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https://d.docs.live.net/fc53d9978ab3c4c5/Desktop/"/>
    </mc:Choice>
  </mc:AlternateContent>
  <xr:revisionPtr revIDLastSave="11" documentId="14_{901668BB-63E0-49CE-93B9-13A1A236F67F}" xr6:coauthVersionLast="47" xr6:coauthVersionMax="47" xr10:uidLastSave="{B0CD7F22-6C21-4BEC-83CE-0EF926B6FA18}"/>
  <bookViews>
    <workbookView xWindow="-110" yWindow="-110" windowWidth="19420" windowHeight="11020" firstSheet="3" activeTab="5" xr2:uid="{00000000-000D-0000-FFFF-FFFF00000000}"/>
  </bookViews>
  <sheets>
    <sheet name="MasterData" sheetId="1" r:id="rId1"/>
    <sheet name="Dashboard" sheetId="10" r:id="rId2"/>
    <sheet name="Category" sheetId="6" r:id="rId3"/>
    <sheet name="Sub-Category" sheetId="7" r:id="rId4"/>
    <sheet name="Category per Period" sheetId="9" r:id="rId5"/>
    <sheet name="Bonus Excercise" sheetId="11" r:id="rId6"/>
    <sheet name="Per Country_extra" sheetId="12" r:id="rId7"/>
    <sheet name="Extra analysis" sheetId="13" r:id="rId8"/>
    <sheet name="Goals per Country" sheetId="15" r:id="rId9"/>
    <sheet name="Bonus Statistical Analysis" sheetId="14" r:id="rId10"/>
    <sheet name="Option 2" sheetId="5" r:id="rId11"/>
  </sheets>
  <definedNames>
    <definedName name="_xlnm._FilterDatabase" localSheetId="0" hidden="1">MasterData!$A$1:$N$4115</definedName>
    <definedName name="_xlchart.v5.0" hidden="1">'Per Country_extra'!$D$3</definedName>
    <definedName name="_xlchart.v5.1" hidden="1">'Per Country_extra'!$D$4:$D$22</definedName>
    <definedName name="_xlchart.v5.10" hidden="1">'Per Country_extra'!$D$4:$D$22</definedName>
    <definedName name="_xlchart.v5.11" hidden="1">'Per Country_extra'!$E$2</definedName>
    <definedName name="_xlchart.v5.12" hidden="1">'Per Country_extra'!$E$3</definedName>
    <definedName name="_xlchart.v5.13" hidden="1">'Per Country_extra'!$E$4:$E$22</definedName>
    <definedName name="_xlchart.v5.2" hidden="1">'Per Country_extra'!$E$3</definedName>
    <definedName name="_xlchart.v5.3" hidden="1">'Per Country_extra'!$E$4:$E$22</definedName>
    <definedName name="_xlchart.v5.4" hidden="1">'Per Country_extra'!$D$3</definedName>
    <definedName name="_xlchart.v5.5" hidden="1">'Per Country_extra'!$D$4:$D$22</definedName>
    <definedName name="_xlchart.v5.6" hidden="1">'Per Country_extra'!$E$2</definedName>
    <definedName name="_xlchart.v5.7" hidden="1">'Per Country_extra'!$E$3</definedName>
    <definedName name="_xlchart.v5.8" hidden="1">'Per Country_extra'!$E$4:$E$22</definedName>
    <definedName name="_xlchart.v5.9" hidden="1">'Per Country_extra'!$D$3</definedName>
    <definedName name="_xlcn.WorksheetConnection_MasterDataAR1" hidden="1">MasterData!$A:$R</definedName>
    <definedName name="_xlcn.WorksheetConnection_MasterDataAT1" hidden="1">MasterData!$A:$T</definedName>
    <definedName name="_xlcn.WorksheetConnection_Sheet1AN1" hidden="1">MasterData!$A:$N</definedName>
    <definedName name="Category">Category!$A$3</definedName>
    <definedName name="ExternalData_1" localSheetId="10" hidden="1">'Option 2'!$A$1:$P$4115</definedName>
    <definedName name="MasterData">MasterData!$1:$1048576</definedName>
    <definedName name="Month">'Category per Period'!$A$1:$B$2,'Category per Period'!$A$4:$E$18</definedName>
    <definedName name="Slicer_Date_Created_Conversion__Month">#N/A</definedName>
    <definedName name="Slicer_state">#N/A</definedName>
  </definedNames>
  <calcPr calcId="191029"/>
  <pivotCaches>
    <pivotCache cacheId="361" r:id="rId12"/>
    <pivotCache cacheId="363" r:id="rId13"/>
    <pivotCache cacheId="357" r:id="rId14"/>
    <pivotCache cacheId="372" r:id="rId15"/>
    <pivotCache cacheId="378" r:id="rId16"/>
    <pivotCache cacheId="385" r:id="rId17"/>
    <pivotCache cacheId="419" r:id="rId18"/>
    <pivotCache cacheId="423" r:id="rId19"/>
  </pivotCaches>
  <extLst>
    <ext xmlns:x14="http://schemas.microsoft.com/office/spreadsheetml/2009/9/main" uri="{876F7934-8845-4945-9796-88D515C7AA90}">
      <x14:pivotCaches>
        <pivotCache cacheId="268" r:id="rId20"/>
        <pivotCache cacheId="327" r:id="rId21"/>
      </x14:pivotCaches>
    </ex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N"/>
          <x15:modelTable id="Range 1" name="Range 1" connection="WorksheetConnection_MasterData!$A:$R"/>
          <x15:modelTable id="Range 2" name="Range 2" connection="WorksheetConnection_MasterData!$A:$T"/>
        </x15:modelTables>
        <x15:extLst>
          <ext xmlns:x16="http://schemas.microsoft.com/office/spreadsheetml/2014/11/main" uri="{9835A34E-60A6-4A7C-AAB8-D5F71C897F49}">
            <x16:modelTimeGroupings>
              <x16:modelTimeGrouping tableName="Range 2" columnName="Date Created Conversion" columnId="Date Created Conversion">
                <x16:calculatedTimeColumn columnName="Date Created Conversion (Year)" columnId="Date Created Conversion (Year)" contentType="years" isSelected="0"/>
                <x16:calculatedTimeColumn columnName="Date Created Conversion (Quarter)" columnId="Date Created Conversion (Quarter)" contentType="quarters" isSelected="0"/>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4" i="11" l="1"/>
  <c r="G14" i="11"/>
  <c r="H13" i="11"/>
  <c r="G13" i="11"/>
  <c r="H12" i="11"/>
  <c r="G12" i="11"/>
  <c r="H11" i="11"/>
  <c r="G11" i="11"/>
  <c r="H10" i="11"/>
  <c r="G10" i="11"/>
  <c r="H9" i="11"/>
  <c r="G9" i="11"/>
  <c r="H8" i="11"/>
  <c r="G8" i="11"/>
  <c r="H7" i="11"/>
  <c r="G7" i="11"/>
  <c r="H6" i="11"/>
  <c r="G6" i="11"/>
  <c r="H5" i="11"/>
  <c r="G5" i="11"/>
  <c r="H4" i="11"/>
  <c r="G4" i="11"/>
  <c r="F14" i="11"/>
  <c r="F13" i="11"/>
  <c r="F12" i="11"/>
  <c r="F11" i="11"/>
  <c r="F10" i="11"/>
  <c r="F9" i="11"/>
  <c r="F8" i="11"/>
  <c r="F7" i="11"/>
  <c r="F6" i="11"/>
  <c r="F5" i="11"/>
  <c r="F4" i="11"/>
  <c r="H3" i="11"/>
  <c r="G3" i="11"/>
  <c r="F3" i="11"/>
  <c r="D13" i="11"/>
  <c r="C13" i="11"/>
  <c r="D12" i="11"/>
  <c r="C12" i="11"/>
  <c r="D11" i="11"/>
  <c r="C11" i="11"/>
  <c r="D10" i="11"/>
  <c r="C10" i="11"/>
  <c r="D9" i="11"/>
  <c r="C9" i="11"/>
  <c r="D8" i="11"/>
  <c r="C8" i="11"/>
  <c r="D7" i="11"/>
  <c r="C7" i="11"/>
  <c r="D6" i="11"/>
  <c r="C6" i="11"/>
  <c r="D5" i="11"/>
  <c r="C5" i="11"/>
  <c r="B13" i="11"/>
  <c r="B12" i="11"/>
  <c r="B11" i="11"/>
  <c r="B10" i="11"/>
  <c r="B9" i="11"/>
  <c r="B8" i="11"/>
  <c r="B7" i="11"/>
  <c r="B4" i="11"/>
  <c r="D4" i="11"/>
  <c r="C4" i="11"/>
  <c r="B5" i="11"/>
  <c r="B6" i="11"/>
  <c r="E14" i="11"/>
  <c r="D14" i="11"/>
  <c r="C14" i="11"/>
  <c r="E3" i="11"/>
  <c r="B14" i="11"/>
  <c r="D3" i="11"/>
  <c r="C3" i="11"/>
  <c r="B3" i="1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157" i="5"/>
  <c r="Q2158" i="5"/>
  <c r="Q2159" i="5"/>
  <c r="Q2160" i="5"/>
  <c r="Q2161" i="5"/>
  <c r="Q2162" i="5"/>
  <c r="Q2163" i="5"/>
  <c r="Q2164" i="5"/>
  <c r="Q2165" i="5"/>
  <c r="Q2166" i="5"/>
  <c r="Q2167" i="5"/>
  <c r="Q2168" i="5"/>
  <c r="Q2169" i="5"/>
  <c r="Q2170" i="5"/>
  <c r="Q2171" i="5"/>
  <c r="Q2172" i="5"/>
  <c r="Q2173" i="5"/>
  <c r="Q2174" i="5"/>
  <c r="Q2175" i="5"/>
  <c r="Q2176" i="5"/>
  <c r="Q2177" i="5"/>
  <c r="Q2178" i="5"/>
  <c r="Q2179" i="5"/>
  <c r="Q2180" i="5"/>
  <c r="Q2181" i="5"/>
  <c r="Q2182" i="5"/>
  <c r="Q2183" i="5"/>
  <c r="Q2184" i="5"/>
  <c r="Q2185" i="5"/>
  <c r="Q2186" i="5"/>
  <c r="Q2187" i="5"/>
  <c r="Q2188" i="5"/>
  <c r="Q2189" i="5"/>
  <c r="Q2190" i="5"/>
  <c r="Q2191" i="5"/>
  <c r="Q2192" i="5"/>
  <c r="Q2193" i="5"/>
  <c r="Q2194" i="5"/>
  <c r="Q2195" i="5"/>
  <c r="Q2196" i="5"/>
  <c r="Q2197" i="5"/>
  <c r="Q2198" i="5"/>
  <c r="Q2199" i="5"/>
  <c r="Q2200" i="5"/>
  <c r="Q2201" i="5"/>
  <c r="Q2202" i="5"/>
  <c r="Q2203" i="5"/>
  <c r="Q2204" i="5"/>
  <c r="Q2205" i="5"/>
  <c r="Q2206" i="5"/>
  <c r="Q2207" i="5"/>
  <c r="Q2208" i="5"/>
  <c r="Q2209" i="5"/>
  <c r="Q2210" i="5"/>
  <c r="Q2211" i="5"/>
  <c r="Q2212" i="5"/>
  <c r="Q2213" i="5"/>
  <c r="Q2214" i="5"/>
  <c r="Q2215" i="5"/>
  <c r="Q2216" i="5"/>
  <c r="Q2217" i="5"/>
  <c r="Q2218" i="5"/>
  <c r="Q2219" i="5"/>
  <c r="Q2220" i="5"/>
  <c r="Q2221" i="5"/>
  <c r="Q2222" i="5"/>
  <c r="Q2223" i="5"/>
  <c r="Q2224" i="5"/>
  <c r="Q2225" i="5"/>
  <c r="Q2226" i="5"/>
  <c r="Q2227" i="5"/>
  <c r="Q2228" i="5"/>
  <c r="Q2229" i="5"/>
  <c r="Q2230" i="5"/>
  <c r="Q2231" i="5"/>
  <c r="Q2232" i="5"/>
  <c r="Q2233" i="5"/>
  <c r="Q2234" i="5"/>
  <c r="Q2235" i="5"/>
  <c r="Q2236" i="5"/>
  <c r="Q2237" i="5"/>
  <c r="Q2238" i="5"/>
  <c r="Q2239" i="5"/>
  <c r="Q2240" i="5"/>
  <c r="Q2241" i="5"/>
  <c r="Q2242" i="5"/>
  <c r="Q2243" i="5"/>
  <c r="Q2244" i="5"/>
  <c r="Q2245" i="5"/>
  <c r="Q2246" i="5"/>
  <c r="Q2247" i="5"/>
  <c r="Q2248" i="5"/>
  <c r="Q2249" i="5"/>
  <c r="Q2250" i="5"/>
  <c r="Q2251" i="5"/>
  <c r="Q2252" i="5"/>
  <c r="Q2253" i="5"/>
  <c r="Q2254" i="5"/>
  <c r="Q2255" i="5"/>
  <c r="Q2256" i="5"/>
  <c r="Q2257" i="5"/>
  <c r="Q2258" i="5"/>
  <c r="Q2259" i="5"/>
  <c r="Q2260" i="5"/>
  <c r="Q2261" i="5"/>
  <c r="Q2262" i="5"/>
  <c r="Q2263" i="5"/>
  <c r="Q2264" i="5"/>
  <c r="Q2265" i="5"/>
  <c r="Q2266" i="5"/>
  <c r="Q2267" i="5"/>
  <c r="Q2268" i="5"/>
  <c r="Q2269" i="5"/>
  <c r="Q2270" i="5"/>
  <c r="Q2271" i="5"/>
  <c r="Q2272" i="5"/>
  <c r="Q2273" i="5"/>
  <c r="Q2274" i="5"/>
  <c r="Q2275" i="5"/>
  <c r="Q2276" i="5"/>
  <c r="Q2277" i="5"/>
  <c r="Q2278" i="5"/>
  <c r="Q2279" i="5"/>
  <c r="Q2280" i="5"/>
  <c r="Q2281" i="5"/>
  <c r="Q2282" i="5"/>
  <c r="Q2283" i="5"/>
  <c r="Q2284" i="5"/>
  <c r="Q2285" i="5"/>
  <c r="Q2286" i="5"/>
  <c r="Q2287" i="5"/>
  <c r="Q2288" i="5"/>
  <c r="Q2289" i="5"/>
  <c r="Q2290" i="5"/>
  <c r="Q2291" i="5"/>
  <c r="Q2292" i="5"/>
  <c r="Q2293" i="5"/>
  <c r="Q2294" i="5"/>
  <c r="Q2295" i="5"/>
  <c r="Q2296" i="5"/>
  <c r="Q2297" i="5"/>
  <c r="Q2298" i="5"/>
  <c r="Q2299" i="5"/>
  <c r="Q2300" i="5"/>
  <c r="Q2301" i="5"/>
  <c r="Q2302" i="5"/>
  <c r="Q2303" i="5"/>
  <c r="Q2304" i="5"/>
  <c r="Q2305" i="5"/>
  <c r="Q2306" i="5"/>
  <c r="Q2307" i="5"/>
  <c r="Q2308" i="5"/>
  <c r="Q2309" i="5"/>
  <c r="Q2310" i="5"/>
  <c r="Q2311" i="5"/>
  <c r="Q2312" i="5"/>
  <c r="Q2313" i="5"/>
  <c r="Q2314" i="5"/>
  <c r="Q2315" i="5"/>
  <c r="Q2316" i="5"/>
  <c r="Q2317" i="5"/>
  <c r="Q2318" i="5"/>
  <c r="Q2319" i="5"/>
  <c r="Q2320" i="5"/>
  <c r="Q2321" i="5"/>
  <c r="Q2322" i="5"/>
  <c r="Q2323" i="5"/>
  <c r="Q2324" i="5"/>
  <c r="Q2325" i="5"/>
  <c r="Q2326" i="5"/>
  <c r="Q2327" i="5"/>
  <c r="Q2328" i="5"/>
  <c r="Q2329" i="5"/>
  <c r="Q2330" i="5"/>
  <c r="Q2331" i="5"/>
  <c r="Q2332" i="5"/>
  <c r="Q2333" i="5"/>
  <c r="Q2334" i="5"/>
  <c r="Q2335" i="5"/>
  <c r="Q2336" i="5"/>
  <c r="Q2337" i="5"/>
  <c r="Q2338" i="5"/>
  <c r="Q2339" i="5"/>
  <c r="Q2340" i="5"/>
  <c r="Q2341" i="5"/>
  <c r="Q2342" i="5"/>
  <c r="Q2343" i="5"/>
  <c r="Q2344" i="5"/>
  <c r="Q2345" i="5"/>
  <c r="Q2346" i="5"/>
  <c r="Q2347" i="5"/>
  <c r="Q2348" i="5"/>
  <c r="Q2349" i="5"/>
  <c r="Q2350" i="5"/>
  <c r="Q2351" i="5"/>
  <c r="Q2352" i="5"/>
  <c r="Q2353" i="5"/>
  <c r="Q2354" i="5"/>
  <c r="Q2355" i="5"/>
  <c r="Q2356" i="5"/>
  <c r="Q2357" i="5"/>
  <c r="Q2358" i="5"/>
  <c r="Q2359" i="5"/>
  <c r="Q2360" i="5"/>
  <c r="Q2361" i="5"/>
  <c r="Q2362" i="5"/>
  <c r="Q2363" i="5"/>
  <c r="Q2364" i="5"/>
  <c r="Q2365" i="5"/>
  <c r="Q2366" i="5"/>
  <c r="Q2367" i="5"/>
  <c r="Q2368" i="5"/>
  <c r="Q2369" i="5"/>
  <c r="Q2370" i="5"/>
  <c r="Q2371" i="5"/>
  <c r="Q2372" i="5"/>
  <c r="Q2373" i="5"/>
  <c r="Q2374" i="5"/>
  <c r="Q2375" i="5"/>
  <c r="Q2376" i="5"/>
  <c r="Q2377" i="5"/>
  <c r="Q2378" i="5"/>
  <c r="Q2379" i="5"/>
  <c r="Q2380" i="5"/>
  <c r="Q2381" i="5"/>
  <c r="Q2382" i="5"/>
  <c r="Q2383" i="5"/>
  <c r="Q2384" i="5"/>
  <c r="Q2385" i="5"/>
  <c r="Q2386" i="5"/>
  <c r="Q2387" i="5"/>
  <c r="Q2388" i="5"/>
  <c r="Q2389" i="5"/>
  <c r="Q2390" i="5"/>
  <c r="Q2391" i="5"/>
  <c r="Q2392" i="5"/>
  <c r="Q2393" i="5"/>
  <c r="Q2394" i="5"/>
  <c r="Q2395" i="5"/>
  <c r="Q2396" i="5"/>
  <c r="Q2397" i="5"/>
  <c r="Q2398" i="5"/>
  <c r="Q2399" i="5"/>
  <c r="Q2400" i="5"/>
  <c r="Q2401" i="5"/>
  <c r="Q2402" i="5"/>
  <c r="Q2403" i="5"/>
  <c r="Q2404" i="5"/>
  <c r="Q2405" i="5"/>
  <c r="Q2406" i="5"/>
  <c r="Q2407" i="5"/>
  <c r="Q2408" i="5"/>
  <c r="Q2409" i="5"/>
  <c r="Q2410" i="5"/>
  <c r="Q2411" i="5"/>
  <c r="Q2412" i="5"/>
  <c r="Q2413" i="5"/>
  <c r="Q2414" i="5"/>
  <c r="Q2415" i="5"/>
  <c r="Q2416" i="5"/>
  <c r="Q2417" i="5"/>
  <c r="Q2418" i="5"/>
  <c r="Q2419" i="5"/>
  <c r="Q2420" i="5"/>
  <c r="Q2421" i="5"/>
  <c r="Q2422" i="5"/>
  <c r="Q2423" i="5"/>
  <c r="Q2424" i="5"/>
  <c r="Q2425" i="5"/>
  <c r="Q2426" i="5"/>
  <c r="Q2427" i="5"/>
  <c r="Q2428" i="5"/>
  <c r="Q2429" i="5"/>
  <c r="Q2430" i="5"/>
  <c r="Q2431" i="5"/>
  <c r="Q2432" i="5"/>
  <c r="Q2433" i="5"/>
  <c r="Q2434" i="5"/>
  <c r="Q2435" i="5"/>
  <c r="Q2436" i="5"/>
  <c r="Q2437" i="5"/>
  <c r="Q2438" i="5"/>
  <c r="Q2439" i="5"/>
  <c r="Q2440" i="5"/>
  <c r="Q2441" i="5"/>
  <c r="Q2442" i="5"/>
  <c r="Q2443" i="5"/>
  <c r="Q2444" i="5"/>
  <c r="Q2445" i="5"/>
  <c r="Q2446" i="5"/>
  <c r="Q2447" i="5"/>
  <c r="Q2448" i="5"/>
  <c r="Q2449" i="5"/>
  <c r="Q2450" i="5"/>
  <c r="Q2451" i="5"/>
  <c r="Q2452" i="5"/>
  <c r="Q2453" i="5"/>
  <c r="Q2454" i="5"/>
  <c r="Q2455" i="5"/>
  <c r="Q2456" i="5"/>
  <c r="Q2457" i="5"/>
  <c r="Q2458" i="5"/>
  <c r="Q2459" i="5"/>
  <c r="Q2460" i="5"/>
  <c r="Q2461" i="5"/>
  <c r="Q2462" i="5"/>
  <c r="Q2463" i="5"/>
  <c r="Q2464" i="5"/>
  <c r="Q2465" i="5"/>
  <c r="Q2466" i="5"/>
  <c r="Q2467" i="5"/>
  <c r="Q2468" i="5"/>
  <c r="Q2469" i="5"/>
  <c r="Q2470" i="5"/>
  <c r="Q2471" i="5"/>
  <c r="Q2472" i="5"/>
  <c r="Q2473" i="5"/>
  <c r="Q2474" i="5"/>
  <c r="Q2475" i="5"/>
  <c r="Q2476" i="5"/>
  <c r="Q2477" i="5"/>
  <c r="Q2478" i="5"/>
  <c r="Q2479" i="5"/>
  <c r="Q2480" i="5"/>
  <c r="Q2481" i="5"/>
  <c r="Q2482" i="5"/>
  <c r="Q2483" i="5"/>
  <c r="Q2484" i="5"/>
  <c r="Q2485" i="5"/>
  <c r="Q2486" i="5"/>
  <c r="Q2487" i="5"/>
  <c r="Q2488" i="5"/>
  <c r="Q2489" i="5"/>
  <c r="Q2490" i="5"/>
  <c r="Q2491" i="5"/>
  <c r="Q2492" i="5"/>
  <c r="Q2493" i="5"/>
  <c r="Q2494" i="5"/>
  <c r="Q2495" i="5"/>
  <c r="Q2496" i="5"/>
  <c r="Q2497" i="5"/>
  <c r="Q2498" i="5"/>
  <c r="Q2499" i="5"/>
  <c r="Q2500" i="5"/>
  <c r="Q2501" i="5"/>
  <c r="Q2502" i="5"/>
  <c r="Q2503" i="5"/>
  <c r="Q2504" i="5"/>
  <c r="Q2505" i="5"/>
  <c r="Q2506" i="5"/>
  <c r="Q2507" i="5"/>
  <c r="Q2508" i="5"/>
  <c r="Q2509" i="5"/>
  <c r="Q2510" i="5"/>
  <c r="Q2511" i="5"/>
  <c r="Q2512" i="5"/>
  <c r="Q2513" i="5"/>
  <c r="Q2514" i="5"/>
  <c r="Q2515" i="5"/>
  <c r="Q2516" i="5"/>
  <c r="Q2517" i="5"/>
  <c r="Q2518" i="5"/>
  <c r="Q2519" i="5"/>
  <c r="Q2520" i="5"/>
  <c r="Q2521" i="5"/>
  <c r="Q2522" i="5"/>
  <c r="Q2523" i="5"/>
  <c r="Q2524" i="5"/>
  <c r="Q2525" i="5"/>
  <c r="Q2526" i="5"/>
  <c r="Q2527" i="5"/>
  <c r="Q2528" i="5"/>
  <c r="Q2529" i="5"/>
  <c r="Q2530" i="5"/>
  <c r="Q2531" i="5"/>
  <c r="Q2532" i="5"/>
  <c r="Q2533" i="5"/>
  <c r="Q2534" i="5"/>
  <c r="Q2535" i="5"/>
  <c r="Q2536" i="5"/>
  <c r="Q2537" i="5"/>
  <c r="Q2538" i="5"/>
  <c r="Q2539" i="5"/>
  <c r="Q2540" i="5"/>
  <c r="Q2541" i="5"/>
  <c r="Q2542" i="5"/>
  <c r="Q2543" i="5"/>
  <c r="Q2544" i="5"/>
  <c r="Q2545" i="5"/>
  <c r="Q2546" i="5"/>
  <c r="Q2547" i="5"/>
  <c r="Q2548" i="5"/>
  <c r="Q2549" i="5"/>
  <c r="Q2550" i="5"/>
  <c r="Q2551" i="5"/>
  <c r="Q2552" i="5"/>
  <c r="Q2553" i="5"/>
  <c r="Q2554" i="5"/>
  <c r="Q2555" i="5"/>
  <c r="Q2556" i="5"/>
  <c r="Q2557" i="5"/>
  <c r="Q2558" i="5"/>
  <c r="Q2559" i="5"/>
  <c r="Q2560" i="5"/>
  <c r="Q2561" i="5"/>
  <c r="Q2562" i="5"/>
  <c r="Q2563" i="5"/>
  <c r="Q2564" i="5"/>
  <c r="Q2565" i="5"/>
  <c r="Q2566" i="5"/>
  <c r="Q2567" i="5"/>
  <c r="Q2568" i="5"/>
  <c r="Q2569" i="5"/>
  <c r="Q2570" i="5"/>
  <c r="Q2571" i="5"/>
  <c r="Q2572" i="5"/>
  <c r="Q2573" i="5"/>
  <c r="Q2574" i="5"/>
  <c r="Q2575" i="5"/>
  <c r="Q2576" i="5"/>
  <c r="Q2577" i="5"/>
  <c r="Q2578" i="5"/>
  <c r="Q2579" i="5"/>
  <c r="Q2580" i="5"/>
  <c r="Q2581" i="5"/>
  <c r="Q2582" i="5"/>
  <c r="Q2583" i="5"/>
  <c r="Q2584" i="5"/>
  <c r="Q2585" i="5"/>
  <c r="Q2586" i="5"/>
  <c r="Q2587" i="5"/>
  <c r="Q2588" i="5"/>
  <c r="Q2589" i="5"/>
  <c r="Q2590" i="5"/>
  <c r="Q2591" i="5"/>
  <c r="Q2592" i="5"/>
  <c r="Q2593" i="5"/>
  <c r="Q2594" i="5"/>
  <c r="Q2595" i="5"/>
  <c r="Q2596" i="5"/>
  <c r="Q2597" i="5"/>
  <c r="Q2598" i="5"/>
  <c r="Q2599" i="5"/>
  <c r="Q2600" i="5"/>
  <c r="Q2601" i="5"/>
  <c r="Q2602" i="5"/>
  <c r="Q2603" i="5"/>
  <c r="Q2604" i="5"/>
  <c r="Q2605" i="5"/>
  <c r="Q2606" i="5"/>
  <c r="Q2607" i="5"/>
  <c r="Q2608" i="5"/>
  <c r="Q2609" i="5"/>
  <c r="Q2610" i="5"/>
  <c r="Q2611" i="5"/>
  <c r="Q2612" i="5"/>
  <c r="Q2613" i="5"/>
  <c r="Q2614" i="5"/>
  <c r="Q2615" i="5"/>
  <c r="Q2616" i="5"/>
  <c r="Q2617" i="5"/>
  <c r="Q2618" i="5"/>
  <c r="Q2619" i="5"/>
  <c r="Q2620" i="5"/>
  <c r="Q2621" i="5"/>
  <c r="Q2622" i="5"/>
  <c r="Q2623" i="5"/>
  <c r="Q2624" i="5"/>
  <c r="Q2625" i="5"/>
  <c r="Q2626" i="5"/>
  <c r="Q2627" i="5"/>
  <c r="Q2628" i="5"/>
  <c r="Q2629" i="5"/>
  <c r="Q2630" i="5"/>
  <c r="Q2631" i="5"/>
  <c r="Q2632" i="5"/>
  <c r="Q2633" i="5"/>
  <c r="Q2634" i="5"/>
  <c r="Q2635" i="5"/>
  <c r="Q2636" i="5"/>
  <c r="Q2637" i="5"/>
  <c r="Q2638" i="5"/>
  <c r="Q2639" i="5"/>
  <c r="Q2640" i="5"/>
  <c r="Q2641" i="5"/>
  <c r="Q2642" i="5"/>
  <c r="Q2643" i="5"/>
  <c r="Q2644" i="5"/>
  <c r="Q2645" i="5"/>
  <c r="Q2646" i="5"/>
  <c r="Q2647" i="5"/>
  <c r="Q2648" i="5"/>
  <c r="Q2649" i="5"/>
  <c r="Q2650" i="5"/>
  <c r="Q2651" i="5"/>
  <c r="Q2652" i="5"/>
  <c r="Q2653" i="5"/>
  <c r="Q2654" i="5"/>
  <c r="Q2655" i="5"/>
  <c r="Q2656" i="5"/>
  <c r="Q2657" i="5"/>
  <c r="Q2658" i="5"/>
  <c r="Q2659" i="5"/>
  <c r="Q2660" i="5"/>
  <c r="Q2661" i="5"/>
  <c r="Q2662" i="5"/>
  <c r="Q2663" i="5"/>
  <c r="Q2664" i="5"/>
  <c r="Q2665" i="5"/>
  <c r="Q2666" i="5"/>
  <c r="Q2667" i="5"/>
  <c r="Q2668" i="5"/>
  <c r="Q2669" i="5"/>
  <c r="Q2670" i="5"/>
  <c r="Q2671" i="5"/>
  <c r="Q2672" i="5"/>
  <c r="Q2673" i="5"/>
  <c r="Q2674" i="5"/>
  <c r="Q2675" i="5"/>
  <c r="Q2676" i="5"/>
  <c r="Q2677" i="5"/>
  <c r="Q2678" i="5"/>
  <c r="Q2679" i="5"/>
  <c r="Q2680" i="5"/>
  <c r="Q2681" i="5"/>
  <c r="Q2682" i="5"/>
  <c r="Q2683" i="5"/>
  <c r="Q2684" i="5"/>
  <c r="Q2685" i="5"/>
  <c r="Q2686" i="5"/>
  <c r="Q2687" i="5"/>
  <c r="Q2688" i="5"/>
  <c r="Q2689" i="5"/>
  <c r="Q2690" i="5"/>
  <c r="Q2691" i="5"/>
  <c r="Q2692" i="5"/>
  <c r="Q2693" i="5"/>
  <c r="Q2694" i="5"/>
  <c r="Q2695" i="5"/>
  <c r="Q2696" i="5"/>
  <c r="Q2697" i="5"/>
  <c r="Q2698" i="5"/>
  <c r="Q2699" i="5"/>
  <c r="Q2700" i="5"/>
  <c r="Q2701" i="5"/>
  <c r="Q2702" i="5"/>
  <c r="Q2703" i="5"/>
  <c r="Q2704" i="5"/>
  <c r="Q2705" i="5"/>
  <c r="Q2706" i="5"/>
  <c r="Q2707" i="5"/>
  <c r="Q2708" i="5"/>
  <c r="Q2709" i="5"/>
  <c r="Q2710" i="5"/>
  <c r="Q2711" i="5"/>
  <c r="Q2712" i="5"/>
  <c r="Q2713" i="5"/>
  <c r="Q2714" i="5"/>
  <c r="Q2715" i="5"/>
  <c r="Q2716" i="5"/>
  <c r="Q2717" i="5"/>
  <c r="Q2718" i="5"/>
  <c r="Q2719" i="5"/>
  <c r="Q2720" i="5"/>
  <c r="Q2721" i="5"/>
  <c r="Q2722" i="5"/>
  <c r="Q2723" i="5"/>
  <c r="Q2724" i="5"/>
  <c r="Q2725" i="5"/>
  <c r="Q2726" i="5"/>
  <c r="Q2727" i="5"/>
  <c r="Q2728" i="5"/>
  <c r="Q2729" i="5"/>
  <c r="Q2730" i="5"/>
  <c r="Q2731" i="5"/>
  <c r="Q2732" i="5"/>
  <c r="Q2733" i="5"/>
  <c r="Q2734" i="5"/>
  <c r="Q2735" i="5"/>
  <c r="Q2736" i="5"/>
  <c r="Q2737" i="5"/>
  <c r="Q2738" i="5"/>
  <c r="Q2739" i="5"/>
  <c r="Q2740" i="5"/>
  <c r="Q2741" i="5"/>
  <c r="Q2742" i="5"/>
  <c r="Q2743" i="5"/>
  <c r="Q2744" i="5"/>
  <c r="Q2745" i="5"/>
  <c r="Q2746" i="5"/>
  <c r="Q2747" i="5"/>
  <c r="Q2748" i="5"/>
  <c r="Q2749" i="5"/>
  <c r="Q2750" i="5"/>
  <c r="Q2751" i="5"/>
  <c r="Q2752" i="5"/>
  <c r="Q2753" i="5"/>
  <c r="Q2754" i="5"/>
  <c r="Q2755" i="5"/>
  <c r="Q2756" i="5"/>
  <c r="Q2757" i="5"/>
  <c r="Q2758" i="5"/>
  <c r="Q2759" i="5"/>
  <c r="Q2760" i="5"/>
  <c r="Q2761" i="5"/>
  <c r="Q2762" i="5"/>
  <c r="Q2763" i="5"/>
  <c r="Q2764" i="5"/>
  <c r="Q2765" i="5"/>
  <c r="Q2766" i="5"/>
  <c r="Q2767" i="5"/>
  <c r="Q2768" i="5"/>
  <c r="Q2769" i="5"/>
  <c r="Q2770" i="5"/>
  <c r="Q2771" i="5"/>
  <c r="Q2772" i="5"/>
  <c r="Q2773" i="5"/>
  <c r="Q2774" i="5"/>
  <c r="Q2775" i="5"/>
  <c r="Q2776" i="5"/>
  <c r="Q2777" i="5"/>
  <c r="Q2778" i="5"/>
  <c r="Q2779" i="5"/>
  <c r="Q2780" i="5"/>
  <c r="Q2781" i="5"/>
  <c r="Q2782" i="5"/>
  <c r="Q2783" i="5"/>
  <c r="Q2784" i="5"/>
  <c r="Q2785" i="5"/>
  <c r="Q2786" i="5"/>
  <c r="Q2787" i="5"/>
  <c r="Q2788" i="5"/>
  <c r="Q2789" i="5"/>
  <c r="Q2790" i="5"/>
  <c r="Q2791" i="5"/>
  <c r="Q2792" i="5"/>
  <c r="Q2793" i="5"/>
  <c r="Q2794" i="5"/>
  <c r="Q2795" i="5"/>
  <c r="Q2796" i="5"/>
  <c r="Q2797" i="5"/>
  <c r="Q2798" i="5"/>
  <c r="Q2799" i="5"/>
  <c r="Q2800" i="5"/>
  <c r="Q2801" i="5"/>
  <c r="Q2802" i="5"/>
  <c r="Q2803" i="5"/>
  <c r="Q2804" i="5"/>
  <c r="Q2805" i="5"/>
  <c r="Q2806" i="5"/>
  <c r="Q2807" i="5"/>
  <c r="Q2808" i="5"/>
  <c r="Q2809" i="5"/>
  <c r="Q2810" i="5"/>
  <c r="Q2811" i="5"/>
  <c r="Q2812" i="5"/>
  <c r="Q2813" i="5"/>
  <c r="Q2814" i="5"/>
  <c r="Q2815" i="5"/>
  <c r="Q2816" i="5"/>
  <c r="Q2817" i="5"/>
  <c r="Q2818" i="5"/>
  <c r="Q2819" i="5"/>
  <c r="Q2820" i="5"/>
  <c r="Q2821" i="5"/>
  <c r="Q2822" i="5"/>
  <c r="Q2823" i="5"/>
  <c r="Q2824" i="5"/>
  <c r="Q2825" i="5"/>
  <c r="Q2826" i="5"/>
  <c r="Q2827" i="5"/>
  <c r="Q2828" i="5"/>
  <c r="Q2829" i="5"/>
  <c r="Q2830" i="5"/>
  <c r="Q2831" i="5"/>
  <c r="Q2832" i="5"/>
  <c r="Q2833" i="5"/>
  <c r="Q2834" i="5"/>
  <c r="Q2835" i="5"/>
  <c r="Q2836" i="5"/>
  <c r="Q2837" i="5"/>
  <c r="Q2838" i="5"/>
  <c r="Q2839" i="5"/>
  <c r="Q2840" i="5"/>
  <c r="Q2841" i="5"/>
  <c r="Q2842" i="5"/>
  <c r="Q2843" i="5"/>
  <c r="Q2844" i="5"/>
  <c r="Q2845" i="5"/>
  <c r="Q2846" i="5"/>
  <c r="Q2847" i="5"/>
  <c r="Q2848" i="5"/>
  <c r="Q2849" i="5"/>
  <c r="Q2850" i="5"/>
  <c r="Q2851" i="5"/>
  <c r="Q2852" i="5"/>
  <c r="Q2853" i="5"/>
  <c r="Q2854" i="5"/>
  <c r="Q2855" i="5"/>
  <c r="Q2856" i="5"/>
  <c r="Q2857" i="5"/>
  <c r="Q2858" i="5"/>
  <c r="Q2859" i="5"/>
  <c r="Q2860" i="5"/>
  <c r="Q2861" i="5"/>
  <c r="Q2862" i="5"/>
  <c r="Q2863" i="5"/>
  <c r="Q2864" i="5"/>
  <c r="Q2865" i="5"/>
  <c r="Q2866" i="5"/>
  <c r="Q2867" i="5"/>
  <c r="Q2868" i="5"/>
  <c r="Q2869" i="5"/>
  <c r="Q2870" i="5"/>
  <c r="Q2871" i="5"/>
  <c r="Q2872" i="5"/>
  <c r="Q2873" i="5"/>
  <c r="Q2874" i="5"/>
  <c r="Q2875" i="5"/>
  <c r="Q2876" i="5"/>
  <c r="Q2877" i="5"/>
  <c r="Q2878" i="5"/>
  <c r="Q2879" i="5"/>
  <c r="Q2880" i="5"/>
  <c r="Q2881" i="5"/>
  <c r="Q2882" i="5"/>
  <c r="Q2883" i="5"/>
  <c r="Q2884" i="5"/>
  <c r="Q2885" i="5"/>
  <c r="Q2886" i="5"/>
  <c r="Q2887" i="5"/>
  <c r="Q2888" i="5"/>
  <c r="Q2889" i="5"/>
  <c r="Q2890" i="5"/>
  <c r="Q2891" i="5"/>
  <c r="Q2892" i="5"/>
  <c r="Q2893" i="5"/>
  <c r="Q2894" i="5"/>
  <c r="Q2895" i="5"/>
  <c r="Q2896" i="5"/>
  <c r="Q2897" i="5"/>
  <c r="Q2898" i="5"/>
  <c r="Q2899" i="5"/>
  <c r="Q2900" i="5"/>
  <c r="Q2901" i="5"/>
  <c r="Q2902" i="5"/>
  <c r="Q2903" i="5"/>
  <c r="Q2904" i="5"/>
  <c r="Q2905" i="5"/>
  <c r="Q2906" i="5"/>
  <c r="Q2907" i="5"/>
  <c r="Q2908" i="5"/>
  <c r="Q2909" i="5"/>
  <c r="Q2910" i="5"/>
  <c r="Q2911" i="5"/>
  <c r="Q2912" i="5"/>
  <c r="Q2913" i="5"/>
  <c r="Q2914" i="5"/>
  <c r="Q2915" i="5"/>
  <c r="Q2916" i="5"/>
  <c r="Q2917" i="5"/>
  <c r="Q2918" i="5"/>
  <c r="Q2919" i="5"/>
  <c r="Q2920" i="5"/>
  <c r="Q2921" i="5"/>
  <c r="Q2922" i="5"/>
  <c r="Q2923" i="5"/>
  <c r="Q2924" i="5"/>
  <c r="Q2925" i="5"/>
  <c r="Q2926" i="5"/>
  <c r="Q2927" i="5"/>
  <c r="Q2928" i="5"/>
  <c r="Q2929" i="5"/>
  <c r="Q2930" i="5"/>
  <c r="Q2931" i="5"/>
  <c r="Q2932" i="5"/>
  <c r="Q2933" i="5"/>
  <c r="Q2934" i="5"/>
  <c r="Q2935" i="5"/>
  <c r="Q2936" i="5"/>
  <c r="Q2937" i="5"/>
  <c r="Q2938" i="5"/>
  <c r="Q2939" i="5"/>
  <c r="Q2940" i="5"/>
  <c r="Q2941" i="5"/>
  <c r="Q2942" i="5"/>
  <c r="Q2943" i="5"/>
  <c r="Q2944" i="5"/>
  <c r="Q2945" i="5"/>
  <c r="Q2946" i="5"/>
  <c r="Q2947" i="5"/>
  <c r="Q2948" i="5"/>
  <c r="Q2949" i="5"/>
  <c r="Q2950" i="5"/>
  <c r="Q2951" i="5"/>
  <c r="Q2952" i="5"/>
  <c r="Q2953" i="5"/>
  <c r="Q2954" i="5"/>
  <c r="Q2955" i="5"/>
  <c r="Q2956" i="5"/>
  <c r="Q2957" i="5"/>
  <c r="Q2958" i="5"/>
  <c r="Q2959" i="5"/>
  <c r="Q2960" i="5"/>
  <c r="Q2961" i="5"/>
  <c r="Q2962" i="5"/>
  <c r="Q2963" i="5"/>
  <c r="Q2964" i="5"/>
  <c r="Q2965" i="5"/>
  <c r="Q2966" i="5"/>
  <c r="Q2967" i="5"/>
  <c r="Q2968" i="5"/>
  <c r="Q2969" i="5"/>
  <c r="Q2970" i="5"/>
  <c r="Q2971" i="5"/>
  <c r="Q2972" i="5"/>
  <c r="Q2973" i="5"/>
  <c r="Q2974" i="5"/>
  <c r="Q2975" i="5"/>
  <c r="Q2976" i="5"/>
  <c r="Q2977" i="5"/>
  <c r="Q2978" i="5"/>
  <c r="Q2979" i="5"/>
  <c r="Q2980" i="5"/>
  <c r="Q2981" i="5"/>
  <c r="Q2982" i="5"/>
  <c r="Q2983" i="5"/>
  <c r="Q2984" i="5"/>
  <c r="Q2985" i="5"/>
  <c r="Q2986" i="5"/>
  <c r="Q2987" i="5"/>
  <c r="Q2988" i="5"/>
  <c r="Q2989" i="5"/>
  <c r="Q2990" i="5"/>
  <c r="Q2991" i="5"/>
  <c r="Q2992" i="5"/>
  <c r="Q2993" i="5"/>
  <c r="Q2994" i="5"/>
  <c r="Q2995" i="5"/>
  <c r="Q2996" i="5"/>
  <c r="Q2997" i="5"/>
  <c r="Q2998" i="5"/>
  <c r="Q2999" i="5"/>
  <c r="Q3000" i="5"/>
  <c r="Q3001" i="5"/>
  <c r="Q3002" i="5"/>
  <c r="Q3003" i="5"/>
  <c r="Q3004" i="5"/>
  <c r="Q3005" i="5"/>
  <c r="Q3006" i="5"/>
  <c r="Q3007" i="5"/>
  <c r="Q3008" i="5"/>
  <c r="Q3009" i="5"/>
  <c r="Q3010" i="5"/>
  <c r="Q3011" i="5"/>
  <c r="Q3012" i="5"/>
  <c r="Q3013" i="5"/>
  <c r="Q3014" i="5"/>
  <c r="Q3015" i="5"/>
  <c r="Q3016" i="5"/>
  <c r="Q3017" i="5"/>
  <c r="Q3018" i="5"/>
  <c r="Q3019" i="5"/>
  <c r="Q3020" i="5"/>
  <c r="Q3021" i="5"/>
  <c r="Q3022" i="5"/>
  <c r="Q3023" i="5"/>
  <c r="Q3024" i="5"/>
  <c r="Q3025" i="5"/>
  <c r="Q3026" i="5"/>
  <c r="Q3027" i="5"/>
  <c r="Q3028" i="5"/>
  <c r="Q3029" i="5"/>
  <c r="Q3030" i="5"/>
  <c r="Q3031" i="5"/>
  <c r="Q3032" i="5"/>
  <c r="Q3033" i="5"/>
  <c r="Q3034" i="5"/>
  <c r="Q3035" i="5"/>
  <c r="Q3036" i="5"/>
  <c r="Q3037" i="5"/>
  <c r="Q3038" i="5"/>
  <c r="Q3039" i="5"/>
  <c r="Q3040" i="5"/>
  <c r="Q3041" i="5"/>
  <c r="Q3042" i="5"/>
  <c r="Q3043" i="5"/>
  <c r="Q3044" i="5"/>
  <c r="Q3045" i="5"/>
  <c r="Q3046" i="5"/>
  <c r="Q3047" i="5"/>
  <c r="Q3048" i="5"/>
  <c r="Q3049" i="5"/>
  <c r="Q3050" i="5"/>
  <c r="Q3051" i="5"/>
  <c r="Q3052" i="5"/>
  <c r="Q3053" i="5"/>
  <c r="Q3054" i="5"/>
  <c r="Q3055" i="5"/>
  <c r="Q3056" i="5"/>
  <c r="Q3057" i="5"/>
  <c r="Q3058" i="5"/>
  <c r="Q3059" i="5"/>
  <c r="Q3060" i="5"/>
  <c r="Q3061" i="5"/>
  <c r="Q3062" i="5"/>
  <c r="Q3063" i="5"/>
  <c r="Q3064" i="5"/>
  <c r="Q3065" i="5"/>
  <c r="Q3066" i="5"/>
  <c r="Q3067" i="5"/>
  <c r="Q3068" i="5"/>
  <c r="Q3069" i="5"/>
  <c r="Q3070" i="5"/>
  <c r="Q3071" i="5"/>
  <c r="Q3072" i="5"/>
  <c r="Q3073" i="5"/>
  <c r="Q3074" i="5"/>
  <c r="Q3075" i="5"/>
  <c r="Q3076" i="5"/>
  <c r="Q3077" i="5"/>
  <c r="Q3078" i="5"/>
  <c r="Q3079" i="5"/>
  <c r="Q3080" i="5"/>
  <c r="Q3081" i="5"/>
  <c r="Q3082" i="5"/>
  <c r="Q3083" i="5"/>
  <c r="Q3084" i="5"/>
  <c r="Q3085" i="5"/>
  <c r="Q3086" i="5"/>
  <c r="Q3087" i="5"/>
  <c r="Q3088" i="5"/>
  <c r="Q3089" i="5"/>
  <c r="Q3090" i="5"/>
  <c r="Q3091" i="5"/>
  <c r="Q3092" i="5"/>
  <c r="Q3093" i="5"/>
  <c r="Q3094" i="5"/>
  <c r="Q3095" i="5"/>
  <c r="Q3096" i="5"/>
  <c r="Q3097" i="5"/>
  <c r="Q3098" i="5"/>
  <c r="Q3099" i="5"/>
  <c r="Q3100" i="5"/>
  <c r="Q3101" i="5"/>
  <c r="Q3102" i="5"/>
  <c r="Q3103" i="5"/>
  <c r="Q3104" i="5"/>
  <c r="Q3105" i="5"/>
  <c r="Q3106" i="5"/>
  <c r="Q3107" i="5"/>
  <c r="Q3108" i="5"/>
  <c r="Q3109" i="5"/>
  <c r="Q3110" i="5"/>
  <c r="Q3111" i="5"/>
  <c r="Q3112" i="5"/>
  <c r="Q3113" i="5"/>
  <c r="Q3114" i="5"/>
  <c r="Q3115" i="5"/>
  <c r="Q3116" i="5"/>
  <c r="Q3117" i="5"/>
  <c r="Q3118" i="5"/>
  <c r="Q3119" i="5"/>
  <c r="Q3120" i="5"/>
  <c r="Q3121" i="5"/>
  <c r="Q3122" i="5"/>
  <c r="Q3123" i="5"/>
  <c r="Q3124" i="5"/>
  <c r="Q3125" i="5"/>
  <c r="Q3126" i="5"/>
  <c r="Q3127" i="5"/>
  <c r="Q3128" i="5"/>
  <c r="Q3129" i="5"/>
  <c r="Q3130" i="5"/>
  <c r="Q3131" i="5"/>
  <c r="Q3132" i="5"/>
  <c r="Q3133" i="5"/>
  <c r="Q3134" i="5"/>
  <c r="Q3135" i="5"/>
  <c r="Q3136" i="5"/>
  <c r="Q3137" i="5"/>
  <c r="Q3138" i="5"/>
  <c r="Q3139" i="5"/>
  <c r="Q3140" i="5"/>
  <c r="Q3141" i="5"/>
  <c r="Q3142" i="5"/>
  <c r="Q3143" i="5"/>
  <c r="Q3144" i="5"/>
  <c r="Q3145" i="5"/>
  <c r="Q3146" i="5"/>
  <c r="Q3147" i="5"/>
  <c r="Q3148" i="5"/>
  <c r="Q3149" i="5"/>
  <c r="Q3150" i="5"/>
  <c r="Q3151" i="5"/>
  <c r="Q3152" i="5"/>
  <c r="Q3153" i="5"/>
  <c r="Q3154" i="5"/>
  <c r="Q3155" i="5"/>
  <c r="Q3156" i="5"/>
  <c r="Q3157" i="5"/>
  <c r="Q3158" i="5"/>
  <c r="Q3159" i="5"/>
  <c r="Q3160" i="5"/>
  <c r="Q3161" i="5"/>
  <c r="Q3162" i="5"/>
  <c r="Q3163" i="5"/>
  <c r="Q3164" i="5"/>
  <c r="Q3165" i="5"/>
  <c r="Q3166" i="5"/>
  <c r="Q3167" i="5"/>
  <c r="Q3168" i="5"/>
  <c r="Q3169" i="5"/>
  <c r="Q3170" i="5"/>
  <c r="Q3171" i="5"/>
  <c r="Q3172" i="5"/>
  <c r="Q3173" i="5"/>
  <c r="Q3174" i="5"/>
  <c r="Q3175" i="5"/>
  <c r="Q3176" i="5"/>
  <c r="Q3177" i="5"/>
  <c r="Q3178" i="5"/>
  <c r="Q3179" i="5"/>
  <c r="Q3180" i="5"/>
  <c r="Q3181" i="5"/>
  <c r="Q3182" i="5"/>
  <c r="Q3183" i="5"/>
  <c r="Q3184" i="5"/>
  <c r="Q3185" i="5"/>
  <c r="Q3186" i="5"/>
  <c r="Q3187" i="5"/>
  <c r="Q3188" i="5"/>
  <c r="Q3189" i="5"/>
  <c r="Q3190" i="5"/>
  <c r="Q3191" i="5"/>
  <c r="Q3192" i="5"/>
  <c r="Q3193" i="5"/>
  <c r="Q3194" i="5"/>
  <c r="Q3195" i="5"/>
  <c r="Q3196" i="5"/>
  <c r="Q3197" i="5"/>
  <c r="Q3198" i="5"/>
  <c r="Q3199" i="5"/>
  <c r="Q3200" i="5"/>
  <c r="Q3201" i="5"/>
  <c r="Q3202" i="5"/>
  <c r="Q3203" i="5"/>
  <c r="Q3204" i="5"/>
  <c r="Q3205" i="5"/>
  <c r="Q3206" i="5"/>
  <c r="Q3207" i="5"/>
  <c r="Q3208" i="5"/>
  <c r="Q3209" i="5"/>
  <c r="Q3210" i="5"/>
  <c r="Q3211" i="5"/>
  <c r="Q3212" i="5"/>
  <c r="Q3213" i="5"/>
  <c r="Q3214" i="5"/>
  <c r="Q3215" i="5"/>
  <c r="Q3216" i="5"/>
  <c r="Q3217" i="5"/>
  <c r="Q3218" i="5"/>
  <c r="Q3219" i="5"/>
  <c r="Q3220" i="5"/>
  <c r="Q3221" i="5"/>
  <c r="Q3222" i="5"/>
  <c r="Q3223" i="5"/>
  <c r="Q3224" i="5"/>
  <c r="Q3225" i="5"/>
  <c r="Q3226" i="5"/>
  <c r="Q3227" i="5"/>
  <c r="Q3228" i="5"/>
  <c r="Q3229" i="5"/>
  <c r="Q3230" i="5"/>
  <c r="Q3231" i="5"/>
  <c r="Q3232" i="5"/>
  <c r="Q3233" i="5"/>
  <c r="Q3234" i="5"/>
  <c r="Q3235" i="5"/>
  <c r="Q3236" i="5"/>
  <c r="Q3237" i="5"/>
  <c r="Q3238" i="5"/>
  <c r="Q3239" i="5"/>
  <c r="Q3240" i="5"/>
  <c r="Q3241" i="5"/>
  <c r="Q3242" i="5"/>
  <c r="Q3243" i="5"/>
  <c r="Q3244" i="5"/>
  <c r="Q3245" i="5"/>
  <c r="Q3246" i="5"/>
  <c r="Q3247" i="5"/>
  <c r="Q3248" i="5"/>
  <c r="Q3249" i="5"/>
  <c r="Q3250" i="5"/>
  <c r="Q3251" i="5"/>
  <c r="Q3252" i="5"/>
  <c r="Q3253" i="5"/>
  <c r="Q3254" i="5"/>
  <c r="Q3255" i="5"/>
  <c r="Q3256" i="5"/>
  <c r="Q3257" i="5"/>
  <c r="Q3258" i="5"/>
  <c r="Q3259" i="5"/>
  <c r="Q3260" i="5"/>
  <c r="Q3261" i="5"/>
  <c r="Q3262" i="5"/>
  <c r="Q3263" i="5"/>
  <c r="Q3264" i="5"/>
  <c r="Q3265" i="5"/>
  <c r="Q3266" i="5"/>
  <c r="Q3267" i="5"/>
  <c r="Q3268" i="5"/>
  <c r="Q3269" i="5"/>
  <c r="Q3270" i="5"/>
  <c r="Q3271" i="5"/>
  <c r="Q3272" i="5"/>
  <c r="Q3273" i="5"/>
  <c r="Q3274" i="5"/>
  <c r="Q3275" i="5"/>
  <c r="Q3276" i="5"/>
  <c r="Q3277" i="5"/>
  <c r="Q3278" i="5"/>
  <c r="Q3279" i="5"/>
  <c r="Q3280" i="5"/>
  <c r="Q3281" i="5"/>
  <c r="Q3282" i="5"/>
  <c r="Q3283" i="5"/>
  <c r="Q3284" i="5"/>
  <c r="Q3285" i="5"/>
  <c r="Q3286" i="5"/>
  <c r="Q3287" i="5"/>
  <c r="Q3288" i="5"/>
  <c r="Q3289" i="5"/>
  <c r="Q3290" i="5"/>
  <c r="Q3291" i="5"/>
  <c r="Q3292" i="5"/>
  <c r="Q3293" i="5"/>
  <c r="Q3294" i="5"/>
  <c r="Q3295" i="5"/>
  <c r="Q3296" i="5"/>
  <c r="Q3297" i="5"/>
  <c r="Q3298" i="5"/>
  <c r="Q3299" i="5"/>
  <c r="Q3300" i="5"/>
  <c r="Q3301" i="5"/>
  <c r="Q3302" i="5"/>
  <c r="Q3303" i="5"/>
  <c r="Q3304" i="5"/>
  <c r="Q3305" i="5"/>
  <c r="Q3306" i="5"/>
  <c r="Q3307" i="5"/>
  <c r="Q3308" i="5"/>
  <c r="Q3309" i="5"/>
  <c r="Q3310" i="5"/>
  <c r="Q3311" i="5"/>
  <c r="Q3312" i="5"/>
  <c r="Q3313" i="5"/>
  <c r="Q3314" i="5"/>
  <c r="Q3315" i="5"/>
  <c r="Q3316" i="5"/>
  <c r="Q3317" i="5"/>
  <c r="Q3318" i="5"/>
  <c r="Q3319" i="5"/>
  <c r="Q3320" i="5"/>
  <c r="Q3321" i="5"/>
  <c r="Q3322" i="5"/>
  <c r="Q3323" i="5"/>
  <c r="Q3324" i="5"/>
  <c r="Q3325" i="5"/>
  <c r="Q3326" i="5"/>
  <c r="Q3327" i="5"/>
  <c r="Q3328" i="5"/>
  <c r="Q3329" i="5"/>
  <c r="Q3330" i="5"/>
  <c r="Q3331" i="5"/>
  <c r="Q3332" i="5"/>
  <c r="Q3333" i="5"/>
  <c r="Q3334" i="5"/>
  <c r="Q3335" i="5"/>
  <c r="Q3336" i="5"/>
  <c r="Q3337" i="5"/>
  <c r="Q3338" i="5"/>
  <c r="Q3339" i="5"/>
  <c r="Q3340" i="5"/>
  <c r="Q3341" i="5"/>
  <c r="Q3342" i="5"/>
  <c r="Q3343" i="5"/>
  <c r="Q3344" i="5"/>
  <c r="Q3345" i="5"/>
  <c r="Q3346" i="5"/>
  <c r="Q3347" i="5"/>
  <c r="Q3348" i="5"/>
  <c r="Q3349" i="5"/>
  <c r="Q3350" i="5"/>
  <c r="Q3351" i="5"/>
  <c r="Q3352" i="5"/>
  <c r="Q3353" i="5"/>
  <c r="Q3354" i="5"/>
  <c r="Q3355" i="5"/>
  <c r="Q3356" i="5"/>
  <c r="Q3357" i="5"/>
  <c r="Q3358" i="5"/>
  <c r="Q3359" i="5"/>
  <c r="Q3360" i="5"/>
  <c r="Q3361" i="5"/>
  <c r="Q3362" i="5"/>
  <c r="Q3363" i="5"/>
  <c r="Q3364" i="5"/>
  <c r="Q3365" i="5"/>
  <c r="Q3366" i="5"/>
  <c r="Q3367" i="5"/>
  <c r="Q3368" i="5"/>
  <c r="Q3369" i="5"/>
  <c r="Q3370" i="5"/>
  <c r="Q3371" i="5"/>
  <c r="Q3372" i="5"/>
  <c r="Q3373" i="5"/>
  <c r="Q3374" i="5"/>
  <c r="Q3375" i="5"/>
  <c r="Q3376" i="5"/>
  <c r="Q3377" i="5"/>
  <c r="Q3378" i="5"/>
  <c r="Q3379" i="5"/>
  <c r="Q3380" i="5"/>
  <c r="Q3381" i="5"/>
  <c r="Q3382" i="5"/>
  <c r="Q3383" i="5"/>
  <c r="Q3384" i="5"/>
  <c r="Q3385" i="5"/>
  <c r="Q3386" i="5"/>
  <c r="Q3387" i="5"/>
  <c r="Q3388" i="5"/>
  <c r="Q3389" i="5"/>
  <c r="Q3390" i="5"/>
  <c r="Q3391" i="5"/>
  <c r="Q3392" i="5"/>
  <c r="Q3393" i="5"/>
  <c r="Q3394" i="5"/>
  <c r="Q3395" i="5"/>
  <c r="Q3396" i="5"/>
  <c r="Q3397" i="5"/>
  <c r="Q3398" i="5"/>
  <c r="Q3399" i="5"/>
  <c r="Q3400" i="5"/>
  <c r="Q3401" i="5"/>
  <c r="Q3402" i="5"/>
  <c r="Q3403" i="5"/>
  <c r="Q3404" i="5"/>
  <c r="Q3405" i="5"/>
  <c r="Q3406" i="5"/>
  <c r="Q3407" i="5"/>
  <c r="Q3408" i="5"/>
  <c r="Q3409" i="5"/>
  <c r="Q3410" i="5"/>
  <c r="Q3411" i="5"/>
  <c r="Q3412" i="5"/>
  <c r="Q3413" i="5"/>
  <c r="Q3414" i="5"/>
  <c r="Q3415" i="5"/>
  <c r="Q3416" i="5"/>
  <c r="Q3417" i="5"/>
  <c r="Q3418" i="5"/>
  <c r="Q3419" i="5"/>
  <c r="Q3420" i="5"/>
  <c r="Q3421" i="5"/>
  <c r="Q3422" i="5"/>
  <c r="Q3423" i="5"/>
  <c r="Q3424" i="5"/>
  <c r="Q3425" i="5"/>
  <c r="Q3426" i="5"/>
  <c r="Q3427" i="5"/>
  <c r="Q3428" i="5"/>
  <c r="Q3429" i="5"/>
  <c r="Q3430" i="5"/>
  <c r="Q3431" i="5"/>
  <c r="Q3432" i="5"/>
  <c r="Q3433" i="5"/>
  <c r="Q3434" i="5"/>
  <c r="Q3435" i="5"/>
  <c r="Q3436" i="5"/>
  <c r="Q3437" i="5"/>
  <c r="Q3438" i="5"/>
  <c r="Q3439" i="5"/>
  <c r="Q3440" i="5"/>
  <c r="Q3441" i="5"/>
  <c r="Q3442" i="5"/>
  <c r="Q3443" i="5"/>
  <c r="Q3444" i="5"/>
  <c r="Q3445" i="5"/>
  <c r="Q3446" i="5"/>
  <c r="Q3447" i="5"/>
  <c r="Q3448" i="5"/>
  <c r="Q3449" i="5"/>
  <c r="Q3450" i="5"/>
  <c r="Q3451" i="5"/>
  <c r="Q3452" i="5"/>
  <c r="Q3453" i="5"/>
  <c r="Q3454" i="5"/>
  <c r="Q3455" i="5"/>
  <c r="Q3456" i="5"/>
  <c r="Q3457" i="5"/>
  <c r="Q3458" i="5"/>
  <c r="Q3459" i="5"/>
  <c r="Q3460" i="5"/>
  <c r="Q3461" i="5"/>
  <c r="Q3462" i="5"/>
  <c r="Q3463" i="5"/>
  <c r="Q3464" i="5"/>
  <c r="Q3465" i="5"/>
  <c r="Q3466" i="5"/>
  <c r="Q3467" i="5"/>
  <c r="Q3468" i="5"/>
  <c r="Q3469" i="5"/>
  <c r="Q3470" i="5"/>
  <c r="Q3471" i="5"/>
  <c r="Q3472" i="5"/>
  <c r="Q3473" i="5"/>
  <c r="Q3474" i="5"/>
  <c r="Q3475" i="5"/>
  <c r="Q3476" i="5"/>
  <c r="Q3477" i="5"/>
  <c r="Q3478" i="5"/>
  <c r="Q3479" i="5"/>
  <c r="Q3480" i="5"/>
  <c r="Q3481" i="5"/>
  <c r="Q3482" i="5"/>
  <c r="Q3483" i="5"/>
  <c r="Q3484" i="5"/>
  <c r="Q3485" i="5"/>
  <c r="Q3486" i="5"/>
  <c r="Q3487" i="5"/>
  <c r="Q3488" i="5"/>
  <c r="Q3489" i="5"/>
  <c r="Q3490" i="5"/>
  <c r="Q3491" i="5"/>
  <c r="Q3492" i="5"/>
  <c r="Q3493" i="5"/>
  <c r="Q3494" i="5"/>
  <c r="Q3495" i="5"/>
  <c r="Q3496" i="5"/>
  <c r="Q3497" i="5"/>
  <c r="Q3498" i="5"/>
  <c r="Q3499" i="5"/>
  <c r="Q3500" i="5"/>
  <c r="Q3501" i="5"/>
  <c r="Q3502" i="5"/>
  <c r="Q3503" i="5"/>
  <c r="Q3504" i="5"/>
  <c r="Q3505" i="5"/>
  <c r="Q3506" i="5"/>
  <c r="Q3507" i="5"/>
  <c r="Q3508" i="5"/>
  <c r="Q3509" i="5"/>
  <c r="Q3510" i="5"/>
  <c r="Q3511" i="5"/>
  <c r="Q3512" i="5"/>
  <c r="Q3513" i="5"/>
  <c r="Q3514" i="5"/>
  <c r="Q3515" i="5"/>
  <c r="Q3516" i="5"/>
  <c r="Q3517" i="5"/>
  <c r="Q3518" i="5"/>
  <c r="Q3519" i="5"/>
  <c r="Q3520" i="5"/>
  <c r="Q3521" i="5"/>
  <c r="Q3522" i="5"/>
  <c r="Q3523" i="5"/>
  <c r="Q3524" i="5"/>
  <c r="Q3525" i="5"/>
  <c r="Q3526" i="5"/>
  <c r="Q3527" i="5"/>
  <c r="Q3528" i="5"/>
  <c r="Q3529" i="5"/>
  <c r="Q3530" i="5"/>
  <c r="Q3531" i="5"/>
  <c r="Q3532" i="5"/>
  <c r="Q3533" i="5"/>
  <c r="Q3534" i="5"/>
  <c r="Q3535" i="5"/>
  <c r="Q3536" i="5"/>
  <c r="Q3537" i="5"/>
  <c r="Q3538" i="5"/>
  <c r="Q3539" i="5"/>
  <c r="Q3540" i="5"/>
  <c r="Q3541" i="5"/>
  <c r="Q3542" i="5"/>
  <c r="Q3543" i="5"/>
  <c r="Q3544" i="5"/>
  <c r="Q3545" i="5"/>
  <c r="Q3546" i="5"/>
  <c r="Q3547" i="5"/>
  <c r="Q3548" i="5"/>
  <c r="Q3549" i="5"/>
  <c r="Q3550" i="5"/>
  <c r="Q3551" i="5"/>
  <c r="Q3552" i="5"/>
  <c r="Q3553" i="5"/>
  <c r="Q3554" i="5"/>
  <c r="Q3555" i="5"/>
  <c r="Q3556" i="5"/>
  <c r="Q3557" i="5"/>
  <c r="Q3558" i="5"/>
  <c r="Q3559" i="5"/>
  <c r="Q3560" i="5"/>
  <c r="Q3561" i="5"/>
  <c r="Q3562" i="5"/>
  <c r="Q3563" i="5"/>
  <c r="Q3564" i="5"/>
  <c r="Q3565" i="5"/>
  <c r="Q3566" i="5"/>
  <c r="Q3567" i="5"/>
  <c r="Q3568" i="5"/>
  <c r="Q3569" i="5"/>
  <c r="Q3570" i="5"/>
  <c r="Q3571" i="5"/>
  <c r="Q3572" i="5"/>
  <c r="Q3573" i="5"/>
  <c r="Q3574" i="5"/>
  <c r="Q3575" i="5"/>
  <c r="Q3576" i="5"/>
  <c r="Q3577" i="5"/>
  <c r="Q3578" i="5"/>
  <c r="Q3579" i="5"/>
  <c r="Q3580" i="5"/>
  <c r="Q3581" i="5"/>
  <c r="Q3582" i="5"/>
  <c r="Q3583" i="5"/>
  <c r="Q3584" i="5"/>
  <c r="Q3585" i="5"/>
  <c r="Q3586" i="5"/>
  <c r="Q3587" i="5"/>
  <c r="Q3588" i="5"/>
  <c r="Q3589" i="5"/>
  <c r="Q3590" i="5"/>
  <c r="Q3591" i="5"/>
  <c r="Q3592" i="5"/>
  <c r="Q3593" i="5"/>
  <c r="Q3594" i="5"/>
  <c r="Q3595" i="5"/>
  <c r="Q3596" i="5"/>
  <c r="Q3597" i="5"/>
  <c r="Q3598" i="5"/>
  <c r="Q3599" i="5"/>
  <c r="Q3600" i="5"/>
  <c r="Q3601" i="5"/>
  <c r="Q3602" i="5"/>
  <c r="Q3603" i="5"/>
  <c r="Q3604" i="5"/>
  <c r="Q3605" i="5"/>
  <c r="Q3606" i="5"/>
  <c r="Q3607" i="5"/>
  <c r="Q3608" i="5"/>
  <c r="Q3609" i="5"/>
  <c r="Q3610" i="5"/>
  <c r="Q3611" i="5"/>
  <c r="Q3612" i="5"/>
  <c r="Q3613" i="5"/>
  <c r="Q3614" i="5"/>
  <c r="Q3615" i="5"/>
  <c r="Q3616" i="5"/>
  <c r="Q3617" i="5"/>
  <c r="Q3618" i="5"/>
  <c r="Q3619" i="5"/>
  <c r="Q3620" i="5"/>
  <c r="Q3621" i="5"/>
  <c r="Q3622" i="5"/>
  <c r="Q3623" i="5"/>
  <c r="Q3624" i="5"/>
  <c r="Q3625" i="5"/>
  <c r="Q3626" i="5"/>
  <c r="Q3627" i="5"/>
  <c r="Q3628" i="5"/>
  <c r="Q3629" i="5"/>
  <c r="Q3630" i="5"/>
  <c r="Q3631" i="5"/>
  <c r="Q3632" i="5"/>
  <c r="Q3633" i="5"/>
  <c r="Q3634" i="5"/>
  <c r="Q3635" i="5"/>
  <c r="Q3636" i="5"/>
  <c r="Q3637" i="5"/>
  <c r="Q3638" i="5"/>
  <c r="Q3639" i="5"/>
  <c r="Q3640" i="5"/>
  <c r="Q3641" i="5"/>
  <c r="Q3642" i="5"/>
  <c r="Q3643" i="5"/>
  <c r="Q3644" i="5"/>
  <c r="Q3645" i="5"/>
  <c r="Q3646" i="5"/>
  <c r="Q3647" i="5"/>
  <c r="Q3648" i="5"/>
  <c r="Q3649" i="5"/>
  <c r="Q3650" i="5"/>
  <c r="Q3651" i="5"/>
  <c r="Q3652" i="5"/>
  <c r="Q3653" i="5"/>
  <c r="Q3654" i="5"/>
  <c r="Q3655" i="5"/>
  <c r="Q3656" i="5"/>
  <c r="Q3657" i="5"/>
  <c r="Q3658" i="5"/>
  <c r="Q3659" i="5"/>
  <c r="Q3660" i="5"/>
  <c r="Q3661" i="5"/>
  <c r="Q3662" i="5"/>
  <c r="Q3663" i="5"/>
  <c r="Q3664" i="5"/>
  <c r="Q3665" i="5"/>
  <c r="Q3666" i="5"/>
  <c r="Q3667" i="5"/>
  <c r="Q3668" i="5"/>
  <c r="Q3669" i="5"/>
  <c r="Q3670" i="5"/>
  <c r="Q3671" i="5"/>
  <c r="Q3672" i="5"/>
  <c r="Q3673" i="5"/>
  <c r="Q3674" i="5"/>
  <c r="Q3675" i="5"/>
  <c r="Q3676" i="5"/>
  <c r="Q3677" i="5"/>
  <c r="Q3678" i="5"/>
  <c r="Q3679" i="5"/>
  <c r="Q3680" i="5"/>
  <c r="Q3681" i="5"/>
  <c r="Q3682" i="5"/>
  <c r="Q3683" i="5"/>
  <c r="Q3684" i="5"/>
  <c r="Q3685" i="5"/>
  <c r="Q3686" i="5"/>
  <c r="Q3687" i="5"/>
  <c r="Q3688" i="5"/>
  <c r="Q3689" i="5"/>
  <c r="Q3690" i="5"/>
  <c r="Q3691" i="5"/>
  <c r="Q3692" i="5"/>
  <c r="Q3693" i="5"/>
  <c r="Q3694" i="5"/>
  <c r="Q3695" i="5"/>
  <c r="Q3696" i="5"/>
  <c r="Q3697" i="5"/>
  <c r="Q3698" i="5"/>
  <c r="Q3699" i="5"/>
  <c r="Q3700" i="5"/>
  <c r="Q3701" i="5"/>
  <c r="Q3702" i="5"/>
  <c r="Q3703" i="5"/>
  <c r="Q3704" i="5"/>
  <c r="Q3705" i="5"/>
  <c r="Q3706" i="5"/>
  <c r="Q3707" i="5"/>
  <c r="Q3708" i="5"/>
  <c r="Q3709" i="5"/>
  <c r="Q3710" i="5"/>
  <c r="Q3711" i="5"/>
  <c r="Q3712" i="5"/>
  <c r="Q3713" i="5"/>
  <c r="Q3714" i="5"/>
  <c r="Q3715" i="5"/>
  <c r="Q3716" i="5"/>
  <c r="Q3717" i="5"/>
  <c r="Q3718" i="5"/>
  <c r="Q3719" i="5"/>
  <c r="Q3720" i="5"/>
  <c r="Q3721" i="5"/>
  <c r="Q3722" i="5"/>
  <c r="Q3723" i="5"/>
  <c r="Q3724" i="5"/>
  <c r="Q3725" i="5"/>
  <c r="Q3726" i="5"/>
  <c r="Q3727" i="5"/>
  <c r="Q3728" i="5"/>
  <c r="Q3729" i="5"/>
  <c r="Q3730" i="5"/>
  <c r="Q3731" i="5"/>
  <c r="Q3732" i="5"/>
  <c r="Q3733" i="5"/>
  <c r="Q3734" i="5"/>
  <c r="Q3735" i="5"/>
  <c r="Q3736" i="5"/>
  <c r="Q3737" i="5"/>
  <c r="Q3738" i="5"/>
  <c r="Q3739" i="5"/>
  <c r="Q3740" i="5"/>
  <c r="Q3741" i="5"/>
  <c r="Q3742" i="5"/>
  <c r="Q3743" i="5"/>
  <c r="Q3744" i="5"/>
  <c r="Q3745" i="5"/>
  <c r="Q3746" i="5"/>
  <c r="Q3747" i="5"/>
  <c r="Q3748" i="5"/>
  <c r="Q3749" i="5"/>
  <c r="Q3750" i="5"/>
  <c r="Q3751" i="5"/>
  <c r="Q3752" i="5"/>
  <c r="Q3753" i="5"/>
  <c r="Q3754" i="5"/>
  <c r="Q3755" i="5"/>
  <c r="Q3756" i="5"/>
  <c r="Q3757" i="5"/>
  <c r="Q3758" i="5"/>
  <c r="Q3759" i="5"/>
  <c r="Q3760" i="5"/>
  <c r="Q3761" i="5"/>
  <c r="Q3762" i="5"/>
  <c r="Q3763" i="5"/>
  <c r="Q3764" i="5"/>
  <c r="Q3765" i="5"/>
  <c r="Q3766" i="5"/>
  <c r="Q3767" i="5"/>
  <c r="Q3768" i="5"/>
  <c r="Q3769" i="5"/>
  <c r="Q3770" i="5"/>
  <c r="Q3771" i="5"/>
  <c r="Q3772" i="5"/>
  <c r="Q3773" i="5"/>
  <c r="Q3774" i="5"/>
  <c r="Q3775" i="5"/>
  <c r="Q3776" i="5"/>
  <c r="Q3777" i="5"/>
  <c r="Q3778" i="5"/>
  <c r="Q3779" i="5"/>
  <c r="Q3780" i="5"/>
  <c r="Q3781" i="5"/>
  <c r="Q3782" i="5"/>
  <c r="Q3783" i="5"/>
  <c r="Q3784" i="5"/>
  <c r="Q3785" i="5"/>
  <c r="Q3786" i="5"/>
  <c r="Q3787" i="5"/>
  <c r="Q3788" i="5"/>
  <c r="Q3789" i="5"/>
  <c r="Q3790" i="5"/>
  <c r="Q3791" i="5"/>
  <c r="Q3792" i="5"/>
  <c r="Q3793" i="5"/>
  <c r="Q3794" i="5"/>
  <c r="Q3795" i="5"/>
  <c r="Q3796" i="5"/>
  <c r="Q3797" i="5"/>
  <c r="Q3798" i="5"/>
  <c r="Q3799" i="5"/>
  <c r="Q3800" i="5"/>
  <c r="Q3801" i="5"/>
  <c r="Q3802" i="5"/>
  <c r="Q3803" i="5"/>
  <c r="Q3804" i="5"/>
  <c r="Q3805" i="5"/>
  <c r="Q3806" i="5"/>
  <c r="Q3807" i="5"/>
  <c r="Q3808" i="5"/>
  <c r="Q3809" i="5"/>
  <c r="Q3810" i="5"/>
  <c r="Q3811" i="5"/>
  <c r="Q3812" i="5"/>
  <c r="Q3813" i="5"/>
  <c r="Q3814" i="5"/>
  <c r="Q3815" i="5"/>
  <c r="Q3816" i="5"/>
  <c r="Q3817" i="5"/>
  <c r="Q3818" i="5"/>
  <c r="Q3819" i="5"/>
  <c r="Q3820" i="5"/>
  <c r="Q3821" i="5"/>
  <c r="Q3822" i="5"/>
  <c r="Q3823" i="5"/>
  <c r="Q3824" i="5"/>
  <c r="Q3825" i="5"/>
  <c r="Q3826" i="5"/>
  <c r="Q3827" i="5"/>
  <c r="Q3828" i="5"/>
  <c r="Q3829" i="5"/>
  <c r="Q3830" i="5"/>
  <c r="Q3831" i="5"/>
  <c r="Q3832" i="5"/>
  <c r="Q3833" i="5"/>
  <c r="Q3834" i="5"/>
  <c r="Q3835" i="5"/>
  <c r="Q3836" i="5"/>
  <c r="Q3837" i="5"/>
  <c r="Q3838" i="5"/>
  <c r="Q3839" i="5"/>
  <c r="Q3840" i="5"/>
  <c r="Q3841" i="5"/>
  <c r="Q3842" i="5"/>
  <c r="Q3843" i="5"/>
  <c r="Q3844" i="5"/>
  <c r="Q3845" i="5"/>
  <c r="Q3846" i="5"/>
  <c r="Q3847" i="5"/>
  <c r="Q3848" i="5"/>
  <c r="Q3849" i="5"/>
  <c r="Q3850" i="5"/>
  <c r="Q3851" i="5"/>
  <c r="Q3852" i="5"/>
  <c r="Q3853" i="5"/>
  <c r="Q3854" i="5"/>
  <c r="Q3855" i="5"/>
  <c r="Q3856" i="5"/>
  <c r="Q3857" i="5"/>
  <c r="Q3858" i="5"/>
  <c r="Q3859" i="5"/>
  <c r="Q3860" i="5"/>
  <c r="Q3861" i="5"/>
  <c r="Q3862" i="5"/>
  <c r="Q3863" i="5"/>
  <c r="Q3864" i="5"/>
  <c r="Q3865" i="5"/>
  <c r="Q3866" i="5"/>
  <c r="Q3867" i="5"/>
  <c r="Q3868" i="5"/>
  <c r="Q3869" i="5"/>
  <c r="Q3870" i="5"/>
  <c r="Q3871" i="5"/>
  <c r="Q3872" i="5"/>
  <c r="Q3873" i="5"/>
  <c r="Q3874" i="5"/>
  <c r="Q3875" i="5"/>
  <c r="Q3876" i="5"/>
  <c r="Q3877" i="5"/>
  <c r="Q3878" i="5"/>
  <c r="Q3879" i="5"/>
  <c r="Q3880" i="5"/>
  <c r="Q3881" i="5"/>
  <c r="Q3882" i="5"/>
  <c r="Q3883" i="5"/>
  <c r="Q3884" i="5"/>
  <c r="Q3885" i="5"/>
  <c r="Q3886" i="5"/>
  <c r="Q3887" i="5"/>
  <c r="Q3888" i="5"/>
  <c r="Q3889" i="5"/>
  <c r="Q3890" i="5"/>
  <c r="Q3891" i="5"/>
  <c r="Q3892" i="5"/>
  <c r="Q3893" i="5"/>
  <c r="Q3894" i="5"/>
  <c r="Q3895" i="5"/>
  <c r="Q3896" i="5"/>
  <c r="Q3897" i="5"/>
  <c r="Q3898" i="5"/>
  <c r="Q3899" i="5"/>
  <c r="Q3900" i="5"/>
  <c r="Q3901" i="5"/>
  <c r="Q3902" i="5"/>
  <c r="Q3903" i="5"/>
  <c r="Q3904" i="5"/>
  <c r="Q3905" i="5"/>
  <c r="Q3906" i="5"/>
  <c r="Q3907" i="5"/>
  <c r="Q3908" i="5"/>
  <c r="Q3909" i="5"/>
  <c r="Q3910" i="5"/>
  <c r="Q3911" i="5"/>
  <c r="Q3912" i="5"/>
  <c r="Q3913" i="5"/>
  <c r="Q3914" i="5"/>
  <c r="Q3915" i="5"/>
  <c r="Q3916" i="5"/>
  <c r="Q3917" i="5"/>
  <c r="Q3918" i="5"/>
  <c r="Q3919" i="5"/>
  <c r="Q3920" i="5"/>
  <c r="Q3921" i="5"/>
  <c r="Q3922" i="5"/>
  <c r="Q3923" i="5"/>
  <c r="Q3924" i="5"/>
  <c r="Q3925" i="5"/>
  <c r="Q3926" i="5"/>
  <c r="Q3927" i="5"/>
  <c r="Q3928" i="5"/>
  <c r="Q3929" i="5"/>
  <c r="Q3930" i="5"/>
  <c r="Q3931" i="5"/>
  <c r="Q3932" i="5"/>
  <c r="Q3933" i="5"/>
  <c r="Q3934" i="5"/>
  <c r="Q3935" i="5"/>
  <c r="Q3936" i="5"/>
  <c r="Q3937" i="5"/>
  <c r="Q3938" i="5"/>
  <c r="Q3939" i="5"/>
  <c r="Q3940" i="5"/>
  <c r="Q3941" i="5"/>
  <c r="Q3942" i="5"/>
  <c r="Q3943" i="5"/>
  <c r="Q3944" i="5"/>
  <c r="Q3945" i="5"/>
  <c r="Q3946" i="5"/>
  <c r="Q3947" i="5"/>
  <c r="Q3948" i="5"/>
  <c r="Q3949" i="5"/>
  <c r="Q3950" i="5"/>
  <c r="Q3951" i="5"/>
  <c r="Q3952" i="5"/>
  <c r="Q3953" i="5"/>
  <c r="Q3954" i="5"/>
  <c r="Q3955" i="5"/>
  <c r="Q3956" i="5"/>
  <c r="Q3957" i="5"/>
  <c r="Q3958" i="5"/>
  <c r="Q3959" i="5"/>
  <c r="Q3960" i="5"/>
  <c r="Q3961" i="5"/>
  <c r="Q3962" i="5"/>
  <c r="Q3963" i="5"/>
  <c r="Q3964" i="5"/>
  <c r="Q3965" i="5"/>
  <c r="Q3966" i="5"/>
  <c r="Q3967" i="5"/>
  <c r="Q3968" i="5"/>
  <c r="Q3969" i="5"/>
  <c r="Q3970" i="5"/>
  <c r="Q3971" i="5"/>
  <c r="Q3972" i="5"/>
  <c r="Q3973" i="5"/>
  <c r="Q3974" i="5"/>
  <c r="Q3975" i="5"/>
  <c r="Q3976" i="5"/>
  <c r="Q3977" i="5"/>
  <c r="Q3978" i="5"/>
  <c r="Q3979" i="5"/>
  <c r="Q3980" i="5"/>
  <c r="Q3981" i="5"/>
  <c r="Q3982" i="5"/>
  <c r="Q3983" i="5"/>
  <c r="Q3984" i="5"/>
  <c r="Q3985" i="5"/>
  <c r="Q3986" i="5"/>
  <c r="Q3987" i="5"/>
  <c r="Q3988" i="5"/>
  <c r="Q3989" i="5"/>
  <c r="Q3990" i="5"/>
  <c r="Q3991" i="5"/>
  <c r="Q3992" i="5"/>
  <c r="Q3993" i="5"/>
  <c r="Q3994" i="5"/>
  <c r="Q3995" i="5"/>
  <c r="Q3996" i="5"/>
  <c r="Q3997" i="5"/>
  <c r="Q3998" i="5"/>
  <c r="Q3999" i="5"/>
  <c r="Q4000" i="5"/>
  <c r="Q4001" i="5"/>
  <c r="Q4002" i="5"/>
  <c r="Q4003" i="5"/>
  <c r="Q4004" i="5"/>
  <c r="Q4005" i="5"/>
  <c r="Q4006" i="5"/>
  <c r="Q4007" i="5"/>
  <c r="Q4008" i="5"/>
  <c r="Q4009" i="5"/>
  <c r="Q4010" i="5"/>
  <c r="Q4011" i="5"/>
  <c r="Q4012" i="5"/>
  <c r="Q4013" i="5"/>
  <c r="Q4014" i="5"/>
  <c r="Q4015" i="5"/>
  <c r="Q4016" i="5"/>
  <c r="Q4017" i="5"/>
  <c r="Q4018" i="5"/>
  <c r="Q4019" i="5"/>
  <c r="Q4020" i="5"/>
  <c r="Q4021" i="5"/>
  <c r="Q4022" i="5"/>
  <c r="Q4023" i="5"/>
  <c r="Q4024" i="5"/>
  <c r="Q4025" i="5"/>
  <c r="Q4026" i="5"/>
  <c r="Q4027" i="5"/>
  <c r="Q4028" i="5"/>
  <c r="Q4029" i="5"/>
  <c r="Q4030" i="5"/>
  <c r="Q4031" i="5"/>
  <c r="Q4032" i="5"/>
  <c r="Q4033" i="5"/>
  <c r="Q4034" i="5"/>
  <c r="Q4035" i="5"/>
  <c r="Q4036" i="5"/>
  <c r="Q4037" i="5"/>
  <c r="Q4038" i="5"/>
  <c r="Q4039" i="5"/>
  <c r="Q4040" i="5"/>
  <c r="Q4041" i="5"/>
  <c r="Q4042" i="5"/>
  <c r="Q4043" i="5"/>
  <c r="Q4044" i="5"/>
  <c r="Q4045" i="5"/>
  <c r="Q4046" i="5"/>
  <c r="Q4047" i="5"/>
  <c r="Q4048" i="5"/>
  <c r="Q4049" i="5"/>
  <c r="Q4050" i="5"/>
  <c r="Q4051" i="5"/>
  <c r="Q4052" i="5"/>
  <c r="Q4053" i="5"/>
  <c r="Q4054" i="5"/>
  <c r="Q4055" i="5"/>
  <c r="Q4056" i="5"/>
  <c r="Q4057" i="5"/>
  <c r="Q4058" i="5"/>
  <c r="Q4059" i="5"/>
  <c r="Q4060" i="5"/>
  <c r="Q4061" i="5"/>
  <c r="Q4062" i="5"/>
  <c r="Q4063" i="5"/>
  <c r="Q4064" i="5"/>
  <c r="Q4065" i="5"/>
  <c r="Q4066" i="5"/>
  <c r="Q4067" i="5"/>
  <c r="Q4068" i="5"/>
  <c r="Q4069" i="5"/>
  <c r="Q4070" i="5"/>
  <c r="Q4071" i="5"/>
  <c r="Q4072" i="5"/>
  <c r="Q4073" i="5"/>
  <c r="Q4074" i="5"/>
  <c r="Q4075" i="5"/>
  <c r="Q4076" i="5"/>
  <c r="Q4077" i="5"/>
  <c r="Q4078" i="5"/>
  <c r="Q4079" i="5"/>
  <c r="Q4080" i="5"/>
  <c r="Q4081" i="5"/>
  <c r="Q4082" i="5"/>
  <c r="Q4083" i="5"/>
  <c r="Q4084" i="5"/>
  <c r="Q4085" i="5"/>
  <c r="Q4086" i="5"/>
  <c r="Q4087" i="5"/>
  <c r="Q4088" i="5"/>
  <c r="Q4089" i="5"/>
  <c r="Q4090" i="5"/>
  <c r="Q4091" i="5"/>
  <c r="Q4092" i="5"/>
  <c r="Q4093" i="5"/>
  <c r="Q4094" i="5"/>
  <c r="Q4095" i="5"/>
  <c r="Q4096" i="5"/>
  <c r="Q4097" i="5"/>
  <c r="Q4098" i="5"/>
  <c r="Q4099" i="5"/>
  <c r="Q4100" i="5"/>
  <c r="Q4101" i="5"/>
  <c r="Q4102" i="5"/>
  <c r="Q4103" i="5"/>
  <c r="Q4104" i="5"/>
  <c r="Q4105" i="5"/>
  <c r="Q4106" i="5"/>
  <c r="Q4107" i="5"/>
  <c r="Q4108" i="5"/>
  <c r="Q4109" i="5"/>
  <c r="Q4110" i="5"/>
  <c r="Q4111" i="5"/>
  <c r="Q4112" i="5"/>
  <c r="Q4113" i="5"/>
  <c r="Q4114" i="5"/>
  <c r="Q4115" i="5"/>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E13" i="11" l="1"/>
  <c r="E12" i="11"/>
  <c r="E11" i="11"/>
  <c r="E10" i="11"/>
  <c r="E9" i="11"/>
  <c r="E8" i="11"/>
  <c r="E7" i="11"/>
  <c r="E6" i="11"/>
  <c r="E5" i="11"/>
  <c r="E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C70A8A-54B4-4038-BCEF-479ED7E85EFA}"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 id="2" xr16:uid="{ACAD4D13-BAB5-43FF-903B-1EDB49395906}"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F5ED4A8-C58F-450C-BC3E-44293FDDB6D4}" name="WorksheetConnection_MasterData!$A:$R" type="102" refreshedVersion="7" minRefreshableVersion="5">
    <extLst>
      <ext xmlns:x15="http://schemas.microsoft.com/office/spreadsheetml/2010/11/main" uri="{DE250136-89BD-433C-8126-D09CA5730AF9}">
        <x15:connection id="Range 1" autoDelete="1">
          <x15:rangePr sourceName="_xlcn.WorksheetConnection_MasterDataAR1"/>
        </x15:connection>
      </ext>
    </extLst>
  </connection>
  <connection id="4" xr16:uid="{23D9D229-2D03-49DF-A507-4498C8BFD9B7}" name="WorksheetConnection_MasterData!$A:$T" type="102" refreshedVersion="7" minRefreshableVersion="5">
    <extLst>
      <ext xmlns:x15="http://schemas.microsoft.com/office/spreadsheetml/2010/11/main" uri="{DE250136-89BD-433C-8126-D09CA5730AF9}">
        <x15:connection id="Range 2" autoDelete="1">
          <x15:rangePr sourceName="_xlcn.WorksheetConnection_MasterDataAT1"/>
        </x15:connection>
      </ext>
    </extLst>
  </connection>
  <connection id="5" xr16:uid="{76B3D435-5E01-4B11-A486-F39F2FFF01AD}" name="WorksheetConnection_Sheet1!$A:$N" type="102" refreshedVersion="7" minRefreshableVersion="5">
    <extLst>
      <ext xmlns:x15="http://schemas.microsoft.com/office/spreadsheetml/2010/11/main" uri="{DE250136-89BD-433C-8126-D09CA5730AF9}">
        <x15:connection id="Range">
          <x15:rangePr sourceName="_xlcn.WorksheetConnection_Sheet1AN1"/>
        </x15:connection>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6">
    <s v="ThisWorkbookDataModel"/>
    <s v="{[Range 1].[country].[All]}"/>
    <s v="{[Range 1].[Parent Category].[All]}"/>
    <s v="{[Range 2].[country].[All]}"/>
    <s v="{[Range 2].[Parent Category].[All]}"/>
    <s v="{[Range 2].[state].&amp;[successful]}"/>
  </metadataStrings>
  <mdxMetadata count="5">
    <mdx n="0" f="s">
      <ms ns="1" c="0"/>
    </mdx>
    <mdx n="0" f="s">
      <ms ns="2" c="0"/>
    </mdx>
    <mdx n="0" f="s">
      <ms ns="3" c="0"/>
    </mdx>
    <mdx n="0" f="s">
      <ms ns="4" c="0"/>
    </mdx>
    <mdx n="0" f="s">
      <ms ns="5" c="0"/>
    </mdx>
  </mdxMetadata>
  <valueMetadata count="5">
    <bk>
      <rc t="1" v="0"/>
    </bk>
    <bk>
      <rc t="1" v="1"/>
    </bk>
    <bk>
      <rc t="1" v="2"/>
    </bk>
    <bk>
      <rc t="1" v="3"/>
    </bk>
    <bk>
      <rc t="1" v="4"/>
    </bk>
  </valueMetadata>
</metadata>
</file>

<file path=xl/sharedStrings.xml><?xml version="1.0" encoding="utf-8"?>
<sst xmlns="http://schemas.openxmlformats.org/spreadsheetml/2006/main" count="53783" uniqueCount="8415">
  <si>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</si>
  <si>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</si>
  <si>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</si>
  <si>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</si>
  <si>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</si>
  <si>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</si>
  <si>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</si>
  <si>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</si>
  <si>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</si>
  <si>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</si>
  <si>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</si>
  <si>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</si>
  <si>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</si>
  <si>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</si>
  <si>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</si>
  <si>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</si>
  <si>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</si>
  <si>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</si>
  <si>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</si>
  <si>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</si>
  <si>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</si>
  <si>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</si>
  <si>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</si>
  <si>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</si>
  <si>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</si>
  <si>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</si>
  <si>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</si>
  <si>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</si>
  <si>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</si>
  <si>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</si>
  <si>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</si>
  <si>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</si>
  <si>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</si>
  <si>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</si>
  <si>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</si>
  <si>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</si>
  <si>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</si>
  <si>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</si>
  <si>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</si>
  <si>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</si>
  <si>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</si>
  <si>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</si>
  <si>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</si>
  <si>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</si>
  <si>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</si>
  <si>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</si>
  <si>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</si>
  <si>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</si>
  <si>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</si>
  <si>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</si>
  <si>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</si>
  <si>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</si>
  <si>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</si>
  <si>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</si>
  <si>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</si>
  <si>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</si>
  <si>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</si>
  <si>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</si>
  <si>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</si>
  <si>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</si>
  <si>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</si>
  <si>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</si>
  <si>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</si>
  <si>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</si>
  <si>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</si>
  <si>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</si>
  <si>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</si>
  <si>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</si>
  <si>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</si>
  <si>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</si>
  <si>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</si>
  <si>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</si>
  <si>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</si>
  <si>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</si>
  <si>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</si>
  <si>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</si>
  <si>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</si>
  <si>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</si>
  <si>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</si>
  <si>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</si>
  <si>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</si>
  <si>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</si>
  <si>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</si>
  <si>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</si>
  <si>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</si>
  <si>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</si>
  <si>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</si>
  <si>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</si>
  <si>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</si>
  <si>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</si>
  <si>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</si>
  <si>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</si>
  <si>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</si>
  <si>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</si>
  <si>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</si>
  <si>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</si>
  <si>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</si>
  <si>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</si>
  <si>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</si>
  <si>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</si>
  <si>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</si>
  <si>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</si>
  <si>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</si>
  <si>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</si>
  <si>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</si>
  <si>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</si>
  <si>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</si>
  <si>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</si>
  <si>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</si>
  <si>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</si>
  <si>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</si>
  <si>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</si>
  <si>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</si>
  <si>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</si>
  <si>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</si>
  <si>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</si>
  <si>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</si>
  <si>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</si>
  <si>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</si>
  <si>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</si>
  <si>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</si>
  <si>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</si>
  <si>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</si>
  <si>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</si>
  <si>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</si>
  <si>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</si>
  <si>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</si>
  <si>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</si>
  <si>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</si>
  <si>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</si>
  <si>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</si>
  <si>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</si>
  <si>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</si>
  <si>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</si>
  <si>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</si>
  <si>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</si>
  <si>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</si>
  <si>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</si>
  <si>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</si>
  <si>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</si>
  <si>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</si>
  <si>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</si>
  <si>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</si>
  <si>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</si>
  <si>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</si>
  <si>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</si>
  <si>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</si>
  <si>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</si>
  <si>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</si>
  <si>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</si>
  <si>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</si>
  <si>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</si>
  <si>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</si>
  <si>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</si>
  <si>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</si>
  <si>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</si>
  <si>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</si>
  <si>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</si>
  <si>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</si>
  <si>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</si>
  <si>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</si>
  <si>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</si>
  <si>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</si>
  <si>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</si>
  <si>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</si>
  <si>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</si>
  <si>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</si>
  <si>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</si>
  <si>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</si>
  <si>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</si>
  <si>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</si>
  <si>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</si>
  <si>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</si>
  <si>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</si>
  <si>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</si>
  <si>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</si>
  <si>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</si>
  <si>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</si>
  <si>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</si>
  <si>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</si>
  <si>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</si>
  <si>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</si>
  <si>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</si>
  <si>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</si>
  <si>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</si>
  <si>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</si>
  <si>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</si>
  <si>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</si>
  <si>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</si>
  <si>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</si>
  <si>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</si>
  <si>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</si>
  <si>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</si>
  <si>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</si>
  <si>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</si>
  <si>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</si>
  <si>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</si>
  <si>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</si>
  <si>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</si>
  <si>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</si>
  <si>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</si>
  <si>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</si>
  <si>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</si>
  <si>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</si>
  <si>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</si>
  <si>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</si>
  <si>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</si>
  <si>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</si>
  <si>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</si>
  <si>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</si>
  <si>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</si>
  <si>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</si>
  <si>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</si>
  <si>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</si>
  <si>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</si>
  <si>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</si>
  <si>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</si>
  <si>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</si>
  <si>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</si>
  <si>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</si>
  <si>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</si>
  <si>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</si>
  <si>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</si>
  <si>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</si>
  <si>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</si>
  <si>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</si>
  <si>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</si>
  <si>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</si>
  <si>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</si>
  <si>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</si>
  <si>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</si>
  <si>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</si>
  <si>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</si>
  <si>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</si>
  <si>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</si>
  <si>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</si>
  <si>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</si>
  <si>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</si>
  <si>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</si>
  <si>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</si>
  <si>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</si>
  <si>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</si>
  <si>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</si>
  <si>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</si>
  <si>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</si>
  <si>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</si>
  <si>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</si>
  <si>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</si>
  <si>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</si>
  <si>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</si>
  <si>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</si>
  <si>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</si>
  <si>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</si>
  <si>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</si>
  <si>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</si>
  <si>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</si>
  <si>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</si>
  <si>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</si>
  <si>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</si>
  <si>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</si>
  <si>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</si>
  <si>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</si>
  <si>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</si>
  <si>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</si>
  <si>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</si>
  <si>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</si>
  <si>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</si>
  <si>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</si>
  <si>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</si>
  <si>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</si>
  <si>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</si>
  <si>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</si>
  <si>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</si>
  <si>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</si>
  <si>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</si>
  <si>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</si>
  <si>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</si>
  <si>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</si>
  <si>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</si>
  <si>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</si>
  <si>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</si>
  <si>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</si>
  <si>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</si>
  <si>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</si>
  <si>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</si>
  <si>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</si>
  <si>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</si>
  <si>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</si>
  <si>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</si>
  <si>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</si>
  <si>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</si>
  <si>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</si>
  <si>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</si>
  <si>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</si>
  <si>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</si>
  <si>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</si>
  <si>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</si>
  <si>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</si>
  <si>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</si>
  <si>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</si>
  <si>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</si>
  <si>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</si>
  <si>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</si>
  <si>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</si>
  <si>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</si>
  <si>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</si>
  <si>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</si>
  <si>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</si>
  <si>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</si>
  <si>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</si>
  <si>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</si>
  <si>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</si>
  <si>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</si>
  <si>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</si>
  <si>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</si>
  <si>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</si>
  <si>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</si>
  <si>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</si>
  <si>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</si>
  <si>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</si>
  <si>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</si>
  <si>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</si>
  <si>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</si>
  <si>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</si>
  <si>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</si>
  <si>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</si>
  <si>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</si>
  <si>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</si>
  <si>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</si>
  <si>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</si>
  <si>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</si>
  <si>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</si>
  <si>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</si>
  <si>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</si>
  <si>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</si>
  <si>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</si>
  <si>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</si>
  <si>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</si>
  <si>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</si>
  <si>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</si>
  <si>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</si>
  <si>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</si>
  <si>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</si>
  <si>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</si>
  <si>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</si>
  <si>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</si>
  <si>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</si>
  <si>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</si>
  <si>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</si>
  <si>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</si>
  <si>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</si>
  <si>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</si>
  <si>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</si>
  <si>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</si>
  <si>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</si>
  <si>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</si>
  <si>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</si>
  <si>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</si>
  <si>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</si>
  <si>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</si>
  <si>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</si>
  <si>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</si>
  <si>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</si>
  <si>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</si>
  <si>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</si>
  <si>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</si>
  <si>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</si>
  <si>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</si>
  <si>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</si>
  <si>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</si>
  <si>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</si>
  <si>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</si>
  <si>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</si>
  <si>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</si>
  <si>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</si>
  <si>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</si>
  <si>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</si>
  <si>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</si>
  <si>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</si>
  <si>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</si>
  <si>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</si>
  <si>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</si>
  <si>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</si>
  <si>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</si>
  <si>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</si>
  <si>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</si>
  <si>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</si>
  <si>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</si>
  <si>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</si>
  <si>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</si>
  <si>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</si>
  <si>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</si>
  <si>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</si>
  <si>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</si>
  <si>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</si>
  <si>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</si>
  <si>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</si>
  <si>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</si>
  <si>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</si>
  <si>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</si>
  <si>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</si>
  <si>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</si>
  <si>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</si>
  <si>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</si>
  <si>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</si>
  <si>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</si>
  <si>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</si>
  <si>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</si>
  <si>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</si>
  <si>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</si>
  <si>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</si>
  <si>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</si>
  <si>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</si>
  <si>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</si>
  <si>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</si>
  <si>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</si>
  <si>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</si>
  <si>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</si>
  <si>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</si>
  <si>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</si>
  <si>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</si>
  <si>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</si>
  <si>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</si>
  <si>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</si>
  <si>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</si>
  <si>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</si>
  <si>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</si>
  <si>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</si>
  <si>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</si>
  <si>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</si>
  <si>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</si>
  <si>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</si>
  <si>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</si>
  <si>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</si>
  <si>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</si>
  <si>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</si>
  <si>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</si>
  <si>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</si>
  <si>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</si>
  <si>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</si>
  <si>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</si>
  <si>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</si>
  <si>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</si>
  <si>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</si>
  <si>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</si>
  <si>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</si>
  <si>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</si>
  <si>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</si>
  <si>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</si>
  <si>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</si>
  <si>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</si>
  <si>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</si>
  <si>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</si>
  <si>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</si>
  <si>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</si>
  <si>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</si>
  <si>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</si>
  <si>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</si>
  <si>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</si>
  <si>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</si>
  <si>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</si>
  <si>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</si>
  <si>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</si>
  <si>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</si>
  <si>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</si>
  <si>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</si>
  <si>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</si>
  <si>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</si>
  <si>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</si>
  <si>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</si>
  <si>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</si>
  <si>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</si>
  <si>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</si>
  <si>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</si>
  <si>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</si>
  <si>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</si>
  <si>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</si>
  <si>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</si>
  <si>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</si>
  <si>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</si>
  <si>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</si>
  <si>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</si>
  <si>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</si>
  <si>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</si>
  <si>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</si>
  <si>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</si>
  <si>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</si>
  <si>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</si>
  <si>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</si>
  <si>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</si>
  <si>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</si>
  <si>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</si>
  <si>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</si>
  <si>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</si>
  <si>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</si>
  <si>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</si>
  <si>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</si>
  <si>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</si>
  <si>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</si>
  <si>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</si>
  <si>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</si>
  <si>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</si>
  <si>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</si>
  <si>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</si>
  <si>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</si>
  <si>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</si>
  <si>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</si>
  <si>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</si>
  <si>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</si>
  <si>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</si>
  <si>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</si>
  <si>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</si>
  <si>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</si>
  <si>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</si>
  <si>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</si>
  <si>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</si>
  <si>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</si>
  <si>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</si>
  <si>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</si>
  <si>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</si>
  <si>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</si>
  <si>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</si>
  <si>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</si>
  <si>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</si>
  <si>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</si>
  <si>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</si>
  <si>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</si>
  <si>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</si>
  <si>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</si>
  <si>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</si>
  <si>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</si>
  <si>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</si>
  <si>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</si>
  <si>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</si>
  <si>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</si>
  <si>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</si>
  <si>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</si>
  <si>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</si>
  <si>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</si>
  <si>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</si>
  <si>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</si>
  <si>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</si>
  <si>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</si>
  <si>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</si>
  <si>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</si>
  <si>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</si>
  <si>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</si>
  <si>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</si>
  <si>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</si>
  <si>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</si>
  <si>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</si>
  <si>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</si>
  <si>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</si>
  <si>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</si>
  <si>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</si>
  <si>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</si>
  <si>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</si>
  <si>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</si>
  <si>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</si>
  <si>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</si>
  <si>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</si>
  <si>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</si>
  <si>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</si>
  <si>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</si>
  <si>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</si>
  <si>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</si>
  <si>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</si>
  <si>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</si>
  <si>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</si>
  <si>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</si>
  <si>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</si>
  <si>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</si>
  <si>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</si>
  <si>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</si>
  <si>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</si>
  <si>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</si>
  <si>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</si>
  <si>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</si>
  <si>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</si>
  <si>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</si>
  <si>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</si>
  <si>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</si>
  <si>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</si>
  <si>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</si>
  <si>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</si>
  <si>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</si>
  <si>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</si>
  <si>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</si>
  <si>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</si>
  <si>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</si>
  <si>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</si>
  <si>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</si>
  <si>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</si>
  <si>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</si>
  <si>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</si>
  <si>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</si>
  <si>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</si>
  <si>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</si>
  <si>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</si>
  <si>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</si>
  <si>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</si>
  <si>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</si>
  <si>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</si>
  <si>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</si>
  <si>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</si>
  <si>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</si>
  <si>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</si>
  <si>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</si>
  <si>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</si>
  <si>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</si>
  <si>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</si>
  <si>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</si>
  <si>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</si>
  <si>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</si>
  <si>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</si>
  <si>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</si>
  <si>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</si>
  <si>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</si>
  <si>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</si>
  <si>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</si>
  <si>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</si>
  <si>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</si>
  <si>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</si>
  <si>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</si>
  <si>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</si>
  <si>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</si>
  <si>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</si>
  <si>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</si>
  <si>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</si>
  <si>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</si>
  <si>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</si>
  <si>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</si>
  <si>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</si>
  <si>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</si>
  <si>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</si>
  <si>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</si>
  <si>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</si>
  <si>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</si>
  <si>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</si>
  <si>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</si>
  <si>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</si>
  <si>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</si>
  <si>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</si>
  <si>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</si>
  <si>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</si>
  <si>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</si>
  <si>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</si>
  <si>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</si>
  <si>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</si>
  <si>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</si>
  <si>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</si>
  <si>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</si>
  <si>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</si>
  <si>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</si>
  <si>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</si>
  <si>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</si>
  <si>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</si>
  <si>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</si>
  <si>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</si>
  <si>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</si>
  <si>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</si>
  <si>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</si>
  <si>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</si>
  <si>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</si>
  <si>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</si>
  <si>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</si>
  <si>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</si>
  <si>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</si>
  <si>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</si>
  <si>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</si>
  <si>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</si>
  <si>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</si>
  <si>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</si>
  <si>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</si>
  <si>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</si>
  <si>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</si>
  <si>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</si>
  <si>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</si>
  <si>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</si>
  <si>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</si>
  <si>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</si>
  <si>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</si>
  <si>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</si>
  <si>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</si>
  <si>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</si>
  <si>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</si>
  <si>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</si>
  <si>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</si>
  <si>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</si>
  <si>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</si>
  <si>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</si>
  <si>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</si>
  <si>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</si>
  <si>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</si>
  <si>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</si>
  <si>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</si>
  <si>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</si>
  <si>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</si>
  <si>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</si>
  <si>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</si>
  <si>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</si>
  <si>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</si>
  <si>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</si>
  <si>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</si>
  <si>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</si>
  <si>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</si>
  <si>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</si>
  <si>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</si>
  <si>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</si>
  <si>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</si>
  <si>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</si>
  <si>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</si>
  <si>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</si>
  <si>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</si>
  <si>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</si>
  <si>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</si>
  <si>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</si>
  <si>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</si>
  <si>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</si>
  <si>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</si>
  <si>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</si>
  <si>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</si>
  <si>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</si>
  <si>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</si>
  <si>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</si>
  <si>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</si>
  <si>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</si>
  <si>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</si>
  <si>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</si>
  <si>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</si>
  <si>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</si>
  <si>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</si>
  <si>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</si>
  <si>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</si>
  <si>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</si>
  <si>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</si>
  <si>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</si>
  <si>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</si>
  <si>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</si>
  <si>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</si>
  <si>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</si>
  <si>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</si>
  <si>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</si>
  <si>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</si>
  <si>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</si>
  <si>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</si>
  <si>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</si>
  <si>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</si>
  <si>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</si>
  <si>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</si>
  <si>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</si>
  <si>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</si>
  <si>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</si>
  <si>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</si>
  <si>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</si>
  <si>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</si>
  <si>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</si>
  <si>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</si>
  <si>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</si>
  <si>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</si>
  <si>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</si>
  <si>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</si>
  <si>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</si>
  <si>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</si>
  <si>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</si>
  <si>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</si>
  <si>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</si>
  <si>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</si>
  <si>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</si>
  <si>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</si>
  <si>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</si>
  <si>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</si>
  <si>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</si>
  <si>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</si>
  <si>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</si>
  <si>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</si>
  <si>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</si>
  <si>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</si>
  <si>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</si>
  <si>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</si>
  <si>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</si>
  <si>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</si>
  <si>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</si>
  <si>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</si>
  <si>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</si>
  <si>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</si>
  <si>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</si>
  <si>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</si>
  <si>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</si>
  <si>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</si>
  <si>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</si>
  <si>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</si>
  <si>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</si>
  <si>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</si>
  <si>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</si>
  <si>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</si>
  <si>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</si>
  <si>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</si>
  <si>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</si>
  <si>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</si>
  <si>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</si>
  <si>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</si>
  <si>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</si>
  <si>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</si>
  <si>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</si>
  <si>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</si>
  <si>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</si>
  <si>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</si>
  <si>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</si>
  <si>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</si>
  <si>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</si>
  <si>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</si>
  <si>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</si>
  <si>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</si>
  <si>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</si>
  <si>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</si>
  <si>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</si>
  <si>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</si>
  <si>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</si>
  <si>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</si>
  <si>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</si>
  <si>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</si>
  <si>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</si>
  <si>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</si>
  <si>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</si>
  <si>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</si>
  <si>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</si>
  <si>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</si>
  <si>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</si>
  <si>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</si>
  <si>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</si>
  <si>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</si>
  <si>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</si>
  <si>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</si>
  <si>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</si>
  <si>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</si>
  <si>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</si>
  <si>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</si>
  <si>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</si>
  <si>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</si>
  <si>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</si>
  <si>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</si>
  <si>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</si>
  <si>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</si>
  <si>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</si>
  <si>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</si>
  <si>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</si>
  <si>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</si>
  <si>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</si>
  <si>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</si>
  <si>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</si>
  <si>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</si>
  <si>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</si>
  <si>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</si>
  <si>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</si>
  <si>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</si>
  <si>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</si>
  <si>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</si>
  <si>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</si>
  <si>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</si>
  <si>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</si>
  <si>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</si>
  <si>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</si>
  <si>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</si>
  <si>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</si>
  <si>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</si>
  <si>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</si>
  <si>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</si>
  <si>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</si>
  <si>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</si>
  <si>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</si>
  <si>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</si>
  <si>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</si>
  <si>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</si>
  <si>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</si>
  <si>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</si>
  <si>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</si>
  <si>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</si>
  <si>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</si>
  <si>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</si>
  <si>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</si>
  <si>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</si>
  <si>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</si>
  <si>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</si>
  <si>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</si>
  <si>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</si>
  <si>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</si>
  <si>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</si>
  <si>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</si>
  <si>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</si>
  <si>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</si>
  <si>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</si>
  <si>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</si>
  <si>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</si>
  <si>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</si>
  <si>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</si>
  <si>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</si>
  <si>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</si>
  <si>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</si>
  <si>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</si>
  <si>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</si>
  <si>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</si>
  <si>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</si>
  <si>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</si>
  <si>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</si>
  <si>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</si>
  <si>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</si>
  <si>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</si>
  <si>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</si>
  <si>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</si>
  <si>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</si>
  <si>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</si>
  <si>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</si>
  <si>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</si>
  <si>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</si>
  <si>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</si>
  <si>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</si>
  <si>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</si>
  <si>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</si>
  <si>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</si>
  <si>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</si>
  <si>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</si>
  <si>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</si>
  <si>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</si>
  <si>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</si>
  <si>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</si>
  <si>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</si>
  <si>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</si>
  <si>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</si>
  <si>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</si>
  <si>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</si>
  <si>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</si>
  <si>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</si>
  <si>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</si>
  <si>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</si>
  <si>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</si>
  <si>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</si>
  <si>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</si>
  <si>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</si>
  <si>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</si>
  <si>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</si>
  <si>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</si>
  <si>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</si>
  <si>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</si>
  <si>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</si>
  <si>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</si>
  <si>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</si>
  <si>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</si>
  <si>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</si>
  <si>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</si>
  <si>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</si>
  <si>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</si>
  <si>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</si>
  <si>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</si>
  <si>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</si>
  <si>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</si>
  <si>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</si>
  <si>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</si>
  <si>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</si>
  <si>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</si>
  <si>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</si>
  <si>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</si>
  <si>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</si>
  <si>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</si>
  <si>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</si>
  <si>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</si>
  <si>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</si>
  <si>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</si>
  <si>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</si>
  <si>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</si>
  <si>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</si>
  <si>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</si>
  <si>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</si>
  <si>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</si>
  <si>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</si>
  <si>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</si>
  <si>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</si>
  <si>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</si>
  <si>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</si>
  <si>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</si>
  <si>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</si>
  <si>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</si>
  <si>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</si>
  <si>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</si>
  <si>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</si>
  <si>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</si>
  <si>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</si>
  <si>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</si>
  <si>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</si>
  <si>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</si>
  <si>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</si>
  <si>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</si>
  <si>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</si>
  <si>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</si>
  <si>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</si>
  <si>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</si>
  <si>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</si>
  <si>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</si>
  <si>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</si>
  <si>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</si>
  <si>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</si>
  <si>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</si>
  <si>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</si>
  <si>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</si>
  <si>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</si>
  <si>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</si>
  <si>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</si>
  <si>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</si>
  <si>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</si>
  <si>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</si>
  <si>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</si>
  <si>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</si>
  <si>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</si>
  <si>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</si>
  <si>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</si>
  <si>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</si>
  <si>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</si>
  <si>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</si>
  <si>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</si>
  <si>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</si>
  <si>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</si>
  <si>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</si>
  <si>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</si>
  <si>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</si>
  <si>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</si>
  <si>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</si>
  <si>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</si>
  <si>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</si>
  <si>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</si>
  <si>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</si>
  <si>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</si>
  <si>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</si>
  <si>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</si>
  <si>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</si>
  <si>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</si>
  <si>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</si>
  <si>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</si>
  <si>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</si>
  <si>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</si>
  <si>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</si>
  <si>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</si>
  <si>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</si>
  <si>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</si>
  <si>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</si>
  <si>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</si>
  <si>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</si>
  <si>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</si>
  <si>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</si>
  <si>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</si>
  <si>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</si>
  <si>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</si>
  <si>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</si>
  <si>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</si>
  <si>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</si>
  <si>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</si>
  <si>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</si>
  <si>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</si>
  <si>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</si>
  <si>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</si>
  <si>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</si>
  <si>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</si>
  <si>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</si>
  <si>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</si>
  <si>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</si>
  <si>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</si>
  <si>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</si>
  <si>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</si>
  <si>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</si>
  <si>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</si>
  <si>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</si>
  <si>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</si>
  <si>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</si>
  <si>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</si>
  <si>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</si>
  <si>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</si>
  <si>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</si>
  <si>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</si>
  <si>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</si>
  <si>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</si>
  <si>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</si>
  <si>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</si>
  <si>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</si>
  <si>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</si>
  <si>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</si>
  <si>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</si>
  <si>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</si>
  <si>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</si>
  <si>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</si>
  <si>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</si>
  <si>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</si>
  <si>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</si>
  <si>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</si>
  <si>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</si>
  <si>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</si>
  <si>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</si>
  <si>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</si>
  <si>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</si>
  <si>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</si>
  <si>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</si>
  <si>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</si>
  <si>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</si>
  <si>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</si>
  <si>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</si>
  <si>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</si>
  <si>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</si>
  <si>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</si>
  <si>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</si>
  <si>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</si>
  <si>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</si>
  <si>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</si>
  <si>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</si>
  <si>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</si>
  <si>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</si>
  <si>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</si>
  <si>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</si>
  <si>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</si>
  <si>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</si>
  <si>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</si>
  <si>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</si>
  <si>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</si>
  <si>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</si>
  <si>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</si>
  <si>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</si>
  <si>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</si>
  <si>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</si>
  <si>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</si>
  <si>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</si>
  <si>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</si>
  <si>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</si>
  <si>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</si>
  <si>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</si>
  <si>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</si>
  <si>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</si>
  <si>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</si>
  <si>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</si>
  <si>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</si>
  <si>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</si>
  <si>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</si>
  <si>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</si>
  <si>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</si>
  <si>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</si>
  <si>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</si>
  <si>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</si>
  <si>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</si>
  <si>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</si>
  <si>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</si>
  <si>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</si>
  <si>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</si>
  <si>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</si>
  <si>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</si>
  <si>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</si>
  <si>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</si>
  <si>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</si>
  <si>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</si>
  <si>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</si>
  <si>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</si>
  <si>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</si>
  <si>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</si>
  <si>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</si>
  <si>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</si>
  <si>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</si>
  <si>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</si>
  <si>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</si>
  <si>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</si>
  <si>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</si>
  <si>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</si>
  <si>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</si>
  <si>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</si>
  <si>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</si>
  <si>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</si>
  <si>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</si>
  <si>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</si>
  <si>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</si>
  <si>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</si>
  <si>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</si>
  <si>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</si>
  <si>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</si>
  <si>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</si>
  <si>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</si>
  <si>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</si>
  <si>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</si>
  <si>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</si>
  <si>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</si>
  <si>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</si>
  <si>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</si>
  <si>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</si>
  <si>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</si>
  <si>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</si>
  <si>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</si>
  <si>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</si>
  <si>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</si>
  <si>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</si>
  <si>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</si>
  <si>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</si>
  <si>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</si>
  <si>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</si>
  <si>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</si>
  <si>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</si>
  <si>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</si>
  <si>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</si>
  <si>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</si>
  <si>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</si>
  <si>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</si>
  <si>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</si>
  <si>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</si>
  <si>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</si>
  <si>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</si>
  <si>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</si>
  <si>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</si>
  <si>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</si>
  <si>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</si>
  <si>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</si>
  <si>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</si>
  <si>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</si>
  <si>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</si>
  <si>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</si>
  <si>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</si>
  <si>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</si>
  <si>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</si>
  <si>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</si>
  <si>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</si>
  <si>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</si>
  <si>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</si>
  <si>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</si>
  <si>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</si>
  <si>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</si>
  <si>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</si>
  <si>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</si>
  <si>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</si>
  <si>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</si>
  <si>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</si>
  <si>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</si>
  <si>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</si>
  <si>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</si>
  <si>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</si>
  <si>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</si>
  <si>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</si>
  <si>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</si>
  <si>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</si>
  <si>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</si>
  <si>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</si>
  <si>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</si>
  <si>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</si>
  <si>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</si>
  <si>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</si>
  <si>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</si>
  <si>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</si>
  <si>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</si>
  <si>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</si>
  <si>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</si>
  <si>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</si>
  <si>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</si>
  <si>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</si>
  <si>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</si>
  <si>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</si>
  <si>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</si>
  <si>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</si>
  <si>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</si>
  <si>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</si>
  <si>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</si>
  <si>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</si>
  <si>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</si>
  <si>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</si>
  <si>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</si>
  <si>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</si>
  <si>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</si>
  <si>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</si>
  <si>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</si>
  <si>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</si>
  <si>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</si>
  <si>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</si>
  <si>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</si>
  <si>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</si>
  <si>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</si>
  <si>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</si>
  <si>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</si>
  <si>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</si>
  <si>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</si>
  <si>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</si>
  <si>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</si>
  <si>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</si>
  <si>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</si>
  <si>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</si>
  <si>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</si>
  <si>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</si>
  <si>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</si>
  <si>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</si>
  <si>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</si>
  <si>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</si>
  <si>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</si>
  <si>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</si>
  <si>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</si>
  <si>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</si>
  <si>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</si>
  <si>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</si>
  <si>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</si>
  <si>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</si>
  <si>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</si>
  <si>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</si>
  <si>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</si>
  <si>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</si>
  <si>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</si>
  <si>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</si>
  <si>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</si>
  <si>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</si>
  <si>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</si>
  <si>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</si>
  <si>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</si>
  <si>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</si>
  <si>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</si>
  <si>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</si>
  <si>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</si>
  <si>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</si>
  <si>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</si>
  <si>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</si>
  <si>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</si>
  <si>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</si>
  <si>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</si>
  <si>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</si>
  <si>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</si>
  <si>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</si>
  <si>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</si>
  <si>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</si>
  <si>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</si>
  <si>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</si>
  <si>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</si>
  <si>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</si>
  <si>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</si>
  <si>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</si>
  <si>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</si>
  <si>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</si>
  <si>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</si>
  <si>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</si>
  <si>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</si>
  <si>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</si>
  <si>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</si>
  <si>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</si>
  <si>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</si>
  <si>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</si>
  <si>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</si>
  <si>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</si>
  <si>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</si>
  <si>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</si>
  <si>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</si>
  <si>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</si>
  <si>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</si>
  <si>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</si>
  <si>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</si>
  <si>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</si>
  <si>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</si>
  <si>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</si>
  <si>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</si>
  <si>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</si>
  <si>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</si>
  <si>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</si>
  <si>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</si>
  <si>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</si>
  <si>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</si>
  <si>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</si>
  <si>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</si>
  <si>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</si>
  <si>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</si>
  <si>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</si>
  <si>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</si>
  <si>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</si>
  <si>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</si>
  <si>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</si>
  <si>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</si>
  <si>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</si>
  <si>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</si>
  <si>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</si>
  <si>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</si>
  <si>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</si>
  <si>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</si>
  <si>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</si>
  <si>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</si>
  <si>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</si>
  <si>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</si>
  <si>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</si>
  <si>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</si>
  <si>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</si>
  <si>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</si>
  <si>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</si>
  <si>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</si>
  <si>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</si>
  <si>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</si>
  <si>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</si>
  <si>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</si>
  <si>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</si>
  <si>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</si>
  <si>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</si>
  <si>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</si>
  <si>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</si>
  <si>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</si>
  <si>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</si>
  <si>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</si>
  <si>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</si>
  <si>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</si>
  <si>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</si>
  <si>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</si>
  <si>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</si>
  <si>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</si>
  <si>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</si>
  <si>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</si>
  <si>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</si>
  <si>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</si>
  <si>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</si>
  <si>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</si>
  <si>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</si>
  <si>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</si>
  <si>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</si>
  <si>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</si>
  <si>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</si>
  <si>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</si>
  <si>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</si>
  <si>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</si>
  <si>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</si>
  <si>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</si>
  <si>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</si>
  <si>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</si>
  <si>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</si>
  <si>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</si>
  <si>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</si>
  <si>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</si>
  <si>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</si>
  <si>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</si>
  <si>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</si>
  <si>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</si>
  <si>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</si>
  <si>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</si>
  <si>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</si>
  <si>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</si>
  <si>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</si>
  <si>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</si>
  <si>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</si>
  <si>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</si>
  <si>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</si>
  <si>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</si>
  <si>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</si>
  <si>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</si>
  <si>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</si>
  <si>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</si>
  <si>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</si>
  <si>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</si>
  <si>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</si>
  <si>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</si>
  <si>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</si>
  <si>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</si>
  <si>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</si>
  <si>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</si>
  <si>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</si>
  <si>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</si>
  <si>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</si>
  <si>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</si>
  <si>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</si>
  <si>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</si>
  <si>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</si>
  <si>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</si>
  <si>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</si>
  <si>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</si>
  <si>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</si>
  <si>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</si>
  <si>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</si>
  <si>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</si>
  <si>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</si>
  <si>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</si>
  <si>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</si>
  <si>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</si>
  <si>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</si>
  <si>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</si>
  <si>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</si>
  <si>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</si>
  <si>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</si>
  <si>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</si>
  <si>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</si>
  <si>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</si>
  <si>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</si>
  <si>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</si>
  <si>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</si>
  <si>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</si>
  <si>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</si>
  <si>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</si>
  <si>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</si>
  <si>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</si>
  <si>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</si>
  <si>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</si>
  <si>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</si>
  <si>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</si>
  <si>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</si>
  <si>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</si>
  <si>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</si>
  <si>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</si>
  <si>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</si>
  <si>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</si>
  <si>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</si>
  <si>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</si>
  <si>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</si>
  <si>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</si>
  <si>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</si>
  <si>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</si>
  <si>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</si>
  <si>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</si>
  <si>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</si>
  <si>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</si>
  <si>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</si>
  <si>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</si>
  <si>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</si>
  <si>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</si>
  <si>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</si>
  <si>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</si>
  <si>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</si>
  <si>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</si>
  <si>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</si>
  <si>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</si>
  <si>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</si>
  <si>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</si>
  <si>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</si>
  <si>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</si>
  <si>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</si>
  <si>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</si>
  <si>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</si>
  <si>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</si>
  <si>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</si>
  <si>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</si>
  <si>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</si>
  <si>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</si>
  <si>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</si>
  <si>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</si>
  <si>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</si>
  <si>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</si>
  <si>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</si>
  <si>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</si>
  <si>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</si>
  <si>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</si>
  <si>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</si>
  <si>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</si>
  <si>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</si>
  <si>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</si>
  <si>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</si>
  <si>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</si>
  <si>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</si>
  <si>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</si>
  <si>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</si>
  <si>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</si>
  <si>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</si>
  <si>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</si>
  <si>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</si>
  <si>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</si>
  <si>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</si>
  <si>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</si>
  <si>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</si>
  <si>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</si>
  <si>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</si>
  <si>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</si>
  <si>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</si>
  <si>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</si>
  <si>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</si>
  <si>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</si>
  <si>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</si>
  <si>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</si>
  <si>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</si>
  <si>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</si>
  <si>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</si>
  <si>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</si>
  <si>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</si>
  <si>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</si>
  <si>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</si>
  <si>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</si>
  <si>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</si>
  <si>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</si>
  <si>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</si>
  <si>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</si>
  <si>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</si>
  <si>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</si>
  <si>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</si>
  <si>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</si>
  <si>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</si>
  <si>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</si>
  <si>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</si>
  <si>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</si>
  <si>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</si>
  <si>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</si>
  <si>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</si>
  <si>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</si>
  <si>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</si>
  <si>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</si>
  <si>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</si>
  <si>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</si>
  <si>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</si>
  <si>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</si>
  <si>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</si>
  <si>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</si>
  <si>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</si>
  <si>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</si>
  <si>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</si>
  <si>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</si>
  <si>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</si>
  <si>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</si>
  <si>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</si>
  <si>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</si>
  <si>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</si>
  <si>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</si>
  <si>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</si>
  <si>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</si>
  <si>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</si>
  <si>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</si>
  <si>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</si>
  <si>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</si>
  <si>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</si>
  <si>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</si>
  <si>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</si>
  <si>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</si>
  <si>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</si>
  <si>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</si>
  <si>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</si>
  <si>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</si>
  <si>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</si>
  <si>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</si>
  <si>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</si>
  <si>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</si>
  <si>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</si>
  <si>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</si>
  <si>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</si>
  <si>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</si>
  <si>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</si>
  <si>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</si>
  <si>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</si>
  <si>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</si>
  <si>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</si>
  <si>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</si>
  <si>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</si>
  <si>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</si>
  <si>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</si>
  <si>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</si>
  <si>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</si>
  <si>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</si>
  <si>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</si>
  <si>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</si>
  <si>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</si>
  <si>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</si>
  <si>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</si>
  <si>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</si>
  <si>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</si>
  <si>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</si>
  <si>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</si>
  <si>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</si>
  <si>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</si>
  <si>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</si>
  <si>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</si>
  <si>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</si>
  <si>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</si>
  <si>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</si>
  <si>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</si>
  <si>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</si>
  <si>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</si>
  <si>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</si>
  <si>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</si>
  <si>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</si>
  <si>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</si>
  <si>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</si>
  <si>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</si>
  <si>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</si>
  <si>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</si>
  <si>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</si>
  <si>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</si>
  <si>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</si>
  <si>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</si>
  <si>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</si>
  <si>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</si>
  <si>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</si>
  <si>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</si>
  <si>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</si>
  <si>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</si>
  <si>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</si>
  <si>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</si>
  <si>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</si>
  <si>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</si>
  <si>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</si>
  <si>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</si>
  <si>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</si>
  <si>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</si>
  <si>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</si>
  <si>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</si>
  <si>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</si>
  <si>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</si>
  <si>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</si>
  <si>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</si>
  <si>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</si>
  <si>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</si>
  <si>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</si>
  <si>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</si>
  <si>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</si>
  <si>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</si>
  <si>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</si>
  <si>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</si>
  <si>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</si>
  <si>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</si>
  <si>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</si>
  <si>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</si>
  <si>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</si>
  <si>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</si>
  <si>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</si>
  <si>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</si>
  <si>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</si>
  <si>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</si>
  <si>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</si>
  <si>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</si>
  <si>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</si>
  <si>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</si>
  <si>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</si>
  <si>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</si>
  <si>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</si>
  <si>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</si>
  <si>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</si>
  <si>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</si>
  <si>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</si>
  <si>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</si>
  <si>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</si>
  <si>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</si>
  <si>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</si>
  <si>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</si>
  <si>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</si>
  <si>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</si>
  <si>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</si>
  <si>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</si>
  <si>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</si>
  <si>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</si>
  <si>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</si>
  <si>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</si>
  <si>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</si>
  <si>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</si>
  <si>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</si>
  <si>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</si>
  <si>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</si>
  <si>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</si>
  <si>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</si>
  <si>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</si>
  <si>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</si>
  <si>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</si>
  <si>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</si>
  <si>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</si>
  <si>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</si>
  <si>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</si>
  <si>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</si>
  <si>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</si>
  <si>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</si>
  <si>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</si>
  <si>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</si>
  <si>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</si>
  <si>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</si>
  <si>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</si>
  <si>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</si>
  <si>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</si>
  <si>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</si>
  <si>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</si>
  <si>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</si>
  <si>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</si>
  <si>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</si>
  <si>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</si>
  <si>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</si>
  <si>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</si>
  <si>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</si>
  <si>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</si>
  <si>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</si>
  <si>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</si>
  <si>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</si>
  <si>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</si>
  <si>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</si>
  <si>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</si>
  <si>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</si>
  <si>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</si>
  <si>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</si>
  <si>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</si>
  <si>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</si>
  <si>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</si>
  <si>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</si>
  <si>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</si>
  <si>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</si>
  <si>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</si>
  <si>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</si>
  <si>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</si>
  <si>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</si>
  <si>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</si>
  <si>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</si>
  <si>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</si>
  <si>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</si>
  <si>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</si>
  <si>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</si>
  <si>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</si>
  <si>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</si>
  <si>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</si>
  <si>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</si>
  <si>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</si>
  <si>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</si>
  <si>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</si>
  <si>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</si>
  <si>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</si>
  <si>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</si>
  <si>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</si>
  <si>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</si>
  <si>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</si>
  <si>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</si>
  <si>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</si>
  <si>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</si>
  <si>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</si>
  <si>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</si>
  <si>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</si>
  <si>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</si>
  <si>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</si>
  <si>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</si>
  <si>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</si>
  <si>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</si>
  <si>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</si>
  <si>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</si>
  <si>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</si>
  <si>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</si>
  <si>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</si>
  <si>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</si>
  <si>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</si>
  <si>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</si>
  <si>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</si>
  <si>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</si>
  <si>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</si>
  <si>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</si>
  <si>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</si>
  <si>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</si>
  <si>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</si>
  <si>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</si>
  <si>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</si>
  <si>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</si>
  <si>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</si>
  <si>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</si>
  <si>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</si>
  <si>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</si>
  <si>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</si>
  <si>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</si>
  <si>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</si>
  <si>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</si>
  <si>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</si>
  <si>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</si>
  <si>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</si>
  <si>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</si>
  <si>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</si>
  <si>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</si>
  <si>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</si>
  <si>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</si>
  <si>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</si>
  <si>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</si>
  <si>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</si>
  <si>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</si>
  <si>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</si>
  <si>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</si>
  <si>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</si>
  <si>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</si>
  <si>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</si>
  <si>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</si>
  <si>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</si>
  <si>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</si>
  <si>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</si>
  <si>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</si>
  <si>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</si>
  <si>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</si>
  <si>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</si>
  <si>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</si>
  <si>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</si>
  <si>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</si>
  <si>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</si>
  <si>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</si>
  <si>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</si>
  <si>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</si>
  <si>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</si>
  <si>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</si>
  <si>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</si>
  <si>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</si>
  <si>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</si>
  <si>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</si>
  <si>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</si>
  <si>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</si>
  <si>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</si>
  <si>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</si>
  <si>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</si>
  <si>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</si>
  <si>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</si>
  <si>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</si>
  <si>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</si>
  <si>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</si>
  <si>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</si>
  <si>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</si>
  <si>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</si>
  <si>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</si>
  <si>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</si>
  <si>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</si>
  <si>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</si>
  <si>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</si>
  <si>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</si>
  <si>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</si>
  <si>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</si>
  <si>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</si>
  <si>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</si>
  <si>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</si>
  <si>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</si>
  <si>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</si>
  <si>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</si>
  <si>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</si>
  <si>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</si>
  <si>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</si>
  <si>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</si>
  <si>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</si>
  <si>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</si>
  <si>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</si>
  <si>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</si>
  <si>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</si>
  <si>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</si>
  <si>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</si>
  <si>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</si>
  <si>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</si>
  <si>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</si>
  <si>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</si>
  <si>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</si>
  <si>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</si>
  <si>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</si>
  <si>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</si>
  <si>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</si>
  <si>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</si>
  <si>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</si>
  <si>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</si>
  <si>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</si>
  <si>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</si>
  <si>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</si>
  <si>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</si>
  <si>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</si>
  <si>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</si>
  <si>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</si>
  <si>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</si>
  <si>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</si>
  <si>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</si>
  <si>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</si>
  <si>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</si>
  <si>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</si>
  <si>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</si>
  <si>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</si>
  <si>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</si>
  <si>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</si>
  <si>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</si>
  <si>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</si>
  <si>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</si>
  <si>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</si>
  <si>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</si>
  <si>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</si>
  <si>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</si>
  <si>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</si>
  <si>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</si>
  <si>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</si>
  <si>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</si>
  <si>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</si>
  <si>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</si>
  <si>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</si>
  <si>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</si>
  <si>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</si>
  <si>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</si>
  <si>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</si>
  <si>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</si>
  <si>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</si>
  <si>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</si>
  <si>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</si>
  <si>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</si>
  <si>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</si>
  <si>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</si>
  <si>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</si>
  <si>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</si>
  <si>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</si>
  <si>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</si>
  <si>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</si>
  <si>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</si>
  <si>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</si>
  <si>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</si>
  <si>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</si>
  <si>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</si>
  <si>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</si>
  <si>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</si>
  <si>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</si>
  <si>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</si>
  <si>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</si>
  <si>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</si>
  <si>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</si>
  <si>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</si>
  <si>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</si>
  <si>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</si>
  <si>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</si>
  <si>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</si>
  <si>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</si>
  <si>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</si>
  <si>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</si>
  <si>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</si>
  <si>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</si>
  <si>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</si>
  <si>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</si>
  <si>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</si>
  <si>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</si>
  <si>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</si>
  <si>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</si>
  <si>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</si>
  <si>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</si>
  <si>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</si>
  <si>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</si>
  <si>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</si>
  <si>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</si>
  <si>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</si>
  <si>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</si>
  <si>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</si>
  <si>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</si>
  <si>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</si>
  <si>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</si>
  <si>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</si>
  <si>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</si>
  <si>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</si>
  <si>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</si>
  <si>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</si>
  <si>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</si>
  <si>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</si>
  <si>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</si>
  <si>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</si>
  <si>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</si>
  <si>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</si>
  <si>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</si>
  <si>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</si>
  <si>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</si>
  <si>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</si>
  <si>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</si>
  <si>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</si>
  <si>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</si>
  <si>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</si>
  <si>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</si>
  <si>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</si>
  <si>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</si>
  <si>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</si>
  <si>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</si>
  <si>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</si>
  <si>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</si>
  <si>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</si>
  <si>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</si>
  <si>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</si>
  <si>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</si>
  <si>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</si>
  <si>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</si>
  <si>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</si>
  <si>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</si>
  <si>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</si>
  <si>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</si>
  <si>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</si>
  <si>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</si>
  <si>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</si>
  <si>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</si>
  <si>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</si>
  <si>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</si>
  <si>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</si>
  <si>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</si>
  <si>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</si>
  <si>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</si>
  <si>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</si>
  <si>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</si>
  <si>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</si>
  <si>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</si>
  <si>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</si>
  <si>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</si>
  <si>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</si>
  <si>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</si>
  <si>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</si>
  <si>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</si>
  <si>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</si>
  <si>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</si>
  <si>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</si>
  <si>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</si>
  <si>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</si>
  <si>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</si>
  <si>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</si>
  <si>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</si>
  <si>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</si>
  <si>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</si>
  <si>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</si>
  <si>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</si>
  <si>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</si>
  <si>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</si>
  <si>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</si>
  <si>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</si>
  <si>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</si>
  <si>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</si>
  <si>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</si>
  <si>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</si>
  <si>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</si>
  <si>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</si>
  <si>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</si>
  <si>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</si>
  <si>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</si>
  <si>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</si>
  <si>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</si>
  <si>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</si>
  <si>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</si>
  <si>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</si>
  <si>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</si>
  <si>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</si>
  <si>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</si>
  <si>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</si>
  <si>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</si>
  <si>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</si>
  <si>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</si>
  <si>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</si>
  <si>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</si>
  <si>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</si>
  <si>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</si>
  <si>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</si>
  <si>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</si>
  <si>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</si>
  <si>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</si>
  <si>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</si>
  <si>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</si>
  <si>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</si>
  <si>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</si>
  <si>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</si>
  <si>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</si>
  <si>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</si>
  <si>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</si>
  <si>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</si>
  <si>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</si>
  <si>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</si>
  <si>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</si>
  <si>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</si>
  <si>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</si>
  <si>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</si>
  <si>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</si>
  <si>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</si>
  <si>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</si>
  <si>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</si>
  <si>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</si>
  <si>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</si>
  <si>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</si>
  <si>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</si>
  <si>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</si>
  <si>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</si>
  <si>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</si>
  <si>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</si>
  <si>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</si>
  <si>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</si>
  <si>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</si>
  <si>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</si>
  <si>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</si>
  <si>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</si>
  <si>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</si>
  <si>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</si>
  <si>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</si>
  <si>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</si>
  <si>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</si>
  <si>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</si>
  <si>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</si>
  <si>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</si>
  <si>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</si>
  <si>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</si>
  <si>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</si>
  <si>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</si>
  <si>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</si>
  <si>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</si>
  <si>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</si>
  <si>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</si>
  <si>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</si>
  <si>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</si>
  <si>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</si>
  <si>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</si>
  <si>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</si>
  <si>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</si>
  <si>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</si>
  <si>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</si>
  <si>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</si>
  <si>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</si>
  <si>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</si>
  <si>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</si>
  <si>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</si>
  <si>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</si>
  <si>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</si>
  <si>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</si>
  <si>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</si>
  <si>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</si>
  <si>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</si>
  <si>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</si>
  <si>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</si>
  <si>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</si>
  <si>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</si>
  <si>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</si>
  <si>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</si>
  <si>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</si>
  <si>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</si>
  <si>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</si>
  <si>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</si>
  <si>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</si>
  <si>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</si>
  <si>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</si>
  <si>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</si>
  <si>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</si>
  <si>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</si>
  <si>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</si>
  <si>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</si>
  <si>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</si>
  <si>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</si>
  <si>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</si>
  <si>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</si>
  <si>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</si>
  <si>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</si>
  <si>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</si>
  <si>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</si>
  <si>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</si>
  <si>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</si>
  <si>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</si>
  <si>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</si>
  <si>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</si>
  <si>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</si>
  <si>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</si>
  <si>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</si>
  <si>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</si>
  <si>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</si>
  <si>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</si>
  <si>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</si>
  <si>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</si>
  <si>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</si>
  <si>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</si>
  <si>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</si>
  <si>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</si>
  <si>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</si>
  <si>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</si>
  <si>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</si>
  <si>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</si>
  <si>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</si>
  <si>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</si>
  <si>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</si>
  <si>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</si>
  <si>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</si>
  <si>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</si>
  <si>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</si>
  <si>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</si>
  <si>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</si>
  <si>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</si>
  <si>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</si>
  <si>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</si>
  <si>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</si>
  <si>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</si>
  <si>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</si>
  <si>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</si>
  <si>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</si>
  <si>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</si>
  <si>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</si>
  <si>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</si>
  <si>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</si>
  <si>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</si>
  <si>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</si>
  <si>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</si>
  <si>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</si>
  <si>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</si>
  <si>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</si>
  <si>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</si>
  <si>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</si>
  <si>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</si>
  <si>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</si>
  <si>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</si>
  <si>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</si>
  <si>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</si>
  <si>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</si>
  <si>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</si>
  <si>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</si>
  <si>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</si>
  <si>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</si>
  <si>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</si>
  <si>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</si>
  <si>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</si>
  <si>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</si>
  <si>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</si>
  <si>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</si>
  <si>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</si>
  <si>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</si>
  <si>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</si>
  <si>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</si>
  <si>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</si>
  <si>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</si>
  <si>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</si>
  <si>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</si>
  <si>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</si>
  <si>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</si>
  <si>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</si>
  <si>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</si>
  <si>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</si>
  <si>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</si>
  <si>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</si>
  <si>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</si>
  <si>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</si>
  <si>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</si>
  <si>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</si>
  <si>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</si>
  <si>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</si>
  <si>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</si>
  <si>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</si>
  <si>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</si>
  <si>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</si>
  <si>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</si>
  <si>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</si>
  <si>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</si>
  <si>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</si>
  <si>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</si>
  <si>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</si>
  <si>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</si>
  <si>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</si>
  <si>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</si>
  <si>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</si>
  <si>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</si>
  <si>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</si>
  <si>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</si>
  <si>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</si>
  <si>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</si>
  <si>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</si>
  <si>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</si>
  <si>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</si>
  <si>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</si>
  <si>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</si>
  <si>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</si>
  <si>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</si>
  <si>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</si>
  <si>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</si>
  <si>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</si>
  <si>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</si>
  <si>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</si>
  <si>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</si>
  <si>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</si>
  <si>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</si>
  <si>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</si>
  <si>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</si>
  <si>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</si>
  <si>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</si>
  <si>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</si>
  <si>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</si>
  <si>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</si>
  <si>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</si>
  <si>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</si>
  <si>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</si>
  <si>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</si>
  <si>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</si>
  <si>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</si>
  <si>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</si>
  <si>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</si>
  <si>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</si>
  <si>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</si>
  <si>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</si>
  <si>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</si>
  <si>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</si>
  <si>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</si>
  <si>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</si>
  <si>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</si>
  <si>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</si>
  <si>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</si>
  <si>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</si>
  <si>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</si>
  <si>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</si>
  <si>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</si>
  <si>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</si>
  <si>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</si>
  <si>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</si>
  <si>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</si>
  <si>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</si>
  <si>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</si>
  <si>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</si>
  <si>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</si>
  <si>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</si>
  <si>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</si>
  <si>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</si>
  <si>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</si>
  <si>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</si>
  <si>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</si>
  <si>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</si>
  <si>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</si>
  <si>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</si>
  <si>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</si>
  <si>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</si>
  <si>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</si>
  <si>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</si>
  <si>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</si>
  <si>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</si>
  <si>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</si>
  <si>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</si>
  <si>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</si>
  <si>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</si>
  <si>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</si>
  <si>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</si>
  <si>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</si>
  <si>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</si>
  <si>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</si>
  <si>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</si>
  <si>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</si>
  <si>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</si>
  <si>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</si>
  <si>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</si>
  <si>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</si>
  <si>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</si>
  <si>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</si>
  <si>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</si>
  <si>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</si>
  <si>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</si>
  <si>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</si>
  <si>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</si>
  <si>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</si>
  <si>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</si>
  <si>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</si>
  <si>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</si>
  <si>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</si>
  <si>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</si>
  <si>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</si>
  <si>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</si>
  <si>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</si>
  <si>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</si>
  <si>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</si>
  <si>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</si>
  <si>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</si>
  <si>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</si>
  <si>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</si>
  <si>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</si>
  <si>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</si>
  <si>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</si>
  <si>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</si>
  <si>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</si>
  <si>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</si>
  <si>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</si>
  <si>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</si>
  <si>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</si>
  <si>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</si>
  <si>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</si>
  <si>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</si>
  <si>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</si>
  <si>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</si>
  <si>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</si>
  <si>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</si>
  <si>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</si>
  <si>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</si>
  <si>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</si>
  <si>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</si>
  <si>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</si>
  <si>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</si>
  <si>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</si>
  <si>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</si>
  <si>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</si>
  <si>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</si>
  <si>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</si>
  <si>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</si>
  <si>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</si>
  <si>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</si>
  <si>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</si>
  <si>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</si>
  <si>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</si>
  <si>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</si>
  <si>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</si>
  <si>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</si>
  <si>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</si>
  <si>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</si>
  <si>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</si>
  <si>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</si>
  <si>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</si>
  <si>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</si>
  <si>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</si>
  <si>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</si>
  <si>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</si>
  <si>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</si>
  <si>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</si>
  <si>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</si>
  <si>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</si>
  <si>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</si>
  <si>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</si>
  <si>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</si>
  <si>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</si>
  <si>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</si>
  <si>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</si>
  <si>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</si>
  <si>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</si>
  <si>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</si>
  <si>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</si>
  <si>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</si>
  <si>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</si>
  <si>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</si>
  <si>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</si>
  <si>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</si>
  <si>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</si>
  <si>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</si>
  <si>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</si>
  <si>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</si>
  <si>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</si>
  <si>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</si>
  <si>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</si>
  <si>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</si>
  <si>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</si>
  <si>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</si>
  <si>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</si>
  <si>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</si>
  <si>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</si>
  <si>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</si>
  <si>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</si>
  <si>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</si>
  <si>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</si>
  <si>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</si>
  <si>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</si>
  <si>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</si>
  <si>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</si>
  <si>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</si>
  <si>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</si>
  <si>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</si>
  <si>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</si>
  <si>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</si>
  <si>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</si>
  <si>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</si>
  <si>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</si>
  <si>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</si>
  <si>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</si>
  <si>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</si>
  <si>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</si>
  <si>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</si>
  <si>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</si>
  <si>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</si>
  <si>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</si>
  <si>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</si>
  <si>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</si>
  <si>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</si>
  <si>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</si>
  <si>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</si>
  <si>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</si>
  <si>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</si>
  <si>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</si>
  <si>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</si>
  <si>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</si>
  <si>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</si>
  <si>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</si>
  <si>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</si>
  <si>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</si>
  <si>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</si>
  <si>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</si>
  <si>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</si>
  <si>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</si>
  <si>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</si>
  <si>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</si>
  <si>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</si>
  <si>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</si>
  <si>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</si>
  <si>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</si>
  <si>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</si>
  <si>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</si>
  <si>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</si>
  <si>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</si>
  <si>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</si>
  <si>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</si>
  <si>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</si>
  <si>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</si>
  <si>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</si>
  <si>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</si>
  <si>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</si>
  <si>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</si>
  <si>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</si>
  <si>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</si>
  <si>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</si>
  <si>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</si>
  <si>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</si>
  <si>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</si>
  <si>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</si>
  <si>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</si>
  <si>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</si>
  <si>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</si>
  <si>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</si>
  <si>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</si>
  <si>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</si>
  <si>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</si>
  <si>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</si>
  <si>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</si>
  <si>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</si>
  <si>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</si>
  <si>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</si>
  <si>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</si>
  <si>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</si>
  <si>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</si>
  <si>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</si>
  <si>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</si>
  <si>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</si>
  <si>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</si>
  <si>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</si>
  <si>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</si>
  <si>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</si>
  <si>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</si>
  <si>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</si>
  <si>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</si>
  <si>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</si>
  <si>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</si>
  <si>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</si>
  <si>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</si>
  <si>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</si>
  <si>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</si>
  <si>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</si>
  <si>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</si>
  <si>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</si>
  <si>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</si>
  <si>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</si>
  <si>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</si>
  <si>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</si>
  <si>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</si>
  <si>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</si>
  <si>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</si>
  <si>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</si>
  <si>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</si>
  <si>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</si>
  <si>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</si>
  <si>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</si>
  <si>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</si>
  <si>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</si>
  <si>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</si>
  <si>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</si>
  <si>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</si>
  <si>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</si>
  <si>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</si>
  <si>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</si>
  <si>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</si>
  <si>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</si>
  <si>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</si>
  <si>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</si>
  <si>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</si>
  <si>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</si>
  <si>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</si>
  <si>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</si>
  <si>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</si>
  <si>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</si>
  <si>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</si>
  <si>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</si>
  <si>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</si>
  <si>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</si>
  <si>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</si>
  <si>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</si>
  <si>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</si>
  <si>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</si>
  <si>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</si>
  <si>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</si>
  <si>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</si>
  <si>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</si>
  <si>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</si>
  <si>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</si>
  <si>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</si>
  <si>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</si>
  <si>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</si>
  <si>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</si>
  <si>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</si>
  <si>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</si>
  <si>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</si>
  <si>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</si>
  <si>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</si>
  <si>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</si>
  <si>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</si>
  <si>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</si>
  <si>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</si>
  <si>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</si>
  <si>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</si>
  <si>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</si>
  <si>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</si>
  <si>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</si>
  <si>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</si>
  <si>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</si>
  <si>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</si>
  <si>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</si>
  <si>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</si>
  <si>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</si>
  <si>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</si>
  <si>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</si>
  <si>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</si>
  <si>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</si>
  <si>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</si>
  <si>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</si>
  <si>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</si>
  <si>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</si>
  <si>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</si>
  <si>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</si>
  <si>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</si>
  <si>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</si>
  <si>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</si>
  <si>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</si>
  <si>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</si>
  <si>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</si>
  <si>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</si>
  <si>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</si>
  <si>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</si>
  <si>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</si>
  <si>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</si>
  <si>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</si>
  <si>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</si>
  <si>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</si>
  <si>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</si>
  <si>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</si>
  <si>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</si>
  <si>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</si>
  <si>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</si>
  <si>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</si>
  <si>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</si>
  <si>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</si>
  <si>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</si>
  <si>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</si>
  <si>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</si>
  <si>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</si>
  <si>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</si>
  <si>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</si>
  <si>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</si>
  <si>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</si>
  <si>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</si>
  <si>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</si>
  <si>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</si>
  <si>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</si>
  <si>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</si>
  <si>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</si>
  <si>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</si>
  <si>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</si>
  <si>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</si>
  <si>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</si>
  <si>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</si>
  <si>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</si>
  <si>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</si>
  <si>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</si>
  <si>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</si>
  <si>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</si>
  <si>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</si>
  <si>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</si>
  <si>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</si>
  <si>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</si>
  <si>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</si>
  <si>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</si>
  <si>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</si>
  <si>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</si>
  <si>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</si>
  <si>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</si>
  <si>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</si>
  <si>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</si>
  <si>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</si>
  <si>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</si>
  <si>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</si>
  <si>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</si>
  <si>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</si>
  <si>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</si>
  <si>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</si>
  <si>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</si>
  <si>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</si>
  <si>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</si>
  <si>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</si>
  <si>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</si>
  <si>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</si>
  <si>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</si>
  <si>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</si>
  <si>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</si>
  <si>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</si>
  <si>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</si>
  <si>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</si>
  <si>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</si>
  <si>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</si>
  <si>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</si>
  <si>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</si>
  <si>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</si>
  <si>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</si>
  <si>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</si>
  <si>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</si>
  <si>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</si>
  <si>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</si>
  <si>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</si>
  <si>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</si>
  <si>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</si>
  <si>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</si>
  <si>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</si>
  <si>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</si>
  <si>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</si>
  <si>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</si>
  <si>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</si>
  <si>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</si>
  <si>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</si>
  <si>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</si>
  <si>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</si>
  <si>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</si>
  <si>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</si>
  <si>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</si>
  <si>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</si>
  <si>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</si>
  <si>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</si>
  <si>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</si>
  <si>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</si>
  <si>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</si>
  <si>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</si>
  <si>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</si>
  <si>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</si>
  <si>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</si>
  <si>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</si>
  <si>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</si>
  <si>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</si>
  <si>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</si>
  <si>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</si>
  <si>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</si>
  <si>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</si>
  <si>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</si>
  <si>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</si>
  <si>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</si>
  <si>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</si>
  <si>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</si>
  <si>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</si>
  <si>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</si>
  <si>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</si>
  <si>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</si>
  <si>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</si>
  <si>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</si>
  <si>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</si>
  <si>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</si>
  <si>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</si>
  <si>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</si>
  <si>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</si>
  <si>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</si>
  <si>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</si>
  <si>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</si>
  <si>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</si>
  <si>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</si>
  <si>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</si>
  <si>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</si>
  <si>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</si>
  <si>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</si>
  <si>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</si>
  <si>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</si>
  <si>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</si>
  <si>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</si>
  <si>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</si>
  <si>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</si>
  <si>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</si>
  <si>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</si>
  <si>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</si>
  <si>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</si>
  <si>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</si>
  <si>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</si>
  <si>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</si>
  <si>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</si>
  <si>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</si>
  <si>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</si>
  <si>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</si>
  <si>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</si>
  <si>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</si>
  <si>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</si>
  <si>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</si>
  <si>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</si>
  <si>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</si>
  <si>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</si>
  <si>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</si>
  <si>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</si>
  <si>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</si>
  <si>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</si>
  <si>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</si>
  <si>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</si>
  <si>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</si>
  <si>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</si>
  <si>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</si>
  <si>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</si>
  <si>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</si>
  <si>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</si>
  <si>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</si>
  <si>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</si>
  <si>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</si>
  <si>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</si>
  <si>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</si>
  <si>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</si>
  <si>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</si>
  <si>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</si>
  <si>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</si>
  <si>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</si>
  <si>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</si>
  <si>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</si>
  <si>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</si>
  <si>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</si>
  <si>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</si>
  <si>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</si>
  <si>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</si>
  <si>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</si>
  <si>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</si>
  <si>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</si>
  <si>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</si>
  <si>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</si>
  <si>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</si>
  <si>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</si>
  <si>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</si>
  <si>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</si>
  <si>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</si>
  <si>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</si>
  <si>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</si>
  <si>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</si>
  <si>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</si>
  <si>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</si>
  <si>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</si>
  <si>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</si>
  <si>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</si>
  <si>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</si>
  <si>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</si>
  <si>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</si>
  <si>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</si>
  <si>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</si>
  <si>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</si>
  <si>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</si>
  <si>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</si>
  <si>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</si>
  <si>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</si>
  <si>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</si>
  <si>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</si>
  <si>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</si>
  <si>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</si>
  <si>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</si>
  <si>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</si>
  <si>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</si>
  <si>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</si>
  <si>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</si>
  <si>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</si>
  <si>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</si>
  <si>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</si>
  <si>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</si>
  <si>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</si>
  <si>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</si>
  <si>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</si>
  <si>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</si>
  <si>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</si>
  <si>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</si>
  <si>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</si>
  <si>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</si>
  <si>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</si>
  <si>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</si>
  <si>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</si>
  <si>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</si>
  <si>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</si>
  <si>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</si>
  <si>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</si>
  <si>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</si>
  <si>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</si>
  <si>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</si>
  <si>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</si>
  <si>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</si>
  <si>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</si>
  <si>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</si>
  <si>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</si>
  <si>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</si>
  <si>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</si>
  <si>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</si>
  <si>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</si>
  <si>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</si>
  <si>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</si>
  <si>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</si>
  <si>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</si>
  <si>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</si>
  <si>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</si>
  <si>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</si>
  <si>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</si>
  <si>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</si>
  <si>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</si>
  <si>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</si>
  <si>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</si>
  <si>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</si>
  <si>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</si>
  <si>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</si>
  <si>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</si>
  <si>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</si>
  <si>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</si>
  <si>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</si>
  <si>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</si>
  <si>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</si>
  <si>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</si>
  <si>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</si>
  <si>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</si>
  <si>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</si>
  <si>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</si>
  <si>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</si>
  <si>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</si>
  <si>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</si>
  <si>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</si>
  <si>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</si>
  <si>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</si>
  <si>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</si>
  <si>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</si>
  <si>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</si>
  <si>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</si>
  <si>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</si>
  <si>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</si>
  <si>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</si>
  <si>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</si>
  <si>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</si>
  <si>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</si>
  <si>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</si>
  <si>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</si>
  <si>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</si>
  <si>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</si>
  <si>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</si>
  <si>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</si>
  <si>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</si>
  <si>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</si>
  <si>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</si>
  <si>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</si>
  <si>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</si>
  <si>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</si>
  <si>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</si>
  <si>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</si>
  <si>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</si>
  <si>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</si>
  <si>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</si>
  <si>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</si>
  <si>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</si>
  <si>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</si>
  <si>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</si>
  <si>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</si>
  <si>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</si>
  <si>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</si>
  <si>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</si>
  <si>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</si>
  <si>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</si>
  <si>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</si>
  <si>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</si>
  <si>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</si>
  <si>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</si>
  <si>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</si>
  <si>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</si>
  <si>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</si>
  <si>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</si>
  <si>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</si>
  <si>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</si>
  <si>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</si>
  <si>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</si>
  <si>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</si>
  <si>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</si>
  <si>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</si>
  <si>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</si>
  <si>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</si>
  <si>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</si>
  <si>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</si>
  <si>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</si>
  <si>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</si>
  <si>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</si>
  <si>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</si>
  <si>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</si>
  <si>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</si>
  <si>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</si>
  <si>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</si>
  <si>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</si>
  <si>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</si>
  <si>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</si>
  <si>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</si>
  <si>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</si>
  <si>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</si>
  <si>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</si>
  <si>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</si>
  <si>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</si>
  <si>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</si>
  <si>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</si>
  <si>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</si>
  <si>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</si>
  <si>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</si>
  <si>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</si>
  <si>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</si>
  <si>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</si>
  <si>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</si>
  <si>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</si>
  <si>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</si>
  <si>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</si>
  <si>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</si>
  <si>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</si>
  <si>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</si>
  <si>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</si>
  <si>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</si>
  <si>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</si>
  <si>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</si>
  <si>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</si>
  <si>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</si>
  <si>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</si>
  <si>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</si>
  <si>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</si>
  <si>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</si>
  <si>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</si>
  <si>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</si>
  <si>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</si>
  <si>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</si>
  <si>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</si>
  <si>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</si>
  <si>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</si>
  <si>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</si>
  <si>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</si>
  <si>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</si>
  <si>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</si>
  <si>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</si>
  <si>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</si>
  <si>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</si>
  <si>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</si>
  <si>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</si>
  <si>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</si>
  <si>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</si>
  <si>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</si>
  <si>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</si>
  <si>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</si>
  <si>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</si>
  <si>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</si>
  <si>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</si>
  <si>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</si>
  <si>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</si>
  <si>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</si>
  <si>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</si>
  <si>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</si>
  <si>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</si>
  <si>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</si>
  <si>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</si>
  <si>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</si>
  <si>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</si>
  <si>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</si>
  <si>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</si>
  <si>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</si>
  <si>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</si>
  <si>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</si>
  <si>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</si>
  <si>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</si>
  <si>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</si>
  <si>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</si>
  <si>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</si>
  <si>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</si>
  <si>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</si>
  <si>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</si>
  <si>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</si>
  <si>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</si>
  <si>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</si>
  <si>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</si>
  <si>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</si>
  <si>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</si>
  <si>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</si>
  <si>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</si>
  <si>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</si>
  <si>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</si>
  <si>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</si>
  <si>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</si>
  <si>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</si>
  <si>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</si>
  <si>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</si>
  <si>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</si>
  <si>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</si>
  <si>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</si>
  <si>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</si>
  <si>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</si>
  <si>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</si>
  <si>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</si>
  <si>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</si>
  <si>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</si>
  <si>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</si>
  <si>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</si>
  <si>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</si>
  <si>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</si>
  <si>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</si>
  <si>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</si>
  <si>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</si>
  <si>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</si>
  <si>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</si>
  <si>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</si>
  <si>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</si>
  <si>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</si>
  <si>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</si>
  <si>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</si>
  <si>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</si>
  <si>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</si>
  <si>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</si>
  <si>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</si>
  <si>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</si>
  <si>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</si>
  <si>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</si>
  <si>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</si>
  <si>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</si>
  <si>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</si>
  <si>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</si>
  <si>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</si>
  <si>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</si>
  <si>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</si>
  <si>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</si>
  <si>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</si>
  <si>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</si>
  <si>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</si>
  <si>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</si>
  <si>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</si>
  <si>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</si>
  <si>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</si>
  <si>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</si>
  <si>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</si>
  <si>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</si>
  <si>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</si>
  <si>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</si>
  <si>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</si>
  <si>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</si>
  <si>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</si>
  <si>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</si>
  <si>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</si>
  <si>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</si>
  <si>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</si>
  <si>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</si>
  <si>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</si>
  <si>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</si>
  <si>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</si>
  <si>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</si>
  <si>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</si>
  <si>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</si>
  <si>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</si>
  <si>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</si>
  <si>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</si>
  <si>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</si>
  <si>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</si>
  <si>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</si>
  <si>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</si>
  <si>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</si>
  <si>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</si>
  <si>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</si>
  <si>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</si>
  <si>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</si>
  <si>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</si>
  <si>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</si>
  <si>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</si>
  <si>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</si>
  <si>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</si>
  <si>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</si>
  <si>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</si>
  <si>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</si>
  <si>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</si>
  <si>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</si>
  <si>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</si>
  <si>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</si>
  <si>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</si>
  <si>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</si>
  <si>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</si>
  <si>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</si>
  <si>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</si>
  <si>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</si>
  <si>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</si>
  <si>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</si>
  <si>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</si>
  <si>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</si>
  <si>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</si>
  <si>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</si>
  <si>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</si>
  <si>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</si>
  <si>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</si>
  <si>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</si>
  <si>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</si>
  <si>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</si>
  <si>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</si>
  <si>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</si>
  <si>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</si>
  <si>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</si>
  <si>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</si>
  <si>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</si>
  <si>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</si>
  <si>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</si>
  <si>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</si>
  <si>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</si>
  <si>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</si>
  <si>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</si>
  <si>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</si>
  <si>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</si>
  <si>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</si>
  <si>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</si>
  <si>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</si>
  <si>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</si>
  <si>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</si>
  <si>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</si>
  <si>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</si>
  <si>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</si>
  <si>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</si>
  <si>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</si>
  <si>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</si>
  <si>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</si>
  <si>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</si>
  <si>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</si>
  <si>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</si>
  <si>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</si>
  <si>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</si>
  <si>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</si>
  <si>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</si>
  <si>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</si>
  <si>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</si>
  <si>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</si>
  <si>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</si>
  <si>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</si>
  <si>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</si>
  <si>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</si>
  <si>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</si>
  <si>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</si>
  <si>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</si>
  <si>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</si>
  <si>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</si>
  <si>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</si>
  <si>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</si>
  <si>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</si>
  <si>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</si>
  <si>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</si>
  <si>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</si>
  <si>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</si>
  <si>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</si>
  <si>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</si>
  <si>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</si>
  <si>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</si>
  <si>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</si>
  <si>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</si>
  <si>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</si>
  <si>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</si>
  <si>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</si>
  <si>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</si>
  <si>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</si>
  <si>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</si>
  <si>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</si>
  <si>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</si>
  <si>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</si>
  <si>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</si>
  <si>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</si>
  <si>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</si>
  <si>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</si>
  <si>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</si>
  <si>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</si>
  <si>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</si>
  <si>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</si>
  <si>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</si>
  <si>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</si>
  <si>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</si>
  <si>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</si>
  <si>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</si>
  <si>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</si>
  <si>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</si>
  <si>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</si>
  <si>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</si>
  <si>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</si>
  <si>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</si>
  <si>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</si>
  <si>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</si>
  <si>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</si>
  <si>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</si>
  <si>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</si>
  <si>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</si>
  <si>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</si>
  <si>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</si>
  <si>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</si>
  <si>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</si>
  <si>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</si>
  <si>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</si>
  <si>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</si>
  <si>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</si>
  <si>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</si>
  <si>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</si>
  <si>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</si>
  <si>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</si>
  <si>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</si>
  <si>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</si>
  <si>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</si>
  <si>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</si>
  <si>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</si>
  <si>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</si>
  <si>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</si>
  <si>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</si>
  <si>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</si>
  <si>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</si>
  <si>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</si>
  <si>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</si>
  <si>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</si>
  <si>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</si>
  <si>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</si>
  <si>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</si>
  <si>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</si>
  <si>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</si>
  <si>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</si>
  <si>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</si>
  <si>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</si>
  <si>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</si>
  <si>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</si>
  <si>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</si>
  <si>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</si>
  <si>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</si>
  <si>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</si>
  <si>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</si>
  <si>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</si>
  <si>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</si>
  <si>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</si>
  <si>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</si>
  <si>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</si>
  <si>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</si>
  <si>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</si>
  <si>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</si>
  <si>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</si>
  <si>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</si>
  <si>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</si>
  <si>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</si>
  <si>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</si>
  <si>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</si>
  <si>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</si>
  <si>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</si>
  <si>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</si>
  <si>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</si>
  <si>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</si>
  <si>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</si>
  <si>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</si>
  <si>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</si>
  <si>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</si>
  <si>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</si>
  <si>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</si>
  <si>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</si>
  <si>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</si>
  <si>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</si>
  <si>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</si>
  <si>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</si>
  <si>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</si>
  <si>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</si>
  <si>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</si>
  <si>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</si>
  <si>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</si>
  <si>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</si>
  <si>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</si>
  <si>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</si>
  <si>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</si>
  <si>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</si>
  <si>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</si>
  <si>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</si>
  <si>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</si>
  <si>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</si>
  <si>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</si>
  <si>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</si>
  <si>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</si>
  <si>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</si>
  <si>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</si>
  <si>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</si>
  <si>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</si>
  <si>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</si>
  <si>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</si>
  <si>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</si>
  <si>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</si>
  <si>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</si>
  <si>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</si>
  <si>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</si>
  <si>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</si>
  <si>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</si>
  <si>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</si>
  <si>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</si>
  <si>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</si>
  <si>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</si>
  <si>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</si>
  <si>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</si>
  <si>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</si>
  <si>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</si>
  <si>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</si>
  <si>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</si>
  <si>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</si>
  <si>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</si>
  <si>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</si>
  <si>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</si>
  <si>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</si>
  <si>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</si>
  <si>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</si>
  <si>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</si>
  <si>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</si>
  <si>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</si>
  <si>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</si>
  <si>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</si>
  <si>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</si>
  <si>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</si>
  <si>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</si>
  <si>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</si>
  <si>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</si>
  <si>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</si>
  <si>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</si>
  <si>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</si>
  <si>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</si>
  <si>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</si>
  <si>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</si>
  <si>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</si>
  <si>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</si>
  <si>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</si>
  <si>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</si>
  <si>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</si>
  <si>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</si>
  <si>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</si>
  <si>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</si>
  <si>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</si>
  <si>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</si>
  <si>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</si>
  <si>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</si>
  <si>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</si>
  <si>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</si>
  <si>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</si>
  <si>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</si>
  <si>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</si>
  <si>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</si>
  <si>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</si>
  <si>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</si>
  <si>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</si>
  <si>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</si>
  <si>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</si>
  <si>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</si>
  <si>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</si>
  <si>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</si>
  <si>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</si>
  <si>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</si>
  <si>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</si>
  <si>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</si>
  <si>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</si>
  <si>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</si>
  <si>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</si>
  <si>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</si>
  <si>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</si>
  <si>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</si>
  <si>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</si>
  <si>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</si>
  <si>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</si>
  <si>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</si>
  <si>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</si>
  <si>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</si>
  <si>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</si>
  <si>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</si>
  <si>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</si>
  <si>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</si>
  <si>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</si>
  <si>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</si>
  <si>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</si>
  <si>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</si>
  <si>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</si>
  <si>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</si>
  <si>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</si>
  <si>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</si>
  <si>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</si>
  <si>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</si>
  <si>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</si>
  <si>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</si>
  <si>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</si>
  <si>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</si>
  <si>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</si>
  <si>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</si>
  <si>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</si>
  <si>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</si>
  <si>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</si>
  <si>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</si>
  <si>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</si>
  <si>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</si>
  <si>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</si>
  <si>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</si>
  <si>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</si>
  <si>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</si>
  <si>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</si>
  <si>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</si>
  <si>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</si>
  <si>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</si>
  <si>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</si>
  <si>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</si>
  <si>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</si>
  <si>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</si>
  <si>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</si>
  <si>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</si>
  <si>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</si>
  <si>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</si>
  <si>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</si>
  <si>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</si>
  <si>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</si>
  <si>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</si>
  <si>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</si>
  <si>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</si>
  <si>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</si>
  <si>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</si>
  <si>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</si>
  <si>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</si>
  <si>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</si>
  <si>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</si>
  <si>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</si>
  <si>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</si>
  <si>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</si>
  <si>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</si>
  <si>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</si>
  <si>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</si>
  <si>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</si>
  <si>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</si>
  <si>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</si>
  <si>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</si>
  <si>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</si>
  <si>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</si>
  <si>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</si>
  <si>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</si>
  <si>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</si>
  <si>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</si>
  <si>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</si>
  <si>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</si>
  <si>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</si>
  <si>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</si>
  <si>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</si>
  <si>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</si>
  <si>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</si>
  <si>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</si>
  <si>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</si>
  <si>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</si>
  <si>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</si>
  <si>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</si>
  <si>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</si>
  <si>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</si>
  <si>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</si>
  <si>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</si>
  <si>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</si>
  <si>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</si>
  <si>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</si>
  <si>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</si>
  <si>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</si>
  <si>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</si>
  <si>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</si>
  <si>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</si>
  <si>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</si>
  <si>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</si>
  <si>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</si>
  <si>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</si>
  <si>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</si>
  <si>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</si>
  <si>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</si>
  <si>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</si>
  <si>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</si>
  <si>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</si>
  <si>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</si>
  <si>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</si>
  <si>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</si>
  <si>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</si>
  <si>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</si>
  <si>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</si>
  <si>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</si>
  <si>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</si>
  <si>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</si>
  <si>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</si>
  <si>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</si>
  <si>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</si>
  <si>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</si>
  <si>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</si>
  <si>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</si>
  <si>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</si>
  <si>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</si>
  <si>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</si>
  <si>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</si>
  <si>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</si>
  <si>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</si>
  <si>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</si>
  <si>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</si>
  <si>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</si>
  <si>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</si>
  <si>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</si>
  <si>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</si>
  <si>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</si>
  <si>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</si>
  <si>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</si>
  <si>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</si>
  <si>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</si>
  <si>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</si>
  <si>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</si>
  <si>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</si>
  <si>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</si>
  <si>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</si>
  <si>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</si>
  <si>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</si>
  <si>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</si>
  <si>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</si>
  <si>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</si>
  <si>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</si>
  <si>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</si>
  <si>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</si>
  <si>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</si>
  <si>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</si>
  <si>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</si>
  <si>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</si>
  <si>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</si>
  <si>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</si>
  <si>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</si>
  <si>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</si>
  <si>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</si>
  <si>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</si>
  <si>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</si>
  <si>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</si>
  <si>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</si>
  <si>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</si>
  <si>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</si>
  <si>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</si>
  <si>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</si>
  <si>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</si>
  <si>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</si>
  <si>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</si>
  <si>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</si>
  <si>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</si>
  <si>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</si>
  <si>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</si>
  <si>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</si>
  <si>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</si>
  <si>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</si>
  <si>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</si>
  <si>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</si>
  <si>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</si>
  <si>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</si>
  <si>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</si>
  <si>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</si>
  <si>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</si>
  <si>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</si>
  <si>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</si>
  <si>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</si>
  <si>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</si>
  <si>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</si>
  <si>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</si>
  <si>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</si>
  <si>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</si>
  <si>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</si>
  <si>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</si>
  <si>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</si>
  <si>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</si>
  <si>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</si>
  <si>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</si>
  <si>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</si>
  <si>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</si>
  <si>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</si>
  <si>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</si>
  <si>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</si>
  <si>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</si>
  <si>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</si>
  <si>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</si>
  <si>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</si>
  <si>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</si>
  <si>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</si>
  <si>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</si>
  <si>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</si>
  <si>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</si>
  <si>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</si>
  <si>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</si>
  <si>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</si>
  <si>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</si>
  <si>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</si>
  <si>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</si>
  <si>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</si>
  <si>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</si>
  <si>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</si>
  <si>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</si>
  <si>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</si>
  <si>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</si>
  <si>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</si>
  <si>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</si>
  <si>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</si>
  <si>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</si>
  <si>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</si>
  <si>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</si>
  <si>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</si>
  <si>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</si>
  <si>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</si>
  <si>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</si>
  <si>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</si>
  <si>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</si>
  <si>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</si>
  <si>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</si>
  <si>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</si>
  <si>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</si>
  <si>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</si>
  <si>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</si>
  <si>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</si>
  <si>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</si>
  <si>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</si>
  <si>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</si>
  <si>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</si>
  <si>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</si>
  <si>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</si>
  <si>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</si>
  <si>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</si>
  <si>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</si>
  <si>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</si>
  <si>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</si>
  <si>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</si>
  <si>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</si>
  <si>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</si>
  <si>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</si>
  <si>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</si>
  <si>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</si>
  <si>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</si>
  <si>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</si>
  <si>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</si>
  <si>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</si>
  <si>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</si>
  <si>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</si>
  <si>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</si>
  <si>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</si>
  <si>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</si>
  <si>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</si>
  <si>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</si>
  <si>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</si>
  <si>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</si>
  <si>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</si>
  <si>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</si>
  <si>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</si>
  <si>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</si>
  <si>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</si>
  <si>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</si>
  <si>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</si>
  <si>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</si>
  <si>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</si>
  <si>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</si>
  <si>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</si>
  <si>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</si>
  <si>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</si>
  <si>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</si>
  <si>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</si>
  <si>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</si>
  <si>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</si>
  <si>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</si>
  <si>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</si>
  <si>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</si>
  <si>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</si>
  <si>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</si>
  <si>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</si>
  <si>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</si>
  <si>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</si>
  <si>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</si>
  <si>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</si>
  <si>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</si>
  <si>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</si>
  <si>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</si>
  <si>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</si>
  <si>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</si>
  <si>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</si>
  <si>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</si>
  <si>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</si>
  <si>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</si>
  <si>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</si>
  <si>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</si>
  <si>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</si>
  <si>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</si>
  <si>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</si>
  <si>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</si>
  <si>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</si>
  <si>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</si>
  <si>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</si>
  <si>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</si>
  <si>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</si>
  <si>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</si>
  <si>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</si>
  <si>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</si>
  <si>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</si>
  <si>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</si>
  <si>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</si>
  <si>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</si>
  <si>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</si>
  <si>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</si>
  <si>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</si>
  <si>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</si>
  <si>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</si>
  <si>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</si>
  <si>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</si>
  <si>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</si>
  <si>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</si>
  <si>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</si>
  <si>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</si>
  <si>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</si>
  <si>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</si>
  <si>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</si>
  <si>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</si>
  <si>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</si>
  <si>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</si>
  <si>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</si>
  <si>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</si>
  <si>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</si>
  <si>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</si>
  <si>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</si>
  <si>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</si>
  <si>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</si>
  <si>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</si>
  <si>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</si>
  <si>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</si>
  <si>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</si>
  <si>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</si>
  <si>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</si>
  <si>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</si>
  <si>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</si>
  <si>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</si>
  <si>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</si>
  <si>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</si>
  <si>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</si>
  <si>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</si>
  <si>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</si>
  <si>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</si>
  <si>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</si>
  <si>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</si>
  <si>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</si>
  <si>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</si>
  <si>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</si>
  <si>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</si>
  <si>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</si>
  <si>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</si>
  <si>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</si>
  <si>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</si>
  <si>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</si>
  <si>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</si>
  <si>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</si>
  <si>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</si>
  <si>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</si>
  <si>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</si>
  <si>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</si>
  <si>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</si>
  <si>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</si>
  <si>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</si>
  <si>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</si>
  <si>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</si>
  <si>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</si>
  <si>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</si>
  <si>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</si>
  <si>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</si>
  <si>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</si>
  <si>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</si>
  <si>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</si>
  <si>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</si>
  <si>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</si>
  <si>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</si>
  <si>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</si>
  <si>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</si>
  <si>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</si>
  <si>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</si>
  <si>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</si>
  <si>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</si>
  <si>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</si>
  <si>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</si>
  <si>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</si>
  <si>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</si>
  <si>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</si>
  <si>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</si>
  <si>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</si>
  <si>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</si>
  <si>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</si>
  <si>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</si>
  <si>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</si>
  <si>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</si>
  <si>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</si>
  <si>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</si>
  <si>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</si>
  <si>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</si>
  <si>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</si>
  <si>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</si>
  <si>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</si>
  <si>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</si>
  <si>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</si>
  <si>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</si>
  <si>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</si>
  <si>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</si>
  <si>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</si>
  <si>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</si>
  <si>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</si>
  <si>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</si>
  <si>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</si>
  <si>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</si>
  <si>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</si>
  <si>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</si>
  <si>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</si>
  <si>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</si>
  <si>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</si>
  <si>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</si>
  <si>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</si>
  <si>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</si>
  <si>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</si>
  <si>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</si>
  <si>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</si>
  <si>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</si>
  <si>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</si>
  <si>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</si>
  <si>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</si>
  <si>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</si>
  <si>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</si>
  <si>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</si>
  <si>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</si>
  <si>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</si>
  <si>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</si>
  <si>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</si>
  <si>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</si>
  <si>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</si>
  <si>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</si>
  <si>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</si>
  <si>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</si>
  <si>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</si>
  <si>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</si>
  <si>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</si>
  <si>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</si>
  <si>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</si>
  <si>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</si>
  <si>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</si>
  <si>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</si>
  <si>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</si>
  <si>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</si>
  <si>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</si>
  <si>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</si>
  <si>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</si>
  <si>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</si>
  <si>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</si>
  <si>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</si>
  <si>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</si>
  <si>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</si>
  <si>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</si>
  <si>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</si>
  <si>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</si>
  <si>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</si>
  <si>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</si>
  <si>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</si>
  <si>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</si>
  <si>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</si>
  <si>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</si>
  <si>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</si>
  <si>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</si>
  <si>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</si>
  <si>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</si>
  <si>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</si>
  <si>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</si>
  <si>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</si>
  <si>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</si>
  <si>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</si>
  <si>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</si>
  <si>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</si>
  <si>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</si>
  <si>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</si>
  <si>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</si>
  <si>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</si>
  <si>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</si>
  <si>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</si>
  <si>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</si>
  <si>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</si>
  <si>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</si>
  <si>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</si>
  <si>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</si>
  <si>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</si>
  <si>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</si>
  <si>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</si>
  <si>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</si>
  <si>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</si>
  <si>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</si>
  <si>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</si>
  <si>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</si>
  <si>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</si>
  <si>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</si>
  <si>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</si>
  <si>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</si>
  <si>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</si>
  <si>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</si>
  <si>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</si>
  <si>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</si>
  <si>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</si>
  <si>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</si>
  <si>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</si>
  <si>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</si>
  <si>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</si>
  <si>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</si>
  <si>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</si>
  <si>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</si>
  <si>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</si>
  <si>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</si>
  <si>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</si>
  <si>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</si>
  <si>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</si>
  <si>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</si>
  <si>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</si>
  <si>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</si>
  <si>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</si>
  <si>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</si>
  <si>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</si>
  <si>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</si>
  <si>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</si>
  <si>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</si>
  <si>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</si>
  <si>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</si>
  <si>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</si>
  <si>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</si>
  <si>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</si>
  <si>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</si>
  <si>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</si>
  <si>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</si>
  <si>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</si>
  <si>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</si>
  <si>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</si>
  <si>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</si>
  <si>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</si>
  <si>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</si>
  <si>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</si>
  <si>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</si>
  <si>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</si>
  <si>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</si>
  <si>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</si>
  <si>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</si>
  <si>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</si>
  <si>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</si>
  <si>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</si>
  <si>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</si>
  <si>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</si>
  <si>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</si>
  <si>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</si>
  <si>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</si>
  <si>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</si>
  <si>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</si>
  <si>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</si>
  <si>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</si>
  <si>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</si>
  <si>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</si>
  <si>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</si>
  <si>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</si>
  <si>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</si>
  <si>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</si>
  <si>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</si>
  <si>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</si>
  <si>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</si>
  <si>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</si>
  <si>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</si>
  <si>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</si>
  <si>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</si>
  <si>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</si>
  <si>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</si>
  <si>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</si>
  <si>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</si>
  <si>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</si>
  <si>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</si>
  <si>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</si>
  <si>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</si>
  <si>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</si>
  <si>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</si>
  <si>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</si>
  <si>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</si>
  <si>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</si>
  <si>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</si>
  <si>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</si>
  <si>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</si>
  <si>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</si>
  <si>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</si>
  <si>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</si>
  <si>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</si>
  <si>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</si>
  <si>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</si>
  <si>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</si>
  <si>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</si>
  <si>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</si>
  <si>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</si>
  <si>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</si>
  <si>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</si>
  <si>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</si>
  <si>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</si>
  <si>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</si>
  <si>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</si>
  <si>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</si>
  <si>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</si>
  <si>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</si>
  <si>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</si>
  <si>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</si>
  <si>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</si>
  <si>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</si>
  <si>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</si>
  <si>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</si>
  <si>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</si>
  <si>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</si>
  <si>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</si>
  <si>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</si>
  <si>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</si>
  <si>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</si>
  <si>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</si>
  <si>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</si>
  <si>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</si>
  <si>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</si>
  <si>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</si>
  <si>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</si>
  <si>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</si>
  <si>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</si>
  <si>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</si>
  <si>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</si>
  <si>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</si>
  <si>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</si>
  <si>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</si>
  <si>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</si>
  <si>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</si>
  <si>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</si>
  <si>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</si>
  <si>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</si>
  <si>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</si>
  <si>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</si>
  <si>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</si>
  <si>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</si>
  <si>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</si>
  <si>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</si>
  <si>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</si>
  <si>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</si>
  <si>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</si>
  <si>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</si>
  <si>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</si>
  <si>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</si>
  <si>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</si>
  <si>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</si>
  <si>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</si>
  <si>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</si>
  <si>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</si>
  <si>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</si>
  <si>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</si>
  <si>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</si>
  <si>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</si>
  <si>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</si>
  <si>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</si>
  <si>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</si>
  <si>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</si>
  <si>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</si>
  <si>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</si>
  <si>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</si>
  <si>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</si>
  <si>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</si>
  <si>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</si>
  <si>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</si>
  <si>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</si>
  <si>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</si>
  <si>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</si>
  <si>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</si>
  <si>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</si>
  <si>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</si>
  <si>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</si>
  <si>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</si>
  <si>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</si>
  <si>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</si>
  <si>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</si>
  <si>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</si>
  <si>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</si>
  <si>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</si>
  <si>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</si>
  <si>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</si>
  <si>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</si>
  <si>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</si>
  <si>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</si>
  <si>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</si>
  <si>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</si>
  <si>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</si>
  <si>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</si>
  <si>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</si>
  <si>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</si>
  <si>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</si>
  <si>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</si>
  <si>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</si>
  <si>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</si>
  <si>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</si>
  <si>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</si>
  <si>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</si>
  <si>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</si>
  <si>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</si>
  <si>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</si>
  <si>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</si>
  <si>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</si>
  <si>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</si>
  <si>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</si>
  <si>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</si>
  <si>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</si>
  <si>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</si>
  <si>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</si>
  <si>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</si>
  <si>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</si>
  <si>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</si>
  <si>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</si>
  <si>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</si>
  <si>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</si>
  <si>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</si>
  <si>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</si>
  <si>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</si>
  <si>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</si>
  <si>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</si>
  <si>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</si>
  <si>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</si>
  <si>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</si>
  <si>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</si>
  <si>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</si>
  <si>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</si>
  <si>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</si>
  <si>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</si>
  <si>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</si>
  <si>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</si>
  <si>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</si>
  <si>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</si>
  <si>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</si>
  <si>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</si>
  <si>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</si>
  <si>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</si>
  <si>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</si>
  <si>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</si>
  <si>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</si>
  <si>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</si>
  <si>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</si>
  <si>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</si>
  <si>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</si>
  <si>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</si>
  <si>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</si>
  <si>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</si>
  <si>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</si>
  <si>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</si>
  <si>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</si>
  <si>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</si>
  <si>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</si>
  <si>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</si>
  <si>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</si>
  <si>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</si>
  <si>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</si>
  <si>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</si>
  <si>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</si>
  <si>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</si>
  <si>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</si>
  <si>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</si>
  <si>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</si>
  <si>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</si>
  <si>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</si>
  <si>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</si>
  <si>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</si>
  <si>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</si>
  <si>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</si>
  <si>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</si>
  <si>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</si>
  <si>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</si>
  <si>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</si>
  <si>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</si>
  <si>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</si>
  <si>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</si>
  <si>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</si>
  <si>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</si>
  <si>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</si>
  <si>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</si>
  <si>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</si>
  <si>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</si>
  <si>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</si>
  <si>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</si>
  <si>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</si>
  <si>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</si>
  <si>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</si>
  <si>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</si>
  <si>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</si>
  <si>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</si>
  <si>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</si>
  <si>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</si>
  <si>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</si>
  <si>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</si>
  <si>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</si>
  <si>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</si>
  <si>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</si>
  <si>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</si>
  <si>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</si>
  <si>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</si>
  <si>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</si>
  <si>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</si>
  <si>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</si>
  <si>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</si>
  <si>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</si>
  <si>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</si>
  <si>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</si>
  <si>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</si>
  <si>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</si>
  <si>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</si>
  <si>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</si>
  <si>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</si>
  <si>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</si>
  <si>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</si>
  <si>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</si>
  <si>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</si>
  <si>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</si>
  <si>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</si>
  <si>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</si>
  <si>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</si>
  <si>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</si>
  <si>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</si>
  <si>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</si>
  <si>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</si>
  <si>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</si>
  <si>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</si>
  <si>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</si>
  <si>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</si>
  <si>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</si>
  <si>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</si>
  <si>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</si>
  <si>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</si>
  <si>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</si>
  <si>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</si>
  <si>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</si>
  <si>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</si>
  <si>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</si>
  <si>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</si>
  <si>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</si>
  <si>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</si>
  <si>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</si>
  <si>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</si>
  <si>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</si>
  <si>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</si>
  <si>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</si>
  <si>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</si>
  <si>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</si>
  <si>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</si>
  <si>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</si>
  <si>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</si>
  <si>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</si>
  <si>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</si>
  <si>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</si>
  <si>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</si>
  <si>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</si>
  <si>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</si>
  <si>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</si>
  <si>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</si>
  <si>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</si>
  <si>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</si>
  <si>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</si>
  <si>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</si>
  <si>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</si>
  <si>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</si>
  <si>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</si>
  <si>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</si>
  <si>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</si>
  <si>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</si>
  <si>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</si>
  <si>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</si>
  <si>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</si>
  <si>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</si>
  <si>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</si>
  <si>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</si>
  <si>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</si>
  <si>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</si>
  <si>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</si>
  <si>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</si>
  <si>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</si>
  <si>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</si>
  <si>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</si>
  <si>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</si>
  <si>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</si>
  <si>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</si>
  <si>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</si>
  <si>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</si>
  <si>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</si>
  <si>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</si>
  <si>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</si>
  <si>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</si>
  <si>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</si>
  <si>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</si>
  <si>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</si>
  <si>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</si>
  <si>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</si>
  <si>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</si>
  <si>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</si>
  <si>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</si>
  <si>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</si>
  <si>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</si>
  <si>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</si>
  <si>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</si>
  <si>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</si>
  <si>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</si>
  <si>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</si>
  <si>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</si>
  <si>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</si>
  <si>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</si>
  <si>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</si>
  <si>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</si>
  <si>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</si>
  <si>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</si>
  <si>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</si>
  <si>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</si>
  <si>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</si>
  <si>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</si>
  <si>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</si>
  <si>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</si>
  <si>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</si>
  <si>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</si>
  <si>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</si>
  <si>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</si>
  <si>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</si>
  <si>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</si>
  <si>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</si>
  <si>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</si>
  <si>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</si>
  <si>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</si>
  <si>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</si>
  <si>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</si>
  <si>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</si>
  <si>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</si>
  <si>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</si>
  <si>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</si>
  <si>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</si>
  <si>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</si>
  <si>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</si>
  <si>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</si>
  <si>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</si>
  <si>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</si>
  <si>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</si>
  <si>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</si>
  <si>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</si>
  <si>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</si>
  <si>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</si>
  <si>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</si>
  <si>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</si>
  <si>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</si>
  <si>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</si>
  <si>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</si>
  <si>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</si>
  <si>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</si>
  <si>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</si>
  <si>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</si>
  <si>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</si>
  <si>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</si>
  <si>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</si>
  <si>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</si>
  <si>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</si>
  <si>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</si>
  <si>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</si>
  <si>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</si>
  <si>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</si>
  <si>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</si>
  <si>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</si>
  <si>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</si>
  <si>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</si>
  <si>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</si>
  <si>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</si>
  <si>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</si>
  <si>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</si>
  <si>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</si>
  <si>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</si>
  <si>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</si>
  <si>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</si>
  <si>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</si>
  <si>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</si>
  <si>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</si>
  <si>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</si>
  <si>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</si>
  <si>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</si>
  <si>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</si>
  <si>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</si>
  <si>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</si>
  <si>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</si>
  <si>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</si>
  <si>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</si>
  <si>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</si>
  <si>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</si>
  <si>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</si>
  <si>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</si>
  <si>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</si>
  <si>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</si>
  <si>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</si>
  <si>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</si>
  <si>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</si>
  <si>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</si>
  <si>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</si>
  <si>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</si>
  <si>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</si>
  <si>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</si>
  <si>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</si>
  <si>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</si>
  <si>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</si>
  <si>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</si>
  <si>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</si>
  <si>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</si>
  <si>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</si>
  <si>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</si>
  <si>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</si>
  <si>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</si>
  <si>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</si>
  <si>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</si>
  <si>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</si>
  <si>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</si>
  <si>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</si>
  <si>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</si>
  <si>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</si>
  <si>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</si>
  <si>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</si>
  <si>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</si>
  <si>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</si>
  <si>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</si>
  <si>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</si>
  <si>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</si>
  <si>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</si>
  <si>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</si>
  <si>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</si>
  <si>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</si>
  <si>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</si>
  <si>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</si>
  <si>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</si>
  <si>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</si>
  <si>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</si>
  <si>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</si>
  <si>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</si>
  <si>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</si>
  <si>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</si>
  <si>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</si>
  <si>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</si>
  <si>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</si>
  <si>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</si>
  <si>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</si>
  <si>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</si>
  <si>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</si>
  <si>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</si>
  <si>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</si>
  <si>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</si>
  <si>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</si>
  <si>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</si>
  <si>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</si>
  <si>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</si>
  <si>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</si>
  <si>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</si>
  <si>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</si>
  <si>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</si>
  <si>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</si>
  <si>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</si>
  <si>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</si>
  <si>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</si>
  <si>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</si>
  <si>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</si>
  <si>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</si>
  <si>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</si>
  <si>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</si>
  <si>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</si>
  <si>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</si>
  <si>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</si>
  <si>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</si>
  <si>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</si>
  <si>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</si>
  <si>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</si>
  <si>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</si>
  <si>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</si>
  <si>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</si>
  <si>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</si>
  <si>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</si>
  <si>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</si>
  <si>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</si>
  <si>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</si>
  <si>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</si>
  <si>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</si>
  <si>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</si>
  <si>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</si>
  <si>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</si>
  <si>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</si>
  <si>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</si>
  <si>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</si>
  <si>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</si>
  <si>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</si>
  <si>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</si>
  <si>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</si>
  <si>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</si>
  <si>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</si>
  <si>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</si>
  <si>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</si>
  <si>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</si>
  <si>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</si>
  <si>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</si>
  <si>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</si>
  <si>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</si>
  <si>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</si>
  <si>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</si>
  <si>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</si>
  <si>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</si>
  <si>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</si>
  <si>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</si>
  <si>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</si>
  <si>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</si>
  <si>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</si>
  <si>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</si>
  <si>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</si>
  <si>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</si>
  <si>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</si>
  <si>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</si>
  <si>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</si>
  <si>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</si>
  <si>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</si>
  <si>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</si>
  <si>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</si>
  <si>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</si>
  <si>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</si>
  <si>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</si>
  <si>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</si>
  <si>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</si>
  <si>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</si>
  <si>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</si>
  <si>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</si>
  <si>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</si>
  <si>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</si>
  <si>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</si>
  <si>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</si>
  <si>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</si>
  <si>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</si>
  <si>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</si>
  <si>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</si>
  <si>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</si>
  <si>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</si>
  <si>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</si>
  <si>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</si>
  <si>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</si>
  <si>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</si>
  <si>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</si>
  <si>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</si>
  <si>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</si>
  <si>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</si>
  <si>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</si>
  <si>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</si>
  <si>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</si>
  <si>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</si>
  <si>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</si>
  <si>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</si>
  <si>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</si>
  <si>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</si>
  <si>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</si>
  <si>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</si>
  <si>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</si>
  <si>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</si>
  <si>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</si>
  <si>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</si>
  <si>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</si>
  <si>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</si>
  <si>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</si>
  <si>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</si>
  <si>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</si>
  <si>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</si>
  <si>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</si>
  <si>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</si>
  <si>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</si>
  <si>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</si>
  <si>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</si>
  <si>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</si>
  <si>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</si>
  <si>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</si>
  <si>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</si>
  <si>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</si>
  <si>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</si>
  <si>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</si>
  <si>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</si>
  <si>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</si>
  <si>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</si>
  <si>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</si>
  <si>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</si>
  <si>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</si>
  <si>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</si>
  <si>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</si>
  <si>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</si>
  <si>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</si>
  <si>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</si>
  <si>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</si>
  <si>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</si>
  <si>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</si>
  <si>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</si>
  <si>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</si>
  <si>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</si>
  <si>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</si>
  <si>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</si>
  <si>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</si>
  <si>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</si>
  <si>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</si>
  <si>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</si>
  <si>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</si>
  <si>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</si>
  <si>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</si>
  <si>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</si>
  <si>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</si>
  <si>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</si>
  <si>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</si>
  <si>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</si>
  <si>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</si>
  <si>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</si>
  <si>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</si>
  <si>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</si>
  <si>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</si>
  <si>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</si>
  <si>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</si>
  <si>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</si>
  <si>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</si>
  <si>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</si>
  <si>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</si>
  <si>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</si>
  <si>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</si>
  <si>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</si>
  <si>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</si>
  <si>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</si>
  <si>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</si>
  <si>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</si>
  <si>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</si>
  <si>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</si>
  <si>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</si>
  <si>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</si>
  <si>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</si>
  <si>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</si>
  <si>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</si>
  <si>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</si>
  <si>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</si>
  <si>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</si>
  <si>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</si>
  <si>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</si>
  <si>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</si>
  <si>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</si>
  <si>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</si>
  <si>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</si>
  <si>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</si>
  <si>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</si>
  <si>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</si>
  <si>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</si>
  <si>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</si>
  <si>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</si>
  <si>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</si>
  <si>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</si>
  <si>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</si>
  <si>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</si>
  <si>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</si>
  <si>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</si>
  <si>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</si>
  <si>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</si>
  <si>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</si>
  <si>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</si>
  <si>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</si>
  <si>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</si>
  <si>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</si>
  <si>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</si>
  <si>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</si>
  <si>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</si>
  <si>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</si>
  <si>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</si>
  <si>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</si>
  <si>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</si>
  <si>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</si>
  <si>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</si>
  <si>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</si>
  <si>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</si>
  <si>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</si>
  <si>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</si>
  <si>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</si>
  <si>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</si>
  <si>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</si>
  <si>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</si>
  <si>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</si>
  <si>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</si>
  <si>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</si>
  <si>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</si>
  <si>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</si>
  <si>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</si>
  <si>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</si>
  <si>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</si>
  <si>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</si>
  <si>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</si>
  <si>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</si>
  <si>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</si>
  <si>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</si>
  <si>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</si>
  <si>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</si>
  <si>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</si>
  <si>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</si>
  <si>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</si>
  <si>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</si>
  <si>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</si>
  <si>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</si>
  <si>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</si>
  <si>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</si>
  <si>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</si>
  <si>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</si>
  <si>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</si>
  <si>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</si>
  <si>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</si>
  <si>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</si>
  <si>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</si>
  <si>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</si>
  <si>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</si>
  <si>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</si>
  <si>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</si>
  <si>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</si>
  <si>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</si>
  <si>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</si>
  <si>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</si>
  <si>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</si>
  <si>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</si>
  <si>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</si>
  <si>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</si>
  <si>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</si>
  <si>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</si>
  <si>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</si>
  <si>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</si>
  <si>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</si>
  <si>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</si>
  <si>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</si>
  <si>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</si>
  <si>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</si>
  <si>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</si>
  <si>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</si>
  <si>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</si>
  <si>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</si>
  <si>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</si>
  <si>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</si>
  <si>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</si>
  <si>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</si>
  <si>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</si>
  <si>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</si>
  <si>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</si>
  <si>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</si>
  <si>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</si>
  <si>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</si>
  <si>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</si>
  <si>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</si>
  <si>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</si>
  <si>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</si>
  <si>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</si>
  <si>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</si>
  <si>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</si>
  <si>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</si>
  <si>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</si>
  <si>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</si>
  <si>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</si>
  <si>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</si>
  <si>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</si>
  <si>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</si>
  <si>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</si>
  <si>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</si>
  <si>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</si>
  <si>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</si>
  <si>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</si>
  <si>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</si>
  <si>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</si>
  <si>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</si>
  <si>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</si>
  <si>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</si>
  <si>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</si>
  <si>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</si>
  <si>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</si>
  <si>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</si>
  <si>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</si>
  <si>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</si>
  <si>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</si>
  <si>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</si>
  <si>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</si>
  <si>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</si>
  <si>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</si>
  <si>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</si>
  <si>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</si>
  <si>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</si>
  <si>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</si>
  <si>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</si>
  <si>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</si>
  <si>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</si>
  <si>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</si>
  <si>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</si>
  <si>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</si>
  <si>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</si>
  <si>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</si>
  <si>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</si>
  <si>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</si>
  <si>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</si>
  <si>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</si>
  <si>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</si>
  <si>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</si>
  <si>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</si>
  <si>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</si>
  <si>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</si>
  <si>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</si>
  <si>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</si>
  <si>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</si>
  <si>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</si>
  <si>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</si>
  <si>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</si>
  <si>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</si>
  <si>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</si>
  <si>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</si>
  <si>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</si>
  <si>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</si>
  <si>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</si>
  <si>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</si>
  <si>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</si>
  <si>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</si>
  <si>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</si>
  <si>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</si>
  <si>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</si>
  <si>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</si>
  <si>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</si>
  <si>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</si>
  <si>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</si>
  <si>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</si>
  <si>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</si>
  <si>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</si>
  <si>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</si>
  <si>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</si>
  <si>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</si>
  <si>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</si>
  <si>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</si>
  <si>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</si>
  <si>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</si>
  <si>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</si>
  <si>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</si>
  <si>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</si>
  <si>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</si>
  <si>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</si>
  <si>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</si>
  <si>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</si>
  <si>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</si>
  <si>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</si>
  <si>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</si>
  <si>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</si>
  <si>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</si>
  <si>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</si>
  <si>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</si>
  <si>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</si>
  <si>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</si>
  <si>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</si>
  <si>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</si>
  <si>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</si>
  <si>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</si>
  <si>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</si>
  <si>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</si>
  <si>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</si>
  <si>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</si>
  <si>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</si>
  <si>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</si>
  <si>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</si>
  <si>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</si>
  <si>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</si>
  <si>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</si>
  <si>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</si>
  <si>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</si>
  <si>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</si>
  <si>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</si>
  <si>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</si>
  <si>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</si>
  <si>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</si>
  <si>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</si>
  <si>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</si>
  <si>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</si>
  <si>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</si>
  <si>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</si>
  <si>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</si>
  <si>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</si>
  <si>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</si>
  <si>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</si>
  <si>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</si>
  <si>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</si>
  <si>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</si>
  <si>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</si>
  <si>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</si>
  <si>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</si>
  <si>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</si>
  <si>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</si>
  <si>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</si>
  <si>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</si>
  <si>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</si>
  <si>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</si>
  <si>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</si>
  <si>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</si>
  <si>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</si>
  <si>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</si>
  <si>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</si>
  <si>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</si>
  <si>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</si>
  <si>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</si>
  <si>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</si>
  <si>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</si>
  <si>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</si>
  <si>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</si>
  <si>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</si>
  <si>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</si>
  <si>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</si>
  <si>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</si>
  <si>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</si>
  <si>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</si>
  <si>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</si>
  <si>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</si>
  <si>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</si>
  <si>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</si>
  <si>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</si>
  <si>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</si>
  <si>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</si>
  <si>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</si>
  <si>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</si>
  <si>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</si>
  <si>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</si>
  <si>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</si>
  <si>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</si>
  <si>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</si>
  <si>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</si>
  <si>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</si>
  <si>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</si>
  <si>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</si>
  <si>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</si>
  <si>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</si>
  <si>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</si>
  <si>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</si>
  <si>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</si>
  <si>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</si>
  <si>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</si>
  <si>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</si>
  <si>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</si>
  <si>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</si>
  <si>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</si>
  <si>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</si>
  <si>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</si>
  <si>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</si>
  <si>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</si>
  <si>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</si>
  <si>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</si>
  <si>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</si>
  <si>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</si>
  <si>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</si>
  <si>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</si>
  <si>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</si>
  <si>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</si>
  <si>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</si>
  <si>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</si>
  <si>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</si>
  <si>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</si>
  <si>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</si>
  <si>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</si>
  <si>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</si>
  <si>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</si>
  <si>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</si>
  <si>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</si>
  <si>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</si>
  <si>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</si>
  <si>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</si>
  <si>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</si>
  <si>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</si>
  <si>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</si>
  <si>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</si>
  <si>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</si>
  <si>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</si>
  <si>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</si>
  <si>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</si>
  <si>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</si>
  <si>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</si>
  <si>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</si>
  <si>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</si>
  <si>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</si>
  <si>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</si>
  <si>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</si>
  <si>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</si>
  <si>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</si>
  <si>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</si>
  <si>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</si>
  <si>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</si>
  <si>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</si>
  <si>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</si>
  <si>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</si>
  <si>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</si>
  <si>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</si>
  <si>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</si>
  <si>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</si>
  <si>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</si>
  <si>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</si>
  <si>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</si>
  <si>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</si>
  <si>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</si>
  <si>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</si>
  <si>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</si>
  <si>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</si>
  <si>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</si>
  <si>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</si>
  <si>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</si>
  <si>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</si>
  <si>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</si>
  <si>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</si>
  <si>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</si>
  <si>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</si>
  <si>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</si>
  <si>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</si>
  <si>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</si>
  <si>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</si>
  <si>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</si>
  <si>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</si>
  <si>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</si>
  <si>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</si>
  <si>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</si>
  <si>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</si>
  <si>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</si>
  <si>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</si>
  <si>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</si>
  <si>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</si>
  <si>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</si>
  <si>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</si>
  <si>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</si>
  <si>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</si>
  <si>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</si>
  <si>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</si>
  <si>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</si>
  <si>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</si>
  <si>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</si>
  <si>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</si>
  <si>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</si>
  <si>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</si>
  <si>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</si>
  <si>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</si>
  <si>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</si>
  <si>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</si>
  <si>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</si>
  <si>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</si>
  <si>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</si>
  <si>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</si>
  <si>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</si>
  <si>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</si>
  <si>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</si>
  <si>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</si>
  <si>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</si>
  <si>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</si>
  <si>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</si>
  <si>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</si>
  <si>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</si>
  <si>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</si>
  <si>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</si>
  <si>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</si>
  <si>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</si>
  <si>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</si>
  <si>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</si>
  <si>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</si>
  <si>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</si>
  <si>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</si>
  <si>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</si>
  <si>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</si>
  <si>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</si>
  <si>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</si>
  <si>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</si>
  <si>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</si>
  <si>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</si>
  <si>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</si>
  <si>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</si>
  <si>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</si>
  <si>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</si>
  <si>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</si>
  <si>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</si>
  <si>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</si>
  <si>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</si>
  <si>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</si>
  <si>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</si>
  <si>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</si>
  <si>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</si>
  <si>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</si>
  <si>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</si>
  <si>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</si>
  <si>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</si>
  <si>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</si>
  <si>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</si>
  <si>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</si>
  <si>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</si>
  <si>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</si>
  <si>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</si>
  <si>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</si>
  <si>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</si>
  <si>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</si>
  <si>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</si>
  <si>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</si>
  <si>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</si>
  <si>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</si>
  <si>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</si>
  <si>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</si>
  <si>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</si>
  <si>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</si>
  <si>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</si>
  <si>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</si>
  <si>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</si>
  <si>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</si>
  <si>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</si>
  <si>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</si>
  <si>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</si>
  <si>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</si>
  <si>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</si>
  <si>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</si>
  <si>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</si>
  <si>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</si>
  <si>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</si>
  <si>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</si>
  <si>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</si>
  <si>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</si>
  <si>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</si>
  <si>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</si>
  <si>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</si>
  <si>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</si>
  <si>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</si>
  <si>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</si>
  <si>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</si>
  <si>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</si>
  <si>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</si>
  <si>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</si>
  <si>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</si>
  <si>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</si>
  <si>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</si>
  <si>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</si>
  <si>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</si>
  <si>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</si>
  <si>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</si>
  <si>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</si>
  <si>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</si>
  <si>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</si>
  <si>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</si>
  <si>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</si>
  <si>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</si>
  <si>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</si>
  <si>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</si>
  <si>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</si>
  <si>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</si>
  <si>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</si>
  <si>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</si>
  <si>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</si>
  <si>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</si>
  <si>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</si>
  <si>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</si>
  <si>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</si>
  <si>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</si>
  <si>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</si>
  <si>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</si>
  <si>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</si>
  <si>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</si>
  <si>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</si>
  <si>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</si>
  <si>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</si>
  <si>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</si>
  <si>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</si>
  <si>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</si>
  <si>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</si>
  <si>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</si>
  <si>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</si>
  <si>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</si>
  <si>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</si>
  <si>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</si>
  <si>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</si>
  <si>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</si>
  <si>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</si>
  <si>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</si>
  <si>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</si>
  <si>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</si>
  <si>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</si>
  <si>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</si>
  <si>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</si>
  <si>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</si>
  <si>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</si>
  <si>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</si>
  <si>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</si>
  <si>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</si>
  <si>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</si>
  <si>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</si>
  <si>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</si>
  <si>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</si>
  <si>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</si>
  <si>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</si>
  <si>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</si>
  <si>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</si>
  <si>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</si>
  <si>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</si>
  <si>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</si>
  <si>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</si>
  <si>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</si>
  <si>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</si>
  <si>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</si>
  <si>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</si>
  <si>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</si>
  <si>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</si>
  <si>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</si>
  <si>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</si>
  <si>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</si>
  <si>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</si>
  <si>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</si>
  <si>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</si>
  <si>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</si>
  <si>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</si>
  <si>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</si>
  <si>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</si>
  <si>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</si>
  <si>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</si>
  <si>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</si>
  <si>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</si>
  <si>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</si>
  <si>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</si>
  <si>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</si>
  <si>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</si>
  <si>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</si>
  <si>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</si>
  <si>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</si>
  <si>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</si>
  <si>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</si>
  <si>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</si>
  <si>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</si>
  <si>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</si>
  <si>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</si>
  <si>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</si>
  <si>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</si>
  <si>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</si>
  <si>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</si>
  <si>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</si>
  <si>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</si>
  <si>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</si>
  <si>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</si>
  <si>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</si>
  <si>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</si>
  <si>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</si>
  <si>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</si>
  <si>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</si>
  <si>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</si>
  <si>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</si>
  <si>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</si>
  <si>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</si>
  <si>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</si>
  <si>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</si>
  <si>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</si>
  <si>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</si>
  <si>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</si>
  <si>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</si>
  <si>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</si>
  <si>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</si>
  <si>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</si>
  <si>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</si>
  <si>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</si>
  <si>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</si>
  <si>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</si>
  <si>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</si>
  <si>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</si>
  <si>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</si>
  <si>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</si>
  <si>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</si>
  <si>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</si>
  <si>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</si>
  <si>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</si>
  <si>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</si>
  <si>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</si>
  <si>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</si>
  <si>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</si>
  <si>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</si>
  <si>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</si>
  <si>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</si>
  <si>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</si>
  <si>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</si>
  <si>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</si>
  <si>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</si>
  <si>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</si>
  <si>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</si>
  <si>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</si>
  <si>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</si>
  <si>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</si>
  <si>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</si>
  <si>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</si>
  <si>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</si>
  <si>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</si>
  <si>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</si>
  <si>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</si>
  <si>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</si>
  <si>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</si>
  <si>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</si>
  <si>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</si>
  <si>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</si>
  <si>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</si>
  <si>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</si>
  <si>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</si>
  <si>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</si>
  <si>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</si>
  <si>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</si>
  <si>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</si>
  <si>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</si>
  <si>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</si>
  <si>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</si>
  <si>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</si>
  <si>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</si>
  <si>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</si>
  <si>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</si>
  <si>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</si>
  <si>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</si>
  <si>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</si>
  <si>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</si>
  <si>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</si>
  <si>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</si>
  <si>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</si>
  <si>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</si>
  <si>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</si>
  <si>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</si>
  <si>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</si>
  <si>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</si>
  <si>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</si>
  <si>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</si>
  <si>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</si>
  <si>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</si>
  <si>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</si>
  <si>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</si>
  <si>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</si>
  <si>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</si>
  <si>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</si>
  <si>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</si>
  <si>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</si>
  <si>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</si>
  <si>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</si>
  <si>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</si>
  <si>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</si>
  <si>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</si>
  <si>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</si>
  <si>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</si>
  <si>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</si>
  <si>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</si>
  <si>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</si>
  <si>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</si>
  <si>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</si>
  <si>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</si>
  <si>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</si>
  <si>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</si>
  <si>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</si>
  <si>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</si>
  <si>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</si>
  <si>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</si>
  <si>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</si>
  <si>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</si>
  <si>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</si>
  <si>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</si>
  <si>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</si>
  <si>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</si>
  <si>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</si>
  <si>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</si>
  <si>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</si>
  <si>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</si>
  <si>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</si>
  <si>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</si>
  <si>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</si>
  <si>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</si>
  <si>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</si>
  <si>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</si>
  <si>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</si>
  <si>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</si>
  <si>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</si>
  <si>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</si>
  <si>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</si>
  <si>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</si>
  <si>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</si>
  <si>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</si>
  <si>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</si>
  <si>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</si>
  <si>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</si>
  <si>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</si>
  <si>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</si>
  <si>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</si>
  <si>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</si>
  <si>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</si>
  <si>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</si>
  <si>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</si>
  <si>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</si>
  <si>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</si>
  <si>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</si>
  <si>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</si>
  <si>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</si>
  <si>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</si>
  <si>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</si>
  <si>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</si>
  <si>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</si>
  <si>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</si>
  <si>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</si>
  <si>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</si>
  <si>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</si>
  <si>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</si>
  <si>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</si>
  <si>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</si>
  <si>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</si>
  <si>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</si>
  <si>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</si>
  <si>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</si>
  <si>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</si>
  <si>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</si>
  <si>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</si>
  <si>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</si>
  <si>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</si>
  <si>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</si>
  <si>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</si>
  <si>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</si>
  <si>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</si>
  <si>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</si>
  <si>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</si>
  <si>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</si>
  <si>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</si>
  <si>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</si>
  <si>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</si>
  <si>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</si>
  <si>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</si>
  <si>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</si>
  <si>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</si>
  <si>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</si>
  <si>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</si>
  <si>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</si>
  <si>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</si>
  <si>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</si>
  <si>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</si>
  <si>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</si>
  <si>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</si>
  <si>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</si>
  <si>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</si>
  <si>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</si>
  <si>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</si>
  <si>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</si>
  <si>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</si>
  <si>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</si>
  <si>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</si>
  <si>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</si>
  <si>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</si>
  <si>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</si>
  <si>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</si>
  <si>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</si>
  <si>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</si>
  <si>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</si>
  <si>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</si>
  <si>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</si>
  <si>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</si>
  <si>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</si>
  <si>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</si>
  <si>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</si>
  <si>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</si>
  <si>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</si>
  <si>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</si>
  <si>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</si>
  <si>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</si>
  <si>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</si>
  <si>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</si>
  <si>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</si>
  <si>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</si>
  <si>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</si>
  <si>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</si>
  <si>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</si>
  <si>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</si>
  <si>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</si>
  <si>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</si>
  <si>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</si>
  <si>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</si>
  <si>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</si>
  <si>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</si>
  <si>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</si>
  <si>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</si>
  <si>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</si>
  <si>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</si>
  <si>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</si>
  <si>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</si>
  <si>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</si>
  <si>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</si>
  <si>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</si>
  <si>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</si>
  <si>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</si>
  <si>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</si>
  <si>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</si>
  <si>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</si>
  <si>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</si>
  <si>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</si>
  <si>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</si>
  <si>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</si>
  <si>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</si>
  <si>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</si>
  <si>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</si>
  <si>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</si>
  <si>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</si>
  <si>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</si>
  <si>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</si>
  <si>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</si>
  <si>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</si>
  <si>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</si>
  <si>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</si>
  <si>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</si>
  <si>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</si>
  <si>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</si>
  <si>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</si>
  <si>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</si>
  <si>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</si>
  <si>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</si>
  <si>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</si>
  <si>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</si>
  <si>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</si>
  <si>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</si>
  <si>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</si>
  <si>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</si>
  <si>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</si>
  <si>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</si>
  <si>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</si>
  <si>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</si>
  <si>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</si>
  <si>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</si>
  <si>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</si>
  <si>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</si>
  <si>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</si>
  <si>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</si>
  <si>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</si>
  <si>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</si>
  <si>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</si>
  <si>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</si>
  <si>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</si>
  <si>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</si>
  <si>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</si>
  <si>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</si>
  <si>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</si>
  <si>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</si>
  <si>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</si>
  <si>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</si>
  <si>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</si>
  <si>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</si>
  <si>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</si>
  <si>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</si>
  <si>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</si>
  <si>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</si>
  <si>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</si>
  <si>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</si>
  <si>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</si>
  <si>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</si>
  <si>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</si>
  <si>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</si>
  <si>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</si>
  <si>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</si>
  <si>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</si>
  <si>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</si>
  <si>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</si>
  <si>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</si>
  <si>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</si>
  <si>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</si>
  <si>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</si>
  <si>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</si>
  <si>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</si>
  <si>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</si>
  <si>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</si>
  <si>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</si>
  <si>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</si>
  <si>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</si>
  <si>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</si>
  <si>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</si>
  <si>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</si>
  <si>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</si>
  <si>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</si>
  <si>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</si>
  <si>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</si>
  <si>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</si>
  <si>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</si>
  <si>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</si>
  <si>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</si>
  <si>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</si>
  <si>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</si>
  <si>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</si>
  <si>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</si>
  <si>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</si>
  <si>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</si>
  <si>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</si>
  <si>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</si>
  <si>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</si>
  <si>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</si>
  <si>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</si>
  <si>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</si>
  <si>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</si>
  <si>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</si>
  <si>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</si>
  <si>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</si>
  <si>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</si>
  <si>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</si>
  <si>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</si>
  <si>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</si>
  <si>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</si>
  <si>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</si>
  <si>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</si>
  <si>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</si>
  <si>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</si>
  <si>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</si>
  <si>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</si>
  <si>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</si>
  <si>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</si>
  <si>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</si>
  <si>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</si>
  <si>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</si>
  <si>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</si>
  <si>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</si>
  <si>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</si>
  <si>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</si>
  <si>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</si>
  <si>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</si>
  <si>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</si>
  <si>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</si>
  <si>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</si>
  <si>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</si>
  <si>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</si>
  <si>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</si>
  <si>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</si>
  <si>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</si>
  <si>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</si>
  <si>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</si>
  <si>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</si>
  <si>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</si>
  <si>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</si>
  <si>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</si>
  <si>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</si>
  <si>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</si>
  <si>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</si>
  <si>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</si>
  <si>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</si>
  <si>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</si>
  <si>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</si>
  <si>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</si>
  <si>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</si>
  <si>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</si>
  <si>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</si>
  <si>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</si>
  <si>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</si>
  <si>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</si>
  <si>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</si>
  <si>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</si>
  <si>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</si>
  <si>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</si>
  <si>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</si>
  <si>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</si>
  <si>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</si>
  <si>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</si>
  <si>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</si>
  <si>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</si>
  <si>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</si>
  <si>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</si>
  <si>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</si>
  <si>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</si>
  <si>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</si>
  <si>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</si>
  <si>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</si>
  <si>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</si>
  <si>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</si>
  <si>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</si>
  <si>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</si>
  <si>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</si>
  <si>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</si>
  <si>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</si>
  <si>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</si>
  <si>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</si>
  <si>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</si>
  <si>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</si>
  <si>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</si>
  <si>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</si>
  <si>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</si>
  <si>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</si>
  <si>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</si>
  <si>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</si>
  <si>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</si>
  <si>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</si>
  <si>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</si>
  <si>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</si>
  <si>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</si>
  <si>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</si>
  <si>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</si>
  <si>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</si>
  <si>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</si>
  <si>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</si>
  <si>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</si>
  <si>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</si>
  <si>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</si>
  <si>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</si>
  <si>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</si>
  <si>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</si>
  <si>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</si>
  <si>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</si>
  <si>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</si>
  <si>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</si>
  <si>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</si>
  <si>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</si>
  <si>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</si>
  <si>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</si>
  <si>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</si>
  <si>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</si>
  <si>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</si>
  <si>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</si>
  <si>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</si>
  <si>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</si>
  <si>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</si>
  <si>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</si>
  <si>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</si>
  <si>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</si>
  <si>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</si>
  <si>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</si>
  <si>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</si>
  <si>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</si>
  <si>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</si>
  <si>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</si>
  <si>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</si>
  <si>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</si>
  <si>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</si>
  <si>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</si>
  <si>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</si>
  <si>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</si>
  <si>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</si>
  <si>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</si>
  <si>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</si>
  <si>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</si>
  <si>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</si>
  <si>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</si>
  <si>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</si>
  <si>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</si>
  <si>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</si>
  <si>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</si>
  <si>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</si>
  <si>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</si>
  <si>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</si>
  <si>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</si>
  <si>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</si>
  <si>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</si>
  <si>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</si>
  <si>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</si>
  <si>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</si>
  <si>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</si>
  <si>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</si>
  <si>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</si>
  <si>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</si>
  <si>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</si>
  <si>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</si>
  <si>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</si>
  <si>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</si>
  <si>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</si>
  <si>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</si>
  <si>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</si>
  <si>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</si>
  <si>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</si>
  <si>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</si>
  <si>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</si>
  <si>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</si>
  <si>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</si>
  <si>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</si>
  <si>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</si>
  <si>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</si>
  <si>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</si>
  <si>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</si>
  <si>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</si>
  <si>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</si>
  <si>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</si>
  <si>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</si>
  <si>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</si>
  <si>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</si>
  <si>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</si>
  <si>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</si>
  <si>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</si>
  <si>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</si>
  <si>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</si>
  <si>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</si>
  <si>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</si>
  <si>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</si>
  <si>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</si>
  <si>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</si>
  <si>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</si>
  <si>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</si>
  <si>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</si>
  <si>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</si>
  <si>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</si>
  <si>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</si>
  <si>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</si>
  <si>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</si>
  <si>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</si>
  <si>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</si>
  <si>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</si>
  <si>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</si>
  <si>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</si>
  <si>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</si>
  <si>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</si>
  <si>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</si>
  <si>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</si>
  <si>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</si>
  <si>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</si>
  <si>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</si>
  <si>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</si>
  <si>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</si>
  <si>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</si>
  <si>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</si>
  <si>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</si>
  <si>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</si>
  <si>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</si>
  <si>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</si>
  <si>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</si>
  <si>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</si>
  <si>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</si>
  <si>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</si>
  <si>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</si>
  <si>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</si>
  <si>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</si>
  <si>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</si>
  <si>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</si>
  <si>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</si>
  <si>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</si>
  <si>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</si>
  <si>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</si>
  <si>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</si>
  <si>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</si>
  <si>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</si>
  <si>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</si>
  <si>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</si>
  <si>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</si>
  <si>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</si>
  <si>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</si>
  <si>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</si>
  <si>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</si>
  <si>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</si>
  <si>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</si>
  <si>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</si>
  <si>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</si>
  <si>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</si>
  <si>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</si>
  <si>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</si>
  <si>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</si>
  <si>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</si>
  <si>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</si>
  <si>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</si>
  <si>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</si>
  <si>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</si>
  <si>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</si>
  <si>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</si>
  <si>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</si>
  <si>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</si>
  <si>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</si>
  <si>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</si>
  <si>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</si>
  <si>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</si>
  <si>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</si>
  <si>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</si>
  <si>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</si>
  <si>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</si>
  <si>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</si>
  <si>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</si>
  <si>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</si>
  <si>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</si>
  <si>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</si>
  <si>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</si>
  <si>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</si>
  <si>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</si>
  <si>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</si>
  <si>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</si>
  <si>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</si>
  <si>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</si>
  <si>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</si>
  <si>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</si>
  <si>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</si>
  <si>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</si>
  <si>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</si>
  <si>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</si>
  <si>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</si>
  <si>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</si>
  <si>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</si>
  <si>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</si>
  <si>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</si>
  <si>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</si>
  <si>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</si>
  <si>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</si>
  <si>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</si>
  <si>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</si>
  <si>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</si>
  <si>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</si>
  <si>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</si>
  <si>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</si>
  <si>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</si>
  <si>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</si>
  <si>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</si>
  <si>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</si>
  <si>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</si>
  <si>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</si>
  <si>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</si>
  <si>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</si>
  <si>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</si>
  <si>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</si>
  <si>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</si>
  <si>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</si>
  <si>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</si>
  <si>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</si>
  <si>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</si>
  <si>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</si>
  <si>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</si>
  <si>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</si>
  <si>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</si>
  <si>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</si>
  <si>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</si>
  <si>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</si>
  <si>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</si>
  <si>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</si>
  <si>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</si>
  <si>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</si>
  <si>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</si>
  <si>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</si>
  <si>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</si>
  <si>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</si>
  <si>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</si>
  <si>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</si>
  <si>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</si>
  <si>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</si>
  <si>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</si>
  <si>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</si>
  <si>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</si>
  <si>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</si>
  <si>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</si>
  <si>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</si>
  <si>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</si>
  <si>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</si>
  <si>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</si>
  <si>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</si>
  <si>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</si>
  <si>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</si>
  <si>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</si>
  <si>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</si>
  <si>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</si>
  <si>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</si>
  <si>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</si>
  <si>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</si>
  <si>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</si>
  <si>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</si>
  <si>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</si>
  <si>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</si>
  <si>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</si>
  <si>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</si>
  <si>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</si>
  <si>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</si>
  <si>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</si>
  <si>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</si>
  <si>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</si>
  <si>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</si>
  <si>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</si>
  <si>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</si>
  <si>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</si>
  <si>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</si>
  <si>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</si>
  <si>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</si>
  <si>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</si>
  <si>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</si>
  <si>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</si>
  <si>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</si>
  <si>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</si>
  <si>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</si>
  <si>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</si>
  <si>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</si>
  <si>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</si>
  <si>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</si>
  <si>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</si>
  <si>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</si>
  <si>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</si>
  <si>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</si>
  <si>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</si>
  <si>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</si>
  <si>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</si>
  <si>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</si>
  <si>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</si>
  <si>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</si>
  <si>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</si>
  <si>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</si>
  <si>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</si>
  <si>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</si>
  <si>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</si>
  <si>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</si>
  <si>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</si>
  <si>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</si>
  <si>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</si>
  <si>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</si>
  <si>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</si>
  <si>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</si>
  <si>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</si>
  <si>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</si>
  <si>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</si>
  <si>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</si>
  <si>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</si>
  <si>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</si>
  <si>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</si>
  <si>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</si>
  <si>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</si>
  <si>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</si>
  <si>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</si>
  <si>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</si>
  <si>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</si>
  <si>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</si>
  <si>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</si>
  <si>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</si>
  <si>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</si>
  <si>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</si>
  <si>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</si>
  <si>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</si>
  <si>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</si>
  <si>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</si>
  <si>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</si>
  <si>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</si>
  <si>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</si>
  <si>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</si>
  <si>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</si>
  <si>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</si>
  <si>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</si>
  <si>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</si>
  <si>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</si>
  <si>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</si>
  <si>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</si>
  <si>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</si>
  <si>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</si>
  <si>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</si>
  <si>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</si>
  <si>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</si>
  <si>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</si>
  <si>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</si>
  <si>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</si>
  <si>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</si>
  <si>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</si>
  <si>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</si>
  <si>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</si>
  <si>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</si>
  <si>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</si>
  <si>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</si>
  <si>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</si>
  <si>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</si>
  <si>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</si>
  <si>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</si>
  <si>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</si>
  <si>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</si>
  <si>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</si>
  <si>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</si>
  <si>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</si>
  <si>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</si>
  <si>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</si>
  <si>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</si>
  <si>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</si>
  <si>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</si>
  <si>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</si>
  <si>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</si>
  <si>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</si>
  <si>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</si>
  <si>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</si>
  <si>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</si>
  <si>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</si>
  <si>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</si>
  <si>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</si>
  <si>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</si>
  <si>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</si>
  <si>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</si>
  <si>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</si>
  <si>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</si>
  <si>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</si>
  <si>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</si>
  <si>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</si>
  <si>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</si>
  <si>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</si>
  <si>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</si>
  <si>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</si>
  <si>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</si>
  <si>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</si>
  <si>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</si>
  <si>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</si>
  <si>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</si>
  <si>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</si>
  <si>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</si>
  <si>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</si>
  <si>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</si>
  <si>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</si>
  <si>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</si>
  <si>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</si>
  <si>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</si>
  <si>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</si>
  <si>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</si>
  <si>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</si>
  <si>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</si>
  <si>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</si>
  <si>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</si>
  <si>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</si>
  <si>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</si>
  <si>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</si>
  <si>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</si>
  <si>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</si>
  <si>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</si>
  <si>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</si>
  <si>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</si>
  <si>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</si>
  <si>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</si>
  <si>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</si>
  <si>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</si>
  <si>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</si>
  <si>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</si>
  <si>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</si>
  <si>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</si>
  <si>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</si>
  <si>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</si>
  <si>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</si>
  <si>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</si>
  <si>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</si>
  <si>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</si>
  <si>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</si>
  <si>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</si>
  <si>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</si>
  <si>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</si>
  <si>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</si>
  <si>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</si>
  <si>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</si>
  <si>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</si>
  <si>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</si>
  <si>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</si>
  <si>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</si>
  <si>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</si>
  <si>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</si>
  <si>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</si>
  <si>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</si>
  <si>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</si>
  <si>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</si>
  <si>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</si>
  <si>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</si>
  <si>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</si>
  <si>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</si>
  <si>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</si>
  <si>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</si>
  <si>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</si>
  <si>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</si>
  <si>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</si>
  <si>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</si>
  <si>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</si>
  <si>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</si>
  <si>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</si>
  <si>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</si>
  <si>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</si>
  <si>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</si>
  <si>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</si>
  <si>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</si>
  <si>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</si>
  <si>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</si>
  <si>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</si>
  <si>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</si>
  <si>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</si>
  <si>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</si>
  <si>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</si>
  <si>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</si>
  <si>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</si>
  <si>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</si>
  <si>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</si>
  <si>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</si>
  <si>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</si>
  <si>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</si>
  <si>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</si>
  <si>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</si>
  <si>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</si>
  <si>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</si>
  <si>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</si>
  <si>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</si>
  <si>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</si>
  <si>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</si>
  <si>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</si>
  <si>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</si>
  <si>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</si>
  <si>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</si>
  <si>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</si>
  <si>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</si>
  <si>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</si>
  <si>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</si>
  <si>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</si>
  <si>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</si>
  <si>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</si>
  <si>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</si>
  <si>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</si>
  <si>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</si>
  <si>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</si>
  <si>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</si>
  <si>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</si>
  <si>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</si>
  <si>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</si>
  <si>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</si>
  <si>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</si>
  <si>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</si>
  <si>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</si>
  <si>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</si>
  <si>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</si>
  <si>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</si>
  <si>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</si>
  <si>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</si>
  <si>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</si>
  <si>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</si>
  <si>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</si>
  <si>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</si>
  <si>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</si>
  <si>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</si>
  <si>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</si>
  <si>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</si>
  <si>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</si>
  <si>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</si>
  <si>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</si>
  <si>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</si>
  <si>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</si>
  <si>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</si>
  <si>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</si>
  <si>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</si>
  <si>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</si>
  <si>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</si>
  <si>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</si>
  <si>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</si>
  <si>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</si>
  <si>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</si>
  <si>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</si>
  <si>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</si>
  <si>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</si>
  <si>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</si>
  <si>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</si>
  <si>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</si>
  <si>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</si>
  <si>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</si>
  <si>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</si>
  <si>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</si>
  <si>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</si>
  <si>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</si>
  <si>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</si>
  <si>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</si>
  <si>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</si>
  <si>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</si>
  <si>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</si>
  <si>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</si>
  <si>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</si>
  <si>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</si>
  <si>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</si>
  <si>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</si>
  <si>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</si>
  <si>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</si>
  <si>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</si>
  <si>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</si>
  <si>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</si>
  <si>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</si>
  <si>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</si>
  <si>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</si>
  <si>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</si>
  <si>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</si>
  <si>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</si>
  <si>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</si>
  <si>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</si>
  <si>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</si>
  <si>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</si>
  <si>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</si>
  <si>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</si>
  <si>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</si>
  <si>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</si>
  <si>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</si>
  <si>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</si>
  <si>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</si>
  <si>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</si>
  <si>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</si>
  <si>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</si>
  <si>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</si>
  <si>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</si>
  <si>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</si>
  <si>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</si>
  <si>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</si>
  <si>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</si>
  <si>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</si>
  <si>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</si>
  <si>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</si>
  <si>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</si>
  <si>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</si>
  <si>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</si>
  <si>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</si>
  <si>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</si>
  <si>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</si>
  <si>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</si>
  <si>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</si>
  <si>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</si>
  <si>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</si>
  <si>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</si>
  <si>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</si>
  <si>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</si>
  <si>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</si>
  <si>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</si>
  <si>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</si>
  <si>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</si>
  <si>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</si>
  <si>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</si>
  <si>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</si>
  <si>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</si>
  <si>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</si>
  <si>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</si>
  <si>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</si>
  <si>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</si>
  <si>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</si>
  <si>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</si>
  <si>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</si>
  <si>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</si>
  <si>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</si>
  <si>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</si>
  <si>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</si>
  <si>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</si>
  <si>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</si>
  <si>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</si>
  <si>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</si>
  <si>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</si>
  <si>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</si>
  <si>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</si>
  <si>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</si>
  <si>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</si>
  <si>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</si>
  <si>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</si>
  <si>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</si>
  <si>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</si>
  <si>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</si>
  <si>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</si>
  <si>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</si>
  <si>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</si>
  <si>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</si>
  <si>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</si>
  <si>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</si>
  <si>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</si>
  <si>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</si>
  <si>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</si>
  <si>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</si>
  <si>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</si>
  <si>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</si>
  <si>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</si>
  <si>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</si>
  <si>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</si>
  <si>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</si>
  <si>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</si>
  <si>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</si>
  <si>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</si>
  <si>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</si>
  <si>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</si>
  <si>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</si>
  <si>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</si>
  <si>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</si>
  <si>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</si>
  <si>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</si>
  <si>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</si>
  <si>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</si>
  <si>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</si>
  <si>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</si>
  <si>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</si>
  <si>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</si>
  <si>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</si>
  <si>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</si>
  <si>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</si>
  <si>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</si>
  <si>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</si>
  <si>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</si>
  <si>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</si>
  <si>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</si>
  <si>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</si>
  <si>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</si>
  <si>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</si>
  <si>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</si>
  <si>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</si>
  <si>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</si>
  <si>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</si>
  <si>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</si>
  <si>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</si>
  <si>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</si>
  <si>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</si>
  <si>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</si>
  <si>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</si>
  <si>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</si>
  <si>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</si>
  <si>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</si>
  <si>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</si>
  <si>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</si>
  <si>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</si>
  <si>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</si>
  <si>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</si>
  <si>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</si>
  <si>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</si>
  <si>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</si>
  <si>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</si>
  <si>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</si>
  <si>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</si>
  <si>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</si>
  <si>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</si>
  <si>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</si>
  <si>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</si>
  <si>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</si>
  <si>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</si>
  <si>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</si>
  <si>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</si>
  <si>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</si>
  <si>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</si>
  <si>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</si>
  <si>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</si>
  <si>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</si>
  <si>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</si>
  <si>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</si>
  <si>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</si>
  <si>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</si>
  <si>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</si>
  <si>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</si>
  <si>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</si>
  <si>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</si>
  <si>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</si>
  <si>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</si>
  <si>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</si>
  <si>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</si>
  <si>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</si>
  <si>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</si>
  <si>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</si>
  <si>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</si>
  <si>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</si>
  <si>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</si>
  <si>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</si>
  <si>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</si>
  <si>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</si>
  <si>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</si>
  <si>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</si>
  <si>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</si>
  <si>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</si>
  <si>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</si>
  <si>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</si>
  <si>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</si>
  <si>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</si>
  <si>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</si>
  <si>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</si>
  <si>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</si>
  <si>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</si>
  <si>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</si>
  <si>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</si>
  <si>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</si>
  <si>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</si>
  <si>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</si>
  <si>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</si>
  <si>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</si>
  <si>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</si>
  <si>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</si>
  <si>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</si>
  <si>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</si>
  <si>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</si>
  <si>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</si>
  <si>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</si>
  <si>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</si>
  <si>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</si>
  <si>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</si>
  <si>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</si>
  <si>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</si>
  <si>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</si>
  <si>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</si>
  <si>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</si>
  <si>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</si>
  <si>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</si>
  <si>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</si>
  <si>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</si>
  <si>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</si>
  <si>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</si>
  <si>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</si>
  <si>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</si>
  <si>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</si>
  <si>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</si>
  <si>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</si>
  <si>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</si>
  <si>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</si>
  <si>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</si>
  <si>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</si>
  <si>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</si>
  <si>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</si>
  <si>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</si>
  <si>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</si>
  <si>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</si>
  <si>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</si>
  <si>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</si>
  <si>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</si>
  <si>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</si>
  <si>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</si>
  <si>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</si>
  <si>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</si>
  <si>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</si>
  <si>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</si>
  <si>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</si>
  <si>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</si>
  <si>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</si>
  <si>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</si>
  <si>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</si>
  <si>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</si>
  <si>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</si>
  <si>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</si>
  <si>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</si>
  <si>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</si>
  <si>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</si>
  <si>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</si>
  <si>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</si>
  <si>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</si>
  <si>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</si>
  <si>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</si>
  <si>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</si>
  <si>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</si>
  <si>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</si>
  <si>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</si>
  <si>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</si>
  <si>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</si>
  <si>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</si>
  <si>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</si>
  <si>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</si>
  <si>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</si>
  <si>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</si>
  <si>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</si>
  <si>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</si>
  <si>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</si>
  <si>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</si>
  <si>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</si>
  <si>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</si>
  <si>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</si>
  <si>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</si>
  <si>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</si>
  <si>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</si>
  <si>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</si>
  <si>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</si>
  <si>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</si>
  <si>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</si>
  <si>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</si>
  <si>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</si>
  <si>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</si>
  <si>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</si>
  <si>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</si>
  <si>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</si>
  <si>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</si>
  <si>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</si>
  <si>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</si>
  <si>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</si>
  <si>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</si>
  <si>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</si>
  <si>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</si>
  <si>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</si>
  <si>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</si>
  <si>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</si>
  <si>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</si>
  <si>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</si>
  <si>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</si>
  <si>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</si>
  <si>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</si>
  <si>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</si>
  <si>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</si>
  <si>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</si>
  <si>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</si>
  <si>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</si>
  <si>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</si>
  <si>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</si>
  <si>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</si>
  <si>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</si>
  <si>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</si>
  <si>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</si>
  <si>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</si>
  <si>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</si>
  <si>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</si>
  <si>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</si>
  <si>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</si>
  <si>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</si>
  <si>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</si>
  <si>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</si>
  <si>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</si>
  <si>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</si>
  <si>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</si>
  <si>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</si>
  <si>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</si>
  <si>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</si>
  <si>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</si>
  <si>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</si>
  <si>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</si>
  <si>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</si>
  <si>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</si>
  <si>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</si>
  <si>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</si>
  <si>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</si>
  <si>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</si>
  <si>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</si>
  <si>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</si>
  <si>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</si>
  <si>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</si>
  <si>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</si>
  <si>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</si>
  <si>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</si>
  <si>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</si>
  <si>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</si>
  <si>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</si>
  <si>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</si>
  <si>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</si>
  <si>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</si>
  <si>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</si>
  <si>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</si>
  <si>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</si>
  <si>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</si>
  <si>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</si>
  <si>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</si>
  <si>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</si>
  <si>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</si>
  <si>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</si>
  <si>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</si>
  <si>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</si>
  <si>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</si>
  <si>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</si>
  <si>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</si>
  <si>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</si>
  <si>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</si>
  <si>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</si>
  <si>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</si>
  <si>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</si>
  <si>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</si>
  <si>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</si>
  <si>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</si>
  <si>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</si>
  <si>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</si>
  <si>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</si>
  <si>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</si>
  <si>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</si>
  <si>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</si>
  <si>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</si>
  <si>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</si>
  <si>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</si>
  <si>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</si>
  <si>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</si>
  <si>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</si>
  <si>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</si>
  <si>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</si>
  <si>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</si>
  <si>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</si>
  <si>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</si>
  <si>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</si>
  <si>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</si>
  <si>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</si>
  <si>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</si>
  <si>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</si>
  <si>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</si>
  <si>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</si>
  <si>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</si>
  <si>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</si>
  <si>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</si>
  <si>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</si>
  <si>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</si>
  <si>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</si>
  <si>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</si>
  <si>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</si>
  <si>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</si>
  <si>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</si>
  <si>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</si>
  <si>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</si>
  <si>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</si>
  <si>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</si>
  <si>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</si>
  <si>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</si>
  <si>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</si>
  <si>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</si>
  <si>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</si>
  <si>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</si>
  <si>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</si>
  <si>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</si>
  <si>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</si>
  <si>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</si>
  <si>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</si>
  <si>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</si>
  <si>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</si>
  <si>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</si>
  <si>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</si>
  <si>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</si>
  <si>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</si>
  <si>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</si>
  <si>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</si>
  <si>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</si>
  <si>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</si>
  <si>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</si>
  <si>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</si>
  <si>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</si>
  <si>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</si>
  <si>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</si>
  <si>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</si>
  <si>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</si>
  <si>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</si>
  <si>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</si>
  <si>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</si>
  <si>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</si>
  <si>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</si>
  <si>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</si>
  <si>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</si>
  <si>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</si>
  <si>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</si>
  <si>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</si>
  <si>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</si>
  <si>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</si>
  <si>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</si>
  <si>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</si>
  <si>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</si>
  <si>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</si>
  <si>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</si>
  <si>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</si>
  <si>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</si>
  <si>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</si>
  <si>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</si>
  <si>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</si>
  <si>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</si>
  <si>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</si>
  <si>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</si>
  <si>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</si>
  <si>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</si>
  <si>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</si>
  <si>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</si>
  <si>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</si>
  <si>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</si>
  <si>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</si>
  <si>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</si>
  <si>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</si>
  <si>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</si>
  <si>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</si>
  <si>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</si>
  <si>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</si>
  <si>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</si>
  <si>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</si>
  <si>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</si>
  <si>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</si>
  <si>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</si>
  <si>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</si>
  <si>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</si>
  <si>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</si>
  <si>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</si>
  <si>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</si>
  <si>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</si>
  <si>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</si>
  <si>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</si>
  <si>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</si>
  <si>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</si>
  <si>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</si>
  <si>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</si>
  <si>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</si>
  <si>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</si>
  <si>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</si>
  <si>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</si>
  <si>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</si>
  <si>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</si>
  <si>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</si>
  <si>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</si>
  <si>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</si>
  <si>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</si>
  <si>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</si>
  <si>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</si>
  <si>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</si>
  <si>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</si>
  <si>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</si>
  <si>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</si>
  <si>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</si>
  <si>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</si>
  <si>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</si>
  <si>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</si>
  <si>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</si>
  <si>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</si>
  <si>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</si>
  <si>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</si>
  <si>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</si>
  <si>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</si>
  <si>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</si>
  <si>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</si>
  <si>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</si>
  <si>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</si>
  <si>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</si>
  <si>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</si>
  <si>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</si>
  <si>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</si>
  <si>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</si>
  <si>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</si>
  <si>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</si>
  <si>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</si>
  <si>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</si>
  <si>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</si>
  <si>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</si>
  <si>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</si>
  <si>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</si>
  <si>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</si>
  <si>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</si>
  <si>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</si>
  <si>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</si>
  <si>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</si>
  <si>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</si>
  <si>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</si>
  <si>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</si>
  <si>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</si>
  <si>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</si>
  <si>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</si>
  <si>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</si>
  <si>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</si>
  <si>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</si>
  <si>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</si>
  <si>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</si>
  <si>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</si>
  <si>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</si>
  <si>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</si>
  <si>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</si>
  <si>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</si>
  <si>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</si>
  <si>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</si>
  <si>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</si>
  <si>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</si>
  <si>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</si>
  <si>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</si>
  <si>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</si>
  <si>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</si>
  <si>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</si>
  <si>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</si>
  <si>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</si>
  <si>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</si>
  <si>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</si>
  <si>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</si>
  <si>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</si>
  <si>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</si>
  <si>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</si>
  <si>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</si>
  <si>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</si>
  <si>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</si>
  <si>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</si>
  <si>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</si>
  <si>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</si>
  <si>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</si>
  <si>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</si>
  <si>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</si>
  <si>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</si>
  <si>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</si>
  <si>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</si>
  <si>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</si>
  <si>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</si>
  <si>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</si>
  <si>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</si>
  <si>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</si>
  <si>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</si>
  <si>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</si>
  <si>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</si>
  <si>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</si>
  <si>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</si>
  <si>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</si>
  <si>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</si>
  <si>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</si>
  <si>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</si>
  <si>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</si>
  <si>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</si>
  <si>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</si>
  <si>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</si>
  <si>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</si>
  <si>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</si>
  <si>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</si>
  <si>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</si>
  <si>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</si>
  <si>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</si>
  <si>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</si>
  <si>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</si>
  <si>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</si>
  <si>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</si>
  <si>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</si>
  <si>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</si>
  <si>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</si>
  <si>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</si>
  <si>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</si>
  <si>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</si>
  <si>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</si>
  <si>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</si>
  <si>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</si>
  <si>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</si>
  <si>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</si>
  <si>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</si>
  <si>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</si>
  <si>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</si>
  <si>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</si>
  <si>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</si>
  <si>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</si>
  <si>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</si>
  <si>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</si>
  <si>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</si>
  <si>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</si>
  <si>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</si>
  <si>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</si>
  <si>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</si>
  <si>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</si>
  <si>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</si>
  <si>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</si>
  <si>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</si>
  <si>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</si>
  <si>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</si>
  <si>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</si>
  <si>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</si>
  <si>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</si>
  <si>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</si>
  <si>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</si>
  <si>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</si>
  <si>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</si>
  <si>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</si>
  <si>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</si>
  <si>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</si>
  <si>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</si>
  <si>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</si>
  <si>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</si>
  <si>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</si>
  <si>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</si>
  <si>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</si>
  <si>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</si>
  <si>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</si>
  <si>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</si>
  <si>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</si>
  <si>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</si>
  <si>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</si>
  <si>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</si>
  <si>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</si>
  <si>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</si>
  <si>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</si>
  <si>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</si>
  <si>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</si>
  <si>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</si>
  <si>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</si>
  <si>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</si>
  <si>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</si>
  <si>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</si>
  <si>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</si>
  <si>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</si>
  <si>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</si>
  <si>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</si>
  <si>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</si>
  <si>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</si>
  <si>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</si>
  <si>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</si>
  <si>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</si>
  <si>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</si>
  <si>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</si>
  <si>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</si>
  <si>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</si>
  <si>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</si>
  <si>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</si>
  <si>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</si>
  <si>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</si>
  <si>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</si>
  <si>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</si>
  <si>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</si>
  <si>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</si>
  <si>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</si>
  <si>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</si>
  <si>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</si>
  <si>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</si>
  <si>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</si>
  <si>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</si>
  <si>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</si>
  <si>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</si>
  <si>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</si>
  <si>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</si>
  <si>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</si>
  <si>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</si>
  <si>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</si>
  <si>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</si>
  <si>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</si>
  <si>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</si>
  <si>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</si>
  <si>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</si>
  <si>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</si>
  <si>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</si>
  <si>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</si>
  <si>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</si>
  <si>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</si>
  <si>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</si>
  <si>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</si>
  <si>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</si>
  <si>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</si>
  <si>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</si>
  <si>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</si>
  <si>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</si>
  <si>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</si>
  <si>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</si>
  <si>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</si>
  <si>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</si>
  <si>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</si>
  <si>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</si>
  <si>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</si>
  <si>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</si>
  <si>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</si>
  <si>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</si>
  <si>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</si>
  <si>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</si>
  <si>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</si>
  <si>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</si>
  <si>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</si>
  <si>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</si>
  <si>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</si>
  <si>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</si>
  <si>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</si>
  <si>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</si>
  <si>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</si>
  <si>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</si>
  <si>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</si>
  <si>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</si>
  <si>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</si>
  <si>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</si>
  <si>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</si>
  <si>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</si>
  <si>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</si>
  <si>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</si>
  <si>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</si>
  <si>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</si>
  <si>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</si>
  <si>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</si>
  <si>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</si>
  <si>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</si>
  <si>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</si>
  <si>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</si>
  <si>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</si>
  <si>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</si>
  <si>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</si>
  <si>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</si>
  <si>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</si>
  <si>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</si>
  <si>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</si>
  <si>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</si>
  <si>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</si>
  <si>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</si>
  <si>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</si>
  <si>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</si>
  <si>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</si>
  <si>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</si>
  <si>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</si>
  <si>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</si>
  <si>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</si>
  <si>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</si>
  <si>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</si>
  <si>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</si>
  <si>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</si>
  <si>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</si>
  <si>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</si>
  <si>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</si>
  <si>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</si>
  <si>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</si>
  <si>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</si>
  <si>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</si>
  <si>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</si>
  <si>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</si>
  <si>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</si>
  <si>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</si>
  <si>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</si>
  <si>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</si>
  <si>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</si>
  <si>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</si>
  <si>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</si>
  <si>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</si>
  <si>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</si>
  <si>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</si>
  <si>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</si>
  <si>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</si>
  <si>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</si>
  <si>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</si>
  <si>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</si>
  <si>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</si>
  <si>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</si>
  <si>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</si>
  <si>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</si>
  <si>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</si>
  <si>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</si>
  <si>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</si>
  <si>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</si>
  <si>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</si>
  <si>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</si>
  <si>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</si>
  <si>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</si>
  <si>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</si>
  <si>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</si>
  <si>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</si>
  <si>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</si>
  <si>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</si>
  <si>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</si>
  <si>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</si>
  <si>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</si>
  <si>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</si>
  <si>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</si>
  <si>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</si>
  <si>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</si>
  <si>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</si>
  <si>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</si>
  <si>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</si>
  <si>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</si>
  <si>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</si>
  <si>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</si>
  <si>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</si>
  <si>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</si>
  <si>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</si>
  <si>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</si>
  <si>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</si>
  <si>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</si>
  <si>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</si>
  <si>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</si>
  <si>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</si>
  <si>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</si>
  <si>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</si>
  <si>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</si>
  <si>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</si>
  <si>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</si>
  <si>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</si>
  <si>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</si>
  <si>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</si>
  <si>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</si>
  <si>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</si>
  <si>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</si>
  <si>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</si>
  <si>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</si>
  <si>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</si>
  <si>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</si>
  <si>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</si>
  <si>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</si>
  <si>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</si>
  <si>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</si>
  <si>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</si>
  <si>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</si>
  <si>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</si>
  <si>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</si>
  <si>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</si>
  <si>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</si>
  <si>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</si>
  <si>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</si>
  <si>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</si>
  <si>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</si>
  <si>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</si>
  <si>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</si>
  <si>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</si>
  <si>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</si>
  <si>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</si>
  <si>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</si>
  <si>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</si>
  <si>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</si>
  <si>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</si>
  <si>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</si>
  <si>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</si>
  <si>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</si>
  <si>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</si>
  <si>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</si>
  <si>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</si>
  <si>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</si>
  <si>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</si>
  <si>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</si>
  <si>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</si>
  <si>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</si>
  <si>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</si>
  <si>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</si>
  <si>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</si>
  <si>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</si>
  <si>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</si>
  <si>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</si>
  <si>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</si>
  <si>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</si>
  <si>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</si>
  <si>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</si>
  <si>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</si>
  <si>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</si>
  <si>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</si>
  <si>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</si>
  <si>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</si>
  <si>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</si>
  <si>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</si>
  <si>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</si>
  <si>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</si>
  <si>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</si>
  <si>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</si>
  <si>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</si>
  <si>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</si>
  <si>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</si>
  <si>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</si>
  <si>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</si>
  <si>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</si>
  <si>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</si>
  <si>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</si>
  <si>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</si>
  <si>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</si>
  <si>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</si>
  <si>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</si>
  <si>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</si>
  <si>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</si>
  <si>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</si>
  <si>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</si>
  <si>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</si>
  <si>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</si>
  <si>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</si>
  <si>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</si>
  <si>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</si>
  <si>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</si>
  <si>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</si>
  <si>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</si>
  <si>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</si>
  <si>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</si>
  <si>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</si>
  <si>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</si>
  <si>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</si>
  <si>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</si>
  <si>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</si>
  <si>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</si>
  <si>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</si>
  <si>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</si>
  <si>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</si>
  <si>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</si>
  <si>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</si>
  <si>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</si>
  <si>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</si>
  <si>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</si>
  <si>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</si>
  <si>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</si>
  <si>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</si>
  <si>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</si>
  <si>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</si>
  <si>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</si>
  <si>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</si>
  <si>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</si>
  <si>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</si>
  <si>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</si>
  <si>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</si>
  <si>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</si>
  <si>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</si>
  <si>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</si>
  <si>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</si>
  <si>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</si>
  <si>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</si>
  <si>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</si>
  <si>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</si>
  <si>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</si>
  <si>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</si>
  <si>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</si>
  <si>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</si>
  <si>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</si>
  <si>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</si>
  <si>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</si>
  <si>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</si>
  <si>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</si>
  <si>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</si>
  <si>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</si>
  <si>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</si>
  <si>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</si>
  <si>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</si>
  <si>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</si>
  <si>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</si>
  <si>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</si>
  <si>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</si>
  <si>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</si>
  <si>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</si>
  <si>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</si>
  <si>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</si>
  <si>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</si>
  <si>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</si>
  <si>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</si>
  <si>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</si>
  <si>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</si>
  <si>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</si>
  <si>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</si>
  <si>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</si>
  <si>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</si>
  <si>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</si>
  <si>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</si>
  <si>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</si>
  <si>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</si>
  <si>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</si>
  <si>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</si>
  <si>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</si>
  <si>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</si>
  <si>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</si>
  <si>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</si>
  <si>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</si>
  <si>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</si>
  <si>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</si>
  <si>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</si>
  <si>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</si>
  <si>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</si>
  <si>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</si>
  <si>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</si>
  <si>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</si>
  <si>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</si>
  <si>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</si>
  <si>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</si>
  <si>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</si>
  <si>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</si>
  <si>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</si>
  <si>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</si>
  <si>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</si>
  <si>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</si>
  <si>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</si>
  <si>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</si>
  <si>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</si>
  <si>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</si>
  <si>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</si>
  <si>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</si>
  <si>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</si>
  <si>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</si>
  <si>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</si>
  <si>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</si>
  <si>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</si>
  <si>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</si>
  <si>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</si>
  <si>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</si>
  <si>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</si>
  <si>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</si>
  <si>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</si>
  <si>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</si>
  <si>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</si>
  <si>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</si>
  <si>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</si>
  <si>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</si>
  <si>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</si>
  <si>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</si>
  <si>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</si>
  <si>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</si>
  <si>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</si>
  <si>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</si>
  <si>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</si>
  <si>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</si>
  <si>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</si>
  <si>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</si>
  <si>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</si>
  <si>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</si>
  <si>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</si>
  <si>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</si>
  <si>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</si>
  <si>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</si>
  <si>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</si>
  <si>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</si>
  <si>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</si>
  <si>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</si>
  <si>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</si>
  <si>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</si>
  <si>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</si>
  <si>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</si>
  <si>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</si>
  <si>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</si>
  <si>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</si>
  <si>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</si>
  <si>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</si>
  <si>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</si>
  <si>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</si>
  <si>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</si>
  <si>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</si>
  <si>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</si>
  <si>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</si>
  <si>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</si>
  <si>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</si>
  <si>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</si>
  <si>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</si>
  <si>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</si>
  <si>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</si>
  <si>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</si>
  <si>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</si>
  <si>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</si>
  <si>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</si>
  <si>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</si>
  <si>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</si>
  <si>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</si>
  <si>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</si>
  <si>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</si>
  <si>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</si>
  <si>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</si>
  <si>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</si>
  <si>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</si>
  <si>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</si>
  <si>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</si>
  <si>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</si>
  <si>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</si>
  <si>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</si>
  <si>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</si>
  <si>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</si>
  <si>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</si>
  <si>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</si>
  <si>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</si>
  <si>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</si>
  <si>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</si>
  <si>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</si>
  <si>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</si>
  <si>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</si>
  <si>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</si>
  <si>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</si>
  <si>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</si>
  <si>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</si>
  <si>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</si>
  <si>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</si>
  <si>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</si>
  <si>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</si>
  <si>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</si>
  <si>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</si>
  <si>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</si>
  <si>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</si>
  <si>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</si>
  <si>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</si>
  <si>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</si>
  <si>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</si>
  <si>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</si>
  <si>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</si>
  <si>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</si>
  <si>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</si>
  <si>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</si>
  <si>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</si>
  <si>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</si>
  <si>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</si>
  <si>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</si>
  <si>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</si>
  <si>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</si>
  <si>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</si>
  <si>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</si>
  <si>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</si>
  <si>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</si>
  <si>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</si>
  <si>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</si>
  <si>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</si>
  <si>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</si>
  <si>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</si>
  <si>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</si>
  <si>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</si>
  <si>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</si>
  <si>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</si>
  <si>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</si>
  <si>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</si>
  <si>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</si>
  <si>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</si>
  <si>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</si>
  <si>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</si>
  <si>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</si>
  <si>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</si>
  <si>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</si>
  <si>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</si>
  <si>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</si>
  <si>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</si>
  <si>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</si>
  <si>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</si>
  <si>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</si>
  <si>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</si>
  <si>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</si>
  <si>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</si>
  <si>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</si>
  <si>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</si>
  <si>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</si>
  <si>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</si>
  <si>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</si>
  <si>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</si>
  <si>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</si>
  <si>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</si>
  <si>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</si>
  <si>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</si>
  <si>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</si>
  <si>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</si>
  <si>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</si>
  <si>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</si>
  <si>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</si>
  <si>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</si>
  <si>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</si>
  <si>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</si>
  <si>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</si>
  <si>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</si>
  <si>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</si>
  <si>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</si>
  <si>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</si>
  <si>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</si>
  <si>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</si>
  <si>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</si>
  <si>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</si>
  <si>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</si>
  <si>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</si>
  <si>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</si>
  <si>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</si>
  <si>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</si>
  <si>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</si>
  <si>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</si>
  <si>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</si>
  <si>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</si>
  <si>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</si>
  <si>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</si>
  <si>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</si>
  <si>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</si>
  <si>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</si>
  <si>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</si>
  <si>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</si>
  <si>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</si>
  <si>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</si>
  <si>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</si>
  <si>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</si>
  <si>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</si>
  <si>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</si>
  <si>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</si>
  <si>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</si>
  <si>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</si>
  <si>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</si>
  <si>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</si>
  <si>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</si>
  <si>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</si>
  <si>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</si>
  <si>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</si>
  <si>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</si>
  <si>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</si>
  <si>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</si>
  <si>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</si>
  <si>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</si>
  <si>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</si>
  <si>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</si>
  <si>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</si>
  <si>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</si>
  <si>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</si>
  <si>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</si>
  <si>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</si>
  <si>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</si>
  <si>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</si>
  <si>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</si>
  <si>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</si>
  <si>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</si>
  <si>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</si>
  <si>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</si>
  <si>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</si>
  <si>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</si>
  <si>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</si>
  <si>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</si>
  <si>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</si>
  <si>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</si>
  <si>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</si>
  <si>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</si>
  <si>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</si>
  <si>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</si>
  <si>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</si>
  <si>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</si>
  <si>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</si>
  <si>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</si>
  <si>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</si>
  <si>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</si>
  <si>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</si>
  <si>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</si>
  <si>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</si>
  <si>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</si>
  <si>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</si>
  <si>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</si>
  <si>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</si>
  <si>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</si>
  <si>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</si>
  <si>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</si>
  <si>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</si>
  <si>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</si>
  <si>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</si>
  <si>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</si>
  <si>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</si>
  <si>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</si>
  <si>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</si>
  <si>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</si>
  <si>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</si>
  <si>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</si>
  <si>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</si>
  <si>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</si>
  <si>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</si>
  <si>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</si>
  <si>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</si>
  <si>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</si>
  <si>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</si>
  <si>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</si>
  <si>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</si>
  <si>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</si>
  <si>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</si>
  <si>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</si>
  <si>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</si>
  <si>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</si>
  <si>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</si>
  <si>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</si>
  <si>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</si>
  <si>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</si>
  <si>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</si>
  <si>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</si>
  <si>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</si>
  <si>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</si>
  <si>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</si>
  <si>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</si>
  <si>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</si>
  <si>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</si>
  <si>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</si>
  <si>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</si>
  <si>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</si>
  <si>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</si>
  <si>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</si>
  <si>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</si>
  <si>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</si>
  <si>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</si>
  <si>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</si>
  <si>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</si>
  <si>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</si>
  <si>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</si>
  <si>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</si>
  <si>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</si>
  <si>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</si>
  <si>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</si>
  <si>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</si>
  <si>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</si>
  <si>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</si>
  <si>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</si>
  <si>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</si>
  <si>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</si>
  <si>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</si>
  <si>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</si>
  <si>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</si>
  <si>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</si>
  <si>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</si>
  <si>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</si>
  <si>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</si>
  <si>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</si>
  <si>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</si>
  <si>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</si>
  <si>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</si>
  <si>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</si>
  <si>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</si>
  <si>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</si>
  <si>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</si>
  <si>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</si>
  <si>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</si>
  <si>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</si>
  <si>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</si>
  <si>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</si>
  <si>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</si>
  <si>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</si>
  <si>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</si>
  <si>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</si>
  <si>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</si>
  <si>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</si>
  <si>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</si>
  <si>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</si>
  <si>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</si>
  <si>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</si>
  <si>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</si>
  <si>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</si>
  <si>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</si>
  <si>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</si>
  <si>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</si>
  <si>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</si>
  <si>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</si>
  <si>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</si>
  <si>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</si>
  <si>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</si>
  <si>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</si>
  <si>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</si>
  <si>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</si>
  <si>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</si>
  <si>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</si>
  <si>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</si>
  <si>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</si>
  <si>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</si>
  <si>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</si>
  <si>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</si>
  <si>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</si>
  <si>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</si>
  <si>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</si>
  <si>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</si>
  <si>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</si>
  <si>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</si>
  <si>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</si>
  <si>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</si>
  <si>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</si>
  <si>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</si>
  <si>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</si>
  <si>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</si>
  <si>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</si>
  <si>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</si>
  <si>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</si>
  <si>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</si>
  <si>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</si>
  <si>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</si>
  <si>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</si>
  <si>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</si>
  <si>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</si>
  <si>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</si>
  <si>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</si>
  <si>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</si>
  <si>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</si>
  <si>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</si>
  <si>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</si>
  <si>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</si>
  <si>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</si>
  <si>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</si>
  <si>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</si>
  <si>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</si>
  <si>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</si>
  <si>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</si>
  <si>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</si>
  <si>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</si>
  <si>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</si>
  <si>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</si>
  <si>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</si>
  <si>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</si>
  <si>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</si>
  <si>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</si>
  <si>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</si>
  <si>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</si>
  <si>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</si>
  <si>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</si>
  <si>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</si>
  <si>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</si>
  <si>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</si>
  <si>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</si>
  <si>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</si>
  <si>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</si>
  <si>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</si>
  <si>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</si>
  <si>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</si>
  <si>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</si>
  <si>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</si>
  <si>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</si>
  <si>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</si>
  <si>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</si>
  <si>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</si>
  <si>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</si>
  <si>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</si>
  <si>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</si>
  <si>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</si>
  <si>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</si>
  <si>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</si>
  <si>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</si>
  <si>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</si>
  <si>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</si>
  <si>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</si>
  <si>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</si>
  <si>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</si>
  <si>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</si>
  <si>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</si>
  <si>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</si>
  <si>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</si>
  <si>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</si>
  <si>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</si>
  <si>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</si>
  <si>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</si>
  <si>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</si>
  <si>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</si>
  <si>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</si>
  <si>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</si>
  <si>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</si>
  <si>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</si>
  <si>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</si>
  <si>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</si>
  <si>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</si>
  <si>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</si>
  <si>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</si>
  <si>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</si>
  <si>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</si>
  <si>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</si>
  <si>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</si>
  <si>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</si>
  <si>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</si>
  <si>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</si>
  <si>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</si>
  <si>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</si>
  <si>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</si>
  <si>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</si>
  <si>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</si>
  <si>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</si>
  <si>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</si>
  <si>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</si>
  <si>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</si>
  <si>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</si>
  <si>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</si>
  <si>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</si>
  <si>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</si>
  <si>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</si>
  <si>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</si>
  <si>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</si>
  <si>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</si>
  <si>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</si>
  <si>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</si>
  <si>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</si>
  <si>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</si>
  <si>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</si>
  <si>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</si>
  <si>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</si>
  <si>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</si>
  <si>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</si>
  <si>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</si>
  <si>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</si>
  <si>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</si>
  <si>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</si>
  <si>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</si>
  <si>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</si>
  <si>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</si>
  <si>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</si>
  <si>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</si>
  <si>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</si>
  <si>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</si>
  <si>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</si>
  <si>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</si>
  <si>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</si>
  <si>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</si>
  <si>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</si>
  <si>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</si>
  <si>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</si>
  <si>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</si>
  <si>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</si>
  <si>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</si>
  <si>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</si>
  <si>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</si>
  <si>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</si>
  <si>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</si>
  <si>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</si>
  <si>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</si>
  <si>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</si>
  <si>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</si>
  <si>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</si>
  <si>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</si>
  <si>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</si>
  <si>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</si>
  <si>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</si>
  <si>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</si>
  <si>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</si>
  <si>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</si>
  <si>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</si>
  <si>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</si>
  <si>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</si>
  <si>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</si>
  <si>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</si>
  <si>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</si>
  <si>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</si>
  <si>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</si>
  <si>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</si>
  <si>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</si>
  <si>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</si>
  <si>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</si>
  <si>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</si>
  <si>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</si>
  <si>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</si>
  <si>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</si>
  <si>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</si>
  <si>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</si>
  <si>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</si>
  <si>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</si>
  <si>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</si>
  <si>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</si>
  <si>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</si>
  <si>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</si>
  <si>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</si>
  <si>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</si>
  <si>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</si>
  <si>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</si>
  <si>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</si>
  <si>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</si>
  <si>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</si>
  <si>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</si>
  <si>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</si>
  <si>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</si>
  <si>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</si>
  <si>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</si>
  <si>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</si>
  <si>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</si>
  <si>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</si>
  <si>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</si>
  <si>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</si>
  <si>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</si>
  <si>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</si>
  <si>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</si>
  <si>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</si>
  <si>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</si>
  <si>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</si>
  <si>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</si>
  <si>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</si>
  <si>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</si>
  <si>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</si>
  <si>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</si>
  <si>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</si>
  <si>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</si>
  <si>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</si>
  <si>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</si>
  <si>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</si>
  <si>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</si>
  <si>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</si>
  <si>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</si>
  <si>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</si>
  <si>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</si>
  <si>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</si>
  <si>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</si>
  <si>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</si>
  <si>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</si>
  <si>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</si>
  <si>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</si>
  <si>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</si>
  <si>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</si>
  <si>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</si>
  <si>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</si>
  <si>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</si>
  <si>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</si>
  <si>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</si>
  <si>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</si>
  <si>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</si>
  <si>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</si>
  <si>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</si>
  <si>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</si>
  <si>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</si>
  <si>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</si>
  <si>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</si>
  <si>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</si>
  <si>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</si>
  <si>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</si>
  <si>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</si>
  <si>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</si>
  <si>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</si>
  <si>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</si>
  <si>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</si>
  <si>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</si>
  <si>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</si>
  <si>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</si>
  <si>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</si>
  <si>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</si>
  <si>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</si>
  <si>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</si>
  <si>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</si>
  <si>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</si>
  <si>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</si>
  <si>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</si>
  <si>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</si>
  <si>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</si>
  <si>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</si>
  <si>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</si>
  <si>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</si>
  <si>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</si>
  <si>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</si>
  <si>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</si>
  <si>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</si>
  <si>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</si>
  <si>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</si>
  <si>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</si>
  <si>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</si>
  <si>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</si>
  <si>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</si>
  <si>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</si>
  <si>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</si>
  <si>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</si>
  <si>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</si>
  <si>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</si>
  <si>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</si>
  <si>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</si>
  <si>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</si>
  <si>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</si>
  <si>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</si>
  <si>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</si>
  <si>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</si>
  <si>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</si>
  <si>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</si>
  <si>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</si>
  <si>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</si>
  <si>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</si>
  <si>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</si>
  <si>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</si>
  <si>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</si>
  <si>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</si>
  <si>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</si>
  <si>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</si>
  <si>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</si>
  <si>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</si>
  <si>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</si>
  <si>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</si>
  <si>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</si>
  <si>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</si>
  <si>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</si>
  <si>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</si>
  <si>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</si>
  <si>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</si>
  <si>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</si>
  <si>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</si>
  <si>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</si>
  <si>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</si>
  <si>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</si>
  <si>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</si>
  <si>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</si>
  <si>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</si>
  <si>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</si>
  <si>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</si>
  <si>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</si>
  <si>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</si>
  <si>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</si>
  <si>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</si>
  <si>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</si>
  <si>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</si>
  <si>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</si>
  <si>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</si>
  <si>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</si>
  <si>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</si>
  <si>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</si>
  <si>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</si>
  <si>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</si>
  <si>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</si>
  <si>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</si>
  <si>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</si>
  <si>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</si>
  <si>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</si>
  <si>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</si>
  <si>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</si>
  <si>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</si>
  <si>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</si>
  <si>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</si>
  <si>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</si>
  <si>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</si>
  <si>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</si>
  <si>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</si>
  <si>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</si>
  <si>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</si>
  <si>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</si>
  <si>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</si>
  <si>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</si>
  <si>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</si>
  <si>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</si>
  <si>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</si>
  <si>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</si>
  <si>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</si>
  <si>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</si>
  <si>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</si>
  <si>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</si>
  <si>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</si>
  <si>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</si>
  <si>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</si>
  <si>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</si>
  <si>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</si>
  <si>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</si>
  <si>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</si>
  <si>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</si>
  <si>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</si>
  <si>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</si>
  <si>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</si>
  <si>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</si>
  <si>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</si>
  <si>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</si>
  <si>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</si>
  <si>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</si>
  <si>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</si>
  <si>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</si>
  <si>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</si>
  <si>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</si>
  <si>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</si>
  <si>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</si>
  <si>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</si>
  <si>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</si>
  <si>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</si>
  <si>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</si>
  <si>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</si>
  <si>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</si>
  <si>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</si>
  <si>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</si>
  <si>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</si>
  <si>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</si>
  <si>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</si>
  <si>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</si>
  <si>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</si>
  <si>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</si>
  <si>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</si>
  <si>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</si>
  <si>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</si>
  <si>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</si>
  <si>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</si>
  <si>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</si>
  <si>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</si>
  <si>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</si>
  <si>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</si>
  <si>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</si>
  <si>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</si>
  <si>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</si>
  <si>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</si>
  <si>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</si>
  <si>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</si>
  <si>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</si>
  <si>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</si>
  <si>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</si>
  <si>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</si>
  <si>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</si>
  <si>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</si>
  <si>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</si>
  <si>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</si>
  <si>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</si>
  <si>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</si>
  <si>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</si>
  <si>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</si>
  <si>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</si>
  <si>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</si>
  <si>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</si>
  <si>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</si>
  <si>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</si>
  <si>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</si>
  <si>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</si>
  <si>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</si>
  <si>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</si>
  <si>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</si>
  <si>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</si>
  <si>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</si>
  <si>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</si>
  <si>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</si>
  <si>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</si>
  <si>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</si>
  <si>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</si>
  <si>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</si>
  <si>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</si>
  <si>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</si>
  <si>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</si>
  <si>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</si>
  <si>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</si>
  <si>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</si>
  <si>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</si>
  <si>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</si>
  <si>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</si>
  <si>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</si>
  <si>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</si>
  <si>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</si>
  <si>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</si>
  <si>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</si>
  <si>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</si>
  <si>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</si>
  <si>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</si>
  <si>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</si>
  <si>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</si>
  <si>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</si>
  <si>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</si>
  <si>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</si>
  <si>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</si>
  <si>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</si>
  <si>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</si>
  <si>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</si>
  <si>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</si>
  <si>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</si>
  <si>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</si>
  <si>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</si>
  <si>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</si>
  <si>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</si>
  <si>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</si>
  <si>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</si>
  <si>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</si>
  <si>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</si>
  <si>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</si>
  <si>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</si>
  <si>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</si>
  <si>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</si>
  <si>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</si>
  <si>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</si>
  <si>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</si>
  <si>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</si>
  <si>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</si>
  <si>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</si>
  <si>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</si>
  <si>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</si>
  <si>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</si>
  <si>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</si>
  <si>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</si>
  <si>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</si>
  <si>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</si>
  <si>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</si>
  <si>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</si>
  <si>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</si>
  <si>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</si>
  <si>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</si>
  <si>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</si>
  <si>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</si>
  <si>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</si>
  <si>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</si>
  <si>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</si>
  <si>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</si>
  <si>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</si>
  <si>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</si>
  <si>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</si>
  <si>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</si>
  <si>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</si>
  <si>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</si>
  <si>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</si>
  <si>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</si>
  <si>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</si>
  <si>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</si>
  <si>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</si>
  <si>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</si>
  <si>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</si>
  <si>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</si>
  <si>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</si>
  <si>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</si>
  <si>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</si>
  <si>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</si>
  <si>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</si>
  <si>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</si>
  <si>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</si>
  <si>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</si>
  <si>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</si>
  <si>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</si>
  <si>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</si>
  <si>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</si>
  <si>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</si>
  <si>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</si>
  <si>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</si>
  <si>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</si>
  <si>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</si>
  <si>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</si>
  <si>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</si>
  <si>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</si>
  <si>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</si>
  <si>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</si>
  <si>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</si>
  <si>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</si>
  <si>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Row Labels</t>
  </si>
  <si>
    <t>(blank)</t>
  </si>
  <si>
    <t>Grand Total</t>
  </si>
  <si>
    <t>Column Labels</t>
  </si>
  <si>
    <t>Porcentage Funded</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</si>
  <si>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</si>
  <si>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</si>
  <si>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</si>
  <si>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</si>
  <si>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</si>
  <si>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</si>
  <si>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</si>
  <si>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</si>
  <si>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</si>
  <si>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</si>
  <si>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</si>
  <si>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</si>
  <si>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</si>
  <si>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</si>
  <si>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</si>
  <si>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</si>
  <si>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</si>
  <si>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</si>
  <si>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</si>
  <si>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</si>
  <si>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</si>
  <si>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</si>
  <si>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</si>
  <si>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</si>
  <si>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</si>
  <si>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</si>
  <si>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</si>
  <si>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</si>
  <si>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</si>
  <si>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</si>
  <si>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</si>
  <si>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</si>
  <si>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</si>
  <si>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</si>
  <si>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</si>
  <si>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</si>
  <si>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</si>
  <si>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</si>
  <si>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</si>
  <si>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</si>
  <si>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</si>
  <si>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</si>
  <si>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</si>
  <si>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</si>
  <si>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</si>
  <si>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</si>
  <si>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</si>
  <si>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</si>
  <si>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</si>
  <si>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</si>
  <si>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</si>
  <si>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</si>
  <si>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Average Donation</t>
  </si>
  <si>
    <t>Parent Category</t>
  </si>
  <si>
    <t>Count of goal</t>
  </si>
  <si>
    <t>All</t>
  </si>
  <si>
    <t>Date Created Conversion</t>
  </si>
  <si>
    <t>Date Ended Conversion</t>
  </si>
  <si>
    <t>2009</t>
  </si>
  <si>
    <t>May</t>
  </si>
  <si>
    <t>Jul</t>
  </si>
  <si>
    <t>Aug</t>
  </si>
  <si>
    <t>Sep</t>
  </si>
  <si>
    <t>Oct</t>
  </si>
  <si>
    <t>Nov</t>
  </si>
  <si>
    <t>2010</t>
  </si>
  <si>
    <t>Jan</t>
  </si>
  <si>
    <t>Feb</t>
  </si>
  <si>
    <t>Mar</t>
  </si>
  <si>
    <t>Apr</t>
  </si>
  <si>
    <t>Jun</t>
  </si>
  <si>
    <t>Dec</t>
  </si>
  <si>
    <t>2011</t>
  </si>
  <si>
    <t>2012</t>
  </si>
  <si>
    <t>2013</t>
  </si>
  <si>
    <t>2014</t>
  </si>
  <si>
    <t>2015</t>
  </si>
  <si>
    <t>2016</t>
  </si>
  <si>
    <t>2017</t>
  </si>
  <si>
    <t>Period</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</si>
  <si>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</si>
  <si>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</si>
  <si>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</si>
  <si>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</si>
  <si>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</si>
  <si>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</si>
  <si>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</si>
  <si>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</si>
  <si>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</si>
  <si>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</si>
  <si>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</si>
  <si>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</si>
  <si>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</si>
  <si>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</si>
  <si>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</si>
  <si>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</si>
  <si>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</si>
  <si>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</si>
  <si>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</si>
  <si>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</si>
  <si>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Country</t>
  </si>
  <si>
    <t>Pledged</t>
  </si>
  <si>
    <t>Dashboad Analysis</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</si>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</sst>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_-[$$-C09]* #,##0.00_-;\-[$$-C09]* #,##0.00_-;_-[$$-C09]* &quot;-&quot;??_-;_-@_-"/>
    <numFmt numFmtId="176" formatCode="[$$-C09]#,##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4" tint="0.79998168889431442"/>
      <name val="Calibri"/>
      <family val="2"/>
      <scheme val="minor"/>
    </font>
    <font>
      <b/>
      <sz val="12"/>
      <color theme="1"/>
      <name val="Calibri"/>
      <family val="2"/>
      <scheme val="minor"/>
    </font>
    <font>
      <sz val="8"/>
      <name val="Calibri"/>
      <family val="2"/>
      <scheme val="minor"/>
    </font>
    <font>
      <b/>
      <sz val="24"/>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2" tint="-9.9978637043366805E-2"/>
        <bgColor indexed="64"/>
      </patternFill>
    </fill>
  </fills>
  <borders count="20">
    <border>
      <left/>
      <right/>
      <top/>
      <bottom/>
      <diagonal/>
    </border>
    <border>
      <left/>
      <right/>
      <top/>
      <bottom style="thin">
        <color theme="4" tint="0.39997558519241921"/>
      </bottom>
      <diagonal/>
    </border>
    <border>
      <left style="dotted">
        <color theme="0" tint="-0.249977111117893"/>
      </left>
      <right style="dotted">
        <color theme="0" tint="-0.249977111117893"/>
      </right>
      <top style="dotted">
        <color theme="0" tint="-0.249977111117893"/>
      </top>
      <bottom style="dotted">
        <color theme="0" tint="-0.249977111117893"/>
      </bottom>
      <diagonal/>
    </border>
    <border>
      <left style="medium">
        <color theme="0" tint="-0.249977111117893"/>
      </left>
      <right/>
      <top style="medium">
        <color theme="0" tint="-0.249977111117893"/>
      </top>
      <bottom/>
      <diagonal/>
    </border>
    <border>
      <left/>
      <right/>
      <top style="medium">
        <color theme="0" tint="-0.249977111117893"/>
      </top>
      <bottom/>
      <diagonal/>
    </border>
    <border>
      <left/>
      <right style="medium">
        <color theme="0" tint="-0.249977111117893"/>
      </right>
      <top style="medium">
        <color theme="0" tint="-0.249977111117893"/>
      </top>
      <bottom/>
      <diagonal/>
    </border>
    <border>
      <left style="medium">
        <color theme="0" tint="-0.249977111117893"/>
      </left>
      <right/>
      <top/>
      <bottom style="medium">
        <color theme="0" tint="-0.249977111117893"/>
      </bottom>
      <diagonal/>
    </border>
    <border>
      <left/>
      <right/>
      <top/>
      <bottom style="medium">
        <color theme="0" tint="-0.249977111117893"/>
      </bottom>
      <diagonal/>
    </border>
    <border>
      <left/>
      <right style="medium">
        <color theme="0" tint="-0.249977111117893"/>
      </right>
      <top/>
      <bottom style="medium">
        <color theme="0" tint="-0.249977111117893"/>
      </bottom>
      <diagonal/>
    </border>
    <border>
      <left style="dotted">
        <color theme="0" tint="-0.249977111117893"/>
      </left>
      <right/>
      <top style="dotted">
        <color theme="0" tint="-0.249977111117893"/>
      </top>
      <bottom style="dotted">
        <color theme="0" tint="-0.249977111117893"/>
      </bottom>
      <diagonal/>
    </border>
    <border>
      <left/>
      <right/>
      <top style="dotted">
        <color theme="0" tint="-0.249977111117893"/>
      </top>
      <bottom style="dotted">
        <color theme="0" tint="-0.249977111117893"/>
      </bottom>
      <diagonal/>
    </border>
    <border>
      <left/>
      <right style="dotted">
        <color theme="0" tint="-0.249977111117893"/>
      </right>
      <top style="dotted">
        <color theme="0" tint="-0.249977111117893"/>
      </top>
      <bottom style="dotted">
        <color theme="0" tint="-0.249977111117893"/>
      </bottom>
      <diagonal/>
    </border>
    <border>
      <left style="medium">
        <color theme="0" tint="-0.249977111117893"/>
      </left>
      <right style="dotted">
        <color theme="0" tint="-0.249977111117893"/>
      </right>
      <top style="medium">
        <color theme="0" tint="-0.249977111117893"/>
      </top>
      <bottom style="dotted">
        <color theme="0" tint="-0.249977111117893"/>
      </bottom>
      <diagonal/>
    </border>
    <border>
      <left style="dotted">
        <color theme="0" tint="-0.249977111117893"/>
      </left>
      <right style="dotted">
        <color theme="0" tint="-0.249977111117893"/>
      </right>
      <top style="medium">
        <color theme="0" tint="-0.249977111117893"/>
      </top>
      <bottom style="dotted">
        <color theme="0" tint="-0.249977111117893"/>
      </bottom>
      <diagonal/>
    </border>
    <border>
      <left style="dotted">
        <color theme="0" tint="-0.249977111117893"/>
      </left>
      <right style="medium">
        <color theme="0" tint="-0.249977111117893"/>
      </right>
      <top style="medium">
        <color theme="0" tint="-0.249977111117893"/>
      </top>
      <bottom style="dotted">
        <color theme="0" tint="-0.249977111117893"/>
      </bottom>
      <diagonal/>
    </border>
    <border>
      <left style="medium">
        <color theme="0" tint="-0.249977111117893"/>
      </left>
      <right style="dotted">
        <color theme="0" tint="-0.249977111117893"/>
      </right>
      <top style="dotted">
        <color theme="0" tint="-0.249977111117893"/>
      </top>
      <bottom style="dotted">
        <color theme="0" tint="-0.249977111117893"/>
      </bottom>
      <diagonal/>
    </border>
    <border>
      <left style="dotted">
        <color theme="0" tint="-0.249977111117893"/>
      </left>
      <right style="medium">
        <color theme="0" tint="-0.249977111117893"/>
      </right>
      <top style="dotted">
        <color theme="0" tint="-0.249977111117893"/>
      </top>
      <bottom style="dotted">
        <color theme="0" tint="-0.249977111117893"/>
      </bottom>
      <diagonal/>
    </border>
    <border>
      <left style="medium">
        <color theme="0" tint="-0.249977111117893"/>
      </left>
      <right style="dotted">
        <color theme="0" tint="-0.249977111117893"/>
      </right>
      <top style="dotted">
        <color theme="0" tint="-0.249977111117893"/>
      </top>
      <bottom style="medium">
        <color theme="0" tint="-0.249977111117893"/>
      </bottom>
      <diagonal/>
    </border>
    <border>
      <left style="dotted">
        <color theme="0" tint="-0.249977111117893"/>
      </left>
      <right style="dotted">
        <color theme="0" tint="-0.249977111117893"/>
      </right>
      <top style="dotted">
        <color theme="0" tint="-0.249977111117893"/>
      </top>
      <bottom style="medium">
        <color theme="0" tint="-0.249977111117893"/>
      </bottom>
      <diagonal/>
    </border>
    <border>
      <left style="dotted">
        <color theme="0" tint="-0.249977111117893"/>
      </left>
      <right style="medium">
        <color theme="0" tint="-0.249977111117893"/>
      </right>
      <top style="dotted">
        <color theme="0" tint="-0.249977111117893"/>
      </top>
      <bottom style="medium">
        <color theme="0" tint="-0.249977111117893"/>
      </bottom>
      <diagonal/>
    </border>
  </borders>
  <cellStyleXfs count="2">
    <xf numFmtId="0" fontId="0" fillId="0" borderId="0"/>
    <xf numFmtId="9" fontId="2" fillId="0" borderId="0" applyFont="0" applyFill="0" applyBorder="0" applyAlignment="0" applyProtection="0"/>
  </cellStyleXfs>
  <cellXfs count="41">
    <xf numFmtId="0" fontId="0" fillId="0" borderId="0" xfId="0"/>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1" fillId="2" borderId="1" xfId="0" applyFont="1" applyFill="1" applyBorder="1"/>
    <xf numFmtId="165" fontId="0" fillId="0" borderId="0" xfId="0" applyNumberFormat="1"/>
    <xf numFmtId="0" fontId="0" fillId="0" borderId="0" xfId="0" applyNumberFormat="1"/>
    <xf numFmtId="3" fontId="0" fillId="0" borderId="0" xfId="0" applyNumberFormat="1"/>
    <xf numFmtId="0" fontId="3" fillId="0" borderId="0" xfId="0" pivotButton="1" applyFont="1"/>
    <xf numFmtId="0" fontId="3" fillId="0" borderId="0" xfId="0" applyFont="1"/>
    <xf numFmtId="0" fontId="4" fillId="3" borderId="0" xfId="0" applyFont="1" applyFill="1" applyAlignment="1">
      <alignment horizontal="center"/>
    </xf>
    <xf numFmtId="0" fontId="4" fillId="3" borderId="0" xfId="0" applyFont="1" applyFill="1" applyAlignment="1">
      <alignment horizontal="center" wrapText="1"/>
    </xf>
    <xf numFmtId="165" fontId="4" fillId="3" borderId="0" xfId="0" applyNumberFormat="1" applyFont="1" applyFill="1" applyAlignment="1">
      <alignment horizontal="center"/>
    </xf>
    <xf numFmtId="14" fontId="0" fillId="0" borderId="0" xfId="0" applyNumberFormat="1"/>
    <xf numFmtId="14" fontId="4" fillId="3" borderId="0" xfId="0" applyNumberFormat="1" applyFont="1" applyFill="1" applyAlignment="1">
      <alignment horizontal="center"/>
    </xf>
    <xf numFmtId="1" fontId="0" fillId="0" borderId="0" xfId="0" applyNumberFormat="1"/>
    <xf numFmtId="1" fontId="4" fillId="3" borderId="0" xfId="0" applyNumberFormat="1" applyFont="1" applyFill="1" applyAlignment="1">
      <alignment horizontal="center"/>
    </xf>
    <xf numFmtId="0" fontId="0" fillId="0" borderId="2" xfId="0" applyBorder="1" applyAlignment="1">
      <alignment horizontal="left"/>
    </xf>
    <xf numFmtId="3" fontId="0" fillId="0" borderId="2" xfId="0" applyNumberFormat="1" applyBorder="1"/>
    <xf numFmtId="176" fontId="0" fillId="0" borderId="0" xfId="0" applyNumberFormat="1"/>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8" xfId="0" applyFont="1" applyBorder="1" applyAlignment="1">
      <alignment horizontal="center" vertical="center" wrapText="1"/>
    </xf>
    <xf numFmtId="0" fontId="0" fillId="0" borderId="9" xfId="0" applyNumberFormat="1" applyBorder="1"/>
    <xf numFmtId="0" fontId="0" fillId="0" borderId="10" xfId="0" applyNumberFormat="1" applyBorder="1"/>
    <xf numFmtId="0" fontId="0" fillId="0" borderId="11" xfId="0" applyNumberFormat="1" applyBorder="1"/>
    <xf numFmtId="0" fontId="1" fillId="0" borderId="12" xfId="0" applyFont="1" applyFill="1" applyBorder="1"/>
    <xf numFmtId="0" fontId="1" fillId="0" borderId="13" xfId="0" applyFont="1" applyFill="1" applyBorder="1"/>
    <xf numFmtId="0" fontId="1" fillId="0" borderId="14" xfId="0" applyFont="1" applyFill="1" applyBorder="1"/>
    <xf numFmtId="0" fontId="0" fillId="0" borderId="15" xfId="0" applyFill="1" applyBorder="1"/>
    <xf numFmtId="0" fontId="0" fillId="0" borderId="2" xfId="0" applyFill="1" applyBorder="1"/>
    <xf numFmtId="0" fontId="0" fillId="0" borderId="17" xfId="0" applyFill="1" applyBorder="1"/>
    <xf numFmtId="0" fontId="0" fillId="0" borderId="18" xfId="0" applyFill="1" applyBorder="1"/>
    <xf numFmtId="9" fontId="0" fillId="0" borderId="2" xfId="1" applyFont="1" applyFill="1" applyBorder="1"/>
    <xf numFmtId="9" fontId="0" fillId="0" borderId="16" xfId="1" applyFont="1" applyFill="1" applyBorder="1"/>
    <xf numFmtId="9" fontId="0" fillId="0" borderId="18" xfId="1" applyFont="1" applyFill="1" applyBorder="1"/>
    <xf numFmtId="9" fontId="0" fillId="0" borderId="19" xfId="1" applyFont="1" applyFill="1" applyBorder="1"/>
  </cellXfs>
  <cellStyles count="2">
    <cellStyle name="Normal" xfId="0" builtinId="0"/>
    <cellStyle name="Percent" xfId="1" builtinId="5"/>
  </cellStyles>
  <dxfs count="47">
    <dxf>
      <font>
        <color theme="4" tint="0.79998168889431442"/>
      </font>
    </dxf>
    <dxf>
      <font>
        <color theme="4" tint="0.79998168889431442"/>
      </font>
    </dxf>
    <dxf>
      <font>
        <color theme="4" tint="0.79998168889431442"/>
      </font>
    </dxf>
    <dxf>
      <border>
        <left style="dotted">
          <color theme="0" tint="-0.249977111117893"/>
        </left>
        <right style="dotted">
          <color theme="0" tint="-0.249977111117893"/>
        </right>
        <top style="dotted">
          <color theme="0" tint="-0.249977111117893"/>
        </top>
        <bottom style="dotted">
          <color theme="0" tint="-0.249977111117893"/>
        </bottom>
        <vertical style="dotted">
          <color theme="0" tint="-0.249977111117893"/>
        </vertical>
        <horizontal style="dotted">
          <color theme="0" tint="-0.249977111117893"/>
        </horizontal>
      </border>
    </dxf>
    <dxf>
      <border>
        <left style="dotted">
          <color theme="0" tint="-0.249977111117893"/>
        </left>
        <right style="dotted">
          <color theme="0" tint="-0.249977111117893"/>
        </right>
        <top style="dotted">
          <color theme="0" tint="-0.249977111117893"/>
        </top>
        <bottom style="dotted">
          <color theme="0" tint="-0.249977111117893"/>
        </bottom>
        <vertical style="dotted">
          <color theme="0" tint="-0.249977111117893"/>
        </vertical>
        <horizontal style="dotted">
          <color theme="0" tint="-0.249977111117893"/>
        </horizontal>
      </border>
    </dxf>
    <dxf>
      <font>
        <color theme="4" tint="0.79998168889431442"/>
      </font>
    </dxf>
    <dxf>
      <font>
        <color theme="4" tint="0.79998168889431442"/>
      </font>
    </dxf>
    <dxf>
      <font>
        <color theme="4" tint="0.79998168889431442"/>
      </font>
    </dxf>
    <dxf>
      <border>
        <left style="dotted">
          <color theme="0" tint="-0.249977111117893"/>
        </left>
        <right style="dotted">
          <color theme="0" tint="-0.249977111117893"/>
        </right>
        <top style="dotted">
          <color theme="0" tint="-0.249977111117893"/>
        </top>
        <bottom style="dotted">
          <color theme="0" tint="-0.249977111117893"/>
        </bottom>
        <vertical style="dotted">
          <color theme="0" tint="-0.249977111117893"/>
        </vertical>
        <horizontal style="dotted">
          <color theme="0" tint="-0.249977111117893"/>
        </horizontal>
      </border>
    </dxf>
    <dxf>
      <border>
        <left style="dotted">
          <color theme="0" tint="-0.249977111117893"/>
        </left>
        <right style="dotted">
          <color theme="0" tint="-0.249977111117893"/>
        </right>
        <top style="dotted">
          <color theme="0" tint="-0.249977111117893"/>
        </top>
        <bottom style="dotted">
          <color theme="0" tint="-0.249977111117893"/>
        </bottom>
        <vertical style="dotted">
          <color theme="0" tint="-0.249977111117893"/>
        </vertical>
        <horizontal style="dotted">
          <color theme="0" tint="-0.249977111117893"/>
        </horizontal>
      </border>
    </dxf>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C000"/>
        </patternFill>
      </fill>
    </dxf>
    <dxf>
      <fill>
        <patternFill>
          <bgColor rgb="FFFF0000"/>
        </patternFill>
      </fill>
    </dxf>
    <dxf>
      <fill>
        <patternFill>
          <bgColor rgb="FF00B0F0"/>
        </patternFill>
      </fill>
    </dxf>
    <dxf>
      <font>
        <color theme="4" tint="0.79998168889431442"/>
      </font>
    </dxf>
    <dxf>
      <font>
        <color theme="4" tint="0.79998168889431442"/>
      </font>
    </dxf>
    <dxf>
      <border>
        <left style="dotted">
          <color theme="0" tint="-0.249977111117893"/>
        </left>
        <right style="dotted">
          <color theme="0" tint="-0.249977111117893"/>
        </right>
        <top style="dotted">
          <color theme="0" tint="-0.249977111117893"/>
        </top>
        <bottom style="dotted">
          <color theme="0" tint="-0.249977111117893"/>
        </bottom>
      </border>
    </dxf>
    <dxf>
      <border>
        <left style="dotted">
          <color theme="0" tint="-0.249977111117893"/>
        </left>
        <right style="dotted">
          <color theme="0" tint="-0.249977111117893"/>
        </right>
        <top style="dotted">
          <color theme="0" tint="-0.249977111117893"/>
        </top>
        <bottom style="dotted">
          <color theme="0" tint="-0.249977111117893"/>
        </bottom>
      </border>
    </dxf>
    <dxf>
      <border>
        <horizontal style="dotted">
          <color theme="0" tint="-0.249977111117893"/>
        </horizontal>
      </border>
    </dxf>
    <dxf>
      <border>
        <horizontal style="dotted">
          <color theme="0" tint="-0.249977111117893"/>
        </horizontal>
      </border>
    </dxf>
    <dxf>
      <font>
        <color theme="4" tint="0.79998168889431442"/>
      </font>
    </dxf>
    <dxf>
      <font>
        <color theme="4" tint="0.79998168889431442"/>
      </font>
    </dxf>
    <dxf>
      <font>
        <color theme="4" tint="0.79998168889431442"/>
      </font>
    </dxf>
    <dxf>
      <border>
        <left style="dotted">
          <color theme="0" tint="-0.249977111117893"/>
        </left>
        <right style="dotted">
          <color theme="0" tint="-0.249977111117893"/>
        </right>
        <top style="dotted">
          <color theme="0" tint="-0.249977111117893"/>
        </top>
        <bottom style="dotted">
          <color theme="0" tint="-0.249977111117893"/>
        </bottom>
        <vertical style="dotted">
          <color theme="0" tint="-0.249977111117893"/>
        </vertical>
        <horizontal style="dotted">
          <color theme="0" tint="-0.249977111117893"/>
        </horizontal>
      </border>
    </dxf>
    <dxf>
      <border>
        <left style="dotted">
          <color theme="0" tint="-0.249977111117893"/>
        </left>
        <right style="dotted">
          <color theme="0" tint="-0.249977111117893"/>
        </right>
        <top style="dotted">
          <color theme="0" tint="-0.249977111117893"/>
        </top>
        <bottom style="dotted">
          <color theme="0" tint="-0.249977111117893"/>
        </bottom>
        <vertical style="dotted">
          <color theme="0" tint="-0.249977111117893"/>
        </vertical>
        <horizontal style="dotted">
          <color theme="0" tint="-0.249977111117893"/>
        </horizontal>
      </border>
    </dxf>
    <dxf>
      <numFmt numFmtId="19" formatCode="dd/mm/yyyy"/>
    </dxf>
    <dxf>
      <numFmt numFmtId="19" formatCode="dd/mm/yyyy"/>
    </dxf>
    <dxf>
      <numFmt numFmtId="0" formatCode="General"/>
    </dxf>
    <dxf>
      <numFmt numFmtId="0" formatCode="General"/>
    </dxf>
    <dxf>
      <numFmt numFmtId="165" formatCode="_-[$$-C09]* #,##0.00_-;\-[$$-C09]* #,##0.00_-;_-[$$-C09]* &quot;-&quot;??_-;_-@_-"/>
    </dxf>
    <dxf>
      <numFmt numFmtId="165" formatCode="_-[$$-C09]* #,##0.00_-;\-[$$-C09]* #,##0.00_-;_-[$$-C09]* &quot;-&quot;??_-;_-@_-"/>
    </dxf>
    <dxf>
      <numFmt numFmtId="165" formatCode="_-[$$-C09]* #,##0.00_-;\-[$$-C09]* #,##0.00_-;_-[$$-C09]* &quot;-&quot;??_-;_-@_-"/>
    </dxf>
    <dxf>
      <numFmt numFmtId="165" formatCode="_-[$$-C09]* #,##0.00_-;\-[$$-C09]* #,##0.00_-;_-[$$-C09]* &quot;-&quot;??_-;_-@_-"/>
    </dxf>
    <dxf>
      <numFmt numFmtId="1" formatCode="0"/>
    </dxf>
    <dxf>
      <numFmt numFmtId="0" formatCode="General"/>
    </dxf>
    <dxf>
      <numFmt numFmtId="0" formatCode="General"/>
    </dxf>
    <dxf>
      <numFmt numFmtId="0" formatCode="General"/>
    </dxf>
    <dxf>
      <numFmt numFmtId="0" formatCode="General"/>
    </dxf>
    <dxf>
      <numFmt numFmtId="165" formatCode="_-[$$-C09]* #,##0.00_-;\-[$$-C09]* #,##0.00_-;_-[$$-C09]* &quot;-&quot;??_-;_-@_-"/>
    </dxf>
    <dxf>
      <numFmt numFmtId="165" formatCode="_-[$$-C09]* #,##0.00_-;\-[$$-C09]* #,##0.00_-;_-[$$-C09]* &quot;-&quot;??_-;_-@_-"/>
    </dxf>
    <dxf>
      <font>
        <b/>
        <i val="0"/>
        <strike val="0"/>
        <condense val="0"/>
        <extend val="0"/>
        <outline val="0"/>
        <shadow val="0"/>
        <u val="none"/>
        <vertAlign val="baseline"/>
        <sz val="12"/>
        <color theme="1"/>
        <name val="Calibri"/>
        <family val="2"/>
        <scheme val="minor"/>
      </font>
      <fill>
        <patternFill patternType="solid">
          <fgColor indexed="64"/>
          <bgColor theme="2" tint="-9.9978637043366805E-2"/>
        </patternFill>
      </fill>
      <alignment horizontal="center"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colors>
    <mruColors>
      <color rgb="FF0069B8"/>
      <color rgb="FF00C459"/>
      <color rgb="FF00A84C"/>
      <color rgb="FF96EEBA"/>
      <color rgb="FFB13C13"/>
      <color rgb="FF71FFB1"/>
      <color rgb="FF97FFC6"/>
      <color rgb="FF00A249"/>
      <color rgb="FF6F0508"/>
      <color rgb="FF8B07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10.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connections" Target="connections.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2.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[StarterBook_Homework.xlsx]Category!PivotTable6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Category</a:t>
            </a:r>
            <a:r>
              <a:rPr lang="en-AU" baseline="0"/>
              <a:t> per state</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canceled</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#,##0</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1764-4DAB-B399-4B1825B33AD3}"/>
            </c:ext>
          </c:extLst>
        </c:ser>
        <c:ser>
          <c:idx val="1"/>
          <c:order val="1"/>
          <c:tx>
            <c:strRef>
              <c:f>Category!$C$3:$C$4</c:f>
              <c:strCache>
                <c:ptCount val="1"/>
                <c:pt idx="0">
                  <c:v>failed</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#,##0</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1764-4DAB-B399-4B1825B33AD3}"/>
            </c:ext>
          </c:extLst>
        </c:ser>
        <c:ser>
          <c:idx val="2"/>
          <c:order val="2"/>
          <c:tx>
            <c:strRef>
              <c:f>Category!$D$3:$D$4</c:f>
              <c:strCache>
                <c:ptCount val="1"/>
                <c:pt idx="0">
                  <c:v>live</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#,##0</c:formatCode>
                <c:ptCount val="9"/>
                <c:pt idx="1">
                  <c:v>6</c:v>
                </c:pt>
                <c:pt idx="4">
                  <c:v>20</c:v>
                </c:pt>
                <c:pt idx="8">
                  <c:v>24</c:v>
                </c:pt>
              </c:numCache>
            </c:numRef>
          </c:val>
          <c:extLst>
            <c:ext xmlns:c16="http://schemas.microsoft.com/office/drawing/2014/chart" uri="{C3380CC4-5D6E-409C-BE32-E72D297353CC}">
              <c16:uniqueId val="{00000002-1764-4DAB-B399-4B1825B33AD3}"/>
            </c:ext>
          </c:extLst>
        </c:ser>
        <c:ser>
          <c:idx val="3"/>
          <c:order val="3"/>
          <c:tx>
            <c:strRef>
              <c:f>Category!$E$3:$E$4</c:f>
              <c:strCache>
                <c:ptCount val="1"/>
                <c:pt idx="0">
                  <c:v>successful</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#,##0</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1764-4DAB-B399-4B1825B33AD3}"/>
            </c:ext>
          </c:extLst>
        </c:ser>
        <c:dLbls>
          <c:showLegendKey val="0"/>
          <c:showVal val="0"/>
          <c:showCatName val="0"/>
          <c:showSerName val="0"/>
          <c:showPercent val="0"/>
          <c:showBubbleSize val="0"/>
        </c:dLbls>
        <c:gapWidth val="219"/>
        <c:overlap val="100"/>
        <c:axId val="871447504"/>
        <c:axId val="871445840"/>
      </c:barChart>
      <c:catAx>
        <c:axId val="87144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445840"/>
        <c:crosses val="autoZero"/>
        <c:auto val="1"/>
        <c:lblAlgn val="ctr"/>
        <c:lblOffset val="100"/>
        <c:noMultiLvlLbl val="0"/>
      </c:catAx>
      <c:valAx>
        <c:axId val="871445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44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[StarterBook_Homework.xlsx]Sub-Category!PivotTable7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canceled</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B4E-4EBA-8402-77C593EDA7FB}"/>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9B4E-4EBA-8402-77C593EDA7FB}"/>
            </c:ext>
          </c:extLst>
        </c:ser>
        <c:ser>
          <c:idx val="2"/>
          <c:order val="2"/>
          <c:tx>
            <c:strRef>
              <c:f>'Sub-Category'!$D$4:$D$5</c:f>
              <c:strCache>
                <c:ptCount val="1"/>
                <c:pt idx="0">
                  <c:v>live</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9B4E-4EBA-8402-77C593EDA7FB}"/>
            </c:ext>
          </c:extLst>
        </c:ser>
        <c:ser>
          <c:idx val="3"/>
          <c:order val="3"/>
          <c:tx>
            <c:strRef>
              <c:f>'Sub-Category'!$E$4:$E$5</c:f>
              <c:strCache>
                <c:ptCount val="1"/>
                <c:pt idx="0">
                  <c:v>successful</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9B4E-4EBA-8402-77C593EDA7FB}"/>
            </c:ext>
          </c:extLst>
        </c:ser>
        <c:dLbls>
          <c:showLegendKey val="0"/>
          <c:showVal val="0"/>
          <c:showCatName val="0"/>
          <c:showSerName val="0"/>
          <c:showPercent val="0"/>
          <c:showBubbleSize val="0"/>
        </c:dLbls>
        <c:gapWidth val="150"/>
        <c:overlap val="100"/>
        <c:axId val="871451664"/>
        <c:axId val="871448752"/>
      </c:barChart>
      <c:catAx>
        <c:axId val="87145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448752"/>
        <c:crosses val="autoZero"/>
        <c:auto val="1"/>
        <c:lblAlgn val="ctr"/>
        <c:lblOffset val="100"/>
        <c:noMultiLvlLbl val="0"/>
      </c:catAx>
      <c:valAx>
        <c:axId val="87144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45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[StarterBook_Homework.xlsx]Category per Period!PivotTable9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'Category per Period'!$B$4:$B$5</c:f>
              <c:strCache>
                <c:ptCount val="1"/>
                <c:pt idx="0">
                  <c:v>canceled</c:v>
                </c:pt>
              </c:strCache>
            </c:strRef>
          </c:tx>
          <c:spPr>
            <a:ln w="28575" cap="rnd">
              <a:solidFill>
                <a:schemeClr val="accent1"/>
              </a:solidFill>
              <a:round/>
            </a:ln>
            <a:effectLst/>
          </c:spPr>
          <c:marker>
            <c:symbol val="none"/>
          </c:marker>
          <c:cat>
            <c:strRef>
              <c:f>'Category per Period'!$A$6:$A$18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per Period'!$B$6:$B$18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A15E-4E64-A2A5-5EA04BD95AEF}"/>
            </c:ext>
          </c:extLst>
        </c:ser>
        <c:ser>
          <c:idx val="1"/>
          <c:order val="1"/>
          <c:tx>
            <c:strRef>
              <c:f>'Category per Period'!$C$4:$C$5</c:f>
              <c:strCache>
                <c:ptCount val="1"/>
                <c:pt idx="0">
                  <c:v>failed</c:v>
                </c:pt>
              </c:strCache>
            </c:strRef>
          </c:tx>
          <c:spPr>
            <a:ln w="28575" cap="rnd">
              <a:solidFill>
                <a:schemeClr val="accent2"/>
              </a:solidFill>
              <a:round/>
            </a:ln>
            <a:effectLst/>
          </c:spPr>
          <c:marker>
            <c:symbol val="none"/>
          </c:marker>
          <c:cat>
            <c:strRef>
              <c:f>'Category per Period'!$A$6:$A$18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per Period'!$C$6:$C$18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15E-4E64-A2A5-5EA04BD95AEF}"/>
            </c:ext>
          </c:extLst>
        </c:ser>
        <c:ser>
          <c:idx val="2"/>
          <c:order val="2"/>
          <c:tx>
            <c:strRef>
              <c:f>'Category per Period'!$D$4:$D$5</c:f>
              <c:strCache>
                <c:ptCount val="1"/>
                <c:pt idx="0">
                  <c:v>successful</c:v>
                </c:pt>
              </c:strCache>
            </c:strRef>
          </c:tx>
          <c:spPr>
            <a:ln w="28575" cap="rnd">
              <a:solidFill>
                <a:schemeClr val="accent3"/>
              </a:solidFill>
              <a:round/>
            </a:ln>
            <a:effectLst/>
          </c:spPr>
          <c:marker>
            <c:symbol val="none"/>
          </c:marker>
          <c:cat>
            <c:strRef>
              <c:f>'Category per Period'!$A$6:$A$18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per Period'!$D$6:$D$18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A15E-4E64-A2A5-5EA04BD95AEF}"/>
            </c:ext>
          </c:extLst>
        </c:ser>
        <c:dLbls>
          <c:showLegendKey val="0"/>
          <c:showVal val="0"/>
          <c:showCatName val="0"/>
          <c:showSerName val="0"/>
          <c:showPercent val="0"/>
          <c:showBubbleSize val="0"/>
        </c:dLbls>
        <c:smooth val="0"/>
        <c:axId val="786817712"/>
        <c:axId val="786817296"/>
      </c:lineChart>
      <c:catAx>
        <c:axId val="78681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817296"/>
        <c:crosses val="autoZero"/>
        <c:auto val="1"/>
        <c:lblAlgn val="ctr"/>
        <c:lblOffset val="100"/>
        <c:noMultiLvlLbl val="0"/>
      </c:catAx>
      <c:valAx>
        <c:axId val="786817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81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[StarterBook_Homework.xlsx]Extra analysis!PivotTable12</c:name>
    <c:fmtId val="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Goal</a:t>
            </a:r>
            <a:r>
              <a:rPr lang="en-US" sz="1200" baseline="0"/>
              <a:t> in the Year per State</a:t>
            </a:r>
            <a:endParaRPr lang="en-US" sz="1200"/>
          </a:p>
        </c:rich>
      </c:tx>
      <c:layout>
        <c:manualLayout>
          <c:xMode val="edge"/>
          <c:yMode val="edge"/>
          <c:x val="0.72627986348122864"/>
          <c:y val="4.603580562659846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9.5308386058815336E-2"/>
          <c:y val="0.33057295257447655"/>
          <c:w val="0.57438639914607925"/>
          <c:h val="0.66942704742552339"/>
        </c:manualLayout>
      </c:layout>
      <c:pieChart>
        <c:varyColors val="1"/>
        <c:ser>
          <c:idx val="0"/>
          <c:order val="0"/>
          <c:tx>
            <c:strRef>
              <c:f>'Extra analysis'!$B$14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B4-4F81-B58C-A3C7339506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B4-4F81-B58C-A3C7339506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B4-4F81-B58C-A3C7339506E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B4-4F81-B58C-A3C7339506E1}"/>
              </c:ext>
            </c:extLst>
          </c:dPt>
          <c:dLbls>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1-E7B4-4F81-B58C-A3C7339506E1}"/>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'Extra analysis'!$A$15:$A$19</c:f>
              <c:strCache>
                <c:ptCount val="4"/>
                <c:pt idx="0">
                  <c:v>canceled</c:v>
                </c:pt>
                <c:pt idx="1">
                  <c:v>failed</c:v>
                </c:pt>
                <c:pt idx="2">
                  <c:v>live</c:v>
                </c:pt>
                <c:pt idx="3">
                  <c:v>successful</c:v>
                </c:pt>
              </c:strCache>
            </c:strRef>
          </c:cat>
          <c:val>
            <c:numRef>
              <c:f>'Extra analysis'!$B$15:$B$19</c:f>
              <c:numCache>
                <c:formatCode>#,##0</c:formatCode>
                <c:ptCount val="4"/>
                <c:pt idx="0">
                  <c:v>180776788</c:v>
                </c:pt>
                <c:pt idx="1">
                  <c:v>92651279</c:v>
                </c:pt>
                <c:pt idx="2">
                  <c:v>969039</c:v>
                </c:pt>
                <c:pt idx="3">
                  <c:v>21559363.810000002</c:v>
                </c:pt>
              </c:numCache>
            </c:numRef>
          </c:val>
          <c:extLst>
            <c:ext xmlns:c16="http://schemas.microsoft.com/office/drawing/2014/chart" uri="{C3380CC4-5D6E-409C-BE32-E72D297353CC}">
              <c16:uniqueId val="{00000008-E7B4-4F81-B58C-A3C7339506E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[StarterBook_Homework.xlsx]Extra analysis!PivotTable11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'Extra analysis'!$B$3:$B$4</c:f>
              <c:strCache>
                <c:ptCount val="1"/>
                <c:pt idx="0">
                  <c:v>Jan</c:v>
                </c:pt>
              </c:strCache>
            </c:strRef>
          </c:tx>
          <c:spPr>
            <a:solidFill>
              <a:schemeClr val="accent1"/>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analysis'!$B$5:$B$9</c:f>
              <c:numCache>
                <c:formatCode>#,##0</c:formatCode>
                <c:ptCount val="4"/>
                <c:pt idx="0">
                  <c:v>2769215</c:v>
                </c:pt>
                <c:pt idx="1">
                  <c:v>3643877</c:v>
                </c:pt>
                <c:pt idx="2">
                  <c:v>65000</c:v>
                </c:pt>
                <c:pt idx="3">
                  <c:v>1345039</c:v>
                </c:pt>
              </c:numCache>
            </c:numRef>
          </c:val>
          <c:extLst>
            <c:ext xmlns:c16="http://schemas.microsoft.com/office/drawing/2014/chart" uri="{C3380CC4-5D6E-409C-BE32-E72D297353CC}">
              <c16:uniqueId val="{00000000-AEC0-445C-AD58-83BABBD436E2}"/>
            </c:ext>
          </c:extLst>
        </c:ser>
        <c:ser>
          <c:idx val="1"/>
          <c:order val="1"/>
          <c:tx>
            <c:strRef>
              <c:f>'Extra analysis'!$C$3:$C$4</c:f>
              <c:strCache>
                <c:ptCount val="1"/>
                <c:pt idx="0">
                  <c:v>Feb</c:v>
                </c:pt>
              </c:strCache>
            </c:strRef>
          </c:tx>
          <c:spPr>
            <a:solidFill>
              <a:schemeClr val="accent2"/>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analysis'!$C$5:$C$9</c:f>
              <c:numCache>
                <c:formatCode>#,##0</c:formatCode>
                <c:ptCount val="4"/>
                <c:pt idx="0">
                  <c:v>1169711</c:v>
                </c:pt>
                <c:pt idx="1">
                  <c:v>4379690</c:v>
                </c:pt>
                <c:pt idx="2">
                  <c:v>244500</c:v>
                </c:pt>
                <c:pt idx="3">
                  <c:v>2124934</c:v>
                </c:pt>
              </c:numCache>
            </c:numRef>
          </c:val>
          <c:extLst>
            <c:ext xmlns:c16="http://schemas.microsoft.com/office/drawing/2014/chart" uri="{C3380CC4-5D6E-409C-BE32-E72D297353CC}">
              <c16:uniqueId val="{00000001-AEC0-445C-AD58-83BABBD436E2}"/>
            </c:ext>
          </c:extLst>
        </c:ser>
        <c:ser>
          <c:idx val="2"/>
          <c:order val="2"/>
          <c:tx>
            <c:strRef>
              <c:f>'Extra analysis'!$D$3:$D$4</c:f>
              <c:strCache>
                <c:ptCount val="1"/>
                <c:pt idx="0">
                  <c:v>Mar</c:v>
                </c:pt>
              </c:strCache>
            </c:strRef>
          </c:tx>
          <c:spPr>
            <a:solidFill>
              <a:schemeClr val="accent3"/>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analysis'!$D$5:$D$9</c:f>
              <c:numCache>
                <c:formatCode>#,##0</c:formatCode>
                <c:ptCount val="4"/>
                <c:pt idx="0">
                  <c:v>804653</c:v>
                </c:pt>
                <c:pt idx="1">
                  <c:v>4700005</c:v>
                </c:pt>
                <c:pt idx="2">
                  <c:v>659539</c:v>
                </c:pt>
                <c:pt idx="3">
                  <c:v>1932665</c:v>
                </c:pt>
              </c:numCache>
            </c:numRef>
          </c:val>
          <c:extLst>
            <c:ext xmlns:c16="http://schemas.microsoft.com/office/drawing/2014/chart" uri="{C3380CC4-5D6E-409C-BE32-E72D297353CC}">
              <c16:uniqueId val="{00000002-AEC0-445C-AD58-83BABBD436E2}"/>
            </c:ext>
          </c:extLst>
        </c:ser>
        <c:ser>
          <c:idx val="3"/>
          <c:order val="3"/>
          <c:tx>
            <c:strRef>
              <c:f>'Extra analysis'!$E$3:$E$4</c:f>
              <c:strCache>
                <c:ptCount val="1"/>
                <c:pt idx="0">
                  <c:v>Apr</c:v>
                </c:pt>
              </c:strCache>
            </c:strRef>
          </c:tx>
          <c:spPr>
            <a:solidFill>
              <a:schemeClr val="accent4"/>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analysis'!$E$5:$E$9</c:f>
              <c:numCache>
                <c:formatCode>#,##0</c:formatCode>
                <c:ptCount val="4"/>
                <c:pt idx="0">
                  <c:v>1265186</c:v>
                </c:pt>
                <c:pt idx="1">
                  <c:v>7329952</c:v>
                </c:pt>
                <c:pt idx="3">
                  <c:v>2379814.4699999997</c:v>
                </c:pt>
              </c:numCache>
            </c:numRef>
          </c:val>
          <c:extLst>
            <c:ext xmlns:c16="http://schemas.microsoft.com/office/drawing/2014/chart" uri="{C3380CC4-5D6E-409C-BE32-E72D297353CC}">
              <c16:uniqueId val="{00000003-AEC0-445C-AD58-83BABBD436E2}"/>
            </c:ext>
          </c:extLst>
        </c:ser>
        <c:ser>
          <c:idx val="4"/>
          <c:order val="4"/>
          <c:tx>
            <c:strRef>
              <c:f>'Extra analysis'!$F$3:$F$4</c:f>
              <c:strCache>
                <c:ptCount val="1"/>
                <c:pt idx="0">
                  <c:v>May</c:v>
                </c:pt>
              </c:strCache>
            </c:strRef>
          </c:tx>
          <c:spPr>
            <a:solidFill>
              <a:schemeClr val="accent5"/>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analysis'!$F$5:$F$9</c:f>
              <c:numCache>
                <c:formatCode>#,##0</c:formatCode>
                <c:ptCount val="4"/>
                <c:pt idx="0">
                  <c:v>1256664</c:v>
                </c:pt>
                <c:pt idx="1">
                  <c:v>10487858</c:v>
                </c:pt>
                <c:pt idx="3">
                  <c:v>2038459</c:v>
                </c:pt>
              </c:numCache>
            </c:numRef>
          </c:val>
          <c:extLst>
            <c:ext xmlns:c16="http://schemas.microsoft.com/office/drawing/2014/chart" uri="{C3380CC4-5D6E-409C-BE32-E72D297353CC}">
              <c16:uniqueId val="{00000004-AEC0-445C-AD58-83BABBD436E2}"/>
            </c:ext>
          </c:extLst>
        </c:ser>
        <c:ser>
          <c:idx val="5"/>
          <c:order val="5"/>
          <c:tx>
            <c:strRef>
              <c:f>'Extra analysis'!$G$3:$G$4</c:f>
              <c:strCache>
                <c:ptCount val="1"/>
                <c:pt idx="0">
                  <c:v>Jun</c:v>
                </c:pt>
              </c:strCache>
            </c:strRef>
          </c:tx>
          <c:spPr>
            <a:solidFill>
              <a:schemeClr val="accent6"/>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analysis'!$G$5:$G$9</c:f>
              <c:numCache>
                <c:formatCode>#,##0</c:formatCode>
                <c:ptCount val="4"/>
                <c:pt idx="0">
                  <c:v>2137500</c:v>
                </c:pt>
                <c:pt idx="1">
                  <c:v>8740195</c:v>
                </c:pt>
                <c:pt idx="3">
                  <c:v>1651472</c:v>
                </c:pt>
              </c:numCache>
            </c:numRef>
          </c:val>
          <c:extLst>
            <c:ext xmlns:c16="http://schemas.microsoft.com/office/drawing/2014/chart" uri="{C3380CC4-5D6E-409C-BE32-E72D297353CC}">
              <c16:uniqueId val="{00000005-AEC0-445C-AD58-83BABBD436E2}"/>
            </c:ext>
          </c:extLst>
        </c:ser>
        <c:ser>
          <c:idx val="6"/>
          <c:order val="6"/>
          <c:tx>
            <c:strRef>
              <c:f>'Extra analysis'!$H$3:$H$4</c:f>
              <c:strCache>
                <c:ptCount val="1"/>
                <c:pt idx="0">
                  <c:v>Jul</c:v>
                </c:pt>
              </c:strCache>
            </c:strRef>
          </c:tx>
          <c:spPr>
            <a:solidFill>
              <a:schemeClr val="accent1">
                <a:lumMod val="60000"/>
              </a:schemeClr>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analysis'!$H$5:$H$9</c:f>
              <c:numCache>
                <c:formatCode>#,##0</c:formatCode>
                <c:ptCount val="4"/>
                <c:pt idx="0">
                  <c:v>2697562</c:v>
                </c:pt>
                <c:pt idx="1">
                  <c:v>6352080</c:v>
                </c:pt>
                <c:pt idx="3">
                  <c:v>1630130</c:v>
                </c:pt>
              </c:numCache>
            </c:numRef>
          </c:val>
          <c:extLst>
            <c:ext xmlns:c16="http://schemas.microsoft.com/office/drawing/2014/chart" uri="{C3380CC4-5D6E-409C-BE32-E72D297353CC}">
              <c16:uniqueId val="{00000006-AEC0-445C-AD58-83BABBD436E2}"/>
            </c:ext>
          </c:extLst>
        </c:ser>
        <c:ser>
          <c:idx val="7"/>
          <c:order val="7"/>
          <c:tx>
            <c:strRef>
              <c:f>'Extra analysis'!$I$3:$I$4</c:f>
              <c:strCache>
                <c:ptCount val="1"/>
                <c:pt idx="0">
                  <c:v>Aug</c:v>
                </c:pt>
              </c:strCache>
            </c:strRef>
          </c:tx>
          <c:spPr>
            <a:solidFill>
              <a:schemeClr val="accent2">
                <a:lumMod val="60000"/>
              </a:schemeClr>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analysis'!$I$5:$I$9</c:f>
              <c:numCache>
                <c:formatCode>#,##0</c:formatCode>
                <c:ptCount val="4"/>
                <c:pt idx="0">
                  <c:v>132529322</c:v>
                </c:pt>
                <c:pt idx="1">
                  <c:v>24259174</c:v>
                </c:pt>
                <c:pt idx="3">
                  <c:v>1226330.79</c:v>
                </c:pt>
              </c:numCache>
            </c:numRef>
          </c:val>
          <c:extLst>
            <c:ext xmlns:c16="http://schemas.microsoft.com/office/drawing/2014/chart" uri="{C3380CC4-5D6E-409C-BE32-E72D297353CC}">
              <c16:uniqueId val="{00000007-AEC0-445C-AD58-83BABBD436E2}"/>
            </c:ext>
          </c:extLst>
        </c:ser>
        <c:ser>
          <c:idx val="8"/>
          <c:order val="8"/>
          <c:tx>
            <c:strRef>
              <c:f>'Extra analysis'!$J$3:$J$4</c:f>
              <c:strCache>
                <c:ptCount val="1"/>
                <c:pt idx="0">
                  <c:v>Sep</c:v>
                </c:pt>
              </c:strCache>
            </c:strRef>
          </c:tx>
          <c:spPr>
            <a:solidFill>
              <a:schemeClr val="accent3">
                <a:lumMod val="60000"/>
              </a:schemeClr>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analysis'!$J$5:$J$9</c:f>
              <c:numCache>
                <c:formatCode>#,##0</c:formatCode>
                <c:ptCount val="4"/>
                <c:pt idx="0">
                  <c:v>3792828</c:v>
                </c:pt>
                <c:pt idx="1">
                  <c:v>3518197</c:v>
                </c:pt>
                <c:pt idx="3">
                  <c:v>1606900</c:v>
                </c:pt>
              </c:numCache>
            </c:numRef>
          </c:val>
          <c:extLst>
            <c:ext xmlns:c16="http://schemas.microsoft.com/office/drawing/2014/chart" uri="{C3380CC4-5D6E-409C-BE32-E72D297353CC}">
              <c16:uniqueId val="{00000008-AEC0-445C-AD58-83BABBD436E2}"/>
            </c:ext>
          </c:extLst>
        </c:ser>
        <c:ser>
          <c:idx val="9"/>
          <c:order val="9"/>
          <c:tx>
            <c:strRef>
              <c:f>'Extra analysis'!$K$3:$K$4</c:f>
              <c:strCache>
                <c:ptCount val="1"/>
                <c:pt idx="0">
                  <c:v>Oct</c:v>
                </c:pt>
              </c:strCache>
            </c:strRef>
          </c:tx>
          <c:spPr>
            <a:solidFill>
              <a:schemeClr val="accent4">
                <a:lumMod val="60000"/>
              </a:schemeClr>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analysis'!$K$5:$K$9</c:f>
              <c:numCache>
                <c:formatCode>#,##0</c:formatCode>
                <c:ptCount val="4"/>
                <c:pt idx="0">
                  <c:v>25848480</c:v>
                </c:pt>
                <c:pt idx="1">
                  <c:v>5402584</c:v>
                </c:pt>
                <c:pt idx="3">
                  <c:v>2454263.5499999998</c:v>
                </c:pt>
              </c:numCache>
            </c:numRef>
          </c:val>
          <c:extLst>
            <c:ext xmlns:c16="http://schemas.microsoft.com/office/drawing/2014/chart" uri="{C3380CC4-5D6E-409C-BE32-E72D297353CC}">
              <c16:uniqueId val="{00000009-AEC0-445C-AD58-83BABBD436E2}"/>
            </c:ext>
          </c:extLst>
        </c:ser>
        <c:ser>
          <c:idx val="10"/>
          <c:order val="10"/>
          <c:tx>
            <c:strRef>
              <c:f>'Extra analysis'!$L$3:$L$4</c:f>
              <c:strCache>
                <c:ptCount val="1"/>
                <c:pt idx="0">
                  <c:v>Nov</c:v>
                </c:pt>
              </c:strCache>
            </c:strRef>
          </c:tx>
          <c:spPr>
            <a:solidFill>
              <a:schemeClr val="accent5">
                <a:lumMod val="60000"/>
              </a:schemeClr>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analysis'!$L$5:$L$9</c:f>
              <c:numCache>
                <c:formatCode>#,##0</c:formatCode>
                <c:ptCount val="4"/>
                <c:pt idx="0">
                  <c:v>3367052</c:v>
                </c:pt>
                <c:pt idx="1">
                  <c:v>3544805</c:v>
                </c:pt>
                <c:pt idx="3">
                  <c:v>2152020</c:v>
                </c:pt>
              </c:numCache>
            </c:numRef>
          </c:val>
          <c:extLst>
            <c:ext xmlns:c16="http://schemas.microsoft.com/office/drawing/2014/chart" uri="{C3380CC4-5D6E-409C-BE32-E72D297353CC}">
              <c16:uniqueId val="{0000000A-AEC0-445C-AD58-83BABBD436E2}"/>
            </c:ext>
          </c:extLst>
        </c:ser>
        <c:ser>
          <c:idx val="11"/>
          <c:order val="11"/>
          <c:tx>
            <c:strRef>
              <c:f>'Extra analysis'!$M$3:$M$4</c:f>
              <c:strCache>
                <c:ptCount val="1"/>
                <c:pt idx="0">
                  <c:v>Dec</c:v>
                </c:pt>
              </c:strCache>
            </c:strRef>
          </c:tx>
          <c:spPr>
            <a:solidFill>
              <a:schemeClr val="accent6">
                <a:lumMod val="60000"/>
              </a:schemeClr>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analysis'!$M$5:$M$9</c:f>
              <c:numCache>
                <c:formatCode>#,##0</c:formatCode>
                <c:ptCount val="4"/>
                <c:pt idx="0">
                  <c:v>3138615</c:v>
                </c:pt>
                <c:pt idx="1">
                  <c:v>10292862</c:v>
                </c:pt>
                <c:pt idx="3">
                  <c:v>1017336</c:v>
                </c:pt>
              </c:numCache>
            </c:numRef>
          </c:val>
          <c:extLst>
            <c:ext xmlns:c16="http://schemas.microsoft.com/office/drawing/2014/chart" uri="{C3380CC4-5D6E-409C-BE32-E72D297353CC}">
              <c16:uniqueId val="{0000000B-AEC0-445C-AD58-83BABBD436E2}"/>
            </c:ext>
          </c:extLst>
        </c:ser>
        <c:dLbls>
          <c:showLegendKey val="0"/>
          <c:showVal val="0"/>
          <c:showCatName val="0"/>
          <c:showSerName val="0"/>
          <c:showPercent val="0"/>
          <c:showBubbleSize val="0"/>
        </c:dLbls>
        <c:gapWidth val="219"/>
        <c:overlap val="-27"/>
        <c:axId val="839848352"/>
        <c:axId val="839845024"/>
      </c:barChart>
      <c:catAx>
        <c:axId val="83984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845024"/>
        <c:crosses val="autoZero"/>
        <c:auto val="1"/>
        <c:lblAlgn val="ctr"/>
        <c:lblOffset val="100"/>
        <c:noMultiLvlLbl val="0"/>
      </c:catAx>
      <c:valAx>
        <c:axId val="839845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84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[StarterBook_Homework.xlsx]Category!PivotTable6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Category</a:t>
            </a:r>
            <a:r>
              <a:rPr lang="en-AU" baseline="0"/>
              <a:t> per state</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canceled</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#,##0</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C837-4E27-9D5B-70DCC12F6C88}"/>
            </c:ext>
          </c:extLst>
        </c:ser>
        <c:ser>
          <c:idx val="1"/>
          <c:order val="1"/>
          <c:tx>
            <c:strRef>
              <c:f>Category!$C$3:$C$4</c:f>
              <c:strCache>
                <c:ptCount val="1"/>
                <c:pt idx="0">
                  <c:v>failed</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#,##0</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C837-4E27-9D5B-70DCC12F6C88}"/>
            </c:ext>
          </c:extLst>
        </c:ser>
        <c:ser>
          <c:idx val="2"/>
          <c:order val="2"/>
          <c:tx>
            <c:strRef>
              <c:f>Category!$D$3:$D$4</c:f>
              <c:strCache>
                <c:ptCount val="1"/>
                <c:pt idx="0">
                  <c:v>live</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#,##0</c:formatCode>
                <c:ptCount val="9"/>
                <c:pt idx="1">
                  <c:v>6</c:v>
                </c:pt>
                <c:pt idx="4">
                  <c:v>20</c:v>
                </c:pt>
                <c:pt idx="8">
                  <c:v>24</c:v>
                </c:pt>
              </c:numCache>
            </c:numRef>
          </c:val>
          <c:extLst>
            <c:ext xmlns:c16="http://schemas.microsoft.com/office/drawing/2014/chart" uri="{C3380CC4-5D6E-409C-BE32-E72D297353CC}">
              <c16:uniqueId val="{00000007-C837-4E27-9D5B-70DCC12F6C88}"/>
            </c:ext>
          </c:extLst>
        </c:ser>
        <c:ser>
          <c:idx val="3"/>
          <c:order val="3"/>
          <c:tx>
            <c:strRef>
              <c:f>Category!$E$3:$E$4</c:f>
              <c:strCache>
                <c:ptCount val="1"/>
                <c:pt idx="0">
                  <c:v>successful</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#,##0</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9-C837-4E27-9D5B-70DCC12F6C88}"/>
            </c:ext>
          </c:extLst>
        </c:ser>
        <c:dLbls>
          <c:showLegendKey val="0"/>
          <c:showVal val="0"/>
          <c:showCatName val="0"/>
          <c:showSerName val="0"/>
          <c:showPercent val="0"/>
          <c:showBubbleSize val="0"/>
        </c:dLbls>
        <c:gapWidth val="219"/>
        <c:overlap val="100"/>
        <c:axId val="871447504"/>
        <c:axId val="871445840"/>
      </c:barChart>
      <c:catAx>
        <c:axId val="87144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445840"/>
        <c:crosses val="autoZero"/>
        <c:auto val="1"/>
        <c:lblAlgn val="ctr"/>
        <c:lblOffset val="100"/>
        <c:noMultiLvlLbl val="0"/>
      </c:catAx>
      <c:valAx>
        <c:axId val="871445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44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[StarterBook_Homework.xlsx]Sub-Category!PivotTable7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canceled</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79CA-4231-8CD0-34BC84DD6002}"/>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9CA-4231-8CD0-34BC84DD6002}"/>
            </c:ext>
          </c:extLst>
        </c:ser>
        <c:ser>
          <c:idx val="2"/>
          <c:order val="2"/>
          <c:tx>
            <c:strRef>
              <c:f>'Sub-Category'!$D$4:$D$5</c:f>
              <c:strCache>
                <c:ptCount val="1"/>
                <c:pt idx="0">
                  <c:v>live</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79CA-4231-8CD0-34BC84DD6002}"/>
            </c:ext>
          </c:extLst>
        </c:ser>
        <c:ser>
          <c:idx val="3"/>
          <c:order val="3"/>
          <c:tx>
            <c:strRef>
              <c:f>'Sub-Category'!$E$4:$E$5</c:f>
              <c:strCache>
                <c:ptCount val="1"/>
                <c:pt idx="0">
                  <c:v>successful</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79CA-4231-8CD0-34BC84DD6002}"/>
            </c:ext>
          </c:extLst>
        </c:ser>
        <c:dLbls>
          <c:showLegendKey val="0"/>
          <c:showVal val="0"/>
          <c:showCatName val="0"/>
          <c:showSerName val="0"/>
          <c:showPercent val="0"/>
          <c:showBubbleSize val="0"/>
        </c:dLbls>
        <c:gapWidth val="150"/>
        <c:overlap val="100"/>
        <c:axId val="871451664"/>
        <c:axId val="871448752"/>
      </c:barChart>
      <c:catAx>
        <c:axId val="87145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448752"/>
        <c:crosses val="autoZero"/>
        <c:auto val="1"/>
        <c:lblAlgn val="ctr"/>
        <c:lblOffset val="100"/>
        <c:noMultiLvlLbl val="0"/>
      </c:catAx>
      <c:valAx>
        <c:axId val="87144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45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[StarterBook_Homework.xlsx]Category per Period!PivotTable9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'Category per Period'!$B$4:$B$5</c:f>
              <c:strCache>
                <c:ptCount val="1"/>
                <c:pt idx="0">
                  <c:v>canceled</c:v>
                </c:pt>
              </c:strCache>
            </c:strRef>
          </c:tx>
          <c:spPr>
            <a:ln w="28575" cap="rnd">
              <a:solidFill>
                <a:schemeClr val="accent1"/>
              </a:solidFill>
              <a:round/>
            </a:ln>
            <a:effectLst/>
          </c:spPr>
          <c:marker>
            <c:symbol val="none"/>
          </c:marker>
          <c:cat>
            <c:strRef>
              <c:f>'Category per Period'!$A$6:$A$18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per Period'!$B$6:$B$18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FA5-410E-90B6-F21BEFBB36DE}"/>
            </c:ext>
          </c:extLst>
        </c:ser>
        <c:ser>
          <c:idx val="1"/>
          <c:order val="1"/>
          <c:tx>
            <c:strRef>
              <c:f>'Category per Period'!$C$4:$C$5</c:f>
              <c:strCache>
                <c:ptCount val="1"/>
                <c:pt idx="0">
                  <c:v>failed</c:v>
                </c:pt>
              </c:strCache>
            </c:strRef>
          </c:tx>
          <c:spPr>
            <a:ln w="28575" cap="rnd">
              <a:solidFill>
                <a:schemeClr val="accent2"/>
              </a:solidFill>
              <a:round/>
            </a:ln>
            <a:effectLst/>
          </c:spPr>
          <c:marker>
            <c:symbol val="none"/>
          </c:marker>
          <c:cat>
            <c:strRef>
              <c:f>'Category per Period'!$A$6:$A$18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per Period'!$C$6:$C$18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2FA5-410E-90B6-F21BEFBB36DE}"/>
            </c:ext>
          </c:extLst>
        </c:ser>
        <c:ser>
          <c:idx val="2"/>
          <c:order val="2"/>
          <c:tx>
            <c:strRef>
              <c:f>'Category per Period'!$D$4:$D$5</c:f>
              <c:strCache>
                <c:ptCount val="1"/>
                <c:pt idx="0">
                  <c:v>successful</c:v>
                </c:pt>
              </c:strCache>
            </c:strRef>
          </c:tx>
          <c:spPr>
            <a:ln w="28575" cap="rnd">
              <a:solidFill>
                <a:schemeClr val="accent3"/>
              </a:solidFill>
              <a:round/>
            </a:ln>
            <a:effectLst/>
          </c:spPr>
          <c:marker>
            <c:symbol val="none"/>
          </c:marker>
          <c:cat>
            <c:strRef>
              <c:f>'Category per Period'!$A$6:$A$18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per Period'!$D$6:$D$18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2FA5-410E-90B6-F21BEFBB36DE}"/>
            </c:ext>
          </c:extLst>
        </c:ser>
        <c:dLbls>
          <c:showLegendKey val="0"/>
          <c:showVal val="0"/>
          <c:showCatName val="0"/>
          <c:showSerName val="0"/>
          <c:showPercent val="0"/>
          <c:showBubbleSize val="0"/>
        </c:dLbls>
        <c:smooth val="0"/>
        <c:axId val="786817712"/>
        <c:axId val="786817296"/>
      </c:lineChart>
      <c:catAx>
        <c:axId val="78681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817296"/>
        <c:crosses val="autoZero"/>
        <c:auto val="1"/>
        <c:lblAlgn val="ctr"/>
        <c:lblOffset val="100"/>
        <c:noMultiLvlLbl val="0"/>
      </c:catAx>
      <c:valAx>
        <c:axId val="786817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81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600" b="0" i="0" baseline="0">
                <a:effectLst/>
              </a:rPr>
              <a:t>Outcome Based on Goal</a:t>
            </a:r>
            <a:endParaRPr lang="en-AU"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Excercise'!$F$2</c:f>
              <c:strCache>
                <c:ptCount val="1"/>
                <c:pt idx="0">
                  <c:v>Percentage Successful</c:v>
                </c:pt>
              </c:strCache>
            </c:strRef>
          </c:tx>
          <c:spPr>
            <a:ln w="28575" cap="rnd">
              <a:solidFill>
                <a:schemeClr val="accent1"/>
              </a:solidFill>
              <a:round/>
            </a:ln>
            <a:effectLst/>
          </c:spPr>
          <c:marker>
            <c:symbol val="none"/>
          </c:marker>
          <c:cat>
            <c:strRef>
              <c:f>'Bonus Excercise'!$A$3:$A$14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Excercise'!$F$3:$F$14</c:f>
              <c:numCache>
                <c:formatCode>0%</c:formatCode>
                <c:ptCount val="12"/>
                <c:pt idx="0">
                  <c:v>0.71081677704194257</c:v>
                </c:pt>
                <c:pt idx="1">
                  <c:v>0.66381766381766383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267-4564-8E54-D2204C195FC0}"/>
            </c:ext>
          </c:extLst>
        </c:ser>
        <c:ser>
          <c:idx val="1"/>
          <c:order val="1"/>
          <c:tx>
            <c:strRef>
              <c:f>'Bonus Excercise'!$G$2</c:f>
              <c:strCache>
                <c:ptCount val="1"/>
                <c:pt idx="0">
                  <c:v>Percentage Failed</c:v>
                </c:pt>
              </c:strCache>
            </c:strRef>
          </c:tx>
          <c:spPr>
            <a:ln w="28575" cap="rnd">
              <a:solidFill>
                <a:schemeClr val="accent2"/>
              </a:solidFill>
              <a:round/>
            </a:ln>
            <a:effectLst/>
          </c:spPr>
          <c:marker>
            <c:symbol val="none"/>
          </c:marker>
          <c:cat>
            <c:strRef>
              <c:f>'Bonus Excercise'!$A$3:$A$14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Excercise'!$G$3:$G$14</c:f>
              <c:numCache>
                <c:formatCode>0%</c:formatCode>
                <c:ptCount val="12"/>
                <c:pt idx="0">
                  <c:v>0.24944812362030905</c:v>
                </c:pt>
                <c:pt idx="1">
                  <c:v>0.29914529914529914</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267-4564-8E54-D2204C195FC0}"/>
            </c:ext>
          </c:extLst>
        </c:ser>
        <c:ser>
          <c:idx val="2"/>
          <c:order val="2"/>
          <c:tx>
            <c:strRef>
              <c:f>'Bonus Excercise'!$H$2</c:f>
              <c:strCache>
                <c:ptCount val="1"/>
                <c:pt idx="0">
                  <c:v>Percentage Canceled</c:v>
                </c:pt>
              </c:strCache>
            </c:strRef>
          </c:tx>
          <c:spPr>
            <a:ln w="28575" cap="rnd">
              <a:solidFill>
                <a:schemeClr val="accent3"/>
              </a:solidFill>
              <a:round/>
            </a:ln>
            <a:effectLst/>
          </c:spPr>
          <c:marker>
            <c:symbol val="none"/>
          </c:marker>
          <c:cat>
            <c:strRef>
              <c:f>'Bonus Excercise'!$A$3:$A$14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Excercise'!$H$3:$H$14</c:f>
              <c:numCache>
                <c:formatCode>0%</c:formatCode>
                <c:ptCount val="12"/>
                <c:pt idx="0">
                  <c:v>3.9735099337748346E-2</c:v>
                </c:pt>
                <c:pt idx="1">
                  <c:v>3.7037037037037035E-2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267-4564-8E54-D2204C195FC0}"/>
            </c:ext>
          </c:extLst>
        </c:ser>
        <c:dLbls>
          <c:showLegendKey val="0"/>
          <c:showVal val="0"/>
          <c:showCatName val="0"/>
          <c:showSerName val="0"/>
          <c:showPercent val="0"/>
          <c:showBubbleSize val="0"/>
        </c:dLbls>
        <c:smooth val="0"/>
        <c:axId val="440958767"/>
        <c:axId val="440959183"/>
      </c:lineChart>
      <c:catAx>
        <c:axId val="44095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959183"/>
        <c:crosses val="autoZero"/>
        <c:auto val="1"/>
        <c:lblAlgn val="ctr"/>
        <c:lblOffset val="100"/>
        <c:noMultiLvlLbl val="0"/>
      </c:catAx>
      <c:valAx>
        <c:axId val="4409591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95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[StarterBook_Homework.xlsx]Extra analysis!PivotTable11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'Extra analysis'!$B$3:$B$4</c:f>
              <c:strCache>
                <c:ptCount val="1"/>
                <c:pt idx="0">
                  <c:v>Jan</c:v>
                </c:pt>
              </c:strCache>
            </c:strRef>
          </c:tx>
          <c:spPr>
            <a:solidFill>
              <a:schemeClr val="accent1"/>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analysis'!$B$5:$B$9</c:f>
              <c:numCache>
                <c:formatCode>#,##0</c:formatCode>
                <c:ptCount val="4"/>
                <c:pt idx="0">
                  <c:v>2769215</c:v>
                </c:pt>
                <c:pt idx="1">
                  <c:v>3643877</c:v>
                </c:pt>
                <c:pt idx="2">
                  <c:v>65000</c:v>
                </c:pt>
                <c:pt idx="3">
                  <c:v>1345039</c:v>
                </c:pt>
              </c:numCache>
            </c:numRef>
          </c:val>
          <c:extLst>
            <c:ext xmlns:c16="http://schemas.microsoft.com/office/drawing/2014/chart" uri="{C3380CC4-5D6E-409C-BE32-E72D297353CC}">
              <c16:uniqueId val="{00000000-E95E-48ED-A070-B5E86F89F7A1}"/>
            </c:ext>
          </c:extLst>
        </c:ser>
        <c:ser>
          <c:idx val="1"/>
          <c:order val="1"/>
          <c:tx>
            <c:strRef>
              <c:f>'Extra analysis'!$C$3:$C$4</c:f>
              <c:strCache>
                <c:ptCount val="1"/>
                <c:pt idx="0">
                  <c:v>Feb</c:v>
                </c:pt>
              </c:strCache>
            </c:strRef>
          </c:tx>
          <c:spPr>
            <a:solidFill>
              <a:schemeClr val="accent2"/>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analysis'!$C$5:$C$9</c:f>
              <c:numCache>
                <c:formatCode>#,##0</c:formatCode>
                <c:ptCount val="4"/>
                <c:pt idx="0">
                  <c:v>1169711</c:v>
                </c:pt>
                <c:pt idx="1">
                  <c:v>4379690</c:v>
                </c:pt>
                <c:pt idx="2">
                  <c:v>244500</c:v>
                </c:pt>
                <c:pt idx="3">
                  <c:v>2124934</c:v>
                </c:pt>
              </c:numCache>
            </c:numRef>
          </c:val>
          <c:extLst>
            <c:ext xmlns:c16="http://schemas.microsoft.com/office/drawing/2014/chart" uri="{C3380CC4-5D6E-409C-BE32-E72D297353CC}">
              <c16:uniqueId val="{00000001-E95E-48ED-A070-B5E86F89F7A1}"/>
            </c:ext>
          </c:extLst>
        </c:ser>
        <c:ser>
          <c:idx val="2"/>
          <c:order val="2"/>
          <c:tx>
            <c:strRef>
              <c:f>'Extra analysis'!$D$3:$D$4</c:f>
              <c:strCache>
                <c:ptCount val="1"/>
                <c:pt idx="0">
                  <c:v>Mar</c:v>
                </c:pt>
              </c:strCache>
            </c:strRef>
          </c:tx>
          <c:spPr>
            <a:solidFill>
              <a:schemeClr val="accent3"/>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analysis'!$D$5:$D$9</c:f>
              <c:numCache>
                <c:formatCode>#,##0</c:formatCode>
                <c:ptCount val="4"/>
                <c:pt idx="0">
                  <c:v>804653</c:v>
                </c:pt>
                <c:pt idx="1">
                  <c:v>4700005</c:v>
                </c:pt>
                <c:pt idx="2">
                  <c:v>659539</c:v>
                </c:pt>
                <c:pt idx="3">
                  <c:v>1932665</c:v>
                </c:pt>
              </c:numCache>
            </c:numRef>
          </c:val>
          <c:extLst>
            <c:ext xmlns:c16="http://schemas.microsoft.com/office/drawing/2014/chart" uri="{C3380CC4-5D6E-409C-BE32-E72D297353CC}">
              <c16:uniqueId val="{00000002-E95E-48ED-A070-B5E86F89F7A1}"/>
            </c:ext>
          </c:extLst>
        </c:ser>
        <c:ser>
          <c:idx val="3"/>
          <c:order val="3"/>
          <c:tx>
            <c:strRef>
              <c:f>'Extra analysis'!$E$3:$E$4</c:f>
              <c:strCache>
                <c:ptCount val="1"/>
                <c:pt idx="0">
                  <c:v>Apr</c:v>
                </c:pt>
              </c:strCache>
            </c:strRef>
          </c:tx>
          <c:spPr>
            <a:solidFill>
              <a:schemeClr val="accent4"/>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analysis'!$E$5:$E$9</c:f>
              <c:numCache>
                <c:formatCode>#,##0</c:formatCode>
                <c:ptCount val="4"/>
                <c:pt idx="0">
                  <c:v>1265186</c:v>
                </c:pt>
                <c:pt idx="1">
                  <c:v>7329952</c:v>
                </c:pt>
                <c:pt idx="3">
                  <c:v>2379814.4699999997</c:v>
                </c:pt>
              </c:numCache>
            </c:numRef>
          </c:val>
          <c:extLst>
            <c:ext xmlns:c16="http://schemas.microsoft.com/office/drawing/2014/chart" uri="{C3380CC4-5D6E-409C-BE32-E72D297353CC}">
              <c16:uniqueId val="{00000003-E95E-48ED-A070-B5E86F89F7A1}"/>
            </c:ext>
          </c:extLst>
        </c:ser>
        <c:ser>
          <c:idx val="4"/>
          <c:order val="4"/>
          <c:tx>
            <c:strRef>
              <c:f>'Extra analysis'!$F$3:$F$4</c:f>
              <c:strCache>
                <c:ptCount val="1"/>
                <c:pt idx="0">
                  <c:v>May</c:v>
                </c:pt>
              </c:strCache>
            </c:strRef>
          </c:tx>
          <c:spPr>
            <a:solidFill>
              <a:schemeClr val="accent5"/>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analysis'!$F$5:$F$9</c:f>
              <c:numCache>
                <c:formatCode>#,##0</c:formatCode>
                <c:ptCount val="4"/>
                <c:pt idx="0">
                  <c:v>1256664</c:v>
                </c:pt>
                <c:pt idx="1">
                  <c:v>10487858</c:v>
                </c:pt>
                <c:pt idx="3">
                  <c:v>2038459</c:v>
                </c:pt>
              </c:numCache>
            </c:numRef>
          </c:val>
          <c:extLst>
            <c:ext xmlns:c16="http://schemas.microsoft.com/office/drawing/2014/chart" uri="{C3380CC4-5D6E-409C-BE32-E72D297353CC}">
              <c16:uniqueId val="{00000004-E95E-48ED-A070-B5E86F89F7A1}"/>
            </c:ext>
          </c:extLst>
        </c:ser>
        <c:ser>
          <c:idx val="5"/>
          <c:order val="5"/>
          <c:tx>
            <c:strRef>
              <c:f>'Extra analysis'!$G$3:$G$4</c:f>
              <c:strCache>
                <c:ptCount val="1"/>
                <c:pt idx="0">
                  <c:v>Jun</c:v>
                </c:pt>
              </c:strCache>
            </c:strRef>
          </c:tx>
          <c:spPr>
            <a:solidFill>
              <a:schemeClr val="accent6"/>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analysis'!$G$5:$G$9</c:f>
              <c:numCache>
                <c:formatCode>#,##0</c:formatCode>
                <c:ptCount val="4"/>
                <c:pt idx="0">
                  <c:v>2137500</c:v>
                </c:pt>
                <c:pt idx="1">
                  <c:v>8740195</c:v>
                </c:pt>
                <c:pt idx="3">
                  <c:v>1651472</c:v>
                </c:pt>
              </c:numCache>
            </c:numRef>
          </c:val>
          <c:extLst>
            <c:ext xmlns:c16="http://schemas.microsoft.com/office/drawing/2014/chart" uri="{C3380CC4-5D6E-409C-BE32-E72D297353CC}">
              <c16:uniqueId val="{00000005-E95E-48ED-A070-B5E86F89F7A1}"/>
            </c:ext>
          </c:extLst>
        </c:ser>
        <c:ser>
          <c:idx val="6"/>
          <c:order val="6"/>
          <c:tx>
            <c:strRef>
              <c:f>'Extra analysis'!$H$3:$H$4</c:f>
              <c:strCache>
                <c:ptCount val="1"/>
                <c:pt idx="0">
                  <c:v>Jul</c:v>
                </c:pt>
              </c:strCache>
            </c:strRef>
          </c:tx>
          <c:spPr>
            <a:solidFill>
              <a:schemeClr val="accent1">
                <a:lumMod val="60000"/>
              </a:schemeClr>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analysis'!$H$5:$H$9</c:f>
              <c:numCache>
                <c:formatCode>#,##0</c:formatCode>
                <c:ptCount val="4"/>
                <c:pt idx="0">
                  <c:v>2697562</c:v>
                </c:pt>
                <c:pt idx="1">
                  <c:v>6352080</c:v>
                </c:pt>
                <c:pt idx="3">
                  <c:v>1630130</c:v>
                </c:pt>
              </c:numCache>
            </c:numRef>
          </c:val>
          <c:extLst>
            <c:ext xmlns:c16="http://schemas.microsoft.com/office/drawing/2014/chart" uri="{C3380CC4-5D6E-409C-BE32-E72D297353CC}">
              <c16:uniqueId val="{00000006-E95E-48ED-A070-B5E86F89F7A1}"/>
            </c:ext>
          </c:extLst>
        </c:ser>
        <c:ser>
          <c:idx val="7"/>
          <c:order val="7"/>
          <c:tx>
            <c:strRef>
              <c:f>'Extra analysis'!$I$3:$I$4</c:f>
              <c:strCache>
                <c:ptCount val="1"/>
                <c:pt idx="0">
                  <c:v>Aug</c:v>
                </c:pt>
              </c:strCache>
            </c:strRef>
          </c:tx>
          <c:spPr>
            <a:solidFill>
              <a:schemeClr val="accent2">
                <a:lumMod val="60000"/>
              </a:schemeClr>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analysis'!$I$5:$I$9</c:f>
              <c:numCache>
                <c:formatCode>#,##0</c:formatCode>
                <c:ptCount val="4"/>
                <c:pt idx="0">
                  <c:v>132529322</c:v>
                </c:pt>
                <c:pt idx="1">
                  <c:v>24259174</c:v>
                </c:pt>
                <c:pt idx="3">
                  <c:v>1226330.79</c:v>
                </c:pt>
              </c:numCache>
            </c:numRef>
          </c:val>
          <c:extLst>
            <c:ext xmlns:c16="http://schemas.microsoft.com/office/drawing/2014/chart" uri="{C3380CC4-5D6E-409C-BE32-E72D297353CC}">
              <c16:uniqueId val="{00000007-E95E-48ED-A070-B5E86F89F7A1}"/>
            </c:ext>
          </c:extLst>
        </c:ser>
        <c:ser>
          <c:idx val="8"/>
          <c:order val="8"/>
          <c:tx>
            <c:strRef>
              <c:f>'Extra analysis'!$J$3:$J$4</c:f>
              <c:strCache>
                <c:ptCount val="1"/>
                <c:pt idx="0">
                  <c:v>Sep</c:v>
                </c:pt>
              </c:strCache>
            </c:strRef>
          </c:tx>
          <c:spPr>
            <a:solidFill>
              <a:schemeClr val="accent3">
                <a:lumMod val="60000"/>
              </a:schemeClr>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analysis'!$J$5:$J$9</c:f>
              <c:numCache>
                <c:formatCode>#,##0</c:formatCode>
                <c:ptCount val="4"/>
                <c:pt idx="0">
                  <c:v>3792828</c:v>
                </c:pt>
                <c:pt idx="1">
                  <c:v>3518197</c:v>
                </c:pt>
                <c:pt idx="3">
                  <c:v>1606900</c:v>
                </c:pt>
              </c:numCache>
            </c:numRef>
          </c:val>
          <c:extLst>
            <c:ext xmlns:c16="http://schemas.microsoft.com/office/drawing/2014/chart" uri="{C3380CC4-5D6E-409C-BE32-E72D297353CC}">
              <c16:uniqueId val="{00000008-E95E-48ED-A070-B5E86F89F7A1}"/>
            </c:ext>
          </c:extLst>
        </c:ser>
        <c:ser>
          <c:idx val="9"/>
          <c:order val="9"/>
          <c:tx>
            <c:strRef>
              <c:f>'Extra analysis'!$K$3:$K$4</c:f>
              <c:strCache>
                <c:ptCount val="1"/>
                <c:pt idx="0">
                  <c:v>Oct</c:v>
                </c:pt>
              </c:strCache>
            </c:strRef>
          </c:tx>
          <c:spPr>
            <a:solidFill>
              <a:schemeClr val="accent4">
                <a:lumMod val="60000"/>
              </a:schemeClr>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analysis'!$K$5:$K$9</c:f>
              <c:numCache>
                <c:formatCode>#,##0</c:formatCode>
                <c:ptCount val="4"/>
                <c:pt idx="0">
                  <c:v>25848480</c:v>
                </c:pt>
                <c:pt idx="1">
                  <c:v>5402584</c:v>
                </c:pt>
                <c:pt idx="3">
                  <c:v>2454263.5499999998</c:v>
                </c:pt>
              </c:numCache>
            </c:numRef>
          </c:val>
          <c:extLst>
            <c:ext xmlns:c16="http://schemas.microsoft.com/office/drawing/2014/chart" uri="{C3380CC4-5D6E-409C-BE32-E72D297353CC}">
              <c16:uniqueId val="{00000009-E95E-48ED-A070-B5E86F89F7A1}"/>
            </c:ext>
          </c:extLst>
        </c:ser>
        <c:ser>
          <c:idx val="10"/>
          <c:order val="10"/>
          <c:tx>
            <c:strRef>
              <c:f>'Extra analysis'!$L$3:$L$4</c:f>
              <c:strCache>
                <c:ptCount val="1"/>
                <c:pt idx="0">
                  <c:v>Nov</c:v>
                </c:pt>
              </c:strCache>
            </c:strRef>
          </c:tx>
          <c:spPr>
            <a:solidFill>
              <a:schemeClr val="accent5">
                <a:lumMod val="60000"/>
              </a:schemeClr>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analysis'!$L$5:$L$9</c:f>
              <c:numCache>
                <c:formatCode>#,##0</c:formatCode>
                <c:ptCount val="4"/>
                <c:pt idx="0">
                  <c:v>3367052</c:v>
                </c:pt>
                <c:pt idx="1">
                  <c:v>3544805</c:v>
                </c:pt>
                <c:pt idx="3">
                  <c:v>2152020</c:v>
                </c:pt>
              </c:numCache>
            </c:numRef>
          </c:val>
          <c:extLst>
            <c:ext xmlns:c16="http://schemas.microsoft.com/office/drawing/2014/chart" uri="{C3380CC4-5D6E-409C-BE32-E72D297353CC}">
              <c16:uniqueId val="{0000000A-E95E-48ED-A070-B5E86F89F7A1}"/>
            </c:ext>
          </c:extLst>
        </c:ser>
        <c:ser>
          <c:idx val="11"/>
          <c:order val="11"/>
          <c:tx>
            <c:strRef>
              <c:f>'Extra analysis'!$M$3:$M$4</c:f>
              <c:strCache>
                <c:ptCount val="1"/>
                <c:pt idx="0">
                  <c:v>Dec</c:v>
                </c:pt>
              </c:strCache>
            </c:strRef>
          </c:tx>
          <c:spPr>
            <a:solidFill>
              <a:schemeClr val="accent6">
                <a:lumMod val="60000"/>
              </a:schemeClr>
            </a:solidFill>
            <a:ln>
              <a:noFill/>
            </a:ln>
            <a:effectLst/>
          </c:spPr>
          <c:invertIfNegative val="0"/>
          <c:cat>
            <c:strRef>
              <c:f>'Extra analysis'!$A$5:$A$9</c:f>
              <c:strCache>
                <c:ptCount val="4"/>
                <c:pt idx="0">
                  <c:v>canceled</c:v>
                </c:pt>
                <c:pt idx="1">
                  <c:v>failed</c:v>
                </c:pt>
                <c:pt idx="2">
                  <c:v>live</c:v>
                </c:pt>
                <c:pt idx="3">
                  <c:v>successful</c:v>
                </c:pt>
              </c:strCache>
            </c:strRef>
          </c:cat>
          <c:val>
            <c:numRef>
              <c:f>'Extra analysis'!$M$5:$M$9</c:f>
              <c:numCache>
                <c:formatCode>#,##0</c:formatCode>
                <c:ptCount val="4"/>
                <c:pt idx="0">
                  <c:v>3138615</c:v>
                </c:pt>
                <c:pt idx="1">
                  <c:v>10292862</c:v>
                </c:pt>
                <c:pt idx="3">
                  <c:v>1017336</c:v>
                </c:pt>
              </c:numCache>
            </c:numRef>
          </c:val>
          <c:extLst>
            <c:ext xmlns:c16="http://schemas.microsoft.com/office/drawing/2014/chart" uri="{C3380CC4-5D6E-409C-BE32-E72D297353CC}">
              <c16:uniqueId val="{0000000B-E95E-48ED-A070-B5E86F89F7A1}"/>
            </c:ext>
          </c:extLst>
        </c:ser>
        <c:dLbls>
          <c:showLegendKey val="0"/>
          <c:showVal val="0"/>
          <c:showCatName val="0"/>
          <c:showSerName val="0"/>
          <c:showPercent val="0"/>
          <c:showBubbleSize val="0"/>
        </c:dLbls>
        <c:gapWidth val="219"/>
        <c:overlap val="-27"/>
        <c:axId val="839848352"/>
        <c:axId val="839845024"/>
      </c:barChart>
      <c:catAx>
        <c:axId val="83984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845024"/>
        <c:crosses val="autoZero"/>
        <c:auto val="1"/>
        <c:lblAlgn val="ctr"/>
        <c:lblOffset val="100"/>
        <c:noMultiLvlLbl val="0"/>
      </c:catAx>
      <c:valAx>
        <c:axId val="839845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84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[StarterBook_Homework.xlsx]Extra analysis!PivotTable12</c:name>
    <c:fmtId val="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Goal</a:t>
            </a:r>
            <a:r>
              <a:rPr lang="en-US" sz="1200" baseline="0"/>
              <a:t> in the Year per State</a:t>
            </a:r>
            <a:endParaRPr lang="en-US" sz="1200"/>
          </a:p>
        </c:rich>
      </c:tx>
      <c:layout>
        <c:manualLayout>
          <c:xMode val="edge"/>
          <c:yMode val="edge"/>
          <c:x val="0.72627986348122864"/>
          <c:y val="4.603580562659846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s>
    <c:plotArea>
      <c:layout/>
      <c:pieChart>
        <c:varyColors val="1"/>
        <c:ser>
          <c:idx val="0"/>
          <c:order val="0"/>
          <c:tx>
            <c:strRef>
              <c:f>'Extra analysis'!$B$14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CFC-4633-A876-C40A6B175F84}"/>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'Extra analysis'!$A$15:$A$19</c:f>
              <c:strCache>
                <c:ptCount val="4"/>
                <c:pt idx="0">
                  <c:v>canceled</c:v>
                </c:pt>
                <c:pt idx="1">
                  <c:v>failed</c:v>
                </c:pt>
                <c:pt idx="2">
                  <c:v>live</c:v>
                </c:pt>
                <c:pt idx="3">
                  <c:v>successful</c:v>
                </c:pt>
              </c:strCache>
            </c:strRef>
          </c:cat>
          <c:val>
            <c:numRef>
              <c:f>'Extra analysis'!$B$15:$B$19</c:f>
              <c:numCache>
                <c:formatCode>#,##0</c:formatCode>
                <c:ptCount val="4"/>
                <c:pt idx="0">
                  <c:v>180776788</c:v>
                </c:pt>
                <c:pt idx="1">
                  <c:v>92651279</c:v>
                </c:pt>
                <c:pt idx="2">
                  <c:v>969039</c:v>
                </c:pt>
                <c:pt idx="3">
                  <c:v>21559363.810000002</c:v>
                </c:pt>
              </c:numCache>
            </c:numRef>
          </c:val>
          <c:extLst>
            <c:ext xmlns:c16="http://schemas.microsoft.com/office/drawing/2014/chart" uri="{C3380CC4-5D6E-409C-BE32-E72D297353CC}">
              <c16:uniqueId val="{00000000-6CFC-4633-A876-C40A6B175F8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Country per successful pledge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Country per successful pledge</a:t>
          </a:r>
        </a:p>
      </cx:txPr>
    </cx:title>
    <cx:plotArea>
      <cx:plotAreaRegion>
        <cx:series layoutId="regionMap" uniqueId="{1A83CAB3-262E-4419-B888-72A3354ACC7B}">
          <cx:tx>
            <cx:txData>
              <cx:f>_xlchart.v5.2</cx:f>
              <cx:v>Pledged</cx:v>
            </cx:txData>
          </cx:tx>
          <cx:dataId val="0"/>
          <cx:layoutPr>
            <cx:geography cultureLanguage="en-US" cultureRegion="AU" attribution="Powered by Bing">
              <cx:geoCache provider="{E9337A44-BEBE-4D9F-B70C-5C5E7DAFC167}">
                <cx:binary>7HxZc9220uBfSeV5qGAncOvmq7okz75oj2y/sGRbAfcFBNdfP32OIsc61jhOrqY8VeMHUQcNggS6
G72D//4w/OtD9nBvfhryrGj+9WH49efI2upfv/zSfIge8vvmLI8/mLIpf7dnH8r8l/L33+MPD798
NPd9XOhfCMLslw/RvbEPw8//8294mn4ot+WHexuXxWX7YMarh6bNbPOVvhe7fvpQtoU9DNfwpF9/
voa33Velefj5p4fCxna8GauHX39+dtfPP/1y+qwv3vtTBlOz7UcYi88oF1wgxTjHSApGf/4pKwv9
1I3omUQSS+wKIhSn+OnV+/schn/TjI7zuf/40Tw0zU9//H829NkCnvXETek/4sAvD9O9XhzX98tz
HP/Pv08AsOITyGdkOEXPX3WdUuG2iO3Dx582QIyPZf6Ej/+eFJyeKeoiygQSilKu2DNSOOSMY1cp
JaXLBBAKuU/vfqTFt8/rZYKcjj+hymn3KWkW3vcnTfBQ5PcmfcLLK9BEnAFBJFIYE86kJPIZTdQZ
xQoJRAkXhHAuxdOrH0nyDfN5mRafBp4Q4RP8FPvB5vtjf3b9tPr/HvEMnVGFMBIgXLGLpcufId6h
Z5wzKimiirmMSRfk1qNM/EMwVfdx8QR6aTov4/36cdgJ1v+AnuL8sF4QtieS5gvA/1VhNDf3xYdX
1AdMnAnCJAbpoiSlSj4XQuSMcUkVV9xVTLjuKdr/ejov4/1p3Anin8CnmJ9ffX/M/6dtrInvv8Zj
f08VM/eMSxe5iAmOpCsV6NrPVTE7wwyB9KdMKXxQ10+vfuT4b5jPy7j/NPAE+Z/gp9j/z83/A9iH
ObyWDfQD8Y/26ZE9Tk3XU+vHX74i4gUYl5gcBD0VXwp5eUYoUmCdYkaxlMw9MXiu+9hODya7Lz5+
bU4vc/2zwSec/6zvlPsPCPjeUt//z9cW/PfEjgC70mUEuRRxhSRBzz0AR4FGAGWACCdCgtIV6und
j3LHvy/uP35VDL5MgKdxJ7h/An+Bdljy90b7f26flv6SRfH30O4QfuYSiREV1D16Vs/xjik7Y7Ax
pORKCgp3Pr37M3F/n31dAb2M+aNgfxx6gvzPek7xf1j798b/9hXxz9SZ6wpJmOIvGZhg9ysQTBhc
ewTqluAT9G/b4SF/X7ZGP5HlJZZ4Gf+fjz0hwOddpxQ4rP57U+DgZryW2uU/fKtjWOjIJH+ldlez
V0Q8PcOuC9Y95y4mEhzYZ4amI8HQhCADJ1TA3gAdzJ/e/Sh6Vubhn+ncTwNPuP4T/JTlD6v+3izv
vSbm0ZkAecLAdWUcQj34ucxnZ0JgijEGoaRcLCDY8LlP6z1kOm6/GnF6WeB8GniC90/wU7wf1vy9
8X7w8V5L1PzwaiH8/E1yJnhNbsegRIGdhSvAegQr/7mcwRDikYhgl3OCJQfr84ngj2Jm8WDy+2J8
An67fv008ITdP8FP2f2w6O/N7ofw6Wux+49I8svM/jfc3NVrxhcgWAnBYUbJo7Yl/Jm+xeQMCwRh
TqIwh3jmYZt8LvZX9j77B7vgj2Ene+AP6OkOOCz3e++A/fZp3S9t9cP0nmd9vpbW4uSMMA5JEoG5
SwjEEJ6hnEOQUyihJEQWEOLUPbHu9w82egwsNF+b08va9tngE/Q/6zslwgEB35sIf2R5ru29ffjq
2v8ePag6A9bmIOmVKznm4rnh4yh1Bq4uRbAFXEi3fBFk+OZpvUySk+EnRDnpPSXL7fX3J8v+/Gt8
+PdoAQEfzDA9BH2+yKsoiPVgQSH6j6VSDO57eu+jTt6Xpr//B8LoadwJ5p/Apyg/LPd774T9u6el
//fiyGGQ25Uc0odUQUDziyAbdtHZIcsIokqhF1TA/qH/6d3D/T/zup4NPiXA5w/+ggqAge9NhetX
tEeB8SWVLuROgAhgmZ7kFLE4c0EdQPaLCMSUPHV7r/uHjw//JKf4x7gT1D897hTrhxV/d6xDmcVr
GaM/Kkw+rwE6NWKOxSenOZaDxnkt9P/QvM+txr9b7fN5RPa1aPIj9nxSGfdNu+Kz5MRrEeJHEuZZ
geI3keGZOfFqhPhhIH1ZL/pN5PgUw30tUvAfMepDse43If8pWf1auP+Ri/9m1D+Zz6+I+h/OwTcx
/bPqmNdCP2RofpQC/ROr6FNS47UowX9kbb49Lf9HZfBr4f5H1fO36d1PBQOvhXjImP0oifhm3fuX
Gam/F5AG2/9HfuzLQ2OnUaFnuaNXY/wfibIvzul9kxX0lLp4LUL8f5OVOTku81k87lNCN7i397Pj
Acdv7n2i2cnQr4VRHym3+giHIBmUnkDM/TFSeHjEH+Mek147qG/W982He/MUlv006OG+sb/+DC4z
g3QZ1EhTdswq9A8HMMg1wiCjIzGB02FwsAOSnkVpbPTrzw7GZ8caL8gGwUkPOEwDM2jK9tgHlcEc
Kk/h0BmDsgAmmPx0qvSizEZdFp8w9Uf7p6LNL8q4sA0sBp5UPd52mKYklEIaTxGYHEhZVwoE/R/u
r+D44uHu/9V3WBmr68zXU+/6jfaTdGsS5mVEPkyRVX7dFoPXhuph4rG/ciLjtflUeLZRjT8M9Rs2
1BemTXKPmPS9GN5/hsuX5gep+JP5McjSCykBT3DCVEB1xOfzo2FSNlOKU7+HwzFekXexh1UzJxUd
/XKkHwVkULwKZXvByMfJTtKLxzu3HX8rh3ZdYhvIaoq9OJEISmw+UfmFmR0KkL6YGWdw/MzFShF+
KMH+fGa8lkjzwU19ndBpYUaFvKlFm4jmhTfEaCmH2gbZNNV+h7sbrqNhTmqbBrJmsWeTJloirWIv
U1PQtH3hMZS5Pi3QTZ6S3+KMep2sH+oC32Z123pQFnipLbl0iigNJoqEz3ix0ZGjZ2Hfpx5i2YcC
77hqq0Dy2PVtRWufJsIrkRN7Q+3GfizeY6xbz6ndJKC9qbwyxB7kusiMY3obYiF8RRO1lJV2fTGk
kacGd9721gbIcbfJkGZe1JRZIB26K8LCBv0w/UZjeTE1ZPS/jmAFG+AEwfyQ64fKAALH+Mgh4/Y5
gpUT99pNgDWriNP5RB20tGpajk3XbhMgqq1H53xszeQ1TM5SIt/jKu5uTD8FpB3FEjci3gwjfqtC
iz3ajpnPeh0u+35HVHtNKxctaSdhubwIVK7JriouB1MSn0qRzerBQQuKnNJXE5vWWPXES5sWz2XN
1QxOaXHP0c7g1xkvPMmdeUuY2bdTsVKlLeY00zONZLoxcty1tEt8E/aFj6dwWsmi2KRTl8xGV1Mf
ZTxdsny8ixgZ5q47bSXNTTA6fNwXrN30XXcTd0W97ENZzuty3I/dqqNWe1CeW3jRVIa+O4aDP9Fs
z5sRbU1a4UVSACMSVCczI1Dmu3HUz+QoaJBPLPFp47QboZvtkOMrnUTlZUHEhdNnzEujGnt2zN4X
vWawRpkutI38CiXOQjLxpohkE8TuuKakswHuer1lrDgvpmy4+DoLkJdYAI6eYDjyjATFhwOFn7NA
pvKslnLI/LTT2YwzJ/Ergfe0vjFFhgPjuM3MwX6ZO3hVjvhWp85m0vWlzJoqUMakfmLy2aAcG0wl
J75T0ybgPX9HXML2WVuuGtnpWeQUf8G8h6O/p8wLJSsCalpAcrnicC7m85kXjZVOQnHmx9hutSZi
VahSLBySFXPuOB7KJuonpVuuMGK1l3RO4xep2kxJ7ZeDjmddPmCvS9p5fOiKlYpmCQEx1xVNUNc9
C9IyClI+3aA21l7MBu1Zt6eem6pdmk3GN2lcPp5WetRsL8g8fNhyz7WFhMy4hCoEBHVTUED1fFXM
wUNBEuAmVu5pzEvPTGkX9EmpfNb2gRbdNkb126Lcj+FaOC318FQbTyi7ZqzLfErIXygIelBQz6cE
2hD0KpSsQw0FfIvg+ZSoVHVNqir3xdibOXXYEPTTJAMTe6B8p20XJnMQkx8di8RskJHXt0kfmIpt
h8iZfKcquI9RG/ko6df1VEyeQ0o710m4mQjrfTdhch4q6jU5LxZJ1GQerUXoSdiHNqpuAB9l0OvO
62LV/BW+v+AiRlwE6g9KDuCwG0cnXCTaYTBTqEA7Yzeay7i+SXnQZF20TOJE+Yj2yhOJhb/U07xQ
fj7Y0ONm/BAx5vopCHNfm2vtxGLGqIHHVMNjhcH/kSfUFwQAfqCUQjkQzBD04IkFkeK2yXu3G0AP
JucGzpDdprLp/EgXl4hPamst6edO0fcew+M4R6gZ10401PO2SeMVbP5oJnp+mVWs2dVVoa/LhJvV
2LbCc2iGL938ncQOucQ8NX7vlGYWO2pZRhhdp6h3dzqqryapxtoXuL0zIubbBuP8t1yb2Ee6JOsx
rfI558AIsSveD60qthGrEq+uxRRMbZ/PmmEEBBVmrZF6241sXXRV47OxYnPdStCj1E28kLQloDxr
5rFu0dy2KF8pug5RJc6Nk6wnXustHgJRlGhfRPSmrFm/aEV8mTRxMk+Ng2d5zReOLJvrtTNRvWtc
5xLk9Gbi40z2owi4M7Kl0w/Mi2xxzXKsPZOh/iIRrPGEaPfEkmieySzZyzHpfZuRZFEXrFnINNpY
KqKZpPYac+OuxFQsCCqLIHHr+V8IZknIyb6TLpRmM6gRg9pUCkeTT0SBRr1yQh2BnWBc33GsznYl
b7kX2rANwBZ0125h3XWcEncts+re6ZAzO8IP5xgKL5ui32wJmmxyCqI8WZnrpnGjTeuWdkvS6kKm
xNn0hiG/KUf7No8Z9qrGrfY6JuyqqdTlER5qLWatFsOSFrp9K4sH2zF2F6UJKKikBxMMN8zvx95Z
6TEfZnwgeB7XurmVqJnmNq6mmT40RZXzBRsQCoZhMrfJ6MariZfcP/aiCnXrMBKR3+CyuoTvwSwi
XPMLMTjeGClxlWeZuKqkbGa1afvZEWaSQVyJYvSGotGXxzvMpKfFBFWn/rHzeFFxcZGrrtuFNIWt
boZxDmVIyR6nUbovHb3odZFtpkPrCDp2HpvZ0Mae0Yj4E5reudlEPAazn5VZz8I5z6za1iFRW112
2UzloD6TPqS7sp2c0Tv+RKK5MCFmYE42esYLRG9x53aLrBv1DHeCfNachhAvS4PAYLWWB1k4tCte
VeObVPVBLvPu1iRo3DS5AnyH3GumyX0LBhY4FRmVng7VtHPDdJHAvn2TjmHg1ij2BOzWbRvHeCun
US9aakavnBpxMdX50pnSZq4zFc37BNS1xweTbOygko1DzIcoRIVPJpEtZZT1u6ywdB47fDoHK7md
5dZJYDf00SyfDmK7q+LR63Rpl8nHUFv8W5iz+rKr9A67DvqtGzJnm4eT9eihGRdFtUpCNw2yJLp2
u7jeFlOVXApWFn5lnHqRgarTPncKFnQxqmaJGuPLTMTuCtmDPd8OoW+dGi9CFvfXQ0n4NrPyDZ5I
dz22dXedJviNkLm7PbZkjNEiirXj08MdKGfNLAOHbTbZmZMgfn28RKMjvX7AdHVsEo6c5eCCkYrc
gl8PSVpew/1Dwv20Z/gKzFdzi8GScGlqriOGza0TmmVky/Ly2Oey5CpMWXV+bA2WPjhu0e2OLTTS
GTcoCTTRxnfTyNkdL9oh4U7WxtlZA9ZNa4GXxtidPKkIXI/3cBXl4K4l9eJ495+D1eExVDXAfs29
iBTeNyWgJ26SbQclqW8wrppFWOhp7sSE3uZT7CfuBF5OFSl/dHlEPW4Ltu/VwPYW3UUmI7sjxJTT
u6pUznKMXHffmaoOXJyhIDXhwRAZM7kv4vJqSCcyN5PadwXvohkB22wNNtYeRbz9rNkMbXN+vDjj
xnQs3aZTzh4vXQUsHvVAqqHq2bYaudN6x+4wnlgVQI3hZSNwtbRGR51nEkfOGpwk/lGRuSbVXkKj
YS2SWMS+6ckKNZTuHpuceLCzmsvjvVqN1d7ti4U4qEA3QeRSu1xvmIo3dV7M676it23q8j0um7uu
AYw1hxaF1rGPo0wc+5rDnce+FrWPfS+MO/SFU8l8EkVk4eBqvIzI4AQxzmqwtKF5vNQpEMOaYpon
VE+PMNLF2q9yF2yTTzBXgXeuKuca2S6ZK9iqV1U6RvtwCrfH1vFCkkYHBcQQFvWg+hXrmtEz2O0v
6aD2GYqm7bFlD6C6MguOOlB/tU5iPy+IV8uBnCemimN/2qoD6vqs7y+rMnbOa3CQji3hEL0r+nKr
OzGcE6fyLK567YMDll723XtwNNzzIaGD9stQrdoWZbscm/SyhjcYjqZditp27sZO5E82yc+zBDPm
0cwpVlHN3o1wNu8cjCSybVPHz7Mp3Iwycza05dOqGIGlwxLNI1pbv5ykvaDdYC/ywy+9KbqmuvgT
OoGj6Bcm7ubHm44dTmGddZmp6+OQP+Gcots87tj6CD/eynGH5m2dW3+KW+MZE5u1jGp5XcbxbijT
cH9sjTJUQZ1O4xwCYO51lstyi8L697LnvfHjic4EKOaLyhB53WRDHERQn7wA3/A+jLjcjU5O502U
TrMpkeMtLoF6yq3zWVh2462KS7LIS86DYzNtQJTXo26D4XAz4+OyiWNnRXNabOPYUj+LJ+nrqnMn
CJK420wztjbgY563Um4YDdsNKfvxfCBlLTwOtnsl2f4IQlCqO6NTNwQKFYmvkp6vKLz1xqKinduU
1jNXRf0N68N60w5R6x17Sy35ZRjlwbEzbyFEQ8pqw+uJnx9Bx6cN5XSR50b5k6nyxsNGRFsW9tF2
OvxqcbMB4TLtsjJaxjabzk2uzDXJSD5HOdezuq6aa2s4uxynHMxNaB3vkCRHfggxgWUHz7jmB9WA
nfLN8Y4jaIiGj4LH8fYI0iMlS5GmlX/srGzzEOYw22bgl6Id6TYvdXHVxb27T1s5P7aOl7SvpkVm
wFB0HVNcHWFOmwPbR3m3/BNGSeEnPEsu6jIDf7lW4Sw24PdAlEoGOirqm1Yc9FSXfDy2VDvVN5wE
SQx66QgZoiTzMp0tUCsh1tHVsOi0s/iaNSX3TIrl6miyV9XUrmIrHA+Qhq+Tw6VI7hF4rlT1/ToW
pt/mMgI6oTbs57yzhdfYId6T0VQ7V++zvIj3R4gshd5U1K54TdxLM5h1l3BQBocWtxO5iJvfjo02
dBZVhJ2dDMNq1zJnzessA+mRZ1XAxTgstIoqP+V83ET1mg2cvc3w6MW1GdYT7uN1qkOvQ5zvnCbj
O9zQFOI+QztDfcd35HA5/jIgobcWRoYlZV4xwY5rNMZ3pfalqOM3rqofumTEg4+LSG/TIW8uGao7
wJzVKwFrj/w/2zxJhyXRQHYZF+46wZH1W5TqOwek3Fwr3c4TNeg7Uw2dL1VB1vBNInc1EjP4acWZ
RxqTrvO+ca4ZrcNFfLBIhDuF14hH40XlNPMas+hcCe16Ies7T5elvRGgZK8ybH2IyUELW+HVoSNh
eye5P0wDnvWVM+xMXY27YWS3ivU0SGtMgE7OcGWjQ/yTe61L+y3Go+ubVrrvdIGvclqNq0LTZGZl
Wnsk7y8TmMW+H5WZ5SgmxLOq3ZpOlRsianbnYDMj6TrL6uJizOPxwqY2WjFl57iJ0CyD6c+PRmrU
86Csk3Md47HxxrKVPqxR+LmqUAvmdz/5ajQROMqOAtOlujdEF17IwQNtTCOCNjX5WuecgrZKkh3L
p2keDTZflkI5N48ka2zfbss6zLzextG5m7PzMDq8DkLTwtdMRYFsqsvDd7OWSdjYXdhbrwSvxM81
7e4EcpKgCKVYuTqL5nWUQeyqF/Sc9x+zTo3vIIjReE5Xxhcglvs1mvQimSo7R/DtuZUJK37pZFnn
RcIsFLGAbor5MGMQXz6ofZNX1S00RD7GXjepcn1EGETEpj3EBIGFML/JFMmuWK2DY6u3FN/QpdsP
AXzOSlyGh3bYsNSLVV5vY9oU4OVC8GxVdI4P0YnkvM27XaGq4kZTCPgaFYMZ3Gp2oYaUzphTQCAV
LPZdk+u7Ka6cmShU/24Ub3TrRu+nIqdBzEKygZgB+NNFlIxgKwF/hW3Egsmd+pVANdicKV1rNpmt
w2pQpireuVjjc92LyypO6G003gwlxC/DEcyyInGixZCB6vVIR6p9Top6hmLX2dRhmexdEHSpbbBY
8LAObJmMnjvI/CbSA5+18CXMBcq7q+NjwYIIHEfr62SdJEBibzRyH7b9NBcOja8I6i0E4mK9t6K8
S5w42qssWeT95Pou7unyOGVV5uXMZDb3ZTfFQZqaeG0r8OpBMifeMMFiqrCKd+DmkGBs2nnXrJqh
KudFmXQrFDrJDWr0HS9xP1PK8mU34mQ+ZmG0aNqqutNlA7EoVk/baAR9N+SwPpUkIFRLyCscPpe0
k6C8j0bP6IAGEXa8EkdjKZ0mtC6S4aMC/G9FZS+RjvAVLuJiZiyZZsdmmEbtXDf1ECSQmhhJn1wc
rbR8BCWedgIii+A3FT6Yz7cC58UCznjfGUrUOeFGnTtpDgGSuGn8Y/PYEQ44WWnVfKiKituFU0pQ
SGnnBFGj80WeYe5nTusAZ9E26HGJ3/ZGLKuSio953rwtQjVsUIlrT4BbsQUVLb0OHnkHlkqyoOXk
zHI3Tu9wYyffbdoBLKXyltR8Alk/oFmKdD8bOAEhx4vm3EV2j5qouu5RudJTVK2RKSHQHbfJDe4y
90o1d6gVyQ1npbqu17ZWzsZQvUx0nazqcDpwFlxKFk2zaETab50MDMUOHsJQZ3zIA7aerB12SVXN
L3GFqnlS6wJSPwCrsFutiTJRu9Jch2vQj9E5d5P4HDdx7U8ElC91VLqCeOAHGRXuqiebrigQeMqR
fsgg99aJ5i7K2mVmKNpWxtyVkCvZ9C6HyI8FXdA7LogWEgU2zCGyMmUBKtPE6+PUx7U029DNmu3x
VwqK1tcQJJvrtHlblqy7cBkkOuoqRDMlIPJcd/pGVLRcwhbpvaQc6MzG3bjt22zcwo580CNkO/os
rSuPFljNyETBUmoryEmhDC0hu8iSWYHFfBinZUxHfVFh3G4d0SgfvqzZe/CNzXqVJS6fhUaBaDog
ydqsOXBYB75u0czTbgrXldsMB9c3C4RtornNexD0IgryvK9/S0b0PragpSsWjrMIPl+4ySFCWIYg
yKzjvhvJmK/s2Nstzivg4IOdlhK7yyYIF1ak88FK8oEtk4w768SAOkkNpGaQ6iG00rBAwRd8A5qJ
zGvQlJxbXSXnaa6LuTHtRQ3JHo/1OIMIa1ou4EO5qyIBS6DpVX4jTQimeNJAYsWmxgOPRS+Nia7z
Yhy2XLgDuP+Ayj+baiq3JIsreFbqLKbY2ZXl1H8cnn7oSj1CDl2ax6AMMxzPYiSHi6a1E2jSrgiQ
1TeGMHoxogaDGZX3ixAyKYFgrvBRlYGqc4EGHqR++gUNwQ1VvLzpIuzOQm7ROg9ZETimFMsOW1BL
uryRuv1d6/QKPGm0pZbE86omZlHUKvHitkw8RXB23Th1dMnAaypqCJ+mpmoCNx59sHKaCFgCNnia
DWsZdodwntUbrhlexQ6BPWzYvE4/NCaLAw3x9Q1YNxXkRkj9m6ijaMm50++Ol1JUw85RufRjiCcH
mZMvLO/JNuRZeTG4fXlhq/yekmjdywSsRVxOs5rTyWdunZ0nhc7OFTgbARk05GRKx5mB72I3USTC
HSSc2sCifPS0g1kg4oLtRjnS3eRICpk8yJpCAKHL4nY+smTOtRv6g0XlGrI2uzLX2TqFDzj6o2U2
0HndrknSKeBbc1viFlKFldt2Dykw0Bb3qFkmwMw+a0S6MKaRa/jglxMUAkJ4LZYbqkQ8L6jSs6Rl
vxuTNLOkhFi/rD0GUmBbufR38KZGT9UQYISvQt4mSsbLKBri1diXLmww5PhFrbEXpvUEG1S9iars
rQzLepORYa/6EG/Ltn+oIcb4BvJoO4gtn1cdiZelAkVDTYkum1Sl+7gcrkbXzHnT3BWD7dYDY/UF
pCX8hjF1FaFhVqWmfsuqFi9gbD+XOca7PAOh00dhEGW1ejMieIIzDcMqtWO7r20UsBFcAM+URTrP
wd2vczbsEjztcC+bq/zj1JrsCg35RRQW6Q5bdJlH4NBiXn5kbjEsXEr0omyHcuWSLPUzlkTgRypn
MaQJ5EZBvK9GU48XzL2t4vy87WniTeBJbfgo9DoEy+DieOmaeqdT5b4LI/IGAi7vw1qYTZv2o0eg
jGDh9GXrmT4cN21c5OtG9DoABNK7NIKE3Djk4wqM+ZVOmnTVjzy+KYthaUd3eOP01bjsnNbOtIH8
bdWxaelCPhDIVtw5wKcLoqJxOUoGYd/i4EWFku7ZIcZVT2Y98LejCvNVgrMUTJdwDD2cN5Of4jja
aSVzfxz0BR2M3kD2ZADnry1vRChKr+BpfgdJfSCMcl0fMte8kPKSTL08RDHFBnI1q8hmfhcbyBnZ
/HdT0puaBGbifAMp0biNxzdWZtyLcAFGHSu67Zjm4FtVOsj7Dow0mNMb1Z6z2PAFz7rceI7Ia/+Y
3DC5A6rofzP2HduS8ljWr9IvQC+8mfQACO+udxNW3puZEgiEhBBIPP2/IzKrPlP1V/eEJQhHgJDO
2eZI66ycM5WWXt9GRcBkf5a2PyZ+pA99bdaIiumTf90on77GTg3wkTAPDyTTq5ElzXYOUAc8rcZl
29UdQso5NJAwaPU1N7SczKSL2nG8re9FeHAy8iSuG1zhD2Mm51hPM9/+Cg+zcFDrMKZItiedblwm
s2MldLRBib34oMIX2RJ6kjPCKqQ+3btJHZY7PLubh6zZEB/olz/Mcmej5FP3VhxuG2mncFtlybYK
l/py28iWXVSIwKzvpx7YRpetWyFt6bbDvCFJcglNl218lbmY/adoleiQrNylcnOw4OQHMH2AdfVh
DigvUXwuOznh+IBcDvOLG1V3nafb3AdMV9LKTvuey2mfusm0b10PlD8SyII3Xgoc2x0eGyk2QKlY
0Snbb6dhjldTJkPQ+aOGCIS+M+WzdTu0ahPaTBZAwWXOVdStgaUiIYzq/TC6l7Bn6b5PdZdDDzOt
pfLXNB7FmcZuc3b7Zk1RETj3DYVIJwP918gGPdAKjIYxX7eWgTBO5jpnkYpPruoY+sjYHxfwaW89
z/twzAXiNdTtqLdmakQ+UMgzIpEeuBjY0QbISD19hhAn2DRRkkCgMPUb4QRQslAogzAT8S2vm3rX
OA5IT2KndRiOzarL2GNnSbAPu1iV4RJP+7mL8tZbkr1ewi7vr+oSW5Egp13i5o2pSsIW+S2xeaz1
npIOOaLFUwQatIECJAsPw0y8oq6Yk9eIGuJKnoLZc7ZDoNOjctt+FY8k3VcTCHp3yLaRAhndR9Lb
Zw719tNgt4tBCohUPNn3NYiQtPceEgRKezvMAegDU8SiHk5ZiocTmc5+0stDw+v7pPXIcZpsenTj
KO9q2p6ySDyCa433EVXexuFsM80RbrSpcuJRdLy2Zzsv8vgqEEspE9q/JBGiLsG9vI0HHxEj/geJ
wCKzWA3rhhjnQTX9fN9VsShqwt+5DNySk+x1XsDITDV7IDEBu95kJyl1c3FjJLqAPwnQVsC9lejy
kKQespuqPVYy8pEiX5uZC5XMNCtcjDrZLyR0Ds04OhczD+Nx6ZuNx7wQs9EQHlE5yqD/GrL1CCLR
dISaJlyUeNAhopF0UFOLLxErki1V3loX8atL+V1tW1wDx4w5d5c3Gybs89qYJQdr37C04D1gkYUI
9yHNwpeM6qckZXOc83i+61xk0ZrKFZigjV9N+jC1ei58v2Z42pRcG+nUT4MK7SEh4ysfzTtG1x6i
JPQ1CclXTpalPbSC+iCqCBATm/ZvbZWAY2iCJ3eco7OTpjzXnqFnt3IxyFolQRJ4g5tDjZDHdvJc
3PElfJxl423J6HkrB/37FLEUuq1EiRVHZlJYibxJxolfdMGYm34c67wzKue1BfRjx2ztjv1wCDHi
NpOLLzf9sJvCyX/2vIbmpGv9deMLs3Uai4e8W/Racx6uq2oJyqwqaqacLxWqrgAs6d6FCkKgXlfN
PUBjUhBL2aVKFJRCQ1KaNLB3kx+f1RKY0k0pO7nmMFs7vgRN9QV5FKbloWU7CFa8xzaq2r2tHTfv
nWSjwqbDHZZFgu54ksz+8Blxi6AaeTGCgMsnvy21bbwyGydRinaGPEM58dlGvM7VRCD76IYm13Ur
8qXv5VqMjSyXccwjNiN0lKzf+mIXDqkou6GiK83kIRm97gh8LhqMd6dbTGpuzV8yNpizm86fGT1B
lzN9oh9/GtmHTwOu74aJlOxQQGLatXNNyr7rvuYKWRqLG3W5bcYE/H/kxae6W3dOl7wTbsJN3yfX
AEXYj0WtE8L9l8FxCwcT9jH0wJFNHcmeohpEgFY14gqVPXVZH645VKCF1sm9rx0sa2AyU8xho058
ScAZTHjiWuLGT4Q1bdHbfr4QUKPrZljmC63fY9JG99yJ+V6MfMh/5fnG52uezgJ6J2IeWZXlrr3O
wpWfFm2z3PVWJ9/qAQAX0kXntXa7rhj6YXhijpjLKInpvXbRS914PNxSyKEHrmajnkGaxPjd6GNY
51OIKGAMQramTvQ1jDK56/ylOSlti4Z69M3U3carQv2JqVsWrQTNL1q6EUQOe8wyZIsndQG0Ntmy
nRh5Ga/PU1wl5ot5YoUX6d4iMXinqfHKyDW4akv1MC+jc3Sb8Z0icgN4Bp6wvbIwt03AA780gBEL
BGLDsR1iclR6o7z5e+CQ7JG2md7iCXY3kRmfIUXpNpMamxcd/cB/Cl5JMtpjjPEEAXG15D5xqtMc
hh7OXnZnP6vVKVxoXerGhJ/e+JDFsfo2zVBjYNJZJwE6UZhtOM71bZqi7oj7DSXb1EIeRtJlo8kg
jk6bll1Q2e3Q11+zmPpzrMcZlyCYt5WihTQL1CDK8TYdIsc1rz1AE4MMIM6thpP7mlbufN+bdsht
1A3vVxjPHbMJlPb03audtEgikbOki4/WNJgJ2qIpk9YfjsYxFiczhO9Va8ccIuZhnWljdzpLyoZ5
5WKetddEL3KJszWLAetR3uizmgOWNwtFtmqrZuOmvbvNolkcYig6oQcbCuFrcr9UQj6oeI1HR90F
jb+FqGkpxpgu73XmXhzC3N3oV+EqTlhSTFFGDnNq7JubrvCPFLqSNUDLvOTUD0AWQkSvfsyqTW9n
78hUnSAYxI1TSY9+W8v43ZsYqOdx8N+pRQ7QKihTnDZ6y2hhgsX5Mg0Y/GzKpjuA9O6OTOiP1cD7
JxVDjiARiOex39D7qfJPSxulLynF8zipWO/GtlEPVWxFLpmn9qOh7SqeKKIGLwVDyIR8GQHimlCI
N6PqeE9RZbVQYyDequmq0mDLp6iGYAO2iB57qBrXLJi8Jz+2fd6CNn70mC9yVV3SQRqah4u/yYTV
X6mDoHDxpDxS6i5FOtQ/hzkdf1RRnHf+GH92ScgK6ggIh2iK+Gekat9QsV44rfLOy5L72l1GxB1T
shrDud8wx5h7M7NnOdSbTjfDi4yRgbTXtybM2LKvGoQQA8tAxLPwTFNH7biUUB97w/gr8m+b766T
hIcusi1iHUO+h+n0TLqhe+NsQSDul+4yZEehPH6uFfSIQjP6whTDxIPRX7cQhGD2u48nF5yeU58Q
WKh7HUUPuM2CrdL+Qfvpcu/74Q8/69s9EhEwZ8YKcBXUjmXI/LmosquUlicjtEhvIG7Hh8aqbN9m
PMqnyfnQcx89p7w/VlUKbFsG3RNSiubopVcRGDWvdvYvAe/MCTDDUEggJtsYBZkAsy7pfrkKK1TF
H+rUO42LFwOrtNmqyYIWuHi45GHUhHfeop9BXDu7yGdBeQMpGncuTJ+uFqazS82b7BI5HZ7H28Xq
/GG4tGMbPcphh/wsPdAr4O0BhiscHoylg/T5aBN/XsVibHctmyG6pD9o1HUPCVfeSnKVbPuJeO8I
qBrHXKIaau4IkSUIafIUxWN/39PhteshArQ8xb3Q3slMoXeMMlbfZfQNT1wFcUBiN0KbIU/GqTrL
UHdlMzXpfYVM7r1HlJb3jPcXQrt+3VsH5HKWCUDnoXuEAn4ptds7BT7QQbEDlZoN44OJSVhaTs0p
6YEXpy2mBBGAxFR9cheOC7lYUwHI7BfvuNhYrFkVdmWXOPxM9biFrgwKgCuZZEfj37ftCQqB6akZ
ounJZvaxFuqlnjALtYCkTo6BKWCcpLMC+FYoIGrg5uYjwgdMOBhIKTIw06462zvQ2eKPTcLwfRNS
IOp9HxzElNJD3AbQ3NJ2ixxwfO20LCEg6bbt6DY7FXQvCEmWz2ujbxx7a0TXI8HIXm6N60tpFgeH
JIMuNzbQLEd8pHc6YOF+jGtnBRonfE1semiW1vuqFGN54tk1FnVyVqlyzT5aAY0y35WhwE/ncX4C
4p6t0gbzN+2H6uixuTs4jv8zbY0pBZKoja1b79HHcNQvnX4OOt4/Z2c6hf3KwwRY9DFwlS1LA76P
4BGgPjh3yqbucNswS4ASuE18zuTsFiaymBl9MxwG+dPvwLhVUB3sJ3nFVLPLLXrE9fZWAUwYJZUZ
OyKBYcc+DI9+oujZE1SWnIkAqXIyPc1dfDcomm2VS7bMhYA3Z2QMzsI3RUZ5/YOSt9Advdepze78
PktsAcdCSip9rto6PDdQQBX12BDoXpPhHgzLvNaTg+GUZdl2Eb4qqUiS0sUP3QObm/vC0SzYxSxp
Ae07F4005x3C/HjlpZAHiojP707wdFX8Qd7W+isNKdtxCeAZsX2XviLuNqs6RADiS5q96mB8Y8E8
3rGprp+8CGMj85Kt1F67ZiYGRti4/MwnE+0zEA9rLwuGp5i6COnqdvrAkhZFNbAQQGBrSnpDb0bb
HBuZgvJz41MMyu1LOPpH5xDxFPrc36TJ2OVBbTXm6mV8j7pSVUH1jmCfbc3YjesFAMi7s9Rr5IpQ
zpF6OkPkJrexHMmGgdR+T32TS3BJpF3XbPxIp8TZu06Ahy2+NqlmmF5NPBYRjeoynVNygmqDnhoA
86fbrkvjZAv5ycXW8jRPWfitNWRDOmglwiZeoNEZIoTx9BCOyUN4w3woEd52JHTczpp+0hlpMJTJ
tmvzGN6N9TIbCsMCu0MQO55c+EZ+bdqG4WxvB8V+UVG7cRJBwei0OgJvPoidk3pAbLx6ea+ALiyB
rT+tZZCzUExbzD7NmJ6Ogjgb6CtNXiNA2MbBGD8EINovAuScO6WY7CsRuqXW/bCeQ8RHfFD62EJ1
CeiXByuvl9FLJduhdGYO+W5U3YdXpPm2Gf2mBQRoa1qKeDjRDLm77z/8gdFdeYsx8VxwG20qdm5C
/YuqkodAdGZ/27tt0gQglmNSIGLKY/kiZ/qUuAF5suYn0+H80M5OtffQ8UCB+2dWB8njQKIRYaoP
2JqNzntlBp5HlrC7LEQKQTgjpW0Ss3YcJzxz7f5uzddjACbGEiIIaI7A8R0Rn0ebPkmfb3ttkPir
lsASJCfnXohg+W77dEdEGP9UEjyHVm0NrP6OyNjbeYDQQG8H0T5IdbQnVnGe/2peD2ZzfCRQ5m+D
KyKtlZW5m0KadtttZ//dwrfw4MXeSwBy/5V3TlB6QcrOcRAmSM4sz12PHJq+lV1Z22A41tBM5UZ3
w8ZqQc5B1GxuQ0B1HQegAGDlyJYvKGzsWi9dC/PR4JQSOeCj40IuHIMCfEnBT0Mo2Drvczx+ZPBB
uc7sPQm/jbfRGMrSkUq9SAGtFEs8uta9M7wMcorL1gJi9fkoc+/Kjk6aBxfhQyPOPPeBB6RGlp2M
mw7rj+0oraHGDv1pxaRC0k0xVpM6oe9/a7HYr38dg+FpRIgmpjXXqXe5bWQ8xQVF+IzkHscWodtV
YzBAyTSD+NJWfKd937xw6AJzPgXTUep0fkkH78SuGa0vPoc4/M5jjz3SWCQ7A7Z97UVQ385hjNiA
82c1VU7OfZ1bSFnvZihc7hvU5j5HmVrd9gRDxpiEpgi6UUJsLNUOJOC+chC/ReMAOXGKTPsw1qYc
NHoO7bNpy307PzgJTe8l3dx25qSbHwaHQComI4MMAG8QICYPS8BZrkEIqrVZ2godZfq94UnQ7OlQ
z/0WpRm3S5DO61EtwwbJTPQ2TPHJ60fnIeuVutjkE3+gW8vWv0oSPMhEEUDHBWw1sHAkiD9WIaDW
4jbYRcY6+1vrNgzeWreNHQs/aarVAIvVdhaufBPwB96SdAx6Yv3H8RC0Kw0D+zFfj4dgfBGceHCI
YdJapcyFFdFxgTZgtFNgPjMBmn8ikMDq5hXM/88qVOMPN/zRaKFILgnkSzO9KiLc96b3SRlZaHPH
wSSn6bq5taqO/24BZ1yjO0XgXlmyl5VK9ib2frf+OCYDuA94/Uhmy04BcvfTrTUNKQM8WIcQace7
P168Hf/jbfX1U5TbYVVRmEf+eIG7XbPyKXLQUSlzzHQFHExY54nQsL3zw+XQLQN5JlPSP3XxBsLy
OFfAENacdhWIxcYnBydOCxEwtfN8326CmHSPCEVhWBnC6Hs1/wBsXX3GnO0mF9In3NNsowLbXbJB
y5xyUOSAGT/BzY6FAT5wTj3vR8bdcAM9BHw7I/U+hyTLTdW0HwHSydXI02UP2sDP3XkBwwhd1/G2
MZn7uyVHZNu/XsC/W/GBAFRK4zPSXbEPWqEudbaoSxZpco5AmwNjVJexn5AVizk6LGMrN7CUrBbd
JiS3TlUi16YfabbswdLvqjEMXpuxG/YWXH5BNHaDjE+lj2DcZLIvEqM/GS4UGBO49rppnsp0pJiD
YeDKpzboNok25OzP/ZsLLd6TqeTwMFdhgdKl6VM7g9OvelFowKOHLIIG7rYhDXxY+HgKU8NkXw31
u6M7O93RNqOzccAP3g7dNhEmPvif8A4CqfxKeAGYde0Fe/3PTdYop8sbCJP3ySz8oPAhb6CjDXYA
obM+n4eAHyq4kH43M6H5Ye5bfri1EJ4XA9xUpdWApG/s4jREH04s1J0IRP8YxvO+aw0/CterN1ZC
nQa2CYy6s6/CNi2mdrZvxsC0NCcaNExPsu0sgRPVkE6cnV5dBxz6j1bYXtp+4nceJx9BX/HTcKXe
+37IyiyLkL17rX0UbCcjqCVCmhyUTcpB9lNp8U1lwuHQRrb9nXOK59pvQeC7U3XHZQjdn9M13xf5
nDjd8um4Jgah2niHKAuK6IrS/7Exvf2KYULe3A7VkH5zaGueHbnQPFWAFgn8Snioo5/ooTl8wJBq
De5bNKDjBjKCI3iweoX6y0EpMunsSZD+hNwHllUSO8WSkeDZwbC5bbPKwe3Pgg1EQxFgZv9AvKH9
wXvv4DQp+6Ph9HYfH5owAseqr5hS5oCJoeCPeeOWfjqlR6TsKXKL7ncLIH16ZEA8doGjod6AFEvq
sMh45h6jIFx0fmveNsn14K3lwnqxV3jf7VByex9oU/hUl+Hczal8TKoHk6jp6bZZIvqou0ydwRtO
TxgtvMLMAinj3AV5WE9sX1tO7kYFF1adTO7XmK4MD8MvHWyrRH6rY5a+zE4k9sK5IubUpi+K+uO6
pSCezXW3W5oFHshI7bmoQiRUuFDZjF4DbBeoLXQOp5sn6ndFgt/uyF/e+q9e2KFGPPu33f956tGp
utuin/98z61ywB97p38sFv0f37X50V/LC6i/v+l6Nv/8Lvz677O7ViX4y87q7wUS/ly/4P/64v+t
PkKAhff+aZz/l/II+aD5j/rPpRGu7/9VGcHzIiwwncFGCo83XI7XpQ9+FUfwvPC/UWU8wZrTSXa1
18N99rs4QvTfbhjBaogXIOlL4UD7Z20EfMYNXNRacMN/1JH/x9/+y+3Dckq/9//rz6UR/lp6AL+L
9WN9FEjAkpoozZ2G4V+dpYtwXBp6c7fjybcmadfEs4DZWujPbYYsMh5yg+QZGHqPaKI9mKpbuTpz
N21bvXUS1O2yiLPNml+FtP+/hst/e1oZrDRXGPV6Ef56Wl1LWVdVdbdzFMZaDMJB3GEwEl7uNKL8
0736N9fgegfEH+7aX9cAzlM/gBEVFtTw+vqfykNI1QQu7TSkU24Ffzpf+caH2rzK1gBry5HG9771
ylmYfTVDGyUqRKiubY8dU18xJg94RmAdipyfUwS5ng+8wXNAPKrY+T6kP7OJA1xIic2lH7z4oIv+
lyIN3l9dirfzx1K1qCHgYmkl178umvTn808yDIAoqt7umJd9xdME7H60n0ha/RIio2ELwfMujQLY
hRNKytqIjZb8f3HI/psb9pdz+JuJ14lZ4Flp290sAYZlzD+GJr33mAoKLPB3/5/vGB6mv9+wP/9Y
8jc3rvYsbdngAQOk8yfUU2eunG8UCcSSfG/r+Pk//xqWnv2X3/OxLrwPg3sAoz66yl8vsHBGQyg0
S1uSQU3ZB3rljQHIinEAkeg2WxNFUyms6IC/rSr0H6F2TI9NGfWZXU2EQ7A7sxVlPWRCtbmLmpoe
ZMabo4oYPPxu9sx9NpdZzywYPGA1yODyIADH1sC6X3L82MQHDVjX3Ou5Vs91C/WAVeSBmADhLIph
5Itp/DyqwvA+nOZz3O6lCeRuTgK1qoJmw4n/xbWR58m47KUG2MV9fKPnVvdQd5UZ0noDOP7M2QhN
SLwd+3MIGcAWSCHSmCHJbbe8hr1b7yDmAEzLAcgmxJOH3qN90Sxmz6mlORTy4m5eYGDWHQ/W/TyU
5Epo2lqxFV8i6NqtKjKBoJKSaWMwDwtt7Som4ht10gpZhfpwK3D7kZy3kN4CbfebtazEx0JDkevF
64qR5rwiSMpwM5Y2H2zUHlEp5DucIBBExMNH7wi1nuliirTLYI7qgjOUFfTI4Gw6Zuy9pS1kytBc
AjoByY8SBmUT5I4Q9GJSYBjcaWD082FOFshf6viqnF3gmWB86/vtu8tR3oL0xViHKweswKa16i31
UAQA3cTCZTocWADZnIhQtQBA/7I2yXZCKLAySeWvMVsUVSKeU5RvKWANP0GqDZbNcfQGa30PD65Y
Ch5IRPdjVY6xFi9Q0+lyqWOTq2QgeeekWbkQxP/LNOVaPUQ0zdMYlMgSaVOA7uI6qw6yZ+8DlLIW
TFSSVi98BqHSo5JMGn+ngzy3agvxqimSVynHeW3d+YN2LMpxOtMJQqe1qTInN/Dt5934sIyQ7izI
HwqIjdxcBnUeQFQDR0oDD36YbJJqXkHsmDc6FdBlzfiUbHWZNFCVxPUr4AALvnv+GDSLQWyNbw20
grhi2Xf8J5s7Uddc5ZSQe/smzmcWPM0/kVRD+wpH46Zr/H0NS0jpZfV93EJK34X6icGLkCITL0Oz
fI/Bea08fw4KEw7boV2DwgFUQ3IolLaeyyGo5h4MIy3IXyC1xwoPwXXOkyQ4yn7+7DB0BJ1/NEv0
PAm+4opB+Pfctb2H3t99xCF9wyB3ThNUPQELhaRPebmbNFmeSIUSJ5nOIXH+Jkn72njzp4QmumgF
UsmlK8mCJCxHFDAeXH6chorBvlKnoF+qHoqdrjrwOboENE3hFoDBOhxwQlp3wPB62Hnk/HR0aze8
E9XrDEnMo/S9cy0m4K+u9Ffu6H+DhPI17HwnT6cYASzk27mdoDxO2UfMw+dlWJwc/tJXiauQB5Bh
wh70WJPZK4PQ6YqZkzcRy01CUZYFvTBg+uJqlBiB+XRChQ8C6WsTHFsP5gKhTDGq5BVEbKkcbUpA
9+HOU0PhsMCuLE1dCFO+u+oN0u7oHTVPoImZGKzX4HSavjLvgYHcmHYYlmr4LDz+kJIYHH8WDeca
XiCXe6jJk0zDLpR+syUTiARUdIlR72Qa4WQFI3hdNzmPvE3teN0HQMBTPCwgmTR09S0/w42M3loL
ekodF7cb9xXco79suIHlhHs6XKNC0NmNK70BFikLdybyeVxNQbTmo67PqBrESzrbcZ2xJjkTh2xV
68LE5E+gcmsQVEsjKsjHKyCvPoaM2RV3FNaiHSPz18Ijea582q+v833gTT+zgLiHlPjr2gv7HKTo
neIjgXa1Rm2elO4HXIA9qfHACWBWKGJRQZbbuwAIBqcFHWB/ItSoC0GCcNUABUdODnWHwrRbQtZ2
XDqBmdafU0ACkgJ7dFZO7aAihNeSdSRZXUJ+uEBIIu+TzgKr51kKa1Hzswt3Q1o5ZQRu8BCknS0b
WwUlfKWnoOHbuDtVfiMfXEi9Ty1bvsWVeoQXFbI3Ox2x3lHeXQdAGP516Y3Jqm0PAe3Cu2WMAZp0
GcoAiSIbUqAmkA+evaaMfQiXnAhK/aC6h4exxXiTIkUE5taqqyEjHtOChmBPhf/CUZln4zpQVqIm
TJKjehimnz7OyXTO6jDaawv3KctUqUfoOGoe3fs1nCATUWvIvmGWfuMmhiKggahY8uBBgnWeKnjX
QLl9jmDrkSJGqmin8dFtgDt64y4T/RsX4oJpK9vIcCoTXSG7nM2u95MdVOiXjMy8DFSXGxQguE8D
vfZF3d65kBJK30XVlEpA99xGc66sA6lrnMElN/klLPfTKqAJz1nlZcUQdibvpXlLK/4W9cLkYyf2
AADXHHe9F7ARwQWd10rgOxDnTAtKEI2s0DIFCri8qbhpthxR0Ai/IbBr6pYOHPnO5K9UOmB2ksmr
ID8Xn3YoCJF966CcxecuFZx8O3dgh2rx1mEz//jP4RIMWP8SLt1W8vGiAOunXsuG/S1cknANZvqa
gGLkK0ZYjzBbVA91462rlvuQ1vZQPCRx7qU+y8cwfUtd2ud15Z+T2AcKBcUTRf2Xk4bDLB8yDW01
Rsqu4+yMimSrMAYdHFP/TobJY4We7lcc6Ulq1XGy2SGBhzIPfYLZFpLGnAREbrEkjgQ5m4HcdaZ1
lTZw+lJeLMC1Bu6SVW/JGh1l5UUo4VJVySO3ZNsrewBZUdZLs+uqZN6C3IU6uVaviULIQrX8nvRv
VWN9uEnhtFwCtz4wlAeyidvsAbgjBpFAErOoSGULERnC1gI1jl7DEQ6QGTSP48w5VAww09fzHYwl
jx3pt1UcrboG/jc3/dGqSOcYNTHpwjzot2/RpNUqmLqz7nQRz+wBrtZLZqZp57vZN4A6p5tFXzYh
QkCoIjyGOSxU850jVn1Y7TM4t3ejBKPfEmjs6zn9kixKLiCl5kJ324AMp/E6E9d9faHdsuVu3Wz1
0vY5UCEYg8QH1C+biPCNdqRZWzNjwkmd1dz3FCh8XThhLcu0C3/G8/AAmYZZwR95IFBaQNNNcuIq
gWJk9V3fQGY1yRAiHXMiLQIy7QOITKNTAD/LOoXiGw5TW8wg6yEZ9sNcN/+PvTNZrlxJru2/vLFQ
hi4QwOBN0JyWfU9OYGSSRN8Dgebrtc4tmV69kkwyzTUpu3XzZibJA0S4b997uRZ18uDG71gMPi5/
TdHaZ8UcpdKngwM1parafetae8/y/nBdbEEs8o+hKz7msdsXIy1QdVtNZupXCTUA8qoLMmGZQ5Wf
EULf4gU37pjddG3yZm36lRoE2fKRr0pPTzjNv7d0Y8A8ndyLWb53XuusuxkSt7wYLIYIkfi+RNwf
zOo5dUJ9iO9MsfXA6ag60ILvR5gj3jpVUV+tX/NKcYgb1UO2KUNUv9y3tDknO8NpaK75x6aYoRXl
WZTusx4PX5LU5g5ryJcp65sk4Y2IlcQjnRI7v6ifQnMHX48nf+rUbeGdWlqBZrKjumj+0JXCykkl
c52Fgf50iTjHdbCkDp82kjcid83Ix18NC8SWqHOQfQj6wqGiTy9cIca18aLm0Db+FHx45H37m7np
n7Rtan1dVWO4pN7RabaHesPqnEsGuWN1ZztOH6rE0oN0GO6FWla/nhe1Zxp0hNpWPmvJKwWACbjt
ij4c60Q1R6bpJoED3YPg0xiUiSmCas7uKE0dPmW+0DnJb5LBIS3bSaYvcEjMIX5pZhmHhEmuYy+/
WQa+q6xN4qAU3hsGnoctrUqIDzYeHn6pl87Mczs8liQwqNyZlS4mrYSczy7JhnBqtY9Sx3QgzJ+6
y36JibpBk/AytXn9XmAMY0THG6mlfmH3R11vjWs5XjfOzJgtQ2dN1qz1ccBDWmmzL1lhW7Fb6w7G
zWJ7UzjQlizKedrqPAstneavLgP2Jp9on7NdrFqamfqk2S19w/jQ2n0X6mCv9o4iOyTnveg8Ef11
cP+vtvefbq/7+Us8vPBBkb/+4Yb7D+LefwL7//ff9W8SH/BTSKWoAwxcLU/aiCN/l/gEiFN5WbaG
dqALDFz8yr9JfLYE9y8uOWmD32RCSf1/Ep/4m2sKdnO6wvxrabD1P6Gfmrbx/9PLgFcR7dDZLsyX
xlJD/Z/5p1Y2JJ1xCZ5vqghEkpW+O2LgERv/VE7TzaZ9jVgJ/dGNjVPpKsuvbHLlW8x1p/SbzH4i
PbndQFnCf1D3RmAQNPU9Z76W5kM+lhVXVBX2glhdZ6fkB3T3282Xl01C17Szx1U58WFp/qRbx/hX
ERy1RvNtUFtz7Ntpz0gn9/Fn9v7QymZfkj0kRcJbPeF8ArnqeHsb/YrrYzoIeyLwykTUEG4RipK+
0+jxOPTVEqhm5aSgtowyWsidqVHWK2cO2lq7a7NYHDZjSoiVrYfOycYzvI79VGbXBMeKndIKauA1
noKmG7tw1rjNDM5xsCXqxMnkUvCWW0A8EycmHI40TXr/bJoFael8nHZbUn2xcPUW9iagBWepQwzu
D0ts/rSE6akVJhGt9oUwwVy1UHhGYHDR5zIlLPMffEd/qmKms7HfteLKcEYjpdXXEfLck3Kc7HE2
uGNbBRLRTsj/jqAkmGwljAaKr6nDmeKq+W1xtHbfx+tFnNB8b+hvxwq44lYyohP0w+SJXpa8e08T
i9wHP/QBXslpLkZmEkC/xjY76aluhI0Z3xAt6yPdhuapxu24CBBVjHosMu5XAgO1qazzujGO7cw4
XMAxMs+BQ5tlWBOGPCQmWhMoX8Yo7Vsn8tz5eerdLLDbuKND0QZ8LotP/cLhazPZJuyMf3G7LUx1
mJzmnFREE1fPceklv2yuy4jUxEMnSmxvaXxGDNh5lRVls7EjAZuGZYLYlLZWibM3BfLaZYeymvnA
M+NmHEcCDZkZ1YFNkjFZo+StY1GrP1nDEV+su3P7nhK1bh7dYflwCZ7RmmIhtaEyaCWCSXLJP8eV
PtxBLvDH0jjrJvkbrcnEXi32su9kAhii8s6Y7uaojNcbFOUDc7XMbwk4YaUyc7/p3XRvzbUdqfm1
nSTSQSzSaDRyGQh37XBYEVSx2pr6Q78ZUmdnMNOKiIHyFcy28u0i9rMS3y/XBf1crcW7rlev2Emw
WEtPMsRPbgbxhsHhcbOFdR4b77lg/nhR+P5UtP/jlE771TaD1KqMsBtNgfhVE+jdSCZaE9PuRVr3
upZ+dBoZOoB946C/mKqKQV7OjxoZkKGt53O6jTN5B+dmrteRkkkxrR2WNnDe9LIm0zx7eOSlu4Vi
0lYYAaN7mI/LNuOoqIxzVg1ZMKglBbzQ1NeI8gejKoDC0tq6UjTM6BPoWCTRqpryiPkEmXZzQ4h4
0HhyjIGMNjFKI8DFRHwZWE7NaHvfXBxUxJf2Wtu9q80528WgDvbYgpQafpZqrGHgLdYVEax2Z4wY
i0Y7dfFH8FH2K2wau77jSRv5npPzNtQNMVHfKlbhtxvwCNNJglpYYexM5j429pblJru+9mya7e+2
pZPR47Q5DwOFxQaL0u+Av/hjYs6MUKAiFEkvgm7WMPwO0xEh8MtyytBTNi2n6zzn0EYroa2H0dhu
wDhStY+QWxlM8DOLhCb8TIRLpy+f7UTHAxkqwDcbR4IjK9nGjBwmvRLDi540Ann4EStZZmHnMKbX
Km+/Un7LMaWfapLbVFMdr73n7h1R3W565uHdGz8arJLEzg0rWIcySD3FAevGIpz42Nb+QQwdp39h
BV221ISl84M+mS8d8JWlnE9ot06YJy6SyLrQfS+rS0FPKodCLjIqKinrcjbMfGwGfrODnKxvaWQ5
518HV2+LkA/TE09Y6pco6E0jUKEAm8mlebWn+D4pJDElOVwb3XLKKjzl8q/m0Ov3eJbvsgw3Vopd
3h9K1QPoIP22yLu+N9J96v20Of/dYiCbAG/79MgRRqUHMqpKVaQlpAh6tbzW8QG7dRViCWKkn7mn
WsrsVjnaneybAZmnLP1tnE7ODIVLmlm2k2URR1j3/FQb1V5wPcYlqVv+hcfDEK2DDQSNaLwvCTtb
/OtGEAtotC7EietxjOfxCX7WWOvFfq2X2dfKHCeyjlgQS7uP0jjm4c7I/WhyDD0UMovZfiSwtQVa
RRwVzugUVHKKcCeSO5SAGvPO8d6d7s+qrac1UdcI4NpDfNFdNSmQLPHYZz34zKLBrIMKdAW/1Pf4
tdDNh5O9xfU+XveuibVzhiAYLq3RB/kwvrliOXIsDqEec/8OpfagiJZc3ncgGOVBjQrcEwSPArFJ
y/TEXwz7qXKHcrcSGpcaNS7hS3uXKzLyCdp9xhCcIYYBsqKxXjA08AqtQ8sMcs4jwJ5lOFjuEfIs
hoxrVQ1lWHYjT1Vlo99AQvYHg7e5gftiFm5o5heaqZOpN6vf9rIPIL+9mv2G6Tcf+YBbTO+95d6s
BEzEcvnGBh2iL9aNo7aJgqdOfG79vKvtetuns/5TlBUADwe+hDuHTVFGdWzQD7iuudcJR6GeKD8z
55e0ccGvmguJdbP/ER1CwUwDHWfiN+/HeyFJRvP/AcrU4eUXGsTK0LAl0shiET4TZN08LilosnDN
+U+/8twmILNpB7O34pvGTc56aVGPWEBtkgV+t5H3qEmC1pHQVqvV09OK4dzXN63byQsCXPK8gggh
eB1fm1RkrmFXUYHDYj951cHUZrXjrIG2aohjhSSyn7PtcU2Wd8WPq2NUYyEB+9zEV/zNeYDDkQ+P
lCMOBt3Ymyk1UTEK2rxPIkk0MFQH6ACy1E6VO/fR5uqY8eQUjGCl0sGcIg3rI/eeY9HYzekFh3K3
wZMCXsnF3l11AN0CtzWv3cq989ZUAMA/o1G7+3nwIC/KhnA9q+wjtUrUCPp253JBVqMHw+tB5NXM
PC37NLQNISglMi3Ng6j0r9LFfARdGAQ9ue9dKj9FvSUkjwvisZN1ky140lGOrhxzWQ7u2h70dO2O
1lzxNmeBktbOZJp3NmZU8SpZjGCrtCCvF2IUWnPVaYdNObofY5sFe4NiMSvOe2lz07vVqDgG6OiT
pFU+GIx6u+Nd5IhtFYqCPdu327jsB3rnApEvWE3P8cuqqdCYadblmD2AxX0i3PE1Aa46jhsoZ/zG
Mab7EjaCwmS0WQQ4SocffvebT9J9kK3m7tYtMcOa0KON2f+eGg951VqHXQ8shVjjNa721HBTaDoN
pbg1f6fZdldK43uV20DU3n2dEOr2F7Zc0c6PA1GEo9nEfsxgw263+jXT1KNd7610b1ze0jLFf63W
PYl8jc9z/GOIwe9kdWo98Q5qAixpDpLdMm/yTLjB4CJ7VY6FobS2Ls4zA5N9F628DXAw6j50cH7t
pXNqmjmq7eRZzDX4aYffZSHtRlltHdoyA6jAVWnHzGV0LmFzIJgJSXTVN1DqS0fKKTXzUBsnK5ht
/p3a7KBw1uLs2tVE3YYImiRDgIdZC9Y8aoUt9hSj1b6pG5I3sfs5NADTDCZHZ8+ozagBhshMDzNY
i2/mys4aZNdqRpTYVLDJfg2F56ZEYZrhoWsF+N5yOlcTPyFHuXqEpTwhQ72dR71077UbZLZj24ni
bK8GJVMzMQ2d74FtMTGV8ry0FyJJpTO93dZDkVt/dApFJes319F+PFnuScC1HEXNp6G67tQP9S25
7PUMG+YKZ8aX7Jxpn+veXZ8MFaGo7tOdHLUzbDHul2l9GoVWhM0E43PDUjhN26nLtENdkQaqkuSu
AzkeUZXcG57+AQEdrbqF5hTPHTdhftMSylAloyuJRxG76EWjEetpowR3c2M4egvTynZKIAqRIJf2
96VdnPrmjOLnrvV8b8sKCvE20dEYsXbQjfVaa8eBt9L67moNCrxBDRSbd8a4yXNeZjKcM5Y0ZPNM
SWQa7xWPuU/Um+T0JTFRuRB9DI9TeOKbLQ/kxOQVamMI/RIP+czXDhto55ad7k9zcQf049B4/XDJ
neCeN5aN6O323PMYJUp3aHz1FxINZQinFZ30YuylaWbWXnnRJgPTg0Wgkjko1q47dGX80Yse5V0x
3RDqC2uVs9NasPBzrWj/0i0sLJOKoOTPUTGPve3BnpitvaG2NExEBHNEBVOd/6ZIRm5+tlRxpWRH
ZG7BSzqqWvmmK6LcsRpG5xdmvuzCdIW62ffzaaKSO61vSV6lgOlISZdyeZ30+SQJlpUce72NgOR5
Pq8oOMAS2Ck8PKsxkt1QNbeVI6tjbI1nIXW+Cn7qYpri3WRmI4Kk08Phki8NT3I2DzNvktYF7V/Z
YyQ939yIb9gJDKLJQTDgoJgQ1JAPOMXH9tZa9PS4xGJnmc4DSv9rBtRopHPftf3khs0ynnQC4xbN
ZJkae+EuWoAcfHLcWeJLdP+wo0LjJik3f6t5EtryW0uYe7uiy+GzjrBPeND70j1gpDpzcz8nkgpB
caOqfkCEw1zoz/OaBgU/nNbN7MAdRRfmvLJRg3XG7zTcsUxEoPKk+a7JgV/8GBeOtDneQrYrGKsg
hSx7IeY0tDSAGVRAC9ddfibHf0u0wvbdTH/rq+mpx+gQGCl+XW9yfsGgcwmUTheVTvqmxSIgg6nv
HLGc5jK5W2tu6UtMpoarN3VLYCsDkCSWkHLND+2sWzzS5xIc+9lr5EdRPQzeT+0wExygyA0MXvWM
TqMdN+hTzfadD2VzLF3LDkGdpP7EJJmmXx0n/dlT1vfgWr8VB7u5QQns9eLXLlZIE/hZtHSqgoHS
iNMAQzt4SrfVd/Wstp3XX2IFyy5eHZDXo/fEj3vzHVi9zG/IUaBBX9tmtkQo/KOPH0WGBvAoVy6H
pk0e5mWfe2K8NrsLcF77Xm3j3dLcJ+IPq2/0EDxm9B4mZTEs1GTXVuOfVa8+PROAFa9SPhq82e1H
Key7xsizvZuEwBbumlYL21TbQX88r5PLF8R4AqTfL500QbkxwcAaZ56/rVVkT+0j7+XvyNCI9KxS
5A7HXV01m59Ipwrwmf0MuvNnJr/IforXsucTVqsFVi/Z4ZvpdnBFL0HjZW8RWdrNW/xrxOufoco/
unkKQXQ+1WIgrZuZROXTI3ViCwOiJ9+XUy1pgDSTJDYiIIUt32tB7jKapvI2XctDmXEEZ85AJayR
zDPhrpKnUiWW+bjOniEd1YycNEARVfmiUjZkLLP6dhJ4Z5uN2O8MH9ZgEaE2O9acTEW4JmJH9qfw
0Qm1KNeuuslxrtDDGiRHftV4Vlr3Afj0Lhnraw8/XZBD/g/MUcI6jYdgqHlpSoyMu8L+U9Zuu6us
6crWnTvV6M31WnMmJJ7Z74B9qdK+7czvcm2fFg03CJ5auCCrfbW2K9tIBoSWhD0yHAl1ZQDbSaen
IdKr7dSXdEVWwtwosffriv5ilwwLkz4/zjO7N0y39ze3e9pKosZFoepd1ZZ3pSOZ+zQ/ZQ/C2IHd
EMwiuW1Hc4NwYlww/RObIbrSr45pRjCV0VbQaRr2XU0PMzD3U2KVOzLaxyVpwgVEgRMbQa6XL5PN
0FCbtk8RY0+vLOMKPQpDeYF8L719I5RJ1ladVj1uT4XQyqhN8rMU3XgaZ9Kj9VZFjRw/Urtf9xKy
sF9fGO/SKmiBzfhrS+O7ad3bWzs99tVlS8hiV+gJDVPfgrgOWSiLfCmVUmxAY7sEvk27oSVIfheu
/6wqT7LIHtIBps8CkxkHvHawcTyk3PlhWmScQApJydT7h26J72JjiiOpkJ060fxa3Nb7/ItAyXZC
9mtGK9SLKQ4Lg2CS2TXA8zmmas27rTZ15ZXTu4Q6CWZecuZKY+/UT3k3biePw17W9XWRn52xvjja
oDgL3XrbFswtM/CBgMsULtg8/44A6bbaAZrlIvBNjzV6a4iuQ9DttYoZm7RF5tsdFGHJgLsZ3Qcv
7vY2gNy7izbk94slMG8vewPU23VRc/nM+iBDTdlBuhBhXs2Nl4bXrRUu1upy9cJ66SIOOnK4nlZC
skueSg2+BxJ8csKg8Yi7BtWSCj12sziMM5A+eMrZcZSbZPtA8mXza2q1YTO25Q4JXAXvdP2AmWQz
//VcGUMBXxNXo69bmDTKCiEA1LdROvlV3ZH+rMEQu8haQWNhIWvc5jx56XJL4hl43mgLf07bmnGb
Tno1h/1hWFKFIm71oMR672/mVB9G9tJE6iIQmvYcYaXPdlUxlnjbo6GNy10LH2nnLRrgVTJKIh4e
tjZ9whd1NjtAwlmt2YGRNCScWxhzMCsMS7E7I5kv5Oh+P8wFpU7Svrhx96dKnVfgv3ALZ3YZpPTo
xEQPjBJITCLem5nNy65smG+k7VwS79R3ZfcwkbU0asnmNAC5aH/pu4Og5ptqe8iMns7xUuy4t9Qq
GQWdvUtn48MxkKq2mug/lUMoN9x5SaW2oEqtt6K7p8OF+2EVT/ICRGwod4BvcV3K32Xx2sBM3LfJ
iB/XgeBAqS0YHkmhNrELnFBGbbvgfphcKk59t3n44Y1rJoTm7bYQ/4C97wsYJOdqEDcxomg7GiBt
cvlbYOzVOw40xyUWpNva64Z1JBZGDLo/zQ5V/wZ0/MMe6s92Zf2N6vpQ19R7N3k706vy3TJjbWFJ
xkh3SHCpdn6akZF92yti+Xo6Qwl9lu1GfTbd0LY3SB3pCcWzCloxl7gKcYlu2wCAuRuijfuYpD0D
V0tH2Z7ntgxKyIWrzcmjDBc7I2i90q4DXHMseirLh2Ep1TlR7kPRyD6cJ0oVTCmcNQtfm73pfJzt
o5GYJ6PFvDbKK6uDLOY1JzzVJEN4YGcXQo8FisLB/QTsoOtd+ahLYP/TZZ9Nj3pUJJ4T8tkif+Vm
AIxx/kJAm+wyktwZcZl3V8pOGddrPVpAnRd7OUvC6x1/RMLd53Kk1dtHvkBhiFcoLl1rwnabXhyd
SJpal4yLg1feSgCvNjmKkq5B/6JZ3G5VC7GsnfeQPl+GnG1fmRyKB1Ekz0Pdfy2/eip3fVsmBz17
bj2ruqolIKrNaBN6ZVB0KwciPKDhvvecdCd01XJ5jWdvYo3OaGWMWKuJUFu+q5xZe12z5Zwso4js
5IKn0dI0sAZ7vm57TjYLl28s5uogcQhGhWKjCwsLBByoaXmrsKTZWfbZ1NqBAO4Py+JQwOD74TfS
8G52H1VjhEhf1YUUsctUe2hJd+47IwbQeWPQfcKXHtR9XM0NudUYSmEyBhbxdtYVxi4eSxBOPTIW
Jr6tOxCheukVrk3RXYOGOQIu+Cm8JaYx47mavRivQ2/odC4DMFNPZUeZ38Twt5hfzc6phncWLFkR
lWkXI9OX9nGoK3ynn1Jf7Nt2zpCAPpcGOrnjGl8itzi6gNkauVcxNrKmoIAOEvQ96NncASUxAzCl
w8Le67fGZYZkrL9oN5oPqOsU04oHZo4urOvdGhCusnAUTs7OMbUD4kl3PeHAKlNkPknhYK0phKek
f7Gb/k/RsntkgmHgixyBpXOzDTAJdUqxtDdtzJm7OMULVJdHS9XiKHIkRqwnPX6iVjK1uW9tdQt6
6anndQTchfeIqQMhONZJ3tp6ve5a06AEG83nojz0SsUhVmeD2JPk4+IOZstRGnpt/K40lHhN4Zto
VAXBmXlSzcu0UKVlxuAPuv2dXd5gK7dmTj0w0S4MmqnqMPfKYzrF4KxgZJnVCrN72V4tSYiz+y2s
9iHFLlhXFcZACprAKOTX3H7nF+FPUxzLWRFKvX6QykHvr290PLKdeWU25UO7VD8K/E49Nsx/pvjd
aCD2ZJLRJysL8c3MeFet9mnyytnPtmlk+aF75Y6oJ16iXga8Rp2sr513GhATkG3s/kwGqgKN8gpt
vxN/OqehWI93urccPWc9Sqc4jOklpNvbf6wqyix8mCPbCSgO4AF+ZpP9xiO9rmAgzR55SbDBxJii
TDWfseuNYd+4YBQiGwYo7/vNBGECQ3/I6r2bBmMmPq/5t9wWwd1+t2z13eCQx2rhj0H2LI6ulhg3
s6RdZjozFIpoMjtvDoXotTuWiNFZutiotcvuIdcTnEbt9iLj08IKHAbION9SyAX+0urrKcHqrlig
sgHMOI0x4hpS5fXEF7onFXpkgHhcK5le2+7wrns9YBZajGFegcU4qReOzIbo7LMGp7kKE3vufbtJ
hoPyYsr4QSCNXIIi6GXnvnfr81AkRMfGmIi81TonSzVtKAccxA7Ms5OTOw3OcRtDbddpqF8A75pP
dsFtu45VgLlMI93Z7BsBuIWMbkb7iSznF2Yx7HXb4cFnf0RT2NeUq8ShcwuqbuRlFESpgA6fuMWp
X5fbtbSA8VMb69Tix86b7mZHvbOXIh2d3Aevxy7NdqECsngxBnFQGyOVUpDfHZssuFhsKGrsIjTF
zKA+ucF3HcEcgRFN/iNgSq92vU7r2VfNDRFWuKtAoVFA5XRayfJQKlBtoR8AvoYnT4Kcx9t5aIya
vLsxGlGSMPT28vGUW+OznsYniikdfmZdBAOoyjDul0OlJLHopGRnyZIWgVqnM8YHSO0979PK1XCm
GGwI19cEYHQ2EM484UXL/DNOY4lF23yGpcrkAFIxBWwSEo3iTIE3kmFIvEpMxXyhwI6qM3TtZnjb
jYvXh76aLqaBXzlvLH9ImuTGmzj1F1PbNW71mEG+9HuHHr/tDfZKOW4cZkL/WkTdRFbNjJSxvTzw
UBysUuPKg68Vs7HlBIXUpso+2Gtl7C7mAgmv+0JsiP1h6l7KVT6m2fi0aXICupN+Za8sPmHKagFa
WJdlCBOdnrssvmx4O5EEAet7qfkOkfG4cU7FOiYMMxjaE7YI59vQfotGd0G/ZCsv+bcpsI0TF2QG
tH1Mg5tE0nKI0Lf7dEoY6aQsCTCaUBRK3NvLuLeg6ITmmGs8DaBEsqT7cHLKwanEiuyp+Xutfpuu
+HHK5RkGILZthckz/mypL7aCUaMDgylQU76j3OyBlAwPeswP+rI76MgM6KVy2k+xVdUJi+2PA8qy
mQR0islcw1SzNr4fvhvdap5jUyFf56iwWfeKLEOXayUvvV6/FEI+aYXkCCkMwPugeGVPhgZEIR5F
lCd84zI5suuTC713Q8CLFXGYkc+M6ys2rC+WOZyKwvnx7M2OitEOtXRwD6xwRfoZUBhtDc8+t9HK
z62Gu6MLoFR0LaFXXJzNi60fNqEzbN2KXU4axdcQO9kHgUSpQLTLzXkShT2xBUvmkcHu2hVDH8nY
IrLThblIh1291gaatpyoBOPyThDdrRNm/x2+s6aJj5TN7oEf+oeyeEW1HHJ85jEWtRnCz0MedBVe
Bcv8nhnpn/KKXUDL+qt53VeDYkuikcpXJbpxPc+ihGz9UzXmRwcPG90EzdWz8QOijFmX/UNu+zXV
8T1C0bUWFxB52gGtjsF/GyOqmdNELiTIjTI7SD1hQOfFu4Qmyeepgjrm5N9z1S6Qj7I/iSx15rA1
rGc791O9Lq/++h/qrvJqUOwyXYRuIyXhFJVTP8DOTH/MlPkNy2nIU8X2Apl9+jBFQtqeOELmmaGZ
kZc3IdZAXSESMPEf2oqRHywMFlqNTGXB5+gRc7IxmjfGNVthHuOPjGL5iv1SjMzjT6oZf3VVjFFV
fOoT3PAufiQgDN+1X6hMkpvW4n3FpD6L4iUfTc6PdXrvHLnbFPqSWl8mWU1B6c6PtWnn9wMfON3P
3Qjn+WFum5u4yuqdXXbajj1xD7ZquHNMQj7lymlsyeTLdcRE59yD2qdeCqGnFGE3bypcJoaYUw3H
Qily8DO/qUACaAonu2PDR+IrkWHHsuF/Zy6Wh74rzqZWvOIqyk9LN0xR62wM5yXNGJsr4NnBDA3X
ns0Hem9lsDApJ0V5P24bYqdjfc8Tuz/nitUr4wxukUNYsQuFML/PbJ+DDqxeT2KZQ56fmppoh5z1
FagbL8dWJAdnDczMWti7Ag0R4vorQD4uE1t/LC0CDSY11rEbED6E2uWihoDIPCmoTKfy2YViIp8k
h88SuPxtX71qyz2eUGQRvQ/Tav2Owf8G5QWvalC7TF31J1+1m07rrnW2DUTKgFbHYOZOwQ4MElnT
UzNznS6ecMjkATCTW17y8qMv2DDhNvGuLfV7mK6geS09qnpNkTBAi+EZ5Y3WZ7DHU/KZZ70W2OZD
V8F/EHY2IEyrOtoA8Qdx2R/Y6KFexWWUX8iWqV8ClcFYivPagW9duzva09+uSbM9qQWAc+TPKHM0
k/MhfXWH0dzNNaSJhY0uWR6PkYlZS+b7EbglttjpRYFrC+GqM/iYli9wqDisZPmBB46o+NY8j8tN
Zaz9fQEgZj/Zuk4VVH9O46rTWK6fG2jZqzxeLYDILa7YsO206ZSxkowhOILxJbVT4oTGJ6/mD0Yq
xW4aSa3W7DI0uVN1c2HjXcvINGWJCdsvq0Pe2kRZRv1lWt2fpR/tk2F5ZjQT9/L43kgVhxeCc2CT
LxF9nl4PzfZuV+QUJ5z0JzVr7aGpMy1U6sm+KMhZfaVhHAEntTKeGjlBiq5mVNoFydBw0PVMy2Jk
Bha5BKV3SR1mHzRpCLziI0+yGGeGM+201e/IYQXo+LeDR+85KvErTONaK0dcRn15BemOHk3oZ5Xd
2HlJ1AhRKPS6MuyM8X7wFJ9vuR6mGNosbsQh+JdGVN02eoyXxg5bjmZ73zXDTmuaHxnv4nNyWMTp
7kEzoN7NbCm09F0nraecFazkYlDPFQ/7chmgFv07nATP/5dJ5kT3HfSgxMHFsZS0wfSzPOYZ+Q5t
D+aC6Z+evE9IOGJmqAQ0/GvQ88fKBUviwm1mpfnFU1OdZJlg1KFDnJiq+7kLBh0D1QXcfm/CCTwV
9btegGr7X7fwX5bg/84tTBT9vyAB/FwWu1b/iAIw+Q1/9wk7f7N1tqp7jnkx4V5iMX93CZt/E7ZN
aeHppqsbAsnv313CwvibgJmHqZhXWdelyx82NMSc/u//sT1cxzC+pIUcaDt4w/8nLuFLhPkfMvC6
7kkHRognmCE6ljT/iQOg27CYuopOLr7IS1XKkrVBRHNfPsVWc/Jy+1GUoqcGF8d/+Pnc/f2v+EcC
gcV38B//ZoeoD6EhBvXin/7mrEmaOXd5E7KZTdT2VjzlrAeiE9kb2y9nMn3YeCVAb+aN/RLP1itO
g0+sirdLQlngnaoTw3hyw4Y6eda/sncey5Er7XZ9IvwBb6aFsix6z54gmuzT8EAikQmTT6+F/yqk
qxshKTTX5Az6tCGLQOZn9l57foy8+eE6PsYa0tt4T1z92R/mS65P+Zb/4Y0F0rW4e1za7uv//I1Q
Av3XD9GhAITW4HHzQG/wgs23/p9AAnrNs9DOMnTWjEEQDlTHbonaVIfmo5okZiudfE8dSb1jNAHX
bM1lDDsLQKP3xdDpe3bjnb8QxBea3k2ZkuTh2cvqz2oqwKVGy99JwZtlWOzw99aEfcEStQwlmCfi
c8HxmzIO+Z1nRb0fW+fge82V5vyfPPH4hQUfImtvFoO45TwMgUeCUrzdonAnrTh/pwSYcIHuKs5/
zx0lYShrlhDYYa1oesu6v95n0D3NdvcDl2JXFjJBTRrYxKYyaql9vmCldJb6EpB4u+1tk7/s8djb
FtaVjLvHPrSuLPur99KT9YNf6Qc9fhMp4qbgzBFRj+wOYM/kO5hwscZsMUto+iL5y+t2GZrNtEnC
NyOy5COZJAPYoEJzCOXr2UdE1Y5tt88EGz2WRjejDdJ8nJo7RIYpIk/06cJGs0utmLckKNTtTEAK
/kt2Jt5OgdFNbZVvj312NoryylT4Z0o5z/ceFE2KMxw+KM+YM9JauV15bLgGkQ36J23iHCPRZOgQ
tgxZeQlqPdLjlLjmc+ucsN67z926Ta0SWR3XoUkDZJk5FcFuqJggUD8D+THZsVmJgy2IFBpC/Oh9
1Xyumn2zQMmbBgRpka0Ibrb8ZueEkdjLX7D4boZjbFxR7D7WBU39GI0XielFtpTXAULQPC/uUZGd
rN7GN4xCrk/YAsrQfim1ErtITvHFgHlaj0dvmcHFtlaWmliyGi1QYEkWQKBz6rRaBDSeTJx9uyX3
CVL1YU2Co+0rBgYOi3iszuhbx9m8EpyCiymun5KmJ+Qy/67r+GvNrV9ZYKf25ItDUGFoW8GSieCv
mPt4H5BLtZ/A8PWyf/LleBNE4mQt+mxTmdx7HmLCpDN8Aaphsr1cdMCe3vcK9qn5TeuVDD+yvTYA
fbNweBFt7KCOD6hSo/Uv1MhDtDiMwWyK5uihyfrPxYSoB5dL2O5JfeIuzbc91hQh4tJ2uHeW67pp
NzqhEG4tpj5XKAMYW4d3K2F7u2jtc3Tb6GKN795kq7md6D5ZvJQO0w/qBG+dziD9j6pbpseFJS0l
aBw4N7HUXzUyy0M+LsturdBCsA7bFme/AxJmUl8zL21boOlJQw6w/Zkrqt6uc7Anjxe/n9yrrOs7
YiAotbz+s3eihyUKR7qmGIlBwjMFOqXZ1Uvw09W6S8lEA4kbdV/MQfYwaw0WNMo62TKffUlaXKKr
sud9FQ+3dAeSxRohI9xQKSMCJp8jhIh56yOxiuOaNPOJcfRLj5xhqvvhUOkEwDyDco8swl3FAIGm
FenX9nbU0Pi3VnrCfT8fo2s/hbeeh3LASXhgbbBUO73laPfRvWbekIZr9wJSjUD17K8hFAq+tPOn
EdQtpNYmu6kI0KWUku3/JE/etsbFPGGxLWFPxKbwaLK22tO1jmkldqJ1ORUJaUBI0SKaz9CWkPdr
eTnVaycFS+H5cavwInt9AQHmXeS0MqPBMmpCxj3A4g/OWqd2jDobxcjr3LNwCoVH8ZCp/cjkzk/i
7xoXHGmLTvjBPDNa/vSN/UtYUc7rh1Wraom48Ef9MObi2wNxmknHI41ubUiiyCi9w0ym/o3fMAlW
3ZaVzhinsJ6Ccvq2YuM+h2H8Gy0jeV3ZG8jWgfComFQYi3ZBSNwBoXiTFrNftEEPVgeSf2ZhoMLl
iT1WtW8/WTOZfUwu7C53MaIPfFRCMKXMWFSnDSkd0DTqz9no6irxyDOCeqrX/iOIehcmduycku6y
9lepgP1ZhX8d3lgisaoFhuYk77Ah+dmu/e+lFNwcQg5w2fpdy79zq32B/7iNJTJmxppO/CY0Bp2Q
od0+LMLfleO864a8imxbJzjLgDMYAKYwLAcYh2OGD9QRrftzxxAeoj3rXQa8CELWc9Nn7D7Elwzj
/Sh661ZeO5NlR6cAvwGY4i2qhr+j1zwMZKGZnIzOKCuoE/z2eejbC7T8L5LsvDNjguBUl/FeY1g8
1rH1dy6Tz4pTgwg589IRxnZpSec7JRlBRKE1DunI6hJSGTQP3sPYZD20QiyZlHVs2fVX4kRf2o6t
NC4iOlkaH61knKo6RKw54B4Al5FC0U3bfvpFgCLj9KV4cslcOJm4vF0zNyIfJ2RGOt/I9s4qIjuV
wPaZbpUfaKi2k4A9o5gz8ku2bEGcIFNLcNSMcNyW7RHNxIIS3fsuEapXfX6VmwIX6gVyG65KIqNg
DTfTpauLvT+6JfPwKkZ164sUJAAn7BydcomYAZ3QY8VP0B/i8Am4Y7sLtR/vFCTpPWFIYDd9xn/r
SCoDgTs3Poj5nUaHwD56bQ5e/xgsyMJKxwGQGg4TkvTsOY4wmRVJuSeJNk6zOPoclwibdUyj2HbX
CUtBMr1Tr/G9sAIK/ILHhc7MnZvkaNAZtfF0z7A2vww9IwHVIndve3y2HCRq/anR9V8ayX3P3XaP
A3ZlVqOrnZxpzfriosvgk7XKb6e67SdbYfoafzH9epQL50odFfeIVbKUDEhEi5X7k5eivuEzx32M
pH70dHbvttWthezKxXFOEBDjJoYGfy1kLKxKIYQjC8sP88xlEc+QwCdIm+lYFepuyk+ue9LrfD/E
Wr4whH1jJItp2dkKF7cezmRsLFBa/OXUNdFDGAhq3GIFV8xCKGaO5iF7yOL81fWSF0sKJFOFeBd9
1DCcwn1bqPdIx8EmuPueUY5u8Bu3Cx6Yk6fzgho3WrJDzvhU54WTFhiZsaB1v2ACQFQgBTWdZ3p2
ZLj9nvXo84BSnnWeOMi6zNLKQjba8lrC3t8ZJLM16YB+Q5RyyXEf40BHFXcQy9qdCFQjYF69u3F2
KsaFNEr7fQrcB50s7FpjbHd9NDzK0qOUMXF8qLiwKF08ph/YzOQq8mvEDXkaQ+4x23sp+9hcxy6b
Tixm3kYPqfa4jOcEVjXEnaI+21l8wa+8LkIfs5koP7RswBCLmJNFELN4nHT9ucx1+CJBL1oUPkFg
zUeBEvfFdyKoJjCT7jhJXli1cSA7WY7xd74EygqPFNsfED/0URrFveAMr4XvirMWS3UXEjK9XzNT
XN3kTx8n3j5K9LIzLIIId/b1jb1o7yD5anYAvA1CoIRGxB5nqEfxMYmZs0U4vXaLx24TL+Qft5zb
tzX7O7LLg3c4kVWCQOxMhTpZJr9bh0DfGCzmlgq7vS/zCszyeJkV0c6vVLzOK9f1xSWc/uQChL01
Te0jQzWv2vesjygMDyhwx0/fb4GAVfBc11DLMx8ZMocah3ZErVdUGa1UwCwIPBFrxXjXWM17kRCN
JCBS2cuHKqrkvjQKmjT/GiE530RkY9NDRlKxdj13npGHHNPIl9eKf+phUo9NnQxXqw7vrNp94r4z
nwNK9x7pBvvVrjpMCYBJyCdhGir3nuXKcloWv7k6ybrNP4rxgJj63GXLzHIO2x15gdR9PYm69vDb
nr2VDk/Hl6b3qIG8+cVZojtoLOsxDyTjP4SBqcccL7P6kH4MAJMFMJ6rCQc1qRlkx5P2mYXuOS+9
F6NHcxfomQxq9xeejiPrUkTkNjpZRu1M12nBz4OFYgq/U3LwIQhYBtRRrt2fdUaLJqoc+2gdf3o+
p5MYsIXSFDy0fXGlyWus/K5V1WeQETzXMSt3PXZ/hW2DHLco6v79H+JX5uMcIIvPGMKms43orrb7
kwLLNA/B0Sff7C5cvnw1rocox5tWlmegZG+Emrho6lV8DcKypgkxJzJ1P20aB3IHyFM1xnplP+Ye
pY+wL1kTYrRY1WucrdiU2qfVISowz5chdfh3ellzzVXcBbNNmRRvrIa6hxkV2NnbglHsee0lCgw0
+hNhI1BWL5F1m3eNuTJh/2HaFm8WH3gEU6P/Dd7hlIdcNfXTQ8kU10pYKcohoaYzZcI4UCY3uYk+
SYHsjgKB5Z4V/sciyoeWFiC1qTEXRrmVDtorQY2gEijyOhMf3QqNSkX+3gHm5wmv7UDjiGduhjID
we+xl4W7c0p0xtoVVx9dUirGkiQV23zprPjLUJt1/lz+Qx9HnhL5Nvg0x+TQTAvQVlbM0Am38OkZ
IWGLIaghHyv1fHFfNZHYryqbGJViCxkAIVzrGMCDZZPFVGhefabPHsmf4lojyfq0lwK4kjU5R8bL
8gIL1xBKWLeXUrKQ1ts+xA+1ula6AlZrZJgO7gb96DQFNUCA+20vn3Mah/xIdYjjZrDZVtWTFx0m
OhOpYOY66+amyvttVfAxJt6jyzu5c6biccrL6ggILa1tTAAtEgvII/LeArbrDQwtWUAAKPfjCPTD
mh0mP/lw1vIHCVF9xvhwNAjAdaXEZfgZxMCFba32hWuQVxhBssnUo0UoxDlu2ys9MdqHOqcyR1uA
GBx8mBMeBlKlbJtzs5uwISHnyAhX7Rr1U/ODd3VBxTe9ev4YPVDilaGrr9B9ZMqqJU0aVqtolR9D
xtoqIY9zCgad+rHjvtTThYxjAkVQ+87MRcGtITgoPgOltpLNuYVGfJ5VYZ9aDSZuiP54rsNmrKXy
AIw07CSxBwdf2Df5hNF5ikjtK3C9kwK9YZDs5tjjsD2FZFY52245KEWChVGwKKvCFIutOHH/QCBr
m2vbVDZrOiqGshQsMzv91Z6KkItoirsXhysrHIrHeplfpmJGl8ydXcjoRkShfQf7lw+q3XsekG8X
tB5V9mc8EbrrDYY2Kx58tjQMvHkYdiJv8bnC4Oyizrozs971FhmwYnO6lYjPzw7JPYbsW+jFe8VB
esZ/9U+OahIABr2NHLyURCF3F8OfOCHY5RMS8qwjSkkKaHmOVUdX2D3UJCHsSVBhHODcZSM5dL37
MjiEafVu9TfIrFfWHDSj2zsXJCxJ+FFMt+WF7Gmg4mEenUrUezfDUN3LQY4PrQrONjso2mdScrUz
5W9F40FJHlBTwcsi0j6X4WnJlPs8YWsvhj64DqF1HGbhP1f4fy5Bazm0GSibZaNf+3IiDZO9NL9H
osZ+jAGbX/iwACW1CJkhFY9kcPKbiHVhjGbpCpsigp9iEu392I2nyXGtexa1MLdmdulTq4/CglsX
xcljnbfjPiNU74Ch9jWSSXLVKgLt0vFqkTh0gYp98nP5rsulffyP/2T+uxI9oBB/Z7sWmj3Pj89l
7QF4m+MH44JHATUyoVvZMmRtTISej2Z8Gv6Za/818UEjOkkwkmQ8PFdw9ln51ujy4+U1QcLT6/Xg
sr4+4He7o3zxDrHVfwoca7ugXXw20tj+l15BxNa3aHJovH0Ct0f3K5zVXVDUdpqEJAAYh2u8JhR1
q3f6KwMRd1fhgUqtaM8KRd7Dk+z2qFbZwzwqGf7tdfEWLJCHZajLfaeQRhvvUZvBnGRuP8NprQS6
V3yrf2pWRWk7nGyPsCObmR6+XBxv1tLus3E9d7mp99KniMm2SuJ3lKFe3t7wbkvDXMOa1qKht1TQ
IlYSM2hYDTpd3z7GoygPwOJBIKKPdCzHO/nJrNI8FNGuLdDZMSdsWqZ/flNm17Ln7pr6yKGKLtGK
oxsBGwz9zu8WzgmSvNgVwybHwtzQvvoCtsyYrV+il7gxW/wHEWbCnb1+83+IiZxHFI9DccALAoi2
5xUpW/1trZQJaCUHNo2vbolWYekClwVyDbhq9JxDSLAim80gOJBx3KzLb+b8vHjUJkIW9REp/XMw
DT++g6FTAezBXh1e5Dr8jJS+0hXTFZXdGT6kC7RhHg4EqOM26M6epHOLEKXhqN8iAgAwjIH7pxO/
O/7Z+yhEHwRNaOZzxTFfG5ovZh6PgJ9uGHDaRwTiHodzrliYDfPYH67Oovp9ySTJtcPDonmNfR4e
ZITWsSqZPXiO/VvqBHtOHXL4Z8+m6ZhygYgCs+OjqtIPiQd3EOUM/5YuHwuz3gVVM/KUrcHJraL9
iKA4DFrvPV6Sv3EyfXepZ4VflQczngHyr3lxvN0siB8oYC7uXeY5qLbA5IMOktuHLBFqImaB9iYm
/dQzgEOa5N9gHIFVVMXxHQbEs1gGH5I9E0mCF8p9w/gdXRO9AtzUs/K6yzzWSNcEd0YYwiUMWbd5
dtXzcLnXeUAiD/6PJiZ6INoLTnnr7UMMQaM/DLdxGFLTa+tm6d/WomABZ/igmcPvhxjvGNw5fpLW
M4JiyH+I4UN0S0yUVXXChHJSxte3Bd7HqkJKJIbhUpXTkvakRZSsSNJo3s2mHA8E87U9vd8yDvIY
lvOpXW5NEDOQITuwzMsnbbfPpBJMO/rOG0gZ0zUUJ7Us3/PsTbhs17sJlhwAg3Y9e75zZpWNUAdn
RxFwgJFw7ndgnihs8YN7eGJIfGSwwteLPNXQlOSvGrGtBTlg4VRIquUhyuc8jUs0Ao0h+640BRZE
750NJ+UIZtO6eKujvD/YdXQ/kEiHaOVYtcFtj+6iSMZT5RbdSY7hh2jBl/ojJaU3ZKCkbz1k0pst
ikkvWIn6bq7lYUbaeen78rNpHOywi8WL7bXkrZJjpdd+73DoVMNDpGBhlqNPPmL95Idxg1xgubck
2TEq+HEGfV9VaAgVKI8uOoyExZZ5Swnr63NWmztRrNZd3/1xVYDpPUB3ihb4RtpwnhsrWna1Q//v
CZcGqtBpYHpOELcBvMgIOl1zOBdUjJECb9DyUc3jmB/LTP9opz3FlsspkCRHcPSoXyMfTEA4Pc4G
pgW+kAhfGV5K5nV7tPwVumfGQzW5fYxd8WmHA5uAqYlaflYK+FoLaQpTIYvvAN8gL4aK7zvP+ykV
NEArm0dGMflOBiG64tH0O5TZZt+HoZNGCG+Yx4clfjaKQXilDm6ZXR92qOKTUKTw1sKUUe9xyjQ+
HJ+EOFpA5JOUuyXAwY7fzWsNB2PqzTlcFNG1FIJYMu9Eh+y779vvkuyQIxfdR9KDnsnQ3x468jbS
acI5lXfonAW+e6fmx5PY34FGd4WcOTf37RCfawMS1S75WPGhPUsPeV3CzST9D5tUPkYBI6dARzY8
yUzk9CFxsIld6nOuhpiEkXTy44tjaFCRTu8CeCq7xQexNTBNj3zd7YFvv0TRekBXw3E3ls+rQVLF
go+jsTXewfb7c8Q4oEuw4/Q8yynmTsgJOSnw4PcpIvnx9U3K7tYhlvYMSYFscihkXCLwPyvHwcWC
dww/48Mq5D1uBALaffMVui3ksORd4rwWIVQDJ6I5cBPUCjkJ4nkwfSSz866R+7HzCXDhy4eR1qxT
6mOtWSSuhI+kwrCtyZdXRkjnUMOgZMmREiYp0xb5Sd1Mbore7yUM+rdaBxAgvD9x4RDYvhYzgVn2
IzwBTrRRz/gK3h3TrjcLis0EOTsRl2kQwFxQBW0ykeQpA04yGSz5y4nAU5I1jCSrBTA7dtSY/oQk
KFqduzjNj3ROM0k7JZwL2CWmVZ9GOARq2sSDmGA+kxPylYEgudX8ArYhbL/03CKzht3gqsd+gXEE
wAfJm1t9S1V2eyfykr3PiHh175DwrTdeNV8MOgoMOGPAs8R8MyRPAkaTtcXLpAV/0U2Z4fkm4R24
zcNcUZeLOgpPQTR/IxaZwK2hNPJhTnVBDj9qLd6s2ik2TDdAjr9SOMkDMu4zWV6U8CSSWPXEuqV3
mdPWSEYi+7WuOBV9BuGtheIfGulRx8tDrtiLZJmWAON8gbuMF8wjvXZXMrfbabGJt0bmQ7y3rLeg
sTj44IcNFdHjQlLMebheSFfERSWqd3LZ7oUBaSDq/NMaRPIQEaxLm8N6Ma+qOxSHzYGRNZWP7R7C
YnmtVvFcSXKzyqh/7sriuUQ8gobb2ieVeSXiztmVNZISir3vDE04OFWaB6d/6yvwyh4fOujL+W8X
Ro+EL/EuAjUAVxM+zzkNSJGFxAHDiKUWKU/zRpG0B/MkVu+QJbQbSx+qi9lSicf+FpWYlc7s35DO
iPoIo4BAEqAkJbjZgw/c+maluqhyXphCgVuU0vt2h+FtdrbZQldiCwoXHqg2xHou9kuS3Zi18s4s
Fh4L0MR1jhRxxj6AyaaZ96OeoDsk/WVS5dVGcW33zYZ0zEuETbeiBUDhRYzjZgBRZo3xR4sroIwA
AzRzTKlIsSdGi4FWHZlDgH2urWGn9hZCwS7D1Key1BmD4hRGy2Myd29J3RU7K/OWQwaVyq7io2rq
ggL73C7rM6s8nS6xfoJLO4IEfwvi8NvuqTXCxQF1HlYMQkNMtU1GrKhXxXtxl7WedR48k7HNQdkw
aXuLfO6eeY6/yzj/C5Mt6fkOqsKgEcNsgRZ42a80dBCy+6sYGv9udZv+tEqUvG0g/0SNbHcKUYNW
pMXLuH/GaGrH6tHVE0iCbv6wDbJubEkpdw9IojvZzmhCkxlxWZAxvY6edMOHHxXyT++6GOdgOjXM
Xuo1/BxWDjQZNQeQUJv8k5zupKFmaGs2/E5dvTdmKi4EpQAPl/2lhj9xzFi1H9Gf3zCaZ1LC3U5u
impOOUJRukn22VHgXaIFf0se1dERagCQdush+cRIslkmMhyMxChXIOF57+mo1nRIgMAQ1PQet/of
cAjNodaIDWy1/JLWCj0ViOJKhtMHvAdGNw4lmYXWEuHd/WL7N+HCspVeEYqLhPkmodeihus+nwyc
gIOayOFT6/Ju9yDETSnJSUZHRbLvEXPB2zRiHfJFMB1sGclLkotntagH3Tm/h+3W/rea5P/DGP+v
8io4iP97fdULKrp/uvL3/yqw4o/8dxJj+K/QZ5wdx0QebJomFDj/obFyvH95KKgQWSX0Liiq/ofE
yg//hSQuceyQDtLxyJP/nxKr4F++i04fVZKNBguhxf+LxMoJov8qEAL0aLuOD9gRGiPzA76K/ywQ
ShaKk7ELSrYpTr3PwMJWtsM6b81xU7NTKZoVST+pUOi5yXtdR9BnslLyAUc6bCm1JruWLS4lEP6p
bnyBLbUFJdXXWt1Hc1Hd+sqBZkfSUOlSn8pIn8Ac/6aHPBCi2vDQAlTF5mtOSwmIhlSBQ6kt69xI
qtimXYYd2DOk7dW+y5dtWDIVe10E67UrCUJV/WMLlm0XaQf/A/rHHeG33OGV7TP1LZHWZ/xaiAra
HwXrlCAaLmRNneuO84J+FyRRl+TbHOAhZLe5lhh8S4e3ql+RGjlAMbDs+zccCxUjXfeQDfExEoSQ
IRBFWjl17GEblkeq+50EHoWt7XywZxr3FU7EfFLnsgj+mcXYbgcuSIFE4/5jjwhFpcIMDCkHpQCG
Du/clm55GAyoHRc/5MELMeoQo0SmaAHBQlWXwh1jrOmMatjsF5xguzgHiKW74ZNsqnsDg22nkG2m
etzqYj3cJYkkj0JASOrWlibiQbI8ZkyFPoaMmyI1TnVOoixmOjsjlXKylCaHyW5hgl1tmenoCjbl
fajNQRX4MpcZyxyFKVqykKskQBC/kYEPfU4RNYcBf95jF2QbcNBNHx7CJfhEnnoCKE+ZsTAKRiVF
Zw7JTAyvS1xiSatjVvez9Y8LdddS3T/dXJCRlSkEOPAwXMaVGG8BQQJ7fJV9ckSXB2sy4tt0FN4d
WNiw64Szh9DBOdpP99MYQAFC8TVadBuUyN4e0AEwgs6Kdl3TnvkWGzRbEpWV0izlqJmOwnunPxYw
gRDfrjlf8io/wuUgIElgWPOGtIzBPjulx9VXyUshMTXHbPeQz6Hc6PqT3wTWgRXlV4LAw2HW0i+k
0Fcl9B9HxXdIAVlqKDTimSbTrcw+lZjjm7xaoqtpIHjKSqKy8m2zLxuyOlkdbcjqhPqM8vnNrrO7
xpkSnA3mrlFEXvKY45sTMUR/7uOpiFjRmeC5oyA/trqndwsJkR9xqBlinimF2FCdlip8bl1qEtrn
+jDhxBQ8i1xfjmHC5iU1n9L6SztLf1NgtuHxf7fa+gFmC+v2FnCcWRglbAxoVBoS0Lb7rnLlMFzq
eNqt9ibbYjqrpa1SgpeBsf9auoFHK27fygFPtuFnq3q8yFO42b1Vf3ax46SqGjfEV3NiQzzBZ+kI
I8R3MMDYP7hx90XeDG47s5CpOk6nCZFVagRrgwzddalQaCJbDPbUSsAiQgL6ENYfI9f5kSu4HjdB
BjYSKeKZ+LahobFjb6SsJ4vSn3CH5slTzF+L95c6ZGnr19p1h5ul1isIbsrHcbJuypIt4lBq8PCJ
A1m9dw95AHgti+9JsccSxfR5v7g8jz6WEDTaFVorevGsFsdgQMzVbPkOzg8DLaIdQgkI1NUg6ngH
9Yr/0R3Kw1rx1gZTx7dNhA/jb95vEvhwHMZPEFUlbqqC081BNFiEn35Rdzu2FivkKoaAc33SWT/s
WKKB8eDxHpn09uaSj3HE+8wHU0dtd5gIQ6KKTugKDRosRZ2yRO4FKS+nKy1q0LQ1WoOlgiDgdmkN
6ggtFQruuP2z2IydfUD2p4ElXdwK8tglKhsvNuwbPSaeK9l+9PMeUtItW6HnmJGZ9RTl5Yfq7wKy
a051PP7ADPvsS9qLiIVc1lrXJnDt57xzYgLYzdm09k+VmFd2D5d/H5WirAK+b743H5g+HmB2kbs6
nl4IKAG85SC0FbinkUfaaRd/6ylsTn4IEiVcSxRvH+ymtny64iwKdle4eI4Kw8QY/AqqQ1TZCD8Q
IXO5ld8gCf7kMRBYL8MnpSyaPInb7AYWzx4vz5M2tGw6Am2aRxBdMjh0O3+hTi9N+chE8hSP19rm
k+BNfY3imTx6Bk7JNavHF4UmFtnkfARx/yfhnN4pw8JeykDt2ARs7DWQFj+dKctd4E63lpVxiiX1
CVoEUfIMGvsRK67rMycU4ks3+XRecLVENdghkq4LciTxsJXFBlYDCHIW6uTT+wHGsv9sf4e7tQX+
JXH6zXKx2TuUBZ3eYsqIl/eE3SRjFiSeglZXz0W+lldye+iNE+cxcuSJsSzDdQe7qCsZU6Irfm0J
oOdl33pZhzQMwjTwK7n9aw0FV3WDmxrc+ZYghpKS/ESYNlnYGafWAFp3X6M6pyv27wYVf28jlUfU
1I6ubxrd27yZzUNM17HvixYSX/ZOkXBSUQIJaUZ4WdmoOWe3PJkSPWllrCfeUvhoOHed8QliIsj/
mXc/U7fCgYehJvOLeaXYUxV/WSK89i1SI3JBj3kH/Yu12jnYWn9aBpCTgfficxoghmNimhQFipb4
vg2n/qD39am3MrxEfv+7qZZgP6AR44Sl78/wk6VdmT/kRTUi08zv14bZiMPSdanXF9KdPlvFJq4g
WiFZ2nvHa+g+QkiGKAKaja92Tywfr58uRl66kGVD3RNxvalsiRHHC1NrBSLlioOGkSPb/tFhJlci
/w3XjH+frlz79XQc1vWuExBM6RnDhkk94RppN7l6TzCsYnNACCem66uu4FUtgNl0m2MG1we/YnFU
bTGnQyx4sjwz78Oxx4nX2AEv+0BDG85fyis2ql3Ivd2g3GyBF/thx1SY45gpOeLyKmzbR4JCwp2l
GB3iAatEXDEn0tgVeZnH0vspyEPZLz3TgdyJkemop01m1kfjq9MKxhMRZaagxfo3kUJBu5QBOT0z
ixvioZJdsgjATBVETYTme2gt1d5lAqXipEOECVkv9umLvbq3nlXl7/PSYlyHbOuLZCPHNTlyc2iY
RBkMIT0sgVRTorybNcqh5kETsxy/uayLLI5oWgaQcChvA0hfh+yWiYbD5HVc08xUH7NWzlvXBJx+
cfIrYPCVLltkBMGuM5Zo+QhQHCHoxLhSyBzFwIiXvmKvgE145DiMvMNS18PBVYypkrD+R3jg+uq2
4+F1CZMImT7FFiMTVSqkEZ6Xn8Gh3iD4Jgkw858Q64wIeRyNJtsNUp+JmSvPygc4x3BdUL3v4kJF
aaei5zVLnoMof10Ls9xLJJ2oxFxrX9dQ/fBnkdVZXLy1okwzBJLA6GGGi4h6is/gLaxzhTr6NM46
2QVlAHIDXuUOk/KZP6l3PpoAxonLW9Roc5Gb+dZfblprNIcNYIaqQGB8UuDE0HjuTU31W5Xsqu28
++kVA4gJ+z5XrOVwxEMrVnUNaWfRWOVKFFnIav/i6xCc1T+DCRyYUevtbAOMJh3hyZLU4rZhYO1X
1JQCRGc1d/mtdnM7rZPI7CtcBq4uu3PL7/QUKRfDVJDUxt8ic8aSEfIOsHiosXBeJSk2bQlMCWkh
q9qdGAVJZ6s37J2JJTPggFs3nCD7ZNl3k5NoPtfdSdkGgmr/UibbHjcIjpTjbWpHHOdNlyFvdxfY
tQMC5fwTrTmHvCk+Xb/MTjCN3zm271t7vVMCWE2khrsAj3RBtTQkIUWHXcmjXIn/IevJmsvncT+Q
/+wgWCgcngUy45HPFmcsHtQkgsUagCCzS2pmCT1SpJggHh6LxL6XvAZBcu+x6biM06xQLid/a5I2
KGXkxxCaY2UjtUu815Fs+5MC7Z0CSNwczWC5JUO6Wg3BI7kllHiJJbY4r/oXAPGQ81io1OTz76bU
t3mMoHI1a04fVD8FXv4Euo+ux2LmW6pjP/CDTRIYj8JdMDog39WmevU13j2N/nWe/ee8ih9k7V8K
gEY7h7FH2mmwZAkCSr+Ju5uev8/Ql5HzNP7SyN26GV81x+uWaByc24KX2umv1sKwkwXqenFga0XB
R7OUh5kNLXJ6MF49otCxhW5DLcG5VyOpneweRZ1PKZMPAYuElaximRS33gLxjEMOAq+fnNYmu/43
9s5kN3ImzbJPxARnmi3b3emzJpcUkmJDKKQQ58lI4/T0dfhXAYlqoIGqfS9y8SMQkZI7acP97j03
cjgk2uK2dP4hStMsxHQKACAt75j31o8+fATdBrxPuKq2bcO/Tds69k75CtnyTrbmnT0ARgF/R3+0
iAHpVsVwN0YKP0JPp1vnl3xU7AlzZRnh5Fg5NjWISUnLAaZ2pu8IK/ZdwmvkzNFXgm8KOq/RXQsv
Pzb83YFl5Jh3jGpYdeyzbWR7X8btpW0ZGRnErUFDmqQvsDZyvZP0HdTztc/IxusMdO7ItP2oALuE
JC1cvOt1mEce8WVjPOGfow+Q6baTeU+E+oEv2S+O9aHaFM+1I4ujlgM+McKVUrf2cUJgEyDTbglN
b2e45jyygPeqirCUZ+w00+tjSvcgU8yEYppJyEvaDh9Ri9G3F0BB5SJwhpgryr6Pz52fK8Ki9b5o
V/ZnW1uhYZpX3JsSju/c8uSmRypUGATRb84QmD7IespuMsUvTbOf2CRtdx5kepqa5poU8jnICNTM
pv2ZICyfpp7yiMxe97/qzjKtYjsF5HQjmshkRe/xQsbesfv0YJLL8IKqPSSiQMAgMe6k7nOcwYCi
twx8UCdZ2wIuubZcZjDbSPfA+jcaRiQRHP2YD2AhPDNJ9rHkNhocZux+d94ccG5vLfcCZCREdh1O
nK4Z2zKftdcVuBv+Anu28NuMV1i6B+Xyrhd2Yl5WY4wluMda+gbqvjuO8/Bq4AE+VRQqbGZPXrzp
yEcQnI3EtHcyiPMDjJhd3GX9bhwIthozQDaUKy52pemFQzd/U6mjdrlKw8XhYOc2HV2HU/SJ+Bxv
DbMKI2V8UkmxrqQ3LkJ4nOvgwuYmyayffJzgMNXFfmBsyr/C257UaYjHBuiMAaO2csXXaH7p1FUH
20merKHDF+vcTIdUPFO3ZbTlwWtYflraHrhC11Fok7ofF5TfdFX8pTkjiwRr6QWIMJXDKKfS279Y
FECWOYc/pKWs08a1yuLXrGeHIcFYH6YZ9wxAaCZvWcb1SWDsMpDJws6Z9F0c4YJYp4mdZltB6WCD
oURvk5VZDtlDQ/bIuLozWO+VOV1shgn0ytHiOdrcrsTQXJxi/JlQmENFWOCC8zLg8IPzEdUn2ufF
e+mKDZWY1Cuo9tzMydGjZ6RI5rAhwsygNdonGXneaIahaWu+VLyONejHB1HhjOVn3rUz5xPDHtfp
q/oq5fSkor9RP3yJkju1yhC4LBmFDJHbqWKldt+1Uq+jAqg/EIGLxoBKtz4Uaw9sXYKOt0C976rW
Okr4RfiPvvJ1iEKZE8Op2GAgpRgnyOE4VsW34gbI1p6t55E6bJ3+PI5Dx+hL39sGesySuzH7DR4Y
z95bOaCdqCQNbjCiTh1GcLWZO/Sg2fuuN96BTudhcOIBkgM7/egl6qK5gqMbflawQyyzTHarF+6A
aZ4nwVfoSJH3FDekJhpI26VRPE6mveydpKAKIiayDxihuAoHw1vECa3EqYNfuuIMz9QFpYQZ8ig5
m7sTsTu4ULOxpKH2Gi+EtzmyfcBGwbsUetgOuFLuJtLb3KEfY18C4GzhhUzevMuhMW9lPbsPb7mI
oLXpbKfxTu0Xs58gN68vOGuWMUfDsWxKPCBzclW9/5AzBDh7Y3qf59aN66rHv/nHFuSWSLydIEud
Jhuyo4VVHdhJg/OfMAsH+U/OUXJbxi5XfWaAqRzvOOA8uhOj5Iikn7bNC7T7X43vHHXFKdCve5ep
frTvV60zrX4HFJSs56BNXkFmScQ7pg8D+QkgsVTRkWphMEIDw0Q9BlQzgB72KhRYD5lpaWKf43d2
Zjb3y8R4HsBOwmtnbq3mFwT5x9ZgA4G7CgwObnHRcfAx2YnWouA1hjmStLInqq80Vn3xFLvjwxyU
x1m8JrZJ/89pQTI68Wms445jZxXXkvDtzlDxO73E3JDOgUbpsMT6r6kFpmjdY1RYOTcaimLKEmgg
p1bgboBS7lAmbr5y3hn0EpdwfoTtsbLgmGAY1nnk7dv42aYKY8qTJ1XEFmHN/B24KV6NgdFTXaSP
5pCKh/aySKadYNYefZ1ziopIwE1z/btiwbp6dMtx6ff2RQ/Pi1rvzSh9dW4b/bnajoK856nlhWOv
Z43kc/5jBf7F90HOSe9bB/FnMi3sgL6+SV6hAz3EeivMzFrPDgc8nuTw7Ck6BRYLV0wjKu8md1za
vUzqVflymJQ5C1CNJDI2Ze28jFX/mjR6BMOpQwFaKixnm2yOot8TwrqN+an+UVPwLozmYWB1v8Pl
jMErfanzFOqsA9xtaP4uNv2p3PCMYz6AyszNkgR0mTKJ8zh5exBlW/FEX7QgW4faWllOH1Y833Al
eSkTm1RYAixW9dmnT6kQBQWvs6HR2YP0eWhJHc/nhCr1XTQoLC2UefRuAdM9iDWQEKJnrkB4Y0B5
zOQrqmq8C4gBM4Zr98kEA9jwmmZrxPMhMpqPWZcX/oR4bzQSHww0ClhKoQu60Mhnggkon/sZP3Z2
aww8BuOy2CGpgE0y8l99xL8+OZgqJ9DbLT6+Q1NnL9bAB4Y7ymidersUuNKy6MHxuJU11MwQVHqs
hPlRF/oP0VXOYQ0hPwycm8m0lnDouxduQEztge/gRkPmkmkCv8qV+CyQJKVsWtRzGCm19TR06rso
AMXIoiJ45PNpEB/4zqGsJhm2l6Whx6LQ+xhOQ6iM8hEnR30vJN4n5ku7LvV7OjHyt8byXzu+VszM
GHXHfPSZKLwiDBbbRXJrx591zEDoeBhGDy6+xNnqd5Y2XnIwJcMkr44O+hfJiNg4UsrAskBTM3UA
PLyV7sktyOEJof0cV2x1osT4mPn53nApighaXFnGOO6XMSACBaDK0jQ7xV9ex9jTH56jwDOw61pv
cEWICNM0tylx6HGeQbhI/ILHy+a9JjB2KxoPoj7q2CjU1hk4GqbMvn2bdyI155n49PQSAevZGGA+
Uf6936SVEHe77lSJQoVWuzoezHfXLiYQXhk3D12eh1arO6B+aL68n4rJFc+xYtzBDkDuaQm1BSAO
uOW4Y3bFs1F3O8PDTFkKh2weAT8G79POcjAdZMp9N7WLa5ba2zBnN8Gr8YmEzfSHhIgPQnhrpWgI
LVSndXFFLTRYxf363tT2w0hGL+xssEgcYnFUTPxmXlzfgcjky0lhIfLYagR8ciP+yUgvRQZxRYoS
sBtpkMruvuVQ51f03AABtn2jBaTe/P+R7/+EqGFBfPh/T3z/j+569d8Hvutf+K95b/Avy7cDm349
rIGe7/Mn/znvlf/yHE+uHdB2YEoJHuPfA1/5LxPbjifhzVuBRaPUvwe+/r+cYMVQOBYMDDMw/1cD
X8fxmB3/N7iF7ZjEPi2KYaUnXSf4vwa+gGn6ROCkpiEBBcc0q3LfcAte/rkOR+V0maYsFN6bzX25
Xy/OLP8IctMlGihE8X3/WBc1sZEWfa/n3j1z/3bKxD24DW6j9WouuKMHQaeppkOEtbC0bpzFO7lx
9BCb/q1fr/i1Z//SXvFisiL1iU0IIGFUNvZMCUc6PuKYS+h6LpdO+jSQBYI4zf3YRn/J0RdmdIZI
QNO3V+lhQoNgwVs4VpP6v6xAk8eyRA0gukelCuUYU4n8lCs8f1P+Sj6S3p3Y2tu1fitW8UOhggib
ZTDz4/7U1w+Vy6LtVxbLK3emOJInL41QHanxoTQHgYUVgkL5VXSZzBVhJc/JKscoELBhY4n0NoKP
qyR1tVhlm1XEQUheM7dhsso7MNdvVHne+X5yP3nlr7LCdGrF+bsFCpKD2bvrY6o2hnnL1BgmtofE
Q8t5tbVIAaa43bkIPE8xEU8GMoxVUKFK1ChrlaUEpHxAoUxTMNLuelNrOBAm1kTkrF71intXQl/L
Knb5q+xVVT6DHXu5NqskxqUWiRWVDJRAdUzRzbJVQIN0zrVXjPG1L6ODi7SNBZJb0NKjDw9ifhpW
MS51lmuaGNau7L+rVa4jtfjjLDF3s1XK61ZRT82SgbxT29cgBTVRreLfggqIfuJv51UYjFAIPbKL
Wwrp13sW8iEDDMqqpnO7CovDYC8nmZqvzio6kpfmRlhbR6sjjUXLrg3sGlPCAI/+MHQdNR5CHhVG
VoWiaa/SpruKnHZy4lS8Iso7PPUZHMeqKilBJBl6byXZy4RaWqKaBqt8yrmbtZ/fZ8gpA1yOMdW/
cli7qwyfWMbMLXCIgydGXHKPhepcr0Jtt0q2wSremr0Ec08xPbDgZFuvEq9A641siSwVIwqCU3VD
w6oJWqYNOimbep9X9MHz23N6GiiqQEs2V1F5XOVl9x+hGcW5XKXnYRWhJWp0ssrSehWo5dVd5Wop
OoX3ckLCXsVs3B3I2ujb0yp061XybqlNZKpM+oLsoAsJbRXHuSznq1ierLI5MbCduwrp5NVJVq7i
uqfyes+Ls604Te2GVYJv0eInBrX7cpXnKbTfGGKGnamR7ttVxG+ntTWEdGFG1VaFzj+j92t0f63R
azFsMYUuuh1R3C+bOTD/R8PR8bP8uBZ0ZiWXGAuIqOGTaalHpNVxHTfUBX4FnS5hbZJA6voxusim
Z5pnFzD9fbFpjKXZdWNUH+x8xb/16VaUqCBRc5tonHjzzfw14+vb+SVDMGWmT77i2oPVnCPYwqip
BTHKd3UfY7ycQAUyn/HUwRATvsFK0As4OId80TZA5NwJa5ZBiAL2bg6YA7eC+W2LpYSarvy9K6zP
RJZFmDnld5FiHqj6JNhOSNZ8FQZd7PIMr6KjOnwtAOB4kghiWtNgPsyqvXHSplgw4ZRBy9xdm70p
pznkCkAlZ85vx08uQ4tYvRAKIudCbtAbSGLE2YttUIfMoXDYRNzQMTL491ZJcEX3406s1sdK5unR
ZyJLaB50XMxrJASO2DnPPrnHFWebgRfeNE3e6R4TzzbIIoMMz4wTBjOs3VkP2bSXzsBTZqBsW4oD
ieyH5sC28Fbk3IYGMo6RjNSucqZPDXKX6QYKl6jjtzZZzujqtC+ayW3SGFRyK06vqLsRPuc8ay6V
afuoDKgImh7ibqjaXd3iV04aOu8hAtrnKVIXKAcMt1ikhVBi0zfZo9dSmRVUHB+LFPtO0SdnP0m8
Y1BxHPMdsmMB8+vODd6sOjAORAUD3jXkLb8B0+AZ25SJn7JwMxF24k+sO0oLnZ0ohvTOKh+U3wpa
O6DAklM9KOGcheFyAo3WiTw4ZLAN3a/Uf/OAEblFwRTPbCv8oahthaSJeo6v7UxRmZ25MCArYt6O
d6uH9sds4SqkPTjkvKDw2+WMW0ouppPxp/bkWsXEUpr1B6vxgGZyjOcb1I+Z/ufJKs6m451ts563
FSMDArXMrr3swQdF0WLWjozlPg4i73nsryLP9LmnK34321wOvQBJrWc+tzTcc2SFsYOFgYHChC5Z
kPBsHYcsN2Jsh2F/TzCIgkYnnuaQIGZ8kl2Mg98pH3gdBGk554fLXLPVhvVBF8S4c+BWx13zlKqF
w3k+7KSTRdt4Hg8cfA55S/1dH6916As7t7fmBYbhPU1dpmCDomYr9ZinQD9HW3AweCU0VS0g/Vg4
OIowVY6IDVfavCTNx6inU194R6s20IOJs3VayB3kJeJ9C5PfnpM9WsqrSU/vPq14CpI0vSV1lUEE
RrjxLIIVESFE7PZw0qmh52G1lAjTkvkyKoM0YAxDVn6MqTnfeswUS/1KkayB9pQfEP7/OF5n7iKc
QTiFCTQlXJ/3LqaMOc6n8+x6Vyhqr5yyciN7YzDH5JRvIOEc0Zho/QmRWdP0Ph3aZTci0p/BirKo
xHXCdX6cXHjubXBSKTFzbtxR2n4OiX3taHJ7DLrk2nPDmgnVh94Klq5ycWqGPgjzNTdSVyCsekx2
vYWFjjVgBB6OC4Hi95nkuHIj1iSXggmEpgyW78METHVb9jhchmyXsw7C74dt3xf1fhj9RzL1AEVS
phTOHBxaWjn5gkiqT+DTKm5tCuk/1HEhcGPb6ckYsNV23PZV7GdH8jS/zDfhEz0fSCIepV8uG8ah
0ZKaV49JOuVO8S8VWZrUThERwJk/OMNgpIvpw2my9G3hDNSt/Bq647OjYfGDp91ajFX92MPwHMfc
Rm1nfjU7dDy8Aybp5Mc0A6Cs7Ykvxxzfl7EUoZPTZijbBkr4yO2yKKm/cq0EbgEP2GxTNELGj2oY
ryW/lPFejkyrriWOqqNjlfFdZUOsKfB8+0u0bVXS7Mlp0g6KuQtMQFUx+3KHQ+Gn9zHZhaOLAXhX
Zp0P8xg/vO8ad+3amwn5Zks2Dyhog6HRjh15i6IcBYKIGqzdX9RyvvbmLxNn+XkKTrKvgKGOBZdq
5sCVQwSGRgcg/4yKisr3zlYXd+Qvm5e64wTfKKY8GJqjvcDHxO4bgLIZDhBtzAMoil8yHr+NKb66
2bRex60DcgC1NbgIsF8RHM8MXM+tL5Z7222IG/bdg4EkVJXdHqguX85DF3UPsUHd49SW+aHbpXFX
nDqt/saNuKqaq75vAu3I/E/MEBGD5ejZTsYIiCu9b6Z/pMuGCkflvZkGXrtGV4+eZbsMmwGBOAvi
+FABbi6Oi1e81RUtBplkjG8ql9Y3czjIeNoHkkC/u7SChza/I7fjpBSViH86ITsECsNK6AWYLBpB
pMXyVpYTLV2Ap03isGzuQAICKrtYOUA0MBiIO2p2TPdAXnPbcyYjcFjtcpe4JXXU+MugFKL2OZgv
kzX8E1AP4KYmHIZlfKB6ZZP6xHgy/qgc4/ZIBq05ZMllNklkMFZfy3sBSLt+fXZHj36v5qypVzmN
Uh8Nm1msWos5zJ4PLZlESEQwg+giMpKjyXttggsT1R4KzsBoQv1kHnyDtJ/yUyAqGbqT/eNZaK/B
gIOoVxhmY5a+XGOJ0zN4bOAQZVWSM8xp6R2C+R2ldm2iibaIrA9GRzVzSnIjrjqxSuUYa2cQweun
IJGurTQKLnD2DnFV7cfW+eoN76WkuhKZn583MKB4Z/2fHP0D7+TRaafx6JTRz3rOVm3/gyUzYa1h
FujVNni5BG2WnLh2sL4arl3tPZHdlr5Z2fXkEg2GbokrftnM/LCI+ueALtlN2wzc2KxnkMVVWLoM
WWcYA7nxo6v+99TGp4z7gU+e9+A0DvVZF4IDxOrKK7bu/Dgl/ZWPs76IqjqUinL53nE/DW7IoS8F
/RR4NjpaMek1vzkB59mB1g2rGz+FXH4o8gTXNC14Y2oGsikmNV1zAq/qZuSqhffL4TyYMtwjMlk6
8FIxC7Wzwyax/C4G42itCZpZW2dNPDIfs/Y0MEE4ZBhfWhW9GiS5Q4IsamPcDTlThUrRhNevY7XB
ksxf21vH0WcX02iXrOhtCkmO+D7ZghUTCxPmCTJ65TTLjk5xfF6B93caEXOtUvKZW2Owt8ET7ORI
t4Tf+Khcc9Kf0L2BPjfmjcnRiAuMYkDiLfsqwH5RVvAI4uxbMWfZBKM9hFPAwNaaDbp4k4ci0yyl
ymUrokmpHJgFx/2TcnqSjcK95rV/H5PCeSgcMFzElgh2Rt1WvLAa4qdIAjacxeP4mStKO+OVYIZV
bBzG1+if5Ddwjy3Nf1zeFOrvMnMrzgYsUQp3fWjr6XtOVH3wB/ve6imxLJt+bw/x8IgxsXuA5GDF
wEmszHgZeaBCN8Wo5TrTlw7EveFaj52CaXCPN2o6A9bma41r62oHkJXnaLw5hvkq+vrLUQwDk/af
8iNunsPRMJka0bT4rKhnQBEVX/TecCooXo2FuYvR6V8cY3D32pwcvATGAykesQGwSkB1ItApYAaN
WQWvaZkeNGZ3EA/RAajnp8E1w7HHo5c0x8yl3i4yy71iLkdGMN0YwfyAOxjQ/pplJ5V+dsy62diV
drd1TGzIjg/LwtyGOztODcxhR1B458mmaiR2KyARmmGpFYDrVo6tD5zbnv1I9tuoaxEMmJIQSfkg
n9CcdEPPSJa+GKPrHOPeebYxqsdWGe0CZypDwkfnjlXiiF2KSorGukumazCVxn18lwWYB+hOqkKz
kVcUeWZ7KiCHc4bQ4fCi909tulh3/UzSDAzRJk6B4qAV3LUpcXf6urDueu3J/IapmuKfvMx2QvhV
GEc/YTLkWGRucFZSN7h+KX4qvA0y1LpYc4YXOZFBjjNMHHPsUGNzh8Hl4jB9y+qWUB2FzLRlwiZj
JMZGmYDpkQy+XRKp4TglYcWJa09qlEOxcyXLe3Uy+xfIcYaFSDaKfNJmaBk295m8chehHb1u9r4R
HykFYZeC6hEtAfbxes6Q4d3fjU8Ng1HEZ01mPcHwTe4HINzCfrexueHhPiE+OUU7qOwuiEX1vsC2
wQqXZkcxbOm3iE6T2BueezRkdBf73U9n9Heuialgrf4EtILxMyjviW3ceWl7ghpzX5JBBIhKZ0mx
TimGLHqPU77iNMLLOIzzyaHK5QS0/FL48lMX+m7p5o6J8XTWBT8ycIsEuZP0knorT3WEk943xF/8
iWvtLGEILnrb2kR0KbHGFMRqYa0g/zEnvnS0mEJ+y87Cgg8b4JDctp195Hr/qpd77ovHTpRrdQFO
KXMInvwUpBbLFQF5o9wvqn0YOQDDg+UkHFiTHXrxtFOJofYtAXBkNX61iM3cSCjs8yrr1guyxcxQ
YHza0w5vK+zJ3Hqu6ArgcaqD7Dd4hj1Dzae6Et5RUkjMbiI+hph6EZrRNtGsxpBLYrerGLMuShWX
ESZCBBB5wwTl0/NOo6N/C52QJ9WvPtcQTmrpOautUwAfIF0IZcly3OmON3Zki6fxAT+GU3M7dL7h
zrfcTYBWvaMXrW7dOTSziXYRhfsK3xbRYW7F0x+ByZPdg36dHtBgwrPERYv5S0GR8sDKm9ATSU/L
nWF448b18geeVwmTDiCm9rcJ5r5DZ2TvpNN/Zh8fDYzB7zJK37TZ6rMnvB/DxQOC/Mbk4R2CEYfI
JYIOZnSMQ6WMqFkXAVdPalJd/KJlsQCISy+i6Sf619r7IQGC2brVuBd+R392rvCssMGaOk5R8vJb
EE8uNuf47OTohbJphgeT0zHFfPvYKBiOeHjqXLDHnAfxZvWWe2MU+lAJbnK0ENNtZjFpzRIz2igR
cR53qYcoyDQL8zObAKPxyCBMRNsOD4lr2i+BASZhrFkAlFtQH1Nx3hL2pSeRtzVmTOm5l5y8BWvz
IJ8K0r5nBj1f+aPNxO2dgtutn9wc5Khdg4V61ybls6bNm/N9ftJz9MsdWRmALZ+ofsEaIRaslzS1
bYFpLmHVkUdturfYyp58qYfdKKj68jz/NCbozWx05WUALoXKh2saqsE58uRvDejRW/SX2Xa/7CGK
zgY2N0ykrbW+nn7yHQTVM7y1P64GNODnfCZlctbJr9a/mtjUD3NrgHQgUgFkhZIO+TMVqU8Ww35v
qIypsQvyyJMninuePUGrgz3ArJ2M0OWhugZIrUbGMhcEuFJEli+oKpjwe21tI2OE1aGoMpSwfQ3x
wY+jDnz5eOHrQx1xUHdiGQaudXJy/xtoJoUkQPIMQvWGBp5brUCtYBwvfczP51jiCqMRdkDL05zX
zddSsyClUA4IMLBxWvN3Hi/NVrbODWezS7BR/7Qlp0nsNPEGP/FhrGYwdkt7sAYTUsNSkQ8XZGjb
rCJfZbwki3NHcPNCVaLFEU9+zzH17ACLDu2ITZ7AKtAbFoEgMcenQin7zFteMhx23wXywr2cg2uf
YmhH0dGhJG5jIQ123tCeS93uuh4Ew1xXT2U+fkyq/Q101jB+QX1ah56HLjOqI2E1LKuPg9GnrFTR
fRZlrzE+WIbW9PTyQ6CBv8caXEcg/gTt/MHcj6tBHr3m/q+hh1SbUgcbFl56Lfv0qdNOGw62iRop
q7sKB6KJnIvPmdWYQx5v62j/Uc3fKGE+HffMCoCTrcrJDhjEa4ZRamOPuAci9aETMicLk2L4QYjT
DjSieKBpyCqtp6Y3v1v0+tK1sRxU6WNN04OxXOfBvCUq2k9R/da5VDRDLzRJRjMqt6xjXKv4BKx4
01Yjm8NKmKHfjTxPNV5cPo0Xt4BmXHoFJmc0qcF/KfgpCz0H+y5rAX0n3e9y8rg/BEQHakbOI7ns
0ZHLZR6jM9spK8NIcXSe0pKdU4tIKmswMRAqyfHWstMnGLP4D3K4Vuv362ETq/3pHoFi2YqFzLft
E3FJk7vcMW52ybA/YjnZUmd4mnLi39p7Es9TTcMX6tqnMCzuKTPBkPlSsuh4OTQRl5VrjQhK+Ty2
DZRI57GwxmNjc/vnJOpo95Aj3dS5J+A0tPdMuum8+buuP0v7w6w7VCMtFdLhQorucvIsdbHZs+im
eKhz+49vLC8jBrndYPX7if95mDVDpvmkuu7HmuWBwhpjHurnvupmEmox89/4vkiOY1GivMQIHmb5
UwjYwOgJV0rjKEqJ2+KaCn7VsT+KpjQfgkV8RAPh+Zi585a20O6ITX9ro6Y8V9jVFpS1gzOHhs8n
b4Big8uTk8CRD7AjsZFkNFlQfTffdI0+FXO4aRF+N8S11jKxTlEmBhiArWQBa+fMj5jttqPs2xOe
kdclMoObqNyb8mJwQ3b/SAcvt+oV1wkRC6pNsNxLCP8I68GHDanyTtXWQXnUb1YO3aSry2Hoso+x
D/3WO7CwxDsTwuKlFHxN5vyigsF5i2g72fgDJbIdH0anTSoAk+eohewolfcQNHEIxd4FBawfp077
obSJWHdtTipIZof4A8Ufs3AdoSEya9D59Cdx25/asqln7yj5isY3kqw70Th/RTUAzaz4+Vsaqhed
3MdZgQV+yU7MmqzrMvUfQdfc5fDtwiKefi8iouhj5KCC48bOKDRtLAvFk6mdckHKWfZ8FEkOcaie
HroOoaakz6yxqGovMw9fXpu/THRyPzYTS8zEjn5E1DZNjI8ugu6tBeulM3xips0bml9iLm0MYH0Z
6rz0dl2ivDChYZbZqCsQwIsihugp3VDNwmKrX8erznE0vZip06tbGJ8zIw9Ll3+NKDhRx3ksQEd7
jDgOpgngsHQ4UzXFu3Fy2jYm9B54uwXv2o4mYaRmnteBadefZ5t0NLhNznI1TLWqaMkGLaQhmnQ9
G7mSfXLajWT9SZAiCrMZPQ5ZWvCZUUEALyzQceglms7EcqSRfeLvxgx+ncIHjy6Su2D2b4U2qE3v
YzbuvnEwXdPem/fokhSL4Rr/xB1qH316XZOilsh3eXt1ywEbjOvCve1X8zreaQiZzrZNhmXj+PYX
BMKBhPJsH4y4hjQRTN2DZQaM91IsmqUlQpz+nNi6bgyRkMNBNcRzVg4noSmfCe0yQhd0vPxTcn63
SnUA9gmAFlFeD+nnABMTDQa7Eo2/bzbSOmyIBBsijRCsK8GG7MLXXAeHhlTUrlNOfeC4fW09mCRm
4ZV7L6vvSj7Fk5s6x94D1Kckvwl7lbEzolVOoDpT5OYxAZV4pLZjp3Wwb9sovY+EOKUierE88ebF
7dVSEEqUnT0wP9toHZe33jPvS7BIVzWNZ9Z8tRMDJQXItZ+VP3pX363uajeBI+rw21sqY5Qcv7c9
dk/6ujaRNE6uR6RhFojpONK5XqanNEYC0ab3MVo8wbj12JDzHtN98cm7ExDQYEsZ4ZHjL/h269bm
Wa0eEn6smuc/tW11rvTCG+5fZdIN0K/gqgS/47FEpXIYEURp9lWlipbflnCLNa6F61b6jE9jTT0k
PGa6oROzBhXCpPTkUTBaeSvrVFIIX9wYV7xJert3yYTkFgCMYIiG7N2CIcWSZHPZqRBraTWln51p
Ejdkjkns0kRKFMBBJtEkVJcW0KFztQmBP5VJ8lc+gemn1/KlSrlfmHn2m3eBvBEOOCPFVLV0vjxM
3pPhGdxfeEYdC06Eac9sXIP5NgiR7roJMTRmeuAmqeT2UMMH6Tv/iWOINVbWXnj5+5zA3eLyDpNj
xYGXFdRmab8zS5QhYMOrU6Q3Cio0Le+ED9sVKVWBy0RinK+DExdcWhtqlZLIeZSyPYrJ+FCSdUIx
tdralUl8uUueTBTsx3TksJdbEJhTXiUyhz/puPzuI5wko3B+40vTV39t603j6nPQFNMuk2JqtOCU
QBHpIJ3h5OXjjZf2a6FOHl4AgEaj8fB3E4dMGudd8mR0LrBfxUUUh2u7S5uAkoIUFo9odoaLpT4P
tLkb6QVThsk8ukpXOgmk3/qkBVJFl5198dClxEX7BmpGMs/70mi/K5OjWAY2beO4WRPWw4pRSqZ5
H/kY73KjZaNLoqvN3rUMWJJTlAGT0XRRN8lFcIohiBqFueLuHM1AQZZl4tQ1r5UOPZwCLp5B6+9F
8ZHnAVUx9NUddN48k4VlvF2N0dbEwY9n0jsmaGabtouibWLPLw7QJgiY32Xht9Qhf6lYv1QJJ1lO
OjUEHU4nbkUSb5Hmc+dzyib0GA7QF1kw4FTBCIcNVqLnmZ5XnoVfqx2WeZjJvfEK79mBVwlBby4o
h86SOsSfsmK3nKj/7oB6j3qg233kYNW0RGRyihh2LZ3UOz8y0Y2E6plUFicizf6B7q1m58HojFlV
st7EUpI+z61eDn7WHbgM2ke2Quqt4ZL4+c5148vsPWlYWEdFpidUFawro18getGhcVjgzpKPoFST
ao5lb8nujP/aopTP6NDnG2yIFUBfHNm+MWOdBIrIRC9WYeIxEp8r45ybMqfwEpuNU6wRPBflMcm4
XFdV8yXL1Nsl7gD1YDUUDXOHnuzuaQjhn7FmACvr7HEF0EcuJ+Cg5PkUHDegDjQxToTItd7GHKh6
gx9hn05xQY5ornZG/rf3rfFsgUJlvvcnWngmp3p5qhnxbMbes+5Ifj7JPudAfkmm4sIRGANB6t9S
6fwdolwwx7L+g70z2ZFbSbP0qzRyzwRpNBrJRW58nt0jQhGh0IZQKCTOpHEenr4/3upuZFYBiap9
b7SQcHHdnYOZnf+c75xEeyrmRK+TzGg3uGtT5o6LeXFpgPQK9wtDz7grgvfYMPjVgPx5mi4K7Kdy
V3XHtm68UyuQjO2eYj56sTUOGqISxEPvkwiiY0Wb9FSzKxojtjcdj2RioP/nKbNnF72hG+O1Xgbk
oQYJhcjUQGfbNNX06Zew2a1supLjHO/ZAO6vMH7NBfl312bnFeEbg8YlOFUaNy5BdTaPGp8j0wF+
+7mfT1PqFOxseScXltw2VfAzntdJ2Q7XgUEZ3ZwMZ6EBfobB+N67bb+lwfwQad1tywTr6ShMmrDH
UawgsnZ7vyV0zySvWzflUy0JNZhpeZodGe/HbPGMLG0POnHBr1FzCP50x3206yfVbJkOhevQbt4j
VoONFyRMOW07ecqv9I0YUr84MwJwGo7oHOjLI3dB6jIOZ4ppx5mBDK++hzTIrDJNPN+bsSQ7HGo0
4GBsaRhEx+6nz+RmU9NGwN1Z55BN2Fc1GQFTP27XetDFthJo2s/UNzQvZfU6auNC3ukiOxy9Gj9Z
qO+TRwF3Z3R/0Kyq7Rxo1GDiY8yaBEyW4Cuvl4iZP7ymEbgKieOD/Miq1zNbFwg0G+p7uDgpR4iI
fKFy6rObseKDbHDg3+5bR3AHFnN7rox8O/VvVkYyguMwERAAt6vEip0j/ogTPImZIEgSztyktDaj
4XvPjaqfbSsma+9KwCMWcQrcNSiBLu+pXRUZhzqp/atfIlAqvFVRqJ+GVjOgspb0JJtjzK/Jww+M
aUfORMEJYypoM4U0ShluKwO+IHPVbGPiRicDsw3xTWxQi+tNTa2rmTzTLMQOV1pXAVsXRLxPFisJ
t37MZcbot6dl+qmPByKwLHOsJNPZ4gVkldWZGMs1rKk3mLrMPTmRAx5xyp4r4aiNV80/Y1FM+6ig
0jjNL9E4ODc8hvAoB1IX5guxV4JWpT7iq2xhSyZkjW3UmDqZr7Mw5LLU9WuXF99ksK8O2mHbtOYp
lS3tnWwfcFQsY8qk33oLVKbhfOXmBnfF8ghJC0XNcFIsmVH86ecunWIN/awBeBrHKOGJZS9ah3+m
DhB0mfdim1hLj3iHi4QL6wVi+IFL65dh1D9lxY9sFjZLZQpuHqMdCYTsOMrI3opQ4wx0fjd2Spal
hGNqBNkT2FbyY9xEKes9Sr68UutVSkRUtrwQbVqDSWpZTbs6AXw4LuUWc+RH6DSn3hnLe5DF5Up5
XPykPGRT/jz1PZi2bJcNyecoSW33cfxNN/hC2a+ueW/0G5jJp8qJ3uK0Cc5pcqOCiW2vSkB+wh4S
iZIEiACQhSK2zgNlhaum6UmiReIHROENE1yIQwQXwZogLAcUmbQgen3exiBVCRwoWbPyKv0qKs7v
Re68dHV3cLHOExyJGcfa5OdTC5tL19WnMCcXqYtbj5UambKlZtggAiZsoNoQK9aeFYlzWg08+4re
WvOpjrmajKDRiDQ46Ug150oA4hv5kLRiDASTKuZy2qcIu4qY6qLah+Bq5ZFhbrdP1JRCJAelBxOM
e6WDyBDBvktGwKejyd/NeGFNtpB0jphyU7Y/+8G6+Q4af1TYB6H6cNsrpD05FOUGMMtrUQ5bpU5O
UOp9D7JxE3dmjodOb6ntsS4J9P5Ojf229viv4tjh6GeLW5fYG+3BmLFa+0NV2ckhEov169dkmsbW
zMe9WcjgpNm8uWonw32l2hek2+JdWOjIuCzpZiZJnHYvmB13wqNOPs7UO3dAs47S+Yuy7wdhjq/K
TZk9mGZ0HN0zKfbkyuHMkNRZk7DCJWOyPyDEpCkqNSJOiYJBnUXv3irPczrCFLVqM5NyTzq4L5lC
t+nFo2aEPUFPANe+G4L5miXjC7yTau11iONZcQjC5DOZoVeVjQSPM7E7T6xqpVKoxEJvZu36x3hA
+Bx91vsi8nGOcs4gm19am0ZW4zZbDgtdkrBVZZakauouyhp7MqWIaORl9kTwju3LVB3dSR8mnoeD
5U28PugFae1bT0bewbexDLXcnwQf2YPNC3aAyfFa5uanYqNkFNHGNOZyvWTYEEiHc1Q/Z+jOhCbU
rp0j2osn9wBs2t4axKjZpoT4/FTi700f0GNEnVDuPVwt6OQYubctWV0Iw28n5xpk5LEygiMzIAqs
tJyrsTOQEwqjUxPZ3dqYp1f6gettzx6NBVfA8O8Xq0Ts/tRpy1WgPmRA997bQeVwqCQT28C34Xkr
L2KS9BtVTbol0jOG40dPS1FWGv3esbB7G1OzskiQkDqjnJXT2N61ZL7FXLtqdB5clzGrCyVfYReZ
Z7bd47KclUbRfdPLNNLxISxaSU3AvnhyWL83JhI0o4f4HPiRcStw7R3sHkOfk3226bIlBQS7BtVI
RJpt3FoQR2MI1c4bafFgNTjlavY5JHgPRt0/5b77Z/mHLElG8k3d73HJnoTUbJwiMbxRPgM8KQ43
bZGSMs9YMHSKlYnne+OlLBpeTkLQ/o2Vdt4ThsMw49IixRYBvbo4Mn3ERCezdqMWV5AX+Tf08XWW
EoALAqDC1PLCpgGnMu9tFfffrYQqPN43GyLnlNIF1qUpJ0ruczmtUigpi1KWoWzZ17jke3gMMops
Y5gMPucJXGqIW5omW/MtHkd3RZ6vI1NSQHQAp4HbXu56wdMS6/CaeU22Gyz5LYhxuM5hCLJHijPq
eokjVNhoC0sfRx6zv2xucP2ZtARuwIp/AgZMIYN6CWtzW8zqNrUMB4Kk6phpd8cIc+kB7wdfLhd6
VwK3W2iHezbOLi7K7Cu29hn8mGM7yp10AEpV8zjuveIweH4H4adzV4QqjJ3pWoex6M29nbTfFJ1p
GRo/SJuEI2fYUb1cMJtgX84Lotr4kdmcJ6sTB7dyTolD1MdmA7qiD1Js4OFwR4hsV/ftCz00mpBn
0O5skOjKIxlQVvUCwe7f8WAdaLzczE3BK2Kq0W2tDbNNy/iVFqo6ViJ8y+KifoK10i4ZHwMVeS1S
k1Ge5/8UAVlqbfQsAlbenJrA3k4F88keq8WOHpkSDPWF2/eJqiPBOR5gtzP54GwKcYDVRpRCZb8C
Hy2SszhlwUpVV7azWCESAhKDTQOEkzCd8TlstMoLd8EsNy1W64qJzK/EfZZ9/qNtM7F3woJJvvHU
cQU32D5nqG4E13nWhfIOMVBv4QLC9j2ANqGfk9hSAc4RSj9sPGS1e8yDpdkj74HgBUZESWnMu9wN
d4THiH/R7sUiltHf3W+nUB/VrE+RG6zaMfleC2vAtOOxlFUTk3mk3dWY0F4osvatjTmU4IyYWEvG
BQGxLjtMZNoRT5YkZiX7N8HQ+x32AIjq7mpPjFCXjTTSu3rvFnvAXB9Hv7vIvqF53hbiwLwiX9WN
OWyJgh2aAYY5ttwPzhlfZqYpBiFvnZiUWxUMoeN8BF5Qzhsf/AJ7NVwGLCLsCCTkCi+fAU6T4j0M
IfbBkYTWiQPkZdBMopjdGSe7gI8tHf+lMOp8rasj5zqLjzR8YXjGENZRz+chmiIJFU25E5Mg3ZIO
58F2HvS8bzMXcXcS32z8MyurGaHht+wMXRN/9KhqMvRzi3lpsfgMXvqocR6vRcazpFA8coc3U4vt
MkyGH21KHQVApmmFz3e19FTS/yWpR6sEiWEHFSCweVEBYzSL7r12fqVRhHwRjsauzH6mXrjoFtVe
pw1d9T4gBaKIeRtOV2sMPy2TSFkZAaAX2WfuaW4fozuqZoQRBbYPiYnKmTJFq5lh8a7Lms4MkGms
DRavglyJj67HLQvmjr0+JYhO8qOMZkZpJA1w72G4bWfACJ4X4COlUlRVGwiV40634lzPr51NoMQI
ohop+jZAjtuR9LiBYMCwXni/k6GL9p7gGA1cakI28aHXGfUZkHVA6o4Ij11+0YdUcOBbaqoRDFFz
gZ05WQ28MpPTJh6D+2Tb+sBoyKmbN3ZLlC1RxcssEXM9y7Ndw4MLLNpFeSg5q8fbKMSS2VkwjLsl
b2SPjMoGQWtU3P9CxCIvDiUAmuWSF6h/Mv82cfP/zOZMPQ1FfvT6eWApQdrtuvRzhiBF3Cr6cMYn
M5LiiPhNLIbFliXlzB2m74inb8pW34UQ99irPmJa7V/AubTw1oW1b1KGotZ7OBDBCmKOSeAmhI7A
f8V+DSIR/zh5T1RKOANXDg4Rx9Y4Vlc3AHfm59RgjHHZbxwW7oAO8wqVYQPE8QAVEXhBw12dusXW
QafctLMfHTifFTuKLFHHMKBiFWtv9OLaG8skBul7VbjKAzuGITYSNrYom0TvRIDtGzCIrgG2XvHr
wmdhQoD1ndTIuG8WicOf23wXTjA3OZ9wV2UCY58cFh83PuDRpWOOo3CJlPSpMqm2xpJWHyKGZBXR
2ZXlmO2xMIprnKKcp1JyVqwcDqNjusG2gBBWzV9BbVNbQxWWb/jm3mqzu8xSorWxWVNScyLpPrOS
kvWhYSiHySQBaQHTAlWthkIfZkbiuSHCsz2SWyqsrtwN9F1V8aeIOnsPGQI1wCHE6SQLZFQjJ9tW
cQuDkvFEik+qcy/laJdnO2GIC3KBOVO173MO99HSOir82j8Ow7RjrsnTNPbZ1tHJH5hPlNd10Fac
uQrOwADhBLj3tnbfK+HqbUWb764Ll5Ndw42TJMlbEJKNAif8wprC3+DebztSwNloAx8tItRM5a6J
Za9F01Vn+24hMK2X4M8AlOBQL5qSLF+8yptxJORfDjep42UZoW4aVcf7NFmADwxyAYHAUGYB3Irj
h2sODucZ/0djZDffj8gaL5RXs3uzVP2gQ745hS6JgdDUv2RMqCQJ3Bdw64dZpcnWHEx77S/B+jGg
VikLWdWlhz13Mp0vk9UbMui0myqWF2nC7Y6MEfS/FeZX90uSPq9pKliTqCciT7x3lsGVZWwu/e4U
SEyGCwiGrAVGXtgwVC5ZWw5xQHjgxiBL1iftR9AVOKpjE8Vs7KfI6t2CP3PGD9sD8OMDtSYCjIsd
BrN1APG5AXXpnwrjy1wQNuECs4HAVzwPC9+mA3TTLcibFvZNt0BwiimrCJf9yBm6fjMBY2XuU75g
cwL4OQkcHaCP6UVA1okXxA5ZGKb9C3anXQA8TbKQFBYoT9gzDywWUE8NsSeoQfdUZmewAFfV2YLr
w2CV9WpB/XQL9McPil2U5gckkfaSMZ09CAhBYaKg8oMMIoXzFVZAhIoFJzTYuMXVuLjbYfquTJe+
MyrubqU7OwzF+v5aO1lI5ylTG2sBFnkLucgar2zAX0OIRnpBG5moVOt2wR05cI/SBYBUxflVtt5S
Arf06gl3L8qXPDGnzaSMs8IqRoiLPdRfYKUaxBJnNHaoIdildgEwwRc8sEhV/59j/fu/E2rGXvjv
Us10p8TNv6aa//ov/k+s2fq747Ow+lKBZ3TkUjT/H7Fm9+8cHjzhe0o6Ji1QtvX/Ys02/yZNF2O0
I/5v4pkTcxv942+2+XeBdiE8X0hHmY50/0cca77JP4eaBbIbrDxhWS71II5r8hn+mWJdO4YXxRVO
shGY9X6Q3nQ2LfU9opWGiJExbukeRV4KT6TDnmE7MzNBBLkw1Xtz6ME6NprNyD/9eg9oc6CW/xcL
0QNjd9v842+W+V8+k+Id5ZiuUKYnKav6188kmhg7AXzClQeMwzJsnHqCNnvAD9m+rMxq72l4+qDS
xqeZadi+U/Sc//vP4P3njyDZLoAeVxawcNP3/tPPMuMnYL5N4V2ID5IEFuWHHlCpNCr9fQ/Qcd2k
DUqXdL/+/f+X/dd/+T8zXeQ2cRzXdpbA+b9+eYWhVNNCuhxg7G+lLptjkNRi16F+MkuP+5NqcccE
Pfp769qnwsYAQPYO1wP221OjwvIVTZicYOnmW6qKr6KOiBXSojV1d4LreDN1cAU1hWM6zW4NKDSY
yPZjnuhrnl3ffIuaioNWlvxwXVGdGirAmlbiBwQJUhlkT2UULC312j4oL2/uacj0pTHNB5nKfDvE
nb8nPob5Z2grvAN2vU5qCo1d5uBvk0dQkubY+Wi91VAwMUN0+oRwMS6Z8HITafPHoqp2kTk+gP8T
66j7s8b2/Yjpdcmt+VAIBNMg/GHBR6by6yswg2TvRNQdouw8J0j5h6mg+Wd6i6XvnmJfPkORwPBR
2vPRu/fVZKzQ+GZaUjpmt/ZykG/mXw0A1JeC5qI1DPlN4crw2kR9eAWvTeex6T/aIqJJo2X8lxME
kEOfnUOj91hOiKHKOYmeIJ2kpFdokaQXXH8b6pSeV8QnjmF5eP/39wmL/4Ib+I+H5/j1j7+5goyR
J0wKKHh+bWE76l9vlNJpprGT6leEch9PbBU66tmwE3g8EH5O7YVKLzm8jWcprXsQTuoOlzDgADfM
AwGl2vJP2hBEWOz2Bz/ijqLe4GpC9t55UeGTDfNgMHUOEVX7nM1efuwTikvdDoo8o+nj4DFMNN3h
SfrNoWRp3goEiHNMc9OYLOlMq/2aEfqZfRofXWztyGHMWxVO5omlcVp3EWlfqGnGHnjOqxnSakVD
EsPurGLA2nBeyw70s1vvwP7NBTXqnLLsdXKF/eI5M6qs/IhjAVNGNC2dWtlwjYPxuOCtUeiJX1hd
8W6H3dmd8Z4m5G2fWIBHS2IMCdx0JzoSQr6YXlovblejYc0/Wclp5jPYfYbRhxtmYgeZfQdw3t5U
ZffNKXJFdPGtB6yQ24E4T+zPViHc9mzK/GPR+9PawjR+9131UpqEHtPK1XsHLuCRk5tkmJIPzwTB
zjmco22mJPZ4tuwCUP6qEEV7suAPridqsdemkERHaQHvRgtC3sAp0/w51NDlfNluPGnWR4v6zXVu
mv1djOqPlHLeNfX8E9JMubN0ciDJSUf9c6KUAa+PgC4hxj3i0gZMj/ew8PUile5CcykwGJsPupeu
odUax5HuhHXvtO0RlNp28i8qd5y771TmQwYQGPLeOjlpcZRFah3EjMPHCZqYZnGO8TTx5uPToLvy
4uT+ykrEYvkbb7YZpxg8gUoltbnK+Kzf+nxOb5TD0jvbzN/avk+xwAHxCnoAAbI6VTj4uECYqqD5
rjFZhfugSp8G5sVILeFwSD2UYGL0R9zRbDwZhIcqo+Me3ZD499nRvDOdNnoMPXy6BmXTcZJDzDH0
yovghgO4WDdDuK17+lIteNErzUZ9Ow7jXjdpvS4daqyrCXe7zduwgXJ7qXrrgAuogSiVRqdImucc
m9NqaOZPplHlazOSqY+GrAfLAIXZ5ExmOrtQJsyOx4Tgt4UFLu6wt2Z9cShUWrzrCo/FDKR4V3gj
rUZZetaGHDBCauQZ/4QbO723CKr3GZAwU9d6xt4HdYk2hmo0sxtDvGkzc24h/SvNR90GH9nUgec0
PSZeGTb0NK4ZxNZvOFI9QKe/cVHLO5YVDJFJd6x66AVspYlqFlW1gxNJ4r1/6yVMWMBMOQk15ykm
UHAz4gYlyP5GZRFmUFgUu3JiMj4CXaPGi18tSw4kpvTJcdVXKT9IKkG3TVBISu2cO6sK0IYyYkV2
e4xaccyj8OJnqGOh7u4pIPd1zVOyBq1AwV5qbgSYapjrv3vmSidv8h6svSBHrSCBt2zcROICQW+N
CvmEroXIFtw2KrswLvtjGCo4mxmafR8V86mpTfNFNtMbQI1fpFDkQ6rhElsOB83JeFeL26kqnnyS
C+tx7pyn1J9/Ymb39tjOOTh0LnYuVAMQYdewMSBZ9x3PV8EMdcwRpwXp5RHx9JHY/Zuq6xeMfNid
/RApyYFdZE10dFitetHuzIDBoUDRrW70CoxYd5v2RkGCZcl6a0u+f2ScIpuro6sM6JLQw41kIlFj
jxrjzHkrJjAdE1dnIXJWd0OOPM/41kzQWTho6G9cukuHCI70HLo4LfVEwrtD9G/tr1aJ9hZRelO4
Kj6qQL0a/fDe9KQDnHjCIzYwZfVVuzd0+wdVwIV3cC+nRp1tL930fLX9mDDF7cf3HHNh1vTj2e5q
lyPMQv1qgRmoGQ+KYS7doYvNCWIn1FTh5N9b5zfsz/h1aH4VYWledcPt1FbEB0bf+RCAj0nVy02S
6Iz5Y/baYQrZZam7n9KyZ7hqJ+cxosFIUtK1LlmhcG1gdqiURRlkCY8rYmBU90VzTkKPyGTaNevC
3Cid/XDJJKzTGaEJts33rgAS0UdopUrr4IITcl1jld3asMLZhGj3UEhOojIRbwVv8r1iHOgUQl77
Y2JPbKcWJ5wnh5NfhMA5fV0/dWZCJnQybCpLYQ5Aq0tjswW5IZfIUS2OIoGaLaq6fBTkucjC4Dfw
S/p/VTarnd/jPcuDaNd7y2AchRueCHOuVBjIDSZadr94qwLhfWRUGG9NBu0rW7P8Gf53uud2lIZZ
N4OzexIQoSLTuVrsejMEX7SnLNrVdrETBSMUfYaVaDJL9YYti56f6EccefTc2Teaaqcdn4mhEXrL
m7bsV4dX0t1joL2zYKjtzGSfyyT7EfBC3I9SUd5uzD88EBvXHow9j0DcbrqqNq++9F8mod2rKM0/
FaaI1xjzxcVrYQNG1nMKV+ORL39EvfkFypxI5eQwcRgiDWWu/wbUAyid618NzkEbt4p+hy00gz5r
8pfBaj6RjheppSeZ6tBLFaaNQd+AODKeIS4e+fERdYxqFsosqgxnDKGwlm3aPkjtd0AJxJPT8kbz
RXkr2xEa+ezfUi0DYhyW+pwGc901OvgdDuptTps/5eBbh9lzp/Nff1A3uGM215x0pOKToi3GmrqZ
DDIpUNzHxyyDQpYP6t70VrdVsXzNqjF6sZBZ+94u1jkQNd6fGIFZ/Cn5I6BnA3MmlBE297qiVtkR
Y3Y1Z7FPbvBiAFjj0tsyx0Icm25eN4CDRZxBiRndrVkg9khRq4vmdZLYC8s30J8RV2dhS5xrI7hU
lZz3HhB6sk/gyYMCmjUeXnaY8HAwap3TBhOUtbjWG232Jy0xjbMkBVI4h2n+YaEjnRFhJfYwpBjc
wl9DE2dPeWE0JJS4fKxiRMFpYzm4dfbmSzY9P72KTZwwDX2ZBxg5RpO9JVVzTXNAf3jIkXQMP791
PUKkbbALMNSm9lK6RSgiYdeYgtzw7O4pK+zhiohdsJqDQxr5aDM4HcAwTs9XzcqzG1OMZOvqVihX
bboWXI+laJ/TlsEcMRn6703UQLrkYT7jlOi2We+GW0FVLDyWrn8VQUL54AjO2E3pBnIBwiVdPH3v
XCl38DdCUucQCFw7p2giPE1WGfzGc0L2rYmsVwvKB5arksxKNd/BZpkrW5rpFy9sGOPm+JOwfbop
4iDhCaUFY5BDcKj0eJeWV7wyzsqf4U1sqIDAe5XSksbIqQS0p8tr14mrGxnTQbiy2+W6/pP27XSW
ln7YWWPsLQVxqm8hMriq/hUXpLKHKGx2QcQPTic5PSXw02nPK/mO3U+nNEn3hcbLlPrFk+xr6NwY
rfBkRkQVpnOANe8df+Mpo5XiKoLySPN0fDJVjBFrlvbea6vvPtikU+6vaUPMAE2uBHmbdy/i1gPr
+SoFfOC+Nc/C7uZzyR3NAHnOabgwk6cIwKrlIx3ohLpzD45SQr/RUxrjESDJ+aTma1OOT8ac9Yfe
SMH52J5aB6b8bNXkHoMsCnbBkGLZyOtfYZjrr3Ead5l7QGEsXnjIRxglFBqhu+EidsiEDIztlMVo
oAL2On5XoW9cZewnL5KGyVRmz0SAxZFmKmKoQeOeCgaovWfHBwfX/r4dI16zZmTuylFD66+IXs8h
engadPLGgWHDw+my6YUCllulvqL0POy+CM4eCfY5y/29sgjIFNOLaEf74jCU3gYemG8zs9B+k5iI
VR6mfAUXCpaCh0NnpXWM5neVB9W59w45e6N9YgRiZ7gQ+es+ItHSZZ9BVKYnE9KHTRPzOgwEthVu
6E0dtpDOOkot+Sy4f+uqe46m7KXBeeFE1bBF18Aw6jr2STgBTqx5oN2xgjOs9WI9dtyt9LuC9EAL
2y0i45QMsEYNkYq71hmcOCLycL7j1xlgdRtF16BvCEJ5GUJ1B3YX/wk86jQ6zpbHKIU3t42J8Fm7
7r5ktrhKJujqXpqGBx339klPyXOqDf8EwmPaxbN7o+UQ5AZuTbO6Cc+NrnmWvuV9VeCEnuVF2y63
tx3uTAMHwOBQvDj0xQvWxOvoyXevN+xL15r6HFQZjEhgCoe8M71tb8U3SkTBmqcVTO/SOCOqEu8e
RfIYQXjXZfACBunNiQK5qXjTbCnCwl3u6w9A9ybtDZB8RyoqCUf1ya6PpvThZZwXnQS/GoU9OOfx
d1fmiBPBxm3QJjnRKVqmBBX0q6gph72XJPkFIy1WV7HmByijER8YLlocwzxQVqeJVbnOESfvC/OU
UxT48mS0zFXpc7lXswgvQAS+15OT3YSV/7Lwlx8qd2HMyZmcwWi79ymjgpRSkwoWSvSLXqX80zAo
PAIdxos1l8e4T0AH17AbmEVfat9+ZddXbYqG/Qyb8TOT0JWLWnhhzCS2lYcDI0Xw/2txyiM8p7VN
BBsA2MkNRfaoezk9lcLYOgQZMzfCFlrhv9cN9ea1gdjezZ6Fkytb27xbmfSh1rXtIsJD3YP1vDCF
B8fZF3ULNTVrPxHkazrDqYTsqV8vU6Lz8XgZoZlOk4yfQNi76zD5XdHSve38qd+xbCVnv731vhBH
hVK5FzH+x5wTxcZqUvuBOyQ6Uk70Ec8lBikgZmTO7BmOhqWvftrpe03LwVZREr42jYEfpohuJjiH
l0HOX31kxBemcID+MZtefbf8Hhh5gPfP2QnS2/tW9uEZRyfM1TRfd2VsXYyuonXX7j4yivfWYeg6
qCJX7VTJMdDWjzYcnqXTpDcVeR/FnNeXsue12dHwuyHnyc06ZeZVNd3vWY7xXpXVYUqYsdsD1Z59
Os2XluBYFxX6CM4teMqb8cmq+h04X/tWD93iRZrNEwEna41htj+VsVnQt+LQeQIjkdtqONPvUpxr
2fpoOdCSULsYrIsjTVn6W97ELhlGmpnpSdHfuxQc5HfWLvOXoIJk7eS9e5MEwM+uIxWWMaLCiQxu
bdo7x37ARcZu+KP0XP3WJLla0YtjnfEgT5uygJ9jP3TkewcrJL2nEKHWfmZEt8LFadXUvBqbLjlH
fUOZYuaoi2x7dSmTPzA2DjIUEbW6ZrROpMJThpX0LwELQ45jwi4C1Ww2EONnQjQrGCYbLdrN5BnG
s85o1sUBH5887NK7tgiDa9mQ8hXRcM/TND5HfMsd943G6zD7Z0Np/1xxQt9FTspoTKibkq0JVZne
WEbXVGeAoAhnFB+BYecWle1HYNrdfZ5aNPSuvjZIsphp7Py7DdJo21hAiQM51htYMPOjcYd+7RXw
9ISisrzuyMT1DfimpWjyOMfoSrmDkZqX1EUNfQwiTIfYaUMAm25V3rFzrnpDMKfGr7LvW3V1PG1c
6R876kROlwp7RBmp+RHj71tTwJrtQeXOJ+3szIbGOWMgpY359s1TPTcPIdXHPP4I6+SZHj8urKte
Jw7YECha92pG6Zm0tnnw0kGeqT6Dc7I8+p4i/1J4BNoIbL30YXoHeom9IFDxu1p6MadyotwqyuBO
+6hDfVo/8iTzDlggyB3OoN9pbG2y5Deny3mZU97hVZG/l8T4zQ4+tR1QhxhHmwiZaTN6wdVl27WL
mEK/1CZ+OtuzSKa5AJGJybvv3UIsgFfDzL4mt4MQ6x07kYUApWwqIHzrtbHajvhrmp0z7ZGDrlN7
F0VMURF/7TUoHT5qNwqGgjoH+pX/yC1DPZfR95w5/EUb2VseYLe21XNrlv6FtoqtSWzEnuroPXTL
V3sunTVE+WmbcDefaKgEuE6lwhpGljyawXMS0oDZdlH13BHkxUVchgclSLdUOnwf/PqJuKU++jzc
52n0tyYRnoHIx5vZDn96Pd3wLGYb96oNO37Uyx/YEX71dmDtfcOILhZDXBLR1zhSPju4tDtTzrWX
Fc9ovqRAKqG/2x3NX3Xi4P47twRerpVM1FXPv6sCyINRzieHx5yE54KK9ptHYlLE1ifrgl3DdQ5y
fJwzYgBYjkMtiKF6jS8OLq3O98rG+Zzl9nFuSCPnonmvemKK6bjEn9OyfIMysNcFzfY2UvKZN9n4
XDrqUU5VfGMr+oMRhz53sn4WmR1ilrLu9JxTvumOr7Lr2gdMMLly6ZqhN7Ekd+D8kiMe3F7F/sWd
24Q3QRlts+7CEjxBgzKfCVd6TJ/TP2zY/WfXHe9mOlvfMBZWa9BX6VMPzGp2kz02oH7p1JzPEeZo
kXkbq5+R3ox+vBBTaW45OvKS2sKV6qnokDSuib2/IsRFivPFFuzLsaE+D2F2Su0kvhm9E90kcV70
+JUBIXGfO635GKihayhxRBSiQUoaw7R1yK2zsSGN1C3KXeGidEs6tgnjgxOyBvINCf3wIAraZOtn
HSCJznQJuIObbCzKFXrHlpdSixc6CdSrC8sF93FwtgPiVfhG/zdjZ7rctpJ12VfpF0A1kJg7vqgf
nEeRGi3pD8KSbcxITInp6XuBvtW+dlRXVISDQZEgKdEkMs85e69tPRUjgjnD7WgjIy5DZW0cqVYQ
hBrusS5Sa6OrymYDl7CDbi39FDdes6YcIJAMb/bU69mz0eLJjPPoJRuxT3jWgA+fkg5nzwS0yldb
St9zYSd7RCgB3y5cb1rRMw5v7W1naMgqVHoH87kjXKlZCU7zZzmhTug0e++nuCdHkZaLqUJrJKKQ
+Cbc8r6ugr3VdGql14otHzPzyKeNHtezfSV466l41mE9e8JQDiCZOyHtW5Ms2yzNunxwA5LbDCN8
9yDKQC3khBwH/T6q8rtO009wkqvavJAyAV+mDYe1qx/6zMeQi4B+kZczAUhPN6VFgBKm8O4Yx9F3
jK1cirAzYbbyXmSndEQSqEr5Caz35DfbMEQW7ablKfP8i104K8vXP0kYN85aTvheatIgsntLI3ZL
Hoogeiid5C1Be48o5aFDI7by2QwByW931VRQkvhsD/JvQdaz30l2BF94BwIBsEESjemZBY3QODvW
NhYprPujgXrXmWI2pijivcJ+meZxSiZSF9k/2F3EMBWT0warViEPjt7PYB0SHcKo2ZmuhTMQXTaD
MzIoEnVRQYmoWl572e+ztBzgBiFbDsfnqS5J+TT6eqZxrnQZkEkc8QZr4uIyfNgOfLxQ4p6V4N0N
JOxksyNfMbeNvT9o9apCYgkjmZ0eg5ELLQ19gaA5p4hu7jkJFKum01ah92armXQReRyX9OOp8Vt3
wbkt3fg9Jnj+20vwphvDCr5olThxOv8GJQRNXkXum6VVqyRL7irkqBjE6C+7w11eQbodA1x7OtKj
YSz6vVGRRKKfauRnfl8uVOi3a8vVjA02iBlmCcI0ZMknRXATU8du4B6Xu0g0L9h45N726K838qwn
Ep5GGvRHgdsB9WfKiRbrkF6vlIDWFGekpcMZXEjQMmD5ACNENNtFTdxB1rbM4lzjR8UYIioFSKfw
S96ljxGfm01Zt2LRT+qu1HXGOA0Ne8PBjybKhOFIwf/1GFxyrK8qiuVD1IyXvpuAWWvnwcnLpzDe
WC02jmh6yCp4TUQvf9LeQoxWOW9tGa48aSdbf6S/DBrVtBGS21BwTU+8WH5CMzd3nzuT5TEvmBcx
VuC5x9bcQOUteAP791GBKZ/RtVst9+D3dtYpqr87bVIfkoqvoOZL4mW7roZ+3EUnX3/Pm9I8prAV
BiZ7RIDmlyrq3+yi3hYoGjfGFL8Jsh4OQRPeSaXBDya2CDaovjM9Vg9louLtkmiZJxVBI6BMJ2jm
C88Yk80wkBcRxxvywrxjSHTmEvV0veY9D664q1iI0NcRCMowwARFnRmCIQCteHgCj4kPqovcx7Mz
EBhZODl00sCVc1VAeH0p6IERvWPwgThW4ZzpIqad1MbXSM0NN2PYKCIOtzpunwVdcfSCNG3Luj62
BdYVRj4gzEhUsMmDZQeFYabNtWkfK+tHMjbw/WCDPmO1pMXG6mCMxjYusL/E9tHW1UT/tnrTcI1j
DAwI4eptd1VGGE9Ilbmi6NNzYFJ2TvDTVN8ZlSnu06Ja2og1g7RoL13rn7TZ2uPpnHRLlvNoELgP
E09fNl10VlUEiDAlpFHgDKattqYcWKH+XjWSvT32XouvJOCPAm3/xjFIVK3qp5Fg0ft52w8G2Dhq
XvoMiffJzpCFsJyhzDZFutar+qqXo9p7fQ+bNZzumykqTnE9k6/wYzjNeOeXIjiPDc5uYv3iiW5F
kzz0cRdvnHrVNAMiQiJNSzPUV8bAl3LwzXKP2eSzDGFuOmRaO4jxH6rqHuHZEi6b99imOSFR7SOL
OwRE7PVaRo5HPJIdmub925iAgEHn1mCKhQ0z/69nc1ius2vKHo+PJSeGufFqgvaC0B//gTPXtAly
s/gH3z5znWr2Xc33gi8s1tq8za/JiIy1ZcXZMEKFLeeC31ZN/OAkUGyM3rmTgHMWHV33RYBWYpXL
iL6uQkFng2BYx9Cq1oPTY+q2o1fLBjU7OTYGeyOlzq+q62gwiiijFvVfti6KKj0QSIMfDWMADMXa
ZYtM+FoYsSD6APFWvaM/+Xj+2wwI5USo4UK3NPI7FO9yyH9F7cMhz5G8FljMROSyAbLylTT8bs0J
vd+A6vtMc6dfaUT6vbgAXq4Sl3WfMUJIOuBVfjfvDiDmiIZBCCE7I7rPngTUMuBds5qJTFgCY1ee
ru2jL0FgvfShCQ92rN4m1xOPuZuvCOtMvjIOp7NHqGWnu2QZK6gyeYbolgoHmSGoZKaIvha25yZE
hTnkw4majBN60MZ3hHSRJCYS0qU7r0IFM2AXaVHj+em0dwt0ET1r3hIOfnVm9soc8sMLB30n2w6X
cmlfijS3KDTF3k2zL1gnTHKKWuNQ9vGHmdHs7HB3Opz2YIJPH2Gqr23Tx7/WihfPaFs+mZLZjJ59
9IHWHtMgPeAUmKezQkO/yoWOWmIpnR48vcsIVmOeI6mJl7hNKrzUzQzqirMTQiSio5AzobMuH0NR
0vLIxXTvAAAnmkthUmZ8DXtodC19H3kgZgLD5Qvi056FLnyK1E3ufV+lwEVt14bunbbfWKOzddVR
avm68yzMzIAyY7I7m885qcfIc9ZKMgpI7odRZ2PfJOGWoOiNTCYiA93kWwiAaeEJmjwppijin1Zd
TbJkIJIn0o4gCkwHkgofCUTWwMFl9kmN5WcuZ/i2VicnD9GuMbwkmg1izz57RqxDlhoH1kCyXRvJ
gAUT/gaJwqMrrR68s/MkGB3mQkRw6/R243OeWWgw+lYp4IilF5qHLtXJPkS3+gRKaSfi/Cv6yere
LfXhUkmWd6cMqpciiteicQs21nZxVT5cAwOS5jKMg6tTS/25dtVrG6XZNzfDpS3Z5eQtJitfBvQm
USIcbtduF2AmrcOYRAweyz7HKUzCGMN88rMdXNo7Y3TSc1ZhFK5aX7sbHemuTToB1JOonzsaJMwj
QPNJJ9qXMg8OWDvxhNRFtFd5Oz1zBLWfHC+3n/o4esalvg9phx57AumeebkvblGLu1Ba4SaXAu9x
3kPV94ggXxRSI5W+NWYHuBy3ASrylwy5qj44w4cMZiMGrMar62tIeYbZgxF4S6ZS3YecL2IUMStr
GsSxFFZ3BRMrFjr4mb0kGY65Y3EJm959Jjk42iGCMACFpuCBRrjITVwc+q52sdXPVyMSWlLGuvm6
cymtgP5Beq8yEq0LTaxQLrsEO4hAnIUtzbOruoOGjuQwmPHJ8q3+WjSZuy/9usT6rYIviipq2Q6Z
eYiaiD0eA1/UCc6hCxmzMEezL5Vuf0qIPK9JCd3MaxCateYYvnJ6YcyuDDpGmOiWlkyCw2i/e8qN
Xtt+sI6Bx/p4+zF2TWIzRoiPxC06D2nsHK2AEqyuk0e4BdaV6IQvZgsQ0PIluGdhofd1MO1o82sA
3/iIqJ92Wsuc06VxpYPveQ0SgzAL8mOXrmtkr46XoAM2gX3m08rUC8ktYtm7ef88uEV719YuNQ9a
olcyBb017OlgVco5DSYZh1Xbe/e+LurXNA2uCabah8Ics3ujTV4o1W92G3T5fCaOdt9j9EdJjUZD
du5rMaYjYiJWjJCaBgzdXTe4Yi0HTmcMwmeikVeuBfkHcKxG+xppclPZozhWyrMZoEhU3K1vz370
cZsOw2ylvVp9Dqti0M9G0zB9iKFhWdIymRdKQmBjOJB6qd2BGKmv/nyRpxbkLahiLFrM1zraDXFf
DUwUDIBN6cjYHa88MhqxLbDab8h/x7QV+peB5NljlGPO83XtNJqgzuAaXDpRY4jiw6DtEcx80USt
X2oHUwoRDhHZafFpjDV2f52ls0eizxyLtLj+vGhcD1LAoq5BLjKVKlYIuWjEEucBeh2Pl8/QIid9
pvLjoyndk2mxorgPSnP0YxdExPjoebGxSAW9mBZAvEaf3jyH4SSFxTJin5SuJQnicBvAYeOG2bih
aVxuFwKT+0VzqkckgWo/4OLoWQtm5jEu8nDs7yqf+SDBk2hpmDemvilPOH+7i0fBZGA+AWrmgD4p
AKlXsxyr29YBwoNCIv3SB1NcsmmkGDeocUd5RSv60CaWebldTMp57hM9ZzufbIvwC+9Ddmcngbx4
7SQvkEfrVetqgA9TPpbpJ2fp9tI/wcf6Mc15ikTqtQdnmh5MmnpYyGx9U+fY02TLN6xkOKLJ0NgW
nHH3/1no6BPg9LvMkamtZyPbRMLG1Eogn/67QDmzwkiONkYcPmiXEmX7nat5p6QCsFIVaEL04tR2
qAS1+gsO+fE+zvlm1HOhFTMud8khWzCxrdnmmtwB6J9lVXvXjCA+ZM3IoMSMmmPXsDynJWav0iSg
uewcm62qSXoitP4TFreMPEa1KeB+n8JYOVsdYhyzJLWQQGfwonmoIRK6lY55PxTpZ5ZUVALdE5EX
AfnfCPxE4CdHVxKeA81qa4bmj2HS0EXFkXtghvHhES9/couu3dYpngwgRdqcORDvisHeMIpEexzS
nh3vexOEhgwEINmW4XeRe7uia865cZ2wh7zVaFUpy2QGsZhi2jTkPrNm6AKZnPe6TN+kUd7H9NC2
iuJpajpCifTkoIcs6WlGjB8ON7koAKcdy0K/L7wAgGDRmnQ8VcG+uARnmar7mAjIhaVox3gm40YH
OHhBfzYsKRoeQW00PzXh//tz+D/hd/mXKLz55//w86csxzoOo/aPH//5JHP+/c/8mP93zO+P+Oc5
/qyp3n60//Go7Xd59zX/3vx50G/PzKv/9dutvrZff/thfTMN3KvvUPu+Nyprb78Ff8d85H975//6
/t9YD/i0/4c4NZRS2Vfy027PNKuCOfyn60BY/9AJ3jI83/N0bARzZFr/vWlR2xv/4Fyou4Rp2vZf
9xSynq0FmkVimiBpTXdoTAh0wbgF/rIdaIb3D9Q2vz3uX3/2b/99v/47/67xt9zf5csewn4mUMIl
oA0hGVvmP3TuY2FZaky8jWtTvjWjhXfJx5OaaRJllsqHdWJRnDqlqXFH9p6ZIPSKGodbaY5HcAsk
fJHcuWzHKD+yt8+PpWrtfYn97HbT7QIkRH50m8kCJm2xAdEyBg1Fimu16RvKJ7OJjnlYwXbX+vUc
QgMFG7Y2iRVxuXAb5uKVg4s6VodfFyjfolUhfBNHQFwerLJg6hDaJZK/n9e7vv7XzVWPRtqvB3CF
rNiHqlPjoWd5XWtx9sm5mV2Gp2ySPN0zQ7qrrbHR7SOcTAkCTxxhcBGjxGZRdQPCIjvaSJSe9tLA
+R55NfEXE8SymBgTBFDNue2wTfdpfnEA9G78hRiBtvjsuMyOlhOkzAsbfNpxpn8dB+xD0uxQaGbW
h4jTlzakuq8LmlgyGa5ehNxY0ZfpHXuVqHNItQOxBQEAKgLSyvI9eYzRwjfkO/hO/PJsORdGgFrS
RXWu2wMxwr1898GFbEx1IMQxK8alKakksd7ddVa1CckgwmL8ikCgX9ORhGt2al33oSmrYvExuqSz
YjN75kzx4OcDa47NnEcTxV1QEgnBXgSJJb3ebTk6H4XXdUs9ljRMnIkEiQpikQ6srs0oXhF0kIjk
wnRUKdw7LfzIsSwuBMrlKrXJMYPRTFHZ6Iyusg2C5pm7VN0HoUNXKGiSfUXSnoN2Hbxsu04n844i
4JmF/CAZLC2NEaKJZWxcI/7RWcR0s2l3CY3jnQZWYS1Rzr9Yjf417qOnScufwTO/qjAkEYF9qW8O
Z0fT9/6YXLthvAoHD36YQVLszZxeXZNdcmBWQZ5+T4biq1t552DQT4NjveguPcCev9Lxwc0GsDCq
2TJTDocuanzmN/V3zdNgyTfaUcvkgebD0rP8Yi1ThBgVBuM0a86dnUVLBf0d0DtzrxrBJKGhtY6t
G5AxCWwt7ZM5hDTM3TtRg4PWaXLkYQy1rgWXapEbCOLu3dHd4h6/dQnhyq/6j8rJ7sdioqmI6mU1
+bSWEckf9R4ueE+QB6Gy0SR4s6ZJruFeJFhvoXtMrxMtynTkgCJ8VXLig17os/0NRn+akWPNHK1k
JDilzvCMotkjfnfhzBIrDZUnmXSUsDdFeSkafMkRkez9dI/Cy6SyRa3hWiSUYGkvkKEt+JvMj0QV
J5z2/R2MFLaupSroG3JR02VfSF3do7tkJD/rcvEpL63YQ8behR9Okk3keMUhMY8MgPwnFSXtjzjT
XgLGG2s3zJujQ/cWNyOAC29aQvJjMg/pkH6etqRDQpuQASFF3qMR0s0MR4V2w3u3Y0s80q2hzZrZ
K2sIdrqJmCtRFVpzwIaOFX6MZhWTGYaeJY77bmsNYNCbRt/aKovWZsLnh9kmMQUmwoLIL78IJLXM
ifBv5g4ttvl3Z5duMTDoFeGRPq17Xe+PRFV3S4QUZ9yX2Z1uBI+2Al0nvIttd49GMPIALxyxJtX1
pa9jDCa0JnQcOzvRZ29tZbX70M2+lSrZJ7pnHvya/ikYfzBsJj0Z+i7itSCJy48zSkRlbMe+61ei
SNhVVGQlF336PNn9dDQLCyNGBFGoZWq+8fhmxrwJfJBpx3sJzmohnl1vsl8j8uAap951Jq0ee+SE
S2FKpps0fsRgCJdo8H74kYv50yJKMwI5c508vihV0h1adYUUgzpa7DBFGUtPs4M7fSXHzCMGIAXN
1qKp0H5o2ljeIR+MMRWIAIzvgE543xL7uKwzYubgfL2SNJ9sAN0O5AzPvdEJT91EJ+i7L57syrc/
yZFGMxCW2r1bgBlN7PTBMDRt6TKMxcQQPlFGDw+BdgST2Xz1m8lct7jc98aAwROQEgBNW8CRa+r3
xsJQmyLsOdRCz17ilvgsTah9UjF3U72D2AiFB+rysrkLaqqyWlXOV4wo53QkTmWqBzIlBqos1xre
JsIbFl1UNpvb7FaaxX2dtlvMfQxztLBZCinqXara5NFro/iOYdKdb1Q1ojcLQQqLzHmYL0bFmuhN
aGkM1WPPq1rt2DswqPvOPItWR9RslBsRw8cqIgYtRi+NoxLqTllutXPLFu2vDeQ+J/JeNbQ24mzG
v7NwLmPCx5ZdBxkhiL2lCu12JYMp2Fi5wcqpx+/ZBNvLGqc3YuuPgpyar3EK+J9fXoq43f5tk/XX
Xub3vctvJYmHHRBDoAmHzWdfZfjun/5E1mSSm00ymyIYdiXlkd6KN52eCp1QUtW8IFwX3mfU9BfF
q1t1YG6I5mAUJksHBhliVrssXvzUS45BRopCL0CFKzF9egYs0z4QBK/Z9ftgBtu0S146x/30FeYy
zrvfrXZU595jIIrpBKpNOPAZHmreGaSGBdLjKvRX4Rgm17ichm1n9gxKUONg3yL+rXWn8SE0tfEh
sJS+6F2DyD+7GrbMsviPM3Dr/ec3y9GN372UHo1LX1iGjdiR07xl/+lo1AIlC8vrPvwQGRXsnX0e
+vco4vIFKwffSwXD3uG9ZgzLbKsctPtJyqcwz66aln8FK0OP2wKqaaKermrsD7SFaVkkK0uBrSjK
ZkVrjzwEI8JRRRw2+Yph3tJ/N9KLEWcHr5fQ3Ss8Z14Rkf1Cendi158+vTvTnrvvGdLtEK0kzYuG
Gk48dm3yMMq+XFX6V042hGVU9XPas0VQU/xo7vPZHui7PUJuc/yUBNts3UHd9WF0HVIWqVYNH2oZ
AlJZONU8+HGJv+0jDZYOQHERtRsKwTN9jrvJqUzM7UtTF/WGOSFaK234pnJTP6iqepZQjYlJQcAO
XrPZqPqotXRjIUfch0n3pezYQwRJ/3104pUfSISMoY6qPttOKVMvK8G0H6joLBTsUjT6NFASFI3q
B1qlmXHKhLRLr4XrP3gFkGpUVYkxfAa2/c2ebR1JaTwPvR8cGpE/oIk+RSkZo/JV+iuoY0S8zEqy
zIrvpMMQPFHeuO6CQhirZFZANAA8NmEDUiFHXY1aYu7W3y56JfqDqzEw6DI0xLfbfh5TToSyYoc6
3Z4BbOBM+lYqQ0yIskrpIhu2pCyPK5GanDnHauYkzc/rgD7eIZr4uD3Z7Zf6+UvMd2Zgpc5Jcfnb
7/HzqhNmVxKOxv3tUT9frsxxho2a0fFJ4E/7+RpMdcpNVdcACOcn/PXUt2N829YPuSb3SDr5Q2+/
0M+r/uAsK90Jf/49t8c6zBxXHY3RZQJpByNa9dIajraTlSvvunCQd7fbf/7YtI+0HKr97afb7bcj
bj/mGJlin83jr+N/HUbT8w79f3i43XS7QLMGtVYY2nEUEnGSK96QkRKV0xrFoqnI9GPgs9Rz/xxo
UOoHBV0v7eLvjdGBW4Itu8rsc0xUof4Y2o2+NqZi4wSAE+AXsxVPnT0YYINladgh4V7rfjZnbtgH
T9Ux8SPWDvOBqtkxh6XxQO+i3noxoQn1NCbL1BOvOe1yNkihjiFmpTUpm5zCW+clehMouU+dVhN7
i3LFoqnq50WPmbXd2QZLOaBkejbG7A6fx8xZWH8FFb1LKtoQjYaiN/EH5nEA6ICk7GXZM9gFUIea
HC9fCpXcrr9kSfdsg2da5VpxPzUVFGP1I68dY1l/aTXAKZl1wSeprZlAD0svzlB0ttYLrW1d5sNV
0eWGlgEctdfBHWbEEnga7NYsUtcGsGRMDbOQhGLs4kF9tGiPFokLGy24YoO91zEfsWCimdOJil45
lvYDX8Dog5HxC9g6gSlNAI/GsGbU8TiP9VdlH0xrrx8G+LvYQmt7G0HuW5BQnZ+8cj4t5PictfzN
ReHD9gJootlyCnGDdLxqXbNIYOcLu3yNI0iRaFFQ3OYLltFXuyjObUkDrUFCAnb5WXPjs2KWswJL
8Io+Uq5djYyZ1M8oyJpuzVg6fJfVPPIU5JamhVEhLiTmiojfDwNzjSDd2OqtYDMNUcD47EOPDDSM
fKEwr3iWOxAfXn5UaclMXKBqKpPinoX+0UEP+BhXz4Fo8rcmGd4sWu8QESEINzZb2SBFrFxDNZPu
0JOLSROuYVsD70N7cMKyeIO7NWLiBGVQK1xuTqhgX+NrXti5GTLhAamVnxHBc5YM2pqwDhIju7pl
NjcapLIEqjx7EV8Ta3xJm57/Mj//MYm2PgAF3s/KDWGSZdS2NQNqztpmDJCqduRTSSUKUxssi/ts
4FYh0rnd0TVv34aMxNZQe3LNsYBP5UTwyAfw1Mb4vWzQLqSdCRl4SphiozZYIc/DjYoVbIzBMGh9
vJQWXzSaFM9Vt04QsaIU6lumpCjA9Sp+Y6lDmjGED6Nt2Bt4469TIAiPR2oyoXXG6JgWG9DNw7JT
OdicSl+1cUjnEk+cz5wp9qONAkwVKjM9BANLaSz7K2Ce9w6/ysXDC0IT/93FD1DBqW1E0qJhAaaV
aUcbdSptlb3pIg9gn75OnaBZya5AKh3uLREn7Dz7lk4/lHjEYfdDSM89BAaF5Qxqc/tBmQSDOkIs
rwfA+6a6RduF8HoDZ/eICuJRZsW3SCFCHFp693XO+DsR5KiE9sTKOXTfwt5kS0brd+mwC2fYEB/G
iS9pGSgmXkn5w6p5b/odWSoAnnqNYaDmfQ1GcRKD1e2GnDxCMPHwmgCrM7gn4cIqhhUhRLjPveJg
1y0Gmfna7aKxhbnXyMvt3e4QxaAYCs98zVDWMFOQR9pNwTbvm0PspoTVKGOQBzF3jTRJbKU/TRDw
o5KrP++/Xb3ddTvydu12+M8jbz//Oubnjbf7fx2e3l7o13P8fHjYf9QjwTyJVhWH24ViisRUep7Z
/byKGvO3u25HoQ8JoU7Pj/p51H+4tch71Et/HvDfPfZvr5OHZrZXJJ0bRg74Ng7yg85H6KBawfbl
9jO5KbzS7f7+duvt6q/jf97/56G/nur/f/jtntvL/fls//bnv7367dn/3cN/3TY07oZgsGoDo4JJ
6XwRY3Cd1sH89/3tKmM1BOC3W8FYo+qDbOHt62rVMsw/DMAwD7driDbrQ3O7sGOJkGe+ervxdrcB
+MsgweC3x7AR58hfB90eU95uvF399cS3a3/e/bfn/Ntr/NsXvt3ojh2bNyJfbYNwkX/9urdrf974
86kZiuD63wyjsUff+qjobcMKdV+RljQrG9Hswkzrh4HyaQWdGcS4JJh9ECdyCygnsHmcsw6Jj08g
X1S665isjaVLTKBEO1vrJnXVJ9JvtBwSaHSfu+uo1j/aAVW/Q5fPwLbEujxmm1C9E6f97Aq2lj2O
wrAldgktC17HHKapS/jmlGgEXiBpzsJrytDvQCvgrfdqDAbCFNTP05OXkGoPNsQxoQZgqwPQ17iQ
4oL2B/qq5qCwPkTosod2pDbwDTSubC5mqf4y9rqFRQre6NslUl4rQZjIabObG5JGIN8RppFAQFKJ
XrmUMLGINs6YIFMyZ03swA5da2jqzM0WJPgYb+eU8BbtSRH2D1JVwTrxPi203Ug+q23U1dC0K/cH
3rlX7NTZXBSC+P1KoAtC/tAZb9QMHIUw/epC1EsrAz/cQHnxcljnfbEbvezLZBRHnrYwO2b98aoP
763Y/pZ2/XvG8r1qepM/3nwptMmgQ1qD0SxJrM39qAKfqi7YCvAg+/QMel87KMkq1brGd6lPp7TW
jpGjf8rG9wkU9L+jwflso+Bq0rRDMXwy50GfFjn2Wgfss8ypzVqr5Sa7RdCqIxcIQDQnhgYCLk7A
IkTduwMMdwlnzjp4E0sYpNw9EMea34WwCCwBCOikAUWenpjuot+X+pVhar3NCzunOmhq8HEeppKh
2/Xz9L0G7rpNKTSAN9lHMPD2kbSDXugO5pbqjmPNrZuZ1CloT60+QkTsZwGcNxUc6hE3OVJFE0eB
PpFD1DvLurRQyIA13SJ6YMIP48JWebkFrcCiKwVZZLSLAXLsDJ+oqfIUqxyPGKmkaTP4ixGvIVIC
OiYBOk1YggRBOvmMyxbpN32sQI/EpUF7jlYO28nFxFIep18U2Wd0xvVxk5o6Y5Csfkrj9nmQGPaa
LNiUTEKX9TSA3Y+8pZuN92mugSAYR2c9xtF7YvUfU6SO6IGubu4OpwKtjlfqxGI2uN3jpr2fBLHL
A0X7ohRw9XqdO6dWdVvJp57gt/zeUqj8Q/2cfUsJe1kSIQtOJIPiEebfpLS/l7Vj7qImvISO/TCk
MHoqVnMiDIHLEXzB5zON7jInsFcGVDfbHquVo5PkB3B1mbg1TVSsxtAX8KBchGuRlyvKdT+m+Zr8
GCy8HStQXiDw0RBkkkRujtN2cHt5FWOLLDoRO5whlyzQ+wt6CbbAZ4/0yqXnkBuk6Y0+fyDeOmFt
DeUcZUjHgm9nDeIEFZHHlnuhM2ymA2pauGBDGnHs9tZ2p8EaaBU1L9GNcGj8VVfRpWELgsk78z7A
BdAs6qbHbgATHQYEkjQ9Fl5TvkZZdIzNN0V1Ar3Ih7/gGXw0KCkmlOJkAvebyYpb1M6XoLKTlQFr
ord9ko70oVvoymu3jZhG3mTOqn5W8Kqo0OXILp6vKKLFnWPm8bqtEFeZU7AfZ9CBYBJDDo610XR2
Uik7X/ODLAdcC/OzkJ2rg8Hmk9tgTIo4gTLcw3KuYylFZb2uI4IMzNr6ktU20zzrPgdgcGcPNIrT
wq9W6G47fLSiO+EfWraVdxC5j/PbrrDruVG9rgmtWZTlHEQdmhuBjCeDg7tQ4PM25OBlazbtzI0m
SI0m6TdIWUv6tWJcsahu4YeMhKkCCW+dRN+nUX8/dSiluhBkZ2Ipa6WYCi6gG3Eixom3NLDUdfqO
SpYFtD8GTpBsSw31FXi4LxqmTz5LQ70wHlQ8JFv22B2ud+o6s9UhKTs03wKEbAeEr6QVRO6qmtGo
OSipzH4fxlBhKI3fhoLKsWyJJBtG4jRoBqG71rJHPWXsIq22Qk1AVCfI6nzrhihXiRQJVnpBJWTa
+Ob9KvloS4myFnOZyiN5YUPYHey0vAbpxH+kF/qPurDfGv2q4gzzqY3g32nNw2S9Enn8CG1pH7OL
XPW6ZSxFWeWvrvw2Y1xMu8+eyMh7qJxWW2Ag0TZkVWuI0aN412HDPPuzgB/qgkyNc6cX+tqa2flo
JIYsIEdTZ9EARExuPPpo+8N0U0zGbauhkSNzeBTPsCxQEQ1NuM3LCRx/ym+Bv5dATczPDpyQZd70
K6BkKVQdO1r1bpNg6fe+BbFBBpzX2AsFdtyptGY/uQ3CXZmVG2UVWwtdH6POHgwwqClpHYDUnQLh
F9thPuEXhvdUNJazcyz4ZiFuAeSjDL9sSQY0C/hOJJywSk28wL6D2C7xdwLlWQiNodpUMEQMDetB
i3MiGWS9ioqkWrkjTl/fQo2VtD3bV4tdTWQ+THpJTgjzBcOusdvkJObGaJq02nicGrxGtgy3FP5v
UYZ2cgKQphnDQRCStMrzfnztvmg161iTNxiW8Rkyhi23Rh986NhfOyuDRY+fXgvnUJBw4PScQgJr
fH5pW0vvVRRdUvt7NBAcolLYU41hfyHljExIYuH3UVmtwZXzFcuDz1SJjVnaoDArhppojNhfaTNq
ySvMU+EYwCn3dOFmBk13GItuWJY1kS00YEHxkiWEwkmxi4nsDelwr10VbQNln0wSQODDYGTIsQ+Q
smrseMuDTSrqE6/mHTPfe8x7XrFwKM45Fy5ymkRNwCw2ojYb/Xo6OpX/zeGrP+RCXqHURmsMPUBA
gVrBN/H29ug9E9PMKEQX1P94xFa1jd/J6MGYdDLdEh3Z0arsNwx6uy3DN3J8piZcpjVQWuW89Yyz
TxjWnwCYhfDK00+amW8dw5waUtDKrAIk7YbHQNs1l16G280tJEs6uGsi7f0Dg+JmO2aZvlYDNDTE
dgJH85L0RRJuzHajJdW3NMu07RxhYMUde952qlaqpkvQyv9L1Jktta4sW/SLFKG+pFfbcg8Ym/5F
sejUd6WmJH39HeKcuOdhO4CNWWBLVVmZc47pHgqHcTJUIdK9XiKJKsmCbXaLKvMqcEKW4FIxnwKU
xzLDSETGGtjP/CFBvL8RiijHgbgOfRYvIuTucTrlHrian3uFKtDQcPUDXb3vTSRwwGVOmV11G0FM
Oc5LlfAr6U9+PtX4rKxm38JtmaFKnA3ilAyyFkL8I2vHGPsT0CgsmK4g6sD03gydD6wetDZUwRHV
PwZZUKx72UwXm74QPXDaVzFijDUN3ApyEt2OeBJ7yydDKyIxMY1zbJ06Egz9w3P4C8q5acmlwRi1
hI35Lc78kmBBUOWui0Of3S+NsMBYusEsNExedUSHsa/tY1v7yoUHpyjkrLM0STiVT95OV+Q1KSRq
a4Ib6t00PsIaIYSYcNGV7sJYtvzoT5O7KTvjpmtw+QUGR4EGYl1IdPclishtkQ8flZWpM/LPkdJY
blB8F1QT8YJfJWmUAU6EuazzrbsGbykRQ1Q/Jys20T649imyKxzaKF8lraVVWk4XluMGQBY6gtKa
4XJJKN9jQpRB8cHl1/NuQbL3lYTOP47zdvYV1WwzfquMOiebIs4XBurHltlboEON8qOPpBpuFn5+
rgLvmMw5Ce0Ya9y+DXzLevbgI4Y4CyIOnVsXKMxClVvRvt+UVYHzmk4is39D2yZG/cCmU+3imUKg
BK7hc5jALdGcbEIayQAYiOKuLqMBF1EsCyihRQ9OivskYxAH4fSm+e25nNwzo+Wa45La9bPh0Ouc
VwxOy405wMZNBda+KPkN9QqIrZFuMzchZaDQcO2qNR1rtk4dWDO5UZzk3OpfQjRl7pH1OBm+Hrj8
bWvfAKRiJwR3yWs71sMagm9+BHlRmBE5dyj4yEhDZGJlxlIg/tat/VIJ5k3mi+sMdgA2r15J6a6V
JV7DuPicXLFLetLnfGL4tJqoRU9cepSca3JVaUguY2YyiP1oY1rJTzUP91ZLALJIcCENeQ8qpsXZ
pe6jcfpuTMbdjtDeMtd4CZ32lXK8NKkbR7FEFnok5CRM0Da2Wqdjn9HLpsfdWdFL5ZOpkEbiNvtI
5D3tUfNNd9siWZLGK0MJQUNvsDa04+8SAk9WExCOVUPA0oboGkogrh1kLuPkkJ6a34GTjx4T5RDZ
0o9bGzXiJoJWiX22OKqpeyzz/q2f02HlOU3FuvaNz+bag0bZSGNiHOT7rz4jAqKdnF9UTSAZirVV
cwwqO/vDstWrcLugaagJ5IU4JD+wk7JgWZ7vDM3EyDIMDzqoFyyEVn30ao4pYnBWpDECU6dO8+jv
O0iwKj3IPKwhZvn37L2SntgmZnrobWxoY1kMyO2Rp2SaRHmIlCDwh90QpqtEiWlv1Ad0IoEP5uAY
emC+8c+vDRvLjIsCsuzM/qx9Gqam7tJsC19pPio/soOm7eFsO18qsbQdObT9Koz8S5rmzA3m6MFK
9WMXo28CBQRDKT9Uef8D8K/ZSq3ATz30kHJnth4o0adRpFv4h4D3fYVKsoReobvtc0fiH7MwARMM
q3KowyUaGdtpCxUIhQgzLtRXYdfepTndd9N5nIpm3BDYGLI9c62rqF+0NvUepkjHkjkl+9hwevDZ
hqAsPUVh3wTCY5dMrZAc1ISxZymwWo09eEDq4XXkyG1N7HnS4DXpNMCYNjsY+bEu6RfdvtQZiOQt
jFgnNp46W+i7aKjey7hNNsLBuQI+J0q+kQd9OgRNYN4tr/XSwxyGkSj7LTxt2JPAclC/UD31QH5B
cfu4s2zmvvN0SNz5O46bXduQsJFoeg2lFjeUzXWzGmuEf0aHamfG9+/WgtlpUYEgSX2K8P6V9jVX
tke8H0zWpckt4jjoTUcL+hjvHXaJtyqlxUzr4BfE/r4WGphuq7PXDrlVKE84WXchJ2h2lh6Iy4rR
0RHttU21lOPzhKvhzPEhnXptM6Q4eUwflAWoNNboA+EUDT4ixkwJrH0YGqiHukXnZ1VokV1ik8bW
Z7xf6SQDRAxbl35F6c3vkZ5a+9ExyCgqWL/N4XlGi15W84fpUtfAveEc8EsjWJ5JDQbS4iwjasNf
xz1XrDllZKzUTIYTitAK3xfGaAvPqSCyRy/ELneYabUKpJSVP9lVTjgWHXRLSP8a6W9RdZWphpSD
Jg51m/UtUHBxtKeVSMoWHqvhK0EOXk9m/Mia2YJgwWUaFx4nu/FD9hZm5FF/zaL635hd0afdJxNG
Z7NH1DGIjCJafzHwgmzxiN5kQ/A2dR9iqWSo7iO0SfiuOeNmxbzlX6ugs9ovY529tYAZNlhv2ZiQ
uScT9io7aTcz9j0md46hzI0lyXMlQpkAnrp7LJiDUfFyHVnhP+Y9sDpxu4v2gJnhsVD1YSzycDPr
9yRvL+rP6Irqg2xXVBEDKQBrWWQPsnRRlISo7tFPIB1sMnYQLG/x8DZ3Lq/Z3E0bsCa8HUvxvmAO
S7crVoMlvulmBIwoOBWazlFIDT/qfClU95Xq/V4DxTkZqHP8RBxjEm4ZuOyGZRV3ej/ZFYXcWkb4
4LlYYUiZ+WKOX4PG+J1cd94OQ3UOJ+5mxfB+m+bNXTsGRuSS7mLXL7JN0HaIu5gDrzeEb0ljEJUH
Zq7pupVAiRbongThymCjehTh/GpGHLIlPR1F9AjW0M1MctlcmjtpOE+Qxwok2wkNUbPaoxlC5T2r
tY4IaU0M7U2P6i3VNTKjxix45i84ymSrsSoXM7aQaGy/wKK9WrA1VkVHRSdycnXM0kUBSBcKCyN4
pw7XeWQ8V0StHv8exoUF8fcR7Tv9iDnxZnhWtbUi36H5MJEInxoUHqNGynsbo9IkpGVPE2AfZXFz
jGMm++AeOORWjIlY9fgirw3dVlcRUpUWpr8PK7j3DpOtfZWqg8dNgSKu8OYg+WuyR6Qlr3JyxbfM
wW/NMHvrKfXvmRASTo+B5tgnJUO5xiVgglmM5TOgkfqSKFyriYmehro29ZcBzt//cpnMLb+Sd5Ih
2JrK0fD3SZPRTriMcjD1BjIjNm6sHGMTumSVyjjjfa2wzy9TdjeG0tiSSJ/y2u5xc6ztVEbnpjJX
JVlw1cA4PklIginreI++1xkgEcednVJswjZplFkFdVgST0uxS5XgrrWkSfak2YCjBFpD0h15I1iZ
2oPeT8+R288Xd0Ze2J27qQbFl0zxfrKjow6HiiYcTdEK2EqDPMkstWEtl/QkmyC2AEJMG8QubkGF
dGtdqXzc+iIfjk1OUgRKYJem2gTZUscV4TLSrsaO1qGk96MRvr0ykvo9MkduC8Pr0Qg4XUl/STQI
xJAtVA2Zhhlz88UC3ECdc7l59RSlco5sx/PXnESfcm94S1K2mSiFXCH1dJOkXboaJn0EO4AIwTOe
ZwKvRSmYaBpvHjArzSRng7dg54zm8e9n/z14LNj//bf+PqeikEdNqV2kWmfXL3OSv4cobIgc7+vj
iLfw6P5ngoFtcd1V9jcnsvu/r/99a7s8yfQTKE01k1pTjKeYKw/xLtnR5X5YZmooA8rj+P8f/X2t
IOUNg6jYeeSerN0kB1up+/w2DdSYUNP/+9Hf15y6s9ZJ7QBwICnG0MlC9HKFLne0DhB4S/KN7X9t
ol9H7oqV4ROY08MI2sxJ4691e7Gd9p9NFZNQhpvnGHUGgOXOCXf4sWH3hA5he6oEn+azNOYLo63V
b2Dg61Xko9tIIdjQqjixp7Dqj0W2NpNmS9jHpy7NH2es442sT/RokdMOOEq67I8m8cEL+NzG0y2K
8TzrBLRS7P04EbIau3JegOXc1lWs3eyZuHTrovqZHkv8AujnAf/xrZPuGZvcNwo+nkwoEIUwOlvO
HmWLB9wzGRHWxFKSSRVq4y0zS7L/FHpXrjq/Gt/92fWDQW97KjjjoWn6cw6YnBuWobPW9ivhy0sd
Jff4GDm5oj+be+dK+tBT3OUbAj2IOKQf3NFN2BnM4hlJBE7pgGxorGurD5fUYdzbDicVNuaa8LAm
iFQIHh7+FtRnum32TpTNr9Fb914LQ9EoMcYU8R3JmZQQxA2vkin6hsnF/kPk0mzIt4RR06jhxKm1
vT82TPuBcOizS+XebKnF3ts+RLIStfrx7yEeUuNg2ca1zfWHeF/IRV0aul8VeX/nyVQ/BGWb67gy
n2It/lKWcyvRf6y7tDO2sbhETvY9M14LasvaawXn1Kh8M4blJAUUcWWgQFs3s3cXp5A8FJZ4TWHF
R4HXac2ts4uHOSONhXAo3IZQV8Xc9xBJI9rUo7O2vAKK6XDTlHm3/Ddb2TME2JfJ/i2YO+/rMt5h
GmN6lENiG0iRxqwQU7eQXcIAnWWpV4+txjWrLGBeI9qv3KvxUHXkNKekERIWc8eLRRGGjoBFXA/i
mlZQzOnMhmczld3J10Z/X0/ine5WKGsEybLUCCo2DQhx7ClxKRE7zZPKdpk3IDFNHgZ9HA8uxCjq
8SiCmG4HFVzzVSHMs2WAdxnKayfiNTix/VDTZ8tavHhDzn4y1gfACinVYC75ByWorsAUAwXiYPNA
mvbx79P/fA2FnR78fTHB678xGvcnakhPMtubHhJih82N+PRm+LV1cyajN4MDg1xo7C2Mb8WuCedN
X4k0Oev7Yqqig4ayAacHVIcOOF9ZXypZd0EXU0w3RfpvlgkfeM1LWqNFyVrIyl5u4HBNbtJorgVS
YcdtFxBEi+ck/opjj8C2CGAHYOLYoX+S5folgcZYD0RCTRRRcTl81+j40ZnqK4Y70Neb9A4q2q/j
E3o62MlNsIEOqfaNLp9fzrFfPR2QtUtYOrI/IsV7sSGTzyaPLEr2nkFgUz7BordkuZk92zj56UgZ
VFH+o6YS5x6MFX0ckXBfYzpIKu4M0Pkk7MJZ0IbZ35TD9K7lYnjWIvSSNNKDnHT57TTRbPnftuV1
RbKDzkbdnC86XYuXrecMti4TZmQEgfeAPR4HIZHN+s4zjcOeEQqwADWMn+iXSgCUJBml8QNyT+Yl
aEW3dbXY/citsEjUcItpOEwmLDlZwinRad8xgCUP/J5V08dMQfXpuFWQhgaOhLC7xPDMD8rSDuTI
kM9MOEaJ4JL7McVotMBMezJkk9lzj+mUnBw6/Bq1zsHIjhx69INZmxWEImfe5LU/rBurcbehMTzS
v/d3s2H8TF7YH0WK0RdhH7uAw2i0JFrDxzMJkx2GWiM5k+k6iqXOxwZTU0l0UzWtcsf7qWuPyWef
BypjQFhII11zvHp3gYtXLr6cWBXeYzzbO2lFpMhrTXNIlfPZ+fWz5tl7BkNUbZaz9jDXm/45djDS
tGCOpql+NhLqhSQGAu2UlKvNqrvJjMyAih2z5kw4c9NDLMHSMfVvg85ZWR1RhKwp9bkzCKrss4Mr
iGTnfKPmeROL+ad01A03cBs0IYZhQ30Xw3tUhD+u0l5iSG0IhqEnlSCVnOjgF5ZPfCCgt2Ca9cc8
8l8WQhDrUru1y39mkTH/VfRsPNxOWfLjWgLuar4mvJMGQXg/SfIrPBmv4KeAN8CN07rFfgBQ0dg0
SEomVCvCa89JVx1KMPWy4echCjAZfRStnnEiTz8JYntgpQC4cNOA7jEsWU2gtlC1fdoI4PRI26Wx
S3Rrf5pd+5wOkFNGCSSLOAEXDT6+mfjbjqzPqtABs5XdWhsmeyWTlhhSF3lkIvDnxtu6cSxOp9Nr
S0iyFqpb6qu3Srp0mQay2TqO8P4j85hq0yfqVjlgY1BKWNxbG5H7YJ3Hi+u3W3bUACTCo+5mVw5Q
kv4KzSVAoaaojrjLOy5qyMtTEV0lcxVM0pEPm8n7CBvyejZ9Du/OxVeyojeFc8+khpVOC+rmUTFF
C0ThtJuh41wrIxhQhX3swiqw+2Znzc1xZhqOo6D8TGHEu41/ts34xmiIl/WO+vRhzp3ToFLq/2EF
O3JVuCWFjEB0YRfzDfgW1Qy02vXQnsoRoJNj/Ssyape+77pg8HyeyFBbQzXAL0St3HDkLmpUcIsL
qwHJJztmzQw3Ep2oL//gGy6MM6Nb+/2k1kJGe8+dmXHaAxMCQnndFAVw5mDARYzPBeuUb8q5tfPw
0ST8tKqCfb4QSa1UfooM+klbRUGhaz+DZTDwy7miMBtdSi/7rHbh8hN7m5MAeR7WZKEPLN1FyKGY
DVTAX+cLtxx9F0V/F5Dg8ld9JCplP436nW0Cu8jcr3Is3cAi2gKmOPfSKAF4+5KuFvzW4wT4GA5U
s3PamlIqw1SgwA1EOvuagfJi8r5qGHj0tZBjW9lHUqO8JBgBVyVtrKlyEa7W5whZ4DazASwxb1zX
dC8CK10AKuI3I4qx1Put3w0PCV2oprUMsjT87ZTg6POrPtxp9vhhI6MFV5nvK1gNJW3TFZandG8t
UX3hOH5hI3gA5mYSijeJ8hvMI8OMjpiBkWEQd/dKmmBwzBjfZIs1jTILFsEs11G2SaQ3bwxN0Gsl
Tgin/k881zwbOvlK1+JNhu0ME9SzT/jKdhrcfUS/bUUGa7xhPwEc274Tgfi2vEmVJCTEMxk/+HZQ
TE4VzJ55RhYUGu9Oy5uVYu3RjBdQhl+KEa3CnL7iQDausH1ArMpPVqEhbBhVczRComCXZQUHd0jG
cfhKFxB6lt58ksHxM5tfqRb9snf/c51z6tNBhnf1wFV9jgtu7jwbrl5+cU3UrVPWaoxJ8eDAK3cj
81d3Hp0RPYCU4HMBYc3imjLjRROj4Qn3uJ7KcRtmQCzgIRcQxGyzHFdA9AJFd6dhSsVMg74XKpY0
qIdob5jGttOKJ6ijO1Dk/4Q3gpXyGc727hU4I6+ft5qIliJ7FeZjNr5Vc/Yx+fE3M3VaBP65Xegv
n/hzu7X7MiwHDnvdEovsI8ThIEGhn1K95BSftt80VJ4MYcl9MpooGPUJZKEK71OHq4UkWy50xeTd
pRe9HTpWopI82FKG9Up11nwG90NVp+/1Al6GVeOkD/Udzj7enoaFR8B+zuLioUvQkjF9QMDv8e97
BnqSmSz1jTeAqcrr1NiYhnPnJgRNjLl2ziyHhuQDFOzNcrxxR6xo9ZOGI249t9SAqpt2I5MSN05D
aBUwyxIZP6WmfpSZvHe64RFrxk72LmcH4zhyj0QSr47vWdF+UMXTrNiexVD80kd4UVr6S8nzQ9w9
l4k9/ps0ESgIUrik9IubW8xJiKlEI1Qjz2BlKCZ+TZ9IyCX45xROH1PqfiRu86YK+TEowjfGiRco
C7GTxJbYpzJ8bOjyxan4yWMywTom5vSrPiyUJaupq57HluP74O9IXCeuxk33sctPR8RwHdV9LJpX
IfNtrzHBSmmf+l53zCueYek9Nd53MozhVhTyVMv02sn8aI9RICpGVEPE3trX9bWhKUeLz+CoUG4h
5MogDMtPu+x2lHhtAEzuQqx2DnbTe6o4jzeOsIMkzJ6VVu6NfPrgFh32OKmmSX+UJdCnXvO//IRx
mehxusz3OayHFWjFcA9MaruouUWM2C/dunb9UHoyqLR6bdsVgggbG80Wo9LeaBUKBoMOihOGXwaL
X6t7X3IOsazhwmtpC5lVhJsjHX+TPn3OM16v1qwfpiL5ZO5wKfL+GJXTG7bGgC4jrSORPA8sdEy2
1b1Ow2Z5raLYOqMI+Sl9F3H/KcZwuqFuAz+SAefz1MqMKCXG5tkkcH3V9NOuRxC4ceb822Q4jU6g
3lvYmu3Wf7PC+MOLik/HMB5UTd0V43ImfxM9BOc3N94tL6Uhp9sUtUQ5h/4BqNqmA0tCcR892z6b
J0Vo5Yc72fDX0Ogmh0Tb0HF7YdoOftVCjk3Q3Kxgi/eo8Xjnti2dTtiLJG0AKIwoV3CfW4N4hC95
7KyOFppa14251dEGhGN3Tuk/r22vuf3dhcPM1W6mdP1187VDcEmAy0lVfdA5xlsDJPpBIppsNMVK
5z7Ocfzcpv6dnjP/kwOdIyeswPZMrKxVl+HiplG2kI6dmSHD5Ey/mD9OUzoNjGkjjvvdiCwLo/lY
9jjHmw/ZOhbzX6Wtded+HpGZtKP27trEpgonPY9wvzCNiYmGfzOBkZ6nY5t6LVpI43cuZQ0yNoZy
VFv16e8hKXu6Ij1dLFREMS0C0n8h0wzQjDxU+JVnr/PJxAXa1OXahuuEBLTcdeRqLDyp5FSDEjw1
BXArlH84CLVmYVFx8fx9+NeBwn21opDGDebaUJKAW1k0GXO2wfKQm/CaQyeJzk7naKeIpIjzQIhp
ZkT1gSJS2znTeLBKnXUK/r9/pOAkiWqgazKzJh/ooWN1EmhZ/rpkHbc34y8e/j41I4+ZjwqTwO1T
D+miK44YbtijoWRtJsJUj6mT8TCEI2o78lDU8jVT5kz//z78+x47tcQmdSjoqEHW+kiE0Wj1RaAt
eui/h7rArrIiSei/nycO/B14D3lqjSdvUbrEHYeoVozBNPjZKYlTto+/D7siv7I94wZ0UPGj/UGy
/9eFi0Jy5ohHSkOMRp7p3VFPytHeTKawsLUN9dU3yQYnbCgQXfQPRl0I/JeHuhtDyAVOsyO95aWO
1FqOoBwnBGUYou2rJRln9P2hBBlz4ialuJVeefr7lHryHLe5eWg7pZ2kFm2syEvvfQmGYXYmuL6p
75xHcksCs5HAjNWl7rrPidG86fXVEe9SeovrfNuYAMiydiKIVwe33Gfym4CDF91GNOj/Q8UJ+5ah
OJLKfqd3un8Uy7ub69rTlLBIKB1bmP3dl/1ylU+EsJukPYCxR3ojPvy4Ntde531ZZD2ijhQ0pewC
Hz9QqKHZhDUGrZpp22aMzSUVRbwYxgxjqeIULyLyKZMYhGFStnCrWnHvNda6iTJC5GRpb3vIzytz
XGZmuV4f1exTC/196AIvP9o1FG49LPb/+xZj+T6BvmelKMi5O+cvGMjRVoAqDwt8ZK1nIFxR+66v
DYDuaBjiXlrB39sczjXznopFk1RGH46Wi3W/iQ4T6Ktj6iIOA/BWri0kKyuHOKJolnRO6BzTC3MR
KgYafLS1wNqzVW2Dcj+RS/2UHaWVxDcTHgQu6Tdn6NW+jjPySOi1TZJocA/tB9aY5eiRsce2ecBo
Td0b04OVQwkI5YCaQaT+MaK8TFTIwTlNrng8gzj3p52bQOwSJaidGP/cSJN45Vgcp/Qy/Z29ZG8l
TbnPhHfHW67vS26cuK7R4Zh5tzVHR2186twjLlDh27wokhdAIEfE/wSHVAE7NTjoKT1pLznpV3Hh
hmcVzdz6opf3lalzTXkFgWBAkAODFbwO5+huZhwGvKhbNc3cHltIx5JD80GLTGBKTFHm2RU4SaNX
QWzqq5qqN91kkBV1hI/ZhkZo5wyacajxT5IA6O6Ut4vyyrplHRK2ggJghZByL3i1H50CtYAO7VIL
x/c6fVVFUx1V4/iPWNK+4eBnR41Kpqo5bCLorYexejQiegGNLqMd2k396NBt0F0as8VY+4Gj0ehj
FCu3ECEx7lntA+3iO5BT2EuicS8VxDRh6wjF8GTsLDN5HZPyMRvdj8WknYwMAa10RPaem1dKcm0N
QgGO/tgNO1W7BCchKPejg1Fknz1n883oEjhSdIvrvnbqu0SbWBjpAu7niClhKDnKNXPyYRXjdQ4d
+64H73YwbJ40FYU42QJOYD99i9huQNoTuNQ2MsgztEtY17pnzirmyfSQmtCD654BnsbgGp4mz/yQ
S5Qi4sXuWvh89xKzWCwP6PIOJgEXNAvHCoSLnr6gNztXFabLyGruLE9pcGXxM+SlVFjq/OSBls8F
ekt49d2LjX78NGq40nOVJyRvcSi2Z0TOU+dqO0YzLDXW9JmROLaqi9DdtTbuSlWPb54b4jTnqkGH
X+9H/MPgez1avoVef7XzCCpmBwjW+LXb9i1KKp4BaW2d0wQ400UIRsI999qMHtOtkdwoLtynwrLv
gZB4Bw6tR8+Hx6hb9leXWl8TYyR8BuMlreb2nPXTrckz/9RzYkdN6x7yzHzhHBKt29JUO+jGZJfY
8WuTDUBFpsph7XVpYU1RFjgKI4ahe+TsUSL9EQrYK9/8Am9q5nJKFK31FM7aY9UwKY6mrGN5ZOgT
dvZZj5EC+K2vPzFP/AasuuE6wUuZ+AR3RepdT+Iz9rj2bkyOxZSRDJRr8gQSG0ObEz6GRAudWpdV
Yh6eOm+c3ubWv1N1kZ5YKVbj7JWB78JfGPWmvRguZwZH2naglQmzW13qLxXEv3lBsDv5THVqICXj
/EGXZkbpR9mY3CMGAOlpWee8WiREcXzs5XBFxfXTtymBJPA57zTggSv9hLk93QxekQZe6cHPsVvY
oMak3ZJyfggF99YEkJCztQE/x8ZlquM8Zy8lUH30koO92CS8Roqz3nJLEOZJHmHFda4G98tZqJmE
Wbxb45StcyzHF49cjh0S8Avntw+tNjNyDBFTZiYzE4sAaHAm6EEampnatPjmC2SeaA2Yr1fDeUqt
BzmCfihNvdn5tb9nSp+9mK74SCUH5TFx72C80+udgJlpA/FAZfKdRnBAhvaL00ZEAkdRbePoNa0k
5KMuYXiTF9lTM6cn3OZ0KIQY7hvenj3nQ33HpIMIBOYA95lzmL0qfCldlz02Qvhrd7X7CsRxhrbT
Vms0spge+my82kkEkprW9kZDDLayQ+116ulQoWdmOmYJ2rCgh0mDTTcxf86m7m1kaXV/HhFzAZMO
t6CdMM1ypHrwK/dcxNg3NROwY89U8Uz8FGW4h3XFAzi965zIXtVLdqzmMdBxBKP7ruVPx2QAFSf/
TogFP5kOBEep+m8QYMm97EYCk2iIxIr4Zojv9ygc3a3gaLmlLXIsuM2Rl1uCbsC4hFeJL7TgHbEX
LnuKfpdVWnSMnMhf1aTe7jNHg3gB6GLQOu/sIllcDaUqglovzi3+GNrXpG51deoHYuncSfRD6yyl
NLZUGhiJ0wftoIyLKneaURJRuDzIyXzQ9SregliPVQVOh8XX++rr3nh1o5KDkgdWxOm/2nQ65jOj
wq7t4mAq73BHVIfZ6N3vwa3uQlDM2COK89/7a+p+vcGov6IOsOnXKvpcAmLXRMd8w0XOreS8IOp5
ltG7I7w4KPB0QCLXXosy1HZhm+ySykJ1HkFFF6E+QO4usw01iBWIPPxs2ifCoSXxxohKWng+m8aw
f3X6OEfLbPINIlxr+qhHa4vR764lReJsNlMbFH3NbaiX+x7KJXZmlJ9tnlE31v6mcRYOeltoKPjK
vZ2ZULVqBiiSZoCyTHHD/nKLSwMqkKP8XSnSlIUX70ZvDq+lUZmERqCoYhijoBFt/rYRcKzse7am
renN4zIerfqKAAp1ocyco96j3YQ8Zwaq0Y2tE9fWrkq6eJ04dJi0XLnbOZlQ4pbqKQsxi0tLOW9+
SmigSJ1tqkorqBqSjRLJZBRgepY67j9mmH0AuH1DZvG6tgjIsDj8T9hwNwLA9Z5MTVJXyXrLMaH0
JBs/9dy59PBRlhbGFCQzMyi/R0A3WvNOoyJghGs8+JDTjlqmdtPy9pkpVE50yswCOdn27iqBWPKP
adGN6LQpmv/ZTFqCxk+7vc0fRAM9vmZhN61sJg0b3NzW0QbhtuYObI9Z2fsXh8Wg99z2RD7WB+Fo
j0PnEYndyOJMKAnoYpqzOFo0dKEtQUsOQ9atFb52aT/iTOOEmU7+RZ/CA9NrUoKQEuztUGdQpwAL
ewhkMZejZQV0gu0FQ5II2YibbPlRCj3+6IkjE8F213rmqeu9GrlpcZ3VmOLtQeYRKhvFt5QclLGT
p10YXce5RqyWhmv8qDQ66E7sfcz8CZsNqosmeg9Dk3GguTL9aYKvReNddLS0ResDJkrrQ0xfjepa
3xs0W4nq7U2umgyBE2CojR3mckMY6HhgZq09ZjakHg0URWt8VrVe/5pm/Z6FpCzGuXZTjf0UIxT7
sVSxBdjebQra+Xe2yr78MHVfMh3jvlNM/X2eJiCheNFW+MeNnUFP5xp7M8V6WyXfbv4YNVn/M8w4
99WyJ7etfyWiJNmqRnonPa3draRFtebZv9y08uxbKUCIUmAvH/GKz1UaH7IyveAW21q9EBer895d
mkzYKx0L7kiUXRzmwmlO8LGkejpRQjh3IKXUhsA23opG2RfLvaRsSu+qKTMmzXQoqV4ZSPg2Sluq
x8HwayayiGrTLF8PvPjbQfEuUAXaF4ehL3Ok1uB6MX9chn+bbkB4wcnZWnc1Kh7TmI+VFr/OA+iw
Snb+vu2K74IOOXwJbd40VhGtExi2a7QUI0VUD5dChc6bbrDfRL5NS1lU00l69W+WtU5QCXBqHtM/
ZlHmJfa6rY63a9tO0iQKhV23HrNA84xfN+1YfbwjTYp3lDwZRvIEFUungWOOIQaY5WsRoc2psZat
yqbQg3JSFzmVAE6tWGwZThrUYeM1xZK0+VuQ3Up/8CCJbmcFjWKAhbhBRkmlBNc3qKufOSfbuIKO
lbDgDt04HGcdR07d9A9hyOJTR2wW8Zy+cCAaSLPDdlViGoUCQgj83D2ZNcQ/1HJ0c4gpZbDBWdJ2
kP6aI/FTdAswtA5b2maYX8sE5Z2NLEsPhXFwdOvMkcp7Cf2PrOdQQW0bH1Dq0ybjWmn/j73zWG6d
2bL0u9S4cQMJkwAGNaF3EkXKa4LQ0ZGAhPfu6esD/7/r3Lrd1RE17wmDTpREEsjce6/1rbqJmIqy
TCgvUVvwOtldeHV7RnXYdKp97j3Xdurv6SL0K5JexNUPbXUcZ2m/EEZ+13ymPQAMP/LIJQcyjF0C
YJDdP9WpzcZTy6vnvAiPrp47yGDRDGvuYNGtEtkDqe8YRpHPsypZ3lbGvfPg59NZGxmh5ahJoqpN
HtUInF8wu1Fe1dyBLnrOhg7YpdFemV2BJPeRygSxNm1xgb26sZY98M4sA2dGRY5Nt3CchJsG4wnG
Cfu2tuV6cPdowHN8egW2rwZpkY87b35HwTVL+14Eol2xagN9F8yhGlnMvQppPcq+ni1diiwD/AyF
TcRSG/ryEOexD61BanuDPuWiG+Cr9XXwPmqjj+V6OI6hOTxkvALxUTZCo1Dsg1zbT9YIgb8w6vfS
vvqwiC4qY7xRD9Vvp8+CY51RnNEcCEvW5cIwUCe4VbETWb8xEkIMzTb+quLIP/oqpIMTsXHOUmSH
NbK/Jdw36DVt2uMJ1X/KSNevcdMzlMBLZ2nuKc1JOJT4fmFIpJh/8+vUlt9RwzcCD0f6nRUBPcoi
RNU6mnzZaY6k8YT8XBcI1/E6bpD/HnTTyLeGXjHqye/JfB+vFnymtRENu4jmJOTNxzxnrhY4lTpl
MSICWxRX15g15k2K2Z9JPfZkplokCWam+GnLSa59s+tWDD5wmGQcR8WAnqsLB31vR/o3dsH2bvD6
S4/yzCcDZmOm4y5yApifHstw4QzOTkcMvJCVqC6Nix45F2W2nIKpIDuMApIoKIiXuFaZh9VsNyNw
5hp8Lirdgx756goB7LHQLXdtxSgxpw4cTEwMNazIbd1YkMcy9rQ+Y8cejwRUoAL3OIK31djKZEll
5/ND9OtTR2WcIhYZ3p8zYwY8p4jT0TwrUmV5o2VxictCbDk8UFfkJUfKVH8nNOVWlimatR+fyBuy
NrmK43VpWHd5RNp2E5ArIJmZlWgJ0aUuQ73Hpc6JNm/ynRnzXpn4XHBmgVhpjS9vGAqUktOLqSUI
zj26hK2GIgBXQ8kI1LJXjAfReocG5L/sI8nJ2cC2tZd5+qCntU3fytkWYt/AXTJ7p1gHhLcu8unU
ppN16epqM8YhtT8RcrD5wlNg+49EkpYEwCX3QwzFtJ8w/ueNG+7pt+B4wGG+aMfSPxP7Qtx5oSB+
tci82JjNoeg/vt8GaHwZ3NxLaYlVobVMw0g3onNgrBtXyIWlhkPRtcXGzpiAjXDoN8I0iTwpYhxo
Gn0QyxX0xYaUEJ0Pqply7Q27nvSlvsCHmla0pkqE/RQAZHgah2Gu41i2e4KJTlDW9HWDAlK0NWG3
jvlRDlp+9Ac+SxOg794S2adl56StSL+9i4vcXDLmwtOmW91JIcE5DbG6N4dq3N1uefk2Q/h29B0K
fphxuJxoaNVMrFs0wENT7/spcvm08KR75Hhumris5h/11470BdDwdlqNBWxuzwvhlYJuPaWuejAA
UG0sd2L8Dg713lRBsAqDsdqBfTuHhvuqPDe5aw3vHrtScZLg1OgpCWttSIvqq0zujPCz52C5NL31
iF7nPAzjM8C16J7ki5PfRHPH5KVIp/gpi7XwQcuGtTSS+FSE9eOUJMOlm1fTOCQH72YpjECikWTD
Cumt68yzrlbXkySMlpv0z32ZgRbwGSnvAONSiJBsYdYsmTEuLK2p8KX05Ueuec5RVk4Dg9axOPt5
8YnIBfzqpdhHcdFtJhGCFtYTcm3ceBcDc1+0jbYmH85cG0J+VTq9bzxc0cZkgV76jB83iYnG05Oj
SXi8uIv1wT2a7SkLBRwwpDShwnAuQh0RmqQoT0L8gF1NFRqPyMyK6pv5J8jgvCYquVMEpEUmU0/i
U70+xzxKlptkUlk05CsZ1P9dCZqiKDB8q94Vl1BjwMyneed1xQZvP0jQ6pok/Tb2axND2zo1s2Ir
R4qpzEEt1Agofm0ynlKNSV3Ry4Jc+uLalL3YGGTUrFtOxehA9b3yaL2Rj0kTK5pWkZtcnXxahx3W
P7j4v8JJr+/NqoVykHR3UUc9FqngTpn5W0C3gt+rqnVnRj3MVQNfKjgrZRv9hnjBetFg1UDM7agH
3cr1O81hLDLpcGUZ9dhA+Jow2UCCqpet349HqvSSwoa0Aq9jqpswzlwnmXNi7kzcRIxd2skI7SjR
KV8SHcfn4PdMk0CLQUxkmAyoDLzyZ1iKrZk25dGUbMBiW5Iv6LERyl0TJBZuuXXDTJTs26Y40nK/
hwugb4WGFTckaGtBYHm5StQswqZAOeYjONautA9Vj3JPEnqPOi9CgCRxzlftvgKKdSpVN55IR2qZ
bc0DeAP1spHK5Vi56YbFzXqLrop007VmUWiljWcBQGVfmY8Us0QtA5CSTAwy3nXSOdAX5z35NpFH
HY2WlL0VXsBaYNSsIUwuBcsSKVT2cxFryRKClrdR0fPgNvW5FtWisAMQwV3L4Bx6N81RGh5V/JyV
qAhlg+8c7fSqGoD6s72s15Pt9DiFM307jclL61tf4PGYxeLQcQXjldRmbK2n6SlrONuFpBLvWwTI
KIdUciHW4mUSzXtiUvQwHXGj9DBEcl+7vf/u9aQmOlGlyLVKF14RiLOBEgzRnW19yBSfsZPzAPiU
lDHQaM6A6XPIIOJsoep3lVNdDJfEAj8t1TqzxobFRjTT0ZkvYkWMsG24mL7r95hFfOdOsX4Pw3K6
dxhQGV1AhBYqqWJRTywGwzRxIleEg8o0fe7w74EUzdWJbNrk2NmXW7jN7eJP4A0z0QD9wsyq6HWn
XUl2jKigfLgHbrtzHda8sEMfnEq0ymHptARnlBcvDfjPmuJHD7qQsF+jB2gBCDa0NTyTNSQU346H
O4zNK6a2+ZNeMELJk5/Um0bIupWLGybla8b+kQOoBLgFhxU9FIkNqmKfOlQDUZG1eCBIY3F7KZ+w
l4h/g3X/Q6ryqxqVvykrwZbU9901aYeGpt11raNgh5rllmp91flaTQgLaJa4doOtLaZXEClEa0/Z
fUq7cTfVmDHEfOEgfV4xecqXdWhHx9uFo3u/SUDUmW34/YEB/bSreIcCtxsO/Bn7bJxWgcWmLiT2
O4+L10L54B41tQXqZG2KQTlgTZiD9RalZxogga2u8Xh2B48Zj0+Pya9BWAQtvjREzsdE4T8Tst7K
Nv8V6dEHqhB6HzTzOmUPK4Lx+oXbu6tJ0vlUzLDCjExSOdhMxe1V0pjVRpsAvMCOjhTezTLQsO2i
fFjMmzhpWZ8hyM0+SV6KnqxW3UWtafUY00uUTrrEszs0Nv07Tj+Q9E0MkE3flxvbWpNI+BXVFfal
fFsG+EXtNn2h+Y5qJEcGkMIrX1QeCip9QqijnfzEAYMBPpDUrW0xgEmhttgZwmHkGMhDHbLJL2Le
nZy8TJ/qLOoXOiMh6sn25ISIQIlx3hAdR48bhaQ/OB+VBcHO1jR8pu9arKfbVpeb0nQrziGI2pTp
kbU+Gfdkzd/VvgkpOHmxzIrj2ujfSxd3bGHh70amwiY2qheckX+N5NbXcUIfgd/UB9Z7iXZ8geaN
dFJPPFZoZKC4OodmFO98i2wCidqtHbvfqq4YgMryw+8Q73IegCtNDj0X68T6sgP1nEQuKaP7XNI0
T0mfRtT5ZPUZWF8LOJNvSzYf/i7PnQ+S33EpF+GT5uhP9J2wSNfQMwKUKG3pXDX4nKziPt6eAZD1
eUJkRLkC9mTWf9rrkJ4GEqV7MuIQ/DsEAtplsBirnh0mpziVAAyyWpciJmOgq4UHsqhIGyOlrkSY
7/o2eiUYGb7L3DEN+mMTPsTgVVvvdfQwMAXYiBetZNc5aNcIGvrVoq5dThY2lmAiLsR0XrxJAwyh
XpCrE+08Wg+AzB6wkGyB3bx5Y3asY6SxetI8l4XzAZJ+WTaau3QdBtWmS13Wor8VWCFr3LuRwugM
goQxHY5jlNWfQms5DUz9qo/LCREM/nklLoFeoeQBXjW4OopDL1xHxm8MY6gBFSQgJhEnzk/nJGGY
Tw28zERcLaXVbEmeea5SdpnZcTKUhT3PZIWfAe5BtS3H4mLbCCvytNiTaf+B5p0vA8xgkD8NzDA6
z0aNwp59zlMmdxA3Pkkuwq/T0Kl2y/c2F6iKEMGbLUGSeYVeTTeSp0bzX2VSvBq+eq+y6EqGnM7P
aEwlA1AADRPViOTkBBgFdQmgA+2tT4yfWY0iki8nafRN3ztLUkDvRoCTuwZJujkQyV7WwTqv5Z0h
43wX5fph6AMiaM3PmqRu+JfRiayq+6yXjxhiUaSk/SuimR0D45cuGB9j+LQunn83Zj/lFA4lVQnX
ww2f3QGYSF9h9DPm2amEKhS9D40breoaf/JA2Vllvr4YZmcdxfZr3TgBAAZxKGP3Oc1BQun4RQQB
vex2nGWI4H0zTOU70/NrlQ/bOPYwE7qI8gLHJiyAjaw1y9M9TBc1QCQG2GhMy5+qyD9Hr9/KkoqA
WMRXhw4L2jJ9anZQpfxdwGkxCdGOhCJYNhNspBQyj+X9OE1EA0+A4m8HdFADYwIV1SezDDe2Daom
sNwHbG7BUqQwsRu4KX5YBWha4ue4qt1lFTI9mZL6NNpUOZ5p6Eh8z1lk3IWKwX2sjJ0bgT/LA8R1
SDSstRfgJ1EYjRATFh+NHHZlbQyrPKnOKUA4L1fMXWiQrf1rIJtxlxbqKYPtROWPktArRz4IWErY
8Ww66mQUxhun6qutZqN3SOk7rxs7/3RCm07akvSBwnGYW0Rwriab4s+5uCmi0qTF+pwCMqGipDqz
o3VWoPwLDM6i2vjdD8SEyHYDCa9bpV6dbt0yXXUK2V3nMrSmScC+1FsPeeRcsOSuh8YgBqKLk5Pl
z1i6KX+qE1aJIfyuR204WDULvx7iDcRXi5WeN4NcXf7R5Bz4FbaVjnMzMQQbhLDrIk0fDdMtL7Wu
6IVUzdoNGZpr2WdjP+i51r8KvjyJTb8Ru+F3C3su6ulUtOa8pfjuSo6EEgysGeScgdGx1AyFgX6W
nHG3tSjLhV6SRoq+7WgGxlMivCu0MD4QWoOg0+yTr9fuRhRjsuKNGWAM60O+v80rhRAvUR1iomOG
zcDAECBHZSNI2/DFN1B3ptA5+cFSW9B6nVzK8fip19FO95X7XNgPbmG9067z1+nEexkY7P4nggrE
GJ8HB0vyqOGPnwTM6YhGImVrPfGNjzOEPDqnWGHdI2Eu22FYsFJ8xSWfE/2y+ziLSwr9LAJnvO4k
Gy76Ec+6xwY/Sv2XnGwPhJXVxfWNK84ZxN0SHovdnxlHvsdVQr5iCRqsDH6TpQfPeOTL2uBJKNvv
yVtUJUQmjWyztc0UlGCJYqmHKKyLLv2FFImDYhCXiBCXvCv2wYTDiXaZdajni9u1CcUPjk7tPbIc
e+3MjsZotluy560OeRkjZLtdBQTI1T8P3a65Nxfk7YJd2FDMuo4IDqg/w0Bv17Je/H3tdt+/3Py/
PeXPfbcno7EgW/s/X+Vf7iP9B4bOlImlPfl4Gmbx2p8LFRj/fPP2wO2++L8+8Od5sapmx/D8Munt
6p+H/t8v+y+//l9+7H/4src/759+5s8fHjkkE//19/35jX/d+S+/8s/P/Pln/9un/PUKtyf+t8/5
l///z6veHnCVXa+TsP6NPe178AZ/Pdpq3SMJ3VXpwDQwhf9OCsgyMqtXN6nyTTuO1bIxpLEa9fXt
K3a7sCvgBNPc8B/T3/TEhh158Ttyn/tDk3xyeOXYM0GtGLE3HPwW73EpynU5mC8JFeohq0Nz07fa
FSLHd+FO4abO2SS1hA6vBubhS1UjQ/SqjJMf2bC2KvLDnwuVdP1yckMMB3q8LdBs7WraM+x2c4S3
kE9aL9kSDrlxdegt4A99tljOfWXEj9pgjhu7r1hr0kxu26qytsnbYDnWzg71VdgZyRbt/l2n2vLQ
9/HFw40OggOVnTXb2PUszXYqBRQwiDeWgHSTRRqSzzoAYHk718m5mQoCpEoZaGDEPFhYj/b0gShc
cbNr84Ud+i1DSpnSofWbgz9dAi00Abmhz9M/bgfPZNt/H6Bwmui56Bq+pQq4FFsFvI/TbIVE2UFI
1u2qKaAY2Lig3baZ40exCDs6qsHQYxmKjI4sI2yOI2lFjPNfGAfT7IyRXYBj8QpKLLdAU6ZDqe9T
YC7DuzIbJE5xtPEzu1oouleFWIel9jJhDFnSrH9oW9hbTYE7oou2cG349Np0pjKxlQXOwpLYnVLR
H0LOutQHhK9oU/RZoqyZq5CTopZbC43E+equb9t22yUN4cT2Ptb9nU+00aJRk3Xqj7Igttv1Auqj
9NgDXD3E89bPAbmyQgXM2ERQn7EGZylSVUBhjE/D4alJc7SDGmnkRFLciXe/Cz5tfMjI890vJ0iW
JO8Rc0zG0KrwbXdVGGSVq4xwyIkUEAtcblz19skS7UswzCZP+tR71xx+BtxUvDk/LiJlxojRwbcj
igct/JV01rMYog9avh/4WCi6mTTEfUMzHproYtRLzrhwZxgwqGXQoBiqhXgwyS4RUu0KvbtKMb5O
cvgd6vlrBNYz6lhc520JiNCXEkq3kUy71HIRdWbda5xGpyjO7vOpfKLvbp6AGNwFbbdCdUUYtsF0
X48yVEpoigHIABmhcRXt62OSBeFa4lZdZmT0RLbHgDOzv4weOFfnUhpTwRGEuEHVNYIHGJhN2b17
6OOYGisY87Xpevc+oMxFmVN6Rcar1PxkFSMJWWrmgIa7u1BYYFUxir0eG8+9JlCq1NmDjS+yDJ1v
n+ZjXCTjosAftVZ9v5si6LDILcG3pPZjRZ7DtjA4q/TaOpHpperZu3akA2NftHa43XBz+s1aq8xP
DbgeHberjKqz6LvwMfomSOfV0CLcgF396FqgTv0YLQ2mtZgtQOc+2yNhweBEvnMTylX5jJjnEOvi
NTfY/+I6+QTHSgJC2b1HOoc34bRbcA+I0j3MgMTAIMaH/OWASKLLdB+xbZnnQ3ItwVYsdTd4GRtD
X9d6uK1tlLEgiSS7x3Bj1DVDtIQ/OPCtA42cU9zkv012GyEdXtsi/xOlRiAOjW7TpWw5OWN83doF
nzg21Qna/FIRFpd3CoBb8CDjBtDMeAwIiOYERPrcWBwZrh3SAZV7oIZ7qWjJu+yp1vQxVlY1hDTJ
B+IzB5PkBTBh43QXFeyoHVBFxcBfEpj5MsEFAhUlfh/5SJYEOePeIQy78E4FgcA5WSejR4XCQRFs
Da1G8xmfaznKJTUOkbaZBkShs5Y+ojsmND1jl+6X7lrJXnTOazyGlzD8lFKdacAs6tmiBQW5J+FH
hBlwnWGft9beV8Yl8kOTjYN7TjLSBsLKWg51cWa3dfDwb1NqZ8/lOHwMcHDRdVuHGBE+ZC0iC4V6
DTR/aTU0gPW6JhA4Wud681WFTE4aviDs+gBJ1yKBNuM2J3McXusylYfGA2fCjDcBmEjnFXwRls3U
+JwmP9ulqAMXxuz+thLxrWdQs9lvT5c89d6nebvbUcqviCE6eSEKjgQIq+6eKuO3b3mvBSi7s6EX
dzHikYUeiq1HWhwfebLEfrKDhRrvpzF8aRTArKF4d21cVz25XKwc6Way4w90jRqgn/GOM3basmHF
lHRsPfNdTdO0BHVbd+9FQBAhyzgSpOCrNUDMUV29tkoiCNl2DbEGFhTthZuRfp7djzESYjB9LIrW
gxM2n/XcT6/G9ItRyi83N390kr9p4tK/DGPngAFyF2bytezGF6+2T3JWVhc1xoHcKL6miQCcCt8A
HoWdyLN20xEIq+mJWCRyPl3mBC6QkgzgWhFuIZ0U/8O0RgBBkVdml4FABXTmx9Q2X6WPUE9YpDg7
5avIGzIm9BKkje8fbfeljawnc7RCoIPt1WYYCzxb/vasGRaMgdfrY6oXEX2CF013TPSY+ROvHFqr
oUSRLSbLxP/I5qAIDshBTnHNwcSyeVGVd9zVXZFdQpcaqxnoGHcT05ssIclkis44cAPMDM7B7IL7
xo23QatWTcFUv/LAosrxnOohYRClpZDx/MRhiM+Lr9yQ+RAU5qAi2mRl6gNAsrNkllldA7sxgMdR
lhhVeCjRCWOtTrZVTVIsmnadUmlmRvbOwgqc7zwkEMLAqjKqatzW5VetKI5YLO9z10nwAIebMB2e
MeCDW01AdET+TztY9o7x5K6s1NHq3B+osu6uFd2+8sPNyDyIedGtG22mi1tc1f/PmX0ai+9//7ev
vM2aarx+o6XO/jk4Vhjin3K95hzbv1Nl56Dcf/+3ffVZ/h9P/ytp1nL/IYUHAN10PIEsxuOF/kqa
Nd1/eCSGmegApbAN0yJN9u+kWdMhaZalTzeFiYrC0UmH/Tto1vD+wdOhYZmeDetd96x/+x/kzJqO
Kf9LWhu3Pcu2XdTMjiN0YYr58a/Pq8qCmjTc/5WkiBDNOeo7b9plw2QAre8wd8XtuwnFET2rBKKY
SptxT0jscFfVzqUfmoLV0YqfsKmC1hTu0WmBKXc+VFbdjMw9Yin7wYi8LaTrllzSyF9jWXYA7vrZ
HrGcsx0tvbx6GafuqlTW76pbjAWNZQv3zhyV+lw1rjxZg9NsCVu2OJW2w7kOQGKnbWs9wl84J+l4
P/kBtm2jWrcdrdtayPA+mM7KFOIQ+LrceS6pKipmZoqP92ig0mNYFKb3juq2EFy9vRlDc8i8RFzs
miRUhJ7Ax1tLo0owoue0tD81x4t+d2l7RxvCBsbt44xLiLh2oanB3QyuQgOpZlpMv3HJU7h4NTyr
fHwWsd9BvpWQuEt2Nl29j5Vnf2gThJYkyZ4lZg+a6XZyIZfyUQyxcWwxFG0ZbJI95HbphQDW5CKr
3yIUBuqG1jrgU8BXgNIbrdq4AhYl3/MuDbagaQFv+njF+VqtY59JAW5Sc1/U2SyAtnaZpA/ZayZw
giTviQp27GWRy+I+Zfd2z1SAPQGR9nATHsLJxlsaywAOBBNGGbTXIG+aHXK65vDnIgoZr3Yibg6I
HsqtCt2DP/Kn76Tm1IdMgsoIGRWsXHT4h2x2xgBGfe+ipN3HkdtdACOHUASwzJKNIg5uFv821ARm
nDA8UP+Z2oNSGi63+1BS/Ghh2SCV0817zUWvMIrhMuTlI5ikYZm1GjFVvMwVU6AEDBwR8C1jbzsk
SOV63LJInHDwBLoiTbTO1pwGiJxDkgs83ToZfOF22lCj5UixpTcsxCezZ+fQ5xG5XrO97XZhxDMN
WzbFQoHLoZGrmqcSE8dVH77cQdRPA55JzD7jI+r0TYi4+GJ7dvXs+tq9N9byzGYUb3+eozh1OlwL
jN0WYxah5hrwLI2QXjGaFJssLRA34MT864L5M8fLSJSrYrQvulTddU6I88UoDZzSNSi018pqCOkh
F3LVFr65iuq2PSK3euQ0om1NpQRbjKEHBDyMe2SDA2ZMNrdBYmcbN4jQaeHLyohouiMCAAOtg66l
7MOao01V2wCPxEqk1drshvQcGEc5V4gNuXk7ULUai5u2KRhvFoZFFcjsZqwLSgO3SbZwzwbmC5LI
C+3VZuex8EKLFyLqwDSQ/UeDd8ytnPC+qEDATwCtjsbu2FXMrbLQI5tsCk9+2phHurodOVl9/Bjg
MaX99tXJyL/GNT/sthF99WrMV1qIfD0jhXU1JN4l8EdY/oFh7elBU1zSTCNKm+2er2jqqZQhk0D6
vUhdC9KxERXHBuTjUUn3SyZfnR4Np57h+KmAgdXj+932JYWNUwKzIEotvUvUOfQr70Ek4T4cDXfn
5rRJ+kHfGML8zYTfXaSIGwazSh9Hq+OdzAlEw0ZqKVWuGCQjeEomKGnF7Wo1uCCZ2ybWFxm0ciRe
//mQyomHud0OPDx9cVUgGvnfd93uj+ebt/v+erGxJS7UBSi+l3PD5XYh3LmOnnAu/IXxm7F8wUz1
o9LJD21sYNeuDetFGI63vhkM7blP0jlzfrc3XTq+wFhUSXOxA1oquTBgEI4KL+Gf27eHDTkbDClT
/37m7WEN0dda1wjdAjrj+2Blb3ffLm5Pbad3swMl743TuO2kpT1i6GwPCSxUsPNJ8ESnxXs06AUX
+r5rjWA5dEPw5M64QNtsIClKL3gymURtUXu2q9vNyf6ZPM++g41wl17ddnAeVW+ET2wL7wJhhefb
rUnz6H4Z2zxP+ZQK1A0a45+VXYR7Oxfuwix68asOCtq2kXmEGKzBlsaVI1ztGmhJuqkyNAVhlO7S
sKj2Te+fNV1OW7Od3Hu9Ks7wqJ6sNtK2nV3q6xLpH0YIA+5g/aLD4dpJBTEXaQbyCyYlbtgwfE9w
f9NRsgccU25Ch6Fidq7T0VsRlQVywLlImJ9LgEpF3JIU6dCqAvuF+jp8njrrCd/Fc9+U63YmCjm1
9lBV05mNAExcBEFFetf6QIAcMBCLbkf59+aTGcbLQKhQmXeXGQwnnBzTpn4/YnGgZZ58m01JMK/Y
9uR61QrUOpmE9F+6l9i0yLPIy18c4M+x1LeUV0/2aN03k/vUMm0cYhdvknSOWT5eXNs6SCNaokAn
5mTormqgi9dekfbeGy2rFKnO8BrTN9fW34YI8BN55I46t+iOpnbJmvwm9brD76OfCcK9UIoy4CQc
D34u4s1DDSKTLFO0J84xceWb0gjFMv0OvRUbFmYSkLZQQQvtNyEx1PQFmkTdOgJFaJonmzLGIcmm
jewPVFnzVl59N/zzjBma2lioOn2UUCSKxFpnw7SK03bTTvYl6bRdkA0PncyuCb0on8BNpT3NL2N6
7g9U0Oci4oNqfHMdKdpqlZjHF1FxJgnh1NX+yu8iyCWyvZr5wZpJzljcm6jc25XAupjCeQPyA7oZ
Xud6OEaMeubipzMYOjpa8orz69J1uPQRmsdQLwedNCMsoAGItGj49I2JRTnvHlLraZo4F7fa+CQn
8ysoiyd9atdOW61x+Z/MoHuhSH/xLeO+T+VPInu2NNfaJWVLBzLlwE0y+8FecJT1UPTkb/STIUO4
rs8f7aAwFmWVTKcajlvSV2elwGlGSAjQav4CDfk+mePV4VkNbjkq7aemBy83hAix43PgrBlbHV17
ephM8QDpfVcE2q8eTy4NiEKBJyiGD793Do5O+8Iv1XdQB1d0ujg+LJ4kp12TpG+oKrZRK3aYcY45
1gI+NRiA5ogszBt/MB1vJBQBbHXonw1teCMLkfOKYB9EgVubBqZKpa87z3jPeAf1zHjFjfKqoZuq
wc8vBtVCGTKSO9v0zqONeq/ctdiucZYsW7N/rkcOLb8ChW1l35IcUBGnP53Q3gzszyTb84lBY4jB
veCKRdfhp+8qp50S7Czz3tdQJASQ1BZmOecyOSmR6ANz4ax87qmv8RGjgsgCcA1I35JQPmRT8pL2
8oW2v2vSh53kFCxd15lVAWeDpCQM6y4AfkmWg1ZcKgKClxJqjO+rQ2OC5xocn4kttDm6eA2IY7Kh
6YUu6izAltAAtWWRHxaL0OkfDbo2iAgPyAi+cof/LlLvI04azX426OGgNsToqqtrrHt8kwDpWJqx
VxX/qopDD7CcerfSnPiUEUks3g/6SeDT8FJVcbiy8xIItPFmRMZ753hbEXg/eUf/ToN+3EXlr97m
G69P49qiC7z05lhPXYtprcQfZHU4m3ry8K6kV9HQtMyRYmMkWQy2zJYZwnfsKc2aTI37ngvQW+mX
C1pYVfkx0jnQ2VWj2/KumG4xPdgJYoc2vhvs8mqUwZtt0e9mB4tuf6RHxddO0Ed5EsDwaq+Gv9e4
7TJVMQyneToWhM9IJR5lw6mTXg/QHBUtxqSD9pxNs+HzleKA0xrTCfgl44Zg869S7z1wOPHSCpkY
GPhiWwqzeTtwmmHeHSLKFVXRY/UaNB6fjJEss0SWq2k07LXL+FyCjVr4hjlv3H9Hnn83IPdYxJYk
gcTtJGlJcxJSyUdhfatQQ75ulK/MXNcRMRLQyPwge9cr701XvANj7qHeKviyoapNVPsA9hckjU61
5tXiGx3eFi/z7bXogqA8xFDrJOGz5rFAkHFAB5/sy0x8Nl3nooI0zqamdllmxEv8EV+tOX5PBdq1
DL2lCmlfIkGTTXwdG0JuqBGqSnx7Y3sdRos0sXklMnO8fiGt3/bJauS7OQ3P00T2aA9iCgH3bsqD
H7wUyLTa8l6Fw3ehgRhOO/9pBurSUvoMEoK1dKVeI7VXXfTWIt3oJ+O7i4xro7UrV808J5m+jsJ+
JkcF85J9HdrRX4qy+OpDdnHoUY4T8ji/Ke+92P6qquhb6vKhfAsDa+ei3jJD9po4Tc8+SLo+xbNC
5kHVKKD2LONW9e6Q3jqf6Beo4+leAsbnK4AJ2efInnYs/S9EXu0Ch4268w2E+sOFu7so1Zve4rYY
OFg8q38KQ8Hb4BDDLBCBkU8qokcXva5Gw1NO7mscRejxwqulNb+nDVrsqyfKfdF5IcR5RKZeVSTL
EIenYXQ23AX4+gXKSHTjcCZPto3FYEp2s5UsoWOKtp5pRg+AE8fdyiTByXP0z1h9cXyk0L+Sb4aM
SGWj+muB/orlxZGXtq2vRpT90vSZXo0bGvvSf7B3XsuNa1uW/ZX+AVRjw+OV3ltRUuoFoVRmwpsN
D3x9D1BVN0/d7oiOfu+Ic5QiSIJGJLD2WnOOGf7mi4icp7L5DhKMdjLH9Jib5OB5CMmw/9MkM//I
or6o6D/H0l3opnIXRf2b6L4KS2Lx04+vGWtkVhN821j5Pgp9kr9Fnw5PCXbMF8KZq19/8oCnLkyO
XWcdU80l6tf/8uwC1flBTcW1MVnv4yAF0lBzZlFM2okW2tooUN6qqc+AtY5uYwSeIYrfWU+1uvHH
c7VXuvxLLdD2T8Hh9FZrgYqavL4C2CLsb1hoTfCi5vkRE8IkAllK1dlq0jza08cZvUUVnhpfP7ld
tSrjasO5sU+3PQalmWIcTFGdGb4d4M5drOExErw6m3YITx+vRGk+DPFhGGDo7AgMwbC1SJXWWKUO
efVVtRu6yeEs6DFJDr26bnH4YaPZtQa6YK+VYLAy4smk3x5t96WGGeSk1SVV313R/0k152eulseh
Dw85p5pZ1Dgnh0Yw/fO1zvHDH8PfdH5+cI4joWJQ4OCCtMus4khveVPV/UAGJWwOjOjRXDrKj8HI
V2asHLTRONut+J15PqdWS8vmAYj+Gm/vbPTlPkqjjT0Gb9gjYG8otL8H+ANJgl3WBc05qte6LF8y
UZ4h+2CGsqHSZ7p6M8f+vawk0r+0vg3w61rnmuBIT+js0iT4XU5MvMjB7i+t4T7WxEUUNSaekjkB
02TzZ18njxxLYWur11ZPzTPRUj84v9DgHhimt/XCFfqa+Jd4U0AfNLtCbhHjwdZqOcOPt6xuHm1p
vHj5cx0IGRE09lgfyNDSZ6EW+m+YBfV1FvjHjkygJQx5UEiSQfssGxh0F0OQLjBnrqiqA8IHI22d
+HTKgd9TRilRtgyG9Ii9qFgNZvMmAu3dCKCPhese//RB05eDk4Ici7WPUbOSpa9H/LkNfOWMFo8Y
At/pTZbvZafpC9gwkYZZxyz1g+1Do/eG6mcwjBuf/PJoGHB6BMF+UN1+pijjmS7A3KzFyTC9bB0Z
1rkFZEwZTl3SDoa2IEVkeBFZOrkzo2PaZSpf1OZVSq14hQZ8IMH50cSpgIPYzCvFkoepgRKjCLCJ
sFkqlpIuhqxCcznNl0bm+GeBmWhGA/TELF1bIIJu57kdq6ugwVrlY0MDkY5C2OL0eGPIvE+kDD7z
+It+Yzo39N7cIBqEcQLOtMAz5UgCMNugBBHSw/1xlI/IJD4b9++q4TpWVZk1bw2xTiHsbyJSSecA
Rexq7VkQsWhevHAqjj1MQBIdY+8dRZgkl3ogmi2iZ6b4SL85vKTLsUUTFBD04ZfxsEoy/YrQuI5z
sS668qFMznpNWffyag34bmQVYrObXqpJvd95eFhbIyWIBcqhi4Zto5aS+MS6X9Z2/iEKC8IinvYx
gy0X9mE0NxMY5o6ElCTb+JMQdybgv0RFUwsvbrmt/ADlIxObCpIuI71lWBmkupPptbQG3swwNVjg
ECY79OQv5aybOpMySKv0l7IR2iFXmL2kPvLivDd3pvmqKUJdNy74IhNuKRyUDQx6QBgyugwoGGkS
UxR10YCwQtrLgXUlbFIk0mZTbav3JKE5OzZgO8OWEXRJreiJU50VMWuz/uAp8a0WdrwXibWbRvcL
PxFyVdV0CBqW4mgkIdGoTXypquJPLztyzS3HXMVpddKyuFiowv2iiUSjKap+xcye5hErgmQCvvJl
/pCBAKdK3OekX6R265KjYlrqooN6MTd17w+LxWFqwdxc0mjwtHv+2hLh70KkfzAmA3wlNarsmPx/
armTkE+GeY1UvjcXfxpIOVRpfUqcArDMnSzpUrUa4kHIeiAxw3bXRWGO5bOccxXCOFrj86jrMWZn
7grJAoFYNTy2wLgYTAMOdDU4cBWMn7yggQ2ZVWdXwO7waj5pEGk7DA3zFD8X8ryZC6gXlkY1j8fi
jyWrraEGnMoGhr5d3t/qZuSjl550zrtHrfF+Y0QQM+SdYHmwDedVdXX19lcm3B+qQ9aX4UKjl1V+
xXhXrOxCXlIvg4ffXELe1Z1lRM2yscUPp2Bd/DZqDkhQrYoXY0SODJ9P0wjJaJf1hUwZf1UPeoRQ
1LCZJnqfhkbNwmBL0KmJC5YUhGtUdrm3/e4R9/k6HbKYif2wt5wWdu8IJ11IF5WKPax8uJMQtL8k
pkVkhqO/05Vp8OcQcBTBhAyTcQETvVzozd2nZDjKcV372Q0r+u+4WhWqsEnsAGIttOoGhaS9MbE0
1mTdjbNAoVEN1uRTZAzcelMlUsLi6BCLeGq1dFvXN7NlKsBemUl2zQaXfvdBr+pjbFJKu2j37C74
YdFoRU+thBy8cgLnbJUcB0f/0xQFVhiiBl1jAGc/NDzt1sI2ZslXVSg7wv2SoU9P/IvJIV1I8oUQ
B2ufZdXcyaFqFmpHUe2mrBE6l7zGUbQK3hXtHDWQAC08LPE4TuvUc0PkDHoFAbrV6MhQBahEk0pp
bvj6r0UL/wE9u9A4aSlx/1sv7DkBTJtc745++s7g/R1PNqiJVg4oZmZ5G1zcwrk5zIYrfUeqph15
cnp1bzVJpIu4b8yFIuv3lJzouW20lBU17SuDRTpBOvnaZp4/c3A6EZKjsXqDdOY0j74us7WoKPMA
YlytRuDCVEngI6LhMEYaRxNoyuiHDEF5pToceyFA4OJlQen8qUi6UMNj1o542kDJ4VHjLLFBVAMb
wWB4TzVtL1S33esm+p6ovff4+0RElltdbDWjfujWgNHVQSrGgaD23D9DotAMNRMSP48AOoXtfCiZ
94dByVen4Dfk+Lcf2/qIYfcSd0do1WCpmPWn/ilECDf9ntoom1t9YxJp51XOOinKs+t1BTkS6Y36
qEcZE6XWsZdy49piL0GkdHawb6i/Gm9aGLv40X4qCS7VMbFPdQU0OfQ2YawfYSWtLGYJYDlQTKhT
q3EmJdNeXT9T2B+mp2bDZgx5fWasX4ykOImc+UlhXult4mph4Bx1HEJQ6BNuQ3We4JRvkvRDqWhQ
6Vf6GAwyqo0VGG9qaNFIFfkHlIv90FQXabTQoIZVpVcPCmsqiiWW/SOYvzvdt68RIrTWXyV9vcp3
t53D8GR6FxAOvDhDftEdjWhnEw0sYKDiB7nQtGlQCtsEu1jkMGPyj9CdAy1NI6p4h1KboMhZPuib
uE/W9NE5w1qXzgKOa3LWdtpLZHCMRXZCa2jlaeZRNt7Jorwah1+j394MLIewTxYMzM7Tw1VKAsRp
uBRRjyYiPFn5LfPkrW34ooa8IE8NWKCSZECzF3UN8ipKJKVXv4q2H4mAQvnbNu3Ppvg08vBHmmMJ
bgfBOKvA7waDdZa7sbXVW2KUNJTMVZjOwxrp2VBAtbSUlW1vrbH8SCt168XksIArNUjaMTLEXWVP
g8IrYEAOirMIRdvM+9HEasz3JjfdbUr610wg7HcFJzLTOPmwC1kljke0V0kbrdTR2vYiOobDomVF
nvK2Jb62NsjvA9mlGuLVhw/GqeSle2VUuFWRFDEaI+cHxGgjLgqjKaliVszBM1uL3u+PuTGFdSJ9
Ar5pmP4Je/3H6DY3iyCY3og2U3pa1u+Bkp2dcvzqyYxQHfsEw2EvHVzd+skMMQ+N6Cw0jppBcUTa
v2+C9KMMBzC4/UKYQbYw7AKvakDgkhxj7Fzy7JrehYH3HvNaC71Sk9kHJPiXWGPJIY3ujkBx6+PQ
5CjUTo6lEy3OnQ3UvkKaJ1rjWASwH+IOlxqGJC1ILhyt137m69CLFPJ3onsarpJRO0R2dtWI1GKh
1+IrJLiV8+yol7fSUSD+FmDwarzhGmkCMyNysMyYeyjKtNraixFHX+1gn4HjX5Hw3DsHnqJvXNPO
eVEtzKF2br30egAfjtzeNGcZLY+eWtzACx3NvPsKdInwqkBAI79c/NSxa/+ITfmeCHFIeE4BH7jC
b47glC5VwTLcbX+S18qRWkXihLwz6ncDY7dKJjcKYt0YzxlPlrhDFLSYVAcOu80x0aKNQBvGF/LF
cbxTjM3NJgEPb7Itm52p1R9eOO6gO5ALA5MC1GcQ/CgThrI0pflqIQ+2X6NO3U/Pw+LQalFDqnKv
FCl6tm5laGInkuyPbfEV090DUnZXZOdEl4dufOfAexKu/yhtcYWFdo962tSZ/O1FOB4sV7y02fhK
fDE9IGLM6nCvdd2Lb/t3lKyQCkPx0nvtu5e2M1P70fQ1fUlIFHTXorXjKl+80NpOE6YGyr5yg50Y
IO4U6aEY5oMzro22uBt2Z6yDJEf31G8SPCldX/2cbtdY3b4X+ZU+5Mk1dqlUNEYIEJjiodgAcets
gsFsPit59Op09pvqO5fKyV+GNjzYdProijp+vQyEsY2tajO9i3HX7jUADx6ehBKW6liaa+jSyzZ5
EbECFyGAB6Wjt1TOLKzfKJUWthsenMLasCzGgYYzZOHXrHjS+hz13abCW9MF2lab0q2cU9LYL4Zp
7e06XAXG+BnYScjJs7i3Snzpc8rKQd26ZnDUSvuqCeuOWG1yepNB03oLwimh1c6jOPrZiu5iID6y
SpLCyo4GlQDQkmNpYZrlLh0FYVMKEhIooDvP83ZlB9of36N2yVUYXE0UHH1UbJtEvvWTP6XAwtsl
cpiL7FKpNizLEupHRIKxcBxIqJVggS7WXor7uPTzL7JhwnlDdA7OMrppSqasFGONg01uUY/4KNs6
1NIIEeVTdhBGl7pF2+jlWGzMOi03XlxdFaA1DyVPHYxZJPGVLb8R6RJvCY3GHRsqRy+6JFozLPMk
lfuiQXnndq+VpIzvWQyAwGFdBhbRH0JtN3pEuQQyO3q1WPa2ES8kZ4m5hopvnXU0rOqJqxjk7sJm
CI/b1n3vRo7cduUs6zR4q3r/VtOgxl+qLiyIIHx5e5r2+RsIPHcR2/QVVCdZplJXZl3HD1N0nOCs
cBdaSb8ogvyrEC9xaJkACwosp0Vzd0ZacQB85kOXNIxZctB7zVqHMzdXRt4QkJ9EdJRzg1kEy3ML
p04NaDrs054UKb/gHRPKLIqdYN5alD2RZ8851QyYy3tcS/6hGmg09qAQVx48GCJRgAZxMGIY0BRb
3N/DAdvgvPWe9jrx1jGDP4Qpq2Gqft6Qgz/aYi70DVYdZUOCz6E0e1JYxnyJ//4lcjv0+l+RdDms
KuF77k9gJj654N4rSlPoBWu7g9RQaeNei3/ZhvlFMh6mNirxdTyiqmOoSohIztCBJGO8sqjeA9g5
suC0l8NXLGW7FIBtcJhRNgTp1PD7IDw9XRmgq5bDkH8idLhgRtsouvsjLclti8bqzTVZlLvIflhk
w2FvMwv7P3MksDWG1e5F3d1Kj/qk6HTmZ8V4Z7FGRxwixqbTfD4XVfRapSC96gbG5WBQ7jQeWNCi
PvmKClvCiRHyDWIJHnGhDWV7aMaC5AOLA2rOaa8gwCPzsDuYCXwSxQOsw/rA4oxHNnwXVUt4HHNM
ftTyGTwIt+hZvFsUKAr+OD6dYqlo4ftUhWAelbdOBYheYrewRzi4PkE/QL2Oes96oeGjuhuDKWbR
r0iogui4kAxSreYVoDVAEeGeUL+sKQ7+gE7cgVXTd8lQhgu00HOej1yR03nOsWOuUwYqBXWF2utf
Pb1QhgntQCIoJBNklImPbroovJe0BynNmpCeQn1Qwv5XmAqbWps225h5uMRVFhaxPNDjdQ8y7zG/
kn4x0MI+Dkqnb+OkfmtNF20SK5ISQfvMqeif56p3aHF1ZlEmN6nnQkqfQP4hjDuPHZxJ1ypsUa5z
I74HfpwezPIQB6WyRUV7KX3mpcQQoo+P3kZzRPGqEGGOBBof241lWTp31Z7pk44w2jNs9CocFwh+
iFX6FGm+qTWvYGHf3h1vvCuiQXgk6maJzG/YYcr/4wQY2p2SIXfvbSpGNkXXql/YvclDNK+ZA7GH
v63L5zhe6eFEW6qzJZ+q32VqvJLYRpqD566iwg7OrartfT0YIIHJT4XZOOPv947AvCXZgytDMXuc
mQVuhkRpebWnwYH0FPfqS5dTfBGp4TvVzSwEbaqOMAaA92rFCsiNyk8v/I0A+JZ79p+iAXzUGNCC
Oih9kVT7E2ygU1fh8kzLcOVZrOOVilFYJFwbMQIKlVpyjAmpkBxkssc0alGe2mJtksajp/bNY024
tnGweAUAeTKAeuRb5MLHKd1vrzmHjgmkEdMhkmMiECzGq64RodJjwNSbgbVrWv+XjbJpqLovoZnh
xbGjj94luIi/0NLVfWOR9EAv9GVMjbpUYIMymw23PSu1eVMVd+SVwBtllC5EPEbzslGMCzQ/wjI7
b983Ez+3Pya6U+1Qx65jtWxOPQlCvqna2xjqD0tQ6vUiJMwXfN88Vd1HOe+pFzWppEdzSLaOlpKG
N+4UTtgZiIQwNKpXpYgOHdbEqpHDO8bUrR0l0Gkwp5dZ7+4qI/wsUpLOstT6NFmdu3G8LVEceHTj
qIVRTei6v06ADvBA3inQ+UyDvBar4RXr/M3vkRrg44ppRuId14Pmmuo19YqO3VQGGlSunNi/UqXN
6XR/yGpCb83MJE7eOAHEa8m9CPLA3+034MbbIT8oGAFaVCX8i5gs8vdW6HULmMgzSbt5JpjdwQky
1a1v6EsvLL5cJiIHoQGf1AjCs4LkoY6ExGQj4exZoK19XunCIbvpAokVGTq/8Ali7qoWeEttWBOh
hXISMBvHNgLLTYpdMAdOuCBZCSJHzeekxE5T1tAji4AKzuoDyP58ZfJ2qOA/1NcAdPxGpaOYZp2/
yRv/Z5k3ytLRwx1l3K/JLg06LFEr42oiSGJQQp1N9dVObNU2KIaFPzCBC/Cz8I6wG+UxeDlO/swo
V0wEMZgG3a7RIEilhEfNMqVgdM46YqHn9cNwzri/XpHCUjTltL8LG/No3MQUxKO1Tyv3URdEVSm+
PJCd5s/px90dJf2NghazRU8mmZs7D2V05yIOyX6NOQ8SWGHH79Y4mqvcZSJot5q9d13vkGuBv8p8
70oXBW4XIjwvfOC8/m1MtE00oUhElPI8Ot7c8+rsxdO+4oYg1LiXe9yyIiFdJTQ5/pvFe9LB1rIj
e6UNTTMfNMEsquk3vYqcqcWyxovRlhZAX7L2vHdV16ewNNizJEARxQv1/s1T+7tL2lgA6tiXXn4w
h+4uBK713mRPHiAjgou1Jd1YZAUh37iWg+Y+cOsrrQGxtxUGzTipiShBE7ppoVjnplVvmNoaNMuI
D9CykTJHsWcmKDSSQjmmq/GmsjLWAwwpB+PQuiguCsinrALVJTXnR9aGRxpI5T5M+pupVeMiSyuk
jW7MwMl9VTUeSisYgvCHwgRZNe9G10yhiIAsQkJ0eAOxZA8enTd3OHsOE5CCxSo81FNfEb9q096m
hY3C0S0kjS+lPZhNQSfZLKhW5V6IPjkaOBN1JVD2eFN+Ka51gGeIBMcnqs5kGZlXw8GI/C/Vo92l
QidZuRHswQDNiJc1JCa48XKIAWZOElcjN4DNkUeW9Cx/TRn4pwCxKFO5B5opa2mG+k10X3llcvDK
4wvd4z9lFYOUrcZtW7U/U5U5aiL5Vtk55nnLXodOtzdS7e6bKCsx92yAzn7EGfygqBjcReNnl9Gl
HAc/OYF3i1XZRD8UZfDhzXkAg3sIegpt9sjGQdUGxN03M9UYV5obEFvSLx0Q44uoB6DhGeS7YXXY
BEVkLyOVZkCbrXuNpqAvLr6uVKtUoy+Za9FHVzkgUcGKqn2j7Efpri0kDst6iH6aaMsW3Uhlgsd0
S5gzx6uZr9A87gDSRqaF+8cL+w0V+wVTyKJOx2CRlqTImy65Lkkw4NlwOPqqvPraDDdha407T2hL
lkfNIgaitJLgrmehcQuM/JQgw1uA+h6ylYIibl40OGOdjk92B4W0bwmygqDEXBwUMHPNOucN6PEy
NRbGGzmIr9IJ74bZTjwo9HyD9wfGMsqw2NEXAIHeTL06kudez51JqdVBE9PiRZD97HXTng0BbR6m
v4Iqyv0Ygr0aTwFWMbSyoNMyys5OcpTIre1YNcO5LWOTkwx1bqWjz7JMXGOO/emVHOeSXcW/b0lR
xfNeT+TL4Fsjh82IREq1YQ1XT7Ur5XYtAoRYKQUwpJ0CJEE0HPwaDRiW1/6HHfXtzAsEKUuucLet
KEiZicmCCmt91SLiKhDKUQoA238d7KH9SHS8UxUrmnvudPM8UTgwRk1DKx8eRxXexsh1HiJlflsM
yi7xB+uQyLTfOwmDFycR46cUFv2LYcSvS5OmUfX9WKv+piG9BTYbQ0pm8O0pDNUHVMds64Gc0WbF
6Fd7WTA4KfkSFq1mcp4ATFa2jROurcycYoJYyjbp0UGpbOAGAgXi1As9StIjiyMaECmgglwzIW5p
8bAuCcSF/5WNn2Pn/RrzYLj1XjOlywDfDFtt/AQygdaZT63ud+qZ84Cy6jxLbqIRDUAV0Zv7ZkE9
gVDTD7dEfgzD35k1Wh4eIz99Udq02CjdEALNYxOCTGPWtcNAbJOYTIoKSV624WLV7qODEZohs1dy
AwaJ5DgmCKguVlHoNW+KoLsYhICuY9E1b01C/9+NVPfkRF38xuCk1urfmZ/H5y7v+hOooWjGmql+
U1QWMYbZMUqne15Iq9salVLv9cHUixmj5nr/vGxNG32ZsbEJPWfWiwKeeeopO5Xkx6WSNvlb0kvg
HJ5cd9S2BLp0H6HXsio3TFiv8US2rEVxTeitzZi2N3aqclJGK7V//sg7FzBFZ4p5C2bgSoaUV0o6
E7n5gNNbIqzB+VCN2BvlDyPIAHx3FO7oEo523rhHj3T5rdr5R2fCBWqt6+8KqmIFfwezcJIHppem
BoPcAxThffO170tqFkNAmbb3sS2/f1NyM96pakAjGmJCN5m0n78hno/QxgNEa0l65hTED9fCHZz7
cl17eOrc2q5u4UV0NQFkFSU1qTj6w6YdZJohXvc4Y/ReWgRK57QQy7wkTtAEXjpZRQvzIXMte2QO
cxZC+uxKslJInZdS30FZNh52OYwvFcibGGhFn0mapmLS06cfTaXpj5CxW0tNMLc8+70NgpcipUji
zMgqPyIIxlEnH3sLRjALTcoFTB4yL+4aYb4YahC3eJiJ6cFZ492zt44ISJ/KdO01ZJ28QxmAHsVq
XvQpyyPU7bW0PWupjTJ+IRkw3oZUJaBmvOil95PwWvSs+g2qrWj6QcL5HctSeHpuAhAz8bpYYxmR
tU67ynyh8lkQgjksizpz+aMN1ksNiBndOoY4d7qY1J12snT//rySEfgq78zoYmQ/ULbZL9j+nReX
J6mloHbpnjsvkcfENC87olo6VqtRFFw9STsqCM16a0ErfHFd4PtWbwCunkJmgjQj4QkYyII0gXVj
mMG1yXjtwnS0WaQXyktkVvVJCezH85Kja+UNaPUcgzJ2Wd7tQUFh3ee/NC/u7y3LUOq74IQgTTs/
r9I7vIkkPKeCdZWtNOGDzj7cLbg+20bYIUItzeGNcFk4TddK2r6Ar3S6GhQgsm7iR89JfdMYAQEU
ekA+tOum+xKo6+x5EWZzn6n1kYRxjltq8iBzaLj0Fgjo6ZIl3f7e0E/O4MrcK+eBBy2F9fdlxnwu
ANd0i6Efy8egWKsiSbVrIP3qERN7BPxeINqcYGFp/dCE/KE1aXF6XpI4JKeRvn3obbN64LunKY3S
YmWJ9CFNk+lexvKr1pt697xIrro6zyL+DK5SNY+yzRlwKi7sPgN5LTjs7lH3HPzzjHbt8yKY0GwJ
2BcatWV2j74ZQbXZxkXtDYFV2x8eVtrmq6jO/VUf1cPDicy1zLzJWrJSlVY5+mUf8/fnR+WYdzMA
5l0rSXzlDWe7QAzUyrRGwcO2580UlQhzMfrd+u82whgIVdQ6wgf/tTu1CYgDNyGT/90fwtpy3dJI
mv/dBroo39K0pQf7r8eQRVXvtT54/N1E19c8FiJhCfVfT9gLUFgq/vdz+36+0+soRlKwoAef/25S
FUpghNOEMuT+sTVbueyjjQUl+uQUfnx+/ohJjj5bBNRHkP+v3z98xz1jV5t5rfefm3Tq3kuZXJ7X
F2ZjHXC4+vOmg0U0hDH+vGZkHd/1Duc1k4u6LQmSZZgxw8lSr583tCHALpDSyWWi+Nm1hrImCeY6
PS89f2Q0fRI/07BS62+GouaLytTkhbgOvnJWkf9kZX0dS7V46AMKtoowkTXdUSzisna3TlGdpdYa
X2lof5HaRGxCEozrFEnzJhs4yjm0PKbaaTwW9BIXRgP77nnx+YNR5oiizVePz4vgJfEAKMJc/t32
b7dTi5hY5Crd/GMn0/2fe3puA29N1ZFDLf/Xfp/bFUqGI3AC61CHp3+799+L5Hlp20LhD/jf7/28
xXNbHMXBGpsj7efpZf29gjiEhoKkIx2u59z7j5epyXFgNZ7qCWFe8JSpibnl857fd8L084mUSFh5
dgTMUL2pA8ENZV0+KsfoLq6FAX/aXFEFbX0yfxbPiyanlAVLKGXzvEjm1Qfzef1MbHPxKo0zVOj6
rahb76g05Ak/bwR2TKyt2iPUcbpWSYxmjrbC35vTRQJWdgVuwZsS5vm9MPkOT4+b5yoIT8Hzf97J
kIa/YqyWrp93wmbIshm9z1EqY/2mMb0ozbR5JIpsLlEtvp97WWfd1itoJzzvZI/4M5pG97fPO5WW
8oN+oHW24zp9rbPb83HBpzvEnjCdet5HlRh3kghGyvMiNI16ntdTuPj03Glv7lq6cbegz5J7Vsab
554h4vR7pFvABLIN4n8jR+3yZXHLa5Ipyb0m6IEef9Yu61JP73Vehjfdu+UgGO7PG1iaXi/soLVW
z20F6T5nW3HRkk33nu4ThRFnNaUqN89bMB/ujmHmXdNpH89NilMQSx4HIRE0bAvl2O4TtHJojdjJ
8wfZm7+wJHtwQ9jkuaO6LUZEPs+L33tKnZPtKHdD9s6BVAFmVUQAAboI3M8E31JRVukPK9B1fIoB
9EtvbB61G5wHq3U/xxCoBVJU+5T2vKm21dN5me7puso2yEj7lakWMP4H2qn6nv1Ww1B+3qASmBzS
cFQOSViz+k1Ccxq2O58dgvK4L+WL4bQdZjYDhqLWNB+ieDyvHzu6IlpAEEgauw4HOppczysQ0NGz
qaLoxucFT6EDKOV5BdndfjeiqXb6YGU0qrotmYFw1s9en9f7earPAstWzvro2wcS5CCd0mv6DMW4
bPs4ei+tvEChziRWw9v46tkaESrTqwxJqIjbMjjpqMFOltOltLR4X2jjnfw4EA8nL8XGjV1rBepW
eW9cbW5pIfmniCcrgnYXij5Exypu+1Nr8/VGI6X/dD2Uof04/KD6ZTAQ5dXOCZF4MPslbWG6RUdA
bWXW4wNAqL229cDfeEQKTn+Yu5xuELh4dixpKdehEtmuCEYs2VqCEr3pFgGqnZ+sP5jhgZA4xUrp
HYArcZB+Pnq7iYbU/kw76S6Eq6GIsXlv0Hp73w9u0dgcwkB7wwSvr1RCO7dJONR3TZW/n7sOsvDn
0DXOvXdadzMgwl4rsIfe1Ngl3ZrHLlG/zADB15dKts1eMbJ42RPW8hnGL88b+MoQLnjdjNODkhl6
04/fb82AAQkPrv2DQ4a+rFyv3/lh2V9tFjKI6ti3ylkVTYTzUC2fBLuUbKdBy+MHZfP3vlNbB/oU
dNnNJhJiZziQkhBVBT8Un8XWtIucByXCNvdOqSX0gwgLAgc8R/tp5SCz7PhnYQlw976tsKCCNag6
uG+e9xyreIMFDzW57MZVNqjVdCBK7iYt8u+n57rFB3RpymsNnzbW+HhN5Jb7yv/75y7a2NawrCnq
xY/4kNNHynFItcqHCH49b1AMuBGl6nZHYsSjU1XQ2X/+4VQSEox4SD7U1MIvk/vGTjVgEesKKpnv
FzZk55aPAa6NyFxy1tXBdWSKZKHPr9jzkXwFo6vv8+dWNMTBLiLP9R83+sevzzs5dmrsn7/RYxPw
U3xUK7q03MU/dhdN+3ze6Ln372uel793R2ctnpaRq6GyNH/xvOb/ePPv60OB3EoG9fD9Ep63/H70
5wP94yl+P5LrNMUmctXvp/C8zb8/j++7P/ck+NbQx4yiPxXo3dXf5/H8LTcB/P1/zEZWh/Xwf8Fs
OMAn/ud/4Sz+N8rGS/D7f6w/05/h5z9ZG9N9vlEbitD/wyZgznFNsBZwLXSIGt+sDUVY/+EIDKiu
o5qaazum9i/YBvdyNMu0XNO0hePCDv4XbIOrVMt0NbbBGxLs/P8FtgFY47+xNqZnZfIfGd2armmG
6fBI/2RtBE7i6GWbXBkt1vRW4/cU9RFOxlnp1e3OJRa8YSRaS4yXQQzKYWpEmjMA5vNRTb76Aod/
RNdycMlmT9K5CXJgwu4+ODYyalD6TzmQ5+45c6qOdiaC4iMNbNZoRmHNTQcs9Fi+9561rzvXRPbg
3iIty9dJGkyZKynQHfCTrjIpWqcffy8GbddzvMvJMxfuf97k+3bJ/2LvzHrj5tJr/VcOcs8Gyc29
SR4gNzWxVKXJGi3fEJZtcZ5n/vo8VDcSu1yRTnBug3SE7u+zxXkP77vWs3ABlxirnDkOPTEVD8w8
N3URaTu6+ChZJew6F9kygfUYGQ/vf/39BwIzJNJQw9goDPHehBud6S1ii66AW2zUWHssvZsO7z/c
RkyHcKxfqtF9jaddVD77YVquR92+zWVIPS4o6kNn9f66UtEPEk0IDIDqp33NmeEwAUAq/yda8h3g
+I5RxOg/7E1CfFLLx/XuVpTQIwuivNYZh37W9XH//l/ffyQpejoKpaR5T/OxUdRabD3IEbS643Vb
Iu1KfxJTVeyV3gFaNrwwhj9Mnue9sk0wgfX8NUY1QUmh3zt6I49YGFKzWU0Acqlq9WRwBDDF0gko
vxFfq8ZFOFfUT6Lz4y+prPe6LOZ9I/I9OhQ6N0HtqeUkxFw0m67RvoeiMXDEf5FRThsvi4q9hTdg
DnWCZQgBpB9BJJuNhby1QrlOZXPnkJMn3Fw8dH3mzTX5Zq0CjeSo9GsljPLCUZODYEmXHk2RGwQB
XzAWKuj4pBOJbB4xg+se6EYqAkDh7pPZ/9q7Zb1nHJX7SC83dqeek1BanhMbFxGclnVcaznTwUBD
MujbNXMJG9GxfHTT0TzYU7Z4Nek/WhYOgjh9o62KrA88vEJoaxbZN6i0w3oKOo80KFJBs/4JPQyu
teaLSLB32fN7Zxkidt8SQVbS+EyKyrqoRozVhoPKNqzlFu7Yg2vo5RFdp/KqynpwqqK5hOlGL950
41dhhj/CZYJv2ZJuLQaUg+1q1DHNR9ceXwdjDNjxEB3YtP22CfXXiR533DfZ1g1/qBmJGM1Hib5G
oANtCH/CwZ5tvizs9yfDzdnzA+hzRXJBUN3SMtW+tyrOdl2FMGhW3GaBekrPwsc8Q19aGxIWnq5d
kvWDVmwAMhXAj+hNnizuMG2f2/ljZlZkcpu2/Rj1UerpFhjcDlFKabKAqQ1qzTGol/VUwjCm07Bp
6izajLUZbcM63M7TInmqCyrJ4VxeGPzOuEguHZs48hQPp8zKbp8N/E6D7wA5sXlhlLGOeMDxQlId
94kqQba75lvtmtTHGh/Zt2leQyAmkwSfTw8i2Ot6P94RhnSDXyrndw7FFUZlXDCNsXR1fgZ2h/1Q
paASra0YySCGepfuEs3CRSqmOyglvH2GvV0Cm2CBOqzQx2BZzrX4jPTXSv/i1Lk8RlaGdSWc9xgr
60OAtCEO811gYNVzgj30GZcGJ4wEXt1VzEyxbkZ6qn60UMGM9nIunAtHJhAvETJgfqNM1+s+d6sr
McSFN5qWYZDMkCbRPkt5Y9Jvkw41LSzo+uWNK3dNA2GExRipoob7JPUu2+m5G3r5OMnNAKwHzV2W
b+y6vsbjXqAb1tB2x/Y1bHgXNa1+XcNn2zKOJP0jBWtydozpIc/K6kn1UOV1Wuboh4+TBjt/KrRr
tgQ/yCLQDspH1A4zEV1Iq+1jB/u6IepHmMtrZyQINknEzo/kvDVGHlFGo6QbzXJblbhMzR76vp7U
/kVeapdAEsZbVWGJn4saWEUnbo0pnDa5dTFWGK1AZhZXbmvpuxkcKtEJ1pryurozBdrHpmdvD2gp
zIWGx1vS76Hhs0UuQ/Yl9MrVSKEIaHNQH8iqeBRs0DZGN4PIN4zgUMfxPnMuB9vSbyQy9h0BWbet
Cr6EwAH2s+kiHOvxZivK2ktFe+6xsxcKd61b9kRzISlUZQay+6gK1LnkKGXkSriUQmN92midWe3m
RRWseh4HstLwNnF4vlgu5Doh7IpprvcWkb8b3WqG6xUThl9BN3hjC1rKkeEfisVMPZL3uzcFYWgQ
6hfaEuLqQdozpb9gn2C1Jo+aN7mbDG2XFb6xGdI52Jl1Ux/Tmf5/7gsMbaB3il4Elwh5D/2iP1TL
LgYnuvIEJdR1DkLQc5Eo+Ikf7BR3nJU6lM5G+1LoWGSGWLsJWHggFsU5keKKdmckc2UGo1MavsvU
02IusNl0FUAuTf8qngliaN0EfTeOt1ENziUsdqfU37CJ4kjIkZJpDl3kDs/fIKpFM49B3nFeg3TL
Bq08xrFz15nSuegtmYDQ6CMvRNGyEtaFkJXcZjEvFWQE7kDetFvDqBbLMaIEo55fqiqfvKBJLEoD
8X0zpw5Z4dQSe6vdaUsUPZvwiZyE4REB/rTRbevJHsyKgHeaSFIL6CnO+y4w1BUMS9xuQ3MHmzbd
RkWMLl6DkaMDFaIzcQniCu+C/d1gRNjbxoPky6OU3D2RZ8LmNdTvaR48C7+2voQZnghlT29SVeZO
gfhdRZB98e021kWAaKnJhgc6xj7ZIMyvNRrJVS6veifTHxvbHBgd85Cqx+Rv+SYRCNKNt0aQ+ozW
Kam9egmRRIunp2SCvRWzdNgVxGbrKJtLnSaKmUcdaA9GRLOBPgO598rM4nU0dgXtgvhaK4BxNRhu
N6OWlvseLeEB7w5KL9wpVTEZxwgzyNYyIuSNuQ9mdIohups1HtDM2VPVXfrWo9dWr1Lh7MKr9J3M
BvtgCp/qeL4wxxrpOXPnWbVGcNiynOqXH6NhL+4MuYgMC+2RJBxkwxA86kNZuP3aicsSZeUsEaU7
8gCcPt0gCVoglGCDgoUsFLcO9VuxsViVeFM+/uonyFkpoM4ev/56MHJsj8BZqKB/sWoxr98PrqYF
jeTAbg5gaWjsKTcUbSnsaEWfH95/RI7ID1BBLntb+Tv67jmAMRJZ6jwHGg1PlZG1ucsSVLGRvXQu
iCbKD+3yw5iokJYOV5KYrOQ6cQUIEk6FajpnHxmkYKYOEQ6Jc9PGpG+pIQagW1yHXUvfEyLn+49E
ui84F14DkkQ3OCof5qmv1mT2JbxBK9NyBfB5BAAlJkPsKPmqA4ZU9bDq+IgEDrf6GodgTvVnfAqy
mOJAFb1qhZDHMbU2cZWaoKHEvdsi9Y2SotxlGYs45dC3jp2fYTBe9kyim9jyyRyk5vj+vwy0tt1C
12U//0YACRqzUH+qYkzWWgxMgsgdupWE4BmIRXxyUPyQKq8Rdc7GRN0rE5cxsXq1TcgEfjF+A1OM
eF4nQscKYYtmQ19sImg49MKtlS2alYZ7GeApE1MzmZvc9dWm44NfEVR/XWXcqw6X63pEc79hhQN8
NyVLpdXjKxgTXMnA2M+qaotLmKmlKFzPB9tCcYTOeDtfzGPiejgiD2BI4qOBEWm0MwoZjORVr4MZ
nG8wAG0ohljrpGORbgjtLW3xTOKPedT7lqXoTB4D62mPaGeVm+OtSSKIZPuxnaBpG0013tpvbY4q
35zlQ1UW5ZpMIy7AqDDbFZx8NAfXcArrVZ8RkIiybauRJwzKEEBtRTxPj597KrEHl7kJX6oHR4fu
iKx6iBG6F7ckGIQDvycuxTZX0+v7X0h0DLymNV7pJpKr7Uy7ZU3b660vtG8mbkRRWvBmlb2vM+OJ
fRFZBzXQhVL3R/SovAjbhPmBRPH+HmXNG64C8pHddosuiu8TtFFJT5/pw12qlO0OdBLpKdGsoKSh
9Y+jDmsvgYNAJNSGGQuPbbvUPEtH2yUYGgs2P1O+NnOEB5ZKH2oB3hAfIUMzUSFdXQlepc5kIQDD
LcgQZxpNudHa8bqKJjRowmDgGuU+TqC1WmZzmZpLTtdyq6TJEixID+QLT9s54eHNlwSIMPaGlwV4
h7WaEDnO9Th6C2N5+VZ8vbhArHHN6hYV//BjuVFdwe9aLp11436aicUOFkR9SylMLtnkXdA7m0YU
YkUnFSVZPnrp8vYOCkUtJuC6+V7QL8ftsvzD4v3PmQdEZq+tUJ4xT1gOJx9tYNI0G1RK4B/NZKsS
ezdXGmGFjteibNi2Q/FThaQiVbKhFh7Cs6jlKrYG3Nopnw2OkO+1CypSCLQndab9qmr9yUJgsSoz
FtcDpsPWUteAiYsNmLVVZWTYQXr4zejOvwMk4SYHOizoebys8/gt55Lf/7A/qy+Tuqn4B2sSa+xN
ui0yW1L2dTA3hOnRuIr1GEyBNi++jn3bCNZm2que8qDj5eExLF5MLsmfIA15Lh2vUU9sdtA+VHP4
xoZgImjv2Uxj+8KNsQcDD4JS/2RRw8xsq9j+b9Hr/6XoZVKl+u+LXqtfaTT/+r3gtfz5fxW8HPsf
FiA0R7nKdFxdmRSc/lXwctx/mKa0oWxapqscm3/zL7is4fCX+Guu6SgLMq35X3BZQ/4DJJRhuayd
wNXqhvqf1Ls4RFlAtUB0/PPf/01KfjnlNtc0hePaEHCdP6tdHegLNlF6Q1+dgNYB9ABGA+yfu9/u
x+0/f+H/ybvstojyFiate+4wBiRc6SwkW4PL+b2oNiEjdNG2NF6naceOOoZjUc9Cz1PZBMVDUsWz
yeTy8UHNs0eVOkeEOcTtPDlqwqUZ4NQaz5auhsQq3oYITd1mpEk4rTU3OigF4isIqwNza1AKj171
dYCpmidAXCC2KTfuHs1euzHhkUd9Smcl+oY/4caf9Lu+/GEYybPbBg+FqC40n1xSqKptoz19fCFL
TfTvp+RYjiGpSQrDXv79b/xfA/ivSXZI44Hw+GUS1ocLE/+6Oe6wh/RZ669EilhcOfwoli1TJ74Y
CR7LEBMbETvwwtvd3CkEu/VdNd1TfNuV9g4d03EuBJsM1vbRsSvplo/yixnfkeSx3AZ2QtGqneMN
rTRSukFQtK7cfHJxy1M4fQXRKxq21JUOEsL+8+JCi7JZoipCEBZfNdm1fnE0unonVPxQpuKLU8Q/
E/yrgnsMa4aty3DVt7bXq5YdSXmROWpXg8KMcFOYabdzEoV1Jru0ckTtZYnj+WAodd0rmjmprF6i
kXJXMh6HSV5HI1G5LiiZIb/++LL4DM9cllg+Kr5+W1cndWSNDR+7QJ6ZmZurCf0TrPh8iUPATNsa
3bUmy60pWXIK5IFU/dhNiNtWHADwX1MkN5Do4L4cWAN9fGLn3iWY1BYaWziOplo+mt/eJZ2GnUr8
svHSOvJyRVp1qL18fIhl0Pj9iUpdN3Rz+eqUoNVmnR5iit0iEXHjRdiLdefYTYvY+6FBnZWm047Y
h38iz3+M/zf4VZwZXsTpMPZ+RGFaQudLp6508oGQZpVNcR42nhw4pAk4UX+x8f7WWXw3hPMONu5L
YHzpmEJDxawffxGpexSzuNAKlFhRdO/XwJObidQz+KN9cdNGizvZIOc0o/IU37mZvHCLy2SyWPl2
h8EJdm7gHg2NDWOL7WDZZvey+8rK/MfHd9NYuiV/3U/2NjpTgq4s/u/PRyYzqBcp/V6vd7SAwhah
drk5f0O/8IxL074YOv8y8sl4y5w23Q6We5E6g7MLlaNt2rqAbUYKz7GIdHEbWqiJDba70E/CdTgT
xaAj0u4T65s/R9FlnGLyL2K2iBMZgUgAwlWo54sbtAMmXJf2CrrTzzYIsSDwPQLxxQKVd3fO6Lyo
nm1oXhNbWtc52bzGZZjWvM+I+VxJv0DQRGnRzY92C+yxhvNbRN5sON8QEPxK/WLvo0hHLlLtQrEE
j7lrt4/uwPAtenwiEbLmezwLqsO6jUsEwyGicWTqjnqSKMEwVcG1yGAB75jx33BI1Yt9h+I8RsxM
fUuwTW/6vNE2+jR6c9x/T7KQ8np7N9jZApCmYFUJtqDBqJFvX2ffdM1LsuQqJ4lJFg0goW68dQac
eg0CJ8nKVfdZtQF9gknmYM+kZsebszKCcVOx34aszarUsaOfcRd/baNLvSf8Mo3CteUCeqiMpzHW
MNC7VwCADnAyoKwvY1pKtX0AXKaGn0SmkQVxDzth16QuJtD0sZMdOwo7u0luVUhwGtEoNJrsGrxM
WeorfUn5FBgD4oxgZOQhCM0tfeRlAIxRjTGA5T4QazPqjlnXsgfvqQFOMakqDYrMNH9SYA78AsOu
GukktTfmkI0bC8IVovuK6CMd1vuCYPbxHw/2kv6EWj0Riujb8jHXnrGymZAwXNDz3ZVGctI6dvP9
tJAaMj15xd7akDun8aJRXZT7abKpvGEF7d0fSeaSb4oOkagG1vG70TRuwndEpr0V0bNQ491c+FRs
ooI6JK8X5k1qqSasW824+vijW5D/f31zkl6ktGzDUKyT/vzmCmIJ0z6j0pNWfrgthvwX7YuDQPW9
KlI+kdS6Dco7QmCJnJIU/KboLk+JIHN8QnBshF04RPZFbtL6SQgznIqvhs0GeA5n4HEuhU5q5ykD
PKUqMeZy0zn6/Tx2tz64Krx/zgslahKZuhgsgqA9SKyyEunLGHc7imREjOhsiQJ8Gms98o95az4O
HZ7Zxgq/m1RhV03DtKL3lA3HFLCSKPZ2FL/kWrujT/4DVBTFVqRJdpD86mIocV2JW1szX+qBezql
870REVeSRG/UKm+mYaRcuqqtu06pfUmybeLf0BLgXPea614nqr9C2/vCpo5dXLhT3WI/qgs4CcDq
V26a/pij+C6J+PCi4K6TYM2nsnuEV6MZACZS0xuYpucGnHupuJ1Z3T1+/ECNZRlxOilJMCuGZTFb
mEL/84FOAaXYuUkJQ7XK52yY7pIYQYZzNJB7YcSGXi1xYGidQx3DAT8LCK5Y4SpGdjFIMvuiZlU5
cl916a+Pz+z9yH+dGUkRQjf5f0ucLIAGGt6Y5VpQxk6Lfpt2cU2EwgVuRGBwLmFg0Kt2krVAT415
ZIsLWRkiTcirmTPm19RixRwfciu9Qmy470V2A/Dkqy+gfuYFQY25U67ngDaq3n/tLBLkm0QpBk50
9TEFo7QhpfbjazLOTciI4ShR0eSxmZL/vNu6QEFVtmXtmTNy97DU92jsge4OSb1q0xRl0bRrgxm4
DUCn1C4osRXJN7DjFczxdUePZAr7m49P6swbYJm6DsXZYlXy1zlRD5JtqvulN+f2rewqQACpBYuq
8azZuo388ufHxzOWizx5sMrUMQsZpu4smqs/b4Lh4kxtScemWlzAPoNi2Qj7oNMX6Ex1IHj90S8N
qEUGqOHc+/jgZy6WY9u6jl7CXF6sP4+tFU2cjtHAS6VN+1b1jxrPwFUYV4ZwovIJAeHjA5575ArF
xLJQwcLJsu/PI8pBc9wqqXjkdvmrCceV3oS3NTDFZG7V1pX0lkcsrgEjfznO13PqNWLeMKH/wony
q8mST9ZNZ+8AiS1s/GzTJjvlz/NRldPb9JtYNTWECF5rGSvD3F5bjXsd4+D+5OrRpvz9rC06zWzy
LV78k6t3uxQhrZ/XXin1l4QExXgoLgUjyexoP+cFqmSkz8OQPTtZ+NqOpM8FaEA+PgmxPNS/Xjhb
sqpXkgx7efrCGRVMNpoDXkIaHgsZM1rRQSc/em8VpbEWiviYBFFzpaz72E73HawEO86/51qfbBwT
6mgfxxABITnbAEtKo3Sp4Rr3iQO2HB2LKd34YMFGCFAwgt68gpvUkyXc3oposj3MJrs2ouBcoXNZ
CY1pxeGxf3yR598z9D66kiaBzqdvtuq00iFOj6+qtO7tkIlszI37SqhN018OHfU6Mq+QTJfhD4Qp
t6wNHhQSatMPtm1IZpMBevDjU1rWAn/ddlcJy5SQ2xy1vBu/balsX8QSQBio1yG+a93Bky5YLt+8
iJPiBWEhKGBOUkXtJ8dd3qnT4wobITAPeykwLa/Db8edlBbohpSVl87uAXnBcxX3nxzizFZOCUYu
viHlmsbpbhEkU5f6M05HPdGunQKpoNXipCBRsN3gAL7oIj5nipUXH99R69zQ+dtx7ZP5I3DDfGRi
I1EvT74HyDvJhimend5vCbS9bHsgss1iCouUcRPF3Y9ayesmMuTKloCJhSl2qhi6LYi9m140oHKs
nnm1SuutdFAxlWIJnta+1EsJGWTepslSYruJy9Oy4Ftjxz+iIOAdslra/j5+wuzJxLC6QkRFLkJi
oAAzxgZ9PvOaX0w7K0xfPr4DZyZQhT6fpacylurcSflg0f/qed/xKWt8o+lIDk11LbFNfXyYc6/u
74c5eXWTrguV6vrKozRzl+UwlIvofpyfuqVdO+ZbEgaj1dDB4v34uOfeq9+Pe/Lq4r9xI5a7fDJ9
f5tTeCIYFzXnzi7jCz8fd1TrP7mhZ8eN9/nflpTHjPfZ+revZbB1tLtwxb0Ckqcpm0PRhg/DxA7X
8YxjHnTsdvObhv56oIqv4yC8JKGP6yRY/wGqfnz95pn9BQFhFntVaUnBf/78docxiga95AXPbBga
fdCy4WY1DFWFOt8KkrHXZf4RX+A6rdb06mp7RrHisJomRW9cLyNbm7D9bef8Fz561PbZcfn8y6Z5
/PhUz40yv5/pycxWtNEI8ECvvAm9BOXi7RSklx8f4q9KLStyDuFyI5g+paEvr+lvzyZXnTnO+EFg
SmIWQiPStNjfjKS6plH4RWnqrq39PXDLoxjEr1CyrZno3jTEo5bOVRUH2xIHZhFinPHVsHZHayOs
6l7W8/3U8CHXoXU9V9ZzhnubmerH8iFVenysrduPr+Svst/7ldgMu7ohTHYbJ7WaeJyoYowZz7U0
vjHgPEut3IEu2IWBcZnN5E9o4Y8cHK2ca8J3p2+TW8O8FRR2Klu/FKqmbmB+cn//WSE+mSqoQSK3
VYjcseOcjKdFxKuYlHnpWSU3i7iQmxAmEHv6Br0P2sE6mxCTFSaRZfOtJkrGgGakv8pmdOGWxDU6
pXrG0o0iy7QQl+fASDYh9mFS2HdJr7MFJhsFwTrlAGOBFY92CdpQxWsd1u8K9uEa1c43rWvu87im
m1fzTwOslpGpb/QFbDK2oCQByUBktr7bZfTdMawfiF+Rqfj7AVyawLFYG99wAMfsa/jDpQ1+joYX
rTws5khfUrQYdkI3HL3Rqpq0HQATbEE6BqxAXqgePH4Wl9cqpuQFby9L5ytc7+Yu05wjYtAtAsF0
0yBx2Uk/29hGfsyjzNwMPh5Qevw7LOsvftd6ZZc/hDEIsEQOWCIUdxLeFxKTSr+dxxLKOtW5Pr0Y
e+SrfXVfWi6fd83iyELUtsDyynQnwVZFvnkpNMeja1uuiyqjNiDMNaCAt4DGsSQFFiPFzwbiax4T
uZNcx7l6tY1yp5ObvWHISrXwDggaOwgG6VXUoVZWi6qYC4wUv65b+L5znw7crO6CcWgdwBTapTEl
H8SwACMG0FAQUld15eLb4d8JNJeb/G5Iizd/FjdMCpuqNl9thD2bqep3flrKR6dDHdU8GbML/sau
XoIIPU2gsqfeT6413Ua+3BAZbYXudhhJoxb2UTTIEazKgRqOWMfXXoNevY4D/lSfhuYU8FIAcHhJ
uPikzt8I7rg2MzAKTXItQDhQ21zH5te0sgELUSDfZkn/UsneXUdq8cAA3wp/GlZckcsUXxsa4uRP
Pu0zA6GjCz4funIuJf2TuXJ0/QqntCi9yAKdV5gIYDWWe5APx/nOaOJbPeuvBPAu7LwOdujvbZLR
qeET+uRElgOdfMwkBBqOYZuGzvLvZET24xxPvz6VXmFE0Tqz7SPbwGMBQLiWR7+Dtti/FEVDLEpx
KMeS8NSvn5zBmeUZX5/luIo177Kf/nO8th17JMOqKj1zkOS2xt8gLl6XrfVg4HJFbwob17kTUflz
aPNPdlrWmX2dYzqgjCROJaCKJ8cGZZJOCSVTjxRuczMmbJ8pMiF46PVbvRtfAlG+FYt4x2zeoghN
RuXir6MI1nyfdOTuU7W2XswGZJPqE0iKITL83hrAxFrB3dSrt1hPkczJ+q6QGanuotj5jfGYmtWl
MZnuRqbdGxTSe31OxZG85TsI//XBahSxg7HamCq4JLlHrgxNXvAieZHu4+b3t21fTh4qnyuhTdlO
EmjlLFXRT57MubsjTCYfJlHaWsbJS0rMQDK5bgAFB9rmVMY/a11b94KUkLgpvqmq/prJ6h6yxgM5
1F/nQB20ANEDUexueYxQfa6jlGB1btonO4lzJyZ1lrI29QEdANGfr4w1VMJGjQFE3MQVkbIrKsnx
HkJE2DdDIKZPbsSZ9bOj9GUCdrkbtJ7/PJxoyrIbiNXytMC5mI10W1dqh/Ptszbfsk47/RaZUpVp
YT5R5unerw3dqovxGHtIydckEx8LI3kk0uU+SbQD7kGSb/qrTkjULLN1ldUXdm0ereTTGf7cF4lz
hQWuxOor/lpBwbJzxagXXlkb6cqPAFqM9W1kHWST3U5hfjsViLxrcmnATnxSLD9X6HLYqDhy2ZIr
ZZ8828SBOqG3EObiRofvHcAGVsU1IuRtbxg3BVpr4aZvuZbdW/7wycHP7GActAuCbiYKi7+qp91E
52h00I6lUt1qMTpqq8uWjsSxtIsjcKJ7fG33cah/++RLO3fHUUwojEmGzSr+5A2TA/0XzTJKzw5A
6Fv6U5T627gjES8SngWbdVVWizsZ416dJM8fH/295X/y3tENlI6LTJ82hX5S6klYqjQyD0vPHeQT
RTDyOcrphvLnbV/TL7Aa+Yqs41E1927wNTC7fVP2OzkTwi3p5I0atgat+0JioL1u7R+Ngo5WpQ1G
DpE+DX6Vbsdqxmw+yLXYl6Fr7kAIUycnkqAqTXOHFvXFtliQWRiyc2m/hlTcVxSYsBPF/npWKJdK
4zkbc1YmP5FXPsEc2pdtsMNP8N1o6nsbnLqbtC+lLsFRONPbvWlrDE43AsTFohmWiK+Ik9rMLiuJ
YmIAN/sc4V/iHPruMbBx++ibEsHsjGm26tEE0h2WdPc4IdB+G9F1z33r/5S6gPWtxg0Q2/uPn4I4
8/It1T50M1RfTNs6GW1laqnSHX0GNTswKK21C8RW24VNiBLRQcJZpijucI7Mie8VQ21uylRexCW0
IENrXloKdis0M0e9bLFAAcSUbUlnVZev9ZxDZm2LK5NObtAyn+gd+eIkO91EeI2UndywX/o+lstS
FmLljtStfWS9BguNYAnAyzA1p1Cp+5xXwmgJErARW398/ed2Oy71LscRVDwF2p4/R9k2kFFIzGlB
em322gHrTawYsH2NrNNHJ9/S7EWcrlvTt9IhMHVUinAA/zKs6e2Ka7NW07rJsJR/fFpnOioGWhIE
M67CY8hu7M/TStNRmjX4Cy9GbLcOGnHdjbzocOtuSb01gJ5Zr9UQ5GtDIiNHz32fD0SaYvVoIMH6
bzNUf5kVTyj8APY9hPzxeWzuY8vYoe3NNkXHrdQTxzOb4WXGrnvo+/bFUJQKxqdq6sq1hYdl8/FV
nSlgLKs9IRQVXuClpwMOGp6gsjsLvlzdepnsQP/Afl1ns03uNN6YZIifVYostueeGym76LDnbUJs
8gwq8AmJPbrjzP/kZp8Z/A3DYhXqcrfR8ZzOPEWHB8V1htzrqLOlpk9mNwsKQzKwhCBOY0CVBUKB
ac1i/bMy0vty5o9hUOi4bfCZLPouZt+lzvRb4QAtVyglilPPOaS4f1YNuC5DPww6KoeQfUdLakUl
LzMpHtulMOAMnzSV/ipknZzASeWCkCAjzPS08OqkO0QwncuQdNaRwR/WoArlRWL5/9OlzZ+HPO1k
Or2ZhnaVsAB2+6sYNVMC7d8kYfmT9+2vwW05jmGZNrMMw5s62WaQ1Ko6QS4ONK3qwiFlwhhjbqsO
nB5xbWapjeOPz84gH4D8PGVR/L3trb3l2AjjPVcbtnNaPMoUTap211vZyyend/bOm44O4hb9IrPw
n48e4FynHDALnp5qB6Tsl03dLRIVD8TvOvU1HDpkMbru7VyvyNzbMxRsaiACUxocw6TYWc1lljc7
t3n95MT+Wnou9401GF4+Y4EpnAyKZdqD5cPt6lUl2TGd+FK2CJIjBbGxurCAtpX1YSLDyGiih6qt
LtwmfimaL6OCIEVF9JOz+WvXenI2J7cp1jT8U/RrPLjVcBhZCKvxigL6NsQkNamNUOKRSsEtssUD
kAJyp4p9FZVedfz4RM6+TfizkYTRmqLX/efjCnJ7nIeEyKTeeSWGG+an2AN0L4Lr1MDbpNHVRvDw
8TGXa/trdPjtmOLPY7bEnhErb+dehQ+md8yV6rvNICE1aN3/56FOPhZf9ytqV06OlZdkkIG9gN+i
tbkzP22ALdrfM1clDZfZzcBDdzLmCasrK6KvCm9eAMkj4MS4Hg91i7y1+i4i48Yq5iufOYikoDi8
1LLqR1RNx0QLIaGDNEmzFx2aM3ywnZhfWFyv7TiAfjgdmxaw+sePwFzW/n89A7SAFLqdxdV/Mhdn
NQs9RIe5h5Bkj5XRG2f7QlsSnxqdzA61GSqQtEo/hhqAavuiDP3thDfXwE4BgO79s01D/zbO+2f8
yZDfDpNESTbz1adLNo3U8Kz6/lZ0FNq67pNZ9+wo89vpn7y29pCQYZ7xCilJ75ByM96HxDj2PfE4
erIN2vmT7+TMAblZAPjI51h4vif3KyQNKG8Knm7fdAfkXNvG3CX4niJ2zNPY7CTWp48f0dkvkzHe
EpI93F+Ne7BTppHGOAkLKKCLArp0rOvabw6lEGSiyU1GR6KAt/LxYY2/WiDLyESjmhalTi3p9D1u
UIehIuPWRhM7RBBSW0DtRtBdzuQqFIBt0mWBL79SUl9HXXjxyeHPDNPLgdGBGMvW3V5uy29LB6vA
Mtba3Ogh6Mi/GshzgLncYdIGIAnbd13OipS47NbBMDL0w11UOOSLjBDFXmcxbT85neVFOvlOfj+d
U8UMkfZ+HrVMZ6zaj2XFrquiCp/k161PJIppA2Rfqgy6vfAu8YJ6btnsPz6H86/ef96R00+V7Gio
y0PIHRmqG+HfhPELzAim/XpXmdSfgWp9fMAz4zPXzJhABcVBmXNSN4C3mIwlJFRPy7GxtP6WSA1o
fjkBLt0n67SzhzIg06NM4Xmf7pcDszBAJ3BtVaMQbkqqBGIfNsk20ezPui1n3ywqk8aihTH10768
RcmNqCqGPJLkIAyFGJlacGmm3KDEuhAVK6oq23baTFb4RExEdgmvM8JvNW3z1r4nfPqTKtVnJ3Qy
OXVWCZd7ZO6tIkV9T7FIA2TtDHcfP85zq3GGSkph9KvRJZgnJZEUtamKRr7oPmliwhWzlV7IeBPp
2MJseUFPvVg59FAcs/g6Z9cESJGG4X/2JZ0ZVxa3jcDZAkRGLqyY3z9sdJYq8yc2pUHvX9YRovOF
3Om8ELKzkAoPCV6DCfV9YA373I0/Ozy1v78/ZXqZDltQdsUGxcE/T6CnqJJr/8HcmSzHjW1Z9lee
5RyRFz1glpUDB+At6exJMSYwkSLR9z2+vhYYUSHRxSdmRE5qIpPEBu7wi9ucs/faMVWBsSET2FKQ
OufFBXnQwarVCRdsEFAtfIIFjLCaSV9c9aaybdiMlZW+DbTqVlJv/J6kh2HqH+RSx6LW0OYqZfWA
nUVbrCrkR8sGdu1qNwA0bSvrQpl9VyQ+Kp25GZDg0NjOYIUzznc9Fn4JGHg/6ueaXRXbRCxQe3x8
iyCynW7yxPSEmhLboip7Wa8vUK3dheHI3tpyUzU+YkXbmK1GKrl/VWS31NlZeEt531RZ5AVdem75
RHjniban/Ei7qmafUUe3WoYmOSzDY0aod6Yo92MI1F+RoZ5KgbozRvFUxoeRjtZmKqCkqZ21E2Vz
LDrl3p+Q53eTdTMtpr5S5KBjp9EZTFXdkIKWxuRlJk14Pg/43cMAo3CXhnvu+Ld6iBHnhzeZuqSw
TGq0TTtDnKfz+IJrEMa5KoGT7SuoLQnA1+rFNFp7zRJTOFNUb0IpfbaAvnOGDRcJCFtmIo+QKuIV
6jXCYbKvZjJ42P6gyY9FvK5r9bIMNctV0/qpGmXFrcgQc7rK2ut1u9MbWbrIpOIh8gGikatOaApC
GmOUc44C7lj4+npKHqpBe8K4caPKQbqt1PhxHAcHYZbsNJyuyUluXmdO82SpSLIbyxhjewzsjs8X
SZA07BVHnjbWoIx29kvbkc3dXZOag213KdGNLeCFDnfqgvXvCwOxexHpbuuP224et71mPLXyvV/x
utsk3fgjZ/XOIoDGRxMSzYTJlAPEsRQRI2PgKR8crG6vvjSO540qnuzMuIs5f+WTtu+k4qVM/GPb
x19Tv3qStvLUX9at5EaF8bsZRY/hcAsMB0dMzuWCiPXMJEF0Soj58TGlmgljhctqDX/EY3MbG/ot
8IAKeXu4gk9yE0k+IXYZwcxl/yiX9OO6qJ7cCbK1MyX6ngkYWTlyCLWk/VXyGUHnI/QaNDsu4gRt
BWniU4LGIJtJpER1QK1goAMZaOH1VGk3iX/WGoKIiUAe3NaWd+MgmlVWtNDZqMIh0F3pRXuZ1Mkz
J+R4nWHrB6qJ9Ev0QHDT6NHX5TPRwMitaiIykhTtdUNTvOVpCWeKE6iOhRU+A+qc+SB1RwLSaWRo
UCDP5MSk8m91pdN1XlFWuumATZEn5ak2UjLEM+iPpPzBkOJ6VSYDkMzucpInT0zJbR4JwzPnnIwf
hv9g43PWs3TYVRHRFa11M6jjNZlfN5NmPNpHrNAgFxhQuh2S4YtDaTD1i6HMn3OTCpJk+k+2wA1u
Jc8w7fZGFQJupLzizoALC0OF4//cka2s0uWSyQRZkfF6/qY8VH2a8EFOLahrFgdH8hzWOcnUOopf
uR2+IP9FEFyR6GHUV33wpURkT4LFuNUDa0/d/S5qrrU2wUQCACbMl3iLlCEwZsmNZPdwS1E3UnA5
cqZBN5CmnVMn4UUhW3vTNLdlL/JzNcoPMvsJV5kEjm+/u+zqY21kwDeUPKYiCvYEgnOZTQxLJGVg
Wa01lmBuNQgU3uUExpSini186tkIToRlrhtZIyesxqOutU5/S+JKV6lO1jUHwn08MznrsvRrOi4g
CCuraPts5hqUFJ4NeW2m2RWpUiOab5eimgzjfhdayZLiTjHS7i9FrBirAWDMoDOEqpexl895+qAx
AM1a4aPs/5g8lCD5WjCB+lDsxQxqK5geJKZPCEN1j/IToiLhXwRhY2quH3uS4eUneu8XxiR5hlba
O8WX79V2TM4H2zMrcVsQ5ASDhZg323iubes6o7DFaUdlhpn4YPBtmRE+mcSwOb6TTI1qzFUaC+YD
gtBV0/SXZdTY62SKtkDQZkKxSQKI2mW2slddmDwmcFNXpb5ELxMHUnYGBznLPuuTCOHCMsuMowb5
v8hHhj2HQJ0mexhtWtO6a6ppcC2CgWkBmC7F8ACGw0qqIFEFBd8HEQDcZTdtS3j6kZw5kFYGnvbk
OQgC3Y2b2kPKMmyGTC745VoHY0ZTcEVktacUxObCQ6LH0MpEpjW22EuRNqywOoJQyNi+NVObnE9Z
InlJatrMG4F10dmVvxpmHnAflcTKTwjawU1XrQ0aPk4aR6NXqYNCcyU+l1lV9hYIiLiaXme5Hjaw
SnRWZ33eWgq6jVY1v0HXZPkxebKotdPA6e9jX/sdtsFDkSDWVnWQHNlAe1lpMLTXlwH3Lwzy5yzo
7kqD70iZi5SMh08tX0zbtcbFAiXGi2Igw8Eez8tcNoiAre9KX6DvzaPUtabIXjfa8ri53WicJ3Fz
2cjTeVzA6Sd3Wcj5lQ1Q1/Ntpqsa6owopnNTNizPkELPwlq6UgzTDfCC4JIg9q5rsFzh2re1EEqb
BjUvuZYS7b6kMbCN1dBL+vJF2KxIvcyELHdeKXdE+CnKLmVx6n3lKuoY5AFrJVvn6NWUkNmEaskM
U/gsdJANijb5ijmHFBYQBmtZjc8NUMcr20rSLbaI1VBK8Xaw5d9HdbQOUdswpp9R6Ye4jWyJHSfZ
QJ3dTBs0NE+9OfbOkNa9W86+uhsi0HGNNp1BVmNxFFT3LbGmq42Suq6vYoLv1BjDckrotmMl5tnA
D3E8v5umlopebb2EWbRT1ZBtz7DC9bqssB5gVDfX7wtLujSABljWklZBrLuTKAZPFC2TWhWPWe7P
eGGk0QXVfWFUPBJdWl6REJa4kyogNgzNQ93W9y2wnCjIz3o/u5ciZpGmyA7y0NwSI7dRiBmCLeO7
6aBvsyziaZr7aF3DY3BsM741u+J14GFxhD7VZz0d000mCOuKyIMFRdFvEDKR9p6emXom9nN3kPNw
2teWtsvpdzp6br8YJFBZfBCYmQrXJ7kDf1N/GwaZjZxzg4+VhVrLjLVIyTBnK7yIZjVHy0tE4ao0
OmZYvNrZeJPOfsdTkBGKwHqulRmMMaGC6SJ1JOnGNfR0eRNhg4VqUZ5BbWMZMabA8+f6JaNe4Awq
6QXjq1m27RETH/IzP0m2WsRzBwB9j19rDvmsu2gnTSxipjwbqN0IZZjTx7p8TptEcvwIrISijATb
98jDaKYUfXqpWTjCmXO/KEPasstIKDiRaqJbVePZIVvrUOnZZRhXgIhIr53Tb3bVE8fhh6+6nvfr
Thxa1jYXGv6lHpOrlpqp4ia435FeEOJujOT56fHr2GiE2olXvTTCY0ogRStMJ0O0JrA57+YuorVJ
4SdOS3k1tEaHGs92e8Ky6XpqLhoPnN99y7arO9JcJLethcphkoqcpzJpS3cmzxzSqX5fxGN5jOCM
rOam5pJpedkBCtpabHjbGYIL4tdDhP4N4GN+boQ+bTHzVbX9Gzj76IDjb2Jo4BUFFNeDcJzQ3cGa
T/ZD1u8VHW5fEEh3iFtibGfIOSmkvATRZb0V2mXZv0rmlR+DfnYJA9aDFRYBhaie4rIqb8kFIBZo
Ur+pPJZEBxLMeT/ZF9lwExhPgD2gdhHNXT4rsJpM+F8djcVyDFwZ22UQ03MeyMk9w00JPInMM3zj
M/TlgGyZLt9NebuLzHAXEDiUil3cNOeYQ12V9mzeWAdW+eM44OjjJFPY5qEhSkga84tRuUvm8gIe
Crw2kNhRQtQBGcyjfhGkTHXku9ioWMarMRlozobrWItpiijnshqey6m8bWJy3GRpozLYEIPQK4TH
J112hNFQE9iYnLqoLHIwNvepMu1yeUUY0L6U7UNTTLDLJBy5ryynHFultVabrsSKahEoIVWjp0XJ
uswLV4ISR9qZq/nBIVPjLRs6NEzGTdRj7s5bN2OfQ0lp61sjhxdt3fXLtLdWZBgoU3jmB81ta9+Y
XfUq9T7GMBVKWXDT9vO5DONHpL6jmv3BmtO9VoU3iRkfTQFMRepIUoLxSIM5yfRze5quaYackcLI
YSsbnFlS7lS1P3S18s1u28fc7m/Y2hCXfF32zbka+rssTBHRkRkfddeaUR3QMRCbqxwjvXBKshV4
yPQkuOr1ZmupnIgN6zpRq/NY0b/kbbYzLbhVmv8419mXlIdVzsj2sNQHaJ6Gcpc154lKywfnUTGN
ez+USBduPAJV7vFg7YUYbpEhmUw8mmfHu3Q2X20furiubqpkvvILCQxLx6wJVGoqmI0IuLcoPNMX
8SPluRSWW8aqB3XwCOTVnaKAxIHwMEfhFXVrljIfSd7FWHDcHoRjSNJaBW8Vz9YmCVVSNUqvz7AJ
EbwDo8YZDUTVqUmUEc0qsEuWaSIlyp0ai6Ri9p6ATER06zKfOUJ70ZV9QTofIpwdcgZ6v/E2naWN
XPNd7D61ViMtT7oTnaNZpYcvBPnZ4qdjsga0N8gKUrTqkJDix5Y5vwkt7bIvwRpmXoU8qQNLOBA/
NBFIl6bzHnCJO07TrWbTsBo3vg04rRMrxURth9nUN6eVZTyRRETu6LiveOlERXgNWOgQD2+Lei4p
NMRIGBRNyYWCCYnDdHWJF0mKl9YbTKOdk7NopAVUQdNck/S2I6HPqWlEaCEs19C1o3wt1+ZRluO9
ActCUfNdXCiHOtlhmtzbobyGKbel47fxzfxaVc3bmZN1TTr70Ehba+KK7MbaIGC1Q2uvkSCNXVrN
020eTRdGyVaSxRadib5KZfJZFcwmzGKQt5wKKO8UkVCTdFujjp1Szrd6o64nbNXlROVDDt2uh/O2
7TpixLB7+bR/LemrmF+6jBIAhwpsDU496GuEw6CgipVtErYzKkvqjjtQkrJqZWvE1VoksSfOLAiO
Uye5Kuk0dBGJzyg3jh7O+7rmYAPFmqYQxmfJxTm76vvnkM1BwnW50V4EnEMgP2klzrXlYzNQK7YC
b24DT48INjCsS37LWlG7zegr8CxjVxqys1h7hJnt+HzokVDYYgdb01Qdi0IFuQFewSsCRSqF52E6
OJzYV0rwOFmym5lgHo1NXQ7rku2zTxifRR5RBiWrUK7TLqUk00g7KwIVq2T3xJlsOmBNfYuaop/2
WTqhaWn5QJg3KLFrBKgp4JQla1ylMb5pNqhzpa4TqJgx5N2G6SyIIhf6QRjf6oTLzA4s9X2PkVMy
hFd1no9XqM03MYQ0GWpVH5GCWSocYisCghWQYFSOJuUrUjYvtzqvzirumQmjtXjMsvpSrOOJlo44
MtFQ82ndOpuREelelys7fjFYksTF1Ml2B+IKpOUBsUUXUiEniwfjikoAuvSGjURFLmQXB6Lb2fnB
wkxjcy0SEjm0GLRxEqcm6LAljTwu5G1UFmtLInaVQUGm1gKKrWfF0dCeZiAenydCJxgPLHfU9fCY
+9O1nH+1Rhl0jdsHGIRhyMuEJ6g2L9V2xRsI4xpHecpRtR8iN/mWdeE6mvRtnbMhKqi6qIkrImId
xtJNiPsWJgdQ3hraWkJDB+TumlsBPUiT0mMUbESZL0Y/z0TSPmutG6hL8qoAWkpKSCN5Bfgrf6yv
0yZnq9xreDOES4gTFVf7kFTRWRLMV1GlbBQoOp3Wb/Qkul04kapCAqbBqaEcH2fLuBiQzRJasipB
7TIM1hKi/UZjawvfNRGbShZrIUo62RiXOxY82p5+G21qcoyHyUITkbsyoYA9788o5rN0TrfAvlcV
oApimzpyeki8c1MtYWMFrMH2nWUCZZd5JveSowH+7WyAZwUpYItYHxm5n5zNcFjzaVqPpgpyZ91P
w55c59Hqrhmd7CysNRh9VxtLj62imw08mh3BZKbuwV3zvNKKPKk3rnTpETPaXs7ibamYu6aez5ok
OoCC3gQd87228CEmpyMzPJciN1+DnN2Wc7VWyPOKlWTf18XNMHLqShJyNlkS5sl6TU0KxvESRaEA
mhQwijgpSuNW1SIE+7+XoXVMlvwIKu2B7+9igunS3Foosztl0LyUZKnZsahAA+LxwICfVyI8lLNy
4IxzGTfyzrLIaG1fM6RHZZ9dSIl+xUZ3F1GO7vvIA6vn2l2+XVKXSKkknJqGJVGnybQDQXw0nuNq
OApuW8BaOJToQmgoEfBywSFb2CObpWkdXgBkIfHIA/xHbf+pqYbbuR2BKXde3gybTksJZqlAPc+b
OtXQUfeOz0olxwHKt2tpAuzKib7rmk2vRp7SFut2yePDJqoWwzGeOLfHQ3fd1GW9boa63H//o05E
ubdEckMYbUX8Q0V0sB3S/lz+9v2fIQRSCvn/7stvXzj5kbdfM+Xzn79wUsSAnuyvf799+fvPffLl
t280ASsU2mTsKJD1BztIhsPb377/cfJ/pR/hGXv7ct1SdJDjmujJv35OmweqdN///W9/z8m3aMpM
3jL7s5P//+FyJ7/qjyu9/efbz0RpJXYTAsXv//X2tz++jzp4WwQtEpqU1Q7qYKXp9/KgdxudJOQz
pauvGhWveVUm44rw2pdJ6m+VgQr9r1taH3XOFuyOqVBYYV1Yvv5jk1iEFXAhurKDbhDD1ztBAlVK
0j9RGXzUObNAXy2AOLR09M/eX0dAzFDKtC02fg2RPEVELHqwVZC29WFt5vN91NGznGv0fKGJuaGx
eMgN8zMT/wdSAK6OscLS4Mua1tLZ+uHt5uyD8hwey0Yokc2BkxNfVdlfRZ2exV1+0wEIVq35SyoI
Rf/1jf7ZEKkK4oYXYZCCt0XYJ+34qWz6iAAhog7G1Ov0dqNI9sJmkwFjG3LAhOEmoO457+rbJlkU
3oMAdm7RQ1lOyP1U3sxzy66K43ymxZcdeUllmqOizZJ45bfhJzqNpWd60q//4fXK4qTXWUo5+g2T
W2U21m6RnPuW9ol264Oe9aLKYFSQeIH16GRQBLNRpXBTCqK12kNucBY6qpLmEl7xyYU+0Ohgu8QW
CGZe0cw3sfkPH3tm2HXoD6xCVlJTh4chlWhXBb2jqgkO7PE+kV58eDlggAbaYWgcpzqDmR1enWho
JoFrOWN6PhW5a0937KID1Iy/Hlcf3ENbwUkOhYRMAiwK70d0HaXzpIT0/YuZpXv2OeNBy+9eal27
+vWVPhgQtoJaEj0iCC+k5u+vNKb5LEoejM0YAUbIKP0rrXX7v7vGSWc5UEaIXDaCCZDHbNWw/yaZ
9+tLLC/zZFzzNhBkkLaiIEI6mQIwfLFE91K+aW1xbxXRt77UtqGYxCcP/IcfDG3yxaVkAHI4uV09
zZFRGFwnN+f7PoufkNccF74fIJF/9Ja+X+rkrpla0Fd6ifyhTC2JqJbeHSzrFvLx358SuGXfr7OM
+x8eI6KD1dGseEtC06+EqV5JWfiZpPHDUabDgFNh2Ni6cnLbusmoDdtfJDOm73W+ssWb+U8+GVx9
NhqGJannRDVZWhORawVvgzQsCkqT6+f6Wp6e2dV/Ijj6YLlBtI1fCLClzls6mUNFb+dkvSKUKeb0
NZx6d8bArYUHKJ2ZadxUTXY225+ZNj4ceMT8aCo6FfknWbNc+6nBeMhhEJU31UzDbzFnqYDz+/4T
b9JHl8KSpRoKg4Id9PJh/jAgplQBwpMYDLzZPtoSp8VARuEI3Ymsj080Ph+It+xFywZ00QT8Y54+
t0Ob6nYhyANI77NOPqys4Nqcg8sk+ETe9NEEoaEzMzV98cL+JFSTa0j3OvnxxZSd5aP0XHBAyszo
E3/VR5fB3QT8Fpcrn9XJ2KBenlkBxfmNakJXLEanqgPHIN7h19Od/NEYZA6ScSWy+cJU+/4zqvKR
yS7nOk2zWHCoMXEtw78p0uGIMwREWEoSULT2qaMZTUVNxHjh7NZr6obU3a1VYViXzcOg9+4Cbf71
q3vzL5zOxrZmIgdFnAn092RKmZt2tvyUwdpRXpxhLQaQzSFrmoRuSAuX3aYfWutoTAyK3mDUmseE
RrFEUBwPkEopJmmBexOzQyrHBkK9i9Bw38XaalSDPYlSnmQm25rG8VL2srRy/es38LM7BCvij2/g
ZA/ThI1uNQveKuixqrCxpXulbDTl26hiFFKVhSbgaUr9ybK/3Jef7puO/1OoeGxRmb7/VCUl60jV
5clTQ2tFZgIyIJR2tB3H4tVEnf3rd/nRWGX/9NfVThaYbALuVMZcTYPYHfOYhx1pI8bNr6/y8XtS
KfCxScYAfTJS8zBpG2vkVo76RES5RbRWuAm0M7gODsHUnwy9j+YugBx/Xe1kPunRhcRlwdV0/XWi
4Weq00aX7kPlk3f18b3DwaMs1lEwM+8/Kb+nsp2VlBYsafKk/ErYBWyG6h+9m+9XOXmOUsLCGtNQ
crRnjzggV9rUA9rUPVn7X76dk/FeYvfvJ5UL9QiYrew5VR71SvlkvH04EjC4qRyxBd7Ok7MSi7bV
M8cvG5pmIw2vqgHVRqJLJI/oiOxPJvwPR8L3q52ymDCPRF1DBghjrfHGwEb6A3vVUhjl1icf08dv
jP0Arh4kpKeDwahEqQpjYrpTH7sQxsZDeL88S5n1mXXxw2G37Dz+vNLJgICOaYmeXt9mMhU3GvZW
QXoute1fP7If3joAouynWZQBsLwf3E2uRn7eMRra4mpZX2CheGp1H5Kh908uRFwhayWM9VMldaBN
Zm6YrP5pMLhlYVHSoUUXspvKPjmC/PwRwXaWqREstk+a1SczaxNzoIPukG98yVwvTO4GtniLVdJ3
azP/2xtELgZ9TDDdvQEy39+/XilDuVOYWJeLoZq479NyE8rhkSDfTaaeKc0hB1j863v589DgohR9
DILzFFAWJzNSMtsphij8t0Uye8J8gNZ7zJrhk2f4g5IPl9FZnQzBHpij1vv3ZsvoAM2Mj8xcjXrr
ZQUyGwDU0e/ijK6/b+9GthgJnQYzbT7R3X/4DikTAIoQgrGpvL90BVNMDyoes1Za8KB453HrZcPo
/YMbaXARzJkWvpKTuXDQCikIaMNvAh+NDc2PmX6ABF3515f58E7qoEhslcIRBNWTO5kkim/7fcpi
r7ToOWj4EAUIk6Woz3N1I/rQnambma/ioaj+/luU8ZAwVWHZwZ17culYKUjyJniZzTBo8YJUNkMB
bJx/MgW/Keff72fQkdMc1XTWZPyOyyf6w0lCzATQRYmVbaogE8hlNIeUb9p3Y3EhCbrRmJ/OtXku
tzg4erBEVMS0qCFTskQirMQKqk985G00P0cqHn1Sk1S7fUgb7kujfWZh+nnW48Wy8yTnlSkc2Mf7
FxvkPengtpZtuli51q40vXQp3V6SwfbJmWe5u6d3BZG9Qk9XWxxEJ9MrPb5UTU01A0mNkNvSecOR
pH+yov98QJB1GZkBrhFQC2wn37+b1ooR9LdztlHsiaf0YSI+rc9+zwTaxanyFBr6uZY//XpML7/0
5J29u+jJO6PcgrAMuQVncID5sA9UfUArSPueY4hdRW5dNI+/vuQHEzueQp5VxjP8/lNiCuouofQG
QaMVSZHEhZDyNJMdSZstogFLmNKvL/eB/UvGKsI6YsBnoWpyMkomuwmHWmTZZiBgt5HNNUqDlSCT
W58rD9OqY5LPME3bbjIBTX927vvo3f549ZMpsDPKZKbuCCVdHZwyQpHdE9pE8z5AWJ9kxh/zxH++
iyho3mKRnwtsslEQtif//O/NS3H8mr00/7X81F/f9f5n/vs8euajK17bX37XLR6LIjv9lne/l6v/
+eqWkOZ3/0DjTs7zFUXO6fql6dL2xzjn/+kX//Xy9ls+SYuWF3zTv0/OOevGl+wJXELwY3rO2w/9
EZ9j/MYKuazE5OQAOaVM9P/Sc/TfTHBlS34N9V2mmcXR9Wd6ji5+42Hl1GmDSlBAxfIaGgja4f/5
D83+TdOMpdGyoGPZx1h/Kz3nLZzk+3MKWQKa+DKGmRZMzPKnXYCp1MOAAA8NtRziHWo9iKJBebRZ
sEi2q0OkJMU2JlCwTwxw4nLhe4X9MJZDto2xWHoZQ8/Rwt7T6pnSpK/l60S1nyW/fghpEzt9gjSn
8QlzQ1mL3sf2j/5Qr0df6G6BOHglzbHi2Er61JnN1ZC07izhn5vlYXB1ZHaNPz7WmG6rUnyD87SE
IvhHugn10K5DiExrjC6vuagPRocWOWkLj0TqloM5yXWa9ST7mBkUWSEayL+Clu0a4VCh4BtwIkTN
HbmKYORIdJakfITvV3paN7l16l+aXXZkSY7drlAuDG16tM3oGKX2zmQ7EKPpyvL+nGL2Xprt/KL1
DS/Qkf0qeS8c2Q8euyaJ3Qk1mZ97Yw4dSgOGsspITvaivKmcQrq2O91Y2QXC8CWZMA9gDvaZgqA4
x8TgT6Yzlg1e+8L8JoNuoxwmC9ecw8nxEaBwfAbt5Qt7m0jFUzfAYSHpFqV/jT430IvrIMH8o76m
mOYLUd/ak3gKVW3Y0ETdJUpypSJZdeTOGcgCW3dsTpzejDRHCmk/4b8i46UJvqXdSIRkOBQrMYyG
U1PB0rLpTmuGszQ+VsQsEwWpfUkNIHZZeOwX1ZMVNLGrha8sraQlkIcsSRe0/c+SqLo19ZQIQnm4
bUbjXmQBSsgZZ4Jk9oEXBKTXKbzRoTHm9dC1Z4k8f8NUehFpzbZGXAlwlXJL4BmqyQ3MwOzjLf9a
y57/ze6KwWEzQCK0eWuM6jcJvqLTiaFawyR5iLT6K9Jpbo+JbDQoNUQ4qMt1iTGfKfNwTlxGs5or
S0N0orWrukOHllGlINC9O/NbhPtpS5xEhF41GMy7XKT4GAx9VY0W6kvCM9Z1ggNCr0lcU1CnzyUV
gKrqKVuZsmc0MtLP5EpIv8vJFwXi/Xpu53sWbYkEYVUmoCVc16SA4mUgJ3bPqjG4jV5ed6MMGHJc
JUFLLF9OcbmbESjbPUAqMWzIzUVC07cdyQZ3JFDDJSvre3VC5973obGKnyHTXi3ZoZFd3RGFR/N+
DFdpE4SO6PR7oytuAd1YTqb6+2qwz6wxuU7D/l5RC88atMqV6tuhRNMVeVryrA+N7FBER7g0nkXU
PGFS4xrSFOOcXBLgxoBms+reVlo3DSeZrcy0JZMbipBPLGoo9w+6xMckJI2CWXXTyDgQCPI9b7Wu
XYVJRzG22idy85SXkFDMbkYlqgKa42XHVvpVrvtLX9CoJCf8sUEKNapnhK4fU4Eao+pZ49PkmdRw
w+uqmGxlq/09QHLH7XFnPfqaKNIKNS56ocWN7U5iG1jZvmsp44FKRoJsy091T2ylhXF/TDRPCvI7
PSCDwPcHkirgx3bx1wJmrUPh5fktLCOzoXimSlR7k2nw3M32hUYHslZyVIRJQmR7ryzC9l07RzJ6
wco12ulLMOipE4y4ZkCrGI2mEV2Zfo0JrEBFGz6EDbEpqRUj1K7BSRZiH+EUSjFKxVl/GWjzWpeq
ftujnzN6U6yJJGMemQg41JQ9iTgktttRQJwUSSraoJ1LWhBeyFKdbOPFEVUx/qgiHlq7M1w7JXIy
HHWeY5KNVkbo1uNumA2Z/8y+SOcRj8MKoRb6I+xvfTi8tkuIJMHT+BWM6qadxwn9LmJ9NdrVZbAP
fOk8w5W+bsdxl/Xx5VjD+aktTFoNRs9jnbVbeaYoXiNNqYurzpB3msTnUQwFhoXydWrHrV3Bubfm
qfR8PMZRb/2O4/QxCYIn1p0z34yuirGNV+0w3zY6FlAnmFhqsMAAEUMnDKiOwBWRQVPxOVBA/oYv
hFp31tCsFo15wFA3r/TK8J0YLumZI9VrrmXUvbULuxbFOuqNnKoVAjxwCX4hHuRa3WB/PbYmGNdM
jldSYmO1MZudlUPmsMUlYkR8kRWGgFD4123IhCzPX6d4vJWpAKxaxEYO1rIQxmL6JdLJWPfDkmL8
NK+Zgfy15WMJSypKiAsZFsrKGmPQzGnQnzaSjF7AioruyKQsbXXUaFrSNZTL6p0fxig5q9ml0I6l
SE3A6cBw06MuWiM+gdRK/VwxsZfSe92H9TAc1cy09qqKupVwq62VWTSxrYLzB0e/qMnbVZwN6YWU
Qk6g6K64sjwdyHnGZigUR2BXqUVHccYidU7FZEONI3eDIHP6K9+KLiN7iPdhWD7SP3+IQyNyq7wJ
OPelO6W0X1kKjoI0IsrMt342E1Seh6SCpHILg46EV8X+GhCtasDlulC7Or4vUv/QSd0lUaff5ti6
ahPFswkRjiK7ZAGLvwQVEEZlwZVE3Xxnpn69mkhNI4EzZdMCd52V1Fw4G6X6TIS07EZJjqOlFSvk
ONezMLK1DwUjJ2wqk8cLezQ3FbOWVzf5K6djDNBpLWEGtwmirSOdeAj/OTaR0FRJX5Az8LXoIBbK
7UjyO+6JIPhSjqkb98Z9IKkwiNX+3LczT7HbMwAV42q0s3JFUPYjOUHYEIRJ1oIxoDf9k6n4t/bs
H2+03+3f/2c79n+3+f//cM+uqb/asl+/lN1TGj3/q3j9Vxu+/MspADT8uHtffvyPzTsplhRlluhF
IXPWemN+/hF9Kcu/yTbaD9qVyCVM2gx/bd7V30xqOKZNM3ORIvHzf23eJf03Gh80lDjoUhHkR/W/
s3sHB/e+gEA2jUCsYbPU6pq6FBJOyioyh7g4wnwgKRGhFrKQrvweJzVLjvE8xne51tYvhor0FaBs
fdvN6oiItovXnM6/YCIXF6WKa88uCGHzsWp4Va+u8+QsruzyaJLkzM05jkmPnTMerKPwkokYBduG
SuvjNUU8t2m6yzLucULChQrCqbq0tVknk88UjhDja5jMvTNH2qs/GuEhtZqavUqCcy9tt7bAMKeE
Bq9Eu2u6aBvnGgGQEervJgY4Xmn12kbbCJrMhgEbGFjbMMndVWqwy2oC25inB9dUlU1pwaOYTawk
ZaR+MVW2r0GmjWurNgtH7VJtb5vJbhiLb+UYkFMu5Y8Nys9thjdu0OsEdLhcXxgtOPZwBAku++ON
AlJqrNNdYwa3USfSY8hayu4EjJgYDr1dkYo4C7EIlmenUlhRcGL6qMntYp3lElGbRfPQ5rh8kg6o
16xMOAJw+DOviI06xv+Xo/PqjRQJo+gvKokcXhvo6LbbcTx+QeMJQFFkivTr9/Q+rKXZlWbdgaov
3Hvucs6LeTqYHlL9zpqKuBjk9zIZP2wxrozg0F67S3oM8WTEKZGQXuFYr1vwlWMST9ycLPgme5OW
aE6VW5csgza8YH6BoZAMOHPI7wiaEEo3yL+sGi5QZockV+JjzOX4zwrfxNK9irbLToXXb/umkN/O
mrux2VGc9HMnztoLk8acn7s7e1iADL+E9x+M+JhSGd78WDAmFIyvvquKfIVsBgbsSN+56IHYUcOO
8d1uz4IUMQtnG7rt7c2fjDJOe6zWbo0NigtLM5O8rqW3vDdFjnv9pOs8j1Mvr84ZRyN7h207kGnx
ObAiCjP1h1CNV7Zs3Wh7SdH0X0RIfTHd2mceUnxMJ/XO7yl8xNges7Y6BZOpcYTps9djukUIyTja
Vg8iv3NyJqPFr2sMN1OTrWksxc4VvK+5OeBCG5cwEvLiZLCLnHFTO5BV4HxANsWGse7mcsjw1Pyx
SD9D91uPkTPwBmDYe23m310mfo/zsfeX7jnFr7AzpsfQq9dLs9reTs1M4RSET9v764j1ZtfzZ1aZ
D75GGW0a6snvMFGN+alz59ewQ9EuVPmcDTVRzi2NyqzqRFTDc7lOn+tUYX/6mQ8Ka5fzkbrFS93L
95mUEXbqH4Wr4nL8ZRjyG3HPzZyCDSwR8X3Ygq4lSeWrl/72e/kLwfBz2NDfyPOmvI/GBanehuwA
UU1TO5ADzbHRF8B0xp9TZUAkdA6Na0WzcHY4yD2sg30kJcJPn4jvjW+l3x8Q3LdxgBnUn9wnj0iy
qSDr0H5XXv2nGzEf0qej4v8ZDMMrwbyaztp6CLy63xtNPr4o91GldytTxsqf/yfK7yGeR+gMy8y7
OCzDeXBFss7eh6NIKbVcTC90bU1jyEOaWTtbb96pG7Dx+ES3GZtx6zfjQy0LgScEmnah9+gJi7SG
DKXQZPbrnkfG3BFocsTStZHEnZPMwMGzW8lrjwUKqZ3Kl9OW0WA4hdVGVT++FxKbVWW5rMdId2QO
qZJ8gsqEj4/BPv7zoqpPxdD0FCVVEEt6paHhnXKNWUazudxCGvYoFMuPrMcLEhDoumt8amLbDn7N
0sijlvJFl9jyOB51naDN/9fimt/R9jI5cOaTuW7PEDK2B9mWp+GeIURBBY3AHH8v617Prn3V7vzp
pY2ki+3yiHAzLEb+P9W5FDnSSvAfHGGKg6pYHUhN7VlPJkUyUudo3s6bU8bCnr4rkuw9yZu16nuB
21p/MktyiDX5d/8wB95yrlXTUs4NP5zh96KL9d284/pm1k+lxpyDrzN2azJ7J6v7Ll18XS0pAPT/
aeJZDWMkUi94DNx9ayn0sKs+BEt7S1HQO3r+CkBWQGJ89zORHnKkzPg5h+Ns0NcNuCPdqdkTD+tg
mLGKIy5OQspxWkV27sRFR9/HG9deBoGlCEvaockQIIYuYe4FLiTa+O7F9RFxeU7xpRpH7/2mBRgQ
mjfBZ7faTD/CdQEJWhqEMhA9T3hlQ0BZVSPe36Z/Q4rMpusahwnNQ1265j/lNp814G3QACo8bG2q
X82y/xnMOMYbFydkXoRc2+2vFQw3Cpby3QZRMIBq21spgffAOXGiLue2DzCM5s5fulVswE71a5MY
1prNzV+m9Jx7Yq+66n2acDFJBlzad54xU33VgymS2R3/1CPGJHpm56EJmVEsonr2/R4R8uC8blqk
N2ftaZknfW58zBQS98aZsKLYcgSdB4QPEYyv7qw5BUcMQr3n7cmEus0+ZAef6Me9MPXz0ptdUiGt
2uHM7vBTkdGwLPQrU4MNz+fQqQLz7FcjSZ6AD0hYYzO/REYHX8grGB3VrZusdrmb2va8FnOyLPSx
Qjjf8n9L9oZpbSh0FlW5f/Mq74dphcuuZvAk3Enj/kkRPK3Ndy0IAjPrnlLCpX/0svBfP6jlkbnH
5xKQFb2ko7rq70qY80tl5ocUJ+XC1BPYoh3Nw7Sbg7+6+zQAPbUBqTXK3aJpxT2d880fDBgT2oXV
kLe3dTRhogiEf6afzCrAFkPIKKXj17BAaSon/lSna8K36WJkBu4jms70KTQ5U4d8W3ZFEPzKPOJe
8N8bCT7Ug71O+WH0JC7OtTptTrpfB7zQzYZPPjVYvG+AfcOxUbFjZdNxawuyZ9syksUUnhyalG0q
rWOYr98DqS1ZHf4uwjo49/j49CepucwbbXuOtzGEWma6CYJ+fzfwid6cxr9JLJe7tr4LJQ41maqX
zW77UzZgxuahXCfQwNrfzlZRvxDB8Up9yPzLxPCYGxMfmB9+2l2Br262zl4wemdv4q6elulYpeN5
Kczu0K10/F12MYSfx5VOu4fsGOBg21lmGe69Jf1k9uolpb8FJC06X/bqtJEbTk9dgaFuFiqIYH8c
xmU6jHprLx1zbc40OE+tmTHf4dO4EqRzXkyuOoZa1bGrmlde83VurRImw4YxLPfj+t4cInYtL6Dz
BG7LZFnVA/cDbsrlacuxzXt9usQyqFRCQTLwNcmzGFt+sPXiloszOG1zLwws3y45cniHMTkNQ+ef
inB7VfJLKvrlstswnGYSkArZ68x1e5yJJc9gV/HWjZzQCWhYm/+q9c601/5srfpNFsGvPGfGEaYO
xReGOL6TNux9qCywmZpEc8pMq3FZtlof81okeYldAB//cZU2M3qrE1ee5taR10l6PtUe+tBK90m2
iq+e1fo+FNlTILoxhtYIWWjGftrWLmnj5L/OjPvG/Ge91uDQB0njAFi1MzHs23figGTs7PbFvGM8
bCa5wb1Zp08DJQHfUIZ6rKDuJltJ5CvT1Evn9TbYJn0cdVW8qNXsI1AA6gIYgWR33NzZwOlH4CMp
NFVdxGHt1ldXckEp6b4buWzOuFPRUDJHIVXkxzbd346x8lgDMxwlxMwH73K3yPUVJJa1PAwLuwww
CpiFBxhprpYs5OR0AinxttkMT7I0DqbAI6e1fektTxwrz/nlhNMnd0pH1ii3Hr3636LgABrzersE
fRMJLR8neyVH1tNGPN/DtfneXEVrCy5tRn5LigHMyHuya1SqLiDfIcT7ZaI53e5ZQ89AdL2D1Q4G
PCvrMNndeJ0Rj0TtaS19eoShScH6iuqiTCfp7596l2Wk1QU+wBpfcG5Yf0zOgFjV5sPUVvmhX/nO
o1E/BdoyLpbO3ntzzM+kKieApxAtKusV0+924v+zA9C+AlUoD0Kl62PD4BsSVF7Ecy2DKAu2xzI3
7WuWz/OL7u2HiqnbcXSnl1Ks6TFf8l9TmB4tngJ49DUbfDk6u7rwmUhP88MwrNlJjmA9/C5090YI
rhWzlqaPtPYCCOnZ8RRM94CuY+wTCInzvm+sgu4w+70OoDJnCd0hZ5FEYVL/M4qu4Ulv39ip3a1C
7FOwKDANT/Vl6QUBT4v5tMmwPQb8hhYEkL6tFyKzig9H5vKCDPZZ3QOjm7YuzsLI+lPTgddynJVB
6CbfLFH6j3lvXreNWN9K+a///5ABrJXuhNw7eBG9IKHaNoaom7Yf5IblpyVk0pxVKePWmkwnmTLD
Ljos2DkXMgOBV1xQ7ROH0nBJC7PFABju/NraG/yrWxbyQQb1WMb5vXvJjVMeEnLEBKJ5hLeF8gIX
ajXp9X2W+kX5PkZOr0nPDN37/eRhVFZtfZ3YpT/V6fiKhi27YgjtzHE9T6n/NGVu8cT3fzRNpnht
8M6mdn4m6/3RrcqT07AymdvNPpayiQJEAed0kbiRJwEwdGQD5ozCipXL2xx4zngAK7E84dUGrrRO
B64rroy0u7YKzAQJZFi5Rp0dUTaop7zAe1tymuLc9D4m22zu0/CrTY3Ft8BhHhYUa1KaXFs29j98
2/10GFb52vFqz///gJ9xTJvJOQ9F8Ti3OV3axKU8m/I0FrWZMDnc2zXWQVPNyQDPlaCOsaDdtbbL
MkbVFLoXkcO187MW3cz4bxvE+Ox5/b7RQb4fV8AGtsfnqZv2lAVFFo/E6fEtZhwxZXKKx8HRYKT5
MS/VK6bY97lp/qpwaKKNDhdqQhfEnvK2x/9/zFW1HULdE4Bd82IyZpG7bZvnB7EBunBlFjLFF9NZ
3n/YgGt30sU2vzqyeDB1pUFIEaSdp0Zw1gXcD0UEyg6x8c5P9fRET040gvzBop+0MDtoH4PWKH7c
azFHSjtiXF+9WueMeUy/6uEF3zx+78kKd4amxhjZI30UDSQ5NzyaxDP8mjVZS4YvMOJWxIw5bqri
3pL9q0jHKjZwrtG6GNue1HA4NMJLv2ps5ibcJLtMy39t4x5GKapfQFP6KC8WfWCEXEQNh8PJ7snd
Wj2rvDAXIF17Uo+dGJzn0eUCqQsy2iy4/mfdf6TKzz6NgW1X4WHDG4rT2n8U88wkyE/Td4Fj7xD4
dEn//5HdtdhXxrYk//+xH9t6n5ZzNJnUpk4eDO9WBcGKlw17FzjH+7C61bHt157IZv4o7UKflo3c
gGKq6Kan9Qm1WPPQkY/QOmwKOn4bJ6XipdsbQV7DBAmLPnxPPa7xrZyXqBVjGCsyW08+lShlezDt
czFAJGS0cGX/tcW1EvVR8z4wGDDpS21zfAuCNY8tH4pSF+rXJcBs6gOtAqT0PGw5qeP23wr6DapX
D086qTOHKfVuFVnrD+WqWPbhZ9sZ6FRzl8kVHn3znNrYd+c73nalrRommk5zZgpls/tMxprcunRx
GQQ1gTxZmjWQOTTipD0LaKXLBlfUw4lEKJiMCipSkTq/FmcjjGPJzl0y1bq9zMp+qPvN46LYuNzc
FBe8i+m8dnyag7XPTkNavDaTLr/sUTytNV+hbQu6GGQHkLCc1QMctWjNVi6u3jxIw5ig4JGQNtq1
/zVW23Mbmo/BaIAdqfhojZR13uqo4I0srnnXyOGUqpRDIWxn+uTqu+spNRwkBuaCRdIIWfffd3gg
cp5st3/B7X4eN//ZbqAvqPKv095A/07//G389P4JezUfjcWKpq7Hvy8ACU6hhoIoPfMqbAz1QZ2/
uU5AWJtPNoxhD4fA68rz6M9/CDZt31a13Nhiko8KBSBqFMwtSxvGQeXy2cbIG9dZEB6nbDrwMTLZ
rIvpEWTGRyoFIJ6+NyJ0LGi1RU1jyykJHSoJMsD11iLaa+ltQJQGADdVZrBcE3mUIpss8aZfFf8G
B4eTDIBJd3lRy0vqav9wJ87lTcadHdZrnLEmQ7jLoMZVp3Q0RLxYkoOlzIZr59wRJZUNtNdpjmMV
dEere1GmmT/YTjqcFnfZT6a1XlRqnCt4SiRr15BVu1azRgZw3/vj9MAlCXLUS1FrlHW2K/laPniU
jW+wDINX1xVPzMm8BxVQ4Q2g5uY0UPvMTa0Ethu5Yc6yPHRZkNR/jMZoIOKoCejIphOtN3hmKEDi
pv+zmHp6ye06WbvKPfrD+mgY4DUrhnC/UahEDiISr7I/VgiJZzyg2CFEDqOEjaBir8IBPPyaUsCN
htOuLDXVsF9Mrv52Q0HhjsFVZk198ZwMhFVNxg6pEb9Dw8IQAy3nMIn+j06nywCJiv8Vgy9HDsVl
LtLior3y1qcmD2z5NKSMKxg//FsMn6nSCmxvLAV4WBAUASEFiTk4DxYX4XcuIcZtD4W/MAuzW/d5
cprIQ7JfSMu/EfcM61S2J7Ave4ZSxtnJoSexuLb6eTvRuWrqHXQ46rHtIeSjHup5ylsm6p13okhs
zvQkYKyq6RUp17nxmt9Bbda3NPeAX5iMgDa/NxK3gyvqG8txWRjJQviPnNRg7Fl2l7Rfufm8Oj/a
DB9RPswo8zb/h92bRSQQoz6Pg6WxqQ+nvvRn8G0dL9S30n0dcJaYAt97g7sqkiMjsSpvg6SBdqC1
A9x3c2Q8VdmhKr0WtB5KuM5DWmQcO69Nf0qelvEesFlk6nmUfMfMPt8OgwTE62e5Dap8A95WTw8Z
6zXihC7tFNhvvJtB/lnUG4jSabe0q3zgYjnaGWWIbWqx8weuKuu+Fvb7/ihhkDQoGPZ6XaGgwiW8
oQ6EEGn5LviuN3NM+b2tomWXGO4zvwecRLhTaZbLE0/xwR5HxDBW8cPt3TqZf6XFDPSnm206dl7/
Gk6Ju/jPkEbQF3bZld+xp1/M/b2zEZhYA8kqgjG/OWUBFyWznop7AZuCzQRL+VUGkjyBJY9s0j4v
oQRQI9DltM0aTeSt7bSkRASBeiPRKt/7wcDArqaSwlLJnCwz/qQb56wNoYcRYP2cVwhUtjyr9qbv
y1gpWpSsqPA5uMajjfioHgwI+EXaH3PX+D0OJgZc0KIGQdCkCwE1tTrQFD2il3TJ9nlj6UtpVidp
WgdNsHC8KeXQCGoVe5MdRCEqy/2Uum1kFCMz0HWALjyaSBHdx0VQry5TffVz/W9ZBshwXQo0OGXU
lnvTvoDMJntxTYl54sM03pBFpffVNdN+BNCCsOo67Hel1U1xSMqDBfKoDIk9hCAGBYcWJjYrf98a
pt4Dx0PCai+HZckvzVDU5/9/EGXKIxyabJkm9Wxwix/cTdQntsbnlUi7WOe0RvC6DuUCEdI0UbhZ
so7ynjJeF8tNCbRII3uyA788ANI2+53X+jo1RXdA7EG1EDDMui59W4AopVc0O4ax1gL6Vs8WQbFZ
T9ejHqzzstEb+4o+d3XHcgee7gcTpe5I61kU8inPy/k5YPfTGGMfD1Cidl7q73uDtNqh6pDQzLaI
R/BITrVw5lPLWmMrvkr1g/QoF7ZP8V6VVG5d2H26qEF3AdLrSHplwQdXL0ldbjfSHQegvf4HWgda
MhYHgGWUv8u2NDiUgYevbIEEbakwj2Ve7YuZDbq3dl7UzLTky6rJKnXIEnALoMgIvJlibBAERdn/
zlZec+7YfxljrCbYQt2m/b5H7oV+ooAKSbPk3++RIYhngypP/w8gVdkHyzdIEklH8h2avtqO0TwG
EZu5mIzL9upaL72oW57M7bur22sQQGxeuOyiOfD/rVy3p0Xpr+aOnOy4vMHcmWSwmreVeiWoXLFf
lrSNdTU+2z02knSVxm22LC5DG9hc+HuT1XdeomzYVP5zouZLSHModoZ1HSYSK2YfhYvy7HnHE+pF
XbhSI6sKHY5mkuNW/XuBpzxmb0xccPortdtfwwp/OzTKJnFWOXHwjvZe2OCuh9L50XPXX4Wf4UZH
5DTVzb/7P1vaipMZ/O5ZMvIGgDDa0ufASq2rwBS4U3xWSd0H/aGugKAoEcp48Bs+ju298qUbhz7Q
maXpLqKxzIOzTY8jy8m3caQoHV83ib5PAmQq3AKdWFY8BkDeIiunJKLapet3Th4jk3SY3OusVurV
bNphzJebzUXZpkjFcu9ZSZBNxgwQtdIksrRQprkQ79WCvgSDM53wz6ZRvvjXkAFNPmfdvvFDIwmn
7f3/30uo7iTvPWC+iYd0ICA47aWKiqDbTiXhc8mCX2Rtw+FJdqh0zHFgxYrugjLijfLtNm79ayem
D3XnjVu5cQ6yCcAmtoihdE+mi37CRCw2y4kFnrQuYmTwPNwTAvvCOvaW/kD9auwaUiR3rs1Au20A
cjJyWu+XhL6zo+VHuYIJL5o3L1dP1SKuLuYqAOLLj9wNZVRcnZqZcR+2N7cg9C2V+cShhlbmTiJV
AxNs2TOr9w8lfre4ts6T7YWHJSz+NGr7FKF3aMZW77UTfmlV8/CEHXVsV30pmf1rHIrloU3fyjRw
uSxhhQ0IhLg/81vldDD2+HIvwv1rZfp1Dl3I7r31QjTBhyccXtNItZz6p1EV5kPjdzdV6SlinDbs
VocL39DjjyDsH1PhIlIfphdtIDwLx1Xt54YqxmnTLxu8E/eorxLL6h/F0LI1XYO3YQYLzQfemgR2
OCNF7bjBIRucml0fIMOJWRAZycgxCSYKZiDoS5PBjc24aWzx4RrjfX2UekflrR9GX7xbN5IQeZS6
pdxrsuxN1IS+0/lEOc0sROl6c6kSboAaRWDgQomz/gEcot7jUkAQbMNs3NtEgceLUfSxAq97ylfg
orZ50NPmcYIxavWnjcCZDCLoaIFb84uZ1CD3cS6mT22GfWIIZsO5YSXqKeiLn429kXDYjBeTf3xp
PsCRrPdSZVFZe9bD3JW3pvWTxWD8D5X4MJgl5dI0b9EiTfDS2HMrujzcKZC6q0od7cH/yqx2YgXf
QF53Dk4Q/Mnd+bPQJlZ94TN49r6pcUEt2PCLAkM/ABiGi5hLBprMWZnBXJx0XGI49mD9mF5e1MQ6
3+kCCKcbvtnOe+9WOLx6Xv3dKgOZFIcml8jvKPtpEoewV/suBLtOEy44Nj8Cs9QX+uDQz98600wf
GIxSsK/LfiyRtA0zXyzLM3KQZeJsDcU/B/1EpEojP/cbqOCfZKs/ed4EKMzhlJtN9uyl1VBO+15+
nIK6vfAivliGv1Wr/TSK6muqmnDvqJ7t8UQVSZcX9cOGuNNOf28ND8y6rA1AajmcHV/es7vvqkbB
jNVxIAsy53Cl86dQuDiYSN6Y2e9S13gzcspiTO1pMuTBaQ2N9eRN4QfKce+U3Ulpk5M+tlXgJe2d
dKao4Qv9tIw2K6G2L+KxYHicZn56vNvg7f678KtjOQ1E9mzhSbWQxWfBZELwLZwGxSYE7bXn0FHI
ks7JQDQoxA+6l+cy5CEEFFjO1V4uWfHitlBMfdonSKefCHU/5YpcrChSFODGh4TCWoI71VYI8Sng
Ue2WR4yVREg8Z7UdbeRCR+5kMFozOlpw7hU2s6zYoUFUMMBft5AFTphJFlK7pJr8J4OEUi0A9Jpr
erX63E6yxWPhAMywXazm1KUofgflARRlk6ByV8Tbyt/RMdl0LNDVbZOif75DXOuKDFUbAcQk4BSp
wFMJsehGzO4bJzDfTtmgoZjtMdEVE4RA9y+isVGUtsQ6OX1p0sOi8e/X4rXerD62fnPKsd8bmZvU
YFIfM8fj6trsb9PhQ1fFL0LHfs6IeE7cpVD8bfOr6kJx1KzCHB3YF9cq7jsHOZOHZ4PR3jCHlkah
kxK34U5tm3lC1XxaAopFRLkW06gMu3xpZrtlvM+UOneNJKEQuJwkFHGL+6X0bZmoXAA9RM5AUtyc
ZNN2QgbAoqVEBMvmqT+vHpELxqrP4s5QbXG2PQA0ppI2rRemMXwGJmEWPmYDtjMTZVl/kO5WvvAE
JhVQXLlsH45XvZimhVJWVU/y/mF4MDOBOpHaHXaMETR7sLM56KfwXnsZdYVMvBkZjm1zcfn/hxqX
DVLf3mPCi/IBQQxbJBSpzCoXydyrug+Z7vxIKc+V3+CFZBnmLq1M+MvcxAWCHzFASN+HYiqi1uZY
mOkufa9aIxwo7yi/1E0PgPTYHrI7yf7QvXCssfg6tWHxZCox7R6bKpA/xqxyH630fera91V761M+
us8N+qPY3foFumVLLW0F9ceoKc4yR4XR/3+ED78cRmOukv//GJhwaZ1s+VMr0vO0DwFxzpZHL5i/
70sArv/SPq0ODNjFAljqkXKFCn3+dCjibMv3Tzkw9MXQP1br/heZdXoSOUeFYXwY5rwdUpPXJwIq
gHT2/Ksl6ulD6/LCE7w+19KcPoYNdGBLSWOac1IuM9rztixuNZh4f0RjwcM3+dkhDxEU+awTDlne
f4DHeOna+a0dnN9tgbNbgPTy1vl7tKvzxoyna96Gd/YC+6VuQ5Zw21/TNG8ES+8Gr7xMjeTJKe9j
w7C8LUxdMZcki01VOddslzt3eBqxBSy545wE9Nuht8YkrdiFlMNURhki14goYmv9lXZnu1N+VC+Q
xXI+342+R2TOway5+e5o0GxZrL21TqjIxs/a3B76BosABjYiTHVJl+6cyopVK+tZqradSoPyOPQc
5vRG9dEKMa20QbafuabYXVOm4P+Ju40Tsio/N0kaDQTHyAtQO+lhTMbWuJMtqwOpvRU5a91P5pNf
oqzO4YZwfTNYxM+NTzMmy+Momjcp/tb0MyzOwxxFRf+CIeMUzBkU2fBhbZAjN2P2E0g0FmP8ibay
gTU77WNps3OyAuRp2evihRWC7tKPprz7FDAT7/yTpPbD7ax6+TpIkx5wuG9nMq5n5qdR3eXObmwK
GKEo51rb+YuDDoN5qsoECvputOSJIrmL5oyIXAqdNPKxMkAzvVhZ8G2N5rdhjUQwKTPpWwDKQu+z
oH/jtIEVnFSAC4A0Iz0cHOr0atnYuIKTlLVHyOkMS7fXlyEY/rYr6Lul8/9mMrQjbRUytgLe5lBv
z7JtMV3kGUJAwmiz+qOrCZSuCiPCKKqZ0vuMZAXKiS6glwvFcCI/6idvDH3KgMkqJB8CTcZ2pXEL
cWCem6JqEjtjbb/VtroO5vw0bxhhmkV/MpD7RbGANqEFRDdeMMUnHmG0XPl65amKBntn+t0xQ/fW
T3QM7grNO8w658KAtdhJRh7U04+2u0DQxdWCUvquWfHmvQGmjYfTjurSZmlbFfbe0O14sAfo6b5y
Et56VIJWyaqhH83YytZ5NzFL77oVFaeLgGML8ENkXvu1tfXXYnVESJRCx27+hJ/+cVyaJs6FXe1H
t0ufvaqOZ7vpj6U73dbZv+978x/Z0rw1djafrbp81G4/HCyr9qKFRI8I5hp2oNL424N5joxGf/oO
1S+ZSCdj8h6tiV9hYZfMSqf5M1FpSDG+UE28hiIFoKjY/Kfh+tZX9h4f/Kn2MxtYsVfHaEi6c7+k
L7KhCssZ87WzM+wk1OWmtSYw0E0OLp6vPrG0n+Lu9ta5Ga3UGR/Ykxj6Cy8uAOeih2BR+7xWaCad
dvrqaQd3rTH8yo6lw8AEjaYXk9VhkR+7K6X3uDlZMkv7O0fRhFSYgKDMHmIl3Dc3+KPrVsQaoxq2
WP/VHZ0HsKvyoFB5RZ58pId/B2HwMhshAXaoJNm2Ffzt4y9Bv8PmFYF68MdM3cfWyAglgxREdTTu
rdY/E6cCq3bTzu4A4JFsGr82kkBQhjDZ37ErUxGRNS9i5ldSMGpZxXqPM+ksznB3l9jjKxRbBsaM
dSX73J0UAR0gpedseBe4HV6Ue+qTM5nQ7Wn+ohHtF1KNWLX5FPGhisFGfaap0kD5XQQLZfZNV8aD
6tbn2imuFf6nwot70/6YmvmAyU69ZyWdaPuKNxBFR/bSNJGcZzf2tOsk2XzsVFNjg2BolZV5cZ4n
CqmAGLPW9oeHcCyOa1kRNyT172lFZ4zmhVl3bf4olTFzeqkBt9aHy/yiKtmRt8aM0NTfbv764kuH
CIuZPJYFg4rZtseF6W4B6eqAlo1D3plnPHQdKgdIP5rWO5RNe+7gbW22QVyHhUeiq7n3R/NTEwuU
rC4yVpC0h3pYkmV2PTa45bsibPs4KkwRNV2bW+HBE2EyLMWpWXJkmykVfJPjNKSeBynXfzK5CNnT
yydbuqwh7SyuVMEswKlYuKJidAeG4ODGdtmgX5FhISREO2x1B38EejgF66fnoQipCySx5gczmd8c
/1enWYuDbNdd0aTvLY00Mcx+OJzyrHlJ//UZrwbGyD8j0JeN72482uJTVGH1MCr/TdnelUSPi3SY
o6Owi++vxbRQ9VIu2RnCSJptVn0mszcUlBRde4Dwxr5BVGVxpOz6zssePBpAFf4M/IJpw0x1uwBl
5x7/wFx0K6f+wqTMwS7WHRmnNc+h/V6hn9+FhIwwBHngO6wirI6xxqRREjVxN2Gex4mJebCoJ8Mi
CbZlrc/D/QM/6tAY0MlnoPqbSB5wvIw7lVXtaRyIL6lX+5YGTc7uP7unKqLUzuxMvLSp79CEkdAu
uk+7rk6etn4HGbjy0PiPuvNYjlxZ0vSrzAvgGkQgAGxT62QyqTcwkkVCq4DG0/eH6ttmt9u6baxn
NxvaqTpkZTIBhLv//guYkaQrQkar1x3eKbvQD59aYk9AOG6tGScbA5OjxTASvFN3ztHCGHLV6qpZ
Vsgld2FIvzJkBzRW1tYIlzlKJvgi2RvsrJh8AaKNGu+CwdU18eaEbJNYGiVKTrD5C1zAYMlWuFz2
NmjL6PoH1dbt3lUeTl7CPoQQIVaZifbG7vB2//uFD2CA8BaRE+hbtC5Ydaysnog7K772lhEx+5IB
xvxaHFBsEcllTFEKuwf1lhsONPJtjtGDSRKR6R/HuikO2LfW0/Lvf8Z2Ahso16eFhImzqnXNPDRJ
QuvZ4neOn6lY0cnf2eQ89gTxEKqe/vPLOP8xm3hbpevStcTasEUWdUkg1uD33hNwOVagYfDS8OeH
hA4ovbZ1eBOGZhkHzxgArF3msdgd/wzeaK79cF5k58znfTueItDMxmK+zdsNxlNHOT0G4w9kg2rd
RP098MKD1UzEqoOYDlH9MEn9GgOzTKLYR5inQ5M52rBGVELiMnhdZnxruX12w+oML/sy1ROJbmCv
zljsS998CVDu9bFzKKl9yxIGxaLL5cnp30MpCTDzFm6jvlo/+tUkq+9iFofJdOWQAmFOYbHW3oVo
3qAtcT9bHKSJS0wgPW2Ep8bCRGKBytG7dSYpzRg0wpvfZ17abDMmWo+bFG+WN25pODe8Y5ns8jI+
DWxTufEEqFP0XJFFAX8reIGehV1aATm/1HjZwOZIios97Ui16RviESy4Yr5kYpvOlt7RwjInW/28
NRLcF/OESOQWpj1LA/P8GDr4wIUH8DvnuOOu497+dhmkhxQdun5xgqjglfSHumqOjYbypad1RAQm
dlbnwaniwLESgqpoOvK0v6ep/mA1qSKHy9inPn0UaooPq+h3Vslqg65rD5eFcQbS2mA95QMM+ZZ2
FSjtVVAz0cLsm1wEi0/4TC/4/QEEGkzJZIx+652+VQKDpuo4SMA4vQyvWkiByxQPgGGSShZayUM8
PTXZ8FDPam9Qc+ipWol6RMmt9BjZHVbCphfCbg/TPXuYb/JtODQN+LoExM/1Nb/AC31LYgQ7MYCI
ydQkdkmacuWck2lvwwzFhiLtoBphl/j9/OIhWLfo0x/PDaKln6h7UAZf3JrXwccIXfk3CGzsL1H0
FoBegGZPTSl/lGe86IFzyCMk4T17k8kr3xDJzGu45yKjkU3UQVj+E5HE9/mb0VBfM8tBPRccslKi
W5mRUhKsEGquLLMnpKmmkLtwqPaJVTyneXc3W+dHt4eXKXFX+cAugomOW7JlDDDq5GEavVNsk3/C
fQ+/0VslfnevOeLS0mTvWJ7GTokFh7XJsf+gJc1mat3vKaXCOUACYcdeoq5LmHMZBvZ0KwU0rsRq
N2VY3b0aOlZMxGoRVBQX8Wkp9zvvaQYmCZGf4MOgZieQmcPJ0f0n5iByx6JnD4oVpa9einrYAeae
sF/iMSBpJjaavYrRW8sS2KGy9+NMvG+h75WN+MGZ6QOXqlvO32URHghgNZZHuEfm89/jQwtllvwj
StEpGtWfCKUv679Ix9o/P8RxCpf9WOZI0APmK032alFhWIiXw/QQNtqLfMVU6M+AeKBKvduolSds
c9eF6k8Mz3BElxyEl7oIg1Opk1ORcxaQ7Dmte5/IOymbO8rHU+13X44ZkUNGNqiZQlhAGKM7DKXs
/0TE495a7d3jDswy/Ehjl62VGT2D9W3HQbyAHUURzR0trspgzA+Q9kc13oM2CRBPkoFlaLe4iw+p
xWHYcB0HOXmMeKxtxyh+zGrruVL2lzambOjMgQUEnHZfVyyBo1lNhKXoapSOv6l1X+JA8eHg8wBs
Z/A00gphsMC9Bk0du5rvuEn3uHX00EUT+v1VRCdYwhgKI1ppR3qAxu7SYl+xcHsVk3eRHuBlwj4c
y2ejZlZO0rckdCjL1Ain47cIYQvYg435HxKYqpxGiNrNxQiKW0roQFXJcy9MkjwqRakXwFdBqp8q
Qx2bOXwG5ciGcK190bLdCtyOxLpWbZjFXotsuNipAbcpKw62y0UtjZ9aGb/dBL4hemiTmnUDVb+D
ZexNtFm1OS6cvnshMvGaD9NpqvUXbexOLHkXLcfitqVpW0DSjRbSTBeMt08x/kMLU1+C90JKCHxE
I+Ym81xE+NnHOH5Ks3moFLh7jsFBO6Q7bjmgxWzlADMPSbwzMUzLfhMuGjFggJRSs9fC7juKGocR
nDLIaqJ+6CpIpYRCs/VnOKethZTSCGLVnDpYc3DzIhRRu3J/fFW+Op11cAce1Ug3unVftZ9+kr8J
r0pWbfVIGCwpEs7nKHkZsnEPrOAouqPB7pqRwRTMA+b8wkPo3jTVUWeJGG75C4hciDz86afhidUg
7jeyb/aGOKkaNoLVN3fPtyDmhp+2xrtvSafKuWQLRbbFhFat5kYq/VtXfgZxzvrUh2Y1CwLQXF8D
p2BDQ5JKGOEuoOHNUVQcK1QIPoEs+MgNJHBA4PBX3YRNOFlFOidSrcXPpMfuRf8Z4UfhN/w/16HI
o4bnyHGID0w4c4aYW6SoPsdkYPnNvpl4R7hizjknbRKjDn0ZzElMCWyzzt4ZhnqUFUurKcV0NjN2
lUF4j60dqxyqceuNL3EKP1sU3iEu0m0FBddsIanbUh7bAO4ZVv7vfeDfWpsjwvH8Fy0Z2ouWxefK
g/KYF+0lyUa5mXqf7b061z4pWLgMLDSU6eumuiWBfgosQEHkRvfGld9Jm30Yo41G331vSOtDLCje
ff2rkIAGwgVXL70UMi9FMg7ISBbw99EhcZzpHaztLFgFbX4YMu+NfaWzELpOYuf45Qe6tsdN8JlV
xNX04NNrPqktaL1++lC7RC7BZUVXrYve/XVGQyfaB2+OPhU7MpBvoxEEK9rqNzxm2AXq3vvYpsAb
AexSc2jWXnt25yQUrvxb2jQoBn7i8iM1mXMnD9+RiG/0gczdUVhrlu0eaYhIBRP0nE2naey7SxOV
SzNtHZepQUB6ZXcD852mFv6zURCfCBLsh841GrDp0DMCPOo5FRkvFz+lBajLh6LjcqcC/I6Y0bcy
0RBBGkccG99TEqKXsdXFe3xwtjadCxKCd6PxmoOIxQboWyMDyG9Boojjsxq4Bb3ukxiW73rLCn77
UWzTZFVJs/4YC2M+0p6jqfrR+/rNbfJntG76IrP0V8ktS6TT+OAo4ziMUn8UXb3h5giYOm/S7wya
6eTXCoNp2Q/C26lhr1UpUp4Cbrow7Hu+7D2se3AZiRZ9GJEfK6NobZcMVpKSxolLoz9oitPPgQ0S
2wpKUfrHgUO7bYgFVGj7tMS8Eqy4sXuaviwgE7Qjg7qvsArAOQgKA85EZdQdRaZRPgVEKC1y+NTi
DQ7WRNLIDvmrt5YsgwDSqeFtR6kXuOcsp3Hd6pV2gzi18gZ1h3QBX9z2T1PXHQdBVQ0yGByTiNQD
q7RnsKGbB/Wxtz3t0MSwRyW0Yjd9ru3H2G4/IVEY17gjTzP3mo1viOjoT1zt0HOmfaQ/ysLZ5oFh
vDYJsYaavjMN66NFurxLovyMgCJcMnvA7GOTRGyZPKeN/yec1hPnx0pVMH9A2InPKYeHVuJ4kDAU
oM069WnLmIyrBqZK3a9KfnGf1k7KsdZ13do3j/isZJQ4LygsISLtx7cxQshnlWBlL0sXX4aR8Gzm
vg2mJOSTM19T9M8RjJ8+GqOD0tNlOOscavi3LA5T/EpIxN7H5EG2NJtt8lsNza82053b1jskwog3
dYguTRnVigjyHWD8peCoryS6t7oZ7jq9cdnzCaKvbdLXaNLbI9WGB38WOKu66DaTJFqc4zixt1qI
26RuSlKx9IRsnAbc2pM2J7t9nQbbn1WT7n6YlZh4M5y6yMDNKsfJCtImzD0T5lau3YnwRJlFA5BB
WgdGXym7+bKc6LsIS/iWvKuKMFyWTW9a6NesVcJpVfgw6JSfMawuh9C4Yu597c2cp9dwCYfL5JbA
0IuhX/l8NXy0IyIVYdxYCrGNV4ZL25DnUCdeqzbnAKf0yHN9FREHhN0ShmoWMXWCBLsFe7LsaHFW
mDo9Yd157zDLvn00PLD8H3FPTe99cPLQAMEIMwYSNGG9SdsHn0rCTUjUhRfifE/A4U/oi2OmJfUq
VyQK21MMuct89mCRLygi9DvuQCPhk4aFW1SaJ0vSOrpVUt86jQbR6AgBhS+4a1NvPY1Ruq+wAlti
xlOuQr8ojz4gmo5tScXclFsvMBflDQtUqFvQe3lMnz23h4+kE4Cj51WJvD36JDLtx064vDQQh0Iv
RxaetNQFMazJIAtUa5pa6SXPfxvUv5lU3qMx1DND+LMzfWuV1uwxIZgwHXf0Dx0ULqmRTeWH5Kvp
ABaIgqg68eStBUrAR+shbs05hIXyjyRCbcCUnxOD+cDoanIKCy2DMCCbXRaHwykesH7S4SwRbtZx
yMu8g+rgRlcX8gcQwUyyDhmJN27Hex088DvRxSTkFreiz244KT2QuNIc/n6ZYufJVoa+M34im1Ot
hgYAVSeEl4T/Tmp1YmvBR1onuOsA5dbJ2mI9RCoMeVisvydb1Ac5ZUhb3GTesBPwa15cNpiHoi2f
MtvPVkjoKfruLSah85AMKKC61IUUjOcC3aGvVmAHlwqe/y5mCbPX5sa9HocPy8jHZwbf/dQjewdg
Ow1p5d3I0wp2k8OzxrLryarG1xSPmFMa3g17sDi4GqhRVg4YCsOtZS8J7QNMwLh5iqzcWgTROgIy
C9m0HQP4VpTUttuWHR4ohW6UZ0STeKNFwwoHqZbwPt2E+paYx07GX7iQBQucsyE4hJ23tKGKbFMi
44HHeHJLM9IWI0n3GxiOk1efx56A2TxRx3H+Iss0wCIBfisGVe6l7yqPoyzcu0PdHP/+lde4kwWw
EMFxQhew6poRfA4RDGDicFHWcfZfvQm/fG+SaDPGQbulYOmLKG2cdTLv0kcDNVnnTXQUNpSu0uO8
LbOCvDMgjqZ2po3TnjxHVpCTiAvUQO1G/AQCk/g5NY7nCB+DvS+H+izifmEL/LyqKibyXRuPXtp9
OpChGG+8GiPn+lobwIauxNNDGSGDchptVGK9hshRCSKD2qsFxUvXNRnIePIEL61b1W3+iUrSXkQP
EkBi1YP37uyJKOTacZdOWw97xLHTxbOs12G0r0ntjReRAWuULrY7LGk3lgZrpvfzcmUVEL2CLHzB
tTYBftpAR3nv3ZpstrzzNl2/kApGVUU++9bN9Vc/1wGqVLw1C2kvmTNL7AwXiih0ihaaCu6xg++z
09D7Jl+nVo+PfWXKXdWF17JvqqOqwNkGkaxzPVplVstSqSxfGsPHar+FiAjtdFVBWFoGSC+9Mni2
S4z2ygKcLMnFXD7iCVm8k7wjL34vpVbeQgfcZlDFOxRHmyZuK8uRtRH9bR/l7jYatCv8XutbWvmj
Ak/zyrzch9jLFT5j3ySjTVTFznKKrRGqnCIKGj4fco9xp42wH90QznE2BIipC1RPXlnE6P/KV6mw
qFJ1DDaXvQvlfEUB5irtmO8NcxrPFjmWokgSbigLaRV5613OcqCQ0SWo9YLYQp9JHDBb51x4o2KM
FNaU+MJaG9+cAQZ5s6yNxlqrih9TlX43K+MsS+e7rLTmJScLXoP/cIVlw7AtllUu1ToJi2ZXpkqc
UU4z/mlV9QKvNz2GA0LsxJ7Kte0QS9W51Rz86KCFCHjarYak6d7V95abOyvL5nnRM3NVVEyKfATP
jEwsO0N9Owa+tUub7IqDL6j4Q43yfqV8271qFuhSZcSrPBICJXt0dFX/5Ym+fQgHdvS6s1MamcpO
H33XtB+UcmT1ceiAffXJ0ZmXijGWh4bPGFxq/T0xoHAwvqCSIhK+95tnKhyCoNgUm2gI1rgZ/1D0
9Nfavxstz2yOcHuTeyxVHLOoGe/QTHiZFmBpgX+C0r+hMpGLXkCkDEfii5cm1OODYL95btx8U01F
9Tx57YuX+dXdxgUC2Wo0rUx83RhUnzuIEzN2Ou3gYutdVj1odQxIQ16hbuT9PpitnLUIFlTr+3Os
8qK2RL0siH3bOAraQRL1zxEWCSRNwbU1uuhSix8VANsXrrmrLQK/3SKHcTGeqhTWfc+eEB1p6G/I
SIUDuhmVOlQTEdepo9OTNn956Hb3nilkApM/IPRlHRfUEzCGGtApobDSIB9vWAYG6y5szXPbue7O
IFZIU6mJN0LdfNj4RqIqibZGC4RRx+EKIxSoNA2HojsFx0TZy06vW/CMnnEVOdNkG7cy7ArGL+Oj
JlTSbLxbUseXtjPnywD4gK/KpY4GF10GWI87Eg2Hpv+p8GNcJSh6SE/2xJIh2wyRJqaPxtiYp2n+
UjcQ51yT0BYnfjLMYjkAb6w0RxEAWhF5brD9EmGG6gtLyqGH59W10YwCAgkItYqzwcCmCLzaiFFI
d8PWxJcRLh+IUVJZf3rbGRbWnHfrwRdTlYsznm2qdVo7j+YAugXP+RiNWAfkvjGuTQy83Goo9r7e
vziyOdUx/YLmlHMriiVjYSZnrWg8YtmhZGDcYSyzBkFP3tZzDmt5MNPOWTp9rEGEXFiCTOyYxPuN
TuD8ZfKmBSq5El8Im2GgGrYx/Mar4eqXXqN2FLL1H/CxSHaW2+Bx06utBC5ZeZoUC6p2v2ZPbC9d
DTvIqCqibTPmEox11inqCFnw04BMH797ParxHB7AwsyMivLF8MBtZ20LF6c6RxSHLE2jRdQZx8rG
TaZHu6915DWrAQ5JR2IuEdPte9+lxh0Dghuv2t9xJZUr2BuAYtTs1SxbtHxwMiTbs6sAkmLUZSaG
isucBjLp1oYVs6zuetjLgshNr36P+rBGTJb85gpbC4Gr02LIm27Nsn8jLaVDj8FpNoN23FTtqdbE
vu7HX7Q73lKMI8tnQx4awQkdVfZWaKC9RlwDHYEDwXqW+zoZBfISme88XN9Ewvqzh0+0dfBjWPlm
uO/REq8IOnwRSlm7MRjaW1tj1aebur93ejrUJinA+QqNNjfU/shAhes2UQOins49aMUsBgz99RQk
vwww1AZb2ieinKdlE0T30c/s96y5+7YJA8JKABr88keyEN0pmVvXtJ++HdQ8UA2h6049XkStq/1x
2C3hE0rjmfgZu9cmOlQttH1BU3ME/+8OU2N/hnPY0NDCU9cGbG0jjQj2kVWULPZWRgpWM+cm1030
BF7AueQGBzo5f+n2fHqeyYfWRngC2V7xp02mj2AkKjbwcDOC9qKPZbjvqubGEwoBHx8xXDg1aWxH
+NmruDVA+ataHbT5iwgmMP6/f1ZV0pC66OT3enLdNboTWig7Q5jKl8Bp2IHaOuxic6wugEjhtdfV
zuim7uDSXhyaJjvRC3DYYUAINLsfxtNUcOgWueezDmKcH5tAQx5Syo0HARq4NrFAa6BP6Nhy0gZn
Ucx6144/oC1AxEenk8DiZN+fLfOSRN04Oko24qklbtYw81qLaCcz9uM6NqAH+sCjyumMzCn9M7nI
R6aheu0UjD8gk4CrqzGtuj8FbPYuNyDHTrBkLTGsLD+cM2MPAyz6ZazZ6twHsxjHG/IVouUUJXj+
WWh+fBN6dQYLPiHumO/UjLT2jEoTtoBsHZkKVajTUERGDcThiZdEMzcpDkhGDGHdNpZsjsAZSsUb
6NKX0gv11YQxkOlm2bEKcfAy23AHZoD7L0AUACS7idH9wZLokLCsMImVPwYuAL4bJeu6BaqMoLGT
1hmzQE6d9w7TY6xXs19V+j+IXwkpyNnD0cs9N7lyeBJLvHipTuvK9LdCb4KzsrH9qDGNKGIWdknQ
HRRMkwW9KOvyMKEJCyfvTA7ximWdxpHRnB2I4gQ36tOhMbVxmehznFqabUa9YQVuTi+ahknkNMBI
rDKkhl2H5xoGlelC0X4gH2ghQ90aC8rniA4QllfLus2CM0PF7MZQ3+sGRXTqYayo8lm6tXZwayjQ
oj1EsFDYYUZ/xvFPmgRocTxsp/IEn/o0szdwaPZzTkee9+T9zS2wJqAVNHU7bmwZwHJ4bfvWO46P
CFL0B18Z7kMV699ppkKEvWJtYUZyjJU4wDSPnrBykygy8azpCxk+DSFzQD3WF1RomDoPp6TLiZJU
QfGUOAoalt1BNw9tVvqca/eKmO57JCBbE7i7zogWXwSlE15l0a2jenC3+A9GyPvXHCAflZ49EDJw
LWCnLtkGbYbUPOq9Nd4HmrcQTefdRHT/BAVyJfs6OlVmvvZEgaOtbeDOHCMTDJEyeRaOfATao3bD
4pkF7471KLXLw/N+cttwy672oMP6LnplHGpT/QQclatEhM1ygOg5DThPgbMbG8sFiG0gcCASi7aD
O+io+gsP6VdQ7hqYaosui7K1Z5fZc9PFL2YQYi6mO0RUV7XzguHcsknEJ9gA5qcN3IhOJ7wbYVCF
xVHXlOWr/Yv5acJCiZa8qRSC07DSD6gi+8qbvoTpDt+k1OKtGqJLdMELN4aFJAR/A9plj5sYlHiD
LdS4Id8bgj31boVRahKOPowBuWxybToVcfwKE46NOoxTxguaEKv0LzKx9WM8ht9iDD6rNk7PLoDd
KulLdNeA7IrzoM6evDAQj8hstGMood4PepA8jXVfQNtEtZRQuerUcp5Nt0f5XJBU3o5vtQx48MpS
rSZBpm5j9o+ysXa5LodNa1jMTSq3nvwyYGcmMF2Zmf8tbjk4UoFawKLECSbZcuDGFwXkwZbCX02h
zYEjKfidSRMS8CEJ+9UKxIs0Bns3jNFDFZZPkkjx18DMxt0wt9++hThZT/IdBy1LflHfQzt7xH96
pWDLbUchvaVl4Wc6edkeP+lr1sdyn8pQLSfd1S6YQ+IPgGWDKH4tpgPmGEYoIXBfioaebU7K0Cv+
SnZnq28nwXI8b4erH2EzEJrZ1TIqbUVtg8uB4+AKG+ZNDKUV9l5/LjXtwOmbL9WEJxDs9+GcM45Y
IzIGmwlkbQftn74cpl08hA6iYPKToN0OEHcrG2N6zHOLpLPe8Ko8xJ1360XqnDudBV0WJ2+69+Wr
RtsNFusdry27dWkxKyth4zBRWsbRGN9hyZtgVvigkX7LO7Bxn4+Le5JxF+KtYEio7ELAqnNKYLyk
oDExxoj5Mo2vKNJarPSY2yFTQNxJjukOv5Tu0gXGkoGE6qKXZ71DHuU4uNyYZW98WbF+o5mfnuvB
ny06wrVZtfU68rzxLZT1I/kF/s1oGxv6KwYcWq8HRzbBxUY5ev/s+jbWjxrZ8mY+rV1W2ex5uj8W
RRTm1nCtAwuls5eqx3jcYq6BMJvF4eNoWVwuPNcOvtHJta+UySPXWA+ZL0Ah3GY6BzFGU1r5nMRR
/+NW0P+sLDVeelVjq2QO5RXZ3UgAqAEcXdsImv3GucYBAjFggOIzxlEqg+f54/fDRwEw+pKSDh/g
xMugNOTXohHdduwCeRTFlB06M3B2bVF0J8s9pTRHhz4zvVU89eMHypWDkUTquYFSvHDL3j7WliO3
tlMgn8A+f2NXpBK3oSmYh+vhCa5AtBxYrR9zzNlp+2kmNAHPRIsddsm9KfelvPcyw9Jb9tG2VA2d
tkZ8XtI75zrBHA3ankX5aLunOnPnFKSifXeS+r2a0hdHt4LnSpTvNd323QjRFc7PmzkhWTFV0H4m
4YLHVnyqoWA7QdU4+FIMd9/T3pA4hE9/HXD/V07B/5PB7/+DV/DT/y/pHqaBYe7/nO6B52TwWRbq
51/tgf/+zD/9gXXxD90zEaZKjzQx4jf/I9zD0K1/4Lpk6wQEID1wXMJh/hnuYfxDOC7f7EmyOtF9
6Xj6gobN4R7GP8gStgz+F1+lCU/yf2UPLP+zOzBvy7G8+cU9BFjSFsZ/yYjJkoiFLDRdEmqmCwKa
JaTeBbE1I6isti6cBCd35bHuUZTyIRX6YnDLu1vgs+vi2BcVi8myd5VmLwcwz8JqV62XnuqZwtUx
3eHOBv5PRwSfd4ek+DfXBv4JlkkhTvfawDZdDHITO3G57GSKNFHsJiOlh+1hsPDgxZWDWie1t55u
L1Gz0+nwUlFmw2zHkm7aGH3yWGnJGiomjr/3BCpDUmYf7oBWxyE4AnkLWZWavfMyFzLPl+PKy8hC
YFliNZkFHf4c3zEbmVmxu+ydFEYJLMMsCTYAm5tGPCrXvFm+SWNn7+LU2ZhOu5rf6vxmqkpuUl9b
T3Zz7hA81rM200aFxQcJpdGGEO9HdCXQ76KZAZuLm22XbzItMI9nn+WDcovEwqY+f5j/La21l06d
fnQlwKf+icvNOofKgr/kjXyxsxy/GlyMNQ3549ACmF1sj4PHeYYaFViPDfY+Lt6vevOIVNweobGT
4qpLxBIhhVo8WrZ/SEOW/dPRDBHOJkRfcrSSsNKJdD8SI2oPw9IjrRiBodjNV9fF7iiIt4UvsOfD
mJQ9O1s8dwVnl02U2bxFCo5KlZ/CuMNUvee4ar8K/Svhk9IM9jpARqH1qCPFkIikeZfzO9dLyoUA
ygMighawAzd86Jr8YRzx02LRyKWZf3BkAxLoyFZqhDC8GUiWC5f9VVMFf2TMutKv3+bv7zTqkeDY
Q7hrY5gW5nxvjJAw45pObLRn+kADZZz9d74Y/ZQJ5ou4ut3Y46BsyCUb17R9zItHnXtvvhDj4K/n
G0IvuA8cbZk/edi6WzrLpAGMKwmP83NiinbVk+rkMIQJbocetaojtpFj7+c7ZhYqhnQZcbZsWhB9
XWK3T8nAShUtExRbpNV/5pdXOYtLM18aCH5kzV6R0j3f7wExN7nOayjuMOhfCukt6g6nxCS1e4Tv
sMwSe1cM2UNjyEsed2di2T5wQoGRJXft4DzhrHEcMfATDhYSKCO4J5Iq2LCLWhbO8FK5yXq+P8Ys
PVORMaUE8svWbROtlfK3lhscA6gQWciPOLMmodAOupZusbVaYv2EPoj0ahflpdUMZw6uDdxtEhWw
1Xf5XXPn0rCStTERnX9LzyfNO3E381Wbr2j0d2aztj0Syp7Do6rx6TVxwueJKduW5QfTOu6dTorz
DfZOHBqd6+xTTW6wkzyxCFwPZbgZA3ibBs829Doejtac7x9377v5vYtnyp23Unp7ljJbG0L7zjB9
gKRjo2kB2wq+q4JHGzn1fO/wR7oEXGgfrRFHiyLEn01uwuAyJh1mxYD2yt3HOIZEHO54nraY90gk
dQVMI4gao4eAB+5nAsKexc6H35bwvDP7FNc7IcUfaHLhhgP5hDDpFGTFuM3mXgsvHzhomTzk/Iyn
mNUwWJWLsJ3VbCk9uyQ8wTYgfYU4GTCpzmNruAHivOC4PmCN4BCPRNAXFmUlX4gqMnKcnsryarrQ
rt2GrqHqv7rJ2pdGOgeB8L3o8zFsCqKnKE8eQkHWpO6pcGP247k2vUe0gWQl05CtaGRgaEfmuYBv
uuI0ROMz5ihToLt7NcTmIZao4cRDztm0ENLcdTXSQUOP7FXpOMQ/oUpyBuJdqgiB3vxL/n2fjX2o
AAz4PWcW5rx9zSQskC7/lTm0i1Qzz6nRIyiww3Og+++Wi4DHCmG/1Da5NbZNuaGBc2VZbjxU3W7T
EH2rRd4qUuF7BQ4ca4xFVe//YhczwKM1tW2Ua7suRbSUyf4rraE0tgGmdhQicCIASG/kBNba6dsA
B1znU/A6dtS0gLmlt6E1oH8i3RT9hDt4mxIVdhmKXdGQ96KiTZGk35ky9hmU9in339g5riHpnfTI
WTlZykdy9KsYGem0+JeW4+Hfs7j+T95mDwUO1zVNwFyl/yWi69+ruOna0D10oELzv1RxLbI9EYi+
+JshOqJ0nU8Qp8goJrOfMnA5NsZO9xWIDhcAf615xv/tLdj/XSdBxoBnmYYpdHtuZ/41vhGCQ+ek
bVJsMV/aZl55KP0eGkrpbsKQOjLXY+pX6n8m5Z+5jg410GU8q3yVeU6s+FPYxkucmTeiVyxyrIeX
Pr2V/YwT2z02OKBJlVf8mPho6ZjgsRurJ3M1H9A8tk5cPTgZotUEd4rJwXdebOcXwbSFhdQTsxm8
CqY9dDbmYj4Ug0nDDjGFtpCu56N8/qDI31rjz7TVy/yedC4A6FdWwvF9bdI59SXH5yTHG1Ki5FI4
mMHuzD96TiXJjsMBfxEcdKUJHtc4+9wIjmUXHOPeR4oklqiLdi6GTPOfnQRrW/czQn4YcwbGwyM7
lYWEZmPA/ovYBXbp16xlUe1XYFH+2MsU3B0ShkdvIFqg6aIcOKSzzP+GkPYWaRPe2tix9wWGu8mv
VuJDN7cKhnZQ1gG998Wr+0vFXZtOa5sgJeiAu0HJgcHau8Aph3qrEUiU/vb6evIsnIXFLiaDu8AZ
ZzZURBt7bhhNW9tmXyGmlTc6T33DreXGv1GQN+uIwShguATcfJkbqSqVfDQmXSPVGLgGr471/Kso
uoMWv1zO7/mTsun/HHHo3Bp6bf5VZwh76pwJmS2o+MK/+vJvzJ3JdtvItqZfpVaNC2ehD2BQE0kU
JbGRRFm2rAlW2s6Dvu/x9PVF0ClKdN70PXdUEyxEA4gigWj2/hvNc67D/D/zYT6ufF0DM24UkYiu
22f2k8OEHj7Y83KNvAFiqz54zCGqGNCzFR8n0uJvv3lJ/+4FwU0PtBFOsY5w9I8vCEKGQx8uXrkG
3LXv43YTpc6FgHUwaukrhpWP9mKwDG2uQqYNOfkVQPlmpjNWyY///Fkc+c+dDxhC9zxL2Njz2N6Z
/6/fgg73YrdcE2G7VMsNVqJzWj2MQNLmPryuY6ZESbN177T4CS783ZJudav7bJv5NjEdJjTv0ske
oQODV70lGzAXrHnH6xHatHoqo++NY63dUVtlVboOxrsqE/vaBXxl2OiMNHee9aUzbHJF6O93TnJh
egjLQgTktdNMce2yqGqZG8wZGeMoX1k85i3vyQLiAf+SAry2W4QbnhELm4rKv5OL5xA6nkTVydX2
P39l1t99ZWT0BFs28kM8NB9/Plj9JnHEslzLZV2GQEMSVTfw0i9sn1Ri9YXHesy+LRasaF7EYN0j
YhkNV/bEKhKVRKDxvOgCl5/JJfHD+zsl9o0cl/tQY4HKKo/89OSRp87X7UtNcqCfm9UULfuR7HUV
QtniD6ea2JtWTsYX1kg3XP3mn8Q18pfnwmdjQ3zJAObxi52xH+opKvrlmh9B7jgmEKAuui0lOJK6
ZngbC/RlJ8g+xEQKFDX9fGM637yUTUr07cLziwfoDFdjcICQtc1YQaeoSsttjvoJq4P8yeQOKkvb
lZffVrNUAhPXurMzbWQzPGQGaIVzjt3W735CZXVz/tRjyaP7PtOUIQz533//48AWXk6q/8eqtLgY
nYmnPsm+IdnqzJDKHX0VN0R8iCHf4rZ2x3oWAtU3Of7xbPXOnxZYCRuB7zphSJ8hFlQQb/v2gnjp
tuYBlYN2OckHU2yqOv+N87MaFn790C4SxrYrdN078++xstpyGzzm1nIHJLd4ZDeuwKtcwlq6kcPW
XBA8Bt6zYBKooR0h0i3wrRW2QHtLMIhm+9GObzVbsPN46SX6kXy9d99M3+LnIKh5V5iI2Wkl6AQZ
7aFP85V8++VefkyjXdBEn7HNxckG8JjPaAQDvOOldtmAohMcCbbQdNUj5zKNxXXHQxoCqixKcAdl
+yLfxn9+SE25kvjlGxGWrQubBQ+Axo8/I+q6QUqUsFzLb0FuB+SyXFKlHOSR5eiBohBZaRb08HVx
pISbBjFE7kjlv6iXX8fkWY5WMNtA57mo1f/2SZODwa8f0fVsC4snaCNnhspOVXXwDfiIFZ6YcjvC
rHDJNy63hXIPWvEtyj3QPGVbme5U6zT2nJazmabXmp9QhQPI7rrM2KS65CZpgnzuhtnqn79O9dR/
/Ky2TghIuMJwLN3Rz77OhW9uCEi+rC2k/DvrULb9CnzVlWjYaDHZj+F8Y8JZjsXawP/JAnRqBf1O
DrFpt7fH9MqCef+bD/XrZMmH4te1fIPPZtpnK9qRLKE2Nw5PPWsu/vFL+c3lAvspwgc4ySH+Aki2
PciBc7tU5YOLX4A2ur9z3/71Wfv4Oc5G/doMJ0T2mCjThcxEDn3Lc9ZhzsrKO/B7jo6BJO13uYJE
BupCLnfkg+hp7g3eO+DJLUg90GYv5fPW49fSLK9lCsbBoD+Y/h3P8p1ov0142SLQXbnf5LtE+hWg
S7uuyanPrdiTiiJ/BWyKf3bgkR5YMPRO/1l95/9RhPfvw7L/g/jufxUqlp/mzRf6/w//ZtPm4fuv
I7zPRdz9+eN/PXV/dH+2H6K88rpjlFdz3X/5BOT/clwWDNI/XeCE+S/bt99smqV/+88orzD+xZgu
LBdpOUPOVX+FeL1/sYli/kWqX2AdZ4r/JMRrGR9fJQZI7o6RomGZ0NMs4spnwyUK+/jpps6ftVXu
nEK3nqc6M9m5Lv6atIz5PNq1eZUvjb9WraTfSOvKVpNs4bE1Q5Do2Pp31546/921hv9HHJY4dw1V
vVEHL8tqCD5vZX+a642Qh7O6JFyqvzpq7dYtcP7E3bTZng5Z5b8vxnaubcr0xq9960tYZSBDXD+8
RHjF+lLPoNxQxxZr063tL6bofqRFN96HmHIZaPOWmFzhDEouyGHbV3SG/2UIJ+LASdcF4BBxBcmC
BR7KXAdIInPmVn5A9icEcn4qp4Fh3Q1sd1MI9ytboCLbNVYSIn63wI7J0Eu5JupvbFQ5coEglBCd
EBhKEAWyi20C+XqbyUMUEG3MdDZzZw2qqA5uLI2TYf20GORwWuG4N6Zb1YaLlUZme0pwTp6Ha2zr
vH3SQpUOq8DbR/JsmSa2gD7OVZWxLlur/ezrtfbQZWW6TnF6RkZ3KPeDPARaykGgJ+dUCAJ3HQxe
+Gs5SjhVHZKd7ySrsVv2YaXZTyBk2pU5BOF1MzXOUwQKbRdW7XOd5wGLBR2xpFRquqFwK1yHZYee
dQf+j+GmwFLjWKca5LsCOThhvy37uYsZHv7pInWjzBlurKYsb8fJKmtpdTpvRi99f1B1lSmmdw2q
DpWC55+/OdaG6HTe2MaY3TcSUxEgkLhubSgejcRZTCg8XwyjylWO3RoYk7VBzgtTFWiWN55RE6En
PLYqvKUEJQhqztHSCAkQQcgTmwiYuTV5cnPC1xoE5Wd1lr2dtfCwj3WnM2HhPJYAF1oZxJwuDUHs
2I8CtExUmblczk9+eDOQJr4alogoeztGT2IiGb80A1o9k+4dqpZw/QBh70c0IQ1fR/krcsfGVYQK
xM7pzAB2Xmoj2QvmsOyJDedVQCjG0nUHIl5QXuPwUO4j9Ez3umjK/SwPtRghbvlNda0aGgTuDd4b
WjSUwMBDVt9FP+3qAEozBrKYlvm1RhQwewUwM+BWKIjKoFX/yuvJP/RWbKD7oIl/a5Dk3JBrsWpY
WbaxSQqAOBJq162scWmOlcf2pDW+ubif3AjYrKiYQCGTihje2tG+a3DpdynCefscuoOXiGz5PGQj
cl91HLL690LQaCgXEv1w0vnBX5zpeAAzzxXx+5oQqGpZN4iK2XSdoFNOtjmvsTDAgTggtmzOTf49
RrlqSvrpi9Mi+1vU61SOHurAqBdsHDmOqGKuBpNTmR/wPlgK6FuNkWy7wch3UWOLK1c4y0sY6FuW
HO6PKF6e8NSMv+SeP67gpSXbcmnyHen9n10RfNqi01J+eTcVPhxXiR8ij2rbe1o9AtMgu2kTc7TZ
NDJhyVTl+z2VwNipj1zAbakLASj2pUOF6cfVnSaFO3DipaxOz8vnXd+Vfzk9vxaWQnqpISqzgj2r
P/d1eEDGb7rPAS0/4x8e5CBbg3IOQDzzM6uD4S4y7pCnW2TljvW5WUaglWQX8mZYHGsNISrZ73TZ
2xWnesdcwPSrK37/N+qi2dVgwnBiYSnYoi70GJtNs8UuKrly3A6qcDoQoLPCz7mvxbe2F+TXYeNV
fwybDuHoP9q8bBE7Kb0bl00zCLf8FpQJWjfd0xSi/43OsXPIo34HiaB/mR0nullc114ZoutfioGY
fN600X3utOFNEwoSb42RA2ufo9chaOfLXAdONhTe/IRMNARO6ltvilY6ZJrbOnaKLzLPoep7P2Ff
3iXmGlJr9Gp09+M8iZdgllH1vrEl1zV6DQf7tkuq+Dn0PQQ2bPCEwRjGrxbaC795+jy5Dfjw9Alh
MeLZuJ6xwuFR/Pj0wbwgH6i78Y8ETcAUrUbtIdGBpdr6Qqx0NlkzVIF16BePqbycX/WMSKcWdi3c
99k6RCESnbywZJHL5GrOgnTbWDrr8wrDV3Wm6jQPhBzJgJuzetWD3fSEiq689tScuPVDYzV8439z
O1Wnt8m6ivpH4dioG4Mv2eodqSIEf1CHLJfwBX+3e7aF7g8ncB5q19a/qK5mZP/sOizmu66lyMQP
QPYPSZUbX9xgLldGZWDWHnUhSEjN1hBJe0CB5JZXEiFkm9yYPNMzaagbklA6nn1sPe+nTfH1lCKh
qa49tZaIQtyZTW9feoWvbzVsb98d/Mq4TYhi3J7Vn/qmQaVvVdF1yi0SD8FNnM7gnE5dTteqOqTM
71HkmcA6c6lqVPXnl+W+foAYPF5NZXodLNn8ickzuQR40by4MxJ1MW6F38Kq2y1pGIFbShGfibU+
Rm0D+KbjNwcjzptLzSmejWRK7lGXNp/fSosfWs9xXD+bQ57cG7Ik21TJZKY69fxvXYdn47u7nP4e
moPHv/7xL6iSbPv419V1TpGJ27SKUUwj4bHziCAid2bi1irscKfq1NnpkKoGEr6XIPt+9vu7zhEm
Zjf//CaLj4FHm72TjDayP3ENZPfZ9Hx8kSfkNcyosbQfcaI/gRb3Hj2RJKCkguFSvdEsCb73mBw9
svSJd/VbvUd9+1Y/LBDi0FWY5RLi+yRi/11/VW+F4jtJKGBlB7/D5QaEO7a6wdtTezyTdfrS1mDR
oUz4UavTUT7Uqlkd1NOmzlRHZkfULSybO6rK4809IyCxvYC21koWxXWWIuAz+MWmlovivLT0daSD
y1RFvfCwu4AJpUql7GEFYXURT3m5iZ3XpctQap2dTVZ3LdxiYJBdnObfa+xPEoiDrznL5NWph+v8
CJy7FsnBW2HhmQlIgEXWqVxZv1kNODJtUGYzQJzbH//3f6tfUW52TdPRTXwdz3/Fqp+BCWiW9wN3
BAPQu2PUJmA1dpGlsc56U/ukCml6MzqV9qkiA/EUz38MudgEbRKSpG9YFb4Vq0DnA5MyO7b6sWge
4dkggyt5i7WJS00W3rTk9LaOPLNknTpTdafWssK68NRPnY3xeMD1Lt6OUmOUPAka13XT3qdL+POg
Gsoe5OipTnVZmGRJPtNQOWgKk0LjOkNWqtuo3qqjDybg4p/fFPfXN0WwObQ907cdz2RP//FNCVHf
1PQpsn44RRdeYoRmbLHt+nlw25gnVZW7zmZ1WIUE7OIW+zC6qCrkQrWLLB6s1RI79l6LU3ufwsRI
yK3v7Lm397hL/qyPkeRf+QinwJv50KCumsDVo72Ankfva91tucQi26OmkSCak7/UWHneOiWqtS3e
MveWPJP1oDTnm2PfNLHTexvl3cEezOfFLP0HIZA1Hivr2Upn70G21br3rq2VJdseP4GcwDPV1Gq4
PVWyUWeoL/88y97OTq2nsxD1z01qts36n38bw/r1BfAAkJFx9XSfcJB9luOLRBRkyaw3P9KuwOxo
JSr/uolmbZeBC60g3Nyq0rFKGOA50IKDj215/mV2LMveqj1J4/luFNgKF562s/LIAcrql+9uoxpU
3xg0EyTzEWmMCknkpFy0r45ZHMoKwbYLAiQzqFyQ5dbDZBb16wgE/DLrCv1JB9IOxQvB0rrSUauJ
i/rWcyNrlzJprowRGWJYQQlhyCh8lXeMUoH9abO1gzA9eFbUQKCqJIKtzr8TSl3X0zi/YKVGjksT
4x14E5yDZQ8U3sd9hiPsRaceV/l4Tnavb4V6Zscadp9jhVjhvLWcOmI3gytgSLKyGK320Z9KLHWm
6MlGvf7JHHvzKvahjai6tx4dSPQrA5lVVG2aRwcCJJbJQXzVyqKqizORX4MqSK6E2nGGb+WCndqj
6qjqsNVISLAk7aNqON0rVxvXwkQuACvBO7uOVjUY7H2PsOxenQkzL/eVUzgbow5XZ/Wqh2qUV6qu
p4sceSXeQs7m7baqh6pX3cx4Ot5WVZ1d/vG2rV/+Zs5WSeIPo71j4r/iOKRZgJw41tmc3bmxnsxp
EXxP5+LKMIRbXvRLzQ5dZ5sOtDXfqCLyAmA4mgSJjIU9IWrPNJ91TLxIiMtjd9Vpkp1Uz1N3dUtV
VLf0Kuc+Ixd6HSfdvI9tqwLkh8TrvtqomgUKyz5V1aJKgutw1CeoKS1+eKd24ZhonWO/s16MeN4f
m3/exSCKdNE0OXpoWLw3Xg+mVeubrZGUdX6lTtWhxSt1k0OUlY36aDfbd51P3WbZEumevwG/GVcV
t1NVx9Ogj5mAhBVcB21W7tqimK8r1uwXgtjbTtWpg0NkARqh7IOZBqpsc3PrRh16z6c+6izCveN4
B1X0K8e/+81wZ39MczHfOz7ABLX/Z4SyvLPhDsh84vhVp31LEacAHcK2WGsw+zPKfrpSc8RpLvEG
f9p7r6oiLiq6qjllzq36KsVf9dhf1akrl3iZ9sN3RhJ5VzlLHe/18f7HPxon4t+ChwCZsfYxl4dB
HCLdrh+Oawa5cGALfqoJvTyF7bu1QeNP/C6PEBAddJsHFFLtEtRp4Ds4FLh4xNZmjV4JrRAKnCd5
gR0wDqgqIq5cgMBX1uLTodY2mp+Cs3Q8NDTluifM6x6NZHQQdVmMgr9aVeT91Koi76pVl53ProWn
WCCeOGL2XU3/DmYzf4j0qDgetHD4sVSpgUMCVaqx97LhNjGbf+dGi0OYbi54+poog1zkpdQeRbl3
kCvHZGjTy9lE66FGiWMjWgeafxuEry2Y1yaIrJdlCUi31SDLpCQuk0v0NNQWeh/ptPJDHB5V1RST
PowQrwQllzDH9aO58jtEWoHRoARilP59bfvePXoL/n3lhCEMlyW7PTVM5Mh2NfRX1e1Ur27Sd8Xw
roFYIbLyusZiA4fKBSRuTXQjZTWHpuqDrrnfu1lML/NQFtekPGdUHar5JejLezQHRtThot8MhOIj
NMRGSstC6FEHoCYkbEKB7N/hCnocDRsdLd1vU0OkXzo3k62Fi+HsWKc9YqgZVJeis/9tDZG/WRJ9
eCJs296kAqdNVVSHARJVsdQHVTBjnhtboFmoipGBzisyuY+q1AdoYCI4/u8UDsvGHDScX+vqZ9Rq
BqJQjqO2UTGsY6wqQw35OhoylMje+lkqiuX3ECd950rL7tQiLPdZKacVkFu17io/Fv3Zz686UV3j
KOnsLGDsKrivDlWaP4RDU+1VKeAnQMVDYDWgsgFJ4576l8ZswcPrbGTIJjTR5RmqPN6nem62o4zT
qHp7hluL2oX3qfOq83pr1FkOJbF0/0UA+XcrOUdmxd5PbobhCtLPsDNI4tvENz8us73abLsZq5Vv
7TwiMhoEzW2X9/tkmtMZtjmUsbBspp06w/eyBcvd7tnPtc6d6iyL+RgAofOtQ6ZDEPMR2oeD6kd3
nTbmO5Hg5iiKfHpiZvHxoYrzP0Q+bdK+AsrcIIuOgKb5Q8zI5BQ6vhrEBFFULEDY6N5MXokVSQ1X
Tsq7zsVDIWCRi2Xd5yTKo8FM4z9NMptXxRyBgZdTz+ngRnG79eThVDcU6MobE9L7pm9A7wzC7lAO
YB1xBMzNyfpiJVF5BSjHuXUyDeiW620D068OfTaPB3CMG4bA9HMl7oUAKsZHSbfqTB28BTfJi2To
8ODLjBtV1/jkx9Hg1tfHbTOJp09Z1Qbr00Zb7c1PxUDu0tW++62vqlI9EHRZBc7Q3bZVOG9Oh2Wo
5g1emDd53pl4WYYQWU6tx7KISFi5wXLrJKN9v7jjFeCmemfJkqrqmHU2OiB3VWKM+Vk/lLoUAwId
capTXcjhvBr93K4RW5fQL0vHIrKb3FurcNl+VXP4Nbdw8yF2OW9KCCJfjAbvHVlfBkh1zVGSrIjM
RV8tDAsvctfwASEV7qNhd8+urHcIkFyn/hSsC+SoSSLN0YKbfT1hWDdMo/tUWGX83MEXlQEruzVU
QUWMsEWOZIsqwIElVDu86xaCmk786Dc4E6Akv7xSjI3CdOE2sXJwXfnKvRsmJ2vE9wTM0Lc84n0R
tu5t1QGnreS6nhGiP9VBCsYL1SQQfuxTIEaF7THwnr+uUn3Piqq/owOqQxByuBZ19xRpyyxJmgRG
5QElfCC8rEROVW7c6vi8mcVNDc392C3CP+za1VuosbLOGnEucnBQvIY4jeEzPNZb7Ib9T7Wr6SvX
Qg9PFavFxl+i8yK2HbQmc0E+sKy6C1XsQQrdD7q9UyVUO8tPoXO8UNWAoL4JkkTgAR9/T/S82OQu
QefenoILlQKb5QbkrE6XdenHfqc6zSFzfcy1nV3XW968kdj+i0ULvwL6Sj+3A5Qvw4yYUpDrAZoC
vR6fAP0rLroQ43v3x8euqWD2gcQc7Jx6QHl/msa1BxuBzMsQ7T15qHXCuToqgRDEo73roPR9oVpV
GfbCns0eUtmNiQO0qvMHJ9o3aDJfWtFcrN5dV4MKXWOX3m7rKMruraV7XTAR/Jy4LNPsnOCYKjbV
aK/RRC1WqthCoVhZ3hisj52RDMNpHEl/VQzRKRdO1N+j0GF8jtL2EurWn33Qk0wEkfc0w47bVa7x
omYxVUVubsP+Nr4XpS+2YWof7Lkkz6k2ZLDB9YvKIJZ02qmdtmWq1ayJG53t1zRMd8HFxh5+OAGj
T9fPyV0d27fRBEMiMSFmVXO7seQBp4CWhCFnCDiUjHb+1alKnaluqocqqoPeiXYTBAayhlBtEW/q
vbUZoPtYlnH84pYlLK5lXnYpqq6ffZybxBC/6IETbJagACIsi6af22C09RyDJYrQHjaoWeBi0iRf
g9b9A2KyuArdYLrzoxJmfpRtmmyYX1V9LOshDvxtvWCIuos1lHBVOnRCZnmliionqrKhquGUNj3V
9QvCVQuaL7A5doEelddMfjpJb4qng/9WDHRpAFLb8Vq1hsQ+sDeVzU1tJrslvg2q2tolflJjk2QX
K2uxvB1GIQ6StGP9lcABXvGRG2wGIpPPVR/wssf1V3RCwVCaWXfdwr/+Wpv2LmZmf/IwPzxevshu
Z5fnPWZrsp6lkr1y4mQb14gUKKiDOlhllVwkubDuVJGVgAHxweB3AAwxFwLLnYVVoteH6b3on+Mp
gDDJrpzNAclGGJpasxoSEliqzkFK4N4Uz35ffuhWOC/pyM4HnyvNf7Tnw0JwD+07v0CgwbTia8fq
oyfdx0eHxlpiH4LBvf/NftKREYP3iy6TLbwPUVZXkHyyyh9nCJFrBcSdoXqtApwmMA12N/oQ40Bi
xVheI54lz3EadzaDwOvajFz7EuPStw6q6XhonGqdjGjtk/ysMXQp4M7JHVgli9guZyu15QpKt1qX
GlBMtSFzh/Jna4Iv4SP0s2uFX1B4BnXWt/1zI/r49lR/gkKMfzWq/goTcermQ6RPFqj2JrrN6IbA
eZ9WYsiXFyQ7eafiHDWksJlf0HKf4P9N0T71x2M3bRHDDs9RfFHlGojVhY5eM0YZpyzEaSV0ltE4
dT5bTp0VT3dmnsLAV/6h003Nadh2VuLd+1O3V3nJPB4fDS0dv9iNgzV0knVbX0v9rYYmEBzVJH9p
rWaPpuf8B1KvBIiLsAsPAXPphVF19b3tsPYdTf2OWXt+sWD337RwgVaqqLqZQJm2lQHSvwwQfiNC
kj+cnuVwRja2mvS748NsudV0gxplfaG6qEMnH/zILZ+BtOt3p/pTX3XP40uDcNvxfgnk1st2QYqC
TWp6IBJtXE2t469QO0sO6mDm8euS2/NGlYIRMZcgfVEFdU0E9fjW6nw02eU1f3efqUAv4J9fIOcM
4U7mBTAhzFAfkJElw3Jnu5Z0Sts8iMrqtUMD4464XLTL4CfsACoBxWfzceW0ToHjk6z8u2bV0FXO
17ZFPkZtNDv/vnfD4aAKadO0V2bgRWtVxBba2OnBdDhuclPMsupShNuh8Zyb2XCQ9psmZ7xK/B6H
lxrVrLGZ4TYn/ZeYrc+qjCMAPMvi36M2hTxUv1hfPKTk71SdK8MFyayRiwvqtSots42gZrCAbRqH
ihGwLFuIyIFvP3roH6sPlZtEHnSccVdqtxzAlnwkVY1RYDg+qR6NnZHAKbLyVhVr4Xp3QI55xOTO
2rBwB6hR3Vtn9lJsK6gYHaulPeqQ836pO+KMRqTjCdkjUBJ5PdppqqnV9Fe/gtAz++hch2EY3ZQS
nI/ZnnGIBBovC8GdQ5jOA9a0nCWyrkQQbYcTKMt2gXMjc2RMKj2LHpzIJG0iD21NfknVs+nDtoTS
gv03eWx/47mpeFi04asaOtoyXK6HSsvXRjPiIdohqhIVwWOXTe1OQdY6jM5uI78JSFYypKuDlgeP
GOS0O1U69VCQN3XV2z1UjzicZjTpQPacxkU12JlGG+2kEvVHXJgqwpCDyDkc205DphofVVvQ/zgN
luqstndD6+EEJieryksgNpCru2PfCBgmccadbpSAZbxsIt4XxXypuDT3ERzkvKvLP+q8e/AzO/i3
230bCqnIqRnVqgRB+KPtjNfC9YuvYYrXTkHC4w5rEMxJNEvsZjMRu0R0Yhc7bQmVL30EkW1hByzr
VEPhPbkRa8ABm2A24FOYXBaIi6xPobmpyK5Lf9jxFDx6IVqNbydZmBxrkr9OZFNnCKSohnQDu9Hb
aVHbLxcjiskQ7rSGrQiVvgGC86ruguq6GEX8iLKKc1fpaMhGfYfwdmujOaBJjy61OGD0QbVyvs80
b42qkbM9jX+Cb+Oa9R7yf2q9MLSHLgLbLwxglmOcZp/o/2IEdv+tj938Ah319ACFrr0TOraGdUMO
SaA0oHpgj41dbtOku7zvxd4NENZKa2HeokrJpOv5zqZi57pp5EEVTwfUSdejlUW3p6reTce1NTfx
8tlo2h79FUC0th7tTbKRDxOZ7AdPg3JsTItYwztGPLP0kgGRR1eHKUCzLTvGWC2w8whJcOJh58WI
d1qD5cMKbdB5yYtim6Wdcd0bDQ+PbeOZ6ATiSy2c79PiFH9WqDIIHxjfxQL9QavB+iPYIu3j2uAK
7TDwX0PZPJUanGHTxAG99eonhMzild6nKfLPNFoxWjWBBoFDNqqq0Cg0TCWq6lYVNT0bN06I30Y+
ph0GjGP2nCWYMC41TO7KAY97XSOJtYpz0iFRRnJFt11yKOpUVapDKpuPZ7rplOgoknw59VFFhlt3
7dmTdpcGkYlzod3Ed1GcvEzl5N8Hde7fD/IMswf899JqXqmGMS0n3H6Qz2P3Ii7TIGZY8ab5xTTJ
nE3iS4Xs9iacqvayIMSD7FqyfF4KXefBNZODOoTacx/UwQN+6+mhc4ppY8wNDIa/2q0GY6yxmswr
VWdiYOiVU8JCQYzztM7mmExJWP3ROTmqm65ZbpEHEXvDmMdLnpT8+9/0qELdgIxov1hszw4h8U9L
xkFUCbuxdyXZxkqDlLPsWaK3cSrJttl10z9RkgDzXfYJVrjz5fF9qzOC/hOR0ONyXQGPi3bYBDaA
PVhi+7kzMDjHqbBpluFToLUDAhMFDk2l9tkunGlbWxnSkrJXUo1IKSGktVKtWRK1V1FbgS7GC/RC
3doss+zBQHBXvd3qMOA6uG6C5OcnQBcpxyIwRUYt9azttGBEnIsl45eJoTm7pHoNJJoP6kC+dD9V
pbPqgvbeUcCVpiVDFsUdwXu5+DtWZjMsnMEklRqEidTbQ2wlNtPiocIyByisNt4n0a2qOVWfukaG
kz+ohiw3JtlVF5q/Hiq4ETcxrBYojhZWeq6b/dkCLjPK4E+ByiAZgq57djIfyD5OXtupMjC10FCu
vGSRiBygBPmgen3nu8vwjONUczeECOu/1WMImOyQjf+Wh7l1YPK51DPL/6QiLaUXXPrxWB1UKQnE
izEEwTEuYxIEvRz6urxTjUPY+Vck4rK1KsaW262TGEEwdTd3buY7YWKD63hBez0Y6MmZJt6uS9A4
W90ms9LAJkUyu4u+8e49DkYaPtsWE1hl4guKhlW9m2WGi930um20+IdAUh1xxax/CpZQW/fRPN+A
QhoOGSJ6kNjpkqCNAkZNf81GuIAIpwJeM/PhNzFw+zxex2JSwAszPMvmabKMs92YBa4zNPwqe43j
9MId6v7BwBcBg0MzvavatL4Ap9QdVF0lWoNBP+vXqqgaFky9zq7CVvVmLv1Oe3Lc4aJYLpFRQBrN
7k8nYCvyR0sPzRXRKCABwurajTogilpDSNP/WDSt3RShmLD8Ema7gT/2s4sqosTPder0dPG7a9R9
prn5+s+Lb0OBO8p36CdTMA+ZhgcOGlz0L99X2+htNObW+BUR4vw6D1Gts+R6AnNAsVNnVZQxrcd6
d2hikdyqulguKpARoIE8QLsWmpVg9klln8beLjctgdqjYAuE1IEuXOP+7GwwM/NYN72d/ef9RrO5
7pwQGXG5S3YABF9ENoE1tS1WxdBO0o3aQ6tiak/Ju6JqPXU+XduVg3dx1vlUDNuGP5RpwaU+GWLr
lWV5783pTS7RHepAvN7CRMDCwEaCPbLFL+5dYV3apl5/a9JZuwCj3D3C0zBvKjR7bvD3RHqutKyL
ZBrcH/gHt/zaP9y0RxM4m5K7ymBIdqWXHu6cxUs4M+SjN2GsVbFANkcrRfFYmCTjQOftsQHOX+Ks
bG8irYdqoIrJgr8k0gG7MRnmzxbGP/lSvIz4DW4s25NPNreGaRBflZ6OTKBsnTGk8DFUBTCqT2wn
+ATqZnoeh9fqExyLtv+p9IbisfeL+tAOzj4PI5zanSS+xX3JuGom4ZDSqIIHFGHByKZ1/I2X42vs
ldaTpSfWrRsb0XXrJM2rJ+DDiujb2YVBb3z55+ffdGW2//3zT4jKNQVYEMfU0RRQ4Kh38f3FYtTU
fDT43Im1yGfb8Gy8XRJ3vg5RuRn6YKO5VrCJhvoxCkMbIQ9Kqp7MmmguTuXEHIm8AwO7GUfMZWc3
YY8X2VLQxETlWwRLe2sNznSAJVs9lG5/GTbZfFBV6FUP1wPGw1eqqBps039yG9QmVZWAnLNFyvlZ
ldRhCowKchdRFfjK/iox4S2JBf+PEqHF1ZQAlWSRid2M3mVbBzDClykGleDl8zNIuvAWGwCMvYbB
6SQcark0EXi7Ui/x8ZVXr3LclUhYN5uwh8vpMC2tE39p722SXsdDldqoiGRO9q4hkl3UFUJeoToX
8EQNK4BZ7Ffw44awJznlp/UGbdSfZ41qUWUSvThjoiHzfap8AN+yIyps+053H87iAKp4qosRbgXF
tlU12KK9Dxl0ZliTZQvw0fOK6A4GiPY5TIJXm7H/XpX67j6zS+8Z71ecT1CfJe2kfUZneNrouh1f
Nk6vfYakFK9dQq3tCDr1AAGnODBWJ48tP0iU6s6TlnBAohhJrCqpEc2gmFf+GkmCeR0k1bDRAq3f
aOU8YJNhehUOX3+V1dmpjyd7qyLbvn1EkNkcjOnmuImLCF7cRUH1rGAUCjihzuyoR/mu9EGazxWb
vZBQ8qmfU8IAw6NtYXlg2PdGjDyd27CCsmRRHdA6du4Lu3qUiN47SM2xwP0rDXbNEFycdUvqbr44
suP0BXOetG0ifDg4FFOT7r35QRWIBhJ2JrL8uexNnMUXtAAuVAvuRiSfbIOwrbzK52HaeF2yY8RJ
kF8VF1k5Zg+qVLkpMlTEIf8faee13DiSpeEnQgS8uaUXjUT5Ut0gysJ7kwCefj8k1UWtenp2JvYG
gXQARRGJzHN+I0vykKWkuOCAVywv6C8PZhmyli9dtMb68JTX46xjZTwndunKUhnFxnOsTB9K5Nwu
pSbT9eck8T+09ZCiVoReM2RO7GlvhbG6l2etwC/mWgcP01ioYpaX7/DndSy33BuF5pNuc7ocnW95
rmGUsc2g9y8cct43bjWON5hmp8dZ+WpbKaN/24lsQgfHCx6KrIxWZh62z7lVObickrcY+uhXzH7y
h5Vr/JyHFgYAWuBmj5sViy1siJIA6aox7Y5Zpbjf7bD57dut+yX3Cm9hllr2XMASw2MSMtK/n1D/
xtx1EQ/AbHaeVJlMaf4Er0psP8zx/XGew9bHAXd+MYuyq5apiNO9DF/jA1stS0wB9vLVK1uzqHlv
Rc3uvfU6Vrbq1nDT6UV5/6/Gy8vJAaEOwthCQGE85BW6jXmLYsInRoDdAblnM4z+0SWI5caeOJp6
1CzZL4vnsvZxzvVs8Wyyae8AuyqKfmdibPU6YbW0H5xizshSJFKIJ3xgjEySFO3AAUpftdVparXi
1cLwpBqrdNtZLf7zbWhjbtBUW6vX7eduspBsYyOI0Dy+KwCeHzH9tXZNoFbboI2dZ6U3HnDwxA3B
QrELxZi92hT5m4VfGJbhgXYyjVw/hJ5urT2sZF6yxn6RUe4/XbMmf+/q9L526ep6w2shSmUFY9I5
mS605JWWwp2Ki+6AgDVrum4M3JNOChavFOF+17Ppweah/K4a1S8nHOw3o8QkCuuQ6RXWGpRI2+6f
ETwwWfPo3WMa52i7dwQpVAWHA7cKzbs8V/oNwOAQYYBS3Q6d2R5tYTo7XRm8PUqf2d5QigEjAqEe
XLSdd6MNGdCLcHrohtK5LWOM/2x3nM46sGBSgALxQ/xNVjGavE9NjetArufihYnLWHQYY3yJHCUF
NSGUr840feEvqX+wADg5U+X8skSG+mER7gOSNrtK8Of0Zp7ejcVY3edl9X2IDe1NC0x11QRatU8a
iJBaionxXJ8NaAjXYNs22K6ob2GAfXmKeq3o7gYe7pvJG+NdCVUaphT+6CS1kh9m1S3CKul+jdVs
qmt35XPkp8FGtxTj0FZ5cHIDVDhTtQpeE2G/CG/qfin4/HWdZW7sAs36kT0NEidI/WUFdjpGp/YH
BzQrE2JQbro6LB8bNPwWyExn360KnVHkew9JEaVLJyldtLMV53KQRbRVG9YgOKDLBrRnBAZ1cx81
izmVnS6n3jwcUez8kEQfLiM7u1Erlo5apDe64jWrQag1xs2Rvu/sXN8EoBafADxi+qaY+S8jfBNT
OP3IeTEvhzpX7/VqyndKbLo7Uwn0sxK6PHqVU31vgnopx+Su+7vT1eK5zMxk0/HTO1gGzGwUAx0g
vOFAOBrvKB0Roj2z4WMkVx/zwZhXKbK+7iasyv+qutaTlXyUJeHrkCLSqLlc4x/r5EXkHYY+/YKP
JBbIkWutIAsF+NdXzW2buWddicMnWWVb7b4hmXynzlWuV2cQKCN1Kxtjy8XCPiYZIIuePhKPs7em
o6JP3wz9GnrdrZFO7Z2NiM5jG0ZIWyaEsRDdnO1PjXU/R7WgTseLXveauwp58ke9mxUw/+rWjSAt
M+/VSJxxVxKmy/D4QmC7cuvjYIFdkwdZzJKR/59l5RgP28bZ14rgHEc4WvjEK2WVIqyvSBW173WT
zYMODKBay1ZWGeXh379PiDP87wW6C2HEBeU5q525BoptnwA4lZFnUxHn+jP5T5IxG+baci8md2sT
d7uv5hf55HlbaJvvpbntWprbZM92fq0P/6vn38fJns18zT93+DMuSpR6K7DMWPi9TzrF7wTpFe+o
Nj2YSdceb2WNPOAmOG6VGBG5Tw2NnbILkIFi183UlVfneyTVYDLMKTce8OLWqv2dLMmD2aDhykRR
LzUrFAkIRLdb9p47bsNcW07gluAAdt6dM0b+PjLi+yiPvTtZJc+UiHQNEm4Kb4y/Gohu1Zs8C8bb
2GvWZjbp52BeoY5ZVWIiolTATnLrMdRi9cD6AVOvTP9eE+d9ijT319Tq4XOt9WIz4hq01/zEusUQ
OAQxHDQ3ZSG8NdEo2Fut9eCUWfmYlPk2yezi1c5FfLQ6YoOyOIBXZNay2k095OXrOOHYq2h7uyi7
WyXNEazyYmy5psLmMRdWcRsgKYvW4W3aKPjj5mq77jNIsNtxmr5BEhQLJE9bJPsi97kr9QeDZOuP
rCeFgklD/Qg0yN6lBpn0f9GD6Gaxan1N30Lk0TZT2ZLU0LPsxB64RA5UzV54l/2EKOL/0vW3ru2a
cwqz2Nz5DmbruolHko7X2FmkhbaPiZSsIV1YX9RS2YSDlf3QlPS9B59e3c+kszXqRs2pKfHNCtHE
ZXcP5JeQeocwJ3tlvQTkAuYUQwOBBueca/PDLsAxfThirFAFhAiiRYttCYu+2EK5Q+i/A3TqCDMn
32u4vYseKOyrW1ZY04g0eRpxDl35/DHnNMLBNQc6frLC2f2gBcoyRj3asYNV7Aq3cE+EG9NNXCMJ
wH8MUQaDhPIYZDY+J3YynXBkghuhF8ZNoGLhlgy8A8rBI2bu16cB/sFC1pt+MyGAis+inJGGavjQ
TU0qpPvnGUwZc67WWu/dkKVl5e795tWevJp8hYgo1G9YcqVIeLnhsY2r+jbVEn8ZQND7rqE8Eqj2
j0hVcb1tEw9klKfvmxZ909LWq9ekyG4zO7F/YP30K1dE/eRUVfl/LX2tT8wCpipPM0ykRDGtQpb8
sxBdOySak3bF+Axax3uozRfX6Jh4kcvAocGDMZAm1RuuPeXCVtrurheVcT/oGtIa1CdTsp59Y0J4
GFhuDMmN3IjIIi4CH4uy1S7aQxWV997kpkeEccUmrIfyIa2TGgltS38zsuk+krhcz70pLaf63djl
N2NM3VcFiucSD+jshuTP77Zt1IOiNiRvunL8Gjr5Q2N6+mM914eA8VeBaYxf+2MV+wU2RoTe5Y6+
SCZ1I6YiwAGYN6uMC5DgGk6RXlo3duqY7dYqVGShLCPeOmnPyhLiOLlKN6/fg+mO0FagpfujE+cB
CyR1EEdZ9oNCHIPB6shKDPHnBtnFLm2GyI6tVw/rzB2eccg6SyShxB7Cck+Pc5UCaeA+LB3E2idX
rCBfYuzotNUa7Us2Q6paIgESDT/bCOaqHli/8a18iH1X+YKgABpxca2dJ8jqzP8asbg/wyMfzJgc
zjd3GW5bgfm7jvqHyRiDO6xmxQ7j7vyugVawKAI7/1LXUYuksp1tlbrJv4SO/db5OJ9jwhg9etBm
ZfXo5e4O8QQkfuZB+cjuz9Rr/2iGavsaFTvT8LMvXlHaB7LE9VIWB2V8hH9zF8+CQHnt3+KkVz0F
ok0PQjP6d9OIPLgDVFc9Ge24QtJdW6hpuTFxpNobrOSPgMc/Hq51qtMKXB5rYyG7XBtkEaSoWMNZ
wlBc4O006Fl672E8s2a5ofKijPptFGfVMajG4gazh2yfgVw4GDygOyPuOjRCsNFRg94Fvjxl6zGL
h4c09fxl6ebNc9IW/mLQtO6LGjYJWtWj8U335xxwWfyqy2YzJrOjxWRtXQss6sIY0X1Nggj/1YIk
jO+0Pzpsyox+yuPfPWCKG5kxGxryAn6X3KtzNq1wo73P/HYv28joXNqMmRT/p03m5P4+zkvqEKUz
BJeDmT3gmegR+oUX7iQCE26ssS8wElxIqkEbOJjAibQE6sovsnv01OCGZXzwG6biDUbE0RuxEI2J
YkhuUy819irSNpss1p1HtyaLHSHN8gttXZ5+5yc+1Opi0nPlwdUwqmlZDOyHALmkoGK9Wekp5i1I
zUVeitctCvpbh0geyuNK8BvIaZabBuK77VtBcvnV6ZJyVbnddGc45bibDL1EGL4zN4mShgeUUqJN
Gjbawai16KS2VboG9JW8GiJ9QQeg+wXKZdPhj/RtTNDtKO0xPEOMYKap8hDzp964d8IkZFusW98d
8ZUlM3QDnJYF4nwzTcEeSnGY85Ni5ivIBhBB72emNuInY2GQpY6Wfe5F+1aX3vCld8dx4+QmscYZ
l9Vq5krtFO9pTEV1hNcULdXWjL502JKvDH4eO1n0pvrUNYHAJ7Vt70WRPOpzL68w0l3W4jgoexG8
I/KphD9yS3S35BP4KkrISFeQFFZ1DpnmiFj+H7DV2GE7ieTUnaxycifaYf+zJVdgHNJkgHARON7W
LBtmBjVVVo3WdU+JPdgLte7F1zYo72N+HcGiRKU0SdCxz+PyMBp98L2dNIj9QWQ+q9hfyIWBkvxg
on7xW9N4LVtt2nVZHq5l0fP6bolbJ8aEspU/S+TB/6U5aP/t3WcbBgFiHQS/5ql/Y3hrYoIibVfK
k/BydAJ9THTGaurvVJEl+0bU/ga6ZPHkFyxLTD1zfpbgAoOWh/jad4TXeDMmtywL6B6V+VNZhchf
F4Z97Z6pKFLJS6cQXPeXvvOlrZlN0vitvrwQtfOpA1KfpoeWiO+vutX2Q1ckX9umR9m6jfOzmdT6
DmNfcxcUWnwOYI0ubaUIvmYwsgMW5XJQL5yEKCg4jQnchD7PBKWF2ZkToP47Z+dDBK+eEtxCJTNB
tv0pjcn0uW0eB8rF+T9kZYDMfd4owTgx0DBQgdOpSKt8gtERvvFN4ITOE5rxzirpxqR8TTGPB2KW
bAGKNQdXFXAz5WndkY5s58OlJTcxApCVIm3IRE5YsgaZBZLUnk4S5yLhMPLsEybmU1EIjOqqqbXN
HRQptIG6vmcB3ruPjqaz6HT77qAplXNsE7tfN0hrPCNVEuAfwReelbipFNZPOShTIgY5cbdRDfb8
clCTBDyWoWs8O2nJUj+90/Uy/NkJsXb1hqekCoqlPQKGgd33zWnt6QvW5c0SLov1oI4JtNgksk9t
bCo7+IfqTaIiF2sBF8CSUyh7LzRfQp+AWgrI5kiIzjuAD403SjaJpxxOHO9KMf7ygTe3Jj8Q8Hjg
Pfr4WSSehTNV/T6IQHh0GcS2tfozaJRIgRqpLtTTo8ugeL7TvG263MnXFfGk+tjw9QCAtr2J+nIO
sDN6mdrgm4aG/VEYSbyfythjsUuUsfFZyzbDEOxkDLIy1GJhVaN3iUEiL4VaPf7wZWqthDr7PSma
/aXsZ2/R8WvbtcMG0etyh5OkM1dXBsYmgZl8wTzCRx4Nrm7T6K/IGPq3skoeZNHL0g2B9/j4qd5s
dKy3MyxA8vEh6YzxEM4CiGRAIBPPZ9eDrMNHsdwl+ZEZyu3Zt6mPeTIDjlPfOmpzBNmxwdPqbm4f
9d7Wn2Xr2KnWsfYeg3pobvQMH/Fk8jC+COxHdXDC+zoUj+lMAivMxttpWWKvlEk3MFNDD6go63wn
iL+v5FOruSO+qaPbXYqyNbPLG1xxt1bZ/kYbd/wyANTfEMbBXmsuKrF2qsB/PvjFT2N0lCPO485J
LnBDbRM5eF9e1ry6a2MnZ/Y6Fgd6y3ImQd1NqDHqaU0IupqlGrvMYIVcQXgs4zB7tKb4Y/3Erm/I
rexx7m91mfdm4l8/gvDPWji2SReuTfmJoqy8YenvroTRqzt7svgHZOG0yNrWPbXYZT8rbbCW+8wx
78qbjPjwUiR69zgOYbktXQODwDlR6CcZdhOJ6R0TvrLXPD6XmEy+gD57uoBgwHoZq8lQ1A1rYwf7
t045uX3L9jJuqy9Wm5yDOdbZx+XexqD1TSRDDFDci+4qP/JvPKVptlHgmQ9pnqIRC1blZ6tvzKT5
jdGk9YarDcFgrBX/nCjK55qPTTnoBRzCP/TJq9Z5UyH3yZQD2Jc5R+QQbp1/TnlDykiPNHxyZmnR
HppkVYzfXWeRj+zVff6dS6gE7W0aoWrcWUWE9lrjvHVZvW7SVvuRFZ268LRkusfReAQIaLubNBLe
c9b2T7JHnUVsWKP0uS3Tatu5eXSjpV310M3BN9kD3extafXjqWROW7Wz3kg9H4QKmUYNM23lauHI
vt6OqXQwM0w7J37OhugWi5XqLF8+BSUGlGf5M57brqXWCD6U/ozzfX6I/z5K56nO39//M9yGzI9G
ou7vWkiGpTRKoA7j0+Tta0UT3U2UgUlC1bxf9UVsHyQxQp4Fnc8GyJxtYuLGV8CS9f6my5H9gZwC
D5/YxAEpeZfsuYpTaOLhL5TCmzXbeGP7OVHhGUwsQcbxrHvTFugTVRDWIkSNDjYz64tjei+5m+h3
sqQieG/k8VMSEbXR7NzfM29jWZA71huM658OQLl7jFaV22Tqh0UGw+x29JSKGMRwH7Z9A/mv+2mh
VPuG0eyMXejH19joomVUp+dkDMRtEcNCj1y3uK09x9/Fmmhu8Ltb4D+FQVBX9Y+Drk7HNOq+apPe
P45Vri/jtg/QyiarUPKu++nZzcLgu9slWqzsKr/9PuIA+5CZWcn3ERgroXn1N42nPddL59UcTXw7
TTvf2lXZ3Yd2eUqB8r6lmbGSeSW1RZdoFEV4xmnkXihhfDMMkX3wc7go8sDrE4RiUSG3NvOEZl5V
/1vovG/J0ESV9yUsfIQ2DbU+uM7Y3pES41XaRSOa30O1qRPfvKuZnZbCr9yNK0AULGBto9rUJc6D
66s4WnbTNw3AzKIoi3zhO2XJhmfcFKr7Glp5/911UYivsE5cx1MXb+1a1ZbMAOLVs7G4rs2w/xFA
h6+DSuDibDxhR+b9tnrlnk3xriU7vxodGAtjoi/bVmsXIgvdbWK23qEYmmFnu8renwqEy0dY7GnT
L1TQ1a8TtpubHlzcpvA7duB5e6eX4PcaQIffu0ScXZKtv0g5EbNxPBwaQiyglLbdp8BiJNuPDn/R
AvMRU+dkTI9DEMb38lBVqnZQEiB8c1WiKPUyylxrXVqFdhLOCP9AlF9wpTtXdl4+Abx90movvUNE
SX0uFO2lCDQ8E+KyOY1WfYYIAKQ/i2O2cL9itcux5wkePHjdN4GTYWpWR4V5VAhAe+sptLM3YRM1
Lju13siiMtp3bsn20NZ7cdvZ7bAIlDx/M5UYJ2C1Cw+6152Aabrgn1ERkwwabBI0WIvGz6QMg202
ivd62ZgQxCRcM3eRZdTGviqYTuLkND6TGcnvqjR+ZnXS3I5DzJM0CW0vRNO/qC4zNdDwbEuQ5Cfv
XXGfub1xGgZnZ6VmGC0R1CKgZwJBnxvV0Rf3/eA4+3JKvpNjpIdAIeHGi9Alu5QjFHEXI6zJhT/k
WJcSWX5hGdOtgd7zWpuLtoF5q+ppHYyeqdxEXok+fdsoyL/YRn64nDpmxzaJFZe7FHNtEvCCcnVl
GYrbUoTePm/GczXG1p2btVt2n2s8G34WArc+NW6/C9Pqz1OblUu9cOtNHb1NNfndmJ3O2MXNb2E+
CtcRz00SesfKn+AOVym0iqSDRBIzpSPh5+9UEeHtzON8zpSuPOfzmWNq54xJ/yCrZGNfNNlWCCNY
yiLgpuxW0ervCSnhonGspxqn6RvR2PVSFp0omIi8Jd9iJbef0BYWD1lXYEVAqSxgbEZB360HdVCO
03wATfZ+liZGv+1D+9u16trt2teDUUxqg7v/GenYzQEU7+/KL939UDXxjdv5HpTQIdtFphacRBQ1
27A2EkxW8CU2SqO6m9zaWXsZ0h5CBGePN/OuyIrsgB5xuw95/HddVLhHA6XUjT6q091QtcXaB/fx
0E0J0tOmUJ/K9L6uLVAH7pTdo2sd73qzrm/iwGvvRmyUiXul9Zvu5ye14klPUrAFWt58jevOWILU
y84GadcdQCp115ddssRyDbodUdQbzeZqwlLmV4aolq5jaN+wR17ram3/csvsUWMNsWyICp6FoawR
Fyl/m5DKQubCt6DnE4owKc5WHnW7emxvXR6lbYIl8nawwMqojktswQ71V9Vqvut2Fv/O7RMoTQQW
eJjPNrnnNyc0ymXV4yWA3Eu3qdK2OLpDjV8eOUE/UJozDKNumTdkAqpiWIZFnf5SQ7ZZXs6aBA+I
fAO9sDhMk2GddHAkq9AT2hdTjCdiIC6JSk9jyt40ql19i0J8jYSrVnvClM5D3ohfcCuYKMnasyNu
7Pus6eKDEQUo+WX9eJt58/bFsr7HWhlAy2jHnRa23dYOWCIhWXTfgdL94QGTW2h5Nj6MmSlAmNfq
ps777pXwBAkSekTzwtmtiuxeF5iJdEOzU50gvXEmD3enKS6O/C+T7ai29p1nVrioiVmuaoi93ahH
4zEvgeMPkec/WabZnJ162CcwU4UhFkZFujcY2vQUIcCHV2TdriW4K+C7xDI8qm4k9KtD2BykiNsi
agX0q+ncRYem6ZOq9vmD6heETFvrYNU9bg9mL266TgvWk6vlbxAxfpF1Gc6VB7WjMMKf0TznWom3
KHsF0yadOOzoqfZNH/UjpkZJ/hDowiNe2TU/bK9GzLPTfimkLCrc2J4r1ZzWmpa8uWNdrorc8M7Z
fIBgLxZ6zA/VtxVdWRAI0lZT7ZTr0K+9s+yINau5dWPTW1zrUHaD32IxscxXkd1SfK3O+GTOFZeL
pba2DUA19GJ6HZUgXLtFmZ+UgAAg/EDWzz2GMl7sfXUSwztFBvvrsHmcDCNa6pOOYK0Hy73GLsJz
tVMJQWU5oa8N9ARRfC9t9Ju8T8e7cj5Eu3zM8g2b42hXslNYmXanvyJ3+s2oh+E3+bkJpDILFXbb
tZJmi6b1irUg9s10mQbTXkmZqE3Fuh+YR3bqqMSrtLK1ZzvGQNlPlByRxpznVUu/gJlJV5PbsOBS
y/E4+aBHMgPnktg2BvSAkmLjqqNzLKqu61FS6h6twsl2su560Br3ry6NqxNXc4B/sRpBkbBpXt1G
NPicmtELThvFqs8s45x4IVtUsBDgubexMUERgJAAvgchSIHf4WKK2pOoDbaARKgeM/JMC0jZw42s
0zID18KphVSsuOfYiJxf5KJwQZiNDd2HwGCVHOnqN1VRxj3I02lv4keSLXy0k6NxDk1UimAhmHxR
mih9E2oIYB040AxcdgmAh3tQ6T0yZwY+WoNbr20w9FYYkZAMsuioYgBzE0240rmlqqwqBys7I/T8
h9ERD4EdnOBGByHiQAoBlqTb+lpd3BNPg5KsYLaiaC20cZtVE5Ta+tkuxvg0ENcgFNLWz0lZuLde
Yj7x+7GfphE2D3TwvxjizqwWc6WCVeziVlVPAlgSxGVDXDX+bVv+kAU7DNV14WDz4jj1dE6QxloY
WjvATDCm86UOtY+tnrpgL+YusoHdAhopChow1JQiTpaqlbMAnjXSBs+pjl2Xvp+lRpmskY20kPkS
TUselj6XU2Yiflep2m+QzEcX0UJyUlGhdmea55/kgZ+Bd9PBtDLQFjlZtc0LIIvv20pJePyZFlnB
OvfaNCCOwjdzY9WWcy/rWrfY60kz7YoYV8vKhNnVpTZZ+AE1ODVHU6Uab8k6GWd1HHEf9sPgPuRT
b0dnxHKdrSX2MBNstHEOIdyBYF31lmrymga56ZU6XJzYfOsh9Z3C/udoFCRauxG3SpfAbRklzr7x
G9Zi85mWIJ9zqZRleWidW7K846bvohbbMJUURQkTUijpm5+EyVfMBGZFFKV9Yb7H+z32g0ewKNHa
jGv/zlb5UUTJNzZXJOC7GvB+Z/FqmYvyIDwdVK3lER2A10aTPji4kOLHLlL9bDQPkdlAbFRtpFf8
2Xbdi1FOVr06vfFtXcDf0BR8lCfiAWZipatoUox7eahCKIGstrqNFqjvdXXbdSRs9OpmSGvz0k9o
2i0JPfuYFJa3KeMZJ+5o5r6NiLR4aFg/aaHdPIhGLFREcJ9Mp197iarczwt1v2u0VwPE6pEAgX8p
WmWGx+Io4k2ml3GN1i4OGCXy/1skmFJyscUP148LnAOE2POsReyYzeHeQkljOXrptLU83z0ktfIS
xkXyIGBIml3dPAXjWOOd40J6arXbMlDqJ8+YnXjQqGaGpYgLi7/VekIzfuvfWgWgKqhbPq689k9t
muLXIIvrm0gNyQh5QfJqw5ZZm6KJdrIVRgTanaFZgl6hFZsJVG4T5VF1TfWB9wcwFqoHp4e3GBb2
wmajeXCUCcBgbxk7y2jSFSoiNoyppEGwCfQYPHD7OSOUgH+Fq66I69M6qtq2LHi9K4ljEWIJ0e8E
JrqWY3WvD7alVnaYM85jO0BnvO2J882dWeE1m2ICGS9bk57YnzlO1aUITIsX1jioG9k5Fyn5zcFE
znC+lBok+bruCIxdxg4YrjoktLeys9G3+qoOXf/SmkpDTTurdpexkSDx1pMSkn9CMoXKkgxrsnU8
nKMdr7/rkb7fZNFUHt3kAPokelKaZa+p4knRnP4pq4cXWFTeqTDzYVf1kDcVYxB3XYsEXdR70IuU
yL7Utdq3akJP7VLVI1Zwa5Js9tUSnduYHTNA83DvClfcyWvkdZSieZJHWxcf2czJBUs8/F6BT6eH
IID4DevtR05w6ltZhvoClId1l/lWvIsGd9+2U3burOS5U5PgFT6yvsfXAsVrbwhe66RtN8Tax41s
BTzQ4OmZenvZWpj1Y9YU/TmIXOOl+9ZUWbDTw0JdlcKqUQyx61UDb3XbxCQ58bRABskrcQdZx5bz
12k6n5paVunLDx0+nJqZVm6SkfBBYD34kDBfbP48ErLAeAcveDH4td37abGXJcUS5l0cjA+yFE85
Eqi5+CFLNX809O2oIt1ahS9TjXaQO5Cjk1eN28nY+CBTVrGtGHejr74fTOXGUURwd61mwV/u8V98
lp2u9anZaetwJFP8qaEIYnVR+bAFrp1lF+IR7HXQMRN/buf3bBitWtOe4cNvItGOb+5k+6upBdQ8
arl6UnXCXWCnV3iKz/z3OlxGM9tdHqrZFEWepYbl8njnvMMd/E9knfbnLC0yb40j7vvYa4PsLFtF
pwSXK8tWyD7Yr9iiISpB7PVy1aZxF2kzAdzrIBUTYBmnfI9c2PshZqmwT+eDPLs2XPtdGz71+w+6
XC8/AYhPFvL613GyeO1zvdN/0OXTpa5j//FT/uPdrp/g2uXT5ZtgBuZ9av50p+tlrh/m02WuXf67
7+MfL/Pv7ySHyU+p9WO16cLo4fonyPpr8R9v8Y9drg2fvoj//lLXP+PTpa5f2H91t0+f4L8a+++/
l3+81L//pMg71KwOjWKJQAhLu2h+DOXh35Q/NJGKYlSeuu+jLuXOTIrLVS7ly4APw/7lHWSlvNTH
Uf/8ia53vfZRyTtP62vLxyv9f+/PZoattzBjVufXO16uernP9b4fa/+/973c8eNfIu/ewoGwKtFv
rne9fqpPddfi5w/6j0Nkw4ePfr2EbEnnf/mnOtnwH9T9B13++0uBqccGGoefhRmPzW03hM66BhG/
lMWwnyUDzLwBuUMrGC1rqVauv1LcptC3aYOpX1N7rCjnZtlxGAMwcYBXjpDU671e4Nm0ks1BvzbN
1DuB+YVBJ6v6yUsPlccqsNRLfauPhrMySSot4f0tSTMAvZzt2i5mbtLXTVq6wdlD0lOeWsOUKMur
0ZvuvA+8Vl2t4HzfiFE5btJvftQoNyaSz8s8y5ItOSniUWpWPIDK3JlV3t4itpQ/KERfjpbXnmWb
7FXx5G48ux5W0MLzB9lNT7ASCwm27GUX3VdZIuUsTbmq7JCWBRguMwYsON9ENvyHd9fd/uxYuk8Q
9V/c2RtRXtL970FuEIHLXXGaQGKBA0P74yTLmE2GyyH13puvDeafLrap0KUY6FKI92FyrDzIft6f
q1hVEm4KE/KuVsJoMeqYLIA8lQeihIiUXssfOiWuewJ9OW4/jAF5+lf3D7WIK6bucjBUgUwfGv5Y
v9m3vRY5t/Isxbui7/Pu9KmeBVG0Yn3Kb+jTgKENj30SoNbw1zVkD3ko2d6iAmX322udPAtTp99B
g/z1qV5epGzcQ11O9l42yionFZtMHcVNBd4ezCR5QoycLL4iZ5nbtXepl42yXp5dD8Dr7IMsTlL0
Tp66JFP8On4fK4c1ZuSvIqNu8TzLhg0QgH4ZxZPuLWzLa86LSiNIgqmRwq8WCDVhO3vYxF7RnkWg
tudaK52907tPsupaj/zWk5W1LnsNuspDBhx5Y5tBvxznkbLucg95pWulvI/rBOPlPrJBLacvWVE3
W0nTlWeIQt2/83U/UXcR4fPKxaXtci45u5K9iywsaId25aHLGZLD3autgUX2IquyZq9Uis25r6j1
/zpvNaNWl7K739b9cGg13V4ETZ+tmth4Z0wnSue5RDdgR18PRtkg1kk0X1Z96PKZeS3bg9iFjv2h
q6H4Qg6XRGzkCxYROv8YpxGzNg2I0k3q2odwBkXgEKl+zQrUgWYnjWuP8H9oO7PltpGlWz8RIjAP
txxFiZQsybbcvkG0292Y5xlPfz4k1KKs7r3//0Scc4NAZWYVaJkEUJkr17I1DdLgIdvqpw+gnyQD
fH4Qo7OohdL/apEA2RVv2CA4je5yO6BytGQA+aU8RVRRIa6EFk8OELJn6Mq1/UqaVwqf9BLXUg1b
44BaDHtYTxqo48rmcWEoOERtHe9CqN7DLUjBHDhIFiP67tWP5TDVj2LTFltHUzeSQ+RoDzIW94d1
RjV+aDo/OPV2M5x71erP3kCFeCPjGBb6O1e/L7pizHerg+QTeIDR6X6EiNtQuNd7+JeDcnddocvj
17U+2MJlPV+//2C21Ug5Kvr42L2phL57rryqiNb+vCWHoL17wqyPHUqAd2uMjN/NXB8ygx+p2wDQ
05YOP/hxFSqmWRq9DPSFHfNFbE4O6dvZJKJy17G4+yFZZ3ywy5AddH8E+f+tGTp33pD4pGvKo4k5
MyPlcj3kfvM6NIN20wETOYtT7Ovcnm6cbTDX8/46jay6v+vLStuubLcmDYe0QQ2QAZpGFAEC1qq9
4jS/GVOXBbdt7gznPM7ZmEZNdYrntDolRuqqT4NF7kAd3XwrMfUSmEirwuSBjO6oupGHvBeTG+rF
ouE+QA/SaGq29XQbvuLRmW94zGkPNLPqD3KWoQOqz1F3udp1pNvOmW7BXUSopwKq3WhjaR0dPjYt
fhivB9J6/EtAfe8iBRLr1R2ZHlSVb1eT6Ga55FgolGS42vUDhHXenPvGXK/2zp6nFegYdPGGWT/N
aVQdyVOrz16XQVSp+PZPHTmPsMuGH26bD9uapv5P/ltsZDjzh9jB+VZzmbSCTznQKAF0DeRoqdeQ
TsqDGwO+pmF1V3ZERhKkw6utoLGqGCsUdpYZ62RZZwiXpF4Vuptm8dTwmGk7WdEewxsJ+ThlWZvW
2gjWd2aIF634Xao7zmg/gFnP924D0TD/dfZPO6RPREuq30M7htfDatKHqk7Q/kXM8GDR5/JZYoWu
5ddYtZ8tyjRAHxS9VjaOxiNJegYaVA9ohkkYLjBi1YBXTbzSbSBexwXoIF6ZW3TUIVXPML1667PO
1qROvqkXPSny9WTgK/BT16F4q0WJSrxZgapMbQJoajRYfr1uY/opjToUUx/k7Oq42sLFC4JDO9ox
3QoSJ4cBNubVQe/Gz5kK3zwMFFGvE+QSH1aSS0ywncAIzcISfL12unwo0FfNpQLWZDhmubcn4HiR
Pca/0QeFHIz6W8AfgGJhBNXw0Gm/VZYGyKqcnqdioD9PSVIq4YH2m5OrDsVP1b8E6awigMgXdpku
q+ZtXp9G8r3/u1X9UYcbQ1HQ9+Hl8WQNrnXU/J7ObPBZG/jD+nOkR8FLWM6noCLb37rx/Lmoiu24
EKPRP1fc6x2yUcESRdMi7842GjPi9RK94p/CkuKVJenKG87ijUz13ZL5lFMoZg23LX5SUkipMHgF
CHqne1IhHD91bmgfELuyvypzdC/P4WtECvDzVEaOdQgbC9JlE3aqYVPPVnWU9+Q5jow708m3H96V
aarkDXxWVePOil+9rzbxRE39zjONPH4266s6BZ8bo2iek0W+0UhTWHTM5rZVB2W4fxtSFA0ucphz
50RzdHmxFfTsWKi4aTQ3epKDB8CjTMDiyQhuC/1Sme2d0ZsIwGRTNh6zbui5yTJh5vf/5GRpu130
t44FVHSIxLTqbdl2zkVCJt0f7m13Pl4n6Pac3HAHpateJtDKbG1b6NPXmPW6c/JQFkW4LmJA7/gQ
ThQ+5VM4wPCRbfetjcTKAdR0ugPbNBzMZflZccvtiCrCs5Lu1BgdlaJrhucpqPVtNCB8K7YRxO0Z
VNRPb+F7FVNVmFAFZerFWUwD6PRDUtu8RS7Dkk3fk2F9E5+EmzF9pF5Gy06r+ubtlPm/wR0y3HlB
MNxN/ggKXU7lwO1dUdC1eAv4GFW9eSRGhn7RBtVGxlCdRXvdmvt1zWtMVsSTv73OlnWtenr9HOsS
Mi4z57M61MHxQ4jdqDxRA+9LaNUoqXSeeev2SgR2cFY5lcN1LH6JFLcDVdZrpIzta+TqklAKEtNW
C+AZkSBZQ86ul0SbQDG2/3o1iWSPGsI6CDJR1ZvxwYFgcBePWrKXYe+F2HpjfOjd2dkMcFAcPjj8
If0ZUm85fbQX421YZtpdndepjZwKi4zusz6Vw32gBy3gpMw5eOwsHyG1rzd+PQ8nGcoh6dwn1ezj
s4yqONYeO2vc5QgIPRTLyDOD4JHGzOuUChaOS9dZN/7UzNHW61pYBrzsd43272gLx8vMT0SH7E+m
LxcezXA4NFEGTqmqt8B7hsfaUcNnGgHAVfrPcjBiuwVBZPm36WJzG4Cq86wg7rIMqdZ3D3mg31am
9zpB74EwWAgJiolWtGzvzD20sUs82Nv83BfOX9d4WgOBd9mo2y0BVV9N26APpxsZzm3ZAUazo60M
FTc1nvLya5akr1eDFakifWk7JyNtE1A3hUHSxl10y+ASjfmXxcEOinUUyxZbVFiAiK9j82TQKAdX
PwH+EiBRMpSDEdkxOJoi2H1wXIdot5iH0LLBCH41NBednMkIkEpxKTaN8NhbAB937dDMB6rwUNe7
UfioRu4mnsrsH16ZayLJI7Gp4QbPMp/m/o/zJSKEnHaNuF7h7frivK4BKBguX0DoHlT/ByuEwyup
kdDb2DTvXFyl3dOZEUAkYA1/1G0c3MYLxnoj0Z0dOdspNMZPcmhhTb2UfgOtfTt9ym2aPLLYz47y
maCYRpLBqs/ryKWM1ijWuEnkz/HmlU+X/Ys3JSX2bm63zB2WP12uJtYNteqADqeU1pukrG+BC8It
BQD2aQy3abQU/BdLocberT3mf4lrDar9bp9WbrS/zgmGIt1MffC6jjggM/7/uM712uP//Hm6fla3
hgVDWZVaxrlo9GMf69ap9Q3et9K+N85TxTK8eqXGObWN+HakBRhZSOMspkG8a4yEVzTl7LXWo5dk
mSKRsrYMlRH1iF0VQPjUJtW0F6O41ytK+EgT0p7mq3oTuVHyepcuJ3A+m9I0phs0Mfao30XmlqSG
eRtVmQV0m3t+G/DIQ2KCsSf3d/GTy5ncfVm17c3re40/RieyfMo9P5Dgwe1S9zAWrQHX8d82dXGg
f0dnTq2v9hzmHcSSlxAUzL/1ulWeZL6YZILG12fHNwValGW+OIY+c8+2PimHOBvp5xjKM1iJ6jxr
Vnn+t6E4JGSC1dquZ1pr/+dYWSmNgt8dG0a02n4uFUPZypkJaGU9yxdbmSqI/715/3scerAKqGCS
mW66/8CNJUMdGK+SRwBml/c4McmhDvvgnQx3CrQg9Q1o27LgojlB+UKv8cY0MzDOo2kAYI6fjcXs
Z11yO7GX3srQqmi9hyNJAcA8Fy+6RhKeLBCEo0swb/TrGjPvNJ9iJ3wOaFZ64ZDwszV5j0Hhws7Q
ezsWpfPU+DZqktchzSGnPoDQ5Kg03uoNICt7jG3TOkMRPn6aoUmxJqO7gwRt+uSbHJpIgQW7ivSd
05fcvMbYTs6z+zpBZsnBNdJ1qoxk/mgl8d4BSrMr3Sol19lNx0KLjMeSRqt9V5InMy0LSb3F5itm
uy0Lu1lDxDGxwAZmtvy21Kc/u8DSbkkNG4+Qmt6qcahetK51o23xMtEr9tgurqlrlYtmjzet4XgR
QtrZdJso+l9rpEmzFuh0s9jKNa8fJg3g+o6BxZRg2O/EnrZeu62Q+DiuS10/jLjlA8ZOun6Q63LF
i+YlzimP9QDCBDZ2xrKzdCOlvwHqT9+WwpZ+czVq0wzuVvaLEg7mm0hI69eY6xJXx9V2XQa1n3gz
8ztF6378SgrthYZK5XNbTNax6Mzyps3q9DNMfj90gI9//BowRghe1AFpGaECmlT6ZAyIvIQMUA1t
Y2dX2fuhuQwlWLwSfB2K98Pcwgae3oKx3g6dZVyyBDzQ6LvfwLdq/m2gQZdOEw8sX3WpTKRpYvNC
bte4SHQztrukNoa7ov0rLSzzNoTi6Y5OUv6rKgWdSjpDixoSMazomI93pITEOy0hciaHuqFJavV8
HNtRa9za/R9Imtn0RS9xspyMSSJ1tEJXt/EUQNceJH1GGzQHY9ZC5WasSNjPPEe2vVXl7l9pamZ3
oIFLUp9Rlt01IKK2ieNrW5nUuKm3j7ou4t0qdxTzglYzXevDRAfgopC+DGGNmh680O8QIfdevZba
148z0gAXGvBe2HUW37osnjdaEfkvXQccSeuL6cWvImvjtU3+4jvIDhZF4KGi0CgbxaJntzPoaKJs
4N1qqNOufdpmHPvrUBOqB9hq3g2vXumr+9/OTdMg2joDW/J26f40OuAxRh1pvCt4zsVe2E4on4Fi
n6gZ3g1BtRfbCORy3q3uZUrWF9q+XlYwaejae5pe791aKW+gT3H3CW27v+lJ/LWhxeBR7Sv9Yciq
dCP2POvNXaYCI/cWUC/tz7yaad/8uWrRpwRSB1wr+Y3utmbTBJ5/DxZwfiqV9lHsgZ5Vh9Q3LRJj
XCRq2kNnAidq4dl8ib4bYTz+HOYAuQJua4992c43qJ9UN6qZBU9sB8HQ27n9M/qut/CfSCT0ZtOj
HUML8/pmDd8knU9oOu6gsEjpgXqTnxcjrQbpfpqc9AIaz3nIK0XZKoHF0+ztLMhJlYoteju7etez
eCwuXQ45VhTYjyFvrye+i8a9HGhiN++t2Ee1EeXAzQeHDKfYfyzLzD1J7DUCnncyYRaY0z4NniD3
y5+1Oo33vgrsv2hoHIuVstxavZP+0Y7xdjan8XuAuth+rpP3Ec1SIvmvEcITlcbRNotC1EQDhYaP
HKrNI+w2Gb8iRQ0f/GXD0YSes7NUOMFWEeVQNifOsg0Rvx/Q36BE1p0HZ2i38xaHeL3U5UeT1pdJ
KWuaQpY9zbtpy9rUgMe7pr60i9Su3pPwNSqvfJoAJp4GV9EP41wqX8lgrREGTT+bbIJ4yI5picqp
D2sL3zoq4L9TetbuYNZtn+BRnO7hPr8xcj72Vi2m4mBN+rCTWDkYavo7FHbanYyqLprpqexv4HNv
PrG53PZzTVnSR8xNhHLbhjxcYZAdmZt2+uLo+U5aoKFHZTuMnMpOupxd3dE2rm2rFxoUt2mo9cpz
5E/THtb9wqZTBlpcOYS2qt4q1nIAa55xF+EUbK2p01LQ/ci4N1IpWDwSvvS0/6fTPEAEsqYdlr7X
ahofo+V+DdmXRQ0ntdjW07iQ/zn7bX64SnrO4G5R96vQCpycG7F/VP2UkDw2xrt0Cs3NDAvHTgLF
cV1KzoKkOcZvS30IS9wHxdOyJjpCuaLHuzazdm1r55+sMmWjaSbxsdbbdNfoETtNNaVxvlPRGTXr
H0OZeQe9V2ekCNCnFu1qsbVeP29HZWwexfEfbeoylw4/WlOvMTIlrZth202jtpPC45Ugei1bvqtj
hqgXHfxh+CJVy9W9ckf/83wtb5oGknQr53RXdPahL7ovbrSD/HJj6WN6Gaa+D/eJQqunk/9jmCxd
xvlAhi7t26OM3kLbpRe5Xg5vdllRRmKXiLd4sZuLQNJbvFxSQr3vdgUBU7mwVsuhKH173/T1vLna
5Gzhz7zohQeNrcRYLryE9Ou/zmvdgaYgiRySCimtIXH2RZW8j7mu2EK8dqQa9RPlA/u2qqz79e8h
Q1ivaIvmD3D9F1FlW8PE5OYOVYC3qetQPB9sZHx/94O62mj6oO6bljubsAuUjfETQH3/EAAtBsOq
bYSDoAmq7Gya8IRKlExygh72hYWh4J+T2ia5vJZKtEhD6dvMaXcrkwkNKeSZN0lpjxcZB8jjHPqJ
UqLYlCXmfSBd13vuVs46W9zkhDUqi+TfwF4bEA/Ff5pU3k5KPhmf5DC3vbNzhibYX2017XWUENVg
k+WqybYYqfZhEQ6TA9lq+FZrct756MPguAiHhXZiIEb9XQLembteO0Bnm23Fdl2DnBy4p8Zx1jXE
Yeead9EDXjWXS3Vv1wMFlB7m2Rw+Onjn+IPSa3+6Ll55/AxKs+PL5+k3MChBCbOItkJqWD8aekGf
tWM+NDkq9IhD1o9LgJgkQA6x894koctEwMrWOvHXta7L/7rWVLTfvCjWbl093Di21TzJIdYKFO81
v3vVtWkLSJH02TNPnZq2T32feZ/6LFxyVGjJDAH6qr5K9DomcUUtPtdeox3acT4VbGU+Rl+vJzPU
ZX2xTebofRpZX0Zdqb1EWfgyJpHzOA687lWJEZ5kKK073uzc0YXWXKSHJ4u94DHW7mQgQSHM9PQy
mp+jpe9H7ET7x6QHNVVbNINtO6TzdlrDL0dmSAwdyK+Xui61XMohiYvsNh9Ga4vw0a/p81vWUOm8
Og9cJvOWypbq54dADQFZgNP/FGb9fT2n052Y5FDC6nREFFuHzJEwMo9wycfEqRbggURxqttqNGMH
JWFkt29kK5HII05O5QCHo79rNU3byDZFbLItkbOr7Trjg00WMKn6bVS36PYhDaBAhuALe0caRrOo
c6rVFGWGhU6MdtdXwrBiqveWpUOR2SMueFDonzzUS4F0TsrsQJtBcqiWaurVOwX6H6MGgoaSXrSl
T8nZf4DJy1C8JSXH1XtFwwucniptuM794FiXWrzJzDcZbUOyW3QRoWn0dS5h6vI1GP3dXrO++p3+
HUGm/EGcXatvIMnTP1dZ7T1NengUc5ghxGcM9OGOemR/HQu1OeVqmezEawWNsg+8mDracgEf7eP1
AuuSo/PhAhQT310gchv3AJUpqFfaXNqzFSZbhqRdZJhZAPomTd+mSX8Lgad77vwp2jVWFP2oaOSY
dfhPEYIzD4Ne2JBaFMmXUakfJQAApQPZRWA8XGciDxj+qDQ2wZ5vfkvnzDog7sLXyoK1Ph0z+GEW
zEq/gF2uB7HlCK9Ab5sfr3YvqodDBVCSPBfiYB+mylARMOUylz5d9KLeFp6e4ogvk9UFdbnpFn0K
OdhFR6JKTusYCFa7HK5usU1zEO7mgUSQOD4usa5T1hSKyULvDL22z9fD0PXNbV8CXXqzB6CRzsYI
0d7u71NaDvu5eRdTtNF4TFrvRx+MxT1cyfqlVg4ygBoamWeb1/HVXmVHsYtFztplzpA0+oV3m6s5
QFASTjuKrL8s+m69q/2XRQMEsfq8iVxnq9M5tewpZANi+a59HMfk+7pFkcLJcviw/6BR+BuiX+Bp
Fyf4Mv0QxSPZ4l9jnWW1Koy+rzsg8a77mb4adgCa3LvYyCpSOnn93KQ08KnKTDNKVjnwCFfO58mm
Mx3Cmr+QsHO/aNw/yeFp/nmO6/pONwBCol9kPPM3Hzah0qo/lfZBdL6WOValv87xNcU/N0GENHdS
THttmLZTVrArJqP9veX+vOkhcXmomx46DzVg9xVm8/fGgfsBvshpmzZwOTrDVOyoqMQPQI/Hk+1O
ylF3muLR1byKnQ99WIYH3fJCHjZFw6exb/RvHyZpba3AtmoWj20N74E76c7JHLwpQ3WCF0j6g2rn
kFi58TWpx/t0ctM/EiOhk5K3tyf4NWt6TIkIFdX4Wg/9veTP/i3ibY3/GEETm7vN6QLeuV3yBV6K
7JMAHbq9SnXrqzU1NQ1g4WcBVBShat+OcGytMIesNIB6ooZxMEbYqzr4do+lkffbojBR216QEHEe
rYvK/HYni06gJWVRwVDQ2Omsi3ba1O1jREuAFvOaojrDp0Ct8jPaBuxAECdbhyJSL7yxGiZyJzCs
LK87Yl9MdazmZ1nibR0xIei5dWJF488Mfb8N6JHGK0g+gvNs68lDswjpdWGY/9GFIKZaz/s+zaq/
S9lorRFWq/abEJCOB9LuYDcxDVRv+VToAJqHokw1HMjITZI/vRoteLCRuVTYushsijbVRofzYXkg
B/auGGfSa1OWPWQlXKKia95V8Qig6p+O2lbYSyyOgIzaOiPpPb7FiyOIS/OsG/AQX0ZSVVnRqM3z
a35nMJzsMFKgFr27nd9P6u9t8oJSaPYHmT51G3nTfK+BbzrTwA5F2GtA3kf7OlXA8ymxe5za7mCp
rXNnT77l7EiXJIccIkVQRmjMiztSdOcu4t8D/RB6lSmtd6dUp4ld/mXArPcG6P+XboTp42qHG2dv
pkn48i/x9mLXI68A2djARVZA75EmNb/SJScpY9UN6g1lYwtBO3IXXqmNG9POWiRjK+OlofJStyQh
SQ7ch3VXboRlE54VKK0U+A5laNrmf59UaSbgvHy6kKQqoL9dDgo8lcAL0c9o579tiyNGpgxFmAHY
k2rvJ9iNS82tznEzTY/hcshHa9+UBezuy0gOAP7NqOGlc7F4Wac+dNSKZQSlI3wcIPuQRA7urqZ4
rLO7oVd/E5Mc7M4rTq6qt+vMJqrDU15bfyLR093B/YmMUTcmPeKgRbeFCN2ixjSU5NsXo3gkUs7W
cBmbQfZnnqoqeJlkPLNl0vbV3A8bwVpqA903vJfjkbHEyJkcYEmDtyA5X83Q9wLgLLvudULdILFd
zepDojtIGSmt53BPVnT+cl3t76cqcHdxYkyfmz4kj2p5j7oKliscS9hDbU25E+c8qCoNlQiti9eF
/ukG0Wp/K16XR83Fnpzf6SyePltwQT8jB1DUdd1ti1p5qAa4xSSysOjOrqZcPck6es1Pp7GGaS9e
vemGW41+V9gw+UTgOOJPsV7eyrISARISwj6lepJRlENEyZazOstq5Kw6SOyrCRotG71REz08S+vZ
hs2h/sWnmZWCRwRNFEqkNwNf5JMBje6FrmxuzXVQfq4gx9ioA8psBX80n4RPgFxQs1ODeLzpghzA
xZJTZTutbaMorGDFY5jpRWigcG8mFx5K8LWUJs02iuns4jbWtqmf/RIYOogA+FV2UPMKFeClBKcs
JTh/Kc2l5IC8fmzvxSROu4HARvXM4SAR4rA7iJxkvtiui2hWB0Y36+7FrjbKgCQNmln062vnuqvy
mzL0H/1ZMaH+EkqrINMhstLgSJ39+I+MZznkKosnbDxO0YJJDjbawRsxooZFuJyuoVBX5vuuoyyF
PPXO817Cop0erimASTFpC/Aj5UYSB+KIGnNECLupd9xgjU/iSPWGmnehvUCQkd46RZFz4/P0o5l1
3n3ZomuQWRGCCv48b9XaiV/awS02zpz5v1dudT8MJOQ34/y9ZMPHX7Vo6SDpqz8TM/tqDUn+vVP4
r6V/efrCfiDbhXnaPHZ9QULAtLSLG47zzRQ43W2legOqvPo/rlyM5vsrW8uVlbC8L6eCPEuRfqdo
//7KfZd8jctM3ca52SP9nR8gMYONezaVo1lMyu/GwPfc6xL9GToQdw/Fv3em57+/pY6uHY0hVj8l
EJptnaYqv1lN97KAtpn/F9RGVDrn5HdFU9SXoHeSnc6P/lOQ+sqR/u34Nkri5jK28by3vLn47IQ+
hNGhqf1ASOP1Y2h8DMUPgh+dQRLww8eYZu8fHyMy3eKXj1HzYnMxeE/ediO/52pAvoIiRPYZKtji
0Wi5rSwj01M5gOXLnSm/FxNvW83Oa4zuKEOZHs5glWTYGuM6nb5up9kuU2kMoMccUmRnNqNdb4TW
s19o2SNbLYAJrfWMnoD13AdLEgYRpDux1UGwoH4XritIjp9BGGWPtv86HUkw6omRRTbB7NRz15qv
h2Y5S4C/20oPunQZ2VE/k1tJDRKniwdyHlR7NPWkwlK5E10HUyO7QAlkPsMGi6ae+oeYURdFKmaJ
Ep0aicrnaTqXlfrIe4u/jcoSPsxpMOtzvzCoyEFv+573Y8igI+gfT1cH0ghEq2/R01jvi9a/Qa6z
2xrkz05SvEsTuK9gmHAhQwVnLV44r72TFP4yfUaO14Ve1vb9/QocmIcw3Pj+4B6LSKuNnYi/a4sR
TQX3KMLuIhYvZ+LVYXHbtIu3asHOdEOL6jokYQ9zaHzWhaV2GU22+lkobMW3jK6+JVJ9i/x1HgLD
a2Rp1AaNZMDC/MGa9kkLh5K8Aq5vg2IcoxKdkOVlUUrlclijzdagy5fS/PXgTcq0n0refofQvolN
xQCkEE3fAXbtytRLXqaoLmn1wy7ctEnkwWRRpavdnRaGMdefvi/2a7ymm3/y+jZwDyP3Mi6M7XJo
E51ukaGLSLdhu3qDJS5z2hmwg+wW8zQL7wONB1fbDnRaTM74zfP8YDcamX4r1R2n+DTPU/PyIWpw
4qW2eJuyg39U+E/rDJvChRs55s7NQwqcizDrYDTjYzXxXypljV5nzybltdFQnMfUVI1nWHb2Cs8b
NFOs7qyk7NdEqUZPNV7n9JAmokXHBtmXHGh62NyJt02t2wnaiqcgCE1ZQ8w90qLnMGMNWdIgDwYe
Kck2WVgkKFh14XM5VRX0OwCVKiMKnwuI+yFrcbfzCPvstjJ6NA193zlUpv3qTdhWy1Qx/dv8JUKc
Dg12ewtNGnoHaqctl39KsxKYO4VZnfmnNCtnuWqF9Vm881IZFy/VcYJD+M2vXvk1yTB09Pdz/y1Y
fmvc1ZLzcJdHzrjNbU/5rATTP86mUX+1DW9nH+KUGC33sanHY5Mnxl04upDuLF9acBBPUzlOz1bf
GndlN6WoGvLlrKH7Nti9vLPLl9n/O36I4QKd+2Kw1X1pOySIIDG5m5tQv5v01t4hCW9sxHZ1/NuQ
XIJebWTe1W3ks71rQxSyPzi0Zf2UJ+6udQ0kvhQtfJBDVqSf6V91QDz+bZIzeN28LZzy6b4QvUwx
lnEDbYrtQoH2a3QUAnZP7R9XszEF0fUKmVO8XsGxwG4trHHeVg/CdC8zrsG2kj0HQ3ZSFFg26V6K
N1U2xocWlU+05Fz91M5qda8ulV4lzLw7tQNisFR6edI2Tw05J2QWKnRblwhxZI150ughWyfRXtzt
GsTNJm3275EjbTdK6pW/tSXlSEvPwrvM78sX9MhWez2hUoQgkbmvkrr6reRdVdOK4snIfdiKsgmk
8WLvl+l0QAXX6RWSq8+B3X1F5KLYob2XPA8q6RY5E9uw2KbFJmf/b+KUgvRCrsI1PY6htvWMGbr9
5Y5mHed+ar+ZejjdTSqYZbEmaaZtx4E7Shka6FfsuxkSbA8RHgWCvEPdxNpRhC5mx7i3tEJ9SrIx
+RQ1+k8xS5QbueoxN83p2xKles7RyMDDFIr5zLtmfqdZ3ASox1vPYivCcDfS5PhoWIb1HCPUvHNA
XR8lQiaYE+nORQD2WWzLhN6GvXXNA7h6EAHiS/awdocvwKXrk9/X+j5cUl8Odqu13tsLtkXfl/h/
sw9zivps5W/CMezuk3xwD4neF/siD7Mv0BgaN+hSetvQb7MvQ1jTtOwEzkbxGMazT1KihB5TgjUD
Pp8+G+7FmZTx/JRAQhbw6jSgs7XLgkL/rHdD9Dg47XDTJ7arkoaz29uSh2W6GbTAP5nGUbOapv8p
DqWA7uou08f2dg1Htg+9GUSoQE9VsLDM5XhvRkX30u7s0RxeVKVpEZwaU9RMGAZltzBMKsjALkNU
SUvEFWhlkWE2omAWWMMzlWnv0e3si5j568JQFAByL5OaJV1U0DKEYG7E62jTd9+c2kOSsr+7Pm7J
jqTTJiJDghbAu8ewPG2vD19/3C9Nve8CxBeKAgvOGZmX9VktE3Vy0BFkSGcTdnf2kNpw6JcqW9aN
7VM0+4e2C4MHMXWqi95xWP8Un5iuk662Xye141zdad3wU+L/bydFHWgx2B74aF3jkid1xgcvDoB6
lM1gVD+mOrhTYt42n3O/LT7nif+Xtrx1VU4dbVxeJi/QCRrr0P51KN5rMBmr5nIdDgkdZ1oaVDtP
Ofnm0lk8Gu78iVEgfcb9v44MJ883Q2pXT0BC9K2Vhfqjq2vTAVnp+gwRXH87NIjleI7bPJBfNnYK
gIkvc4WQxlRU9Q+3Ck+NBt52UwDnhp8AodDM+IHyTvjN1h19m1BuW5fslYX20clflxxmAEvdYL0u
SUv5OeC7G7XN8E0p9B5qRs4mevA26BwM3/KGa8rZsNj+Na4wZmhiPQhLt2ObhQfRBvNJq1xsB4qL
CuLkvQzrrkYoHEVOUQoTzbAy053Lm12kxWwSGDyMk5h3wYubIxu84cT0ef5skOpYT967/kuMCuDn
tp8j4xB0RrcLZ8c/RZ43fXOQs+6GovzaaEV8SWGI3ozoenyTsChKlBMcwehsms6m1HvvJk50/xjS
rLijMdncR0PJ/3WZzt3OKFJ0P2Q8tWYHrYhp7kdEhdAFtee9oTpHsEw/fWsKTsJbD+iqfZCzN/vV
JPbZ0tZ4obgXk7UARkbsPFWDk9jFJM7/0f5hfb7j7z7Pr+vL5/QE0fG29qBbB4+utoOm2CZfyL8P
PUS2k949dHkC73s1uJQu8vhHbTh+sgfbTv6n7iAZWSasMcYcI/QSO6jCxNyl/7nU1fK23Do9htLX
HjMUwhc1BLOwlm9RU249zU0PYhPthA7m0/shVTdGr8OLzaPUMAPtRGlUXXFjg5uaG6txu4sDy/yX
qDJeH8Bx+Rq2wsiWMK8tugusIfaX5O+wuR3/sdqvYTK98AP+i22+/cbMxhgFpoe2tNCkNyrnMWoi
8xG050D/MF/0Qj2nLcwWEtmYRntj24YLV6LOpmSJr+cIqsOwhutWYibFsjd1A5pOp8ayxixXgH3Z
encFdbeGp4M/n6GN+CTRsuzocd8y1uKQ2oy3owNqxfSV7CZFB/OrWlKS8B0/uMgQqr9jnbXRs4Ii
3XM2Gbtp6XFNUkOn66kpNjKcZ824gYxZXb3pGAKEGfP8RryyZIjgxkWGy5JTCiefLJlDr5N2QXux
Ah9aFMUjWRFudcmbLIemzoCJIwd3llxKF5QzmnhRcJChloTDna6iWdRXYf45oG70bKZrKkUC6grK
5+v0pqnUred0e601UCkMYu9xrGhV0xe10HLooZ1wWoDGXQ/7wz8jBre9q0ce9R8iQE6RFl9KHv+y
hvN/WPuyJUl1ZdkvwoxZ8JrkPNZcXf2C9cg8CpDg648rqFXU6t37HLtm90WGQiGR1Z0JUoSHO87v
a5lY0IfHnqUwN0DiIKTiWjbaSdHuD6m2JSL92TaPg1QfJPtNCxZYp9SMndPYyEqYYDVFHqw5M+oi
ZTJ3CWFDmJpYOLNpwdR8TCK0Dnl9mKhHrh8TTZQjnOMIpdSpWd36PDtBfpA9AhrMHplpvqCMq72A
JJZBsrzxNohvyw0NdkzzLyNCVp0aJFNZ5teK5SZYaTE7S5x0g5L6dkvTPZ0bOIm23+fZahKkNHaA
9yd3ZNK9AZsqED/v6BPIwetPMfSAVzRKa5jIwZW6OdyTSdQaKogEy/b0EaCu3Rwd09UBAPnnE4H0
B6pf2gNZOr2A6tP0PUyT4UABOA6C3N3U9PUcwBOJ1V3xor2nQfqSIRsL0fc0vqcvWJx1KPv493Re
1PU6dk3QN5eZd0jwHgB21zt0flM8OWZaPhXYJ1kyk7eosfAdd0w7cMyY72kQCOlpb4EoIaAJH9Px
vCpA4jqyjedW6dWyHgk0YeIltAakdwL7DvjuswZJ5VbI5DtocL+5PfR9QDTiH4oYaowsz42vmEjj
NHGsNW/tpADNlGtNT82DoyD4htaMe6TFDQW94PfICzursG7zrQfWAgEZpC99llhgO82RwciVkpSS
clF2IGvNT/Z/+yNneDH9Nu4PKF2WgLBmQCqoyN8fMcCaJXVgJUhoLAOfgoUtRQKZAKtmmeAZPgwV
uDREeA8Vr/DeNZBlwfbY3w2Qsb0HRwBi/i5Kv4Tnn8nDDFPjTvbfptFx0iD3Y1fRh/8KmXDTwFHs
wK1aknxpDVrSaVpo9qk7NIOJ4G0P9e5wQNGbOtnhueRCxi/qDtRtTX0dgxX2OcHJA9uW/3SjV8Xg
QEHbL7q/ujVqNQIyf7ipc8y8Gtnpplpv8+WmtFo/gFF5yASAExAm23VTlp2gC5afCkOzdyNQCLdY
VICxV4b32IcIXTemU72ZSfyWxKL+1aTQu8uYjFeWBAS6jatfvd+8jVpcvhVNmUIaJ2OPo4kfc63F
+Q0CFe93aQz5+S6unaQb5MFa0B9/bSz9nTUGStPiBMwWccR8MkMbcqaV+ZuNJikKDi8yILHhe5sc
sbdHiMRURwcpGwjzOPYj2SL+pRP28CAMvA58B7LD7QQurMUf0leANHIdu9TWaO/n5nXoJoiWVvad
M0r3aKnNqgvsxtbIxhRp7InfkGyXQLv+2ziLx5PRUp7pxj5K7nk/q0w/62A5WS6Ya8wW/5+Lf/lU
qT++JF3zlfbItFumjfI4QGyeh/qB7ML3brHlAfuQT299BNmBJbxLYWBlt02IndtutKXKg1G81BGU
KiAVYawT5BkhOZdOVyvkekAOjv+SdY0dxCWK1Vse5QGf9Gg7JY591YC4nRvDN+Ozz+3NUIQIb9EA
uQjILQUlfmRbsg2o/1vrThJBmK7nt0GALqRzMrmtSo5/v6bSEIDk4xGbxvEL2HMZJCod7dirrmlu
G1+y1xrkNSfHg3pfrNTsjWJiQc9B4T8xrQQTVv2rHi3tq7rwsvr9wgA/bsYhCOIYyC6WRm68NF7X
reOe2zdhQFsga5PiiIQBGB3Cyd/UJlQRUiMsg7wG+U6k5OlKddV7QHsDyIO+biDpl0rd2Px3H3Kk
Jk3BdhIr72UxuoqLb2XZ+ThuWWc6cg5VPN2Z2nQmGbIsNcc7NUYnTBprTXxb1OH0Y+x/mwc+FLDc
S/trC1mGFYiP4sfYCr3t6AFjI0BjeDFTP9n0DTdeKq3/VlQSauYJePCwq/sBumdrJdUkzfxnEsC3
8oKCnhTMmpr+Mkk5T4Ks6jyprRDQAtxEC4fslDSOFuSTSAPEnLJTFEqQtNNIF6bj+yUNTZmOAIpT
TEdLIoFWqrLKSkMheGJAeB1aYMnZD8GgoRW8fdDstA6qmsdfx0LcmINar9Ugvg3c636hZOp37Dne
C8st8DB70r5lTM+g+8TjI/5l60s2WuaG2x57NFP+moTRblL5I2pENfrA1sSoG6d+biFdnDnyaFAG
6pPPx3DsxeORep0Oxflu9KcdQYIqCZ3yoUVEb0YIKfgQKFn+buMuGChIlJqcyU9+zCXUEa1Hfv91
PafFHt3LujP4N1CeojNtvURYBlt/Aks6MDcqSFPaAAVWjguqMoWOVg1NCqHttFlsU+pfDe1rg2P3
MfH8GqdkXZP4N4zWc1eKwr2NokhRuZv4CBeAOClRDQ2AyS5cWU4Z7z55Y7e8bsd8uCzODlPE3ln9
+MkNQu7JRjpFCy7wVxDE+Bde1Y616hAPOPhW+FqbZngdOc4ta8Dvt64FBrLZBTVX0ypNQg1Pl7FY
A08EUYPl+STNvAaZ9YYeTB3Z7bG3r2XeFWuhnGkkzJGBW+kcAMGUz85/PPxo9cK0DJAtoixdsR26
ih4xMkvUZdKlTsSHyxAZhZHaQPUBm6GmkAbeJ794MKp4TY5OYqA8yKqZdTBtMdvmFayx3reQabPj
VVEXkJswDPsuyaZm7yRdfigtZ7xNEIKERlzavEnIPTIt0n55otm7lcm+dqyQAU0q3LTZi9wA84jf
jzcLS86TCt290BPBLrs9YkTuPCkEru3OT8eNCYW+VaEqFVxVqUBNLZsAQSv/YtnCAK5GHe3BtRGD
/gqlByBkfPfDqQnMJbxugDdHyGf1MVmvErGDPhrkjZHOuQEzLG9FJpqL6UKhnpuFC/EdUKDoSTse
K1+/p56rTHQF3pJ837uqPEFNpUVooNSibKvXgN+xsC3fV/HzvFubPSKpieGFyaa0cdCUmQlCwuVW
yC3h0wBBs6fV5JjuwzTlVw5ShY3niWRDv6hK/az0pHyEkpt5pl4b+t2lbHrw/mGMGr/RxcYF4mKT
Vv67DZWr92GlefNvEVW15aWerBv5008R5PF8E8Wi2SwLiZDfWZAtvtA6CA6DfmNkKYJMoFSpFf+V
kSW/uUjZnTNAvJuHYK0nO3cdFhitYZ7aqJTPZhrvutEz3nJhQMm6bMcduWVIoecGDvbtNJjH/7bs
ZGr1yhWg4aJli1CUR4tgga3WW3tUDYabwpm6LbGQUTdFbP1TN1ZdoizT2ybcLKOhQFBCL39HeC08
D9AUOvIMfyV17RjR8sr1UIigRlNHcUTGNXCJqqunwB5yRdNPXaQMkktWd9ncjUahX6Ja+zWvhIzH
NY3Kb9SLuONch05/YdM0PXcl724adMRoLDas+K7N/SuNSSAX79rRAmcA7ghGjeYeG6x9CIKV50Sb
NGCKxi2NFYNpPLggDKR5vdO3j2OXBDRWT1Hy5Ba/a3zzdiIF1r0Py+FRFGUGWq58OLmK3AmwYWuf
mnYNLR3wRc0uqKZpLMe5p15a5iYwgImxpe5gAMNdZv6VejSpxAZ9hQDBcKIuLcm8/p5l6dOoaE/y
oc0eNBW1LevY3mGDMUDuJq4PErX7V3JBUia+QoPisEzoCq7vUAgABIVahJq+SPi8SFQ0w8ECdHkF
hgkfqezaXaWNDzRzbdvaytScGCJb3F/b/RTe1XkV3qFaMt8nkDda6eTTmCizK+v+SqPUkPN4LP3I
vZudshYPlxbfgXndzAdTku5k0X6ZtNyrVLcxUlDY+lnprFFwBQyJH+nmycE/zsdeoBAJ0NrU//T2
l8mYb3qGIHjd6bu0z4e9i2qhxyh2fsbpVPwodR+ZA1Y9F6BL+5tD1rJnf6zq2QEv3mFfjzh0qRVy
HJYeGHhkVokLTfvSiOoLyzXr1eTbKSyS17qRzVUmEXDaytyXIt5lAI5vkYyyXpdJ713s1lNEsqap
Os1vRmn6+I0kcYXyPsgjfWr6EIC3eBih8ouBVr1b6Qoy7+yKA09iSX9NFt80sc/JqmoX5iXU8Bzb
h6xrzjcON9NnXmArmHRR97NCrEozbfs3RxqrZmP65nQIauTAZ+Ok3eN4iO330ahbFNup6SHEbubp
k6e3z0h5DJs0x26/VVgIV+EjeGvjdcn6K/WYDjaFqct4YIwG8B1qtPfE+2gUoVy+cSogptTUj/m+
J8ut7oPBNAGFNWIBKIQfVI1KboFWBT+QR+TtPXBF4SwwMFP/2osnGg/B7bY2LX860cRcTeyouGWS
T02ejEemyiqaziuvjrqibuSG+J2Gw9mYoLUNFg7wMzaVOJMbeUxaVO26HmSxB4CP+sBzigYZz1Gb
awPCPK1WiaGLO2Pw6iuwLxrQrEiduqKu8P2slTjpPzOsKPPvQQgIDvPc/sG4x0/0curbxL9CBm3X
xXjTB60ZDVsw6bXrZaunJrgi705kEqDp2+qeBZA0wqM8deXXMK8PIN7RfhmOcYZw6fTGwSwQMNT7
38Cbpe2dXh/2KC8FalNNYg7qFlO9OUwyrm5TaJerbCzjS66qUrME8GgBSaC592F3uFPydSGKY2mB
S3EhmQEsFLo+Ws/ArqqXRxrI8fXaVLmNHL8ZQsm118dLA4a01/53LYz+NTJlBI5csKL5jW+9cvB/
bVNDyC05gbX1fY7pNvar8cOO8r1oyuS+b6z40SwsAONzHfRVbZo85rxqz3jivNHgFMf1BRTVl1K6
+dkas3wNZVwILKqu3+MNuKJLakItxSNMjYwywwiDcKcS6nE3ZByc74DE5ff2yJprDvzoqht8/Uvc
Sm1dNWZ5oG6GjAXUMcVzZqgjGHC2qxjMMF/CtJHAVujegcVeekLVqRtgO7TqM85fpiKKL7o2+iDQ
BQwAQrLdWqu86FiprnLjyk2PmviCeCU00aIWyTCgsNagsomP1P1wM9RqAIuBG41ABVP7HZUdYNiq
q2++i5i6ipineiuAtOq9q/TL6oyKOHf94YGUBEoAUiECV3mEHSjlyQOaRNW3qHlfgzw0KM6Biwgc
yXgg6Q8dkmmbqUENiKwa4wGl9MZDzv1tiyjljTyKJLWAOPDlCtEp8Oyy1J1WeNqMB3K2LdRk87EF
5gpTaUar1kQ4st3YlZiKoHa1rRycNxOaWocMdEyrTjHDOFNYn6gLkRrr2en5ezeSY7JNUKq8lg13
93UJwTA6q7v4q/e8EsmaDvI0Sl06rS/OdifCE4I66YqyWp3dgSo4LYdt0noaQMpFf+S25Z10oLbm
7FgWgpJLIsNKE8hOqbN2lMluBAZoXmmZ8OeaiBRBlXCdxdj2mDmAbnExZHd+hjeanNh9E5YwAUNw
kqb3dTENqQtJBLsQQdTlfRqwuODrVOuy7dyvo0lxlifWYe4bIV6+TVVeaYmqcLO7UfY4H6rJwNvN
6+cosQVJnTzmyamIRHbGbue9mbwUYJ8/+3FVD6eiPZGdZnShb4FGVSeqGevKFNh8GkIIBjPUUlqh
Zq7I5qgB/PdXQQlQ1GahAaErhNGRRgXSLk6Kx8kZnSfJAZMZk1vPNeeJLJY2HUAf0d9xZRosvVml
dc9O5FEiI7FuOZTQWq11saNCqSRvwCFFU2NIyR5RjOWvqIuSWOP6f9yJWU1/lwDi0iIL7/e5g0rp
qSlOnWoSaaHfj3EBzNBUnOiKhiu7lyAntiR4Gz/mRORO4+RZTzX4fP68pHGtHZoNpLSSnZ1H2Zp0
ww+Fqg6r8T1Zm60uLj0A+Bcnz7N1rpvWSbrVLx5m/dkQ/XsTpXZ/JpvrgV/PsfMTDU7KowdbA+Jo
Hy40IlFBB0pn8KoV2v2SppoGFp/0sXnjH5XlNtIMZKI0FTVaB4pK5UU9cqWJU9zNE+eM1j9rLcv/
ey2yf9xxWcv85460slmW1gm12Hh84mHUZKi8JQSv99HFccd8Tjs8VpZRbCc+d2kUCfE4N9uL7Wji
Ik0eHvBqO3ZmCsQO2eZLDwCVQ2oYR7JRU7o16plVgzIDkJS+xh1OEODt4mx81gC/91Ltte6a6ntp
ea8evgjfQQU9XwBPOl/8a0gPJXuBVMZRDZdq5v+xxP93H0iAocoL/N0bp3eccyNde0VED0Wcx9sW
OrUzO4TFoOxS17pz7fAnv5jeUzKZ1uvfJoWe2c7sEP85Saa19RpZdnIWJYov+0KTd9R0CcuhlRks
lgmBuDs3URvyLFair7pisyxrY2ckOKO6whg/Tc37QAubKpyXHAxwdehSBSXUHVRM764JY2OXhSCC
JZuNDOWq7VgJatCy3gyoqT+EjOcvozbtysYEqFXZdSvzF7uIqnc7A2PboQG+7sWpcIb8sC/+/7ZX
DerXKHs1J75U9gqUl9BkHudkWQPa2nPvt09L/iwfzGY3OJ4MlvyZQAoTUdjE2y5Jsd6O3vLIlicy
zfY4qEJUlFHObdLC7Bxb9dNy6x4PnF3TxGOwLNOGw+elaWA08nlpWkgHlfNd75rBZKBCkLsTAoM5
ICnXvHbdQGt5gToAGV7nETyhxgPqWp4LZSO/1gyhoAgEyY5WmOfSAh+rCLD7oKBJLfrRYHs6r7SY
ljWbJNvhfcNONAgc2EPq5P15QBn/WhYMO261kZl3Hnjx1aON1KwyeeCZ3lf5CKou1aXtilNGyLWJ
MDuRzfVAcABQ+I0GZze1rotU+HaxlebvZVlt9D4vS5N8DcGsVPAM5yhsg2jZAYzWNEhN97FsyHFU
GGvsqmSnOYe6w86O9jNeBBwEdWk/Q13XGwQKkZCaWLo0ilo2/F6ysxfh1DOggngXyumb3+FIFDF9
OINQHHs86jNlpCtqkrCERGzW7mhqCJZ1vDbUFOovK4QVCP6toX34wz6v/OkmY+4nK+aVYosQx3CQ
LHo07UH/yiDE6odO8qPo0yFoZepdIfjbnUHjgXLCsfK/Gc2FHByoEgcVA6d8I+v6UkJHZE0D7s6C
xtR3KDs3a7cRycWPo+IaT8AeILWV/HDNp6E2pm8WitLX0LEt1bY53CFFjNgDh3An3rnj10K3+SrJ
rOiuLF37SgM4AqC2Qg1oKLGbB2oN/MuhiToK2RyZEYNa0VEQKMnFA9lE5wBlNw7jQ4PI4NaKNHEL
89i8Ga1+z9WmNkUqiXqi0+KtBsZ8KAJD5DFizDwiqnKgopal0IW6UHd2jiA/nwfJn+zUjEgtHZ3E
3f9pV8uCHVo7Vka3/+Sv7HSDbNLiEwpy5sE/pqN6F/ljXcwfb6m3ITdAIsvTVOe7ZVkTmPpL6omg
0bi8uC4SOhKY/NsQ4nWNQrPkgWc+YL8VFBtk65eBYRv1K+MtyvhEm3/1PKAAhCh/+BnIk0q3/93b
5TrLCgb90Ackg1KcUnIe1L4V/kbqDDDuPPsuk5+o0Wue7b4fNzEejedGL6uTgezqdvJsbCpBPrCK
Cq/7YZlRoE158Rsc3C+9M9qvviYR3Efk/epqun6obJTuM5zJ7tPSGwLR6cbX0R4OwjXy3zqbjv3o
N18B2oRAF9gPWc9XsRimR90s011oN9mxYTy72V4crQ1/EF+BpN+NdZb/0sf4S5+n48sg5IjTp1Ge
faO3z/hlVxs2sOqV9QgHKlermw4J8+JT0yZOUEdpDwpsh58Sz5geO248gqfD+QqNZqg5hXZ3hn5Y
/QCatu9kxx+DqMzQiEsJ2rr7lscAUifeWvNRXAcCzOiqFWVyaYwYh33LGr63zsZNk/IHwDWQyVIO
JnfHHWoo401qZuUdil/KuypEgRcCDjXi9U5xZ0B7zVvVBT7xlN/IhBouDZlp4VvxSmrVPtK6dCsU
6AP/1dq96eXJCmFjcbTUe28eCFEtMIXVHfViN6wuhRlflkl5hbf+GCcg8fxYqETCeI0fU7rVCCKC
DfX7wuTDYoOvCq/9QWRvk+LjrLN+PHXFqnQU5dtM/Da35EPNp34to+nEgXXtDe8ICZuV44LFo8qt
64xZmCCNgeBAuiWMQ1Sa/IICjRcaJJMbGxfTGt79ORDuSJNFzklrPScgOgq7ar9UiW08mAianf9i
H5rysz01uy9Ozt/9GwCAAmKvwPfmix+m5oOMUE01R7LKcODv/K5IgpyZC25QwiRQqVoB/oWu7cA9
Edp3+IepngdIMu07lHBvu9Eyvkx48EY9i7/jFQb6FJ5p57F3phtUqj0QZaAgWc1ETrd6lmomrxAY
itx6nkkOTogiMJppAVFx61OIjrN/ZtI9dQaIIs10Yk//wgE+Igfs9FB7EW2KqLUfgBBPt/jP8M8i
S8A3DPHqvcWtGnmB2IJaeK9Dj9oCvaplZj8gXbQdazZFqEmMN+DoMn6kNioLgZhNX5xJF2vfFOat
EpG2G6ahO7pNN56RZ4f4OKuahwaPeZTnDeUbthFPYQZw7yp+mPoWjGE1q5WqiP3GNb0M/vbZpt76
j88W1fqnz5ZoGkR2Ve0XlW7FkhcBt+LuOBdnqS5Q892Ryr64qT2gjoQfapFlYoXIKijkKFzntazZ
WAkYA2aji7TtxpOxtkIau8SptWNbCTGzIJYh/tXJyKsE7+jIOU9KxUuqpux1tuURxM5ZLXeWZOVR
AyTkItxeXuiKmj6twFAWuu56GWia8HvC9XBVtExurTSyDh6r4wdvVCVtI6h+gTw5o8SzfiWP0bZM
5DetZ1T/iAB67NFR4lFiLWn9TzH++ZKcJjhRCoClibMVMsaxH2x0I4K7DvNQgxLmm0bBirnFu5XR
ARk4ABb05DqASNvZ9IXcQh00p05dIwI34KyRJF137ZTbEKGWT03/m5vEL39XAooIGSvWP7dFsUMp
N/J6+OVtTSeedoXqirwOUuiGvGZlox8z0+3XTJv0N92Rv8bU9+6QaJY3sGmjYl35W4bvBrxnyFyp
ZaGPviP/MWXvy1aIG++nApXtoNYGw+7WA2YsQHYxOdDRlrq1nqaH+eCrRlGxkXzqIpaZHNJGRya6
QXWpR8DVKHGGlWEMzsYvff3sENoVL4nB3aI84+79jlCnOUUd4jT5ZHZnFJmAXqIAUfUZAp2huY1q
FJVXTIotjVOjseRb6tbmTpZmjxoWNEkZDZeKNxVK+XMHDDKeK1dkTCr+7mO5fR/UnCP7q7xpoGeR
BP8llBayGslbaK33l16EABNCXyroKkg0igxofqTucYmdV7cF41u38hCalCsytmqErjwgZQ5Vw26L
vTZMUH/Mo721NmoADSV2Bg5e4ydOPzT8hOJLl9n4zdFl7D3WVp5C4Qxxc2qQo8oFQrr/9DvwC5Xg
9SfLp5nUn7LEgGZ5QGstcyAkhFC8asyCWRtb5m5+BT1Yt9XBBX6tjdC66P2zoeBe1JCZrqZYWIGb
juUmwU6F4QwSeucpKgJyycg2+mUL/Z7Y3iwrtIn+jNNJDJo+ry9XGlTJjr5q6CrKnK4Ek4ILI85z
/oas3dTagO8qL4fZUDrn4558yGQ71T+zacmlTz7UrarCsYNlxDVYtTZcCEq2AgkjUSbvTYpoZIt6
efRz6TUgHIp+zbacRsjdaVm1HQrtN0UgPwUpsySByk8M8vQOaPYzzo6fo5l/BDdpsudEz1qivQAF
bV1MDfyAwopHKMWP6aUZ8xLcS712jyI0M2i62ESMJ49WYIwsf8oo2wCkWAL7kUC4xgnjX33afK8i
t/vSjsjba26sP2DD44F7kuv4f6yyA15aA1hwWlTzs2zj4uWK34NT4t8iFeN5vtSsXjsaLfZUZdag
kkiNUOMKILNG0OJJnAa7xETRHugw3gC8vIdYZ/voTbV/RrFgG5Bd60G+WLVxc8tCa7rzHYn9i5oQ
gysAGaPKOdmoL37yKsjpCr18jqqpXUkw8p2pGYVWnHXVLDbq9qLngZOb22oCIFyU/MLdqHr2gYJ9
4F4Y6GYbA9eybt0yf3ZkVz0j8gp4Y90/kGNU5VegpLwb9dq0/SnLZpwXgV4daFXzGL9DtWalDrR4
EIkDdfPJmdbAAtk76nZejfQgAtxb6o5JyHEaa721pW4KrtDkgOyGFdAoMvHasalAb0Gjnjskl67D
DpVGdWm2N4QM7mkQW9dkVTujvi80zZrAtpy1KMhojx02BwglFVl4wXcrvNCVJuov4MsWe9OonGll
NuGAAPwIJnijwMGwgDKzuqImgirAMUzQLN2/+S3TaAa50LSl+/++1HLLP5b64xMs9/jDjwYYF/1h
MB7DGCLLGlRCqhVdLg2IP5x1ZdVyBaGE/LQMsASU9E1V/DOF+suwp1ZcunT15w3yDhlJg4Hl8H9f
Jm4+PhjdhT7JbFzuSka3bexq5drG/dQnOLupD7FMoe7sQpc0pa7TVyhvNgfNSqq7DtKQDlJB51Ix
dlJTjw5QIFpYB6NpvdsEXaXZVoOo0WVUvwBgo3u+bfsMtRIfc2lGlQItJ5l5WeyTjtrtKceTiO66
DIyg1xGuyK6lF2Nn3seDu8nqxA/mO34sjCgVCrfB4S3o3nlf4pTcGOl6Xoomx/1bzkR8m5fKe6Pe
xInWzC6+5l8tkBDtwDDRH91e74/zFcuH96u/2MhFejbL8cPGPGrKj6vF5qplllVpYLE1YAkNUhu/
eNC7+Q/1wMBNFYNJnbqhk/kPvQkJbZGZt1h5NJBX28edMwQ02Nie/1Ah3lI0Qr/Mk0QPpUAU8SDy
BYho2fPy5lnWFTQpzc96cq6aq9c/7Z5dY4aLEhYvTPmZJTm4mXw9PLBWPhMgnWDokcKiIxIw2xcT
eZC9aKYbqsxX+ogDQe6kdyDQs+/TJGVXPJA21KNGm8DmnFvdz2GMMmT6OiDyar/hgeeGYDFgRXRq
c1ud5xv3rfu4ylLj3UZXQ267b3E85iu9KtjbPBrtdMN/zPo+u3ccJ7sH77V75t10IhPEIbL7DkD8
W4hnGVTzZBSQ2zDcxyBjuiMvarqW7zOrEhfqySTN7tuyeq1YCSYNtTKZJAdnhauZ0WGxDZXVBl6q
ZztyoYG8L1B0UaGIh2y0ZtxATjTq7Gy93DVivbXLJBiol/UiKzcPzJDAaxkePnBaTd7Jdrt7mkZ/
EnARDZRK60+rGw1oeNP5Iyx/QoYTpQD713UxlWF7J30Wn5dP1rMwWRmgSURNKv7ByJe7bbjSNJd9
+qsaMwSM1ARdFblQ40/gAOEGN+a/ihZlgw/RvaLog+W2eld6e60Bbn35S4d20I66J74s/3AIkIL3
v88Py6eTpePfquiN1pr/D31Zq6jreJu7U20fwbAhVDGNODATIglaVchvKe+ezLzInlJINh6ZrgOh
q+zQs7O0qrtO2IcD/OnxbQcqo4NX1PZzD6I7ctJd0wg6V28vieVoa82pilUPAb7HQRovohvLi1A9
t/anLbAiYE5ufOOxdWV754H0qvMy45FMgwFqr6iIkhPZ5BDV+yKp9GCe4JjRozS2Yd8bYOIERA/7
6iE90OLgxM2OiIoYK+rSBB9fFs015D2ZhgmhxFwO7Y4WR7VJcU6t8hcN0sfVEuOEFG50m+/eWQJo
s8Td0GIey8RVt+sr+VPjp+m3KmPGmXoS28NdyMwBdCL4gyZNRvdAqqxpkEwVJDJXdhvKI3Wzqbb2
LEGwjlzoIwhUxunTIxk0Bo0Xv5n0PX0A0Hrox6iXOEriTCWSVz2xhvvJZv1dPYmfofD9L5B2HzdQ
BBz3kUQ37rU1SLeA0Ux9/1y3BRT4UEH9BTyFNihxi+5UDwmga+b9bB6gwNc3DfhCEKMJ3k/coFDb
zzi9BZufIfVxGsp69QmoZ6UcYuKG9aDhY9dR+Er560gvv/e8r55qJNn2PYfED6K0/pNyoNQ29oDf
bf5VQ5Dze+oAAJkJ+3dm5bcuH823Pu1G6IGa5b1rJcPOa0x5DBs3Q5wi08EaaMunbIQybgmBzh9q
OjRK7d8JprMCwWB8RcNtaOX4auQ6ShJUHXniaWC2MDIUn+WxfIFGBbicYV/chKo+z32GNCICarOb
i9p7ckN1xPtqo3JbVkvSHyERHUDyeATNN8o7tFUx/ixYDHSpb75CdrgBKNEo9lx22Usz2GdWG/F3
1PPkQQ149LVnpn6pjBGpNWtMvn/MFDnEKGhm5UaAbVuWvtbSFAmiqMxf6KqM3Gy+En+x/c0v0g0d
z806/5Rn01xrPIEZbP8pqzfn2JzxUXMm90DptXmUIUu2cbQGZSYfOTpyplXyhu/JLtN8VU5I7F7r
oa53LugHXs2invms3NwzNpnltQegkCDOm1cznxX20rCnHQi0TV97Uf4e4mSoUgNMwRkr8CibtTA3
CjsfxK4PHuwmzv5LXwRpvwqTPjz5GWRHAJXJqmsxOUi4GGJNA8gTVtcEGoLWOp3kGhiq8LS4haMT
b8coZ4G0Uc0pANQ49cUwPMXCLDdgKZPbuTuBiM12W3wkkw1PvTAmELjmZxqkRjAQhqGo6556tJrM
jPfVbEO8rxZZWrQd+rJDxMszsxVxZkF+6Cw8o71Sj+s536d+0QbUpQZBXhBzRvxqNz4Am8qDg0As
sJWUCNn+ssbsoSb8e42/3cVqoP1aD+CejEe7ftQy40TcDCHUSfcZaq02Uv0ooNGXqFi0uDUQ7X60
xXTSIf66wcORnWIexUHnTfaZZ5X1ooMufaat68vqCBbKeh0BNfeF3MK8sc+GHu08sxpQVO9+p18M
5xCuaBCzuO90vTt10eCt9eh/CPuy5rZxbd2/sms/H9YBQXC6dc990Dxbku04zgvLSToEJ3Aef/39
sOTecpI+3akUi5hImRJJYK1vSKKvbXbMS8v/0iWQXZ2aKdqxLFWPeiC1V0kODx0OuJAVJc42SXEc
p+bO9xABHymb/iuypf28E748J55pwsx1gsqolU8wUU7e+9pwZGlhx6gWJpKnHRR6of0h2GKgPQtL
1V61HsIF2Lu16j1LvtnNABd3DzQhvYEoZhuuawB613YjkJRt8SRqMI2Avr87rX08Zy6li9S61ku7
fRmyGRe1g6ArfZep7OILnOW0B9fZ9pn9JYXWLswU+y98Gti8TeIeXnphv2mcztgwZDofelDC58jL
Ta/lMBxIQ9tXUO+M8v4LK1PYQYJ/YfRx9qRAvQd1G3thVcA2FI/kJyNu3+vurbSnGKuXvaqgDCTw
oARFI9vRRw6cND04ZfV2+8T6T3EKiH1Rj0y2GzgWxM9+Vhzy3PCfYgg+7fBE0XdhP37R9SnD24JL
KXaOC6mUn+snJDJmuVmXGzz+hiMm/MNxsp0e/tAiXye8iGYlG2BCQC2ujKZZU9pynfcjfM0M+CB4
vg5q6eK9zk3ScQNsW3Xp9KaGsD6yF6ijIjXc6/LarVdlwLs5odwI74Y18MUVTrAlfNu93nDjac2A
HZ6lJNN6d7byreqC3Fq9VC2eHqFh8geV2MYy0nuhM77vUd1ftQJYCvkcYCXXMX49Ow+pg1U9ucVz
VanvFqKM36OyXiEQ138xsyBZAD81nlrPQ2TPzOuVSl1nztVkzAIvMw8eKSJQoJjKNiJymOeEO6qi
jaujyLSHNAW8XIsJRrQAr65itwVbWRPuCMRFdRAAgP+N5RwRyMlPvn78qpa/8qlhm1jYeCQXxpBs
BTPwligTeKB3dShgpmPG3wPcFR537LfCl/HCtO3s5CfM28spr5dDq1pwvcEXh5vnd1FnP8a8a548
GTXrIMizbZjZcErTB6MekwXH9ai23xDajxeBO6mFy7xxAwlBwqjTxleqXAauzZdU7EHeuzrvHYRl
r50sA1x8bB4nFYDan0TZFjkNEAzh8HCBM8h7XekejSDeKuks/8qzIrDwqtWNk07Fu0qyBSCLvfGI
6BquQh+FxYK4/wlSVxvkejleYXB5gpBidZEIxtzqqEgNQLc3G2tuuBBA6ETHn0ED73aCF1qb2kP4
sII1xL3oQEAR19U6xlYIhLTn+PNEK4zDqvWTU1fho2s36aEbk2BOit7On/VtbqWH3NL2TIjAL6Hl
m8KUsJjhtjW/Qm+jBeafp2e3dUZoveCLSO2oe2ReBcEh/agd5XvfTkLR2OKtvEoT4tVtgEQW1obT
F8HgzDO04wvsYt7rCYgBjcxbPfWfVBwsQ2MCx6Bpko3oI7lCkgN5PW/CcxG5cqjbgBSSpOnGTLLm
M/WQTSTWMcz5ZphsZfOb9HxjsGH9l2USnke+DCwZ2/M33IE0nHRquJ/RJW2rj0VqRcS/39L1L6P+
t9Zfxt47d/pQpWe06ymcdv2IpCus0Mv9gAjASlWm9agACYPNsZq+58FDMfTBH9ZU/rBsz3tuUxMr
y3AIDkCBV7cxbVYYSzWCqUT3GxtFtY4NmSP2pOdArZ7w9HqT+pM1Z+ztzpm+86oLiElssxLmPgLM
697JahgUj+07E/veD54MmJt32bNgNcPvtK+gTZNZq9QGuDhKyuIIErxaAvZUfqpc8xtRGw3nGx5b
yff7GBZNcmEE9mvr4Msk1hoQxuXqXvTroVzBHlmuUjcMD/YI6pU9vBD6Pc87WNPJYDx5wusPvMVC
JioD861Obh2s4ZEN5gzZghIIEdwSOWaYCAuL4kA2NJku2rpIrVYHbie1Yq3In6n1r8YmjkTmIlMQ
UDXUCdMEzCthQMvLwduXLcNUU9f3lQPBgLF5LVsvt360ietd4Ue7gMJtmF1kqAkMbXSAUrctvilw
iBeQ1RAPRgHXv9Fwk+cwzaslnKSmIyhf6c4pEmc9Fbl1tuLCnne2I187rq5ZmosfIPYD3+i332X5
53BXtoBvdAmHkD/eFdBH8BGK8bOD3XQB0APDJ7r9qZ4L5azdorq5D/kjz87gdu+VgjHS3ZAoK2Sz
tlsJMdwJhkT3BrMQMPwwzlCwgRJVAdQ+giuz0o76PRWbMX8vEvUQb4ePrePPRWqNGehh/+vYfAJG
p1TZAtK2B7t21dbXEyygEeHI5pWZPFKZNrpLkE9qGydudDAx+SQ9g7jt/wjsXJ6dfhBXNiUnEkOw
VG+tARuNV9RrzKY/wNILz5jb3npRNR8t9BpS9NIz1/8cC/oVt16qLpxV69XWEhFKAISHir1EFrTh
cF8HFyVr6HHj4X8ERwY5qKCTCLr01nECVBzmiLV1bfK6meemGj7HvvXW+W7yBy8bDNd5KDstsVRi
yXfHh9HqENoMhmwh7umwhjZKPyJN0pnRMTCNt9QIxG1C2SVmdshj+UbTNFogeGC5zjyrS3Y0WfMF
foMgwxdLUvMiXa92CNKjUeFVoZW/qL4ZWlA7dL3ovfm9K9XDpjPFi8EvZxDsndYgzWQvLuzFlenJ
r1kAGrQLLbZTnMr+5IFADahBI7/GsAawGbQ3uBsF659HJmY0nVVmvSjMbI6QYFJHzHrVESuQeGMP
xifPiqK9FUerkGflY5rG3dlJXABaejiDDoi5zKuAsQ21Gp3dHMLQ+3JrZaPzvQb5Y4/JEVYtjjBg
eYkIGfWlDYTrVnavjAcqRaXvLP79r//+f//32/B/wj/yM2CkYa7+pdrsnEeqqf/n3w7797+KW/X2
+//8W/ie5dm2gIaF7UN9xHE8tH97uyIJjt7mf8kGemNwI+KPos7rx4YvYECQfY9VEIKbFpYI3fpi
Y/laVQFM+muTjKDhtq37HalzpM/Vt85Y3NaxYS+TPRgr64RmWL1tdxtAzez05EwyW3ukKwe7VDGT
Yxmtby6DSdT8VAaP+CQBhLlPM+LEjhfIxmQwCIEyEW3CJPhYR53LLF0w/MZ3sCcGelZvbJUNR0tv
hripVjkeelBk+rM1rdrPENPPNnbHMGO3M6cCHsnrbl1oLHWmA8BNgc3+/tIL/vuldxzh4Jdl28hB
O+LnSw95vNzoa9d5bPpo3CAJHAI1ZU7LTBjla5UgaaKnE/0EHnTpiepMPRxwnkDVZoCJ/XWvSgXG
LpPeh+P0TMtsWEMLs2JjZ9u1fE2jii9iK+mPLiwx92UBnYwRualPE0SfcXmd77or9KeB8dZdWQCn
kTAdD3SbmdX40MrY2gnB8cwFpcH9h9+lb/16cQRD1BdXRwAa4tiO/fPF6b2k9ACdV4+3SbpT2ODl
5+ITMhT5BY6y3QVU/Wd6HEa1Mlb0yKOi7gW4lrqMBbyKufTfEANul46dKaim4cEkVQ2zBttuPvO2
Orp6joiX4lXFLH+xjQKWQUWPrmMu9rV7lkZenQG0XyFhbz/mWk2/hLYt5A6SYE91kAxL1k0B/Udq
pQFVNKxsrcuPqBlca6tIgLdnZXMEp+Lt5Cqo9gcKlMchgGaG1SfVvA7AIpTNI7zr7cdf+grzXDt8
68G545epPTnM8db2d7qR7OemLgQ7qUfQA9NfdjBF9EfV+9lTozeIFBaVHUMADIUscrpZB+rhLvML
9cRbs1oZ5pQvqZVG9316G51DvPfhFm8UBWdLLprkg7h817j6qWw2K2ooOZP/8IsQ/k+/CJsxz8R/
G47ZLmjIrqVvpw9PKjxZ+AgpmfDRxisK9nFsOPUm5JWJZxiVn0y/5m80CRNGNxxCOxhOhvQxRTMq
WEHGyZFcZW8usWQee7OHpd3KL4pi1mi3twggQHjvlDHMZZJyT4OogYr/a93tYCFLgnVde0DZjJaX
btx+MvdMeOae9sSQWOVMRSPQVkgUsY3w4u29+bc+twpRtet/ePb8/NjXFxMCUI5gjudzCNH5zs8X
M5EVM9OMBVd3qEekYjN/ZoK/cOaR4QP0nZnLLvXVa87sJc11qUdVSbD0etFD4RbCs0gjFh64x12x
qZFn0M/ZSj9dP2xAMjp2Lbzc0IGq4fGBoJMpEU4LJzWvEhPyrpxlF9NPohkFW6iBZcZ7A7IzEaIE
kHU3RKvmcVFAyybw04sDnMvfXxXf/e0nZgmX2a7JIbnLhPXLVcGMSoSqSZ0rg13u0dKGGZA2SQBh
0y63pIkaOnG8GIpL5Ezp4oP0cg5DA5JLpjro54EY60FKnqSVA3cEDm5wmkVdxQa0uLN6TlDA3IY8
B6yQw72tEYNxuHbbwn2596odoNNcBuvGXoeGiiCGKEZkhBsqtrqu98BQkqP1Wx31K3So6dZZ96O6
sfYw1RbGa6XlvWduOIlHPIbhK8LDGEpdTrmllqiEx1ZQwYaLWj/09kVdwyBX+AfZcv0TGL/g51Ss
Yl5PG2UDqKLrWT44eEYgqAjVFKz4IdjvAYxve7Ou9odHrgkkBYjISN1ipaRLuq0f4aCUNgjLwSJM
hgryzr0ZbGHuXZzaJoLM/NQEey9zP6eqba5UlePVtUiRw1hRkRrMFBQqZr79/W+E27/dOj78NnwT
5gK+LbAK1+0fnkOjz/C6G63yKqWpo87qJa6r6KvqAToMBoedkfmJAM8DABj6evJrAUUM5PeD1wJp
pRV8U6GS4TrR088j/apjWMCMBz8zInBcocXi9HGFmBTkaqnoRdNSFu302EkXqiKhWkXaEa/IjfwI
mVhATXURK4xm47la5UYXswrio6VnDxsqgmj0fkgqwgp5GQFqtvQs/MqJERQFvF5Gk9N8oF6DLY6Z
UVXdiEMIVE3bVIDqdqNe2xmEJOAEZt6o13Cbyx8Cy/5AvS7CoV62fdbeTkHnGUHMAe6bJ+4r5257
cbgfPiQd+K8DSDyvVsvhFM5YdgBCwX0yw3IbyMJ8hapIs8IzNVhTtziG/nmBXFffeMA7dVhBUL0j
mrf7Ya1wQgRYD6fDFm0eIhRfHOpWTMCNwrpxLDv5BM11AXwOonWVW2/HGhkB0ArcOdQvou+YPqlZ
NpXBc9JNfBEYQ/qggA3dtHnHt3Qku0EG8H6knmXh1S8GkJPhk9UFw5zDNA7BaXCTPb2hertqxmVt
W+3cdKb3OmqgfgNGWYxZt2N40RomVvWDFyKCokSbfYEA/I6cIZu42dvD5L8CxOjMY3eU4E/APtVt
KnMzRAjYm9yy8Am87IsX1bs6UM8gMyQPDI/Dy4iFETwvYHBt590T8lwh7OzC/CnPpho2AUW3pqJT
pu227gAcpyJMmK1zXbNV3Fr5BRF2c5Gz1L3yMk8fWOmuzXFwr1Q1REGzCHgwrSxdx0VZw7nj1j3o
U3XihdpSsBamQVA3TJ0tBYwkZch0XTO4wEZ3DIRwTJY8SLe9Gsq8RJWNoF5eb62gKn90PHmz4skD
57UO5limi3NpWvVapLUBPNAEuQawOFdF1ObXvzpOmmyHrCjXCFh0y7KDJZ6Kimuh2SiAQcIlWRNR
lJHDtLFOFW4p1NHGhnEA9XUmPKW8qEROfhg/e3m+mMZ8fI4TEDS80jGRa8GKHbNbAYJGjhepFje0
02IBYtGw66umQgau7/rkWMd5Oa9N5l+gTyrXlldEcJzJx0PCEZ0HJNF9dDgSBU4uva/gVC3TLBQ/
wtbfdw0yMjQccAD/IkIZrQFomlZ//yS0fn1bYtYgmMXwYnBM08Qz5ecHIcJQZcMHo4NhvIkQax8g
vUSUAchNnX3ZmhtIhSEiQnUdvKNk0z1NjVPC8AYq+Y5bmJe4U5gP9GX2LcevEuAy8XLvAQx/iER1
EG1cLbFCOistRFax/un8JYmqtNrAlvZg4Qhj3HlY19ltHmEBfTxvxZicWtnwMzUwZEDOf38ZzF/n
pfoy2AzzBv3PcWiF/eF94A4DcN4ea0/vmHbX10xS3PIMzscQ8UIYwOIT9DLvN30aWgsxWOWvDwMa
UaQA+dPdLwvo2SFTFs///iML85d5jmt6pufhm/Pw8BC/rTzBNDVhNBjFp9uEfgrcCkroYfQFMeFU
B+WhtpOsSz9g6z+r6R1fmYBS/V4dQrfxVs2sNvoCq4177zpu3IUdlQoaTUsKc2auHz1zG1oueboc
ZQ3hYKQ8Fiox5dUIy/c9GCGIRd+C5qFCUyxGvXfvp2CR9w/LcVo/3CMhNt7pWAYLLCwsxxcM5Z9/
zv04DVE12clmDED1sucWTFm6CVbbLiaaCCC5137qYairCSd9m5wBeqs+3XsEhpiQH+LDrA8DuDZy
UBmiYYCVk4TAdIp3DliguXy0WVbuet1KRdqESASPzhAepGDwqvrPeNXbCXjCpvmV9fu//w1wHV34
+c/Fzeu5UAkR3HXByfr5zwXVIhuRyQo3Nw6XVcxvERnE9v0jDxUSl9BQqfQmmcIaOuCo70YFThsE
qmeJAxXHsO0gzMdchK1Dbq1HaDlLrBdA3f1QvrcTJ8yr/uHXjC/J0tGAD3+MzTj+Et+3OCI8wvN+
jWIxuPrmbiTrddomYtfCLnwOpBAQbL0dfo4yHxJ4AJ57bgWmpBiiGdUDAeSuoMWIBHSk5Gef5SnM
jmznZCLn8JwhL0rdVG6rfSgRdqFibkOWuo57BlHHCLPloSl2yJh9Bdgq/pEVJ0wa8UZSoYWMVOC9
aqnhOSKD7VUEabPKWFkemrRzd0gi9+umEtMZ3OxwgUc5f9HH6Zog+jFN78fhBpQeHSQTi+JkhhIv
EChIdicA7Y9emOQ7jrvb1OGhFgpUYXucjOcKuhsn6kXVVBzbctqA/fxG9VRFjbQZuzJYmJj2z29n
oMpaH7I2h27WKhWuqe7DyTy3WbdjXO8/1GWdyg4NKxd2X8JvkobQqWyQv9Y8rbKPddTHsKtce6B1
CFj8/qlhRY01ocf8NWZa5TZkUEFMwRyDi6MJfqaXqgXYftw+xAVHuD4xA8jktUa3p3Lu5eG8Cc0I
s9txmQa1A1e1KRnnEFDGG8Vpske3le5xEsGDIyRKuqpNA3NWN8yGV4idIX8Tir0hsh/3Hr3NfkAE
28WjXSSYL2IkEnHutnFhs0zH8PWBIJwO0YLWPlIPkZbJBrFxBKB1I9VZiVgidCXPtzNl/rjKxnFa
3I4RYcYbT/GDW62jOoFSnB7Ha08tTd90l7cj5EF5seBveT+oa07RAkTPYk1HFVMRnKI03Hk2s/M5
6IBwpCiCcZOy23maMBAHWLe8UHc6zoC0/qyBkOaOioH0hGbtANepPwJtyhB6GqnDDzQq9EJjUxX4
TuhTUZ3FQUdArvtE/SMRQZwjMOWCrs04BF+svI4OHrTh8IzpVlwKcYXQo7haE6Sw4CfhLxvHlmo+
GMkMji3ZhboAY2CBwgY30ojzfMlj0az9DmrCdfqW9mm6GiYRbYXBi0/pFGAC4qZvQEDWC6fJ+R6u
o8PV6LqvZhkkb8BFYSqhGvPkhX7ygNmpM6MG5Qw/utI1LlGQJ4epbtIFnQCR8b2n4Yx5N54g1QcZ
+wFfBZ0kDZ7ywregvjqk67To/XUtjOIzrLfnI6uCFU9rUEt9pHGMZt/HJXIPLYKBczxd4q2ZuAwc
a1wyRB7ZrBgiVs4DPMQCM1QXajWdqFs4WPmvqSgNH3gmGK/eDlXhN1wiRnPy/JY9whAjWgUcgTwq
lqpiD6A0bm59mwH8bFgF5Kugtr7R0dzCNdYw2bXnWIWbj9wYxDWz9tR2q1FgQmRAvN0+qmc0aoc1
C6xW9Ce3UqyvICIC2lCNlybise+fWcdEYyTr1vQ52pyJgyXU+2fuHe8BcGJ1+8z657CCtkG+pLOm
NhDsk+sik65PoDf0uRFv7m+f6+8+Mw0aauO3zxwmFQT7kXd7aNSw6o3EXreVvy2QmwMHrS0A7DA6
TC1od0zbCrBV5ESKyLU3PrV4Rg62okph63br2YDUEdteCNc2jQvRx+iBqF4FkfeSWBJG0lTHIC8q
D7R7qy06zmaA2gXKSBYywgvASh7jugSfo4LKG6Yg6SN4l+ljmcGRsvcv1AGgAWvJQKVaUrFgCb9i
MHWkIXAA8xa97NWK6moPyeI2msMKddzmXTp/H4bj1rIBLqctobvNu/SRhXbzMJrO+t4jK8cWf2ab
b+hY7dT4R1wR1c3LothTPxpahQPs2NhQb6lODaw/jCJ+ncqp3XpWmS4Q2Y3XohnsHUtUdgyHCjP1
YRGoYuslOeytmMpmqSzGP+S0SpVb/xjT6RtW0PyTlyO5EFeBAiYcwndTLbCw5E14GQLoyKiOZ1+4
6SFXjEEAzGKl0/C32LYgxN9M2ZXOPIy5vYvjwdlCGnBdeA7khfjk7ptY/mH1vESa1IC4pePZxwhv
jZUoQhNsOlhmj0npz1kAzINRL0sBYY4UKIs3L2QnSGjr9CeiNt6AixwDKCAjnn832vBbCWfXz87A
krnox+Cxhj7lAjYMDLSP6f3cYPEXu1/OG7WhdwEfArQ5KftPQAmD4GwCUfDT+WDRDT5fXhcrfyyg
YA7181UFDZBFkMJCR3UmJtxjZ76BmDcLOl6/+jWo9hKqcRuGWMYnXzi7MtNHrXxz7k0wOrKGznxQ
UYJcDo1ELDKQ5fgY+Gaxc2EmvaQBmVpPPPa+gFqSwiCnr7eA6XtPk++cqX1yYsR0zbI/yQLhebAb
4Xeuz5T5IYS+hPuE267ZDkwmq5JXwZegWt0GWl635O2U70yGCBdM/j7fPghQszND4cIlWBAcOfI3
81wfEMClXR616tPkyXHDQQVfZU3bvibFOKMOhgV+Hrz7sj3El8qr78F8ik5V2yBv15g1nENgIA4O
FDAX1GDY9crHU/Ol9Syx9iBVupbJYLzkAt+8Pick7srFJL0UKVwgfuCRXN4uVw5j9RnwLuHVMeBQ
E2gTYRpRxUD8IJD02kxOuB6motrAhWT8NOXwWdEXOsmgqwABzOzoTIYPCF7MZxNeSc9IVj2XIxw8
IuAJNnmYwDbslvhG9tuGdgLiWQ5Sl1oIhhrM0H00Bphz6rdpZcT2tdAbL8XcrrRiY0mvz8jv0OB9
k85Q316oRRZN6xy6P3MaRL06oHdHTCePVHKG1ofrRo/XcJ7zNaa55g4MqpkLVMxzKgzjkoTF3gy6
8GVwc1wckD1vsciqMgFzYtmwpFYnC9OFgdTdloKPQJL+SAuPnaikj8iBonhW+oiQp4OwOuKXdonz
/kkWTyX8JkEKOQB76h1au8PstCsHvund9oHrBnDdQCL70GwMxQYPfWc7FTE87IDL8g6Bzf/cHaUD
l51p+B6aX3oRQuy77TIEwXwrmUtXNnMP78h1aTGRzGHHuOadZ51q8E2uU8Xk0crYw3tnZSDhN7TZ
4lbmiBeCoVk2cLrRB6sVfEhZfEkjP70iNY6Av/T/aJ0Ubbz1siVvavzM6ES1yL+1RWMugURnS+Cd
LShxOfFLGhrOMjP8HMY2KJY9JNkDmRQHKg4W3wCDhllUHtiPaiqW+aiSl1BWyGRoUy9MpJMXuCV4
64oF761xOiQLKDaNW2rtmPsmclk90FAjXE4WA2MhLYszgi/PdJ5MiXJHHyrTxwdl/K8/FLVmiD7S
hzKg8InJQlKug3FiB0J53vCeuqiQAJ8FWMncxAKoy01G4AMyNDQCBNh1J5fEBO4HunWiY0a6k51l
06JswiWW9HPAkuJH4ECmZwto96QBO5hKrM8xRYMaO5U809paE0tupbQYD1aY92dqCxr/AXpd3gOV
eMgeS0hL3kpAVb60g2ueqE2F2VdT2tFNNZzBYR65EdEfb6dgVTrDvREcSBscAqvVTPkjACH6wwVt
Ds0CM/X21Krwnp+ZmUCehlrh/457KgXStg3Zs+P66Txjx8apki1SY/nT5LjxOjGYuaBimLLm6FXB
Z5c5EX7F8CkNR6iNUSNrcKrcqv2dqo38aUi6fKVihOiptQ+s7FCPeKLdxjbQSfHSJ+qaKUiVI1CP
ibs+qWz7bgnHhxTZdxzIhwLDDuj/tOrrU2rBWiBNMnOB/Hp9skv4/AKUg91YAmMxwrFhdasspY+m
sjbPcdaJLUIPIyzh9DEYgCCZlX2uerkdJmDUIY6oHk2/z05lJE/MMI0cYNEJCzbTgp2QbrWjutkH
IxBnQVbmj1QHo6svdsYBxNJVkd/DNF4vhEY6wGiCtcDzGk9fjB9MQKcCCXNHKtIIXqxk0rEr1ZgS
c73RTpMVtckx6c8Ig9y6U49+gOF1WyCSREUPYU8I93fXyR2+QCqnOVB1YwDWiB9ot6NiWJcCTCPQ
BahIm77iT1aTpkc6kz+BXhHh7QXKEj4obZi9gPfGAj+U9NyLgS0t1nZLPGnKlWpyd0EDu9w0rv0f
t7+2Lv1pMYJsDlgejjLFFn9I0njN5ageqbutkJjlbOLvH98LBdZA9oufwG9qDr4o+PjhHM5OUPZ2
LeucuBqZbXi7exXtJYO7ApJvOFLpVgXDDaQNh2ENQu37cOj8W4COj90cSgdbWQzuMhXgOYxAwZ67
2Mtum6D2tOFCsPPbHDIzWQ25u2FQ7/0sv+1XrQtjP18W0aJPQvOIfHZzBBIwWyRDKr8FWwoz39uZ
6P62ncbj1Zxh8ZfmK2S53EWJFNG+bcDNJ3f0e5FEdO5FUIcgP6M7g6aIzph+P99baWwNWOai8tmw
9ZDBeqgt8welhB1PQqKtqpw1pYQxazuOMCK4NpiFUq8gdp/HHnrFYdb7q5uHEjefuzZqLr7wy0tq
pZ8ICVPEobdyi8JftXh1IiU7Gx3QKkEyztd3na3UqLKDxLIlSSJZAAX0ZxfS2EoGWS4ghTMsxz5P
xpnrqzN0D+MtAaRudQSTcoamXtzM3eD5DYBIMUAB3WEeLhqElOUkANlVIM5A9896plZYjMHgGL4O
adKHqyFEnK4weqhpmjxnR5n4SxPZsbOlNyPUL85hVnwdeZXsqET1Xsvfh1IdbZhjDIsRi7YH24LW
cQRx6v3o1t2TnbT1sillvep1URimu3XiMJpTay5i/6GsxI4aqarouoVvMfNCJfjlQJ53zPI9PNg/
Ho2ZqyisnAucspurkRxbrvqLqe3P+wwpdD9o2IzaqM4JDdhYRT0CQro/1fnJsalafuji7HQf6IwD
m1Hxl4GWspEWxyDwwXqEKab3M9GAOFPBJueel54U5gkQXTARwgrdjWEovldB7/y2hxn+ynQDoL8a
RI8QSUOUQrMQAA/oy84+UKkdDHsPY4w3KtEGkP9xHsPpfG1lPYS6Oy+8doin6sF0mCBqDH13R4uu
TqC6rY/YSNs+9L0hr44ESCpV8ICcPnH6k2LIWi+EdDxIoOLy0Sauqn1qWcaRSmMPHu3Qm5+oVLl9
d6hyb1qnyJwdolDCUVJvkv/s2ZHfrpukfKUeqVm+96DimKZzWxQxbAlFAwlakIAmWNbOfKhln/oy
9R+Ybsh0Qy4AZoUgLGj6ee8/gGz8PgJs1x9TwUHXsdNtpyEKljmJi4D65cTra6ZhCi4e7Zu6QBiF
OlBdr8WADGBhb4Pq3BAX118p9+jYw9xJeASwtBIn2vT+ABs2eOiuOhgqYUGPBulpoPOoWwT4i4OF
kBr1o1aAC586uLJtSFlL+Q4sURxvT8JavgmN/Rk1UFm3GkH4DZhP8O8lvISU3/PH+15ojHJR6Doj
RKtI/I+t935Dbh9gdvNV9n35iuAs0iH4+k/Iu/JriWwk1VfwoEfYrC42bIjKV4llUjYUzqeuxYQH
EpxYcuv6+3AFl5p9BWj2ueFQrJng4/SChQQE0PVepetoj+qolfr1XSV/bfX8/n1sXgXV3O8lXxuT
BZJcIyGSBCX+HQAoS6q619Ne7jThsfVEvfbtZHoSaXA0YNLxXe8AMtnTDkzhbzVuBSffmxV5gG+i
jVu5MyrznAZYQ0T0zdFu7U8w6/HGHgESfKeO3lCDNXG58/8c4eEvPd2oQC6MW4DxsKYFz4dm3Xul
+YSv0lj3aagWVExrII1thG1mVKyHBMs0zBTCKuLt3DL4qu/jGNghDPWBcJyVuPP2RmOZT3TgKi4R
WNVF6eDAvkKsPUCEFzrBo3eGwNiykHw4+ZoclAywCGV2uOjAekIqO2iE9QLFMEgaJlkxN/1UvBiO
QrTWUCV4bqX1UhX162hb6TlE/PPpLwYZ5sgWKufOUcFW2zDiBHOlRRgCdYk7ZhHRTj8t8MZyNo7l
2KvM4Go9AuON+DhevlS0aoGVlX75UrGBn+p8ymR5GcdU7HjqG3PIQI2fGUST5l1rZweEXLoXYNKU
gGcC9ZKFMEA384fPvgfRXgg+ZQerM6gXDf6rXpYBLogyHYloSNK9CONIRyia9v20VPzltOhVp32+
Ko3eXCB/mJ3um9iCHlzBjveazMR7fAZM1ryq7OJADXAXUSeQ39sDg7DvZ5XhXsZ75hkuYc4mG0t7
lSDz+bmr6kWqMUuxCxODsGi8Qwwl2Iehg+X5DcyEkUEVJ89p2byPNIPsNpI6pP8ZWfLMuo0ktBMs
Ji9j3mwieFW81Wo9QLDqRwUnyllZdM6zDZWOZd710bEqjWRfGQNf+baTPyLSgtyW24lv7dT+f8rO
YzdyZEvDT0SA3myZPlPKlC+pNkRVVzWD3gT908/HUN+rRqMxmNkQDEOmZZhzfhOqq7Jq/ujFknzr
CMZvQZWJq7BJrRoO8TtIsNlTKiOxiYu8+ZmMPioPZM6yiBlVq+X7kgQNmi1S3JCLHE5+W32w6C+2
zWQTi8J4Cb2n2f/OghNMbZ/8uRqdZLDePsrC8DZR5SQPRheZR9/P3GNlGSSJwN9j0ztOH7ZbYWPD
3Gpo0UfPhNAbTnCNGqN6GaAQbGo8Qo5GUFUvOqkq6J7BsqltUb+M86jfOtwSee6qF9XDmfxjvMz5
g6py20BuUt8XJ9V/iQfn0BRGvlWtBPG7K/Joj+qlVJUvpi1WO/2jKnXCCuAb4WOi7p0krbZ38VRG
GpY348ZWBQi2/q76TlXRXovEgfGdaBZmOknxQujqOuRl9d1KwEjbSPqcW98HW7tA6pBG9X2OZtQ8
e5s/BV4e77X+U3XXDLBJk8/CXhXRZfCqbvyorL454qwn96oaH9NtZ6cFXIrCPFWmaHbqpoPmnCse
xhe37KDkWfYJDFn2lFU2vj024G7pDfhTVUPEVNgwVxNNfqo7UEZiHiB5lWO2ceO2P6LipZEgXcv/
x4s/b7W+2r/ewIhxAU27CvWVVbGhg9mPnsVraiBG1hu1E6r60piWbR2P1me3tpz+1q3z8793c1ks
nXTWyfdzoizBSSL+SrIuCKVn4JfQLfY3HefdEj3oN10PxM11GxEu6yDK+mA4BHAzdqroNg55eAIF
d6oYWa9D7HZvwmrt61TEGWlMbja4DmTiHonDdAhdcv5/wGbf6mZJcAJg0yU1guC7beEmh3Wi/oRY
y7Cfsk67REHTXyB3+3srqbXHdEbwTcDx/u4M/dVU1y8ZMlBj0v6qSywqJq8bUWjFe7iOgvLq1XN/
QsZ6PqaR7G7FrKEqjBXJGwmi30U6iD9j/eiYFu+jMcxXP/cn3Gh49rSVZJamjXGAGdCfO7Hg1jqU
zi5B+/NFXwcKdu/TT82VaFkTE8Mvcjhmlh4dZ62Nt500rdcy6fxj3RCEUMUZSNkx07L0s4jJqXU0
A5l9FseYp7TA+myrV6n9musT2XKrLJlfKXZOOlF0q8/OHunqY4OR4mer28bd0SMi9HmtqDzWebnA
anC9tnbJnsjZwP5xfVfQewps47Ths7VwIJL2vo4K5doaBHVyjA1t/mzNg0g7xIOhf7YueRodSLFD
xljv3HokQrAEtz5bHQOnZ8dEcFzdSiS6ddA7dFRVkbnNOCy9RLZgvbacxuVgOhGmKevrGoM5HbBv
g6o1y5P06+4YzeUr3kPTFMKylPfqwM/711lq3Ty5THf/7KG6CSivIYm8/KCKssZkuBQOpkmrfWRh
m/59sHTgjOroxuRreYijuMm+iRE/VZWqnzrEVfrTS0CWqpJqdDX0J/ti3Kfr9V9d05xYVJ6SC/uq
U2edqb+YJZamX/eWOLNefOGcZRIx46luUQrntkErZ6tubBQMPmECe7yAZX35erGown6k0aqHjA35
314fCodE5KhMd6rv14t5ZnZyfFnffdX3sVac0a5+U6/8de+kNP0NgTHj8x7ec+QZUEVXuxV10BKc
VkSAS/a8ssr+U53nwulCVTaxyvjvqUMqDf0WJAcsrdjqACzuPk9V167OtVB0+PGplv/ldl2eHMwo
JrWwvuS83seNe3ZFqmzPmo/ESGDujNRnbYYObjAawamJ+ZeroutkHvsmUd3rThC/tXi4qXpj8q1T
0+osYwFfvRsSKpgrgTuDcrZfC6IBqj4rgum0iAlyoLo5tjzkSMAVEgNhQWuQClCHukuDu3Y9qGLX
Oc1ejyCKq7qxaUhSk+OvQ93UbSJTqXefep13n+Vy2wfWcmEStomNrQ1u5A07Al/MK1nJOlt1VC1G
gm3j2lus137Vq7MgMv66TBU/r21j52xXaK7+bHJ5mGdTuwPSkPt2ca8Os50gWLUe1JmqS0gYbcFB
t5t/NCA1DgFxvVZ1TrXhMOt1df5HveqhLiVNHu1blsufr/hvL6auNdrgJwHENTJH6Dcfo3mvr/aI
83oA1/XXoVYGijm0kpMb67tWFb/6jFasb/RAGw+m9NLQMZwEQ+k2Pnl1kR9GEedvSZQ9KkrJIqOU
v0X39x4BYPT/vUekNd12XjrkYQMURIO+I3jVxeWdqXs728Jr96vKy1PEEb7KX1e0ZtYfraq5hx5T
3Kn6z87erHvbocDRzun77gGteZgtNo4dE7GTgHRf6x2xparCZna6h8/KupQHAH2rkCt11XqQbZ7s
2GPrW3WbzwbDwz8mQ0170Vcbp9XbadJmfZPnUb/5qkt94Xmf5Up5N301GQZyqqG6UlX+rV2VpUQL
4x+3+9eO0/oOVIs6qDu6hv9X3VeRp46JXfXxywZHmH0GAW0bkHGZwjqe6/sJN0YyO1WjXxq4Kbol
KKqWPpJmv427Fm4lv/JeVbqtu5qCzFa6zVq0T61RPjWJzlhiJt7JDzLCJWObPZr+u2pTNSBO06NH
5HHzVec6+HgkJWw6I3PaJwFW4Kl6Ut3VIbcClu26732+hqqzhZ4iGiLk0az88WgUOhiYosjvCcbl
95LYx1GgAtFElTHy3/U5qhbVByxnBx57QMd57a0a4E4a+2qwkAwrcvNcOdkgX6ICw1+nwQov8OPn
wkmmD6MAs946RUceusGULo8BSJRyPs8NpHoWjvEDQpoYNGowMDO2zuFY2PMviPYbSChjHOb9CNbI
CsAs2QgK5En/okUk8QarRbrDQ3pbz7P0pK3rLrhL1c6a5umlloDJExdlfcPPTp93wuiU4EqE4GPP
45cX5TVaCkRUu/piOSZ5XG/Oa7JD/ymrM3WQiayOtrQQe4rje/e/B0JrcN8nhrUi8c2D7ssP1fhV
/4++y9SIFdv2r/f4ulRk/nDGk2+n7v1Vr86+6pbaT+4SZLPXd/CPV/qqU28mW5Be9nEh/G9Xv7ST
Q+OWCG3FjrxHGBajei+29pNfyF2bLuD3i8fAg8ipVZ3/UpfmQ4390k0nkfoie2MJF6/LL8NYBC9L
1MstcReP74BWW47u3mL5vzPXYrB66S4aEBx1p3RoDXxjxA/V6CAV9BTxuLDmvmszp8aGLeZRx3ud
Y7TK2ZKBAsugyuoUmfTxDKJ15X1MwWsR4fOdT+NVlaByPhelPt4+S8ImsOVPD58l1zsWS6U/qlKQ
ESFx0Q0oLe8b+HNow2O33NTBBAi7KyNLB6JAXdnYfzW0ICqxXPH9Xac7vQvDf21BVCWMGaGOX3do
0Am4pbE4lHmCGf1/7ww5PtiVFujLABNO6E6FvUN7zH3oAN082JWXHmfbg1k21EBL1oNFVOS+wHre
jNiNsCqlrrfig9UuE8tTSqpvmthm2LoJdHXsfR56TJNSbbrTk3ncFkS2fqLC0xjuzxalva2eFead
pdXedR5Iq6mGBrY5vp36xzA6cDiX7jeELP8wy646F5g1IAL4dZoCzz6T1pXLJo3N6twZLt5dkxad
sHQg5gyh0nXa+kUMwMCZ4dsTwb36pWCBc2ixwt6q1gJy4X07Fm8Eo/Nu049L6PeJfKrXpCoqM0vo
eLg4DnGAKQAMKWxF+lI/SyNaPg9ZOf69+FNb3AKhXy2+EBWCl7KeRUsl/lZUDf+oy9d+tV9iQasu
MZZux9jiHFvgQJMQZDzmQuw8obewYpP00XBamDCNbH7KwX0JJt16yfrJPmaeHe3zeoi+adAIJqA0
P5sFydFymLtrqhfW/US2c9O0U3mbEqHLQxzDRCtBeaGHMUYnQ2Z4RUozejDXA7um5jquRLaUcP8O
DCyLdDniGkOj6sYU/ZvwdXpW91AH4SaAwOM9tFRwacJe8DZHytC25u9WXaO0SSIdV6g+PSQDiPBo
cMQ1RcfhWjUCzVcZuUQiKH41iLVY2B3QJwsTpq8GzXWaew3gpteUKOeW0nu34gitZdF6Fxdi8bex
/+mu1REeUKd+DQ6SJWhCEMzx0YDrigLWqOGO6mp3kIft3RgXJH7WBlWnWh2DbS5i7fQBDtts0CAM
tWLxbkEHQtz37OSnPudPsmm0lxpo11EutrnPm1J7Lx1tozrMOGxv+yaz79SVUQlUR1mvYDPyVBg6
+d2/rCA6J2e2y6xb6jrmjYjkuI8LDQeR/9apszYVzWYNZ+znYB7gELIzGubJ54/JtergtLl5DaoX
VbAqBoiwAPR3mirvl9fOfbZj3Z3vbBh826+rmvX62KqHUM6Rd1AN6q1EYB+w8IkRmV9dsT2o+Fov
xduM5/ttqI04JKFPwLld5oPXSG+nuvkRKQLXDph319b/91XOkDSvPeZLmmUOD4gTDQ+wEZD6sPBJ
JpN091XfJyWJ4mXx2Q7STTVkua7fEWI9qYtUPZ8X0YduXENcnnUj202EffTdb7qjvytRnTQ4oDvg
/dZiiXy/4ddvntTc7RCAr7Ni0Z0kjlFHkFnWzanlX1fzjb6DHv7Tivvf3C6+/9T5UwqA3ipNIxxc
nJIIQ88vaUDV0A3TrcwzfWvmBmBg6d/PBqpqSpEqHcxDrCf+vSqp+rVK9QoWER0+E79mWQH4s13x
XM9m9KgVT4CEobyshwVLpm3aTMleFYGLrjbKzXxo0gVhS7+/k0Y335ylQMiSrPsGStVyUo2JN817
XJjLnWrF73a6FCU+PKq1LVD0msFxqUZVBdMCqK0931TJiYgxRPIuYntTmtvVbzpf7TQGAKXbHED6
RhW//Ko/jW5UeVr7yEbrNsrTWvf8CW60MT/7PrKdpoaRKUve5VmD1cNmYnqd15Kq0k3zDZnY/F71
l/xlD9jEM+usPXxgRI+DsAngc7MAMgUiGyDFTGx0zOSKPRZLwInRp84fZ91l9Wgn9+Sl9C1vaHxE
1s5kYRsybj5O7VADrjSzzVzM+O1pAy4B/XvcOcFDdnYZbB49uN35PJNtzQvvYBNd3/te4O7tKn+v
01oDpO9qG0F68kg69oQQcPIYRAzuBhzF7z6BbrtDodkwbQuNC3u6qjPNAW7U1Ag4mi4/a6qNBfbt
9Sp6HGyIPzFLE4olcsaUPOoRbscysrd+ZRLFzVYk+dGbHudgXREFSPvGvD4SGHN1tsx22byaCSxv
5DPOPP9TCIztjwqJvadat+JT7BcfwRD/EGkcHKLECI5ZpBHbYjvMLJnwL1penWTOD+6KZvDldErb
ms+Kfo6fYFNsO+GMnNRDDRNxL5A9yCLQ543x0lvG98Aw/VAHEba1+4hop+aFrUWCSJ8B/oxxvxlG
nh6iBCWeUx22XWiG6A9BoCN/Tp4wNBcBAYhExA7QswfxtJ7klkzHbhx75mU9Ty8TsMVQVN19Tzg+
JmL/K3NKJGYbq9vFldHs604rwtEGYGrmwwZdSYBOyYfh9suPrukP+Bee5OLcrLrVL4EE28rkNOyC
pC1DI5n/jPofbYn6Mnvf30hh813ID1QGD2lQfhsKwCRm3UPFrZ5M0Grh2GIub2rf4jLbOG3DtNJ0
2I8J+0devqP7tbf4ZsoA07zJk791lglbx36DDdCcgRyzO8HsJbTTgZCBpo0bcylzAFbOdzMxFwDf
rCmDpBIbOnxAJt3VJRPsXGA21dTZNXFBVi8xeTsnw6NgqvoDaNEf2liWL330Z4OE7gES2qtGdJR1
wnKtJwJIRbIKTk05k8fibXXDvILH5JMsDapMhBeASI6/8zRur8ZsYYaWv/TDYLxa3nkAQbnRIvFi
wAvZVigbbCfGACKe9gl78au9TOdK6DhxZcV17PB8MqDI7JaMH4NE73BIwJOek/gUNN3OMzFPjKoW
ixx7fOyNpGXx2TWHxEV0cBj6B6AfW7udR1DI9tmofC3Uk6QAadc/e0tFwnKulm0fle1ZpOOp7cHm
IrVEahb4utbrx3GEY1bZJcBXcF3I1pPtTzwsVGrSRF2PW9yAK0MSuVffA+aMa47oG/fQ9QnamYm+
cUFACqQXjssCj8HGAig0otI4sy33N2OvsXSP2hMx7NBuuhkUh35OAwE/vGkSc9fMjTz3GcLpN3Xa
wHvLw7+1LaZORVm5w0Hq/amqCXSBjuQqdRdDNX/eIMYjKI3MsJiW8QDZo4TtbLchVu8TOhqLPIsg
MfdOr990s27OAMkXnrDExy6F/fFWzoBMenP+zVzlQpNZgkcpVjV5VgYhs198dk3EFcp4E9UeHlS5
/+sJP6eP1GcDN3tNEpbmT9P1nkXUhyY5vVMMV3XnpcMfteTnEcHyUNsuAr412s1k4KtyFckeglub
Zwn6wRivuuKlTJZml/cAkdv+d+GhWQJQ10M2ta53i5b4t6GNTsXia88RAr/RnFwMq38tna7ao1zy
0ZW5tvMiyY+HsCPqP8O97oqBFD6JakNWzzIZvset3aFkmLiHzCWhUo/9PhracsP7zS5FMR2ChC+k
qNFsMQtnuG8qviwjFy/FSF7fbNi6ROKQpcV+IaB8dIW8K4oKaZ+seh1rfSNWbxh8KrGJwjONjGa2
76rorq1Rlch4GHVjeKgj4z0xPUI1sr3o7Dc2/TIMO5iLzlkzNUHMPrNPuUDkou2aP4VRVSGe1Jbe
/olKTxpOdoo1ucwxTI0fu9Iyjij0tnHvbFFArjz5rOfirbH1JAysia2vX1wTz433rTWiLxyDTW2D
4mQaLBIyP3vv2mAJ+8yfN568q7s89N3ZDUVQYvhe1P6+It1z7YEstrHsrqXTE81FjgQxNXhYndDR
pJT9KzH9NBSD825VMYwsQk43oQfHMUfzxJfnSpt/Bx76V07w4YwF9p/WeCrJPIWJIF3M5DxtZgc4
X2UG/oYw9HRk55WTXUPNJi+aSzp2jMH+ZO8xzzDDfnX6tHLjDUL3BHa1vbNnP9im9YB3RgY5VYzp
RR0G4aQXsqOXvGhdqMNuAYx3ePYzCBZElsLC1cK+a/9MLefNGec/WrMjB5bYd4CxLzUsRG8mjmi7
frNFB+GbxGx055X5C7LiznViug+7Nm+PdSyLh2IGh6cl/aPol9Dui3xXsKjbmhCzEMVKcfgyRrC0
hbvpDZyVG1NYCAL52bEt/PgOW5oItR8ruSxB4ZwiVmpnkWTGOR0tGJpJuVyqNBuPJSLId0DDrYMh
xHw/JEXMYhZaK/CYZj+MGCOSazJ2dZp5D0UXJ7u4vW96aD22cEmmYgCJdgZL4rLB5zBB/HezoiA3
XaaTN7eBxDtCOC+uFWAXuIjmVcrjoLn4DZSp/9qRtN+0ntOjtp+gMdwDA7JmLJmQyNe/LQ07J6MZ
qnetIScaZN10qh3b2UJ5lWHHcPk+OTB9Engt79CKO8DJYB/AqeL61wvrnQkMZ0WoWu+T2/d4+Aod
b00H/wziIu8xgighw/r4TjydDVvWDO9GEA1hAUrqPXCQQnIWv32PK4YIdAybdyhkE6LaSLzFmnXG
cNC8oj8ZEJDwoq0qpmIxr6UGi2hK3pcuqzfwkmww3XG3b+yJSda2z4nLnjiK7eHaIeJ6lXzWy+S3
ewBn7JWZgLZ1UEC1zD3nnrU2EaXgQVta7aXL+MpGezO4vEskhjKkvKcRjWREYfrYWqOgqPkAjQL2
G+Og5062sXGBjO91XZMYp8gf/pCTYkYbBI5/9UxOZ94P6IlsQQq5G9ywrHAwrPzWOKMXziKzdhkh
4NByhoNZZQGe5Om4X+rrkDXzsZdpdF34LFrq3oFZfM2TSDwQSO1DNKmYslpNvyGFjqJfuTy49syE
XbXzhkAC6DqUu0lMsZPVh7TfQGbo9tZqgtqX6QZGfHZzx746BQtOq0g74sFSL9+rvsJnpFoODa58
u7kO3gAHb/t2TCG+8PxHC4jfufEFH8UFG4LhcLeA1vbcXZQlcRjlBFpliw6O4HSfplCGRITGlzHm
D66WXc116I5zAldu0bfbHu1QDR02Jm4B8YGAAFqskbPpg8IL9aIiEcn00KWR+zTWAUF1p9jL3qrD
sSKoUQWxv80wgAslmeWdTGp3O/vtcEaow71PhZHyp1vALUjCZYbNgFqyhL55VXpXWg0gXetuRppu
NzhzeoHb0RxY+Du8sxu6ac3RQDFDaDK6dDyqiEPVf9je0mPEJpzjgBRNkqSEkGfP2HVdVB2qWOQb
O32VrtE8xPNkhkTUvjN6k2EexXwunXCYhzpMZKzd3Fr218mdtLAkXX8vxSg2aDbzwfXgnGC9UVaE
ebKufSDaDbihB/hTtShQlg4G2p5hoEyP5mWIKK2vG9kVeuOev8R07STZRmwUg3Mc+TimFv49Qu6H
IdbycPD1m01AZ2e58xwanXbugupVCNe7KzvtdzvxQ02OYd3bdVPu5Jz9khb4nRZRcZxzHqq+Te/y
YZxCLZ29cMJloGPeRxWCaUV3izNG3tFujnAPEgNM6T6KMF1DukN42m97sseLHQHfmupkk/STs5GC
/0lfm8VZEwMUUIvA6DxVJ38ecAbxq+YOzbGr3rKlsoCKWFgimlhuAJZlRSYK99JOAY4uE4snox3k
AZLtLpk0KGuNWI6Fk0uglfVLJ6tHTQfwhsC2PHhSfhgiNzdWa9g8YTkPX2Dfln6CJbfEJz/GtWiN
ifZDku2Qg2YFHxvzVmf3UQeJOMNR0sleLd+ltMDKsSzY8lDAocBnfbNME+5DffCRR6Uddt5ArAOZ
pilHG1q6N1Kl03UCZIhmkdznfvzmIVazmwITN1OR75YpdtkMD3xBwyD2bhzpO+HlbxgCTduGkNkO
yVV9lyegCSstRmjFrO/KCT0sGTFFFa5thR6ScHstHbxNV6TdRkTJgRhcfs6Q3nV1072wxr/D7LJD
xjx9sAxDO9Q8SGE0P+QAOMYiFY+S/WzskGi2fPImAl5J10h2rHprstJnZ1db8XQoatfYpgBsQuEj
J5veYjE5LG/ksClASG4dL3tMAnFxHb/ddUjkkrcu9P0AHe+4eHoA4xeRE8ZwqDRDVux7hN+X3q2Q
80rxYkBPfR/N+k56fhtCV873UeAwkkQi3qHy9GGgu7Nrejk+GwVhoQL2TWOaWH0FAZ6lFsJfTZRO
W8wfn/mpfGIs/g/Cn/leaDhdzNbWy8HIxATlQOt7LY4mLYJ2ZlQA85nEW0J8Bp7rRgMbCKi9azcD
S4p946Bg3qAEATq86p6aHAqXRSIwIOffTiDo88meQ52VtN1jDcb48xOZhfEi0vxRi5plM+hGdC+k
9eHa5OGXoT6nfSZO5cxwbWvAuSqyGbV38dhlQj294L27NXCh2zSNgSJSFUGdi8ApZfLcmSUgrylH
0zFuwgiB1YOusWcZGqf9PDgLKAi7KrBGcp3HKMiWPRxNzDAyCKn9orFTn4oUIEDQnLC87M/TKIaz
Ovs6xK7dn4sU6BScGmZqj3A7+PbDXOb+gR+3Plu5Xp9d4l37bqmuM2K/ZySRlnNasGkL4CVt1N38
jmRAn0+HhgQjMjQXohd+SKj/KoygPWdN+db6BQGU0h7b45IUbJEDWM1+PiNL3M/n0erRMvckXriu
URSh46DOYpb2adBWQ7z6MM1LeWYWKdkETdHO6as3NwEV0A1xxf0JtUh8dgu72mhJlbCX8qOzOrB8
ZR2aZFeHsPs+0vT2vPQtelmjc2gZDs+tnoFdTFiWhk1bvaRZ94fsyv7zu1Jn6mtKFgft8zlafJRf
enGIVjdKtc9QZ/5aXK35+L23bV1OvGkO7hSNZzd+hdRUM9DtDKT+2V2QlQ289M0q49LYSL3JTl23
kHBftsaYPRpakOJmzwcj+eYgQ4kSBCt4KaNowyC1voHmNlTymmkMF0jobpJsjoow0aPosOTNcZQN
wgolrohpcho7eIkaizVgsJN1Vu8AMQ/ywt7yStquxq/C8peNOpVGUrP9jaww6QBRIhUC/fulKgO2
VqNNvAZDqjNAB/Ms4Jhvag8eW/PTX/KfxF18vtkIDbnBdHx2x5TxwMIGNREn9VvV5lSd2/Wgiupg
I+bB33z9Kf+tOcKI/m+9Ry+Q+3kUBBfLg1GPG8yWP9ic9Btpowq3czUbgZEyOw5NEZDUoUNc4/9d
+Sli6XPYBi34TOE1QO44DCD+9vMvgacEGcDJ0Lq7KO+TU64VyLnfemwC930yPJZRfZcxDpxRycYh
rS5+ICcXEyiX0LR6PGYX8ybRhiccrvk7L2u1EGA06YQ4XZ6ipigZu5dib4zxo0dWLCqe8V1/bXXf
OgxrmEB3nOI8xchEtq15mQ2sbQ4QEbznvuUZDgYfvGRRvQSKBon9QBlDpBzGk1a5GY+OP1/FjCCb
42mSVRNxxgDxhmbIz5Eu0OXuNJZVkLEufDUntGA0J1zIOofaBEjLt8wwC2L7GcWjsq6zc1Atv/ix
8acBtHqyxxJvTTPttgkpMnPsgusoFutAULmGNbZJ2UJsnVZWN72A1DiwjdqIvE7DPo+rm5OScUbI
CtH+8gDRftmShQnoheCzNaFsi8eN6S/ZO6j/9hKVqb3BErncSm1p7jKEMyyj0t5qhtm9N7X+KceX
6BHvTHLSztL9MWXi4C0d3vOd/ex5ojrwCJTHiDj6W1VGKCak2o8+susN8rQDiFGRXzWdfY8Mhl2d
J+JHXCevRJI2OHDbH0MsHhFE9X4Xgnga84JZau4tj1i+lHHahK2ObZst3Z9E5n1iAYxRnt71R4Il
T6QG4bj0DUQroiXbKpbZyURxfusV9nJExXQ5LKQOtqA0re2idXLH8nFb1WN60Js13hEQkSqJtHai
d68A/bErFMNTCZ/ESqvkI9JqFyY4yQTzOav1aiWvJDvdcpcnOeofnTTey7FrUCeHMEm2nzwMXi2p
nwboAI3lFs3l7FGkWQG5NZsZpHbdXOSXpqjHi7NG72agvqPVNsdgaLVXrK93IrAIqcLY20Z9vpvi
NH4FKfhTYDR1b7em9mLpjoZ9hj7u/L4A2ehUyT5vJ/+jJX7dBj7YehnNFwKf8Ta3kVMayCAfUeTf
+ii5/5DBaG28zDNu7ACsU1sn8iDhnj0ndgfrnUz47xb5YCdIf7UYErOeNqzHoMrr1XvEPgbWIB6t
JiK0oYnyj7z+jaxAQo40qcOldYNn0MbRPk48CMPNgsfWki03Qgy/ZrM7LbPonkfZ+Y89whZJCZ4Z
o+n2gBI4w5HKf+e82bPKeWfk0vLwq/zZrHqqSlVWB9X96+qvun+9hWp2l0iN84iVaaeYyCfsj9XU
+PO0GrE7VmV1puabIdHppMp/O/1q/+qu6tThH3XqPqpuNrpya+n1FLK3y9F+K8uaSXU91T2WMIRT
/1NrDTYLgrU914Ds7vBj+6v8eennUcykATVH28eZaM7qUK/T7GhXiI+psi3n/5RRr2YVOaR31WzG
T46h8zj4hbUBRBQ/qbq6cBndU3s8qDp10OGm68kY3X1WFW72EDOMfV3U4dx4slHz/6xTDaVcWvI7
q9bxevPPulSToWEM+umrjh3nBjF761bZubFL/Do+ODVS45XWOFe9tvVrVAQJU9/U/Wh9460AiPxs
6tp0XiJR7FwMiB6reWH7FM8hEm/VRwLi4pBiAHkkMQJrGXYiJntbwwyG7dDmxFKi8t6tBnlnp/nB
Z4694OTJEmnJ8hPMsUPGlv9SItl6QNzltWxz7wr9UN9pbLsYVmL3fuymlBW+fp9N3RkxlOKCe6/A
UgcgNyiqZWcFhovpSYF+XLX8EB6yk3zRwTMB/fuya/UP9NbKrRjdcqcvxgPp5p4tZo9MY5VNG4m6
4cFuKzI9OoJMhglRjqX3NhsG/bXxRgCjXbayKYgk5fhDYUEVW+9p/cuSvWSnDKCxj523ZbTrbQF3
7ilPECmop+onsfz5oqra2OyvQV6cVEkdIArHewn1e6v6q7quN18DZ2jvVGlIqoUM03TfdXMATq0T
26rIxqdSRCU02GTcafE4Pqm6pGKxCzjqqkoBrpyXpCl+I0PzV4dlQqqaqCQYlPUe6lCYfyajIx7V
bYJ6SU461oXhV4ehx+7B1tr8pOoantu7TouugSSHP1db9BLjB2MpdEw8s3nv+fEanmDYVnWxkzwW
JRlUVeVUA6jbvPpDjeuqKhmXeaPXhnlQxXSW1dNMVPzzDiUW2CZAJYV5VSBX4KAPaZ16x1QyviLZ
8h/Q7WcXubA+N6JvX/X/7EeIvwQOaZl7db+vjoORPE9k49jZFOMGBafqHslA+2RNq35Ok0yhqlOH
odKr/2HsvJblxpV0/USMoDe35auWd1K3bhgtqUXvPZ/+fEz2aSrW7D0xNwgCBMvQgEDmbx7apQhi
BTinPs2L5hPUnH93bJ21ZHYupa4+b02yNaV+8bC1uXH2t+rVzH7qyNu5dRM/FDop4xCz3nVra7OV
FhBB7d2kh0KGae2WB1V6UXTAMK2O6nhcmpihqFn7ERAIOvrMGU5S1cIiww2hg3ftWM1H6PsLyGeJ
FS6doyHMLnEYAqpeqkPYlTgGgzNBqom1V2h/GF4Kvq0wiTAvVZOk+kVvQO63Q2d/jHk9XEKFGZvs
TccmubR1OR0CE65839rOza+ZlNgJ0TlV0UJE0lL73elzlmBe+EVqVqYlb0ueQGqR69vvhmmhktRm
L9JUdAGziayc76UKYsrc4+H4Z4XOw0EfK+/dinoFSbBIOVqe575rTI0uas6kTqoFUi/orzHJkc4G
w8UzDIY72emD6Hj/qnNb9/thMniuyvJZXT40aZnutp6X30tHbImZ000dzkgYF+6kbeDNcwwbVKg8
1vdeVPaQaHjljfJik3eTqzs+4c4ljdP20EX2hq3PFydtTqHTp2A/g+icoxbyHgwvZVlnJ0/BGDod
Ft3LwX4jSGCR/NW6YwEq60NJeqJTqfq1CxLe7lOefVjaODHPZ5TDNCZlLm44d3ME3Rkd0fSjV0aS
LZ7/BTloLDhGxJ+9zjxLrSqH+t0xroyO0dHGy9IBFXRzdN2DvpUgRZ374UczEslKK1JS0Gj0i5YH
zj4kJ7BE+Zx9D9LlGKVmdyKMtcTGXKbz2dvUGfne1LPg4ukHxEfdZ3vxg5FCTy+GqTwZef210xWs
eNxqeuJHI8NRjMSrU9YuigEtMiZ5vA/sEqqhjoYgqlnFX23eP/t+pb7jZCiIm11tev5bRlwrqZir
q0rF+Zk00EVLIVvhMsewC/MhyIN0bdJGP7opRv8aN+mP0naNS4ONxWNooQ83McW9y6rsD+bezQ/X
DB/7MdP+xmbjlHiNxWLpqZnmHRPynBx22wKXsJKdh7jy12DBX4d5vQvwxvgw4+YaAeT9oWUIwynP
KTYmr7pd3KHMm58KjThtrsT50R3ikqR39JVJX3XuXYgMYeuF6NMn7bPZFzWBADv6UYd/qcFsn71G
W9D5uXuYVGKEeRwWGGe7BG1VkLH2rL/M8ZC/D128sAvT8CbVtEJvFNDEPcx7+9nvJvJQ3VDB1TDG
56g2F35Z3JxABceXpkIjxFLyC3ZPmDikdn0h6FcfzYVWzsrceGXqz9fP5CBJUBwAQR1jhUQ/Sa10
F+ttRPDG3pn6C66Dr8HMCGQw1J4CXy9w+85BfSla+aE7LZq1Wf5isVr76GdXe2kb/ST7kD717jo8
tHej/bNjcP4wQ8d7y0rk+bHI+OgtY8JFGxPmZd+IEByxZlxNl5qK3uJr1RO5X2o9yeLXHCdeqaEH
XL42XnIK/dL6aIsKs908O8u+zrPUF8evL2utNKuXdpivppqoyFrol6RK58dsKVp1uJvjVidcQ63s
mv7Uu4qNlpFuP4665rDmnbIdER00A6TRWPbEFu+YacruMr22H9VBY68/tfPRjKIewdqlLrukIIGJ
zVP/KJX1o7KqsUiqFoRRsyG8DH1GWLIJMUxzrTqEMIRymFSL5QtIAtgcvcCeyVoAJ6I6tjq9Z1ed
r104va9V2aPVZX+LrOQxS/s/zCIurhkRr8e+r/4pUMB0jvjKVftPOwbVGx90fsrWtzUczdg1o1bt
AJAjLbJ8StQSDBr1GMEA0w+ejMQdT2EPmVJL1eCJJwmSgN3P0/3iYSRt0s/FGuhJqm5lPsO4I8qw
HL+1z1WDfFFtK+gyBjVTOV87hJMfwjilyOM2B2AMxXJIS5LIS1tkMnoiBBQA57Db98zKP0q/Ch+l
5nmTv0ArcSRfdg5trJyVwY5ZSOfdu2rn+oON7weIkRbQCz0qYKksjt+kEtbkmNCrn++lqrVAOSDj
pWepllMeX/3BAzm8HImMZ/Y0D9H6xdJkW9M+qtPgVWpWNhBiHdBEkWqE9/vRNpdA9HJ4aFvlDS6G
vZNqqjvWcw0FV2ry+9pAv6R2Vj/Lb88WnNdoxQp+msvvXoBFk66VR6mWmMtza+a43chvszNkkGKE
oJaafFrk989pSYiXxDKpNUvL1b1SNfXNJllAIHmqGKvNormoNpmhAPPPD2cspl0cBM5fAIjvarbw
pON5aqz5F3GLLxOR0D/LDroISfnwDZ9vXvVMDXd4dJaPIDjSS1nY/q015vDO95XoQh4yvxSIeD7p
WfwlRZ7tZzs5r+aEX7vjlj/zrLCxXE7Gm1ZiauzGoG+I/UQ/ryTiGyL4LAy0wI0f0zGPQeIEwR0p
0nM8zu/2nBs75DiBb5Sp/dDOXTHvskrj9uZJ7dPsSQrFttMnoqFIZPt/OSg87vsEBro7VOTTgqoH
cAX0HA6disZmB4vFa8c7wPLztW6q79hmKldLy6Z3q6u47cZnDT/4L/iu/chnd0+CHuXu0j+Fdvh3
1WXJUxRH6NamjnKCpq9+Ka1YY9LanjRXtz9C+0xKLP1qzPNwMpQoPrpKehco3g+m6+rNrKO/zaj4
3o2hSXqnci4aiFGybC7GWQiNjXWcosAE+cELjeTbQJIonSwXKFJFstLhwU6q0TvoIemlCiDAa1Gc
icjHpPwwPW/zGPMX1InJEmhfqznwLpZH5hPge3qsQuQxTQew0gAWvml6/9765sL6fhxy7dVQmxtE
9GpHFio4qQURMQu5SwIvI/Felbl57RhP4/hNx/HEeCla271MWYf84QhAud4TZ1QumkJeDU5TdYI7
ryMP4hu3H0A91MeUCNgBfSX7kNv54iM7X3k9IrFpB39WmVu/zTovbZr0J4fEPeBuJyRiSqGYY3g/
evGPKcd0cRzQzsVq8dcMDaZsdQ83wKDZW33YvpC81c5WZYW3wMqJykelewhy1fgC8vP7YMXlLxMV
THJBf0ddV0H+DgnWFyXiEEPb7VRE6q449w2vaqFFzxUoFalJUVmtdoI4T3Bs6SGFX+ogXUbvzoes
8oqMigbsL76AjTjGeDE89Zqpvk2kVo+eTq5bqhZCio9ZjBb8srMHXfg2GJCxR7u/lyYD9sHZiezq
0LiJ9ub1RgvKEwDRUpMmzbAQfGvT5CYHLG+fq8GbmblLdCk0f1H7LLu3yQfSakbli9TwpAqOqetj
obPsHFnZkK9ub1LzdK17i5QUhICDJL206XiEXHsvt2HRcIAUTEpOPBrYiy4HBK4yHZMqUUEj0INZ
dfzc6WQflp3KUowDgT8F0sBVehDqHm5+gQrU9pGBm94QX03W35xFQ7GPvOltigl3TJamvzU+1mh5
Hd7SLORNV7TxL7u10ZVm7vTqhPZrOvws8cR9J6a5nwxrxJokN97LsfwRJghNyD5CtOoecUrvAmLU
fLc1/AyV3huO0jc39OBWYVOzl72DSqYH+3Xr7JvPvO9LwDD1lN28kBkEVLToVQrEUYpjlfjFMfm3
TZ+ibBdUHuLdth69TsEIysv30P42z2kYGW9u0Rlvyaww6INpuUo1Vrzuqs3AQ6SLNtjGGy+wycmi
tX/ekEYeUWm92MvhVVCfgLv7CKLDbauUznmVIokbRrtmGK9OEDuvLdroj2OsQDPXAaAVZgA7Gkea
s3QmIhi+oCXHmsZv8z2o3+bICRqPAJv/+by6+1Vkin+E2Q8wCtuUV7h0OhZ3TbdWpa0160Ot8T6T
GiamxXmuANitVd3nqDk7+wA3nqRpNGbSeV2sYutRBW/SNs3+Tct5MKRWt0p/aa26oAdfKkVvT08l
4JCHtQkWJI5Wg7cznDx6dlwe8xbtLHvSzR25XTLFxhC8SuGp4VktjPlRaqPvNo9R7Z4LPY2S/dws
UeC6cnayt4h4y6eWTuisSeLT1mZ4yd+eqvLS68vmRYtglf3t4C06NuqrFNxHKHj0ZKu3Nt8cPupI
He9R9FFf+8CP72vN/mPrkLBOQXmjac5bm4tdWTuuH9r0A4IVyAjtrdGe7vUofm5HL3vkHZg9kkK/
9ZAgblLDKNNWd7LppeGr1prt9bc2Ocxqiu916wcHrawyQD658yKFWxMldCAEwFCnrVQVQLrkYurh
kMBRfatjv3zzk5LwmhdHZ2nLopxYZQzEPMyLcj9Vvrrj3vev0tk08GgtUCk2TOA/pYodVsowewy6
qH6r5/K1JVD4gN5r/VYkiNyaoeLvVeigeD0Md05n9pwAdobApw4kUkFKaXb9pk51/NTE7lV2ShM+
YxrB+8a7atNQPk7meGfXYc/1HIyPxhzKmzfWHaigKcge6qA85uVRUYfy0DROfdCsYAZ45DcnUzGc
hz6BohH3frLYjx3xcfvaGH4BH76/98v+weoDFNtDclLwEr77XXyyQgQPEouVTsEMwCu16jJG9s/Z
zUGw1Ve1D2BOKCGYbrXXDy1zkH3D7CP38BfSs90MSng/RgpEUp+3uWT7wMfArjfBoKvKcAMx8aHV
TnQOeCEQ4FaBpANS7nv9Tp3Rmms1xSC5ADvJVc7pqH9h3cVgA3rhUBrqY9alV8yolfuqK6HH9oN7
zXoIcIbxETdDzPLPZZ0M2jPrQ/dtziztNpHRJt7REkw0il2WTy2cqZ064qSLOjHp2wk3AK/sk107
845kMfyg9i9a2HjPiwjfBInBnioT3mNg3JtNrJ4UjFF2RfRlnud3MkKHqNXKU2G37l2f4QZDIIDN
rZgGFOBto7pDtOwrCIsRF7q2P5VOiI+rrvuPff6TjwlvyK0YO3Sfh71jGmRuC0W7z5irZtaovhgp
nzxU2XxnITgbhIBEMgXLxUSHkzcll0Yb6lvd+fUR+8jh0DhOcJ+69XxQW/1rMOIfAGKqOwYzFA11
Ll8s4B8vlW5+KHFUXTLUGu+RSQRXwjvlmDZOe18WBVESfYC/Nfv7oJr6e4AEl65GkLGtk31el2cv
G71rbkzVIWXewNLKDHcGblr7uu8uVrUgAoNOO5qDnZwACH9HqumvxUz0YpIl33O2+j1wuG6POhsR
PO4bu1GA6yVte6dRopMAXAstCVbsncHb3rBh26jfq0Sf4NWZ9d0A0OCqLAEPo3mRGbW2TKuZonAb
deRB0hBhljxBMiIaWvVDz/7qbeUxTeH5Io6yT+MX0Mu/ZteobuTfVN6ESY3mmnqbikp7NWF4mNz2
pHvtekjA3zjV3sjD6L7Lq+AWjMwwMo3ndwrx5Um7Erm9Ybl7y4yQldOjSeFEHxj1MsFMiKHaVV2f
Q3v67pqqez+6SbsnFNiGhEJXsAPeauSWbOca9CGOEAFkGi3HtKyol0jJV4gA+X6Io59NVuKSHZkX
3uV9AmIFeav6xAn9VadYxIyE4ck+YMrRVtYzgRF9F4MuO/hx8+a5DRwzt8H9TTWKa1gzDsaKuZ+H
vtmXHTGBOn9G01S976NIu2+XwjExrHQgYab5LtQD/2h2IPVCTWeFojgdY6/VHIMkcfeAsk5REfxU
yDygxBChKEQo40dvDeWXFllzXtqXLsfGznHhNOkBORB1hJ7qMT1+CBqAPPMLK5J2T96zKs1HbM2z
HW4AH2mshny9Yy0Q6sMEufhp9Aiw13o3kRUOXhFW4fXZViCUfLUDh2/G9yPIyx22WcwqWBR2iQqH
x2wJXs9pcLK9RX226n8Grp8hUGYAb3T1FBCDmQM89M/hjFWjDmF+12lQmdq/B0iDEbDfY+MB56tt
h6izszPzVt0jNF0c1aIDodwpGLBoqoJ8JHoxQeCTWCjdt6maXsfQbu4JNWb7uZsQRcvaJ9jLr0Sa
m52FnvzVm3RQoLpvXR3bvSl+792UxHdv1oLTqeLur8b17suIYdZsFIaxtKouMwpLWKh+GwCinquu
+4b3gQEn2A6OSplMDwNeRfcOweNiIRAHqf6WOu4d+IeJWfbocwaHbyOrdqIbAfClOD7qRufvmgIS
RRZXBCrawCTrVlqXyq2KnZXY7RnoegEozrMA3fAyOEFmvjk5SSm9QHML6di30upcojyFdkji+FxO
rXnu68r7I/Xe4TJ1auv/mO36AOedd6m3QGSUH5HR73MrC276GOCPWKnNgZW6d+kBnp0tcKDgTkhJ
KT6Ltw7CvWMVBD1U88Cc8cEbreE5HdAocqghJpMcWzN4zzPFvtuKaiictWoz87/aNRQxbL4eLZ+5
ozdY4BjdDKBn5XknP/C9feihvqYx9O1ZMu90NeBR9E3jbq5j0qbMPn6muX7Mg2S6qTPyTQhFvWhx
8Le1OERB1blHt1huRlZnvIiXYhHPMfNRu1fNun0Z+nZ6bONl5KbmlUH7UkdMdas6PZeBo4b71OEy
ggm7Ki3rj65PmXlY0Zck1dE5NItnyxjt05hHrL+XwncfZq+Dh9Zq8bHpXlKnSW4hy4Nb6jvRwSgg
AMDGju4s23zRAwP2hjdyR2H3OIC4Ir4XHwelfpkxqCSwx+KsWwTOtOwiGDB7yUhDFQaWaFqL1xUI
zH8LpSNf1KNtWnjYZRghklp+CVJjzLyWMAt+DQ6y50siQJn1o+5j64rhFhwJzEA9ONZBDxprCoaJ
FafPsYRG7hGUvnKjFneNOT2r4TxC7fDtw4gqzX5aqsgUTPve5GKZqQvQzAlTeCUd0pOzBrrIM4s7
EBmXYYKRAlzpsTO7F6XF/yk34+SgY6I57wUzFy4Efgv82dEZphxOwew+jqmmMRXssieP1Nwtbqov
M3CjD7w2QBsWf4VDlH6oOS4xXvvTLXxubokSOEuooJ51VjopN5TjudqDFBOvMABWnnLwpTca4Nir
lVIqgD19kAJTnZs3+RhcK9+jOsivWVwyZI+dc8CwG3gIKQVAcMW8L1BMi5zC5rmw9yZD3sOgQemt
AQrgvzackobvQ3LEf4gJsF6SOfwSIgWH+Ohpwlru4DgjBPcFbwRA+5BoXF30f1Nln/b1L9Y17V07
ZOd6rHlNggpMHCyt1QSSUAuPs66vTvhnkZfGVyTkUeQcX/UksC7poLzOBAEWeqt6rszFeCD+pnbG
JfbGkGz9wYtn7xpG1mNMKm2f6sgqtWqO8J8BYty+c019utfS+H1UWaWGVYCMYghleDFpqnx0bZKG
7wMK9GVVgAiyujvZJLzBcpX2KhyRTr+6wdHegO26SGMrEwsBk3FaW3D1edo3hyK1vWdYAM6TOr3P
IPieDcAIdh40pypOvpZMDJCvjIBWliRTpTqnesacr8wAaCrKOenckPmTkQJ/sQ550Bn7qiz6C+yI
4r0z6+YywhbZS1VPnAa8cW3hF6o0D0yX+T9tZx/0Mvg52cp0LuJ0vkP447mfAXubrp08BUi5PAWN
VpMZRgrT6Z30aNV2dS6hgRsB7AwlQWIu4+ctTA13QCrYCUkyFsHOmcfsyCr6ySDOwSh+yLKnLgQs
9lduv2Na1l6zBTNTLri6EITF1XSeogU3WhuTegUYES5IUikmPfqiKIZ/jP9tknbpni2PXX0rA86r
10Kn22VFSilAz0YHOa3VVXDwTxOOkBcrfI8bkAL+29gE6SmAzmu3BtyiYXxDqBx1QzzvVl0NwQgJ
bigzWTC4sYOS9yK4ITs6P4UkOX6f3Ca4gcuy5iOTVX6JbMoTbVVwyS6ymcxEkGBh8feGugDt67Y6
CkKlcp4WSCFz2exW9MCtgwavB3+XKNoSR6A1AIt1JKvyp6Pkh0QNcMj9afYDKOblxDXLJ8rWhk+0
tUSdjwJVlMZxzqbsIj0jp+XMIIsY/HN8u3yI9NJCddrZTpYe5FcmaE2TgEX4bHH1OweNehaFEcfb
Q3IfrmA4f3TL9RvNyLnkqFFLDliKRM6/bMYskUlpYXwn1SyrzmGp6PjPLL8pB/cZ4J1xka+Un4Hz
chhVA+IkfXX0yvKnHJeOARzz5TKuV1gaBS+V+2RdrIU0urWNpd6dkVrBkwnQx4r9lbsB2i0Z6nFK
x6Oq138JHliKARh1V8OvI56K5EhWDTZmRJWTMsa7zVGS3ivOK1SDbz3MxaPXhFxRGwnRU5s0b3Lt
7cR9Goj7nObaYFi3hgi9PabupLeKW+qw/GtDNNu2iwZ2WAdC3QQHuVxyNWSrxOMz2cmm3AVWqPvk
lbudV/T5DV9HD/SZbC4FRATuDeVc4fXO2DIkM0AEYM5YDWME+tumHO3gSAES2TXy27o5pz1oKDu6
yPeNTUOMujnEbfJ1HvWbnLn1LEEt3RVWOh3kXMtZSdqC9X+rIb6yYADkmsgRsiVt6+0gdSmMFMeQ
pguBaCL6OHSvcuHXW1NOzXY3yJ6ayOeuAsN+kFMhP1Lva85PGxT6ngg6s1yr+t4utiHIXa7n18yd
fgZ4ZZwyZgPcdW9albcwbcNTPkN0bvXpVV+GDnltZ7HtnOdgBgmMHd9Ohc6JEm6DnpCV5MX/+OLf
foNsYnsF2V0P9bXnevVQk8GhtDf0gwwB8n7vkBu/2ACyxtcULu96clc4xW9PzW+gis9n0CCNV0Sw
JufmZIS5Nh9jN/ymdJl63M4wg+BNd1wo3dvgovbPGSaWJ/ktvV89pfasntBo7Od9k4X37aArwDyW
cWh5rOVI2fqvbV5XzggHhMlB7oQ+Tk9MYVi6LDeCPiLtZMKx3m6fpYNdzXQw9f2ABNtF7uCxs4bL
lFssS6pj7gwYH7kLuPK/fq9dpFc/BCvs5QZwhQWQst17c/zg6guA0SjsepG3YXhbhmW5k6S6tRVE
f5YRydJn5+g71QBmJX12AoUxUvpLsT2tv92i66bsnytvuHiNuZc7YT0EW4Gz8qVtSBDIWMiCvTmj
0H3dnvDtXpY2qQbLXaj2/akBpHcOnegk+0y52aXHdvznW1DqctVkaz1G6uvmp/1S/dS23rZlZdv/
DD3YypHgT81rAFdulwKPKVJAbr0Nwnl5cegeRNNAZ6E66Sd8KMjTMy+QKz7YOsagzlM+ty8OcwPW
h/c6EYtZLfDYTl5yQClD3d1ZC1Z1HsuXfHC7k2nOTCUaXT2oQUHspkdgZkeC9yS8gylf7CLNeagP
QVQ+OZgXbxdevlWq6+O01aVxu00+HVIMaXvpsR+Um1GKehmuZUtPoC+ZMZwnOfvyIQV4xgnMCrdd
70Or38tTAqudVtn8rXVwjT9yCxElWbdMuAYfIdX9aQuXIuSEdbGSXomDQw2JF3zDmOgfUQ/cHRmT
o5xjKeSyx8v0BKFc1shT+j2f9JsXG9lJnce7xCwRKPO6iwwyGqN2C2e3RD33EBbB+gYw2p+Q8rOr
fKBcedlipG8XNowdDT/nwXvGLM5dMct+Yr/5eJ6dcrkjtsFA1VTnynHb79PbUTv0E8T77SyWmcNI
miyvmczNrINvQRcSUgm8gD/AJRvMxD3kR6ULuTUoJwa6KKNmHVcdM5lsgdetzpPrXCeAOeRzz9Aj
0SiO7H2GY9g6u1pXUZEWFOTcdG0dhOFSP9ZGYpzk8+V3+XY0Xlv9aTby9qSaxotc1e3SylbedT9i
Y4p2Y1Gg9A+F/J8F2jZwKPLul/o6sWN5WuJIw/IBjP9Ry+wcdn6bDw8IspsXoGnVTVg7Q9RVN+6F
X2WYZev1lSuxjTHbheEF/XcKPdOcvPpgQZBGFsMxcDgpeAhcRvADCoHHklMmV0Zu60Al9mgBD/YL
fEP+Hcylwzaib1dyvaGX8X47Cdte2ZIu//tHMVcbYS89bEO9/BiprnPxrS5ba+McYfvBhBZhBpno
Kp19UfFYlC7yteuUSzZx2ORRWzfJa/8Dq19flPI7f5tlrMeWubsHFnBPQhB7DF70Mn8lOULoWh6T
uUAOZh9M5je0Vognh31yKZowVI/Sfd30lzdoBBikC9J1Hid3qszotmJrm+aMlIOGUqQGTGyZhMnf
2YoVJSn13+ay668v5xEmzsNYoOvWs90ATz/ZZKnmPXq9BUmo7678ELO+6a6uXmVaJpM62ZJi/ehl
WihVEkFoXgcQQLbO0mWrytZWbJdxa9u+49OxUf7RIdTBGMaYKQNnBxAgv0hdnjzOeMIyftm//vi5
1IpdpAzqb9NIuYTrnTf/FUC0v8rtGqGkC2h6uQZh1yG5IXfKf96Uo9ehClBOc3HL9PCZChLAFNmW
cJ84IULwkL3bjm0NKDuk2PpJdfB/DFqdX9dfv9zJK9lje2bW+cx6M0urp+cd+ZN/nzvZWnvJ5ue6
HLR+6m+9Pn/B56MUjcRGa79rM1KzMq5sswc59j+1bV1k7zrPls2tkOuxVWVLjvuvn/rbckZ6S8dP
X/Wf2j596qdvCpYBH6O5ugth9C2POB7O5CqqeV2rygMvBaEUyJnQiFi8L2G2rdja5gxPUOh39Kla
g821kwy38uFb19/2yKZvBiCESMGvd7Q8LPKcbA/L9lD917btMHnupN9/avu/fpQ/5wu5v4hB+40H
F4c2prXLXFheXFuxrmS3+m+xiv/U/VPbup5YPnb9BvmcT33WbxgS715Thl9q54V7GRpkDSpb2zta
xpCtKlvbhGzr/KntU1X6+T2CAf0PrUYSISlsiHw8nOTemd7KLbxuSqvUZ0LZLKuzKjvpXvG2De+A
qaCNb3VlXmjkUpeRn7lQQETJyix3DR35gdXOexkeiP4jydqgDPwPXW0dNGyVGIKMLkU5Q8JE/O3w
n4bb7VZwZNG/9dlug63t0+0iVdk7Bk1KyMKF6TWos3noHD2d97L+TQAYEC5KxvegHaLT+sTLSdmK
dVjd6nK6/mtVdmyPrlQDAin/DN9S//QJ0jZnCdgJLeEx2gb7dWK97pfrsx3Z4FXC4i27WgRGjCVC
8tvKcesmx0ohE4OtKluf+skgurX99sdlz6dDBq9SjrPxACrwuYZKgWuA9CBSbmggOZYXV4kjXvsm
Q5efJVl2kTNTJn2eXWbV2TWZY13kYd+u6Prs/xbM/G2qsHWVLbm8UdET0Vs7rUGu3EH0xIgjZFJ0
tLKH2StJx6Dmok2P8oiucUq5A8ZZj5s/5EH+J6pVq8ER62xSJw3JwTzPrgkSwbDEIa1JUTdkK3db
3bcCBf2z0NqVi+6wM1sYkDEgb5EPS9eCs6n7d8LZtkgARCraNXJW5brUGVQmvSreyxieifDJ9eUC
zy2iO+0az/x0+uWk/naJ1qXretZlzSKb62MekZycPXM6ylmWr90K+QFbVU7sp7Z1VSd7PpM5t56y
e/tLehjqextrvR02hljFBbn/pSvi8WwgBHjUYcxShXqGAGlxxWeSvZZO7sxwkOlZ9noeME89SfBu
qoO3SMvO2vIZalJnD2VQtzvpNXfZeFHm0jyofQZIbxiKXRPxqEvhZa65tz0AnhqYovs0cU9qFFr5
EckgDJdZ2R+JSoIanpxrowfNE5wscs2IxkI8zxzci2L1PvXH9wXR/hogA/sK/6Y+oBo3ospBVdoy
BI+yhPREPaICEdtV+hp7DsqCZvcwxWghOMAWTjq5/bNn+fNzWjU/4DteelMrv4y5iatW6n/LS6bk
NT7wNz9QQYpnzXvvzdZfHtF6Mrt+QMJBa1HHGYZd0NT113oG08uSvPzQ1dTeo6gDvCpCtkstFlsA
k1DynFsV+k2qeqiQCEYZqgTHjRFj9TguewglYSYw4CgQJtq5KezycZ6S6lG2pMiKwkH3LM8RFiYI
bxVxcCgr5If8afjTJHl2btVFyi9TKwM7EpQ4DksAeOf6rNziIkb1WoXwafgYiaooGB7arAAT5LUD
6+GmcG8gNUiveQTbW1S/pn6KnoelgOgSPftq8g1ZTeUqTWWGSTe6i6hyFQifGRbZGid4blDDflbJ
hD6niqbtp3EMWEGwI7Y9oFWpzbnMsRTFQ3Y3DUP3qCWd9zQvRZ0B27O5t2BX02PbEepZutdKB1e0
geyMOWE2N446ujD+31MSzY9rDTQHyr8O99x2fBVZ3hMqM9G+CtsduqfG0dEs8zBNTY7GG2D6wtDM
m+0AdQbWqh10W0/aHVbwyGDgAF56YXlfQbW7b5Ziq3J/npOCGOqAtJENN63Ub/lspsZeMw3tJkUx
Bf+/segrZT95sNy9MCXYjKjBe+8DGHXtsf8zGfI/DFLp4MKh+/NsmfCZQSaCVigqVGL6+W/SnV/D
PNH/nJoEtAKCOO/BmAG7RgfradbIJVtTYt1Vbt7f9D5uL2kaF49cAg3Kf6u+NqPCzZWl5oNq9O81
qkEPbpQ8DXbVQH1V6te4J3HkIPZ4lKrsIBX6gfx6fqzHXY9xx25ausdaiilfDJZrOY4MNk2OAu2W
MePw28FW/s1JZ/NOPqpuTO3R8cIL5DCcOjNk0U68cKrD9gvaIPkVhnOyfm5tzO1T07XHXEXWZu9j
sdwH2RtGhTNB+6JhrWybdxAtmle45/0joeOr1DDabV8xrYMMlY2INS09pM0xys8HJe676qLHhWsg
QG1oP0Qslk0FBt09+mn9fT0QVi5T1E5kh4OSxRUZzAQ0G6dCN5X2jNimtpeqnJ4sVZdXlQMmbDk/
9jgCdKmWiV58tsdf699Jk9w/20UN52w5f6hOg8jLJg9/eu6ZcTBRTpFNKapghuG+1eVuG1skJH9r
lN2yp4PccRieAM6AwAuGHbguLBXKikFJr/+o6yC89PYQoPEeVt/K8iT74yGsT6mOalM1Kw4Ba8XF
LZx44LUJouC+W4ohQffENfzzbzv6PsVO5kvg2/ERCkN8V44ZHoZLIVvSZrLKxrLBRlEt1qIGv8H/
0lEOWXtvR3cj5oD/l0NSdwBfoWrnzx/TdgUity/jY6kSDdx/+nXSW75kKkq9uU/bhUdB2tG0Whiw
KFI+REuRIzDxINXJ91EsjPwB8roaE1xfdpcqyuW7rZNs4aB3x4uvI4/MwbFLVCUsKw9PjElRbs4X
Cyg+ylKy99OhUpUvblEdvTgIga+Hyrf9dkSmm8euBKDxecfyq6Yyhuz4Mhf2Hyn2pCCXZje9a6cq
vXPHCMCJhvJml5FnVMlWHJMi1N7UMhzuXb3+noea+jbYhfqmh/Vj9/8YO6/lWJG12z4REZjE3VKU
N6pa8rohtCQtvPc8/T9A3Vu9O/aJODcErqgSwmR+OeeYPGAvjE3jdAE6yNuv0+B/mVWjHg2kJU9W
yqEYzCnOCTSDp7CUnvEj+3fLRlH4Zy+PjOuyDaXwOsFQ9yub9xyqp7hXxIPihfmjEu+XXXjnpPdy
XWO/vARVMp46X0nOwzwB7qf2jogrZo16cnhmo8abF5d9MJoykONZX3Lck15qUbvEuZQ8pXYFR1vR
mtWyqHV1v9NITXULoUPEdwy97X4RYwW6SB/UdYih8qnuiEWQ8ettZ3/lE1KwwjVST+wGIjOvhTE8
IKFpX/XifbJq61mXrOaQFiHoJENtX+sJIYVs6tkViA4s3aD745tG84pkS3WniBRxo/YeFMRnMGyb
Hr0nc1HQrCeiYfEL/70KW+RfG/+1TtVNVLHpdCp6u1qT11ZAmDPzh1TSjUOdtCPM7S5/UHFM/yL6
3Vk2SsjYHlBgPOPklc/LKsOrGV+w+mK7LA7QJPaKPcarZbGKLHGdGKVblpYjtr18lmG9qTiij/44
oUvI9UA7VrBisEVXHhQ2IztTdI9aFy0eWE/QsuvS683DsqVrPHstlF7nuiPtZPJ48gCMCZ86uexW
eHzCw7JohrKBTCHsjsuiQRAROZCqd1oWJ2l8t3jnX5alsUuvPK+zqxah7/EGfxeEvXRL0kY+hx42
4sAjrqrPyitCnzXYie5W2M1jHDXyEbFCf1PVhlslgipfxtZp2WFZDxdxU0hVellWLRMB5Sg0MDBU
rUrgak56bGr4t2X3CDvaNRO3us43VmuVBBZWazDmxdEYzfwYtpjlZlhwcZRkJnVbWmBm5dGN7A7o
uBHWd4FiEgU+6g8QwpJXWS/tNdzMYrcs4tFBUq/mT4UYQFJqHVqCeTelGz0Hph+qmmwgXVluEIqX
ySsq6nSLHd/cqIx9vBq6dswsSb8XQWqei1hHYDHv1ozy14hacs+rTTnTrFNII2LOmieTkngrKng1
+t2/1/3ssszpUvNVdqqy/V+fVxsEMK0R3VXDVF8GqUQunVug71B1Cd5EX5nsPYqhN55qc4APlKn5
KQ00A7JxmaCI66fnrrRuy66DlpyqULNfqjqTXauK9HNS2ASwVBW0FLiwj9iRPiTgV+soX1nIhk5y
wU1lDdF7qyAQ0zWrvrNF6x8kw4y3YRLI91BVKmc5vDm9yIVdf7SMGyEjEhEcxlHbUbMtoO4W+s02
YI5zu5uALZXMidMqh4wLo+pU8Ew9GUXgdp4aHSrg5H9t+N5n2Vz8rMVHgvgZjL8rT74cucv2AN3j
aTlaZFqsNErshKUp9t+Ly2bVVuJhw60dfu/pK+pNF7G+lY0e7/bPIXRTHA3k5Qcz0KV1ouQqsVS9
udPR++7JuqlPiibMjRGn43Ukx8XtGrl+5G6Ukf5Y5htt5xtsHulPbT9YfUyTdMj1ze3eaHLxgScR
WKTgOc/Vx02bxiYmFX9aV2VZXSK1qXZCK/tDaDU66b5eQSxBa8LHQqzKgw9nplqAxfI67zXyh8c4
FNKXhNLy+4vSTAEVl+ufY9K/B5JkvihGnUI7Vqb7wIANThPFv8NCbW3TGSouS15y7JJI31IOSO4s
rEBonGud+hkPMsObglcewG+YD6VP1ScHGXUSLWwa4bFvia8UMrLadg8+0Rx186tr0SzDKa4f7IY+
YduVyh26jRZ5DglL+K5Ml+Ka5+1UVSODajBnpIGckBantOlxmTPNiiFAEAjnNgbrQn7NL8Xs7Ycs
sV+UMZLOorNtzgH43ipIqsOy2GqQ5zIzavdq1AGmUmiX7dsCqVteW/ajjyHdKftAPndl4T2G1fSq
6r56WZamWQFuqvrdsqutmMdQ0b3rshR0/rZJiuSXyFXv0ZsYS8z1+r7QTPPR2w5ear5GvCq3zSA3
W7Pp/bdc3VZ9ZbwVKLKIzCmrXe/3+Qsxd6tOD61f9CNPhDzkl8qTgOf7mDfaLlCc73XzhjBnxJlk
3dnJMmyBHY3cRIDXtFD7WuIOdWBqgem3jz871FqluaXR6pueSMFLO0+4MEa3JhvZXRaXDQzY5pd6
Im2LyOojYie+2W9L1A0EjjrU7vKLNk8MULxHS9LOmVlOv6gCvLRFOL6N4Sz0aPBzwIECuZeoL9HU
j29DFeqrYV4fzuv/e38L5NLP/p7lcRzkaavatwC+/X38n/X/r+P/9/7L96plj3PbFmuR6dGqp8N+
K/qxuqmmULfGvA5cRnVbNmR0fr/XLbsAiqxvxbzuX5/lzQnOSrK3kco7cZnos9vSLmt5w5WR/rVO
Jj7azsTmZ7dl4xDZtlNV+A384k5KGx3DJJ6vQal6f21yr7sdHBs3HZT8bpkMgv9X3j2pjlKXazWI
5ZNfYsTjIbUsQGiXT808WRYNTcJ0/72clm5Hdw3W499bl/U/i8snlnWw7Y5ZiKDtZ9X3kX6WEx56
02DdFZyu9474D4hk9muMn4mLqsj2toeXVB3MX6PR2e8aADqqhXZ/p1sWgaMxvJU8kUNGX3ETYzze
14W00VR7eobI0G9bjroAT5+wZe2X7whS5Hxd2ehnkrDti9cqDHTNxya84k7lrD2iG9FJHdC0jVo3
w0GtApjdc+DOkqjzHa6jBznmXDpfy4Zl0sHqXluIrHCid+ZeJKIArtN4t9SMpRuA6NZVdzYxYvE0
wXTRYMcAITeFQxMEX0w0VFupTLstnT+w+NqfUjRvIEb65zAiCT5um+4urDtlJ0dNuveGRFwCXyUT
QyqmpyRI/iA6TP/w4YA4+IMkBHQson9v5MlstaH1L2Ve17d8nmgyzcMgB5c476CpsxWpRrKhN8VF
SfDFg0yW172dt5dl/2U3Ap7WhEaOBKABp4nnTHYk82TJdvHNB9ZBrlqdXIEOERChE4ymtfKwIQet
uuh+G29LrDXnOMVUoQ1iOpkWymLc8cbRTPtwn4MyPtoi1PeUPfKDPU79IS2HYS/JYXFMtZxgH68L
T3HtgXjqTesUFyNZrxVFkrCNvU3UNDIJDHK1sex8wOgKdBkAVHdlfKJYJ5HZ3jxoT3CD0Q7yxEEN
VHbd/dQS9UO48/AQ6uCRW+F0bUBRys/lx5ox6FUwyNrTYFmwvOGePpM90zllOA5njxwqENRZ4pZj
EELCgh/HuwnDh5dMv+PaWnvkkb0wel3DtQlnr/0U3qMl/RMa8vRbirXfFH6xl+s+hXLfUjdpw8vZ
68W2m49gReR3oAMriHgY6FAZI5BOJCa/c3SJaivebbQGdAHT/ggbdbhWBKnPNP4J6Fp1tvWxBYXM
HUDPqNiltQJIBnjfcImgtdAoH3aZkMIHT7LNi6ngpl2C4APRYbnTvX7XJf34Igz6ToriP1g5d4oy
ZjnYAHl4CREArv2i73bLp9Qo3ldarxwyU+ldaon5AUdQRFd1VgbrNoEcXuN8rxIjQMRll2XuHyuN
ecuy8t9bfnYf0oVPyBf8HGdZV5YWPjQG8FYpiYEXvWiIcmyk9qklwPIweHIKvoJTksLbpm7Z4/SY
FyHa2euxycm5nBdVMWJaEnq+Xxa9pFIc3ImRQ8gDJjnDpFMwT9QsIO+pEGNxHOy4JMGCuWXys88y
t6wjaZy9axWJUp+hxvr/+NwEMKrAoP5fx14W//HVJjkCe1pCzj/W/Xxk+f4hLKZDmrzUYxA88Mz1
nDwy9b3q4a3oMu1etk1vq/WBtJoy/s2mnUdXo8x3y9LyIaHZ902b2mddl3agi6aL3dZYCpusee4G
s3S03vTfG196wFBkfwpF2WQWjwM44CtfydSQHYDytmn0h2LGHXSQ6HcZVhGvnbp5mePuV7HeFmfq
3EcZiPsZo0B5zpQy2IAznZxYyOX5Z8OylQbWX/sJInnyxlzJ7RMSGZKb5yMsH1l2/FnsjMF0zL5i
zPI/X/KvQ0tDjF9I9Z4SNKoAM+cv+TnAspj08o7Br+jgWr1kntrBJ4CI6FASX6QuwEKimlcByfGa
GPPTV8lRGIjA+l6H05dIpcTamZQKzqZMcEkkg/r/XpzXkdTdn8N5sqxDgqmsyUVjFGTe+rNh2W9Z
V1ZyuhE9qQDLYmNo2ToEC+O20Uh5v6x+hxgX7FyuXhV/xP7WFeOTWdBpr8bau8+mrHORinU3tY2g
YZpDemdpQFUiIG7nUe/6XY6qFoJjiGaf2Kq9ntgwQeaneG/K4SVL5HKT0te9yrB2qRhQvU70SqKw
nqeP/LpgRc3beo4NCCj6JMQbmaIvXp0YH4XuHWQKmT4kHHxNcRXTlH7Mi8YA30eRgQGN9s8w2icv
y/IPrY7eJUGVmqclAnpUQ7rekYYlQC3oID3TKe0fvaqvYZrTgVi2DmZQHIMUK+CyNSPC8+R1U+0s
W6MkSMm8hCm3bB0bI7lUkniL5yMx4pHdJVV5v2yLhEXNCdASbfLwrmhk6RKRJMS8r0/h3TK3TOTU
f51Uudz/rFrmSEMN3Igcn+9P/WyVzdTcRgxEOcs6sw7ATVo1vlPgoKuf/X6+R+7Tcy1y4+BNKvtO
EalUOJHuh9guGCLyGDxREuVoW61ylPFR4VkPlW0ygYpZNiyTwYIatJLmfSpJGsvNz2cUT/oopgKy
3X8O849ddDPCQ7Yc/OdoHTEdq84cC/f7uMtmL4n4in/sORmStCIOS7iaYWMEmw8v9RUWQRys//jg
suH7K5cfGKSyt7GFePpepy2/4OfLRzvmEvTMVt7XQeP+z7/pZ++/jqt8pj7chu/fMJ+FZe4fP3b+
cd+/adny/aVtkd5FgF2xim/1xpKP+bzbsoMnKso8y+yyZZmMy+lfZoXVgm7of9uMCJ2ltt/Q2iBO
bajPdRyWq4oACz/EaubX2bue1yMMPTSNnbw3Am/amnb7hSx3dBPAinL40akx0ZHCII/Chg9m9+0+
SJrPKvXsDW2mowXCNCzV0FWMcUbZ2h+GRER21DpSxYMc0KwAh2/Z1Bhr0q2sKn6in7nDhPco6s52
Om47uB7jQ+WViIvbR8UfOBg2P4jY8aWT65MZ4b8sUT1R0FknVLdyob4HeX+SGPUccyIRRxAMxTzg
l0sMOsT4fXf4iOmm2vExlJRb1cTSVY7o8hbkGV1L7yhoixAvN6/qhw6bVBKfv9cphLg4U96n+59P
+VTy3LQCuURuqnRdNuBBe28mHFdl02HlnO7r8r5ORH/taQg1ZgULPaNL3k9IRoCXRfwQ/1EqCFkh
IYfYg7I1ITs0gzNgNRU2ekM9uXTKQALYPBkT71b1+PjT/Gj6vY7qn0lOtXiFx2zYqDmssWVdBoFh
O5GyRsH073XtREMCpKm6LUnRyy3du0vnCTgKuzDLa2OAa0oauDgDbZjrNE/CRCt21miOzrLIE0S7
RtAoMAzV36t+1teGeA71RjssqyypVOGSDRNxoXW+XtYtE031VIaJYDYuu/xjA8Q8bay/v3hZras5
47tjnu2XL17WeUHvGHajuc1YMWI9/8hlYxjL2VE3ABDOq3TK6hfTlNzeD6JbXqxzDMHXRlHCG2Pm
f4aw9Pa9op0BkSengbCq6zKxJlj/YK30zc+6ZOwyQtwg88eyFElYGj2NzOv2EOuxfqXYr39/tg2N
9ZR7pB8FTU2KlkWnzUvIGJr0wtp+L5OQVG6qPBErdL5sDwpdPc6N56i27iab1kE3lYwVla242nYs
3enh0Z8XtDD6azLo1WtL1fIwimTuFuL3If0PYcbPfkMM5SiZePQuBzLl3CC7IrwSeNdeinx0v6+o
qQh9tMaNAxW5vsur1L8JimQ3NcrvC88fjstuy4QmmeoQC1TslsVlXwXKuquXKMeXTy3rcFQkWBLi
M324YWXLvn1NMs2+wuWeDprWvvleBSVkXq+aaUeSVOR4kYXzf9kNAuaekfvgvOxBy+8qh4p2DCeu
v3wMm53k28YVs6h5JUGsXCuBRZbBMJnXZYPSAPeUCwZnlsVlA8AUcSkTGowkb0iQY4OGoWRNW3Uh
z9+4008/+wbUTgkzq81topbRxhpRTICzDG4FbgiXeJZ4rZmQ0VZmU3obzdYgh8NvuYF6Dm+iqfGG
ajH1g4F6qKUlhArNWSbLhLbLRFoWaZ7qNNDaKHzi8CTCQryZ1OcBHv5rbl6Er/ecNWT5ka1ho7+b
o1U8wqEPyxxxzSnj14dmdgm1s4RxmVsm/SKUnCd0ahFOLitB17ZbW2XEe4gAvuTjQ/AtvJp13jLN
7upFVifKLA292Nn48DOhjYzVYVlOF9dDJ9JnMRuP2tlJU80/gWwinEfG4j/SS8Bu0CApCsDdPSwT
tWyGiYCjauZv/GdWTeyPMFZhYNQZ2Mdlc9dNOESX2QjsDMj/OGKYA3A+g3ZQ9r7PmDUSQRLDGYks
gyHE5Sx+bwb2cpyrMlvYJ8Qd4DDDviDW0qhJWOzar7EVnx60iCQvtwPxX66u3PvkOh7ytnsxOa3H
kDiwTaOIt2AU9nqYVbUxh8ntI0+cdL38vT9ne5lb/gOMYQVr4XOuJFLSjnKrulXsi11DUNvB0PJi
b9BJiMuociS53fbCeEz4q3V9wKGPqUPmP8wloFS0yS2A9JOku1GFiXk2pWWz4tqc/1nLXAq0YV2C
BeG92ymHGrKFXxoMdGkFJL44GU7/ODFYlDlvhl2DUDSVlSSlHvV+Cm5loH+INJDWmn7K+2o41IHR
f080EQ4HT53PXDq+pYpaHrD8lgc7K4GOL7OZZXfKepldoleXuWUSm16J2smGhjFr5/M5jqXQSgw6
NDr+54VV2Ga2D1NAALNHdP4zl8nyB/8stqkGWUYhN9ObPUzTrFFcTke+eE6X2Wai4JWl5uj+/GeW
6/RncZmzlZ54Kwy8PLxzOIFMtFn29zPRWxFsW6Ef41l7v1wHyyScF3uGODZTWJ+WVYWnE+7gW7RG
lliDbkk0MKSO/2+X578Spa5IH9UyPGCza+x71mzVfh8D+cIkzzmd+RClIMZgmSyLUQiFWAmlPxVN
yv5IMGTjTLXZkYoiRcPRtHJXI6aryYfR8VOidQPyqV3ZKunFqLK3pfbzaSfDg1LMYF3aI+TG5gTO
YaUfGTpfq2mHbzQ+p3kZODDKGCidiuBkoIU5+167Yry9dvoxvaQKr4jMLnXXhrJ6lMtmxSOjYAid
ymJRtntwA3PXdpJvuO/V3dSTIGRYZNKaz03VZBvBIAwq9rYji6X2N2FDEKXIHKlLGR9BJujywuWh
Ed0JVTFWozJKa09qiIXp1A3sf/B006Mmkn1WFNTviCQKa/Fa9iWZhWOyAb8UrnWMfnnTngK/kh1e
jjiTgzx3awwZQXsC/IqeJGJIV5IZevUjiip4qVZA2cJNX84Z0Y2GCpcSBYPTq6lQe/KNrdotQFTU
FrXGbvhTm5wYq7OJSuHzU2ef/DGOViEBW14WyXBNiSgNFcrVnQz4Voug4xOaWXZ/Ig9HtoySajVM
urX1YN1IRbNr1ICTAIcuFAZnWgR4xeteoIvpn2xrLl0SBEl7rP40eXXPzxZFgR1jGvss3mrSiBFY
Qu/f9tKWFsW0YvzxjcZzsLZG/PuFZMSwiZDpWBNtT4E3xwKPhnyTP9zP7HEXW7cBBNKOEU/5hJiW
9AyLBAY54x9d4NLFM9/6AIMt35LJ2moFzClcT4H0p/HIlqmG83wFqZHRnJNg+tLZuMpqXpQlnWzJ
9C652n6UKXQklVt0pfQdYU1jz3hjYJKYI0fCpSB6yuOaBFwDnxgObjehnKAJTOFTLCcro5mRIrCW
nUFtnj3eFy6UV4dcZvJBU4ZwLL7LKO0QJsTUrVDljBC99HNbSpvUr73bCHF9Kq3fRUKqni/772Mn
bRqLjmCvdO7cAOwMLTiildvodvApwWF18oFsYmWYXuySggUFSEX6MolIhGukhXtNoZJnR/IN4oK1
0sbE9YLuYVSsDUG4yEcCpFiSkBltpYckxR9xqbSbqRxadwySYiNZT4GUZY4epd66SjLqM1220Q0p
P00BB+wbKoOhotz5Q9SAphz3rfxOzz9Y2aPZrdvqvo6Jaq3I66Kevzbs4lVpOvAsAJIsjdDjpntC
kasBO4qCFSmeqUNrUFlN8Fcdm8BUpxmH1InMYKcLSXY6kF1GJJ4AiZUCkSSYr4T2USm7WUT6igUx
VFbanaL5OtvGZ9/u3j2/rIA65Z/R9DKpMfC1JPhAnJu6tfpIhOJjh16SURdoqf3RBpk6j200Q2u5
1NqGsTUpmSECNjz1D+UbECbGa9Trl3xg0D6xT0Jlt1Tpz5pM659nerTuSB1uivrkTS0Bstm4JZ7X
IF02C3bjb5KzqVc/xFn7prQEysvNeBURLf92mnG9OYVAotEZ6BM8oTMgky2aYcCGPtfEqspbgGDR
e8dJcqqCUGBJk/bFQCMrEEq5arace9lNTAr+RAoctWJTpbp3I9uwWTO0E62G0nw0htTVspYHgQSG
NkleyLhPXMVmwLuumtCp6/QZvSgmx4Y+9BCH5CWh3jQqgoTnnFiU0cO6lpInYP430GmWUz93BgS6
Mozx3fd7K1Q/cyn+TEP1oy41wgIryPwyfSgq3Nusb8eNlTJYECpo2a0EHVEw+i8KVdAhBfbXj/m9
HJWXci5UZeM8EPul1SbRCz0/OEAqW3fCgXtXrQfJmO3OxV0XRE6YG1RLZqFu6Q/7XOGlkKIRMoD3
wXrhqWn4q0jZV2l4ZyLEcIokv6Rx/ifVzH1ZGu91SMdrENfASlJXyMkOoQr1IK8hr6X38NVb/aEh
zcwHVe2WKNDXrRZB5Om72DUk0uhVqRkdSc8G19OkDwuyUeB1CNFDbS0IlVIb09iOQ/VAzBvD0KnY
UgXY6hOVzCB7zAZ5I0j13liBgX4YzUqoc5lJ+Yst59GhW/mBNTPEfnVaAG08eRqnJnHhzzwE1fSR
D8azmo+3zlipqVFuDH84T6A5YwPyXE3+pGIY5xyMtZXXcAZzlRE1Ue9jz0OmbWz7UHKtkKz71zEs
3mw/eTCK9jQYaBrl/ilokl2NBiceuCaipt6AZANN050CwIEI2gCjVYnuxgU9cKlytYr7E6q8nuzK
Ou8p4o4w4+BDAw0gu8LX38ZmeCObOnXMRHqsLUA2Tai+1mn80YPT08rhFX/ZF7JddLHadurCfSvS
hxEb+SqR819FC7w8hMPUxSiqOR/3ghCxbc4wAJo/jdpRPW0ZgASmVu/9tr2RaUSGoEV9vG/Mr1rU
oCl4w5KxTdR7JkD+AlB2JNETeSlnYJuSk9pktxg0j6NMvb4Wtr0dDHv/mtYA+qAN7fNBb+Dtx4jl
R+QRATmapLEfCcXIL/iGkfCZYNNV7sjCo7JDVbjRP+S0OcVy/9Lyo+j6PYeIMCB9Jk92JR158t0j
LiuctjU59f5FIZk+19VtE/W7Ifc29a7us03NaeEhQc+fscPBYWwvpP3fgwI2i0tIlWrXkKcm1wSL
DfYpzmF9tlrMeEq26UPu3t7yvpKECOUYfVo2VM9G25xUu7m2VrIiz+FWNP6bntJvxEJGdEOfvJp4
6uGT5t2KoRlSHgTRnxPXBiMCYOMzmg2V0tOiGdaWJiMwbreCfsbeprecpxeiRyvaAaFMrYrbpX02
GorKU2INDhyeuyQaaqc0IQLKAsGRlvoPuZF8Fc1QOWmT9G5ptyRGYjqsAnnfyfYvU6MROQaQszO/
O2o1reyi9d7ahvtuatWNAczbrLuzRvUOckrsgrgzpITR0NIDJYp2CuTuMwxChE4+JTSN2mHVaZxk
k9NI5MnEA11J3VY1bQz/luV0UZ+66X2dwojqYkneqBrMhroKfxEA33iw7XnB0ZK82Z/y0LYnBRAZ
vTF9Z3nNgyRGsJt2+yYaSOOjFKJ7ad+q2t74HUjROiSj2I5tN6FEUDHAkSCMdzNZ4uahEVaKaFX6
VARaWU6pWMe7dOqsPSGTz2YIvIc3eNsVn0pD23jsuT1z+DpReBJSTsJcD0Mx4nIpw18Kjx8XdxKq
JvJ7prA8+WH+h5DRwBFKy7CS9ujVFkEl2W8Fcp01VbgkFBLBvNAinzM7t355NGgs+k126WwGDckX
AXV1xkD0RFv7yWLQYqX7c1aEOnyMOj2A2OqGi2XzqjFGN7baOWGQt7lBgFRUw1Etn2O15O7oV0Y1
yXd6lw40xpPYERZtMCNBt+GHfzrq2c1Rz2dClj7Aexv6Rz3v14qqDzSsCM0ITdgORnuV+qHYh1J8
1Xwa5GTSZqqebTUqU2U59TRog26LSVurjdSlIPRoBP5v+FawU2M0e4FScgdw0Uh/KPq9h3m89wxt
IBm4YbTykhZgzEDcCydBbbubdL9ya4iYdh+tokk/V62NNrX90qUDUcunkGDWjCI0wEe0d3Gxxsp4
jTohNnJWvgJZOLTZBPE5nxHNb6UguHqwFcz6efBYCJOWEBooiyKBU8o+7c48BDOJBD2ztoiWdKIh
zX4VGZh7jBFXiP4etSAgu34ks91QN0IbH1TZOJURd2DAGY4FoRKMSn7ppte5SQNxOF0HirENjeFt
Gg4oZx4TFKkOuSDlOlU4T0SJX3BiIBuZ6K8beJWacS7B688SZL5Z27aCHvKi1kdJ2RgEHjm2Lt2L
XGw6ALfzQyp34KBihRoRUG9nuhzpHzEPNkk7gg587QLtt2pI48ZTO2DJWEghGtI9TRLwdrQIdZur
P5fwDtAwITYxwL9CG78JAxhJsfZHM5rMMQbK/TrUJJ6blBB18IKqfAstWYUqZ7oxKaeOZHOVmLr6
TsHliwzl4tjFjFqrDNyPRBXFqvILYF/qIpXBQKkprhzn+vyBdUiN2FVVBvateCt0uLTKMOxMpbNo
B0TFCtRcDT2leYmUEhx1c5RCrra8Ek6dFI9RkmFHMg6AMd0pp/3cNzapvhQpHCMJtj2J41A7p4uB
hL0Qn6NifxTpFLkI2Qou0/ZmZv2rWfcfkER30ziuDFV5y4dQh5bcg+jFfOENlQ6fpM9WjIPIhbjv
YvPW1ha2jCg9d1bLAEopM5Btv0Z6Q6J9qj14za9WyKC6YYiSIEbijmx67hBk50QXJ6EY3Lp+Q54T
4xiVbN4V9Dq6POvdIJSvBI48qh2pmHabbfxg/BV4eocW0LwxoEKAS+TBbJ5eLPuXZUiIRNSZxZc2
w6ppIhrYNDDB1/lupObuCMWWmHOnq1rGG4KtVGTnLHkEm2cz2OntuCZXVRFo6yFS6Il1CruqYbaW
VENbWYfaB9hJ0Q/tAtngdovmJDPXfSm/SEnCUEurbr0B5t7gEYaXgEErzXbld81HUCK917U97Ys6
S2hg9Kaj06qk99XfyfGelrQOdTghpSq0V0reGXwNeQiJLa08tLlZqSkry4o+RzN4CRinHMc2XUkd
bMDIVse9OT7nIkzWnrpNBAPSGT5UPKj+2iAHJhftS5z5c4Wanr8X8V+zjWrFC4Gxkkqh0kpenbSN
MJGORvw4DLy9dVK9N0VPk6MzGoYJa4aHA0KibdOGofxZeGRkxEFxafxgoxEksrHH4VjE6u9EwrAb
RJDfZ95Q2XygSHpkQDzfSGhUnJI7fm1LJn1Dm1up7+tLNm5sKMDjSLkdPVfperEPnS3HFljiREgY
1YpqvH+JRy0kDD9zLznJpgTUPCpIFvJ0hp7CehcA2HAQLZlOlaufvQZ2KnlUDDPb+rnyZirSzpwG
6ic2ah6t+MxzUKfwuj/hzbzTou43pRpcJpDDkH3jeEUaLBSC6a4KiHC9DrxNuRUxHGbvSGKQfnd/
yLe8eDYRyyHPKIWg87Qzn2xlOI4VMBI4c2TJa9VdV4n3jH8WSJRbGNvqVpojl4NiPCW6DPU9zNpN
GNJPk2n7F0X/xD2KDARR/fw4NNaVP275HKPgrQ/4NtgTK/QYK6rkkoC1fcJI6jl96aEe+rSH59LS
nqltP5hpS2sTYao+oTgjuhrrxDGJbbqpPKI8jQYv9yYiW2q9ZYW85lU21LdSQUuVopmgYPsr5+Q5
Wa/dpCSmZCi0l45xS8XvO5f0n5mnYvunQBcP/mTslIQGuvAJ5ePpRAsA0h59WEuF3Vq2GkJjSMIU
rK524N+KLx68HiM/Pc7KIehuiaCnZlT4aaKeWBQhvwQVQQ2jmpMH1T8AIE02aLiukdmdGFbA6Ccl
F5H4jUsn8NTP5NZRu1fe/cx6N9v6qZa5MGP9ieyLe9XIXOGTU0gEMBRwgmTHQ11xt2DrQiG+qzX5
pW3035LZUVdG6VZrZNdFMsWYiPe/OYUajoluX7aXuIQDzgMAGdwMb1Zevbnzakn+aYJUCFL7FKvG
ROGu/ijKYVOa0lNCJLFjBlq/6nMa3rKOmsHjaqEV02a5jVVcyI4ukkPuNb8zgYUiaCeglMifqvbe
TMRRS416pUotbaoM+b0MoHqIJOn/6Dqv5UaZtW0fEVXksCsJBSs5a2Z2KHvsIYcmNXD0/wWe9Xqt
96t/hxLQoARN93OnjTnn83ae5iMFJ4o+KX9HebTHuOKujqOtmlofkVtTp6pBAUlSJUox3uljdUlt
AkVrkR2qnsjUTq18WOFvqdZAF9VJ6LZiP0kBnpMW/ltQYBxs+XyEYxddnbiAJCxPhaLh72Rr0QrR
YyCNx6BFQhEEf6ZCedaJEhrsMnpW0l94JhbWpK+VUIWNJfXLiPfYxmi1307XHnQvfiolyDoKwI82
mH/sKPs1av0tLdBVk7aA+1XJd47lZUzluUyg5wXhG0OIN4JVo5VT9lurGn911azLU3mQK7kHI3Aq
8R7XYdsxNp8rlcMOFC/aGCOlWTXWCYDXqSZEvzyLRIq0KU55RpxSaT3mrjRB0JWfUyhPqsBC2ivO
Ol246bi7tizddS4xuStaP5bxjzirzfUfYVW/LSN7D6oKrqVePuS4NbZOTudi16QtWS32eMepkH5A
fjwsJ7TaWnVEZ/SkKz3kdJS/qCz2o8SWMCIbNElUinpd0XM1wjmfTGOjgqniwRWiBSnkWl2305CQ
lBin2yl0jigo32xT/Mqm6drj8wWsZp+5Q252ilub0m28ooSD6YY7vU7WjuwgHCukRSXTBfHSHa61
005Yhm9hb8DzRyOPMlu7OndXP6n9nkwHXPShgQ9uh8k6X6oyvMfBoXjjUE9ZGYzouIqLs5G9dma6
IUD1vo7aH1EPBD5fgtNIxBTEEnUb2lwo6CcuUxbsqIj/CJz2QuX2GmCUzywBHVomNJ8UomNm5k9t
pP/MB9tkohcxrEVP5Xq4PJktD8YiflqoAqFKUYbicbVnNvZEqPaPqk1+M/t9RgXaHrDNJ1N5Cjbo
Xn5Y1amugp8MD+BjRAxRAgr1JwUgp9YIW+lGK/XdXN/DMqKsl4wGQwYRkg+pnEqnUi7MNW9DTm13
6pwtednFprRsyZx+8Lb5hBXNZGbpvqjPRakAEHAC302V38x7VyNaCDMO3P0wKegmcywrCckKBze8
62PJpBHnBLB9ZV0lFrHFo7Ubm1y7UzIQLIESASTCYaLmRiryDG03jp44II+LV/VIBtOgGfmjMjaY
xjtps1tWv7ZhQ59wXzZZsHGQcGDEX+k8q1rCxp28JMtgTn8afrhmjBk3ARa2M4xr4Y2H0kGSjsjp
l00dWTPhnzpGp+z5PttJY6DamQGVPkzsmdq8Tlnd7HpG6LXkGdbXFCDj9ol84beuzWZlF0+fSZEH
U+u9nRP8ccjsXI+Z9gaPjGdNA90tUc2QnOPsp9JhqFoaDO1tqX0GhctNwwg7D4J3IzG7NSUid4Nt
gOkZmDirBd/JpltyxV0s5yFbpBwjBw5f4PyOPP1330DfHumEgy444MSMQToVq9bTb16K6be1rUbl
LOa3i2cExrChT0mc7z33Ff88bA8LkiWmYt2PyWlS7ce8ulaJ2a+STD4VIehz5rqHujIpaTrXVEdN
7rgf9WBh4h+K+9HKHpIZOvCUnLLhUB9NNZTrpja4IzxS4FGV3ZGPUWxEKAYw/HbD4FpyWxuHojcJ
1LGYve2NMDIxm4DZodo4EmhOhSdqajg4NIa1n1jVtU76H0M+By0OSb8LjPyPjKfm3OK0EVLeVi1m
ykbo8YAdDfABw/C9SP0Rj87ZC//ojQEmW5OH5jLhrGK3oHtMnnL5Ghgx7kIuc7QoNMIVEuvV0OLl
MJTD2vUS5s6OJVdgqrskVrVb6tFb4x3L7JYSy5CTD6XFR7Oj+mL35oU59rOt5rcmdzNfqc0YokX4
A48RJOyuvkPNpK4hetANzqRDh9ghKocUqbr1XPb0ex2xus5/rM9o66QQDGml6Y4gU47SjwZY2FZ1
7bcJJX8uKVUGPeAKFipI3EHcZTswh1PIXXKLzF2ntq2haOqftQxDQNXA8qUvK2hVFKys6iNNBN4v
hdxnI3VmLbO8g24e2rztVmMIMNVMFJ8cJ33rKPLxtCmVVQHpocnK6BAm/TyA1n9aSFxWVCtD7E6G
+l7Nc4AV3XovZ+gp+CWosKy1VGHs2p4aapbQZOu7EGlgx2DkIbC5KouSYmenojvpLz36ujUclcr3
CguX9BHYw54TazpBxS+eOglexgWDM0K6qyNcKhjerYY67R4Emembhnij2ZD/SF3+HFpinXXUbQYc
NTRJWZOxVHVIeoHjB0+ESJjBWnSxem6lus0ZU65GB+V0PJFYbqpXrzKNnal2YotD5GESibOy08KP
dAJbppCHQxiazVFSb09dCO5JOrzaBSRTtX0BNeP/LyaoP1Rkg7hJ7rKSsjrzVnxqE5volX6LFwMu
EqKIT60DfipqivaVMSiIYvGDzLzcn1qDh7FsfmDR4xfWPP4skcZN/cFK6UmzuHwt7MnYO3oJm9ks
xzuzmTGhGjoN8Rtw+Jy0ZlybkSeOdsM3Iy4LRZoIsBsKgdxoTLNs6zXP6nztaEWwxnKlgMuJ6rVK
1kS2FRhAzbfkNRt4i3TkFjay2lqbpjnnKYiTZSa31ua3DbTW3idxCoGJ2x6Zz2tt842FxVuiJ6IS
E9p0a0AyttvfLM+CWJzmJ6w+h2NYPqiUULiiilXAv+JHaYPdd1Mz3eO9tWrcEjTSgzozynLAenzb
rcp1EvZ7k4k78cI5EaudWewAiw08YrZefy4jwlvQyr6pttk+5nrg98l4MySqy97pX5oArSc0oHpX
EERDF91eh3iikfLHJCWIsk74Xhl2t3Hc7i4EQ6Vw6OkYo4QjZXO7+sC/mZ9oTO57tVMIn3ZRwPQu
sRsFwgRRwafVqdDphI10JGwWXMlWgN0aNxKq/+psji3dzVDoB4xKyolhhcU1Z1baxxBab6r+px+m
D6xnCLfAKNwS91NjqzjjBNShgzfMtzja1O2tmqGgADLEvaZBZELdQ5H9RYIx26T4JFHvN5Hy06tN
1++0msC1OC3PIH+On00u6XgmmA6w11rVGOkwz0Hcy4iVee0OYx9zjSdGuuGxfUiMYLyzAxVsg6mP
WUDJccJy2Cp4wcNDfmqVTN3W7j0eFwwM1fG1H7T91KhUhYf6pe1BRGzZrvWwaNaD9DQGitnEpw/P
UdP+zGwgMuOP3sf3LrN9JsE8Fft+gGrEdKAbAKAjT2HMvq/RjV9D8kiUkjBrwp02slE+6rL/aYTk
emXBOe3gVprdh3Qp6FcJJXjYlc8tRQHy3jx8fwub4ofx0gdMDxPcG3wEOm/KrF6LnPE4OEQX5Eny
oJgV7vnWyCU3VeWqhIqy0XrmfM7sid9UxadqyPe2Vxmx2HKv0ffsZtNtWWbvcDdIr8T9FLyXmbHu
1I98o4SrKkoov1jZLsICF7LhJlWSfa4S6FwHxr1ovOSubLi2DbEJ+ZFXY+VBDwQE14Rn+VEr5aVy
fQP27MYdTNI2urdxLK88YRNGwcbKrJDP1WUBD6Tajsks2G2ZdxDaBkF+qj4SRFZMFZInXfWCdSQo
vUalFfOKwkkWlt21sFHmKr+ptctfSrgHfVWxdjIvfQPMNg3Fb8eZvVlMpkZ1A7Gu51/R1GkXelNz
jeeFRfUth0l7t2yyM0GUEZWHKrX5ts0cQRMM+xz6I5xcnb6UYHVX8XDxr/txUwn64aDSnpMuTrgO
1FuDvcRG03VnHRp717atjTl5tzCOTFRu1LTLJpd+HTCRySU6iGRVD6U4iKF57p1q2umJEft9nV0G
KGNgx6BzRp2JHTcPwcZul+IjPIDVgsQxhKOPRaWPTQXVYd+om+7SV+5jVvCDFlO2yiutvrReW5Hh
vXV56LsVniwt8AauY9c6GCnyU2Zso+Fddhou4g6wfNJpr4YNs7BqflUCJxcUXQyFct+rnWsOIrap
JrNZM2j1A6SDPRArnjlz0Ib8TOpxE9h9S3zhXVp3wxbjb5iLwcWbwnNoM1dhWrZN9SpaSyWlHqPJ
O438AQY5wyddLuZRjnuvGfWD6FLKMHb4mo3gnybPpRAH6VoZ/wzkByeBoV1iy+g3bZGHWyUjGUFo
7h/HgqOZt69D2wcrExvktTOqa6cZ6Z+N6cMc3H1tEJOd/HFsLtApz36LAW2t6rSM/RRCjIoxPEqj
eqlTyBQtF5fePKPjOHo1DJ8wiPwgrnHx6PSV45m/Z8UJA3HcSRpPN9aB7px0mNcZ+Ivfh/bBg/Jz
h1DxRZtjxsNKAW0v+QEc86PJEFuiIyopvm6HwMXUJsmePRucWnfIKMIL5M4ux2tvgB5YZvAzuoeB
Qq+yDuTkdzrU/b4+j12a7aBlHMY+uBIXgvSFWkSqDVB1HM4ZjuMtL6zPehrOptldGaViWxwd04AW
XJ0KhKBmm5odV/c8OgNHudpJZDKcbXIqJ8ZeWO1BG8hBz4cnZZy0cwcXSIcHvC3jfV4zxG0941NP
jW5V2M1NKduJOlfKw4DfTUeZKSA91W50bMHSqLm96WbbnjTCYpPIHbdK23qbZirXnhlxtcQPGc4M
65C+vqx32Cod4EzyKE9VHX1/9SuziRMLBoPEaeUztLq31Ezf2zqauPr1nRT8L2ZMeCF561t7an6F
BkXIJJnl9AkImkHGk1664drEoowKA4itxc/c1/0W4hM97F3SJi/8/4/Oe13V3iakXkCZlqJ/46kr
RTKtssLPoRkeG935rLL25o7NEyhEsNYTBZ98h+AsD0cpETAdMLWZvQOOqpAabJtQsok8cFddPgmm
/CqosxMYR4zS3rVAumtRwBOb0ayiRZ7PTC3bELtz6Acb84e70Rh3DndQEZa7nI47sJUfRhf/wdys
oPIshl2pQmtD/h7Vn4XT3MiZohpdlFdhbrWAJyd9Ou7K3j43e9yPi3c9deGmD37nxlDqVLMilwHd
aTXHzygjBLtA+3D0TwBN148m7zxASdsUGtYIUK9jocLp9aK7wZq0VRJH56pUSK008pONWi0tRL5r
R0v1oc1ZjC7kuivsnSaHELexShDBIh51TozDGrd/at7VTEpDFJ2kO0YIrz3R0sPvxir5jEoxm061
B6NQ+N6kcpo2VRyGt0zC5gy0Ub5qU+QdqWysh4bscdeKNX9wiueoqu+NjiAIbKr5GPFG5nBdXarl
6L2ts50yFRLA5et4VAmuMtITnnoP0L8x/RsqEKsBEGMg3Anm1E60SuXL6tpOqnYs8n4rCyXciJRB
WdXsy0Jj3EpNOC5i/r2h8N1oOsc5HVAQicJXq/YudAluD1ViF2AcaZ7S+F6mIFfuf2RD7dd9wxCg
De8VjUG/LMqPEEBPJIRReqESb5RRf7NbcTXVdp972ei3GuPdrE1t6kEGYqEMR5ZA3reh8V6Zx9Cg
1yQn0AEO++PBcShNC5l7732SkfJG8csU7isIym4gBg5Ny9FgUhqFDCOGUL8iWLlGUr3GsoPtoR2q
MMu3GuUBO7fvB92bqTwMRytBkOII17Wq9VszxM8wLBmO4kNltT1CjcK+FJPxFBjJo0mfsnWdbpfW
086rtLuAJzli0XVXApARTeknCdVIEjuTuF7pYjA20ChZc0MGOxW8mCanao6WOy6j3dhrW6dtGZVQ
bPTILFhVSnYyh/ojSPqPtAGrSKaVJh4z0XXcNEj+gvKHHtkf8WB9dn2JX7++MdSs2mF+D142Yqwg
mLXb0TslWQD7qqgpnilXo5yeI8t5TZxhr+rGQUQMVZVWP2G/g9zDhKPT8UC0Grdbnf5opuILteKB
gTVE75lbS/CEVeV7XWAbmL6bhkkOW3qgqPtgO1Tisra8TYG3qcfJ3EWt9uKRwyqE9zPqZkZ8HJ0U
CZECoh0pEPlwsnJyT0udAnfuvqi4uHVBecXwqId51T+JnlpMGyKGLR37jHCMQLugeswRMqy8aTwV
nbeJJ4sUJZqAmJwMfFKAWd2t5daPhpW/1Q1ZZYrq4LUPIU3tnz2T8rLhISuw3CfZagzYrA1dLgg0
HgnQcM2XlIBO5CbYi1lG/Vao3UaBpSpIDR1i/WprDpmh+AYm1Ny7KtjPjzxwgdtUpNbKjAq06Uh9
AmE9CKO5WPXgrsEamXYTWrdShHGfdXbjF3B6pAvzcWiPegcaHAKn1MpvnByIeqS2upI1DpLwUnWH
v1aCl2eZxrzUOVCCp2+MtYrn2rTrtO41VymB4Yo0K9J3CsLuxrMZlDBQlKhVZhgQP6kY2wk1HCkO
MPoNml/C1bZdbZ46x8EPpSIZMqXPxtDCKSlodu1ZVmZ71sq4O1OAmID1pLKHPiJXjVINh7wxq8fE
VNJHptXz62VD2aB/xKeIx6Yd4AUZRKG2ri212f3dTUNl6H1iDcV12QQdABzCMn9+nySRYUI/7g6+
NTXVI3UY8Qhd7KlSMe9YNhnEu16Ep+6/GsytMgJMt3zaaPN9IgrpqPSlrhyWdpCth4dBEF8/n3VZ
oC3ZRwgqga35ZMu2xm7aNQw7CxuX/2zLYnetYepzXVrg3TXCdkkoaFupvJpD/3fB3O7BNQt596/t
JmMDrHQkgNZ/2mvCxsXCPIGT6pfvzRnRapcQhtFy0mV7Vo5ET0XWPXORbaWL4D4h0/NZBBCnykq2
d8uq7ZXpnAE3+fGQdM9eHWZHXVBLLELZ8eRo3QcyENYZ8pt2XTjDWap0vsuhY+016xCy3mFZTTIv
2SFsMDdfJw4DeSKrkKLZ/LZ1hutcqn01Xd7K9aobqIt5Xt5JxkQ2ToEbUpCguexEvmc6rayX1Rjl
6Vl6+ksuFD6Hql4NoTVPy3k0jqSUUYvTciKrgNQnCi/YLnvbxFqPcHpR1WTlw7KwMlFv05pbC6us
KFp3donXhcyb9bIbRnP5wBvG+5oMZnrxuU0eTxGsK0Ct7/OkzTgwHyh2FCn0bdsa8ZUSe7Qt5ZDd
A8HPzIGqesCiztmUYdw/plhqbhpcFZ7GWtjrAPXNM2Oveh1KO3ttqb5x31nyFk342TmZ5fwoBqtY
ZUpX/jLr6pNQWeSSdXFz+yT/PVQFssHE+CgmiOyZW/5pB0YUOZgKCEe57tWKjmNS74OBEc2qPlGt
gpKb40Jj2gn0A6KJGe70tJ7KXQQW8gkQcTTaSXxktfPgwPB/j2Xy0y2i+k1lTsDorfF+6mC3qzTJ
xm1chUSjeJp4IEweX83MoQuaA5eXbWFaIamcFAY/vRAPyw4t1Bw6iaDyl9VlRx1THErCTGG4w6m+
2lXh4NtQzDbLajufoHR01+8HF0e9f96DrOcS+jQ4miVFGa2n2lG3iqHhQjy3Wc7vgQnuBmH1Xx91
2VE0QbcrGjCtpcly/kFR4fn3EXh/KeCzoUjfT31KXCQQ6JW0oHzfCSshErSKztxmit8qQ/KEiUG8
rjWr/ZVnykW3KhmCET9MbhD9Ebn1BsHbu0lbd4lAbpHNSiejquKJo1KUxtHRpbtl8tpz/+c6uLjR
/5BB/8MqsXKJLB/1AH/QlE4PhVPZPwdbL9dhKKdHT4vLrWfn2O3kTX8Hu9/dkdocXIk1bTaGSNVX
GIUJhknRvVDTx2LS9YtR5RgtGLYEmgAL7NJIXLhwAIrCMr2kTJ12Bl4L5zQ1s10ncEnJCgCuPJXj
ObWMdmcUsAoKE/C/M7X8rHWjvsPZJjxrnm7vuFGcU5oiBCjpcLnL7gpIJ7sKaf/esJLogdEIQzrN
sX+H2R2+EvZHyzx81bTh+Lg0ja1JoSrzn6ZD3/yrqYHM+VEl43vXtxa9b5c+wZ5KTmSf7WSAtylu
y5Qzlm0UPHe9qGTkS+JCN1WtgvoF8iHXG5KVk2Dy9XiSD8uCeFlnbWAnsV1Wtbmd1qPEDY3K2lV0
bQR3J9SycfUJD3oshq/jooSisqsH9R0g+MdEmh9GVVT64frft5WH7Q06JWaD7r4kRQWOpUQMjC7h
wcBVeANpZ/CXbbJ0gwdG93D0cdwEE6Ldss2RxkaO2DMtazIK8gsWZftlbTkR+jRvn5CeB52ZcywL
y7QCgpu5h763weesgXJt/dD90w78Y6NjbXddNlWeW2DpVu/Lmgj1IcvajapL2BUUUNqtkpj8d8RB
Rj5qRPSYypRSy9Kbq8NjASLAvJHaZLr+Wm9EjQEfddyvlssqxvmUmubF9ymWHaUVtlcbSB3PaRcb
GNlctWBU90vhvlAyPgQX5v9nY2jZ6l7RKPEvBy4Nl8WyAx0qcPB88DRV0MdTzz6E8wRURLVx6an/
XMNcQGvBNfAXVcMGkMcq7/UKowprQo9TdgCOhlN8FnrpPcQhwhtPUE9ftueO94Tdh/rkzcNdIZDF
KFFH+6I8lhWuUNZI2nQwFsJftncRMyLZVTdQHAdzooF41QToMreInNUiqRwbh6tptbxsR5JLi6HH
ytxSjsumOknZu6x/vVy2fu/vPYRrWa78+df2ZfVf2yzd1Q65SH3pUkMl92o8Rvr4d6GqzUPc8V0n
E754HjnWDy1BfKBWafUL0O7DMiv7TXGK11bT2oNpG+bO1ZLI93ID1w884F/NUgM+Q+FR6C79aajh
y1Rn8Y3ES0KN6TBhZSh+Y4xHF5etYEyMDaxw+r9iuIxC5J9jhaln1+g/QqtRYZCWLjN2qdzJ217X
emxFVaD7lSqNcB/kBVPrFmmXq+dvlaf9JJ9cecQwuzwWOjaDsTNBSBi6rcir7NargGijkmlbBQnX
LztYc4Lc7259HVZ3mqizrYpA7FB2Yf7qjuOBYmTxpkmjRPUUBMc86pPHwAz/LG836S7/oBjKq1Pm
/SUIQRmG+YD5c8CgBNNK4AYWdmjusJN8T7AkPS8Loxi6szA76LWWi8WBwixdQJA8G3psDqulDVrO
+SU0bTRw5vHv6j+nWJrnVXXL86zcf586M6AFm0rf+p1AGjAM0wHfFu+yrBUpAjSnx/Z+WU1qWCzQ
Uw/SbS4OgGB7aKiAwA5T43UplPo29uCqSWGKn84Ebh0PWfNWZvkNmof8TUTzuWM8+tn0NpKsIiTB
vpxWpYtMYKUwkZ/L0V6IviUfYMi4oTnL7XN04i065dlcrnQEDnO6Vq1ioqV3y+r3jjRTcnKQ4Vn2
lLuv8avSEyNuYEh9cu1IeNumguIrB7s5REZ3t6wti6WJNbdbVsWsLjJlSL2sdR7iQVUOhYuuK0el
ziy9x0RBR3y1iefdS5taCdR1llETrS2LNjxWfzOlV+6+DtG1bF3roXX9asz/dNFIlrBqy3lAMMRJ
/nmPr+NlkNdcWbxHA6XgOFSt3K5beNiPYZoXj8E85YjVGq7OP9vcpms3KSUwqDtYwqFc0e9r1XVP
Qk/qE1qWG3Ni61lFVoXfmH1fNQ6Wsgl8cocL8bTstHC138ADqfZqBU+w7Y1qVzjwXbPWCF/ioHT8
qsccQU8GdFTIOwnP6ZG6Dbn9PGWwbLwyVD634GvBZ9EzJDXq1nrOOZcPQTY9DZYRbaokQ0AEU+CJ
aqY/cK57wzKsp6kOKJw6OjNMRHbMzTF1N8w2WS17HQOkc2yd4AQ8j8FoHGeXqrHriwNjDQi9jt+F
k9/VRWK91kbloKkIsQOZ8vhWKRQQ5gbO/x4JltpQVHejd/giX0fa9Fjramz0e7AlKu6OyJ5lhkIJ
A8/4IQkCfKO0tgQiyZydHG39mPCMgA6TdyDaSXmif2t3Y646F5Pfx3fS1HgoM+LvYlVxnofZsgg/
3pUQprtrumAaV/mcwdA5o3YG6swoXOK6NW8qYPCfq3nx1a6tzZJsC+XvEcuedhxJSJZmQAQh4nYw
bh9GYvdoG130VNl4VsQYvfnL6rKggenY3SMj+1kFhPHQd4NlGw00k3IgFRB5CLzOJJm2D492kdVn
GcncT/OsfdXj5PfyV2vGn9iS0UfCtUoxfSToYj7GxaroaM7HZA41hToxm9fJmOEDGXyaxdcxhZdp
K93N/x4jbHgpaVYckVR5R60dvSOQJ/iW1AEkRFKE25RnQ00aNruKZde/XzIINjZKF2+zQeQdIQUm
Oj5SdVcN3x6XZ3LUxxAThpWluiyLecP3os1iAoBhvT5PCGn9biBxvYkH41QWeurHVqLcEMlfJVfh
hxX392YjjRu6hQJYvPk/TYO8uy5DVzMa7isv/tv0X2c1J5WM9VKklBHf9LowXtSgrp7D/r9W4v5N
6239a4/m/deefx9TeZXcNXUACWUSPcnijTrwjEXxDyCqmv7yMtUwBIjnReUlOEy6VxXfrmOdzvO1
5WWBB61Cpur/bl3WcYav7yaDkrU3KneFFR6RjJi7DKj4DlReuVu2I3yneLps1PLBxRd5bg3o5xWr
pVVna521Xxo0y9bl5bIQrgVW5nTJqsI542/7Zc+ohb86r46OI/38fcitsc8GCnNaLor7oNCK++UV
o9DXFjD17nv7EITa3jUA7pdD/7ctbNO/bVu8e1d4HHTYDrvheVlYGH1yHeWm74gc75K2Q/u9vPxu
04zAHf9us+y2VQuzlp5gmRiaYfisYP5+LIpWpT49v9QVGF/Lq2XRhDy7oCdFq+9tve6O4vy9ntpT
uk1yfMyWg5E44tT0r/NQrgSkaRqb7soFI/uvczBwctbFOKjwayq0Wtj19V58j5FBcR+qUXEvstFB
Ix4YG2/U8//esW97DPy+t1aG4WxAWo3NcuCywFq5uG/29dxy2dBI+GE2Q44dOo2cpJnbBNx4JgxB
rJZVpEzlrjFwWlpWdRPJqIJW87Ssxna84QGpP1eert+nufm8bJYx3q2tSYZcMhbjrdGAeplCOIdl
r2KpV5I0pweCss2nppi+Tu1lZneUSVfhp8RBIB6jj68Q89H5Y2kZboKlpRgXSa7STQ9IJvm/n9ac
Py3DsGgLkjTcvj/tcsqUT5s3GDQLVPq7xQk953GxbcsQXvRslv7ljj77qX+viiZCieZBoVn2Ljum
IaNnX9YztfiZaVmxX9bGXBzpKpH4ZJrvJYx1kQXG8T3ebsOmoZ7tD40zQmWK8nWAUcGlZChEdFJg
AT/U2Gctrb8OdIwI7rRw51yP+N5SmvgevlnI1EI+pORfnDCQP3bK4N5UnbcfvQHVkefdiz59aebN
hYfOpk6B09sudW9DayRrCvHxadnb2gmZGGP6Gmqwp1uTiJ1BKu6tRjS2Lepk2C5H6bqkHNklycVT
Mu91Sk7LW7pKr55wegUBnN8qSBKA3LpQdsvqmI4/J3Jn8bBqqucmDPzlLb0WbEybSL7u+kx/NVGN
pbF7bjMDxENVERcTZHUmKds5S2GBvSSaHcALNZ/GMTOxG/pn96DAYfg+ZJqmkU4Ui32LR6thoTqJ
+qcw6vongpYoHWaQQ4OQVSxvCJCR49t3C60LXmRiZOelPaknzc7oEVouq/V8whnFnc+1HCPr3Frj
KeLtPMPatd1YX4cCvT0DAKj2tcLdqmKS2Rl2+BE9dFFffpDhlMMTDOesARO17dS6CP1l8mLZzbtn
KMVHGujQX2zxw9At4bc4E56oRtrnatIEGUie8ytRxGZpKlxwPl2q7uOUkQ03qjFPEquWj1Pl9avl
/WxEillvi7eggqqoiIHBmJJaxwZRpV/GtnuDOHBemraJ/rN3VTSIuq3xoajoLN+hDKRYO8yj/vMd
UuZQX9+hzBlTLd+hRjX0EhfiHfpuvw1Eam4zNZ32kAPyjY6xx8uy2tdpsdEjVX8x2+bv3skLjf9a
VVNd7AGN8i1qZ3ASQ0leVXLSN+qo1hfI8PIgtLTZY5uMj6gSZxsH37wf49jfoECbf9zm2GTK9NkK
uglMyBME5Rw9eUF9aahnlh2GC9Io3mQuoh1+WTn2d5msTlTmiIyaX/1rtcPkmZhhs10zD6C1EHJE
HUEMdNDm9iXTDD8YlPgEbOSuM+qu/rJduDpcIITOxcmwSr9sJZERYccRhhcT/OIN7tcJ5MFwTFK1
tDlez3HUk2nCBZ3XRBLC4inr8WtnX0eaX9c9jgTzjqXJstfr9fIIgICLfgJAhRPYNqtD62xS3zzb
82JZjTJpHyfCJZe1ZfvSQsvBjwB9HJypiwTp+3ysLMk4iqx8G5F6s14M2FG6vlQY/T/FIYTJRoNn
sRihO1PzYntu+gScHn1trzJn3Wl68wu3DdTm/Qdu4zzDoL88hJUZ7EOsg3ZulBVPqQTkaBW1/zCk
usYAuntTcW3aYOOoXbBOJQGty+LtIJTmtVa1l7BOJZY6BGWNhXezEjJUEs1JT10lJBkgxohr/xje
M8dAjF2ED8jK5cnQW/vBmhemDm/RKh/GJLZnR7HuDAXziP4PrmVtpvVBnxhWfLfvmibeqi1TtmXb
clgfwcIf4y7/f5yd6XLbTJK1b6Xj/T3oKQCF7YvpjhhJ1GbRWkzKkv8g1LKNjQRAgEABuPrvSehd
LNoh9XSEguYC0kChKivz5MmTZ/PL+QOVNd+Qrfcu/zosgEkVtNX2muJN/3azi9vrsLeO/zoAZRlc
s3x8/utnWjfYne0nivrmL80fdF02nBSbNKbkgh+a37P35UCz62x7Mb/sq9g/LbMaNoSiN06UeJ9D
QroPJoIEML9sxzFdoFSjzueXQVGt96S7biimij9RoX7a7jvvcz0mFLBFd/aQ6yWpCyT4E/UdGpY6
y5uakGZ+b37IsrK9ouaKsmWOVVPlnsZTU1/s+/IRLjCl51HsnNgqzO/MWHo32vlXB7ZA4QztKi6Q
MaPkVT6smqq4UzpTJ4rs0GJ+7+WDuH50R8f+ML9CStG7icp/zYfP72SerS5wWn/8nXxTKVgRe2vR
BH1PIem+fUyooXr5DYIL6Nq76ZHil/C4ichM56T+bTFAGXqvn/56Fccvr2ZbNaBy8ddn/atXf35v
NnJ/Hjl/j5yT+eQYctViAP888uX/k89EcOcX34uGBPZjYi4SMxZLKhuLpVfEd9127M+RYymWf70/
P3t5bzeQMDMwGzj8r7fLBkt/NL9up/55k0DMpz/DMt561XJ+Nj+0uxFNFWfT0UDsjw9iW2XDD691
kJ1XKtle5oY+lC8/89cv9K01LuxctPvk9+eH+bdwCvqj3/723//8n+fh/yXfqptqMyZV+TeqFW8q
9LTaf/zm27/9rX55++LrP34LYDdGfqRDx1WKIlLP9vn8+ekuKxOOtv+rVPs0zoc6ela54/lfhnig
XkFCr/6k2e3V2oPXvR4pQOP5HKyBi0XDteMXVIpDvXiMxWVOxY3eikNNmdkqAvq7LGZfu3T6ng0G
eu18yPwQbnfhcdnA990dWZmJcFRoErA5TfJCf2wmz3152E72R41pvSQ3zFijlqQ/wsqvzyw76Y7+
Om7+gJwbDTSrDMnkOgMU9crzXRmapVduh+X8zP3zmRyBckqJGwfvNCU0WcaOfbHPuuq2zqDSxnr8
4VVUqgsvjcbTt0feiw5HPtCu7+sw8twwcNwwfD3ymTfC40uy4GtDG9el72yrj6ZTm490t5DnVG+3
5Dfknd3CG+lMBm1jQDpEHn5/O28iZAN3bby0SG6ebLXyELwZ2tsoCxokFHhviH0POqnqU6r6/nhd
d83zbtN0dJ9J73fQ9a8zsuH3yrnfFPtu7VI0dVfA5Z7fDbt9vrRjSgznlxubpMrgWojny3c8ag8W
yaZtKN7vvHu4FpvjKSg3H+ZPy6r44feH+offt1x1YbqGQsvYputpHO8R62j7Jejz2wMduT8NtG8r
5nmgQ5uSL61fD3QXliEOa1J+AxEx6MUwfvMIJ9uIQfWQsqCwD7W8eYz/+thUyKK2ZXn5clzadlQK
oyN6meqpuQLWoR62YMJt/bGjaaa82YfCH56fxrGWp4Hz+1G153/rd/hdu6SOLtCschd9uJ+e9vuj
sQUPn2gQc6q2TnfRbXW48mL7Zv58S5QDYu7UVHLG/scGeePjtg+np7gtVgMY8wobcPCDG+gHdypy
IRoeDxt0SydvuOmDIL3qTL2cXyESON78/n5/Q59nFPj6uoyPehflR2gu7kms/zqEr+51+fJVx9LN
yYR/cl7lsDxSpEOQsM+GOxXvVuNg2zR468GSwr1cS2I9BMFi7Dz1qFD/P4cs5L+89MfsY0kN6yc3
pElQVnlbGqby7V/9qny9cdFCmKfGf78yf+1sDp+remyyJN0fvPznqtry9z/ynT+Pef2Nfy6z56Zq
IQm8edTZt+rj0/Zbe3jQq1/mf//97E6e9k+vXizKfbYfb7tvzXj3re02+z/MuBz57374t2/zr6zG
+ts/fnuuOtKi/Bo6LeVvv38kZt92flhC8vO/fybn/4/f/rejnevTJns6/Mq3p3bPl/3w70rpKIx8
R8Nnk/Vkvsknkf/3UEVRFHhe6EWUkv32txLls/Qfv1nR323Xc4joSeVG5GtCvtRSpSOfaffvARAs
xdSep+0IVOO3Py799x3s5Z79ekdzZcf6a0djC3M4Ndt1tRMiv4HI2+vlHuwop833Y/bZ2P5V5SPt
7FRnbLO3g5G51iz0EJ0rjUyMIsVAWfZ8AIjLRYXuV1tFS2TxzwwyApXT35ZwFvaDOVdeel5k0TJB
Fkwb9xId7ft2E6J10p9WXvzYhq4EBE9TFy1LJ4G42HmYD/LPxbDOfbP+4Y78Yt+21Wur9vtlelRJ
UwvINbvc0h837imlXLyhrd/nIoiW6Gg+VOVOHxW2OU1AnpDtOoZteR6EI8LkqfeBLsjLJBtuqzg6
15v4XEPJabfxMpm6Y7J4kis0D3oyJ6327wwoU+jqD0i3PrSN/oAs0jGg1plyvQsYXOjghuchOnZt
1z2oWF+ElBCjdvpsJvcrLW5PEroKk00mjg4+bDVNVZKYjGR/Go6rpPCvZBxDS18kTXiOTiT5e3Mi
h7TSIdfoSxXSdaiJjyEBnVcI5cD1+t4OOb1ZUi6I05ryhSaFp+jlGlIrxT1ZNll27k7FCnHgVYj8
eKC4XpQw8rpYTF11U3QlSTXSK6W3CCePak3rfn7PRY6vMbdTOqzJeKH0kZ6jX/OhT7EJwHKKrLVS
35uKIum8uoFhCnNSRefttr5pVbEog54GeUy0Kr3Op+hrv4U/PdgXRR1fvHPLbZm5r2Z2aCuHJYSn
hs/gO6yvH285se8YmLyxEZVHcCzzLtU+Oy8K81Cp7tjOroK4+RZmACtmqM70LvkMDWsdtv5FmPBv
4F+0gN8Q/h5M4122Jl5WO/9KNST9Vb4ugvRDlaB+UqNyEHJvM2ZS4V0WkF6qsIYu4+tLk1WsDAPh
iDvXxI/F1rug8elpFbmINNCROKQHZcQKGcxtS0a2UIzShjT6qC/DvUbcpUELmJDU9+7CkeOLaFnQ
O1dHMgPqG/nPEvqRtmhGyIkhDwXnnOXbQCBj5qrRnBruFhz+23ZKz1UaLsOyvKmmfCV3nK1+KeeT
aDiqveG27JET6UcyroF3FVqoCqvJ/SCTif5IJFZyqGwuyrZujuQfJ+jKzPb4IZaL3FZrZ05M0x2T
5Los9uk5aRH6spjbfEzPjWtOgHRupyFGQZuLncJl7u0/N3V/CX/qpnGZdjAxVeVdaDMhLYcmQ5jR
xqdPN6veLVZ9WZ3lhX/B/87pauvx7Rnjvnbufc938elD13W0xmJr+8DFtOjEmY1joNdVzOI0m5WM
YaGLhYpZjBnj6zKGbYy0F//KAjXcy5IhSNnd6eMq9222hJA3ZJW2LfeqyVdyqXLyzWZYT0V1U7oy
zNWZKuubnu+4cXqNCsnq7ethI3i9AHwqZdgkIlfZ2tY4MK8XQO9CNldb314X2+zchGheTpuVhnBU
Bfqy3UVfqw3WhWuRuaU961GDjZq9XoilUcPwhIt6MVX9A6S0u3LASlt+el1RWOdi8t8+2UgG98fV
yslimKkc9Ry0pQP7YLVaUFyUQ0OqNZXd9P5SnXqQNZuP3cNUNIa2ySBgjVjQEJE8UzaQ392IYkSf
cnYfOajEi6gb0klx0uZUCauU0pYwr9EWoA/X0aZ3Pu8sqggCQBQK/xC+MnUWUerY9mj1QIl3ewbA
cGjVsjMkI3KGbTA9FSOuvJnyBpkG57vaGuvI5Iyl6dCU1R0dn9gb73VsPapmCz1zg3CuGUb/i4a/
doqW7XTeNixflQUnWG/KhIC4j7Ti22LUldVQeQnIRz8MdHOqaPPcboenNhxkIxqfNC1qj90x+QKo
d6NGL/uYuelEIUVOPVFePotBzethbfmcfZYo5mGxQhOLGoenl99u4vtyVz7XYbfcUKdG4S0LGIdl
qejOdNTEmABWL+18kTDyOGV3z+oqMkSg9ORHxxVk0hOT2RvIyPF9uEMWwnj5yjg5Gutx/iXfMkbe
/gF+TsNWgIv79sT4yYzLxAiUHxKR+K7rqoOdu6/9uByReV8nHZYuj7+2HqY59i+AfnANYG5gTEyl
L2XbBcW7rfL0WhdsRHUFM6WieYK5bbB+b5+Xo36asK7tu17gw5rBeTucsOXWyZIpbl7OC3nnh0RV
Z5zjpe6d7+Qez0ybYb+GdZtHgJpY7MH9oFNapYdDOG/AKEadQy2kdomNmgNdilvfPslfDJ4LYTII
7UjZURhEB3hFsI20T0m7WtOJ/bjYmlPx7HSK2HayXYnfQf/0ewpCljiq+GAa4VHmA+dHjvw6cD14
AP2ptdOXb5/XLwbPc6OAm8lC94PocPD6Aah47KZuPi9F6Rt6z5uj0PbpFIrsuscdxTMg2zkwFdn0
jFkDbtxW9rZnfXpXrccpVuaWOgo09eP9sZX7Vz3O0dvn6R66jdxgT9HUVrsK0MFXB+OXT3FlF/up
WVMwemVqfASDE1zhMbL1GovtYTIP4kFWm+hcJqL4BLLl0qHutEq4BMavSpi4Dk4aFbWJy9aP81uy
RZcpW4Apb0rMcd5GSyGSuzUOHQpV8r61Z+Ia7y73vXecI/Cqn2avrwMV4BtphxBDH7r9iWMXOYIW
azM505FYxhOkflpE1avnxjJf67SwSCzs0F7zYC4VHeutjr+irRpQx4spNolSizwioq+itDgpYMee
4XnCl9knn6vYum8wH0d5FCJslHxu/J1ekHlYm3GgcYRNj6x+sh5ny4OkL3X7BcCeQTM4xj3xkuu0
2T/SueF03zY0RUH7yOTqO/vtWsdEG1mF756p/UkFcQqJWsp6Q5b7adKxokpKLlTPZlDBCzpOGvat
pB0oMBip4GwDqrrUhAlMrBawwmL+KL1VqGnSHTzZTmcVCgaUpYGeaodtBYFudoNOQSmkgzENJQF6
kf9Ikfsyu09Vvc2PQmnm0NYjhfk4SdQml0fNvrrpp9nGtwObSXQvfsAmNugbpciXNpMMjq6Hq8Ky
KA0EMTsST4x7UsJdtETG3ek/trm+q5LyWY3hV3qoPLWorxRWsFTU6Z3IvqPq6kZbZXRZpP0Der+k
lKZ+bTzOSmZVUDfhGZXfjP0WtdnKcTdn4YBLRbDDQ7C9oStuclKxjFA75Crom9sctYb/P3HLngrd
GHO1Db5Ww6Y8DmENniY1gqTAXg/G3bABkq5FOZLLDvdmf6IzfMg0Z1u1Faw+bgRl1zW9jpJrs2WP
q6J85eJRHKkKlrmKRHZyI9oSEZyAkarOxglStjvxAHb8MtX0fKlBv7VN+J2g5kZTG1lLHT/bYoeb
DAx1piELUHnE7xrFlTctgaV4A7P3CPHuez+q76qlsi0YVHOsHBTS21DRBSZKKT+k6goFfYfK6uSL
5cX3RbjZH1l18qVEHeV0QhiAQhQGp6Cw9dgaJjp4FHj4OCIFGhBgYWrs0VqkkCeIkLhRIXd0MtHX
3B2fmtS7Y0PAo3b5T6su/TJl4ntk2FskIcbjaUe3cZ1Uzz2O8tJymQicVXlEeZZ7Em4xiDRYOWsn
/07VLBQTj7vzpLHj66REJoLU1QLdhitDzen5RAIKVfw4bonRymdanNCXNmN4qZzEZYpJgbkMVNvj
Gb348wHrkF1DHUscPtGJ6rgKbRc33f4OXbtDVBuVBLmwKaBL7oQL42pktd82srNf/dr1A9cF0iWx
DA6hQvHLfwTV6eO729pdtQ47pjgU2kSDJuy8y6SkCqAmIMM/rRL/KkH15ahwZYITX9j5oiHqkhC1
3HiLHEfWivXi7ZPTPwcFvgdsY8sOijyqc+BE45q79pA61Vrt2NIt4I7NcCveVhPkC1pbnSn47cTW
3gcJI5NyuA1tpk/o+BemT79oXLcXV5u9gIgYyupdGDDb2QvaDpCkKG/C2rtIhvKsGhEGYM9A2+Js
6/k3Y7VbiivejvqujfETCxThqrE8yxmTwO/J93PJPmVDWXbtRv3t25c+B8gH94XND2SIusZAQ+I+
uC/pkClDaedapqHZ4tk4Hg6CeqIp/VliFytBfyqJdRo2P+4R4P1FaNJzQXwKx/0gjkSA41ESOFsW
gIgdLssdtypMkfJgxrXMKuKpt8/7IEkjcdyM90AUd+iOGtoH88lKeroJq7JaY3ty3IWsgLZh0QpS
7pSx7fhEt6yKxCqxPFOxqPrB+RgGze5aLg5H+Fnvq/JYTeNaOZY6DhvkAXRUrCRYOEdYpF6onpoF
tcU9ob3AfdGLwe7EpDkaacgi/KrT6Tv4QQ1AYG65ueEicun85NrFSJ1zOh4T0+DooHy/oGHDYxFi
Y/cse7UNl6oMSdM3WBHdlfXHZMt50vgOAQoL6VedU01LlRSFdTvrXsJgHRC+z2577zX1x9Aw/4xv
f5932E1MAxEijmBKs0uL8bp4353TEpwdzhTX9qi3CSJH+f6Bj95siu0OSu12TUfN0yTDTdLAJC1r
Yet9SCwiYcA15RKFmvIZpvU5UealzKAqTK8VtqcSV8jH/qiaWCTKF8piXeyYQgVrAwkQVe6JB9lC
2p725KBUQR8tBYbIy2gp8AK3DM299NyN8SbyiiJUhKpxqGdnCgezyq1HtDqu+q23sMjJoG5GKdF7
YSyg6S+GwqOAjPQJyKpzOBS526skzu3NunUIjAJMtmW4r0m2Yzttd+0pnUqr0ypFZ8nV3tXsftEN
4ikxTFMkS54mZ1dTyrN9Njrbw6Z2Egpmjb+gIH5DT+xxA9YEJlVBTS6oLD8ye5dwYsfYGR9/UY9P
ltfftq1XH/dhsWLTGmjpSf4b/Hadt0zJgr4/g27RaIN1QQtGQpSmvskt9i5Kx6/cgsy7lXzJbbO2
4XsTdZvhuOUWn2GZCFQDQhU9EI2nWzAF0vHI1aH1/00CZEjmbFIUl30xBkchNLQKakMayx9D29g9
0nuFjj706oErs+m+a+pCFjDG8IkzHkyovic4KriN+/2l57TtsYrwzUxLw0mALXyBgv1d+VyNqdiI
koZO7IWNa73jrZZYVk14ZaFDohh1/EiwmcCFIVb0NHQAk4NlBJDg4vfF7Y2BRYQ9oG1w0uWfkBcs
QvbJxGyfKfYmilcICrRxisBq6pYn4S6gKTbLu9XB1xb3QRTAMfRMUr1D9QO+Bi6C4uYVaK6B8Wlq
Cvo17hBK0hrH1QbTyhvAi1ARXIuH6EaKcqGSlQpIWKThV2svzhUbHGJ4oFAh/dH2+Wq2/S8+jsPn
JczIE2PFj2pb3syQQlLl11XPR4nPtIn1VVsQQjQuqlkhvGsG0QUokUJ0sFya75Q8g9H+nFSbZ5PR
MkqWYCF+VbHnjCXIopvZo1tl19hNytdtImrEJCmYZ8IkpopvaKmdH01gjiVS2zeiCmg5YpIG4vAJ
h4JL+950DCdlil/hRH5vRjGGIbcPAiFktk2cosLJXcsdLFu+w9FINKOQR0zQEVBGJ/QwR6ZY4/+n
1wDeyyK28a5Qd6AVhbjL281REIRLtwPHHq37XO7eZOHd6hQYp1WIHpM4yi5pAHJH2FAeT3mPjt2W
eUQJGvoXSVl8n7Jd95gozibYik1PGDnoZRjoPZ673liPxQ6HrdhijpWdASftuYbQYg6IenrVcx9Q
R+LOirYQMFDvxveIUbG1mC1iKRu5MLoxLqax7B5NvUFPfr8doe/1CGNA29mwN4inmNOv9crN8JnR
jkODOFH2CY4zsYSPlyY5EcnQzNYjrPllBFKzRRPKVHIJR0rXemwL/87aWbtz2nxbHzI/pxFUbiX4
B0nxPE89kMx1UjBTYDk9ELtSlJYxlpRmwFmRgYEZy4eaHSRJRScClJCGV9gq3AszhRGNmxHjcSPg
YZyCIOGm0m/kZsqnJ7RRbspBJsgO5zZAExAqDrekLOkF8F+NX+0aqls268LmLlRbJpmqAbeLDTBU
oRG8Rj2pv22aAq+1JsR38h73iLn0tnvg/spCz7ku5TmB9v0DtwZuRoEnHW3WSSaoHpB0ZWfXgqnr
iF0JXLZQKwTpT2VyqQ2OHXG/JC+SmCQQ/1YK17S27gXqDdHV5WsLwU9gFdHPkKh2p4Ex8O3YllTP
ygdXQdn6XICLoiAJtgvBDuJHWT6uxtzNfhzqqe9c6C9ifKT0VAgE5NkkLA5d14Li3THzN+sZoqdq
AmO3Id0T4KT5d+GeBMLIGpI0lmrrm5BcUaG8O0ldEUXO6DYB+nHlEwQq7X4wdGjABHhXuh/gypFt
AmkrJvbjLQ0UBemKYuq0d597NGff9zJ+6Y9GgVxOgKfphwdgTD/lhTWYhhkEGmF8FoMR5w1wJa1v
ZnwbBE6qMnWINyGYPZ4GIPJCMmMmB+yaaCOCKZ4TGjjbSURcWnFTwOcbiomCHSAMTvrb92EmBR14
R8QQyguDwAcvPGRUWE1gbCvfb19AJPIKJKQuZRIVLWAyvrskBMMK/xnRAsLSD6HHYI8kRKvki+QG
+tC7euecZJIfnFMA8ENmwLEjcMyDRTBNFrvU6BbrLghvdnRWZxxRvsevFzALb0wmt0xoQS4VXQNN
hpK/YUGMZAPx4cdNd7uPrIvRuMv/5NzIRHu47tqzbZnXP8aDCr9i1Ej1y7xVWU2dAAm6gCZfxD0a
n0/XioZ8OIkd47TLV8m2vw2pZwjKYmEV2bWsp0kRY5AVffvcvF+Egzh35N5dfLvADg/Oza1VAHuj
KdBoYSdvlWQJx7VJyQAT8ckykokoELWgg3oXQEsFlnZwbCbSBOi4J3V4KxlhIIwzCZQSt7gu2ma9
r9WZh/aUzscPCYR5s+d3WIath5hDxWJrScpsUNLeg7ttfDJhw1pvWKqk1FuXSSPJmok8HEnHJikW
rSK/lmY05KDBHsFWGcT3OcnDxugPsjhpWx44n98eHuEl/DytiJKjgNmlCMNe3zrXo3aPwm/Y/x0a
aBXJxuNEkYyEaSWupYKJo3beh8qtngWrownysWTP54XQPE8W8aJOLyK3RUqMWssI1GPOvZET3VfA
X+0Z1CywAeZmytBP3UOYgICF2SrsmQs1QxoQTWGT2tIjefsyf83ETj4727jCO7Tvkuw6aYg+hu1z
ESfn5MMW7MVkxtlDA+9C5rzpiWElzyf5PjILYQo6F/a0uGk+joj/lT2Xg87BEQ2HrpsNjlAImINM
bMMPFAH5b5BMAqOFOIFQkJZVsD92B/+qIdErExTW9vEkDAEvldLYzartyb1741NAq3Jrww1i65Hn
Mipv36ZfwNp+4JLutAOyApAiDm5T39j4yk5erIXcIV5ImMdLSXlLpo27y9bl30n20xQxIk2IXzE6
woOoyCRJOmseIUZVwjUNZK1NdC8jVGU9nAn4HR1pg8pbBKAC/R6kwCZ88/NVuSNE+T3yR4jrPSTp
F1t7QKrTY3NQQPdzhvcHy+F6xhvrqcsZcFmAZL5HdgIWJdDKbRv1ZAWH9Zy53ULVIDtrbM61lkVG
hpYUMwUMy756LxM7W9NDa0t/Msku+7YXHJIXewoL24mU4rqlSD6sMwpshRixH27NuGR7gPLCRDDM
yim5xMW7nWGJOr9OdsBHKOQWpTppmWSS3TeE/KazHpPRRU6YGV8DEZGiJ62zkuw+Tc0X2iKkAjYy
dXo94dEKMUMMgyTpJQIWA0Fx54UYhLfn1i9STr6wB5XD7ArhbEpK5Yd7EKRmj+xpie4fRIAkjc6q
LP8ku4ssdM2OFlbdBSydG1yjU+GxwAS/lqhe2AWBi7tcwtVDrvs/mRxkmOGDKPhTdngAUvQtJHZQ
lByQAjBCIAHKuZOcQQbOCkusKVttsSP1lBM2Qo0QZ1msatmbW0EYSR1QiPwuZCBuy+HkwBONaGjO
0vKDA7dmCkxIAXSYrSX+md1RrCUgy8XMR5nMqRqzc6GTtKSijgyQ9eydia8A/0AAIwFIioAtAKZO
jk9ROXpRkqaXBKPQOoRl4+IH0dX2P/AxA4htYD8OpCu4aq/vNhzrkIy++zKoMrOFY4DNhE0El2CG
ADSjTXwZjixDB7M2YD4QpBHaGESZRdGC+8uwU5eEl+ZdURhw36YYSdarIJu55V30W0gkVo5XaU7E
hgDod2dW3N++M3lfs4xn6DAgGA4dQW882MavLycYPdM2QZzOyWZjg8UyR2byFwB8OGXnLcSpIoSF
AHQpWxEyfj25j/1D0nhXigpTwaWsnAkD8et9bDP45QlCj3Bxj+CyBQeTONj2VuwhNbHWmnhlQHS1
sCQdkxKcYh6IULAolv6ce9aNMG4knDFd9UwrhyshYZlOcCjBC1whKU3e5ZinH7M0YNMkwilYomL+
yW5CKVsK+UXef/ltB4I1KLCkkuVndSmUKpgZpESFSCdxRJVyAjguypHYmCFIWiB8Mlf0Ab0UCL8a
mb5bhisev+s9UbdwoaYd8ebslENMSlqOkAipY37g1Aknyewl+tx9IIN9XaE6qzsCxR5TzuR3i+Fm
M/izLyVgQxJ2t3qHWdzwOzWAIOyv3oKVIY6Q1cO2IXh9e9ockNPnaYNf7mu2nYD8xSFzaHKpckF2
f7M2BqcmJ7Aa4q9i84SjEBJVqIH3UrDRGpPDXjqnAqAE5jpAH+qTwlkVJ0TVRI69EMNYFzi78lVx
dk2KKknBHvHCcaB3sXg6EiRjNwmUFxBRztWuZ+9OrhNaDomnLoSqnKlKD40ltUUPTSXMFxaR2FaZ
PkUvcpAUosguIBNEuEnC6BPjKPGw8m3/yO2WgpsGxFLiOrY5/etoWvzOCP5sBOF4aAGiHDeijOYg
Vp1o4BU71G+jFsv/y/+vinE9syjYNSQmSQqMIzkh1cPOHOuVanKwfWEzDN0x8N9Du2PLZ2uTHKQ/
hM9dUT6q1l5XDnjMFv8ZmF2CLRlfmZmyeiW8RSwRegZgDAHtYO/PsA8fJa8kpKcQXfqCVmOyzcp2
S8vf+4LSP/CKmbxGcowJNTtpuImyuctG3jpAQawxgDOU6DN9+RKTEJ/Q6e2dcZP1/nrzIIvvBja8
Kdztn8oiyHT4O9DO5E8iRRXXPWLKZi13eaD3hJWH32ATXQgFJiGHpVFFlWUsn5NaPSt8qCsVmSqX
XRBsYM6hQw3VHdaD9mK6CM+Lnm25gKIgPCdZxmFDthzjXVXlmY9Sv+/SzM/G50jCpUTc0CzhMGAj
ha6YNAggi/sMBlIk3p2sWop314TfaIsknllMjnc3wZhoEs6TADxIyUq/PVKO+B0HI2U7KghxeR1a
js8M4R/9EvSv7DBW8UouOonMrem5Q+L0EkLOSQjZ/4VgK3m5OZwAxphnDhfZ7snbkaCHBHzcuBGp
B1IMOY4Uzhudxb8EG+vo7ROeKRgHJwx51aXoCBcdxZWDJZEbo9p9mW5fjApbqylwYiE+iSERZ1Bo
nTPfFIKtrISQjFIYSjbS4qKa55mfkhhiHjauTa7p+HDMbn2nIA0IV6XdAjmwAsSY9EE6HUe5ol/R
v4TOKA67XLOQfgGFT+Xaq3ZpTPxYaThqUFhcWKtBGX2dOTjiFwmpWPiZwlkRHsvb4/GrG+iTisTo
kCoOwkPcLndzu5iCeLOucG0EDxZYQHwjihtJ4LMx/U4fUhCYWyIsuZfax1gSPcvcM3u26Bx2KWR0
IYhJGkmcDKsvVjkOyDvn+zP8FkEBcOHesF1rXM7XvsTkYWN3m8hfmQGIpzbgiSWSIJx75X2QVKqY
t0JxHZg3s7WwUmCBbWieJOmlGg6mYYJA9hdCY5PQ5H1Q7ReARgQ8CPvfpq4NgOrgLJtd1m1LP/ZX
2hXXHEZlOIEuu4DqZSRJU7p4Y8y63QnFDKx/WAwqAS2m2y/Qb+Y9+wSwR1oyGTOPhp4cKLII0ZHO
IzAeps1zNRKw1FG7mNOutEMjW0nvJVpPmOC0QprvuK3EB5R0itwjCmyfrdy6dy06dvUjOayhpGKa
OFjKQEFFMqDlwB+fJFJDOKynN0kRnFgWSXla2aqyC8/cjKi6TDgXOrsjEbbM6Wh+kbO7vBfv/OyR
oUVPEYfjeBhiZ2bh/mBXencbDwPp85WtJKuzu5ClaLQkACiSgH97kdTC7tlES5qOHXUJ3UUxgDPN
mSRLmEJwxT0WY9JHQit4j+z1c0RG/zbKoLm72qWR52HRYpCXZKTrZliJ+S8m3AqifQl85sqGSUiA
8IBZAH9AUpK7T0KXVntG2lqeywKRaPHtBfIz74Pz4pzwmkIvUFrKbH6MFN0EgZGq2g4r8SilSgB3
dNG2BDzED9s9eqOx83FeyHiUyZYASCJ25V6qDCs+muuJwS0h3vVhfP/2uc1lL6+Mr4ZwatOIWymg
rJ+54FsT7OEg65VktNsSzy1ijAzxTQQOibcr56hbIQXi4HrenVRihOzvrRB+BNYDJ3+h9OIA9FtC
YRsfRHxXRdkEJz4BYEmQIHueYHPvXMBP1keYDy5dLT3f1j4B+evBzUuzkwSUvYKSupiTGhuKCxLz
EPr+nUS8Kh6fZHCLDGuZE0QIEFYC7gMniLVXzvCUx3D8mSCSMJ/c8Ovb5/jzxGRvc3zKM9jmXEgm
B9FW35cDVsTpAHaJM7DoFQ1tZPNqAeMLRSQOTUCC3dmKExq2Bc5psH8oHTDN6IVE8n5Qq39yqjgv
D7KxHdBsgnqAAwijdzQ8Zr/sVlIK1NbwNHbAY53QFzzGwrqf+u5Bj4Q6ARmhnXoqHJxVIXokpNDm
ehz8oLFw/+XkzsnMDKRWplTNSV/d65L4qse3pMmBuEs0gkUTVi8EhsqS5CTq29uS0iqhXIn7TpNC
QivvSnYqmexCmhFYbYO+shdFp2/fE/2TOcPdoGYNArjt+DRlPQC4+3w/pNt4061mR1xozTXVL2S9
jM21AyCQvJiDBaF4SIwoyZZ97TwEekKG25zMlU4sVMuyP9TIuAqzSUibEu+7KPSlZkdWWHJNVKsI
ftimNJlVHcReeE/c8bn8QAKaGcYAZhUwAFWxf2U0j5DKIjFFBUx2ALWVRIgS4aFzetJvgTqYMTkw
MczX/7OhZ2R87bGWwAUiSN+vV1SDc+xws9vVHyBeu1FPrcud3wBSxHR0mkisjU+JzyCJBaC7LXUK
t3J6AfDSzNLKaLeL6/U+VfnnLBNoG9MWtlZo8yQ4WPBu4iF47hXVy43TA27tFi+QAH+zu9yq/mOy
z66SdlwKM6Fo9V1m7T9FA5X9TEjBZN93gSjfYExemVFw2ABoCzeIKFnPs+2HzREVZR8ByhYOA1uJ
npb8FcV5tTnh0WyBE35/wst2Q7ZX3uQJf+pL5Sz5l8eXJwIfEiar7Xn7WPXP1bDkj1cUfGhqEmhC
YhbyOb77U/sYPvGEj3hs/VX7SJbq5cA/H+VYtkSzlEPMH09g5f3wp7vly0uUiHmChg6UrLmoUYVn
vMejrpc8to888BdG8mjSk5e/l3d4k5c8/vhXbuQYlA14ExrnSTkseUGMxhMeiRx/f/zSJOdWfsLf
9EX+7Zcvf7zNb3DQy9emLzydH+TIlx8YVi9PXr7O1+SnXh7zE56rL+FdNp0o+S8I89+2JD9v73A6
bR1KokwAwsNUWZkE6VY5CZFkScozfClJE2shdXRJmuK/B5/EWsiaR97gvA0nWDSkX1wIp7JDDmSq
qDj6N0Dqn9KfIVzTkH0HTif5T+fA6+23fR1Q3IprSWlU0WQzzifbu9T5tdn0pEsItFQetD4wK7Gr
IFJCvywMjcxrgPSGXcDrHv6NhfxTEoNzYxVrNh6WDk9f2xlYjTERDjU2ssOoCleDMjGBPdrCgsXD
LlPAPQgBeSjnoxj+RnbFpKEOiLhQdmuxkTm7+jv381fn5bN5UdRHwTDr+vV5lY7VEI0WlLORfpfz
CitSs2P6RTDR2c+lWFULM4S6JsHPUR4n5R6e01DmVjJhsmv9G+n1X91LH797Dgp9GuW9Pi/q8ANv
iHS2KnLGCIyzGpPPSd0dU6Z1WVfFhcT1Uv4oSStxISVjugv2n3y/o6O0dyd1VML3AJ9/b8/4acyk
yIVd2LGpOSY1deDhuHXfUNlUT59k1xQ3srAoPS6AX2N2UdKYZurPDILqgkZJbEqtCIIF43Gyje+h
dF5LlhfE9x3AcvasXtllOS84iopbSc3dYZKm2YS0G7CS6ZOQx4s99F5D1SalgaqLvyb2DkrF5BKz
6KudxuaRJZwLdGAeggNJ7XdiUwsXfdVCL++t6fPG7K6Uol6NEsKwouV8AWLrgmgmwVcVQEGUQU86
IZ5V6XUDVjfDsfhSkiqkP/BJHBKwUbMgaSohb9Jl4T35Fs873I6I09zIiTSlS7QSjA7ynk1Q50ng
jiP5KPu7ELmTXQjRzpChMv+fszNbbtva1vULbVShb27VuJGjJFJkx9s3rBx7GwRAAiQAAiSe/nz/
oOWyQJa4Vmp5OYobBQQm5hzj7wa18X2ed6vHlEnT35AbBF9JEIbjzFLUxDip+/6vbkKYNga+y1mG
BKGSySRBp69doiKV+QYjObP5Gswu7oLZsFUAaJg3NK6Hfu+/WTRd8g5ZIYFU9WJ73dNS3gyLyfnA
20vziGEzPzBwy/Uf2lRmDAalPC4mf30TbKclk7PT4XdCnDa/Bwl97XSINvfovJCl7XAEVgnOvCDD
JZshLS8xaKSEYV8zqxSpWNPuf/sfWjEv2W23h79SlHRXuBK+43cnmP4wfX99qzi1d2UCFVzm9/pU
Jazwl6+kg42l2bfhnuWFCCKhS9ouv1Dw3qdx/Q3LQuoc/pExuotQ67krlk0i3Br+gMUBu3g7eQE1
CXRbVx3weYBFBJe8XbbHv3wHTKgQUzNxpe5c3t7iTUrT7LD/y/bZgn0fgz9JuVgMSmRR4ka6Ifvm
Ap1XPohZNf0zQiGIv1IzL6FA6O1A3ZBuUzRekxLa3+T99F2ITd3mX3Q+1AkqOnx58fXl8io4Xc6Q
hm6IeyuIYljX2UlRhkQwpnm7/6uiTwvz/G93QDCRANjoVVZTFXZ0q1u0XSCAgg3RKb0t+pbtef+R
4fN/jr1Wr0frD7HclRAEkqaIiTOgrGWzX+2JgGSVpUH/eZzqt8sivs+GZkNiJORKDReXqeIIQJwR
BkxF9Pj6YjJK69fnlGAWcola8qIwAut2ZxQj7h+iF+ugYNlCS7CYeC3vx+Qo8ep6mMUi+5ayf4+Y
XtTR6smIlFLHQtQb4k06jWpEr7Pyl3dOAk0DicqAxQdz7CV5T8uBS2wETgpBvt0K4ewoEx+PmnYY
xKsw/DugDQHeh2sXLfwMd8qIUrvchxq5bAlTgnxdyiNrmtvsW71kG4dlCcLqKdniC1vSA6D2Uhsz
LaunAPFnQjMoR0cNQWoCnSr/wnRGpn/3UscGu88iFsaSA4zt8hkO1KEllYXTsB/IDSUzyOt3/wR1
Pd79FGyQcz88iQNyBr9lGotLqvtIv4dEpWsOH3V3XRKAhVxKLCYBW+ci/UWc1YFnDNHygUPRLK/S
JsVDc7caNr/Va2Tl6K2J9nx0mvDhsrDt3PV6PuskcaUTRKH1cuuZhnDyoXGOq0UMrlBzo+LG8bN0
RiGhdl0E12mpG/BFGZIV+J3ugICoZ+HjvATOvZPiUb3r0cAyPhhAdxFoOqmSE6QOCVCDdJrsA9ns
HQ5Kdoiwj8NH14PPlD6KlAq4TtphDkOVCAjdv+cOBBUImARfluMx8UY2xfrr4FGHgncnHkuEevXC
05+jSFwdtQsMPpwc2HA0vzo/q8Ok671H1S+KnFAdPxwW3/Mgvdntk9sobY2aU90n3sSt9/8IRRJr
2wfOXTI8OsxIdFwgdtRUsqu/foneCWIhc3jsexyWIdI833bJX3tMLg1V/cJ9NBTpl+7y2Gnm3v3P
NvP4NV0lXxzbTH5Ogyd+poc8/nz8wyn7ZfWOdvX4r3zNjyz5f070Nd98pYFdFVhu3vKL+lYEwvCV
6z9JkcovHL/98Rv/bGP59qr6aDf5b6l35W7ZD1rSYxuqCoQfJBhgFOYX+WIkuha6+0Ubqp6JzvLY
f/IFP+hCwwNKhLy1vw6c9/MPPLem9s+fbSlf6M8qs1196M8W9fg1/3rsT/mZr6Ug4vv9/HM//xBf
HP+cmtiDvpe9Lft7fvXYx6op5bGvvtJ3/vzRjk98TcepH4Xu5uXuM5y3BVoWSYrBnO6T12uuBUsc
1Mg7XMOPYa1HxgM9gg/8fFh/XwDq2TPlZ6iy4wPjax6SwoCOMIR+7xmP+PErnKl8M36Di/51aRz/
aLVfayHw3Y7Pni9+4hd88QPC+AFdLHmztQii7npoiFy0Zz/eHx95xYFxhB6OP4/9PatAAMTPBxsW
WE2PyAM3/vh8fv7MA+Hh8vPxV34+pZ9PTJCvfo8pe/aXgUyaJy0j+658wS8/L53j9+D7/fyiWzDh
+vk/wRdQg8efASNgEIP6K0+9dA1/KLVGfoASAjH4HafU74M6HH/mN/n654/jv6Jjubwq5v0YZDka
A34m2i5F5TPr+6douQ1LJxsfdZqJBTfOkIYmbODoDsD4DnJwDEXPPb+k2AxceidZjwA8SST+RZ+o
K4KDI83NVfDeHHV1iLJbEFgyPMrjkWZUmhv4XIGkCPLdDsUUEvCmJ2RkDXeOyE88meUGgJKXKBpI
g5bl+5K+6wSi14VFnErs/34IGjE7Tsuga0Z/WOwem9XqKe7K97tg+13HfxqhXadGWuzi3xfFpzSk
d92tvroRmjnuWdqicOW3VcQPhHNc2PTPPEcKQtoL3m8OzpNci23cHrz1yGUNtKZQWhKswnRwQBLW
BTev4Cw9S1FaaYEockV9iMpDtTkuyDupDS5bZk9vF1IMPCU+Jzq3DMTzZfWRtOnmMFXJ7lFUm2Qs
8o6I59XOn5MV1eX7j1JVSPwopZKqI5Hpht0AxKqAvCxQMpzhRQ2t6yIzzoOgpIq2FLhfzsghJ8N/
qqLdY8dgliuXRHEkd0fsHnwfjTIHEZ2wG8utf0Awkw43qnUVV6Gq0zLCWI4lzt0J+UC7piC+8ExP
NmzYU0p9NKPAhrTnM6yk3uNE89ZNj+ZASjbYaMyj5L6+Z2rmk8yjEvBWO+/OZSy6RLxuzESCw+pr
6kMcq2xLXAohQKZgc0nBe9LRGrWbEckHfYrF9YTMTzdV3hSrngWHvgZEAKKSra7FhTmG+d+JV90t
lxHzMClwFHrHfYblYOEFhz8OO+YYBetJ84qfjAnwne+BsyVi1L3UeQvBmD1oAA4TorGZkBz4cgFO
YqD6htmzBrijD9SL0dUAnLDSOY5c825DWFS4tSrSOaicSMtIvjEI4bHb8qKgIpMwQt1dTYsk9eVl
cctJ8839JMY1ZT16MWaKOWg3+TiBiR7cAjxRomOZOCqiE76AnBZCFka8OfQXasL0JsvwURHGgHUN
tliiQCBQ2enNXgVj7fas15g4HbZq9VCtLwfayEK9XBifsC26fpoiKgufjhgPzcv7XJaUowfsDo+i
yaSdS1c/2qKDHJ6cJIr9Md0YJqOUyNpQCYcgejL1aFcUr/ffv0EE/rtsiIg0M1Cu2UUhXA6bxb45
XtQPVdC44l4SkqVOuUOZE2KKVlSj8nSqErYEk75um0z6bY+fzymBTi/Dx+ceOXGlHnFkWQQylMzA
tyEdFjGJSfWjwhLkOtbSlEZJ55xsPWJ9FfvT7APgwvDtOLKHs1S1l1vGjwsiGKBVGNADtIiXbOOX
VHVE2EoGgTutkXv8n8fkmjEGeELRlmfgrIrDg1FVKGUzgLfuh9/yun4rf55sTrkT3urMMFccmbey
ZqUuWEiD8JtUawABQAZlvRUcKBhyxwHf7AFRW8ljJq1Lt5H5pw/SXIumlQJT+gmVa527TI6cKLCc
hSWAbxofCtAixNS+Mf9FIehKETIUAhO72NC0xDahVCZOr7xe/mHLOwA6QDuQjEg66bW1jgaUak28
vSP+ueUxCwoQvKqdWr5QQu4fZD3R7i3lv5IdS58PaFAD7ZnY037Xv/GCxpg6CbmlsmJIEsLx9kEH
Pq/dfV0TwoNYQyeb05CimEb3+5GCd0QzgAGnclH2ot+1RCvgjKnj7ZPs6TIwce5IM8k8zkbUDdH8
SHMwYTVxsm4e+cejkdGr8bObUwas8Ezw/sv1JzumGntRJOMhfSfMRgYc7Wr60CLUJcKQrvzCy6hS
crYT8wYSHuXLdEAjMnsZN7tmiT2zPu5wuBWFN+OcfEjZnyiT3nTT4R/twFqKUgOxY38UVyzFjXbe
ywmH5+8ZKA48NlGHhJi/vKYhjgH8mqR+1MPFsnof7vEdKUsNK6pKzYo0BS3SqgZ2Up2iHUyiPy1x
rUDVnFLGkqX/fdiRqvT6XfPPnF8AxyhXUh8K7FT0WLG79aiaH7XM9H4L0tTqeSbd9WJLe0OID64p
vl7CQoTkwoxrpIkoNasNjNiaHFe9LKKdFK11uSI4BW4CeYxQLmHpISNnvtkOjCA/3kvG5xyuykXx
IDWEUDHVKXmef8E27YTde5UqZimhGhhLNl52igCnJUPsPimA6HJ5fGarTYl89MCEE8gIGoqXz7mu
20XkbzbNYxdRbm48RNGLW2Y3Y3ceiLWMeOggYMc9kWvldF178YcdIl5lb0iJLp9ys4WuETIvOVDq
ho8KhQtqjglA1gSlg5KB/gNE5/TNIXkcaxq0LEgzyNjLq2dnIjeDqAAV9LdHQwwEck5hT0CwZEF6
u+X7G4kpp1xlI+YMMxKdBVGvUA6C6b2+MK1yf/k6K0QPyxyRy6DQc5yOuRWHbFqHx4uSR0KvjjqO
ZrW/aQ4yU2B0HFfLL/rFzokemwjK78dtTj0Ij6Tr6E26u6bHFYp+tyOrQ0dL3iJvQz0kRqSB5xCb
pL9sCCsGMJVqz8oacO6PehwK951CetGa/D7AaFNEsfXrREjwpCv0ULm0Q8EAcDJtRwerc4Uedoe5
BjciJ8ad4lNkCJOSSupS9R1oYCyyR5lE0t8wOYNh6pSEHRuCzpLXb+uZ9x15AK7ojEcObDtvyEv6
oGyzLFa2S3Y7XIcNImeCd0W3NCtkc7xIEpKHgXPLjnWj41KCAXkxVVJZJm2hXDCY0iGlC0bwuSgv
PP5zb7ufRhR6NJy88Sf1/y5i0qC3rQwIHfPlF8G07hrpl0eTFyiIjDVJ/tEYInVywt+aic4Ju87V
s9JYIs//rOs8wbwxxdNyIhWX0R+phXiiX7q7drlN4I13S+pkLgT0QAzJcFih11p/UFJBg6NOL05I
2qPxVll/bXq/LPskyk3bkVaDCodN8nfWBW8DxegF6LYuR2ee3Exdb+CDzsm0EBMF8vJ6J6a5Rps4
yq3Ta0Z1x/Fvspt2RQJcR9U3UlQjmbOsuhDXvky06RqxYk8Fw/aakMZrjrbVxQ5KkPavLzoXJ183
FSpxVB7s4MuLc9ys2C3Jh6E4pjyFQKg8ct4Us5wy5BFBFf/nLiKYCiG/9G7mMZu6XBIl2yTvjfp5
J8IXUqBqXKBWRMOm9/TygW5t0vxiCTMnJRShp6CHlxcLl80wvnrDxSYkuIzFm7T+kBfJb+aWx7wl
T1a15PpdXNfamOTHetZqiDOTLVqaCFV4krVWe75Px2dKqDblUEcNSqIhlvsFmvmjOY9T+1G7rgoq
FSx6OFJlynCkzwmzeq8aP+tW7zN3X10CCubng54QMD+uCJQV0YlApvanvF/128WDCEGBBJJmVntC
u5HJo4SG26bHMYAzZ7MgIKDyw8dJaRuWFed8ciIKhtd3snOLGhG4x4Km2nOJ1X/5KIZ2TVZJ1S8e
1Hk3PxpZy73a06EQAiCJv4xH2iE2cfP7siQPEGXchkabcgyO97GtNr8xSuiSE0GrYL5Kfrk0CwP9
ZX8og7VPhG6zeBCLk7ZwxKwGyyzwog8u3pvKZzULNYMFrrbRY1ZO17XXgbRQnnooMjv8T2poahJK
pUqhkSid8aNCtJZx97YfL9SBJ/21njG4o4dOMwYkiGdbxLBTbMUYZHbJMmCKWakCKv2W8Ct6Mi1Q
ZXrIQdywjeksQIvwwYRjNHr/QmiUseBSzMPQTAj+07kAimhG8Ih1vXgwZ3NUMP2ANcemgJnpDUaO
azWYHf2VHPF5ShI/L4zyCHTYmu2f31O3UdeXANGTis+ujV01jCOJ6U/MMQ3kfVUmGaKbo+lTj1ir
T83sSBEgt+Y2c97Gy+xDs0XdTWf23IaS/46tUiI8Mg9gs3Wm6lWxop/Hr1h2p0L0hsBWgdz/7Zuj
+5pyR/2Ihgjo7+Wb0+6Xq9Rj330wubVgNUtRPC7Nkdx0gQB2bxEYiPySFS89kEGz21dmcpZeqCZK
jsTVC+/O6UKkymcNMoc1joWpzC4uGft9Ua7XiwflVyjiUQYFAWnefnp02glFF2oD2BqF/KsHzsL+
qxMlvwuGIj3rj8tQyumur2tCMw+piucPR/vLGzYM0bgq6ur4PrsJjZK085yh6cEL3qfD+kqzGWRz
l0NYAnbZjbTFC4ZmJQBFc7p3DCMhAPFHQKtaUL3j4sBV7EsmLGeYnWg4dscVuiWVhNZXsZ/JEeoM
yK4lRYQhlLyNWdtv5Da3fAG4rQsrZQ77s8pjanDqxRD/F7mcLz/4tF8u602xyB6qCPE84SsyDOhz
iY0wa9uSt0+Evsy0okoA3p77ftM507lcNlucwP66Li/CgwkHDRgxh7amTTTi/s1VM3CvUyAr3DVi
+wRganKA+HsBOqplZDg1efue6tVK6+zeNOHpJfbGLIIvNn5dFwQOFQJ1YTzP+Wjr3l81I2+Wrqvq
8CSjUxF4ozOqggkYMTBoJEa+x7PE4JdsUYKR3NTj+6HYvzdvOXc6jfbvcw8nA/tJuoY7aJjrIPeh
EAJtdApSMoxzkAsQrAgFTu4pR0+bB0cfMRsWJORSKaySb/t19X7q97/p9+XOE/Dcr8d7Zp39bvQC
f1/GGyXQBc1wV297OhXlvGL2yRTseFHnMtdS2SPEI4WOgBEQKKpeLq06jhYtDT0b6J5bgiLYjEi4
C+WBH4MKHh7MX5gu1yyDnuppFzZQbKFF9rX8U2FYUuFylgrjlZnLmCBCjPSqTHR7F16Jk2JIjxiN
BoEFFIDpfC8IhsOmQOPHQYlIU9NKVOWlSo0AT5QySt29rtmUr4TiyBcvHZci28Q2Sbn1+jWdkCV2
L2mTff4HhjMfPFGvs6lYRhvuJQdfn+T/V1KDSZKGEewxzwkJJ85zecXv3qYLRRP6LI8fxaTSHVBF
3cpUnUzEvldPRVHajJXXr/LsS4v0FWIzoIw82dnbCNsb6d5c5Ro8hE1SmRtdD4yPm0fQUj66300D
3kMudOhayG/LRzykPVo3gKV6iZqJaun16zpxH+nuRWYyAdT03TnS0G78RZRObordnWFDtYLxqG/z
qrivgvxWr4HyTrXjhoxh1rlOWXfX+fSj7CaQZYrfRqZAAAcjKG4brrLJnU/ZuH4LZnUzBkcXrN45
UXtaC22v4YRwAQxhpW07epI2BExgY7FBIAsS67kjyQAKoDwfZ0AvJyHbZZ/vaSGtz4/9Ct+akfSz
E9dpvHTYRR0pWUS6Cq9SN+sUh5usZsoH3awM5odt9y12lnfiwoVLpl35Zlcv/pRnICiYPRwVdxun
uFDkn0TQ6dkA9gXILuFRUcS93CXwzLtEt6/SB8f9rY+W72XrbX1e8onmlfNIlmSTd9PyYeq6szaR
ZkQWeKEYfTHdt7DoRhFCCLi78FGHrtooIffTntwMHaivrykcf1zY7CSglEaW63J+BqCrLy88Gbuh
9NMmeVBkdV7nf48hMcflgcBhYjIVtiAmRg4DXb6Uk6ODywCwVX2C/IMqKLXQxKhoP2zc9V0TraGH
c3p3SootTp08v7PeC1+b2yt8i70nC+407UAtu1QVipNy96o8MioPywYA0xqD/jrvqT4UbMHEY0E8
YYee8weQL+gPvcat5ikcAzl78vbZ1kzGCRaYHli6RBpq5pFQN3W+YZl/UTUgYVq3JeCHNKimBHwD
X9KcJVcBzs/lQpMNzNuGUgRdk8s/bfrPCu1ni3grB3zJUApGiJu9S6M81BPJzym3iopjnU0l6Ro6
m6wIJ1YrzPmPAa/nw4GSbM8kI+ShhBQjxf0oEkZ6SAX8dV5zvfUQdkNci+mS708NjEgb+zPVHRj0
k1aJWAuLB+HY6Rpkg/jEU58qB3Cv6UCWCRyX2k5yRelDW5/IW+TB6pMtFWtTFAwwUrzXEXMxhox3
WyZaoQg1i+FaeVi5x2PgAaoB1CahG6BNIulpVDFlXliiZ2o7KhUSErH4U7DM5dj1ZukkODUSunoW
JKi/RquZXUihQTBZKSeCRqqJL+l6ClRuvqlhGZ+iTCvtSyUu5tev6wSh5JXHpcokpZgNKYrm3Um5
T/ZDuT+wHXH3TdJBE9BsSW8cYB15UYB4OMvk8K3qr+EGjjJEsH7MnAQ8maAlODjGfv21JNJFURfD
2l/dTjWv+uvXejLBimsFpebu8ZrjuZvLTybGl6+Yf5GY9lsJmcqhUQGj4CWFyegeVjuFA3KsMMzo
8zOkrlQU8aBWpeFDUfaVAj0kq1BFo4Q71FPv1FhIGKIuQeFiGmtlInCt7IsZGOfOaBYvaBxZlQkY
52y/Tba97zb5EPNWshg46lbVAItOChA8lLuG3BipRGm3q8XuTRMCA8Sk82rL0UU77fBuSBhJWNeX
BCHnTimNCksEQSXAmLMNtW7ZN9Kmjh/kIEtDpm+QEKXaS0tCinqXIkZbfrXizkaH7+mSW7+Xzpdc
QCBMRSXXOQ31xSV79q6RxM45JV2xP1ft1ju61nG3jR4krtDjbiL29rX7+1jFVhcqPFF6n1ADv6i/
hfCJUdiMze+rcoHJsHq6rEKKzrzikLUe5GPKiLUTci/wN6uB8eiR9dL5jtat50zZ8wotGaChrl+m
C7H404YedknxL1nxDzxNzbeZsDmozIFPgasP8hzmo2JFWXIVe5R5G34cXqQ/PkhecGiyz7ts5M8n
N+Sb/69II1n5ZLYeB4J9WNZuIF01y8fSgVYH/lmQt8J6X+WQZ0RwVirzwUhKIDMU/wzq2GMQkEVL
AyHWi8NtkY9vLyf9nMQW690mRgLpEdwY78NswQ3NyDSODTcvD4kK4eYJ51Xve1T0cKojk9BUQdUW
aUm5Wi7eSfAu94PSCfR7XcgNB2BHVEAGOvunDmpixI3Ax0o9jPDO9O8BPmVRPxKFTAhwLE2VPV92
MRtZFYAIAW5cDiSxgRqzSoVUCKh9FYE+2RovK5WgYET2ZpMfF4k98z0vUkT8Gs2Du8cTITCVB0qo
PkZIPf3QpcKiDTUr/Xr6rgLdwUFh1ZQSegh0ljGcuQtEMqEdWWA7en3rPdfzoLYSQ5gBUUBszC67
oT1Lt8vwwRScMU2yooVcsF8KJYZJyEU0sOPLX6MULw3+UG6t1pLOdZXXojCDmty+DS2S9Y88stev
88T5p2Wkdscl/FfjUGeyBERRRbLzneCBVP77psEzRI877kjul9puQw4U/giTA+g1GgFXqe3MsUs3
lHLUSqMCPfJJk0zllE09Mr4V0iC6QJuJgCR7tyQsQdI4wdDLGqSaQSCB6MqAuOMrQ7zRQ2oqkKqc
BJL0cmFxMsGFT5xxGoKKRjGirbm2dnDazaYbh+Shc9iVScmT5lf+IUm2BHwY58GnPcagSGtLsY4s
riFlQkX8SGEhnqRqkm+2iyMokOPFIkk01JZOSj5Xad+d5kiPK6XBZolyV49nJy8XsqWSjkzcrGR2
euwaYlbnyOxCiuHXH7VBFrM3CQ0qXDV8JWfVvOYvt1XackLFJF1N3XXq4ISygh720lQUPHjVVyGC
NO0lDWNRFUc0tuwjTOFRb6NhXsKINB61I7ePYa5UteiqtLAVxS9Y1nVZ25xyJhX4McsmPfSfmxDm
hVQRyQsJ23pqJg1vwLSs8jn1+cDdQSP8snfy09k5CbArrVMYA0QXCFUdjaTqrzWONF8CpivXj98T
JlnHX7JlxTG2/lOOGNl1zJxNVp12sJKIDfXJ/dr5I5g2t43HfBDqYWmknYgiTTW2Qy73TTkQrjos
YGxev//nGnmkoimnsKhjkj1fbgltFTUFqeuUCAhaLVaRdF0RiXLCyM/lxiz+QQPjKBlkPKcs0O0I
aQOsP6Hq7RDbqOnRbq1sc7dK3o91/kViAS1KJWY+Y+IqLyS81nAh3Wel8arFPwrY0YJRNAX0RHrR
lL5rWjEoYcdlutfrH97yZeaLDzI6EUgNYT5PL5uy1Y6cK4cahKkkKO4+pOOINIIPtyZ2Ld/ThXR7
FpROfG0vx5aQpEg2UeYBKDoJNIP8/29YKd+tMryjJfLAxcB4z+zeRn0Qua95jwqwMfZFtQDD0hQ1
2Teb6ip7o7I3rLEoP/NuklxbUwqOXSWL995Q/iWxWsiECuWZ6VXVGGr5G9wtq4rFqCdgEyeUZZcS
u6ouUYk04ka1rk1xRBDjM22i+E8VLmLjdUCqgBEQr/pV0iXNYVQryhSvaw2YqJkFbYmW6B9LuFeB
wZpkRTUAwE2Xxi6doku07nx1IzfgtCX9CiGhCHqlnsv2ryEi+msUoUqzvlOWswR+l9WvBuDNH67Y
ZnB4hnMG89CwYAq6BVqO8MFtq9vhkPyxcR2ONABlSYLSXhl0hBY8Z0yJv6G1Q6vTgKgxv87Ul+oi
frSX6Q4Gmt656VGUIfmG2WNlQzGr/ThS6fuPui3aPuWrFDpY44tL2Dj0lr++eG0a+MnnQ9+Feooz
A1Lq5ZvrtHm+cpc+n0/pT6hS3BxgRJo5yBYFvgtpsOgXTITuRlo5Jq8o98AUtvQjNudbKLGkoWP5
JOZUdaRyT2EWv2mtKBZShVaN4M4hJ0PrQpttnaMc+w+CJc5gQJhL6AgoqqDO5/MTpqQpp2AdhQYs
Sls3hpidxyr5TaNKLVifslBJCR2Ip8hLwJXu2sQhnOM6ti6LQc5BapkEy5CAsBSgiy/vdUBaQ10Q
RWjMJdCejekeYyBZ9JySK8g2kZL2NtJiCu1Rdqr0dBpop0B8Mb8iHYhaQOGK6JRdU++EXEeSUrId
SJHw+hI5Q7h6iBTZ3lyi1RiiMFde9GHnld4yMFhA8e3Px6Wl+mmuPIou29QExKYCTsWu20xQAENI
mU/m4ymPYccDEiIbGgliXrILCsdUr20SO+aHvn710elSYLQCpxJMNq1YPI8RHqKwc8Z88KkCmz+Z
EfpPsyk5EjmTzERZNzkHDoWy+At2MQn0VTII/1MkvLmlCNKXnkgFrYA4nfT2PqNmU1qJ6kYFo41L
9t/KSzHSM+54S0BvOX3XeCEREpbQ/yPL3CbGCSQMj0Muu80EWdGRtoaMjb5kEe8+kTx4I++03ktt
qRIv6VVSvu2ETQpr6qeJPSSI8t9rRrG+ftvOkMEvb9v8oS9wRmxS8hm0pWuPdVGB5Rnr80CdDylW
jOs3u0P7u07kauN+CL2Okgek76fGDjD49YuyzuLlZgU45aFKQJjmEo056zyG9bJJqurgP0gyK8GS
Lkr+MVN1cDA8e+abNaOe6N7uZPepkG/kMYeUwglHggeVQax20OwVDHaRLsUAxw5CBqRF4gB5hWzk
MkIbQXLK8bZBHDqKGyhnjkt3hN7cMjYJPEEVsdB5zUiQPk+YpqpiE3UOrCfc/JNaOiU5ijO+DNSc
fVEj+jH0JPa2zm5PnS97itbKf5AkyWJrWsQvO/hO/Po2C0nVZcg+rIQygD3OaZpfkuuvqhXSGJa1
UAUrO5nBrabFJiJZQ0nTVq9IqyQXTcrJ/2CI+1wQjTASZhlQj5Q8urX5UYSuuA/TTeobL2lDb3i6
9h4SPMi++qHrGYChdp1PoVw5azBBw7Q9CmfW3AnBHMalolhzFnIKXgbETsEdLhRLD2M8U4L056dL
u02rpixa7rPOTMwCHHn3Y8yCUcsAjadWQTy4Wd8gjJGgfJayRJqBmndHquL2YsN7Br9FCA2NJuFX
xnk+02UhqdoT2hZ6RpBuFuWf2yZ+6zos6Gj1lPjTu37f/FWAm177jvMXc9k/jBXrAPmm4T7wEWot
xAhUm+2HIikeFTQaTOR6vP4iG8I9e5GBdUC+fU4V3PazlVr6U+Yt9hvvqCCTp8gRjECqbwehMXJC
aGSiIK9OmIaTfjv2484nsZRS6psYCvc9j+CjYY2UsMeBm9xiDdrVoiWR5H5ao4tH728eqdc/xhn0
EQ5d7kcOGAxSc2/msC2JD0xGz5BRyvtbC9rBA8mfxiECosDQdumejZaR9lDjpDIChdmadAaaOYMa
6sJ1qZCY3160pkT4aRTTSdKCA1C6quOV+6BxUZ2//sOtffy/AsTIPpKvsMf/vdt91gKttjhZCKSR
WF9vj/p6FRYC+kp63dev7STJhbdc0az06BTU2B9n4B6C/cOUuHsKTsQZ7bR9v3qvhlVYTBoW76TU
V/WgxlCdh7BlwXiMvSuu+nQbck/hytQYQXVJnYDXdQHVi60LJlKdgjoBKV9UdKpBUWl0DDAj0ZvK
Nk/zN0Hw124zfUKudqHeOLcmAjYH3kPufcw/Z0UeQZPZeCgpPXNa3cZ76xaZDWWRQGZkOrN2MPEP
Uh0BTt7KSaRsRxX/7Sr7Nnnu2yELv7x+3w37ma2JICJ9B+UEMUDQzS+vq1wXSbj2FgGbVmEErlQf
otjl8SY15PYZdFb/JQ+qDnltZDYkLQBcTTqI3uJ/3T07r7Ci9qvrQPhR841EaokQAJ66J56aeoDM
Hfa4Z0GGelwVWSJe1dXr9xWmIs5YwhodxnBLCKsK1Ytwo3CkKnhKxq3VeyAM4RmTQ9I/x6rYKfX+
8m1anCh/SUiczi1NCNB8M7mKtJEJZ4wP3edwFX9QdSV6VvoL/VO6P81B04jj12/2GSDO47YlKJEY
DUXayax6qtNtN0WLLrBKXxZaeVIrf/Gty9jnqrLEcadJfGvU9bTJy2Z1W6frt7JJPG8bwqE0y0fF
tUQN0tK6S+A3h5eCXgDO4VGaKikVJa7VG6Ag1W2yvjmsw4SZ5xrciVv0WfpQrxtGaSm0HGkrTXtN
cP/VZVj73BvApo41k9UfZhhbXq40ZxmOUZ3y4fWglLjWtYyEwDzgshXr48h6pbPb3B+cPpbqh9pE
4RsJcU1qe/+VqFVGei6LFwDB+1w42m72rrMbI//BYvF3LNnM+y6gSQxbtadtEVGUM30Bqh4OkcbQ
2T00tVh1ECQCsmygexBxJnL1ry+Zc8Ub7ip1huwcFHCzuxZsa7rwtKf6gcnqguoNEBlWZgTuAi6p
TKXB15iwMU7JbxjwLxHMVG6vFi3T1FbMRtd4TlA1cCKbDIZ/INjTXttFS0omwFkHjsZ1vX7x5x55
jEpE/DFcLGfO7JGvNkG4LVPPdOpNzDtWBAzX1K6h/hDoQDSV7GHSkEmuaABeNX40Izv+SfNnUlte
uLAz3V/MtqfE99Alq0A15y968GG5KqjWuh8ndIEua4viiTItj6sno4mV50SXKr2GjDYjaRPKrU6o
Nycph+X+ev2izvA+XhwQB5tgmsxAlmZHBGamfpMmuQe/xWNNuVvoEaWu1guiIkjgoSQgy3p461Xb
33Vs2HbM+uz2CCpEW++wJoyMiV5up7sySu+mvHFvyppALzu5AT1fv+yzDxlZAPeR6pznPIOKhj7e
xHuCFq1oU0KSGe5xAoqWk4osJfJLOsHcwxT8A99WEoVYD9ONgE9ouuvr13X2zcFaRZYI9aTLrvby
GTOJtvBKZ3TJvoIuzfYft5XL8PUS7C3/2+LhIDBNwyj0ng2wc5M3rpND5QB7qp9DT63UkbBdkXeD
VozTp2LIFA3krYQM7Xbqb4Zl/fXya3/iU6UcUrXuS8sOAOfNbmqyPByW4bafHjQB0pDz+sA09wUq
Ho2/kDMse7dJvT+zdnjftCPzp3f4atGEcDwmlJlSyZggB6Q9CNdfX7+55x46GnuXUg16XcL12c3N
CFsa49I9lrgisgnDVlOmbWkk9kTnvHLAYQVt5KtOnIbhRvIvqfISd3pZeHkyZ477ppcnpM+hjsQT
9PK6nKJb+dW0ZDFC7ikKVRI6UV6c+tBUxFVPuGXAu7HsvOlc9x8B5KatYfg81CQqUYi6fI18xSNq
DuA7nSI8rfmNS65fuIQD1xtmn0RcQ+5cTSPTwIU+r1GUq73QVHMGEmeMGkq/lY3Pc4hG1E8iiy9R
LGdUGKDQKQJYBOySFszPhzgbN8OGhSJZmz5o4+D19+ObIlzcuCx0WnnNW5KpJcT09uzgV9Uj3EgM
iJRS/64fTkmioxnGLErY0OzSiJ8aijQpuDSqLaGtgv+FG0sXbgV9xbVxpj7HDYmtkRbQWBqKe0HD
w38fncMaSeX/Jh0vBjCaz8GZyMabCifYPxRVf1N0xD25iMGwmx61VtVTnI9/+olDlikgAji8RdQE
4aPJgFgSYBTYTS9KFM+0ZxhrNTSQKzsV1LRdn0KkkrjQNc6X3NVQ+eekPonoGTQjdEM+WAswR0Sf
B/CJQn8FUykEb3IWT8Ni/CPBI/r6G2/qilmjoBRzoNKYfgF9wss3K+m8MYxryFqj94lHELuCzuBN
swRUe9bQafyZOls9UrFDYoYZPI/Xcvn+Z7wpmJhkFavNtLzaLHyGP1w64M1r9vJqNeGIp4xSVbaE
WVszrINii4pyehAXJAGQ+oygQrSp2UfCLZcueDqDV+lBqpJxLvHWfYiLRUfo2J54TKrqDgaYas+a
yZIkQuSRCsHOmXPn74u7uNkhCQZ6YHbyNGnyN4rgy9aKU28rnls1aC4vt7JDZh8FwsdbboP94cje
Q79w6L1n1CVuZnBotnnVK8Iv9SpZcCnnmdQ74ovJ7fws70Hub68hWD90jfu0XfcfgoqLVZ1R7uLN
fw8S+1wu1CcgGMKDuemCXr5No3ZB6iQ3WwjnmHO1pLBIVWFzm6T4pOx0E3zeTH9opomkAFNL0NJj
ZbosvTqZZ0JGDSM5E8ho1CmCQ1+uX55QGC529H9S8MidqBWgsQ7yUAqtkyQ03RORCWQvfHhMqa5Y
zjKJ5kw0eB4U1WywAUkTq4UhvFds1hDTNJV7xKOIzWUKHOjLXn8Dz5y5fIKU0IqILHm0gLOFUA9E
uS9WyrX9EdkurfUzI95hYVdOptnpdbUUrnmo2a6A0ADO4gcks7jMqkWnAK0PsEF0G9NCkInOi+l6
s/GzNvDZGWKs+Mz+y0MkINPus4TAYv4FdpsQeA9nIbX+gOgmpAlgB5G0vUpxNe6U08D3qNZPAnR1
Zo0NLX7us1ZI7TFcSvnawqg7tNHsLsrYlprQCLAaBaLDhp3UhCzvLK5GGFa36VCDoXSrdihvOK+H
ETyo5ayWmnOAjxXSoUxWp2zzq3JYv7l8Fp4pRn3Keop6DCHYleevxOQeDv64JPsiz+qvaULQKT3b
tTagXVqS0XO4t7eYwbYCSsaet1PziEwqDtz5EzEJaEUgzGr2wus6SLZcr4d0nB6fNBAhWzbf9uKZ
aYb02X4KkkmUBtpkXqL5WQ7wt0whAcAcnvdP8T54vDSeYCKGTLSL1uO4y/9WCOQzFWOxdCg+BG2K
m9ScDe3Dmj+noCvRNLofWh/S8kmfJ/2Nq7kolGLqXc3HBs8dJMvr3suUa3InjaNkSSPInmRL2ggt
iHdEjKX6rYkA2GF0RERJGOnKybsGlJJAi33HckoQO8gdou6EKV7Xa39HoCnrCY4qxM+eLlk7mrFu
FqdtGF+L2+m2iOcUNyGkSEFEQQaqiGjd96/z/fQmQYivRH1tYjosGdX6XUDVMCFQB9SmM/87nbY2
uvK46QFE8nETB807QpfLethzx6HOQsodPwL9nYdMDAHsZj+RdxUy9VK3Xq+e2suxPlzJM+q05e3K
L9+pehSaoE0QhdN1EJZ/RMUCSShULO/y5ppu/aMeCt7Jz+L2O+ZV5OvxJtmAyYHSWkpwSK078PJO
9SVzkGmG5iuRF0ned87Fk308ySZvla03u4c2D6829f+qyFdz/AynlUyrdFyqcBYFcxGwH/NpMf65
0+KbSEqBjaGPrwh36uRQncBcS/Vn+hIsRJIdjS2z05TurxbQnViJVMnUBOFV5xOppqNLGo20RdYV
7tw3z5FxTi/9OwuxRqpECo8gRX1Nq4IT6Sh3tGNEWKbsCjBTbIBUQ8cVoA5dpZtxmJBIEhwY3pmT
aG5shbu4q+Pp/f84qx0o85bbIFmURpUK4v7vDxysPqSqy8x/JpMznVau26e9dfYSfigfTMy2DUUH
Zm32YMG8Y2K/9ZI+C4vcQ/ReSEkNmCvh44XrOi2UfczSBIXCEWUMsxa68wt6Mw19UC7W+93D0G7f
91X7KRWhuS+hcX84TiESPgzean0VNS0hhFwZ6S+Kz0jT/T/HsbDwQRzuwUU2+kxHhmaXYCSkpYSZ
ci6+vLp2UYxLJ1v3hvQrYVVbnLWd4jEw96U9raZ8HMK3VUQ0kM2hxjHiUpE7woFFJOZtByl8kQM6
JSmZsM2NUz4netA5yOS0obOshrHH7Mqbni7vc8dF9A0K628gg33+/eiWtPUK/6MBuyogJGQ1lzmK
/X9X3ChRAKkqRkTW2uyZloc17hqn6wwdlpHMwsIAPBTarybWNKjsqFpraso0/PdZc6rWR+Q5nfK3
C2vNHNWz/YaLchmBx9ArqN0ZhjkcOic+FHFn7LmgI9nDZJQUs5szZCUc4vvKzwkYgsUg/MrCRYCR
zS62Qr1T5H/n28OVmF3jmbT9gubIr6ikfFWNLb41wmsZISlqTTKyEi5EZ4uEO+KFB3ZpjiLnSsWV
vrXSYqTh1X9O0R9iSDVlXIehiUqY9WKiQILWzCBAO2NZZhzQ4VaiIugSkLmUFD2hsEK9IBZw8a/h
0WTKw0uyRrfFe36UJlKP6FAci/HeDQvgWza6tUToaKG16+3dmrlLwZPlxpOBF3c+aejVX1XGDGFw
s5ZIqNzDY0XQpmLApI+QcauURgYdnMWsQuA4Lq8CKkAZDARPANGYQFxYofpJN0e3yp8x1036L6At
Hz0TeoPYS1Rnz97fZGDyi7ttjytRuQKi8YFXzWYgoabMTToCNP7XmkOcQCjXPkrrofANTUS+rLey
lvVkIcpyidQqS2BLX+4r5bQvC2e/6mACvO/jCOQGR1EFcOOU/q7i9IZ7N+d5dLCFcjN1Ys6y3ecG
gmeEDtIUIE3LVdUpA6Bp2qE1lLglpEF6JZ1+sus3HZH7UHCHqL0qkokobTwyNL46sQQhCapR1V0v
2KraWNjZVnU5YB9OQeQh39FtBdd+n33otsWfseuXV93+MY/7a0lhNA5S1mt1ShOtasiUDnUCNcR4
Oajs+HePldMC2Z/iN03Z9OuhkQ5DtVmk7YNS/yRVUyKESf+RU12JSRGD6Q4kklHdwIE9SbU4OYxx
nnz2ZW6wMWOSiL2+x1hQ48snCwoFJxj6cCTUArPW1CnC3lmvPC5NHGzFu903X2UC0vZQE5qgVagt
Q0PURQJ0K4hSbl2nbFe5Wiq0TIKqufkfdekaWiwwUynG7gRkDWWuiAJtmpJG2GhFRPyWY5cjNw54
f5nteGvKA/BLVSKvf0rC61igJx+T3hX1AWNFCRJ7uYDbdOtn3di1R2xW/jsygnE9YWh2A8qq3C+y
K0OTxjWGkbQg1FhKBYWMDUF5uG4OPhtkAZWR9hREei+bBV7NZVv2N+1q41+NDtnEwZhHNxTULbnS
7G8h4U9V3vKXGiZBV6n6g8DpRLCzmxKVCebPNyvwC/HiXVs/MBbede5QwFLdMc2GWnnTfLW1nrBl
Bg4Td/NeKu7K665NQNY4q/JqTKhBNHyZlEt+Pd8HN+F+SfYxa295Fa3/P2fn2tw0lnXhPzSqknWx
jr7auQEhwDRh0vNFxcAgW7J1tXX79e+zjkkPUVIxb1d1pQMJiSwfnbP32utS7i/zHVz7No++ty5P
qYHUiT3FpdlTSTJJCCRHqwGZNSvJY7x+A5Ns1tKGFBEU9TygS97UAfspsK0jrvAyK9btITusbGQm
0E9GVI8/uD7pCX0Ct99x1zvnmK19jENWAQyldb7AQegI/7xpOFT4Bdt1gGio73hZwYJwd8cNP3k7
/8MuXKVVaehPaRv6kqYUcfG9ToWyEl1cg2JLpsqKYt2MrKOp4/Y6NQdZiShxFQzjfpUU9X/LA7/O
3zJ3LFx9wEb19eX1AqETyB8MnKECFoV4AD9dXTj/hM0m2NWf0o7JGd2oDkkVq+l2zyEmmOZEWlBr
k6IGE1wmxY6ei5KwImE9eqgEnUmfoYBNDC2xe0I3Ea87J181G947J15J3Zim/Br6HFndBVJJ/4Rh
M/g9f4Hr7KYyiZFRmwRkIk2etKI8aTTDm2y83kzBBzXLUphbRXKGEqnbrwSEq1KdEu6oZJLnrX1e
wHS5Z/gMuNB3meQ8c/DMg9Eppp579pMxnya8qJCF7R49NE1qhfai5lNKcPrrrlljE/R1HKBf1OIo
giV3MRsV6WA6Mi0XS13E/fMWlHbqNdtBAJooxhAyhXDTZ2NbtsO4Kpuusupeue30x/Kbkp1wAH3X
b2FOQA8CbPyscl/EJR3J1vIMZGw6azf9nLkNuklLHfBi8eEH83y65vzj7tB3ld9YOacB+RJlSc2o
3GYkOQ2i8brfrsWxyid3lR/Gt7JztNAO8hTJdtRDqzMRmUCYlv6s8ZKoKHLyPC9eeN6hyNovCHlK
xKtES/n0srvNYJxtVzXU2rAdZIVARaCa0IoldSzEi+uqOtzF0QEy+TdxS/pQ9Jvg0kFdJHaMVqSo
2a8/xc9FhFya1W5DAgQ9npNEsOat9mFW1tbOr4d0nU7oPAeqbkxGTYU4BnCF2QlGjWm/Aidjv61I
cnX7z3tncde6lJMt6lnweKck1FBkCH/vXrx+mc9PbCn0cd6Dic37/2w8WyT5YV+VY217vLySQ8mW
I0NVle6p8XCF8MYblRctQ0bBeBowWdYDs5xyM2KVWf1bW5DFp9hR7Swn7SHDG4UhQHGl2ZHgxsXC
T6K7Mkn+bJj+ys1XwvMJMP3RdsEakZytmV58N1SUCHVmgD5vtH2zy0J3U9ef+Kbb/ojFq4Xr6GOF
4p/Y/BRRNNsCycWXsGThXgp0SkERJnSFog0WUPh9yPLntSrPZ+W8GZCqiHeQRD6am2n6m6WpmrLl
KjmlJOIUhU162Uf6tyUF51DsAh4vdnbBMSJl2/knpZRWiTUU50U0iTkjlHiO2+v6sCOWSIKZ/nyW
n/mHaEPu42mXFYH5UcMtzputFphzivikpWDxAJzoDAZkarsbjpoMYpSECK8vYu+lC4Nky0APZmIM
TXXW6Tj7JvWG/VCBMfHWwtb/KjjcpLhkBaRHZxiMtPW+uMh3xDvJszfa1CQtYTa4drOkWrcUE7By
qUvUMAZbWgH4K9WKewFOyLy83ED3WaQgcsWh213AACowPVkQD7BHigl0TLNSwXybGLBfZYuO35JR
J5hpv2UgrWejexANz93xZjpkwpAruZKdVFTzu5wMr/58MX1N6z1oOH2r7POmjlY676gPW+MwtrcO
J8bxKdMoV0TbidhGui0iwAgcN8W/B6d59GWqE2WEZOdCI3Qgbho7N/0TFIZgpDQkKxK5XshroqUC
C9yrgASquukXaX6VV7G7zgg/WQdb+DcswntS+y5YnNsVgZjVZb88lJ9Sd0wucgRs5V614kicaMcR
241w0kuTsOHtc47fFklAj8aPChMBUr+hZmrdMMUTlprP9NzfVpa/agMBAVBXL+GitA21noGJxTsD
lC51assCWJd7LrkPEb32/JyhgwzpVHnNztkdLkqGQm3Lu2kW+5rDCimsR/ZaU/BuBLnSPTYkhTYw
Ej3Otx11pRyJgkxW2hX3Lt3xWW+g5U4aKS6pZtNt7eHAtNyevPVyn6hcTdP6ozCMrWB0etyrtDu6
EAGPD7agBANzS/M92tJwdQaYgX19FY00OGY0C6w68u4m6JkT9iPUoSW+whHSAPSQR+ddU4reFGLZ
AGDqT0izNV0pPHoGjMiCVVYLcXPAcwNqm6nhXkVaqMGC39HvjsuPUxxv35XbGG2jX9UX26152O/b
f/bROK1wuDXXRciti7aAMgtA8DwcvvbG2XMLuCJz5F1EDcW3MqDvYSITxb1DhhlnTIyl8kXDsMqD
4mOW8L5mNGtklaZXTQSBHVuPWD3JBlK6O5GZUmYQCTeVuXTo5oGpCVUtkqYmHwToErm5s0XLTJSi
ezONfn/5j87xD2nv7qtP6UItQsLST3l/LvIIWSjIt9O5P7JFf48OvL5wR/Od4BZUxcf8nOT1uTpI
wKJ2YU7uJWPo2YSyC/Zu7fOCT2MGWEF28AtIlU7FN5tBCSPGDvQQjVtDbmhgUq5BMA9WHTPs81Sq
5xaAuiiE/hSM4LEwPZ9WO7jS9qU/xaW9KCtl/AnePaJo4v0ZtFxtTBYFR4EZP2suLEM0SQM11bIJ
ATK2pyJ2j2w7Rk2zMNz8gJ4LFwMLmTFeEtxvLZwAD2R9XG7RGxT/m+D1W/o5TY11AKnm63CSaphv
RgEkvlrGNKA6MlyGfI3sLP8syzzbOAA7ZVop0RB/V/fg6y8oy18/Fsyzca5sEWjTY9F0OVXn1eEQ
V37itaUd9TGNxFlGxq4g/yX7CXiSWEY5SeEmlJ0i9w5ubg7NrB0BVijPLKeTwQ/744Nc49KcgDv6
8rSiiBBiyc8xIU9sXuE+JfSw3E13QTz92w0hOqOCFaQhRFFuorb0oZho3ZZtP7sWvTvbsPc5cHpp
OkF+F2zLmcN+Jaaw2gCZ/Ai9kuBOqiyFOLVx9D2L2Vx0oopW+sgZf4T4hH9uE2YJTOAYRkuQozpc
UUC2zKI9tLx40JFyia2W9g5NQzVwsngWvIUIMPUffrDbp8AI3MEq+6B+0CWY5/V36aWzG79D0ndC
QsCez2ameg9lPCmLE8EFfKgNWWQFSlY2Wk3ulOwqPQFo1r0Vjcf8nwJeJaToan7MiSPHltcv7KXS
WEaMEddFUfHMt9jps5g9vSo+lSEHyxIhdD7SiDNhMEX/QKf8oezYKdPQcPhW/rVmrTp1ymT8I9/l
W8xnfvJscN3aBtGnQ5jdq9N0M3YudP2CgAX8a46vFyLDf8nPFGKsRlsAnTgdY+q9HdMNqAN8fh6u
11/ncz5JDIzIOF+MHIqzZ+krS++w9Ybj/hN2LZfHccvNBiNhv8i9/apH8j8BuFt/bnGlYEdabzZq
dqsFp+Jz48Rd2/xkk3zMi+K9OKdyUJevmpuD6MB0hLBafNMr/I36T93pk25arwCvViATcUznBNmm
pFbdHrb7T7pzFNg/AviCacdxru1OtsPCOR6z41Mf4wCJ0kHuRadoJyAr5ptqQ0hwBUzSVQ7geK/f
6JfK+5imny6b/D2k6LMmO+Lh22ejv7M0Qk0hRTfQvqSpXym0hO5aUkZpcU0DQ0Q0R01guZcGqI4U
FfNengY2wuHvzCOVDQhrj8oK67Fl4D89YbrJrY5x0+4+yV5Ou6PM0TTxSyegTWYyrlKADLZ3iCDW
4UAsME2+Bmtaw822exBlwNt1H9KxO7dRPBuWcnH43uKBgjgx9P3Zdj7tq54Bb5jb21cSiWW1Jj0E
yBMsgaedeBOYklok+XHLdE3uUizAnThyRCOdkaDESf7/pEfJ5JB2EmQIAs5Y/+m9i/plZfLlmH2i
FH6QOFUMBLtj0MJb46YUggfainKgvk9Zf+IdhIcH7csKlJ7oPqti8TYMqrOWRs8Qay6OwZ/UfGR0
wHx5enFF4vmNEzsbKxJ/ZKuI1q6G3qo5IzYvcqZk0jiW+c1yl1w/HjhUuwj+Dg9WwMWDZGtTyEue
2V0PS3PufdaA9OnTzLhq6SFjQXpItz67Vr8pq8BxjPMxGDhrJbYwJVz8FjdXtBZahY9OkjYnCKc4
Sw9bDoTYQF7m1DwP2L0AIJAIwNyULEjUZUw4nt7AZux9L9+74ce+RwdAa865iHELHqzUAbab08V1
mf+Wmfi/HiNetM1UDs516YM7lt3aukQFiIthn0pmc2aDsbLSX24dllWGKFTLKGAAA93r6VU6vMmO
zzq6dpskvci9g7kufUYNhPBQn9Q0T8GCvkGbu50DHsiTK5meExhCrhDcC7dGuWVnvxQnQas+uAYJ
tT5szG6dw+FyeuNOlIyWMSGUlATKBxsaTqnTUocBIHE0VEzj2Duse+1P9YQmFJrpyu6/HDizFUZV
hlA6JStn/5Aj5eMZKLMUAc6WlEP6k4pLWy6CGQmxa3zcQpA6FG3+eWeat4t+dSx26+OxwujsfirT
z1bTRJXbkdXgY4YRQZORgFZek/JDyzxdfN1d2R8rAS0hXtb0fAROty7Y7M7kxfot1mTM6nXdli9E
TJxWHE7RRAWADfyE2q1oRSYzAC9Cj9oc/otySkcGJZLXSx4kZKTPS2ZXe4Sq3ASzw0eQKkf+W9bf
N+YNyke9DeDQJW5Qa71F1oE2pyW3DKEQPyXms+XAOzZGe0Du6K284iBpvc3b5r4ski/WzgZufJOD
S6A4o8Qs+BVU8VaOBigvab/27I4gFJEi9FxHJSWoHeLbyrLel9gsMQSRHD6PGfQwdh3Lb/tNyWwd
Q8qfBM4Wz5hiyD+LlClxvgVVMbBRdJ0dj54NC5+LwbXWqVhcPZPAMGRMPF3rQB4jxOYldVeM8AGt
7V8AK9NfF0fsPKdGDmC0mYgYMXAd+A4wMiEEEHHXDuD63FfbcIvT1jAgKUAQztNKce5+uqNxqcKm
meQQMkbygDVT/GViC1MlN1uqgmvyq/NcedMkV5OILDkBn53+zBdc7zMfT1nUfCRymo9/fUKeNZ/z
0XzlK6f/+BNh1Atv1SRQhvTFv8LPT5/zbfZfnL7IR75++lwh1r5+gX3cedqhkkXlQ6gkc5ncElnu
7vUHg0Tnm/2/vsLfbqBLKe2aj351sXDWBF67w2d91Dd8I+aaT9pef0PS9elj3mEzzwDmPVnnfFSk
S1DZP1TKov7rv1No9V9/5JNTsvnpE5KpT1nYbfP5lFLNx9N/eMTwSTcqvZroaj6e/mZim1Zs9ekj
f03AdXOgSW4+px9TsMrHyGu3/Xz6F5q1KPJc//AUf83Po6niq3iMnT7yR/5zGBt+5O/06WMoOu/r
KRibv/jlKzhf8S1/BWOfPjHIVtKb08czZ4HVU/7vLMAbT4cBT0dAF8wwca6nKULPrztnz61O4u8C
dsA7BXDJ6BIi/gKckVrXxmyZEXdVd6RVNy5wWx7VR+w1BAV1wKmuv2d8nQFBWtlWWjM63GoUnS8w
cEyZFoBVfKXKBrJpgN/yXZVi+0ZTCfkxBlHFmm/c/NtqE8oFACckKEo2smvSrffDXdA6y+vFTrzb
1mnfNkewgdajt8530QValmJdFIywlVtd9voB4za+yjd8sZwIaYvZn/XXuQ8Wi5xrZASp2n8HPusm
bWct6slrAAIkZAKpQVvm33JO0XW+r8ur/BADgzTt8V0VJsdVsFxuVk2f9x/yVGjxQt3QkuF83gl7
C9Tuj/wLO1WXcLFxcyC8iUl0T4ZdDv8UCKtbBwZ7KAd7qEPFk+ZtuKqAr9u6nilJUJsJCUzypWuK
b34FSQUv0NF3u5uqrx+6PZ1lv1P0UDl8ZXoByByAt0Y9B6y7ENIPHKruBeA7uQi2/GSOUX79lm/1
R0CovEQMCMs6AIZdFy6QsQ/MgrElnfTAmNP+BDvD7j0m73gd1Rd5y79mXblrW+jnCTAsxAGa3I5v
oVbE4H/Bj7Pequlh+mHPuVhvVwbT/YC88DjtbrKqNQSeZiUqRNrdYvgK7INDbfdnUTrtNT3D8U+Y
olSb47a4MM328AZNAMDwhmJ0D8KYhqCiYkfpLDUVRq7pAS5BS9qdY9CjuRuwyBKcPG+jBcBtW98E
O+iruYHmnGc5SH+0q1dwaLjhHB+r9hgu11mGyMeJl/4qrBcPNu116kGnt7xyt+CWZANv7hTtqs/n
HsYnB4CeRfE70Y6ROYdow8rpfzkAfH9oCkaR+a31rVRvoJRB8YRkMSXLLsk25QPY+8zNhCnSnFox
ie6JEBxJyH7Dof8pi5IrC+mm3Jh014hLg43Flf9yZUUx7KJq2e3uNIwQ2aDPUbsckGZUYGPKmYNr
JVdmVUDMxu4tRMjhKbG9DZCkYTg/2TWShT7ZvXRdpEYy6wHwZKI/u64D2RZIG3Z3JqF7ougQS1Cy
NjUs6RHhCyiWEDZqJ064n7Ji6tkTR4xuFcmmxC6HKP+ULcpL0fB7OHb6OwEzBuvzIICbwpA1zztE
M81diomSdXbL+g/u/rYE/oCLrFy4fnNc29CXHWYO1HVuhZlVB+j/01IIVs6nDr8vGRDKmkGmdlLW
SN+mTDWbI/dTFiRmvOjkGkVqtE5VdylQRG4C4n6LRSg2vfUpgTiprLlyQRBu/TM/wmxwsJMBFKBd
sfZxzBWDQAtF1AUxz8K0uBmO3arg4PaRR3LP7MOflh9fX9kzTZddPyEWN1BxwxBTprkcJNt0jIjG
aLLQi4vVey+OMGwPqfyE3FkGJ6FVKRJJeWjLY4ppsQ1+UiGqO2NJXHhKTXxdr97qWTasd5rM1693
lrdkr1fLHGn6EjA9skSIX9Y7e3Xf+ts8uVMfJ4RDoLiIsO12y1rZX3eVpY8pEt4YML+yBInEr8d2
NSC81lOP4kWvAe7kvWzsrKQAPXqfkJ8Dv1D7lFwChVAKEJEDkbJaxCbfN0uoU8dP0onjTvtW9kWS
Eus9soKxszzumRz/9JqBm2j9FzTVwZz4WwSHRbfzPV4zGok0pgODuEss2x/DbnexGcqryE1vttsS
PiXtEeNtdTka38o6M/BQnxxw9kH2jLXXRVxv2U1ZZigkJIERklKM55zQZoSe59c8Q1OczG2W/rbj
ngXwZsEA5F2XwvCwfhZQKKylaIwKD7ZwChOBcELODSjfqdyjKyp95BySyqB4qdYKPdCOpWbwfHLP
zA7l59UKMpMnjo9l1tPdKgN3cctqt0EJI9O77kHIXlC5Cber/8bEjUk5k0NoiZrFpAFMEKI3ZClw
MlDC5dAkt91EBr24j6h1pXqzFrkIfloUaOLTWcVzzkSWwtl6yMooX0MBCM5iKaSb0wYkYpbdZKjC
1Rx1qIsUVZGdT4IX5jbbpnmKkCDj6QH1dc6EjBpytIYuce6kRewXC3SGAhmQzz+Gqer5EDtEaQSa
gjADYKROmyweTuD4bxU+Lq/WJkBnd94q6oUDDkAYbgtIvgtjc7aQ/E3IYH5XOnc6etOKOx8A4MiH
HF+aoASSo/PVtFOlRlCgM9wVH/OGtYON1RQpfhfcGpL06xvRSxsn0Bbm6Hi2oOqdI3KZm8bNkXH7
h3agcuTgTQ0VM3biHP3MzUsDUwiypBhrYqrJSkaWYDIPKrf9xaI7fMnyxcd0Q/wlNeBKgwSRhaIR
0WfQXx93083rlzyb1JxWueAlYsjoKuDaPV3lftPsi+1uCclQJlOw96UJSQeIaxxI9CLvhHIiGfli
IM1Js5uPuGzj75wODJT4urgK52uFl24lkDWpqYpa8sO5LdyUR+GR0iC5k0TT9aevegplKZlLG8Z5
JEZYicDZhiSyxBhsc6uZdgmNabEtkxraxk0oAUZ5UNIgNegwNFo7T/SZ0e3snVS4ByMAoAsg7blG
pAvBzP3t/lbhd9qN0TC89ZL+dux6Zn303HJOBt1g59pAVIBSneBVZu5kNy+cSQYZOjkF3UzJ+JWf
Vaxr1/meVGX+5nAI1z40Ib+ia/oNn1e90bOnHm9KlEsCNTAemD1TBfVUPAxDfqupkDw9xFNCgPAm
zdGhbzg5OfRECRZFUIeKBtKW4n2Kd2cr0PzLiqxi/63VnO/gqMgxrthR30cHNnNFxZ9ZwTPm9unG
U+/DEcU1AWHTbMAx+UMHfbTf3qa7YMc5DI+66+ii+qW7JYi7+o/N3EoJ4LyYltx9damBW34rXaBQ
vRpLLgxpi7RRtxUzGZtUgOd0UKgH06wWOXaeOtADYAD1jXpdKEvrsqEnFT1XT8iJM1OyVNt8um4P
dDHthtccbOnTAtxB125OLwLyR0u3o+/sCvP2kDCIzTP3BlpOQdtCBWhqtaNmuUVg2wj/4xpshxTt
QDeDYvFDOo52yssrZOuf03L60fh8BWLzj2yb19dOOMGDyTAPJqYsvegqekgL+E2lJtPiROerzG+y
CzSyME4WdLb+EJo3WQ2qKWv4YDH9aKNmxyhTpI2Gf7aH+bheHgjFDRi1bTix3EYNWwoDKNq5UNzT
3XRdRjGowRJxmDJ0uiO/GVQUegkaoDRAGVJ5rGDwTxtbJuqMKUSkB8Hr8ZlFKHKv/lqjEzLoJG6o
61UVAHfvwuxbv0y81WKBdJxahwMwn/AsLXmqmvbsZM974RhE7sDwCWKGcPd5F2U2ebVB+nGrqvJk
fKwZEA+HYXqho18On0yN1bn0e74noY8ANdKpqCGBJA7SU6ZkeCEv4QrlQG0FD/DZpS8SuUTOs50Y
VLIT1rPXVOe8m2aU2tMTwiPr+TJAAriZ+/VUbUCBlG9v1Y4cp+SqDne9naNaszakUoFy6mGXqCSx
ZYqicVsWnricGsFktI1Da77FTnzu1Hw66f15dbD85NuBxeKcgdgdS0QhyUDHA4KnG20d5qYlkh8M
xSgFcf24CgxdoZicqIkYXVs3TTSrJxdNKldclNRbKVbgfIfBwfPC7giZGkb1Eq0pJ9LTY3Jqdoch
rYKtTbvJa3qIdiGRB94sKoosucTnkS42cbaqOgjnnPETPh3imou/3vWbW7iFa1k7SSTDG/KZv1cL
/laCGTdnGUPGIxAYa20ZP3C2ykOyjzeqky+lCtdZbGCSuORVQnB6I+Jb7lYf5ZCpqYW+1yZhQCO1
avKRx8iY7xpduY7/T9kw9XsJ/NT9fmupzmRNao3R+bzFY61XKXBkV+kZrJJ3ILaQzW7Q1IHWR0le
TsZWpXmcVTYyQhLfpzvAh9YMRpuTgiFaKsM3kitI0y5ahObxlq+C/jnaMZ3KFjwT0tFFIz0lUxtR
cpMy+Vgud+sJYXPH9YvS3Sy4tT53VOwJsReckAkAOWRWvsBjJ4bFPzo/KQOTcRCowAIK1ykpu+TX
D5yZD+zP9SrXOEWJk4imjeOXdtP3N/ts43n8moFaX20MMItKJ/klprgJSAjp+t0fbsT67TEzVTuD
S7rCsDRYokW8tPQjCPbBEUYWhrbtiIntSAHA/1VeMWy+13RL85vzp/3LO4Iov96SvKfFHEhujpU3
xDxnH9qc9n6ATJH2D3Z8yJTAYB/dwpfQtabYhastfnRmsnGBlIpqbUUM+38zPx7vLw0I7mEgP3OW
vU8E93HcL+M7G93V+leolEArN1TQmsfKq1jDYlXQtquiqUXu9LmtWK0oK2SCIO60c6AtPPh/ICy6
zWCqv74KXiqcYdZA2AtCWiVKvqerIDq4ebsdoq0Ua1dlj7ICwoco9QFotDUP5Br1dEndZt9dn4eS
oll2tRMDbx1g5y23lk8Jcj/vHgZ9HFw+bHNLoPtldTop9jJ1dwQYGMSbYQNZskrxUhYYIjZAUI4r
pbVrpdpcTCwK1KIoviIfeOdleohKTKEvEpKKsCJILPXjL72CYgE9golUE1apHm3pw8XPsPEZKJr+
ev0ACY/Ee3ukKK4OEpGqRNBiOwWWxET/3vrAaEKDAF0zyi5mY4CaFo1UZYpkD0haFBVO5HQFD0a1
gwYdNAljDRH4u/OZnC80mQYVCjivjEHRZT59g31W4THfN/GdOg/mHx9FkdKLs66BcG1lZqP9TY/G
o7O6eg0ftSamapcZKlfUm2cYkC8uPOxZAwJ8CbTy50nIWUvjCkzOTWfbkXGZPCZkcq/HV2+ynV9j
DSFssyfHQA+HcEvbB7GlC8v8DQXl83opQKkVsuq4OJrJWZHhh1PUlWmV3AVLyPSd+ZcyVJTlJDjc
qnf53SWaIetkHzJDwKvDOh+E2L0eNx+E5YjD7Jvj+8YMZ/qE2WxZD0aAsAidiOxt8buZHeFlUOFY
eCycu0VTK9XuMhh2n6cxvlh4Pl56bNNKO8LtUfZapgz/uaiSi8bfvFcoliSrfYL5G1tfWDnXuzT4
KntSaryL1zeWF5A9qGRcJJothszhnJUy9UXXwaHhAcadRd14W473Ir/BZr3UeEF1J6rztyJG6SGV
OMNyGejOS9zFpWa3IV/cV23XdvTJ9zuu+0Objqh/Z675+bPCOw9WZgTGCI98+qx00Fc3MPedO7eG
mCAHM3EKH+F9wcalTztilvjqcpdlYqarVudrtwae5DyGmdERNI1eXXQOYdw6AHXIaLuQ4lCUwylh
WnaeJjfzZrTLw1vCUAph8ymjc758y8SDfZBlUFQBJRWoS0KOWM6aobO3XeYtPZY4MMl2eb2fDh+k
bscC/kEouDhgqXNgxEbD13rme48nG7lQ93nJYAHYmNblz7Yw35sx+a+zbG8EtYr1p0mh7HWkOU13
I5oEaixgcmfBrkh70DKuVHXz+hv2wibCJGIZElQIaRG98+xhyDa7xO/q/eZWeSIqJ+VwhNLhgyGZ
xZqgwa7RCduT5CJwQm+BbGYtoVK7tKyAON3OXNcLmwgjK+W8a3tz52kzTbFx+uVil8FrR+9q/aed
laCoR0j4USerOAVr5UdckT1dGTtok8N9iWUD5GBQc2Tl2VbqpQvEpTrC4oB1jpPc05VOtepVzSLM
bPEHTYrVzrBBBB5doUwLVFULcNf2i/7nwoRo5R996omkxHuIZxEFe5CviuSfr9/AF45/5cb87/pm
xWmz3G9bHw/jd02Yr8KoAXECnRYhXsfD/95daigQ6Knqb6b+cI2S+L3caTDFvLJDkQjmIOytHmjd
Dngg0sjWTN2ANaPV2S5WkQqEtBFcqfwzqqyg3LRU+skXRXmZEVYVALb6hChG2A947dR890QW74Wa
US13a8K1ZXY64RRceIgmfZGotCrFHFNfbPsKzcEGaiZunWobi44vDG0fWPOBoQW3Vb/g9Rv60pMi
bio5Wsx44QnMnpQCms9ujBkuxebwvrmSCFrWVKL1unQ6VXj8ArsVJ06aHFBmjVI1ErKmSVg2qD6W
+9bfuaplRHEsxHFp00h/qfIap1niM+RVFh5Vlfeo2jM/bXxagE5B9MKYBUbE5WaVjdsri4DTWqXR
9v14DP84c13P+2RI/5yt+APDN36WcNz0G2/rbo4bgR9vCZh7J99CqWNFgdazW+IKr5HsI0LrTvQ8
Gj1xQGlEyL5XrF6/qFk0q93arZ2QB8gG79+dITnJrqzGzjPb282UfljmySpZeut6WV+HS/lRFNgY
sJyYRTsRsBcKl35BdWA1ZApJUiSGnGSCBB6CDoGe/Vl2HAIGdYTJjkQyPFXDKhZatP4QLukC0x4T
Esoa/V84naKG5IOXFfwY1bXHPj6zNGZmfqdX60OhA7LCa9hfzg6y6Zh3xyweTo2JNRdNcD1lMKKH
X42JewRfdF0RPHh6DVyBNTRISBX4E/U+L4NkGk07FVegt6UbkTGw3Ut+edJCjkx1QDqs8F+Rdq+/
X1bD8xSKxswPJxkuno0MRHq2xzaZDyN4U91a7B9mhdlihjnQWkW8HXAYAuyfVjwbvBRKNsVAEMuW
9+gyZVskKb32ljbBjkIdx96Jb+oJz6MOrmUeWkiWctkBwAkO/EPEzmvWwQdMutAIwoo3G0hHIHYA
wWzoSCLiq2zsb4agouMB5/YazO7xNjEI4non+dPk5rv1m2hReOs91tOv2b2MuJ0NxiFTwBtuAf4d
oGk34JjBIWpwULFKIlILDSJqQa9mgkxKpRlNyV1X7C+FmggnzCaYj26O9QJPtR0ZYGlm0+U3eGd2
wkRkaRdBGIAnKdqtyooIRsRkzjW/vja9Z+8QFQR8Ig9b+Pl0xmlT99hOrbmTh4kOmLIUwwR5icqJ
yfzBGvuQcssl4UF1eaGpvEoM2VC13XAvE00Xv0yryHXfGGg0hpBB7QZpAi3JuqGF/OGAsJ9Dx1rD
gBBJQzVNeng2v0MJ5xB/6ZUJ7WWSQCGymHV9RbTM+zFtGC2idlMhq+q7G2H3DxS0FCRZMKx2B/Mm
wgkPdPe9JZQRYPwYXeXs6FZril0NtwXoqT5wd5SKal0F7AHgaZORBZ203o9KC79gJsloyi+PN/HR
u7ZsBWaalhxM4YtGGwMU6zlGj8f7K961qmgt8RoRqIG8jizGtli0poYL1Bwn6EqAc5TD6Lk1VNf5
3kKLNrgH5wkDBnGgxeAQmGJVKcyhMNNg5YE6AqbkkNtPUBRzDE1G1FDmMaMIQGI1Rq7DNzW8OlzM
rd8F54tZUgVR04pOL2TBRhgI60RroMlsScKVwnBE26HpuhQmJlM3zHUwfWF6Y4WXILqnXA2gCBXD
UGJkZ1kOmEoDA4lb0VDGNHuQYcFAOMLhKILPMIAVdAE5oKBa/qpfYsNWJhwNXQA2bdIErRDc9b1J
Fzf+oUZFB/dBVmb8m39EAbFrgccy6EEielTxGjsKcGir6Pvr291Ml3rasGX5y9gYKOmZ0L3owbmI
2y1v7bxdv6uuuKegqDFbs/V9oqyxBUYTfnYb/7/uAiMJRnKlv01XY3y07m2vX9UsY/PnVekUkdxS
QMjTTXjKx4Eg72Bzy/J6z/P+Vc4pPuMBt+ZEpxUNIpo2MUvB5LRNShagNl+CS1t9UBFagtkBSQxd
kFpRdQ8Qv9YlbP+/oBNScNIx+6zmroNUhNThnahWMr59/TW9gHpypDCc9eQtQpUyOxqbRTMt+qlL
7h5nnCmZ9tq+oBK+U8KvxrRib4j5yGu7VxCqGBs2EKLYfzsh4Cj74v+nA9jpfivLlMJJ9zyaXVtm
XCTY22N858Y4NFHRya0lRTJpMxUA2GVooSxdLQQ7XpJb1gFvCGGdPCiyFP0NroXmvvOt3rhLlGMM
h+EHaMP8tdIMlm3pO1tgHY5U9cWCderGXHlV9c7wngluYmpjSUbysFA8lGbvdl+jlx73AU7s001G
1fD6+znzdj7dMxJJl1Jp4Uxvv/7LtXUezsXlZqBn76nIIKppl1EfZl3bBPHI03+zp2Rb4HvCBqxd
vO3yy/zAmXVsd6vxeHzTjmQcsUeJfsSm9zYfsVkLWbGc4sqw11BPKK7+zg6glhRHBTRdhLtGaen0
8XKhsewke/qzghjkVxzGAz9DUwptS9JpTPi22nhdqFfSyGggYoEvvuf8HXqBckXCG0cZtMuItvAZ
lh7s+l3bMxLR9qnTSCh16nEiIHF6NFmUwXAfTj9MNjCXatC0gM6Kyw9PSdmK2o59WDXSs045h2/U
Ui5m7t96BvAgYVCJos3z5mrAonRJPS2K6E6TFXUPOnwVyKN9pW+gVDBB0aauiYTKVHtEZf19A+wp
GzL5S/8G5PrCM8BmQV8N4Q5S5BwKLvZoj1KoI3Z+qqLAJvOKHGGZqjI3V4AYy6YF19Tbu6+nN2O3
50VQh7HpQYb9L2TdKxlSv/4QzFRs9iHglKcKi9nZ4B7NOv5u9POxHdMMntrIZuy/EXHjMRdNWlkg
kbd2WROj1BPkuYsvqtq/0wpWdoT2ZZlf4kVx3YD9/y0oPSCIxeNaYUfBpZsVVRFExQZ1ApA0tbpr
EAFw6wSf2TlJyiVS06oCkCNg3sIFQGKlrlATSFV6glo1ST1z617oVrmupY8PLgUoO+/TvS1LJgNi
0NBF40LztsyxrnD3446iJs/uZHXInaUHEG0LOTnOLzimQBjp36exyBoGqCI9xF9M5/aXAVNB2Yqg
lcii7yVYHhZE047CJsVir2GOuCYN3FxGQxffMixFumWoKV5/RS+hmEjbDbQ4+CQRMPfsFWWmwlow
re7McfraoARYxaYN1nZ4pvrcHtQ7uhszoAKTWNTyLDcwHIUk4x7Qblklqrh7yPmS5As+1vsgFFNK
90Wxv23M4VYiN/35xJHBfdMQv6qxYMQI6l2zMP/puj+j06hB8zfFZ09IB15/xS9VT09e8Wz5Oztn
d5gOQ2XJvxoR9Qv4gMqlJtU899nJaX/6hGKQ/UJtRDmS4MBuJuKF6AIRouzXryl4Yb/49Zpsk/HL
udSEiw3Ky7K4K5PiG5UwopuetLM2OHiAldRMpZ/AnCzQ2rgdf9d7wR+HMn8oCudjyggHR8i6vsaM
B38bzBIZa1Yt5N1l+zaotOYSfF/cjD+2cEV6oLeVSZDrU8jHVyYc9FPl+8GMfBt2dy5ajFXb42lj
NsVAndaX93m4ObyBEtLd7AxOP3kQ/+lwTR+ybqj/kFl61MFHyKh812kLNNfmiBc7OM8XTVzvPk4E
y91mKcO51+/cS2gbpSbMWso0FUOzqpNsgzrEhrO4UyOpcl/VhqaTSkIR3iYSiKozMTulqZAdgbTM
KUiguu4IB8zfwJDs9GpWBj25sJmAucmTuk4O28b2hcrrEsuvzNJ/QXOghWKWashCE+rVRt1D00Bo
kC3UkSaS/k9MD9UlBq8VUYVkSGIRU9AjIWG9GKCM7IKMCYDCvpiBPqJ3ltM4qk8rmeP5MmjRaMSc
dmy5b6katEMqDhuhD2JgTNQqj/l5f+M9WjJGWwQB7oJgo0/3mC5PeeyxL7/jVV3KG1fFlPymVQ0q
OUkyjgB6iBpKiW51Ssso3hn7T2ok1dKdj6KZWTHYg5DhjWK/Ig6ZZ14C/oI4xAoa6K2DiHH0P8g4
ws5GuflSmVjqLd3jvvZvktq9kr2mDNdEWZRDsjoqyY8j0vV+o5DWbXmyggCQRWpYeuzPsZkP5jOE
BJF/XHqWaRuwMao41dJW6WnDrvHstLRgSi+5UKvxsO31z0mY3lIBBGfezmeHoKLSKBCZdHtM8Oab
lV967UjKZPChMPnFxuu+aMHGh+HGMYV1b5ZzRQ07cN+EeImBdlEOFnn2pindN7Y7Z7G/fk3PMUyu
SQwG4lr4AMfi6RLz9zDzQtPkHwWiiGIj3bkdA1HouTW1OxmTykuwHuIVyw4sVVQViykBfOQphrnQ
6DVNhCh0r9CuiMa0KSlflUYibXQHafM8OPZ8D+Pi6ZTAwWV5QNDT04svwunYJLUX2Pmdno++xp8M
SZN8plzFMwowfiT/PzKjZKdnzRiW4JOSV//GiP6FJRjj+EaHqW4JcvXTK4t2Q7D3lrv+Vs5AMjyw
ViAwlJQi8Qgpqfq3PhsIXDTAOQXNc7dgfilP8DcovM/OS3p7P+SSaMuZsMwZgE5dbJP0mI+Q1yBu
ydTJY1PtG+hxGaGCCxGPQUCQ0smmxD3CrD0O3nUdkzJJhSIzUuew+Cf2XG/OE7utwfXTB5esBFxI
eDo8Qeq6+l9O86IaljGsvP0tfKX3jAQZD8Q38tvQg2IBTR5gPB4vorh638uijuQZTdOUftnTkdh5
B2WVclqEmfUbESsRA6p5tNN5bHSCTXtx9My94A8wKBi7ZCj+RrvwDOBkBEJSmlDbgHU6d6n1OSzS
/aEyp+nyzxNW9BHZQQFCMOMWTY2hmzJINKnHEg0nRBI8JfVQz6vxvA8hR+QbhxIZLiAzvQLqhAy6
z7snP69quWaUaGgrmCn5+Ek9fQeywEuIS9uzbomnzrf0hMwryw4MaQJLZTAA/wrdLwQDJr8ax0uk
9kjFFR6R4ix9orXBJrAWb7wdEhIJZ9aRKbBUBzEOUJ8pO+4Fzk6b7v1kdm81hVDBmKFm0/6r4aPQ
ezkL/IaIRAXrfLkBQIf0wLRzz0Z7Tu1l3n5ZtPfif7hV8l3LyV9u3u6W24e8q2xA4QmogkpIY2Sn
OIgehHLaQGq3B5NVMhHes6YtPm79+qqo9peqeAvsJTKqD3V5FlIFiVYNcb67sitp9kLQ4mlC6Ufw
DOfGJVk01FNhvJHwky1RpfAIEURI6iUSVbdcXG0Ww61VEFiqGYPSoAFwGHAYoYBRR90f2NUH508N
1qRVE9wlvqgPW1kkCWUWSf+W5+H7zXFgU3e+NFF/L3nP3xkFRwuixFB2oIkEC7PL9JeNgI3vuFlQ
v7+TylNtrOaEgudth426RNHgovxpajF126shP/5HvJUOTwhlCk5e/M8s8s60sc9hzafXFc5qU8dE
JW4B3vRuGA/rzK+uRb7RqlHJ6e5x44/yf/f18ouFXKWTBQOX0b72nlPQPCiFXKAiaE9njvLnezud
6IKNc2kt++bcc3/c7fshKId36v1Fo0u3jImo5tWKaoShHTR1ICqDvtkJMbu5oj+EdUrLY0u0n5ul
Mi6dHHPUAZqY3E0QMis1TdS2E/2bmVt9thx5fm7ijYsQCVQW/pjnz8qRaOzSPYeM915W6ELReud0
3Rga0Nsp3AtOnfUFhCz5SJcB3LD2MILShAmJm2VtcWzERHhpiY6G46CBYARY2RNILwDrPD/reZNM
9N2vL2B2hE2+5xy8sp7weeYM5Qh7pAv8Ci6b/vggcFmTFHT9fJ95b40MoAKdp/m+sGq5piVFEseq
8IpZ4555XY7RtxnlAwjJCggVkzfppuWvJRpDH5T/CpyCdCKaJVnhh+MP6ARrN57wIk++TDg1Zub4
0Jnky5lFq0Lo6db15Nos5vbLk05EJH6sHKPvxLG0jAC94RM4ELWorlGCQ+Fs5sBBhAGRzQCiPtFu
pbYnwCsdV0GA5wNhgGCoOjMlCZbsX0NaDdWd5NyFv1B7PrnweQxLFG7rkkZ+eKfDQwjqo++fAPCg
JUaEYtmibbzRQYQPPU2GyEkiNkY+PSV+Er/BN3/hCUJNijiL2YsfeWY2RejKoUuTQzG8K/bZRViP
t/AJL2U6/ghBpUS9gKfZrfP/WDvT5qbVLmv/oVaVJmv4mgHIAGEIHOCLi4JGsmRLtkZLv76vdRs/
byK7I/rUW3WaJ3DSB0W+h73XXoOGj1qAkgQY+y8kCyEFPvXdHN/s9HQCa2AKjJmgqJbTwKkib/J2
6e4Od5SO9IPWFSLckQoN1+BRL8ycnUpLo0IQEU4kH2PkjppBx9B8Q3uK7IZ6OIZCtEA6PydlD3IG
EqPHgofbrhi9RBi+EkcIA7QMWJWIMVQV686RRLoJsJPAP2fzXiWmXp/I5h1nDUZg5N4BjcznT539
WOm0YSNTnAXT8UJYrzsvdZz+Tgej+BaGaCbMWchiwPgXvmk+ULt3lI1egPly9UEkCUOMWGS/C98y
Pgkv799z28BlezK3it1FTMn4vGAsmrFz9jvfuhdEkSzgv5DGYnjI9IEG8aTK1gVjiBSUSYKRBFGo
TxTYaXW4c8wLl09rOz5RbmsQZ4UzGIeMp+cKzF58X5YOcAl6QbL97FI+PEweTa8AhmJzNuBlA+KW
SSuIW7Txn27llBJg19cypQ7gdGRxcpVh1fz/4SEny27ctrBk3Y1zp2pbAApJKsR57sC/ue2iBS2C
D1dBLlx2zt27Vswzu0KVzugzQMCLsWNYY1XOx8zKv//Fhfzye6Rcef75Zj229cvV2nuroWQeUImh
CNaa8xliyPpQLiJad8IKWAPYox0wFjPCixk44xiie1rYj57bsA3YyVZHpcZRI8qeGAO6wyV2GKmi
xDyYWaen2IvWw4LZA1oipnSTyq0iFSbvO2cwFaVITAbXINFH9nAiatg1w1WG7hrF6Vl18nj8zCGU
6gwV13ze0+nIUKcOQ1UNRiI5cz5/t2OYWaObxkuUsMFHnTg+MXE6bTTwN0mBFvgKJ49oHEf+ianQ
GQZo7KkjW5IxsZi8mhit9DDAkW/6y+/PaDAn9zRommb5UM8hKkyWarfcMprzg55MKiSiGDdhP58P
HgcjuPgaPkyNPjeyEMH6SbZE7OtEl0bCmzdLkO3M864iRiaXdiXjKDSqeLLk6J1gUiUo1C7Lvb6C
rhg0zYdd0PkXtTewEBB2MuzY2A1BTM22uCk8bMEqlz1ZuDQ6bbdtMZmKEaYm/Id7i3aEXQ+RGx4R
UoeLPlaQgIfduj9CdfWTzWNNdLutdIB+t0aZx9KtMOWyE8gWrh5CDL3EdbBQ2iV4GXRfk+1uwOAb
mg0H9GW5JicJvxtm7y6aVWNUhWDxOmyy8CpcMXROZUwYtN8CdUyyDUzw0br20CGGxA50KWIIUphV
ZJUWglVvxX+wh5Bx6ZW0+NKmlXjMvjYaYlUJUbQaX48b/O7tAj2kT2wMeuPEuQzjobn6r26Rde0i
5W4gburDSNlhb2aHP+fuHx+lhE1V7qC+n9SQ3hDXtevv7TtJ7tJ+d2PFMeIwzvogf2x2+3dVW9we
3IHgNO5lDIDOfiR2BT+AkP2VeaT1zTIYz94/TIyhX8pY4cS8OAuJ1sl9x74TMUE1o2pFiQk0yIbb
+FYB0ow6PlJZXEsQ5VuIq4CyTOIuY/YDR3xuv5yruWFVIhpCOeQA4U+gyQou+rrHAMw0Y3Ub4FeE
MMzkwqBANgcnLA3hVDbmyxfGyJPT0ZAUQDw6KtyMIkwRkGEyh0SfKnQ4eXBMhDpNHDA4+QSeRNmE
I6jVk/rJrb1JltdDMhrAQMHnJmbH0IswrNxFH6I6eS1ShuAdEStF/q9zHn65/yFCxtF8e/72Of/p
PnnOyalTrTZ0hIGVEI/KpyoBKH4Z8hsyoB8DEB/RpjS7CbY1As00JhXW5+N9IwVABQoVUuy+fBoa
mHR6Gi5cuikIFBQ+U8U6lSLag+3y0LW4fXKzrN2P0YCMBRavi5fGrmGqiNBasjsR1aW60rDIwM27
uTTXUwoZn+fT55ncJGG92LeMPNgFAoC43YToJthJiKbYg5cIfNdnrfUkGlaZkDi+R9q3clEMo7Bj
Li2qWE7sqNAt0SXler9Jwmtymj5qmNRzq9gpNw8KY5Hbj1McMZb/jXBGPxPQOb0MoHAwpRwR/hSl
Xlgc3rGAYLuBVIMy0GAtTL+THGwICF1UKD2zsBYpskT+UWWpk1DjwZc/ewOmTT57jyIClgUSLGT0
0zUJdayMRxo/e8QguHaq9i7f2AGTXfjGIlbWO24iklQwLK5WGH5GhQV0AaURdxfGEgPk6XyB2Mh2
uQ+Lut29GSPuM2+Pj4OQTm4aSO05jpF1yFUWDbCn+x0XqG1DJygLTn8FD+Q7bDGMQWPtiVjuVxFB
rthD9B7OSTDjPyXJ4muPVfCnkohS/jvcHUmNT/pSi8DGebIcuBzrmjQtS9dhjRd40I/v4Hq3uvwc
hmVg7BaQs+heUb3/HDmQ2blOIQp18vRYNDuiuYqfSaijlfzPx2SFHCiyxdfGSOchanbr+4jAoIdk
1WVvy+2yuPGdzf6yDoeYt6cQGJ9ok4x7FkYrYvYSE8V+rTgVD01LVWzfrVLLul1mwSa5iMZ0dW3F
QsLptXDUsa8KkGgrxuNpv8yuho21ud/h0fFm6zVYb7TxLxXzEJmHy6xY22/CDS8Xz5vt5cvLwmTk
TZYFbQYZYGgzUaqfYLDxolzkkd8+JO22g+FPRgZUTr8jZRdZm0nPTUEzCAQWJVJnmaCtpN5/wGRp
d5EGwQ9pgKKee0rIphlhkCkYFRA/5CIm35o9cgcNZjA1+ZpvmHO0zOVpPglNuBmK4b2ZCmBBoKbA
A0wSxVbzfbEJOwU0STxh1qiKDPaJCcWDhlllkBD+4qA80/UTMadQUxWPTBael7joC7zEtlc2ZTdj
WKAnCDXXteNhosb1DA6Z980re10bDPLoOa/DR/Cd9NuK3BiJAwHGnwkiPbUdATPn02Le4cGvd6cy
2mosc9vOhuzebtk1eYvfKbul5ELeuW/tRpqEZbd7k6zWuJf2VfR6NVjLi8FZOXd1gj2fiCC1nZav
/IqeUWoCdKK7K1zu6+usZ0fXfrW+L0jOuuwX8Rdj/SlQCqt050dXsdurxTCuLsLiYjfMgMFnRgLw
+uDWM93lCEU+//zFe6nXdAHz97eyApdrnZ/iVo4GQ7kohhTMjFuz8OPJr9mGhB7qhQQKiyRx9P+I
VnDt8OxW3SQC4KgiXiVKkbSXou8D2eJuwx0ySuxSRPuLv5in6ZEnO4yJJYMBRLucvCcxZZFXBsMy
3uMAx6UPLGjStzeEKNBxEpxxKY2K4e7K2BL+k6+U6iWZhZ16emUvyWOlIsRABWkIDWskucfzKddf
PgzO1S10mQtYgrBNHQwTn799/PeSNhq8/q6vIdUADhpG7B/povJv1NHpPo3QoyQbUCRRjAHhOhyp
xI/v8BfJ6KpnnutMF8zUV70m5E+yMyfbcfTTdmh2tXOnSZusFOoR6owywmBOyiS9J3tJ9ZTQaQ21
6rLmuORfSvcnyLxADfryQ51rg2EE8slyn5JEMqVrjCDlu33I52qWKp9rB51zkbj3R8TSmI/ig6X2
UIowPaCcVKKG9C0bOAThIx7A78eF+05RyeIk1wEDl2DOAutc4cyz4tYJaYoufMo46NzEGVfIsxBB
EAQ+8kxMpk0A9zFcQSU+Y4ocp31nHG6ssjzYFHWLq361oXEUX2zzs6MwCy1Zj+FfbM9lGZx9Tg7c
QPp7Bzro5IOuirbb50k33GnyKE2Mv95/MHECUFT1vHLGMdIgYA8VfTYaJwPN7Q/ouSbOWpCGv4e/
oJUxRslmC2k9x3RP40PPFkHTLqPfyUZJuSSHTQwCpmNK3oLYGGhmhb8fUWdQtZH+YYBVMDiGBSkz
WJX3BpyjbJWSZ5TVl5RoLy/LU5ITE0j6N/BDtjJVvvbSEwSR/2xV7Bqb+pO6GXObt+xlTvIVRRKg
ABUaTA4/dx/rZXglBfKKpnhlvzfmy7zt9rUeVP2c7BmtTDbVc3X/2XOGx+Ne9bFkQzowecZhsDaB
Q92vQ7jPk3+EzjErvbWl3DIWC5j21okYfDoPGTVBKRIEJ1+Ucb/42PHvi3C2/T130MC8CnBtRm5D
J/z8waCt2z0uCA2JysDTMc7MwFs6aPoew9c9QL9UzGJpYAmsSqbPll8O9700m1R081DBmVokePpM
E6i6o6K2d+PQ4lsDs4QmycchStmg2geJtfkppbsGynqeaMN1SJSzrjvT4NLkaDRnrFCQgv2bxfbk
fU0WWxdwFlhj1dK84ZK3Sb+XXvlT519RZm/WDnIxIAyYrm/yCicnCcTVWdqr5aVT2O/s1cbkbFg2
Si150+HwMPOAZzYq+0GMEGiIURBM8NOQQM6U4G86TIQmImyLLmpsJ1YE8trQdQY6RzpI0VcUVSth
ioTjygCRTYAmN/9q3IX9J2REOCvGdG3yXNV6SKAeA6HXEbhXPuBzAleDRRZxuPoMvaX81DMJN1UN
I6/pEH2uhthG9O4B981ftWdGSs8fbAKxFF7jDE0xMh8EmNLQ2XblZQaFRvTVouo+Nq0jy0I+U+oV
+KxGFnjMwPRzGD+qf0u4YB5y4FSw+Nzde+YA4SlhviC2kPB++rFatb1cOWm0vxPjymihMEWT9FGn
mzEwB3+U+lpNtryJdAJLMyBySAWQKpuTeWj8f3ku+QFyujHInLy9KiJgIO1j2/AAxDXXPSsCiPGc
ZfQgY/VcHmU4emkr9Dn8BCL7FEGTAZkfq9OZbXB6rvG+QlhdUKbh903HCEUfYJe1dx1saiiT4fXZ
WxpjxgjYaxlAQmbvqjv1TDLolixFpBT1MeJtzXMNjVbn+R0K/gmllI9AXMhpH4NreZmM3K1ma/aW
9UUFpxkhKL4NdlzERY5pMEkjaNKNmhZtVl+CTYgnVK9BAlLLKa8Kq8Y+km0EcFJz10uBLTM8FYJJ
tP6Zud594z8actoKPhBb60q1l6bbNRETl9GKJF3dzSb4nvla6EGxRIzx2psPpdbOnvzYiOSg0QZu
xDg5mhyZRKCuacMy5zARhV4ndwsxGlTTapIiBLjs5BYKWMKVUpIkrJMzCmUagP756HUBa6C4kOBQ
tC0PRHEeyTx12Q2R2PvoSPFHIObsJCLeXof1MvVohOFKJ4wJDvkFI1c1K0dNWMLo2yfsUoM1sdIj
B14Z/YnRhoksx8DHJFXzkCorVKFJ70YQCar3es5p6AyCjaOBdNmMy0LahekVXjllENWxfWdcdpns
+qjKj37uknyo1ZIc8WjOcDy69KDCFkxMF5+9yVee2YendzkPF0UhU3vJeU/H4WHf9K1wBY0lm45A
Me71xLo0Ax7AP4GekQNITW0bpSgMESkLLSnD5tLoX+HY8pN/Rhs3Bw6fXpWw8Mixc2JR5Onmn9c+
sJdqq+12o+FQGo4tnjC9jYEkHgU9I1sTyQmFmlTcx2NKnF5aAc+yQ7OgfPS/CFI6HeViYYYAixQl
CEXYLz1/riK1WZtt5dzZjI6FCEn3Lu2rYdaiS5NTpvorJT4Rrfp2v28+K21e55fRh3F+KZpq/0CH
OvOBnj4cSEygjDiwM5i/kwO/YCJiLdYZvKme44MDX6ZQEnvIZ6KmZS93jOptfGsS3hxWIoRDtB8M
8Ud19kGaexClqE39V1cSx77NJvZwc+TEnUx0rDKilwozJsjsYPkT6C6nBTQbGCLNrTasMjGk6zI9
/cjEyUaphdRZk1llFoyM8Wfe3OlyA19D1ObSmDpOdIJHR2NQL73VwOzjkBpcbtPvVDygO7SmMGnF
WVF5oRmOGGeyARR+f7gquTLZJvPs2jNXOB0JuBrjAe5JNurz5ZYpF3vYJ4n6ptdmMleB3fNcRo6o
zAHcBI+2jRLW6Lr0sYI2U3fcvoSF/8W5duZ9oXPASRJ2PnSkaa5xwVxhXy03+0eZXuq5xAQwrskY
cuYLZsM8lw5jYxrvdZ9lHJr39HJQIsN8/BHugELmXRBPSwt6uAUnup5LEaKT92Xtd9CUC9vQxeV+
rNyWI+dVcIKkTD1/r8qLfMtRxtYUmUxzJW9pffuLGcy5Z1qoqBCOSD7spGUqGM/vEyvZ30lu5a+J
hRXhvucIs8D5cmwXRRmsG4weGL4kSBMFEeqhKmYBzOTF454FDU4PfzPtRbeCTxQE7ulBNuy8Otlk
AoziN/u8fgw3cJ0AXgyxFezS38KrpyWXyFXi29IHUPayx66K37R2dlenuyuTsbf4FwW1D+QXI6uL
FoRhT5lkxTJPVu3K2xsBs/zP64XAlsM8OsGaVhof8VeP3tVHYbBZ9ZJsYa41zwGdpJ8j2cLBKoAt
zTBVc+npc3ULG55iDg1cQVl9i2tKvpArD+7ssivxCb3oScpRBothWNZknTCrEKtHseVhQPvbI0/l
yfOQN7wrf4ohXy40zW6hcxAAbm8AITLCgFZraKUcgtgkZhC309K9zRPuYSQA0ZIhHeCn0YrK4Qcp
gFpFOZsYQewyxgWAHCo1GNKIKUdAJhU6oWRUqqSGwma8QflzyEeM3+ipXj5VJ1mgf94XNGReGogk
Go7JbsQr3XGqav8g352yY3aPcYU0Mgke3mqMjP/gseHUSFKObvIwsBV5DkUQha+dL38J0PJJUFCZ
J42H3UGY4QeXa1tcFZ9AhS7DKL4PANAtl3r6YC0Z2aBd0Cdk6Jb9sTcVgTx3YfNXF1vXeTBmAj6z
eNnISkqEEEFdrtQWgi4E3RnzYP59gU2elXGDqoeUiYsOZRnpbLKK7LrdRyHhL7/CUyo00jE8jx2k
i0wgaOWev8JigXGV3VXlO/1d6i1RsHzarttPwkcjgjbkUAat9zKvvTsZZkcLnJlT/27Y+49IqP97
/pA9tfykVQgc8FBwDIXRTi+l5QoMMtqU7/yV1JTBxzRNdoTDlVcyV+krzEBQCOUWIIs8D0ubwRvY
o7pMVWp5/4TYwuctE9VMZgTb8GpJGKQ0saM9575xepViCEZxBEyKaztC0MkxPC52S1LO4prFCKFl
BQGPY1gTtKTlDbI1Gb9+kyHCkWinkuiI8ukZO+Qdf2HWflK0gVjhz0hvqTYMIejzT7jrbOIQQ3Qn
Qvk03VNos9ADDZJUgYt8U1eLj0PuXhPubLw7jJvxEJmuWMtTxKA+9K6X3mauNDr/fGgbAezZyVPO
sVVnUVxbwXBnx7uL0k0+CLHXM4qgKimJbN+FwBj7oii9yO0K7/ADzUVzVUNW1ARS6Ms8fDu9yCS5
hDJLsB1XmeeZpvEJxOzFY+vkjLgx95KLVPDRril6UdSLuCS6cR1iKc9Fplq3bPS/B4mLsYMntEFZ
AX9ZJp3osM3DoQNDLki7iiTj+YfrOTVu4PvRNwJxclbzHMuSP7+Si8pviUY9/MrKPySl8gV5py4c
W/2jANTvmn7XTA7fIhWOfnBM8Q37Q9Qp3wsHkEjVQywqwafmD/ge/uAQg6ovvkU/zL/68wVfyxdC
/4KQVH5H5il/QDDq4f+L3+pbkDEQQNo3ikflOwmgI3nrG7/hT/nV/On4nSczvyXGlC/4G+Ak6Bdi
Ukkqrb+ZFFMiT/m9+XL8zm/45xB1qiBUok7JN+VX/ohaSKGl380vf37DzZUo7PTwKyGmJuGU39n6
Nv7h90TY6gt8OXswFH3r4U8wOxu/P/0DvuYb+0HZqDOntbE9eoqn8HnDRqUu5nhkWm8IDk8X44YL
LMu68tEvsWkuGzzQot0+JSkDEkpfwozMB2t1B3YBW3Hvta9pEXdk3rqJgpOZLzvYJ7iajuAniu85
fqJYfNxKVxftMbWq6DJc4BdxIEV4jRaFgiZXTE8gI9U1/A92QL3rv0aus73YVHl+OWQtqeB0pRXZ
pRVRojVy8qvShmExKsYByhNk1GXv3ZeRHssjk1V8Fj8qyHnJg/W1iTY1PBd7T1wNLsJwQmtStsZ2
V79x9pX3iZ8SgltXFN+SuhpuymGwEUvwlyWW8O5sa7PM2+5NXyff7S3Pi89HT2dHCIu/aAmVAbG5
WbZecbNMdk5yye0DxbUYN+S7wjr4lHMlXSbL3fYdFsPxBxs2g4n26+NfJu6pBo6qua8uIn2V5IMN
owCrlD5yeH5mM/aerU7eQnFZb5TjspGbH9/q97BkRmJw8Kf8nePYehkWYwP5Az4prsewWBcyBDRM
4tT1X+Vx63+27TK+7zuY5DXe9PwXl8FVjmvLZb+GgVpkY3dFVJKLRSyOFHWy60n8SJvrpLC+FWtY
NFXHD2+STkHgfmgsaG+ZEUe05FejQxpt1RA4Ib6bH6Jg3xbb62hL4wutO3KULzoyh/cDaEDjqupg
u67KV+2m/9Is/fgCTyKc90KM6Rge/VbDLIlo10M1KvYYuRR7b/26S2FUFIB5yuS8HNtudR+uioof
gEjJKm3S1/ZIMGq5tdJLduhISg/Lol+LBMDKuUR9gCg44d0lHn9WeXhC6z++LFarC2QqDgUt7zJb
Qi7yat6lx4zhKmzw4PD6BkJIyUN6e57JsjQ7GFcrjKXkXFnCz7J27JSZvTm9x8zW5KoFPkS9fZKJ
4oVWC+Or39zH1nidbTgBAgRclN/Hsb0PaAkB52b/sWjeCRyRMkXMcF1iUlocDTvmu7GTUbMejgGp
rGixNrBjXXJPz41Ft9xZ3hZrMGAiuQwT/HiH9oOe55BqxnGekKhrez3ySIu80MB5V2+s64PfJmdn
0/yzXC3gka1wWKf7oc+YH92flKM0/aT6gr0yUgCXONGUbjOnGzcOftJAhrLWy3P4WcblEb9DRoDI
nekY27e1u7hJ2/ihaNtHjcCZzH1RLOi8KsHwbJ+fuVEcwSWIdc/irjZ5d90Cnkdn+QdbNZXItgUL
SXM/U4oCGvU5Ic/wL5LtIYBN/XaU0BvQ1vZecylFmRxKxhTnd4AdVX6KazTKt81BnOuBKr+8Io27
0UsPrhX75ENXILLlFh1K/RTAXcNxGfkGOPwetSH9wD4w3rc2J5SKwRJblQt/gdx9m12btvxPRXMA
fIYfikuQk4qAFgXdKGoo28a//g4PNXjn//4zUMQ+/xnGcUlOMosOyQUMuQKKpCEg+OMPIWgS6WsY
ormm0n7Ej9JgRHp9Ex4mlyUhqGrwo5BwWWGBh6SznB/U5I79h5EEoU/pHsLyjRg+JpQ5jAh2EUyS
K/QaOpYaOlV7BvEPSIMmCUiEIJGuIXt8HCuFneq90P6iyRVU0DVMAei1Fbkn0pDm5vp5QlxBMzJG
NM74F2NXbSaIBxEtGbUhA7HJu9ts+8Gxgs27PKMtLpN/BFQJghGZWK40Ah0ZFTOmBnvH34LocgqI
FjT0j4miBoe4KDkzZ+WZ4ygm0gGbNhfbHKqZSa/kWVHd2xEeEnoLOa5ACp9QWox69GzrvuES2kHj
OAxZRENQgIDoL+JgSUkjXvMidx7SobyDvpNd6FH/1TvkSReMXgH8SAGebv5sFQWLHssn4xjYJ4C2
JLYSXVn+lG9vhIdK3snCBAbvBQFh8IpBsuBk414Jpgwa4jLWU/c0D96ejKs4xwFHXR4LQ3be56Sz
w+61De2lMhp0qAdsYO1vgknVnSRt8XPZ9e+5dF8Z/yRxOfBX0hxQHKKts8I8NviuAFzNZOUCo3G7
QqaM7HrWJvnM4S6VHxwYXPkiD7jh+Xr0amu5ddsmuz/yiOS3oi4v5ywRsU03pCx/TMaOSNp/MoK6
KH80hzuQ4ctnpBnpPT9fYDbBAgRiBnSD2/b8mcJ9bK+axHffB+NwBRUTYA2MjNweubTL8iMf6Zf6
0Pptrm8FqtIrSTMptFfCJJoYuN5ICg6idy2GEArPBvEQYfFJjrlJ0pByL1ZvsuFDyCyy3AA7Be/r
sPKJQ5Yop3dwNdvnDzIcyQvY39wi+sRMADdsW1kUaMoT1hRwGX+7ZraagtrsViIE8gsnGBbQYzVU
A8/CHVyjx2pE7yX7hzEBDhah0rj+VCNnD+tSWFPW7Sj5k/K9Ko9i3cLC5msgAWnUdNjPE30MKv3s
xUMlJGtL9viM6JnFPX/x3YBe1c2qDK8pUHRAnqhUqQTrAuJRAa9VztFx2d+EiX0pYhz6959RQvbL
joTkSK0Jr4jqNq85kJlCkKHws2ucm6ZIzRGuxVM3VL2HbwA0oko3EoQ1ARQQbWVk2MPB1tg5bZOL
IvsgdwiftDQFOGkhAiDTIB8u8QRJNkFDEJA4vIklEyCmvJ4yG8uL3i+uCxexJGNs9foy+uakLzCJ
wyR0/6i0qCToPvQ2Lp3Afz6fp6zSJXBSJKg+jYhRjbEu1oxIqLSmawoMkFuXZlJSYuoaltuK2DFi
7GhBHPHDv5iIa/lPPyUgGQMShgSjTVD8LsmRMywswkRXzmu7UQghcwV0Bn2+fCORboQ7WGSvb8pm
YBrIWsR9W9aCAkIMV5bnQ8b0KHFukSbfPRb7y1vYQJSnzwhMyLSUOfM0gyTMvWTD67DvkxwEuIfA
00P+fKOGVZVjPbBPbUBvSBZmIr4qfwoZZ9ZAhwERyd9Tl8O+1ChHTJHSBgxRnGGU4FzQLe8156nL
5S97Qy1aZQ/GtMqu3W+Ynf+00PxdoHkrL40ldbyhlRopHNy6+kWh+3lU7gHbPiqx4MLv+lJFgiHm
AE1GcrrH6F25jYZMBC1DGlFNtSJ8hq7KlZL9QOmhcsjkoQvo7iRS1KxLR7YxscEaSXGAsiuxm+6r
181SVd1z6yCCt4J7TYSWanLVFH4br9qg5RokYlogYr7UYAICh2zH9pDvx0V/awxqNqCKI/Q3SjDj
d81cP2myx3VCt+Y0rHik0B2uD9wvMiyfH4iZuma6IEDj0RDTXEbh1F91pIOvh5SO81hd4LyOEjbi
8sNIt0T0cyGqt26eyC7fLzunu3S37i3w7YOmBoK8fVTGcn/XwWyckFyY9cR5G5+D2L7OGvtK15S9
96DDriCGAJerZGaWWler1wYEyJYgpzn+yzBHhFJmWxBK7jhrU99X1s3L++AEgHYYLJNdJGMoCj8s
I5+fqATdVXHjIZVQOVCngJQkXfieqJ0qT9kFzBj4gLEap4zlVDO51egZ1Xsa+xg92iwd25/OJ/Vc
aG4YTjI1xVtvsna63X5dxrhOP8gVQTE2uvY1jsot67FflIDlLk4n9g+ITtdG2ZCLuWtTq8qwB5RV
PLKeg/RnvV28kyFuXRB4n6ysb6q81YXk8fJCDjoiIx8nnolEOuSJK01XaecSf4AnX2sU20cwTDxM
rRgjFwnYMoRJfUL9ov02+Iuff+GDd4Ij6zXQfHPhce9B+558PHmZO85anQx/T7LCPGUhdYQELT1l
EEA36WbXAptEoS8dCY/5PxUK9LfKAh2r+JdZStzM//e1gwKWPgFWh30aOlshxy4zAmfv6wIaDLRb
M7ygxTUgN7RaFSmqYHQYmZgNSkbNrmSTrBbHFBiz4yn/zLmDFQmErBhBM84A07WDH4DfoMF/6F1S
peFO1wHney4xBFQ5GWMpwPUwHGWKgZBUVFJuY3BmMzNVeFeSo+fCAk1ELSUQG1EW/lmG+VpTkf3R
I8qRSLpZveuCmBq1a3JAGAFtDCOvpgVlOKHDQ3Z0B686Rmb8/FpEM5/JmX2DXJpq2dRHeLo/XzBj
5CP/TblvtG9ksy3OnAIlohy5O7pKFvjtUY5lqh0iP3WzeAxMNEya38vnzpgYC0eYjCrluQieP1PR
V03jxAUlPPZVugfEN5OrtpIWVcLnmKcZ+IOzUJTE41pRvVI5HIcyV5vV+hoK7OTIB3aDYxbI2InG
aPJcO3+xx1gqM1CHSnhRp1RRClbR13j2f0h9/5WoZyZ9XqqF1eaR8EYoocXPcqBYEyinlDqEufLK
N7oReetp7GiywCCVyPH+P4c9+I4c5TTuFrFO3DVxKxTSG65g/0FtzmqqTQa9Or+EESm0GKyYLqFW
08aRxIxZlrAKCJD3XsgkXyCLKqVCmewhjC4CoetLtZAa0ypcRNRRVckSSVkLhs0zi+/MaQXoBSiF
a6cN93jyQjvYL0WVkSVw9KDsAz5sETapmnWZ2HsKAR5R9k52w8SVU7bPuHi2nMA4O1VgDJU//PiL
VLwpOYgzlIg+aCVsD4SL0yFItW84KLa7lbnolEYij+u8g39skqTVR7I5FFO/9G9kPVW26I+glOtz
0aaWz/U8+ewkCdk8F3ApxknAlyfcvazd7UHbeGcGbxH5DAq+SGhJh6l0bzEeoWLW9dRvsJ/itpWY
ocRFyUZ1auKFqTZk8KYGHQbLLRTBt5bdX0ncUESMj63mqyp+41LHB9DhX//yB2+Ko+c7ybUV7C01
jZCFCdpZ+WsH+YR3qPSOQb7ymlXkS0TOOy+TnaJpEDQxw0A3jTClEgiDKj7duWpbdIMraRdU4lb9
cdSJ4WwFBGGC7XJ0C4KS6xBb7FK7IF+pWyMPZbHqXxd9RH5296G0e3TE1MQSxQh0lMhNZAt1O0qo
UZ+q3lVXvKrifjf+1lVeuPbvimCfl9/PmRMQ4AL+gaFNRIsTL7Rlui4ZYeWcgJAwFSGxxoBTJ+Cx
WPGqd7ZV3Wq46W7cm816/KDP0tzg/NQKFZhH+M9UWTwXKw/zKXB+e9oFWam7PVR/AlfQnLyVB4hO
PjGuGxvQoqiir7LKsrA2MNcZ6rjMD263LnMmYzsIt67EbrAJfY2svI9iOts0GTJjEefU2Nu08ECE
RsA5F4GSc/Gz8GwycL/Y+/0PFctReuD694RDGR6v9hxeqGoKd0N5u+6Lq5DmVekfFSzqeXPKE49U
nNUIfaMFoCHEAWKqTRj3XbzyCo/Yt5gGlZllDr83cZN/qvTzNlxeCHCUd5iPMkbWqUZx61nfoow6
IQASgyqnzrHEIFTogopLY6Xag+v4EE5aikpkA6KnS/6hIX9IL6zjz/iDsOAFWW1K+3UzthDB7d9h
omnorC7J8KinWxZwgJISibTGJ88vv2xZAnF7JLDLztCQXpkGXuiyiRZgIzmkZsSEsuiVNfm+SN55
q6sius82wyuPpFYVpJhTfCbfCHOe8oNVDJ/ULfeEsfoFFOly+6DVLOKKCXnzd8wwuEBlVMrF+WAm
lXTFX+3Kve4D94fCKtQ5+SRMJSmbGI2RXaE7ULuqEtaLuw//YmM+fQu6NZ5MO0Kcj4bCr0lOQ7ov
1pTaH21M/SgidiUJ7RD8EPUF/zF1hOlWYFgoNYpW4nw3aszVTj8dzgsm4gv4N5O2LOwWA7ypfPNg
7FHGrX+hq1SfCJmIzLmZHUUr5ukBQA9GLQK9u7G5XdseNsOcbypofSWAKlh7GdfFRdAN92XD1Qs4
iM/Ko7ah5oj6swp3aLC121BJd+gN9LKFG6npEdwXtuStzbx5ra/JT4jVkSBdXcfg5M/fvDd46329
zelsoOE1ff+Y5cVnNZ1ra/XVGq0fR4m69I16UHsHB2MofoqkO59dfO6IVq4llzCsGHy7Js9DPk0a
7/J0bTSESYbvFY7jPW5y3E4oaTiqE4TUrEDBLCpSSaP4GUXNVw0VxO3XSigAcWfe02ndAs36yXNN
OsAqYG9iw7Vm7sJtmAHusR0NE4vT2dRU0vRAkzQQI14dZRx/0TBBDbqey1iczQvOzz2XuivFFy5E
Ynv++XVx3KybMN08GJ0GtH4VzglZW9JCiLmmZYifFXxRytWBjD7MZdRNK3nhMLTmc5y34j/7XNT0
4jYxtzbN4ZMdXYzuCi/Kam30qZpfGtvC1f9jrglvkr7MkK0Ba/KMAxnbwv80pvjGZxQYM5/jaWPm
kh8FkZ9Btzhhkx1ddcU29croALSoMVOKVI1vvGHU8TlhwmSeC4kJFRIbkyZenFprCwBKbTp/ypxO
1BilMQqCF0TRjj5fjfTTd0UjWbejDVA7clHFghBJ2a4hCSWEuklUbhjhzeJVnoK6jNY3HSdiEld9
9WntFXir/dGDsuDGJPhYrbmcZ5GGU8YaD+pzGFI/RTEc58nm9KI9yy3LNg+KtK47RrJyiJDKN8lK
uih4gExZi6T4Kd8KcRZVhMrC+Qg7H5ipXNOo4mVUfqhMaKBguAPPPqqdP8LkkpORJPfRlJodZSau
BOpYjolxuq7Vxo/r5vU4eG/UNuvYFHKYtXAyB653TXDnpQTnVjfMeGBr2isOq2l7Xyw9srzaw+o2
cZkUkprQ6pQSFCS5ijGZUYelIUSGtxyW34efTZbfrO7Z0+BcISnvOJPJwSc1Td4rsixfBSMTTztB
Oenw3knd5AR/a7vb9/Ia0ukpHktEh5tb0a8ow7gvcbihjPKn54tk8a5fFih/UAL1NOAhYpae698M
mmlnjZhWVn8yQlXaS9LTOyBCbjrndZDugSORlVh4NalN87Lke2VvdsZUtiOSV+QTk4yt+kYm2kI6
5ACgama+wDplgLBm9UEhKnJiFFCTNRsuCi/vkkVuGs6SWZ48o1VQirUFasxFDWm8z2AwNSARF561
M/qsPAUsQ2OqlICjraYu4pFzPgSQqvbRL/XXdZq94gleWdVfUAbZ+NPL+emzaxk+ORgyLh17vY8I
a2uYpmNfquGmpjeaYdqYC6jvFJtGB7vyQWTNbHoVpteiSof4g4q88PIhepJCLetjUl+g+TAQZvw6
fa51vNqHdlncM9Y0SabqU0QBkPJIqKOWv6zxj4NhRaQKL9HxEI14KkoOkQ/MNA3rIyjeyzMpSRmY
kNQs82apReVAFTrDj9DvP1sZqlEM/Qz9ouPfofJQMyQQWQvOaGBny/Nz5QhKE2VMYEUCbjJdPeto
6WRFymCXFWq0TKQDSzFnrnzcWeXiY+YMJRJeBj3Ce7XJjRyZHkJyZEWGvfwJnIjfD8FSiKRJ8oDX
dGKOXSZh0yJ4f5B/PwfOrVnROpEltpJW5AjI66Q101OuDPCrzxp/aqmorS1L65spLuW+O/vyzm09
F4dGPFKwQgSZmNy1467pESxreJBiXavsLX+E8CkYthzEBsKbS/SBGlRADKBojWcbsE++x9xMYjph
UzIcpMmhJiV9CQ26uC4Kx80X1Hwb8ql82ab/n2VGesE+7nPoxXjLJxKoqsiqdRSXgOrUxQLt0JKi
uuaDt9I3WNoS2g0GZFaveeJDnIhwQEVDyZFExjPVZhbt14qbnAmwAVFlQcCB1Hai46yLbVMH6YqM
OuWZoDPSPFy2kvVaUkQqY7KI9bYiJ/wl9x5NstS7HaH+l5eir09x+kCcA44LfmuHwfQwqNKi99aL
FYcUp6EMqoVPMBa5Fndr13kXQ6Y80eHbiN7D2qG/ZnvIiJ7D+mPfur97B4mTrxD2Hvt7w3MJ2g/b
znpluW3IHwJUUB4I+ZdSEFLub38NX8xlTI8C0/eG38LcdPYZdhETeJmvWK79xvLSOz2W8k4yDD5e
/tFPSTwsEi5/D21GDNI6Lb69XeCvEQ2uTWirEHUV36YcainiLAIW8NQ/qES5c6AqqOB9yh71MaGQ
gZaUmbpk7IaTDu2vXCyrDUDzyw98YrnDqkZuwMpmGoycNZh0CyNvuqgLxyIekYsQd4WoW8Jq3Dz6
e5moBZeRl1z6cqRwmVnLZYEd6K+tf2q/fjAKZUYnlYXnQIV4goi7GQTz3LmGzyzYMFNHGgfDPHly
4xWYQidOWq3Qi3IWUMD4FYFTVMB+Q2IgPACWjkoYKDG69wyxjyJ9FecPbd9fiNDoGd2aiFCwLdy5
RvDECVSvEIKwK6WyC1V4Uqxn7braDUm8NZCAljt5So960nrdfy2X4MRCpCi15PGmZkIieRv3JDPt
0eElt9ISM558YFDKfUhjphJRQLdKWg8goWMwps5fW8n2yIZgTWsCI8tB4aUzy+JMU8ScjhwyDBRw
s5pOhsI0rWKU19l9QkaEQHnD4j+KKtN9cjfWm99S+qvxiBi1sdmIiwf9E00ODNlazr3oc10RW0bM
kNhXXtIEzO5yu1mTZ+CasVDZ6L4IOe1kAmtn2KTj2QLt+XVZQ4OtoeCUHmAWrmoYc4JEK5OYDZX0
3Qd1lBmy48ph3YYxyrNqPw+knGkJSORGO0ZfCbVoqubJvH3WDLsl57KcdBX8RfS5IFtBWJodaC3o
8za0MOYEijnUYMOwgDiv5JXzF6YE54YC9GxwyD00J6Dfk16l2iRlZzsZWyoEoaCIFK4fYZGTFMk/
PtXNRTnsPwjkh+rxoAZt7be3KdKzK4MdLB6lUzXNnKYHMr7VINMsecWGgH1FDAhxGr0z3w8TN8ee
yngoRTu4MT1tHbd8CfNJE3LzjeDomggzqab+dhgLG/dE5qVH1o+qW7mp9CmkGXgql9pWqBCGCwz0
tAbEl+xb5lkOJSc4t4YTxm6RokzcWGWfizLUxukndzvc0njfaIhcU6iJPCHcG/+ua3sN3s3cT0NO
2eT3Yngl4izoOom/5Gn0y/hGkIZG+fJ2E72KS+uK/CTifvgrRIEUJx+IYLHNblNv75nDUaQMYVEi
VYmLLT8Ug73wjZ1H4QpWqBGIhKNJOf5WJu1h65NeMmjGCCIogEZhdeMW9LmD52A11hev3N9Ygfvq
OK1cQUJyOyolemeNl220dAb+ZkSjXk+FtyxltCdU9Xl73iRv1EjbwVZlcu/X46tVOX407PABSn5L
hSPzN7vloxxD6IQ8hjx/NLR0Cu/1dr14JfBZDOD5kci5iwDEBdYStBioVlOoIXT6fZeGS3RHyvfz
+aky4eIDCw4yvqEFAv36dAgRyH0eH7Kq1Y7mGABqqKu7tIvs33KGEMAlTuLL5+a50gdOLDUi6P0C
BsbkLhjT7brz6k123zKFcfvhUWClWntNeyXQ0naTgkemiRX3FTjPZRR3Xw2zh12lCbyO2X7BLQdD
RHT2Eqad8kZKgppIv22/1uHmfe9CJ4HuoIFjH6/hzPT/JD2txbj/rHZJbmpis4v7brLYcftVZR9C
rv93eD1nMj+7/EJxn5i0RcUmsPbFGpyhtfc3yyKm5gQNXULytNpPZd1eL2r/JlvjMqjG1Mle9c12
dXEUe2q2wrz/+i8AEHFKJsUo1iYhM2ZsWKgippTgBCqtQ09GxbjB8x3iKLfzgXJC58x+NWNwQBqd
yIZyAp9B9Hr9ufyXlVKgMb/SXjT2FwxIb6LAAs6ENYA9e1XCgnGJ/RlHm8b+ItKMnDvaBxrhCdYI
yWJOHBQJ2OGLJliHeC/rSlKNgmg7w7wBWJ/T8uVFea5lRTbgYL0LIxo+0OTe9KK+8PtdmB5mKaJs
QfsUcHCkkunWlPZaMUDGUkj3OUMeEyZAn5CRNC0cbea5TlkJrq8IG6o79jO+wBMwo1pA/0jG7L5p
EISvV59t+JrGsJ8rB2Pf1zJuiDj1qPip9AibkjOzDjURvzQbseS+t0yyS2tRzWzlc6U8iDAGj7w0
FyLV5JbMgk2367sSXkLFFqUyFknDg7NuCHmYXyVl+l2Xk6bmUUAWdw2HghmriHkRAIXKu/9h7Uyb
27ayrf2HLqoAAsTwldTo2PIUO06+oNx2CyMxE9Ovf591FN0bUSrR3fVWVye2HMkgcHDO3muvIVnj
P8Uj6f35Ozvo+3XDvvlL/m0v7o8RLCKso+BiP+tPge2WQ9GHzEiBYOR+R7//ZirYTmqU62703S7C
zxqATmxHoqsYSwSi2wrCs5FAfk5G67ZKU2unbaLbZrfd4nw988hfqol41OSN4mcoU9ynjxzXkG4Y
A5inMnPzUjQ/sAd5id6HmMipDpBfe1hzI/3hnQcSKSYUpJFPRoDDSwXj68Mhya/OXNeLS5GnLeSE
keupeebajMNClPjDEGCaaoQXqRnohBYC2YU9mDbHrZLf5m1zpR1AbjDi+XiJ9ad4DCPUcxFgf2Fw
8kItviXtSXQ+tUDPOBwuBpmbGJaWRqHJkX4CxEl6AI/IM8kLVEPKb9FIC4DMVcgIBkfDCDoWfz3P
JH/mVEbPs4UtgZCeGShj6hMgJ6iDfE4aL3srDq7gbk1BjSApCz715I/IcFRwtzGzUz82Ozt/7n4a
LRLy/nzpbwKKhvMin2cm47o2eAguaiT6BNDIp2ss78u+oEwqTD6WYAX66c9F1PAyxIA2/Nrp/6Ve
0d7KUYeQGdVCoguK8VRYhw8ipRoAgT1Qw28Fqqg6EyVAESF1TNHabH/T7i5ihnZ6KWdfX5QvMJA2
sPVZkGogaMdOigmL1IBhoBG8m9LtGxUMdQn/BmhPyJOhEdJsii2lihcl07fCFrODvZ2qVsag6tv7
I41Q5DFFQtzgKGCdAFVRp8RCSvxhL8tLdZLCVQmXP8Pnf+nwQfmpLHXwQgYjJ8hw1TpFGOZb16ze
B3oXfCFJcubW23kRbZCQX0M0FLf8YYJQbAgoQAT8l1E8QzA/D0a+tIaZ+oUBdkYwf4B0T9ZJiwg9
OXr07YCR6s/qgf6DBA+xd1VH6qKMWk2mjPTjwmTMQBK4yq3JyRWVz2V5UNu9/uhfumuhy2EtZnHA
4Ft7wj9QD6vAm2TT2K7ZJw39ATNOpbAYT0k8jTSi0HBZWIEA3Iflikkoe5GKj18sJV7YJ/HztYmd
A/BgLnnybq2uk61hzGCyL4DqCKFSlZQs2NP99ugEhbHKT71dj+d139NilYerbpN/VQuk4++8repL
bz2iPk6WCADOx93j6R3LnU12iLscJhdWWEjYr6YjuTVbrAqhe7pL/XmeZ/PrqfvRL/FPDVBFE5IF
k3AtcxNBkeUCpLJUrCizH1BDY1ZzO+YLRhCMFYQdYJIk0tovbF6qKk7KVT6GLJCojfjHyeuSH5Jt
B9gEUxMYvx/pQDP7rigXUj2Y5FNlesQAKxC+qKEu4fViFqh3eOcdujcCEER5NkFLMF61QEV9rlr3
GkP+vYvYbBdMZz3uXzjV/3nRJmT8H6sVU1q7KBMAX/W9UTxedsMbgZ669QmL1bBLI/ZSMTT6+btc
qTQfdPNlB+L3ftx0d3JI+o9fIkzdyE9jhs6wAdHs0yWxZl7SHRYtCcp+m2oowEXAsfv32+381poh
uAFQsIWrHZYAWO1UsdHjz27ycoE+1Pz1/+GyTlolN+623VzSkTwWkn1O2Uu7xBjkjbyubIrEOkku
7QGm1sF70y75X0tvfzLQFdzJnAC4/6pN4HbRKOFJTIUGQvT0dlUDcHbYcru0H4pkp+JRPEixqmVs
LlshVeJijj06XgmHNMbmMJM0W/yFNuF5/cN10SdQiaveOK3NgnLqcnvtDm/VP09TCfrEfYKQZAfQ
wBp8p2FHaaClZ6iBlp7hw3UhBymtr1JSvb60XhirP72mk6UVVE7p2vjavZVT67SSz1dvMXnz+IXo
I9oVpxBHPJqYMaRBZ/ixwgpeaREMompNRLNwcNto74B+JqCkuqeSsygu6IXla2nA1cc8a+P3IZEG
R4/K86qkXURyvROb0SghpIgggCOZGYhhXaTzoMfgdGSbkyPF6AATKXpTNcwvJEpocTzdtxDekm8B
a8xjwHfKM8g33pBsuqKEocmhueE+JNi52IeJwDU2AXA7EfakwnykHUl2X+D1yLnxBazxUjRzgccP
dqzMSWEBCO1+/cm9cOoLp2eEBz2Kqdlpql6He/LkTPU/iIVr+XsTB1ghpFgINP3HMLZuNE6QSF3Y
oIa42rHsA5wHM12mcnqo9c+16i8MSLk6X8YevH+bZwZu0PTLyJqav0dnUokAqFaQMjVwlCG3ydBM
AgLG0b7Rk8ihUsZ+ZoaEoZvASxk+TKSlG6nh30eaMGWT/Zpbv9IPPD8BwOWIvaGYwiKY2uDp3hEU
GKJGjRBQmmXV3Jp7yS7FTHMFBAN8mqMKPF4DWxlnyFrrUTKb8znOD219/b0nyxJ9i+kH2DUZkj69
rtWdnRnv3fIO8JCwxDQKbzucU94lJVwql/TjsEidfRmkNnqMcrkIj0iQh55wWuvYYmo1wbq2sS4q
shY3oi10T2wwg4sED5BdsvCWJk5eAoWTxJmsTX9VB3VPPnaz3CYTMo5a5jlMX9vresRhZzw493aU
bt4Rzhne1k3SwdRGUe5l/CPEZ+IGMjpvTgPKKs/CYeyxdpoGhKP8sPEA8L0qlmOkOK4rvtRFYblz
mfTvrEHZYCHNX734OzvnFhc2zkXBIdveFAcQ64RLLtKe6ORVZj8IN8dBg5INXlNrs/WuxrptL15/
216oyphHQ92WAZNAlJMau1t4ExM7XD6KgiX+uqz0NG4o7Pidanr1tAKMhcSpf9RuIfdwYbiG3gUr
9n8NKydAc2Aq0LsvsgY0Jh0klj3Eez7sHPI/zZ3w5+uf47nZgcPncAAHeCVD7CNOyjLXolU8FANg
EJC7wKC+lnad8xHdr43sUFpyndU6G7VhaO9VD/7I+jD0p9cv6rkjzMlFnSxudKdJKHPnO4nuvQCU
EQaqQXxkkcwpISSqnf+VVcmtWkPdOx98lvk7IZncwCwjATjGxl6jDnmHd7VFjqv4xzokhndl/0aT
Cekqzw+iDNvj5OWMMPuWCbXwtVMbZWtsNtkUN9HdkNgUEc2lTKjNxmFjW0zPLSGNOUqZ7Cj4Albv
NXF6oG1schkFAMDHELfvywpQpsD1BEVC0boM3Jc7TU8k7w1UvHC8SLktyFC1u4am5+V0mxcKlQhV
PSBcuCXi4VSym8/FNkjAMQ0jWIivGfgjsnlIK0CwTGMmqR/Z0+azTZgxhGv4c9sc3m+nYietjaQK
mskUgfdp7Eh/ArFTryGWadgDzDG4+C/SYxza839e+8kGbuHtHo9+TaqAXlRwBeZGWIx5jPWYRMoY
0fhGk4o3NaiZ8G3RRMXs3gQBjshJfkGC9cLuzUUxvsEMjeLv1HV4PXTx2hw4/UQQMZFK3mrvaD13
CXxmUzi1DwNKMUJ1Nw2v6Yh2BR64R/YOYarOjqi090F7vK3m+lbKTg3Zzj/+l/YI7ApkLQPeAr3w
ZK8b/Tav4fzRbgD4Y8B2pYGklq8ooJogKHJAim2d1QijfrOD4Nq4giNbD8rNOzfzPp7ZIgShn75i
eAvCyROMTdbXyfmXtu5hDBwyk/+md6ittFP7+/9KKcTNA/4314XcSzCRgGvy7j/383wtMxlZYTAr
+1ANwR+Khz5zjep3nl2jWM6kjhimx9NrzI9Y6DW9D14nQygVOpLk9pg8FB4HA++AZPzipmqDVc+r
8jjBjo4zkwka4xRJENS9TUeYoylNL7Nry4LKxgbhov2fNqA1Ed3f65eOJfcL1x7hJqayF5vYU4ez
cSy6cIj80qAOXm/kcYZeq5YziXFlc/90jyH5fOmFELvgSHBEsv0a2+2lBlGiAxToFGR9JSGrh6l4
T5y7IOc5WTGBdozDsUzuNeI0dibKYoPHXyAAMQYAaLfE6mUaDCkGlBJ6pxpxAXwjJgiiOokY2RQT
vjvrrbJK6gN1hhErRABwAL0w60hflFR20iRq6aJvbtN/Y6fs4SNh65d0tDMIHD3Quj5X1JWcUyiP
xWLoYbUlOH8LFZdHutoUIWTSrsT19JudNLQtMoNC8w5YKiaO2C1FJCPGkWOdnVp9zXigjBEs0EFd
eziVGE3T36F32hdr9UG06SIMfv5fPQtM4mLUxRDGcNzRCGpYLzWXsOZ56D+k2XifV1yyaKMrM64z
q+B58as4AJEpcB0Szvl0AVv0xdXYrYc7tXayRDBEjxWVSseZhamUzmH53Yq0liDvkesyhiW/6zZJ
/FnN9v35lJoXQEQ8ZvDjAQOhr3dOBwd5sXqZkwWlsfmQkZB8eKWcedRQFbA8VZTrUQrgFItShEXd
3AqJnMSNvwDVPQcR6W3gyZFy4hNsdWoD4LrDtq7ikE1p4ZzByENvghajiHFayRrP9g5zSgBPEvUM
HcWrmMLhsGbOTCAspZjJctHYXqiiLbzwnZDP0B2+WS5MS6Wga9iNl8p5oI6ZwrNXX58iAmrEUoyn
f1ISVvTAmxzK4YOJSkJZC3wsJF5XaittPoExobrQYwfSkW8kbOKY85b1RoQJRI+ETYdWD7fhQkOd
AHduQ60BkI499y4rj+T4coiwQ9Qt81DIY2r86oEhEEqjBOK3F/HcJixcksi5r4kxEx9ZSJLsFMTO
19zac7D7zpBsQWkRQd9IqkvGlkcWY8cioHjSaSQWmhalRaeIcaikh3wTJGbNL5Ptcl/Y83ekUdnO
947XGpWo58zK8rYMw/diYavUUspt2Q7vm3SkJqbGH8CTOA8DMAu97FJZyuJZBBLt0rL5NghIBpYD
aqIxRr8JMkqQC702fQNnjtraWDOjp3+4r+z4VCOPO4+87iY3vBHXVtRWtuyf43L44TIGkShVsIfh
fsrjrUIe2vsXediy/IAocWcKOFYCglhkDCdTG+FZ1lbojXM/DjhHsHWMBAZDgV/PnCQvcNsg2/Gi
Or4fKpTxtHiI2qqkz4/vVH9p95ZGplj5NbWwhNpzbL/5l3AUcRT07ARPPBaMbtn+3i79lQggVsNZ
B+p1vmB/ZuWOvZ8ydtDpoytjU9Fp+A+cF9r7uimShhEzzl6PiIQyWQzLH9TS5LOAzCVHmF1Ip8Rw
lf+JkDmd0yKkiHyspy9w2hBT4u0nvafif5wHpl7AezD7ZrdhkCJ46pQ2tLbddhPOi0BgADqYjHIf
S2ZUVKprqQQ9z7hmMgVkV+nLB2WOjg+xH8bUuTdmOpzLvzBGfeHkAGjd4qAHozzw7ZMOzkWiSBe3
de/MOJwOTqNdKe3tlRODiaP0NiHwpcyIVJpJEyf/0ZU/t2rrq6IadLafOdF0Yj0tyagDwaAi4j7w
9zsdoQZMwLKsCaM76a0TZYQCako1NAXYyj6UY2DAvFNSWK9u+i6iaFDBLf4iZsgoo1V98HLP76Hn
nitrX9h76QYAyDxUuBwhJ3uvNab9fAyLyox4BR/IPlSkYI3uBDtpi7XRoxfSqYsGypUwCSRjGmZc
lt3GS3ulojGAduBZwdtjKp+ZGV4bg1BOmTFEznQey36WZM8bBOGSGC3mjlvSg04vHFJj3vSiXsJ/
EN+xzjf3amZUMgTb7ntp139NG/a/gIev3AuotPKYkFjfQ90ufMT4TbD1S/xq9DOYmOgMkXQuwbmq
9tjpIRjKKcfrf8hHQ+eRaNIF3S+DuTdGOW1heJVQSVNRFxl0wijzP1rDSlobivrshyQ7MnfoYQAp
fRvQFO93JkwpdHuaP7UFmpqbcYB4kigLNFiW3YnJEGe8ojFF0jj3gfxTMDiUxYUVD3txBx+qi/Am
5rioqs546MoMT3Il2aZo4i4YW9rUsOhvVqv+pNZNHbCMYMIZhEN5WuhbJq+5SPpkxxTq0kl/6vXV
KaM+QOQlaxt/ff0VMZYpJ6+IuipGx7jUuWCeT/fC0RvcOBvlnUO31x9RO0Fegnbz5mHoRdPC3qe8
aVz5C4sII1QiIh4qpVudgBw+vcC5Nzw5gCTFIKkeE1DTr5i0ejlwYJSAox9+8FGbvY0oCi7P7+jL
PtZjdWcekzwdOBaFhNjh4YOmmHXB86HN1KhGzAYd+HZcfQqz5rPR9sOj/vaw+HWe8cBwSNPOqx25
s1rkk/aFSlnBMdzUP3o4HSbSQl0+0nrj+kOZkiBOtcP1ewWSr+5c8g2VKeI7a6fV+1Nvhv2Dxbjg
gpqUIh3OEGXOcxBffiTITUCTsDNiDPz0kbjFDECUMbg3j8RwiLFPNU0kkywhjvZqsXv9/khCMfNR
5FrmA4icCXCtMY1mJOJ52Ed5S7KzDKh9iPk1AaysNoPnQGHQv3swJR11HWnow9G/EreutJJ8Vw3J
u6Sl4NabPLn4F5WYFlCfUlXoqFEBG0IDFIqZHClgZZqiyW4fV4aRrdxNWVgyJLkqDrKGpw4SA26K
yx/arNTciUxsMEd8GbzDeq9eSDRe1UJLuL5v45W8eaSXEsbk6fq9cyh+crbFCgqYcBWpVKoAdxXq
ClVir78nL5BYNMmItgwVNXQ5jQ20xrpiT5zDuwfJF26N+I0/si3U6kr8pYZfDFiLEIa1KtlyKJ/9
ErarkmBG9NbcqCnAz1i4alH2+zr0f5NHjH6fb4An2VBUs4mu/AtckRcOaiXLm8Oa6dYpH8OtD5ts
HCzmG1N0ozv2yHd62CC1iVJpa7PDjkIvoQGfVO1Ip6ElL/0OfI0zd/c5QsbhDHeFLQjOAM3e0yUf
eMW0HPsoYnb89y7kcV4ITyf8eeqJhggbfEgBHplckA+9S5LkL828DQY1k4DgQRgTJWilWdv1sypz
BgWijnUJzrS/0Ja+0P6B9CC9xX0duZqRJP2jihzXPks3tdveSUEpLL2OsdZv8TPZYNfJXEtMf9UW
cjY0BgXyfuU5G90AU8Icj/AHd/jxXGHxwnPm2qgEaJw5p09pzFY/BSSwDaGB1O2RXX2Nf6q6Fc6v
yazaTzkc9YiW7fl3edVJrEiWIg0VIy06adCpL6Ityr6oS1EyaO4mxxjxwLU21aWqNDqPQb4AQQNE
IMfnvsKuZJb/dD3k2dF2E5cK3XOTv5RJbagP9DY4vL0p0uCTsW7KOMwXvV0pcA2wmWlQ2XkSTF5o
dpOLfg1+6o6LCSGHpkfAPEz9T6MrpXda0lKd3Sx0eSeH6hYGuQ0hmE3jmT60qoYNlN48vEvKZRe0
+adtsdyp+1H9WdQHUCcVJH/XPXKbCtYvVZMYHwuzXKiR+wUPkIWmAybMg/U5FAB2dBcM7czr98JS
pl1zGF5oreCu9vR2u2XuVoVTtnfSPZTH/K7y+yudFKYIgKo5Ib3fhQMFaYM9cYoLDylvDxkNRLLw
HoYRVH6HjOw6YX6HshwbzXonHyKVqqZXPzzEtLsiRRf9PUXHf87RA7wkzhfqB417dIoSjys06Dwd
grseHTWZDF/kF6nDbYLVqvJQk6M+3Qrru5RoBFHeW4FXAdZxqwweOETPI8PG1unpcvBZxgS60hEj
UjwlQI5ZUk5lEGBeAIIgTpdBUOg3dW2S3ZpXj9W0E3FCh/sYzRhwUgbr3j8+BzXNDDCkJa2nhfQa
MAOZeCTcWWMXAfAqLKKDnaCFJ+pXD2uNAcPlI66omuc854Ym79mK5yOibZSzP6ToU5GYmwMIHFSa
eIHmsxuSexSxMmk0K1vRwD2iAoqKb95MLMoUQax46A+p1/s59K6qLF8wKx6iN0WxlG9dAlL23ogs
rrGxpRuG7g417b2V2Pd2QPiLwGEiupxd7eBtHeF+0G8K+2LaWiHZKkDqrq1EAwAOL17tqzoFJ84t
9PnVJibEkMQfO+E17F3MsUy1RFaEF3/tSs6W4EAYSz6iqVNQxS4PoR87CCV6j6+v8K4plOC8NIdh
V1vku0wHmkYNI6oEvW8FCnp1jDuwozH5d15hLyfig+0yoA8YkiUL0/dwUaLQyIcvUMMSGIegxLHv
vSZaf5u85A871kcDTrQLlqrw3j7P0fjZyg/lRhUt+3EgiwvvSBj3VBx+RzZOBNBUFFeCWoqGOB9P
GUf9WmFwB2i9UnfXYSwpM8Z/JoaTqf+yTxZcwDtSbIzbpGfPH4VluhGD4Czm4B1GRAsZ32JPHKR9
XwZktbDzSjuiWt5rq4X0CjYsdltv3Lp7u7Ewnz4uFwH+hzyO6fPQ1/3dtPJnUpl0I3c5HUp7B6b/
No+Jx6noCHYkCu3Bgavb4lCm2NMxEDkimA9D0SBpQVSG9lFB9lOS5pgbh1R+Widhm+S3tcezAnKj
r+fq0FPTWXkVkyDWE/bW3D0jCcG6emUqHIzg6MTv4KfdkypUr6ybTokaVUKIkhEe5UQnrUG2uUjj
CAD0GJBPxQThsueZvp86aZh4goTBhXAjxLAoYoZ0Ht9/mcybe5Sf72qXdT66wAkeHRIUYvrY6keN
jYxnheGtlDb5silvKhxhdsxB0t0xtvdHNGy7qj7O+9lt/22U1pYkalW+9+36z458o1VFJQIF/PMG
J9hPZVNB/FC3lbK6VOsnwAN7O9Czs7r2QsKOibw4yIFEr9O5Bxd22eEKPm4nHKha7x72A2dTtpQf
6k02v+86qRbyEU2pTdNW5/WPICfWiOaECr7YDGgo9f0zgVkXydKDUWRNe20+iYBH9EoEheL7OuHS
dVEUbAZegBI+ibzyOsy0On2rvwxLIp+KWA849zHB3TZkrikbwKupkqeyqPDwPrTXhII2+6CB41F4
NfOhgk+xgb12tUkbVuXqqyY8cFO8IzvONBBsXje1e32I5/KSsQKjpeWwvVFEY9iVyVXCxGtXFHxX
zyzkijRCgsdiHkCRbeCdDBSRpNdGu94P4Kh0M7FmGcq1VFbpLuvVy9jmQHXiizDj74cZ/sm4GNKg
T5ayKR0+YM6mM9YqUGx+cojb9K5Nj/8+gOxcuD7LtfCrlrlZ+ceUFEytiiO0uzKN33o1V2cfWaIP
eTGgUVhx8Vs7JNVvxkxkGL7B+OczB9qYpm7eFaQ582GmL4JXrIlAVuIJ+TjJhiXOJdZpnu2Lhk9c
b6DcCAGvN63/l3ewy0vriAaUFcYQi7fBXpAS2xbvZuHRcplme6oPP/SC21vWK9vJcOvMTbp3GXRx
a6zwKseYKLf4xrVmhyQrjJ6y56H1LXSz3OJrScXmY8LGws762JdjRqaPG+37MbL344S3klLC/GjO
LrrCHcjtmuzLoOFHVjYvZW+D2cSDTU/AhVY9vjbehqeAPQ2W9LbIQLwZ3mayCJWMwisErGT1bhnE
0WRCQIqG5rKfYQOIlyOIooawuqfZ5ChiXtBNBWFcLTu4vVj1fut1YBbVlise5+9TzqryYoLt+kPb
XtN9FBd1pFdNX6Nd19arv1wrvOdLiYMqQCuhhxTPQuEqQNQgYCH75yYzMCBdctc4/h9To2lxg4n/
rC3QYmNPVr4v4HOHB69hWsQ/sPFhA14byCUdcrve40lkYlEn26tlxWZ8xAk+8N7bzmG5iLf1cJlV
CWlwKS9Qp0MuYJBfOdK+Dku/z5c2vF4d4scQMqXXx+UYQo9tbTpYMozKwdm349iQ2Ka1DWewqKBq
9UOQ3doBbyhdjn8RprN7ay8sSBHASB0o9rV5KNlagvsV9ntOR5f0OZLk3IW/eShHZ9cMxZ0MY90+
iPZWQGb3yq21Bm5clbu8q/WhB9Js0usg0Kr1V77Wxznw0DrfOMGYgxGO2XV3jMO9sU8ZJvuKY9hG
j80mTrxteDkni08IAe95HvseDvfNeFO18Nr6LfEFXh6M78KACDsXJ5Q9HBhcjKN+vu0tAsYu6hXN
a0379Bufyd9VdBiXdboebtxx83sA08c81ykd5wgvl7LZMkBag12WFIfbChj8yvLn+MJNKDuCQ7V+
sDZKkzuk2xtnM33dDI51UWNmu+tCBMhdSH1glX1z53Vrvw+KY4Qxi9NeO5BYiLoNm70VwRcrjrxF
1sJWuvYUJuFx/GZ+x5Kn5PDrkJkDb/X/MNs4ZNbM2dPH/B+3tGRmffVF2H+ayrq46oOeGfaGhyXV
ddI74e20LULyjubtb/9T5T3OYGUeQE6zi73xgjQo3kQy9F4i3pwBzr4+DLAKB9QHnXM/2aT/rUo3
rJv1vmb+s4cw5J+j4DnPKkxoawhzgSilbHum/hz7yCnrYYMw/cF03bP5YFJGiNudeCygR16SItk0
EpF6EaT6d4PuhsQJ9g0Ks5S5DTaPeRH9NPdMxIrX+ykT8fy04IesQujuhn6ERuRUrOvOSFXbwcd2
AmhAMMZDMIVcXen7ErzvDJomXiwRYG7GMQ5uqViwpN18wsnVWJjIWJD+/J06BI1JZXzokbJheDgz
tSMy9v3cVkYnBY/kOsThVqMoI1nxoSOnzY+m2FznK+d+aP0pgq2hLdNdJmH97TJx13sZjVpF8pcQ
J0UjyiZarJ8woYKdIUmog1Doo/yKZEVjmjpGpcCjX+S1GHD2G62wlBoSQNPOvn4/HRN4dHJDidJG
R4R/Lvf0mddZSoBZ1laZQalFTVAjHcIfNoaCSMk0bteYXa74wnz7AvKrpNJjBXNELlCEanvug6mJ
eSU0lNRRqScipYKQJ5EExhWeVlL/ELaYduH7TbbuvZLMcpn90QErc0XkRD0ZjWlMpgWM5vXofgRA
3KnnVNq3rCPkpSWFkxlT4FUbTmzbC0onHH5EoAur6KcQmCPyXN8+vjU8Eo1ATCBATual4cSTxyKP
oPrIUVWT+ktVgs1xzTOxpuLLjAfGTj2eeCYK9pA/dxKqqOfq+C97wqTY0DBnUTAQ4/FpC2Ulfki6
le5+jrK3q+tei9NRu+z4GU6a6O6Tv2M4DNcQh0jdHt3cgBzJbWwlJFZCqqQFeP1xh8+byZBwBfXx
MNw9+BVP4Yh8ZZiAyzuUBPp44aqauBt1Ji4EsqoUZCNOvVChYkONKtNkPRCxRSUlzTMSjgPs5KDp
mv6ZQtQEAeCxXggR/5slorNNmYf9FnNlRk31kSNkStXPsZAkqFGqujhD4sCYLDgO08LCpYV4jNph
uLAA/E0YG5SQfREv9Oh/ZJYuyEOob5ixeUOak02zfqYkZRp3S+CQoKInYLjiKzMEJCYLAcxIyyb4
hFH/mB738hXU+EKTFhFBKigFoptLzUlGbrXXC6lgP8PRHYLLbiw+mAk01ArJOtUxqoHt8JHR3F8U
nSDnBHn9kT3n6GC9BKwMdWiLEh5R9NNHNvpx4RPr53wQFK+hicmyQeAiBEmgo2QThqMDaVB3Wmpy
z8I0gO1H9CoXHuwvIHHPkC0m5vAPffqDrceo9USbb9lRNq2TR/IymtN+VC3G3Jyz4KNHFcWK6eVK
PdkouAdmKzM1tuSSmkPVZfxnDyGJDnr8IkhLO6FMU7TpmTGE7JkZXGedfZ3m7ltZkWkUcz7t8/n0
H5oRdR63Fpmyj/z06e21/LGxJ7sqQJA4I+CfE8DLxKP8vS3Gyyxg7WqEii/D3yyo8Aj6Jj6LnL6d
aWQ+xqCSwel5Zyvv2ZCd4ToOB2SCwCmnmjuZIFKbVwFHE28r4KG851UYKAtNPolAQnu9ItJ7CrO1
GaYa7jvz4FDO4zqndbfNVJAzzLw3vCeihQimE64PXcRk5Igvad4fpfD9bSwmBxsxAzVNfYTX7BZy
EsNncY0Tj9gksZrIBhBpR29WvjAxZ5IrBoKGT7KD0TzzP34nwN7htuMQsAH2i1TR/GNAkFvuVKco
Cs1Dq3OsOFzUGvLYVtJpLzUJH55q9mNBjGfogNP0E33dFikAUy4FaklOcj715/kwCyYtGjm8KhgP
oEw8YfrlVhuWicyRtMFqDCRJzuQ/0D77jkOuyRtUH/Qw3Xa+TBuXUhThi+F8ax+cvgy59y93GUhk
BYjbRB83kN/38rgUpmpiG22YRozrNSSN6/Kqb/0zMznHKB+flAV8Dpm9RQGkW/538nZX23zp4mNU
vi2Kld62u0jb/ENAhzc9uIqivHjT5/FPudUUPXNt2AZahYkNnCVmu93zB7BzmUP/EEVBhvqTuJva
srxheYDnJLgXAVp7WX3I3nszzDixW2Rs49FQj0dRTvHHPXAWRMuVvT1+KxaoCjxjsaURvhuivDmR
j3rm3R9T5Nxpy3c3nDZVyl+VgVEJ6M8r78O6uj+tZeE8hypPhWCIPGl15w0bdP/55dox5sXwWr5q
XYuMV7xsulhtp0raEUlBT0Ff72eOsQBzKU7MxD/8KMQbCxdp7CPMYrGEkTCc6Tsf+otOl87CU4zN
TBTXxxgu2eJpf3YrLlcJFjJC1m6kakzuCZq5IVMCcCV/VlWoPkrV2R9dq/voIuV6/e0yTLJnzz5C
juP4Du4Ip9uO68+VD0vu4cQRh0LxEnoyY0iNmqAcAYHwDiBRHiU3/tzyOdER2IfRO7FIbY/CYXJY
zozFe5d5Y+4JcL/rA0yZZCuj1QM4LIsEqbC1BJKhuikc/07H+SPXXOW2sHgzLMsjSobrcHtRH+zb
0k2v3SkmAgqAZmrVVx7n695voc8CLKgE07zbKn/IyESl+ePXCutaszizcKAfKKERg7avqibAPW+M
d3dGS5g4GA8bKkL6PqD8kItssjyYsxvCNCqY12/8c7kOJ31Aii95LOz3lGgn21pZxtlQlzDRZGBF
IqRJXWKLFb1T3sNGLrIy3fC4r7Jz2EA/oDkQ3dNW91rPtKqyQa1LBGP1hJuDzlax/owh2bzEFzqs
ZDIq2qsIGGc+xPO6AJZiwOwWwhr8q1OZvZu60H8Kt3+nTtrMGYhovCmaw7VqTXFPzaiumb7x+zfC
YLVnP4qRkgNsc7iAMhoSS8nU7dC7fkoNPpX0wwq973yYCHqF2HHEQv1v5vmIAREcRFDvGL4wgTl5
FrmztH29WT7WDhwK5rzavGUYJx8abWgKw+iJ/WTnMdrwPl0/sPa+yhqgyodPVp+9hQt3Zp5vTIWe
vpzMP6kHuLsQLUEln17XuKWB2az0IUpuUzdpbHF1JicYU2ioL+qlhuZFwFsoPfFj/JFms54NPmIC
pDSvEudVtYW4OVLjFkswMcoLaIblAsTPW6ny4YMTbwvNlxbAzpkQSyg4teBOSSf0DeB9Gux7xYAZ
d8UNsJPOX+3JngFjcUwRLVfliThH8vAIU44BEpRN+2QMezswfvmQoFzA0HTaN136sfYON5u+uJ6O
6R5hOjpEGm3jIL2wpSsiyBBliB3x7OlnP7aHSxEh5Y8qvrCEA/qLTNLbJDgSlrJLHa2Be0feFLIL
qGQdMgn2WRUra4oHxWb5/PpL8UIRr3E1pRzcf7qu0/TbNWvKBd8Y952EeGEZ/5RVlFyNDB4uOoO2
PLWUU8JlSh9obHjhhmiqOy7iBsC4Lv9z91TScnz0U440xZT0J+tprQbQ2dJmKITuR8KPR6aNCQ4H
7hExUtiIF8VfQRBuxLcwpDsavNWJfooIIoNz+ZzkWOW8fudeKKgAJVB3SWLiQog8bX/S2bcxjrM/
KD9Ah86D/SxSAJ/kRIIPTO5rwDyPcztp4LiwvSmMVC0m6+tDMtDWa11NTH7tNmBhMDDg7FZzWHO2
O+G7ccO+KOJaoKqwPffSPncK2yDYIKzOJ6IEDdApLbqq/W3Zbt3iXegR5SdGFhMzmtT1c117TDkp
keA2q16dvCjdRyGVtzN8gXjPfA3wN6OQJSdL5Ym2lxXO14gtplMPV1kWvnHPBsA+H6yT+QqNW3cd
lQJehU+3mXXjxrMdZzNTZ6bKVc1coHa2pCT3IZ1FxG7gtSIurGCZ4jYmHiUuPDYhaTXccqXYmLAG
Hc0TFHuzbGj1ljrZL65DZBXY/4H3X8biJO4ykElwtFTKFAxGEAVGfbBBjVU7/SvNjWC00T1H03xO
WYcMKD4JeRrRxveck0M3GF2mZWk944LG1KGI5i/ybLcTynTj3UZ7FZJdVYBvQEy77BWOyboxSJEh
3i2soRQAD7WS4B+9EzmMdb23JjWSc0JUwdffCxMX8fQciCKIJRFcGFYWhvNPH1C3rkevaJ0B80CY
9BqHJPZ30gKxZJajW99ANW3+bdzHRaBaMU0NbfYdshLVJxlsbut9nqzjvwU1I5Zl0kwt7VNTW9Sc
IL+qLKQP8UhZUAUlZpPMsCYbnj6OmULGkhCmYSpu4pFn6bmQJ2zH+eGNDHqgKl7ag8gqMIgMOEdJ
rao3n4NmD1CP13+IryFFJHWVSL1SleTQW1WanCfTPwePuVdsIqApSG9lGH1yz3ifQs6+8K0YhkWB
873IHH0AzzZmnCwGlJgB2er85af2tPPqFoAfcEh3QZFSinyvB2Yp3Gg+cqOanK53goesA89wpGuq
dzFhaqkJk9CDAAteFcnd9lj+sLE9Y+6VUfCAicFeSGpuoAhTelvMjFDFrh0HPx/sLkCDN3DvDAEF
xjPMbFXhjw1IVx7qqwq6wl4d+YN9g4JK4ajbwRv+T3xeedF54qvHXxkg/BhrxvciWecxw73XF+Vz
MEWLUXGIrE0OFPPn/+jL4XLU1jqEzv+ZPAAmG4ErAlu1bEnBLTPxIDD3eiKP9GGZwX5UpyV4bm3A
iQREKkj99at7nhPN1W1RaAL1QP3Fy+/p418xaUoLq7ONHisMeNG30c2Gjq3Ph0svQGZUoJzmmah1
8SrGzFl8aQIH6E6FAxUpw+sHSgSYvwn0xHwA/qKzs6mzjEuQhZEaUNGE4I9ThwJWGaENDGLW/aPg
DHAbm3FEqGCOxhIngf6ySem0+8n+1y8QKp/BvvrkHjK0SJ8e49mnnzxP4wlnt3A0kekCucIJsZVq
RnwAjFEI4JowVsA+ol05GFt251H7MHIhzPi0/56PcjdkwyebmK5rG8r5AZEfaOLT6+qW0C/H2B/B
Kxmw1CG1aW1pAOZRj/ao1LzEgRXA4NZ2Ga7VPihPn9UDJCzO0GUdhn1c+x09fAT7ncCtL57fMlQY
k/VqmpnKE88BM0QjUjuDFzQVnFnecFj2w+gf9pU/FheM+XzSyzl27VZjgYHg+jjDDMwhMTwOd/2g
SjOBLYPEQfQEKCaKZwuXOr1msv++xgcUZhNHovHNqBdkYwfC35XmnPEfag8waGcYsRf2dlpf1SYY
ngXEr/hIHkkmlCby4WgFIDSchl4ARnqAKGOH/K7blNWFmN0I+ey/B9UJTap7WOMLipqf06jqluK4
LkWfoJJVNWFXwzfPY77thWzMWHC31y777hXER2bosKZNBd6X4hEM3Gozuas43ARuBy0gYrBCkCqs
7DfPZoesBuvPqmcDyRMIK6+/ns/V8VoMRDfSbimO1D5ZpF0SMK6LgeWVTWgWKAdZXTJHUhbjBCcc
Aqp2SQ0eNVARFKJySOkH2jLOR7j5zxBYrsmE1lCT8e4EJzBYt10sP56rAzEouZj+8/EzSi332u7I
zZgZXYFYMBwV/6NklRoZB1pkUS6CDGJOt4XlIdU3YsKcBBvnPpzkHZO0PWMWOkcbDgRbv8+IfVte
4ko5svPAKkqcDVOjBtYGi+P3cIWBJ4y27jf2VULzsLd9fnI/s6KmIY8wTIYhmtL84/wA38xKF4hF
FG1jhxncyhSa/pliEr0jmxFEtgjmUaExWF0Kk2sAuL22vbEZexGUziJcXf7TteRgGfmpK3jcGFl/
JqFmZGKyJIT+8aKl70eq17oSHRA0dD86XLIQ42LCTTphTQUrBJUzS+X5fobqzIPuCYNIHdXJTt4V
g7UpB8xFCxokGuJ32smlkzFBR/jJmeWS8G/xlRPAOcAgm2G/kLMHsj1DnLNk+xfOPykZaM9d5iEh
EM7T/QzGGT1dM2UkFNNM+QA0iLZqG2iU3d+MJKkeVQ/IBbgoqABaqiZxLVT9aKAqVCNArdXBMXj9
phmm/9PNVtpRxirY6iKLM5PgfxzOI0Iba/W4aaaTUh3InNaOOQgYwHkgm9JaSNCirgqiwoc87Dka
g9tphtcC4/FeUSSKSzDnGiRfk62IbRPWIBcyI5OnhqYHhm1IDrNRXsuvE5BW04XJxzqioBIqRdRG
YrmTMVxuA1yNKSM31TCu9tYeyGine+fiZahQCxXSJg2RTLdfkIA+X0/Sbhi94DZw6QOePjcrCywr
czH3ldnQY/JgP4NyorDxsKR8BCVlfKGEr6kGUMuXW8wu91OzMcOpLjjn7/r8kdEzohz3kcAjhoe1
//S6qgjJdnN007tkw4ZRrQ4iobRe8QYJ6y92rxNNaWRTEkIfZUz3wXBEQLRbEBM2HGBz7mrJkWEM
18JhAVIXehMOJVwrmDoXXmQdDAEBYz/4aSS41cPELAVeGTllwzfGGfmt1/LDeusA3bWavyssoIbs
C0PJ3mfHrr0csibbBx11kCSnU80j9Cq2k9CCYNX7wzcRQ13JaNlE8gtMWzwYbbbzPerC8BJNXH02
tub0kYJoUObZW+xxwbFhjDy9dR3Wo+zGMY6T0lEyNhU35NFCQCJHNXSC6BPhdxqHJaJ3MGFhi1Al
Kpj0F0qxZ0cKHmgyM2KXINR8w1H39MLco79MB8IuUPLCI01wLdonTRldFQsdp71C9pFz4TpSlRjG
d+hBY0Y/5u49X8kX/4+zM21uE9u+/he6VB0xCPTW85A4cWJ3J/cNlZt0ECCBADF++ue3juN+YuSy
Uv9b6VxnRnA4Z++111CMHoxmUfQwv208SE6526wv8wGLSAfykTFsugDtDu2LiJ4FnUqKwO60dZK7
skRMalgyjTeA7jnxvdnRixnH+xRV/NMRsxOlSIDpOzihNSPVeKmCwC9iphwoEsZuf4Zl26MZ1+l5
Vq8Smly1QUgpYEvwVgdAKcmuMvil8jc3OaWt9UsrO4i6VDQnTsaizDOOPMSNpY9DLOiScfRnE+RI
eceyNgEMs2bH3C73nfQ62tku0rSXkWu+WWuShDP2okwyc2nUMpgFlDZmVfuzpFO1F8CgzXO/P/fp
zbkT6Yek5wBsmL/YOwJWAXnUZeeRRiTxIa9W+mvEJVcwVh4k8T0OHOZTPrJXxWYYYRAX1UXDuUM/
yEdIUjcmUmzb3ibjlCFi5gpgI9PfQDi5jEbeNTQ26ytTDYALe7C+xW6PsI+/zm95fklbw6csJpxV
2kUDSYFzNuoMl+wabv0AqyrZo9dbqgjMd08GHLbOg2K5/F9SI1aYOI5lZeH3nMbehs408Xs4dyOl
G4NTzExEdbUce3+7iS+WsR8/eg0FRkd8zxnIAnZ36X545+21q0WwTfsUSm5vKCedkYGUE+eG7Y2a
z0mnVXtSbNPhL6ZGcP+cvP2ZYb0J4Y4T+STEYwDVUrBdXeyrXfk5WO3bm8kbRy6xTr2v0xrHu1Mn
4w6JMlSW8J6nOL0bmyUetuH6JhRrv4533el/oE1FpVt7zq21WQ6pJ8z+GLSoKuH3A5E3kSoT3pPh
hiKHmhV3YQ43chyq1nLJ1POpitCAQpLWKomvW5M8iPFmnbI5BcRfiMgwZsu4sQHZ8pCitT+XEmoc
nM9DHz452MgOLUIBIxsxmDydf2xId5CrqosHnqMkxRuAadFs0OywXLJil00fqbfMJrsWWcoTz1jo
uOB/aW1lD6wINeuOFcanJbfn1AZQ4fOiGBoZpMqvx2eoqc2wxAtYm2Mp0UAPX0t2B6zdBznryElS
zpGCPOTZoOmcddJRiEwCMbBlsVNsyb1RJCeMxaFR/+p1rWq2Z1P7g5HTaw+SNGrZxElDOs+364bU
8Va1j10MuI6lJLTr/1bT9M7d+/dCtdTq+kio+5RhsEySVpxQPQ9FxiDUiud2wIgpbIevjWqSmjpN
w91gWV/krvNOgjxrd8Kc9u2y7LXzIFiSikJ6mY8n3PziHXe32ldQsz8SSAVGhE1BAiACRZtLLEdk
IuHA1qgJlJ2tNx4vdC6vonzJ5rskafw0DYcQsMHrPzSB01zzyoDW7ugM83W1vk9a3jh1Fqdb2qvb
ZU5GezcsYMFnfzWuD063pnDP192XZqBUb8YWP6CMIwVbBGqLGJYnTxRWhYzS5EMUdPdYwkNs3XFh
3irZnzNFYDzUcf3N3knObOsj4rszbug1OJ/AHInZwZX+IRqpKdaQF7bb/IJQjvpdtuEPJwWHYTm6
Pw0ME82cCxDYU3xVSjKMkC/YSMUm/jF52EAFcH89h61x2BmOH5ZqyPJ7+7kcpGXwgvFaUUEYMFaG
mbPdAQsieM1ROH7UMDYheMdyYEZNtgWcyB8EUE7JO4oWl6zT7zfg+OF7qXvFIBCAbdVjLCgLaYnq
fuQqD8sctL0YRTBZiojXmduth9s95M5tND5YpyS99unuNgk3nwTgtq1/P/oGXQ0jeIG+sOmadHVt
+ubRkigYX0ZQIFXRMuNnVBxdE2n6STCsF6vk67B6Eo2HE/rPHPwOun5uM77bsGUWKGoZNcz2sRqV
ReuuyKsVeaA14V/uMrrVxcvJRtQ2tUsaGipG7tmzWCO8TbL9sPACVFvdMdGmkIbZwRDiZC2WpMu3
uf0UA7MGazPvKf+3r1Gk/bKbk2uSAsOkRM/TENMEbhzDO6v55WZqspNnon0oGocfYyCia83gapk9
yukdUBo4svKdFBRzZDGoTZlddwS+Bx0PmBPDsdm9nILK20c7HCdEarQgZgQtF+5u2bHFyxY+AccG
JLL5JIy5ki3zPFpjaqMrpByIBTQFRYdOUydKigzjnI46geHk29dqW5eX1yqxvxutGF7wv7nqP0yd
zbrfbKPbfocUsckw9MqntqNqLNCcLNH31C4aFy8smdjBAzwjEio/w9ECAVPAXhExygU9RlmVbGDj
KbatGV3gWS9fEYdB/Wm26wzJX5CQD0or16/580nH6ypZRFRPAIMBZ31Kwxp1aHlq/BdO1g2GZ003
/k0A9Jr+yfmLbe1Lnm53f9FRUCIlDSKKvcOO5sHhzWlCbqA6IXuaGMGUKiHTEiGEBFlQoVA4hbsc
8Bi4CJ5QX22+N/16f23WGY6/AJHXvdtUV2UdTlDWFv5Dk1brS5ON/mMBmIDMts0+eB11XRrv29M2
G2q642xr0FLgv5jvh/0ZpufpXVZP36INrXXkAOoUXZagIkasclUvkuVN6Sw2lz5ZyJeJkerD3wAI
rVGPgOxRs7XOdEswaXRttXvH+1h3vjCXEvNDYKSc4IxbzE1+EYMQGliN6Xs7ul8j5MeHVjwvLVKR
hLRIn3ttP4YmzoKTAUGzgS+NXZuY8fJyS2r+W2PcRX6Z8IA/CNaYFxO02hzCEQQLcCUa71l/Fu7q
dF3vhkIerDfyzFWWiq41x1RAxkYNfT4f812djn8Nq/V7bfMyEKWOxTl5eHfcVuuACKr2H5NTJdYE
8PLm8QnF1IVQf4LinQq5KKaASSSOAvhqJvAb5nXaYcSQ1ZBUN0UuZggVwdOxThAZ/5ktrBpXRHo/
gu+Ml47mVhqX9wCvz3WtUi9EsvepemQfpO2tZ+oknpQsNcSuRgZqbbphYD8qTkixIn6OkV7RfSlX
DH1F4xBxRxihrJ5CcFFxqN7eRw7Gt9yaiHgBTkEqPwYcOiB/Q7UcbNmqOGx4XBzTEoTYCoqxBp7X
APiQL3uguB3vn1TqnCVIXp2TCIhNzJG8wFrF23z3FyIJNIzIGMtoApkJiNec3WM1ZkdjgC1D9fft
D726ASjm5DaeC1QxG0VOEagW9Vt4p3SgvXGvoFA86kgQny9aaHPaMo62oosJE50FbFKC/0RA6vv+
XpxRH3FLNNAtwVJ/bBjxyfNNc1p5njaZc9JnnEL7h6Hzp5PJdQkr4RFycgnnk9/hJm4vunXEXwyJ
NwAVEs/Pug2xNrSwZMNt+XwMha13VksPJNojayaq+AeghkTY4UnpYELaVJ0nZohQX+x/6gwsSSeQ
G0AZI4tRhm1LR5EDMYiWq4MS4ftTAJTpGN3AwpM2ArKahsLCaRXOLOIlXeeHCbqnsEAxDS35QLNa
OWToFsIgsPHkdmgKT6nYcMLS1Kj7UkJHoVr2eBt24MrHcyTBGsiQUBnR9mYwk5fus8qUbnin3UIt
bd9jqUWySTTgywN7OtrTGtsK0eV+0Bkx+7j1B6H1vKG/JhjWSpMnWLPly97PM87Xt9+TAxuB+YXO
IM4sDttdxezmVhng4l067F0nu9Xys36AXvdL4kGuIc4Qj3hh0gCh+Hr0pfkpwrheeeNzvPkT0EUJ
tC5DZXmwa2PIeUGMzKWQsfYjP5YEgdGhgCIrS812RXIB5EDSMnvUFqTJYQ05Vf6guOUwHvIjI4KD
IyekeiduMgo9vBLDA7QbEs/GK3YLwtjhn0aNYnIwp4NKnExQijECsHw+L8W9WuQORp+0EIaptCQU
ciLUMqxZ000I9qRlZcfTmoMeLYYOeg1drLoM8hdxC+GiX25i9XZVpnGDVPH381EKG4xkeD8YLYtw
iK+n4jGWy+7D2LuXCWwahEs/bc+aTd+cDJsmHkxYnFTjp7eXj2VtvtivOBQZasAKR3uHUcesGwqj
1VRMacE26/fFTRTQ5ZmMaTju7Eh1neavpNlSJtEdmTb+YRCrn8miyfexJgsFjCXAgn2MitHnLe8b
73rqNBwaeTu8CIjSb4G/8om9uY8YWGLq+rNkWngV4XpxGkXoPqkv0ttyDabJNPMnlkYLoEnzMwqI
S7ClT4hh1llZLtxTz2n7yzpdNjdFjMDVpq50GRhW3i0R5fdAVk4GCDbge3AyuvvsSgOuKVdXDTCZ
uJSkmQcwXLtHgwK0s7+8k4hm8IPGIxOtJVf58lln5WK9NPvN7i5YJF+Bwy8sOMEJrabHmghNC2Rt
i1t7WGGeqG1cUxV22C82iu2XWVQhsfnbj/mVtyaUlQqI+cpgUh7OLm5aBl3cjv5IRCkTGIs/i58t
hr9MAjUKycVxF2akgrZkUxPZUiC6NRkTC0homFp8+Tk7JTktuG5NTfBJvPa3r/dg4Ba6yEEDaIGG
cFBgsPmy7NYm7Ck9HuSi4E/bd4zZllREnPkC7kCobuCan0cVlBpo+CIi2XGEuIJT8W5rqhtpuWQ4
+PaVHRDo8JijfMRjziJ0WLK8fMzdbly22z6nx4LrLoNM8WuV9x6l5lveC9Ofkr9laJXHwj/wKFER
LONl2/nmzFGkbcCw9yQst2g/kaQp7IeyqoHSTRLyuRwDpfCSVEoHOkCwfgnyNS9cDX6UZRQSmNZS
SOyWV3KveftTHvBa+ZQY78P15u7Dap27SU0rr22n/XZ6cjdHBJoQoiXneFvMs9fb9G7qUfDpS8EM
Kh9VLtZSVgA0CiH9A+9ldbovXjJ2fa6HTp1oxKUfqMj/rSrk1a+bZL+kOURUKfWvXAipuD6Ja75o
8s/T1mUlq5inVgK3ZG77IMZwm5vL7TK7kCtbmE/fJrr74xu+JXzOry/k6qDIg1lyQr28vnC9GND1
5SAMDSU2xZ1YrTK1/rdMF6OfVaoSXJWrH0A00YlL4SoaImj+d63ofKPyYoKaC2le3q+acmuYbGEG
BEJSX2VQYQUDw0F4EO2uA5oWMGWbBv7SMGHjC0k1PrI6DrY69StEki7Ql7NO7LH321Nwmi3+GMCe
nwSdSVEakfmTbKtvTbB/sFxdigAbvA45XB8A0BIWC2IbuMpXfeidFUQuZzym48ZK1kTu5SMAd4oA
eQx+YlzljG5C5rrXrvYrQ/45nQslsDWYg+mlC8Na5Hs+Yn0dwNRLB9F1HyxGXGIux9LovPyhRrej
pZG7uO104ee3b96BURsyXfziI4Ii9N3SNj6/3by6L9bLdOcZikU2XRobVeRaIj3eNM0WSw2p/+QD
Y6eZaKp7DxYGimS2ZylASt64mPmrj+muvx69M2fs722O56p/DGl+mjy4hWYMXBDiLHAclz/cHfgI
KxjEBiTNVe0wW+VpuyL5ceAjqG3N8DijlRbzmc2LvIvxmwYqdn92/Gu1A8p80u4gk93CxYxnwC7p
OE6mU+zlo4cBgbgpAI4wLM9ZLezFYZnCEOTRIwqWa5gfkeX5S7XeeOOjrXSLcPd1VZm/LZ0PHZcE
RDil/GP2+a36EtVdNUKUOsU7B7j063GbZQuMzK80JC+d2BD8MQ9Mv/OurRbe2Ab3SovvjLWnLvfl
d4FzFuQjNo7S7JuG23l9Ck3gym9W1vBWSvnGi38IqZZ+yB8wTKi1fFAeoMSxTUoAH0CyO5pcYmPP
TY+inqMdUdgn4Zt4Zvx49tLDlepDsgw/RubLilDYoGlB08LznN6B7YtG4Gl74rpYWnKVTRAxIAk8
9/bxhVcPH2T6LhBUEyErzvIJIGMgISQhqvxPJfwCelZOaIE+iB8l75C/oFaEZJv6zeohdORZcSpF
sXVvsbgDk92nKQ0yCZo+BdXaNB9+UwHsCXR7duQNPTxkqJBWpNr5OOORwzvr4bvB5xV1huxeEppS
XIqezklSdnuKaw6dcIxLg6t2XHJF0eINw0ED01QLX5b7fcWEpWEfIZ7AMnhz/qA8EqRqkoxUdZNV
oauWUoL0ceKSzpv5OmOEEC4w9F4ySfBmb2qVM4qlxLpVL73ssstxLM//dckAbIN1eRctygsRYNTF
qiBVp6fNUI2RXP2Pu1Xa/J6D62KmL6KX/GFn52TWLhZj1PjDbbfrTwZ/YocAq4hpCyIqq5HbLfsO
aU17+GgnOj0VEaF2CdD5dGyqd4oXVdZ0iQOhTXsVULVKhXjdRvpk0ovQNolZKHOIpgdu5McwYE5F
+o2WLGcceZ8rGryf0DLyWAHGhCvJhULAmWpMPcoeDknR0emSvY2F2getWEmiNQHSnQrZfe3WAR1a
MIiYw5KJ2r1wy77INmM2XIuSazBQScz4U1LtnCmryv8sYMvBiVdpSmaz/CTrjawEox6Ir1Ichy/2
DWdGH+IlTYibxDmeFAsyMVbmjb9e3rab986U/FdVgihnUD4+OAEinwqKf7D/ktWw934NKkJoH2+/
OQwjDtcbFE8eAXcO7cKB0nGoqtop0+a9CHyGyXTfAzXJgxnJsGpInW26Xn2qp1IGFSYESIYC13rV
SHvBSIe9ATWkVQWhI+w97hZ/FmuYG6sDh7mvTUkvm/HFbmL0sdo7V4Qowr8fHlWcyrNcsiaYKfif
czG8rQI8LNEp34Jx0fbgeGjdJmBFMyUnPpR2glGPIbZcQ/AmS96nhTnZ+tWtHf6pW0NpJs0iRf2D
4IQez4kENqL+/DNzvHfHn5K3Su3Sp0vvFELOVyH5Hnuw9FRSu0HouNfUUzuB/OC17ZsGU7UyX/83
99ioVarqSNftiZDjxAFqDIxvEL4+k5/yETIAB53c0JlKQA6B2DZhf6+tUb6cEhb8QX9wWAFGGu1J
+WR9R2bvbz103L96YRjSILTgAvTc4IPjIYrDDPwLtEE0CRwtwhHNhCeEtHrWe7OhcB3Kj1NAJ8lD
scTAI+vwlW3P52RFYYYshOHjbAf3Vj3GWakJMUKGIADW/+ugvFG6kj3XiDz3IeCK1tDswYqZ+Ygg
lu3ANDTFEyBZM/k7cmGv3DdofzQuSDToYObTsYwOzskGnwtzRM9lYgKn8r0EKs/JPKVviB3Z2NGo
LGL304gn/uKS+wkA3D/akA8GAscpbHYkO9uUg8DFmWIBusakYwYS4EkROx0uSXdDmn3MCu+LhIza
HmUAoAmJ2CQqL8R6xeHvdFxmZ+nU3flsgYkLBIzCwDpH0atUXXK6GpdXXonbKC+rguPyCUkeCPAk
IHeAbc5h2Hnb72/fZHuovfgcaPKgdS8heK94+nM9CGOSEmFkayyLuNoX9Xkc1aifqH9WPP4d+iDJ
pcSXkYuDwid7jLBxTgvv+ganO5gkyZaNVdEzkRyxag5Gipdp93m3yP9JYkj3TUZlg8U9xrQP4s3a
zx1KtA4+7m+wLw0f89aB3I+4QBYBot7LV0aOudJ76hV2NsK5eBcyfFbfvguHkA8LTQcsOIoMNeYG
UPWqXrVVWO3xjaHddNntmDNY5VsIqCv3arSyNkh2Gf3QeOGJ/o1Uvg/4uGsOEB4Tf8kXu4fQ62t6
jPXpafW/I5d68FYg3QJpRGPEbBWgarbwsmwbmqhP9mhVpcMCpJNZi44BQQ56RnpTYLJARiGKBN4E
rEYKU95Rfow/BXecEZYmEcbB2Y+tWcZNUgnLN0qotSSWmtjXmDQozL2ugyNQqqcB4stlx5AelA3O
FjopXqRZreWsvGTrFhG2u7wOsiFGtN0YnXvfNQiwwURl8GlXV++nqDu3TdOvCZ7G3KXnf4ji4dJf
7U9tJgRzUGmvLTcZRpogFp10/Tb+qqZKpAnGrw+qBaxY3rqf8Jh4VG8/IP9gP4XAFGBfAB+FfQuI
8+VHK3arqFrXlV4PdgNklHo2OWkrTpqQLEe3EPJiKb8PUzFtn5pviWSQMIvWmaWjXJi3ju+czd/a
fUBa50g2PzO003unPbNyQjEtVvCPRLyRz65GTNr7ZNtki1TaXyHkMqaLJv4VqF9yhbUJGzH4B+Ve
T/ek+ZYiLjT1Pt4CH2jOOFwETmLtJ6skItZmd6SsWjbR7fKObOz3Mk9RC5Zn4VWyXZ9Ca7mRjF+L
AMNSwDG3pHSjWQHiVSScIGAfU3I96hhWNhxDHIkmkWELLJU5pEx0+RzyLKdUDeCeg28zxEubNDpX
AeqReZEhMZbgX/VCGVP58Mn/sJ046Ixmn3oOv+WjR7BcEd/19MhWb+aurvHLYaZPU0oeRhO47xim
oT4Zb2T1EAfpPSosLLfVVOgFfBb16Oh/e5UeIj+6ughUDdJ/YII5Ao8Cqtg6w869s8Ung0Na35t+
4yHEAptQ/2CLEoabMjST5ZiVbz2ZxDXdvdIzRECwC5gbqvni25dok0DnewTvEBklsM94m2aFyeTF
8SILI9+GfekG2l5Hg36BgglxQGX3XZ17udxdGbd7p9LSLLFaoxFXxyM3KI31nc57HwQMj+CuRE3x
0ZmKz+2quJDYvRZdJUNRscJeeB3V93onrKAK/pdaDDWgRz7YQeHPvafQIngAeh31zRx68YMG4a2J
73gxoCHyPlCZhux2ajwlQrYQBTBRgpuFoAzGc7fJjv8QVSpKSqJRRT/kuaz36NO0fJBGPSZxfknw
HEEAKGjo2/Siy+TJ+plL1o+f6tsf5hDf4sPQ/6MM49hkpDN/uU0/drutG9wlE8cmR6dwFWEnci/s
2VQscZj3t8dkRoJfdc0W35qYOTjO17CHCLk5JnQ94NRp06GswbppFVKhzeVRXouRdt77jj3S5bNj
Vgzmkob2qoH7AINZwvWSyas1x8BdQAJsLH/I3wE9oWnVvvz2zXqlziC2bgGzG7hVwq3ZzYIT6uwx
Zt3f5cS7SRJnk8w4ptW02yULPpIXdFzqCOi6JKSWb4OPkkjItsiIAgapls8VHaoRvyrD8KjJyuFU
n9kx24/rr6gQeXDza/XScLd2O6b6RlgwjkdwlMSgVP6iNggTw2RWdFiO4RnLFrdtlq/aSLify6m9
qtz27ikbY4TAkIXKd/0gE9Ajd1XAzGyjEFWRaxTKvpgvQa8K23JXt9Edsgfcs7g6igmN62TGIGWv
oJCy7e76soYjzgmBHiuAkFvIxwHxtc5HPfkpxuoQU03F0EiHZal/kCvevl47yZ5fL4Ar8yJAzRC3
2ZfnYbcf4v1yCJb2ZLCNPOiljAm0Oq3BDKtACUkCeZ44StB3PCbfsov6hYDLvMD3gXQGymP2r57e
QHIepf9GdMI98w2dhE2F/Yusn3CF1HDHktMZAYp2ga/lqT6vFZyrAW+W9cd8s7ilQb8QD8AW61qC
0NA0m3jiswiG5UwTH0VlrnrscNl+0RxAf4le7qcZ7fBYJLh4sJ6f6+ox8CB9bizcYUiiUPVhFQcB
B40LzmFwP3xyNKL7L4TmYLKKDP4/jp8V+zLEHEt3RIYEKmstcATGM+WQFJaAAiXKZepHXZc2m7ef
3IERC5sK9OL//+Rm70SBc02Iq3t4a4GIsDBXOh52TfPX4G1uRMBGxvQgJN3HzUs6HftSg5KVBGna
iQQ7sqSC67jExkRMc2AUlEfJBpsqxAbwJDmh8oTbyu21OaHHD/9XStQXH2NWmhS12+KxHgY2UNH2
epCbeHFu8gAOiKz4liIioOvvS/YdnHk1zhagJ2xWLrzCWTQ+OXJ/9Q8fvBkYkJAUw8zHHEiN0wXS
8JVD7RzieYr43fabmKKh2kP2jPkXULgsOQQ8WgsFQVpi8j5vkEIOe2j2IkxqLSXt7rKt1/sTSdm8
naBFXFSIGDpOw3vtKITP8HTcgITPVW1Tv6uD3UR3YmuqXzbCeOJ/gXJzrq7lWUEpjyMByJpKqc/X
2/JEEpC95zGa8WuFFLsMGfFyowgOBsEZERnGGwCNdV1649R9+B4eA8LptZEU3nCyrpI7vVbKlX0O
iWxGFBP9GnGBJaPSZpg98nrZQ0war7O9DDTDLA517DZLkO12GogweMp1AqLThFsbqraB/1shGy7x
wAyQvZDndNBuOdVY7LdBZMOFSMZg+rfusUbEqIyW3ID7KnCsH5mziO8IwiYva8l5BDQ8l7EScNuU
UHb9t9f0q6tCqH2oETyRTbOGffIqz83iKX4iQfyyG8ad4W9Zv4l9qghE4/COsSosf4SZkVaF4EnF
SoUbStQ/mHe80qAAH4T4NUPb46tZGQrPuS1jSkubZ8R83eLGyyE9Zc5zB1R1UvGiYXz+TXon22Ji
7F2WDtTX6sKO17nBIbuFTQA+ymp99cYxWgKNoPaHLz27vno17sJkEVV3ahHtLiXHchwANZGwLjTi
M+q809GkSVuf0WmtIdchT9AuJSLw8croQHamU4B7BncBf8IAGPDl+T1FK7epN45/J6U0L8T//P2C
cF8oNxUYoBK4GamqrtfJZk3OcI+zoxOoQ9oD1NKqaJJ+TqRCVuMHG7TLHiXLCiukQY6r81pjEXWz
6uNNC7ld9lDS6pqaWprCRbQ8vYE1sQ/Kk9YoQ4iNwsd0DFb59JgU249/YPT6WuHFbJtsTxiGi2C+
tLNNs1jkS7QGFJCWJi7YLCcfqISyoEGCBgt2PzHEcWM83jQUINQVemBSzUkx+0wrrJkhaWjZZflD
Bxj+B1yM1849sE6bh4tj8zxIOFukiGCXZG9qI/Q3Si7AupXBvGyfODKonrDYEIqZI2GyO/SCYkfu
qLLEfi4Nj2/R9k7NDz5g2CCMoHLDoZ1tErW3yVd+nE9Wqa1i2xLukYHJU0xh52KPaEb0ZJYONsf8
k9aHvDFmPqsAU4wLDdgyYlynjjAeYU8dpcgaUa4H3gQibT2ykVUbqlwd8mrMyjB4l5rx4+gu7gQp
aW4tJrO9D5zxemhK3LRvV+xb8q6wNCFMmpNFK4xZtPo0A7Uzqo5ZwNHZ7AH5n1eOaikI9b7xseZw
RTemA4VsTsrTPTDZR4EVlqS9ACobtyeRj3DPocClPWk6PMCYgvWj5p3EEoB6onIdTkQfUiUsAZAK
3AiS5VnDtep1i7bhj2jPNJLX0nKhKHz0AUUlsqbRO149b6BuMFqeWMeoQRC046XfrV865VpBRKzq
CsWhT8rYkkGduBtOJQvcXvmGRzPRX0EToA+p10VARFupbf43jkxWpdBkQlPboEh1P6gBPorHYyD2
JuTeG7JafQax1pcSsEAuFNaJjh1TsxzpSooe+mm4ZI2jUDgOAb62l0fC1qnrOKUX1pXst4sMM2yO
VrgL32r+JXkjw/arZb0h91c5p0rXqJOPkZvQp8HhavxPPSNkeecXqHHxVbt1vao+d7bmGBAmFGn2
5nFl4ihiDALNaDb175hXJNF+ItUPznn0zM9JYhAlbPQp2thrb55VBSodfAc+Pyj5MxNDd03FZUfD
9Xbp4OsgObg2GC/Wlw+nu1mj6KwmZ3SqkkaxZzYvCzsOFLvuFYUMjCG+ikL7UI5J23Ej8seEUbt0
ijUBucmKxw4tRtId3WmEp6ijAFy05C2KxARYw3zBZLTYVraptAD1cJaeiNJBnGprOUQUL9vNaR+D
NFM72fEpxHHphI9viZ62vPmHt842MDJYN9FsSyzKMKzKWKmRDq8lKQWa/mkmIzAr90nUY5I2UTfJ
tFPdspIY5JedD4rQwL0BDlvDAWjZ04R1mDPjdXhDJBy8Htu6TlZhP/66gyhb3MW7qj0pSyi7HEQI
/pCKfXn7gR5y3NnG6CBhZRIzQvUwe6CFuxk80oYoadg47Cwa3YFGwRJVSnce0UfntL0lOpI9szAB
+zifl/iJb+UdgwEFOP7EXbdHJHfi7SsMXjnSiVkUoZWiEAuf2W5S8yp4NWX/nWyXldSnMkJXau/w
MoYe0lj0xwojgIcRSH8QrUQrxEpd1DXyKkgdJmJp7yJK5MlZGhYJe2IDaQUq2kmSkDFrLtt++Vmz
Qd/BK46aR7HMCaNvy+3FVzAD+5CizE+ZEUhWQbLDlHVfxD7Msn/6fX2SFvVV56Mu5E3ROalqR4tE
Pbkg3bdv06v7GWoXXPeJwEV1P7tN0yqt16ObcF4zj1EWaEPephXIrZ80I3JGFniXN/T3WnGat+Gy
qhSVJ64QHRGNyZHremU3ww8ZoeFKrE7ItS8Pg5Cjd58gcedw54TMYPFtEbVQXopbLaxOwKcaZ80B
hRgrph5yF3JnQsdh4xANinVGGP2Qw+L/4eIWhN2w3UJNxn/p5cVN65TAgsmv7vdl+aFY5pdKONHU
0sY3EK5NXf15aiumIcBPEHttzQtbziyQYMM2tXA2E5zjmPxrBQa9GaMQ8oBlgjq/trGk7ly5wzsd
A5jtPiq6WjW9v3F/lp5Y6kg6OnxLLGNDlJpmxFSCwGLRb6RbMBMzSAj3+loYRQnzoGfuJJxKpYUQ
e9UflrIMlptDCpZm0ikZsYJrhJgIa/Iv1oz60o5YWR0sapr9YDgB5b6FKAHPElfVqKggkhiwS5yF
LMjKuExxyRkFzNvP7ZCoDacdkjbeUKxgFDqzI7LepADFGX61Kpu1E0teWI7kiIbszLT3DSeASi/N
ZXreV0VKybMk6Sl7qEJUfUgHpqSbPOMTWK6XrL92crHjzUAjTi4V5DWSdep4Datiul1ufZJpig/d
2t3YIamd13BD6gDjtmxxzGnqFcR7RR3AxkeTjvGvxVF+K1JAEvbD3skS29eVXBsm4RQhaN9lwyUB
6TPxRO4fmOb9ENkB38KPbH6PPozkVfJZPpeWEMgUYSzWj31Wn7/9PF7ZfLhOZnecH/B3EUy9fI/A
3qB0bAkitqxoNp9nnFhSfCUvSJ2r/dja/YN0SJ1rXd9A70I2ANsXHz07DoUoYF/KaiGYElaJO7+u
Gh8ZBCF+xNlBRQHVXd1VOaIHpC+W7YgtySEiqALVLesNWQ415wTJrCJ3amQ1QXU6rjV9hefCv8zL
QW6aK53s7J51ZWvwknH9OysKhs1iI74gzInxpPUcrR28pZlLy6ZgpEjlXvYgy5LIiahVpOEHJ/zZ
81JKiyDrCNm5i/qmilCcXRXV8iCcIhbwznsv9qOdjbBKZOisxBwlalg/DLATaZUnOmOqNhKF7TQH
Yu8fYRYWOX1ZTa0YOcIypPY2C0aqL9dM57Rr03YJtgDPhAvNF8mtqPz9Y+XH73qUYZqblHjHM16H
H8ouoxAXwWhCXzTX00tuqfdsfXqYKrEscY3x0xYXyDZ1gPbFJx0eRSIUCUF3S+YbqmW0BYbZ+/1U
n/qbr5ou9B4yaoJy/FbxyDBEMzhFBuPViPAq6VIgDXMVT/FZjMa1OYbAK1OLQQ3FnSBd6Vuse7/I
L/vxUQMJSOoIE0AhiDnX7sIo5yYkvPMkYxakNCgrhpUo5A8C5Q5xBgooBFkMwNExorB4ebOdqGsX
wyKP7sT5lymRvXe/WjKltqkV16fT/iHkWu21UAYbh6IangGQDCTf3jisRH62CCIDEwOVmKtubLYI
6hAmPcStwG5wVk5B+SnOf1lCd8pgJ66g0PBvqyvWJK+P23t7B1kDaiMbrsmGGDBl196t7hjlNapW
nEfxhVZFYxIoYjBZVdbqiU5M4Y/f4+Vhe8A9pj9g3icp5twOwNkmEIObBTMMKjBLs+GwllOqqENW
AsoGtzT+CREWPSFby0/1rj0b/BEsm+QdHVX6tDqkBQwLJdCpVK8X90ODmy6sZrGRjYtaR+xptEiY
E30RQKIRmvWhzZ+S0eu0+yKBjuzpLRGFEkVR69J7CUTqcXe3GBJgLtytR8toZj8gaRa6TncvZxkn
7u7bqrim7H2UXGliwKEuTnWssB8xnL2UggB19NurwjqizFcFkBg9MC04Ti+zWjZbxGmSAGDbLvMZ
QFDnqD7d79f/ldi+ZECnuZaVwzPOKHBb1ApVSRB125OQAkcaNnFcMdjDaJfoFrvsYT49+yg0PUIt
KfpymBfqW7WefCZodtRUowfH0RZ6Lj74EAN1ktoZPWW0QE+lD+cLer81zEl5hiZ1dz/xHMW9czql
Q7QYPYInAJcyQD+X1aaG5oISBNGIXpkxIj1ePr76ZiFQAtmAmye8+uUb7xXVpnbCOrrVsLzfYani
LynkUJgH8eW2Dz5IYC5MT0Msk6F8jHIYejqELG0PXakohhryCm2X6aSI1e5IaxNHm/YKjI/9GaKe
lCI+HhPa0KwjOhOO44Dba7VQBHctYrde8nLNhwPdsF12UR/WdkSorUKclCTGOWbYPCRkHmnConGR
JEzKNFEgrF4M0f87N8tO1ujc7IiFEpfIcQxxN7dd0B7peA5iJbAoYTQgVhkSMZCc2cFOtBWbHY3n
g1aeNTSHcqf/73cU7UjF7KBcFXO6+qE3HaTrRutNMCeThXM59NvGs2Y/np7UHCEWAB2+NyGknLff
tteKNyo2OdZh3hshC3u5UiYTDF1AQvk7uTW0nvM4xkQD94yr5N6oqlm4rKhMfu4ZYLESz4rtd6uW
2Le7EzcLIJFv745TZl595ktMHPCQwzkUuPvlpXVwuKmTwDGNQ8Q9z7khDeZM7cwu6m+mKOXcAlYG
QrS5InvvVtTKdYRK2vN44nJ7Et1fwJCQKCkxpIc5zg07HMRLL0pMFOZJIQPXuVlANhIvD38m4l1K
0T9gt7LHJU4OuV2d303bb3lIhZLjkWRfOjo0zWDlPmwkcJeLpz+ElxHgg0bc8qGwSUs9tEKVHMK8
lcUhzqhQiAz8XOzII4tB28KLrZePQaUABYz7vWDSNbvjU5+EaTpGd5u8OcuS3ZWNgVVEBVFyxoXp
xSapomm9vd6tkkvd73/hNzF0f8ngjyMJtuE9uDSaIOp5UvxwZ3l5abWTrFcxmi+aDDSrMZcBzVhn
OkJNYkiTv0sDW4P5sWiqJd5OJsdTgr2996jmYBgLRpSkRu2uot9UudnGCCv9ED1RhrT07dt5SK9S
bYPlF4IBGHaYWr68ZvazLGT9rrB4zRHuc2Lh7ykAyqZ6/Mo7FmNQQzjtBRoDqM6p6+525xb0oPFX
yfPEnxPwLJWdGN1FdQx3PsguQcm4wHgT1hJ9O7D4/FrTNi2I8mIWlbCRdvDsdXPVeSgpcZ9m93U8
/KMPIGWXmICaKvgN00WB1KJLAzmpKdUGJ5xfpYwQNaEnImxajqx8tUUokzJL/Yk0hZrXCAOSAbd2
P9GGFa/jt8gOGHyRgPUj8/3vTxxJAGCR4ajmpTvqC3bZVfdFAPE0wcaX8axM5//jtaaMuT7OuJZ4
nuFBR/CRB6wdaLYoF4GBixYQlCATjtkD9pxNuN9R9mtRqimRm40NaYbHaznv2vFx5iDlAHooLSVE
8VsNs/QS6fNKbqTarVg4NxuHNwpYNV/y1ou8IOafxqeKBnn7yg/5tkv6S3zaPUhqED/nHGgsXzZZ
gxjCYijicdk3vTDfTMLDii6GEouDuD6zbn9ca2ng5DMtFZelgZsvepqEthprezzkty/Pnd9YyQsx
JQPOBKnn/s5G2uHQBk2F77IdImnSIN2jFpyOfNFTxWciY/OaivuTsM0eOFb1sia5JAV/bPBcgLR+
6hNDJtWeal5NdyV0Vd2lSdgfQIrzTisCsGM+ApjOJgoXeNbRhEC87saUu7torVkpbzUuhTklZ0nV
IdqffdM5xXHhtqblkq1JUyvKjYT1YlgdnzQfOA1JR8odxVAdzjsmV/N6sO3YvelGLPs0GVBpCE80
BndQjecM+Y9S+emuikpp4ULrdoCrOGKfkkGieNc6hnitz1Vcyfsxavg5PHlUHuu0tWwn7rT8esSr
1ThPd1x7l+ZSMjqoW4iD6OYE5oc1lM23l84B0dZ+VJ8IWh/1ELCUltZvqNnUx2G2dgjoFZu5iRGD
Eukh6YklALOB+qstQRyU4zSTIreVI6wMAgRtaDAM6+OS2QN1lq4Jpx78WwBzORJmh1e2YKQYkadl
M9k1APPc7dU+MJ90pkroLSa1kbIx8yjC61uxqkWqSAg2FwNfLZrN2Y67xyGfEKeuz54VEpJkyjZg
osWTqZLY4+FU3HflsUPioFhk0I0+lEMCdzdkcHNdkrfdgSPtmIFpeOyv0To2mwC2N9M8RATPg3wR
hW0sQcANZm/LK9wVpSGYoFgLTzt+hw8EPFwZkDAwAvwVufbqxfztqTve6HqYW9YWShDtG6Jdh0XU
8pPC0vUW+iH50VH7bSTGEDyoJ5umuy6RNChIpsbJgU1Oad1sFmIUKCtdI1UBQmW7+suqeej6NDzR
ZmLa5d/ESV3jKb48CXNcjp70HPA9E0gviEPfXtcHszqc6Wnn4Mv5/Cdr7Jef0HPrniSijvnjqmR0
uALsp/+VUZGGdeIgiVxmbQFHpvr+Bm2KNadBZaAdWzWECMVa5uK/qUk7Tn4+OFjsZcoYEUIS87o5
1pRl6ZDgI1xbFleJcbgNYElcUDy9hLTgN0Kc5ND6bx4dfXHkkdyjdCOVZZb7zJuhacNx7PXYJc5b
tLrcwUFzYrSS26A68Zbtx56UDFoboAWQYb2T/R4Fspe832ZYxzvxNVK95sSaXVKR9fTvgq8195B4
6/hyfv0S8btkIWPRgZviy4ddDyatd/6Oh42NgdWakP+hHDiZDebM9JQNIklnnpEXFcMRys6rLriq
svU/gnasWkfVg7pxQI231+IBsm4f8m+XN9vPnMQNsqgKqieiFVCQP8KKYF9LUMEIytLl9bBaNXW1
RzLgQeOTGMucXkW3bp2oen9wbfq3f6/JdG2kOSJ2E4IENe7lrVNxG2e5V1mkgMku/tfLzVZim3sz
cArsAJJE/xopOCdk+XmMh3Zjan5fgHwF0s+PqO4u4lLH3PZBcKET8PuO3MJ5hTO/zNkTppapWiQg
1V20h5S6Xbf/4+R+UO282nSfaAAerHU70R69gRygLkD84ZDYQ2mcjiMBB93K7IpWsw6gSGJ6rD38
RtEIJQZRSeivDNERnYIZFowUNVATx4MX83l8KA6Kof49yYkfLBWnlSOtF2FUs2X13cZpP7X+MasP
tAmvPWlmpCpkUdfMrZWLYm1Y+1F9148MPvGBfchzgFGmYme/f9EQ+tCQdpzr29MXfM9v4luyeB8R
eanfz8+V38pvT7/E9/9+4YM58Gvdd36f2YJHQ7N6r/K9OOP72bcEP+P+fcM5wa4LRviV/+cnnn6a
L/xWv8i3py8IvuZrDEH93XvuEN9H5QNf9OszVIT86ejy6Uu+//eLaKWffPqeL2xZW7/nxyHnwOoy
IWxbP6Db4EwrNuxRGLKf8TVfPP1MnfDz350OZYl+hh8+fc0X/37jRvI1t5bv3177B5naWmm++iZf
uBOA3stXtGiXcOfaYXs3jeN0sVtOyOkDVlbHGHfJ7KknIKvdNh9xm8pPtmHNCDs+0VyC30UwCuIy
pRrl2eLBjIM15pCppaAe+5qkAPyQkboULw1sJjJMtQnNOtLcH7DY7YcAikCgzUQF66LZh0hSf7lf
TFiwcKMNebFneGDvz/FaXp32O4476WatKbmB+8aZYgdPRMkr40A0DBwsfpTb4muzy1lhDruQn7s5
6UEeQCzGX8KYBbqSX/vh/5F2pstNY2vbPiJVyZKs4W+cAQJhasb+46Jho9GSNcs6+u+6lwk7Ufxi
dn9V6WBCOlnWmp7hHtwdpkaquQ3yFmoKhBH5iVZWfgsCCLdtOb08OOnm9/N08piH++ATc3jCZS9P
BArp097fs8F866OIgEr1RekW6VEuVOrJCbopRdKQ/oYq3GOBXhjWuwjGo51DQUgp4vmGy5OSm3n+
/x3c8rhySzco9ttpfmWPum/Ca1y0wZUyQPrBV3iWC2CIIagi658OUYqkZeorEw3agYiKkxCSopg2
FzfWTDNkQHPZ68AMUFQQblvcy1kiqyWuAufrWk8zM+2FB29jma4E8RoCcLM/Zro83yrDKraiDuNy
ddHCAYFInM0aIiZHHAcqg2lbWHH7MvDKz9JvELNcqkWmQVTyXQ63meE3mlOIXAzSldKHcm//VUwh
MLP2XRVRGB+tj9G0f70awpu5lrYm0uibIeW5DURAGTSFyzNrSttieT0j8WZDpEXRkqW12DakzzP6
Erxfj841cqoixtkkBl4pCyI4kDLEa2NV7xWRk9ZjaTvQ8jFFezM+VtvvR/Wk1HxcTP8d1WIWys7b
zfWhKU07vnScZ0VPAQz9Pyl1hdy5Y4IbEb22KiAU0KNVMKj1pAa6dLaPTCRkhQCsShyqy6bXkbN9
//uBnt6SuMv4DiEOhnvLsKHaA05aJ/WrxHM+W6WDoTNtRpaMWuSGhQbeYrcuP9QWBXuSRsS05apd
lcD4U+g8QuQTFAoFfGZop2YW6jbWEQ6YLwKDxzMbzNa4BsbnvpKggIjsnkNrBtVv5YXqzoPvgvZP
v5EajQF3U/cQiUtmpobEBQzv/2tM8AIej6mxR1D1aUygSnXagDYL+6ugFaZIuZeeJ/A/hyPUdPGi
6KOKjtI5UeACYxejJnQ+zoxqWSXSakNWmAIR5D3qAotRzdbe7vysIo2u2ePKVnNHHiaqEap4Cooh
VvU6ZK2JkyFRDLvF5I3YVOIe93XB8+6vJ2OqB0NbklwGK/TSfMtxhH7gdwWBsRKPNvINlp1/JPEF
UkbJU4JJSjvoZH4Y3cKTlSmPEayERNOsikdIH1ng/98/vZN79eEQlydIF3SZzy1kpALUCQhrGhT0
hQkCrtXJVb1VUuitR7+Y9W7yYuqDYYFYkMRw45ESlS9PBsRwVA0UpFi87zMj1YpfnnUPR7o4Vay0
D7a7xHJeSSemsvFaA3hah8HHXV6S8a7fqfRjQKmHLaJXVDch1RiPkoqaPwWINMmfFc7qViAR1f3P
3z9Py2Vai2tKIwIZ0mZbPd4hWTGNXW2vG0BSjA+/cuG5icJu1KAyglz8XoltqbYXInQ74lsHcooU
GESSjpIAfsrvH9zJU853yXxX6JFBXFwMqsEZF3Rm2ZpLUVAaO7G/rsYG5aT6uWEmsQAVI6lio1jQ
PDjbewdy4DIpMcHDLkCWnefRh09reTwwpFMNMI/Ab6lQNET7uAoOwoETGeRNRtBjG8FK0cKE3lId
TmgzEMSvlQ8LcylUom5qAfcNeZlgVteJ4bJEJUAkpG/l3tkgdNfxnu6bU8rhAcD8gWLUqUPowftY
Lw6hLKKfk3b94ahvTgfABHYcQbGa/0SYQMloTBO30vtVkjdi6iNOoJppcoySLM89QMjo43C8qwss
aV/VwEAEXElJRUTLoLDOJdAnxw/gkGYlvUosOB4vXLfb11YJwfKVTIqoHAHW3NtfRcY+1pdoVmYc
38Yjwyc2GtCJo9FkGtc0Lizb/uFCpTgPvjhRJWWFPBjZYvXO+77KmtxlSzW6BCOj3hT3OJfQiJaM
zH0D6F4TR4QeMZjiFfZ0cPKkAHO+qXJ6XLSp6Ee6axq9i6pNlmF/4ea5tjpbG/FlUxaVJhhsM4P2
T6W/R1+alSm10Gqm8qBzqA29d27L0sZl9Dyv5OTAAvmNCzmBU+8iqGkwuliXaaviLe1G0CqiC+km
FG/P+ADAODNmtmMIFMG7uy8j3QddUnw7byRx8jIMOIeBdUHkh9T0eIlZqwPuPWFOKYmSlfAR42r1
Y1xRGUGHUttEKw12HJgNsIcOHuMwvw3CKpBsKnihGQUV8f9NW/L86X0yCQJtgIwz+wBVv+Vd2GQI
Os/ogJr4ZoW5MXBood0k2JRv1+9AxUn/+0rxFw2FW0P1BGWILP9NqKcKgElVYo940IhXccqr6yy6
tILu2SMhMGgDZKHFbnG9swr3J4/7h+9icU+6GI5VTDN9cQnQSLGgiD8ZqmA9fqbU/E7Hp2jJ6ioI
KwPS4g6r3e5Y+2DXiIFi2sLu2bvo1DnzcHCLc3LwiipqphTkEYtAsDelBUZOvdga5xWbDq2AY9JF
oR71Ra1r1SGMag/svAzYXnBWD+XkpqENIII/3WfH/PuDjgc+4Vs3cfCn6PerZ6nqr13/Wkl51yds
UlqQ7GJNs1q2ysfDmJpIm74eDuNl1Od366C+VO/of7+7ueU4Y0Lfd2jGLJ9XuGrcebCJIPfZf8LU
eWej02KCClpEIn0JuFnB0Gmb4aYKx+e5tXujXpxMWERJUdYt6eY/kKDXQbIIyB6ObZmiDLHbRUUW
TgZaKIl3ldTDA4CHFa35WoazhJPEDXlEC7kCMEL+qWqwGA2ySZknCGvysPkDXc4TC+3R4BanoFvE
gAnW1PzzmoowzmZ/687QMXhfZpG6CIiMD3bvvkDG+7XTqa0DO4PmchY6r7JhuDmvgnFqpVH+oWKH
q0MIZGAxo81oNyMge+4NtqeB3vxU3hGXQnBsw+T9aXSkMoPawTqif51+ooBn58hFpwrWdPtIKakl
MrClefpccM+mB5K7aGiummH1j+3w4LwaLND2WJ/S4HQ+e3TV1cBTRmzH6W0VzJBpEI3tSAKkbV86
EGdhyqtmKOjo+ajgVNrCaAPBl2AjsHMXl8mh3a+8eRhfVSOINm5fw8SnkGZkcaXnCF6m893yolzF
ppomRGC/W905nftWNDtT1KSBrQEaJDOP9XzWcnK6cZRU/K0g98ltvI9r9CHyg4HmCycaRwzSwZ2H
TTByeAiRLYeAPAXLToFSh4tQAGrsGBEe0PbnH+D/MS6wX2Ltwo1aYkLcxqK7CLFYd516YuR2t7ol
VPpQjSFOwzde3SBeRfa07/FH2l8ZYjjSwiU6IEJPCdd85sA7tW/JUX6NawECyrYrNP4Td3wlpDmY
HgqS46txJqwqwjfhAVNCdQwov4jHrn5+hQA1pVwTvDDngmq70Ab+zbBAJFKhpt5G3eXxepvXTbgv
tuuj7qOMloTbEqNEGh9KPKVDYhyTfzLbVAnVnaVxqes1hNuPkiH+/bieeChQ/KBc/t9xLUIWKyE2
LpN+PNbNye2EytaGFUdWFSwPykU8Ui5CNUpsTt2tNvV7Azak8y6RCQrWxgqEUiVVGmr8sMzkjbp6
L80tQWXPx88mmFreHgi6IIlAqMqRs4yfp3bvbFsvf5U3E1AO+2BflWviJfQv408NEdN1GGFV7iXl
YdMCOX4eeu3+asiwyo1tr0CPTE4RKUbCY4M9+BpmY7Xriy/xmB02XmTtcLvDZgnlrXRj9w1kYeDp
8VjXl3kLW3jsVsVVS+mUzkIeklphDByvMyxo7BEfpzFvr+Nd6b4034Kjm4enIA4TKNK9U3sEh9K3
ByRyN3NOSGelwfarhc3qDfrOxbMzc6yt+ORJAYIGxYWFLMiMx2sPk+wwievafiXU/TZbvXHK4q1H
vBT79g8vRb8nthC4Q2z/EEcftuse1tqxSo2iwK0UOISFCtBNNDg/a/okUnfg7N2LP7jfTvQRBWgB
abySruMSAm3l0TbMo8ohEz42PnUy2ykNwmiLCh4oIuVsQDRNiC/XAHDl4GPgFWK4TLc9Sv27orBp
zAab85n6qfCYOsMqRBuT2xd8+eOnSZ88ywenOJiKg3HnBMhvAnztZiNYgIIEEittsENliNDY+AYD
gENA1xBpGX82sJikZ3JmqhWbP5nqX4MDP/x4cPMeFkLX1wdqXKThZB7iZFFop9+wuzDIIDgw+Z6v
kVzGDRRUygIhBseS7jZ6K8TzeUdhU+7Mu+1HiWSr1C92iUopeeW/O585nb5NaBoDwuWSg5P/eNwW
RGwqw+5kknT1tdSB9Aaq/bRZjiaBlJiQZ1JdTsobFXYQRscS+LWgPiK3/sEtd3IxirOBUR4x9JKS
bxUYeMCMA9kDMQ76PfbjVvq6i8Z/0l3xoRs6dOaIUTE/sOn03FN/RF2zm/INx+67eYy+61w86iD8
q+sOcMWKWJWceB0sosFsZ8Vdu/O44nZMtkUcg17NvV6kiKhxAwyTWpeII6MdfZRKgNCsdDN+SB/S
mFZTV/r9QjTe38uF+HBci13iFmsX8/PpGKVql6i5VNXQzqltGdQ9kxzWeHvRUxMtT+2JdrRo+WDA
+LOwrV2uFFnQUeUoqh4ZTSwLE0gkZQ1XukL7zWrfyzhYTqvK841+CWmzwiCjU0H9sXHLj02NzRfU
KUn6w/B7rY5jjsWn0YCW6IPAhxkScMJ1GI5VSHr9B7Isp+q8YE8p+kAmhqS2WuzTYJ3mZYal81G7
Y08kBwBU7WkVf+6LUorqBDuRYLokq9XcMqkPPtV/AMTSlDyZMge9Au4D9ZgXEZ21S4p2iHJCARAn
YUFa/UB+QhByLXXDzyqoldPgFK5UaaKxxqhw2EXtXXKjuiV+v5xOng9I1NEyAkmKBPtibE1Y9iVh
wMqofeUzS8hiP8KW0lIxQpfwCyXhw9J6b8ZFEW+0s/digClVVEnUWp3zDD09j6BdkO2QvJxBTj9I
+0ur9O2+i1YG3mSk1bEJVegkP+tcPoA6G+7XqsgZ6mhpUJKDbxq+4Q8S6xMxMNKsUEsjnhnV2EUF
J0DxLuj7fWdmUsovIjjes52OXQQY6mpTo5qtoneLzCm6/W+UM9zruv/BKa9TfLHCIIxg06RhIQi2
HFcKXtXFrs9c7WokyGwjxnmpynbvJY4QYuApkJrQzHlGf5c+qVxSlV8NKe3/4N8UlGiShg7LnljD
Ndf9wxkkxsUcYgI0Rx6jglI10OtTVZHwUFVFgecMpn2PnpxA9zmKl6ooCXR4VBPFaobo/X9f8mDt
Q/rrWG9wMy7i22Gc6nj2PDh9DGpf9HfuqgTFwQT1u7tkv/rLEKDpzMsfRRNo6HTUBIwQGaQMdVzO
I19PLfmH41pW+rNuW44HhDjR0uVUl/MDnRUlfppE8f2kFqQuha5qtsBnz4LHf19LB+r677IrAhvi
Y0IZvEqehA87q60IwDkeEHgpi+J2yg5XXuz8MDA54AzSPVC9RmVrg9xGHk+ZXzUhVg7lZy7qq7kP
X5+ZwxNHKpkxl7MwcRRFFrczgKq9X/ntdBRR5AaUr3h4oBgMgViJe14TJ+qIp9MksUytK4MWtRFK
E94WhSWFNv9CdIvMz0c0DcRX4BBo+4uQi+uH2i5HoiFHCCCQd9AOQOzkyLym5T+HqmU/kizr0qXl
rf24s4srP1vfWR1Jg0t0IYulM8/sxOEFzZh0JfADD9GyZb8GRasqSHdEAhHdKzkhQIOViopaoNIV
yrn9NSijX5xTaICeNwICvkfZiljYNOcimlNXEOMxDVBw1LQAH4eowbxaWU0DTnk9+BsLJQI4ZLQS
OSWm3L4FLgMOE0ljXMSzscIVmgHSP+5D/wpq320DM0bCsn8Qo55YZGK4oNsARYe64OKBuR44r7Hp
QIoarz4eVATyjTbDLdP2Wm14mdKOrCK7PnwNOxyb7RFsrTqcY49k2YAPHLeRIsE/GN6JlCR0DUuY
7jHzucg+LbcKvX4lcT6F0JgbaVShzWFPOCGMVIXmd7zffhEsSglngyKhSTmoijQJedL/vMBUsUJH
mPofWopPeuzYSJdJkXWm1So2U/wTKu0hpi/EgmiVaq/aCfEN7WxtTDHa7iVX4bL9EIzxX43LJ8uA
YRUS0D9eYGVnZ05rtbaxBlGjUqmGQemPCHwnWBhShhEfXlxUr0k/xHXyj1z/8mh/1+dfBppK57lp
J+q6cJE5wFBm4nZEIWIxrLxss6lOLSOlIJqQMVqQRC04Obi9OUWSEfklHWeG6g0P8P7+btdjvpEi
fTNZrzqkF4+RDwWFRHqIWm/nKlrmfHgcZHiw/+RYSpkcFbXFmRv0We/0VeBjOcB6g4GTh6Rt90JS
BvoJT9nM79oZr8Z1Zj8ztR3JkIgEd2FA6S0XBu7M4455gOx69HNmArpVgGnkbr6gQwajw3uphg65
zqukSd4OQGXL1v7RZKv5wrWJ7pDjMRJ5OpCGUCmXRFwojrlzNL8Ysra8tWq8Rc+spad566OHsLyk
XcSK/O2uiEyRQimX6eWii6kzSzJ5cc/DASsqiJ8syE0f7yfcIU6tL2atrwRqhZ9ytk5xIogALAd9
xudIgIL1BC7aeR367VFutFYVzxtKihT5PWRxPIoNaocqilBzMUYARRiMYw+Pvg/+kP+q5cOgiATh
M6MpSDzxeKVnDupiBBk5pGRoohwMEqw1+l1QGz2ASRqXymRCCuiADwd6Uvh3qjWrE1TApSw9x+84
wTXyKHKu6a2A0pZPzmJcWTnkq6gbTNicOPUr9Ow/oepPUad6kzj+69KLr+09vHSEY8wBgUqm/EPl
UygbUBVI3JR+yo4iSU9vhUPk9wvuidCCMg200ULYMVyOUKIWYxxq4vOk2L7KM/wY21uQhlfmfmSY
4Z7CWEzdibtSYm6IW3yWQnPOo/Lc5jYey+fCk48ZdhtiDnvVG3EU3ZZ9J1TI+YTSzOXilJA0DNhI
JMtIeBenGlfpugqncsfzQuIFQQijCz6B2mSu4W5CY0Wun9qJXAzHbfFPHk1/QaXDgRDXEoO4A1Qj
tRstUMVGhuM60RFHuO0+63QjDkc1hVoXSC0OykpiBI/oN2u7uj4zB7ron7wn5G8RHSR6opL8eA5m
b87XwXY4Ci7bIfADCd7mFvLAvEZhTeIMUtc6msIQOQlHhCTVfZlXKPbjAUWLRoBCCgHu+lzSHJ04
nIjUueUIW0hu7EVEgLdkv7XazH+F7CbYNdyZxRP59ZkXtvMeLggv+Hykhhz5H7wOxQmpnLvjZ15U
HSSn5Fk13fEBswMiiPgdOY0x5LR/vtYLQwQ5kj5+8T6OjA/jPRvecKDD8Dh+/kXveMj5mP/mb7Eh
d7QNHZGb+e8j9eO/f/LF4UCV5LLhvdHjhATC5yPho5zuIHbwV45/XsPk0GvzFV7zgs8PP46cj98v
khPUTFIRhT0+fCzQNIuGDyW5ZNtN8doA9UEnPR9796XSNzyfvglNJMFUyXuIfRwjCC25vpabQFFR
vpu/UmS7VmFON4cUEuIWFeUYiJK0A1L+UxiHZpdECuXVAdXrmXEPoXplMCwHn3ZQ+Pw83xtJthM7
QHKEBvaMwNYiFC57p1t7Re0aBVWWjwEFwjSy38NI4kP6BL+WF2vr+BG67x8uKFVPWTu5QwdoAgiv
hXRcWke+Ea+PSyv8ystfHywxfdcvdhEr7iKeNvqC+WDN8aL9AsOIb2WV8YLlx2tJMrCCOuSfUIzT
yuaD38tq5wX0Jv1Vkh/qXP5c4vyq40I/ju/4mW84juz4Qq9HDZDfdPy6tkGuX/zwBUM5ftGM7dGO
OI7p16bgRV5TONIe4AWfbQtMn2FHHT+z/PlnNgf/dtwofGbboJsCA1GkqeMH3/fwhdlK95/YP1V7
p/3DJvm1hY7cqOMWYqtY4+aHNpaDGKb22XED8U3HDcQLds/xr8cXYarvsf/WN5rvOu6u42e3v+Pf
+cxKmf/WQECK8QcfbF1GwzZmvPrqrwHxYv6bT/y0h5+Pf+W38EX9LrOr+eLxl/56cT8W/jwOgd/P
P/KaUfDx+11/omkFaM6hYyUkEEqHi9DG9Zu2WCVt/rqa53ZjXLh1G1cxda5k+GyvuaJo7ErtRNVm
L1DxHMAoqgHsoQ9uRwBB1VmF89k6Z5xz6jJGK5f6LQwUelbLLkvjFH1Zt2u6uB6XTtA/H6PihXRC
PJSsM0pKM6Ub6fRKt0cschljxYie0KwGKknQA6LEeB0qZVM9TEghIUmEsIrH+F0Li1+CFGORoVt0
BEg0Pj8UVXzVWc4TOE89cnI5fgkAEwmkLh655UQpbi/eDhSaOEGkbxQ6Ry/+FNfx30YhFh3d+2Kn
Qh/dwka6gRBIdMF7oyMLYcYzObCBtyxCBQW5KO0C18HfY3EFNwcg425eFGZwcRl/CntUx+KZ2JtY
0Sb5keaBkT+RP+WK5U+iGa/I1OWRRvXKKLvy5EwVUjhk6SOoEoOui2AeYo1LYlGIKC0f6WaXMVcM
fLsRlxmvrr4hY4IbfK1tLAAGG4rmjFWf48I8kaglOPWJoCE4oV/H210ERtnoHcaIn0swP3+VP3qO
ZJngtpKpNVga3DFypBhRB58/h/vuOl4xH94WZDXKD+hBCikehzYneHlldIe58Jqdc7sOVj+kRx0k
/jvNlyJsuVppscZp96Xtm79kPVBiNXDU5kaTmvrV+aL/CSQH2RQpFfpy/Oc9qRc3rrvrxgoPYaxf
s3r1qWw+9wdsDkFhxRlOCCGkFm+L6JWKyDI+i/c4J0tMpO3Bc4TJB4LxT/ZKtGuIzsT7t4Z+PdEX
oIhUIuSCwcT8H0SgEcw8J2d/YvyAjkGrU/pDORsR1sfRqzv6tTNtG8ZPIV6a4vGMAx5+zpqoeysi
Se5LDUCrjnTpuZFnA51oHwYObPrDMUA8jrf3MnopR+41PW1rhbOcmRVCkAgF3rM52rI6yD4n6mbk
tFxoxlLqfTz6MsHfyUu2xIbEzG2PwSG7vSWfMDgLdryUzcV+NByJIfgeo2yLjI6pjqDuWtKYZEmd
heUZVPSDna6BRSSthNuAAunGLR9rvyWA68P2TnAKozWj7E8K82HNgqgydPBglufqW/lEftQHpGqg
IrWonOa0pW0rgWsDfnSobGjvhzDrYv+nIKOmQw3meMdRFSc0bxCJEr5fQjoemWcOIkicLtOrQHRV
mr7K5qXdIQSRpquBB+DSbLE9zDQk9hv4h6/nC7nLgtbxichFBd8gCF8GGvig42ORptZ21W6xcEZ5
J6QPnXPG2QXq3ZIkUC1LWuhopF+JUaUurPK8X0pl9MnE/c8D94WqJGofWFkPkAce39ly1lqJ6HL+
RMzkjKa9D7n+8cKy9mHtNOtt+lY6tiGdYkktGjEwxiooqhr+ugvziRQTqiyKALfjSA9L5JGfhi6a
sDhHBIJGvFAh+n9+GYAAG0WB7XrcMbM2DG0D2ONeVNNL9xM9i/cCFnohMHoBbGQMOOChYpbtfWMa
pYfbaqIKj1CsjnKlE9wX3AXwVORIWlBo4oaTNZQohjL3VA1Hu/08Z8nUGx4/NrTkOfUxLoew9KQo
XjbcfMPWZZJXCRH2tkivhg4hltwnFXZmLr4AUHtrfTSKf3mCYgwGJO6l9LwzbBmplfA4gjn8brug
yMaY+sXs04fP2mGTB1x2Vjr3N9mcBJdxKhFr0YLRNrCqbfdicg8XGGe4m3iV59dVGCUbO6WS7U0A
0ifRtbsyeTuue9Qc7Lm4GoPksKm7Nrs47DsPaayq+OKFeP4N/mRfDZUXPs/tunip/CnwYQbTgtte
BjTezwQGRun6d89tERgEvg/iJcq2iPpR/1ghN+HJCi5vTHggpQvqmCvnP+sRRBwYnTytu+f7Zute
9IjUjVP5usQ0SGAX0eJ1nqklF4jTKdFTK+bsxolRZUWxkmiobHQpCzbQ7Ig6iHu0SHUkhR3s8Yg7
wO2wsdpjZZ7NX1VlDvW+UWnIwRuETczsgK8ZrYN93VZtciPRHdHf2xg1qZWoHwR+Rh+rm77GFY4G
lBJlVSLVr7YPvtsVMhliEKMq+X21bt/s1zF+27tvwmPKghGFdAiVEucfJUyir4AcEbzAxJBIaUlc
4yi3iKQWqgLGiwDVg2Dq/0mSLr7A2eCdFH2lhma7/L64s8KL0J2+6ojM9tF3IRQaLuL/LfLntNNG
QBOPywn8/xLVMffwQJsozY13VF6C6mDWVA1vEwKDapB7X0kcIDMuxL2N74u6tjqZhVWwOt5RjsZR
WfCtCsR/P8Clt8JxgKajjPJpSFni8QE3e1mxyna4W4cNdXovzci2c0ZzUXttfAX5/VO4quabcMf5
LCaKO9CHbxp2Uxsy/0iXX7gQKzb5hEEoAs6U6ieoA/Hau25T8FCD86Pt/PVfuRVi/LJ2USFLysu8
8/abvELoc9vZV+GeGakC/RQUDtsts1zhdA32m4s59DRdXFDu4UDuBJjjYh7BVEuLvOGecNnd7Th9
rdrdtxWk64utv8aFQsKYIaSYMqgGqK1nNWuWqnzmwaEYCDHCgT9G7LR4cGVtdUVrpW91T49FgF9Z
59+YbjylG7HbTDNL7T6A9/LElM/EmJIRBeB4wU/JTcm8WS3lLIEcCP5D2um5hwaie7jLiu6TC0r/
91P+f4x8DYVBqBka0cuRJ3Zfr8MZ5XNC5YB6UUBhvUr+VrfLHo4UehkJoyr0rkLpQZtRu9hcJF34
vVqjf0jrV3LH2s1KzFv/WOzOSE5EWPnfW9PHJ46YHWFqYOxAHo87227drO3q/E51JQlMKsjzJvA1
hC6qCytxEqth2MabLj28Ux1M4HJFM6ISpjX2B0Xy/PfP80TwiTLjg3Etgs+5bQvbqcPdnS5TQTLy
EtsHnwUgpCfHkwmZqdUJ7KZETY0LPbdjyxxCnGSVtmdDes3j8jIBkkHVgUojatGLIvu8nQ6rCfmz
txLkrAJO4bWY3YyHBNDODx/GXqBAYWw4W1pPaizWF7Wi5DplGMVMtHLjvCUmVAIl/LSk9oaEM0vK
or9/lMtei5liyiQEyhTRUXhbAPPcw1wUNZyHlyKJS5yfzOJz7KRYLKFzGUMBMjQbCG7h6vD1Hthl
y2jWDhpUA+gGjmuODkm3WxXykfQRzkuSLbOlJ+NcTHnQrqw0m8cZgXQcM4SpJOSTHLzCRPGd729S
W3wv6IdHKNMRmRzuwAGMYCUZbIW5q8mkfkKuRDA10hSElpKBOJ+SmN7KclkQk5FK0P5bEfQ93kbl
OhnypOzGuxzNult7j4y0V+OjAxMnP+TEU/XuQJvlUN5KaAUBnv1F2I6f7RGDhsrjlIi5jqpql/3l
WSsbiuouvy6dON1YjSBa2218iT1Y/EGE31nyRLX/jhpIfDmuh+ZlXkV7gmNuhYEwr7WVCxfRtV0G
NM12k/vSpEIrlldLsnyVN+iflAoQQmK0eHDC5yYQFvrL64guwpqlaaccs+1ex5Cijnz+0W6hBqjx
ArmjJO8uBmTN6Ia7w8ol6ONn2XtkusZ6/jHbxDCSBRmlboib0FjGf4czhAKRu70DcWC7py+d+yFy
M5TjrC1Xip2F38sdTUkX3cOyRtqvwmxmM6e+dz0dVKDvp7+aCtJ1PBbhVVVyA3kOtIRwp+KmX+Ld
W6+jjTsR6Lo9vIYzW0n3z2KaqdCTFcPFUUK/aAniJ7Hr8wngVzvhv4jblIAfVUjO5TXo+lEPEhdH
/UoFYkJCjQBkrCx5nuz/8gJOeEePnSUi0VKFvmK+lqjxXFjcHe4Yggc8Cz9aFiO1sx4OewnNpVLT
DTvEsl5WPTKEYUVMb2fb/carNXF5hXRxbNsgtVDob9fR96qqefR1VNzE9dZ/4UUQO6uQMkvugCco
YHfAR8JJfotYFvqQ6GlFyFHFqzS/tBriStCi7sbLXKQNe26UgprFmKx+hBHVwZp/Jw55nwMxvahm
K4GPS8ksDAlkVyz4uLXf7OywuM46pFurBloLi8TDKSAYgfVLnUgLR6Tdqq15N2vi437tzM+c3OkA
0RIz53XTEcZH6Ytx38Kg2Nk5x2+WX+YzEX07jJ/zno3XzvwGO0GHD9EOtgu4GAy66kuzrnCF5/fZ
HIL8RJ7STIyUBbz1fPLjy3jCnSDC2z2zd8El2j6kYTU6neQwH+OW8Atx/pYma8lm8unE2D77DjE5
xuGxaG06qhuvCuILt+WHo8boA5plNN5+9y3L2DsNTLSroF/v75oJK88c5rUr/SKuQsQx9rvi3Yi6
5eUcFx3aB0wGZaT8OraVz4rvYBNM2gUPyq5y+xL8GwCvEFspdyYitPo0up7D8Lsb8LSa1SHflFs1
ptOmRnUbVhZap7QJhvrZvPLGqzJimoTFydHuvmhSRutUVYEomQ1fExAxJjNsymA1uc/naNW+a6Js
Ro/38DUGIYOVlTte/X4nLs0Sj0sa0lnk0G19inEN6mnkl1NaCZrhSxKXPGEujD31AfxjxdcbXRTD
ACof1sn1dj9ewT+3cX3k4BIzSEUACRCgbIq4WcdxJ4hWA15XaZsCXULRjyJ8az/KkFEXkAwYG2gw
+vO8nfqpGBI5TuQJpJQC4nORNgypYx12QAIhWBlWqUG22EXGTpNbIkGF0VHQnwmih9Q1xhVC5iVZ
ThGsLvw0edFb1rWioGBHDiGJnLI4wF/rTWvS8q0v5YQEdHQuLDoVrgHkWK+RigN9BuXl8f1njXWQ
x2PivNQFJYTjaCH2Iqe7PJAYPpsLLiDkHBkpSJ7Jc44yp7qXVWWWmc55taFl91TLhAwMHCENC8K1
pZ7w7I0Ht81L+2jbAlcspKga11RFrAyACwgmFTfF9VQcJ7io4vWWNopM7GT7ISsskbeFmvJAyUmw
xMuJ0YmLBebxSmB+oIxykjzKqBdT1/xlNICoW7+FlPBO1SMxH90J9XbCPBFES2f78fcbYslOMe+U
wp/NNPigj9bLq6mdkqg+tER5QCYFP8orMKYZR328RhSE1a2ugFIosVrt2NqMmHRXdClGHL6qNQoO
OypumIHFaYmpd0D3m6YxlE55YlVrzh6PdpkQx9K2DvERNVIPQh9L0qGLKTyaQEv8Eg+DH4tqGCD3
aOfdVEmCVybUBdAY0r4S0bgKiAxKpL0xBdggBmVvVJIfIC5Kz+B8Nf7kGsXnDhGLgHYCmhuP16jr
1lNSOPv9nVFNQUdHeFJTNoB2bHwM1fuhx6kDVHwbQxjTzJGCWBVb/6e9x+9n7tS2R6lL7TTKoRJP
eTyuzKOK7I+h81KpjtB9ch6V14F2fbxigmCbridv0wyug4E3F193VAJR2UbNqa21v+m97Y0RvU0R
RASOk6HoJG6Ba3HXUkY4Dzgy3IZFNIQyJR/YHnK8Ls8ryqP5iriNCjsDV1Xd9rleY8w3jZ4AWFhx
Bsei+GY0rbfFtwbMkGZYm+8PIHh6UssB0SoiPGSGMcdZPEmo5lOTr21wEWQQdgXyST6snEIC1MjU
ytiQsemlMqS2iqg+0uAWBUm4dJ2OM+ys388wR86TgUFUlVywGqf0hBabM1gPdr3eOd2dN47uyzCR
q+ZMBcjrLHczZFzJalqE1aq7JGCObtuEV+6szgOFWBNJaReaW3bnxh8DN6woqSIEGuwURlkmZoYF
nK/aTTuTDbSHfn+VZ4i2d1GM8gBXf15IvKCzRkK+rfO2GQkRrIJL/aAi1c7rb2ybuyZHJfVGhqgy
wo2rfL3JM8KkNcO1D5RMq4D7JuIY1Vli76oa6ASBXzF05DQYkmxMQ24u0ByVHy2yPyWaDoQHZQYf
uUUt4VkcVN/agAi67UE9uTDmJsX0QXu4rerQBTAZRIR5hA/92N/kM7Urzy++eT1199DmLq+tLxUL
+7Law5CDu2JFBKFc7jlmMZxDSRjPF2VbvMrjlNhrmr5mM3C4VDrMKyLIMbBqxBeJ46qZCM3bk0zY
jZqEB8Lz3Cvsy3BNJsM/8GMdAgcZTOqy9axdZU71odiHV6o7VLsakh0QnZt2x4/2ZvIYRIqTjUlH
4nzkPcccbl5OvSdvakw5hrdZ2Wxgz6+ubIeu5H4i4yMAg5OtcLMjT5NL4jHnbgnV8jZ2LuhWEznv
+fGtTyvR88nIgyL0N1mQBlxnErf0XY+KmOqICfVkGXVW7bC9LLt1cZP1YfqCyIK1EfLewlSyrpUa
xAHc72oFz3vMiE1nh/+/8rL3Rpep5qmEu31yM+w996bpCIBF2//9BlkS37m8HPlwRKDqua2fSm25
U1oNJXmVUvxqa32Ug5KqPiGeWm3OqgzjAAiFnBpx4SlX3t16PV8aJjBdPVCC72mb3opU6Yn83Trh
d2UbeQf5CrSlzDu8lJhWVlPelnDe17sl0gINov6PKtbNGj+qjJZTAJG4hJsZE/Sm7sXQKD1DMYsQ
+eVqCr64AR0MHWGufQ5IuFSEMk8CGiVODmQwgp0+vgwgxpS7bpVLRpyujUr9q8zB3QXlYtN2lb39
RORB21XIFhPdk3u+j0OWg4dN2r1XpHTjh268nCHx/n62jp3fx+csbVeBMvHzwhNhyWdp+qnpnF0/
41ff1peen9gvwgMnVrt25+/5ao6IramAIHy+35CjH1AhII2rDnP1FpLj+MHoFAQNHfqqSKH2Ztkr
FmxBvpQ1SAzY7SZ0sBmtunykx0vyNkaZ9RXWfvkfE7vl2ba9rawyN+gZUxAY9hMSBXt8+DzL5wRx
OXXGgN9qr/YdfZd4BDzPqdf204RP3bj+mHduTU28Ji0c0wOTPTHC6puVWu0VhoTlBUa0N6zW6Xpw
gbTLF8a26ZQFEfnY7LN7xmng635NhkmXlTp7WoIdocbRetyFs4NiOSkXxrBsaBoyLb4xJIt5hRZu
3vJ8Dm7+1nf6/3jVOvkkv4VszdYrA3p6Q80o8oB7u634OeP6UENM4z0Zya2JPHkcWZVji4V9bI3V
izalLJNyytv+nm5eAfeqSThpG35Y6Xv7qwjpdWB/ZHPxyHEd1xxb4WF0n48TJwynMV0mC+iUw0mM
k0j/Y4xZUXFefpPyid2rxBozlBBY9DO72fOp9MPPbX742rVUuBrb5mJxifHUSHDIK+OSU9rnpJWx
SzhwcsQ2lw8G3Ft0PRH+zUfqUMn69bid7IsqdYubMPbexbumehGju7OxDsinIhhqcnyo/tx0edrY
lMy5yEg3pgtEKPZgrzvecc8Bn+3iawQ9omsj8p1LkGB0tx/tWRWLiCQv9iWV4cIOVd7H8UENpKR+
ZIOUuaDjz1+x6L1qPSpJPEOWxxC2V6RgDuBAbo+mJ4NnWnyaJ4S5TNUPwMf7TTDu6hsPA1SsKwm5
YmqrVkZij0kPEhqo0tE15fttQP5hUNuXEEZpkwo01TKVbWveAKdPS3eCshEZRqnONWpoISJRzJj/
hXoybSB3GwKJ11WxtvxLpRRSjbZnhg8mor4Jqx2O3n5c37R9nF61Bce3Z9U8UJ0PbkLjGBj64bbt
KZhVAU86xOz6kkTefe153C1dd0guktb/PsZotLa+XcwXY8jUiIw+bqvDc0oR+QZQv3ddNT6Qi0OW
vK1yrtE4z6PbMO2az/sxt78NzRBQlJz6mwpY+l/eqM5wtEVDpadPVdnA8eJte5VFet+oHW7cNhov
fa+dL6Yi/0QLiqragT2eTVO+Cb3h85zXw2awoHpYNdqKe+2TmHd0lJPmoLvAjIESG7GJvedOI+qo
b3KPkgVFbR/AhoqEFjvS7q2Y3jjuxGHMj1R9M0866ip++aGdO+JGv+R/V78tJqcirKK232+/y7xj
TPYtIrCETADvXscD/9wWAE3G8luean9ExEj2nh9Lh57119UMy9/OL1pbIsDE05vwwFKaA5WydjMZ
p4MzSbXf11hcUrMo0or2OuUlci5EWA5k9jF0CYC3Kis1LODcDYlcMCa9UaHDTTle5Nud9xgSexn7
uq2j75iKfIwL/jJkMwtRKDGZmGewkl2BZErGVaUt2rb1lgEW9jMqedSXZoZawfeJDyX7onTc13ZR
hzfhyKSxFlMZEPI+MIu5zucofJXsrPl1s5sP36p66ggW+qD+Z3T8pCcMojEd71YbZ0cp1k556/Fa
azfr67/iblXHm6AuUgpsRX7dKBSxbMpfq2p4FkzRd9cpss/SdfBSCoReMzMmFvG8t7vLKuRh2D3L
HhPHaJO5lM8tpPCGLS0ZlTBniwIfYeHh1o6I88qa/cTwEfqbEfXLadmrVJ53rIZx17nAYZriXRAk
9fV6F+FCma6dt7RymPs4oBkaj9b8DFRSizDDhNVDsvWeWdWe2HGmCocjVJQe29+25b6rfGKpPEZo
1SUirTwFgxV/O0StDIWLN2O5orRabSUpj/1GzRHXFGV8HdTsxUZC/XZDJsVb+EIwjWBPj9+uzZIM
MirhXsLZOEzUAXk4FGBjyeGbYDYlfJvc9Xeo2+1mGFUEz9koFaZ7Imqa2mGwZWmWMWnmqkDe/cL8
IJfDYsMmTP4fZ2fWHbd5Ze0/ZKyFwoxbjuIsKqIi5wZLoVsozFWYgV//Pful7RaL/FhJX3SnY6tt
FPAO5+yzh5Qt5CQVmSV5TXUdUWI7dCdwZfDsdVSnuhENKYp3kqQszS6Y0An9TLsxv7Nm8iZJXgPe
icBR15Tx0lyziKGGXHb12DxRP7Mi5/Rf9aaJzqc965pDxL0aG85Ic/1BbGvowrV1lGe6wUSUKfRl
MDvr2TRzoXOuEmLh1Rxxadxl4I+J95VpPu1HUVt9fua19FjhOLpXrjs0N2sSZ8iLeLPuuluu+L35
9+2wbM427rq/LlLqFqqYNT1tCy6YdAf7MVn5h43uaJFf1GB6NJfLaZY0w3lLrX0BdJc88ANpa0Ap
2CyF+2zhAQOByHEvy6WfTip+PtkYXLbtwrKm7W9hAIDL2cH8ZI1URGPS8YW3abn+O64C77PV6R+Q
1DFFAn9jdbvyNqymbmFrExSesNPynf55Aw+57jyO5TbkDm0jDsff2l3Q7heay1tU7OHZaHFyiNz1
W92He3+TbKfbFDtHFurAcbUFFMpbTkmD9/7WZh49SdYOt16cfPNqWpkm4yByMmoz7FfckZO1JR/r
ZJy2/bnx7Pem9edvre86xdCuI5apnMXNyk9gVt+I2LO/rP04+RG6FCG/1cOeA81txluYzfVJucTJ
p5whDUQaGFVT2p83Ie9EZMd9lHU/93YCCu/o1lmKBY0Sp1MBHeAsBdrhj/GCtMenVf3AhoKu8Tc/
TXfQkAR2ntb8dTOvkDLMbufgn6EGB61PaWQh3jlrtuR4u3Aq3CRoTta1Kh7aoR5usHngkg/wq0Lm
lL38P4yam0Vx4dx5WDwR6sV9sk3n2zqex5vfRirxxit30228b6rTcR/FJ+WGVJFt6tdHxk/vAC6o
2+mO3Ej8L9bZ6+ZgjZvcgj0B8QVSg0wwisL+oTUCInctVzPpPQ01CLeeJsPqaJBvIyRMeasexTUM
enrYBxA6B+wYE/z3Rtde7yuGGyxpLI2wTFVTGmWQGGjXxLdsUddYSfIthygpPoecMZTxISKUhykw
PhE36tykyJd2BAqvMJpmtn8alBFXW/PX8GIwQ3Xkc9Ge3dQxlxQNRAx5GTMo9dBIwTOYCgG1XU1a
J3mrxgGMsbdQsmYgfRwAaiLqQeLdIgWIhBUpSpDxhPJBzJCTiVIrxqOYA01GBWJCbhI4ttgSInL9
PTQ5fuCgKYwonlC6zeN4unEqePNmPYafEjegLDtoA9tN0ScbJ7cf0wH6A1/aK3lhPVQSiQ2RLykk
aeIoNnQN4Dfbmo3fkOiehvq48GJ5ViuBsw59QxHr+mF/xXRLimCmCmDvIqCpfTbkM/FpXJBrDLRk
NKxVJIRMKLYgb50MMsyRS2jXAz+SZqKTxo6FKWCoN0GjTtL81NGV/6eGSj4s6rBloiszQvFYCibP
25JDLbgKFwp1CTrbNP6j5ovqC60J8v2YNsz1jjEiDnUMarIDrGQ8eleS/DaHzOaQo6JblmVzK85w
542fijz/w/hYUE9JfCFhGNZBF+viPv0VpCkxGPLKz4auAePIuF9hz/Nxc/0OSu1wyrDNAxkDAQu/
3uO1v9v20zgUtwpWN5MU5WhWhEqAgCzwL4fKIx5B00/YqZB406V8LmENIM4uP7f7+cnA1Md9gd6C
q3T7iOUJPIOYBVz9+sHcfsnLdebBpmB6DObwWxY71JHYP3sdJ2Saptd2hwASiziJLLSzJiwsiJgo
GRmScQMJa1TmC8fBx+/sHWbs60c7OBctr4w4eUjklNBPTv4S+kUZSKs/0nQy3Ek4VyAPKcdEq15G
o5H4wOwk+akIyjQiQMgwcjg2nrMTOwI0SAEeNvZPxlVr5Ihhum/Ulax6CQq6Ec9qF2xOZMl2wmoT
uXdaVc+SKSt5VcwkpZVp8KE/k0XxPwiEvJS1vdT1mib+n8Ydr1/K4UIq7LCZ7LX5qkUuAqoyoacd
ShHEgCmyFyl+9cMMC7RCZCR6JAm2ooG0qCMlIvoPaD5i578+2lyYU06McbMujjeZ1Zi6bgd3YQyT
6/pmyPQS/IT2G1N2dTTSKuPZjJ0H/uJdwM0ddO1dNrR33gaCsiiOEknYCixx+u+S4yj4k6TNGkQU
blJPldCO9JVieop/X2OfLpLWf29xwVniwVjE2MW1bUzGDqH9Nfa7dOwz61Gk4HSAiI7wVISqhttB
mqgoBVHxMBfSvFkL5ld71lyGCsIa6V6PwHSHhgR6Mq5kpjAcJBLGHsy7LKuwlizOAxxJSiqt4NJQ
7B34X+zEphqZkGS4KOMpXsGIX/KvqhY0savxjNVFqDjkj3fqO6ebRwGDPB3xEnjvGxOH7X4fD8ng
E1fMbS4/Au41uyUUxNz+7F7uU82JI+K7ifN5Ypr0VRe0ThDN4EKuGA0tPn4uE/f8elHyXEyOoEC6
4QYzldeHWx0skA07K/+7klHhK28/eSVIqKrEOHutcMviv5PjKRoXTPiv8mafyLHo/pwq2X3OULU/
NRoCMcFRynuj9btx9oFKYCif6/iEF/OLSSXS4iilqong5asAbvbw6Xf8aCJkJKapGbe0uPDIbnbt
KdoB5xjj4KUiQnaIu5hehyhyJhYDUVYO6M0t6tE50A9+/KLeW1R+CJ0o0B0QcYO+flFu57V1DDnl
NrXxFWNQicnKuZkkYxEuIm4Bvuu1WuVcTbgFmbgjTiB250PO8fnfW2Vpob96poPjv7bGXcmzZij/
2IIyZfzzmI9IT9AHUvaAiO8aWisXqlnhBlNC1xgVmygM5DxSAXz8rg4NJN4818EJnE91XgEF1F+m
DtSeceQELHQCUfTaw4XDBIxr8hwn1/D7n4SSitKfVNHVfmbyx+RZ6Ie5SHOANuJ1ZTItS0Jx1uto
PvZx317xHt+VXF3qeZoZI9z5RUaUF7Hd9LtuvsNDqT7tRkbRFsWQ+IQaoDJ7YIBaYyI8nRnXMeb+
mjEVM8SpYf0purVIP8cvs/deJU8WOHYYRQx2D2323Lmt1wk0/U4ObbZTomvy4VTDXkjJ2IJMd23s
0Mbh+3bJ/tFGHiQuvjPfWlLGzqb+NPZj85OxYcL0RBFqspu3xuns+Jo0pNqDAyWAUM1ZxzPHzHxf
7xNrgT8yhZn3qNtXdAyhbzKg2Az5p1bOIJR1SqbTwacDOco2QMtEpOs1izXTWMM/pr69atb23u5/
F9ldhXcT8rs4nKeFAntaIKSw4XQ6Mftl+GFTMasmF9YlybOoTNp6dhn+4fGvBcx/Uj2vC3NnLZ+w
BvzsamY5NvpfKrjFFBAbXNfyqH8UEecic6y8XVlpKP5bEULyNQnp4XI4I2PFm/yPQmXe/fSxGNcu
nSbU64Nd5C59H83hBAKvpjdG2gnvMgIOlr2qpLsetvrdhsKMZn9CHC1l2IQksuEL6xqRG2QRAV8a
G3lEDyGmrGD3aFPi5Ycao4/3/TvlKMa6EK4J0ONcQqry+tuHTgJJNuxWYm9whDEznOQPzvK7qIby
qwYOL1YRojRVlmdltN09pH0Eyw/tBVkpmmN2mLYAM39XF2uj0kpDqqV00IenLqWJklGFDPIBsE6V
CKJiW2F3Kt10C8mt1yQocTBrV642HSu+ZGFD78Cfk3GEzGGB3T/lvLIc5qo8H6W1HTGcP3a4aMUf
7IjQhn5OiUQMkOMeqDZzP0pxHU6Wu5RcxiZgSdLUrNHwqQd5SicaMdT6JhgoEcQ9PpVd9S+3Xa/X
6gVLwFD588df6r21Rch8YG8czCgh9B58qTYEhgt9a3m0F1xAIEwZ/RdXvybL2oxGOYn9u8TSkhKZ
8HYsdCR5ldWMSid5qalEkQxQ5VOIMaM8snI8ZT9+3vfKJwJtUcZ4rh9ssMR5vbLcsozhqFU0h/70
6DEuke1wt4GjBVuxcJH+0JBqFZHSc6r2XWoS3cB/qdHNPt5DND3yYG+Lei9kxQNYbAACw0NnALfc
uaPrWpu7td6d+HvrTEa73ZKABhfnprajVlKdpOW+Jt9Hu7yRK0PUyZOb6gD8RZ62ptI5GlXw7nfe
QAIkyQtQhbH6wXvD0W10hyCDehN8kfloUUGtws9J/AKVeNqVsp4SB04RATY5VJqxTzkwCt9d15yh
TcgbS/GDgihcEhyNngCW05H3+c5NzPv83wc+WJhj6VpjNxf5rbqKsLCu4s45FwlAfmKRyw7H3sI8
IKSUqEaAt8CrXOlMycTVVRdEPZZCzpGj7R3aLd8Zx0OS8yi6kGC/fpFtUIxpODAO1SbuKnoJiIRF
yHfeMhFDqwtLMJthS7M8PRBUCW6hm/8uqKhJEL6siGHQo03JeDY1QEcx0Sj0yaHGw2P13CGw1oEk
Zw6pj7EFg8b6ElGXS/YOnPXxqz70jaBKY+/jqkdDCqvhzZ6q3WDsxzVGTb5r0gvbYzCflgV0g46T
27OgRRVotM46eGwn+bSzTnsv+pfnC2LuIf4XiB9I56NbqMAAol4coCn+tm6TmTlqgw48rOFIMIdp
HG5YFIHf5dgRZXCC7NVaUrKcmQulOYMRQO3tNYdVd13bQCpGABJOZXrhBsyQamgnFzUWgyd6O+HR
NMl3WGo0QIoZobonfvDwpq3XdOioDt071avNxP9skR4KMkizCr20+tiVyaD40zsK0uEBy2z8VUmn
5jKjW7soFn5virhNmQZcyS+9L39WbqsC0AznRmYlxfTYbtpLf12v1YIajDaOv6Xt+GiEp1xiM+cu
BgSIVvbVTb+3sHOSpE5vgmnFiWAuXQnayiKTyVPBKnnFaviFPcss2EXB//F6eQc8fP2WDqBZpDsD
J7Dj3m2QvrQxY0HkSOLJmq3Jzd4BtudsvU3/WZiRBH7yJTWNEBBQ6NIEwUka4SR9/GimqHx9xerR
0HpFXBDkHB8Unf4Q5JsgSuv7rKfsM+JTRvckzIIGRltphKT57rJkc2LLWhmoglBDRyYaORPJFsrD
icJO1o3YLSsijrSn1W1h6mWoybWR4U+n1LOM+QTFG6KbWvZinzOdgR5wjUbdg0oseNfvl+uJMunM
5Mx2ic/UWtYcBVYRMHrOPAuQuSUiWjKgLUHHzOcRgNHiVhxuOVPRaYRwAAUHIcjMuufNOqSfeN0l
0QRIiUSBY4y0nlgjWyPNkf5E+6yGDLf5mVvQdOqGerYmditfkIdh33gqYxiIMV+8Pdwi+VMY6gcT
xucwY+SMP8q4QxTjMlsIZ+ZtMzEdJ79ZeLDUY7tW914N98tN4R56GdS+jz+gq3voow94wBN1N03Z
tNFaG7MvL6R6lARddCLdoRNFNlHexgJMPGFhFMLMbA+CmMkAlR8eUxOHjUbeWRHAZpTCUHTrYgMd
jhZTZG0RxqSPVXOwAraZHgh84eNf8/9ZjlximBZQCh96trdjFtlpx06JBrJq0rSAAQMXiRTpYfzU
9ol9Gm0gVHnrDt5myxB+GtG+gcw/qakz9Il8wRlAFasGwSmfiONoce69hTZUZ1EkFb5+a+rMVELy
g5HSaOoZ2xYJ+riGrItLz+/bW9tlQRhVtLfIHGyFoBqRk3uWLMN55VbtKWN2+FaBxksQWgy5FEuf
nAQU7iqgFFyLstOxYI7aLdwN0GpiyGspI/sUUkFOecRqhPjEECo5Q3RQfgoh21yoLZ5GdGzpvLqX
kb9D+SUOtNAZzSDtkXWvOBrOe9p+wrCgHfL7phgSiFdx3qU95FdXwjyb1V3brPi25aKxGOCerBX/
DqlUPv5679SaOkz+/nqHslHLimce0fOwfwG5wEzb6NKVb2EwWmZiOvVleKkCSd6hiJygvvTA4isV
p/EQQYASHmOLvjN2fP1kB1XwmG/9NinjlyKEtcyrwty+mzA6UU/jE32EL6UcclgnDzIYga/8XdEK
xnKOo1oQeFfzvaR4bWwghU1w5eyhPyR2eq7WSwW15mK67BqHIp9TnDnvM9kep53Vf8/D5Xyx+9Nd
uccRob6QFCSCXIgsEgpSQkGmoRg9uzak7fpXGtOIbi6OZjMEz1k33K78fRmFhIwh0m3yzQiRZMCi
Cm6FUqg2Ily+aggpbfjkc2bzbkOLvhXb+eP65s07ihleLlkZMlBn374hoNbbbVCttk+CCcflS2x4
OdX4ONA10G6gn0oR9nk+NlMDy28KCbRTQ92uHNoQCSDlMQAGjfg5tdwC4hSkWP6rTIBr1MvDAk4a
JC4NgyybWmK9C0uQ1QlcM40QKNo7trEdwfvsPP9m2sJsRqUjyAd972BoTwwHWI6omDnfvQQ2vxG8
hguTe7vh/zHHggHWJMZwUQY5S1lpe8iR0yw218ziiKv7uKh/2AMIjCgaqYVhcKr5pi4mfMM5kXh6
Q4SIEEHDMMA3pGE5IWtIt6rk+v3uPKolgfShSqWzaEJez/bv4ThNC8NZ4bkAxjx5AbHbML5gQPJ0
Ussp63R0qBknPFtuto41ngyeNZ8in4XPo6lZ7XCKmU3VVf13u2ZKivqdf9+GJ+sLATfUansuQfAI
lwsJRqgHhHNajFF25S2jfREChZ51wfyjLmBdhlUH+dUnkjDxneVkSasGnKHZnee+/wXIODofa0xY
3AGeDOKDDf80Tly7YVacQ7A8kdWJhArAG/ANZz66R8NGucyvwHMP2p0+WpjD16c+7rnRsfGOQt2r
JITMPIph/Jgomt0UfrEWqkBRyjl5m6c00o2EAhHCRnDsZn3boLKsNXTAkQPD+/AAfajnsg36pA3u
oGTe6DRrbPjViJf0GYR2wYm/QpyHn1D59S9llOxaIouckZH/JJUF/SYLmmmAJuy6o8Qx7yIuMorq
P79ESmALyq9a0A+RY5EMWuzZPVOQT5fyVdOJGgN3FwY3qN4gaculJGftq0r7v5zh//urD/GCcGmT
bVhAIxDgIxQyKpcnDTzV5wJc3WgGKN9wzQBNZaDHB0iS26+kyZJi/QdKR53Qb+qcX57Led1Gci3G
sTUhzhG9wd7BrHT4IgxotVNRG92YcYu5XhjAFjhVwSQQEA55+qKbKW84CZUgLFzDaupnRmgwBZjM
fvwCnbd9uJaNF/IxIp7X1t//FRHvd+tEzxeQt07vAWAAofWxjj3SSojMFBFJaaBUyKgtuOaLPINL
vN5rrGrTunZ2cF1n/WOcjz/0+HIRtJXTIZdA0wOPGFEB8msOLOUpvkhHnEm8d39C6Nvq2TEfMF3f
Lz+BFDDL3Wyj0oSreg4HtC47M3dbuBlZ3oLRNa2UzFHWGrIKE7DUKE+Xv640cWOlyVhHjRqyIu47
On3JX0YyGGbOTRfHOq45JZEozMx8KOlqJZ6T7G9ihCG5n4CKtAOdhZEjXF5/zwQrU9hODsRAEUeM
LRVB0yiGmHl0tx9/1fdLm19eycHyWx27zvAPqUyyu/Ib1ONKXsE4GZK4fi7jvHTmKT3iNMG6U2K3
ZPloIjUR344YMoVD9MeRB3v3lAIzDyWa9hjavl5ubj03yZSt1Fw6pRQ5r++giZHNhvTAm2RT7OFf
zc33wJz0/OV7MOKa0acL/hVaEnJHoZBjdxyr6d/Rp7AhoggpLW5jwPIHAFBdbeOUZOAYzxdKLkw6
hJjCuOI+2MCF3CMEJJlMbtyaQhg3brxO9PqKCSemjpXlRuYhjTkUr/nIK9QrenO0xLjwgFSAZBgo
8JflPiKG2O22UWTyaSKc8Lr2pTVXh9SVyp+nNQ5AYTj2NJU1LlkUZtKjGp6KcA46SMjlR4VO/rub
8ZenOwAP6ryPmjUodkTIYvwlgniOCILhGYUKdWq1r66yYfNpxl4pn74Jjq8hUZtOPl1RVG+4J7pA
hZKrSgwBq4fvnQKmTUwjWgCx6QSywjKgt4drI1PrBtcTcepSq8ewYaG+8NiquheC6FREImmJ1GUY
6yRZZdpMC5T/p1FuWnBaae8WPko60IBCqcYYFtUnOTMZU/3JOgqLoqt1257KGmglg9tY63bJkav8
/SX4yzs8uMrDoQp3VjxFJt/VqyOmIXia0AcX2/CLVPL6un+7/jHylX23Vp5IfwIXxeXT6uvy6i5Y
xqsjK/C9bwyxJSQvOgh9fHdeb2JgrT6F17HhvuDsRFoujkvhIgmCFaJRn+QEYmoKqCfo5kHTm79F
aH8Sb44zVd5tm9iwkcPoALu/Q4Nct3T2DbcZmDIjST2XhODihEiJa5hwMDg10hdbCn4zrSrToMC6
mUL7atoK1eXPM1JPC/57jFByDe/Flhri+ItT/XvZXO/d3XVK9IyhHKUYtDZoOzFlNmM5yokmpSoC
hFDmWL6LH/vYvVQ6u4oj7CxM+ICqJmMqSLc1kXxYj0DBM+eyTjSFf6kfVX0iioVANSYmfHo+7zgT
BQQYife4Jv2CxTWX0YxSUL1umeNUTVM5Hh442Lv6no+SwLcP++S2bKx19AeQFR+XgJ2mdDDOZEOh
+1P2AoJS0xEDIN11I3Qyy06+9SnlP6N+UWcnXEr/8u59GZZgSsxBH03U4LL+CGFlyly+TYtzQeD6
MiZHiuYmXbb/ikZM8Byaor8dvHCZnrfek1Ulg4RNV2KseS2tgqqpJnX/p0vDi26kasW8uE7oHPx9
AHcYPT5oSuNB4MD5Uraz2jX1SIllWEGcoUgm05bRCCWYbbSirk4a1rIdUPjbDb1uLzCbP6fvJ4H6
i4olKp81PtEFoJleCEdXlhSdLXczniI8Zkvx7nEbhehKAUOxEzusfchg7Zstjl2PGlcMbkKLlW/c
CwxtslODXSpGqiiYvMMTnRDe07Si8UF7aZMkLDRmFOrCQNLbwXutQWWw2gPp3DLNQmJ9lrZV/Hs3
oD6ByJURPUvHxuxZf2wCtLTwRJJCjnkIYwQZxxQV9puS6DUlBhjZ+tgl4+auTrcgS1Iw4aR5ihOW
sQqOL8BGvxlSrMM81kswhQoRGJ6uCUaatNjL9mIB8j1xwy0ikWzvoAhJppNx3Nnfc6stP49ZnV1O
IQDX2NIhtgn9x8en3TveQuQ6K02W8jjCueigILDycTNVrh0+pnH9LJfgbvBvjD5KTtSdBXTHcFmo
iDGcVpwL8z1DUscILWrQP4PRJ7vhUzIMLCruIMx0xelTDlTLhe1inKZFvy+2J1nnnGo7Sawvhzdx
EY6nLhga2sGexn+Q8BcMNQjPOQz4yschTizGlcZ9rtnAbKJj9PaoS5sm/afqsY7kp2lDkUAOBE7C
1YmhDYP8ozL7bv4aXCedRt6afGvyhkN1fRB4JIalvHbFTtDlKp4KRfeTLqh0E30aKVNkuT3C9Rhr
Kk7AKLcGLuSQzjk6BQntzrBFPDI8eO9affWbD66tvM0iTtTAMzyLCb6onTDSM2FdTC0ilD0e8xd5
fiD0u7crqHp8pwpUKqAQUDTGiMeXufMz/6Ltq4sjK+2dptFHZoD5Z0gyDxPw1/eqGzTuisCnuev2
EJJYBApM1Tk7FMvV4APS0tTCezvr3M505nLbWwb3EvOB7GTK0Eny8OJSdEbVPjAxZTyum9fJpisw
Q/Nh9AHCAmxwVTMQ9vwva/9SMJgx3Me/6h13PlJDqfc9dhDpbdFBL+JiHx1UUWoD9VNIa/9QUMsj
dnU2/8inEw17mxmiIdNQgYymS4dFquO3Gv3bLIHLxuTaMHMo9UJ+9MeP+F67hHMgpEjqaUiSb7wt
M4vDjOv5VjiJMk4NpdpE3tGdU0zh6XCuda9drQmf7A0Rfl2aclr9HcXW8Zv3zXOxN20IrqFHFB/v
7w1ps94Uo9VE1YNe3d9yGFxt6FAo9Xmd0OTVisuwhv98Eh9RV5L2lGgyqgj+A4bzIdOFkRb1nx/q
BAFvMv7lv7QgeZZEsbsU2W0Rx390C2CmjDgwpGIqoDJwBB9tBOJP2AHBsjovgN9ky5+2QEETZ0hL
jwytx57xFSqxFZN4YupBosmAgAPNqbNDVwM7ut2wPFuIM//lJ9dPcDCspw+lj+KAf73XcEBg3p1b
bPIYUgSHX9dRw0KKaQhb15KMGu6ycPddxGYPP6cg2N8Hm+assyG6uy/I1nFACxD6oL0zD8bE3hBg
cOE8OASsadOH0W4NTDi4HfNuIx/41q7xMEMR+zUtADiKVv7WMdP5NUTH2NnYJ2JsyF0c0dsxhweu
lWKtIyNB5jqpx70fsOUWWUYEX6bcsTnWQLc92aVNBEqdCak2YkHjOtdlHBDkbXPRDzRx04yhdOQA
kRqKp50Aqkjphp7JRWyJJs3C4YjhI9WhaEEJyAhkv+DRsNQxlUQUvGekZEP8O4uoGfHtAghdY8R9
5l+QbnlcjVTqmnmWmkcjgp8c/iVRRuliDmuz1sIGoajdMfadMsb3RYPZTNEingPXm/6nUam3Zrwt
r5hxL5BCuEt5cHHto6DHLmXP8ixwb0YUQTqCjOTyGM1bjubwsrPmH6OAcWOAkDoII9dM/74iR3qP
L3reuuUnY2FgMgC91LFu0mGIr0tcvkgG2HQnXc38OXJBz9MtdZjqf5NRGHHUXqp30zobFw3+a75j
ukDBiBY0i3FSIsuMsDaQf2ajmkjeBKnrlxADqW8iB0Cu9JfvVVl/z3EEALKhiEK2VffUVtNOFoY2
vgFFLjPBnP9rKhGQNxWod1RT2BWltUU5yetN+UeFqb857cP6p/Fmhg45bc7npr3F3bJDbjP/O+qj
fzJHgmzXMJ7smudogzNFngipD6fo1smGz3bf/WhayIB925wk03g+rvOXcGQhhi3lfeNBnI2YreQT
Rj0t9nnUGEze7XLXYG+x3X3rEMmdehaDESOL7dgCDBv3mPRs8dcwdi1uwepqer6Gl7MSu1CeGUWJ
HHyIicFAv20XTHPGhGGi+gm3Hvefuoo10lj680uW05uxTDuw/3Mv53XYVo7CFp9CRH2DjXkQOLbC
NTrVkKnNBLUpWQf2PDLBiVFvdoH8JradS9pBvccCipG8P2RbqPvL9BB1zAbTnCmo5y4/vU2KtC5i
xW1BEuy6rlxQSTkd5PwNLCDLy2LrxY/QrxBQb3LUrEM5Y2O6w91g2q6fixUyAQaAj92S+mRd6qu1
WXqRllgSkO3CD/PnMGPesP7kVSPfHfOEmmtcT7MdaLzrsA2aCZ96y0UsYg7Zwm9EXaql+6pbbAGo
ArCK58+0/hjfYqXdXFgFAyR7xvyAUJH0oghsDBpb/rDVUIK3HBCnNvDJbbjVqSB581pRsE87HoHI
TTIDyKst/Nw/8eLyDxnqdlxC51627v6wEcPf1km/u3cJRDltXZkBTUjQRWcIRSw6csgfQmU6S7nV
IxRdVH7+oX9X3QRTZCXr7gEM6dybKfICkbjgphcL7D246SpkVbrrElUHqRwMu+STGQtTqLSyGJQx
5HEW7WHCDS0b+hB0DKCgMNFDUzj9couOYYk/S9w3GvY/mJDd3PkpkLbrYc6iiDCcTOYWgqHTPeQC
Q6uFyGf8BsG2X7xSxDuEXDpjO4OeBIAEywtw6dLqn+txw25M7ts4xIQVM1bqKFFlW2BJWYjpnchS
wvWwBaPbOG5Q+IaZqF8Jj466GsIV47GDi9aqapz/nXkxwhPjX1NMbF75yoqTaKOYbCLYJp3kTJrW
SByjsE4xUQ2tSGayMCjDDvUqMF+KbEB1l9szl+UwPV53vSlZzTM7jm0zIZJV5QHNqC78wsLwY2Ht
8jwMRYoOfjO2GVo2UvUK5Kqn5GEu8BQDjfG25XUz7m+6HiXclg/hQKDk5B7xVKxhBIl28/HafsM9
OXzGAyS9znNvv4uD5VE+3dKFSHnPavtkJmA+xgQJHR2GY/YEcwjKveAU1OWfpHYQwUF4qnH1oRc3
DonMC4tseZKMWihUkSk9BlPbvwVCsJq3/HPo+0TMbBYKI3lDMjAxbEEPSAYvMbzTpidNS4wrDgQo
TbU9r8fvDDgEvZpVgKSSQ27CyqDKFRYsHgOaEzHSxdD4YQBoDiHh4agiRQEMKiMF+8qq3eAVyn4A
illW+2m/HwzBdqQFUhupvCrJdyj4AWGUxg4NCCrCcbz7jVxInwHhBgeMSMGI/l7XkSN1xNgTPnJv
upsGlArfbi1sHE5Into8aV9K9RLYzuWSYIxOB6EBAQQIcfiEgH+8Mg7DlDlX+Ge5Ab2MyMpvJhg5
f9nv9+5LjrBk03ZKwdP1DEZ9jj/ZZ0YexCpfFZSFoEhFm0pgMfg5EYBKEd6ivTIwjhGwKzcoKbH1
pccwe7JkcgS/TrMvfSkzZmAE3gzxN51WMEvJZpAIydGBg2k9Z6x0PeEeBlzyAldqDRwfvRo85ldo
w/x8sGl0WRgJvOmirbavuyzer49KBJ4K0AwmTLmTPflDN8kD5EZkT0WjdQV1h+H4SJUSsHLxRVMS
CZiACRpRzuqUV8+E5jy8kJVAY4t8+B7acAg5A8TmNuaugX1eZ9s7FxijmR4F6ByX3LwJQdIvQ9HN
b+NowoX9YK218Rwlk7Ouj0Uon3tS2XsAqD2Si1R+i1BJ7Ip+DJoKjg1QgeTmB3Fsy4pj4q2zSRiM
NHembw3prughcWRDDlE9f7wKjQbk8DOgG41E5kcG6R88rEWnv6L9Z4gMmi3egck5CmGmK7hJkmSl
Y4KSmgy3DtxXoU1yz5XlgY0FvHZN0bkwwXWreV/UI8qRwB2wUqkdyuecP/3xYxvA9O1jBzhpAoph
UnwwD7f6qkeoshBriErEOGym0/emhyHcwZoUP2YCBHpx3mJdUXVgnMwRFQlQ6TwgAoqFtKXsN+bU
nZ/AIR3QrjB+CpHI5iw/4a4zp+7sDlCxGAas7BjaSqm5bHk2IV8y9VWHSaC3orXsuFZ6SHRTwt2H
020+0x+06mrWjk5H/EFNJNrA4h/qoHKa8XWgngolvMQVbjpfSeBwGZkcKbHeX5NwcTEkJbRsc5gL
YLXxlGacyfd/qflN6hCswmdvlBZQFrzQ37GOvJzKBkcfTe5AK5QlDlEpRDQM/3PHEcLIfJwgNgu2
gDYTYk/sImv8+Pu+MWLUHqLowl8EM1ro/QftNVT1vMsonF+klDHLEjWzF9JXC1JBeKUrVBQZzTbE
F1AGs2F2yp/UOA1zgoiZqbgLI4PmyusGDKtMmBoTa6nQog7bukBfjgZ37dcfq+iEEjsO6GzAfqeR
PkD0ABqQL38HtyMwg/7+SQlLuinlbJK72ERgOfHxe3ijc9B78HHecKB+8J9viDMYcXd+NRW3aZLc
N2v1YMbccpJNKJNhnonIvE3qC+jQFzjY4MeHuEXYjQZ73cDoA0JkRE6w+A72HrRaJE8sTHTcywND
vNwxW05cHFB0/EuPKHVOjpzvuEVCIBjxcONSZ7Jp4fX5sPtfX8R5gt1Fg1vvvbHG5eIXhicTkLhM
L63IelTNJpdoofWYe1wUNXO7ju7ntllom70R44CKo2rhYgDhF1kn8mli7Rb0QcMqM/On1Z4k8QDA
MkpoJpvNHp60qtOVOPduoG6Jxyfp9nXSilLpWeWz4hDWlviETX4uTo+wZYiCn+V0LB1TWtEpIW1x
mddIH/Aivdn8FKEGX0gjjF0qogr2odGMaD4Qoo1WqSMeteZMHy+Rdyp3lgiZeyCjjD8gCb1+o1zV
fVZuesbQjPiUvulVyHO4UDX0VLEnXaJ8aASbmxsHN1r2NAKtXPuZtC14Yrii3YgPJ+fhGvbEiK+L
ZNLKPfn4gd+BSwH0QkUE4sDFYx+IoFbLT+PZDcmJQywutx5g22uupy/Gw2PlGkRZSB48xjkcuOJU
rkxgmd6J0msqFe5/1Y///XNho4niRI2eG28O6Lw5wEOZrrpT0PbqKiSE4VIQms2hINt17TWztUrG
lUwo/xqhiDYrJp1MN44XisZp5WDLcALyyowo+s37yqHXQ79fAoxDOaGFzHvBF7FcIH1eTS23mg5B
qcbEGFLNL92mkcHgUGHYO+lMIiytnBhWJu+lxRCZ0lFz8AmqF6wFKiyUusxZMXM4b3YSPcijCA8O
MXleKkgQ4f3XKaqedTVsuuSsHfYPuhVwvryQ3Yhv1Y+9k1yLBl4Dxmt41HI6a2ZrJdVzCyHZnJYE
hhnH6COfUNXKm1cVqokFNpazw+u9kO+H7a6PBxBv+CCU/Gf4Es2P8jDXKzKZhHCp/3asQTj5FxUs
SrEhg1ilulB9SMjI7OOHe8NoJpAA7bAfBWDxcYQ85vXD1WFbFOFQ1vfGAFs7VblH9gjEAQMRWJ4E
NLZr6hbwx+dvQrg9mueJlaVLTOC8TATEn0HRaIPiQm+DzGQ34+dp7M5Un4iLqMHRVFi/Z31+UVTO
5cpP7rbeTbI2n5rwX2prZNBeb2HL6qce17K93eL8VKAXTqPQ9UT0eP1TrbzBxz62gFxp70TvkBOC
NNLSsdrS6TAhmiASIFF4NNOQhZqKaeTKwjQ3E+qf403Hu8/FmNgnfCqCvnlozN52bFXcPqp7rQ/N
FpVYHNTY+mUJU0+oOIi5bBiARDhdiDnvpXRQzfZhs4uv5sq9UriiHDA+XhrvPReMjY0stsgdwnPp
9ftyW3/OnDWOb4oQnSLPJMavqO0GAu6RNtDaqVFXYo2GhaJSi3sSpa6yNv7QzX18gvTuc8mFxCZ9
l24mcl8/1zhAGvVwW7/XUa18T1OGCUBgBMABImYXHCe6AOORoruEDykBsgop7XqxBo7Xh2/ILkqX
ZU4Z6d7DWMZI338B5VobMUuO0SZzIRgocf/FW+JH9fNQ0RDJ0h/iH3jCOX9ltkswgE6Ee6RgMGAw
aVCghmEW2aocZmDytCq+Yop6I16RJydTsZLBUVABSOm0oCtcqNTTlWk52B8DFSoszBFw7vDgjLDm
ILa191PWcd+219Ji63pQnWEYpuhJVS6r2BxpAdyagxFgk1EK3EodtCI6YyCnYqEt6P/Vr45kx7Tk
feILSGCOXiYkKRgIqjxy6I2SyofoNnT5mLAKLimjOExp4ef5q7sEN+3uzoAGxNKEjPbgJ58nGwDd
wOPf0dGdHVnKWqqvjmBqVa5RLCdUkjiHpgN9XwJfW2l1v+xccrrnx+1ue+M665XOsoLA+TzyP2MC
/VniLyq5pxS79V1TXTNyf5AekcjKI9vrbYnEMznYdmyoN/E0Cw5AuDVt7R1e/zuzjMU4k6Wn8hhE
tkf8eqKARJywLyJNGvnwwppFDzHuIkiuo2X+0XWAJV6zubOr7Eqd+dhOj7Ld0xf4+CW+vfI3jk9P
HoewuTx230FXvrqU/ZMzQgwmgacLmekosBs6nLKjVc/JnFBkK8/mh7COtOQV78QqogPGtnkFQF+5
qGnOwyF+jDPvUq2K0oRU7qnxUY2rc9hsm5rzGSRStEVV3piJfk6X+IvR10I7isroijvlH3JUaxLs
PELxUjPuSxyQC6SJykwxxmMgBLKzWfHo07jdGBiK9M/hYfnHl5sJWT1Ybwj7OAswvSRp43D4znzb
L1xn5tvuShw/Q2TTUcX4QxYTDLexD6+ZDjlDdDkVAGhCtgqTQqVhRi29UKspmRJO02rvnaTJap9P
FC1n0Jzr07rET5nJIG7h+LHOP8zAzPV4s5ifoqIG0ZGt4ct/8wzzDRATP9w7CVjRhDWcJCPz6GSk
0I2m/SevQZfcMj1Nw+nBc+boNIpZWcxfUGxbEHBTj+OHDDJmpuh7Tl8i+RxgbNUv0rjbHta5DUFF
UaLEBBunZM9rW0zeCBTbCuDAfS8ae36yg1EtgWlMg1YiIYFExI3jL3PqNE6eQz5LoKXi19z1DrKq
LeJHmJiEi61M1wyyk8gUeoOEx+7RLVbukF07fXwvwRo+331ZX1c5PlLRHgcQmSqPE08vcmEeywA+
YzLe7GfnPuwY277AQRYKnbwBnqtBRpq5eo78ERf2wQbsZBRntCzMnNCg1kQY8hPRNHXnLhqik3Bi
QhnuySQbSdiAM8MMqMvp0WpG1x275BNcB/u0SetnAd8mh8zy0q+7IZZOl1RhLlMNjeyNgmh3zAHb
ldUyqow24cFTYxCrHZupQpFk7ZhBYoCcn40TY0Z3kGcuGz8sdXPUKDtXRTmFtOI5jGrxKX7mI2SI
0eL5Pj4WnDflLccCbv8ePYrtqYJ5fR1bHQlwg9PG93Jj0I6aUIHIwtSgIiAyuooMy5JLQ4Rsdceo
4L6ka/rFT+bH1nPP9VXLefgnhlCwDzyjubIHIpQ5FsZtifoTIIB6UwOG0ceFfc3//fHveGN1QHG4
wd0J/m+oCjE4PN76Codmf/RupZnnHoC/LcaQuOANrAdjpxugyFXVAcntPHI4ppFLipreYeihn8ZI
FsoBF2FR8D9Yjoglbow/XfSsjY1ffqShLv0PjqsMaLmR7S38AXW640LRkLxobPW71d6ozRFQnO/5
esclPG+hHAkpArSM6OJBtjYHtZQ7z43V7kWw4kdHEy0c2gpNe5T4pY/4F+O2aNG5g9ZHLg/iIQDX
gFEI6yRDa4p8M2OxQK7C+URNgL6eAAgNZIiIeBZyr5x4UbEU4NJO/IOkL/v4M77xluJ3kCKBSsQF
gNjE5hf/UoTlVdsvUQr3i+MSSQBzinLbfq59hMv6anJQ1SmsKqUNiW0GjTNqEP6a9FZITJCm2dxt
tP9M4SIdzbv0e/T/ODuv5raxbAv/oYsqEJmvytGy1bbb9gvLbY9BIpLIwK+/3zoczZigSuyeGpWG
ViuACOfsvfYKq9Un8TWVR1pPdEgWV98hCmtLs4qfkiQn8r0xAJ5UBpSf7GP4pNCSsxavp+gPBNxf
jI4AbxfqMGSBbJDKwVTogizhpH5KMzmc9/DwqNLUNWlDK/CcVzCrQADUXE9W758X/uYh3MIWETDW
odd4+0S+Up94Ee09XEL1iFiLHT7XoR26uy7u7PdiOYm+IceaeHAIecOsSYNM2iLBN0oFK/vxl7Zh
RtHn9YYWxeouFH+uq68BghuylGmIU1XmRuYJRxv99hG/0styxEtU2UQXkkJ6NOPAa8tKRg/DjBRZ
IgopmRY5TX7rrPzzHl91FSxqFuotQy1dPY9cOJZ0LiFhcAhq5Z0JRWIHLh4xBlHsdLqNgP5QwCTW
Vz2REcZeqQjtmJaqShRpW1YBjJSJj2DGXKbeR4T3V1o99MQaTjv18dtv9kh8x33++5t1Zo27ZTf5
uspGD2AIXabWI2TcqsbiJQIKcOZIyR9qb2uLWmJZdk9u0MCcZ2rPmEpOaYb1R3tkRcndthwMo9bL
ACgpwSExgLYIdDPgA9Dl6YrytfdAGDjCAMx8eFLnHIuqo9xd70KWXDpMJRqpK9eq0/d0Jdxy6tCV
C459zPUecmBeTTZ4pGCvfuKRGwihkkjJQIZD4KIQhleicY/FRFgukBrcyrheQ69JMuG3L8QrtZ74
IRg72QDI/jKc7X+Tx508JIvmUWIF8Yeionkoy7jC5hJV7Ip3pZ0BWrQ0plo76kSMAP4b9Fw2GsYY
bP+Jqh+wPDmXvZhpCV8UZSHCHCZdsmgQrSjRXU9ucFSFPzX00Viun4prU/gPTIisvyLFc2kJkQ+T
8NMp3lwlbf1QOaeaAnObHVa6vs3OAc/UWfgsu7NdEysX9k0n3RnLS0MtTBV+wRIhqMjEcnINZBQg
6NvOxu+OZz2unMVDvIE6w0GaYQXb5eSP3+VKs/rXdgi+vn2RjvkyCw5zqXIcGjFFygyPLsKRsUI3
NY/qXeJOtC6yvsuBsB/5DALL3Mcez06SPAVVdp6vOzy4AfIZaAhVWFrxJYkbNxrT9GNDyw4HzUrv
hWn2K++BRekyTJfXOP8jHwO1E4kWf2GCbxfgIwUsd/x77FX4U+Madc1qKv/Gfn40yaDFxWrXuFTy
YMxvRiuzd1kTeNODNM3y8lIxJqjRi/OPGlMHA0zLiIolYqIh9q1d0h+w891pBpxuKX6NaysPjb1m
5Vuvzt3R+uY37Z92R+USOcV7Te17eR+yj0nI4q155LTS65FTtNZpww1HIOnsPiM8FXK7g0EyYKXe
+G/b+lTWq101+bnRZ/Ur8RI3YJNlyeRli4mBrMlUnihXkY3STnPyjOBApiFrmQRPxlsW38e9gwAj
YU1NrRG9kZDkFYs711aZkEpXe/vuO1IPLLgqQFUR9yAgK9rQw4PvCtclyCNMH6K+AbyfZCgMOZZ4
G3kWylneTg1pk4EQhbARQbOtGELzjtEmfAOZEIa596GwdlcFTcTbRxhqt5ifXhpWTACY7S1xqjs8
QtRBxMy0cf8Y+VCaca3A/thUtRMlnaZiRV79leU9lHvGYh0XH7vNO+2vKuEEXEYTKx9bkDgsdY1+
E5t+4+Vowp5Da7pXBcyzZHhazAN0QXRhBLlgT0KyHfAXELC43kKw0CB/FLoYFF93uS9RJwJrFjtt
wPL80N6026W3tZt9kqOf3KNZPCHMwEUO3XupL+Uuo6fNy2hBJM62IWpSoMoAVGhDSZYVrsUQynsq
2HSvxZVaQ1wBVarGt4OCv6pPui6Y0Nmjc+6zdYRQTZjxzNYky101CfzY6VG7n8AfwkKuPA/5IfXJ
We3DsdWMWPwrP2kvs3SHTRYOY4SeAtljrxGwlQiVMymLyIy/6Ntr5o8GsefHjPSAGfCL8E/TFEPp
YAlT+0HuGh5IwEha0zR4MxuNw+4hzpVQU2N3TtWup1qihWhsvghCTHawaysVFq5n/7Li7GpRNzca
ThoUH4x1IoFZSvWELkhmCcbI/aSr11Gyrx4thIVQNUHRZCZ7eOOGDuK47cDcDqyNUgh7CrSY1qqB
SYulMrW1ZBmay5sQKDbgdvo2rhqjWYoW1PFMc2VMvlm3VygTbgXA9hgQefjOyy9yXyetb3LPugy8
BCsl2h56B1utDuNK5dbLaFQONDHp1CoJ69UK2hkl4gjOyvOc9pzmXVb9GG3nZ1fpzgoekgBL6zx4
ZuKxh0lPnpvXlp2QdAwPeR9jD6riw3OT9FbKuthMj2pZTXkl9iqTa9OZa/5ks+w3rJjMCMWciQkE
SRfFs1f2KEvZDis46zxC1dL6NaXTCR7BK0A+bWfg+UgiPDhnc0F/YXnZhtpzei9xqOp1jZzAQ5AG
AIf36D9k5ao9N9ow3KTRVM0gapjR8ttAArjaTsUpg0nzhw+fzACTOCSrkJBU08wmH0WYu+tFNfpG
7aWnUzeQPFF08gRnhoG3Oxva/E+PjeOF/1suxl9WNn1eF7t/eag+TIyejztxt0zuNIeXwlWuapqL
KCkdicRTnq1u0959FA3n7TXd1/oxfxcydFF1HbLMzNaXpF2vF0Uz2u+FX9RQkcIKagb5ofAgsFxJ
QAmxMv8rbTbxmZ0x6Ua9l9Kl2xEYDoIPe0ExEDft7iIe7ZJGnwuDsgw0kgo8bWVnBWXMbrflX/22
mSAELsWFSPiOUgwrwA1yEL3N+kNagdLBmttdpMxYRVughumv+7X9xIKi3LkV61BVu7f9ZvsrDpPu
suQ7z9IWwC81rXuy+uw69JBydgpHfNJULsqn2Yh8VOOLCR3GIKaJ2re3z+Urt2rI/Ynz43LhgtXN
w4WUzLq2hrp71COrIB/PpiFecl6xnotbFkem3Cl8TAWiyKHe+GJs4Gdgnmd8b2EbVzCnTxzX4vgi
wwOnIsI6GJgCp87ZM94wuU7KjjRCel4qNDBY1080XQFeSKSSkMSlHGqbC5AmKBf69fWyzspLd70K
bvoYM3WP4O+LuubKEOd2zmSrPmfhwO7Tj+pnnBIS/AYFt+98dCEtYhk9AtGSgC0jrxZ7zU5BHr0F
W8oWGNSLECUQZ/i1UiEQ7hgBLzGBg1oZX9Q5whLkKb/sAiSgtrnH+ohoMC/abd+ZCEe7BgGRqJqI
VCxkyKa8THocFg26mfbT977kCI3n0tQIWO7QRoC80drDiyoD8F44VqSu2eOvaLXNHlKvZH+gsRXt
0l1Shyh5JEzpl8kTqAeg0nhFFKepu5YU7cZbdCrd/jJJfCgN8lg0plORW/RngV2tECqxAYYV4Go8
IKUioQteeqsnZIS6JiduDR/6gYOxpvhbwozJ8mlcITZNFQB/GHJrJ8ShEdwAhIxu7Ve4A0G3QiqS
sPfru6lrv6zSLjlDpVlfVlZGlrQNM3UKpovE41dMOMskvoNqL+bv4n0Kb1ARzX0GVS/ZwinCX+ns
7RvOcNwOFhVMguH6UbQsQngDxgD0tzo8HK0sKpbk/5mW+sXihKmVKnC16XI4iTsyLJ3ho1wL5Koh
5ChtmQOQGIOcFw8dRSFBTlrT12qSJd3BEl2KqcmofGXnbxGZqtqti7wz/ABgdbOCwhoQyU3/T8Tl
rwnByNtv8Jh7evgG51wwwOaaO3Fa7NXNBCYKkzB8CPVHMKdUsnu4qBr+XkXXHqd4sNUO51oot4b0
Ki8F8dYNDD6rKX5M1HkXugcMn5kirju52x9ZGSHH9gMW+0AghLeY+5sWwQKYarsd34vNabpbC2kI
BHwBH2IyiZ0z+u6lWw1XSuoocSeTiMPu08sKDE8/Z1pGlMOlLxeO8NZHmtP5my/in8o5U5yPMgZs
EhUhJhO+a8+XWcJco7gOou/j+pMaXdF9RCGWdFsK4jgStdt/UEmudgtSw6UQb83mZIx/2gbxeMHm
bEA8i+AQI3+lPDxcF4vM3qbTEO3eCdgWF1cEdTHWlR5QcyspxUrT1JeMF5FnkQM9GjNwphYacct9
7O3b63jKAAUIogd7Mss29IoZqjq1u2CZOyGlBbJcAUTI3h/VM2lN7VjJMUxkZbA3UC2W7aVXL8gx
5VpRWQ+rxaWbVWw5IWEHAGRQQ3gKUWoy3lQRYtfU4z3HLPBZrZBaIrVCypoUDtSJwyZz6dXyM4Na
EWGuxS9KJlZhCSD+hh7mqLNE17AIw9BdulGAN9KslnK3i26BzjEzjbvcAnQ7is8tvKWvQMZsTgI6
1IBa3RBd9pLkPpN1XzT+wlz2JsDZjPv/ZlnbHxqie0+zXY6n2y5XN5AAYgm1BA3Z4Q3jer2Tkybp
GpZWFA6f6rD7IrsWPSqeT2Ujt/YYh9wSqZWMMLyw/lwHf9bZ8qdMwYznrxaGVGeTmfi5wVw8gzDr
qeG+79n2NrpIGJOnO7Sa/fC9bKl0tAKqfagjuOqgKMa+ge5FVE57Yu4Yl9Ov3mOvHAt89osPuozq
1rSTCZaufJR0IoAK8lSvJa6YS5Sri8WCVSGUe/tGNjfqwUbA+cIVnEmZuAu8ODxfyYo54zYesJJy
wW4T2J2UjAgknbN1uvtguokUYBr2cVqwr0EnuYuogcQIjHYqFvTsZS0KVwb+KpzYFyTjjza8EYPx
KsgPrgnJoDdlDdud6slbAnyCGaCTImaYblnRrKmvAgOyYLqjk2XYIPTXLC3Uiu62RcyJGMh1rM/q
6jtCMDir3lniALl0sMZlL6eOTAI20VWrZnmREQtsaDAWZLAzsNmbqRu/Czw0djR8l+SJRojjUdBj
YK6e0+7ZllghT8flHK9noEYB8RAwMFxoRmZd+W3fda1NNVBjFM9aN7w6+6heyVDKIVqoh4vI9sK5
9VMMi9ywJkXIQjUlDFjgkaRkp8lYx60SRwO/gbQyZr++M++/J+TVfeu38TujhTdD0g48FdKT4uMk
kbQjNnuDFtLDCdBmcAgGU58vVv790g1ujH2hYn7V2cXoJoFxjSuCqnoicZ8XyYjqk1ELsVhih1ux
/evtu5m1gtv18HZm/IvZhLd0GXkhy5rdzpW7Hu3dkKAiqRmwr6gf5WpY0z3jfkMFHbgjM876tkKT
VWfElEMywwFkQrXlauoOTx+GeHyVbmEMtJRnpVv+mHbMKbSQGF6psmJq7EouesfF32BB17DFd7Xm
D0ESZ5AfaZynKdTexaza2jdRhTO5nTTtvcm09wKjdAaZxvipVsYtbRVZwVj0RSvx04lCRKNl5p74
fHpXUUCJqklJbdOwlTkK4DKkOVNieZxSecYRBSezUraRbfvFq1HWp0ATfbX6ug7z6GJrrd8j5204
LuBfY7iKOAKUe0Vsse2zGKfj0qOUixgOMtP0etbtKutBPMo0Plf+VhpM30MsUqoWt35Turo1jQZk
sE9pQNWXFjyJwh481eZxqYWfCbMULFGLzLhHd65aGzwxYymsItaTNMQvyM5S3J1LeaSWGEG4DLno
RHCB7m0Cwy0f1njMW5wy9MZVwh/pcwCike6hgIshqDPOMD5IV0yJBcbj4/BpL2JmI0a9gcjb7fI/
rKKvz/6vwoEoGhj1PHieWogNBBVZlDKnPcG0OvZxcLkZA2hWzOZdSrPZzegi9his9ZIAOqBIzHtJ
8il/pPb6Oa3tPxSulqbM0OE3KrCDrdTK2NcZARrpDCNicdeV6ieCPw3Ms6w8hMmbCRU4y0u8ksF/
QM2hFBpQSzW5+Ns2nYWRaqBqzghocBerDynMIWPZwzBbVwcZ6CeBXCXGVAocNKwWE3cQjzdeUbMi
M1NpKEAYC9uZAPjuw84PPwQL60/pW7WbTb2eCPe+dimYGRdrUZX9tziFp/XERxHBMJ0puqDZErLD
gHh+XpOx75rMchWFCWkJwYbRMRruOdCMcbQOuLQi2EUb/NGU0LbtPlTM/ZOI/p3BwtvrDmzV43XH
dwnC4niQg3JQh+tOV9nOQObfnhwuJxRmM1xdbJ/5zEe80As+7z/q7CZyP/KZDzvXZ4/GuPtjYBn9
xjeWGUY/mA/89zP/5Ot8/v2FvqfCDTyDn63fv//Mn+DFf/4Q38Tv//1z9H3/BfAq/TaMnVIHavDA
hOuC25ED0mfzwShB6gT+j3/zuUbLS1Ea68Nr9U+92Fzw2vD8c0pcyE03/LIIgWSSXGVX/FZm6vzY
/tfzem1dFE/7r/Hj+1/IP3nNZ29FB9Z/1O9tH5WZLDi9NYQUIRMevpIW/IxHO7pGMcCLuPrvR13R
rV6XNUK6x/2LxP7oLf/iNR9FdrGYzsNf0inZ1uqMn+T7+CqfQ6pzXg/6ZwWYxb9ppvgH9Cxe/OeD
heUsCd91RUoIx4/9l//zXdVwztf3P2F1j7zQh3nhtv8+IJU1+x/r1xcaUvCP/S/gM6/5if/8PvML
9Ed4weeKKIlYr2cvuAH4yql7+pVbWrFRwEOExizC2bRr6kBqI3YBiAesALIFpqHsU4gIwsqYsFKm
oBpnkt/TqtC39AljbeQ0WLCE592wvdJ4p8I8oeBUshTBmf/59jG+Uk45ZPRgkQNXiPZk3oYlQDpd
G1ibBwl95Y5k+E4Ou0OK0S3KUptRungSpnL5dzuvydNLC6sMjL+hBTheDujJpKlzMJMSj+lwOXDb
EG/zsS7eNXH0WI3BpaQ1pNhzDlnWmZBpGiSpqErmcsAVn+GV5CJl7ZOTy5wOopxa6tOEoKNsFyMD
kDwOGXHAQHN+Xan3m8WyptLg8oiwLGcDD/ne2Z7sy0kDltHQRBYMvY0+qvv3OHyfJwdcoJGaZqzM
zd++okeudJw2VxGIQkORJc37zKR0Ua4m7uYBtoVRUaixFqVeyTOamdkOjZfXjGfxBlox9C5Rls2Q
YUP91kfIuijlm3V6W9TTZ813tDDFcpriHpXBR98BbUBtk4OX+ow+as5Vq8rjA/SN1J0RPLrht6nY
FstMXsMT9W/XtRftNDydFvAcF65o1Zl9LSC7wciCh3J4x3R27fYMgHI8MoW10nWCV6kXM9wF+PoS
phtGk7Y1c3WwY5dBxn4Aiq18rRqJucQmCZl9re8ksSuKU9DHMbLGkUJ2Z0jHVMJ3jB3Cby0MHnqr
ZNdVoLxcIc2X7VRaQDzNgWTWjncd+i60LBieRrvMYC2Cg7XX2rl3ReV+zcL41gQgaSJJTSNKkpoC
4ShWwq11GmAXe+egLzAHDaFsgUgZFcz8ps/aoVvGgWWkoVEF4K/gT2XfkjcvPFMeAPtBIbAlIcbS
/WtMrUZGA599FMUp+peRwM+PC0IEgB/CBuZns4Wii3d+6gRkV6pENKV/Bp8FNoRquqjAuIHjitsf
xvKXu3DvkEe3nNBvq9ZNvSXG8kjqkXuJAgMUc5miGY5sSCHk6NFh8OzgvWqv+y8SORuKBelvtT98
jLPhVsWiwrzWnJTJdW/NJEdjULmbS3mjZclgGsi80i0sAcV8gzEqqVhavR4RMJyNTxIAK94gTOl+
tFKoXR274s7rm0exHyfhWqc9EY7no2K8MuJiOcOeE3uEw0enQicybMKBksFHqNCzTCD7xQpIaQ9X
uAsatBe+nCCKkqe591VF8K4XyXPkF/eSE01oLTosdMQl/acrWuCT6MlxwRHQFHI+2kZ8PNj4Z2Ej
zFSLhIgrzWpaKEuGdgyaa/cgTXvFE1EEdP535skhVMRW46l0lXG7uyaL/jbOQTSEdUpEX6/B6HPu
AUb+cuK3Uw8VH/khPq1X3HcfQhMCOtBOdR6dehJzAaaaIb7mKmlDO9Vx9R2vOgfef59kwTs0xLdv
v/8j81Q6IHGxWS14/8gnZ6VxVblbbLrwODIOhuw3mrvFNdEqSvuk/viu29TDlqoHxWHZuzRxxvxb
rgE91nXK30Ew8ll4p9gM5u7jmaHYM8Mhag6E2B/lRiKfZN8Nd2eL9U8BcKESvDSxeftNHd9zQQCZ
Rkxr6RDhah3ec3xlnXbrbY9iFWgElFcOI2kH/gtGq8JDtozSfckeJ23Cn1EHjxoCmWhyTJ8+KHtc
Lb4CAJUMc+L4jtY7HR+blkOCIQXIcsZmJO2PCW9FGS1dr+wsDc6EwKwnfEIMK0KOITyw5mGKbvq/
BBIEsT0JnYAGnXogTuugj7c5jktlBzFklHuMng7PW1fD8nLUHwVrXDFG0hAYbiyZBQr5qKEaqQYx
iDjheTWej7JW0mzJJL1izR5yzsRNURtqUD827WoRvztx/o4KOB2ncGQKpcCFQD07zqpPcDRZ0sfV
zSeEWR/yqr51mvpWwZnpqvwY+9G5KA1Kv9PzpzyIuI9u8tj5M8OL2GB1BJWH2CWcOLb5tXWcAF2i
tL7UCeJ0Hx5bgtfIGARZcG/H8iiAHBgsb+qeFACdu63oFoxkDT4Hy0U4q4Y5QuUkBHSBtt1N8eP0
jOBIOOmQLus7yC8A3qFKzkmknZLO2Oice4j7YEwTMFooFRHDYRanAnfDdIKSL1d/YKzFebpUtojo
AGlHoF68BWOP1gTnWRU8BYks+yVJP9EuWb7j7WBSuSOpDwP8dAK0gakGcNenyW2/YHJnYpKiiNiA
aSFxUEPBzSOKWoOyqE6E7SUrECaXNdBDZRsNiHSk7VA9Za8KMtoieMfG44gHF+VkzoHpO/cjjAVr
qr2AvCtgjENi7axAv9wtWqqOSeGZNOhyQDG01G6EiA4mkP+r3HFwyq8utynT9BifwbKEpojdsfjn
5BzVcOcQgG1AwrwciIy2CzFo2BKEieL/DJQ7urQc42oIpln5vDvOHlP7IpjuK2yeMHoZ/vzHNxk0
W61v3Pu40x1xHRudT2fbEsyBMhCvKA/SkRKtNMKS76y5yTQXeJFLCAASEVit1V7ng/w7OBVNeWTM
xk0WujoinlDK5UgM09/Lz7W9cngCmidDt8OKIg252Xqv/NEvoDK2bKVq+jx8YyKCsfuOPDMGCjWa
chiz7p0W4GqJQAyOMhawn2QjUDinNojXDxOMf+GhqqI5nT2knT3Smm6jGsur8GJdfXkhkQvrVwkm
KxJjGI4PBYMZalAs1IKG9JDSWN0lW/aQoWQ9sS5Kp77d2c2pdWS+xomCKycpmlQ8+UjTPDyTcKk3
ozX07ZM2ZjWopP6BgvOUsgdIqCkDwh5W8JkyvmRhJHa+xEBahCsGfcVAxVTyaIV9++Wf3oAu4h/C
2Qgsd4X3zXYKF1l15Wyt5kk7GFohuPj7qjiFElGj/NYkrnRR2zC/lroDSdMXQNwrEQ725aaUSfR8
bx/YUX4lpy3kqMB04WPB0J6hunQ+m0W19RszZBJE64E3GL5hQV1DnRmFPKGivYqYSPl912bBNQpB
zQDprA2vmV3NhJrpoUkG96zpvT+l0FD4gWaBhk1PGW+8nSaLUbJlEfUZnpIHHSEovBtgVOoVCjMm
IHN5kAU4vk27YAThAeZDUi2OhFLB1XHsA5hhMnO46pglVEgZRIvX0eG2IIRCXu1S1719lo9M9cxx
wUzxBaEwzZ01bG6V2QV5qDzAtBqxIvf6AMEt8EkfaNyBRr5HCKpkB7zZn0qk6/DMROaEh2BzIjHV
t1anTteR15XD/Ntla+S4lvxvvsW5KbYFo1WM9yIwaQQuwq8sEwWMSeQsTgKA07/gs70vuvB8bS+v
m9G7CewYIld31bb97cpqvslrRhwK6eZ10U97u7xyaRmCwZclDgufBRahw+e721ZOu2yW9j1TlCfl
m8iYey/yRt5bIgnu2fZMWIY9Ad4TlCEbAcP8ZY7aRdhfF5F1a/mn2t5XD81nf7FhUSyjaH51wXem
XWI7o3EgtVNcJiG5vGBjMpAUhqNGSJuzsLEIb7AzGWfJL0v2BapPTwP5rmCW3/txXV/MBUim4vLa
IHeH5yxx+75YOfGIMyxckxFqmchg3rq93voZPDBAimL8BCX0xpCk4vjWH0E7OifHHVG5i1tuzh5u
w/nerTsiSLV3V58lBZI0UA10lPNce1ibST8iMSwufEq7djdUCnqc3ImObVh667N1gvyItU0sJLwe
TWUe4oomRvQ/fuAY0sqmD4IHdXk421fBYBaWvw2Ge4kTDdMGrpHkkRJ8e/g0quPUQqBuwQhfcZYQ
q1hmESHZLQoQePuYjtQiuhqkcGG4g+AnpHc7vBohdCunbr3FvXYoLbWynRIyoqdN8LPpnO0cZAzx
Rb+m1akRLoLxwdn+JG6FlgRVvqmHjygEAa2iwvr2VlR4ZrGCnW5zjjBWHXjkcsiUwr4LrHd44G7f
Lto+zKY9Lg0vnen6eUrCouhBaMSexDSJA6yxoNabCp2VVbd3TDqGFBFavqQQTaACvH1SX3v2WFDh
L9kexxccqfWCKB3J2R0eYnSywsyjivY7Cx+knjJAKrx4QXY8f5eKhBWf8sVxV6BPx9aWBKdW/CNc
kXNGZ46qCz9+jx5nVo5Mk73sF8WmQ00WQEMEywee03GZ0DqVS9BhZKMinlRR2T+yevoaKy3ChZ42
AH0AQGmeYtKyNRmWUFUPmOzm0rMusE7dn7qMs9Xi4JDnq8U6cuIJeT7COFAAt/ti4oMNNV/ANI7K
gjLwu0CzRZsdoCeoYQqhL66x+YrBLARnqGgx3GKqUTjrP07rgo53U7YBFfFuaCOlwAz78H7sdqGz
6XZVTerP4pcebgORjcwoN+Gt8V/mGHtXTt3tVe8Ds9BeG/UlW9TfDLHTgnJw8lAkU3AwgoBzgrhh
dr0x+di5Afa42MbQZiM5SgcebvgQusaiwcQ56z9lsTlPNpwSDAXM0k95b9z6/+mDwQH5fhgtnYjy
Djj28CQVdtUVcR3YaC9h5FEKSf4o9qR66jiFacDaXK8iRqF7rqv4SC+DJENlFe9BFMy3D+y44tSB
EdBJQAnFRzTXMbjbIfbcKWS3RFUkMIdO57Ic4StrJCclV70AgWJ5g23/08sI9g021/kgCf+GLtqO
w5+VH+VnTUEBMEACwbtDhvCotYgz0DlNZJpWjd+LDX1rkkOlpsz56sX8DY0QKjijb7+p4waJN6Uo
MbQjyH1I4Tg820lSpgvwyf3ZlvV57MffZMAgBzrTIZlZPkA1EgsPtoKsOPouei698ssLC1USRnnB
lWl62wbbq7eP8Qi6xPp7EYBbsjQxXIRnc3iMAi8Ky40dcgP8O6SzN9t0jcH3+MlJdu5F7qUA3yto
FNkXDyheqWMSoEUYXtcFXjYjHvJLSDry9RMRQUQ/6cwda/fo9+W97hmFbIrvV8GZVLNS0NGE8K3l
DWNE9kJo335bR+Cl3hZKksAFGYQnaRLFfmuh3bzJMupYTr2cEpA5YPLH3a7YFputAGkr3TKZ1Ljf
Kh1RGhgsajWaNLWIYmk9akXsq13qAsnd3j7Ao0gzDhDiDBpRWDNcgLmdBfdLMYy4Kny0xwHG6Vo0
OUx2SlAvLGRtISiKqYq4O1FqIwyFlWRjCoSXuVE+xg7/WUGrEVHAiBJhDGx+2Jjh0wg9RwkxL7bD
TVVJDWH8PaMSiUtO3ELsk4Xmbd3suvbX5VUp3pEwZlE+a9cklWAGUYDN7HlUSyQFxr0BWhPkCZ5g
kCqlU0OzWRaBd5bJ/ndR1CMk2N1dnfrBeWEDLHUNDsbT5Nlnrt9vHki0Ltih4uWVKy5kNUBDDy3A
/78xANauNFt4GTYBo8D3RLPozHatcNuEQzlF9DAbcDnNhrSeqDqRXmsv/NlQgQoa1igsXlOnJFCq
pMZnnJ9gd6Et9e2LflwzIUiIgDX9gPkvm8KsZuI+r9ui9qd7Qmn+gBF6GZUsCuSYe5g/9un0Rx1v
sOJmvy+8Z2Y6nyRg5HvwPENdACVaI7qiZloLpenEsR1Brph2ol4h7AiJJzTo2dZQVYWLaVKDzom9
SrUJYzZ82Fh4gVxlEhMDV6tf0chcbZ76eu3thuzBQibzl9M7wyv7OrJJtG3sCQjE7MW8S54aANfU
7fcFCPv6ZrN9t9tlH6J8vC9xI9eWBZb8oNpD1zFt4UNpH6W7lxj0tHb9uL4E8fr9mGaLpptxTqzA
7olDASX8txxQsFdkQzQyo1Z8EkQveEEVGDAK8yiL/kK1+cTI83RNblq3w9uew6IjZkHnRsPh73Ax
d6M2ampv6GFggnSoJgc2N5snmw6GVdelM2KLxZ4vk9sSZyvtkI+GVShHYDmOkKmIh89w7cWMK1ZC
tVH+sIA+gbQ9y7Ej2uWYfuGQOmC5x9iqD4oftqMMGtAr/UF7wxLl4Nf14hAp0YCBsnucnwgbuiWF
5lZ7nqGs+IDUyi0nnvaHPUbPNR4QlzILloKXCMXmIrLCnyIHq1qqg+6S1fIOk6fPkcVCtUO3ZKaB
/Zg77yL4ezdew9cUsVBZq+9lt6nOrdWpZIrX7oFAPSQmvJxs4k0Oz7W18Ne55+bTvTgmWAphiQVi
L2hJXqlkTD5JaKebQPJxQUteu0wuXlwNFQIl7uDpNvfIKcmBjQmiGOGvAA8ADszhkU3ppsl9v9sf
Wa8kUwkDTH6ytAC4oK3d/H23wIaRIxSLId4CK7M4iohhDKRRnEghtKc7QS2EoS3c+2XkXfpQbvMN
DPjcTPpqq/mi0JUKug/KhM8nlqYjxII3xAzSxfcaCI/zePiGrOW6q9ttNuC4TN1kaVoKHaNaf5PF
p0C8WvFpJUyWfoRnFPP8U6OUmH2eMROkWZIVC8aRPb5jEAw6HHjfPsIjByJOORCPxn7wsUlnny0I
VVFO1oS7nhklCDPTLNK3omfLp8HcIM+g2zBWmOqSFFlt3OEhjghvlvDIqG6Z0kdRe7VxVtDlyLHh
6RJUYe1OMlxUes5WClZUqoyAKgkAf3b3AisNeT86g9G6iCySxsyu4sXqinsqO9cTGy4o2+xSwSaI
eFhHEvsiCjABlWUWkSR8D+Z6EChCdv8me1dZ7rs6H74rOUO9tLQe6qV1l8vLShKPE6f9uL8KbKxB
KbB9BdjMKamhn/lMgVsb6yN0RYyoq1V7DYn1nYdUSCPqvW83dGOPdCvaZMNF24C9YfwUu2SU4isq
H1HhVKLpiDlQrQF7kHvg9UgJAwwHKHTiuHU7HJ59HTc+PJx7lwds3hgM2Tr3dx17LfHrkDeg53s4
78QbfKgZivTkhpYxFUFLxaQbRQE2Sj9Cj3kz2AxQQAsL5nQBOnPIOxKLKPhF8x5/2D75K6c++x+U
HY4XOCFWtqCHIBjEIBw+h+6GZbpH4/yRg71UaLwRHMJC4RjvXlpakW3UYpsVnFhRURYUcWh8q5FE
nD6dryzFJFng8wmYSe3Cuz48rmS3HOqVFfcP0sRo33opXRR/IthMew30D0WkXxrvL45LHB+XFHFN
saWgSyCBv32ZjS3G7DK7aMqwJF4sObh5jT+ldrEYp2l8khqHkcrdps+B8aEDjOpl+w/QIC9FD9D6
S6NyZzSO2C3p8auhoBqTEWCDeNk/pNEKKiWWuZ1s34ADwSXFW655vGSfK2WNRjNqEmoJDabF7hmJ
8Ll8ISKUlGDz4PYAcBHkUBVtXcAw2jDHyU+Rt4b+g4TqMq+fuvRxqr6FKVS9Lvwp5FyjYRUv5mHB
m1T8DpGJVGiFCKZc3/r6f27bwnXZDeNTiS56t1hcVgH3bfbh7XP7CmAgf2yKQryDKPKdGW6KNDsc
+Q/dQxgOlzpvosXKUaNjqRLd1aTL+sClO3bkXUJpvbjUfEoZBypjpQtV6S/ul2CCFF5S03a362H3
X48VZ30RB9jY8A5F79UgNein87ffiznW2X0COASc6msO5M5L76SuM3Tfy817w7RR5KOqMqM+lIgm
WqOLF3LUW3iDQYKId6xuawI7EK8aelrCW8B/JipJY6A6x9L0a/fdL6AC4sljPD2iHcMFZapIs9CN
yHpZ2f7G6Fr7xtFbwSDNWcrAHEBh9igmlTPlY7Y0A1ddlmhjf5dV8N7rDVfCNSOEGmKt7Emkz5VQ
Dv478DaOLyMzAHTnwjyM66IupIDxAr9e+VC8feKPRyHUE2bTxisB0+W5MtB1iJLcrnvCCOF/7y34
1u0ZyuMYXTy7RULAFWxNjC55pvQm8KiThYLaoZL5keacZiLWsFGT3GVU1ZSyRlVNFo4eqAKGlyLS
9bqDuWg19Ntarb0OWihSV8FrlMxU4ngIEEX65EQEQyIZrHpWS5QDJ960eFvzSwS5IMQDDs90cOjD
S1S022ET77b9g2woUriYaInIscAFFQK8CNyt3f459tWFpIuxV4DruJ9NLIxUvPizxTGhrOBAVOOE
y8JJy34kEwMUvO20TJQO/au9uy+t8ZtZMqB4ysPy9Jz6tYWf+bQIumCZ1LuzDSksN+l2LLz1e7bR
j0YFC2d/7y8uihBAyIQ+jH46HrGsBeNXDyZqnQaAGkuGGaxn93/opeFUuQuXuDQPzel8o0wgN1VZ
S+bKi67ALiiuGZOzMV2K/re/ediYWm4MCM71rnivzLSXm3/i6T5tTfYK/oDaAa5mSHYI3Ko5/mAt
d7091Glu9IlOIctJPPKxYlJExyoPHnIWORUa8gMy4S8KpfI1oY5glLBJSlvEbXmavmwgmdltCUU4
xDZNvLSja+l2ib9Yd8Xufdqz4cGhlAWmmTPw0Bmdg+YMdnteY1gnL1M1L1FM/9lJ+4QhACCezDwl
j6df/Wj3bFmeh/EExQfVjIGtwwVGwyd3+uPBDkTEJW4rAL34j2JlNHumVk5WNqE9PYkdpf63xtuq
7DfcjPGf6qoVRcguf2lzArGWpt4DTRVrXzngWvryvL0IKuvGdlk+GiY9aHck8jf5iiA/0iK8vRC8
0rTAiYCzSq9IMudR9exGVu+uceB76heczRWmo5CKBQ7YDl7BdPuC2qWNk0jfpjI2PQtBXcpbk+Ob
KSZYro1/JRC1pnkielboQv8GCfoYoVK3DZ7OHUe/ZUxVf8d0i3CRtE0xPcnlTWQj5TxGOZujXKLk
8CMTpnQpk+Iofy9pcT168J+9Z1U1KkB1+V0K/RM7+JHEnHwpHng8G7lsiAbmBGjLhbQ+bNzFTVn5
7jWaTqyHOss9N4LbuCnycw9jf7xqVttHb+e516kPi0+6WxQytK4bBVVv3PaaHAamFjElQJRRw9lO
7hN1GSekpyLENbY0dIxECK+AbnlSADdHfEWxR0ivGLJpbA8LcI0FeeQoh3ftAZxVwfSMlRHpowvF
aIf8FJbQ2/O+ZxoP+YRYYJJuYrSZZ16S11dZsEnOMvrcM2POrerH3qBajQJ0tUxcOesLMBrsEGTm
TT3R2L8Sn18dlXD26saKL8ISpXtlcylQdkaYTBPdXS1JaDPGEe4EMuwygD2DXYZqxV3EZ25ExnO1
BGKemtMOdseb3uEFmu0UbpqNOd6j1fvICt6hHHmOm/U3JSRWok3m+fS5zNf4YKF/RsIlpYaMtNIV
0A7UpxQ3tmiHFSoCAxEkXvIPJB4X01hZQHFOh6+00WhDB8dgIZJvTkRdbMo0BFCLvPlUTISAVAzr
yUMDGzDIijjJVgn9RzuB8IC4Ao0OWRfQo3oiZUYT8BiNnhmhKjHOmr69vRgcbQ3sBoovpI+iiSJP
cnaCOjvHQscvFIPF6OBlfEpvpzmV0Cz1oCUPuOQFinZR3aytIW2Y6OCmo8dLsxIsjk4kS/nzNp/5
jdBW7HxYr/iYFZVVDstpGOyB8S2acJueR0YX3IYCGLWNGwNjuTSw4pYY4Qi+FuNeNZuukbYP+bHL
Xa4vRnyYkKl5jFbMMs2+nEJVEiVb5DUBYgpoNIYQBKCVEcoF1nYAJsJLKiZDgN8KDhJNTECzC3gv
jy+TrEyh4QWQMvgeFRwakPVbei7IMS/WjzahaWK6iBuljf5/4EUBQ2F6AVcZG0+YUfMar/JbZMW1
Mz4InNRZ0hTVEA3oeEVtlRu2DKS1pIsAoTwugTbSM8r3T3O709Ck4Y79vsnruKCLQL7xPLbMcL5P
xkD569bqP2raqPxGm4CsMgHFwz4ZiQidO9PeXSujyEsZHiIoutfgQZz0OASvlhWpwUjYE1XhqeTW
N5gEGRgUKloV5moE+sIi5IwtsMR4fFsuJk3YqDNMM36RcvXpoHp0q/NklEa1ZdQC4ZN6Hr/KLzJy
ypz8gViJR1mbmti6Bnb13yghjm9yAZwLgreozGie9N9/292KLnGxLmr6jzolksiL9m54Kz4ILjPW
e3IRsClluYozpd7QwKVQVDyclmkVzwXJ6XmUCkOz44z13l8knwTDvfDd9Jz8D35OuqoIlEgGpprA
JHuGz06rfG0hD8+eTLmLwUrpyfuBEkiXsK9+xBnPHJYSZjrA2sKe9wW6LgsKz566Wbpfmne4Ot2I
BUT5I1aeCl+PWOykadKzqBmBUndV26UVNfPgbwljpych+lW6IJHPmGz9lAOUukuxuOI1ltoYXWrl
TFL7/QqPmPMuSj+GuN64CiqSJEquBG+vp0csSmizANVSp4RwzpjKzC7nymVobK8z6FC0dwQ1qssS
/U/rkQmbk3HkhjKXMlY38RhOz7s+ApClHxbaguuUOObCpnTfBaOHIW9++zfUFlrbf38qOdYlGhBK
V98JHMios2MdstU2D0Pu+Qg1iqpXXNBUsWosKfhXiW8Crs0GBaVHo1JRepRUw1j3SaGXJ86fMLv5
MYUwY2HsorjAGfTwmCrXz7asa+X7tsvvxqEkpJtzJwtUsDLhPAJLDb4nFjdKJJ3Dsq/O8m71UVde
MLSOcw9oIXKlD1dXLUvL/6EV1TkkkgOqMZQPGoDZ9U4QsQTDzpIXFvsQK5p4fKlN28egRyz4CAWo
UbOxQ8gcVKPT/WortRSYFTS9KqczePtEHjEhdGAclMzFSD4J5+xnNw/qdtOU2fvYozVBx6pWXzrW
0hb8F8MggIuhDU954yo5ej/7oUa5Wox3nZ2+E09fu6wVEOfgn8poNU364ZVmwWNIjzMPZhd4iBxe
6dDbpCmT351xgytB7KTz1M4tVFn2i3HMYBVcwiwWVPqy6tHXFFgRV6oI4ifEcSSzMPzNqFMF18ib
Ga3srU13L6hPcmq7R0iKd9gqGM93Xv9VLLXWn66q4Iu79Y0Vc+9j2cpdraC6Kdrcdf/P2JkuuW0s
2/qJEFEYCBT/NntQS9bcsq3+g9BgFeYCUJif/n5ZtHW87Rv7nIgOiqQ4oYaszJUrV9r4I4bmUajg
I4RdTo+DjkXCJCNaJwMq7qBYadna0qpRBkoYegsuk+8JS/V9nPxvKTEvIv6PQUNNU2XSHBB+2T8P
0qqYN5cczfpJoHjPaxclZilgkXY6q6aAZQO5PSPXDKfc7pSO8AN99VTIjx9x4aHiWRIHgoeuffYL
pUYvJI0p/3qPIWPdmuiHFMR4xeZ8/6Kla48HT6XshKLYtTl+SNt6ibVFpVywrKWFB0pkK7XoEpfz
+muzYA5h+VJRxxK3Q/SGjaZ0hT5ashHoiXG5dhABmYSPLUvB5tdNK/iRyN2ZDmPD6FLX+kTwo2/E
h0Gi6UY+dK04EZHXFtsvgI93pfFp5Ed5PU3Z+WhjyWnktWgAF2X4/g8w6L/g6SyiD+qZWmwoiaKR
8E+X9TzEWxMW7t1KqxxETfwtGhbc588LoMjTXvEEpZLr/X9qmPwlnyLPx6/lZcIHZpq82shPqZGf
4iM/5Ua4Y+r5chUz4ZbH/VbdIH8AbWt9EnGRmRasHJvk79xn/cVuIn7CB13v/NRCkQ/i7V4U5apW
Ip9gCEnpAZw+8Wq9P7Xv5xPak38qoPA5198ht32LvJy87Pp3/VwcefnEVfRPePX173qfW/k+r5Ny
fQHP/KmRIk4qKA8BdHmLMMr1j4d2I0GmCZr+lEhBcsRGgBR/qaa4gpzPBWkUXsHtT9UU7sjKQA4F
OuPfbxEzQdmjuOPf0QY3om3CPa9L4iupfuqlPPNGvCz+XnSpaJxcH3B7lTC53hnXp+ubrxImSt4l
PZSvCijXt/DUz7fwDK+8Ps+T6tnfSNqMO/xPfCZphPXx64gVxCtFyGV7ks/l9lk9/1RZkaf8z+Kt
8h1cjvyDwMpfV/TnZ85U6AqWINf53w+g+F8nOTE8kOMpxsRzN/tHbhw6el05VEzeiYCJ1K4nDVVO
u/lNlAnlBBf5NeGfruerQrX0D5H6NqXojVlCYhOlQshmCWZXQElzNm+FfCSZRUHUxxCA78/Motd1
J8uzoJHGUY+6SEIvbkoghXX83y/sXzKmRDHoi6ATibogydB/pW2ash/NMHGsk96rBDFFf1saMquc
snOplhbfL7H4vlRayH9IWbgAbJLra7LqVXbqqJGirzDxs94h92GdBLrylHSoQ0IN9n25gDmTVApZ
UL/3NRbr+ilrbk/5jMIxppc0tlQPU3b6ts2WR1H3WEgiB3a+iM8TVtvbonIobcFnhGfqC62Q9P7v
A3L+J8jCgMC5z4gBCGM0SN1/nuRjgZ9bEiuRoAJIxLwRassqjZ6utz/1mv5u6FjB2I7rLc974SYf
s4OMf8E2/M/NT7Py9ztiLv4yT9iKv/+hycBDPVHW8XC1GRKNywNsiLcOiCtdLYfzmkrXW+yCqCR5
xSQ5a9gwO2HWq+umwlCwd2RT+dv/2Ep+o1/37nVb/a+bCWXYf/rFMsZUDwixEfc4/OcYw7aidyDU
xD9NAF/H4Mr4iqgWf9czRX/hLkP3zJjzzPWP+/IUo3x9Vh4w9uoZUT/k0P0sqGfsiZyKvP/nZ3P/
KrfFHd56/QD/aXzwX1JbP2dRfsH1oOreIoMl33C18pBd2eleZ4uJ+fvMcZ8ZYl6vtzKLn/+6seYb
J8BVEOt6y+RdZ5H5w9r//ONJDDwPj+frc94NoY3j9JrH7vP1fddJ5/Z6YgQvp/DRfebB8cxR+Ncx
wZ2fhwV30MHiI5Zd9K64Zf5ZDtdD4+daYEVcrbY88zdZLLHI/N/PcwCZrP/r8vhXKlm2IDROMFjs
EuLK/1ge1ehOU7UsZOPeG6rGvdvB1PHHrFznU6bHLxPuXLfmdVaZz79PL5N8/UPtjDsyu7JKED6T
6SdOl13Y0ingLvz/7VGZafFC/vQKuCPzyZlvaXfDA2Qb/nPb1gudmWWaeZ13TdA+C+SUl91ayiRz
n1ubff15nzvMG7fM0N9vr5PHDF1n7rqdma3rzB3+BPY3f03UdW9zjDJvzJ5/xf/M5V/7/e+bnf/l
4Z+HM/fc1N7s9ev663+3qRDJ/tURys8p9QNaZhVY8x8J29EiBEg9/faURAUAGK0oXo4H1d0nCvRh
xeRvgxwG/mTqd2mkaYJeDfDeUiJJ6d4lDGPoe81DHUEg2NCQFN0wO6Dh6UpEORNLmiJZ6VKke/Ty
gxzxlfE4l29MiVxWsnBTm+B7PSco6rfkKnz6oAa9uaTN9L3dpz/QCdOPqpWKYBSdcc1pa72KLEEu
XKW9zFA9mc+EbFmFO9iE8D8jmqvSrxCNfa+QuUr/t1D42Mg20EYV0U7pv2VF1mU98xPMeRt/ATeH
vYjqJ1q76P7vwopww/SIQqehN5akS2iwkYhGlEkZEVvR+6rOUGeohbuWFKQrMuHCA3F/qnMYMdSR
vDUVyl+qCJIXmRLdzaClmiRs0PJsSc0RxHyCRDY8WBAUwhphoyZLjcbICQ+sgMZAr4lLUo/N56Tu
6LfKL1AZYy+5Bcw3jNCtf1eLgO+6JlDuY3N6Id2t6HSVv3ctpDunaE6Yw+ZHlNUHSEmfQtqXb1Gb
tJxoRbgBJXaP/WmCWFq30P+2Ko/wfjPqs+kRabAUBPOiHMUdONtrQy8MUCYDCL0WaPGdv1cHE3TE
4GY9RRCUxd/YCemFbIp7eiR2849ANUhMdDznmazya4SItpasGRo3YtAKqm6C8shvvSox8lHVbSXN
aIXyqQJUCWL55WvPtSTFic65PaonyNX+5o4gvVVleTwsIQsvKKRkNCmnu4PWsDdZTcsEKhddfhPv
9OS9CUJSRtlMfYDtaehr+522v3VXf9Pj3MJJL8bbqmjsvRvV8X0dtH40G1o7B9ks27FkdL6i5QDE
Ugef11jSY6AGTlJLJkXM4axpLlFntOUjM8NSoaLJIZ51M7n5U+YmfacTNkbtpKkuCX7Ijx0nEIPj
e6Z67hXnb7LX5A8Keh1IUx07s4qqdvn9IDIH+sT6pcwY9AIkzwjGMy5Gt2CTI7rabVneOd1xATOS
uUfab79YyjiQhu3fSdG0bxSStUjQjjurV1p/VTHiuF1F5s9jq3EnyCWNej7oaWnvjjY4s6xVsLw5
DvZBxWde7Di6ezI3MV2sw5xkLftopQqE5c/mxBWFW+gWerdSMmoADIRDkad0G5+zMLhdtkiDjWMN
EhRITV9JCng3b0g8JiWURb0Vj81mzIcjLRRSdkvr9rtIt2HxEDW5PQtVtDw90a2FuhBVZUn1Xfp7
GOLJuU/p2HQuOhSMlzQDEW2y4z6bz0d+11S1HkiOU5YE98QNEZnSvHzFiDV/sOFTeqZslKgkzd4g
ll0EWXaBJu7U3dwEU3oXhXw8fajiJiR3OQ8fzZ6aT9XJnX+hnAlZTbufaYdwZB/QMz//shg938a0
xbhILi4rmbpj19/VJvlXck4ISEl2doFIvwkNaDoRiedT88FWjgapet6+LkPn3tHyCbEpRJBBXYaB
FNmQlff5XLT2pjwvzlzi3PGLxpCk6Lo26sNI37HvHTmte7dDzMr2oWfBk/ZkJx4PTvPV+oTxLtZn
Z4rqvl7o4WFpi4ICZV/9Xq0Obkmp6ktHOu7GhSST51P8ZFqXA5ORSlRafoyocSUbHZX1Nt3GM19X
a7SJKYN2L+y6OUIxNqHOVfyIzASV2TO5T4dslzltbDl6VrwEL2dh023aFxzpE22FaqjfQJidMwgx
ZwnFFyXYwYBIwB6JyrPkvfPmqKlQHu3XxtonuBNsub0IL/bUPOkOk5SGQ/C2PaUcnPn3lcODDmJV
9WhyyZ8Py4i+fEvD64H/6DaK984kUxEj6i5Ntpibvmm/qKGs3iyOXixHPv9OLhuhdJKbF1E8gfYs
MooMGll1rJHBqpnU9fRYaMu7Udvq1XRu7PvFqh+WEUUqFZ2eenfLC+gxYFzSBa5uRUzHwbMDJK1r
1HzWsJggrOEGrVqK3tRM6RZdidGmHZgGVEFpH0OfbrXQjsbUnFk2iePblfJAuozwEsB+GsFrbIne
WGxYof5CdOle0RMFolWnvqwma4heOQEXdWDkAxZFPMADzgeDztu03S1b+CbUy9toqF6ZZX1NN8Dk
RmauGqLi0pcbmj+YrU/W9A7NtAz1RH6SDinjUAmnn9rbibYyfD0KcRyQkbTByaVKQI3Few1Dwkw0
wUgGLgvRPNXySjYqBefIOcMYgDTd09JtJw2mITGjgE/PyJVT0DYYJTS5gL/35s6GlJnZUvSnG2yt
0mPzzssM+baGK5QBuzI18Oxi5I/oukLrJ5kOBxPl1myS6junaEbDClAjIubBwg9Squ9uZ7V88dp/
JHpwZVoxZIZlJTRJqvZ5ZCmd7zlZfAp+PAXbJQ2yb0tqL+JvUKXMAkw6etSbMx4V2xWSpYgmrQHV
aa7ionSj1jv5kWoYEVkftv5SLKF4Bhzp1Zkm8EcUu8uJU4YT9nczS3wgbkvLMkksSg+FDMZ01o/V
BIwxpLSz42vqHN9AG4YcE4r7YyNoFSO9kKSEz/S8x+y0bU4pBRRUOVgQXIolUc2hnczHgBwMqQXX
oXI96hVcFU9onfhgKuHxfxbkVi1sXYXi3Mo0221lJ6W9uZd1LJxRd5bG4DNLU8/YD8t4QC9gU6DM
yKvotHRReY3LdvAf1LfspLwlmRcIX8VGP3QBtpHmdrxLuxpXnrYT0mk5saagypu1g9/jvQsEn3KE
lyFNKEbwKuB+ljE52fpe6tc4B3DUdhwV147oPVU4gbWWr1ZIYGVyOScupy+yWyXNk9YSvxbe6elF
GVgGcWHNQKngpzGkUtm5nnPza7vV2QtYnwa1QQ5oE+NA0PGGzm0TnZRJuDFUE/6GDaSzatNPj7iq
z5jjL8nM2ViP0iJKZWhWF9iSpODtvQ4aNAVpZJ0MUNEikCm/hWZeahWrCGpVzBHPTlUVlcqYi/i9
K5D7khbctaGLlJmn/g3mm8sfWKArmYJb9Ig5B53sgXmXhlJJc6daVPFPOItKgbajmwhhCImwugVD
5dchjI8DvnsQvucsWEd95xLSrAWLvY4QUNRTUT3CWZ1o9cVgJ4E4H7wCfbnypUUb53HJjx+mNL/F
M4bdivRHXs7fZmXQ8UMi/oSXqJ34rQE340ZnKckIqKXBbhYcU2ZGo6ZncQgZ3dGo9tZnu6RXFsA6
qxF1UphFOOGqEUtqwooIja0Bl+8TzBsMcUBTNqqN6omzyCTCQSIp463B1apoOX4Nqd4qZo/gItI0
HPKLyNUK8TDBG0GZTJq34lVJztk3IZB9JjkDumq5r+htnDAguFfSG0H4OhTSEOjQNuWCgMZrEzCc
viUeTUFVuX1RFl91hg05chBI7i5rmAZpSWJyJibLaC46IG0fsOJEsHEFV/SQHSlJzz5diYgqSNii
MmVol1y35F9KRkVvLcutFW+R/5IdEVON0hFYTJBuLq6WtglJ/t00uBjYO7RYJOOvlX2XUa5uJ7a/
ntghdcdJiQiYK8QZQPxBqh7dSoggKfKtwa3N1hFtlkridDRXYXPJp+0Wvx4aE0xqKcpDcFdv5+9Z
K58tXyQMunUU51k1ZxprmuqVtErVE1veG2I7S2c9eM/ssPW2CZaNWiqrqJ4l3rAi4LZW2CGb49v7
PifOoY96ldXqUYyAA7XiBYrMcF3sn8nkhhctvdiEwFFLXGIIcdGGlSiJQqtHu8XV60qa49WDrIWC
rWsIYlgVorpHEtPT4WF1c8jzAvCql1rlf9i4ji71AetMzirbsD10j7NbtsVx2dtkfMzUsF9CXZj7
TnpLUDr+3SvtJR2OxrUQJ2niz7bGA8l6dnRi2CoHxdLdiEadWmDAXbv7KQZZSJmYmufVULC9lgE+
R8ryMdKqQRDpriJsWusoeLX2zCLatOf7Am2cSwBniOulwQYSgmwEloBupdP7YAk8wcHNKr+OzFqy
H82d1wagNQ5NDXmE0/U9GfhkAcJhLYlHgfzOuYViLEfQac8+qJngmvQ5u1AkaU1EwfaaQ3xUK2ef
bk14UT3DDR7P4lDYQlp7Y/8XPMbsjOx1j+mlouomJMyj0VOJ79FKyw9Q7PXcqhdxIN3fJB+YsVDt
iK5gUOEd0c4qBiHDw6kcC9PAaac7BcWhMx3vaErR3y3ndXgRl9JOZGTuvLMrKTi/4aoR23x0CDcl
Az61Wqf+bhvO90e5R/erwhqbKgEGqEMGvGN1X1fZKEtYejqujuvBW/lduJXJBlW/oD2glAbWLbPJ
ofnd1cyhOxq8mk4/ugiGuCbMUePp9NHhxN/RapbPqHF7Vlpb3LiaM9HGGA6HxiuODG84zZwqEDN0
LsdUS/cSp6uGRtsznk6Wpxx8HPEmP6I3XPyZgvnWPvbwft8eOqWif3PDW5XWpxcOEkxVMLC2DL62
CmQNiYhkoZ98zlT6sbEaepR8vfRr0XTeo5RAJ0jB791LvaF4rDG4LiSg99ALLZHpFM4IiKUxMytA
r1hRi0rMzfXwl41kpfrd7ozYlONPn4p5oAEsnn8FMRIvSgZafDAphmMUGNhSAqBd5EtwZvHNsS4u
/6xyIgvrcEBMI/sjEzcBF4WDnG4PmBjOcE7nATvIsiYIUKgvDPVGizauYdWDvlsCcAQRyBJRmGVC
nMOTY5MQHtEgC9ivhoT94HsgUu6kdTtB+sITVUJ07eiA3u2a84aJMhFGmoiSixObz/u974rszjdd
8SvqFK9nDdjtJmOFnDBoPh5BOROhzoB+hEa6Fsd4SYI3UbvJcNCIyddIa0W9h1Ry6pUjdY+Hj27B
ZQ9m8rwBJv9shwdXinMm+JexyfxQb+wok8n0tXwz4guIZvZsfJtC9wXMw0lL2X5ryiAnyda/Ccp0
fDjXk+SNxpQVUWLyY7azzSUIL7DhuhHj3kbJI74jylHtRKNCDqb64Dje1/RprtxXt5yhQtlvCPb8
XpRhdX/0E1tw5/CodnLyvhfjYkFsaiO03XKOXhPG4wDPGKGxSZJ77x6YiOk8HTHaZDnHVQs3XGwq
hOdPQtWikhzsMBVpiF5+5ASRr2RjSg7HWuZAcBKpkfeiqLjeAE8tG8wdAiYmjLMqg+82Y1RdT9mu
ivvjwU6zfX9khMvJImjSaXHvvOts0ZulmwMRgmdBL5gHqU33cKdJYCsVeL6LAe0XL8k7MrV68iGe
6O+YEdVTExBJuJwq4VrMZSO/Q8ZXOhEmFn+sPjDi+CzgN5jIBPIyqRBYFAHxt3bsuI4dlEyy7TIZ
9YIbdZY55VWJI/MIBsYd6uIR+UFWMPslg4Lit4I96D82imt2Qq5aGcH2RjGNMoLOLvGjqWYc51Ka
wWsK4AnKbmgUU98XSVrfCKS2iGoJB5c+iSroGv6oA4mspeocPZDj1C0UQbLgjpigLXGihiS/cuTy
pY0SLZYIkSpcyoJr1THz6SBXluJm8IVS8QfvTL3I1hnbgmCNAxdOFOYjybnpcmIkOhPlt0G0qntc
c3DKDPfEBvTq1Xn+fRrTmSOg/CIrz3PAqcRmQSiZ64mlA5Enoi3c2r20obcqNIhwIFAr8d+L9eCn
21Z+WiXLstL4t0NycabNXpgBR1HiIZXiVK3S57c+Z+6lhV+L4RV0s9IhiYQ1ohYZW+TjFt3hyspW
8NiZnmX1KpwLQ6/Wi9SHQu/9wXy7izcRboY0gvLK8B0+mWPG0XhwHI51IW8ciRQylsbIce3XsEiK
WhX8ajfkMLXgqgPLo57lO3f8AlM6RHHxuMUrdN3xBRa1/GxZYzKMVz9LbAXwApY5Dj67AocUYWQ+
haNlPeUDznlpGUO7FA+O/rna7J8gzCf3dTNOyHGwY5McW+YjIrjBpxf7FjKOW7lRbSrjKGetWcT6
iAlWDLJ3/DwFKCUUSErDaUpBqexgl+CRJDF2qV7N6cmEbsW3mbRrqQ9Hcf2+Pu8WG9umDXopAIih
rKmcZX3ssugUQM2CGxMoKt0Htk5LROIPKuLEiVrN8Md4rgBKaqyjdHGmRgbFZGkUV7LfbceWk/Zl
0AaAlwkAsMV8ASXmF3Ng90d8GmdHsCjRxqGtVw/kRDhV5zV1CeiD3TYm+q2fhl99u1+bLMxDzsFI
412hDmLl7JJH7x1CaqgczO7ZpIBYgQKuqOJgvmmG5d3qDpyMSGIpqovBQMlcQPA/+OplM3Sv3fOd
M58V/WB3kge4C2P9wzSEC+DCAC0ggCjvsSpo35XwiUzn+rs3+dnE8iNc5pBQ2MLVHLiIIkMriAv5
nl8lj7D2O5UZBSCUKYj2/CZaZww6YBHTIMZWDnUpUChjht5U7nWyS8RecpbUiwRrDSCMOQShKrlR
CyckahrrnRrn453aj/QPFZy/u1mOOxkav8bFJqgZz0ZnAB0mDhwlSfgzmqZkdGIi8DjEgoY1ntXC
x2Iz1b1NNQLQCmBhjab0ndgdXYthPPF1vgeckDQlIqujE+4LqjdrGOVvDX2Bb3VExnIDZj04MBL1
o8nNV9DSS13V/LDhKH8DTti+1qBWNT1BzQjD/iSggeQx3JrFb23Ybb/2hf4jSE5MyswBKSKbIHHk
huB4X2CaCPzC61XdUE+ztRERYLzPuC7ncX9J0SxDeFpGONZcekJvCI6tM0UEGQcRvhVxiYdCVi7i
ErYkk6rGKOwKNRFByR7hDYo6hV/8eSBYXhJ130zfMHXTuv9mT9MJPkSaRXxFYaaPBmIMG/b4UmuG
n6cw4gKJ4csBzCQseDND2aSywLd4ycW1Ym9yNcHNpJYXhUsQjWKdOIxiRAe+mkKte2jSyVcbJs3n
dd2iN2uKq0MFN3MgGi5YZH2WxEpJpo45vTRZ1yKE1ubAf1TqGgESoE/d1meALCcht+86LVUg9RyQ
io1khsV/4khglfUI2nsITkot3TxFhiBtnH/UteY6bSgGtEAhoMabwyUXCqbbgJuYDgKPPceXpMkA
cyVZGLxSEGoOQtRB9V13niuKl3r1wYXn9DeT01/DW5dQMJEONCgRAnd94jxAOU0L1RHbMTKEdpD/
kG45bqCZs4Bua0GEm/Sieh4TuqFiQVlSkL12PeFAVrAVbUM/FNqnst3LJ72Qt/QdB22L3WDwFANd
Uke+s7RUz03SsfZ11QK4sOao62RQ1pHwx8OOSYYxV8Fp+KgjQi401MP6ppu7H8pwctQHoGGCp5AE
NVVjLQ3Kkgnr5s/Hmk3PObDnr9Z63D/K/AqDWDwSHA7Q2jqTnBrgOtRHVi1QATux6L+tLRF4nQl5
G2fONoLyARHeCrBhc7n+1pETCvECzEbsCvMXCB1AaB3pwtNJVnWRAyxj45AyNGHrY6gELX2PDWCn
iHsMTiYWcb01YaletVv7PFco72nUOAhNJJbJCCRWYvi3fuoV9r8vnrVviyihPHxfzkaBQ6/YHZX3
do8QIMNU0rl2TSlHtLhJuNQ+MSdyCLUVyyFutRbNMI1zYnxzDSr7Vu2V6AFg4JN/cQG2F7eIjSQw
KK2sgTV4R4KMVce0mRgvox46EhR8VP/au/CFrb9VIsQb41OZ0+reibsYIU57s1MmcCEa/GTq4FfM
w2Z6hAQY7KxuuYAaxzhJ/qjTab0MbnL34SFiXVb1D15TvuVgd0onT77Iz+si+WBNVWx8306SjuoI
vWH8NUnmV6iFSGyh47fijPyixwVu4wLG0Mp6OpPzl2Illo5978YwfvSww5pjLa52AH8+KXDJk4ZD
TllOD4IkwqUMwp2kZnTBQI6l/XHeYqxzJLD3jvEwB2tH4hrvNEv2aU3zlUUX2VdkyHC5eoTmyFXj
3b9dBzaupSjfpADUAg/pieGXpeeNgW/TI/IS+HXNw5VtcAIFUD27SqQKpImaVBagKBy8QtcDR2Ys
1zckvTeKQdKR03Vuq4/rXAuszGDUaVR/sfbcgiOeWL/oFYNJUWtiOnocU9PjUS/UoUAN5+l12Dh7
UaEADxIxFMZCG5zCj5zw6fveZNMzlbHpV3WeZkfsNeXxAy5x9VGUhewJZ06czHoRULOSLWM6BqeQ
g9MANKOfsIbAaPVEXeZe3qgZS+PPnHUkOk56DIzTc0/JF6kmsq64M/hR4LsaqgIzBhIpQJ+N6Kzg
AyVqU1Cp2GPI77f14IAjBqYJx5VcZyTjCILBjscpdi1HfkviGldbwXgYOXCyY3tWfZz+Bhpovmty
hFcHly4k6W+QOyhwi6dNIJKMkYV0HXyhZADyx0TMfj0Tc77OTx0m8mkgQPyYuqzkEBVLarcQ+7ad
oHm4tnojDcqlzEF6fdqJjdtwtNodQLQPrFQ2r7fWAvLQ25V4WMkkiHa59IqxIXfUAHqgam1/NTW4
uFSZeCh2E5GSdoT4000NhROH2ALKDFd7LuHypLH7oIpTBrefWRadKtJ0n12DWGMC1fDSofb/vekF
f27EdlAluSFFA5ZktcTf3nicCZVoB0lqMd3d+wJSSHVRxZwzf3EQNg+mChFRMXZO35kjBCmHUU9M
40uu3NCQ+la9o/8vQIHtKc1MZrBBFgFijBWFtNbx0KyaCU7q/SO1Fg5INDmYXPKTbmAs6q5P7o4R
IVwg3HVe37IKQtaLdGQU5Q62NinQE500ugE/Lq7Ms686kKJUZuQRQRPyBhF1ugcwG25/494dGds4
C0j42X60dI5pvx3U70L+xP0BmsJl3ZgaAqanqyJZFlNfz9J0EQC/q/cvJHCetfdKQdjVxma+HhN4
dXCscG0Eg1QNZb/GhSCOdVHf+7ZZlA/4Bqwt2iO1KJjnwqfxVQgFB6IEPUkmDi3BdY0xyDowm2Rh
e3lg2kWScCkEbJvJY9KNG1vS8DmMB8kfQQsiopMVQVFiZNaN64l1pLizLjHV3k1Cg+FHTc+/S3dE
2W02ZjVe2TWK2uJwptldvDNbLBG/UusJN9ZnLlwOVMwu5ssNJpNKT2YLD1xPSBiHC9n5voGANpHW
SKSflCvFGVcigh4wz+7EpXCSp2I7VpxJPA/K6whkqKOyjuNUR/N6WccddzVPTphbcoW+pGXcySeA
nyWmOb9cE8hECT3nbu2JQ1rSzcnCT6kpAsYHEXbVCBpTU1N5r0PGQOqKDJ3mwU9kRChPBpoTf0Wy
GmpsyZjhVb1PJlxrqccNKvEL0FFZOzYHi5tQAHoLrRGrgIw153kdkdjXMX4SoMgPjyEmtHBateRv
ydbdmYF+zCKbrMoIsdTocB+Snb0sZYgevBnL+HwTmhYIjkIjs+HrKeyQGfr+RCgEaU1RJIvW7gJ+
gFf8ZANF1NACAMTEyXfBNHUvPRboIjgUKtg+6QJHFM0ewKIRSwx8lVzisS9eqlO+gGebA4q10TSg
SZC1vNWEhQPbazjeMSzNZw/se8KDynGwCY2J4UuWiU+GsN2W7CaY8wj+Nr6u1AjrFUdhnYAaoayT
ucE6vDS7xGY7HhHchFdjBkOCKmMxfeI4KKpiappQk5n7Xc0IDtAZg1O06Tju9+RNNeQfQcunl2ra
t19MpTLsudrPVLDQ+9AE0iFtlLVP9Tw+i5jamIlv57C7HdQZL7AAWE8ScAqX1hmp2bV8NLOE0OFi
3wOfuoygfZ8jOomdTPjSNWdjXrJ61upBdCeSFV8ZeMNdmtp8hnhh7+hyAvCksu/IPnBHYxfqCRhK
jaxmU5wPNJjT6BtYEtUbqNvsL4m9Mk6xZEmfGE7WWoG1qa2kagUVrpcqW7HnxVqQ+u72j7BZlvso
zonwlE8ioWozIawEUef9aehzkjUcWfHHQXWHoqVTn4W3eoUyoU+MXj2R+qQkAKQM9nfXlXens/u4
TNnK5SePvsO3TpESIAcCixQs8ukMqIC80TmcP6kSyAENwYNB3cI2vo9OHLmguGx0KvvVsFFGAwnz
RO1pdMogSi6RlQ0LWmIGLK/v2R1kpEo8+BAH1VO1NfOrMZec5hiv2YcujjKsL9jfY18FGyWZpHNj
7/7T6ogsTCXHQZjX862b9/YPhuZ4SAB8L+oYlxBFV7LYfOd5xRuN9PEhiZgJnwYIENiBoWm/LYrM
rQeF64WTOjixEWlXgYHv2m9VjxgwalzG0R5pMSTaM6kLdiPZFv8xdbZGN7M6t78S2kP0MJhW3U3b
s6aA4oubpRe6q8j3HOhsJgM2yO6TfZWFDo+zCXkOdPmNC3T5mPSCvFvkgMGusS4oct5lh51f0fvs
ldn3VOCG6U5JA5dEdB0EeBfeAtQp+JZDKpQgVommUfjNURG7Ymuf64As40qjNkk62wkvzyerSIzj
C0uxvYRmFPSBhMK1E3VvFQCur1Q5Au0CtdY1Vs4YMcUTZ7G35FFgaNMcWkM+FYhBQFiJs4imyMmV
JAuF4AO1w0QQAeAmiUdC+hve66Wc4+PBwMu42ENNN9NQlcA5zVMRxalIYbBECioLYYhCHylxKUhC
Hrj/doC7t8JRSc4E1D0hjV7Or9XBguFEoWfOWUNT5J1dhGm2uxj6c+Xgtun4Ry0i5DYZRsoYxYsY
uvTdCr5CI/W5mUHr4FQgVY0qx7Hm6HjhuqiuPr/xqLP4P9T5gVCNOR0f1LHkH9YmFDE4wNsV2/8G
TwX4BqejA4NOzKedUpzHdFMIjsPDBDEW0NRwGNaHYGcSyqOgBy1VOpfpeQ4fLHzBW5XI0dJzmOtS
l68gn7BJ6VAEucS+0ikFdR18Tqsc0SaB+4vE4dSBtD8hxYeBgQFA3r3YgOIojxkBjWDLuZcgVTgV
kwETUfOJ09oN5juGevqGqyLkVSraS/vVniMcqq5QH+pzBBJcJ+07M88jpKDRoE6zxo/uDFPSNkX8
uZ708iYpBYAnItBWfOOi38sHmGP1jyQbJ0WrB5jMJDbUhyIK16euVxF9lSQKwgd/sWYW7GqGKSd9
l/zKob6PLRyUHAUEgKKUgvMFNtTjO0yn/kN3TsbX9SLXNWb2V6WEML8NBWLJ7GWMPWf4VLbPiT2G
9ybGqLmBrHMquHknaf0Ty8kEsssQCbGEPWAV7Cgvasrh90zm+SsmGJ7IJAlcfErSsPgstWPY9BSH
X5wQtl0Ga5UGE18Sad9W7wxKfYi2LiXxCsEPyCl58qJb8ClNu7w3BbHHIeGf6KGaDvC4CtBSKFh/
1Egj1d1z06E2GJ8pHe2AyMeinclpt/V9TEh2kaGgLanQnFjblAQQnQhDvJ5ZTUnNxRMIwQ1oOdjX
E6yTGhdYkttS4GUsSQ+0QzjkJeUacfmeJ2aQ6b+JnSTDMPt3pMZLn6OlhveTnUaCCmqx0MeTaFPY
PwkK6w8qSmd4bfnLUKWIpGxfuo6ARYWoJPpU4FlOV9ATBfOAExZj2G/IvnP1Bf1cl/wtPKzwiz1p
gM4yK1+BLXL6g5U5zLHBfLJ6nans1xq+O2l1vrJJt/NjFq50DKt6aXrHNpVAwdN9tDDJFbAAq4jE
u9m5Vk8IY5MogCJBsCUXeeLU0m18+uiTQYnCKcaBWmUkOAU8cidMIxfzcZ4TKOrBiKTo117HtoIt
p7GqNsOvdhVBjQTE0qd4TYWRJJQyyTwuE9NQkb2+WXiLwKc3QMLRa1w20ouU1MYb602PnKmoO5yF
RsYsktZQdC51nCV3Yw2nAG16kkozv6Xa2dNVHDUvpHPCSqU+oIQwM8CSBeqR7BKOPSYGvDLJdfTN
hR0ZimizwKk1bMQAkM8mHHGeQ5OxA+gKN9OSSHaLKOk44onaylJnMWDdhJOXYFw8xQHGHpYSHZuH
NSUoZfTgkwvcgJc+P9iEbWImrrLLxts+mYavcITJmxAVsi+EU0bybCmhT4q/jNxU8KbEILwn2TuA
R3OmOIgQfsXoEueY+Km4WbMdGIvFCUuEj4EMeO+Odv68nvg2likG5HxeL2PAjrKO5ZyA5cZML64V
DGIyh0gH43HvP+oUl0vt7GDTCCuI5kOoIkIjGzr1e42cBBEjfFlXCDMfKrubaJu4CLaZ6I1pPXBh
PAIgDWO9g+gZFhmBzE02su07OoyMaHDBA+pvYPTxMwpBKM6Z3h+OXUFLnZtvJ32om5FmXh98pLdn
bn6l3My35Jjt9bRVr+1EBQW2mx8/RfUbXQQBbVWgeipkrpsEYnNYlPrWU0RXMGaiCpa1DyOSCoBQ
XAEdEgXYTAoDYAnRggvXpaiO5bLOUYgzkO+4IR18F85w5setoHdeMa2V1HgjtCTJvW4YHE5UBHL3
3itfoXRZ/UG64otonY8pkLkvy4/SmIhxBpvh0Kd3DYwiA1ZlAhS27ABgW8eChQtpFLHx7zS1o4GB
QSJ8gl+IQaJQAeZZ87CZqoXfAyQvuKlBzoxQX453L4le0aBTGPnSZ70eBfLsDD5QnuNLF8iS1BuO
LHnACYhZaCeNP1+6Ff4sg3ABxkKh17SQWKyVAUmATr2rTp6NhTdzMNuatLZQG1G8cSiExNO3EL/6
1456+acqk/QwOUCcOJyZ9ixiBCMJ7zWi+UMpB2taX4L+6D+UY1ciJ9mByGIBPZJnUf3zUawAqyYg
eNaWXJyRwHo/vVrgRxJxMQ/OggIK7VJDO8EjQA4uXj65HMYWIUlyU+7Zb3Pefl1pl6TOGAY6r8CS
XsGqpKACPVL2jXBl1tEnF9EgSouVcrLheFgzQNYaVVx4Q5wh5sSMrAcXbiwXPnCECJ2UggWcJc3o
QzrAk0PANzmw7ZIF1CszUCtgEzMBYe8YOQTgZLSRIvPmLoPnBn4Cnz0M9D0C+HxjwOazKUgPxX4R
fWJEYkZ0EVxP6sYmgmuGbMZrukiiRUqvhGqF4VYhCxRarnuJCAksNYi3t8ae4GkM3f0RMioB6OpN
x7a+PxIqNzKSfpfO4c4OCATeqjWKH/OkLu4sMdslowGQ5PErK9dxgImvZ/sNppC6rSaeQo/jtaf0
2JBL8LEpLI93vp1H0mO58B9hPOKTSGpoFbRFyEl1iwSciWQP59WTO0P1UP+PpjNbrhNptvATEVFA
Md1qtGTZLattWe4bwpOYxwIKePrzZe3z33S0J0kbqnJYudZKn7cRnWV1NZcGIgbYqyamiF5lWJl1
S88p9EwKPaJ/rcN/jAWS1TCb4JrwGYwPXbMmUbtEJZanAG6Cgshu1O5rddrsJgBzIEoKEbymcjgD
Xr6sKlQ7h19RInwoUuBaaDss5aDxUTKaLPkYNvWYHoDmEycd/1qUiwOynbRicCJdtluXR+cNUbnA
UwJWdsb5dzTJgQJFBgcXQhzdJ9R8vmbWrM114rWkBLIGjzIZv4NX01wUXGcLaxASHHKc8MkmXU9b
N9bXbL4hPaBs1ML6HOXE1iev+SSTuI/UaM4Ln5Ievslfa5kqJQn0ZFPx6KwtvnkZL8qdvD6S3Vx8
pJM6I22ZyEzA+qz+oETb4he3C0WU2IUmtgn/vKmY54qm10sJUkXZUSKUC90X/9PzQlMgULANlEYn
lWAwrdGdyQ4MY7F+duSMpoD14qbM6Q62uBgWhM/NR6/mlVLVTjehTIWH5nw/yu4xHs1Tgy8M4BFo
oktaYdb9Vnu/wrsYPyYphfVMIoEzRp9vDJdPThmY6juLJQYWp8KDKbqvOvBRjuWvdA+AxZ6QFWep
YBE1gBkdkBpKPo/yaHXle7NMgYEEfNsm5vP0lkufFBwwhwqahA6nDvglJ2y6qc/sT9Iyd056LJTq
YbveivG4oGUuHXrHmFHubdmTAx1PdjlhVIPPEhvJ4cKOxOUkCOLvG4j6s6zeKEY2lTtItGM4jkN5
I6wU5qxJz9etKXObGDyUSRWtHh4lBDWg0yE+3qWVoizFKkVq3XGY/s6VNhDIBaBcdnCoZaemNhz8
pqh5YFxumXHT/5zExbwswut8O/jTkPYgDWiWlRHfXQsXGnd04gEN9sKk/cLehQ9sMokBCuz5hHnr
NCP1/lPH7W8M5VJs6QQpFcQWOD6+GeY8QL0s7bVHvV3MVCBQ1c3jZTYhVGwUfaRaoUq66cYssCEt
LxMIKTKHGdQxk8gP74KpKfwEfG9SLZ9D/MYGZHc8KD5RseNmJAw0dGQodkawxWKWI0w4QbVOhyi+
j00IHZulw4MlUIh9QxOPxCWFtaSKiEluQtCsgj325DAKbb4HNGmIjYIBwCFMQykKmCcIJRDzT3hD
NJZijK9Hfk4J3FoDizQ5zQDIGphUT5WjVQkfjEcCOYCbKiFN95gFsqKBGUQ2ex/1wWowsgvPKpQf
EKtFrzBvCTuj6GXoAtVKLX1BVGtOnNhhKVC3qyE7QYJFX4uHH6mNtHjjlIHp2Kgb/JMxtsuJG9tO
VcG0QN1svvfqzDK3Dp4W1EGxvaRdqFGTulavmRkQx2tNiTFNwCXBj41kKjZLkLZEgcNt1/443cwp
XTiUEu9qroiClBE8JY8Pwk/21kuGOEEw8WiisKmpLee1m+7PjoY9lFYslQ+XMqThbbNiOw355TCC
pmxpkN/VeT8ieOWcVQumT/jpMyqmrt12ifJhw+R4bdNbcYaCg0vpgW7hIa3IeECdG2R8QoupuSvJ
kC+PYe9TO8ncx/TpH8fUc92+jB/OjsbjPFfYQ7VwsOqiaNprSpz9CYgEeMsjgXid4QOH7fLAONZc
u5QYZvxp2AMymFEaFaRFV14Far9NALTQFREq2P0bdt3UnUmEZbCUEILQq1HBf8KjE2pCQBMHUat+
g+LKXBY2VuEL88zrz2vThiy6D4SCp5hKMsuFKc1i6hdNxrx1JV1Tcwo05iP3Qz/PUDEo7pjL0NZ2
0obiNcUHpchIOK2asQNc7hFRMKNecwI9CeDlTk439+XVlBkS1d6Z6xm1tqPOFSOV+8jEGi0xE3QZ
yUjybOlEI4L1GZPHz3T8suC/eo+DGNW5yDjwQ6M6AYK2IaMmg9zttkEbAqBV/KdaRkBdT5W0gtdz
bsDr0THeuxIrzehnbTMODThU07ynngDlgpdRnb/jwgw5Blofnxazui6yaNw0VVZiij/DRiJ1MzXy
0E+6AhESkud6IqI8CCCm7r7J04aFn1wTaQWE/KEawjvt0vhdZVzWSxkxrQGEnBajqURQEV6jawRl
q6RTwxQjn6+c0+7DVgYZNEvesY1AUqyc1MY0wy+1AvurBKkLol4+XVbaz7Xzx4UTCTQA66tnQZRI
w4pR8MqR705Zg84qKfsbsF4oQiklpNmlygUncM0DXwezA/MDJ5eNUDTAbDpjUr43EFak+YWIIJUI
FAHALi72KLIMImV1HP1NpQbY0RXFcb//dFW6sdPE5E36ENjgYLL2TZRZBaPH28KnH1AtbdjQcDGb
DH64TYRA04N1WgIIHAjaEJgl36FXkVpDfl6laDAbNsUIQmJOYH1YHVweUMidYth59goEZJTMGYSZ
mwKCPwE9BtdTUhxXc9tNN+Snd5AA/nD1zKPo8QoUYChpGb44HVLoqihueBEB60IRzjj9KW07w3um
CUJe3eTNj/wgpfyqwGjR1jwJmBi4DzQheQHhwoAb9b1ZyESOpyF8Vi1LgZej7u7qI2b8jYU5ORXc
Ily58rMhmLmui8nagUZlCZ8uVei0/Ujz+a/IiXC7x/APKMQp6pWV5uPkg9AUAKQIs9Po/nwWPVbK
wPYDczlo9AVJVsgirs1ySb9YGI01KpL5GwFBvvWA1z1+vtT1xSoaGgXq78ZiRapBF4no+KoyFIpL
LCoX77s8AUdUpHbIPsNklHgcalwEgEtUvb2ZdsFzNYd/x90luopxW7jx6AvaEHShBpsLXImhuSF7
V2ZkDu29JnX04l5GaYNn+jooZLzuM6v/ZmnyufN9eBGkyyfV8+O5QpcxM+JUOx0sPx3XH+aALYlj
nFTVELdLxFDNMPEWfLCXobYhw0PybIriSBYLp52MDTDIA7EA3U61VDdwPfKzV/9MSR/BFJSCNIGx
pRv+IQpQIDsmTkXFp3CSxAZD30fAb4i2tHSCDdUkwA/QtZqH0wQrOYlm1w0PPV1+8ZsNBXFCBGFO
KapdqKLyleTgISRw98XEtHbDLOkbFS4ienKRYe+cq2o0SnYnP3IGCnT3nE7xCAVKkr8lx7/jY9u2
/E+FVDwWTz/OBmPdidgKIVBDIfZK7iEXqMlkGlZRxaoS3FksZouTjQ8jAVL54LeiDKekzmipBL+t
eIv9LuUTPqeuaytObGtn/kwrxhyZ4APCXmsqOq8UM0gRarqF2uIv4BwikL2/6oNnzmI2on6+t9fh
4aegaCAw0JkZIkF1utE7c2PSJD8yDPPSvomFFK0JoDtqTMTdrzDNEfHOZB68SZHDwDluYCKbeXyu
j+PnOYqrQMuDdeoEp02j16KSFe7chcjoC3ICvEkIp1R2NZiKCjBwSmgd5AiUqJOgUuNjBkXkdsup
Edh2LpCfRJGRw+G4cGg27Fd2U9rPtmN+JhXhhSOzgR+4E98sqC1R531wBDRZsWGiboAtzxgwJ+Ao
HxAbIrSiQZuuGcMJlkv7jYEERYeEH97VA5RcBhK8UBE5OfAb5tQ3IXyDHS3Z4x503Y+z9YPfxQ41
xduO+pMuht/UJDlZRaJ5wO4wu5I1T/obx8bbQhwlQ140jFgaT5lrBHCxtwSbbMAXa21+s8nHmjvS
tKvz6hrYqlagnQOapet54rGi01IfPHH4lq1e4SlBUcPcLVZ+K4mo6zBJ11deTrhLGFLCHKTYRY5D
382A4Nz69aOzaECsC8gqyj4hRxcGvDiUbrinM0PzLb0lwKzpRyYQI+FG9zIWB7ahyVGAc2jiNnwt
mfXdkEQq3FDK42ppC8iHolpoYv5ggInN/Az5M1r95k5VJay+kDMgBvuirpEY5hguSOl+Kk3bqo/i
P/aqd/RuZr9h2MgJDtj72jDWn0fWhWBNGtzXmZSLBg2Fux5zGf+b0d3qnTtUi1xq6zY+z+G/UqsR
v/G2pn6juXOdREbBzHQBbnlAe4O5hLwnlu4JAVjqjiESsM1Np6XwVHNV0E9Rm3oL9yEE9An5KdGJ
Q1thOkxbC1CKXw2fEL0XXE5yEP3jfOUpkmoR8H8HWFhDxMG6mK9IWQHIJvRFl7PwYwG8IgQN1BH4
krw120AZMYOR4H5Ge7ZT9KiZfatGhHtqRdvlmCxFDNphW67LieS0KqrovppscOMU8eJkGotv/yrx
uUMJY31J9AOVntpI9Je6SNQRKhifTY80Q23/G2oikeQZxJK0zEZd5HEJw0P6Kp290lyCXefUgZZF
H7g8WAiitFJC5bZq/UJl94KBA6i2Q7CFdANsfTwwy6AX6tHuAmUA8MFbdZrqDg4WJSN3/eDsG0Ph
dhoCbZPgG5NB4gdYgOY98nalOmlOHgVE55CFOJy8MIfTX9LbIGL407T4tQLvgezwU6/cGMMC4oL1
ddAT+DSyFtmRHkV3IydfYizr7ahuRgDBAWs/iNz4CQCqIQyEoLDTITFe/+Zce+BxEdVYPAvzTT8N
JRhFsdBRQVCgPY/pdG0gfZRMsAUYd0ruIoLccqFMM+XikkngS8nQ4AQETiuuOBT39dXI2ORqMya6
dxIg0h8fOCcQmpUTxoiu+kyVQu5FFHlbKAB8VUHr8Trm0XMl5Ke1YpytmBHXydry83V3upg/y+mg
c2MOKNtARPjtRmNMlssrmhxKCfuNUUry4jW4U9Rs3NCED2+WQoIcclVLfemk26dUbROzG3+s/at9
rn/huQyJpuH3L+GywNaosMySAUKof+RcFx1Hzgui/NqvYnTlpxRlhiswsKxKemyiMKj9J5HEpROV
l6zBYVWxGDTz3hxfy6EI0vThq6BeRI2pN8q6M4heTk/yS0Q7bQJSsSOa24PACD5HNyU0AIX5x61F
o4mythoeWEvDzwf0oGlv+MnG23JRI8CsZU+itP0+X2zuePA6Iayu7dTygdcB/07UnbZHbRcV3Z96
hPRhMY83OyerUXJ2kYIZTwADerObQtFK65pqJkUXiz5XZuiewAxCFrf0WIqLpCgGuEgyZUMx/4FV
b8X1Pi7eHXYtyY2UWGoQhyJZbupcplhhyRfkTQOlkWhLmpK5WR7StoHV4MxEBLvRhhNu6lN2KRue
QbrwEtOSoqjijTWBnKOgYA+mYBdZjLthdlDNjmV1GzTtY54uA2mUF+S2oOiOkQx7r+llcyhczOt5
ggjKMD9g/MrXBYqyM+EUAbvCTUfxbU0lY7iRB5EmYPNuvgvlBuaBCmHhTpLnUBqjswXhoG1HwrUO
H/FwNkiR+EPVJiDQfHREjuhiWt6mrLYMd3InAvr5CR4HV3YDoAsTPmEiZfEZ8g+2gAc/rySwZpLL
INCQmFqijBswkWc2CyUeaQ33v5nQRxk2G7Rwc51cQ7ilNi6w3hHKSBIyMTmZHtDKwk6U3HLs09W4
ztlLM41od1RAYYYMPoW1BUqrYx+yH/rbJ6UwJaj7NLouy5jBlQArpgjiXzrj6amJGFx43Eq9SAyW
YaiBnQppGp5Jo+EWhUKhqdblN+SM4aNFjXfVoPD7wyCao6Y5NjpgvtT0nCsJfDzIFxe0Cg+Sh+Ot
67VqfpP/9btazjqiSvMjQG4DWN11BQeCoaAbRW7C5Kd1+E2l9qUvUvD9qK/uaz/9c7RrfttUU8Su
AvZZymzwXPmWYbZOH3rYTjfzIRyZVsqloWcR6FgdjwJHTnsy/TNVe/TdjVScmVYJB3FIuEd9oPrb
JMN3dCDfPYILgDdM5Frr8/D54T64xQuMT6kEI95ZYzX8PAAd4gLwasUDc+8S/0UpTFIxkgaSKKqY
DqZLPrqZUcrKMCFZo1AhmK5wzkOF1IptafPbzqKobyahtXAaPsdVOSV0F5pJyIhTjDpJHtKrnRkM
aTchl1IBHRppn+4eSem78yQQ1TxDgEGoOVJ7iynFUGPEZT2phiQ2IMMFrpWn59CWYSEHaoi7TPf7
51qTquqUYq0O2CO2ELB7vkeTFAD3WwttHDsrmq6xRNhEJwGbgE/vyVPR53mXWjgj6UHgcQpQplzg
fajT8Y/lxBMHA7RzINzNQj/dtMJ5rgYG1FbUDokUFRHMDiw1MAoA/ZIkJViDNdK1nWLbfdgMZy7E
WZZ4i4aVsj0lJEBe5KQV4uNP+6piIYmIRw+kr9/FRHuvIeB/URs3sxlgJwx9GXJ2Z7vdO6zZsZrh
XuX0/Hxjlr3RIZxcjwHFO9pCnhGdiGEASq8gv9I5k23MzvAPaCkD0h6pfQqiG0P15UA0kC5wTpD0
iy0YVWQ83fjbOv6bAk8/NCFPwynBLwYTJhv/uK9qWGNnaOzQfzYewVwK0yEpy9eiiJldl229UyDU
ERot2+M53Q2rJjSbnSoKhMuxPsGjSWSJ6AoPMBdmySBL4rlycSIkf8DvwKZYLhoGMQQ5sR9ToeQO
+jcVd9M/jYcbVzGQfjwlETbj7zbrPLH4GX6nZs0WDlBUcUUkWDuiQKHk8L5mvs3FpaeDlct6DWoB
Zqc0oYJKOf0RcOBAiUilkYIXe0LeBQwwGAg9MDe2qGNB04ZG+D4TmcIQC5i1EDjBkiDATARTlRXY
DKwI/8YiLp83L9nxxpn5Uk69LRYRqUc1DVPx57DCOjeT2j6bEI8nbAYpe4D3IW7TNweCBTvNzc7Y
uOVXppeGAdU5oLJA21TYCepQAhZ9uRvwgV+/b7NEqZDkfu7yQ1pYin1O2mF2CjZvuE1Qd3kqiu95
mbu2IhwohO4sxaUD1OxM1EzF89KsIebuu1Qgp8xA6DhBaQJN8hJrh3Mi0PalLp5qRKq3q/ImKDfK
3FOH065Rn92d8ky8nWnLybrjq3AaWpoUZAjpJGOGg2kQRDjgDVFhu6sGnz37onfJlaVgwzt1Jyw5
TQ9IDVC0awWFOrQwnsbjwSy+eZG940KIoQYOIZulJ8Q6yPAQGALyBXcG40A8UP42EQgUjnW2Y1SE
LUQxw1TA+Z8qN6qytznlvBlQHX4sLrKj25HrxB0GCck/+Vn0n4PjNF9hbZAa8MPkvQmtxJVhUNAg
YIE6Fyfx0OZYLxmR+VURuqcaiFBsz5RaEIuJZktq4x+ESCQBUXbQpU7n/ktHDSZjUnr3F5YWQTXx
jp+ibHUi3ov73WjfzAbG0vAs70iAoC10z+5+VUsSXDGXq+irWIMuTalTYlnaICioaLq2TWW34xbG
kHRAjO0xGQMAy1HSmaQ93BsMpBrqCaYoVf5HNK8pFfkXbThbVjj3MhK+HwB3PgxQj+6meDo/x1VG
sReSrhu63DuaBDLAwViBGRP3EQ4YZ59Z1MgJQ/ibNl5Ea3bav843STgGNl8DWJ91/5CGtNCkKehG
GoAZoSs5c5N58ziDsbX+/AbznkgVAVBaWXq2duPwbx7tX9Nzf7EZuC7rsQcM6OlypHsjqb0PC7Jg
B4GJuRaCXKSm6qSc5mz8dOZYugCuKOx6POiSgFEk0l+AYdw1HWfQ1e/wDmEWeXRs6SYBs2SGyQjj
XUjeih2C4YWkx7qFjiGOHg+iwhwjXSJRME5+9xbuuOxgZWAImHtK7nZpkLHqR4x/m534nCYkr9QH
Y+ZFUDNLHM8T2OgxFRcBnouYSw5htH2tzPJW5Mz3aRh+oiADNhVYRG/IENeYcYIsVXU0i6GgWWiw
OLlpTI9zIq0wMEK5ejelZp4pL0cEtgVGtB8cWcAlX1R0JLac586YghpS/Dodac202HH47uJJqhUx
FqnvBxSg9K7IBOBTIGM0EYxmUd57FbofLEOFYgILtymwI8L2lgWHTKoPSgyszhFVhUUPvz07cvpy
YAKg7T+mAMQtdpghmFD+4Q5P99hdEbTO/yHhTqOOnWrAX1tYaLUTxiGpApIaBYsxJe/pXp67gAtq
hBEBAfWrK7JI3sASh8yW6BNgcESvw9lhkS12bKCzLD8QUi1k/hp0DI6EakeM4PMpxoEXhyDaMOSf
QMwAAXlb/+uarSGm5dhQeeldGgtHRnPKwxHIG4KA5kcUqDUB97zgz56Du2moHNzNkb7fvXlmXp+G
NIAyQqINR0r32rQdlalUX5D1cb7J3vBtpQzPcS+xPlD2jlTnpo6wJ7zIsQ6J3YKb6SEJvljx6ne4
etHwLZG56Vs39nE5EL45oWQ2wedB8WLdNUx9nnJqwJMYzYLFETjQKnOv6URx9tNke8PSqu+6QoS+
ERdsTc2Eux6t82FoXGKyionK+mPKEBNyh0glY2lyOiijO/iaydT0MDATJ53zrQHBUfWIwxsKrfOj
GnF6hHpVPziaazGCoyR4O3HWuDDt/1AkPHzf6Klo9zoer7QoYgDgJtUORBhmopVdCHAwOMF7Fukp
d4AMan0wYLZXaQ6wey3OpdayHE3ukA2ZtjuDPso5QpF4ajhXStwQiJjzQXM/r9BcfN60LTlkF55N
T2nXRBp5lzzSg6eEuQgerTvvScXA1kz7GUABcSGtobgbMJSzJe9PB3KleknKh5zbpP2KfwVdtuoE
IcUJZqOW1jkJCu87BtYR03uR6TYHZCZ0jfx+p4EiaUuZM1AJ6NBDz6UIGIalg/dC1MJnjQ/rzHm1
1/9qRnGtrPnbaBDJEw4hN+E6gvoTjrAiyD8UkMNvR7u3b/PZb68QWuhYp4J3DaeAwHqxIdUhM7Se
WaLSEKpqQg9cToAmsZpCtJLeL9gb34YwXG0uKOMMSKU5/PdprJkeZMD0GS/ELrwjbiWtpZWCV+xd
pm78yjydUBAD/RcNO+V1Lz5zZxP+FodCtVBpOlqC6/tFQOVWcRfxHt5HpfoexStSkBIABhoJeQGe
+S0aC8DCUvhRhro9rfG8i3b790JvqKW8l98HCYAtMVUHCnOuOrm8enBUVXRijzWpaOn6T07kn/pk
PxgiKTlVhXQQwnHYiITxpN6IB7D3XTVphvNZVq0VpzChhXyoWmZEog1UATgwzDqsYBAkOg4eWZfm
hFa8yMTBKam8p9jufwwpjZCB8YcgRUqGroGM2CvJNr2BC25l/orj8Yd0xpSUMSKs6eVNR3T3jZWB
haCUzNzRRQwp0km0wiQBoYfwhPTAGvQLnGcy8gYbgHDJ6DkShS/Vtyc3SRaoUtUjtmjxKsOLZnrO
ptneOx+uIgBZd9Z3oFRwVh1mzg4RV/eLYWrBdB1wQIwnNwanMbPbHdzOaR6dnZpUNq4slEIKOhNp
I5fKNj7Z9yY1rjM2AMYWsJgxJMNlRoFkbbIcEJ/z/8QfmnIaPxvC9ms++7/SiKmMMRwmXrYkJ+Yf
gKOugjIRzQEYPggbWCqZE3CW1ADPgGB9yANg0gFnV/Ce/PyWsy8kr8NOXBIhCmVPWR6yJESGupKF
RpYuhcmfMJBEYOhj2d7tHEmsJUVuzh6h9Jh6rjtsao+iS+Lh0cAgancMKdBEFiujIdAMLJWN0mDo
0khOangdMgAPHj23mwv2zO3G0xyItXEl/aih2Ut57YxJUDi8wbOjUVWE8qFzz5hDAHqd3/Q104Ot
k5C/Q6SR9W3U7oCbTK4/mgApA2YvJkBXxDwNZ6Ljka8U3J7tiPzHozrJbNE+zSVCXliT/MRLJecm
Sau3weaAHieQGKRPsXHcCGI9MDcIjv1/JZMPLmK36HwBdZ3BysL4BJg6GCLzeZenLA7Wxzph1z3W
cEKfQM4c+zR7ICDIq3NuDkbsT2RHZDgh0y9swYieG2NnsOcYyyUSgeaiIFKB5WK68TpqQhJiK5a2
GCEh3pQYFUplBC3wlvkeY491zfB9JgQppm5USx7Tc5bysawjCv9RwRS92qwEK51RAjsIhGkDq74a
yn2MKrDKXyA2cR3p5mJSS4q85MbQ0j51nS3v8lblYLW5+cm5DL+EylMf/a1JH4D9ss8qCER6TTpz
Blt6kJ9vYj7lwFvxFwDx3L8OtII4K7gBe4vHuRPDS7Acampnto2BP1jEORM8G5/59DW8cQ/mhon/
mjM0L7RwkD4TCbNpdhbXZdSDlueHvik0PQghf0C7X9SM1veeqFduAUwH4lIx0lfAkkAMd9bo9cKA
cNo7q0z5d+L5oycoGvjW0EwJqZfnnz0igYvvbeOj9slKdIyiGrPSsV7sM2oZUc+XTZQo8aOHCpk3
ljoLTVqNJJZikomS32ItPRO6bEm1cHDU7uKszeWwQiWmWgBUgAZdoEouQi5IajigCmwQNZqg8AUU
U0bMEhBo3Sj2udENHwx73uxRnxF3bV+oVQsPg7iwq4eHuaA5GnLpfoQ07eZwjoKNeFOaaunaY7ia
XfTUpGIhIT5DblTUKJAkU2GJS1PLeArrW5gFFEXiiJaKN/5BPTF5+MxV6QFWanSFL58MLXcYabPl
8VFyvDVaeseBEicFDXH2k1n2akIOtWj2RJzQ+dlyvRoMeWQ2rzoBN8Q55cIOz+kj8PahHZCRcWHB
u9Jm3744p/4hGacPuoIson2fv1KCw+K5oD44MGBQnF5XjzGC+spW2fa+XNrzBoXwzC0TP0Yh0g++
lLUlBxXzhZ1lUxI/BMvP+/wliJMOIT80MMdLioQN6eev9gCpFw4hqnKGXqOU+DLFB2eDTMyqAioC
/moOrfsaTw59P5xspmxmLEV1BlWqKOCLRHUaQFEb1cf6nNV1Xnz1pgRbAXcI55yupBCGT8vtwe+L
7xDj5IGXEm4Mwh61DTY/sCmVoBPNCaZpImmtxUbRHV8Ba5yHF+pA0ZoGVDhM8igyNaueZDwA0gSp
BFRHhusgAL8o8Zlw5pyVtCJ9ocR8Q2r15yR5eT55FawSHrTk/LkTQsMO4gRKSlYbhJ6p0AGjYf/o
aIXsqtTYuQq2IHbGyiM7iWkMZTpdFHRWx/kWnw9gDzosLM2QM3ylxPKf2riZgTkpXWCw1Jjf9Z+8
dRrePXsgN0buiMPntcP0XduB/JsiArEMi1FljlNxDkQnxx4CelKaUsJjx33misIDu4xiteYVuqlO
B9E4JdMxepoT2121bd8UoGwnuD/j6C8Jaw6ul2LJ71WcfpJsn0YLkmrsUzMsnCGDMLzIcdujm8QB
irvRyyDdubSetPjYvcHvMFR8SAAYmiFABXBGNNFLZd9tjE+xpoN/KkX0EWMiVkAeJVWcfxwveIAS
/90EdJoawblAxcc9zdtEBUGzQmfSz4QuOd4qlegyQxxDURR9UFaiw3yCW2FZ0j5jSSelvrRUmguR
EQWLUYIDjurdupS3QbJN/2HJxDBrIP+E21JdRaP/t2DqjhG8cEFEtodQMfo0q6hGWSVuEuJL0iSi
t83FyQQPNdnrw112BlsdN8sNQnQb0C+sMvxWQiGRupzdLHTSWDMUsvOCsZDjQjmso2mhPjdMrAhe
EApmRKui0kg523DVaXmFlSW+p66YagZhsxAhnVGIKA9pWPy7WucrbQ+H4rLJlO/iyI2KZgEM86eY
HA8Jnv+8FdCGQOhZvDz0bPw2rGvgW9dCIvh651vQOFHYOmQXWguYG73/FSAUw0RYWDGqxYRRHQIL
XrgGanFmVVl+fNv39Sf6sjeEBbzak1kIFlzp3byKWUgznH+gnvEg5AikhpBpM/pDZojnbcE8iwae
Sh2zLzpQ9MP3MxU8vF589Uwj9gkHmI/rId3+BROyU8ObuX2X+rWXMWVApBarMRInst1RbkM505vJ
Cghc90kvKwWv0zpfAq8YIDr/rfSkO3HkAhvyeAKSEkADqU/6VWOZhkSCd8hQ1cRSk8/QpU/sKbWV
sVbHxt2Un0XGWMMsiauTUyhCnKGTiXqJr6TTVOPEZmpqVcxl/3OmrHaRy9wKcC1quKZL//QTDZXc
QChoiHpwKwko00yEr1cBwiw1t/a4gpkC7EjSYXxghAAFoJMSCRNY9IGI2RmoQugTzQhbXGGQ8aOI
RDErAOo6kGaH6xvEcQiqvvSlTPFn8q5OcXBDFwMi8p4sXOoLCMfGkqtjHl+6ytrrMNnnu4B8MbLO
46aBLYLYy5MxEzfVTu1vN7tOV1oCr/bfk4mfRPQSDHz9q8rbyC+BkO/F8gK6Cv/B1Ed54YvFXI0W
jcmqQgfm1s/m0KQaYjUHGQ5djSIfoMzcOsXSAAL0qbQGgVeET3baEwldYd908tTy9vfWwoueRePA
JP3dWc9gJlE+Yt6DLDmjdGepCE3yCsMsrdkUCvMHJWjaM009OeBOq6qQ8tyoBVsfus0fWd9WH8Yg
W1loKBOiOqOOxvweLkvJYx3y/EfIXTdMIm/B2ekYYjqqkpJMWYKnGRHWuVt2JrN/s7J16n5jvcIs
rlCYpNKeWh7LJmPlhKHKveelwe9mXMOHej+pCQI+mjt1aEayu2SWMbFMwfVMy44ICgbmMVBrl5PF
MBNd5EYrkxYiNBr5v0TkgE7EE2J+cJ2vOPfRCofpVRdvx3rVi4UhW9dlO1kXQxHYfGnjLSciJUAC
IIYZdlMNSRBsm5FlxCevpia/zRr7mOUmLq9Fc3PDPHKhPJSTlqjgi7bVWDEon5kQdbqW24NRZEPc
IMUuGHUCvOjgNqEEuj+l96dJ/2T8YbjDxpnjkyMtqTuUKF6KZ6oC+mCyyJXTDcPiIlSA+hBtiZob
ZDOV0057XRE9LLma2WcsVwF25FAxSjXcZFn9VWSMFGVE2vRYvsD2gnBwADgjh4iuDl0gPqpgg6Yd
pQcaSFYuILK8W6clDAn/Ufg+kHAAOIRgtKFQYup8fG+S3f9ZruOSPYfc+h8NpKFn4galXukTOjev
fES2lzwnxxF+j5HbdLjRw9AT9ysXvvDNQNBCIBsyxXESBRmz5ncvR4pf43xz57WM0xsNNVyWJrGh
mJyLBin1WIxxiFLCF9OzsI3IDv7BW8cs2SUjkCpefQOgNRxgQkqzYGnxw3/mmSQUBuJmq873WZQ8
dQtlae669WOyA4OCufJ7Ey7EsC1/JzmPc+tgojvHPAWOzX5ktkGvFNyO9Zr2fCcnZFQZTzTUBMJm
5YAzJ04Rj8hWFchfBfNcqLIS+2i1uaKALQUGboQynrkjzTCIo1q3pb2Kl23FX95kjyeWoJ7Hc7lY
esxLdNUtJwBygJGfP3KxO15ztq33esOtQ1Gcfhm6/niA7dEyr0dYTiXb0YBO2fkysP7jDhk2G1/i
7ZvuoD3B9r+1I3oFG9Pd2EXSmfYLYK0wRXUsEfbgdtNTcQgtESkmFbshStEoPIoIHwfcBNZmwX8B
fDXD8EWghXFlf9+ebenNLOPKZgNyxR/v3aupEk5Bss3IiNfrUFkUBjcr74AsEk60i+yBtsR6Lke9
80/nBhzL75ndtAPhshc9L+Su5YYRsZAriTZQovkDg9FFnacbEkcqR+IyY4/GJo9Flg6Pje7g0Qy9
T+bKoxEo+oAWikOltPFMOb4qTJZ4TZbeDYVj1dPDhvlP7B5Ner0mGkJjFcZLfN1brX8u/brApqVw
QqjSD+NXzE58aJ2mHn5tSLjb212v/t/sGL2/KJTP+uqkOLz1ORf/FBsZLsEecxYaq2xp21YQ5LPt
hl+gHgHgCtsMrock54qzNe70rmNmPZ+rnnSLVImK4aoueg+1TX0q1Lt1BEoT+qefQuv3xu/byUNM
5mn+cnZ7RWTFH6MOiKdzEQPf9mAgf5OUz89O8716mhlLPnhor75tU9mwMIcHOmPbaueOBmLnh0VX
CiV4ARL1JADETfCpx/uYdz/e5mW43uJL235UndxkRWuHBVTHtIBB+F0hOwgcUGRUNPLy6uQxXcgx
UN5PUhCP5dlu2/Bfwbr6j+cki6r6dkVzUve4o6Q4UP7FyRrIRy1YT9wMtZ4HBgqcRhtBnTCmx3G0
94KU7WX+OTxNNXebJnsh6sZgOEPPibZBDTkTGjmdB6PpqtH1dY2JXXRFW5aiAWNTCy+PbqsG0sWe
tYI7j+oZW5F9MLeHN7U/jr3qfxTMLO9M6Ef/AjaRnHy1T6zYtMiBqIMARF1eNB4TNUoRuAExyE6P
980HelR9G4qmKA3Yh9AQEoFy5olqOKvTJwUJDG4WPabTNuOpBg4+QP5uMuYXZhzJFKJoAr2oPyEf
Y7pR7sN/8IXUW3EQVUxM4SSqxT4DxM1rJorHiopJFNvUp0w+NikqgiK5EVePaJ/1M2ZV88uI+yK+
FUbn3fXKIj0CDFSNG3vGzNZ1l3b71RZTXbN4Lq/4e8zxoUCGT+wZG74NnUSVk2zcRAM/U0+4OUNB
LPOw+Qfla0IgMigaIK3gxgS2XVNDbiNtJnK+9LZ2Pt61uBChX0XSqt62sv1KH3q+2IRfkr34X2Br
kr58FDsuA8RHBftD8CCad88+OzOgJFDHFQo7KosIfUIBsbrCO+EMfsMVgL/HMDAr1/5TVPv+46HU
9i8kpfJrn/nj1WjLVJaWdtkq7HjYhB2dhytsg8j3r7paYUdEMZNWs1aU0dn+r0zefinLujOa7rh9
5/gfL4i2/J+NT9dGRQ/usRjnM5XoD3Zr8eVNFpCh7kAMs+f8pGgsj39pEeG2nKf5aax411ARfE59
uipGtTT0Bf8Hudt8jeCFYTURp/UvU+nlfj72/qrkZbK8ADqvSbrnopdyEU/ephEp5wLaZjLsCdym
Ltnt6LyaLjxOFEQ8PcoiLIawaRNttRr1i8UXpklYp0MXMiHQysVlw+viZ+uDRaIlAc8P+FduCQbZ
BjsZvflvGX3IRXGeQrL/ia0fbIqVwZQssfuezfV6V9t6vx/GoHhN9w1QMRzKL1Vf1Y94yBvCxYi2
bsiWCfpRiVNEYWyNQrxqzy8b2s3HMQpg9mSw3J3pUKb95NM5R8uLCSlrzhJWkO3SlaycgR/hv07T
zBqVZ3FC+iuqOqdpwwZ6xQJmV78WfFQ/AjSADY4U6CxqgKRXEfsGZt3PF6YeDKaby2gnzPjCEXWq
QyxwXcgnFERQdpCi4xQnPQ0YavJhGPPqOk5U+5HZAMWr2yBZAQ5d/N8XAewxw9mh3iM/PbwnA4z5
M7UwOFAG5PXvRphlQDfE2TZLKQ9iXH7SEYSsqQmOzjx24Fn8LgY0wT7S5pwbSde90+xl9KrUrF9U
wQXZIUI8hSiZYGsCF0kDr2NxzeKgaJ9/jORUQBVHgW4OkrFWbXkdKDtM1Bc77qJdyUXCpB51YKdv
3A43eC1fteX7M8QtvgGNYUWsytKjV8No/J80QTfDYJsFaSqlicwLesoZ0+sbrZlYQIMA1UwxAb04
aaxC9J2prmBhlGz4C87hJcxrNNZ4NhNMOXKNkVHuLmTgUpgjftxrKFAcssNW++vKo4eDIUZNHuqO
opv6T3aq8u9mk518JbnZzvAImmCaX2FfpUx0ZR4pHqQY8FGKe/V0L36xYpD2mO5UnSbiQzReO/2T
Fn0zXW3tqj/teZ9xKiGEA+1LiQ2R1xzUPchzLGaHdgv5XSgz92oSWkhrD9rM7f9YOrPmtq0kCv8i
VIHY+Urtkm1Z3iLnheU4MQiA2JdL4NfPd5rzkppMbIkE7tJ9+izbvqIp4BvijbV+rWJ2Q1Zpdhjk
TEsx5vYo4toLd121JsULlJRvlY/ZYh4eoxORjGfu34n8NW63Pv/6f98iMcblztouDYP/EZuJexk4
UJwJBnb7HzSX0FBb293IUyNmctzEVJwrdyZmK7/3hFC8NikkalixHI8dcVvVNHzwjogjEMs/RrHI
g07cmYsmEaiu8N8AYEbkIXUthZlvciFdrdmGANwxsqAlLRkP4o2oNAODNfOTCkb6X7BDV99N8dZ8
yqsYB1Sn0a9jPmkig+rEBuQ90wI07lcMkMK4TuMFGcRDIM/wDmHipbCQRr4+Zkgt6O3quBUxC9yf
6484v341F3x/gzE0ASslOlRbcQfy9Ml0W4NHjwL1tcCORgMCQFVYUBJ499jMcD4DH8UMCVM5Q0Ix
AAtaUB+bjY8kSUtCCToIMJWYyII27N8cgWXExk0gQPAzoCgCtqc/okvyIZ35cmbzZ3EaFn6iIA7M
jvAKwTbCW0RHXfrxHkxMswHfp3hFaMGkCHI+YcwaC5qJOrG9NsjnxAEPxdYCSmfPuZJHGM9XvCFH
RZ4aSJrSkLgQjheum0z9MJOkMceiXkGyER5xOJxffZscTD6+qVTQk2IwNIqU0zCDJSplak4KOf6/
YcyzO6B0HA18ZrebEDFk4Ie0XE+P+wwBz1aAfC4lBfxm2LqPpcMyi8NGs4skBWosoJKYC0BB+U7d
Bs5dVU8LNl60jPfTk+/7P30CU9nl3FjHM5OTSEzPVP5cSdb8kyW0Jf7CGXf1RG5P8wssJ0Crs649
DhRQQ5rxsQSjQUJI7RDre9DJf+XK9bp735tgfR85WhlFYgAt+hrmTgU2Liu77uItH5HARXdVWEuO
wFdnXpUcTl7J/GXka5ubKBuMOFRmtZcfUJLY6CMexjjE5O4jGQLeXVafd3i1aOCaSEHYyF5FVOzq
4l/YkB0mdx4uJoX+xIVpKD8KSn4AGAPQxIXg2DrRRjO8Z5Pee9DbmGaxL915YXsTzALMCBCWbezQ
3muD22RxJYcsjyLb1hFYmiV0dWqqdjzCnMqRDKLiAgx1YdCB7AGi2g5Cf34GivXXArezXRXu2O+Y
Jd5MS4YdQJhwrsO3eGx9IbyYu3LT03/FqvIHEtVe/E3hoAqJtDEJHQKqRUbIX7Rl/CgXweDsv2eN
wFm+DvKE5G9YbOOdILirYI08jgCEA1oW7q4c0JAuEORCAzgck10Ol6xigwSig5Zp/V8l1vZENY1h
KI6lEGhgHk+XN471jIRaViwGYZxnstNpYsCPbVl/jSlBjYxXuo8kN1/+8Y+gCGHxCqesRN/kmudN
yT2pLweXvarAFDPcSIAcpZOZveUFWEoXP0uuLyIUjBbMWxZuNsIAVhxMhEmcwCRMFWncnnFeIKaD
w1Qb6L07QWyvCgDdDJQPtxMO0wysWsNsjrI97wfxrHdYrBH3CMddTsge0w6ym8sKDKTgciOVUjfh
r+67Hzas0kHM5KrBgoCfZHwvSjbWgOM4M9XriA/hgxCMbJDlN2oMIEM+Zorp8gM2AT+pXv3bdd+H
dwUTOqB0/tUljKZww7nmj57SoLhp/G74XSm53abDEC3aJ0vD9EHV76IIzSViFpqfAp5Rfawvd8WS
NveD+Kw5/sFQn0kA81pOqatVRI6bLidSDk3LmOjse1n02xNhNvpRwUSDbOTSGmVHx7uwsBKU2m8m
WfMDLGuuTuWkZYO+LEgnE9d+J96th0RDMgxlNFRQRoP3fbzLH4slpjCrSBO5zl1N+Sp75mo5fswW
0HgK6D2HKyAqsm+Kb0HymhZGIW+XrxeLibD7heEiUyn64KgyZhadXhTyqyyCO8KR9AXzVygbE8tw
ZEvC0a5gcK9Moy0Nwly5EBECy0s5B1mXvwHydVe2QC87LHWnfgQ0ydL2rkp138YJxS6o6YD0PG94
Fm0cAQU7Pp9NzGSxKPSS8XKBuyKokzd17uY8JFgCQ/+Qbn3ERxC4kseylwGTB7VzJPlPDK90h6VD
jGRsWIXa407MkaW5r7S4jBN5vFraLg6fzY/XBpVggm/mabJWeCXMfvNJpfOhAA1+Jlxsh9b8wp8v
VCrvEZTQ2UR3RRbuHxLMO8GFlvhHuQnMvsBxVS50VDMqNTs5R/FLhYDkQPp6cTojP+Fklgg9Z1x+
X40Dy7THERot0gqPbPsjT3naewr6lcdi0X6U1GwyBVFQdzyHDGXkU6Oick/fejwDu4wcZ6rLmTiH
sPo45uydGGcOAjFni2iSbUHSgzvHK/KiZEI0uryVLUhWuA3Bp+HEDNci2sEMoXk77D8SQK+ogpjs
UIEx9ech+0nCGuB9Nzt+7IbeeZjn96hG9m/MX2p7ADGcaAHqOSlCPrpNta1elhVy3nPpVz5e5YVu
PJOwXZCTmLzBDMUU2AdnHkqZSPE5cgJL/2JcZRfhq81ZMQbnINAYOvi396fwwQF3EajDIzFPujYW
lFqzsvHXeJGVInumjh9hs7dPjLv3N1sYbMXB/K5MgGg+u2hD0I/4HAHIO764gbjCFtyVs0uhVzsM
wQ2rox75s3nwboY9F9RGNYlUmlsQgti/5VrE9FFgoe2+/DaEcD1bKqSqGHhHp/5ya6IqFNys0YRB
YwC+m/Xs2zHmB5r1gLEtx4UzbEiaAEYl2WlGIJP5XhVw5kmz6M6kdFxtiCdG6dDx2YV7Oloro7FJ
h7AmysMsjQbkViz++RJhwMKLTpn7tgzA0ddJ1kpBYtJvrq7hMPDLDgiAwLtAmoF16K3SE/MNZHdA
nhMzVY+ndaMsAMtyXxzMBpBvSJTikdq6yUlMBVXR/jtH3FhM7HBtx65cJ/iyQubzesk9Ag6yimvv
W7Zi13bkz+eZBHJzgcIdeu6ZNVieaHlKSGQAKbT5Z4R+ZuwGPRjmPAk9loKC759ZORoVw6wqjS3p
xxLH0c7ifAA3fgDFGUoOCMXkbilFMEP270MQUtvErOtNY/OrZ9JRZbuY/mYuybSeupF0jQ8chiDg
1JYf4HwGt/UG6FRAiYG32EZ/2KjNrdfzMJqAedW2460y1u4+pdrCxkKwZAnzuTUDB4PsByIMDHdv
cpVT5+iLWc9aGLk9/JRNhaMYM0dRisXwdOlxvFsiir1BTIst5hfDtwc48E70hNwRuD0xIkWYFu2h
wjDNhPxypCTU1dumAkNjuu+m936Yh2qYsnqiEp9B0wyCo+T0CevuecFcGP8kXNdCpfPCIZITBEq8
eXf6tjlwYDP/c7wVVLtsLncB+7HMoqthqgZ0dNDDB58wgUhCkSxV/bBU4/N5aY7P2CDQIRMU5mTd
WCaUgUEGCYwj3wBHHBH/9mLemDyshpOWiTbxWFIxYPsHD6LBSg5rD4goFMr8AzYBgyFAojl+dp1u
t5ycFjfRTtjcUlrl5kQlsZ2pnjWkQWL2O+qDP0rWG8ealbvnt7ozrJdowmLKTwNIDpbKeWYBQazD
NxowmBMuemGez93Z6c+y92kwxEHXgNoxugctvul2ZXS4BKf/MgXZmvQpv0hZnPInS1m4RTVzcyaC
vzN//T4Gy/sCAY84Z/Zgw9S1PLn7k+NEC5tjfbth4m95thhtMSosWcgMNDgT/fM3m73vsoFe1IGq
UwvD6WSA/hAl8ObzjS0QJfytYSObc2C9e6vqF2RPmmd7zHF38nKj2oD1iTMEqdDhnmtnTBlIhvHp
1a8ZGuGdzcvBdUf5zudTv7+7UG1C+Mlx4yadwyyZoF3TEqDxOljQFUqyd/W/gJxhAhohmjpjcD4i
n3/s4EwY76Hh4rxy7eUxE0Xgg1kOuOcLKUb7AKrDg245weFI8ESiUla0HXvOtLRRRJF+dZM7sTFy
0iGg2EIz5SlyEM4kjvPMsTHkwCRhMQyn4+FSjnCaWeisc/A0K0iojHhcyp9UMHYUq3yTN/MAtv8Y
KnfVajsyhAmd7aRHm/C6wKGYgdOJUxdAuIBrwhqz7FmUgbQIEv/IkWCcRP/12SdmD2x+oarhooVv
5RfRS6Mg2dJROaeZjikRuryFSzOVy6wPtAi9h93OCeBeUzhRT/CNd1BheXiDou822NIRSc9ZoBEf
wiC/hhfidhqqgmo8WHbP1VQtEVQ7s6i1TBAl8p4zCVRO9HwkrXn4SXfUAZjRgjcilP1gJXGDWwbH
J4SsCyMRcoojzM54qPCN/kRrzG9IKDmv9MBQghURO6tGRY+smUB6cH+c6uq/CD9awPkWfl80aEaZ
klrFpL0LYiIYsMaTY7QxbSqO+Pu80yFOTMMhDnbz3TjTJ9RrJrS2ed8aiuaGmCfvDEB4ZM6TSqwm
PhLdZvhs8Q9tQMbkGHME+fM5YpCfxlDV86LjT+OaQpGkITVAQTbJXKWDkDDzuZxHbGTMKwg9ZgbK
/2VxUKZp2bTRBiGtgVHi72eGkrpdpdxpNzDhFsI4tGqQbTnt2kHMMl4ONYRohvUp3LqO6c6O38jw
efzk99M//FbwCQfbVaY/7GkUTjQ2yE+jLwYctIMxaajstZkBASBj7BUXAc8OWkPl0SFXIsXLZdtM
g5ad+69rB7Df2h/QfjNXcSUF8AU0w04yC54S4xOdF5Dogl0ZMShYQkiCLIt2a9gQhP9so/PrSBsZ
hTArXIsQeQZtZYDzx0rtRsw6aTecxxyp6uBwjY2YHgpn8U+c1xdyYnHoMBtPM0NgczOrlmi1UbCY
T8bGdQfJLpQdi4GMSIw5VFLGCjOnIzWIS6U4GHA21YG76MAtVb1JUxXlf425bhl5w4U7tqsRkPyJ
ODpv01Cr4uf5e8kni4WHtWjCBr4Kj4oeoMJvFoTtRMyYlz1aCQy2zm+DWeIIG+V45xnZQ8RJH+yA
Z2SHll9wFZlhS4VQWmzZAoEqiA0NAcBzBxM2J7/iCxAg2VklC4iXg1snV1lVZPwFTfLcmfrJX5Iv
FSJFvxdLTU0mskGyl8BDbdQdFTpMZqDTls38l6kY4Fww2JI0wgyjmbQChJby8djjjAKVGdPpzeHm
hPvjkEEPsHlPy9gBOW/yFB25BFfJpHFEgNxDFSjL1Bbkimk5AITlKxM+1X9JR/y1q40es8InB9aT
Cs2eTl05km7DFjNLJe9I+TpWCcL987WtXs2fmikBNTXHOhxbTQak4MtFy+m0V7g3sBrBEqXEYZwz
BJ49TRWnwE7vrIIjY7MEUZj8C+NUSN6JuU6YvEEKQZI8kSSvdG5+D0Mr5Me4lYqs7dkTUca7btvT
K3M2/HaO0Cqn8mmHyPYQBvHXk4AbnMRoHxbO2aKbhpsaHvpNltGruIDRMCUOJQH1mOgCmPJ8E2Rs
joe6SNuT2hx8FeCfeD1FA5OOEy5JIas0K5rPLcmoyIh8hlvn6ZvUDWY7kXsy2lm1Hc/F5R8UxvML
Ss6zQkiomyhtKQ0BNqEcy/WI0aQUWi6GYuYutL7+5L6n0rFGHJ8UFDzJisOSWgXA56wxao9CS1C6
yh8kRD+z8ohZHlZAu/hpJDJIMBREVIYsOP1zoq6AWWZL5vcMMatSU0S6bjPD8Fb2Sio8l6Bfuhgf
hZnbVAMGWi2kIbU1ANN24ceW+hiDjUWO0Fp8ANUns7leEOGFAcWTd+RgZRiHPUkZltIIDIcJotjD
RhIr3SoPBYUv/TWCYIPAGXa392GKFsPjJHoGQsePS43XcKFfgGdHH+5rLr0AgSN6Y9Z3LtqHNYnj
Q3rW7Sv245jxX8cz1Hfm7Fg+hFv1TcqwFAPfMUHjBFP8F503g2TwQ7mN7GoQeaAvVmrosHbRKXBs
gObgQoiELbh7xOuN2Rvb019UXh5zZlvgegwjIwfNlUHdKKc+Y1NEO26TLBQ+LK04trKv1B8P1vgz
I/k91uiYmGPhFTNt9e25Dk8cVvgU+xM/wuSojkkub5kPNSpWaExY7ThYwLQ5cwKC84HEKnO0OgF+
7dPqdDMwKEDN2fePvHWYDrIBNhusKEGfZ/AWWrw/jmDPR3MBgDTrvWQVl7zy88JkKR66yD1b8zzO
AMRtucHD2RFip2MJqgL94BH3lCr6HhzxqfYwDSKpmJNbUiR//lUWdfUI8PAF1cRHgzOiOaVq8PFJ
x41mlCnWnKDXXTNeTrHAbHGUDdycEMooxrIRxuzGNApLT9bmuQOB8RBFC7ZtQzYAx/rI6mYJ2xyZ
cMiffkBCnVkmZTNzbrgSTKBajpMsAdmxuFcgPPo+psqY5+OHdZbFfIyOpPXju1TubvBDIUlNHNzA
8a/Yq6ZQULmCc+6Yh+pClYfzB43IkYpABeaVy3rmHSThernrUU8inIReVx7Rt3C17X41MYc7kb/f
QJr5QT492IY1bgM+CnjHsdzChMfqil0fsNWY3HFFBLzfqsSf/QqqepipIW0DGRAyFK+Q+M68RxRr
CdQpXr6uGQhX80Plwc0xTlquQD1kzyyUnVoI4kRNQShj1jbmcXHAuYWJXA42pQLbtCPoJKPHcgMm
MGOhUhZmeLFSG+KxdEs8LMCrDPnNQdeSt6KQC9MyZsdhYrrIWQLnnJpfNoYk/zKebjiMZig52UhH
4o6ktg06yMYFQrqisIzQ3g4YHxv/u01EAu+5iyMGd36Au04pHDnRP4roi7lBqpQxD6SUu2AMVHsJ
y41AcchvZhY2bi2s7lOBwWlJgWB4WLunc4a8woQnZREZ8MRVl/wnNygy5dsfRRrsH4qlvXBjjcCj
KxNNh6PFux+y7bGmgew+KOgcDTF1wYbwe9JB6OL4rmt36ZvbCy6XXMFJCRP5NKoR2mAIJpCN5Rma
Xlj80YhlAJepKYtdQv5cS7auoSCmIPAr4FRbXb5MEaKaGvU6ZJsonqxqZii3wB/U8/Mxy+jjK4Il
BBHKmV6ocO1FA7S0jb9EU/UXmg7uH6WtawgJjYequOZGvxw5AjO2YrRxjSJQrT6cyaS5jZcpP8Tj
tt34J10x/ilnzay47xwDlQ8A2ng0M0mDS/tuSzUCQLsDZEEx1zBPGi+g7+24O776O2Jfx/MKacvb
tr/lsv2LVUs10lFhRAlHPx5NmoVmkPX2xJ8TdFQ821zVQBuGDDT/Hot6TCCkRgPmqXDqo4AZuqFD
WUW1hPoLlTDdEJQJ/VEZvEQzZ4XdgNB7msMUpkgq5PsU7WDmpvDqli4KH0LyVh7tRvKLI+QTqFbM
7lj5UwjMSMUYoRtjjAptxUwHaJWjRzqF4+Uem+1XU3iMOnOkhkn/b4vVwo9w+yj4aWFxhTTLLWaG
67I7IOFDjFq08F+PaBgxUwKxQHzgoZ48FNlc3fd1rZaNmTVTQgm3NHTjYmvL9AMbDTAbcij93+Ul
2J1/7pjqHZbq/25Yyq1bxqj+EDMzvF2UFocykPNF8V/5eYL3m0O8egglnXfJnH1cLkzalowFMACj
QWJkxudGMhvbiIhiQ6cxZKO2KiQAKyi125VlDuUN6khKO2gTZmOjIox+0CQKU3R8D/sLg8U16m6H
6Dzf7D2/vk+DBMrt0NHxZcjCOInfjAVnoVDmFIxFxvkzCGf3l1vC8nfWaZBPjNboKMgrkeGEH+fh
APdHYaFHbX6FeFVB9CU1IKYSr2xf+wEHoo2hp/y7+e3nHVHkKFi+OLKsze5sBBB4NTOH6xHhUdlJ
JJaBM6GyBhRTOgGBtR56k+Hnwt8TUZWkLpJhCxm0KkDA8tXchFZ1O4ENYv/8NKace1c/ChkEAGM3
T5Cfo0NZjS8TvrNfMH3kTA3U7Gz8/8a373n0A4Yo2DaBM5Z4Z4PNcMPuYYTglQNCk2nCBrLJcAJH
eMzR76qast8QGAWGW6ynB4emYrUZRkiWAECoimNz/MsCPo5rNKcvhakgO8kwusAFL9xecjnNWjtW
tZozp3Ah/A1yjJtqaXxmRCL7tUAH620ByaECe9pwoRqe1Mbu4fIRR9t9knbvIcMgAKR1Y/vmDQuG
uUn5ihUlyFUEEgaz/NbbxKJP+GJ5kbubuAnITF2VUKxBAWcZtZrNB9UXuzNnhUYcbSkQJsErjSh0
GvoeI+nrZKbXVJOD+K6Kqd5yv4OdviKhtdGRldneSlWV1nhK+R1YKM8BmCTFAYtxKyi6kgds8mwM
EBmX57luUmGH0HEQtoSgFQ6//mjPNx49lF9GOJiT3eWh2Hom+QJPRZJ8aGdieRzrQOz3fM8gza/o
zhgkU0atwI+Mav6Y+yXhJmZnEAUjvcgxnZ7zGigdshb8ro0CERqK/3hquppSihNmEDGBlltrkcxB
LsFLkWyvKdY4C2gC8mgGv+Bn8FjxbYvG5C8/w5xPOAK2R5hbpHP46i6yzNsx85ZQkt6AIgr834+a
01vlqfw6UU7lgeF1nFZG0oDv077ohz2nx+Xy6dT4M1GLlDSVv7U/soHCrCJOLc8oMErifz04T1CY
39IeuyHn0QzqP4172CvVkfIYMf3MMUSdj30FzX/dDB8W+H8ceNxkbuSO5SBEox9z71ZJ1H9VCku2
V8DfVLxS6H4bh44h45ETadLTPXFWyAruGq4EvxiVSPFKhOBvPguH2sTtnDO9ZC8hVEKAy6XQdljg
UHfgQPM1uhDl6ccMR8ztK/dYEhYKbJ0cDpvoaib3Bjb2r8UjVyTgYv5OJIpc2fxYJ458OhjSgmpK
aOdPFLTqJyn438yYblTYlpguHaZeg7TIKT29zyTjRrFsLuQwxsEEr5ozGxIbB6x9RvT/A4/IPzIK
QEbOcD86/ryk1UC3S6tLR82mxnlabH/KLIXwYGINfowCEEoW0pRah81MWYpFKzwRUz/lJy5JKoPw
NWNmRd9P2T/iCvpUck3dn2IIeFxcb3iCMigaUfZXforp3YjvsOyQErA1/wKiFvU811KUqQElwLnk
dvT6eneITzHFSEMODnEoPx2I9scMi2VUp5C82iYE3eGLyZYrx5IGw09b91S0Gb6vH4zeSZYhrdik
gQMf8RNUwhE4jBt6afK/m1P8ee9dVp8Rz4puZj2mi4Q9PB5cBPOSlqXu6hNnC2y4xUwKpo5O7NK3
5Nscf9DCvJYaapnU1yVSJe2WNzTpzOSQPTy2ynmHrJvfXhqC+gbXpJ+oeKHdIKUB8Tw2mA/xmyqJ
bcRRMe2xBY9hpcc+hSrPKI7yKG+r6U7ETzPqyZCjgDNyvWQlAhbIROFTVaZAf1SteUnBiqkG5KRS
jgBKFMGOirFAFn+NY59Ss0blO26ib9Y425uTZOhkFxCpXb9AR0go/2lwuZ/8/C+3RcAC0OUPNrsw
kItyAKrojq9BH/vO+gFbkITNDPOtlW8vtGKU3lHAyUqALDXnisQYVbBoR6wcPLDveJbsgDMgrQU3
5GdOzFL4YLSiWFfCO5r5gjORghY/Iv7YRY9EYXP5Tgcu8go+9kyPKL45TUT27jaKHnMqBQBZH4Pe
96DKH5OCMgRiclvzl5fUex3q9H3c447oN9QuZN7GK5QOEO+shduU4OZ0Xxe6hcBbV0BDZlzB2+j6
+IdNV90AxyGL+fw0oiBZrG1s9SAL5Zu6AFm8+AEnvr87ncD8lcQc7ZhuyJP4Eb38F3+PfWV2Qp0b
LVrasczj/PLyI9szM5CIcGy6PXa61HZr6n1N6JZfnI/O5UIRVMUUZd7i/6HxQGCkI5h2Q1HUEIlQ
Up8O6+kUMDDilCMN8/kaaaULpokv803n9X/DKzs+4oxNp3tW9SuHNE5GyGWKkWhnZJJsgj9jsnYf
qU4ZICU8uqpFPuZxst6csrbGughLWMvcFHisvs3CgtuCbVmhsr6CawRJOdajfIJrfOEUbhMtshIY
uPExIuOmYTXnIc/QruOcu74+2MiWpgz0okaOnAfr+ScesO3LMhTBw85bCEnZQ54dM4xH2mGcf7dR
w+WzUPA6WZCb5sfvqIpo1rggfpvAiWOPCdTAfaU7NWqBliyL3GE8nzOaP7S++gBsnjneQdrw94EQ
puWlaBCj7vsbP5PmVtm29lNs2Ai5gfYblo/l6uCTAP+LOFOdv9Ec43vBQ6BuLj+aEotSIr4N94V3
M0bMZphAg6P9NFkKFS7D51RHS8Bh5S76NYuKuEl0pY23iCc0jdDK+EsHKi6DsGA4HZG5gq8x5hb2
wybOcKUeVzDnbITMIJLuNf3HjN7kG9bi8HkrMz48itHd8/f4vuxqmKbQPZixmikolc/m8VvHHCQ2
v8jiBIvnA2GNlLjH+c2tDHMMgGK4hTOfYCe3gGpKzInMEXsjlH0mUSM/ic8sUZm5tpXwa72Z71ek
FW3K3F27Ggbff0jvehedAns1PpavvJN9kX1pxj2w4wKwYma+xn4i2xiYJlWX7R8/EnDJKaBvoSkD
RvWABIA0GU8JZxWqSERSj8YAv37Qk65RBZiA1LCYgegxOoN0bCM7UkHeLR9yoNA87OozilPoFICh
dGAkUPAPh9oaIhmrOESJpodGT5bKahvjhdPzPJF2EbV9eZdqIgMQ/LzFvMxBKVNNrRZK4TudR2Ry
vOshbmo7nrzd7hb3j+f/Z0CyEckiSmVKNaScoZ4YIgxI//XSbnc4jVDOYT4Ba1KRIyehuK1GiPay
UK+ISbktK8RZVBI4fja3x6rubwJu2qdlz3NqAnaM8aZQyiAglIlC2MANaQfhyOiXMI5nA2ZsV2QX
3ORaKHsXvw9FPuLFQfVOAJH30ijucn1AgPFvdGIzp71A+uX+uE7/YZ+0UZHxRkhKZVgMQyuLZ0rc
EWC/7YA5jCiVkR+A+xEuNFa3yRHLLDUh65NurCQUTM2g4Fv8wplJADgw17vCyUfkpBSDwKkGqWQ1
a87QFKQ91HhQIK/dgXOQoqKNm/cMEMG3a25nohlu0R61z/Qa/Aofcy6k4Sit5E1qAD29zvu1XdzL
mt9FeJTB9uspJWv2R9SIZBC3UNN0ZlD6IlX4c/0SO90q1quYy5aGABHG4FDS4AvrDfFtIFtKfrxj
YoP8vfudz4KFqXXoUnAo38PgB974bLE0GdZqplK3/hN1gH+7FeLGjFyzy8rRm3oAzVGgom/PvULD
yBlIiINJyBpxX0v5raJZ+2xIbIj0/DadBZ/SGGFJimOXjAqM7O5nvDTtYqt2EKswMdpRPvCoAO+1
oZxsjkYscZhyAizF8NwzzOJ6bTh/wVuZB4S8iw4UDaicVkhmEnuXsjN1IKyLa34bZcUMS5lrMfIT
TGWdttshMnJEDj1We4QYWR73L1V/xDYWtjiYzf0A2oA7H9z4YZvf05h7NZgwz4lO43vZAnosgwzc
9vnrlGbRzbLP36uMPs7o/JgYwbrsOM0ywuNhXbK8EY7jPMD7JjsS9WWt6lgKWFSxzEQSNWF6fRtU
6Oel5ha1CThV5OlblV0mZmYcoCtUPM3aO0JjGXy+bZ3rv6YNjemAGvcWJeweqS5nfGhcBay37rDw
oybeR1+8CWCJUTs5SMipr1xRIr0g+tN9LFZqZNuvLAK5zVBfup6PDwsLzZ8EwHlPtd56C5qWhNU7
+NT0JbKam0W5ewsuRKD2wATVktDpXyji9mv6E6sZdMKO42A7TskDQaIxNqBMYJZT8mEz7kRd/24s
eHaKkSxSiYS6eDvtECi7GNK57+QiuNdNXmsNst3HVGCthRuWAbjoNqNbTn3cAGCTFTelDNd5jZQc
A0IFN9Pr4x033e53XnJX+sUPo05w7LT38dImd8l+VHBPQPhatqcmG2uc/0i4SG8hX8BIVpDzsjLr
yS98P0MM2tmHi9r0usP5MQT5kS9cQTffkLXht5ihLpq64sclIEwxDBjFhvTb9xApfor3mNfsJjgF
nH7Lln0K1fRGe+Cbcge6O+Q0qad1191Nx+F7Soz5bbfPIW3vmO40Z8aoDYgZYKH/tJZo+CDfpHfD
yqLylonj3oXwmjTrAUlnjoEx6xPVGkExmBUwXgCQY+gK2/mCCSq8lvnBHlvT0Uk31JFfoTYAm2V9
Th93whcaPrzKt1NPMOgavFmMZDRdgrcM521YMMvbArh3mOCw3sHRmx+8jtNu2GhRFp9yZYwAKkQv
R7kIYhIyky4jjfQWbhbg5vmhnPnGNvH2zySbUw1d/tkuTXADIBxQnhP8DEEG+yqv6DeQzbPwp6No
b+eRGGd/pFO0eiYqwMpMKOCEtSbTu6hFQPq4UQ3++hLVbvD/X0IOG2YFTDN+adFFaG4ZtCUrzbjq
pPQyAoWSYvOWrfzw8cgN5sP2hOHBGdhuEbFnG+rnYg9q6TGk9EWy8hv+gXaBIeXekCvWb9hjW+WV
vLDqwqgxP9WIBkueHiR3ir3L0b0SWsGFv9czmFglpm8wUlCewDYgsupuXCZwpphRGgmuyyNqM3pA
5rLmFely/i0a2K2RX+OzDL/wGwktODMPcfEVYREMLZnewjnhwtLucj2MESfVBukA/hdhSn+hrECU
5cfBDyqa7NZl6uec7KK0OceASgSohmFADtSZNsVa35zHnm4nXbN3DBOICkWO+dweiwlsqtqhIB9r
nJ6RyCAjYajMBGwUHaJK69N0WKclflzTJLxrdz3WwBJsYC5b/wesC8cLAMJJl3b6hsw4fI0WLMez
mfY3ojmigtY2VYaW2H6tOEDZLHXUSVdCznUe+bT/lrcFNsptx3qlcGNz+Rh03hidxtgEGBt5gAzt
f1DUX9wsgnO3ux+L4PIZ2WSMyyKvcDl2yWdDUMeI4xD+DCsv5mi1a6aRcZzQ8TYe6SKOa/Fjt7jt
DngfmpRgYnWtbiZwIvPYExhHQZVwOGLjJM6krEC1LE3rVYnqHKYBQ5Q0t0s4DyCVODWOLcesQ+bH
EwGZwtaRuC8xk5nlVCAXaggnTu3Fwp4bkCn/OC6PQpZbZcmS8kI0AzT/j9Anozs/BYy08b2F6boR
LDjrqT69lg25THyyBq/EpyyXOmqzEDTC5NAXRE28vVTkKJgrZbvn9vI67IEcgu1UfzpVdQQQTwAt
ZcNDuVGRp+JFbDs2fNVV2+cEjVN4OGLt8GTsi7SkZEgdtoDtBhIXSzxXiScWc2RlzEHwgk3oAwJR
uAMQwJYSioaI/4DxJeNgrf4Mmd+jOh2ibxh05LP3kk+gnZjXPSOwpbpVDJ/5RPgpJArghYoACGMi
VNKc5j2l3hJQA4bK3cPVFXTG6D+hRi/S6s0q0GrG9v7+46Ak7lKViEHjgzwtZfRi6rmW1/KorB5G
mjDY82b77AU06V7TIQ6js74bQq58GzgNsBbulgSJVQOqxXvG3q3Csimgmahyfr5LAY0tKJYukhEW
OsiMXBVEBpxS1Pl/LxszIybh9FhUBTAHt18Gppg3TK6s4aUpXjHLex+wsmvhId+G5LXdLzXfU7xx
78zPtKSi9ISFfJPTpOQD112kOBuLQNDQltqEM0po+d5bH/yZ+Wcm2sL+Ud6A/pGCTBZOV1Nc6jV8
PX/leJjBa2LmvKq+X8X30XZEIE3nhJk33rdsTJdQ6FnCkcMxk2aYJceYfftc76OXowBCsy6FYf25
Dnbsa4+q2J3ngPq4rg5kUr818Vy9mHCuqT0Q2xz8AwtCF4iyfsKZ3JyYMhnkjBOra6xxJ+3VWc8u
fsmgWcCngwyurC+o7/ELCQg0pQlAB300NtWgmBg/YtXKB3QEQ4GGyBMGVMh0BWZSAljJl8E2xVAL
I9pc2FsaSkal6Fyyo9kmTqEU1sjDJqRgGVz5Ki8PDi+Od+OUtkFDoi/cfluB3NDvKTNasuk4LjKA
YVhI/CKMdFncSC6eFjCGjBgZRmvCxaqRvRyCa98wH6pumxC6Dezn/X1J48+sHg+2gPGLc+rnNK/K
Oc2fr6iZkmzgT31TKjUtPifnQOuXKudoc22MlCcbbvbH7j9kNn8b1Xxx7m3weJK2kd0JprRyehvS
DQGKaAFDoT8NTJgbSkb8X1jemCSgIFPv7S317wHx2EBaqutxzjUpLjCYjkjNjheem2UyDT26EKQz
MHNZ+W5gVRh6gZRUJAH6wijmi2YwhCFgieHuKU7iQhNseUHV2Yno4HWPfsrTzmkOb6I9yzIg4Ogw
EzB+V+0YJmLbwANmaMELP9IQ0T7h5Ae/lpK/yqidsNa5InSQaMyVq6aYHqh3BaPpwGLjgGX4FDwu
ZGACH/jPRjYixHYCwivoyeMWv3hh8zskgJkx/OV7KIFjeOERbX1W3hE3+6ma0RTh9vr5HF2iv1Bi
gtPItpMui8EyAx9zxPFbhmkm5jBeZgLiV0B1wy0em6FAg3KcTHcoUWdCXcroZcySDtPV+HITIvGH
1RI/RR3PQDZi1wLqnOzuM/JLmM0O/4xEnPCotU7WJPtkZGAd+HkJsGvnIL6kH/z1MrybrrX0me/7
XfhhKFjkKwumPvQLDjSHxWFUy7PMI6hx7Yr1Z5WVoKTLcPl7bF34mnesfrgBTPCk0cbctX0hyQ9g
Xr4DkCRlqMgjsQTKEQN90nKjx3ZVA3cS+ttScEGcojg683izEnRikcZv0BSmabijtyB6WXH3uiOV
UhMYTDWAl1FbxLS6IZ8OAJ+RIAsAiwpmPndpKbp7R2CxN6E7DNtj+nGFpYvFLTtj6MfzZ07nY3Vf
KnQgqvvhoTjX6QPbMyoeM/YXpUpVcm0UjqEksd6U/wVVhYbwba4XINZcnn1ciY5dD3NVDT8o2l+N
ojPmSfEJtVPxFa11TwWmll4pidlis1Rmfh3/dg28OsoleZBBdk8J5E8AwxSJipwgJNfQcvSpp8fo
wn+FP0+uspItXS84FiPWVzYR1FmfYselOqlSbFyMfgOPlCe8A2T3HZf5lYgs2cl5qvNDegxxAe65
qUtCQR7SyGHTwN18mSHQ5nN2v0t3J8TWcTrfNGc2NfX9nkPvBBblgYNC3xq9F39AzwcOVADA+Mdf
Qe91z0Xd7xDEcbej1ubYw7bmfoS9fmiwFuPU5M02KGsP0maCcdynbftlm3nVAx0ZOBOVjAUdNgsH
RVst/p2hfjxd/3Eut/orqFyC5wC3+zWpNaBhMDvEdQeCHk3R9yrVcw5YsDYbYdjf3tu4ejxz+7c1
o7SrrDZlaNDG+SsBNv/6HXBRtRMg5U3vFvJinmWwKZLPBBUDxMXp9tUNDJ+wNrpXuoLBL+PC68bd
rvvUhGhJoHGjImMcDSkHZYk4Nsa2yYkRZl6GqDKiqMvgQR76gAOsPh5jBiX0elIMM2/6k2UTSNry
7i5yppOc3N8TBoARpAzsNL06sg0XGQokRNrd7cgOfEAjCip6lI4opgyRg1CbzDy8iV1ICtpyA0G/
G2+5GiIICcwcy/jDMsfjU+xJ2nms9s+aqCJsAc0ceAy5FO4NVR/tANOFjdH1U5gA/LVFwpuqlssv
Rbm5pvkFCWtCzcD6s0yo3B1/DBEVs/ivZqrEbcWnS7RdV34g8MD6RN5eZ+TVlKk1jT6SEacYwvLE
VQ5t3nvxcAd/Yn4CVLFDHr3IjHipgCSK0JtBcML5dtjkroiULQa8GAsGsV5M/2PX7tLyUJteZdsF
BgQCIEyp+Ob+wLXghYSd6kpLeUM3xlUJ66F926Zj8ZQG+GJR/3IU4dgCH6lB/kt0ABfwEvmfo574
OihVeCedvDi9LclMeY5ONGntfCzeObs/kwxI7wQbClnlCDnF4muzCRKQ7+N4lMbw7rmJK7Rr/C8Y
t93TQpzNYwiL8Hah8BpIqnpJxbHu6nZ9gHkTQV5loOQcMJ4d2o3P2Ra4NYDLWuV3JVOu582jDM+n
zL2a2d2Ijc8NjLR/hzN4b3fBBajZeniXlx05cFO6XfMRDFhUBPCb+XWaVSOUxsV4Ae0OWLVctbJ8
HmjYUXW26PJfcQaYniljFswOZ2pdD2OVrOLljS28eXjYPL0eBCXadjgbpX70fcR3nAEfZf1VXRbO
gGec2uMXU5aGIsXqwjGHzPxCjYaiD7E/Bq4BMEo4JP+5DoG9lX0a/Nro1Bg3V3VAruOpw7VgmMms
PMDloy7Y8fu2mccZgqt2N/9j6cyam9a2LfyLVLVs9a/pIUASCBB4UbHhRpZkS7aWOuvX329Mn4dT
dYoNiS2tZs4xR3MuB3wRDriTXAUntiJuiz/KVtsUE5XbboATktZUU+GWQQA87PDj1AAf0baBqU4H
8ICAmdJHcnsIDipYPITULD8Ikp4/T3Xi/jQUUgaURoGpgiUFq/PszqwUfcO8zMfAIP4Ynr6ZYLFY
8P3D/onBC2NCLglptKWNxx2YTAt8AAb2Dm1Yh83iHTpKBDFZgLVBjQPG9z1E6lsseMkjP3jxV+dx
D3UbyM38nhD3r0Bx63SQ9w6s+li0ZznHdiuGRXAR2g8uJv68I0wcIYnkxZQs5YFjR6QIKHosawcz
OTpLs7HQbq2OarxfBHdGyfZlytSlClukZ97/Ai3Fwa5gOudCMRrwHqQi4x2kR+YpPRSWmhLpPizY
yG7gb9ht7Q/8DVeSVZHl3JdBRcsFCoL5jQChqGXRh7FLrg/h6ZkIRJ5IIfsnJ6c+qLNgzi2F5DGH
Wqik4SMM3qv9phgesxNBPK7lEKGpBPAI4NrmxAHetWvMD2gTplfKjImOsNJQSk+f/brr/st6Lbmo
KDmCsRSKJI+LKIgeoog5WTZQzGXLefkdHRn3GkvY9DugRBgAE+cTn7fhHQ6r8y9I5LzaMv/shJoa
yNVhKnCrws9mwCTCUeyBP8L6l0ePekxa9PjZM6b+4NYDxlByflWqhAVHWNF8mYweeDtNkGVfuNBW
AA7WLcNZqJBqUeaNTBcifjopJpJ1audWHI85tR3aLYKxGgdQ6rlX740j1GxFd+b+meip/K7g+oEC
VpIaoVzguaYDOABZu/hEBUX7fRVn5R99tx6vyPtdvMUEUDwfcmy4pnYnaFMyybGbjSnKvUF0uN2h
m5clrlHZN9zOjBshugBwdhUom3FFobS8Qls8PbUDBV7aqYeDqnCTnoZ4YB9ioERHDr/+yMCnxsq7
3rJ7mg3nj6WZGjvKnei3QnLczExxCpjFZ5GWnM+i12bgiqIZ4+EB6vwkJGD+fEkGH9TbjlyyHkbP
be/QmXLcc75H5zx/SKVATwnqgObF2qwZBlyFNUcCs+XqMSs27FdGjOGvSNFEhwKU/byjZBJBxXig
M5fyLbz0jDoOtbXV6fbroLsB4Q+42obZlN/G0G/u5+OUfYZQGh7AlI5cUGXydV35qlUeb2gjg81j
1FBP0a1xrEG2+dN2RGylh6TNwO1oAvEKcldJi710QDa7VCL/RI9fpT4wRQ00mncrLHyts6c7DbIp
tFSYPXsJEwquwHgGUVVG8bqevmXTCFTJvP42U4M7JwkZpCCXvBJoEQTLoV4aoDrbiUajAqn9KCp8
BvYlLwdoYazxmP6kGwWwjEjAXbjn/hE4HDXYBQMM3ZKZDYgXUyVZHQ9BnUH4gV1E0PwK03D3W8Nd
S36rAHoqttAKF4UJJn+RuAWwDCZXZCnPKgWanlIIcy93B4livGlPcUVGOGz8clNhC54caJp3Yi2J
pKe4e5RPjILFAfA7QgZmbibcgbj5BR77Y4yzJUVXucCSJvKG8xlBhgGWqMLdG++CDt2iCNYznpZZ
Uh9/zEdsmTgmv5Kny/ESc7zMlZSQnfjLGsZOeL3duuOQ3atWMVGpj2A4m+/JxUwdofbpPt4ew8cp
HzGYz/mEzDjha/jxOgDF+payJTHcgkjkgHZczLcKF3e4QvyJD6DyhcsBZRgKbopJrj48xPjeUtpm
LQ5h2VlDCGAhaoTwsaGG+uTxzdTwu3NqREhzvB3L6P+KfKBrUkdCfALhaQdhK7sMfL2JPpp5xnzE
IqlBL46eQrtqppDzG4e/QlNyRzkOENzs4E3yw/kpgnHmTic+bsJQWLlKXAfcFIfwjdu247VGxBgY
R54qnCoUqA1yBp3/iVqpOy8v8MmhAk3icYDRw2jlzQCn0S8lYPSmqLVgFDAVqv8TAaWd+pHsFD6i
OkWA17J9zDYKo9IfKE+ZTrcMFZRgw9fivlk50M0nJEvoGzQPt2Bkjw232/OXxAMpQ15ov1bjbc4n
Y+TKkMBkCpKlIQh4dY6hjh+k7IMTy7pkAjZn2G2Qys1CrIGqI0adTDL5huYX79P4g6uZihTkVYn1
ASUd5pc8ZC48RIHrnGILo1Z8xKJjUH3TZ8rC43PTLN8zUe+kZvc5kAhSeM7pk5w42EIOcF2TWHOA
0zeFjV5juUfVaU+nJGoc1iCuEozFKbtQO6x2xDOodwqFKgMul3kQJ3RHnaRgx1kzJAMFoi1T0U1e
b66PpxK5IpMWm7jb3ZQF7fho9xX8IhpGKdypVrMZ8G2mIZHiGFslxuk173QzFenVPsx+HLiJZT2C
w+0lwjYf5tNVuu0gpTZvsAjBoOQZ5lOOmnnLaWLPQCKdCyyfcAf7rZLlQF7J/+QXMOj56FNOBBPi
G2JjOwPZlm4f7iiGaahFAuxCjP7jOJ2hk1H64FkC3NwLDpSeGT4j4uBE7/QMLD9vOeAsVMu0WjBa
t19sppLhAYCV3nsobWmGTOWqj6jsphichkL2ie8iNJP1WWYjatmJmZYZT5QbarOcYqMBzxUNxGt4
bLx2yyZyNchGsccQ6LQpEsZaku4pT5Vebb0XZl1isnHvE8quKMh/SA7T5dEnPyLjm7HXkENB0+7J
X6zwMDHKjEzn3A7GaYWIW6nB1hga/luOR/9Mj06Ly+VeMuy7XZmcAGTRgKxiLqYH6hBwqyNDUDau
kXHK2BilAwFlO27D1cjaLdCWIiiikTHZqLKF68MeFtRXLVm44yAXLBBUVg7cghwSIFNpmvXXI+Fj
vie0Q8FODOyY381aoD0BVZb/DYhKDP10kokiZ44Ttdecd2wXy8HuotUFXrmdd7wXj/kRM36RAkSZ
EvgnF35tHosNNv+eQ/2aJfBUOh03SIHuooR3CEeAguoketLC+ZRVKvA2rBKicMCjd7pbSHBoQri4
IkvMBYAHeqvdbTGE/XUikyeeUXbplfkavt7XV6dk21yf2uwJwjRbQK/ftVqiW5JEAGRdCGV34pQy
j12Z2UcjS8i4CkpPQi1e/Jjw48Fqtaw/WFtmM3uaBVoE/TxQOtw6EzaQiOWGo/uMn3hx5hs4VxkE
XptGpjvvnrKcdUoK0a/+pCI3RvHC/pWTJ18G9ijEty4BT3A5P0N/3Jx1dLL4WjFs+pzxVi/allX6
NmXG0XL6gjkWQ6YD910NNebLRMv8geAKuERTTbcrdNX4Q7XM4Ve9Tvq0V+ZhNI09hWEr0m0/8CVT
Pg/vm/pqw7AE5xpmuLV4zOgWoTyCyzBlgkXCXm4immiz4mv78b+qPvyQx0gTU77J+BWiSga8nh9/
GhXNDFnkfC1xbzBQAkwVVWtDA0PluXtI8/l7GyAByTq4DH5Kh1s0lzd4pedXqQwz8ZWNGWEyOyGI
nLjQZXkO2+CHNaEuxygw5t5E9GbECU2/dCx2g2BTUac8kRL6fCueDj24CRUxF0iTSC9XsuYQvbDw
OyhvHWvqE0cZRTM1WJePL+bxY2El5aoDaMH60xTUnVA1OomWfjz4scrxZ0qoZi3BDGPE6uImv2/j
f1NPVdhwafOw2dgXLxh5PeAUR+cnFWVTgqQQPI0hIB1sNosUpIw9xdGtVOj1tnvGXp7DUsMxEHuy
OWBSNbE0EghuG9Bm2BKcvw7lo8uhaJkLh07Ce3wNf1+ihyZumWQkp6rwwzdb59Fx0o0C26E78dks
qxHOOnUDJSvOWbp4tf7s/zUbSDQ4QF/af/lDZMWInynUN0w7WFpG5ESNTs0HYx6SJ9PcmYHMpagn
/or9zXPdUjcxtkHjLjJTxIfas/n/pO0SQC9jSGFBo6F4Lsp2nXuZvzI6wPQEcJQzDKM+UGG+3Bvq
nArHWqYbLsbcr0wP9TcfoohVtZedNu++RBWTHrQNQgkKN5gHyvpo3vEld+cQ3CLcl4T08nBLn35C
k/LbFARa5xCSMOoBwKcwx30MMROiORaq75m07vE8t9arI/WCKDnKd+twm5bDEFOMTzbys2MM3REV
l9aVMrpct8HDegv6k23b5wnn0OhETHIFbats00+ZQpgsndwGBBfC2JT/yMaiIdg6lqcFCPnKAKbp
WcNk2IE81VwIq0gauhRDz2MjvvPMvB1geW38F0PfmgEbIpyf8RfSbjIbMVepJT6Dqp4h4k+4U12f
8UdGIVt9FsUkO8JW7PdsmzLhXYt8b5ybyGHvbt4CjL1f64iud0nL9C4gFQuWMMiqUDou1L+t49ub
hrxcGGr4Cl6m4jlqeRcyy2LOswFwpNb/6c5k2CD8eUFU6e9WLEBkoQp4yjRcjhjIpMP7SykUji/d
QMcMc/XeGsToQDqGZuNzz3fQrigncRNliak716c01KtgIsThuHL3HHzoeBmAybeVRKP3aCG1bqER
Nb7ymdrfzfObuT9iXgzBN9cbrFHKdJXSTYG9OMnFQ881153hLTPuv04rrGL0Sn3DT7cLNocle8WB
+Ezq1mvkQR3ADPYPm129vWpTQE/vKOgSmqXq+nBmHa0qwrBI6fEea5Dt3zGeVI+IHRUZfhR18Dyb
hd9vpF6fTDd4IFBQRTgYBYK3OYbtiRF/gb/pwAc/VMf15rCbc7ZKFj4RS447Gs0G6ujs9jDVD1US
EaXoqZY14b5czAV87EiprZWOA61MMA4e6iijy53k8ammoYCq9JTpHp8JYGbufgpBfZsIF2OJO3Tj
b5/9MP/nVthsCN3PH+THbxLmTIEmUc92Fze7bBF9nxBxuIUy2SmrtmwZwys3wi26w6W8zZhwg6RQ
IsDDH/hGAvchSxrmqWDJbqDU4qXxxz0bNURqKHqHGXmb+YiG9zYBJ/Cm23BhRVsEVhnHhhJD+M7v
pV8QEdH5T/rhE2LEnC/SzNAyC0axPoy+MgFlRRzJwsW/4cJc8FBcqH4Of4MuAUthzdFvnYmRP/7N
ct4KZkUAZXJ+8fIivmiGeu75SZ2fAa7BjCwAB4j/JQpxbKYx90tNjsgNw7z3oIVSlHQhn/BUfw4r
HdxLew9j83IbWegCaW2sU25PcB6o772mB1ryDYExd+Z8CbZGawfrNsQ893YI52c3jgrKpAiOtsUv
u3kmVDTtosMxzH9EM/PzKvqombYp8lwHxpkpgqlJ+FVNxcfsQjZDNLHTlYoE2Y0djYoMPZTbvtQ7
Bg1TyJZMxvJ0tURze2tmdnXBVba2imI5Cu+ibwAk43bBIh4xuSOpGOLnO6yfp1aBok0KXnhA8Xzx
jOsArlK4hDci4Lcnjr8pB0qZBvF0ZZsaruyfcsPPa5gMuoVShcN3TcW8nOYXv5IaB433Kh04Du2W
jZQxYtNDh0nVrfF+dXa13eF94mEZAwOXRpovKQU7rmlFe5j5MVXZG1MyoKXUgEz1pawEZBuExq3y
khHGb2ikbkTLy3D4jxhFJ5zghNZSgAZEe1y1O671GuivZ+TV9JQR1lpjEgA5NaFgsf6zOagLLAmM
FoOO3YQGThRcN30HTQDL09Td56xb4wBHAcW6QaqOIb98coh6+13uED51ikYSK9vaMbmZmAAdTTj+
5hA+P03I0Wp97zUVqEjpmJ+In9q4b1PLE2wJW+MsLp6mENg7WPkjeon5zpwObbEGoWpOipePpU/4
qsfj+uz2wjkWtS5IeYwke7mZFtXmfFVch5C3KtupWxjMIUjLyCkyoN7MDkw5OEecCBdS2ERD7KXk
pVJ7kdLAI8ikFqbawm6SLA5ZcvodVKmIKyPWbT/IzUjFSbjlA6JH5Hexka3B4KmxKyrcJE+oJeS+
rRYR3imej0csYLYUF5Chw2tERlSBEdh9W+5fJSOox6x6tIrdbxBzyLDGjZr9bNiYGOYR4MP0Cm9G
+hIENE1GB10O2/09Gbz3U+nhwfYxRbC8vwb+9kXfgZko6iuGVOJwYESAuJhrjMBQIBw8z0GMmeJa
xp9x/zNMQeae5ZSlAkbEMIzy5tXhQuor+PaBI+otqyi9+6GA89nGZntHCcS+3ELwuNouPaN9vq94
9d0Cuk3LiNWteb51i3pQSWisf7dCyIdMUrjmwDiC4RrmGmUqtXkEIQMKEKIIkCDpbktIAVKwUVio
FeoWqDVldXiNWFJ38gAhEfb/al8c7/nf8inCFpSLJSs/MDu+kKVbBRN2a/0q6yzNqm3ihf6KEp1b
ZiYYhnyQ+CtIIjN5CI0mAAO8+d5s2DZmtniBsAo8pHQLSQFlM4WMG9AP+OdtOGU9+en3bgL/23ET
dmexwpTU0crf0mL6TBPocg7EZU2/rsH8HiVzelVTtF7t8gpscSTzkKNhRx+gCxKRuI6qX9MJmYAZ
WkAvwgZHYsKtbmcvj77zxCaKwuTGcpQadkLqqDvSM88rHFlw9A5AxTH17sDcfB7hy0Wn5QX3HzRa
dFw51jO61yBpfDdBVxbyKmRMmDGOuAFcB+rYHqg6YKzfWtxqBIMaFUgN/UJS3PUstgqpJbTTAipG
4EyFZyPE5NknARoN6HaEG4CjQIpjMilipIl6kzY/M8vPae4KoISLo9ZZvCZhJBH9qPYgvunro0v4
NN2ZNYOB41MKSBagN6QdYygGQhc48NNmIEWrp2AiXIuvKWAETfUbEndW0B4qR93zUsOWqpMIb1wg
xUFKU4aOqFBNb41WmBqqZ85saxSW+HBbg+LgH80/ZxFBfCHMFEkrg3ZFKQCF39YUTHRG/8roXOKN
XQxXqCMeSWgEM1T7ZnyDBpu4Www9GSrnXI1yz+pktmIeNebuBl6FcrfR8F8v2Q0AugDEEH4r2D3l
Trwydb6lYio1aYQSLM4o7y7ljMmOZ/ike3pRNh+PmzBQnE25+NCyPBtvZKp5b7U69C7g1pxT5nku
pqXnQthRw9G/NSKpdxMzHQIkePsVPQ+jq8swr63hSQfP2czjG4C/CZnimI2/ir5TxlAY7DbvAZAi
rAZ7cQ6DmE9NzwvQyMUjS7l1zD8HIKRXK9GFIOm1LOYIM+bKCmFlkdrBgFI2jFAu2AXz/smipcna
o8w+qjXcYJSFofsDfu00XIqyMRIiFQ8xeSLBBCFnUVRi+nUuD8Mt1Lf4IRXYiakLrbwS5coGwe4M
mnkju7xWKZf9YUeUtCQq8A1x0cObUkP1SORrIUMwTFFQjazk+aCygMMe6dptN3JfQlnisR9RQo7F
vxLhbxOz/yC1/xOjIYOKdZ8dKRVIVdp/ktcwSAjvXhQ0mP68O83ogLYRZuH9C2lSAfHt+Ttcge9a
4XLec0yvIEAIqYdSpQSoCGEJQ9kTYCIqCYcddtMoN5X6tWxAnrYw5mJR5zNQAZ+DThovkdEFvGkI
slnO7pU4UHcRUuIXP7L4TFhcrsWvbmRLN0v4WKIMkEbp3bwOaIOYZKlmgZ3NLJmF6I+wrtHSE0qJ
nF99Es4kMruUyQhpwsj/MdWFjagJBa9+Omi6atKOyL9QoX9l9NnQyXBezTvm0lkDeAm7aHZ6uKLO
XeLCguWPNZx22gQjyJL4whdk7DC9rDpeV6okaPDIymXmMh+hQsxsBtgjC1KSWL9ZvV0SMyEg1WD7
6PJQ6TRAExo1lo4X4wq87VpAsBlqyG2V90SvyfEibXhYEoLXJUu6JmtSJslWCvodN3iww5+vP2pv
njQOC5lRkGRcA677u83J36fsk7vVC+vGdwN0h8Yv5AoUx1qEWANcIFPwIcldQJy8/AFpewPhgaUO
JwCYhHXcMi1bI4hNfUrfETIwAmSmooo5kOygKk94Vzv5Os/cgBgwQYJtC3AjG2qBv8Nd5Lf1e1oJ
wL2uQtUTjmy/ekCcBqeF7oNKyMgkPBoqAlS1hjv2bDL5O9gMxFxPDaq3TiiivRVx54yc/PxuXfWQ
TNPV0qdcx8pw1QSnzKCMwpq7vcTDSjDW1LwaNHA/mNUzOCv5HSmhTCQu6kFt9FM30PT8wqpzenh+
4imUnuDCcquRU8bC8TE7ja6Q/9gS8LQkt5ULTvDYALZVRQWOaLc822yv7DzGnOMFj2OiOiD0wZOk
GQlKTrp997edkk+1o9onpe9ViJPf0I8ZnRdjUlQoDXMWGTnOAHxzzgVZHxviL9iSGb8J+iQ32Jry
AyaCs3w3pHfdcqgAMAVmEMSIpSYRtp4iUPaiKQpuZrPNrZgDfc33Np84F/P6poH7kursPdjKJOQk
im6DWJKSHHMO8PGcO6PtWehaKrthjK/2bvoSSnocODLMm+5vmSOc68nA4eznrDFT6vko2Voo8EMG
mxDamg3Yk7YNbIo3f8KiyZoQv4fpq13o69PnCmssnrPGRpLeMFU7sra40opD3JBHsPBnOwZreA0M
6JT4jBhgTAXoi3N8GTfW+ZcpYRnWKecYszIa/h1TRNfSQWTh8keGjCdXUvyWO6YnwGUCmsKcAVmU
UdwZ7M10wN/iOEPb2gnBEVsz27JmODZZS3LHmiHHcNBzPJeYKfCemNnstsxM9wOHi2hr3UpVpRc5
593fSzB8zw9jdaHuYcUcKCDKgJqCwo57MNHgQkhgRIyv0mmAADyeHVwC6NvKFMRLwTQyeMsgN7st
wK6wIl7im/c8YdAurgKmkwPvIYriT2FcnG+GOE6vS/xzzbAVjj0jBLF4saOjNj7TzM85b1KeFOUA
oNCTMQErlm1gluQrARS6Dczbxy+AJRC0niwLyEa0vrGJlG6xDdAl9TQlo75w3wp4wWUblIihC12e
tM4c53hDAFEyzNJXM6Qfq8C37fZ0oPtnfSOs5DtgomHFmb0TQSUW2jPvd78ZEFEMVyxKm2hZ9o7K
b+PVmvcljG4QDUyc0g2DC+lmXQJTJCCglMk1Z4QfoL1OFZUsIZ8QEvYCP3JWeKuLxaybGQegQNZR
5PY0190B9BX5EK88wvJT4Y7Gg7GJrFx0uxof7Sno/o17DMNgx7TL8racGrq4PW58+LFdVg31vZgx
gNoDT4X5GwMez6zGbV3+jbqDkMmz7oml/FlGqjFkie2gCJAkRvXsWQCaJcGwRZGgrPRZpF8ZgXah
bO/j4l+HF7g9P9xtMRPoIZLI6IDz8LsbBUOHfJgFAG7psE1PP0XeOjO2XCdfaLnGgg7xomWgrcUY
HSQNOMG3V05mMHFeTBuYdjW8vP8hyw08K4Pp557qqJP7IdFqooChibGGz/p4GTlmtTJuC/6B23On
d+XPuoCvZUVqiEbxuhbdQTOwVCgeVQy7N2Fh4OX2Yrrli1pEYw5GnBQjqLewjeLIh6qAb6PEoJC3
GPnZMb+Ux/0N1sHZVZ1yzaw1K8ciXDkrqANP1PMyeDY1hO57vO21PtmczZFnojYgPbKWs4EBEaMO
J5NqngeCFLJVuTNlvqZMZWoOqNgpnH7KQ/6sxSOamD46ErjBgOR8XjuHfcERab5qmaNWa+Fl8TyY
AM6LOgM73lPWoTvCI/ILJwUUtzLwuNOJBYEjLTo08J5z/DU4I8qLS+cfHfxYAIPoI3wzJnqynpUW
oqT0pmcA3N/D2CixvJlTCDdCHIhce2113jg5yfsdeyY4A66cabDEJ6KIj2hf2DOrti1cpB2vho8k
KKyUFS3ZSAi6tYOsbqgFwCH9f11PaLzXgI/ge24TO4nlSWlWNTM+CNAkt+/IjXiKmTAF6zQq0BBZ
EsAjejcoxYyZskWUWRVMc8jFEXOIrAxpymqLvYmcVKjB/yodr1IrNh+GP1kH2UipoDYwpmHHMpV+
rYcveR2QtPjAcn5vaHiIDVW9IDkB9B0usyM9XFaBFhlwhb4GW2fO156TK1Ng0Sy1sp9ZrG4AJmSW
waTag02jjVyZyQLzhKA4+vnC9zhX73H04gBsdRWRbwQGx0kvaS8TY+pAz0M0iWAKpyOgyb/TXN8E
7s1AvWKxLhNREHPKUgqYrRypfNYNHwhlIwSVWEelFmcZ8B/kySwNnggCGS0nAh3c6vVrD9yiYcgB
FxRUeQjwwFwiWmeFERh5D/sa4HTRkczpohv4f2sFnQFfgheXFMBjBGUwvJArVUu9mwWgeabxw88J
9tZA/S9sbqVFUMTmfXSgQkGwT4mK0TwaIJBNFJaX6Dk0vxysOBlHjO/gVGqgtgeVMi8GHMPY/wWm
aV1Gy6NgAR8RfiTFCSxLLcX6VWZm8u31GS3gpR848J+aHYcOyfMptR6HLEa4VG3ifdjVIl1I6fn0
FuYEmEaDI6t/J+dYv/AcZ0heKDlUA8nfO4qIvqgxir1anSpuxSd0GfVZltGTgm0g5nviYwAc1cUD
Cnykz3n8PcromC4TmojlYYKSrELoaG0a0hWIAzv6BSrcVwP+MoeZWxcwp7E16c/RVxNcXFDwFr5C
76HBiGmCTJVZn0au5cqMTViVWscIIevdJUGFAmefNP/V25DBDFZv4ndaBpMoNj6VHVpW/iRy6HfJ
LASqD4fCiRO+DlGZGjHBKU3PZFuWuerxNUBR/auhU7mJsFe797JDMTNYFbKpUhns2ciPO6wgRxsE
AASXIxxh3WQRr1o8SGQXuMKuVKPZwtrtcjZfNurE0i2b0W03PY05kkPg6ynDF7rQzE/gKJUA84GO
ZUctxHS9UK1AE2UkBHM+zHY8hx3fxJBaTd4timHd8+qmAyuBrIWvnWcm2xHZhkklX1KxEBfsSdQI
zX8wscfOanibZm3qUe+2LxFcDceEI/7c959I+3pBBsTHx0+5WeiJFSaA8zkO6tI2uZFVT2DoV0nd
dmEAH7VaPec5S7Vsy58RziOOUUGtzFW8b2gPQf44qPimRGVzVXB7XKCnARpaNNBfYbr7zwQyWnle
PjcL9R9+S1xmaLxugk4JB5Ql6ZnrS5+w9MLh6CmBIamayv0XILZvrNOUn01vMMt/gZoxDYFc4SmV
8ucPU9Y/Gya4OndVel3V8Y/sxGlhDgpTjUaoJxXvcrW18aekmENEfqkHjeXNbylYppywuCCfnpn+
MkPgRGCXwjznkii4QUipQ1vLiKk6PjNB4u3L9YjtnQa7fyu57zcpEPzFSkKWGSbMEdeSv8vIW8Og
SyZDpdJMbnkD356U47/KE+2ZvuMdTYkLpfgGH3hkSEWG6CPhNfZi9vQbqg/KJXa+JCEZhqPXadB8
P2uSWnFHbtph+3nFhvvOEIUJBObaUvFCGE+4AbnqV3o+3C5dfm/di5Gype0UCaSpVaiyzk1O4Cr2
RSPuS3eiXLJNY27xIW4rH8Oa8zgchVVg59TmzMMQcDEUQz/EqUCFiknt6R7B7VNfrX9ILOfe0ZHl
jsW/eeXRGWtiJpb4Oj0X1zajMFJIK7ZiAyhCucLvRbOvW4JknpmKl7iISuaXv6FIQ2bat89lzMjS
YIVsgfyrM1K+dLMSH5j8PjSI+6A8suy05Qi55aZZoS9n+6O7OuwS+lL0pDfWwdoz1uvKOpYninju
64iDXR4AeBC+zDG3dNrxvg0XTw/K3Gq4KSyWbJqZKIVnIefw0YgYJb9k66LDO43u8skcc2BefgdK
ZBqjBJZWIwGt5lC4gCybupFFlio2bGUiO5f60YEirBKAorbYjPemq+w37BLOzz8+jHGgOBf4JwCk
1Ma8UcAxZVuT7jmm8uxrT5wY/IJteAua+17vluo6PJbP8GxpAzvmB2Wq6JdYQbG6K7oAaCQcKeFW
CKGhCNbliCM7MRW0QIzEWVnl9/CQofqfMDs23H52EGVq+AhmF8ChDB42oKX09RHyVQ2fKus5IuVC
subUE9zkNMBbhG0zb+qhaqrkSzDq0QmS98ia7i5E4Qj7hPnMj9P8EBUfVzPEprsSBT1XCOwW2DDn
b92EPt38OJoAZnYGXkbwjHVz/CX3cCHwQkUvcQwiGHx6c1aByLWL1YwCTYi7CieBLzMUtKZKP2S8
F2bgKGhC3cFlC50SjwfA5YB/51Yd6z3bsD2mJTlJuLEVrDzrzDArQPxZMMlFks5QwrL1rJBaWIWU
NmwEpmFYC6rVOO+vg9H/QlGfwMUufhmVJEhooHtQXKgBmAHcNJ7fB+D03hQ4mOi3iXjah4JD5Ksg
D5nsyLmedmzcdMviVVKKmaMV5+Qn6diJQKYMzJhbpiWNFGsvypN2G300Xx+D/AOSoqkSQD/KTC3+
EWJucwCaXWWTZICTKxnjQBbE9Y7Jfk3pXfSbnxVx0oLU3hLkytcj2YJcJQVuFQNEPVE1MxNRCuVd
1Rt0xM5cNKUWKqW8KV/w17B8ZWcbaVj5XeWB4wBqE3Qvk6OOzKYjgBHgXywfyaG+cf4I6SC+DVHc
YQr0K/WSAwRUa9HUwRE8Phsr0m2E6x/rDdwo0CWVHbMMpUtMhSl3VP1vwYJQUc67CdmxzcoMcA14
BNFp91TDyb9vz8x4Vw6vFw5jNF0BagFYcNTX6sgxNOTGksyejhEoQWYPqOPBinKGB47ZGO2lmmO1
CgQnUYZQEkhYL04jBz02yBqFuhGrcOfplQVSY+qEMO3Ma12Pff48HObxjjEKIaroA1U/u2R+AKzg
xTlaARwF/GWwgKDij0lcg51muhMaAHFjojODjU6jflwF4BcrNcSmT6gT3iIlS1yyBkb3R062HiEk
LoDUEzLMtDRymC8orM4UO/MuemMIQ3EjE/+RjXG502jUrHspO64Gs7UxDMR4onDXupd5phXk1gtw
OjUw0aFUh3G+/ZylWBFX9Figh8hgaW5HAjAaCgHIXQb5CFrS3w646uUFZdxEi1WzPgGruex23VDl
TTtsYUPeU6hvFQIZf8DrmT2C05mlQOK1CaKhM24GqojcyOpwUSglS/alifOVmng5jY8ITZgoUi76
gRZhoZJmZPvPMasB/C9u0jr/tHee1x7yQP0x/YcBe3OdRHg1EYQnAzEGn1SFHcRoTbct4kwzV6Wh
oFcG8guh06cc5TsOP5KGwOjl9tYxRcABW5moIltIKnEUsioRlWB6gG/asGMRkZp2oCuhpLJAp3kT
44YMKwuhAR0Qzp75UD9abD1+gQ9Y4wBaT1SANZdYCQR325CrQUPX458pYMLM5O30MOvlM1udNhK0
uXzqKurILsGipwm1fIO+/mxyKJ3vNn9YwXrvg7PkJi3Ha12AHpseaD4D+Oom9jnCMJRl7+UIPEka
FdlaYffsz8watqx7LTrfUdc0IPHM+iQ2PzC4zFjbZvmiZtNaSNgVfw/bhRM1IlOlljXAEKOaXfeH
4Xqa8Z0xxEtWibblYPWwfA7sZUDnv93KKYdVA+CalPNWR7bk06almr8tZ+r+/N2m1KIghx6rHZ1D
0Z7XtkHVtRaQMYy0Z6YzM6Ptz4yUn+Asvjd+Tr+ideYpwMfL5j39VxhxqIaoN5t15cadtYU0fSnF
ysspwjQ0ErpRByhyLfcTVsl7GiOUwau8eEiJmOF0QYvPp3qyYsGQPtXQ7Kvnscj/JPOBZeAgYe0Z
ohjPIUVq+yFIKGRymipSsEEpwfD8hjsui9QOuP0rh3/yvPaQLlpGJcBHJ8izmk2PyUgpFvXgOmxZ
MuGP1OV8Cd/zM7BCZfYB8OL3TH2hZbBWRfc/cuM7qhTbuR4PKIYWzDZrnjVCSj5Xy68lHPyHC+tL
Ixegl3fR11VqkxDGSJBCQZBXsJC+4MRpHXWUe70CpFKc1VDdZtiLMRdhBE0c4Q4utoYFRHT/7g7S
PgnQ9a0IVsH0Fpw4MnlMbcombTfcEAg4mImOKG/aLcaifS8KX8XNeQZscwmMeuBrCBc9jbAJyyTL
Abei35TDEjIBBBgHGp6GVK97H+7/R8dpFv6fL9A7zWl3f7ld+iPhW4RkAvkxW8VoGWwq4ZZG/wxk
6qona4qQ2PP4UuoCe6upiG+uF4Qxg6nw0GFjApdTsivwx63BmTlBg1E2RiOwouk5tsEvctyfqXB4
uiEP22556xp6Di8x5HVNy1lJPA6BPb3MpEQQ62fXv1EeUhWcebQ98Vb/paL7qCqGXgGzBEFJ1Lyu
8lmGDw9bJqYVK9f4Iw5Hv1P5rIUjl+AKzeTGekSLkjTWU7AwU2jJMSYLjChWR6Q2wyjYEBSB9MSW
kaK5Ag0uEDPyFflLGT1M+ka7LM4sCqg+PK94wxRVC0FIhnEW54p7LCqX+f+yltyzMsXBxgpFKpOH
NebzzDH+OfjxajDZ4xRw06NBthJ8CnHZnML4m2EwBhxAWaqf3JHesgNFRjdxLQNaV4B/lBj3AvX7
ewLMHzl1RiyMJOltyuKqg6aJHdOYk1/N3Sx6nDoTUdBShnTEPxU/xJuTpXKQUuGHHhBC/Mh9vUH1
6o/Nw+SY4ODAA1u2RptWioqyfy1jVnSozOaVlQx2yU+jbKC/Pbfrc3vmoRnYaR0UuQhAh0c6VzsR
zcl1mjG+sbqyDDUH4PTTPKCnGgD74yDfM/yF4g+mXJB/FGRUCPkw4FZYbmZ4nMsWzsvcABrPL7V0
d2mWZLjpcWFZ9KyFckUY82mO/kS18Ze87fM3HyYI3Tv3jlwZ5JfDgxCViMEaYI6iP40/0gtGoxJm
zZ45fU+82HXD/kujiOnPhoXNSKaG3IcAOqwAnSdJzrsCJ/qZg2vg8NNoIT8cs095Pxxug4FnHOKJ
fU2U0vl2j+z8C20CPIYYtQf9K03sEUOZdqGTBOnEhrWHL5kNtH6GovP8GQYcJOiJQEOE65VDhgjc
Mwxe4nr/sab8lwGeoEW1tskASbICoXH8CwQHp+5xPMfLDUdfeNe1wfLNJafTtzld5gLZEbOnCOUJ
/EGMvbynjBEj5NITTPCmGMykTPEe0mb2kJ3lid2fUAtOMdZzqwiqpEzrJeQ9JfUUvKzgmu823EgP
3ErGo6hr2L9BAZmz3kPyzbl0Mj7yw6wicW741hQ1xFPBVdrwxwwA0R73PWIO+JIA/en0hS6S1kt5
VDrkxeLgFAgemVG4rxEeNT8RkaLqSfeUSetODgLW5JyAoAXwmWVrlLKWLDE8Q7NCmYowZsPLiFxI
UG19EtKAh9Eqd1r62A9lRytlQ6poI9YpHmD4ulKrwWj+QhWIbPuwC3jmDJAkDgl/UZyT91ZiyN/X
CyfytMWrgdLuwdUcoRFR7vAb3pozhVXZN+FrhpPEWxmFPSrXfbv/6ivEnyraJUBwMXUNgGSJvSUd
3rqyHLtDMt8IycSh4iOBQjRZO55tmuig2wgpnWlL+lAHY4H/mhUNZcJuaPc03ho+WHZc6tk53UBE
mWoEJMRMJMlBQwfBgd1MuKqly+61PIrqHtnv5U1hXQ8E3RxeS4IWABJ5ES7j+kRQzWRlODLZZ7jW
q6hBoMtAl9a4ZLHdYP/y8ULyn7LtX/ivAKhOuAqFn6xuAIxVz5h63ud8FSaov7vxBPZzZk1TvQCp
7YA8bLorzFdim+5En5HWbAmMVJiIcC25ke8AokxfnmFoAOCU3B4JVXyEOH7+OKX76XrYL9ODq7il
ySqYvrggjr8RmbzZo8SBuIRRDKjyVj9PDQqFvYyDsm34lImf7DIM2Yi0K16aU3eC+lIvcL2iMkkZ
qHBZISP5SjKaJhYF58bo6InO6wGXURptWssbXMDAvhVjyzPCVkIcAD3SaOW+cjEpZ2XBRy2px8DT
uWRDdWIirRaIR+d4BNSoMdD3MWBBVPDDfETuZAoJSU6KX/PNzjHFouK4RKblRBNBzgDZziC1kGP2
HjFI52nSMTdod677PaWGm1hqjWf1+5ldOC9QmozNWSYQtOwWp+qvHqUE9GdhAGoxTGvcBtvlZs9/
vKIEgWZ6HGbCBtO3HBU5iELE6/Ob33Owf6X3AGqN3CeGhUyGleo6F/XreQkfivQUERHElGNk/XW5
En8S3J94sk/m4CfCFRSz4QNKPZrbA+38BCiKJhIPHdjHqEwFtsGWO1EdFhQgh+7D1HAbEfTD1kVd
dK1DJtOZPqfAwV2m8K9B63SkuINQtbvKd/GvcDr8hHPxJ4KSSeblMbv3Y4wfF28sG+XzmayetpkH
r3AkIjZm4B/hlVqeiJFuIyro6z4BXTEacRkxCFy4OCcgSi0um4OQ2vBCpBLb/iS3JiYzUO35J8FE
fZmVtMcgzm0GsVSfEBM/Gnc0R+hV8s9TBvYsOxLzkZYRRl9tfh431eE6QntjxNQFMfjNbmogFu7Z
bU7efn6pHkSjFchnF0Y2ARCFUs2MYIqIzH+kIrWq9c02AxiuUHgVXSS6vgc7alC0XK9ZrbE7uj3m
tFyIkeYPKfmnAP1oYDB9MVKuHraFTziQ0jucpTk6B6geRiEt8c7hspF/bMRu76rmlaEqHf9IURtu
snfy42Uyr0OaoYlsA40nJtaLTSZkaUnoGRWwOJ7GBVcfdXEKAAu2OSNIB58Kh4R5RwFKHQT0dOLT
ilB1MUvGjKrE5RlHAtF2RM8r0FvNERoeVFEAIzr6LM0DAvB38zrAzfAvbBqK5YlFhG4E4q25bkl6
YsSKAY7iFX6O1PyiCTDZJGu+J720W/bXbG6ZIaAPxVrm/3k6r+W4sWSLfhEi4M0rWTRFbyVKLwiZ
FgreHPivvyuzJu7LxHS3RFYBx2Tu3Ab4w8dFSXlS4oMLMJgwrfPh0cKnx1qM05qvTL9LvgNDOK5O
EedpliMp2VTcP00PwEBAM/lphnCUOHT96/O0eCEhleQIGULymtSGgnA3nvjOADKuSS/R4FuuoY+4
owHMdqIahOkR2RQAERpGnBvBy5bxBWL5hv+TFMVRfHsmD8FYl84eLg2oZChxszW4KGfg0DKoRfCp
rY2a4FCutXhzrxX1dIPdkLaMsg8bnOkv/dD+0+TUQJGEUuL+A24e4UJi2Wx0K6A8lJyIiGPyrJEO
KH+DiZzfnUCZ1sKEVFaFitdH3GmICC0/faRbd1xNL6O3TVc4LpV3Wcc7zsifWU300qU5WryNSy83
0z93wGBbU+nxeOBgwEwM/KgwL9hCf8w1j55C3/2hC0+JVDS04cuygnyquLeZEe8NmXRRQmsqRFnM
YUR3iDHVLJegws2KiOn4YYmtGM9LihlOQ9Y4Rhbkw7D0faGyDaxxH2S5pdWB0MC2IIQAftnINcmw
n4c484KM/D5Z83J5tKJjALSlSRTeY1mCMhTYSMqQQrTSohLyPbi/sYvRrbROheRW6ZfRLh4mKmQA
490jeWNpD2LlViGUE+2pCYF7Cr6YPFDCkmBGWWJ8k+L5JPfBObm4FmSWAAgLAkDM8FrsXqWthv9L
fN24IUeq7QezYlbge5hM+1jHvuICxRl/kmnT7HbfY1iUtw0RqEPbrIeCQK9bE6yfYVgtF1yu388Z
cxNYUz9M++UUFgPbBauBSJI5xMIBZkMITsPQh4Nsv+8DK31ncMTRLV5nMoFF90iXJyEKiBVBmYLK
ffQD/mw8k1RhGz6Bwbr7bubpf8Wp/2Z7grQwQkJ4wYRk3qEyqtMbOcmcHEw5ihpJ69xY6a99aDjr
NK/bY+/22IfjNDVlvGd4D/gfUzFGeD4N7gzrRJkhWOJ8FQuarqahI8feJRyfU+jCgLqADAzdTi/t
NMbT5V4145EozQTHmGLh/txK9wx42TMRdOxKJghiDuP5W0zmCmtkyGgyhkDk/xbkBAA6EBOJzfr/
WEkzRN5dCUf8aEFwQxOTtccI7sErXYj1oxBWSQIwiLUVcpH55GWfGI+139AwjkcF7xUtV+U0bB7A
2aVHYYFCo8mH5MIp8WPLZqB0jKvQDMMZwpDJ248xlrI3/okNXEbCiaBrf83DAJDwtAXP6iWZ2eLG
FeLLpdibNuBIVsG+Ja5b2HrZKi5DMnDUdBazcKCiwwS1IzmkyYz7Y9wWgmBjVCc/bcfHBknSs+IZ
VCXupNzEIUSSDop/8NkR1c2hWNoJlGm70tLs89cYpjiW6o6MbIq6WqS/BJplzPHxCZxQsPib2N9h
eT74+X7tbDGJ9ieYlVht/YgjSK6+lFbiBMp5DqgqzLpsCghNIK3rcwZBojQTFvEq0xrP2lCObHJJ
lCD+2cRBsOQ8CuB1MloX6P4zTIRjYehUI2xqDsWAAsFqIXA1NuuLSUh12LZpOysoNJA2jgj51GpZ
rWvVIxv1UPUWDel8MW459ZwkGLYuxZ5R+AmGMfNoqqeZGjveSWbKOo6jLJSJ54kzP7YxOkj6+hG7
5v1KSBw4lSB2FWEcXpnuH1XxDcrtoT/2Fze57of4qVioROpije/7damIZokA+5e7sUxuoimzMGfg
cZGMRcHK4JiWA3tXuw2OrcjSLP9Bx83tTr2i8eWkBg4PWF1j7kip/t85Ckisurep+NpimyNTsvSs
EZX6HNLNYOSwHDNSzO/sCLIzipMmvmFQ8yGSSfxJwAaE/Bm3HASZQ7dcVkGIH03mzhaGsnNvXbeh
RO5Nlhmf+2wKGfGMC3db6XQLpXqWuiurCkijxtgOU5bJ/zSBCX8TwUJS1hrkT467uFfD1G9/4iqp
EeY2FL05l/UR+UyQwtUDqnG79dohH+mQ7mPoXmymdgYYaZO7eRfdvKJQwC6I6j/Opvul4QZxWDrV
Q8Sf/pp6/JWvwnzt8esMvRMIUOokqDWooq5NFskjltBrfPN4BMiFcrzqo+WZRjjhdN8sxjlDFr50
02T/BFAZ8f7G5h9bFDj9+KBEbfrMWImhHAYE5PhSGcKww8EwGYGkdJrU5Z/ZYv7LZnEGxCTqyqxS
fKDjEAK1l4cPOrgfFgiWhvkpjS6nmKaE2pb3liVy7Tp0K1t7Q28O+gqao/7riJIX/Ad8Rvz0R6qx
MBVVUCS2HjseI3EKBE8qSI3K9KS8fY+NXVq8W7osqmlIXkosMOKOLg8bOlZ5DcfZeWpP5HaooAw9
01Xsz1/tBseT3y3UnzN99SQ8wJWCpO3ZddJ/yMhK413UcaNdodmhQZATQLxDtFWXaCCRe8WDDOKs
Ghwn4KUZnqDalZoO2WCM7z2nIecvHc7wQCFG94EF6rsIeJjf4LiPsAFiVMeeRwrZP6cMGa5DJD3H
IaUgwFaA5I8Iqm4r5pkq5IrDFmZ/y910VwbiVR94ObgJUKKq/kvk+UezI6n3N/F2d3kXyq9SVhzM
rNOdj7HTbdqN9k0+EVvOSPB0h5yN5jkM86d4k8JzRKQKhY6yK12rW9+hQmBEy+mpzDkzUZdqjBJa
bVxIQr562NTDU1gnFj0QRroynpLBd1nwRGTwguQxuFeTGcbdzDdFzRLX8h8LOJ/tkKzv1BwhLs38
Y+zWuCAiQqBXFtMLtBeLKL8Q4eHsOO2YTdoxuQQ2RXvmETRtZNiC+Z/69Cze7r7GfsH6ZHBjEzsD
e45qagltkhIxLORfivFVNOLuATmciptKXTiy5alcDjCduR3LqrkyZFqd7EcbnxH4HnTSdgPl1a6l
BWNwpLY9tSAsKSXSDtGIDkL47yeO1axnq7Sg1beg/UDaADn4CQq1kiGlEftIUwg0N+mun9gsYvMv
pR0iJJ7URC0o3HQyrK17HKao0zpB8FuX1+0x2pKoZXuA1Njhp2ij0rstR1yy/ZVMtMWj8nQpwE3N
EhHrFCKDJJW239w/jKq5CSyp2gYOXiQyEXhwMT/YhdyHbn56bRnx3Wd+iFH8bAp6lGThT080s6hJ
8II6gdKUkteEh/3n0su4a8f9wWZIxngMRYVQ2kHeKG7EUVsq5yKTXAFAVVSFfBnpUz1SVEDF8qds
5HNw41OxuXgJ+RmKwzXwWUUdAMkyUm1gQEwfNTLUGSUCxOuTkhZVvlO7iEjBdmm+syxghlQDNOYY
hDBSNURLCo2uphurZSpLL1B2ouuismJNZLf+Ah9Y5ibKXYJAX14byC5XaqZXxmV0sCdo5vTZqs9c
KGnuKDWjtzIXhqJkYcq30yfpB2Sp5oxVleRqWnhwwrtGTnkWG4k9ro6KoRuCcIp2JuBhA/8DSrG0
8INm4Iy5CipPhB10u5Lpu7jb09K1x3KzumfV3+DS8RcOEyctkw4IOdTxKQ0g/ptclKfVPrgRBoeG
MwJXP5EvN3K6sQiWmElii/n445KutIczi0NGHVpJienFwl7hsRKRLnNyzNiMSwWYdQjZPbZajMRS
vfazhNrZJ7vyhnrI+aUuoaR7UuuIzFWmYLbH6ms5PK6QagOvCh7NRAeCT0Vlq5JubDMo8yUEGj9L
/M7EC3OJI8iUdPQxoiCS9oA17Z72XHnEQT+7FyO8ZYZDE38Nxk9OgKbguzJe8hfWofE8YHKXvRdX
HCRcPsBco6BbFaxcP2VlIYcnT7Mc+bEUyKRROrW4DZ3oCDmWYGGUw8h5TgbtNeJujk+hRKLfohRe
WDquMHh2EZltYJLlibmiX1EHw7IF5hfCB5RpuMPuAH7o0r9x0dLldfi0Efw1fLXiFM7U+FmEK8sq
yjcQLoNI74BtD1IWGBKzXzwaGbQw6uNgk8ogEwGYjTAXyQOWvBymqKAAIHdKtbkfj9nOH/IDJA8N
l5TgGlbGahfVkt+BHyqMqbDkOTvcZebesLHgerJC2BxCPJiTpX4c7a6G4cezbXwpCupjn1nRdVPx
C2Ygvj9NQYWwN8D4+xDwPxUf1BPjb6uDr6JDo4UhF302kCvOSMl1bNgikvBpHOHpSuycGEL4tee+
VlM3fy/80/aKDyVt6yy2wBjcWfd6F7vSYqJj1YKaMRSaeNFEkGfx6vsM/qnmA8cfjg23NhgIywLD
wR7C7PrfHPKJdwEmMzxrsZ2hpbHxdVBUXM1Q1RBZhQ5K1ttTQYLSEfPGCObrNUkY/+Be/WygeSEQ
ZKHi7iikRN5ZxBexQaiOYjOhBFXl6JY5+1ZrXTvHnUG5uDawwBWxwZS2opFWs6p2kU5Hgkb13og5
TrgQOCByuIqHPtveY4k9EeqkOh6I4kckTODNyd2S00ziPgDEJjMNXzxHylo23MB1vEvg6xzw6uKU
2WziQGHiABATKFI2vhSqgnYIP4fhq1KHOqRamFziX88TggHzpZJej18nww7otmCCO7ejzXc+y1Cp
nuTfoJxlolBx+PyvcAMmoeHgCYScZmUn/8hmFkkeQBg5rjJSTyj/R2hsKpQ4ISx5mxfwr1J0Gv4Y
4ezUy4cjbgW7HqKAkZPKOpdGTjKgfWp5iTsYmdJygRuiIWD3+cmrcYNjeeKXy7eEDMCl0XLfggSf
XjZc28HRhY+zYDBhCaCUBNBxthaEPxWeuQDOcYq8QfKxWXHPwkFQyZqOH9X0pbThkPouo0KBStSy
L3aoU0sXND4zZMZlC403LdXX2WkWVpjoS1pfwM2VQsSq2JTEe48HKKU40iExl61ZXkeu0K3RxPtd
/UeRPskLsy26pmKiFlSQolCBx0BKkhBJpaxS0ZwOZgGf/oHChzKl4soVz+yyhFTENPcZC34gJ3Fi
UiXhgrQOLIYfzRVPZYepFvw8jGLsTRaRrgJ4fnbFXBrZV/at3PkT8YnpokrzVDs4kT5wARsPmEAe
Ii6v+199Un7Jo497xgqUCDAYJIxLnZZcWmB6Y4ze5oCzd/RiztWWSkiGWSWe2W9CUY/HlenMCrKo
yTHqTU5mCOVvj0QXy5Icu1SWuemIpFF5Kv4fIKsiM1LaGeVbAmpAfG/cYwrksrC1H1a2lBGtJ9Fl
twu+U7fDFhaAzgXKihM2D1hGAaZhvfhPQEjTI1mBEsjVwb0lJBJlQGLRQG3KdSauFJi79ZR/A8oI
YU9zJOOjABoL5ZXRRZzLKpERYclOiKEdsm4EUjVGMolywqSWiAPJd9jFeKqtuB1w7BokWdwV8OYI
y6P2Qr9FegMcTToCAlZsl9UTeUV/kbfFNTUCJBgTEvkiTv0de9/uxVGL+K+bshOCImklYJHcAcaC
AVzjHQjNnSEzHVp2GpEyBFxG6NRg7LKT/QHhmKFEk7cioDS3kTRcGcfZYtcEkSOaOqMJjOKovKjh
0yGIHiH6VG+w3SgfQZuwdWI5Ai0wk0XjSYbuQSso3Wwq/cbqlrYnwUNdBtVq6KikzAzu6Yvs4XN+
Z0ujuTCx/6cGvRxp8Y1GJC0+4yB11aLX3FeO1RX6hu3Ik44pbJYADaz4+QCw0wjJ5lOSEcUejugz
x/RS5N+y1nMxt+ZrtR0dhXFpK7WiGvfg3cmc+ogZIsGqKWuXk4aTLRXZiidWdFtDD0a3nMisC6BK
am2AGMy0Vn4jW9U/DCORczwlrhwgKXThR9iK/8REQGrSpYbZTkY2azsCFJonzAjQ7+RPVjeRehCc
pvskCNOvOXLMPekfGI9VFKi2kQcnikSozZhFA0ZKzocJ6MsHlxm+nqye+PqKVypzQcFywaFtrg0E
FZK4hqM97ZIklTM2/iM1LvuUWkeDmWR4YyaWoxDcmvUREz3RTXLQLUldc8EW9Ea1TDxCfqKWz0rs
iHwn/D3YMNRspx+wLYr/7gPHWrEBjoOKUhaKrUZjUwEBmnKoNVQ+shdk/KcOqrDqlcCWxUByasmo
DBBl+6599BHt5iluWNUQZ6Cf2pIei2bL63Ghwi0qv1JSfJZxQPg7dluLzPL0imja9WHGbP7QTrSl
DZQ4pXk2WGB5LofKWMZIMTEUyGIUey4rVzn3EXKMZULiEw5F/JbXPnR9scHMZrkVWw4dZQza2ETc
xJmIJir41KL8ExgBJlR8o99gTzAgtk4GKFButhIbgjOpQTX7YjigZleWB7TFNoP+FUvnMrH6z3oF
hSg5HcpIBrbCVOEYjMVB+aeImhiRopZzgAmUKwxoj/S6FloAGki1mopdDtccEqVvUzIzHafSJmiD
g4NzHfowlEKHs0TZlREthAz1KZlhJSo2p2Jo22TTj7YAqi0tWNfkzANuyJRykMF+ALElq3Enb9ug
eFSPJBxnaTZXGeaKTZPWJiXxuMT5bLRZ1oiiqQrcV3HakOA4sXvn6KBgxjNXnLBUrIQvG62nEKHP
ercTS1uGzVrvIHOnEbV599ZK4WAbynU7QOBN3Y5mGgP4W5+2i6OGxJA4RSKMOpraAv4fdwjBE5jA
MQIuCdMLaVvbjGpoSJYPhbWF0VTG86fduRwYO6N6v+MH8lUpuQL+uJ+PLc4kKV2H4VNhF9V+i+Ei
PJk5MnciiDKoLFgpOx+eUN3PcqV3oDej2zAjH4Z5BmNo9Ay8WYEBckyMWwqrI6nV4TuUWXryvmcE
kmc23vlDF1yYlZ+YidlmvEPYyIJuw63La979TNTUI1XWedY5Q9lp8+23bfIN33BgCeTeMfMPX4wv
h/B6dSt8SSLndXfMFXbiA8PNNXjngEFIwCCHKpkerxhgGGHTdbPUk3AVIByRP/EAKEc3xZaAE0B3
3rYUdSUcsbsyJVTPlBv3eEORAdi9HNRkUsLmIC5wPAhq4o/rz6glk9xhaTyWXsYzVT8BnJo4G0pO
+j6ZhuLCzdxxZ9ia7G9aZItlAoA6i2Qqpns1GCpD2Dwmo2ooezBmpm28FZF1mjAm8jJlXmBqhkax
T6GtwkIcbx9NIUXHiBSCfuGXLvN2jPP3Dlz5B9a33ccZFpDQa/2bYsAXwUm9USK6ccB9VBivMJe/
nsIXnWoQKUOmFg/51C8vQduuR02h83oSicuY7QbzPsQFieFR5EE5aESIpOa/Jpd8vahFsEnxyms5
h+FYjrRGXZ48SZoPRIfBfZrF16mBzsU8CsEKlHTsBpqAwWMToF3xXPKHmnTmnTRFBqA1fSOHIXjH
zhrKapfbb9ZKPBJ7ufi17BHgVgQzXba7cvpmEX6K7A9R+/5SSiKKWZlRQZs0BFrSRzPR3V/OCVYn
cB8xHp3BnTxfPhEhFkxgRBfP51F59VzK2UeYxkHD2psMtHUO6VzGIj3O8BqOFiRwyCYO853Ef9NE
LT9khKs2hbvE289YUCMk5KhVte5yYs65uBGoQuTdIyKibfCkhekAxj0RW4qoxatEeVJAoSyn5gWr
KCl0pNaqDdex6NEJcqF+EMNnP0Bh5Fcr0FMoJV4ji7vhzs1i8V0WEXw7cTRAbnvEYrT+z3R2+62s
ZfFZXIgLKanXaueqymDVCDerMI0SjwMSggBNH6AuZyY0FomTsVdWgpronH15RaoClxbxMHyUOPM4
TUgrw1BqASpd5c4UiYRcrQpd2oZTNA6AyJXbqyLZ0pObwxXddk+DalJA37O/1lCvDwuN+yPwNMjW
UL/GsHyu4XiRpFbWvkxQMMRnAERxfEaMHYZNi+GaB/9FX8kx7SU04UOd5tBoqBfjkaVRtIRrFHSx
ywXPHQvQaPzaJ3N6XcYt+0a0CiE/FTIALQJU4Z3b8fp7qboCf1zkVCjPQXDwC7gxLk/F2u3Td4UF
y4QZt+0iYXey6BA5zCutNF8/vMDa75k3CBmVmq3A2uDJS4nh0sRBuJiwuMEvPDZDghPAVnfdbTyX
ATLDHHoXH6v8hsFhedVkbBHLdK5903gBqitq+DvqWzTA4LZUEvSdSj0hFPpG58XGl9WD9yeJCdgJ
YBCPDxAJ5riM+XRzeVdeRJSvfmzbZOqwgcUaHOWyd8zA9h+XuhYq1dy+DuvmHZXdN1fwLyEobO/z
Hsu0LSveKeUXynQ/IFy7MySArEAsXtKvv+eWk3xwsOfk/PKvmgEvjmLEdZxWV+YsAcGInv9JBUi3
zCaU+tpKOS0iEfzMyK2R1ELYK8forwokF0xePvLddikB2CJQ+DhT4KEPLu20uuoYHuhNhODugaFT
fCUu4coo13kcYpriAX5d9RhJaJLX7MWj8JGVC9CiYWWv5cBmpAJ7d17VJ3fqlRftITqHMv12VtiI
ILnZhu24i4Pa7mNlqUwLnMVWqsrk7zm+naaSxd28dJFbXYzjQkK2oU2yZgQkam7c5KZ7UuNHtfsh
ckXjcq2W83AAXHpl6kWxLUYE6g/eZBwqBXqiO4vy5BAFxLxrZHzDYfBqOfx3VLIWC20M90s6nfCy
YY0ymRc7U5c6Tnkj+wmty7DNREJNHDoymoIKRUT6aQcmdG2mRwBxh0IZRCEHZoMrK+Jequ6diB0V
tal5a2vA2bNZcGQh/EC+BynzuIHQpTLXENTUBqy8aCaO72jiWRVQkA5W3/yVZTuXXDIRirmbGX60
Zmli1lw8U8NDwY8EfuCuyzZSouA8HTE8vgMBhQ3MefYrSwRSEbObxUVWlEce7h7ehNxG3IOiHEfQ
iFkdk22WlVVjNT4sw/qwb/IpILnd4EVBzlgNS8pvOY7bAk3LkP1U3g32++2rDouwEAPdLjbMYVmw
MHoe2En9jeO0cESYxV3Bt9rvmVHjpxoIDsT0BegiAOTZuT2lhyrHfLrPQtAwYh+YWMFwMonkhuNp
fwetAkpPARvHdtkl7h41Vy5szL8tQUjEMRB8tLCYX+zZIdqFZF1m+j5yanGYLuvIx7aZFsO0S3IO
BrLDSB5QSfQHsNu/BfGuXUtl40hhKyo98C8Gz2GOZzOTIRsDuZ8EmDSHysnSK7y1Cx5FAPCVhIyS
xohi75R2GKNjhORAEI0TuSMIq2Dq+ZqMGXT/gHWu/h8LBuNLxc2jBlDnjgIm+rUXsYXVOjYSqeGM
x/aMfbkaAsqAV8ZTLXIwHVyKAXOcgO7EFe2Dv3ERKaIVFkF9LLFooh7rsQDBFuDfsgHgaDVCpDDT
sY070Z64YkifgmgjX5yKrkSgzxGMxINTsvIIuc9OGVsFE8AfqFv5ez0jeAs/W1daRjwQshJbIdFn
tRN4bimz5kZQ0E2cnBwii+IWSMye2Pg0Yj0feHfXn60jxN0dc+HMB1JfHOojIiqKYwbZgrEG6tt0
srr3OumZP8BMxPNq+xSDH23mofndCAPtUhzN28EQ8JdIR0CVfFA7T3uGjbn06haRtJ8ljedBU5mX
OiVdbeWAXab1NR3s6SJN5/C+JqvwmKdhAt2Xr9o3dFQTvhE24MhH36HYTjtYYr4zV/TkERf4IGkl
p51/9Ksnvxn+lYO8biA3DNkEpE94MDC3GYvKW9f2zxrEv1MSinyooDSZcXid4X1ENjcHOc4hz2m+
eC8bXgzYcEBUgtVJvc5/vCGyF0J6BRMVXR+AqThuypyg3ASoJQhTJ1yoNgVvZZcvHu/btlrmrond
PZYAaB8LRRfej5QqOoWkyoAfQtHIEe3OxbUGESOsI/uFKLtLf5PjAINpQgeDb6S6p7dNRIk6iPrA
E54+/xEu6AyaZuNRoJt6wW74oGf9HIPo7zVG7VZvmjvOeUKkHWqdwobuKYwPNX7xIGVeKzMPnsJr
IYH2DAit+wHwYFhRxwwbirZipqA2DMTvrDLIPu2dJzpXxR3OZNExWcxLn64Nprd8P4xs4qdhA9wY
cmoTAwVwtjiUkRJ9DJMIExBCoCepmTh2p+eG0wLTuDl6g7ST3nr5dvquN4F6vDWrl33TnXhOad44
isVdk9e3EXMF9hrR7T54BlLWYGG64J1gAHCtUnQ1PuoIrIpRlgyEF15Zi1w6jTTGmIoB3EWQ25RL
I5iFtc/NAdPN5tMTgFBcZriBimc9j+VgV3SDgZLYV3BGzETeXez4a6Ce5F2lM43PFKastmHndbss
YIDi9tuy08DhvQC3ZqWVFX9lU5DMBWJe9h8qwmNgGeHXw0uyC2AbeyI7ZAlAL1VKHtfM+cX7BL47
1Rz+hbAy+TXY7sSYM9k9ZAkxYRXncmvhptdw+IVuS3mC4qauInAhgCt3BMN3phIOu9dMXCl17P/O
nfz3OWGoCzACZShDt/3X9ziDxVW5jRFcEzZkx1DeT/xOHf/AO89G+ZQBteqAVj9MxvmiH6H5nDj1
6wYoowBeI7zyp8IJdk0yphhVYHj2RVALJ0vGyaLGKBqYpfi/yPXhJJaXXVRTIDNORRbDU7d6Flcc
oEzKuJEv1K9TRLPiWMysYPtUobT8H6F0EknLdHf1mOjh2YVfyz8/5kzFjBIzM48HcFapF/zgfWI/
tWiItRDPFgoQ4CYaHrt58SIaKmHkeBWcRh+ZJ/+NPxklks88ULzbu+gzTpL3ZE80DMKil+ABdbEz
GwBHtonVf42haazjCEn40GG2n8hxIEI6f6XuJT8A3E8Uvr7FGzAiUMFdhSmC3OcZ7hvPSg8wNsWS
0lZwpftqzWjzQ6p/dlY+Elfwk+InvLBX8JrV2b72eb625QsKqYDnca/cD2IwWQvBETpDdZdFY3+l
5tToeByIZZxxbcFBaRJ+Urvoqm3+kJz5qDU7ZhQLh7mgOiQaXKbevF+eyvwvoC0YEU1Fe+IiFBtH
4C/wRoD8KxlhI3cGf/HAImfHp4agbY4bfP8a0XgU3R9ToZmyV1CZtqKbFsdBkbEonVadp7C1ArAS
mSl4AM9GnJY1BV7tu8AguDPXpuG7AAMVYuUQhyBoy0pmmL1ipSSFhTi2ZVvxEXVU4TLs1O5JzKyU
H22SECNsjiR9kSgYv+DLcu0GFXsVGjjIJQAtcE/podN1nNn7tOYR9EME+vHkRAd/iH5rg37W+EtY
rJoESXWriLR2x2f1dcLATZ3dlNsh2IQ5cYjNTEHuNXuvkO2iQoYIRyiOc94b+/dcZrQN3rD4FF4r
31Ookkgz5UtxuCnyzzTIp6LhlNQCUSwr/GnmR4srxzkpJQU4J2oRYUL8VcYirelFxaR4WYGDAuod
aNaLJOn1nAb2DpoWjzk1D1UBiu2OV2KYFF6Zjo1ajrxrVgWVmMsbojZlxl7gAbzCSTwAh2Qd15Zs
c/Th//wCwcAWN7+lK5+F3K3i9NIBVN4z3pwKVPH0Hm+tsW1xEwb0V98+1Hjdx5KTIJ3Rv90IKISm
k2UEnZXTiguxOdnpfYUZc0yvaGMB7/sy5JFF66PZRKMKciB2ZpKiIqNFQ2YONz2Mpj0VoZikEKpd
wc6U86ZwnPD7yOj9/tT4bi5Si+1uSO3ag3yCqkVLccvx2p/zwEbTCRozEZij+FhD3rN+l7Who5cI
QM218ROOkgI+zvUw5en/BrxDRPQ7TS/99g4N7aIxOCgS6GITjrzN+9+Iaef7fkKNNQRB/R9+T8ys
VPW7s8Mbty/mSwYa7vU4t+PTXEKj4pvG4SGf+uXR22nhTnlf3q4tJH926/a+dyTjgmDV/1kp3qR7
We7zZYFdzb0wjqyRLUXDK9em1dqQsLPeXMDHbcnUZlU1ZFxeDZhc3wcIv8gWSWZ/uvNr34kP88QO
vCzCdn9Bj3pyriLsDO481ynd2zXI+g9nR0d80cQSZdxYJBZGcR98m2cOCauC00F1wz2MFUSCWY2A
Ga4NVXqeDQcphuE+zCyE1vZIW6W4PwUaYqluLh7VfZMhIhXdWopPJipE0q7gDnoyWcjAcEAEaau8
1bYPQzb6wWXjjcMDs9zozVs58iOvd/vroqGn8QoBIVzasKFby+QwpG74fUZk/pjQEF0mVd4dxTop
qqAmkZ99Fs5GO1QbRj7FL4Ti0808zKcPpOv5eyPnKabVfMsU1KGps58Wvl0UeniVs9SAaUZOPy3h
rJS/4Nks5wKx7x28csBEb90CED0MNDP+v1SBGw5t8yJ1k9SIUsxEyEOPkUSmkWTIygi4XqJ8hgOy
r/3w6hVLeKPGlEjoMJSWkK6qjspvjm81ABLl/FZlE7w/Gmrjcm+IGlXTchbJ5cw8bv1CYgVE2x/5
HDJDQmG3p7yQOJ/ftqnZfszD+ras2B94iPtvKb3AoW0YIxEZo7Dwt3G/n7k7erZqvnMLW+SOFaFb
MdM/jeMfFcPvKdW/bkW+WptdDSjT36IsZAMMHIfFFK2XO2X0o1XzO4ZO8m6Rmgj3Veh4YpDOAkLl
1nF5Ft2IiAXnMIkRlUBhMzPoslgeFwPzjRf3kZqofGr2E9fHYPHq8FIqr9e0TkjbtZvvRFzhqhRB
I4FcNL37RJc8tIlIbDyauQKvVUwGZ9JzrSxfHrOR7R9FknGyckbvs9RajZGp8UQuebzRGOadTVBK
mlp/dBIuQXdCkb5WlCzKo9NV0kvxAJPjfO71oO1C/sj79Stb65dhzq9W4YjZULAvVfQqHBjShf4n
vJlbelWHgKkBQ4wTYJ+CFazm78s+w+po0LKItUm0l9M/yfvQTO9984lPEvckkZAvvRB9hBSzpBQr
3krbaa8yqcQQV53YC1G9DgnDnggctY8NNuN5+t3rYEyumPKRkAZKwmk7j5Q8BSJGzxWJO5loHzqn
V+AoQ3EfBwjaNf3N+BS22JajC2YZ+j6cGXFO1stwMGS3iCamrDEIqIS2EaCsC7ipgX75p5BHopuR
CrQB4BxZ+uq9WziSzsMS+J7RR3wUxmQIKikVhhUYTT8GdxrlpeDwMlkBmcczKALXUhvTJuV0gMI0
4Zoi32Bi1jtRLJaNXd16bpkfcOnvDnu9fgqc3NjcgPh50eEJgQ8wElv1iX1JaEyIZQeokucxNWha
u3jUonKI+X3aj3EsFM+7ZG3Pk599RpJqAo2eKkx9V0kZtFIK2Zkm9OyAjJ2Wb4IrHCEQz0dc0d4m
R3dUcyl7NrOOiHyA6z1HlAvxjY9U589WSpPdUzY9xMuQHGaRAQ6wHF8iaTmg02xHS0T9Re2/J26G
xI1pIKpjJsFptaGqnL8atHUXHW5JZ7szsXGdB57SwLD7QcFGdZqfp9ABVrTH8DLc+/phTov1G4kW
yXVkMTAkSYfWtt+3/x38Q8aY+bIhivjQwCq6KqiOgdvEeXzv5NqkmD3WfYvYzg/nX0XHLTS7NGxF
xphHs4V0YqNu58jpMBQ6IfvXy31IeeH7iSN1z+vxyAlPn7dBQCrAT+QtMh6pkvabtwqQVoMjqHyn
b6f0xim3v3zz9lnReY1BjHIx5DlNX/soUOyKkrgJOO+tBvW9/PvZ4oS2cvzkFtCegxGom3fHPIRY
TrHiJ1dhOXDYfERi74gdGBd+OlYvUAt7lm9prceVcoIRFgMCaAAgaGJgebb3DOgkZfA9b0DQkoAy
7NOX12Y/hx23fHJYMJKTPDZoDiziniubNpAim1L5Tu0udzd4U4cWchvATb3gqCQ//ibjWKUbwDYb
Ka8sjx9TMqO/NSk1nIII5jRRA5E+dDG0xoO5IrrDWKin4ngFKUIKUj6YxtxraQbJ4b4lDUVt0fXB
Fq5cUhlLT5PctSKOxXpRB1Iz4OAADQ2fGjxLYHkAiZYHpP6UZSkD+Qq2+RVJbdWlWiDHHmxntS5V
Y5tCBtFFAr7g+TRps1gBR1Xifxj4vb+xgoDw7RmUGxu6DsbGzKygMtixZJkSDP1CMvf4K2RNPGQM
oJlywlAwkbArDMejDx/mJgoo0ok7gc4B4xTiEQ0ifFBKDahQyOp4XgPEkuuoigeC6qoCzoJU8p5X
+P+w5udim0HurIv11KIMH1mUV0nbkFAYYJ7QiCNFc8ysne0DkFY35J0BMPW4YR1gAP9Bjs94DPoI
mgfuZLY8AW9koccJS8S2gaegVVQT7MrejmHwQGA/Mc2FSeHbsCojnDbxak9A8DnH/HZZ4Ah3o7Nd
+mVYv2YBLg92DDm7ZVb+BUwH3LwywF6KEcpzF/u3dscpwt80J2heUL0CF/ONoAYsTkcc7SOM5REV
4y5W4Qmg/WTGkznaJ6R3OsdX6+52ErMlIkVuFhJcLjlQicllDaI1EHZZs5s3DbXJNi6ieGeRNhRm
WsV4O72VpDoYWBQXu8vVvVuC+Hhy3BJv+6TOtPo6rA695xgc7YX1JWRNhWOlJclGGUTm9Z+iqKAg
WNWf6MT/YUb5F/HBQTOpeGhfcUCnIOrqOaeUK3aiJ5iWHbGL9ZlYMcrG4eG8ryTFY2Yqcz8gUDr4
C+ui8GDt+DlthoewCGoUOkrBgtQ/oBl788Jx2j3pF1FjigUrHLLJOyYGtGO+JBArhUtvZ/5CcqdX
hAgKVWweuRyEaEk4kbBA8hgePsYT974OGMmklChKd7+ykMRRfHNTAPI0jPpENlda3LQWjAPQrfk1
mtDWo7O3cRgE/hK9vz+/xgSgARHRiSly7g8UkIO8JvWskoympQFbjiHPLWX23UqDBwRUVKV8Bp/E
3cumcGF9iQZXg3aVdF504VG9XOwiv9WORg5D0fij1vg7s4A0RWoHf/KadHmGO4wLS+lxI7TW8rEH
zCg8vHKuwI0AiUPBcqgzKcCHJ6DCd+g30PxcNHYrrHuJ4ChsRP6+dMz+m7ra6a2Z7Sjy5+rDhxXP
uqOFzZgSiszuq61AgjNmd9f03/9gb8A1NOP0g5BdquyogEviVPbbaRgq+2J07eo7XS0P1ivnxsH+
j85uWDnNsbWBWNmkMIN22ITk+fCPQwv0XmwCeAAjnDkIqO4u7RlLft47DpCZm30W4T7h6uOTFHaw
Tl5sUZOIj8vgWQtUB9SRyQH6ubeR2moVOOqJtX0R0VMoZoxEC2xUYooGl3NurukWvJG7L608mbjU
0Y2Sp00uw2JM6q1ZcPSatS8zTTaEgMJq7u0zY0ZuBgkRacZ2OHGv4QnA6GAQUKYxVfgiF/YdliUQ
L6SrGWpokj7uEpsAZHg/vloTzXq0+/SeZb19L2Y7xPg3qacfVuDfQSv+16Ddtma5PFzrW4GRBZUg
A9OumX7oFS7C4J5z+zbmQnvkioKb4MvTtRdaxR0kGtSQqhOywPI8xy2zKUCSoYc91xTUQ2pspbiu
xy/QubcFrIuYQZZxgC2ICgBQQwCoAP3y3OCVZlCEWISIk5uMxoX8UhxmZAYsxj0kWTGYFYghq2RS
vajgjuZIjhF9FTtIlCf2KzYyHrAQflqWQB/F/2LY2GzGkXKetDLq9Tq/Q2fCtVihgvA6/67AQMKq
mcnQxuCkX1CpYCPzqF+E3Jnlgk4H3QAOm2YEKV0MA088KjnpcHi6sEOhLjtiyoS9HxxJgGsH1+aF
HR8PJYdEncLfhd7yvmNdyxQ9eVT/KC5cDkIXW0pvlV/Z8i4xi48qYWjn7R8lwqpfhKYBeYa2FDUH
ZDxmF8QLcXZP2TQipPGRDyfN+kE3EV8xbBqvCBg1l13rdFfJnmQ36j1GTctbMEzNMuQwTddwLEJD
OmxJ+F8zWPzcXsp6IU+KdTyPk/IOkaLnCPrfYSmA5XSLNymxonzEKOW5KqyNVvcr7qscIAotTkXz
U64pkSQYiAmEwt5vuezY0UQE2lSfYME4dQOWccrPJ2m2Mw6YzEB+8ZvidMvwvf5v36TWlnyLKJAX
aHfToczEMmZl/naGmhqcVIi+YSYnIWYTTAxMPHBZ84q1em3+j6Tzaq4ay6LwL1KVcnh1DhiDwWB4
UUEz1pV0FY/yr59vHb9MTTe0fa90wt5rr3Ak+X1QFlAoHDQ6MA74TYu8CsLN401yDE4GEDUC+rSm
+SL1BSRxvCf9eP4C3/Cf1aVQgZ1upauw/JeK2OTrikTYDjfVi2qJXtQqrI4WKBcfcQrAjQuPoKuE
OYvZmipgQmTmdWaGav3GlApsMo2etduxH67uwqKgf/VloLAPd+SMcI/NrGWHutXaURAohyqFo/XG
ZUBybOf5F2nHyTcnS6vwKsmLiGNII23J/3BmxSp3+2O1qZXHwVSnIs3mbAPlNyoVKsjSO/LNT4BA
tCvMVAHF0ZzKOzPFWFzrvTWU0MXCnrN1a9acw8s5GUArcChFVMBOQv5s2dphxMsoQvCtQhVzwyNQ
eHpFICX8HIQKNn1MOn1US5zbeIuxUezNuyKOUXjTWvE5ALTYWPh5wDmlmKgDorMVSoHpH8fHIZeO
FiwdSGu7mIzzQoeFfJ0caimPP3yJBgSPOcImV6TSAkHFbX3gIRi02V0ywjMMBvEU+qR4tXSIEXHC
umZ3aPbLyxWwiwtAyS1eZF70ygpkm3xX9mqinU4GINbR0/7TnoIuvd0VQmdS/9SuHyVzYakFO7r+
VlZTDMjCC6XOfkDSJ460MGjrGwxE4mdmggl2i/jD17zqtORs1QT3Y8JTxv5/ZiZrUnR6OzZYyTdB
VERxjRD7Ar4H3FJ9Xn2D4uD/hM3pN6Ki7xTZgqe722JheIzGEjhbzpTrQnnkyoSccX6yxvQ9dNfX
5oRYNCT46CIYVVIms4XLgaxnvl278VqoQcEnYct3fnpnZ4dJDoXYPXPAQSgCv9/99zUXNizt8ghB
0gpGP+JECQLFJIoJcYpY/0pvKzxW3HhHPDDisHqeucg++3H3D/0RzPx8gr2H3Pq78bfiM9yY5tt6
UOB0M6ImGKJqy1DlV3h1FxErxXW5/lKCG68SkStALVasfVB27K9Br7I34OnK2Agtu8BdPvhBsMsV
frGfrGVddxIWH2IrM+BphTEckxI/Dl8pYoobuw2VN/6awsfBKVZDJ8XZh+NKUTlMHCLoii2/ueZA
wH2HcbXL07RiTJmJSzBusR6lj7m4goKiASq2Pn0cAg7s3aviZ+0H40+7TQkqw9oXkc5VWyfMy9cE
azptNndEDXRE63V71sS/4q8xH32xuRaKsYIWx+dYxPjNIbvUA1+3q9fgU7ietmeYTRG3IIzI1yQP
adZGQrcdHy/zQy1amLB5F/hagrYOw2p2zvyTc+YMsFaasoVKnHp4tsRllNyfC8A868UOt3P71Jou
e1gm/rrpYM6eBA4v9A5BycmLqhb+L/ar+AQw4NNLrGwiyMSWtlGy9cjwaB2jh+QEJUhXYW24Rjbo
zqHPrbWwtjF9TeUQr0We4i28Yo3HfagcBp4Wvw0ZUK/4VzzFPoVbN9/XQPI3cXIApPO2R2vWJ8cl
rpJf9K3vx6JyrudAHhESjQocWXKon4YRJ0QjSoR617hQmsI05d+loKYU/kBuBbaUxlW2wTmcL3p3
+F/a891Sda6mAKuq1zf50Orv8aAY+dituX7FguZLh3GrVJKshGdAtbcU2uc9o0Bksiu/zyXK/Qoq
qHTfoyagnN6j4QGNDWe807D1iYfCTTyl61LNM3ZgFB4ggKLFCwdDDetOooozwHqlCuY3Oh66jMV7
T0J15CeOdWU5aIIcVH52EbU0wybi5C5KXoqUmTU0jVuYquhXcqkKPV3wnIKpw68MSmAPh1H6g12w
6dR/UTCmSeBDWMa5DYr+iLq2aZPMlIsRqZ5oY+k0wjIcgUvSWSd+TwEF4ex9Gcb2wjvyv27Kj0k3
6h2GzAhcK6xf3N0rwAcqt4MefzZfawxqJz7yjuGpF0c+A8b4RYSazmfbu6dT9VhAebitJmf93Ddx
+8PqhuX8aKekBSVifkatnflYLY/Dc1dEDwsjUR4ecIhNukCOA58KFBAEi8LmpCk3pjYOqRfQuHkW
kFiXu3DlaAorglNVYF5bbMie1MHyZtaeuTaIFO7hLGNoQNxT/3P3E+I8D+2u7gr8+AzhHAhiCWTA
2R41DYxpZojHyryLkBkkEvyuoEBKJCffcc+expXFihUBo4+d2qAIUTc0PdyAlAqwIFD5FkCLToel
SmgS9V2i0szRxzsdpClM6Ggo6FFuLzsF2Opom3r4+R2omG40HbkO5DitfS+JpQ0ZqugyqH6pFMOY
0z5M1u0vBEhKU24irJmbubgYhzW6hW63AyvWHLaoP45H3H0gv2Ar+8fpo9GlImJXWBW3TmeC/zC2
kW89rlRYZfTEscvhDcsrKI+u9y/bMmpbhB7gQXwNQ/rC3wRSCfKLHl8xgQquLOmwu4OFtzP1J7Rm
vTdDkkN+5aarUMJdHcy/ZZmcOvx9RcmQdi9yK3puRWEuUmI55xr3LXZJxi5JB25aZV5VDX8JWEPO
3u1//HZ6sxkN88fof+NMJgygf1qKwf/skEwG8QyhUI0+ZO2TT+q6ydfi23niSvP0LM1goXUruGyh
4xEgg+qDJB9AhqXA6D2pODBFU/8I58qpJNH7mcshKv/lR/oF9KuDlbH0n8lHpLDXg7Ipzgxu8ytb
41Azc5H78/mXbb7ciMXBDYTn00iXWJ0pFFMsAYgcZrGpeRYCJBDN1jJuw82mw0ES0y46Tgj7s68o
YtCwEE+HmVRe3lvTMdNwLko6G6xU3wwUwNRzlkSB2IkDa4+v6yB+IaUJasEUBbejMohaPM++wVrg
hvJoqEIzQwABzyCICKb12p1fEk9UCc6rFRnq1eGrTT3zihsfq+BmC/86psa+kLgJQpBZ3+4O0gpj
I4FpT9nTcjzdwE/mT1pv3ntM5rlXjGIp9z3rLsMt4GyJ6DrWufi5opdwyUejOslAGqmnwXZxiJ85
x+WzlcQec7AKMxfmpQ2oajcjz+3hIcVzsVx4vvcK0fuXdGqpz05F9MKUWZqyY6PmU3eH7SKbc2YV
1AcpnYmqUDU4Eg8BOTBixS1b0RJtQfk2Z0wkiZRrLl0u5I8bz0ZxKLFoDQQi+PwKq6uxjVUQqf9V
dcAggmU3k+2ORqlN6LfSQsvY4+vBZvA/h5u+QHa8W1fQmqsV2gmPDC9Y2vORiJs2cdYfMluExIe1
ziCOYzQeV/FOgk5wrOdfR0KygDLuUBjBvYH6aSWMCnK1brSMlnmrRfEzTXkDuJ1+slcquSdcpGxv
B3HOFW0nu73dZ3LOWw58JKEeE+ea8vDa3ekJ4Ge+WWl6lWM86HJ+fjhtMihT0ndVGgyavQG09eDL
reB5lBA8U1KqF6rx43u+n17pWFC/SPhlIn6FDeuVmf3qk1osX38LNmsh/VwRi13aIyg85EWA54RR
UHNMY9aqUgGsZLbHk07n5W0M6LqwJqFjjngXluUTZOB5/NnqU9jBXuK5w5kFLYenW2c51zaYNmAO
0ebQqi8cl+OZ04xwtgpspF7YSgFmYICH6yuDB7KEbNO2QVJf8Q1nIApZq+b90Ur9RgHIVRZzmOEn
lmI3pdAmKgebTas2lLr5vSPfvfbpd0X/wLOY+2ziYCDwHiJLS10zmuxTXHb/2hZ8kLyvuqQwXeGi
Mu3lVLEO7E7WZA97PXt/o5HruyTm6DLNgKjHeX6rRjiN1lfJestRmXC6QrxhSPd+bNxSMvOUnGoZ
+XX2K1uvCkE/9tC357E7sQ5Dwc5pRsOoRaJSdBQxZmnkdajKwv5MjvFjUplx4i/CD/3nuvGLTd3s
QPNJiNZRUzKztlY7NFFuo5bbyTlj1AzbmLiofZvH+I/Ks9AMz6YMnmQt0p2BM+EwMcFnJZ543/bC
t9ddK8fVQxjmyMonmuQrqnqIo3tjvmzLKWIqsDuYnaqKrPgi7okzdAHd5WJl5B+THCaoUFeQ3dU2
usjiYTZpEKIpk4+Mc9VJKfDtfMgSL/SlbcSCXa5pE3YXZTQz+prpusOK7uXwuAstoBsW3DcehwTi
YkhHVJS2+LSPKnG5jhGqRKjK1eQoh5p3zNKNkBiNqx99QySC6EKGJQG0yrZk1D2zZc0I7DJiySj7
+PWEr6yhNTbbVxU2tgxfAyhStlh2U9ZFS7lpLV27WARmX6puZR58FNaD+6d18+EpofRilBxE35K0
gdUyed3vj+0qweoostxCemTosbqpzbGlcdovDgmB1/YqcL3tlWgzUCGPeEYjOYAcrLPT+pv8eoeB
efhwSHVpcUwNVu0pma4LCeL5L5uwvKR80ESxv9Jmye7ncPVrZTxh782wwT7Fdro2aWF1F5IFmRxe
pRFDCSUvUlTxxfTtJPFVOx6eOOYtAU0xNHaUnObDjMEqy2UkyCSZWYeGiSI1ODs6TegjlBRHBDgg
yKyb+iSXFtyor2Y+4lVcOfitdzNNlWikFRXOGJ7j53rOm6tF0Zzgpd3r4LWE3XVOm9wFG3uGWm69
tohpkXDVjQ1Ls/DTDOyFvtCaPIBkibmmFbNTc6zOnD0YytOrIt4T5ppUsAdHxYKuDd+w+KWe+ayC
hz7svuUkbW0BuxMv2vYP7rrh5AuQaNGc+qAhn6RFVc6Dr1pBgaAjjeuJ87rOo5e0aZovYZN1n03E
zesCEt4Cmz1Di5TvKx0asmNn0NFwYslaVMGUVLKQ4znOQNDxJSVkREc8ZklXaw0aIVmaBzIyMRZt
mCOdPa95cXDqIK0X0S1CqhTeahTRN+BaRhejTgss8jvKRU49cR4sfVHzN4VEwnSivgjKO3tr2irO
4lxMtijcGDR8APguhjYLNiJk2JF3SeukWC7rbGMDCgTtWnuROuCUTAN68PR8YADUb6evxexuoHwT
Mnp4f6SSnSY40Ek7aYp4IrPkdl1ge2HIGIUTnWZFc9A0CUjagPkqvb2zb5fDvJyjqxz1HEUlKu0U
Im4Y/w4D01OYDcE0XWSb70O5oNX5xWHPmbxiv3Sd9j72BCmUtutuowgw0xr/D/tn/hy7msPBloAl
zLCBMD1UcF/PFTW5WX1Etl4MY3AHn4GfuONL6as0dpBCmCOq/oRx7UP/3o/tMzmxYDU9lRp5DOlT
Ny3myxrqFBsCNXBnVhrHS3dfmiKNLnHg4m0mcJ9VpWAQxc8Fv45/r3ETEOfi4R9/8MPqCorpqJdo
aAbDwcQYwrMQ6g2yC6nDf00OPOT6zK2FmNRwJx+6se6ZYhXnZxgvwtz5jxipVY/Lcj4ep2LeYc5w
UZKWefpKY1XXF37mJJGsRQ9a/MAN7hHZMMEKu/RbuBzDCz6VeC1G/Co+PaZWBeVtepaMeuP51jlP
zix59K3YOH3TWWDuzi1X0NYYBJpXCKRpLU9LcM2ooNrFygbjOm2QCg5APBcs+Z5EKDg8uJjNF0EM
R3Oh2xOAcluNcffjOPDRW00Cm6ifI+jw8fmusBWpReadIW5K6rk+ul126mMWAy4fVFi8Y4at50/L
QipH0ncLNqOn4M+QBmRBdlxGSYEqsp0HeUkefxbP8LbODM/yi6yqGz5kCXIfVzA/TlFbiCwgRkMY
vmKh48GRIHl+uKjSJvrhdiwwp3eL16nyj4fZ6+On4kxfUI8gJCxirULCsA5KImMI6+PEwA6BYaBL
U94G9MillkGEU67xqcLQLfOf6cywtnedI/25F/48Dj+/B2QicnCnSy72tfvqMqi4dmNuwALv/V+G
qg9BG+hYGq3YFa4H2t+uN9kDhRK1AOTXe6bFtJSj8A95pmmXFJelE3e/85I/wb0NECCZUFUdPTQE
lMMM6GPQfVy0fIiUW1D9KTZYSSZuZ6qxhk7fXXbYU/UR7uNF1ITRy4EJ3mu6TREq2iz6hsTD2neX
4AHUBOk5Ni91T8+LiFt84nP9Hwc44InfIy7Tb3SzpH8CtUSpYw7oKDDirzY/dS6dlSOrCHUX1NP7
5Edc+RGGMDqI6zFaO4wbYUAzKLx2XQ9weWJZEhCdXKUx/xO2kfljnXsBKNnKVUC+06YN23oOIjNw
YVtGyE8Mh7OEydvAorXNmMnVCUUenrecqbfUfDlIB+8Ohe759uzgEEipuD1Ddu6/p5nMRfMETWvF
Uw9j/gcG34ZnIkMhbqvTz1D2F+TNomFO9bZwEKb+bieo8VHumSfY8NW3tKYmdD0L+eFmg9dWM8F8
LVrjvtUjYyg77aEpmR8JAyRmUFiLGSoCNRb+0s26bSQXpm717Gdh89SghZgh6Zn9J4MXGBtYI2Og
fZCFxyjFdbA78aEssilJifH9bse+AagqJYX4s/Hd8F5JGgUzrrP7JilKc9H2NQyyc7xEz3NSXxug
q4uR3OsfBnLTrVsa/2nZqUkw98VwF1t9hH/0ON8wyghuMRbvHo+O4Z/knw/OCCDUpI23XIdtdrD6
To7/n0WLDekU10u2d78p2OO/S5FHCcKmsvYvjxIXQlRwzX0IVxxjFQfkjyOK1Us8ooQwhZe8rEFa
/CDSi/oGfTKDz1yNLRcUj6ukwAZuzT67YVMWMtB/D89YOixuejkjIrwhtZGKZJZhHVr4efkMUVaU
iBlUKfLAldtqJejELZGuA87upHo8VidypBLv1P2tmkBROxGj4H4MYvOY8cDDp3YvJ/du5OT6TYEM
09AhKoAgqdjcJg50hQOd+t1RKvFt6aKQatGXRxvVUVqiPZ3iDXt3hS/tp+h1Xs9Im6zsqEGJWeXc
7hG+pjfnBBEmTFtqzIICr8WMXbX84QOp22YPj4/mYj4SpnNCeupU8ymZdGtcin88zVsMf9dhkT4T
SvtWDSOAJxAQbRLtJxAQDAtELyA7dwfzOtpzrghXg2RhLRZeXxLMAkDUafPhTyATZWBt0OMshHq3
/Zc6YI0djuby2CRcBAPLoGoZyx5ZQvKqet2K13dlp8q1GtdAnWgGMIABCUh8U9CdHhS9RauPQlQg
QR/vAJitShlxP+vqM9dP9q+ZqjW5nHk5/0M4MTwn25zAcBECbt3XNA09OM1ui5y5FhIhCjLc0+Xa
M+ISSpae45OIQtOom9eOSroBX/EEA46LYW+dCBikPGC/03AeuDvdJjGPCewo/tI5NDnlFMLQVl8Y
oAnCPw/TfjuxsLBHlesVjwEokBkl8JfXCVFjuN8ILklyJhAEOYIgDxR0mkrjmgDjhk3nnOk2QD37
zweGieerw/VcH8M+7kK6NAaIhp9nA884J++NrFCxZP1Updj40CDaIb3P2ZRmXGjueeEGGOgduTw5
WDmEsOf8mhwevH/SNb4FNas+4G3dnE9N/bB5rnPjbhQkH8qkTD2zqtmPYGudnO6B5KmPX9rA87+u
NHgINZgtacLGoBo5JesaYAwQ9dJmTodwAi5tEpTID2lNP8KIAzDkfP4O05xy1uj9K+jWVPm/ANnb
Qn9xBwECg+xD5K6ItxoO9HvFAZcg3UirhnVrmhWwfgair8mauyQ5lClmq3gEyExMX1Lsy3iqgE7w
JrsJ0x6m8T88PKpZtJqGJJTfqaEeg97TXyeKgK2IzLTX9Rjz06hunsRmsSX0B0oD7/O26/x3ax9j
E6iUR21NHEhFpNxhioJ7wHrN8BQiEoKbKgeSWgIes51ZVwPUOJYMPPGEFmKNuMHDQMMxjYPdjA2B
AD77BFrDVdzz9WFp8eqVF5/mFFlM0spLDxMixSFDpmxZw5Bl3UvFD2MQ+0NTlWOk8XYnalCk9+5l
hUP7lSAFajVGwXtH2+sz4FhPyIPcSYMXqJBMHzhq8buzLZRNqKJlgVbScWsk/nT+lG3JdJ349HzM
P88veFXhhi/iC4wgBoakOl6qM8PuhH5SYWjibFgcy8HMm/XLIEbcTomtjwBhnXWcpGrmaPTYaFZc
Y9mrY8zHHhM+GUcoLMcaPJ3YG6odPPvpgJlXqHETuavKQCcXJQNp7tRhK2a5o7bDPox+jEyqmDmj
TO2YHByu1BLkKFqlwnjitQcYdl+3Lgdue64C+rpjesYqQlAg+9as7DHUPgczbawRRTZxnGq4ZFV2
I4FCBHWn/fpqo1Y1waujvX8qYvhdFvrG8wlwR1qhMX+yLkwp7DgG1LL41mf/iKkkR3it8C4M0Td0
uAVdFzvktiKChVrk4JcVHSmlATRwX7FjdAPgsjD03FHsmxZv/TM/y9lFKNEgwB7BCnwxm0ZZO2eP
Jfu2PhGnefPfAdoOfv/fnPR8uwlIX7I/SeBghXNhIT3H3IS0UobWQP9UqhNO0Q0tlbgHYYu6taYX
tF62wZk3szjxdDkcQ8t0hyK+grPxuA5MoGjln10CO0BCwRxr2jJaW//8izkTqYUU8NiHbH/xO4D+
1VHLdkwgIJSeXwJ0VrdtiTAY3s/zguTm+3geKLHyU8e0pRzC+yAz3degdc2faoXL7oxwy6sdcQ+2
Ce4jV0N75XCMMhKSEA4nKusGmwJ8owD7hcZ3B/9kBGhPacV02NutnSm5krAmjP7IoQbi7YJn+PFu
Yty9u1iiR6auX3BTepNDiQHkvjIHG36UvYU0+loUoqClBw/fBtUIwVuLIsTbnQ3jEqz3RXmRNs5E
4T7ctujxE2akkDPxDWPjJXjPfEXv8UhgGiCkOOrgDrT7OgzQ1eBNdHAzdYaBpVEQPbPY8j7Y0u/j
ls/wGgCvCqIogFBga8jxCydqTA9yBgQtZuaAnmv+fGBf8mKZ9i3GC/+sLKGNUb0FiwwKzvDfQofV
I5dwsEPf0aoFGZYiWFy3FX7CI8NWCNCx6O7QhK6twahNSCPth9MF2LUaRRBiupMoxMfqHhIg0YuD
X4N5DpdVMVfb87Lzea2+wITJP+t1R6FjbtBOBFcqfciy4AsJvq87zM2t6Rge0N5lNXLs2nvYCi2o
wLdP6YnJlTU/DdMZVa2Lx6CRn52m29Zksht0BEpnUeV8GhtlGYQsKqcLKfaalFnJJETZOl+OtCcF
o2fkPrjBCeImHiUCkEVVccKab4Jr2Jj0vVsmTkBiXWw8XcVj5TW8W08mxD5wyKQ8HxVXnRw642pc
FhQZkpDUdTN2jEvwdmCgOoq5E1ELOWStXRK+guOI5KXtOd1vIIKUGD6xFqwXxYH/RYVyEqaQqhLI
VCtNIdCTMAYNkbrKf//4GuJwrRl/iOwWOGbkYS4ZBzRTHA6tgxM6nIFG64m2lCEyZxy0IdQbUn1h
igsKaa4TJOk4zXD22AxJnyeYEJVzlWzMFIj3QYRiBfvwrRiRoPxXxLhz4uIbSWrEIAXYjdjypMNh
xCHZyOnAOANq7SqQFKzhdlhwYLETZgpTwiPgj2G6NN2Nx/IRIiQbHav+ZTq6fxMRKNggOFo0fRTh
JV0wOcAdAEMbOXZxvTC3TSEcVLIGT1xiQw5uxDtAoODqRLBMdn0qc8xzhhN0QDwHse85ucO3ttNA
LpORVbxADB1wuBqVOUfCDtz1Smu/5mat/O6LtTJCNVjcBQ7+zJQ/BPrMVD1kW6JBiz+5jZZO8o/f
wsuNVeiJ975ATLdgMmUzH4Eti4KLbRPwcRPfp17LGT86ReKxclKmegsj6u9Vnvrh5ThQJ9iZI/xk
RnUDd9VB7X+ZTDzdJec0qypEa5Zg5CxaShPD3XFZcH2A63PxobggD4+KFUuYjhetR0RGKLVcMLvY
xSMnIz/mQC5+tzh4PrUxSk6YJPPtx78Dd7upRt4aLMbTA3wuXOrHkj7nNGS3BjqBgob4AxoWRuFc
aGsuHyHppCwbICiRLjo7OabRRt5n2aL7LlCpV3wR0lyWkhLX828Wjw94nKqtvlpcXJ8IxIJhn6PH
DRA/fuhTCLNjhnUC3LAC7nRhmoYDSv6w+D7CpHGhFgswE7KejEvMXNOpMIEAw3G4eaHaALI7HQW3
CmpYaQGETiyC0NEjMIk4gLH9goLm02ZZk93wPLvMUCGbW7M0JmVUSZC+rB5LqbLJuUHsk8kociCJ
zES8GiJDdI5Nb+PO28dgABsVIujIYMEag1UcYL/3fcUE+uLAgYJTK/nXHRy5kKkRQ1TYjtej+Qfi
ACRDs2MV2LBzke10cqaNOQNg3gJ45gtG7NzUSFbe1kYpLGkZ3LiYYwiINhoU1qofuxYo3fq602PD
6697EmwQcgJVcOC1s+O/pjvo7UpQ28WqfsTHFxCD6D3n0KBMtrg0Dr2YlPjQGty9xRIlFohXx0zL
4LX/hKJDEgj9hBWwUDUy13SKFwIaCJljcoVsii1PbEntJNj7cCStcFfdjm+LS8Jx68PSuMnXBbyk
RV8lGSNeIiHsbSypCVf4DyRclvFqA3FQxO8S+0KpDZ0AKWNay70cS52eQneERcG4EjpHUQLe9dh7
17xftwaqFN2g9UXLzzhADuvDS7vicJlewyTCsaaPcayR9QLki982p42QHArxPnxzW0GDKA66FNgO
Th2EExkmqPEiWgTuccSal38BdHXqsIINHqwtm2v0EDlZD2KngrGP+OarpstSdtob7ljmNwfS3A/7
3eRWNCa9/7Ry2uLCwJK0k4kOU5HqoDLnUUCgkX+ugmtlcG31FYsKaFeHP5aQsDPoUe2kM51xGhrR
zgGtruv/eOETSdUL1RcqSJJqDCcGQzGQsIbHu3hS3Jy4z53cD25LSNeckHlJoANu9UnhUVNg5/U1
yHhmC27Gtkwf0RA/EET6PTgodfGGDybouAzvrEmHrXM1HbN9teNF51vbAtgrBQIRogPocEJXLW1F
P6PquP74QZwGLJS1B1SwYhrRlNaYSShZ8caDxcaG3x9cV81HMj5gdA4vjkOZJoIL8GBOS7AD7AsA
SV2TIFG4BQMhMvACMkafPnwLTrjMjP0IrNvFTnmRRwN0QRgANtxJ5Bw3k15oghjWQi2z9Ca331+d
KrpeG44pjg1u9xPNkQUq7KdFeQpaq8aOPgxBRcjZU/VQ8hc5qtsHwSugMgxVwHsUbWj90MNN7BH8
GMcC5gwdAcJ1HFbIv2VImDYgpBYfFv1yHZlWE1BuuY5rHOM7ShVudTJ2Xug64Kya5uMcQaNVSNvc
8BFFDidJ9gkpFptUxiSmp6CX+qwuUEERF/Rf0fOvC3nfu3ZTb4RwE8RdwRqmPcHLdn0CfMByh9T4
8MRGCbjHw9jypYASxqp7affmym6kQimisCMZ+/BTb8IQVKDr4Ythlw4YpTwj1MIn/GqoI3CGY1RB
Ws8FApB/dUwN5Xpi8sWoweGjs544B6zUyhI1tKHV9CDmoXGwBm3IAY8MbEqOMeraqNoZ+2ngGKKe
e8LdkV9z5vvJiMecMf2R4jmZuPB1jqSezBsx8Q9TB3fTeHmlGSNbRsEzA68q7bBHyXLynhAZKyEJ
BF8pOmQcwyBEvnpl8FrmMkJwNc4guC1PUXTxzGRXVJw87t2JvklNtX5oOqzAaqtERmJl6OiryBGw
WoySEgetbsLUYINg4+AjpHHswo7pqu3rGmHPRTrf1y5jdaE7AECX3T0O9bi5UQQVExGyeBWtecCd
c4BxuHke/6zxj70zwOrQywBOjSesqY0/2fZR6t/Woy+0jbZzxlTCYtjhAms4RRBcV5Tn1goGSRRw
7UhpyoybmwfLc1d0BfHoyRn+vroB/j+lLMycFDl6zyg39M/f7dw+tYSrAwKFyQHWwxS8mckvbg06
j+QfaCfjqQMZ1T341pp9kykH3ZG1lBT8HmFKwqcKRSfXJ3pCu5LqjsPYTm1JrvAfyzivHw7xK6zR
qM0WkJWV5QxRkzOMGzDyZEiQX3oY7gG4sNkKBGIftXS6rKTf4tZnY5rpEuGO+h4Xhs8damJwPsBv
ODFC4tyDGXsacgCZAmaMSWs+4Pj4cSR12KikuVjDCo7GwqaFs0V5gNaWB9rBq2DKAc4/c9m7O9hG
4YNyubHLlZG7mDFPPKy95f/55YLk7NzzMk6an4T4KnKdl8FyDUmHg89B3nPW4ojRvLm0oTd1lPAG
9pyZoKZQVgtSd8wxY/Qp8iiqG6gDLfxnkdPA4Kjm4GhzDP10q4FIPwQYIEHk2OQ0bKmocX7Q+he5
s3xCbkMXsqGsK0zxM2HoHV16QVpDMTYOxVCSL5/DkpFKTbr4jTsyqU2DsPqzdkH1hISIcqtlirQa
RvpS84Sjzmz5Z8saBZOmPy7GZNA94hd34aO6Bf8DGR9LcBxn78wKQdAkdEJ039jBucd4rR+zbkDE
oO/kcDsyZop7EP4Mj/Av69n17km8AqKlvWYuvjAJO+0ZpjWQN81CZ5VOESZ720xcOXd2CpAZDN/c
3+ngAQAXVBosSJ9o9ryBitsxg7I4h51JmpDKeGGgjDxhGJ7J5AJQTQIYshl45Dqb+Evqb/Ct+P3h
FuKdzY14/fGPxchn7FiauNrtEP5jWjjxkmievOsel8sny3BJ1wEuR48nNhMuzDL24qf4zJC53bsw
mBgtS2FjfI8IJdETPuLNAVZYYlyFNi7ZrNA7PPyOxqPnKEqKn6iMdwqlAooCUA3qMtAR1n3oFj+N
3Ho7E6EabtmfRUWJwSycfQI8+c3+N6bWtjPSGDkSxIwEbnYjJebqAFvL1svdIVGQVbPcsPd/rrMc
PHJQIzPkaGgb1msU71+DmuNIVFG7Q4BnMDP2mNGvnGSkMIGm2uddwy75EBqFMeCV0GNN7WEl66h3
oFCI6ohByHZ/Hh0G2ymSDJF6KEx/kxkK43ri84cTWteQJE+VrlhPRnP8WlTHP9x3/yxcJDdxsbd/
j0YWnzO92+GheU5CTCsyIAhoRWISE0tQ9P9Z105buLgQsa2Ap/BP1bcaiuJtwb33xwYn4YWgSKv1
zZJqIRC+1w0nN6IPoQN8R2vWhPkob9gUETgukrumNOXF0GHRs8I1oslgzoxU+nTLK14v/Dn6rTWA
gZn4evoy5CW5B5uUXGLK2opw7w0VA6QOtjWHTF3xcuuJbt7GC6WUtSrRiQJjmkqYrtVDFTj83HO4
sgwaXuvi4qBSxrh6+lzVH6eCvORr+EePUNIp6jW87phmPPJPvMAeA/6IFWCIQUUvwonqxBxpR0hr
SgpLeDfKWh4fAKo3LBevkXS6l/EwyY3Cv87jPb8dzpDwTazmUraL7srQ6+AT2VK5ZCFDkDmJsAvm
YpGiyrV4Pz93dRJU99KEFzuVdIJxmZNT4n6kiZzCR+tIWMNj4acV5cV5JPk15ZkFys1jDb8vHJoM
KZkh4xULOJtyp1YbjYS9fhLD4T2uVG2c2+/UKQNlhAdF8IQuZyQscaJlMiPsURfc927ROwtr2psC
mhbTFX5TAgML8ns9P6LuzG5ohRjxFlCajx271WQVoq3iCPdjBrPWmfzwYLaAWtLgoIXkmm4p6pyc
9LKFStZOwyiseFIxsvYIFHbskaGdyt673ALSvgR4ItoYx+6x9sMXG4pR4eryIZoB1qPaLLik3EwB
kz6ZBoijKMocyh3FLQkulv4q1cDLZpdYnARMrP9MkwUvKKCrI7INdCrGlJf/mg028jvdnT7M/px0
wJd8phnVo8K1VDwTyo51Fop5dnG7hpRE+a4Q71nN23l+s3B3yrQeTSzMAQyIeC6NmT/76Lgg+cDm
thnVWXf4d4ibhwcHPolVFjqZhAUnGX5J0GKNkdVIHB7dFLJDrnwwXlV21o+jTsf9f06TXC4rUk5U
8cVdRS/0jNg+ZY3BR+kluOdlMQaVZSkLJHggE42Tr0TDZQ1uFty3rKUPFHgRROjwQ0n1NspBAtdp
1fDVvA09rU5uiTsDuIex/DK+MWTBHaSY3tCdgu4KnVJhilQjuyzj67JO2ltT+FCK5NK3QqmRz7ui
I5IheUmRAVzVA44VAKM00MoESmvSgrnlFD414bdto3LXI16ewhATszAjXRoJChkJ/e5/ZUb762AU
2wYb3HhQZLwt6NisDzupPTyoWCVywJa01hJpST5mvXBom54XxvWLOlkEd0YMj6JqWzsOO92cqNws
UllPDDLBp2nYpMVMIXPiJ//cbMQahNlEXZXCmap26EB9+WxxNMtnk+bQlmz4qHFmCOJJpzn+K44l
02xk/934qfeX8fGAB4BKTpmbZ3aJpgImq5itUG/cb1tIgs0Y48DE0w1TDJdGmCv3C5UULzwarlvS
4HHnAj/DfoI9igsUY3cfv7rAKBCeb1utXB/uAp+jiinWVldCLs1qul4vW4M0jmOFwvNk+UGA00X1
nbkkXOaRUtmOEBCaMmiVExeQdgqGos0C5ZvIbz0TA4LBjPWSLMT7EK9sGxPNtOi9HRgICqW1+l8e
UnazMK1BK8iugPliHlKPnnj2K/KQzrtPdwYGNYzl0zRGv6qJDiFxOYC63N9Bwbzp0vHxbXN7Ehpq
hn6MLdMni2bbuPdRHtLeqSFoECr+hYNxFmgku+Mw+HkdJ5pV6bw+GUdJxhgoMKQgBIKaGOJYd0rW
7zDWile7S+eyja9zuHgPZbn9BXv7FsbOKb4iXzDASgsvfnOM1F4HIbyEfShDmxcrGa2dj5CSwwiU
DFOkpvRLtDhkAqFHRYGF9Q+8Br7AzEwTQRbDuDOnr0kgt+c5/P4SfKiATne7xUPwcjbV/8yxQ87M
9/B73Pu4hg0U1d+6GfDWddAldSXtD7IdRMjn7n/QmqAcqi80khDjYchgLsXZ2KU//2I8doQbsrzC
CPS0HRgFdCkmrupqrHM6rALYyzSS8mwz4wYXT9vf551zC70lZOqEBBBC6QHBajUgVGzDITY5FTEu
Uvg63DM0wZRpW1ChAbDQNzBPcPPw/sPMI4A4bxrgCJ2sRNOmTJb4JwRwLL9A+zYemfKG1YsNdFfc
ko3Ksme4CdlFVKqXIbZfsCkoE7bwxZz4oIy9ihUjkIRD3475xU2w8067eSEwYR/m8YdSJNhoLWAx
Q2Gl8ZzhD+EHYfpBd8+X2H7Y2ApNGgJE+JjU0zodKQkLLXq0W7uuLf2OFCrGhpnIcCiVnRMA+urB
8m9hARRAK8mMNt6lgaFYU/mGtyjleF0wj50EM4DxUKryn1sZ8hllUcxNsE7wJnGfpvFjQH/DdbU+
WxUEdWhBW8Xi8fM4fDwNLUAtoOZRcmuoItUoYvXpBCv21sgT7gLm4xOcq4tmWqidSTe9sbXxB+9h
o0Q1w/aKcwIYdlrA4bRFrVvHAUers3Pa5dCjx/2MV1nlS/pEewz9eJzHZ2zhvnZJ+IDLIrbebTX8
IyWs/o8rhMlDyq0fpXX2O8NVDPx+kbN9T8ERNvDzFumwYCNsP2TDUsVYGToge9fj0HbXYJguZQXA
ix2+0UdO/1mbD0v8gWZj7s9z+9nKuU3HY+bnwGWUusB2XiSWwC3vfU6/nHs5xdvfkihoXOmleLo3
ADh09D7v0vKOE83FuwgH2l5EEyhyUCNUdldO/6+OQq5HNUA79XcdVwPyKOn8XZoIgzMnYiH6GWjd
NqfMlqN1kEA0ZbGAv53xBppgWFu9ulWdicyKxRR05TVJKLpnbnkIclT+BVsyHEiE6sp2fRIwd+fi
rMTcgvKWC5E+TW4ehgQy2mAabdevG0bhNNErHrtXtWhbiPJRxlTUmzLhTWFB4ucTwlM8MnaiJXLD
xHhEmf2viOF3TxTAKYj9R/AS1REVTEmZL1m8u1D01w5EVJOMj90BguaWDI+B2Ce1URkk+MWniYMf
jOn/dmz8d2R8wu3zSSJvXMLnCj07YmmuCF2D8LUfnF2FUJ4MnY/tDDNwgxpyN6AI39OKOKsMNhfx
T4h6a4q9I4FuZn0y8D0b7o6BxVEhP7sIKCc0EoIK27B1DpeBLLi6JZu/m33R4FA1X8XfTQbagjFA
9HEqi39l5GRX4SDgFo9nfMDi307FpfJ/ms5jOW6k2cIvBETAm203vZqiSPXIbRAaagRvC0ABePr7
ZfG/u9FIorqBMpknj5kWknUQo28v+3a8Eede/ehGQHybDIOPwX4XbPMzYpX4bJPPDN4jVC0zNzvW
7MWOOueHDbH5pfeb4ldLJIQht1QLgMuagJ0AFL+YIU414piBe7YfoRS0MyoZA6YaFw+TcVHHwRtO
Ddz+laDlolvzvbW4Mn35A2Ofcinkop9cfkwhB9PMY4lnKQVlWCujIEOEodUxZpcr8eQvdmMT3pU1
7h137z+9c4QsvvtkpKA1gThE3ggDlOC7PpTgX+zZ4pXZayEIKf6+RyW7HwSqTElpKdYQp+jDe1XA
Lk+VLf0mKl0wCDXSP8UT78Nfyvq9jsv+TvsRDa55P2wY8svlOzCLQrJC3yQ+dSaarfPhopAM05wy
JkQQ4ta33OcmQhRKPVwQwUK6H3jrRkl6aHJf0I+CnlHw3MEucJAlSCZpQp2HoJ3kFJsr0J4YiiCn
HG5cLP7vEVpdVUCVk8cKlKQIReBHqnOO6EBCwDuMwgYCzola+6lQAhY3amYd1aW7c5Pb5D2bS4S6
1Tl7mepIqmnLZzV13vNht/Vp7txfVFhAnK04eo9gvcxh/1NrBRLmQEq6CQB0jPH35PANDO8LoiR6
1x5uCAN4IltWYLh44uCcGjhpLDW32JxXpVBg1rEMiJD/YPhE/c1hxBN32F/IB5gRl/6sGCSzrHIF
/jIViGGMPU3ecV/kuYyMGHCyq6kRzdwxWUF7fFjN98HKpdYdqJTjxV5Z3vZfVQqUKEaXnEQQtiGL
ghYFuB12G8NIsgVe8xKIJ2E3YRt7VWLoOKXQewndfmuIYTx1e1Bw+mTPtOrcd6Re3VUJhLEddFbE
2jmDEJYdUtCF4wNJGzkgxhhDlH0fJO5OHIs6mk/cHsd7mR9I8rKcvAzUf+uafzcWMn064PMYa4i0
Rz/O7r3dLP7ryttF6+sXYqTWdLxLP8NUgqDdLZ/us6keixufY6v+1LW4IX6GEKMRQOHimt2mQELj
42y3YfGZSVB4H5fJAYxP4cWaX7qou1vJfc7Pbli1+e0cdZM6xdXKxMZvlPgrRj72KZWwpPskqt4D
8uA/1xkzwiAkIDfHBYjCv2KGHdOb9r4U2aHitj1cEj70UB83jP/q8+Km+yk7jhRupWZC4Sx0Y+0X
jEpfxaobQjdcnB0LdtGN9glVnsnNYpDDYDgn4q7bhMuUCQnBL5e/OZg01iiiUhXrli6bB9KYGPEv
oCCGL1MHQP0VDUYXK9lEtn4JGHDDwhFXWgQlz8nIlhZIJmgZKYhFXg3wdMSY+Itz8pzav3Rht0Rc
cgSnKArOhV+g+lsxN620sC3QN3+aENMZ0pxxkfM9IKIoKuB6uw78Z06cgFn0OnXvxnY03rZ/uoTP
OElIH1UPntris4nTynM3slFES6lidLXiXxoX9Earz+eHJ8wXXLbi+yQrFLam89njuYtDMKoMD58E
408Kxv9igrl8woQNibfP+I8VCgCDRPaoeK77IA4fHL1qw8UK24CzqRZFnihzfTMzRMk8LRhaMAUQ
B5aAsaMMC4w7f0Le6E0VA9f4oNFozXuMyQqIvnHK7UFshXqrZs5PJ4v/5GlO8Dd7rfdgamFdw9cS
W4BQfD8ZME3YV/IJrlUcrZ/9gyOkk0Q6c4RUk+3fVuztUzUCBsUzxzfEngAJCn7nuBvZhaf+Uy7c
bKaKQhryoaefIOtG/1LvYypLbMkEtCJysK7Rr4ZeKiaoK8aZXZw8AGyJNy0IYjMP+ctM+NwdJt70
fNi53xNggBPgyCOrTE6pcAuM2VZ86H+APSjK5GabNiFkpemfdMJZiUwu5jzczL7iL3IlwvwhKML4
hFXHHMLkqrxfk0fl+HF9ch482B7/3DTLZCmhx50obXFsAT7xWF21rFNiHNmCzKcqjz81FRTOB9p/
WCf0qtoHqoZ7aFKouhHbr0BMXCQqRQar+SqCcHFLg/3GiGKQdEoRKsWFLE7JHF5xejVJ7n3fv8us
FEoVrGeZQO2ClHtQDYyM0j5G0HPwVsaMMuht/OEZASZNLCEAjwQL4g2WCusKG/jHfchQdjv5miP0
XNQOFIbOEMs/AAxh3xrzAuLduXpJpuC66Oq9vI+CQvlPQBdUlpQc/PNu3tjP6eyOCMPEynwkRRoJ
PCBzS8MHDpHA9Bc6LOjsnXEGggQ733YpLZfQ2ujGKVDrgZANUCYM9u1PTokCB6PTldAYsLwVB1h0
DZwwHKB8G4YGFF/y/mMF/WzSWCYerFWsluiSsctKbrUnB//BOlejMDRLZgtcGK9rxaOsFppc22nf
hT1apYynjVq5zaP/MhfoQDk1lt3UQOtMn5ZAg2FgjUNVBrchr2FdfVBeWklkAQ9gVMFg1UmSP0rT
cH7swjGo7qIyftQxk7Mgj9Rvo7GpFWtSl7ywPsp/pcsUnwGc5p898ZnkMqZhTSnFwAOjdOQJgM8Y
25GCCJAVO/KOgiCmrmljYXnGUKHuRSRaecvxp9qd6PtEdOjtgesGxw5+IwYbJZTpZRX5BTQM5gmc
f5wMUhpGxcuRAeTADaJcLakhmYnClU8DmFL81EJoLqLqAnbgvc5807xm2zgdp7ArVQF613sHp4ab
ruEgE8W1qzBKg/9p/K46n8WL5gECWMrLChpKfzG7cAXGL5AnRfF6YJfR6PIca1zMjpElj7V8feOX
rPAEWNEYAUDpF4RdZj5ZdKkXlM1+dz/VwfBsbyzlStkpr7auftjU3w9dyZFmh6p7Mg56VQQPD2Dp
acXf/Sl2krWAqSbMBEXpHoPcsxGpbDtJpjX6EQVXrjoRzTd+Q9MBBI5JCyYIUlDnTPGhaHC8GAFR
N3a4fFEgi6WJ0dlPefrHdBK2z6L3M6i+4ojnp3IpHnxzMRwNcs6DHGukmk8AHZhrAqUJjQbVU0X4
05k6BcQc/XfsOf6L6FmULRi1P+CbJ4hDjGEiNnvpA05nO7MF+o8j43MYkbpRKLpL2H6a3fIpWgLK
br8Gw6Atnlp2S+UOAFrm9FzBKrHe/P2hvYnZ/NXGmWZYzyQwDZ/5N5N72+ZVGlcBxwaYqRo+YxVw
umEwBjENkkk9R2/rgnuZDE0MWch0ZlXeDFcFl/0rfQuwAx0cdphcGBXcC2JyAO7igfUK4+Q4DUPq
3hT7D1y/cbZueD4ywOaq3L+juZxPLW+b4k+PGIPyGTtPlBWIHJTmHDJfOqA7vevE/cgYSQaQ5W8N
aQOtNEt75gYOGQQnKH5eVN76TMFZhwZlxeIFhjphB5/qGmBFxnzBIG/BFLeM8fklp35NSX7rQYZ8
yvrW/WQMy4zyg3BIzIF9Bq/5yFSfkvk47Vk4n0Y6ajG3OzTPq0bnd9YNMsmPk35FakzOxvpZMo5J
V7v0dgK9ABL0jYLycysgT+9zO8hAM1AQLkmyeqh3OuuEOQC5eOEtsHFEl0t3bVSD/c5VmDTcSbUL
uwuxFA1JDynBiGDzuH8PUjYI5H1oGUoa85zfzKcZrqTXhA/KZUqdh7zGfMLBj12z/UtYMWCtuPNB
OKZXQSyFLS4zkZr5ZbPEL3FUN5ib4JXT79BLjexcvMSk6M4VV6OaEWDVI5ZvTjkXrzRy/Cwqcx1R
UfTQjE56Fkc5j/IFuZHP/Au96K0xjzRE/mRhIN+TcfNfjhXubVLK+L2uXpRH52L+hDCfzB4MXIT3
vPElPFOON2chCvUDJ7jL2iVj797o8flYM4clily8pPFUj8aiNRZmxndBc2Ng71CiLOIMriuZU9o4
8SY457eQiDSeI2cmvQvCBT4JyY6UfsLPyIv6msfE2C1r9dvL5+8qWnFOKlQCdQXs0iCP2lleMR9n
/CjWMX2gMCnsBJhBnP2PeMgqrKdu9EwNZvBFGLLmjfbxBjueXOA7BywZcr6PVTvsDKbx6GqMeNYB
eK1FmFa3kXpySilJd3Ab8rH9vywDfAnsicwuW9N5LnJjgyHAJNlkmmLcwZMKJ502H1+QT/+B0UED
zH4BsF9/cM1Dp2kBC/sSGh2uSsRVIVvBJQyZEpmRivYAalV0jmOetYK8pDw5qSBwYxuUQh3JGW8d
/C9Gs9UjDgMo9FvQKNJ52B2lCLnhWj5pccSYeuYdx8qxhnsL7s6aWkL6Oz9g5le7x29nkkeP3O5M
/kNEiw4tBjKGoVHr8AjOXlQszFw4ZZKRH63aDTIONoVEQQJ29aIYF/xIbRRcELg+KAorjIttAu0r
E6YpXRDeJYts6+IgDEX8jWGGMyU83L8ohSHeGooFigkccFo7Jb/xYMH4/JARpoksagwN6YoL6oja
Y6v2DoN9ML/wwTgcsEJBwloqX4WO89403AnyI7aBuEBEGGY1mX053Hi94w0Dshekrk7QpKEictIZ
ZybIMPh2iU6/z5srY0ZKQtmfcFdiABSODyC+Ke/Db1Uhht8tkHHXgHoZw/rOx5DbyUTwYDPuk1nL
1HEAYu5afcWQ8B+Uwl9WxSwx7mXkXDD/W2eWLtZFXzht/zE65ioX7+rUZKFgnMr7G+boP+jNjMG3
fP+6lkFw0zT18AGfYSB5/Zj2uaJa6FjwfQkhXVNmPyQNiWf4dvLJN2YCGtX1zahCIJEyeMG0j892
sM9EVdR7gX5JJvxGHPRyB3Mv5sYE1UtCig/qi2yX/1fWKrprKz3+RAJAQGWyCoznNy0E2aSe79ID
gW+/cMX3sOg5O2G/JxFNFlS+M9oTXiDdZG5TIzjxwGhkaAtMMMyAhoq8ZFnU6c68Gnnw8ZAErHAn
1b9xl+MGY3yDPHQc3ka/RS4uhkTQhfAGahc3oemAnN6RIIbIAN3jWDhvJjvR6IRWPLiBaCr/rpgb
9xfOUdBQsax9QnHHshdRmVGz9itXHabO4LJZ/ku6NmxzeaxVMNxM+7BDxWahe3O0n/Y6STE55fg3
VnNUaPTlCfVuMtnlJ6NDaPmxEwaLxkDSeLJwrEF1aCWGQZhhMp5IBo4gJ5/6fw3W0nB/gl6AxoYc
t7wDuY7+AvygYe+4ZekTmKjj28RjpQtbuvTJbugJEpHS+jVAvde53S3os7rHrI6aqZHRRyPUrmn4
Yhxgkmj/7TjQtXxuMCPJMV77YmNpklv5yxSaAf15wlzJOCoGlSgOJe5OkI3e51zpdS43V3RKE848
ZlZ3of7hr66HKAW4z7DgcHmH70lY1ykQ1y+jsxcZ432NM8g3A/ESpvSjUqgqxRodASnpmRkxvET7
Sk8gBcMMJBZscF3kXEs2c0/wZU0MkwoxfqwWJE9TyWIZaT/O2ayHOyjo37oauH2ahSwh9WnsQ0Gv
8L6/MYWP4SyjcCs/2QmthzEwNmBDRUIkjsPyoZ0Gg4WjfQ69qH1gDiVIBMsuoaa5EWit6uVI34TT
Ivu+t0W2WxPQnXCLP2g3oNZNqEmNwAsS4A/tlJwRMZqjWqo/bSvIa3gJnNG2/xRV6p5i31HU/TfT
hVTQ4Z8wn4MutEN5MuxVg91IZNAEUQCxD72c8QdKe1qbyek5bSXYLfIPogDAfPTBvB/oEso355lG
dYemDgDAEetUZwFcLuKxYbimHhMXnQAP/olwdO6djL7wYy0wPxaXOWEc9TN+SjW+LzD0/wi4lA+g
gp18Ge3jl6jIu7ztdwkBMR6BGQYtQ9BDwoka77PBSJCBfsGiEAqbpOaKJo7fe5ewFJNRaSYCeQgi
J5mTeVZegVSRFQ4cQPQdHM4pGItA62Jmk6z4SQSu7L5p+RFolo3YQx9r8WBSBZiLN/fZ0EX3tuv9
B96G3kfwVRFhGPuxYvhiLg+9cQ05Cg9MHUE+kp7NDuVAKuk2qw4Hta6EKnOM7vQDJA4GxMYHAodg
Ci/NkfnnDZO+gU41ewiFVGufJI4NZTPMaclE6TuGIvnIBEtgqxjtg5/iR+hxqRuRtFNxR9I2M4lW
XHLxKiycioJI4/zMsAeJ7y7+gom4Tg1wRw4IVT1TQMOS7vrppa21dzHjUtMclE2C9CN023+TGcMG
tAJwy4/1R1fS4wGhc5vKtvowJhz5Ubr2Zw4FMS8XJ09KW9z6Z03Mz6SaiWxFha79lrgiH/hhBL6f
EJ4S8yCShahy3nwxblun5lO8bxVkJCGjAjDd2z09sxkW+YiKROdFglT2QGnFiEHcnY0hgcxo5cTG
9guKzyIux8LTRFWM5wArEPeg4dmYTCcgzd8DleRcdRxuHapvBucYwByofr6hy2h+TkOecqakBABM
roiiMO4jEHbFnvt5Mnw35Kkxv3Ez1KF3ZhJ3Nc50Iu4QwAlg85fgaHYIiC4mhtO8NBc1qwzYagBe
ExgkBeiPKdZzou8gPlNroV78mcyAL3EDuBR0aL0LcEexYEhWXuqKWeYqfUPib78xvGMgUnJ3m6St
1eYowu6bjIeR3QphOT93UxaeTcIFsqu/x5z8EflAUtIICRI2TexjaUqtjvC2BcctfcWe+JY7A6qY
k53x667PFmMm12n3bbvmB7XN7nzVo3d1jGFvXN2Gh/oy5P4tsbPlo2WX5Whz+OHVz/kKIYW/cDwi
QLFiiLhLU271dWHlngnqQXxXoO+Fsz2HF+twuz6JK98hMhO/dIQZEJUfLQ5r7L3nscSfNuNg6qjJ
Ohb9tFGEWEdok/3ultu1YohzakYotlKxc2pXN17ExGldqlOYHQQUqZGFEF8w58ZhFrUJT5HJOSG5
kKkj/k4grgDkscHItWV6u/Ss/xEc3XAJpIRGcsAR2C4kiO2DeDV199akwooqeovIt6EiSqOLTbqX
ddBJ4MHpr/gNUlPZzdXUgeBrf/mmuFDMy75e+zV80jpkDB3CQlnurGMnjjGdw/WaE5qHhHf71zkS
5LcrmNuH/d+CRXpySLMiM+26aYKbaIhrdJushyklyB0rfyO+NAYARxE9fug9Uq7zHP96Yo7hFjZM
IOWETGbYKmJsicf7fBsGGBulbO2oQkKLqHmprhZ+GGTA5/16Bbj8jX74R04p0RUARVbnOsnGF+W7
kOUlLAiD0iZQda012XXlhx3PwGF1y+ERd9wMyQCHxcI8d/bHrVyudUIE3IZ7MJ7+VhUnEd5V1cKD
4zMQX3EKbObY+XpnMXwZMwVX66qD/Dtjq3usYI+T5WPqETV27b8mAQ8yp5WhqJdXBQQqkigrxtqA
bL5+xrVADBUceAUmTwe5kzpbSFWLNKSxuuY1vhIhx6ZYWAcxl59xPzqG9Nm3UdVDc0QyzY1NeB+f
jHMC1j27BI7lq2Uf4RxlnpqvqmbCF2QAXnhwwekXLZG9AWRLkENeCJYXQbIoadISG/q3dsWvFAto
KCkc9nkIA7pgHpdkgkS0fCHjqOZ4WNP0CeO+uKDSyyHRf2ieu1pd6nT8ZQruWYXll4qARXqQZMVo
XkwDbRhEuQPpDN+u5wDiOH0o4x6NdfGdFTvV0oKFzNdgOCZIykDTHCAemkLxxcDQjQWX3Exome9l
KmHwiH6lzyrRZ1pT3NZjF/DXE+Is6crpiiVUCmb6rRmKx36dP7pl1Z+sTo+lHypXXeuCywRDTuH7
8NqdJLK3RV1z6nHKHqhTmvRByawwwsW8hVwzcd44cMbuLDAZHe7aU1eHBW6URAB3f/uRo8HhwILn
AQVCWC3BwcwRqxbUB9SFs1AhBxnfZjJMaKJHIH4sj1D7mXVNf8E7plwQSYqGn2ieF+/kt+EZi7BW
nEWSEuDIzN9lyCV5CAmRsRdo5D73AseqWCQaHzMCahxM7lxNx01PZRi4QYX2w6qwWotHXCSu8K7h
7AxMtKTl0Q5VXVJIU75wxolqz4xRKADxag9KZvqjju6EpaMkMD0hOcoM7KS4N0kA9LHEKGyI6kym
TFJxWeNk/7qFI046q+YnlCDCRotuwhcMf9II89EtPlrEoTNFLLUicIXDKaCMoZ6HrTvgejiiS7Ps
bGlCygt1pbFHcobcx3b/igMQ1Rm0T2EeWLGbDVUQ8YfkPYh+jLnzx+itnliTlh/Boi+XbLoGIOdn
Tt2fMnIOvGZ/tLoQq+0Gju41H+XNSdYyiBZtDGtYzEKcAq4Jwg/mB4qXZch/SEm7pzqQawunE9Tk
3sxHFD25jKA7vxzvPEynaLXg+FmHBya4qkxddbUj05qZJgcltzEtK/ML6QvqDUsiz/lLMkh9ImYk
BCKjouhndp7RsAvoISzvauQKEVBEnOpoPXpqCtD6Dy1uhKgF4eio7X8hKv534LfHe5UDfqKxhmFV
naxqTZLFi4b52u/SOQoDD5r5i8Jjj0OMP9yQBnpCwVyDNNHZrLJOMNwFssFljphUTo9q4W8Z93vs
Hv7IgEu6QScCAIk3ymsnhIEmziMHgy+E2+qfFc36B+5EQQUkNQafmDdhvAqkVOfbbzUJp5ITGc9O
Dqq8qq74VtKRjTxkczNadEGNSleWi06Sh3zjeKpERTwWL0yq3iygPazbloZ1sOgfMOGlgGFUY004
V5ZOWC6vZnmRUH7FjIdeROxeDIAQ+FwJkxfMDtyI5RVuE2nsA0+vajlf+MlTHh2qW5D1Mp7CPGml
JOS0jBdOeWMUJNZvxowKl43knnNj0NGwRPNrLX7FSche5vvcK3BzPFz5+2KBDn6b/RE3KodMBSzz
8u9rsVCxserMuNMmCA0pcLV/t+IIl+FiDvPXoFwgBrPVxJ/WyE6ClNNNzKhMDBrNOSQLKC86ghe8
hfgNUbxJlFiANBy49TueAcBxaSVirRJi39rCzPJRE3KUtVWQnVqHwUgPpe9GLjrk6j+1QFBqIGiL
5osV9SMoJXRdRgPoQqlMOdhypomg6Od14L0ZEn+ecrUf5CPlNt84j6UYWgFEsAJjRtVvTNUPtLpr
iEoVoKklw35g0kfIKJiFDKMjIm5hfouYnivSLzknMR95sOfoYvJ/jQzBmKGgi/9bbVhthN0bx9V+
Y/lp4PdreWRfkox/k8NMWMpUYR2jhQcsEtezxbQbx6qyz75g+8xVtQiHhbm9c7AdoSEHAp84MpQA
OCUalJCPk1fbD1hgyQwUhLHH5RktcICtP47SPhZ+HK/AunSnDuRI0a2K7PE4+BKqoyDBtucdPQys
KqY0ldQrAowYxQ/l9nhqB1xITTwVP58kScZyNwcivkeTn7Qiibi1Dn9eRn+f0i/Iv/FbBmzCM4u7
Cs/x5IFztcz4BJDO1UEjqUWib+pP2xbRnUMUTkg1RoE4uuno+8Nnsid+B9hrPmAbw4kk6n6mHWy8
jY/tiOmTEwrW3HFXOzEjqmqRKTZOSZXTF68yFDTwW+fgSaAm77NCgoKQnZ5Ip98s+B+6zBu//dyH
4F8ExHDzUcDd1KhB5T51ZMCeu9p71x01n0FIpQtDOLCdsrFFY7X3+Lcm5bfO93cmlOFTvvXviSub
KBcN4C67lQnXNKmWDsYr702e/f/2KuNUDIHQsy4QLwCYFQ9xHqcg9je+fYrAgqikl8YeW0rWeL6r
SzhSRCMxy3Z5oUQ8wYRCeSjkfgAhzn1Eb8r2irb9nI/liy75UBUEfmmFOdx4usj3ve3I8+3ZgA+1
jxLZ5NXzjMxGXVhbMgwHrADI8hiZpvJ/MNghdpC3oFmrZsy8Lu3N8UhN8ReCVH13jLV7dp30p1Nl
vJ2DNO289MDQhFniSKyj8RpMNDypYG2fsC3PbuuGnxbgyWymF07IeMekDDHloE3+fxsJ8QM7JVis
nx3kdjf6EHhPsmZ2QQqdEYbaxp8wumxCQcEFK4jt8SZ9TM68uOG6yyc4OUo8f1RPN6HwIziLTKLf
4ANgtYAb2sqz2Il9P0H6zE7bWH+rN/a8McsOeJTnGEt3sIUovRUiIp25iII5PSS52FgHmITLFrzV
pDvgNPmZy21B6w9D1yTPI+TFW2DkZ5G6eJ16noo4F5jEgSnglfaCk9UhC8M6trZIFeZEz7XLeZ4M
DBk+xteah2Nkf7mT//J08n3cwbBgOzA1E6dGkl1W5CCHZ68o2sVYlSFQ4kFapgtB2ztKBQ+nx+DV
tCJetLv9MD+bsAuZceR+827ZXBQbNgvu10QDemImyNXEcrZW/KmCAQbd10SiJTDbDT+Z/E/VEBNv
+d4e10MRHV/FXh997pcjBuayJu6rFAep42uCZRiCdwpdqbInhwLFDrh1g4n7ARUFl6M/VR790758
1RKM5qQsYPgzaMiRRgofdx+ZBRQT7Q0ACCN8PNmgpoFZWVNU+hEI2fxVz5zv9G78fTxSSS6DMwbI
bYH3jm4crvNXE9ODe9mDsUGSpBYT4GBoWcLuMkibcbyy7DQFx1JjjViieAhmmXimnPwmLCUJ6VQE
9ZXgOX9j5xj7DGfnOI9dNGUAN6zeJv5jEULieXbWVxcnpIsxkgrI39OpKIR2xD9KoXaLvnDmstgq
mw+VVZchbofTPKz/KPoUTimhd/u0VSZc44MYhfNPp6kVzeAKI4P8FAY+LR3XrNUNvUZ0lJSXBKcf
nVK/KbpwtiRv1bFpS1lzFG4cnWJbZ36gijgoEWb+xTgE+rsdPFqHfXgRUHV1SUAloONSrw/Fi4Xc
WBNIGRUX3XIHlghUPPlxC8iGryI/7qewuTSHs5xd5eNyXdEDdiheASCFzZaD1vXpI5lTCa8+zQi2
KYbqYpTV4gPouOhjrM62c6Xqrb0YGbxI1EwiHFlSzG4nEQjAloslnWCFVopLDlWtKLqsdazLaPY9
gsYWcvuIOeD+QUpF/KT4M2TBxar6eG8CTAe+cpVTlcqkGhjar/p7P2fayntbB3x25vZr7gozx942
DIgQJYtBOpsBhMLhWpU7Wq1JQJNuAyiJB1eC7wOGvTxkpEhAkuIelombG5o+QAisK3dpZzeSoirW
MzNuISAJb5STxJy+xOwsp7lovjHHwcc+REYsXHYGmPkd5iy/lXAJdUX7pYXKYI45AZ27jQlUvURA
UOLZ21M1lm1fnEftjnCVQKP7HWeyJOI+Rn3CLyGS4hXRvOudNwTfiVlzzj3te2R9gq4cEXtVZXAV
0T53Hg9KIkajbP92eMFGAUiFIUiH0FiVrmLmqcvZLkkSqneckAwaN6UsXhGUSCu59WH65ub1b2g+
FPUbI12Hk/KeO2y7Em0+w3Bm1OdPzDaOSX4ZQsio6LYfxepKJ7hUiE2KIXN3imtcz5yg6oj/CMkQ
VTI5aNTxsxzkM56a1Rp/70SVAK0HtJp7V7DL3MFMSHRmcSOlRYUC0sJPa0IDqsuvMul3ctYX5GKq
jyZCCrHKyBNLFMNUc9zuS7/QUmuXwUSwwnalFz/eLN+ZRx1kcfbmtNGjj9MFdZusSBxl8rZpm/mt
N1mZXFMwisS6mXfeC9FRiolO1VcxnTWi9L5qQYU2WLrlph9YAxqzQvaFiX+g+C3AWVkdSJAel9aN
b6XnFaR866egPW2Nz4QpgnTYRzEjzhjCt9Uht63ZuIoiXCD7gP5pLcBGGePcWjBtM9ai3b+5Rx9D
YrhXtVbPFt5pTpe0ffxKISsiy+3GOHDOWe+cPLt+hQf1Xvqp/QR6iocZNBX/k/ERlebRyG90y8Aw
n0j5O3iBIrY0tzJ459qyPhIEKkkPgIrQSAP2FtKWa/bRsLn96xTWP5ttTc4r5Fy+9LzQbRcRmsB2
aV9rJAi1WyIzkRe2A9KzGwmth6fgtLDUaTX7QuezGi+OMHw0oWfAm8hgRZIiFOF7p4DmXh1QLcXE
Kk9WWn4YrI6P+PmCwJy+xYkeY8aBFkEMfIABHkfvcc8YyxanoeytKxv+Pj2qwWt1w5u3qgbG+pJg
5mQ08L03cAgI7x/yIvafYb38dEYIM30LahZvdvl4OGzsviOtBENOCivGpEJYor7HGzqRwmrbfo/1
lp7bfmCaZst6EBlYr3fgIJp54MF5mtd6Gi5Z38Vnz6vW007m42kokNFlVN3ydCc9YX2xdfWFj/qQ
5zszKplh0lXXYSYudKi41ua97JuvnpPyFKm818jvh4vauZsxC2WPJ+sdxlng+TIjw1CNU40VgwMY
+426PiSEvdr7i9PJ5YA+VGJryLcHqxxgvEjmihOA9BvbvWUfPh1eV70KF4uI5/IWN5ji7BU9S5il
hsQ7xwpsqbBtwiaSa3+BjOHbI5cKD7sOpBWAbRHEIC9S1E6UMmAKzAODA5tHy0a6ill/i5OAC3tQ
pjaE3D+z2a/Wimi42Mu8vcC39y+m3lXu8OWjss+ERxnzRFYffjWsHOwZcuoB+TpxTokuTjgIKf4Y
MjcbHpUpk0C8U3SWYFfDksYn+RrDHaDgj8uBbqeuL8JNgmzQ3xtiL0eE20KCihBWog1OUtgswjXd
qKXyCbz1CJygtO2+vSA0WHpKx6F50ztHNhpy77MuWB5KmlYDHpJORckAvx/ZB6X5hCLltjLtRAo1
rmpk0Jt5w7O05z3BW8gZ+ZQDN/9E/MbHsCTjxkSLBZE65vxFo5d8pg+h+mac+ZGRDZv2gY6NnwDs
bBPKnRXuWl/ylkKs39RnrLcBfwWTpv0soK0f/KZiQ+UDRm06kVi/SNp3McGAhknbIeHAKY+VZvkg
4vLW9ZbkJmwRY/mbyN0EP6Wv2tdK9TwqyqNHx4YjZJal6jnOBcoQcxxOOhk3sgokBNu0DEkRvcV7
Mnx3lKDMJcmB00K5ZtJtTFhUXLI17YW6ylwxDmMkRySZfQ4fi9UGtYE/UG7oVDUSVdiQcoEMBibE
y12mec2FZDB0hwFpmryAV3wm320olZikUMjbtVQvPeJz9qKJujf8LGQHzsYGsrh2vYGbj51JFDEV
0nQbrf57SNLByXXjGFRncTv8YKv2UpdDiOCd8oSsQiGnAI/ohvSDoxBpLW8HAzX2BdOL4kFmX1i6
vKA6Z2+rDt+VSa6mLgiyNe1YV5ryFRgW0gTIAAXQ2EwDcQ44KgM7ok5EtTkSpRHVPYYvyF0e+4b7
wFkJZWlES7tTzgdN0qGUZdnnlQQKNkh+vfnPqEhzTkI2Ur/iulIlvBWkVt/y0I9+yXwZ15T8G2NN
iAFiOGu4rsJGOA5hm+L1WDEBh3xnCA8f1sNpeCE//pfMqpCL8pNT/8lYmMH+7B/le0wHx+mqPO9V
l1BHzQzpIxV9YdeSHfSSa1jxStwXVgZKyoOIlq97FJA2KzMoakSmYszBwICjcTpQKV1kxJX3kQvh
h6Hv1ThvCgWGGyvGomz3+0sAha4OBZlLAb764y8XnZu2LeLVS465gEBXwguIJ8Aq4RcxTAGj3Mag
vSQILrEVlK+OsQMeydIjbVCwLR//ocr1M17UQKmrQskY2mz1lCsJVWXTPeJaEoGluYWPuT5bL0Dw
SGy10GYP9rHC4vlGTIWNbZ0JsjL7IxiZzJrMM2O20QG2B1A2H6qy4e056/bgDMGbZrgFAsVzSUrc
NjRqtVvdMB8EUkPj3/K7SUIMKBYVVKezHLQNgC+2bi8f4c+oHGG4svoC3bznTOEv9QZjwYrHYcIG
r+k4+TBVqcn5BV3UO4MLy7ZRzA9qai8KyhyYON9ipousK3GtEmdOGAyi+OlQv6Iy+yMHmqnzKPGn
yNlLm5P24MpKOOy57DCmWwH2UxQNRpINFqPuEmhWmG5G+7lxZurag6ap47XXYz2d1c9RWEBCrjP9
h1xQ9URlKDFoVJIkbSUMGIw6zYDTOEPC/80YPEpRjtjpmbaCRo3kOeNx6gu5G5cRBWcXfjF0oYe+
ldHrLK9ebA/D8FfM6Oe0Rfv7xBAJtQneMth4ovrAflu2XRDRSjEW4UaBZuwWc8lpSNWQL4xndPSG
xEzMvQEEUxR+ll0zggwRglzqCEwiDsv5fgvDd9oQnqg/V/CJoi8qZqIYIsdz+onKktGWiV5mCkmV
QgvgbBivoJY2tUEuDtsabuCNBuqEhju8E+/IxEk45jkgE7ofAf5Ea2yMBTQbGMQimT4RhPfLkaRH
Iz9MxEDehNT2xPLcmbLZeOkm+xF+Qkryi/MJ8BBLJ710AdEUPNp+hLVl70AErATwsmD/b82wJjUh
rmZiAZkPd0cPWE41+OcEG1RPer1/JMKrb1Ac2ypVmCIUE0oYyNdomddnf2eF2aH5Pqt4k2J5ikYC
PCXzcdt1cGWhXWHkVHzPg+wnN/K3Gv0N6xGizoGIHlUv5j5w6vC26N4RdiFl9sg/NI05pMn+S73N
3S0CqL9+yQFN5snFWjPdFXg0eRdNAXAPGft465cojgG0Cu+3diBNkwadPYg98ucaZf1V29z3uS9Z
ZmjEnUVqFMb5JLFL6xfCBsUfZYLkTnMECz1E3XJxlyjBhTtTzBWxkThsoLQ65L+AQ6itRjgAzEoJ
Ntn4ZXaQr5c3FdJHb+wKgJ4wW3YIJD7blv1URWwSQQPsJZ4mGwj3kucN0EoDlVqmqPWMjA7Tlv3J
irU7l3hiUAnvMm6RjLbAI4yxhUdkBFTab/DwqJl7T7MzN6uOSHwGEEb/wlGHobXlA0s4bCSuPfEF
YXQFOgkLe+2ozGSaxuHHovIA+4w0rnR+T376vLY0mojP4BNtnPMWJKSQ8Z2PrluQO7GzdsRFuKfV
5hqFUmKKKCpLof+zHSB0s49BS4lhYR/a33inV5OHIyfpuvXRFyOdE2I/zo0g3+RWFA6m+Ji4Jqxs
kcs1OBK6kQ8TkCU64RVEfUzbsXAQ86dmyudOCXTA6NWypyriMIzdC3JhuF7SABy8Xp9hhzEtzD35
Ij7KOvvoXPki6NYcbqMTMllkxDuIPbLC/xlbGI+gPqVbZXzTzKHvHO6F1C/wqbbDpZpldw6oE+Ou
xocgvBhpHpwwfsvBe9HqxnFJ2i7hL61MQ2rbjb475HpQEsnwUN5RHsggmnMbVi4yXgfCCTlw22/4
sVJ1Un8KMcOq2sEPU8RxF0JJKbCY93FD+DASanABRtcEBmnGkDLhUR42BX2CEzENFzxqEEF0ngiO
pc21/AwJtGbucmH0AHOKU+jCWvrSicDQjtmzYs4k4X9mPIhIE1Cs2g58YpFZXrCW3m91Wf4BI3vX
LgtkSZdHr0MXLDiIKsVtxhfmV87kG0YdR5nGUVm0fcZAzIybjeJpUkDnm/N9hFlQ1/EdYVjlaVFZ
daZ0ai9Ls6PjQmZ1S31PZ0yUK+s3wlQDd0mDhJqnaB35gRJgC7nbZ8Q9dPbQqijpGLKA5SUTa4k5
0r0hqMYMoQ0Nw5q6liKxBWvTHfivqMI6mruK1eJr7+A524wo4TEJc7Su2Fzx/xF2Zr1xY1m2/iuF
ek6iORwGyYvb/aAITbZlSbbsdOYL4bJLnIJDcCZ//f3WUeGisxLIeuhCw2lLEeQZ9l57DUQvXnI/
AtUc4FUz4viGuwX2VgEVq52O8xtrd0u2ggK0AKwyUUgsOZV0PDRPv5ROsI9RX1cfmBx+EylVKejl
zDKvYm3SGHhgoRP44J4dSHJ4GwYQW1p6rAa+WAKHnpc8Axu155mLE1bcMUNAcAfKMDkEO4Xc1jQK
jCG5RN6MFMqzwMCeGFJsL/nX+FMfdRqbhdLoFzZTb2A6UlmtajaAUawj+y9Ic+skaZf2Q3tGqatw
NWfjsrL9fTROSCqXPMJskyA87stqRNO3FXcmAtEkEAjPsGsRezh732WubmfSXn9xygLPN6xFtWlh
I/hM5VviR+lJLvWZgMs95snytMxCWVGFmG8pszDDBL6aiYuzARNQI4g9by+cgTnikXaDLg93+9tQ
4FKXHbAxewsDHjaqVGuE02643FA1wj7wQ16bDFXt5GOfOLoWmHcPbkfrFxSg7Hlfuz+i9jCy5rwA
r8698x8yn4cjNvWytrf2fVHbf2NV69ku5wHFq+8/DBUoBj0CY88bDVxBpNN1GLbee8CJnru8EL8Z
vi6WGmxUGSYRp8WUUe7M1r75UI/+AzFRasPAYmA3COEDUZD7AnPcTk67JB7GDD+s2bX1zHEDZl8T
grMPPhRXkm2//RLtTCbKs9eT4lpfHiusHWCCiyyCU9QNLCTqIfVllwSTYZC03lv3U9ksTxn+hIRU
NT+cC1PdiFk3wFeWF1O85sNDNXNewFArv1kD9XKK2q8RRATMXTVPY9tMNVBu+wAo1T2gwfXxg+SI
M2dK5H4SPOM78U1wwceKaR8wTsxgQuTcX5oEv7IDHOIHF+oj0wtEEBgj2ZERBf459Bc4lQ92sjLH
BLAbsDAaCwY90ZjWH5dE2sgo/ECRSMYR7lTchXU/0UhfPkJCZ6DOkWTlXfFA0/wLRO3L2UvmEX8W
Xs5AC2WHEpVP8zxvJAMg4oavMF5bYY/MOuCCmWuT8LMtlkjPjkrE4+r62KKCjtEnE0H8YL2UFw4P
oThD4ftFMX60Aynrd9ysAMF88KAlCHI5P+MsRzONcsniH7/w3ZILArTo2dUsnRPZ3srGZwW4Pd0z
xpXXTirsNonpWlH3fGsLfmJfMOnLxip6Ri3Df81xc434vNDLaIxpe8e6PZfRc4x4XnlUVQRrrbWn
ZEUL0rZh9ikuuMV2DPErh3sTguc7h9bnwS2YBLdi1ZXbxU3iib85IsupaO5Oloq3B4dL5nubQ2on
uk9OA+XByveiTSbQl4g2fUq99FnaqePcNocTX89vUAnqaGmztvvIDTctTdq364tLCoySqTTOWLgD
fmn8foSFUa4vsccqytKatsNKPRbOQGo4eRDykcuIhlc90y9cQNwmcQe79IzhCRpeO6ebgxbyaD8t
L5xKHAooLLvDveUg7sU8JzNHCawVmEUziggEthpXorOjiqlE4UzTOIhzsyAca+Q1+li14fsdM+i/
/+2//uf//lj/T/ZPGq3zBsr0t2aqn3DyGYf//vvB/fvfMBvTH9///O+/x3FkDLbGzLRM4Ca+f/D4
7z++fyqajL/twbJjpnLBefKJGRpDierarMQozeH7LG2RdTGkyGgCtuWGifspm0IEgTwqSL8ax9tM
qqzDc7tiyc/5jzG/nLqAAq29xcmL22bGXZJmACfe6WbpGkzowus2Qwyidaxzmz/LcvyCRrgjOKP3
Iz9dQZbL/bLFdzPEZWYY73vCe6VO1lZpm5Cjn0YXh2unDa/hqz2VhcZReMnynN1GXggc58yi+8p9
bg4xjuOH+93XcIxBmx1c//VjDMI/PcaDSWJziMM4caPI/bfHuK+MPDqMz750OERMsF54YC5YOcMq
xmZ3aBCJTC3u4qG61tEusipn3JORG53aAAjg18OIG3kFGdoDsE04AIzCcpAEDhdlFeWP7RrfVUuJ
hx02sTtdUx1ygzFLOazfy7y4iza43JRwyon66+/n+cl/+ILBH9dJAyMczMhbnswQXndwc50L7sdA
eGx/IFumXuRdsjxcCNIDkjrNRUR4yZRQuZIMgILeLfEBX+gDMJGjJgVJRIf3rTkMv3Xb5VqLSo8i
S+D3Dd3TPqM/K2+9OGC21WHn+75dvDuXSGPXc78X6flDenbg+nGq6RxgqESLHFIOzMDFK1M3k0lk
qqFJ27cI8VjTeiXiW7fgwuoLBrNkx+q9gQPYrgTKUNXFuLFlzvyMxPbW5FxSMGu/q6rSCDaL+g99
XX/oE6gdlM4iFwn1d3v+ewh4rE5CSDLk4pthmvHKpY2XuqNfzHsRtlqfVd1QIxKyHA80TXGAwT4W
MsRYWKP9Rp7sJc7hJbj9pZ4+tGbBCOZuiWjVZQ4ZMBiTEUtLkFlBOqzyrvQx1vCDzOj6hB+EQmOO
Z2LCeSkzyw3ZOL6hd1p60Qj3gmqvmZ2v4nESKnzn8nAz9MOuS0k/gE548R1E9Nt5ofcCy8bzVvMn
fvJ2uJA5n8D2zj789RKLtYL+cBKFIUTnMOEmYwOFoVbgH04iU0fm4mOjXRGZFVIS88l1edgoZ721
Cxw2NhbIxrUyFqRWEHdZ3LYaC+7LZadjTsk4rl5skhIm6RAEPzXJ4d3awudmcSC0fFGJrkWmoiSe
2JStSKyoM63OUv7u+k36KYPh2YAquRWUIHpG3KapBpP5OQy7U36A/GBwXsc7MAZTlN/UY3yhvsN/
9W6Hulu62JxQoGp1kDYJ4Zm+FeXIowUn9fMcXA45yqz7CQtQEXMYDgWf4pwjwAtIqplvdEyKqmV2
/OOnkAkrvgWEF8CyeD+wALBkumPQ/3Uogzta6et2oKQgcMkGGHEu/vVr8v50EIShh8WKcRn6xK7x
daH8r9fk+M3B98oJ5cV5u8Lh82uwjp/dC5uLXHorp5/Yf1yFFciD+PJtMpPWgG8ihrv4b3Hhus0t
brC/l1wOO84Rf/0BQ//P6yjwD6EHgTSC6RId/vgBA2cwhyxo1yeRwbWGCK+7QVbziLPCfQVd2BbF
ggiwULuVFAnNMm5DTJNdjhHs1qsBJgwHsZUVxuoMY243pLbp9AyL4KGqOKzFEnqz/SWuyc05oQs2
HAwkoX1AUMcwQ4NW898mlfzsphJyuS6w7tSOBNgSpeSxYOApuxGYhVP+EJBhbzSqI50ATgcK02SQ
hCHN/vVT8vQU/m23BWEYRBjMI3vnSf3xKdFiYwCz0bC6JX27n7C2c/wcaSwQAYgvInR8mPK7DGNQ
jXPo227flh5nDDkO2mH/4TNFf/pMse8e4iRwcZ4KD+bfLtHeyfocW8n9RRpidXiqj1o3fIcLFVRW
KfPQlbcMy1rzKe44p3RmcZbpoZVozkuS5SCxvP/rzxXo9/7xWcVJdGDdQ5uNksTo8v9fS75MvPWA
xTYCIzBg8SOGiMlAC6XEL+5UlyEbYHTKEZUVETFO/m2+2M8cc9ZmB8AayCX0WXdAOU9S6Kj/D3pM
eLztjvKI0yh7VBUUrzHu1dA3JryRdmrCDkO8+D+9e/PnkzbB6CmIw9D4oQeG+MfvE3ieO5h28ijL
QTDEo6hSaiO8SH5fFijzHQ3uroGfO4Kfu7ywd9Y2bdnbH+1AMhC7ipJuBXLLYvOBnANuXlkcmR7/
yR4UxxwYSg4VsGYGCw4+i3Q+W/J1gOx0P1xojpcQdJ2wS6qIhamQSc8Yyc71fkQ+89o0QNBU0MOp
h4BN0Bx9EzlCkpmvFH2H1XnfbOKCpw8Rc56/ft2evv4fX3dy8JPIB3HnjYfBv5U6aL0TuqZ1QzkF
9omz1iBbVaU99rB9V1oUkCHCsu51ug0D/zci16A2Mwb9vVQzzswRnYPI0GH+9YfDfOHPuyQ54KYZ
xBxwxC365o9vb2+R9Hhjun+x+qQYxwphR5YD5M6EU1hedWX+lRuQ1UR0mIixaAo/syopNVd4VtZ1
yN0IPnVHEMnAOP8IkwPVGhy0ymWkrjya1uPFQmBiYWJUHpM3uxzAK1uOzmWz40zmeuhDBdc3W/5Y
FjBddOrq1tXJXq0AoroXJJS3kH85YIdFNHmDqynevpDIzYq3tCpJIjPTZxuZtUTMwwA4WEcQsUAy
KOyVpKt30NbZ7wNxPzIGJ34CEH2gnvHA9luMd2IZG0SydF06vgljLJTxcOU8ul5PWU4E9cTr4d5c
gJGtKtatwQ7tQKSKafjiWpgI+QkAZSQQeYBYNmrD+slkyBiv7XSOu5lBJVwMkBOsrGFAmUkBMYRl
CdBvcPs4lgtzpxmYv0ogMWQHUQAiUNxqvYz3ZagEMUUTZZacRbOaOXChDbO2G8Ye0MVS8JtBKz9D
8oELN5CGnAvQk1Kmxd9MR/P9phzbNKLp+PQ2B1cptE45sX/Qz6sM6TVux+sMlUWbfHdCvKScEjS1
dwFkzKyPpFggFFrJR7m1Eh4FTNHxICIcPa2AOebjc+pykTk9kMrsO/spTSpiFYlkf1dyQiLIl6LH
BxyZA5p+SPxY8nBH7qKVWPvbOf4Xi701jCPtJJIyANr6hS8Jzf8lQw5yrJoep7OWajnBScHqzHoA
dqv1tToKO38zBQDiUGyfMY1lodZCYi/KIVlwuGBujeMOJX5dG+fmcEl36Axb+mgxZBe2MpbVgLAh
J1xm49tytgD//NWKLTRdi9MK+xUMut8UmBLrWnBfcRJ21mb1D2JYsHRexatTaGzHTXtfTi32Xm11
AQILyptKz6bSlM+KY4fL4d4SqkWfgGz9arcfeEl16knU4eGNBvPYqWeL1iy+vVA3goORpSfjVzbB
v0Kq4fLZVVQRnty8yzYqq3AICvzX0u9DYD41UfXi515FyXmSNrxZGeVEEI9BcV77S1hddaBxv7XV
/kpF/cUynbMVd0hJP6IGMA6nBTh8LSqF1SSvzpQxtRevDOieEhhi3qnkFATJFwtd9fPCM7TkIuQv
jFqFNUkIyYSAIhzaBLC3OADG07ufpGmLNJicqS4K1pXFyixDyaY7LiW0nGZ7xXecqDs5IFrCwVIN
RDUu9GvvByaZzC/xPYlrH3nylKTHLs9fMWGtjuO2fBe7x4WmZ1kHwK6wDAn6eB/nDn4FGn6bgtAn
6FqMWCZMY12X/zCsuG9nF1alZcfYFryVj73rr9/FuRGz0pnZelWJpyw8c7xrfODZfShhNg3cfYI2
DLx4OBSa/ckeJBsg6kkGCGmXYBaI7zEe6McSKtoJmaWBJG8Ne3ggJkJAMyKRWCFiedpEkIGPO2FB
1ucmy+ETa7ze7rSmOF2IDfbCMBj6MVJtHvdGTjyBzufreEPP1JLlbbkKEOFIRqQkVxJgm7ByiiS7
a1ygdk5KThq4D9dBYbKvOiOZZDANkmeqywDznRPQkxJMhq2bVEAITmnfETnxDQTudh6WHYPLqcOp
4o5UubLDFOOUFByY9S5ywzcmgEyvSFgYSdX4V9lrRubOhhmsY8gomFt+PBMWAFsXdHQhRxvohCaf
Xx3vFE2QDGiTz+5dKeBQGc9mYijcDEBHXdGRmUlXtsd8cLn5zT1g5hIKaYZP2CuYeJels7X/SQ7L
rw1KEegQnFyyjLVGYKXcFC/nF1y5WKiovrhKlJfGAfQsxy2bQGp8yiQRztoICajaxeEMwJ4VXHUw
58gA5lIi2Hi5IJiV1kOHctvSWUbyr347oBjbWFkvZyuXHCt1ifCpb13VT0UD7aLlSJeTpz2tLrDN
ehb6MGpwWzEKxAabKG1FyGUT4UOYuKd3SO+Kz3M6dSjm8G8sWTbWNRJuHsN4ymlrrpUcil+bpSAy
KsOBwMWQ6y3L2IkeZGtoCL9GMCq5EayrNqeCMxOz9mETsgInkLIRFsnMEDcevPZLxmELFG7e8fbI
JvMgkGp+rJkK6Plz64DMDxjJW0Zz5WlK1cF2YL77mp35pxVJg9ekaUzvbfCXhNQ231OB4qYmLQwJ
JTgMpmT4JpkB0wIVAzHjWeI7KX8GPk0LLQd3fKVQYeB1gzXFC5mEv2kFDcAvhQfB0gdBP6pgzAxe
gqKQzYpO4Ijm/mQIbQU5GMxjxXMOP3Xrdsod3EFpE+FaY857bQJGm+LFMk9miOXAw9sVLhR50ze8
d7Kb6qA5IxQf7Mu4ylKMJxqct+7tdm83efAatruw6ipfvvRB+yQC95LzhxqZYpHA54nn8tiv5Vep
mrIEnSbzyKNC3twq/bmHGiJADOHwK4ioZME/AAuRuBmA7VN9ic8yX8DLKK4QbTPHzyknYgU6Z1yt
y8JeXpSgbg+IZWG5YRnMYbLAMxsCkCDLvy75JDbTshpVn1fsaPvXnCKaYN35nN0eWrUU2jhwFFIE
6rVToAApm+I479wfWc3PlfO4rYWYWKmDELFnWLgyFiYjX5gYsbWFmtgsesbYzBsFGcx9GZ8QSMLp
GLH6mdYvrcehqn9t8xl1X4OXv4+rFqdlqbKGRRVIs8GyPPAxYljWcchszvqTQ1q2JgPaq4zFeQQd
dxiDYzYB2lO34y/GHE/3JqXsqJC0Aq9ygBl+CNaLtOz+6zxO5m51m/3eTkmsVF4OMq4M+ID7q5sF
xh5vaeGepDK8dRb6HlBcCHdwqZRnycL/qaqqGfktsQw06KXH+8GB1mnC7GrzA7Q35OpAGjn/EGlT
Aucg4TnKZSRZ63/m5nBhRofHrO5YiX7PT1EfPWM6/oxyg0gUNFhUJqJT2pBNK3fT0SV/MrWtain7
gWRzDDVOy4QuCUuPSMJ/0dorI7tgImcaXt8xcmHc2Yhu/Ty7rDEXp6wTL0ieAHC0CB7Um8lghUGe
J69QpSiDZwt+Zh4ACjk8iPd5ycSyM+c6y+yZfTMk0c9oYI4QsPSoYl6ZLX2PEmaWpY4ESQWrJv1J
kCQl28x4yWlpPVrYUuCxJbpCZGBaueiKCbH7KoLZECuJGSb8reUIlQGPkif7wao5qp3OMxbbb2cF
QCd6dTH8pzzjXCsY6O+8JHY+FxBbDMDW7ibL+2h7oa8y7VFf4HIa4Ewmxbupf5JigTrRnmHAP5kB
wd/UQdGLLQc5z9JTvyWQouaTdAs7rPMLY+KvECIoJFDViPMHwz0kd2Tlk7muFsCI0hW7PIjFYmnF
M5VZsbxvzinyS4CjRedAVAN/nmHLSRZkN2N55slZA9c4otFjtlwcz85+vQPLlfpVljkSAMlDzX2y
tp2W7Iq/Odq7nhE6s23J0vHnPbTrDeZx2/0SVnQ+EWQbrdSggRGFhwQhfjOVWV9QguMjlxynCrp7
tiYxyMHyhXw1BCwQrE/IJOmHUAq/ecBjOX1K4sM/FjJlI3H6HOxscSqbtN3yN6J1hUV0kHLwMp0i
dGmvz08Q1p6qHHENEu2vxEu/VviRHDWE27FVPgXYPRAmQZcbdJzVRTJ9XBHXglOoirKxRjF1Gygk
W4RCBYYtmZCqSDAepsVljig/7ijF9J1xK35FEmzPNeqzbnFvfL9RtPML5yfWPwUPWf5+V2HVna+S
fD3ftQOndOYqa5HOnanO+FiBdN/Q9nAwVBAlLER1pmLKzogaFKTi9rSGcSkFsM61mr6TsbqaT4yw
QJyJt+5lC9LpcsOjDT4druO4S353EUCenAIOESwU1EcBQ24Ke9KHex64NVcCngjvZulnZbVjjeDi
MHkwGdelWG9ymFAGszKU4DW9RitNRdBxceorBh2e1EC1eFLn0eEEM5cALKwmkDXY2m6/WkfUb/3G
roaFyvgYk0SG+pxJM0uYHpoajFxqrq8K233WVOVgom31NPBiuMAVw8DB8XFY5M+kF+H6GA1lc/lP
7IMCDlnurcyhc8GC7cTxSvKRDFOHGvoU/5pnBfUE2i0mahleZTZz1T2z6N6sJwKeNGc3f2PkH7gQ
PN8iAYPuyWpMxPgaZOxuNq7KFt0KwW72chVTMOVIqmbKOLFSZbnQMzGhHYQxh6AAGwdMDfB/PoZB
e8YfTqZJGcRx44zbfcxjO017eoP/Ll6juEyYguuUTbBOXD8KGBzEjABKwtK9PSg2c/bb92guuQwT
CqSpnr7ABfluTcNm4WvYvFHuUEnq8wiVsoHCUIN4khw7jBAerdhJd4YJFSAHRwPSNOWAR8UfAD8O
nQw8SgbZwwVY7Y1U6nAAWrVc5m6vTO/kDFta05TBN0ReuIY0hI3Cs20I1bQcU2KB0cinvKuhYmqC
ERXORDAA6N85u86qpmQ4EUdigrLYyOHF/KSnVIPsg5JtksyO8RvvSW5d8BRvXZzT24x10yopE6o3
3+rASUlF7TCKpnLwKMetj+1iNFHk4MQDhD+a2Z+4o1q9gqsccvoOpGZD/A+MGtiQDkK17CACWcYP
gXUsCztYPuxvzfVFM23gboBWUq6jZLzpZW4RUbtCLqdCFPzlHgBqYviZsZukEMjWa5T2rMGRhRs0
dHnwd8CTOurZNCTUdYhKfDmpbHGpem3NYQVmmbg/nArrKZVlBDFeL14IOQFMAtYKFAB0mDculj5W
elpdUipmLfNSLaJRLdWxggTRtk1CjA2cLmdec3IPCBcZsDYGONm+ZLW4paBQtvBDMxnwS9mbbY6X
iQufvYqRZ7LFW+A6op+oRaLbbnYYUSWXKwitz3rWca7XfaDEtSdZ5SGZJyL3jT4EL/NaxicwCr+3
sfNbVqX+M+fzSHnIL7fi4XZRHG3AFjE+bxhSNnYh+sHMUMGCWCAxt771NYIkghzz1S0o9cFuFo8X
a+OurAcDbl/UpCtUXYf5XY3Er4KbdUNDzoASyuVvES4DNPYsKbxFpacnFBNHWPatPBPxYsfsOaXC
laWXjrZhqt8N01hxV/LygUZ2fOYZqgHh4FbfQXxqJ3TgjGu4eVx15i5vQR56y94H3HL7r9547q+7
dMlorpkIu7QETgD2kqcHZr+VzuGBSmlCXEGAC9VHxxE7BoQBLhwA0Zm+tnGRZVQHXFqgIzShumY5
Lu41JZhpsR5wK/xz0Kiwh9iQvD3EWIHgEghKt2R7sZY26JPcivvtWyxFIM8ZlB4yN5KHMd2xpHAw
bvkYGlvUAI6NzjiKud+yEd6BTb9dPC6UN99j8Wul9gBXxrd2YaKnKsnC/GrCmT++s37POritwcBB
1qiGsbswT7fjGsIWi2YnIR3F2oEqM+XtZXYs88Ww5YFioT5UIjRymwPgqyDNFgpRIGe+qkSW6qIG
DNgR9KXobTGLQWN4BdsbUf8hAV5nAnlkS8iVmDE9jwt/sdPSindFU3mFshFra9gQp7emzHAdy87A
4osB49vaH56LLGUcKb4BnhKDqlE//wgcQLIdf6Pyk4fhAJgssgoG/wAEJeVLTBbBFS5yHAkMAD5b
YirRRqgW5JrpgQO7zhZ+ZVaPIVrKz3SN1j+jtaZB/5IAZHf8wQAdNQZJZZAi32g5cQ21OqIOiUhm
UEnbDkYbZOHKVZsDJYsgTGpTH49jRKrS3Y/X2oCqAe1EohXKxlJOD58M5Fh6BABoK/mpdLACTJ5w
2Cg/xcrqNsU5vcMhrHrNuvCd9Wzg3Mfjx9MD9MAj3Zyvg8v1TzzDbmEOsJNm/g12UFxEAwV/xZTK
JsgzVIfzrkAFNwazXA6Uh27LEEla6jZXwhkGMYgULoenmHuD1oVHY3AW1MJpz9rykkdlTv2jItIT
PgceJkNNWWRJcrEvbKXnHIN+UJ02Z15ecOpm1oBGECI42x7KrnghBMTJ1wMj1IelB1DWOGOpgTic
hZVcw/NcaZwXzNqPnA3UVLuXv2Sun7+0uMbRmCTRXR4t9UN1hldQnF/CyC0QIDKXGhZVaaAw+9lc
rrzDSC/HssAuFhm5xc8bzkB942UCv4BQjz00pz+tvg2C8PVmlAyv2p6hCpwgoT1Md9uUSzFD73Gs
IAwQZIkbhn6Wdo8tf7INQqWLX9HR3h4WTF9W3kBA1IM2yxJQetqt8+Yrpbxhn5UBXonnKs1o5zSn
vHB/w3KNSvfARjMBkLm1dHcncmKwHjnh9UQoUMyH71R4XYTMHLC2NzEO07p1B4+/kE1b+2yTDqwq
2w/Tj3VVX5ihoKFDxXhV5tXtUCA1XBKsL1HHYVOugRMj5IxFhIU2JcbCB5fZUSZOur0qwTJ1N1DJ
MOHIsJ2/1rSXTHiCL1vhsQpQXjDfIGqbM8LN8LXFeIwPemA6v8ktJ2U8iWEPA6z1VwiHX+NG62bG
2XfnXreBUK0Z8fPhEoxT6lZj8PDJdtYf7Ep6FSb3ZuM8NzkZptbwNp4OmAPSufwDiiT1i08WSTm5
P1ZyYz5mB2mrSnAvXAJjzO1A+6nbh+EwvItT+ubM1Zk9clwQj0n8DiBEHKLLGXRTQc7hMzuk1lW6
Y7DtZeP54s4rVy4Y+FSZA62y40u0EADcgYkXzkWmghoTcYbnXGcwfq5MT0WDvxpPBicsKauCWtoC
LMIsWJma/pGQM9iMB7Ra2egkIK6HQ+lzIlMnLrHZMfuDnJy1OtCZHaOT5iy5sFBdUhYwEiTTyFXQ
IfeuNjPfCpd6pNt67FmBzgEndMC5DYdBa6BkJsxlsx06mJjPDNX4aknhwGUxE8RWeG0Siyw5raXr
YtNLIoE06DjRg55y82Hfoz1v4XcLqtdeuuG0EfyoDoNOZ4W81S2W/igXuVmSvW/xcHRARpAPsopz
g0FAy3OE489TlgplOSDOCoVa1LxJd+SGjI3+R/esu3OAZ2ODQGoe22ehAG3P12yJcfyyDVjOxR6N
nuX34uUGWiFcf4G9O2T0zfb/KageXAJOrsUEWbuA2CNYAyBS9XafIkD5cEmW7bpdofVWEasPiz0M
GQNOAbcUTTuUzfBCj+TWWEDDE0puSFDjM3j6Kz1/VsVKLmW2Jv8ULg5N+AaHix3taX1C2AlUTM9q
xfCVK/j/IOSA9kCkIqBU0NmR/6kalHAcL/m7Or3kXy9peBGV/9EtVi417liqNfzfLO+84ixtz2h6
2wYIONtwoSBx8u3cI3T2RzxtGC8QqUrNjTssVxMeAq10FnSR76DfcSiCZx0BFIIjKiCky8iyrnbm
6DbA3PqVM8pDDYuiGX4Ihw7fway6wTbREgJeI/euS0o2UuvK5ftWJacuJkEFzCg+lRuCoVopQsOg
O6FjbCNcbpl50vuNVihLqGjBICoxIhPn9KJT9Gnpq4HUY6jJOxraa30bQNBvFqztGv/y1SG8l8lA
3byHK06xrtlB5bPl1M6ydyDKJHdjU9Wn8+Y+uCTZCKe0RlrtActnuLOKbmLyJW/oeMMbK54mVNxj
EPPtGHZ/NNbZCRrFnc0YoRzmxbP9L/XLOWZQ3pac4yF7As0RRKYvFmE1dR18sO8JwCamN9T5AcDr
+jwvve6s29jEF55ZDDGT9wEEaaUgiQCwAMNaa5hnaJiom7SKckoLxnSimcKb3N4tuC3BVWP5WPeR
LGJvtpr2ARq+TmuYYlpI5b0ofM5gT49FcHW8acFagDIgww1wNmHXcz5XGJpfAVVz7xLtd2wL3ho3
9YTTSPvEuI1pdDj6p6rmpMUI9/XNQo0pzDBh4H/mrAcU4mlBb6d/VG2UZ+tXagkUOmzfNjFY0nBw
Vbs7Y7fHl7EuTMvCAhokBcDKg4434zxZwuUTiB8GMOxb684SCzOdntUYalQxGKBeMwOZ4B/wMszM
zOOJeYHH5Yy3x5fZOXPhslkzjxycYdKlIc9ZM26vXHfYMvjwwjPuX3fjby0Lh7irAJi4TinvVhrS
NzjRV9E4ge3xwBkDHbBh4WDgkJIZ34Djz7V1RyWBmZO3wrnSatSWWFWSt5LiJ9W1tRVmTXN0Kkht
SXR+6jQzakeNdIvJMuAG7w2vtlDTW14Wxsdgm+aiWQm6kWNF0Jak/UvOp7X+7VpwPGX0oSOR0xPP
RVvbBew7tkGbwqQ7M6s5BGr8mMDJDV9EINj1HBq1DFM8TNvhRqr6AdbmRkUGbr/HQrY6TG9XQyuG
jbA81q8m5FOseRvjkrT1J/IJmI2CH9u4Cld5PbWIk7LyoFiHSdTCWOqkL4Gn+2bGFyI8o4cDNZg4
QWzVBNMWV05IkrbzT7jpYM6cr5tWAZ3yQp8dFlOgZIB90bYj1Hzs+1fC3Thz7FW0x9+CKNgf58Yv
+WYprwVD8eQD+m28PfS4iosqCHSKRNGPbAUL5gpLJlfku6idWdPnqEDheVo9dCzIgU2umZtcC6qF
mPqsQ/swyNnKYh5xAKxgSVUiB1oOi1gh1mBTVINhoYLCLSd5x8kIvaTbg3uG6TxkA74AteVkMHV7
xHuXsUVOI/smlWz5TcOiS6ERVSVNyx8VETHg4IkO9p0127b7kx24xYG6XqMp34ULPPPl7YZ25Gid
a6k6bdq1lStyHiK+Q5E4pJTWBExzTtccdJHgt7nlE8WIB+MV1arT8WGMw+zZQ7S7zCx1t4SIAX1q
kBWQrEws0oyUAH+0gohUs1CJOcSKkmmT0+HWyxdrambDsxaCqmIyY+3OI7NCQbzU6LP73U5jMQD9
daSps+tCgV3HLphjXlF03+WxD+U6NgLBHgdKvRv7oaWpd2bVOBra2AoArFajPlaJyWcguo7j32ZH
gI2SY3d2fxJ8YR45KnmSvk4rAr6GlGmbeMFUMyJTCnp5040V9QtDp5dhHWf434AgqqiG0nwiEvX9
4jPRmwk0omSCiW3TZoeOeJ8Fja/EmPafolYatjcLWMwU4vu3TJRD9hhv63cSa1PyD/XsYav1OhyW
CVhux62kojzlIGEJWKQjmwjPqWaqyoIozp7favMG+06Q+MApjeFg/c9oB5MsccU97gPIYYCv9tWO
FwBWphzpHKK/y5suYH9rNCCCg1vz5duivoG6+SJmsrTWu8OTUOHAzQ1EXDCBuqg6X9Kv80KvtEPj
InoUMTwNb+PTYA/c8ww2OdfwVcNpkdMsyoR9LjsawJXVgKKCtWmn55Q3LcD0e7lkqbQEatiYgwL3
4evQ0JkDyvAVbOYNhqJAj27wHjrId5NTDw2pcJpWTtS8uOos+3HJ+IeI0YEz8q/tLExOdGioyTmr
mTeQ+xm8ezNWRm2CPTi737AF6LG/GmayB87qCq+bq2GUyXJP31tucMpqGOdc5ITa/d4UPEyRmDFN
klkjdM8yZYysznOWZ5ggqyb12993R2q+C3FKvKss9PITgoGFkgLlh8eH8dz21/XS7DC76JxmHPPd
ks9uifyomb6WA4+2SZiw5RweM0uy2mbo2ZSS5c57GPLx28jk+qoOkUrpZQg0cgceQjCTBERqHXYf
xHpgC8rQW1hINoJAabIQUXlgIMjyiajPgl2HIRykWbcdZjPB0Vm5KcrQM7o/t89lmGyosppnJHsz
Yz9g6kWrjUJTxF7r82RyZG3DwjlileF2QoOJfXLz/z+atdT18rsI+fMjtwWzxYwn5ihlyPMr9/oc
bSQ4nefkA7NooKBLfyZZDv+0foRR56CA/AgoW72aHMAPrTFPm+pRirWuW4Ob8XLIscZmwcmTDDl+
rAklpwDRk1Jw0kKcJSx0ebD9ytldxnQ/MwNcwBI8oQPFz7MbyCXkmGj46OjFkw8yv2hSFnyvEKwy
4dkDHrqf8ktW3ufaCY7LCS4XBcArzaZo7soW21aCMctjE2J85IRO8bknheqznf308q+DcgNrR1Sh
sT8/7Wd6t0CJplh2zHd2N+PRRqKh/Eaytk0+T2nouFd9nZDWS2gnVrecZYhOyGdiGIT5yMy9T+44
ZDxMm957/t58dAEcTrbgABK7ixvuW2tKXpTxBnk5m4+F36R0tgwQUGlZMIK+HodioAydR/ZgcjbN
laFGB/DBlC5LpDyjxAW01UEoeBWU2e92p2tkeVgL6ETNjZ3m7ps664k+q0wAp/Jzx1pcQc8saaYv
mHd5Hh+lczfvtLccXATTsrL80Gf8bAjO4In2PVoyl5pGt5T8SBS+a2Ozshrj1gDnDpGcdHDIo706
j4C5lEF4Q2lSJhd1qfyUHrcPUjCM+a3NwyBSh6fGXq96SsaWc4UILjYjieuPlslN5SzVzSw3KHn3
wc2HOOdz8wHaIkMVH9Np2pZFFSPcEXkCCcDvZcVztuGuxEZyUzN0LzOpERPhKhnHpA6zZePMXNm3
oCa6T4im+K0d+Pw5e9xOhhh88+CWzn+YOwouHd24WbHscUrQXMte8PHM0IN26AHXcgYmK9Yw9vf3
IKvg5WiNQIiraCS2RXmTTlqsL6zu9h5niPQxEuLSAErGIaUPPmV03ZSRRMDA4qOPYhqBmrYCObui
YouZOAAce8CzTkqJbxW+QTQ270qJB3tMAwmFVKHrqnpg13xm8M40o+MewVhAEzVmcnj4eCdccA8n
hhjxbVcdvqZD+kk+mIFwUL3wPWc+ZdF2OAV6UfuB72M5qD2YXuvpJIKAIxVmuYHMAlNRdOd4BEM+
LdHkanQKVX1/IteQyrOpL/eV2UrGNLrPbGAqcZt39Jy4fCc0m6X1Q0bRWoqdt1eUcvvhQ8STwf09
fnBafbR2/BlsB+8GT3qAiRzzmpIIOqozvtywstuI6+YfcxbbvlPyGeuTiM6atSIDrB0HZvyX2Pli
vFGwYwQ28BawNAlObzSTSXg8hca1PaX5BMBq4zfr/9Yr+9MgG1O4M/QoHri6b9mk2c9v58qWlYRG
dD42ccNkgPrAfmuZ+miKQUQ2/R50Jt3ocFeB/i6clEx7voEofMdIm43G3RkQeyBbnoXUxAH/ySvL
OYlqPzhOWfyJG7E64b4+MjHdL0dbB7lGvQ94kK07rJ8s9ueYbo2fY5oQADMc9WCx2iRvS5ORPtFm
QeDC8CjrJiYOd3YemfG6j5aXtKtTWHwSD5pQMxmfjVelbClnVnWT8QaQ5VLyzsClOxmc2DwUOfXg
+cxaZLlA+i09zvxIoJ3NExaZbQioynJuPfSFBS2PwitrZPRE2dPy2tE1bC16EmQLUsW7AVZZcLKG
I4/r87B0jMqZjojGIidOOw7a8e2y7CY96NJB/Ek1D4HE/x40ACoYz3NyW5PQmt0mlLXCfQ4T2CB4
1FEF+DRggaTaZ0d+Cywiyq3peT/ImpwTZU4ISQNpxsRPklPXsKnCXRU2KXN22eW/ucK7DXpV0GyJ
BFGcNrSMQWfiez1kpntgbUErcoawxxhgAX9w5meR+gca6Fu4lC9ujUN/hMEmm5JN4VzUfAU8yKpE
yd3bAVCMCwQmb8cdWeRvkMCZWwtZ2zV4LAvwu+Wi4ZXLnEKLFvEWLDgGKnYP7JosBFHzs9yzlOqU
WZqTM3trIXIeg0BwTKiPsGIRElIq8p2aiFXpcSC2ISVmtpv4QXl5Ntzc2jPJz9kac7ljt9+qftOt
ERU0oBHtr4ZYu8MVLBW3mXjpbczYwURcp6AzD8vMx5VCtXWQS/j4cFTcXfRr3xm7cZgFoNYL0Qwb
hd2FuVFTwrAPGg6Afmch0rLNxyUcEpLW6AtjA7IOsI8xvoNzW7kJ4EDmKS65xP2w7QhK8njfQ4CH
bVmFNJXRz3Jixeut2TNDUWODY95HEs8G9On0Fsu1E3GsAgJs76DOATYqSgseJb39zABgxnYbbzxh
UwwCBZC6FX2bTwnuIukkGxBKQbkhlnT5x4HHGxx8fMEZN5anGTsbqEOgDtn6bMftdosGC5/YYAVZ
ClMRmzc24hLJthEx8bVqZOeC1hx7DRYiVinmwiNrpI9o5hRB1cio0ikw6cFmGqaAUk/cmPWvRg6J
CBD/xIVjVi4hmXMpR7XvePJnHrQlq2G8wBwl4eNRermD0z1HM47j9U6DyCSiYJeA76fx05BO5CmH
x6LN/mFLi9Lh7pEKjuwboKUWMq5ooz1SF82f+5iliu8AHY+2wByDODgIp/llEDnh0lmfO5vOkmEP
7o6atLjUMnErOrLLXlh8PLWK7Pee/sKcRSitazYNlR/YMaCS+HHWvt2aaM4zU6LmjOi9pkXZGa0B
PUPpdw0FxiwXpbJIHjB56j3vEnPPWUMluByY5SCSFJ1WwIqNX7CQjqk77m9InsEAn9T2Ag2QDM5J
WQxg34f7Fw1nOyyQdgelE8gaONsKMUJZDrJAQ70BoLDiq+BMHKXnuh2/aDBlPcPbVeejR2LxMNhW
A7yQM+xt8lH+P8rOdDluK8vWr1JRv41qzENHV0VckslRFCWKtGX9QahlGwkgMSTmxNPfbx3a3WJS
QVZHqTSbQgIH5+y99hoicAStJLgpvExNqWIrmt5DFqE8ody/sRGWsfxY6ALuFGI175EWmEGiyeSD
X4vdONYdSdvCHN2tjzZRQAbPMykQML6feCr655FistXxHhXOSL2yLr9lMW7r9VTDugra9TEeGDHL
uFihLTrApO/qLE5P3HYy0iTGQ/+ogZ/yRDqHJ/DTWrAmi5xAE6OlRERWozHvt/4Nbk1Z4uGFOTza
EwcEzo9f+o6X6CfvkOZr1sZ7og6QFmvWahRKTyRuuuasYdcSyYDYkHVKui5e+JhCLPrg2jh7qGcU
e84/0LL8RFR2EO1W2gkbApTvsBdptN/MnFAQbviOPFiT2eqw7Kg2cPpSq51VVn1lyxrdcvtp17Q5
Y/qSTclInu3klu4XkBLR+U9TJDts+IiPc6rpGvjd6dywbxgqLS5l7DFLdUARl1zWigf+qWCzi6tg
y20Fh+bf4i8/ya/kwWY61xmF89x2LthoUlxaATO0jkyFKGeXiQp6WIxc6hCv0pIvsj88xli2ASvK
M5M5YewhA6/OTCsFc+pz0wfvEJVRLtuEDf+0ju1UTBbM2j5i42H7he2B1RNb5i3SaUwAU85pI7QR
qPWTNdjYGKWALoZmZCzJyICA0bdXQwFxEUdYZCRYOOOStRZh0hf5Y79r0o+u631yq+qTSCwGCZY0
4GmGjld4RqbtyWFI7qsxA5NA9dSsyc8YKP9mYOWmtvxfBMZCCdidY27+La52uM8ZFpXgYsiZUKlq
Npme+bKpM4wiU2VvhhKask/z1QOWxvSpxVVccg80TNRBTqYv7axcZpjv3RjsKkNxAkIH3ZHmdsuW
y/kgI4ReLCODWrj6C8iaDaEcwCDBqBFkCVUMhC5IP7lKGotLMwK9jFVG98XBLUTK8HingaGpVbGH
4Wk2wyBjo8PWE9VZBG1BZW/rgmeGIBiYg4lenSdldbJfSu8k0tA2TtkCFDQpMeOcU6F1rUpmjBWG
2f/kdbzXpcMZkKWQWU3xDSFUnE0EieKTT0pBHFheNdUBuUwUhUQXGEFJduBXlPEcZyNHZMRhNMH5
Kk9IRuo/TCmHGi6SOZqK8J5iB+3a1sX7EDIViu/1xAyI5j20StSqLPoQMTBfyxR7XeDgljlk9Znw
hGkUirCjMjFxEyV6G+JAmeSjmMHxm/knJPF1IhOTND0EBildgGnNlGsbxdAEwJdNOlIPM9mQWvsc
PGoCfecMp/DyfTBqQ2HxRYxFc/exRJ+xsQ9e/J6UlW2HOjzLeQNZwsaYeofQQnnm0lwWgtf9ii0w
CgK3zbDyfST7BkYYExncSbTiQsLoIbBwfBbZfNsEELARjuh4K1pmNRysLXIRXknaJsaWVnhvj5wJ
Dv9ZTR1aQxgQkXl2VbgmOeqJIfotI+2evkzyYd5b3+nIJc/gRvUhXrx7VuFPK4EP8WCNu0f7sDDl
2zO5mPnUYrWvQOr1RJlfG+lqJkOzuHXXoUo4eTCUnqtgMwdUqMaXVTzsdb//FozJr1CZQQxzbr/P
vIiiXmTYQ45+oZgEg6MPMHSuEvomdC15PXe5Zefhzi8f4wWPPjniNDVbcVxyTGdL9otHiBIEPtrh
kiEpuo5HGX+7lHBt+Qgf4XCtYIIIJudpXfXvai+sgW0xMQQqOouHAGupg3soLGI4HmNlaeiVkNnH
T91SoQMBbH8wXk1lD6ssqzkpu4QgcixCxAcVtgv5FPuqOiSssFgShyBLTVEGCEnigv1U+D72fTvb
fohHynBDKkej695i44ajJgYbShIkTotewMVf7sHUCmLl+RLl9TnvmfoZY3mnu+9ZVCEmZba0cxqa
SY6+NUtYOhc9AW1uc0MTnvD6QPKDROowWxWlEAdwXn9p+6H3I6X7gB91bQHrHQ4k87HBlgvkIOOU
V4EaKcL+p5q4zd2h2haPRKmwk0SsPON7yNjpl1LgQd2N6Z3sXdctsoOYFwn7ry0Gzcne2kEnLB7N
GNQM2KF8Mp+p4ST6vAQqydWMddK2T3Luxu8s2nro4joOXc5nhcDrWIut6RGk446DPVmQ9YX1owYT
huXrU1QwzDJ4BZFkOJCh2R4OWejiqy48e0EahsCXLJYBQ9c9wsJHxizqn/mi7BU1L/aZsAvCX5q9
EwSR82h7uLLnMkkbqQvjCkIY837+OnTrmCIKxxsOehml1OE7vZJqWTnneNNSFKXkF+m8M0CIiiIG
VJQ/xsTEE25VQhTpU568QSlEmTOvN0QwjMfwX3PrXYEG2HnUGzQN9D3IFUm0TF1/G5Y2trz5nbbo
Jqc+qBN3mwa43z4a2oPMofoOgcQWQq3wFhuDndKq3nCT8F/6gEgnn7hB7Die70f68+9cG7jf23bM
AvehlAUL5nYGOMhwudi3H6TFo8O41o8Qka7EceXhnMtjcC5RawZ4hyTJpbTw+jCANVCm0msbwzAM
zO6YjmLDxzBJzhgdfrOk4/ahGhJeiEa8aXqtTmLfHU4uoXfdRAMiBE6gjnP6UF+sVYnfGxyIgl5G
Vi6v+wQEsmE5MjHgw9vwQ73ADyL3yOMB+gxOeSQrv9Onz3wsuuDfGt8KfICifXK2y+pb7CE2cqtj
rM4QEtwEQ0EWPoooaIg9dXrO6Com3xJZUBP9t959dsgLyBD4WhsnKw6WZYbgS49ELlRfsC9Ai4jp
EgzHRMCV1eCGs3D8y9BLpnlm0lXMZ/6KY9E6n2kaUXjojaBITp3/MeqzD12HlRXwr2XhOpIGb3gN
OS9MbOLYs/Wm2BFmhOHx2iiWRawSpyYVBwMdtRmzhd1IQNFRRlecNZQZexigRXKbAOaD015itnVV
jrTznr/Rg5UuC/PAu8PYf8ry89cfX/Ji8eoCE5BP13WdKI6PHh9hXQOa2zR5H+ODf4orSnoyVPuZ
EFLqCZMRluUpKxTfRjZz+0aCLxO37KHrxROKsx9HG95pKivLFraqPVu1pxyTIqVPiuIoE/4mYI7t
75ePTYftQnFgyE2CDkMuKLBlyHJWljnZd18NGKKt7Mk4oWQvNiJZ3TJbNROCCggnaHjPt2lCp+AV
n5pWDYfY4Q0204ztcg/Qd3ChQTT7O+PSylTwAO0L6NAmOJOClCZHaY+UtQd0oABM8SImahflUEaY
D2nswg4Ms0Jmmhowgs7BZdDpQWwGJCz8d8/8WvwFMd7mPYMqvCYIp2i3zX0W2YBRBbVh71A6iZQP
l/qP1OKg7APOkLIVSBcytpDFpUHhus5TCIP1czoF+ec577PzVXxMsGBGewuKIW/QtOtNrxbnhdsH
C8FxXYi7KKI8+3ilepGbIpYsG87E8Er8PDk/Ig+4nWdmeCVma3hUiV1hJAM7ppfMkZGYX0p470EI
WIPpvINp8/oC/eF14UGSsMfgHhQe20B5WUYuNtOkd8LDOL0e2YmuwBJvGGrcyONKqkr8XS5se6Iv
hlcIWT6iLfvrvdGp0WGd9Pp1hS98jeIksUkkZGgaRoGf6M+/2/WR5Ob5buet7+T5JpmM7B3NTq/y
FngTrx7UnpzNKe5gNoRhe55hiHETMWK0C1aqsLrZB/59wkQI2OaMzs+bMLibw/iT3/yufGyDtMt6
zBwXqGqgTsvqi7MEhaBIWGqcCC26skdA2T0YOPSjUz+sPhq7NSx/5oIp1FR/GEf3U+UxAoMmIg4E
BPNLY8MGq0IqHkUmaKTb1CBHnepSmfVjHmcg7DnltAkALbesf9lDG3+AaEe5aDX0NRhJvX2fXz7/
xEm8KLD9AIqBx8N9fp8new9IuwQZ+yHUKyBQWRyqEtQdEGFdYdU9zxcsdCN/I2PZyKXKqFAHn3H/
4mx5/fm/NO/humJou7oom0s88mqqdwOxGHkYIxHF5sXlFMfzz5zkeFsp9k7WZJnFcJITW/nmS+Xe
091d9C0JBT0AauK+90qse94yJvvBLXP9gFPH4a1x8fM/LkjCMto7uCjczkQfmYIk5XiVAgFIych7
sOm8sCb3iywket7ldMC7NAk/WQMeYJL1BpiCBTzm12/aS4OrBJwsDJ3Y9V3g+2PjrbVKmH7s8Olu
cCKUZZpfk5lJ+SO1tGzytNGUmGv1AolksKmjUlWDVP86KfFj2cipVJo2Q2yX5lbeSH4GrXSuP6j2
magdiO5FNIjFikoDD99FGVZqvvb6R3JfeHbhIxg5dhBjyYmZU3S0DqahyFxsOrJbcDHUFNQ/AAUC
yBnOntv4m86kytguwgr+fZ3zkPOvZOXoj1DzXaQZ6r1xDeQE2siC1CpUSL9ZiRzv7zg5hbbvxzTb
toOB6JGbk0XKu71NF3yF9R6t4dVcPu1X2t8zB7wQOxVZ0hjJQMMdRgesCD+Pz9WRFW5Z+EC+WT+6
b13X0f1bqSmzXTdV7039SE4AbG7MrnBfLNBB2Bkakyi5DG33dB8Dyxr6dAXK4gfYZoYTMwlU1j3C
Ebt4gLhx1w3Ij1lBNWyP7jbuOMOlEdad1aouwjdtvN76BEc7VJdOBPB04dOdld8IVQKkOE6pA6cC
J2N84OkzlpW1n/ZpH8NFbcfrsDJcCza6s29bqYY/vK6A8zzimwMt9/nOiS92hlEzWbClj+Q3BR2d
e+WHr2icbCjEGbnI4JTC0gMYfDPRxBcHBga3+6nK3pU9ZYdvwxYybNIn0qmiLbIUwnE8QO4qc9jx
cQ/zCKkg5U9k7dGXU6MArz+YmsmQ67Mx/dVWFEbPmFAshzIUncoJ3hmn3MyCpe8TFUW0HtTjhD/z
FuA5K6CatN3hc89UwrQ78xC8MzMOhoocchp36cBVu01UOleRFA+TB+feOJMVA2P5HJISfGSqN2VF
r5Hb34tbEMPTP5sXytDJKx+6iAHLTxEy6C3i+t37JwVkwVLEyOKNLfBFR6D3MIzJefZjGiZKiOdP
pev7hItKpwf5IPv9DggdCJlOUEowoUai9Zkd7k/Tt7KlE8ypx9YC/c/2soaQvG7LDSEoF//GeWv/
aNlwcDi2zC3Z2Y6Wc1FlYdHlu/r9fLi1v5TlJT/yvfnpdz+CevMtc7jmP3/SEwJkfoefPH2L4Ude
+tzpiir5TL9HM4fNKb/4n+/lesrmh+5mvn36SU/i83z79M0fb/nWzw9+zpgXJyUCXS7n7TfzKjE8
z3Emuzj6xms/b8+evo+TC75pIzA/4ft6d9b0twBX/JzvaUCnw60mh+Z7fsnP+Tt8//Rza9KfPn3r
Mv4UG/UzfmJ/Mb/ST5vd/36PiQGMiLM3DpkfP5OQN9nF8A1WzvNFs8bOniny+rTFqDiHF/gxdw4X
0Uzh41Nooq2S77MRU+kgVbecAQhSAnBeAn7yozpmlXwk1n1AB3sq7ytlV8JDv4iW5XFIl2+7LNso
R/X1D/CjVR8xgfASN3KjmArg+QdAfdiRTcdeZDz2LOYhAacNVZx0DEbx2PsTAddwVzy8Twl+YUDE
iFJnENnqKkrV3kP/+upRARge3OuX+ALG4cWE9+Pjc8j+S+F0dIl12o85YxbiwLPgeo7yO4EWjQWS
pdB1VE+XOnLiiW2xL6CoZB3IAm6rPsBXj08p6XqX6kPiCQNpRpEzWD9CNFYnNm/YGv7V1+tMVU2y
glFjPHGhs16zX7XJKz7omt11MIki+hsP9y6cD5Jb+fBOW734gAE9EmMu5fXP/8KoVZ+fPA7aQMZ4
LuXj80cEeBmVaZKMD2XEU0gwZrUhDNC8qDgombtoaiRTVH1AyPK3qraEERv3YSx2lVXw+jUZB8zv
wSUQNRvMA+5NFEesnKNn0rEgmmglkQgLojv5m8c2wA8QQg8wokbAJ33U+HhjLq1m0Nzsev7s93B3
cn7dUybCGpJvrk3qnYouFVtyTpbHSx0DJmFErUCAJge2B3RRayPAsmto/9lkpzi+fP1zvWge+FwY
k+Lw6jsgQ8Q1Pb/XDNA7Yh4QB/sLmG6bXw4V1L0VL3pK3TmLb+aVFBvU86LRYNOvVCjp7cy7ADhW
UCavNu8C7u2vX1py7NnKpUW0/7S0UezYHFTPLw1OGrByu7M/qB7rEfBkmG0i0qS54RlMiLdUt/dt
cCMnYxnT7ux4E+XbDQj+Z53H2KcwQwoov+MQeI5aTE9O7bEGwjoCDDxIVDZt8ab3YFwwZyq3Cp0H
F+OJyQ4YoP9Bfau/ZUQj711RjmSOJxtq0mFAjPEHhq+uv6QiUE72whi1ZBu8yv86R7VkhaTaiiEC
6ib+C/CChkzbodZxif6J2QK1Bwu87DCSpp8uFxY5eyT19I1Iak+VOe6/mKWj9Xh3CKGzURm76+Fi
7M7lS610Ce3Hsow0uto6G0lrBl8k/wFnbq27gWZxsdNTeWbXERZ7tDWioeqD/Bvb7otzg4fphwEA
bcAT5a1+/jC7cYLyEQY2btPcFGmXmOrNW9opPOkZIX3oSeycIRgYUR6laVnX78s8QIkJHw2xClFM
j2+DOq460KP3OgIoxysogBIbxEfr31t572NuO0YkT6bQTBhZBhxgMaTB+QCxAJyWccmv6uqxy7vq
6/FauyoT4XM78W4muhiZj9dbEroxGsixqPCH8NxK33ojuGU/uFr2oMQJHUAo17wy30E9xbjLtzZz
iBsztaTVRwCG2za0F3yu9A/q7RB4LCgAveFtGDifBfgSTW5sq/qgxXrr4EJ3w31fxv+SpJFOTIOK
Qb7h7sC4m2Ja2YnOjC5SJhsmxxj4vhkAfeYQuBxIPSvZITxRhYAXMJePa3ZCjgwd8pLmNSihOFix
6uCV0XlKpKVdoxEqoqshoLb2ItgsSpyCpUcbqjcg6auNYzF8tEOOre6x6aePjIAuIqKlVHrKIqx3
RLBkl0yp5mlkOCUhu6H+YaCRhWSJ7thtabDIfr3WMVjCmvKxadZssK8kN5dkAW/tpucLupyTWM9r
aKF+U6/iU1fEB4DqwXTrMs5oC9j3TPuw8EVarYinRq/Y4txPfpQxHIpgFml9q/VCCbJRmyfWt55S
MwNgFQDRScHvT+erzYCMPWyuD3B6MfQO3tzbf7BawMYD3roEDzXH059/t1qmZGiDOV+cm2k/P2yj
6rGZvIcs6gl+gIXQ5+/idbyRAlw3QJIkONi7k9xJTtp5udKMQgd9t/zf+1THNW7Ovs0ciKVwdJhG
+2goXLt1bvoYn9rEuilXJjbL8lHeQJhX/YJs7UqPdiYyomyR0dBvqfs3VQmHa41FhYh3r584xkf6
+Wbggp8AL4Vu6AGqHV/XkDE5X1pqQQqPv1BnLXNziOPZwoCamwTEw4jU5HuHIH3EcutEMH00SCAk
1Usd2B4Hf8SxoypRfNGV4+TtYukHhYnruJ4TeiGVYuSYA/67h7yms7+MbmzjHI8hkz3CFDFHJBuC
jOTipv2wO8xQQLLgVtFnXhjkJ85qoxkCMQdFweBDLWyDLh3mctOMNppWMWT4105Emul3jMIgHOvU
mL0Yvjd7C9VfhHfxxvBWtUzgxV4bSqx+8sZz0X0/fi6Byyf0QwZDlKHPF3LnDENGLNrwMRrLO8eR
6G7IL3XK6fTwfapCDkPBWjGGtyeStypUTnMB1bhlsb3UfEDvbMQmFSk+Bz7o208j+NGVYnXGSYeb
On6TRy3rlPreTDyxQ430ZCykZDO/H6Hdzed6zb0WtrO8DbVXCAATZ4Qst2Zz2B9O0iqBvMhTW7A+
WYGz29l/161eelbi9W+QDzgi0MdmKA1lzqLzeEhyNtJsPmuJxAA7a7ynCa9JjgQx/m2WcIAJ05cZ
HpDP89G7JcZgv0dmbUW/TcDKZKs7xa2/hc+GcLA/Pbgpk3p7vtSp6+9wRSs6mGOvP9qX7Zjj6jCj
y+fh0vYcgYE1EtLGIafuvRlL4h+r6ky1dJxFV3AMztXUWP32l+2B4ovL9qL+tJ0r05AZ0HJL3QK0
ZVmI6DgJ3ri+l3so1+eGEQ0JWmLfP6pbLH+LaT5aIQP6y9+2kc2pHbLUwvAe2/I/fHyWbMyLZo/K
uOCUAAKkkOehpvSNwtdlgidCwRuXplb76K1gG2X7RNXrItk/XmtxUu16TJ0wmGGSH02f1SbCV4S/
RuEp4pGG2TR0T2Uk5aT87LMOWXKEo6G5MA0lIO/u3xrGG2T/+OJ8gGjStvTCHr+yzGLCQ4ig5EbC
obltvpUHaAYJW5TKh2ykHhUnwaOi73QmS5/PbEAHQTmlt1Pa3Tn9cmEv/lmzJ4KrpaInpkMditx7
VH9Adb+ASAODCa80wnqkOgVcuwtS914ryNT3cHqaHR0Yxix4RNzFOd0XkRQazfRLcKXtQGkzGt+L
T6ha3yiHzBSrAf7Pobuzf4jQYC9YloJQlAObjWp4ab5LjgCnR4DqQpZtWQIkzxZkb0XhdI5rz5mA
f4WHKBxAaLB+jEqZN8I6KIhUIPhs28WHOuQ4bKiSGCk0Be7KJB72IfmEUDEUeqQKqNw/vL6GTHl7
/JiCgEOPdhRQ3uxn350eRREuDh7W4+3shIjXwNYpIs0c0SYHjfmBbnTs0hyFnHzyagN9QDfxWcRh
yUz8A+0YmQOGSMDxYsNgkNYeuJQyGABR240ZjvIFYjZedu1NNtIc0W+QfGyf93nKAJraTb/jEJWY
JBi+czWcnU+ZozxeHrFsqbSYtQlYdn0mi/KGviZDfNMftNPHAIQgNIya1MwAX/3qt9uzciYhZQsp
g+SniPZOsHwEdbaIab7hjscdPAykOuridLyRiXpGu39uijRK6w6OTJdDIvUSScH4NLU6EtR9BPpE
SojWPVP7gLvRpRbz68/oBy26S2NC5xkGISma9lEf3G3HwOvm+QB9CBXwnzFrKnjNPJe5Itzaz5rv
aSmq2M0qDVEpeCmSMba/kBOcNAX/RjaHtuej9UN2ik+OFWUmmoejimlCO9I1q2sTcsuYLEsgJSq7
quy8943fMCShGkmwAKLdtmniNIMwK0MDtDWZP7W1/YtpcqUa9rvdt3RuPqe7dKQjwJl2K04rxneE
u2NnCWqiEbByR/QMBJgr0whWNIqDOpzeK2w5khvE60/AN5Xy84/p8ZvMWHkAsR/ZR6cUvK7APbRh
cV919/kYRKf2ItvOmom5vSUfwVKAYAigz7Hc+xBbcYTNHn1ENT9Xh/1DfQh+nQpgf3tEReiV4gp7
zXoh7+F4l+I7FMnCJvslDkYWs4uTZE/akzGZKyVjjtGHwKsib7g8YNVopiSKe7xsEJze2UO05tx3
70BzxolwZx+G9cPswlM1yok4T796Tn7CZpJ6JzThMArb6qy1yuvQ667o0Oqfu+km7F37whnnX/J9
eDYOf0xjcR76YCebw+ojMB6zK4Jws0svw79DVV4t57p1kr/DwOwGt8juM+TF3b1Vj11zYg38cady
JZqL9QIqcZedWD1eSyqFfZyhfOri63lwsDpwdjkcKm6DjOjl2r5QT19OXnLAtnpPXEqDEyI7PnTc
Cf2PNLjgnXihxYt89rYwO/stwAk6cv4GpNoYb4QIqDCAoOMbNyfExQp59y6YhfxR4vJPZ4o8eT6A
bMarqKD4nqiyj0U9LtNm+xEw26Y4i+c7v9iRbx7j0IEVRJ+kcIRsSq94JJy1z9EFkGqCnXZdoxK1
cNbxLYwdUiiOWYQfKU7heBztJthzQ3m4i+O1vwZmfhySOT1ffctFVtDX13OKgtp2sXtsOvm1ScTP
k2K1UK3iZMBVHbjb/sLvY4cJALnodR8Gp8dzBgoPvKT8yi9gF8OqbD7GAXnwsNkxArEJMGCYyaf0
qeUQ0iLgkfG9cWJVpv2lHeWctXnl0TxHUGsDn0CFEXJIXOOHagJajLGhPMfmCmaoHWrStdvuTmup
CSI5SzGS+2MOFpywDsH8s9wKYZqxhNBFNjYMfZ3lfRz297OHT6UJ7zHJCZEDmUrG70qrAyDwwCcC
/yImK72PYcq7YN0YCicExRASUW8JhV9JiZx5iHYIPWTucRvq8e8ltBhvLnwRkXLUeFxkHqaUkJOZ
+e3RUTQ+hhZxB6nar2Bd76FuXOYH4E479arfS3QoSBTr3bthzNfzBPHSaZ8E+MZ2Yn/3Ek5IgwVT
GlQ0xiC6rGA5N95gQzJPfmbr8E7bHdz9qagKkj/hY/m5HV/hDLw99VP+Wl9khLumS/AJz0lOdBwM
cTRjYXpYKLDnbWyA/hNcb7x3u2I976b1Gh0GHOECmm7TIbdgpvtgFOaYRuHhEWxxGO74fPAZ0GR1
cY8/m5zJQlbmnNryWoNsnDn0HMbjJduOQHxlw0JqSuRDrIx2gwtHdb7njSX7Cl95RXBmVouyRasK
1BGSG9lRp8YnChOn9jTta+8034+4LCZwzXyHTx+hKdXVGQuuMuTLIjUgrER2QiPuTHOMjU+G3I7i
PRtvoJ+TZbTDC437obwtmZ8s8Pgz/K83Xdq0D03F7wlyzSamsrVCJEwOQNmLBgdkggGo3V+3gUvo
y+w615HDu+eNTOUbcufoWFCQghqjyMDd2ojco2gbKY45uvccij4TQFnoUxpfCyOf4eQ6fDK62LpA
AUjocL+JfCyK1yhEp5pieKfcZpweYOpNDpY65r7Qe6O2meimi4YQCbYC4KVegNkec87CYXPJ2OJt
NIaGLo8eNJOUZN4sXYf7AGvdOJ70e4Tbq0ydC4/vJvUVJVaEuIZ66L7kkCMmc1ZJ4kJicedpi+uY
QUcdmBLqIdxZ0+m2I+L6vFh4/RQAgcs6NwV0/DL20avNiWyudXLaqyADRU/FLX/QbKP4yqjS1Pf1
vpyBA9bsNIhFv5B7b3w7s5UvBx37Q7fnqSPAgo0o52zeL2KyMdQ4dAsCRBldYoqLjBIJcxZ6xa0Z
cSuYeCZTmZcSn1y/C1kX1R7apHZ5YwTqI1I46+n8Yf+xH1rxjO+BxwvY8VzPvIzJpkJG6gNfe02Z
P6wcr10CkxMWHuh6FxiCaJTwjpBJAM/RRRJuTBzhItenXYe4Te4eiigECEBV7kLXSddRzgYM7lfw
6NXnIOhcXq7V46SY8GN6tA5svhipIzEogrY/rFZe3vcDd1lJ6awLPHEqbutbJciLQstj9uR7DMTg
ebEbPodAVhS9bRVM9gdRMglFIu2ZDmhR3cEkA0TVMHjlW2pMaxfamjm8N3UXAwHlx/dV+0EBvCZX
YkfkI0GZxvRw4TBm8icud9zgBcekc7ZwzGI48RedxZ+Q+8Cs68CMuEQwLSp/Cz0VVL2eqJgV3Ev3
r4ZpVhCSpL/z+g0w057jEozBGwMEnhnUoaNuN3IhRBSd3X9UpS0gVV2HNFPKEbbh6prmgu6E5L2n
pGwpaCUz7lc6T4wZ5DN8kbWsQ6Kb9entuELJ6t/HGM0ZvayGWh0kWJG6FcgRo31ji2bKAwTtY2o8
wVDSIEI8bimoxJAy7Aeq/uLN4FH3mLPNUMJzbNtNqDxFoDt66Ja37/1y2M2fBCqLKVXuMEFvvxlN
Y4+6Eu+p34RF4Gp6oYFd5Xa3eVn/ylz1UsAulnbGLFQAr8bZ3q75tpS7D0K4BZ+rHzLoBBCahqeR
A/sX7sPrz84wdp8/O0P+gZbmRRGDi2P8jkgk2Kvb9k5do3p/rU0xKCGC/xwO1RcTOqT4bdMVKluI
pot08usSKqcmqeoRJLjwSyajEy6ERDTF4nvSsN+REncmuEMaDz1XWTfHJEpr+ECfZEZecvHSJMc+
+Hf44v3iR4iFUCfJaAEAcaNsGuMfkgOPMG1rqJ3OjJtZLxIv/ik8ajZC0nk+0I1gFMUbFata57Xy
CRuMrf0XPzxUnKeU7xGJG+K8mhVFDlDnII+mu5cXhLYrOoUPlNCfhQBGhNtrEVlB+vPrN9572Z6F
YJCwe2IbzS6F/fNdoyvHqLSionzPNFTxgneaDpocgZnDydiVi2OgNNiSshFye8oIB6ui3rmJkd/0
MaFitFm4ulB2AlaY6TUAuBaXd6iunS2xSyBK2gTQdfxROkwyeFkUwme8rcTbneASdeCSk7+9e/0D
Gvjt+cpKNL7zQxtJA43ZETxHDGOR1hUzVulYy4pB10zaMbpgBXRrQUHr3PhyFhA514AcCm8pnqZF
Ikb0GbQPlryhpeQsTeTtEn8YSy8CV/0Vcw4i280YIpVFGpntRUBYXwXOz6dSMyMTCaHLYobU5L2b
JEz21WJimMpg7fVP/QPQFP4Nr5LP8MTGju+oHcUhZ79dyLq406mqhxcTJin1Hdw1MFuSumcyPHoS
5AULSNOo+dqM7ICrpw5U+rbXQ5SWVFOg1NtL7weD1SRhVOl78HtBxF9w/ixvFwVDBgYAwySu2IJL
rs/hR/Zsn1WhPVuQvRLadPaIlSJvRYZnpwabdpA/Eg8sllmBSfJU8RQ1THl7sGpg+aNl9P3FHm+0
yC7yEZWm81Eqag0+/V1/08Nq+otCO+9hGLDElKSZ+Rx+MEF1qGqJ9cxDwClvfFlQCp0yKuqG5cZ6
t0P2F5aQnEaxoLuq7eIqyXYfY1k6GfINRJsVYG0/13fxkm7w/Toz01vc495YNjoiX3xKtgH2Aw7g
KDzahq2F8m1bp1Cf/jpCye41ODujbg0YGjgo8iSTt6EZnghEguhXwIjofNWWb4HYZu7/7JrEPET3
kwQ+pB/3uK4p9oBXbhvODyJ5xD1oLSiwMSoP0vAkCZpPRmdjqPUgqaIsY3NPj8l6hlqvwaAb1psu
js6VsRTNKpsZNr9+62LtI88uk+Rgl29M3mOEdS8oSXlag8NHzZ0Wh944cSabXXAtwWE/UoJBP/Eb
VjXqvrl7Qi8b9BfxRLU+USsjsbmaQQx9HNeEVitgfRgwL2PBYLhIq8urkGPJPDN711Ra1ncap5fM
42MfanF2oENm1K2JNNioJj06GgVbiyNSzsROVjksr4SWsXiQiSk+oJT1MUTXxLvfj+0FZyrNCkQG
DAs1bxda3VS4AOonYiebagfycl3ldwVbpuezgTC/0uEhwZgin4FwrzNcskSZL4vxszzC4LK+j5xq
xR6EUxk3KDCwKb9Denv79DvySNUQZOVzv/5w3BdEIT0cOEzoMnwsxw2x+zsQu6uiHNG8/fRw1GOR
qwsYuTB0mETmcMky9iDUlOQJ7oCnWUdyEje6E4gcOr/gq98bZfZA4bQWDxH8iVqC0gK6WSdD7dev
OXp5zZzMMedywLqB36rhznfXbLl2MCf2bqGV58qIjjjtvZaQTKSzTx63BOMAiCpz19ZEx16amywj
ONKu6A7xJPliTy040TTytCXEwlYE0xxjpFmDiBk3/p6Z6ZmDt+/9MJQp7JU8gHIJDCIQy3CcZbVF
J++fNx71TpTNh9Mkq8sPBig3aSx1EfwcSzBfOoK6cA4zbtNZyBincWVtli7szZgDmoXogL81q9pK
pxjORmv4YO/px2q6RFwFzZSRTlOhbfw3JGwW+XqBowfQVcwxYIMCG90QjR8NPr6YmmFLMFJgqFkU
jX1memIDu0+j9Wub7NMrGJ3vMMEtT7tJblxEJb/+sF4i8DHgNlwem+kz5IBjklDRDc5sEx9/5x84
aykgtPVrmA60cc6Zda53csa2psTtUqWqwKm/iFZRxedXXHsE+X6dOHHfuLoXXQIzNp/rg1fl8F18
VA2sW2wxW7Tpdyom0yl6yC2oVFi/93l0XwbcSFXRjSsAyM7uMtLtzSQLYpUZLDEC64bmg3SnVWXf
Nm3/5fUrNGf997tn4kBWcmg6oKPQzjhHV4jS1W78FH/vJsGHwOSnmLzo2MIJJos0UMV78KIhYA2M
CliAEF6SD9gt+RjIPY3KfwduY/wgLHDdMzfsdxt3vwbsuvgAz7OQ5A5DMktyHaYz8VCNT1OouFcO
9IHHMljlbyZODANNPKs9QLmnRIsFD5YST1symjACLzt5PgpwQ1E4XDW9zIOV8NXPgAZZDfbAuBXw
bqdDH6wJ0T1/VxF6HccE2WjYeRQC6qMmic+WrnIhF3bRvXkLagS6AML8ZWktOwdUugxgRVXDZxkF
xy7KoT3qT2PYXCYEYlS4BvX44JLfBoHBJAsM+Zd9sfzRhchTIoWYWSBT/Y6ZgQi7VsPFEpLz6+vP
8UXdCZkI0hkKawQ8SDmCo+do8e9v8YwdH/6qO3seCGlCkBXIklXvVsrF0B/px9Qk4FMeh9Ojeivm
KrcZWWkMxKHxABVIDPc2VeTFq5pgXk/KNC+EH8IySo4usQ73u2XowvohWzkmWxoCF2dSBTHZwMiS
vDMw01ixd7kohA2mz8dMkixpcCUQAmMfAL4xNf9nHktCG0xD72kPEZpzNMlDXTNbXj0PdxrsqnqY
M+griDBxjrpMnPVn41Iudoh4az6pFyqEU0ISxiV5X/nLBq7X4zZYP6vx0LhxYq7NknujYT/iGSZw
Mmy6RWpT7qZGe0d3scC6PfHGyQYEZt7ZkD4GwxZG27W4df6IRAslTGYNp8wSLvq9GNj8H5z2qTGi
U96xoeznM7MA/+Pb8p/Z79IhHrKm7v/1X/z6G6boXZ5th6Nf/uv/jf3Qfd3lX+u/nYzd71/HvzV/
/O3T8HXIMRX+1v+Xvtj//Mf/ev5Lvtaf/9bZ1+Hrs19s6iEfDh/H37vD/e/9uBvMVXBV+pv/7h/+
7XfzVR4O7e///Pu3ZqwHfbUMB5W///lHV7/98+/ijv/H91/+zz97/7XiP9t0+cDHOv4Pfv/aD//8
u+/9A2OH0I1dlhKiT4+yYf5df+KF/1A3GAksQm3pBxQcdcNw7Z9/d+J/2I6kPiG6ZZBDaR37ZjR/
5P7D4z0Obf5CDNuak+2vC3v2NP736fytHitcpeqh/+ffXTUQ/7vPq3wPfVo9NniPYp7t/nlRU2xH
D8OYKeCkL+rNhFz+3SGwT7ZRsr/YR170sfSDahMcSqINp992dbLdHIZsR8ZRvj+f4dFZy+yc7Dhh
Tw95l18HK0Z2a3JBIs18GrZJf1VjObbzsnrjVkt75lXNh6Du32ivj+pJ8zFCB7IPFRpoI0r05x+j
I2xq3odteBLgv3qXl8vJPjx3V7e5orOrNvvWbq62MFZuGNZflH3jvC/27QX2Meupk3SY7ucBNp3J
I5mEzdW4z+KT3SGKrpL9b/TA9QaSGykFTeGd8iXzi+8Wy5/P5Ptn4DwvLJ8unlvpuW4U8H1wBPkk
Q7wgfbWCE7gVzvuoVWR7UnzJnR53v/Km8MtWR0N/coicCOZ5/5Wbm1/A9oSnlNRvkBc8/XNHS4JB
qE2hG/I/UJrn93LrWeG63W6xON7v3dOlbi/nKT1c15bzDY8o5PP75cpbxot9v56E+yj6uJOjcRXy
3b6nQ7JOMyxUPh0O9nISRNb7OZiqM6yQ3FOs7JNL7i6ZPodx2hA84562S54prhhGdlbZm4WRzdi8
zw+VfU1L9W4KrORmAH94454/b6zNPQeIwWECbNoBkDpa90PNmMfDBO6EfMX9zZxOX9ptMp7mkfXH
as/B2bgb2/MOr/Z823gnUzTcB1QcJ+0yuff2YXvWwXm9sohiZMa5/+83Lu556/p0ceg7WA0BLHdQ
5OdPIGLSkU3LPjjx253y+QKIftwqsyDK3KOwj9sLRrlXblLcjXCj31qRP1gCie1jOuJx4vmJOWy+
a3X2DWpf158DRc+92zZZfOa18WlLRskmbBcXURMBVri1i9M37Z4e7lRVEXO83ekbN0MH19FyTAKU
LvTynHJsV89vRlO17YBLTnByAM28cXHh25CMezq2Yf0uaC5DPDquiuoQne6T3Wafti1JgkVzbl75
BXAIUHr71v15+cZGbOqw5LgcaMfH/J62YzV7+9w/gcaxu5iieFNvnffb0Ppa2b2oGh6YbZ7ejEC0
mLYMw9kyrNsTTBMvu9oJzt+4Rebfe36P0Oj6KOOoViRDO1owMIYzt0H/eZJFw7yJ7GHT+fvxZPSX
+X2HRmk4hzjgvG+3GAQNaZdh7J20N7u9157zOqcniza5zgOKmGIWGiS4/0/ZeSzZiWxr+ImIwJsp
sNm2vJFKE0KuSTyJh6e/H+gMutUnjuJOFKruUm0Kksy1/vWb1E+LnLQSfTqmcexEiyzMaNGqL4jV
rXnpA5HXyhn7+ABaQHuBjkBNnK/1uYRZcNZ1uZFWLL+cLxnhpE/z0tZnB0fSIOst/Liz3NfEYl1n
x/ZxdS253rgJYyNXjv2ifkJI7JNqgG0PIIDW0UzLuX/bl55cMw2FaJ6Gq17xa7n2NdY6kID6q5HO
h37C+LbM1GuzbfmTirNsb85tENeT43uO0ke6VNLQy81g30QX0d6r1l8rLIdrk9re0XLvHWP5XmmM
I4dKohxqmqNDwFFYo5vqiyI5aGRinZcl/WQ4TXqUdXtIRVE943aGRbg1yF+ZtXnmfrdjbun+2hok
TJ9GN7A94YZWPioBDnd60PZrdRZN4z7hMqtHkxnZo8N51UuOIepdSFKbuqmUJ09vvtCbYPlvxUoA
tzesSvv9Dwvpv61rvKhsigHohd5+NPztvU/XDttFvNl/nURT2+G4rY9hXNj1cSi6g9Dc8iAm52It
6jGJy/axI+ImwIv5aTSaP0wKfhMVbtsgHBI6ZY8WGajI2oi+f7saR7rjYEGC9+0Z+oMxuc88gr+y
0mr9ec1rn6GjcnR43+oNRFuEhH5ZxcHwOsCYqatzM/S0pIXt/vF9+9eW5AD2bO8+edJw6H5DZaES
GeNSLBZBqkzeM8ioEHZ0nGDVybdj7wsxcM+VZ5f4s/eRtVT1+X8/p+1w+u11p6czmQ856OrdvaD4
243pCQb4VTBkW10VJ/rVMtY1ypPsRSNp7mhpGWFOY6sH+wr93x/+X8oVzgVOJmw4NmhgH4H+7dMF
BgpLp7PZzJqakMZiY5Nvx3+Zi5cHTaVNvsKYcDBdQuOd0okaycBwIENn/FZnevaHagVJ2r9vhuFp
LutVxeEHq6F/rhKvZmi8SOU/5Upq2CmoRJ8e8zb+1otijnThQegwRthKGCCCnX5b7RLNDBvdaPbw
Yuz60m3HuVrk93hsKwdpccjsBXEydbda90oMaL3+noS9cw5Z8tRsH2DMKjZRsWKe9p81jFV8hcGa
su023i2H6nktnDj29ZpDMVWEd2jg+4Vr5ZWHYQtwdGCGBVRIzYcr8hQ5dv6+Ra1UWVw+er1aXoaS
DBIhoT5Q9iL5aVXKdOFGAg9G0EOodwvV1C3FSKp0l9fSa/UPvICPDN3W674R20P2lxcrBQlebhGa
dlr6ducmWB9g6zhkVDYoDy65Yx17MijuiAm8a6c6PfS40wSZgkdTI572K87hx0etRMQecxbPsWzI
doR6BRtUp5R6isfOFxzf0SiN4zzMQ9jgXhbt5fMaE3koXV0HP1nf5w7DYwEpUee4ANKc/JZ1dkvt
JdgPc0W/tF4m4cRGZTtq96nqwxBdkMFIzKu0V2pPcYgZ024I92UZyym0N9mtGwP67Nt+2nrqPYIY
TfeBXfu3Oa0DS+v5ET18xv2HIqGZYM9Acu1j5UVTq5pUEGJB675HwRaMdRkfdGMWEWQcvNxb45id
9eck69JgcrJbzezpPu6L9zqlqbFn83412K3zcr0jSVtECokoMOtQj2reMAf2OjrBUGRDpMzVEGZy
cMNGz760TX7VwZQuFse3LxpPZ+pUtQczlysHdSIPbda9YRk23NXTj70er20kA6vys9Gr5TjFRXUo
xlhFTZPdGnRgF6z2Hd/AE/+g98O76rT1/VBRdkhdu//DRvDvKtExVW0brUC1xchqq7H/thEUczwp
kvx1H3tjNbAGaGGJwntklUQFabAYtdYmlEkMqJLBmPYWIM9Kw69iS/vTnrwRK37bE00DMai2mQRA
vPntsPAGfYgFNj1+Za6hTSLTw+Au6sa0TEOtLgnS2t+77UytG9sJ9WH42sLi/tN+9N9uiouVD70T
fcW/mjl1mNwh62mo96cFE4nz3Vsps7Iws0q/KWc7XJtk2dq3p/2WrLUe2Epv/P9bnO3opD7lQN9a
+9+KQgDJuZXzavnD1ns1Xt0fSm+dg70ZBxQ4G8g8/XhePaKW3JXBKGIKUswua1v4cW+1965DlwcT
OmqrX7DQP1Chf/S8/75NLqCHxS3yVI5S67e1g3duMg2ryU6ylZ5VsabH/QElucgC4eab12FDJdXy
BurNZa+FVJGfl5qb+b/X8bYy/rlyQGVwY7Ns4Bm0ar+tHENkfUzgEAETywz066V4fky1d2zHwvCH
mlN0f0z/+0N3AP23T6W2AeCxoXqA42yl2N9eHqc3esMTveH3cslPimcVd5T4zUdmlkZkWu4zY6gf
WdmlR1SE33U9JwZksyQ0ZHyfFQ7e5ZP5/5s2bwUXAxNAxA3v9Cwwz39ek4QF3MymZ/j69GU2SuuS
msNhgdYYoM1j8uAZhCLq6RHrWKKmu+TYTD9ikpZJaFybMJFoFiej3yy4//Ra/RdQAiWXS82BJN0A
KfkN4Jml6rVkLxnY+3TdLZur5049a5pWAg44FvZBsjiky6AfVPSogFBJMG6vulnpfq+uMBpT5l5J
mX1zhrRiYr0MoTabt8I2Es7rLT67og9a06mJMqkrOL28uL2XfnYSMrOynlyVrCr9Ki/K00KgB2nb
Vh24+Hv8YVn8uwLn92Qw6mlsZgzkflsWgqVGu+gabFLNJw1ne6dkPAdIASOwqWa/iZPJ74ZyUxRM
RlDmFrEYxEt08awGhen84d34r/edqgokcoMJASr/uSTyYcSi1Zi476OLthjq9L6b1OOIjiCNlWNb
au8rTdgKA+GwNoiAPWsgP5WzVxOrHhSijzfb/II47e6WzGuFsZ44TmtthIXVnEmtUK+53l+X1nkw
YpA5RwazoyqnOsk/F8XwrVfQDu5vAmlgwHBWVf9hq/x3PQ1yaINz7GCL8XujYWs9BFksoTGZsqwr
ysJXs2qPjKjhOfcwh7desIQfdV7ICvzfD3zbhP+5DQBu4AHnMvrAh+z35117DqPqNAeH2iA9b1uc
exuxf6aDXhTOfmr7PZXr8X9/8m9zlw3b4Q1HIQkriegtoLB/Ptp4qOi6hI05ro6Jd4Ih/RSXZDmV
6c+YJOjz3m6rOY2Ns7USWclcr5DaU8PEwNc3bHARYw7ksHqHTpVfcbeJUX6szh8u9Dde0g5CoehE
yEn5CIT+u/+P1lRDFzM/YqtUaaeRkx5bZxPOTLN1XKET3/WdpmKETcm2X9Yy8Y6khbjG3UOjy2MH
/ySAa/KASsR6aK38pSFR4SixOTyMWnLMQ27Wn8ojtNW/43gGwze6eBUqFa4NsCj/eYfxaKgIsiQS
QOh6eai6uxyl2rWNq44qZVQioxVhn49JtLwTllHdjMw6zpNII9UOZctRrWPeFDRmlUWaujC7Npsl
nPGqq3XZwthoMfzurBdTa5HS2W6IRg4hHDV6ni+535UGlPzOucQoeUxXCZp4fbBcJb961o945nn3
QvyULWeJZzRhmS1vw2gikLGc15EiraAmXtz53Aragw6LJ1weilC04q9kmpOAYBNLb44imz4Ad+4W
JTECp7Jq3yqy7q5MuqjrxjOhLIgpjfpW6N2npTfM2zw49s0mZtq3WzCUNWMvW7rRCoap/0jYMUzt
0lJR4sXauNFo5fPLMjVfmd8vN3s1p5dxbDTAB5wyYXs841JfnKzewLOrx60haW5LsbEUWirj2u6O
C1k8B8mWkSdN8pCZYv7eVCQO8m4FOgTFx4HyOCgY9SZO0QY7vpjbAW7m9b1WWDiLJbRZwg7hUbTX
LFe+1+jKgjqReehsWA2x4S1jXumd1ZzQq7xv+oOSDcZjJeGIYnWz1zW1VfNjnOTlFxqUC/cJ6uFQ
Blo//FSc5X1/6wkZqA4KyG4g0vlu/4eO7iH7keqbTvwbQLRnHMlxY93r9oNwVIbjhnspWWV+1pZ/
9dn4ltrI0qdtnAN+kJ96Gd9Ma5z8WZXpsRDpiJkanU6p3JRFyU9ia4TLfLowKh4izJHZAQe80cC0
1JPu3ixH1AfLaIrP22VOTl0dNnNAXP4hSexfmmlLs5gTmLCVcWRq98EK8f0IlVAPPATWl2QaGRUY
L6YnSTiwkH/WEF3CBDY+G0/CmkvH4dJP/R3vcVeY46ei8VzOQIJm2zW+T0x9vozr9wbd7U1BcoED
4JYmKdQX+v/2PHrkMmyd5Fw0esBEHNPOuXrad7D9hmMNDDcHC//Dko1HT6nm6w6NNL1xby2jR54V
Z24+t32w9825yoyKbFTSeB23Oy/xfNW33FLR31p3HUOhGW+r88QurZ5m8FhMg1hE05D48VIiy9FR
HBASNV+1eY2IcgdF2P6Q2kCACkK2Y7GVKC3J3xFaeoM2tRcRs1XttqQSsUlTojOZlPxQKvo98lpx
gC0lbnMCZmiAflOoOYfcW+OD1Cp00yRJCH/pjOE8699UTxJXDjPgPWFSlzRzsGLA/1OMHnykBQWa
0T25VVreCpl/N8seO4aFWXVbfdhO7gREJD55HgBHqj7ORmKEs33VUkM7pdmYHqt2sQ/aajzs1Wi6
yDYoQMj8oa8mf/+OzHA/0gKCEl395C8qq8hLjDddBY1jjAHZSLcX+O+jHSW50t7XkvUNiN/pcgkG
q/iRrFutllB51XYNfqZX19Urj1YTNlvbbVQj1CuFhLHGy6WfuuaDl3dlVMRtdkuz+lCSVupwy0wk
vxFpFZ8rnFyO/Sq/FjCPCS6ZT/trvjoLlvrcaX7Md3yQ+suwjgRNOjZposlwU5EaV23cH1a1q3/9
NrYi3KvwgKfX3qjxtEBiRIh6etxXzbBoQVtN2lEney3UlLyDw2Pd1ckI9w/5SYGr7ZHj56OMjf64
uCqBQo3nRfZQHGPTfoxdcU5TNXsezRpbCJPNpZZ/6SLP/X0vmM0iWK3aOWi6vCk4Wx9ditL9f3kJ
g83MU0Uw8TKE+Zi9O3ErzwY66NBRJglepFTctloEJXF/Uc28PwJF0ak84GS2KSbux2RuKqikAm25
lhz0WG8vJteN+398ntN+PYkH22nJkVbSIkAOG7XMCe+dIos4UMurPZ9pFhQC/gQsVbhTupeOj4r1
MBRufoMQtyIq6tZDvRTl/RwzR9q+yiq1exRmOoQz7ueTVaUvWXNS8wUTl3WYjjO28mZsu0e7aVlP
zHkZCbxMWxipOZYDTUixuwhN5M4iXi7mZT1oicISmnM665+p9PJb622bBppO/EYyv2+tMtJTuUbx
1K5nU5rFsa2z4pgO9RqkA92BzDGIMJm3KqmRHMfaisFikjIo1bm7me7wBdwmQIeXvkypx96SlSZp
ufHBVdGuLVZfkxoA7obY0Lum7vtqwTnKrOIiciquNcuxxMjs+pwml36YD/oMkwnQS7tfpbhki+Y+
NgSRWYEoS+VAYhdG9TFemkaFA1GbHgkQ1imoGdOskuF/F1fXfZ9LZlGda3Q2fi2G85JpVjivy3Do
eiVMDdiAS6Mpvma4UdbUp1HW1mlvbqWW3xKTuINFWV0mQVMZKEuz3tCpPWoar31hxY+kMKX+WHTN
9p6PPilds1+YbLh7sSrTGpPadLq4JY9Jmfu7th27sKrxc8iq9Qn3XTw4dQM4rs9fknjQzokeT+hA
62gxRfdiKFPG28zIt+q+rcbbuM4HI2uG1xWxDdmb6EMHpyGAFHF8mCaNGdot56ey0B9ZwM5z32gR
DZQeDY71c9/7kzbNA61dtZcEm7Yq+2BC1/SQYdbtnKhTmfujlv+1v0HEa4fxAkrGU+Cqsuv+E2DI
+QSSfiusYjxYce++0MxfvU79vsXwvaJs029Cs8pHaIV7OdBKTeOFU8VFwSQ78BTrasUZ1+qKQ7uN
dVIqV1Sr3YPGATwr5WFHQPbR/34dk0MzNZeAoAkB5V0Nk6HLzwiLP8Udnu879DyO7sUqTCUg80zh
rS3daNstCcegW7C2tDQioRKDvR63SdrFyoqEyiWwy2ojFhGLLBW/sZcIGMs74ZXioKUEEC1qWxxA
ZoK1/mG3qvMEp6Xxl6X9tpJWfSAwYSAxFji9tLsqitf0xkgxP2kYM5DvSZeU0Jwx/iStc7/OnHt0
spo+PrbZ8NiX8Eu10gQLnhflXjfae2t9bmmnf02ViRzifCm0xR+6OTtIZ/TCfppOOxK/FxMLblNB
gQgm2GoRzgoGe+563r9hzfSzHVOL5Vnd8AnW+uunJk32Pg+m8+t5imEUV8rQ+1aM8wkhTrKVqEcg
/hnyaq/d73UYkAzjI3ONjAKvr0YJGxt233b79zOtyc3J78f1jMNmVELying81blf3dy3zeXaOkZ2
ckFD9kfbZd1ZtTM7NFn44er2ysXq5lAioMejo5+OHj1PWArz61wMx9xaunscBF69qpPHuEoTBg2G
EdAAlJdMUe6hCcF5XOBYkvQdCmvR/NX8D46+3co4n8+ZyaDFY6LaQS8KTOEq7047h04tfxSWqYU9
5gyHxiDvdB3W96UW8posnMZwW0TKob2j9iPFP2GQFvlWc3tORhjC0qPrG1oT3N41v2QdbnDrqEYp
MTL7PyFF7bTkaCfSfRi9xSAX6D/80RLdyVDG8rJXXXSMq983jhNRAX9z9ZipdJNox1SHOzfmCAO3
hnP/iRqkUMxBE/Jb2VFISsKRW9T5UbdzOiORdX5ZGu0RkkBKpjKPxc3U4pyd14myR0VretYEY44F
WeRTn8XhrLx7eiruTUEYtRiHu9TIHmcPAL/VHmhc8rus6WhkxvhGKi6v2zZGniez8D3QmFCd0M7v
SxHBcxLoykyRnbUwoTZiapVjpJKfZi+v7oXh9Iwa5HFs9OlCWuBWMcToV9Mv+HaWFydLGNExGMvm
Hjs5iQx2xcuPMtMb/MWSEE6X5BMilhfgFzRN6ez8p8xThmQ65QJxrevcdgKOGLQAkLl7UN9iGri4
LtrLasnxSHUz+AR7Uipm+knGsUnB0W5nnSzOVTc+j81Y349m99mWsbq1SM+lnMVL32TNfelZx1gd
wooj4X5vvdd4ngInZYxNdiRZvWZXBtXonBPMry5WHN/2M4imAp1uUR4nKW2/wZ31rIjUwjmZKW2j
re1VEe1pqcbPTe+6USx1gl9itTumW7C8DZn514s79nN6RIEvKUB1JjOxjDp0wGE12lYo51Ewxe9J
DYHdUOqvGOSVxCNK3Jedbnx0eopda/7OSzJG+8UrJKqdmUPtSyVHpUEP3fsNM8XTvtMzQgXZXFro
8UBrgViqazNqdZB1+uPYM9rcas+mHibfiM06mm3QDmgP32bLGl8T5EAYiBxEkWHNLiwcqflq7hLn
Tsqc8x2/CIIN7GivEzXXaIJ5Tu2rZecXiW/zdSQQB1aNClFEc/2ZzTiIqdoP+6WTbaOcxdSz2Psq
DvsM03PLIFKmnPgV9KwNB4nXej6oj5TnxWVyFOuy4Pwb43J5n+fG/UgOzIUaYNRkc2mt9qEuJN+X
JuehHMdXfdpCp9Xvi/rF62YZ7RvqfrQ31KRBv3a/GAHu2ENi8YD2OoJ4aBHGenhqWF/J4jpYmbIx
oGtVfMT9ebD32h1Y8V1aeOe9Ic/s7vOE23uNMuGwf/t+JuEHVBzLqWgPRpxjIa2wdJnIPu+wJ8jK
fzakbi0RtCzfaa4qikF4SC7dFK/OkYidwO6YcijFkAdSxw1ig4ooW49IDqxo/yjero6WvcsjbcyU
qMYjDOeX7KJjNqVmtoc/cSxO+LhjfOVuMSzCZTbcdJHeGVhbbo1vPXKhwhg+OqRXgHPa/X4XcIr/
OagUNC5DMh/zBngeJc2FypvAGFP/qHv5GWgxPSvOfCubzrlLV036aPlwnVqrJvRK+5LWgojxJSE8
XTB0rpLnhLY18PSSSSd15mrbxmObs1VbaXkGD8PNwaRF3PbDu04WVA0r0aUYEjdMoH+BZctGV0x1
wMP8zWy7twVd7NWqhVL4OrHFlov6MaYgbslKC2g2kiMtOqhnrSkRZFDkKVLvrk4+Yl6rKbMvsuUx
A9Tw03lIT00+YExoTsuVqADIYhjm3OrJCuCLZK+YAT+spkiv1ah9Xdslfyh6NfbVzYV77DW6qMS+
r1oZ9Jm1+iUSQX8a0ywsZdu9xs3XwgahIT9Du0FLYaiglcZl3YxaU0e/apRSUWHJ59oZJKRxrEDl
1E3oRpWjHdNU0E44H/miQq432oM9QyySumhOpYbrja1mlz6GI5HDy9ZTumZXSbCRUnkSqkFpqyfZ
dKF/+5CNMzwlM1FMlv4p3ZhMYnVSNtc26Gg3T2k5p8Fe6lBK9qUZ0brKXzVErRjTLUOO63caRdGv
Us+eGZlL8ysFWH3mYayXYRrulbksA0DE7pWSTPV6jPC7Ho92zymjtXLsO1XtmpNnlsmVVFm0IB44
PPaoTTlYYb9oRzkmd6zx/B6qpXZnO1CT4C++liT3vWYKUTyFnJ/NpTEeVU2GNdZENz2M1QorUfwJ
hoFkpByqRtsuftvl4rnrnG+jw0BENCnovXwVedffY+0ZKPNcEJnyeWoyAz/dVj8IBMhT66Z32Mpg
5pq92mrNyy9wiUh0HVaDwwDWTbtAxXot09IHRRYT1g1QoAb9E9kFBLu0d/icXEq7hTGWVPHZ6hc7
bKoE1NbsQ0Mbl6OXJMGglN95r7bg+C2/GedhTxG8NynQZ+oRJj7gXWK2GV0KCh9n0dObNn2zDa5S
6eea3m0pjsMy/bT4LXksHm5X5Xc9rbCLMY05QLvHMV05nR9XtbhWjZJcM9lZx0Zd39d03F6H+K3U
fUT74lwUzltDE4lAd6Tv90TiF7z2ftGykZrNaXCTU0Z4Lb5Q5uNqty7lgKG+9pV4sjHK84ezoPZn
p+Zg8jO1PJgmAEjRCDMSJTneuh4/4oZi+Ra9zrGBAB8I25uJlz/r7Wgcsqyl261tPFN6g5mhGCuq
T7BPgJAh8EZro3m0Z9kZ4qqe3W5DN6XqMFMtawTz5A1vRkBOLl1Ce+kys1p+dmOpAkWkr6gB10if
R48nVdxNZiDNpD07ogqQcuiMb+IXcqUJoUBik7jGYW7MH5mqvC6J4lwyr3IvYvtj/3LS3QlzF0cJ
5oX1uLY63vSl+gwv5qC6o/Gwf5UhfD/l/SlNCe5rjfG6uHeWy00lZEQPDRpQWprx8yQGOnunqkO7
7GzSChs2zR6GBfZVVm/3PgzzMmQEb/qxoS8oSznvptgf8u61zIjLKJqraxAaWc0cub3kn1v5Nz35
MNruqeWUTLZWUfT1cOwLhsCmTSDu5Am/MIwRY55+AOpcL6XsynBsmzNWlO/UZj8U9ctcFm1k9mAG
VpuhhFDYv3qKydSeykhds8js9JxSJ3+b0s1RoSjcQ9zPV9dak0MFyBRoOYi5lT07U2tCoGTcOXjE
5s3l86gmFE+OqYSV2dwXRklCYVXlpBZh6bJZiBDNzKEzBnPc688YrpJ4qnYmoZ4L7cJkqr6Cncxt
YBXm1khKbGI8el3fHMocbsnSy3NhM4QbZmKlUgWL/uo1debez+yiiLLlx0QKw8GAeiwJg4n6Vv0x
ZsmnxjQ+GWw0ebEqHJhZgNSvDgzN2RRFcxbk07kyFryrzAyeJ1YLQT6ql0LXQ4kvbASLuD2bZY7H
2Ky619XN3jy1bO5S6r7ZI05UMqSgvsMrWzUP9GrwqGgYigzmEynEmgHjxoQm7TRs9A4xS8Qui/lm
mumdaxPqMyFHhvMVOIWk8F1fsN56XElnjsACj6W8DLG93MH/fkfUEsPvd53QYguUSaUdOpORjeJ+
Tvkdg752KT0ah8FY7vlzurz2UtGg++gvk6d995zCjiaj4Ge49U9dkXUIqT9KF1c/l4Z3bWX2nnVN
FxZd/a6byY84Q26APGwN4RkuD9D/laOolPtedd0tl6XyNSJatyu6znPfU0rVfKtlPEwoHcMijlu/
IveEWfFdLbTvrvgGpTS/LevVFrl4ZJzqnBpNDH7sgREk6nC52EvWXu11wmNnbR/cRH4M5uCcrdpk
Jc2x30zug1mDmq0WNjrWWpB6P5ohLN9vXjzEd7IdPymvZusmwYQoK/AG5qW5O3dhWfCoGN/VD57a
3SVrpx7dRUa6UzFG8r7OC7Twuv5pWZNyGlIQb/LsaAnb+xaQNpyGHh9bkC6EYcw35JL4S9kFuEkv
hdV/UWM4hq2Qr0VJCykzFX9WtQana1gLTbUi0IbsXc5LoKQoCmyhnBfPuq+b2LlS38sn25zBXAUR
36tXDYfRUxa8pDTjcUgt+4p++oGITeMxTaSBZW6vXnuLkpBed2o/Jn24OGgyApOAD3p1jnfdckLO
qcHHhwcjrlJqEVkwwtOat1HFJgqdGnO9bMQ+YOH/xYOcOHNHRnoyRunIAdfafuqJ4Q2I+twrMIlz
q6vCYtTN95agp0Nsz0q0FFJ5amR75LVGMt9kT85EBM5UCgNithSvY9d1ITyku8H+iQpS85tstB+1
tXAeXX0ixCZxj/t/ylVI3qgDSYb1EI3P7Pmhq7QHfbFSvE6u8PcflXLWHmdupN+ujR5pZRoqwuyD
xobbbAzswQZkupvXJPZLk0ToNZVThs+Ub8JSxNGz6Ng1y+GlHO0isGMXr56prUMFgtEBIcUQxPz1
6CQCjl1IIrNzZ9ZC3VCgL9lS5Mcm/tTFmjzYA2aHvbKwWNV3e9W/GhDF7rKWu0JcYHctyqnyoYjU
Z6Pp0vtB7dVT3ZhvnNMjPmJTWPT2eluHbhr4TXhcYJ/fEmlnnNVxWJadfppr41Pu6utVRi4h15f9
j0KZxRnOYQi9r42szhl8LZXdneNM9pEU8c+qPTGpysu27ph7bX/PoP8eyqVtfAG18+YNsvPNde0P
NmXy1ZZ16neLp4R9A3JQ6PN1gryZFBNuaLQ4YS9ZRzkZoxjGnr12YP+3Mwd3t4R4oe2jx7EK0w7w
KYl7G9RWnvWkVM7mzRyhOaNZbBhz4WIxgsF5hIy8lA/pCpiYGqoZeGZ+pxJdejDmVD+lxXOlqCFm
REeEWaNSvinoWqosfTLKQQ89W577qX3WHoRuX0VagRYwGaeHq56W1v00tnMexon4LIepCmVWpj5O
wUWY8wsPgNoedWY9rn6GPt/xFGJP4i9LFidAU26gY2l5GK6Y56qhKGrHX4ccSyEL7kAC8o/jbGCW
7hRt8eWhuhr30oQ9QvwkLd+aT9e+rBSfrK0iXEohtrFiemioobEOpUov9We7bD484HYwKEY3HrkF
s2482JmCd6Yhb66XOcdlgBWYE+aVqgtvD+ihLcwPUxRaRBAybnGKC62k5+qs2KUQRxPle9MMB2dW
fsRy/fAg79kwiA7VsJFIIapWnVgiz204oHGK8KsS5G80jS+DIZILU48XTx0fM8MYTvFg3JyyjH30
a/FRHYev+LstvrVyjtlZR+yCPMyL7hySLc9XWu43gLY3U21AjvKaAgnSFcNJPVQZrr+oc/EoHHMO
8NecrMx5TyXrYHwGjIyhDsSv05wqh7GWtFVm/8WZbeJrjP4HnlQ3O+u/q4Wt+gNjQ0cZ2oDJ76fZ
9b6offyMrIxYIkWN2h7zCscMncEqt+OQ0yfGzjSfcKgsGlitWs6csA0aDCgtpcIpUgXAsvs8i6xs
QC/WoxfkL15KbeiqFLpU9I/uNPWBoqfnFRWFqZjESWtuexjoin1pjOeeNL4J0K/rPpnt9LUDSAlq
b3mus5YeT9eiwrOCzKFvE/VJT5KPHoUYpnzuW52mr1D4ngvMP+sq/1w2Vh/S5v7MjeKHQ11s20+G
gkDXWD3lrXaa67oKxmuODZyihsOs+2nupUGqkjxTum4WDNnF4HJEAgKxep/Nqvjo7ByMxcwfUjjP
69RnV81rchZlHfa9GIO6VL5hn6CHqe3csin/ssDGgrTCGIb75lXph1Lmn4RVPHsUcRA5lsG3U2/y
K2RYx66q8ez0JKYDunNRYlDBjrG735J0DzK6/HCXMF1zXxQ5ibDeS/l/1J3ZbuNKlq5fpR+guEEG
55u+0Cxblmen7RvCmc4kg3ME53j6/uTc6KpdqNONAs5NAwkjJdGSLJERa61/CsdPlQefqirVGmOe
ay+t4EnmCRJBSI6UNCx/qblXYpkeoAd7B9u/qHwMShIsFV1o5NOCSv7yMH2Pc5e19oqcdh5NPTvd
zz1lwxxW08PXIVkufsDlHFHrcFfSDMVZxfL669m/7oI0P26dOWq25uslpJ2cKtfybr4ejXErubYd
5/33K/j1RIraEHu737eHrF+HVdfe/X72uHCPqmQG/fenr+dLJW0V0+HrPodO66GLNrnEimheZihI
Lhd26TA8GIY7wRhpnrtP5U4ZU7L5EI0sRDMFOwvxj4Hrrkr0vonaz3QT15rZSlT8jE27clJEgFFp
DhjfX+P5csTJSPfTqwjt75Ag9yqHdAPJ4M3I9L6eYrMpWpq/gG89SZitYXP4TfXWSblMcEtHwIeX
DLMKs8CfndaRbn4VlvpWZT7Ol31RrUdT3mJtuZ7wDzy0IcZ1YN7vuH5bWxbIkEDljSC7+To6R8wh
FxJuzgSF34WzP59rEXcrRdXqCOfGmXsy6/qHJBfzahmXHVo8w2fx0p2Vze49m/ATE7QArytap2Re
j27ykuPWucu95BpeDVkV04kILyqxEe6An3EmMU8AG3aBEgeHqTsukcyi0kNgze8m18NeProLjBQL
YWBfNjBOdGjtYGCrTeUAJnfXKpr1amivpBm/qbAQ6G6DOyyCos0yohOt7XZVinCXNbA2gyxgjclL
vWpxfSuDdJ3keKMS5NjBjsgyhXirccsLl/NUyj7c9OX3JiuxtyzolAhzAZBPvL0V5Vw60XgE8qj2
g1+nK/9CRLRhXrsUiStRi592BRtAQ39b66F6VEWZgccGKFmQV0HfSO1VYBcrz5U31PikssV3k2yq
w8ViveCLAHDo37KOa7QNhhvTpDhuTh6W+LBuIkdgZF5tMBLF4rJlO+5a1loXg0K/WnymFOUVqQXL
ve8WR18BxaaUNUU/fCQ0BG0Hg4W5IAiDM9z5RrLT5g1V/SS2hSfRgNkG1YiFxqKpysu2Rps1Nt8h
w+Ubf8a0rA0hWi2RtW9Vyl7r9nyOqfU+jun33FLWNiPEBU0Q7biN1Wfb9JokczqeIq0e2IQIEx0i
eESkdWjXT67SguFPHt/bCKVZxPi2YZxfpU01k/SDm1Jc37KxR48lMfBQkyj+UMeswcxGangCi8eC
XTgX7WoG2PMHe1/beD31WOgEgTFrlbg4zKgMn/A6V/SPej0jixj9+9nCUrxFZ9GfKHttLIuDcF1E
/TOuVDb2OOtREUxkjWabSmeva2h++DKvS8vadNpvNq3MMc5m4IAMclqnSXQ/5UW2Y8C6QbQCW9E8
WYwM8zagTBnifmXVFJYVE/1sWNpt7WTpTkpcTTBUHh1fbEtp7eN6uXJtY69oyd4MH7Iq2FWKIQN0
mjlz2TPQbSN6zGdhU7Qw8irxKhLZHEK5KLmi8vSWXCx1P2bzWzLqejWo/maKK2cHDghvZTIhVbrZ
VrKPGDwB35kLeyMLmbK5i3dEmnPd2hYrR1v465pMnu/tEK6KV5O4ycWi/1ccnzq1qFUtONyzeFBb
2SozeHLrOf30wo1u/SNTash/ftjRwFzQc7LrLKT9fBfWMc7CfiP0dM6toaQN9RjclXAiSgi/tuuz
Rdp2v4K3DnyC7WYBsyTPizu5lMSvsrSgLhKrhPNlCfFxwnQ799Y5df3Bc129qfBCYl5WvioFRox4
EBpBfQ/fm9a5Ys8VPsaKejggq/klXMPIp6Jr0BPTCWgVTrSpdEWMj3xxXOsnSi3hpxnvSP3sIREU
916aJw/Ezq45R+177Ak+nDyE9xESt5iEPaXPRKTaKPShRY9P7xmuI6vkkrD76lR7DLOLrMOBPfRX
GGMx7k6t73N3vfhAtX7VT2/BtMIBamOoQiPLugLn3U6Fyd/DsvuJNA059MXBvS31dYrZydlP4/Ns
e/XV162R1zwi0KWOpWZMpOjWROTg7TfvWWIhdDIz2Uqr+JkP4zka+v44DRB6EhMs28rDiqdpglWK
+fN+olRc/Ooomik+ijKSGz3YlGxlsw3xVdsz7UwPw2V9LKXA5lQ+ZpE496VNeLTvrJQkZqclRSRw
xw8UqR6b7Xzfm2HTdfIuTCGvibiOd7p4qaDe0pI5DpIvxlEdeloaLXYjJykPOY3jiiuMKZLMGCtX
03WZgoDoBkLxLLqLuSzlI9vAUvbP0oVrXyXTHXoxg7vkvq5oDRlopKu44Hl9ev1VlZm3JIIpq9qP
iUKlnltAOsfhmsbg1oL241zAZ2vZVc2vHORwYpW7GIp/czOLMZ5ifjg9aiCEOY8ZCCB+2xXu8kSR
vB2kjbSq1d0mGIVzsBx2GDjs7bbp8UWRVTlfe+i5yQXDzi9LHqM0SB5797JtmHlBo9Unj+kSmv1F
yLwJLzeh3RV3+SVDlunlqlMAU/PlFKpxjr92h6gEbhTBaXHib46bdo9fPzD1+FSJlZ6EsfVjPszu
IZN8pl8PirDrHnWZboCAg7uvI7LOGjFer4EQL8+RWnq8I/N483XLXO4KEgBKtGDW4eu+UnaE3NUi
XX0929d9vT/RVYzFze/fmuNgH/iwbr9ufv0QznNq2+XDnweg3cqG6AKwBtWmw5DzOrUDPF1S9RRD
j4CVoaN9ok34ZKXqVSy6+nE5oJk69eR0TnVIIRD87wc4XvUPzxBX8cd4eQlhRdW/fAkYPJ5t2n91
QG+C3+/h603+i2f46wF/f5NDvUzbfs7VmuWlvc2C+RuJFYrmKhtOJbwkqKNCv0TdGB3ROjgABTzK
dwNlIfBIUzatfhnbC62VCDKyuHg0itNqw4WcHevJp1iNphKorzxmnq6z1TCcvVEuchVETEeCpfvV
OPVO0D1bYS9+NhlPZWCCryCsBToAoWPUtMpNwdCFoeghXarh05nyZz8P1Efh+uB5TdC/BjV8pRSt
//Pg+z74aJQ9ttBzNpVn2XfKS/Id1LH+PPucmsGI6My18ekfypFkg8xJr0mQAMGwwvGZBKjsVCNM
W309GsOYvmFLRN56OZipbHtWrvcWazlit2fGW1/b91+37DB372Ypr5uqBz/Qdn8sG28+Y04wnwts
uNZwJ1AGYkWNV8Llzq8fLarZqhreHJqDF5bUrM7e/LCNj1UAD1sVWr0F8wXUmBp9x4zZuwPb//y6
nz/W2qC7M8fmcpj4ZsOEfLOpC4+90hgOlHH7+5edxei7uaEIHaow38wZARBV/MBfPW0H25nObT9X
hyhJGC/EF+JcLZ6LcbkWME26dt5Ypod43NU4TQ/ytSpN+WhUojd5CFvr0oYkgsoqleW2HFkcSTao
rvOfxHTIdTRn41PdFDvhYwjRlk15BUFmO1Y8dQqnN7aLA7amy8McwpTN/Y0IVMsnB+UJBlzN1dh8
S4VL1ZBM5TZAK+qQhQQBKsWKXbdvJk1+Kzz/LfMmDPv591dTpr/aPf3njfzB4Kv51f+PR+1/Nhe7
pP8Ldk+Oi5Lj/+33hBQJalXXf/zFI+rrl357PkX2HwIyB4p0KhcR+AEqrt+eT0H8B0Ib6iQX3Y2P
4RmSkD89nzCKujg+kZruMc9Aa4UO8U/PJzf+w8F+mq8UUB8bsiD4dzyfHNRbf1EdWYKXwL0kEP8k
dRyaYe4wDydDIfThCi6Fc12inyEqBoS8oRdoq6c5CdUud9L2aeyxC4n7Mjn27ezeRlDXPjgTpydv
SVW5rdyJolyFMUEJY3VSSoYxFS3MmmRy4xQ7dktjad44v5wokQ94C1caZWHr4LREi7GPTRl8JuGA
gURXqfymqvORZWwJIACm5UB4XDKlQbDKJmNORM65cNnRrYfbvqpwC0d94PmxqlBn+vI5JmR1b4jq
2FH55e+Lg3YkA9H6TAJIKWNWVfdY9dFwscBfkl+86LluS3dbZlaNlsFpKG9DVSxbx6/zA2vD8pIa
bQ5VmPa3g+vCixdNHL8Sp8qmBm822wg6p3bt5LEs95YZg5sg89v3gNl/sas1cqBdSRZqdd3GbRfT
NdKybwLHy16byPK/a/wCglWpBqugK52ob+wCsLjv6j4+E17rgn9WzpvVx964Hurc1bvCSUuzMpUj
3qWq2s/G2NFdIBmjrwfHjn/YsFqhI8JEbOtKtWsJu+6j8uBkYtC1zBRP6TLXfLdLA1IsHRNuyxxy
RpDPsBciq2YI7tQVSUZePzwuqAIe8rYXj5yT1WbJGKHsvZzzmqqqL6s1IWjjWUSaxoF9CXo1kgJ/
OLQ+400x1f0Rl3OgFAb7PyRunHdhEU0w1k2e3PZB0920g7YZ4aFP+w6+qs3OIs4wYoq+JHKTNZ4B
+MFRBiyoK8aXkPCMnGrd6z4gefi0Cl6mDmUd9nJbRm6n1uhVih8TEMtFRRB5PwibsOK1g/k39ggF
7c96qoKiPNSFI/VKjmheVpUXd09yzhsKNb8H/XcQsO0b1Gafc1M0V5Lp9zWmFniEI4wh2dBr07Wl
JK6IcPCJxpsbbRoAtIGyGhs4WggASXMou/HiSJskTxaTLjKwmNnuRsOWcDMGyXI5XZlih3TKMB4g
A0Aq65c031atLLBtL7UPpF2XHWOwHscbWkeIetCkQ1tvGkiI9pVOpmTaRGHC6B1dK28VgSPRLhFs
egjAKrsmUKd3HtpIxu128mnYqfJ7/2GEDHsxy2g13ergv7P9uaCiY34ryJlZVjjSAVvOul3k2gp6
x98mSxtvVJt2z8nUe8WqpFC/KlCDPaSeF2zqpXDrXaH6wTowzWz3Nu3NtVM20Tv0iOYtwnCTqmUU
RlOo+8nDjEkSWQIem1ebdc4psMr0e9CHI0ht6gfBftCuUasEadS47Uvjv2lOL7XNxyY9C2dJj8k0
YYcmXJ/hD2T58kA0NSpyY6U/gB/nO7SE9WseNSUJo2VH2HvfoSy4dAZFOLndrp5h3qRwd657WXbf
Qmuablxojkzgpqm7TORy9y2TUl/BXYiandHV+KQxxgHv8Ar8k0Yiw9BMlojR8Zqon3sRQ8S2yMch
rcs2RESJKHfadaWmSB4lbsT9eukL8ntlNehV5gmpt1hbMfYoU+cybU1Ty2wqSTLJ4M32I1Nr92WM
EQk6sT+92UWmP4H3kwbCZe4yKyJ75lCipDlqPUIRoPY4jEGKhLkplt3lpXjtwbmB3QcE29jhM8GB
tthBfUqHDYuKrnd0tfrFKez2Q+ohf83npqrPgK/ZtcDmfCvKIj4zJ5ZPnowTDJs8zdIpNNwlYmi8
bDhMSWKeGwY71JIuGPVKOV5qcSW10+2gwha/wEifyqoG9CDEZ2ScdWmaWW03QUy7uIJiHu27YPLv
nE5RiiEAhS8Tuhl0kzJ+SWveMUuQc41hhuHCK1rs1h0t3G9R2tsk1vRM+9d4vLXHmRHer4VpB521
n1yWA2DqU5dCHHCWermbuph2mJh0fK90F53lpJx7y57sYVdDK90HS5tGTJmd4MMExUj8a007sWoh
OntHxo7sgjqcs3DnSLa1vuHk3Il6cKEoGXtGRC5wR9v0NQK2QiWyuISeNDejyxrMTKufPhxHAYKh
tV1glVNJOpykb5bfqrs4quAK4/ds7+cqxqIFgEz/agdImwAoTmUf89zPmRq0gfszDsin32Upbicr
LiwLEDbtxgesP930yYuGruQD5FRGHWsHxZq37LHfsg0Dhk6Dt/K7LGbYUhj3flYaJFPVM3ufj/73
bNUXC0UU/uCSxsTtsmMIASqSVq6Qm2AqsC0BL+guM9bKQjiwQEXdASsvZ0nOi1z7OhzOyYCjyc5V
gtN0Vqkk9U00i7eP5zjcqsBnwfZKyZ+Z5wPBUiYs9I1N/Y15pGPTRTOtKRgwsFRv6qnWnDW9GtS9
0J03QMyWMbwSH6oPtisaMD2ve8Lv4N4zm+mF1e5mr4b54AgYUyuTturDqJbtGzeG/joiJwKyoUew
Ar7LwiKMDsHeHQFitFexIOovdKd57ySOw7DDdnz9xhkF0WUhuvUFVxX9vXVaJhYmTOfPpGmmQ4sd
04T7iUCyYHtDAx9Tm2u4Cwjg2ibVN13XxRsQ3IhtkvnXPsTFZK/8qVxPTLCgRWwDXImjhrFBnhPg
CxHoXmmFvK2s5HbInOq26y8JHVlXjbc9etSDrcPwGVZmekKyXV3rVuFUZgu8cW0PDnWSZ861m+f5
mqSoaCW0K05h1A83QvUT2PuooS73DEvnEEg3AhIvx4BRt+Ny2Uig26iOutvJdA+Z9gfcih3nrU4W
mtBFFQ9THrvPzjCr22Vp292FOrt2BrRM2jHZla6YSKxybHKvJ4cVaJO3GFqQe5sWKy0daAmW1Vn1
SnUznON0vCDZjhmZ90bh+ObIoF1gd0y6gKJUL9eOcZwQkL2Y83lLQVq+Dp5vXZnWzcwW738EzNNY
PGN+KlY+DjtHR/rerohUx7hLa7NmiXar1RAgyVnPk2VgYmHu/JMGsfmAbyrBBa1age8GFEA7hmry
CPE1/oX+NDkhD43PagiTbVXX0wejnGE5LPZgfjZg2KfEG5id4RnhbpSbBvASl0At90FxmcyHtZsS
xD2bfF0PpYvZOFlJ27nxc8M6mHvLuufyY8cOIPCCpi8dUFXSXagl2Ng0q2BBSsI3tLj9Gw4vrrzv
bAxVNwBO1l3TZhl2FLhQoiNrncZmPjCU0FWH7uIWNarwecTq9lF3cU5JRT6uWhMJCbRg23pI9gLV
/lVNNxAxqbfVxlrY2DeMr6yciLhlAFpMmAL241SciaVzaFfhIW3TuKt+wJ3XD7HQDoBs0uf5RpJZ
SIzYFGjSWHM+qzyod1ni5mQUFGOomVmqJF1nSqpHvLCned2aJXRglhTz7eh3wbPntzrcGD9g1gZK
C3l8iZcwgvCJGHVVT57sdvEYLkxie3PuK3T/yNzpic0QNUA7vRBbrFDteCWDxnr0VcOkClYHTciA
cK3KMLC7UW0dPzaTwaWIv/6HE9rqXVnCnAkwbd/9OizdoysvbLSU/DOQLQhzZsvOGl1XwRx8ZztE
dCzgML7lFRo8zlpdr9HsR9Uq82P7OfSN37HwmPCBoAIMnQz5xU9O6YYNX1WhXu2Q7/dQgCMCdkWR
r490JMgvZQYpa5dHEC+36C0NtlxB1iBqsfFJdA0aqC3fQVSvrCiDryjLNFdbZenmgQYIah/IJM1G
yfQbi5PO+sgC7LUAzfwPGSE+padpiveQPZzF3ZdFeIj8yvwSTYn0dyjKH7ZTVtVqqvCyonT282Zv
6aDIthgppi5UhSSsQMadntPGcn6mjdOcqsRrr4WVlqdQ1D1Z9eThHZNsMf5m8VQIuhj1Tx3r87Fx
CqBWCqqIYdcUTNfkDVJoRTEWjkmGpqbR+cjOoa11yOTtlHWpvgplFXzOMz4IVgdIn+AJc1xALZ+t
BqU9FUZXkQt2ObebFL7X2seJ73Yx8TihCW3tXxmJILDfLOHfVSxABwx+BI1kCUxTdJHeibH37hXq
3RvdWLWz9r2OgjHNzfviVu6N9PIOlbsLgBSNGN5gOEqUHqrVhLSMUtd7fEn897b0EYS6STc/QXbU
50FF+d44Jazjgbe9EZlnPpOqzGbAdc8+JMis1wwSxd5HnPMqMNM+FWMPyQBOtxBw3Ml+aGYqRaef
Hv1pSa78ug/fTIH/gpHlzti0BSrcSbhazw62Is9JPzpvIsEHEfCwOwTGygAoW7ngK4Gi1A1yMPCl
hOBeDPVReAuQyTg5L0GWZ7dOpKDZIBF8zNUS7AnoJb9WXqy6BKY6b2LQTnhOyizH3xIkaWzYQpgN
tiNEqbSBP+ovlIW26YKb3g3lTz5OrInFrJL1UpfTG7pc8xrMTfsy4YLGnkl0YI/JZ5uwPeJF4EC4
f4VhEJ5rA2zCijK8tb6oPmfbDOmmHAJawDFGVkW06NQUq3hWwXlZUkwLuLwOmReoO2+J+pNCAIr7
e1v1UADZNNOEzi9RIYjjgAI0C7v5tQ6bYZNEQ7ClSAnWGVzsdN/LBpVxlASfBuBwPWtvuEfijYhc
Eqj4gwK0+t52KZyxMfoYSUu5ddBVsoC3/oV3UOW4utbxpJlzJ5NYBRkLfetIDktG90cnRb5vR2XT
4efOVYkRKy4g6FhbSNA3eQCbkw98ovPFiBlyFomMS64AFceiKNceGyV+S17Mwuhkz6Vfja8MWmi8
/bE4DB6bEdJES5kNMV7lvI0YgMIlh66aSrTpUkXIDlRTYzzIKNXauH3UftDiddhnzl5L7loEIpgh
wW39oNsVuD5vYrp+Mic61yUjqYIkP1SpTc6lX2A5muKwn02obRLMSlA8FwsUBydBKzyqGQJT5FKO
FW3WpnCTJ9jwaQmjAkZMvquwnPiVYNzxgF4z3mPtM38zbQZ+40HGRH4zJMxKxbzG+a569K1UwI7z
8mPKTvompKnOppPtNlo6mAMSv1H43LU+uOHo7sYlgatPe94RY1LWV74rsf3ohgxXzhQ3AVaanSj7
BilQVI4wc2e9Q5RV3oVuCosdmORtajwsn11rOeqoJ9p17op5Xy6uv3EZTa3hAkNJtkb2HIbmtXzv
UWxGmJjEZIzjp88ATaJ6hHhX4yjd0SC+Go/LCCQje/WQvFV01US6+MEyb1sRwqN1Q5tsYjf7yGUE
JJqlkmlx2BThGXOB6Tvrk7kNLBnWa6sJ+5MQzGl6E7b7pM3ttXIVQdJdcYFhfT2vZQqcXqYxBEs7
9+hLyvK9wDnjNPjKfiERVaxFb8v7wIQTY6LJxyVA+Ceia5p7oDm8GD0+hS4uxFlhRpRvsrAJfkhC
abdxN6qbIHGQFKRBCRgbTHV9Bv2kXA8TWIjj0u1NI60ru2jNzmH4eFIFjry4eWeHWMJk8PI4uAed
opRIA+eHW6UjHeTkj6eGpPZqX8Z1IrmYjH2XJM34M2hldoPawjtgHuffl+ECszysO+wSSCTuz4Zu
muY7b2uq+sqYB5VQBgmziLMlWvlDzJYLv38pko8CaWd/4/Y+Ax6lGmcrY9Mz/YyhnKAY2PlzmawN
XdwT6l4uBEITjqAG7qvrBM256h2IJ8AvyS0DPfKJfIX+rYK97JeDRcSZ17zHoh1PlsZZj4oPiHnd
V+im6whwQVIOrosgA03tscPJa6vdxi3EZULGx1Wb5sVWOGP3hly6A2Yr8uPiMRzAlzh7Yra8bAp7
EPVatFS0DIPm0xDHw5W0Frwu3SGEi9lnr1lvdR+g980eWnAUrrLR1B+UYv4bbs2QjOyUVt4XUfdN
9H3wPRxHi+HMZEWEprRBJjaTqXANgnQ8z7emtdOrLpU5/hCYOHz4s7jQPZlunPDbcfhrYhVuvCUw
R7csijtMuMO9CioAz9CuH9zQ0W8EXuUvoi/Us5xF8WkXoyCwKEnyq7ZFV4lq0FwxOQ6OWI+LPUhQ
s51mnb0LHBRugDyS10IHcDHnVnnA9MnIG2gSmhwLaC2WeHuvJE3GekJSfaIBSR4hUbNzJQJbnBWT
RbwoW0SKO5ks886ksHNVLzK1yurUvpqNXR8YAWc/U7x7zw4WTJD0ypHSKCfcYD/4WLw0UwprqIIS
fkjDxr6hrBhPHXvUe+tWzg8xeOR608qMW/hZNSLpEOGg70fwFVotgpdLuXnXDhkiGMhjR2Ro41U1
Osxl4ki/ukEBkkbe9UO1CLi3TdryDD6Mn2mozxbp6IcGY6k9llQI2ijBjoboNOr24gVB7XRoGk/u
uqYgdNqGY3hKupbBGYqYbWZHHfJ9jGI3TPL7h17XUP3IkMKdVOLCUMl4kxJsQPpssryWQal/1DN1
Uma3pDcHJoYQBxezJGUTgQEA+k04sPtXoz3jX+P311YV5PBfcB/+biK8vwKD26zopH+juMLGi/yj
O7da5g8zC8bDGC8u/awf6TNSD+to3LH7Xudkk5VF08M8kPLkaWvaO+2E5sfU0U80Me3B8tJkbTdg
cG43UjKxoK78xh4/jRy8Y9OExZvIlboKU7ifcN7G+wgqAdwtOW9knjGbbqN0uSaAd3qx3QxREOHR
S0aYGcLHvcSLgEEfTsVvFYRyxMdgImtfhix2UYjxrx6r1zm0op+tp+OnoR4HyFFT/TgkurqO0Ucw
7RkHRSoE1JG6gYu1SVQysi4RENjnBl+VSHuPQb6gqxBFDDPZD9V4hRIeoU44Ul+HVoz+r1LyVsje
hUcTzuYXStBl27mJc0mDLqwHp2BCyfcX9nz7CqdD8s9v6SK7/RxJ60QXzdcUh1gbJAJjc89PNEzU
eRmvS2qhZpWRoLtLTe8/Oek0rKFAW68znkwMQCIpd7CAWsgjgX/Mx0pd49ET/vLI2DjpNE/nHfRf
k29C3bgHDTn4lYlEfd9dJEawg7M7xFvxd5XCcyXYJq+Y9NSw8fPWDpq1mfP60BkzVCsxzPp99AOY
J5XvMsLoshffrtw9bsn5JoF7dfBmxbSity0EsUwq8BUckv6qhR9zlbuCqrX2/c8apuZdUVf4F9W2
az/wcvMPCrLmYqNT7EljK1+sANJTpQGg/parjMbMn2NaFj5OpA8t5BxtmD7i+3Cd97azC/gmvzVU
bx+4p6JXcb35KXZxtTSoDp5lYtvjWhKCtLNnNkzbsu0dBXq3nrPyDbhXPMN6z4qTnykiZIlLCF7z
xhLi5OdyOvuViG5Ko5q7v/naWmQ9YctWz3H7vugYh60yne8rRku0vsFw68SpdzU6pfXuLZO+rvmE
QOKhQgL2R817rWZkhinywC2QCnSXFJuwLs/dB4FcP1wHw0R7Yo1Z/Q3WLUVlXKqx2XhVhRNGkrCW
ufEUUwwuUM9fZZNwTS/xcBCJiX+MU9U/A1/hIzGPffYp++SltrHtWimj1ZZyTf5KOt82mxmq/jVt
hv+t9OJmn4g8gI24FMdWzNVmQiRZrf5G59t1gxsRirdgf2yXcrgHbFTrsGcQtAbzQW134QZ1o4Gg
MuTxJd4QRL+IR0DCyQ7xbCcSiuRz6oD4t7/m/29E+/8SVk0A0P+AVZ9/Tv/x/vOj/Kg//zGfCIcB
bn5cYogsJwz+IDtKABPjsmgHAjv732i1E/h/xDaBOjaGs3EEzvffaLXlen8ARWPfKwiK4ZwK+a0/
4WrLt/+IyfdlWh+4dnTxQPw38eq/wNX4oDLju/jRXmznATKdf/KlHRZhC2Ll/O9xg+42HDrrrHpU
0ZLR6tpCpGs57nTbECz9xDhIov6cKEsuN0O/cY7YLmXrGA/xJzeK5EMg4LtdHvz6Aez3OWrfPv0+
vnDMNiEaYft1U9tNiW4Ct7u//0IPQwlh/sPXPVbhk/mQUgzXGO/sSCSzCNhqO0RlfnrMg/GzTuL2
lPTdDTkt3qot++KB9L/6MDS1OAjw3/sQ70d4jlDWofeNsP8/dV15K3vI/jwU51FxsO1jzKKy96UX
PmXwZXfpUNvb3zeHtD+G0EHZxXh0pqi+SYX3CVIQwXwrAalSP8TGgU3EhLNFEsXlv1+3hyX7y50M
2IiXxAr66wECwepNZ/mVfYt2GGY4qR0nZYJ2+P3fr9tA3cspEuAUcRPs//mQPJvLBpg3ZgwK2COq
vcwrzIx02e0TFwPCmfnYSyDSU6TL7PussCmDmgddMVfhTRJ2Buo8D1CaH+DKaRKT55nhj8b4KGxw
ASriq68DShOzyqTWS9l65W0OFfPi6MMfhzwMaZrKr5toYogghgpXj/9+WGoqzMA4A44WN8x9hp8X
Gh8Ko6l7EoYU9thllq3lIG6cmDYRVrP1DQOx+zSa1P9iqe79lZgRYWcQ2TYm5qyI/hfl46+OoaYa
YzzV3fE9QABut/m07YbUPrL7I+Vl0sEqmmU3dTL9KIa8w/5NZzdovEAO1Iy1idPVd5md1XecURAj
Q3LTsdkN+qg7IHMd13GGcRROje032YgbMUzuvSeL/smIAq5aRLWi0avpMMCSsSr7ej3F6H+mxpVb
nZfdvYNpydaD/Xcz1R4cxXLC6iuK1LAtF6A68p6/lUsbMZXrp+LWheGctNYu6lL17voD6jGz9Oe2
kOk1rmDHf1jX7n575v6jpbj71yAIPrtLTjLUGsgtUWgL55+CIJTpcczLlvk9KGv33HT2o7Yj8Yyl
6TeRgzvIpsHj2/OWV/e/CDuvJUmVbNt+EWY4mtcMLTNE6hessgQ4WquvPwNin97d+147/YIBkSUi
Acd9rTnHVFvMGyprhCQvNNY3sXmXgdkcrU787ERv3s1KdismKyhinSHAXWnUV8rVLEi80T/NmyB2
tGOrx8PBDMTNN8N2Wn1DJEErQi+CMWLTy0h5aYX2LnoPkuWIkNwH1xg9/d/f3JhkO39DhFFICMti
iAbDjxtMByT8n3dNF5VEVeJX/tHmaQRJCh+q39jBdzIYS9pg6ofhTaylKGE9I9XjCJ70DrIR8Uf8
MRUMDg2zER9vO1kZ+fjkdcZwGRL514ZJZSTz5MJqzluCnOMBduNPVAj+u0g8d0l+lXmCRI9t02Td
lg8syMtwYgV7937iCzlKUS7LIS32aD2/yRsqf0w7k25u3slCErxH3TnyXzDvRJ8VSx+uwsZXlf6u
jk4S/Df6vGX+P78y4u6wx6q88mzTtq3pZvo3/Ho5NEFOiVj/gfPkKe4q8wXku1i3os1W6XSIKIQG
Jw0TltUqDpNYxAsnGrIF7etwS8pTfM3C90GE1ZVGw7lx7e7IJ9X1X6dqGgTbsaa+FvQy2cZOWSZ0
b4S6Tkl6DrW7r4o/UaxEx3665Wgjemtden/ozXPDJsjEVR8cmw+lc1WmRnnt4Ptuuc3RDGi4rjPj
j62Zn22uj+965JGtl+ElD9Bibjr6qiWztU1d1sgI8nIP4lJ+I+WakpBqnsF80lZXo7A2ExXqJMpr
EMLC8PIJ9xzXzXnIaZ9n5FAw7aOxoxZjslQndiAT4TfbrhWI3x59z8inQBdqgClHWz9KNRtfGy1b
DX4TfPK2y7exJ45UQ6cs41DZJlEbXEuLNlMUKPnd7bPjOMTx3raUZ802cMWWrYK1ohEIQO1LkvXe
79ahPGLZ/Y+4wdcYNbF4RkVKB6HRNk0a53sncZtTj1h31TdIbuoclzgYSeUWuXRaMsdcq3hP/9jS
fuz868y0g+xN7cxfVHm+nKT3oBw3ct0E6rhI2makSEL9jDcYgVdUYqfM4rU01ODe2ImAO+zsMhty
c592b2FdcI94EybMxvq/woPxYWuClZW0y6sHeAt2Vl9QPlUZKlIrKhcJGQdU9GhbhgTJrAdZb2Eb
kSar1+kLVjNIklrobLsiwEuPORW7U/4Kvqc4ck2LbWYWxbH/1x6x08WWAhnUvi45GjSVDv047qq+
qZ65N+joEjK7QCNvbLIWpVjmjHcScNsbN8++avL8vSk7ZOuUV7jL+VUbeMoP5cgoAjWp2+l+OXy0
xpvpZc99EJiblvE/WVKwyPat7+37Smk26CLjAyyG8ZDDc9g0uW5eLGFJJPWe/9570yTCYklqWT5V
L6fW42Apa7Qzlu4dApvNvGe0brTRveB9PopsSVWgpQnk0gnEcN4cLPxwByUPkzWg2wjZ0hhNDWEN
QEYXXmIULC8y8opDWoIokHYl7lWWfLVGsECfRnuW3u9C/9deRcv1cc4wq5VTd+ZbMxcJMy+mZmTJ
++C5P/OuG94CykRgwxrxYlW2eCmU/qZIRz0b05FluYBRc0ffzT8RRZ2LS4roMQzLz2qVWHRt20p6
K4/U+icQVtqq0Rt1UQE9ejYDjWtUFe3ZC/1WuU/L7qOhjfTgMHfVxxQXi6mFxinNqjxaeWa3Hayu
OFL26S/UFoYLU4uBLIQxWUXzocQCFadJhesBDzRufu2YaD3MDvmjGPPsDZ6AtShGpV1GKbHrFASq
zwbrum0U5wSz5ZcRq5CwwkYecrRqL9N5nB/rx8XrSpM6reVX1xYAB2zZ0l47wqFAwAvJwp+mmUhE
FEQf6LUWTgcRaBTQxaI+qa6+WhUHSmzvZhj125BJ8MLTuvhG9NI1mV7SVUYYLX03se8Jt6VP3OAc
6hcMU38UKtVfRifI1pOxtU0MTV2arRqivsaOvknagdVw4ervJBD5C26D9DgflljJBk8BdJfn9U6Y
Q7EsLU+/mFVorn1Va48unpkdyB9nG5i6hrsvxzRHM+bWVikMxtyn0ZZKFT6QSC/EKYXruBEIsZMi
vThMR5dh4JsbQzhQMGkZoSanQtXDo04a/11BuZkcwIaZF26k/Gwp+Y95ilKHprsw6Qsc7BKWbkQT
aD/0A0aXRNOJs0tRxYiqBYUTuf1pJvSFBbAWT9r72ORMCy7Qs9QK26pmvPVxvmjDofiEpZRtSUT0
130maGtT7CarKuZpSS0VtLWWLQd8XdvIVIubqELtsfyI61VtJm88+P69h9G6Ls3c3qiA8D77agcp
aaBY23rrIukx1+e/FTRSG91lPu+njv7ajMU9GZz4Z5miToqysrlTFDWWseJsIGglF7/pT1MJ/tDI
PrmMZmtvRkOr13ZDO7WZTBxKAVBJ0oN1MuapTc3EvK+ya0yOSrWm/GwzmUOxBBOXuTspY6Bxejtv
lnE5BccAG7to2WeU6+mvTJJSKtuouSuGhNUxFCd1SmRiMP9rHjdP5loEw08oEFXAkclzkJnmeZLD
vdRBEy71aTmpQaahjpZ8cWsbCySUPX3EVn8ve3SSrBqCY1DU9bs0FpG4pMIJvp0ht5YYFjuo8UV+
jSU+KIsm3YWcQmaUmv3mpK589WtpbEQvy21lWvJFS8qftYywN3behpy+J621tNeEANBTIyFb/X3Y
TYdUO9UnOkj+1Qn137BUlNfRAO9hw5E6pUYvdrXdgYOopQgP2MnFoS710Ed95ojHsVW1tOu4DRYt
MoEnqFbNxotBqFkTNjQTZUhkWUBnrMh9vPnGb1tXmF7LWDtWwvgahsI7jBV027BEAxt7I93daRNO
m27sojV9ZIzAOt34J0Lt0JIYarIkGk0/J2NOS6RIAGH1sQD3awWUGAXlNSJHvqhWlNG+c0p7kxoo
TIqM8JARLePGyg3nBf/vR90VyU+4Uz8sBNEvkT8B/MvyGFkeo7+dvETTxs1xnCA6vdLdqK8h9APH
ib78pFbvFurSHSkAPOVZ2X417Sf8BPPsaJmyxN7Dkju2fhK4GPPExMW9Z+AA7GqFW1P2wz1mrkoe
CT+iUnTMmiH5UFGOrVLL/kpbZMdhl/Oq1wZxq/LMPfzjMIZbpSeWUXwD5bixdugv8TRsKx3+bpna
h/nUvMn0EJk2Dm9j4njKUH9tuxDU5VhSRChSfTWCGFyPA6DYoeuHI/zr9ha2zSdWueCquJ5Y0Skh
raWjpquaMAm80ExAr0E1bugYvfMLvSW4ctd6rdjruoQ/GcDQOeuTAxnw8Do2nIubyW2StnwlKxmN
U4L1u+nRozLapM15jHnHxi1MF8MKl7E+QBOxtcnRO3YhXKoi/+R15OettnIxXWNDJEvTN317O5aY
CTMPSWDpxJgEcNWhYpz+KmJgQLHh6m2NYjWiAYCcQQ9/jb+BoBRIYVvfpZ5rwD5Z0EREEuX458EJ
u1+dVHhPjt0vTO+PneF/z8wfOQOFmpZ/rLYbda/3ZbHUBjPeDfp4sFmn3ogNTG+FI09ebejvtln/
mL9CZiJkMWBUr7y8DO5q0/bPYeoseeWpx0gUAmlMNVIe6bWXPjULPNV29FxmGrgo+iFftY3Ym/+p
v1ey/I+iKNmaOyXur2IaUnE9rLERVG9G0l4VJt0o+3v/zpIIo6xorF9O/67nYb2ywbNsht6+564d
niwgPfeqjXe9QKhBjIB9CdOyBBzOXq92ygLqFIJg0K4jmoV9SmX3KS+8YZsjSgd24vinvzc16/UF
gMIz3aUGLbHRvqM/PLixlxNGTb5k4hZLx8+dT5NLsCoTZVw8ZgQqbY4fPdIXd2y9zzSCwtKKhvWb
DRhv6cbUKGgroOnFJ06dP3WmqrVUrn7rbwKzKy6P28kBlPytsY5emKEXntPG/v24ifJM29LvYBRI
DBDt03MAKyLdytZtlrj2z2gBzYWhaYrYxn0y/jVRaVA8rueynCPjZjXnbMVh5PGUBfZLpe+xsJLn
YHgmcFmDe2Ks41/ZtNKn0O2fSuRkS1cndQC+NGzGyDb2vY82PSxy9eIHWbtiocQS169JLfKM4Llv
0/0Y5OYV5n10UHQSFVWpUsPCxzlVu7BrXpBs6k++lVq/wNg5uQdxO8wIkSBuNu4VQJomeDfHc7lv
xm74inXIs16HaCrsRpAi8xM0OEX8FI/Rd+e55VWq1QD9uqTBXFFBW1pmqe7MvEq34rvN5cCKKqFN
HKNtGHi7nEZ6ik/z4mSekQ1teJyeeXCf9i9TB+Eyf3uRuRLOGlb9Zr6UQu+PNrZGlDSYezNHXeVg
9a90OtuXvEfcaNqDi+1jwnXq4GeaQg/uMq6nygAIQYHKapkVQlt7Jax9oirIMVG8CSKcx5sCghUK
9+kaGDr8mJFo9BPqYeAwXTd+ZpbcNcmAyspQ2m2DZ2CBDApIIwTLj1iuO9aBwO2Nt8LAKCEKszow
twtw3TWXOTvDT4ZkNz8HZiroAY4xcINXxTaqE5SA4Jz/AgfKIturT7ZlVjfCGuxjlypXNO4ItaZT
sqvvYShFwu8pre/JiNXVNlRtpZIhdamqViuROsdiVfv6n0bVee4it4NPNo4ezJWiLA+jl1nrwFTL
s2+SghFOewROEuESGZPIz+NSyTX2Gmf5WCA9ni4zIifKgCuK1T8yDyCkmPqpg6C4CjhcDYH9yyGA
59wVN2wKzU7QvSNKnVMRpbkVC/1hTZKbv3aCOiWsy5xeA56zssAWfKBr2wyUFIZWqAulS9eFKL39
fGONhtvsCle8lQIihMHNA4lbde9jZh38BGsl8pAYCbTUTpFfJ9eCgImnGj0QCW1RTo/flJBBWSeA
/EHWhMxlpeg8tR04RA0r68806C+0VYfL40O9V+pNRMy85kT5dX7MuWaPowEPysl1818C8LTow/AH
jQ0M/61b3tBsmWslcWuYs0Vy9NWPzlH9Q64Sodp4hf5eW0qxGpDUbwN7DC4iR1SbOBVaJx+RxqCZ
Z8KhO+Vu1wJYnz0eUaMRA6SM1EPn3Ui38m2hXgzZqY8BuY+28F3dnx4wCNxwTNLDvp2orH4NfY/4
Wal45Hc8riB/3FsG0wTa4FVIq/bDsPWT0IgKqminPbGS9n6jHBG1VvxWQxN7uwsyk75msk7d3jjI
rumOMuNui0I5rBBXOUuvnPZC3zgKTe3ppDblOtY1/wXtUkORRyq/Yn/nR6b3W21h4lRDM76qZvya
eqP2NLaxcQIBPO60hIAPkbv+syt9WCW6MF5FEeRP0JXz7ZBnwW7YpjRnf0JYoxJtA9pSDHPYw2gg
GhZF3lvI1J8WY7fEN2DtwILEW62W3cTj0F8Nhbc8Wj67QHPT6BZV+Ih3FJlB348F7ePi96FjXJAt
mSBLp4wc+BgvKCvaq5nkEA56UFWAYMI4FIckgcxLAa2/WNqQLU3RFW/c0OiwsyT4Sd7MJs3QEj0B
kiXQIRh+l6n5FQVZ/6EUVMMz26hRuDNuiMZNTxry1R3EfmVrDgN3VJBUm0jvybiYxt9Cuois1TR9
zpq8f06mD8Lpg6Ax+UBx0ucULdyznYr/+GD6E22q/vUntqVZUc7rMIXQai++YgtvNq4YbOaMhGfD
Z9Jo+5723Xe05hvxU2A0wec71M/ChP6hR7FKX4Bv0DMUljyTPx0dbmI0YVt0rHqJr0BDbyj4ZaVx
hqOEDLUKrU9klvTBzPS3HhCvQt/kPYtyiazdDU+Z5VuHpG4cKBPSfB1wMVNDeWVuMvWi5bS8j6u3
VLP3ih8qb0omJ35SCKq14McE11ynbvTdS5XIecXIrmUMmtfrzWOrptHe0+UFAbyBlFQaNMab4mTi
5kOp1Jo1sNmhO0SNseQ6t+vBJ1liPdB220sNwxDfMHilrBZCvR3rM2VQPIpaFu1CtSzOrmFT0SFo
OpmkPVUwLEKf2X3uFuPOyqT2UobqtWyd8UfO376oXNwp3BnaOQaTuVChsC7J4IqPadLu0VAmW4u0
lXpXIm1aqfNDz72y960iOJMATAWqQ2eGvjcDjqJGSyDtzkLCOkFTSMsR35H1KwuGap9GXnDs6uJb
Tbv+phO1MM9UxiPQeOOF0BoQ8SzpLaYztET47xkjqqDJKY5RZZ1pPTz5yvsG6f/YCdmZp8eY7i2E
v4vagTeiBCg5wzQuX0ypxOvGOcZiVI8p2UUsr9mMfWptH5NcNHsxrR7prCQ+QWqyavlJBARYOOWT
iZ/cWlnfrK3pkLf3qjLt5C0iR2tf1sRLzT8WChsVLOEdSqrbXASSm/qWTkfn2+qn8D2mjF5nHilS
yxeZN5RScvFJFAEQK2/c00cS6/nXQJwcoKHpEJTssHUM3glz8EMTATkMuu5IF8B2UJ6qwQYIFHxt
vU0v84+Eg3Ed3T7/zLCXXToBws0gDuTM9L25t2l+FKPjfCixWmziMFbX8yHX8CZ0M7kBh7eeEVWB
eZl+DApwvjLbIt50rHYSO1Kuat2Op5znrExM7zqfyooQiJ/vok/ua+86fwDvSuX1gGMoLP0VxS37
WruRfS0DSUZG7pKW0XNu/oDQMUrEkXmaj8izGXnJfdpGI3aNwO1jsTi+KnlgnoMOytu8YExLTQMY
PDU+HtPnx33ZCV8nv8zu134nDJx6GssDmbG48m2kGIrJG9Ye/Y8o8q6jl9BuNljIEv8B+riDubeI
cMS8ZCrUp0gvlZ09eNTbybxBvtdHqDg1mFEphvZNXBVftUnpbArkmDfzNXB0UPTByPpnuGNDoXbe
5Cz3ikubG1swefAFswEAtaZXZnTKZXIbYkc95sidm6fRikk3m47DgWyFKvr3U1rjFJTOLWuduY17
x0YrCz15QYGXvKRmwDRBH/0jXRekUrHl7Z2i/JV3Zvhj2jGC8rHjG3+4E+Jf9Zub6+pv22yhEwbV
wLy0rBYoww45N+9rUeX3edox6uny8WKG/ZasnNz+MSIv30AvzaE7W+1Xh3kaYWtE5FQafESaN8UL
WJZcZ3bY0xlRwhtF1R9OXXFbPgmvhG8tSPVSDJq2VWbu571O04x9pxivrPWLxTiBHKkJN7uqwxYz
N73SVIzLNKjMZaSLtFp2cfIaDV66jLwKdNG0Ah1UMHZuaVX7+dDsdkrnLciHcf/48BHnHfm/Owqp
LEqIXD9lvk1sYhzdFKP7NFu8ojkCzVucuNZlLL7mj8jAPGO8ciC80DtuSVXXMoL2Hq1cK+ziTT2H
JE7tZbfy013hM49AhOACEmZAI9Zun0vTRfXAqSHK8qOMAyqFKPW1PII3l7n+zVbBgUGUGX/0eVc9
lb5nXUTXt0diYMlSpO0AH+8ghBLfGXk07jv9VY54PWN3EFs6ZtkCMdseJFbwPZWaCjKzP1N7pKCs
2CXBd50O9RQWZY1+2cO8puoKMuQeoyqBDnIxH7ZiDY2TQV6JWXk3SJrPudqu22n9xH9j3OZKFi5q
JJs1kTiovaSuutcwLZp1W5X90WstEOF0Bba+2ifPnp7aSyUHXG3U6bHxlA+KvH5yHQXy715Qn2L2
YmUDC4MIgrVtWRUC4ehK6xOFRdDvy6ah7Vi3ir6GZIyP1mZZOm/suvXO1QCKyotHoLw2Vrkn34Xs
bOoIUiK0Jqy6FZQk9ARgreEctkSxVlPLOc+noI33O8hgu960bvNdNt95gLQuFO3Ss681rN0A/a6Z
QaH3zAvlRIezfS9e4qlJgLeKJPkABHdQhfkaHlt2x6Vogy/2k289REFnGfofkQREYuxbWDOvEaJm
bnkQsvPIkBrDFp7klNSa1vtq6saLaOel2riKEeftPcts9sAGf1VTe1NanrV8vK6qNBpolbovzty2
TCThXVRoL2bb4TEr0nLZBkWwCNVsQnXW+O/8BFFG04S8yETygm9vlU/VWcUz4wO46ikwSgNfZ8Ex
X+QxOX0Nq8eTrlcqpshRAoKBkxaTI2tt7Mn+MTpa+JPiWXizBswWmmS2iswcv4bLuD+nZGI45S+L
S6WgvIGdLrecw1wTiq3WWNd5UC8fWpMEO60xasYlaeEHe0kO+qosSHOi8bfCRHCBki8vSkiERhdZ
1fu8B2CyXvIHxnOfPWmabX3X2NqWdF8vQ48Q8NEhZu539ZzIXplzLQu/08aSAVRtHSMsxUJKdcAF
9pjOjz5l17fUp8QwmZGIhowwVBNdVKGdPGvV1Q08LBOpST1Zq3wFbT7aXox6yTohSMzE1HyeN2Up
1O3/LWAQxn/Gwbss0k3XtTTHoHqGCMv8h3YjluHQmJ2a/sA+wn8wK/sTfg+SukS96hG5kHCqvVEB
SD7TqiFDD5HUdEb29Nf6BOJ+V6fmyq97/WD57njSM0tFmEBpPg6lz0jbQP0iI4ewxx4HHVyiZ54Y
m9mct9echDjBqcVKI6x+QnVjLZu0/jnEXnSkqvfXxihq/C52mG5cd0yPzogtTYz1qcUp/VxPmwhr
1E5r3J8WNZPnsNNpmyZnOVIupjGZvzHuHHQ/kt+ODnwSGL1xxgeDpY1+TU8M8mXewN+LiJe1so0m
Q+NxTnSav3F6wu9ow1mbACo7WWducsDMbSHa4aU2tGm6fVRO+trWKC/MF9/PeZf0LYlhWr7qR8+i
yKBgjjIS6w+LyfSiTJ6yTrf1byxwMNigyqnWIPdNCIpbFuW37/Y9Sbux9+xQcB8yt1bumSPSo50a
yaYlyHdd5m7/ga3t8fAqFKg+mVfvUq2wf087EjvZ786qdgqwlV+hqFZhXA57F5gL7mSnHbfh2N6R
qBar1hyhv1gR6bem1Z3iMolBYo0sul21x2FMHGkOC/EDWuotpyYcVaX8HlKfJSzK4txJaHjR+9g4
/DfPpl2pTwa0zHZ4HcEQXJuewPdFOQyUnN/KqegXe4ZxlJGPOHYanmQv/4RxK4/96DTP4+BSBla1
15xh8bkszVtZZe1/ufmdf977TKgEVT94WgavcNv8h3rHKt00F+h7fijTHTPVmTw7TdZmag6Pw6Tp
6xvClK9KfE6Crte61IKFzVN6QSd3L6ejOgm6t3mv4uFBlgv6ykuqei/G7vdce8EVk63KImB6J7Fe
nQKnXrlMNL8ZVnRIrIa4Yy9hLRxbzTEZlN8osvWtGRDWg+nPPMcQdLeiAOhgBt9Y489V9y6BBeEg
JoniwvQiXapetiUsbnJ0q9AMWNiSI4ldeoUqWjrxQURFdsZJE+xzHWTxMna9IVtVmk4LwWXeBKyr
elak6x7sxDyoGtzUPs2dvTnW2ut8KEvfYRmqITgQ4crOB3quoPOLjfRggQhTinPtl/aTRRYHWT6p
u3Urs1tX9Yj/K+7QflWEzTgvQcYqruhL824bI6OpLa1VTFre5b+MbKYxXb6/xVmu0BCtgECYiE5i
ks9PIeH/pjQCduHEfgO2JjRkWn2GfiX2td+MzyozwMhxiGUxRLrU6E3to6lnNm/kv/bmw8TcP15O
RtqtgWzIu5UG/tLotYKQN0cDIU1ei5GJGF7oPL/xKcWu1JLYXttoHQI92AMl9NceeXVyW7tc2iak
V5126PUWDStB+hjRVFzSpqzQKPsJnP1idA5yAzXnYcKOCilRg4iglm23rpOmXSPu8d+1ricYhUkO
63Y+zaT+QkLQR0PC2+bxqvLQ97tNbDzPWqZohAlCdOcq6nTW/sItf+A2W+Zhr7x7cCbobVh08mUU
Tuqip/kHUPikKxvLGAkiOAC9qKbmPj21SVEvzSR0bv86ijLdpmfPDNKDwgc07/8n+lBH+43qg/M5
aUFQIxVvbeD98SwfRwxtqd383DWohi45BPT5yYSds0o98l+saq52SCmOvHkBLTRt8dT7+b3IWu+Q
FZhAl/NuroCzCp1+IHKVuACmovBXIDXec8hNzwWzy+Nj1H70YPHwrUtCnmuIyXdtyk2GQ0siXRrf
mzG74WRzF2re3GoTOI2NGhfcLIFKx5G6EK6mI4yq5I6wTX0GyM4sMUB11w866GJYe1Xn1L/51jhN
gubVU2ATW75KnKmtOccBb/kq5YF6C1TxHomk3TyaLvgzon0aN+HKT5vymmvWXctx5IitCt3kA/rF
lP8FdiJHaErVWqm4bl4PC7XpniWvcWbJ3DqzbiAfgUOFNNSfk0rpl2XoRGsPG/TcgAFiham49g7z
EdWn/MDqGbnVQAPJRqJNNV5cLDttMDiI8QepBlxYDLO3ejDKg/ARKgVW4y7aku/DqvBJnVpmujd1
+cq6u/sY1U3FBvGvhemLS+rDWUcnFEyrTGM6FdYVnFGgfDwaOm8eQhnWeZHVt3kTVyeH+sRVopS8
gWf+I3UHNAUVj73S+gYdg1hZChF4b5hqPj2UadtHPYt1a8q3Bmgg1EC+VL3vLjryWR5743QOSIAD
3QrYzj9+rhprF18gMz5BIRhtGnVUNiINlxWI4dt8yuzrOz5u+zx/lmCkniA02iEvpHy1AoHvIh+V
7XzICFWTHZXTou370zx3sMHmrtyMFIX5EB8AMSQ2liIxaQ/mT/8+FGVJN8tUmUKUZIOzILmIJnIu
VTmGu8TBcfL3OU/Y2dmmQwEZzL7MG70D/M4E9gAY50gAp5sv0hIrW2Qw3etDtb1jeAp3lVeEiyKw
dHAhVrGYZ1TZ0JSTaP08T7nmU/NGo/e6HH2gVp3hgZqiNfbBkkEDoqFT3UZ51Mdrzaz1V9PT4/V8
OEIurZ5kitnebWhjtwpcN0v5oKPGpbKjXaOG9LjqfHwvlEvpPONrpbxZ14Z6bKan3qvAnOCHs9aV
NLW1jcJq34x6+AxlwCUcgW4Ad2u+GaayBws4KiBlmRmAag7toXPcdM8QDLps6gmb8IsU3RKviNR7
ZFqhsuHv28E4rm68o+qbGqAf7pGCocWixYFkH6u2pHEaRx1/b94QoADh/xo1mndtdbFKKsc7z0eW
bLtzOSYbUdVMN6v4h2+qhLb1PMHTHuUjQReitotvodEVmp892jxM+UfDOlRzZ3Q6tKdD6PzJi2QV
Y4/iXYm0/L1vUblIDOZnWXjVHsINdISEnwCG4S//vkhJl6NxqvgXdZRbCOIGmqqaWijLDyVsq+v8
VqCjXl4Ps4yWLNdyYaFN2xogO1duEMnN42ZtzXIlQ7yaJk6w1/nTLm8K/M/6xzxIz5vIXkqjdq/z
gR2au0ADYDMPQhmNKVK6oLCVCuJRx/BXJgoVy2/ly2gD5rLDINzM39zznGJVhVm4mV8tlUdi1rCK
2sLbzEpyNVUZOJMQdRGERGMEtzCrJCWzvVWi1ggc8vwwR3cU1VBu47ykuRYicwZtkuyCBmBCb30F
k/a2aOrPkjiQUyRD6GcKjo0eBjAJVOk9Dw3jT1GETzxl2i9CDDN0J9rW07NuoXjlz75n5f5UDvaw
HI2WnO0YD0ru0Om1UV0zow6Q7zp83fs/93pTboDZ58vIJTfNGPTinz9SlSQEId/ZhZr0qBrkxlM2
aQNRzPBAMH1fKZSVCGkNml1NU2FLgHZ0tehGI7V0q6/HW4QZ/5WEuvf5CjSQO/A4omMFIWbdiqDb
oy5bCTT175Dn+RIFbEG3r4J9kIHHHmlXLYfRjglGkj1Bu370KcvmxTUNbmOLgV5PlT9FG3yUUZ3s
PHqha9WCo1JMnv65A62p4ylJ8oCKf1RhLOT3LKO2ozSfWi+CJuATmfbetxV4ZydJq4ekgnldtHNz
orVLSspOI3h+E431gIHRJVbIx8pqKII2bsRgKRB7bkSYFEvdrrMzGc0R7y8jXsuIaG2XusyqsAEx
Es1XBye1wYHCAyGMVV8kGtpcMEWzak/SZ1/KMmj2VITSl9SHJ6uEoIMc4PxySGJkjmFwUbW8OKJ6
snc1LsrH9GSesShZSdyeSaipo+W7DI7WTm3L4lC5DSgsdyAGB+G0ThrklUk/imUNq4DTJ6syL9yV
wi94NbtMdDhc3RO8ixMPIImfFm9gHO1AoaLgq/Gz4St1STiP8ewd3em8Uff7pqBehVGhWyoaQ39n
lCceCAYDJvBggZw7psKHhi3MrYYgNh2A2jRlgpol9kVKQdyJvcN8ykORcRiSnNzDXgNhjJRw0RsR
KYGVp96MgezZKnyPLEVNFkaequvKxPmcANxZR1ELTtkaUng67nAARKE+K/4IrWVqNyPXJRchS18N
d3ipW4iXURwVn7A2jGXfkD9ZZIMPiwp6egRqLlHU7Sy7swLJ3KHW633sWe1usBxvFyvkA3p5dp/b
1NUE64SfxhxuEjINqbBWrAwcKP/FQk7V0TFq3Od5zxyp0TitighMx8Hdo+FzsboeSA6wCOJjMx/a
JDg8Be6ADnc6p+T1d1B0DWUst6ru/tgC5h541VFaMe8DXJWTQm1/HsZ9zMcrtAlT7XKaCgsOifZs
1vNgNnpc7vlT3QGHBkqEsbnJfsFjU57bOmvvgXB3Ta3nH/SDnK0ocSMADuGwqrGyga06hUFrviXR
13yaBVB00PuEFJ/pD3UQIBeNlZr7prd9hGW8zIVPMhl3DtlOGyoh6atvUhTOurL8mveIa64WgSfa
o6qX294ahutj7cdRGUX50jDcYI+7qF5WkL5u857fW+ZN9eJ66YusYs6FEHj4H/bOYzdyZe2y79Jz
HtAFGRz0JJPplXIpPyFKpui9CZJP34tZ97+ucRv4gR41eiJIVTp1ZJhh9rf32vXiYCRPdWjLgsoI
PVKn1skhABb9dGfZUXiOK77r0mqjz4KDY1mIg9Ykzec0egyV4uibjhvUILl41RPAh2PUEeeQiVh3
YXX/xwY3ZIguGYCklUVml0a6Mn2aQXveqCwoH9MPYXXQARY/hwidTwIBIVVcswZTHDMPgNHdbCTz
yxjpIQZFVdz8uZ5joEGxkm5D0St+dgQ9BjxmeXJGUnu+VXD77eh/siaQ60HNZUUq7YOB+L6E6Lud
02paC+amFzdO+ht9oshmuaBfrbdWRtpe9Y5YzGjzbh7GdnU1wKq0/psftkNXX3NjGA9q6LCPBvG8
BTlfEPqtb65+SzrpgGEPpnsoQ0iq//Zpi/0r6uvvpK6b3bDkf7oxUnvoXexeLSo1LhGNjf4iJH6r
nM7lXR+5iiWCCc/1wbx+GFYGVgnDXXw2AF4O4WzTSJAUEVTzqE99y2ycm+ubOQeobgU6LJSMbsrR
4yqvi0k89e3cHIoUfWsgwvgUEfU8a7L6bF0QO10djzvkhuzm+sYTBiir5c31veufWZPaDbk3Hbyw
VDeRqw8EOYPhz3uROHmYUhi7SrGv2qEBmEs7Me6m/GuozEdsCO6zlwKyMSPxUsgMdOJiIS6ErM60
q1IAsuiPBS7mqfaedYqpbq1Qxg/Up1x4ZVqvCS1q+6btBP/hXdgNza9oaa0FfvtdNQ2gsSVPoxvc
hOEQTUfa1l3/+uLySGBAEqyf7GYf0cN0qxrv+bqA/f0jC27bqs4b58Kj/dECLn11xNj4bRf3d2aE
fU55EjPkDG4pmxlApWXr96H5mv05V7fKFccRR8otwuk+Q2HE9CutW6Yg9m0nT8JAvDP0YTqopngQ
Bt2Fuke7rZ0uryLZjwF1KjuOtdlTaepHtbjVLfxa27HQm53MzeqdPq/dPIIx6ILMOAM/L/Z2SSrM
qplNUGG8U0EXfcbCIv2p3enLTUUO5GCdCKf+9bu9fti1sUVFqnih1zF8LnH2pyLV33ORDkwYWOD+
DABNDWws3Rq+J9r5vr3KZJKpKC7o8ZuooPibtG8G38CSsv1gdcZm7Ews8+GIPw76Rl9qAb9eLjRh
bGbHq56Yx3ThANxet3rt3VjeFD9OU/N5nY6IOafuN6SjKGLw6Qs26QdMi+2DGbZ72obN8/WPprmk
mC1yio25iG9xq5NBdSYYtJybKWi15TviYXebWlrpW1LzkMft+QXAkW/FyninqAM8lQuoEyyo/k5S
bOP2Gd6nCOWhN+iun+LfeUB4C6dE/2Q5pEFm2+5BZ/GXRPAvoxfN6yRT0Z9fTOJ5e0enydhgDnYT
4HVbt6WW76Blesz0PYg1czvdRKEhnmPDQKJR4XvempAeDGqLrx8CU/koqCR9YCmK9ixrH15CTMGt
qUNy+gXzq7Ie7lVjvofS3GOp4h7fde9p0EQv7YAFl+X4gaeQwAivhbUQwfheUV4RWSUnQtXv6Gcb
ftPv9ZGAvjCIAt7BMUxBAZrf3eSOb7xSsq0NnGnnVNX0Jrz5tkbEQsvGdMvyF12GEaN/3fMZ1w/t
uWnunMH881G0ZMBIrvztM3D0e8dAUmIlmjyHPwwRQqYhtrMsI8VQc0guVWU/si3bjxX0mtTuu/s/
H1lZuZ8DyQzAznEVh2O+rwuOaQ0nl2NtNfKhaZY8iSiGT0+mr3ZrdE/upDt7p0UewX/ebREO7A0x
Rp4l8GTfMwcc2EqUWgFl3walnXwVM1oFvOTopZZz5QsGfxwOp9e0suPbIOBoyW2oY4GtiBuBh41v
Qg0Dt2dCs6mNN16X1KCWRffA6qBtNZf91MRfekrchbRe9eaqw+x44OrUr4h6xd+GTi+a0RDHZQLs
Y2evz6Y2E0ByGukPnAqgd+Z39WiSLaLmBrlo0h+vb2iZK9YIXPVeYRR9HAqeE1Gye2BFzxpDY3Vh
vlLbnrwrq7bnMhjFPigQ7+76F/yeN4XWRTdEFXf/+FcHogCbFOr55vpneJv1R41RhMD5c9e0Ayho
s79VmCz308DAML2m/oJ6PM6FIo3eFMNWztCpWwsYjgkfI4vOf95J/usd/kqNs/nlBc0hboKdmZn1
/TU5Ulnsqk01B/vrLkB3XbwPTOO2dzgmXpf7sax730ucHs4wk0vObne1l9u+FHnqQ53P/+zg2tj/
KgU04rbmF5VVNQJa4SFKqBL3WqPwy/OR5Cnaosi3K7LQihEn+2CDxofR8pypgAPS9c8jfpiRaTI8
1xlNNUZ1uB4G7LEh3imwX2WO4rKTbttZr95pCR9ZdUMO2suHA3mlUsWvBPzdi1HT2WZYDFOYzEz3
DRaxuah+qmEwHozJKM+0/nVUVnFvLMioBObvkQaEuypV2ZPbWtvIHeI3GlqZ9FF7Cn+MDzuMBWva
UKNTXXuQWzI33jcxgX+X3rzr8NWOiHaG9ni4+p3gukdnVWrp4frVFNdC22U0heY/bGZXDnuw0x9F
NnPz0hdytGTcYINI/f77O3PZ34VJ14Eb+EURyb/97b982vU/XD5nThgM2rnV3SJ3wD0x+8m/7kdF
xm+Z8+DkOzPfI8jwZj8lwz0mheZDBaRpBfzzSxc4imrRSjujo8UHB/MqMQT6YIgLYlDBDF8/mIb7
q0hjk2H+5PnEhep3DmU/DebD+wHn3L2wjN/XX0tacQ5odU0cgizL30mwL7+sgpqArR7pu7bii2ip
krq5vldWTPL+43vXz8PlXIAhdu9dza6PzSjcGxnJcGv2dXqhAyFaV25lfmCAPYdcde/gjaC5MUqJ
zG56dqospSy4nHcOFKIXbpykge3+02BqDcDa5iIb2dHNkmMliRY6dboDvue9DYswKIv5V6o4nTcx
UU5LmsWjcsAvqSzWN1ku6mMwY65lJN8/EryhUIWlcoPEELyHk4ed2uk/PdqtSZVZ7ZnMHZ1GS7IX
HFvrF7QmvmdBdG4WWbwagpvrn4xzREEUfJ7b3DDa40S2ajcECCQgXZsNla4ZebjEuCmEpeCU2kTf
2iJnRAAFKGMk+uo5/Q+BbvWjB9T6LQKFHPpb0TbdB2tNulZhLB/rJKZ7bMKTQBWofWsub7Q4xdWF
B/yQzeFlbhV7gDt+BTr1Ny2C5XlUWnDiOjhv2kGpw9wXLcVoIQf3Idn9maZWrJOWS24ZNHENXp9R
qdPaHskFj2NDDr3xasGKPY2QwtDvLTVxe8fV4lvj3Pn9RDCEy2Z6KkpHXACVWzsL887iyxjWf0ZQ
f8y6GvjKN2xGBJmRM7BrGeCsUwR4FLO7gMlwDBHuV9fhFB7MMH4IvSnZQyfZq2vaxU5YXupCqnNd
qvGsqvRdZmW3lYmbzZzVKEqWtMsCVKuHfmNqNkizWYz3LfVBd3+uBZKRC2mngcP/VakIdSs8GznV
FpORbublzsNwK+eV4VVHOgbeEEuSFbTjeGsHVEe4eXDbmEurWd4BPzdLrs8zNKzrX9hWjQbXVvlh
phfOpw5suEuCsTgILy73WWW492V3as0l2cEvGStXxA4SFneKyieD/gulk63s3QcyVVidTPMC48l6
/vtHg2XyLF6vNyj4FEVS2DFtR7Ic+wgjoomL3aerwKa9fWRkCplpQUwj+85O2fkxWbxPQoaUDk4L
crCk2NPWOuAJRT4/4Nmg4TMSlxZEWl84jwCv/zbeDso3UDoj5oGSb0D2j5YbVq+sgMWxyUZnzYSn
ei0qSp8YABGllb2GRnAdKF7Tydec8vXNNApeMLjWJHodNqFS+9v3oDcgXhCnPpsrOSMK8Vu4XrVP
7Cp/Rtlqg8F6TjvagKFV38GMQi9z5Nf/ee66FPb869RVYqbCUmIYnis94f6boSSPei9lfGZ+S4PD
hGuMZz009W+PdyCkuxu3xrhvDPeMxOTboPFcJrPhbjSDBGQb+5oFri7mtvkW18RaCc5eNIjt99aQ
/hoRE944cK1V7bybYhnIuRyoujY7p1P8z29UZqXb6zf2fxtg9f9cJZOpQ+j4z5VMjwrA1a9/Jlxd
/4M/hCtL/4vtZqkG9XAOO8byMPwBXJnyLymQ36RjCZN1QGd4/7c6Js0AisUR1PMwJDm4kpa/+y/A
lfmXtE2uM2BebU94ruH+twBXtJz8y+MqjeWLs0zP5cxDBRRfyr+aBARZIdwD7iVIAVbUPLirOohu
Xe+zw+lIc8kM722enTUdQbtBKOUz5yUFE1wk9eKQGctD20xgrcpXcFPNutFt5FyHTugBJjgFj8W2
k8191FsNHUp5s4e9yYSmNylIt7H/xMl7q02QD6k+wwm8Sr0ORCx5W/K8XXtrBmoZwJxcbfgSjGS2
gdN/p05R74hbIgUFnnlTkMymR+VkV9ImlAVR0atU9m7jHjSDIx5LsjSSUm2LCpOu26Fqk6e3R4rv
Tc31OUJyAa4Pva2qrWqjJ06HGCiHzNymbfksvO7SVd3FaOitrNVT2TtqL2T7gzdH0ypa2Ok/LYwW
eE/FcJg5PCZQa5Wwz9NDChuXtACsupDJvN5uDLt5jKJoj7WFY6GnIQgNFzvQjFWbg6nKqMaua/Eg
uV3nix0um7iQWjG9qNz0e9jXUGCnNs4eqtGO/IhUqq8z8CJQ/EB0/1BN1o8cyM04NrGhRh+JuGjR
EaSoQcELY82+jS8DM9ATZTGMP+hhz61o15iWzlAnWgUlZCdbK/VN4Tq9TzKJu+zO5paDTZuiZfCW
euS9VwlkmdqwjVVA8D+C8G7bNhT5Qtc23kxSrCP1RHFljrcRtTgdazJVRshpaQI1mua/VCPyTWuV
i9qN34YG3B4P59oRNN4p+qCqGnj7mBwodI9WkDOn9UL76MIpBdXcNAes1NBpPhVUhVNoJvHa4DGc
OD1hC+FSkjvTOYOTijzv7kbQ775uNzvVyPTS90bkYw01w+yeccNLFgXNjaV2oHMumay3ApdaNdvP
kBMTymOr6h43+ypg/L+iLFNunR6lqg8133NxNnDy9TVWZwZEeuD3yyDDXR6RiBMnqM22zF4LKk8i
Hi+pm2e6CB6aXqOsubCIfsy9sYqzWt+w1WVrUCInuqMc8JQeg11OeLFnES8N2x249bcgKeez0YLU
SonBc43P+rcgRxPQK2PY9bWDByZb0DRt+hu6tNxzM91m0QwZdeHPctRgiIpSTyVaT3Et2atvu47f
Ijm/YZ/3QwdnLFrlC/HmmAnpAIZF3lXlunWtzIc1dddiOfcD/VnOueOTVXoitMa0DLc3gc49LpEI
0jRReXJzu3GcKFqh3Vnp6iEFFIBmyxi4H/BJ2dMtciHRRLd1aEdL8Y/+8pwNVfa3PU2jq3BeV0QI
0UbimPbBoji2jbXNQhjpudZO1LRWG5o6yOSbVujrGBJX9jgfxVh+NCQ/fdGns9962knLwb5mZKQN
L8eMqcuf2myPc04tLS2qT6aL48IZOGYxBLvUw0+ZEJo0NZNDB6+gprffxqh94aRK97cTfuZNcTFc
rvv4OX5bM5PCRrNvTNauRKRvIsIqNOgyOjQt9uosrC/GIGhvLZ9J1H4UYbXvQh04PZXUBixclKNL
0L1XFqnVQuVnglPUV48uLXSRc8Zm0onsRYRlvoFHzxUPL8s6gmS/LsnR6iGns6ZMkg3lUr7d2vcI
cG+kb0t+yfmzO4idYQU7aU39urFHHO7uN2ddjLWYQVQIFgXRCK1EH9dBmi1lHu6pC7oCupYEIyH7
VRxNxgG4/5oaiXvlqRtiZDmdG8MrDhSwZalT7gE0JnScyRsdK1VM9AxAnorm7q6yf6m4Rf83ac0R
EjpA0jAOLuKF2OrG+TEHU/YSJTwxYfaSxM2HRgKXG1m+TVkcV3Zl0p7R1VjCzQPOBTJWnBYd4zUK
gM0JrBUaDZRtyJFaGEDUbBrkvS9oASlXLJAoo9SfMQVgdubxNfXk8EFLPVnmCRO7qx2DWsM7SskO
LnfmNONnYomvtua+1SjwuGOxazWsPxpM+hZQ/Xo0nWAzW1BMevQ5gb9+Q9BmLU2mzDgTD5VJaUis
28tCCEorM7ZBqB66pBJnJ5q+bI7EgT1W23iYLxOEnDUCsIftrz8k9ClDaeYaWj+2vRNsVf5SO+33
pLsjXchWfW4CGvaiVoWb2gqKk1gOi7Fnvk5YDrea4uHN8BeibvLPdmU93TT4QFi0xbDt6xL2Dssh
GKRwNc7hXhe0latAHHI8HXQHyO6UpeKV9oBxH/WQtBuHnmozvgWurtbElrKVTWwENDG2YIez6Z4q
wJZGqKLaUip7LEtsKSXtznHpvveNa+y4PGFgzgWcSfk+SpZYpJydtoycqmVqac8lL/QGSBMwIki/
rzlNdisc+CxVRoq27AKh8k6F3aZbK29eUd5n2p8LWsYEWQ7DPYq84LQP9x8E8Q8phpaoQ5CvMuE+
EFC/2KVwt/b4UPUG/0vdy3ZVdJdpDI1AKuDcHYES9R3lLRldqnMBi8/tG2we2aGUOPHw7TzN2fw4
D7dGRQEKs3qs1pY40XtMxdQ2cxtY6xOj2JJWhS0er3GlourYGHjn8uJmju9op7gkLTacurqNdYbK
tDvlQca0tNjQ7oDWKfS3KZ5+YjLnElpkLIt7BjIZzyfmGB1auzJh2YXpp5sOT1S6ejjyJH4VhvGq
a785rXHnbeg7MAPSCLkC8EWfHG3wzmvY46Mfm/E+F+orzrT3IMxaX2ggCnTDYs8YPIx57EZUbNMy
M7CDjbO+wcyFNQ44uhA89KbuxkDlKgbwYr6p+wUI2sqfmFNWySUuFc9qJOnJOB9xG3kvHHHFgL9Z
zRFPOQVcYpPzQkXs11ppveVecB+0NmDGgLxnC3o5xPBjl3QV2yQO5+ERfHMPnVeuhyh/TGfZka8h
y89JY6Ua7T6qp0d0cvozSzde09z9VVNQtNJmJnctEVC8J8nnWJafaji4VvWtONWtPDwXnuTklWXY
T4TUnq26/OKEGzT9CU8Uje66+bvJqy3842xjdb/UgBWsNEubDYl7m5kmTyJIHyZR+mFkYZ7Mf/FV
GOu4KZ65swaGeMpqlkqUHsZ/mjxMPR14um7tOdV/4krAZ2jhWipJ3BX7BidNjKqdm8yDakaag1HT
k2c7X2aucckvqfpj9hptgKv8aHK+4QjVHJxYYZN1A+7EcZ+sbEUJAtqTT8nipjO0+D5zrZVRxN2j
PT8RRIR0B5xi0uP3FNzNEZciCbKk2rS1nqwgFTwiNyUgd/T3wSQ8HZlci3F0+cw9zNOIucAo5u1g
zT/KQhiZLpq26d02u2XcS+iKqc9mDBsHLVW9DT0jLU6zjjk8mpDD8dSwy+cMZUnH57uanMOmgX7u
eCmBYALmCcnXFdoDARpushE1Yn6DgnZyK+zDyh19aB+e36nq2OHp2g5u9hsneXbKSrrotJkdL6gl
YLx6C1bAJfxKs0Qb+nMnAcvZdMouSz1UNwYwHjOBnd6DF5Ea3dD8jBalmR/yipmu2Hl2wpnCYfhT
4eghe5CsgzGO78DoGkDVrcan4YT6WTcDnD7VBuigtPMZb/ECqMkOjgyHKPRiOlpY0zZsg99Jy0CD
8dUhcPUXhMjgAe/4gVUHIkf3WmCF3EMTWVNHUm9tU5m+UVFgi0mLejCjqqjawi4DJOdEo0nnWz0P
O6Pw9mYYy/dGiSNNn2JdFf13QrxhpF8i+2hyCk2i4oR11l1BfaH/llJCAzdUIcuRHimt3eq97a56
LIhrFjd8QBF5/xzmJEv5bmocbzvEurPm/zadqY5Xt5XZExfCog+HNVPn3IHXIEAoMZQqTqZlwBuw
GuAp2PxOIbqoX5pejKeoMk+RNpAD1BebvzpPOtkseKSPstAyOGxL+2Fg/1A/Yx4CnuR7Pa2/5nIM
D5XNE42px0C1JoLGV9b5BRBGQLT2wdTFwhBvh2PH7HettSJnVCwtkhd5txuI2TCR8F5LiilGwo2t
h3qfR0s2zfLyAwOWpZqsijaWHjxa2vgexGL0WVszP2NAcBNzODA8fOVUnZKZ6ykvKm88o8p3zDuU
F29a2/3CxBmvVNVxLu2nHgoa79EYa6xDjUhUKEZaMKmwwOodl+aFRO2nidHOF0ke0ZQ+vtLNIVz9
gSpfdtxepmuU5BeI/Zs+8JwjdwSjKMYncjcrz0p2UMCWVu25W9Ott20Uux/Z+GLj5Ix5h/mGW+t0
A56eNVf/wq9pWuMym2Ivw5JE2VDhT4lhk9my+02lbIwaFgu+5g2riI07cIq7PBXJjhGaXKVpA09q
bB4HEO5rkbtrq/tgp4GNthwkghDYipXR5RfjjaeCbh10EB74p5oK3V8mxSaJaEJyiBxaARZTqWN+
4IF95Ys1V4S0LSJl0Osl0JA0ewgm6zwouaeY4GbkcVy5wcLoT5rNKIqzR/3aIz63nvEjjkjHu7vY
Nki2aExeok65K4iVdHp0SzJ2XttddttccY6VRdVZxw2qmMY1D89mFpjaYhfbHCXxJPDANYwRJv7y
kakzfGHw/m1thluv58zjARdmOmxsgpS7Lh1Mg2v7ehGcAy2+axL4mB533GlOn9VQ0elDm+FK5r+D
FFJphLZp1USCe3NL36FP25zk0c2Vb7ga4Dx6y+x8OI06c1K+W72OYDPoPe2/s3ya2fFWuiL0bDg0
uNtZCCymzVnb3Q1XWa411KKtLQTxYiCOii35NI/COpH6+qXM4QfDo8NS18UrAJvfXt8CiWtgMcxO
cT9zOtFIR67CcngS5q3LCuPnsv7VxuPFIkGttGjaqYJNpTPru5Z61xVryEjylPLVmuN30NHbJnOb
AVj3SD/JuKE/9KNP6xM76x3zyfxQYb8/58KeMQ/Rew3LNg7vpBGw8RpWt0PLvB1KioA4lrkwrf2O
5cEQbNXuVNGLKOROV+S2oPoCtv4jwP5/nfIJoOH//B9fJQnAZnr8CePyX1rgJaDh/yxT7n59/u+f
/kekNOy/hE7HhCfx6RnC+QeFX/7leA73OEHKE1+9K42/i5TmXxbpsUU8JFIpTT7hHxql9ReBMuRv
KU2WY4dT4H9Ho7Rs8a+SutRd20EqBeiPOAhQ+aph/lOQaZqTZLF/bYzJKU4VJ7LZgdJoWsPteOjG
IT3NHSdlrqktg3T8GdmdWEqtshL/vmQStS7TcPYrnUQzUkCqTfrRxL14YbR4YIBFw3hHvlGEdFVN
733F9tbaItoSzkhXzN+GjRewFZkYAPZ6+5Wr/M1NWrUGAOeeNaU9VF1/LFFz3zJKbyE2j2LrmcG4
xZtr+dgP3BMdNhBuLPWN4BaTgcBK6HbeMvQaz1bGFmLaY7Eu6SgOeoU9OPc2mTdu6WyinJJWFHAk
SvO7qbzLwW1vw0jQX9npz3UMeLCkle9EvyhdoI5erVVP6oIhEq2nNZVqmV3+ZqyCkU+/nXSp0aoZ
NetMJc4hjYa7ib3StNBjgS17EFlJqyl8dCHUitRuL4kFlb/Q02KfBpbuqzoFkZ9Pe8GU45XCtSc1
xfeCoePeDO0XS7zGYZXi3zPHDa7L9RQJbuX4EPnSuj0pneS2T9Jdb2XWmWRL9GD3mSS+AxQla+2T
V4WPlBxaT51hxX6uO+NWdBb/nakeJ1stP4/Gl/Dh173U38YlNJhT3SbjVCJMUd9tQfBmDyu3HTvu
kyH4/kGBhjeV1tiPXf5EvPgY6giriiuuV7eDT/90dhZT+Cudoi9oGTo6cnDrhTNDUkwkq4g+aF/1
2WskS/3GciGmwUPe6enBdKsFxGBOnAgAvsUxbXPOkHgbAxgaXTjECxeDTC47EmOAYdbKaaavMm/1
zw6YqcNTGNXjsBkJj28mjagTvl9+uxUaTOgrkqtr6sz0TTAv0bPmAAT+V8g+Pdet+8KeILcW5qxV
PyQvPJ75My2a+aYPe04DGnqTXZQeFTWjviWgG+96L/JBYDKy03OuriPT2kyBDktzznwDZk+973/s
SjeO7Np35ZwfC0Je+DT5/mBS0ZCDwXAv2EtpelgJsLNI/A2mxaBo17VtwkDqG2QK+gsDI77psszP
FxtXljJRNhAciLXPF49dLKnLrW14XEcz667R8/s0FR80xbOgLDzTkSZkuHbsSdFdkYScVynh2DDD
OzVWHF0a24kuWiQ6fDoDUpTbcIJswvIpQzjdGyNdDjN5M0ptb6eoX4+lEz318LTXDMxh0qD/PaWN
fbQNIM4qsDd53qCAJ/qX1hjyvqLN735+HFTvnQRnGSc8923PKV841aosBm9LV2WxKxMEenwOLbcx
CtJA43UeB0gooP48fUN++nYmrdsr69g63BEdx9CO2dwQlRbuMW3Jk8lKPwC1eJgzqr6jjLja4sNq
mWiubfFQem1/0Gqxp8sDpWQhydaJy/0pBPYThhR2Nub8MusdNz4ny7eZPvholzx2GAaPwFZBEXXd
ua10zQcxgw4/e+cardTvXJDm7UDD7pSGwxEVkS8vnBtIDI+qZ4w9heE+7m28DBFqkCCzd2C08Rzo
A7IgVXXrtgp+8L3/BiMCoSVz3/UGMmjCjXPd9S2dubwakTraN6u0LRrPDdoKK8Q17QdqHYOiGU+R
06kdt41oX0UKNBtF0sv5tfQi3e+H7IVB0nyANE2zlLHWk7h8ShUtaZq5LWPPfhlizFNVxJ12GtqJ
wgFna+aiJKCVY7jrQHpMKBdh155tVsEHKapfvGazDZWyBT8OZ1oNXtKeOy9j7FxyAy0jAOjB6Iej
cZcYjuGXQj/UTvBTZOGaYi6kv8ZsCIbWrxOVEn5el98FFSerSWOrwJJ+nCLktjJX8Z4TzqYEZvUw
uewmbXzKKwQrFCvsXS3/aAM8Mn+luyb5gD0AXpsDIKw6nnCro5G2WMkl4mVWzhZbPo2TLRijgimC
P5UxLMLpZu4ophoAls698iOMaVRxQArP5XAMww7DSxPd5YzObF1WsM07iTIjRH68vomI/0s3XvTH
4sIPp6MOuG6boxXO1LcHy7vXj0mC0IPXzcRcNcfYxVH3PuW7JBa/m2bAVlUhdFPXiqPE+6IxYdsb
xkenN989vN77iEHASm/0Rbkyg3XSxUfHVgERtvgJ/63p4zYUWxc/wWE+JSC1V+E0BGwAVUxHSkB5
Sih/sdvyDbFinpyWJubSA+/hIfnSUlPuYRPiipHat654Ilk/wH/DxaYc0fyyjMm6o4GwZMrW/kQU
j280YeJ37i6gicR7T4R5bAGHAs0SN4QN6HgN099DGgVEpoq9ptFUMqQNcThTRfCoo5+q1OZtn5aT
j9+dX5epB4cBEDo1y2P/wETKwtdkvYToKH5PmaLTRrM/jHq/s9LBWAGeOUHbRAVKJ/um8NxD4AGt
olk89cuAG5rD1oWNEwyIFThHRe9MGvLTa2vjt+wdxmA1lLaBcNGMb8tq9EN4hbZwTrdmSqswU2vb
qC1+T33TnnGEv5dti2RqGTsxlxpO0HrY5CcjoDUBvLLDQmbfTLhXzGCYLqasbmkZhV7fMTT0oOj7
KfeYC2j+h2GArGvPPYcigFEYF5gYDHOyR73aVaiFxCiNU5Zl3JFduzzC4F5reKB2Tt8jTOVAYahR
4G4Ix3ITJO/uWHHn0414P6mmBAdY4ESpy3jnatx++L+KtUld30ZygVkJORLlIaCxM2W37+Iq3RdO
H9wjQynCETp4ycq4m+t63EGSOHuZW5GonCmxz0b+bgq2hPPHDQKhoxLSsdngoiEg1iaMFQJ6uP1e
KWMdUFDO4LNDCTBTiLsNU023EqsmYVrlON2Np6sXPBvlIbArRGs5baJJo3uG6MvJGPtL2rqPDNbZ
+2rpsA9M6kg32pqVnhtfbX2rPnDQFpjxTva0G3v6OCJuhEMrjftw9PsZKQjnro37A9dsWIUQwWxE
OdzoYc0pJHCbfKvmdqGKlGsneXLNodg1HdPDaepMYha88bLHFF/yEcLNQ1X1BzFVK2ruxnsKM3Hs
wiEoZ+bTTQxHRieOmQ8x+xWjy1WaZ7djLTwo3ntttj68FCv6JIyHQrPgq4Ms63XKaBLmbwwLw1Mc
sC1YobsuOb75USnPYFCTXVYOW212OkzPjckVfEFHpR7bgm2e84RG72Yok22geNIdiwGsYhQlYjBA
LUycLT/xo9MU6t1eLHCjJHNXdzTNsdoeAx1zPi5FLFnohFb2UGsm8LsMmpduFM9winAH23srU/ZX
Wv7mlhPf6rjO1840M3KdngvE+/sSO+1WT7x23RpQbZrwEMSlt9UCLVjNRqEOgtU0gFe4mYe8vs9q
kvPZvOB3Bl/HFftsmCczjWff1thpZB7UF+K7L9VcAtCUxdaau/hspCY2xTUGwFNconpZ5MYeZKN/
GWhqhLnCVT7ykxvajBhrR+tr4jXtVmjUTaa8EJU1v45t8B2Pmp/UkHyWL2yRHZ7ptMbho1O2ZHAA
LzV10YO8pL19WuPi5SfpqfQEUXgXdLDMpTTqlZVlX0MjZp8BGK1czMqk299LbfokzXQCG2SvvNqg
CBHBrA6EvGucXvruvTVzfCL8cAdH397rtbFrRmbylPM+FzUK95yTK6GofW1KAFQCzOnBpZmx0Lzu
nCbasKIKPfM7uxN7iYC36VC110FRZScnsusXU2O9Ay1pn3XwHnsOIe3GQfrvBC9Va2D/dUnIdG3/
4mjel5mgGg0mhnh+gBB5rA0dhHKESI1p5E1vsnmH83ZiQv6/2DuTpdiVLku/SlnO9Zt6uQY5kaJv
iAh6mMiAA+r71vX09Yn7V91rNci0nNcEAw4HopHct++91rcgXmVWSZMqQNHbquUWyMHd3PPfbDIh
NvFsXVjcGelAK0COI899WO0lNTZOouCzlOUbPErudys/ZXXLyYaa3KXdS95CangIixUvGVmhKcPk
rjdwi6Ba89QEE6HN/Iss9mQzjkoGIAKrWj9gqy7p9NvVPQQG4yseoms4ApdAalIyw1fvRLGlYbLE
xtZv3ZLJiWOgvina8NaQhPVmFBUQDUvAKRbZsizPqk8E1lPYRDdbEnrDQG0ZdhMnHpJpOc/Ns15Z
yl0z4q6n1hnaPkXMqdfHukkuxBzbu0lhLRQkjK3zyM1XSj8dML6Qh1x1CEWspvfC+gS+yEK209Al
LNSzW6gvjRZnW6cRKiwt0sQpgSfBYkTUFYzFDQ2E9Iwp/NksOSwzq6vwwxspOZ9yk02qzs1At1xY
xXyXjYvq2n7RbTHfDQZQHeCZiF7oNpJnqexqtzVX8X3GcN2DA/4BOWlYxXb6iM0rx4dSPmtdo65j
UYm7FnckVrmNkhTGKq25TUREC1fNSLRs8u6ggJb3K3P6GGb12ABS9G2zg9PK1qHYU3tGTUE8jZTn
SE+r9UzY6ayEwTpNxXoak+YwmKcoidXN1MbPFO49Uw3YNGjbCz+JzARACS1ZwtvJDm9nZx3UjerN
Sdhv+zTeWEH1Bvh+uDEA0vV8ulO5XUa4vGejGtqVM8eS1VHMhKu0mljMxt2ROcx+Gmr37vdbSqoG
vlORc0bMLXyJ5cM8dohq3PZcbOZ8Djadlise2NYGG92iRJ5lvB3JzPSRnGebMAc94nQ5xKdOP3L+
0G9NmPcrK5SrgoRR35yU6pyFbFKxg4JkdMk06YJAPUoJ+7knyp4cXwrrftJu1eB3hY2yF893NxjF
IVG7s25NBqPkh9zI9ZNZy5fJGh5VfDTYma1wJ7PavakudsoxY93L1D2sGfnUkZIWdpPrp7Pa7BsL
nJ0b1XcqVnKm9ymHZHzK8CHIBE3TJDnIVNzKgExtix47xtnHNunrg3HnOlwcmUihBWO1vFctsz3k
bHqZIX7MtK0xsLfpOmNd8JqWc67VlOa2KxPmU2m4SS2C0xPL6Tz9m6a9ulMT59F1te7w+0Ebgms1
0tiOb9aQaCt6JGi7BgrPUd/0RR3dKn3tmiAcwk7EFxXd/Bo8E+qWxljsGyaDL7wJpzSi6aHhUFrp
Az3aTAMU5Mbzk86FvImiemZqi9bBJAZGlvdKMrvrPrcZdFf1Ia8dy7eX/Ltk0La6JGbAZOjjVbGB
8VEP4E6Y2YcOFraA43SPTuhHQ2DvQUFpeP14rFE5Q23j6Fip+DJFohxA9GOBdtVvpnIfohmqVZvM
2akK1RzRwBMvAjHqBT9jJIp9sybrua1mbW9yGfDOhbI6AtaqVo2elr6K4HQflOQJyVyD0awPG0eT
mGdvcq5R2xG67qtmeW+hDhKCWUUe4jQDqkotpD5pAyDLRmPxUVJCkgITMvn4zWNHhIIuiDCVTQ2u
bt8axA9U0p7IOaaPN4UnV9eyh0YDOwh4tB7EVze4eOpG2Bkm5yfTzo8IBSFylEhr3CgsdlZc6X41
hBc9OwpAoog1YkrtQZwNfHx+40Yfiuk+V9NyDBzicD0pFyHLOwqzrV5gQJt0phK4qi8y0i4Ok6i+
PJT1zCvvUOfPButNPNPNZtDQddMDfX+TxIjsq+jGzxkrUk05mMj01SEtZTs3j45g1NybvI96kxTe
3NjDStqIWBCj+WHViD3zJ3baBueYwRZBvzLd8W4T8qmQlpg6xTbviU+DT5YVL0U4QC/Gte9rE28d
w6/+aMkXo8RDvti9hva4PKrGJtIW2OsyF7grx3Y3Nlq96qL8SaQi2TiN4eKwmA5xM/7g1EtBe24L
1NzDiEwLDqTXkFAHzaHQ1zV+4yGG1BYZQFm7hn1fJYEwt89VNcLEbNAV6vWdQuHmI4p3CVZaR8p3
3HSCxowifMsOrq1iWbd6Sb6OSwV90Y/TyR921dKbMg4PRbustzi0B3t+6sr52rsoFUB9DT6JOQV7
3NpKI25ehzTWURBfOpNa16IZQ5tEPsiEySm3302Xi5O6uAw17cUpnW2i3seuM+/7uMMvr0XJEb/j
Zsil5RvOqF2GZvposwdVPsXwNyotY9xk5OFxcvA/D/WtzJWnwumaa9iVhY8ZpAGdQKxznyinOMaZ
qncPEbHcPbKgm2GuR4RALNtVwQnWhtegcpzn+M0cq13nE+giUpfChCT0wkR6aCFx8+t4ODYOw3yw
lC1ntf7STBEzaWaDLlXxehk5NbF5KYS+9CWwaSVgHaPsj5Jw/3OPd948KcQYYNlwYNj4diUyX9ow
X6YotrzCCBgcuTWNY595ACx9FGbhQs5up/00me4Ojzp83wQlYTBoa3W6kc8D72iAjy1t9V402nHu
yWhkpMYMXH0JJ0kUEF0ibWxfIbF/g5F7mkt69LbevmMim6S5nQwj/CEXfDepwdrsIKUVE3hKEl97
2sqWsrYSc6N3LogDrX+jYYCzwwCDPsD2cRkTCw2oc6gd61TZZrH+mpsM0UokBH7VNBS2dQZua8FS
jwgs1fwhmeRNiZwLA721mfBuzy3Dxs4+zksyH9EFgk5UFIFqn1QWCDg8yspK+xAgXcqrzhblStNY
K3nqt3E4rlVXfCDTM720ei+/845ujRu2r4INmyHBudOnDgslPzjj05lV960LCB3R8vbVXpD7jpve
QsAphaYm2G9oxFaj+Gnbql7baUIijHs31P33LBUOpgpZdZyjL+6MyjhUlX0nPy1V5fppcseTuftK
I+eQ5yEW1wHZCxAqDF32IWXmTMMM5UHtZpcRuaFXca7yFPUzGs23Plcpo8UbcTM8Bjd5n3KT+ICI
Javg/1VYZyEOJVmMNZHyoQv6+7BvuL+CRxXF0WamrWSritw2Q3QOs6m/E27wzMWB6C4MbkGDu9lV
uDlz66jbg8oYmPuxzLZW6R5SglppvMnnWKWWDdIAuy1AJnvecWD3nRo1YTRX99hJd9k4exFCh77F
TGrTEyOH5RxbiIdjQe3FkBUl48eYFPvCSGePNfunGPkxKHpUH11aoISoGYt8xP28R8n71JrlK4Ov
M1wagmG5ibxco1XJjb3kzM1emHBQkCXdbbwndK2IAM+puh0nvgQ9Oyh59vsoKRykAB9JFdxon5Ot
2SM03ToOp3bYkWtbcZYqMni3UIXThXtQymlBzZ/owUB2t2imVuGTmU3fIbMTJrds/zSR9knXXWUk
box7aeUYTBuCEaS2yYujaXpFvakf6rbjYGWaH+1YQmC4B+CPXC4tXpHgfNRcAoT1IpRUXO3Qh8WL
O1nfUroIsfPpqlJlryEe+FgkV9aU/ZhJdqB52dyRMoPrDZIjf1g1efRjw5+pVcQ0hGkg+wqzQ/+l
j/luTMHbJso5x9qdItQYpmxnF2ayaZrGc/TuGlNPpClYFnEgam4DFjPwuG6vhkqhl2ZePwf0LVDS
5tbS+qD5MDhhvNVSolDm4YQ29Lmc5lOSkd2bd8+RIyXdKc7+xR419wM8yJuJl33Oy95rJ/mjZd8a
IkjP0PIDmKt4W1Fm62n3olb1BmsubylxGj6GTt43uWkDR3qV1hzHnmvcDEdWHBRr+DdZjSfypETO
/Kq8VXN3R4MDE2WGwC4Q5pZTgUai3/gQ9YgtoUUwtXit4Jx6dl08CZ39rcZy744NTEgco15t+ILy
ytNGy17VVr4jofRJmKucAoBcOBouXbZnZvolJdTTqM+4kKAPx4P2DBXORA1MI5WOkXQJZe0xsa5k
DPFfgXqI5h7xo06KbzhnhQ8V9LNo6UwkILZDPfQ7xqd+FJeH1KDXMygkmBnRvUCACrYixLBG6piL
tngo5TqjjkliUoHt1TyZz3bVbHnUT7ZJn0qvmwehtq+d0T+EOMG8rF8akqnvtqyKFU8XUOGnUaWo
hjGGZ81JKgNkVstF5+1gESzadKXZ5kZVawo2Qeir7sMhI4KYoGMJjRqlDTT5m4zIUcyKP85L3CnP
QaNdpY4HZE7ZVaPSWeHSiz3yXrnkjjhJDhQeKuwIVBJ22f+hmXSCOoltYTdM8pp3X3M1tv7ACLaI
s8+Su9x2nBtBAO91Z34PhXaKe+pE+NcOwmvgWuwqRt7uSRNaFwU1o8WwggDIXR6iwCGZChNG+iRJ
jxYqfAV9OpmYfz3g90xEpV8uS47ZiC+R6R9ZSXLVkB5wi3NFRPUDoBUgdoyNUyAqwI/3XVtttdFg
61U0blXZvaq9+AqZECKUHWxEM/PA+WCsTnmlJ6RcZYfW6h760oWrWRwUMP+eKt2T3qZXrKCQJhpG
fY0TtciSBDllw7NBXBV4mAcyd56kvaMu8oTVrpJOggpbKd0A5ZvUEYDb9hr24YE4BQ/W66UlYKfM
xgfDCB51rT2MMdEJYfTU6TnwjOqVcJgdJ+bSE1Iclh+GzfAdCOXRwOECsw4fY5CdlCa4oWbboXG8
RLgE6bA8BCJEODtm31XIe82sPObCVqD+z2IX51hODGtrxO5JtDnguV0X6fhF1tA5WMe5AhkmczSM
Xc9ReqS+QBn8yLG/+iHfGy7lttEre0kMGSpgB8IPjadkST1uxwEWYDZf0/kxNtJr5Syx6g1/fK7o
9qpZcpE2m2RMbUwkLSaGrWaKLwWjpE8PBy2uJZ+xTSROyOQ23lum8RTazgthA/hS6GFn6VOZYJ8x
tXKfGxkb8FT5szoxryve84DaJSo5N3UQVjn5XpNaPsydRpoFinRV1xm4uozIzB37L2iEhCu1q/F0
oqwyEPjT4LvrGFCoTnuNR+urUdoCFrV21oZ6lbY9Gu0YyIPwyXoAtf1mLzonZ8ojGnn6c+JKyg73
3Nt4uZbiZKziFeoPhJNTtUc50HktqPm1pZfQdjhbLj0OG7+zV4esVMnEttEljzMI6iLLdwoy8WiZ
UWT2KzPF12JoXymeO3Iwg71suGqDahvNyk3DJcqCyytfayECcVS1le6s0pjFgMnYa/huzFG5Vghm
5si0qkrur8BexAfZjxr1nyWW224WZzG+jYV96nAveLWdF7zI4mDWrQcm8plz2T6y0ENwrj1VSXNH
8+Aclta50L4SXFSp1SOE7/E3GUeZFBtOoPuUxVC11YuM22tWkHtAYwd9WHKoCvmQoHajof/tzPdp
VR6NdthYi7nXcYm/JtIkzCzPGYdbkXfIR4mC8HUt+qNMzSGplUvFgq22zTvtNRaLKHxqaVpWQ0X4
MMC2Oei9UdLrpTOieyFA2PEqGMd6RUbh23f9g+oCTCsCSSgvxTPxBkH2NibqsznGn44W/8yyfSjx
tuEZ4c1qGY86lY4HStXBrGGbyjKYkTkOmFb7ckemhdzpYZAempY6nLwmjcA6adbXcYyxmH8PwT7t
reuUUJzkIcx8JG5GeC+YA9LYpDNPDiBbLKWGoNHTwIho40+wj18yFK9j1J8RAg6nSYeZWZrt1aTR
urUCPffFTJC33X0TYXZsVPs8ILRFOMff9wbGOivmTCfehocsTxcl8PiuZ+WJqR3oPn7XZL8wi3sM
M0KjlQ9au8ggxnldRN21p8tNYvRrsSwyhi23ckzfCd67B9foVeH8rM/phTHOs8p6NwOSZVsGv+gk
79JYtJ3jYR4IDivL4I3YV07HAZHWQJvQZ5+nyfrqRlKT4/EYx6kBk6l22F7eqBJLUiHCzKsqyhUF
6a+vFbCkLZj1NGjDwl1JGdNfmzHJGSgUjOGVUh2XF09pCKwPszYw7Yy7XvIbZ4P1ENKsso3t5g8a
8ltvpZdciA8tCz7EHNGejRfxD+39atwJN0Y4HFLk0nDeqhQjNso5tca33PRK5at6S/C0S8iJ/Y3k
/CezEPxZlOs1Oe+s0PHToLpnJPhzk5zUmQuzBPW30QeHvpBRTTvbtF5CC+6e9sxQLSO/epxWiItT
sjZBOz85U3zJEnPY4nRQ6M1Em1k2nIaGbBfF09XspT/kFQwjc9opNv1Etx8sP3aWoxEAbYY0lDLi
pjfZXgN9AooOcpZVPbQDj081YIKKah31kLRCW+t9ZWL8YelReSCFYUOwVgwNlcOQZRlnIpypzTOF
M2tBLB2JDlzyfe+R204nrOG0oMAVcMBWMLKn24D+v76bWZRgS64KM6Nv2BbIxeZy2IL7+hxTOV30
P5Pe4s60G9OfI3EIpIusXqMJWqHHrayPvFvnNKVNBlg+MnOAc2NCEy0/0Kf/qnpQOUnjwG6wDHgt
ydNEkqxWuz90zlJvzBHWaFhzsAJAh6yCX9mEyAlvCgMIgSc3BSDTo9WiE9B78MCOua3Q/kE26QbV
pwVmCIba8Dja/TVHKuATQci2VnWc/SZEqJlEHqorPjPjtSWTC3Xh4OUMFllFCid7tTVrGw+IrwrV
J5dy30CLKpruGhk2FrcJiUk3ea2KcMdQBmRK0puS5SIHYOad9LE4FjDbPF2huYFwM4yTax3rG7ia
27ALqHnUraIwoLZKLLoGhqmholDUQV68afdNSI8p9UU+n3ClnUdrhNpFkR7EnM3QnSQqgnL7MUDv
Mxd0FBjT3VQ7uXcZ7pt513jopemC2FrVsrVfJ5HswVIhB6CE0oD66CIm57p1OcurwSnEHoH6GU3J
b1FDyutrLYb7Iu3e5pJqbupZ+MdW4gyA9PhsTMZCDXiA1gazlDEoTa2VbqwEnE9U8pwlB/NLGfKD
FbBxxmX9YDvDVVU0YLG9+qaP8GM6WVBXMLLL5ktsdN8YDp/dEoULz5agBR6O/qJBrcv0ztoME2ZR
0HNVfzelOtP2Mje3Nre76uDUS7Qt6Ftz40rlsTA6xoPWeyykscX4iyyFg0Zi8lPKizLoz8ZywE/L
9J7OsY8LdIOOxN38rn8K+rxMFN4QdNeODLMVBYrkvGX4ozmmqyYgoG1qiI2ezpZV/5iUoZTH7ZFm
EW/A3D2gZ3Hm4SBpb4RDvqgJSpDZvV9CifOqNPgguYgzg9ViMTbecSpp+zZh5pOU3GK0b71kqXcM
KqFZWN9NHdynxpdDeeQLSkUvc8mJCYCF5/qPITHeNIOMV8wW2ZwH9jED0QHNq+cac5JfL9YnSK4H
UBHbuJrfMrdngyNVQUFxoDYR7AalfxAR6rvc6wwU41mJWa/mGDaGghM7WjnMTNFA39+oG2W1/L+C
wYeHk+rYYMIYCb6AWxhTbHC8GalsaSeuSx0PUlcFX1FTv5fW3Hr0XKG0zXBKQm1bs6hvm0z8xcV0
Y8xqoWkPvq8ScX/ocOhljOj69vD7taIlJ4vumSw4U2N3f6UiNg8oKCK6gHo0QqZjxUOlfsxy8uOp
xEm70WXnNcp4gv1IydMAes/Sbj5AhYgRQ+KZNALqtgCZzPLtIlTNPaCiBlibl9vMKNxm1g4gJRlC
OCBhU6XmzKAKlqTYxMo2R127Rlb2oYSus+6c3FWRxhb9wbVyRJS28SoB6vggKwiT0q1jkQykk3F8
+n1Gvx+SIR3XQ5p845FQd62GU3Z5yn9/KKXx7y+RCNIZLm2B9XhUaUtZ6mHgeLuPlicnA9b65cPv
Z1hKJn8sW3NHrps1mNUBxmx9INS1Ovz9ZcbOGLUJFPu2x6A8iscqgmij2xN1QkoRbZaY+SJ2iUrt
n502wZwt6WO0zCKDDqe4x5H5EMET2WaEVaOrAm8T0V+GBiR8Z74FM8U608jREdtetvDIlfqQGAz0
fz/8/aWpqslOIyVVEOqGWDLu6Dv3+C+ZqXEjHupuqRzCrnofOVjgg+Z7iZVSx/z+w++nROvMDmve
8m8oZMu/fuDvL2PH4vYh7lWW8sNt82OXZuM2IquAuRBX3F+fCZsD3dQ0gScyHLG99odjEDKuKSyZ
YC4fzOVJRBIzwdBNOreXkR0EmtgWFZ2Rm8Fa5gKAbVkB9ja/rZwuUamlF2tyqX30qTw0ywc7rsqD
Ht0VLcyyjHkX3MSIdDxtFIfaiekHm1hhLSRNsVXuJlI1g0z9mm0GHOU0vXZK4MOTLTiZo6ctI31N
BConpI61I0Y85oVa9BwOzX0akcahZvlnMDenJmzWHIoOedueiAX+1oa+OWidWGfYSu6C0dmE3y6m
K1wM2C1ji4ZYGPPuW+bEhMlmfIFzEvRUQssfSw9nrOuUauisG+RzZhdupBl9qjRISDazQNyQIRJl
NoGJHRoQkRwHsBmPjEwHfz8pDty5kOa6aOkaFWO9hnbenpBKzCvbxETkiqjedTQYRTXuxVAwFGj7
9sLgEsuxNTPcWqPMUC66MEkQdJVNwzlvNaFZwUA71lvatulVH/vDZMmN0rRiLxjKYdVE8aBEBP25
boS0FxBSr9hk2yrsJHlVKbtmZgrf5hntFMFbgGDQdhdANHg9iBv5qYX5uXbieGCKYfplZKo0ql9/
4zDZ2nsExn2/zh2FTC7lE8pQMm1GTpNrvdOdMxnTj4hqqVyN29hEuY+YLFsOyHIvvrgvpNGcBlIQ
fTJbinXDUs1hvPikOchobGaCG5VNdYzR+tWZYuzTItROim7unQkzeat246ZKxYlQa2RKs9r+yQ0q
pqgtc4I9knodtupbA2XokFX9m6ZmOufG6eKUoM2Z9oKny5xbKwBXEerAkcEEvWDDKOaOsA5Vpam0
REy+j2/sz9BMNJAr5t91iFwEH947N8S2nrpnDFnYK0kH2dfFvLOWOHOEmP3aIM27n/QjAqF5XULo
1RPxYJCI5QTQipChVjtnJrpdMjbclzjXcN0wcCGCzAvzFpiqQbuT1ihiqiYJ4eCH29Cl/BlU82T1
/X5EA3lFsKr7OE/7vZMiu5vsreikTTckjGEHZGAyUaYxCKcnpdlY4ytF/8pa1bmmI63JWUmO5cwc
J0RJRcM81G+ELaxACqXbJpThpmn5CZvBq1eOsrmpDbSo1ikuk64Spsk0jnN3eugZxT1iCC7XcB5o
XCqsKtES3RzHfedpkRptAi2IjzaG/V9QWJEk1z6NXn+vCQjdYqVxmN3l0XwrMuTOyVTmj1qePodB
ZyF0x4NMX6jwDCX++uXHxUV5qNO8voR5Zhzsys4CnqSu+olutqsQYcPGzomnVsaOd1KP35XR/GRg
l/iFOWMzJUyJ94MgPC1CrDwa5er3AhtK91gtTzTCHcCAtUEBjXCTDcE4cgCzD4pVCIwIoXbpQU5v
oSnRh2BYXzaNteqdsjhbS9afgroS5hTyhaR8Vrp+04ZAbUrcrQRjIZLqGaWS3ErabyvD+xRgG2tI
POx0KxC+LN1gk7VJvi0WSvsvmxtAU0GDppc7PDPa4++DDRZ9RtCvRzjcq99XMtDZTsCqkJgVin2H
5GfvlqL9I+yEqtoR5XkosbcpnWp7VpGzs5TjESW1ch4L80kQCIFRgq8STH57I27vSpi6fjcnztqK
acRXgStgJDquZ+tZemqn4Qrs9+jEfCfU8HKBzId1tvzJ0ejRC8HLWAqeaeMQhoMGCk5+n/Z0BzoS
IqzGvTTd1CKq4LxAd7I8/n7AZwdMcvklM/34Nf7rAMtOsh/0xFppeZNTeGs1JL6KShDqKyaTcC8D
EqFqh7qTEffzWCblRijkm5khFHbc5vaInSD9ReBILTrIOktJDAZfXrjVvT7EH5LFbTKIde5hliW9
A7sFqD0bVHtfRa8TLJETcvYW+Kmvm66xJzQW2eCEnb8SBgAYUHQ4cGBBdiA2LSpjWRvumeznYF+M
mACN5WZsZ/qDbCmHKRIcqtoMHh9hlitZqNcSY4be2axkrNQh2ZtE1jXrpu3EKm7dDZ6m9p4h/XML
Xcl3RnjmMIK/GDdi9Z4TQgL5uJ3pAu8Np4q3cZN0q1GbODf9LmK41AERm8ZLenN0XW4YbMDWUJJs
axYo8OKGPuQkv6Oyk7hF4bLM0CB7NaJLYHwl+uhyROwY7mdNtaLVqR3NTqtWWZOwImjTxAs8cOiY
os3vt6K0da9iLp6NKD8HsRvt+pgy3TJKYw8fj9iGNktW+hKp1bMZ9BmPmCf23TXDJU+M9haGdBl/
n3xhDXtNZ0sdqvke8V18Z6jdKisRmiRq/dSP1U+Prl9voK8HU2jugYxjH9A07usUKDMBQd4A5g8l
BschYBoV8d+m2KcSq4cEwwA22fKGzDLfVMvwzD5o7zQEZlg+J/cyjMYXdKth79a5e9GHgR4v8aXW
IqPC57WKM4ANovtqXTl40sjqh6jN8+0ku+8IASECPN3eVHXdb/Wqpw6JaEP+RgmT0eLZHSPEqCuj
a521aJmC0N6ag2zPpB49TLgkwixdUr9kvDEU1dyiu6XyMcNnJcIOFaYjeAz70cE4vFkQpSdRl+7u
9/W3J9egouV0s3D3XckN/7v1iiTPNoM5OTuzQ63Yu9aD2tUz8d9gWPSQ/+R2/DWZWvYuNpZCCPHy
zSCPiSjsFteNMa+jhH0M0eedyFLnq3WUP9UWZ1z6Gg4CnmaXO49Dk5QrYujSy4CcSQvgg4xE4Wx+
Q8cLNMOKxhxI0zR7z3VDH3ZC3D9aHFlJYTP2LI/DUaLh9HpLArke0xsKGoQyGSFfHQJqWr7RwZy5
c7rMIWApc4c7lXLtxAKeHuJafPx+1SiNs4lFWJxHpzv0BqHhtTY7K2xLzjVp1ZadLpKb0Q4/ClPV
PySfjGn+1yehkgP5zBSVymXeIGrvXmkcdBC+ELKzQxbrog44IWFTPfz9mWJmJy7rYVuTM7tTnFI/
B2DsN5HIDdKWdfgAbdAs6XKUao4znWPg995YC8A8TtzvbMOMNymyu900PeooEKDNMICJjcjYAj97
Kezyw+GY2nSW9mgPNR6039yFVm1QBeNimOFycv1UP8laJaz+vsFkSwPcGg7TWHrx6OTPwMfIL2bQ
1at6/DpDuD/wuFDeupumlCYhpwSxtymTVVmr+pqWTn83B9zDWochAZBPBKwhGac1EuXvMWUapiS9
itCOz0J1eCGMydqAP++2FgvaSQlBptWjuyJDAJPksock3G3cvp0EyZDTGocPs20dG1VxuSlQFd0F
Ar9LQ2jEJ6jn0yyL4lkze4cQEnMXq5OzabJBvhvOSa268Q3KQwAcliTs2U3fBQf8Z2YT90Se2+82
5xqnd17IA6mf6WmJtanUHw7UIng6iJanrEI2MFn5lxIjTDMxSgeJ8tRktHxQPQ93Ov4I2077A8hW
dY0Qyn4fR/rrYf5c5t0ZKNuwMpOqOgldhNcUyyizLKHdwxoDNEQ+X9932pckMsfTJko4VI2v/VLH
IWK4MR14xykTrcJGag9IlqKVEqK9lhTNx3D5h3hyUbOpUC2dIB02s6VyskX94Q1CLXY8wIdI0BWg
x2BiDgsuJkDMQ6AgJZFxBeXC0nB9uy7GfrNOtrLUPmxtnam69jggt3V7K9v83iu0WDuKs3hjKz09
dwOwxVRSYQwKRKd0am9Wa7whMIzeC5+Y4eG1izEfhbLfhHOZvTYLi4WBvrMrzZzUND0+IzJ+t1vd
/mMZXDpN5r5F4fQ26+3n3JTjhfmUuivIed8bqqqAiWBqQDeDWHN1LB6GAF2ineQKu2QQbpWR3UNJ
akwKtXICa0pzOi3GR4d5FT3pQuyzTH2HhtNuax15/VT2MFGCFulSkBi0YcJ600xBtNMjoEBJasCT
DdDhsYcRQ40fgd31IRTxOTbbefvXFsbucbStc6/K9qfqyw9agvqK5qfc9Zbm0kps7LNNo2dbIyfm
EivW2tQ6b4wQbqkzTrxpI/yxMLX32sg7Z2Wjcvj/QM2iY8T03xjVidz9r5zq++4jk//kaf7+/L+t
6gKrui2okoWqqiZqzf/D07T/ZVO3gF01sDWZ2M+Bdv6bp2k6/1KxsKuOrpmGZWFj/r9WdcP6lymA
b8LotF3DsFzzf+JUX57HP9Cvjqrx15meqCY9IEt3TOzy/wzcLHHFkpmHLG8umT6l1pvUS0424YhT
IMR3NRT5qXGMR1PdOIVT+lVOtyazCX7uzRehjr7ejxhcSUcZw++2TiL/Hy/k9a/oz/9V9Pm1jMGW
/Od//L8PUFeFq5vCFDrxLbZpm7xI/3yAyRii/o0NBHI2c9qE5MGdUwgIuQAncG8h0yhBGZkoTsV6
IFMtKpMv0H79Ax1WuS/jtN44AemfeSDNQ27OgR/yS/YIbn7+60dqLdjRv57A/s9//ofDA1QZyOk2
C5zDe2cvL/U/LP8ZEfY9wXLYudyJlknovM2RnM6l3bbbqOH8nITNTVaI5cpO2C+/sditRGhrjoKg
vbDUd5xcY8R45n4xK9/oauA6mv+dD96wvesVrZNJv/3W5p1RPcILto5av6RjJRzht3i5PmsEG1HW
B/u/gjkCGpgrQ2n7CwZXFWzB41Qn3cZR07NjSlK4e6x4DMLBJedN4+uOYq1jlCPwbbLy0E7OD8du
dGwkd5J7Lph+KuY8PrAD/2/Czms5ciPIol+EiAJQcK/tvWPTzQtinOC9x9fvAUa7K40ipJcOtigO
m91AVWXmvecyNo/HTT2lwddN2Kz//f2cLv/f308ABCa3DKRJnSv07+/nqGi5ShsUFVSuQIoGREam
EaO7TOk3kY2CInCdfVi4e0Yc6GRK4zn4abgLQZsv3dAc7rR5P/7jNf3zM1Z1XehAbqXQp1vn76+p
iLB4BunAHKmQ/Q3WVw8Uc0SIjQqrq4VyTrHkckZ+tFH+x1hE+OSmc0OSCaA/qlj8+8vRfrt7ueQk
S41jIaQ0dVXIiZT7l0uuZCqCsARZSF8Lmma174NACrtNpxYUrXX2WfdyvOl1IlpOYqayyJlZbWEv
yH3P8OkTyKx61KNQpVlv7DNDfNpd53zIEEJr22Tf3VyaxxoizNKm77FKxhC5oRb5e7iY2VpNhkle
WMVoF/CQ/Pvfpv7zrbZV3ea2AvPLAmT99lanBZr9oheI54r8TdqohnMVfUXre9+yyVmk9y3QmmZ4
td2vslOiI2dsyhI6YcskM8rVv78c2CC/XYyQPAAUaDTXaHnav12MzoCHl6E0v99JUH1gIl1jmUxv
QwQNQKrhDY6u3P/77/zH2qfCMLE0S9WmO8Dhg/77xzvgWw1ZbGjgZemrAk/wnOmFt/wVgYtLbeRT
lDUTCkZDrYuKqhmZsSWaHmyC+MOIPZxhqmPdC6l+oAFx9746AnU3bfkfq7Q2vZK/rn28Uo0bQtPZ
m6SlO9Pb95cLMR3UIFUloMvBII0DtibOW1U/M6H+rFL8bguRk3RLhIv+KoFekunqPsyudg9h03wq
IhypUmR3bEbt3Ya35WOLjsZ1ZHNHVYl+aKZkLJGUD8IBepb46lDWTnTt8/7N6UV1MRIPZ3utZu8c
Ovv/uMtM+fuHr3JvQb6GycY2OW3af//rgk4L+kiHWRWXkUMbz9p2tV7eIPwrBKGg3ioG6+kmWvpS
KZl3shWXgTeBHmJItPv0Pbo52YsHvPmYWVhQPT1Q1lAYEfSVdXET7rBqCt1/iTL0EYMWnqyWotFX
3XGTlO1BCVobAQZhDQ7QVNch3EkxQzIxuurZ2tZ2jPoj44v+FfJNuglPJW43OuQDqvgmRQalIQFy
HWEw+cBCn7j6xR1ia1e5QEd0rWPfnHJcfFF8zjtXZOLxTaIzB9bsRHYUf56M1H3bADlJjPOM5ic9
Z9kK3T9nSYNmelrjShdjVorPC8RhF5Hy1bUHm2Kb7D0UsI5Ggs4cIV4N9tNWIAbHAqGHM4V3Ibpk
SsfkEb5K/WDVHIkPyPe9amo7Mho4+k59m7wRhCRqqByiSaDUwvFFbGStvbAvd6HRT5HNPvrgFCTc
UNI/EvxyBidMIevg2rBz7xUUkmfyxrBN6ZyzWRCRk+TYeugN5bor97ZJm6sxZXhpW7JNbfhwmzmW
jcCN7GKMVL92VD0ZNdBTdE1x+pVZrEqyUetS0XZSkcNyRNF3zAftg8mHe9QSX6EpaYpNIYnG1qY2
5PxQjD0Rki4Hmh6Bzyp0YLPkqfjJoeyQGj+8yPvCkDe70xKxkVygHS6ioqsXZFAu28JO35BTXkE7
i72tsQJohqafffxw3Gz1KkI/mrV68dngdWa2UXunDCl9KDLl6OX4hP3pq4weVpQ2GfDXz6pzoM0w
0ln/WmAMFXmeE1jlPR2sYmdklUHLRFvhMlE/PBs6mJmW472W6K6riQ0Z5akGCpFepdVq3QZ3TLEk
tfxHCS71bucwzlMGtNOFHlOzXR2l3Lmuvgfh1X5KyalFd8iw90RVYE5p81MRDN9y5mU/krRYx5Fy
nm8E27C9R+XhFcuiI6oQzBBcwtRV9gp1KpcbsnCL/ErL2GhKZ+yyVn0NYQOttJ6IKQa8ydoIxcb3
3NvIR8i4iy7tIcpc4xh1nCpsLHfrysF1UAh0PVhWTpaQ6Ixkygi/tEs64u7IGFeyqrmCn5p+tLB0
6w40SN+pEG72eG5JnzTzt8Bpw1OTGyYgRtfcZmL88PxyPJRIW7dMnQAbC2StY2Ewv3E8g//NIptr
oBLkkOp10SmZHgafcIS+DE20ctB+a0kbbfrdojbNU6KBmMzKOtgqcYUHJWMm1ejDuHGj/qc6ze8i
2zOXo04cPcbv8pU9hQmwUZnr+adStTSOITbaQ+fUPwMN+ji5KVBxOppqWaZglMlqdzefGEBs0eAd
LfnSjgmWhG7cSgjk59EC+wvhJd9IM2POmgSsKCrAy7b0D8gWkmfU6skLOi1PepPNvOXFT38BANgX
0DGbcoo3SRQwA4HJtAhTKthGw/XfUjdAsJFhEte15ns4wpSp2rICz06AEfljxyY1ytOopeSHSeRP
nhfbgA8GeCsqQhLFv8/t6SxNvqG6lO9OPnwWXrCXhADcGnQhp1FBGtaizvMrOuGA/LuD7Y8XhyyZ
y0gg5iZ063AVBCJ8eDVnz8bJdqQAjjs96d2jA0dn56KKBqyY0wG5jmZycPNCHOm5fQlxoy2Zcacr
MKn9lTSNYNMJfeUi6NlYHiH0lXDhDvZGStWlIiSdvqoSv3szhvZDDfaxsMZzUdvphWh3F8LTtD3a
dG7Ac1cq7VkEBCaG0qflkQKk69FrLoL2wd33aRnDsCkQ9iBYngSulgbM07AzuMpQmPIpSXbOjiUO
DDZ4AIgLUWOyaWsO3ZrFxqT33wKm01svV+SL3+NKaqWz57YxjkGhGkc919EBzxt85B2A2RA8ZWjp
dkiNgnDcBqNT2DtnIEiMwHqQTqButtiXu70Ioj+KZMwP5I8ysQtUCAiZW61wcTwipX0THIz2oIO0
gxcBmqjs3nvIgilHx5D4zbWib27FUl6XI7LSHPgq7nMSotHKu1NcpgoxXGANrCKQgrinzY1xKMHJ
EEPpqhtf6sOXgFCfhrF81tzKCj+wpVU+gm7R04sa+yOqly05PtQ8PlzO01xxkREHUQgoehRY3a2K
5VoNVRIfBOwIr43sXVvbO6dsos8oIUjSZAMO9fQqqBm2uaJfjCm10GdHXVkDjUcGEc5JGscB4uI6
H518hQPbhhjWEaDYMXA2Vb1fOYRqbsIDN0RzC4x0uDFyQYAv0LfbqQO23w4wbaT+IQe8s6lt9+Ax
Enrk1Emr2FPb9RBm3bbBT9egY/bBJpLmGJ3mh043YLPWLiHVfgw5C+f3Tndy0uCwSiytMDuOdh+e
Y4R/CwOl5Doxyu58wClcIWXmAQIf4jmm45t5cGWg1Nlk9S4IN4lSQiN3wVAkYW7vEt29gsTj0nXg
M0Qy6ZctTcnXiBG903mXMB1A3ZJK14VVe+UFWpuKPPkX1Q+updLuWrR3KvDWbx2HJ2RAvEVVb+pr
0xqjk1840alEGePp/ngsvCR6GI1cB1PsoNEx3h4LaAXou5pl0pHbl9sJSj+kdhE7+tMu6K8nJaOx
UM1Rj04aAeGb4T4Sc4IYzwqyJEvP+O6nZXJBFYFAtpEvOJtIAp6mtzjxX4vUqpY55s1HXlvdOkqA
zyaAtlZu2sA1HSwwLXHRc8qj7xnC2Thq0z9rkqPK6A91egfiB/8EP5HD6uDPC8AFs8ouaX83GErs
7J0beoOPJHm4gXjirEyupZuri0yvptUm9O5JoHMdhDoO2Y6ua/7oezO6j8J6IUKByK2pGmjjBmiN
53FY7/LuBrsHVEFi4uHLIUg0fTG+YYiCnESleFWB5/xobU5TmXXgbMOB1xsAwqd5upon9Ay/HsPU
8EBWwTZAfC+0N/Nih056dcf2qUKOYYLD1JuEmOqm6Yyv4o1Cm+limhX7nTEk69ytA4IZ3KVKx+Sk
Fm63odp1Fw29u8dYuQr3XxdsQzl+2GHxw0b9wfzN4WpqUcUD1i0lNSgAI8Za6xLl4hb4gfY6xn21
rpPgte+bD713HlB90mc17UaV79OGQR3jDI9S+B5yahtWBFIepliutm88Pq5/L+e0vzMh6eWZVEi4
0hzKWgOAGsk6fy2SwE7gplIxOKpBcBCjrW3nCHKqPH8VK/0XvSLmBPLgoSj8cNWSi7HmwFhd5wcv
RgOHZvqObe7b/Ib7gaYfipwQLg3iUBiP/9Hs+EdNB1CFvovFy9ZYtX/vZ2kd3iXGIqRh9TGmX+l4
Z20MCM4gB+OckW4vsQRfImQ/0MOG/vbv75b6j19PVpBJ989w9Cn02/qtpLSB6TnaDBLPa3uJI8Tf
BI7XLgOgfctciBLPL35yC1PGkYSBio74prC3PsowzcmYzFkqMBzbJNWxHbTVLA8RVpld3DCwt//+
Yn9L0OKjdUxr6sU4IGmQ9f7+Yj03kW0dZrByVabqbWQCUuL80mftEf5iexz96AFYjPFt7bWvfeQs
AJ3o79Mp54TIKFhabTIs5kMkSybBZZ2sFloS9XsHxvjWVgxEb1VHcHHe/iCqInlBZEY905LhjKXB
+CwtnGx2Sfh5ReSQ7Tvyv9px/7h6HYfil8BNQpw0TbV/6xR3CkqrJGJMPZ8oceCRxTEoNJZsp5vy
fEFL6NPVqlhVsZbAdZaGcMPjv7/R/2gKEjEFGd0h94lfQ5TU1DX6S6PBxysqmZnhby1VddHMqb6I
bPFFhUS/QjxA8TZtDoApNPRCjg0tqCwOBsMd3zaLH0wr8YLSjP6PK+Af7arphZkmbSqpk3Slzd//
ywsbnQEBOqvoAgFefKqRzWdag0atA+zhwW/L1Ph7o2oUfClWtXng09QROnjG62dBNM9/vFM08Xkr
/tqT0UgrIb+LBB6d1rTUf7uBoM+kZuWSKqGFFVkG2fZXjwH2/FATwda73aFQGwLbJKq12s6/C8dq
X6omafapE6fM5PHpeDTgRB4eai2OD4qPahQ4QrPDrb9CdZfe07BTz05B3GEMdx24tIbBXThvfhof
ogbBvYf0/kaC3k8gGdGh6O2Xirzwa514yXVugZtf5tS+MHOGRTSfEHBy7wq7BjQUqOYl9HHyznfG
XGjZLaaTDjUdJDv/26/m0q8zcWBjqg0CpbzDqf3kvX3ENW3ZTHU7as2jPROsg0A+I2Ddc6ehHOv4
rtkf8JXmk96IfwfBWq4+vU5gOK3JjZyLlF41vpXwUfH+1fprkEa3LB/Bk0/psa6N+CwoiNao5AUr
orxkQBSXf9airY/+JEVLjr4XpWaPN8aBThUuy8qqVg28BOzu5FbK9I+Kquxn17Y4xaasC4jwwTHz
ovra2iwnpiOAIzXZfgiN5J03XVJ/BcgtH/OfIhRn19qudjARC21Vg5oi8A2DOb6RH+0azZHeYrxx
Mcz4hpvtUyWLF50jigcGVdr8rWGy2VioaST476QPP4kuy3/WOjTLaEIED9C1Zahl655J+Rm468ME
g/RVYlnDQwPU3u3reOmVSf/sQISRukr8MSmfek9NrNO+X+uMnD88Il0RtqvRBp+Pv2QanN6HHu0g
7IDhi2qnzyGh9aGPBdGOglRGcsU0Dv6cGGC1xtMhqLHAz2VWd9IHAF6yso967BdHy3s0idLfrDru
T5ovamY8Tnmq60aCDwIDiN5/6UwHgCiyEsyCf5ZSliI2KgDf16kPfirMGB8M8BY79J0vURZwIsOo
lpP229RSnHDRAy1PyLoCTIfNhg9vD4oQch3WdGEO3V6W4SU1qvIe0Owp4S0vUXWjqrMyLhVfB7Nc
q9wkNLSXsii/F8LWXtt09C7/96yeQEgjCQ1LxXGcWzW0FIhtb70ho+DG0OxFMKghxk1+iVA0AeYL
uz5dxHtUiW7dxdlPU9GtZYRM/wjy6DFX7h1F78GX6JRN2sSrfGzQ9IpYbqTMvjramK4CNVRw17X9
OvJFtwf2Yy/GxhivZaKCbZgX1zGzg7UlUHXpMj0yegb8ongndLAQ9P0u5gbER8f9qaLtHY11m5LA
ZOQdfhJZ3mBpYGcItR+YCOwXH6vELq8l4ljP2cZ1bLwkrcvu5ag/itB4UvjLiwePj9IweDc9oz8Z
pHoMKtnXrtJW+1ZtmFqppbcOlDw44do/t9MlUHYR+jWn5ACABvUJT6o6WjhhCLKiyoMHaC7ROY+H
XjbiNErr89cCAvUa3QmjdlTHnCSCACaSFtnHOebZ9RelnhunzOmavVAQJYf2nynTQ9QRzxc23Dwe
mtmQRHeULnH98L0KmZwpYGLJ7t43XnaeH6qyyM4e5TKjwljbCzMJXsx0mRBf8dLjMqdAxWCgTocV
JaGDq1e5sU0b74+kQcDDCFHbq/bGoPiEvUNlDhYk2MzbslmzTHTwiM0Wfr0gRmgzv/pkFE8gxslu
fpbal8h1luG0Z7rtPixtdys1q3+zp/TBETLyvNSOnVutmXh5+5E+3aG1OighSGMZxV5ivR84qwp1
UxolFopJLJhYdFobGxzM1AyL/IGgq1Qvbn6dwHyutO38yyvbVrYOnzbcAX086Ujdxyw8EpGSXQqg
EgKoCvBVnEmlU4e7fIA2ojCAFJEcWbaAC6V6eSa7oVzWdVJse4ZrK8yRw5bNcU3AdXSRVcvt7hlf
jbHWXvFXJ5dhtL6OluXj9ST1hR67RcC6bp11VQEVJQBEDEPhHmMX7SdcOXUd9o2+it0c8y76+11t
RNVSp0ey0iovP/nguFZ1ijw2jntjVQrF3ygVkDSu6/CRZhZlyHy/zCf1qZsTxLpyC2t9hA1KRy63
WNOgtJkEMGLzsX1vGxkEPBpFPVSLmjM18wH9ReCjIZGl2ILWSg8Sac3QZLi6JL2aoW92StiDGMpI
f1OIqBH0t9d9lWIYyaM3MFba2o6ciecOwLxA1bxKmaoeablf50OS34WIFrVC21Ud5k9txATXEWQn
2WM3Xp7bd72BX+sV3Xedav0OkqhelyaFtgSETeyHK+4aLcBNS6oYQM8wxpRIhaknOJEw/5MOacff
laGMMd/13m7ubFT6pLaddk4nbz40E3CKZcBIJ4OyfW/Fh1f0EOX8CiUQKDiuop9x/xza9pkmff0V
QdClSX+AGhRLQeDQepZ3ezpJkaEM0uqzHkgCjOFU30qr2hqpGWHkFAzCRjTwuqY7H2ajP4ZdWPTu
Q8sRZ+ZeoI27oTAxtfKqGv7uI4CKhY8YclN6SnnicJsdQ41sXrcT3y1ML4dK75xjReGWVRrdmKZt
jm0gvCMWoCXlurWuzNJ7GWqcruwB4ydY8CchhmqRJnc56Hg7GZoAtHEBWNq+tXZaRD5B8C0Zup3g
XrkPbMRsE3lVbOJpH9Pitt4mRYdWvf3Ejhi8C73aD4JBZNqp6hH6DXHRVFTLyCBuK8ENe1DRU/Eu
dV9HlkIaq8DRtdQAhTXSJgclSItbre7zQEem/j62A7AtbbsTpHQOCx2ZB5bqjOOEUzAQ6uQfRGtg
xhjZ5xk3bpIcuNFC6ycCXpedTC3JLhUSqn2gkam153ZIDnNJUPqS/gEnYahVJeAQD8LTXIp5IoO3
3zDcnByNvtr7VxK3y2tayyOf8Lbrxuw9yDz/1HFjgljEk4ilOnqQRfPex1EL4jnyl5Km8FOzumKp
Z/0rci4o3IXjv2S5W9wLE/vnHx5uDHZpDqQMS62VzPXmMArSYFQwvau5ZRLGb5aZKot2sPLPOK9w
qQFoPtSVDfIrSVDsG4N/S8lSQTufjUvkmjCVE5DgqXrsYqD+iK1pd2EgWlhNbGyiaTFpppfWODWN
uvhd6SV8GoMMb8T959JSCHU0KiSdXfGZ0ICe52+qjl8Wr2x2tlTyo4hs6PYpaMeBjGsPvFRB80OK
6HPk0LDhlAZvpMQ+AWQteeYNV5ZoitO/l11EZk7j9t+qCSoJyZSM4gvB52/NC00mMOjRY4Iuyji+
GmjPpyqVA1ZUSeJNpx5XWzYjtscBALYKCRBr6J6VbDieq95ovik0xd/gmxJAZxFXNgGEL53fi1Nn
fYhQKsuhSryvtYC8Rihur46nvi2xSae5vbA809x4xMvDsRXQLYbWXpS2ScbV9DTW2j+/QY08hdzV
b6CKPAoQNdmbvqudZFMom9pJ5NVKOIoGtRYxdSDoLqviZ95bNh57P312IJ12gOEUAWZEn/YHdXqg
rTusEc9Ga8dkQkXNU1wwTbQ3jQCmRSfd/MVM/C/4yX+6RjRJPTihylgv7vrg47Hr7M2o1Nn5/x+C
JERlNYhi204tLt0Zu03dOEq9J1XASveyGSzwCGq47BE86lEdAeCWYllZtnwtmmiBnnTYem1qLeeq
zlBsZyfI/VlE4xRsqfZHPSjBqU5dm3RC3UFwuo/O2O5csyK+wmrUZ6ba9lZxh5vqZzobCBeh0+Fv
BcZZrVMz+ZpElXuZHxTdr84BVIdOlEQDxfSu/v/tYYr11S66cjevAEbhnwqO5/sEI3HUOsMXwya4
I5k2Bqz3S9LP10adV09CkrHmh0vlu1FCz7E0N7tnrdEftTR0FkqTgwFAr7KbW3lMpej092eyD4Jj
Xus/h7wZgVCF36OOLYr4s/hqOb3/ayxEP/zCpG8qvHtEs5mP36j41SMYe2Fe/LC5Z4ndrzsnT1bc
ZeUJZnV5wK+On+pEhJbyBS6QXFsxgT9ywCsLgutphZbzlhrBh9Hb+V5kDIcZadJHRbdLle32CEiL
92ZybvkYUTmMQlXC0GrtlSQYd6FTMaOa558/PMdMf3X3koiwBuEPmL/UEMQ6Pdkz8CfyoBr8UH4m
5IsTgtAQpRNd7EZs50kZFfXKlAqc4mZgiu8L7TWdoGZj6DZ7Rgnf+r6ODr7WVddRsHQ66bjNpFKB
5myiO9132Kv1FqP28J6X5M+FMEXUou0vfLFMVQAaLUsklOY/z8awnZpfBRVUNii+BvL1RRZDG8Oq
UV2DuFUOLIhn3TF/OmbcvQsz2KdZNFnU6clE3di95Lb5MUKKvna++kdc6uJkeiV6CgGyRThk5qXC
EltIq90RdhNOwekrhlzKbqwCd0lf11vC/bSP7eC3G9bs6OKU9q4BML3WlLE6CqMdYFPXxgun2Zxk
CVIrV1lp3Ieg19+NunyN62BgewM4AML6JYKl/S5698OKlJcpEeVLSdhHH0TBq9tF6gE6Ime7SOwK
Ri3PTE7kS04ZV7cS6U0ZjBXuo9cR6dRPgguWbTqQF6gy0VDqwP6pmspSy92zlpnBre8r5wnl1IHJ
KMayGtdd7TWbTgmZ29CyY2gb+o8mFPbOAA9AOrMDLkjQp0axt1YMz1jjN8G1qcNLM50420W27JYd
eS9cdAMJfDQQVzrkn00UtSad/8TeVGGRrtEL0rKLC2sRN62OgGg3qzCSVufMSNDMTsrKxOhrmVtD
Bi23Ibt4XG7i9BtMvDWfw/ARJRXSP7N7g0OPOhSZvFhwpLw1NgFqczu9sQp1N4IRYvw23WzRcHNG
A5IbjO0t0etHJQi/5n1ZP0yRVuipjUcZxc22itB+N0IBbgDEu9n82myroiLqayqSKu6x8/xVoGnn
QkoM41OTUcfpdcG44bF/LMfIc9b1kPi3ZrS8W0za4SbTEgZe09NAB0SQE4SyV6OsQRcx0CTu6qec
rhOh4FfysBWv0I+21LiYDji0FoAiaRBEYtj7pVU/M934NhRNtzDtCpQerhjoj8Uar2tKFZDjpEmR
ymZTfB/JuEcXc5Hh9Dv6OOElaBpUm2X0kZm1d2akD0bWaPRlXiXqW92t8V/k75pfbLSosddl6NoX
PwngzDB4fRKzSo8hfJ039/nBHhhxF9aZF+EDranaJzTtBiF9wshIc94paOL9MB/gsHYABSOGXJOA
64YGeV+EiaLBz/XWqz6BnBaJiA0V+8mgrbayZCfQtqs66QIKq6HWxhxenXTS9CNWUNDkN/GI2dBl
4DqrcbzsRauAMnNUXeJLHh7p4IUHH5d07fT2AcIY5br0exoZnvdQh/fS1STah85baTaiHDP0Tgio
wIAI4Et2H8GaC3rou9EYX1WfCISq1Q9UHGAAzYxb3c5JwB5xnWDncqFowpewFNVagzKDfcDgb+EZ
g3Jpvcm9KJGVhbmvXeib1SeJD4TABsa7hFt85fy+KFun+ixNk93ZtP/oMyNa4/rPjyFSF+JgM/OH
qukG2x7eWqHX2RORGw7ns/Dz4INNOF2p1GaHKo3CD2loGxnSlhcljtrpKNYThcCBbnCXQtjeqiEg
4VZ0pPqEFKDEQIJ5M5PiU6PtsfaKRwF6cUVAjM09URukeUAdmK70Jhn0dRCa/CluQuaSagNBisN1
GoHbMpPqG4Gy6D00Uyk2Oq2iRTfpcWUk/tDioDjUfQcvAfs5u1J9tRGdFI5nnhWteQtT3po6qLLl
2KnaNTHMdCGw0QNK7vHjdbEBfVUMDN8RLk8RptTnMWM7iupqJTtHW7VG5xwGzX9p5zsYSyIHqgQj
BPtuuYWuPp7nr1DYcAviIDoCLz2atHXe+6TaFA1eKIt83Q3zE+fsj6Zb72uQH5ve0vUbOp5trnnt
eZq+XJyR9CXyzi6DE31o00GbQ9m4BxzxrqfuPQ81s2KLKNcq8Ih7MH0CFlxNjs/Ga9vVyqpwjPAx
P+DvWOhSqHhJ+U91YUrW/OqjED40ZrX0190QEoDlMCiCQGiom1/PU3hy10prvhDwUXNyqN7ZDFyL
oWHtMCJGIE/dfJ1CVa/zV0XhKqs+9TsGq6W/dUcKB0me3UtncyzoEmc8lhi/X4Z4rFZpp3xkbUrI
fB1M+Q4yGs5mP6H4gqWY/lrNS7OHR2jzvNdzHzFkIG5nYZHgkcNl5fr+31HhvCObg0fUOTsUA875
RwoXWRMx9w81rpKbNmDA97Nbp7v6KYINcLdc17qpxUsDAmTn9Q4iuml1KVWGVVblJ4eYbWsnvJAY
Ky6Sg+aShjm/g2lnJlCIzAHB5npQM1yVMVVJyN3ck9T6sEDeXlQFfgFj5mpTG3gD4yF8gZeM5GHE
TIwHxt6pqQrxs7LEhqRW4245tYELj3as1TuSCkh19lGbexvEGosENNK2D4piNyJQueAA2uDvdNYd
FrSVbJTorNegUZ0x/GBEVN3rHjS5YXIiFVZqvOjgsIVLBkY+tjm1+fBlJgPMD35K3lfd0PkadZ9+
EhbJStOXrWMV905CXqURKc/tu6pm+Zs6xcTVaXf1qnhrTk78bioIjSEI2X1GuEnSsa+Fo2CisJm8
VC7RFZOWx5i22YjWK8e8Oth4TkNA7fSg5Vm507UBRug4HJoeS7RXcB4ac+T2Lpkvv/pKjUbLJAB+
adUHw56snTmAHUidqVyXfI/YA+MiLQXv0Ny2njqdbW3VJ/8PPEPNsemj9mgWCin2ifGNoCDzWKqG
PCaNDUYjEfdWxayuPLRgcLaB6jAq6lC5TQ9VqH01OjtntdSS4ZAVMS1PzoDzBagnyCq0QQE+a9qs
JHgMd8i7fRLmDLkLG/bQXDGKR2IH2s5qC2OtR7AJcOZdRjUYLvNXJI1tAs5NdMPgEc+LwfygmjTm
mJtkJJa2X0MIFueuabtLWzWfTj3GLwWbFceb+mFFLC+FFV2Bom4skECHwQt+/NJZRj1FvjudTtC7
JOuoT4Di1hnz08oaNpGW09QgWWRRphrp0a3TrcPKa5/M7v1jo9UYY9KvGA3kx3S0WjaYAJY6k6oV
FDzvqNkhprfSZQVP+w+9FvYqNvPxapFPtPX1pEOyyDeDwTUID6cwc0t8XFCE23dXgbCc2aN2mJ8i
eTp6JGPR/qETiaOlf/BRMthkbozJS6HLAg1aL5C6e61sjkVcv0MlGp6t7+J+9fV8axnAnjBqnGoR
d5swTjl/LAsVaeuijFh1Iw8ceRe+5gRWfyEsgMZjoIdHJ5jo2uyjx9oIe3JU0JP8+RSNxPw0anxr
pxd0FXXOuzJorE+nxL+ZWIF66eO0vY9d+82tMSQn1HqbUIvSW14m/sbBEg40gae2rr8E0sjPhUD4
NTQUwyrn4WcbelxVU94bWGT0hLrvAzdDOKOFwZH27ngxpuZOXsh0C6kZmHmDETsY5KOPE/lgAP+h
DH16mv9TNXrGqkW7uQiaxPj14kujK45xWvz5FApsgS5bWUMCIUsWLsunI2v0ScAqTtaIgskX/dpL
HLq2ZUJthk4s0wybyIE+ebp1bd7ZXJfzM/D10ZMGuNMDtLJkvfWdkTuDbtLVS4PvDsoE5BRcoFXu
Nodu1C7jMB6tybQYJubarIOfipq2D9NmYJ0UlXvMkvIw6Jn/UsDwqZxxN5nmcb6GdF+mLl2ggl52
OHawLtakLgjWhXnh9ka2n5TFZjHQ1lrMW2ZQGMaJQw32zWmQGY+tcepDNDrTct0Ew0cRF2TBdb7c
0dIbPnrZbQcjLy+d5z2NPvHOJgX4knJd+ST1oV4MzdBes3IoKeTh8lUhJWvGQGgXFH6yjkka2dWT
59fz+ms8KNFO7TqggGbknFRf44U7UfXVNNoTOKzhtalAZxkE8YFeKJfzQYZGX3nn5E0OdMv7ChoP
/AGAlXmtxchA1WrE9bqpV4mV0Kz4vwedocYyV78aTa2wgdPS4/7djqpIsNrCmcSmTyS6ESh30+If
VSG5z1pjj+MYO9sm6FL1c6Q/tfJNqzuIujKfssMxaqnrkkvLX1gOZDU55n/ofvkUoVm9QAK+mY2P
jJLw5XtQyHaXJ4WOVy3QYdL1D9g3PhDfMfp1B4BtT2+V1xRnyQCHKMNtXejteTRN/Wb6ibyh2vTR
Z1sLl8z7vWSP/ch6rq6x2P/aS6eciMgdsnPTUQoB94BopOnV97rH381ESgDj+x+Szms5biQLol+E
CLiCeW0A7ZtWJEW+IGg08K4AFMzX7wH3ZWJHKzNqg7qVN/OkgTihGelMg9hbtjnlnKErrgAhvKhp
OqK/0Kiv1cKap7PivzPXZEq36vJBZFOzn+LhfkggVDhZeSuHHjd663QhibXHtCJw7WqdpL0C6OGv
1FQuKgkXHsp50KFnAiaKL7WBoYURyjr9LgdcTBuhZRJEodJ8Obn+uicDBoEYhNO/29AvYHKU7PZO
7pK21u/dycyfNEmH82ioP8ze+lMqm2OSeObt98G8uLEWTBv41cLgR35Jv/4Oq21fu0eYyI+IjxMr
n6y62dtdi9eLzSvMQ+Jl/gMfxTF0QF1f/q9U6PB5Hqft6TNzHp2aZRsjxTMJT3mUE/rzklcXOk2v
UJe7G1f3+NFMjPrBmoCk4ktDtdCy4Hcnb7nkFON2eKyalkRLNsnPMs9OzcjOOxspWaht9bIU7fho
rTi2NcA6yqkowvVX+6Es5mM1dsUtV771YEHQFGoFGD6Iv7SyTxcNHNcjPAD3saaPJRZxD96cfJK/
/bhyEB5YIJ1+f9bvD+UL2PkiYefOsUXJKP23z/ps2E+Df5/EPpt2G8WasPidZK9+wJmcBL/G/d/5
KXPIXxh5jcffGbHesS6fqCaL4Kdpwf8v7Zv8/ruMsZfRvtseizuGTx5T7krBUrXob64p3tec1kxh
gHIXCS1bNcnsW4V/MVoxm0e/auuYkzWIUb/5mgWGT1VmTJSI5j3jOncdO+CaT5zS84VFIABNBFpK
JlURViVT6a9lPoW+ccyn/CPuLXmiAAKmTGrFpw69K4hLhBexlb3aTva92Fr+FNeadyXX9zBg0jzP
sptAZWKXRAXe88p+1qA24eMDX/wV6Ie2vf/1Pmo6yPXJsBu8jQzDJMiWOx3rM6dRlZwZewhCOOMj
t6P/KDL1DzEmzoNptt9rYRj3SVp+ATtzd25rpF92vbBf42xk9/5aM3sC2XXJgRQkCkEU1TtDSI6T
DIkX5Y7SwI6CrxuqNjVZa/XZjErd1RjmgkolkAMWNHPxpZxF7PPCeILOi7KXst8ZHHZ/S3pFIdrH
S6yOcLqQf2iYg8oyH0aFR7xOVmjeTfoXM2Th2/e6Z9eBj79ytfScpAHtZCj4D77FW4kG7/DUbmmq
MJvJPVbc7mkSbEW0amsW+T4ZG5uTIp785Vkt00aEIiogzLY+rBWADOD1/N4QTERREnbIUKQolw0W
3Vz3tVZyScs+U6i2B1znj9KREDALF9i8Yudh6uz/wbO9M5JinKH3RqTyAroXI7z35J2GaiiiYdD+
ss/A5+CZx4wsJCgdKqG5p2JF94dQ5+ru+LQJF2zLLE3jpWWmnCfqTqRFP6FZN9GU5eceEk0w1+WP
AZF2WosXqSMOWwjAEcYbCI3Gdzp12F9N80gR0fah7OjnavuCVcgYjaBEOr2dH5CbqFcZXli1/pVz
/QH4oNJyLYIq0JOz3CAB6runydWfH+Ns/E6sqdouGR2XySzkk1Odk/7eAVyyj0uNArnRr0/DuuUM
Ys3neiX+pdoUObyH3ZIeJfY3dJL6rso8ULR/h2mmiStDIAGn5mLLhzowQOfn/Vr+gwLUXvzYpRvZ
y5G0qfkYpT5fHO0JKBOhUINMT91RlDRNXreTWsUi0YcJN2QFrVDJ+OSZ7nhzU26C+IaaYJYsWeaF
DnMf6/2lF35zYFcx7Wjdetl09qtTFW04siVIkIE8y7nUVKDsLA+nR+uj80K1W3YrdCGIp2t1oLUS
YSOOnM5HI1Q8ZfTJ9KFX7wyLlkx8SbNX+aFlpY8qs+Vh1r8bQOm1JpcQ247D1N1kUcEctq4K7jLr
f1cH8RRDdjhZoBkrzWH9C83Ve5J9DrFFap/w+CJ8cdzOY/ezcSo7RG8zA6/jgjgycE398uP3DvDG
AfISfArw7gq9CvzjQMULHnA3gUabAYRNF889O/NxFf5FDj6uktUtTok7v5RlPRxnhym24WjAS9H6
hEhqM/axumXAWKarthrGoSyXf3SRQBRGbyRDESTmRizSVjIEtFIZI4exI+zpVp8SbYbyqdXpno8N
LCKhxodYjCcv3VzjFXk+RVzNTZOWGpDMp3iR1XGi4Z5B/Xom0QJzN68PgzZ2jE5sZkxCRuPaQEH0
gfUajDLgcUI8yGXgFO2tMKdwGWqM5ktfQKcTPDqxVhid9rwALIHDdMq6/twnPJ7aTrQ70u1PA39h
DL08GcxO0lucZUeqRO71xh/PVnXCj4KITmw1J0ffD3SNCdHuvZ/GSCq0uZlnkF510drxik2OvewN
lKlVFz/CS/s96SnAqMiZPKksJEZHWYFOe02kaR398O4zEyDYfL39bmCuAOrBzGI68sEYX2PdoKe7
wHAyaCUV9P6Hp09blCZ7GKuthrIGBZJqbFKM8mHFZ0h7ie8mJfukhX7c6sfvvHVve091mxY7akKr
4ziJcB45WVmU9GN3GVsRlI4bLHXaQcOyiKZV3MiVDe3dysUOxfiZOg8cdnn+uvRYIlVilyfpdNle
suKIRum+4Yx37wXv+YqBZQLUfeUdrw9Om//XzqqMXCfDPEyXKFOZf/I9orJ5p0DIdwcipPnBznWe
36DILtboXp3Cek5jWvPovrvbnBMhG/0x8EWfB8OYWSH2DYsI+Reiz20tm2bvpjRMmMmYXHRGDA6G
FgI/7nnQcmSV0/5QL3xdV/8pTRHs9Om8UEF1I+Db7RA/73lm6QebN8g0V2Mje/+YICW5swHht2fz
X8lSmgYxnJmNVlPhh7EPUZqyhNQY9kmTVRDSZwfw5ldMLfZ290HFG4mhNuxdd7a3VQssINOnlIUN
V9OKvUhNF3UyHfQSlathGxRWBDV3rasRz1Qs/uNEqZ1vuEnQ2XKMaCHODrHXJWh9qLFJvVpQ7Ye7
cuBLENtQ7RPob/Tisj1wtEpxlHCpX6be2JfdBn3Pj3KrHgXJyz66AJTTqDCuMC/hoPGCKsucGyG3
LvlP6/EGxAtje8IDCcSnKfcWyH48Jd6+KtfI7nwHvvhfnV7XVZrGgRMQuDg+tWfKyt6J5927lvMX
HtwrNur23veqS48NhQp2mIcp5AtnxjSYvlNfSKn4WHxZmsiCPmF8tUVxShNHPObqE4C1HspGflZQ
wHdVmuxSMopRm6nveqLiZ7FmzthxW3sYNFYkyBm5TwmTVz9Vy6hxxaP2LAfQPfW4hbbWyTmT5tGR
/au78eUtCB5zfL+WNrD4kp2y7QC7cUDW75DgM0oxqA3L7R9LMWAwI8dhulI5aWVsuQoOWQ6ScmfB
KzqMifZP0PW5T2PjDndivU/oFOUafCSsRHFI8spf+2Kb+rxvc64uNAwS4OTN4go31bLmLcrMENlu
44O9O3xF8YMZnNBYAMyOlQkzB0HPWQAOUSNvLWsEQsNiF4OaCzqa8ijURAlJ5uFUAcQIhjz/wpKF
21fLrnPsf2LnwbXngMf2oeF2RX+tFA/UnqZ2e/0UGUOc54C6r7tvz5VvfPKf2e6XkYGnBGNpShpl
0u0HWQ6hmTGnVcTzcAiSJl2Gj4kJ60CdCwxylgxASQNLTTBx4+zB8aCvxm3bBVC264hVPCV1i8Vb
GVfGHQ55LEHdn3ZNEIWgoc6WeDCK6QLyuvxT18DXGFMxi3ufWJyitPdCOHg/6ZDyqeYWo0kK4oX/
TCzWDbDYaee5deDp19nVcEqTSZyKzx7/Fn6mkc7XvqQHt6fVVwO3xwelRc8HgJxTKXfVapaUQ84S
m441o2zbk7e4P0o27/o0qyhu2RDLcYpMHc/k5I3mcUJZJHk4XIl4xwsiX+w7b8PIQQ5wbwo9f7wp
mlPh42lvQr2adtOHvgVaTYDht/na46nety5DQdowQ5B2fAWo4JCChPqpOvKesEm4p6Zq2s+AQw0O
3CxvzsvCrGUTkWZ6j8wif2pVOexKASY+JZjWxhqfSE2iquple6ctp6w3sNY1JdHymOcis1+adeQl
zIYjc/Cwny7eMWNlun0RbE7zKrP5jPf+o51sSd/SPLAl/tg0oTKevlvX28XkR2dlJqjGKwtXQWtk
PzGL6xpRtw6AL3mt7iYrmmrjEuzkXObfpY4HszE0g3yiR+2vDnVdFOYud9JH26KkcjTvWElk+7VG
8qOSGCEfajM3Jp+5S5H6bt3PuO4FYgYPU7F0TEY6/7G1fJRm8lrWTncyte+0jTQVdpSwR3pfc7LO
Q0hm4jgo9dbS63tABmf0Khe+NISqsRy0sFTk8+Kb5T4jCJNJjm/bhzCmWduHxXPOICaZqEu/vzAD
azZ88anmVKe7FjVyyJeg0jtC9HELFm34s9QKTqprHIlFaHssxu5u5uOAAwL08DwfsC7wDZB0Lut5
cXIGCuezn0Es7rGjkcfuqK9KTUWIaOW7ZBS6c+yG4UTidISMz6OgWR1QL0bUZD4TEtRlWNmxG/O1
hzLEGXzXY2dHvRB7fzC31uWlCQfbvLBJQPgssrACT3aQ+hiMdVEeIe4Hazz86Kn/pDcOFcSNSQxW
Ticr7v4CEkAIs4gKuCb1V/5ysFYC4G7enz3NhU7qe7scMaLAZ4VFXw7Pg+BhatWwgCtr+ABlrz3N
7NAyuBmO+wX73X/XXUxMQ1bRky4G7i5w5ONKioNNt25gCgn3wAGh46KpZaxfknhrg6flgVuQQTco
sebdXM80B9R6cSg0gK55TIEXRQq1hl1LoIoPA9wJZ42s2Bl22Wwk9BvGKWhVIMFLjcKMRcmu1GHi
LbZgZNH34KV7Z4Q0Su7tPDZZufNk0wdAax4aF5tJNznnzLdXRjQ41A0xNDW/JakNUq5KVVTxZE3B
jUT0aIIfN2k1o6n8QOkTg1Z6qGb3Acl/N5SKtUlDoU2eVbAyPOOh56F88NikIw5rUQu3kJf7lkJU
C8QYP3ozDsRSwry3BxGmA2XrHBxePKXQp0D3l11I7gRswGj9tB7axeLhfWflFcxYmBDXcvTElEEd
StNOJJSnK5O47yrpWoPEonhXTkWhv8oyOxIpoBO2LqxgcOAPqBaf467sMaFgAqT2zSiCzMZrPpH+
DYdCflgpAScWovc2ga0D5tIOjzDuDeR70+P7iIM26fq3mqDnnosKDpscwY8gftTjMqbQKzva8Qhp
nYvq6FVsDPkf5P7mz1SEg4GCIzGywmJn+32ygdwH82Tc8Q6uR7V0+BT8F8Hkd5K0I01u/OX246mF
xROxMRbBhBd682yy8ikbjJulJnBD8a8eesKFhtQCX8aPsiw7RAFP9ibM0qk2D9KhN8PA7NOsM5d9
wjPk+Kmeww7SJ5cOLGyka3b9QOFJp5Ez6+2U2+ZQJDzSABAkem1dh76uI0u2/+hUe2wIA/F8YHni
1u94+/JDm63vDc8WXjNn5+TOZmbmbTN7zowk4SMrnzRhrmHGdY6jkGegrS9In+kBGBP3fZeeVOJ5
ews85Ig9+DbQ4bbfEFxBVhmXZYXEl1zwH3pHZ9QoXnO9NZRGWgb9LNGxPwsTEKAzIM3ygBhQTZy7
bB2oMGrr6ZKsiuKR6Tk2Pf+aUjRIv/gSSQqrtPRjca1H6mNWRMi02Md9LilW4TXKrMogZ2Biteah
Znp4vjr7uzDF9Nhqzgv2PuuirepZl38zm8C1i+GKhScWD6lYoWsx7QCSKHmWcsSO/g6TltrZOlVN
mDMFjwSbhf1yN49adSdqHUV06c6jkbsBJp008m0LjSx/k5h9Iybf9FDO3No6bCF7aTMIEsY+AmG7
K8F/Esrl9usmJuCDX7xAJg6GyVs5lqxBwYZqld4/4InD8FU1DV07xTlOlRv5Vb+y054/ZN08+/yX
76YMp5PCCi0FVN30Lw3CS5QcaS3r6Qoch+GPDl3gjlzxkW1lhr0vfclaLBjCHqw91aaAV/CMdvSm
jq2172D0LG1HtajtPDWo0VE3fcF99SKKGBYcwfWl78bjNI7rvZnzjfYFs7Atn1j/kH7zeiozY75i
0sv4SE0vmaS4zt3omLNBpg7cTKgbFQeLa21zLa4HYqEhqjle8cq6lANlnYV7pXXAqGO5X+P51OPo
B7rqdxFawN2a6kbYiuTsjCZOq7oPdadNzpmdYfBal92Ud+/t2L/astwvpcm3o8rHPS0A927SaIwH
y4lnanvos/FvrFLj2GjFF4vc5IzGTGEVNbqNmmxsc6YWrWLMnkfXOWOzhTHm01y4uqAf3sexhm9r
q29R5v9o9uMb449cGOZxB6nfpFTtj183IioxPEd+qf8rJ/MJmbcOuc3N3KVcPN75l4N9el91yRAc
Shs9acX8Hw7Ax2SSrkE3oWSsdq7OYixor0MRasqmC40CnT+XWhxm68hXAFuVnpUH6MfDxe0W2lGo
xGVwEseh9h/ydKJnAtnKcdW8NxMhyHYMFC+5+JIE0HPDpjU7FRYFgsyEtj2uN72iRMUTFrxitPBY
ITVxAWXdo495KFu3OcTzstUoI/R07XiQam1OFBD8xVY3ov/AbTWs70xl2tHKnhe3YFuUz6/Y+35a
m1bBTuBZstFJsoHAuWM+AUq6tS6G/26tjGAZVuyfi7/cLZLYzp3V88aOOFmCtOQ9EpmJSm0RJLem
r3nt7wY2a1gsSSNQXEHbA6Za4mYQmojV75xyOQ4sd3fSGB5j7BGMz14o8rINEIVb8gAX3a0/6b66
um1pY+I1bqMS//UpXVSKs8UZOx9Rk8ob1Lg6BnwPnga5jk0cdIaPubp2PS5E7pRKcr+lDcE7ulw6
0qIDAjvEtEMswyFZ2WiKrL4Kt7xN6k9b09Q1TVp7VDH7NVHR6MSR8O7IPL2JCsOHMZYMFHw/YQmQ
VYxaL7d4cGAgG6X2b7HMV5XC4eb+TcqLhKLXsuA1iCPsLP507DU37pAxRmI+I3ysP6gqPyYl3/wK
p3lzyk3Eva7TxnPebsLsjr0Q2pA3lFfdWD5HvdXPo1d/IsbogBtQi2tjAd9R32GpexG+bh0bmX+Y
tLaHTFdfCsB9gP7Lt6AfX8daoxQhP1h8DXP4MVE9jx7q8Xrx+8HEd5K+oTSagBpBo8QZrAOJPE+9
g/5funQPK2vYzpiLS6zjRhgLt+V91C6u3qk3rZRHvbVjai1UHTk23WuS/B0PySd8Vhpd70Cl9ck+
mnVCQpHzNaBIUrHd0xG0a3rzSv2xEBTn9YXFFnOBCAxlw4QKoRZuLsoi8gMmeZe7fBa72njIx7qM
+q4eI+pybtqQ3o9a821jyucexxTp0ZTCY/dninWChRVH6MJK6y11h/y+o9IuPSamNA+xINbazvkU
FERiw1GoveznnSWVopIS7xhOlefSregTmSwYwFzzR9Rqjp1gLLjlctFBJBmnN6n17/TIF9COLSDo
CxLgVFbPCcziQhkzzYrntoezswqCIMrEy+dYP/0KBo286aMX4xqSVhbO0gcZYZlFKMjnQ/ZjOsVs
4ZAorMZI1jXUFT17A018WYpSHYWZMfDl1M3G5aZ2Fyp78DJ7l7o4kga245dYirvBHXVetVFxn5cF
mk+3xfllwuWX6ri1iT/TPKbGDBwcwoiWnefVeaI/QNtXtgt8pyVEkxvrk9lkD7LSQz7w+WPhTc80
IPFCLK+LGttncqf7ZhnfSTI0Vzylrw4JqtmIb3Md3yo5PycN3iKni59Zb3DxMz+zGf29EMzb6rPr
U/Sp2Kiv419l6FzmSZGWacZtYEj0qPeWeedmfXFtVIeXkwalrfuN45XbLs/r5V8XG6Fu5tZ1xJ0t
Zvlh+Avaec9PrHJAbsqIf2pJZ9eU80r5KzSWQrI1yPS6pAGXos7ff/AS7wZWPlGyxOthrJLvxsu3
mS/9oSeBpoCMqtjR9Pea7blYHZiR644dpNyuc6wyJyGPa9vzzhfVobC482MFBAr7JS28e1JwyBsY
QWP9wTH1Oqgb8yMf/82IAHRv6catHxcOUzcVO8zGX7Ol/ssqLjzWgum0/lmSHmPAhPBZ2s7fHIR2
UoDKniyuD6q0PurU8uDTxSejY80k6OzaSXTYdmEKLPID7YjGgZwiPZox3DwsG1E22RChMVuQWMop
UbdHeiidP1KZuKA9ruNJrYcqQQJOVL63xrlHB570Y1sySq2EcKn/sCGpIyHyJZ1szjn8NFSGAYvw
uBdjyvaOBXahdh3sqJfWv4Ftg29YXzNXy92q9xEDfHk/opGyrlDM+GtyUq2O1IUZiCsX5UIoVaj0
MweGtMTOmwUm9PrVspJXW+Ohlndv8EGJP5kKNAC1vbG2cuBrgPqt0cRv7xlc7tvx7Or5vyGNy3PV
1J/c7F691c1OWGaBHqj+qfe97iARsjPdsAOLfrvQsBGGFM0YitgET3RRzi/TgkfJ/JeK4YfX3Ajd
HDk8z5Luo8XLbM7Ui3HUyZCk3MGnF/CRmrZQS9d9RvlQsLYHVkpQO3uPSiJt/RAuywtL+G8+jyuZ
bddtLFqm9l8+48EZ2jPJnZHnwLZScHp5Qn1791pEZmFyLx67JVIzHzydS5iOGpgKOs9dhxmJR2UJ
5avo7JslGAvskrjliji05477ES8DnLjhI6uTOcIdiAQigI7FM/drxjvAeknu7dn/ctIAAYL0EcE3
bcJeNBwdKmaZqNnXIp94aTszC7M+De0Nw64WblZ+aj+vlF2ePWN+G700o86D0vVcL8OuwsTRKdRz
19n3MR2ikuXWBaknVJi1IsMwcMr1B12f2hskLrZjY7imuKldmjcPXb+C+Td41oi0fMkUygm4pDNm
i52jl+ze5hpEkCCQBep85RIf6My75kxTZpbDaPCVh2dghc1GLONEOwIe1IYDScsQCXzLQQhjkUu7
SHNnWEgFzERzMJjprSDnE1nqy7R8e3PQVSSetgq7BhHeaRduQkb61Dnmgc1uvFcdyYWBkTHTK4Nb
fX+wm0oEhVmw+RdvbToB08PnbVkYm4lMnth7kJtYtySq81xLuwmEV57gWu0GBkUCtwHIwH8jnnh/
eo+5Xfi6W52Mynmm9dPHimEgqjJ89DHxbJYF7VfHFX/J/g66nKLOWyRbXD6ICY8TnQLCg/Kwc2jT
QisOlrjU5gCAkrCLDfz9MZH6WKDPux5z6digrE+rAVRiahYuXwyfQEL443gasElTW/tsGYA1QhYY
Un5Hjxtbv1iPKCM47ZyEi/P4VmGfbERcPMmmPE5iGCPKrpl8Wu80IwBwkfcZ1YBh8UgrDmP50a58
KvPYfE+EVZ39TRvcZBSHnoDjOnU0B+WexYaU+FVr6gh6zQ0oDpEIeLDhVtrHZbcLXThgIa/7yau1
jJilyoJ0ra6qF2bAJnw3SsihA1epoKlQ2tAB07koAw+uS7Q0/E6uy2tAgETwvBNPGllfiopsHkN3
tZNgDdIRygecLVm+kiQd5m96vOejX41tYDds83v7DeMFnk13LG6IN5A2rIYvWdU1wcBirhrQySdH
1rSw1N85CXS983QoBgt4KTytY8ab721bIxwC9Q0fedhZS8fPLmpUO7L8XKQT/k/xOPrZ27T5k23v
cTW1hhAcFWfOI8038aNTWmyyy/XmUBjWz1rQ6NQEOELbgGDdf6U/0UjKX4npYa0uFUSbKqmRhH3t
MwF0Sn+jwwqKWDCpSKRnla0XkcRPugmajyYiduqdxvzvZqhBMYeDMBgg2hjyqc8Qobtn9prNDuf4
jooKuruguYgUDU0mHmZmCg12bvU1wwuIYmjvXIT0Hrputqu0GF2TyEmF1f2wMAML5mR4E5KsJbya
QZnedYxbdhcunyIh/2DAuRhO4tDgAyYM4KF7bECE8bnxzsvYb6CWZefnzWPbpU6o1YzayUBTg0mE
PH/yRk3bM+JQPkqprlQQcEdLD+e5XfebBY7+9hfO4+ZETAoCQ2expvPlZeWJYA0MwUYi5hNdyAe1
LP+4ytGa6PCp5XZC6et89evlQozXiTq1RLbkDqKU6KOKM3ggFXWmTfzO79tuX6j6j9U5N8vy1js5
QXFK/KkI0CBPVZ6CRNeWKmAwGbj9dOdksJ7GtIOU0YpijzNgCIR76ex02eEwjJzass9kF/kqzEUc
edN8tNX0pY+UfmLwbvAwOfdIjsybaAZhNRthxD57va4s2taisvaMwXgnIKoMTm4d15ey1j8mEkHP
8RYRmYsvKkiqe8Bnd7L4nsvpAalCXVsHCQnIPSGpuSRig6iD+ebcAM7ed8K10czTvznYGzaG7xNI
TCy2dI8SYULfMJ3/WKgJBI/03hZzfHBof4RWY7xouX8r8upmWHGLg1PXQnzNjwnBnyzP5MWu0EpL
3XhVEw2dC6iVelD/xqyv9lhDNA4J/lL9O9wZHCkWfmpF/XjBpqfnGb06fISzkku6D7454bt07DZX
o7NaGBYQq8e+icxu+dN7dArVA3NJUXMPiNsyoCbyalYCN46i5KghwEWLUwNrcP0TJylwXpCK8Gep
0QJ326JIekR27AR5BsfefiIIzwmUcX1OSBCU/+zadwOcXB9a0wxhvBp7AcaKC3Hyh+QszvKytDnx
SYvrKiLlJYHkT8IR+wR7qpeyaKDLknpxmqXM2DuzeNuXm3l/YdExpNOj0WjkA3UL40jiu2ereZIg
YtzhULiY0PBefPiF0nbe2tlkF/WwptsWD5qxOYHza85E5TnW3pr/Kwv0X3N81imctDs+znNHKXuh
W8lj4ejoD/elli8HpLirjvFlZ/haG2YYYvcV5WJevaD+ZfSIxs6ZKHO8JzSxi0ejPjaG2JNJcY72
mkQsaOzQqnQEAGuJxHZ2O2Olrp7ObX92tKjJwXO78PnxE07QZJZKqyJTc4swnd1dw6WXzRkWD/UF
43ALyA5N5C/kWhg4D6TgpgQe/ZJR8TWAqWGD7Km13LtniDz9pRP6q4HMCNmS0t+JaVCRHbuSZHv1
HSYjHiF73yfPLw30Zqmax3lQt0ma2NkZH1pEKCzAKa3iqR8m3NrhNyBjzPdDDTBV20IkCPrdzp5d
7agp40OtgZE9T4jvCb8Y5RtNv6kMYLNcVnqmrHLW1F2C5nie9fbJSqqDIknKA0/61L8MD4YxcD21
qHPUlPvOON3hPrlSVO9zdy/gI4AovnVYW3dyUXdaO4pzYtsks53h1pJ927v5g6k9GCKF9qijs1m9
d7SYnXZrqyVcGD2diBswYLHVJcvF8/e/nItGp+vblGnyQMhX7LBk4PKjMbffgn2Qgng7cMVhTYKv
M/OBs+YVVG8KiqwRyXD/i+OqC8XZVbL7RMHzOzL7UJCdi6tZGkKMxgWIHLnVuc7Rs6pkVwtXHbg8
4bJ0sXJWLPsRXf78+kKNmkcXJCHaw5YKX0rqX1Kc9EGCQ5wFPpLe709jOiwuuIC93W++e9OuNt7y
kE98DNeeRB0N2sQV4xfsSQBowbv2hKcQBWHI8yoymWV5RKgq5/nsJ38a6W2Ti/qaQQzZmnfQmXMf
Obf6RzzYJiJbynlZGTL4fSEsMSG5rlgBsb7CicSwXmBrdsb5VmRetGKQOkkcry99TcxubenmFlAr
mpiYZZJCN0ix8r4AUOE+sOpPStVP/gjSzKSh/PdPNkRDykL26ho3FJ2aRUEsU6X1H+V/4mZm8Jyb
/vBLHWBuzkKAJyJK+SUG+R+mZtYznW+9ySaReB0p/RY5LSe/75iTNfMZIv+DmKfl+mtJhVViB78o
uQkLBCUeVrIn61gBSxoQvvH53gOTsO+Js8swhspCVGjJcDoa+CnpOTQDsxPf/8ev0VJo/3EYmTcp
l0mHaZ5kMeEyxNIRtIrvkhXrsJSBqt1SNL//qFdEnnSwDsYoH1Z2Kc+zf+hnls5TXmtHqNsnnRKS
p4YlcEBRBTtMjViwU7u3318/0iCe+pb7KmYyiwk+JEsrDy4zjkJij37JMe4C04iSPFjtAIt+/7ZK
rDFMEyqwJnMmfLio/IUwJ6SwtMBk+kt10xVBTFAc5HE5qJlJSxHmyF9H5ql/dcMMAdODo6xRyyHR
6LVIPJFfJ1X+mfp2IsTq9yTsCOIULiE/vjwWB1hPaE52f3hGvtu9rp/EjIkKG4j/p69PcovZUcsZ
/najVFS7RNQmxgxIoNgRadpdW7kL5uniZuj9HNqEHy5244KnXeY4yAaejxN+OKrexM9cWiTd0HdH
UFZLxalUEhQODaP+txFALu0WYiSAAzdiXXI8oul8Ayx+SPs2u8OliPs0hcfvrGXxNNnefskNOEer
+2z8hij7qruv+bde4spt4hqij7kGri7k1xijEeNWSB9rY7awWfHW5Q7rljkb1r9zzsRXTQ91qtqX
BToVL9Kc3Ir6L7LwdJs2YH5p1jE22PFhntx33bK5wYxzWwXj/xkivVFd23hZHvKOMVuutJKCwbwQ
d+8fpc2w+EtPMlJnxKrX4Kwtq2Rv15itePQ4l2r90fjxaCEtSUCXTxcWjmcXEkCYpn7zajZNGMeq
eTBNmtESveJAGpQLWSbfIu7kVPHYsca2W++oaQmW2W3TbW7JGDVNywMsftYZ5Op/8TCZwk7lpPnN
KHNlBNUvkYXTN7tgV5NXk81CkIEfC+Wgf6I2VecltWbKV9qXX8C6u2Q2vZOWfSfjbuXsch8od+U5
YBnlZellENeIN8uSYn/sc5tg2GQgmSodNfxdjjP3x3yESwMLaMKZuMvAju0p8b225ODOhUutQ+P7
5d42AEIndioDO6GZTVDUuBv+R92ZLceNZVn2V8ryuRCFi3sxtVXmg89Od86DKL7ARIrEPM/4+l5w
RVeFXGqpwqxfOi2NFpRIwTHd4Zy912YAvpH0i2cP9OmiIk1YF0U0cYI2kk98DSdbYhXAOJDUm5c5
L+DOGftuhxI3ZZs8KwVVOh5ralXBbAb2IWUJaV/3s1kXNDmZuxK3c29rxlpPAjba8y3xArKuCbAn
3pJBaTXSuL3StMDdZDMeEyuIGKziMsMpvmkrj07y2F/kyhSLE6uXhZ1LenWf3WkR0YpZjS7vv3/b
1/VXcAf2ddXS9mDznOwSGXxBar6Psb2HQ15tFVXI9ZALcPDAwK/4g03slocTrrqc4yaykIJNmu1D
3XzKg2ZzwnNVCoX9iUg3pCnKiGaax43gfsiMisRKfXEaEDFUgr7Iko1VJ0gHCrY/xFKwSc4dalYY
PPvB/4ZSy9M1uYP68TTZ5qF6M9ugg+QR9cdm/tLqeKCgcYtdVF/TGjkySc/j+//5kjqfbSPXr4s+
v+upJbBe4q+U5b0VPUih03eTjDIW7327aXfsCMjx9JwKt3WDHKHgITBHJe+0rF6XhJ6+ZA1rXMSE
8tLP0/CIhoG/6ChomIjWWPc8NQIJgjOMz6ZxsLrA3Wd26xEvl0bPSWvTqrU0dhaVJShKzBEtSffW
eY78HNrlsdOfh9IL3yHaoOMQlKi/UYPq3ISnRsyoHmC2sHAAkG7zpGkwxJGifKbG29klrppy8Dci
RgWgkBqeGDINAoGFoLIurbKd8Y7GozmKpzhN5WUVPp0GWs9zE0hq9bNdRQQzl7Z7PWeaIo/3Cd8s
zDsDjEUfqzWEXSb9vswuEZXdwqTXVkr6nNxM79SE99JjAbnAAOntMpB+6xM6ofP7m2E2uUXRWOxH
zQ4es9G9G4GwX42lCB/bUFBlsyOA7vNfytkPZzKjN0PJUn1i4G5Mwq0d1OaX+RAX1N5w9U818Gat
AzdaeAJFrU1sSpNUw7aP+vi2LhiMa0VFd2Sm20ejefeNjRb1EAB8f8arJFskItC4PUoEYdldhxVW
eU2gN5hzN6ZMP3yb8Eunc1G206zC6Kc1fJRB6riixebbzcEvlbMp5l4vYyATSWbj2gYNSW7vY0TR
EZXboB2GAMcK2t/66CtYkmF8eRpPND8boNHZCscKCEKNVcgi5UXZnQDt0+hOe+oUbBxaWox2XIav
4AxubUasY4lpcKE3lbPX9bhc970NHQXb+drPq+GyTD5OK5yUeY3tK9wno2/sTZyI+PBtfs9je7zJ
neKpU6ZL/ZbRKFAYAxF8lGsZibuC9J0rx4jUXUTvdbIKokh0NbIs9Q2KNe3eciu6NY308DKMNrXH
0dvzUFbL1vWSZYjBZEXz+EJHUXXdeDl98Rl4Ti/Juf32ERAVauh9umInbb/4NCIOnMV2YF3qorgg
uhTBICrXCytQT6SzJ1sR0ndEGwATD65QgdJ+59ZVtGOKpfAEzIhrOf8SUSs3JMfMIQv5raVhREtj
D2EJwz8+YrRUVfpGaPi6qdv8wa/0SySAFjUgi+9YwC81nPEPWc/eSosUNreiPkZWVl7jemPPwOvA
WDI+4/GGwzafk42rqu00NmvY3TdUC8SxyK1Vb+jV8cSNac3iT6TPNySZNCJ9ocgmXSY9KmY6/LRv
zJLKXkE0TaDealoCvFbrE+Q3piMkG6luO78AW5CaBC0jRUmCYnnCyIguUjd+F6B6RemH1v0DoAhv
B//Rm8EW1zSYisq8Pn0UQZG92Hb41hhWPW0dtBhzKSehPqv18XMb0LtN6/oaF4557/aPkA62UxIF
X/wk74jVFtQnQ8vdxDr9FPg12xMmte3CdNPG8iZvi/HFnmMHBP7IEgM2MNRotsv/uWXBPtNhAM3p
m9uDvT8BjE+jvhmwVi59ey9QIuGlDEHxlDCPwQUCeKxZTp72bUVnGEvEEgjH550aYip/XSdhvp2D
IzA/hB86SL8c/f9mSFnSovGTO1zIKNvnzIHO69U+Isx4BZQa+WHZDOvOohndnbgDIkr2fQxFEc1Z
uK6VG7EvYYlszV5jSAM0NMrhtdYRtWSxsSQ0iSiczINy8u0/NZwh1F+qlchL80k6hMK4UWjuUDiY
T50T0Hc1spestmNy5WMeVWjPizaz5ErMCEwTw9LBC8u3QeF9OtEmxwodiz428H9zx74f68ZdVdUH
uYxYUud4d6swaBOCqF1Seuxp4nRoaTH6bZxURXvN8x5MiEPXFWNPOafFIEflRzvqLnmvu99SqLg+
LNERg4SY1iOb1N+RFSJyLVY6vYeS6LQlKBxb3xM5ok0NEtN+EHeZp6ikxuVrUY4abXi4HCY4zUXF
lHMaK0+jJqNnkbUGLeEDGLV8yUaQ9LceypSTUzg4fapEBAdEvf6qKQBlmzaspF6TLqwrY6cL/6Oj
bLxJxpTm6inZpyeje0h3LnKe7ehax7Bowoe0ObKiL54blbL+qazwASCI/W3cUTwA8282s9UjnPx6
4+SuWvLaklLs1NlFoWW8Tpa8V+BQyoZcLDuo3nBlHoVOrzzEyH3de84HpjODQpz1kUEqvKmt7tMU
qnYDhZHSgKe8h5yYzy6wthNCliXK6PY6b7TdAEYPADidUHpHOD2TEO61z4YsDTyk2i0ouXkBrzXE
kZwGFV93mC3MZsWrO135xkQjkZGst3m6u2Akq5lF1WhhejYDKr5ZZu07BDJH5Q4vPoF3B9ucnANj
ZAwBhp5Xwhh7XzCeeenUP9QGm1QnUU8MW9HXMGlvVZo6aEP8Czpr46qgqr8bC1FdOTy2i7iidUZa
r706zfZzk5sy23g8feaxuc+cobgRVUltWrAuOKWcSNj3+6nR96fJzJzt05UizDshtcwgpmXOIDn9
6Vj6n0mL6cA7uj0XxHbWoV/d5aI3uMuOe0Em761KjF05x1qVhXFb9xomAKu7CI0ZiTAdQZa0a9Sn
6cPojROgCFZQCds/c4aLQDgiMP70CENcvBPQWS94YdBFTS1rdEnuiql31e1//0WceOaORDXKkmVw
480lhTHxPpCLmRsM12+UV+Wm6nMzIdcEJqWJU3dpp45zwZbyS4fchtY4Y5cmY6KqCg+137yqCDLn
wgrBLvQC3GsW3eOHa+DN+M5sFmM4mYOliX2lDYaxlQJyVy0zPdkHQ02mXJt4l62LvKh04uKm8WnJ
GkwazXIoarnC/fmMthLENJbtpSnLjwkBwj5BG8i85Tvs5ILVKQ4ldTW6v2RV7acIayTzo781iQe4
LLKOZQ7dDCwJkNILL0AuN2z0fBh3WknE28xquw6q9PobkthU7qYNYkLWAMHOG+i4ojQI5wcl00w2
hrYTzG4FNtagruiqRGQoleWjFY8RRTgqIpqILrgw0ChavKynPxq99tGETrM0U0E+l80OuXbDl7LL
tkmafGppcV5ptfkSW9QFi4hxPxP3aAP7R7MDEJe3M1H0NJBQsr5KG6rCem5aD3GkX4YBXP8mM6GA
p326/3eWsIbfD0gwLXHveHfBQM/pyjJfJ4dizTJGclfiItsaZcXkcxN7V67zKLRH23iq5FOtHlCo
LCrDWtg475VEVM2ax5DaivGWFJnlRSZ2hARLECvNtsl2TrNq6xLP+stY39bt7Vzo/XfdCDKbUpPJ
ykJd5yYudy25EIRKUOf1nwbfpO4xrUpWXAM+xhD+KOLt8gPKUDiFe4Q1O4rdL7o7C2YrMgDqEdhm
6SwCSZmjJ2SplPUTWZP0QQPMg4jTb+pG3aPbXOPOYuaJjPt+cF8Lw1pnOVyhKS+0ZeybN3XRHA1A
ItTw+RQq2iV4Rf28A41nm+SkO+UbCqVHsgm5u3MekpOZe2lH2PINhV437u+Ctlm4OlN+5FX3bCph
H9E1xh3duPlDjeMCHFmMf6Sh6DKuNazayJ17L8bVHpBTBClVOHQ2S0kHayIXQaVi7QtE7Sg3NamT
MuZw+0gR3WXVb7JUjfMsVUM3pdAFzVElLCHOY2uzqizcZohKqtr5qqfcdTXOX2LnJq5Z7pdqLGhe
8cUWBV8s+89vT3/mNyRf6i4ymAod/CXV2wvpl0AOtCwh0UHqWI9MU95++1Kwus17tj3/+Lf/+Nd/
/sfb8L/89/zmG2m2/td/8v1bXoxVSLHw7Nt/PeQp/z/9zn/9zPe/8a/L8I2OXP7R/PKntu/51Zf0
vT7/ofnT/Ne/zNH//HSrL82X775ZnzLDb9v3arx7r9ukOX0KzmP+yf/pX/7b+/8kedyYc3G4UN+u
0/zv//l78wn88x/37dcv2V+Tx08//y15XDp/OMoiK5zNjO2Yp7vev9fNP/9hiD/mFFsU3q4wTNe2
gP3+mTxuGH8QU64L9AxS0U6aI4fn3Orgn/9w/uBbaRE5YAr8M45t/p3k8bN0Z/4lW0jTOGWUuErY
Z5mqil6RPmrozK2y2yFbYpHn3f7lUvz5yPw1O/wMWXw6hKKOZgvS1VFpnh3CdFxNGhULKPo4PZ0/
BFnaomJwuG1qEq6WvUJb8Zsk3DlU5S+Y5PmYpP+wxCUgR+nCOsMkt0ngVgmIeyRK3SYcWGU6OJlw
nGeDuU6N34Qk/eQMDVjMOGRsaZrGfB//moYDfCZVbogHaOgpdc4A6eJTbaeXEVyMv30tORKEBNPW
0eXIs/zjsg/Zw4cemM7yEiNmHcYbH1CMgYLt1wf6yQVEWQ25xzWVpUim//6UCAVh0A54LlSZ3WfS
fk2wNBhuTEVPR/zXXf76cPMz8N39oiagcGbbui7JyHHOruBU+apsCXSif3Ar1LCxk3lx4C51NPpl
rjZu+JtcnrNUHmkoi5ata/ES2ZymfvaAjGEyUfHDN9sWaufZn9BSr8LfPoY/npalz68+ZA7dkI44
u4pFTptZFImNIf2xhQpjpayxQqs6ul1DbvGj67//+jr+cNuUBWZOn0cNZRJpdXZaOqMk0JPaYirt
Vo68rVi2R2FP5TFeEbHwm4fkh8GDqCXOTydzCx8G33z/kOBHrUuYTiaC/JhUGkReADt/fULn+WPz
jSJoVDBuwumZY62/P4YTIMCN6T0tLGil4FuOpUC+zE7oUzIVd2nfHmg70ZVW+hacLQ59wHDiAfYa
IcjldaLyW6RtK7uarUvTKk6ef/35fnj154/nODxHhmIAt88+njaQ9Rr4XAK/ohnUwjJDs8yotjOk
+E3010/urSV0ks0Y90/BW99fCYxmbpjbcBACILHIcGgvOuyj8ruw9rFCa9tfn9nPbq5gkBF84SY7
Z4+SDOqO19XhzBTs0YSB2+h+8/z8ePF49yxivR1pMqEZZ4cotDYGGB3A1TLg8NjGMQrbhywZ9y76
jV+fzelV+36EmY+lKDVIibvNPTtWmVTs45qQtrc2omw3k/cUaOlSCwEw1zHRaV03PHYgERaBkb1b
+DE2v/kEczLb+SewTSL8TMKfFPf/+/tHamaYGAVuPkBlT1NtvPklNGRZEuptptE7JbiLya/umRRf
EBDhxYzy5O7Xn+HH8cie0/wM5ejzWyvnv/9LOlquhIrrgQvOenOWpRugT51HkuuuYjo2hOF5K8to
n3590B+HWts2XEiuJlw9ZZ/fZSCi2AmFIuk21B9tX/uA1nnVlX2x+PVxfnw/bJtZUfCGWEz/51OW
ClzTaxteRZV/HQ1tgfIXYNtzarDWzovfvIziJ3eTZRvreVtA+5by7HkSQRsnhR7DUM2QhwJ6eZ0E
7B/VITru6uidWPdtoUfo+tWzm8lLxxG7v3++XFGdQcFxjR+mMEuL26GaW/vEba7NoHw1jKDFAIuD
w1PWpwyY5urXR/zJ+8pDYyjX1i3GBftsOkO6YGiWYNIkzk4sCqJFbdB+etu/RYVX/+Z2/uwKw56c
8xwxczqsD75/WLMpArLS9IC54s0oDwqJPoZQeW/gTsauCBllWDeUn9rYeUwC4+HX5/qTp9ZR/M8k
eJPX5XyBQDGMSp/u8NQGr4VVLWV2z6jymwHwpwehO2u4QjB/nL+P0teFiJnGF7Ugmqz84rMKyUhU
+vunwkvPtOGSdgpe4fsLqREN1PQ6PXXPvRmdg5m+597vBrf53/h+cEP3x2bG4oLR2hFnNwunTJUR
gsbNEvHRaEHRWCQZd9YXzbwkcXChRDusKllt4D3+5kH5cVDj0MpyhYUIXTju2emRukRNIIOq1YyY
ljWEcNPXFrVXUH4lXW3ZDh+/vpxniag8/xyPPGAgLgwzuns2iDpjp2qIigyiLKx6DUaO9LadeK21
7MIJcapa+Fjt8u7XR/3J68CQzUZQIBDV5zn5+7uYC9nHXtnZC/DeBF73TwYugnYOlNecDW6tReXl
r0YaXiDGOkCm/c2A9+OjyuEZV6Vrzmu98/fBaxN/1NiWLIbosUGoX/uvAX77X5/kzy4tYzi1EWUy
QZ6/D1aR+WZW8BSZ1UVv+CuHfvkYfTXQGqUJ/h8i7Y3pdy/hT54fjjdvdriy0hJn9xMKqU1UGxyT
InPQHTfozC4IHFlWEbHkiLOm0P7NC/mTxYhLHX2egC2pW6wHvr+XdZLQE5oXtQ111BI9fmw3jxVR
VrGXrJPeBSTgLiHuwjnpfjOGzy/i9y+qa1NzYGDlfB1O/PtD04fwTHpEDKWpeZOGJWWwlMTsX9/H
nx7EBeaDcIH6xflUbPmp11bz7ipMS1TzgBGDuL769TF+fCDZbRPm7NrK4LXXz94HsCrUWW0mYCp3
FtCbSCL67k0NbKwM//YSZj4WjwjSN8qDcp4Y/7puwkKWlvNF63p0pTBW6KuQtXHrN2Hk/+ba/biM
4YzYmEqDaZ1H8uy83MjPpPAhWppmeGtO6k738d2G7rTNvPaD0MjhNy/d6QE/fyT+esSzhWkzeMXY
5YW1wNASr2PGvXJRF6Rq+T7dhCYPG9bLkAmz1ps2GkLxL1oBLEEk2E4CoyOhnnTLPQXh5hL22cia
2pEPnaaFBDl14u3Xt/1n7w7FfmGaLPWY086Xkzna8sop4UXAx/6KT3IzBLNsKnDfQje8EDH6UeQo
Ad6D4sazk0+/PjzSlrMXaK4tKRYFLqUeiwnn/GrpkS2zUZ+z8GgTg/axnQwrHevRdp/GoeZ/jLi0
PPznVey1nzHQ2S6uCFwDB7IzUnEthJ87zpIlulC0++KMCdMB5/YxldIIURPXuokeTrRIMx9HIduq
WAWQXyNkLUGrIHkO/I/UJO5pD1PV9Fwf7lhk1l2d4ShoOxxYQLIyq3lpxigZxzVa81T/bCetSgYc
ZaXMn4Sohumq69O4KvdZFptp+WwEdUkyhz0No8q3SVNVDWA2GfiORVVdALBd+EUyCVqL1JyLbM3W
EGos5oY4Mt9LuxlRZA0uho5NFRTE66EzK0ryIjssuz5Jgvkgxm4jCj8uNlXXtCPBjX0gQmoVqeGm
A5TyucuP2LHHY1jl7Rw34aCBE6shzov2M1rJQr01YR/Zt5AsYhfnZRQKRJplZYzTdRy1k3xtjAzI
A7JNOn6LETFpf1NEQ+e6pF6lFoKFKkB38NrhHcSMrFmmkeB6LkFVfO2oOA1XDV0+A5u3X/IXpaQZ
t4rYOrG28IapBATW+S4mAjw2PoF5OTYPBI81neatPyajh1wzBeDkLQdZG+RfT5pq8MN1tjVdezml
SWsJc9kbj8T4OGJPVEWYPM2ys5DKlwwlbKyIDE6NPBm4peYn0hdyTMs6aWrFfYmR3p2usmkKZqtp
oWz7RSIkIetxao1oqhdIW2tyBk02vCV9Q2E2wyuimSHdKPJJrBUKvQIfEpZZu32zcB5UD21XQatY
NY3LA7FIrZRGZAZRMFHo1WI/PVShXctDThYRQUBOaI6bLsYofGWxZqgvsdmrfk/7nxYb8i0nDjOu
VJ67T2VR0dR2uhZJoke7wrjuBPyFbUm0ao1eJmpSDOWehF7gS5DOul7G2o3ve1WZ7JHj5/2XkQ9S
X1qT3+EmQs5NGzmlc5OABYZdCEAvN99x/4MwR6RcNdNHYo4FnprMb2knsh6GlURz6J06fOg9d0Zb
J696NqX8iK5EgferTWxreNegFdKTJlzUgZwLZmc98oTShyn9qLki8BPdXqt67lCeBQcnp8VDy6hp
hkIirhvx4mIbUuZKyhwheSNxqaNsJEzA1YUWIjbuNcSqiwJNb/pZQ84RtHihEgufGjC5htoHhMs0
c161WmWlv+8z05GhA5qGylM3lUu3dOt6vLfKJmC3dNBrfGekv6SFXwbLlEkJ+w3kwpzhMG3TuvhU
luSW3LZuWjkvSVdXsbPUnAbS0YRU1jp65DiAaFX5KA6k56RkPFeR5ZQXjNq+uxvtvoWgFfSmvyk0
9mhPReXgfArR9u0RPTThDcZ5Y0R52NU9ErYgiCs4YnZiBWSLiHScd+FBmInpU6WbuvPB2nZ0SHVw
DBvTZWHVQnzAgi4HxkSKeMBA4IiyazerIVSbLM9tatsmTILgwQCwh3iKhAs6gODYtIUolCu/Gq7W
4lxNRwfAToeMJ/9EoZCOIs4Uyw0fRAJXLr/MvcgyvB0rPSd9t6IYb+taxUHYIYdTXn/X+dKsrqJ6
FOEtAfXZeMFpJxBQvAFcAGItXZNbXj+tu07xhHkXZAcTckJLtMyo90fka3XfKlb/r1tt/x810ebl
/P+9h7ZoK1yk4V+7aPMv/NlE02miUUZyqCTN+y/FqunPJprzB5VDyVxHpZhVrcOe4s8mmmb8QZVC
mC5dDEF+lK0zV//ZRdPUH5TKKRdZjmXYlFEs9++00diafF8QYiWts/vlg/BP2TZF2rM1Ih+AFW9b
PGXOFyeOXnVZIhmS6hKQ221eu5ApTf95apJ7Y4y9XWeubb++Y6U3PhL2ANnSuiNUSxKsDDtV8iIT
5SpBmbRFjCwXxMhiHPJXN+9XNhHnU5yjcA+rV1YUewZrWNkDEbdpTNZ7sc0MDTxN6sSLPJ+YktE4
E2Q64k62n4Yiv/abAr4IcTkTqRZixHYSycFYoDw9EBJXw5Xs0WaaQi0pyWfrWo4Pwp2udbrx+Iva
+ODv9NrC++Z1W0Zahcm8OTQARxclAMY4nrZ1F4GUKESyaTuBz9xtt5psy4ssFE/GIDexZT/gigYW
QWYO0iVSsLMJiWXdr3TCZTrHOuAjB9ku7vW+PqhA6lilh11io04ZsKDaTfk1juWT6NtdY+qgHBQE
Q2QrptsEc289XECqYkTF29hblkaNF1mzbvTHJGh7wsJIy7XSpdvW4hPVjEs7T4AaQGC+rONObUi6
MK87hdpv9pjBhUJjES2NJHPvqAygF8z1lAIjgIpZPTkK+yOK9GLLI/KZKf3g0M9aW0nyOFb+kToW
J2wYxcKdkYOBSyoDORBfi69V4ZnbAWsIo+5dwEnvWt1FVJOVYhGkNGPNol7abV0skqgaN6nu7y2k
2PvCkBdTYBHY5NPt0EL/oi6bndeQjwLnGUAidu5ivAIzPYCB1Gh+hosAyPAyDPWJnlpAcJipLwPw
xJAIH2xhfxW2cdPXWgj+fPwA8t/C2BqeyajiJ6BwkzFADPk78JsLdxd5qPhkVB9DK3nUwuA18KOr
fuKZAt2z9iz6XcnkZyuaUS88STVl7TwBdDqQBNsccZreBkPUbt2i48Nn0dZFSrVokA56HrvgNL+W
Lrj3HGpgM2PqV/oHbPLHMIg/E/G0Qooa8JOs/Nie4BFvse8aVb/tcfMvvMa5MNFVj5QJNn6HGWy0
9nEfb2Be3BCzPWzM2gfSEB2yEUY1NIRL0iXrvT1d9Vpa7H2LLp1mu1eqcz6DuLgL8FYyXY1wG4z1
EL1hyB+X+Juf4Mdl5HhDtxsw2tWWzHbeEL26KFOqMLoJY+hvWCTwtaxzV9PXQOH1HR7yyzhIbqtI
Wcu+nsTSKdw33B7NVU6XxdO1+itrN7CH+l1J4wlmSvaRNJ2OwXl6SFC3rPKUcoFZ1S9xnrPtcOp2
QcuvXeQWHI40hQBGDsnSHgB/u50CgM7ybonEmMjRWPuUpjyGXdVgO8ftryEmAwDfswT2483gpZ8K
m3FgQD+2GKuruk1nEHP1UkTabfzhDAoiZoL+BkGBhN1pkVYnJYmGKtxGZgNaU36evIvKMVs6m8Eh
COGoEmnFOznux6kOLyP40ir6GGAd0/Nh5Tz4n2q2betcu/fwWa+MxMqwqahtZuHAaDoal+HsWldy
4xjVgRW2dy96pD1odIq2WmfwHjKoactSPjcgEmE4sSGy3JZcUttn31OuVZ0j9rerx8G6tLFJgxm4
sYgZX0YRqzFWqWu3LRg/HNfC1UjcqGVCws9ruJysJhgBiuKxg8SNuRVNZ9R2S9XaCLzKFkv9hKyz
T/Gs+t06FEAxTBFkOGgkMQXe1guGQ4mlZFXqwHhsX0Dl6fSdSlDrG9DShgKZp3I+Ik9DzIZrxITj
AVDpIpTY4aew37Z5h8WD9GUMkk/uQLir1G/iyd8ib2Adk797uJPRC6NjU/FLONZHq4LYBzOcUCNk
ZGQvLpA8mBgfHaJUCJPglSg+qxFnhmQBuvMr9ISYvC7lmD3XjrYfWS+z/44X2rayMI4Sa/hQENXR
6OVHkGrFvbAq+HQXARFl2xyv6AykuB10KOBBT8C6+hKleDgaqHxb1VpXCsLpAp1ukC+NzCaZc8BP
KMtjJqMjYB92HlazwyS3FoP7Edc5+7EyB1WJYG/oWV+T0pVo+lVUMaF0aficdk4FdBwjspQvgyVu
GWn2jeFHiyTdkF4SLkpTaVdtGpAxkCbXWpJgfhbeF9leWKX+LPXqKSgxn8sICPTgfQlHnM0EW8RL
kULvjS0fcKs6hl33MgSI3aKxG1doEJZBBfDYNT6MipoWMi+fekmxHebEDrYS0US03dQ4W2tM7+xA
uwYQAx+o6VOu7xN27IhRPnT2JXa+BcbAT/QqH4zE8HemSSId/oTUA/bRA3SK9Ecfg+hyJJkJQXS6
U86+0IT7qLvX6IFAzJdTvzMn41BiYG16k1AO2ImazrsDVjujeLHUuhaU1JSFy9y4zrzoZUpIjzcM
EEUkNmMu09Vaj8qOPKuMBDiDBbMCBwzpMB72QhHmbq+kRfzQTHUVfWZR6wLwGOOkEiNIWiLZP2HB
dI6GGWu7cd7fxJO673LPWJZQP495niNA9L21rpzk2Uq+9KC4M7u29lUJ0N1Q45WWwk2GRLXFDQAJ
aiIMWs8g6wzj2o2LrYA+vGwybp/ovZ3e6RuQ2CO0Rv/BnVIQFvpjM0BdMqfsOrZGIDv5XFS5xn0K
BQI5H/PZU+9Ah81jXGjO9GyW4TO50V/NkdlDkbOhhZQPMyUXbCTTYMKOEIQbR/rOTp+Cj84Aa9Y6
7LwpK3SwPIGiDv6zloQwQ+J39l+AwL3xcmjN57E0q+3YG7sYLxMTnrNJ+sHacnUObqslyygBRog8
WEDMksmxhka6gPJ6y6L10k2Kfe4SRA7IBHhYtvUzfyv1lk1Pskac5a0iQ+9X0K1Xhdnn29iyYFUO
3E5BpLnHc4Y8ErNG7eV4z3nQmtJ4FAX7eKfcTCK6H3hMR/J+U2K4AcUSk7DrWjHvdZ34XpDOMVr4
CvD725jP8c2n1njZglWlxFBvDJizgYG4Y6gS/RC8+hSEIFJW1b71qSKQLILkCaloNIDtQQSyj92A
OVeLFuiuHj1iW5cyjIk2yMcDDJj9TCdk75V+ccb2JhJzDMKAmrUPWpZFE+mrdZmB44oVd0bXyOVV
uDRl8NISKRP6JAA1E90lEbifg3CZDjRf2RfzLgqUu+Qmj6Jd+W6or2kLEjtC4lMWQg4MEENujYk8
M0oHbTiUh6YO74lmjcisgvthhlTbIe6uwVKLBXJ7gkxM/V2PQawn1a0DCZR1G8kUXJOV5cuYtSmT
bcM0sIpsMYvqPe2SSBQdrG69sHJ5C7BlX+NgXOYFm17daO613H1tZMELZWhbHVopnjR4QM5Bn/Bd
lwXzSEzQ9rKNJBMTaSCDIMYR0+QbLaa1j2gVsOKj5dTvvjH2OxG1D4UUBzOu7hOzuo/q/BE2CLwM
8AwkbFr3aV4WG8G6Bncn4Q2WjZC+9uc5n+DjdNu0Vr60DKRCpd4dQ8O7MKnSFH3y2aBIszQLRy0x
yR8ghm40xrNjNLpA+A2/3GpW+5VhSIP51LwFXUjiYkd+YlRfzdGAGAGI1NBJnYA6k+xil+A+3f/s
uiQhW61xpMVcLwhMrnZhK/F3OdWNF6hsw0KbIBsr2NS6SteaWxByl39qKtJvNT3J91TtjoVy7lXk
XPZm38MgncB2wLUHFZKtC0ligNa+MkRcYWQgMAEJBZpZ9UZM70r0w3PqmiT72gQTIXRnTd9tpGLo
Q99z2+fJC3XUK0/IZhvSAMRpHVx7yWtrhhsDRuFSGGN7aVz4OoY097qLywMrjc9aB39Ghc2dgT+G
YmzTreVUBtAiD8DawWjFFAhU116jl28Xg4bTQk00K8MBk0P5xWlFgejiKsi7B7ArlFbLZMlIjk9Y
EYcDIo4FVv3VnVHeBJtbm8EA6hINX7QcknCv24ccA9NNhRBb70hC4HX1V1ge1lZdI9tPyMK0gA2I
nq6anjUtE5XzEOst99Ei/2f6ELL1Nj5iwpzUPgj8Gl4n0P010soV88eqSVoAW7KEa4vcqiLoTr4T
ASIXOSrLpVWFj0bOW5nNNNYouMYUD1fUJppnNJcuL0xtiHUC8ncdRP1Ox0S2IT/1Qi8Y8ju0S1Tv
oTrDGfen7Ap/OyBKPNEx2d52NoKwqaZ1Yk2Euvkji7QpuqryaoKfNTTUjJdiqGHTTmW8HLp0P8Jm
xupykQhm6Rk9klt3DrChdTHaD6XJO9abLBCwPepUVlsKuJgrl4Gt3qtQkhrjDgsnDNqj3YpjFD1S
/qqXmameNInZMrMNdPJ2C/OowrLEIGa2yW1PtRckL3HsuGc6iByMe+RgprFqwOCXxOYkWFywnPcU
oMhpbCG0tuKAd/3ejMoX1dX3Qz9dBzLYe1Jk63jUQRslRKuaXsAd9TC8WMahiao97QJMLkFhQJ4K
nx0sfJiyltzdHmO1c0O9OF1OkX6j286FUpaxrGJFyAYRtph6lx43Zl3ZuVzVo3sThFd22YOzdwIg
wcyOk1Hy1CUr1yWUVjbPPik8IQkDZeGgDQ4rUoG6sN2BVe39fh8kw03cdzd2gKHEMR5TnEPU5j7+
N3fntRw3snTrJ8IOeHPb3rCbThQl3iBkRvDe4+nPhwJFUJzZ/5wT8V+dmwpUVlahRXUDVZkr10pU
inSzR5MfNkLwRykhgIZY4SpL+YaUpnbsC29nD3wVU6O+NVR+h5DdkXly3eGFZIq4OzotaNEHT3kY
/JQmcYEwASvkUVS3osiR7My9B9tXBpVqDg5VkvONFSXGISZ82bYy1RGjpW97S4V0OyR7LJ+iPGOn
aHr8deCPKQzUQiEOXVdF++Q5eU1RQHGRK/tbAMvgzky+yIYPG/VToUHm0IbBrRI3u9AgnKNGcc/v
U/Puip40XIEaouuFCQep9GgX5g/2PQcIIb5CVdHuMmOQ1yM4rC1vfQQrR0c+jU4CG6FL1QIVGmtf
R6M3gfzc11cqoVZkaPmWPIA4ulGollq1kbUzlfIcd4RBtTLYl52Wbm214FSXo5iiRCgTWOE9ygM7
PsYF+cJroVbHwg+vYU3VcsjGUK9+li2EIf5AbWum3FLeeg8FTArLTvxCCfpPg322/M2EAAOFHPPB
G01KoPtPCezt3vBTC52fTZLLq7GnLLJH3YdaVEk196ROflHdfut1RKbbOAef091aNru/MvqUkMTp
6mrn6NVTXsdfOrM4t2V0T+HCr7KufgbkaqEDPbRyrG7FCv5LFalfbG38pQXmrsw0xDLL6nMYRhQs
dbuxoQTFc2DeLLxrAGn2Ohh/1Indr0PDv6YytGV8BElGejoKr20avygD52Ti6O66eKxQ7rAcY+Lc
IPzQr6uIUFUOGrwywzvPhKXYzTjTKMkXgs2QcfUE+aUrwehPgYk0GNCdx7Q17luSIrnhv7QRot6k
43rYrwgaKdWT4uXntovvycFBa2l69UZrTLYje3B2d8lYbOJo+CTx8PXLX5SAXm0SVm2OWG1LJCVv
XwwVwgaDXBQYtge1aD9N/wrJRQd32txVubIay/ZS1ck9siQru+pPqUt8xbQ/F+MPneN23VdPTk2u
IIn5qWr8V8B0czuq2dFLKaxhZ/hC9RK/bBcOGP++Ia2lKt43NzK37ciflQKoh+nfWwLNhyX+mkTR
C0dgWOtUTth+7nyLA3IBHvWDPRzIrsr/kRwdEsgYSEERIILx5UQ0ix8cGUlfkm+bWnqmYnWIi7Nu
wh7hcpCBXpOHWmF8c406pkqVmuPWhU3SyW57flm+7199H/CyDpy9rJTPngprFgqE1XqAb7XqtXu9
I/Fbd/nnOOY/yiqp5apMaJqS7+okT9wHV9eqlLXpQV3qZDeySgHW0H6v+pR9GXIh63EozzKPZKpJ
4Ei1jAhyGH/rSbCnJdfCie9bp/qJAEuDciF5nQFFtbHn6T7Vj6LlkK79vANt20PgWlQrOZ9KupJi
Y0T8IqAE43i2i/r2k55WKG8Fp/HbYPJmVqGpzygubmX5V5+lPyIoq1ejDVlfp4IIhzj4mur8oQst
fKzD8VqEBm8j/hJt7nM45FlcdET6XALFBW+LzO+UNdwrJz2TIJSLvzlm+tf034cW7vcO0ZpVHnkn
ajL2ZcVOwOqLl5oYpBt4FBV69ecmLCmgzuVnJBiQpuTcmve3fBV79rjqQ0eiZGzHmzoflQOIgBcX
vkzkDC9AjL7wbOrReotrZBOyAXIVOTkXjW29OBvXi24acva3/NRgPp8+Z9PskUTmu5Zww0JrrjFw
xbjvflFqz8asR1hAAldnoHishw/FBC00iizfqxVMdhJsaRIhmHXh6CaRITZAeW5+LloY6SSzfx6M
8BXV+b+dc/n/rrxJI2ny3zMz62/pt5/f/kjM4D8nZpDf+I+pOmRSpqID0BITgH/OzEiKTo7kNRdj
a/+hEAdFEeqgQBmDH31LxejKf6YsMSQX4LMBEf4/1TOR35kSLQuchRorXQGlA2rT0MA78qEYfwfW
Sahqy1Pd9p4lxDZWFNi2ULA9CbYzZNyWzu8RQXxGJ9IU/0kuU+2JWPvs1kfqlqrtAlRtnN2RS9hQ
5pxk6xLFPJRoYJcWiug1HCpiVPTYKVAirGTvPXgPzB5iULh1GiGLxFSDeQ1xB7QgSd3uclOyzn0L
VjOHXxHZiCj/fUnoah/An3tki9+XnDV7a91KngypmasfWoeTRRuqUPZnLmkGAyb5Qy36rXQNyR/f
w3hanqFGJso3se17pKyeu9x19oNRlFvBmxF4ubWG0DM+iVFoTR4I8CgA0uFuTFvffoQwhF2Pn8VH
L1EsNOC95EgqJZlHYUN1oYy9iDHh72SEO3IeW6dOr+1HO+B+YHucdVJb8e0Q5jutlJAxgWrkJJVF
BTue6EPk+PdLMVQqXXkSV0Mw6cuJ/nxJ+rc8OWIVcSlWjaCbX0OyCd8ygX6qhkd5VamZfldMzQD5
xDXPKDZvUXkWzQQhArtiIZYEUWgexM7R8GyfaEAA4242VDuISsJ7JVKyjTGk/VPmgInmXg20NZzL
qd7/yyYzENWkukFpeHulgRTGpCTfKpXyHg2d6kYu+1vRo5qyuueEUQqT9+alOVCFaEz8YHqbqKu1
dlOMQ31VUKPZylWR3GSqHV4GYNWbauzaLwoMvIJuIkI+ll1L8ry4FpNrCuJw4xdu+8XTgktqxdbP
UnUewtSOrpo63uXwd1zMzi4vqsF2tUQdRfQWe5VBNbrJpVVnjsHsKo8Qg6+ITlcX4Qfy6FefovHU
dw4DLbQ+mx7hw12bIZ5rprpzNSkuvmg5YtUEr9vvNW+7CjXFl8zkZ2gMZnNKkyR4cELil76Rtt9N
v/yCxmb2KdYs92DDJrDTgbA8Z7mCkggOy9ptZPLBcv1f1obXOQUOgnrhSH3rrkapaN1CSnoLLfx4
M0xEYV4iKd9REeTxF39H7wr6tRDkpp2Yzm0UdS5nFzZQKXxq29Lw1FMy5uopmhpxJWyiQbqJrdk/
+fRQyx3HsrulGBMSLys1HiHy8q9FZ9x3lWc+ClNVK/ds7TmLhrLxKCNTuK0DXd2KbmGm/tXpSbVF
DGZ5N546073aVQCZWpna6wJVmhOsJk428570WqncWMG0IZ2GIXRST3NX0KIoMTva3duIsM3D8xpk
XKuDBPrtuwKh1chne0Gbo920NahAR3bGm7JznU3UKN3XnFBdVUqc7twORvcM8FQYG+4+kP3x4A5q
84AIVrsSLn+uJsOUfak8ebxB1dDdeI3Rfq2cfB8VbXcZND/fA3M5jCz0XXJQpEMSw73IXFGDD4VV
2fUQHtn+uW38/nOQlxLa10a/d0b1hoob5VJpdX0zaPK1SGq4PttyVC6RGxzczMvuQ1tO7+sx8W6p
GV9bSvlqChGMvjNRiJ/G4eTjedZ0hzAxEmqJCsWAGjA1z+JKNFTcFtCI+uFmQEv73YDoUif8QyXv
sA+sGg6kJkk3YYqul9Bk1yB5vhA5QZ5T9C+jGloX4SmGFicx0Y2GhPKIAF4DMUc4GkI7qWb7ZKxS
Hcr00IDTL49N+9aPbQOK6iDdS4OsPyLKDF+fmZo/Y3RrhC8cEe99AxPa+iaCutDPTjPl4UTbIBij
wn6ICOZrvXeaRoVNuAQTn5QvRsEoeqehS+a5wZBARJ50LuxHYsTt83nECMqTLnfq3qhgfS58qzi5
je6iTTRdTjtFBUYfhkQjR8TQVrOrnr/6L8Pv3GdPT0LUqaIQlHdvXz9wKK0f5AQGPsuI65PoRllD
TteU16InGuqL071dAMBvyiFY8+2TgBcG5q1a8V6NbaAAyEWMJFKi+sZGj/NTG9eXXkmirxokr/3E
hxNbwUmL0wqKnPysUaD5osOoQzy9y86jElDrUhePwq6EvJPjrOluajQpHupC/mFM/vLEMmPZknlB
5gr+rT7ltJH35kvXBeRoQbnd9qEd3iY8YVd5bz3kaXa04WK6MSQvP8qDeg7hXLtxJ5OVye7N0hVX
wkZC1kTza/YSs4W/aBavwhweIk8uD8LuZKV2NpNx60gU64RVGXx3pfZQlA1Kfo05QBEykVvLzvDZ
8t1TkJT7ztP2pgZ27Uf4DEeKe4bIKOx56/hbBGWULboXsDw7dvOiZrve4eCjyhD2hgG8ROziks9R
UR7VKku+cch9lOriYkXdj7RK+SC1oj9Qno2Sdt9+bUvfeKinBrxmQTSxQR0NpIGRF0hLqpIvnSX0
rufG8x2Mou9DCblNChLzSH6+Dn90DIS7WQwlYlrFj9A3x1WrjtEBCDs6SGmkqPy2KSzySXQSNkyH
9A51z9b0of4T3k1m/fYe20TdS4oHt1Lu5+5KuzWuJCyzKx/CQYGFbZzoKlaJXo09+GxB5O5vI+M0
LHyogkQWJixvxVyLA7zM/vOPtdLcJQUipuQtezThORt57GsrXt/O0a3qndla8Q/gJ5Rr9MN414I0
PSWppG01UmhfeSru6q5IZg8Xfg+qGyjfJc3/kLcI99qh5B1hIq4eZKOW7n2FGisDMnDeCs0hodR9
LQb/acIwTQiVNa8I+dL3ziEx+/oGFizgJSPJCvh1QvJhdMWAaFBkbebuMhBPLkpMyMJMET1YVhED
S7ejjgP5h+kmCvIBihI4h2W9xU9Mq9Vm27VDfikN+c7O7Q4g8fQ/T+muv9UyT9s0vtzf2RZqgfLI
MwWiwBYVmjBEP6G0n8FFffEzv71TpCT45NndzqVC7jnRI/lkAnKAFwgvm4TjhuAsIhrTaODX5Ngj
/QH6VvVecsY7vdKg7jYQnjZcwzgX1EbMTd7WPyk7q3cN1HSzSbZbXlbCL00liz/g5M0HNs6dXvz0
rb7eyYP7mKhNsfcbuJGOwmMcqfvbOX726iKW0TQTKokCZcRhAOJjaS85Odaz3yjmjT/C7g4MuTRv
xhiV+p60H+/CpGhRNGm+hwEvczFKIqCBCDp/ycrude683DwqZjSZfSvlxDD0pu9OSqCioaMEwDPo
iaZD4HS+CuHG/u82fxoVLiNnF8JlPIMod66n0DMjEFaEycoLCobm6yizTkUDQTuY7vFGD2MZ5k7/
MxT1+l70Frs6DX6wlR4V61rQKrtloNUb+WaZJq6EzRzKfmVYobr9v3DOyLuuLVUzSD5w3w83H+q8
OkelikZ3WPKyi8MX5GCLNRKb8SVpZPmhA2UAMDl6ASDTbiKjtU6Jp+p3oP7XsmXFRy3WvyuQvfls
S1+7OfpAk3IT9FRwcswuetF1FOL6anVrgCsQ0/7JBpQFmM80NQJ0SLIxyHeomVTbKENmW/xOhrIY
OKXxr5H94GQXLjocdSL1kAl1nyyZBJdwE42YWpKSnKcKmyvpMjEr7yQmZUVt7COfTGvGoXQb2sC0
cqvVnke9D3jI6vbVdkFxNtWXcjKTVNFuAs2Ef4Ac0fMySXRVFfzLH5OYpzqFcoq8CQ+XTboDtpL6
wbEt9J/QYPk7T2my3yOoh5yFj2gao9JXJgxBG9gg3w/My0y2eTKKtsXZb2nmybqTb2ugRUB6Un2d
65FxyLrK+ETWJUP+OJXJvRnGJw2wwlHXdMoTpm4e+NrF8kAsTr4KebqHElVB0ZsdBjRzk6C7nxfr
kJ1EGlu7Ed3/jVs1kPzbtcKRM5XmpvCH1yviBtcscnSyGW+mNzdNQve6VZAHX6aKK+FsROw3ofs+
L4Pw/LogoaYFgjycF15Gl6k/IFnu12BaG8RDqGddaaDbrt6YOTdWiZTZaGhAi1wPPsnpchzJQHSZ
12yF3zwlipCLlRxvLWzCTzReGOlXEyGQdZRUCNtNCywDbTm8u4fwdQMmCI/lPmIAKihS1XV41WDd
IT1g9Dfzl1X95YJY+CyRAbq1WlAR4ltayna/113NIv/HV5rXxT9N8oqQEg6v+6vs2cnCKdF+UgYd
ZKzePwel0X7qLRjCLMQ4tTKcO4gIfW8SLb6IITbvGWgpNGRFVyUodhBrzaNtM68lemJB1opDPfwk
7oWozfcJ2qWgiLB3x7wwTgofW9Z4ANtWZHYbY8olS58aS+dB4XfVMa/RI+0a2DzheI33ieZHT2B2
zZ1BAcg29pENsDjjHdqu0teiK9tNC/cu8jCiK/lWfm3S5llMLXS1vSequBM92wu9p34n/MSNTDJ0
pN2yCzSQJ/iBvTsdBOBQywoVA5lyH1qosjlZdJUnk7C7TeqfVMsj1P3mxsNA3kN0kq2FLTKy7pKC
msyGjHy75VvbfNohCdLuQVXPeZ44F2Fq6iy/UbzwsxgTjZhkwwoy867zHa8e/FI/B5FtX4amcxAc
b4JJDsimPKVNFc704NvWgpZTdPkk/vsupTvrKlHVJzdU/qVgUxWleX9GZoGege2gsF6Bh8P6EJkt
o9ow47ArP8PGSOmLgWyw3zRfSj3oD1nal7usUIeXnLO/pVno4komMDelKHehHI0vJv7Nm/9i/9O/
mNahUmh4qXl/f/AX67/dV6yPYPKr/7S+lSObotlyf8ySMr3xQ+RtWlSMvuRpNG662OmPEaVdX3oj
34e9HX9KzKC/LR3ZWwm7q0QD+tNRQOk7s9Qx/2Z1anHX5mb26Nf9qZ/M1O24Bx3c4VZ0JQM1jr7L
HY6JWfPslAcx2fcHtl9ej1TGdMt86MsNG3x5NxhIOrHxki6iKaAGPkdVvFlMkkzVFYpmuKA49YI+
RnUQvXcDKv8R2xHWbVQ9tdel1KRX1kbKmcCTEZPW0PEmFaQlz4ZMpKZ0m+BKMC595rDLCWjsn2Kz
Mu9aJX8QZrUNq9NAuGItRUP6jJDJuA1sb4S5lDUI/yJJilr2RYyWUbSJ9J+UDClnHfk8Zaa+F/z3
wJOlLLkqoxzJe0rQpo41Mbmjrg3BINAwiN+v1hiX2uafJuQN0aiihLe4amsympHRbcxOrrdAGsgk
U9EXHaBWVVexElh3fmJYbNRdD1K9+ihMYQOD8cqrSHxFiXKdu0AbgCmWKFhaAyomg1Nbd8JbrJ8D
ZN0utuUeYnnh57m9fwna4riYxITpPgEQzuv88eb7dN3rZxHOltUM6DlRo0SQSagPCN7vdNIhaOwJ
+yD6lCSAzw5JgRx8HBefZYqwzc7TZHEF6WZwkOV8nvBuvcWPNDLChi2ZbT8bEVKpSko1XIMNy8RV
6Ml6BLB8nPLgU5NOLIZztwW8T/DorT8Nz+5ipnCiDC8/k6PdOfAdHz7YhcfIEeRfKuFBUn/MFMHG
Qzk322FKu+Gh+/A8Cgy/Vp0ebZuKOiEHJEsWfjfG0mJbTxpAZAYgfpW3qPzyZntLDTi54pwGqf+8
mMRVrv7l8A26XcxmC5/nvCKc6H2q35QTpTFFmg3SiBHChLmkPyZNYd8FjrMB5xSXa0p9AX51dnsm
w/XPzrVjA9ednGOnfO+cpke9KeUjAUTSFxM/tWgCYAQn3pmvNiKx5X2p1xFyAZRYNFP3g010xYCY
K/zEUv9kW+aKe3SZX6DDmvmbJlXNM/AWoMzEKTMRhAynuKboA9ZN1yYJkq3ojkOsj5uetLeY8s47
1rsaTOHk7qRpuSWapo0bdI0tKk/f30GsPU/8cId5CWGkOOp1HsusxZTWlV9Ut/muhRK45xqobN36
RO0nNQ/RyOaoX7PRlHaQOgzQNTAQq5kPcni6bPpinmEOrmFt9Cbz9qHZIfXaKQFcvBP2Ni/UkyHW
dzqklJZ15sXKrgHYQvFsWR3iwuFQNjENiyaTixuDQtqr6AkPVdJfPQrd9B+pT/jokTTV47uk7938
nn7P4whDxN9+L/yNTaiaqLTjLT6RUr7PrI52F4RNXllPpuP+hVR43R5ls7fORd5p8AyPE25fQUyU
uhLrDJuxdRbDjWNrxA8WT9lau/XQnXXHFzhElhim0bkvJool5j4hFJIaRLBW833EUGCmyFUv94gj
/ddgN/luLOC/3SyfoBxmrCPLL96yT3ajRL0lJRgCuSxxreMAzTaczHBKQ6XKf1f5evXB5kog1uoy
Q45ichZ+aRsAtG7ZBBD4QufhrVHbSsrRY8HYqh77x8lnGRZXuqSO0tqXcvnMbrVFdyDuuoKdyHTt
Z8hwGK67n41Op43z8sKfgov4pLsolmqRfon73F7BJNZ+LRMYnxGwkm+SUtY+1Wpw7NO0+Qo60Ngh
vd7sRTdEhKRTbeep9CVUMssAbj3ENeQRIUwTslityfbNWCTnevCTM2LgBpxhTUwrrNnQ6WjGViMK
18Lwbkz0q2mukav1yvAsaaM6ZRTuxFriHmS8WWrpL7cSV8JHjIruuxUr8lOGixLg/+y3TPtwDzEg
bPM/QdxJGL2ciqjYqn6J3jwqLud/2jvD7GAh5Zq04GfDqNk0Zm19C9s8R2w8QYloJPynq3GHGI1t
fSNb8U3N1fRxSNLiVJmQHXC0nMrefYRHUJI0m8Q++pMiC5R4NKgfHkGl+ithWwaaOP0e+q41+yZK
BV85NATHWLaoixvU5E74ioFpXQdS8ZU62O4m1mvrfogC655/ztGjqusiemGY13eF66GTYtThmuhi
e7YD54vwD6dJDoE0eLFNgFjTdDGQo4y0MUnBb5d1tRZdezRku2PbJvWtEqZrLVfjiw0J/UWpG20f
KOOLMpkWOyEcsItvboWM+LWSwi6x+InRDnRhh7wQS4URyXzLAsgwTVv8xGDWDNG27QYes5vyFxXw
Azlco9lSx2Pd+nZlP1C65R2CkoBTIkY5jtylTthdoLeyH6j6N45q41BEOTmLxkDUcZXaTXkWXXfs
jfPY1j/EhMzx7AdVk9m1Bnp1FB4OOZlLqEFB/7ZGNToq28lA2UsW6waDXt2Rt14vHmhq2RuOhWiO
s9y9p9wkvlqfYg3AdBXww6VI5XdfXC3Nv/iIYeE9r7P0PyyxdMXVf/VTtJjq0NZBRPnvnyiHN2T+
1KMUfEduWt9lkqTfiEZScuOm1z1qPkW/l+rnxh80hNr/cPHKGp1bX8W7GqXqGIIwXFyWpT7Y5Ggo
1vrQINL453pLd5mrF186lfOyuMtinm8t+vx+0WQtKQQS3cUxkoB523KW7VOpmsp0qFhSW1N9CvTh
tVvojUK0oCCnGbox6lhjfKujvHjTQP8tesJeFLFx+p9f1TArf3xVkzhTLJkdInUeVMV/YBECW6MT
6cyHpxTZw6OkR+h1GOpXi09DWRwqNi5CWHs5qYZTY2nhRfdlefrR9J9skukrDpvaDx8uLPQd9F86
qoay9yOJ9eSsU2JdxeYJmtnk7EctWZ3BI08sLoVRuH3oUo7Gs14YxfAyW9ikkHVYOXcoraomxfhi
gkCJpo0SaqItAYGSKFncebYy7oqm/w4KjO21GFncc+GzGAd9vM/iVt4LlzEBZFsrJbnErHxEzT45
zdHnKQ4tQtiTHQ76BMgGJtGIMPab/2ISV292sY5Y4s2+rJOKGPlQ19D0cE/hIXzFrMlO7js5IWXT
A/eEsZ4Xf3oWjZT+vvpgCwNYTVZRLNEOiY+7rpFHBPRLle5kjCTTZigfX1f65/7sK9YWqwh/22md
o85O5/3ybx9JuMy3nGxOkudbt3fSFcxGwbnzJX9umnTIMmI89MPc+325jKdO+q1uqc5eTHWg+ucP
y4jRD7ZGLBqo6b+wb0GJ+LdToaWwIQXUCJBQlcE0/rnLTUpFb/xR857MxIS25tMwIi6CblTVbKpM
hv6mLLJL27ZPjTvkB0mBCmkvbFHddfusdH6MVUFZmHB2oxDBLFfrn6S8zA/C5qNBQuYnRwAZnTeC
oAAPkXZV4ERSVRfsdeVe8+kqB6N/8EnWrKosx1EYxTCFvfxPO8NF9D4uI/zmKY7Rx4faxx1abWQC
Muc27Fzt4laydkEYyRtXkvYjipTh5p1JuNikJfcBqZ5VMWb6RdiWucLmVZG1CnMekcvAvKjoJ+nP
zPYH9G6m+2TNCAqQQozXVdmDAiJ2k/zscvre2zLZCQoG/NtO0vNNXcSIW7oupRYQDyhdsQONN3xL
ZfJVqltzfq0Cdz/C+nQ04+B1UhSM4xdEn+9qTfkBpW101KZUI/AFV5GzG68hBSksnUgvikvbH9NN
4kmknydf4QNTj3kj9VP6srUpM0L1rNyg0QX2Xc+H6uyG0fB6qU59YZRismviarEBHNqanpwexeBY
W9VZXM1rif7fLj+4ihWtprhCwwHH9bTEu08iblUMkGv1HtrBsRznABnNnJAVGYggtXlDu21+ZQs6
apvahxBKT+R2V9g6LFPCXYzzb4M4qu4JXHrWfe1J5ZEAVER1PQFjdIUMc0NsRlu7Q9aDTbIl+eiC
+5m7HsLhV6rvN0MyWGfRmydL9XoIi+QyB/C7RrfXPcEGJPHyHn6HoUgPfuAVhbdNWkT0ONL5ayrd
CAiUkbWZ+17PiT80XSDgFAL566XfKVHJ16aSN17bv4R9XD6g56beyKSyEMlohxdqUF4A25YPbR6r
N5HCf7JsecMLTHrv/DmdvPOXx+Kv3pN82AhkoogmWvf7zLAA8+jBZbCa1yZ1swJysanfSR1F9Jk6
zt0PjktXtep8U5Wk6MS0ZSDKlbxbiX5fU1RHNCyBd2AyvruNGJfhp1o1be3ulo+yLLTYiHMC/9Of
3FFOdqldlneepJbs8qPs6EwVVhZwk9kmRoM4vrpOoJ8bc4T1H4bKeldG5MKEH4U1EKqOFoxcOqUd
wqV2Iv7DqcimeoKVXZempjznIlnj3lNC62CkEqV/DZWgeYOIm1NpX7w+kx/cRKPaVIuQYdG12S7J
9vgA8WF7s/hDOPbFV7AL/4bf6Ro4ZZHr1TWVTPdzFqHa55C5jTq+YUFM+cSU3krQNd/xrQr3qlno
z4BPeS/J6MH8niS8TM98nUQlmnbIJbU+kGRfjZUecozXjdsc7q2vo4zsTGY57n1UjOZOlsuB150H
NkKL1F0TSslD4cj5unZd+6tb9EcYRYBbZqbx6GXeS8fTA6AVpjghBELqneLbqat1kCcXYXCOfVPa
mHVu71M5Ky+J6haXttbanTXoqGQGEtx4wki1IJiBrlAO8B9/H+3GPiZDjsKFOPyF0+FvOSjOp0UO
f8JvORQKX0gP3vuK0elQqb8dQOfpmp4eha84jy6Lvx1WeQZyf+nNr5Ul+m/riUOqOIZ+WE94lIXd
rOs8oeTRSnhET42nmDFXx3LoXi26mfEMRl0cMEjl5ojA8bfaLDPS3GZ86f+3FcSK6Aq7e/7ybLU4
6iY/XK17GiSvP4uYpohuLibF5Fk0dSEC7s6+Eb52u2nC0hXzJf336Lzcn3MVpQuRbKoj8nBZZh8C
K24vnUwhjS4hGR3I4YNCgmfv+44yMfSED2IAKDKiCiaZCmETTRjbu6QnKzybfi+0TPqvC1EIr6zr
UPuLDKN8ylA2uxLUJlDmhPZL4PVbWWnMn05V/0qbznvSAHntAitUZleY3d65SqE7u1YGOdLFNR4a
61qB6to0xfBhVeEKPRAEh9MHCIKgPPAO6NbLQWFMkCtKKlnZiiNClBqGBeUbJ4N3p4d3h41/vhTr
ZUiNvVtqPpaIY4pYL1ku4XysVlrOg85Q+bu6k7iY0huPomFf/rkBmX8RWvWJbYa7USO1LAYTRBav
hq+88x/D8rOTB9UlPNpHfZIgjcrwSdbk+k5VFZuj4TPZ4Hyi/qDOHDmclXCyqzg51Bbq2f5UjUGV
p7cxmtY+UhmcPcNG9xTLRGh8I7OfxviLmDN2/esSjaQ0x0pxy33tqVCrdPqv2qkPhBp7WHepsEJ2
QH+okFXfqUmtkVCGcEDx+2Ynp5n0IFVodoyNZXwrme78nu764fBxumYjnpsiJrySiF9EXueeFKVA
9iat7OyAnDbSnFGa3s3GN58mtJM7MwbmKPyqsqEInVquGnVTT3tK+fZee0sBN0MvkTWomHL9i+bL
6jw29WbPpJ7HRE9TSYejmH0bU+r8EQTZe3ZyMw0I0KPAMi4uahunNzZ7gYIQ/gynFG7CQwyiUrMO
0FgBO04gvFxbkJGtAR9omgeIXFcgcPhq9y0wIfaZ5iRgH5c/ZN8Jf8YZ76G8b8vHFqq4HX8E/9zo
UnaJnSHdguN4Nyevv8eQP/+EpEDmnZ6Roy0amYdTF/jjXelFydbRoRMSAtid2SYXHv/PdmToj8JE
DBRMVO1cu+kbG8ACBGgle/Wv3Xj2D8DAbzp3VLeaDEJYKqJP3fS9QiTDOzVF7q5FlY+jtilFFlZw
EKMGX7uVE+nSRYw23U+jSNWntyWE1eCofmKnQfHqtKJSWukWaUFSiWn22PawCXWNoXFgarVLSqJm
Q1nrCCE7ynKE0DGKYaUP9UtFjQMFLNZB2IVJDIomUVz7BCklmpi4LvbFN1A7cwPtK6xub3ec7yP6
0+rUg1gH1FTlg5cPxScKvtcRQRuK7LnyyojS8D+vJFl+tZF0f72SNapNmq55AdxQnZWpIbdRna20
5kAg+vOlsHathFVcSnm3NjJZOYqeaJYl/nmKcJIlqTrHSOztiiIpDp7aIXU+NYXZOPvMiagMd+Pq
tuVccCuulgHhJ2YsA22Svc5YlgIgDUPxNLA4f7jH4rwsJW6+3Bf2ArSMQ706D8pWnX696JNDovC+
07Zble3WUx0EYkQRP3m9CeE5RlWV3382dZizjExzkrBflRQPwAMBo5J2ciQ05OPRyK6umSjHoR7u
mrzNrotdXEH5+zOt8vYYcUb3qDOGeUE0WpuH3kZ3dTh5YD1ckT55HfnoM7v/OTw05YMO54Xu/8h6
Mzz6RT2ewrdm6KPxZHTVKXeqfg/KtYYdahoVfnNfDdTXKcJ7Gf6wjPD75yV6HbFRyJK4mZgkXEU3
aotgS91gs3cMFKFLklD72Iqk+yoxYByC4yRDmeQien6vVHdVM6m54gAdhnQPCP6nR8FS/C1Uqace
Vahapm+cPn3PIGCtbrMQFfgu6LWDGBA2MboMZFIMvFkYEQB/9e67DqToYsxdXTuIrmjEOloU3MmK
ykOvLPbw55P4rSc18HJqNE9Pjq45AtPKrIuwg32gGkb0cxmhCUqyi71wfjdcObCDTPOELa9/GXba
vcDhtTPC3PmSgHbetnKjTahB9U4uYZUX0HUIP3dJbtnvPIyg+hcPsYYWTxT7PbvMEk4XgDD+KXRQ
a9WNzj61qvF6NTZun1Ie8LsvhoXjB5ubdkO6EsOiUad1xJWHDHW6+j+cfddy3DjX7ROxiiQIhtvO
udWSnOaGZY9nmAOYyaf/FzZlod32zHzn3KCAncCWukkC2HstGs9dkqKyyFq6DQBh7qYNI1TO3Y3f
p72TkQ2FuJvy7jLvpiMr1dAVg6FCbNK0/ETy7mHGWSinvYuoV2uQFFuLpG0LFAb2iTg3ZVSiGF0D
Ia/wnA3J/NEukaTcijP2ApxFB3iYZQ+4pzPwX41zyQsDWtSdd6l3JHkrlT02BMZF1PuoQuL8ECaS
JoCM526QuXzNTQPMcz/HoiE1GXCsFwVOKNZKRhFoYpZrS6Fr2Z5PLbhd3bS1D9S009ithwyMrCAe
tfE/zzoLuJ/oKpsEmUPGjoRMau7GgIgvEa4Me/wfZdA5fhdhbThWfpXenMquAGRqVTchGz8bT9xI
nBOJcl5X+LZPp7ZpnRONSC6t6l9F5AioMBShSkdppRzfw88iVCLtuwJpCijLBHGUD1owvB5163IK
jIvuoHZzgcJM41LGa3BCpZfJSoHKkkutmwxIgB6TGAQ+UkguFMatsucg5NaeXOcok5H1e8OrX8l3
DkPGOhbeKIBLis3ddKgHAx8KXtnoCsiFwrdtV65bnoNI0JjaU1cwvmPYejw0mnzXaroxxfmo05UH
XTbzmHXWjy6paExeNKQGuRIA3DEAjkD/O4f+/xVyr8DwyyZr5UgoH/rfAgUWwll1b3bfpxjU9GQ9
+4CE9+37ovQku5uSxkDdH1cM4MfLu2z4MMxPDitPJAqo3Miy25sJ1NDjnEifxyIBHyaQ5TyqUTFG
ILF7cJlLVlCFkZ66FK9rOsqbkVLraE9ZlQW3NtH8jZ30DfJqIaPG6pAYa4j4bxoV0gyQqs45xXYj
OSlT0/ojd4R1VZZNHjwznplHZSm0wFz4bl7uyIwUgI1C2pm8FopPigmwlP94LVUEIgqAmU7zddRm
GgTzNeMaLCMYTn7msp0eNzkg6oDIcWhRj2wtrcDiB1s2k+1DRV0PWB7Wskk7frhzINU8zlGCivTM
7BPJRgo6ax5DzTqSquZuKpp/vhS6KjK6m5QuoqoqAF85yafaD8HPN0TiCwgfqoWPmw3gxgo88Rvv
A8lT0U3rdvLYrp708kue/z2IcvoUiMo+AHo0X03Su5Pe3AYhN3kbpvaBzPvamPBO92yMPiAZQVeA
zBTe9MeKurpvyh0SjAE7MhyBIw/9KIVK44E/dJuN+uXOpYk0w18qm0fvOVDqhX/hAZ1uSE3TzAo1
tseowr1AzqimfZ/x7krFGNbghzFKnIoxnDvIOoqxw1dsYQos5nFItyVZLus2lAkNVaNMSiHgq8YP
NiIGolhhx9jKlgGp8fQW5R9zSzMolYrD49RYx0FYb6sKefPI6sEhUpibqBv16hDsjz6Y+gbG4tWs
Bwx6fAXcfb9z4QUgHWzgo3gKK0YTL4BmWEEL0o1rHduA/s27cTeZeOOdnVPkOHso7NvnQHUpcDzg
4KTOQiXVUWS8BZ07yiBmISr2YNC5Ig03JRnPLnOr8zYLN7Nl09fRUU/67ywz3XUyYKeTmjnCbPOr
1xxhllOEzl4lnWsc7qe/d54vYr4guuIEy4vVpCUTSoAalAptvIkPT5Pm5OdowmEB4ObwBaiTL13s
twdSUuPHAzDDqipeuVxDrR5QqHNZ1bANxxFlmdLD6ZsIf9MU1Z9rPQGKot3E2TpIUDY89VZ1osbF
rvpJVnKeROUiE5e6s0ZaaxUINTJQqDd3PqQ2mg45vLO7tAxrWP4+kIxOPnNw3UvnqwDkCFuDPqjT
XqKiectMRN6gBag3NJRmGPaAFMMJBBLzkNBIImpMk2Wbto/DpbIlBdnVpb3Byt86ooLlL8+dfNTu
4v07jDznTD3bFsBjBlsHoCd/KICWj3d3U5T9wYzDPfYq8Z5ey7f4uUs+Y40fLgmF1AxutgOlea+9
1EMcnysj3hE6y6QD6DcPQhwp6OxDN8TGzRTRjjBdfNTR3SyMCLoFvDezTvm9W777uRk/ovJ1DTjj
CIcxSLA+UMPd9q03ZJ51JytDHQimJCSb1kmMdY1DqqXpMMAm6UBPOOc+aiaxfsCaDCMSVVPz1lMy
3PM+uYYb77QurM9k8WDWgnxwhaTgAfVG8L+bYiqLz1WB+jig6TXWsxUDuhiwLd5rZGggNa2z6WAB
cfQyMFfDc4ppfzC9nLd2lW1aZRNOMgAMSLa50bNl5hyzqKufRBNrh65s9bXv5+UXt2coHZuyP4F5
7y3+1aJwR28BFIF/jqEsogZkBGXdM/GtR4UFliSaib8cUBkFdqU+0DDAGnXRWZ35oU1L9qhtdGyZ
KeNKDpUxadWQIld9yT7YOipqlG/yHYB85kb9DOjbjiq8Go/+bP55PPyAeBR2i0gU+fbhF1RHYXNg
WXKJ3SG+IOPSlvUKQRZ/Y0nW7HQqZZDDzGkAeG17KLLgI+AypLbDudjFpnIGaQKM6PpRRm6c6iQA
OD4s7FxrNgSqMGJ3csP8CZwBBuqqDoC8Dzd6CTSaGYchjVeDW3sv2I90VwUIVnZ0AobsoVcPFMJP
dRwHr0CuA2khjs+qOAyPADAdlzT8J6dBC/gaG2ERbgVd/uJgA522bIQZ5y81cMZwdIIa76JDDpfB
NSAb2jYeaVaknbPR8s8CYLRICTAG8Ijp/ReSUaNMUmk8gC8q6YCiPDsoO156yAIV2bRSMuWrZ6O/
1wfnNLtNTEv3deZdGYq/ThE4f05t1IQnGs6yFAeZjaXXCzxK7xWkVca/80UuyQ2IqNb2H13JS01G
4ZAo7m4H1j79NqS8CDL7nWvCHWyh486zVlp1iVpj1ytbL+ptLGoLKN4xsOlkZprFB7Clti6fE9VI
S0NDgl6pIaWxKeP/J980BxlfpqV/5cxJ6r9ycIYeMuBMA84xrZA5NvHdnaxGiSUSBfEoAM1iW7BD
16E+tUG2DdzCqAyWIwohloBgaqYvI/YJpig++4FjDuBXwmtUhkz1TQ5o8HNsI3lt0Y+pfqaxmwAt
yMKuC4mc3plmOQ0zL8UeA5/NWw9IJXOXlABs7fessFE5hWAPnjSsohFg98BLWkQuQEtD1tgrqpW/
K6On8njVqBL8sh7DvTBa1ERFebX4nckcJhwGc58L7DqYw3TWgxzn70g1XiV1FV5jZ3hGUm54yKce
0IgkmxJgkXigvVtXmgEgXmlHTdFxe+umGpDqlbXG8CcJQR6ANHY72CVW9xy0VXhQbhTFrQFrX5hZ
ua7zzlh12EhBsrOTvQJS9wVnYdGFRqgZ7wAhhVRmGhZ2Ye3xowPIKmuzV2tgzS3rupXhtuCadGsc
gP/sCgLCaku2XRvcu6LesSVXUr7PDKTfECiaef6KfbB29eCu42E3z8ykezWgmv99Zq8VwGjUsj86
NxmRSoPGitq3Hg0L0xkeZWRiDOafYGQsN//oGvilTOt6j6zCV34k/itXzbR+Jtq0wDNkA8cLpNo6
ClORrfaQqxbavl7jUKn5aHTYd+u7xD2iVv0Tsi2DbZiiCsM3ASDxbQT+9zaIwie3NoHLXWjVOgJ9
3gtwxpKL0w1nGg2sQClJkxZLH2/NO5K50gL5GrOFAWDxF8dDHY5Th+POD/Xi+FY7NS6HNHYvvnD+
Btpm+amxkFaR1bgB0RCvlvVKs1qxB6QCDjWTHsk5iXE1Epd/FO6SpLbZuJfRNOYIiW6wnePgnkVK
iuBOmdinJSqVaxz1zw+4DmiiKwEQ3OX8/KNxZoAVjOCGAI1vLPo2YOsKeSuLWkKSxFF6zJjWf2KR
ALxe2Dp7FsfODRl8bxaZgexW0DHeWK0fWgk3YI0T25ul+Nss4xiQ0lm9KgPUYGu+hHHhY2guuSfr
QCRewSCbMq/YvoybRw8z6wFwjpw3gNE3nthquaFdO08rT3qS7atK86/UkLwBRIgE2Nex1INiLIU2
a/2Q48W6CE5K7mLD/pDnzWddWrVdZy7dOMuQMSvSbcdj0EmYjnhm4Mh81hPeYJWn8z02x8WzAM2K
6RfGZUy17AnpXaDDlSQ9PogenoxM5E84/QQqjh2eyELJm2RwFgET7ZbM0nZggGXi9rrBedwqrk2U
LxdlesqbMAeYnmd/rvpm33lu/H0E6M1inJroFXhv07axZLF2FHu3QTC8z0mTxIuXgW/XXymamdXe
2TbH9IS6tXydy2gloiWAAvgO3FPUtxVh9JpyDQhMmfhusPqPDlyV12GajI8RviJZlGkvRc2C1wn0
VkWbAWXWO5n1sJ6AZrMaoxHfQNn0ssl7iVgTIR+NRkPuXrTJfbNIzARA1UGb7mYtcoMYOInwSlRG
2DGjAKSJtPAVu9fugQoDTSzt9QGYXKpMsIw6EO4kFQMslB1oC6DgIMOZp2AaihI51nhxGjP/NA/f
w3i15ZxnmZ9W7qK1OduqsFXu4yXZ1rYmsKpugY88JWww61/BxgB840D7awrjW96J8XPdx2Iluia4
Nh6b9o2feLJ+7dEpKwZwQIXprbFG5IJVtmFv4zH/uy5ZtSfsrKBDDb3mnRVM1uAgg2WocVOJWrx5
Lx1858CcHYIcnKcbL0+tK/5B1rXO8/ToW9MFdcnWVdQ2m+UDUNU24HdplkpBWhSuA00p9bW7IKRo
Gr4bUXB8UsFxpsBP2KrZkIEK1AvJ0tQNJlg5flwImRiFBRThfHDWDwrfaJ5dwA3gp/fjMnE/Gy7c
/foQWw9x+4ojJO8GZQMAJ1KHFWjQUTktkxl/+NPHn4T7V8WqdP8g1+MddmriqxKXIAs9GHX2UYko
gkjtfh2AH+/uD0UKAKf3WBwJsJG8zzl/SBA/RGkvzuozAhPPPBYxslTl30PJWRXoSP0I0rvgFAOF
QQCJL2pwdPz8F5wy/eiWmXFU8syT6+KiWqm/FICc4o1IXaDwa6F5dn3vq94mwS6rQgv1N1IGrGN0
gTycN/2ZJH1Ym+fZgldIqkZu9GeSYXfPPJt42RxXU6mDn4530Wr2J0fS/+NEKoT/gSYjwXwNdCGy
oQkr5nxWAcHi1K8SL8RtzyuTs4jwKrrIjY8hKFlPJGI4bY62YwcgnNJuzgk2DppVHAXJOevCocfh
nV+twWPoLe5UpKfGwe98USVcX+O0ErA4SkM9kNAekZoz7OeZDQtp6EiwQXQgmjM8xUDfJkep7y2x
cv0LpMbplm769CCYBndtYEF7beVzIAdp7tF6EtUkDqUov4A0rHmKveKt0TlY+tyywU7QD/nQsQTJ
qA5KaclMKlJPY9cMKFBS0gfIfxpl45eAiPUiHB0oBc1U8OqLmoQc5EytpKVQ8sDzUCogZ6JopAgr
B3BGBbbaQpQ12l4xPYNNcHzGqc+wZn5Q4O+qv8mCcNh7A+8vZJHb43RAWSl4/KQDNUPAM7wetWJH
Xq7p97cS9W7vBthBD7aoPwxWSoY9ik9GGxUnEmlgiTplRfJKI7ogUJgVKxcJMCBW/DFT7EqqZnl0
IkUd5ybo43IcTcghefUCCRleHmYHkiW+E1wHs9+qGOozqs/tdOM+Srv7z5hpyBNQXj7XsyXzDLEj
Ly0Tww03bTVxaZjBVkvAgaCchli/+4xmaJkn0e2BqSmc9lgVf3LnxTaxyetLWDwcIvFqURWdP49t
N/VhhGGVDFO0yopXg9nghyOkvNmaHFvE25ms5skZvGOvNbYYxqorn8Kw7V7AsytBeXBST0PPnvRr
qkW7DAm/Lz6YKF7wNBwWBuPlgYZe6PB92tjgjikjrwTvobMGK1L5BFKJ7kUHSieSk01AHElfCueW
yY6UNAOFa7u3C6p7LKKobicAZDrSp9NgS8U7c2lP9C7sR2Sxr42gezOa4bGSlotFMad3Gd2ICqRL
71rhNnes4Ozkvbdv9GZXh10AICSIqEmMKLwbkpmLNLEHefruQF4CCCx7vFfemQHSM+4X5EZTJC32
bZGc1APfCNyBuevGB0ImKGJ92ll22S1p2OWu8YwvJMEUkARIE+AmEjrQ/gnJwHN+sY/yZzKlJrKA
oo804d/b+6I3nmFvSaCDOX4ICGy6HtcO45Mbx89tbIGYSKQGX9pWibQ0pL87OJG762NH2T9Q00vj
hLfjQkTttLo3+rWfh6E2u93rVLB5olB3MGlMLSAAvuExiERHx0ZJjS5MsC/hJMWswRdOjf7eoyFp
ye5hyLxCLGJmILtJevzOjhT/Pgdq259HkTRbmrbmowWwfRnvf7gMsitrlCSkpblXH+N3M/5ORlM0
Og56mvjwP3wIZVKVKX4N80eO2bRLvWL/jzOQGzVBUGxMvRF7cHg4R0M2YLtGwYlc6GJ/99D4bNyR
iJQPZqSoCQ5A+Ua+K7YoXXidte/hVBTq0RTKRIX3Y69Z5JVZr2cthf93Z4pl6Thf07OrupKHq1VT
UM9C7tpqnGp3ExnhljcuqsMkThRKNsTRNMrvd6BQJvgia+ArbJSMNcE2CXLtd06FyLSlxmOwttrl
cM5lY3GtPxcNkIhAD4c8I4yQij6czX6y+hWz6l1vTh9QIRY/xXoRPwFcoMx6cQMMjLglXq4/RThU
lwMSl2Of3sSxejchadMvvYJ5T2THyklseIdnk8Vae92G1rTI5I2NmkT2AlPkYK79jVqYNu5vlbx7
OjGLQWdVAvsMdIsbt86GT6Cx2xtOYXxr4hHggVjCXacx1o51WPAVSHvKb6AjIYNeB1JQ7rkNEN9Z
dcU5Co54NK5/G0H1WBgi+1zieQkcB97sh8zPXpBK+jd5Rkn2LTV9/gK2WND0yrlzzeppbpuxX+bO
h4ivkICs5gZyxdvcQBqsrrWLt20DLHVXx0FaR1ABLK8U7KsmQKicVU13TcHvfrCMHLVAdV682j24
YkAcaX83enO2RZULA1hR9GarObxadrr/TDu8fgfQjilKnB0NU1TYrIqgRt0OWE0/kFYNxzqM7oyV
L07fukszaD4QTItiVXt58Mego1DPZSbghOz0Uhupi4M/yBnAeBZ1rlcX13W7W6dlfwopx+0cZAlA
xTti3Z99QMkiNiUgF6C0AQNTCHInpFB/yTocFUJsAch+m1j2AKIEJC2j4lUs48niFw91TiurwBLL
jVp+qfMeNGU4aqvOBTaL5yFpUmltMWTHJRo4Bu80LVKaj7lnHCgg2c1a3wLMhW8wYwtI1dIFwKTj
7rC39HWOVeWAbxvt6lU05rS3Ayz7htIIjuXSNbDl0jYgiDOaiO+6uvQWNKQGdYn+ogsSMIvqwgI/
rGOuGi8093UXjkv6xxRALdu3ckg78WpI/ycaNkF2bzz4gCVUvqRVxhSKtJWc6H/wrYN01XehdTML
Ue167sZbbCnVn7vBX2XAMv6Kuo5kxcNBP01hge0jYGbhtBAKjZefnMH2XgaeWuCtNv21mRYOmGpx
3gg9OOyitZ/2wRHUNdlzPLB1EQUXVDKPf+gc9An6WDOgVJjJzclB9FzIQrIiB30VlnZvCjPt3hRN
EOSzhxtgF4oh3wugzqxkIZDldAbobB/olbJHjdlUw6psinqpFKkufrGbjZPh70gY3hyJzH4Xc7b1
jpE3hCey8utCA4nj+6zUQ+2ktkXx2qsFkmscsYJOw8J+v4Nc1x5YQb6xyxucoCz0pPWuEYh21ryv
SjC+c+9KTYIf+nXS2A28285ByWtfGMdO704kInfqpbmOb5fRmYsIuwlN1ePG5ghQDmlhWOxNO/eS
JW/PAtX/2AWN82fkw4MywETp0jyUMjto2cqOJ2+tZD3wrJxetCeedPkzL7PoiqSgjTIIwOGzdeKu
Xfap4PuWV8HS4mI44up9nHDH5pfGDgG2HoBAoS7M9smuQfWjD4bxJSqNbIUNvvgYG0b5MfdBBi7l
+mTF2zEs820p/SsswLUg7z9mUa4d0o4BXkHKHTsMkcgLMGTg3lmo79dBRRcjMZdVwGlMJ6DkFNlY
XI029wCtCsJobMOwPziQ8c2xyv78/7MwZAz2U4xmuDVibGas/4RXOPhJka4Q4okOBgArmL64Ducb
XY50N/37P9AgbOdnNAgXVI6AW9RRzc6YDVSIh2OCMrMYKoF58tLWbJPhYGZpDvnw0dYCaxOmRbjh
hj58LOpyWPkA4dqRtrMAS1iBS/FIWt8XnwvUQV9JWUzmyh+D/qWYev/VzoLFLAap+VMbl0/kMuFx
esq1AZQSpds/u1j34MgW7DiJsLDTPBgHPEzDF2qEJcCmBxpmQH9D5lmRiXT+abYgJwcnSEsNd5rd
GHjDqjNK8En8vEJqDaTqDVk+bpSCFjzYKC/qlVJX9MJAy6V+CrL1FGBZo3ug9GyCFlx1sqFh6ZXA
8e1G/mQxo9wqE+opO3IjWd/a0U4bzYOyfTCrKCap3ZE94UHyFljZvU0rL8NyxMZ1WmcHxBEceauJ
6JoT3Y42pRlNVyRjgkfSwLPQssNiY+tRG69DrfgLMHExbr0wUXbTgGowqxpPZuo7y6bX/TVYICos
BTUjO4HlsZranm8EiiVP1Fih+4yFj0QaC/gykqnsWDu7B83j+pYl+XEsWs0CADHS0rHjlPmAWoRN
T/ntJM0NHAQtHg3GAJxHO5KSw4Dd9brL7JeK1eCL1+OvOfInXi1hpa8ecFtBGVY+k6ho8RNjlpsd
OmRDvwbCBTwxigVZ74ZPIEYOn0onbLB1XDXLfhjCJ2qCPo+etMi9FVPko3bJyF3QPHThwbGqLw9m
OJPUAI7XXv/958geESZcHRxYnmt7nm56SC1/ZKiaotLkEXIWP0wi9FbT6LB9GPgAQAR3BjVGYbz1
aBjkOHqSFjNDhrKjBA/SIgHoODNnkIxMIkm00TmC7WWF/dQVPVLX2hAHlKS+MydLD+nQa1khvFQh
VBySCbyTrlmMzfwHxRxLRXj8APJKyIVMkN74FuF3M5GJmoTcGipcDJDxMhbmrWtGH2nu7OzFunlz
ZMOQtbc3wHoCevP6NRK2RAdNUJzNUWKL5JQCiLJXGhWG155AifECriRU2LYhx2kcT7OVckgx3YLH
IEskD1L8QxAyEJXm7pCP0W8BBtFthxoPfC7zLU2Zl0mNCFL3iJyZrfOznMyYxCHsUDqv7CNfJNcc
UMOLKbaqnVKQA+Cs81Volc5KhSOFmp+VQIKPraLckILsHAMLZXkR3ZR0IFSk3FIwSi5TOTnZqYnU
5MAljzRkDoGKhuZUNtSzranbosaoBWYdPjNQQ+LDhCzXrenyGkuVoDUPfVE42WLO/JBjlGaaBxoO
BtjYj6igMA+DO+V7AHYuGt20ATdLLRkpcwO7tktwmfbLcRT+EUtavq1044lGGbJdUR0hFVGOF40F
dakBWibbge1qf6eIkUV7VCZxHvpHkiXk3Ee+uR/B2dDLgMou9QPwgdD40SVue+sQt6Cely5zmNlQ
TpX2uMm8Ob5PXfWmc3Tu5siDfMRSywyGVVSPqDCg4vduxKbTwPIA2Wo/yuVxnFF4SDcf+/0YT/tQ
a7r4BQQA7SJowmDTJSm4Fsicyt9ReI1yCkAbs8Fm5QV07qCP04LjxMAF4aRAd8fRgVYvUO+UnzSG
KvkVdWepoXWXurXLnV1NOQ4jwbG6uutiYdBsULTzU5BKRiIjCkQ9JQPk44UBqXt3J1JhLRYEyJJ9
vzZyzmzx5E52sPdCEJmgDBkgNqB3x3YpP96JIkK4wWL5jHPGbJMGIFDNh8AcV+RBTW/a6WIUabr1
paGB9eQ6aEDv4lQtA5tDwk4xEo3mHhinnn1so++UKPEBq7Iq87w5CfeL67K1riUuinK4c+tBgnrI
jFQylGI4Tb2LnREgQY6Tl69IRo3Xg4zWxw73VsncvP5DgDL8iP1ZMPiNWNvo7lg/kYWdguinxLa2
sm8bjs2zCadISsb7xkQGcWmt1DV1YBQGI3QY7MgusPvk5AfWSYAC5ZhNWruLbXdHo0KK+DCwcsH6
pMVZIF5dSUMNIw11Rzu2Spxswp6M3IKhahiVTmtyVAo1fAxBY2rupsW3otnJWr+7uZwyD/8rgcZ6
QDR1DRMU7brjMs/1HFt/zJ/BYZDWlqYwX1rQj6yRgfrUdaP/HXmRu0gEebDoJtSCACM4AiLXPjDx
QrIY2gvOoArJI56DPbbz/7ZjfZ+5lfm9zM0baPP6b6zqvhmWWV5A/vBX0Tf5RQdnCrJo/QR15F2w
LXyAKLtyyYQaR2yY++W08IQQe13PimdStMM2BG7ybR5gA+Rg4hBpoZxsF4lNUZkWmwTIRQvelmyX
tKYPaF/xNeVueTR7YBYscZ4a4J3jNutMuz7F2vhs4B4A8rkIHGNwMTod2FUFiKJLe3JikKJzbdn5
jblpuPBvqA/QbiIrvtoOCH37CuzTel9Wq0j6/hofFUPP89zYDXuLa5svwpycJ3JR4Wl2mkNedd67
Ec5SbUPEm9yPOd5dfC4LiWwGqiTd6oC77IQfitaqV3XU+NvQKKIPZjDmm4qhko+GYOlud73rY3kl
jOgDkknA+ObbJvJjYRy0SB3TJ+2zpsvRkHY3fTQ2pKPGvTQ6c1+p74uXxiqyQzuUePnqhy04o6xD
IxsQ1YIibEqR5MYr/DPbDPd+0oCg3mdL1BJBD5b0St+RDvtryNhB3pC7JrO5m0zdV0Anees53mz5
Yzbldzelq5tRLnlyEZ7ETivS//plmOxhyWiYyCwzbG4wELsivewR67eqDA5q7/7FsT84UerEK9+U
zwkAuYFd2I1O1GBrB/SWj10bqWAnnB0VR1DNWzQYkB6CCp7f+LGgfBkL4Lw3WhvPUX9rN09lxQJr
SMRekhEF723U2KxmvakJXBCIBkAKaA8fsQ3u73oD2z6E8aK1enVq+HglsBeCrfZ+iGZMFxrW4M/m
dVnfyIxE4Ku8KpiYn+OQqeuJOTSvCgv0H0ZWR6hf1i5Ngt8wsBPcA3Ikv9HInurxFkc5EkFHDZCm
VQxukYEn9daLGuxGkUcxFPuqBux+negWiLgNjiQ1LXuxLTBQbgucuwFYoz8ONRBtUNqeBiuQqWrI
hg79S6zVI6CZYzyi3UC/hqzSr+CWrtd5GASzTCkKc8iWJUu7DcmiaBzwtR7lmxueEemY3TdKVjTp
16DDG4YSKVslA6NIcqoDCS/WmrihgpGk3ShDsFVkx39fX2HP9ZfvrmdybuNLa3HL+uWunuAEFG8K
onwpqcYAL5fHcKytE9YO1ol64AC8H5ICuK9f2xa0bfNI2kbxFAGD9N230ECnhV2sO9FDuBjkcaCu
NOxsrfc2srpkGD3okIwdFBZevlP/HIr8c1Nr/LXVTO+ZR/1C5yN/xSs0fwVA5caO6uJGIs/C/ltk
iOFEQ0CaOcsK+Fo7GiL5uNkA7r1f11plv+r5YO0Dga1EitRxFm0aXx+0bO2YEQ6vUc51iGRDPWqw
pWAdAJXGD8DJRokLdZWGeiQjQ+VHYXBjTPOFCqH8HsKAIk6sUS0UzfFVLJMikJ/ROCCpyYb67Mnz
+DRHxviAl6d5NLr6yg5bc0PDpk+yCxPllUYBZQdYTYwU83A4pjIfoMEtHdCMINokrVcKJLba2JiX
teJGx77WWRHshlFDapEbdOm4Sj6ZOahYyICaMsjNM17GkYFk9MXOqrXPJB+bCk46tVafF6soxzNL
+VGP/KiHAoT/ujf/sp2HezI2NkwLpKWcW3NW8B3DNcCmwV1os/pl5JOzsGMk3DVl6Z/zPp2OeQcc
VV9HnuS7nHrU6IOJFbLL862SKTuvDNutruFkW2kpsBo6ob6esrQ6Pshpxgk7W/LIHbcdObcKTD3f
bCcc2JqzUvmriy0Nni0Se/yXqxsAWHX3iZUvTSGvzi6B0qzmVxfRRRMI5Xn7dnXkqq4CePzTcRqM
FYkGoeHdBm98aeh93aMa0/nq4Fx0DaQe8I3aTvLSFd23qRvdr3qaYdvM1pwn5lvRybXAEexMdbey
nWpYO07QDBtgu1or4A8gwcsqiuhPbwKBoIaUrZ6ei545RqfZUshHZFuGaxEEzt7WLSP9RDItqvuF
X7r12uk9Ef05RqAzcYDduEBJdKXdUFZWrfWxtLGo4WJXB9W3QQNtSl1M2aWVDQ1HUA+i/CC6KRHJ
m8HLLsj7dA51zXckQm0FiC6p66VefjL8bkmjh5B1jfVTUK9Jp8Iqq6D/FKLOHCxGAILOq6rfBLU1
nj3RjmcfPyZQcmkgtO1EuhHFVJVb0gxB85c+8Gnraz0glOsow+50Yo5XtwEwHZmkTTQBW7LMh1Xa
jmutB3YsstPLH9YWzmwBPnJGuncF0gYzd9b/9ah5AIt1DfwQUSnlWDrWD3jcPFCITGMB5CCApbwA
KLk9IZsdZYis3ntYF2B5VfQnG8VG7YLGTpyjW1igVQstgGUpI+rhP9OfZhtXes7uzN7hblrvaaTk
yneegKI2Ptb+j7NSWGVOvffrLHsUvwccaDyh6/7tFL73murGuMm4mA665rkXhgzkFciP/D/qFKwe
tWl/j2Fq6QOqDoU7brCEeDPVtQIvISzx/zCyat37mf0de1ARz3SZueCsFI5g0vnxk7eecQEl2j31
ch5bsyUNCTow7ZBi8GbZEb6gsvI17/KWxtSB4Hit5XEJHl4UMVDDzfBcoGDgQiObTx2qnu1itghl
+YPQtNODRaH5xTIey6xY/kZLMyAFLSkAF/dLdPItLFRd48mfABbzgwWasGQZgBTq4LEAK3ktDJ4d
vQmekyxw1nHFpkXoARcMN5JjOgEJ2Y9ybPnJoSsRr4shmKp5fNfFsV4UrSpg9YPlsTiQ+QB0Q+NG
3bmJhnrpJahZpmG7+PdvPjOdX96yuIcsSNNzTKyiDXB6/YyT3KduUQObu3yxjMI9+LywgJozGqsk
bHLszCbmlZrWKKZT7tmbEI+z62xmlJq/LbKpWbC4K5L14MT9quPYzyQX32/fnFGbmAOZpW53/8fY
d23HjTPdPhHWYgZ5y85J3bLkeMPlscfMESQYnv7fKMpiu2fmO+cGC6iEltRiKFTtvQQkrdoImbF/
bBSmqPl4dycn2gxURa1Py8b5K+kaeaa8MuWfcbktTyluTCSi4S7RrhdWQdolVz1TW9P6XXvnYU4J
eGxMI1nZCkDCBO0w3tfUFPlz51iqgWauo/AkSJNrAPfVIvdOOxF8BMA4nGNLmBTkOEvJfSRkiiVm
OpUfwwTdfuh2KQGThmEcPEVAZLXbQItYMmvwwB+Cb87bk0lHxgPHiwitKy38u7dKUDMzuetjO8Np
GLpTWzXMfaqqsVUp2yQGN4iSG2WAqqAW2HN9AZwJHnjTjtp+zAxnSv0gxIWWuZusUPrlvQ6ALn82
UTgErjX0CuHg5Zj3QKgkK4rBeqHNMRKR3seYpnSVtqb3WnG0h85AveYAjtRG8bbQQMwsVRY1m8gu
UDuuFAtbi1O3I4j73tlbSK3bgbUKAgFMWrTlbcYaN4yhc/DWQurqPfZDMFqSS6K2eogKDH5sRTZ3
Q2OB+RsNLpUDlGX6iasx+BrLzLyGNjM+4VJJvxa08ttPYSNAzKE6qiYNZQGasOw1ivTzK2sjgVom
91s4yeKrHWRotquq9lUD3xWKmvr0FiWMbTWeiDPypPYh0t300APc6pLhTHQLkobw2ZRlvc6mov1o
VZ2Bc6G0+Zbq/LUFNfDfYQtKrAyV7f7gBYCx6+JfHlJlSDycY+CDnKjjI09CFKQ2SBnN/R3g/bB8
/IMlB+oBsXntPnc50LVAqk4OsZRij+KGBJVIkNEAkOkfqMQx00sy8HIny3FcEwthZLkxDmHEuCbK
wspo75eF0fCt4cX5Tga9eA0qwMmjDutHULhfcMRvvdplHez0wU33fxr01VdANJqnhhizNQ52bDyc
xRcz+etOFCmi7QH4D77VIXlrJ3/JMESiYtSK5DKOf5E+AQI3fjcgnabrASjvPQF8+Pkqoo69ImK6
p/Vv5XytuDt/gwLgtm9ey3WGnFC7bAGLewKCVMqmbYwKG9SXgzbbBxhicbYBfXJ2ALhSo4j4mJIi
VTakLTQt3IAi2cHDBhoxUKOTDyBqQr6I/KZWutqFpm4LSspAs7bcQndgxBztY4FfrZ+XbvFr4zki
/yWHKkGjWzF9TKSJXIKZ55fMrlyQ8iZsq+cWkor4hQND2UTnaSPqLSGqGw1SnrY8h5Pifl4w2Btc
kNaNXtsrfUBV51pW/UbPwWSDkysNiCwKXHEZJgWESEvUyU1+DA6KdW0O05vhv/rc6e+mFMTpml/C
5D0wo7NfODycwC4FloyTlgnwfJosyk4skGg7V0IaSCaituErmtY0BY3QFTwC4K7vPICi1N0vouQb
mRcb2yJlQPpwQcl6bosVK0Wb41FKyWajSGAqhipEAr71cZyjNKSf/V03ZoccbxGjk4vzvcYrK1Tn
FABuUazACZENZzT+cy4mF3UDoaIL9hrzyHQjBhc9RxoXvcKAp8yyuvJJnSXFTiSxPLogOMe3unRz
VFjo6RqZcPPiqtMWdEzx0ae11oH2UYsj1OqJodkVpSlPWdits75zR5wF4q1gnkYVN1EOgLefeZ2Q
Ad7JcYBbscIPHL3wUfQRrcwx6q8dsl5Xmmk2AOgnG+XNtPRwa3KQbyh+hS7SemQHLAGwZRT2eJNj
ox9nE7LGocQWIIYD2FZ+xyM5G29gCBqfFnGb4xZWVz9ix5B3uxsNXnrQvgbmkCH09TatfSpRT7Ko
erLi8kZV61Qa30X5i540zmWuee91ZwOignFDy5IDZbaJ6huZktO7PYkykzubYOQDKFFRB0/2Kr5D
DH9mVr4AVvotdvoem2xReFziSdty6r8MlhirUR/lKvLYgOIynHzT0IfyOKEK6jKvQEPx5DQ4DFUG
dLTNysLZAaC0RgPTb6f/ClSXuXchL6T/50B4nHXWJgo9Nl0Q7vVhsHEcJ5oZSU6JgrawLwQiRxB0
SlTVnnVho/UTFzt8OgU8l2hs5ypLMqIIf8Yzx3rTmXhnnF8MqhTPtxmKQOllgYZaaAB1D+pZRDDj
JFdgCCsB4P8tkxN3fb0M8ksKbmyKtPhnKmat7GZodYqHEsZt65is3IDt523LxY9MVCiKMr+hUBj6
aA92KtQUhB/70nrykkqeeNpt6q4ANmU5gnMrM9zKt2XpAVMKx40nMwkAz0vTWUpOtFaewwBUy1lx
5/QWRXcPGtpjTrbiYMdXE8zKQebuekv2EV48fq81o0c3i0DS/JrqeFZEhyffzcLI7s5DboFwrko/
ZobdHUfVVpy3GvqTR7C29u40Nx+DZPmtZTlz8SCP/2c2dysvikRv9qHQ5XkRuTYwp8yOf2+UuzWi
OAEpYqNdecytt7SNUWh4JQJRmd9puIO06GI506xzRI8PV4itK7XUJ4Vt9Hi9JvU8tUpc2KwEaVAS
iq4HkLej7RsVZolFswfZaLViG6jQMRDKULuY9EApsQBzsjFxFnJyCy+/ca7jgwFk70fcp5vsTwun
DNr9NNbRWQNGoG8aOf9ZhS9BEogfZmoWQF1OTFyJKhxyhrkFbDSXf2gSuwdGvOm8m+JktEAp77b1
UDzv+VFb87Wwt8ko2r+Gmot10OrhBRDf8ZNXle7KDMf8xx8GYGFAYYmjX9+6jxLJDVwt0ukLSuzB
/9pEP0tUkmwrkw3m5ypKf4KFiW9dG7Wca5ObYj2WyKOScRBYQKl69yNDWuWKShZ8yL+1cpmqiHnG
x22fbKaEj8A7yacbzfLwJwArqystaEDZLjA/eCN2obKaTT2Z7vsowa1AuU/dMN1GxxM3+8MSisz1
uOvRBziJ/WLpxjzdFchs4cUjA9S5BpxsFDIAu0NtUHeyQf01Ekk+oBHkQcbDgENvNCBwRUlLA1Ir
b7PJc7PKXzQPajnpN/WkvnuQ0/LRd4m6xCNZ4CEbbaSlvmIFv+D6gqM0PJMFvmXo2irqa6ApAjkv
8PVh4kD4LRx/XuMkJHpCMxveppX5wE3zJiJc9lUIWtGwhJnDaql4C9OZzAFkA4BRNAXFLIHi0yg4
H4Jbb/9YuSipchTwD8G0I2U7W9JK+XEpXgYh5T5SmT58PmCNqBkw4sdL0gDOOpBo1iMFyUhLA1MZ
wRSneeu2rbvVEuDBrghzG0XTvF8vvksA6VbgUSw+O6nAIUxQGHthl/kHu9fyD+hzX6EsILuRCIyN
5inpACEb2X6VOBvQqbjXBkWUL6oxZZdPyGo5JshYGzOOXvC8u3Gs1r2SaLEgB5K9x1gsir59i/Fu
QTH+bRey+J+7VB3K04yyr1DrppVPvIu+WujI3NNKorwf6GBKgSqxWdHoHMDjneFuy6nTVmDC1td3
ryXz64hoMw08Jra+nl9MwHjhl26c5PHT1CTuLozaXWSg+Ahc7VayRqlysGG5HX5Fff82BfHpR8Aw
4vZbWEz9k0Vfg6g2V0MRDCc5OsXnMgE8uJL3YVKBDylMZnd9mnAu1PTeFaCpzjN3u48UNu+zdGsD
XH5HXu+7cMMC5WPhgoVA7S7NzlxNf+xCctoFL88bw/MOaEr4OuVd+iGQcQqcWY9tOrzCrmk5K6YI
ZVPaAFojZQKIiZvVR965dX+Ab8W+kXToUgOkbPnXCK2TyOu9x5nXQ5h1flRX2sHpW2fDPHSIpCK6
5Yzrr0XbxUfHzbsNrq7F90QfcCEJwq/joEkU0AbTrgtM6wsqZ30y0Nq+3gCbsDhmZde92l7+bCdB
/h3gpNMq76rqwkJ9wHe8EyhVhGJk4IudXM26xR6w8yyZbswSWYZ6EsX3Pz+GjoTahuTqY6gc9znv
+35rueExyfrpyvFne7G9vl0XKCHczctei05xagufluCTCvBc+hLxxP5AkiaxUGuS1+2BlgJ9kXuk
ePoVLas0tp7xxjivSDTaINzRNHCG6LZv9336ZKqBZqz7OXphcKYFnm/fxDgwTJ/YADjLsbcOi5zM
aBBSA/io04P+R9k++DNA+KxiIb31oljsWI5n9hFnvKslMhr0B3RJ6EDb547xa9loMWH4fzyOAtgN
9OkiZ9TmH4dldfQU7xbLGKBRFxHMqM3FWIgDEHLB9QumyGi1rC3rB3ifWtQAlxXD0xrLuL6VrGvw
uKVQJW05gCRKb6w1CWmwEuHqWw/v3GmZbIAEhF53PLZ+YmGw6cNy/BZwCy+SSs7/kIcu5GQvTKTr
hxGZHeUEEMLxG3fGAYcVYji4RTsHI/ni9L5JgXe3U2aP9S5WXf+WWR2E7ehnqTr/STQEot7gjbFd
xwokgGR9VNdPQ4jrfDIBYpBkcTXqaNEwvDkSGfO8x1PyGKd+6ro6aA5VVLVHlA76eXZTQUVc1Bv0
k2EP9Slo8BqtfgK2KMrWIbLDacLXB51/EU7owTMi/0bZI44gbOk9d47zUjqx86WK+LQ1K17t2ASr
vOwARGHp6HKYwPgStxcvBQELXb9Fng/7bijKlT7qODdAKeQlbnn6RFfyR200Vo9aiZKRFc5TVFH0
78i18M5WUWZnr+/ajT6h9lYqHpVREazQLC6+tkEYXbt4eBPXEkeCiylZhdkYbrKJ81XntRpIxsYY
3LvAJul9XOufLTxW7R1Fqeu1+RTvBh3JCNdCTlDZ3RnzePradoWzzfC8cCKiizLk4MOTyCsc7FBf
20SBQaQVd1PJkp9gAtG3SCjJM6h/5FmrS32rOV2IJ13k4UkxjG3Qzms3yNtinTrWpySvxx25DDEw
T8NDxTuwq+fWD9Rn94DOtM0nEyTKTzofxanPMlwtDNBeCs/d41msv7VqGPAN20WaA95PtSQFjrIK
PFz6i4RmHjK+vp5Gxm5RIGy/93TcHRxcXHeozQGkyJCt9YKDcquIEx//TSIBt+m6jd0o9QHzoE8i
gwQ9zmifQV1tg/ylW/ZZ6Kc53zVOa/zdpNV58LzyZ1ZZz7Vk7l/lUHyxCpD2lA3/2+qb4pujo2Gi
laaHbyNARptwFKuApcG299rk1UWtLSVFaTWh00mgK/Pju47yp8vqXacs///8mjj2HVGIE46bANU5
RegLEUhJodgetAaKXy/Ci9aqzp3wMhVmQPJUem9yFINH/yl3gWG/xLEt9hiH4uuhBwbGIdkxK75S
y6I9dgn+VeMr9UJytfpTF3rhlfAMyVKtFr9UT6/UB2mMdnJTumzozbOOOsrVhCry1cj09HOT9oUP
eLPmL1yuT2kWA8K/izYgMwVa1QQgNVnm+o/cA+6RNdVfcNerVozZ/QuO6JEay8Dq3McfTL11v6TN
4K1YnlU302oKwM6P46HN3O6px9HaOmmT6VMZFH87uO/8AkBSEMlfdpv/wpt690kGHl8bTZY/hc/4
uuPha7DNm4ZCzFVeGs5n4Yzf1cX6Fyh80Z2LU4Is7Z4nuzMBVWzXKw6U7g+TbOQ2sbz8DDqhAM8f
5n0c20r4Z6/o3+PockCcGtkYnaPYZorbaR91aI4G7ST/GvZ9Bo5IzBIlC8E3/3XRLrP/bfeg/c94
ZIfGWACJSafZuJYLzMvSy9CPBCTXMNDvl4u2UQiyTWO/aWm5aFk9AuspdYNVPIFM7YC8fXOsG1S6
09sv2osB65zia49j/x3xmtOAhP9HNBOz00J17nSXcEgZLsiKT90xugtvp9O8UkXfOXCMDyJGqdCd
T6jrm7BhOOV+p1EvNZ6taDtHuZFCyuxjhwLzu3AxP9N2FKxxQokWfdQ6WSBnbwFLf9BRQumbg25d
ta8hvmdXVwe+PglcJ5OHprf/ahKJJn+SdQW+fzjMH9d5JFi6id3y1wjc7MPQNkG6eYvBpyTm/rv/
bLq49gzdoM7UHvATpScaLJU4dyidHoK/7kTrRT2FDhLtAXCi9ak096RY7IpWuEdh+iSeTR8slkg0
W6JTkAeZ7K0G6ZFW3pyoXlMCBl/q2E+acHiNe25vPZnUx9ByiyvOVvgqm4b2e8TqNWVg8tZGiTef
+tcyjQHwBC57qmXE8ViZolH+d21kXYQ4ObQaZ1ZTaSNpQSOfnmnWUfnjso5i/VjgiAMYbPqXokb9
EM1Cs3qbxWrWl4P+hWaLFuyr+pcHuyVKEVdHUE7+5AD7XOW5YeBxnOHeS9mZgBI6VhixVdczY07o
zFkeHJ6gMTbEgSvXQRA8toDPK3O0HdlqSTKrshywDn4kSY3utlms1Q0KQCdwlpKix6l8beviQj5e
hnRm5LK3OOQ1ODFXcWgRy+IVlQDDK3smErU+45lf9+AfjGvmbCQ6EM550rKTlusR2jis8bUqcGQh
PV3/mz1Xihl48WmGjG+ASyiORQ8qVlUHUjVy8nns8AMtJ9yEz5OLa/aoCjwAf3+vRfMCSm95dqW6
YDOXr7if6ydwBoP6sWvxnVFLKgmmodCmOxE5CVjpmqWdluphZVW38l70ZywuUtQ9RbqOGiYARzeA
4p2ysL7VyObQCg/c84ogzd2imVe2gkL/0/J9Rbp3S5z4uOvEKMMn0VQ3beriV97azSkKgGHpRfn0
TcnbMo5fvSL+FLlRthvQyfFUMvE2jB0OpZGNBRZsHzLNXzSO7QCIEexxq0W2ODMRA+3QTvJZSwog
WXh4owK/6jYTqecv1rgmvO2Hzst+O3p/7FSmiTgA0vAlR9nbU2HoYhUPib2Zl+0A5mylsOLe3geh
+PEgp2WF+3GEvNc5tMMKCA3esFdYp7fEavEMH7PWpyWuZ+ONZll89SSQpkgS2RCPJr4OYkRmaDEd
WTbs0SSH3KgyuVPgCTVMs80bj2DVZh8TxaA1M2Eh8/dU2oV3jJRsInYsG7LGBd/dHYPWuwzMHC4Q
RfVvtoH6StB2nrhjiw80tJ4HtMJeoifwXWZa5Sc3K0okzXHU/qcTiQzdfHMS+B6cROGgZGFd4jB6
VVSoEsAfB/XL85QnDDireYEqwEWINlYgFHvAW8LTKQqm3wc2pc9GVog9Ges8flM+LHVdskNYeVuS
k/u820O4ZfOYKqzJ8u5z0AY4/nn28Ba4zSp7QK9rqLkuGshte81Mx9taSGa+luDyO1aZAA+ZWhq6
nX5IwWE5lAWgiWvRfOmY1130pC9eTXuy1yOf7l3HAMBe5Aq+qumWduKntNBVMHIhX10+Gut0yPId
LTtNoh7QEiNS2tCawMt9aiPjmVY0aMX3gAXxC0qcoMdzLYAafwcraustWCJC+fpvwXQHdZMDY3i9
m1CQgx4BVCngm6F1ESrLalUFTOvMwgmm7Qb6zrNqZITfFTQrmce2Y42L/p3zhM4QXB0F0iU89E5z
RNJ3Ooptet7m24A3IVI8IPsaRwHCJzsGVjcrchTxucAWQ2MoMAjdElNLTa3Y+hAbICkRPWpwUCgM
WasgE3Gjtk52UAP9Aquw1015dFo0FPLIqP0KnfIXMq6ivIl3lmYgpZuE3WbeZt4BrSqKHbCzts1Q
NscpTw15bNAbcOhC+7DsNe+NR6F8E3d64CcFsPb1xr4alWqHB5pR5+uepri0wFxPA2k0peb5zw5H
3CcJAvMOVHPKQw1ktixRyhH5YYPXXJBGw3AJ1XHQXJe8PAKjIt8lfcV8K+TINaohCfvsFnTuudIc
G6gQv0UM+Gm7Ho2vPlksDgFoWFH37h0XUZlKbZ9ELmhaojy/i8vd8FuVZPExyBzTBZAKYHN7Y/xl
qG3CXMmasYtAMecWB1n0lutneOQ9doATpvAUjz6AG4aN7w6op6QlKXJgC5xGd3ye0hShSOa2HHkc
nFPvlgB5KNjJS+xT2zrxahozuaOj3qpvcKVFK/KcCwuAZHwFIPwKlxtcbkmrlmRLx8XoVZkdZgta
jp41W5AZxVhCvsew+/E1NQLtU28idyqFFX3iMgUMmtVpN1EMbIt0d3guCyGPsSaLvQ3Y1Cc0PxWb
Xrj8BWfxyCVozPqq6I9Bjd5/S/O09B1XDFs9Tqxbr45eoiq2d3o44lCTzmO6EkfwdtFtmjoyW3SH
VBfOx/w8a3UX3KUUAU3COL1hJbwrBnIMPcBblzkO5hYHr+J6Nxh4mh+7LNiG3oTj23H44rh1D0qy
SKJCCKkVfJbuTEuakaxxvEuJhjmAroVui/Ie2M1TMhyUsyzjaK/VxYfF7c4kF1V/KlEfInBOi0QR
6ss0oZU3LW1BQdHx6C+tsV8TdIW/dqmXH5Km7bayreVXPYzAlVeu6zr2nmUdFa99F525i8NnC13/
r3FuOUiB6eWelPkICPGxBfBRMpTAgBij6GbmCEgr5fDuTvZmOwEAv06rfYTUO5LwKMKtE35ygffw
AScE7i1JzE/GpKdfojbRd02XsA0tYwO1dGlRF0/SGID+Kk3fUmYlqjhOJkfWmh7XASICmDEjwg4m
UFzO3HJOElfam2xqibqn1L2EDNwSJCvRmHxDvy0ykQJZf1qSYmS4PgGU/FuuLAZWR4cmS74xVehJ
xZxhFYP6z6ayUWManSMu/421okpQsgqzHswBDLmwYqqEBVAUuJJ6dhpRC+Jt5jAUcTGgGQ01Bf33
XYrRRN4iBM7GZaDiJmbjv1sNSTjEp/59mUkOdHKjkLg0QZGwODnVSVmX/mwdO7+nKbLOu2aoPnM3
cfclCHTWqUKCN0KnA184suexWuIk53s7ie5alV74ufjEHFF+DmUEFDQ9+Zs8WKjxuwBFxbq1UAFI
O2p8DhBabbMJgNi5mhSuS4KuI3fFBiPbTR5/BoZjfRJqIC0ND7LZgzT4AuG1Y7GchSpWg4LuRT67
8NQ6AjPB3UUmmo5WLi6Gpe+NQ3SyTWQ9p2rQN7OwLnFuhm44mb0Z3HvMc/KbLdwBoKkayAB26Is9
vcmW4KS+l87RUakZnSjKvObqgyyfRrQmchLK5s6f1LQmzexIQvIOaNP5R+gcTTirHImwKEH2Uyqo
/C7Shps7Gg7o2IanmUqQZIENDFvgOZ9mmRgBfxIDa37dKjfy/S+3vhDWiSzIdmDcRR7W4QBiw2Y0
eC5zTugYeVpEZKt2JXfgvGgnUD7P10S69FEKmq58LYAgTY2hk1tdEhc5KSlJTTNS2JU9bW0eR3PK
elGQ77JcfBM0FyJRmO6mogBi5MMeS/gUV7IDyptRE/X7Kj570L4PbqnTuTgFRXJyCbB88AeZBTC9
U+fsHz5dIBx8nsWLtmh4DXYDnBDON5OgGrYC5VTnVh1BTGE8XF1nP58voF4ICDpe0K1RBJyCBBTP
3EA2NnvczQ9eV0JLZxaLCflVVsJWtgBJLd28IsBR+TnoQXe0pIHudAFYbvzUS5GSV3e/ktv8JIua
+7rTXx0vnIAi4uTXZXBZghKNSAt2i4xmoyMGFIyBxnVR9GCCv+pTUmyGOA0AtoAlaUlRdXjJ8xzw
yjx4ZKhaQTl18fFBPmmWfZ6Kcb3EYD3u72hYe7amsHqisFN8Mqs+u1ph1Vx6HqyzoAuu4KENrjQL
unbc4KCQrUatn3KwlGkv+Imn42JXiXo6NbV3jszPVtZOAz/WAllAJ2pBFBgAbf+yDHpnA6pWzxhO
6fF0tiMNQHDcfYgiiSC334yj0g5xKA0e7dkZWP5vfuThTt2PqgeviK6j8x6EoOamitCjBgCq6ixx
GbcPliPLM62dvGUrlC/qK9T3ludF0ekMzsua1J4w2qNlaqsqnNCeh5qoYm07FRpZpYccYiBGnOqg
GOvUTUDv2dOUBi82tUMicByoDFsWwJCmiwnNUGD2O4Qp05qvFv1ibvUMmgQsZCi2sg5kMlvfuZN0
wn0DEHfqE5H7bAW28fREwnHSbmPk4E5DhssWDOWk3p7W808V4pFGR73cLud4UGFa3ePldXCcEw1M
S9xjZnwmJfqmG7QC4Z8S4HHKRBjh7+msy7Sg3Iam8YvUthwnQHgry8m1Nn2BP5CZpPXZVoN6MZmH
Do+Mblz1xwd5jZrsO7PZQckGlNH6oeN29HZzfojpuNml64J07/LcOgnAHoIBQMe7XQTy0RNI0fCm
HfZHUtCw2NEyR71ajYJE+D2oraxEM9PY1CtSULw59IPh4kw2y7LB9zlD0gQIhn98qrso5EF6cstR
MLCe9OxshSi2llk/fokNgA3ERTsc4y4evxj1Z8HK7HMCaoezlzUZ+iAgRnrqzYrj3/Y8AQp2JVw8
L9uNiL6CNbIHZwqQU4OcNy+8xJmsklsdwFwBbwlWNbXM8/Js82p8ScO+fsqQlPJDEDB9zcasXKcp
2P541GlfUmMWA4YqPko7GNZkBeCvBgxVVrUaAlmvdM8W53HsP05Bgc4ambSAcMdAchqyqL1fkkwL
8ESu3scXs/+0dWr0XzYtKNTUVjTQDrTXv8lkMST7bkqe/zPkw0cqB03fIGko/UUBsqdinWd4/J1e
KkAzHQFKkJxoaGSAa23XJyeaobnc3DvgLiVl0P02o2UX1G2JMngIH9xI9m8ui13CLPHmPAA5aG9X
8bzJQ7xlmYwobGUgYtVazTvKvvGONBvVkmYNrorgCFDrefqgJx9ee/feGtJIfqLX5vpBQcaGiSd1
dK7/3pBsHpbzVv9tfqfnA0B1NbTJb1DfD/AkHAP7peK5ldRXACYbPDMDXqc+kTRCocA8m/X/ui5U
pLY2AbxD7in1NIS64swlB4rngdHs2Dv7jHFksDk6mjsBCHNH2MCHBjdueGndHm9q75rZkDRG6QFw
wQBeFvmQjAawSkORFUG6AwRG4ictMBJD3FV9dF7G7k5n5aFG6/Gp9aSJZlYr+Iea19mHNgpQx5SO
6M1shNzG6tV8eaZBNUG8GkEROb+zL4pC68MV2my1WZG1AmXZseUGuNLW5rYMS4GmdnAygPLzCxq8
g2fku1CvkuW4oddMX9GSFBxFLEDSdNytnTJvtsMd4FtQT82JzEguhnPQ1vEzLZJ0tM5GHVyHhqEz
ayoStsuqCdQuahcy0TSzXRuBl8xhY1mVqOgeC4DMadcAKLoA80L3Av4IctOnjrupFUEAwEoA02t6
L6xk1guJ3u1LZWALdm+PJDYAF0Zwy6lg7/Y8DponWpG9YeKPnfXzFiUfDNpiTCsgunKvvyb2KJBp
7QJ0lLTu2hpSE1VW/aSfaADip3FCIrZftSx3VovizlA0ZhKuSXUnXZw09IWfTOmheykeQQfSVOB8
0tF0dWkbaV4k6LZ8K/MqNAbZgBd7V9ASp7zOOaheaEH2ixXNgmiItviegFDKDH5MzcS2dHy4AKfM
kCrLMSQhrvBgOFYes/bLKeRst/iVCuKBj3zfGS0aEGqGMzoHxUcohhlSebqbDuZQr6PUYz4ez+RJ
i8fMPpOXVk3DCon/FBlXYDrjcUrB2YGRMzghAQCGD5rq0Y2nIFojpZWBu3G92NEMvUsosHj3hUMl
8GtrizTfIsM6lLsaYFqXVKue8qIRwP3PAc+OnBL6M8d205smaMUMp92zsrufxW3czbLwffZgN/7p
2+sdXikK+b2eNIBE5GaAJ3ANmUevA8qb1nt/rBtHJY6yAkV7ZB9Lc4WOO0IjqThSrA1OEWnF6gGn
XEmUb+Ylt5EdnEDhA8ReVI3EIao9y6w7EEpJAYKhY+eErT+DligcFFAFgSATbwuBIi2JGZ47KRxZ
9Fo3hyPMk3IagFXI8dupRcIOKCr60qCrm4M4PPHA7tN4qzyrtc2oMKU1NZBiqLUt+lYcIN7bb6J3
fzJY5EsMUrQTnjzeYEW9oZbHvGreOnCzIpyAC1Xmn6LebnbU/PrQG0tLUixuJFNeoxaK3YP8rh2X
7DjXLhJFVnsK4vH6k9Eo9B7V2Dvb0nSJYoR4NMrFgKT/XcNclhmqtic8UAscDXdNdbR2H7vl5s65
RUczFago6vAwd9TNNlz152VoNZ2Juf93Ez7/B0iXa2gGaBABYacZtmc8tODXWa33qBKMPsxAR6gX
HDehp/+qmsH6piZIfVrfEtP6hYyu/Zpqw7gG1FBxwLuD+SEarBzw2OBDbJvmGg7R8GlqnXrL+mZX
11W1WphoZrxkHAi+MdM4ceOs2ygDo9yfCMwPvDWLXQDk1o2Oq/ZKehwki63nbuvWLZ4s4jSmKbeA
tmTp8k2Dsgn05SkbrlrO4wYQo7E1oMIAZKNEBZriMnt2BvtHpChJZ+rR+nPjAVaJFkaOdg4jrPmR
luig6bYor8s2pQ5o31ICAyjTRXGrKy627YjeOVQGIH8RasCkqACsZBhWi+Myt7n877+cYz9CVAHQ
G+A9HpCAXQ+HKw/wanXMywSH3CDLKw333DMczIAwudrm4Bb7XOUMTUFo5DFTAUYj1wA8nVY6YEXi
LsqBBf8wg5UVwIM5oZL1Q0c1CsYUuidpi+coNcKbF6H0nGZGM6Ejg1qpgId5c9VACht1TxZwoT2J
nKwfZNin502xIqXTjil+E3X82QbKCc7j1BK0TexYO91zoILwTiB1BCxZH4Xqww14Ie2OS8l81wYc
rw/8ZX5N5IGUgTpSD9XpuFbaQMhCpet+NiM30eMPAswIUGlGsXCunM1ui6+h3OyibvdcVojetKX3
/wC18DTvH38Wz7FcDeznLvds+/EfykX6ioFfPXwp2kTuY/WGz7sGg7BAHjlP1XrR2Il6z0vLAykX
OS0tDyhu/uIGql2swbuFcZ4vunmLUge8QWJqKFB73/zei+xt9RH+PYrpelm8JYMKdee7mDXzT4C2
BOvggh48n4zgKnD++ZzG8nuapfXXru/zjdGgmpqWEU6SA7BC9mZYHLWeARxLWQEnM0UHbMSuYWNl
i3dSGwA7U94NR61O4OH1Hif6uj9FobcjqraZ0a0NiwMbXTxaqzrsRQHuSmQKC/28yEvTQql464k1
yWhgzQTikA6H9HqOCnCSzft4KM5f7DIc5R/yCQ8SC0kdaQtNHFzb086LvFb7VDnQJBeWOmkENe0D
nBvsQ59zwHG4PwLtbt6nrV+ANVw/hToykQpf5Xts8BfVBfLqpqk45MhVbDXdzb+J5AfpW/v/KPuy
JbdxptknYgQJgNutdqlbrV5sd9s3DG/DDSS4b0//J4p2U6PxzHfODQKoKgBym6KwZGUiA80KxqfW
xnOlyWdCXdRVxtbMM+092dKQyYuOIKFdMpU6Ao/srwjDDCEa1LSHYUqnVWp74H8iwk7e/sQU4+NM
14lzunPojw+CCEA9ORp75PMgXVzzeBLlpshCqATlhtrNHJ6ayLMx2F/JaPATRZD997CzheP9n8TD
wzIMcIS/hl54Qpehl3H+PjTZsTdPLBBFenE3AV1NpSEA6YV0K7TZm/jYxLF1P5tmd9sI854KrBOj
+748UqOwQe6CvSDbul4s73tkRkUxZDGwlE5xvahNuma/125sAY4P7vwa/Ce/o5YAsom2gzI8VakY
q6I5ZaBqBOWUf6in3vxSgcIkDsbqS9F20xoXFfxRlnF2qA1IBXlIk7+EkCHaIP1BvuG25YM1Fki0
zcHgB8Fcue+RCAHWBdP5ONXK2SFXydxmXuR+HA3W7pA6F8ze2oa8UWOMxc4IEIyLPntbFcLcUd/A
wLX9aPfDxgbbDJNhduYFk+cmEQI5qLpKxqkR3rrG5nHDozKbbeQtqxSBFNN6wR6a0+nJ1MMsY801
3a13i+bAM/tlcdJwzdTzX4MAig+xwWrdfh/BhLptcDhyMZM6gHRzbr2qKTdwTdvxCxXpyNoLLtLn
AIptAYg/Tq74ymvmOysKm6SQW7DF5JsrY9PiStSI6vRAMRjdP0uOpIk08zYqD4eTdPP8I++ME2XD
ZGPobQDdHECEY+YfMxyjcGzp7pC+pDZ+XU+bkWf+nYoC57EGlGRV90P8LRymN3MqgAFoTfOIpLtk
N3Vt9sXvgL7XAdRzwr967mmM+M0CjjQG9nZ4A1+jN/eMsB/cxQzvB92TAqhn0SbtTkDVxasBUl5l
tYGEo6I4tmMWPVLBC6CQXcgcVLWs8y1HKgcUj6B1uYRQDXsTfcBoPeDFipHqOsr3I+jCQTI8QY5p
jlHmt2qS7NhpeQQyyVL2d40TnMk0fwqZ2PYa7CEuAJm/44LQTbFsEFXIDo6CKFI1OYaxdhrPvKss
aUG1AsdQK0g+IBur0Aaykt8pkm3K+va4mObo2/bcm6w0hMzlc6vF7sg0gSB8CywLFkgumEK4Lkqn
8NYjxLfXiw2Q9/qOij/ZTE0rAgjNXRW6wR55Q2Mxj0c9lkEnF0eoi+2/xyPvEkzz3jTTZHpL8at0
XxQJ3n6TIy1QFHnmPVayySnL/C21yM770ZydZDN1GNVaK0lPoODaBvawiqOdJyEFW2AvczekaTTX
yOZoB9WYH8RqdeP+U5cbm4uMOrUqbK9cx6NlrclNI9JYk2sm2PWDoRuXnM0dFb6mDYcCmKWT8GGk
NtGEL80lGufrKQAwSbqhOGSO8VOBRfQX7H6+8yjqX2oe4JuAdFFI4JXZG7jMgcAUONLyBai7pQQo
LR6dZwcw8H0ypRJU2gF/FB6A24nqu++D8WhZrfODQhuABa5CXbcQc2gqo9tQloIBKAGlc8a4XOFs
IMZb3YrAUQIIEtUKaFVujUEZ6xsHeEvF0SndDxQLrZwMsgu6L/NfkeIcnGfTGPcPoDedTgME065m
oNBlhqzFrdpioxrNIEf/w2JfPhdmYRAVOpPPtWUuVjf/hqyOwnWQg097VxYQ8gWh1Fnn256I3IiY
kUZNj0S1QLqzczEtYdDAmJ0Uutgp9u/DkrOQoEWh2rtz5l5aur4PuZiWrrrXNAbhqTOBoMU9YnaP
Hz1k6huA3CitE9YL94LctvRD7cYlstrAlkB28BpdiqEZzrij89dAF5Z3YaIBHlS9bZPgTuVrGSBy
UdsLXHMrIDKFRMTfUkGLMg/ZZgkfz2nTo7CTbZh2zPxI/Spk1a98p0rio+DRN6BbhjReNzFOJ2g5
MwCIdh9axloCPX2a1z+0FFq8bh2b7crz/TlmXkLV76sjGiH1GmPPu8JbiS6qd0NS8NccFAMgvI3L
czwx/jrh6BXX36+xV+P/ArDFFUV5cRHu/9SJvLiC+VOnQHdieqZJYN3een0PaPZvAccayMqTE6jt
QFK05AgsredIHhuJN4k+SUhB7BnuXZz4gwYKun+1g4VWnLQnqlFRpwa+hkubaokOrEQDT5hMe+Un
7p76zbarKoXfDJmxoTndjju353IeZela1x6TYOb+wyehodPIwzl/lPubLK2Dh4qzR6NgkCqqA5uv
yAaFIqTgFDybQ8g2O0BUcTeo4bSYhvpkZBC2Bb6gCdaTy7o7VbAAZ7ZguUM2eALa3TDs70oykn/Q
QbII6mBNLivK7Q0bo+6BZ/0+j1QUrphVYJNlBEgdK6Y1vimgehPIImcBc2Og4x+9SCFF24YSe8rB
ClyETnAM4iA7TbZ9XfzJViMVF5kY1q84ai7dyHFj87H6AQYDR0Q3Dup2M8cSMs+h2H1g2MYOuoTV
KWFJdeI4goTEiW7P1Tpyy5PCAkKuKGAJpeZic40mNdfkNiMz+VWdB6Go20Guoljn73tl2MAquOEj
eBvVEedk4aqltZO2kSPlCX4JSoguVLS20w7PKJCnHFsrh9ZsjXZk3AbTWgPqNhoAyeg4qemn6RRG
IBsOpQHEBq6VLzi3umBnb322KzYCEGhkT00zdPsqk8PJHFN5BjvptLXArPchcR28O/Lc/g5BUfyo
IaFPmP0L68K/aoB3D0jJA5y0dXEDhSSo75PskuPcJA/4tb8m+Vhe2xKoZ1V2PhwTv59wcaXzGXyv
fvUqJZBThvHIFGNnd2lk/XGyK+NXf7L5XftSx2N2olgqIPJcQ+CbP1WZ28x2Vean/z6HE+wfBL44
fbOYa/sCmue+w8y/s5gmTtbb0GCsnt1OaKSRkT4MWAU/1K4BrVkwXW063bSHomEbu8zlzh1CFwgW
MYEcWbvIX9pJcTA66xuNIErVso2fWeI0OcBzIXHInMfuc4H78cwHR8O27+2fQucvm0w8unUVnZhu
GXEqcCqKWqOyYS+9sQSsLgj5ijwUUzDnkeEg7zQ7yBZ0zbB3Jnx/ldsCG/o+dKs+IYHXT7KzVU2b
3rHSz6NfOFtVVdOpAsXHk0pBWTCZPPwexsnJjWOGLNgMPM0isI5AuZbPYeiqOUKN4SPeLepT5fAc
3AYywWaMNbguFMfRxX6ReFqWgvhcjCIdzwaLgeQdnDtykh3MdKBPhDhld/a3QlRgJyQ7RXSJjws7
d+dMRn22Yj74G5z1golyrNsd7p3A46MKvE7dxDf2nR+C2Vwbl9cm1fz4S91J50yN6j2ARsqzqd3d
xJcT9ExotHlKcjvm52UQKMF+NK3gg1cW4kG6AX9wo0vZD97Z0ZbFDPJigBQVuF+ubDqe4sZ67kQj
UIF0DvEwgolxk+hOZBM8fWvGXB7JSSZ0hACLd6ZGETbeKY3VHbVoxrACYw2Ftzww2Io8Fb+djT4T
zYZrg1+zUSg5fn/EKAp6pFNlaQpIT4gz0HdZtTT3vmVtp7AAB2ucH7bFU2bNDbKAjQt0IgM4uKhJ
RdEgqdmyJpzU/Ms4MbIjLlWMTbimXnCBqI5l92BbTvuAk5XuoazM5sga96WFSIu1Ii8VVlXk21QA
Rk9x+AH+7bZMH++7yI72y1hRU+OE0vPkFlpD3l06p0M2flJtrBAscMRqNRNaUfYkta0CqeC1LcE5
p6mzZpIrpamv5ipZqXBkfh15NZBldiDTEPV+CaYJaOyuRQoBEFwSTHj8C63isKUCE041n3qR5WYp
SItCslV4X7+HknlZESoQI6tN5q+4/BlNiYUF56Aa896VoImRxS+MAqEVoEdo3yNTBLyCbLBXflG1
O49nKbI14ACzwbYrC5DIjXWJTNPJvCNAZ2nm+Uk57hu1ZuAn99lnBXwUtiGirJDmCQzhB7mmOtOG
WEWvlhy9s+UE/YegBqOTXcvxkJfpocCO8yJKYCTNJHtkYEUEdwzEdCEUnYqdnfXWc5141jPuJji0
hp7IMkLgYA9KkGlNzVIHSGF9Zp2M78nErLy+Z1n06kYTh+6JaMW6Y1O7Jy+SD6wtnyDnk3lGtOeg
/ZnhlL6GRS7YyBlo2Zh4dRq5fbiFThJgchlh6UcOKuYRhCmfrDi0D7kff+Ue7n9TMG8+u302bqwC
dIHUjLWtssd1n6XF45AN43PbQfYLHCR8RU6yZSU005tEDUcwXxlgIhiilWwlBAt00cftr5pdD0pi
s/y7vcQk79FLl9aCxNQ8zo17iVlG8GyvOE1DwrajC5p+TwXAyI9msw5x/hytoxK5cVftuqqzfSv7
BhnU2r+0VT9WT0KL8CxjgBKheqp5me5MgJm3hgSje+tMH8EkisOCzpvASiXyL/GUPUMvtHnJpFXd
i0wTRGk7PtZfBjTun8LcTx4qH2k2ZG8cnHlKHBtdwIJuXNyyBQARWZNfRvw/AL7v92dTOtC/YuFX
EfX5/X+vQSwc/N9cOzFcOEFMwfeg1MtdcUulbjk66dmR7fNQ1TjPdV3jVOhiYCKAKAu1W+TsALW7
y/zROJFJIGcvX9225z6zb66PdgqG2fduVJOdh76zn6ZqLTEs4990mUejSan3bZs81Oefs9PofQlt
HWdodgbI0XdhUIUrw2stUEuCjPBXNcuL8ExWKlpfGTtfiE9xxXCUKEAndWeBci48U7VxFHpGWeLv
pyx5oC6yaMPqae5d4D5kdLrdjAToyqOX8eGuyTJcq/5uEXAAO/kvdhtnl87NrC2yaNWBh9X4NrTV
qaiU+QJ+F3XpInwJyE5h1XvYaNQnBmD1C5ZD12GcpWtIE+GMgt6iqQBw2i+Le6FftolGhUW6MHow
J2u7UVr1gQGaiQxrPPkqjbIThxrrqqG7XWqD7DZczV+UpU3h9M2woCg296EmOciGu/9wRd+lZWwa
i5rkKDPIkI/9T8bGDoqhMnqJq1Y9QZ1s1XEHyfJR35gbG9RZO9JnTrXXynpgg2J4E+2lvqGLY9+0
hIAgK8MXztP4MA5ND70ENAPGQlyT1XeqcfCjrk3DGLUHt2fFmpxkc7v4IbO5cSYTwNj2Ab9eoNOn
IXuxHgCWtjIrXxduPrwCE8C2YYuMrrCwhldXdjhDk0n7IJy6esbDs1VTeOS4AH9DJo7csWTIT34V
V0/gPJrwv4pH4v8tQoZOdBhrw7zPcfuXQp7zLQFp2JYVHbD4iVffA+FfbZEX173GynwSmvXTk2oO
ja062uaDvA7FO3sOLTTrpw5twXY58vYVQDxr5zhVH63jfBTQffp7OxoUctai4mRgcbYGvS57YmPo
7EPmTsio9lLkT2bZBpzO6WeckJ0LxxU/O3Bclqwtv7BRiHVhq/gxMbh/aGu7PVixJpgJvW5dIzv1
q/S8XVU12cEBaHoTVgAjR8yOIKOQW8XRkdmBbLYG/VON6xo1TUoRICMVThd+4+C03lEImSAiCVoZ
GxSR0HZGRgCIoo4ksEZECkNg/rbR47+0yU2BZAORXHpsQs87x26LXe+2s02wNPWBfgQaefHSkr+A
X/nI9Hc6TNzyoIxiwp2ZP7zhdgtw9D6+ChM6LIBe1VUYKNeBkxnjbYgfzsNoggUh5q770RXKPjgM
e/PJVN7HGNyS+JMMwwYp5t7HxpDWHmvDYFOOlvfRbCC/0Baq3lJfM03NnV13zpb65mEFPDAUMHbk
zRSWIXWZQYFb97UdLG19IMb25EUqibMZe9B2UrOCaNzGMQGMkH5XbHkB5cYmaXD+L2J9m6avAphl
/q4WkG9Ctpm+EVCGtallYBwonALnPrfdqZ3oFI8E8G6cwYM+mJRyJena6iLmPN/h4C+aBW7JwWug
26/aZARAvF6RGgtxcvC833XMti7Ugrx4uy/Bpb5OhwF8aNrbvHsH7bWg+36l4aLiblcOEBtZ+nMd
gQMRvJfeR5fcC1/qtL/u//f5SREmFrG9K5DE4ilzDwBN+xp1OW6TkfiOQ/SpeS3l2Q6D+lNWTuMl
G4yvZG0EOCdY4ogNNZFGloBRKHGOc594eh66Nnic8tr5IECPSiOnvruOmrBW6TGDzFGpJSZyjaCj
QtUJjoNdiIgsDuwDIUhBbaNrwEJDkQNTvyIzN0rvl3BqUshiC0sbGj0SS6KxEp8pVSFjINFOsiDf
U9Pz2mfVanYuu7cfdRSlPfggx7yKipx6jhojz36EfsM8FkV5CQ4GYt8f396j3scadAoFzUhR1Pxn
FHXOvegyjP3e0bjS5UEjPeU/2boMsDBepZAYeX8q6SGdn1cy1vToLn7Pd9tN0OK3hYadI2PJJcC3
qbPqgZR9AZTxGQBLflaROb0gjRXbvyhzNuRsJtd+7PJpE7VIykICU2uCxBC/w+TtI0BOsN0K132k
byV5WgLcIKE+r4eywX28mQBq3VNwmdr2feb0n+eh9LR1kYqz7eT/Pu3s1BEtThOvpnZzD6JRo2HM
/wiaQU/fKXAd20Xanqjrnz5DV0yfKd7V477/872+iB9UyI6tBgoPtdveUa3Wzf+29REy7bHARJ6d
7vb/1fdPcxQ1vgdFmuXbm8kdwjNTl9IbgAAyGiRKuQmWTW4TP+KcLHrGIcBLJjznbTJzE+fFU7Ef
lAfeiDJPsbX1OTSz8Qo1sTl9pgLAuHTNRJwcmjjBLWVdRicOBupzIabouYqgkiWMeFfpFplwCoQ9
YRoIEOFiEBl3BvJOinjjh4c8cUAjZ3flHtqO7veia36qyGnexqxWOLf1xhfDx+fIZV5eeGNDAxjo
77veQr7RMAHq3OAC98Fz8MPRyiZ7rm3smduscj8lgwnaeCtMvk2Df1+B7D1c/a/5VKCmlziL020T
l1DztVtQhOr7sKCe8NqjKijdv4MoTu58xy3uqCA71Xge/Y5b3FRz36PnsWoeD9sCyfEMkp1rS0Xy
0WGRfYC0tnUA6KR4bHPO1m2p6i+QIDvi187/qcrpvqzE8BlaesY6goT3Bf/C9GhOPcR9zSjcV32+
w42Sf6HC0qjmzjbYFhKJLtZNf3NMafwFDFUuNOB/26s+CO7/PkagDyEjvyk2fR4NZ4lU1vOoa56E
qlHRih+4whH9hmwUEvnWtDel+0P2QQINoPduNeTBT3atEcHoqiPI13YlwpbRfYB9aGCaa7HHw4iM
r2V0/UkoJHct4ODfPw/1yGnuZYT3bmlQgdgF294RIDtMpD+GP/aFfXofYB4vNb18XWFJsQ49SMmY
jngtGjDcmYkdPLpdX1xCAHepRXY8tcEjs/udb0GdAoRErrHCjiUG2ISxI8VR4eC9tuYmuPqbOkcM
pD3LHTYM7nqJiftxOg6TkYDYBbORgw3I6/ADfze3aHzm5isrGZoLTU4fo5TRq51M4d0c5tXjQZhQ
Mkh76F6tOjeQD7l4tpCbg2ckvC6MIT+2HkQpb+xeipyIIuFYX+kOud2aSOF1IWupOh8J6++j0KCA
Gzi7Koyd1eIAk1S/b7JAnCcL8L0pF8mDNEV/jlRqrJMm5d9M8cMXVfClciy1dasgu0NGO3v00oSt
xt5i34Alu0/qzv4kB57tA5D3HFqVqw8m7z5HegRlVKAWHSS2VUPSH5H8CQbnppNvoHDeF2P5FzYl
zxwUHo9xiTyBpIPY/FSzaRfqJtmGwRr3csJBSDfY4pGCDavszmWS7qnFbSDKrJ6DF1F2wQnY/F/F
6HM71wj/4EQe8e6mJqvGcB+P4vGmG5Bo/zLKFCP1EykzmOWqOg+WmwJMqH/vSp6BOlE1G8KnBPiu
HcWZXP30Jjlsw2DsTsDPdydXF5Biw9aAquB5R5X8CVUpitrkp9rSfY5Z3Ev0lWce82qmZWbqeTvR
MhzVHD79hECjE7hPMhbOdslOmxPa+kaKla3YOHtynep2ldWWCj88LzFzqhsZI6tActu/+5eJqEZj
8Pd5Fq81gU5QgOl7XTZAAxcjnj4mqugolZXseWJmnyDACSajJPv+nxGjMck5YiyqjwI/QYcy9ZHV
OtbdF8v1n5nXdS9J2AR3PohaN7iz7L7wqf5UC9N7DktstV27stdkL1L5ZayT8hlyZt597RjDmsaZ
nPqHsl3+lAbgZM6hSjnbLWWD0jXL5dNoTZ+Bvc9WoJqrTlS477U/2dxctHh+dEyaFt//x0mg5fzj
IFA4HhPIHQNNKT7ZjZxoAli8H4yt/4TVQHMPbfXkDDGM5Ew1MKz8qmUAL0lIJx7I/q9hTH2XYwW+
JT2ENHkNrfGMJSAuxUBKVvWpKXHfoFuL/WY0C1mAe1Vbf81hUI3rVxSydLOcxNzkOYjhbhxLk2qW
fnqzaDK3V58F6iv5GmiNYuMNrNhz5H5uZi5sFdrbZNA/6KwZniUE5krLvqPCCo3+mBnF1oIMwWyS
dpUj3VmHpJmdIVP+3aXisLmLrQ2H1DxOdotwvJNN3uNJ0VUqItVG+9wyPkxd8ctE9jIQ+8i24lOF
dQkYKrhdnhsDeuICaDhqUTEYSBfYFFjVIVmt+olf+XYvIQh1Jm/dmmBMozaHEgbUPqF0Mw84qLTa
JwkyxIOx+D42WXHpZKZeD9wNi9cUP3eXJGDf+35Sr6LJwyO0wUeossBZcoZspg4i8tSs+Mt/P4zC
/cez6Jo4jHaE7TrIiDBvkotU6UzhCPjsk5e4cvrUNZ5xchgScUgFsjKwrMA2TO0XW5j50J6AeOQv
zywXOUGHMm09dq4Vs3CwDt5oHHb2K1sE02UwM3n5kwOC9NUhqaoCmyac/IY+ToupoGZPp7+29ty4
WYgdPJjz3hY7tN9C5MQV0bHHLc5Dq4sCVylIIRjMPTXBx1zt/vvvZ98mZzHT5TazkLHq+sI2/Zvv
sl30TtyLSTw5of+U4pk4VyDbvHOqFpdcOlNZ6tc1Fa2FvxsYSOS6Snm8hdiq9al3W4g9hMbPAKsR
zwoFVKPBSxWJInox6sDbsc50Tp0dD2c3A/OWJ5D3eYVjm/FnBEUTHCR9K8KnLXA1ArO5btQc4pwf
buMmwULgq7m9jrgaAF8DBiAIk/zOiwq8OwoDWsBMJp/yNv4ZNyL4aRQfo0TUPxqQtoNULx0hl1JM
Oy/B5uK//7DYENw+mRZ3LV8/mj6EMD3nJnlKRnE+VADBPDnlpy5J0gcsD8pTHIGtPy5w5JtWY7By
q8L7hgx7EGHjjyjD4FNdFu2rN+DMzzVTIJaBOlilQ+Ddi9jEOXeQg24+teUXslFxFTNXS/Nza08v
ARIvcL8GbXDkGGM7YVifkKYRHZTj1HtcJHmvbZcBGq7lwZFRvcayJLjPQdZ88SBfssoz/heEgtQ+
TUfF1ontjicvnMYTV+WI1U/BuoOj22SkAhtXDwq6DW4peP6rCyjiygxoPgS2WVDhbakHcmvkwq/9
PpRbPH585bVtfZdXzUPJHeNiIQ8R8O+Gx9g/5N0WCNsg21aZhSuywDm7OIcF05YESsnv1QGgyHo1
h/RjCbHEEIkkNA7FWGVwyBtjwvQNBzcF8lfPZtB12yIZ47XlcetMBTnmGAW6vJUog3q3uJcYqlVl
iE/uqbsbOzX9oclOVe8caUwyUSGrCMhG0wnNbVEOBpLmMPlNDNmwqJlWSL0BBbUOqbreOjZ9+sNz
TQHlm8ZGskQV3vEJsu24xFcfojBQq2RI2p8ghXHjrP0Bsli+so2oulNg6DfkejIBX8R1ojmsQA+J
nG3Ve1B+D3gHbSJgV4KyaM6afHGL3F+19oupOYcpN7O9j7/EAeycH4O+adjJGDt+H1mnuTWl6kcc
R59LP06RycN6XHsm46UuQG0adEP8FJtQA/O5YSKVs05xjmUXH6Cz2K0llGU+CaeFYFjlT2fD7pzd
aATNvs0Zv6+4NR4GXOveQQTYOQp38I+FVNld4iR6kyF/hqxrVxB4UaelwP0+2KWjbDCB3fjtweOf
qMPSphoSWHABT1XqdONebAIU4VhM6dFyESRytbhuB7oKvape9Zqrt92WAa8++VxdXFefd/moV7Nc
VRP691LXqwmvAq6qNNYyS1pN8a8/1WK8mvqq59U/648faBkZZLfe8b9fr5Z7m5vKcBvA8JNvocD7
9RYShx/FrI2BTH6SoIpetXXbOIC65snJNsXHIk3My2zDqznaD6UCC2UMavltE6Xmxk0ca5NbcX/0
UiRnI81FyHFtgwj6EfK/ziXGlisPLHxfOnxJDGMA5EM7qVAGjx950INJtAOhwLudB3jTyAQ7DrJN
UVwiz8nEIWA2xuVhCayKjN8HnO+DTM/hIMV3pVIGChsc4eFRzT+FYYya8tQnkLIn6wwM5p+iyAcc
xh3qTzhx+eHzakME3/NNVJcVGxvvPcBh/OqJHIO2QSbS2BqEWgAYqNgIVkFVim6r+ir61YfCiQx8
sd2Mg2RKY0tx+Ara687Jyq2TZ8O5VECnt25QbgD26s9XheqHuUkhuJQrN0L3oBDqO/WA9K2axvo1
gu+mTn81DnXs9dhXHTsTx1KVHjyojXBt+FZWx/sSh4sgNAEzCW53glXPFTjSgAG+GDgjRDH4BwEk
ENmpIHtUKKyyK/MomeGJlRfk8b1l+T8jSyDhySiSg0iZCbrNynxQOA1/8FTM74Jk2t3YqRkI/BNB
JN9tqAMVje5KtZBZWN6ZwZ3ZI7kU8j0xUm6jAATI0WhAi1ThlxNg3lXu5mjqIoP01qQ1PozzbKXq
lQu3eBDXjgE+JGOfsHGleqRwGsDYP9clhFnA8DicgKW2njuvAwp0BC1wnU7ZumqgrVD7YGqY244s
140Iu0fq2w+4NCyhtbAqyxTgJMmq/4Fpdf+xiWQMBMEmxwrJc5hn3yw8cQ8Agpk8sx/tcRxA4NxB
remepGj9oKk3DFBw3JSDjkVVzIYKcJ7gGAlULGTrRLjLgX9GKgof0TkZuqMFWMqRtExJU7XhnIOj
cPhOmqdkpxoy9cFuaQYR5Asnh+MmECo2oFsH748FMtFdmfTfAOz/TeUzM/wQN5CnWRKoRsXM+rO0
l5gcZ95gMMbqITaSx0nLFMaG8cDiMn20dCtEi3zMbvhHw4kuLDaT2adbtRD23nOTaW2kjo93lNFD
U70CJDOrkm3liOFDnrtshTdg81XZ5f3U4qYUxNjQjYq7v0Cw8spzKPIEJjBLOAJpnw0rSHfTUBj3
Vlwlh/9+GYvbhHTGmON5juPrHZjpujf/lyDYQUJiE3RPudMCxrGKhgC5K521DbykhQaIdI9Z6FfQ
NM2riyz4tLHsTH7ybUOufL8uflheu+4gJxSuONic1RCPXyOlnBWrBucltHDPbI3mN9eFPJbpJcgH
8X0OJtukxWtn7J17fH3qcpPmEZ6KUJ2Eowqsmt3MuZ+DoPHQgT8U945G739VsdjKVKrPYcuxzU+a
4OQzo34EhgprEQN340U6dJs5CaTSdBK4fxnuy2h3lRfC3U///Vfk7J8/acIVHNtZ8EOaSOS82cv6
4RBOVSXipzoBdVpdgnG4dYfnQGXICLDD5uL37XBXy+n76DTfbUfwv0A5rsCbkSXfGy9MXosAR+6B
qNNLX5r+wcnM4DB4dXIxvWLYOJAqfu3RFX9uf+U6JT8EpvfdsFn72Yp8cGU0kX8sK5e9df6udVT7
WfYqOvpd2W4pKpXDx6ZnEgcdDOrADBvkbHCGh1BEuMNX5oSEnLjY5H6Rf8igLftQFO1T3fvZB54M
2YfSM7fNYIRP1HKkKXHBy9tjqyN8vJL3Lm50NtTBmBQUiFT9RINRB9fWuQEgD4OwD97bGqNs2qp6
yJDVB1oJPmOICVNsRUW+6ZVnzvhkiiWHAQo13cGL9+OI151j2+kTVgbpUyrNzYBffwj9eUO4LtP0
MZFIXyCnbNv0KQshzGIy3M3geBYhhp8EK4Zszn2i3RTjuB1yXQM/3fF6GkPcUkwAUwSeFs5ADE3H
PDAleT5v1/M4Hs5aDkGkQBinY2jC0ayCEwh43uZPE01Nca6zClmw7fD4i00/Tb2DKErAHCqFlUjL
QHRv2cFDoVtkWoo/2ea+792QpxjcOZ4M7nhsmjvlGO4qkcz/GKtuLYoCNIKDx48mCMA2zegOb/EI
MK8CjcOZwooIVFXaHmUmP0JDBY9ENpwW6C8Bg2eMr3CxsWRG/5W84HdunJ0bxCmoF4pXFbMfOO3h
T3mbIR1AqHZN6dDazoG8/5M9a8I/2gMXsiJWV0E1JftN+mvyGAIuYXqZCX5BA4bky67QaTlYka3G
tPIPU+QppOXoNvH5GhkwtgLSXLPNjSKF6/Iq3iDv+gdU0Yy3vOf3EPxUPw1jegDzeP+WJRL80XYD
EHztRTjcs5tdHpfmh3Bg6Qqc2jgoZuxLG/fuR1+2alUFnf+99+LNUEda4qqOIFoX+19DH3u5KRvT
DxKXkNsqUOzcmDVYgLtgOPi+F18SJKFsPJw4HTO3estyJDBAGd65SzS1JtXI5oUKGeW9ybFZ/O1w
MlbgJkp3masUSe2rccYSClCjU+At+x5YlUjEAIZ1ndBhZqTPNas6wBEnValocihTpspBGrRZ5dGm
NsUrCIybXTxN9mloPfsUl9I5UTNVUA7E+ejvdmJYaHc6aI587xORh4yLm5qN3eD6rf5cW7l/sPQh
ZDDZ39Mqyy90Bvkj/j/KvmS7cVzZ9l/u+HEt9gQHd0L1nS136WbC5UxXsgNIgi2Ir3+boayUy3VO
1XsTLkYgAMmyRBIRO/bmsXjOUCq7DUOw18wR9uik0MFq1ZKSmE7BpiX2z8Ylw8kwHxRV4tf8yXdL
FPNUfRtXBWrjJ9eH2NeAtGMGuZ4EpAt0cE3PwmZRJr/sYm7fK+sKThqvv0ReZ34Zvg7QEmRel9VV
PC3++U6ExN/X3JXDgCKen87A22PaX7OCIVjsgXrLh7s0SyQyHdIH5RHn8jvYd5ZyVjRSTvnYiSB8
1rKYlrn2DCh22hvcwBJwSODgMvlWgXxrF3D7l4v8XosWv9Yey+WXAd7XyR7FovsvfgY1qFvofS1V
CO0WWqPLzJWT2lsAX7HNq9C4FoNl6AXC9P16BPZ5Q2YRqOfQasOz6+T9fRmYN2nYyJchBVpQc6FX
ZMq06SKGXe+N3SfDEy6dC/K3kLzaT30B2s7Jky9SgSCiqGv/QKNevqjxaPvc9WkPfuN0M+T4ApfL
jKm7PMvzjbInqAaBW8M85GK4yUEJeRZh/uvQQ2kv8q1+3Eq/4mEkrDHcgdf5O4VcfGngvrGmzsBk
NIcU0E7dorOui/i81nVB7vWnQFbF1mLmYzb4gGenxn3mu82pK2oO1CsPXo0MFds6ANkKatzTXZF7
746dstcEXYTLAK2L+1HjcsRAsSO1Dl7B5uatWdytATsdF9fkeZeA7Yoy5glHWs+39LAh8zpAwTQ6
AAGyoYEvCyA1KiKRZyg/I4m8y2x9081twfiMrWM/86mQeTkbah9daWa1uvpooJ3j6IwOiiu1tSEl
1K4KsF7fj7mW93jaq3bxnO9n/QTWW9WPw6Ixhb252J4YFqyEPCNFo9ll2FbiDGpKiO2hHwec0IED
LGmXlgcrabztxRw6tzo2yByAYHoOIpvOwpgjockk5OECOfNPz8OXyNTq9VbWqY5CxzJWccrHF+UF
GwL2FtqysREc0jsp82Gvc7OJhhBsPXi4wH8wN4IbaDFYqNQgTQCtpuw7U3yTcrTAAe/UbFqAaLeh
Kvm3qtFHCtBDIsCCAOHi68zMTPIHNFti/5lgEzQ46U+rbV/KgccvMR8akH56zn0TgBcTYMXh5HSs
2Zks4TvUE92TK7Sz6kAO8zAEoNT0RilfM+Qj5IBNhxM+jtqeNlWasx2aE5Zer8uXJgHQVdfNtEEb
b/tSALLkMbN/H5DDXJqVJQ5m2liAP6PO2oj+XVXaiUw0iiDnkQwL3H/xnDajtbu8Tu0lc1V+Ezbg
gUYf1T4beFgekE/vGqQDaCxrZWIvO1edA4YWJi8FBwq09IwQ6IVMAL9i3Goofr8PUMZcjI7d37Q2
2P9bgS4bZL7t98CYzmVsG48cncu7QVfl2jNC8y3Ij4bX2u85A/Qz7hYl2gNAj4Xf1UVPIhjyZNXY
vI1ScNT0ZxrhA9Sv3/y4yQ9F2iJ+KEt/62gLuWfcfhcjdh4jlOg22LvquWAbtPupy4z2w0xB6WqA
JnnRW0UHWpie+w80jo0YQntfnFstkkgAEeWrDICx3PMezVJ/1JxxSNtx/xGAf7WoE1bsLoNAeK2A
Lg1XUDvyHy2HiV3ZNuMinIO9zKhOWlm408EK3Ka498FzQTPJBVzoP78SC3G1p7XM//ZKtFoGyt3/
9kqXAA6o8O+/CYpjHx76Ubnjm2u7hoiuOx8MtChczmLwwoLDd7bpcLGvQRo9up/Cq2nRT232yUOz
PkWBvXZxobLLG+/RRy/Fqpp1prG1QXdhkXzrZJDs/+rnmWM8KTyx/Sd/C1LcvVOn5cpqkh/4ihpR
6ktIorAYq8bGS9Vhnxe2mTrmsx+UpZDCbrNXkIRN/8mfToO6b4H0vsT32L5YAEsBVm+mbrIQeCaP
MhONJT3UkME6ZSd8bbkW8kFkW2PfH/uxxM2NThOS4OkUR1N3Va/J55QF/zXMtY9FvCYDVXr2ed5l
gMLp0Dhxs5JQ2QK9AUR9yHeJIY2eyysKnb5DSr7YXN4LRTbIweLF0CW6Kdv4/gIRxp2pTdBv3BCg
mHx04DP8+Gp+8vFsk4xGuxNQBQIJ6Vtb5Q32amH7wqDTpbFJRDusdG9w5asi8rudcFbMlvlWmE33
EjYBdtTIlnVdO5yBwHtHpbx7qWzgLWPLjdc0SQ76havJhzizXd9bk39b922Gvr+uXFc51wc6sHyc
tiN+EmSlEhCuohfo2lJQBUc7UQ0HeUG5BZuNzq+J5CxlCCK0wSiWl0nkZE4LwQVaD3fxeuOhEDaN
Ucn4m6Wt+tZrRwtlQ4h2gbPCSVYD6I8X3CwFlEwxfD1gCxdir9bW0Hlq3WSVVIO1zLt6ALdH6yWr
EQXKRQWi4mU845EKdG9sJCuPDPhUdxVCfHjvQBLIXdEwmtDR1mx89Q68Th4pgCYwFSDdI3S3irvQ
25hBO9yZgfsTMhXqjfOkWZiT0Z2I/KQvm2o5AhG79FPW3E4qeJNeb3wDcj/bsxZaLmR2oIVYAWaI
HkgoeH7rHfBZxJULiok52NP8dghLcTfpLHyCNrM3B9GCZeK9kUULembpL8i0geu7LEimUYNVEKLp
ES1KrnnRCp2yd0oN4VPp3tAr//VdjiGe2mjRL++STOji5p/epemggRTtDpcFXVRAZZ08//VdZqmO
F0UmBsh3YXuel92PseB6TTt22uOTn87+xafk16nX+bjmQsDJ81AxCKsJZCboaOstiQ6HXqEhd0rc
A5cKhf3fowYfZzVKkRvLhVsO9esY+O5OtnGwlEUjX/O+/gkYLO7G2TSd8xoVeLBNv9Y9D5d4MHR2
ZG5xafw1dYhz7E/nqdgO/PR6rs7gRRt34CCut/gArP31oNFrtK/l4PkrcuInCeEGOk07s2qg1PVn
vGUBGhx3SIuaQ+aAuaNdhAYIHSF9DIRpGVVI/R7YrDlUtPgZHHH1h0gAePyTdcLRhiqnsNyoMmhu
XbQqbcFCi+9ECgXrCOi89raWQm5HDrKVdOaUUJpjpFJet0WXXPHLSbMpOkezOi7GeXQJpCXUGGhw
WqRQ8x2R3KoL+46XtXwe+xHdL0CjZL7lr3LT5TuID33y5xooa8A2+c6f/Rp7WGx6pzc++ym+9zO5
BwSWRUSD26EvKrMNZ0dEuVdm3AmXO6DvZn6b3yFElOsUUFxweIcnhwjdupAgWIJR3drkrPWXLLfY
Es9C3blLne4M+oP2NPM1xmFmh8AtYoB1UABB8d7ccqcFV2Vm8WYZtFBXzVR97EQlcIeaT4e6A1GS
jxod+dypxLDEx7r8FJnG0xG1ab2l4Ur76EqcJ3+NHhjvF0gEl8ukBPQkovFPpzSJplsV0A6T/d01
Og8482lauHrqt2TqYKpRXvbMiMyy8lGBYG9+4HX3X+LxNO09mEPwKx416GyBJj+J6pT2+2THw0nf
JoVrgCo7va2cUN+Siw7MRXMNQ99ndPVRiLZ9gHnBDrekges0XB3jCF/bcH31iXlRVVpPPbhy99eV
OlWZtzb4VCAdn9xcF2oynx0zpMavLjpLAodDAt75uC5Nfs9HXlNbTbcgU2dA+ENpDpfjSXnTZRUa
oRd0hhmy2Ln9lny0Fr3Desp2Adh/j9flmSmMmxS7r98fC0VyH6xZmTt9+qRoaQNiTxtUIjUYYsDV
YDZJuM8FBygZjYXvvrZ2w5hBTRRUZou+TfRHVhtZ5BiAwFgBtLMDAH/PKUMj4tgaYF1E7eHY2p1c
pzaKJRUb5aKSmX41e+dettOYoI4bofM3AwmRDxhNXvsvYCaYgJKwvLshr+y1PwaQgK4HyJaputsY
gKOeVVNkyxJbLat21UYMEFdy7TG3Ijptldj4Ia8On3zFHDOBHd2sS/dAYc1MQUZ+pL3rtQmhEOwq
9SJkoMJGAWmKRN0arxb33mLVWT903u6rYNJJhEQE8k/ShZp48rMDlgNkSkO6j0FQ/yMeyrcQG7e3
DjSP6H5L7ZsGnAPmTO4RGGUNNGXWRx1Rc5CzoHS7Zd4YhZb7QIJDxJsPfWV6/1YbtL6mn1x0mLuu
hZ+RbTt/K4T4XppoNyi6OyaNJ2L8J0b/dmb4pzOeJTn4rycP5YS5zQdUL4dr3H/yXeeGbtEcYoG2
teqjAcD1SbEmPv22htkyCvEhkdS7jM2WaNoJArEdXnYuStpA2y9R/3fWl5JlafZHoNN/aFJ3AAfF
tuot59aFgsqis4S58iEyx47JJINVO7/5TzDPK8Dz4sysxARjeW2s8tjvoYtjFKd0DLw77VYfkOCw
7qACXER42qmPE3Isq84Z06fBxu2na3GLTd/6wjD/qEVfR7kElZLpNtm6ze34kAjB/iVZ6P+t+OfO
9SqozXqWF1o++1K1Ai9RlhvtUN+1oA8I8RRXmuZDO1hvaa7Fj5yZr7ofrUcPf8dmLId8a4l0fPyn
AOwd8pvJdOSxHNHJBBhYjx8mbqykSk23S8ft0E5csG599Umgo3a17M/CR1dcKSqQvmS581SClTwS
YLNGY71tX8zrKPjk/AhYozkd150N46hcI7/PUI+9Z8yOdyL1atBXwKSB2NX+EjVQZ3X1GWP13emk
PJAr7poEHRILlAiQCA9LD9VrlflglsRZbGo4+9/2dbhpu/u0TNFJCIGjwz8ndF3nb2BEDyhE3wf1
uhuEEHf/8k9KOzfPLS2Hc2EiS2vPvE11D3xbXEmwrfZmwYC6yrZp5+CHJHsoFl6HY65TBziD1joi
dbGE0Cyo79t6XKrcHB7S0ef3k/WKnNXw0Mfl8NDhk1x4TTFsybQs5R3sNgS72DzqQw3kAUTTIB5O
wxPNKqqarfPW/IZCUx6RqyqFuLe9FzLodaZWfV41xa11yS2wEKUcX5Sq62QXtdhYHYFCbY50ls8j
oSjuc6+IN2Rd4mgK2RQXjPVblQ4NrrLGtK45qDlrZG5ebccFApq3z6gm9vtWmBPqXsx6TYzph2c1
/M6RqbydNJIT7thbr7kanUUD7ZcDeDn4U+GUW1qHljXRj7WJh6eg3I92Yeh1rqHGMeVueTQM1MIa
Puxa8N1ZJ/LRocQGD3eCmfhjDr7MoxGaXFaO0Ubz7LIIewglz8vWeRlsdQBB54kriNkiVzhVXR8h
vWacjab3DlWC/yINMPE90Whls7M2XTul5+xCN3ce/sPE1nK8gzd1yP7XzvgWjj/CLIw8qbMb6lOT
sywHwHvhdgzQXHXtXaMBMFeDl5bj1/pl4K+L0KAf9vHXRRrHKw4VK94cbNQUWtafe41uRTxMI6E1
PxzP/mH2j7Of/cV/jQfO9lO8Pbrmc61R5DECbqz4EF7WucbT+r5wU7xtgbq659VimbjlBteECYR5
uCquiViJ/R5J3XHaEWlS0Q2geu4dpNKTo5uy+rlV6bRW3LF3ZVqn9yJx2ihTnvjxOyIM0LZLETES
OfelBXkSigCP4BFZxX9Yo3LyZaL4MY/DYEeXSPSutbd0JlT5Dd1awW60jCFdzSafw9Q4gjrpd8gn
H11Uf0+rDA6WPYad+CrGcxT0dDwvLZYXFU1IQtfLHE1mq4RUNrkhxa1074lhiUQ1+0yJczyHpXMY
75R3Au1eghXzcAJ0t5tupirsjAdZ+skWnBchdle6NvbsrweXBSegftvN1e+WQLWCKDEBFw14Jfa+
5KC4bfdpA0aNiCiYCY8fzzwuPtE9k5NsOmPVaZwG/wSRt9ixiptGe85Njmc9MNmFibsM7KZYkpMO
wDBjBEpb3tAUN0kOFjzyo3YNUrx5AneG7dBnePXfZXjak1uT46EwCpxFE13OyS08QwC4MAarf97D
TzWIe5sBZCapxeeOy6npl9oxfZSuM+mBChe2NAZI+dqxEaG1CKTlkAQBGcigIs0MtrKLCiJ8ZNPQ
ME3Nic5wLewPLFSLjEZpAKz8v0bJRD/ofePHgNYXgEtm8w9/PpTOMHd0x6O5QD9gvCSn41fZzVCH
OOTRiMdEXP89HmU5Hr0WAAqDZxbZM1LKsrRbgoWg6jZkmkCtHWz8BKMU6lL3sXOKY941IAsEmcr1
gOS8XJaxVywS4/dwxzsQrkiN3SZFkn050+68RikejSFpNiGIRPcTwCtWhRx7AHGnxDmaU2fjeSMD
SJJOkcyrlpW09MKGCjxaSq/jTeXYR4meo6iOB3P1aRyg7j/nVzy7D9Kp3H4apomfbFQhoxEs/Qfu
Udfq/BKgWLEvb4ZeESqP/T4JXVRdfy99eZcDKLk3wei/fplBZk1/CAqaycoum2QxtUD6OY5vR5BQ
sG7p4Jh9fMobN+pUbV9c5C8CO9lJgb3OdaCZQ/yurVa6Am0EM7XrA48HZ1CG6AqZBsC255XRLSqj
f356Cf7W4+MzM3Qc17N93zWtr/1mivuF3QJJdAahETqXId576wDwtR09NmIj6UN0rdThsnDb/JsI
Ae7g6Jr4I4FUKZrYfk5D/4ytRvJiWwlfjj2ugImTFgteoDTkTh0/5TPLsHIgkdCG30zFupteBfhR
zm5vdHO0iE7VmkyalP3xiw253cl5AzEF8tBlPDg385bht0Vj6QDm9nmsYla6xkMVOrxQqbilQ9ja
r3gsGHaZU/n7uBPqgHQzdBZAzYOaTQ/1Ex9MqoXV5R9V9Qd6HevvlnJD6OTU002mwwldwc60Av7W
eMb3+TiELP8wkgagR8N/7J3pcfLTUt2haXfcedYEIuMMULuYCQu9XNo8hmVoHr+Y4N/U/4IQtL9u
Elw/YNgbMMcH3sa1ieD0x/s9mo3b//0f6//ElsJXHM8VjwrkFhAEsI7pOEKtxRnVug81Gr5VJl/N
zlklpWk9+f3Ej9CtGxfGgLBghiJxYM5OU2g64Guyjl6td4EStvxuJg2eZRX6oAPlLAd3sJ+EewSb
dvsKjMMeZZT6KVTZuOelD5U9bbF/+X5a9tf9KnZAaPOBLBrY0azQMb/Qs0Jp3k+quE8eg7pZOX32
2DMnA/FU2T0kprNFkjR47kFQt7d7F4ghCOw+J6DXXnYQ8NnTaMayXdZM8kG1aPg0QXhAUY3u9HaK
wWb42IPh8Nw6WhwTr+yXZmam351AR5Vw3degSuQarZLtTiXoBjEy+Y0CKhMpEgeSkWcokYhlx6Ha
UasCGxhR3TvML+9bnibboDKrxdWHxEK+8M2h3lIIDUxDvghdi59tnjabNGgtCM2iuQSSID8ooOLl
BCahyopCaCMdQyYzew3Ag1qDjz6NcEEauwgUcs8gPAeoqmT+K9hIV3jsRQnMhJBIYENizmsm9s03
QX00+8vB1SsWdv1OCY/vZapARaL2xfzDnHSV4+uAZAqZgdWU63Cq+Ybov2XSgmjVB38XJAf9b+jd
8HCDfp7QXXSw8cfGqviOhrikXqUOsN7xzICc+fGPMSxKbMPac2aB29ID815U14X52GqDLYdqam4b
dD5vjDQI973O9CFBmmATiEycrcI4JDZwQEkj8+M4LXvTG469345HOkMP6a8z8oG9AKlz14ZMQSg6
sG5A2eGfr5su4W5nGlRIB3387/+42Osx/OTmZl0TF86/4XJbxbupqkT6CJiHOJTcs0+B029rEg0k
c8rBm5rG0AiMy9w5ibbbCiXauwIdU7dJUi3QiTCcK8HUqqrc4ZwU+J/RGfk+jbY+ZD+bgS06W4QP
vOpW7oysgjTJdNQT8Gv2bLbg5tq0gCCvabRvp3ohA9Cz0uhk9gchXHGPdl4ACCagoGNh7dvMtm4a
108feDEW27rqh4Xv9OlD2pTT0ZfseyzLiA+meIr7xr/jVnJEAcX4Vph1eiwML4jI5F7bb2zwT67I
bFAuQutTpndkptn4hywNFxoHmDqvCJUhtr/0lY418rl3NdCj3a6KZ17Uul/RHQH412LBPM0OPn3D
xnYBsLp4GqcsuO0a/52ifNVidz1P8qwu0lC07HZtMLrFCeCVh9IF83ISgw4bkqxyj30UBBQtu3qx
8PN3pgbMb6YNkBOymRBpC+qXSgOUZcZjuzbZgDZiD3uTA9pVvYM1ZEgwtLqqQfAFkvLYCkW6vI5X
pfXDzmuA6a1waA5d4m2g/YZW9Pm/HmZBcxcU7N0SATS4frti5b2j+R2P18T0Vhr2xaRJFPbbNSkX
jQzIqRTgI2FgCq+HaVdDGRZNjHgFCtZJCZqPSYDga37BCmj3dQ8yN8hpVlCoYcNHaHgymtoieTKB
doIQHm9OfZL2e1TQ1AaaQOVdE6cTVF0z9lr0/IaJ2voJagYAsNLyRyHQOBEII4aQDdJoLvY5wBYp
fihxmV5rACfuvUACHoPv7zuX3q7I3eA59cs9/svuKe24d+rrAGezqcwyiLCPDlfk8xNAzRM1Wnhg
ZitfO9aLr3KJvHjuzMzi4736WceopUO3yvsAO+dCO6P/3kjPBpedq26dVGR7vDlI3aPG/kixZZrL
SAY2eAhHtzma86FuWN9Fg9EjnYGLUZOb+YasS4gGqmEsk0LdxQxSv6A2ttdKOP2Sfin0+7A7sTAb
yc7guZF3HX3foNKlf23VQL+xijUfTte9muGEzRpEB+OCdm1yuslHz1n1QBU8pxJCTfOX0S2wt7JD
o4LQTa12Rlsz9GvYVblhiWzWl9fxvMzcBUMBzbIEhC4d6GuXieT6XqC25xryke7U3H2tmbgaYCyT
j/TghDAagdhye/SFmH8wWRi8hcY9WOWgAdCmEFhSWv50XWywNWiKwqD85om+f/caALXjIuevPP7W
20en0/4ilEW99WMQlinRxGtLImbsc/2tsrJ+WXmWfTvqCenJ0in2EALOTqgFsFU2xN1DX6GpCApy
2XuL1Pj87aoHXtzVc3ox5QK0rn9ak1nsKxGaUIHSuDvMWUsbbJ4rFifpMptNZ64BXgc04+kS9xNU
DId5x36NpkCawkEkkOVSrUZUAfeQ0gSJ+XyWyKFZ6pnvmdIQYiZ5vjI2X7ISvXnwCygJk59xu1zg
D3QjY8QlfejHZDcmgfn6M2SjflXmmO1sKcaVkdbWa8HlnXaq7KFlmXkCkzZouuZg3iTpwpsqdUJi
jD/gwgAdR8RDxFytGK+LKCgSD4B3lEBSO60XWoPkoVXfDK/0P9IWQlWWTJIHQLDtzTBM1c7HXqus
zO5g5C6HBFQSnJIcCDc6I984+7LZR2fkyxhEQtHvcff/EPvPaxqj/PyKtJ6RG9+ESNEMMjOH+9k0
3mYQxb1YMy+4m0p7W5TQ5CUfHUBjmC6tmZ7r6kPe+OzM0tXopUDnS5nVoAZH9UWhjSfGNnELoHGy
tQtHP4oufG1HaJ3+awAHYBXcN5Ff2vkHMra7VKImBa5IYIysoDjalYhPZiLL5ZTn3bsBqe/BEPlH
0KCWqfGUdVdWIwi/RjRdKFFlj6EA3UjrpO5tF5teZDWdh40HqpWZKKunMk0cXC7dYkemyZW/5GA1
3KBYUT8JHue4ePNkTaOu8PXGgxLskkb9GOJgA5K4izIDI1Yl/BjVVNwKazxT4zenJhTkVfUdcgDR
EAv/A5rYaB2IC/+hAlZ3o8BHvKPYsIBsRACs7pfYGpD0BznHDnNsGMrgX3gS/K97UKTPHQ9Kip7F
mB965pdu/r6zMjNMe/vhcm9DNXtTQ651bXp9+igBN4ggR1L8MeU/0EDW/IC6DD7w0q3uVAGIPsAi
6OCSSt7lsssXQR90P1jzdpmClhdokRbGgyc6ECYor907uHXcuEwXy6xr8jc2tFuKNabydsKP9rvK
IMnGGtY8WMrytqA62BaWBaUeUKab4Nd/h7bU42BZ5WNco6cnxDZxRX4bus3cKt/HfkpxJyyHXR8G
R7DXp4cxVu4KlLH52XCbX2eoWrmrMTGyc1m47mqaz5L4tbIdwDE6O18RGyO+u33UgMsApUPPfbRF
C73GbHrJRmRXKUynZv8vj7fhX/eUnhWiWwoKWya2lo6JLdiXrjMbZWQoFVVohwF4HyV7f48+Gn9P
Z9bvs6uvw1tI0Aaw/U+x17Dr/P8vH8DVKBtAxySZWwkv2s3h3DFINiks9zl/nMouXn/xUwT5LtPI
vugz0+l1nJa5aDbPiw2FGUPp488X4SQYfRFz7pPvXph3HdjDSzNZliiO7+u/Hgo8MezHlgFEMw90
rfawZ/odQyNguvF3qnu6ur/MogHy0RlQzZBrvtr/dd41hIGKJco7Na0pkVqwol3loDxeVCpBntWX
6CcMwEtSNuJfOM3nLsW/VJo97Iug/O4HDnITtuWbX0k6XKVtVrlNcC4tB+lctSwHT3zkZZzgmT6R
YFPn3hbK1sVWxV51b/vAaYMmA9coXNyEFB+THkAi7Z4IIJp0OXYNTW+eBcZusjhNgSMAchQUKQAZ
8fzXADcgiEQDaY2B1I7HM0oFukXBVhTmDhyCLegNRWui3FIFZ0/p4Oy2JdumDbgurj7ZdMYpm/QK
6PfeiCgOyppr1+bOiSw6BJCLi+xJWmg3iIMzzecgxFrptGdLCnHml3B6I7i8BPkobgiGu2Qm19fc
WheGxR6SJDXOYZMCIq2c56Gwgu1ogOOBzNxINSS5Vbwn8++T0N3WRSVnP6603pChnYLCO6MTkx+r
YHiBYBDgzaB8RHoW6R+JZ7OldIGhRZNC8FLIxYguvtcJHHCgNVHZipJHaL//AcxReK5iIVDIrdCr
NyeVaPZMVgdCDcddNqGcTpVnAKha1vmTgwfOSPiAXI9QOARnmPuTNeGd3xX5q7YMMFoLyz1DMtjd
DFKIfc+SX9OR9/w1XQfNfV6IU1qiQgNWvzvLDJM7lQX8KS8sKNvDnXXDdEL9qYkuG18n8zZSg9uE
RpsgcaGggS5rGu3i7s6Z1xj+XAMooCjOxhD9yp4PTiCnN5eDNQAfOXMd4VkMLQ5CBtXNKGt8aVyZ
LD2gKzYXQXf0SoHSFTonswA5tBvFowLgMlKT0x1bp0d3Jpov0TbByzWFcKTKDwKXKogTIxgcZN2D
jc3NbFC8TCpkh9HbvovzZDAeWpeN6z5XxSWPFwzg6Q5bYKclD462UZYL+lcEXsIXUMM0jqMe9SP+
kh39g0GVkmxm5oQNZQXn6a45uDdppfbUP0ItJk0+V5oAoVheO07SOCsh6PdMHwMFOJLJy6dyaUQh
tidWur+mjg14V3zdDjvDKxRIR3Cw3bTcSy12vd//cpF/nM0izfB5+x2oiVzk9tHupDf0QVilGFAE
RFcJfSRNY6R3LqhJyaIIN1Z3JlPdDVk0XWThdJkuhn7YNdhORCEbVpqFe9FXw0MItfLbQkLQTKbO
9FIbQBoADc633tyACYnJQ1mz/qFCW8ptKmNI9LmFfhEQovyvYYlMQUkxT2/m1bDd4FMc45uUOolY
V2gJPHi9lGyRxzX4bMwxqaH7jdOvdutmaR3RhMspHi2ein5yLotcfDSzqAdonNLpp0lk+yW4E33Q
nk6ef9I+ZKPAcMTWQYcanDcf6MyuIYbkdxXbK6vYXP0QgIDqbTcl3UK0cb6iONSsUYuheegSUSdn
LkhgdRVk8FMI2S4YrZY9ajrAZmBLuMyKtIJml1KbOBYfV60fmSFFBI50kKLPj/40MPZmGcnWLvbk
o0OrNo7gw93FiOP88N/W6ZOPTsfNc2Br/M4N0zoUrG6+tWAhAPhAvs4Qs20RKrH2ZhN55lu3M7IH
cN2UN2MJRrJxCurX63SGp8QHiLVtkr78QxTBBKQ/ZKHrZAQ0fhIFBKltlFavNp1RzDwDUqB6TXHk
Lyzfj8DrPi1HG9WFwojjBzrr6sa4nDW/z+q0SHc69kGImxQl2M9aucETivOML86G9IX90LYX6Hox
T6rW7KbXmoOoGPlqT7pHp28L4LiZuMyE8ITznBaPSoGocX73X/6Oq0mj9uRnWwW2IK5rew+our0P
M3DyLqqmxIMHL1A51EOcITeH8YvTi10MUaw1Q4Yv9q8Jv5dhTg52ZNV9EI8kkVY2qNpHdq7a9ZVb
ktgpv5h9mp/dAHrYBjpUVA8mOTq0YM+7nJHZ2221C6bh9MX/Jdad+4pSNDau0Wn1eT5rWnfryaE7
j+1ULQpvdCAWVMSPThtv6DLa9bHYsKaP13S1DUsbmGC/f4QYVX4S0AG9XIWv07NgjB/R7LRJ4/eS
WeqeMG8BnguMmj+1czXrT4OQcjAKwMye/gwDCutF1WwF6Aha+V32jQeTuLOASrlHGmCCDi7Ipsik
Q21MzYJ1PJ5rvd09+TBJ+UhvAFaNutzoxouhzpD5z9NvlTmmD+hKKo4Z+QMbqXLudMsET/FQlQBa
5thAxL7FNVAhzxsn9TKxk3phzKY5ZTPejN3WFEI+inNbjilXW9jPMTbAB/LQopfl5uW/+C6vBiZO
dEGDXjrS6JHfok4yHejQFBrUjVfbJirHq21Y06/ICVDOdebrP2jw6r+sEMbVAmnpd9RmIedb9t39
0GXd/YTOjijMvWpPZm8G1dlFyzFZdIBAntx8meX47VuR/l/SrmzLTlzJfhFrMQp4PZx5ytFOu15Y
dpWNQMyDGL6+t4JTSdYp173V3S9ailBIkHYmIMWOvYHB11c9XuSAaohY7BiSZZtxwI67ymPhXA2r
38ba0B+1tm7HIzLwG/Bllk8Jy70XVbSC9Ir16d0yJTNnC2oz+Ik/WsvY/25e0VU6sk4ayIB0M/7i
QquYW/KtTYzsknKwnZC7AbZ+g/oBaNarKGfyn6Fe2z1h5ySfmWgvFIWPVm+vO62GJAyiwEkZAynA
a2Ri5qVtvZRvthbelkY5Y/piauNwGlnWXnvVQPE+BKcFlOzTqNINfJmrN7n0mmsBWb3KiIqDEqo1
d36L9FbtJheKmIPDKO1Oo+9v8wno8vU8t5pcHLYbMeSNuW4CvzxAlMXQzCDtJgMXUGvT9XOQHs2X
nq/wfkEKyfoaeMbK0nb47NtFUcRwQJfFTxXvXxzQAKDo2fP3vhE669Fo7LfeknpQQuXvCAVZ660E
ITlNgjp2/JRLE/T0Xxj2BXujdfeuhzJ9/I+O3kli4z03+IvxkWmeJlSlKmdEXVaZZwBeitucJfx+
jdnOQ+4HdjwMYI/CGrQm9aw0A0x6mb6MvN/VfMElhHrzstSdx2vpticdBZt+evVDW9st7KqxoiYg
HtY7Hw3c+d7nV4pBgSKoAfz7OfIScNy7lvXoDWUZgEgl2pFpAt3yWESsQHIU2FTyUWMkY37x/XiP
LB84rMkXeebBNDPvPLj4JVz5RXpbilapDFSAjOCzcPzC2nYcPHUy4smTrKoY1eVEVeABRWoYoIpR
jZ8x+wSkwBxBfiXjdbVT/GOrSdSQP45/r6bIeVjcMtbOdu8P58VV6tB+BpAQNSJqeRoYuxykgAkv
d8t19bJy1hCFLTagoKiiwFL360zAzCxr0f3ir65ZLT7RJ84pidnT8mPJwkWpXovyyaR9C8s+/Wp2
KM0zuYUEpTJZVwY676fPRlnYpxb4rsBT/rJtvRWyQsPFwT7jtcQS5BdTK3YVqAu3NJ2XPfQCSvcF
hUQuNmLMXpEfdbossCO7P5QyXGnW0D9oOE58QC12HYCQK9uGvQff+0ALJumVISttRwOeGqVe2Vuf
nByi5Ess+WOGvAiEBM93fqimgoLQvy7uaIq7S2crZVzcxnxddS94pEQnv2qv5mB2F9MCdw+oJaA5
0HxsyOd68c3nWesu7+3Tr0KLX8z0RiAqOq/aLssuYajUNpr7q/bIh+xqPn29u8SdOdJcWjVDSmwN
UWEGNCrufZga78hRfDPYYLYBojdZdVwfHqkhupYJ/AVNWozXxa/XKOFHoe2EPwzEEjmLQNr3fn5m
I9MD5sEcoicGO3PgzFAqM4po2xtpt4rGERRRplmzMzjxbs0QZZUEZt44DOBmONAAzZ6jZ1tWKABr
++8kzKNNvvWMcwoyOBg7X5raqTcmKoY25GuG0gZ/2hxAnrybIL5lavqG4m08k58rlJIr7Z9SB4th
Gol2VbQDRGK9UOzjAXxxtl6neJ6hiKUyGnz9AkIBUVc0mYqrphoJ/F4rt+RrGDCM2KdhcqQmQ30Q
Nk5TY+g0mNjlrxqgL+0wE6elMf9q0oAfSnGqGval66Jmu7iWWUbooxxFhS0+6v3jcjRjCaa5vIWW
pdsBN9roOb54JEQWwWIld50Lah7sGoBPkBqoJiCWkAe509RPTW7XT2B1vfnIpAHytfUWFFr7OnYv
kz6FR0M1RWhBFIu61FiDgFBDbFXhce4uQ3No7kYMm77Ruy3wIWqcunqnlqc5eIqb+05vtpljo1gN
71T81jrWGUAvHLxRt4xjcOdUsfaE7/ASvDQxMEoeCPdWc1eFRyMIThgSpccEYlmOTDGaYA+yNXsc
P1AtHjUt9yDA23n72mQo2SMf1e1RRd9fQ8hPLheqgTsjZs++xrEJGicD2fTKAJ88TOoVyqTer8x/
Mc0aMiMDF0v/1oXFi8wtY99is3b1vF5b14ZefgLKD88RqCb+blo13hogzVvJJANFxDh81zzgWkdH
Gq+94xYbo4Mghd9lJQQ6G28/ajkIGNVKKMYsP0E5F8SaaQF5eomXCxTO7HPZDrcGVBXmJm7ccUU+
GnUBdivXZOcqsAXLzaoeU2erawb+n1ji2sDrVF65Hjql5gT6NbJogJYYmjJG4F8Xn52a7tZ7oIEq
Swe2wtTXbRnpZ55F8qQ1P/McFQIrclGjt0UCQQ6+NTQ8sOOw1M/kn+OEssEhhikcGXQfvHBH8jnQ
yo2PFClwjBJi9CACZtfdMW459r4obO+P2IyDQ8TJ23bfRFF/BDoltCDNNqoANfY3Lzm6qXONEwUs
yyzxPaTHjYAioXcigtFDRruz8wbcLX49N7I3r+2EKs47P5kpjqFyyIFflnjyO07Snj27C+78ZEL1
HCmq2HqerQZCzYW0oY0V4BM/v3BtagfwLAPJddCKUZ5QmfcA7GO/C5NSnjzVUM+qUQe/Beii+2jT
ONTDHpoOBYWOHpchCFgxhwJpwQjpzzBYFqIRJgsfykN/TvRTUA+tKGbu0kyK9AwXpF9u2s5vgLDF
nhVl/Fd6FUwdr/cT60G8YhWAM6n3h2Nrp8Yas6APnWYTRp0E5WUmdtpYVQCJcfmS8nJ6HvH7mTGc
F5InxSdibDfggFFmGIfJGWj4P8gCbAZhZYV0Oz6SZgsY3nlBMnH2P5xQCPlFhhClBIyJgz8AZK5O
DrpWSzVkUtNHYB/xVMiAMsJ+PY8oOlYaGQS+h0fidV2WWCYuay+jywWWFYZBPQrmtdWdUMyoLr2s
IHTjy9Baxo5Yg7whBtUhvrIWRqA7giCiD6JYPoCoV8UuLppFJvUojMz3WPLTkgJ/dsfbESrrIGpT
xM0rTn2AY5w8DiBO6J8GOyxfXLd8zYk45N1fGGP5ouJd0wEzzMBRH8qQkGdTEbSlvasbbGGwVAse
NfTsXnT4ldbMcrXY1JudNL7MIXMarQos5zq4Hd4XowE2DNZtnVKN0PDsXGxyUriwBmPvaeZ8T4v/
/nbobudlnAF/Fbpv2SgDTIzKQB8yXcTaT7z+ZFIDHF0Q6pV+WFzU+yANQHaTWNVpVgZY7GXOohag
Fmy6ngWa/kXDg/2zP/qbTM+dr64MrW2lZcaOzBg6nllhW2+NlkVHpwUTAflHM/084Tv0udGT6Ip/
H29F/jwvQKgCEcqL5xrmMy+iV9NJ2FfXA0CiUe+K3jCuHliMruUUGde41f8onVzuIzwHXeCtc+No
QdebqYjZ1zG7ReVwPmL3z3QT4p5/rpAERsinW5idm/pmYhrOzNRcHB0ih0XdFnUCdWIMx6zHedyK
rgu03QgR1O73SVEOd3oLxk/kydyz1Jz4FEMI5TQKswQH0btNzjwp8PVJXWpoeI4kGzuKKkjiUcE/
/u0ay0JWhJM1Swd4Pk9B7TFp40rgVGwD4FsRAB0SQlikR5UHY+bXPscnW9jo1kUI3xpBLcD1UwxB
OoqopsK+UI9CqCfH7LYUmdTk5VNsfqZKzFY215KP6YUqN8vG5A+oPdrQGDUV3l77fASV5+Jrxo4F
Led8t/j+uhCUZPqLkbMdEG9gGBNIXQHAfOqlL05MIncTULfTwrFYUZfGva4Wp8kHdM4ZM389Zo6O
g7z+Y/O/8iEhcZtL09rjOIZ497+v+C8WKyGbmAF2hpug1UCVfmR1Li+t23bbgscoGRMhe2rDrlvF
qpy3agT4rpz+LSvybstC3QRHl4HzLxNa7uCZ5se4ieSrCMN8G0EyfRPXDswiilF7XA0rGtVBP/Tk
+8lmAAfMKzVQ5zgg65A8Urxu1ICamdhL06CDz4R5tUb47SHKQjDP5S1In1wQI5wmDVrN1FtMAAg6
aCbH8YZ8pms2J101eQcOzSq+NKOTXqlhkHBFDv259Frk5shVJ+kKu1Z2nn1S1AeUulhH3yrxdefl
KMRyjfhEcikf9FEGbac4b47kL5Ts1TLIcw/KDY1vBDHoQaPO5d8bMUJrPmryBy8dqkuOIroAz8v4
O5iuNnkj0y9dnuM9zQSENjwcv3IxXinAjbEhopkhkLyxr1eXUrEEFBJKxU2ffsO3aHHlIy+uo+q5
VjEebqlgoH8cbdV2IM0H/zV4ndT/xhmf/iBggjZKd/bT0d9NtnghS4vhaok16kNgP3plEFmTXH8Y
Ctuh2idF8lyoRDQ1SQSg5tA4bEfJ6WWAetKof3heLfazpagF51l6Wl6txv3WaqKbBxPlcsBFDoln
pO4bNo54aSb+MXfc5lU6lqukLNhmrGTzCsg9GJ1jPq5oNIU4yxMeNcHI06kNgMG8eqWZPIR50b7a
rBoCa3C9PcXqTip3FTDHayQlceZS8UMEWG61mhpunkjT/d7mtZsecPAPTngI/SxxE7i9b4rwNGL7
JVgimODnsNAF3qutLF5NUamKkZwHqqTtsjQZCGxms8Nh6wnconPE4r+PlWC1k8LeZTZ+HX4V9i+u
ZbfISIJtCPrukzOs7KmKN4tE0S/ljRa5o7vhSq1gqhVoQCvpnxGUUsAXDtDAjvX6TSCdAWZR5vrn
ppFQn8kdZPybbAPlHBui7lManucuqHLCM9nCgOypFvtH38OX85om38K96QeU68VuNmnFeVhNpp7h
cSuooqpY04JuaJRnHdw9vtkXK1TuiFOLbVcBHjQ8rM3OSU7kNNTISEHkpOHUmX4YhXBVxQ8e/79c
4sNqc5diY3Ddr1HPnG4hc/6ZSl0qbvooka6yM29z7blsms9CVSTLbPil/xfxtE7xvk5qTfWhAkMn
OLaHtco4fEKpkYNcUr8mTvp3izjps3Gax4iTnqy/zgNy4m6VZZ4aS3daHU3LNZYrqtElVl1/sd7H
6G5cAEWkmYOhn5fV2hJat0qayg1Rmldlp041hpMnybYdIVI16FN2op7XpQ5KB96D3HwYQaQwXRgN
uA2oM1ZLuA5KI5TJDsXaa/vmUliy2wpgCoDqzpoL+ag3NKy5UK8Zo/qk1dgIqglMNdRzq3Qc5ml6
NZ0saNAdZt+yCvXqCJSxWY4CyruB5Rp0G27mI22vbmMZoBl0zffbqH1QxsmyQ+nSpNtHo3EqfU9d
i7p+59uQIGjLm5eGmNRioM2c2j666QCoGnWdSa/B9wnqhGAovCGgqV6tOZDkU6vMC+qeIVaoqHVA
u8LzR+mJbJ/VIyjLx9KDzJRyouoX1H0aGHBAxPVILjyOb3FkUkOjvAYtg2fy0+KnNX2vw5pGk8/z
aVTFZsiyncIJVyEX9od/Xl/FhnJyPcgI3eKW+az0073hGHJFV10G3mMX/7KmwAN7YypJWG1lCrPe
9FQpD/5u/ALkbrmRcyF9qE4GPtijSpsMabgGbGSDH2c82XE3nqg3m8MEadVlRDPAymVUDR5HiuNa
VIr4WjVk/spHIb09fpo5tN9j76aSSfNpORGxbgcONb9LDqKM0pUGqjHsvdjFy2sOyA3/2Hzw9X50
4JY3R9jJBCFC6OTi2Yy/TsdyXoqs0B/BfLyh6m1qPLMQqzrOzdPs6yUEE/GJggpmyHdoJDaOuszK
0zJVv15fkFg0IUELaLipqkvEC8C+4fdlvCwhuXwjlxlDzV73PC8ecugW79hQd2fPTOpDLOrw4EnN
OhlJa+9GA6TLEgzHm8Iv+idTmsAG5Jn7ymMP5J5eL78UtojBEpN030cpru3Ymz9bCJGb7jAAd9h/
ZpoSp9aj7Gj0+vB7pQ3fdc/tv8YRDtNz8FqAUtD1A457eObl2G6W2wLqT9EBudV8W2CwB3Omnd5u
CwTpHsCHJmqYwNV0yETNnm1D1dL35hlSi+y5jS32XCmRSaNERWOa4bHtJJH5lCWvNEZRCc5HNgKk
dRsKoAG7GtZgjU0eKSJCpdRes4smoIuQjzv9J7NBUQzF41vWO04usAy0BkV0qJBbsQHyyGS2HRTV
Y5yuLldxci9ah0UMzU11u6NRm0+++YJk+IhygxHcGCAN5m/mGGIfnuhPXLFc6By8wzJEoh3vfFB8
aE22e4+wO5kGqDzzt72XSmDUoVaE43PUs1CvgMoyYB2VFpCJ/HwzDyxxHcry/gu1kQE8+T0+2AXo
Hyhhy8YgBE7uMOb4rQNdMTYIj7WT7EcdBeaml/YrydP0GxQTH6cRgFFWgVB5SjwOnOC0Nv0s/hG6
+hdZpfpXZBu9VeV31qtby2ndTXb9mIGpCAB5FKUJPiLXNITFwfQCUSV8TwBI4FRXSZnGb26cZKeU
s2hN/rrWkS8QzL6OkCWBZHv6QkgfvQjdjdGYUEnEYVLGMoY652z86qOAs8Vx4fcOsl5rDYBq/L2P
xcOQOHFQq4HMnE6Ai02fczACYq+kH40UZD8AkjCkUtv8wdWsh0TL2as3VO2rzIJUGeSRNj/jODd8
KBrXefXj5rnrp1Vf8fyV6VF6TYvyhaxOuczRXCO3Wz/hWZC99iIGIoNx81Bbbf46pWm701HnvqYJ
rqjHbTLW8SmdnOKa2lYPTLGTbRg+/q21r4niCiGDPkiV08qmb4WX/2yEzbNulYHAayVHqa30ttb3
JmGTnEOFUtjnUuGO7NBi+6QqvZWukErUULyTT/q+1TmwTNWpNLLiOZtwqDIiBehkboCqwwRQY4Fj
OUVATA2ZkVAExEBPYC9am+jmcvzZFR0qD1XgpAZo9G7eP5rzUjSN1kMt9E9f/9EZik0OkuSmU7hH
w9fYh2bxIWfOwPf4n0Jo7r+I+xchHphbdtjAnv9F7HLZZsJrezXbf73Tu2Wq/my0g3V0DbBigSq5
PVGPGsFMSOaqhnrkK0fb36ZN9mlx3U1dBu6mUhxe9zhsXVZ2ItC9uMYfMk64IsNFaYfij+Oqod7/
x1eX/tqCsMShctu/LQeFJAa67qTfGK7eB3XH/d+kxFdPMYQ/OsahMVIXXz3Unq/l0A0P9mBkBzxe
y32qx+wxH7tr1jdn4cgtFH1AvxWXQD5XmqJn4nt/0hi47Dh+3zvlwdgcBWG7bVmBGd5K2Ql8ZDnU
TZznNOLye+WM30Y88H7zcw4Riy4Uz/hqGbYhUvRQY/uzcSFde/FEFF+Gr3fexaRep6Va0OMxtvZ4
y4cVzeSQOhpWt/kgQ4PfBuNtINrGYEhM9JxtQFyJMjuw3B2pzkjmzwwbhjfwOFZnHZ+iAbkpyrO9
n/jCZXMtmuFGXhBaqKQQqnANxcrhWuJ/fOc0bflJG0AiIOzM3yBrWXwyXNfYdWCbmOc2BbvVsdFc
0GcnJ2hdQutczTV8nCqFtovzDjUXRBgxHozst3zK/d9tw3mAlnj8JhyebicUUR5x2uXh6WqX4Gax
vd+NcTtGufi9k4MdlK10rmWjQ+QZ5K1rnHUFeHEOeK2CTdbX8d7Bwan/iPxgduUe3ywuqP/5ILbk
mzoX2ZWiaDDUO6FevsNh8Wkd4IB+io+IFGJhjxSXVXgrM5PlAcXRcoor/+QX7HWZ6iWsfOTJzhEe
hKdw4mniuAXblmG6SN+28cE39c0G30eQyVBOajot74d1Wzkg4IVoyXqsMjyjPNnjg99Nu+19JPhV
Xznzjf0ciPKIdY2anBPF2eDLvZilbu+l4zB1tN72xdrha45K7S8QPMQvr9l2EEuoxy+ZCYngNO7E
iUyWrX1W8C+6xd3TWJQd0JYl9D9qBpaRWIpj06NAGO/zAvWZoQBlEspWbdx21I7Wtxy81wFz/O5h
ia3K7hYL0j/jreHGYSZZgGZKsm7SHtwUqtTdBBr+OACALC76WJ4Hr/8WQz8bKu1o3Ly9NTLSPpo0
SnEU8iuTBiiEacI5xKjBHTqQDoAELhRnybBR9vLPmWJOT3Hoi8y56tYWJNEoIs0HMK8DJjy4Ppie
VprnJ088dJO133vRhRomwBW3Niy93NqeBP6sGdtoV1YiPHDZeEBUQRoSsEkBCkGzlScUBFYh6CDQ
9SoNCdJlaLbLwjM3uot7pZHZSfEfbBRnd0itTkiSGWYtURYh3HPHUR9mZaj0+OD07daFSBuGNWlC
dAdHJGznuaF5MEz/hdDG2IK0z5WLyqc67IxNR+96IPEvHapvLxQS+f14VhMs+nBYgml01PCFmtfG
ccGB96LCQa8AyVZiFOFmwYZTj+LMAhQsANQVw6qSwJPWHguQzy9OpSq+WBrymVSA8ath1PfdokO3
g4JTMaE4Wa2wBCPbcerxeb27898vmqmrf5gW69k27XvxmLfg0JfQlCvR0XpIzNmgHcD//NzhEFz8
+R6jhnqXGW8ZeLXcautJ21vNiEpZ/0yEDdakRfGeBu4glXfIy/e5kR4WW7IItPlhFST3Ab/DlsO4
2pNWHXEwMJyoKS0xnNLEupljAVCYKPnmzk8mTaDYO3NZqYYmSLWiYYjAB4PUoLelLoYcxO0SZP7K
t4SwcgwikxXHRv2tJR0oxxIXkHkyc/VHOMoYDHNkz92hMn6aVSu35NMHc+81cb/nEnWlH+QoyQZ+
pjqB5OImTPkrn9kjL+V++lXkMrG2/G4zMKfFYwP1C0uJgoDIxKaVrns/QHFLMIh4Nk0SWTi5+Mt8
TSR4gcdqlQrlR/Mqy1ykjGooFGYt1KK9PjUCQNmasyuM5jyWobm1wvAHuZYGNGPNeTGp56gJTanx
DcoFgGlXiywDi3k3dwJaA4SdEYrl1AJ02SWYfGQuAxF2UivQ03WbPK+0ddJN7rFGXenB6IXcmryS
+AipT45009/rDLsRsCt6T10OBevQ87stNoLyzXTLU6Oq/CkCwPp+f/sDMnLo6rwDhgkqPKOG/xEw
LAlAfIc7JhQxwZAbwesN6E69Uygj/+TjPOxEpgtRJLARvo+EOP879GBrWkJoBjUANOe7wodOO45r
WWAa0NBoEx/f3SOkOVGT47zhR7lYthn/0fjD9xYyGa8cxSk728r7AzSQ06fUToHTVRG29qMDCPE7
jh7CgLU4qIn7JjyakZTrIufZp7F0tb3pG3ZAZgJaxlOTOCbovPX0kyni4TKW0R80CPnP9LHxkMFS
M/2ojV86i4G6sc0+kasAm3NqgUVAA4e6YOGrg/PKS6xKGe1ywFdIn2a7VhVBepmvHbghwFCvRvsM
VEJskgFeg1BuUshEaJpHW4k09XrGKPayu9kEPQQDTIPks/fbjSXT9wD+ouoxJBOH/YhsII4C/qwo
0xqUOmhu6G7JRw0b7AdAR8IzWTHPqofC0z6Uod0tRGEQzQs/LNTj68+ZhUHAQpMDXJ5Pq9gU+SNE
Anxseln40MukPs0mTpFC4CyrW0xtShznqhjHz0DjXxLfZy3l25j245cedf/AmaavRa0710kMQEEp
f1PozUYbmwkyCDDHP8O4WzpX3g2/4TRbnspOx2eWqIprbIfY12eJdUwH50B+m4sYwjHCf2ugf3rq
WA65VqOAIquqn00c19xmUrYzcZSuRDQE6MNn4qg6EYcSJG3P/iCql9zIdlRHK1EiCPKpxp+LbmkN
Hpvtduin4s3yRRIkvs2PBorP8JVbZOuFQoUZTb/L6+5zGNo4kCL6lJnylbpGCT6bEfh6nkL6BQqD
wyM1Q16Agh9E0rYYH7mDhtyQhobIQYvThA+hqKbcoYAnxsnWn3EmctAPtj1PIrfjgPu29vurW07d
uYEwmRaP7RH8d92ZXPgvwW+/hz+BxPPxACcbJxLTTm/zz2TdxS0+GqClhCbjIG8dnK6q9exoQGqY
hufuMsfvxHwLf4tZLkOX15L0M6093xfd4rIMd1/zxK94CKxzmevQSs4fY70SF0iwts9tMvLL6NiP
Uk9R/qSaMOqrTRHXzYZMxpzmOePlo2NHt0km8G4Xzsx5Up2AIZr50l/16iSeGkcdx1OvxDkvBJ/d
q9UjFUv+SLMSyJNRyGAV1TyPg73kL933ScuKodcoHekQX39q2Q9TKGYJ7GlduoQQDCijzNp98M1d
CkeBLm5mmdkhkY6Mf4ikvWgP2M6jGssSVmBg8zmbUPOxoByFUUvl+shcRin4/zgXlEQuat2KvQmo
zmagXEiiqIxQ2gB6VOWcKYKJSjhtGtR/oHRtszAQLwMUzdVk8v3jQKkqKZoJpGgxUnU1KtB6ADE3
VEaaXUwUu4C4izWbWhP60ely+Wzh6BBFrHH8PfK0ZAW0M44nGryfnZq/TxxSw/0WF1E7TyxQLP5o
Nd6rru2SooFWdYESjD5xo35Nthz5bmyz8TjpEdLZKMXtgChXXbPhf8Qs0lFjqHypr8k1V0tA6Bi1
kLHMN3Pg7Hxf3JjAkisbtw7oWstVl7gcaFZU7uPHKSYdl1JnPDvW+z86KLqdqLH8EGj/RMhyIxJk
DGsmdCSWIDFycmiIuiYH9862BUF43IKaezZpPgqOJi1Y1mO9jl2fXpTlhgGOu6KR2bkESWBoTx8W
8eMYk3AmtStwGLSnwA/XpXBy6lUit/0w/TZwZAdNhQmjXhcjAbj4TEBQJtcUB3It/sWUav5i/iqE
fP8iju5CXRECxn+7YlZGBRLG6moOxBOCzuHJBnWk+oVlX2tUU8ykz5bi0SfTAFsKlEZ8aACq0WWA
Jvn2l8XDcl0zoR7UBFBoQy0nb8HkkNgHou+jhtj63HdKv8V3F0ImSlzWZula8/wOsPKZCHCJFaXT
rVNb+ntUfEMh1JieayQMLrqOF2NqaeZXKMnxAGyRoxI6156bLn4m/5Q51Ub0dX0Ys0gDGf+O3F7V
y73bgu4pA8blK0jYTjF2DK8icuUZv4k4l6dV665f4UQtevBwRvQ0JRaQTbgaDldRmcPcHpXYdfyG
oqc53hvCdtdAa21bqGV18NQh+5V8FlOYol6+SddTgT9nzSlB/yjqbDuWsbb2Rjd/Ce0aCHF7NgYj
L17slvfrWqvsLQVwfCI+oERt39hT8UIuYUJbIu80b0+mkYj+7FrsK1nU5Eruw0O5zomWnCbLOxQO
GEdptBj66rEs8AWZ+l9zD5TSE5Gw8AZk9FBjKbez7cYoRMvMGgyrZo6sRFviqwVHT0/EsdKCf1kM
Ln8gspVIkRCDZHWhaVGLM32cjjROfiEguKOAxFvyzQwv6iImUD/B4qML4fG4TnFY6pSoaBDhFJ5A
FxSeyGyNSWmHU0tD8zjzxUar9QmcEX/OuZtIpmm14053olfZjsgmqgb6cw4OawBjAZ1Gs2EgLL75
IjsBh/Y8binQdqe1bzRR576Nciwah/7JuPK1zl83WW8fPbxZ5mZCdf8xw14kB3cZujRCMX4B2szZ
+WH8QzeGPo0VLEt5EOtCHQB747rtrRkHLLXOHux6SIHpdNPLpBrqLSaEq20Q3gG7RHGlZFa/oi4H
05mnh9lxHtDCvawgGrIstyxCPQD9oDfQiQc9SSFtrq4Vey9m5Ofnu8i7a1L8siz1EjDsDjl04k2P
tdOq8UcXqJHe3iPv+4ksxy7cS+/oNjKP2fAzZPjWcVPZ3YJp2AP/Js2Yg2sxXvAVCJqG9hlQknJF
ydtUdy5dlXqfc+7YW5133YEiyggiM7SXfY+w89HeuoX5MYL2w/gcuCSJ7d6voWvInzrDjs7sU9dk
a7fWmwOZ0EFbG/bUfKqixLkwRdlNfug/MdTgeyA8VvsNHULrd2FS+X0bB///FGar1Wg6rfbXi/ZD
1M4XBTfg7aLLvdHi6qIUVmtIKlgedBFEkw6r0CjGp2Q0OIhcS/yROpX75jr+oY1FhtNyHAIOqQ+Z
6PcIloK7qcoib01A5drMwUTBcLi3IJAHE6fkkNMGD6SSoqEmBNO5nlvTI80aB8is9HryZQnI8E/1
XxYazBS14S2o/xzTmw6ZrituPuigMdV0IuDSbV7II4csDzQNDJGkgrbEk/AZhRjFHC9b48SjdNqL
qWuVvIm1bvATfJPFN/pdYUCSBDEEfa//EKBl2hhwu74FMGy4C/DA+FUP4ABSAs+WA+KcFvSsvxfe
dGRNrb150aRthFMYRz0v6scpgxAqRUB6IBg7ET5DufgxtZLkXFpgP6I7ph9FS4qdxAfyI7mAwIWg
ORA+Wx5CUilC/n/jClTShm5mn3gHevXVYpOTGsvpQzAgd8Zq8VFPa9UU6v5qHmRBHHxNQlgShALQ
7gQCxfzpD029J8mtWXdLyXL5mZYcMtZ/IRfwvipR74bW1TWcn9gp1HsS6po1u6IyFxRsppCCwSdO
tKWnNuQr8Mxfnuwf7KKGzHUSX+kFMT/im8z9+wuiNyGX5fT+sTSsAMzj/LrAutgoOIpQXQskDtqf
uDAVB46sCFUJylcXUDJEyq3C2z/o8KbUr00IXYuE9fHWqHkJCm23E5fcH7ZRL5vj7EtaVN43UGTs
BbgWZh/w2OlWw1YYkDHr8T/TZyMH+jd2ON/yDF23XN81dd2/53W3eQsCq6GNHqQEMDF3NbkSBTBh
mcmyTavO/TMr0rQtA5spXhy+GbjaWK4tyP3huH8wtfPcpXHHtgGD5I4MZqdv4rN90Ly8oLLkHcEE
CBKwYAX+ETrQ9U68Ri5XBMuMuwVmKMLdWn4NeVzb45cItft4U0/Z17uebcn8K29w9J1DOuB+tKny
lyHO062pce2kTXYI+EhZy22lxE7IWWol4AciWtHo4ieTGtsYHpoqMx/NEQqVYvqtr3y+s1tm7RzN
97669ganP85q5A22YXaJWmYFHSP8GM+fQepiPJPHYvgUBCkwjudUQOZB9VDwzFoRNq1XwiN21/1w
xigGbWZagvZ20N1AQwJ4Q84qq+MHcH7GD0gfGjsOyCwexPDN0Wmdxhe96QLyDb6Pw6hUgA4IKJor
NaiptoMJNP4bwGNKc4Xj/tsICi9xZOp2p4kGKFr3m/Egivpl9uG/brzSDJyhhQEKwdz1/TIeaBFS
IYCE4RWURLWy2YNOObpKv7w1NTZ2Ydcg8QpPHGFLigw0umpfulIHe+uy5AcugJXHh/GnpK36I9gw
vDVy4eNv9uAe9UYvPoHXrD/GPfgASQlJ+aX/P6R92ZLctrLtFzGCBOdXsuahB7Wktv3CsLW3Oc8D
SH79XUiUGqVy+9x74j4IAeQAsqpLJJDIXAsr5B7H/3siufMsFBsjgqqfcBYKpky9BioiB6AVaZu4
i15rxgPdjrQvDAUbesXZMRrcZePGeho6DaoQdlkKwBAHCyA6HUuMBgdjZtWZAMwYUJwriiYGj+NC
TRqBAT3W+kOxjmWoFaV9TATH+TymHLgQ/bCj4WLE64G5+LPWvLe/Mn3hF9QCIyNLDAGnWL3Omi5t
tRT+xTIGPc51v5ABZ9lvU6NHV5qMLlU2A3i/dPdK7HHULH68ZpsRB76OvclRfxv2QDB4RqbC8Owx
nDgBY+VEIp1xcCVpQAk8g4BPyuyEAfZZNDX4+M44ajiRqBrxhJuHtDxEvh4SXV6ZI8VKXwrjuYmN
BZWAa7UFgqwDMlhQNziupQcGL1A7hbS692gy14sjgPDdCiDmawUUeQOZj3XomfOd1hZa8tVn8E0C
O39+x9e9XggpXPl6nHG8dS0WaEZV5HtU2QJ4bPLdrR0xnOIMAtCKGoR762tdLzUyjxE9I23cWOk+
dWzAZmTJunerFLBUWqZ/j0r75Iq6Fh3FfGHCWv6kRzNq7NJuDqkSZumNgzMv1fs4lCWy4Kd1J/cm
qdiw0KuIGqvQkMfWg/Zlaw7i8UlbF9NcnlzQWB9sHKQdkWZ4VYU5i8NwZk1lODrImo5IRJRaVZ7T
8DwHwZrlx9dWnNCuCX484wgghh5l4c+meHhQr2lTHKXH0861i8qSWlKMqECOPGR6KVuSR0YHIBgH
dcc0VE1SVxYA23AJEXU+JjVw/KJ1GlgdagzgZT1RRYiG1/oOuEXOcUJRy2UiRgkhb4yOVwD4QLd0
y2lrl9oaKBufyCXUGHlvIMxl2hBWCIBtZlDyvZl2ilAz04F1gRE1lj381ffeekGmMJaAkb3uqrT7
TzKW39x0wlvW6VMdGzxqqRYWMs3EeZze58B4G6vo4mn4BWRmNX8zUMaFqII+f8O50q23CtmApNXT
kDNvpwrjVJ1cEc8r4DBESZ1ST+YITOpZw99SKO5q6+wIaGg3c+WJYnf8FCy2XY0UTDkZKMbWNJm2
WQX6m2LtW4Z6NiEU6nbN/wAWpnMgUW6ZeJCjmrq4JJG1UWbUi1AlYGS4oPi9UNOX3VvD6+6QCdFI
Dy9SqF/hh4n8ranfHtlx1Lt04wQU58plJ1B2sFMpeuOoOSVYq9DtVZf0Q5KbOHccPtGvKXEXiVnu
unKuu2nVNHVZPcepo+0er3TnTtbA9j5NmOgQ/UofRBxCoIHSL6O7fEPqv7NXIupRQ3xD5Cq1C3+0
TRbAgNhJCRJDDVDEGmDrnvq5wuFP/kcPgKBvjPPxBd/ZV5LiQNUH32cZA17Lqd/b1Sq2qdcWB9Lq
LsjAOQrUEc1Farnvf2FgowsSLBewv8W2mDbIcjMM5PKX2c3AMCC20KRVdsxesfNAUQpYdKt8m2Qd
HkElxWaj54qwStpfh6CjE5Hb6JllqIgMhfHgOkUA9lQ7vzYZsqSdKK29I4hcLJwsOcX2xiAImotk
FQhtIV9AtUy4HQTqQTAexOGdWEm/ZVmNxxqpbxggQFTETFCRkBoF/aFkus29gBtVv5V032pyOUbJ
8f08UkgTYZ2LEjcbJ9+LncfIuFi0U+e6GhIw0CNZl6XvWmMNyDeEHOdxN4uZWVEFYI9/ullLq1VI
PITlXVfNreaYhi7B/3Ki08Z7CZVTYsGJJLptZiz8WFWDjgxnsR5VjRSy3Pmix3m3N5OxD8xkabYK
ku8Bf08pFCbfZya8R2pVjthiOgKwsNfsr5oxVZc5X0pw8GJYZon/0qTuvgEL1BQW03+RQd+86faC
TGkr/p52wO8ny36xUpxza2A+F44g3mm3ACte8c7onK9mlvcH28riTZGty3PuJMd0XoCNgJQ9fk31
HEmTadrslgq4p1w0yN7KFhxUoNvleJ2RmqypcfopQ9m48S0Gze3Z1RFGBbie8S1yzT/dngEzwuZ7
bbazP1jWNxsk2jdPfo1AQOsN7y0Ys0URrIPqDfRUcyczFz/kuR2HdmzZj8Z3dh8TAE/2fqrPrrE4
Ef77qct9ZqOmBifej1u5SFejXhffB7iwxT4DJ/xNmPGRX0tvKF/Tk+TWaWJAAKzJH9HImu0MhJfz
VA/2s2WAvNk0O1REankTDiMAVguBrYpSFXZY+hJMqgJuVTTUo2b1sqUP1JjcmGEjjfGnx2duD7Im
i19y4E09xyWvzi0ICEPmtNY7cI7ibeRW+kEDycR7t5TfTZ4bCGto9VcwrOH2++R5BH3APhcAll7h
AhlT9Kjpgay0mU02SYxMCYVJcJcK6VL5SfWo7dnsIofvY6o7RE29cFLERFAnk/DlxUvPI1JGXxu+
dK8/JTSw+6Z/HXAOK2xIwoXhcvOiAYn90lU2v8zjZ943f7K6mIldB97s+eg/E2Usn9bmvLjLkyFE
Sg4CXraJqsbajNhlo3og9q81iwfQ5qwOkO4t8+hjtYwUcgAq0qEpDX1UOGAHOZjfhkWvpJYOXEnr
FCCXJm2GOq/GB2yNYJXO5qY4OkbihXLDgAyXY9svAKnL3GL9rgHAewNACPuZzYYlG4slr6g0Bm3B
h9wH++DVapKQrJR8Hip/ny85EMuEu1JkY2KHS9qb296rnAOrtd+GyGTJzo267OyVtV1+mx3WhYBS
xL3QuCmKKlzcqMrzA8gBWhS76uNp9iy3CIwUoIa8iOrtHDtIG7OjOAD8FkCLZy05Rp2NhGMbkGJR
PifvfADZrhmb08YTQ4ZHzbauGEqO3Cx5zxrAF3l1Ul5pqM14VCPd680Ed/QbBxVuBwqL1PiaGKj5
BwzcxDZ1hrTOrkT58TS5SeiL+H83G/56GMR5gAiJYwXSZd6Wurgxx5RWpJempMoo6k9dK3bLwLOs
dLsI/xGxMG9LU5M6AVoNMrqabBs5HAu7tlricwJWGSd87Hpk4BdufJbdFoldRxdn/59bMkt795fU
rc0vWjxXwH1IkLpUxQh+rvqkhViK1/lmcJkZolTTPDf6l6VPgIi1ms6zAyavPziW1IhdtiuCHnq7
Ax/LcGFgKjmhdnjdR9iPvuglKAXLeOXvWj790JHg9V/M45QtUlzdzZCCuioFnaAhMgbEiCN5Uo0W
lqP8DRAluiiFSXFqc8A9AihYDKlaBkwjVoBatPRIMgvZU68eyDb7xnheEX8qsCLE6XiC93jdm9qJ
Gjkm1d14tJCBHkidxRwWTjl+bWQ1IIJ2VvZKRu5KUYN++ejlCeAKdlUE1MtCN3a94ApkXjZuzQTs
yqtmT98/kfNoip7dOG/3OSWlJgITdFkj+wx0OPtMwzsNjddqN5SAoCGzNKreFitGpdKHPck/9fzp
PiIwcncB2+BfepAYOy5YoBM9APK3c4nNmv4Dg1bK1+0GuBQQ2va6B2uOf2RzZoGZLHfik6FVO6qC
bppp3C+t+eQY3q0wGkB35Zmaem2cOiA7UpOQhtQjWTKDQhV/C/hQXTT1qPEmOwndua2STTdXQA4O
/G7JNtmcpWdqWt7feg+yaHaSM6jjcHTe1g3aB3PSF0xH9rkdAVxdzHNnKD39LvutRkWsIB9YPB8c
DiVW9CiPe6AON/K52CXezKVCPfp5k/2dZjP4HJFf9Iw6Tf+5LFfjKuYotfE0ZB1WQAJtAdH27tr3
UTcjoosxgPA2Vo8X2p2MbEhrcq8O1xSMukMNMvpg4C0cST9pXnFwzeKdDBcGjmEcBPyp0mtnJ26a
YB2rGeAgL7Ex1jhXE/m8yoTycz3E3s/UUw3JpAv+v+yGoUyPwCZ+yE8igUw86prIO83+Y8YT5RKx
yP0L4Do/UPLqnakpnOHWe5Slmg3oBlSMK7vqV+N/96Xp9emEJzgK6MTowdZe/GIbR/Uonxr0P1w+
GeRTgv7fl+KBYtCzhQy6Hdcm/6QeB2RApvfPFtl/eKS4MfiougLnpECAReybirBl17EYahEr60gy
Py8zVDhQ4TZ9q96EdJzKYT/ADbrsvRLsk4rcK9P1NjQQ9Ng7KzjBSJEUzsEEH94TiZLV8a9V1J0Q
dZjykCYBWWrYmOBiMwUpJgqgwZ6ee9Gei7xEIM6LU1fDuZIW2Gegjhmmb542Wi+lqX2JRUKkYYGL
YMk91CV6bbatMzOOx2fNBjEIBSKnhP9oW4S8KPDog5LFBvrOcCcjMwpECvnQI3imRNT7kJMViagR
cyt75VQxBMjS7mQ6k72j8+yHQ206tq4Xd7347v7hpJ106pi7dYZkh70dAOR/PZZXdqTwUeMc0AVj
I02PVu9+xz/ja5bX1hZLiXTniGGM0m1AxPImJG2fWP2TsQAv2B2NrxNoC78uoGYRliSZHecFZK7+
EzmX45KGC2g5j4k36C+9AQ6pNsEbaNT5lgpYM6QHX7wsBqUg9qx9OPTAW4z0Nypn7ccMp2htC75G
UQmL4Fi2s8vulDmNvpU5pZK/zwEufFAm9gJAQxS34/7sq8pITSwuFZSA6rd2cyx0U5znRyBpS1pt
OxQcZTneEG1ImOgu8EupO2ZWBNAHWLYghpO9FUeG2lZp7iYiIdDh5yPvPMnLoMgZFG/Eg6x2/G7T
eICkJ0UlNkbUo0anjZEaE7MDkjDuXUjrjoWz8QDosHGzrvKOVjQi1S1mwNsXtJiVSO5vUlbaV5zS
NjssBvKgJa5M0ju2g9DKhEesVOkAOAPSgHDl9eIbO/KqtSUP5NgRfMVWjOOGJUdSL/Y58dmlpR4g
2rDUU2PmI2wTSB2JyWAG6d9Z/wNpd84ppoWj8nOEs3QjB1C6/RdJGOkujkBHuaMHzkRPmTR7NUrb
OvmU+HmnsPSoCbvGLXeZb07nZIgBBzyP3Rs1fp5+K+ypvNKoXzxv33eRGdKQCbMJ0SjDXN1XEoEA
Odn2LaoQtSHFQRQYnp9BwLAj5Wo4iGUitzAYE9YcSUYX1REmZtOyixFxRMQ3sebLEvmOtbMnB/Wm
FqJyQ+5ZCFVDUyWVVm3iIQPNgw5YLyG7U7TjiGJhI1kuVRONIO5Iug3JuiLGaVnmBS7S1n8DR+2L
j7qpL8PcTa+lNb2h9qX+De8TZz9owHvKy7XCSsHEf61oap+0edC/1QnH0gXedesvoO4F2AYNscPD
RiFZk7McJl2Qpl7zPS8W+xrNqN2i2WJrwVl/HFcHGopbQKY8uHLdZd3FloMqQ9FUDUfx0YRSe3C+
OVKhIXiAc5MChdC9g7M8YZI5lskCaW1mzaauoxlb0QxCNc/aG4Gtz8nVLQsmpyZlGVfTDjRUbjAO
buZuULRuPI1a+bas3MDzQYxoKrvvq+Nap+90IVLQVAy8mwsbn2tr3LZRml3NBn9rQzQRSk5Pc6G9
koiDWhwclh5SHAe8SzbKjnrWWP81dcZyTIG0+jwihvwMGO/piSGHggyUXBv8dc+THvkywlZNlIG4
M/SixNgpY9J+3FwSzU8zKoEPZsS6M+AXbw1i+CLD6GNMPWVjzAj+eSAWUCJlSzIcTt3P92BH2gcZ
TRC3Hv50KAEEd/LPCT6zs2x7OtYd2BVF8YfW2/Y2n0RKJoV+1VgGigGAaINxPAdJr8CvJh/wZP1D
RnYDVlsbLZv6VzKmuZTv8nE9Jfuf58uQExniBBNlXuCGdtgdjRYRajm22ZzjOdoRcRYBtkliMVJk
lraTZoJxTDFwTeD8VV7KlXq/KmlKw4sPc+c3J3WaWFccxGGVjjD5ryeMWDG1I/DIwMfWGOygtPLE
kcYoCL93Zs2EsiPSCD/kH7EDjvW6cUMyJ3b/BqNt3wKsMPOvPHVbEJRNEXB8BMBAJsAEqJc2OrgH
8ZAC6Pe9nJTUlF4GpIAHN6WmqciZZBEKmIIoGpBa9HENZeyIi6uhSSAENP7Xy6NMSeM4ClNWd15q
qofb+Ozigzf7qJxmSDT/9TaUsbvOBrgJf73zh6G6U8PPX9a8HvdqPrJV3wYpSFbTt/iv6lz8GSz8
GchjBQIGtm59YE2AXxzE/tFMZ8CX0lhjgwXoTiGl5m5skJW01bpRD8vF7ENm4dAPBerRzUGOHTF3
lGmASpVuJHBnp0l21FUXx7KunQXlqHCRs0uXxWqxL11mdxuV+PG61frUZuv01TS8JQTQoIvfJIZL
jsI0xlqwG4phXrD+Ao6WFGBV2vTVSv3sDYF40lEjJuumAWRWgG4Cxi5fBGzDWJuv1KxO9K4j6fis
RJlg3bbj7FlbNPOVO237krG/ld7FOgjr1uJFibpB647r4AMZMtZvMzNgz+6w7ULBmpiHjIEFNm1K
7vk4vMQdkMLyPCcA9MB0IBnID1pQO1Kk0Qcj6YISmRYxvxRccx5e1XI8Vql1NiMLATAgrLWBGpMw
ZZN59pNZg6bYNHXTn+9EZEKNIWagnjQmo3WJrf0tXmT4vhnE9Xe7W30s8GqsO5BPAQ6W2Z6RXFlz
I3DAzbbF9t27WLlTNycPuBg7QGrEqKpiRvlWGNJbX4F/qYHoYgO4OoDKLyD5uSR4q168gXnbchSY
Bpp2kyltxctsCsgwjldgObgmUmKQNjUFZJQht6HZWP5UX5C5TjNIbYey+MC0Zmc70hp28vBZ9HgC
sbhYvdLqFgAIrciRdcwAhYrl1hhQLifXzKSPhjQ5YqXx1BR19GIMOHXsmlKOrHGNXpYej+BWZyjI
ExbUmAYyawwf62wly32GOtHWMkJy81zPf3G1OT8xnv2XRGRrTfjZ20wL5UhcgXrxkG+dqWQ/f8Xg
XfIC9Z4rZ+DxjgMWsvTao/ecOxtxaGh4Fqj3pv0hSxcQLky5b+NY1bZBXNk7IORKqy6gsZka6M62
dvErscCgIWkmUS2hdcwMfOQQ7pxiqV4mMLeijGpwdzjCRbai1UyA8d9VGTN+t03ehk5q9F8cbvS7
dan7i2+P5qlpGn2vd71+RAbuEjqzvqe8HJmc05Z2uJamjmpY5OqAcbJ/Nur1ziJFBDychQU5fFjE
vZOHwwoka5XK4TAeI69LZH5QOoivRymyfnK+I5tb5odIFLmzzMwIwLDW8qTmwS5mBrU2VV4DOIKF
Bqipzh5fb40954AvVePFZeMZidpkZn7Y3nmZOG3XUuIonZGtux0HC6wGaWpcBhvkmno5n0hEDYgM
kC8gGs1ykZFFdg0IBY+NMZ3uZLILLM9yzxsk/L5i0/Yn7YDLGmRnZbwcXfyO7SvJflXERZwOX2aB
FiaMgeoBjssRf7NeR3GazZMtSARA0Op2w5E85WbcQPbm5IMx5K7eE8k52EWmAzJAXfCByGrR0Qff
Z1X6M+qNVw1Foq4+XXzUOJ65kfwii2t+IW00RBMeEmiot4KiEtVFFt/QEHSP+OMqwzb5ttRdfWlm
txk3PlZHQZaCh1cTYDsFNpOgOOIgIjNi/RpVtlgsNfoOqGoOqKiN9Im5pot3nVf8aLo9/m90f6EM
egAH5mLvazakmAhw2w2WmwvokFogbxvNPkMuFTIBgcpN2rgGkHWwoCT4AJ6pLykN8Q3e1GSDumwD
CF2xtSGFDwKMwy2RAVsWpBsLGCwXKRZH6nJvRogLgak5SBiwsOWYVDmSNkts3AcQwPXjLp6qDAza
aCL85AE9bfV1QONxbCMHZyOlfhx1JyB1FBU4+urEC112lefyHNmAB6EEw6p1+aWItrdEQ5Fz6PR2
hYQKoVhyPHjdsr9PRvypIHcJ6TFHRQ/8wtbcJ8hQcbwiOhsAUNmxuMyCJPGRZU3CTuQpPI6jFYkK
pMljBIPIh4ZKoZwfZHIublrLJrFZ16xvKLkSLDJd/eYnbGe7eXlK08W/2MbQdigiQNeQELuCaqBh
bHunAUkLm4LRcNatrg8MXIpm2kr/2MRya+xRPSimoKZEIDpw3bHeUjBfRu9l4J6C/bL7D51mRNEe
387pH0ZitWYU84LTNtFdO/Mk8okPKovDF9+VGmIragFgHSFbUmCRj2+aEo/tpkWXLGksM0SEd506
FljnVhY+KJRx6QIZwb4luBHXA8Ag/7JybC40ZiDp7T4BjvS5nv6Yc6AN3+tJU4HWF7EkHDvSE9p1
cWRkLsZv8oEsn9oPCXr0PG/t/h07aL5XT2n1nH+Q+bkRcnfCYViBE+SecWAztEaz4V3cVQEJqfnf
jnWBKqfc/29zGAJrjozoFnLeHBD/w9Yk0sazYkF54FQh7f+DbCz7JWzyzJCkLESwotyo97+S4f19
m09yswiml7IoEfcd7COFP1WwdIkAV9l49rBVCiBb/Qyofho8pdjqo8aaW9BOdeOy86qpOPp5451d
0bSO5t41n8nSFLmBqMIDbtC/Gf/P801eups6twcQ9M+LzSAmmUvW/sWr/EsriJBq0VDPZcD5pF7j
M5CLW8wNlQwl5WA/ejDUC2R/TlF8JDk1NJ9BnEo0Bs1JewSL4UlNRb0CWPS7bixGFJgDqr1nm1Qc
yVZ2h/XaHTKQh/cP7/JsW5CGjGSXwIHyEsH0e3sxSfrhpCa6m1j6IEUe1ZcJcrmcdC3wWgQOew84
k19YwVJBENYU/nrjDqMxkYJN9Xs1l4CPEOxi0u+u+6kf6cnZXqvFDhW5GDCixhMYllDAvmxSH1n8
BDpOcOMSOrzzBTI5CajhhDiOlMUJNBPUJzG5AbJN2/LZ+UEiAh0nubRWdnJmlA8m6U5J/zGnU2RP
Xo0jZ3VPNKdymcVL90UTJ8DYouHsl7pxa1a3Lo2pQX4BCElIEwG99kzjeNa1bTWnPx7sqpoBcUYJ
S2CN7m+oJIZpvbhACHkeh9R76sF+Kgat5QNYj3peGe34hK0DKQzf0d0gK3D45xYgXiJhGYELyBhW
u8f/E8dqgPpeA9cnbqYN3VzWuHGykx/J75CFH9DtqhtSH4l6d59YfkQyz8uZIX0Uk5JRibTF29Lb
LRFA1qb8PIFjAVTwaY+qZSvHOxFV2FKjz/08XEhKlpaWFOclBepqSEIQ1iCRHOxya4eCZ9Aj83Np
RQtYk7GE85MO/3tokebE0bivCxC/S6Fa4tHSry1nB/B3mb99dKRx6/059PV60eqiDVeUOG5S1Hmd
Z3G2m3v2hIj6x5h61JhjB+4dH0DIQqkacluF74NMDStnrrYgCEW55IcduLhxwuUOSO119GnaFpnu
lEjzbZF06hbeOwAjqumFFoAoJBqQh9AIkh7sy6ksP2stC4Rw4NbGmg24niT00ig/5xkDgMxoI86e
5oDXxcGFNMzIkIQIGwKJZTFvhiNotbfRAoJCDwCxBzAov9yVr3BRHaZA4n41UXLy0AkeDjXA/T7L
N2s7lL+v1XSqa9P5D3Izv7PK4N8nI7e3k+WwM0DM9WsyLTqI8ABwjVrSSu61apwh1yiYWhAj68qj
2n/N1qhfDIRW9KLqLknM2MZC1dz3Iin+Zkgg+btpgU0PZDd8j3/0Gp/ey7HqNvk4TM/DXBlY+ANb
tFvLBERH9SaeJ7DufUIOBkBqfm1xfh1OiSGI+bAZRnXPTwIxcmmZw6X6UfFB9NWUGg/pIjThp1cS
F1H3IS/8MQENaRa6DxpKUjJ5C8KwEhdRajmD4DFTc6n7oFtVvmRCMmWitA+fiy6Uiq9MKR6v9vGd
qJnVfNL44wPTUGlp0gh1FcfVwUbx41Opi8k/Q0uf7eNCd38bNZe61btvS02kPiyQoUFj1Amw0w9E
jhi5JahEQwatEOUKQUOCaRDehuxKnexPwKO+IW2Q3wM4CJBacKLnIEMOsCnXdQKlKbK/UXQoQAza
ibXTjsY2VQb9avMPNVnGvnc1xDzShWSo/0QJI835qw2y6aKzC0IjUJj4sjxE1oNw1BwVy5eZYeOt
KkRWIe6jhu1LZyyDxzqToisBgJe7iByRvwmeaF1fgGFhtv4M0ICmwBIHGNryfu4+GHWpIaO2RBoL
3VucZaiIoi6pxzL/ooO/ZhcZKOCzBbQyEyt66j3ItMwekJQobAAsO+4He0DSGUbKjoZIFLtNRcP/
H5kFSs5Nh8gTtpnzLScZ0LTaKVn+IolMOdaEUll0AFHp7zziApkzeQ9KgTjuSiTif+Q344w9udzN
YWZgqOANvldTkD91adfu/Tl59aZI0KoI9ijZJfWdlE8o5MV7MtK2PqCKg3TaWkj7fk4aQHXEcVla
gVs3vzeoNz+SjLTURBGrNw6KTTcPimwd5kOJmFSgjKmnmaJG6XYFA/DGmee0TfI6l+m6JTxULQad
W1DU/g8d0awdyebeHc+jQFul3oMMQM/wkH5eAyrkebFwJOEviL93HJlGC1LBtzR2bTPar/00Jtu1
ANXRo/5xPPVjtVt7Fn+L1j7ausbYHizetL8DQRgUIgtAImq9OVcoDAuryWx/B0MIRx2TqT91IJn+
ApjULzhY9J5cr535stN4jQxpRAHdfVVY5Tmz/Y2OQPmRRhWwg5BpIxRLiQJ1bjO3DqRKCLkQkoZk
OOyIsC5y9PkwxuNeDkmjVW111lj+05sc72bXABXroj4Oc65WA17z1gXg08PshYYQD11Nzkz6lK4p
Tenu1hqPx7WPy628iJjzbnrpqu6ZjOSdyY8oLqo+ofg+Miyvj3KKxExxvt5jgaJNA/KHJYgogf0W
Ak/Uz/0UKd1JvSMNNaQAsR12OqWbAFdPgJEqdV86adCAD2snbUjTZdFvbWe6OxUDph5FfJFkjsdU
1OPZ9RExVqHgu9hxnS74SSkVmSvvB4W6wGfTRuArCxo9nje6D15JRf4IbP//tqapbUn+yCGp7Ej9
4KuG1COySuqJSVfxAHiQKyZLZUsyHGojyVOplR/JfD1763gdX7zctt7AcNAitaBr9pzKL0vbOJtl
BSjkLi86kauyxX9T/zRFxquBbPGrnrRbVMhr9bYfgbDkxwl2LISn4KytVCeChIeaUpDiKDttQjZV
gFzlCZRiXWgsyWp0f+bAn/QB0nWSz4LMW9/uhiCSegNHBQ6ztPSFkIInC4CFgQINlpjCICSG9BFf
WI7BL3T0Kr86KIhj6lll/ceECjfU5aEedUSFwc8tG2DSok3qZXzzsJezLf2lYKt2UnKggZjnKME6
QLi3advt2IRsmrjEEaFB0WZTBJ5ZyedTl72RXCdCBZSuOxngTpFdXcbgtOCRqJliubYpwMYTUqVU
UnfzlXqypCrpBOCrUFOx1V2dlSy++tWbCrDIm7SJW5ThbduqdVOz00zwi7br/ASAguHFEQ3T6mYz
Ncu4NSwUPQQxA/UegK6QKZENL9SQcZQCC7A3pv6oFLk7WUhLLyxxSAhfMoxTDxAPOpBnHAREKCoi
mtmygIaeAaWPZNq89NgBm3/5qdGePCBIH5IWudJISlqQoDaAn7Qp1wDxD0BcOkP9koKeRQBberZW
RQBhyfRgAiwWKAVgUUQTIC/Hme3TDDisJJtjI96aOpLITSRuXVN3cK8eeAi2rsBWWICLuoL3wwYq
UYc/X59lzaVJCgz1walDDpyQq5blwQIU8DRAIf6tJ2QcXGEv+Ftn2CQC5nggzs2YlwU2phirxp+d
zgWIM4SkXlHkErDYKzdK9qm1l+JxCkjZ7rQUDNzji8b3DJi932iI1RvfG5MDvEWhRdnqfDckrbms
3bfmh5o8FxXMdBOlG5Xh2leevLEEXyXWwuIeyebhzkoqbybHTz8nH0CsCuqLWW651LKedgzcwxsV
AM8vn+0fSFZFYIcC+/nL5+zLP/3lzsEFDtDK/eNYDu7TZJruk0UYeaBWCAcxJBlpfS/rrsi3CEiu
HGjoA2lMRN21HSliu59MwNWUxsG20/88GNOcPMahRM6BECsuvdQI/fjA+t5PS9riOQTiN6tEiiTC
VckTznYLPYhEV/dRnd3U35O0SJ5s07c4EpCRHdms+ZFkPuoebg5YF1uh1S72hoSuvw7GRk1dYnkW
YnVThfQd0wZJfis8boBuMfnvD1++3E6R1oOWvm61r1LGRp/UgMPWpAWZNQI0OGnYBSxB7hkcOaBq
0wGZnCAFLxYN9SZj0HcVS/GfVWiNoeFPyk4HYk5YDI2PnAAoyENp/aQ+mVhynkiuJh7zft0ZWTmh
PMpEcTHIEAdxYEvk2PKIRAwlJgCNP+zuZHdd6f1zLpomW2tUY5Bz394uUuccJ1TLMvcsHCo3P3SN
BnzezCtfBtFQD/Bcv0dxVpxohMru6sVCxvWBtSlI7j/MSMHn9ndtwYtuTOfyhUSNnwJiWtiuRvM1
Wpz4KJ/iqoR27pB72deuuVVvAnqgU0PPdzIxhsQSDBpcvixIUckXCo9RfbVWN/VNKK5A5uoCNKSr
4K3+vDbec65pWGAxDyD8EffrQI4T0GFc88Zka1Br4IRqauec6R0sUZYKCBOh9libAKbOHDY0JIV0
MUeen+1q2N1PRtdJTRxXL0m37u9mW9wJdQv+32nzB61k7pZVDa10aPljmSZqWe7WP2RL49iN8MOa
ftyZ2BmCUC3yQFGfVAw6Irlz4wS5h9hvTU/8TLwbEtHwGRwY2VDvQaoH3LgPOfVIppvxs47jch3J
od7FzwYWpgJYNhbNOAFnJre6EtDXGJo4rb1TdC625ySjZgLV0nPn8vqgFDQL+SpFpSFfWPo9zE/W
gGT8jUc5CGQBCx9vBt5ZyERDA256C7isZnXu9X8oR8DznXvRkC12j8hOpjFpdJwFBEC7yXekVoZq
6NYuXNSYetRobjduVyvu5YRKoYylc+wv/wEXjr3lbrSeqMF3zxFaFWMAfk8lIHFAOM1dhq6ZslX8
cX4a3FQwtfS2D6YOxZx3auk0yqmFP82qnGg6Nby7PGmk++PlH+xHujFypcaNdkA7b06R4LB0JfMl
EnFOvuDLvBvbrJj3oO87S5n3YE7u5EM9UlNPKawcJGk4jca8WNQAY4K6UqqckOeOSkWLfVVJbVnt
x2FVIxt4ocS4f09jk3pKjOOr3Z2qluN3jbw4clEJc58m0HGavLbdEeCixRnAE+9LgxcmclSmiy7Y
n4npmRqie6YeKSLAypy6dgkf5J/Z0nRTwrwNKHC04F/nfPD9uB2QQlQXVJEO2giEvtxLL4hs83lH
XWsusktfmhewJg0HJ614Kmpd01Dv12WzIhkSrKnCZzF4j+M8Ye7iLCHbcCMuANjlZwCmMlftVU1n
+/g9g0ckSEujNY4WN40Aaa4RsF044mtI4jM3boPCATl+eAQlxteCme7l7rlFTyVyQ5maGaoHF/VA
sOdeZS/5dueqzMi110sTaQqwlZelh6G89u2K6kakBU4eEajAi0PDwzRsk0W7Vm5133CeWSdn7Q5K
bo9JtAY07mz+il1Cc/zMtRs0Y9Olq4P0nl/mJGMgmphq4uLDYkmRxxCYrv6qoUTnqFzlZQcxadqO
95NeOtQ/IBDJgGlTOIydUHHHTrOBQkHUDqIrVWU8AiPHNnt3u2CrcXDbcss8uzcBnwYjUlPvzseb
R90/K5W0RwVtELd94rdgoDZM1FnEICCPsWE6t/a0BXxMjexFNO3gVU80/FCSqZJTj5RA9No+yGkO
UuJFIpUP7hrYzILZGztkmf4fyr5sO25c2fJXzjrPzdWch159+yHnWSnJtuR64VLZLgKcZxL4+t4I
ymI6r6v69AuMGADSykwSQETs7S0SK+BX1vrRUw5G+pPriAedF+xpUsmi3QqtAe+A8qBG46PEBgKI
iggKvvtx17gKZlhgk4ZbkyTlNTCGxTwoMUS4H+IEG3qrTpIlcNrKtdmIDMAwPycxO7ytUebj7Gkc
GQzmLTyziK993+t4liT50IO2WyU9IoXy1CvyAA1nWbtczx9JEk1aWhuyWsQqUNlNsxxY3ODc+ucQ
R+t7/2z548ZCoeJ+cpzGtD7PV6J2qk0TRmCpyBzvaqCG/1q0KKcBhVazJt1kqIZspzlYB8+6wjZj
gCrE+1k1Bq0HfA0HhZyjvJCeVCYgWkE9Z9X7SF3GA+KVMQBnT30z9GFM8VBox22UgTxlMZc6mMqC
YNm4JccbsyP0X8bomoxQ7vOhbdXEd1UVZJ1no8tMU5LFyLDFvCm/UDOQzzzrT+8Cd0l37Rj6CFa3
X+s21MDbGct24WtRg0ylD8AzHNGA1BvPZIIumw1AvrbOuYlTiF8R0khEUfUzCo/CPUmFHHBWDgg7
5CECwX9NykTL5a6ZctjNtHMAAxth3WsXl6B1/YOtoPKQQT+AbFpWky53QBSyQD7b5GdXcXCgUdT8
Rk+qj3nJn1TzvKSbRLoi4BKBonTE6VhxBO+i/kBNgGzyh25DfSNs37UWOLCOfjBeZkcymj3rtsDb
xjHGxwxSjXKHTuJtYpirO0ODSjU8h2KxnWenERoO/UoAjx4R4a7OdeuvhFWwZ6mVyHcruuFAYqMD
9jfrh+/M1tkzqYBGiTQ4zbz1SDP5nYwg/ImeGxMJMzQHjWJ14Rw/PMitLti1RbVoCRCQHhhweyfF
s4iaKjTfe7OO9zUDZgdSdEjXfLjcORdVmG9KXgCB9mO+eVLZ2oqomwPR2kNuJ42dp5r95rEIld/c
nhzHl/dc/5RH3R5A83hX0AtDNbFqwAgBaDFSggcb75qwRJIjeOUniQwO0tjw1v8YOM9TqHcUGUh3
M1kzz4s4YmUt71xp0I3TdKHMe+A1KOVAzWsddJRRHFj5szfrDECMrGqjAy+PcpkNtdsF2aQky535
/0s3z0rDkj4K/6OpDTAJDBpDEnEJEA6OfGjGwy925rb7otf1deY0l7asyhN4U06EjeP5w3j9kADm
OEkEo8MiPKfTDHlyJh+KYj/VwQI36Oj2Jt8HIJkj1U35bNlYbwkoIqvkyLEzRpIZnnORDvCpUiv2
JM1vZHoZG3bvIBW9Qsrazzf7/KL/MJLqbvjfTquHco/fqdbuwyhotrYUqApSjdGjPkiqhsQ4Gn+M
LDXWJOk4Ypj0JJIbDSDxP9BFdloBUUVN/34hCzINnOeZr246WJ5IIAOB4GlE7g4oQ4I0DYHrYxts
JZSu1S3wIyFO4R2pEW5XbIMm+zyrkM9ostU0A3VnU5KjIElGnVjNuhv3oRZGu6HrIG19VVk+zqZ1
QLwnHIk5E2wJYZDM2CU3OCV3UCezzzyEen0Q7nLLK3bkQaq7oaQj2JPqDiplHvJbn4+pyXp3B3Xn
omLXst8IvsWzeiwsqUtNDuwpT/ATCUXplz2qZ133NHU7q65XY47qsHkE9e6n4aCpLLDPmd3uPYwR
PAW/m4ouVznyuVCke01QJmfR9Qi6yuhriWIdvrVsmQD+EI3JBFuZvR6tChzonIPUGIHs6xdiAM0A
Bmbe+LU2kYpH3vM4Ms66V55j7UXKm3lIDmUnwOCFlcSy8OzqMNRcc19S0OkWSSBPnOHZIZy2+ywt
BCcRKA5/APUPO5H0R8r9ZuGwIP1USr/YNABwRoa93m6jkUtgJ2opSngADrUGT08KpOvMBOxRC65x
YOC+uYUNKDCky4PRIaq99SQr79CJkadrF/EqS5rwgjz58EI9rsUotkIC24Z0TVE6YN8ssQ7LC0AK
zo6TpQPQVVZ3l1pNMKloBg3xmM0k07RiwIqRZpiU8zxcrMGsB/5mdR90IS4Alr4q62Dr6g0/gSqt
AYU5itUMII6cRv5yvw2lHWSC0kJEnUYbCLgDtrTzFrQzRY49IxMLr45QRqFWFrQW6Ipmm2AR80Aq
HGbJbaJ7znJeXjCg26R5A/pbtZQgj3kOGqXmiJUHSbWfAw1YXcWwFL+gRATtLgEu7rhxMIFiQnpK
naPEOGpm31/dZg/smBOAIaGAowt6YGuB1XmD1I0O1c7ckajsHf2NrlkVwKqccdilwA3Z5qWzc4U0
DtQ0owzGSdatEtmFbeMbAGDlHEgKH16zP5lvPKcu2ck0e1IvsIbSP85Kq8J7BRhJkbeNTHdHQyxp
uwu3AqrvHPvxRS7a0yzPgS0AGiH9kyxT1KgRZbJODaR3TGGiPgPPdV+HK4AI4kTDy8LL3JQIJZxj
8Uoakeeo/xUj8uDNttK2pGxc0BgtuhiUlUCPCxdhlF26MD+4CtSRGgRy3RvxTtemeMX+swuNEHEL
ZMd51rtpSLQ/rtmHab3XSm8a8LfTpxEKi+qxAMuQOvEDn4x9qNUNkWhiZZYvZgv1yEyOJFLD1eBZ
JCuSWjB4drwbp/c4ye4d/Y/Z426qWug4IZzvxmneHAtHcJShO1dVuYa5SAWyOabqq6noqhkrd2t6
1XfK1510k72pkeRcyw6MSVTL1QI2ARRBiCeXBIzSa12No76CAWaowBHDgMLPFSntGN/0DeJTYBFX
1KmxlnrGxlNFpZMXjQJOnbe48Z/m6yqxSUwsp4cSuA9ApM5QJoboU1pU/YWp2BSJhqmDOhtrxDXp
yDr7WXr7xBtTgiX051DqiQygJp0RTVPORppjvmBXuxEyEYtsCyZQ99QnaR5s6tjzwcgqtjKJu2qF
Shz3NHXdMpGLSnBrbYyuVV4GBbCmg/w6ZGJEfgaeVQujBS01jaEpa96iBF30TzcfXRdLw1/PH/LN
d+rG5AT8qyslspcqvNeW9KFPk9x9KW7GTF+wwgEEtRGJYFUrtBQ7zQG74or6h+O73mYSyeK6yXii
XqhgVkhMowwvsyIFEcmHjlzqDNuvacaIA0qm4n+QhwE83Q515LjSPKJqUWfVhvqoZXid6fleVwg6
DE+dNtbaw/Q9oe8B4LBRGhnD0iAJ7XDzNRFqCMkJbmfNQLQdgrcRhYx6Gy2RC8O3QoTNEjFgyBrC
CXtgHoF9nGST14aK4D8NRtBEy94YukseOqvIsuJHq27ixyFi8WMd479UGteB110ENEh9CzB0/Uw2
ctX94TUc9fAweXS9LvDO1sWO5qAGSe0I+AbNuJmuVWMPsa6RLDFdTMMncQlZsDBLEwxRqHXAyalX
I10uAheh0nltA4MSqUe6ssLBh7DE8c6NjLoa1ab2uB0S/c+/nYMMySDDBdf1ixNnHf4OGjL3rJEX
Ky0ZwSV4J4s0+e7zTp5Gt+qujSzPpsIylUoa6xpLO7BDNqEx2dya6acEf1FQVxrdNknxc+4CfGG3
ni/r4CFtDKSyRSAL0IRU5bz2CQnj/g7rXGC/hwr1mxqk+egnGcbpJhzAEwxKiHphVaW1CyhLBNDQ
6dYCnM1SIxmw3e1DZr14fARmtevi7LNn9qes8Ov1TIc7ViNqkMb+gVSOyd1TioNNkohXNzdHe2N1
LfYSileXGtdxPDwRXGQQmAYWHSItNx3y6q6tSpnig95ijQ2RdEiMiq5Z7z1nbMALX+lJ1dngfIxc
4xO5TiplLJCvsLS0Hq/FJkj8hfSd8CFZkkM/juyqaTw9x7xet5ZZHLyuPOslvrdWkN42YRzVmx6g
sIs7g6H8jAAAvRxYXuvZSgYSQX/zYllmuKOJ/dFrb2Zv7XPt6Pr5Xq1uBtQvZ8sFhWOK4nORcA+c
zK33CJSkTY/a3wtJeiblQwheW6DStPGShxGisJ32nfzd2vEeO6OPttjoqbgIhpOhbUEKWyZDt8lx
9B/jpw3mJJHq8YGGgC8B+wbXc9Zh3OP9aVuVc6Bm9BmwX6V0gD+LHunq0v8LWV7j2pzdUKcE7Hbl
Nw+j3t3YO5Fc5mnmsX87la+nPvbwWQJw3KAC1CKV2MzNMPRLkCZ0e54UqJ8mQ5A7drCjshwXJ5vF
grQ2dYsGydhml3+JBuQr5w1HMZMq3p6qtalLTY0jxjhEfIuquEmFLWJxxga/WnWoQllUKD4KxNaK
ULiMtxevvnrdCCQoHTjEjdTLr0FW/gAijHGVeFJehyz8i9SG7rirqBvcvVNY6dd+Hfh6tkc2C3In
QCqzKupc0bTY1guA6c9OL5OnoBLGk9UWxzasrJckqTkoVgEz63hF9TkAKaJ0U+MkUl8/oaJSn3qk
8xJzOOrBt9lmhnW1DgLDAEVTk1/N8gVp0eDbUbmKoURjWk6zHiUeZ6SjBvubH5YcnG0JMK49Ez1Y
LuwIu040KCABPcwsj/kwuYCXCIbkw/E3LrOKerHB2blm/fvMNNOAMnNZAsQEAAutajqFpeAQ6gLJ
U9cd6r/qWtFLUiVvp+g5yHMeQ7ocsUrF+XydxkYAnkZKSbG2zBq4r9LGaqUJUN5g4hcDjHfhlpck
AF4BEJjJxVB+LuIva+wUzbWmchYBlpEZz3nV6v06Kw60YAcszIhDVZlts3a8XeszEA1u5aCPi2mh
f7O8py6592W+0IPxUQNCBbgpgf2reQH4ic1hSyDApOKoGt+UsWxWJJKhSZNvHQ6+1qIRbN1bRbPp
ktx4AcbdwRR19i0deoTXpGc9ZiwO9/9vD4DMFEtbN+TWTmzjSI1smDn1/lnXSf6MoH91M9QItW+2
5uuAw+XvVVO/FlhhG//F7Pvxi+hDew0uaesY+caPqUQ2CB1+GCpVhWwCqBB7Kfc0Nyj7wmcoBI5y
RlQVnGQDqnOo7jyAnH2rswaOfJ2oybcd00fgjWjjVQAOZdtEjrtolUgG0G3kV6BTkBBpVREiAwNR
1ZwF8Q5o458QFXw2P9DEe6dwkeqhocb9Q0c9NtgI/JmaAxj3n9Dj1OvydlmAyukM7iwAQ3tVABzJ
lF97EmXIFlaNxHUuWXEaAUF8yp22QESArRKlIj3SkPJ0ddPFNstb6CClXAVtABO5xmWiAbTJNWqw
NfRIBGQAOuwUpPfUU4/+G1EZqjRkK6+x/cm5qCVADcnbqYoYWQK/TlErkXS+bgKytlNT9q4dgIhO
dW+0FU01D9AzoGq8gxS5IbA76WxvOnf8W/jk+Zzw7mhxPhPUCiygEy2slr9zHmpz6Xdp9drEiEwE
jfESpLY7rArO2SaLwgHIQqU43tFQ1IlE9WoOymLUDDnBYpLJU1aoBN8g9iPBrauLg+mm34NMhM9I
wG93urCNbeOz7HMfFl/iKM6+oa7+Ox/Dv3dAiQHQhlNnm4f9tnc61ODYRsxOTW+iyEb1oshPkFr0
IZNSr8HnmnhWt74zjLxlgIdFQ34jzUhyn2B/gczhbd803a5n/sEfdJzNVWBKnkL6k0yB/Sl6T9F8
rdJba0ldBAuAt0DdKTtg6qoIUKurnIJpWN8iv2Mw9BBLlI8BU7czWmPXZSGWP1HXPwMPEbgcIKUH
qTywJxvZg+Q8sddkdMfKeggsZ0vGiME/T2xw1+I7fyBdHhjevmh8C0cnsLpYcpklW9/sqcMYO3Hp
IuPkhAeuAeIbn31m/Ya4BUjoig3xDvy06ArD/adAFlcCayHn4Fz08hYFS8juQ1t6hgWYcERhogBg
KlTmRAVOKY6O433fN8m6kFa4MFADBCI4kPgCnNp77iXiYA7KZhaOwucmUSiE8E4wxNmUlZr2ozcb
yC/oUoCK//MQmp/bbF/nRY8Mz0i8xn6CA9m6uHCEXi+Nj8QFwJTk9lEZABKKkHkFusvJPGBTeUxh
SMDssC2DKFl4QJo9WukPKnOdq14n5KAZbein2w24EBlpGOEPkYjDgV7NZnnLEkun832yRifFWRP7
34WHNGWrvJug0zw4Qnzs7MUHijmBHPCbbGMApiqcjBnSIo/btaNb2X5WzSgXQWqqkq5C9OC9+WUY
6erA0Zd6YNkAhquGkSlEhfpRKphIqyvfhg4Zvh7OudnSjZpbMZbdmyGkC9YpfB+WH85VDohKEI7U
8/jSTPhjmKLKi5v7PgC4smi74g/T+sE6j/0pJNimTV55xw4JL9dOR+5wYTXszyGMvjJgLjzbOKvf
B49V3XfIzALvWNbG8dXEgXGKJ80zqTRp/OUUDchWlKpFWdZmQLAACYUQNYApz/7kwTv7xr/R9HDj
hMgK88GjdBwq0ay9MXoZeq8+NYmhP0mvyU88S14LJxDZsrNKZxkiKWVrRMx4YsBfeEJMgmyDzQEb
pSrtaSQ1gER/sdxgXBZ+tfNU9ROIpI0j9WZRFxGqBm3DWd8ZZnF2HnhaHBgYnCgTHOcgApHST7Hp
gRjjp1Tn5Vgg9UT9LKJySVialNIx53XEkb1wLYBrzxkls1tUW4u+SXVFNiBA8gAEbymDh141JoAU
AH2sHVwFm0D6Eee/x9DUjqSa9VWkh+Bg64YV6QLh6lsJotDxMdED84B6MW/NjVQ/+MBju45maC9a
6WbfQpdta71ozn6HR/ZEswCe43YVumCBJbIE4lL4HbUCWWcXkRty2SbIHptRgSKCASK5tfFJ43Bd
wS6ZmrfqGhP8uh90pTMq0KybkINm2Y/d93EzQBD1gJGr8gh7fe/UTnyNgnYjY71/xtF4/ywBx6SQ
mcP9qHSuj4xzJ3HlYrIqHR/brQ0i2QdSZSYS3bEeGtckpm3t4DFcl7uW4YC6CfUnavqgbjfgjBtW
LSv0bJkb1aVEheO5LyrjqbMtIEzbNb8ZUQVmtjSAaLWjCbCRYo9qTuFIY9n4+tfIH8yVxyztyMMh
uTpj5i4GlEn8qYUM4Tq7+aJlMRYMsuQ7QNIbn+OivZIDaADlgumVfc3toDs2qYzWue6zPxsU2qoZ
aGox8mA1Np3E3+lPLeX8Oj1bouDtbyUevFVpy6+iY3hGYZxhtX/6QGvYNCXYNAHhWuAkSi2KSKbG
FeHonwCqcpGZY21JV3UtpXDW6ya085d0+EQc35HF5IG5Fge4SiBePc9Ll13uNacRjPIvtn/jxR0f
Xh0XryZDddjs1ZafSY2sW3EobRZPXjJP3r2yAOxFnp5tRkP2oEDmKFevRvYcmpZ5KTtx0L0oZatK
Idtj60mb0Gnb2uuZ2Opd+jZvUe83uuQio+LGhfauINPG+k6LTkwRXiA+gzOM9IGEUrFfGCWIWhFi
BT6dcpgNetmgygxnHdvESw1vEcbVIkbZoyiQOmP06zk3+C79V6KOFyXu49e7FGIakKBKE5eKUbxG
spdlAQApxwjo0kA0XtzNdeOuSbbEIZt7oHHz3AjE5CsUw2E5mpbDwok6fgWYmI/wdVcthWvHb6A7
emlkVj6HGVi2csM1kM4AfSKKbdz7zhcfqRY7E5g8mxTM2G+yW/qy1/8A8p6zaXWv3IGGyHrBKcmK
7GAE5GsNh8SHPq+TT4PfPtF8dpQBPLbPsnNe2+5VGzSsd9SFTL1BjXPk8CuKZw951gPkSSJw7ZSl
eM3axl0DcZTvAjuRr16lH00Zls9Va48PqItGfJtZ726iHviOxF/d9NR5tOtshTXABoeSzqduZOUF
BwbdxGHPQ8RPoyGP9vQVteEGWlEDSbh9sbK5pT27ef2F5dJ5Kz2QKwd2aj0MzZCdRYBHKRkclu7a
uo1f/EoG2wyY5lsBoNmXaLTX5BCXPEENZClPAFZprnaBALIQifOGLN83jgLrZ9OKm0PjIpxOehel
iEjOeYsyzV2XTuntW7vSnp2x/RIi0M5yvM1HMNE9tbYcl6WPtHT+QXAvkuSoD+BAIFWbs+5S4oEU
xyZ4NPIawfAen+8yAf1xgsA9JshAYHwzAU7J/pMJaPqwbZsLt9NNozCoeYt1deaLI7LSi3OnVKQn
kZq4Qjlo643FctZRb/YTMq1Pow7u3nrlh+FwmBeZoFr3ihWtN6n5cPGIW9UlttV5dfrhg3O88VDY
7K8ocXFs+7EQpyU5J04fWpPTGpzMs0i9yWdewUdpyJe9N7LV7EjjbDcE7dYU/zE1QBp4OeqFI7+p
1kxV1NiqoiZWPUcZPA2MU2QgHVlnw6AKbEg3G5DE8T4i4p5K9YwT7Moau0DiHxUImVbiLWPQHR4S
rfavdZOgulWdKZkjTngGzXhNChasf+fB3HpbohD21dJcVDBzrV6FoW1uwQGzH5pEgmS4D7VV4jNv
zYCjmWFNXK4yz2fXukqMp77I+V40FfJGyBupkBVyebriEHW2/hRp8XhRc0UiRxyrzJuNrw5r5+Pc
6Uw3Nq2NMeLkOvyweqwFotHsKJz84nbIdyOVbw/xMh9xIOraCNFzRVZKPRtfnhYRo1kN4gZkdDRZ
JlYdVtvLERVEEtGSn8MwAhV0iDEpSlNQKqOcloz9WL+PqJWFzGRwM/n6vn3Aut1Y4fOwL4SQhJwb
a8UcLVlhe/wTNokgkRB9qTkwhMltwlRKlLPvJOmKlDcj4CycMJ2cjYHHl/eC6Kzat43ZbbEDx8It
llc/s4O/2uHN8yNHJRn3a1Rbj9+B9vTm+Ib2WqPweZm1Q/QpwjIP9OKufHBSjk1EVzqo906agw4q
h500S5RBZLW/7pOi3zhVhuBpYoA+RHGIAMjK35dauJ5VpKdmtL2xXdzIbS/xEs3Os4qQl2ks01EW
hoy3ESXlyLKPUp1fcOfp505LwBblDK+jFjd7z67dVTfWw6sOtGfAQMfyrIN36LM/ItSq3DLPAQtR
7IMmQsvG18IPUIKo2TXO71Dptg/dIlwWQF04xwWSZHWOh13XGEClQu6vn+bJPtRrlHWQCzVaHOHw
v0qsZeM2dr+lccDXVA93V1+xwbwUdvClYnje+x3emqaqZU4lnq0kGqrSeRbJWijnUDnryvluLFlZ
kqyA2YJIbukB/mFqGbJefvYHt/joZ2DvcHUTuTBBZxypsdTR7yzOuttxpP0YPF3jv9nJKa6x5REs
ObI8ss7G2OP8UI/YNjAAgIJVEZTU+AoCN0VyZGtMillLKRdJCVKTFMF7UPn+ZmQ7eDj7RKU5XpY/
p6SUjgybb4HsetC2O4A8o8vMLqgm5uvIRtnP4ITF0gN6HqIKYO5IS9Y/xKoZOkTzgwgYxmSgBhU/
/UOeAEWclX63uxvBRfwa47W/vxsQITTu59gYz3NQTxvqTcjFcCKpiRHYXHAvWbg4ErjMvrlpIEMI
GTgtV6j5qsEZGSB6sZ6dRNKFaaZwepWSzDfeWMC1HujoP9iyIj3IQSCJ2CGRZ5GhM4Pnrmf1iVSo
vo5XAY+AT1O73tqyEUwCKE9xRlwED1Pqzo3R6Vsj1YrDrKKep57Bky7Wb2chQ6CsSb7jOMN5CsIe
v32tRkRYbeywf+n3WYa1DOg0QcYTBP3KQDnnlfZ+Og7v1y7zwA4AEtdn24jyh0wGe9Z3YJu9m0ov
q37fF2awaEf8PLLEdLdZE+6QA8SeQbLInu3WxTEO+Hq2le0i3b/J+EOq+ZOHiL6iEs5NgT0VhgDy
K8EZBvKbELhNuovU+UIPTyTnKT6/Loj6NYkmGFK1DZkFFsErHO1WSxL9nGGgpwbOo71i/GbbWr2b
UxIpmTEwTXx6SVFs8TJFckrW6vF28FCVIwqmTemKTQTWrGJIX3mb4l3Rp5Z9wZ7PvjhB9hcSypod
SbM+60e+x6/hq2409sVUTQhe2HNUedmXwuu+JAh6IQ1oMRI3ZuFbn2usDF7DVpNL0+TiEcAZAf5z
oTx2sTOAKyDXNjVGPqLMGPtdUViv+dh8GRmr1Dx9PbpfpWY+05EC8hFeKnsINyTNzczsSLoyyN2J
IvLOpWqD+/EuslM7QKrSVs5F4GlYTNu9OtYWeY3UErLMW0Ac0nnLEEQwioajeTBtpEM6OBebmdVQ
nGqcQE28zUxAVmh15m8nWgiB+vgILK0rQKz3n1yRGOc4E696wcN2iTdI6uafiE0C2R1AfCnKM40L
pPX7aXpfcUnVQbr3kmbYcYPJLWJP9Wezq8EfmiBuoMU/jMR2nycHt8drxMURn27FWyOovxHPu0fp
IUQKT2zv1JDlw49UDZLDVjKrHbwNqqJioNyI7aulmtwQP2wA8OwHz7KupA+7wl+VXGqrWScKvDID
C58sDg+0cKFnoX71UceMQYNnQ2O3xs1EvgOczRErCDBDm9Jbt5IHh8F0/AP16t+Iswv5AYLyfcQ8
rIibRc0sfT/7ekP9grhttcF2XEey7a+XmP3oirNIvbu7oLF3fiMI4BZWXxdLVwEstg2iWFnuuxtb
ieBNG6aGrKSbXfCZAe+mVoiAsyMXwMukGWhI08pmjw8WZCSjL3dCK8Verx3klwRtv24CHUR2NlYx
lpWyP73Y3HVeBOpaO0C+nW8430CdDN6m0bM+V7jTVZAG2oVmAnSo2Kd9DKqKIO/XJpLfLgFLsx09
+d0wiJH8LT/Tk5+awhblxinCejUxKHoqlRk05UhJc9iQLEdmLSyNF1fytpo8mScwYsCtacAZdjQA
XLkt6O/wn2a5GM4rgteg5gbwJCq9P8wu9S6JFhlPoG7vKos9U1NiG7h2Yttcx0hnesYatHko87ci
T12sRrHuWbUhUOUnWTgAZR8B13QAbyjswE5ciMQNH3zOtUfh4S78VqLuvwof484MH/0C3Lu5hagM
iWQIZCZXaeMEaxpl1178gBpJHSl5iLuyUxh46RHb4ZNVOM1DM3bvTeE76TrIkk3UFcbJq3yx6oPY
fxuHx2aosm8BgN5xx3l3CewQNAwm7j1jyA00vLTajJ6Px7wbYIMaerW7nNPXAC+GWDLlpFGTIzEj
kKLeV3Kw3g3gts2mTDhzEMYGH8cXvTKxjjC9I+o9VKJX2npHFzfV73MXqNQk2+AeWYnOaJZFg0zk
vkdZpxf+UVoJzjykyiMkmj7q1aBZ3QPH7Byl8XcQK9efqz6sN5oUPo7LS2DpDVW6cr1o+CNP+40W
h+535erYbjW58r6QyBGLnQMiW/1liIFJ4AL49aUc9WQbJCLfpNK0XmSAExQpi/hMVnyaWR64X+ZB
ie4UVylLhkJkBbgH3LmgXHRm2x9xDnTKgKiJjP0PXavg+ib51n/qj0AwOLIMnHiWXzunAb+xJY9l
9q1KPnvCN99MiSV7wfPxNMTGeEmBibWsAFO/0RMGuGIVEwoUpLnTF7gJkkMVLaIe6EVBAD4a43I2
+BRRmmXq3U9RVpHYGLL6hr8KQ1E6YHTmhnSBAsGNmtRf4R38biVDrPNH1rdsZ/ixQNi/cxDUASLJ
qRMlKKcqZB2QDuumdwP1JHlTtxB4q2ROAsbxngMorMoRv1TM8YiR1I8qE3XS2YpfftZhaRzvW8NF
OGv2IXPhZ9rFySNkNYXjMzCbxKYcQgQ2kyQ+a5VfgbFJ419iN/5Rq5oTzfzU21rzvUQN2gK5WOIZ
hDxiY455fkwSxJWR2//Z1IbmLBD4m28tZfmkmu+MVKXr7wMs2y7//tf//D//+9v4v6IfxbVIRVTk
/8q77IqPt23+69+G7v/7X+Wk33//r38jlRG8PHbg+fjXAgW4rezf3p54Hin3/8HSus7ztrAuGTJf
twS1Q7A6hpVudAM1jrOKkHdmcULf4eBpwbN84yUtnwB5yOMO7KcPAgC8GraJ7L4wOTkucA44IotL
vE6TE86Y8TFTFyQOCfLC4EMiNaC6SJZdoj9yYdvLAvHKN3CUL/Hnd78L8ActslIrP2mIQW30xkkP
ZibaB8tO8EwwAf9G1D+ag9N97PWi3cSoRzJ2ltEupejlLE8MfFjJhIvI5WxH5HgiXMtgNb3/4iiJ
N6Wm6+CMKJGQSHKtZOFmzrBCsrR2SvBwQ9HlY+775iNnoEKvhfdAkpXx8aFvu6UXIWCw7AHpdkTZ
+KfZ3xoSZweeRZR8k0vWsGyTuWGxogmoAcdQvDLHsdk0H9fRQWi+MJkX7aepeW4/AeQsPdHUumHz
yxBwIFQF7JniC31VXFKsZM8kxaVugO0HoQsvHIrlP3/TPP2/fdGQXeojX8ANbM8wLffXL1qdOpFI
okBedM+MjsSj5NZjySbypYldqUB1H+c4XpnMYJ45Akk37yaZ9UbBVr/66LIMmw1qMvF0IwhDHa/X
fSvaaBEKM7sSoiEZknb8Bugwa49wAeiaBDfWAl+qjRYtslh4f+bqRWa2dnlmoK4/B4aFe0HiJdIb
nc2E8e2wjl/cal+MKMnaRhaQ6aLGt1ct0MM3FnCNUO1VxdqSok1ABUVKOoWWajsFo6jIHtwUYZZJ
Ap6w3NZRWp1AHFpdWhPJgrSZU7u3wsqrJUhG22n79uGhCyMrlilrYLX5uzVy/vjnjwo//fvPCgQ/
eBhYSPgIgDzqKfvNQ6HvtbHIbH+8IC0zXI7SP3mBqT2bVeOfpG+Xy7KPjK/YhFoLlO6Wl85KyifX
1D6TPmRavJaFJfc4JTRfmXawh874ipK+YSe4Ga7Jy8X2061Sbx11Tbuz07J5yJF3slaB1iWJcSCb
B6aaLrFuDSUq886dRAS5NuJlrN64IZjv1nlURjsRl9bLwIFLGCDZJm/c8rPeAatReYl61MAVg0Fh
J1+NqGlRGpwgfUrHc2elWXWwpCVvEfg4gWVBtmoM/xQa+vC167Rw2XiD9cD9mu3BOIc/P3azV8Oo
UDtWSflHwfi+VA//IndOtsjXscZgH/zmKXBZsij81jiQaATCfhizHgejyEdf1n4WbVHMEoLSqdT2
WuzhxJybr6IM4z9VB3i8yZ8cnUFpVIc0H6Zcl7MPTFsj/7+cfVmTpLjS7C/CDCEE4pXct8raq7pf
sO7pOez7zq+/rqCmqMmZ0+ez+4KhUEhkVSYgRbh7JOWJdovLgfaNiETYa1TuyVfUwfGo2f7+12Pa
5u2vh1sWEAooo8ANvFXolfPl1zMasR37gYjuNCDuVqUlzYswRtxSDmovN5z9GhQhiUzUSXZqZpGe
nnigb27s1KRD0HfN2m5zbZ733/waFh8GHYySXF15GUpXGAcUCbJj9nZjp89gZ7I7RoW/E20kj1wd
9BS5MTB/LPs4aANOqWs+JSu16QwaE/K42G59aLqlm85ANtz7YPfukz54wu1kbD+u91+n+vIhlrlu
pr69MjnSp5tnJ/flc6cQmE3VtRf7F7/lKss0i23Qwhera+qth6/u6MQxCsLRKR0i1E46YnunHxcb
nd3YkF0foKigpqDDlzZNMbftMoRCU4Mw1L/N8W82ugzAgFil33QHEKlzS63KtswBvoHl3p/A3CEd
6UyvTVJBj8Is+os1TPYRcEzU9LO18AlpAOgkAjHwhyqdkjSm9ycr2A/opk6vluz/GqQWKWUxdNum
sC9YwyfQImVJtrKzegL/BQE7LdOCu7gXF0bP81H15m380Zt2RUi9yBQHTzRgaoOv48kjxHgdCblt
L+NwOwBWcbYNnqzyDtLZVYi3+GDEKL/FWuO5bTkgR0X5DevDcBdzcLb70S6+GZm1twbGnmn4KIFt
EMptGe7gb6bhyGIFKLKMfd0MtGOa7qxRVBx/6yfGbsbcUY9kxra0s3bdmXnyrtfdnV0b1i8kWh+Y
FvdvJoR5Nn1mNtCUzuQ55TzYpLWRvDtDs7iWEUpWNIF8kWVh3jm1DUGeBrqfqpXYHofQ0oRgoTUy
fQVQfLkhP+qhA+hj4KRjxI19Qq3xlT5W08bogcXXRr+Zs1xL5mxJcPWWwIo0xaJEJcnm/Bn5dRxI
vNaLPsbSiJvkmBqLNwwKcGjBjkoFxqkG4iSddkivNS4T/qZuwuhItrxwQH2jjsKetAPeGxZqs0xO
AeCNYhSXomRHOhOqSWdLR6v4xx3xj+mUvE2iDZMTqNRgEC8j2zIp3NGpAbB2pm5rp80fQq26StZ/
HKYuRFUlauuI8VVuq4pfLv1DngDZkAIfkykGBR1qRY2oiG9B7QGQNdfwdGsTK/jK4ggGoXbwEXif
/2L640OJxY2FB8dcKzFV/5D5n8aijx76TwGPwlZRo1BhXZufsib5OJSeA2XppU3do6HAqmSkNoq7
GBssBEN37vn/mWOezaqrbaTpPL7ItEgQNoYQreY4zj1ipf2RYX26GRnAHEBq7AhATR4l7pV7Q0KO
hzx0CGi6RZWlayADxBmSq4fe6doDtejgKPvSBJmwPZZ+BZwrmIKF6efgh+jDZuRtWbqkdWKF7Xia
23QalCIrtnRKhxR5br3M+RbisW1+IBvNRmehVyjIuJpdQNwXYVarOWc1NuVRDazMA/Us16ExCFNX
APj1WrSqepYfCGY5QkLgUNqoIU4oTbL121p4+hOdCx27O3KXSuAcHKiv7n7d1SvLS4oVZKMdy3Db
rvs1MY4rYb2+I4piOEF+jJpMIZ15baabRvVOqkm9RpTkO2IwjqmXQpvc+M3YxZnGSmEccz+RbgWa
7ylWvzMTEXlUj0YWH4wfZdWLKUNqDDzEFbUTsCvB51JddIiMtNv0vkCSUHmSrc9CP95SmyZdvOch
Xt+tf780Yzq7XZqZEixAw7BQt5E53FJLty9LM1sPNAthCeMC+FbUHOQ3PXrndrla0KU3oNQFbPpf
XZAb1g5qksDAXdt4qB3sdVfElvJLpycN+M/SOcdO/5C2Q/NIptYo8o1o63ZDTer4l0GZNz6QAx1q
NchWg5aJPgf1Zle6WLAn87avMKE+lyfyJ+3/UlSSgGz6FAQunsPlgYzMwEM/GroO5LhUav7mH2U8
8LZx8Lw89lTUg+DwGSHh6dRAXbWtbUYFXmgZ8nWx/GUWNlYE+fiW+5BRMKAJ8sAh8r2N/dY/19Ak
RH3MxtxFExfXDnt3gFiZ9eIPY4UUXC9/thbEpRFE9oGwl67T7xzsME6gCaJA65KLTKLYWZs1dohB
LvzBXRKUc7sxkPNVA0MU3/79D8j5x8bQlJZpSd3SmQ3ui3ETLYq8vClx63YX34Hoj8/B8HXLqQTn
NU9WnPtoamWKKtS2zCD7BcYJlL4LFFJLUnNNRjpouDN1hJcmb43CrfXKyxnf2IJPWCRBx8+lBFbU
QkO5zaZpRU2UfQVmSB3Ie+nAP6G5ksvSQX40YpkqUKW79EJk3706R9ITTJSnPtRQXlmGKDRmWSBQ
gZS18nQB/ln6DkWEYi+QtlvVKvzafpZMoTOygWcS7ywtf6JSKov933y/uCSese36bnKjcQxXY53q
58Iy5WvN/7QU7i9BbdJjZiNj14z28E5eVdDrZxBxnFeR/Wkqr3IEZM4XSMiRF7ZiStYUc5EX5iLz
4kWDaC4Gra3z738ZzBS3jxakii3GmW3aEvXo2U3MwIBgZBs4Znsxp1quJqWsTYcgYigpaEEjZ7HR
WToOK0iwRHfB4KHMBPkxvOW++GEHlt7b1YiAVB3dtTL0D31r1m5eJOkT7nVKs1P6XGInvQqNyNqR
Ddh8/Wx30fc58z5Z1ZtWce1Mvg2DBE+Cr39NvlVWlk/ZefbsA99ZtVXF53laLPHOddR8kzEAlKsx
TN+lDdVomkdvjWlXGo0GlRu7WuejWR9qyKUD2Mycw2hr8SviLLu8NMbvfRt8tRegR5HdKbKvduUf
6fH03UvGb5qonxph3oF63jxiH+rdS5a/hQgXvVu1ne+U+uA2YU35zn3z8gGKirgJ2Jj/K4dow4Vw
N6o1+b53IVDOZ5+YGuPls0WQnM/W5zhICH6Zheb8HAe1Be9CrcyP5iukMYCdvg8Qq5rqvw1O4P67
j0cf9vMjkOfnx5tkvRqyFoSwxBaq7LxR2CgYK7Wr1vUpKjGL4snHrgqhu6Z4ynTrw7b0Lmfkp3U1
/x/3gnMb6lRBdSlsm+FRifCHuLkV2h7gfD/tk0thgzHGmg7LfMpAzWkpSJftDLOZUAjhr/wUd0pk
ycVw1qYKGQiwT1YQzbKeNc2PL7iz/vQjIZ7NUXoPjTWsbZZYz446gNaNmhxj+kgOjl3+EelWeZlb
A0jnXdvkB3JF6hOYxoD5W2oyIx43htl/g05J4kLNkD+0WcsfqrpOd0OgAVarbHRogtJZx5Xdbhab
1nrxagxseyeE+PADxPeX0Tri2HIbgWZAWneJ5xd3NCqts/QhxzJIXYUsiMSVF4A2T8sMvEv84/KJ
YiECQBT87DjpoILmdS3uQbXrVaw0QjQ8m36MLfB7tZe8OVEY7qsuzHdloRvviaevyAFVso31IMA6
GBBqeeQSPxvqoCltudK0AIFoN/MS+/A/nor89qloMMPSdcPkpmmCG6Crn8qXBVfZhf6AIkzaORBQ
U19IJAJZPoFcz1ywerEvZJIbG8pzN2spfVBYwGJzg9Sfvsi5LmSeIEdxAt0xx7l36SDNWCNFSQQa
u3RwgHCYSz0iTBrQQOv7hpDLuQ7kUxwBK1WrUxPo1q1j+qNL3RqCjPGOTlFu+uAZvn/EZ+uOuoP1
QJprxXsBDahVHopsm7fdXY5H9y9fVDcnqmuIivrXNDU3XQMsk+r6mw9yIonLxVDuq43llMWV5Fol
rRzKNVnmBtmrDcMy/fo3CxBrkVvrCriQO80qU9T3VGld0SGbLHaOoHTUkJoV4rJQJolt42eZa/b+
i58aZgPkvOlY0K4mCTQyqyq26UOQoPh4WHRswqJoG5fkkUjXZjkodufUF9tO4QW8ogqeRI96elje
AeaqWqhYsfcQ58Gd3Fqgo6Iyc5KglGEPDH/l0ikdMmWkMykniF5ErbW57ejGp9//wC1+89Y3mI0H
nLDAXGOci9tMgVVPUPOzAQbI/BwRIhDaX/rcfC8iw6pXj6hClTyH0ER6bjMGLq2IxKnhbfocRwXQ
jlEpoHeCpq6hIgUwmCkATxaIFa2jFDEbBBWiRHcAB4nLHSVx6ICy7PE5KKMTreMpzUN2vcgPIDLE
w4OeRN5OhK3WFEpKZxNov4YGjyU8/X74IkJ6F+hjEBc/m9SLDfuP5jNJHP/lMeeDyQMqxA8h9nxz
Hga6QAzoTKSUKHMjecbOvZO8DRTz63jLUHWs++iNmoGdW/SWDig3v/8WEFn/x9fg4J52DMYcBv3j
fyTXLC4klvyIlHSxOYGGCGXyaeXHXR1AF1EvwdDxxfBHOerRXYUt9ZORpBtotaKsDyBIT1oRcGzF
2g7ZlxJLl5BNm9zx5WOUgTM/ZDZHiYJaPsaF1p1jLKYgf9llq8kpI1RDdIw9OWc6ZAeh9LPv4nLI
VlU3pusi873t5On2Y5FwsQVU29Z/TGGmP5hT12whgNfup9DDahbiGTXyl9+DoGgQih4QGa/68R1c
MjfBHm22L/4JYjyL/e/+NE/Wxr96iQIaxGfVUWt4ZyIytBLEZV3a1J2lUOwTneGhju9QnP0IBzFm
KCg1WThEWn/I82RHJupc3IwED00gvuFnhCBvy1bGp7wXOtCMOHCQae7aXH8uqrw79ElU7ETGsU31
/alxnUSvz5JOhyaJdu1Y/ZibqPH0kE+lvx0TSPu7GiIKx2xy9CO2CzgzHRip/eX0i+t8+sVhHqYm
WKaah1JPULco8FICNVmU7BSG7bduDPi2iRroOBmjhiP1AAzJTl/as7saQ2cVh0xDjwfXZm7S8HkS
FCiFLFfh/v6nb92+YKFoZwqJ9ISNJZepGzcvWEAbOiYS8B2qIQsmICbBwUPVtAJVfpn5En2e5WPw
YVvO/qtfbpr4bkKve8i8Z+wbkm9TCk6eE3bGNp768bssX3JrSL4xZQ6R7t5qAS8vXZxB0T33PdRZ
k9htFGbzanY6oFkgBXpdEB4ZNgnrSDEJjUr+lKEw4kuil+NVTHh8rnwPJS9tza8ufooC1Q5r+b0H
Dfq7DpoCyHTi0k5eQIga4vT3LYhaXzpoBGpxfYwYTUia0gigqlPX79AxQfVnHuGhzv33JIowFdIb
v/9OHEfl8r+CSiyDM0eXNuIEglnSugkTNELvem7l42VMgO4xUIgbcbJQ5ic6jHFSoCIVDkkD1JBL
pyNrN0OGekrkoqVtcbJQ4+lj3Jf27K1Gk+fSrD2v2ZqeFrip0t8Mkdfd5HaZX6OB5Vc6a2yU6ssD
L1nfdEzQvtsGBXbQ1BGrFQOdQcAQQFlsxRFe/WuqRM0XjF54jPjwtMxOHg7q3J4zPm2/zKFGWtg8
37XpbnGnaWhM1WerFNLpqJAds1OUDcNdWaQhsk453lRWCsyWsiVGnRgudi0lANyApKUMaag8Hfmv
QYRuFZkmii5lT3rfWe+FAEIG5UmG+6EH7aJGKcAN870T8r01X1dV/j3qe/C5LTyBdv/SRIZl3KPa
KlaGAJ6stBHVp4K0YLvBMXSsLy0dapqK9W01PUTrUWJx13IDgj74pQF0dp09oBzCdm0x6W46ePCl
AZ+jJtlOuwZyZHfTLD/A+R82MdhQsAGhoJFlawITQX8aUTTCG1F76Z6hSglvra2GXVnrQhNzgoAp
5FAhMePka0m8uHmUtMtTgeTotzrtnJUBjO/FNgDfQgaqWnfhNPxsjTVhlVvloCsHVOz1Dizy5YkQ
nygzaW/B1MBLcVDIrgULOgNEJ9Q9BZAdGWMFpKXDF8fgs3sp4gadTMwTmQno8SiatspUvsP3gzct
mFASgFrmBJM6tJQYml1AxtwbfnJ1Bm4/JlUWokQNSA1jhhfzMCblZij7aTP2kXwkF2N643h9u6Ew
91xw8eRJU1vXOQgUJZR8ngIkO899UX+HgBYqiWYdUp9Z2K6j0rIQWQFhL0wgvgdJhuk4WN09mQIH
dYXcIrWbo+mwBzz6JuTxbKjGRa3zuIyis7GVEbTD4ucbe1ujpgjofy9fpoTYAMgejXylixZUQKvC
A+fQJtk72eZJ1OdCoaLuoMfmNxH4UJOqa0B0TFb+6BR7cHEDkjg5SNP76ZSOv0tQuMAVKqNXKz4b
qimAN6d5ABxp1urGTh5ki8MxW3UONBxtosaRMVB0u46hRKYaS85feufBVvMxjpxpGKBS9goCexm4
wiEkFOrsJ/cFikmkrf7SBN2wRlpHu/ZDO+yGLkId4xx7WEiLlbsIGdD7wR/qtdl4/mspe5T+ygr2
M7GMPUSAwsBty8iNk17708n4e9yHzvuYDdXKitPyDkRIyDZCZTr3jOrQjvyNFKPpsFA3Rifd6kgT
nMne1R6UfSuIjq20rKk2C3Nj7jbb6mB74m32W+ZTs2Rt9zGLiLdFuaOcto43EBiktjc3bSGduwnY
Xuo0KU1eWl89rCrz7vy4PSx5ce3Tg2x/n6NStJjCKH4JVBJB7CI+Af+LMDzQznrMwbxL7WS2EQza
7gZUi0eBF9fsRgmRTKVb2XNjA8ZMctRkys5Ok0C8cu72lHCl6k4HaGclUAjX7fTCalUOO06N8MQj
xH+o+khaof5nVFtnorPmHioZ9loYYTkKKiwdqCMyIGIe+EjQT32PIPgHK/YvY073gJFBI18Jqc7q
qcs+ste9N16P4K8uyr1/ifQiyuRk8i0cRLX7Mm7WYh0xkKmBszegvamLwnOQe+nC4LGJocpYBtlz
qw52yd6CyBguHMvP58ZEUF/Te7BmeJM9VyxJjzprIAmhfJukDR7LJgTEE5004O/DtRBUitAHPN/o
k40H0aF9K4fxHWpJ26Qd9Gev1es7vAUayHLBzpSbVG69ataV2IZOrD+DUb1KedKfob0JAQFdG98R
A0iUqpyzD5J4njFSMxaW9zEj2enC5KalQFsl0IBFeKx7jsJAUcyLN6YJ/xIjWuCatl+8Gb5X7ey2
szbUtEverbwIGBFqyti5QDXHeKA58tRfk3kUERQb1BzG5xxhju1vpVnrMsk18H0QeaAYRJtDsQMv
/dm02BGI4yvmgSpNtjkuMaSArwmRvM3NCQXgS6uH/jIij9eCH1JPdHdZZesoP+wPdzKejKOvt4gP
a5aVXMcGv2WQO4edUQNpsE7yPgJZu/M3WFegKkvQQpOvs/0rHQxwnPdFrSVumQa5t5bpiP+kse9k
/+Hh1CmI1lls/YD6m3+YmzQWpdXYGtggvGSVdxemwTxppLX9ocNDntwWOzWn5j+xGZnAyKCOZQXu
xg6Fl7Ac8VGI/AAu63MH6t2dp8X53dzhRF2x6gyJpDUwxF9KlwuAVLy2gOIhgYtvypnPpcupiwZ+
elPLqMtTJT15dDYcirBf6Ot0e35Y8fKqrwPdtQ4klPviOnPT6b621qg6B23XULz4da6tq8YC2B3Q
9TFww9psAaAZ+F6ysL2MmcqIakhWUkCDR223skD93saUwcxYPfssgQ8ID047BGBQTkBh6GMFs78R
ws9lf4IYUnVYlO/prAFkSfE1jpDLfQCLbHzOwT98jNoYxbvQ6loxPvciunhJ3F/JZDWGv9KHygfG
BJ0e0KEbLNWsDfVOUYU8ZZP9KkScQ+4m7r7V3Yi1ttD9U563zmsn8lUjxu5blGvOrkHmeEtukfTP
eCb7z7HVJhckxuPZTXPqcDU0XYHdnWc9xRk0LTP8gAvdto9xErWPfsleulGHRBO4WY86AlQXW7fP
CR46j5k6aGWpb/JOhJvFZhj1o+ELcSaPRII9kqH+MbCfp97Qxctg682zZN+o0UFS8CkAYYBaAt/J
EzClUE0PrJcwYN4jcF3r2VPW3SOeSLizPesZu8AyhrZHCA5CoYXYmso8g8i5AaY37SFjHYlaH4+w
a2Nr03VMUSTDy7l8wa7iZZF4yP0YbyMSG+ttqHZ7e5KDQEWCBoteVvIdgBGTCxXKe+Tcs9coZxHS
C8CoohCx9iiaJnYJdxJ71j0HwPLVh5rb7FGMif9UNuX/2UNdxROoimfEerEZQV1zofyso2h3jTJD
XQMZoGDotyIefLAV8RJfI4E0brpgiO7NIAU1MZDRfXsY6ka7kpUOeebwjW5g0f0xkfIfI1REDUuI
s6vW7Bd5YqdBi9htcffkmzGyviVtEhxp2tnPivJjz6y32aMIE+6mvYZSEmDjfnzEvuogN6omgLTI
x0ec29oxb0PtukwH3ALfVIOOpCAN0Kxml6sPZSSDv/Y7u9xpeffdZnhVFShd/qJaell+acWBVt/V
qWG8mGKY+2qv4y+5Wf/buM8+qDblbhhph1bY+M01/c/I6bAHUC0UrPf30gP3m5qDyF9TiVRRNW4y
D4G6UalGdXUOfXWvKnadoiOPYsR95GjPDuUyq2D6GddpdW5UZ+QnHxPOvb25CR0TExV6v8ogCrmz
CjxHYmucVUYXvVFZR1g4F+GZFEnJXnJoOei5HmxIhJRsU5cMJ83q78ltsX8OTzwNJMS06Ldy6GNU
op+0b/1kfJwttpuzYgr87xMU5OYRsqqvdlqfmqkwUQt4NF7B1UFtCm14BKcVUZvhza4S41W9+u+L
QH9qlQ8EhvgpgeaHa1lRdkkCVm+A7a4ec2M4Q0LbfEM5OvswBj52pErbWJtksmYeYFrUROtsRUP7
mFYdaLjQ5zb1sPBWxIka8Jd7L37XAFoQSG81s6cqnsX70YaoJkJUYIfozcVSH6zXHUCxrODRMgvt
JWp3ZI2CSkDJRLtSq4bG9zng4PZTM9E7fV/ggbymZuOnbIN/fj4PzUSBDEdY6EdbVHKvWdhkQkvH
4C4IDFhQ1BB5GCDk7YDdPQ0Q6EFxRGpWfHDuAsP5M4ydYY9nHrhXKGpy7BzIavVV3V85+NbXCPTN
XaGjZHWrbEvHiK8QRcehZrrY6Cwp+3rNIAK6vumQel+tRtkkW+pYernZKYVmBBPoktRBV0Pm7qcT
t+WB7KFlTxfpTNNGjN88ALXw27azM53VqPDWuHTqt+gJHCRWXNNL4xWbnBFK1zBSNx0i6qbTLhUI
zGWdtuZ6DjgpRLJrWYo9tfx+jKHppJ7d1OaD7Zz8yXdD1UG9CdTT/geQy7Cd2wgbd7DblboQjnDA
m7qJsNnSCcy+GMOLXuWDO6OoetS1xAIv2y6YqSaH5H6p93cEmRpBt1SVur4vDul/GQQokbVtkBxH
AQE/XXsJyLuLzjZiJch8BX8sFjpbXD0o20uX3JzgD7suVpGABtVoBFe/sf3nQkKKdhqgCIDq1sEz
clU6ZPNHgAdU72Q63hNAH6qLDBB/RWhDq80jueuyTvBMi/DnKndU2nDuysa6UItGoRbwpXOmBCgO
ztzej3wUMsBPXvSZd6ygRP9So4bpGhvkcN+oJkqRgnFtQliPnBnq2u95NooVNQcdKIPQGsBFVM5F
bZTXKYvuZ98a+BEUqXTxAPH7VZvgLYYc6iNdZmLpi9C8/o5cO4Z7Fq/9+ETzWIHl1lBsAWxnQgl6
pZmCV6q/Hv/epF7gyIy5V6vsr86gpH9t/tvYMod6QdyhTLmnY2mP8j9Pfl+KkxPa1QMCYvWDMok0
EKcYu4oHshe6MZucpl5nRQwuk2FD7Q2yHc6191E0XarVedw610kdgjBHGY5B/occFjv2ah1kyr10
Sx3zJJ/jF+eghrrGMOnteoaFSsBs4j76TvKdZAKz7KjVVX4loGhcjwBOJ6LZLv6AS3ynVllF7IE3
IBWqOJxFvHVi9hBH3euAF08gFwuGsIq+kVPWMGfbYe+zavMgvYq2UD+cfPxeQ+sQ/752vEJRMb02
ScjcTGF6GgRF5w4aEULc/ssI1G4fAVVLLcTgAn1HursIb2Cx5TyD4mK8NNmXxl895FZqe3L7a8xQ
h4/AGDiorwMo+Ch6/saiMT+WMQJAVIgHG4J8b/BaxJdo0t/p9U8rA7CBt5qle1dqZaAbbehATepQ
HrQEoEUCmAkMUR49OFKTzkCwB6KQFg2f09EVICP4MR05h/ihX6WH54bAnWwFHe7KgMlD21jJCm8O
+WxH5XRJ+fCDWrxLoSFp6hNUe23vEGpj+NxpnY4FlgLwqKYZp8U1wOIiK1rgBOMpvCQcZQA48jHP
mm8U6zFN+11XauHzVKFuRARyrUtDeZxm53Ec1pCiy09+AMhQWfSogKJFBTVHz0CURcuydPf7/Aej
rPff8h+2ZTMHWXFIyhjA294kpXgRFQzRC7ykfa04cgNbF1lovxxP22p9BwEWaKYOLXCHiscMQrkJ
tYGJg7GFDfEfeDz8MDXH/26a+H0htyVeaz1CpCHTxNPYadM6A87qoSg7f1vIur2LBm+CfL8V4eVd
tge/nPwjc8zuhMoQ0b4bdBO7z6zdjpqW3wMA6294FTQrQJKBLMByc2VXQ/cmAV8GLsYoforEv0AX
dfTdvH3UmyKEzmDvb0onRXUFC9wNrpZczFPkP7t+Qco7X8femD+MTZdtw7KYLlqusX0wsBrpyh76
KtPAdqYfaZAEQiLCiLHqThruHywhjBM43o7LvMp4NQc73Nu80bC2QnPQAeyO20Ggxi2aKHkPuiyC
ZidqOg5/NYvSuFIrkq0LtVHz2aq6+KkKoi2ZfV4VdxO4p/MF+pwdUWPULH8KYUL+xG0MaBoi5Yw8
UxtDpkGB4lonEm5uTeWJQGj1Z7MPEHZFkPHJ89KHdkiHt2ToQWNpJ9BY7FCeDZQm2gCRGb8jOXDH
WGv9QoDrAbCH/s3DrmDTQfr1DA0L+2yFCVtzBf/sq35npGV2P8Z6es9BhwG9YkRJbAtxALCA03vN
gc4qR52UHTXJ+dMv4mW70zUvROGvaNhoGfJ5hkDlHmqakNIAxwk4+KWXYPFSr6Dfo4Xxmd47gamt
uF8ET9RqsUxdWtbkrwtU0TnJWDeBzoxnad7YxNsOG2AJ6e0+Ow81t9bDkGY/dPZ/9ogK2YEYWzj/
NkekT+b/QEpwdovNsxzgEZAy5hYDCUPaKnX5BZCleyBJayUmrngPVclFWIHEF8KYxZtIRu2sxVAb
EGSYVRaoe5ZgoEGMcT2D5gW0F6hNI7HDb6HQ9CnWABJ5uGqAD1973NdPUh2woZxO1AQGDKB1OiUj
dcfAE6ytzILml3K0uAMfOl0G3syzDHZMrYSmSeKDqo5wzgSSuEtY2zbkwJiHcbenJrQFs/shHvlR
+ZXkZyVjdk9+PSLI+9lIPtDaeZ4xuiHg4SvZqy2CN/6HgKoDr6uVwfzmAvVYIG/ifraPIbINZJ+Y
6B+UPwFeWcO+2pU/ELTfAyzE91aRsYtWDexCZ0oG6BK0G2cY0y9mVKidEEwNne4QpNUdufqah4KH
3L4HvOxhsMLBBlawkdcU2dK1DQWENTXpULR1uve18YT67tkzUlnTGsGpBJHxHk0D+b7I8Rw3KHn6
zLHZg1yEWFnKlwYA4/eCEKh1WYbHpUx25D8mgXaAZunHcBYg+CFBmzq0VYeCGS2qZkDsbZ0mbX3S
wQgYkRzHKiqsRAMRF/ON3LrB0UZXi5k3uhy7UCyEobxPg+nwxQnL1HkystFcix/NKkvjjexMt+uD
5ptnvctZAWVrrT4tBx4VzZemoKY+lAgaGuvFjc7Id/ZQk9wMJZfba5BPUPtyI7I4cLvM0At3GdhQ
u9YiWGli6hrDAIsalFLA7rV9jGPJQenQO7eUevtYqwPKF+Ur3Z7iPTWpI29RPaMJHmmQquawL7jw
3Mnwu9mGCiUmUA9TfCB/TUDpXtRznyyBDI9sfsexGkX9mbr+ERv86Amz8l2pY6+YOe0vXwcCs0X5
jFffEAPo1GF3DUsn309YBO/wsfe+hS0JcFoKGp5r33WQwSf1NsgL7z+O4cnntEqnbYY1LLY9cO25
1FZWaXnfoRqzoReHRDmSBgnTqi/4CxQuxju9ku+d2RkvVgzlaqwj3pe+wRHvpS6NF80oILHwl+e/
jFOeeD2Dn1YHO982kcyxw/ESQSIVZEbI7JFt6RCql5oSEs8ocOhBLAtsNOzV1ODW1+SmrKpqo7FU
boGJs49lVvagXYJGq0PZ5bVu2I+mLrw/27Bwg9g0/3CgMAiiSB4+edy6Zl3/Ekiohbqj1mLFoA4B
4/UxHJDIdm9PqR+Eu/oYU/88qPSbeeQy/IsPnYaQAPn9Sk/cvk1s3TQtA5QYx2I2WO83fKputATE
lWR9blAejhsyOGasDd1ZY4Ta+TT81S5TLKsL1T8iT/RAwiI8CYc9qLFuZXB/ZgdLbbTvuspGJcoE
3GETda8h2++UKy3sHawdNdBgV40ptsvOCEI3gRvHmoZXNDh0qReF0HmL+3krBehAfg+tUGyUrAuP
KmRPVCWxGyVEFDsYt2PKi5lQJBeNxIVg5KGMHyrV1Yc6MvXT7/+X/whp2IjOA3jAmWXrqHLCbt7M
BlRyGIT40vOHrhuLof80v8Okj1svc1JvC7UFR7rjBNUZ2Y0fbyl6dSG/crR6G/IaVxJd8mTgnWO8
0FySfvCNON6ORY2omBJsqh0O3RhsAe9Gp5te/zkohTjPqg+GfN8rSKhngHzea35+KJSCENlErVWz
TdSQEaIOn//Nr1VjF1tTGBWkwALUTgMxWjZb20Y80vHTR2A7/busHKTr4//zLc1iYMi4lMi0NuVj
X06vZG/TRKwRncyOok7zN6ctVn3rWd9Yrf4wxDR31NT1CbtYEb45gV4eQ2DC1jRcXU5PWfLYxUEw
X478qwRVouhyqQf87e+/WLxIboJVtm5B1tKRTHAQWP6hMRR3pWXaIJafnap3J8dcfWjuREZ4HdAk
hR66HZz/YsIPbzUL85CHmoPuIRqJOye6Kg9q9SVw4fieT1hO50dokcdbA4iv9/9H2Xktt41sa/iJ
UIUcbpkpipJIKli+QTmMkXPG05+vmxrT9p6avc8Nir26G5RIAuhe6w/Iue9s9kHfDBVvBdsNqlM8
1owoGqHplX+yQ/U0h1VzGsoIywU93MkfDsxrlat25h3jEql3bCQw0DSTvWyiovbLJC2Id4WhKAvY
8u0m9gUi+/dDo8FFWsgg5tHZzmqH4z+Nu8UqNT8CzjTtzxShhkUkvG5i2zR2VT5/kq0bAV9zcMMJ
RSdrrk94QhQPMnQbJmfOdF7jvnEaAYks3O5B2m24cydwsEr9QHXNuFdLY1xVKGJ8nZPrgAa48zK0
q/ohdCDO/NsA26/K/ex5qwhqhJrt/v1X9R8YQ8fQkBOypM6IaRrWH7eLnPxNO7laeMB4h3raYoj6
u6xLtNfWdBZurHbPTlLMFz/WV2FpqK/DhBmrXuVf/bhSX9t69AAr5OigiDleBgvUdZIas1nGTlXm
r3iHeHc9owWzWbXmEcsd5oqNp+r76uPPt1N9Z2WMmJ3eQOpRMc4rDx3l9S2Werr9iDqbjNxw66mq
/zpUdsihzbCUld5+QKTRMqGhcvmUWKPkJu6Ofak28G7BJdiV+d723MPigf+FwpyMojJhPgQ9uegB
L443oNzabtbQdZa96e+nKB3teopOG+UpNHHiyFQ/TiHnqI2jXk8RCHTE7a9I3PrHrPrB/oaHgi73
pLs2oCAJlLpBqEJPT3k4mRiZC8zVrUMPk/+SiHHFb+DXPIzDc9kFDW94mq2rQIV/3+zZVWjaczk3
d+Sb4IGIFGonNvzo+7C5F/nW5vcmeNSPXitXjV8GN7X51VMRA4pLM1+3qppuAt+zLp7iI/FvJm9Q
uK0LMnnWBWWVo2O1SEGKEDabH+NlZwJ89xi30Zts/Ryfs8x4uJ6wqgcsgib0ugu70/An8KOdJLLo
qQJYazQ+t2i5PNbiIONGnTcyLluDlZYPXh8tjdbNN86gJ5dqZjuTxDpcKRAbgJL9H9mEboiK7Yrf
C/OZLHEuupK468TuSU10jnpHgbbbZjghiNshoi72FL8b2XTOMRT80aSfwyLO/hq5CS8so4lfU/iz
q9RD3gtrt2Af2o7yhNXFp7ZUHFQG/HijRqqzLfrR+ZTCSFPyMXkOYlv5L1+58SchxdVgoJqOaem2
7v0nHjwZB1ObcypUbu+SBpqUY6fBUkjDVl1Puavg20nsdvA7ofFmRt9vIflKIeW/0iFOrIZieh3w
Nfqr93x8dyn8L7yyWbWx7X+fau2zH7Thuz6yQgG/bF7mCJOxpmuSx1pxrW3fjekhbMv4MIVGRvIf
yGTxX+6FpBX/+KFDtzVUhx+gAf2WxdMfP/TEMnpSokV9MGEN3kPVcHYdqNZ9GxTBw+haYnWutc+K
RyYXjZ74q4ppXVWVHXmxMl5RM1O+5Rm0Ib0BT6gbirpSu6Z6zO2y3k2T62LI41RHOHUm6IZuvozc
MRdRppOqnMlXyTOFHZsH3Ln/mossRKnHcl+nwCpXBh/xk6oPzlbv4/6OZJwO9y3KNnbTWWc/wRjM
BxD72XW0RyuzkG7Tlafe9cMfXpp9DUPVesNmzF/KU0To8tePXIk99g7jtC1gOy9vlmOKXv1LrBGu
ZHKwHFdGGYBbC7szaP7usqpDEBXjUJ/BKFpzrZ98M6nPNrfyfaLikyr7wnFyH9KRLBhfZfkaUukA
Ij31X/gMHqse3NdC8158LXL4nUyU0Ru3/47a8Be/4nfCdjpautSJHtDKj5dhFn2+LR6LpgeAoCef
5VJSrh1/D+UJ2LMCOf9tENbLolL5Lf7+KjYS6I1jUUH+0Xj1S++afRtYGL0emrPcRooWgt+/tGSf
3FTmxbw2xUi5qfw5rxFbTNEn58m+ktb/Nu/nWX7Ok2eByuDtvc4Y13U0TQdHU8ZDmavpYu5K/RoL
IMNir/r3QY67NeUrGetTBL3J6+4GDHYqKAecr0jHFKmOXl9fx03Vd1d1pr3qjPnZgXi2jcKwIYtA
s5+9/JygMrgM3bndyVgrYlwCC0/PyicZIj9UHiKz+SZbXRDDBFA1dYvCHemQADsNkbmSB10mq+TL
hhLjtiNPzAZL5LnSWT2qslu2Oy0Erj41EV4KIsF1O4d8FSSw4xBoirYmtLM9qXXSiWCBjzYkpwMa
59adVYdXPmDRJ8G0b7tS3ZQT+gWJZ+DS5LTlfjIKhMYCNz12eXkJTfwfUsMNLrcRMpaJEQCKL3K8
PHDf+cdzxE7xQNbrpbOi6KthNCsnHs1P2H9bm8E1rV1Za8lL6ecnOSDEIW0xaiTt89hBS1BpoxUG
u+HXSmtX0NTMT1mk2+xpUI9h8QEjMuj8DSm3glUkTc0MoksG9sKtMyDoIsRd8WOE7JSx30fIc0ym
VawAn9cPtWpfwIyirqFFpBDjtn6KwdMszdFwv+LORYoC4V+3gW8MT6fEfG38GFtOoXU/ttkuSutx
OTmsyc203SlFoPxVmiZIUb96b702XI25NT02cFP2VAGrne6VOOWJSYOY1EJuwweyPdsAnvlikuS5
ULK9mtvWp95O/W1ijeGmJsmIeOL8eZoVB21zuzy5ivkmw1DjFDCNWD9gLPXopcMyNSrnpMeKfWoL
y7krC+t7jfJgjHhFDV4fLVHfjd19CAPtPcEpRUf9KzPnvaaBTk4xp3hXa/17kZbGk1L2DfmCnoyX
GIb8urUykH7cwyyMmJzPSf/276t5zfwzk+IiSmNxbXqOpSNN86dooG/5+BTqWnxovd5A2kEbhBNF
mK4xN0MQhbLV2g1H95ud+MmiNhv9VW0h/AdaMj4ZXgirzjCbgz/3HEhibIUR91NrptgGzJTZ9Kx5
MTsKhCjH50tIJs2L08/9gfqzukhEs3KA4tbWEC+8PGhfWrUbH1h3v8mpbt7mT4UbHOVMxbSUk996
MCiZ2Kmhe8mH7y3VnFUThs6qHI0CpgmHbg7KQx8NJL5ubT2L4DXd2orV3qt2MtQIWoS9tuyF6kUX
jdlTa+vZFiaAspCx20FP6jujjUtqSYyVh1/GYrr+UKXKO+5Z3iKuIyg+WauHmzCJ/QVVS3ViWTkp
q6uFHMLgxqHifitd4aQs5M1iQDblYaayclAgl99CcsIfY+UwC3fVlTWmqrLwa819mjTj2BRace+y
dlAwi8MhCTqCi3aKaNtADNbcN6aPOY7fKbtKSfCv6fg7F0FRakdy8ht5suscNofLwDGmB08NvCfZ
gcpztFCj3ACUdTZb+ASqRCcMZHBbezhf3epkLIdNs7IyNPt+CXbDACXYVsgcCDyDwDkA3b/OvYVk
vPKFrXfs6P9FJVfuSH7dsbis41jAogqsU0L+D4GmAUZcYLRTfHCyDA50RTKZFHLGPjWs0ELNo3Mn
iOKFIuyec6TjQm9eXUnP2Kkz49+vS/PPHRTMSg39V9Wjoq3iAfvHwjKOLKskQYZykaOm9xMQB36q
HOSrWzMrKmF0VZJiE73cabqN55Y15fUJPwVI5A81FtmydTu4dnfKohC7ajFKHmIoq8s6pnwbZQaZ
5kGxy10O52gR9TinJJVHATcVOnR1O+o7L4GoWULU3EiulfRBla9uBCvTVP8eIjT8Ze8vBxEbQuP8
75+b+HD+WJJ7DgpJNhlNzbVYjv75yTWNP8Izaqu73Gb9a3Evtda+rQ7HRsBE2Z0EC9lsM5ChRo0M
sWGTNm8FNDTHWnmRwAVd1TDsF4inhccibinUG9nBzevwKEMU4EBwy7adKWc1Gd1TWPredtL7fF1b
nfKqqxOKDljJ72VTcdRkkZgTLHDRm+JzUnpu/Vw15XxGT3tnh65CNlSF21JwZ5RNN/qmYuW3M8M6
XcYNBAkbqejHAljG5DTQJWqrf+YiW0Zhp5zkgKAvG8xdqv4gO6EBo4abtuNG9s5aosHQytCVyJUF
BMXiDV6ev6kp7m8kacLx7XzZxdzMZS97h7uoTOtzkOTmxcydteRScDvDLFIkRHADNg4hBMklehWK
+Y3C5/d4KHG68DBFmyQhv36L09o+S36RgYjIuvcR+a06Y2W3aShwxK+BbehgofLwKSwGFlOTEbwX
OVySCRDcHmBi+K5A/9f7LH5r+kg7lLWuLeV0MgfhssjqiAVZl76AQd3gdyg2hkqw6wefy3UAkGIO
OCHMSubvumhIURBHi/oqT6Y1ybs7ldndFeuP5Ge0iG03XtSKV24hp0yACsyTimXrWZ0C/Ulpx88y
jGVZvzGjFF6Y4Bn3mX0yoiBi0cqosBs/D2Kyk5n9Rp6rC6etT9KZPZZgXzWpuVSE2Xgo/Mj1dmWa
/JhkA5XsdGUOfb2VTaWZ8iMw15dEtfEoGjvlyzAY7b0vrM47TV1bNqra8xSzOxayDlUZFQ92rJ0R
OuTq911l1VOuPSVCEUL1Crn/mffekEMXasp+Ow04nkTu9KBYSo5eezSaqPgOr/5sjU/yoGAL+VQk
9g5fJff+OiyLDADybTit0xH/o8KIrChg8V+9Oux3N7mPURT2uvb7UEd/FV6cnDBWwVUE7svCHBvn
3VRRlgxMGNutkbYXN2qecBJ03iNfQ5yp9rt9NkY9cswv8jRRXHhbxbDHjWwGBp++p7kvLWCyQ+KY
+GFMMNdCbpQLkgeeRia48jaDl3+7NoO2DPGcRDqmWLRBq+21LoSRl4YTj2hNeza63ttFvj8v8VTV
nt0mVI964b3Lljl67SUsX5SYkTLCZXePI4b+KCdbZmot0rya767DM6vGUq9fmhRZ1yqW8edSUCU0
SCg1qvVHGVLtYLzP1eKZdJiKIHWiBWs5wbMr7CYd8zWYrH5B1oB3CfLosdRnalYpeg2ywykC43GC
7vuoNsavHbqYoSiYUf0x49ZRi1MlQuKhicu17tVht8cIahsmjrsJyrh4KAr1P17FP3tHO+35sAs7
OU7Arpcs4cnx+80rzAMctiodOaSkDg7k7CmBkdbkC040dkpl+N1R/oLM7f8VUhfo++RjjlFAwKcy
F7CIq038UBvmWK6KZZh5m5O0ybd+avy7wSc93LqUc2DVO3vFrW04YBisNsI0pXVDBBPs8e02wiwD
+6RG/p8jamvu1+Djf9QjvkShPmDiYZlOu+kakiKONl1A7GmPCaSXY2fXOMN0lvreBA13nq4cjhO7
oovhz09Kn6O37ufT2sZLZhcONL0Vzjrju64Y8d7VgPPKyWy+TuikB5dBGZ8GkBibtDE6+EaefQk0
vvLKsYzvdnqUH1PaAFRjrWC9ZF6IR9gwsocL1fZAMWo1jdOu5tfD/o4saC8ODRZnGLdaTzLkdVWx
AobbbGWmExDadJgctDCsQfvmeE68NkEPLq7848LYjbYwNxvhJqsa6Q6H3OTuSlX20dlAYmBneagB
AtRHGeqnFci13QWjQOsK5xDcLGE0GUO6adu54e8Z4vkVriXwBwGTUvyzhsnqs1QHzY2L3k0fjai+
+EMtnNFUvfpaNoNR4VjkpPNr1BXla57B37E6IzzCrDPe6gIJucB87XNrfLB7pD5l2EFpBRGsJNsM
xjDyV4d4ixjc4uxymh6yXNNX0NzilWyaIiZfyUNrTk9D4nl7NY2EF47oDd3Mv6uD6O4aq6G07S04
wjvNtzRWv+ylo1B/bqkVPHfKkFEh8LqN2saQrmwEAsWABivwlQM7+r6ALfPUw+kdx5insVJ1lyEb
ujU8NTbKnT/uNN2JhLrjcA/5RMWrri1OVaNgZ4Av0ivywRnPeYzaZ0HQi5scczngX66ZxT+CVHlV
EO1+N9M4XWZpweprGn1AUywaoqQcWA8qyg6YSv+sNvBeByWxVrIXvcgcx/koWcjeRKm8c9CT2BJT
e3EIHeOpD6hwoBE14C9LFrfjtnVMUuuQ9nVynoQ9sKlAbK0a1ARk89rh4nIuJ8iYPOgzelnUgB5k
a0xxIXS1IVpQt0RNFwADyfygek41Ex0iCKZ+Oes7Jy9wohUEU1Nr/yqsNy20/Iub2946QyHonkSU
f8fGAZ/sWrNO4C3rpVkUzec47+7xfzF/aPBkujoLvw2A9BeKGZh3WmR/s5TWujhfC5a4F/naC4Z0
CeQ/2zuiq4/GYR+1BbqaolkOardUO2VEWQYPr8HR+2VZsg+9LYLlgtesO5zZXJRsgxx+c1BCE8d7
+eNVRGwAcgrAIAZWK1/dxv3eG5m1uTDDvtk6VWPu2lR5vHn7yFfSx0fa+qBmaOxrx9oFGbZpUV2D
4RxrOGOJkf3W7v3GWTcG7+1htzp7Rxeq6dEb2HVD1w6OdjIXzSpCgWZf284RL5Fvmh/Xb6M1Pxut
WlwKPu9DwsJtdRUG4leiDtzu51ajDptp4QpL2Hg/AENYAmoJPH4GRfjZ7CDMvoyV/mV2/La9IJSN
q5PXZQjZUL03gqndzaVrLLA0AD3fGWC1cKIxUJ+k+5qqvcWkeZCcI8fIU7gRJmiBMCKvYhsovkCV
exVVaMOCSGC4VrizcaFb1X5mHrJ2lQmvo1Lc0TpxA/ujKTtusXIExppr/b7Byx098EF58QCDSw0k
q0HsuI+M4G4AU3aL+xMSybe4G+Y7+ZHdxnsWUigNt2Y0Jh+lkGrgI5zhVsNehqSs6s/4SAF2L0M6
YkgbVeSUUA6LST60AQY8enLSLP1LH0/VO6Z96bpOg3qfyKxTsxlS7CtYE2d3rqLOq1GMYpMcL0ZY
P3WN7r5VayXpbi156tL4C5kwhFxrNheqBLaOrbHQsrA/SLy87JVNvhTkn8XgW28qBk9iriEw+LI5
+HW79Pk+lnJhGjcNYrRJSDVMrFNn6i0HuTCVzUIFeW7vrwJnCMemiyLPvEMakIyrCwRQogohCJRt
rcMsDrIpD2VelYt28uZ1CtygXtx65EA5JQ145MZZYbIyNEq1Zs+F4eybBfLnqHjKwgENurIzlowS
mwDD82hGcQwNNjDOtk0xXGAU+qiJ7wQIaCVHoZ5Srcq4esJtJxtP16VSorrCnmvOjyVp8jXcRf0Z
AFe7UJXe+9aF6dLmafbDAJ+llub43nbYZo6NFZ8ou49baCsdRtHFF7ySLRLleB4AIMMibrq31Sn6
WkXTsKJaITTLoxLPn78HNOV9FA/x19lsfhugJ+dxtrmreF6OyEWRP4dJ/yh/laqBj8A/xLUeeRJ+
N8Wh0fmixHj5q9eUpluFLk+awnfnRodS5kb3gzIcyD4jPy8KPrISJEJGWkDPlx5QP5uzgGclVuM9
XJXouqzLj6OfsYWhlvoV2e+FKtB8EJNbUIFdcekUZdjCJO/2XhnkuynIbNjzVm1juddqpnVXuvmv
T3Y9HTZ5o+qH28NePvsTNkDIUxevMm4Ext+Pfai0+pJHebqWZ8qdtOIGbE4Lef9x557lHY6l61vl
6I+YvBHZP8fJphz8Z4wlJroy8J0LwE/7uVK+sBBtHq+aFJmITYb7j7FB6K3cRC3iqlC3vnHpc345
vevFX1sWqmDd7O/WNCKRM87eJbDbZGsmgkhp6+YjHgHz0nLLvdVbxlMGjmeVT1X7BAeap6idILGC
1u0dEB6FLemUPCopzIQCbsgzIkAOyuNT+7kt9FMdiSW0Zn2sSfImOHRmH3/tJv6zMBycl3FOX0ff
RJxrTLuthMiHLS4UDc4+W7kylE3ZK9eGt6YE0Dex9zH4/zX3dmb5Rre54e9/hnxfPkL34brwbEga
Av5rUOsRsAmgFbhZmvqYH6GO/YGkuEIuRjI7S1DY40qiMjywL4fJbHdNo1jPs0bKrOrK02xN1nNj
oxaTu95434nOeEbyp29ndSebaHlzkx7LcS0He31g7k2/RP9PzNWGzDumLXdw0Wrj3D2n/riQM+Vb
CYvmAX7uh/ew7Tx7YjsfWOzk5Ss3tb+UvZneOX3Jrt9Sa2WdVIq39GUWwDaS6Yi53qbpVesO3JK1
zKwG7p9YeWWOYUPazYujYjfR68Bf1buog5CSs/dpYq+unx4P+1MzDTYcoICboeE49l3o8w6JPseX
vGiD5eA60boo3bInkcnI1DuaNrIKZTBusbtInjA/aVZYh+avVOkKoXRRfUPteTMAQoFI0kUrBxDq
98Ib0VwM9eQtrpRgZeFX+zQ6fbgVRYvDoBnRQZ7T7fH1bhTPuc/9BI61TdZpdDt9r1Vkcqi0zxfI
CBUSHVwwGjaZoV4Mp8yb/aXVagcHqY4Hs8LJTdfLEg06cl/SxU0eNBODVcEGU8KyevESe1/3QX6S
LPRBRaQQhtVJMs0Hzbz2IaBdbaIWTgdKlcE6ta3sMAemfrJtI1/IIl3tud/hL/lnownKO8cZqCa7
bflF0fBzoPynNhB0UNU5GUWrXS8pFCVYh4qm/OHL5jSpNMXj99aUlxQKiO5KDdtqU8SYZgugpXRG
rCL75BvIZt58Enk2wcCZwvurO6MYKkIazCJIv97HRBGSE0kZlo+1Fr10CgQ/266HcKk3RbxlT/Zb
O+IusVB6qmdKvM2bifxbPn28+Bn59YVSqF7MkhkZAHM+koLFiUYHCaaowYP8c+VfI0PkgR8CuYb0
NUaI5u1/RMuPhJcbeNT9UCGbK/SByWQ6Kwws7XUbIEw/Dxq2c3o6r0jJWMN1simgp01cr+egH67v
KE8qQjWc9OuonyE58fYBhVG1lqFQfE2VooJ2rcYl2y3jjUcElodkB3eyiUjVC1k8+8nH6RECb7qR
YewmosMqhTLz2Nqa+GuT8www7jxxb90BBnKFBWdylocUYddlBztnc4sBuX+KwtwB9susPIyLR20k
DcJlAPg51JXlSCFhm1VjePGwx31EP1WkyaBYyJxPV6QnGNb84Oey2WWCvypJrJ0zfsRuNFcjrklO
jVIosmGpYyiY/8wkaClx1O9t/CTTUPWYWddwNqb1O3xvGZajSea5MgWgQmeONO17I3jOXYmFsVo3
ByVQsi/QZzxSZdOIxFrDd8cu/Fh6XnjnFVG2MyN7fqwctV+ZqMO+NgJC1SuW/aCryQ/4WObDhCgf
CTHf2cpmn/kYFwSKou71wb2YE9U92SEPs2+mqzRRn93Cm09enSxRsE/YaKIXDRu18u6uO0ht8La9
ZbnXLSOyk8HqmglhP7ORwFktcbydjSXvQjblwU7nj9gNsh7m9UdMQnbJeaNxn3ThrlZNC3wiRf/K
s+KzPPhqvEIcUH28thREs5rQPMkW1nfJuR1I0Y4Dqp23mJGjH1NxGaRURTdR3GLNKw7Q1z9e9ZDu
g8g6RibIHUQy6NQhzW1dDyOc29jUi+juSwoBuTiVZcbjMh1SsZIVcmZ5no73MRShUqihTY0xYE7f
lF9iswr2UsOsKUrGZWGurp0IZJ4MJslkb3qr0naeE8U7s2TRos1qfXH7or6M+LYbJZo6KdulixGx
BfNJ1q1lZ+X4KJuoylp2ykkAkKOl1RjRXo5AtNFAC1msXn6eMnP9V30Ez26LN1DEm/L13BdVDidY
j9SFg1jAqgrb2llWpMgPThN07b2hhOnBzfF/pZpKVB5kUE4yihLynePnSbIDSaLuU/TiM1iQabSp
o6xdRyZGqrNJ7TGx/L/KzHqzTBUkqTXaK6WMg4c2UFEi6x0yXK7Sn90sBGjYks+wh3LZCcqHOTlv
epsXb1UFPVBOys2dTXJ0MmBlNTijPcUjtQh5UDuuu0JFsZOI7DPZVa6zFAUcl6TBL0M1pGT9otYe
bqcI08Bbh84ARU2M9QMLkLSW4RkEmPlS9AhiCgTomI6/tH72STjopJvfWQaxqu+4fJqk15/hMs/I
jE/xccTu8G5WCqTSTGU4WUXULbWszj9nmn5fqIH2QwWlADHT+qrCBlvAOwYoF6XpZq7iAjuKvjsE
3WBs4g4g5Vi74dIz9eFLY5U737HnFxxp3pze7ZZFzdqL3LN1MYs4vkO1F+k90ZSHNjm5nqKfZeM2
PigV86KL8ZFGdkL2zoZ3aXQ1O4KmXs9N4j+aQlnPKgBMaGmI+apoSvG8ivrNgCH2owz5KSCzJs5C
ahnCc/QfeivRe/W3E2dv5p5KftF8SUnbbuoEUGhWT5+8bNa/47VzV5LNfi8AtixcIDQLg7LnrnZ6
tAfz+iXJfOMpUKrkuQ7wBxXhBvvzg+L3w9KuI+PNDW1/Ra7P4nEA15laU8VSBQjyG8QCsgpaPXCn
zd2dNLaz0k9FOThvtZJrd1xMoDiF3101YC6ftW7zyN3SPIGBfrOt8hMe7G+emcyfChtCAn4j584H
VgEt+3uFbdcnb3QyfGJhWfdF2CzSzGg3c/+Q6aF9lndXir1orJi1vpPNzAlCDAtmczEYoXUpCtu6
MD4fNtS0q2Ois4a9a/o0WyVNEy/0FAyu/CfVEraCAhBsKz+CkoTooupy9cGyBvU1mh9kmCqmj/4Q
k6DwbBweoMO08eZ7dtRPld7D+USYLn8yzWpaOGyDdinMG0gzLsR3MUZwIpYYqlhXAfVIiW3IWOqw
vUHS+TDcQxd+ANoDfSz318JMbdf8IsBZoKgVfZ1jBTJToBTn0qNUl5mUsWSGOVgofh58TRWuXvTH
9TtSmfVZTgx06o1Onkf7pnbr85mMPtUoUZcCSGPsoOeDspVVKLMavEXLumpnW7N1ssKNJXk2Zkky
ze+P13xcSbMwp+Eod7Oz3Zmrcp4nWJ9ZgT8gB/mKzXKyjIzIWN9iFRDpX3otpyDxI2bcOuRgOdcR
vbJDHigwfIy79d7OrNrh3uhJokTF8MnVO64gP8YELzCBUcV1HF0avxruk9JcmrXWLZTMrK+A9Gw2
zQVii1QnBD7dqV30+kSvvHfJ5q1XDv4f5iK/Cb7sVkUNubl3KYg1V+64QpRLlgMw6Y0sr8pxnesq
+wHPZNnCNSnBZa45xblwUSrzDLXm2R2XVytkV0VVJMHmq54t4yEvKPuknYIjVJM5f7NdJPFl7Cjx
uQWVf2W0/HE/Fk4NbafoydKMcfIqkUxNNreYt4NZlE2vK/j1lq170NCXvSKeGj3D+Ddtp52u1ehu
t+V7qed4w+BvtLBdrTzLojIS88YCrA5UQZHKQw/f3ngDS13Zy2WzjxpKKVLq0zH0bpVjG7OUWp8y
5guRT3lwxavINuNd4xinaap8Ujceesql/dj5mceGDbLPLV71etVvZNBXx2KT+Foyv4568djllY8U
MwYFRsD9sfS1e52twMWt8QTGtg3VBdOkpBAoFpwWPzpKtgiszmzrCLCUZITcGCRlU92J6/Pecqp8
Z7p9tPgjQSxzyDJWuO4nqlvx9pZbvo0dWwtIIcnLFdju/nEInY+Et89y/LHm27hebw5LJGtjx51D
TgBxf6vEi6ou1ZcpKbtTW6vlqRnaVxkuSWiv4ELs4m5CLk9tjezSuEH/5BXpxpY6w3GIdnUxObao
tfK84664re2oXWkdu0REYh3L2X/KEAh6qYuYNQ734yjzRlySMwMtb5ptxq1whGF+1Ch7oGyLnl9S
VNGxVItlqY3QfdUyCx493VEeSn96cYHz7G8hhBCDR99x+hUX6rCSw2Sv7DCGmYW3NryYQHZAmojB
csiAqpF8GzkW5EZAppQDmwZr0dmpBd2Q5nVaI9qF6Pkl+POPlCfN+el1COzYSekeSltxDnPaOoeT
fHkLyuY/xf4YYlq2zkWJutetw/156lvsj/OxQh937Orvo97xFygLmx9Sx9eMU6qaGYoI3lrmlK6x
a7pJjg8jw7x2XYOS3SPnUK9fh0Io+TrnlrG6vQ+p7mmDgLe6aPpRYxUzBFsIB/aZWySsnLLuvoFW
I7PEutJGgkStZjzTfLRL2yI3jlGjZWAnWRfWVRm8QQ3bKdpsAfsr0+dMj1cS8jRnqX80uQUtZLOe
DG8XZ+SiZXOs2mRd9R6bGYGPyvtsItET2/dJHTp3AX7G6wBxtIM8uCqC4oGTJYjr0zHYATIiMnh9
eR2UpqT95UtnnKoDYgYf06/dbqdt9LEIVjx8TShRf2+cnLZLVhCF5o3cJsmOTm/ODdzrexkKk8AE
+msvb5PagQWQPNFshqcIKMq9fCoGMUkMVNOypWKKGtat3cl6lWyXaUFBDLObBzYvK5kgDutu2sr4
LV8sx6I+mS3lqf84v6yJuXVMDpxy/ZbMrMbuoao3IXRvEhyJpe1nxfsx1tX0dI01DlJ6oZKijg8G
QR4ma34IheVuXJdIIaTyaFljskwyr10PQkfhGuTmhqSCOOhZuwxJQR9k6zrxOlDHtLTX3C+yFUSA
QoysD5ZtTnrk2GCtu6gD11pnthOF66i3R9tamSqKxL8DCySYIOcJfjeoNfJR1Oh+GZLrSrErLO0H
MOdpiy2Zv625ab+iQnIXdE74VUWoZRnq1fCg+mPwYEz9uPSSKvpKXXwH/T9/K7IiJmfjPdmaH7IG
QigKGxfvyVAiKiyD9yxDU79rCy95lhEnyR4ACEyPsgsweLfoh0w9yE5LZVedJbgYyt7GsusNRgfz
WvZqDXY5FTqIS9lbcYO6x+o6XFxPbOyBTJS+c5rHUVmPdtbcw3LBxCgwn8q+HA+ItqBvBI72fnSF
j7Fs9xWnq0XhksfhNlESYCu44qpb2XZVdrVWYZQGcsDk7gyUfhY1qf395HbWa442+ULhRw6QhWbc
d7s8UMezwhfzwpfFCpZwHcXTozMWn0gWWq+J13h3XQwaTXaGYZZuy6q11rIZdV25CiI12bshUnJJ
HLNdVJNNgnvMWmJS2v9j7LyW40aWdf1EiIA3t23ZhlaUROkGITMD7z2e/nzI1hBcs9fecW4QqKos
kJS6UVWZv0Eb5AE9bfAt4FWChdLnh9OXuu0WC46qu5hRg18kfPkPLPilySlxC5Cyvqz9digydcto
lYXJfgZ5zT77n7lZb5UnQx0vPchwqjdRN/257d1kolA4tnfAyE7SamEqF6dbDLvUyy2NbczdeAjs
oHn23SQ+tmXPAb4JSGaubdARxoPvGVtlqZxL+VwumZHGZ4zWj2tZXfq71PK3ZR/4u5mEw2MLptkc
OHttI1xLz4GJ10HS6f6zXFzdN/ZFU5q76L0vTEnB902t3kmIDLRVeI77mSr9EhbHhX3XZe1faFbt
g85UX+SiBJysMerNAFG4c7adFP84UrZ7kFG/sryToyX9Zp3RpoDL0D9Ay7hKtJdhgoQ7FN0+DvT4
EsXaZ9mTrZTrD2xr6eS9dHWyuLn7V5zVWe4evEe1UQuP9I3ujtWuVlJ9u6oqA8BjpNOdtxvQusDs
9FSZnvvoLI4WdRRyzp/NYWstTemTUdcN/4YiWJzWfhJ38H9ibysBLLaUN9TxASUzjXNqXj7kSpOe
h1ptOYK3yYudILs8lt38U53CXV6M/l9eNn32tNx6HPrJ2MrBTTaGOtCyXWz2qASoQEvXgVNIefZp
qryrBuCEBJVn3ZntYD7guubtJjfvP6cUnDcjum2/NHTSAO6ieYJ+4pEqe/OzU3Q8vLtsfFW6CNvp
GmKhGVsNZoXhjIYi264Y5UJB2lol/5roYd1SCehZIPmPbNsWBM9IhQCU+XDS/VLNz65qdFtXY+vV
ocWcn7GwYq0dqKCr45s0Qlao69BEzqbKSOWgXqm3gMxxn83LvuVwkfvdNmtjAElL51jBsNyp6209
FM5FLtIJz+LOryLlTrpuT5Pb28TbbUBCTI/mexuhyXrz4WFWhj1pN4b1Tl+ysAi49duAlWwvqVjp
k7sowzZUH8dtK7nbW8q2Tn/psY5WtNUNe2dspm9uF6CQG+a/WB+CbZm66RPov+TyXyJGJw22ejKm
Twvp8uLrs73VqzZ/GBFceKrrVGFRMwLQUzTloo5oDGmJ8aJHsXnrkv659ze65pFvfu8n6T5uYEh0
dxJRFcmDnix2aYsw/ZjcW+qQ3ATqpUcubjrbm0qptYPNZ9HbISBrHCndlJs5z0dv12bj99uhJ0Yk
HFZMyQ7L5E4KIErwX9p2P/n724ak4wi3S1r/88RycFtasKUvs91tlck8lI3H7neoYsbdI3iw0VT2
l0CNTnx1jTP7o9rYyTmdd9pJXfo0ZQ60zZoV0AnmzWWc18P+LCHLDHlKZGSVccsjvD95Pfb/55Nu
P8JQYJHq/OiizPC1Z9XXQeagtBemD8aA8yHyRc1t1YfjdFar3voS4q9yVPtOP3p9Gn3tneTUTS7q
UHr1bPi2/hAl2dstOdkP+kNsxB9aOevgRFXvzvCCHo5vhRZ5bIbNXsXsc1PrNvyApDSq65Q/3nAP
o2Nt/WhmWyk+aCnvi1sb+ykMqLr38RsmwrL0P/GCmIDwVDz5+oNrmDPuAXKV87Ecl80w945Ieb9K
V9fV857ySM4/CdKrEaBTNCsg4MovsvZJUyAX0odvBFpY7xgNq7WNjfTJL7DOdZoOrTVxCpxxuDq3
OMgdkzQaDnJGBBn/PZtdAPD8YS9B6T1nUwpG+YbMKHSO2TXQA+EjVKQ97yACLpw+QGParOkPoIqf
h6UlXZPyO3B95UUavOTBJs1FeaM/pGFi7sI6S47KostSa/3VnWPS9+hmflggEFm07mM8j2UdWBeO
wENHzh54i/1roG1eYiRVB9adl8JM7efRNZ9Cp4/eaOGO50+kUloverMLiwU4b9zrooT7NcOqLore
KqXRrlGrUydb5vRRC40hCtQ7GaWkz8rJk/3y9VZHa53BTO6d5g1LWeWI87L2ahn9N6Bs2S++Jt8H
gCKvMxTXO4zMZhw3uh/5sgPT/LTYjC2nb9mQdVRhEkczXwCBOa/dRKJ/2bVZPqztJHK/yRz02Yzz
4MzNbdemV2F4NFrPve3ayKwh/1nq5YnXb8D2r4NrhfovH2oQBt3AvmAMSGG2C1Yhi/LkAf3uL/3S
8lPEH/UkRZtKyZe9UXWMzCJ8lsEUadhNUdT1VZoJ6fDtgM3qnTzIcJRhsQ+DiZYX2O+moELkdaiz
3d4Eo4P31fvLFfKaelBcqknrW9Sowvoa8b8PIst8WvudwqXG2lj30iVv6aY3nB1rfHEfztWPLM6N
I7iD4p5tUJJw5sVrY9TNrxLhLwO+eMCPHBR37KqcbdinP3wOB8fbgATKpU849gax8xWpWNRDb0+Q
yUFY/AidtCElnAFnDjLI/ro55afKB6wO3nU5tPlm/jxAk8Sudjknjmb6XIPcYTtPSd31KEp7lXtB
5Rzf+WbxiL3dAhgo98o4MqMLCnTuuHRiIbvGTDpWzE7E2uX26aV21fkRnxjv6GVZdlc0af3qOdMP
5O6yX6Exv9VTi7sxqPsFOPAhQGRqqnJ889M0fxm8LNnnjomhxnKRuwlOJ289LQrvYRTGU9ZfIVcF
uA/8pn5AJjof37RcqfauD17U1Pj8FE6Z7BQt1X94MAPKUot/48wOwtMrtWeSA8nJLlSk2HOlJJOg
/K17nf8U+SALPSf4EqBk+gnIcXq1WkTf1VhHhZhTa4IdZoNkJu+vwRrPFAIfpA/ZKZxm3y9ON1yj
rsKO9L1LwlpPaXZegai3DBjI9ECmONpmV2EylSe/0uhHj9PEb61avmWjH39SNGoUAbYaJ43yxxOu
E6iGueCsK7u/x2Wr/ATj/uQtL40cg5eTjoLATpqk3WuUHX39Is2q/xHH/fQlR+Pg3ucWDhqTIBng
eIJZzlGikIL7ahu99hQmNhsIZ/7qx2VP0UbpUMrhjopDf7tD+OHroLrGQfotUcdfQzxch8qNUkz9
JQuH5NJFeB8GWXlXiWA16m3WBob4f7Rz0gq7qAd63A0mNP/e0zaC6QyNcL5Y1oKGX+Cha1PgoRIs
o1UWGOxzos/Cb48xRojZrnGkhVSeDFN/8gty7zIol/CfCGmZqLGdbEP9ExGmbXeXjDHwo2D+6SbV
cHFsq3lRwt58UCPr2Klp+yJdQAHqQ1Xa7W7tWyaVnb3rm6/6YjfQm903UjjpE8R++zVrcqzqsR1I
lRwBUQxxtkprGl9NmHN7PRxhSIaac4yLsTnwzSxQkmnDg6aid3ez8Auga+A1svQumQkQyASJIbTc
xfAMbKxAjnWMm9uIYOkX5H/mI46+w16axfJKrjKrPUnTrsA7oOI2PdyC3WkTkg1/hfUQvUydctb8
PvhacwK58vqyNp4/32lV/8s3EgVPD/iP3eSpO6Xw/KMQHnslQlVLmgsdUprjrBmbWVdxgruUVfqy
brjkDkFzXE8Gaz7IBs4Ur8J1JCJ1QG2cYk5ah/mhK3LtUmW7eQ6GH7bvj3veKu25iFEg8dLob9ms
mQYSyGoUuM+Y1UYXzMDifd6zUa9xHHHJOqix+qWzMu1BweSVmplnfLUpyR8HN6duJ6CZMkFwbhr8
qzSZZPele4j8BqrAciJTQsV4iFE/ktZ6SPMXt+PCYst061sKa7E2whqhgugjp3yyA4u1XMAdQ7Iz
MW+4kQNsT8m3uh2Ep676UaIXdyyxR7pX1NqfcQXilnx5u+3rPt13iaHcS59eGLjGlNT97tAY+Pqn
uUSvMYqT7O2sGy5YZgYH1wl66GodhkheSaZTblVSWMCwufTLyH/rGzoqDqk5vfwrtpSnSKefXcuq
doHm4xeO0QRlkUklu57FydXWcS6M9TMWxTAgrQrHtd6xrrGe5E9lPmyqfJgepJVKl1Loe9sqg530
td60ZJF6lsKOvG3RBNVllETt2pbOJJj5m+T2FhTVxpa3SwsMnjmBBuVnA7LwzzOks0oOVTaNj2Xn
KJuyaLIPFVRdT6orJZmzHMvlHE4ibUCM3fE2sthj+pnjFXldF2/pXptd0OW7AK2q7TpwW+9DhJf+
ATd7Zh7tu0od/w0ojxYg+nq5gc5vKHPBnyd1yQdimQjW18ypm/VhvE85YDvFxhmsCam+JNp/3LDK
rrVPwEHWqRvtpbleHDRIFKf3LyqKA84mS3LrrJbxyxwm9T2GRJx11XE54Y5Pntb+1ibHPa0+Mq2C
70fqoLUrYWD0p6ekMR1sUf7MnAe7P5nAvLyjVrjJt8AuSBjOUbFPArYxjh9+zTNXOwIhsI/+4Jhf
FD89C3IxYwO2BfSAEY89Jg/TiLGWCJKoSXJi4zvvlTBOjm7ct5fOmNVtOznjW9iw0YWUN1wGRe/f
MGuwlOIVT45jqUfDkzfCf12otYlCZjUfwA0LH3f2tKehyIuXxZeLpTqdeR8i+vpF8dqfCJK1R1QP
6qOYC1xNuxu+20unXjX1UYwFvklnNmK9U/nwa7XBau9hRCsw5cA6II3UsPkF4BOObf3ZbtXDDfSA
GPxxUCPj1qzy4uJ0dfwJ/s2thpBx6kFzyzxLxSC2K//ZeVjLC2Nj9me2GDG4aVbhLcwD/FwLt95L
fGOYI570YmUVUQHCzMI+zyR81wKp3K3nQSmkSrNaUjwhmqaCEVt/pM5Hbge4SAXVTOVDBhZ8mL8A
xaSLNL/2aAXhbp0kEDN5UI+zwk4XoGviciaqwqFJvmCtHbxA+bit3eE8HWLwgo+ybNeV0R2dIPC2
tzV9Wezj/yVCdgLVWKRXNg3XG9w4x5+79KanbtLTlynJnqXbpoJ0bDGpOwwFmhcLe30nAh7TIrQN
1cXosMbpY0Al0jMvwiZKg9eF9GUs3rmrqfdJMH4JFrKm60fRPq8y/aQC3Xzr+vu5g+pZK2F3V6JF
fJBmYfXXKsmjV33CzMzLLFjMy+wONDCcF7V+6NhFvSxPLcNved1mWKLzij6USl3etYHD/hK231H8
GjunVxE3RZ5KmuZYlM96i0dP6cDdBmb04mLi8SBujq3VXgYhk6AXamDpgoeJ7bnjqYg5JFo6S2+q
T+m+Wproc0wXvYvrjYxqlRq/lBzOZFAudYysDif3R2nxQQBPi3CWPhvatWvT6ZI6vvHgViUpt7CC
fVXEf0uXpc+gEWwZsLJvuJ+GpwlfH/wdlNcgiIrqMzzuausfy66cvgO+ro5DZ3ZHIzG67/4xYBX9
Ti2rOs4qcnfSS0Ir6P+aEba2S8drDkUbOc+weRGD9evgKU6L8s6KCmCFKv/8HWeNK8pObOHHJDg0
jQpfcBno7Wa4yh2AAzgH0r7dVnZ9Th09Ptn6EKA0v8xe56BqYWSLQ8EQxs6z2hm/BVHjJH6+cd0A
UTK3zi+8Z4O9YHAs92C4Q/ED8LS2jy2jODcASM+9hc42uuHI+S4AciRgN21U1T/HVh8hKqX+42SO
5snH+uMIa8b4JLFl9+B3eEj6qoWbQZK5Vy2zsejMhi3WHePVQrfiaiwXe0bb+dC4frsB2gc0p7XC
5iH1cH/TQrY3vdWPPRoWENNUD886ZU71K3t2G8kFBSSA01zY4GPUJQNGOTUXa7n4tXGOyE8eI5/s
19b16/hSKLPmYnfGreWHLVqYdVLfNT0KrfioXshRI24jt5aXdixec92eKIV+yN4bmtNdJk3f3NL4
yeKTGGolGX25fR9ePRKpyXOMlHYKZzELZiTIPDO8Aw7xlhlWhZHJPxdOuc24kfbkUbZNeyo2Vv8x
BHPn+jajaqds68bsLT9MW58FBys7ZNQROidFvy0GEIwIHEBwo8KQ1EyKk4BsOsksp16W30mgdPoL
fPgG0VmiVdXNT8aSqZZRuQxDl9/VyMdsZEAPrVMN0Ps8qWr/MCwXNzBiMuqlt08R8HhYB+TOD4tz
0nBalcEwVLA0XMJaVbEvloIGw9KSfomXZqexRs0BIlTSlAG3CvlahtD8ahBvj3D8v+AvgdJeU4eP
cpH+3IIcXeIfBFbuPwdUtbizkhKb42VAguXOiMvswcofcjzbzNug9DtTfgffE3PC1Lj7Vx5XjhBp
p76lVCTupCWX9czRBdMbNnjucSzJILyaXpRtb5kU/GGf3cZJdsFsRQ9KUgbXxPXLPSmx+Y2v+dlt
/Oi31nFkAixavFJExdgwbmJMASb9ufNGfSMhiICShdHmH/I0ErH1tp394lgEjrZDfUn5rM0xzuNN
F/+uQmsLNZoKTQuMCr9b44eZAYKvbEP5hOYEtgNFPZEQUY2TMnosjaWRPaZqMS/wxVMQst+Lc829
CCWknQQqGH1sdm4NDGU5q0kwNL6PzbnWxk2VWv0ZaSxtG1jwxLCN2wpbBeAh5xurC19tP4iOATCY
M6+H6KwHVBenMaMc1HUXy8ag1lgucudqfXZJZw75eTI8VF3/p18G685ID7VK7UKa66jMDzR0Axpq
0Yd1dH3K+w+sOW527Ms/2TYWM43Tdic8MIJvdY2KRTJ8zVjGL37X2FvptnhXsIfw6nsYwdYrcJOj
tUjAeCOONADBQXUts900elVaNXxpKrQuTAf/VGcJswrEEtwpfJR8iCQ31szI/0efhOT6rJyc0kbR
mFTKLU8ydM/hHGtU0qCRWA0f6GI8U9Fhz23H7BnZA6SHfyWT9cLdJmmn3a/9eYrI3lKdlB18YCkH
infVeU7irtq5Se3cFaF73ycpIHP4qPCi6oUXlXfoKVppOR5ukbplo2E3IoGBWub0VNntM8mc9iLU
LrnkeZ7sdbx7dyvnixpydjUx7ZBJN6JXwVRzmSp961QNc4ddnPAO4Hz2Z5qMrnHLT23V8q5EcuYi
nLrSD5GmjZPyXpr1e1OIR4mX/BmV5ofRhTMsbjrrXAlWM7u4F5bSGpxoZbef1Ym/bvEGdtkSK324
9xYDYGv3oREe8W3CGNyNKdGReOD4npjaZb3MTah/bPJbgBB4j8kKUkbYv/+aZUCd+2iXN5UDIVCl
RvEc6qN/NmEw79ABmb7HwXCvdghNN3FdH+Wo+q+Tqxx+wwXJJKNysZss3beth+ra+0AvR+W1LYEy
ua0NJGJA2yJUiehAvfisYVvn33GIeJaW9IvpmjTXiN5on6cRzMNmHZA4Zdb9u94anz8YtklINWHY
GqbOiWzQq6DV7QW3znLHF6NJWhJxNMnYYj/rVK/SkgvSjJRGZoyyZVZbtOH98ow1Qp6BLsifZ0jE
8oz1p6zPWH/K8gzIKc5lKs2/1FwLXr3U/WwDgrjHFS58jSoI9lM/VwcZjMDKXrAJwRdpGZU+BaRm
QW3jRbo8TrnbOY3mU79E1KjfkTEDliujVVg0T9Vievg+HW7IsbGgBy4s7bTa+1Ye/o1MBHUnLMy/
qLFmUqRu1YdCmUqOXd4EyKicH/kyUon1Mu1rPM/fPFKGZxMpkOpnE0AyTKl2G85XtzBJb7n+9L0y
qOLPU4LLOpqn7RyjJjYPSPXQ7yg+/WlTXlRkQfhIoxmgGX5+EExYGsP7NDQN51zBmJEH+4+2jLv2
4G0FW2bmwUtoOvEONMtobfwqG89TGTybfsEXp496XnGl/8TfoH4enJSTcm0b27Spo5+2Z/He7+2v
Claqx3ToirsstsIvnGTvJaAF3L/lJIz9GJY7GPcEJ6eFoeLy33TfhRiUIY7l7FPXq7+48fx1mFrn
d2fYp9gsmm+O0k07fwnV7Gy+TJ3/IVS0Qv8zlCUzOnfkPgo+lFe3aMu96pfa2wAJItHa+LfrGAGs
4y5/RXxuOLr+HJ1gGZnPIHRQQlpCysTdpKEz/shnK2X7M4QPbARDckVvjZnnW+o4gPWsvviuNKF3
Qax7fMlUt7wPK+XRYuV/kS4FO4Zd6djR4Z8J+R4InvoooyAXkZYpgJ8XvZpzghstZUP11biTYdOw
c84fP25TFU8LQVZhUyODQYumSkON+oDKfnTXzXoGqkCLH5u6552QpL16bRsUtJc+zB968zasevhA
Vl6OjXETKbwL+QiHRm8ee0RF/8REmaqy26v4SK0T5ccoPdIcCkY7IcJ0V1dVoQuTYTrZU4Js+aBx
Ll+yS0lrlrsqt4e94i+ow1xlv+oCL/erIH/0SwwEY69on1B8Cvm6eB2OTzQn2ExPiOToR1RdAV9L
830gwetagUuDk+cStvQHaoQubQbzJHZdCIkqH6Br7lhnedItrm9ANza5C7i+77z0UE2uf9bU2T93
qELBgl/a6KbfD2ndsDt574uM6k+gREvch+GKyqGyl6H1UviGam29JsmXL1AKJydiZ18mjorztW65
ZzvQ++QawiTz+ZAfedljPU8Kg0QEC/120mMAuorh3MtdpNk+Kkzzp7U/NQd45yFvjPsWl+JNlmbj
0U5yY97FS6emTbcp0vowMChuuLE8fzjKiDxx6DgJ2QV1bJJnMcIo26wYO/zfw/H+1pPmxnBrA/HI
ne5+WsZSiZYxufRAGBmTeWuvO3cl50Vv37opgqeKRZEVq/iXVqkChIEORgEjCeAc8sF+oESwlJe2
ovafynq0F3sZ9UVFYehSjM6PJkT4Y8tBYwI32rTHeNhJJkfyN/iFukcDV6aNJH1K8VNDEeRxarv2
IiHtkvuxutY9ZnmofpBzlacssW2Z/omFxH7hb/HuxzZpcACzk7P8Mro1aA9Uck5x46sv0jVYMM5Y
dUzYhfy6AxopLyaWVIldYsW5dAUOgBIXSOtmnUUZ9ldj/s7bmQKOnvrPdRO+ee2kfiO54e+swUbF
bOqKtyz+XPSB9q1vNN6pDeQkTCe1byQ5EFtMq9d8LOerFhntVmb7RkGdBK7cQ552j6OLGsOwuaHl
yNXywQwc98wRWtloC7cFGuWfpvgsrk0ZXYPFlNGJ8EBM6xkyZjkbxyxtVUrTHYhvuGM/FLPZsxL6
fynxhLj5nL+VQYBoyJBSfUt66zSikrItZoASM2eVcz9a9X2UwDMOest5tdOi2SS6F/9GMmDjmIX5
dxxrT86gVN9yzdO2FTZXEKoc9eh4aOM7VgMf3wm6MyufcgpSs/33XQJe79zXgXL6v+PYLhWHAZkp
3Lq1+hkVZNh9P0cBdbZ+ujTCshzv2e8b7PiDxjIQr0KpGMzX+Vb0ul2b1r12WB5/wDNZ7+wnLfGv
5TJjPdDe8FDLQMqKc/BSb/nf8svwM7zFQ6gH1t9piKEqFe4fFtrE297qqpe2iOyDGlrNBbJsfs0r
JTto5LY+zb5rbVSTDNMy3QH7vKfilB9UG9LHb1zVX2z8KIrZs0527k8Q+mimCFxuUgoBD+zuamS1
F3zxUiVbL9rQfQpaB/D90l+mpn/IPNPdOgEoDwso321TvjZluy/NKgmje5EdWJsfRilC38vuX0b7
Qv37Dxe2cRTq3U7m+fvcNb2zk0JjuZPbdGkP04gGhdz6Wez+iQrQzTknJYel2JifB8xIckjb9A1W
6J8BbdiHYhg+OcOMeMNyMceETb7cqqb7p3Mdlr5BMb7pZatj5PHPtNaOYOmbAWaLNbuSMzog+JZ6
c3sZk9Z+rJQUCvhoZb8ih0OCWpkPnqP/BIarPbqmggSkC+nMhpxoA2alcxg4ugWJ7R7qsdQfpU8u
1hw8uDZncqsq+d7Uo6I/2PazRLXvoSgRQxw25+/rbBlsLYfyYmW/FF1NgvQf2FfS4qGSJ+31BjeT
5hKRYevcFojfwNMCAbpc5LR5O3j6aU4hrY8P0reG5CWVsc3aRhoavhdMnr0EVohgUyKePCTBfHCR
blqYZ12FaejmRbYfEr9GVj6J96tbNdgR77Gf53Ne5soFXSEIOTGOfXemFpjQLHn9/pXh4DQIhjv0
y7LaDAt8Wy4f2h9uZcgp9OI8LrJPI7Adbxh2henHPxcfiV4BmmK54CmxPqhgpSbNCUPk/DhquvZq
9v1viXAcGEGIxb/lIFL2eVnoZD7z7sHRNGWr6Wz1FUsBmOak+RaOW3mF3F5/tZPF4QmGljFo5zjj
X0Ka/zMqgkbwhlTqn6hokZKVKOpy1RXMsTxLuv3B0s64jYQI6vPoNarqnlJobKckGuIXBYAVVgda
+NPNAeDYVNfZo0bzGQWRdt8nrfWj/qwGSfTTMBLkgXXDPZvzro447UO/hRbnxB18vYV5J5dIaSFm
p4q3X/vIscHQW6KlD4lecIkSGPepv/eLxDmOhf/5f9U2z3sVqLcP/3DVNZc7hFyD+5tCelShGSMx
8YIq6oagvhjIpiPulBoDMCHy0+HBWfLTwMzJT5uSpZaOUNLYUQmOHaNJZ4cBLRr3krFOluT1bYKj
a1BqY10HRl3l+hURwaPSd+qdVusTkNolXY5AFDnyDtQZWkk1Go21Zd/BLmN/M05vLETxaUZdch+o
CBR6VYJXWJunD+jBjg9j45GjMPpjOCB/L5ohIgmy9q1aJa3l/4mTEAle46RPgqVv4pBA9m8Bi60x
6/PXZ8UDNoZl1uoUE9EvEmKYcMjmRIt3bQ5FW5oycCOPVbqq3kc/11Cz8rPNaAXZoZs47kL7iu2L
ixHHxlesdm8DEb5In9zJRcUvqznIrRFpfP3W8EDPi3ojQ5oXpt0iqfYX25TqEC6Vc7kkUimXW0To
mD4tmm4gPl9ZNCo8Xwn8EFM3PjHrdLmTKXL3Pu82hUPAnx/jZOOvYmTp4BTI51c+yohiOecFfyAf
cem6jTo31O3ywYdB4ZwziE+3z/1tnC9WQxYevxrHaJtL35MA+Hg72sZzGXn5UUcz6CIxRpgV+lVu
tdDOzsEYzWw2Jqf2+FcJs2ZT93p4HaIWdZ33O5d9sAKV7vSv/lhmrHHr3Njjc1sNSyrx/SlrnBKQ
c0SO5T/EKvIZKZBFvEJNmy46xIrjHfRGeSneBS0+aF2gF0U4B8Fx28sKGfKN2P2bodNhEHUh933j
5ghBJxHgZafhlzEAeN1Lp4sdxf6PejvU9XLbKNAM2qDP76RQiVqhdQwNvEmkORRTek8i8qc1Z/1r
UPrxK2dCGZKLUmlfvWE276Ulz4p85VV1NWPf9bHy1a6KbQzS/Dus6fgwThb+neAxMaLQj5BNrU20
HDrDeAbTG3Ma5aWlPkhfvxxJFZAQOxyRh30kp9F5OY1mnEYTBHtxKV8Ou2WndYBniZZ50/ujPVZw
LAmskz5q5qNc+APsTdn3fFCWPkerzMe5DaxHzzf3plehQfAemyKzcWnN8bJ2yZ2RkgJz+g7L5yUW
iEyJcZbV72DhAZEE8aVv0YGbdmjyjPdyaePAuual1nMi1qONyMFTpe7vDIDJZASwpeszLdvF9jid
pBmb3texy4KnyImbL0pxDhd3utrNOpB3ThV9t92IXGOGNvOUUMztjR5Mu9exUzNbh/WWy1THfw9R
apylJf3l5G2T3OUUt0xCDdB5IOOwbyyrxU9Mh70SagWyZst0mUDNeDxEOrKLMsNte4qWSWhx9E/7
sDrVOfpgG/yeMUtfLre2AZ/cUmCQA6nM052M3G6TOSzYYVfmwarC3wnGkhxSlr6IoINZ5jqrFtoS
gACW7KuovQa6Ve2aGPG0tW91OxB9WAmplpDZzviMueNLSPbsHLuwUEXSG1ziZ3Aq6aegmMNrhokh
Uo7oc7/3pw4yW/+lH5Wt8Bq2yUM5BqiqOZB1O1ffixjsKhDbSGVV2qbna7ipse4pIOCD4xops302
4TvIAy65IJWztHAyPXCTers1c743zARjKxo9sA2oWKTmT+kTnZ5eRH5qH2yvOelXu670XVxO5hkb
gV9F4JU/Qqu83cT/3LwPLTd4gVU/pEe38u+W8730h/t2QSimdd0+LS1BM+b/0Xofy6Bnbn3+nU43
oIKRj38rqOPjQ7ooexUxarRTbL4JliFybTw28ztRW4x1JBeB1nT1wiD3U8D67+KK/3RLjERLAOl+
iR6Hgfzp/3yARDYj+ASnyP+uk5mdqwkF0TXL9E7tS1w4tGm6yJ1pBIzeYnCbSJWtdDd5Yt4VgwJd
hXCdyWRKUtxWsdv788APEyVovaxPlz4IdoiRZm+T39bnCDXQnRTT2kgHZFghod3h0fhJV8t76Q/H
TAEjlIR8RKi5mYZzbXyE8Dn99w+1PVLHX/qToK93xly1Z4SSlbff0mmE/MYUuY8ow8cQF9nYspfG
ysLiHLKAWr4W+mfpzicoIQn059vfK7/o7Q+T29s/y/qH3P5pNIT7t47BHyRBPcpMe61q8k02REO7
mQezvhpx42oHw6s+K1OtHt0waq5pyenERjmfff4BFRTrE+7IaJ0bnrMBPWOdcOk2P001BPXcscut
jLYRBIeu3JPQt716iyAVAuDXCYHxq2b55tb3G2tbGyqqwe8DazPNg7nZ4Kwy3zmBdg7wM7a3ZT4F
l//r1kU0HzTzEBcbcP7zee720mUv/XInj5C7Skf4FI1OpIFmNLn/8F+a6ACCTrlKpVEqkJHR2ye0
xL+b5sARSwZ6w0V2MiiN/a2zSOIns2wxtAWNW+1Q6N3k8S7P8GmakcIwNyHCzY/xPP7kTw9OzZim
j9VysfgqPWpqjZ6CtVjOL02ntcBqF/iY7BPAfBQqHGrAU2zgCmz6v/41mbKCDSYHvccEAP9GRuUx
1eht5TeQLlI2J/Qs1Kvh6eHFKOzFxkJ76sdC8zeub+46xQ8fWmmm+Zxuy6RMj0Xmq08mIohPSEhZ
YBk5+fXLPJmc5q7/gJzOny6ZW5btj9QZyrOEycUl/7GHR6Lt1j7qqbffApTMwpnyvoxNjVavZ+TH
eKna1OgmpOV36cVw5b3XsPXie6Ki6yu9XRktsbPeK89YmdebpkDgpRkH/XvZ1/etE4BlKBDux002
+6uPQCGAQvW/5J1e7uLYVR4ju/fwuuvqc1irztXRa3AXOA98kieZDTvKtE+rJgIxC5I6XEomCTY1
B1Nx01eON+liDWP9bot5m3ez9WNQ2Cl4WTw+NovobhT3P9uRg2Jt6yiimjYoPiMqn9OiQ/woQuFq
KQjiuoK02xIhzfcIacmkITHUXZNHTw2mKLdXQ6n4X8x2zp75+v0/ys5suW0lW9OvUlHXjWjMw4k+
fcGZkkhRgyXbNwhvycY8Twk8fX9IqExtd3VF9A2MXJkJySIIZK71D8NDlITLo0Fv8UaoI9XayY2y
KO0XM6vyhwh46B+jUK6ycD/CfSGLU1Zj87M8zIJHLckbtFpoyZAxP9Ypnjx2vV9/imc9CljNgNnA
MJsKjmNgD5vB7sQJfWFx8jI0XPPIJuGJ4uQWlyERYrDnPHSBUSz7k+sG5NOGJM4sXJPkZmQ5zZLZ
rIWy9srDOX41wn2/1C55OxUC3VbKiJpJTwaZd+2sM2rWXYJIQjjtcVAV29zQrMMwa3XH4ocmhPEa
uZNxY/daAQAKP7nQ5h3iJm1JAVFzHiITgM/sJ9cmFiiBQXk2bPAVBnmih0SflXxcUoBaFvgPKv/l
Rfc0RaHIn94RXfgYGXvpx0iUhYCvmmQdJeYEhwq3Vd+baaOTbjgtvIeF4qC9DHaTn/BSgxkhmRAL
/0F7Cf0oxwUFhzxE904SU6Ca3+PCqe5d9hL+qnQr3hOst/YLREHpAgu81Zy3W7Rq41jZI/cJCsOz
0zvJXgKPjzsVyYvHyEy1Y2YP0w5GWfZKsubOLi32nNKpC1UD8oJF8ZpBKL6D0KE+ciMUd33hvAaS
EI8Zi7VGHqHZy17bUqfHd3kqDyRsKxBUibPum4TSRaJWr6RpYELWyl1sArhYJcOUr3HtmbaekhTn
3uuc9aD2s7AGtd6cRM4FtmN41gwzWsu1X9JOHx061Y7zwNp5bdZmhCnsrCdbVKjv5772RKWmXCFD
7by3A0n/Im3/UmDQrfsoowIZhOax0KZiH7HW28DKnDZaPgy3pirKjXy8mEn1oAeG8yTjLfsbkj4U
nH/HwVieUBar31wzzV/LolfyY+tQpHLUNj8BlkY4bZbzIxOXn0QNDkyWDfpxZSEccwYo4t8qLG8l
jutPuNfcGbiwzmcizBXpFQ1eeYOiRIbC1XaYuVVqQ0nWyL0SI9Q8PogytQ+N0cALRnoODRlqPU+1
XyLvNQjt7Li2fSoNSqNKC/kXI8a91RXdK3YW/b5GA2m+d5oXxwDSWkz5BdzBsOrHtNjAbTeBqtva
q1a9NZOKVp3XWIcsECNVPJoGmkokjN2HYhaRqv2+WmkiAgw+z24ihIksqDAfpN0IEgoUle6wZFlV
K/9oL6RfHt8f7U/jdUPtDno2GGvRliOCkDFYDCDpm15He87pimCXOLW9GzHcfDFijTIEb+Kj7CXH
kKDcnlsn2evE5sHok/IxGxwboe2DHATpyrloVXUvW4YdjWCqQ6p+8/WzvibHmqK9m8OL6Cynw7bB
y57UNwCq/VM/H8wceUsdnaq9bPa1O4HMLr7LlpziNtGrY6oBLmqMB8LU72NkFjdR4RkH3L+ogs51
uMoooE8kYbWW9ToZk3W4wbOBLKARf40rSqjt5hToYssox8rePAF4O4+VoTz1wdxWI5t//uZrkPNf
qlyMGLOCZ8BjOF6adoQnFJUDASI/989W2bzIEgQVSv/sKuWLLFe4oefJPlmtsOaRDiMl+ujfzJuv
Ikf6BcRVi/rYLlKzvVw+ykWjr6BY79hhfCeXmaEfBnsvF2Ije1mVppfJeB10LIVnIWV5KJG1Pvna
sL8m/Gz0+GRoyffhBeFhZd7v/dpDwSYp0kOqF6/+zExLQ3M49K2IQUHCW7NCIORNqNVkPmlCkN2a
TdQ/52bUXywsJaroG4sf/6c7/EyAbrxnCm5L4WSVT9jhGbsIHPstGyCU3gJrdq5ImxffLt+8eJw2
bmA3a2TBC+CruLfGumbvHSk6A378b23Zn879XarzFa6gi/yL/jrVfbGShLwq7JpHPFR4+pTjSYZq
pUBeMdafJIFPHoK58koaEl3Ymee3HP4/J5UhxUYh2bhqeO8VE79OFjvbuOncoyv1DvTObTcfDN0e
EPfOiT12d0VbAVwZlS8WHGqZ/7Vd2zyiqjNumpE1C2YM0fRSh6ADUxJDGyl/IuXpFuG9ftxQo8Vt
2TasPUz6J9ssnFM0C3TJM3hTzqmtePiHZTtu/+iQQwbqLPg3ORvZyjNc6lKBSEg6mvY2RJ5tKwkU
0l/YM3cIjjQgfOBbaKV2aCgX3mgYpo2rK0RM5P7RC8roRoK+JtkrTyWUjDQA4H7xt97lCnOPnCcv
NTixujWxfWW17/CSUhWw/E7VZ/qd0b8JXu6IyJP5ZGXBYt6Qp3OitNUKpADZZDSANrVVE0APz/pR
3yw3k2wLz9A3BQBudX/tX26mIenPi+BFJjy4JxpCHkHfKrfxpKm7LjGDRxXvUbi4RvNtMNzHWKpG
8/dLCkv95Tv9NxVp4q9pmMPvrqPgIcU+by8GZzgIS3+bRPfUSiRVYzeYi9BcvodWrFu3nT48RaWy
nlp90RFY8KCCv9eKz5Jnq9xnuUocnXGuXTZcSyxNsGxhtVMjMG4Avgya50EI9bXb8Pw0XinW6Xhm
5B2QEs94xQRX3UVGY+xkb+1is2WGFrARqwOjbZZoKnRehHKcid3AbDdtamN4a7c4x8pPX8b6Oo5X
hg1MXjYN1fkYIpvyIK+yB0o8HLRJTdR9HdrfJ08UH6hX/ica+a9kXSWZ2FQpQlZoVLfBXpLA5eHa
c43Js0FSxOWp1mGQgNgxNKZIu9EH5xiHcLEc1/ipK+pdUtnBe54AgYHBCdIs+atPFf27XeVoDPR5
8q0OoMJPLagxrQFqBGMsfgl8pPwEie3nodS9td2lUDV1lhtpyo5qCnksZqU4a56VnSmAUX6tA/NH
2rv7NJvRfBDxo65Wf/Qe63I9a+xHgEtiV/EL3xYjz3i7piQsLc9apUuOii4OUo9MhuQhm92DrqZo
y9jZTEiOG0wjO/ZpcpCaZjJUKeNLOLg91JmufxqhynYJttPebO0I4SnZ+qEPSmBuwiiP79Owv/Ep
IyC8BWqaUrJC7jSz+yf0/Oqjr81F5flKJVkQ9onG7PIB5FX7DXS9Ql6DytGrVQwGb2e6+bcr7FWe
fRqXcF+1iG9ML2RMjHmH54UOIFIlfJBbuqRHLg++GrfDvCOUMR3hSt2dwgcZ4kZFYjDj1Sc7RwTV
7yDYviCpmj9HTj6RdoI330e8r1wdN9uRNYvkQ+U4s6zBSFRHw1Oz5wj8615MRrZR1EHZ6ZVdrAsl
8Ap4X5F2h8Tuzp+C4GaJ+Wn9lPeDce+sSsMsEP7JLCw0bMqB8xrONrRfeVUMoBuN6TJY1k8Zplrm
8ZR29KORF+FzX1X7P2yIrUiDaRNMcHjnurU8IIfTn0WYYItrfYRkPCsDfdfVRrrmw++BqM0WNQ45
ozspA7a4a7lqjcMMaba1VAkLrIinuJ3nqw5xB+rnMOvLoj51kxNceAqGl3o+mEXkrU0LcIHskDHZ
G4GtV2d0xzxeXsIOVB4QBjj+P66RFOpfovC0o5woOw19+IIkn3HQepg4hYuDn6zLLIfMQhZjltCQ
h8RuHIAlzvEakmfX2o9sDpb+q/YfoQznh2WHp4XJtM8D4a4WhLkmxuiSmxsbo7Fmi0YMApDz6N5p
9h+WnQYbGHDXufU0NIH9FIVf28YfHmUkzQcBuqIZDrIvKMf8RildEuEBCMtlDwX2edpdIR95NHL7
X9sS6vEJHNI2+QtFp2B/HaIL7JaxvkmP0hAPHUgLKPoTYrbo1QRFgCVfqN7Jvtx3xGYsp2YveyMX
1fooHJHbBTj+rFhqdR4jbZlaj1q9ypoZCy0Cc42ORE7xZvZksclpHDM3+Rmii9FsSeUAyI+V0/I3
xDhzm05om9aFZlN/BqiTgnm8lEFZn2NY61c4j4yr/E/goDHWQxXk01gyIZ/G+rM57nXsWIpfQLyB
HyMxZRRnuNhir4xKwfKQlK7mZ29NIKpLbcbdIzjKexmO6vhjlMQ96FP5eZSh38twSJXCR/RuE1aN
gayP8G50Hw9SlrcG+ImyWZPxLr8HjXmXJRj3tf2wMXQlfgsLd+LLEYXPWdK5W7wIi3U9oi6Jmm37
aKPaeAw7r5mtJppHeRC8XFl19Ooezgheq7ELMRLl60s8o9k72zaXepsdsxGPzWk6yKKbrJ/JGlwH
cFWg33UNT6Yf4I/cv8pB13gROelWw7xqc+3osdr+V1GzanwIcWXhbnxQFWsUkDBAHPBYWM60aDzj
EPuYWsjlXuOyU2cfcutzm4fm7MAgY/IQu3BGO0f/xd62u88dkIqlDauLPNOrUPvplvRMssaDo3yt
BLqgthJhtmE3xSsMOXflpGZ2J3uDydx52hg/dCmanNYmLfxkK1M00xC+W2HlHyX/Q3JKJtiXO8vx
rPVyR7qBYp/gbSwT5JBU4LysIFuM2TFmUrntOyd5FimFexoCDf2meHJP43xG4sH93BubL+SbgjUm
9eZXlEg20u/GZ626CWrh3gmt0u9dn8y9pJsLBWPAWku+DC5uGH7TWrsAiPba7lvnCI7OXAdK4+/9
gBckr4X2bsBKWb5b5TsziqYvKNHlJ9kyZv9lTcArlO9XY3Zn5jeQffLgYngFPEu6mgwJ6ffaCvd9
3hkP7XywXS/HIFu1j8HEG3TdZOZdA9z3tDQ95UgZ0L/IsVbBy8O3hp2cXgDtfJjKMLi1NPHXx/Bo
9rMmbbnWupbtATmpcavVyEb743z1VPHVtfwN5Gy76l9HQ8eAYi5RZiTI1k5bBttrdVLWJK/N6xDX
SUh8yh6gNlQCZL3T1RptM06VPifZeqN6DdPhgTUCGel6vMFEu/w1ae2PthRoIFWmjyx/YiICVs5Y
Bfw4I7vKKL9CKMlzo3yE4luty84BJeUVd9o01DgNkua1WVRZ+2l0/qxoj0MRbZKAh6D8Tl0PcFee
2SZWNzIkv6lOwF/T8N9lhAIPIoZBjamfPnnFSgZrR9kMno8YliFgXeWT7x36tD4Zsw4icq5Vv1pO
l24DU8qe+wFVkHk4DHKqdDGK2UHphPfGFNYrRSn1vYGA4/2ATp+5mkYUrWJDwT1uDi4D5zOD6u+N
oucPnwbL08ZC6HFK2tN1rOMq1qFxnS8S0iQhTHEWuOuBmvM6l5AnBL7iW9ktDwusSSKcrnM+waKu
w5egvKYcnjXId/Mf+4GD8Lst9/ERWV8UfMW7Ou/yYzQuEWki13AW2IfIjmVc8q9xbjVFB0MV78Nv
eeCWm+WkUTg/KZHxbgJp3MvOWGoLy9Mx0tO7tlVX17F/zHdCLK+sMsct7PeFxzg8aujs3TVOr9zj
YCKfUVd+WhdWYlVafnm4djSsLvYluIWVjHWON91XyUne6wVsEuy8xkefCq11Y9QKTa17rHFvLvZ2
mGt3//zH//zf/+tN/Ffws7gUKS/8/B95l10KxOub//6nbf3zH+USPr7/9z8t3XPZzjiWrqOm5Zqm
rtL/9uMRhRxGa/8DULQooiBPb8B2Z1srSqDQuXzJ59yozKDLzLkBQ5d0tf4kcHpp9FQ867y9j7iG
uVts1qcf8kC50t2SotCOcV6Pz55VI68zU1o1LUXhvxzPmg8+vB4E0rhmrP5A/fRRiE4/6Mlkw2cb
oDXcoJ9n3iBod1s65PWwL59dBfAJX2FN7+/sXFV0rP7y4A51yB0lbcpIuOMuGbpA+NgFVDDAtTzq
wUrMzShFbknFKcIprHhNKiLGsYJDMqKPDqws3QN3SJZYNEYnW+H+lyOKarLPAufj6yQQpNlBXihN
cZ7/z5+Gq//90zBU1UOanWyN5VqGxufx908jTQzSLuAubtIEnM9oBfUldeuagqHWbHDbLbcyJg/4
R2insomXEDpysLY64Ne62cQbKq7ou6TVcA+fpl8OGHLkYEUL3rsAqxF3ScMBlHKn7cdoaKJt21Tv
6PZuPmQ+Srdxz0orgnWokl1GFAt647VNoYEK1hQ09/V8Jjv0ivyAjLm5AxCha/HWk8Fldmm1OooB
+9QyfKjIbBiXLWaOYsZUfGw4lZZ3faoZHxtO5AJjUEf1jRwqJ41mw6Yz7Iwb+QqEU9Ecr5dcYlwy
rT37Ilvykl0h4p1soucX36NYtOxZ5XXlJcFKG8uPkZf0dMVH441Nr84X6PCfP2pDNf74rDXPcfjK
kSY2LJDj6h/fPEVxDczG8vAQlap2I1KXvH2DO4SeogGMg4G7acMRPI9fkK6T7bFLbbgxT/oYW+fO
LDHMa/DPXSNpVW+XthcpzZ2HsJsTdf8aUzd8CiJGL9fIS+ccgv4+1Fo2kElPvOfRS75jkze9GVP2
jImS92VEpGxnKF1/nKrAfuBZzzPM7dS3oG3hBoTNNz+kUjiRkbzFSsdH+KHBuHMapjfk5tphjN5s
3/bWWd3lZ90XOI1zv0OxsWoohZD8TH5aEjT2yrMG5TIleYooPdIeppc+IY0a3BiQ4e7lQa1JN4R5
0iBOOrlwaKFvyZjsFXrU7brOCNZ137ez7SHzwoJsBL52pyWWi5l52ev6MRhEv0mGJOLtn6Jx7est
eShuffjpqOHIg05OobHZ1srW5AziZFvi9ip4bSGdh78yT+/lIsKlzNywiNheL2IVaGAAQYiXC6dV
VR3JgWW4CcYayUGcDni8a5SRYq08Zym+REOil9ieVOW5nGMtbHRec679M2yj+LCMlj1mG7/6Tgcs
RM6dZ8hpsgkj914ZAPLJ0HIReaoVzlHrWwOiisGFZUxexdONl8KO9lYfx7f9BGBB/D7odoGkAYry
YIkpo//RIZth0MKiqYAVy6accR1n2opxzNCt/SN+bXYonTkebmb/bvpgj7DGMgCQcoLT6dMmDJGs
vdK81NrZuEqY3QbI0VIolwSxmTY2d/hzxzW0kMqsU+ayhVS/K0UmfnRRZa2aphT3mpmap7py+7Xs
mLLpjDh9/sWxpuoYt2mCnlyZ/UA4U/ZjEN+ttNI4qIiOnElCtmdHOBwAv29NUPlra266ACJMROgp
aasAJ3ZWALJ8I+eoVX5v4JV9NF1X11ZyuBWxIwflNF9OBpY+v6rto2m3l2WQvAZeBPkONqe7kqN7
+NsHNsZk/8noxk9lf3B0jPfKTr9ryDGj5O+aD4mBgJAWLY2YrP3J6NKj7OrmQXbPl49CX4b7GU0Z
M9l/UVqEjSybssOcFZ3x0khJbTNOxnSyH7jYD/lyPXnRUgtYps2Qnfmny7FDDFItaB9qY7JAIhvT
qQwQnrKBgIxkLUNFR82hg2qH3+yEhW1cGfe9rxr38qzKzGll6+64j5Cls4GC0O2pxa4ZHfNuiTlK
3N6lLOBl5xIbGgoUkG6BDckfILsaS+iQiHF/kM1PPyUlOSKS+kbMP1jGs2mAN9rPvmwegJ05XhYj
+cA+fF9iwDtP//kVobveH68IXXVdD782x/I4Na15ufBpccbzXndIYhl7jD9mxFdqa+lONGZXfvWP
saiGG2S4/IupIEbaDlX2ZqrqvsLa6Gtt8iqpiunzCFI94muZYWKW15rH84ACetULNNjdBi7wzMqb
wrZby14pOi17pw6msJWrxqfBnoOiL1+tizsp7a6Jhog3kQsFPBnL+Rnroh9TCf0hng/CABAV49V9
kLEwql+iodZvhWv/lUDnvEHSWH9YDqqyx4E9PsuWHC7P5HW0pKWDEQju2BdWueWtNmu9G17Y1asp
Riu6UrT5nYjqezOqBJfTuR2kMGj+bQ8qjd6kfx4wj5dXnubLy0myKc9kTDY71p5b3w+wrPn9E1DK
4D376Yf9v65l6cMDJQR1f73e8tvNEz7/8tf/RxHmzaE1tNvrr7VMuQ6Rv1eaxUc9A+IXe7Z/Yptk
rITmZN9cvOjWsG2GWxCJzsvogSRnYY+6zCh22kxNkSpLn7SXFtUlnnAoBM9bvOsBWT9jPVpuxZ4f
IovsuF5CeKhT7P7osfoG/80ucNYd/P6L3RtvqFr4x1EvcX2DBFNjlKWra0eZXeAmMyUflbUrZP/6
onW/khMpD2Osih2KVQh39T+TTnGWsDsk+caubH+faYPRr6Yswck3FIp3Fw1Vsetn8odsxnNMni0j
7bL071qNemFn1+atfLM0ToW4fKjtl/eM5BtbnQ6MPNL1n/6oio+e+UUjx0SW0azrzkKyj3XX3mgd
/FaNOH21XWffjYX5w/Ycd43tYXDCSje4VDFZ4RIX0h8+LNMB9Zun1hJYImCVt5VxvqVBN9Q/LEyw
tmGVW8fUMJPnRMnwS5yC7VRTHmIbPBPTE6zy1KBrwGgglbYEXb5Ztz2aNzKGs7p5bg2frdMYqd6K
R2EDO5Og7K5iD4yJByx/ZS7/iKhL9mWt+Leu0cQ3SVWQm+jVmkpfXu+AmCYPPPDLDbiP5kvRZQb2
EHry3c6qFzBLmH2IdIPNn7gVIf6onaJoZzvXqZeLgqWcp+rnJZaxJV1FQ3+Mefrftl310VHPZ2aO
iTzkRu4+OU4G5TwqSW9BhOtI1YXBOY7vpENtgJK46lvhWY/huoGZVXayCYwRilJdRPuJ5/VZOteG
vKmPfhz0ytOSmNc8swXS01wkWFIkSr1J4ry5NZjyPMclcknG46a4/OdHveZ689bu00acNJhmqw6g
Ps1iM2DZf2z91KFI2aT3+k50FIp94H5HrW0CKkIgimyK1j8Qsto0fZz+tK34Z2K23ZfYDGFlVxmC
fEWqnVzQ8hvFHYevU5qfeSO+TxPLEfQE281IOecVX45oi7pqdpBN02EfFVLcIO9JrxGamxznv6dS
G7RHE0S9DIeNWd2Zg20iY8enWopsOjbj90Dr7C+aK/pLFxmIdavlK8ar/tEYkImI54xvqJS4LaVq
cpC9ZR+96spTh2Dck3RB1JT7Vgzho4y0VYlqseDORkAuLyijLJ2qqLJDGIDx9vQ0AUz6r4MoxWvF
F3vvJqgaBKUbL50G2m18d363ZbechusIwrVG4Gwrq7BWpuZN59xrzHXjhsWXYcyydTZZ7gs5BR3t
5HTChARcSInlznelHd5UgIR/FZn61GGm+s6D4zZU/egX6LWdrooYPQQHMBzrsngVA8gTavbSqmm9
wq9jeHWRoIOS2sHJL5RHBK2OMoylQgh4WXlRreau7/uh2Fv2hMqBn2nHOZZPPYlQHQGolZUUCbud
vVJq/hv65eRf0yl+gFjmHWIUnA+qS6rIrQwVXYsOaXANOfDs/xrqiixe2ZoJzn0eDzvhj/FOCF1e
XlqHTHTQw/bj0n8bipqR9Rx07ls01epdmHXjVgXg9kXJjV+FV9k/reEFx4v8vejI2MWpmj5BmepX
5RR9EaFB9svRvSNLweS5sFBljCYDuJmZps89XjRnEOP3qokJF3ah4aFRgvJSAqdb6yDv9o3oIEUo
w92curqVLUcLR2tVlv2dnbXGntrmtzRV1BfAqT8snLl/2lh9uXVovuV1wUa77qInM67cXadmzk1Y
4AZm2UCT8nkStlc/nHkS0MJVKYaPSUPQ25u0RU9YghQSZDGRgc9PSwtW3dELJ7xWZ+DD30foCcZW
kVJdRkPRWJz2pwV897u5YPPCtoSpAs5XRdgb/HmpK/25iLTywaQYpe07pc/gA1UO3w3VvveRjr3t
nexOhlKjrylBpM24BSPiraNOsclycJCDc4c7NM1SRDKHtHFWg1IHN3oHgxrC94Pc4A5ucaNaAcWT
OaQoEMRDHj7Xza8ZoOPWuJSEr5O00TO3ddAZGxlT23STCAMJ96Y7qaZv3evzQZ5Vemvz3WuMNXkq
7SA0GBLySRC1AZto4eAAXdbhk6uH1YMRoY45PyvkIbVTbeN5ZFjlhMCtygcf8ZrrCHmNrCisbZ/B
ZvO0ZxftuptK2FjeyGbbZve9aO4bbtFu7YXbrrKSZ9ln2smXDm2Zs2w5NdL5OIEdW1+rLl1c+ls1
qLRNPrQo46IzxIuCTPtxabf5N2tK3MtoKjG4HnO6jXvr29J3nSt7U4wCHq/zZQyA1niPvs9KhcQz
jqyJh4JfOYZn/NgmUbVvMXG7mSZjduGhNp1jVfo6VdaLvEFRUl+rvydlhlo9+inoezTB7is9y852
qaDO7ZuP8pC5cbGZlJzludXVZ61Lk5fQZUuGBcFTI6rwBex1NyYvWaioT4PWrtkgJi95MLYPE+Z3
coIKTuDe5j0BgQ+BYUS08LovkRScEDmSzZJc821dJu+yJeYRg1VkqJBUwW1sUTfDS3nXuqBMBarx
D2Qd4zWGis6bFR/ls0vkqK4btdU/5pOu7OVQu7PDZWhRlO6bNx26Fga96TtPzSxVCGs/hBrvdnvJ
0sqBHgHC17pFdF72XpsZ2kmfB89z0Zc6pezVb+ueDXtG3eSbYfjJmkcwnm9RWT+xZ77IuKKJYVu7
OXRssLrfMG5FLzXeqkWBJCdqU+tqDOsfolAOGHPrvypsAXGDsH40SaWsclE5j8Krx50lYv3WmYFi
ncD/LwrSQ+Rb6UFut0zX7zdUa7KD3IxBMBo2oh4/elNq0ZuckgCscj3ZjDm+jbBrjS8iz5KDIvrP
TW9u1qqrfyms9qP32pRzS3xlnoqSl+MQuqx6MiomdghDEGOKb1Ff7YNqGN/Bp/8c/dR59r3Q3kVF
QeGgrsG2dFQ4M8QS/oqHn3KkniIrORXUC3KUifZew+q/NsvqhqQdluJd1K7LuSljAXjc5ew/x0rK
4lPAlpVVho3/OghcFb3YYD/Np65lV+shF1jLNyKkgJpGJ3kmDxmwna0ztvpGHWYZCB1FCzUvvg4V
Jol4hfbbttSKrw5Yk1VcUQLOsjp6MQw0hudhAbpoN2nTu+t+TL6xc2mVp6EqtZ2FtjzbF0t8byOq
DQqYoLNeqgWKP3RIoW8VHCRadcpHBxSAaiXFvmXHdYbs8CxyOpOZPYQk4B8hkB5ZnLln2fLhGh38
oI/XsikPStO+sHR8GXnMr+ow+yUlkXlAmmfJLZSHwQ0BlXfR8RpvouRSOCAoVMVUtorq6M8oVRWr
VLVJO25GrfB/WpafraLedJ9VpRdbI9qZWWFfvN4zkUIKla/48Txq3eD88sR7hbXau2276armb/VF
EQ4OZy454MKwxFHHxg66YXdjZXl2ioLQZU2aTV/hxt0taPuhBF1WJK84VFVrLbJvjLBERKIo87ep
Lw7tCCqHN9ipNAdQLmYyXMYy9b/3mqaufOx0vxQ4IG9G1iOXTMBw0Fv9tUHP5yIPdV/hCZFW9foa
k2cThgpTBpz5GhdWp21z4Kqb6vd82WtGtzjMDPeYXMfeCvaEN/PIV6z29bWmlCgSeV76V6YOxi1a
oNOjH0ELV0wyboY9PcqQKlD+tvSg38mm7KgifdXh5XfR5mF13NgHyyRp0hhhj1wwz6GsA3JYxupF
ZX926/nALWMga3+Fz6GV939FIrI2iuE6t6GoystgoiY7QOH6Sx3sk/Bt9aZOm2pnxj4eNVJbdDmF
3xYf6hGprD9MWaQ9y1WxdOmWMqaLDKmRBskhUPLbDhnIbQ4U76SElbMeU7QYpqScS0W/26BPgQ05
YP4rIB6rzKNG0RV2/Iq2MvakqfeYe6P61GDvwLsvfkUtMzg5PRZGsukkGvXaJm22+Zgnr/iKU4SH
zos7FoN1w/iOYWZ/Lzsdixq5UFjdxOFDDsNrpWKE+iVvVAEPWCkuCYuz/Sh0/FtzLb1BjEM9pH2J
80VsW1tNHdvHbApV3Bkz8dqrIFXVsSnfFDM/xMIhIZ2mlIjKYZZazO71USt/2FkqViKMzC9RoxSb
oeidy2R5MAeGQb2bJlR4h8ANj3xy3SkuWMRDhbcf4tB21sLwjlVXNcijh81dkKkUS+az68HxnWqH
ZmO1arwedzkM3lqqO3G+6dlvqfue9e7SLju1AMI4D5LBKi3yTT0H2TG0d02dPgdqyd/GV51HNfTs
xx5xsygb2MhQ7n+cHKO/Tazkl2zJQ9vUFiwtgI9yfJxH7dk30mW8ohTO44CxKjQ7Ee0hbaNF4Zbi
pomrcaNWanGTq2b/1WoOycwJayy9OHqizbe9ZI4V0Q8kKPMHJ86KdSuscefjx7Ri71B80wTrvc6G
GShgXX6NcK6awxNC+PjFolO2NNX2V9D7/aWfFIOnUv1Ojqv8ZncZ1c0m7o9B2xTfemsLKFv9mhs1
8tWwkDYyXPtttjJ7R6Nur44PRTJ8TToV93DhDncuAtnbKey1Q8ZW/Kvv44VDEf4LXy8MOxNywHY1
WV8Hx802uoMELwIL9tcR0QY3KL5WvVrcuhDZECgj3PgwlzoTxkqUQC8SuZJufUw2XgQv+5cSfbEH
e6pwISdEaj2+09lbrWTTnfz4kIdFsEyImgjld179B9krx9lUh/bkrFow2tPXKAzFbSx07q/5kFT5
Kg+64kLZy3mwO0wjQ/TVrwPKGlSSU8IevMZ8cpi70e2zTZpQxVprcI8Q8gSFKK8iB8Ju/1Wg/Hgj
WzIemvUm1/Fra00z3RihPeQbPygGeG82UvdwmbXtmKbDyrR1kWM95fd3Wk7WYYeK8kGzJoE7FbFJ
80dlOZVz/BiilOyRV5NnA6DTOGMHE7miuwQZ9ORRCYfvhpWRhK7y8BwMmn/JNRPn4LnDibjJHE2B
1NGE/QNZpV8Gklzf3azs1rqvJKfaLZWHOtL/Wi40S+iq2RMunWnoTuc+h9jgxHgdZJOgNgTiTl/J
07hsX2aA8PFTLFAy60Z3A9RimItejbA3eECHG8vRzY2cFhi9u/NquI1SAlXD2E1rsvBe6qf+DqmW
E9xbTdk8yLhK9lSOkqHJajTK6xCdEL8pWI432kpvJvgQblo+1aqV3ho6gs2uo8UAm6ziRVMs1B/l
YIdkMiz+dv1/KDuv5kaVbu9/IqrI4RZlyZLT2GPPDTV7AjTQ5Pzpz4/2PNt7P++pU/XeUOoAkmVE
91rrH7ykzyqkZk2kKuXwoEZl5cVoJNbZLrG68lkmaf5k208fU8HL/yXm8SvahNXHO0ur6W+2wIZi
fWN1haas/nyYjwsaQn58GNVUhzJt/vGBmjxujxAyMPJe31Jd6d8fqvf6u7iLr0sSZA9I0ecPqW6z
eSCdBfYbGtPf/X1rUIiWUbX/HPAppt9ESfFvnab681xP4cv7K56ER2Jtmlg1wEEmiKEJOkdeyXo/
lbCVAE40bDvJB4mjGoVpFt1jPQtdvbuUxdicqeNiWYUX6c5BW8w+ybqZdkmakAEGy7qNykTslRaa
OkxUz7Y1dhj/6MsDA/8A/EL3ZeICKcREo7GnZt9ZTfvqduZz7cXipy0McL6iILuCm4dku3MO/FQ8
AJZmX73OGPmDqlL/YbRkpB2z6+8DkyQH5VyxF66pvZap9dCkI8L0jv/VISv5MmD9s3dl0+xNYT3U
SCVDgq3wz8aP560QzgMqtNGvxmr2WtFN30cX/pzJluLRyOvoMOdyPqmT0gjT7dxclreck5Rb8dBV
e9hb8z9OkpaIDuN6UoGm1v0odKjj60l/v5M3oxqw7WY7f0cCytiZWoYWn8lvvYY+g5tFJn+MMfKe
/+eMmRlIkv3v14Afnv9AwvfjGvDPt4sb59eofp9yTT6ogwnL+6GGKLwtoSnvpJH5PmtGn9wzLV16
9vtqnkxksPEQmMpSKrf95G/tsstftVyKsNAM41ean2VhW78dw//aOWX01Vl09F5skMoGIL2jodXD
SZ3t/X12sJ6t67n599mBD51uJu3B4w/f5d71QsWbLSoBdnux8gcjdpabGlBp7GrSuWdxNVFQOq1P
nV3iUYLtFAXOfGoFipqZuU+cNjvqRpe9+/6LClmaiQ1MWaw0kdnL3t1/dv9rtopj1Ox0NNxwbOv3
Pu4c+8TztLjr1oNdrkKlgceetC1XmndAwBTz+GB/l+VPRtpaB6ofzqFeI9TFKH94Ok/wwR7MF0Ql
/9EyaWXwAcGQEemuM1UrafrpR6E9B4Qi4EaM6iVAdWghhvgax5mJmdtcfjT7Mc92FAumoxpFR4p6
+QjyCM3mZ7MvDoMZuF+FZcxnxNioeecpecvJNTbj+nkVgV9x99VB70R37AwLGT9jFX+vLJcK3dr+
ZPqbVdGi0cPu1Yn7lPRh7pDgClKI7iVK+479rLrceS7DppTVBbCB86zLAcOBf58A+3E7Kqd6J2mQ
zGuzbV0i+24n+nIXR8kAkxu5UnVfd/J5tHLnO+DZZdthj4uWUDvcuAFYMRL5jsPXCt+GkEfaAtqg
FUx7lbI00Vl4xIUpTOeKFfNz1NdNsXMhfx0Myj9EUv106Dureqv78QuwtuZxkrr26HvRw2RX1RuY
Y4pgmubs1CyT8CgcYN3dWjuDJ4iWxGWcra0adAtHO+meD9ppvWKWaxQAKPRc1Kj3GHCxc22s08kS
nitqpB+Hms1TEX62jdL9M9LAHA/hecodwb93/jyvaBOfjNB0MwsER1FWdk8ohDdPAxHQYyCfInR/
nlRPDpvoWHhlulFNNbAkMcIAhTCPqk8dinIPGR9jmgz+ufT7eTPKuow3CyqnJwxRqhBUuXhUh9FH
rGUs6vvUj6uYLFE73psmmy/VRI263AP9Kze63TpbSzholZjCnsK0CrqrOtRl0V+XtQgJVuun6oqq
pbv+Y54XpeJS1gCt17lqSk4u55RCjk5Lwz8TKS6oRGeRf1YH/+9X/z2ipifunG9QGUU4a52o+tSr
j9mz6K1DjLqvFZfiAiVOXNSr/635/9UXpAPSFJ6Tbj+vB0McqinEAk3O41UdSEmM13KFmFdgKnnO
+rvPweDvaapv1rEZzQGzqPnqTNg1yE+rl/pYp3cSYUA1V506OvHf+Hpq6tZushoDoLCt38XWEm2B
qmCcLaB9ua3Q+9ATAyJ+mmnwWk0gPxh/TLBrStN/BK2KqLsS2MgnoWvZo90+xaiIZ0j56fIU6a4e
mjaq5inrfoUJ4EHMrbXzey95Q6yaWnUToIxNIvUrJrYtP8y3JjbSu9Jck5VJJd6GEmygDkDjpJpR
P93lGhoTPZDQxzEznh3ZydfWBvk3AREtqMu4DUAr1XSwwHXDqNfeUOM0TqrPG/3xHq4Yk63qpFHm
uKiW6odwJm8WPqDK9lKIOrksE2LZqtk3vr+tdN85slG1KEHqXwIgyQ8lHgelp2+NOfdv/VAipYnx
UYTARPvU4FhCeghqzVYg/mquCrn/IEVJ19Ivj1kzfO0HzYFFOsZPix5BBeiAxfvxUyHy+Al7zwQJ
cPlTjY/rpLrP8v3gw6pWM9RAkt4C47FKvRcyltWDb47xazk9K86KidXurdXLnOwuBc1Z78rjjC3O
TjWDNREBDsL5ILisl/BcHW4BxJ8d3ovl1u5t403Lpo/dE3oPwCrn4fvUWvXGEUv5GE2xRpm9m07C
tMR99vdJeFl/nFSCzVAnWaR1CnZe6wKgVgyJuqEZJPJRtawcDE4HSY16KGuK40Ov1e0cZOF6guor
GvGPE2awxR3uh9m1t+VLF6c/5Co/2GTRsHFBRl5ju3ceSWX9rGpz/ob0NTaiGuobQ2vrj31i/VLz
zc5oNrFFeWvBafOx9jE/VwOJjolnNbXT1RBVtZqoJfBjIvuaFH6wN5S92HoophiR4p464+os9tmv
mq1TjgMiGUW3xYsMw+1/zxEgdNGGGmF1u9JHyZfrSRwqT3+oYpNv/DUv3as+2fKtH901b8ROuTZQ
NPeHUT9Joclb7CUEeUYavcge6qS/+O2vTmeDbNu//32219jJx9mJa//z7KGLm5CoY96qJAw2Q+VN
4F5xg1VnbjTMIrdDP0AsV+mYukvcHUCeHx06hJu5jrx75HOgaUvo3myYKKlbCeu02VZfgsm5zZjr
geoiHbs0d3kSGO/NeuLSLRQCPe/PiUk/Dw9BStg6+UF5KfGR3jSKzZ7MCZ8EqZ2RFPTpY++n2BRr
X7/2fewP+YY/mmoQv+HgFNvpuHOLHXBk78F1G2AVKd6fn63e3wIr9x+ySbaPaLq1j/TMVv+1HUV1
DxQ3vSe2kKEVN/MbqTkUTdyRQG9t9hGmg2Ten9W0qKRqWNo2QsS4iWxiBDEVRM2RfLeJNY93qgxi
/bupRvFHGu+mrIh3ptWzAkj7ddar7IV6LztL0OLHrEiTL1Vh/VAW4nJaXq3a/DPB1FzIe8LaaU7c
PtbUsh7m7tltUGT/7BmS5w85DzVOSw21Rh8drHHWQl94THdJDIkhKY75+k04+vCnrxJVcVTN6O95
qs8UOtmr+oYQt/8k+vw8VhS/VQuTHO3YTIIlsENufeOM/vsSSXmnRk2vrZDJMknnusMMZ4ad86DP
xkk11UZaNROP0c+mGi3c/QfmxbLMBycxwfHzNhevAdm8YvlVl3qVBI12kXF3JFPbrfIsNY/qNDlW
LDJH4UbTl8Aov/VJgqRi7r8XXbB8URP0MREoyMACIcz7mJAb0Xvtj38mqCsko5mFqwvh3f87a9Lq
5EjU+ecyHu9joc764+/LfE5QH6SVzTfTktUzkZW7b1rNacjVLtEFbwYiM9MBr+Gy/bqozmwy91Xh
1Kf/6leDqu/jNNWOfPOwFCikHnppGI+GBFwO0VoLran13qsAapc0cZYNBozA2Fq+jaTk/2+AkKkH
/n9RdWwvCAwPho7lQBLRXdP/NxoU3FbhukblnFjrlmOCOcOyCQxZnFuij/njZc6/gZrJ2kvidDhV
sGoMs4/3NuYOO2Oqgy9tEq21kQWEgO7aJPfoS7qivGunqgipSAVfJO6IZAydc+9hibGRIdgu/4ua
KRZx8QyMTc11Ytv5BUob0DbVIOJ6DpUp3z6qJrUTbUdSStupyWLC2sWP/XcPTd8NtAb3i+POhC4d
WXbVtBzKXnCe9vXQUGJcZxh82K5McmywaYkie8UjqrypFvboyUaYdnru+xlOIqnysx0H02kisbVN
kNM99iMopSAt6y1fEVoaHZpEsmHdLpc0+Bg148CF9ddXJzV5qayN4WO6VqJXduq7pXsZEF3fuqKS
FJxpBjrW2HyuHBKv7F7AZ8T7ZOwRpl5HzbyP9qUca+IempqlRYcpzqZtaugCRh6amWT90qu3Htgr
p9fF1YPzHPRb1UIm7U+/mvbZR3AIzC8jnPC98ldf6uVVHVxRVh+vPvsMw3yYhOcdP7tIOOFhth5U
H1KRcHp4BpHA+NeAGtXmSKBsIZozaQzn9NEXIT4axMBbFyd7FnC8r0UeR4C+YRLvrRRovOr8x8hn
e4QoH3huDJuN8z4PH1ew5Cr+bPcPxmT+GV1KHzmjGNcRc5H604yOUm2XT6qR8bA7zIk9b1RTXyfk
bv3DwPzjorpU3a10skdntUFRXQVKFVtIkhTd176uS5KHcqi2FTcY2c57F7rEXZyM4xPpKEDxEj6J
aqpDZpugixpPnFAPHZ9cl4BOShyV1xPUAVktZJdYy9F/og/yz/gkRPXLmRYcxNcuE1voW41romqp
60wIP+w8Ly13qg9xGVLElRPsZblcPQSOrlJU/VPSOM0d4hEvqlX5OjAv7LHhxyLMpfrUAbGo04AM
wE21Osi5lyBr/lLzVRd2JuD2G+/VykaKRrrffhvsn9rYW2+TFi94/gG4lbCrudtNeM61r7/k3mRt
J8NMtr0vvzlNqZ3xki0OXplNm0L2FQJ0Sb8xFuNBjOwUNGshW9Y1+vtgiKvhy+BZ4HmFu8/yHQx4
e2hgwPEm47JDyWQ4TlObINxQYP84dWdyCDjfTOlRL2L3GjtRepjYVOOxNHi3JrBeygYtBr8jxAj4
EIHR5qcW76pdMMIYHBt5qF27vdOKK64lcg23ggHTA4NPNLpHI0/3mVVlx7R2UmDkOWoc8RxW8wIN
pUjcRz3C9drStelcJIKKpG+81t7UfUeimedLZeu3SqsdQDUx+yC/ig+21xi7bsrte1C5m2o24yd1
QCRBPy2AHLj4f/pAWma7pnIaIJj/6RsDnOUTLY9OOLknH+fGrUWKIc8f1DQdKNsd1e37z5P0Wht5
9kQ9Osj/OSmDfLkxDC89qL4Z1bG7KAkugw1GI7TauT5TEsX8RrXLFXmh2urgakBl4xnXbRTl8vDj
aGIWdzaQgDhn2mDoO9U2B7s6q1dQzpm6rOOtOkv1/jlVr6YwktR/1EqkFqk4jdCWXw+q77P52fdf
81K1lqnhj5ef45+X4Mfq/VnwPl5KOSBMB6EG99Tz1HZ/DiLGgiNbD6nnJHmo2mpYdapXn32fA5lo
EC/6HP7vS3ye/WcmeueHGmbfJqpFOMaO/6ghH/os8uGESsRP4IPLvT7gD2MPsbltAfkAT5fR85LL
KtTI4vxy7F9VPAF6GLGZ5SmePPIctI9V0FYwwRL7cRglbpiiy34W/jG1jPRXLacBratIPmtd1R5K
I7dPlpabEDTR6vMB+n5PZ2+76NinOQEQ9RhBg62DNuTFWqr8BXehk4O7xHuSD2Lvxw2ovxELNU6g
Xhyn8YvR88vs2/SvjjrgiznInWdLi3Jn3r1nS7abelt7GdulPgrNCbvJGy8uPiwXRPjzS2PvTNnN
pyAv1pIrGQ8SlcXWcpvg6JjFSSypdepjhB7AkNWXyrXeVtCDerCna97RJxDcRi+snvNBuh3KaZoh
3tOGgh1f6FMqqmOC8tiNtCkmKHaOI9MyH4pqTA++XLaz1rW7Wq6F8apD3Ahw2cGKY50CGIhp7pvs
NGsI8njQYhE18HO80NMnrTH6oz2zw4lSEv1gsN2/ENs/piXF+GRKxrs+A4rJurKRGpZgxuz9WuL0
0Q40mxpCurHH7CVHsOI7IdYujf02JC2d38oqHm8RspIbtPO076WvXSLRF68u2sLHAh2/w+IRwg8A
2YKGurov+h8VmIRw8pvhEaqmf8rndNqnkaG9gji4gf+v7yBlF1sZFfYGx5LmAgA+f9PnHU9BY7NI
bhh044Ktk0Dwrc3y0NZTccl9itleXd4TK2LF3MX5pjUte2tQSrofDDvYTmiQBm61HVvXOvTCDm6u
qb+B+0ODokNSscas5JRSLtsksfnTc6fsjMAYFDT72ecx5mVlcR5S8NRapa+Yurg6lZblowUqalJM
lX50NXm2x9rYtG4VBiLvtoFZ1NsSyeSb54r87LKhg/YRal0dBroLbmzyo699jehnJwPvOT0J9pXI
hJHnbwI2J44k3SuAfuq+dZjT+cXq6+K5ODmjeBw6F4NtZG3wFgCfk5B32rtZw1Z+0fxdI9mFzeY9
BsXaObJaqjtyAtq3Ev8k4klpkJL+1Ju7Pp0eTTeFSf2o4YoVznIWPO6z/g4CSxylp+hXn87GvsVN
9KwOddDk2xn7vLn00xBxnO5cV2i81zJAvqvIjo5m7xs7N92dm9X9phrcd50JnokV0Jg8sxPq9rU5
lWd1MANRfbxSTa1yy3OwHlQzxuGWx/jfs/9rOCdDR81/DC1iynOz+gQS2s3FR7styr8S5y+vdrgP
Em+DP515LmVunhc7cQjR2d/m0Ay7KgoBLH/DTQqrd54igIKxEIZMFCwb9RLU84trJtU+qSbrPKau
dfZmaJqQRibwb6coE0FYJgMZkhEDsFRqB+FQYg8DnyuUTbVJ055VvwFDXPsIUePAMXvI5gTIQm94
xgM04vFupZSpJ/nojjr3tx7q5pydmsYtjM2Uy1dPeliarZ8AVpob6NVp7l7qqpjOQTxOZ209BPo2
rxN0F8uhOEfrQa016hUqOAkkHlKYoRtrxnYcUT/T07E/kwTCBG59NTjDj6opv+DA4Ya1nvEN1OsS
S1bOOcysCBjHNdzmY7RfRHZDulw7N6v5ozpEAlkRLbdJ+2eo+7XzyRH8Yer/Z9j1qwOad9eRZjmP
81Kc2QD1Wj6cW7OwT7YDwMM1JDGaRzVvsPpiZ+s9aijIip7LQH6zytbZFXo6U8woO1xU6uI1NoLm
zK8Unh1frD1pFzfFyLOfoQsF3kH9YQnKZJuikuA/hLmcRd0tZ6dDMYr0OdphfnUmX1Gf2cv7By8V
bEgK/ZytPnKyqfqPr+nPhfia1Ku8qIePVxl6z6fOIu6LkPEAjm/KTVz6YEj1Ztm3rvNolRLNvDhA
RF9L2rM6+HrdnvsMahaWHWArIWmEVVmGENPbsxTRN9yeHpsaPGAV190mNY0tKLSL3/ShHvkXw5nO
sZBPaQ0KzQIHchri5lwXpOUNz3lvXC26ptOwbLq0eCxTOeFqYvyFajxi5+14kZRrUYOPkcV0Cx+2
B+KyLpCETO+e6qyNt67Ljqip8nYvkJXewNOl8lrbiGmBmwS8+Dqbkdwj8ZJuEQdodrGDJ4UmxpjI
D5awVvGDs/N9EfnfM40EuON2z3NZTdupin1OCaJNY5pJ6C5dvk+I7CFwjc+JR3V1mgdQ6GsCbC2u
Zo6LYbqHuBS4OnxQvZW3n3rhvOpDdI65M7BO2COXA9qKsGrLjwouoN84R7DI+r4NOjYHjt/skiBh
kZCPgD7xyNRH2NHx5BwhIN0H8VZrqhh2C78JIyqmA3pDFm89majG8fekyUK+czLCmCc+xsEmf2XP
XoYsk4we8ixGnjUPtEMs8ocpdbqj73Z3bqS5lyypTilr1llE4tDLtOOrHDxkDrBQzbESC7Hjkrtm
KZcdNBG8zrT4lglZbbKm0Xc8W90dttTAvLz8FV9IfeemkItSrcbVaELRQCT5bgxMDOuRXNxlfvwq
bdhzI4Wf2OumG4vdPb+h5lIkWE97w926rIaQ7t91lPC2gpLOpvAtsCPsure+7lGtNIxvgw9Vvuua
5Axwe+M07owtcotGzSCyndd3/TaI61uTiFORWCAEAvseg1jIQmVgw7LJzY3fAiXv8/bA7xN94rZ8
NMsKhkLT7vhnLUfXl84hd4fdNJotLBi7CSkicVNL9+Ikgv+rlqZPi8UtZ1qnheThnmDitu7+71qB
dlo+T+XJsAZCg0GnVsluPFtmoPs9Cz2Vjc1YIW3ooJZ1yXXxO517CVZ/VU4aUKgmL4upoI2zmo58
EFBdPE8zFr9gvI+z2QsdbUEpAvT7Xd4/tAvWXnrF39/N2U+nqoud4WvWVXNw/SUD8zuwU7Sz8uaF
YOqytCba3Q6k5dHX79MUsYQqWA6mFlztPCk3mdEFZ8cA8l4Z6Mhkqb/PUDW/dcF1io0YHelEPHvF
FBH+5M7R1wZvSw7JgfLTPaS2j6Yf8ZnpBsHZEKidJ2siO4iiK5RqjDhIkd3qutHuFwe/LKC9ZlnP
Zy3vlwPk6m9laZihz7b4YRxfyjzHy2HEbZoNn7FjHzVumsa5c/PEOSJoj8qr0fyYZrYriHFEF1aj
W5o79XGe7pHNc0IHqvahcbz04uY65fHk6gVDuy2oDDdD5d8nE64TVtOlh24EkWSRgw/TKPOu9aLz
1F96F4a1bWDzxY5qHKS/jQNpbrreqkIDANx+qoIQjTTvCcaRAUq+3A6B9NaF24HE79WbesB/Ka4x
siS1hcQtmD2IV8iN9s76odJbMhQPFFzQGYyjFkkSFF+zgPtEupQmtUzElPo8d9cvZ7TS+PMhFi+1
n2y0BX4+QpFFaPqk5Qx72C5V8DpnJks0AnCHeKn22GN+M6F7baOFcq0wQIWWlcjvywmsIXjoTaxP
He9XAPMvnGozJsARkP7MNiOpm808etN5lMaDGffNXrI838uggFXhwBhiEUge4rh8wdTyDrm7W096
+YZy7Iy5GIW+atxH/hA82s5wyGfWn1rW1s7VdaREayHvZ222wmDq17+HrWhRu/O+0ctngP/tzrfq
fltq/feskN3e9SscnySICyvG2y9LkIiz7AlUIJET/wiC/WjRR7BKJZp3lRihicM1zPyXpbS1L0Gq
PYCTvpioyl9JfQx7U08JgNx2vBlJt/ezyrgka6vvxHhzpTXedC12zi4uLPCdmSES0M48ITY5jM9F
ahCUAvMmksW8Sdhr2xa5oY1q8tA+T3PaYjrSTuDWl/ottsFXd1XdvlXVOIa91fdvE0z+MHCt4Y2c
7gBwMp7eYtbsEB4jbEgiklAgBPNmFHMP3IHiZrBkPYDWwXprexeyNjf0m40pHZIhjfcGXKoNERD0
39h+EP3AbN5OnYEAuk1upgLt/0a8wx3VdMbXtF0AvVp28nW1EQitSA6vVZKg+Y+ewEsjNICdmJ82
ff3iwizedHrnfEn6wkJqI66+CMlTeXapm3lBVByntkUBCC2UJyhwRIC2HYPAuMIMFijWgdB2DGBl
S+OZ94E71vvYhA0KGxFDHtHM1yAV9iHNu/mu9JrxaGMPfSHLXp86rzXOPbB8lD2xFvYBD8Cv8qOj
Nuf447lpfpzH2jp3gCl3UrqbOnW8EzxCb4vPAh8J9jE6JW2+64ROGCv6x3zWD2XcygcQ2s2xQxJu
5X84aC8VX5oMU8d0qb6W0J23gIT0TWnjO1bYF1fYdziLGURBxo+htV5B7f4uXI3EC5t/3axPGfsH
QMByO9WwKSYC8T7hB74k45/DkGnngs8SWrMfbKmc3jlBMh0ab35FsXDcOpG7Pvcmey9GhF6qXNYX
opMwLaBXGJ4xHQsExjYTOoChb5nTZsb2d+OtoUTqWOPJHuWTHbz7nm6+FNr8KxmIzG3u10Q79lqc
3jd5QTAReG8R9MSwcpz+xY9hfsGKBzzU1Ps0JqWrNSawc80iGG+72yBGfx8HhRl67oxtKvnbwbyD
Wo8G0SrGkPrZmwF+fFsH8uQE5NatgQeqkEmyl0iHIskpnmbK7aGRJ6+V10I8CK1xAW/TnyuhGcdE
E48sXNvRTqeNMaMSZOrNb6SXDbcpwYZ0v0nIjqzmHSg3XYjQiW3nLBdj2C1FX+DB3lwS08sOZWS8
0fsAa7xFOqt7djTtLvfyvVOBn9TYBH5UbcY1aszLFxIAhJRIQpIQ9EmBFvtmyMXBtN/NUlp7no9f
6qEoNqZMx2vPDU/Z0Yq3CJUfvL7JLtICqDpWIyxJd3yZ8to9xFHUYV0zfNPbkpSCLXeLm/Dsm6Lh
KkgNuFGL4h6s1x1V+nfpdPCBrP4ljmYBwiPMF3h+fYNKgyZYmbSq2pWd4e1yj4W/7tFgSPCFgbCz
g9CRfGn9fZ1jHlnqQ4C9DcJOgX1bqp66LgovaRIsDyU7aTcdfmgmEmSGn6FMGSGl43rP0vxr8kia
UQtnxzn1749ekvs/AzhpKSYGIFkhThTxOWqNDKLThKf3uASPaDq6586cfzVzYR2ycf1ChN/czx5q
f5tWkPRE1/c+DoS5H4ulPbd4FQKaQ+52XHMFsm5HUkWkKGSz6TJ3au51U+cGFwFxRzUTchQVruAA
qvsTG+HhMKthNdJAesK3tU2Zrzo+LvCPMXUVU+pnW8j54Hq/szpqTkOvUTdp/I0ODeVs4WyPOw/U
NKPS3SMGOZsKdvqmQtrVSFL3YM27jCLWE5o3txwN0Y3oemBcBdq0E+XHF6ireOQMcJaKbDd2UMO1
rOBhCVqI/M1BK1zvR5xS+8eilIWgXLbuUpLDj3DaEMg86yShwqy1iPOr8VIl3bYf+gfKa1WIqSUc
VAOAqWv1j/0iLeAhlQ2RrNsl8SmJ0cmxclxj58yukaFY/SFlJnczmCBk1JKnMme9QtNMwxt4DtwO
CSLHQo+vibZRlHzpJeqzpnfuhsF46fMvOqgclBfi5taX4y+bmu9hWOr0WOsJ5TOD9W0B2oS/2Q6q
prUpJ2AOmjbfogCJn6ppX0TUUJmLfkdjUXzRo+E78V2PAHm7n+NoVbTmt1hV2c3FyuWESW68CVx3
h6TPO3E42teyX3a9FxHstv433ELz46LhbWOlA6UjK1pCWXtxiPUO91XzmtluTPzU/mpG7Ke8dPni
VNk+K97qMrG/R3V3dZsaOwt0b+X8NZayDNEcx9pyLp9wzOr3nvCerCn/Wha4wIv2PZuMl6jvfhU5
+9Q+/q6L+bcvmoIdRdBTOYhj6nJCv/gGykeOOLV1f9DdfvleC3TZIgx+zXzAAbUOy45UilYY9d6o
rW6XOgU8fPGzw2WNwlXZXccBdUqp5ylgwRotz2DcGaJtt5p5po4gM5yapRP9bldsluNBJED2WX8Y
ejJv3LnCwww5B4OK6i8cZHYfA5CNYPE8Yuvom96N1rZyZj/s5fIt54vBbp54pH8oayvYT7JKHqLJ
dkDM3crA3QoC5zevnU6OO0ahDXHugP7xi+ZLcb/SSA9ppLFEdcGRdHRwYOH9riFqU+pWfCqiqHyK
m+wHeo9T6Bt43ZuWdvnL4wHB9sErzzGlvhBpfuyUgyHf+BMP+CO77uyUZfZt9Nl5laTUNiWWlaQU
CsCxusVPApOI2qqKrUAHjcc/AZUAf7NfSLlsddNGwq20p5t6ZXWkWz0YafpYwiuJmgEKTyMe8S8/
xW3lHV3X1TZlWmk3q+RP9fCbcbCl4RbOrVstZudKWaoI2SBpr8EMYM7Js2XdL2mv1qJDV4/d/Gg6
bfKgpWUK0TRxkSkOcuMeWHRLXiUgrR2nS7Nz5453wqq8ewZJgJZ33t91cUSNJ1s6pC1KkEh/bLBk
BrR9SK76wFPYXvL8zk9dKDxQWTelt0RXOPvbzk3QvK3H9JcOUYzdekLuz0B6FKczYUMorHE/SGYK
UuQvNDwnUidUYJ0mls1lzmAzKUZzGfj1pcfZKlTIHj0lUf05WY2qJhvKjZNi/5aTyF0LwwPWQ3Ej
t0JPxr2couDeNco/hzFC7wDUyme3aRmYPi4gx7plUY7uf6Y2Gsb36QxtBcV0dLl7k1IhmUIekPDR
4TvMby1y/JTW/Pu5gZfYzMhCrN1qluuzhcAf7WOWT5h1v7SO/2Q6w1V1IyR18wIqfxkcOawgm0el
NdOP6LvmWXZh90nc6TU6XlqgZNWgUq5RXesM0kU4CKnmeg0rM09Q9hOWasd7UAdT/qoxJbtHcZw1
ROd/AmJAnD8nSA+NxYWwa8eWC5CKnfvTIZmMGCGH9RQKq/iMITKhTimqpdq6aUYhyU3f2FXNz1U3
N2edtMuHtKsRXRtUzb95ydzua3SGT4YTz3jEDlfuveV7MusjaSHdvhZG29173eiFagASyZtftdd+
AtAxB7hK5G1GfRKA80EL0q/DECSHJdUpEk0gJqMiKV4t0bwp879UgOJb7OG9NNlqwSDu7/LoKw++
/+HsvLbcRrI1/URYC97c0nsyjZQp3WBJVRK893j6+SKYLarUfc70zEWhEDsimCRFABF7/wY+DqoC
S9vuYGTGep9QDmg3aWo6F9kbFF19ttLmnOh+l0Am8pOt5qk4Wwl9BhPJ/wsontdetVcK8MznSiCn
CiSsZUvyCkRrqhP9WTIQfo38wFjZK9NNplXcGlfUpVHjEq4WdxuL2Wpxh8uQ6Jp0Ld99BEX/H9YX
8WhHe+EnKB3IQevax7tDOX5mzZYU+ovsgH9YkGOELXW8G5YXcwQd/G7QXQ2uc7rrZGtOvgyb2jh+
yAb/q4leNR47trNp6p3juN7Nx6FgY+iztvREUx6gqSWHqch+PEJBhEwvvPElShymglILY3H2XTt1
mQHW/NfMsVHDhZt31p5Kun9TyfzfZpdMHf7S5UaOkx0o+7nshUnDfIsNSCBlmI1PSRbp52Hu21VG
BnWlh3V81TQtvsqzMTKQwnenavFHx2TP+Smx0o2MD3PSm/chDXvwKgdOJF+krfvOXPj9jOimGkSk
13j5x0Gx1XZVwh9ZdN34QyrQ5+NsrUu3b5BfFHL1kz4uKhg4Z9lbhf7SdpT+tZgb9cnt4kskRiXk
+w9BXwOMAbHLLs6b1gX8/E01IG8vzc3anNRpZCms+YTXGUYRONabVnSWTb6fk96p3ZNsTTwe7eGz
lvbaUwVsRAabti7OcYOWgPRXY0M07I0mDFbdGKufwynvSfJRYTNd+y/dw54ka/qKf1DwKwhNZa9J
OGXgZ1AD10vMsobQeC8K8LpyrOrOZJO6yN3IsZaRfUzthSmKnMrW8mNq31v3qfFYZK9Oa9mUkB1n
cx9L1gQifE0RUhSNK6fTXrEmSK6eO14L0fLKSHudszWK89G9keXqJ25R6UV2cWiWCOjVezlZ74BU
TUOrrmVvlIfJAU6jsgg7mHgBKcKrYzSXoRrS9yzTQuC/rcsFEbQn4Iz1eprH/q3kl+Yi6fH3P4fa
rv4xtFfd6o+hw9Rd0GCtkl0UlsDnuqC6gaOzgQsVf6vCs8Wap2DNHnjaDx1EsO4nYnLBl7JH/ipn
TbOSg+RkHxPpGxxX+2aZ6W+T4ZlOezmsZh9q4ZXymC1fU4cBvpCzrZqMXV8lytIfAak1qJrutMj3
bm6odMvBp75czfrWJtP9Y9SNizcX0ZcadQfBrWmuKmZ7C7zjqaMI1xK1H0iOzIO+lM0pU6JnCxtQ
2eI+Yr30yTBigDXD4w4USrixk86fk/QK5axBKtGodmagprBWdRSeZRCaCawuLDMWBm4Z94FTbWLd
NrQ8wyE5LoIuj0714GWvypCq6zZulbVs5o0GXzkABaPHY/aKGI374kJ/EA05wCzJ0lHvO0150xws
FSceWDfzexuw8G5qUz/IB7QNxblp2zeeJBVAvFa/qezuc21WLgD2jU9xH3/maaXA3KUl+jCtVS4R
vpb7CsPwVZBYC/7zf1Tz/EUfNZ+lveGT3e9NnmCpepiaOdziTWc+WxNmHanSNX8Z3GS0vLmVjbRs
jceb6awC7rrJItdX4UBpkkIz6drsfqKgCog5D6WQfxujYl22KVsPRydnUHd9Q+q9ESw3zCHVnVqV
2Wry8vJ4/1OmLXQR8bMxSBJJj6LZDL7DmgvOMpSjirsmXQLGT1zIui0lpu0ZFjYTBIHpGbUezEhD
IRrefo00QYvPmvzkJW1wQ00W56QibL6PnYuQSph+LqzO3VJgt7Z265Wf8yw/k9NsvjcOMIDcVNxr
k9bVqWWDvKpMrzvmPVQASZTBQqvfNVr63HcZGXKn/DlY+a7Q6+qnSr7snydijIyMnAwOdHElQAbP
waF2lSEgvkfycEJ3ZFpVJRJ4rUpNIQEitpA/g6mP7VU8hN1eNv85DPrZx7Cxedcj721orSFcq2OC
QZUyowo2DuRKFHbAQjVBovjlmdMGzsrUVCRnkHRYUT2o9wjHe5ib5vrTH2e8vY+YkQ/l0fXC9BYo
wWZm3/XcZLr+SbQaQy2eoZbo0Mt1vFU7ADYh6xwFs2bTeWXRYyFPDsKmEOyLsJ5OWQjuxuD3em5d
X9lJMx1Nx+c6QgByw6MOjEoH2fZMSmgjTXciFUXdRFGN5JyrIVY5CDxOixZ+2baZuO+g/ADzKS/b
CJAFmD7gGq26U4aRrU7oUmJHlTk7IRwVLyhL2+U0oSHpTsDfOJMH9jXjxi5RGzF/xR69YwOnUWVL
tpWxElfk+wsYY2+fjeiEhbWOMsmAKkQURM/ZXE7H1t6ZVUu2uB4oVoN37hdcnrhi67qPI0FuHYDX
wPIgJA99g4wm8JL4UpvzdHiMlWfqPI+rSTztZRMok7frnAKrgcL1n3Kj2WgDG8BOtCIq3hcsFykE
0pIHCCvl3rBJhD1iYKtyZA05yFmywyVls1DzrEKThLlIP6RXp8/X7lCQ4+qNK29XfZ6R2dq36PmS
vSrUbNl0HXuuelBQOK2059RE5gdBnl0re0MY4utMV/AzZBubLcXrJXrYXxPg26niIIXVOScwtVdl
nB14C7nzlGoKvOAkAoQgmrJjxKKWiX68ttKujZdK6Hu49sG2D7AJp4hp+siVmONJjvbEa9lPKRvc
+0tGeWQsYU0kGyiiStE6l8HsuWqs5H9usfYBvEAuRT47ImWKTkWBe982UZxw1RSIZjSsCVfOiFLD
ykGkhroi1mKZ7lf3w5i1S56y/fERH6gA9KuyFLaUnlHw1TC4LSYKGo95vlk72zLTvz5C8uz+MvHa
NjdhXQe3Vv/x2J/JCGbm9+1Z1wTBLct+plI1dM6xs7DsAJNn0BtKu9Y1tH6scFBW0hkD9cQ9OUd/
h6nfTN5ex+E0aatNY04IeYtmEvlY8ERadSk1PXib3A1WGMabAWvmhKB3vZ1aRD2kdBcP7Nf7jeBu
Kx1YY4s+vPspK3T7dPe1s6xp36cjWsfC6hzEAdc+2aqVZgbRy0zqehUHQ7aNBLc3qs3ohpPHOpJk
XltotcBK+ug1qji++fxC5dg0RfWm94zuN4YjcKt+owWQNCTDsRE0R3kmD/LeXmdfsmBy1gq57sOo
Gfq5TV0FnhVCmlkWfpW8pRasDuu0/q9k6MkMRL79HJM32yIRd2yb2F8F3N1fTIQi92MAVC0RFOhR
ENdaY5kDE3yREfL4+dJm97tHAfcQFYHxmYTeEEzj99gYEUfl852bHDGfmmI9ZTlBF2Fd6ATTbwP6
dlbOZkC1SK2n9rlBd2KZWyZ50yDok3126aAjX2fXZPMICuGvhIQy3I/wK6qK5ZqcU3+ETBGulBGj
Xh+xIFYnWv0SsqjfebNNaXfS7E9TZz2X85ic3JY9eKwPzVV3ul4oi6lbU7i/y8N/6pCxzEJlkQq5
vXFzD31NQ20XoTqJbTJNGZNn8qBMs3pKA1MFaJ5zt6eY9TkWeHTH/pc9baJqS6WMopv0tB37rj1E
DmguOULGHMwelpaAlSuO/yUwjemr36eXugmHVyXIoiOstXEF4XD+ih7xPe4KgEjSKB9xl/GtGG+L
eCbiMeqp+8xpkbLwgngBCMy5lIjrfjbTN0gzxls4RBYKAQiyOqkCP1Tv8ZpGnW9riaY6ek9qGeTz
Z3Ie9gp7buho0vxRr4IXrBK9FO2gmsx528FQ3IOm8QDGKGMbUNV17ROkuJmsXolgraV/K/AQf66b
zPkt3mbqPR6pzB96cOl2bmNo4nlLvKHUL66CdbtYXetDC9YxGL5mRoU4jF4MN7NT+91k18oOQ3tM
xxyLv26gEpPYcXMF4WUfMte6oHI84JA3IltqIHwgYxTeWEAbTYnShZpgwWCWyt8Gv6z21TFa61kf
WKR1XXtnlwLMUI+TqsRLuT1NM7/e1HNn8l2xD6X0h/JcnmYn2XQyd6NZtXfGKv5F41o8NaUXr6Qv
OZIOrJwoyeYJJSUEFCk0FUPwSS2cJzepou+qPgq3gtG6amkRfTDFYHhNu0BvjTWbIEx5HDzElmpq
lgs0YZS9prrxszzU3slSDeBTdZE8d55fHm2t/y67ZMhyWlHqgHIirbNDHeEcnE5D7jBjdpMx6cYN
qea7plUu3BMkV7wEId5onMhmoLIynF1KEaWKs+09NhdwBcIoOhQqvOcg0aynx9mcle4qHEvrKWAJ
u8JWYD7EU3aJNCtDNMVDcFt34hXk7PwW68nHwYMSUCqBfZFxIUm71L3aR7CLFWkUJ9rT1CNaEKZG
tfFNz3jzBDBe3HEeI9Jg/BhhFLX5lhTFfYROkWVRNOqxz3LQ1pIxbv92ZCc9bDQvS4Ayd+oJ05/G
Ucla+Ti3z8YU7IOu/1LPlnFBWdO8xHlJB07PP5CO6XZV1GLz4PY/0Ifpzw32jK1tKMU6VZR+6bKL
Qq1AR8ZSmDS2GoYkWob2YVzDGHMM44Y/t3nTxWHyMU+MSx7LbYQTDnpFAGc6vYaRwTh5iNrK3+Su
iRiMmCFjvjKaMNfzQ2r6wCCRo2B76ZPq3bpCk5DsE+9WcZRFNqn+ScakRKGULSybsV2Tmp6WMqbj
s2Jmtll9T/r2mxvhqqdEfB8pFgcB2mEIfGX+SjYVKtYko0zu7VaIQO2sFIdGx+y8RhhuCcEBJ8sG
u5xr5OOHLg0+KVhQFKh6d3fvrkck3pHiy+Bnw6XWvbVcIyhx3zw9Yo+sbSHGNb2Alcq0LS4XH+3H
2kLO68saNx9Vc2/y3qV5ysWaZudsijtZ4Q0mXMqS60nezSYrvMpeOTYMS3PX+i26s8AUwKdQgC29
+hSacIHlIRPNBATeEiHMYfXoGO2suQ/R+nFe9x3qAIM+dEhjTevO9+qnMFEoIdxvmWEVUTtuWEsb
mDodgKfnr3Nh2Bs4lM7KEPtxygrVeaqbL53YyDfikFXzwmqaEgU/xocaXgOgkrax3imwd8D9hwgT
3OY5/TiTsVjERhGLB6vYjEAQ/6oaMMGNN4YHq/LCF2xEqxMA9C9ZNYYvjtVeBkvF4XoYuGfiSDyd
VQoN/aAE/NR8EKCwijeV2NprjmsjtRLiE/DPphSFheLvrKeRuqbXwrfolWRBdaJ/6oTSMLspxJYQ
2VnJZgxX/AXJACodKQJrgir/4axugrrw2nTucPTlorLAvK0oVGH9Kx7E8pGMHw3d1P1/sPR0FuTZ
vkXa7F4rJUw+AXC6iyNYdonJ4IQ9mif8tTsKf2tL0ah2Cq0E/C/uk1qt+3+aNAW5duxr8QErBF/k
2jIASrSXTSn8ir/JR1P2htM/mglGOPfBia6AjAriz1ltVqvSRTMRLf7p3S6aRRrV82dVsRz4SeBO
lDHKNqY2B/tMYXfplUb9XIwkaDQP5VUTR+TvBVtMHjH4b5ZwQhUT2TyrePYmVgae6PAgryp44si3
OKP3fMGH4V2+w6Kf1YszQyKHovAJPfA/+yZGhvWIH2LkUMy0GqovJaREs8yh6svF/BAGgNznXt1L
DS45psdx+z/GXFHIkUPC3m63/QDOMVzNkYYac1ZdyXG4V0tUoeRZEpHEzmOweX904LB+7hAnOT7i
BUizoznFuwzNDJlLlRlUy2gOKO5SVhBp2zgBWYbK97CTidpYd7sdOB5jKSdMSqdds8k4zHlSHlD0
HpZamiCPbgfh3lJa6yX3dW3PvgV9OQrOL0VhWy8onZZqViENRITn9vcY4F6ALsH3yMa4CwOZcEAg
VI1y70yBOz2n8VCtnJw6Sit//63OdyzWsnZZRWcqm8h20ZJLWRlvE/Uel6FRXq7/jMlhctav15Bj
B5BV9xdCRmcNDucGuhbkbpT/NbANX4xWW1P4HIIjv815nZkYZ4gRvWtc7zmxWmvXsNLGszxERT2e
A3GQTXLf29gCfj6CAV2YgMgRQTyUTQYiZZjqp17cD31QcuEw3UwhuCfDRNzMmW6t6P5XxKjcLeIM
pImhObFCwtBoec+/qGVp7BxomQuZnpFZGHkYLR+qTtwd/Ml704YpPJYmCb088u52FLIKqDvpyqc4
fpGPD3mIoEmlVvMRko+eXxPv21XRbPTm0Oo1wLRMGW9jXU03vSmgB4Kp2MiYPWjTDdoB9JukZTsn
xt3Ltg7IGgMJuItefx8nvCOikAV7pWr4jETFgX1VtJY5KBHXuvwjnjhptIZhPX/953gZz1jl38DI
xYskVE9tGpovY9BrZ2UCNy+z3rZiotDnOekJATj9k8rC8p40r6lhI3YzbmQWfK7IeylY3LU5cMq2
QvFs1TcHwFrh5d6yWpEXtNEUV8RayK3S5/utulHbT6geq09IZuKz+jgjE46webUecaUkIzkNy3nU
1Pcozb9osR7/tPsvapcKiAcwuTyNjW+DDoIjHS37tekKZVVgq3JRFLB64+zFAmlgUE8NKrDpPUAS
F6brTz5Mwn6tsJNzM89A1XrN+hx6sb/BxgJSvGziorLyOrfZy15zcNBazlz9XJWF9Vlg38us9p57
N9Rfe4wT5SSQqtk1C6yvcg78p/mgln23tOBtXLwQrUYn8y9sZatVP+CW2+g+gHkZVFsU3OOkvsqW
PKDlRxpNzHCN8VjFvXJ4xM0x0ylIg5OowcpbwMY3kXCaryLLu8qzAPeZaGLT94hbreHs8AaNFzIG
PNS7auIgX6Rya2oZQXQjPT1VLAMF9kRJ091DajhTj8nkqsfR1aotev7vde0i1DUNZn2KlRRKRa90
9akLvHt3MlCUXMmYGUPY3QSgOVbT1JfIh6wGXTUPneKTiIx7NTneT1NxOvRecpRn8mANQJqX93Yw
zlzBYtA9ijuB5tTmwZ9t3u7sHStR25fPEGBwmClFT/8euT9yyp99NMVPE3aV4ZLBsiWfKv+X6QrF
+l2UtBg0NHV49VIEaeOZyq1s1ooWklSkAxJNeYhNcDnmbAU7yiKLOUPIPp8HHIDvc4ukATSkz9vH
NNmRquhS2mG2xE51BIiujjd5MEKyzwMKUa24TzziVhfsKX44p0ARiI8gQCHyMVUOllOdOPksZ03i
ViTPfk11qOAgoZagEymnuq027QuuOJZ1nkFKXHGoGsTx/t5UtOLq49wjW1armc+8cwSlPDWgyFqa
z4U44JrQlazS5SgX6BwOCKG+lH1yFAi+FygC7km2VDToj6reAWEUs+WsxJp+ZjAkST2Y+0HK7NUO
3LwWGSMpn0RKMn1BP0r2yQhmFdCA/n/Gp/3gw7CNxp0DYGdtD4O10YUfm+27E6SW8vfmo1cOlr2q
GOyKwY/ex1xNeLkprg4eqTKsjTW3+qc/5j6aj78bBiClK93ZxiJbXaUqe8BWWzQyHe1MTr5pW6iW
xWBOGdB8/9R4jXt2hZyCGVvWAWuxZGHIZHXpVfES+Z1pN6C++2Q63w0jz3eaS0VKKkZq01c0jpT3
Lgl+D0fhtw6zwffHaKlGGYTf/hgtw2P/DeaFfx9thq6xRsOQX7TQeY7d4g2OznNVekKdKKo+BfAD
ZNjuEv2M7Gu1aLuyfAMb7mwn32uwHuqKNyUL7eX9NbKvTo3Ds4moVYyUBr/21oRpYbVmfMGuA8eI
QbM+mTOrVsTuix9W+iJVPnNN/9QHYf1eRQn57nJIbgoZ2F1NQnjv/Jqt/Zptl2P+wx1f8rQwf4rZ
MWJk73FAmnEuneSWQVvbDb3zMTvQoDn6bfmiWQN+OX4IhtHxxy+OhgmTqas/Glh73GrRyx8xjZq1
2vubO9lXBd3Q93bE6GhQAfoMFkWMhkTXRTNzZYsKundoTTBZTmzM29A02qvKNmvVtEn6mkxvHjCz
Ray18d+oCCwAvSrfnEgJViLrecl73TxiYtitkzIs3k23PbqND9wQsyo0qsZXJG3KbYUXNuxl7ERi
0ARAIZN4bwOzpmZXhsc4wY5EIJ1SLXJuYIL123iI8J9DA8lrCevla+jMxfEeQ5a3X84NF4vsvc80
0TUpBsRDEjmvGmEX2QF6lsrZVSLza+BpP+UJfmr3EzApPzVVNb6Kk/96jJg+i1n/eJ1/n/5rjDpl
694Ig2fLd3rU1cJ3LR7YM6NR+dqwy0LCO36WLTuBJRQ7dn4w9Th/JYPMsgG62Mr1x/4M4DxZGQkW
TcKTsXD77sV3IGmKO0JM2e7lVx/F5nufxOLJPo15svVrHvIb4FPGqDhaWZVsc58UEmgK85M9Nxe5
KZtLP1yWOEtcE8or5wKZsmWAFuF3FfURcjPNZyTLFrNgH6bFCN6iIPkaizPQsx9nMiZ75ThkD/6X
3serkNSBvBRO7X6CNI4mh/al9xwSpnpU78xo0L40xlMVq+17GCrm3p/4y3JUNXVveLVH5CX0/hKk
0BBlnMJNg4plrZ90HLNfW/hZg+dFKEXV2rM3YLptF11zs/RaQXYwV7E2UMsvQamhCoK/U1P0yhqZ
3nntdWW9kzVm6h37oSbR2uMqcK36KruXokOgdfdhsmIthrHMNl5mG/ucGsGT+7DZQxw6cbOlqoSG
gGEW2wKt5//57H8f56aaejR9f+k0RrEll/Hfv1KjYt8eIlKEbGBzbfAVWTaorW2KtsFaK4WhuGgm
/CwkxCIIs34rP78etjelV6rndEi7G+KK313NbU9GRZ3TUBvtBFf3uyzwyCJOoNr7UDOgDIqaTymY
rQYIk40s9yDe2C1CwFZbqApANU0138gym0SryjPQ18UFmo+NH0b3e690q5fjtMZcTz3qwsJKy9Ms
ssaKlYxn2XYUcgAqPLFN6hQkRPGv2mHnHJzlofDn4EyqZKkGHoo0v+IDCe6dZtRUNqLmNIvFaCXX
pUW86xXNPsqQPGht37dYn6vByimwc3QcoKaYtNUvpsZ3RhoDvb1KL29aF7bQS2rnuwL5pVd8++9+
etFz/Vl+r7CHyY158XT/miNLu7Kd656LHkgRZIG/Kl2fF7ndCRoYeGlv86jBN7EufIi0n7LwLov2
Kqx/feGrdbKs7ALMbPmvIv5jDKbCeFQX3kmW6jHya1a+mthby+8/6Z1jfJ7rWl+DccRPteRWNESN
QWFdV96BoR1xtsy+aS7SoSXMHWQes6VVWM3VHSJnem1frWpAFSX0WQibthpsGyRHl1IyUIoHylha
5eOyn8INNP/upE5zYZ2TvoJEKss7qCJAeWNHsDPmrGZJ7xk3eRj8urvO5l/ZCEf/HkcX9XOujy48
+sK8j1LFqtMogJQ9Yk0bu7uCYndR/ZSad6o+8HM3EivchWFTwqREIM8QB9ktOyIBJ1fhWC1LpDK3
0ter6XRtpxvA3yeBNJWx0ut5PEYaZRoJVQV/fMsczzrJIRGWbdfBQTpETMBRCOi5BBKhTtde79v7
aa6BbJhDPH+uon3dJl6zwTd22s9NvsZlqEeycWaj0mqnDFLEqUac+TSlcEm1znvFMWvYwmYcm4WM
ySG2hFdktR/txs55mWSSRlcc/eAaE7IfQsnasxLjYNnDtRdpmUrHCifWEmRilqPjhUv5TYhvzEdo
9i4aKEPyuxJxr0J87BH6Nf7PeAR60SYdvMQTg2/d75v5kviCaseb+NUS72EclXiBD9CAGhRQHO0m
MzZxRH12xK5ds7H4/FeLKkCzjgqRnWfJcrVt9AiULsMXSjSzLG2PAEuO90+u+hOEi9DfS81uzNFu
d9hCpvdnmYPpNDgBIamw3d1I1PPxLM1ap999AAZEf6uBcZL5Gf6pkNLv61BYAxVnO2whWsrTMZ6T
lWv0IPlEj1P2xVmePQ4yBvBY9UijiUEqnOfNx0XehN4XGby/JooqqFu7eBjI4B8vJ5ue+BNqZy5D
EqbHx7Cpq+p9BP0h2mrCEzbW1MNg66O+FwYV67zQqXTfcrSvyMf++v/Ag0C0p4///+p30X9DHIf3
o+9IVbt3pHqfgZKMstxb3YHoJAWcXR9oDVkO1nhyILL73tlrzfUdzh6IjgAIzkTZ4xzLFZw3m0JK
WcP4CnXdJS6Y9gpIjT58s/X0a6Q7w6bT2/7Yjkl/hK1Z+UjFZSX0oBLXmGHW0MFFP1iePQ6KT2HV
dqbdI/SfhskYAKAeXNgU35FIEkmkFz63dgCyS9l8HPJ8ank2ROtHSEKXUG7wL2lTQIWpY6SgwC91
gWnvkbQA5eDzrxCbnrU0Kwh19uRbzkpvqd+13s+7oW841+HazRR1lXUjJkVI16nGaF97NW2fZ6NQ
D2o+JwvZKWNeYkJecd1wK5vVpL7jYeVSn569brhjVPXAX1s+NBvLUHNMh9AtkGm4LgRMlqESfs4N
nAEDtzyFw1CRGFPAKBu42fnB5C8s27G28oEcoAi9q+bk7fGgfjyP/9n5iFdDvfEpfB16yJl3hoiB
aNtZxyvjgz9CSu0se6U9OWnu33s70XzMlb1oGL3MQdl+07HIgD4J51wuv1h9kzYLpudRQbwyiOK/
4wmj2rofxmMwsnU49UOcXCzcBJesFPdegf2n2vgQS6PxSyfgt67uGPgeQoAIGr/dqXE73zDfmkmf
hupXMckf+qOmkYGW+dXBd+bzGCqwjEUW5FdqNnTT76OPUpIMyUMQi6V0NmNqY5TDJfGGVVTir0qF
8oOWMlBWsSz8RuTaYNQVTCAat7gYTnMfJj9lMMQBUsHzvw1TylG7VAJw6aNL6YxP8pETj4kwNPP/
li15SEi5rrtSKCILs0oZq3FZXTiqnh0+HC/NdWliH+NDUb+nkuWHiMP8LYsz/RDK7FCGwNJ6dklg
Pz5nHBnKqTBR/RNfiVlP3spXHHcln+Ew4K5AJDAf5JK/P7BzD3qRS/51I0fIp3ZhRuEOFI5xf8zL
2KCxKKwReHysCPTWLdFG1HSqz7WWzNseuZIL+AzqWcJA3I+BZSVT723Tyv0hHwxdP+1qyuxH2bqv
A9p4/C0mlwGwP+vlYLKpeKohFkKAWBhm7eIpNNj7yeaJxrO2f3MLzKMFIOA/jcDDrn+DuPLbiKYR
OqJWi1KXWNZEseKeCk3dG1HCkkZ+zHyOd02KBvfjY5YZOCWvA9L5iMGNCbeW42MHI5Y+Cc+6/ezG
8IaV9vsw5PUnfSLDDtOcckjX1Fdqt2D8sH4gizYt4GeNf0+Nyy/MbmE3YeBK+s21d3yl41PLP9h9
iHDMVHPvL/nSg66LooMLN8Gwg0WRRO+ZjqAjXnbtoeaCPNhV0GwcHESR5sv61z7sx2OGJ9eiiuf+
tUZ7+3kOsEAtIr9d+ml7arR2ujZW4kHOV6eVbfJrC2IzfarhuB06DXBKHqsVTMt2J+tEyNB/jGjF
iOa/G5F0WYWOQffba3hz2a5VnOKWYC6SravF6TK34bgAlvXrqxJ/6SYHRlwyQYv1w9jc3Xs72NQr
s0o2mV6QxmtN401BKXQZB3Z00r3UfDMpPmVT0X2agKZfyab9JUcVQeltLaNjEh+BjzYdcUhkSVcE
+AjIU7tX+Nlj8wTHRXgLoJ2x6SPBTRdi42qheKsuKBF+Ec0HflmqkKea5SFwlZjLR0fdAXG2SJqt
fMfLVt4AQzhNjb1jDR6AblAkkJ3zgHUjZjiQlIUgCGY4WC4iOZibnwyt6/doZKBy7wTl25CDvCmm
dNqFeVe+qTG4OC0y1IvsDS3om/PwGd6ie+1N+71zI3xqMD9YqBU+obYSet8sXz+YVoaXajZ8mbw0
/dlo8zsmc9b73EYdK0+zfQ7ZwGwA0oZnN9fsvZur6i7qhwEKiZGuVFgGMT6XG+mWJU2y9DTnripi
aB+wRsyD5qM9iJqeHChjNnYT93ky5tsDehK63m0kVKJNwaTorcVC2nH90xzN/mmq9GAFnVZZIhRh
9+x2M+UkuzMdNXGkR5eT6n5FCc65Pg61VScre8DCRcbcjp0V+IXwhDG8dnyMQ8V8PuZxi9gc89PU
DheF786NvvRjVEkCtY/PnV2uK7IyV0SPrKs8G4Y62bKLdYXI3EfMK/X+UMfW31NkLXUkpD+RzcBF
ZI5M9Kq88b2bkEg1e0vdm0KY3UNFEOGvlw/wjqgUy/qxLCwbsb7lUghusmVpkbrCK8bbyKJyPYIY
z5T4pyxJY+H4jeqYc9bEQZ6prfruZ167C8n/tVt26OFObbzvkdN+jGjVatog1cXe02uGXcIWkgXj
AMnCLiaq2YO2jcBknu9NtOXJ2xZFvZJj8tJpbnbd4qyTYZ2d+w5PYATqxtDOvuRTZiF4MI/HOhns
z+WIimbSZF8g0U67eUDMx9Qx1KD8NC6g6zS72WDq1ASQNpEhre9tMpX8jHzdeDF97ctkWvrnMZ8/
OY2O5XofH7kAgy9J4uurBHDI2RpT5zj7uU71BpUt1TNMDw9Su1LAko1dtRpDLJmL1jh0eW0AwoLW
e+I2kayDzqDsLceYem2fYM4MW26FMzQBFTkk3YwgehevrBs/shePfAUp5wR9P8DSJ199nSyUw5x4
jcJWv7dTrqPt7KgRSIkE2xqzcM73IHQITMUZs0mgCC1KrH3O0sRj4BI1jfoN2EF0SToy5zJcqhDH
tN7pN7IpJ4VaUy+tfnSXcvOUO5XieouRf5MN2bZuP6faS8ot/iWt+WIKEzkUAdD9alfGy4Q75G/x
Rjyn/zl+Zie8SnvvHp9QK4rzrZ74kPvlLjcVe+D81wH1b7H1lUeYGxBeMNvYwE9DbtfuP3VQVg4+
mmMr+ae01t8Pzjx8QqGy+i0uxofURAR2ujnnNZt2wzefLMcNX0pz2ss7e2t6UOc6B9AoNfw39KN7
9pzsMuwyTZ4+QFZoxYMi0qwUbhYOMm0EoFoxHdR00oaC1gBY9o75k93yYKe5BVA+06vvfun4+wrt
g5WTZcPWEwIHc4hP+VRb4EITB/5U6aZPCf6SrdFB/ROhVKsokrH2keNVtJr1ujykJApOfz5jZBth
No0EUI3apq/EG1VvlOUQ1foF/VAkF7WYtLRlADBRumEHnRZb57G2XlKrHZ99l6uKxgxx/pCo+l+5
YwbnqCua5VTjMCibj0NC8f8sm/jboukBtnGLstMAUcDlm7DYmm8qKkl7ajJvzhilXCj/h7Xzam6c
x9LwL2IVc7hVlhWc03fDandgzpm/fh+Cbsvt6dnZqdobFgEcULIskcA5byjCrTnB5lLJT29kx2Ij
M2GAM0l9a8xGRhcfyIcAiV4OZVyD2Citb5cucYZBTn9Ce6M/mVqMiqGuzxEogdz7uomfW57sa6Ua
XntYcSugxfapalq2mQpq+kEqJ0+uLr9gImf+oGJFYcM/qlL1rGhSdVf0ZU1p0fuVeWF8EF0Zlm7X
dZ9uxilAdJmGK2/CSEpWqd9oSNZ11drr8whXCcNbCjxsPsq4zoWDucejqjoGiBzYCy39ISEWrpSK
dcvWw9oXgdVsxr7ClzHODwK5DpysWZhTcQAJN+6wnn+O0gqSqKc9lrKKaB4tjYr93ELe6bvmI9XT
uwOCWwLwU7GbXfRyePB9Vb0bAmC+dqpOuGLQaqhh7ksEtAAW0wz6JlgpsR1ciR/ANMkYDNQqdBu9
4c4HuDc6ZnZgQ3WcHYLJevFOff+ILE9y3YgMX6dskIqcdO349MQnpFrusNQcqd9ePlYj74Eo2+ON
6ELsx7vyIuQOhyosSN2C2klxHgE5bRTrbrDyV6kaXx1Jq2/9UlGvLZ4EC9GPdiL64K5fX9Whmb5U
7cnq8uLVsh9aFY9rP46Gl1jjrUuQRE7Qfd1H5LHmfiMq9D01BjQaQmvVZ3J5TnvwsU/ituIhTiHQ
D1KQWWzTkL8ABSF6BDIiVBRnMw6hv/wykOYoLLWlXO7EgOq43s41XP1KRV+t94pHUb8x4qU/0BD7
YkbQuywekaQcz4oC3GXKfJv6reLZ+FTx08u2nYZLSaUUyk1VFPGkppv8LLF6SDz9lyx1jybfvJce
vRVkJ9X4xkGraVdrurbHIyA8dzG2L5h0SNd9iiaVgTLGicJqdcy74pHtIaKsku67q7EqjXWLLd6d
OChkFcwoNE9J2iCSabv+zg4MNTqB5FC2emLfQteQr8U3MozNW75+MrlWvoPTmGgBeXPuRmVce12y
KQ3u/IMlYTncs7ZUotS8SlGH2qi6nz5CWvrRuYn5Ywrt9CpZZn5kFm8Y/ET7llTYOVPCJ6PIvbmF
62t2Fv39NGiU/pNLvXAv+iNgxMrCjH6Umv5cOoNFKoaDxjMUFuV02gFaHDyZz5kHqBi047YZATjJ
xUrFM3WVoVWzmeFIMw3Pison3NSLVeCwBBL/SKsePjcvo6Kgp2HHt2x776imEX/uH98gVLq1FeBd
VIP+HEjV/Nw6Xnm49FepXR6mazhDmW2KEVO7tjG0Uz8dkjKXUDYNKVjEcEg+9c0xlZXsvEF6FQPi
EIkZ4hRZiHSZhla+bsr2/YLBFnNyUEG+ZoxvVmPoO3dSOPLbCoXJ6ecY+BbmUI4Ma6Wy/UfZH7ai
n/Q9RSs8vDaiiVLXVZhG5QMeBPFJTC8t72kWEHBy7yR3qm+9Dr5z7wBRyvFePkRunh3YontIF9ky
QN+2AYrASj0Avcp4TfogX4jTT+15wqcxx5bVhabl2Q5JTfvakuob8b2M/Ma+BvJ2o2DCeOzDLkG8
DzG7JMnzU9Wn7ITKcmkXhvGAs2Z1m1sjCuFQNIbCk69MUmpLzZbzZxdF4HWNxcNWTGp+qQ3ggvEg
MMyh6hg3RQQZ0m0p8TaDcfMx5rmZObe4AjsSxT93OdTRupSiK+TTNRIPyhUocAOd2967C5PkHAse
WmGNe80Fquw0Y3VjFyg76COedi8SmqcVioJndzT6m9BMWm7h/qukR8ON6Jr7o2ZbsSU8+RTU5n7+
1HDF3Z58EAIgp7lG43fpldK6O4y9pBdjjOJ1mIbZ0UEQ9YRCfb7SKTZ/M3QEcv0EKEENb87ReKfs
Ruwdj0NlqxkSrhGJjbKargY/bFvasbpy9/MyqLY0Z81izr2qU/++HlD/W6st6kuaXue7T1vVgNxs
rx/Gmo3RVd6rMEGN1DhqIWLUihyexS2KGl14lLPhWdyiRFcmK5CgyLXOdzLFDItT11THMlR3JNi0
13oMGhJXlXe2M6c8MBuDHQiPT5gfvoqNwEdoAXoWFfXgPbRyXW/Ta5H/hNb8JdRpC+s4atFPsSLC
oNqbl0WWLp1h4Vu7y0pJLJcGU4GeMkSw6z8YK7n0UHhudC04LIK1UlpaubYGJwOlC68lT5WzJNX2
rnRVIHOWVyDVjCHT2q8scHN5J7VXSB/9M3T8V32/ae8HVw3vbeCDidkCMvDb++nZuozHwN6KphPJ
OAsO3jfREnOqrHoawiE8iUlO4taIzSXhinKmjH3MKK/JS3uneoTjQtYC986p5CoOYkCckbbzj2aS
wOganGHhGqH6o1170zpLDwtE/1rNvs11OKy2A4hqlLGki2OWRXqXxuuoBKWOq9ADDCHv+x8nmHn4
ooedxnxi54X1bMTJNm/wZuduY9xGdg08EK/1defW/lsJj7epcVAwqPsbLCmuVANx1Ubvf4pxMdFE
H2uZV2p8jVDv3mJteGd5XXOvTNKp4vc/8izMsYVZSGaVPTfjBPlqECsQo1mMvKlZJ9wA+iB4zGR9
XafgkSDhwTzzt2WLR67W1c6r6s/dMjKsWzmK37uJHiUXozZX6ZBBe6ymOwd7heaBhlBAEI1AR0kT
lkQbqmJE8NF/Nzy3RJoSr6LbmWduNBlAOhNCDjap/9gxggsRO5yzpXIrAwAISBetzQe7qn8hkDx8
MxSXDEz/XGGmtBupHp6yDrT6dqCv4XEUkTx/GMAmwZj0s5NAqYkmus3ZSaDUxhJxMTHK3lTdNGGU
rHQD+6ZOlZuDhafsfRJKNwWvKT0EZTM3lcjq/xFhmfMmj2BgxhyN2Sn5yr/qlQqv8hAELVaLahPu
/FJGvNGt+52pK/1tBx9I7CjEIXYiY6UWRr4pJ34twtEDWd73iFI32XhMEak55Cg1sg/xreIBvef0
VtPRJqm0oDqx3gofTBup4UksBIcVfVM1cb2tRrAkvmlsbFY9EFXa5hgmJfJ1rVmhNTQllDNVOYNh
8+8jnT2A6yLPNRvxDpW08kpMYcRoMI16EqPCwzfWbO9+rLz1WJjRzWBW6T5yyXk/UamPdn6MWIwm
41YwQ1IzxP6oWdC2BG1JtJFP/d0eW33VjKg0wwW3AUDCxfVyCa3TBGUn0RQQSAO7I3wG7kVP4uQI
Wk7x4RRvKNhCXOJFiF3/NV5L0mgR+NiBlpOFa2tp6kpKq5GEhTO0mxlDnUVdQFp0qvEqgXQc43Q4
4hYo9rep7MS7nMrWMpi2u1ptpfAyrKPYAYs9r5WOuJIU8Y2INzALZMGimzsTadsDBeVXBJYmDLFc
PIQFXrZOBoIWicYKD8YhKteprIxLs2ItN78FNTFHaBisUkSGER0nGHMIAHDHW3ls4W8xBSpvbURI
zm1sTdA23rfkBnNTDIowESElxqqEKb0ttRLu/rSw7EsMKZxE19ZB4JCb+VhfijN+RenBdXS47Kw7
5yXnPG2o9mo0mlT4qgD5MT7NevCgDY9Vv9FRRKecTd+nQ9ahApY61RxyGRh6FK4WfP+1ox7rb25C
rVvURDLDq2cYRBMoiPdPA6Lmb6UQRuFw0mm5QTdHi2qJGHam4qkYcBRMtn5mdlzgdIzlzTUKIPq2
M6A+iH9Yjb3uOcyCG/guFuqWVr5BSdCY/3USyM5l4g/5vot672bwMRHphuGHL0vIrE9r+ABFf22l
pglizc9BCFbqDUziANOCTb7PF2QVyhSRv+QBZhapGK6oKc7Dl+SAiC6SUV7ayIzN24PBl8pDy2NT
vOynHQOuLKwIAsRvxFux9QXWKSG28ogC22khbXQTYTl0VactttV/B/fEZhdzT8WAo+wV5hOKM966
j6tw3yFCuA4n3R0ByYpj2zuBuV11RY4Cg2hKUrkSETFgf9tOJu3YQD+LQ1e0v1LSF7tLlww26uwN
friHWvki+tNEgUNglpOhr3eyi8Q/iTPEvca1niAcdekTA7pqBMs8z4dNnHrJQQ3al8t3ukqQrUMI
7iWYfggBOuWQVAUnG8IMv16ptQ8oW0bU0zOKQC7auz27+Z8m4uJZ7/4MDCh5cmdHj52WGms106qj
rAAVrXRnxGYdTQBFGxC0sM1wxow5yEadxrB8EoAyASNzcU9LUtQ8IMr2i7jJzU16jwC+D9Y3a66T
LnjT9WBaqvvxHqWMdiWaNUidVerl9k40LVf6YdlDcC1a6f3oGHgRirTI2CIMVZsI8ySaivnZpJs0
ZpmGvtyNpnVRuSwm7aREaYMroaxEGTFdNr66kSfomGArCEaDOJsPhYGLthQ8iP5LmKS65VpLixKC
V1ad8bRfz4WML83YK3ed7iTLNqm8e24o4ZKSwfAP0nmnofIrSK+dv7CATf0ctf5XzE/jGeP0DKKr
FFDgqa0t4qb1lRY5Ov5pOKWpuZRszK78GTepE+/NhNRpZJTfWnXou28jwHgUomBHTugKlpHvh0sz
CwYSxaKdugOuIuww/hYn+tRmjYKCdxL3KXO6WUE5V7kB5vZC3JguNzAxKpqe46lrzCDeQy4DlYF6
iKJfe8WQrV2osiuUaNOZ8yzOwuBaCqz8+tLNbehzqDQS/zu0MeLiU2gdBzdgQM+Yog63USvJm842
0qM0dsOVL9cuz20sEZo6U1eUeNvHtu2axciK7K3mFj+Ti1xDWWhmmqNw23+38Zd7LrtCXzaljVsA
SUE8HQpz6YMveJMQ5og7kpAl4MONG7TuXs1U/Y5NMXvqKQI+03dU8rv7yMmbveOOCECrjfbS6NRG
poAhhHGKR0d+RgdPPVkm9zLg5NLR5qZ5kiag0eXQ1K9NNSTHS484+xQKq2uF71i/vPSRpVpZ1ARv
grLKN40DWMUw0/G+xdvxxkGjEzjzeN/J1nCfV0bLzlPpr0TTzCV/r7K2ARXo18VSa58UtSvvxKA+
7UX6mGy3aLJq4wY3Gm9zqFuj0ynBPxKDpcWarE68A4BezCtJeJ2R8ELYOQhr9IHxr4abStJ7ao1K
wGEKCceu2Y1R9EP0zwcxC8OcbDmOkc6qSk6vMjBTCzNjC2irTnPd8ItcwbBpnxGzBoXkGb/iaGlI
cvoLFXLEY9zxyXF0lURQqZ+B6eHrHsrtek5/jaQjU3cVTU5WTlfYCLODtg0dZ3ihII9oPM6ch7AJ
hhc7XCdT1GBhuT5HTd06mZI/o6SgkD5f6yNqbJHyFtf6/Ypl4K/cBJ6jNKzsBOncsQ/1uyYLwy16
yVAOpuYIWOiuhamOI+x4CtqWljVgrKaY+QLPGtjiEh7meOCq6t6bhn2va89KW1+J+fOMrMLEB47d
JkbJkhnDqmvxwJl51H0G6iVvMc2J+p4cfki+Z5J+z7B0F0tgoPvo06DELYbjadh3/fdhMj6wKKfZ
9oDRTagWty1WrgpCdzW0yo6S5JdaAHjfg2nWxv7Lo/1SC8Bm5JCnqrEX6wURVoRSd9WjqPO3skWk
aDdja8q7EjewbiFCgL3goiA27B/DYkANswybj6kiIkYRqpwnDySEf8/AdxUldnbmaNVGh9FDp3s+
Fe186hRnzSuuk9KVONclP557TSkl/hIlhr/EiKYntZDb4ug1SZxy/tO6Nv2phaiCUx98Tz/87U+e
shRy3KbzJPGHXPIVYkKXpOhAWwNKkLk3uTPJNqgEL9s3geofAES9H7DnYBTZB8/fXHpLu1DwrZ1C
5wAxNCnGJBaGn1pubKsJCLVsxvRJ1jMTlHZt3Q5RwMFFbZzF4twI+N6GtnE1h7u9l+6RqUbTfooP
p4NcaaSu6kBdiRliwPOkdGlNL9MWUrtzc2kyzgG3MDkeqNXBSmssYuzWRRra1mowPlNvYkYeTi2S
s/46Yoh4SBbUgLqVG1X5dR1pBZiQMPleUvpPw1z9pwNytR7DxIaOQOnUAVq8zzR1UchOeIulqQbI
CHupzfv6Xuq+IV8QPbtRm+/bycJESNzI+MxbXp8sCsocm7SzXDA1ZWLt1CG+GvOWWqhiG+shiHCf
67E1y0vs7TLT5AtriYVf3fBN7GxkH3iga4vJRGRKJLBwjTCJhJZN7iB0VVZnxVrkDsQIjcvI77Df
c+AAkgKJUo3yVTtxQ+t+IbC7gk5dDPBFuwAhclef4Bn9R4wYFkxsU03/ZR4SJFiHa9W9S0rvwfSs
F3Uok+/OkKH3XlQPSUv9AgyVs82qzFsYGYg96l7BFRg97ODqwX4eUoPnDjmCFH2MhW0a3e1/jmiM
5LEqwxqLy6a6njV8evhLbQsqxFZ8QMxC+mfqQ1RXOn6Jk6e+FKP2rS9XbO5B729SJfeOvtRnRxbV
1rqNSulB0+CRYH/u/jRw8la0n1pvo9KpFPJDPM0Z/NE7osWTHd1Ot4BKu+4DbIn3Oc3xyxzxOk6H
52RoB08KN/gTGFVljX4HBp9TEaDpHYoA6OZq5Dppj1360+8j9mZTy0VgZFiIeWzm0+OQYR7zESv6
5xDd7c6ogO4du90pSmP+iFTjNUMICM1Nxd9UhVwcGq3z8QYApUGtVn+dQot0HBdunPyiMudUOC9b
bb1F2XVY87TGbkJBSYe7Ynkflsa3VLH9txx3+UXXK/ktVrvdwUOdcSXScYFyQ2nA+CestNcgbHVw
S8qwk12EZYLpoYjrWU4aAycFJJrCh9QhfyiF1d6TLR1KKuU3nlhIwVeKVaxMv2Apag76U92AhQb5
jTJh5qGrGA8J4orgDqNVpJI1HwMJ/V8G6saIjpNj23K0c+PgK/p9pbnBXQfd75o0Pu4tqPi/dj6G
PYU7NHvRNPNXVyVP5hUpmugxUpPcUfxXvyOpaRtadQpCW3vAJ2cr+tGo4z4YOWyip4tNL2KDglog
mm7uyqx1D+Jg2rGLKLT+3iyGEIZPo2Ku9RFSgtoIVnbfLzre+XrI3ea+4tZxVfc4yYmmOqotCzm8
YrxIOoNZae+VLE+woMNMRwxiF0RSzjCXYlBMilrVw1JMyvau3rCD0Yuer9KIQZ7VWndS0UV76BX+
1i+i6sks2YIUafXY2mp3VU3udZN+YT4dbNMNrrhhxDwqbPNWDKSyBEbcQc9CcdUqXPqTSCGiL/52
bie28iPKGuvKFXKG0zzEm5d6HcrX4ioonqnnLsw2ndRkmxaa7BVuUj/qIEq+4zjw5LtZ+qi3hbKt
Te4cYTi696WW/S2g6JNml7ZkJhUr2sQ6trDQ/H4Grgt+0gELqbcuTP5Yews6sO+NF6iPXYUNq5fw
hQh5bm3zOlWR/ujDI/LqcEW0rrodIZsDVlPVZ3RSfiBW0J3zqeIj7sd+26y10GlmPVFj6FBP6Jrb
sH9EUz/A6kfNQFbH9nNrmnvxR8FEYSccI4fcpjiLsDpLj/KEQrBhJ2Wyr92IVloYzt4OTMTxp0HA
HPUdAg39ss99eXvpwyzw6yxDU6uFmCDCjN7ED4j1y7+d1aaUdCAEVxOclALyZcbcnl6jHJoDdwv3
CDjSv+8yZ9wYDowZuYtZMOJ5xY/J4qvHfgBESChvfHIpLGAnSEjPKJk877ZS1h0JyWejZd/hyx1O
SY1z9G1ErdpJSWqMZYpiWhzhaMkNQiNMi/3+U5joF2FNguQD1dvhpQAgK8I8JXq/Wv9xNWu6mmhO
YTl488UIvPjk6uzhY1GB5IHxbFIw2vQWIlrg8dgKSP5kw2t71wr2BY+uGi9FvxG11WFAUGgZ+azy
63pQVuqQZ3sx2vPHFKhV3plDr9+abg8shoupIXVXSF/eWjTzkXq4ZJfuQTS99heetQX4Fd6Q6xkr
RNDMRRmixjx6SfiCmhrSDnr5NCCsdkaUu0YqsAheyh7x2rTNhi1yEsGLakeviqS3N1ZqUy/Ko73o
rpVi2Cc9Ti5iUuH1cAlztz+I0T+vLYcZS/bpNavE+HxtZPZfG6tub6I66/52bXV6B+048RQ/rt2k
L3JHjk3TjqOl+Si0cJDl+v1My7mPWJokRMz8c9KneDaKQEQw3FWsRQj7TdEIrDIiZvd2XO2DprmF
eRucdaVulJWYAidoIXW+fuz0wtgh5PoUoPqJzKcUUz5ELqmVSwNvoTpPd1KWs/t3a2UlYgzHsE/q
scGIPTloiv2KZxZyD9N0cYg+zvTRjFdkXtJE7zfpJL3k26xdWsu/tfROudVj6Z7dM7pIfoVMQo5L
koB0Ulv7EiUmiygZdXt0UC19GXPPurKL8kfaGeG36ST/faKTKhA94mT0mx/iRPl9MgX/VzH/6SXE
BUGXnvhMWSJKaGFJXT7sWAD0L1na7+K0Dh6aZKpAKUG+EP0izNUQGjBZPL3wcNn5bhw+gFP7lzBn
upoIk9vmU1jRSmyafGSlL1f7eNFhQK2+//NqtiPXa/GiBmWuVS5hX+wHGJFFA/wGUcgSTUOvpaMo
c8XcXuZRIbdwGRVCDoNk/r/OFW9DvJC4MnVx6Xh53cubvLyuGO0+3sYQ1O0WXqG1jAwbzITjnIyw
069lydSvxVlY4YXiRnqPUcs00DaBtSgcVV6kY91vRaAqOquyWMVmWZ0uk/+vF51ezcti/fpy4TqN
MLIVr/lx4bnvv7momB8DrJvf7aeLKiCJZcv//G59DcUBT5Pmj2CO/frnf3wu4qK2Kfdb8cYvf/P/
duFPr5+6ZrLWmpUQwG/96LnJQxnbQuT3JBsPXbKd/lY0IcMB+EhKnCu7SY4vr93bPKA+MinxiYhM
9T9Nx+7zX6bbRfp5emVmS3Gxj+k4kIyLPKzkk9eQxDQnkHOkfUvGIfhOlZRtLIrUaEba0AkxcNzm
bhvde5Sd/xIamdV7aG/CxxGhg1L8jLpuqVtB/Khlur6OR6gfeLHaB4B/wE9xq3sYp9xbWQ4dO5JF
zc3+Z4YeFD1Jsq1ZHi2UqawxTgctb92l2umYi011EKNs0ShCDVDH6fVehIl+yzOw2ZFUSqYtdi0N
qqwHcXY5aHggUHO030MuA1+CRdO1tXyZWGABqQJ3p8gtYTx4zhsKwxXCKL+bIXDuDPyqhd9fK43r
jIoCGiIxiKEgHSY7yO6KxaNx76IkBlQOB259EnNDQDK+IykPGfkXGonhAxTg+qGUnsS2WzRy6Uls
yDNUav8ciYZPYV/nCDQA379/nSMWmrquVQ9y9SwubaaevXEkC9374em/mfjX94Q/mLr0e5w8ZbnJ
luLphGGBtETWX78SzzDEPFmQtc/A0JKjYw98Oye2gp/rn6MU5QSntn1m+/IeJY/lW1yPKSg4OUDA
slf2juwa92HnvlBQ8t8aGcjWqHU2SqeQ2YcR8T4hfhtmP3vZzv7pp4nwMZV9hfjBve3bL2IcJMvn
iaFXoIczXbFNf4mJHSjYTaA9VaPRXlWRi5k52krgZhSIVQaPzN59Et9gKXB+1LkXPVEiKNaq3UUn
dktYdP5lTtE/CWuKjzntNKf20+jUF1lysGpt3KjZrtIldcOio8BNyDYObdLqk3wCcu4lvzGfqtpr
LCPlAgXFWzjlIs8zd/o+veToCbxgM68vW7lJbrUxjLZjhA+ylkziq2B5/XtMPp31qE++kH0fXVdW
r1AE78Lvub4XSC4piMNlEPbDDct+Z9+gK7tJsHd6NHPnRUQohnqdaSA18+ablA7aTTQx3cYcQzas
ACje0hL9mZ9hTDDyWM3lmmW6hM/kRo8VdymGxcGUNar3iXRbipAwfO5NjL0BRYQnrcrMfdF68o5S
x3A2HD1e21ZYPVQDtjg+qL1vCA+dsnLan0Xs43Vd/pVnw5PVRuHrMCjlMgbZf+dp/DfrxMaspGnL
jfhti0Nq5j1Cs/zUrezNCNL6mKPAtpdZQCw8khL1/TCg+u9cSy2pvDfkSTNU6uFoLoSubRg220Cx
x4MlmL6o4eUbqwklfDBH/UxZWUGpNfAOYQk4cmjqx9IDIhlZar8LUTS712zlJwIZ2Y0XRcMyU9sl
1FbKe3+eZfqAApAXNXjGTmd/jrJcpI9N5Pvon3GZXHF7svFLnWZ9jfWZFYr5f17z6yv+uzgvPyaW
JxdvAKxjiC66fMfTHJG9qutRN6ZpGklz3Wf43MfYgS7dYmzXAWvqdVdFtPFK21ZsAq9FcFd4aHbJ
JBbLIlLuEOpKthpCq+ucGgvCiN9I7jnrLNLavZ/4+aM6GicYNtU3w44QmEe26mTCR7zB76lZiIE4
4WY79GZzm+KLesxNrM/FlSQr34MCr9Ajz41dXejtpoot7R9dX9UFID40Y4ptb/LMgcT3SAYWCYW4
+CEg8amvWNssMca1YIyYledP+7v4KPDz06QKxFTmU9VDNmpkNTafeXkJPzqkrxd9HljWT6ORVVG3
sRVwdmq/lku7AvIDbh1Hgv04uua9YVDEho2M4kzlFvd4k2GMU/xMzcj8rnjSqSgq7vCFzk+s1UAp
DEBcw9hhKeHJeEqFh17LQYG4prPED7I8G6MHZp8E1roxteI11/1tmoTW91GVoExY+XhnjagWs49S
tqFSFg94ef80xtC9sfwEmeMQVoeqGm+VV5J3dkr7wfXUeN0VVX5WZS/eq7bk7Tuzb9iZmsHaSNXg
0cg1bGT5SL5Lo4tdZ0dFe7pSFafju/h7gAEHqmpVtFS11iRR1fvnzB/QwdR785vB1tfmlvlElbzZ
GWOPHaJXWS8+5Sh95yQnAb3t+lx7cMyTUAsWDWBsYmREUG0a+RSWnARAt38f+WOOChkThhh3xKhH
GyU3mjWlFvWVtPpKsDO6svCXBRaeN/85Ygyy9ACyvvRrhKMW+MNiFpJiGO1hldnxmSCIsbG59MsA
F2ITdfCalFSvgTIm/RwRF91BLvz8ucDMfkOKrWHF1it3kibF7xGZeVunuf2I/XizjWqypkqpu/e2
l36fX6QZX2t/7B4Uirm7CpDiFmF0a2lM7EFAfjeJZvl3nhVXt7XWPVC7zV9kBSkxkhM8TaemAl9v
0aWRc05s33goSfCK/kwtrH0nKTUMEiN/QbWAEhJrtKMYdV4y9PxeGgUwSCHjEu/bTvbSGEKuru73
Yg50so3aScUD28T8WrLRFMbWOnnMlF6HNJkhm33LU3Sd4WGJ/ylno9px5qfmp74wqrBjz5GKuxTq
8L3OV0k2cKv4KI2Jwpdomn3mH5vmQYGadCzUkSRemjw0fQ5hZeoCzFxTd5lOLyGXpjizJZysG3ht
qy8DsZx1aKtjso3RLbyQtMj7AyLW/aGKvP5g2LAN586gTJaFotp7MXAJETPmODFiiSmX8Us4yFEb
SQevW326tjh14shZoLg4rIJCMQ7cVIyDOLscLn2RHz6SuKWOaJRpufhbyKWvqtzfMbXhzfOGvv9R
w998KbHkKvA1/CeLE/k6129DqQdfk2v6PkUKc4ZpjU2CAX2U4A8GxOtSyhVnom+KMEFdHUU9V/SL
w7t3wO/Ry8DXsrFz887aNFwt3pMT0male1wuseSpbXl16WvgD0F6l76pH4L4YrBSNk4vRbOyvuiB
LxRxQ67q/dhOAsJkbjeVjYo1NKk23lLSKhZzOxj87KxYZXbuP0ZEH2x0T8GlUM3OYk6oYz85d/qw
fNdhg8Y67jLXbtX4L7bVhWu5Ruqib5oON7YI8jAYpmfDNW4Eah2+7zUCSu+hddThzOGT0LbgiP4l
tFQkc8leF97sZGgSql11bfiGsbRC3OIvQs+zvjMpL3IFDFyCvwyIC8RZOC6rdogQ3wetKHA+HdCw
5diBu4UbCDJRdF7gioZa9UvTKwBS/gXgKPouV7hcVcCFOmvoD+wRV3oeN9u0B3iq2GZ6B88nvYug
3eLfJpk8y5Lszo7a9K4c3yrTc25Eo+gc46pIsLSwDBV5fZXiOtB53153eSNFSyr592aidUdxuQBw
5xk63Ea0xAUurxoDd18XLaTzi4K/kPa/NJ1swvg5eri8SPuL0QoVyiRxmyvfKR3YtoKxXrbGd7w3
4n3taebCSWNlI7R9G+xdZs1fw6v0LbJK+eIi+ivO5rjmZMhdNIdeunWwrQvKU+Jh1wNSXUaDgpH2
ZGwmmk5ZV3vxkNS78X300gym4CqVjb2lTks/t8QCxe9/gnt6i7U6egkSS1kOY6LfOko94VZJB7il
XV+pLl7APlaDaFKZOr5oTf6Iy2G3GIc+extKDDYVmMSLvKRsEAf4+QgoewsswKrah3jMm7XaJEiJ
VF4LaJ3iAzR9alTTqAIP7qaRSn66DM4TSIo3bjXM05XC6yhQwuRMfD+5USW4NEVaoORs9tD4Mpwt
y9TdgcsZl6IJPE45qYbyKloNVt/3tU0mg0gvUpSHTGvRM5bV6zk6Aj6buu1wFUyDauMX67Lq9XVA
RUBIKBi4JCxzqy6vRBNLiFtNdrxbjIKSx9AaeY6hu1C04XhqMionfTdmzymO0ltn9Nt1y/PjqHXl
r9QHQiUOWmbX+z5h29iiMnDpjz8iRJ8YRbgUW03ZddflWHBf+pghBr40L9MA0ZGch9G/+hInQi4v
ZJkgbxZJr7y6UAG2l/dyefHLRcWl5mYFuiStkOme3vL//hLG9Nc2MNmQNG3wswMNUkml+ZAMqbls
tEHZtZVkkFiRy42K/c1ahr364AWSuk+5FyxFE66+fZJU80W0cGc076JWXoiZ9TRd9kDRe3ZxKwIk
1wWxpJvDMRgN9ANzPo1CGsoTkPU1hn0YLQ6Jf9NMhwjA1WrUfWUlmmJAhKhju9FtsHqXCb4C9ZpS
K+S26SLzoUcGrazTGhOUMN2JPnGl7PcLqpa/bmcXgz6qj4hMBcu5XOrYmLFRVerXczt3eAqxrnZ2
l/ppJStHEOEImk3VVDILyS0yAnN8KqE3V4TqvSjOigCvQj+PND0ypYYqnaEYLdkbl0cBbEU3eZL0
JvtxVRf2LN4tRtW6RTtRnM4x4vQjUEBjSzF5HpjAtF6Ev4Y1evqq7fUw34A6QLmh9q40zcM0t8q9
4dDoY5BvxCnQ3eHgSwokesTHSKghSLqB6rnNbBt61yBxT0BxxTCxmM8QMinCRQatNkCoBAh7W6OP
een7H8rOY0luZFnTTwQzaLFNLUuyimIDY5NsaK3x9PPBk4fJ5um5c2cDQ0R4IEsggQj3X4wIN95H
72f/m7j+X+Yu1xsCEBhikRwkOmqrbNuCstA+/3FWNIn+eVTNbDVX+n+NjkvfvIz+z3EySsLiZ9wf
n3H/3D/jIjTYCoT4l1yl6ICMVrvB1iCizk6+Eu/1ZAOrG+3KpdnkDeyfzsHcPuyyer0EO7kePouq
yD1YLgdF+WewjOrtFxZc3VOpmUcdX+/3uB7GB5gb30p3at4jvO/Oqj2hSbQMRrjgHVXNTSF7Mpra
iUNJXnO2Mpp7FrZ9mY0YwBLcjfOCCQjLE0vK+j2PFRCe6hjw2F5G4/bFRJP3SVpDk0PxtsbX0HPa
N/A60lvkrf3so5rTTa4HjxYpG8Woo52SR92FAm12xtgMhyQKlS9qVLCnMVrjCzo7Z8cYzL+Nrt/m
aNP+BYkeayfyTq+m1UXbJnhZxPKwMA/yS66hQbK0dAURFfAF8I+lHU96S0V3ire35qKgImfDqDin
JjL2t+xSoAzTpp0GBOMGDeYe2tF46nUPZjQj0zmj6xit3dB49ZzEBqGmVeGO9AHLUFlr+cr8d6Zq
3om1Trtin5mcxYHEUotiVw9zvZVm0Co9VqHD3zNOG1CarLOW+eWreJfM06MNQfur7bF0iKrSfosz
Y9w0nmE9hmVrwvfUrJNSdMHFCsHqt7pZQMuq3HVbOOPHKvV/DMjnfm+CYu16izWD5gx7v2ztD8PA
ktp1J3g3U3GUPIqX6k8I2I7PKJeWr3OuH8IOeYLZdQdoDsBmJRcjk3KciZMa2G29DqsU5/aygeHd
6s61mwL3em8WbrXyE7u9zJVizuAaiaviINgmljGs6zAftkmhuisMy+qLH6jfjSjAuW+cMb332Q9f
bDmdbL3EODmttqnDz1GPzhWAD5+2nBV10M/LH5h3jRc00KnptNWUF07YQCv3uHERT3DWvmt/sdtq
PIXN7D8XVE4ehsYEbVUpz9IV9p5zmKFOrMxA8Z9lwEk7b6MHDfvtpU8OZWVXq8QHBjdS14kXw8RN
VsX1Y4D09jpTucvriURmUP5o8KhddXZvv2kJVttV1SYPBlqRx7ix2MCF5Gc3oTtXn9zSebNcN/+7
rwG/H5UYyiYqgzP6FepIPhUtsdLCLk+z4vC58WMsqcgmID0FsBi02D3USQOFr2msHLKkD/Ei/U8o
VzUUN/0QmfO0Sgp/2EUFfkz9WGcqFLtojRLJq41FGwYmar3VK226ttRYkDrrrD2gWYO3bmKtfZ9U
L6TXZ3hU5t8KwsN+pLTf04WSkuRltW8qrdvgT1axj8eV1qndGhIslveSvsk0+0V1+G3vEQEyK79F
WKb70vLPessHnaUbviD733hCVAXge7BLRPcR3wbSwh9zzTGQIKqUTRumeEKNmfWh6yO+V4vGIzKp
xpXb45It+o/S1RiKtkFCfR1qXrCFEjm+GEU9vYSKQtrBsa7SBbqyO7tG+50bscjQtELdyXa9Zi+x
EoIKu9byWpdGEE/VwdDR+JemHBRwqyg0Yiwvk7y+jh8dbBnuEXkNZ9Ws4vD2c+id+zFeABLASnvQ
wHb6YGlK9dDATlz3VhT9FfjKUUUb4h0ahL0vekvf8+oLPqYukNYlQGYOPuDgVh1XHt/4/1E1Fd0i
az3bfrWRODn8Jr5KWtW46OXeb21lB24TZ+I8+s1ptMTLBqHAojuJTHWDQNcBAqS6FkZRg5/OSwzf
IgsoAPXA+FByQkYFaRcA+jiT7/WlWeJOuvV5nvBIQ1blPiraATKKig3p2l/B0kyyptiTDMWS1y2u
rjrr35eTHLStnARBFrzmiU3ubRWx4bCtTdHN7rth2tTWMXu4zm5UX0DpxNs+auLPDXiIQYFdP8a4
pzsatc9W9409KBT7UNZ58mL3mN1JCLtSPNpn50Ous7YxDN3dRNQePhqeY2ymwJoO0pxayDwdRMyr
ND2z3fLcVV8LXa9ePbPhv6Qp7zPej9cY3/eVNH2zbw5yydrgz/tTxzYy3OFiQ1gAC6h2z3aateds
cHFu7FCVV3SwsLryxUJmZBsPSkQms8pfTcP7q0SQ4VOKXwPa1t2nGFd7Sk1q+zQsh86qkWB0y/O9
38zrnLVzrEOtIFYO/Ri5j0mxu/fI2ZjGyCVWcDzvAyklkZM+l5/yTp82/LHbtR5ozpyv0lrD/qQO
gPPj0Y6VR2hG+wIp72HagUu1VqIEjFDKdA6c4k1akxY3z//sqhcbGWWYb1HS+udEPSbNvv41SVmc
CKdyVB+y+KejNbJ6L/mk+0cRmb1rzrre7G+qDIkgGWiKEme/1AZOlzrhn8FlZusP2fw1Dkm4G+r5
JgggLzMAcnW2YUmaIFWzS9zhbzzV7LPueta5Xs6aGsTq6rdTGYqGwT77VAcPhdlcpStQgIxaA6uZ
MFGx94267Ig6AMIxMc3A5lWjvpPVt1+lY267AE1KbOmGMWPhgXfbGG7MuixWJjar54TNO6oQ/zjD
2vpnHwCb/xq9zwj8FMlGdQKd+y9xQ/nU12ZE6ZGA/zlUPvAe98ePIx8YGNYnhA3GU+E3ylUOlYd8
kaa0E/arwEruA7dmOLJiTAoAlr9m/BHH6xSPS/1678Zo3FnXOJ3xhKjqWAFeUFYUaqfqLGdxMJd4
Hi7t2+l9HDOEdm3ElnGbIwNuSoJ4JadymPTIPUSFdmjn2Xsse7N+gMmwCuFoZtsU18PdFA14My92
eBIiZ+GI2CcSrMbhPtAk3W1uv1zp3i8XKZ06X/8xkPU12KjlIjIgV6/6lKwFitbOrH6uHKwS46wp
D0kdllsxUpwTpVg3caSeRZjOs7JNqKT2B8OEQf8vkyTKd4C/8O39v04KrNp8Lm33B3UUbApcD/US
qjkjFuRfYtgVG892qquujsalRteGb16ofTZGb6fOXfw9rHlw9BE+ABri4IdEdRAUh8/xUhoJSFLN
adAJyeZjN2DZMiyPyLrJzMccHffVqM+LjFF/7QI7fVf10gcG7ul7q+2nd8uzzxLQBlm4TrOoe6zC
yb6oepGxyE6qv5ArWuV86BfK7Mp2guJy1IYxeOVx+UNmWguV0Kpm9aXtC5xbx9ZCvzrpv5jI9kgE
ya4arUsGYXqjE1SEH+LRujlg5Fo0HjQd65dqAdHNOm5bugsHyx7U8EOXmAfpl7DJwMfKWqB6qquB
uutwn/FtJ5Cr/REmksbacrV/hulp9onFKabQ7F4ekwlhObUa+w1OYtAvJKl875SksuSi7wMGgHbE
/MhZ35PUXoyJdFZBhjdVVG/5qkz7wqqNfZWG9seoM7ak++evio96Uwdh66IqSvlshVmxCptJ/UoV
CEGCAoXcTjfRMAYRt5EZU4e7O9/JTxQnK9RtTpFj+SiY2PobpArv1hQZr3vzpgxlsOvyLM+/aWGP
Tdyc+uG1wd1r1cVu9mSnU/40J+hZg+l+S9J6Ot37DVwSDxLLvxX9uPEfcbe+Tjd+xgxZNUEhM6Kt
P1rg7lWoOAXvnsu9GWO6J00vcnjTLodkzJpnbu61mdbZI0Rq55kFu3UsJyhSVtrB0krJHO8sL682
QZt28XougAzi/FDub22l0r8qA36YiEc4zyy4nOcMC96xCsMnuSBs8+oB2aS9jGk8ibZFUPn7Qmv3
alHOfy8nY2rdTvr/nPz3kPSovbGdxyH6zX09C8fiyL7uq9wQs7gh/OqTuwdDUdy7+Yzf4iR4aB1u
Ia/4X/QDTQHy4Tn1rXghtYdI95dXsfYkNYnb9ltKGynEiqOvz092T4l7VS86DbMyDrugL7R1P2TT
SnUwNEqtMH0L4xJlNmDsYohcIxdzM0S2dXU7hv7JPsl+pcKqctPbjnr1O629YkjC1jTqwm/1Efm7
dvXz5VHAQjjEAHiKlRdl2Rnoz1KZjFp0SJbOIOmzsxywdP55Js3fhn+bfg+3tXDemQ2QuHBSrihU
8xLDDlK5zh5plyAvlZ2MuDaWBhtnEYENMjgLEnMLl/HCN7QrlXNp3HoMdxUgiPLko1CFpI7zIASE
ECDq2ba6b3dOQo1684a/VbeTiDkYy5PbZQ96iUYSevnoVixlDFTQ/tNcyG9ZNP9sCtru3hSE3G/B
v+bmi+GUmps5aqdRSqYT6lBawWgsi3lKN1rkF1gE8B3c4YWnr5KK0k8LJs0+mlNeXigEJ0Di58Db
IWHx162pLyPoO6X2Ed03NAf8fO+4lbOLgsh6c2afChAYjEzv3vradd5iL7R3oImMI9zv9Dniv7eK
FzxHDr/RA0XwNWgbdHBaLbtq0BdRZBrHTYCu8Zd2bNb02N/KqcW13tfy52rI9KNrjM5uLq3xOLRQ
Qqou/2KTOPhut8VhsH37c60gTuFAdkJrVC3PTUcqDOFM7+1XKECnW2hnmv8eavjl7aqh9TO0WUK7
Qf151dIef7tqSqqKPQhIh2IeLw5iPgdWAC+Iqnr5Jlr6ZEAOo1qOF1Rbx0tmG1utGWHKLF16kECv
/PN0ShbXyygbNzL53651m+iyaz1gh7NG3Q7b+X41uUG6GA0abyn+JmwZu+TSL67F91ExOJbRsjOS
C5uIn8GjX8ab3kHtbvmiKSAfAY6lZnb2l2+jdObmMK6ckk3gvS+RL6cMy0FG/pj3Wwx4+X6Fn33Y
Hd1SN/blAptKINDs3axm8diZ6svtYALWs9v5Ii28IJRzYyRfbqCsqQcC2OnatJdRlPOLF0Qm5WLS
k+YZQqZVpqwR71AzEIjpW/3Pq1Vc7Qbpul9NLlB2E8T0eB0L/qtgY71r3Wc3Gep9XVTtU1qjXRFF
7vg+GXBzvbAyvsVVu22lCGiH9sa2quC75mPEWpe69a6GRYo4u6o+5bmT7a1E7c+l4ZVnygT1vnVs
mB9jgYEhW41HOVTp5OA82+fbe19QOuFj4Snu3o4RT/5jgLtJ5/nKNvrXRWSCNDUvfQ1t2z9KS/rb
KTwUQGpOWWI/h9BSmnVXBQc9AtwzVoiBzG1qsgvyqgNs5OiDpyvxcXbsci2jne9Uz/rcsmGv4w+R
MkUf/En5lEV2ATCU+Hjih8forN7JYGe541kv+bmTzmwwQgsBaHb9620Q9DIcH1+Fb8rUztSDvW5T
cZam06MgjELfs7TqMPqcLMLtERWrnZ+m8/NE3mGDOC7a4qSMVzYiCV9YK39Ag2f+4WjeGpgSnKIs
jFZaOvh/p139WJaZ/nWuzGpVIIjzjmOaDv7cn15Ye45bT62NByw4bOTMUdmr3Xk+DayzD4PnO9dg
+eTYgOPUJyH7Q4Uip9GXzgOS6ea+MswOQztSvmYPaNJsLfOaFWa8w/a9f+7DON24Tae9tUmC3r7b
VV+cYn4Lmrn74Zc5MrwBP2s7fk88JQpWimo+TFppf0UflYWNnoQfY3AP6zLW9Bf55CID8apomb7p
yI0Zm5KVORIevCDVpjvXrRc+WT3FY2VIfArmRvDZjAqbzAwc9bxse+D788HCKflzphQqOjAFWitL
WI40mKpa1Utf590j9GAWmUs/GC1nk+mxenSWWaPFXa3ZH9uF1GZoIXiltDPWwlubCgSvJm3Qz0Vo
559sXIYXmpvj9cVZ60tjLSQ4ieohIkJHyotPFga+v6KomRlrYbPdo+RabnZj0IEtLMDPE4UepboP
uzHlngQOkleqtS5ii//NstyWQ7+smuyJbN19QIKDZcZ9YJKlmHSW/3KZGHbwGT7/k+wmbCtxVoOD
NwZQwuS9QE5E+v3Odo6N7Q+ohmMZgqhji2Fv0H8wPfarnpG9wCjuPwxZCNlVVbWzDDo64NHAtbSd
QAFQauuPaF0iUbFMrc2sfTTt/CqDQaEoBxRytDXLO+eW98pNv9v7tTNvJQ02pjzUU1+bjtKsFf1H
1SfWg7SMtFgpTZixkFOd5xnCriTYhqoLL2VoIrlW2FT3K8di+ZW3YfWmxW8+1bdgNYTTY4ti3RcN
7+h129TaiwZxYNeY5XDRkAI8ocyr7vkF2yejneNNzfLgo9EH350syz85pLdwyCGThIb7mmTO3PQr
V1fbTR/DiLKDKVophdehghdlO8pLxcVBAOhMwtbZ1XhRvMy471BBKxVEecuTp5vm344eI2notn9x
UWvldaWydWZbhRtdurusJK0tOxaKEthMjEV2qJrYvMjuRAYkzkFx5xZXyOZlmvNDqFtw+pZdjOx7
6hHj7zx0j22PIYmojDkiQlbzUtj9a2dXx+7qFiTx98ih5gbxlLw95RACHzs0C/9pe6EXiDcgnkp2
d7HCMJCUO8Xx8DnCPvXg9mztuspALrCOo9d5ni595JUP0lVrxs+I0FyEMaJKvTTm9HPUCL3g0Ou2
eXbCyMK9KdHes67oD7VlkNovDfU9nyp1G+FWs5fRLiSf7hhmf5LRLCr/Rh2ifZDBEs+bIDaCVyNB
VjdSftyuUDQZe4zi9dbSeImjJcGnqdTjnBqLduRA+pPiZela0tj3pqSxHY1Pk1FJY//WlCT3v8zN
Yr5/kuT+LThUWVovl0qWUfmgHBvvfciP4mShfc4VyhNSnctwEdiC300OUtLT4uxr0jjeo6pW0ZtT
s+pYNPZdr2TrF8bBDlCR+bGPnTOA2IGiy1i+qOPi3TQaH/2oxGUrcPONRe3no+M6CcL8pn9s6+iE
rSlUQ9U4OrbVvMAKb1/SPIx3/pxocFfpk4NtBp/VSPXO0lItG4FlJqU5X8K86J4U15++fGj1dPwS
KgNCh4ZR76csPc92gX86jiGoW7XWBxsvoFVljd4P3kaonU3pkK+sMnA+RHDstkk+pxfUrZPLombo
TvPjlDrdNiuBqAxiiSftMkQi6LYpLWM/3SdpWK5tO3/Gibx7EJHDocAIeWp5FkvTir32mHtKuhaR
vRxbz2ff1rdlzBsepcXyOfEW6rGJ6ab7y+Hy7nU5L0ALTcAZwWxoW9dyULS6d8opeSxSxXKaszK8
Bd2v4aj4CJgYaCPeWWzHuDQ+6jwY136hzmdpRmmxQVLI+jCUKJCrffnZihLzo6sa5cELvMM0ua9U
JU/xwhMRayM5i+ZpH8Zdfb33ZyrAE8+o699ckUpT9Xd+rcBZW+bLAUaFeenj4uRmWLGF8ZLCWfQr
qeiYGye0jZ2IypkdUp3N5H3LXBeuFtpzWIFAS5TS0D1WpqozBbslVgalK0RRLnBt49Ezqunphu1I
pta7SBLBzDx7P89Ns7r9i0Nb+9mW4c4Awocq03dRjYdmlm6pzlQ3ze/UgcC7qu34teb1f2p0h2aY
pdFFw1ZNZlSR5T3WRQ3hrjHrQ/+p9nIFhs/gP1Ng0c68eT4Nhes/gxrzn3vkNXdwX6219Eks4CDU
OAs730ufHNDbewu8NkSwgAtNoWo8+1/CAPHdm+Q6mjLJOuwq/im1NrAg4KyY3GEfL2eo0/w8k777
KFieGDHKxDn7LRuvZq7bLRl/56nGxuDJwSWCunavs6Cnj5o6A5UaXYOqOEoXIiCtwosLj+5OVx9u
EUusUcK0c625Od77SrMeMQvnaYyxH86qkKHj+poZVoXJg1ojl7C0KZ7pp56N7G99ElNJTBXEH1wd
xUvpq6uiGVe3yKBwzc39upaB63aFFJLasTU2lVR59EZ2jO1QZd98DPmSTrU+l3mG89S/RCgDdiJD
ZN8iGpU7IGTR+dx18Wcv0pX3ysazzYtzZLhhNZ0mPQAOr3fFa2VAc/UKDCM85EWyyflRVTr7tOG4
0krTvVkSiFK8UbP0VGoXHo7cV9LpqbG2sixrhhCG/LzcUzJwm3275e4zZVwi77Mb3e0RHvLrdz3I
NhWySh9TzY2OjY/hcOfFizyUyJayjSmh64WI2rQAVjdTbOYX8NVkjNGIXDV5hZypdP42LvHYTZFS
qYK9aevDUUJu0Y0FJD6xQtCUTnuWgznCZ1nNdmyWK+nIVESVbWMxsZZOWwJuYbfzoJjaszkk3fn3
MZkcsQ0pCz04/h4fFR0qZ6BE2vNQs/FdVI42AtlOgOWgkI60lwOeW0Dd0i8g7qZX9xmQlvMf/RKh
mWgGLTNl8D69HbHGUCzve+B12tlIMJGSs39rSp9SOpRy5bRMPG8Th9wgMk9JBxyGJv+JN29/Hnmb
nFsgebcz6WuWgfvov/VpuoPVRjHu/ohV0TnRyWGNlU2GWG0PyQyqmrVl/tiZg3HQWTVeLLd3L6gT
Fv6ubEEsZbh8ra3WClG+tIfpiOOmRSYgn6IfmavGiO/pn4ROybtujZVd9s2aFywYX6YXAN2wGM15
ONX17F7horkbbC1yvkdmvik9K36ZW+yH/LlSd3PDinxdFsGL0hgzP0KK+SEGJ49VCdd0iZWDFgz2
AbyytZImDszuJuwB96NwyTN4rB9BYhhvlTW8sjmvH/Vl0bOMSUvGYFj+1vo1JpHLPLNyrn0/pgAw
jeF65yzc+Q2IwvwIZnWEV0OEHO56ddJcItoaHj5JRX+X6G5wTJ3mgceP/larKsY5Qf1QL0mnaC7z
p19jZeLEF+wBoF2QpLV0HIk71Smo7rWor0pn7uTKVa+Tcj+St4QlQ/M+YEleV8WFzWpyNOwZvHXJ
aRMF7KiPot806Jsystqv3TxO29B26pOHdceLMqg/ZNzLFoHnILefA5ibZzwJo205QPbBxcJcO6gQ
nkfXRVM8bh7lgHVk8yj9bE/ON2UuGfjVJxH3CZUCJwuJEwxSEGzNMT79VGno8niV3XKD0nQc+5hE
KjC2INOeSnQ3hhBjw1YN9L0Tjx7K0ESh9r1smzpuMT2GGK1+IZOGMEne6me5tI0896Ebu3ljLQXS
ojfOgEDMc2V6OEssXR76XSdX9xGyoUsO3VIfrQO1x/NIoZT/K5YMsro22WavQLEW2zhQgGBG0WJJ
1lqf58z4kKXW9HddvbOho3xXzdaBdar11xBm1HTbqX0fh2BJhbnuk2HymhiKPrsUTVifSgfoD0VY
7UGuXfZRtJ7sMB+fRydsH5HZ9A8BBjPbgSfiFzLma6qq2kfuEf9QKg5bPd0avyj0x0WdXJFm+9S1
GF01y0HO5OD0yqpLXeUkBljSNZqdiuIolbGpVtOd/PYhQuQeq7ir/PLytyv9ajhG0fBNuvATUlGd
sFJtXSaRspVOOZjWNK7sKHszgAI+1k2wcZ00vUaLlrJ0YZUAEG3yDyhUms6mt4YniJ9sCNh6OkCD
o2GvaKD+SNnWuCvuonGwMClWydJk7fDZo1aFv+QndEGiU2P6aE5nSv+5McLv2jgoT6pao1pRd6zu
l3CUMtONMwXRGUV28922pzXa2cNn8jfmfka/aSfTi7A56bXafTArxbhAoqrWMh0ZW55p2H9di06J
XnUf49nlsvJDKbk7o51u69xiWIMtWstrXNHw5loUnOQAs3TGPvJFTJXGOFcOSZTgovAr4N8mzc5t
kkT5sYKjh5v/nCQXcpyZcnPPil734o8Kjo7nJu6rFxZxP9Iia752nYOjeaepjzh2uFePm37dsDP6
Gif9S6o21Qc44smprKJ+KxOs+ZviA1wGAhbso17LDoDnm495l+5knhVG40ZFZ+IctnDNZzQcD+JK
iYa1TYkgtih9/cOuslo56LI8TXFTXW4lY/w48XVcXr7qcogd/+wBhD1JK1Bd59KgiBXmMWsdL3e2
0xDgA7U0a1ldZ6n9tfNU7Sh9PMK8R1fX06uZtlvpmpZlEttZNtmzgaOXggCU/JBykPSB3U0vTqIo
J/lpb79BEBSHBNFAA6GANDTfhDJTBH7w+KtVz0X4GFX2m5BtpIW3wK01ZHMokTPoD/ziqhyNV71R
qPwW+oSeSGF+knRVV1cg2CkwXSSX5ceetvFMZD9l1KKGe2ixML9lukpsHR7sEjjyQpKRA7nHNnOS
16ybg7NdhP2qBRVE6k1hF9UXKPSVpJVkQJoAIarXxOmupjHxEp/V+tUe65BaKKwQGZSwZF8ilI2I
HVewg6LdzB7+WBLuFPH04DXj5X49+cgipnynoDc7RGH2ZCRkuYfcnBHLTrwPWmLlxzjGnU6aixz3
BR1rMvPLqDlW7lOjlwdpycEz946FZ540qJU+IEs9P0rLsp0Ww6ya1dUy2dKnaOO3HSDJpSkfPI17
y/zUuzky3bOaqPu+wDdjwb0Doqxjde9ALd+aY1yvsf41WW4VNoI4jXLiq031AmJSgQBahuNN1yDf
0MISU6oGZmpfZRiDeMV5WPB1vMCffNVxnxytzd9rON9pobwXkwU/crQ+SavP5uJkWL2+lmbXhYtj
Ktm3W+xywWisL8jq9Q99OJcPuYItJuJezba1YyCOcY6lYGiMCOxz8Mqw21lYWSG3Fk1PVhtNV50i
H/UjVjoQAMhtAF7hIUAT+t/PpqSKulr5r6YZaT+D/5grwTLa57GFoZtZb9naZlf0dNNr41vp1a1r
8zKpG+mWnvtYtwRIH/d9stMwbV/J6B/XuMcBcMvQG+713R9xg9qAxleGfRYqTs9a2Y5nKHxTs281
iiRS9r/lX+6dv4FP9NBu9lT45+UB2oVsiZEtEEZH2Tk+3iHbwfLD6zBnLUZ1P1v5qNbSqlQvQVhj
3JZIt14hdLkbx7HmT0M+X6yl3Jrm2mtXNdHH3PWGrVtr8aVQsmnTuOaPfrFec3Vz2GJvDsdoaYqx
URzXL03uWBfpMqC6XYPQeJAxzw2xAxK3naboPjYKWNcOH7TZ8dT3Air/lYJzuur0QX0vq4zMmaKZ
axntGsNa7qtwZwe19l6pBoamjaMcZLQMZ97CsztfxuVSs5Y8Bl7mPclglhy8tHfffn1cD6uQR/op
c70AXcSh/Nj98PRBeU8nv38ko/TVXET7ZwtTxlhtu400lcnUYE2XIN5brfjodMMPx1KcI+VsZVuO
qb1xioHS42zmCEJ3ms1ybyr7VYi8LZtO/AhxViQbGwT2Ru+OBnk9oP4ZRKIBE4yzFXXQhYJ4ZG+y
nDpei+lKSybN8zQKZKX+UcxZb+atYFrrLWx3myTG8nkyNCLlzgJRKfFftRd17M667CW34E64PdpF
Gqx/yx7IqRwmsgdnVt4raRkqehd7OU2U6q8JdOHtKtL1W3aC4hYwnptusc3DZ9Piofusjq753GWY
IWe6qu/KtAE3bjc5eX4vcY63duakp66dtatE913ZwChYBzUo57VTToiZFc71Fpq3wGHKljqyxMoB
yati51l5gSknn2Zn7l+ol3wdvZZETYgvOso919hLO5Z/Ia9FNcj0g9Yl7pOEBK4RbCN+RLx8Lecp
WA4LoeUw1Ca+qMtVZKBzZ3+xoNzeu6RfC1mYbn0qUx/bKa52cAZCfp1qfsahc1hpAVq/YZ6eJCKL
q2rH9zE4AXCYnxMVAxdy6/n/T0SYwU6IMjbclqtx76rOJnU0gC2342RG0dFStNff0C63U74J+yI3
gvMN7SIwltTukZAy4ZMpxY7HfvrBNkCjWUg//WgjUtyF/6MtLBTSm7x7Y20KvMcnd49YmXaua6vY
BUWcfeCZ/XOSjThsa/o/vBr2WpmpmI6zu9oGlTlfhlL7OUlXrOxswSS5MfWR0yp3GQnqO0f/Tx6/
ttD/he+Pv2ZWrxLk+fkGKheeavXGD0vrveuhRJuGEvzQkUrmj0yeHADFpSpr94vrKcpq8oLyNe95
WwDCQZ0u9ZHYd4fggA2q8yhXgg+E90jQqqcYgPKpDLWv5TDVz8JuTpcuBFVuXWLlLVFLl7QkVLr0
DmuqhltZuqYs/ysfcZ+EIbKTRFUuya7eUvRtzv1N3YkF3K1zTqIvcdo6x3vuayj5Tds83QVefSps
Xx8AANoRkM+bNgfeaskBM+O9lvbzV967Ec7r/XyJMlN/cgZorjIQJVEI0d9PXtwmIrdUqwbSF8xI
fZzOIZZ+ygbUzXKIzId6sqOPLTsFDQ2qVdsUMebnRv9Uz/1RWKf9Qj0tcOYhjf0qPXZVvaaU8h6E
hzol6IRAp65PMlgNCAFUmensZGLUOdEBv3XAogshlqevezYzFNdkLnIc+dbxYmzVYvdbEynR8Za2
/kX5T1vrt/7be7Ax9FvfDU8nMEueGN/aaf6QKxCZnDYMr3KIIuVTVRXW/t7FMiq8TomG4ElegJxB
DwBMhVp46JTf7eIKQ9lZXZudksVQTvp7p/hh+zzOhtlVt3OheRsUVuIXOWQtD7skieOTs2R3pC81
DlYTtM/SmAItPYeD9e0+ZzKHNwd6R/h3gkrCahCTLqXUPmoQDV8jPaVCAL0GQbSSBZxplQAeOx5T
phq+wkM1MLNNOjJ/y2g6VZBJDBs1CcqerdjdspbLgFwWLiorI+q0Tm99T41LtRgCjVUfrFqrM99U
Jxq2oASci+rC5dGLoNtlYQvYMvIf0IzTN2lcTzt97OAfdXXyaM9AyZaWHIo0MVZdR4VDmo4ReycY
juVKmjJLs/UnpUmcq3T1Vtjt3coFb79cRGmjGtu14+R388us2fWrq1akb0p92wX6tBfXydy1nvxM
GZ7TOamoNM4HcZ3022Q8aS0FK2lWKVy9epGu/X9OclO4etNSJrpPyqk686rStXWFzj4uueAfxH0a
BbToOOhpDgi+xpvaa5pXSNv2jBLOn7FD00fHGZXEdYBTwmsXWhIbxyZpIM/mSYh4q7JRQe1V+RMQ
RXcbo7+4g03R8/DFKyVxMQzZ/x/Gzmy5bWRZ10+ECMzDLSeRoihZki0PNwh392rM84yn3x8SakPL
p/eJHY5AoKqyipJFElWZ/+As3impgZd4WtuX3/lG0qb+mJ0UaJ47O2ypNP4exE99XzTkQ/3M+mfZ
7bXUGrNOwx1VJTvWCjABh3P6ecW7G9mXfg7tT+WAPKlvJCfpttwivmZ+OO4FBp9OsX+wG8gOvyap
tY6ZaI5BnTbHv0+SKDdFNUsmRWal7VO1H6+hA4BeGxF8xfaEVH6ZvNYLPy/LM+NsUGp97mEcs6ci
BNmFnUZh8w9PHYx9g5nwU6FHfH/rRX4yYFi99b33ZVCC5i+ezeTuuumrN2Lwm9SNfi0jA5Na8E+H
GL+in8sLU5Xrzk7JA93JEjhMXpkdLU0d36Y+wXigAqitjzkSeTYWL1mj9vcyOvcoAJlR4N9ktFKD
+8bT3WcZtO/KaWyR+a6TF/biFwkxqyZ5DGO0tpxl+TlrtPvc58gmU+TFw07V95WZn003NX6UPnLq
iymla3X/SSgsfyncHBUX3zHuOwX/qRjC7eFX6DC1zl8+oQ5Zk38NdXL1w6q/QuOhe19V6YdFJ8/+
sGqO9q+uJ+ULRhbFSW9z5Y6sJB7WoFb1MCrfwFIZV2zVDYwGh+p7lnRkdcMwfUQTJ3vlTfwk8dv0
cCAMNfp/nV7b4/t0w7RSmS7L+p4D1yqBEt4Uh7wd3zVGRDjEMzoXI8/0VVqN7psGSBZCosqAtdEN
Vxlo7RmS0li0eFBPfAJ7ab8H4siHasLrh8ky59cKv72kjivpIQANt/4sZgb1b6biv4vHmWp6ZLao
6/1+m4zFsMOK1jzIeKYpwVXuZl1/v9v6PsyWYc9FU+D9eQVu9lC5+fSY+IGHDbN2lNZ2sYDIP8LG
LY+pbUx8QxELVpjPkNw6FexJawovvJ+mxw/TYh9hD3cg0wxUSp7D/ohGjYfSxEmaMiCodQzpPw6s
z+W84WzipTCMPpxXpdONTP+0LStLuMva/4cBCY74lhu9TLlmul/dlJQdUhnq99KSS64WlFeXQbk0
U9Bjk6aah98GclOtbtKXsPAZSeVXZKKox7YFTJudTO4LrFYmN0Ztcal6bZet/jXYBWWurb3FwDxF
WjqM63WyUlfNCaY20jGLFa3sJpBPWkx8lo1FlvNXqo2QhIdsQKQzV5wMvk7dYHutpf46s/eL5N4c
+hNk24YyHb4wYg6zWsD4ULNCNQvvnarP9AcZXs1k1vG6jB47KNa4h6V6CNQ/jzl4RphmGGQ2rwC1
PHvvd/TKUIVESRnj9tB1lQ8cZAmXQJ1c5aUY6501Dq19kuy6qTSofSJ1cJKMO+joqds5TaQCe14S
71tQ2tsEhblT4Nhb/0wrJUGmxsCsLPY4Dc+t/mVrirS1NDMPEqO+cFq2UZG23pqrv2sUglrPyaMg
qVnk7gvU1vTNfbHtoXnTMqd7idvqrjTj5o08fIx1tvdtHVPt5QcxVX4NBmf0Ey4pNRESV8xsAgN0
wjiyS1pGy5GMi6IP/Z2MlonLd58zsXVYRnMDE6Aw9LsHGYVN8oZ8Yo/AGIOLBL38YLFReJe5VoZ3
US6pwUZdg9xm5CfHtbkIc71rdC0jTmm+j5SRBgqU3/S983chr21ECr+y2r8uJCMzWc796pmlxDDv
cbU29Z+e6j5Ptg0UpnbLgzGhKylNOEnmp6yx3HOMEs3OWJoyoKZqB7f/T2lsoVihvgFfde6la5wt
zBNtPGYsMnxnoL3+1R5c/6pbJQKKRjwAjyAJBjF9xAh56UP186Ja5V+ov+wFyKMquXLlcIf4ywLg
SWfEO52ewx0SPcbX3B7/KC3NeGrVtvyyTBqqttnbY1u+WqV68N2x+FmBVd5rCLstmwdgeVSITzpn
0s9q7IY7bHvcRYGDkMnuyJni5oL/b/MCU4dTJaKUEczyY1EN/bmfMJxvEEjqwjL9WvdKfI1jOzxI
v0xPYNDkTqwj3twsisvhGCBDbSG3hu0tYmZOOr/5nm0/9pV+H6uFxg1gP3/QkrMWJdDbJX37a9QH
VfaKVm9ynpdRCQ6ssWHrMdLigRzGMRSnN6Ue4P9zs/YwFDZLz8eYAaD0sU8VnEgyZfxEsialBOJr
wKMhj3Cuh/WVzPG3LlTHT27lZ/6uBp0eG3p8kz6ronQB/OXak5c7Or6hsoH5p8q4FstMVD7Z3F62
/phvjBtESYyAKUNu/Y7fHSawRDOW7EGHXFeWmMmpDTi9p/lYof6izrtmgbT8S8Rio/js42OxRWgm
SuB6GmoI+2bVra/RPvhFDBXCZ+IX/hFtI31ll27sUCsO/lSjdroIiVT6qdxPwGLy8DE2i7+iXp9/
cnCFQFVWxScj6JWHIFacPXWs+ac/DJcxKUf0lzF4MYzUO9WWU3939XEnAUqInXUZ1eGVVIv6ogXx
UydnNpA2ILSrqnvV/OqnSBVAZm/Y4ivZcxlTBvNNtOjaRcNgUF4SJ9R/6GbgHct+9C5Imd+tPvap
Qf2cstOwR3Ii/Z51QPhFmZlsoVma3t9WnX3rM7P51rQISGRkd56R2EjAtFmw3PXOvsYqdjGd59mr
wnM5Jmi8FjPai5ScX/NRrw+KldincDmPmkiLfapUUW2ubmk8tMfOss5wmLtw743+fHOQEYGiCPcP
us2/Nt1WPw08Zr4kgEURJPbnOwAwyY8cKakEE27SoylbazQ/pZs3Y0jd58dv0ct7lArrqwIBdT9k
9ZNqhfifj37nAe3gS31tmyZnMcyw+vMGwIiD4qjjBPckXc1oBbdlgUyNlV2i6OqdN+nZp2Bx+wSy
9tnt+MimWpOvXYne92d3QCHOH3Mqknw6E6ATqOosD/qYFCBONMpRmtuANCMU4NDI8rTTUDbhU8zm
ZodtEdRjnUKBkQFlkqZb4ZKtJPr0gBeF8TUz/5rJNrx5uXa07cBqEAOKNOTeoU+OUwLkBHudO2la
av/ely99/hISNepRJ9d3GBbn23ZQfLhX6Au4iWW+Sh+yorXSuC/SUw8uX6QFp0SrCD9pfR8+wAWr
723gZkhGlNMPy47v23gI7xqTKt9bM6Agoav4vgJimO4Qso3QgNXV/WzE/fewTj6lWWD+PcbRXg89
/09/7NDnakLzc6WU49G3YZoYjhnt86bFo9MsH2PVxmWM0kSyC3yjuXpO2L8GrWmdh0ot9n4JMno/
AB8dQNs/p5ndv0L9NA6e5cD4C2GjDCE6IctSPl7iu8GHC7mRByI7cI+40Qx7IQbIwMo0mGznGDgj
nyae4bfMG/coqfPYajJIlxDf/euHdq36lBXs5E765GKVHl5ZCW8QvfSfvNni67SzyvvQmn8EVjJ9
cvqSL1x30E4haaebRKxhNSeWOM1drGaJG+xIv4tNFc9iPeivTo9K9fJ+lLehvD1jk31MoicOCfx/
3ppgzrpr1uRPErH1u7Gm7mKQves7WwYG00quk372Iu2evHpwq/TFfjJb1GlHEHiUY/VuuJDnv5c+
uSTL6L+FDNQKH0Cks1WMKderxePKYdGQj3oAp7fru/APCDraqYz0clHECb4gO+/hb0SCNkas+XM/
Leyg3H4LlxbVyPTFhZYkYxKvj3+aaGG/NuGgfHam9ClH1/9JhpwGqYNcR51ZwlWTers95B6Af9ZS
NWis9iLKJ6OTnYVnN3PKgzKSiXwXFJmnOkQ5KcewQcGL5RCrfXCooBrfUPw31guCKfjbKW72iA/F
dJEBv1GN2xbnhoBmjUq9X2O3uUFb3LW5dZUCqlqqpIEcny+epSLrjPFdnbWgMlTH4SvXBHZN9xi1
+m3u+2InzRlt5nPUYTMgzXQErKmMeQ5II9MeLRtsjV+1xU7292xzkadJyQNONsTntblt8D+0P5wP
1lu4QbgG69YVy6jkQS5mGk3Nzh0rCkFti+CZtGVo5olEpbN3zWMVO+adp6WQ5XD9u4rdVhjBWALt
E++kOTjwABEtdy79vTuPM8beifkY52Vg7AocVQAq8byRziBmpOY0/wi0oritptkjqR3OQKXvYOLm
PIeLlPC01BLkLpZagrTXW+mtRR8Y3P54t8zRKdUd3pnKcRiCsOD7Lsfk861GOeTO8UvvmC5NXJjT
gz9l1WXiQ/yGQXy+1KnmmzT7Bi860FIvpYsohNfgCbpMmuy6egqi8IcEQbNHC315gRBRuEsB0vnk
AQfCdqTKb3qDcuw+amoLJkD3VZB1ymCVhz7yu3MP6wzVF/+9uY0Wtd6dAYcG+zypeBhMXm2fZWMX
6Q9oquhP67ZuGLRgzwewvpM93PtGzunPVt11O5nQL9tBGWBqbCUGH6dl9wcOINiXc1LDIqsKZGrY
fZ99Erk7R3aMLt9KT9N0ze2aL7K+oRqLezlOgd3ByqbkTszMTX1wyY+ARzDEzpz6B/4LRXB01DRg
ah+dF/4yBqHLS8hPkf9dQ6H9tL6IUZAtdywszeXHlB94m7X+oBiD8mX5J5/Lcv09JCrobYsCbGiu
v7lMpzQWnT2reU7N7hJDROKBvcjgiSKeSN7hx7BLoLw9FPDs/9HHWwI53CuHSHGHvQGW5Rw5nUE2
tVQQBYvSAAqaoZSXZsFFbk35c+WdY66jgpPcmjK6Bds8Qr+6vvuj8yoHjY7m5Fsm9hqGlZzKYfb/
AMfIfg4YEURy+EO1bTaPKNNGF71y40vRDdWjHrp4FcSm9zloHaDSuNdddD8FC23DHDcTN74JdNS3
1YRvuDS5CVpURqU5L9iLwGF0C7YC9RniJLbfjfWEYHv9zDHxh5x6WjIVgDaC7GIPZfV9sO+p4/Fs
QwF0OEhXiffmzrBj+6IrqXvUOqcv7uB3YYKbUfbm0D4xx4c7ONX41sgbS94F6XBAsjZ+fxvgbONS
eMrnD29jBRQwhzKmaXVwDNUC7jno+yw8WJWTnJMJLDyPcR1ZLfYvSIfNA1+alQ6aBrUkBPG6h9rU
b6Ad2lMEQn89zahRChSQXDoUU7/yz2s7zrvoEaw4CV1QlmufTISbdI2mn9kiYCFSFpPRfZ06QKXS
AlLdPGdB9TUf4+q6ymE4NUi0pekrWnpBHE4FsIPQDODu1j1kSqnuBDHwO3gA5BF6PG5nzEd3QIU0
qqtzGxagwv0aW5JMV9Rjj4LdS9L46osDYVdze7xDltZQ8g2mGDpKfgVwkX0b1t2Ob2rlElAEeYly
03lc1suxoj84w4CjxwHvBABuiaN+4nAAZ0zrP8sFCuypj1Xvk7Qc09J3Suyq99IMJtU6mm3lH6WZ
11V3Pxszn2EvHD7rTdOc4qEx73VM4Z7Y/wb7MSTTDTQsAeNMn1wALOrHIlKHvaZp8VMT27itsM0c
Ln3UfZW+LThQlO4xq3maWzbP9CF5AlY93q+TyA9oDwm2d4Iq6sfRvC8sJVhZYwIPkuYKMmrsj6PN
fze7pVmimbzPDad8SHwtmd+oZ2pHFO541is+uRV0dxY1I985lYvm0nbpFoGmBIzNCUBZz7OLUUWt
KfHLrTmo9s16/NAj3TJL1lQn+DraQHEDMjN4oCzxb1FoezcsqnQcTCrq4jIinamiEFQnSGFACrsa
5dyqfJwIb6NwOAAhUoDd9N5tW0dGTZWtK09kdMiI/bCU3FZ+W+1ChwyxNGXuVDZnWzGaO3PyYNQ5
DbKQ1BFss80ujWX7h3oxWvIH8DsDCgv3utlyZpvGaP2uX7/A07bb84fqHuWTLxc18QY+FuV4Wp9j
kRd0fL1SvY3C/Ou7jD7HIOtWmlq2B5Obn7sFpCQXSJUkf+bnNO/al6RyCsT2dfjZS0BCxe6h6nqX
kugcXqrJUl6stk2WXFD2Z6Don2bwfW9Wkcd3BcLZae65d0rUNreYc/BxSm0THIZlL8op/U+76e7X
72k9xhM5C5u/GpxYYO+yRtiqi0+90Tx1KR+uIVGpPdgKtvcOqlhVEmNVrGIdnHod+FDLhUJWp+59
RkHirht89RkuXot3q5f9GIzoJieoFg2LwiQvYungwsAMfleHtjkqScDv5mTTzdW94RyYc/0wA8+Z
u/o0tZnBnhi0+FIwWe+kKQO/9ZW+raB9xR9oG6iU2ucvv6wg8ygq096W3dYeSl7WN9PzNijLaOqg
3jvN32WAsXG2OB53i7vx3HvtXTYN6OD+V38fjOwnJaTws0VuMPvsxEF0M/u0v8xkqNkSUmKRPrkU
nAdvcpfGnoHl4PBdWh/ithBloJqaqBXaKL8ts61lBZ5zsPW+IG/HC28DvzW1qTX2naOUh21ADYZo
byaZeaAq4YMEiNBRx0cIzQsd1QLdM+9lQC4qLAWE8OUqHdYSKHd8wxTXCrlsd7L38LT7vaVygC6w
HwcosKjobBodcve/C3XIMLJ/79If27xtCqnvaF+GYFLtqtybBe/1oEEzdKHzBSR/n03nEisJmq8z
VL3IMvOrFvs/pSX9oa6qJx15v4P0yWXO0nYPTGQCyMo60pfBG5SlseQLdo4LSGE6WZbv3sMiqK9+
SSlYnzkMcKwzH8XnygPMg6VIMpwsGSFtHz3Mugpg9dpZ2J1U8aNZkgJY8cW5+vc4duxmF5Z9qusD
DGi/XZHJmu/M50zHhEVGKeUWj7qnrDPjhcMf9TctsoxDXxbuAb+u/tG2rf4Rtcvh0YzN/ziulZ+l
y1z618ElLC2Ppa0Fa+Q2sWeDc1bH8pusoPn828kkn9Lfwc7m5LCtoXRvWKewo1/OUPtJKREIMbAs
zi30QvLGP2uTBgakUBvSr4a7N4xn2Uj2hbnnAJy8ypHB500pLb9X3J2pBSb/xaPeVvsAzWHILsPo
rbfU8dHYkt71tol1/ah6NYrGWxRlxubK1nM6G71R7DcYepfr/SnHVmFvZIActgE9x1wpLKtbG3av
vQbfTsqKQ+tAs5ngrKqhvkqnbf1aZXgPSqSt/VIMlELir37pausRhdcSSNtWqu3Z9zpQdXADy/zH
rX/qqaYA1RmPW5+E6GjUAO5Rvm/9nkuCCOcSjc/Vgo9FZ15HNi1PvtsePslZ7Y63UnPMqzkrxtFP
xxmV0vTNJIv41xK6gH0+hA5+Yl2BaL6HokH2VhaGLaEByOoTn4yyf8NwL6604kGwZoJIg09zNzqV
ffvvLlNhiyDIM+m3VG+N2rp+TdxAakuXTJxT7FTCui+P0wgcdTcpY3UZVfVxs0ABaDzeREFM+rzE
ri6dNfFupk68zpJbuVRVVF9Gf3isF02xrT/BHuMKD/Cg1Hqq7vyiDx9nTl2H1ii7j53uMuIqZniO
+vSvNRqhncVFeRHm8lv43ER4QIgewyhFUFQmLJfWS79pbIPPW3/sZ/2pXLICYxcUt7ktQTcpxX5q
SK8fpM9L4sX0E6jCvrGqCFUAAtfOrOaBsysmRE1VJgV6niZ3Mi6XIQDpDvEGPXV4ubdt4H22WXnn
fPCh3gT7JAqSG/nm5Fb24Ujl91c7djEZgyBR7FqvTG4yMFohDAW57bt8kdOCobVOrJegKU/y9qAv
nyKkCy5+CidoXdKVW6VZfs//ell0H+qsqO97CtHXSZ2zazeF2VWacid9bFHQg/q3GLwzyJ8bLbhn
FohGgzi53VbQXc1F3t3MKXbZCJbPg3ZV+6Z7LFI4jkOWJn80wEvdxo/+snLPRsNHLZ+pkzQXErn5
na0X+ufISf+SCDv3r6WeJd+QIkeJhj2Q5DzGRa8KWRx8ujhT6//dVJcmKIz3Uc9w34MNu+4vKIXq
fIYjV4+PGqjzexcxrLsyLwfgeSlVtsgIfqiDc7MsUtJRq+xt9Mb+bBNtxD88Lz9XGJYfpy71HvSp
AiiwrtcYdbnvVYCqbrqcpmI0dEVqV/o4UFXoOCwnzXGJUSraqy7vEtjUoASkL5cYmUP6CKv0VWzV
ojy5T70mVA7UJPUdiEDlpC+nn8ivOBstdxP6h8fEj9z3QAO50bOqT3+yyX8PkTi1aPRb1GfAAK3e
3EmfXGJOq1nb51dpRbMO/bRJ7WPbQqsbwVQ9dFHEfqNoL9jBYOryq0siZBBjkoyy+EvGnueUeZZ5
mEfyDHuzQ/nT1MbncmHdjE23GCaAqYQ6/gP6kb6PnKD6VLV4aQ4qwgd+12BbEkXOPkgj9zspVET2
Av8/oPUOQTI95LNS49QNMTUs6vHW9RUKhsJijdHqisq8WT50//RJoFyUQX+TuRvjdZ27LpMhhLKs
rM4l7zbYZXvBYQhiY0iqd/yn9HFicNi9w58DzbFBOram3Kkfoz4gO7YwtO+2deQ1ogSZ1GjQ56Mn
RbMRPP+FE4vNaYNfuFPDfUIS8Cqt7fcAZTvfw2n+MzIfIl0v3pqqjz6ZefM1i93ia0K+/BIAmDmA
sC2+2s2ogMTNIUgvzc5q4p3OueRRmk54Y3MUU15zlB2arEjhWZF1J1pN2mRhGVHbL3yHK09+mf0t
3T1sxtP4KwpZog9R2hB/iLJbssCR503feADewCS/r9UZwd+i/7SupY/qqTR8zIoqI/tcYMx6MLMw
vmu9KkOBzA/vo6xwAZQz2neV8+xhwiiDwdKVuu2b65DDKav/tMAs7ookH+46mOCfG3MOdv2iXD6N
IZozsfYNsnp5nOcqfCi0IAIy1vIfZY/TT2gLayhSASiGJrn5PPUmMNCu8dmoLZsxN+7TXbXUvWBr
AqYOEc+dUnxa3Ryl4OLvAJ1FnFX75yIJw+M4eO9386+7bXS7Q6JoeB5BtR//D3HFBAqCx/Cdn5ml
/tUd4z1VoQksI9hvFQmIfYye0fdey15WnLxX3c3O2P+dD82PWsGMTQ99F1xF4H4q0XvHNxsaKdYA
EbqFrFMoarUzs8Wmt8WcY1f3wHifOvt1LTL3nJAts2tRDU2ah87rmi/IC53Y2WPcOZjdXW/W+skF
Hvd9AS21lRd8jtCmvtm1T7Fr6VfTmaf6VFXAaYvhYmCb8jxP+YNeVNab4UbqA4rsi8CwQd59KoYz
uqagg5cmNp+wXpTCuJPgqRqo0to4tshoUI4veR92n2TQ1E8df/i3pi+wq3LDz8hKqw9mP7kFO4H+
MvYOD6LcUx9sw5w7SuSgfee6Vqr2UEBemv4KkrE+Bqp6LupcP7UGbL7Uw1ILApi2ixIn+2xr1vhS
5dlOBkUaBxrMTysgwypdmgfusJ4DTuBmcOrLpvqWcXRz6376AQ6XrYSvW1dyI81TM04ct1w/OBkQ
TY4rAWdMSTKTTH3dtESEnlNaPSX3X/oiJMZOOUKI9x8FQyTQ6rNhn/SpgX2OBVJuucg8P/XZw1BY
tTilY2N6KIbG+mzYmnIdrLTElMKyPud1M39CLvAsLSWiC/PpIurmV+lRs/izihMooHGGdA2xFMcO
i3tZS+tJR9b4Bp6kKa/UhhF0J6zsqCjGua0eJ8rFm0lTgqdnxoEL7FyRpfMJulv9AIzKRThtUQfC
O3epFy/jo1ujEr50SlCswJE5qUtbOvUufo9Z52yReWqT6JmTO7z1kmva631LxZvbOeD9CChQu+h9
GZ9NJacpI3Lxcsv0zpqpO2eV4nxYdfMVjgcG43ILJRlmn9bjox1n9eX34Q+R6+0QOQqPx2narW1/
MOYrWg2Tspdbv8L+AhOvS279sr00hrwID0VaA3ZrdBT1lpIXVdYyXI00pS2XNVJu6x7imtnM8U6I
NtKH5qnbnJAu+IcQEcDiXjFonRLPZ3dKfghS7DfhEL1RJxlcsWXb6K+BDX62DYaZO53TOP+xWknK
whLnKTqmLlnL+wA1K/BBbPvVDv1P8mdKcnSblM9O092MUTOf1DawnmCq5SSfysc1QneS4ITl+7Tf
QlytMp+2pVA72AOzOFhzxpF+1KN7kxzDzpuU/rMzOOmnuJgvMihd3VgcXc9unqt47j97gY1MjAex
SganIRuPBfoFp25Uh8deh3hm2ot8mJeERyl1459aPAJ9JZmw3FnpQzBG0H72wZg7T+Ky0nvAYoZy
8hAKQx9M7FcCr0RnUff08xoiAzsv64b7dxuIyQm1S4+ZsaiOxQkJ9SJI3L00DTsZD3ER1Ouo2qef
fHvQnotI0Z/NcuHeOP/oO/shIg+LFKPZh8gcLfrO0uzndsKID2LoANkfnW2koMP8KFLQa+gE/QUg
/vTNDZHqNDTLJxdJ2G8rLmF4IE3fNmHpUkMEyIhtPm+orGeDUt1My7BesfVKIFlTPRKaRd8hjIlK
zDoYLGwK2x3eyq6sbxIg8WAAAdAutAwkDMxHbx5uSDJbr9KlTSROPC3cNQVLhwvOgs/29AkqoYmm
Hio6/oLEkIupas6lS6L/bF1yh97RoTE7/yYtWaPklfaWs7AvltVkAPc952I1yl/SJWG/phsTifn1
hRFFLrSyXmHMCD/Z6BfCCRVA8opD3tDMaplUD5P+9QMyeQM4JwvUGUEbFPT9Ortb525Y5ySjAFvy
xgAiRdY3yR8ibdauRemhSJIuaWHNuyZLl4yLF6hXzODgpc2g6lYnq/6DR4Z2XYtlvlt//q3ZGZBI
19FqyD93hpNc0tHQn5sOFk65gOGltlhWvLsaJ/qvZg1vR0qNEiyjUmqsl2CZixqh/6JqWCADbgNg
QUEN1YYo+rGkUGBexOZNbUZtOkx2m7M7DipO8IwoiN1Pu3VO1vh7VHA1SbusczJ2VvswqxEBvpRR
8SoZpKTvIOikSXxaedVbW3JREiN3uT3Ve05d0XugtGWiDG+ZK2jUAN4kdWSnZGdLl2LQKj8kckS+
arkPvubm94hFnRIRLBo89WWh9J4NkSUyLdzV1nlosV0A7t1LakeSOWnTGvAjy+68pXuqeHzvC62Y
Y6dmL++uLuzOirm0m1/jnWbT3tb4vb3yHDNExOzQM06lxQapbN03v8NnVi4h2fBHRXGdx0kPnxpT
q++xpkMHNQP+9jhhtHJ0NfLTEix9ctcUJFej8W6bLnfrug3iLRwV61NSkVQEscKLyUujTvbWe91T
NqjmEB6asjQwqrOCkoRfWlz5axVXudsule+F78O/xdR2zUjQa8l9v4gsLitsIUaESZrepA/ybNoe
UF3rvKpqUFw+OCPL6DJgkMS5vIOsF+D2rwGc4f6ZsS2lAIqQGfJcRHegONc6wMGh0HxcyZMI3+Uu
/TJXaESRR3t0OrT451TVX7Ci22t9qGEMl1+WDO1niawa8oPJnD1LCyTO12ws63UehiLohCMjc5VB
DKAGlHXQbJRVOyt0Dm6PqICMKhUC9t6Ci5KmbqIOnZgo7hbyA0UVgld6zelwacqPW8+oLofujOZT
lD/AdwJphBxbfO18A6pB5s//dLjN+IcPrfD0IUjz1fi6ttdIz+eJu8cKLSbHpVZ7R8/Nh6odzQcz
xZgvoohTLC1N0fi1wE//cysxOvh7dKPb6CjNbfLUlFG/2zq9uNoDNgiu0rWObtGKCtRP8TTe/nfO
RJLSw37tIXTUHvE4v1/vtj6zqeEzOSlG0XGO19v/GiiTzf5KgQ8Ho2WlAaGRy6Q0E2r9HcJSlnUJ
SfJPyEIk+DJY9rBefo36Go8xalQMxBIIEvQKI/2BLwijOSEW2sBqKcJX1/5DL2LtWeC5pdblJxXm
5kHG5OKVf6pLgDTQhn0PkPhA67/YIdne9rBwxHfbb93ixXIwuwxfuOW/A5Qtosfbf4UEustvJnez
7u509A3ut/51xtbWhuBQB1nyMtiuNp29qa8ubT4/98rCfTOax3Sqs29phjNgpAXeg+ME7YPbFvWx
mPGyLBEi69HG2Rv4jt9K17Je+sl+RcDZ+U6pNQATM7uXAb7/Vwyqds08O9+zohvvMiol4A4Is8HV
eTlmN12mafdwpDGpX8KiQvtRWKhPondLIlNH6UjioXLGKC0mww37nMNkgQHv/ei6Ums+3HajF+5L
BbEc6VyhdeCb44+hay8boPGYDKpyNkyMBAd4CCdjKZoravu3q+r+kxbWzgs5opvrdfVz46B2egvc
yIdJk9kPcwa6AbgXDPlpjF+bKHd3hqcWR4wR5/xexVv4tKITen+i+jUaX1V9N0Gs/Bo7SYxSEW62
JFyNr0ZbuacOpCqpa5rBYAw7W8MdaIgtSmo83I9TbCy8e1K6YediPRUjBIa9nIuRe7BLSv6/Jo/0
AoJeu6aqa17ODI59Z8RPnpMG55jSzb0WutYV/F5y54MVX1gm9QHxTecLAh0tisu2Ajcstw4Qoy32
Ij3Z00oj+4WEC45gciuXuNErzkh+dNj6ZE7keMauqtxu72MU/WlINP2x55toQ8vK3aD64WHAQ5Kz
/T8w2l6r9McBkWrp2iCzyhRHH2LRBjYvFfiDs+jPBQWOyV44PWyCdVO0KNuZHS47E1LzuNb3tnqQ
8ajygUSGzt+/adxJM53j7JhNNQ6sGxxEwB8einp7MN7dUZpyWWOmLiwWaODP1m7MnkQOYJLQ1vf+
At9IK8DSMWdoESiVS/41zX3109ZhAV2Zql4ho4EcqiieIvAw70NfndZ55qKJCtDRPulh38GpoSl9
mZlW18RRXqVLpsI3/JGZMbJEWQBqPHSVtwEZ+tM8dc1Jmp0OzrrqUWCQpttoX4zMjz5Jy3tBcNl8
S/yq+5Rp3Wttdcpb3IzevayHWApqZSGi+snwPDe9+udyUxTBejP+Pz3/n5hgaNpvETm02Q3Q4I+r
NxsA4NGALv+QWkP+4CYR+DDAWF8aN/xz8JDxN+AuowRe/dHllMVnww+wNeqhEwazfvabDgXgQmn2
JtrMP0ve2WGVdP+Jav9H7ebdo9GBup5cDuGxq2c/fRjfmDsZ1pNic4pSIwfQCEaAP9XA/uKDn0fh
qkePwl3Md+o0/zlF5mEESvbVprp4tsDI3lWoPXw3rU+yYK2oztGc8+GCWvf4JQ4hty0vVKpGgPpJ
3eGBWI3Ptgck20Mi6nMSjJfWNuxzGNrNbkpHjrJNB9qnU8yj/DnlPSF/XQ7dpzzuzNv6t17eK1Y0
dAjljfp566vDJDiaE1V4VZarfy1vzTOFHj+6rP5DW60xHmB5ubN2J5XDrX8tMy6jw0SiVUaDznwC
dlUcmkAtb1Majsc4LczPToGdn6rH/0PadzVJimvd/iIiAAkEr+m9K9dVL0RVGyGcsML8+m+h7Bl6
6nSfmHvPC4GkjTIrsxKkvZfh31JkGHFDoj+GKrnw3G9eiU3NeYbF0xW1CiCf8RPZNS6N5zGx7DN1
gnQWKuo9cqB7lpE/pIe0SMUBYjfG0jOZ/Si9AlXgomDf+QIyRukT1E5O/pg0DMZs4lBDt0ogubj0
6gQ5xMBLrfsIFNXRZjqyGcVQxqDpQuSJFLiUBV2Psj5Taa733XhbdyZYSyi7TbW2fMhRypri9MgU
o5swgP2rmDdV+PRIhoLcDICH17ar+VyDLzQMI8VPaNF7WYjfqAN2XSZz+IVDeW6nYzSao4hNYDTd
+KK7OlFVxx5JOTjmMZip4HmzweOHww8ij9cGtYpTJs1MfTMiw34jqa2WsFQMwcbqyUUfcvA2j3aa
rUtIyN27dH/C+l2BFd5BjGrausulMFKG9wSky8bL9UDhx/VaT4lbGcxDwEPjXcC8We61S2TE6yME
rtJLP+r6t31QrRRyrfNGdOllGvhnrB40CcCBAcxZ5jrMUhnoikY8HCCyOHJG3G9yVM9pDZpDVM5Q
6yxUakuqrrjEHpLuCZQHbyazHlRb+rvSr+xsxgofpIaqY8HSrM2/TnXAvVcH3GNrJENRII3UQnfq
oCIISmcOK3C5TSD7Uocx4HtW4QSH3HsAr8o/wh3NP3YcXrkLMoqr9hYe+hnL4RZRdkW7GUjxRQf6
KE4DgjFO0JXenpe1gPHeGJf0rVg6BB+SjhlApMTzK+t2hpOZqxKU1nGR0r5mSkAbNEq/dpDDgiZ4
ll4Y9CDgR8r1MuYeocFzLrN+jciBCZ4RwOBDpsQXwWgzKmr7R1j3ts+eD00GdONBD+1wC/p2Xu2L
L4Fy+kXhd81Wjzo22eJ/q3hoksa8NDT6IqUQX+DSZa1z5oG67cCI8acgoyX2Lav4uSzs+OCVnbeg
2Am/K2DttCCTAaobdsUheJ64fyy1N17ZCMB1I3bCHw1fpYi/NC2wsNbIQDad+NNYbdTs9N+ugzdH
u7KwFocDIJOnkPJzzYWH/F0nT66dypPu12f/HOSpHwIWNIaMA5DN8bb1eNV0aVul1qbrkleWQYmm
tXLIuQMd4Y+YiJBEsLUazyCaCmZeFfqLTwM6WLSyWcMKKZ5NV0yzjH/fIU6/Tz34h1AWkszJbSjr
fAsFNbnIy0Bu4dwIkcw4Hs5hldnrocqjfd6reh+bebPu4AsOzUOI4Jr4S57MCBbbXq/a9zzKjrAh
GeVknwuYa/BZ6cTnPDP5O4zp7JkLBPyjouC3AJuMPXE5U3Zgne+HyrTP8JXrF4bd0MWngRgIcFAq
kE8Rhk9ckMvGaC9akhb4vXsfVwE5eFBhhcKpfWbmAJuC2CjFRr+S7uxJ+hV4nHwO8DQgaIaIm1OA
91Vn9HTvSgIPghxVki8iwQfYsaAJQfgeYtHQgcPyOOkBDxvBNJYdfAUU3Ma9fmy1Eru56YEHK4mv
JAaWSXfpC6YHYUSTF4/HxVqn7UNi/xAWzIZ1CwlArIv16XT4LK4VZdXPyh2rb+UoA+TAelImwn1P
XRNZD8Npr9TznHUPddWtOzTsBABshT2gV35pa+MKd6gAVtkB3XKAobKqVV8NaGePG6Di0fZhgKhg
QnUwfWXvYC8FhkkS1Fck2aHGANHEV55mkAWk5EcEFwCIb9+SsrOPrbafUMKafWpWRZitfdNOkVGA
oHqE9PymHm/p+r4cjaaUlUWf9A1+uq1PsXpgioXa05NuTf06NhbwkfQEvJeOVgD5JKgDwJcmDYc5
K0Cj0k1mDeJQMf5dt3qwwB7AXr/VkdkfVZCpB+Kk0ZqBHg5leQwqN+tuEb+PeeBCzQdAPtdGQtwz
jMEWkz5uUDlgTPauP0eN30zACxkd/crY3BVdWd8G9dw7YX2KBw6xYRqIDdK28CkObYDmxr5pwMWC
Z1YW5c++ejwrMiI2IRy/Z1MwHhZeEHcHDV1qpOPCxYe/3RFPn+BMGthUDRzfXBjc8U+9xk8hAbHE
ejKb6aq74cYG2JhDPOtlxqDE+5gDmPDgoK73yFvYmPpDZO51aEdjH2QFwxrpPvYSVrHOUn8prqme
mTuonW7pAwAw1iZw8VdNX3FvrPyq51AQcPD02P4CSAQOFSxaC2CuO2oxjKGcNSMjTFFjGS3WsWiL
DCWDEUc77AqamnMPYpBr6ELAO4hBUTi1yu4CRnd9M3MqdjXj+FXFJpp+T895ADUMUQNwNQHj9C91
0L9jp66KFaobLexL/v5d35evekhf6ViQrI4dUAXHorE5ND86p24PukIM2dpyGXlU3gvMZSzjPei1
IGWN9eZSQvzKCvYyceMrSkCLBm5oQAWxJFikWQjI0t/Y2Aklm/S3TtrOUUNmkVgK10rrjGEpSyyQ
uZLRkkSTfdODHdTDg+4wEjOeN14FmdtxPBAC65sx3Ia6EyjvYyF6fCyx8VDUXgaNy2USd86R9hLP
LN2lDwk8nMd+3eDwcb5DB0ofv6ac9/vpMKgcxLGIdHtZNrIAdRBtty0h2p3LnY7TXdMV+szvTFSS
8lNbEbFvWFgABwrx8QaIKVjCZOGXMEvfAA5r8Tn/pE9RVt46mravoTcy8AIe37qy71fKCiEuXzdi
X/tqUxeUzmByDrGh8ZCANHMyFAtWpcit+4Du06PS8fpTA+chAU/mhe6qfQeZMVTi15L62QbUIFhs
OVV5lQGF03GLuvW9dKLbcZn/1Y7KNtvpNiuAoJqnY7xuVyNLqaAKTiMVL1a9iRIKdVTwWnk5xDyh
xxglauejgvDWVaMuCeSyL50cLPjYwVDZoIO4/POiblR+HC9KkdN7G8aL/N9c1EGdG1YJUQ1lUmTA
S9uwT8jUzYsc/iemnSFtH2ETCREGfgRxCXvC8dD4CQDbLo83Ux8HPBGCRWW70H16AgcUra1ywOou
xv2k7rOy0WKUoYhQwUIBRFoc9Jk+8JTAstEt8MSwzJ8DVsdNwBn+aiKnOCoPt6PTC67VAzpkmiV3
0mRWUwA7p75Ps+RVC2GRvAbP/6+Jp0kYbz3QaA9Tj55neq9FacRbQYbLp/64xeZ/yKNoW4zfKHVH
UAq4Lvfv2wu6X5sEm5m2LZuTjm3s7z1pkytAiWqXgwA7u/tlBi406wRVDNxJ+G26dldeiNHN7/6X
LTiFq5ZWbDEZaILKtYNQYn7CZtq8YS+zJTJxtneIhAZP3BEYxUJCiuiOrCjbEqkC39oMloDGVOpb
s8iqbVjJ1v1pOgwt6U+SLQtfipMO1WO6ewBWaB0VIItM8QLWhzYA55hO+CnwMeP107CeoQtXerqp
W59Jq/x1uk8vNk0JVP4Fv4lod68sRZ7PtoYgt0/VKV2LAhj0luiAsbo1laeamBpLHvrpfCpnTaP3
atXU1qUxMUaTJjCW+oX0KCvnEP0OLoYbfLhJa+3utbZRfhQl8K+6S5f09GHsqisYMN0rdBDQuDcn
QDdowwazLinP+HkwWPhEW+xOUelne2FJ8RSXMHYmYMhs9SiLhmLJo5KudBPO7Kj9dJaz0MHWgEK2
wUo516MtCGSAYOHflY9TqbI1gLtwUE5GqwgT6yF33vTQfTI4qvgDnjm6VdDqpt9VYgHNjgTlS4f/
LpB4ivAbJa0JtMbYhIetONxPYc+EUygXHvQZtCjFAWIgNfLYAExK58MKibsDnfjngYxNZ2iKDABc
dJq+4ULq1ct/ttuSl/95qkPvV+kJftueXknHWICmzCH7rJCE+OstMP3Cus1Yb8IKspzVRsAPcYWa
tU+78DA1xdiXD30MMqDdXZTVeutPISg6JtXsHqOn0NewjkRwY4E1yDi1vkQPfppa900DOg6Zoo+Y
eGQ19edI1lb3d5mnalh5VgoNUSBpdhGMEHf67HfN/6Xv08z/farwT28jqcIgnk1v8L9PE6ctnie/
i/nju/HtHKzTvr/oq+4vd58GNIB/vPSvY7+b7vNb/TX+lzF96f0VfunVr35/RbiIgdmrO/7jPf37
1/311fU0+tIqbuBnMM09jUx9n9/VrzP9D6+fJgA9fP6Cfmn/8rK/nOq39ft2aQ+4X7GgwJZUZLt8
POiz1nHSz83fhei4EU+202d/vHYKmeI+vdofp/oX136aanqn06v9cfpP1/6LV/t/n+qPn0tjGFcI
dEP0fPzo//hup4H/+d0acFOJwVT4xzf9L/7oP36mcPdDBuzffibTNNNn8rtr/z8/jz9O9cdX++3n
Mb3L6ZP/49R/DJkGPn3c01QuNMlEzCHq0sD2zpv1WECceuye505bwXsUuHILsEN0hiM6RjWg28cy
9Zc6UPdNo62KwHUYR6eB+wxAsmKEOEDcjtNArPnnhLrJodQzh9Qe3CSGHI4VVbkoSGceDZ51h1hy
A/ITrH/1UOCuM2E/+TAYBnzOJGc1HnzheocoYVC+R0sfBGjs2PSn/Trj0aiqVBnu/QreA8wW08a6
R+tAfQlyEKhKynw3TeAaLT9DyvnTvD4ZoKCWwAc06Hz+XFWWO8vaodkXLQmfUQIuUE/O3EPUFeGz
6/VfodYMT6GxlUUQcwDt8KxbwMFDORCEIt3KyYAMFDSD9Kw8eTBbX8wk9AlWeVmMRlMQw9r9ckoD
XtrzDvChn71qOtWxSH9UEJOLIBgjgCsEONyBTjNUJhaeGxjr4Av3GvKcwswZdaH8QZkxf+lqz9uF
YQQf+JJAyCjA9pp0ab3So1XeqbmIDWunR+1OPHUoqF3cwAX+AkVNayyHSki8zlKg299BbPsK8SXr
FpoRVNRDMXohZO07y7o5ShNinZbwwApI154ZFGzPMGHYCZXRvW/mtlgSA9ICkJo5TRE5hGFOlfWu
e1wEuJBzVv6+rmGIOs6Tq1FHGKnuDSw9/CMSk88BYBBwlTLbxwDCQIYUjwyZB5jcHZBsYCsK0/Oz
61Ng92ro6A1IyLBQuk8wOrMh1timMAhE03WRjoZMFEBFY7MIvWAN2Lm9gLS88+Q6sMmEQUvwcxS6
kuuBxxlIQQgmHXR0U6Bwlzo468GVgYSS83O0H4pVpDqx0sHZAPqABYWWlQ6mlJIlVAzs+yhgqM3S
8hWHJKyJmU0rWSaQAFnrYCkLf0F701rrP4EgqQU/JYNv9MyJ7VcLbJurjb6WEmCzpXLIxjXg2uUU
ITL+eLvwbVLZIUc+4cV34driYZs5ZLHx4BsOLBLH7pDmx4h2qNkOQ/RC2kpsnLhIlno0NGE1b0B9
fqtHIaH3DWyb4ERl3h79OjiZqosWzLMCGIAb5WMDsubGIy2Ed8amJLV1ylLvYnR9+UiasnpUfTrn
kYxvUWk8U0DN9qCpDWsqYzlXNe3gRNfCllxl7S723QyWY+lXaAHGtxow8XU6gucTOwdrT/RttALG
HzorvmO9qBjaSIOdlgfdbAiFbQMeiXT00Al6+SjBJc0ZAN55ZchHx4yhGAoRhF0Sg5mF30uwKmTn
AvpHTn1SUmgR2fRKgPHdKhfiSrovBMX4ykyuVgWHRrfu0weZQo+qjn0khMZrdZxdICuP4ngCIVtM
pQfs0j9XSpkH4Ufh6HB2G0gLaQsLrIuY7exG4N85cDskl32JI4Pa/14f9JDAT/ferM30va9gSxYC
mCQGmCc6URE+AKKN3R+rmuekkyh9wPTyTTbyFTJLEOrpHTjwVLJe1pz2K1QWCrBmdtPBjqsK/tVj
Zx1UP0cC5KlncQP9uI7I8sTVtyZU8RGu7q9d6adrt4Ry2iACCgSovQghw2N59gGGj8MlcrqFaNxk
k/RVuWay5lds/Z25beT0IhPzlIF3ugiBy16rxN2VtALNFjiJOYmrYdN4cpfQml3d0mFXIwac2R6Q
99V9lqSQwsQtZ1aFfXS1LLaOoDN4TPEBd20SbKEhaUAOD4eS8mJtMJ7OoKJgHJnjqlUXNdUMqKu6
ht42OCr3UylRZc6Vipc1lEEOzch20Wc6xkOOeFmbWTxXIfJJFkAPWUvPaSbMi+5BimE0NAkZ0HAI
0AOlb3YQIYS6tO6jzIpRnstgXjFWxDv6NYMt5GmyvXdr+IoJYF4Wuk8fsszPLoQ9wVc9PnsoY10y
Ms9gEv7oxfQxghzCqUjq8qkdYaAOCGlHo+LlE7T0wPQGBwiSQdicB5LLq2+V8optx7qPDPfoQdIA
WADIKeJHdxsFIG85G+wFy01jEY7VwCHvsm3MgcGgoWhGud8ZoITlMig9d+5x3u69OtolReddG8/v
wJYI7WVQieRVGfGXujDaa9iX+CghXIoqaJnOLMNAxSgjPRQp+3faBs3aAVjmhhpwSM2F4oP73TPc
C+x7IL+RjhXDkkDG3qbdNvGQgqB1lD3oPmC7jsouoIaY4xmYxDLbEFEMB7M36BplkcgPgeVIHXJp
SikX0EYUz6xqqxmc6iogd6qjYi2ZlZ7dohDSs4M+mBU8AqemPqOSpRtkpR+yooEMuu5Tzlj4c0m3
SIjDVj1cyeYgVPeH3oPXN/dtOEIyK/kCT6a5HxvZHIK2bBMXrvUE77Fo0RIIanBqONcgMeYwiRp2
yh0/oRJucMvCSNKZ0URPfThmqVHetcuu++H09TtxG/tFch94uzoRG8i2ZCsXgGG3O8MKtTuHWH9t
aV13MFQPrYXMYzJ3oV5/JGkZ7PoKgvWDfYCQL8RQvPxBmHSpjAq4hd59o4okB2dApjLgsB1iMs+O
HUiKy1a1w4tRw87BWuNJYhuzLCP+hS1ip3Mv+hysWP9SONZFGp0LHC1aPCgRE1F/BkQxXU99fcny
Jbcqa6Gv0gNWNJibzoK65dQHhbx8Adrja25ip5wDmPUUJMn3RDTWd8cvZ4NsKpQ/W38GKkp2awRE
TjvfhNe7jUycVAYofLEPJ9Use81g3pn7Eb0oVEMuXsK+956VvdaNxZc2Ve2WlgrVg7zG7SyQIPSq
7FYzhz6WjQdsFdBvTHn1qcayAqLbQNM5rQDfPK7lQo9mAdzMw6Gw10ZbJ0e76JyZAnSzopDYdNXO
surqkkBA6HGQYG26wumATWLeJmwLvvSACFl0Zu2eO+hIrs0hknAp9l24tIFkVHfVxmoruWaFTK8h
qIUQc8v415S7uyJTzUuclMjlpbTdmlna37wWt0cdYYr+6vDWfzLDGqYvIBVthJXzR0gDfyQ+ZPVY
qvoTLOejZVI10d5yKvdaewyrTYjYfaRV+92nLbspeMJgNQkR8tJ0i/csXzE4pM0sOBk+krY/cr+1
vlhOZi36gThH/NfLPaSTspWXCQDnQ0jmcQmrq1x287Ri8UcGSs+orFBdvAhqHKwr93lSSyTzo2aV
K6u6uSHJITZVs9c+dC9DFYIokLpHy02jH4NTfYD5Zb8MzOOLFqWfS2TDf55VhrmGYhsENAR0GkMU
X4wmBpmdWICfkfIE1fL8hyKjPL0JCbXegUpVnj5YZul+d2JnyRix3qXfFnM4RqVX042ijemwYptL
O1k2eRPP6wD/qHbj0M3IQLqIsiHz2soqWEl1AEcAnIYlHxRqk/IV36VYCO7X8MAuy22jMBuwhiAJ
lE6BH/01hsTYI9iPDPIHAoJwRS2XFrQgzrbsA6j5S+/AM/AcU3xzuwzEeNxwC6BMW36BdjXg6hZ2
SxHcrc9F7PQrX0A+ngduuS6Ckh+ZnacbGLz7e1/G0dYNQ29X5OKH60I2xuyMw4h1hZqCDeH3vNjq
lu7Xh3aMmMKa0H2PY6LWU9cUFnLVLP24w0O2Ys5jamfzYkjbWza24D35TkK7P7ZOAyOr0C7nBDCw
rW56vblHOe9jsGl6grdbfoEHCp83skrXupkYTX5JbOBbXYoU+xihu/QgKvrADBpNAFBCUgBjDEGi
THC1KPq2nsUV8Q6tUO2Tog9dE1U/QMCb44EEMIl4taSnVbggH4EK3mWI6o+stYCN8sm3BurZLK2h
dR0557TqL7IN/R1vTw6I+XMzcm/S4zAXRF3QmyuYy4+wN+CV07H3fopHRT9P+ZCv4HXabB0CeIHs
vOLZZj50LwiQubrpd5ladhX2zKHNuhnDquJqg2Rx9UCsmynL6bdTnxzij6ZjbDf0QXvV/TENr45b
SrAz8JCetx3bJFAYPOpBeO9+g1xvCmhtBuH5tlLPCYRBdh2UDudwOK6wg4+eWpXApT3onwIms4UX
Vm8aGgmFMwtiTQZsJHRbHwBQQ2ce8nUeEpjSI0T3a6wlbBu9reU3x8Jswj0xgNY2Atx7sarpZo6t
2hPLM+MW9O4Zv+n0VTZQ/oXdDeAuY9Nv/GWAVamkB8NNBVZTUddvB8FvsLLIDqH/XaZRtFcRzQ6d
U16sKK+OGbcYPE4tcNUt88ks/eTcyPIxdyEZ0nr5ZWjzL4r11lE60jqC/OosI8Mo5w0Po2sQk1te
mNa+HVv6EPUJ/j5P7TTcyoOdGay4RxxXnjQ7x7JhSOtI8BYShu8TlsTMwS++jttLCdv6Dyv3xIzD
+OOcBc2XRhB31WdNh/+BhL70SQU/xd7fB47IlkUR7CiNu02MncNeOg5bVzUM5LoYuQCG+lGeemzB
Vbrxa/8aSen/AMRHmQ4oh7wF5wLkyq+dR7CzBgzoxQUTcK5QY1q7eB0gQ6CJawW0+aCZ+2KUkOiC
1P4syyWkcjn8QmyrGd5ZYJ4r3CBvnh9AWsrBE3YGdV9APPuCz5UcwN2VSCqOShNLw3MrQDR6ONER
s9xzGaAsKgr/y0DgiGuvMinUD0O1ywz7Tz4z5DtNzuBpO3t9aDvh7uFTjRtRVFy7FhLmQ92Gcxvs
kq9xShZx0Nuv3M2PLnTmsfeC0D04/8F6SDz3BTAYELBV+e7mDDt1C5a5RdOTW1+UHyCOBhus5axN
KKtZEijxDQ4X7UyJnK+ELfB5NoV66LryLRElQKRAWj4Eg21AfwrWv7jXbMGJCTbwmpInGLHmS+Bi
ICFWRRdiFtAHsMP+haSAKPqk8l+bovxWA/fzkUbqKgYGHlOR2idTwL7GL4RxUm6dQoot+Sbj2nkl
QpTYbAf+LoaPwIWF4aMHTWI49FnPZehaZ8D7nnWraIsKi4+knuW2HCuK5XnCEgkTYqiiyqJVn2LV
bPZwp0pD8zGnnTczhV/vG5h3LOoscOBSI4NVVoHCIWFkt4DiV7cay7RbOZY4/W8drJOvUL0MHMJO
krv+LEYua+VnDIsW3Kqr89TpjM0gbNwFyqL5zIWkH+zHoKIH4hTcpxtI9yrA18yifQNy1H0H5uJ+
Mvb8PSTZ4Pwzxow7950hGHo03RyeDdmps7twht+bBHbEZZe0oF/bJiheTTMKl9yuuq22sgJJ3y2h
ZDajKqQL/AnI8BCgo2B0rYJtCGuCc9mBIATxvvAjxK5Q9oX/5PpuAdo7TdeF8PyX1AfjvirFBxJo
dA5fLXUswdwoy4VWHNYyxPpMqxAbpHUPmXz+1D2FYvE0h0YaJO6VmPnh6Odhc6RoVF8tu9G03EuZ
wL9mkmz72Ewvdlpkl1g4cNuNi3cdgR3uSH0PPaAVQU/MVpxw8DNgHHQJCttC8nIo1mHm9w9BUcK6
fpQt6+AqaKe9/MBCEyRRZM/bQb70PhJcPhPIuzGev8R2Gi0CntOtHqVm82xUNbafIomek/aqewO7
KE6xB43hoJHAfUByo976NVBrYNFmC5USkFNGDU3QMOhXoDqxEMRX2ht4cBmBkazxRuVNH0pC172K
rJNuZbaoVrCQ3iQh7MB8x8W/Isz33my+MYywfh8cG/AzYllbJwz8xzxWZ4id1+9Ar3VzkFvao9dz
dhj6VCy4V8evTPKVBjbbFjhWFoBCcPEjDL8uyNP+M2Jw8C/aCunsQD58sg1h78GdJAtJqvAjMV5A
CGjfCBXGEgRUdwt5x2xZisaZlaBPYrOWOXMFG+sHCRnEaw9ZWGrUzkPDaizpSfVOpANAoF0Wy9TI
QHLGXznrCYg+eWLmWAt40OvSJN8qrlZFFe4sKCScBt+vnnM33AOS0l2xVa+fU3rOeFY8MSQ5H/AL
A6kCva4dB+ch6B/yDJ8CdxO1sHlXwHTeTPNZbRlyrbzC2cObOQP/ExZQYKPc9MHyIVVRRZDJwtpQ
xXMPVM0FL7pk5Q4wx9QxResB12hC52u8rO2t5jJOEirYt8PDEhYMf/OxHBOAyMFrOD4icLT0Aai6
aBfE/uvdkqNxz4aMJOjIIT5ywxEvIg5glQHB1hfdl9nwtP50pkcz6f4aZ0jwfKSXzeze+CK0ayMp
6d7w2+gMOKaD3GUcLUMwKVZkFC0Y2ig8jrFAaETz3G7jlaPZHtOaRZNDWIIFmKioN9cDhmkjVYCl
nNEtgM5TN33GkNm9n/l/n/1uFIrJR6Z/IoqbWDqymQttwm9phqSdGcTuA3S703WfYwOXuxSOtwNE
Mdgg5McYC8Y5xb5wdOgwQIEhDQXGnBAgrht3OEN+uMV9FapGrQMZKzoOlP8c0FfYwjxHKnoOWQ1Q
kYjIk4B22Fo3q9S2n7DfsdeFRDUdfMHFAPfqnQEM7cWow3wucyv6lnx3ckK/OmBPwE0e2456EPZO
AJm38hgxn4N4uBkcck0kaJ+yAbeLqqYKui5NtQxS70kUJsvBkAxhaW6YJD5mWRSeSJJXZ3w3zdYo
+ZsyA7R013jg2CpshSfedFcaFvkmpHAXwP8lfpg8/wq7AnGMLUH3diYb5Covrdt0R6GptqCkdUd4
3qAN9MgOQr5uih/bOoRxFoTckEsvwaidWzU2iCvcPIZdD7SkGgkjwoYINM394oFZQq1tDoegFOT9
SzSC6rwe9KLW6DOIFuDmDZqg/ZTbii3ajFpr7YTWQ7J4YTL4cmuvMz3ajcHmGFyOwVUFiLwdd+Ls
y6C6VNzedKyC0MmoeJp2Abxgk+QqSsiZ4j929Kwq2E4PAvUMOG6FyoEerVs/2w1VDpWt8VJfoYoD
hdp5FSjylCojWdVJlcCxA986hBfT1cDLfCmdZAaXTNyv/MbZg2sJh8yxqe9hpsFX0OJuL7or5apa
xKGHf1I2as9IUINMK6qupqILPOzs06SkN3ZxnpBTzvz2EvN4brpgliJVkz12WKtdIwLrW406Jknw
bNSeeaQj7pjiH3CRVyRc62bnininLzU6KM9lYNfOQjCIkC0e4oNJKNSFp3ZK6mEBPA7kD8bhaUCQ
NAdhBDLaJoNXRxVF/d5BAu3JsXAThiYychckhQEqCp45y8NvA/9hMWl8T0AeJJkBi7i6BiaW8PJI
esH3CQMSy6nC/CGVMYqkg8u/Ve2Pusqhe/fXNTQd0iU8vcujWUqyFfFVBX55xbYun8MXplrf7/S6
bflAxNXjsE9Zh2XJ0C1I1acLk7pipRGo+oCiHeSVKvNnn8aW6rgWqKvVMH4dOi6Q2FrapHLwA0Pt
dG4YwIJmQS0fOQX+VJ+Jv8+mUaNFVYJGJlKr4NLVbeOdc0f6WD1x9ZFQhmRCZT9HNfhTQyMkltBu
+dSUAVLuCOgYjPSgEcivXdxKZIbgi9c7guCxt9IBNLB7KMNlxo6yx3601QYLHAUOsoWXYXpv6G7U
JqINkRRFpjFqCq0p9WaRyJO1HoBOPlz7Evhi5oTBPMS46fWq/qDxdXp7okBLHT9X3a+7RMVu949e
Nx1E6EE6WoL7Qc32AVgNMWEHvRYSPg13gW/5c920WSWXFYQMNnoRRDp4SNMeHFA96jU/UsqtJ6vw
h0vfOA9pYqht5gswv5MWqmNgFUhk2+EZHPx9ltYmCi8l2et+fZjCdDONYgggVVkxnwYgCZmsiRiS
mRbC5U2gjihwzu6GqLpPa+LiWSlQ/4bUse6bBrwQyTYXiPn51Iekrblto+hdQtfT8mdm7Z1pjeyK
hqJrhLoGrAsQ9XbwizzpLj2o+/VZC2oF5HtAA/lF/vnvK3RIasuQzKboYozWcxGVrcqRvqZ1F7sg
KXYEctGTpKPuj7U/F7TXgP8Gmw24TwBlkdz9Bn2BYd3Bo3XdUN690GZY39OSgJzPuYidY9aU9MRI
A1R7bsHHiPHDABTZsxkO0cYfQAykyl9hgWTuRSO9Tda35t5Q/D/OsIX2Nr+L4w4/1PpZ3UNqqrti
8Q3NHnkwJPSQ9IKEjXWJwOmDrV6QuCKnGx5Y1VyPtgaD+pzfnWG+5UHLDM8KLCdBih+b+tEBCmGD
PSaa+sHSZZGaVxVsFkgSipGCAvi/AdtlaLlFB/0SjjCNVeLj3qJHiV8kF2Gma5pzenZQDLsroPb0
GNaVdfgpgIqmAYzDQQ/aCSTAe2isrZEpqG6NX4Nclfgh1NTQhIJTfZPxFYW98qp74roen+dQt9dj
RppCqNZ3ITWXwBU4oa8VavhyqexxE+KlfKtJ/5k7GCtLZA0YqSiQsDiAknhNyYsUIVTQhHosTAKC
uaNe6qAgL6wdBQYTEi15g6iyrBtkFFtSfNwf6Uitm5A4EE1wvXdnhJzTwu7fCmxTF0HqF/uhgf11
WEQXUzr74qeOazLqFziDn52soDHWBevdVYQi8JsHH8gWHtNul5NV2h/u7ob/x9h5LVmKZFn7Vdrq
+qcHLcam5wI4MiJO6MyqvMGyUqC15un/DycrT1RM9tiYhbnhjsMhwOXee62VDKjD9BCbJU1u3Dog
VP0ySZzXUof1qOcBUAh/EcRKKEXhC9GTLbeeEznV6LTXnzUFydI199c5VTF0JGIgERIKTNpsTt6U
I6RZ6yYClH1pXfoGUquVaVwkI6vVHzVAcCJRCf9P3+pbDXHR9R7iAkuCvufnPeZU1x4mFe+hAlwA
wFB6lhJFeWnidtkF0lTsMYAosEXM9YnQkNYTZ81qSi/DELxGKXVl9BFfFGsnTonqXVPdy4OV3W+1
FbhpNLiaz3LghdHKS4TeottZU3a0hH2hNoDGKr3c7o0VgKetSb2yWY+RPd2woPJErl4prLej9aSo
hh1vugFE/6PGWp7Wce/GBVK4c1zZXh3VsNHLSO0NFgEDs918hlZuuTPCQj7Oo/PSz5l8J4os0AqT
b0SJA9VeYjDezEBX6mE1GFSPqMPMQBUrWc7vRAdY5lK6ZYX1KNq/KILxDe5SFb/PtdP84iLcIlsf
ErUcJC93gTx1O7XANOv9bxdEwdI+XX/l+ss/L7LScji2NQPQkBfVWQcJem7NoTqLrCarSE4Xcevh
TtARa55YILZzsTNpeb6BetquimASwVDrlcAr891ID3StVhuO6jSpFsbIeLlIzrctp+lzfmuPw0nG
CLcP1ZzHX2d0MXuLyd+Ildyt84aX/fPENI79ZWDAEDX0DAKl2HSSfY9v62GapnBPY1O8Rcar0cx5
9CBOzJrxgEprfKPMTnwpc/zuwxw/2G0inRwZQsRYY3k8rWUt3nzFyR1vgIHHq9W2tM9wK+B7y8tu
H8rwyfqJFsh3+QohicvkxmIRAZWDVrhGyF7dz+Rau21laH9BqwUDYnzjHyVD060O+Ng3wwz/cQWB
Dz4ECwtuWl9EIiFAuR11nXqwQjCG6mxPHkjs5jIXBhaVKAAiE1cQRVps53zAW82lC9HMAYwEifUg
LX40NfWz2tbIPAdy9SqpWuKFut58LA12gix0u7s0iyMv6hBmSAh7I/SjpyHrM5LvNvSeGI5wJgWf
ZgSD/FFXqg9ShZpC3X4JjGB50DpdPtgQZewJabNde9H7u9SxnlMTAHE7VdWhwETkF23qRWE5g5kk
SXNl2ssxoueiDOGp6SkPppesTGR8Usis1gBxYykh1lDumvaetX0VJlaxQ/6h38W2lPq1pLHbDOJk
S6LG2U/WENzOAdrnhoM+lwyL+lkkGQHE8HXm5V0I7s+X+3yCicdwPtSYQlwlbfI7NSyCD4mSHyBa
DUE2MgQHTuSLWqGOZWUA7ehqJeKPoTKVp6Gcy+2sDmAHFaZkYvnAPZpUsV1rnGo3VzPVs5S8OIeQ
1Z/hm/pxdC0TJ5JyBWeL05ZKKB0xTFQXiah5vfBadq0ijqDWLwhJtOZdrw6fZm0yMbXF3KWszb8f
4oXiUeyY6NpljZ4WeVFVHIkyae4A+r4COe4OqhNXZ6eehpPZVS9a4Kj76+PHaTR5zQwvVVcShDhJ
N7q6SnwRvnAe10B/bQ0FNxfja6mYFcEbkeE6Rih5DBbdOmJ057q1MfJd80lrQklRFPlpJNQBMy8K
go2MD1vAA8RNx0VN2t+V9dZ44vAad8SgnCtlvrR49AkvrXeNHvWQrvXJ0UpY1yUlsR+esRRgBsyw
AvmLtECxfRHx6sQrFslWKehUPsl2LIpF/WtV9oXmcZJQDUuHIj+2a5zyrBh5fhQvsGRo7YBV8gHG
Hqcvoqbra4cjokDVqtDqh1m7G+MeH8Fafn394mOKsu0TXU9fz1zLxNE1Ed/lmn1Xr49lvnkXmcFR
h5YBDQvc+XzgazVJtAqR74kqmreHzoj8nD08OzWsNNlADCtPfE2uzy7Kwr63f1wo8uLNXGuLo3eX
vMu++cev1ylDw8MjR8jONZ1eEl2zl51oAZ2lZos3gOv3odXACtUZU7YTnwtjd3G+fuhrVpRdv+g1
K0kVAWnXDy7OvL/OsR2/qIBMxaFaElcjVzIu1q6E/oOkwUdHe86ldvFEASNR9+NQzwltRpnlZR4w
C07l2WDsPje472mc66FIUJ6t3+bzGErovoOOVHyf6+t60823w+3tFo25G5xgZ6lfZpvF/hAya69J
sr4Pbf2dX2V/VSauECfEZdesKMMi9uNW8ohzWJbG70Pq3G49VfRJkfTrQCCOLAHaEXnRkX9V51dl
UEnwWa5n3v+COCNuu/3CnBMb2NSJR6QdVqD1375+U9GJxYd9V3bNiqN3l/2q7N/e6nr7d5dFjlVj
sgkHN17HyFhGc/LH4Zof1hYkxsw3Zyo21RncFpya85xDcanIbzcRd/p5+Uy4BWpuPwvFkTrUy6Ht
s6O4eQ1jqL9oOwm6y60/i24qhq7rpPCu7NqTr/V+VVYqK3JDNEVR8XobUXbNXm8jmvQ1K462Hn8t
fPdT19v86pcGRYUxMHzNtA425nU23Ua/94fi2jeF20z8vlRUeFNLHF4rRXE9LNtAPoox9s1viVrv
78rKqzgNwZfroGGsQWHXbLoOLGJ0EWUiK47+r/XEteKyVM/8JVHb4zasXh99G9bF8/2PQ/E9YjGS
i8OQUCcCeD5fX4SYakTb7hWUf7QB8LschjRmMYRlONS6GzFIiHxO2OIaQPlziKtRGum71+vQKu71
y+F2naivHU1UeVfv2sfEiSR0JPzbs7xN8u/68btrg1zCiiWft4c3iy9zJZendfG+eJCHwGg34rhQ
l2yvY2jhGBX7vxZrb5YHkVhgiAe5JuKprTBBVVzbmTg39uJlXEd+kX1Xpoq3SPSaWJy1USTvRJ8t
xKFNePRRx/p1kCb900xg++KJ1RYqQhJwv7XXi+qB07+MEayqcWu/WYNuTy++Yzso0o+lZiYWoNs3
FQtQcbg15uuXbpHllYLePIpGA1lf5ktLMUMe+vONiP94+5Si8E3+52cknk9rlul0bUxbG/u55hW3
Fz97ba3iSJSJs7/KirJf3SpTWx3aFF9f9/bi4UTVLi1/D4mGZc9Q+9twq9Xs8CAWcIjiZQuXDrML
fcq3fl3diZFIHKEa8TZbRnm+M3Ple6ip9TntsUISmVefAxg1j0GMpeFuqG3YdyJ8MIq0wJkw1Mc3
UxqrYma36ywppsapTNLFG8sSkCt+BJfogy/XFyOORNIaRP9rRbdv1fs+Ab1/naMlApn3RCpeREVp
MhQf3V72QcCpufU6K2dEFR5boE4wchFrjFBCHJtPdesAJZ/qgxhzliZjKVOCIN8NvDLRekXPdoye
yWgxTfb5ffiHBGsdEpxV7vZta/iiitLC7Q8NIhPwlugNv99Nii/epEhYC8GdYZ3EU4ovsw1VMwK5
sObZz6KsTmLHxcTyYBrz1whUzYnr3n2YbJRyfOJfRRfPyminJEPHgziePKln0U0apz+mPSaiZZlu
WCjlWOVU1DfLP5kx0h3mRtjk1899fT6JuOcdJBef0UN6JbhD2rVIRixehwzFKZEx16EJlrlQ2f4x
OY62M9q5PrPQ03c0gN/Fw7/Z1W0L6zelW1cTy+1r+x5bu15DJbAs/FyzXd+iYqV4RrruKLrX9srW
vaVo2+Im78agrX+LwneXVBJu26iCHpG9+IzYE5I3YmEaFPtShx0adSx8h4hLMciD/nLz0e7381Q9
6oOOHYgoUWD7R2PMH3GcuQpcNnkY3JpJ6uVL92jmD2XsWDvxqymUnqvH0YUufR9W7LtpQTSWtXNB
K+UaRoVwn3qUypbtSaaf9KjRtk3qtovdVhaiI4p+fl0cvCvTxG5B1NkO350X2X+/wNiuEc0A9+1e
Tsvg0MbjHhSZtW2X/u3qw9QaeLeL9rANtBqvMfu96SLjcG2rhal7xAyNR1GER535RIwp26EoFXlx
JBIzlKgUomDB+nHc6+oC+QZ6Pnpr7K4Dx7YMFq3355JbLc3mlDZTiT4t1o+fdgjRTKbEDN0eaW9Q
M9mbDngdRUWn3NYzziInR8YUzIuG5+TRdBQtkgCYGaiB6kE0ERwUJduL7ie+OJ42Vx1i+yiaXrcM
WwXx2xlGN78om2VbKoone/e7vyqLemd1zca33cDM7FWTKe+J4rrfhrNmHPZwVz6IxxZ3M9uwPOTd
D3OKuKM1tTImpOiTGhXKsrOkBW9+dljgSRbn38zw4rm3iXLrPWJW27qT+A8NpY3Py7PZ6H7XSOXx
avnIB031+0Up3DcLYllFAbPS9WJr1m+a4JtD8fB6WpR+2Gm96bawwB3L3GKSIOZgnyW0QjHHi/1v
q2JTk/Bmh1W8B3fZnZLhuV5i85C1+l4rLNamojVZbRYBvOmgTu/+DJpVg6SuVdjm15216BHih5Gp
XHD8EIx3bX6iYb1vou3YP+Vl4CNPe1yaaEXe/WW1evMGtze6Tv7iSLxFmUBvt5069HN/Dlt6X85+
WccMez9XCkQjnQc9/8hIjy0IhrV1SWQUZnycCChAP5JRWOxBt0Ox0Jv0yMTdsN7jzeESVBgJ6iBG
yC8+6jBa+qK2aMFRWPNqRb6DRH5FvW1LHPF7bwada69vWO75+RSq20sSr6aN4s6vChV6a7GrNzAk
zHV6GkDLLZ6eqNNexYEtuquWd8+GnhAIs839IyYEtCk+vVlyzYSv7dIe9i9szrPpOTiCMfWqLS/D
RBFs/Q9/vKr+c7c0MOSKNaholuI181TnCO79VVHA6Q/X9+8oOJKSdb67lm1r2W79vyBHVDcbSKHU
Xw34vHcZdrZTkd+LJiFag+TMC9169MYFkNAR/RaigRiRxC+bkxXvIgumxze9RhxuSWm4mVpbx3xt
MVjknF2N+s2pgr54XcBKjXzQFMBA04zZHdl5fdv7G1YOmjKSWZWtg5z4HOJIbWBlhLD+50i6PZQ4
tzUaJZWXnTgUhSIRX00cafiyveCb3eXWY9WXPh7wP1BJUrdNnR3rBeFqUjUSFKoHqG+Nf9nsrL6T
Dq1V9ao3QkUp3sy2shPjkV4TuH4Uh5uhUnz87XCy2/Bs6H92QTaerns9FA9YiOlm7b7bBM5dACnr
ksGiqSzP4D/zXZjNbmbmhN1hUork73r0MuHwPM4HY/2OUPsQRCDaiRi2tk9sEYfrpje9vpofxBpw
taNma1KsyQIJ3i4Osw+iSCR6fTOgBnAS1YvowXF45GxdBU9rjzS7BrGJ/FVePg/R7dTcq0BA/aTY
D5V+P3QakS0SblXLIjaiVSZPMYG5sFgIs/qoEw8O7Wbk6g2Nx8TRt2Oz1btSo6CdSTThvWab6X2/
aNoJntWHcFXiipNiOQRS/JVgNtMvpEHynRo24JDAJIz5VourPSxf4E41vE5vfmSrCmcWXESaF4eG
Dy4/Oye9HR01TZMOZhDnwGtxVJSLrT32VVMxX8Y4UNcsSjsfY9Vo9uoSu4iEBg/L/LJoaOUVxP09
5BnhTrKTW6jx4H4bpJkbEpjn7GMgi8/p/L0lbvqhGirzwehoK1LW9EC3Y5ia7dj50AJh9Ym6lRnh
JHfTA63DgCY1g0OVQqCY3XyLTvVNweahlSFXUWEBiCVZJ07BuNjJ4vCgfuxM0W7ptaMUNsmnSv+4
aJF8QPbX9NNRelLSEI44CdyM1vpFUWkfzeiPAeRQu66HUVBCKmB1aiJri+P/ezvmB+gvwXoPzXcN
WTnJSxSWtkRa+gR8Lj6UZqFXZ0ntL/NeSdXlLNvJh7ifADXlSCLB5y67TVKOe1PXk9tBQbl61fQp
JJO+WpqXIgzdamZw7E0bMn8j6Q4K0oh+llQawsVhcSoW5YXn0c4TYQVnJ8D1SP8rgwEEZi5SQuEk
cEGGg8Baw+8JMKJIxozA5HpRB89c7yBuY4nadvd1KUAqINmevTrl56kCmDM7o/Uat/UHQ+3Aj3ZJ
ft+NExGS0WJfzHEuPD022t11gt+2UZDgp/4C+sHrIVe1+qq4wOXmjSEvAeXfG3X9pNpKWBFaUeaL
ebvXA8fLTW32zN6ZLlmkBF4AXaRvr1lZkx9AJ1SE+KgnKUcLHtVD3F2xOu8Q+VG9NgWWBXShJ5q4
UvZqAYfkgmxDfSiczM3sXkEvM+2PeTVAQR9PqR/2qelbSwPMVI5dFHzDyzXpwV6dnSInSI2vW+v4
zNifrpizuzkwFGR44HIbpOYRIQhwfM2kIVPmwd4de6pjRG5nm49OXyQ3eFcCl7BcIqmlATyC1abY
th+DTklAd0wJdIiXbiTadktm3UQttnxIMtVAaSv+0A0ZwtldZbi1nZ9SK0UEILTQRUWhhLB6KbrY
Vdg9LnrTPbZJsxsGSOlETism5TYftVNeNeltuiaZBS1+Mz8sJXAe3ZmIxQ2/ERtSPC5LemxKazpP
qbL7ZsApSkCZfUrUQbuBEL8+QrbvTlNdekCCIwSYDeYgPDf72aZB2ZBj+HpQTa5UL8bFaIaDaeXt
qRlLgsqY+G7E0TWpghikkJbuzB7t1HGaXBuyyoeAXBfIut9YRgkfr/1SIhZEJEN2cYyy8Robdl1j
SZ2jUsutDwUh0EYjD8+RNnhhZUtf0tI52yiPzlB2dHIXfIHgPiUEoQEzU86dfkiS5KCVJShdo7d/
T9L4WSnR0JSWcEC1rsWpZ8E1MCJhAcFyJbtdHUElvpLgS0VlHNHgw1UFk5/XlUWIs26GgDCuUKs0
pfCc9aFXFMunplMCN8sAF0Qj1KW1/qwbTfUCHhZQugMIteIz5r0Z7qwg0Nyq7z8NQYmaUZZ+kppk
J5tTDQVHjFkg7WP+bee2SvrPelzGMGYEKMsEtCXTxOceF+ZpqiEWpomWpzRXW2SKnKco7+7nfu6O
PSA/b0Ti4BaU21M94ISWJMdN8PNfTEWW3LwnKhZU70oLwDiN1UT2DIRgu1SyvNSkONZwfDYgcrtv
nZJ7Chs+0GmEiyWBfejWdUALlTCuhRUiQRDE0a6BwDnEu8CKh5in3iEJmcqaX4WR6yRQfiq9BWho
bYzEgfauCmmvR+i94y51+FSr/Xxw8q5xzZJYFhUt3LSwDJzivD6lyF+Jqc+hlkf5zvC7PO1QhZoe
MbVOumXetXoAU2ELoAdO7dhVVWPyDJ3gsza/s7Sk+hBJ3RcFONtNQF5/ZfnLs6LBV/Pv1gGDWdNJ
cM+20kiUOFipUA2DXVq4uAXcQtKNndCCXrS/NKIHkIq9OsGg0LTekOrsAtPK78cBg2leMmSnpeX1
ErBvCUDAkNWqq8uK8aCE5kfH0Y2z1NbGA2rj3wc5afeWqaNrmHpaHevHJseakMRfRxiZkcfIP5r1
2ByN+SHXbWWvo0Di4f6imxLx7II40s6VuqheJz9kVdV5DIf2bdYrf8bDDBtEnxC8FrTZrmzK5NVc
AvYbuP+xYyg4xBStulVM9KszxT4RxorNQpvDswUa61ZWpBoJeZiOlQG40gKsJccspCpP80pn0/fN
ZSpr5amYwuZMaO73FIKI0vAm4FeH3pQuSv65bkz5FWLd+RTlZe2bijQeUgXjo9EN5p21JoXePzZ9
fVMGkXpqmwhUR6rOxPTJf1ZVaAHjUbRdX+Bsh7TTlZsURzlBcjdGCw2EISWEbjaxV6N572UaRK1a
WTgefRlErmF+jgzzzzIIs33qFMrOUexxryXdcTGr0jMGPQKLN04Ee3S1b+eTc8qb6tA2rMoaQHzs
xI4StO63LFYDL1Hnh8ycOhSx0x69cMXZyQkMKcCsu1uLnnisJfO1G+r60YwkzEKT6mfAbHbSiLrX
0qkfU8RbmdlmYid1It20Jm13tIPmPHZmegwLbadiGZVCQ905mfpcTsNyoyIK5WbGJD9mIX7WoFRv
iwaBB2ORRloYondZNUZnS/0KHbF06YwsYN8ow72RyhOzwPAR2CyY3tg+E1qOBsLPJLGrpWHpSeHs
wJnEfQCVLy9F/CEY58HV2kTe50Go3RozqqztPOaend7JUes8LMNjpROT2wJzILgWqw2iE/5Q84WW
Sev3LCmyYu4gtNfQSENbeA/0Cp+dgerUENnPNmvXUsIgGrfQy6jaazYg2N4Po31aZS994gkkGnF2
KjX5IjVW42e1VLkGSjl8nfAYy97U0O0WBNB8pdJuDDkydoT1eOD7kf1srPhQ4vXq23ICmqB8H51R
32d9L50Rh5p9JbahEm3XYTZRczd3PhEg4bV6gacEvXs/H9APlmtGxKlsTmiFgG5Co4vV0TFFSczL
jPJZaZPZz7HMWk79Z6Lo0AgBUnGdariT0AtrtACssFl/zHQZJ3SR3TZVa98heWejbJV2+6iFGwfd
LsIp5bEi7mlXh4S5zWF+Z08NAOtGH6vzPGqvRhMNPIk+AfU3q8tCjPEpmi1C6I28fVYUs3lOWffK
uZrci6KB9Rr03Mgfi5NDlY5PgQHJTzTA1OAkkhe29oSJiiuNfF7uJKV50qe+eSb2Sds5c8iKygGk
ESpFui8rCU0TZCjqqQ9OjGj8MJHyazy+dNOPk3xpk4CgfruGnorP54vKokxTfHPSHIJBQaFBlPyo
dVJzso0Kr2+X8cqNtoOAo04ivwubPyezgF97cvKLWQ+W7E5yiBRGmTy9KROHVpYtZy0qzyInLqOT
o9FkzrfIauG6GMbhANBBfjLlbnqyfHEsEiNs4dEdMd1dy2rF/L0Pg+TWIYbrqY7lCfrR8fVaYRy6
0M8aCLiuZWa//4pUOsHjAzHwtiwHZ9VJv0HEED4RCBU+9ahi71Pw2P61TGtqwGstgXuFmsVEgjX2
YQzs9iKuWEptubDWOoicSLp2xKo8qzrt1Q6fTNv2VauIH4YGOg7V1NKTCsblqQwy7a4353uRE0lr
wG1bgzo4iqxcJPNlWnjItb6q1uFz1wNaQIHZOogy0AT9PRCGA6v4tQbV5holJTC45VajVvLmodVR
MNvuQQ0CsHtfH9H6FmVZIdV+kUvBru6/V1JvPQEItZ6cfph2dh63iL2jN0NE/oS+jhQ9iipxDjNv
wYTtyZ1KjDnxt7dtwTLXJNLtSW1HnDnon7mi8paM40oiXgTHKgRzXfba86iit8wiYPCsNTtZefxc
JQd5NLXnlPXMs7w0oYcURn8SFUY2UadkkRDvXuuLKrCnpIHDhjec9FNuqvGTVDnFWZmhP8jSJn5K
1qRaQ0sbPS+xVJEViR2xQ60JqzxjEatSZGWg0gBwP8h66RFQqL9UiLd4uaayYmwK7YXF3LgzFBRA
xVlekHNcofVe6SzaS5ia5V05VV9EXSSOpqegjrZz6fhV5rXMS1Qj6W2mt0WXfE9hbAAg3UTnJrDa
e1xc6vOURPkuAsiaIXziJXPVP7fGmN5LFhv+NScSp1xVM4Nq3MqCUNcAsLL3CFT0yOw16dRyD/Y7
ediuQhxpxwA978RJGVnehxqd9+ste6cwXeJJlZMoQ9VrPkcru7+4QJQFAwD/CATXVsPGPVAgU7kT
2UmPq8cpAO22PmWBdOZ9LsVHtXcSz4Q+79QruvxcdYTEyxobs8ZOlWdMXsrz5NC2Bq17FEVmbCK0
vpj5QVwQTOZwO2jTnyyKlGdRlCXOnV7RMUTOVi2TACZp2IlsbPKy5HrY1WVyrNVGuXP0dnzSxwmm
j0r9g8lxfBLJYicowxidsk6YP8oqx/aWUokfthpzaeNXIM5ewxdwSCwI6KIeiWpFCaJv2nAnGFPK
Wf4TYLb2gRdg+5JepBe9NqD4ixTlAAy7e5Q6VObKTnU+zXV00pel+o5y9XkqpPhudJIvwcrF7LDM
vrXWxKytwK1BFd9rGn6Tui7b575K/pgridcWagutvICKozZ9yYkjvwCafEldYSKIGlg8JiWv97Kk
N65u5NLRbrxiUi/1oEAm18TO0Xru+3znSJ+IU9TvkVtscNACNJ9MpfzQ6s6JvhnurUCqXQtih6FQ
niwbgoruS5sh6TTC0gU5tIX5I7IfiwHyF93RKqihQ+cofyxaAodD2Z8RTX7mX983ihk/lIyPS6o+
EeA5+4BvHbaOznRnLLWyS2cDppAl8exISz8N6WjuxybB3FAWuF8Na4eqsoKIIzbXbor0Gw2sqNbE
38Zelc9hZX2x2/RmKZ14py4LCBq1zj6G5kG2VdZ2iGWVWIE9J6nlD3JmSfsoiS18vnl638XSVxCP
sMnUMUx/FjGW0Rf6hvqhDKYHva9fdSWfX8o2k9BSrP+splw+pasIBPtJVDZRkTwpVgdlGdRoLEZ7
1U3SNHkogIwRsy0Hn53xHJgmVA9Dlm+JgnBwLU3wisXV4orldKY1BfIYuAvjaXkZdXgNLcRf06lI
LmjuJKwQzWKndEq7P0IyGn+1IPfw5Co27wtIMlYHsMmyrfqqzdH0oZ2tp9Qwwq9KnnwoDBt5qRz+
L6AleB70OrpR6ik4W0OTHRt9qi5QtZd4UKDhZB0aPiu5UXgxAcB/OJb0ag3V8l2BeMZalY+KIMPt
DDcB6u6zOyZV9mrXs+4vcdQeYRJQXIOtAYKsdducoR5kaRbKiJKkFZqCUTA89EPfvXSB2b3MK0TM
zIcnkcvUgi1pJC83IjupSrWr1Krfi+yIeNgpAyHg9l3Rv6TmOqGBH73erS6kfapaxoOor8SWiUSt
UcHVx08ZeprvozGZdiLrgB+9QV+DveN6NmqY+g1jhruInEjQGbvY+ogJbS2ifgdGAIJ6kTW7EUge
Me2+yCKFs9yGWPB/3M3K9XUGE+fE8xmV9XExC/VOPHswmok/4Hzfasx5wy7cmbFSrD9VMl9cMqN4
FblumEM/0tPMDecguh9QVrsnaCF186QrsDpQJpJkCBRfmUNCPhpT8mfQ9OgayuE94sBw7sOgei/J
UnG2av3hXbnIRiBRjWGZb4cOI4ErysKhY6VCYPteXD/i+yHG3kl2/VA7l3mq5UMzYXdsNYsGLQpF
gracO8h07GsRBkLnUhJQ73VTYm03EGfFCQ1g/CnLht9Rpb/ITTWwsVJLDQ96ZF66aH6ZbXk5vSmb
wSjt2dFCOLBWKdTGvChtxCUWwQ0W6+7bLcvuBKWifIyO6/SDE6g1PMI6anZf6zVaWw4X7PkiIxLI
fzgJJQkCc3OHw0XkxSl1nvObGESSmqvmRV+T7VYEF+fuqCrWQRT28POBT2+HfVJnywWmW/UMWg2J
U3KiSG3UYzgYy8MUzScgljU8O6P+CmSfdVAvbznk/A6s+oLHLnL019RI9vVilk+iZqPkuyWbli0X
z7Xfxouz5SoicVGrKp9FTZTA3WZp5uc4qIzXXmXjqPfOdi5rvqoBm9PFMewb6ICq1ypX9lY0KY/Z
aJevEljsPk3ae3EOClI4ytDOvmuyKt/rKe4G3W6eSrR+B8ONVeIUNdMmtlNKW9wAOKiz0PLjoXpO
FlTt2mjRnohpZ8eQyKvpc26OUFUUHnz/tH+aXsbm7qgO2FXmQQldzUboSKvK+uT0M1OgJpsPIJCU
W2Nq77QVP53OdngeJ7g7RVYpSxVaGZPFmkGYR4K44ARRjQezou1HhI4eUmjMDtL8qUma+EvI+s+D
p6x9cGAWdMHzp5AQWtWBDvTBbuEULKWk2FXK0ntFvoJbiuKmAi8O2xLcIMlzrfTGF9rHiU2V8Tro
2BRC8LFRlkofCfAH54dW6TL1RYxNeXaTi63aeugOKEQ2tip/SyXpzgm05kvuJL/XgoZsRjerzZHr
w7CqHRHG+oJ4yZMRqjGsw3VKjICS3odaoN05FQ17LUrWRBzZcqIdAIIkbgDSC1al4BkElytNrXNA
zXp5mcruYXDq8nOCLxFETK64GuRKnpVJHWx6Snerqo3lL5oFabFVz0QNSjHW+eajZTr3eXAw87Qh
IoYkRlQKbJJfFpKE6JZWeNGQP2czYJeyQn480/t9r9jVLmfs88JhHI9yEVpeZSYqxCFls28mRGvH
IoheiyFVjqYKfN+chxSxjPqQ5X28M7VTVY3NC8RSzDE9pJVQrD6KXOcEH3pp6i6mZWavcwwtFGgk
ANtrNpWi3tOVaT5NMxbILmT0HDP5Y5AO2qFY8v5Vhcxj12qmQWzkaD6nUOpi7Fh3zA0x6sNjHqvZ
izqF8SG0hmxnZu3+t3/8x3//15fpP8NvJdysc1gW/yj6NTao6Np//abpv/2j2opPX//1m8EqXgeJ
ammIS1qKbKnr+S+fn+IipLby//Azg7VIovjYW/PHTDbPgsq0XmSbN6hOgcvkUiKau+anMCpu1zpq
XP4RGgvzWlUrjyEDv1/mi7wdibJSzwPCKDgbobfHl0R1VNSDrBBOYLDOG9vOvHLsVPDfsjUz8qPg
1xEJiwcWHXn7JGq0tumKf/w//vaft+JNfCmrmTkPBO3fs//9Uub8/dd6zc8676rcxV+asi2/d/9r
rcO38vI5/9a+r/S3O/PrP57O/9x9/lsG+qq4mx/7b8389I3+3/31Bdea/9eT//gm7vIyV9/+9dsX
TO/dercwLovffpxavzjrjjctZL3/j5PrP/Cv354/007+sevb7nMX9+3/uPLb57b712+Sqf4TI7Nt
WbJlEFqmKdpv/xi/bae0f8qy6liOasFLq+sGp4g96iKak/VPQzV1TVY0WZZRR+RUC2x2O6WbiBsS
imvItEdF+e2vd/CjFW8f79et2lbetWobn7Aj6zASKSZMDpr191atFE7FolhRiKixLvpo+kmoPUYY
BqTQxve+0/snyI3hEOk/9sRNLGH/vOiwei8AnRLJVUMcFhkQvTb34seBAaFHzM7M/j9zZ7IdN7Jk
2y/CXYDD4QCmaKIPUmwkUppgUaKEvu/x9bWDVa8qu5dZd1aD1KKUohiBANzNzc7ZJzTi9ii6NWSy
FozEkrfoPacqfW7E+DiSBVtFEosiFpVxuUD0/rYuA4CW4tmIz+Nm0e1vGHFN/pZrPynEw5Sv3WJ6
3Ep75xJVi5vRj6bKo4G1W2B+1lvp93PBPJIOiQb9Y9KeKHsvpNl7GnFADgF+HD6Dzqz3oxkD8mte
t2G6EtBwwhG1i6Sx0+MGPN8GFSb7ldU9diP1OVbybtrGQKXbPSrN0kyDW7CZpvq9RG5Sifn+33/a
/neP0v/3b/0ffJZcFsv/Xmz/9Cjtf3blW7X+9hG6fcN/PkGG9S/ddB2b58RxHKC//+/5sf7lKEsJ
Wlo8I9KwdL7lvx4fi+9RyuDvGwygLMdy//vxkfa/eLBtWD+QlAy+3/p3Hh/BT//NpmDrhi6UY6BJ
NZTNz/nYNH6zKWx2VDZQXVJ/lMPOjQqR7CZl00BsRhTGm0Njwsz6oIA2ft3cmymwcCS6B1DZsaEf
zdLctRgloOsX6moyLDtII6MU1ijSdRofGLf4rZ1G+X7s5vePuM2NcXkwzGC1tc08/ubC/9UuJ/78
hmzdFY7O8oKIWt7+/2/ekE20WwYeOfWrxn7TOEWc3dsvVuMGjju+OqKevG0lo2AVWh8AzJ8uUVzP
l2gjxnuysyl0QDingwtmE8yPXtfrPefKy5BUBch5VoLGsIia3ibbh7HhXODPOBcldefS/iibQ5so
GmAqnq9lWrcgJcp9MlXbp79/m/af36YphHkzi0tDScfWf/82a9ZaOcHQ9t1mBqnQEAAcLnX53vVT
hhx9AB5FiHsX99o5LYG/We0KTMKNzc9jZHf3qAYuH/Z9GhsHo3EJlpN68hSP5SWzsGs0RIyOpbZ8
YqjYBapRjIqSBXtpgc/ubEVIMaCBH0cn0gIdvc73xqIpe1QU9/dTaWmMPhgiuGuHLKHWfzZTbHwd
MjUGZjNVB+JNA1oL1V1/l9nK9KfZpZNQaBmliUnMnximc19Q+c5dfoBuZgVylOq8RB/Ngjh+7VE+
74o+M3ZkK8avS7UWXoPm4C5JK+fszKX0CJv3hdlox9xUL2hxidITQ2QeeRzvtDXdfG1AmxOtMr9Y
+fRfv6RGv//7D0o4f7ofTTZCyzTZJZWLDOX3H9Rwg95Qgdb+YmJG7Kj4L8VNVqmlU3FwtIM+FnS0
ykxcO4WOy8iy7UwPDVIuIKlbcvxbuUJ24r4lU3SlP+ZMq/6oQ+a4Tr26kiLP5nC7B1LG9j6u+PRY
CSrZ9SZJcNIbMjw3t51dOEXwD2/t91vvbe0wua+lcCUZuibV8u/fGqnl8wanPPPpkXQHaVIEeosq
7+bUjvacmqwzCGl7z9idIAgSH5wgLkt6+QlRcdAOG78BNeNLCa80rN06WAQPi3LE60dSqD5b5mWB
NnVxtfXy9y+dGuOPy55pC8NRgsqBE6J5+9R+s0pMel20Lcx3v3HLQGsXdeQsVXzBOUK+yeycm2F1
8VwbFOk0M87WEnNmBKn29y+DtfovXoawpCsY6cOkZwf47cvol3kZRh0x34z+ZD8Uk+PJtRjOBkfz
bIgrkjNEeYHcWkF9rtp9XzUvSdogjnDsJ9d6SG6SodqRLi1zvlrANf7nV7A6x4BsdgeVA5EJRpe2
waT4fMZ+3vYlBeU/vZW/uqJSKW4KS2HYMG9v9TdXtK+UvYrGICCXMXg4LPl0HsxHWGHG6eM34+2h
/vhqq+sOLVEP9vx2j/zPL9vGmrFmYHbbNHV2H3tF0cUMxbtzJSFLgEP4h3X0r24Ennj2PWCqvG7r
DzdCA+nFWXMT5PhkIoqMCV60CISYsgWd72QQ8BJn72XHFLUESrpX8pdOeunf3wbGbQ34n5PZx4N0
q6JvCzn3gPzjYr5s+oi7g9yUpYk4H7bxD4sBRSAqZdF6lPrFjQU9r1QktDhTcLXt9A8fn/HnZUrq
VOOCGoVVSv7pgWBqNS55V/hkr1jnxBjM4AOMlWLSMQqIlE7df1eZme9XV4vPSP5uJP0HSZK2R0rl
E0yf5aqsyGdWOJ31j6Tn0h3z6799qaRumzZ8d0Xpw1H297cZIkzhiGYpfAjj3OGaaV87AxGl6G/3
yNhekGcxXR9GeUnKJzI+k9Pfv4KPK/H7D4v7hB9tWVKnRPvjgm5rRl61QhCt1x0MUL5PC+jGROpf
8iJvv6qsQmsINfjWjiPwg/ANBZD1aGHa0RzI3Oj7qh3A+dqLKle/DA6wDmmKJNSjpQ5dVtmbrQDt
1KAe9b6zQxSx9P8Yfu8sa6cat361JzV60dosRBWxoZMWYAdaXr+IXKISUJu8o6Wi0dTv8/BjGV7U
0J///jKIP9+zNsWHowuDbYBZ3B+WLmY/cT2Q4kNW+Alk4iYo92b9Lult/c60h6u7JtPRGovTOPU9
cjv9+YPYaBjrGaxkwSCAvpOAebj74I3pg3nK08U+kjWl+2mauP+wEVMx/+EZs3UOry4rvnRt+cfX
u626pM+AfOmjYBpaPd2rWcRoL1pIX5n7irDGh2Na3xXd9OvvL9btDPr7W4afzY9k8sN+ad6q+d+u
jQomfZahEPKBV7h7M5uJ3tpM0t76W4I5L5mHSc/nf3qm/+ItGxQeykWcQRaV9YePaIggrtD9uf1Y
zfT7t2rMHCxk5IQtLoQmPE464LESj+fqEoJlrkEsVXZOC91zuqT1zbLHaGClW7D05uGDctafp4Lw
mL+/POLPewctKV4fpwl2Y3oDv78+Q9XHw4KFAIGz0L/PDbm6SYelblSfMzMpGaQljwQZ9A9YdlAJ
m3rvdwAS6eZnKwIehGSitIYdqWPfG9XmV9QpuC7yXvP6KBoY5i+btyTFP1zfv/hUaaJJsgHUrf/x
x6WoNZxYVZEiybjUi12cohtWaXHtB2L/OlEmh42W9j/VXH+qGBTdFPYK97ZcC778/aUaySnONi6h
l7cGi7UB+XwcULYvD26CEYQ+DrDBGnZt5PhOEWN5TCGlOLCPTcdevcopPg169rT28Xc37+FMDUmw
ldGrmccDWlZtP0Y3oVPe0T9OdE+zrH94DhU3/R8fByUM3aXVKS3J6mH/4XHI+HgGt4NJDJCkO6yO
fOgW2iVOqsGfytjvnQRpd5LsCzMVV2KLglVq2SMmtQUFVEyeSzBI+F5lFUqScQKl9XixIjcOJybD
5ExEF2JRkMsb5bZLq+ITLAjkQ8ppg9mBfmjEHXpmjrEWHEKzNtwrdfVxMqpi10sN/m7A6DkNNQWF
fKvzc+4Oj5WwnEdIxVxG4SAisBDqHOsMjZiRWsceGDvhLgKAWBGRiDx96bQyxDAMAd4C1KP0Ptmz
cXjkL9yVUdqfjfF1UhGvuJYiJGPPCeZmA5RlZt4syZIpksbrXQi/nRTwr5KfPSy8up8Nr6LmDvTY
RjOrjb/UTFViZ9U9klfZu2voutp5bsgRaT87Ud8/PXCUA0M7N1XIUz/4c1+owInply1beYQKt3oO
J/OgcN/o3Kce5YYKJl1ZwOLyQyJn0NwV6rt+Vq8iLfDxDtx9DNRKI6uYoJGOlMfLWW7Gp4W49KfK
L66zaWYPaEBuIS+4JjTRv5j6RILIqvow7xiFL+VurJnOZ7bwU4YoxCK0+OQlctDeQNNaIwvIxode
zaPfGLLxig7AflQZgqmXPobwGDVa0h9pfSWnxgHppLu8ZOX6fUkAsM/lGAValc18tKyy9lu3mmG3
FCJccqsK1mlDBc6QpFgsc9efNjdvz0JodwisBaODxVOmE3lrVeMQqFCNz2iyh3q5j41ivTokh3ft
+r2Hox4QdeQnRWF7yGe9USU+8GOigMo8DcaMsKOhehsiCjfYwkSplWO4iCg5QhW+Hx1deU5OZU5N
SLOFssbryQk9NeNx63S5A3bOfZ0k5zTNM9/uXvPEXHa95r6Pqi3vlwY9HP7hfM/9P+J5rhp/FKcu
JhU9yh0P+PxPt3Aey/VmcMir8whcNq+9OV8f6m4ycP7wDwxoo8Vg1V48td8TpDzWEs1ELf3EMl4F
qcgLH3t3vosXbvGSxIw2JpKtw5HtS9SzgnuP1BjLz8tgWYoh0MHjojgF7chI7HZY7Q9WCk5ETorM
Do7yMPF+xBnX3uVJ9mBe0kulyevhWMt3Blf7lFqk94xxR++WfyYtRtdfFySs8VL9KFcw+jFk6ca4
UZ/HEUUzT7ngXLLTNlSSWjFhcxo2CZCwR+yL9DOELQzCcnyYu/R889bTfWWaOYYAhsWh7QeGHmhU
Gjt/GplthElC8kVxLAVtKkLu1H5cymOXLwM5BM50SBdVB3oz10GRmGlIktOtuzzVaEIRNBjze2kj
MhgJ7UhIDuLw760Yj6ecO20RyZdijCCdqboLPpx1LPYrjWQL8FzWSC+bSS3oJsKQsKdhr9GfzAr5
oZPBYNwMAfOOePm9Vs7PifwRDQhYO/VOrxChiaM/Iz7SEJziDMvLXB2cPPJIQIj8CbJoENVoP1lg
9lmOLc3ZvurGopA4V99RKgeikXFouXIJykH4WQfIyiH9L6TYfE6qNTkTzUcXGUFF3xl5GK1Hs06i
S6a1O5dWjreY5rqb9Z68Lpk1YSpbUG56lJALMryT6rproPAEH+BJVX3q3By4DAOv+pgm8dcSmLlX
TXbNbYa7q9L1oNNA7boN7gJYLBlH3jAjAgpA0dpjTyvgoA9eljTma2fyhcaNW7rTRYeCcKjr4cdw
WylwQ+DbGI750tFFX+Y8oAqxQEs2b2uToStt5vEiB/XN6sebVGP7liS/kixv/TxPV7/tFeaQcko/
rb32qexmLA56S4wSqljPXrSvjttCEyA5UTVj62cFG4hw9fXSIU9HaJ+dONwv3mCRK4SA87E39EtU
OW6oOut1yFb7ns+XdXBbgiWhLWlb+as+V8Yum78WQ6+YO9aokZLU3Wk1MI4lRfLgOGkwT/rLJlab
wJiC08OEDdPSJgwlj5pKoj1SPoI3tfwJCODkO3rxrUyrdefQzmyT++SZavRnaTv9w9JblyHqDj2I
yJ09kdUgxqLwsJdzO5F76sVlXfp11ZFsSw+IE4Ube0VN2IvacPEifETmjfMw6GXxMlkPprvsS0sv
iUHFAZDYGHzqkWeD+YV0E+hSuUPlZuVPGOuVb5OEhEUkF2E5xj8Ss5sJGS3HfW1/swjnI/Nookt4
KcdNI4dJdKceSC/mW3TL1b1UuaArWLxLt8F5mOo0FTUVrGv6huae0SyaKHb02rNG3fqKNYRhvkiP
mHgvI0p8cgriO7bKYxdJrxnkLZI5fk2MLguKGjBhRWCJJYkMUzOsWdt547jCHGjMSU9eZlSZvbr0
ln7HMlU+9lhc25ueumsq3xDdpSm1FxJsnzlsHxt64vw1e0eG1S2PVB7yxTgwGt18RNs+KUVaYEIe
9JqUmree5AFVREoeT301CqvcKbuqglxTl3yM6r3R0UPdaqzssf6j6jBPutRriwkxtExt00MA/TKs
rYYliD9nrXgzav1eGO5CPEO/T6zY27rqrZLrdBxqDR9Eu5FJ5M1dM2A+bcK878nRNcZuV5YG2LUt
zQKh20g6l1tQQJ1wm69iL1uEj1LBShthESByFH652vZB0CrmQRafrXKaDrj82ktagDfHT+9H+ioO
9Vi/Ce1XMUwOLpyejWlFRT5rhYMTkYykSTiPFKjXzYjYV4cB4TXhfu7tVRajVT5oYxKa5qVJhfmV
Ha8IqymjjGjxd9sEi0jFIYZSMBjqEtlWxffS6Qsbc8bSoJU7Th/2+XnOyup7h16l4jTj6c7oMODA
QcSaFYcx8M7itTKNpzzXoa3X+xhK/+LHm3noJnUEaPkzleJgFdpb3H9edCveJeZhbVBN9eQXBqUr
w7JAoGyxanvC+pSmUUCI8I0EU1pBS5s4TGKWeZJjlS50f0IQ2mnYkGI7egSHunoy89ZVDQdQyTVV
iJt8Em3+XGXc/61BNlllzfuhd1xAO8u9i4PIHw2xHkQnO6re+MdgKiMwMxzmcYvbVu+81Yku1Gnf
svmDqtRcCbLBxjoSFUaYYdwxdpxqatPOiv1l4jPthxnWqKLuHIKy3V5GuR7mRumesQy/Rrl9Jy7X
pkTVztaM72p+i8oc9VA+5+Eih5BtTIWjCVRC04gOa5Jwaex7t9VLnrTkqRv1g9MUvsr0KECvgcGu
dc0XTonPqMW9fFzMc2OqOFh1tZ+3MLOLr6WbUF1VAGK1Obuai9iXuj1e7T76at0eCcRZdyym1T5P
caw1KFg4F6E+Gcs47Dv1WLmx85gjMpKpIFmPukMI/ROJH04wWk7QdU511puNOglxNoX23CAjXm0t
rHNzfTQErYo11TG+1J8gc7l4H03OTtJC1CipPlGaZoYZlKs5PMFt9vtUw0NdWILRGjxjM9O+5vmi
39cIT8YSheK0FRfVKdyfLCYlXUhM++WvkfM6/jWejuRQt3cZIvUgsWAqcYS+GUmqfT00u+4TTV/h
ISSNw9UYdjP/LXpXBnA5UHLK74uh3eNm85TRnVsw4ZFJSEE/l9R3LPNGP/yKW1/p2c+e1Vrv76rc
4lhDPSgQvRQd2bBCv+TGfOBU8olQUq9pn4lLTTwlSQPt032lR57K1vNcGt/oid0qtDfXkKOXfzEn
+2HNqX2mCsMB7ZxxaKjgTSwCaXJFn+I5elcEq4K4VxvbXWMJd+9WExSJPD9GlXqg0kkfWuqqUa+M
Ux8NLxxK8qnOdxpHKa+IRwqOOTpNprudp9I4VUgENQWnlIK+3s/E5XUZorp8JII8N2ufVvjzbJ0K
C7Osifs/wLGkPffVfI56i7sqcoRHmJDp3V5pXW/x0eWZnkQSzGOu+45FmDQc55e0i3ZqFY+JMC7E
uumYK4iSJtSC6Vo96O9JbT5gl4uD3HFyBEFbfKjQJox07NijvzJslX4+4hebrISMv0BApvdk3ETB
2Nq1r8mfem591/WF0B89Mgn0MBef9FYvcqsrJ5/KczAt3XQkD6WVXjI9nUIMYr3XVy9FHn3mySg8
iJ5fU9v5LkcryIV4lVzZkkosAa/p5xHWvji6m7UhDXVAzZT+9L/rQ1LJmZw6P45fOFuuXftt3Nav
adM8DIMqvJEYLmeQsLqceABBw2aaw4/e0u1L4cqXMhfXtrGFhzAyZSG1iIYzT3bXGvihbYBI0jga
JFmZDXGdpc6ZuDL6nt3yPr2pZptCS2hupt1+a3PU5lVzo9uOWKoK/aSJSHiageCKxNeeSYy1S/Fn
kN2pP0c43GvSZn1F2hgypuRXlUZroNVEYwl38nAf7x3hPjYmsSpGXHpO0lxwkTsn9tydFL24ExVi
Ldy5QBEo+hTOen1yXfqExVvba1+NLcrCcpA/M80MST8uA9a5qJYvuZv8sDWuK/v13Wq3FL5okGky
cvSIOApouetDMQEJo2l0QF0cT+aTsEV/4Aj+ZJL+OaKg9lWCcXSE8O/bcYrjGmemT0p9GJe9TnJa
+rii4EkncOmemvBmyCiKj2S2fhOZQRsoIzUywdRcddol7wip1pJvGgb4QyJUFk5mpHHgG27EqO5Y
S/VILB7HOEr95oCW3gk5dXLx8vlgx+co6RnKxckOJ7Ttb0h3/KJKH52chlIs7KeVmfJBAW70VwT6
XttjSiK81SvXPPWifElepOySfdni6r21YkIFDBl593ZFStf47ZprAaumzknJ2vj3sfinDsHXZRkk
LcmaIAoeciXmAxxp20dxToYW0nqvd3CWrhZn2qKKWIqiW89cmz7J6ZBYiR4sZbqdsZvZ+LNNwHS4
rELbZHtMXKLLNTEd+0meNNrLzIvTb60YfkYd1ZLELDLOkts0eemWjiquR4rDhKTBmBBVgUUicZ23
ofa40dXdNxEs65auxuhYmPdM4gyVM3mDC5XLmW0MxsX4APz9lNRq3JMbe5zXkTjmtaZUMoqzDoQd
TTq3EdERytPgnx/Grf5VGN1ySpQKYofjwtondojd4KvMmAJvBteZBJ+WFrxvj+w0M65CBJ9XaXCj
qFhW+B23w6AriR66GEn3HexTBF3ahht7xKJ8zUlkXmbTz5pMcYowZq67UCia+k8yWryYVMNdxIeD
jFYQETbre60hnWqcse3gZOxa8GazTHZ9jhReTtlw7Eptt2o3z0jTvmpL5wY6LpTAseJHpyV+uG0q
cDAM1cruOyYLVoWUCKgoS8sQpGXgTjab27JwnOkESlVcDrceUjXMhIGW9DOcEYw0XZa5czigTsh0
s90ktce+0oOWlf1UzJK+xO3Y6XbvsIKVP9rRN5NYowlwIedd9V71aBbmirc1ZvFDm8VfisWBtytv
i9nCRlXaeJP6ZfwGnpGFyDiuat1vi8YyEH0B+XQd62LvTPa5zukqyQFDWJN/aar2PJQFnw6QKc1M
XhzyRb3Eai/zNwbKHH+tqib8qg4BKiQeYZI9RXaDO4ZFynYJc+1tDNlO852ewTEeKvooNuRddCZs
ohoBzm2n5WHXOpFvWlyQaB53qcWEoCD0eqxZFIk4RG9b0yZH88BBD08J1SlymiL/3BOJZOachK2m
Oq7YwhHn0yIVabPDQ2fjsNhOi7JQS8+wYvKtF7uWM4erw2gzWLBgGmhhIhsK32gjyq8LSpPuX2Fp
mKRXk0A7KtIpAohB+M+EJRpE5DYuxDshgq+Mp8I14lMq8I0QP9z5iAOZak7bl9lOfg0KuIpB5WqJ
b67ACCFdNXjmxOMDVdNnOIrBPy3fi3jaO4rGnT2jkpvbpKL7SDtUJGgh5U/W1JZWIh8aah1xr3Ni
LVYd+qQlOPK0X8a5fqgq5rXcHq6rQ9DYRknhaD2KlHeCSvVYkSfQJhJtbPRTW4lX6Ar4PpbANKSN
jp8Ikp1BulBoUOXo9C0Ksyy8rlzQlXR2HCYD3a7b59HKkTnpzQm2jI/oshNQTu2zqQFa4qgXn6e1
CLvGunXTh8hf5Xie0ioLaGED8CkAeqWpdq+IThM2TaQCJmYGsGgeq4YBIGhSa6WAmVfb5Vbjxhxm
8kI12pPIFQevo82juY9LBXpsrR81x26OS/q1q5KEOIA+VEO7Fwvq3KKdE1aS9VQiE3fzF9USVYDa
qdjkg21gKKbTv5HFeyzn5QWBT+VH3Vof61YLAJccU7PgT+LulTMlpropgdnUdp8/jENzQrWeDNct
0r6bPYCZbs7CbSApR58Rp2do2r00trsdMXyHwsbi3ScHeuIt5/Hhc8tprLHm/mTDhWBZmHZ2lbPg
CZ3+CZg1d3pxUX+euoxuYYxtzqbzl436sRxcDpVutEejDIdPomdwouzKOCYn85FnqrDF3dAML2aX
vAtstT5ROBZ3h6mOaWEF1jKnF3MduSrJnYYzusYupLnom9BPmlZ9dUXBxx9hsd3qvvXjekl282zs
nF7e9baxhGZJ9mQ2k9Nq3YKBa9X8qNY1OTgeLu/IQlmiCstbASK0eWDp7eAVLVAVFPIBRS2oZ2NC
OGMxLKimdIeStN8bE1Fb4itmKZ1snm3wKj6gXVGB0q1uHUlX+zFQK7QlgrytrB2vHIvZx1JPwdRW
rle4BXtxO73q16iI2HihIXEqoyugu9wqzTL61DJnrcOBBnjDT7DQZxzKGfC7umdmUvc4lj5qOa0e
qy1CVheO3oSJMURiNpqTpatTKXhJUixeIafP9LJmL+qsda/r5GxOW/lDS/hRcIofNMn4rRaATeuy
6Em2kbqv3fMoUicRFgvLjT1zcPZKZWUoe9K/0u9rub3XfAJ+axAo297yKlIJwVRay1Fs876et2dS
42gHAewj6gwgGjD1AAAHxmOBOLbjXDAMUbav9TcRVRs9QSPicSJdZFLUSBUbcGNkAaGCTCNM+q1L
Mz3GzUp+okGGe7444Vq7DR1Yo2MENfPI9ng4CrqJ9rwV+0wNia8xcUeA019pW9R7W5+/a24f79ME
n7ngnlpteQvfk1poKOedgxWrtTTxsGC/ytzlnTF1+bSC0yKLp/f7JmMLkCxNHf7vL7AlV3BF80AW
VJxHS0g3F2yr0TyO7cDfKYpT56ona7B/sInQSZiS9WyL+N2du8+T41jHVGgYi1mly7FkqvRTOTZt
yfpFOtTFSQQVIXvvNXz660ycUBQRHUf2/GIDu+NtcCFRPcnB2naJgxyGfa5laebo3VQ0/mrLjL3I
oNEVr5RwzS6bGDKO8c37r8Oxhjx4NrbEX8SiQgQgb1XLKUHE10Vxx834E6O0ls/mGvH8riVeWmRA
oDTZ0B8VZxG/4U6dhuctm3ZJkrsnVrW9lia/4jl5LNrbDL3iGOhEwmDi0f/sNOPaR3G7mzXCNluA
H5t+aSo+IFh5s+8gg4qS7b1Y7+yuxEFbjGx9pTF5BLaGBFu/8CBRDxQ/49uBbREtdUHMxpcgOwwM
56bJ2RUWrJQJI70H6EAFRic/D8tIlQlssmGrHqboWrnVz60ntRLUM3gNex81RJuUlnndxvxTY3bN
zkw0rCC4lYyMpmNn0u4bauvSLIS6dLF7kVPlBkbLS6+Wl2loGSAOSYxd6IaF5VHxzbHf6ZMdduvw
XmjNF4zYh9zN4me1xCfzXhfHxX2He8P7iJ5p7Twx8K930Ww8RqN8HUErhw3XgG7jaeW+JekImomp
e1mlCx94xJ2+fLNtkDTKgJeC5z2YJugiFq98easYFBud7puuptNdHfapsf6Q8PV2it5948gvg7Du
BGy5E4OMY8TT4INw3/w8I3Aziy9pV/beeitVO1B1pRpYMMoeUfr8C9CT6dWkWwXRjPXIDAuye5mH
TC8DSDqwEHU4E9GdkHbrrfzqV8bgwE8zaNIQ7aPbWe+nG6tiueR5wNriBoxKO78uuzhw4ZYuilan
k9yTN235fKpkLxvzzpCFBhejl0GbOU8NRKjEwmif2KDIMqMogjRqXYBMth7Msfmor4O4zOxnDXhx
KuJKD2FqvER70Sff+huuRgKq8EU+zbssBSDZRyUcDJhzknaXP3PWM5Y88jGIfjFzu/RhKLAF1MBK
YAvNXv5dAFr2ZMNio+E684tx2XNUXL20LdtjCzJNonzi/oQmYbmLEUb0rihouk+V6KtwMIn3As78
QsdV7oUd0xy17Dw0OIADdX8nXVM/9DSNvZkDmieaZrcNDFmgGYmUljgkzBUY43RvK80OVpvmZYno
mWODzu1fiTfClDAngL0BYUa5wuLW0gyZXq2ZNX+yNSvQtexdbUwPrGYm6qkpiYckHHHrHDbkW1B1
zLSUsRypOOLclMypigELq5gnf4oB+0hkNIwb85hZtQOJutWB9DjyxIf+Y+2LI0puohcyjkJjBu8p
i0lpG0L8wxkGCprFw4z0oqg+MY0mybG0mD718tcshQiLouW71EHU7nFc5i7sErpWGXZxjrMjZ1pP
nErs8f46zXwbMZ2S84MlNdtrQCuHol93ba6d4qijd7EmwVpkJ8egmWUTBsxyEOSuZfs6Rg6uHXdl
jzTAHhFiyPqQSfrAsbvvLO1F9sMPi24zTQJ3Y8SpveLx8Emmxl0W3TtVNKKBgqaDVylEBklFJVwj
bJdY+UUzMi9yUTvUcIQStttUa+oD58pzWsk7momr51Lhw2qEMI5bJF3HHwvT5Ioe1ry+GwOrSCc4
OCzQ1LyKo21nAkBp16so4tmbdVwm7da+1tv4JcrMs9OlvzJXvNjrSi9O1F+U287HlkhWH5BlAOmv
BBZoPc0R+BD7BmS3UihZdUKKIhAxppHUKDYx6e51kfi7hdJPPHQplIuMx6XG5BZn/Qst6AezE/dw
ypSnz18ikiWDiMUYq3tOIbBQJ5SRG9IGdfdOPzMlrH8oi6zryuBRt+1LhrqHxtO6H53haaLwrAp2
8Y1gFQxQ3dc33dH8lVPf3slLMheaCS2/nj2ndfSwqvYNayF15S1VU+HjQH00otaT4oHRHb7axOHc
VC0LX+UySJLt1bohVpPa+TFVHMYt4pOXyX1v4aZbRv/S9ZERFql8bVhFQjGwJkVtdN9GIsg4RsfG
Q1F0TjBxEM+MmuPhRBKrF6fFS9QD9HLqXx1nf39rn/VyQzqYVZ/1qUXQ51iQttSz4WqvyORODXYl
r7NYmKueBvu0KMrPcnlY6/4qOl3BbKdVB0n3WnLLTO3zVFCdMONFO59jVuBy+jXt9Fw+0ORSpygu
AXXGsMad/+DqvJYbR6Jl+0WIgCuYV3onkfLmBSF1q+GBgqmC+fq7oIkb58R5YYjqnhmNSJbJnblS
txuaZBMkm3mVB+qnnwasDFn4aGeoZk5RHi0Fymko+/0c8wmHIf+U2e1PsBAYmBBsW9/dJxWiA62Z
za4EnbWqkXvxux3CzmvJVQoPQTJji7ZnOHDzgz9RpcY71dvaw5fI7XJrGlTcFla3CnPOp/WUfdR5
T8dvXW86XqudEbmHoQ6KdTf9Xm1iyA2EXjs0Vt9p3WUUh2lgap8sOD158Smq9tB31UtX5htuHQ7L
cXSecE6vw5bfX5By9mhrVJ1lJrVSlh8eZalffWYCSEUl7K9qYDnkOjBGMyzgQB/JwaTPtWnuzRJs
SVM9RB0jJ8tqvqCGoW7D0VkJ0dJT5LTbqragF9jzHzv5qxl1HHLGnHHprhNFYNnTW5lh8yi5CETc
AAzrETzLIUPr5aThcewbGRcG5kVzzRMTu4YC5ppXtl6hKrAt5Cni4FTAknmQIzcgz78TVXnDB4er
h85Bl1Yf7gCgRPx9mJjNVvXeYTaZlUwcuKoofQfvwI0R3Sp0C/Q3n+a4wjlWjf+pLO5nrTV/CR9s
SfsnCFGqpNVnmy6fLthjxg23znht0RxMkGN6oUja3OUMDiEKXlTUS3ZqPK+uUd7n4B6duH7K6PXc
hIgOIAzyO4FccqCL+VRSvrHypFPsaqa2GbU83Ln3mcOPVgOvBOSJs4f/nqzis0u7eO6ir4muedWp
124Tg+3MXOczG4Tw6RmPtX/q5N/UBZTNCYvZhXjlVJhsK9+c1skkjqMqEBikGWCn42fOrWQloqqk
Er4byJJrnBxdu8+x8cNQJYvsjrQJU4xrYMPnl3zt6hZpVqHadfUXCFSLqQ/rWJElL8rTxok9ON+0
hGMshDSoJau2K527yeBzBv7gVRYBvv7g2U7/dLn1aA11z9LS85azkT/r0dkzPf5JkihbG97w3le8
1nAwth33yZ1XZV+PZRlwVPOdRzkZa490N8pY965N9TIPGTaIV/yldRlyidDkbQDBz0UK1K+qtkpy
HVbRxY7QzCi+9tvAPRThxBnHMdZp0wHnDSZvm4YmN071WTokKSemM6um77/jATsStjDern99jSTU
9r57D98GVFt28ZLhxEEcmK3di21SpK95Zn7FYb7Qea2fIQf9LAbAiHMQ/+tpRyT7giHODUnml2yn
2TRFO3+s3ycr+zEVrhifFrgY5MZeFe0/tB5PF4+NmZ3ykfMf9S58jk1vVweYFGiVRWBh+rkyVfWh
/OrBtfTOg5W4VQ3jg7zg4yjcaKutlzkINl7jqLNH6bXQOCosmMgkt7DgKW7qdjkUJCjsHzOa+nf6
Rbxp20XgLWPDfUon1p+0Bocq1KvKivcm5/jA3OBZ5rOBBwmH9EgMDj0GxZbjReL58V5kH44/FbvA
yz/9EUtJiqKHxvBqBsD/WbeorPdZNsvWWHdZVa8rmib4dyArADwdOWwV+VrakFSI64vq9lPj3lRZ
02x6gRVOOdmbdorppraYmUfqfa1xFSY+CJCweWtnOumRtymioYBlVWEksEtnsR9B4OQatXxE/slU
vls5oak5U7dYo9L7+bzPG/00NoO1GR3AM/iIOpCXHa9j92COcjeVywJm5MUmqNVPBCmQ3sDROHaB
szfTjhUSK9kGqMUHtQhnoDgXKIfibkxLewO960M5ttwrOZ3MQOyt8W9Qu+KMy+i7oR8TTi9YSHN2
7uPSCbaD9gMwZ5zrdVs+2lPL6W/6Q5TZQVPnhdOIkiOlXit2ZQATPhTApHHXg4zaTU0TKcFdg/4R
c/y2kmiZeExfg+l5YAK1sUZW27FvTuvM5ny19JMYWadvk36oTaplnQhSEimMP1bfwPb5Tr2xWzue
Vqx4ExaGgRpni7nU0pwZZlgGwMl6qZohVjDBQ4hLz5YfFXsSOdiwG2c/CV7UTNTVMkD3tlCNjnFo
fxtWn586M5hvlVeZN+0kD7VlvQZmkFymYqieRjE/q1IUjMCA4mpzOJVdaxytkGwC5Jkrge4OJRiH
Tpwx5inL7tS0KLZj5FxVMjzlJrDbajY+zKR/qItkPwuYy86cM+ki7RSJpLmf8/YCxntgZBl+BJEH
5CWV2PK41IBY4qTXAhtLl6bmRqijjf6ErouzGO78ZgyEYjKlm31sVhUSeOldR9fxV6n1YBloo248
xQzam+615oUldthdZghb+JXzh66OdwyszyZj5XMSdu06NTPOr/Ob0SCZmckU85Jj0Yo8dNlonH98
juVjZjwldQ5UJuG8HqDqBqlzMkWGqcf376p5MNY1XbdbWEWPxQhfpsbsPCnUfLg37XH2O4lpjjg2
ws1Sr6IRqtzxOvrTJ6jUu9EmsKiy+a0bwuYSMMpfsNXHPrW/W3/eyDayD15gAPVFYXWywlkTYfoS
JjE5H2MbuFFgf4jCrTFseeNjB6wuzQzujQU0Obv5H61Z4Bu6m31yOqzBmQldbeo3VK629g3nZ7RF
IDzOTp6s2+vIkfhkBWl/ElLrNWPnK1GDRXNNnU0m0DgBMdcZK+kQXS0jwwfeBJTI0GpRz4W6q0aa
bKMEv4tbwrgO93Uy1Rju4SKN7qHLSZgH1YKSbw5i8B96BQNkyB1gam27owD82tI7cE6nUq18FHnO
ldGplKO/iVLm6rLZOsheCAoei4Qow6cs+hwnuKzloWzbo5nGz00fPjpsSau6D9FXGXu0agYnHeMW
mMStcsqztPujhf9qyqZr4OpdFHXQ+kcS+qGBbtbn4q1E/F8BwsNzZxT5oQmXsQN7XxmobSlT58Wy
G1wqfpX8y+XO9dQ7siWgPiIJ52GpmtBDCfkzpQAgIzhp4ztZuUAHV1Xf3NqxsQ8WXJLKx02aDg2+
FI5Wm9Llxpeg0UpDxMzLMCaHIvpD38hJLaXJEKJzPhaJd1DT3uc3+xO01mPQusBZ5+7R+m15d/qM
N5jtnH6fOuzx1IljFRdRbZxtGhQ21KvzUuekQ2UZmTfX97o7Cfhx6KR1U8vDf993/Jv01XRunYBY
jqsFQ2epLhlEungGs1o2I6XlTZg8hT1UrYVZSOu6Lw6coAB1+nZZ38uaq4+VTOFOLE99sJrQSVD/
WIAMm4/axKoa5nes287970PvIxYBmUH2ZhB0keqlGiKOvXECWjBNR7yCjnxcwFouVFhnDOKzEQXz
K1G0r9quovvfZwXmPR2V8cMAXpoCl/I5j4YrG7h7n6KVwLOXOeu28va/f5i6cO4zcWdXbsihthVP
vTfXTwoy+PIklmzNZZPf51m6AUJnPzpOZD2asji7MWBr00qKY9TV4zopO3df4c/ArCrGW/tUtkxD
h5QCzN7nZD0l1Qcy+LMeGn+jZBTuYMA46OBusrZZ/o/s+8jbvyl37GrZbhb0jlWNHM/dMtP8fcgH
OtL5njhCplz/JjLNwW0v0/Lw+/T3oVTunenPjLxMhTaYAWcrRXgKe7LMq9/wWNMYjKH96I8cpvbB
/vA8kT8oirMfRBCGkEqJfdkfk21e5x4pFT//+yhdg/WqUSAU8/Q9NTk5Bj2FtKhWt4mT45b/727n
iaE4C4d5oZPI7wG+231DsuOls9pvtTzzpzncjF6o11QFcWv2k9eSucJZ10GEnRycPX7t5U9+H5qu
c89Fod5w5/41cbE9TwqRxgo857Up0mrTM/oDQj10e68zX6J4LtY6wG5Huqje0W/RLaLFax3EeMwI
0a3HUTfTqt0O8xxeKwSFK+qBe3WvvlWHV8Jy/ZZLUIWWYTpn0l3O2Uta5zx66i90PyRkgXDh281z
OiX1veW39X0HU7YKVXgu22PfxbgzpyTZ+QxHH38fOro+qlGiUZtF/zjCtmntIN2WUS/IcBnuR1Ht
SQJOn4QEjV1FlvW/b+ec73wcY8IwH1qrsG/AstZBOM7VWuOI3swhnyn8WT0Mb5c3DEGMtYHo+BLU
PtiSXPSvMk8wL+TYZeZ8jXs8vjRVmb+H0SkgSXY066Z4zWTVHjXBmUdjTs+EBAeEbYOBij/KY+EN
uyYU2aPhR/4uUc7IiFByemRIyp6AlQZP6LDOk+7NElX4D522pQIaBahkC7B8fV6OBSvCQzRN5d5w
zRvvB7HCpYa161aDVRk4Cfikcd4ST4gnhWupJz8r5bWW447zs3U2sAM1q98vfx+c3CWMPhWEHrI8
3I/Rm5EE9hO3/OTFHgNi3mZ0hbxf7cp+0NsiIL08DK1zdKtrkgx/3caOz4Ee1daHBHySdf8H1GG2
zztOh2AGHPsyqecy9OAs4RDnReibnd3W08kdRHahNntf+u6tY0e95aPn7Pn3dQdXDeoJZ+DKSGya
FcL47vchn6rkv6+qevhbm8QOvM7KVn7epN9ks/CVsrY+lk5mnXQ/UnFROfEN7BvnpOhrwD/z1wwr
llJknScPW+Les0xK7IGb0QLPOgxTh3otUmOr1izcXUX4e2uk8X3cavFI2jO+4eD/GTGv3A9JH27j
MNkZGPjOfscKbcIP4z7h7zmpluDFuL+lo8bxStP6/ndxGJZVgbIv7D9+srNw5AgTgZ10RvsArS5f
6zHsTuAC8Jdm7atdCUxMIQd60LPpe2Qm6a5JmmFveDp999PgQ9A9thMdCGwhp+4cl7I7O8tXSZPu
IjIBt5jrPrNq+eH7Sb/Hbu/uQh/vYTdBEckD5oiqH0z8ik75+Pvg+O6bgTv2/PuMHBEf5zjZUB9X
/fcXSDHM+8D400UOk1R27XtD7oceaK0bFUDiUiM4RLn7I2nVMcr6TykTxdg6TV96eLEwEPRja8Tj
yuYfORtE8DdBm42cDhCGaI9yvk3gaHiZrL/Uq7Mmpjkm9saFwZnL+V5PTGbMsP4UydRuwmKE7pq5
/wqbDs9EM1BcixF3R9QXnHT9Ft6khb+xlREKO0O7Xcf+jpbr3EtTm3fV8mDnaFWr3+fuUCU7InrU
Oyx/Ei64N+aaHqaMuLvqWSaMtKvipMUSuvLlI6G0DA9OE+0Nh9ttBbaWUzjUDhBlvJ8wQq8CJ2T8
toSS9WSnMDP5K1r5xSX1cKnwdqi9N7TTtzqwu+86qKnPOGcMAe48RyVPjttYB8c3inXoRx6ctppR
vkDV+V3l8Ezgp2ihF+Fjlsmj3VfFwcFOc0jbMLo3Bydf+d1tSIrpjFA+9MgmQ3f578th1LvcGh0y
kQn+M5Vbr6U/WYc56cbNUrCxtiKLXvcST7EshPVaGAErLetm7nDEqsx8H3bwoQ0/IwXG7LAqkUu7
0GdWVDA6TgWUMW17TxMyzT3uPyh3rdyzXlP2Y+fqJsbsNNDtdIZ3fii0qLd5bSRbx/wws1bd33o+
GPcee84mkO03/ERjT8PduG6CQF2SgcwcNKuZARFE6HB8hYJbHfKCgLVlFy8YQozBuGXGRPdHNc1I
sQq3HxfOrVMR0w75+N2Usl6NDjho0DPBnnyFRaZLKL1kpD9YHInrwf5xCS9vE88xz7jhzXPBuKOz
3PJeG2NJJwcnkzxrj/aI384zPGtfxyq9/D7YRkXfVDruM5YYhjtw/yedvVtFyy6HFw71Ft2f86N1
riTCusms0khcQFgW8EZT/7Qka/bzAGVZ5GwgQlxnp2H6bBtnqc1g1RVFtG1N3Ok2RJIHQPd7xxzu
OK+Oe8cbthne5Lvcd3npWOcc3LmDsrKXNu/p8gqsjyIWw9owfXx4jHn9ES/ikPbRlgi4vCMjYB5h
WAuojLKDGTxIxjpT/pwMi5RWWOK+UvhsDWN8q5BGvivX/u+L5TtGjQiaxkQ1CPZZuxkP4AF3V/hc
JOOjIn6GWR2vZD8PBXAUknm+DuJVV9r2S+jx/9Dk0RMm+d303gop32VaWdQw42HxpJzeR9c8auKi
dJziRG+qYLhrM/9NxUgD3ALGO863435OW7XKmhxQhLV8iPtCPI3WyA5pnVwKKB7zzn91iY1xg/Sf
HA9KuMqYRZRWI2/E9D66DO0z1fFz79n9Vfbk4HgXPv0+kFZ5GHLDPcNrCvAXxhiy/8/h8fcE+fs9
LJM+hoOfRlvygTQnacQ0L//kOjh4eZrv+nbod87IvdUT6WuyOItDi98ym0h0SXvLd3aJDXTCWy4A
muXiPjf7b9uqeVkXZMHvQzQxZ59oCHK0M1zHqfV2mcsliPI+cTMg8GzD2j5blp+c28nXh9jLwEGj
6zFfKvvDtCxZllGpO9Y/QYDhlJj9ZVCaewhztPskTiBo49GJ4MZ8ZnN3SFpeli0zl+5QdNW0STGg
fzaWdfSKPHwpu2w+Vir9rkR9Z2fswqbW1tUODIbXCQJGRusRGdhwT0Eu46/KpjrQU9M6ClJ2QL+J
j78nS2kk4zUDesCHbeA/rNAAPfzxYFNlfx8MXUTPASfBEtvRsTeRWm1KdLgIEfKZWskRbIEh5bz/
tJW4h9LAOdvVZn3Xt019Jxr42G4znX6fWbk6hWaR303NExKNf8uUHT0AS4dHH3zbNMAyA5gZJIrM
urVlEm/pp/I2zfL093uhZssY9BJKpmalWRWysc4q6/mS68qXtKdq7zLQolqCh9qjaXjgJ0iSoLl0
/dVIGg53uDHOk+otXE/Q0fswGOGVM4BtYGdtgkg5RzxDvPdlNHYUEU3VG78e5uH19JlmFGmIoqiO
kR4YhnoMkwdvSYd5tcAE2/vPmTdcahS9Ty4+Nn4KjbZSYBUC/BXfpWaeDaugT5I7HwJZ2Q3pR9WS
rjCtCrOmSZOaNQSH1va6J2nafGJpdtyIpUbYqIPykkoXmHmxYyYZXPrZo4IDeTDZpd1ImKYCpDx3
54jk5KvTEO0u9PTZOYS7YulRMiNG98GT4UtKbBXywBwSZlbe/VsZhpgmLMHgcRbecIdmfD/1KXF1
5Q3FgaquHxyJoFmd2D4TaHvHiIRlo9DZDhMb11WdIn51s7ma3Kg5doqoeAu+jwydY3u7UtyHKp5/
3IIWsALe5z2/lZ7xeGMeiMDeKt+N76wGxv0cWdW2xpexS7zCPzckTJBqKJ7C8zR9Oj3T+nBy1BVc
bnP1dfboDkp91TK6t6ZcfgpLs5EHgfs4ugXIkWKaLlWENBEFwt7HEwaWpJfmHlQp3p0hVNffr6Dz
6GsS0u0i5XCqG+RO38tgAizrXjfbw6Vs36M0d+8pIKJryNP/aCN0/9MCfr+vB1PskwS+LVPjhpkc
diYTSjouEcZmd7h8qo6g3v//I2PQtOOATCHZ7tsnFyPeLxnFWFaY36+c1NF7SAyvnYyn8/88zFr+
76ddLrhEKug9//2VFHeUDJsOGDFaxe+P9vuTesuYJEkw2/z+gUo5DFrWlJ2HJjo39aw/LYd1Kidg
xbAnB8jqzck5avvporyWET9pHhxQ08NcRONDOTc0sKrkGvVaQl//qpu+eYht/pwqBn6VRrn+/Ysi
GQTvYBuOi2/nJ+jD/tpJbhCW5aVeHtLKxxT3P89LHIAhDHeDMPyXFfhkF5q2e+hD1M1Rd9TAODiw
5gRidF79NS33OUmJ32q20V1qD8fAdT/wyRDWd/Gm0DnirzOXaLyT7Xg7s0qHlK02dpruEA+OBtUX
2fgAQv9B2Yl+7ozxM2VE0bcRLsFmF7Oh3fmCljTfN/YJUHPpu3ehl8V7oEbB2qW3l3H1Wrq5cSiL
0XqebE3ujQFyU7o448YCvL6sL9xvlqNYxrUsr+ajNfCbD9z6c6hGuFHcOw5x32Mo91oLDG3/TVsJ
5YuZElR9FEfTLoLtujQwVOPcScnxGOpMxUywDQPM0GY6RxcHrtglHFuu22UO+Y9nGKkOBG5fIx+r
CfwQsaGk55DSXXHK2/gmaUVdSysxNja6X7LUZUqCdaWZ0qWOqdIcoTC0ftJtXRlcG2+GdlNTX+bP
b4FgHCiAINtZe0Jm++eYDLTdoh9Xoo9fZVkA5iRVPfUKD6Xf5xsnHhsG/+3IlcLb9e4YEsDxnQ0I
pXWPHrcm+GqvAd3T98HpBit6QrbcYKCdFaciSWskMMJcSVXflFWekw6VsrTLbivt5lDF+bevultJ
StrIQsDNzVtKQvjBpN+sD/VdIBp/rcELo2FJ8hBGfWwQHwAJ/Hb2rNqJxD62dI1ryxxe1DJCcTts
QDbnqE1XDPKSzeLE9HRexRgEl8v62qSd9ZmL441OunlRz1DUzeHJrZmjtFZKmMcIzf4wcvqIx4vI
cDERQQ3OKTUMZ2EgpbVFv51b+k8GRTlNnr61dfnazAG6BAzadWOKbZeal8qLKYBrGOxWTG+Qk87o
0FcVkRegcng4BSXbOSkZ6I6Tu2XpXt6dNB/QVbSBdF8euMWYdHRYP43YewIr2dj1zqUuq+PcVIy0
4V1tfVPeuhJLtBH3d1HX/qm79Msg3rhW8VAdRCKg1SMZYFge03XXet9jlhJWoBV0q6ehJX+W2Zs8
3eEAbrjYlH/iOTwrmeLoxxeJGzIi1pBgCyhz3o2zHRyC4J+npx82eCQDW/zIr6YM3kdUMrJQaO/t
5N0V5pBu8ggbFeFXdiN3JqzVZFyJPX5K8yOOoWeQFLgpBiZ458tP0J8TDs9hO1ozh/y4HdcYiqIj
hpWt0ai/jTLlA8NT/oXTdMb5seaYFBAGaJgTNXN3Wt5BlZGdjKb1j6rAvVlpcaaNZMRtS6kn0d+p
1Ks6SMhuK8YlVgNJM7cmPOOYQpak8ksw2A9jblb7KW0+dEV/hWMBHXH7SG3w6NIbrHaVHQT3sBOZ
PSqPTJcd7mxp/gl7JA1Gw9yvhgKqZq4PRO/L3RznW9Va9wkv5NYoExo8gIqQtqBXV4nuK2/AEWJj
x/Myv7VArYH7Ip286koUB3yGISYj6W5DVT2JQXTHMovvc91AVNFy3HTu0pWeMwpET93IwmVd1E+W
HTlrY/A2VHS8u706h7rcD2191F3J9t+XFh4Q3a7GjGBqhIcgC3F/mcEwwSMwjIf46PZJuU+NjEVX
jzOwtORfRFzqhGWq2qiOwHAwVFudmM4xpzd5xaVti0Dn7OKhhyfRE+stnOdknA3mo97OrlscNImt
tt6oCb+aXPJTsZNueKc1VbpjyaSuH1KEoejWSAonSf0IbG9MTLit3k/BsxFxKn6CtEFiPexI/oWv
06BKkPJkvYLBW3uh+gxNrmddeHY9tz/EHQHgmhk4n2w28dTo8Yl6a1nE88mKk2MxYC2wLLgTIxTz
NQW0JsCABIfShMMbJvQ5iIYvTDM57l33QTpyHQ8xzaEuvebELnBHBZpWuj64Fq2Rbouy4+ZKLEBh
v5pGG5uU02SHwnYKkmcsiLi8MACSW86wDbCMsWJwuvRSkLUlbwifOwkfkon8wBT3574XdxMQ1ztb
UZUwWdvYVq86dNADqdf1XAkmoqnvlxqDjeULuscru4LvREf5r6Sva2ZDRUfPVTcwyfUKmisFg7s1
ywUZD84TeCvJytGG3Xlxfkq0bC4M7977SZ+nKjJ2Ri+/AmYxTcVat+yJmxyJ2yBtyhybzikkcS7P
HyUFiXlCDk3NgcGZ4Lt36d4pZVBvfKm+owHndTlVZ6bm+2nonpwgPblGXG60cJvd1J9ImuIonVCe
YYRQQdSq57z0qThNQInqZ9k1CVYXgZOIWtwp7OVDMFOHOxtMo3Qp/xVRsc0yqrlyS9ssdJvGmEgb
tgQtkIQOZQVxgGExZ7ppGY5wzalTn+5fX5OebMxdkC8+iswD6mBb1k1gj125BFXmdGBomo07X9ik
GNxsH9YWOViWZS73BrsSSc845jJQNVu7ofjFSv9ODk4cg0SHrozg0fJtJvDEPurZ5Jl3K1l5N+lg
OecQijEWEUL95DJ3k5gwwnFgrkLuOC2m1rJnpArtHH963Tpb6cVvBU3FbGQvqcGpdEQ742MSjccq
5kXhONaNTEtpS/xsC46TWUgy2M2dn1SgO93LZKSw+cxR11ubSYL5G+ot299j17TcaFMyE6XYAg/D
BAar1USQYRCA3zwNmgZDcKK2KV0OeT3EfBYthPEChI8xvNWiad86u3oulPuUKINxNl3CNII7ZEbj
a1JaMzvZdFYVDmaRMUMPpp56zFLecR4V5BjD7mgQpzKILeLVXYal3w5VNPitcHLGlPNx5K+/pTnL
h8YioNdnGuZHnDICqBAyi6rc6uV+7EQ9fAUv2PYW/nhhj99haj1SqnmvRWcdY2f8bGEdqzx0Dn5i
fXpPNli0m08/puAfO0nupOw81gPtHMXGb8SDkdursZwFY1kQFenFlnN+amLeU12bbh2ks3URiSVR
T7wyUeYNNstBfvVea1zZjElfClgAybxiose1QLbeHtc5zrcbSFd7g22ZlSJ6lf1wnhrfPcGJpuzM
6v7wUfqr8/c86NttYQA4jgcACjCv7wtMnETl1lmkFR+GjgSwjdhb0oO6Evl2Dv1iQxVutnEDZfIp
pOLUQQwdhvCfXRlvZUf2v3W7aT260YJ9YhykBRItWcdwo2xFnKbrLqlK1ab1lCYsp/9pVoNzgZdJ
OhqAgMn0fYjxsxsdDitFW3Rv7+fKfBoEy5QXRcECA/K3KaF48vyc1+gqIXtjQZrHVoYz29kbGPNC
b8SRDGEMR1q1q/PKPUs3+7IMtk+wPfPEFcU133uq5erMvUZZ8koiOtuJBc5juh2lJfmBpR8jmcdQ
yCWsZojWWU07twzBSdbBCRHTIhg4rN2CPr108lKcUMmJCjecfAQjKGqc/8g5wHrRMmFOA/sLu6C1
0pW6mlPiE8CCdehBAC+GbZAxizRMvMGjfhwKPpleOdERkogAdkEavoRizU4lORxjCky+dCGwMmf6
dYiKQ1XW47Go9WfQUfILzTdmpLPmetXwg+A5j0r3iPWH0s4ROB428Q+pPkBaLsFJ/p/9OUIR0fa5
6uATtTaloXTtorrzBihk7exLPUdHnc5P+F8w3aXhexYY//pqrndZGoCfgXodZRg+ZBZ8TF7Olat8
9KJkcdGmhL/y4tg6xVWH3T/E3ZeE1ZMwYkRT/LmVtXFpPNAThfwAln2gm+cQ6hB+h6CKvJScPMzx
kRqsfteV9alIy4nQY7qHJU1zXIztRcMbWuX4gfzE+0pxGW6KKEH40C9qBk8qY6fFk4C2oeJEXGZM
rLFsicC0BYzjqf6izZXbIHH/AQaKTCBov8zY8qsJY+JknILqaDQBVXJ+Tb3YVL/RIvrQkBnReCvP
/Zy/w96zuHkwyAynuV3ZjeCltGoycmTnUOnnjf05Q+5jL8SUHCxFzElw1+nqSvstURZPvnCG2UVG
z+TND/jY8sptq/EFctaw8Pq+8AnYj26qv2ODBK/pY6NMHRZwVshjob0WYAJdsuZyJraFdB78KvgI
uhJnYndNyx75vuyjfW34zDAK89Mb/5roypnlvWUW8VcnDL7bWm7A7v6yrZ6HRi1e2fg5sIb+SNqQ
4cFAJGz2lo8CDbyaK6pROsfAnOiYS1fAbm8Re+06W1yHA22iqRc/CRLE2LkACVo5JmpuKrLHojhF
VKEPziB2NYfmwod64sb4XFvd7lXBB3CeyDtgPSVTSBHyuie4pOOEEU7v/7Pm4DSp4klJmyhLJ+4V
7gILVZEINN1cWLbY57R38c78vnaKadMqY5MDgcHt0BCc8UOcvnatiM7X7k5bXGJUXjfbWMgtWfIn
IyBhR7yM6TuOvhZtlpObCZ/AwsJkO1BL6hQLFtqhl+mB1jks/wR+yxDqiBERZR3GM9GVDa/+RxrC
nxlV9mWoZk/L4abwCaQxWHhhKLj1Sy50OsVBLedvbrj9Kopm/vm2OHkIvWoT84KsA3z6BulbkX4N
PbmTPD0lXfvZN9xXfKPDlFrkfyD8BKBeup2kwSzsL3y4976qP2xFcosp6i0Niq+wsLgr9rhl1byb
W0zuzCq+y7E5xbQzd67qV2On76BgcEa2m6fZcLeuUeMdt/RbTBplNWXRv3QeD3nC2hTYvFnIGUMX
X/m+fBtC9y6iY2SVWC4L5XhRmoZLd+iWtfmPn6RbLS+z8WS2SEW2XXGox1Q+5o9yCC+FE51mDaxT
qPq5E/5r2WH2mUeOrstP3RT9iwcQoUROSv8gj3tYk2yoT0b9KkeuNY37YqiezGGNXGKbw94Kdcek
Q+9BhzAyivsaA8yqH5l/BHb1mEzTsGF/OMEL3zbuMeScFP8/zs6sOW7lzLZ/peO8w50AElNH2w81
swbOooYXBCWRmOcZv/4uyL42D46q2MEI+0RIpAqFIROZ37f32tzdlUDEsCN+7EklG24jeE/i3dOT
u4F+HSN/nRekLg/TBAIZJmSpIBd6KVLYfWgYcpz1MO1gsIkYa11qfFJ8nJ+U0BZOPSXOM2MfG7CW
egrX0BKs0oaCymQyecJirJ0nqdT1gqVtuay9nMKzld/2DlrUomiec1/5TFWg2LhZT/Z8r/80rUcU
+wAHGu4Sxgt1Pc0WKewx0OFeuSRmkh0P2AFUur6sdpRTb9AT/Zz0Nh5EiU2qG6DxFCSOVuutWW9o
iCcwMhIy+DQ2zSP6DoBpVvpoqckx9t0br+B9ZInvuv9qeVW4akqK537iX0e0gYGQfKF73S2T8LrT
miMci0+6UBZj15tLzWI4YTia6jPOD6XExBmW+N1K3MVwazUalDb0OXpylmry2KvBnY4HiNpCt7UH
8V2a9WOP22FkbxJSM1Zkdu+TS4x4w0e1m0LYEGXy3VYqZ9elBjEHhvpdCWjNRPSVV8bAmTqd/EkZ
Jl+4Oi4iNywXTcLG0aJPw6PkcBmyjvcNK9BUufdTXoJodLK1znZgoarjAFwMM2K7TGolQCPsftEE
DgWvxDCTW8baRW59w7pxH6eEkxZypySkXsTOlW1RO8+7r0kpbjRkkivkktfgLG71ZlhRWXqUDs64
AI4I22Vyz4wWq6OpsDZU4QBq9pTqBzpkWZk0Kc0UqVata5ufGizGta1DhSlilMvNYBRblpnaiPzE
UsvrwAQpZnnNbohZvbOGHPAy585SHb5NiBndpDZt9igZWTw+jl76E6MKxdGwxXwWqyxw6O/XALok
rC8WY/GLMRrPalw/sqmDxdCFK7ilR7esMBgrOHlMNn94dUsIITz1CmXaRZIwzAS4paFyjeuYTVFG
/wLAWq7qXH1LoWZmbXHnOXg7bmOhvI7pfQTBcttJxMV2F1BPrdnl5Up4FyIhGOyaIoHZLgqD5Msq
1W+tPP1BsyBfGa3/4CFf9ACTMwkF63r0vYVje/pVBWclrKzPZRN9y9HvDTQ0V4mlndSBZnODyqY7
BVh2uw6QEHwlZ11moG9sZEqiRw8cYMcGMQcRcshdVjz+Y+UYcilSBmJG0HgymveaZvjrsoHS4NvB
U+Cm0aHOjHzjBPBBRWdRTSxuAhKUF7qXDOto5IGMifPoXBwdAwCStFB+0AHN+fid4hu71Kn9U2Ek
3BKX93HgditoenRshngpO3fdj4w5FgxXo+PRT1JseoZR81kkmXdETQXCitULpEF14v0YvSYXBa3y
0lJuTZQHe2TWE5qyYhZvAmepO08BFak1OJN0kU28nsL56pfIbtk4UMrujRdU/ESm8nZdMdo3KIyW
YhT5RsmJQzVHip2jg7G8pZsEcIKESKt0nqVAHRFkt7DXC8ziKKaB20K0xL63Zo6Hl4PoNHaTAA4a
73p8WDtNbXcFLqRlZLmYrMVxtLX7FGgCoaLO1kdTwde2OjRFejvFESzIRCW7NWDRjNiHqc+05cmo
us+JzkK+SdC8YwbBlB1RCxgCSluF7fxE9AQWpigP7EbTfZIRdelVBMpn2hH07tc8HWhvl1e5OrS3
WansO/VUMHbiyjaW9Shg203DtWqcfi8afW2oDe+bxn/yxN6V9aeu5+kv42J6eq99LXkyfDBpdWWV
yJEF7Mop1B6PT7tQcSatWXw9ZXUn4NAOG8Mcv3hSo7Jgupu2Me4t1UPbR/pFm4ACtUW7HxVxUOzy
OlVaY+EI+sfhwJZLUKUOOiwZA0vsAWszAT3+bWKK7y75pUumqz1DAC2obE5qk91rQsuOSevt2Jsn
C0oAN2oRPht6QWdMqScszh32hHz6tjWFzj1xffW6djzBw2qtMhpy1/CPfczNyvcyZW3j2GvESA4v
3GDRlypgLFimxvCps+z6Cj+Ci0ptGUKDWVUai7wm9piozVCujMY4mbgLgGtm1JHNx/ITEZCTn4cQ
1CBNjqJBCaQ0LY+a169Lx6C724M89wi2x/QV78K43kz/L6uIrE9bO0WY9FdjFKE9RqaCuV27Qxxm
I3TvvxGTYNB/3IAAW6e+7FlKMrY1g0ZlT9GSkgnzaWTE664uKbkokLuKis2JG23Yu23R094ao/Ka
htk600B68rIJ8d9ZUxPBPyT215p06auyAvkFymehKR50UAuFve47J9TwPo1l7jQl0Y1m4pMQJvHf
IhFcOVukdyPB1UsCCEdWsPi5c59ihOUVbLob9OwYKvRNS76SO9bXAz4pIxU5aLHqcwZbfu0Gk7RI
2de1ddD6fu2VnKQQWBBCVRn3RaWjL9W2tlV7d7bNdrEIWGKFvOufpaHf9F7DJre9A0ddXvm6fVCm
VS9g9HHTYjFfKHV36/RBvB4rucOL1FwHPFphQWW9rSF5e8K/UqX6OozIa1SjXfaKqHmr5kdP1BSJ
TGjCDpUGrV5GmffTrEwXBh7IFMl4X2V1+R05CMW5kAbWeJDSNvYNVmrbS29VR/88AaUJeJIqbx1d
EpdZX/tETC0N/rMda3XXVtFTZXviCytADw+Ge1uaWnPNNr47pg4rczKDn2jqihP5uvbemQBCsnvQ
jfw56bB/9uVPSDUG0oDqBoYw3Q4B9pK0Re8omy9arCpH6RcngNHmNqx8ugp5zuStRWsRMQU7Ay4M
a8QyFgVIZ0K468OXrKV541fEM4Uoe1dqTpc91bNTei/qOrpKo3ZV09NhZwt2CNXsuO0HLVsLgrqY
V5a+R/BO1QNlgOJ5yOLyRU/bFFtJ508sJRyTEP3WtnAeA1gnVZHwDpJKuRM2zglUJWunY2XXSvmQ
B3IbSMvZFH2wdSg75kNm3MSQOh4YW4Bjqy+lgpI5pmCqrjWUkk720jPta4LShaGqdAI79geN0iCM
THvmV5c2cuEZdEJBDYDc/R41xVPeOie9/W7l4rrC7OwNRfLFBN3Gdqxj/yqzlj53MT7rHpUFGWxA
Kg1LrW57yiHtXoMhfIiMJ782w73hZeayALuyrPGX9SEVEfCuMQ5RQB4DjKgBa0xNqcnO1XVQlet+
YBoRAwm4qu/fGWH4AIbc3JYmQk9yBpdxTUGThG/eA2X52ezIa+Zysu6M8oNSTNrW/FCFvnzoPLgI
k7NGinBNyNmrwlrOZFNH0Pmxoju0zTTrJiud686jIKy2g34IWjleATShPgzaBuqCB6qsLh/7WrL+
rKNw2904o55etVn2lWjUtap22jUWZm0lfqEuDdZ2LXgWjEorpitQsHiatnmFs8RLitvIabInKJXf
vJWqA85kG4QAliKzl4+8GZpPvuVgM+SJYp/93fTgTtXT5tpnqvRV0nRMzT+pAM6XtdUttT15WGwu
BhBhJiaOmh4/KrzgJjBYOBil6i15eb9EpvXNLcLbSM3SzUAzAo5q8ahSeUPkEC/hHlx5gh4bawC2
PboG3sVZK6zYqcv0exokZvlouRNUYMCmAAEAukyFJH9YGfUgca0DtlC0aNPL8tGMX+yikzfU1Rpk
lsEY8x5EAHjqhH2LcPZo6EGxqdKfuXCMTdVMUhqmkoRlHkY+ZjMjy+imxDl1YPc27Opvvad+Sg2T
EiRb3ziyjgp+NA+gaVHRL+09StWsh0BE0qNgblwZ1TckKzjEUeOvuq792QDzWWtJ/ITQtgf7w/DS
2ujTSAoUlLylG+Py7PN4V2Rdi5eVFbM3xLu6iW9C0xbrMp+kVshKQDw3EROKXnGFAnQrrI7zjSDa
vAMvlRiVizvGfMy7ZkV//xsbkR9ewxJ2rMx6I7RhW1YF6Jse3oRO38Kqjeu+CsBJ9J/lpG+sCueH
a2YvchJbWBJ6bUkNRJSipbQDm4L1z2s2lg/tmGJMp7ySx/Cn4eEEEAJf0eljFWzscaHydrSEQiav
tybv9JbItEwUwdaQLNHt/BsB6OoSklPOoBmS/Bmd/A8kq5tyAEUqOFlRqvZCSzs0kor92Ev1a9Iq
P9VC7gPHqE9tv01z796y+h2/faOw61ilbggDTQv6NTrdUw7/nafGUOBG0LjwVOUR5IyzHJV+Y5eY
VLqWLLdcbLDoHNGgYHSmwYXGPaEUBpG5RYmg1+krMfOUfWqkArb+6rb6z1Z8KuHNtTQ/NmYJ2tuv
HLlKO8zepaL+dAj7XgsbbX6hj/0qHkV3FRLj7byEyT2+hG+RHleUdw5ZR5PWjodwV2AUpIoECqxn
cyBZ4/XCPAG+bRG7FuW4h2QhaPOQw5FGX9zYpNTElL0AkPPaK0h49aSLlkjaH61AfJG0XhA8yBsz
Dnl50yUPfVCm2FJ88iOGfgsSZpF5S/QzN74eLYv8NbN2cLGDjVpGP8hrpKVcNEgpRqtcO7VR0ABk
g21D0ac47i+HSgeKHrEHbgCFKKZEX5EOn0QkDi0a5pHC/NZ3sKRpQFk85N2I6oKfNL0O2EOxyBNl
v+wU+0dBPhUATXxmXs3fsNQE+/KgwunIe+hDZTOVdKW1CZOO9an/uTTte+IhNuNg+1dand+kKExa
fm9puXRJPYAFZlYwAkP/G+/9nodwRB7CHh0aYMdkEAJGs50nIMLV0fWZwdVSdTeuI2/VgkWGVrYH
zSGEwQ6KmxGryCboEMI5WOtNJV+J1mf6JZFGj61nYdyhat0nVv95CJDzESLuLwJaK/TNixJENtqP
rW8VK88LgQ6aUCmQUwOjjCD9TY2wxpq8caQlanZ4wHJcp+Er02lLO3ht1DwDYdPpW19iNU0D4FpV
zMZex/3c+OPK6CBXu2yEoPFPOrj2ewW4NsUhw2vc/RaleCwsNMIaUUj71lux/XfWdc1XNFusMK7+
GguPLIBieFIaLmKBdBzA0CdH7fG3ZmVKDyjjA+1hV3fRrRWzbGxRnPTdgCTRo2mLonvlYUs5Dn28
s5pdrjoRvQF9UeUReKWoEWt2eh5yCPUrGlIshEFdr6KYxCSfKJ5D5spbE6VQ0OEKqnX9p5tT4cLP
e9JVV9l1I/4z3UrEyhrS7o4yVl1mBxsNIQnkPyP6uI3n7aja9AuLCuTVoEMupL+zdzyVxGDLN9gX
EAEfqw9uGF83OYrZnO+eqgNiokb/psvibmg6bZ3iKb0dif2DmXHlp/q4j0dDrOUAdQ73da2Kx9z1
GpbrfrcZ+uK58KpkFyAvNAuec5bV33WXnAIxafWr9IaWbbEfg+zZAWSMOz3d2r7zgm3+ywjuNAz1
H4PQh501wFJSeQ66NrJpAYwr1RzuSq0FHUaJICuM6FAZyZV7XYnYvtO68dCVhncysHatMbrGq5Io
9UOeG2R9Z9W9nCA/g1XyOhxbyuSdOW2ZERew6DxmhgPrR5VyY6upthaqSA9lRtaagnEwTZlJ8B4k
28yQxrZnmZInynL00LCM4OA2uT955Vk8bfsCx7djdyMZz62xyjXFYT9dHQwttbYtLua1wuO+0JVp
xST3E9KOXAftAMgX2ARmx2UdoMmvRb4Fqu8sEB6n112FD7Dac92cpaJo/Jxa2JJFHRJ7vd0lifHA
rE8Hnh6HIUtxlaJeXtimCj0PnFfk0qfK0mBf6GzBBIKvhYQB2vjat5IvuW4FRVxFDdSDqqCz0sbI
uM7RMrtB3q5G1o3ck2s/qtyDGURPYdXvwySi4JSAhAXsQLRG8BjbNA77MPkOyWzTt+02GpL7AMm6
7Ss7J6YW0Rh9dmMX0JUcf9mZDG0YUzipnW7YAFkDC9xTw04lfBezf61ieQpLONstssHSTYOt68Z3
XQbCTjAOVmpgv6hefuykr8Okjq8MPXvOwIMvbSrVuPNofluoH7Ra/WG5WgcyK6IcUm8CNbeQhrfa
um8s8I2592pH6UM80iUrp6a6zlLH6J0nxw++uwZROLqKus7pGRWpCMn3aQKULsw3xDcALAu5mxDX
6YkzNUaKioGSvQpx4KCWtR2BBcCm2tBgohCnSmdqY7EN0qUUFKVNQp1wYB47b3joZIBLyH92PDS7
Y5TA1PTXPoFJW4sFPClp5spFdVubKmL8wTb3XTSFeKv9SWTFAVIi6hz0qQ0t48t5afIvwW5ENFqW
bepTECEhYFOo85usTaoyrfKrUZ6ymnp0eI4H6YzPA0rrBbb4Q0bS0bUITedAr6pcq6P5zDKh3Q0M
/ju2IQ91rmZfagWlUqTZNKUnmRXJNwcJX4a3CWYUpaZ8r+SCUR48GKUi7sHSmszJZXbShQRIRZQI
Zv8UGWlC2XiI5G3qUa9NM4hB0FuejFDP6OQgzc4RMC78tL9RJLnsmVCLHR2t6ia31v/Mhg1qTFGe
Rjj2Qg7RXeeiiCucwTq5eCPXly+e/pfYNkuw5rVAfOuaNPV5QLTOg40aR0E7JwtzCtax1m7WOPvK
plkP6gfcv4CYM5arIa+QPOS6s0mR0rLAHPZlBKJEp6GHFs7bRIrPToxQv6VWBLuyjAjM8CAaiUBe
hTnhHGFP0VSvEKotmyzPVwXApDujKTBMq/3WSaQ86FlMCHBn0VdNPOfRHpQVml77rmj6YmMDyH4n
f011/hL5bVFAEULXtCnI0pSzpwfNIogWHakuaV44ajJTvc1c/xDWiv/ZoO1NvdCjr5fQk8+xzHwp
Y/+lq3rEQQHbdREHBaWrlG2SAhh5jZp6YG5Kh+sIdAsuIA9XVWOgTaV2+CtCeoQvhlJ17xM5s8Mo
X935Jv/RKvBvMgMxEpFuc2Rl8ayX6feq7L4AZZ7AgJW26suuwLtLJ6fRwk+do6Lpq8lxS2pz5Yiq
2Y5Dpj7WimpuJnni2kPDvpA6L1c917KHOPQe2LWz+aPIc9R9AVCKqW8RWLm3h20Vs4cBxq9AVLw2
u4VVENKhTv+w6WCZ5WEsrhD9Y6HLMfHkUQXzDjxNUgM5Gtxa3FBPHq/61mAxkqXdsmCfPEUzt3Qf
IAeOjUeNOmfxl9jad7i/zo2BzNUhE+Hk+sM+IfxhV6hkNxt676AE9r5l0n/V2tbe9Da0rCpGZOdN
hPdUI7/8VyBrHMkI4nIL6kVRVGx3qnpdCtZiJYQm+CqTX2n3K2ey0AGkDhYRBG7TBAD/7dveBeYD
8iC79g0aOMBcvw9Egg0bc2LQ+zBw8Buox1//6VNTPSaOuB9iy//KlwNR3jCr6t0nt8rNVRfDAvoV
sF5krXvI6mciea41FFA7Qr+CLW0c5xnYKkvyAblqXiJHGKuNljM4156lie8N6JKlLKyTTkzrNV0g
9PBadUOH3F51vrFHTmcc1HxEkW1W6a3famh8GvndyjqLhT29mGFq6FFW/6kPvbqtW9GvWuhkd2P5
A2LqkeczIbQgHU+a5uVrp0AsAE4Q1FtW+HdJKz4HWRDBdgFv5E+ihXJaOtPfg24JKfNkm+jeRE8D
s9LLx2gsJuhkXlGHhD4ONqT4KphCorC/LiYv9DgghY4UQhQpuSw0X2ifzArm/IDmejX6MBcNfayu
IJqlt1ULNDrHUbwqrVCwyW0NlPsYBl3Z0Vrxugg/QBFtfk1+//2j/x/vJbv9Z+Zo9Y//5c8/snwo
WSfVsz/+4zFL+N//Tv/m37/z53/xj1PwowQv+Fpf/K3tS3b9nLxU81/60ydz9H99u9Vz/fynP0wp
FfVw17yUw/1L1cT1r2/BeUy/+X/94X+9/PqUxyF/+fsfP7ImradP84Is/eNfP7r6+fc/NKG/eUtM
n/+vH04n8Pc/7hv0/c9/+Qcvz1X99z+YO5y/mYapgW/krUHOJ6/j7mX6kcoPKMMaTKY67xRdZyrl
JVX7f//DVv9mG9RBiHu1BDa36R9VWTP9SKp/Q5guDFtIKfmHjvzj/5/5n+7gf+7of6VNcktUa11x
zD+naaJTkyRXY7GYBcs3dlmFUSXDo+zshkI36gytkhRa2CR9dr1eI2vB9K1nNWkLGjaZ5bBsWOKV
r2R9Bzpfj78D4evIscpl3P94c/3+9S3ffqspWvY/ibf//lLmLNqz1+PazGhMHmOzjL4aotQ+gWt/
J7T7zxmo//nwWVa3WdJw0FhRHuOqKZkYPZBGus92eBVW0v3nUPnTSPm/nMEsYBUniatVg0bqeqIm
wLb9WilQ+xYuz89/z+7j28+f3rK/u0LT379ZuyX4ftMhZTVZ0fUHi+aN28AZ7woZD3daUbxzqc4d
ZZao2zKpYGBMWLPifr6PM+1OePRB1D6Vy7zNHi+fy7kbMgsYhoyQ6aMJUSIMg0ZQp8n1YOd2OiBH
35g6fpcPc+5kGMtvL1kJfW4s8JUfYxyN6oOlplgDXc3S1ARxu4kQ28opgGbvLLPPjSxzGnFvblFl
KGVK1Jl7pI9iynJpVuOIF9E1G+Um9AvQH5S3VTsjUUavEv+K3zZBOFiKO/QnxRhlPWBfamnTA9Mp
DeudDPRzl2EWfa6WjiXp/EW4VchrEiV6hi4XsLfhlEGW8t+52tPN+90DOptXKP1VgWfHtL8G/zMl
cXL+TI51+Vae+fB5ErZrDZlH2CkFJF8aaLaj6OTEHx27xmyCiPtKK1TXtw8oUIdlbdhpCIxSld8u
f/kzj7sxmxqE5fptZoX6sdIso/ih+/UAIQECSBSgDE8LbJyXD3TuKs3miDp3AniiRXik8DbtTyn7
5atUz0XxziN+7gCz6UHr7T5W8y48WjSRaaxb2M1XQu+1d07gzKNqTMd9M4LS1JWuyrb+4FTMC0kW
UH+sAR1rjnvyre7r5ct07n7M5oWEOI8m7TrrkAJbJcQc/CEFknwVEFr0zoX686bx368cYzYVoAsN
S9Qh8dGJS0TfBbttPEJfIq/pVlmeYcLp2QtcPp1zN2U2voWfR+Tj9vExx4qALSLyvqRe6+0vf/q5
WzIb1rmm5yC2RXyEUyPWCv2TpZCaRbIFiQOtNySby8c5c1N+1S7e3PpWxQPpIg06aNKXC8gHhGVZ
Oloztmfv5MafuVByNswpV1sxMJcUEkEXUqZR/BtgxA+Xv/+5D58N8t5yKzbHuOA9NeifZDJa2U61
XcO+uvz56rkLNBvcmlFXQvSOf6zznHCDpUZhwdwoGNC7x9Ii4ERHWVEoKugL3atfo7ayxdcKJ12/
xG/UaA8lRUMbhJwiTPsre3j2k7umL0f11jGNtEm3l7/oue85/f2bG2mgpohtpZjkNtVrL3IPwbP8
YtXh+MEDzCYJJwKToGimeugp0h0B43YkE6uYS2LF++CTMpshHCBOrhWW2mFIdMJogYB9syOtfOcE
zj0qs8lh7LQoBelaH3VRE7JSDAqS+AKwx+UbMD3Ov3kRy9l8UJhuYdcSeI+i0GcjysWF1kaN0ncR
O/kCJ+uzM8RR/1MzqMjRvg7jYrDXlw9+ZrqQs+nCKU3YqlrcHOHxEczW2N5Lnjt3emXhvzX9cPeh
w+iz/YJeZWyq3KQ55iROL80W4ZRtjjV5YMVXpLLuO++jM3dKn80YbEo8X2DPPHRjGDZXBQ5fZFSG
gRrb+OAhZvOGQpWrN0mpP7BTBKtum+V94hIs987DcO4MZrOGzDra34riHMI+aE1UA6ClN8h24sPH
bsRstA9a7TWINHiWa9urnwqyMfytr7Wmba1p3Nkppfxa69R37vuZyUWfjf3OJMy479r2kIRV/jgq
xnAkJ1m9C2IYoR87o9nYt5W6N4nrRkk1aYx7gwwoXt0N6W753WCE/juTwLkzmU0CvsEaPMWWcsqL
BCm+fLTJWV8hBvvg7kefTQMEog0JBNDw1AbBZzr0KwRbIzkL7OQQldvvvLbPPV+z8e5mVH+xFvrH
sDeriXad7S3k/e+tbaZR8Ju5TJuNc/rprqJPXYRo7D/ZaUJ2hO/+bHSSqolpY3U4dqvLt12dvvHv
DjUb651W+K5HLMMpDsQT0rpFgyDc8mDP2zTV9MR6UlHfmz3dxaKBVX75sGfmS202/JMQdJjmxbQt
MRNAdqId6joV+VF5D/ZAGz92m7TZNFDkyliEZqzdI82Lbyt4d58tJxTvjMozD4E2mwRizGClTprz
kV68QmggqKx8a/UanuDLV+ncAaa/f7OmoAdf6DVZCAfs4+k3rU25QqWnaO9sCM7dhNmQ95GgjsXo
+8eGqNstuAAdVWIdANDXvXWXZR+bWbTZkJ+01iMIPv+E31+uhj6/MQKs19bkcGshN7/zJJ+7WLOB
HzoQaHUzi042teltHerBZyKI23fmrXPXajbgwR9ZpWe73okXIgC9ND5k5IpsOtP7mjRASC7f8DNH
maqgb2946dtK6gR6dozBEDp77ssviWfMgTeSnKaQXEL2z7J8Z5dz5pqps8Gv9WhzC6l6p7Yjkp5G
gnqIqdBuLp/NuU+fDXLbUkOPFoW4B5nQPwsHK/TSjyyqq5c//9zVmv7+zfCwpZa4dJO5J6yK6KpH
n7UoNOH1JV/q0FTfuSdn3li/NiZvjuLbueWwDvJOLOr8baMLMAh+BV1GJUjj8olo04j7zSSsTlfw
zTH6OMCPGPfykLqZo1NAbSKtGnGbGLR1d1XdE3eKqhbJDSrFKq12EshYPOzTCtIlgrYxBHRMOkJc
BFgq7BKg2+gnSJzARsSDvm5GeMzPoqu64QZTuanvnSSO4s9xCDt5b1HBI8bHRZKECWzA9xYg1Ukb
+/ry6Z25T2J2doTI9cSbME92La2qWs1PwusRtxA/A8PVdj72uE09jLcXsWrSsgGykt8jcED85lr9
g9Wp3tPlkzjzMIvZLFaAsXMQMeCFkG12tMMU4Cb57e88AdOA+80DIGaTl4tCGmSBtAH3h6mXold2
KuNK19Muek1QzflfeyP2LJTroZFaA2BNlNHdOwefZpffHFydXbhI6jYs0DY+FW32BFroPiIZbUDn
vYfL9CXWBR5RFCSpW723PD83pmYXE6YWoWlD4J0yoXwi6QL1mu5bS6fI83fO6dwRZhc0ogNqxp2j
EKZD8GLXYKt2lSrchqTpvfNKOHfZZq8E2VSyx2gan6pafTXBESwEFuWmA80GNR0XMBeuNhG3pgqq
zo89hbMXREdiSxvkLtaCso7vZa8Tzdji4P3YtkbM3weRQX6o73knjBbZ1lWsW0QtlAlJTyUkhzO8
fBZnbo6YvRg6f4QAqfrBEcBZmXyB5hK11wiRaDMv+8Kb4CaXD3RuWM3fENx3Gi5ecprW0Y2n3rhe
i6FYbe4qBFJ9S/HBmf7m8tGmr/+bcSSm030zixd5R/TNaCjHLPfJVSxqEnQN7j8xHAJEBo9EmQ/P
l491bjqaPXxROOqWHo75vW1U/l3D7ESRA/3P7vLH//4OSWf2nEUKnHg9L3KiMM32SqNvg7qlChPE
qO4HHwPUi3++XlGnG5lPLf1gIe0kcrqVUbbF3UCMLqlVRKpfPpffXyrpzJ82+BQG6DguVZRRfc7g
QV5VqRE8fOzjZ8+YplVYx+K8vEfyal/hKazJGmoghL3zDP/+qZLO7KnyDEkOWqz2hxby2Wq0CdwG
Ig/dApUK/i35NeXFv718Ludu+3QJ3zzBMqSI5mEPvk+cFEIYY99f6D15Lb1srR8fO8bsbUPsDRQL
qQfHsaWG8ag6rk1ucQzTjEVLWvO4XT7Ouds+e8e4uuUAfqvK+wBB/FooQi9wy+AlfWcqPnetZm+Y
geIiVsFoZM0G6qnwyUiKUmyH7Nyjd57cc4eYDXKMwh0rJ6e5J9tLOyQo4L9F9aDvSxSo783FZy6T
PRvpQdND1rPU6j4BsUk4ZAu/OkqUd9ZkZx5eezbEBUjDGr8sbjmns8l14xHuiqWC4AdpWlV7hntl
BYmJ0LwoTZG9XL71k6DkNzMxEPA/P8e9TygeTcFwTxBU3b/kgHkB42euNgKZplILUk5A3l1AOikd
POKuH7bBsu7zTj4nstaQF4Zuoci7NlG79mn029BmOAgHX02XDn2XrUJYjCBsInpBYhkXmRfbRLMR
/3Y3ANWVN2WJJx0GWVMBYV/6eZrEJpbLKvauVdD02vfOiMgLHs2yV4hcU4YmN37g7560j25FoyPN
KSaqK2BQk50wJBThy9jkXtgtA9UsW0Ccqdl+qPAv5xpHlGhZUSWqeachOEw2jrS6LZUNrXjnQT53
P6YH/M28ohi8Aoc6KQ9uUMaQ2WCSEw+oDxrZOPCZBliLYEZ1I7m9/ABM9/mvb2Im3j8fL1AgmaPb
NO4wAvlNv4GaGte4WUOiFqYiB34a2CIKL9BmV/UEhYIzHcfeujFY0JnJx67qXHeMX8eG4Buzru6l
T3m7sWDuAf2+fI5nrqk9u6aZ2Y/1YNoRQALcwVBONjbZ5vuQtXvbdp8uH+Tc+J1mjTc3johIV3H7
jFNAcE74ZulvM5qHS08Mr4DZSXhS5DtLjnP3bPZekFZa5xlJs+wJbJjGJLtCK/EWWcTiaTqUNsRf
Ab2gaHXH18tnd27um70iMr1A6kXC2cG1abNfZWpra591KGjp1eUDTPfid8/h7B0BNl3UchgMUosm
10+ElmMTuUTpggbHDfaxFYI9e01AWaq7opX+Edt5QCS2KG1GM8EJjtFsHLT74qWb/FQ9rKJOJ8rq
8smp01n85uys2SzL2tbwImIQjp6TZhbOHxwtBrErgW5j708isGw+yiq1WavC65roeiyzsAmpMBdB
/AXuGFxhta9Sz3nnETpzuectQLi7TqflTX1M4f5+suCOL2XrQqk0GgLlL5/1mWfmL50+k57rYGjl
oZZZr/zMNCfwn828Ln5e/vwzI27e4mt1EfZkbQ+kUDadfVJwFVW3yCp9IkZyigJinSHewvKWtKqS
rC4f9MxJzRt+ddrEbZIaqPjQAHvYdoFRV0c/GLzi4fIRztyaecG/ULrQ86GW3EcDGU2Vpzg7WbAj
QhRfbD92iGmifDNXuaYpIxOoxH0BHosIQ8vfg14FO6S22cfWfPOKv5coqVdW0roPuBPLyEEwZcY4
ppEzfazmL7XpFr05CzPpZcSeFYSlNJvbkLRd7Jd46d9rLZ27EbNpNgAaWoW9bd27kxXYG122prI3
FzXInXeu0rS4+828MC/4Jz7JkBQmsoOVVc5D3TZO8ENkdik2UKsU71X2WER/jKWRUQBKUWG8MyGd
O7XZbIuQsiyaVmh7pLvWfug07S4nke6qTpniLz9jZ0anNptqE9MrRd/W6Z7YD3y8abuKCw1QZzex
P71uE5F/+c5VPDMm572ASIyu4vGs3WmyVl6AOXSfNJD5H7tW88q/2bP4DI06OZaGA/kgjJJU/xyQ
d/P/OPuy3sZxputfJEArJd3alpM4vSTpJZm5EWam3RK1UKJIUcuv/47yfBcO27ReCA30hYGQFMmq
IounzhH30yxz0BjdnjDHMGPvv1/s57IIa4TZGSRHHaHsrPpyiB4zeDMU5UpkvZ8Ca8hd58hmMJBB
C5wRS/1kae43XyErTVGcDolXcApEkmbkYSxkOfwGQTFYz/ZFWzX9UmSHbNJCDo/qgk3vIp6eMvBz
kN/wyi9QD1dU890UEzA54czItvlbR3NVYgLNCWhX/BfbV276AMlx0LlljQ1m69vTbjAF/dHCJtKT
Neh7X3ofYorfJ5tDyyVDmjlKCvDd/Lzdi2mLLr9frC3Pe9QPwY2DL2doPoGyuntmVSu2RVo9LU1A
Zskhb5Qh2Z539Ws/FSGE413oT2zswP04fNvpwwJ13O5LzSqvSIBKjskR7ytk5fz/bqpXHOH7weli
fgBAKVBuW4SoCiyU/yxz1GHPSSlI5KHEKgBbzeCPw5jvcZWMHn2rnBS4QnBmBPdo41nhknNXGRIL
0H0GZymbPJbt2yCFD/rJ8QoICFzbhKlFIVArbbyr5aAGCp9U3qCma8XjXd9J3nt53MU3gCsvaPno
DCdwo49evmekLGJQbPVS4YgFHd9gBa99fTN5ep7Lji3Ut/uQKIkIJQKqAqi5OAAS1K/40+sf4r8D
IC4+ZBJVr5BCyb7VZWx9BgES/ZJFonur/Hz677Y9GHydrR2I2xFqcF2W5Y8qhKAEdIKzO5uMw8lD
yVcSj2BrRG292vY9eq4ecgb4pygq7XwbjlHOjrcD3H081b6drl0tDJOmZ+ojQIIGqKqX3ziqqwTq
GFUV7kTgQcAgDECbuxIlrq89xvvREkFilMvCZ9YJkssgybWLuocqZWynYqWDpaErlqin5hu7qCIo
qlqnqoMKTBs4II/JQXIGPk8QbzXxSjfvD7bX+tE8IrFVC6FkaYPtIW5QUg91aFyQQbcXOp9cl87x
fWmjPgPct01Z5s4uRZIH1otqV5ccrMYqQnAjqTYtGHhqgTvftw04A0pwzfigRv52e5tenwwPBVUf
3HamOuhUMXDY9hRsKEj+uPd1FIFcLCrUPcD0a4jM65vHi72P/ciSgaGxS9UpdqMWgmd5FsdvbPCh
Le7PRbX2aHW9G19/9yUB0qEZldW3tM6huVJHKry3qwYa4EWJfMXtOXvPWF5bWS1YoPbQyVyLtqcQ
wPM4Ah+xHzgvgjQg9AUtdEDov43M6HSEcHXNwQ7jFy0EPnwXuuyQMOnnAiygnTMcZ6iXg64jA2kW
iBqt0onqHcSy0zkZ+QR1tE81Lhcg+bVt8GY8zW1E++re93NRpCcQPBL2O+AUddIKig/2PyRi7qwg
3emznBwzGrX1kWfekP2o/L52fkByIaoggRkOnD2jfNzKoXKlwPcCyQEloGwlVT1AsXX03TSCttZQ
s2dcn1zVJURAoPNMZzB6uQdA+/FS51uo4iBgMhN5/m+BN1v7mXrgwvrlhSBVeWCW8GsQYzUtd58G
FK1b7NBODrgDUefMwZIhkW1t9z6YJy2oAbCYv6aKRh6ULqKQg1aVo6D3ntHYCbodKBcC9zTP0Gv+
MsdRC7aOoff6EYw9oJ1WwSNkZnj7d+kGaXTHAV3wX8PRS5kEccXUOQ8FJgAHtspHHHnNrSyVJ6g4
Fql9iK3Cn0C62frRF9JNXnqU3JbiVZQRKl2TruhlA6WbFIjLAxgPLBcLDOl10LyGI2qnkZKtrPlz
WYODhhzqWrXyGfdZCt7gAjyFXgyuSouAjQeMTaxY2X/XPaQXa9uvaSlpIJfbvnAGodH9wKDSDg1H
av17e3+/G+Wf+9uLtctTKoQImrCuX2IVQe/xAVSJUN/6uyFlBhYZkD+wAcfzweYctAMgSwHfNM3s
oHJ3YA3h5d1c5x3OBRPI8orfPSiao5METUzzNEDYFzSOcL7Ors1As/wZF9s+P9bg5EnfUInWPUOd
FhJSeAWE4+Rq9MCKTQM1fqPhlLk/bGfKxs8pcwQeBqlbtmD1RaWobR8oRyXouG8Clbl/T73d9eD9
UT0/DF1I5Cmz6qIFV/gcyw6lCfigb34NFo+3FOVU9b7MZORW4K9XoH5/wAmKFI9e3FVgYptQ0u3L
ROQLuT64ohWkOAY4cfAWCmItNiQmKUFTGZOsvuMMFO/QdHZtyQ8cTnw4CqSW7RONMrBnNDjHdj/A
Et6g7HwEZ5H3Uje9nd21eMVlhyhmYA06ZJENlVXcXCnOcSB+tSH4FbYxGODSCLpc484W0A05Ql6L
OulDF0nH+uJWnQtlRr8mEnpWOTIHrfUItgko6oKtSwQtxMCLsHwB7oZVZ5xFWfxUqppE/w18skOJ
2YQKQb8nUFnEo0hWegTSWS0Y2Jo7yuO6/RHiROEAbhKVYQni4go1kgAfhQLa2AEy5U3S55ECo+k8
BEjUflJSlU375MiugLoYgh404W/vz/dT/5X9qb9TudlE2hHK1CdBU1ARDoE9ENQa1t5o35UpShDT
nYh7Gs3wvDUGuIsWMqB7EoGRHpyuAR/bZKIQ4n4LUKPqg0sYhcLq5fboDLlrHb6zbMa5kLl9korh
RFaAEoa8Yffn9UM/K6eIdsVk+4TuBznh1g0uFVxtK6jdyoqtPHlcdxCQ1P4YbB3hgcLBAj0XaaED
LKKFImNswce2sgDX2weVysf2rZyUdgwhnccAxh3uweBelIfJScuV46ypfe2lkIJ5xKdNaT37oJAA
CxPDexGmEMCDleTw9TXyYm2C3AJcyS585wstcOqxQzAVlW4MZEgeopYP7Jkp3lH2KI/+GlNQIG3Z
GMh7f5w1CBY1mfCAc87BMvrFdXndTSDw6DOobPg08KN70CEtKijd0Aqkjlxo5YEEvQZLTJZvS2bo
j2Gx1TcuquWLTyjqyeWnoobCFcSKeD8ltz/y+rXH09+54oKCLhNu/rHooomcK+kE9K82Eyn72YmA
FOAupwqasXvisJb9c7tTw37Rn7+kpQC/bpBLmlHpke/6HiirXW+n6crl3dT+8vvFdVGgOnaYiSO+
4XYAjjonzwj0ZcmwVmPzjuW/5tC00zFCTMDcnJLnRorKDj73eQgx4QPqw6esSSYcpSAcZce+sLw9
NJ+byN0P4xQCyg5aHGhLeQHHT4Q24Fe56x1UQ04HhnI8Bb0yL2unO+RPVPhvpYKxBY0gwlxc7ArW
2W8jwmNeJizIMy84IlKltbtzRS0F5JagI9SDI3hcNOjTEJpFPnMLmoD7uLBPjQ3C9y/VJOZw3mL3
JCS6WXLPbgQ4Q3BtJd+JAx4/KBXb2xrX66dLl9UoNffEacgpeP/BC+h1QDLe3oFX7x0k1MunmyEt
lGdFULWt+gi6sFl630P0Y4cas+zhdhdXNyG6WCzuYhNyiAj0YF0Vpwx8pJDSG6A6x/MVh2hqXLt0
U4HHDCuucE7CEznUxtK/LBu+8PbITZOz/H4xclDCUeIjpXPqwTTDPWihZ7L4jkP+2muPafTL7xcd
DDkuq++z30f0V+MT8GZ64L69PXpT45ptZoGqoYGRS9DbocB4mK2/RBmvPXSbpsb9OHKQDLZ9Ncfu
Y+oVv6Z8aECL3P1bDVBbvz16UwfaUZ6HjLUpYNyPIKb9Lux2eoDOwk+wrogtqTpsS81m7Xa5u0YV
CP1mDnJ2AuoKUJilye3hGyZfB++kFkPVTgpSNdFnfxMCleJqhEDXtsa1gAzgERTPSEXPrON2Uuf2
V9GkfOPINXN1Q0Zw1+jdx6bB5j8MkuKs57ee//324A0Lq8N07KhVs0/AHl3nDdRQnSDESy2IXscp
/7Wth6XnC6vyfZeHHePeo43KkAICLSXgWmXgNPVO5hOftvllf1n6i26mCiFuJoP72Jd+Bi7F9C9Z
Um/jEmvGG/Uj5FPnokPaJbWrBwVJIRviLiEYwm5P0nXgAwl1Tjxw1IK8AjkSUCXn+cvYAhWGUuxX
HBsfZgFlsDGl91UNQJggkO1mUPE5cDVsc9s6yCEAs2xYuovqGGi+5PAIdrqCHi0OiNP59vddPc/h
8zTzjpTVWSJHvRNKTsLqoQqsX53X/gzoTPa42r3VnrtyNL2aiSThH2AHqMD3Dd6+IL/SA+aTS0i0
SWgHPUAK5pMNvMDKnBkMR8c3oLq0JL3j9Bm0LcuvJWcVCM2dH/6ionF7zgxO651G8WJHA2ainBEF
4FCtKSGy2kduAy0hkOVta16L1SxmchobBxPVLdTroO3IEmQT13DyptFrZr8QJWQzJBpA/tyNP/Cu
Nx1k0a/NjWn2NWtX4HZ2ijFA63Hdf87zEmNvpi8jSreSbdOjmXyR5gSyuKCg3YEaHBSePLJy+eK7
rg8O9ttdmD7C/eiyahA/LmrXkEIqffIAGY8smUOvSkbXtbaFVb10WQoJwCeX6CKN/PEeGST+jVc4
qW/7As2sme+MmQ3dsnyngBaDcJ+VfhYAfJ5nx13DhBk2kl64DAaMGSnkIsx30pFvYymsz3kGCdbb
X2BqXQvefaM6pG5weQFil/7ql6I3L0Mh1u3WDSusQ5SaHFVJbh+hdTqH4Y7lOCCIumyQjsMlYu1F
zfQNmiWnA425k4/IYQZjNX4CMUHw5M3NpkdzQJiXj7vwQyKrQSIatrgRQ6zlxQFsDBTLeeCv4TlM
w19+v2gf1QddBBozpIKVALFCDoEH8NCn9kpAMDWvGfLEvJyzAVjGXZRDGtseyu8QNKhWVtjUumbD
seA0wEEAg/eY+w+o6+pDq/K1FKVp/2jHbkgCEKg8gtofzPouxAjsjJ6grvewBLSVk4fpAzQTHiPm
t9IX2DztIp7dOwyyEri+r/g4Q/M65Cgde5ui4hwOKJxxrMQrE4QOocC7MnrDBOmYI+TnUQ2QOemv
vIR0D87f066CWPNCGig2dqGdwJteACkPscJf1TTKQ+ikxREcasWd3/TutkivY3c8DlE/kFTDwlxR
PbVgrLzj07jG8GJaAs1+OZ1EPbkdNpFnR59qsMAf/Nla45MznOz0OmOUjPWWDHu0vpxXoSTyGQiz
x95C1mKY2V0N3bfbvtT0GZodZ3LuY5m9e+qJUYCQx/yOiH5Y2aimnaQZMuDDFZQoJoQyl4OSE6/7
kNEN8+YYiG4lGJu60KwZqqWWU7J+AI4QwaBP/b/tDDK0s5BrRbCmOdKMOfQLBdm9FB9BGmxU6G6U
izhv275sWgMdjZIN4eR4wIL8qmn4fSigMwZN8nqlptsweB19At2gOaAlnmt3ysIZy85AQr1zq6pb
O5Iu8fCP9CikQjVL9oGyVA1r/ROePu+bHCI4PftpN8EDAJevtyfI1IUWiqMsHKYYtToINlJAgS+L
n+Iyl/+4rHOTgVvBCoTKNFeaTftCQZjUn9APiuBLSCo4eLPLcdW5/Rmm5pffL0IyCLSdweeLyxAd
NMomi/RJC2TWYVvzminzZqybQALF4SLjPOHhp87/8pGtWkuEm4av2bI7lakjWqCwUJ4DA2PtUCVl
D6XK28M32LH+NFd3sSBuN/nIVXXkqe6d8kddtmCNCyMKffDbnZi+QTNlmuKMW47VcBomX/yDgvpK
7DvBppWNev0bQEP/cYVL0LSQCAQBJwqSpk+DQD3YQK2jFZTft4yf/FGJW0geB3PtnsBEGO+BYJv2
Fkfe8HbrpuFrpmyLkuQVUhUnkqlvUYMSnjTov3jjuPZ2aOpAN+S4HRXDDfyEtMiwE/MA8d8WPK87
MDpP325/xPUlJjo8EYuZgn7FVqd6EFniliEozcdgy2MTIToiqymlRzo2qVOWkhcXxAHI7dR/3R64
aXI0+436HG8fUFY4itbr72Bp0R0qI1+CQq7h7pd1/NNVEx2bMrmtk/eOix7ocHTpc0ohzIqMsxsg
XZEHK+FsueRd60ULyA1RYBESGRhOlojQueVXAvkUCKEkbjjf8S48dvO2pxHIh3w0uKDE1dtyKfpy
QFnbyeh7aG2iKSFEBzKENXElH8AWvMtGSPXGFUO+ohxX4rJhtfUHZ2BnkU2lYHXaNYDb7/wqvYdY
AXR9AXG5vZ8Mq60/J9u9FLNESXq+65zpufbVvWVXR16WL0Txh0IEye1+TF+iGTXQK4UrmwFfYo3Q
FwyKCWoB3CfQvoHEwe0+DEatPyKDWE21/tBYvyZw5iR+2/MT+MvZ2+3WTV+w9HoRmHkNaQyo62Gm
GqjFJCkbIBemhAU8Dtl0tABu/GMXPrG8emwiTFLXojQsAMoAamy1u7KbDDYXabG5rgSDLMOI5jmq
+GoX4DdKn6Hceh+CQWFntcHjAODo7ekyLYZm4D3vKkCyXHSWucT/AR5+CG3MNVnZT6Z9q9k0IibK
2SroC/ojxNJjKCEdHd7xuyEbfth55z4BX/Z0+0sMXemFkUHZ+4E9o/Rop6re/iEmqKzIDPK/kcih
r6o4xI75sEZ1Y+pNy4pBgiGdpipFbzN0Bv0p+xtYnWTx8aPrJbbdrtyIDOsTLv1fbOc8U3IYGl6C
56axzw1sZ6+KjZlDAAE+tm5P9ZjjP7QueyjFxnPa7h1/7Ta3tHIleISLiV6MnVSpH8rAys81CPB3
VNZ+ufNzmX/HWwA/YOOBk/z22ptmSTP6XhW+79RzdgZ7tPeQl/BWuwiMnXKbywo1i4cOYQQkvu+c
yrz4yqHvAFVBxKnbgzd4rFCzdxTPgTADhZpnJOLSu7YHmLfMI3KMOSRkbndhmh/Nyqmt/AbyE+o0
DJE4ofB6/gLWhU2kHATXxo/rnFpAKId8zM8RJGb3lEPJcWqhhtgF9X+3x29wibpkh8/t3vPAI5zh
lS94ZYW3B8ngl9kDuzAPv8uA/XRq/3y7L8NcEc2y59BdcjUkO+eTgOL4wlkD4fv8ZVvrmj1PedWm
JbQuoNrRUptnO8Cy5xY6TKkVk00Ze0I0qwahDHEyoqB1z9rHQeZQsxSr507T9GhGjeOZEi1EOE+8
muc9uMqQDiLIW26bHs2QuULxWTMis42Hgf5uAJvMNysr17hDDZZGNDOOqhCc8qh7hOxeD4gJoaAJ
gOiMF+PISQRfO+CYutENugCQOPdZcQaOkkGIszymQWyf2Ohsy6ljOT9anA2sa9Ywyc494Js7CA65
iRrLtTpG0xJr9mxDOQtHzb448w78E5NQeM+HaPth0xLr8LDIsYOSeDY7Tz0knMfQm55JYbHj7dYN
c6/jw0SeRY1bNM6ptjP3sKSv0sp5HQfIL97uwBDUdHSYW3pDJ7OoPMs5jaD3XDePHfEfSeqop7hq
gJa/3Y/pQzQjJmFLW5+XzgnUkxAkHClNENGQwR+sbXfUYOn5Ijz7Dh+QILPsE3izWBJRa77PPO8U
xGJNYsP0DZo1W42ShYR6x7kp0s8yTsm+m5zf8ZjVye1JMuzUQDPoiQgvsOKyOePS0vxTg6aJ34UA
2a+Ry5k+QLNkrtwogBo5O9comTnQBnYGDcD0LmK83nbACzRTBhVK22QQIT77DYgmwfSW/B8eNrxl
Iq4cwXTQWOmgWGEm/nhqOAZ+9Bq80UNvxvOhgIrSA1TDnWo2DjOUM4sK9eeDGsFwCjYW2bUJdWif
uYmTSVEGdwPKgWr8EaVZ1e1VD66mf1BY3s5fAjyh48Hchl7waSC1/ZYVDWCvKJ0JvPbgxG5t/UXn
zNu5fWW9FCiLLt8gwSGd5mTjOJjfuajBhaRxzoMxiMBO6sSBvavB5N5+r4p5hGJ23cm4OKKSKXRW
btSGpfW1QNzTQtRKNuxMqz7Yo/rJfeIFeANlI9aKa01daCbchy0X3GLOaaI9SSYvyK1FLLj9jPnd
+HxI/KXzCysOJEiEwYalznMUpIfBS3+yidL9Jvv6AzLGmCKoqHROfT98QeFitWdjxVYaN02PZrwo
buE2A9fX+2MD91BLAjKBhwLqIisu9HopOJhINPP1wsZCbTaHqGERQ7OV0/jJzkf7WFTyM88oUJTY
bweP5wqCwS30q/mcPUzA+0F7Pf/Kanyvray9XUA01VlY7VXwIio1nRwUEazEE9Ms6PbPxjnCRlTn
kfUp9NnH6M7NFeRu7JyuvO+butDieUq8TjVWX59RifgTxYBkV9jgZAw9JIVv7xNDDzqkbIT4d9dm
YX+uvDr7QmuYrzXn5KREuNaFIe7qaLKorjLHqprm3KtqfAwy9hhYbvQYVgUQk5AdWVkOQ0TRcbCo
BR2reO6cE62rFzLmfCfYGq+XqW3tZkErDkL/SZRnYWE77nyQzdBjgXrGfFtGW8fDRYDbhU2G0zNS
Bk/pck2NWxAZ3F5jw+jfaf8uHI3ruS2zqFJnEaJQmgd1sZfutrJlArTARzcGZl1fqdjuz76KUKwq
6Ve/KNg+I9FKnDVt0eWzLoYfAlxu2aAkPLfg2ANIYfxSDVyATQaEnrcnyNSD5s/S2s+gwejiYMvD
6IfFQvc1rnMstOVXwDPd7sSQd/I0lxaVYpqhLN6cyxSvpyQNe8CBanLCs3a7p0R+i0e7/3W7L9OK
a67JtyIUTDq8Po9+Fz2ifr+w9zhiDWGyrX3dL6kM6jZWvYivQuz4gHLr8b+5aL1t51sdFgfxQa9I
I8HOo+M95nlaHRmLf+Uugvzt8RsW3NXs2XcbBhRwxc4lTX/5EIDcEVX2u82pCB0cR5Xtt6Ev6nMR
Bexu0Xh9yJRT3d0evmF5dZ0Oh+eiBFF3fW6kHe7cGJTMY5amh9utx9dPnn9g4tJwgCgmYmVkD4i8
LeDzgFjW3QMpipemDR7U/N2bNr4d6QReU67qfNHdPdOoRRSl9G8mvO+3v8Q0T5pdCzssYxC1s3PA
2Evolb8iEv663bRpB2nWjCr8ehrFWJ9DS0BDEdhQUgvnrlLlJqk7QlzNhpHVwCthR7tzXZLmYHO8
YquOHsJujRPbEJd1ci7Qh3cTTrPd2Vb0a977L8Egv7gAOlmBv3J+MSyAjpCLoiZkHXX52QtDVGvG
0Aa0UdC7La79AZADU0I9jHN/dh3XfSVlPD3P2bSJgg+JGu2aMQau9OMs4GeqBnogOfkJhdRhT9Js
DYliMDQdGge4FAo8EQ3OVm7dI8a9VZW4x8Hrcy/6+zlofo2e/D9AtEyLsWzlizg6z21LpjSoz2VY
jF/n1o7BwwzSjHxlOa6aROAQrX0nmmncRHmfdDbZE+8VS7Hv1e/b9nZ1s6Lx5aMuBm9N08xEQPtE
khSva2+seS34E62ftzWveYo2A6ex36F5t7d2o3Wa/KeGgIp+LZ9yde4xfM1dDK4YUEaP9hnEN8eS
7Pm0RqJjalrzE5KOleWnmHbpyoTEzaFRK6+lpgXVojwiPDi1BrQclM3OcfdRJvazdb4944Zh68lE
ZUEJs4Q6UAKB3l3ju0d7XNkqppa14F7kIZco8u0hdNl+qnr3byrLldTDVYsNUDD2cRcqILnBkYOm
ef1oc2jM4JJE/J8qOnrdEZtl9J+2zc5iBhfbHfLu1lgjACTAwu1aJzuqaBO5NL5BM1OgEGLkZ4RI
4npKKlAa7VSPIxwDZXDtrcHITGuw/H4xftK743LE6hPgZ8FKxve82WapeuIwsJQEUGCxJNhn7z8i
ZY+9ecrkyqY3OBpdkxfciZAOFJ1IXNB1tSzeRdOTzJ5bsXYdXrbhH4k9zL9mr7GDMw5t8AHW9AQu
nVw+1ukv+DKPPK1uH4Pl6snDDgWzXVdj+uX8Kto+ycJfZUoOt/emoXH9ot3FxK7mkItk9Mdd6J/c
Dix78YpbMDWuGS84Bd0CFMTvFobBjzYWwXnbNnDNesG50BVuA6MSAUi2hgoupzmweRM/YuDo5abZ
wEbwY9tT4gbq77T1Fq36lU1pmpXl9wtzgkpKyKlvyWTo553foKJtIvuAWSvXIYO16slCNnV5qHI0
Hyjn4EGwTawx1S1Te2Wz+1pcbWLLi0SWzUleemHCplA8DqPYA+uOhPNMsiNdJZMzdaWF2HqYvSmu
sHPsAGjS6ZiVj8vuIYhdgfd6eweZJkqzXZRulwUk5qeEV5DKJfV9yLIVj28avhZsM46hqyD7n1+j
4O+MzxH90Tp38AubBq+n+oag8AaAOuR7TGkIP0zZGo7AMC96is9ppAcmGFiW0wUPrXjiYXHcNuhl
ui52/pBBV9PJU5k4qBnBw8NR+ttsSs+KpXUVQwQRPpLX6S5HVtWN0l2ab4yAelrMCgtaNB6dE8qC
Rx4734JI3N2eE0OI0uVt64ESYUGBIoGQVZUCtZg/RmDFa+qNM6MZ7VDjoV0uftJxkVmX58g7K8By
bg/etFU0MwV7mAs1O0w7leFeLPi7tSu5aVo042SBBQF6DgvCRITeuaifVRCg+ZW7rMEHe5qBshma
wqBClUnJn5ZzH0I2ZmllVgyN6xmvRSrPawmcFxpfrgc40TBY6KYp17Nd6TyK2JWwoeXuFIfkEKu1
cRvmXM9z5Wlf56BBQUiNXnGYwbUpnTbfyvQ81+Bj1BRMhMnsnB321taPmJet/lDPc7WQ6PBVt3hc
3MlC0h5Wd6LBl+s5LQegYsjQ/G9WcJlcnMv/xp6T121LqpkoEPAAXAtsRlYE+7knh82HAZ2OHsRo
feMtcXTg5wFqdmO8RnJjMH09o2Wrchp9MGOCzhRA6BQY3DU9SJP5aLY5QhSJxgNaVtjhtnUW9rhb
vREYGteTWFXAvAlKKu+2aVfWch7delDXU1i+mxeE1t6UFBkI69Muw7NVZbH5uVExXSv/M8y7nsnq
AUuADIc1JWE2vbFePTRhuxKKTE0vfuEiPAPHR5QqYyxplR0dFnyj7bAShUxNL8tx0TRktmQNXUWk
ZNA0rXJURa55LVPTy+8XTbMMZKYdh8xZIZo3OeTPIJnd5sjf+RgvmqaMZbYqYD24vHjyjCABpZ6V
tk3D1kJn7mUBUNkxbu31/BB62Q/G1qoUTHtci51lFPkgs/LapJ44aCGiyu3VJ4gaWjXE+VAid7jt
tgzh4g9S8RDX4YnBbUn1iEjXAcTHlnfh37ebN0zQHyWcVepwsPVJsEzwd6+4fmwxjFwv4BxpMVnz
gHVFoKvG18h7VbiKrcYiU/NLJLnYNgIk15PP0DzCRaXS3QRwIFJtMTIn26Zm6fiiAwZ5IQaSJfl+
7MrjedcGm0CHAUCAH5sGlU464B0fl1N+ht4LwEfdincxpEp0JWQSA7I88UgC4nYvTkAQ2ECYWAWI
1dPjaiJymeIrV1SdDzuXoGImKL9OJtwWmfPUyaeQPQXFq+Mct829ZreF6FMHKECZoKJs9PYO94d7
zlyvW/ELps2jGW8GPgxHRoNI6qZ6JBVPvPY3i/pvhK+4YtM6aOEVlV0QwVg2P9KeQ/M4szcfJ19Y
7vZQCHnzj9sIfNlqIkvKkwXyIY27r1BvgbZfu3L7vZ66tfWaza4aehUtOQ5e/Z6LJtrBhFn61NX+
vuXgBg7aZPV0dt2b2roeChxcWI0TQlfBAPuEk8PJMlzLQVxfbVtXmOCeO1iph8ZBSr9DiPH9X3BD
vjxv2ax4A/q4DCOXMavrxRxUax/APQ366iBfK1O/7qFBx/mxdRaHUy2W9N7yRjRFKDdYzUGY5kU7
EoOiWtFRYl7i/jUqIBmAK2sPvMt6D6bBa3bslBKoN7EMHo83i4fe3rRmwgwVEhF9z2qXkNxdXp6Y
TG4v6HX/ZuvFmY7FgqwIMWrciZX6vUQXODe8nNG4PWzqQq/R7Kfs/6dScPOuoVSKq7dVnXFXs9dq
Aw1Tr9dpgonBJW6LrIHdeuMPUO3P/3YzD9Yo6q47OFsv0qRWWWW2jznCB+SwWfD03OMui3mKaXgf
579vz5PBL+jMvwPo11VfC6QPnb9cpXZV1IIeaxMdTWDr1ZmyTrmLkNn/1zLWPJfMGl8b5lVbEGpo
XbPcHuS3oe0xkbTgMB8TvuAejpHDp22nWzvUTED2KY1lQSDOgDi85LhRSbkSIE27R3MNld3HkR9g
7N3yREqn3ZyF97eX1OB19JLPEt+fsQrc0JCpeO09+2ueqjtC8/suXxPsMI1em5gidztpuxh9P4Z7
L+V3NUz49uhNG1IL7IDzR/OIwtGENd4+HiGc0naHcvA3HTptvbCzZcEwV3kzJV48HkTE9j31Vpo2
jDxcLPniPNvacwUxGkwK1AxOZdsexmx8dueNE6MXb3I24ryMGJ50be2/cVl06huwviR+dEK8wxw2
Tb9efudW0yK27c1J33n82I1+BG0BliVN0axRhxo8m15/FzUWzfyRyf+QULiHWvInoAS+IOk17Jw5
ONcOwPvrqDfDougFeIq7dOwqR+C87t93YIWvg/nYF2t0XqbmtUsSlG2LEVQkMolTYEDoEwDie7Lx
dm3rtXeybnK/8kaRZLZzmuv6N5Fzt7JbDSasQ2OUytTsDTih51b+iY5NAe3zeu1SbZqWpdMLU5i7
fmiA8hcJKCqgk2PvGKl+VF37/fYmNZwf9NI7QuaqsXvMCy2RsmueERdzjx2KaSvawdbRMXSemjF2
lEiggJRgCyEErCE9TTOvOU8LalWTV2FyFrgA8ENPVumtgEFMTWvOE1q9k6fAApp03fhN+PbnOH25
PeWGoKJjY8BD7+AmhCnHdTTLuwPeYNJRJYK/3m7fMHK9eLy3S1BpiKlJMo4DchRCjTWz/G2D12vH
eV34EMGrpqR0guzRFTzeSz841bJtf7hkrZjPsCvD5dMuNv2EG1CswAGTQAUA0hAdmJ3vumreu2m5
a62VTzHNk3ZuGAFtrygI5pDZCB4nez70bbQSed9TXn+mHcCi+PEDQJsB5OJIp+XNXd1LNO5L5y4a
h6McnYeyzvYgxRYQbgEvjJdsWne9xNKR3BVFB2MIWfAaCrFrc+hL327btGc155xVUA+zLbSN7Bi8
RDY0EI5nOxxzVwZv6mD5/WLFiRWDWmsZPHAzrXok5InHpxY6PNvGv3jXi+bntA9aKdB8ilHHNNsD
2TJYpxHiJ7c7MOzYQNuxXTbndbBkaWhwtFq83OAUhyuShaw2HTaRwQe2jo7q6jKELGwPbI4svpQc
WMZujaXDYAw6MKqzZtHQDk0vNM0FRmwHa3k+QwTTIVG5A1bXCSppSQkwFw+PAHfm9YqvM20bzUvD
hlQeD4C7tfEJt9QDcnsIXa5YAyEbxq6joYIiEHJiwIulnoRQFXnwh/JrXg3brl2+ds4lA5JJiGEi
GfCWHfnxbvTebu9Hw8ToZZRhqAI1RAuKYKAJJE8snByCOUiGYi3nbNjxOiBqnhVUZhyMHfjmJbEN
2WK8AO464C1WX+VNX6GZreLCdUmDewC1n4P+bnE7uLWPwbdtk6QZ7cBZ0wLJ+O50qjTfD87Rs6E+
BtTF7Q5M20cLMShJF5ZjQ46sdcQxqr+12XCXyW0nFL2Ksg1paPllDm8AFGlgh/deFxxvj9twr9Bp
9e0mHuw6y0Qiqt9Bw+6wvABcDe6vshsegjXIkml2NOMF5CIQ1jS/91JPDaiZ4ZvXsjEGh/YHHiqW
Po/8qAORlX8YXOgVUf9we3ZMTWtW69N6YoUddknrF/fWMB1lvAb3NkyJXiloB5YHwTlLJMEoF6qE
r8DS7Xka/bVt5IudXYRByNDUdpnG/4+zL1mSVGeafSLMmATSFnKoObtrOF3dG6yHcyQQMwgJnv56
9t3Ur69IzHJTi1pIiRQRkiI83PGuxnLPkbwndIsScMVVbURUDxLUBl3VuH3EfrXjjP+YB7YHjVFz
0y7lNQwqxLWxUROsvQT95vAX1aV9/gjR840qyNqmWq5K5jA3VRGhwOWWOukC+aMRxcYptTa2dRuc
82xYagIq/gkcLclQRVBba9mVeRibKX+IZr5MwRB+pw0YT3MX70+yXMW6gxW3fNQh2eiJdgq/lyDR
SNqg0gnpo3+uMkcbFzVQFZUTepO+F4Po0pHod1dsUROtrLkNi5K9w1t09obf4wwCtUNgosRfyi32
7rXRz4fiB0eSbS8i1FKcHw6p+yTO8aJt205thN+VKGAjo5qmHWfgI5wftPaiROVmSU3ToZECXDIb
J9PaB5yn/vAB0dKJJvOj+TfgRd0NmBnb16Hi4/N1G3ue9cPoTMRejv7sECJaEOigPbrbXLBYXDe4
5akgl0WvUD/Ov85IrKQmYDmtB74VgdcWxvLVXE55DFCU+KFVH0FSCJqgAAU1S7dxaq/ESRsmlQFb
DJkfVv2uz3Cdc18qm+OHkQ8yNV6VXl6iNQOyvDYw5cQMke0PAozNLV0ydoMMebcLabgl5rgyhY2b
ol3Xln3ltj8aXr52wRT/Jr6Zd0Bp5y+XP2Llgmmjp4ah4+Am7qvfUxn1D7pg4QGcDF7iTHmR0l6C
9IQWW4SIK9tio6jmog/z0MVkpom+9SOYfWLyMHDyEHdXgoZduyNwcToo/HBT/AzaebpVIZSKPKne
Lq/Wit16lkPXumRVKQf+c+TRmM6AaifzEFxFDkVcmytfU38AWwXinRuWr3Pu61ToTV3QldumjaqC
qELJoO/Yv8OMXkxfpQFt90jPIKtUPBdzCQXQrRzJ2jZb3o0IZ5wojrv3kA0ymWbvoXCQk3G7IsWN
biNAMUS5T5I/f5WyPkS/OVo8JMeC7r3Twbe+euvAQU7ys6SwA4sd3wNo5uhiSyRhzU0sX6+FAkMU
bqFoII52XjzeMHRZE3B6Dzq7gcL4xoNyxb5s9FU7LuDFCyr/PRr5rpRQqghpsQWnX/kGG38lGMk4
sED+e+CUKQ6jL1oQ0Ep73zp4opNtveZXDM2m0UfmxAPdcNS+M0H/zdE/mI/NvWr6xy7y/4UU4c3Q
bNXlV8KjezbADzYQ9a7Cu36of4JeS5Oj0R19gyqAlrvIr66jtgDNgOX0cRWqmeCI+k6CRh+qgIBM
x8UDXMduvQGMX9v38/8/fEgPwXeGEF//7EdPp4qAvMQVfIsAc23jrbN8CqA27o+8/gnE0CNhnpso
ypFbbNUvKcHfWtTXwWRd1/J8BpoRHFBq/MG8rNnxvp1S3m4d6mv5XptYH2mEeWRlUf6UY/RM3fkN
crzHs2WdrYrPEPsk+SHPcnTnXEWTjr23/B6FXVIW2q9+cvSyo6+rmr7QLHA2tv1T+w2ZjdfKjWzd
s/zGDy+swoSc9fskMoSJlJsKOJ8rB2IO6x3t1hXY8JeQ/TC0PEThXdsH/2VR/EX40Y1AMPPbKoVI
EaQEx689oTdXHJSY9WyKHwy6i/MhZudZ+7JqIbPQ1rt6hijh5dE/PWAwuuX3XHpAy2T+8j0nLff/
pbER30KIsXRpPubdXRg1rrPBR702leX8IL7F3pgm+46cZBXvIZdmGtBm+qVsHyAXQhs3zVE43Hh6
f+qp+DArDkBorHOmOch+AcVeqnQYxLMomnxXuI1467tSi3TwNjNza7NZcYFrxmunV/1v4eib83WM
O9NXsLY9Fu5rCxO5vFmfxjZ8kxUTJMTBnMob2S8U/0kaOiJHMzwu/deNbhUntSFdNTQhWme0fKfE
cRO3QEXo8uBrC2R5vwZcvvPgUr94CBEMR39VenrKG3UzdNNXZ7yqbhIyG/s1jSyWGV3oNzBSfhsy
vEY71n8NcofvujLb2Ia/t8j/uTBhFisQVDTjqg0z55fxGq8s0h66q56bdlRCdzEJZ1PV3mEgdCpf
wqxz5iDJgfh0kh5E9Sx4G+K57g6eGiepkwD9EE1wnweuBH2spCT3Xi8v+Yq12PQANW1DqulU7XIc
U9ztfgcz/Xl56E+jLQ1tvIvrlUvuZap9EOBy0kkxifFY9ZEhCTAR9Hh5kr/vjP9ZZsxytqUPkW8a
kD9vas3uAcY1y3AT06hTL1J0bfjeMBWNTRqJJSwXsDaMKmqTsSzCWSVgeY4mdeuj0SR7AQ2fITfV
DFGI/jjjhJBQNqzxUANLYO/RPar9dHQPl3/yyrrYVSkB5UeDV4x3r6E56N37USRYMtA5716KScbT
xjSfRlJgxSxPHZlHg5Jn7D7s2JRq0b7hmv66FKJPfVduPGfXJrE8lnh+X/JlGe9nCoK5f3wdVHme
cABZ6++FqFmwRxwPrivPYLPPP+PDZucDJFqmrl5O6G2CNNXdKPspwLO2HDMh7zhIxEoBId6I8BDq
PCEdtq50n75+MLF1LAnuECpExR/GzrimPgiQZKlDBkJwb+d0onb/C+OC9vkB0k8xtFUbH9jGY9lR
OncbR/yqpVuHVd0vciQ1UwgDqpjeSQWyZCQuWx8ecAgy3+S3YYEnzfCgS+5DAWEQeVFAY3vq2zcW
FQT6y/M45eiUDzVV/+VQazMAYgdVm+/lDKhkklfGm67SwcSaWcedBj/uqINAPINGbl4SdOwb9Laz
JrqmzojxrYOOO4Hq2p7Jl8Ff2IP0dFsCFCiGLVKxv72Pn4UWy4NyGWdNvnjk3g1RVdM7wKE4SJEn
3tUcdDvumD0MHuU+FJpLPRZdAuou00v0TJTO6Cc842hx2PteVi8OnuU1c71jNmjUztJM5UB+DFFR
q3JHR92xt14BCMt3cNRCVImjWcagt+Y7BTnijcXIeINOwbiuUlAuVYWTShm6+TUlFBrahVU3LuEs
Mo++5rPLH/M5zr1jrZRXbsSiT08ZbJUVJjpBkb0DN/BDGOSzv5MRyULUDUa9cdiuhFQbMqg6A1p1
kZcvPOekhQhbTf7h0xky2LtSbRRTPr2d0NCGCuqyXmiNVXpQLsl3zdzTRBLc4oLGzAefdk8yGkx6
+Yz4nE0Wk1nHGvEBFG0aFjwsVR0G5EAURLRBswmaGno7DP00O3t61pEaj3NM2uqY5XMd/hnHrvIf
R2Pa+JeGEG0ZJeChh1r6bipcJAhSt6Lc+8cUWhMDVUJREHU381w78qkugwD0fLkSZOO9tXI62HUW
NyY0b3OneKhV8W5a390vZdSkOmN3iphlI/m8Ylw2CrLJK6aWMSheFKR3s53qJtLfxwYetHHnXfkM
Gwo5x+CajoY8fyC8CfdNPHyrDSxgUeFLs/TNxpavfYYV3l2vHkqvUuzeoaE8QuevDdK4GDyxu2xS
a19hhWPOaDPOORMPY2acNI6yr3QJvVuwy9+CCWMLQPH5tReGa0floF9KLhfcawBD1uaQ+V3tHsfG
idmPOpzyOtppY5C0OvRVu9RvbAAfZ4EnsVgmN/Fizco3tAXwut3z3DjumEAko4vTanTBCHp5KVbC
hV2iizA/U4XMnruKIRF7plt3l4ruG7lscUacb/mfnB12pS50ueODMWa8F7xT0tt1Dvfo74pUSAvi
zGZsulHRXKNijUBT/6PChqIL5fLnrVmSdW4hHT8MMq7nh8IjwQE8tKxMqDfrfy4PvxYHrWAuRYx7
trdA2Xqe2QkYyZcpmP7tvX45VIA/pHGwJaGxYrI2qDRvK58NrBYPUY92dlQKK1UeSSnrHG1kuO4H
NwvoCMVWz8WKWdhYQyMa5eVO1d8jPxiQNDCxJ1PJJe3TGLWyrXvRyvrZTy6XGzlntYjvOVTClxBf
gufFnxkZHJPUjAFIf0vBWK+/Tt4ylFtUhytGQc5r/OHqHHVZOGTtLJ5zlrn9t7wfevEc9o257jZm
c7RVio648uK5UQvRv5AMPU94GrxeNrm1nTl/1IcfX3WoMA6di0de7MzoVRlu6Rg2L6rBY+byDCv+
aqMQZ6g7oHcflBdOVDfZY9CAUP+nGJxOGfC5e+2Zo5sxKImDLp2G32rBmLeVxf3czMEr+n+/TnU1
xOmKLnrSMTia/ALCD1znI1q19RtryVbqxjuH4E9ikg3Mk7xuZkVkd++4GR2rJPRRAj6FPbpx90S3
LSR4m8rT5pzvpa2AQiVILZ/6uRzyG9/HS/5thnDH/CMriAivqing6mltbQw8UNM44figiqHL0kx2
5J1nZVcm3iSK3eXdPQ/22ZdbZ9/ceouf87a/p6Kb9i0u6b9dP9i6ff69z3w2vHXmKdDVQCOH9g8A
xEiiE6Fonj9BK36uHuUZdJ+nfsxk8ODSKQ78naMDtzSJ49BWPQ+KVvX7YCbP1e8mKlUYpk7tZjUu
442bK6QgWB3ufcpUm6qOhDvcQILgtlDSVEOCi1RlHptqRPFKl7lr0PQTu4s46Ew05eMQ9v1oUj9s
ZQilL1P4RQIoVg8A5ZKPdewk0CIP6LK/aqFtqFc0RU6vFzk8zKzzXkYf16aU1pL8vm54K4gVyFYF
tNP9A+m9b2NbD08LVE6vi2A22KselIeC7ULvAEFcvmUCwlnJMhVRuHEsrwQxG+flCYjFtEHG7001
c7TrT6yj1c7lsohT7Xei3Mi7rRj7X3mWD8HSRWdKZrKiudeLBi8Tdh6yyAujYktqb+1DLHPXAUGL
WVPzh6jtILRSQYk6Rznby7N0Yl68pXq49h3WNSakFEDTTGXPuKoVQMe1YVnfBBQUyhsb8mncjZl9
3kNOjLKlYfILBK+9166XQyJb+RqaoXnT8fR22WY/L6NhGiu89zQs8YLInd9jW3p7d/CzXW/GF9I5
fYK2pDl1qRpS48wsZaze+SPb+sBPNwozW+6iZyBxCo4PbOCCNy6qOFCA66e7NubdlWt4nvqDsVWC
jtKpYvGLk+jZG1FRA/gYQHuI8hzylm71nqxt1dlGPkzDhqIOayhi/46dHnBAH0phAGMlUR55u4ZX
zsYtYG0a65yIjOon4TfmvofkUMpE8xDLcJ+Fhu8rhOXLBvHp/Q+7YrlPSaNaNyAI/L0wYBkcp0uQ
JkvLfnxirJJIIm1Vude233Ig3U8GWSojTn7XMbqHCm4rTxT82fJr29V5tiVB96mj4oOsB8EwCiR8
+0nfy4WatM242SnX/XZ5tVYGt5sVjIdcB3Fy+QuX5KBK/amonkij6J/rhreqNGFrwirO/PxtFmJu
7yjTvrdXrVP8uG58y3AJblJI0yzBT29oslMbjap6GFHXrjeywisWa7OV8hnl8hmKND9lw1jqcFGn
dQPyNia7uw7RbcNmV0zJhuVn7hgNvTOSkzQiT3NsSdKMvDuW1D1eXqi1D7GMlccGb2ZW1z/jvozA
07twpEcDlhat90O2zhaB/Zo5WbbKc5dH/SjIyW0jJhO3HcYRCkWCbOzHykLZCH26+EIPcV7/POu8
j2MWHnCDOLTId2ys09oElsGq2auhzV2Gp3COnrUbB2k3hsUex67auAedR/qf22zM7DscXjYz7yFl
8rMWhYaCmvwTeOUM/Soe1Ufez+F+gKLDjjeVuaYMjxnPNvEhuleGAp6ul+oX7aPngbv/ocEcUuCS
PuY+pAtUEW91tK2t3vn/H2eqFmc2eGCdIGod7rVoIH8bB1EatObtsh2vRHf7lgd1GVU0ECz6VTMC
QohajsmZYzmpKSR0hgmGHBgjN9xyxZrtqx5KPnWug5jcDcAB9cD+xBBWXsJlyTeO97UJrLNKG8Z7
ZZT45bH62UQx3UGIYbjy11su73uOp/H45b+EQW3fLEVwclq+JUS29tMtT8dlseqRa3FPePsM074q
cjG8FWNWT9e5up1F5BUqtiJWzk9S+j7ODOBHPYoDfARo4bItrVirnUTEk7upI9+PT43LPLNzsR3B
IWq4MyemFoPZXZ5mZaX8syl/cApVVhMAl8qcIJ5eV3fKgBgZ3u4sWxoEaxNY/h2ZYI7NpOZTNOon
v5AQIov7LQ7ztUWyXBoPZ3dCtdX//0dTpaabfIQ6D3jRIIy74QZrc5w/7MMKDWMBQtR2Dk9InPBd
U2bfO9f7RjJdbET1tRUK/u8EnBSO6nvpnqKqVP1NN7VNlYaQGdrKMa19geXIQHA5DgMe/CR1G0I6
qkM7EHd1utTOVpLl8wJ1zOwugNz1CNAkE8y1rmJ+Gkxp9D8qJrX+YlAARMMmasBT9aUaBto+VlVd
1d+g5RIRcIjwBri4eaBe/M4Gr5p+ubiMG5StXCLybxX1lwXVATrM/lVZcvxaKz7kJnIw9Pkgdcs5
bXzUCae8D/dX+ZTdScD6sRuyya1+eqF6QNJ/TEEivaU1uWItdhNB5bumzPJyPrm+F+x0BYavtCbu
tPWoWxvfCghuPvnESC88qVY/0bn2H4nUfEMbb21wKxg48zA289xXP0Weg6pzboE7YNkIhNDllV+x
dLtnQANX7+c+c098Nsx/AEWWXx46v2coGrTOoLa4qz6FhMTM7h7IeYyMpan8uwEVeyTphkeK7gop
JgeP7Pq+MWizwD/6YeupsvZhVoygCws4kBT6lP1Vyo7dY5X3zq2n1Hy4vHRrW2MFiQZAMPTXuPoU
Bq57iBbi7QyNXi8PvvbzrdO+G/OIAkeBm7cGXgtgsyLwBgXFy+EMX3Gbrt2o0/99d35ygf2biPkQ
rdHGitgyz/Nvaags68QLUNPOkyrPioLdi4jl8lkHJvPaXe9Ipk5z05ghTFHjibwvTYbzUO+Y8gv/
ZumXIXtVYnAn9hjzBoqd597bvD2yHNjUr1MROOFLjzPIP7khyTqW5Es70zLhPGpOsxN0i7NTEm8C
Df5SUZdQgJG0+FXXDvnJx96cqqj38wMk6F03Wbxozp/jKYurHybiRi0p3o4Dal+1Yg07kmCa45ep
c/nwiOJp4KIrkhVV+9VBPt97Aha7Kw9Bjprrf5R5qvhJA7+q91lGyPBHQ5K23EdOAdGr75w4ZqQH
vFIALzgyWYURu3Vl0Plb6dQV/7B7Kxof99CWi+V3qSeZipi9Vt30Al4w7xgHqEh6dfGHAwWdRGO3
Ba1bebrYLReDoFD7pGRBxsN3w1vp076/Ddsp+tGZcSHTjsRRw/o9jTy3Ru4l6oLdZetecR27C0MP
bcWjjkd3gGEsj1pPwa2vyVVk4TGzGy9yPxLoXcd3NSWht9UklqdwHIJbQxy+Rcn6eXkIk5wd94Pb
zO0wxz7JQYFYoN7TDDqJND3gFPsaRuR2mKrfPKI3Mpje5shLnZ48l1xspSr9v7jET7zWZs5t4qUp
IfDn/MjdhWZ3YkY+9jU2mXDKPQ0d9Jt0w1A2h6jSYInNaMnDpCSypnkyGVD4oxUw7B+Y7Ana4qds
yBI/QhTYRbwah1QbiAW/+UO8zHe856z/Eqk6zu8rFwCE+E0XVT4Xx7lvIrlrxoEub/lcFeZYQVWi
T8BzbORvxo1f3/UCTaBJZLSPV1YGkXDn4KoYaKMEyReYGyR0QB8mlY/fsRjwyQX7QvKp+s9VdV/k
id/kht34Jmb11wwEYeOzHuWiH2U04RnR9UbPv6SH8/BpGZ2le6NS9ct75y/e/EjLoa3/HXIfUSc9
o8sIScoeUCGaFgKKuSeAknznRfiEhM9BF3G9z8ZCBl8bT4M1tq9HH+UhRxfpMo+Sg7qt8r1XoUH1
+49wgL1/gMaQYG+tdvoSSbx+8AFV6/PsSKIZrF2JF40jvY3wtzsGkwiiXUvZTPd1z1R/JIBJ8hRH
pepTANtU8RS7foj2F+S6zQ5ik84tBzmC/Ddq/aUF/Cgb1MnvW8CcGt+FJJlfNkF3rPOQ8IeJDgJY
Lhn4oXdjfOjyJPgSMvyCKjhqGolBemjYT4ht9LboCjk/8ime6od6cWWVRBCOyY5qaGTz39LGE833
YaGn/lh6yIf3qLPLBwWN3ibhA27c0JqNB6BX0zCq6uxX3c0u+eqOemm7JCvzAmpppZJxMgLWHYL5
IjNnukddx5N8jUMSkK9E64rTtJ6KefoyCRIjT4ZmSIp1jJY8q393U4VXSdbEYZ7EI1o4/p2J8flX
iNyQABgsVvyCHansOCoeu6cpy6NlPMA60Qb/HdImdfgNwMBiOeYej3U6Z8OoBJp4WWtwmDZ++Do2
aANCsyqKpzvIimRyP6ncd49g8PGa29xFqhkZCNa1w5mrFdVK3zGel5QlundlWnvC6e762c9ORtXD
lGaCT90d2AMcoHiU12QpwHTzS0Dmib4H3I3GXWQ4dQ6C1Fl0g6QmfK5qnKX5xuPI73a1wyu+o1wO
/r4OxjG40UNdDocoaPqmSRq8FvZ8yAZy6AKHRym6FNriVpfNQO8YSPOW3VCwWt23edj2x6hpQ38P
Mnba3Zd93r5GHBokeOZx+XvAYa2/InEooBG9RN3ZoMZJRXeGy1jdxRRCWtCFcV2YsAJatD7GVRu1
jw3rKq5BJ9b5It8BM0u6e3hap1NYXes/ZzNa0L6C2ixwGYIAU8hT5JkYVCpE6L6hQKXxH+WoKTOJ
H0/MwZK0oPr2aif6WWbTVD7GxM/aN0lawnZFB+DRU1OVY/ni+CFO9CrMi+pUtlPjP+Fev7CXDvji
4lggqd7/GJq5lROwo6LS/5WBX4rXqtHzcudq8NIneUxLciQd586eY4H9nShFUBzLZuboNHLbBnWZ
ICRkD5eK8js3KzonHUjA6ZGHmmc30quj+pYsJSwq7Dqv/48B9Q4OKXcBS2ED8F4skr5stbhbMjdw
vqg4LMabuinqNj8gFyz675EzjPLVoRMgC2Xv07esDKb3perjLE/A8wdALsCvath5nivMO0ZTYGiG
6jYSfIdJcLzCdixbyq0U7NpRbN2TdZyZwAcH3alaNGptEZSHm7SZhPzvuqPeuiV3EXFqoNGcV6lA
aHBflR5s1zddnG3AJtc+wLopcy8qBm2odyKgwUB1qKoLkG4NRcb2l7/gbxPyZ2et9faVnS5j3CSg
CFkXfeLPiNpAzn7LXVgNax4GJW7C0KkShFWVNDr+A8j5DTqj7gGDvyp7Ru1evDCTboeD3pxCDwkJ
ZHGARCg8no7KXJdUoXYrXqf8fHDQ/HFSOWdviOu03OH0Aajr8jKeX6z/u4rUbrrDoc/KHlD8U2SQ
GFXgcdkNJdW7ylXdrZHTy+VpPr9IU7v7DvQ5XhHyvLqnHuBBITNvtGy+dIP4c76P8ZAjw6meah/3
lMsTfv5SozafesOBRIckqTrJtqP7CD1yqT9qSI9U8xaN7NrSnU3/w10z95faN0U+nZaFumlckV0+
lupQBGrHXGcr2/95Lp4yKxJUaCbjrmjMa1jTSSYqAxyaGpcetez5V17Gf0x8VdtdTO22u5BWwohO
qhOdxqaLkoiE/tl5qRuojX1ZMwQrLlT4igDsW+6d6+Yn3qqUNuF9KFHVV6IBcXkG5yll0uOmfp0h
WGGiGRc2DcqdTl2fFaBXqsMkywqJ/i22kQxaAUdQuxdvCGWVtdAeuIcWuUalp832M+/uorLqDlyQ
B5+gm6ab0aRbCvqlxAV2w3lXFtNuz5NB5cwlpNafcH1j1SEAq3FHk8yp2xAd802IUice+wvekDxk
tybzwzJpQwfdYBs/4PMoT20Cd03KxslkX977rqflMQvmTNwGAq0YGxOsru3Z+T44WYXrZy1j492F
A9nPuX5SMf2ioIqs0a/99z2nQCB0JmiJ/WKrwLq2rtYrElnDaXEat7znMNJq6Iu0IZkLIXXYTVSR
13ChjwXDdMD1/rlspitubvO85y0rFLiFsJKxhzfc5OFNXOFEIQmanrwfQbPkC56EvGs3VnZt64L/
u7ANzxyv49RDqUS6ecqFOzY7r84BILr8RWsTWFcMANCmEhkK9aqQRXYSZKoipJ08f6sDdm18K5JI
v+HITc8LHBu/Oeupt8MLbgvgvGYCVtjoojAcod07n4CsEDFNOh/Z9ZtJxRETiVtOobnNsroAEN7V
uifved2WU54UisqtZrmVI8ymcadFORONXsqTHhZ3P4ct2dG+nlKP+c3u8h6tTXHOQX3wLu0Giyvo
opFnLvsSz/ECsBEkD8jST39iFmftxn1zxbxteHBFPS9U6Aw5ZYbSN9cZywdaZTQZ0U+XIkdRguB9
mjbunmuTWTHDX6YJFPteda9atEaoRT9BE/S+A0Vyquf6y4Smy+uWz4oTEI8NarfF2QLCFeDTwB6X
afTqCgBNNm6Ya/HPJlyW0O/12jF379D4KxJOp/cZsS6K3BPyCzd8EjeAkqKPR7JH9OhtZJ9XXMvu
egyzCpkrbrpTBoDGnMoF7N2pmBe2bEzweY6T2m2P1aAcgWYReT+cKxpuiBcpdmjGewp1JhTMRPTQ
Ar5+uLxNa59jRQq06ExuOHX5PaplEU9lI3OzI1Mff788/tmuPrlD252BuouKCULR46mR3oI3OlNZ
TP3EV5CTP2igzvPpUNOF11tVyk/dlgT2uR8bHZSNyc2+ar9I50aK57J+vvwtn64Vhj771IeIMPV4
IXdQc9u34UNDnrOr9gDjWj7pFDSrswWtpEBT72qVQV5wK239aajG0JYX9kqVQraLhtxFoQ6jh7Si
8aJSJERn9QFtxO4uaOvoC3Cxwa5umXd7eanWduG8hB+WyiscIsOsRHoyqF4ayoZdFEchMjDhBnTi
0ziGD7OOaMeU1FDRYIKhD9K5Gb5nOVE7SJwudyNyZztedWTjY9b23TqtMyorMAIyzEWfhvFExfHy
Iq2Na/meO3SgplKO3tdDfnSK9giN0w23Xlt/64iWweD0TomhvfC/KN7PqktU+X7Vz7bPXqVY1oAN
QoNwof6vM8b8qVxv+XV58JUfbpNKOMBrdorAcIz7UPnfBvYGBeVrrnXkf/pwchTQs9mXet+L/L9Y
QXFwZHIjaq/spc1cANL6uhkKg9+dleCa+lJ6G6fciqHbzASqIQJVLm72vLyhCqCR/Dep7pv6vebN
/vKafxqjsS6Ws5ZDiaCv8dsbJJBDfefN34v4FmX15PL4a3tq+erSx8VS+Bg/O+fZC3BxBQZvvqsu
0/j5lns2sssDouOzPbK0as0RGY+NXV375ZaHRhSPJ4q8L9iq/0jxx4/+jbwtkMfaxlouOsvBzNog
go3OI5kENHbbXT5/YQAUymrZiAMrZmk3zhtHCMVKf0JbQrxvWmwp2neu9Ce7Yb5VU4y+PXzBufno
iw+pguM4xnoLpbKy+HaLvBEcPVHEQz9XuKSoBR0nQXcz2WJVXFl/u628FFGsfE/rfdfcT9nr4pXp
0D1W9G6+UoQusBvL22hpGVH4grr9KsujYaAKD8GUMTppUG+geddWyXJeMAv4dQNsEJSUn5qBpJU4
RsXW9WFtcMtzvWlB3a0jeq+oeFxKeZQlvdV0C8mxEnjsXvJCR34TcVgnK7qD8ae7IG5AA6h3vBbX
nd2R5cGibnk8gdgDDNl3kkFZKlcbp8na2lj+C94/8Mo3s95Tck8HkNb+oPT1csBc8Vq7L7opB+Yi
uQm7GW8q59md/1wed+Un2w1RbSVHEDTBVlRxO6p/C5Yu09fLQ6/95LOXfbjw0RKV/KgM9b5YDo1z
yLaaxFZMxG5xCnu4qDD4yUv8k4FoYv4l6n8nc7z8q9cW5Pz/D7+a+YsLMkKcTIs2u1YvaNWKz6ml
/eXh1xbl/P8PwzsGmkMFKtX7OXOiL0EwxgkvPfP78uhrP95yzlD0GgVNLM3UP/IuTAR7yJpv141t
nal90IoGdRuE9lofKDhsJkXBY3NVRxGq55ZXMsfkI4HmMNoabgR9avnGZWltSSyfnGnUumGNceNS
vHkl3QP5/NCExUasXdlPu1cJ5dkmi87G6EUcHMvTrs+2yNTWhj5nAz6YyoxOS6PZgqFxLfUJ5EjA
QnXVXtrkP+2AWnvf5tjLc+OWN/yKluWWmXCjuWNlzW1JlUaxeOL/j7MraZJTZ7a/iAgQIMSWmnq0
3V11PW0ID/cTQsxCgPj17+B4i75yU0TUzu4FFJIylUqdgXoQQgq+9d6PMvhX51vKLO+rjYS4yv7v
sAQld925T53fpqQubuidz3mD9kER+Y/a4C/SCe8hePWtili2i8eZPngetBDhGPGxautP0+Jrd30U
1ybIiuVIkKiNJ3c8NE134OWQKMe/cYKsQHbEnA/DMvd5pI6EtvtS1keoptyW5Gxu1zTTqgqKYTwo
kv8TmYKBPBZ9qxUEAW8bGiuaU8rCYAhQJUTub3CFd0O/RQtdW1tWPLfEKeNw2WOHME/mdM95BS+d
T9d/9srWYlO5Yjiu0gqwpEPsxwBcFKcopieRDU/FeNNNf+j7VlS3ngTmZuxRI4wBinvyJezZbRuu
zeLCiQp2zxMKG6/39k1M9+HENwZmZdRtuhYo+ONk/BG2t/7DlHlQp3zS08/rg74SRjYJ30Dzzzh6
qZrY8KzC8gdIshuHtbVHWxHqhrCcKT1s5oYeh+Ysh//d9pOt8JxjwKj8Ac/14pOWP824xTpZ+8HW
JhvmRjvgTYwHtzt24qOuN2retYVtxWMwkbyC3CTiMfCgNxrgOAAw3XfWeQXEqUlxuT4ua8vECs4p
gl2cMfj5PfmcykcCFHPQ3lZ/2NwrL6zC2O0RONB/3JclLMBi7zndLLBXfrpNvBJ0lDMBVeBXMAAf
A7/rX0I20FpsyY2/P/rvvhVrXmh/aanE7TNtqmSOD6TfCM8lefzVUg9922glahWE7Cl2It+bICAL
sCojKawfALZPy+EITOC3IWf54fosrywmsgzhm8IkHCJVkwkdZK+JyjqZwrydknas3XseFtMxTvWt
1fgfncY3r5Kj6/mjp8ZDFqokJPFJBf0OCuUbX7ISbsSKY9P5oQ/BLISFXxwZVFUSMO1uS2vECmXT
OjB5WuYbt9+V+kLkP9dHfxnl9+baCuWW59kULcdXpp0HMwGgwQa+G7Lq923Pt2O4nJUiBnEGAG1S
z9Vn+kcMi2506VeG3GZJQSU17mtAqQ9jVR9wVkmU6x2v//K1R1tba0dnQOMdPFrqKMmgc6PVFj5q
7dFW8PboRISDQkXrwaOu7ca9CrZ49muPXqLsP0scsPbSRy1Wd613GAeIZeKoRTZqgpVYtalREZSl
Az1QDDcfn0YqTyyDmtbggWXHt+rg+P0VadOinH7wIGaNFVmxZ8Awj8r/1WUPXfTZ89ukGR/drS3g
/etdhKYVr6NgcxfIif+bZbj3jHFdrTgXOzAKq6Qi0XyXS8cDQJrshpQUJ1x4bN0hrs2SFc1dWgak
AnYBaP0jrV6LG5tRtsdKSqEQE1E8N6D5DrjIu6ki++vhsJIo/gzim4VlXODgghQLy+/uxvipG395
bOsUtjIcNtMH1yYFsNgaSSiC8sQggJmXnjpf/+Hv01JC3+b05EULPDaoqodOO79I7YPpANaY7n/0
FDfRqd6NXZ3omcKyGQPX9flOa7pxdn0/YIh9WRyXPMONLr4s8zk4flPBj5CLnxPJQ8AJg26Li/r+
e3ybPWQkLierFt8Iy5g7FvmfJG5B+lTelXN0d30c1ybJyiyxbvO0pVgAbTmeisU4VZvktkcva+7N
2uohNzYVGTYJ4T9QNJp8yEHd9uTlY94+eWAEYok4DTjqJVVf03oDfLI23lbqkHkAUsWMee2H+R8n
dT9VxR7qizlTt9V3tjGLCgoFURZURWK+I+En+Jh2fOO3r0Sy7coSNSwCEFSUv0AIpA+g2WFKFxhL
OdAb85vtwjICxlo4y3KMnOzE8nzHq/imX09s2DcNfelnApE6cDA19AfmdkkcblS+708rsQHfWVq3
EbSBsDHn//TxwzheMlMl6fjvLauR2HjvKiZ56aYoENP6UTnfo2DjZ78/o8QGeLdAPHcx9pODgByJ
gjdqCgHwYqvnuTYoVnS6XuoihSGGYvozdv5BFyKphgKq1T9uGxUrRrmrFQcPAkWF9xzgBgWorpvy
CrHh26GCJpoM8GQkw6Yt5wOQVVv8/LUxt7bwrIMRX95jVGShkqG5q8QXk93UaCCxVZQPvHK1WXas
BuTT8ol6h+sjvfabrWI8RPd6kSbETPoHJ/9o2pdsK6m8vzvg3vS/ibYcTaZ5lvaH1JnzZOizr6CA
b91kr/xuGxeVE+WmNRP6EKvmDpC8+wF45MZsqQSv/XZrZ6vaibqTiPpDHer7OQf7U22pwq49evmi
N/sPrtxzYwYkFOJEj5BsO+B6eQP5vvbo5e9vHi0zELIoLGIO6VgmDPoQsOi8LW5s7NOkpI8RwfpL
NZiQwoUrmNM1m7DyJUT+PnMSZoVOD94eOHSoJITnQJ27EOFTxob6UxWbZxNU3g4SWP/0jRfu65GG
YF6BAZoblyQqhj/L9VBYGT0bThPDkqpRKUJBe/eLXO+Wps/ac60JdyegrDvB+kPWyZ0QzQ5oxP1t
P9macBUGhR/pCq6JLP0CZWeknSH+ev3ZKxFmg05V0WKomaNhVMMTV3yovLtY39ZkJzZ+RoFg22Yk
A8jFFd91JL+GvNz7QRZuFHnLsfmd9RRZ6TJ2CmiHQwoK+JzxX2jmzqfSkGBXQD3jwOR8MSrcUqdf
mV5mvwqKuZJEaAoY4zePTT95Xxsn8G66/iPMys9dWoXTSGvM8Az75HjaQct3I6TXJtjKz4DJO10L
r8KDN4bfCmXucoH2l7mtgic2qo51YVgPER4fpR+DmO4gUX7jqrd6JXIYGgjSIhfFzTwfKmS8fazK
aSMNsPeWDvPtVES0bqIK7MgXKllBQPCqO5ChGXVzKdH1nLV4oK50AnLvKOPFjzjzimo8XA+6dwsr
vNxaTGlUVIw3ozrTyOl345D39yYqOS5/h3rXEF1tvOfdRYv3WMsKFNA+bAbWnYEIcw9B1sRPTtyQ
jRbcylfYaE3GAS7OHUE/UN44R9LRS9pXaSI7cKsbUn2+aazsBQa7G7D9Opd+aH2QFtJw5IlEWXBw
+/A+b4pqI5WsrAd7WxgbwMCaWbVnMJILvideEbWPjLSuKhPcZ/rd10C6pjy0Ctq0UzKHUa9uWegM
mnv/3c9hGAB3oAnS98Sr4v/BCcZE+6qg+U1gOjx/WR1v6gWFj8iGnLCFtsjuZa3Tj3PH/I2BW1lj
9gYyRigZYG7enkU48PsRzvWngk5qY429m73w262KYcTpwLgty15dJ/Q/EjEUUSKcKtxXMct/XV9h
a++wopFVxeD0SuSvVNf9dwMzzBkcTM/8r3cDftNWiA+xQpFI0keVU08vSPNNtBdQ5pDHLq95sy9E
3ETH69+yMhs2KpM2s9tEespeSRWEH9JGGjfxiWwu1x//p9/7147LfBuYyfRUxhkE8T9Cdqv34auR
QivvviUtXHSglAL70Kc2p+oC9YF0gmKJV0NrMCp1BdF67eYAMiYMMhvFCToMc90moecXkbsDl7es
n2EN0Mtpo12wEtA2xhMGk9BschR/1XUEcBQ46nQaqkMQjxRSGkjyXR3ifrG9qRbByCxZ8k2UjTSG
0gwC+dWERH1QKTKTqCCvmnrgJgHfUybwbae3BZ0N/6QaUgtTjrAQEKtke1wJQouWItlvNWbXRs/O
GWWYQejZd1+MD6G76WigmJ/FBx1VkJmCkwWY/ew4CuiTkh22ZkKTvMqIHDa+byUkqf/fwdQ6ZwHu
sL2XVGfF9MGMfI72vuP7wV1VhKK45Tobc2ZlFxP3EJOs2ubsGuF8K0WIChK32yx6qKFZ4yYV/Lm2
svC7tSreZWUZIjlkYuoweKFpjFUROO49dJN+1vAsfmHj8A+upPlGyfc+tgnvspKNzueGQsgseinr
ktdf3Umpeuf6QUEVWtwAbQ97BvyTeSG6Dvpil6W+rIITRrnP9wFUxuXX0sFF1RHeaH7n7BiBH+ID
/KKzLSm/lQm2cai0Zlmj6so7ywjijm0+G9zDd1PiBTCHv56r1l6xLO03ASkCCEZ2/lyfQRZy7g0Q
qshXNI7vOlQUG0fxtXdYNSqGtcBhMm/OUBtWe7dBom2mtNvnnnOb+45vw1RZN/T+QGJyhgPp/KLD
vPqaO5Xa2C/WPmD5+5tBWrx9+nwMzRlqQ+IgppoeUopKNI9ganV9Htb2jNDKJTXh3syGRr6WCk2F
dBzIrvR92Fi7J5d0w5//MGc4plGL3QH7+r7M/H///EPjYARL5XQ3I5duRMeSkN/Zwmy/nrpw4S2b
xeacaugGsFF/LUMVJm0WROgn37z8rNxSiyJnbUvJ2S17GJLxPn5yW4fuh1YVG6fGtcmzUkoK/Foz
hlF5ZrgB2ks4nAR3vlvxLAF8RhT76/O3Nl5WMqmLOJpH7qXnlhkfbDsTO2jIQGELbJIIgkaHoWqz
8OX6y1Y+ycbBBmZu65BW6ZlC75fWskNbEftnX21ye1fysG1lVMaglLRap2cYp4ljWUT6wKvePTA3
eJ1bdInnyGyBkde+xkoP4NpOdJY8PTPH/GiDOT3Fw1jvYOd5E/KE+TZEtgSv0vBepefUoBuRAD2a
Aa0qYygt3TYhy6e9SRAcTAoagUR6dnFc3pXQ60pMWkMqHEp4GwG5NkpWfoCTilvGpIrPadk6R5VN
6Z5VXf3YC2/rtL+yhm2vAw2bap4xFb7Qcqq+upCPgtzmWGgRQzbIjRv3mxOLoLqJ4I9ZsWKfAg/U
DVMtL3U6wCtzSS86yjuYLIzu4fq8vI9hwDus4CelUwwm98WFt11zwf3V1J2Edp18p/yhduANhzyj
i8J9YgD6oK4ZXCFxXwGk3vVfsDZtVl5IB0iODnMtLvA3gWZHU39iqmnvoIxyuf6CZf7fSdQ2iraE
Ydgce0RcWCe7BMYd2UPub2qwrz3dKg8CR2EjioPpNchp87vVQf8F+RSCYrf9eCv0dS4mk4bCvNbK
TN+ZqJtDF6jsxqFZ1vmbqGRwydakIeUljSTUUfoZeohJXfdyY3WtzK2NpdWQhDOxG8sLPDVlsePj
jO2ElnPnJVnnQaPxtkFa5ubtZ8xQmyuKNn51pYj2LYuhrAon49uKM9vigHoparFS+6861c5PSC6r
01hIQD7yiW8BYsmffeO9VWrFOpzShQNAEX01nqdyUELGqjoJkTm8wE01lsH33PVa+VHAC6i4l7SP
xE6nqRPrA9ySfXJIOWzOT64TBPE+mPLQJEwEnN6LKXMppEFN2DzzvA2dj4sIccwB8YnzUSRsNmV/
77VGMpqoJlWHuJxFdsSm2TcJBFmd9GkRSPo2eDCNumOwI/vH+FBUfIJuZJAe0Q0a013bqra5tHkm
2aMac9d0idBpL5PaL4b23gSj2/xCA6yqDrRw/DjhUJSJ8BMXQwHD5fSIUr7/ZaA7nAK3ORffmC98
mFU1MdQZqVuLaAdd29p7YjRLX0hG2HSqm8ZljyiSo3+dHnKCP/UsGvlF+6qKT24Bs1cYpE8t/Tjq
qMt+lnEfQBBrpCU2N5X3uj2UXgVLH0CEcVZTUIzZ0X6SKE5EVP8qu3JqHlqH4EDFoq57oiDsPyuM
+HRWVTl27QG6ivhqLooi/8hgwgfxxaEJzDdakLo41ZKUoA6WYZ/2BtTNSrOjBGanuUszs1hrGw51
U7C7uPleA6scfqIQa36hdT3HR6gDdPmJ+4JMBxOH4XyUEgfLRMoi53duFpXePoiJItATmzvnQbK0
gw8amN2mFcc5bhqRUNjtFfd9PpnnEWej4FgOtYqbRMdANJXQuiJuNO9JVMDvRud+WJ4Y9/lwlCWw
pxqGt1PYwrFd4QLtaYKk6nRo57r+EU3TQO+gb4wwhuh7ThMSoFI4ZZWEkqRhhv0joa+Q7ydfNP+D
vuyMNYH5/uJ0s+88AgI8zz9gbyn0fV34o7woBo+PR8EHKA0x0ZsvQ6bn3xpu85D7ciYN+cZsrlgy
QoX3Gw8gvfmx1hJiSrRxRH4wBInsSfceH/ZN3xduIqawbva0BUR3V0869k9ZJKbHACYW/q4jKsBF
fjTFT2NVCLP3U6HcHxTyW+YI67VGPmBTat3d1Op6/NW4vYJ2vuqwXLkZc3nyZ0eoX3BGbH/HviY7
pwxFeUfA4zQfR6+H6m4wdxEOPzlOi/ejGR34rUF6Vz+WzTJmXUzLDhxbXsY7+J8Ou7ykFFwt4+dZ
dwwHiHXvQjWgJWIc2nxTPhS2gVTpi09zlVfVV95AnPcurLopwDfO0C109bJVV5mcIftNF99pR+GU
AD516bd743bN/6Ceqj6zwoWOZpyJWezRAg9+Sz7iD6mas1cJz6AO+EiIgT82qSfdXQBFWsj6S4PX
85ZCrbeCz9a4Fyxo/DKBlod6gI1jJj+0JSvPuAKPB/wgRuVjV/RVfhhKqeW94cS4xwlt3WfWOrO4
C7Tvl4ixspifGulUAUmkhtP4124hU4NbHsjmaS5Me3ZmD8qtWPJVtvdjx+RJUbrFF0imTjwZyprN
pzjTfXTfjBo9hVSQsEw83hBzkGrxJPD17AXH1onV50J0E92lLdHxHtKxrtrhxi/QX9EY9vrPHsQE
vowQtv0MspOKH8woxnaX1dRtL8Yr/Bx9hco8TLkiXyLPK2YUEnKmj44zpnSjjbS2W1qlWBrqElbC
LXsNQgmMOSVO7O+Bw2v0MY5A87+xpLAKrlK6XR6AcvGqhFeWeyIFTK5opc83bcY2MSKIQHQLsj5+
TYsQFkro+XyAfuRw2xjZvAiVM6rirsrOdPHMhjRZsGhO5MnUR1t8gqVqeGcnts1olK894J/z7Jx2
o3dylxN3AxXejdFfmWSbG+FGGv7kQe2/TtDzO/taO6c+9odqp7Oe33agtxkR0JsljSsr/3UISdOc
EFNeJMtPTjnP7cZnrA3S8vc3Jdc09B76pzN79Uk/PmgH2k+Qu75JZxIOAVbfFtwRWAQ2E3s1czPs
iXhR8K1Cx9+F4vWAa8HRzaHn7HwbYnaTZBxeaddfyiPjskO/usH4QjHxRvt8pxWgI0hxZofUsu9D
3Ktm42g2BnFtLVgBL0AA7bnwotcylAAnUTVCn7tmHHvB0FSbV/drc2UFvOu7dKhyFiHgMwLl7UhE
/p1DmnLL9GDlBTaJwrDUS3tWR6+8bCAuo5Tv1ED0q/n3TSnFdpuBq0VOpSmiV2BhgIhhLrA/xyxy
w2mjdbDSzPGsU1YKUn0UcK4v4xAWByFL8n00U/2icIF/KnGv1+6HEFr91z9nZdo969QFBGpap6nG
28LUg3IqpPM0hMqTiMv2dP0Vy+nznRxm8yy0kS1Iz76+MJ7+VkMYNIkYO3UKevCCs3ky+2ls3I9g
iU83ftSyNt4kBNdMXV4JoS8GJvYJENNmr3vuJ9ny2usftdJ9+YtuUXATFEDXXlgZFAfdd9BCaaM7
eI08A7hzY1D+YQG8+RAyloKGA+svwqt0wkJfPXjT8GFGuOyvf8cCmXlvcqyw51ChCKNCe68EOwxQ
AazZua1JxILaGN1qSFigX2B6dKr4lsrt2iutFFAXVaWbVvz/KyEc+WMRIuQ9suqfN8KCHYqlXpdA
s/QmECCDPv1/VwTIdxXMKSZc4lJBzIORQijIHeBaYCNqV+LI5mUYotg0Fvlw4YOcDeQvQTB+mKfF
cMDBrdUWI2rtNVZyKD0peM6q/gKxTf4Z+O7mm5mZ81DNm5j0lQRqu6vAHqihTm3Cl3j0Z/4Boh9Q
vM4dDx3/60tuJR/Yzipj1Ux0iof54vaov50WEjxdOezlGH/2K/pUNZC0AfXHOV5/3R++0DtL3LZS
cUcF2yKYblyUGbvxlU2Aq4y7zmGuuS/5rOi+zVo3Oo8DqPg/GPZjqB2bCgidhEeVx5IoUIGzwaFZ
Juq9H2NVE7oE7EakGlco2ezDu0Y9BzjaJgHzxGPBok+oWDdaRWvDbBURLboBXg4nQLTRYYhCePvE
a4wsCcm/HOLY6Hg9d+6WoM3aurTSSD3lHUzYxuHCXJm+6L6NvqVwTn12RhJu1PJrr7DSBpsm4kWR
Hi9Ki/wDcPaAB7ieNPcolOotG7OVFvRfjAwxoFSNmHEvc9R+ntmcJhQeMs+kgkUgCvxLEKdJP2G5
xvkcfujzLRf59/eTv8gausW+Xpfo5stuoYaLIZbzngbUw+W1AFlw58g6oJ+uh8T7S+Mv6kYLP450
jgr3XE9lBZETspM59I5dzwEwjOCyEv5Cr5MbdzdtMn9ROliJxkKARtzZrUScyNzZUQcP/3NHqZq8
2qULxpiMJpmXJXr9I9+3dWDEFu6Hs/ygYG0zXXDvLysXWl+Z6YEAB1k+UEnca5zPU967frzHTYM3
P8FIqObf0BUjzmNRx3U27MESy00EjQSfiRcG3fwtn84/cqV/JwJ05f+7IzEwOEqZ8fhVD1yoCxAP
TvE8qjiLnmcVotOA7kfpfUcvto3K/diIYU5/yKHDD3kY8hRVswTgk877Ma+g8xF5boxhDcv6RwPG
2fgFOuANV7sK9CXxS9GugndFqGHaJGCPM6Lp8UBLf7mqLtpQOveiHDzt7imkb9Btgx0FGie8z5w6
TOBEPQTFPuhge/zPNEs0xlKezu0lzYpC7WtX10UCH1MHAdmC7jr9lk4ROIAkhTg5OGgC5SQ+8zBk
uMUFLszhe12xTtS4ay1r/x6nWtL+GF2WNoi63jR7d55J0CXAFEfuGYRrHR5gN5Sa6I4ONCNHGQza
UweZu7TDj00zVsl9mVMyvpAomohI3DAI1D+lxzhuENMaWKwLDepeXKJM+s4XRXOey11Z8YlWiW4L
0mv4Xg9h8wL85xjGOwbqrv84RbKgX4XqXcGSspUZvXOiPpP0DrocuJHciwHeJ/ilqQNUONpTMfqh
XdvmcIRuh7HkH9HU5STYj4yXZC9B0Q/Lo0ehjHvCXk4U3wF1FVT3dd5Pg0r6Sk/RR5LGjRcAucDG
jh6yYXLTf6/HxFqWsXYf6jbBGLm0Ohsmj8ZFGoP1kQOEij7fqpKMwLN2HrekJieeiM5u6KJtH5Ci
L0+4K5TxRmivfYa127RDF4rJNWhZAAM33xXGgWh2acqnOpvy6S5n9RbQY4nG96LU2nTAtqwkfK3K
czCho32Af1LrPAyNP9CNYmjlBTbViKGc41Eo6rOCPPcPLrCjvEZNq4eb2i9/cXZJFgPx2YTtS1C4
4H+3QzPkH+KiKNNkjuDqtFH+rsyITWoqKS4i0AvLLuPilcUoASg3T7NdxlDC97wXGzO/snPZ4s+Q
/ZI50zO/pC1Q5gjYx+XoJd28glUP7XewL3+cSkaP1+Pl/aMKsQWhNXpvY+uW05mlqAbdWjWg+UQL
wq3+xWH9hHxnmm/p4Lv3pNjCu669dFkqbw59ZS/SIRPeeDZR1e2WSKUoDLUPJyJcVu0WZ5OG1Q+Z
3Ko91l5oZQXu68jlMO86jxp4iOWFNSx1NJ+K/VjgLEYjbwd3n+ewhp/K9YF9v5j7izVVt+XQVXkk
LimcY48lT90HtLf0IcP10f31V6xFlpUkUlHiHSUZzyXr87vRhMMHlPlmI27XxsxKDGMKZTDVsfHs
ivoX0+OfOaITjkpuX/xqg/wYLtU8ukUbK38lwmxmghJxLtqRlRc25/l9kPnsPm06fl+EqEzzaPM9
KxFmcxPcDuhNf2z6M6DFzk9eGYl7CqESaG9DV7YayMOYuXeVj4i7Pk/vn4iwP/93uRPjZNBzD6pL
PRJ/bwC8R8WBp7stBIo7GLJCBX8T0byy7mxKRJ2jFQWq+/QxZTNsAaGVeXSD9FvBiq128drnLG9+
E70pgWU5GxvzsWzhgPmTu4MfnOI2TGFPMCo3rlBwq7I3e9h+s4BvDOLKYrf5EGU+TAr2is1l9Bjd
jbyrX2aDJXJ9itaebiUIt/VI48F+/TJmffOBpLk4ForCufH649eGzK4XoqqvGMvas/Hm4WGcMeXt
HFYnpRxIKFF9jnF63XjX2qdYWUG20vFz3Dqd07CPP5ezF3e7IUYBuTERa2Fq5QUDsaHcH2R9gfRl
5N7BBFMpnhhSdrARwPVrAHmrrJt0vdFPWFnQNjliFFWqW9wVXCRU/WGA0tXOT+EH8jcY9NHr9flZ
GTObIAE1DhHDqbI9j/6QuzsdKR7+zABtni7XX7CyAGxeg6YZNSCvFRdeu0tVDgtvuXRFlu5k4tey
2nvZZgmxNmLLzL0JUKb04HS6iF+NC2VpbGntiatw3GeZSzbKhrUBs3KADNxy9iu/uIhZ05eyjPRw
ikQb3mSFwAhd3vvmE1z4VDtek7YXOQUFcBKL6hcOgePW4XRtiKx4NzMfixKX5hdVpJW3rzsGL9PW
ZSE7TvCm2aJZrU27FfdcgCwQ0ZC/sHYuniAdP+5Sl0O+JuzoQ1PUn6HEGWxMyUpc2lQF1xGgXnRj
9kJUNobJmAmVPoSmjvijkSGcSrOBeFtujmvzbyUBXP2jmVnT6FMZjOEznO/cIzFMbUTLyuzYPIOx
F4rOGc8vQK3Qk8sad19PNL4TRb3lxrYyWrb0NbwDDW1Ayb8YB4zvESY67dIFhneqv/P5bcpRjITL
wnizjrWgsevrNLsEgUvMnaFonj/7DL2ojVlfmQibaBDIuA5KwEIuuhrUSU0gpYb9tMUTXpsIK8w1
bRUpUcBeXMJwNUsGDUF5fwyzQ9fgov56blz7hOXvb8ZI0rQdg35yzqhTBviSzHnaJICx8cP1569N
tRXrzCWtLpjA8wdaYMsNvHtWNUlN6l07yp/XX7IS6aEV6awFW0KFvLuosM+j6qDmuNVHqoaKtjso
AYzmoy/hmfuvZlD02NKRWhs6a683VdXDkzZlr7ytdbXjpM8SSWHFu7v+VWvzb4U5YD5emUMr5NKq
AZxEmdV+sANfGEJEczXlGzv8ylfY9AE6jwF4I0DilEPrZzs0DrM+MQ4O8Ne/Yu35y0HgzQIbx6oz
WTRHr3XJ/I+ym3gAOFPXbum2rty/EFtRG6T31HGp53/Sqsi9UxOnEfh26D20jkpM1cbxE9HBOHz1
AHrTXwJXDH6PG8im1zIR0vD0ksdOsAVIWfveJRDefK8egI2WReGfyYR7EQaM4oOHM/f+ttG0coLk
Xg5j88A/B/CH3bWzdJ+a8NYzbbB805vfnqJnGKqR+2cc1GEYyCRYX6SR1dfrP35lQduUAhjNj4Hx
WnJmgzOrZ5icpfmuhG3mvGeq/HX9JSsJxyYS1MUc1qCH+4A0BQC1TI37BK7tcxd11YPnNzduYTaX
gHL0Spp4YJ9E0YKaAmvV2vtCcqi730Vy9rLnodCwVr3+TWtrys4EvqMa0BL9s8x5/JVBLbw4gpsw
uxuZZuX5Nm2gp4C0zEbz/0EiB470USDCr8D/MOfzTb/fVt42JZdw1C4EuLfY70Ea/T4yqEhef/jK
qrK1t3nflRlp/OxsJjRijJ8C+ijguqIOvRdvderWRsiKasbRmh3LQV8oMCzVMc26/nvQeU1+E6QE
+gX/jTw6pB1xtRef9TyLJ5Gm3ndqVHUI63lLvXbtE5a/vwnuuvTjULDYeVJUtXuByujgeVuSE39k
gd/pZNvMAePVuPFzcu+T9HyVP2iIlkNgNiyE/MZLHuXPPBvAI8hQMYV7aG+ynctZFR/qYR7c+1nO
HT1FBc6UuvRlc5/2OEd/pHXXOHuuOxwLmVbaAMgt2qbBneUQyZNIWx+9Kt5NAP75rG/3U09D8h0A
+G5LsWNt1KzSAqbck8zylL+qUE9PWmftQxNW364v3ZW6xbcqiJZ1GvLRnKOGx6mHFHQPIM5ns2g4
qaL65PXtVg9kLUisDKKAjo4zFesLbyAfjettH1ztNvCAg+9rcxvvkdh4WK0hHEuGlD/DvZQfF9hN
mWY+YD9Vu5+JszFqK99i42KD2hNeU0zhp5Tp7jGIIRvAe3/8ONFmq2pde4V1cqC9mDl4juGnkZP8
2Z0j4O/biu3aWmyZAq7sUzY4NmDp3DS84c9/wpEP+mvAcfxpIYSRZP7m3fjK+rXxsQwCwSYPifMC
O5bS3INKUB7HbKBi4/ywsoRtmfCWhrhnjlR7CXxl7kUWf+IpWAFScf2omuF4e3PVRsqavCHwAQ77
C81EpO9MXwUSdZ4/Ik2GbZ7fVrDa6FgVBQ5pIRHxqgrhPlI2sEsG4fW76yHvLxH3TqIkVszLoZp8
3IjEL4ZEJQRNHNzJ9nforjpx4vKgYB8IkaUBocWn5aNEZgzhnutkDd+NXhN+FnGQRYiroE53uvJr
hbtiE/JgVzdFWoIIXlDG4BTEQbo4VpMQD7xghl4kHyZcZ0G3rHvg8VQ/QshZzUlIhyJGndyHuf+M
q2TXbfZj3Y/1UUSpyk6mjMvwA2c9iBHXR2AltmysHCv+j7Mva24U997+Qi9VrAJusePEcZytk273
3Ki6JxkhQIhdwKd/H/f/Jq1E5lfcTE2lq4S1nCPp6FkaVns8zJ+pW5YskSBYdRuiPGDlSmue1Loz
jY6Yo2Uz4Emy4s+4oVf5Teunjrq2LGvlmemTirBV4PETHMVn0MZ9oE76GoeNorGDpSqfKUHoKRsP
MUEwpu1zXY/BUdLihUyR/R0GSi9zCdXtVbOh45kh3ARja2uiT7aAxNYta3P2DyN5Fd9DxHBcSBKG
JKSDmluY3rZFlzbPVIb5rQit4Fdp9XLd2ekTornLbHvMvfyZAU+1Zbh9AZ8xFhABhkD55VEydUA7
/oFQj4daqLk/M8Lje6La9j5Im2B7uXVDDtURzKzkHu9rxp5V2p+ZgiAbDN4PyWagY/q58dyHaerS
6Ofok7qWCxNv6tL57x+OgwoHDBWTJsdHS1CpaFnkZVKo2lol/xe5nyDM7miTKQ3iJ8hyseA2B3kJ
Zdeud94vj5ohPj6Bl8Gmgjshi58ckr7i4dC6A1mJ3Tu+VwCvJFNnKUQMT5a6UHxEIwtCsFbxDGul
YV9XLSie4PSrImU71yt++t2wyxq8J6zrlxb3djfQagJYD9of3LmteSZg0N3V+3bEW3nq4Wx4+TuG
BaADcYEIDOdCueUzYNhuepw6FMifoH4FH/V1HzhvAB9WmPRhe+z1U/zkw2dhgpBMA+RhyfuVA6UD
b6dAzamoRwm+OE9v4LKwa2vUqVsXz3ow71oqMJnGyfu7G5ACIC7YmeK5j233psfZ8M5qgud1Y+T+
3ThYwyMZLOwiDOJD2x4CG0ALD+7CYcP007WzxrnYyay2TJ99SvnBxkl/L+PsZd1P19bpFAaF46Zh
818eSPHW29GYXjsywuFjTfuOLl4OtSzQovES9dIz3Im3eUwG/wBFSZx7Ln/g64OIowuYc86mMs4a
9toCtbeNIKyf2GNU7qEbu6QV9PUEOLqIOZm6LhuC0XkikWidBGNUARoqvB+Xe2BqXtuWbMvmVWBZ
6WvtKHInz5yavvfWJQhHB7jmONdMRcmsl8htoEwvG6dNZkIX69tfJ3BHh6jKqimRPuf6mbZT5Gwm
P6vSjfTcjH8PgMHrkw71wmYh0EyTrUXxlIJIafVh9FQ34O9iX/onDzz+bbanX5fnwvQBLZJBkK1L
LH/3qQ+del+XTbCJBtvfoSYyJ5c/8fVG5OhS54SnaRwWtfWs+gh06jm/wnoa72RURdc1dIWSJmLx
rlKwTr38wa9RSE6shXguggp37Mx7yfPxtS4AC0sopFmOufJu58pKZn/MN14MGXAQvXHru/xVQzd1
zOLkNrkTQYT1JSIAtVBeHQDefevxLpmgkAggbe/fdg524Muf+/L0BfWIc+c/bFO5DXoG3tqK+4gH
8bCfciiz+iE6RooJGgyK9k9earVrshq+du70h6+VM4fARNeKUymc4RTNuYDqgIyLhbPwlzGF5s+d
/NA87+OmKEorv59maDMwBzjiDdYN2PcVqCj3DiRYu4WefM1lwLe07CNQJgadN0QFQ55BQTHvoNhu
QxQBmmQyG39NM6xq+VAenC5/dpr07fJ8fZn08NlzAH7oIuRSs76pg+IEYdOgvmIzPNVvaqusw5fL
H/hy/eED5w9/+EAexROwrDZD3SeA0QI0sdErOIH+Vh3wIngm2ztl+/vyt0yd0dJSwcjcYOcXJzfz
252oXfL4xz9pXetaTppiqCQOU1mcmgY40hpbnH9t23a2JMP7Zc7DSOnni6EUEx7TxCmeyGNXhsUj
akH23obayvZyD4yLTEtBttWD0RSn5UlQaBmnwOBm5fhfZqOMxcuYH4uo2cPsbRtTPv6Caupp4bvn
Lnwq04Sefi92+sknQe+KEx6X/4Po7K0fvFAHBrbsrOJlA4O1oZbYOqG8FVn+VkEZayEfGZaEflnm
FcWKDlhxSm1RXdExTB+5k8vryx0zJAj9shw5RNHYysSpBw8Yx2RWJHj9ra89uPlWKeQXLn/G1Akt
N0D9LPZ7h5WnSMRgMQOAc531i8rTpta1FEBTwLMnFYgT6cs8gc54eC2Vs/TWY4h/3VSNZzY8KMGO
ObUpPYJUUkELJXoTKXsbYz/pSQG/mABl7csjZVrh+j3ZAnd0bsBaPUFx5E128l+8jTXY9vz3YQAg
PAaLwmLj6zxaP5VnL5xWvtzZsby1zAD2MgiII5Z3x4K7OpeHzJPWj3Csiu1spzeNbMA6h1/gxo+d
Jf01w6zphT/HtqT0QG47ddwW7cYFMqT62edOEC7Bvk1f0DbXik4UDJQBoYNtnidTH8CPk+NCtbDl
mdrXdldCUTFtB4RmVaYBFB3PRcanFhIaS+q6hoSq38mplddNy7k42WBXfpvDcXqdhB3vxVRWC2/J
hgSg02NbGjZVmrrFqWs4rMMKYIyeo6roX1Ne+dY28N3o5fLKNnXmPIof9lECBSAXBFd2nNIJ6FS4
Odm3isxQvbYKlB0X4scQrba2gwrmDDUEJMQJVqtuYjF5V/ioZDnB/IPE9W/fyfDM6f9zuUumBaCF
DSkiG7zXQpwoAXeiDvrh1isgvriudW07zRvk33EIgyMpz5WfVkB/qBBLm7Xpt+s7qSpoyC2PHbnV
Btt2qOtt7UA56/Jv/3oaPhFbURmL8AAbsGPO6Vs0oshDArLr8QK88avhaaDq9fyesPC1rxfxJzpr
C1RUp4K6OFG/DxIcQ7tNKizxEBd1keQjX0XyCD8xWfuiInMWQ9v5z3fsCezRwsmfLw/Z1/HxibY6
uVbj1H2Wn6ZS3XtRSLYEsIIHqO5VPy5/4esp/0RRtYvQS6O4zU5TGA6Pdejm3zMf8365ddPvP3/1
Q3zXDvb4uJyzU1uNELHMHTzgyGa4EcJ7v/wF0+/XYjvrIhXyacxPTgBppayFYh0srYhYYseZeqCF
c+2rOeh6mR6zzPe8XQUt5+xp6Cqr2pV9O4dP67qhxXXrybHLO2wbf1Q5IRpXwZzVgfjSQjSYhkmL
7LZkAxshl3byfSCQ0TBk4WCHOP276ufr93HpCBoXnqR71z87XA2ApWTn+/G61rU9Oy8FRNDiODuJ
NILWM8C5TvQIsPmULRxFDblC5w5SPrEx4gT67JDOTAq7c3eOK+b7slBPOIkU62JNpw7adaOqpkOs
KRH4r1AZDqv3anJofro8TqZunNfwh2jjqE6kdZnzEwEcf8OxqLYwZyj2kVWofe5WwSquZQho8d8f
quGGMU6p4ic61tkGxMRgUzeAvcyFU2zcUvivlztkWLW6cdpU9PNUThndAyYQXbMc/HOoJqcLMWca
Li20favwvNH3+Ak6iP+JwYqtRNb+c4bNaOPgxNauiz3dl6jxS+WVE8HyRZ293sigK3P4sKtsWPjA
1yf1Tz5Xs8plJnIkD5CXCrXh3tA/lpWqHzK7sP6p4JAAkb4SIH1ocKsrGylmXdjrjMApn0UxxW16
kmPh/Wwtm30PG7bKqir8ZIJFhEtSCRHNU+uOxZ3n2JCHIp0UCzuHIbPrrL+KQiwHc1GcgnKU9+2U
i1u8VUQbqEt3C4nL9InzyvsQkC3MBSrRz/HehXFLIsrgHw7plyQIlmpDhiWsmxw5A4cjeUf5Kayn
kxtRaMjXg/NjmCwO+xjJvq+KQ53bR4QVDx4AJid7UrscRd7rAarO+8uNmwbJ+3uQ4PXQzVaYZSep
clg0ISnump48/w/SS6YvaIFus4DB+HBIT5BiLK5IBxN3OpB8O/vVkqKQaSK0/TtSUHT1+pb/KQhA
5Dl6tRvmMhQeQCPtStgBXx4sQ0bUDY+YyMppapt4b89QMqugxDePi0APQ+M6k89nwubWTNMTLKnJ
UwvvPGfb4bi8CiIRujqLD4r6jR95KMs6fgrFE7ChWKJoHn9bNTafOHyzJwPMdXoi1dg9FNBePimU
DthCMH/NIsDP16JZ4ITTj1MzHHk78bve42/w2k2hWFduICldJcprUjD0y+LOF9DgtGy1rdp1JW1X
9yZyytlhXVHwUxAz8khtgL03cIG0fq8bu/OS+JCpXJ8I2jGUgYO8q+Lrcu6b7q4ibr0Ka4XB06Kc
QIgj5gXmHu6R4w2LG1lvutlZdEw811c+F2PdT6ZDbOrRPs5WQgX5a4n7xl03lc/QARH3SojiNY79
t3VjpcV6L1LIxc5pDpR9GcOPChIvsFPsQXu93L6h3OfqRkOCeNQCCgYV/15+ryh7GFPyOIJ4sQ25
PSVC2teoxNw5ExfJ6hWmk/o8L4BrWB1gL8mCYm85kPJuhqAvFg4phgypE/pEHIRkAljtZNsNBIXT
Jtu4Z4k/GZVqB3GbJeVSQ7L/xOiTEI3z/SDDc0l9y9n5CkWi+SGeAhhSXp4gw1rTOX3jUMvUgibu
yQWbOpGlOKST8KD73VnIAsRpN6HLvXUVSzc4d/RDaEKOew4HCgfovi59sSss6Yz7qIGX2EJ3DHUZ
3UnITefQq+XY3MkZ1sdsKADECcOD8r8xNpPEz3h/KLt6yenbNHpaJuCRShmLsVV21mhBLbw72q1X
HaPGrzbSLR8zvBgtFDJNKVtn/c0dJJLqUolTCO3yZM7dX3HcP6WweAgkdRNSld/r1ioTpJhHaPvf
qspalyQCLUmw0u9yyMenJ7fy23sIeRGKguPULzRvGkTtPu9PHsQpCnTM77AFYdMWCXFdubVGaFnC
4SfpHSq2l5e7/3Vq1el/qB00ge3U4pTN8m4sJN/COWRpNZga1+72eIP2VZQNeKep5c/2rGtcQUR/
3crWeX8QOAukFUzxUWb0SPPhikvQJSRkteJZHkJG7opuSTPHtNZ00yA8NQas98v6Vk1k7w9qTCYI
R/QC4ihThzV21rCZw/TB6eGgkEXTr/PD4LoZ0lKELXxGvXgqTrkbn7XYgfIekyz3l5x1DRdMnfQH
gPfZg5KiOoWXTviX30KD2hX+uyr7Ux/2LKmln4xnheh1/dFSREhpFEJp6P++54xztLVRCV1YFKbt
Vaf/uahCwoqgL05F19yV2EztMu8SGNH+V1l5tOkC56Hyc747Sxw1HiSWLnfKsAHqdMAeQvr2wCBL
Bewm5G1puPNzFFoBRVRJ5xWrKMHQz9IyA4T7SjHyrLmPUMF4bJsmdx8yDth8YpHGt24ud8YQtjod
kFbwvs1rGR+VQHSB4Zz8D3o8hpHSuYB1STvPsmS053UxRFuiBnbD/Ki94gNOcy6spR7X9eKcXT9s
rbQtIc9Uc3qsQXo4EiXVcxZzfrWudf2+YIX+kHYAbjQFs54b+ByPu84LoDZ9uX3DSUcnBKpQOjbM
QqO9qtN//AGaCO7UuBuc4Jdum6YvnGf/4/jMoDWFQ0GPNp2yYVNn0IhEdXccHku56HhlWkpasJPY
IV7pWgXKPNSZYTNPxLE+n3kWkompE+7fnZCwj+wHt472UrIf3I6cbRsPr0AELGmLmj6gbfV+3jt9
AauefU4hZgme3tEvw/jmf7iYmwJCi2lGx8FDZTc85h28psFefZnGmu2jgP7M5BI60fARHeQGy52S
pmAw4J1pzBK8MLGkV9UJnBXvyokX85NhunV0G4hIUTS3Tn8vpu63oFF5HS4reZn6oAW0nUK1UgVB
uLch8X/iwil+zLGqv9VQYiuTGTrwS5Ri0y6iQ9tsqG5k1Yh3eMuanpq8bp9aquhDXgEjHHa8gs5D
XH9rhik7UpG/cdIsVPlNA3hehh+C0gcuox9lNdzLlsZPdoeXlyS0KoiWXk4rpvbPf//QPkplYwsH
UXL0oaiIomULpYQuFbt1rWvRLueIt/NA29+4zMAPy3a74icMo1a+c+nMPIhGQNFUTcP9HxW3tgYa
byRFvfLHa5Het16t7IIM939U6nunAKMwgLPAwswaDvWuFuZRO8GShDB1/we8i6Ncs5Ew4rluebDH
PSlN1qd2HbzGvdSfyqFs790ye4umnO14MzCoH68DtoeQLvp7HU3wnIMsJQxHgZG6AWeM3869slaB
WCG7/XfjDHcSUUKB9TjNML6xo9TZcBvSinTowbtarK8bYkH3phAplVPuzs29W8f0h1uOcDIMHZi0
XV+OBsPWodO6FGj2ftr7zpHWUfsbdnA+iDxKfBvSfIliY7qX6Fg1UpAsHyRzjm0EXZPhIS8ggHBw
YA3XO4kzQ6ACUic93hFulI+c7O2ALuolTN5sa4DSsx/nbUESKw5gVrau11oOoPMYddbUOEeIxcLe
Epi/Pm3ibw1Ic78uf8E0b/qe70xNRkA+Odql021F7MnHNOiXCM2m1rU0UDAvFm2DAiBXbr1nilIA
qOEWtu63a1mgh/sexMrFdK+qESrgLqxtgxBX+1Wt6wg7Px9h+97w/ASrzuqqjWpvb51v3eta12K+
bmxpiaogv0eY5m2y2QtvwL/yF367ac/VCbUOSvCUDgLgOhRFbTd47lkbfw86EiUug9F0WcRHAX+2
nQ17x9tZjb/Xdet83PiwJbZkgpYr4ViwZWM957ntPUzK+XG5cUMO0NF24LhwO5+QY3gGF90zjYLR
cD70JB8Wxs30hfM6/vDzlW8j/kdC9j0ZvsF/tL7mFcSbSqjNL+QxQ4FAR9gVfu2VBSSSfqWA2u0y
APr56ByafMYLGLa0DYqKb1ZYHEAdXzkl7t99cv0Alf2wco/Afk/RFVy7CTukbg1O0OVpMRwlbS3I
+ezw2IHiyvHPqZ4r8uK3c3NyPfY2D5N6vfwV09Rowa7wVIX3gwzJuaimb6yn6sXGG1aXNAJPJKtu
QJ9oci6xcOiGSSIcAYGFds9XIJ5DMLqgzvB4uR/npfT5+eUTUU62ZRszuN4cfUu9wn5RJcW4KLVh
alzb7GHQ1wEZHnXHqIV2C8zsUQ1K4MQa31z+8V+vXij+/L2WBq4gSALnzRNrIjcZvQICkBl/o7L9
PaUwbWIWXClmOzhYJBMr5+S8ID7EZB1beRfAm+cowYfY/pkTvyn9K0jjOAtBaRo2LewlDaDwAEuF
I/H99LmGgeIRQqZLoJOvV64Ta5s4mE91BuXE7og85b/xKIgf65RAd2JMIaN6eWJMPdCCnHTgjkJB
zz7WIcynetIeJZFL2ERT41qAi7OlWQ/445HHMDgjrQqHQzlFcloY/q8TyCdmHOQr4thKPbJ3Q14n
U4zqqG3V1qGM4aJmOYvq1YZ+fMLetSBNkK6y8YwyFHeybeVTCCWkpccuU/Palg5zMVF5yiZ7WsOz
yGWA7Jbd2C6Egal1PbRZAaPfuETrkOg7TrVnHVGWXzLsMbX+d2BfXoOGda4L8EMcPPBCyJzucd33
k9x34LVGHbYpFF5fL3/CcK5xdDwd+IPZNNKR/1ZW+S8cqmWirLx6cc81qhIOshsPZjUJdKam7UCd
4OCl+M/lbxtWqQ6xi4Y+m4VnBXvReT+YGl//FBJxlfpvDMSSAZZpHrQ4Zm1R92GYkn0LW0Gols3y
3zh10+fLXTC1rgVyXdqiTOHX8n957mzRffRx6liYHMPmEGk7tDtOhdWryd9HI9nn1vyf7Yh/7UjZ
uxqUL/g83mUQ4brx8C+ruvMJVFfFDh6P7WBPSSZv8Lrs3gPLIu4vt25Yzrq4fjRKYWezzX/nxQBk
P6jyVpdkpZe/zINYhPobpkTH1vHZ5WBXpPw34aR9xUOU+28BHOLCfm3qw99h/f8o1Ds9boXBXkZU
bVFRtBO/8Mkmbuk65J6jA+uiWFU0a51gj/NMeStlB2ehHi942wAOTKfLU/HlIBHy6WLeSDLKqa/f
ZXy+iqXwOcgdK1pYt6bW9f0ZWIQ5aph855GVXfl49co3sZzJKkAPfr0W09EI+1lGs/IdIJg318cx
6X8w5zD9eD2kYfxFIbg+3fIib5OcW9+BL15Kt18uH/xyLaIrG7JJMHwq3yHzn28AebM3uSr+nYrc
Xzf2+iW7a0uZF7Nfv495J2/onD83KSkWVr9hbHTVKubgbVTWQ/nOxxEl+jgur0HWLNdsyIToV+we
qoz2bBf1O47J5e8xK1Fd9lCeWTkyWuiqjGR21jTle1ry1z4toADnZKuoOPjt5wn/cKaeRq8FA3ns
3kMPPK+wByM27hpr5cic5+ND69CF7xhkiuv3yQneVedDd0f8vJwJzqedT7cn/HAtViGoNIVQwanf
BZM/e7+6ZSBY4rX4KZTVY27xhZVj+owWsnYZt13kifod3hZsQ1L/R150JziYpXj9BgErWOUZjv7o
4Tv3wTioAi5oPOZvKm8mJ6kAmFq6e5hCQIvgCACi0OIs2uVe0+6ioLN3Hl/U0Pi69UBXlYFRRh+H
E7gZcoS6X9MW4ihT39lenmtT69Hfy2jkta2CPijeY3uG0ssAfjJL7KzLX9a1r52o4VJnQ5o9a96j
1k7FUdgoMh/SMc6f1rWvRTAkKaOhkkAv8BT6uUSmuMwU9sLZ5+sVGuh6MqB+DmPrTO6BlOGL4MWO
8uGG583vM3imUvb1uj6c5+ZDKGdOIZmsrPa9wC2NJyqmYJzKSSyiUU2TrAV05EPjSJY1bH4n/x2P
tm8A7wYLKfTr2wIJdHM7GQ7D7Ab49dBf/qdzA/t3noUKuHZJYdAczIesg44+sX4NSuY7L2NrmK34
rhbVDlisITwU6/c4tNwd9XFp6Jv+9fKUnJfP5xQY6DoyMgAKMRYkf+eyZVej08B2Jardw8Tgyx1n
S8+PX+/9gX5ZdpvIH3Lcx98dIf2rM4apRiERiACgAS93xPQFLb4tF/YOXT4gl0cttCDCxhpv49nB
KTvMqn5Bkf/rRx0CIy9tBU9wJ/KYD2OfwcYWd12VTRu9jvChJae4Gqt8N/SDSOcfVV0QJJiCOdQt
cM6pGlS3WBXyoHgeLWvMloTETP3W8oI7Qv4azln5O5txYY1QibdRhdhYw1JiM6wQ/SIe1550CC3z
99yDv9Vr2OZhQTfhFLn8xOAgd01hmawWsqipN1qGqC3lu+Msp1vaNrArTeM3lkEzLiVLatiGDPHp
3j2NMHT1Wf3u2YWzyfjArpxqSTTaNFTaRo/rMFChJW/fW+EBjUysdHS2XgCd6i1AW4697WLm/r68
3k0d0bJCxAYHDrdIdbVNoBedoXgBd9fXdY1rG31JlN3G3tC9W+BNtrd9RJjYRV7eWlerPqBftmtR
Z+7klJjnqlUgo6hXEgOreblxw26m37Vd1KzHgoz+4YwIPUtdS2fAtkle6jR8HCO25ChmWKyfbtuA
nAdAGce7iBXxjvtQwLH9kSTVuMQ+MX1BC24bKuqUySDeCanuawdwjbbNXuAwssQOMKwi/b495Z4a
YlDXDjWT39tZDOtvk4FOX4PFNJJgiF/Pqi6C6+1ZmlUsVu9MP13b63My1JMco+nQZsDQ41QtnztU
YReOKoZQDrVQzvHkoLpxjnd5VVaQ+eQoIxM/ba7qUfQ7p19KGaa1qoWxkDEuN0E3HajXUWvbu6p7
UNCRhlFxTFC+9kCRTlI3W2KMm/qlRTah0VRT6OAdYCchD4KksMKuMov+A0tg72EeSPV2OQgN06OT
2mppT5PFPOcAuZc3SiB8V4JpvxDhpsa1zb5FUScWfecfohbWtjjKf6dN+Ljuh2tbPFGjOF+cKFyS
HfeGSpVdD2z+dblxQ0DrXDagcWxIvpHq1h/KszGRN1sH2PDYxdYrwiWGrWl0zh//cMwGPUmMYKvh
mjY7JFEcNuvh8tibunD+6sfWW9U7lRzprvZFnkSoiE842O2sdJXwKqRItMCmji0VbSvKkz7HIevK
zrIh+zFC0qVdooYbokBnrQnO4cY49PYBLAH3KgoyftWGeKIjADokIKcXC1nENBNadEehoF7RudEu
aqC1Bamtfhek8dKV1jQTeiwrywm9hk4Hmbn/cdZPW5v4V8W4iBk1fECnptl+2tGwzqbbHhXTjT8E
z3gyaSH1tvI0ppPToHlT4SAp/ANtLHXtDnghB8Ds31WxpjPSqs6yKihkRjwJwzFNajwyHqCsLTew
dFnF0SGBTkmzWgogZRXjG65bPA4qzxJWukuvdIZlqlPQ6NC2zRzU7FooCG8M4IfhIBP52ZUbLUlw
GFaoTkITQdtMUnTWLuL+bG0A5JjlJvZ6d3N5Ekzta8Hs467D2qnp7+oBr2hlFDynZPEAZtg8A22T
psziFeqm/R2Lw+pIJFyl3OK8kPzmyGgLUdwCghnbdT3RYtl2OY3TFH4OSVrgnDS2EDATbvN7Xeta
LNtBB99TSIUwmMlF0d5LR7YZe9YvTIMhknUuWdT5vYQVbX3b83HaKQFPc+F2wX04r5NPJYGv7clu
UWVe1/jegbiALvcjKBHlvHQhMf1+fVPmtO8yyJRB1b3ucrw41n1zFamycO7tUQ1qYY5NnzkH4oe9
zadTYIeWjUtVWj/QEAx/FbGk8quF+sGXj5oYo/N3P7RPKE2Zn0IXIVE1XrVbB+Biv5t+9VnzWyn/
+TxgVV9urTm9ubyu/iCwvyjw6BwypaRHJRRmDy4FHzdNUKIcuusJiR0kUMopfAWZxyJUMtLpXwGM
eJm0/ZTLWxkEjr+TuNvY32B/ZXvvHg2D4Goo4KP5YMfOLN9wzoBgUt6fj8iy6sYe4kYxXOoHBmeM
bVGotDgODRlWQWswflo2EVaN2kueUty4sIIJd6MtgiZbGCvT7GvpRBZN4blzyK97u5aoT/ZnGd1x
W9sg3WyaCWyZ/y5PiiEp6pQ0yjkZOdBNu16GLy0j0Azpvl1u2pASdRqaCIrAiWzGrqO696/gk5Oi
jhvKrcoA9xUNLkkefMsWsoqhHzobjXm4PpCcxru6K8i1mqh8gcyber7cFVPrWkLhDo2CkcXWboIa
TSJibBtWMb5ebtww17o1nR93HIjvAPveUA2JG8qfwJUMCZT9Ft6WTL9eSyWqmasykphjwbtgC8wW
2/jMX0CPGGZZp6AJ2XRpN4fWrnb6K9T/7pjyb4Uqfp6Fb8dsWBcQ3rlvH9JVnarGGx0cDuyxmDY+
J3cErtkJZ83+8iyYBkmLZ24Bka6ctDzg2DFtc0HIhqJGc7lx0xRr4Zw3rY3cqqxd29E3VcZOIizv
nypSSy7Apl+vnQgiYpe9O4TZtdvCT5QqnF6zjC9sFaZfrx0IVDOxymGAAlEYdl3lw/jE4BlxhYP4
Gucf4DfPe9SHyVWVXbo5EPUHOpV858OrYCP6fIkOaxgbnW4Gz98B9KJaHCIJTlbE4PzDpiV/C8O5
+JOUem6dNcQya6e88fVcGrOt6KYnwdYex4WLuun3a+HLQ+bWHoOTYe91PACpLIj5axXkyl85/Od5
/zj8UaoGXylxsFsX7hYtKCgNWcoPpl9//vuHxvPQtQFyGcRh6lN5bfPOvkpVvrscV6bGtaCFAI8b
QYqOswTO6tlvqBTcVTAzWffapTPJILDseAr2yge/ybJ7asNBN6DTykO8LoteB1HbijBC4oxls/FF
0UDOZWDHyyNjiFmdSNZnIpsjzxMHMiAh9A5q8nCHaq4ce/EV0vAJnT/mg+wINRevvG4dLBsRMmAW
3em/ruJecrkThjOqzh9TQVvxlGGIBJfflaLsBuiOaO+nYKtQAbaHkwJR5vUk3jhNEywMnWFH04ll
ApZdXTuMEldd59rGbibVsMPl+puF45EFSMblzhnWrk4sgwUx9P/kLK+VwmuZsOfpCnlw3Zavs8qo
ZHYZOlJeu+HwrYcl4qYBp3PdWUtHrYEqiHe40ZHX+L8OZbfwzRpWwoMgOPR3vrAB/Y0ndxYHCHHK
zTQKduU50dvlMTctWW0fhhwetyyFiOaUA+FPsP+64VmOrx+X3E1Nn9B24lY5tQUhQ3ldn52lWQ59
OcL7bxBF5AtSH6b1qW3HpEyLgkyxvCb+cGP7CIUBIiNtf+PnapuqlQUxHcHW100V2ELOt6LDgYim
yBvQAPjv8kQYFr+OYBN1HNq1m8+3rU+eZcm7xKLQT1vX+HngPm45qCLNuNhW16qHNL9FZeJ1UDFa
17i2Gws3DdIOB4lrklbZxo7i7+m8WOU0Dct5UX345S0k1wZISPG9iktQIuHGuityEm0v//TzT/zi
/q1boRHRFU4TxXxPo+quxt2+H8rveRXdOCEUai5/w7D8dRxbVJZj7jiqurZj67sacdKVMwc7nS/h
g0xDpIVwHpSOLZiPyS2yB/v8It+sXzla8ELhggIWGtcHt2r7XW5D5rKoh2+Xh8Y0/FrcimGETHUW
NreqtyW7phyk7gRmAUKV+6ZkfdvsrQCibwsw768HCuLIf68lEg+z7ADHuO1B+HRvkOsilMHy3HOu
LvfH9AHtUgwgIQ6/Y1ihggNqjk3KLAGq8GVd41oMT6BZQvXMxTqCpUUCFmGVWIG/kEFNv1yL4ckq
oprUojmoseiSyc6fxQDLqHW/XIthPw5xSLTs+iDjyN8x5rDvjTsUCxv714vI1+3QiHKjorLm5iAV
DiiTjQsfPK5iW2zi871+XRe0PRgMjYqMTdccchzar8XYuRshunJh3Xy9f/k6eC2PclBpi4rvzyki
90EJIS+8aPYT894bKGau64MWyswLXCmapjm0ExYQhBrYQ9XBW+Jy61+nOf8TVm2WWTDAQB63GogP
QG7nQaDetUEV9bTqAzpKzR86rFI8nx38znJxds8ZubYbeL+k6bjKR4QAkPh3hvA7D9tXWfK9P1O2
lVH6QAvnR02y58t9OLfzeb/xdYRa5BclFDlHnCAGuMH1+UuLWjLMuW+bIr8aoBrVsaXykCGidV31
yQ9dhlep5kD9mlwpv6MPXXF2/r7cE8N068AztwlBk4/hI2/78tFuceptx/g7JBrWgV98nf7FobBO
eVw2hzrCeb0EAbSJs/n68q83DY4WzrKXbThSD+luABo0p0ACJ82YLVrfmtrXtmS8hgfN4GXtIc+s
Cip3bsp33VwD77ju92uhbFdTr3Laz7dc4sWoDovnaOJLApGGhKqTu0RIFaIWgWaPwTP9/5xd2ZLc
qBL9IkVIgAC9SiVVV1cv7va4vbwQHt+x9n1D+vp7ap56cKsUUX6xo8IBAjITSE6eMwtwX7gnUfzC
Q/zeNXbDev5AmKUqT5fB6c5krd9qvNI+pC4ur3TeffDaCKkmzEw20DT2iNudR4AVfCzI58vryX1L
SYADk/eAHMneAW+rq8vv746oeZ9qgNqm9V4h38uY/jJnF9wLuPlyCw/yt14RmDA2aWgtQoVs6tsj
r1H9fazSmP3WrT3upQU3Ft7Em+V9VY2imNf7xQV4BFpt38aOfK1X782u3dNNlmvCzgC8t/EWRZMT
aMFIsAxkOk0gKLptixOGX5etGoC9X5PTXIjiGING80CHPaj31jobTj3njc69mSRQlaJfy7VVPk7H
d305fIP+sACRqndTuoUJw7vjoR7gIEn2iMett1iw86Lt46ynLwosHsAE7HSzEaRM2vQ6H1q5yqY9
kks9Wcnt531T3ZgrE2CmBK27xe36+5wTPkO1BSIlwayzIQSJVho/1Rb4cwVZnXrHrjYiikmj3lv5
3GN7TU91aqVrsMwtzcJxdUAzu9gjebnJek02deiMddKlQ39P6FKFAKP1nxrbLm9bEBN/hoqLoRfN
7JxqVA/+e/5uJoi33vbpl4l7F6X6qsnBWNs5UJkskB2GQHSzBEmWDnup4X/TIH8cbpgw371cJKaG
0nbSL2qsmTyJ1FvT41BX5B/PddzPNR54yBfepWt3qCentrow74HxfnW8tJvP3WKnMVR/s/wHr/An
GFGjIz8X3E3t+9HtufqBcrBEHYYSgEjUXORl7LO6Tjk0LGMacdHIx3gUoHzr1rmdDhOYZmVQ5kwL
cLW5sxskHcQ4jh2RFgE2buCQbyyHEgKCvIJykVSTSFGaMLj5YYK8nhO5DkDbh2YSMT0MVbX+b40r
+Z0smVP6k+r6b9BKKGnQ2lTfFRLqAHlMliKQ9do8FdbkFAftjTMkh+21sDtUySLdD72vdfBx81ys
U2zFa/KZ5C5L/Dm+gCVREm5Tvy+8/mXNW1b/TdSUW5GTkRoXp4UOv8DKWmXRRfiZ43xaMRrieZR6
AQdWi/gx7UrnqU1wh/62TKW0XiGKvrrnznFysDBmUnEQ4Wbjcgb8s3peXRTZRenMONNPXHQLGwO3
uBiG5CtV0droKT9aAAzIOzV0HU6PxE6L+JNoOqb/AbNm7rz0K43dNsCa0wDaKuMDizkbD15nj1EB
obRoTrGFHLAEnnhxmzapDg2hFXukLafsLlvi7ELUnMgh+16uVu48SQFaXRATWqoMeFfL+UwgJ6l9
p8wXxwcPVGwfih4C8z7tVxezlsjMtQAnSlNxXMHZeG87qp6Y70I8qv6NGo/ZuhTdcTD3OZA3eeKp
5Yo7Cf2n8ihBkjRUfkZbrLJLc5QGuLNIvDwEzBFkU35mN7xZwaXUULuMrG5J+LM1cfmGcgG+wu6y
fggWSqzFV226/EK6c/k8L1Z/ynTcf0LebW4Du4JQpE866Jr7lrDy1wqpc+AjEtYlIP5XHo1w6Orw
yC1di6Y/k4xO/OsyzKr9XU1F7P2zFtgNAl3Yi/bFktL+yABK5r5Q3Tz5yzKv/TEG4H06pThFvVku
mNFfK1Q+OUHNm5kVh8mzekC9tAO+UlkzGNBACfnFKZ/cwM7EhdhwTlAXA33Y+m/La9MHJpdFP7Te
xDIfWjpVFda57NUBhk7vLYD2fjQU6OeKQ8Di3HINZYSJztl4sh23y47FKir71dYkGfwSoOP4mGPS
Yt+b4rQJoKcoxy90zCsJfXRrfS1KrZNDbQsSQmFMfq6WvNd3Y1zznyWhwENNw2TfOdoSdsDlLL/E
ve2+rUvjqr/m+ULynItmeB4W0aX3IgafZliRypnuAEtSznkGeMt5GNaxzL9p0VfFwcp1mz/iwJvg
4JZ09fJX6rRD92SBMjM+MDbZ37rGZn3YlAloAMg8LfYLFM6W0beAh6RH19ZI9LSOhRlcJGOdj+wt
FDTToRDJmSWqeYTkLhiHVe39T4ms0wFwK90S4Q2tg0Zt1ryqdWkt1LjXGM6Ap6hg7C3mhgIkBN0n
BxxFlg5ANyvGV5Alz3nu44XJ6xof3ljRI0ctr8TqZ2XqJ2vaW8HQ9PgMTSYEEgvF+o+Xh5uXtAey
FQQrAweHHTSj/tdjMsFxkLDUPiT14HGft9DxO7aAWX1yHCC5DqAohIgiX3orC+jsgmTIAiL+L92N
w8/Jww7b+5wpVyPgxWkS5HqII4Ir9G/Mw9CHU1xRL3JjnbqHumzXNWAO2DkPSc9jb4TweVHk/0Pw
6oqA97ZERc7EHNd3WZOvAGp6CW3vJs+up+eZAYec+0U/22s4OS7HZRm5jJ4/2/GIZKQsEvEdGwHs
jggn1Q96LPs46DxAlT/NedlZ9zgTohp8aEGEFnpFSccwFXaNj4YOFAvsyc3VeSCaxMfG0TbIDdDL
VytLMcYZm0ofWXxEEsvvGEhkolqUqT4kxQw1iNVrRFCCNcw6Zk4zgXTNrnGcYrRUxz6Jk37wkdkp
bMieokh0DEundvMIWDPEWpaNIP4McBJ2e0BDvGT4DYft+4NdKP7dEhzkjcQair9G7CZfc7LUxZMH
xi37ZR4h0nqaNThPD6WjMnJoKsaRMSpZOz0mVkfGI/JsoxsOmBYr8sjQLK9istrh7LUo9T/gLbR6
gPzDosLJLai8i/NWNC/IE7TOV6Y0aG0GhXfvAuQ/tl9xTxN/nmP9RhSK2hAqklqQaJqGdHgFdmYG
G2JKNTmyrqnbk9V1q3WPcucc2pV9QbHz+E4jZHoqagaPhiJTDEDafMG/+0sCfDf4KpuqeAWj1Aww
tg0GHN/WwBgFKAEXv6opK+IvrFRNy/ysESwJp3XF/1QI/vVdQ5A7DqveJXkwZRqqa2mmmt+Jd0HM
5U3X5l/crGxenSEu/+mcAUG+ppTL76P2hq8akaE9LRqB9FQUtdtPAc6uvH7UczHgrdiDQtlnlgF+
/pVlxVqFCwFxNQjK+zyPX4dkUvx+6kdRhioesTt3RQr2NaBEu/ke61/2jzLxrHuaUBmH7uz0v5I6
XdrGBxF56gWQYM56H8ymQ4+aN+4mRxqDGqbBvsas9JcT23UZXhB9f82s9ZpjUmVZfM/sPN6jcP3w
8IyT2+WG8O5suDaMDC2XSSTiZDzHyvYCpXL+MvctjW44fqIL42bmxgOIpRyVRG5RL+BFr/MvtGjK
nXP51gCMq9mStSgHWco8Qj6tT4I55sMcDkVi5dgSpvImXQYMwriYqQzKaBkXCRCOI4hP4+4gITYe
XJ+hrTEYjyEphF/yjIBi36rt4s6j5HfZEyvMyiXeWYONHkxQUQkF0KrqaRLZkE+9a2leBjPt6InG
6R7o8MMUAlKMRgI1kcCf5NpKokEw+wSijyRIQHRz5N1QBYmu9njEPry7oh9jwdtOQvV3XdKortVw
R4uybEYfT21Ts5di2xqJsdZ6bFXTIAX5xZX6yZHDSTg9WMbbx6WLd1BkW4MwVpxlEF2gTZ9Ga22p
Y0ZZcZdkuwo2G62bYBRpe65iqF/DNabOfybJRY8AkcndYwPaat9Yatx9BmTTLtY0M2BpShDdCb9z
i4IerjvEVgdmXk2jkgzYhCRSlCZPMR+zJytN9jADW61f1v19zEummY4FJt/h3grmREg74UFt9co9
zaWtDi5e+K6DwltwOYEkVlR7FtDkRcwPWnh71/kNXzYRJyrWsa5d3K601V9qQobmZyM4FDtcsiuy
9GESB2koI2Zjn4daRooV1k3yvCas8RervkMt030m5DMKpu5uW2jDmUsKSa2mtZOowoErUPZQ+3mP
p9nrrW848r9sAe/WYUqTJWmwL0Rj6z0nOn3VYgYua0qizK1u4vjFVBmuvCxezkVBkmgG3SPUodgC
ZZG93NbGOpi4k7nOpBCrHUeqn/tzqdQRpU2PEDkY/EE1+UGxJro+Vx++TzFhglASexxbUSJmaJaf
WNE+sDWsZf4jS5vT0Iy4slW/buvJcO7GTqxGXpy77L2T5/3olTiDvTzAu0xIZR6l2Xjb2cA2HB3p
R7zeQpk30kK4Ab/g/miXl2FWozDstsEYrj6pFnIasUYXNXstWxKATyjQjXO3rmlULI+id3eM+QJV
+CDHZgJWRKLaJO1HxMRqxRmNBjrNnwclo6FnT/lE7qDY+1q4yefrA9uIYSZ2Jc5ooiBKiBgPSDsJ
LPABKB+4ee7uuP6WaRuuT6CSXGRpZoVAOP8Er1boTOyS34AQXtb09xm7CVANyza3c4hdgA6ktEAo
4Ypw7vLhhAq15fX6PG1EY9twf2IRvCcRWLNu+ro4ORaO/gHYX1G/WhCNJOL1bj5eDm4CWLK4i1k6
2ipEoZLwbUmag5vFeqf1jwMl94wNHew/s1PpChtW1g3HCYnt5zidsy8LKGcDzQC3vm0UhutDEZ0M
vTOrsHGK6jOqa7ogztJup/pia44Mdx8TwXSLww50kUTA9DD6FOzoO46+NUWGo0NNAWLSDYsj1ib1
PeDQlp78YdJF6i8oVC4Hn6ZlvpdR/9DXuQlsyccmEZxj+y0VDltvrQS32lNCoaC3M5qtqaL/PaGs
oEAuc4I7RhHXxYvbKyfq+nyPRHWrdcO1s3qwLa2wEDEUmB/WZVHBPM7Vl+tG9DHhE5JqhkPnCiLu
yHTZb0htFvFBibGw+miIQfHYhonj9E4Z9ZOY8sQnVaGm+MibMoVDcqSymBs4peTJjs19HMW4iX0Z
hJJDWdQqRIVS+WC5CXtagdIOY9apoCJcBwQE/be5qYmD4QPt4qSxrRAIGH1Y3UIdu6ydH0cGQWXk
SlV4fYY31s/EwiReF5dT1qqwSvI6moiT+IDg7AX+jyMmN5EwDoQn9KBhHbKbrdOMrGWA7Ag7MMfZ
Y3jfcFYTASPaQjrU7lWo5/JuGljrrxpZ1MHJfWuhP2+bJSMi9FPqEYiYqXBdnSoCi/z6XLks39l/
t4ZwWZt3Z1fHnfiKx18rHFPJfTdp1QuIpLqAIPt27JYp23k93VprIxIoy1ITqbgVolZQBVZNKyRg
q/jG1o1IkLoNhVbibIW54u4LinhRsKDkHmphy5KMQOA0kNHJaAU77TzroEH087hylT/pnnm3BUoT
EeMifctZj0V2K1Z8Up5wTmmtbioeYNwEw8gs8wb3EoZtq85CTS0naBV4HG8yUBMI43mdcGcPsalA
NP46uulwinOAta+3vjH5JsvSurIOSLlMhahWq+5qaPvdkSmb77KhuHEfMVEvrJOrIihkvfgArgrJ
lN/zeMVDyPURbLiYCXpJ3HkGz2SqQmfQ9MD64q7s69OQ2v8Mjt4Tef/42M5N1AvP8FqZaQ1992kM
Gj6CkIXe511+l9dThFtXKODPHmgdr49pw53/gMGUM9gJKoypnRpy0A7LDtJyeHC99Y3dzmRfqhbc
G8sSrce2d2rl+JdEaVVY8sXXeGcObKL1ztpsjcNw7Xhdqy7msQptEoOPZ6YWHhHA/33bOIxDO/yh
zOc4USGj+c+mbXJfxf33idIjSsv/blLUkVzvaMPETDDMXA91NhNEKJiB9zUuZP7Q9LI/2bjohk7i
xLclhbgJgoGgb+fNleWFKu3SQPZddreAEjFIStu+bdJMBExhSc+BZLMV1lPyiQCHgMta/h0vV3ec
o6ykjds9Ss8NMzPRMA5zS9dyHRXOMd6YfngVZEfuywzPnqdiUnhvnVvU31ZyBpjj+jptmBs39vKK
x8vQl9oKRe/oX6VwmhcltfV6W+uXXt/t5Q20qTs6eF5oZbMXxGj9QLKs26lYvVzS/kwM4Frw39Yp
aqBWm9ZoneSf8Wyehs1cAhMxzXeQFftViQKaktWys6NvWTT5b2/YpyiALa2HAy/4HhbwKEWQXe3v
UGnaBm287JEFbvVjBACk2t2uAILsgJc/eOdJWWtAVNTTnQz8xvbFjRBAQI8AuiG0H5NHa37IcKhy
P11f7o2mTXqmAk+4mZOg6QTMrUDpWFAqrPbA0VuNX6zgnS0NY1mn3QAEh8i+2Pqo2180vfG7L+74
rukCmDbgntA0Z3/Z+mls7+wbDwsmHxMRXdEoz/VCkfEhqjjxgmwkF9TJfFsqGZxP//36doWxkEJ4
4VjO4gDC5DUY11bsnHY2AoTJx4Q7nNa4iXrh7LU4gAzD4gEss3Zv101mw9pdw4eBUSkk+JGBy3EH
cAkUx3pOgm6toEKZ7zjuluEYjtuU3uRVRMMqaRWOThUQRqISINzrI9iaIMNfrXlktUVnfuhKNxji
bxPSL9db3tgNXMNTK9mWDV4W+UFJCFvUONXYUK6f6ggFGv5k7wlEbMyPScUUJzbkzgFSPtDkCCxR
4HWZz529q8rHDMVA1Rl+y3B0ArLj0vwEdNO5j+NQFfIzi38LFgm3DMEpcahidWD13jPUhlExw59z
wqmYugkoSegw29UK9fYiqHpyzta9aLSx6uzS9buQQUZWllDRRDQqJZ7QXrTYI3Hd+njTnUePNXaP
+ar7N3dKAgG0hPWMk+3hulVttX8Z0bsvRwFLAZ5YfLlERmh0BVBjMmg0gFFrvZMb2rIow6nzlaXg
b0cX7bLcx1Qd4HHHLKE7NY0bfsEMh05s6JmVGWYops59BSIYdxWBcLrHbqlAQHOjY5ukSDWkd7r+
ssRarQeuURRwEzU4XMJwbJrwrurViPlxHlsIjrDYp/XP68u7YZgmBVLdtiUQdGi7A9tcg6RGku9M
+4bhUMORcXqrBmLb8sCH+AQP+5eTv3bjZ3fMfl//+A3DMUmQpKwmcDbh4/v8czn+mOonWb3c1vRl
VO/MvubDlKI8HruAy/3RexPe50l/v9721pwbLtszB6j75fLZ+ks/Sl8XezR5G6ZuopRAAdVf0B4I
Bu3/pvUb8INQr48EWyLpJTt32611Nbx1ldlEcht2vnb1fcLuJPlH8OoQO6/XZ2drUQ13rUdL5LbA
GJxZo0ToRddPSd2H1xvfmnpj9508Sb2p69E4T4Kl+9bexE3AODV8VDr56iqJcw80uJL7ZCnIkSZd
/M/1z96YExOWlLVuMbsV5nwqvxdgoNZuEzB5S1kq4yYgKeNdLKoKEy6X2vWpx0+dWO6Les/ctz7e
2F5jG3s6INH80Igvjbyv7OEAYqvDbTNj+CmxuwpHG/iSsivATb+vdZiPZMdatr788vu7ILA2ieYA
UOMwW4x/Iwvxv9TtL8CL9K/bPv5ipe/aF2meDanXwZVA8uXQUAD3B52FHUfdsHViOGrZOJJ4E+ad
tGdLRET/c/2rt9o1HBS1C6QUKdptl/5laJxPAHvsTPhW04Z7Ukhg6LxA06XtPSatF/S0vdHKDQcd
wFc9oYoG50r21uEBxe2j0dsD0GwYigkk8yCDzmR2WUj6Bm1Qvywi2e5Ja201bmykdPRG4JhajlPv
Oa5QZoFij2ovU7kx4yZvUepKECYtcH7PKd/Syk79Ppl3zhZbH2745kjdDPcEfLjQnz0vvdPpoyK3
ITWhVPBf3+mEBaqiDI1Tnh+L5a3I71clwusmvvXll9l655h9NnQon6pxKrrcASdIsXmHme9Y4taU
G36ZTIMLVmc0XlbFnZ7SiLh7Lr+xN5viesPgCTzgoemMvmWViwKhzO/Fq2z3KLsvNvdBDs1EioGw
NhklQQdgmX0sXCTpcGVqdIdyihIF7m6T/y3sm0hz2R+Ce3GKV5jayb2Q26UKVDVnvkzFdPTyZe9h
yft4PCZubFqrZk6aEmvRRUImPvSCD673PU9+Lo3tJ4MObuJDZNzEjelMsrxcc9jr3J5mV4DIFjD5
WTjkeN1mN85+pgJfDyZ12rsZP7jiuZT65M6f5v5bXf2cnfHuehcbbmHixDgrReYxdNFnJ3d9mylY
mPYu4RuWZYrwcQ04tGeh7Xqx7qX11lgtqkL+LtLpYA9Bnu8UkG54iIkOgxp4VswlupmSn6KW/sW5
M1zJy72tYKsDw7vxyIfjZQIux3JCmaXtPa3LdEpW/trW7Zfry7ARQGxjA26BpBgcK/HCMi70s1bF
8GnU622XcRMFxru15XmCByUU9TTjobU6Nw/bxZH6AD2tPU61rVkydmM8gjYWWRKJcpClP6aaZ3fu
EhPfLq01whfUn65P1cdW9Ycmn5gLW4iKyjBt+Y989fQxI9MUTChEcUYUhDFbzeeeOjvJvY990DXx
Ydk61YK5WoaQy72LM/eXnNdvcdUfVzY/ebmzl/T52BFRFfrf/SnPeIpCoVqEoGesg1SidBbyD2B8
mXBYvT5zHxuZa4rbj808aVQbiRCUIt09Ex47lU2R3XQ2/UOwL21Bgi2Khoe2WOwnVxV6vGsLz7sN
O+OawLCOpnOBalV+sLohyCwOZDM5otLqpi3c/UPE3u56xxMFlOB4N0YgvPPum9VK/rlt6g3/Bq1R
7pFMuqEswCV6bzd6RcqTQuB7x0y31tY4Zte25sDez25Yk3U4xPjXWXQ2/3r987d8zvBt0oNtiJWT
Gy6Fc1zUt7Suz6kAue1KzxQczDfqhbI/VPlQHlxbI+/dMB4tFKPGXo+i0Js449D4ZXjvzoCQxtJ9
TzwWMpVqaGRB70Y/4mZc8J1I+3EM/EOLb0SGDFqnFCznmQDlQPmLiPXolM7zvib4VheX39+NYZSg
7ssSi4WSKKnu7GnsHhansF5XQugzj7uG3V1f9K2eLpHqfU8Z1xkKPVlYO+kzh45gXoPGb1yz1+zy
j9s6udjzu06WZsobVi4sbEcUGtnjZ1DvfMrq9DmhzN7p40PfgAStMRCeDOzyxXZEIBMQlQlAHLeS
YttmSUqM65CijbWcwWswhHnTtgcvAzmwgxL5nbh9+c4/Tuj4fuP8UWqwOSzaY2dW2nkQezoPuCiz
QM+iuCV4owsjPo0MPJnWKNZzTOf6ZRmX+peL0ofo+iJvDcAIToRZRUFkv0JXCig4Kd30XE/qeycx
ktt6MAMUxBecNtUO6CKS/LCA4yWwHY66W225x+tdbFiRea9QCZ0EUFPruYVeqHiopeTjy1BbkCG8
rQMjOtnr0JR2NzoRA2M7syiLppXtbW8fOjO3zatE6i4O5IDkfFwYiOrSxV6Q6ym7IM1Af4iq7T1/
3pqlS//v/LkEacMwSNuJlFhY4csmXQLHW7p/rs/RhiWZVwpS2+XCcw/rrPirDX84TFj6wOr3TrFb
33/5/d33c6tM7NXBKjNqzYd8EfPzylD/fdvnG57col7FawqYKRif+0hBXD26CLl5EHnZeaLZ+n7D
kdOqAKmExxxIxUHCuBUQmJrafI9B7sNzAKzIcOSlcfpuimd1Zr3ze+EQPy/Wn2M2PoF6dfZ70GMM
qATYCdtba234dOnGI+S+1uXcOCuyHd68JtXiM4FirQCqpsJSOx196Bu4UFwyCe/WPOZ16ZUVqG9i
Ff9QOQQOeFFz1AdMnzWIm27BKqEXw717xggltlZn4EW/2fmvuKpkSLLqwBWPnB6+qMt5r8jhw1sL
OjNuE+0Qq65c+vmYt1nnE6t6a/vh8+zQ878UobuYyw/XCP0Y7r4okEo0BVfQLbcqcmaZS0JvpfPJ
I1N3S+BFH5e+3y3PUrGEEFWRKLX4SVGuTsnskp0T24f+gsYNfy+nSrG1ienZXoh8hDooqBOaQiY7
l9UPk1Fo3nD4uFhHRdwB89NCYRHigUsI9s7JLysQwkAv9GADMmLF3nS27F3q9C17NmIAR5TEq7UC
xKXtH3tZLvcpWAyjea2OlTPuMdBuLb0RC+qmAXnOBCANzYqlOgxi/WeEXpsPIhtwg1yPl1urY4SA
GbIu9rxqSJG6Tv+lFvlyciBNehOEA1d7w/GXaQVkUAGSUseud0mrlk4eWqm17lVObXy/eeFI1WVD
L9hyHt3RgfyCTMGKJJFy+3XT/Jj1JNAcK1HsU9HzUszgFaxdEoF/uX653vqGHZmlJK0CZ2Sd1PQc
Qzc8GjWovWQMMWHICjsHETu/r3ezYUh/kqr2Y2E7BYliDQK0Oq5+1UvVHqgNHpbrPWwtg+Hk4BXJ
yZw29KzG8W+SzUs42VUf3da44eJjVc5tl1gOSpTL9Wlmaf4b/DLtLfd6mKjhy+C7AWHXmuHTi/oN
4dY9rCB+27nhbc284cJLtYLqyk4o1DrVY8nBNgs6bBKAFYzubHpbPRgO3IKNyCl74aC6Uj2C8Su+
ayb3h5b9Xm52Y2nNMpJYCAtEGSnidzvRh6XEcb8tdklOt1o39myUmq2ADGaIpCVI/kkKcnAKNrzw
Jssxy0ha5skcpxFy5n0FWsBUpN8c0ow7U7/17RevfrdtogJc6tTRJBpzD7RCRJQgELPaXO/VB23s
bWYNSYwteQQJuQfDn55KSr8u1RKjTjq5G4fuEZRKEo+mves76ib5LKRIDT8uW7mgUjfzzgswD9mh
7Ol0qldcwP0pE3s3pQ2TNctIRpARgUouw5aNoywFqdks7lLwVx3cqbyJeggDMb3aptSjneTHtoae
JhgNZdiC6iOkK8jzrxvXxgnQpFMdV1ZBNMUhEccxlqUOxZWSY2OrRZf4To1BTXQCb+NtvRl+jjoP
u0K9LnpD63wiXzmkqqB6wl7dRK8BBY5mZ1wbVmeWlciCr8CHjB4Im1z3bHtJGrQ97HuRxWteuKh0
HPq/+WiB3HDa067a2AjNCpPWAySiKyoPCZiRfyrXoQb9BCjsolTPrUIp02DvOO2G8ZmFJnj8XkbY
hAMmCEJXP3acChx11do+6DWu364v1tZwjMiwFDjllnZJonaq9E+BbeCpkeLCCx6Dp/1xZqW7c4LY
iEFmbQkYm2WqNbWjjCXyIe7U9MCE9e36MLYaN6JBm3YkqTVSDSDB9e5JXVuBAs/ibRZtlpbko7SW
3oadpekCsj7QaaafJBhGbd8mif1aQo8zCUaLeHvEP1tLb8QEMhN4ZYtVGef6+0LqLJilNZwFXeov
t02Ysd0Dgtt1GRgRoxyMn0NQ1tT5rIEv2ANubS2IEQQUZCvrqW69s3ST5k32IvuNSge6cw3cmB+z
tIRoMAGCE8mL/VhBjSK2yl9cDO1Jd7fpKeMFy9jux1KKSUoQ/KV20h/mnjXBgNvHTuTamB5T/FvV
1pTb47pGbSPGxynzZOu3VN3oa2adyTizfnES7PdwZds+gGuPWF/X1ar7ndi09f2XhXl3oKgJz5RX
SHlWfW595TlDtqKTxbhzE/9X8OyPNDdm3/BnLr3GHeScpH45Os9EDX+D/9bzlWA/ALWfUQNBPi/D
8HlhQyjK+gia1aMHfKZfrDGIh1bUlCbF6+Xvm9zFLExZQESp42bF99TgvPXLzq4P3gRCmNuaN/xd
WvEEAv1KnvuxLHySJL2fwPV3Wt/YJl3D16U3OaJJiThzVpURByainhdsKCha9UsU2oxD/TCtf1UK
TJXXx7Oxq5i1KkzFXj7hYB/1Cct+cpb8T0Fy0595oR8sEE7vDOzfV48PzMQsVuHKmxNbJ/LMcexU
oBI9kF7YEDvoHjkYgn1QivxYCvcvlCzFAU+n7DghSZmkzUOVanvHNjYGa5a0lLJN+sKdKDip4QAt
GLz8tlzrX6tuGxR6OdlNMmN49DYSeT0KQXRft+txIRR17FMdVBed6etLtuHRZgkLErdQ+izA3+z/
e3QHn8cCdmAZH643/3HhDz7ejBgQn+izZoEHqdGN8WhfTb7d5SEbXGR0xs+1t/5uF+jujbp8syHa
mbE9VcWtBTKCSavZ6oBNC13LuDvajvy+TDgggM4095N2T0BqY08yxb8tHAhAxbt2qQ+uc0BPit7P
dfWLShAJX5/DrXEYUYLLrmAghMU4mMxrYNooprBSj7M7qRfh7LHubA3EDBeiYVXTXaYLQuvQkGKA
dnb2QyaUveO3W7ZmHA7Kxu48DhpxEEojsqdqxq1gWvbe/zZa/6PmxQMRSTYOl+Ue1HwoKYSPndX9
cX0Rtlo3zgVEap1W4MsGxXXKy0dwPuMt+cLne1vzho+PjdD5uBQpNhpLtygnHlEK19zoCfRiWe+2
bVL0tiJTwyKe45qELN6xFfUMfuDqE154w+tD2LhtmioI7VIBrF+ULFpy/mMp+9SPK/fVpuNLXljf
p8Td6WfDHcxqmBqE81oMl36a/rHNp5Dx+UsLftJhBsPd9bFsrTb974TxIgFn+zyziCiVhaodwVU9
WG/XG98agOHPY2/HTlMsLKrZ+hO8878ud+SpSp9ps8eXttWF4ctlKaclHVbM0SQjNUPzFS8CD2sj
mkDn/d/Xx7E1SYY786wl41QzFsG64kN/eckHzfnOJG00btbG/J+zb+uOE2e6/kWsJYQQ4pY+OI7t
pNtjJzNzw3ImMwIECBDi9Ou/3flu/CimeVff9gVqHapUqtq1NySox6WoLMQfur45QD/vpzAl2d/0
z93eGPBuep4dOnbMl6xN8qz6C6jdG7Murgz4yPvKep7Hji2kNbsUKNdJn1BDfGmH7ke84Ka9bRKX
vX9n1OPS27ISOEaW1CqR5fzWoJJ/48cvl8S7jzMBV0qyEAeI4A8Ty579Adfmbf/8sufvPk4JDWtI
smjEBERVCVuQMArrGz212yDDxiFQelGgHeA5vo4++2WH9PkWPfKKm3MJmC2oySu0ycB6w/HMZzwN
SaVepAT/T1Pton7zPlu5j11R8Lm2XmpbOG0g/9H5TTyysxZMZ8Vsb8ueuMLgkseeXYY5OJK4fFEa
GhxeqYfbNtltnrFdINFiDO+QE4g3g6m1+BQQ78ayhSsHjoKdTOnSwvd4frCHOO5LxUt+6PotKaqV
1Xc7aEbVToQMS3Bs6waaZnn497xU+jEbJ+/uuhWsHKRfb+B3VjCPkKzPISACExOnEe7ftOOeldOb
ivtd6ZMNpo8VR/ob8i2FhAKkYXD31/qbmRHMlWADPV6fw9rHHUvWRTjrqaXw0jUwBhZPcYRccKnX
v762B84tPIa8D02IW9ikVQWZDKBn+z2Uosv5vhu8rD9cH2ZtEvR/3VEOBT5GDAuOtAnHXVtE/W7J
4p/XP742B+cm5h5UUyY2saPI5viRQqLrPLYSjTVFt0WNu/b/nXs4V63xGztBCWrsPahGZBBSImKj
s2Ll4y7kTUFitEDKKjimYQMmsrayxwEhy/XFWfu4E1RXYZAtuGfwcQ/KIXPXhUntz2+3ffxid+/s
y0TznBszYOU55HFzGSQTgz7ubR93Ll8OFjD078H/zBeqW2UBQJu9vNs4kSuuwYW4zbw0LRYjOCoD
BLSdZ3mvR7zJCTQkzinCiAFiQxtjre3B5fd3y8Q7xewQ9OyYAgP1hYjFPLdNu3U2V46/y6Mcl2AX
CyG8dKyhTLMDVTgeZhTR9BhmW81raxNwzJegNl72An606lF75AOKTh0RwW1vVhfulg9115aTCY7C
hz60arDRpPb+uu0UOZZrCCspFFXUJfky/jFmsoa0yo0BonAxbTNHm2NKi/AYRJGf+GNPkyy3W2Hu
xzsrXCybhL5rEY0CtgvRqURKPX8mlxiUFcstOEa0ATgGTAtkjECBCL826L8EtFnR3buZev3YxISL
WqOs5CO06WFimj/nfvmcZs1nTvhJ9sVL3NxEgoI5XFbvnXXl0D0YoNATHG2JVbITOgRFXf1TlF6x
v+UMCRe9ZgpCa4RawVGO5M0sRb2LCvRs3vZx5waW4HantYbIoM7HP8d8geradoD7seGK2DFcGTM0
pE0ceKW+YYlU9T/gOtrC+6wdT+feFUMWBF09U1zqeAQQDtH41qAi7I3TVpfp2v93rJdMZurABAme
ZcSi4U6QOrsDdcm/Ny29C0zT6RiOAVq1ZGKCCZA6iB7s4du2iDkvF9XvKXThwtIsQNllXQ6XUuPw
B62bR+gpPF9UXmqx5d1+dQ58NIZjwERbslT9sEDkcdJUvkgvj/g/1qLf4z8m06DYRWFa/DPXRbyc
5jrIBlCD6FJExVel/QLSaj3oxuZ2Fzdkju0tXV5oAHKubhKh8cNAJ+wIiEqxq8J2hPzybeB3fN0x
eImOq0CEAF+3pHtS5RjsJ6TUbwq3xe/S4KQgPAZMDniqFwADykMW4HV724FzbD2lE7h+ZwrYOF5T
1A+B77OLvbv+8RVzdDFsXY4GgIohjOz1OCbt2IdJZRDuKZIttzlC4Vg84wIPzrjzjwJpNShzQvIC
DQi3OUKXCFlXWa1zCxCbqlF64ayhhyaVcqPuueJJXASbHXg22lADfV4MWTIb1YEdtcw3Ts0lmv7A
DF0iZC3BebRYNJXYeD6iaSwazrboniIUknqTRLG3xSG0sskumA0RCES6B6AxLiB63U/pfgzyPula
Ht92Rl1K5MuzHyJ7Aql3iVhvHqneg81tq664tg2O7ZqgbiGfCuTNaIGF9OMOyoTlTazyaAu8DPou
EqiWKqOkrnCCjD7JYCCHwkvz++vmteLNfwOs9VPhhWmOlVe6SOZWPZu6v6jExk9lQ+jGQVpbH+fC
Tnnpoc7VYhTK2SsYA/IH0U23QUeEi1abrT8MRmOBSDWMx1/L31T9j+sLtPbXnbu66vFIgFgFtjaD
BCLpNDssM7+JbiUULiBNtnQpjOn9I9fto+LWQGQh7fY3/XUXeWamzIOiMZwDAZ/TToxt82WJ0GZz
/esrcbCLNtOLz1JIGsdH2gE8x/g9FwSFZvqvIOy5nKPbjg6/HNz3px+hWEPZxTWggcMWaFoE2WC+
sUIrp9+FmIEuwacZ+D2RCfe/zn61o8p+0UZ8upFYHDt8OVfv/r9AzUnVXYNlWsYFMXzfs2xfxs34
fH0b1qbgXL48r2Q3Af511AYhXlUOXy5tw5eMcgkF3MP1QVaMgDv2q/w5Tb10xkXgEfPFiLm59Gyg
RLGxySv+nzs3cB5EPantxQxEXO5avD6TPKX/TulmG+/aCI4Z51xKtLUEaC306g6gT6R9fUD5p5lt
lHlX9sFFmGk02SLPVWMAZkNIQfBH7Q9HmiMnKIKb2N1D4WLMSNMBhqKQNSXoFtq1Q/6zBdfeRqS1
ctu7EDMIz4aV6BEGsTr8TEKIbE948WgNoJTVD30R/g0+8Y3c8sp2uHgzKvvetlAzP4K3AsLRiaKt
CuJEhTSvjyhPNe0tqQDhu68VFi5TlpdmeAFjlN7LEJdOGWc/bzALfNx5ptDKIxCJr4IzU95UHPms
eXVXilB9u+37l7P2znd087RAL9cWr0MDgo8n4JLT9k/ZeNBn3QiLPtxzzOCyP+9GAMmczcdUDi+k
DR8k9lxBXiHhCu9dYT2deDWuumnYNMMPHQnGc7zhDBQvb8B0fK7aUT+OuP+++Py2fDa+7vhCmqKb
Hqn4+lmJKWjQThBHno0PdQuK0ZtCPYzhuMLc+ATCa172NE8BEOuhtsel1Bsm+LFEE77uOEIJXeFp
iMP8ydrm88waqAmOe8iMnaSHBkONQupMl69hXP0V90hXXj9mHxojBnV8YzXxcF6KhZ1tCbgf6xXa
Sod2Pka0mDeG+DBYEL77ThmNFkEVj94zaTsD+MLgJUJnEJpGN89h9NK/CjjnjZB2ZTq/vVq4UGyI
+u6ZeH761TSF+m+EWOYfHvHolj7F2ka5LxbowVcpsrD2hY4+6m8q/DQT1FBkOL/NoJp/FBIp2bRu
vB2L2WcvrU/X92rFgNx3DEdTP5Fz4Z8vMrh61/qLPzyHZdgUt5RtsFOOR4C6+GRA0cnPdMnzDnFp
tsQHApK3WzLX+L7jAUYPNURZW3pGFgyijHLhS3y3eNL+d32B1nbf8QEtY1Ha0SI+6zBbJnBfy7L+
LJQPMWXURZS47V5xm3B0FFBVA6x6FnagX1rmi5cM/PP765P4MJjAIjluoNUNyISiKXuuGIAZtjD8
kGbR3zhi2XNd3gbhxDCO4bOZNLproJBFemRs8AQkPH/sOqg4b6QnVjbDfd6A3sRmNfAazy2y8HdG
xj9TFtZ3y3gTKY/w3ScOYA5+ls2WnGeJRN8nQUjAPvUQfd/Kba3NwLni0e5SSArUybNEm+Ybo/BS
qu+oTqK2In9e3+0Vm3afOHmtgA0YMv2KpD9bkhRtSWEyhJuPzBXn675yZkV6hVR8+A9kUIeuOnpR
nXtlolRrxec4nKP0T98IhEX3bY4u/fq2Q+y+fAzLWd83dXQWoPidWFK3mV/+E/mMBH+NjJo0CS3N
6MZzdG2jHLsHkolTMGPp1zleyn2eZyBHzcNgt4hpq6K9NoRz9XNfTgWpp+kML1w9MToT4Avm9G1K
o3EjAFg7Co7h536neTDCvVu86fT3ioVDfJaxvqmlFvbiWDzlJBrCqiDnkWZz/ylnscm+oXQbdIdm
ScW8Yfcr/uv3x5Dg4WiEes3Rd/HAau8bwKn9Pg/z9hjp/qauAeG7zyGW94NVZUDPrU+XSBylTH0S
J6ITvd7nHCnFIIFQNuofNxmq+0KiA2OjivzydUzLLtpZW4b6ocQebem8xgi7f0u4YkJOwG8hgFzT
tGpexaC8KhkjM/8BpkJbPKXIAn5Grhf8WSYPa4PwiXXep7E3WyHNyun+TQdGk5BHUHU766J6saqV
91nnf11isiU0s3YoLmf+3VsDPWrUCKQaz0JU6oggA1leoK5RAWb5HwPdwqatPGnczpsceqKt34z1
8xwMEPOapsEAWO8xxM1ZUXBcdipn2Zc5q2yeFN7UhDcxQmD3HP+ACeVLJGX3ygfLwv0sF/sTaqpy
S1FibYcc55CirTNkdcDPFXjIH5np63BH4ij+BHYpyAbcdsYdD4EqUeP7eR+ceQXTOQC2U7SHzqJI
f/37K9vjduBUC+SAtcrwfiov8XKDyp0IvcR0Sh4rqYb9hX23xCWxMZ+VRXObbdIOCVboDcnnGe1z
UcJyWdwLZXCDN5SL2xyD22hjw0Xj2aaWMwUBG/RySRiwZQf22qiSh+vr9nFNVPhuvw3vOQ2Fb1I8
ndOhfRY9qeIykTlikjKZkTyrPqOrmcb/dmbJsh3tof6yh6qdyO+NhwraPqzSJvuee3G8lbZbua3c
Fh3Bpy60KQ68ZV53ZpO2YwKuNhXeuKyOx5ABSqFx08Xn1nStt2+FDDKAoiUIgK8v6toEnKDByjYu
vLztXinkVD7bGV30S6unH9e/vnb0HH9gWNVY8D/gKSUZOCtk2Hc6IX2L9lkkiuVWUnBtGMctjN1o
tZ/J8GwWWUePqW68f8fK99OHcGJmq91rbRTHL8g27dVcaoxCswkq5wAVz3EU3vWtv5ETXNkMtw2H
1kvHDJPs3PYBnQ+ySStU9bPA39iOlfvHFaCxaSAj5RfdKyFm+GTQ1JeMIUqYZAzlHrxK5S2trtBL
dp4MaVdndZb5mIfX5mgHzueB3xdTvSketRLPu005bRfwRSFl/kpH0z3EzCx6J2HvFNfcEi/nDAHj
eNdwprYq5GsjXg7Fu6ub0Dkq0tDIZ+v57E8QoDaJSme1l8Sv93na5I8ekfGGx147B47V4w5NyegT
dh5LP5rRuasCDbFyyW/LDwWO0eOhg+Q5kfKZV7rbYcnmT3oq5W7A/b0xxNoUHMvntoo5g599rQLl
f+bV7D0FfbBVeVu5QgPH4FGoDcaMTfUjcmrkE0Te2vsKfUdJdQEXiAjMlUCpTEkPIP2Gn/wlW/NB
YOrK2XAvr6oIqXqENp3XfzJFMWevFv1gbcLbRoDvhFftZzrY/EtvBvW09Pk9mA7iFtKdiwchAOrJ
AzL95Y7xWh1oP+gXGou8TPiIzuhqRKk/aTOgdp64BwXvI1rd+6JIvCKP9rlPAW7wxigKPo0RD7Iv
kxaqfyJDwfRfjeVzK5OsyIi5a0aap5+uu++VTXQbiVTUtllH8+F19LwY2GtvzO69zpvoRqZtxR+5
vUS6HqKyqGl4VrQkzzNQljuVGfE0X5SakQ/Y8txr4zj+KA9KmcamHl4BGn3JZ24+WQ0gbbAgLxmU
y+n6aq3cD/Qy+jsXoXgeVz0i7zPYXPrhmCvTzjsrEbQm/rLJo7o2F8cR2dpbQE3els+551Vfx5IH
d4oBxmGowt3qq80W+LXpOE6I5GkUlHNOzxpgI+8riZiJgDmqpuYOLbVjf+MZc3yR6ZEPS5ehfhzR
17erJCq2vdmCkK4dYMcL2byF9mZpg7O2zN7lzdx3h4noPjhc3/K17zt+iFIhFwPsxWsKHYv7OfXQ
neCpMNwCR6ztgRNy0A7gizGH0xn1EsxHyuNuvLeo7ehvSyBbc75pGr/1Gw1towsp4nMTkeqhC8b8
e8k6c3f96ytXp9tvxAHUViAAU88sx1MHhFNHafDUkXaA7FWd7oIg3xKaXlkvt/PIyoACqNUPr3rq
2SHP4tPo4fWeyeD79bmsbLjbeIT6CaOQHsqemYz431Twke9isJxtwQzWJnD5/Z0PmVNZs1xk6lmF
ZZkYpqBVOoHaogeR6+H6FNaGcOyaNgjvTYXywxyhaWFewr5ISKrjx66n+hYogPBdyu256euo0xbx
Gfe/5rlfPRkvr3dlgJY/XwfebfeHS7tN4oGGk8F2s2zUqNUCatJ8N0AozXe6rUCdPOQxCbf6Vj5O
TSGt8L97U02BX4KL1D6DBwh49JCh4SkM/9WlPnEQNSetjro9lCM/QTb7n+t79bGzJy7Svp2jOW7y
enoe24wa5MV7ELlwA9mGvcnRQAnu08xbNqLOtYPhOjPURUuwki5nKWxaHliUNQloXSXZo9txi8dg
bRDHo80NiKEIWfCgTQekCYLxy1x25X2z3dv78Zoh2/m/2yQLOo/5lBZ/aK7p0wi17jxpCr98yAFU
eFr8FFTB13dnZS6ugBFG6rs4Q0LSoIdmp5f8k0aW6N5bNilA1kZwjpwJ80LjShRnU3TZdABhU/wt
70Lfu1vyZdnSyFwbxQlc8LAtIV4fBmcSghNuJDx8UBMUyqTJ1PH6Uq34Tbcri+cNWPgRhsFv1krd
4e0cyGkXVyWZt3Zj5ZpxdYx4GfkCTEP+Wz57nb8TtuL5sbC+DndDyyHKZUKSZklhK3ljNtzt0FKB
aAGvIMFDhQT/3+PYLv23zC+k2ogo11bNCV/UNGVp3AiwlzKwx46gTovT4JGSeIo2POja1js2P45c
qawZlzOg/ZrtZTfSL6OWOd8rxW6sFBPH5gXUVbKqZubVLCTsE522KRQ18/S2LlQB5Nf/mrwosxga
3FY+CqAj/aQVra520xJuaSZ97FKI269lB38ZcoD9HtCuWz4oAFLmCe26CjmnoxdWG87+490mbr8T
bcaqFwbZHz01xZ+E4O4XQ7T1IP94p4nb61ToPiWg6p7Og1eaXUVBmWpNTr7mnt34/2sjBP+7C+i6
9Oo6z+0ZOm5mBynieqe6snscxE3EFthnxx5IloUtq4vm1cAc7F6BrP+7ZlnfbNyAaze8Yw0qznVK
Bk3OrIAsDBSaR7AIajt5/4qBMo7YHuVChUdQPKBzyUTgkvrex7o1zeEWN0lix1IoA0sB9Hv6s13g
zxKR9tF3ZQaxUZT8mPxLELcxqu2mepiC1DsTGhT2HhITxPzHstDYT3JcVPh3BTbL8mCXcEaIEzSQ
lDyhSOGJfQjqQx/BG2vpeEiRhmdeEg1NNmzMfAVORH6DKXqjRjveMD6PHMDOChqwB5jIQcv4qY2D
f7US2WdRML5roHJTpv64cYmv2LaLYOQqAokz9D7PVe71u1/oW3LpMGgFJckUbAEl14a5/P4usK9q
5bVQh0VZWze2PdOGlfmdlLwjh1GJOn5aPIRAG/u84klcTKOgjReOkom3nntdgtbKchcNm1RUH1+0
xEUwkkCjP5B60RsYMNM7WaJMllQzzZ7LCA+jyOj5e+v5/O26Sax4FRfRCODGEsfVSM4qgwSRDOEV
xyKXx8Ibt9jofvGP/J7bIy6isZpQNa+ghH0WXpHN31KeDYWfBBZFOoMMOXpCPjfQwQz/4lhGdcyR
/8jviWdaKHeUeZuyBCwLngLWqlimdNcueV014MYBr8+dANwHzO9jV4YkoSAhCb61gUJxVPigdvtB
wcGBOreIppZPR2/25Za879ohcJyZKXirWVXPz2mLHsWE5EU+7Rs9x/ymzA1xQZNeGI+mIiH7mc1t
DQQwWlFzmmiADfotLqmVo+aCJpUaplGbaHoGfvUPU6IXqoWo8CGnIaQXW28H2qyt2vzKOXMxk8xb
0Inqm+itU3a5K2IflVmp78FdvFEUWSlfQmXxf12AilkwCrHMz1BX/G8k+acUa3o/z+gxMnFZJO3A
nlIF/YyJvyysnR7BfF0cQGC3UXdecUEucLLNuAg8YaYHijvAqINMIdpXHwTq2/I1tak3vS3UbuFs
1ka7rPM7h2e9tjJe1LE3NSCvh+hsV3opxOCL7tSOcbRxY68cchdLqfA+6vsAZQZZ4umioT3xabDD
8vMm3+O2ho1j1/Si9tkbYeEI8b7hkFIUGC58Y9cHWPv7bkBTxHRhQR2+jUMr051Y2r75A/AgtkWI
vbYLjhPoarQ7+csCX3253UzUlkkGxsokg9booRR2q2V8bSJO4KJF2ohy6eNzCl7eF5BuTDqpUSXb
wJquGKeLorR6xGeRcXlrUxMisvd+zjIKIHIYbDGwr0zAhVHmZREMWV7lZ2Caix/zgByV8bItct61
rzumn4vclwDhzM/Mh7BAko7WWrD9+OUWpmRtACe8YLRCitWU4k01XffYzwLioUbLb9eP6copcuGT
1mZWRX1pHkYrwwZaCNJAAy0HN4CM8jgJamSKro+0EoG7iMmWzGERB8I7pYB27H6JcKEX50A1Bpt9
jgDNkyaZGrqLGNhQrw+6tnjOwyW2s4gLhNpvU9YN00vXCODlCMlwD1wfYOUac5vHkBBQ08gn9Raz
sk0gJPslSlWR1APSRkbzk6/V8/WR1tbPsXdTCF2ipS89tRVYgZRSh0s/HOi+RvRgoSJ6oXqequ5p
wd29EUCv2aZj+q0sBwLsEoaUIXklcZ2dZzHrEwrxW+a/skEumJJMYsnnURZn3XXNi0BH+Qt4xW8i
PxXExVASYUekPKg8Ezis4ICeMq4e+j4M1f76pqyYjwuaLHXWFWJi7I3nfbgvRDfsy9aInWm8J26n
mxixMQ/HB3BVRrDPXLwJNZWPcAf8cfaqrez3yja74EhmRd/W2dQ/0LYx/Wehbf2ZdWB+SVIfYnLH
60u1ttOX399FDTryA6liZR9oRDKJN/Y4t94BGCW2bGS81jbDMXbbgEcp6lFhaSVSIO3M/845oElV
iude3Y7n2+bhXOymGkCCl6bZs0zNfE/jrvgRdzbfCCXX9sKxcs0mnvpRlJ7zRbKB7LRPgHsCO7ko
hX8P/vB4y7g/BloQl5VcSko4Adb3jN03RxnHT1aczEVr7ZdLJgQc/0OvXm5aNRcZaWJReRMwxWda
6EIlOZ1wQQZ9WNQbm7+ycC4UkmfzlPrcjg+YSQDXG3+SvGk/oRtjq4iycoBdHKTy/Qi0PLI887jg
dxUb6KnLNwUkVy4SFwFJy9g2FfpuzkpbwIaxHVqO55GDhR7CzN/QQXG6bScuC/jODtE+woQgvT0z
/5LLy9AQFxG1BRNeOVXMtfLCTnqSXg1cf/zEB7C//+JVLswPMeOSgn7ZHVhON/Z8bUccg09VlDa+
aOzrOBAQPPAJ99RDD1hltPGuWpuNY+uC6S7oy7Q/69znCZsQqQjZJnNg64OOCnP0uhCYddpsTGgt
VcYc829Z3soi78xD3iFLNjN0e1ibmk85hYhdjPfx3EKjWdZzeYB4ot4B2LdFP7s6tnPb512WcwCd
8jP3xenCF5B6kFphF04uXhXdDhqGXyHEqXdociv2XtsMG2HGyiq72MjKdqxKZ5GdGeWPqsv8HS/F
iyZIa+VQfkmmGXTBIYKd6wawNlEXKwkOEDSKUGa+qmImAPyVZZ3ejXHdqDdQWkfDQ7VMOTs0IeV1
QivCoRZKrerSvcwi0tqN2HT1fzhPByAn+wIMCgZHNp/vJquLvaL+f6lnD3MUnRgDrGw2BVCCDDCy
qNwicV1xNS7EkqLlLibLnJ312MWfx+UF6i6ocwsI31yuytSr9tdXeuVC/o37PIp7wRSK+D1Q26eM
d+0dyNyrBNdn/XOSWXu4Ps6K73e5z9PZatL63fDWhmgmhADRDNq38HGoN8XYVzyNC6tMe3CsLrJt
vpqwJ+W+H0X6veeV9+P6BNY+7/gZ3hSg6SVF+6CkbkN14B4VgDyGBhXHjfBrzcgcz8KAppysZ9MT
5ElBK4ekjZEQ/RAXQUlP292i9Gnwqy0Fv7UtcZ0JzwzlIe0ewLWAjm8SeHVwL+I57L93VgzBRjp8
5VHkwhhBGQvd+WWszjzo7lMFyKse/kGI8WALaPD88h4+sYfuRglZQVxgY25AVCggtPaVVijWk3uF
Hgw1Jxrd0Gj5blWVRw+dDEe11W62NkXHS6TITg8zXmKvKQ++UxFEf4kGNKc48yAKT+vPYQsx5jBE
Hriebo11XMAjiSWTHHC6c2vrjt2RpjTV0e8W9uf1A7/igqgThDAmRe+3rXo1nWh2xkdm3SPTpzRE
bNiTz2Et+Ma5XzEtevn9XbgzzxPozuu8PKP/oXwB8Sc/1/UWjfHax50AJO9qPtQgYP6q0HyIQK2V
NDoudOq3aCxXzMilVTeVAonFRMszGGoykFi0VVl81R3SvQAFxxIEjhuX0dpAjntQRkSG+FgmsBAJ
tctx4kgyR2X3EHr+Vo/XWp7cpVannPbAvvf6YRybAQwWS7oHCduyy8n4BZCUGu8coKbHiqAQyfri
Tvcvve6evOHGQrwLh/Rmj/bg5I7+DuKyTpZcZXcNqoS3LaILhzRhJ9CrVFevkoGb0rRLsLdtFz75
TOq364az4g1cGCSvQ/Bmg5HlxOMZ6wbBGFNM+wohNZXd/diB0lYvULKqUVy9PuLKGXdxkVUBiu6Q
AhLJ04yZe87AOrBXczWO364PsHL0XCp2OgZBqNWYnio/9xlSkM1yNrFFuIVu0C2c+Nq6OW7ALjoY
GGgtTnIS8Y7kzWnOoMUCnAQ6UcPlP0blV9rLn+XC/r1tWo5viEH9kk+NVD9avx8PS8CBXjEUoXw0
ehuB89qknLBBEvTST5R5p6rPNZoNBBTGQHKbq8vdR/nJNuTO79XzcHlFXp/Vmgn/UrR650/RxKQ0
87v5Z5W28ms+Q72qIpmG6iCQ6lUD9jJQ7qCtoRnTO2+s6M4YIKdTE/8VAaO9v/4v1s6kE12kqiUB
VD3mN9KH+jUdK2weg+jd9a+vHMjfYIYmbgrLq+wH2gkseD/x2GMKjI01hUHfNsQlSnu3imHZRqB3
HbMfGeLU3B/Suz4CCbKZ0mbjbKxNwgkbZl6PZEJj1knkur0jFlr3FToak74f6sP1SayElOQS9r+b
hJFBNGSNjE56QLYlzetfCHA0M+GFrEGyZEJ2uNkPuTjDMTQQysho9sOgg/dAQKH+paCq3djzlRPl
QgxHNO/76NDrTizt0ctGihKEiF2VpTcmRlxAoW3TJkZ2OzqZgD+OS/okaIHW1ss6iSW8n0Ly9f9g
pmu773gGHi26ZO3YnIgPtHx1ucL5hVjW48UWA8baijkRgx08NcyT1590W+p7i8QYgVxNOv93/XCt
zcAx8TmrPS9U0pyUQSIaOfbhierwZcKZ24hBPzy+Efri/vf4poAuyqWGygidJvhLG71wYn5UGXRG
ZoA1fr2Ipku65/qEPlwvDOeYPNCLkHqEBM9b7xGhHkg5TKgYgSA+yjZigw+XDCM4Jk8rpBD7tKn+
f2yAyH1fZaAB7Fv+ctsUXIOPwNElQx2fAE33Ew2Q7P3ij2TDnaz9/cvv79zJWAVjBW6b6gTNmiq/
q8CkX4IeyPL6OQzK6ibOYqzSZX/eDYOrsI54UM+nOQq+pxlEwNALdVPBCR93Ln1B2qmQ3Myntih+
Wj7OIJvdzK1elvk3LBM+7hi1WDyuOm+eTymYez7/4j2VVclPs7R6F9jNnrq1k+pathl7G6p4Ohlf
e3FCpjj4T5mabuTf1j7vWLZQKlTeOKgfEIB5KxTt9v8H0tPLWf9gjVwYpGE24zlivZOJcR+1FyEt
wHv1o9SC7GrcU51Ih43IeOXAurjGNFbtODWsP9lgGT6zhQJrE0zqsyfJ+Hrd4taGcExa9ThLoelG
DFGbJQGDia4SNfp2+qMZPN1sGPbaMI5hp0vYyCrOQRXgIYATOUqmSU8VQPbUq39cn8rKtrvIxbRJ
0daIVrcTjQf9qCE48Na34iZuoSh2kYtofeq0jzzWSS+g32sFP005TPv6X18xPBeo2OoCohuQhj+1
5FJYpOif+0XTnmUgMCsWiChcH2dtGxwDvzxSGFXCnto0/Heckc1hQ/8nkjtbmKq1iTiWnQE8Ck6S
Wf6YSpgDIBFmFzXBMylo/qCDaKOGubbTjoFXYKrKAVFtT9UyfCI+eudDCIVdX6KVb7uwQdZ0PsTf
B3y7hMLQjH4p0Czi0Xv96yshgYsUVAuEl8DbVf1z+ecsDz8XFb3zFHv8NdAihj/bmmwJUa9NxbHt
dPRLf6xUi5DTtBDwwqMNKuJ/XZ/J2scdi+YViMiiBXnW1vfGO7KM4R9xF2+9kNa+fjnA7+5QCty4
7eKqPenOXySqrZMPlgm9qXi+9v3L7+++r6Ym66wVzd/QAicPsvOW56DfbL368NkcxS72j8AxFFk9
NiDjV2PnJ3Hbc787xP40N/xoaR31D4IMc39MB16GI7LlKfjDkkBEfXrb/rjFZJZlEPDsW/qGFuAU
krAp3/fFpkTcyvq5xeTc08HERR5+ndGeVaE9ykM2pTEd25I5WhvAOQCZYGYOytZ/g4g1ISdSjMHj
suCuer1+fNe2yPGEUB5RPLCd+qeRPkBOE6hbL6zWk/2jGMHQotDpus9J/jJP7W1Oy2WltEWlwZ8i
1D/A2wVJC26GI96bW3nclfVyySiVDYvMGhZ9pdngsR2SnuH/4+zLluTUlWi/iAghBIjXGnpul+1t
t8v7RbE9MQgQIISAr78Ln3sj2nJT3KiHc46P9w5UGjKVyly51rhjIGG4u7xeK2GPi6JUU6VI5jXx
iVcApZh0EW7C9Yf0ljhWc//PtTCIOHHhlOCsGfreRvMjaZK7Ngb8LKk3uUFX1snl3Y+i0MMrqYnA
bBsI+Wx834SoeZPgKtV4/HrXL9IWatKFKd+DUb4/CoBDv+FCabYeeSsX7F9wypyAUbOfzXc03EL4
Po/lXi7xQcE43Q1Bl91e3u+1dVr+/pWDJBmYAatpyE+QTZbZszLQvzmOYsiL4+UB1ibiPGTsHFlo
c83yPSBh6E5cLnETgEFqigECCGJyf3mYtXk4dq6Yl42eLku8+aI5fk6R/zI3tCrLLUGntQGciKfS
aaTkkOcnkfowPGPChBxmn0zVxkKtDeAGO9owIjgp3+epiu4189OXMCviLRT58jvfeM/8hY9EJcwP
eiSniY1z/6saysr8zLux0XdZWII7yM4mFndzwKz3nDeF9++oYDQ3FTh8v6R2QBtjXbN2aFCO8Elw
sHnqzw8TOpLwZxmx/DgNPfq+ZuSSvT2IJpV5RptH2dyKrMqbPaVTkOwHLyrr5zDnDDdII7nOThQJ
Zn5DmBr85yqMi+jMgt9lKZ7UCf4tJE7a5ARcYYckgeRNcwd2v1retLoQ+gPMwfIDhcyG/KmwhIh9
dNJWIZIjQyq+eUXl8+uALfFfOiSobXlDXtfyUfXdcCdy9tMk8XskMm7lom+tPK/dyW7h90jHz93I
f1xztvlfjpJ4TZbExp4ES2ea7yKkrUHTP3ceH35eN4QTQlaLqAFhJn+M2l7fpjGausHiKq5yMtz1
lQzRDpKidXsSJWp06VDMt2G62WL/tuGAM/VPF5Y3UHdqxzQ6WTJln9BKYr7GGcQkr1uZZdRXDlIl
kkLvb8DXeUt2iIW745wBP3/d1x3vmNbVELdpWj5WCUCnO+p5tHkEaT1Jr1x6xy9ao0GWD2TBY24g
JLFDXgkHV4ZTfrg8gWWR/3Yr3NUkkUTGMvL1cAJAnn9Ks7xtH6c2Ko6eZslW6X05hW8N4rhGM6dl
Xo4s+yx1eJQteyT+kvLGDQKwy2nOr5McjLnrJA3XHtIjg3zUgniPMgyaZzuVZGOtVqbxF4gcAHLw
hs7Z5yri79OYPbYNHuSASJyAnfwK5baravCYxvIDXp1Z8FmEUZck46kCwA74Pjvv1QgR+DrZlLVd
2fe/gOSma/2iDccT1c1THrXfdFm/x1HYYjVaMWoXSp7b3gZI7w0nRm3cgmNkJOl9QMMiPF4+uG/H
JZAM/HONCNq009TQHtQzjXcjE/EiRggJ2mmpz23PY22dHAPP56EdbJubU04BYZ1m/Y1GgXoPEeng
4+WJrI3gWHiqvYlGwHM/si63SDRMZfotVGMwf21mLyg24qu3MYY4U078o4IJSAva4fAuKtg0a8VO
e+Af4qn3Yj2UhSs5e8+Wxj+WSl0CnO7l6a0dBMf226xg0JNs8kcUodoW1ZWwnHYxZb7eXR7g7VQN
dwHlXJjYEPCzfq6YEkfpDWer2MNSygdf9s/WZhVY864iG4u5Cy4XkOjsYynrTzJkjxx7dYwTNJJf
nsnKSXBTAYaINC8mO5ygxvqiO6BgKCk+1mKzZr+yF242QAnEa37FUnAagsfwt/omUrH1xkas/fzl
7195LdOlTeLrdjih07XftQLig2A/Lm690Q83UH5rE3CMnhHmAXgczp+1iZNil6ckfDcNI/98eQPW
Pu8YO6jUY7+ux/7EFW++kBTyrLu6K67roMTpcUydB2Nh0mFIP+dROT5OYKJAwocnG0//FY/oQsaZ
DoahLgtzIgL4khc6WpBn+hQAVYrwn9/gHyFLfXml1sZyrDpNJh0UwTR/5p4iB1oUakd9VAxyQ/mh
D67MX3EXEW68PsamM4vojfxSEnimgG2qZa4cWBf+zWMaVlHF7WlU2XjnQTR+l0+s/5KwzTz72hDu
TZ7BR4xePn9uo3k65D2jj7im/vHBEnF7eSfWRlh26JXVaQhakDIKx09ocQMxtQRwfLoDR2r8tRfb
uhNvo31i7iK4QSEdEN2Y6fOE1126N0mQTscI4jZiJyc0TN9UnbbytvHGfLxlXTWTB9DNyvTAvEbZ
u0KmSK2EIo2y4+V5r9iqC/UGOQnIhwtrTgjC0n1eIqX9/8HOu3Kp/AXzTjLW56kWn2ig2huehg+S
1GxnxfzLNkjRAo+YtXmwYU1re+j4BR3iRV9XHuYyzfFd2xPkBI3o+edmNP1VbV7YQScAEGYcgjDA
lPIWbbeybN7n+YffEayW0A2bIMGGd28WHy7vz9qcHA8huqYW0FHsTuAcqI/5BDCFNJ6+D5Cn2Dj6
K07IxXyLKlBoFe7TRxmjdR9MTf+SDiOA1c/fFc11srcxd4HeUeAZFKilWYDeZKc1gKnNcrldXqeV
c0wdD6HBRCF9NF0+wGmHIBeR5fsQGN+NKtnaEjneYYrrdmg5wleNBu9bEDQmO5qhiUb5I/0ATNNW
amVtFsspeOWFpnYEcXClhpMcim4HYkYCMfbNHVibxTLqq68DpBkZCLp5DySqQSoqoo8c+aTbdAIf
ZE034Q4rRk+d67+F9qfi7TA+2AGdEQuJKUv4HYcz3S9OOwz1N09O/13e9xX7cAHdUU1NBlUi3NYa
JFp4LpEjg8jpzmvmrRT3coTeeHZTx+IVQHLQAs3MySZFfEDn849ExcgOl3kA7W/QLyck34rC17bI
Mfdp6qeeQYHyJFm+lNIqFDUz9EwN6B/edyYOmxrUdjKI3l9evpUD5+K3J2M85HPBPEp6sCObxpRf
egBqNzzL2teXE/LqwEE9wxuASSAn1qMHU6NTdaea+dfln76yVC5yW8+d7wVUIOWSQKRVVH0IWhj4
kyXYjxtPHy8Ps3LAXLi2AFNHNU+df0IJ27tvoTfCFVp8rD9una+1iThGn/rco+Uk/BMaSMUBAlzz
/vdLktdj+JiMLd9fnsla8OE79o9Wxwml2Hp6mKLw3xyLtZ98AHLRsJYn6kl05LYlPb2jNajgoYHz
5PXe7uoiKtLsf56GVtalrCdKTmIsP1YK6k5d6pcb2/R2gZP/nvOrowa6xK6YuT89pK26RbsjP9hY
3eY6iHdTkgKT7ouvyF/ebL/I11IBLnJ7iluBITmWM/Vv06U9l4HBt9f3MgmfIl0V+6Uvi5nhwzAh
LX55E9cOi+MgDJSQhoaE3sNUDOGuGpA+tnzwHvu4MruQ5FfpHsQgEPxzs6bYsmmQhJyMiiGEAx5H
uqxlgD9cNRGXEVZGY2R9hQEErQ2SmEjOSTDX3MRp/X0Wlb65PMyK8yZOXMATXDlpOv8/F9SjITZn
7BMBmf4+9rI7bwy8r5eHWvF2LnxbDrSmQWfICcnl4CmKpuxjoxHqXP76756eN66hv/Da6PBCDbeL
Pymp/FkdTC+H5lAoxdCXV9btvy0IGwzo+sHFdTZdz9qPIiQghTjUkylJeR+QHtXnY1jbwPsHLGqE
vePRRCvgMQZpyK8Bj7ha7uqCR123TzRNB7pDE7PKyK6vAvBgbjiitxcKMoXO2UJJpcwaIh7Qczd9
z9uxlzs7D1uipG977NjFjIJQKUwJertPNMibj7Zp3leL8K7Mpi0CtLUJOA+NHKR0uC8BByHeMH5r
s8Sju6xCwuPyVq9NwAk4xFzYQZVBc5q4TB9Jh5d63kI2JZ7j4KotQE3rzy1Isy4oyqglp2iuAdaW
vZ1zMKfbrVaGt1eIu+h8ImqAwOuGnqom7KYbZgedfiq5UulGxejtNULf6J8TMHWQFb4Q84n65ce0
BrDEFsOHsd9ETqwN4GxC2kRkDopOPKQDITdVDcGNKjLpLuabioRri+T4cmQaOJLVZD7pnpZHzq33
tQ55tlX+ePvzwDf/uURt4onc+HV4sgIQH3Sf8l++HelGmuztCxcI0T+/Dn7RpZ9fhictw0cT8/e4
0YNd1S1UVzUCBzztAziV3oD99zqzcFy5HJMxHKXPTlU4KpTWzT+GxNn7xOuijUP1O6j728cCzvLn
pAT3Wt6VJD8pRMbVbVRQULxKryfegVORyXekKfKHBn2i0x5EKDW/KyKgmt7xkUT/sj71mk/Kmyp5
boVtzYuuk9qeoYbjtc9BZefgukxH7PIfTzOQKbZn4l1A6qz4MndThD415Zmcfm9m2vPrELSxy7Ib
2Rg6WwAD/y8MaI16RGMru/v/8ERv21nsAsz5OORNp2h7Is30WSA3eSPzKYAgVUQ+XXVuXFh5zofG
o6nfnCKBc6PF8EGiP/Y4RukW9+baHNyTSfuFr5KoE5LF9Fj1OJDQeCZ7YJeCDeaUt+M+gC7+PJlq
7ipWAph7Soek2asJH67yKNwxP/onU0R+vrxWKz7DBZUTiDMJyIT6JyGm9J6bEddCiV69ja1Ym8Uy
7KsoPUXWOQJtLD2xuONQn4JkPEsNuYmh+nuoF+qcy9N4O+pDlu7PcfLB96IY3KEnFsxyb0d82KBg
J3dFNf839M103w+bnnBt952rqGVDZZsgwe6DEPqe+Ca4zzluikFcR7sH6SznMpIyIEZCRvZkG5sF
h2j0YlQKYq03tv3tlA3C/T/Xa/Jy0U1lSU+yRqN1JU38VYzs36gPo5ukVS9jYaOHzAP51+X9WTlm
Luoc2i1hkPsTIpx5yp+i3uAtE6O68uW6zzt3UzUZNG5PojmpKD/h2QuGFFScL3975Qi71LS57CHj
POCll8pS3hBJCsBJBvYRD2t+jCu5mRZYOVYuB60diyStdeqfWg4R1AOpaBkfdZf7HHwvpt4C9qzN
Zxn+lUmyxCtxj+f0BMnTcBdxJAFi9GPonrCbcJjDq5qU4tixfEaSckwGOBYlKvPLpmNQ7GdynZpR
DG23P2ehwwFJzCAhp6nAE8YkVfRfH2PfGxnpje6kFZ8SO2bOTEyUbeC7FgVa1SG9mC8GsbyI4+X/
NRK5+ctnbG3rHXOHQnjn9XONPYGi7o4vaeAQGzPPIt2I3tYM0DF4xuquIShyndiELHBmxCmY8F+X
f/7Kx13wNKsqsJZVPYXwZ9BNR5JV6Y8iabNqY3nWvu+YNwNxXNl22GxL/eED2uno1yFDBH35168s
vguZZrMIdO1VwSlHR8mtGHzQkBe0SOKD1wT5cHt5lLU5OPc5MPF0msIkecgzkOjKspv8XcnbbqPC
v3JYXTAgsT3OTxbi/VXjHm99Hyofk0rjG2Hngh6AgC3visHT3c1101mm+cqLVDX0WCNEOyde1OQM
ld8x2odog9qqUa0tl2PfUSJZ1QYUcUnWV++I7cbiJlOSbeF6VrygSztLW3CklLQJ/ldGYI38xPlo
Py8vmDm/NohzUYLQFbGpLrPgRMMFQyC7eqQP4OjxfybpRO9CWZT203Ub4hi4nbgCX3ZffEErTAAy
IDDPiRgU/Ze/vmIjLkCQehPQ00rBm+dM/6c9Wv2cSmaOWSm7DTNcOcEuSpB5LdKBQteAPHtR81j1
KjBH6CxO4mduprHmO5FnAT2MGl1ZW0nJlWPmIgZ5MMyFSoh/kqpRNxBLLfQu9Dj/dd2yOUZPu8im
rS2C/+U80ZioHoc0vwOZdnudHbp4QVH3k5Kpn38RPIsB0EZFPNibrPDaDd+7tvOOoZuh7kUFiZcT
7xdJZOmld+hea3Z92xYbd9OKLYaOrdu6nMuw9HH7oUxhLYg7E0iFsVh8bfwrO+7i0LnN9ZBBuYLY
+cRRQUz2IvACFPJUPXWHy3u9dn6dO5waGtfIVuRffkckttDB0xJSswrFVj9Esaq3w7DxOFzbFMfY
lYr60iPTfCLUDw4Tj/6X3zYlu6r+HbvgwEr7WVsbitUKoA62pF4m39KbBtWwcqi3eJNXrM9FBVaZ
nItMejhbsZnuRRbNYldC1WYLurH2/WWrXl1SYAwRqZLhfFJJlrzLJ2X+AZcD39jwta87xq08n4vO
yOLLlAh7K3Nwqd6UrfDFld9fNv/1r1dZVoKCBr6JFrX5bBp0T+p9GfWpOV8+smszWP7+1Qg0yQcV
I3L4kiKh9NBWMzjwGknU98ufX7Fr5ti1qeMyplkynwI0Ux7ndvzPkh5de3g134bjlVi32EUH6gLV
o64r/dNUgbL6RrFo6J7RFAW41eV5rC2TY9m69tFN4zX9Fxgbf4wi2n0o2JWAH8Dy/tyEHKSAyDOH
+ouuqvGFMWQTFhnVfdk313kLFwyYt5WfMISdIJtCq6zR/L0FFedtHEdXcSXhMeYE6HQoWUpNyx9U
A72vtq2/0irrjgHfOqkrDi9wLDkfJecgK+6+iNLzD0LRfTqCiAfFsNur9tildLVZJwQHE/IXpK/R
O6fyITHg8SbJ+8vfX5uAY8yTyeNiCEj3xVCf3iFp8MRrVT6N0xZb2rLUb2SyXVyf5UVr6aAxAJJF
90zRMHtnhzLMPqFRzGsPVTiR+DMfpVffZh3ZSiS9fesx95Ec4R1G0KdVn3kgRXAbtXXY3WjR9Pow
Gpo8eTgV3oFEEJ+5vJArVXjm9hmn0CKqINygzjqj845kcfQFuT/QTMWCTb+PHAFi/q5d6A+rqI6e
RK/Dq8Jg5nYhZ8LyiaRZc451Ot+WU8xuail20Gy9ytUAkvunM2jLcPTHiqozzygeiCoMPpGm8rON
z799CpnbURfOYVfnMq3PHYuadwqw569KpCe8rYuNePRtn8/cxzStw34KA1O9QA6MHpdaXdVCnln2
aP8fJaLry6fg7dOOJPKf61RlE5+zJmvP0RzKBwUgJnDUUIQCjuZscjxMdCX2Wb3FeL1yyt3XNdo/
ZZKOunnhlYwPAKGnyJkCp0OGOL2b0cZdA6J5vDy1t28b5sq84GVqvDhU1YvBQ+iGjpP6Pqc+nj/X
fd65lDO0Jau8Y+ochDESy9nkPTMutyBHawfMibJlM+OuGXl9Fjbog/2UQbf5w+wNQEXgEeFv2eHa
Gjk3svCIZDU39MXYAeD5FOoR0LG9rgeLRc6NzEKKTC80PF5sIVKwMQI+8QjUQVVt3Mcrv959TEMj
Vaal5NXZ8uRH6+OlXvpbIjcr9ue+ounYtXSGGveL8UFxNQVcm484vVnwIFCh0i8zhN83TH1tGs6d
DJFGHUIembyYWI6PRHqAJjUCihcbJ3VtKo6Nk2IMS+gaFi+sg+qy6I2EOeTB0HwdS4oW6FEpfqVV
uM/oqIRqYz0WDRyjECdZVvULCIm3RKR/I2H/vpyZ23RnrET7dGPJUyXReVd5EG658wsvCU5ZJDn7
ZepoDOfbEdwTiEBsGgXhHQXB/rcIK+Ale9NXU/lLiBjluT1vkRz7TBMfNy2Ka9l0RPesVR+ickgA
GTftIIyP/UCfzD8g/LDNp8BHIW7Y5XPQdA8Uwsnxxn2ydgQcZwJ5vI5NJmme2wB1UN2gd98n4BK9
ylW5T/Zcgrq/7Fv/BewVwKrqtozOJQp6/vny999GNDC3tc/GkxxUqpIn7YND27Ilv5FkSBCAN6oF
6cFBzvwuiML7nlRfLw+5tmCOa9GQx8wir2jPKmnRFg7o+vM02PJw+esr3td9tUNPRwZMhPRl4kHB
3kUR0o93ZGiREupAU7+xLWujLHfyq1fj7FmdTHUavzRh4t2kPhDYOJjDfYpk5oZrWRvCcS2panhT
RlHzPESQIhjq7GdlUdzRVXcd3wtzW/pIojvNqil6gahaAAJRQ84atfAbyqy5F6HXPIBP9rpMAWPL
NF+tWJiRiSmCINkfbZ/dhTUIFP8pdNuMx8sbv3KsXNEYaBOlEizQzTMHR0W2k1WfffJU1W6V11cs
xX3J+3WprYoN3KOAzpwc2GMOBZAjgpf+juYK90zz2EzIC82oM9xeNycnlDC8ErUPAMRLWz8qnn6Z
6vHb5S+vnS4neghB/DJXAV4QINhgX7nHx31NldrNrQ1+XB5ibUNcOy/Rj6JrxEGU+Lz4pQIemQ+g
mOi2rpSVAdw3vaibIiYkpRDMnag40ErjZvCqrLiqfMvcF30OJpKhB6DvjFh+oIfYj8PqHy8QrNp4
x61NwDFx9FEIO6ph/l/0MGXQK7BgydiIHVa22H3OR4WtYyAREYcqa7PDGOP5kYCdrjtmuF43Bll7
irrNfbINgojKTj9PVUR20B0BVybFRSiDwNxCeqQ+MAHNJj1W6sPk+19qkPJujL1ike5zf46qnvRD
15xt68tPok6q55w0D7hd3tdjJ9BxFyb7yTMDRJrr2dsYdW3TnPveykowYMKiF9VXNjqiZ8WXx27s
+IbNr4R8Af3TURpovsaRzeOXtgtAvoPW1SRgwGKqpxg9kBsnb+1sOOYv2iohqGXUZ4t33D71gbal
fdIA5ce25vG7JeCNgC9w7D8lRI8ya6cXSUBNuDSRCB90Ymo5AMgU+7uJ0p+WBA9B7r30JZ6SV7er
M7e/L2eqJmmvkSFJ4zrc50Hpe8estcPW4Vs5Bm5nH+s6aGSyBA6UNyzZ4fCjxBwDsLKBvFgzLLe5
bxq17gooDJ8BUiCHcimhVAlUeRMvfBxjM+8gVzb9s7R4ICp8iDnf4q9cORuubAu17TAMVNTnCfKQ
J6IGdDA1hrMYmhptdmXY7Iq34Onnm6QImrOR2tu3UZveF0kzboBa13Zn+ftX0UalTNWwVOvnKEWa
Z2dAJ9qiHT8PN+xnifPeONt/tfuBZSGWtdHPSqLdb2mITX0iDqaovyoFAiU7h/bQmK0X7dp0HJ9A
KGlFX+GwJXVbnzqeNd+LFtCryxf12mQcZ8BAGV8QQ/WzztG2iCz5naXmXJX0S464YwL86jA2W2mk
tdPleIWcZ55Q0Lw/o1iPRhvNyI43FXmsAn2VsEPM3P4+6BUEiP6IOtOw8cvdTMx9lqH7+vJqreyF
q8/SI4OXzkWjzqCRgUYrdNHvAn9TlGLF+7sNfsi4QMWkmfSz6btiD86VH22hHkAHeE4gdbZxha3s
gdveN0kNKtdsaJ9NDS4x24Ebn0LP5s4DO8nhulVahn5lgJOIEvQnwP/mDbrtTIkWhcVVXfdxx7rR
ltxJ1tPqnQnyH2wCDq1FB9Llb68Yg9uwh8d8O7M2np50jDpd1EX6LrXVd5Wm9S4o0QYBokp6Nyyh
xXUDOrZNGcdIzYRkpOUfZ+jCgmQPRIl8SrJ9M0afkrkaDuG89fpem59j7CbMxsyPkV2PaP5jUnqn
eIaGmOorHk8Pi2rfNnfdEsa+4SR/32yvzkClwqyNE796t0RlIqkPYpYf4S8fTEa/FPjfywu4Ega6
XXv+VEYgKoRzZIVf7kHDj3AM/WFewr+CoqDcW4oOOwoGW5ryrca0FSfgNvKB0T6vRd93z7/dpbF4
oYc83nj5r6yb274XBVnf0LLWz1yh5z4fM7WbNFBsaWN3fo+KH9Ixl5du5TC43XtpkPlthUzG0wTs
5V6V9kOrsx9Eld+XpvUaJ6NkW3CKtbEcj9BCg2vIQ3iEYlZPoRgtlFH4C4vorWLFyc59uuNJtoHd
WFtCx0OQAKnwdhL6uWqEgcZ59FOHabMjBmS5fUJQtrqSvgCM2H96OmO6EVL3FTwdgX4Si6GR0wxa
b7wG1lbN8Q5CDjHUIrFDLQNSOR/r/GZJPSwGq0QQ7UnDPi5n+/J5WDvWjnPIJ974Y4qw5vfFsIh/
oKPnOiwHI87Nr4q+HkFSUr2bJBW3OqmGXQaBlg2jefviDNzGrzjKxpCJCHFFHrdHP0rbfU9MB3fW
62pXFdZ/ubxGawMtO/XKqynWealNrH4mGiJgEaz+/93S4O39eHmMty/owBVhAfyHSyi/YamAZN1F
sh4OUQKyrYaCJ+m6IZbpvZoGIDq26weve65UE5X7tLNLzn9IX9op3dJS/31p/n0DBH+1bIEo0KIP
uXsW5UDNDVFZXT2gJ8wHLdmoS7/9TPVcoG4d5Z4V4y7VKSu+kzYl/YtXNqIVB1KiIfFYQeHG2xdi
RFb/uvk7HiLyQISZMVu9s1MPuAb4XNOgbo4N/nB5gLdtKXA7cuOgRcnGS+qzxkN0gAp6l/8EucGW
qMfaMXQcgyI1ctClX5+9LCA7FIO+m4yQT8OM1/XYNGbjIfW2/wkSxyMIIiHkUuj6TKBbMCJ/u0/m
UeZ72UQL1As1uzIHNdwevc1zc3PdyjmOYgY5UtFJRNhhT/QDn9DxukNI1m7Kzy0feuNYuu13Mga3
jQeM15kk9fe6nc5ZET2CS4U+Gwu1Hbm8teMp/Bj6/ngX55ukYStHwm3Kk0nZeqYfqne/caTMR4CZ
RnwjYbD28eUqfGXQNirTpGyC+ox6YfIBfZLc26HhCJm/q3bFbcYL2ybts0DW56GswwNEL9UdB4R/
d/nrbwdxgduD13kMJFk9rc9pDR1hENmAyxkkyss9t6SJsi7Z/w4RFO6VjSHXFmz5+1cLFqU+Tbqg
q8+SZvme2rl6LtFjsXGI1ybkhAVtD77SuUqTJx4nP3RJfpkxnb4LNGYdfoP/oBKgbiY9p88ZHMWG
ta5NyXEKWeaHI5r05XlAb9u/Ku56NMhmYXB3eZNWriW3I08n3DKLFot3Nis/LdGiMrp88lJ6HUdj
4Lbk8bKr+QANwDOapvRz4JX+N2Bb1MaWrPx8twGPEoMnqGeyd6ipftZT0xxVU/T3gQ75+aoFcqVf
Yhv1XChVnb3AD/Iv6JK06beJQCT7SRgt2PvrhnFMfcotWk90h4fVIPUOQLDOIPOuwoNfy+bX5TFW
jpLbiVfFwuMZGjDPMzQUHiz3xX00E8hFX/f5ZY9eGV/VVymP4xr3iiQsuR8bqCt/jrgKw8N1AzjW
XXm6Kv2YY7PDlh+hCiuOCV7Tlz++Ytx/dd7VoQCpsmgfloxZmotnG6XJDUOm9hbJ+/d9UHb75R/V
7ZUZ+8AFGbYyt4nK4+pcZBrspV5T7oBlQTo4KrdC6DX7cO76NJxEj58vzxoKsAffK7qfSC2H+6iz
/ZWnyrnaY8VwQyHyOw+dDdPPEMghbb6vyjCNP1zempVJuOhBzUs59rwoz2J5MFEDGDTQg89o+dt6
NEdvRw8ugFBVBWmb3pdn5Kz1IZ+VEvuo1MU3jl6jM2lnch1nTOACCWUwJqofx+pcDmGwt/6MnU8b
Hn29bqmWCb6yQcg/xJRDnOhMwLeV7qa0GHZNXHr7TnnVz8tjrLgRFzUYR6npynqqzumYfgQcdb4N
YPkbMfzaTjg2nre96TOvL8+QuPsoJYR1J1SE72vcTE0Mpu3rpuDc5KodTZRWRX0ei+GHZGIXj/WV
h9W5rxtEg2kJhr3zGE3mBrBedU/EBEQv4oKrnvQQiP5zk+scfTI6zuA3Gp8OuCZ0NOyhvJ3eX16d
NXtzLJpIyHnOLC6BpQz1MaRdAO5xiP6NTVtv3KorZ8jFCjJZQUWElDinFaQ15BDuDZ6JGwmWlTJl
4KIF87noiroDfdTisHmkbjnAzbt+7trbMarocV7eCIwdBgOpgT7E+cqglH24avXc3rsZcia+jzLp
Gfyq/SHzRZzf5LqKoXvsAxx5eZC19XPsnOImb9DBJs8ytu0/EtqWULGUmSA3l7/P33aILnDQmzsT
QuJDnX3tfdcgGNsDFHdeMlPL+1DNudxlQXMdvDZwcYQ08nldgLf4bBn6vmYQF0c7NXndDsjuZsMz
rq2YY/LaB+otLBmgKwESoztK+/JL3DRqunLbHbtXkFuJg0gtT4+uR8Jfdc2dAu/+XcSE3Xrmrlim
C+0DuxzUPiuWvSNmGHeCQtJFEGL3Mau3iObWhnCMX3ECCaAaDpgO4AUuw/ip79l0689Nerx8tlZ2
woXzFXkR5QGquecSmYjbGo9ynestrODax5cD/eoCTCOPgaQTOZTc1F+5je0pkV3yct0vd4J0kCWI
JAhqOEavuPPCWB3CNjYby7Ky8H9B92RcFSLAQyMckaGQtDwUjTwW6abW3EqE68L1Km448szokuBj
dM/yERJRSCypEVIZfXs/heYu7Wqw8ZAtReWVu9yF71VoDk+QUcUtW/Ofdu7krmlIekCjC/Sbw27D
Fa6gKgIXxSd8KdH9Y2F5CBnMCEAlmE1BJggM00ubqqdZInZADQSQ3u4p7mW64SPXNsy1eOyXrzHI
WfftsLeFT15KUhR8D1aVYauuuxytN/JaLot/1UR93kLT7ayBtfttjkE56Ad07LXgNGTQkx63+pXX
5uNYfupNQd7jP+90ArIhPcb2YCFj9A1k7ZD9vWxBa5vlAvxUlPxf+1yaBOK++DguVSIxe+Wzl+jq
v3BhBJoVtHqzNiMvNtFyo6a44hlc6F/oZaU/IL96BrxAQPrJgB7ygEck+3h5amvfd5wD6b0QBuzh
Si5ydT9HQ/qVhUH43+Wvrxivi/zTXjpDUAjJtKU+3jbZLp34j76zYIAi+fdCf59y+aNsN3lT12az
HJJXftSaAHgID/FKRcIyXvhnGnETWeWNGydhbYDl718NoAC0YwmBu+N9Nz5Vk0VZN2v7uDlcXrC1
7zv3faAGlCYZshENaSPok+XtXUzLjaTcilW6gL5oQCdrNDco5ojRv0XXhvaPALsETwHTOt5Vlc4P
SbuJyFyJxlyu/qSh0NaD2Cmy5+UPuiA9c1Dn3Q4wITJ9GcBJs28IRBgvr9za5Bw/wAI/qrWe5LsU
5VbPANg3UflvVaPlUd1Qa31fPI94yJJmj5qZ37ONcVd2zOUhVhpCMUbZBB3zo/3IgYp/8tv+2+VJ
rX3cmdQkc8+3SZDcVyC8/gDGoP/D2ZV0x8kz3V/EOWISsKW7aQ+JncRxt+MNJ8MTJEDMIMSv/27n
3TiK1XyHLQsJDSWVqure6/6eJ6QCNrQOFnjN9nOUcqXSL+QPe+7o8QKWPwYNlytFy+/eo2j98v2N
qbgDCccC5N0/Sg9qVq0158eg891jOInhAKp9vnKhvTtH6Eez+QhxWSfldP5BARKKXScC0s0r1zRi
TK1fvr8ZRVriKcH7vID8DIR0aYB4WjWJtbjK5R//uSfx75q5d/mM5PMEmUtX5W2iQFASSx55N6G9
rUoYXTh/D4DkaWQjOC5/oD7d3Xs+6qAnuRbmf5/UHK1rj3qI3g1+0Vr2GeVKEnUtVeJ7xI47YBhn
0T5X3XKfTsjSZBU5uHi7WqP6RaG0eX0Dv/9kRveafcA3LMuRTP6P1AqSMG8+2dQ7sEg9CkkewzE/
BCO/AW4JRA3kcUaB5PV+Dcumx+/r3LswO9s1KqPzYdgxZtElEcJpX1qQW1QrozNsPT2GT0FkUbnC
p88TY36+g6pTN+98a6hXroN3L2cv0rn0xoUEwpnb6Nny6H3GFbJ03PpfgQ9dHlGt+qUv2E3Rz/vr
s2Yaj3Yg1HlmZ4WH/towILFiSBNYWbYmjfvubYPRaMeA62Vu6bAsfEZeqA/+6/NQTd8kdNXypAGM
0OaxgLbPUiZlPSzqJYwmuaZZZdgOugyhDQGB3HeW6Fki2Hc313g4Rz5xd73Xr/kdlzl656D4h8Av
7X2qGov/HO32QCPxTfjDoXTJcXLXCnxMXWhnESv6CLXJWf6TTUBVw168ooA0gX1RvClXDMe0BbTD
iPdBWmVy9p4JbuodtcXpT4Zi2/7SzqI0REUhaGy956bEpDjtqPbTkm5JamN7aScNijFJM8yLBPOL
/53ViCQJx13j+TVMi54qEACz41XryOe2au6nGcJzqdp6g+lZAn8E+ClbJvnMQKoRTxmpwYzbrmH/
Tb+u+RAtAAC55RP5PNvjtAfV+aM/L2vYb4NN68QC4NJ3wtYd5XPXD09D050gvOzFM3GOANM8VBei
gcxnardp/+gZAte3eAbh7uJURaAZ3THLWvpdZPF65TFkmqrL9zeuhNvYwgIzX/R8qXbcMZr2seLT
8/WfN5xBVLPeqfOHIVh6sUfibPk6XPJmAa7949D+vt6B6e8107WWxlZ04mIvPLyzlyhDxYWDMPHP
bc1rxjtMvQNgo8D/W8Ft00z1Y945w8pNZ9pHmvGOvYu4Zt6KPTRKbsScgcI5FU0cIi52UGW+d53R
/diKaVPK14v0PMFig/NtsdBfY3tDUltOdw/F6I0mp+cJQtGBLriSYi+n4qCi+mbu1hyb9wMd+HPt
Fg2zJgeOTQQ/auVKkNN4xApaKDuBgiz85HtQ9sp2+dCTSsZNnVYtROuqLBfjDnd64+bJLBZgtFdu
C8Oe1gPsCyiraEMmsZ/aaA+a6cTKEuK7G1vXLKYAJ4rixC73njOl2SGavPyT6Jb5Uw4VEWu/aVvr
qPnaawvQ5i3lHhDti5p54Z/nnC6311s3TZBmNHYv25qnVbnPWg+L5EVeXC4pynC94/UODD6BrxlO
01csky4r9w2dTp4VfAVC53PXswyBnGLbFOmB9QKciTUZRbkXFuSO4gKMjzvK22XjOv/Da1dSF0Wf
HO0H3H9oclAJeGrwGWJpcuUhbTIbXfQ2tyvbm60wO3Ue8jX5ISuGunHjZYyieteBw6oV94FlNQ3f
F6wrl2aX1Wqxd6PyLL/ZFaKaQMx0fc0MB/U/EfkhY6jwyr1nD5VFDkiY2yUYdwhpgxxkWw/aIQEG
YJvlUoTPSxMMeOeJ6KnK0nAlbmD6/8v3N9ekANYZimuo/637EbgXH4qOG2thYQ+a0UvQA7U91P1O
KZCnwUHaMv2Im8cdk+tTYzAYnf5OlX09905Q/CRWYUUJLWRNshsw77Ry507I5JU3la8UXcEIvRv0
8qI/akVv5mqYoezp2qN/og10WDxk16ZKfAIorIktqr4KOa1sKkNHOpKNWqQHkNXHkofVh5yNOMuk
uGcz5MQholLGTBYrM2hYfh3VBuXKCTS2TviceQw6j8ukwAHrByuHvtFStSNzkHxAw2P7verHh7nx
4xARgiYrDxeEYRbMcYAoAos+NUOwEsE3OB86paDjEBeI3Lr9LqhSMdzv42XqaBbesqr8dHliu623
pQ7FQ2Dwb9tJFaHhzPP2O1HqnjYLKCi6+8DmT4q1K10Y1kdPSETDHIC8xWangCFnNdRE7odiVUTW
1Lr2nCBhN0CHIoRLxtOJ4ZhEEGQHUTIxFrvrFmrqQTsBHFhKOMhmOBXQ3mI7MPQClV8641pIzBBV
0YPsISr9XBYM1jPCbcFD4ECgQIBwZC+U/5uC7Qf8rQh8qBDk9VFP1/b1n6D6OwECPdiekQxxw2qo
9ym011l6Ep6XPrI5+yOIK4Yg6mLe1J3F94r4eSf2IAMd5Xc5M4v7mG1pD/b9ODRL9ypYpewfAKjT
ATR+offSoy7ZyuK6QoEqNCQXKypcRNXEFD7MTuQUYo+iM+jVxXLqKvEtCjMUph0sByU/8004hR5/
CopW5WWcdjnNXoM8dGFk84Kisp1VdCxqYwvxJtALMwWZmGJN29HgH+kY1sWBsXeg3XqORvVgN8Et
jPsjdZ0VyzYc9jp6taEZ9wavkCdJ1HEpC3ovWzDPKeeiuRX4K70YNqyt3baCDgNUZzpycsRo7eoF
yjZD7b9usgZdlHLKbFbiV+UJDn6UdFOnYlDXyJWzwnD06RDWempnUiwKE1TRLzN17ytcSKUtk4Fb
D5OvjpfU/fWBmJZae562KLxZQIozn5zFoVWcp0MheExLOaRPkXJTf8UjNg1Juz8iJVnYOK48ldYE
Ae3gQ1jWn3Jrfqym6OZy3144EDYN6Z/kKRNUtrOfPoOTan4tlZVbT/0ECB6L88DL1bbIls6bAsRq
icrILDsRm/xWJdjEI3+1asawLDozSk1R7lrkzHqGGGdTfyLLUIRfu6rxgt+NAvHpigNucE/+Yfjo
uhoopJK/1igSIePPyz5rLFTQXVIAAI9eXxDD0a5TeXhgDLJIGtHnS4Een6ensLdB6cCqHYOX0iPj
laTg7qTp2nPcMCyd2kPlee4zlNKcLrUvad18qEL5tATlp7DLk1HMaw9tUz+X72/cSNm6HpSN1HiC
aNPvvqYffIrIkQ+VHVl9KrM1xgXDSabzeSBRQysrbfkp42CQWkC734DaaH99cUyN68fk4s7TDJzW
cxl10Gz28iJWXvj1euOGbexcOn0zQXXuU9n5VfTaZe69yvh/l6abaXza1rzmk9BlFFBkT8NXAvlc
h3++BPg7e6NT+I9I93whiWBF9Jo2YeJx3sWeDH/5Ivy0sNX0i2n6tXNRlv6Aa1/6JyL8wPkPTx3l
3wTg6l474A0d/HHo3ywBpyQMx9abT5e69kNFUoSFVqP7hlNdR+6nIkJ+urTmUxhOy6/AqucfxGfS
vQ+RNEp3c4r3CHWjy8UCLHe77eTVsfs8UgjLSxm8BhADigMraOK8Qsnv9U1l8E508H6rPDZxaMC/
RuGYVMG8J0X08VIP27Xk9/UuDOeGjtr3mpFWUFeeT3M73HplegOdvD9JQ5tc1Ei6lTCX4dzVtXfT
kFZ2UHXu6+XcvRxRUGoZ4sJaxmPV1cd8tF9dYK6Tpl+DzJoGptl72EoPsmiSvIp0enB8um+B2HGV
uLsMLBuX4/X5M+xpHbHPo4l4DXQwTtliZfvUq63d3M+bChlRlaS5RJ4CkNmrUUa6WG4cuOA2guLJ
XMkHzpyVAZgS8EQz+9RNVVSNZXSy5zm+bDJZyxc7yh4n7t45GSYOpDGDn+egbBKJk7YrEX3T5tYC
kwULQl406LefugRC2fueeHeZX79606Z3YqjD+CXrh5LLcjpNPDrVeVvELQnWsBDv3yehLt/azzJg
gRWOJxISGndO8Qg5pSgm8/x9y84Kddy+3fVBYI31dAKsgyBl4/Q3vLfX9IVNv39ZlTdnMXRn/JJQ
Pp2gfC2gey6+IrH/5XKjXP/791c31NH6ssGrtK6y4dTORYJUx8MlL9oL/4tC5nLleHzf9kJdBtur
+9orvKA/EZDo3bOClF+Qalgrfnr/yAp1zD0geU4Y2EV46mdvD+rDneigJWdf3ETl7n1eJsJtvsFN
Ta7PmGk0mq37WVj7xTIGJ0BVmxgYlQIR+vbH9cbfPw1DHXpve31e1b7dn2avPTme/9/FsEMf1AnO
4P8/goymQWhGjaqtsmIp7V/5TF8dKtXeJfMa6Ydhz+pQ+xDUzo6aWv9Ulz6K0yEX2L00mZWdncia
t50ZOqzetlEPNcFRPLUtcuBIL4U7J5UrTqJhdvRqPTKNIEgFi9wJZNLPxG6mnZsCCHR9iU2zo1m0
00NLQbSiO8mJFOByAf5rkoAbpWm+39bDpee3ZwbYN6CETboTigDL3WiDS6iQQOiAuXAtgf/+bQTl
E/fvPlJmTcD4ucV3x1uqIUkpz/rHlvFi6o8kghxiG+eztEDz0SAQ1bvJENij9z30hMStG/SEhPc+
HsTDuHLIvDut+CHNLJ1GzsTK7fFc9yGVcc0RpleTm742S7uWcnh3X6AP7QoOQ1IOhbTJY9EtYKYg
nOYjKHRte8tVgvY1q5Rz2bVTME1nb6n7T7SGDvjtnLaqX8n3vHu6BIH+qlYTFDXgkvLX0ck5u6vL
STX0zrcyv+9jBi5d54MNGm1PJWkuuL2t0hr40r/3yjixwfEgTnHuuxDUfyTtvEPm0mHt7W5Yep01
k9IKPy06LAtEjwsgoBIrJb+xOdeAHIZ111/T3LYEdF299nsmxvLL0FnVcwrxpW07V2fF5FETkiGa
hzP1Qh4myg7S4oDnOzkBrEtWHHvT0l+G9uZM8EY1TGOXijNeX9VhguBucommgBKLJ3WHaiVej/WW
Ew7bTDsb+jSCG1ZEwR1xURvTSqQsJM8rvO1WhWNNK6JbO51FGgZp/ci7fvIPPau7/K4Bt/lG4WZH
N/VoHIYc7taZ9FF/p3haPgz2qnrhu14XZkgzdAVw5jxQxs+hYKF7UzgFLx68SoT+R7AiFb9mZ1it
3DVYh55PrHkuJlLy4ZzOc3lLKQS7M7D0xm5RR1vCp0GgJxLH2h7aZhn7c5sGQRz2HTtiT7HdjKr0
Fa/LsH/1/AJ4IxwL9D2QeRo4SFucdp741yIYZZ0QVNH0p7FrCwZpWb9ArGLFMg27TM86hNPEFmRR
xDmneXoLoh37QNrwdP2WNuwBPdnQ41qqFS3FGSWD7m1Lxid5sUq+jMsuYGG239aNZvjcB9hRcCbO
2QCBlJi4cxvsPC+8GcBbCzqsTSF07AHN6FvJMoa69xoEKLByVYzZrd/NCyq2t+rP/6mMf3OGtX05
2KVrV/+Teh0D3CVg5GCxX67qK5mMRTN7YgHywQdenQv4ExQJdwrCCjeNeNx7zFpjWzYtvWb+0ioq
Wthjd/4jTMeR0AdAkd+2F7LHiA/28frSGwajh9pwgYdDkQ7V2eN1lvSQDNuPExjloh6yRNe7MFiI
HlfzWgV53CJtz8rx1besnsOPOL/W+JRMA7gcBm8WnExKliNUI3B0dRz6ifYS1x7LEj/rrJW7yjSA
yxK97QLPqoD3RXNG8qwuY1KpZopdj2zUc9YDaiiqsyHYR+qzmgEFIXUa3VAqVo4Q0/xotq2cIGqE
62D2+8nZWdwO48WZs9jti7UyclMXmlmnMxJ6JeUQIOyA9sYBJZOiK8h+rtM1AVnTEmh3OZ9V5c9j
15w9K3Q+F1603CNesMapbmpds+jUbwQflr46E0HxEGhTyz9SKbptEiTQnvh7A3kc9BsVXKuzY0l6
R4Vr/wBdBTtvsS+qh8Yyu+DOYHv1GVRvdhWng8zCeIi6Ys1Xe/8oonp4DAXrHRORys8ihZirsrI6
HqM2uAEj/EeQ3a+FBN5fBaoHySAfx8CfmbWPXs0fIZXW7aOtEsc00mx4ZH0d9MUC4Nhg9TeSDR2J
GcgSN4X3A6rHyMgA6aKiKtrHNqrvpZUPcR/K711efwKr0Zrq1/sODlDOf+8jh3rgeuprcS5YnqJy
GsTf/QC6srSAql8Q+l+6slgr/DItumbUReXzOQjn/OyRUu36DCjRkam7fOCPf14G1/fu+0cHjXS7
HgWUfIehhbBUKPfKsgb3xmHtBCarcPI2BUixOJp9UzLnA1TasYH9PtzJFqD0Gld43FC5bLojaKSZ
eFjAC7A9CB7zzG3tRFohBP2g+DluI0ajesAMmhWsnO2lfSy8stohrfehmxB0ur4MhsXWI2VEuItd
CFqcVd2msYPL/yOvXFSTZ+UYL+Cgebrez7tx2AAcuH9v4Na2oHfoOPRJ8LkrdxDmWXbCAtd8ZsEp
aII0342529/UOXtk3Rorm8FsdOhrOCOcVKDi9twq0CRziGrfywHknX/eOYBxqc+TC1mz60M0nGI6
/tWhIMgowR/xfVymAAJjojlAjK/8uq117QQQed3Wc03ys8xmD/IlfVOyC4VLuFZ7YPp9zexDheK+
ImzLs3ILSEpkkJNMb1GM765JeJoWQ7N44tuWnVIhzuARYccCxwnOxyIZHRDxBXP0qyxXX9CmsWhm
P9bQns29LD9nlju/hlT1CG8iU72y0oazS0e7ZlWKnTw63V2a1idUeXKUOUAHfmimciUgYxiADmzl
8xhUdsr6u7Rv7mWWgctonZ/csBA6npU4RdXnqWOfawWt4CLLu+gD4eA8QVnhAXXF0V0OJAZdGYph
snR0q1qgHmMVrIQPwSToxtLJe4EAY3g/g1Pjv03GoVNTeh5QHSLK+RnJF4CHwslROeTr+nmlOs80
hsv3N+8Ap61FgJjoBNuoRELbCYShLRgh1pWrTAt++f6mB9y0MwZQdHeZZZffKAOpeMxQOrcptkt1
ekrodiPwXdTyPBa8PqLu/WtN5mI3znm3EwVyeVNdDBsXXLPzrOibeUonceZluizfQbkeiNsw7H3+
NOdI5v7YtuaajVO3K0Nl0/aOU/uR20hS5e0q2ZFpwbVLHZBSBCYnRc5t6zxmYcuOZVF+6fgqT5Zh
vXWkaQ+9yBkVJ9mZqLBaULHrAcN3D9FwvoaFMQxBh5uGtnDGLI2mM1h5gm/OAM0Q1bb0bp6QAL2+
BKYutEudKgRZ8cxcnuoh/Th6OTj+KuRvqhxnyfUeTNOkOe9O5c5dBpTd5X025jceFkbsw6wYv11v
33AU6lBTIZu+5GVWfK/Bycyk/yF0WBcL2/4FasQn216l9TMNRLPvmqlMgXy5OHusGfsvNSRv5RHl
M6P4fX0kprXQru8RhETRAu78J2nJz8gTlTuUGaDAF0GqlVIP0xA0u04dlM87GR6vPZJOd+3ogzay
cYJg2rjWmkGnvKQBaGqmc5vzEkNwi5M1WFsvbV2/Wo6LYn49qCfR0tfWqeA+RYi+HCOQ4a1Eug0z
pMNNW6aIojZVT1m4FM7OI1zZd66wJ7pSXmvqQMuVteNM6ihCB7wu+zgdSb1f1EaFb6pTT6ZuY0FM
ZpjP4JFj7Y50F7ACnvubKkMDqtMz9C4YX8XsZWdRKrwB+nTky5GB5WBbKpHqoFnSWiSP6KKeKORX
HsSSeb/g56wR1xosTEfBoioiqCHtrJ6cBY+X0JqHvegzF0w3eIhfN2LT+mpGXBNVO03HsnPtWE0O
DbxmTJx52Hqc/oOCRWYd7JJyfEgFzmkwYvP9AsDKyvY3TZBmwBIqHqT02fjQs/QjLUFtyNsgga+5
VlcQwRn6B1uDDaTfytA4nEYaDA+8Bct5aDnhbRW5fRs34SwOdTR+9vtRJajgehyGdLWk1vBG1oGx
YlRVnVuZfaaywRu5UeW+rZvuvo7yr36ZkpXpMyy+jo+lYFTPYRdwCS5Jxb7OENJzHUV/XN9bhtXR
obHgsGlT3ir2koHJ4Vhn8nPIp34X9unpegem/9fu6jSt0gYBVIpnxcWjCZspCG6XcB6XZFsHl5G9
8ZFBxuhDc8RKz0XQUO/jOA1N9j1qu7BeOV5NU3QZ2ZsOlHQA1HKxv3rW5GC/hqP0x2+ahtXgmqkL
zcLHbiIWtN3UOYMcVXcv3bGzDgQ6UQAId22m1gpnTXtWu6xF6Xp21QTLWSJwcGxZ840XS/0JBTbP
Fqq7dtdXxOA+6fSS41zmtvIke6GTDy6ujHJ7l43W8M2DjvihJSAGLeCUbDQQzfzDkAYRkjsp7qeh
eOV+ObF4mopNRcABqsj/Xv1xyaVVMg/XH7jcw53Ko2DY59WyJsdiWHodsAlxastibcNegKw+I+mK
EG5Ut0/5IPwVCzT1oPnjtqoAKBj88WFJu9bfX8rC0x8y7a1oR/DI735dX3WDoet4qJAQ2xO2yF4I
aWj7xJ2gzb+VsvHZNkPXkVAOKO4losDsxQnAp5/ZOdmDOu35+t8bLENHQrVdUOW4UgF8oRXkAMcf
dYXUpxeVHgrPNgr7UL0Cji/dwMuus0591ufuoUYGdwJz2EXs5fowLi7fO3ehXtHmERwgy5imT15v
/+YWwhIICX64pO57CqA7YSKxvW4LQAKmod3sCoJcgyC5ew4hlhKDa/2/2VqlpzRtJ82sC7u1A2ZX
kLae7OVXSNz+rrDSNWo6Q+t6VRtJkYoEQ9zwIEQQPvOpHtxdlafNGgmMYR308rW6tW0kcAv2tbYg
MVlw/w7kQnE2gxt5xIvmUFnsZipBSHt92Q0m/k81m535EdL2zrnvxRBjSeTBE8D9A1m0Vq9jmrGL
4by5BfuygXp7PbCvvKHFnQDW7rZTUHzeNoDLwN60Xog6K6fC5i+8K+sbJx3pnZsukPxd+FpYwmDh
OkgsK3wIfLvKOkG+ovtQu6ncp5GcbxQU7Y5BaK3EDkxLoV3lYGMbyzYbvDO3HB+s0ZkgL2k9AJtk
QVPg5fp0GW5YHTOWcmFLZ2GoZqpLfiBQmY596fjJMkz3c5sd7Sld865N06YZeTF6s5wkVuaPiomd
T/mOUzc8Wj7Pd3azau+medPs3etRDlymNX9pnR4AfAU5zgXSnHdR5P26PmmGHvSithY2WRMnGh/q
Ho+A0AKN+zRHdrx45fJpWxeX4+DNNhY1sTpLuP7ZyZEBPgK0uYw71VZzs8vLZS3Bb1gSva5NlYAv
LLPNABUT5cHFbtgrW+z8cVS7ABmb47bBaBaPcjlUrbKev4Ceix9Qnx3eW9L/grfcGvfP+3QfAdXr
2Zwyalp/rnEf9tOL4yCA3mTyI8gfUQw4Vznkmi3/tsrs33bmiI9DD0qL62MznGY6sD5EnbMPFMb0
kErXSXgq6PcgCpcVYL2pde0MaPNuyYiV5S+tRAEPK9m0z/Oh3V//9z+lhO9c8npNmxgpWGglqe7S
0rL3MgDg0usK99vSEfdRViW/86Z8AZ0DVORu0xHsLGHa9t8Js8tD5pfuh7TPy6+2pF/7peIAlGfW
trocqtMty8i2x4XZ9OzgYdHEuCWqIh7wplk7xU1Tqx0TfBhAGqDC4YG60j5mkWtPsR2gXHzbxtDr
3wQA3TXoHPiLQEdB3C/uErdBA36g64tncAz04jdapgw1vK5zBvCLJH+oBmnXTfu2HJxdW7Ffow3S
JjyR2IoVGyZMx5naPBvccMrzl0bkoAcJ3bEqklAs+Vo1kOEu0lGmBXikuynzEH6RKLhL/fEpy6v+
UzFOnysVZPslSsnK5JnGonkJJGhL5ld2/kJK7PkgY4BScNTDrp1HpvYv398c3yPCgjKcA+sUivro
ef70sFhp9Pn6yr97/fihHoZ00KZjkdpOilk9cx8eTlTWp4qjiPN6B+/+PTrQ/j4cm3ppkSBOioZH
L6Ffs3NHZL3lTEPr2pnmTGUeTQ5aVzPkq4sItSb2ssZzYpob5++JLwDAkJnV2AnPGKTS2Aw6OBs4
pDLaVpyP/9f8mHFkC1L9hZ2gjEri9sfF77jTmlCPae61YykVQypcuEkJKHT4p7rPozt/TIeVff/u
he+H/4QaCbgtkPJ3EkL8+xCuKmJ0n6eKP1ZqjTzDsAJ6mDHssNOFmzmJY1UjwImSJP00fS5np95f
357vw78wissB8sa6OFtkP0rmJ47j7GRkfRuXIKHNdFPbU+KAyTj3/S/54t0NDOizpqhWOjasjc64
l6rBgkjwgCIshWpsgL6ymDX81/VRmRrXjqS09SyrFL6djEMHz1iCTN2N4I5fb920Kpde30zZNDpF
6S9RwWJEubxkCoV1P1VtHltIyGzsQzNsQIl6G6I6TlLm5GsfdXmcNtVt51SbMnhYd824ZW71QyQq
J/FYKXYpyrNj2ynFzfUpevf6QeuaXde9gM6TN3uJtMddpvCkBuacxdT5ZBFENGflvV7vyLTSuonP
/VLzqm2OqBolN4QhIxzMiBFdb92w0nqYkYBGufOtFsZRLG1/BCkt+0r6jvIPJWpVNxWj+aEebBxD
CBrQdPGT1JX1B0WjbokrIrJN3hPa10y8ZuFU99D6SNJFVQeFuS84Sl+vT5FhAfQAY90JRSxG7MTp
wLSFCoNPEoTBK40bjlg9uKho66QOK5vj6LnntF4GFO56bN8NImYksjeu8mVob+yZN54rIK3jJGHE
vowcoBeHiW8g6N4kg4YF0Iy5p6gQ69LeS2jv/9dXeFT101pJq2mKNDvmbQ6s3JT5yYjq4qyhH0a3
/gA7Y8WaG2BaYc2WLT4uc4k3TeKnPsSvQNS390peH7btH82AqVUvVLHZTkIXjx5FOYgFuf/f9cYN
x5AeUOQVaHcXWcL5QsHvTyyvvYNKCI1px8mj40jxEXzZa0f2u48IH5ybf2+jNHMb1AXBF6NLkaTh
9PTHJwsXmYw2/dT7rNp35aZKPXSm2bSoJ5W7HJ6BGBp6ELPId3KOHkAtIVccV9PcaYEGyEUPTPiy
OYZ+9bMYi0Pbdbeomv2pvOHg8jUdCMPu0jGzEMqkfeR4dtJ7uEtTON/C7tbkTU2Na5YdLpUbtaz1
Eq8v/ZtMSOdnUGbz6fruMrWumTX4HZvSIhf/+PLGkl4xXFgr19gpTa1rhk0zz6ldnzkJlJ3nQ+a5
dJePy9O2X9dsOst8AnSfcpI2p/9JH6VyEZDjx+uNG25NHRNbTyEfwS1kJ+Dz9W/qEvFozgr5JWIo
4bneheHU06OGYObqaDkoL+nH1onuCWQAWxr3bSOWIZ5RZejxXWP7Xpdc788wJB0XS6vKYVR0doJb
uT4S3D1xOKEos2F4dl3vwrDeevxQgolx6qvCw0G+cDAkWtHnIQXOd1vrmjU3SFoPDRudpBnIBAkF
R+7SKYxW/t00PZfvb25QgCpQT+07mJ5hoXeYqiCGvKuX5A7f6IrpsUGVT94siMJLt4NL70BWdD/O
VXYoPVSTXp8j0yg0ew6WvGhLFdrJFKnPBeBNCGp9rV1vJQdhWmDNoDM+WqDIurwXy34BJ4TIHkvE
Uw/Xf97UumbRoLHNSAOEblI3ICNJwcYVjyFQqNta127p2h9n24IAXlLU/YTXgsgO8+Wq3tS6Ht5r
7aWrpjq38RZBomxcsDkbZ5Xm17CsenDPq8fS6vsL3MeerbiF/7WHFNWwbwqAAa4PwNSFdhsXPAQj
MOudy+Z87QmkzIlaFuSWIn93vQfD8urxPEGcasxL1RzrHOUuRQ1UOShX1l4Ipv+/fH9jv3W6BK2Q
4uK6IAzjsf5bFkV5fAmFXf99gzNBLsN600Hb+f4IChvcN10zfi5mpPxiR5ZFFQeeJ/4LIW92t9Bl
DSpvGo9mybQI+hE8injxtIO/d/oyPQAaXMT25di4PiJTF5o1y9R2qBNiRBDK6j/4QfCfB+Jo0Kph
Z13vwbTkmkUXQ+HXpIADUAAUjMr/Ntz5M+rZrrdu+n/NogtaKRAvIfKGMrP6mLnSRwyDP0aXQMD1
Ht7//0BHvCpRzLM3wT0S7ZLdZhR5DhHC5bje+uXi+ifd4iMN9PeOGud0cFJwHCacZcUhjGh9AiFG
GwOoaB8bSdThej+mUWim3SzDWPZwKJJS+lHSB/LZFsEmHUwMQruVRUfTtkMWLXFy1LawatrNTK6l
AEx/fln5NzanwKgx5w1myHH9bAfdp2nn82rTZRboINdsVsoXDKFVLES5c0Yok08IHl6f8/f3ZqAT
wWUQZhoZv/z50gOvFeTz90BJ99bKGrXJHwp0SKvwVGANHM8O8NlEcVG2zaErurXa4PePu0CHshLF
AgLq9suVE92krLnjPfByXTd8KILa2S0Q9L0+U6Y11q14QHWdEnlzzCAwlO5bKqfyY1NXi7WtAx3Q
CqicaIAJwjFRIqGTQXrw0BAAFjb9vo5odcDB0tioCT16bf1T+nmRuBRk8Nsa1yyXzJ294DngJmnh
yh2IU779iT1ua1yzXA5t8SBrRhxuYvzR2xAInSd/U/G9D0j435Yrh85Z2ka6iSjzcidp+g1Y1bV3
pWFvhpet9OZYkJVSnPs4lovUu4c3BFE+RPtVlIkYjsv9zJstJaAYhX4JZ0rNnYVHAYXW6bF38ukG
5Wrft82/dv3WjQ0+C6dqjnKwyUGGNLqxpDVtqaHDr+tXbyRQRDcWcNWb2YvHHhyzldWuhUwNV5cO
SU3bqbRG4qa/uS8fvEX87Nvq/zj7liW3cabZJ2IECBIguKVEqa9uu8eWZW8YM/YYvIN3kHz6k/J3
Fj1wQ/xDWy4A4lIFoCor8yOgaacuqT/eND1mTapuITHr90Pyi9fZTwh3nIdxYLed62ZJasGVJ2ie
/v9zBfW7iKLN6VZhgsWjmSWoXIhMugirHJCWSiM/lGGEwNDr9WmxzLxZeypCuviJg1/njvhIFUiN
tBJ3pep0NCBser0Ty+lliqpSrtIVGrENxKHBocUpdAFkp4td17ZbYBPbJBk2nHSJLClqRI8ir4ME
VFABnhxB13o3DsEwXT9JFXdRvvSrAplOVHQw3WIeEOMS8iY4Oq7HhgFXKxM6hWweginyO4Ra7yGm
8cJV/opazsM8k+P1xbDNlGHJSB/MHBtWHUcH1FKi1J9oA0LZ2xo3T98qB8d2FZKDYOAa0nT5W7uy
vq1xs+pUlz2VXR4g2hSyWDUXeZ95s3jJskfNgtMqYLXX+eABJ8BpfOt5N4+RYp3nvNQZY82Gub0f
EQ+4cQJnmR92SDM2xx7VjcTV+4yQo/bY0+jwwzxOUMIJbnN4puqpX3ZeShnUK36vs9ICtYhpKZ2b
0owoZ/rvoam0VHgHDOEvddFPFQFkecTKNu6itsUwrJknQ+lP4pKlCMf5KRvUo18T/9BOoPC5vlFt
PRj2LEmooB8CK9ABSOAXF8l239PiuSQt/3S9C8u1gtP/zpBP6spHoqg5VtOFvWUq671MqvHb6EKL
zheJivKyTrqNAVnMmhtmzWWfNDK9vF499AY+KLbrRrmx2LbZMsya8LnzltIVv9oMPCsF1B/ixXPl
boIWYXx9tixdmNWnBeLjKO+rmqM/TvogJ3BqjiEYiJi/Sehm68J4IOtUl9WMiqIjTv6JPxcof3Si
YnaZ+9Qs/SbjTYj1fecdbhaiSglCqHFt62OyCLFPL7Swamr6g6Ksfx01lACCdnoYRwg8VqW8iaOQ
BWZ5astW9b/UC28AgIXqmbqTtG73+YLs3vUlsmwxExkmvRB4IUTAjgtzyD1xZ++4LdhnWxzD5Fsc
GkWRyuaYgZFol0Dx8rXGDXq3Zqna8CoWgzShYXhNBRRFJ3hb1exB6fGMW4LeX05XYKC6/f8BJG6b
KcP0E6aVtwrcqpYGJUAU9WXQO6PZBsTNcoiYELFkrEYQQnU1YKXuL+Usf4OJ5jMU3e877j+mqfvS
rVuE8LZVMQw/kaL0CYFVJpML/PGMctGpmNu/oMp2G+wm+AM0NswqDKahPuqqZekeKWlviNchoDe6
ehMyRqBG9r8rrnS98thO4Lpx5+nDJNf+9bphWDaWiRgTflHPXquAk/VRl+qhRLwrXnnCD5fy1CnJ
49u6MV7YIJ2C8fFQHYtlWB6k9h96PjiRbhCqSYleDqkHxuPrfVkW3r98f/Mm5m2DgktUBBxl4D9W
4AuKQeZ+ChoYzPUOLCbiG/aerIUzN3QiCJe5R5o4PzyCoqPb2jYOd8SZ6iJVuj6OrZIvsuz9L00a
ljdR57LABIqpJJ3EyBoCIRI4qx+ZVOX6JMENExyv/79t8o2zXCyd7BuQ3hxbB+8wDs3sLAu6fYoY
48YMWZ59ppooEACyrANcpS8wBhS0AC1Ljr5bQvJsPF8fhKULEynGnZHpuYKXQqnUK03IsVJjrEr/
9bKRbuvCOND9cBLFugbkoFTegVIQzKAoJajPq1ySfdiScsPhWvaqCRfLutVv/RYHnwwlu3MUioUd
EOVtrIVltU28GPeGFYBopByAQSv2csJ5PbJ5vkt5SzZer7YBGNbcouQ4VIAEHBckBRLa9cdclVsM
8rb/NywZtId1KbOqPoI6Sf0DVh1+GAVq1Twlt8S9bXvJMOgMeRiXJgxC8kodUW/3Inpx103+Q+rf
GKMwK1J5BzKYFcGDIwiHlmgZOraTU7KePRAYfr6+XW2rYJg13kmpV1OMoJgaSNCDsvAld5obIyCm
wIJyQ5XQCfxY4Kb8lkgUaHcoWLrpz03UWCXbsMJDHm1zZB5yD5hnqMBuTb1lXkyYmN8l4xAi6Xms
2Njr+6UF9w/EzANJ9rf9/uXcfnOYkUnNw8RD5xd3m1lFbd3isp/PkLC73r7l/Dc1FHzm4rI38/pY
0SAGO3z5vxgXucS4eJDwqGi3SrYslmCCw5alT0NWIc61pk9llu+Fd2G+W8j3Ogu+Xh+NbTku39/M
FnXoVJPUgT0PGbKUVNbdzmm52gKL24ZgGHPb9LzPp+Air4hKDcxXflJpf6L9siMO2eLeslySzdLT
AgouWTal9VE0EGrQYCFFTNx5rIKy21E5LvuxCD5yLn9enzTboAzbliADYtpxqiNrs2o3N8muSFHd
jHAOYIjYbhs3A1s3xn28ALAVChqkOmo/2YGR8C+R+49ASh9XmW3Ik1q6MIFkYzG2M8hb1BEEafNR
j/OuGBnZl104Ri1Pp/imCTPxY5A57fugwEaWI9BwMsBzmbbPeMK+OJsxf9tQDLtfdNgvjkfJwRfy
e+vRHQcTCkjWgYjvi8/Xx2GxFlNHYUG4hagZgptqkV8h6ih27lB2G5Nka9w4t/sgB7Cb9rjghGu/
W6D6vm+yzXiIrfXL9zeGXgUr7YTAeaT86QzB9yyuw9vouNgfmgmVS9kAvilsI8pJxAVCOSrbLDix
eFyztFRJmq4rVD4AxdWflk5BRBkX18tTPuwTF0LkW2Bcy+XGLBRdp3VOoedGD6ukX9XgfIM4h4x0
MdxUy4d5Mizab9ox9YeLYGsy/EPBMrbrcmgBXN+clr83YWQJoIBCaRQJjk4z7enQ1+dMgugQpY43
3o1NLJnO+2B2Sg6gV5FWCUKaDqTqUUeb30SBwQKzMLRovDAATRxeohUkpiOCWk0/6ghJb0w+mkAy
kgQOIpoechZ4LR74DLgJ2ArUQeHxzsr+n9uWwjBlDvkIP29CAFvk+G/foipH9NMnNnrJ7rYODGu+
JAkLDuXig5DTHHHSP4MIuYVO+o2YvsDUGVU+HYtCDtWRd4OzI8Qvvwmk/KOMSX+LKt7ik0y10drx
E6krPLVmOVN234Vrk0VlmOsbAUam1Cj415Ig1bkHmMuSRZmEgNMc8GJjEWy/b1gzgRyRFO4gJV7t
c7avoGuLwqVNxYr3m/9DMsGpU/CsDVA6A72X/9UFanZHHTe86ef/0EuAxuvi9Z1L0igIKxD48k4d
vMLX8fUNavt58zTu84Fe6IQAAcq7FjeYarpbp2rzRvH+mfCHVIJfN6hXn1bnoGekdXCBudRqLiQ/
zBfSiSU43DYMw5C1nty6c4FVGAfYma/ltFuLTYIZ2yRdvr85k51iHrnrBeURGMp9nVSHwltvQp9w
E0M2qsojboemcRhEYNE+zpthYttf0//+Na2hGAchBFRmDO5HvrR0F/ThbY//P1QQxFIGSVACJtmP
6tgV9A4cwCRKnGrP8k0Ix/sn5R86CH47tYX22XrgC+oXdAeT5RL4WA9kejcdxn8oIYikHoin+/WQ
BlP7ea0S/UWG6SmY6i16JcsymOAxwsGbBYFkcsjK4Z9+dlT0u0T5hn0fcNP79/2YV2HWjB98x/WO
UzCef9Mm3Na4sYH8PO8XKWb6FcTuLxUY7I51r/pbLBZ/brzNilJpp1rAlUEmJ3usRPARFATORlLp
3TlH44bHL2Sl5grkLF/7izuQuuue8lnmG62/uy0DZiKGM9C0cqlC9iznsla/ZMgK4eKOm7nFcpiL
DpRKG7vz/XEwEz08iCKrmjDx/iYrCsNYmoIJqne65iahZIzE8P4JCEs61Zf0a0HY/L3NL1QrqD6o
tv7/3bce2r98f+M4LxHHVIXgYUMhAMnuKqkHL+buug73gxMU+T4FVGersNE2WcYZkAmagNqgdr5U
DadLTMpmXu9C2hR0f90eLIxDzEQTj3nP6Mrn5bnn7vAj06r1qqhPF7qAUncN1bRrsxBsL2JAvgkE
RA2kx519AW7RHLjjGiiZjUuBbQd6/53XJFxa5ePMQ06rLvM9og/jw1wOTO/ChNONALtt8QzzH3EX
GDLM6ZOoXR7JTKdurEFtHg2Vz9KoWVBifuM+N5xBT6qZh0vofs3Cyg+e/BycyPEyT2u2MWG2vWE4
BF94ZVrhGXSiQ93P+8SBnEreNgnZ8GaWBTHxx1I2WaprvzgTlziPPe3qh6ELnBhc/83GEGxdmHkV
TjpQPQrxWXBXPBOv5vJlSgYgorp1GdnGHrdMlDA8QjlCWYyyoDgno98fKNjqY8dLtwrwbK0b/oA4
ioCPuivA01YRvEuDFY/HoA1vyjEGIGr5r13QLPQ4+Myxj1xf6Ec+lV5+lBoVbXfXXYBtAJfvbxya
oIr6ie+pB9/V3lOmfPX6f0AovBsexe8bZg2FlIb3mQBFkV+rA2ugixxUQx0nE4hUVFvOT9Br8iPU
If97fTi2PWWYuMxZWPBpTr4QMJBkj2NTsSwCiIiwTw4kaG+qO8O4DPNWSZklqdcrMFAH6jsBo+gz
Xqzek5Ru8vdtIzEMPF8XicWY87Mj/eazGnGjlpKsVZR3+S0x2ABlMMbatw5vWjcrz9kM5aelQjKH
9HjMt/DDZQqQ7k0jMXHLC2mzzkdi89yvYH3ryqreZ6IE3417aw+GjesiKETVNvkZpcnODkn/V48K
vlv1VvjVsq3+wC/7TAwymPKzmwl/RMVcMagdB39VEnMnW+cNp2s5oEwEc4HS8NIduHqAjIR+lE01
x3xcgLMCkXDc8nrjHLSNxrB5HO8NKqvC/EwJqe+rMSfxtHbTHaqJty7DtpEYhu/ki1v4rlOAeMtz
doB5JLt8mtSeTN6vsOu2sGK2kRjmTukK0plpLc8iz+gE9wv3uGsIKx8bUjqv1/evxUUGhrG3a5uR
mSbgL6STc7/w8a+eivSW5zJs0DBz6lOIFTpd8CSXphuaSOYjNIB6p1zdLWdl+X8T0FxNXjJKZ8AZ
FfYIKJdIOjfRtLJ+K5pm8fImqBkElVASp2v1wfdW6CUBR5KrR6VTUBAk3/wKD0TPddINb2IbjWHr
hQ+Rgbnpqw+0HAQk3qR88Vp/iz7dsqFMOPM8OK6v57I6h2s53GXlmD3R0f0q3Oaf65vJ1sHl+5vz
tnbWFeUyc3VGAOwrWBOc6Pe1ShG9Jdd6mYg/gKFAaBrWTSeRl0ntV2cIqxy7EXhs0Qz3YLPSuIh2
6Wbtsq0fw8QHXdVhU6vqjLfB/He7AA+cF+W0K+cFOQxJdFz0aXfjqhuGLghgAdC+q85dObWQF85d
59+syJ0Nx2tbFcPEe7oEnh9iznxHf0H9bLmfSfHahZAvub7stskyzJwsAB6Hfuf9LTpU10BF5glM
OGqHsHm/C+XnVudbGWnbm86EOLdBTsno+8mp9WYZQVlMoTq6rLzloBWKekC0Gfzo8pwtEUMEoYhy
SM+5UZNtXcEsBsqMa/3isLFOVjl+WKgYYz1M3ovL1uLL9Ym0rJQJe1ac5ZWUTnVe/QpF7CWKYxy8
I4Bl2gxQ27q4nGlvTLRPoJoWAC3ygY8oyl8YeSGoObyrxSYWyzZFl57f9FCtoI7qeF6fFSjEPymX
PWp/kqfrM2Rr/PL9TeN+GTpD6cjiA12IxDu3GrXrdZFyOTTYb+vCMP0gy4GiTEV1HhEK/DfNK/4A
wYx+Q4fvN97nHQ9mKvAkogF3VNCSvyHVBd4AhyI/00eA4a1iiQQyXOo8gP+lB0m9KmpFI7DBjDzO
KyanPQr8IMh84F2b6OC+hUhToZ8Q5fPZryrsfJC+lq7u0q8ZRXn2p7YhPPsUOB1tD2He6xdkGusl
GqSTS3accLkr1yP28UrKCEU0XlHsywlqje2OJjVkn1C847m0fi3rAYLDPyQXLXjSbptlwylVS+/M
Og2r8zIg+sN4v8TV6G1caiwXNFMmKHMmSJOla31SQjQ7ml/AUGAZl1HZkOTY9OFmyMxiTibyOgEf
JGCBfnFaPP4Zl5Egku10cORmUZ7Ft5rI60U4KVV5X35DTcSy42mF3IwL1lcEdNZwl7m8/9GocYva
yjJxJgrbXxoQWpJcndqJ/Qu1tO/JVPZyN3jdszMQZKVvWnyTplOxPqhBw1ecKiryWDcLj+YGafvb
WjccEFkR2uzHqjz9JgEtQjV/d6Bf8OV667YFMTwQKYnHwcqtTn4N4peK9P8kWej+09e1H18sdh80
Pv1xvS+Lt/MNV8ShYuoM4Vqd5azHADHDqbpIm/XLjVEqE4ZN4WnCxPXyky8AmSUeLrIJBN+jcNnc
UjYLMQwdnJBulnt1+PSbzwz80R9EBtI6J9i8NNt6MK4ffilo68+kOrNgGQ9Bzuidr8BLMalNyk7L
QphA7DEYgjWcsvCpkMkdnfBgLUGoueEKLTvKZOr0cfQi0CKbE12gLla07JVQp5qjpECF+MohnraC
S3cLqmEbyuUv3pygbUGDtOA9eYa6WkJeQeAll1g4zrTFvWjxISYWe6makg/d2Jwyx30B936pokyj
cKBu9adyYrcmEEwaTwn6FOEknngC8nH9qHuhsiggyVa1vmVXmSpB2cDoUNBCnShe9LGGiGZBQMiQ
VTeRzAbM5O/krlq8hXbFCfoBtYj0yClKzdpkK8ZmW2jjVUHbbk30nBWnFpK/H5e2zIJd3vVkCxFs
myDDsKHi7JWNH9YnPpDynmswnFY9Hi0lXOJN7s+EY/sNCrEGkoZPukfSkdTa+ebVk7eRF7TMjwnI
7mXhVJ13uYEEXtJEAQQDh4iy+SasRsBMSLZSGWETOMJPIPnG87Gd3bHbQeSZbAQ4bf9vGHJQ0l6t
jludvaX9gVxzCD3EcuOWarFhE42dlHJxlrRVJyg5t3eSOfdQu1Sxu3ofuNiSK7BsIBOHLXyn0IxU
9anVovoLpO3FJ98HpHmabiKywRJcpu6Nr/MnvkCYSdbI87Qi9vOy+TDpoj1e356WyBA1TmeQ8CMy
65b+c8bSzImoHET4gG9rvU+A5HP6g+sWHWqDmO70NwpSHTJtXHFs62PYth9q4Uvg8M+yQsB5oOFB
pfO0Hzg0xhyxKcJgWyHDxHnfd9W05v4zCWn5jXT8XrRr87PTm3EW2yY2zu6Eq3DpQpKefERXQsCk
+3l+8nwwpdxdXyRLB39AsatwyDw2+SeBK5Qfoz42FDsluq0Uk2WKTAz2InlKxRCoc+bgPa0XnNat
Vzv3a5KRjSFYFtvk8MwK6UBGvU1PfQEpDBRfSrgpYBODVn2sfdAb3TZTl+7fGEuP7D/khL30JHlf
P7QeIw9hjZvt9dZt83T5/qb1BZLOTq259wwRXe9FTFofBAmXMqrLeuO2bLlHmWSePTQqMjVP6qxZ
Or+0AW3vCQo771TSq+8OKT6zDnXk14djsX3XtH1atIvIp/CJCvV4uRS2jXocl9bZAb6SRrMz/hW4
hbpxaQxz1/lcJLVys1MLUMJy1yI2qf/OwyQsNorbLkmxd4ISJkQb9Sms6jl3T0UY/qTZJxWwJ5A7
THcjXp5dAQAmPgR8c0vbrNIwex+sxt0AyOupEkN+9/t6eClD3Fgci8GYkO0FlKtVEBJ1VkEDCV3u
+/+6ul2PoSvoE/XHjUPSsqVN2DZvE8hZkaQ+98yjc9wAnRM7VTWfkrYWW2hYWyfGKd87FFJfbc5O
faWq/sKi6c57+LIpjb3S8bekFSwLYgK4iyCAcB1z2QlnWQ+FosY95qgO2F+3FotlEsP4adhWmKxF
nZSe6ocRyp4fUR190sgWfMuE2z+76ybtq23xLyN842gkD7w2yaf0gWRcx6ILm2dgsNaPdE7y7xXo
ib9cH5NtxgwPgPInaMVWvToh4ViLWILzpt9xBdXpjUmz2KQJ4wavOPfSMXRPiRMc/Ak89pUgR153
zwolloLCzTB8yBv/tmydifFr3amte7Z6J7X6CKv7AsHuTyswK8PGQWabMsPqF7ctspmO7CRQKn3G
MZlPUShAGL5h9+/bim8i/WQhZh9BUHZadFLpvVoX0M0uQ9jOcb7oZUsm0dbN5Ux4s8MopJUhy5c3
pwRKzrvFLduDmPxXb4RO0vW99f4e9k2gX8HIUqkC9rL4C3/gdYE01xTMfyUEjPzzLLY0Kmz9XL6/
GYnywmxuurL5H0Zi5OobNC3Xu1qlI+pzim+3jcawfpCOd4yWgiEaWxQ/qhwORudB/mvMOgr2+S0Y
w/v2goTWfweDJvVal9Q9VZJ/VzzDJSN8LmAdFRCTiniPgyxfy2Cr4ta2Cwz7B/HsmjYsRLQ+mdku
98kS9UXwEwIfv65P2/vW4ptkoqqYQ5ZB2/fU0zF84rWu/kpZ62zFgWz/b9ztq7EHAdugmnMPrttn
mvnzfd101QsUP7fS/7YuDHvvmZN0ain4aXH64jufJD9WTplXEfQetyQrLFvYhPJloT8uUPqoz3Lh
/GuYE/8zqodFxHWh//HgQjcee5bdZeLCk650IZ04kpNy5feMNL9Ffhc4tEPWQckP1yRRi+cBfEUb
OBbL8pvQvjbzAt8DCc6JMhaWewri1+rByRGz2HAytg4M49eB6kkWLvWZIwqyPCpIH+ZAxKIy+utN
G9iE9wE5tDRtWPITX8Jyl0iHHfPxRn1t32QcrVCr3/VCZg89w5Gbze1yKC+S6tf/3batDOsmlRKj
BGnPWWWafsgEqV7KSxEmyZcuquf60/Vufhdb/nnx9oVxs+e1xwOkr5szCesfWaI/gu/jXhdzshel
+khakP+VBdlDbfbYAgwCZp/vIC5O9te7t43S8AELKJxHveLFtJB5OWRZ88TZhVerCQ7BrQlh32Qm
1VOHLC1k2B4ueuvJ2N/LBAZ6fQSWTWyi/JgI1kxlojnnnv9rGrMhduhmYsHWuHHQ+33tLHkt1GmU
fSAjUS0wPneut1SKbe2bd/upAsMV69hJqyI8iNVZjoG7xR1ja9ww7yWgKNP3RXnyU5K8gH+lep4F
/3zbtBtHekU9sKBwpzn/RsaEqISKPF9s4YIt50ZwGdKbawlfA9rPbVqf28HDaeGktRehUH/iUUbD
LUorm+kFholXSEX4gaiKk3a7mrOYN0iFPOmJdMGdLhlv1ghQANbnEZTWuyaIkrx2khhYuT5/kl1f
k9epTFPnL71Mxdal/91VY9REzI0uktV9yIe4SYZYB+NRebdVSVMTKVc47eqtzNUx9RXSrUXk3wS1
ZdSEyEG720tVwYY4K/6a1yeyzFHQHAp2y7sEzRtm4pRqqAEeH+J51t7OCfsZNJ9pGl/fyu/6QLRu
2EmZaQC9JNUxwqn7IXt1068hJCNYvr/evmVFTZLPBsVHiAlj2lMv+Stt2YvDbzlf8eeGmQS5omND
5RQLEYT7xqtoNDrucLj+35fZ/eNkQuuGeRTYhrpQ+O++58eRlkfPkcehnCOar3uvdTem3zY9xgHY
aVnlUJHWseu89ERGVb6lLvOuF8EAjMMtp5K6Jc/HOHSSSE4t6h3r+VA2/c/rE2T7c+N2CxxdO/Pf
f+7u+xyQ0I2Jt7RrQtyCiswohVpH8NFBK3oBbLadkq1wkmVVTfyazse0EKkGfFE9zq0Ag8/HtOl2
I+ujdN6wV1sfl+9v3LebtTOZ82qMp+ZZiLhj8gBqwhU0rSAo2jj3LYtrUnX6ovXCTtRjPK7sVXvi
nicAURW63GjftgiXft+MAdwFVengsRUHyo2Gubxbhffx+r6x/fqlyzdNV77Sui/w62L+IshjJT/U
Wzlr218bNstWOtJeY+Zn5/Pinaj75fovv/v4YdTErM0QzGipLGBK84d2fG3FR7CMRn7fRq7/oa6+
4lK3Me+2yTGMdgjLFgX02J9kvV/8r353LrMtJLetbcNgGxBvLeFldqr1O0oRcAb+bMYtZOq7CQFk
Gi9T92ZVG53mYEfEqnb1S+ueE/axC7713i82kl1QbYTpLWeVCQaDNOAkK8C94kmSo4OYMwAE+3as
IIA0n68vtWWSTATYiJuO50MTOp7aTyL5V/R32Y3XBBP1JaGMIt3pYrM8+VIOzatbAi7H9J404bfb
/v4yqjerkEIgs1grdDEMXSSrVyi7LFBiud64bfYNw8Wjn/XMzSCIClFUOvxEruwvfwoPTik2noO2
yTfsdwUz1eAVuPlxMj33y3gWg/Op9rZUECyO2UR7gWJTZdBlBm7ZgTaHnx5Y/7MSzh2YYmO1VMfr
02QbhGHCuvMm5frohdLuOSjd3aCbQ527r9ebt/g4k3Zz8Qo5CeifxsxN976YYk236nQtC2yivJo2
GMHKXI5x4X6a+iFWksXCX3dDtZVjtcyNCfXKw8Yh8wTr6qb2oNcl1rXcgYB24+pg8dMmyeY4BFA7
6zA3IOl+7FKxS1mzm9Jyl/ZzPCZFNORLFHRbal+WpTCRXrmbJa4UuGERVoc7MQfqsOpcbzg7i0c1
8V0oA60qp3aKH7hLtBHiqnpX9OEzeKPODfPu50Bn+4YHG6eyxTZMuNcKFsywHskQs/CldUBKspC7
cjjUvrcLwpvKdRk1IV+XrHc4SolDgrQ0IgJ6oiIobsK9onX6X+eX6SlbQrFi39LsBx57H3Wm9zcZ
nWfYNCsLXS0cPz4MOmr1uJfeVnmjbRMZp3IAGeNCQb8vHlISe2y5F2OyEUK1WJuJ8MoqWSraiyGG
RtavsVRfXZfFDdjjr0+KrXkjPMSqJJQBImgxkoBBO++D9ZjcBA5k1FRiFgjGkmlNxxgVcxELnAhZ
n41jzDLhf2C7NBtFMaOCCfousSLzwVc3la/hry8z9eb4hfxZ5nTe5YSsnA9esj4X3bAhnmTxzSaU
K8C5hapHTHZKn+rsSAcRJeRjHWwd7rbFNI7eeWGZbhtc+AfUo+6DYR13rav7XbeigPS2/WLY5xSC
FReVMdiOgJZGJS+jUmdA7dFsY44sPowaVkomWCXtMf2h+qTDXcgCcO+8pv4nJ9nS9LQtg2Gt2dJK
DY6cIZaQrqBueBYVsh95me/GsdkYhmUp/oBsFUPF8h5L3bAuurBoZcNdWm8JuNlaN6w29ETVQQQK
G2lV+2LJUVH92G76YFvrl6V5YwE68Ma2Q1o4bjv/rkzCj0RAupiOp+tbyGK7JlNmnrClbsBQh1qZ
cteE4x48VLe5ePcyojd/Pi1qckSDqwkCECH54hCyfG7V7BS3wFWh2mxszmbomgHiEdm/ftGMj1Iu
DOJM7dbbzrL1TQrIcoFHCzXOvjbxHxwCAc+mPchG7sosA2XpxuPIciUxgUU0ZYUCwGSIa+1NjyzJ
XklYznu6qI8TZB9j6hAdlTPbytFa+jMRbUGbIFJXYFTuPJaRao7T6P0SCioFFIS8S0djVLoP8fW9
9X5tJVbIcIF+nwsI2uP1Mag0bpsfRUJj0crIWSHaC0LveoD8OVWxqIv7611avIlJQTpQNw+6BSPg
GtAc1Dl0yBPy47BVq2MxFxOhpcc89EBjgBH5/G86pYe+JV+v/7qtacPQO9rTiXYuHKHoHvkg/0Gh
8G3iCNQEYwFww7rxEk9nK98V9bIvnC35XMsLwURiCd6BxHth9U8yZHdk/FF3Uxwuw51SFy47qBKW
ak/1FieRrbfL5L3xKSVgZbx3sL6sCw+e94LkgNdk8DAy6seY13MUyrvr62ExFZNaTTpNVkN0dYiX
6jH1f+nyI5ensf3s+Z88vvEisa25cYALhorcYuTVT+Wn7k6PSxmv1RbcwzYAwz8yVg9pLvwhJv7y
AJbQqBFrlKxi10sCV8926VDtrs+VxexMvrWsaseZCATZKpX8Dfog52Uee3fvMsRjVsbzL7d045pw
LA/wWD+bxil2w+6Ore49XckLo9WhLJLvt3Vxmcy3G6xqXS8EhuHnwOo+kl3xuQmnX6iFOHRgPr3e
x++CjT8zIa6Jxipnn3BP9QATUh01/s/CYVGqSTSJfyfJonlqI6TsUK7rRmvjvarxU41MPU+iixST
B7CWdv6t83GfLSSuO9QToRShTWNUju4F9SKdfw0mP2Ip+ZRVwcYd6v0ldk0qt5B20HIcFtw1k+qx
Z+xpqb/wsdqHgv26Pi22Hoz7AoiEPT3NOJvAdF4e8gwpisULknvwavEdgOP8dFs/hg8RHmj6wrCB
Yc90D7W8SK4ge1ybEhlnchMZHYrpjaOvYWqs1gadNAxF0FmboqgT6ebrI7jMyHv7x3AbqQZ2i6TL
FBNNfnnBZ79ZX9Mh3Di2ba0bfmNoiUjbFa0rd6x2GdHug4QaSpR7Hd/fNgDj0u9DbY+kcp7ixIHS
YlMeqyS/m2Ry0zvaNSFcaz/XHgM/XgzenshdhgdJih0Z6410lGWCTOSWW3ME5ktMUA9J7cgTuRMB
lvTTX4etpP37x5xrQrUABAax5+ROMe1ATKp23py8jMM3lt8ngTwwcgdeh41btK2rizW+cXhSTe1Q
QdgxdhtnL7rl2EHlN/Smz+OKhEnS/ijb4ClM2eGmlTchXA1x/blY+ISIaBE7Ccl2FWqNWm/c0o1+
/0h1TRRX2DWrq3I6xesYtl8mAW2u14HrtjpfH4DFS5kcbasTMjakUsfgP0G0g6rDMIegTEbK0/l/
nF3JcqW4Ev0iIoSYxPbOuOwaXeWyN0S5ulsIMYMQ8PXv0G/jVlmXiOuV4y4kNKSUyjx5jncTw2iA
IoL/LooEj347xdhhY39Xex+Y8zKrjbDkv2Htdw4Pk4wN7yikCn20vdwXB3EUu+Rxum8e+Yf2nJ3K
Pf/+1ftIPrl3x+VY7f8hu2/furM8Zbtv+FceLunHS/HAD3rn7baCzO8/tVwTzrXQxc3UQPBF0Z0q
pv0QfKi8UxvrXdBuXOuWXWGiuqYeTOw8xKDbwgUHWXEHacnbzjKTrw1MEIUMSnw9Qci6HedjLLJ9
6YsbmzeeBZDTAh+VhM+ThS9N8U9RfZ365+tb2XKOmTRtEA2nlabDeJxJdNeri19BxNrfUqCyTfna
65uDJQzKeh6KWfxWM9DmVEBfdYydjU+3Nb7+/rZx1qQOKMzWAzIVw65RNHMvJeq2yYaZ2ObGsMAl
rJoMrz19bPciYfstyJStWeNu5eCz6otRQIPGOYlx3LnVYRQbn/y+v++aSC+orU2Csj77rfsQPqO4
hGlw6OG1UtAH1sPjUvk3hcHBhPPf2WeqE8CppSPeXYKq3eB4jvwH8nWtdywbvXlUWSbLRIEpMYPE
pUXNzXKgR/93u/H1lr1jor8mF4W0U5Mvx0VHbF8MQKjXoD+5yaZM8FeN51uECtT52Pu03JUNGD10
qIs92Le2urB8vwkzbFnaxEwsI8LtKBGoS7y6UAVx/fPfD9lEromUbLnb9JAsFq9IGIuDS+m86wYI
f4n0r7mC7qFi9f2aMHNFrO/lWGz45O8uNbo13GUOpe0c6tVhEhbNj35l8gjd8scaWth4odo6MOyZ
9GxyiykMkjoF1SUNK9TaoPTFIzcWHrsm72Gpg7rQpM9eZ0nzV+aEKEVtgqjc8NNsAzBcZpr6YwAG
oiBRIWr/1wGQFnLM+TYV/rv7KvrDqv2irUMFxzlBWeAU78JSVgPeokgXXd9b717zaN94Wg+gqGKl
q+Rr2FNKDo4/gbljpDz+6cRZf2YTgjt7p56/X+/OMmGmmUsm13I3Wn9URQWFGqm/EI8UR3cArcRt
PRiu8zzkYZxCkfWjz9TPVutlH5cQA83d22R4MWXr2N5cc+DBI1kLptmfhIJ2Sghw6AzgID7c9v3r
RnjTeuzltXSrKfs5prWGKgE4K1ATEn6hUEt7ut6FbU8Zdl2KedJLyuVrSYPs69A0v0EVF9wSPcPs
GDbNSF7QGgUtHwlt8l0NncgD6tq3Skxtn25c1TRQmqMIJPspu5pcIjFlLQ6lAjSEt02NYdAsIhQV
Mnn2k4VgxGBKoCAgL9P66/Xm332nRK4J+qwHOhLVZ+lTXU3fiUz148qI6zgNOzdOT4/Xe7FMkon+
hA+Wz7UXsqdo9sW9LKB8rIIs3jBhW+uG7zsXFVnGMY6fOIUX4GhJP2tablGT2Vo3zJeFKK8mhR8/
TVn4eSaVuw/DUZ2uT4zl9DFl2Zn0kMepefqEqt5hX3Xl56ILQM4XDVsRJtsCr8N6Y72inQn1xzF6
EjJ61MJbdvAuvQNI+yeUw2Xh+fpAbLNkWHCoO+BC0qp9KDuaeXdiaAokbJpgzjeuBVsHhhWrIg29
YiDxE4LIwSGoB/cVxd3zVh7P1rxhxmMT50IVTQyO1aC4xL0//NaZ422Egt6NnsDKDCMux6EEurQs
70QFLTefT1+09wDFL2BO9PfayckhU2C6W7LL9dWwbCsTFKpiAgXWUkQ//Z4hNNALeWCg4P3RxYhE
3daFcU3PEeTKMlJHP92K+ZdmiYuT2zrlXjbVlgdrqZRxTUxo2Gd5pgdW3NE2PAgV/M3y5jOYkGlU
3+lRfyc5crlF9bmu2IUGYFlcyo2Ho20CDaMftWpVnFbZazDCEThkadkc09zJDyIYHOdwfQote87U
aSc16ZWLCD7IdEL6u9ZUf/Ii1m3dHLYxrN2+sfw2BUN8KL3oqZLd74zy7NBW0Su0FG6j0nRNlkBf
lqGXLzl7SnOunlRDzmDFbR5vmxzT3oeqZpQy+ZIz5iXIQzflDsR6m2IDtsk3DF4sioSg7SteUFuX
77kah0NRbZZx2lo3DN5VQQc6prl4qcbCP1I363dSd/Ph+tz8i134IzgHfU7jZS0yVN4oJ5YvpC9W
satq34364uVttvOW6bszlue0i05jFt7nOGWGtvqx0fM6gPd6Nsx+UKxUamqLFx7wl77vL4z4nzLo
mOA1M+xGrk/a04eOlL85ftzodF3z9zo1LviwR+OuU8iX0gd+2IOfHpRlvnNoulvAJrjvs+lXNsoe
VFjgkHRxOhSpOoVUb71JLOf3H4DTMJ38tqHyBfoXD7xRe1WE0S7gKHIU5S5woeqwzvNcsY15ttza
JgZVgYxdFWBgf+C+86NGRW6YDfSY0uFb56Nk7Pq8WjapCT0lgKkIAR60u7ZFhXGYtnqnA/DK39a6
4RE4bur5eEzLF4GCaaRIHRRvCCiQX2/9X3jQe3vCOB+gyg3HRjbyZW7o/t/tUDXTqdLj6V+bqHJv
DwGsbJf3od4Xy3iJhvJ+8qPnECSgusYlFTj56frHWE5aE6XqRjEFvroMXyG4ncl9U2kcU707uL90
XUe33ekmKWHP5ooy3XoP/bCGJgRXe7F4JIkgEXt9GJb9YMJWU9aVPtDI9AGy2y9tOwQfizLsNxLD
ljn6g5XQTWnEUh2/Yj10djczHp0yJ/PpMVNUbjEw2YZgnBSkCMY2WlI/QQneV9KRBaTTt2kuR64J
YCWx7/IFOK8Et5y/Y+H8CyUTW/p/tvlZf397W4Pff3I4Q+MrdTT4LH/okPXHilZbHrSth3XO3vSg
cxYuDZAeCfVA9wpyn89kvfW6Ut4EG8MEGSbfSqlAFhH6Set0SejfUR0+1pF/rFP+qQjJp7HZCi2v
6/mO9ZsK8aoOfdXMgZ8QnI99iXd976b7uhu/Q9jsb8Xcjde35Rw2ka0KWJJARSX9FXohQCoOqqB2
bs598GEN/ve0mKcN67Z1ZDgMWdd6gxKTfJk6lFWpBZLbSEpCtZ3CdVjmLWJKyx4wIa5D3/bO0szo
JuDzJRTFSYdT85Aig7tx7FsGYvISkrEcoiGk5LXIeBDvukLpXV8xsg8Bhv8UMrXlBNmGYpi69iZg
gpexeJEjVHbW1PAF2SMJeXi+hc22nCYm6jWOWNwG4OJ9aWoICRDZOR8CPd54VpnAV1FL3QM5Sl4R
Eh6SEJv3bjWS62e5bXYMYxdBXZPUr4qXuBTF16mbRRJ2QbG/vQfD2LkYsqjvHHCbTVG0E3i/zvPU
Jk3cuxv3kcXITZTmGLcQe1Y+HvqTPE0zCqIC5e6hD5CkC2Rw20BvOBO2dTbeAlC7l2pwVfwqxOie
29Yh1b5q28XZOEVW5/id08oECQ+SAaXkefErFBDoKXd5u6sqh90xr5uAcp3TwyzHZY/NQG/zSEzA
sJR+i7Koyf/FYrATAV2N8pYU1wkritvIMlwT4wpavdjNYBKvzgSB98lz4mPnVdURo9jSBbWsiykf
X2Zz30LQjD2NUN745PKhJ7sFf1sBBlv76xn25kacCz04A9fpKxbbPfdhFX0NAWbagBfZWl9N823r
pEU9IuTp78HVOz2yltSgFPG0s5GftFg4Wbt90zw4jLkHlbT8hSzBJ+I3zRFMJU5CQTb6eP0MsQ3A
sHBUdGshp9l9VcvwuoxM7wdc7Bs71GLcJsugT1A1ErHcv6ex+Cut6Z70CK9Qyb3d2POXmIDS9LZh
GNat2Zyisy59LlwlqlPpQy7qsHjM3xiJbSGMq7uOyjkdOu689nEX3wF5FQGoBG253ZhtKmK+3wcx
Ia3xmPtN3mrntSlQ551HvNi5ntM/UBZsBfTeX21iigiHs18xofv0lY1j8ZVNAfvLyaat3bqa1J9H
IDGxrFpUkQtUg/Pajr06ZU2bdIBb7VEQPByGCY/o62tt62b9/Y1R5GNYiD7vndcMeZN92leANsTQ
xhD9/89XuRGSsE2WYds1afyhACPqM8R+O7JXaZ72X5zJy+MNf9C24GvHbwYC7ipoPwjpvAZyREZy
yh+mzOkOM1HsJrMgJvQUFEcBpLS1n+h56X81jLAPgEhuaUvYvt94nufuEpXTwtJX0TfOCew//Q81
gXaxbyi5cQ0MuwYJB439IPXzXRik+kxUqf/OMGk3pQ1RevTfFVBzD/3kKeOQ9fLET9fJUR/SbVJw
WebHxJ7qSS4uspIQTvLb2PX2rSMRXZqHNulDZ4tiyLJLTQRqOPp9HfKRgowU3hpigo5u8gcnUjUq
a64b3PuuDTEhqJJHtIZSb4QumoU+QUbO2dV9cM/zPL1oVJn/VVd5fBeIaiMy/34oDlVs/12W2Vft
HDbR/IxYUnjfNG5O922+qHulgDe6LytEBk98iSvw1wxzCixyIXMINF4frm3Z1t/fmCUYZnqUR6j5
uR2wras+/ezwgn3IRrHVg23NDMOHri/P2sLDmvFKoCiDaXJCDGtjU9uWy7jSFThDQy0G2Aykb/3l
IF2kAaUHnhkNWP0RlWXjfkrHKjg14DJ2jtdnzbZmxmEw/7/CXSzPPNcnhy3noHsu/CaJ4deneX3n
BY8QwN7wiyxXgAlchaxo0GvwlfwGQ0B8InEA+Hs8PpRVfQ+p9y0KAttGME6HeEpFK4MlfR0B8TnE
yHfOh2mI5NdZV+UWSNnSiQlHjZXswxJC8s+V6IKdg+KNXbWGniiFQN/1pbFsNxOWOpNFVgs0ZRG6
dFBPQj0tf4QEQ7qteeORHo4hc6WM09c2dRZ5WjIMYfCyYNzYWbYZMk6DcuE8dyn38t2KUT1C1qM4
KuDcduNc/r4+BFsX6+9vTB4V5aTr8tp5zcOBfUfhCd/5EWImPLuN/5r8AaaTKSjw/QGpctF4uhz2
qRqGfj96geO1GwthMUETOScniAjJJqD3Zcg+11Q+pgPS6ILj3PLXzM1Kur8XUZssUNx7um3mDLPv
EYsd5prFryh9cJ5nN3rsi7R+bNtyq2DRYut/gOlyHmoo/LJETdVB9sH/RSq8TJ+WKLspkkJMvCxj
Ze56A0mfIsTfD7ys631HBmiutSLaWByLEZpA2bqto6H2UppIArZ1XKcQc4u42HD0LJNkAuqACXN7
mQbF71lE4+dRRd4h1/5LyUcA62JAQjaOEouhmEg6rx5qBeoy9tpVuj41fo6tBYnPQ5bdxv5JTNQs
yYcpmGeP3qP0CGXI1AN5B918O9hWwTB0JlsH8USQde1qiUIgTXA1MraVsLLNztrrm2OkHaI+jBea
vq52ICs813kZ3A8Cab2brC00r3a8eEimY5pwToHvgeQubRFsjaHbfr0D2/wY5kzLqS/yeXZehUY6
9JDWQd4kuVr6fGMEtg4Mh17NXv7/MJysoG/+i01FP33g8Im3hJNsHRiXdk1G6UlkP567ydPnRRb0
4uT15+vT835Ag5hIuhD0rFVYjfReVP2DHJFU0TVSjSGqwD0nSLo+8jYM2jIME00H6bYozmpH/KQC
tIqnmi8ROAhTpf0NL9HWgXFrA4M+973bN88S1EovEQcTwIGJSm/lCCy2YJIolqBvouC0jRISSXFM
vSrdsSJyQU2yFf62Lcba8xtrg4SBIDGSXYlmIOlG9J7uag2mTKmR39a1szL6khtna53Ft30xqnhF
Y/4b8TInPvm9E2T3i9PmW6oMFrQ9CQzTFo6jXbwWWbL6z5Q0dyp1P62s2SVS2LNqk9IfvoHtegcC
+o34g+WhYDIvttqHkxn3/PecAZg4BMzbVVp87Kul/1qmXXVccnEZK+dG9WMSGMbv45oae1GyxF8g
r0wb6LI0srwN3kdMAF7r+Eq4S0uf17xwlvrDXvhQVb9u+RZzMdF2bUvAmT+GiHUU0JODN10dXc/j
X663bjEWk3txrkRZdXEGRRHpLr8AdUkPvmIPC9+E8tm+3zD3cO69SUA087mlLfh0UIB85yydv3Gq
277fcNHrBWDK3Pe9hE8s3ocOyIFUjijvksV/3TZDhrHPIGWuAhjIMwXE1e9lsQN/RXFsS3c+3daD
YeIIU4sQgV2EeEX0lThzcV63v5PmN95Mf0Dp2k65XY1q3l3ake5vPhXCB5FSQYCMP1wfg8UNNEkY
Wz8mLvSDKWq8unEPNzbdzT5h371u+ZW33k0kShHxDTvmrh/KVKCezy9JuENUmR2aCmTq1Sy3SgZt
O8q4xmPi14PoSvpceEt2LmfZHaOuZmtR2RYu22ISJsCurKMMcK+1SE7S9pvfFXW+Q/nDnFxfC8sI
TDpGrUBrB34YL1l3LJRR//GDOANv1o1iVMQkZNST35eYI/rcKe9lUITv/QCQ/mLw60PRbZa2WPaU
iYsTUyW81vPFzzatnstK5xfV0Sfmz8UlUIXYsD7bYhj2Lb2wZn0bsxzMhUHPXkoU0sqnNNssT7Bc
diYQbmZVpNuqA26FRI8txK0SVsYQhcxxCDrj9B0Odbx3hKhfry+/bUDGfQ6YNLQneSd+x7JpD4Hn
d4ciz+uNq9u2KIafrv1iDqOy9BMfL6SDaFL2TwoNxJ0LwatLpvpgA9Fl8bFM1BtED3WG5F393Mjp
EhXtKxcgpfXldBrTMNy3UXVbHhj1V//1sFoSjt6EGvpn1U1Aebs9ICVLN+6ur4ZlHCbsLYtpmEO/
FNSVTSMFSsACcPJ7QbaP2jz+6IrIOfYDT4/Xe7OYvomDk6UDZbi6wPkoZXChnIG0cJH9qYGUwcaA
bF0Y97kcVb9QvOufAeab8lNfBsUZ4i15+GEG4eOW12PrZd1+b9xenbl5KiF+ldABFSv1WKgPKVmz
t6LYOugtdmLSOraBEwRuW3rPs2RgbHZCkQRyEIfrK2Frff39zQAYfFfqidR/DoD6UL88QsfgLnBU
BNr+6z3Ypsiwc+KxrMqiFMkRrqrM35GG/j/I11+ypdjSU7KgwYkJhpNMBaqTsnqGVtSTP7LhlC9p
/A2EknIfcSC7tOt98Aq8SF2vVt/qsJpPaSb/uj5I2zQaFz4e6aiT0EP5PEO+7ZCz9i6I6Xy8rXHD
8kup5zSbojApefOj7ajej/HUb/jtluUxwXBg24W+ZQNFMIC8QD0wlulxRQ+Ccza8LUVpguFUhmRR
44nwuUWFxB75Yu8uLpsbnRRTn7fv6skvRAVtIzJ0H8DV1n67uYSBmOC3ooQqY4Vc2zOAqTMgiOOi
d4KXfIu43rJvTPgbY6yag4Xkv1O3QkA4bIux2vWRuE0tEYQx/zVvDSGzEsGv6Nkv0gsi9nIfeF3i
kjrf2D62ARjWPTWiBlo+K5+ZcpFsBLtBmO10y/zzTXvfhL+VzjzNOsf5RJnnlScKBHV+jhziL0+3
dWBYbuBVePbFMkelWztdMjcavsHlHTb2vuVaNUFvKpIyHUUkf3uOJulORB6yjiyqx10/wtb2TtRB
FZ2Gt22o0PuDupj3BIXvXCacoFI2LDy+b1MU798wWWjduO7CLhuXAXCVJBygI1nmLDiPUKneuCne
3UtofT2i3txFdefXdERNT4I9BV99bBvoPflbeURb64Yp1DFKh7sAENA6dX6AQE3u4qXeSLfa2jas
QMVew0HOLQA8c/QZEZDg7I3B1+uT/q4ri2mh/50W1jRgzZ4GkcwLpNk/aAgSwphlMaESfa86R9Zk
z5ei0RvL8O6eRX+GRYio6odwqvW5LN0zGFfvicMufVR+7kb5OAzq2/Vh2ebMuNWE8FPwKkTqQp28
Gk61t7T5OdZE8Z/XO7DMm3mzAZzuNgzJpKQOI/973+HqD72Sg8ouIMni3gaQDr0/7reQ5aQpsfgz
d/KjHKv2EKeQib8+Css0mfebdEnvkyVVFzUpx9+nEnWfp87J5o1lePf+x9cbJg1MWq8dOY1Jmzd4
V6QOWJlEOE0Xl/hb3Pi2PgzDnvH8yvC+mBPc0+IkW/CItFX2V1/3W8zYtllaf39zdIQ8wpvOm8az
nw+ovy2nYqkOQUTcrWi9rQPDwvsxpOVYFai8k+FLyzSoXorp+/Ultk2PYeB1k/IRoCLAGVROP0GJ
MNsjCPmQ05Tsr/dg+3rDpAEKc3mXL2NSD6gS0QOoYqppM7dqa92w5DrrWBv4Ab5f8+yl77Jqtx4V
N326CeIWUZQzLwimZK5RwzRD7RtP0tHbiEFZPt3Eb5eU5ixjrrqECJ0+hXXrLzswPvAft338esS+
2ZYkXSrtL1l5gZDJL1Uh5JSp28prQ88kKtaLbLwCenyJlPonDUFLEsRbCgiWs9NkKgbLZ9kXtBkv
wCN3uxmvXGcHkeXi6DVFtQ+Gsb2JnxOjWFfmzRTBvVaBFLK941EqwEwei48Mgik7Dyiz23a/yU4c
6qmHcO9SJ2Kqn7WPEOAwIAp02xIbxjuraIIcWjMl7TQGu1Bl3TF3NkltbOtgGm4seQ8+6jFRRfG1
hTrjjnttdk6n9iGo2+4298WkJE4DUHJWwlmSEOWJUBcBfijOm43M4PvuBDVR26k/ZX6Ah9SlHUOy
k1Tt55F8agGAQ1by0zSR8y0LQU3otspE3CA5PyV+A6YHwpE6qNqtvPb75wSNDUPmRVNA65a7H4hI
H3g0h7sObKA3XfHUpAtuO8ldL3PUBa8d6Jj3qBMLxv71tmkx7t4+AHOOIv6Y8GqR3Vm5Vep+CHhG
y40njm1qDANe2e2ySAc6YU25LHtOIJpyGBXpNtw4W/vGzasqf3DHYtawXtFCVmz6rpobHwU0NqyX
NpMMxlThduFLvecNYpCBU46H63P/vvXS2LBeUqUZR4BeJySr23Pdz+whHerwqN00P2Rek990BlET
pU3HSIBbf9QJSALKnUIqfheFamP+3/dOqAnSrlUVedWA+e99Tj5QyDzfqwEvym5hWxS+liU2Idq0
zZQL9YY+kdDo2usIVDCVnn9dXwRb44bpygE1+Ig1t/Cu3N5dmmNfQT6APEDSym3oP9c7say0Cchu
FyXTeBx0onn+KczYZ2ikfadl9QMV8b+vd2Ebh2HIGtKMMkZiIZlHl15ShRQyiYItOA3DdftHaUpI
TSpgorMib6QeEh8AwrJkkO/AQT1FJ+aIRyC29ktU3XZQm6zAuu90M7daJRBCKu5ljfiB1rN3Y+um
RbcZKPl0NiUoja73jHDw8Ra3wfswTaZFewLVnt40rAXqyI0N4tPshMM+ENHj9VW2WZvhS/dDB7R/
PPQJmaGiwAvZ7cKuCI/hNBQbPq9lr5qAau10Uz1rwh9qh79wBLvOeIHEl0ZF+jyIdiswa+tm3Wlv
HLt+cKhyYQYJQRY2qXM3/NGHih1E3vbnppblvHF9vovqhYdiGHjpe2mQBbiAVmrh6EOr8uUjaUbQ
MiKOkRf7uq8aZ1cyRLbrKFY5BJmmfiuqZFkvkxcYef5O1LzVSVnh6OVAp+zSpvxRtWW14b3aejDs
nnuijsJhZV3lfvHIpjT+AnR9cxxl2myVsdrWaj1z3qwV0ICUaigjJrouq0OaIj8yVxqCLewhw9tu
YySWE8yEX8PlS6uB1GNCu0ndC9mD1HdpOqDhr9uOrX3D9H1dgFlP4xpJw7K9K72WJw7Zeofapsiw
/FClEaTadJ+U3TSf6mXMzv/6gaXs+MMybQX7bKtt2n9BJ4+SAKvNELHc0xa4Dumw/BBIkm4ckZY+
/kBaZ3OmApArJyIe63uaxZ9nFzwnmb5JaDP8Q5JeitCrGFQwwP+i+EsaxtU5GFmxH8OSHK6vtWU5
TJy1nyHSWmdND8WLAuhJNqhT2aTdgUy4EjWdho1+bHO19v/GMtqcIH0s+h7g+sHZ92XPjmrsi6Rr
IIZxfSiWq9ckLoWgSRu1jRqSko0o4xqW4pD6uN3DSS17AKaTrO04KPTx0/UOLXYSrr+/GVPdRU7l
x0Wf+N4i9zSiT1SgMvR647aF8f7buGJ4sEpS6YT3dAHetAQ1l4+F4QIy8yiG4Mfr/dgGYRi78ged
0mYNaQEYekC9U34MeN5vTJFtFIa102JsnGqm6iIQNnugDZSYSwjUHt06iD97eA4+Xh+Fbe0Nc2fT
VAsZq/mD7uedquoPtTue+Dh+r1q1d2v5FeTqn693ZZkwE5o9S4dmYzDgKh74E6KB8x6lNfnhtsaN
yx6ZiWXiUAFKoAJU7TgpRxDYVzdlSUNoIv13T4EkxEPNzIwYdbXWlYN28bx0tz6/TSA2yYlXjKAJ
BOqlApFcu8buhT9uuSe2eV9PljfWpgXKogWCx8kc+v3HNHDl3TiJ4HLbxK+9vmm9RO1nN+n1dcNm
LGuLia84wJ/XW7ecfibmuoxSQOiyHBMPpfB9mSMjkDZDdZzm7K/rPdhmxzBjkbbEyfmyfIB4+De5
gKtqWuO81xu3fb5hxRBVLKMxmzE5mP9gJ+aiO5YFxBWKrA1vO4dMUHUY0NQFEn36N1uWNijEcdyb
lBvCP2Tt5xrEkqTNxkQ2cMuYRh2v1NHv65NjmXkTUs20J5xG0hH1B3jKdNG0HGdJtg5QW+uGyfJ0
6fg8t5j6MAbwVTfI+ZTx8O22bzduZRz8PsnB6pvoTPlHMeBqnFvv7+uNW85+k5EUYUpE4Gq17hoN
KDgVbn6eq97ZA4I3PEXs1mPNX+fuje2GgkLAG2x2YjezkO8V76OLN6Eo6vo4bEtg3MR1V3MgwrEl
ca61I7Al9KkhWxXoFtMygdT9XEZRNKD8D/qwsCU2euG+ZCCedKIqvi2yaKKoy7psOUBp6KOu3eFA
I1RcAMC35QbZhmDcvbQp+wp+w5y0bfRY1kOwkwQA5KoXYmMFLC9TE0BdN5OLxB4Cu33MX6jP618o
GnH7g0oLxiGllvJLWtBo2aseJbV7J/bKv6+vvWVsJraa+EGfpxwKVQqZ/D3RzNvPTj4exmDe8owt
28tEV/vVkDqdpAJZvzF7EZSXkMnGJF4fgK11w8IZIVU+FMsMAIKLWg/kRFFBxga6bCyNxchNbtHa
6QsmK3c+l8r9xBoB7jS6D8catphuMWLa+jDse2Z10HhOixlKYxTxiKZ6ZvBbvvhgMxlT/HN9qtYj
9Z3Qnalr39Jg4VUfz2fRgIPMb8ivefSch9oHqSmqvyBVDAvd6Mvir5oq97LzeRwv6Xzmo/gk/TBZ
8zkcocGV4XDm3t/D0G0gq21dGZc3NDHd2fHC+dy3Etq+7qeWlIhIkrMSwWOWRidUcNxCUhVSE1rt
a8EyOgfzOWWwljkHurbL9caUWUzRRFbTtpdzViwQAedV6u371APBWcmj7jC5vNEbb3qLvZiIau7F
Yz9BUuDeZ0Aetw79G954f2PjxmXOctCN+S4abwNkr3GX/8SdvoXctWxfE1OWViCQkK3ysh2Jw3s/
eBRKfVvr+VYe5WXaqmC3bCcTXEZBIdQ3yiPnegyOU+r9zcrgQz34H8o6/wo2ky/g6t3fZJDUsHuU
ps6d00OtUbXFV+hK/MsLiMLLA7gH7rcNxLbkxv0++z3CTkENrj4vfAF2f95FHqAX18dg27WGX177
UGJVdeeeWVmhHJ+IuCM7gUx0sA8gQbNF+Gobg2HkYQAHiNcK7+xo/EbL8HFptuzOtq+M693PoeEx
gVD00ufTAXUGj2va2Y9fi7h8jui4Yd2WAZggMwX8ZlVPY3cpR2QnWw1grQNppuuLYPEfTGSZjlNQ
RkVhfpElSl4RnuuX8Gso5UlAvoWJ8UvJIFOyjKfbujPMnKelwzm4qYDOmgEFW+F/Kydd7YG3Ylo+
redugzM4ujU1Z2LP5DSojqV1fqGQATqkIvsrovnW29W2MuvOfutdR7OevMbFodXE3tc05dEnh7Vb
hR+21tff37SuVDv5/lyWD8BhfqFuNP6Mi9H/eX0h/hV9f+dKN8Xg+Zj2sumy8qGV7pkGwKoCuhIe
Bc/bHcNy+Fn+yHqQIiMo1R00G/bQkH6dINJ7mcbNtLLlDDCx15LSxYngJj1IGfHvVCiQyVUukLlN
5W2AQ2xdGPZPJeMk5alzL8th3Ld6jXaz0NsPJNoiVLB4YSYEe+6jJozrsHhQqNLYQc8O4c6mQ90n
Dnx+WKJ0E3tt6cmEqvEojrswyviDqNUr7ZcZVQMgn6hK/jLpeX6+vjks55oJWWv7IHVCJy8xnurQ
yvGoAmQG2BQ2qFBH6GQMeb1x/lhWx6Qe9YNAqCyO5T13l+xRpKg11Iv2Dlkj/ro+GMutbGLYJNBB
OXOm8kEHNH9gJHCeeb0U3qkqdPjCx7b+0oGj74MTkXErYmMb1fr7G9PVHAV02mfyvszG/iydPE9K
pwwOrLp1W5ugNj6AnK0aKH9ArJIA0YNKQKYg1hDTW5M4JqiNOwjLZY6QD6VEaCstdA0FCEDbEHbJ
Nzxw2342fAA6+FKTMkCiuBjYmcsoQfQJsfYuT49NFT5e3wK25TCOABU0KWlIitXv5apuvPSvK6tU
kANocr0Hm8UYnoCaSAHJn6Z4IBRxEBE76ghAsljPAncPWJTnHau8UWzjGn3/anBNwNsMbVGXhBor
403AH4e17JD6cruQna+P5/11cU2kW9hzhq8O5QMXs4P3KhK0ZRjTbI8K7fjOI667FcV7f+bg8v3X
VPypi5cepvKQLwN6AeicT4898m475f+Psy9bklOHlv0iIhBIAl6hhp7cbVd72n4h7LYNCCEQGkB8
/c3a98Wnzi73iX5xOBwOKCQtrSlXZirSdyROouRNIERyiYLLR1HoxtYO4XIC1UbTopEnyWu8Pf99
ykhxYfR66FdiRefbsmeIZ/WIwZh8XL9P53G6v2/LtX0///sf98oqJHQ4eT/cgAjy1ptxRTiYvdbb
vvb7L4L9Yc2z0AAri+EqMr6H5keDmhs9TWDEvXnbz7+w9g6SXxnaWwvyVEp+A9Pgq/TMXvD3p187
sxdW3meGtLIt5E0/t9/qJTuMrT/01h9k79/4ARdmbuam6aMhm7DFbU2+u+AjvptAR/i2Jhd4YP/n
But1zuqQp/IGjH7fCB2nshftpzetzyUErltXCGv0RN4ksdsn3N+Af+gph6TXmLzGZvPfDDqc/C+a
UvjzMYGffejpsls6NLDP9Dk1E32JuH+FeG1UniXYhA3fgaR9jXbmytG9xMYlm5rSxrKzYW+QVj6r
i47TlJ2KhP76++Jdsbz8/OY/LA+CaADDCC1vQGZ+zldAKA/lvc9ve/iFWfdBj+gLFvj5CLjFLQIt
SNjjG9729Au7BlQz85H4d3HqrXsIFL1NFUev/PZrS39h0023tW71OX6745ZVjkoHOBkYiNsVOkdv
+4ILy9a5R/4REIyURoO06N8MgeAUve3pF0bdS9IKk5+fzkGjWOV9J/8Pc3tX1ucSCpcPYBLKoYiK
Ow+AsRLQnq0aO2+qadFs9/cvuHLzXZKLxiSaB0UAVoGMiTwtjt53gn0UgFkK+Rpq6IoBXELg4qa2
Sx+1+I6h30KJiBC+078GIb+2Sucv+8O8TA81ywT3Hb5gAutELuH/6blVYpNXSVSuveP873+8Y5AE
LP72vEqc9+MNJt5+5gIsT65g/PD3jbi2SBeGrA3IS2Sj8Yp+y9g9pmL57QQozNuiskt0G4YZQBk/
FtERgiMfuySp8qz+PPbsdgKc7u9fcG2RLszZiFHO+SLxBWYAUqFTjd//S+8uQO//ynG99o4Lc6am
SJmdqMJGNHX2MrQ01cd1MGzZ2WFc9CvB0rXXXNh1YvisMt7iU2qOe88U7muuiX9kwO++cjFdecUl
zE2SaZwj2cUH0rKb1Ltq1mpH2tdgW1eO0yWjKJiia1cXIj5obm4Sg8JYlKdvIkOlIJb7n+bQJIAB
LkAE7IeV+fcd1eNDCj6sN01a4/EXB2kE9N3mGR6fyNr86GsMa7B5KV7xOv954+HpF0doIBEmEvqY
7rnr0xJkWMs+madIVBwdvKrNe/z5d4O49qaLU2SLzW9DMw/PqCJAEo7d1QzgnTPLNTi5vv/9Hf+Z
AwFkdxH1mbyuz0New3PeI3IdpjvizbM3/EQQqZFzbe5t7zmXSP64AfOGN0YOun12zEPE6UNsMLCM
LT8Sa973s31Lrwufc5HSxXATheNjAma4tL/TcxpD0Atp498/4j9tDk8/b9QfH2Eb20gwyNjTGRD2
cZOdxzScHN51wCS9Uv/6T7vDK86v/uMVw7jOmDbN7amfEYqHKGmg5/QqNvLabl84iWXGLI2wKtnn
oStwduPvC5CFznm5izndvz6udm2lLizc2tiSsSP2VLgNM6ceY5WIXpvb1JnX9I+urdSFldPUBjpl
cj21xRhK7yEI5wvh9n/f6mtPv7DyOtaLEcuCD2ArL7Mom8oiT778/eFXDPuSb3qkBQrDW5vsYxc+
gdL3ZhH+Q7HMt6184++/dA/JMEMkCJPQJ0Drb0IB+lX5On70yuJcOgfbbGs9kdqfIInZVIPr5yo0
r7qeK2fnEvxcg8815ESbU5s4DDUor6qMztshDew13eRrH3BhyF3GyRovzpxo9ODqX1n/tuvnEuxs
FcXAtUL2B+bO3yC3VnuxZuptR/IS2LyKrF9bEMmfWsL3EL94J+hrNbdr63FhrgmnwY0uxqPR+3To
szTtG+9MfmGmJkiu636dT+PW3ad++dxtoAJKcveKk7z20y8MFddl3jKXz6cCTXz5jhQ6cadULdNr
FdwrxsovvLDWKh1Wq+YTn/gpUubrgtkxtCK+AkP96e/3wZUTfwlebqwjcd3H+tSx5XGx6HxFkt/a
9tVg8coiXdJJm1kKOaBce1rtoMsYEyoQ0+zf5rIu8cuxU9GwhHE+manwpTTLN5RPX2OmuLL6l/Bl
SJQUo5gXPNzocIziYrwJiXF3c8GBZaFifsW4rm3B+d//8Lt5xH3S0Fyf8gksVdXGVLNWi0riF9rp
xOz+vtFX/C87788fb2lBQFeMdHSnMeofV1C2dRhPGLS+XZvkHpRBp7e95sKcG8NER6aUnvzMdlyP
/8hlvpvQYiUDaUBGmR3+/p5ri3Zh2zIxrTGLWE+gm9k11pd6GHctJEHf9vgL0zYM40IW5a8TQkdZ
Ik5NKhAve3Q2XuUdvXa8LoybidE6U0/6NGX6PubDyzm6zrg/4Ix9etNXXFJHcwmlHyra9eSi9zye
SnFOPu1rlecrln2Jc17AltpDwXk9/TtcrFkzlmjXv82d0YtomrlUEaVwbRAS1U2ZGOo/mVSYVy6O
K8eHnjflD2uo+WTBKKH0STfj52aUL7lVx5b4N3r5S6jzMKBBbU2dnHpSY+pI0hYd/lef/p/NXcou
8c1KTr7r5zw9NU5+lOjfegxFpqzb91N+E6HY7NLhFXs+J2P/CzCBV13YMwQxArgTkuQk4v8PXMFs
SwXm2m/QszyOhftQd+rzCPv++4m99roLs14wxT9pT9MT8oJTkH6fpfohs+YR9BDVv19G3MF00/Hv
r7t2hC/MHGi+wm6+nhAhTPi+NuvGD5th02vlgGvH7MLGLZp4gCon08n22c9lLH4mA6hyO4iBvO2e
ugRCUzOnoBYmuKegN1HW4P6wrargTF5TYLviNi7xzpawdppioU+W2K+gQbwT23BEetWUajJ3WVO8
Uo6+9p4Lez/T9aUeMl3YiXBMm2w/oMqaSVCmsuz/8JorG35JKd2oqM6SRE8nCF36EtTVUyXC9tqN
eGW7L7HPXe2RBkKeBnaJovcK6tJy7UHMtZG5fduJvSSTpj5K6bos00n08w+vrN21HlzrfzeHKy7p
EvAcOEv92Ct36tAnA5fvY7EszxMdvkr1prYDZZc451oGS6BIPZ4isGfeNWSY7+OhexO4HU+/sOda
stoCdeBOiWO/mIHE5Qe3jaF///f1uXZIL8y5xsQ4EO1OnUZf3JwDZqf7A5dYp3x6oOm6vm0fLpHN
XKohCL3ZE6Rat7WU3Ua+9ZsTHA1YkUPnqmg//v2LrtjDJbrZECSNtB23kw/QgCNB5tUc3qYrS9kl
Z2YAoKoOUo0nDmXiquNb/CmmAy3n18nOr5jcJcgZaGnDCiXUiUDep9Irhlhq1F7LfGhew2pcsYpL
gDPbBj+nbFanedmeOMq6XcZ2WcEO50zp79tw7SvO2/NHONIGRGdwtMNpQTwoRn0HdNCDy15V3732
/AsvLrJtoUrUwyndhq7KlAOlmW8hEqXNm8aTsdcXnrvx0bTYBKs0NdF7qw2w8s340NHe7NBT+fz3
dbq2FRf23TkemySf1ClOwGm2Fs0E4CzI03tMUe4Sl3Sv1YyvvejC0gGfbhDcZvJUx+PnNHc3deye
z3HIbKHV8PePuWJ7lwhnnTQTVxytS97bBeTZ+QDpleg1lO6VL7iEOFM5QCqd9t0JF+6TaFDgY9uX
c6V1gqTp3z/gyqm6ZNDkE8RXzEy7E5m69Asq+F1VFCF6KfJ03L3tFeev+9Mw8gjqpFnSnliW3i8E
NMuIqssox1/+/oJrm3D+tj9esPSNX8Zxa09rnN6pwn8X/WvskznNzof/P6LnS5Zo1s4c+K7I7yFi
APWbncJwZfIM0XkvDOCrnjb5DsFgnA4VRMmKOSmbcWnpih7CMGVJicpAPItS65E2LUS4cmt1BaZ6
sJTuV12PTYAcrujrYzTQBbKao+NJc+JMztiLwQROfoQAX/IzTpmImifVLFNkodpgVv6VT2bQ36Bl
BSWxs76urF+SHgw5d9oua7OUbYqC1h3UoSHcXeaeTc1Udcts1rhkLJC9hdDj3aI5G/BDdWy6T0nk
lJ7LNIK+gSp7R9ckLlcXzkjgjGRFjaAoJzmKTALtT//edk2k0hKshyp/qHMe7OfUkd5WPZkF1Lvj
7qcYtnFZqz7LZZoBOT9FoM7llm7qtufppk4Z5jy3bY+BXiVftjbEWu+gQ7Cu8yPCSZdEVVi6aJZ7
5XmIQxnpgU3vMQA12LlcBlyFSUUg/9D0pSwCa3+uxYpSuECbrd+OPNq67Ouy0cWzD76VqPpX+Tqr
gHnnGZnRvEstlFAeIf2qogmDrML3bdXOs7dfgoVUxoa8bxDxc5umPPpnWguTqr2hYF9eq1bOI5p5
tYh6O9xgnsWx30YMcQORYz8KNmLmLG+yIxEt7r0yngP48Y4RlMH9VuZbWg8vYmRqGUpg8AKPdvOi
OG2fi9aCUC9LsvqmyFdIOyUA1dclS7olO5l2G/kN6SAJ8tsTiNh+L+IajzogoORTX85APg9g+gDX
e/G4eeb9t5jGCsbRjmNh7ulkO9Tb8y6puSyDRN1F3/VSbMweQiQbTOWYYZNIEAqSdai1gv2Ehcei
xbxsf4g2p8lcmjoK7vPKmyLg/2WWD/+0KOjruYpikBq+QPmnW5p9w4qeP0akT6S8j1nP2PcoaiwR
h2ixnn1bRjn1tExbO5ETnQ21H7UE3eL9NKxQczCcggj3EJY61T9nzChNfdVOSm7gxTqLpOx5Hnn/
BIajfOj3CkhGDpK3mTcagnSCqO25SGmbQpFVSrr+mJJCts3DxGrfvoMaUB6HHaljKMJXajZpkCVR
c405dQxWsnTdw09Bn/YhAv9/HB9UPubbQzfNMlnKtai7sbuJhdL5115CQTg/sJioCftfg8Igbx0I
fXbr6Fr3EQPlaf5P5Hzr6X0N4u4+23lUhSNsLK2z6cnnVKW30MeJzSOHILo/mmYc7b33QG/NB5VB
FetBY+Sv+Chb8CR8idt4K+ayMDhiDMguNLHisW/XOym7BKg+bKAnn6Xp4uVrNrOoBkVBYlT9XLCQ
zj9Ua52NS2eKpX4c6yJBdjhhjMKWlM1kocBzTa1+37dRK5tq1XZqQgUMeJhDSUibD3tVBN3+zBNE
VapUAL8kvHQg03XfG9H17UOy+rpedroz23aHKYOp+TYqqsOpzYi0u7lbIyMO0Jaa86dsVc5+Ammr
zO8yztAW2q3tNptPddLyB5LMlj46KejgnuoMmCocOCu2tSvlzLv+OSvGun1mIFD16KM7QWZEwNMG
edGVgp5VVduC5xwJjk29vATdTGmMwXgIQcelTiOz3DOHPkBT5hS0UT+xL7H+1ImEpJ/zpff5DtIc
3bBLISvT7MLqB1O5hej+QaCHf+caXFi0DBYzQEMF4RbTfWgLcIcdgO4jEl0LGs99aYEcHF4wO0aZ
BlPB0ipxm7FQFE8sgo+BcDMAOMhl1di1pt7ZxE7LC7j8o/azZ5FWvzuwf+sPIwddblNGW7FAFrtn
evmlupGbL5pD7PG3zmXIv3lDHGRDETzEBL2eem4OXjYJCVUB7q34yyRDjDnLgra4l8lYr8PJpUUU
j2h3Mw49EIJR6PE9januH1HFa7cPcW7Soa0iEtT6u+lsN50Uw9KZ3UTn1J4GDonaeJ+nJs2r0daQ
JyuTNVarKeWiJ6JK1ydTvyOqJdPdbIq6qMt28xP/qXJ7BhoPi1/MU1dsU3/ETFeAYxx82olH6Exg
AHwIMQ2+ikGxkT9zPhbLvUxBOPfV940Yv2otQnsbQF2/EKgcOh/TQ+10ur4HoSQmtG51XaCkghJw
J9enJM66GtJHiczRyR7yaY4xJYI0aiiLTm0aCyEAgcJoUUqYmsAKbQuQvtdD4tL80ILsYMs/Bwg1
d9M7kyAFEw+GmnVN7rvW5aPFtHS8kdBUC9XnG7EYiFiPGkPIFCwAbnHhFzFNmj8CY0DysIsX7rJb
BRy52w00yXRfaqFGfWzEPEekQtAxxz+70EgUOgSEuBPoGy3b9zUfPLk1cU1xSzshmrw9AuAb1x+1
SWYXSgpexHQoOSiUxqPBuOK88xOtPeR+6JBVE4iiOnYnCiVZUnUoEDWkHDiRwAzUnLn1y1SH4ShJ
RrN9k3fjRPcb7j1adUloS0nWSbByjhGYbiUG77b1uEKAhx02x9vwrRjGNq1Un43U303FEsFO+LaN
qPMrNwR1u/o4dqd5wij4VPohAOl2QOMTrbhyTHs689Ks1K26NCnEzcc7h0RRjghr1sk+rABqsq2c
mnxZ0gO2L7j3bYuax4+Wg5Mlh1Pxkt7ZCGOUu6xnAEHvIbXjhiPLajX9wHZpOu1nFW8Dhjgj0Mkf
mi7e/snrxH9PCIBAbdkGsnq9G9KMJ8kBV8YmeKUyuLgTEOBkHI5ttAh+rDvoED3Uk2zap8Yz6A6g
S7kGqPk4h2V7EF3drDgJqWym3ZancK55cI1HOy2CxCzCyjGMX+mUrkCxF26Ob2LW8juCvmRRlAoC
gx5BpJvUIkuPGHBAVLLWcFPVKrzPmlsvMNLXAkakHXkE71fCj0IEVuwQPWKkdwc/4ur3REAS5qkv
EHH2u2KF630pRD13HxpZkzaULc0Xs+0hc/ZlWZOOP+NMtts/6ZakS1ZBMDWDsC+0rkTbVXnuwtaC
6JGr8d1GCFXfs0wD11+ONNK5K7PGB6TwfpmIfbc2sbnz3WoNPQxpzHxUySTCPQJogbHZuq8bJhIF
UEMWN7/8XDD9cWh7QW8WuWFQ/DYRGUzloCwceXuwIhPQpPfFEJpDQ/tQL2VRaFG/i/yk1S8TpmQy
pe67dPS7hIEyMqmKLhpz9C45TltsXEo8YgXYHpC5iRvYO2W3yP7MvEJoW2YeRL3xDeKnof09bK0y
6lFtkBxYSyKGfFsfZLY26X7K08nQHaAx47ocGW1YjNnD2uQ+Ki3nS8xu16VL1CMAPyY6Jart5Jcg
VtKbUm0d4Xy3ht6p/Jbjdl31QwxwR/sh0nK7b2OTT1PZztjPk3dbPjw0VmD8YIehoCntb5N8selw
jFtwDkx3bVNM04+ZJsjrIOFdEPBIFtCuc/PdjD96X80KOzPeSJGkdLsZa24Tv4e/bSd+hFKQc9Me
8YqZPMJ7x+b+yFxEpD/lgc9JsS9SR3sAQgK16g692qndKtWQonUHIMG+R6DkqRCBKkwVm0Ix/yFX
VlBbJrYuOglya/DquB1JO2QkKF9YGrpqO4c73Q6KVLExpc0L1vaHrc+Xpjn0rkO6U1q1bDVEO9En
oUUZI4Bpf25sngwOIe6R4gsuIz18Ts58d/HN0Pfp4vet7zzuUbtIugHfCJmtbb7NZ2iR6NseUfhE
Do6ZNJswbhFZ7T+A6yrdKIqBUpmxxPd4+DCVIg4UJYTGTH6v+oj4FrsiaHifqcWwLxuZJmxnnMER
t6JJZEAeVkzsEFCW4xmGq2GqL8YuWfe95a5p85KLbk5hzGSZcl2BTafLX6ZklumHvN0QqO1yDK+x
z6RZhHwP/WYjn6YWwmlfHeTnhlNvXJ3Eh6JfcmRY3TazvAegGV1CXkrQk0e4l/MFcKPSEbSgs52t
u16CdhoRLuIXVfscLUTmRzuUdo28eZR8JRIkKHLkwwcM5SHmqKbVUz/uklXoRu0pWIiRGwUERVGy
k6CJyo81Mxl49WUdZ1tROeUC/+pxM2z/SISL7osHxXNodmZFxPFJtH2Bccx0ha134JJZmtE+Bx9c
f99kcqO/09jRbiw3WP+oq3Ugmrd7D8Vy1ZeRTeqJvk9TnKIFLOlDG/py5MCVYjHXERqJFe+acf1J
eYfk42bL1gR+dixYHGclvl3V6Gu2ggkCJ4Wxghdta0M+EFs3ERDhuJN3VIITpBxE0tSs3FS/6nlX
uKxYVTlQGliz7yGovb0sW7fgHueztuM9mCG7en5JirntCLJEpUIM8YhuNfoudH1HVWlRBNDFI3QQ
kZVPFCcNA2mOd+RjTMJgYnxqxiXS4rbvhp8RWH0SXtWzD5JVMzh3RF7W6TjnHwVch5iqqcUhOZcT
FpMfVa5xrEQLH/5PvMxj8n4jyE3uUoSSbi2zwkv7qKiak0c3Yy7Dgv9szsS7tg0h3gWGgVzE7kyy
6b5YQWkwgXenQ2EXGippKl50ZnASz0N6KjwJ7WSGKA4DUNG3JaVjfo+pq9nJI8gGoTiFOLlp5nKY
ELiAB2MR1nxJKLgbXUmXJgdmRGoukVqNMRHRt3yIuPtWFzoak0dA/froMaKI9makpWusVVcOKySS
Wenj5ZPrHMmeMb4kFl9OYpu2DzidC+53AdoFOpW5yCFdez8lCtqvB8WHIYrKZV74rzrqFRKAFDWT
UM0YpgRJQ4KSTuqQgEZGFVUatnWVhxj5d79URTNMOYKwVub2XmZWarNXTjuogtczsm9WhbEdc/Ew
DD5HRu91bZtxP9Y6WfguZZvtfLWglpJC5ojFMKaSwMjITx5FmbDVFDIdHbnwY/jUx5sDPHBCPuvK
EJruecjZkCKSAiwe4fGyLEX6s2kwV/W1w2HpftWjHMNa5q0285MwuG4+FQswkh9Bkl97pMZmI9n9
kFBr8h0Cx5GfYr2pGPOcpkUmVwriGqRPTTrq8CVHXle/41bFMKsVJ2s+gYqUNqpaJ83tg22iqYGg
WD0ghDTC1d0Na9CpfJIbpPHCro1R2pBVOgKYjrDRNkP/aCkIdUxVg5A7PChikwRU38SgITiP9SzA
cCwS/kzbdqufgMGcinYHKWMIBpQyTvCcEuLedtJfxgZ8sltFAtYzPeYzChtwnfEKQigkxn48LUgk
6vnOWuRjsN46m2Xp2LqNdxs3S2BI4aG4YkpO+hrBaQZYBkfMtZkciRkB7x3mNKc4aMguQCks/joy
8FdvyAVUWiMZQ25U02qoJ9akKOMjuns22aCkrSBcMg4/SDwVGIMRiJijuVwjmlBWne+Y2ZWi6XH6
8aNQYxsrWsxko2VTGJ18hg3OKHfw2qJsUepsDJpXM2JXtCVWkCU/jYgXOvCIAGGYNWUK5QlQgGuE
mv1LwD2+3Y1K9+KpRYyMEXovMd+MjXMUsWE9F/qQu4SR9zmDKEDYxzlUJb92vK/H/Cku6sDtfoom
pN7HmQxFF+7AAdyKZG9nZhkU5LoW8kZH6lIXUEbJwE49gnmz9lzdDgSkMBX+e/sJoTScU6WnsdX5
fllHkZJjllDCxM2GMU9AeYbcgRR2t66OeF21DZks2FTTxdmPClYeq8/xBLVvuCqGWqi+FVMCxp+b
CCNf6/xsm4a/tyuGIJ447KYdqxQcV4LuuIl9+32cbb3yEy3GVfmqQ4kKqkzQSa3RFmmFuzUeSMf9
koZeYq5hBFIWWBTBQwkSVGugND3qCQ0yKkz0DwgVkkPOzfOSxGtdibSX6U+Mji/OlN3cIn4sswkj
Q+rWtzPSYdzydpTvQSTEu+9aeTndcRyiWlfQNqUwNDA3a5Ql4XTE1h9GgsHFf5YZMQ1ej/Hn4Ms8
aUj0vPim9Rz9a2vkhCKcF+kBvk/V042Lo8XXHzF8uI4fMWxo+xe0C0GWhcq5tvZ3b/sEP0SCPxbF
Mhab+4zB8xV7NKAANtwPY5+sjwk8L6yrKKylrozh02TY12m8ps1h5Cn4E6tidKT5LpeI5ViOceMd
9A9RqsOtuLAmJHeCQhxgz6hQyfMSCkA7qtUwFLRSVGZgfBhwy37EoN8tXIk5LkU/IaxdQPYyog4w
H3KGii0aYXobj1Mfbem2T0EvyUIlkQAhdUosYpcBWYV+sqgYMFyGSDWbA8g80DmrsDlUfmU8XotT
jOJh95IMuDhPOrJDsGWGjKB9R6OQ8s+Tqovmp+4xjgCQi3SLB+VapEPxoWhga19wWFVA2T5P83eo
PG3jw+rE+r33cOQ1km2/FfvgHM4iAjNRxO8aRCjxTZNmwX+XPYP/STDDXO8K0RfTDjPyWuhdHVoK
EnrkJx5VMtRMJEBapsvXLw1DhgNGKzmtKLCtkMjcc2TcMdK2XMkGw1sjD/NvN3ecH3XRdfx7vKEo
9inBJeJQqIGkMV/u6iQTHdp9Xtj8Dp6fPA/KNtnOEAZSXD0jBi63FvNh+xRVx+iAuYs4qyKFZPKh
xsievsOZdYd0Ix2WpTlTKbY08LVs7DxDUggpB2iiUZE3JUnIGCp88OArobwR+6KItq91rfpv4FPA
RvVO0+i+12nB4eiTyMSlnNL8XHWfDajkuZe3gc7Z04Lc8R6q3/07jEshl6C1U3fNQDPUhNhsv/Fl
zT/V25B8QW7OX1i8hbArYu9vZgmEP4osEVzVSNSRy6keqhVXvT2ClzuLsaItKmLwLs/DwHSoaj0n
36BdCMIf5twD2BJygybySlEHr9d0rtAccgeCQOTQpsP0uNVTn+4XwZZfKHjT4lki2OantEYUeAtZ
RSL2yTIav1fNhA4PSsXTdwu+7tsiDSli37pHMWpptoKVcOLqxxxHzL4Aen/uYc4o8R5QT56mXQ9j
QQmiWPR4VFtUzMcttGS7y23UprsmjCm9SSzBeStc3cZ3MDuHcJalItnVVquvkoW4OY5bD4IMxUda
irkAoU2CwtjLvMbhLqUcscDmZaohCeL0U0FAX32eWGGfx87wHyqymIqKwVIgqgY+JNu7HlLsTMb5
WIaswTi7JTofHnXsimiXmqZ/3wdjfLVS1qfvinliz7FuwlbGspfqBjFK+g7VxOSHIDmuvNYP4FQw
MGCod+aJ0ciTNpbdDGg9qJt5nZ3ewxA52RVhY48O7Sr+yDxGDCs2SLZWCfowz5MKoivB/CZUmQJj
ehcJK4oSPNMxZLxxB35y64DtXGU/QLeoWwW7zRoMNVcSnJ0QLgR7pK6Ic020z5LG/abb6OYn1NL1
hD4OOG2QhwS6m/Ng5C4HceIXMmV2222oyrGdRTLTVyCr0u0DJ8WaHm2KwPtYsN6sqMtkW7SjHdwZ
LZEQt0ABxts6ktKHlt13K3FDSfKYPCO8hT+bsF6IMNtuS27oudqxV0jhHw1DVXungbRLqw0UQa5c
UazebtZoVKyqkwV7jwY/sLUNy8z33kIrGRQWPpEHdAqZufUuCb9TLwtx50U8m5sZLY6uVJkQ67sm
Oi8VqhZzDyZQRW9ATlFD2jnz2VNKmTj1azO4QzIInNoMKkQcNx6HLpdHZEpRoKUeMxgqROsOlwD+
TzH2cvxlstB+zCk3etcky5ximg+M3FWRdh07iIWtodJR0dC7HOP/D9TgoNy0iHD0B0Nn9iihHscP
y5YVHwY3t2h/8AHhfdH9P47OZKlxJQvDT6QIpaZMbS15AoOBAgrYKIpblKbUmJqfvj/3suN2AGVL
mef84/gpCnTqkd/N+X1764A76pmb/25bxuB2ifum3Q/c2GHk2c5YR8lGuuyOfmopHikF3qbIGdgO
uKGxkbzPYZPZbA/N7IO56a4DuwD9f/YqHNK7vimcx8yf0vO6QF/EXVhm8CaeJb7cmsCFUxAoI/Ze
2S05Hx63HNSO576KKXFf0zZrpsucDd5CI4vou6PozfKKbrm+qiDzg6fUnXm1aSEdiv3AFsgv7wgF
ObZ61HGdbsF2TbTm383MZF6dedHZrm9VIn6PVSh+MgKYvpc8IJQBKCNziuug8j7Zg3jkdpQz54vI
w43m0dfl9PO9KOshvwPJnBO67mEcdlvL4P9qAHr/6XGSbVzLzR9JOuk9rqYhoL8axNBkKJ0KR/PK
z5vtvfpeFtD+ISZ7eJ8tOXNptkjcyruilSvsvJe1IkJgN2TxMKSZ3jm09eqYf6W9/rRQBNs9o4jT
PdEeRy9X0RvLj2a36ImUG9PqD5SCz4fFzCToOIHa3rVlv66XYHElWD53NgQYf5rNwtUlya+VaW89
hS6o2a53M8NlNXn+Y+VynrOA3w5+bke/OunKW0YKfMu1jZPb4bU3WOC/2k2VnzlTXv+3bMl4OUFV
2tdt6fiznGZJtt3WKfcqhqkcdw6ChIvnMWM6BrPigRG0+FiabLw23jJ9YP+s2aFDq2E0nxbXOwbK
zn4qU0pAdmjhYkcKE2xqiuI4goGa7kS+WlSqGLYLanVcc+f5S14fBqqt/g7C8TCf+06w1ceuF/7C
IJhM4m6oUv1Xo0R6FkxFlL93oRAHo4i3v3eQE51TtvH6v6Zzez6O1nfu8ZSZl9UAYx6CZgsDsu/y
0P72xsnpPzxaBPQB9ZxiSOm0+0CE3JAdai4gaOVy6PTeawTXoD2U3NwMbUhtnC5Y/gvomDVxw5HP
njT0VvW3rOFT/1ZV7pp9WdVrJJLQfy5NVbk7K6+a+mUWcM1HeKygeEi6cJyOVuq22WkZ+yQ4dQGb
a+Rs9iojjZvvakOBdScnQzhAPwif3MNaUNZ6qtxx8859YviRvQydIiaIxrEvrjUVkqcltcq9GaWu
4jF1yu2SlIwtZMZaZU6dLHK16cg8EuRR6vg0vlg0tj6pci7/E+xv6m5dEuNGeYMEhal/zZYHwmIA
UVErBByVCQFFV8MYrl+nSuXYBGSYFRUtxes2hn3kEbe/HUfkb923I2TYHsGRxfbVLAUPj1nDdt21
vTKXnHuIvLS+T75yL2yvNkhDf09yJtfF1PSi2wuXRYt9sgux0BS5JfD5ijSDmmJa6+qSc1kldfNv
yJ1mCI/jrMf+Q6msNO3HOnpE/10XHy/AfBm0bbcFEuqQZcj96TOVMNrADBAMpSkKW+f9LJtKErGD
N9od4bRXK1+uMO21eMx9gdVx7ND8/NUj/P4Di3bJQK8UwHawWlS9qZIlpt35dmVlV3QgVoijBfQs
KsqaRV0xVcuYiUY78bDctOtsvel76yT9Es86BL8LwsTjSk9FBhAMj1rfB242pTs7Ky0vdjpl+lO4
9eETWQCbPCbTZh4dnvls7y/tCnKZ2vT5jnAjAIxjUY+7rcnyFZiFNTWicNaMJ6Fl2TzVCNeRMrhh
8866v1zlJrq/3AXehx2SkfxctQH7uR6GFpltvbpQ7cT2jchThD/wvJCEuGsKeO59Xw2SiZ426feS
SZacBbonAhrFamVF/uBqj1c7ddI4pYTtrrlN1PfZNpCVpKXf/mLiSpJ95fSy+hgHNXCVqiT45dNb
8mQaS7t73Ujp0P3Q5mGXHYTbBty/pqgvRTeJhdMsM/Z1rJ2y+mW2vDmTkayra2Vkn9+FXQLyMftV
Mp/QY4o6MhgHJjdCkTBOe6F6x+wcS9CgzmzjbHFb3N6KqgISjxlRNaOVDNxiXwRBqh+GXEmwq8nm
KmzTnPhV2Ein2d0QpfLcYrG3dpqvrNh7A+m5ce+RNrVPaxQVp8CdGHy2ouh/gV+qf2uhw0s52ZpG
kwVK/akoZfA76Mq2fFcQVD8FOUwPU5vBAXe8xfaDJYiyNDuoRS5DnTjmdYNtUAiUVne71FXPsSqT
pTXHihCEEYQhn9WHbntv+6plQkFjxGOe1jKaHZNuGOiH9FrRJps3e4RCVX2F8yzSOJStJc+OPYz6
h01yCq+r7Q4MFfPAGSdyy6PLCXxAvw9ShtahJtWT6OQ1950dDcDhe21XYftAqvPylfXWtB2MFaTL
W7uKufwuw0rbgNOdtNB3kf6mhInsylHvNz8/sWbKEeJPMBf1lelvHo4gVpTfOcGCHziutqSb2igN
vXy7LrR/BiQPjSPk5jJns3uaicxqzqw0NEpsnszygyndzjkntju7x4WaHYzRsDHZsdOK4c+ZTeDu
2kblBQBDLey9N9t9Gmug7LcxFak857SBpTFhaNNH0E3yP04khwG3V9awNz1/XGRb7XBGWFDRd+Sj
cWJfTfZsIW14tha6MY9ZO7umiaZRFYjZMqCL7tG0ctxiotr78aI6gnryXc8Ull9q9ArFvu2ttN/7
dKoNTzOwdfqnYnG0rlaS31DDBhjqV7d0y73lzO1jHtbLH1xbNiKCeUY4PaEIGoClt8m9W91kG85a
j5t84Lbiv8Ka8yBtTIQP3rJW17KVW7Ifq6R/RvsV3jkQ5Cp2C1u4kVcnxfrk9UnztvGp5NHcplnc
ugb82GLO+3YZmk9iQ0T1J+epbE4LG7XeExze/6nU7L3OZEFc0MeG/0KRDq8EtAbPbajCX5Wuamu3
eb39ERTMviC35faX7Q52ga0ue5p1Gzx5rOL/El3UKRh41b6veR6qn4Kt2z12tS9FBK3IIg7cnP6d
6xUYcmzJ/2jrXs43EL1+3OCf/yKXZWijE2SOm9Jmw5gy2h4UI8Uh7dAunNql3yAsFhM0tnug8Knp
rjRFm8kFBg6lPKmc2AkBSbtEEDtdw8GyQVzZTF5sXKsuDyQVmfdBeevvNOR9uwlz03jQExRBWwzm
SE1WURJ03s1zHHpL+azWLnnmSLXupyAp/tN4jc7esICyDjMxpgh9YfVWWsjPrc1UFmvbFO7d0Jh+
uktHORanZSuHP0FOk83YNvMbgLW3H4TbeODM42j/HnMOzAxH9H/D5PXiQF0AW0u5uQzXjIn+drI9
t7YjAYgYxp7dpsUlRRcPDzKlTAHwLN4769YNDPboEtwnoZsGEU+cQuqSLe3eJY0QKhhM5NHP837a
pwx/5B1J3fiH3q3H4q6ahvySGRI4D6mlqeIEgQXhz/ptjbfWSdd9iSIphbwPNv8EZtW8twwooNvz
WNlEUZbzdhRj3V/a+TYDgjkiOtOKdYlkEEypSgd2yWDeB/5+SGT2ZMIpnSL+sMze2TZSZq+d078l
45R1ZLLW3aUJameOV2/RbmwRGPMLLru4Oq2qs0dIZBoF+7xzkwMqKJJRF9mOzWksGQTTTSQA+x2z
jAqH7LWXPHhOEq6P1XyLTAROlyentdF/p0XmPmuUhHdEEotXJC/OvM+MBZdgtyhEi8r0VeSitSt3
rhn1JayINkNflqbFCfQztc+eDOYq0vTmvXEySnj4rWAOBZSqAY+X4g9fM2i2tAk3tZeRQaNtJA9d
bdW0bN/wy9jt5mWOoAlCEVV57T8MtiN3GNuXE18p6BeVJ9diBkKYrFSySQAEeLtqy3vrRpTKmSWX
FZIABZe5HfL6OKIL4d7qrFrE6ebO5auzaP23ln32jKWaEJga4DvqlpB/b1OScbZUVh8PROC/sSzU
fZTkG5SoVRblP6Zjo84DCsM+bnunOC5hJX9yWyl9ot/W7HmFE9YPsjVNnFQUme1DLUy7c7gxmf8d
gj5FBfMW27pKzybxOFhtxSl0Vyazq+4AC330RlX5nxWEnYGRsjlhQDutYZeU+fZQZXIyu9UE2RQD
I/LtILALL8p33WMVLuvezwrG5GxOEZx5oWkfy1TCr8l8/D26PYsDoq6XJZH26zoH5V2e1eG7J8CZ
GLC9dS+TpJ+jee3dl7wsGRXbWsBjNGugHseqdL6rREvnqyyS1UoPVSHK8JSm7mQ9j2mesPiVpICz
tYO2HnwzI3MMqjynTJU7dzoCvrByGbelliWAUO5ijjAxXlKrQk7j56r/I0wJKshW60Zd08Hl5aMK
9P1UhxKGtpbNF0pR9+xDD2bcjxVfv9PwBhhEJW48o7O4rwq/RVFT+fkF8L39b7zFxCdWLT/RH+cW
yGubVYdV+NBYgdKJorAZoOiI3rj8IEfRV1Fpt+VbD6aQIRmEiN4ZOoi8XwDR/n3ry1xGnsV7soOT
5x9RI4rcDjmZF8PZTlka2fyku/3jcGuLl9Wv7SD2ElXMFwimqj9O4qbhDcizPKKYHvNzsvZmejBW
lrqnkOqH8YCKcP5x6xSauVuGL1Wa9XfWLdhneNad5OCFU/mvzsc52Fl9Pv4yq9PIQzYVqN1WY6XP
upTddGKpM05MRMHool3WswGp1WMTt4BhI7JxWlaJGFvCgwKV3FcDHcE7OXJSJIDF3yGfURnrdZsJ
M6jQSgldVI9qMtWvEXH0hzsRU7tLGbF1lABz9Yexnflo6XMJ6wigyf2nJrBwcIZg/Q8Z8fg7t5fi
PwepYodsqmYpaNNkuquSYqoP7WDEQmmHvmmGcr/eHhFYuJGQfidPKT7pZ2+2AuSGgQO43I72zCcp
xvtJhfXv3jWoRHfuag/TfxkvxnqQjRXI000acU/KxhQ1CX+4JfklMJJpZWJ5i42ei7m8G90k/MXN
6TwnjXTu24YWK9dY1t7zYOHnOocX925/NGSzPUTexMqR54tzsEjXndjGCwoxw4Jr08qzI2yHZDRf
ssIjWxeFQtB1/vyUhFv9PQwl8J0Vjt4E7eINXy7aNu/Y0h7DPqSrYD9Z0t+rbfu3+bOA5aStUJ5v
yJaOMUFbZ9Zj9PhjP3M5Qt85j8jvg69QWK089BACvyZrcb54Bryrb3fZu3EQQyMrMGCSTLQohjiF
h99G2P2HM9hrHWvI/niQGiTGNaH/tMKo7qdQoL7pbYwvUWAybQEIluKryYp+fGwTtkZgG2rho9DZ
ZnTU/GrA3cD9Lrd2/bVJjlaOU77J1RfTh7V6+gh2vsBcOuuF0pb2vvD923pQec2fZhmyn5LMhq9+
AG/ciQCie7fmTT9GurME0ZwwsIcMAc4bGe9jf3Bsp11Pg7G8T0+GJcF5yFcGRsSYGW5bD0DdeR1X
XSHo4SxHX/C54RyIxiodvp3Fm0qunDXpo9GptmcWpP7eAATf++vtyMfoinwbt12VqCZO9QAWPnWd
eSlXkd+j5OlVZJlON3ts14yDQYhTYnLgOWu/JVkU2VgWIQK1dl1r0j2fco7wtx96ntCm8f7ZbusH
MbtNCDot/PYkasft986ID3I3e4v/4S9Z8DOTyvFqnGX87Pstf7xJOOZd5dbdYQYyW6AiHfFHi4Gm
zGQNnxot2ygRG0dXV/on5O9+tOg+Ya4YGfl0sbp3fhGadw7mzSUGWCbHFFDiDIE/w/OillpRXOfi
fXYRqsSJheI0tuVKKoTirP0xSMaGnRk6tFpTa4Oh196NJkC11VY7L6ubb2+yg/FBog9+xJKScM5b
Qf9D/EdefyNDMf1uC5KliBJ+28OamGRv6cI6jKUScacCgt2zqgmPcxaAMuSN8V7DvALUTHAJ4ElA
FLPvRdXAzTA2JFFS8tMXhOrDrl1LpobWbccLWuiu3vlb1k+RqAiKjkpuO2h2mQ+vALzFn0AghofW
ApsfQru+G9sOKIHz77FUxNpa9cbRP6QrgGABZ7RvtR7e0N0391leJ08hkohXC9EbD57dVocR7eLV
qjUUjTUUp7l1DELkIPjuwhtcnQQLKqR6Wi6563DcrVk5nJQqx5AE7kWipikr/8QrO7v36diLH7tm
19j1nDv1PnMdAMmBChc6PntwUhGU1HatszozvJpqH/DamR1NqtNfz9rQQAQduevK6sfPuUuFE60j
N6hgveb+mfTebpRH8vCwnHyK3ixwwbQUEbkKzp5++/Y/Xw7WT8iF5dLKVpQqqoH55gjvEUyd3ZVM
a1PZoWiRYjRvhfZyf2/NjqZjPrDSH6iU9J+Xa/slw1ZTPbKV8EqpbuJUyAIWUuIu52/uU3Gc3M77
4H73inPHv+wNKWDx0SVr+UzoemsdjV6Cb63YY+nSRcsfhpX6b6n6rT0s/lh8D/Oq9yNE14No7Dw7
5NYCzr1sBBbFqb+453zm3NmFHEvRts7NqR8d+9o17thHslq6k0GaprG6Nqkda8UMfTbESt41i1b3
NhqWt8zH1zZ2Vd5jlVyyDK5b2x+TQeLRurOzN3M13rv22ryhm9GfWelPT9q0wI0Ypk7oNW5tTfAz
CDbHBrdVSVZMPw7hJRGuSo4NzHW385bKRjalbD7TDHFoxbpTJnWETNg4vO8DtI1Xsy6TW+yJOCuz
MF7GGdwgmRqevZljdFBj8QC1Z33n/WzI38wG54GDXcWd73ZnU1mbiOZlKP81Tpb+HSql9yQt33oh
JxDjmZsCiEGaU4h68QBQa90BS6F1gR+3HOIQ6u6z31JwwSq1vXC/haFBjLwmIN+NEwbq7DhIR3cz
SOcrY/ZgEIWEiCu2pFDqLi2ZlqDPxjFOg2H7u6QIPODVEZrTJRz8nkTANswHNz9oO5NXO6kRwUGG
ALO4TA/lzh9lUxytDp3h/SChSBHJwxY6FnWiu8IfBqIVXD947qqqc2NSWpMHe3Bn76S9zlRMDXlf
L4cB50KJvdKf/btuarbnzXWdZxcc5EDms5/t17pDgboypi0RoHUBeuq69oUFI+3xIAwuLT30pYrf
hoEy4S+UsC8WLafFIQyd4ZWZdbmolY0cHx6olct6pQ+5dC2QkprP19um+c0HkUZ44zZmiHRiiW8P
nwgSVuxnXTMNLp96zoM52mwdcC9Cp2/cU+F7nq9ZmkKONZbMIr8sbsIjzl13eEBPBfaIhn3M91Nr
lNpLk+bqFdlyZp62Gdp8IRFpQQmTd3PL9CdLnE5RV3V8bXKapycnS6pfGbDjs6zsJq6qsHnRne1E
vbWlzYm9fyL0XvnfdtlO4t6X3pC9LV5gvwGPy2BfbR079WiFvnMm0lss4CSSnHlmgDTJxJ2XD0Nw
5liesCfOLZ3rNq4aIZZtV66NfMGioN2rv3H5VPt+LpdYoKyilDbrxucgRWxLRktxXfqlfRAw+09N
giiayy1TzR4IzO2f0S9IYjdJok/Ci9hmK9kT39qI4sqYywRV0OCRHMIEYDOqgdvCXcPnryODNkvE
yaid8ViV3pbHeTvO5dGaWARPI8yEA69aoK7oGowdkcVEV0RbulXDAZFZE9s4eMJ94BSdzRsv7HPu
BfUzfz4I87Ah395ltc0fkDj0R0jjqQ9/w0uGNVRD/0+9zBRnsp18hY3Filkt26OpLXNnDeH8XfQ5
Cp/eT1bygdBi5ARi8H9BaOzI/Fm1Lre5vbTj1e3kOgKEEKh2bEPNOyGki+0aeUHwk2Y2DIXfZP19
MKn/a0mGKYz8euSHo5GYwrh3CQPY9TZP8j4sVqtDElImCmrOqREfsmy3O1evORo9pBVva0m3201B
MTWQv3x694Go5X+EqOgTQ2p3FdZkwR7d3uKaYdc+eRYd5XsrcMe9afFoHMrUxbkquQqTuyyz5wOC
Bdg1SznPZnbcaw6peMjXkkdFiHZ7RE7W33PCpue6hDWJdWMPwP894lisQ5Y+TBSHH4GMnMMKXP4Y
KFBmd+TI0RLV5rXL3NmCFpugnX/pkR98ZxalX3F1E/iybYWfnTK+nle/kerRdD6sWoWU57L4YfMq
58I8ju1YIJ5LPL4Nt+ZjsDSc8Q7Kc4gTZFzMf9xrBafZQlq+rQK6BJiuLznM4O8GOOhJoYlFo8lA
eDb0v9xiYsFzyRfOfktygB9E6jufbiHS93BAbcP8y5edaT/7XHjiL0AKy9fEEyBiZ5oG5KLQX9hR
eNKpKM5z51v52Xrn9CGYH/I6VLvd2MANANeJd5MofPil15CsO6r7WSf5r1zzKYVbB6czOnhA9/Dp
ELXtaNYsgr/3/2WmqdCtTkV4adPUOhJ0gXeIqvNsNznqc7XZuHZZ08Lq8DyIb4tA2oUTeRq+zNCG
d3PmBlc55tWpSZfkCswcXtCI+U/VGFaMLN4M37favXVoKy//NfSquvZWmxzLvC//DSR7S5Qheb+X
BaB7hSOyRi+Ayc3BrAsE5PvLf8rpeZbKOkMIMw/EusKRkD8JS3NIwTzLT89zBvNi7AHoCLeQPomA
CMk8QIa7M5lyx9gbKh/VQalTtW/w5/z4cO3IOZseYwquA97zcnuqkN8+arbhiJWVV7txHRqi89DX
P1kORxr0vT5LZddHFeRohwwlSJ2NLO7Uktj66Qz6Rt24t+FrhsdnKchIc0Ufmd7bqTF/rFw1eLpQ
t199vYxHq8TcEItpLYs/XlAM5zKlTBGkhSGVywgxYOS72AQOGpjrfaoWPN+qDJydmwuaJnocuuEd
aMEmXoQiXJmTpmW+BExiZ3SajZDrytPFtEs1tUB7Y48ihPrqXP1ZFO4Mkx0EErlJsIbNoWyoTj40
q8xNRIxo+QcNKoWUilBuEwe4Yn9bEKLy8QbIcDiHnZIx2/zg7uUwLYqyWYQuYloMbB+3YPivm61+
OQVZAIweYDXbFVaPsXgr81yeQivLsQ6GKtOPpvIZ/D0cwfVu628S0FSOajqTzl7YpwF2+q7EToGF
svMnWPB+43AWSv0tAlYzEsNLRoWyK9LkNLIag40nAfJtv7CRDdVqbR+Qr3t/rTIN88dNVkm4F6Pv
ckmF6G13aL07FqGO2PyH3Lf9CtdLMH/LGcIiroxOcQ2giugP020oQHs58xmTugCINTHiuTtcCyKW
W6XwRk/T/MPNOE0XGADxLlefDapACWKxQiYF9ZgmfF1UbbORsqBgM1i996AONczVXJbtsa5Ju+iM
N2PCX0s2C29qk70qiwUutVy8CpAjtBGjuspKflUZIT7zRgMQ2jUfUByV9hStMjOvjIfZckT16h7T
tcWptgJRXDl9KBugcT6hcK/BfY4kbgFWSxHJZ5AzRUEmsCn6/r4omoxevHTEtKRCXdxDHMPo1Cig
5c6eVXCatu4Gdorb2tKhaIgae3a7yN264MdSfamu2RpuOu4WOVxXxMePQds567EzAJpTh1Kfs3FJ
qr3T4qLDmtujTU9JmEXlxI9+ABpkN9wcks4r4vpw5ns5PX7O1Ac87x0uzZypSOyB3Tw7QvBR/8wt
yHPLHP9FT0p3mkNv+KfU1HK8IN7902GJCp6dpq1+qmRcP7EAVO3RW92GRrNOt+Njn9a4lzIt49CR
5mEeZkyRWcLuba2FJ9MoLbTNAePyKhw46BaQJkDNMyNq431jpw7/4jqB4+OSDvmgy759HFVVRAQV
08O7cN1w3AJLeJEhDNv/QKXju0HcBHnXaOCOIWtxTa4dSZG1q5fuc2gyM+AbcYV3TLEh5e9YFqDZ
87uGM6UWD4jKdJ9eUFsABfIdjMutB6Ai10K1G8IEtCfJqSE+80WGXdDdVCx9ZfNNNti+jzIZ3X+T
M5VvXeeA1uH6bu6TrbOZjEj/l9x92WCdReZIhWVuKL8Iu4O1GsOyOGxK+GPNWF3CzK9FkPxe6soo
P3a0cg5h5a0PQT9p+x3Bb+D9TWrPwSKNgHReXq2inP0fMl4mLiA2wmnk5JKWKxk9KQbc4RsGiwq9
MugOIyuBfYeOMM8PYIopHOBi3zQ8W9v8Y6OV87UeQtHFTZaYO9t3uFcT5bgveiXMYIfho+MxIdfw
WGhQVYXR/oOnHwTcmZ31E8vr7ZUWinvS5Lr7e1NEv1REZ1LvAlGNprjyEIqLBTpSpH1IzmlYj9Ri
KjM34tR76yJjYaHGjbCboTnDKZuiDBqw3+255KbaiTrbK/y9gIDUz/VNzV1GVoHq934ltPYPOnDd
xCVaafWIE1PpuMH/SJ9XVY7ZS4iwuePMTYCBM+WhrKs1IrY9Ppvaw3KPA3oXol25cGW0D+G0OtWh
yXEn7kjD4AsKTZm+z0St4EbK+aZbsPLLPDMKwcFiHzpVhSXyl3wKVfGKRV90jyW4LxIX/sejpHvm
4gUWoIqbZmUDdMKwHCFxmR4TNZrgv3nUjAJTjQKky1UVwm0XAdACYoA7fv/GIhIqtKtkZTR3El/m
GsuqND/+0ih1aP3edMeMexYyEZ2JuW8KXjYIKfZqUhJmweLYFUNJ1iJuz9fBaukPcgcf/dNuq8jd
uF2is1jSveUOpv1m3gRM3VGAh/+NS94FbmwEzv5fBYYicwEvAvNdpQqKS4euZsJl4prpF+rZLYgn
yW4XayQbfcT9tExP6daG7Akwge37iOziRYhGB/vRFPlyHP2WHAvPSZq9TobW0VEAKdTfC1uisIF6
y9n1BTrRfYfZE9K3Ne5TN8j1jGK7Rd1Kl/ad02h0FIQfdEdbbeKNg7ivPu3OQjKpA6Cus/TQOZ3J
e6gKph65yvuVXb3l/S3T/itEiHMauGCTUz3S1ogfk96RR04Gg4TO0BFXPK+WxyLVudNZBs3QXDJK
4sYfADov+Gr8vsmALXTzXUOnB/FmzFg81/gzoXqaYEuP2m/s5jGr7Amwj6i3YPnkrR6lFxHWi1Vj
UORe/GSkN83fOh9Qye6cusvrj6wGYX8Cw1ztQ+YQ541W2W8tJjWvV0e4LAlt4snZ4LyyxaT0i8DI
vonYD7BEn6sQIuO5KHNBGejswXh4XOf1nQMZJf+wDS3eAAbbIFbi8ijH1D9mWMe8FV30bfOI5oQQ
sTXKO9CPx44HwDvR+eGmX0QjiP6fB9TjJzBZHKu37aWQ7snGn9J+K94Sc180VeXBC0HKfJJL5YDO
O8qQx1PTIFpVO+3NM8EraT3qpzbAbXsGWfSrx2FdaJGgKQAtbo5g5rPJkECTmO5v5ZlMA6hyWLLw
n8aKF1xmlFUSjV43zO5XCzd32yGnzfOIQu+68LCkXZDcTZ4Y1nsLoiS7WMNgsp8NfYCz8m0zwn+m
mKcrxAeI56q3geCx4l32rqN+F8YYN9nlCcfju5PWAYH5ZelsA1SnodZxPs8pB6E5FW4+9gXYXql8
a9/NgRbJS54Vs8BhJ3TdPgzzjM/j9uwM8zElRDeTBfWc9pztVRgW6WntCL9S8dLiV94ptitU233T
eYdSVNsW0QDrtdx3la9sGw//sobv/eRkn+uWyuI+HBjjd5PPzNwe9dTxhE+APuZc1GaxCNOtl+Tt
ps0iHyOvs/TFK2jda+Kk92rQB9v2BnnnyBE7965HBjC89UiUhhOMPKh5MjeW99ueRyQY6SrQx/eD
E1b7BYpy+IXiWtbPbdcP7j2KMWpHodnX8pBZjsqf+Uy2JyxsXr4nJoa9oYDLe/FX6edRXpVYLLtA
uS+l1RtGYqGh6eD+w/TUAunOh8SXJUizv/yPozPbjhRXougXsZaYhHjNOdNOz1Wu8gurpgYxT0LA
19/NferV3TXYTpAiTpyzI75UszNiSuktLufCb8fqM7J84RSDtXDjK1ONNDsPCsILXniEsSdZoko9
9T4Up7s3FEt5EfiP1mer4QL1BzeMmvSoS3+2Fy11wrc+zfHUvuB6y1sec3ebXk/Luia7AEWVf8Gl
PAQc1k4fLsW5jgLy8+ALKgZEaCuMIzmvQ1efWbA1DIpLUNIQH4caaxL/GBsJSAgzhNeOF2vauLiH
cWslJqeq76P9NEi9Pk51Mq8OmrJglprITZtiNI35NFp8dLaavVTnlF25/9qV3CgJ4imJ7n1bMSeq
NT48nqoOx9MSu5TNBPjfSYz00c5zGoz6TOXmF1tv++qawVnvUYcffTdEkW3Ah8ziWTDuXI8xgRPq
pd5/rvvCX66iisiUz8bTzLb8icmi68TilwdqBTeB9mu1W9Da8qOuOlKbUiIzN+GYfst56UBNyv7N
gVr2y6XW4tTJBSbayBTdse4nrsel5KLd98PCiC3vxuzsN17gHmEJoN4BO9DFU2IAgZ/cJqCNc8cs
PQVRmb8z4sEXHcbsxyHKNpWf+VIbrC8W2WRbX0dnxCIyRnbchd4funLzOCQRGIRldhFzo7KNv6c1
btF9nM04R9d1DqAEZWn71oUxrsN43hQ3WVlEsU72lcvlmmRHkDXeJ9RRHFck6Yn/5RPzd99dwnVf
Fr3zq3Ng7xxt0Di/1LwafXOZqKyAzDXRDWJncNknR7AZsoTmsGxNs41rQRJ+YQgSxHozGTAxSXY5
gNBv4KPI9wJFcadL6rTiUqI9vW/n4sMytNyAqcCuCSerb66yTOkQqRiIqMVhGLi7hMn+N2bh1VOD
S6E4Fsa2PQp6W17XqPf43QAvD3izwqdICwQqzLUcfXUW7srJpFc9NuvTXOBo3FkMPVDrpypJSVbO
Ymh+SUhgouXNEON8H8IxYmWhgbN0ZMiWDWebcwuWZ0smOG5Jr7soVwU4kz6+huGqdEt9WevkVSxe
p8e9WbC0n1ZakXJmzjou4xlZoxAn1YeD/Zl0MvVvAwPY6ZTFs40pfMykb2NckX8r0KMZSVb1vzAb
fWwEhMoek2yOfsZr4/ymKONnMnGHlIelIxLJLH2rmLX1KJqSZKbxWFbYcjxgg9OfA4kV/Fb6jtLf
2rmLmaOpmqBW55jMXgkD80xkzaKumaWoxdKGH2IXiHz4gZ5IUR2sVLkss3eBx7XcMe6BXoRbxUKr
aJ7Wpkm96g1TCrm0SXQiLffVKlzFztCsnr1biOMPylWBiyj7wRJ2k90TuU1hj8XQxAyZlIvMTFgE
l3RW0NMFpJ1ojJEi7MX3SfL6r6hIZv2+Riz5wT0TJrU8EH6plgv2rL44hVGnXNRm05Chjax2+7ep
IJNRLh4VmmWM8dRiFSoOU5NG+sT5j6+sWwS2CJywdGuhTZnnYd2jWiIvYOdPTE4hyeUA89guamHf
7XS6SvOgcW1+xzSeDU+Nme18iktV2XdL6/tY5+k67COIRty1cmDgUHhTB7dt9gjTVYlQ4zmSozN8
pkHHjwAPbeBjMPb9cLhlviEgMY3VSvnMW4wFqHDa+cvOmEQekg5wzzHjeaw/VEmNdtT4cgg0BE7w
gxQHP7horUs8c9LFwVfFo2h+jnMuHwf4UtO5duygz6NBj3/m6BnEvF9h5BGcxb5Q4SgOYnlyAcvh
hodX9XcZEyhu/GobHBwDi+ORB6dpGbtmjXcOAO6NPwesGf85CmWWaf9CRj6h/P659hOQDECNtXvR
3VKs30TeLOt+Gh0ZEofJnCTmfgoa9oen7XQjhrOI24rT8nsw9jrbDzEixKUkLKzOanX6n35qzA/U
TnqOvnLCmnhq3pan1Wum+QwFryWpM8Xvfe0yzjNoaPmpc5nQHkjBdJ8MWIP/VoWJdD/IaSWI2E1b
itNj9LEkcvlZWQvxBaUPf1u2SW9REdTq4K1pUJNF1Ur/QsfzXuWcRePjpkHBA5ybHi85rOD1SjjT
P5Ppdf4Rs3OvHchSewceQdh7aDCHDt6K1IhPCD0zL7BU576pmlPAVP425Cnu6rBMbf2UjE1TUzeV
JLviqI64VM1MxYRLmvrU9ANKCRquhHVFN71hejgE7+is5CZRHvlwYvLk9sq77YU/kwa/xC5KfAxq
qEtcafDx4h8DHRHJDNTFdLeONZVtN1f8T+7bfNqnbdM+kURuvrtOuLzXjnS/cif0/kQhWts/R+p4
uub07+T+iIsX9ndiS8qRZizy9byBV/SBPGGMp7Z0ad2WHpfOpQBOxqgRK+55ztD10Nggt61O9ayd
iADpLFThnz0IY/hZ2DGE1TQUQYJiPHLvBVCWrqYKUgEY0pOfpK8j98BgkXW1EP/iU8aowNvAchyE
OTX/B9rkdAnzVf9bIF+9RmCH7rBGl/+cnLqIFYCIj/tpC8DtsjSAQuCNRQIrDOTLXa3h+uZ2nfPP
zxwWZ85NGL+muBq/SQN8bcd8PD32qfT+ZEyX1x1f9TYdhf7wuDK2pgPhFqTs1fml9bIB9EGXHkXh
czG2azq8xl7iP/dkUQCOAbEhCl0y5dXt6FUHaWT8smm0GFe8QCBpjczJ4xlvpJ8i3zg1jkGwUGn5
XfJ+j1fkL0bAI+wffBW5emqkpLsthlBdC4CRj0VeizdDrGo5dum6lTKkdvW+rhIYDu7q3AGg2B92
YGMCrpGlF9gsMznzNJXZN98HfUbwRaPBlZkg0F6n4beghfYAGzMVP/yuMR6Ew2YxOyDAuHlrHC6H
rjOd3o0u48O2b5Nnze84JnONe5o/1+PhC1lcfuPrn7+Cfii+Z5hGGdav4UxR0isB3mbu4UFeGp1H
wYGqsOkfEpPy5UmoPuokK2OdrVRAKKzxZb83MUN5lNjijZ8m4ZY2dvxvQISmQxpU2DCGTBbe36bZ
hvJrWbknEIk5Rp5oyzX6QAfe4DXQg+yY4vjOg3XL+CRQ5aHLrPx0vntEk1m9kLaVwjsblk/Yfgjy
w8/yxmcaK12cx6UochR2upAnQiFzyHHctG9iBAm1H2C6Ptp8iUH7RWw3gWHoC8GZjA8AnX4790uv
r9pTYLu+fslHyKe3Oh9TgyrClYKRR1G7C3/R5WHSuK9umF1QReUaOXtX0VwmcRSuJxLm6gMPlvAx
3TQ2vQwrxqBdUcGYoI7FHrfvfDE8Vbgsoamho/h7vtbE/kV8jeZz3bEtKKIzdxJ3OtspYCK+S2XV
/t8PyPRN7QLGuO4vx1BSHMMisuNlYfxLnmXyKnnCsBy+490Os5PViRxOyDlpRyc54Lr83pMfmqdz
pbqeVk16/n+GnQyvoZRJc8DYprLbZFU6vjl5ml+lDRmxMai2vz1e2XjX4fB9XZWX33tYx3/53/Vy
6N3Nz9ZhPOBhmEgE7ggOF+ULbkKdfDAfI+bLH+mUrxYKSHTGn2qjIz1OjjMx92VN+KXEQZCUw3BO
RohFB+g3zm8b0Rns3VrZrzBBR1iZZS11+iyyilT2RMThqw5oNvjANKFxO84RaX+Fp4LTBfscHn1q
X1ngDkd/HDFnwgJp0sOk/LDAklnjTgrYB19fDQAFjG94JsKDGRM3+qbqkOEQzpZvEkTwKSXomR4J
axPtbhIiC2c4jiQDyoQ7l7orfonITyT0uxVz3Nq13oU9ubU5xwXwpq0q4VMqUHefvKLDG7HI0nmj
zkyiW4Ut0r9KldJP182gm1tlIrKZaZJwpewK7Uk4QKYE7brnQ1t+gtWLL3BcFmBxvLKk1kcBuKoh
V0Daoymze486gxA7KOk+6rVDWBUj7hFmU4TcMG+GjA+6qEVjciACLLtoqZDVE6xkHzNyw1mNaS2w
8ZL9OyYyHT8ioEL7oU+69juufT7CuIrD75k35L+rlYGdbVSpzgWrskGTyaB674wuP5pgsOZPWi1+
9wuXF11YT/hu2HE9bVmdZJjH80q4u3lWSJ/NY5WX5rFnXnckPVVFZ9tFm39h9FrvDRKPfEXkLhkZ
VTlReJwKU3g0/JJmX0wm+bRqVddu3awIHciiEzMrX12K1IZMOj1Yqe+tn6TqRIK7y89BU2GdYq/k
qneBWYaXAa8ctwA/HAoHnrBzOFsC8nXLSJ6ht8fIxmSi/9WtlhAI7inMADB6/D2uS/QO0+fLn3kl
2H7tsEczDFsneUbvbV/UoG39uGns815pEtp74sWhes6VYd1RhAYynpKpdb9Ld8nPuec37iN+IYXs
X1WUx7PQQ3HCvMLqETdEQf6D9YGSmOSKfKEfLrf0BSzdm2qVRa6uHaLJL5lYzFn6AlGh8atCH5G4
audhxjL+4KI3vyxDHdZ/B1vb+CBFmNY/ncySQ1GmCK8FDM/6XE9jXZ9DIpH6EW4bExq4Qs1XByXz
ilMJ+woDy8Lft07jdqdlcLEHKfyKBSBOYmfH1TPtPR0272Omh65/CWzBdJ6EX0z+r1HZRxoi4ZNb
wD12XPAHBldO+OA/1XkSDyxxkB0DuFlgh6dzwsPPvkMsGXNxRi0GWbFL4RN/xxiaT+eYOM+WI43q
4VKFadvB/vNlL/96FFyQP6ve/SBDEHxgkaDyoo1L/afQgcC1ZyJCWDduieo9TIMZplOuV+xuTTSI
/NrqwGF05+cEA1Ke9ok4zRI45LJSWqZ58NzySVrWDZ/KNs8lGOqtNuvdJr/oMCv/IvqiOBlQ8RiO
8p5e3vFj77NeY5yOE5X9sy3CbRJrAvHNEyM5jmRKNP6LPEnvQYzE8tsAr4rPTMgpVU2B1+DWwCN4
ACLDxCqSdW8ujb8q2IahyIl1LTMl/Klb2QMBK9MDiBC0MYPvPqfmAdDas0IJT8GQ1Sdsd125h+QA
EGMW2firJUyvnsGXyfEZ3xxg2oCQw0nCNUdP7ub6aEmakkHsyughloXmIoGQSfCpoLPZFqh4r0sR
Je5DalmrfoWUuEVlaAYlYbRRbv7oCgaPXDKNjXiMSEQPjf0H3zr4AMVL8qJIA3LbGUf0Dx0GHN9l
2671oTAJVx4xOqyyWBXT6bDkBFYapPt1Z6euHK+5hgC4L/IW7SXxQs14pBWqPzlMaPigq7m8pv6K
Ia6SGN2GsYii45LUQD6TsWOukvjcKACnKkosr0mLr4ioZb5LMcm/CCRP3KDEu/aAAMiCdAMFONhi
15zBUnsvUFi3dc3ASmBBz0STd2GCI4Efz4BrvY7n6bUlXYELwoB22Em1fa+aBovp8gIba0c77wC5
RUB9Q5+hhGBdfHnkpsdA47FZ4tMlHuLsijZRf7crUuyCYJIv0HPkIxFg4l9RDbYGl+JmC8UnigM7
P8OQxdxM/RT4x0EKmgIpaiwJXERlcxLzOGVHIZK0woFVZv2pSrv02aIbvKZtYj90tFKcBpNpn6zX
q7t2OR1wB6YAE3xvA2KgorJVAc+3fvImgHon4JbeL5VOEshi56TvVYvJhOLa4w9acCTJe7gy2l2Y
vB7x9iblhfOzaJ+kt6pvaVH5P4MeJxkwwWXT0Gj0Ll3OAGgvyjkiIdKn/ECsJTUDqX0anxLXyRGq
mpqUiMELfUxcBkYYiWxMyjkgpUD95xM74xS686GVP/Xg4achv6cUr/nk3TkyiJe1Xo6rJmz4FKC+
k7kilLUFrbI6ORLz3QY57QaGseAuZ9TKOftcpigksDpwQOz13OIwpnKmUmI8OzCQrXW+L0hNXRu/
5BwMU4O7oSIi9k+CHoqPJvc5ok24xu+6GbO3CqDeZ1zp1N/pPtpsAWukf5h1gzl4Y8+vVb2qf4sJ
igK/N/6uioi0gejlo2JK9JWsQewfNkGo3zcRSN1d2DGF7fACvVPly/aoa5cPg1Y2e01MFmMEa4fG
e1/axNEXeDcY14zcnD+pdIKLFhqyAFP68i8EiBVkDKOhLzHE2D6GSun3htj7V8Umle6iMGMjSiMi
DYcizLEqNBKtaicjg/EyrZjra9fje9KD6lOGdCEeZafC6Eaui7d8WExJcEj7mDDSZHvoVcj1UKwL
p1wFvZwLugvD6iyXIXtr+o1GDcCBIxFQE9o05mAzS2YQihIpJ9YFfA0X4pYKTPpmmI8Burd/lCkD
08O22O0nxQVnO8MMYsANx/Kr9XCLYnjkq+lSTEMVd06zR6TnOemwCn058UI7oR2LDY28icbwtzR/
0r6vUyBYgXcBNIwQmDBRZgdEOBbtcWmb5U83xFgENexMTOuC5dIsB2DWPcZd/6B7RX+oSmf8CXiW
B7wIHYBxYbbZ07F0kyOj+SEtgWXxr7dK1ioA920/zYDmxdeJOHlgrsJApBt78S0pgvy3R9q62VlX
5y6rh6y8pURm17PiaSMQ67T+T38ucCQJGpEOGVU79Znd8Dga8RLDN2Hp2ZTdbDMP0c7kY5CdsgH/
23Fw67jYMeudyjvud0yS/Yq/6+LBMLa3uhuAt6dDZYkOr1Is18ATxHpw0yCR8M0FPeZQkE3DKJl5
JnriexFjw/E4xhMCOuGp7gp7EwthM8r1oUupck40XTb51o4L0Cq1bkqgG4oedXOYQnudLecDDSdf
I0W0uqocm8Cha+hgED6cFnhHuu2tiVjJcxWZouQbAVfC5MGaibtQsS3hsYmMv5ymlkppoWbMHzBx
9AuvZ66bS0NrEGIdwX5TPHqzLurvmk9BPwdM4vrXVhZIlxBWlbdPU8o1OpWwld2DDONoMsiZUDqv
QQD79cY5U2cvvAZzz+lObbiHi9THz0Fe4mzA6jmIC1t7W93vwfpJID+J5dOkKbTAJRh3/2OBm2Rt
GCk5jX7cGv4C4CZZZi9qdGsjDkZU4zpeAhCjEWdNtpFIkiSaaAV7Vkk8NexPWdAeY1sclM9U3xwr
jER998jqqCJ5swsP67NxB9jHOouRgXGBcvlfx5yxylMK5V0+WGRp5whUifaGWqToz8aFndcAL7a2
Tm9FwCsYoIrghT4J13SEYgkjMnq/USzhgdp7kvwvUaScaWx/SS3u8h8V/ryUqEkvvAu4nq6vDiJ2
1+avWAX6gccxWfzovJoZ9BFTnOJ799Oy957CaiRlKlecWfsqrAycfz2D0DnRPnkOnkXTkRc0/OQI
fcZYrfDzwFDiWQ0wLFM8TBMfP9SjmPYDr8dEs2+oH0ihpG4lHr3B08wP+rnOIvYR5HPyu1DbPw+e
X6ia9MZMBBW/T9FW4ZdwYM6wB4JtPYdJasYAuph4juFOef69ayfgv2lhHHfn5ajPuCAlrMqHZC5C
9RjhSoc+34wBUBIrg8g952OZh1+wueLNkInXjQCxv2BjI8zY1te+5gPYDB6Nl/AhEUu6Tjps4etX
W2euWkOPuxSiBvznRpmcvgOanaoXy3S7+C9FZ0FUWeZifQ460MOXpfUwXzO489SdQD3niKiBaL2m
I6y4F0BWFTZX0dfBfYBw7lwnzAfQiuugCt5l0LnLS+oFyG0CEk6Bobob212AP627JPCgkJSJks+n
dMr97KOpUll/KdEuQXYsOpciFR4hbhF8T/GjlzUwCSYBfCqiKej3PKxLe52jkuHk4kRTdrAuKwfh
PATtX8Nrusf9Yqcf3J3AkuJMjRXwhplOdQfdkNCShgOdXE2NIoeGrvzlL3ZykZkDElAnoFhtpu5x
bWR17sngpoy1a/tmfBz9e+2L4hsiPgUGi70IkCTSw6kMcqFElB6lOjAbcpq/5ITD6QMlw0cywf7E
nKlIwoX1vCEfuvg9ykqaX8PkN+CQWfo5VmdvddcRzJbnq2fGaS5lpcf+jO9VXrfFJ/KIQ/Y+Z0eM
c5Q4OsguGJXK5ubN4biSiEZRQQw3hMFvLapzcbIRIZ0Mwpo9BDmAvh/lrMbkMoGYpA2tFL0sELG+
605dlAKmJ7ib0odjGWfKh3ycUVMsFIlkqChY6qIxD4qufkl4wQdQPFRlcc1CXQXIZ4BgaDEgTIdu
Mb53TuYJ9WnRXmo/F8K7YAFT3aV/yHzl6Y3EKFGrbV8INugmoxaBGk9kBWBDemdctDkQaZbHQwMB
peImZXnUtCPd5c9XmI6h892rNS53TR/vj3uVJow2mOMxsciM4K7CmNlTjGC7APvpqT4Gcxa5y+tA
KpyJodNwOXmsgmv+idwx4Y1DrXtmkQgbMvRG7eiLrYAHG0uYrnJrETCRFkWRvsEKaOt/ui5xLC5M
MsUr3S52y4B9S/kJ08EU3BZG+DW5sG2ajQZAG8GhqM5AxMYipS9bVMip3chrxftLeDrw3d+6EkI8
pZNxdpGOq/HHAkGBTVdkHnKfRxI2+j98d0Nyo6ZamievsVh9TkuP84QHt+En+gYjzAuf6VOyUwO2
cbogGvCJ7/EBYxswbtqo14Gftop2PkXpyOjWx90QzGs6wyWcNCpJF9PT7lj8EUUPbRHP5tCWQi71
ER16XA4VyVD/iuIyty/aVGs1PLJZQZpXbaspLvdMuSFr7OY2ZXwiQjPDi11JTWTvBiWo/VsNCa44
8BIi6V9Y6bAx/PBcQjx1FKMvIkBcuzDckClSDX4S6o9mru8pd+if1mDlLPFAai4Xk7ekt4UMx5cA
aKF4GGj+e5Ldqu/uDYn732aEC3NNaVX638Pa++qz8di9eVAgcoeHZcLD+eoaR9UgNYL1g2i67x6t
6hb3VmXABH54bpvMz5kBSXLqCR6IAYOTx2G6NMvYXwzQIBfsxkiOI0nMUNzVQu3wwEZSQjCdGVr9
ZZ3WKT6lWhznP6tXqmEGlxwFHoSicCf7PFAjvk0GwMc1xBa/7TDZsiz5UPwDzQREIV/F0evYF/re
eeu0PgG71hXeiVrFPh4jsmHlBZQUfxq0peGrA//NwKfM0VuHiHaT/kOUwXBEJWcVyS5D/r4H6dKZ
kx3D8J2qGvKb8PgK94pXw9vLFSVm76VY1Q8WFI5+lTWS2g8KxXIDa/ltdxIIPD6gzoz+CXBKu5wB
O+GRo8EO8OJP9M/zLs593FNF0cf0PGLoHASQuSFWDb3PD3n58+W9EnnlPAfO1KjHwEUY4/hnm0G+
o5yrzTe8XQXi9AaJxcKA1YOo0RK96jyJ7APRBe9OggsYCOQVj7QKOhLnVMoGMrxoUqQm+MBKE43n
xVXgcoNlJVojJt3Fz6wBIm2EohLZj5x5mdxeIV/uIP8n2wAgXn4HcTrR8zYRR3MBI7Y/2smDShIw
gIppChB3Tz3Z45Us+nYzbD595wQmLwkxBOi+XN4lv42AFSfHenM8QxRhYKO38yt1vIKRsGVWfFmx
caKpEN83h6RZtPopUyZ1JxfkS3iaE6ZtByXjfpsjxa1+GACfRL+bgC1RTLxQ/ZYb6b8A856Fa+4c
iQ+7B6cNx+7UDsSeofMAK79WXYJ6FkBrMjuL4e6zi7vmT9T3sT5KzM01d7ev21+JZc3LgusQ/z2P
EcHJOUCc1LbEiDNCijrQYlUeGEQgwmdkmLk9swaAE43NZ47/yPPKIZzWnQzucmqZqiUk28WtiRjW
mdlJxlM3uWomMZtq58lTFbYkKE3xeCbCBHE6GKJueFUaC9ODMaObUTDE7m+6gsL9p9yicT8tedjC
A6oK6rNasAAdq6pASBLsi+oetbWA0BKfauYuqxzNjMt9FuR4fPh5MLBdvJvNkkeHTvrdeMOB3Pxh
3xc2NI8jcsGk5nHYtGuRkRryRBiCJYNkvpunVQdPIcC69Uo+QOk7g5eiOyj8Dnh+5UoIgWC50BcX
rFh5puEgqUmHPLvOJ2OLsfwSwCnl1TIqYhwl0FO/tY6LRTydh35+hj8Qvg9tbeURYW2uPhIowcwM
qpYrZJgm6kYZpDFWirIZSNrUiIHf1Zp5IRGfKK2bK0JSudwkRa+9cs7m3Qt9Bw17OuLyS0hzRe+i
7GjBsWVBpEjQRg9s7GMUo4p08X+ZcKzqi6rnnCY22jC+i6DeUTTTgsGisjSmQ0w068AEvfQuEJ2L
7E4mPhleDcnKrj4ivnGLLmXLrMKsjCn5LB0cAhUmVnlhWluan9JhlPbXWxTPOcPEhi08NWZAKPra
mvrEzU7MhzhCE/O3ERQ6m4r/8k/Cb4kui1G8qImMwQkzwqaT43YlHhVU7PC5eMqHxNB10Rr8GY1L
MCBte8BfzRKPrGXrVh6ZiAXrd1xSi3gdQZp/4XUchuPQL1QgXlJhENotvrHuocQ/pbDMrDOe2GbN
nxt3okNbfEu01zCcq3gblPsbY/Fm3GvgWFJQV9Jt94PjJ8+MCgWTVmjA/Vkt1p+fGCJIcTH4Zcyh
mMlG3oO6E+UZO7t4Zm6Uhg9Z3lLqahrKv3beTK+c1r75UaxDrp5hwiKzo+YQnRd4rGoq+4FLpzIm
17910plHKxsiKH0+rNFD4W5OPPArlIBSVQD2CrfZNsI0I3o4bhadgFLbonbKt8glOkppFJv/t9dB
xsB8b50g+DBS8ksglQ7fUrZkOe9d6HHrESOXiMK41NrH2R3n9qanvigQxQAtOcx7y+3+0TOaONCX
0gcNhmI3DOIosLtwmucqVntq32TEpGmHXz72mIhGLOeSLf3S+xFz+ZPUZjfVJ8U9OB+TTFASVdqS
coqEjQEljUSNTM52jR1nGcuPfWzw4wsVD1kp6ilfHr0pgArt15Jmt6dEMne2PTAXSxt8UkB/Ejt9
eX7C/rWknIfxg30+pXjPJTGQz6Ido5EFjMzAWeqTOIwKEBLj4pncwgaintPyvoJhP29L9ORD7MVU
75PPHOa9bmXoU72z2W7Ha8uDgyyH8grD0i3+4Ln1koeBine9NTKX/wjXQOiUfZirB0yn2b+EuF92
YtehK9jaU/OUdHkvgisZWTd8XSpoY58FX/b0VE6z19zmxFu7T0GmTbHfCJrsXoPSDdkZIZkTDiPL
2pik+yxZPm9hDX0YBNlLWFaIawhbWLjeGc4oXrqQVX9PHoV+eB6Mh7HIw2KOUQzhDj+/hMZQVWWs
votudbrp2AyJrJ9Zn9W7fyff1ut9GrPQh7LUGvY20fSN/9x1hnxnsAT7T6ilNV11YYMKGzcTb0AP
pjMU/U3YzcvzoJctkAHzn3U9s+iqJxD7KEhL1ECv59wMl69gDpDtFQzS8tTFBLJ3sp4icaHD9bcV
AKHGoDUGMMQjnQb/MemTAauMAUYCQYVcRgPkwqn9gSdGEMoQczhf0kjaj6omaAj50fMGCsNKn3xq
keJMAnaTnJBXfzH2Csfngs6VzaojpccBTqnnnbuFUcwm9KBtKzZz/B+tTRpCBV7/I3VwMrAXlei0
eNBDPU3XGg+ieakmJywf2HaFlCPctENj0tIL4/tWraZ3DhMSt2kPWOqic5YAXJpqKoDOton7HgBS
HM3BtvhdD1CS5uYJx+Ra4kJe4+Bde5Mtr0RLcaui9/sDy6OEcCUpzinLoz9FgJP/xlXI4IaElPwn
VGv/aWj75VPLDoHgyPKI/F3i3cw+UMGb4pSWQZI9KzZuNNTB1EzB90Gyoei9YH7z27iuPxSMGSvX
OSZ07EARapHqZ1f2nBd6ENuagFzI+C6Y9PNp8ZeNrxaD1fxbDghZvB1JmY1vTULFtlfspXFPilUi
7RuNEJlc7EF6VNiZfRcohI8w8d/kM7FCWXbZ49ICjpqZ0MW5eluQ9EGX+5y3xYBNKe1Zmqx3eAkZ
ADEYB+7kxW4GwSOie3ojYJg1F4I0RGHHOZzanwtqp8JhRTJsPQw2H8WDkANMdnwuiAygPrej3N0K
Yh1lkznwKSxMEfDRRm+V4263qvH96UaolKPC+kWQXfwcqu27WFoJwrUB3AjNGdraX2EpJZgYrJD1
ApLq5dGmlXXf40UiAAZ4q8Jnvwo4uyxm4+iUlzMarPA7hKUyMUoQmiwW9MzBS8Ib0xLyEwF+hICs
Q2/S515KjmQAXkt0RnOvXC7JcKiyo5Up9XsXRIgyo08M+gCvSIhDJYftOleANLuDu7DXZcccHADf
LmsnYjNc0vn6DEs3mJ29cVlk8FRJPDjtmT97CR9xMi/r2yZH8lxVETsCzNRCCkdwUuw+JJ7A3SOL
dLaXheHn8Ng7YeW+euEicxADacRoSTYC7D3r98YXAw+mfPQmVTBzI7AvcclwsBBNG/JovvF3RfFN
xUXS3UZiLW8+JH7n7OsiOaHMAhYM+OnF/8TitvVBoK5ZPC2TfGRVCfmVQWwV2Vw5KJRs950fytmf
upvJGg4T5uf5HR1ho6h5nUHTBzddyKPEgrIZ7zvs6lgx0SmadsP5skgUKx+rEhl4NFpDNrejO+Qv
FJHkYXU12ZyblohYcNJtYKoDSIQMB5Js2/HLqDho3WOnTX1cpoTaFg8nZHGY8mlTHIqsmtPPpvdG
5zWHlOdfSMeh5ApL6P+gcf2SzCygyzKs87m+PZOX09XOrcGXqKEbfBky8x1/P0N7RM919WP/VMDg
wonM0UfqcYmnqjladisRN3PiQrwbG8Xmi/248sUowADv1JFB9hRhL57dS10xD36mrjHDj75DN70U
Cm8ibjpKo/0MWsjrDmWfb2AFYZf8vtJoLOAw6AUu2aToNq0/QaIeWGPFPsm8JBkckM1EApHA0dMK
qv1v4KVDczaCJ/7McmXuAW4V/DiY2/rwrsv/kXQeW3LjWBD9Ip4DggTNNr0r77XhUUklegOC/uvn
smfbMy11VTKJh3gRN0qSYLQ2q6ue63GmGIauT58lK1kyPJ7hElwjl0DZceTHTs9sHknVjsGIOsBC
PHG++Naq6IlFlEsInvydedF1CJE4tV3251Y+OYp7ahPM92KJnPQlXl/ee1gMQX4XuaAmLyslGtdE
4AMDh/CcqaPsIKxRFbAE7iMllvJXmEZ181p3gDgOfS/98DGaSLJuuOUnHZ85C8VDXEIeeGp74tR0
z+YItUE+2L9ZImM/JfmEnW6ES1Gcg8k46R1uWALPueuO3uswRaP7UEhss3Y7WMsx1BNHuNCmv1b2
hGsN1RbZeXIzRnQynWUHpNsZqLrwJWRkh1pcnOv0NwZYL2QNZoWqq/86XaYWBWkYMnruwGSwV821
QUtpGIU8MgQTKVBHYvzeMf4ONU7EEp/OVvObb7cxnxRcno7UCrxfTEgSOpOCOkd6P5J/Btuq3Ude
F6BmBbzSdK99o/Qex4SRe1B8TXsNMo8sKXMZBy/1ejRPbQyMFvqCE01/gJlWsHNeq4KOjjHjY2A5
2QcUMpW6OEitovRP2aKyjT6MlIvHi/oB2A6PT792Fb0qRZkpwG02h+NZ0K3ANGEj5nx6yHnjD/0y
bIraFhfVvhU9TwJDgxX3FFkaVmCuStL0GXOGl76j7dU8WGMPpyrDU5V8igYoByRGBjrfYCteYygz
+8Qe2NBLxamr0HQkUGKCm6p5oniYFxUHQc0R2pJ6pR4chQXu+N7DqlqnxxFhDPPDMvltfWf3dh/e
a7ozojvogHDRUgK2mGL8oRV7H3J+CU08z7xHqDKzOrLJhqlfQtpg969qAeAp0z4MMyT1/+49liSm
HdSSgQ7IriMQuK2xL8t3lwZp5Xzo3IJh3ThsJaVdoqLtoxyHPHQoP+AgnLHKSdo5bN2/lJjv01eT
A7+HooPa+gBogfXKZs3MYwBmqSx3g+tNwNGwoXw4PV9ghp/cf6CrIbOPLDHgFYx2wx1GkfwhF2gx
WL2C4sEeK9uhdO/EqEaKllRTNPYG1YFvFu1vXGJ66mNBI2imshNyb3gTzJ7jB04dXt3oO0T4gaY4
DwERo0VjDlQUwOF2GwBn8cqCh9WVzjB/8z7xxUslEcti0UWELutCgMdYhMX8PpAq9z9Msq7CE4pQ
3j2XOPluGROLtZZPG90OjRyfgJJu212a2pkoqZbWwnMZawwkOxw4jnzwbSXVsAHqTCklV7q2PeUu
FIPbEhYGAhoEyv3ktghheOt86v2gD2CLX2ZRqT1IAUTZibVyjNFg/f6f4sEI69wLO70h0SA2pe1i
61uQld0fTq/CfnRYzNDIW6RO8V9qWwG7ljntcdzzbELQrBHDnhQ/ND7WjhmED7WXiD7zN6gfL7sa
pnaGrGCVQo0v7egvmwHENXDjyB4t/ZZpknRkqSftPUWpBf7zJDyXD5vvTsFjEw1ucfGxDthbbkhk
87i4xu3J9zMPLZuwSBzrk5sYp+0eV1CauouCNbcH3LWufjwsI+JqWaM+1TDikn/xXMoeBjchjmaN
jdjDr46OdQq6sTj3Z+SkDg5+MKkYuMhgF95znMH/TjdBYHXMpsm0qsrejLRP549noo0Bkr36lUuX
X3vZTvyH3XlLW8fNgeQqyoJuFO+sNAmCN2ItblDtw8lDFawkY+I3Hhcp3xzX5/awDH1uoaq6Lc40
KLt+SYlAlNDyQ3VV7L0XEbvsYUu1FAK3jkp3fBiwm5bniaJe693uC+w2db8QODI+Z84TYSIWIsIb
yh+vWU+6akbt3XsDotOxq8GZsXmrnPwJ/zJPOit84vADtQTLNyWg1LbMU0azPeSo/FbUI18nd0wi
/zUMVeq8mqIC7gGuwn7FpWGFn7puutec1CtLXatklReWDpuybsnqUywaJNNgcvPqQlksviruS7ir
UaXYr6EuTfYupbq7441TKG7HtV6IOTBnWLF5xazWVjUdAi5rOLaopD6O9TC0/SNAJZ+/I9eu/FIZ
nWWbjkpQVAu8//U9rUMFgXYZEF+BmgYZlEpoQQAWZ0gUeM21K7kGsHuWa0Mvuyz2rz3TCSBZC2tK
xFq92dbhEuOVYq9cX/KuHhxcODMUvH3pNWH4yNPDnG/8Qcujj2YzHjxOCOigoe7xAFCMK+i5H2X9
bbAFYKnyyM6/1llJgTKV4nhmqM1F4p2tXjzg5V0GG52Nbc/eUxzvm0oKzlttW/hVPS6V7H3DHLdO
yQJ1SQ4CjHTI6iPzqrc6S7LPxKCwEci0oF4yjXcQvL+J2Nv5r7lha/cRBiMQ2l1V0Cks4VVSE0Re
ng668YDc7UzXIDVhc+btiNH+Mo22eYOhN5c0hLnWQkGCrpVT1NsYcQhDCG7vRdD8HY9gg5I+t4Hj
gbFvoIyHbh0TAZ0S7nbwkjgEI1Y+81NMRmn5KlVOUk6w7l6YClB2CFEl6j8kZA+u9It3ZMHkAdBi
EfcVAhO2fKaTgpsYCDXsQ5Qz8dVB2MmcTx7jIf6JWXs223wkDvSBUGnPZzCwi7X1osokuKrXDAQv
ynb8zdwCIoUWHJlNFAhWzHI/IT8CpUCsu5jmWZADB/Vwyz4qqDYDzgZDCpjBh1hGtaFcKB3/2RBw
qn2nRoqXN7h0VnQuE3G1xxzHjgHO7xJvM88tf/q4wpSWoY/6pwrX9F+cnwDO6MQxj4r5XT5aknDr
w7qqHDZ0imIdFJjD7520ppAnHmWavvNVLTNwPkpibcVkPBMaoB2hxqI0VIYyLcRo9NeIEDzNaJN1
9TFf86WfXPmUcvrytWyZSvdDCwr0yq966v/GRPLqi+vylYACKLlJ0IWIEjNHq6zEiZg44F/Y6QrX
8AknSGLjdoh62d2xbtXNKYF8R4Wx1MjABCsi7xLxomAFbkByk/elw5u48BwsR9pfWPWnfUozXkva
1dz6ta2efbpygxtbHJJXaUV1xmZQQ9Y+46HEGBemsfwlHExG/OOq9+h2WwXNhRJWiM4kq69WF2Oj
i5OMv8kOh55tU+GywFBBBYuL826VMgjx+hAqczU+sPJhnCpbYElbrtN5sItjgjpwkbuu+SstkhPn
1EpDiMplAFgG2x+Lr3NOrgyiYF/X8ttzWlSVo6TgJb6zdIuVyZSSryn6Oi9SnCqpvNTdFKhvXXqd
yCGM5yGpGu5e7I83Zqqj7ERLF/kpevh4HyCboCtzNHM1G7sB52DcEGc81Q1Fp8uBKw02jMiAcn60
Bt8z1IdhnRrCi5tboyCbbgo/5T5Nznh2N05Z+iGpGiYEb+OvgUH0DgocEmxH0DiDyxiotdwCC5Ls
Khg3C6YvjG5AtF68pkXa3YURt9gLXW3OjOsLLWCCQsaGP/lHwXDlxacRBQsyEk4Uz94TNFyYepyx
jtK3CVRVwK2dX6dkN9/EC+2MqdBF9drHnKNsFUHbxPpB5VAXfjwGXrZUGXLgev8MmyDkpl5FgHy5
tfWfyUDa967o5qYI9+kQrW8NP22pztUToDTKx5p+OonKqIFyIteZulNDtZFn7WLyTCX45kzr5ZER
zLF+e6qtqJ2J4TUVSB944nHkNL49ga6sDeVRS147PNAj14TkN0sVIKebOZGj+Ig6uDyQQuseo1I+
tPNLBom4vqVKE4zzAn+9u5aGBb7iThOto2mVC+tb8WWhs4cALjYssNwvXktVPcul3un23EPNkU8h
+PI7u9S/vWDiT2Tf+cOX2QqOtLCnfxYnX+8sWiBriKnMD7aL/bXtOty61C/6zR3HqA82AxD2sypW
yy65e9ZY6VrMJ5QOjihGzs1kOvsEo4WJTkcDDjX0/MU8UETl19sEL8kF/u0CFIWeS4r0sFME7HAK
hGwu6v2qA/kVvN4ta1/KMoakUfzLDEzmyc49uG67nsrxpt/iFBsFSM7Jl2yTQ6cNyf/7S8cyyV7j
YC5MFHgJ2ibiwEVltLlxMJa9+ASrlx0LJ5Dnme/b0Xlkw5LsJbogNXitYB1RJwntZuy0Y/s1YiHI
qnGpF/8+bnGJQ+8e/QFzn5XJPznqJt06jOdPkcjD+mS5NJfuFdli+zCjv8lXMUbzO+FylkfJ3JLp
qWdhr0vAyc56IGCDZpEUBq+xSU167XGCBE+lcebqpotZtTc9ZIm3zXG3FrvSTcL04gWLStmnLf4f
DmgLkc2K3OosinYlRhUr+CBydPEaL5ZhvOH/PhGGWhke6Q5WadhwIWChGpEAU0jq9Bog5i7c+f4C
iUIqcjNMtHGnsHzDGULSFLmG0trHiKQ3EhCAA6Kw8n7HvtZHaCNj891OtrryjFst+ljnmJ1ZCCEc
OHIHcBFk2ZbyjuQDz1LTTKAVW/IU0EKzjPKvSEzWnds2U3LGINUEN3zQfBR4hrs/BELNNy3dvLfK
xWLbJpfQT89BAkj+3q1QhbYQPoIjC15+6oCH6qGuPOlu6y7A0YO4L80JzGVvfjymmB72to8v+HPA
9PoOKZa5sBw6TiSqz4FsMLr6D6pJUyrOgInwnziPA4slyfAIX9mavOanduyufM9dKb/AwNUnkgR5
8zT3dut8xziaOgIPpYhQsXBh56ib9Npn7V4Xck533ph2v+Kco+conMZ/Hjknn/rIIyyyYolHZtil
+KojZTLE2lI5Tzmwc17mzeQHXzIFtPEFdVOzmbCQpSWdUo2DCTvOeDOWdkSoWfs97u3RhBC0Yxc0
GTdzXL7/XUVRjDDcatdU5d8mUqgqoGfHZ9sVyTP2XqYFHYAg36/+QX0pFK5KPKTrpr7O17YAwt34
KQrtJ8Tf/4N1Lm2L9rhjp4yrog3JwX0L2kuxPdTs4sX3yh0bqSYIqT8SLm+RsF3pS1keM0XxHdcP
UBji4TFD06QLk1LX3pyhIOjkip1nIoO5lC5zJcwZmjRyXDFdt03izHYeU355Ay5qiVtjN7cwMf6Q
fh+ml9gsTWrzaiiC7LeZownpgW1l6ZKSUvnk/1p9DZy54AiC8lxZU0zNYuj51hUiB19O8v0EI76l
hKn1yU6+ts4Sjdlhty1M0FPtFycW3/dOnmy80HcVm0z1qIjUt8euzKB3xgEyqgqcWJzB6FfJjlwW
vsAA9jCxgTzw0H9CVtFti0Z1Ml3GRQbEJlh1SbPGbi6oD0BcjvPx4Nul1Acca/0XZ/LKRZwTvnW9
6b8C2fKkTyuQ9YbKEpMQXtg/lsfFT9zwbEd8E28Z77L6q2kU2ckAk5a6j3FsXPwkFc+0eLly7zmF
/TPTnhE8dZnHJysg0K5zQso2bo4cVEefpNyqv9AvyLnPV0cSFUoPScFmM2j9tLpj9pB3kw9ScD3J
WPTj5ud8qUICMFjXeQm7bslqBx9xr9P26DdV+HfyCcHtatsjeb0sS8dFZPDMb79B8sYWzrJ5l2Eo
uUubCFztGK4xAh9fxwGsErMv5jb2GN5sa4qOi6bOeUrZ32wk00IF1WTdP41Jrn1Oopoxr67Xd0Ls
4PXGnTU+8P81b0GUJSeQhaZ58RNyaqD8qbnht1Lno8YqPtLdu2gu6Jt6ALuvoomVgrC1S9DEsvxH
bJt4W9XAV/YWu4qLRuglMVfA1u808xF07Ncew2J7YcEwhNjwLYXkz4ItQi6MMHFqOtsSytn2uKhx
ogZAS1zuyf3CtQ0/WEbN/dDR8btNWFRVl7KL5XcLXqE9YGvr3T0nFndKzKOQT3nf+RWzSRLKLtiG
+RC4z1kZAo80ERmTO5rjQ3/vJjZRkb7HqyWgagAjgMWVnxXZ2g5/Tmp1B9WsCeOetVt9At7Wheqx
M9J1bdpgFUjGHeviHpKyS0Bwy8shbs9MVnQxGi2jb9Y2TK0bvMWluTpYTcqV29z20b1drdLRnEz0
X+HXHSHYg4pRIbEtF7DV1SwJ9xnYCNAm8aMNKxgwXBitJJ5dfeBGlL/Z2J78izAiHU+uLueXnN9p
yOZtaqWXbVpjOvvMEhKj2YnAZEM/TDnyLyvmJ3KMTHTznua+qL0DP1MUb1YVc8I2gZ/Yu2lJR+qj
WdkUNxK2+Lc4VcbJfhb9QDiI8rHaxHxiDdLQA3lFJ/wJGaKTcOupuQjvU1dVIDkpmzbpxsbw5sSn
yGVjs48M09sdYqDbPi+ih5bKWr7hnUNGkLeVho0QXL3Qyqhadrp1Ui+Z7bmpiDhHWtj1BOcikHl1
IvVPyRRcdMcAZj7d5KTclp3unIDbBjXb5EBh8kzlHY89Y6aX2piqgtJw1sP7KE11Q5cZhidajemQ
5IzjP5puCy4ryQZzBMX04I21/S8u0sz8YYZkwcvSNnfYJQap+PbLOqIhesB5eo07n8x8agYuWbEv
wWUiEltu8asENOHu5wCPgL+LHREPzzIlx3+nsX/Ovzh0m/sA7gRL3aDyXkarD+4MQt0JrQbDQE61
k7hhelHpdVIwaR7hBXnZKWnGNXrsqC7dlz7/QHhZPCDUsIO7lFg/4ftlMPywKZST/607Vss1nVGr
K8NzMGug5hOf2OQtRApqEikHoZu9Zlhi50VDbQXpcgtnxfuZlIDrTHlG+lW5gzJbbKGyuy6+T2xZ
+awvOXAbJs3aJv3EaccetczJtsBsJPtX913qQHqg/TN1Jf5DPYyISL1wcFlR2pyTeSTyTtVCsOjV
Xkkd92r6Y+iiTGdlMy0z7RGeQyBk6wbOGv/V6C9l2qGVl4M7f4XB6mrLinytdNQxxZEDdQ/iNHOW
GTLVkuRn4Cu2I45YL/voK+NnVWek/qsOQxR8OFSHjQgGe3oWGCyrxxSw2PiXvBZ2mBy+bftFKnFt
SmFBgz11Xs0XmKzlXZo1uaETaIFUTPoCeKUxJcC7vmdbOptovCJds3Rg9qTbokyW1mbTV1PlG9Oy
cK/IW5TH5j+RUqgwtvoDd/OY7vK5QmUW5MT7Hcj2sPvt5qx/CLOn3GsB2o79GjuobM9C5Icc2zrj
I22m4uSz+Y0Oico9/zhE1uwd0yUg9jLzTf29BgTjq9DrWBbaZfeLdCQbEGBZ7l+ntPwq31BO1Mob
x6+o7ghYzhNunyWxf7Dwjm8pnpV8yy+KO3zgeZxDwurD7MZexfww7vH7DjzSqXXJC30bO0VpKLS3
6udZ2mwO29xuP700Y6PvzgIAryqbV6JNo8GblLDK8ti8gOCzuahArQrVS6ZG1nGIYsEnDqkieChT
Sz4SqdY95hsBcjGFoNgNhznxfc5qFVaf0HbqpxGVmokdaMxrPI64a5FaxoNb1tgjSxM67oGoTnXS
ZZv1L1rQDSY6Gx7AEiQjO4z/ykNzGw8KVWZSvyOx0ABJ9jkq09ugFvMc8JASZ+MYCA6VQAiC6uIs
w47iba4KdUoj4Yz7oo+2XPWBdl097kg0bCC/B6yuVCcfaDStsltur2l2H+cWC+sOcy2fOxjdmZgU
mvuxmojAgfkb8Zi7peUyLtJzOWxslfoP/VziZQKSm71QwoM2OtoJ7LSxxSx3TCtoPH8gk2KtJ/hI
SjfFic9SHAIv1koRmvcU+QB2D232EclTKjZcTuKanWlUOefam0jgOniptnHR+db9munNjvwcMUwx
2ArkAIBL801HSPX/sYhqrZMwnrD2whec5Fup2Ra80VKUtF+iRfF/8ywBn3DD96UuQMIXQR1HTyhX
GFjhAVWKc7OY7B6qVm7ifzOPgx/sEvopnPiGMOKO92TqUHWw+FeQNEngeVeRpXB88KBRGPDMmjZL
qjNb4qK5jzAyDC+oKl1LY3GzDnVgZifn6gZsYjHQaTavZ0L3zBM4im3rnroKq19j7nbh8kfCYZt3
QTKI4XHUABN/lOyhePOx2xgfjT1zWhJg96y5f+YNK1q98bpWphghA95+j4pSCcNQhmfsj62bSM+v
JphJ6W+GRmqPSYmh/82KkyR9jolxM1ujXOPygA+ikhtB0HK6dDDqIO5iQ0hHjPNuEc3balJyQT8c
KnFjMmadCtjMb08LC+b5mYU7/azagS22HakKAbsMtzEfMUHKWWwBy+EqEZEid4nZbPIO6x8KHc8L
R/VsixTjag/JQ93myXLlL0c280dadHZ+YvjLqB7gIqjq6+K1bXLtGtgRlDCUTXUlwAQTzpb9NP7L
aUKvdhBukEXcBUGmxLS42t7WXEa/FNiM4RYxYYswwNcXOyPmq1633kWHIXcjX5WzviPPkrUcIAwo
eAhbMHismJu1KzAK26cEUzcppLyMDzUhXXxxlFivQajOKcJPSeuOU/GKWpgLWjuJTsFcic80cIuK
umUYi+/uUoy3CQiVXAUC1f4o6Eb8fOS42e8oQbYcmKeMD8TvAFhs/InvNbH97A+HtF/4a0DCH8jS
oMazVnElPe7YLZ0g87HB8u6Knqpk9ru9beVunlNh0659dFrY/gfvW/tQTU3T31dhzU3FcSxsr5CT
SIBTEc8uEtVpZVyJgggHBGymGINgiGpEuazeI1Wj8iaAOn6VyRqxLSpi1OBMp4TqtoqydZBFYalu
Y7vifmLuqOyVI4SlI3AIO3zh1wnNpJkDCn9N6QbtzklZ9+37JcA/XoLItjYleQ8DvQip5GCVXDrA
FosXmLG4//N2EvMhJiSLIu7nqr+G+UzSeYhG/UQ6benvSHHJT0dwTG1cXHZXO85qQlOBTTY4GIT7
wTloS+YUCpltZmRCQfydWkSaJdU06fbRI4T5s7AScOCkswK7ixWC4n06wH/cRYpF2ibD9BuCunJt
fSqaIVvRRjQ9bqR0zA9PrEqfQdAu+jMfuMCeoCpgdSJmxZcbERnRn3SMdo+jyhqGjNpRDTxanO3A
XCBJpA4MgKAKH41p7eKI3UGWDyNdnOpd0OqhOehzdtDAP6yA9TLLgli/a5O2OBs716d4m10Kgetc
Yr/rU18Wl6XDLX0obKaYZxmOGI8SuKP6ZgYPSKG0IHpcHAzA+rokwpb7xOVg+EFu7oQCr9ks6u/M
IiF5QvZzebWpMgWikjfpcABS4rcEHId2LTStZ3pzyYIkF0pZGGBmZeDzo/3x3uhFWHHkJm2Gvuvx
Ux3ypURD4N2no3u8OBzF7J1mc8PRRNwSGNiUEgpomc1w7sz+NoLMJWhnAB6NZlDgeUxV2IOjDU3P
ObMkMQ4h7Qj/d8803qxcOSAlPlv2DV3s1KxxfQV5RD6HwxtX3Gp1BmWnL2lKe9tNqAwySU+qO6Ua
dOR/5Z3CXkCH3Kd3eVv4zjZunU4ehHFoygTiveBJLSXSB5nP1ZwABUag1XzTvcxXCy68epeWVPfz
UvAboyoDSQr+i+jemYG5fus4APNDBG3ojitj4Sty7eSH54vZMsBc/1s62fgctDWPiO5XthRCMeXt
IwIIJzNOTWvTg7fNt7meuNJiQ8NsAlf9vzvmCtApU4HNqMbYzw8rFQ+GoDyIN9eKF98k0Pv+AH5k
4ZKDdvss0AcsTJ5ZjhKhELi2blO3vwKjswsbuMTagXfzaIZ1DJtmXoqzZmsIDwh9diZpswP6hobm
iQXzIwp+HHzEgWcuPdnW+RoDDP6DdZ5MdRo5OQeepq1s9fqRrjCSCrUdJnsE1xFi5VNkA8TY41Zr
ml2cS25cJQI5FSpl5r+mmG+DHb4rsnuRNNYvfsDgTYawCzACc47ha0p1dSXch7EPbyrcC2xQ/Bfm
nYXiaivzXo4Knx5uGajIwGu9byFK4xKqQiJ3z2Hh8NFg8CrLS0uLLDgHu4HvQ4SUag1qT9aLMiDq
jRlhpiIN4Yi/cGlmtK8jqlAPkK4xBYtojv373AEnsQVaSnEXFN/iKqEQmDNgf2QAGm+GARwvRkli
n+GFSZTDNrIs4oMicJls9Yi9ccOSwNDv1uaCZQR/Oo31mUaj40X31IiJucnIJrxBV5QfVt8QFfQZ
odxHIVm474RsEvXkDeBKIMStQJM5JZ5A0HMtSgIxPd2gWhQEVTq8PZ4zEwZkUMsfozEFOoLtwcWS
Ta50D1KGH8PMaOs77irzdIs78APrrnVmubVa/LQsuDmh/rh7Cv9G8OxUZHXnAAs0ffP9APuJCA9T
tyYmLV/cLGdkjiZN9VyEWew7rqR15XtCNB8Ps/fk2RMXxFqn+LlTqGmod9VYuY+cQ0yRHtZfH9Zl
Q87DVLbqNjz/Jjm3ibLi6xwa6nfykUXGLcFyBA0D31m8RdO3f81kKHYG+RCpuM2IzgXTGvjhPU8k
b2b74L71qdWMb3kaQlfLQuy/JY2IZ2Kg6xhCvwVzJQ4o3qN0ndYAFmEk/cmxDpbbZajdNxNnofzy
K8IT14Dl3AtyQX6owoxzOAhgEG5yJyvdsw4FrAKJq5dPNw6xMUdLPT5nrkTiFyax9/M8tRO//Qii
GRAPUjP4Jafpo9Mr/DBqWFZhYFqMd3RpyGHaI2JP4mMajdoiMhd8yqZYk0TArp6qGGPdQY8t4BqX
hgmHL1YRUbsB54as8CFDVgg+EIloOQCjAETZWARVdqwT1QkfRYOtOXH1CwEpTnbJLyp/6al3W1ue
phW8M+rlX0QYgSK2vs+ppIZwd+zrBYt8FuLhvlAoaU558V/2zqWWAJd2g8GOtJDX8Qah7vJMaR+J
RIstB73GHh219zHIOc2NMusuI/YDrgS5HTwWLCM6wBqe86VtJ76P/D55tY1vMMI50CrWrGM/sa+v
s2/tarp21WSVwYaIR8srfLLDumLBnHsPQbfYzabVLAfOkbHCR6weNM8UjDQvYwzqZtsPvhVQ3cLp
wQQVhUeSqSTLqdxhe5aTLcPuUc0YcH0vtMfnBfkRNkrXw773286eAAK5AXbVkxcV2Kz8XLe3EMdZ
/yDniV8OhIh070scSocejde9J084WAdp7HRilZUNmJBcmNx0bXXyF6GaMUKnLvxs29TT+v0BcEBh
MA1iI95uhPmDchg0m2xmcwuchkdFe830W9EZQqVOkeKfCAty8dRaD4W1oS+Xzcf/u80BZpHHiWjC
yzYgoux309b6YShLTCpEEh2xR4OoDIijoaE3j5KLv3HQW/25Hjxeu2Ta2I9MtWK8rgHgwM6qB56N
jCQOL+U0LHnlWPAbZk69q1NVXC4x/VjdLkScX84By/ufduox/jYdu/HDlKW2t3XIN3348wA1Bd69
Xf8Nm6xCdqWa1v/wyZbwJ/IhoejB9YsSeIAwTc9l5gpKAHurDg9yVrrH5ZXiPtxGZNrNxUq6hmMJ
AFSHb5TILymNMlIupk3H+JTFyLQFFZxzBUWcZEtnN29zBIIPGwuOv0crJ1/xPdlzWPxO6fNDgEWx
pbXTS0yizyV2d3kpAmtge2qo2sgfTOOs4fQpAXFxmWK/k/kO17eHBOMsTnFMwUvTSWoI5hvcgTw4
SPzs+HKut/mFrCWAgLIZU36VdI9TjBRTxbqcTJu1DdwjmojGRwgNWDWUWBNzMy/I8QjpsXiFaocp
JDAWliZ3Hly+y1gpkkvKImCivahFWBCMq9Ot7plO9zXeMPns5h22LvRM1vAuL6f3khwrEahMeazd
PdUXLxUqfPlq0Vgw/fKIn37UpEUXHrh2BNVAgwZ2y6zXf3QlJoczM21jG5mKwmNeZgsUg3+lHrsR
cPFcYBk7e407UCTKR9O2H320CC/YrO3Ijdj6BOjFFgJcwLTd9gMrZZwPEG7BEMRvUTcYGyHH0Ut+
4VlwHsq4Grv2jvApz5eneL0w2+gxwJTOKjumJY+ZBJh6VeNX3ZXgUg8CA+Q7njvKmFoj9TlzEZsK
oqVx4bzmIJ+rX3UYUtwLLjO71YlnsYHVpI2ko71LH8jJLk+uY6gFoPwH9WgfV/4Sn51mskBd1plT
/tau0P6BO3CYfuOqQoymDd5pnivVufFbwdtq/CpaH6GE7XnnQTTtsOWpt6SA7gMRcB1Wg17w90ea
++0/VLLQNcwUXYPioRe2pP/6gasEcAWDXRGUhuMuEBjTIdfeS98SguOkHsAsoyeHyQzkO5AdFQ9+
V372GTSUK0/RZFI8UzWVXNugYHS9sBlf5cdY2ZR36CK0abIJYzYAqU2Z8kM/9QFAnr7X4xtWicKa
iQDw/FhbXCnZGsOB5RT0pxzdZWbhoWqPaq6lDXg9DWIm7DWSrjTvbBtq680vA7987sEIOMR4ZBfn
rHtweKCtxvBbJFGpCJt0Rk76sfdcL6QGiZtBPZ1ZsI2pwARn0uYLsBziP06kOhfPVlPardrUQdla
X0vc2p7cLt4cE9Ggc4dIAF+YunIOtJKpqt1JI4PqyaLsooZMYNPtRQSnsCK+rAXIeJZ1kY9Uul/I
auj5QGcOfpjbIgP+rTkAOe/uiqhSJS4sXNGT2nRkKES6SxKVfWWlWGD9cIl/ibMknfFDdfWXZosh
nRsVrIF9KRubgqCKZ/WWJ/htN4K7mY1v1SdKCi4FoO3G6DDXR+53Qx3uk3Rhhbm1tSQcsG8cHHRP
XYu5/x7JvaNHiazSOPwBT+nMfyqPUtUbk8sS/pMBHNhtRy1De224dgoSOLx3LykpI3CwPmMFjw25
x1uJn7W5N9S0tIdRq5G9n2n0c+gONG8bCGM+QZ4KMuEW5ONMpCjFxv5mR237jwR44j5NMlswdBox
Fw9RudAX78aelRHboR/ylCDnUom+jOXNqqzyL9VMpjjSmysccnTKp7t2RKl6HLDYx6dJc4pU20zC
ar1XBvlPIyWXiWx2netZvymWtqnSafkVvlCKzrC2xeuInz4gKgwRGDN2cMDK5GffLNpUcYdOJAjy
IZIzEZRxRjM5IjcIUGq62Kq0Jpp+qMwrSN4XjEyL3GQOJSnYJgdJq7MboxxuWTK1byKdRp7BgSMC
yYrV5H0etLBXfPIWzpkA6MxHPlIHxSBlwvbfUGbTU+6wJvbZO9tBv2fDG4ZUWlDIFD2QI2r9X0Tp
NKi7KCh+UzQUGTTt2ArHl4znSvEwCWseN93UDh60az6uTTjgiL+5/hLp+3Fmi3cb+tKBMQnG3v9J
2cM5r83EnIIvNYLREWaEYcJtaPkax2KsvIewHWoflNlkUaMRdg1INVuJY2fCmpquKUHOaVMaptf1
YiMZyunrWdc7eZxbuEIkpT8bHzonlqMscS/NWAXfESnTbGu3YsCzZmzMy1lquTth5+FntUjMUZie
IrUJkEDHI2Y++lyFstxXIEbBC6GCDqmdw7oR7vi7AQOc7BaqJyCB9F7uXgbsYhpJjnc1532NMZTY
rHzlrTDfOcEIizADtEvFcQkPh7BP1t+xACq/UKetGKSDJswAwLP8h31gvtY6GA4p956PPk7rR5q+
1WFgFrizMe7eW17xP87OZDluJduyv5J2xwUrNA4H8KyyBtEy2IsiRYUmMIqU0Pc9vr4Wbk54kUJE
WQxFkwGB5jjc/ey9tvPNNbv+2LBYMggFgKXA5lIU3PZsEr/ZDG+g+13Vs68UXWR4t8lWZNNM8VSL
2S8kjfXYlfVPK83tia1ps7PEkiffUXOEv8V0in9BHit/6HFhyLUV+NHTpGL4SnCv/hUdWI9NLPDU
a2BOfNCQE7CoymrvPk4rsoaNCmk760ngP0GHaqEjZ+G3nlvGDQSWGD9c6cEir4byNybS/obpPTkv
Y0VYA7OftP+laI0ntyJhxxOmBJ6fZ7K+nQE7EcIRjkyN4O9Jw4TX3vDZWZlUv6zEU8IKuJdc9kuL
wAV8jGEWPzTfLF4SD6IH8xrTu6tdjOJXfUp+4JZJYkTaW+PBX1UcWtJtpHcP+KbpR9qFzNaJEpvq
/VgGYDNWKRqW8WVgYqYH67YYS4DhFeiodeFL58PMMSdsfEa4mzgu2H/MShRm6zgHbZrYJpLKTJos
TOnZdeGxa3Nx9Ds7v0kMgjbWpWPl+RUdmAQXnZX4+8Kamp3siubyygnVTu5I7YmsV19vkis0nHze
wZ5Zvz0i0liNRjDcN3RlvJZ2VDt2j1JXYjz3XisO4IO8HiKmmaqrlO12vqaw6CwsbVqPKTDRO3I/
XVlJEjp0P9gCqkiwgLl2dpsn6mCs2T1IxMaJU7M40BXAsoIzjM3jdChAB2LrjDXaoq49bhy25+J1
G0baHZn1/caCRsmYJ2O7Oozo9H60kF7MDVnvjDJZabkVRq3Of+6wR8Wbhk5s9mLJFolTU3HOd+Dm
ESavKrLsR8SRot2QRm+JKxmHtrJVoqqmgR5icJ50RuSJEI0jgGqTYW3gMEy8KnONfWFbbXLD1EET
KJWU2GbZYQ0Rx/q7jSG0JP5Ojx52Q5cmIK7VCqOAoYjqpTNj6azsWqofBsShNyXUFIginmG+gY1t
wNSM6BDpk8bJ0bI19MiYCDE9tkhQ4apDQsAaCoOH6OwmL76YZs2eVZY2tIsd3b7uy6EW126E4nPr
mIJJTaijwdrCYajp/Gro1+iHFYp4iPJO/1l1sk5vMd9UwUtW1MpRU7Q8u5Zmn9yzpqJRj1+YvCPY
HQIZF4syQuiygUSasjZIxCaMQHlBX1O+DzpzcaJrFdW71UubYa9Xij5gToVyFW2PkrypReREzF9Z
zsG8pJtabIOERfmWxmzyYmt+QQ0SjnRr9XnvsZLwGZzrLpAW4c4xWGaJU/RL1TT+dRaxatsotRO+
IGgoX0yWa9cqS6DuyiGgCasRSggXTmKu+s9Oikn6HdNH2t+lHs0z9nPNyN30+hgjL/I9nXfGq3Nk
Pz6Sc+02dIwwf6lzLenvcMJm1XMUZgY25dzP7XhFY7fIUCqCV98zPyf/toTPo980UERidlTiKH1D
QhUpzx123v5BQA3KsX3j0lyDByCd0HbSmgESqnjCLl6fqk4I1j1Uxw0jMvcfVF7W3Qaqn8RbzY8z
hf6PqSIcUHrFvSObQBH7AAkoGM5ggKFFtia7diktHOswLTrLY4hNxRG4U4WbHCLYysDHVEyd6w6K
BO8Oz6m9IwYo0I8dDsiqXwP3CUxyalFpvKoaG2mbPIFd/KyMLFS+OdjVacZGnWsduTGFYIeIaJAr
w+m94YXWl9PtKtpoYLQQjut7DMshFl2PufQdBpfUuho7phjrLmtNxl2mJFg3rMwK3V0l6lDsm95R
7Bec3KiFV+ywdyH5sa75SkqURkQO3yNrE3bsUWJkJsYS2JPnRP4qRpJFWKaFqZ9po6ODhCCpfDOo
vRfcOuw3pVsdA0V2RWJoFT9alrQ5QpcVlvGFXeoBwZoewR045rpVFCz+h6xfMyfJ0pe4auLmmtEu
Sd58N1PELkxCvTQ3CHZC7GeumpUPMTY//bG3tKG5azM/Sx5wIVgjnZ5woHHICsBBS6EWznUd02F6
Hcj41Ld0D8i7ptq9YUdosJ4+I1bUB6CffKZfdGSz/rBOhCDonhlWTBNXBkjJ+FilAq8oJtaXGCuS
+Uur/dR6nLhlw3YYc27TJoWmLZAdDShQN2brF9aWNkgSo3Xz6HZuexBdEzOlLL74VK+xSxiGmBoi
N/8tCe2pt0rn53z8VdP60fdW8tWkpxPuYstu2k0TREj1pPTZQTQ7qLFsAQ7oOvrMKb6PibTYgRJW
hb8q6hrSONh0BT+NfSXaOJ1VuveF74j7ImRtsU0KZfhJiofBDCJsahxMssckvyG1NMI1Q4dv1TFO
IzHVHf1bieEUU3rCHBCfBTv2bDdh31qrZFo85MwHJwGMX72qJNyw20tL5ibnQ9SyO69VH0bXad3B
M8IaInzgVO2VqtPmhjbgkZFt5UQDwrWjhwAdM2OooXzonKq9I9FmDQ47rV2Xd2QQeWVE/4y0Ejaa
6YVlV7lD4iQcEfYSMZBAQNrWSeCU2yEmGPcAHZh5ty8q1V2XCrs8W2I2CjSRBk22GyLnCjSQbNcT
YZ5MDUnmz9aaLndrryojDrwdsDuM/SZaKyLBpuXtimcq7F1lWiXZyTmfiBW8Vf3VctmM2Rpoc34A
vO9+e26DNBF0CtkIlV3wEdZDERvXvGfZaxvEw55tbNlsc9yp4XasYlVcMXapKKZYPj1omQuyeRxC
fYS455bfLFFWw7cC2WNLUrvSDe9BFzLLHzMJm4Y72/VXBJn499BitPyJNRRwcXsoBuPAZ8MzaOHY
4ElozlZZo6/QeRfdPeJNPbuSJtwccHkkvOzczmF+WJSJjsumrJTgLlBwUazpt6fOla+UQ4ZbLSdk
cmUHre3fwJoPkTk0TeajXxDeT0AAQgcw2/k3YQfV8n4knXO8c7qmlg+wEscGpCZcn42pKPLNAlnr
rcwyYJajZUUcXUUDTSzyF6tw+ktQ3odIpq8pruaH52D2441vo++5F9n+AzgAJzqQgVeOu6QwrSeQ
Pl2/JW8JZxCjZJe9jOyQIiTCbxzhNmcEYRkoe4RuhKzyIMxQeZWQ+fIbzMNueiOTIOy5IygGUGPX
NTt+TupKSFpFsx05DDEbQH2VTaMArXmROg5xqE4o9Xc8sXJ8YSXv6BuiKtKcF6kY3hBREW8pM18D
Pg+CP3lsm9LMb8NOduFtaUdELI6YMrOtM6YNKE2ms+9QpZDep0lTvo1m3rVblyjolgsLEoptNFIM
6u047GTtC2tbDjZEm5iEUePZMIGnfGi5ihiWnmrYPY7ElgwbpRVGvi9Kdq72dsxXa8V42RC/Mhi2
vcn0pLPYiW5TgtAzRpQdeR3512jQ699YwCEFYv+TD26BKgkVXIO4vpOg+g8hwp7uSrGVwN+07Kg2
Hwk77PDmfRrhgEu60t0b7HNrG5T1MNrjwXKevUZBv6mD5Yiv20Sp0wN991Ld0EZW2h26LPYGTdPP
8tsEY8aVSSqhzUQeiAwqTGxDnU4rFiD4Ly1n+VuAFbs36HvvBzvJmjczaWJkJ639w87JMS1Tvdib
Vaq8tEZhI1sBu/4UB0P+YJKJQc1Dw9tSEoTnOFb2qyaCd2KiacjyYtdVmO5b+pecfYK3inFwNyI4
vzbVNs8emUNo98JVLLE3rIgFmwFA81dS+g4ivLG6xrAtASTq/aakDfuVIU3fB76iJVuc+nILODfZ
w10YvuStamAlS8H1GZX8yY5d+zX3CXo/YM8y3wdG5BtH65VDUbvjD4irEF8z2yrWGJvYo6yIwbwK
S9hIO7XphckXRLWMTZ761dfM7+V1VWG5Xkd5ixw1oNX8RQHWYsA4DeUedVSwTTUiR8Fxyx2BEYhs
Eqe9RtnaqCzTcxncA4NugkOqC4u3gdDGdaNA9svDwD341TiQponwb4W7NvhehiF41y43WDYrAYrv
FXBzlPNmZfjoMCielrRWmr3sttbdKwRjvyCZ1seSrkhN766ywiyfXM+grQDTEFIGuwIE/xU4oe56
EjCKfIUFtvkgicwCKl1B7YfAoFZ3CrsJ1cakK4GDOIwGwkOLdGSCVw0mliLYJs0Oy+oAeNzQHtjk
d279CBc0BsLxaHWD8UKKK2IHlpgCyCS+lRvusR8cSNYLMePRUmRYVTiWWujqscfPqV6BUZzmR+z9
1fTa2gxAQB0BOOJF9KorCDxjdzukRpitgdPg3YDqSovpoPYhGyRMGJN4X8vEeIRdAtu0jYu91lXl
DVQ6Y48RyXiw4XN9iwriOogHKXfM+qsnL07Lam8HDqyLksUbo7At6vJGjxDmspOC0mJlBLZCeyQD
C7BJ22hg98ErTX1D2h40rVwTskPnjLPhmxfDzC6KLvmaDZV+x95eiVccqs23biwy4ssKm+agjaBZ
o1ci2zS7snFpOduY+GF4m8BOCHVvq4KpYdrlfLxdBzY9AcE8QoQw9IRJAHG3Xj6Gd82048NXgF2l
grsGYwuuxBdowP1VmWvdd1qtsAFHV30LiJM4uGIwr3A3pQcMROGwtTzcaZsuHpXoIJg4Jz+UAlrj
zkijDvUloaFireZOCb2VlV+0RnunhVsvpH12hUyebKfQTkDjs7GYaLaEcJmWeHDbwFBIXi26jKdd
s7Ijy3Ls90EZtRVy7GB0b3AajM6LYxO39Fww3jI1MCuyNYfQduNbyPUN2S1049nRU8iLUS3b3Gh2
HvwMeTdvLK8W7AtIONelYT6i4+qZnPG3PGtjxJ6Fhqk5L0L2JZvmo9MoVCcti+HKkFNruYQPQVwq
PkdW/b07ElqN8HnfliMW2pxULfchy0FyQckJvd/QWKvHVLDrRUpzUF63df8V/Ewo7tU4xBbSM76T
z2CMAdAnyEWbUJA2tavh88JFYBekg3intNU1YjutYkklAGXcB3k6UqoG/ZwArC693uZlUGhF8UHQ
wAcG+xCmiUYwoEMQsL+zAf3q7gPq8FHpNwoyy2Y/GkrE6lAxcyd5Rv+pBfUmqVTTrnbACUldxbyH
OKWrs0erwqTSpUoBT5K0RUhh26RmHVxvAm1UTAFCrBJ5tVFYqjfZLTHHY/xCOLKSvw5d1fKr8loX
/bWpVXRED2Vh0e7Z2NBByjdkjy0+vYzkY7oKnYeTjCLHA+5tTHawp1dOWjUNKziPw1pxhPNkE6rB
vAB+hDJcS77Z0a+m5pZDiq7UUtAfrfxRbgOMJ/qjrpmKevjrX//7//6f9/5/vF/s9wFky9J/pU3y
iJi3rv79l/nXv/L//PXw8e+/FAIQLCEtVXX4+/vbU8BK+d9/af8LAq5N+msWvbcxvWIQhswHYyaF
UPq8zelTyIVT2P88hUfoXD4M0jxO4rc79vIscdcQ6ikYkBrsQDDZIFqdPtfS5Vj/PJeNudnCdx29
S5egobaTH5gZorXUk6fTJxALFzNd5Kf7xbtk8ckzwveiQk29JoaBmsEw72Wr0ydYuoLp759OwEyg
KDtfl0eDi9mSIPKV7hVzqrYUF55hurRPZxC56AIL6Mk7kuOPBO/sTirGj3bavz59CUv3yPjnCXQ3
iglEi4J3Mu/NbJ/FEC+vLPwB3pkrWDqB/s8TGHYRjVCU43c0TOq1EmTRF3vMwvvTP3/pfdX+eXSv
YOMZLlv8nvFifmG5QFgvpPvvucQRiogs354+z9JVqP88j1lAC4ewKI5J7nslpi8yKg49MSDR6wUn
kI4zq22YwZ5P0mL4rmMd3E5Z6E/qMKBvPn34P76pHH5W12aWlj09Snl0jcp+KmrwPiu/Jw+xaYfh
3Emm3/pf4xMnmRW0JLXNiivElZ2POmCQh0pjUyDKHovOemxqlEoVu37dl9OX9MdHwtlm1c3XGgyU
PvjvZmmqqPPbeEr1sTtzc/r4f3y1OP6suBO25MwWRf47WVMVCw35BMWQvaCxqn4itVQvebM4zXR5
nyo8ZF8wYlQ1jgjy2LEZnP66qb326vRFLN2kWXkz8PVGLMPoHVIrnbSqr/BY8pl0LhnD+fWz6qbl
FER9HBlHFuLvRtY2u9hP/s6wP1d508vzp5dqVuEJOwZenPg4O8bxzetNLAfpnm7EvoELaDj2mRu1
9LRnBY6pnVwSenLvCEbZZyNKDYu7/Kb0WX3Q+vz2osdhz6pcwH1KMr8ycW9VSDndThdy37NYic+8
tAvP257VeRErTeH2WnwsrQqJSJ/p7w6Jp+Vlw4g9q3B7GDBKUnlIa3gaWZ4yuUyy/Qjt5nD6Dk0/
9A+P255Vte3qfmzBqXqXbYtahYg1/4sC6DjzHaKY4dkdzMw08bcE4swrvPCC2bM6h//OjqSnyYMe
YYvBq34YWBXCt5fusRX8ktEy8rvTV7f0eKa/fyp2DRsOu9d8DAtEsKTLI+7yVwAy7DOfw6Xjz8rd
sVFsWkWUvGsh+BRiy7DbySYrjpf9/Fm1S3VIpE/7810j2LzdxIC1lV2qRMXDZcef1XqrQGtGJyWO
kR/yGMAc/871ojhz8xe+gfasxCuXvXniRKN3EzgCMKKIedra8iohnvS2P/cIFgYSa1biEkaJpbN/
csTla7OaRv0MyW7FgyYqCfLqqAm8IjRPPOdMySw8dGtW86lmjAWEguA9REmP+8OpQXtIhFH15qLH
Ys2qPqvqzJZlzTwaOe7El6q7HX5PFBenj7/wYKxZzZeWg6CNHN1jHwjlYBZxThKOl+bfIER3Z84x
3f4/jCvWrMqbACQNmY/Rkc0REL+MXkIHRFOzS0NXlIQAv38L2vRG6ZTLisWa1brIW1iKsjUOQ5l9
qwhsESsH9Ux05oKWbtqs1KMSYP6gjnx1a/MZ7TBRlXDp/j9WBksv8qzYLfDwNRsOybtwENyVqflK
jz5/jaMSN0/eyN1lD39W83zJe2yiIjkahvnKIK/fJHU3eYXHYX/6DAsDvDWr+8KhIsuSj66jt2wd
ED1WXcnaNQ8ADkF/VXoNDY8+4kUrHunI2QiQ+MQ7eOxqvesA8qC92/WB7WYU8KcvZ6Hc5azcdT5O
aZNV8iiAED14GWwX1MjdZbUuZ7XOViA2LtM1CAHR7Re8R7RL2QCzzkwgln78rNTtuOizKtcJrfLy
b3pleAzAvnPm4AslIWc1LthCbcycDGfWgL527dIJ8aNtqht112/ACfXnTrR0FdPfP33GvbFpVDb5
zEPnKqQQxio8O1znSONPP+KlC5nVtlOQelx5lfeuVmp2FeP1eMxoY/+GcXbuJV06xay62zKlUa0R
AR6qRVV8aWRsNVekmrcFUn124s8V39J5ZuVd1YMaOuTMvVcq+7jEvX1zdPlM6IT/evpeLQxTclbd
JYn1NBzL4J2+vb0Hkg/EQpV0aGVW7as0ys+8XAvP3JxVdccaBOJpTbBSrslriSmFUYN2gHvm+AvX
Yc7KusxSS9V9Vx51qylvsMjj00civaHvlyK3KOur0/dr4YGYswKHjQL8MHPM45jo2HHa6LlV9fAu
rbR4e/oMS3dqVuMuKi27UEoNL1CbZcypIdQgn/WxFqVnbpa2dI7p6j5VoJu5aEKVLD7S1R5WWebe
Ieq0dvgJbrC+EJekJO3f33SvTB9hnuwbET6lrXNFv/YbtscLL3X6eZ9+BmH3lhtgizygX8lu9RFL
xKp0ayg4p2+lNpXJH6Yt5mwkCPI2xUDIVkqAxJro9XrCefndhG8PYe+vfeB4mKSZlhFsWOq4JAa2
cHe+VcNMoL+B1eL0L1l6PWfjRQSSyOb6tLsuGBETdOG4r5oQzmbifJC44V62AjDnw4XhAxvBN3rs
k7QB1ykb5WdZquGZJcDSazMbLBSzYwQSdfreNTom0ZXTEzjwoxrZejm3bTS9gX94YmI2TjRKZI26
FOl7mls3aYWUKE1tbpslQWSdfhYLVyFmQ0VVA+tDbxNhUyvMjVeHz5CNz/3+pYPPxocC4ZFtB4OJ
SC0ttxBkEPPkQbI7/dMXXiMxGxv0AUhkk3F3pNAemL0W+6KrwDvZVnqtm01j70+fZ+kpTH//VJjI
ltAsKUb63g9Kvib+Bo5qqhJ8PQBUuvAxzIrfM2AthsI0jzCk2m6jwfCAF8CE9un0NSw9iVntg24I
geWV9rFzc3WDKDNQwLIMJECdPv70Rv7pTZ2VtEwIUhTtyMZHiBo26dK+fGtawgvW5tDDo7CtAd9k
QQjXgB2TdtMDSharuTl99qWrm1W6mhmKMghm4Q2CiRfZdhgTw1ZLnDNv2vS+/unqZqXeMDIGxAaZ
B48o4nVDt/C5iJOnigkCZMys2imugt329MUsvNbGrOi7PtDUcVSmW1mBCA/y28CLEJ4l2a0SF8Xm
9FkWbpkxr/uggZzpTNNOa3hLWN+vNbJPz1TM0iXM6h75qxE6Y2sfjdBUt5jxxdZnDEb319X40bTm
zIdk4bkYsxEAe0KMmDUmLLEf39yENDlVF9V13SYWgGE3uTNqLziztbcwChizUcBmT6FScHId+yr3
97FaGPspzYuIgrMtwKVnMv3900ADu7ghiic1jwPp2wqZPmVwzfIAUcHpZ750CfNBACattHRLHhHc
fvWE9iNtdUyO6oULMmM2CBRlS9fcdORxcHI0pSrI/8q0L/vcGrMar7oEVkY/imOVZNkOrD4mvRp1
3+lbs3TrZxXeQyQj/pWeVue0BMmCCXBBYBduFB1On2Cqqz8MIfqsqomJIYtmMOWR5MMPabfW1SSO
dOvsumrarVRcgl3D+sLL0WfVnfZVAzZLy95TR0PvCV/FUB4TTW2jj9OXs3C/9FmFR2qKhg/Hyt8b
3RnqhYnoHsPyvezw88JWzCpIZCOPGJbJ/zBzT8k2JcmPl96gWTU3KSKi0Dayd5VXFb9OF38kumkd
L/v5s0JOYm+cQBwSXAD+qgFQ0wasdXTm5iyMrvqsjNtaTfTUbaaIWAQbLdSflTC69gveb1aplZt8
v+wqZuWsg3UiWoz1AohCWCN9r2NpdLTN6aMvXcWsnovW9bTOtMyDrubXoAVJrR2bL56073AR6mdG
vKWTzMpaNInSo96zDoXIXfw/dHXdyv9wC7Vba7n54/SlLIyr2qy20Zi6qPU064C2+EVN6ZMADrkj
btE888QXqk2blbOrFQl0+NZCm6b9HohJWPky/Xb6xy8de1bJWeCSK0EI+ivMq+RrAMPBQBcG6vD0
4ZfuzfRkPn/TsrjxYR67r73t+186YCY73YTItmJrYvxy+hxLlzArZtK4ddjMnX3w8iztV6SeknGp
VSI6c4uWrmE676drEGPguzl470MQite/ny+8iY+wCYLt6QtYeE21WUUHeURkjE3bMPGmrbOk9fC4
Gwl3iDBibHD3GsrW6MyyeOlqZmUNVoE9eJq5d7IIEFT38gdqUnfvO2erbul5zEpbVIZOhpBtHyJt
rNBjp+5Ks9rL2pLarKQbA0UZmzXed0KmYyz8gyHWMGQwrpx+Fgu3Zy6Mg+4V5mpmmwThqgCmMatf
Y/AkisqKz83DFu6POitn3ReIUCs0sQ1uCbhXFQFfljKceZmWLmBW0JVtjlCoBv2OCwAnrrrp+Nh0
CBTXfa/ZL5fdpVlZZ4DXgUKN1iHLpzE1cQiz0LpgVeNd35w+xdJdmq7vU9VlY22C5emUV4LX3Ic8
8NXb3C6L3WVHn8766egVyleCdFzllQm3chgz64Y9CvPMXHXpEczq2YuQpw2jtA729P0PoETBJBTP
Jb6uy74I6qyIs1JBYg58+hCU2gN4RuLijEvXhuqsfqWu634S8WmuiPfFntymgMovVy6osxIGUJqk
cdgor2UbJPsmCAsI5tXX0w9W+/PNt+fqtwCALFhBYdzyZeODSWxxqjZ7V1qPHeECO0ACR9A1KM7J
pegtYAHw9ld+yMRmRLK+6zXMhXlSnpn3L/2aWa2rVeQ2VesnH06ETJxvRr+3upIc4+Cs7HLpFP9V
8IbI+9yJPmA8aRD86vZeWqKI1xOj9cz79ucvFITrf5ZLgP/eBo2TfCBuwlPfGe43vkw23PfReNJ8
+Xz64S2dZrrET1WZ1CZx35jkD0Mk75IJe0oMNelE7pGcv/7Ca5mVvptYsIn8NH+vLBfWGTHE30gh
VkEIKL278csa/unpy/nzEGY7s3GgcOKwr8dWwKthLpgg3iDFghnQ6aP/PT347zWlPRfMTbhyr8rx
+AgXaOld4JDW5ZH7YdcBA47T+fIbUeLwGm5Kb4BN5WE5I+g4iyz0I5vYFkn7U8IwiIeVWna16pCc
abbyTCEuXfxsFAEOCwnJSNyPMAScueqw3R6tMfTOFNbS4WeDSGMh08+iBvvDYIDAbfwesjj4p+qi
/R57Lq8rMhREKhBkzDqKnRLXUDZj9ox5uItwR06U1zOP8Y8XMkUP/POdN4U1ze59bTf6OvnZ+uRS
LFTjkpedo88Kt8GFHHukCu6YYLJ5jcvTxbxDuqFPwmd75hKmg/3Xi8hJZmUrjFLDdFKpu6CqbEiQ
8S4DOiBTtmd6Xd2fft2X7tP0909jg62hFRy8RIV/hL2OcRWOWpq1Z+7T0tFnpWrzkTYNXbA6USpz
o0Mh3UCouGSBwv3R//nT3cjzFB+HOlg8zLt2TKZDOlw2F+Dos0JrSLkwQcHz00vnMcK0voIwlVx4
X2ZlRs+miOuMCDH8fNDgArYYfOOyz4op5wI3Ktc1WfIY0J6VG88brwuNz7TevpiDdebdXHiwc0Wb
R/ssIc4HGCi3aAX/uN6GKn640y/lH7+9XMCseCM6ACUUH3X3dyuzsJlX1Fb0ZGGnvuQbwhlmBQwJ
LpVE+2g71iRPmU+btC2Mbnv65y/dnFnh2rYQPrFMKmwi5wN6BMzJCHT2ZQefFawEyJJj19BZRGEF
rkoF9kRAF+Cyo88KNjFCEEZ88na2gdYdOPtPV8nsC2/6rGAjQ6igeUptB3Wy+BpYsfcgW7ZdLvvp
s4JF4ZPHhNrySAn2ux4KrIuk/BRnPoxLr+SsYoHlqezOmsbub3MlSB9tX2tMccdYBpf020w5V6UN
pG2iaC5Vku26r/DG8q1mWN2Zklp4J+eaNNLI4h7Ok7HrFM14MPpogKkYeZcNB3NNGvAz2wxrsrtC
HdzNaDW7hpTzzUUPVs5qtSN9Xc9w6u0KWPfXhcTIiWUTgttlr+VclKayZx2ZgHv8lSDw+g3w8lNi
9fHr6V+/8OLIWb0Wgvjgioya/1SUwIq9aQzPWDkD2P3Tp1h6trOireD8RabKp0rtICSthzAFT8eH
5bLGAW/mrHDtzhtMMr1UUmTUN9aw4dbEoXnZaClndduUkSCdYfr1deheRW7a7cZG+Xb61izd/VnZ
CgNomamNBijYAU8qG6Uvo0/8AAqQ+ExlTR+lP0zT5rIznahwWpgJo1qIsk2O8RPgwwN46FtwUTei
ac9Md6bX/U/nma15Ry+STmUGMMx9HdwwGbVZcef66t4DuHLR3Zorz2AtShmVwthBbL0qRvUhb9LN
qIgzT3rhYZizQhahr6fK9Onq0sG5hSsS7DrbzZ5Znga701ewUArmdOpP09kiYZ0LbFGQ4G3rXwbC
QX+b0CPOrF6WHvV01k9HJ+xM9XOpGTvpVXdBZe+Ixt3gZnwa8EkbzTm/y9JFzOoZLoCiAzRk/tYo
2gry9oi6Iwsv+06a82KGY0DeqxTMPX3ljSwqWBitYH102ROYlTPAgrS3oG7tEkc+2ym7+SROW1en
D75UA7NyJiJkECCZBbmN44Noomdcn9d2jt7CNL6dPsXCSzpXhxW1OWZGAjvEy9m13kZwrwkLDcFv
bcowiS7ymZlyrhDrCGoa3WYUO10EHy7mB/gx2ZkRaeEuien1/fSa2mqpmZ7f/ec1VdVsD+tiB0ny
0RjPidCX7tJ06k+nIOalzrpS13cC7v29bgTaN7JN9W0YTcHXp5/E0mXMalkv2FkM8F3uIqv7EqFP
lul+ugof8c7pMywUmpjVsyCrfbSbTuwAtY97Qrycr37sWheufsWsjoMShl/u+gxGYXHbpdaHOZ7r
Ly7d/1kRyxKnfKgzlOpWdswsqswO8BA6fX/Op7h0hlkdiyLMLMfjc+MO+a0stX0XiZuqPefmXLr1
80oegQdlphA7ADwdUcmsr93WOedXWhio52ovryXmrgt0Hmzg7xs/v4UET6Cgk95Oo3Rbl/nm9Bu0
8I7OBV+ND2DHGihjT1NeXNwqbyRWuas+yCVEqrLenj7Nwt0yZhXduPR1a9cwdoFpvGJw/1DCC3dR
5movsiNaodcmH2WVBBIhUhINNLLUTv/wpQcxq2EwQEHU9QSvFE5wxObz0I3PhE/eNW4IV7TXzqzO
lh7DrJAJqSI1Ie/5ppF72MfWLxIxf9Su/1En1c/LrmRWzB4S20ifroT50K3haLQ8/A9bFU95Ijfh
pXOkudorie2ubS3P3HWl9AH99BhpYxqlZWz4F75Ms8ru/R5Sm2zFLofEuXUb7yOxIn93+jYtDBvG
rK51Eqt4hUqxA2N5T0Tghz6EO8epnk8ffqEQ5oKvTm1r3zYYNsDBkOADJIm0ne6c5WbhbZ0LvFTT
1/RRiXnGsXqETTW9rTLl8LLIHhw2uk5fxMI9msu8ciZFDklnMDL9+KvbTbRJpjC2r75edvxZ0SWd
32iqQbiLWicw/93M3tdGeUev/aI+ryn1Wb3pPUhvsk+JToD2jaHBLTe5mh5P//ylZzyrNDqXmhZX
o4SPNrwEHuEvWil+XXbs2XdzJMu0I9LDhBum/nQ1/VdnVdr69LGXHuusrkgHgq7IN41p+wBhJnvV
C6IZzDRTzrw3C6OcPqstEmQIMxYULkkmqIuNNVjBezdu7ltfXjYjmouuwKC3hGj1zOuYvdCHNJ8v
bXeaci64agI80HDlBPCq5rYg4m/UXPIbNXipUXRm/FkoYW36+6eJKaHsfFmy0txJCNBSJDu0AhFq
meIA4P5xbJvvpx/2wkuqTc/o03m6KSaGbCoeNk5AAs7aetNalx58VsDVGA4jCY2soayMLEl2vWvw
X2feomm/4A/7CH8btj79cvJZ1SjsKrGLxwHynBXvIjvcZLStEtOwVlHY7hR2eE7fJkKZF56IPrtT
YPETYVYujHeWtdZ7oiXkmOsVQYA7lH3xoySz78lW6R+vXXZLhpUknsJadXXd/9BQC73UVqHzbxsY
9lY3+pYwYPiaNXhJyNA7HfbITpQ5b2ueKACSbT9Zw5JufqvIdNuVsBTxjdjj7DYI0zZdwettCdEi
uAWx5PAlGgvgeBl5PrdFJKsrIGrGJmqRasB+sLPvRpybj9I21FWpkNm1kmrT3GZOpH7X9SC76pI4
OxCLLgpS1MzupSS9+d5GF/mRcsWgqKXld6s4k6HxxdNtIpSZukPNEKbXFu+VkzbeL5DsdN28JCAh
RXRTLl4FZRmop6qQNuiBY9+XVWM9ARLNnxNdJXlcODkhPml/A+VW+ymjtH7OVOLGPDINDLQKEO1V
wKf5SvfaKVDTytAsVXlOKFOXD8LfeBig1Y1usYOt5gPdG+HX4Xeayc1XT8fh0QgkA6RGmcSNRHBp
glWlOaQ723rrboh2be+9sPbIiCtjFASShJDxwYYPD0Zy6NG1RGbUP3tgit99IA7KKspdEha9NgzW
QHF7wVut4cVxk06+kYE53kiw2O6PIR3K6A4pV3zDBlprkkXKrV3D4zOuVVi512C+9U1iauK7qg16
scv9oHoeDKeDdUGsTH1Nwkp8CDDarSXg4ZtMz8lZwtjVwTYGXpvtvaTCcgzdxY6f+H+uspKdTP4f
Z2fWGyezte1fhFRMBZz2ZLs9xHE8JDlBGZnHAgr49d9F3pM87LT7U2tL+yDSA+2ihlVr3eu+wlvp
qvTaSAegWCIS1WsVmRRZaXvXCemwsXC2pjHBeWxxs7LQ7WI3uwVNU+4aPK+nTaCx2sA1um0+AW8e
xUZVPs5/vuk5L9AxwLFpTGruwb37VwnIsmjTjRqRl2rc4GORLvBhkXV8JYAiDoD20AS4m0yQ4bDO
gzXW4A50bTGMzb1fkXraAoiAO2+1PUhMgamTtRdQEn5W0kIh6OHlN/kdzOe85X9bCJ4ZNvIO/Alh
YVK+YVSbnUpxUt2JDlD9TTngvIfXtpP+MJRBSshSNT+yMrHdF07ovEQsTby1e9c+YsqP7e7oW5b4
lCl7wf0y+RaPVBg0N/68oNkpTOkPicwX8qDt52+xUXrpddBPzuemhX+t3Db6iSeorCGVGvaT5bEn
YWSZ9+JH1TgQliROSN0GP0L/dwMAtQOiiTuzD/vjTpnMrmJ2jPvYM6tfEybJX0Hg5neYG/tXGN/z
+/Gqtq+sjgHatGlXfSTmit3bwCmYr3PdlcfOLpyffsN5PWEJeDuVcGpBJILbi5pOv9DXlT9G0SC/
d5lMoqOZDOZVD1+g32ncuaAyVJqcXDjBboJwOk7zJlCB/9uYm7zfYQoXFx9z0fJ1bP6jW1ymLQRE
cXIILGvAUtQvb3CuVwdS1OCwkfGGVxoO/MZqO/plE6hInwqlXfyyFp2HE/edPNaAcczHpO3aDIoK
1s1BsqOI0yYPtVMAY4+aqv+NazKQ4cwewTYWVtrjdItb1Qcz66ZkF4VYrd70Fu5xBySrur2KYCtV
m7ABVZ7IjtGyoR8OOwhVxPBQOrunBo75tE3csnuNUCw9wV/KXrDJ8MrvtZ8x972giPwrb9LN9Qj4
L0m38WQCDBXsKfe2zuYrLPeniG5jy1sMmGF+/VJOW323gqCCzQx+D3xp/OTHLqOYAcSMNjodst+w
1MHcChv2eBiFIAZD5tKzhPr+HZ/YFF8mT12HjVftEHjY0SsRhp1egXEf3F3hWdj/h+xrz7O9zJk6
bEsk3mAr55tWFLjc0pqCEy01DWAyiqrHwlXF/qvY5mO3oDWBl/0CXml/0HCv3YMF99K7igZ/eAAK
riHMqwaqUaK6D/hsygRHjDwdNpDby2lXCSYH5CYj2BZWZn0CEojdaNJZsOVLWwV3oJmHGzlX3VcQ
bgWExrSinwEOnIVbpJO/lQle0ntdwxjbklQ1jJckSKEH2h3GruCs+kRsBezzO6y0u2AnVdDp+zBS
7n3OFvAyZVBmATWqKy/xoA9jNq82KNryR52gUnako54Md4AQm5VgH8Bp2FdSJ80X0LXyI0cXtGv8
92mWhkvwHI6pC+LOKwSAXMO2nevRqebsQQOHp0nX78ExPMMCDWXDZhQur4rMtPwBkInT05tGC5pP
HoJ3dCbf/kCS0Cg2FrDUJ0vmobhRhocT7yY0yiY/+Ho06kNV25yEFSal8b2MGg2YUFhi36eGz16a
eMN9ZtokZTEGqhTG8i10a4oJ8ZuK3Lzsrx08MZMvRMtmhP8qZf6b3h9q76n2oE+CKkK3I0JEPJhf
Awn8XXgqeymdxnrIAEk80mjnvPSacdiXSWyO3+GMWbfofacc51mvxu87Fk1XfImYPeZLY/r8qmps
5C8qEO0vIArqIBzp//RxkM83NkX7PaFLgZMr97zbEBQ5n8waYtjeBspCy158gURamA+qqc3g1qFn
3ULOn+ERBFXGeJrS3m1AU03yK3j65LM1YAe5r/u5/ymDqfwcxIuVs4K2CoCShNGE5lJatz4UjC9J
WrAcaf1x21sfiJ7eSGvAhrUR/c86KibwBKJO4dKQBsVFWrAd5tItPqD/bzLshCcw5uwHHXswxxqm
bpWnw21jhfYTPHcOI1m5mct1Qclv01D1nzzFnENWBOUN5670xuBsu9GVo765LsqarQaNvkvDAv4b
0Gl/J+uiD3axF8hDHTQ56Eg77EruN7q6q1p4xhjzxBzVUYAur0uc4pNjtjQlOEmPXf6OrAky0KiI
5C8dsokQQobqvgCG/TRNTvV7itgssFqDxic7uGy38zT3V1PCQYToEhuPzeylM2ijzpJfRRw39S3u
znw33fuTsRXTGHrNhuZ9KeTWSPCZRlImOME2Y58w6mwhWYlb8uRjwDvkpRA7IzECSDQBLlzFPUAm
rHBtb8EWwrPKxochkFEO/EAG824WQIs+5WbSHDUcr49ZZ89iN1OiVFeY16jXDLFjjcCw4wDGjXva
oycECgnkBpj8IJyDWRrhVxdQxsPsJPkd2o1kqzECA5CLxzIEETtVyVY2sjGuJx/e3QbxC07PA3n8
eJsxqrDN1Ghbu9Ivw3zfWgGIXUA//s3YjdMXL6+nt8pNwUdjJNzssBNuHQTqadTmuyYu6Q4H+Xdb
BDhD30p2SAM2ykQIDjiq+ADTiH0yI+LM9j34BsY2khxu8Xhr0XjwJQzK/Gdt2BYkdF0e8ZYSd/S1
mEd4tHW8ZRNN77FNyx8DY4F1B2JuYMETeT7qMI8dHHYVG/jg6gkwiz1VX6NEBjFABFDe26EfIZTi
MMOmifUvg+HlED42SWNEX1RK6/SVwB/aAWsFTrKLzfhJpmH20WO3xX3KnqkGwOKBAB7WTjTswLSl
e+3Kul4ITYC7oWl8kWGTf/NFVT80Yc8RGjWCjUXleqwOHR19bwTj87dmakpvm4COyTY9B/nRwqKE
XyIWALQUy0TyjbZocBEvMqTnbhN/tLI4eUyj5SKTNYqjgHuaXwK9XupRCXcf97qcvLDYTLJBVFAS
ZH5txlR+c8pWv7hh0Ryyxhi/WY4b/ITmLg/SrpJD48fExvFcveh+khvDm7rNqP3gSxJ72Ueu/dE2
7QP9rCLaipgmwHM6DKXE1jFmxpqnEaBPAQ1HOivGV/hL0YcK4/jvXGgw5vP9jCsFTcThWyRN85sF
bjS4ljYR8DZsFmh5omo0CrRSFPwxqZX+iBU/taq76SbNtCAQrVPO1mkYjpFb6YOUTvfmg5h97Wuu
gZnSBmj4ubk2m7R48N0o/RShqIOQwFUcsil7kLYWF3RJz+xUDtENYi98n5POvffoO4cG3IzD8U/X
K/Shcpe0bbIRjg5h58Kj20B1iW5bW+NHPJq2+RqTid1wc9D30FLmZNvaVIwq6r/P9Yx1gU8DMDcO
RI4StDCIRhtMEVC/2XqYjIoYyS8b+UjnHLuMFvV8hbGkpfd9qdSDrwEvHkhlIg0RcMjAvAbtx6zx
WPRuPRf3wu8Z9CrKxXVWNuNrWNA11QTQdaY6cp5mIxju4dlWd41VNUeilmyL1+r8sfXTbtOPsMPh
7oVXYW8x2qFHLoS+iWqH4VX/JpbYKISJtIuk8J6cusTteeqKAN6t2dxgwwf3palK2OjV9GbxTe91
48+3qCjCD7100n2n2IZIcqW7qC7L3cggbEQS9V8soqZxk0AoxwddhXO+dwBAQudUVrrD7LazdqmK
ky0gke7YeGV5T+6b6dZPIsCAr2R/qFwutZmsxtcAVDepcDtn/MZs2aBt1ZvUEYr+UAC9uDKFzr1N
idPDF5lIsTGJ9x+jJvQ31MRIAwnh30wQXXH7z/TEX0ticRtavi+5Vlk6v546a/jceE3/s9KFIgSP
6HzPauaYA/Xc3vnCq+9DKvOPjS+/WlWE/48Hj/S6r7AMBX/j2R9YnWmwsaCI/S7qQtF42eV3nMj2
nZzc4aZj+XwanIjtmdpgbO8wNcGrBYxD4kMsNFywv5wPRu9ecV2CYQX5o6gEPesigUQbT0ZzLeJU
JNel2cjya+eQQLta6D9ZRHCnPe+G6y+3DQn5c9z5YyQ+Z5RbbqDSskdI10q/W+DVONLmwXzqYBSO
GyMb7ybRBopca8NMJc4a7UOvJ8P/JKauNbgs4+6/oVW/0wUUvdRhi5jD/K0Y7TH/3UNcVztMKLjf
LZehdGP1DeR2pw19sBqlxWILIMs6uzQOVEjS3udDNaWMYK9VJncVq8WG+BfNgBnkcOB7sGdb6bXX
9lym1c6ATVweoywKrw1zESvEdZEcIqBmSzTpEmsrJfr4U0YkyrU0LyFCfTJoCkqGDQKQwPitymGI
94mD/wdeLFw8IBHqxH51DbYApxScjVxHUU5VHjh3dp04lY8Ffjrdjq23d48OW5dii7Yx6c9cw/oI
wNeT3+zR4Nq8ZfiJuayKe9HtnJRG9Eh0EXiSA9SsXoYhg6KdydFTR0tannmjKpOAxs/wiNuVAByM
e6nQwf+GVyOCq9YCfHStfbPzjk4CSvIlD+A7bHrQa2gmi+W6L3OO9igcGYFwJCI+hMwK4Cixhy+f
bxZcPeld0AvDM8jKtywJq/oe61H9JMolOBdlVEM3YaNrrlXcaePgG1MW7fSUTZ8SfP+hS+F7W+3l
nKicZ0FXunKIWVrULn5g7MqA6b2xyzh/mjpCnC8APGf/ETOB8psFULSivcnk3E3iPo0Phew8QZjB
9vlQOMWY34xmqancdNK6z7w6H95YTkW8hy4g02vWGWHwpEr0a0kgh+yq1JV8nEDphBuije411Ant
MjmYRO4bSVWGe1jy2Uh4WuuuLIk862gMNxMkhGuHKqyCspgN+qvJVxm2lmyrH9YcF+Y3O7a1c+vA
CkXyHtoWNXXa1gaueDdKO4h7ppYbKuLwWNxI7rrWhgS8QdDf+VcgmkA2hGoUP/ui86p9VPhsG7A1
ABanNiTNTdeSBQAi2fklWGbpg3QL2pngaBDqAXOm+tXpFPkp32Vj9vtWQ9tIhP8cBrW/TbhgX4kw
Edc4stMunuqaZHkfkSkKQ9kO+3xAQGuGRh7v07GMfiqjcWlCSMbRD47NPEwAHXMMgqyBFehnLhfS
oZ+yrRpEcOcGNStvmTfxTdghBWUtZp251zO7IYfjTNIBiGf3HLXV/FMLKwJqhc8IOv7+zhYoRzs/
MT9CxmzqI7YI6qGPPPchlH07bKfBhEkoAL9DrJnJSPq2a2+dkrMN6+OQlFCGc8M292iOjVM81GBb
y6JNb3tC7/zKN3Gk26iRvCH3lOIeEiLGgP1c98leuQSlil07ORQUeOFs+u4D2m3alL3qB9sGtwHT
NypuX61qt32VmtzGcILYtcLDCo6yCX9Z2LPyAU6494lISTGYjb8Xoxi/ChhT38KRfGowK3k3i6oH
AO2FYqtml5tkkTfyrrdE9QMbLHFnjqUxX9vkqn/4tc/ViR6TuzwfJiB8XmIeFrocq8BynXwjDC6z
tw5wa3CEdBRJM7XJPY7mlR9U86NTxSSgwiEk14IXaftZFJ2zb/JYxhuZkAaPO5KWZEw998VR7KyT
Pwh0DdZwrIySVK8vmv62m0gA+E0+XOO9QQSiW+hQY9umkHoIT7smDdxNNHTGrYojxGXw1LijRewH
z2XNNwakHu3ZjfA9YCuXV3FHlyXOC/0ykhzKRu3F1PuGaqt8sk8bPUd2czUVcfDTCufg0W/L/MnR
DldaCPGHlr62z+Esza99XXLBJ53PPZnzbzqSr0ApFE0tCY8GiA+5xVDpgzko7wu0woliQEecwH3k
tZbljCUQoEEDUwnyiqzx6INR1fVz4ifRB+2MYbwphR3p77j0g4ixiVZeusBV91CQwjcf7cRW6hzT
jkQJCgihE2JRDq5zaxeLJRsAL+8pSyq72sLWY/vtoUZuHEE3yYgY4qPnTlkJlrlwa86yiEjb7qoQ
kJrKjHDfyIA5jYlDkm/MPLW+qrQDHewDndtaBvX8zQj6eu9kOr7y3KooduXcm0CyQI0HexBqosBw
wiLc06lyh8NIFnNb9HNm7WY/19Xe9bJ0uivGtMXmldpAuxO1YeYHiijjJykwT73BK1JnzxlrG/AU
UnJyZfCRXrVLR+srPZtB9iWBrn3IzLolcZZnxYPKI/loILAC0ZNw7+/sqfuQRMj9jRYLbz5Tlv3A
8Jep2lvTPp4Ac+/igDuEgmx46Pu5pEXApfvZwg9Wb3vSYSSZ+8AGqWPX8Uf2yqrbz+PcCzxZrGq6
hredzRzj7cB+C9IGJ+x9bU2e+wyeJ2puOOST/qbskqZcstNwsJxycF66Mmung5FNpBpSq+a3UuAh
E1OaHns7TF0bcg0JGxU6xNS06hX71o9YE1XH/0UiKKM9fY8eZzhELXcjp7g5RjO4xd8qn81oW/ua
mzCJOVN98/tOfRNB1N9Odtp8UVbNYVv8ISNhXNq/9aOruPF0wNNGZ/yRhGH+gGe/vRtHAkYCdpHx
FxhiCzw4fxxNXW2NyQ/Eh1gYnX1HWjJ5aCpr2YUMvKGikgPLBDF1leGF9NhOmpnomfJr6Juc9alO
gp8xUt9DRW7znq5tQgrbKV4MRdy5aYbev2Xe6i2QotggaLWm32VOvmFLrpVyDCdP9ZUNn7imcfv8
2Yg4cnbctoynqgW4tWm1otbkVk1/p6Qf+KB6ejItVUj/QZMZXHWqrBJPfZTWT6Uu08+201oPVp1I
4MrKMD/FbB71c/zHWbEjcOuv47QDfBp1gow+uYVUwXe0p4+0rpBkhsUsbgCZmK+h4ZpfKf7NT7oP
FIRLWB27juDDvi4Lko5xo2VOmrDs8P4YOwhMN4HIVeLuGrC/X+x+ucZZTVYXXPgs8N9OYPuMEDfA
nZV3CYG92XrtrRMB3wWfSSkC6hI3qSyxUn09QX7+BU2Xo6YvwanQ5ujMt0bQes6OzJQByNmVATWr
MP1tU5V5hcQ7cHPNFMaNJcHXl1ZwqILBtZq7yOMWez3FRXpdOGG3JWPk3lAYcsqbJvSKD/iC2cUB
ImOS7g0PZ9crCiLcjupiqc+9X2s9VZJe6SY0oM4Jj7A2ptQUW1RwbD19yXuPK+z7LzihPzBX4gmn
NMqeAXMP9Mb95va404b67PT+9fny/am/YaWhIGxGRZrRBarC8YVosN4O3dluxBOV6LXJRRvIOUpH
5R6QEH0t+uyAXSZHej9EG09O37R3znnkxF+xdrtQcZmrOordQ1EluyxUbx7wsPe/wQmRydrlYhJ9
kwxj4ByKEO1HsWzM7MBdA5gb49HL3rHSUBSuzPN6QCRDganfS81Zmcw6vAoWNdr7rzgxlcRKFFCB
A4P/K+zDNLLyQM1/WZS9VO5uzb7/9P47Tn2FlYpiSqIw7WpUFMnseRslCJxlIc74vZx6+PLvf6ko
Bhf7HdJ8zoFbUbetgrY8Ji2Jjst++mopF4JqtGmOICKj5DocCbfGkjT5+w8/NYVWy5hBVmRcbHkI
ub8DI6ATRhnd5zqU8xk55qnBWa1iqMKlpzpHHoAB55tMDwvbL315/+efmjorFRSpgnYUPj+/skyu
bg6hKSLPYHJgyMXGRXupu7a7UHXm52VF0S9R4bcmJJvrQvs9s77+PTzuGvWkjLSUNWVzOhWnl35Y
vu541h3231/XXSOeir4pHCHpeFr6L7IQL00yDcPGdfpyf8kHwHnwv1N/wvkLd8b2/36+z862KMMT
sH51XJ3z2j71Vyz//tfy0qpw6qngHMhghW0kWODtpPt5a+Qkhy/7M5av89crlFl78IQrd6kaPg7T
wn3NfjqoVQk0zhnK/PvEcddWFaGCjBw2g30IVf5kldYWIu5rSO/KMD/X7OQXTqjVis4c308T2msP
oTMYv9wsKH9YZZSfabo59S1Wq1nFQ4xmZBmoYKLGU94tTWelOzy+/x1OrYbVerYIjtsJ488DjCUy
OIIjmeTf94sevvabCO2Ju2vBasBBM99mZMR35nLoX/b0RWL39xQqoh50F08XavwY1fQweC0QpPcf
fmLY/dUpnARdTE+qgvqJqmPDDbvbgrp9xizwXMB4Ynb6q4WMVeYM9m9yD63Ut7NNcoRzWATBdrFj
z43LxMLu2sfCllWk/digcbFAdkPyvtlw5Tj39FPDtFrGSVu7aBGn4M9mugjOC89866qLv/HqKE5y
byCBMfsH7lCfaSPJSd1753wg/n2WYaf23wmEo6sRR4nJw8vibkqaO7lEQjXX4UJ8vGwarVZvUkTB
5CNAPJBZzHcIYfUmC8HpUMg4p0s+sYLX2CZnEL1HMpTe8ozKxtQmahM77RnXrxNDtDazIJ+b0hef
IkayfTKxgma2+Bos6+N5ue2/FbHu2syCsiFVNWx7aJqOjEfg7XfCKB9j2/lZB+VORCl5rPCywGJt
bcHORnJStZww8HTja8oy6jDL7Pn9j33iS6xtLaJugjWVez4Xj2mR8OXhHmj1ZV3+uIj+d7amXWqY
DSDnGEF+NuzrJvD2XizO+H2e2I3WNCZLITXoS5+2jqLwD17Sf7LH/qXGroqU09fc9s6cN/8mNriu
t17RVhVDSDJ40WCQy8qmK90Vh7oxf/3fy+o7Dbban9MPNgtxLi5qa3C91Vov0oYsW+76HKMqOPaA
6+7NKavOHNKnvvx6mcuwnnUa0+geUPykmOLtajDwu8vm1eqM9ieyIIZihSei+64NquSmf6FdDTmV
/06rME1Br7nSPqTNkG1Mv8+3vus8RbFtc+Lpw0V/wtoAwy1rWWHh6B3srHyRENQprqr5slW99r/w
I9HpwHDpOhCdS1WF+8KgL+vQw37hv+MjAbfPnYrkIRm954TGye2skZ9cNiyrNV1p7MS8sHcO1HGc
TbK4il68d6+9L8D9oJLQ9tKphSA7aYurrikTSvPW0aPadCZQOnFCyPV69hoPmXjoIFq335olql5y
Ca3Qu3i03i4bptXiFRQWw6AvkM8gq9oTUOorOzv7F5xYvGsLjNQuhsZpZsU4ld3jaM/jndVWFyFV
XHfNXwq7Biqo0/P0xrTfrKltb7GUDy/beNb2F2ISY1QNFU/3e0isFLSSHURY8fr+wJ84FdbQJSfV
xkwRlqTmHETFZnSr3eQ28O2a6nvggHIwrbNgmBOfYW1/AQAmRHfm8K4ot+xdGfnBnrvt8/t/yYlp
una/yPOkixVFI07P3P/lId7ajpmNDhirYIjh77/kRCjjrpZzJ6J5DqSxvGTIsr2F9Qw1vvABSViE
hLurthbpcgBMlx1q7jKUf92AUIpUOe+DkVojPtomE57H3HUv4mm47hquNDa2lXVl16A1jDyqAEan
WnTlY1y/vD9epz75al0vMDWZgc6E8WpxN6Q2iJa8nM8kCf9klv+318pdw5LAg3EBbZdvnrj9nhrL
ttD+QZnOrRcXjwGR5jDd+7W8paHnotyb666OajDlQTkJ1JWU1Ksr6g10UtjuORvkE/Nr7Y4RDi0X
Lr/k6ZGFFMs0vrNgdsZY35oxZPc+sq6QqHy+6OOsPTISrxo8I83an6KANOXGnFINZenLNq61S4bT
ILvPh6H9WcL83A5m9Z1eVnt32U9fndlocuJCYbr6Uw36s+OjQksDFDrvP3xZzP+YVc5qkZMaQyFq
m8aPpEurqxQ7/lvPy8LruLaCc0HysgD+9Y7VwsYBvDEa4Ud0Ymjzt+E1OK3iQNm4S3qmavXGSklI
T06311BuMM9/C+YaHJhVnfHaObEy1+YZQ5oFeqKt4vdyvGxRnaHQSLPkTNhz4lhxVuu+GpHw4+ua
/KANEUpyt2UqPFCyeV78Ic7/Eades4rKs14HgY2q6XefqJvJ6D8Jw79Ppv562YVnI7oIfei6zmrR
95xZ1ITa6fsopojaN7DRuJUX2RSzCa8C9LzCq3/qMueHmsODKZ09mQSE/Vn8QbpBdWZSn/jeayeN
WkwywXrF/Z4LxNu6BQyGlvDMcjyxba39M6q4n1XQW8b3qSY+d3tzawzFU+BW8YaiL5KoGBah45xL
rJ36W1arPxqbNgZmIH6EGZp+Q39zPXIi7y/+fz5bYnX+3xNXCc8tEJc5t01BGx2aV71DZHbJcc7D
l3n813EOfzsJMyd1bhcbs6SlUQ165zlw/KlfvhqVXrUSO46gBlJteObWwSm5vIoL30ye3h+af35l
fv1qX3Rm3zFHdG/QZUEmPS7MSZUIOiGH7KkKbKZVNSPR8erLMl+8cflT/xqvnp6xuZ0y85drhtah
ZU9Ef3qZ1SdPX11sbHMubYrWFg2OfaQfgigr6FTp6za75AjkBetdMC2JFQrL+tHHDi0all95alOa
lXNmrv7zoOL5q+0P5Xc9ibo2f7jxPG9Ebhi7FvvJnat1fibcOfWK1c4HPw5oYOebP7pCLA10tWe5
29poEdsaSXnmLPpjL/I/pyFm0qsd0KvcwQYrQQVwzIY2eoYTVId7vj6iuk0WSLP6ooYizc23ycYc
w93DZqab68pCedxCuqjaWiA4YUYiaGr1L5RDaF2QkXrzi2UOhn1LuxxduHM1pO2T5Uwt7PkGkT6P
hy0KV2kLPzwv9DZqVRwufnBtG932tAojuYorbbrVlWuF7TQcEObl8qBVjawXdbW0z0yWf95fGIPV
ZKFZqp0HO7RuqV/J40QnxSYz/fhY0QNgNBTX31/Ep16zmjOdZzuyrI3ul1svnfkzfcQBXcCZPaRb
wh0/eHSson59/2UntqQ1eDyLfUiAnrBvrdA1J1r4M7Tg2AiU/Zns9R9tzD9mzjq5Redsz34zq3RD
z1yVNXuh04ZNaCrQrNo72+a69rlvIXIk11mQ4yx+EEMVR86NdDvEVLe+FFomO5T2MR16RRUn/uGi
P36dEbPGPka7VgGkmOUTGuBo6xa0clz28NVJ4mFUpRtU158dNX3vXfaVHH3mhQ9f5s5f266yeqeS
lSiOTd6m6JlzZ4Mc98wnOzEn/scOttKZ4dRtcKNnxIOh6fgo+yx94U9fnRgTLeG5L6W8rbDE2OkO
b0etnaf3B/3EZrjOhGXU+GXgyObop/VjOGIPl8/DdYs+9cJfv9oDEIs6Ya6xzVHRMFh3U5m41k0g
vWE+FwaeWv6r8EaHTHQ/0/JWsDKB9xnbpO4/JZn5VprxmZ3sxDD9Tw3GZx8BqS5vp8rRW3/GiAQt
z5W5EGXe/xAn5tC6DpMgUExGl72yyIPe+YYWBn+GIiaHceZLn3rB8qf9tQKkm/Bl6fL5QZhJ60FS
lOV0PYx6PJNHOvX81TTNimGgkY3+YbX4Iieajqn/DyOgU0+3//vrU6/v6QCeqs9zMrwMnSk3f1rV
3h/7E193nUzFVCEYXEhEN1bTfcdVBWvE0Hlyi7Mes6desAo5LLswDQeraPB30AcxdvicFUThrnvO
au7EC9Yp1aoog7HMrfwoYxXthZk90wXmcklxzogIT4z/Oqm6VB47UoX5ccINfCdaDIaKoLls/1xn
UZcemmIak+JI1kNuGynG606fdYs+NTarrT9Z+mWqLLV+VRONJip1H303MF5bXMLP/P5Tb1j+/e+l
1UdDNTdefKQgGT9Ds+E+0YrFKaHFnefCl6zWl9VnQUGXRggMahhxiZklfh4ALFoIKZftQevcqawp
WNQejukIg/F6mehhmZm07y+yUzNodRCEBdQzk/bmY0WMv8d8RG6VHr+9//BTX2AVAk5Cz4YqpujY
W/Al/QjAuQPcejOW9OC+/4pTv3+1hiu/ox/XyVhiNWkS7J9+1/VlAktJH8x/Z5Blu2WTGBWhMUZV
WwsbiU1feN12SMXv93/+iRFaZ0aF3RqzLFMCoKF6tUz5bMl+2pj2WUDJqReswrepaRApdn1zxEwe
r4OEtjGZxWqTVszU9/+GE59gDZovlOPhdZXWx6YAmJzlvILGg3PGo6eevlrFOPvWUz15yVFY9eOf
0R8dapuX/fTlpX9tEUXjO+Mg3PwoJlrTnRnsadyco2ScGvrV4djH9LmJqSyOvZNUmz7jnhWmGYVx
DHMvC+PW2U9fN8rUCEWOf4QohT9/qIdLE1TOavUWc1H0djXURytAdh3afb6bZfHj/ZE/NTirdavC
zMjyiMHRfdpy9nK6R4V7Zy8b0EVvWCc7VZBqDwOogu1/+BxprEaXo3EUZ+UOJ/6EdaJTTcXs2vkY
H/2Ya5cln/+4DnThWc+9E1N/neyM8DyrI13RlmlGapd41EfbfHy5bHhW56/PncizsUM7qolt2fej
aTtjV7cZGrpZ3n/Fqd+/DNxfq0smTVtURlYcM7/CcQuOSB5dGj/Yq6Ubhf6gDZ/PizPWd9mzpLQ3
vLTL6XjZr7f/++upvvVzFzfNUZbINvtC+C9tIf3P7z/91OSx/vv0JqGHuu2M+NiP/sFaNh38h67S
89P/1OCvVq/v9/BHw+X7ljD8tg0rjP1HFXL//h9w6vmrBazTfm65pPJ8Xf2YxsbaYj94Li9wYnTW
7sBJQRuGYSAyjabhs5OJ37igdbvSvoxzA3FsdTu1chPvpTTn3CWx33ewa1uB0uqioVnbAveWNttq
cKAN2BQiN5FTNsObnZYGALvL3rBavCEmgKrv2ZptXRtbj2bpjyO+Lp/ef/qp0V/+/a91i0MDjpmp
VxwLd853kkL3n/XFheDpshes1q4IKrobA7s+SpO4sGIiHSmF3lOuOzc7l4H4R7ZuDYHXgUknhhkl
xykYI9wj6E/3rVTh2Sef875VV5f9IatVrGQnDPxC4qOuKD/qrPvsdMPBNoZzvQ1LmPavv2O1ihMM
STq2nuI4qeau19CWxXKS4S/R7tJspjHcrIrhwnm7WtJV6nekgHw+SzR8akw9c884i+M8ManWhsRV
Qj92alj8JctVte/aezzz9CaU5WV34bUpsertDk20LKnT0fH65zAIcOZ5/0Of2O3WbsTN2CD4DILs
6JAE3oBDJXPPdf6yh69Wc0/7CrewJj/6QtpH4ZXBHd5Q55qUTg38ajWHlCDcsgev0tgDii4GHotA
uV3q45f9/NVq7sPA0TEC2GM/ESdWfddcdzlG4pc9fXUMg/fLKJ352FoI7zmaPHsbV+M5ueepsVmt
X8wxXNzLovLYh9OMf1H1+EfyGcXnxubUC1brt9FOGGRxwA0yQ5Ve1NjcK2VUyCtwybpsgFarVkz/
j7PzWI4byRboFyEiASQSwLYMy9E7idwgxBYFm/D+69+BZtNTI4ovuOvp6KkqAkjkzWvOwZOUEqNw
+Y2WCX8iIZc/5Esffj4AO/VxnE5dElImmor173cC+9jz1z78bBNm2nzuodTlxynrt79vrak+DZ4/
uPLi7OArbDenjdqqjsyOQ76ImXgFj/zQpp/ytz/YY85HX3WvSX1aI09m6ET3v/HVVhqCwB4diIzt
l1q2mYs4X7+OUyyDl4QpyDS3QT2nT27+aS3f/M+04h/2GHG2fhfKKqEWxwxYtsUrPQhV+dCxbz5j
NTKNrQUh9idoxSS/sEbZ7Js27pJgtYzSZPlKD7XItj2Uo1FtrXGBwdENUG5jgIsIveOcbK01+BAw
mjiKzS3JSkvfmHMxlseCVuV074Vd6mmKJ9Ykw23ML/b0Nz1BhaSdA+LoAjblJ+LRAD2xKewFA2gJ
GUcX0kVZVNDJnmyg282gRittXVWW1Fd03VbHpjLqgaHGGmRlOsTjWkdGsvVdp3zh+Nl/F0UUzdsw
mCEjV11051rCvqnGwNxMvgVxMirmO/QL8QMaGrHvbK35Nqvz10PfqdsuTwyxMso4+S4l+D7LM3S6
1UHbXQw6BW1BfVc+mmAg9l7eDxdYcvS70hCABMFOv2sAKljrakENp3UGals5acsN9hcETwq8Z8MH
CGutg1z+bArpXfkzKQUAmnWVHwpnHl9VGHbfOAipu86EuInbr9tSyOYeKKXbx2oaAJx4ed1a0MeX
AzBV5rvJBxkol3L+ujE14Ag1wznI/FzZqyYJhscQEMSFZS2k5mk2s1MUUPMAAWaMm8rlsWY4yOpB
UXLfJTyp7VxhzrRqqtUrYcOa3HSi7tAQV427ksZQMFAnwDWK2S8vtDVPr3UjAwWSM40JAFXPEvXb
haBdNsC5vLAaL4U/MwTfBWN7U5STd1DWMjnX+oAtUzetul0zeuC4IcF0AODS7iRk5krIml2S7RGG
yu9FPoGDCfsRx1hg6O6bz1Uw9xzOccD3YoIM0kKEB9QYmd5JN6p5SjsfIlQAbNCrg7I4IZatN0yQ
RC8aTsJ7yBx3eKziFIRNBtna2diFDPNL+kSomYvGm+8Tx8C4Gma5sx+Vkf5kQq576WaYikE3QGTr
yjHfgiM1LjrRhAeambynovsNGDZN4ophcLK90fY8ql0ye95q9tLJPDYhOIxmEtK+EzMlqds47VV9
CLPQnPZVGATvhWEudSkfPM7Gqrym2CmXl0U8+nTIeFUyXLk+eaJ1XQTedQWscVoZPuH2KpkQpAPH
civAZykll/U0g9tjahdQZdNakGId0bv/QFLkck5V1MiNHQ0V5Kd2SsuDiBfqjG+1wZXKZghEeg5n
CxQvCPRtVVIy38hpWDDhZpq528QJvPzKkEMJJzGMWdteE5nTsYuUeMrAOTZbK+V1sG7TiX+Os5GS
IYMkFj+jYvHei6aCiQaDWgcvZtLlDJZARJSAlSfgwVqhFruXI0+QM0CO1AZy9ZXfByRuY0JDCZo9
8XIGX1i2a49Ta52u23iS8950EXxd6XIwO0Lftm42TeDY4b2gDb9Zh2kN+61Dx5ZuIMjYGlV4C3dV
QA0DEwiylAEqf3TzrU93QL1TVsu18JwaekcQuCLceXNkZqi3eDGhR5fZDiQNwCTl9dZ+Rn5XXgD9
ggfkDHkpdvzYtmpWcwh5twegpALrOtY6dteiRVa/cu1l+GXKSt3qddclDtzRrHXktrNnM1+nTWX6
3UaIuM2vB0fHHHOtQB2hQHTlQ2yTGFsNehjbfSaG0rwcp7F06KCDmTXEK7ednPrFowV43HTaMqx/
wgrcBvVViDKgF9Iw978rv8g5g8DC8tT3lJdefxlOc9NtjThR0GajIskhWtAHqPrVbJmj8Uqylb2Y
Za6G4XIRz6Hmi+eRkXMfMM24HXra2fuVxeXHXAEGXvxIqR/0P9MwA/NDfj8prBVm1CFrVlM/5FB1
hg4CrbDbGEop7MNoH89T5pPiBqx+kOY86a2loW2vI9cvzYveNBcDezM1auPUzqBe4l416I1mf75L
+6qqTxy4AFmkpTvT490b1bh1eMEO68aK6YanvSrsb1XkwnkDFhiog9m7cr4S4L7WRSit8EKaUEEj
qH31j6mcu/4w+FOFR7et4WMPcNrsrWj9qj3pfAQT2UJwcLEF9FYtbs058KdngPW62/nST+Nx62tA
f7du6FXwWLva7tlbjTIQJ1qRav9X5Bjavg2C0Fe/hPIM80fcRwC7mHJhW3RnP+53yVio4UAjs5nP
rKN0rt+n0HfDJ7JN6XBBQ1A4bYWVxMOKAbGke2ykFT1S2ppwdvi6T8yV3yVWA9rOop8QAHHcQR+L
HTBA4DsVAl9ngto6QOQ09fAYmIPO93FjGeMIkspCgQzrE9byb05y9CP0NRsI5GnI56ryLfcpHSEA
b6ceSuE2mEKj3MFvqwX0fLOE3Ve02SMdS55zpaBtqn1SLxzVDnmBvQt5sUygTKGuX7qm0xMcGFZ2
SAuzKmGpkQdL9uB5OWYKOsXbNU07MKksb2pCxshT8MhlLGW1nTqzH65UJ3RyUeSuMd3T0ZiUIOpG
uLeqcdQMKyzL6ifolENzsnC/zxuj7/klTmrPNXxARrovs9QLh62qPSKmtYj7IGetZY1EOjWGyfIK
s0vcJquwAZQ+8gaB6nuRdT3qDMebkreoFYGz03RNNFtz7CFsyjHqq62Kx7l5Ua3p+ldz3Wf+G6MG
vjlsdOL26tQlHU7o2m6CbN/jdEf8rRxn+lEpc/a3XTs3rlxPXl5OqDBVoYdjNmDb+FUIUFa9m3fm
FXijPDyoTkcvXMIxtndxYLf2CD2GNj97xTnGGT3oVvXs3sUulvhvlptn6V0qZDg9B4nBOWQjvdDo
brwhAyEr/BLI17pojcq/SVPI+JcekV16X9HN5m+t3HO6gMWaJ+NOaDMourXK23IGt6rTmt9bznX2
Lpl1zqZVEZULB57UTnU7RRmcuQ5Y5PDqTYroggZmDdYvjaTbAwRXdvoQcpyuwNflIb5DwPWWCT++
K6s3EeTtP05Il+mtZsCSRi2TwZ0BeQwU420VZQ5Av8I2BJwzVcIzb+blRVrFnbQOY19DlEJSAAg5
k1QZLqqxLfxrlAUeWMJ0zMV0UKkAgqZl4XKizMZh+h6Ybj0cCHBKGHHePPbuW5vNkPS8qCzCdkXK
02kbZC+6w0YbBc5Jerk09jLJRtrzs6IxmVabB3NjAfllH1DAJFdBBF0WLGFdXWTsMFgRFkrpFptd
Lh8EPWbNdWUX4+BvoD8Wb/Q1+tHB1jK7b4I+Ki419XB18LQ9OKduGDN063RFwJybBrRIa/KAQf0z
o3WvQn6ATeTGxBkQvJaN4OlsVFQPW9ODbL+2/DJ7HJ3euQoNEJxgQ0tin1MbTQvyy0gs/9qA538a
bAQX+44WFIyXPpnpaBMMOvHhXlMg40WTpjCoutU4wcJo0WAi1WBWFdtIvyoGfAwYb8pEyxdZDeD6
5z4y6GpJUiO5lWFR5qeKi+Y8N6qvkwIw3SLkSUuLOGnILXfe8SaGHsbMIlBPeGY+v85yjVDtwzgz
jR+DUTXe0bXi+DhOFcW7VVZX7LoSTh5bU4c3MPDWFXqE+ODH8PVXM0Bc52kZ2A0uGO9EbODCRHvV
Xl2GP7wI2CLvVMKADbj2PK9XXpyPj12Ux9Wt1nXUv2vcNd6voVQ6vjOzHo444h0vufSbCPxo4bTh
SJu+EUUXxLaNhoksnQWwGmTiHSbiYjHpwjm8sjK7IdfcBHaE0oc7tPLGHH/11Fj07Fm5nt0Hy7S9
mkEfO6m3dtBl8iChs7RYUwuQ67KY2urKciI1vKcVF3vj1kxhbrN87PtdBUw5fmo81w5R0Aqr2Yhq
bJpvXsnmAwmQuQUWYV9z+AjaWdagyWMi0R3N+OMr3Mqmewv7zA7Vqo8W6Cdhfhs+AoyT5b3t6nY+
+VmNzGTMWiIS/qRAPsBhWUwRLWZAmN5T0KFWMd34IZgJG29i+K/DQWZ2XHzvwtarvFWkCjve5lPs
vYeDSb+pVYFMBGOaTdDcLcn56cJBJN49xhWbzRr3Ueld+lz3OVwlcGphKnTAHe0pKptLe3FKbaPe
FiiDQC4zj+pP9byVvLJnoKr9YO+YCwn1epltQ8Dj1EO3rkdY2Oy5c6+hZSeEWh3BirnBGVCFJ+Ct
OLEYXB/EwaFt7SeQU+6PL1sj3RpDPZmrYcoJ8Woi+nk7g3f9pufeSnYdB+OTgA3NocRwZ9YcLyFx
SH24+peB6FCFJCVvxQZYbLv2MsC+J8Uh/CLMZa/XHIqatwX3L/ep2cDUX7EDyuce5lh/DcA3++bD
642+RZFj37u9V0PQhL6OiWe0gpNp1mq+aF0JxFeHIW+IQbv+WkZLU40O3LC+kH3JtHTYMwdJooh3
AvTKsVxP1IjojqkFp42pqn2xER1kRMCvWAQYAnPlLUEDK1rIiI1ZjiiVtiJL+OeCM4sh155U3nw3
FSa4/Qwy8cYPA7fd+GPk5499AUq+sFsOKkUu2QikCQ/jInQt5C6zraYNvzF+SN2q+TGZEktNL0p1
Q9Yvza6xYkTf2D+75vvgdX21YviK/zavZLEjPg7rO23gSrku5hJthNXHVXUR5UFKgEj7J2/kPLA5
J1Gena9mcIIDANrQNTf9pGZjUy384EpmAJKbIDbXQPDhbqbjnOfbNGbr+94yyp7fFIEipQEhRnrX
uQsWCV0YgghtDsTkdjTRySxdT32zGOWq3lh0frMeZGlfpiUgScO3Rm/bpURbW1YZq3PO6RP6vZt7
W1xnw3ugl12C8WEsGQisw2rdGWMUb4rB52d2stEDZi04mAGAtYa9rQ9pZQpryKbMvpQ1v6XICr0N
e2cOtp7JCaor7G7eUZAoTA0AI1TqvuH05q1ne87si9H3Sa/0S3rHlhOryjKa7ACzmsvAYFMznVpf
VIdO9Hh2gjwltEWK26NaGfy2AkiRRy9pbuh3ttm0QklZUJTmcMLBK8t5/b72sdumW9ftBxa646cr
m+DqUHAYWYQZKb5v4YuWCU2j5XFCVMZOJbMAZCBCrqUm15jR4+wwyUX6IjUyQg2ByAwdz8yDH8dj
5F1MLEdW49iwJulgD94rrMxDs87LhkeOsaxh5bg4VTiSaE51Nc8q/+yWhNE5AIrLgCDo5Mf0p0JO
mzKcWSHEHMs09I1TR7O7Tqc2uUHN5gZHcPSg/6R2WE7ExUhBQrtWb4UjkFfYgI+yVZ25vDZ9jaVg
P9jtYO4qNpZtk88mZ5ReowQJoGqaWzkiMEGHEiEpmRit3oe6H/S6NQXKoow+Kb0LSrP/PkQ2z4lV
l6N+LNCgwVT3ZBjt8AdA4VWVN7pXCJMWObuq1WVoDnVyjPFql6sODdm8mYaE7SpuSS9payLdl3v0
/ljupI5pEyQbPRTkn3pPI/ThzHUwIBsy+ts3JIbobTBzcLp+8zwRSm4sLThYGEo2EDWwAPh0Kb0s
q+Q0VL117dtkeJDWmABvMOtiKykMDK9rSQf2GzqQYdx6OorzUyHmOVwzDdNcS1H3A54P0uM3aRDy
TBAWWs1BRiX+jVCx0rqiA62qB67G2Oj5iqDeCjY5fN9vodWHzymsj1uiw2Un8fEKpV5T7Ts19Lez
IgVbGRKQaGdFhjilnHvLreKwdFRjDK00Z5tl2wrsHvWeNHKC5qJmZ75kTMG+sg2je6z0Qt5deLw/
M3eq31kqbnIZTT1g0ga07XIXCOrCcRSQ58sJMVbZJm9V0HcPKSqlAgsOQ2lV/ltDF3n6BnT43DM2
A+vXMxk/oRxjWTUGRD3fWv7g0oUdUf3UEeYd9A36Rke1/yzIfRx7P+KO5MSe+5AsHXmT1Jy2uQg8
dyOlPb4CiU0IfgoI8WuQjBDqFe3FbHJIo25Uj+5glceiuVfUbC4HRvBLdkc7vpaO58abOV2eStUi
/fCDSuRHmyMYaRRv+BGNZX2avICMcI+OfsMDo94BPs79JpRes03kSGt03ttQx+FodSt62UivKD9L
9thqoxevsfnsMVLlC8PfhNF+APh8LSzMUut58oeUXcBgGBHsLF4yepT/QdTQXwvq3OCmWNNm3llr
3p6IrUY0apDLHefE+hyesjJMYwZk1KyZXA6aZ0EP+L0dqeYY+z0BfJ6JdoNoI3312lG/T1M8/6rH
IfkhSNkRqPGiwgJosaQCmrMuf//n8zSOrx409DeshGT2JznswL6EBy68u+9xV2B2qhPjrauC4r6A
xL8ZBt5KG2YryRnIiVBtU4Dwz7fduBCgPdRqDKY0+RG7E1nUJveH97KMjFcZE4ejvyrzReYxXMtR
yKchMvk9rG0Q2kiG6+8qGitgzCRvmEzSlXvvVBhbOJiob6QK0mNnuOKZP8LZxYk7/mOVtb4WTLFF
6JOy8XEiT2nt08YPfkiOxRgMkBU+pjIv7mQg6u/BAIZ4RYyzbIOgAIpNjD4sXVXh6PqXYZYl87gm
W8ZinCN49lhMOTKuKt7Q7SrA11SsRtyIzn7uZ/KVzdTNP3k/BTtY0JZcU6HoTrHLyE3J8xLdCO21
3pXu04IgRmReT+WNHHfuF9l9ZpWqPlWdqt87AUsBY/NUblSQJfguqLR8J9XCw2+6Acf41GiaW6GQ
Zz2Bxld3v60htiv1sj0vRkIkOeRMMUTZl7GPbct3MXGRdm+fyzK28X7XjrvLZnTXq7kwuZg9Wb91
gFrrsmQqWu8SP0a55+VpcghpCgo2WmmS/F4ZiROQ4VhthMfkI9lkxfbmQrAOmHh+YLpz5hQ61Hay
m1rfMy4yTaPAyiIbMwE+jJIH14htY9WPbDKbth6p3s0++xn/WtwbuQAQzTAMF3yQqX+d0ErVbMLM
Hx94pvGPtkl7mCykB33ugZwe8okHZmwKTk+eY0z9WgpQ8wweJa8uVQKbZ8cLn1SKEyIHpa7XdY7c
Zc1NCXacyfQVO3DZbtrA9G8rjy866Z4J3ohXLxHAws9GozPc96Lo93HNK4p9Gh9W7DNiVSkvx6eI
8/chw4X1KAqu12q0S+Ne0D+7J7lIgpc3qv2L3Hr7IvqOcHDEPhDumj6cd6U5xCX9YQOvwrqsFjfh
qLAZMAvtDeQGNMK9vKwukMcCFdfjki92rQ4LYm8Q9YeZjB/ywomHNe0eyU1D7nPdepx44z6v10uE
cFCJ6h0SY4bzg8X1y6saVoFVehDMM4cNfYd/LNrWRMTGLu8Wirc2XO8pCBLudpg3JIr9yM8C/j9l
eCNCl9YOBgbEvkya5C3OfPJ+SSRI77m+98j4XEh4LLtdZJrpk5BC+pgKq+yev3n+lSJLCZn/DMlW
mx0LiaqZfdPVFQGAZKPhWVDgxQtnaO7p+sgPDjaPhyCyvF8dOrOfKs+G+yUi2XMX6LtyDaRPWWTc
G26Zlpeh1ASsoeGX9b1rARGgr2yctrM3N/fkmYmjEUT0awdP24WsAt48SoiyWpWWolW1NkIumgAv
+DBZlEbqiqpbNxUoTodc/cgzx7rjWSb9kBkx5S1++r1faZKnsY26TycG0ekEH39YtWOGyEUMqGzL
bGQrtp2KW1yEfvisIkVNyaMEc+PFdnyKOiyhgRsbr5ZuwxvPasifuPD1zadRJHa/d5oWDwKqjPqE
YKm4pRYdvbOEGIq0iS3rXpnBISzICt1pk9TNiuIctgAHGKJ1K5HbnDSJ2XZjmMuD0lRzUu+0kxNt
FQNWhapwE96eloW7xi7QEHAaasQNQByy3YVZNxd57TRHN8sRPRBstO6Bsy4ZDWGY5bciNjDf0L3k
Egf21UPbj+4+s1IOFCZOgku/xtK9LzXG0cngwRSlQLslOmx8y+hbmr7WPb4N34s5UKWVEOHBTpR8
7LqpfEFHoJiBRXtwj6AdLFWqy+oh9+gGxeFXjeMqSZjF2QRKiWNuMJs0gap4S+lUeQsd2c6bsbGi
+5k0crlLh9TbSp8K38PMgf2G6kewY/fllYDCsGoWZJHbHtmZh5sITdw2IJ9fMBfgofYIhynwV5J+
GLXKrBztW9xKEzneoLxyK5Q5/ewxr9wxkGxtvQYiftEUUb/VRFZbwQn3nt5w71oR7lxJnKMHzu6d
s8k546DJaiyO9nHv65u5j5E2JZUxn9x50fqUdUClrHJatoaQXKdvttW4ri3buoOQX2+tCJp1M5YY
Bhu9HMxZ+QXjYA4HNcuI0td+XLa9LG4W/eHEc5wWMr6eqY7bG3YxnDzKRDYSJsSrBi6GeovFNn2m
+sLp4rdO2RgXe13MWXDY0rGTXqioMN4yCNstqjxbzkANF3VWMfT25Yxr2ls5oT2qCzOM1K6ws/ln
LXje90a+HMorE4kB7jVpYoVTbYQZKE6uKyesoQlNLUESewqpCJ2DuvfSJPluGar4x7A5zKBtgjUY
YEgWmyko3O7UjXP5knb8b2Km+Pp3lZRAK3osGHxkE6VX1iDy76/dWJXfrJB8BYKJZp+HA0qlQaps
z6PGYW/J0zOklObWW+33lG9Ht0dbkI1xGm8jlxnkVcyxhvFo6X03vABDad8jdttraBkZkAe4WOvK
DdpsVeaRFd8bAdj+TUS9icnc0uZ+VBPuvyLR4h5uP4ucVtXsvsf/d20bZB5XrYOMZoV4cf5Z8IgN
N9YciHuRmPob7IrhwXHd5rk0Sq9bRS68U/pOE2Nexcv+Q+k72za8T7KNaMZuR9GmeRpEXu1qp6S6
EIYR/2gQbWclvkXZW1hPkctxVmxinHiaZo5Xi5t8b2d4kLCr2sWpH9nt0dWlxgURJcV9MujcxspZ
SCaS8u3qP4WAFCmv/RomvLE3HtXPXwRPVfijGGMkPkpYxi5N5uI0GvH0zzBXWGeK1MR6sMIHIfct
iKSZeM038rfGjV4Ds8t9LLj84LLAIsFRf+ZIOmkSENUAF4SdKNhyFiu/hTNO85XtdxSmKxeh8RQ7
zd5skuiF9HT1wOskfC2VSUWUOlv0HpnLuaBxE+zKMeXCm6LNxabjoC1fKNlPR0rtKGBc0+69HXlL
Z9oYGW062SoYVfoEha/a66AhWaeAbgz7JjGhDkScWlZNz8D9vpgwQURgCFBYjk1V7ptSeP1m7CxR
ktT2Y4SdjaJ5xQ/FeNMnUZleaURYyaMROeawoxCK3SYKK+8BFxsFQ92Z2bc0wVpNOpVa3sXQGq04
WXGJDpUykXWVxZFMDu7cB913PsJs95heEaej9KFVQzjIwp/dNh9/5i6GGaNUSbgNioEqkx+JwL8m
E2Pla7/trG/5PIvspSB1VOxRf87xxphmascs6WLYcW4iH0OGPA6vfZnxPuHUSenfjyZZtqty5mm8
pdGie3E6tOXMtFWd/BKpiWajs247C4PpVHZd+J+Jp4JkzH42vgZT4tPP2u28tC6UaQfFMSVRflHN
y1sI8TeZj783lH3U83XWbWcFWRkseIX/dP3GNni5ymofzEmK1d+/YemJ+lOv1FmzXaedoa9I5hwL
mya700TTgyCNQTtR/slgwJ+/wT0H1hfspB4HsOKIbvIZZ7Szdt1kWn/l5xMp/ndndyyr0YA6lR1l
Et+wsTWr/0en5vIh/3ttXP+s447oL/Y579BH5ghxYS2CN/YwtFhWZBeaobkxIppzOYPkdizVlzoU
EQv/958k4pGQf/Q0fbPM6OGXK9du9hmx888PlOuf994BfZ/NpAiPbAwKllHwwjvntrW96pMb8tEX
nPXeAfgjImRiDkUuXVyaXphtgRPhlxH43vXf7/lHX3G2pKkP9DalRMZ47ZJcvaSEZNXO/2dQ+6NH
9mxZ43Rbym0ui0Jy0H1SRp/IOxPS/Cczqn9utHT982Vd6aj0atc8CZtEx15QddUmzV4TZ6R8Ct3p
H1ItM82IX7tgZ2ucPDkHWJdWe2Knm2mZF+vm5P7/MVj3wR05Z9mLAS8oQnXjsDjkOH9HOTFk9ean
+kviF1r2z9Y54qwQ73dGJz+FDgTGEHTWfdj5l2NSZI9/v0wf3HXvbLlLYvIwxWV7tPxRHRFmE0aP
qnO7T5bGB3f9HGofptT7VCvJaDnGSnJ71xgFaJSBvWizi+z+/ld8dC+Wf/+vWZeCgLhCXVMcK7Ok
m8VWtFfeTgO5OHczN5xMPutj/+CLzpEeoWx932ir6VKiUwS6B6Bl6oABuAmh0d//lg+umDpbh6KB
XFDlVnOsfDhDnqvJcmoaqmR37eovjvu651gGlRiZESRIULF6//QoH29M+alO6IOrdM7hQvGAf3bU
xRGXK1epzF8gw/Cy+nTs8aOn9uxtWGDIHCMzJAQJZjapZeJIa/v97zfgo19/dgOoxkdmZeS8zZlV
4OwfIBMefyT1pxOVf+aQsrDPXoWVTO0K5WHPHhu+hk58I53HUItfNFs80A37ElbRPh+mH7OVf3GB
nL0NVR+awPQZTon9ot8sc9Ka7s19zzv5k/ftB7fknMmVdiZttK1G4p0HBGqWm5Lcj0Jh7f9+Vz76
/LOXoQgyRZkWVKslum1nNG+FlX8SfHxww88BNNShArOqE/uE0NC69YB59SdBKYxUeuuQd/v7H/DB
uj6H0HhWhEIbEe0pjUxxQWtY6FAftIZ6vGurshjoB0VZ/9n04kd/0/Lv//VGrEaSD1ZoWFgTGZxI
wyK6Cwii6zboP2FmfHRDln//728IYl5Ubc1DbKHznFiNqyhr3/5+sRY2wx+i0HMpgOLwb5RO3B47
vwbKMW4ay/sZGvb94Id7GRsrEmHHDO/RJzfnoz/G+u8/hq6eqZnQYx4H/7fSXJa4jT7DQ3z04efL
HVr/7DdTe2w8hrQrUpCbLP0UUPDR2+ScmtYhdR4UgoYjpTmqCbzPF7TpcrG6KO3JHetn+kf3rpfv
8vprR0z3HKQm686mn88iBehl+Dg9sDI0Y+iLv9/+Jfr4w+0/Z6GRefNzA5f2sZuH62BhyIc58RU6
+CvO7sbK/HRK9oPjjjqLf/RYdlno8HcsjK6OSXEQD90WAPxBIJIbOR26k/Hy97/qg+fgf80BJjrY
0mwRiU9PFRM4mxbL/SeB1kcffrbgKaHHrh3n3dEbYdZYXf2W2V9TECpXLV/6r7UeChUYtLp3x9Q1
nqlF0s2OIHY9Bp9Orf75fSXPv0GaWKd81ZmHYgKPYzWuWKlIUEUuvM8MTn9+qOR57EaBQdRUtk0E
28lPUl/JTlLemVc1XWJrJ6fXlXohPXV/v9kf/UFnbxRV+EZCk4R1GAD7Uar3GZcdqOolEkjG37/i
z7dcnsdweFmyJh3gVC46p/Ce2QFSgQhRveSTZfjRF5xFDaBIKxryXL6APolTkFPQo3foS1heJc+5
WpXi+BSRkDuogqlEWfDO9Y3PtDJ/3m1pTvjvJ1bpwMwCOjxPsUNbJTFJue7CMdsAk1SXbR19beOQ
53gt0RaICM0sOpCorMVVoSb1zpG2mZ6+dI/PNQX0QcyJ5i11HGr/Kqh0QiLyUznhB/f3XE9gpEk+
inGWh5oMSbqZ0C5lK0as3B9///Ef4DbluY9Ae6UpupFbLEuocsKOTAbhoKCkkjr4PDzFuHfXKW3k
68KIH6UDVYps5qkXDAj//Sf8+f0uz7FbTTdbyVz701FhMWII4zIVwXqgfUVF9nvk39LJ/KUBaumc
L/jEGjO/qOyD1zr9XRj3zEsZTAoZn3z+R0/0WRQxKTbz3Hbak1XDeVw1tQQ7tZ4CgyG2leGNdtdv
E3oB9Wcil4+ejrPVz3t4ToTvTphUKdQrGziIawXPf78vH3z4OZRLVXQSyKahYT00b9KIYWqn+CLV
U57zuKYisvJBFc7J7q333uvSVVpkD1/74WcBQ8ecg19PtQM/XjHasuhmbf/TMf8PbvI5hUsEwugr
BsYOaM3r4TgFOE9csyivkoESz4Extk9cGB9d/2Xb+teOPjWlnfqR5RxUo4v9NEZWus9bIfzd1y7T
8r3/+nzTSLHbBBnaMyc3++tI0/sRz8x1fu3jzxIAWtRhMNLxf0BAWtZPdjvr4g5ws2l8Dcolz6Fc
qqxSxj+Y4KgMk0Zpy/EFtnuik8/AYh/dgbP1jCya4p+2jb1OkorBiSJe9Yn/82vX52ztNl0yUWdf
qCm/37cBFagLGwLPlz79HMpFCb4tMzTup64crtOC2emIOeJvX/vws51bC/p2Esgv4Yqqc7rp3LBZ
gV7/Ugwuz2lcgx3YjbZ95xB2RrgJUgSSmaBW/rXfvizrfz31w0hnqWbYci8m06G3pHTyH1ZLIfxr
H3+2aJljcExFFxjYeXAaF6mbtDSkifSLH3+2ZkXJ3Exmxnx8XQi5Hedg2DnZV0Ml+2zNFlRr06Aq
jD0jNPN12DC1Q+XE/dobwT7bfqmqc+UHWnNXum+u5EySOco+BVQuV/h/D6TSPlusJMy8vg747cLP
C8louU12KKCx+CLS8v3vd/ej7zhbszHEiYYBSrrWujIZgPG6w7r2cuPKr4qv7brnRC7LT5mNmoOe
LtMZUOjY5MP/cXYlTXKj3PYXKQIhQGirnCorXR7KU9sbRdvd1iw0I/Tr35G/TZkupV5o5yhHgBK4
cLmcISwQusddv8DW41IRaDBRAuIBYBJI9SLAGOQgySHAP+73sHKHs0W5GpCefWTE4laW7kWnyH8A
rgdkVj7NMV5hsn6rvrHWkRXJudc7XBYNfyANIMTIGaFL/RlwoZvbg1G1mQYtzb2yrqgV0QDM5RED
/uMRzN83mo7nQfCj8ed3GduZaVErqo0nUBaqp+CqKnj3gC/nJnHowD7yfH9KlnZe+wlWWA+zC42I
Ptc3aSARrgeEdZbMGzeItWmwolpl0wjYUa9vTQ4aiPjUZeKNyMUnaG88tcB1hvt+gxXehicgOPVe
d1EN9H/FAATn7lSLWnFtYDTQc72Q6EqdwTwh7UAS6+fc/Nz18bYmF8qWQczjjj/kBUQ4jUrrX3DS
GfYdx7YgV+y28aSk3zyqHq13muH9Ftn6/U9fmV5bkAsaICA9plUfh4wGD9TkzzEg3CGBC4Lfscc+
qLck4Fc2V9eKZwBRiYGQhL4xUr8HkEoeoSVThElumo337ZU4cK1QpmbsPED3+0vT129MgcRibpst
TMxa41YQl4Cww/Td9a9QmnlPIc51nR2g5e/PwtrYWBEcyWR2BcBrVxkhJyKBuzBeKtQn1RuPs7re
d0L/LhK8SI6iDLA5YLgwQJz/m+c8Pib4w+H+b1gbICuCZarYCMxy9MByYJ9Ar5aAlIMFraPP+zqw
ojgvTTT6UOd4SAHilQfm+B+4XKBru5q3JbpUTWBIRxl/gP4GiHB1QssnyFu6l33NW0m1Ae4ybkXc
PtI5B9WPotDCKTKN+62vLCBbpQsc5LQ0UPYAtbaYZ4jXY8sA84XRW90v7NH7vayclbZSV9o3KHzQ
sb8QDo8wFJtugDLPUQhD8vgIzQ3z634/K0vJlupqIGwJ3GUG5AgQHiEIO+8MtA02fsRa48vfXwbB
UFYLynC65SBnlwfS1iL47I3lXlVRZoP/pGxAPFWxTEGtAgMNArsfgFHd0tpb+37rQNYd0JB1D6q9
mMCjulRRl1ymiIgtyc+1pWTFcVpgaTpeCio/Rz4HY5nsINryiz8DubVveq1AhjfHWM/ugGXkjX/l
A2CRYF2OG42/fqB5Nu6vEQn8CsAh/J02Gn9YiIUCeJEDABAwyF34oo4hoK7e/y3y9eHybCighrfG
JANXQBjBQLukGXxUcKdphAoYiIJJdQQzcP6Q1aCwhCZuAPMHkJrpk1NjgV88UD31B7+d2K+qAbH9
iK+EChafAXpu3IrkbyMo7n2LkRB5EIeYGyRIhvKPKQSL1CmvsyB6yDJc/4GFltUzqT2QXSFJX50Z
5c43FE7StxFYwDCihMLUEDI8GA7v4SBFvwnd++NhVgvIHbpRXhDKoCLd0zgnKj5peBzCpBOqH4LD
imF5yj42Aqp/uDLWoD5SsEqgSYbghBWmfsBvYck7MKiGHDzLSg8+yCqTg/87yWwqq09sBn/mkwAJ
S4JY3PjpoYQ9XXegGQWPWrQtyNhDl6LOgz9EIL658/geNrT4c5kT73nOxz57XxQamVvV5BDXaVzg
8d4CyAFCvCugcfbOzHKsv0HUDzTJOK/BZ6DV1HtgbVbTD5VCNk5DLwLMfBlDabYUoDOiPAByBI0c
vNuOHjSxDqUzQgtilkmagpYWAUZd+D1sygYpE3oqCGTODiCusf7N/QX0+p7qBVYwULhYVfkMcTst
goeoX1YqDTjYBknknzmcg51dh79no+WiMaugRkj8hzx3XOi1+TOU2bJ543hbCQMbKQde+zjJmUOj
j8PkpGvBeUlVGp0gfUZP90dqpQsbFwumXgY8oRCgZycp3JySf6IeqpE13zK6WuvAylBVkw9gfnTi
IcWqOHTI9sRR1vzaT5lOjvd/xOu7N8pcf54+wByBDN9q8dCkwXvZjP0RnIZ9R4MXWEebcn3jM1UM
l5yDHKIFilNaeLtyVC/w/vzyiHlDnk1cPEBY7hOswUGygfMmOQKJDNb+vtGxzjbTO2PQSF88gBX5
FZKpQ8idTcz52vRaB1vOVDLjWB4uqQOVjrRkzhM1mf+NBw3ZCOYlmfvvTdyzsZxkZIFuU0QBY9Nn
6UA2udOmJ99Ji0MODNnrpKU4J7mXkR+7RsxGd0r4P/uwApb/i2rWm79Zoj/va9taq6gDB9rzgI4L
FQH9irLRhNAs3Cq/r8yHjVGEsrvk8HwDKFzrvAmZ6Nq/TATpzYD7xUY2sNaHtWgbqCOouEvwEwSk
sMLFAfX3/bYhwwYsfCWgbcvQBvygrBlb+WCgIPFW4FWHvnPiEXSlfZNgrdqYLOiiHiJZXat+EpBf
Dz6ku/bFm7QOH1AjBAftERf/wAW7Mkwb/punM039h12fb4MShzIGycv3Wfo7DdYJe3YW/ch9jVt3
KgL5KORBs3xInUX1AhptUPTKcrD377e/snpsWCLlLWu5A43cUEXOF7oUs9UcfHH3VrU9G5IY97QL
mJtgx14qR0OMUiogMlDp3Fv093wrioeBBEWSGH0DChiyuPBygWgIurg/RCvL37eOHKgCIo9yqb6Z
unuCCJUESRRQ5vuNr42/Fb0R3GSjrnI1XAPFdzWBCw1ZRf+b1y5U0/tdrKRftokrdA1JjZeL4Jou
o0Ny/UEHCg7JcXXMEqc73e9lbZSsIBZDG/g+yYJriesCxEjgfeW0/dZvWGvdimIU0Co6uGq4QAE/
PgjQgkHd2VIuX5kDG2bY4crvgMgnr6jdeeFvJCB0SYCf3Itt82ysoYozqFHW0k1DcAMbfRgEntiy
Swa9WpadW4jDkH05sI01JINq4qTE8g/TKcWTL4QY3lR4ZNiXBNvwwhQuRqg4GvUoCCA2tIM2fcyQ
4mU+nBR2rSTbjFXPbt0EMyjoRoJsjltOvbDZP+1rfFlgL0ojMlA9mDRO8hQZw59yiKh+AK2y3wV4
8Gz0HwXYjEGaAbvp0MO6giYAg/lOsnNq6Z/fDskRo3BnZdc49gbQuEX8MCZiI69biTAb52foXEJP
HCI8oRH8X5a7xamoq/G4b9it+E3HEhRviHlfB6QQTx3Et5qwh6zpvnG3UX5yolBnSH9/PPW+Qkam
OVSl7jY20JX9wYb5QZrU6CgJatTFAXM3UAYNjQ9VgRoKkedd42Mj/DpIeI8Ay9TYPdFFU8PUD+W6
L/cbX/t+69KH/BksPlfWVwrGJSSz3C+5NMNlhEDvvHOIlq5fhFUMsftcQuYFqhc1OaL4AIVHnbWH
qUBKev9XrBxjNsxPx4RzENUhs+sWBlo9sA2BkFn0vYc686FPQEu/389KINhgvhKiZNDbL+srRGne
axBowszbzEbXpoL+OU65ctQIxYMaAj14x1TQMznmcOUJ2yCv9oUatw5i3RdN7k/w4VB1VoUQ9UjD
Xo/7rgLcimPlgsmOFDR+zAungg2BekCBc+ch/x+4XjD4rU8p4mwcyDsINcF/1Z2hULBrYm3AHoFG
WQzBovrKKOQUjBg+mrbWG6tzZdWwpVb7IgDKKPGdVvVYnQERXxlk7n+NpYae0r5vt0KYpNmcwBCb
YG9AUQWal1AVoptlg7WPt6KXdF4B5dcBrasKhbOocPilhlz1ad/HL92+GBtISHNA0z0DYVbm/oqB
Cnke3XKL1b2yLzArg2a+KyBV4xTXBa0BGa9LhMUTt/LJc+U/+36AFbVxCXMIWTXttZz4Yh6OG2qS
O1t0z5WKim2e2RQKhjkQd3tKqyo9N2MnTinyxZAFIKgDKwDJOLA/n/4fPk9r821FMdQ2HJ3ODNLn
hfpJgfg9QUxkCz+2Mh82bi/y5kH3ZY3FVDaQ7YJYaoJyeWoe4Tnx0Rtww9k1KbanZg7+jjPPiLiB
VdCO7KA4B/p1O08b2dbKK4sN4pM8k35BSfrUjQW/skWIsiHvI5Z8HBSse8YUD4L7fokV3PEMsVcC
gxtw0ObsSUWT+jy7Dt2HO/E8K7ojR9Q95NmLa0M9CTRlnb5pNd84LVcONM+KbR31dRmotrjCacu7
6rIV79OAd59Al91yzltZrTakj7QuJGxTUlwhS/SuUbhx1IVLz/vG3gpt5cyDJyq3uJpBK9jmodo+
xvtQS54N6DOFmFEq1cODJigYNAP/BOT8Vkq9sm14VhCXPMhSQprxIoz3Nc26az6yW+4OH0rSXJ3e
CeGQsREKK5NsI/qizMODYzEMD2aGJk0DcGKxJBbJt76onH/vT8RaH8vPfHFIRFBTh/dlOwCboM9R
De2+vpLv/WLznHh9GUGS7c8OJCT2Y9fLFZTeGNCscYr3mwxGU7u2I9e+GDeEJi6jKYjiSjUhNIGq
sNXgu9wfnbWPX0btxeiwHm4WFRSXzgMUKqe2v0AWfANS9PrAuzYpLgJpHpp84O6C/b+Y8lHya8hH
3FvjtN2VHLn2tdgBdcnjOZnPVdwcZ0YOfqQ3vn5tYKz4HUoI0NVA5p9LLz9PU3c1TX+6P+avH2Su
fSMuvT6SbTvPZ9giXJz5TdcVpyGF7u2489utCFYpiDvwejJnLrpz6voXqG7tG3H7QsxSkWfKa+Zz
Fg3nkn4LxBY41l3uEf99AHLt2/BI+wQOM5jMKTsHJ7yVh3h+fszC+Ojwg96147j2fZhHyEMDMsxn
eNM8c+08c4/DLLX9tmtqbcJbIKOqc5x2PpNJXSaiL3gXfUy6EoK/5a63RGgA/xmxdQ8t/KRT81kI
jx0dVOQO9YQ37ypnW2T/1zMU174RN0UZsCYJ0IWCzDxLsxS2ekV06jwoIScD/+7SIt5VYXHtWzH4
BbAK4lirY2pOAsxlDS3PfZNhhTDkHBUYSfUMlS94Y81TVFzqRSEarLYIRjiR2ojnla3CvhhDuwUW
ZGbGHjp/zr0R/lv5xmoNVkLCCmSGa/EoClZBFH6Os5uCBd23FEk7xMVV/C4GaEwtLwbgGr9LCi/f
9XTj2tdllUL0gyQOeiXg3xzT1n0norY6ze4WBWdlgdk35l7CPLjwR3MOclAegtg9Vi1kdYh/0iV7
ToZu39lpX56jZIxhgBi7Z2hL1mEXQ4d3zCAtfH99rcy7TXfrYaEWd2WB02cav0Gn+6voPt5veeWE
YFaMu0Nb4gWFYwa4Un81jn+G+uJfQeJ9KpNyo+Ky1sfyq16c/M3QSygLM3C62/hQOdkZDBp4gJiv
VZBe7v+MtQHy/uxCBpl2yyaZzyqKL5AU+9AnfCPmlpF45bCwCW6k7POBxgIrKP68iJ9n5NFPN3bY
tc+2Cl20NijcZwkSF1Wp5iJKbU6u3lo1S9752pdbMU0rDsV6U9CLrNMHPMk9R5C3oG3/MevTdx4c
kbNaH++P/8oU2zdmH8h6iioGxLjTPAqbUl/xBnJKdHAqKP91v4+VwbJvy8KrkhYtmnPeq/QnyIAt
HB+QOu1LZezLMqq+GddJS854n/g75sBczT1ssu5/+8o25C3j9iIEgrbg8DvzzRnVOxfkepY9m6z7
BvM9HabO4gNYt8W+RWVfliEDC64zZDjPUd/Cs7VUjkwfZzjWtef7P2YlIuwLs3DiBCrzuXtG/cB9
VDQrQtnG6QlHbrmxLa3NtRXPOS8h2DxBWFH2xoGuVC0vo9JbCeBa69ZxncKSRclFESsaIfpK53T6
Gzdo/uX+8Ky1bgV1Xo2mgybk4kurpfMko6lAUoPn3vvNr42+FdXpXME8LcLQlAS1qaaOqgvsDd1w
jDZX60oX9mXZJM5UA6NGzjkAUiBGfQJx6WPVbOlMrgyQTX8TLBqSxusW1UzoSAmkYuZQjT3KU/dH
aK39JQhfBNsgSgNriw5nmui0hjNyBJ32KwhY8Kfb14MVzsJMPh6loeqKUmFxhDx7cZ2hTrsxw0sr
r+zbNtlNo0JRQpcXrTc+3CkhTv2/GGtiKK9AonjfhmcT3uBPWJcgUGKWcwJXleQfAJe3aERrU2DF
r6YywBUfizR3UKhQLkDKUF6aNiZ4bX1a8dtJDb+qEq6PeQFJLXhiwsUZCVdb76xnutSK4bmBf6ho
U/c81/AXGYsCdlPUS073l8/a91sh3ORlC8wyLMaIxqlPJZ5KGV0uPAY6ife7WJkAm+yWdmWWtiom
55QG5MqyqfsbjiMq2dm8VepSKNGiAOvIGw1M8EVB5bwJ3c4L9sWXzXeDpWoP2T3YZkBgHn6kDJI0
/5/mV8bfJrkRB9ZmPMn8G3O1GB570g/VOYOc9nTuXdo7u/AIrs10gwRGmgcwS74NpKbDmfqQOz50
laAbJYC1n7HM/ct9Lh8po14mYd0jnhfW1aFUaXOGqUG9kbmv9WCFMelHeAvBQAEVQSQqsooB3+tT
AVPNdm8XViw3Dh2kzxN5i0mcPEDOww+5J2FUxoBavh8LK/vp7zLQi3Eq+3audO3VD8aFUGVWP6Z5
+2Oc2W3KtlLttXCzIhouEHAKm0DuLfOMfmQwtmpCaOLvE3V0bdabyKlPqjKVN0jMjEdW8GdexGLj
7rQyycSKZQpJR4gMEO8cFeqLgUTdlQ7D26lK/X2FF5v2puE+05QV07eIA1EkCxRlKdbSadfs2nS3
3En15E6udx4YFIAd7KUwgzguxOc+V9G+E8fmuhE1j00Fi91zLoBIIFHJv7RjS99W8Oba6GJlCREr
mju4EMCSZfDOC/P293EMy7ON7XqlumNz3WArooax0OPNZHD2kE5M4HEhz2S55RAX9q567OSTzsYP
bbf14rwSdbb8vYbjg0KKQc+ANdVw/B3oidUTOeu2Si7cX6xC7y+AtYGzzmrRo/rpFNI761z9zBm4
xABtbhUo1xq3AlvC5bzveTLdSAItkecOIOkY5hC5V9ON8Hu9B2JT4VKfeUmU5NONjQN0B0xUi/kA
B9ctVNzr4Q2nqz9PiY4XAywd9HyBgJE6LxUeSKyqc41/3B//tQ6sdJsEMAvWPPJvQOjGZ0ORoMKy
rTkGTj3s7GJZYy92cBgEtb3nK+9MEniFwCAO3qjGR3JWmo1K5NosLD/uRQ8DEI95lBPw3qWDqUXl
MyC3wi3a6te+UVo6ftGBIeOUBXLENuXhiQqGxvCXzyGbmcARaiPfWJsI67SOGXfdcmo8nNawgxYj
ZEaN435NcBqd9v0I67Cmie8JAjOqM7wzUQ2mM0Ni5sQ8EqELJpyzsV2tTYYV0VD3zWaSI7FhAsYf
EM9srrBfmf7e9yOskDYRNNUy7Bm3RtZvNBwJPpgWqttz4cZfdvVgk/iUj4pO2Ur/FmXiezcChxqp
PA9nz99XbyM2ka9jg2Bti92UMP1hoeoeYQx1Xqwgkol+vf8rVmbBpkmlEOEAiKeQNxnF0YOeOwf2
UVJvJAXL7vDfSy6xKVGu0+cBLj34BaJuw6mmYJkSQY8VTH2PjqyCQ4K8bWPdrv0UK7oZ7ILwzFRO
N7DVpgzS+n0zHjnS5mnfirVZUtGYV60khYYxKjxBDhKP57csKuBse38uVkJbWqHNwD0deR7/L9VX
OLuf3Jl/D2Zok9/vYG2ErMiGXZvrk3K58DL6dyxn910E/v3GdW7t6614xsMnLv8+yiXSlG+iwTGn
PPCmkwNTwZ09WDEdBz0MGUHeOEPrEZfpdNJHVA4/RrEKNo6glQGyKVKxkLDeAp3yPBj+veQwqs1g
FrmxPlcGyLfOaAFJWlPMzL/FFNz1xW1SFWE8ZzBGbYe55zt/g3VSN/Mk+SjnpTKJLRD+jWCIwPts
H36E2DQpA5tRFPZ8sIykCqAIQfsmPQKWh/52LVKbJIWHrzKFGymHz2WQ9qeyclT5M6iJJ7ZAB+L1
XckmSrGxSSDPZLBzQ8LkmEMD18zifZc6MnSyYF+s2aLtkReIYGwnDAuevosDfGRlmODd83h/lNYW
kxXK+eSgGJYv9eemXhwS4VYJZ3MonHPoK23MxFofVkTHbIJ7mBOBrrYAbqLGFDBAg+u308Rbmffa
VFghDZIL7GOjwsDx1X2XtsVzpwZgSb2b9NutBbXyM2za1BDHvcj9aLx1ee4f4x5Ust+su9HptrpY
2Tds2pSulZMzvyO3uBTFN9Ywdwwd8KX3UdWJjQlTY1oWyFP9W0MnyN2aqp/Sd/NAmq03ypWD2kaF
kXjo4S1e48bYFV2oDDa9wUvUQyO84QSfhgKu1HL86/7aXTa8V7ICmzgFe1a4brea3OCC6z3Luh8P
ADe6RxKBpR0PMMpUDoDjnrtpMrK2BJZ5e5GXq0h3szEtbi95D/fjoZXoBzonXVLtJMwTGzw24FnX
zZgDEd9EFodYDdGxz8ctRce1CbLj3S19aI4F4kYapj43cvwoMjQeL/d6E0AuNRnhb3h/ftZGy4p7
VvOpCZCn3cjktPlnUdEASg+duxh+Y+a6fRRAIqzgT2FFmpN6FLe4g42X0RUU1WN/ON3/FSsxaUPL
zJhr3UtH3EwuvsNEUTy2sGa/3G98ZYhscBmZvAT6AUrctAdPSty12zCnPTmPHt5J73ex9v3WOQ57
57rg4wzHRn954R1gaJyFPmu3fsJa+8uW/CIm2DS7M05BiMLj/gXt5tK5tl68M5OyYWXQZyshpAa+
sKrSiT9PDS+Lt7LvVbPxAL42A1ZI06zKeq8d+DmKeHGLM5hs6yClTxwWwvvKBTaWTKCmGRG4jt2o
QxsRNjkx6TFz5T4bO2KLpHeQR4I3aU5uIh+zh3KaUGZk6ZA9jYkUW0XNtWm2gnkQysc2m4qbMrCf
ymvsF/64kwMLF8Q/F5HJAOBOuk7cOk31vxQELoB+ooDsmwEbOhbx0RNl7Iy3NOgA2lQaaDuzWVRe
WUI2bGwetdFBHXvnCmTAsAMB9kAN3Gj7ftrIxdd6sGJYcjcRWV2JG9NJfhQUfKVoOVG90pO7HniJ
jRoD37wkfjnk0AcT3VNXg6THVbqlqbX2A5a/v9gkBjAxY8ia8Vs6SXmMxrb7bMrEnDRKBvv2OWYF
suEDCJ7Qnr5FuXtRHdRZeA6m5K5N9D+kq6bty4Kk+tZBMKsJ1SCz4QCRkGKjGrcSXf/BjUnQDdJy
xuh3ij82DvSDuLdTuh+ksz9HnwQTbC5rBtl1z+nCEvWNk+fnWxT5tW+3YhegQDeqR8lvFEW9JxP0
6RvJ2fOugbexYmkBl/BJxhiYBZNGTFe8GX09frjf+sqytFFi8dzoiapqWfRQDT40MGu+BXhnP7gT
HOru97EyPDZUTEKrpgF3HSmxSv+hedddZmGyDSmZtR9gHb5NG0Q1Skn0zBYFsNgUavEmJyiRwcZi
3/dboQvRuWoMeh9x1fj5Zwof5uwwj4Zs3XlWMlIbINalTHVQyOM3VYNKzbrgCTq7xTfjwViNJP4R
rz9bDlhrU2EVxlTU+hASJLC7g3IBBOn0TL2rn9Zsn3kQsfXSy7Ych6ik861kGlkWpdp3Hj1HOluW
g2u/wIrkRjKvn6IWKp0OrNhx1rjwfC/Ao9sIiLX2rVjOWWeKLCYEtc8U2n7GG/5BEjEEG2tpZbna
WDG3SOFv11Jym7sOvNu4fFZNH4XQ9NuIh5Xvt9FisKdtpal79zZAluUvneAOyCc/3brRrDVvncNN
VTBJuTsj06oGGKzXAMseoUrIy32bBbXj2Xh5n5U1vzGgNIwv+0PfBfvAgMSGiqUefG9VF2HxIKTC
LlNZ2JXj+MENin1iAjhI/jxpVBLD6Yj2DAUGeNSHwBC5BsILieeedu1G1Aph8C892KWN7k12qM0r
FKBhmb33Okbpn5/PwPqAannBbsM48hBmKMUb12uK8P9xnVwLATuCY8krv4Dl5pBE6n00z9GFOHhi
rfx4yzV0rQsriJWkIq/LnJ4NZPEcCFwVZqLHHJ4i6V9JSqt052TYuDGRVII1fJxusmB9/LYUQLKG
OO2qYKPCsyz7Vyo8tk66TF1J6yRFPSyKv6e8Ficm9fS9r1vUuqs8/3V/Ua0UkmwEmQRTpvEYHsik
Fx0gKH/WBr7yORs//H4oo2QO52ofgxiAiT/XmCjcMsi5z24dJErg0IaHxHzk3mEuSPz5/u95dZvi
eDH5swtVVoXIVe39hMj/W11P3WGvJyIat0KcQOadplzBWdzDeQ196i4UQDtsnBBrn27FN7B2YIIH
o/cT9KsmhOteH8piSzphrXErvKtsQpnY4NNn+GX7eAWdg+BUyqpL96TxGBsruKFy5fi0mslPaVzv
OmdZ9JDP1S49JLRuxTXjBMqNgVP+khDnOQDYBSKiu+XNsTI29tFcZvA1MqwlP6tO9X8Xwq3fdonY
KlG8zqLk3D6YpzFh85RE+a9A9k/wJXgSuD0duwn3/MIp4dJUR098ap+GBmJ2U8K/N+NW0rH2y6xD
W5iKEW2k+BF3yztQhkttOkD3cles2Sc2a4sqjseR/XBUxg6kqWDjuY+FiFGzApmm8yyNqtkPiTfo
cJ4n0Bva9Pu+L1/G68WdnPKUNQNgv79Q2OzzsAT556tX9MllX/NWJPcBMSaCS+C/Tl9W4ThxNyyS
9Oe+xq1I9hJ42eJFXvxISDuEkdurQ9lMWw97ryLgMOxWGM9Qpwpmf6Y/uhl66ZX0/xXuNB+MV36j
Q5k9zK244uSOIZ26D7WJPq3grhXj3Sjo9BP39BxaIribXtu2UT/uD9irRxzn9lFd+9pTjDji3xEa
uWlaHZq2vVZaP2ViOBV9/QgG3/v7Xb16oUNXyye8WFcAygw8g9bZT5Un39u+OhRVfyI1ew7y8WSa
8XS/myUG/pMboBsrrH0UmWdA+/ufQZMHj62TT5d4hid76Iyoou/rwzqrHU7StvT1dCpnyBsMNIzL
79TsOyxsxDeev9O4Hurp5AJkHPdIlndd2TE0VmQ7wtfcBBNazt+57bnPvtwfjpWd1LVCmhbwio8l
2oWEgkZa2f+tC7FVYlvG9LX5tELaaBog6zZAeogHo0/TmIZt+0XpfTuGjeseyrSdqNtMpwGqbdNc
/4gbf+PS+fsQe+3TrdgtpWvGlJHp5IfVG30Kwv7YndqjOcC9/SiP9emtOCbHTz9Z6B70UR+nU3xo
Qx1+UQ/3J2Zl7GzId2vgb0I1xi5Xt9itw8H/kohP6bBLEZBzG/XdJnKmAaBwp1apd8VQPTrEfKVV
8nXf51uhXBRxM8JQdjoFQ5WGRZRccQ69rbzqCP7acLjfycritaHfUDvAoU8wSROpijBTtA7bdMtm
bq1x66Bu8NCZSjFjYmM37P3+LKi+3P/ulX3Ohno7TtUFeFlb9qB6OPpSFh+UHijMBXpv43lkbflY
cZ20Ud4nPYYm4z+r5C2cUXlQh6zaWJ1rg2NFdgA2PYpsHcJjMmVI4+lfauLouG94rLO6GgbZdSXW
jotaj0jH0EMfvAk2Tpm1b7dCmw6TGmDxg12p+aTGr4x+vv/Zr7s4c2YjuVkG+TnjI6T0l+oTObk3
moXFV1Ye6LF4qg7xxrn/+vczG9DtjJVhHccJ5mf1YQRzKRi3hub1hcls84axzZWYK/yCqfzcEth+
qR+t3HXSQPntzxyCKVGnPioLYAE04y/Z9aw68KzSzcZmsPbty99f5CjeAMTApNV0mqMhLINfHIjb
CDSc+5O7NujL31+0zrngfQHf7VPlwxJVhTl5vt/wyjWK2Y4NbVv2cy3RcoZs+gd/ej8d+svH/Kxg
6boxNGsfb0Vrtziv+xOGppIQuQnUUQX7YpUFVqzOsYFIv6kQTNO50ddU16FpdrEMEVBWpAoedIHy
l8YzINm/i32JA7Px2WAuAtIcY/dK/IfEPAdb5i3u8mH/zRrYf2DZ0RjUKkH8eKB7p0P5nLvTp7Hj
V0npTzcfzpBq++h2M2xLtmhDr2/0zEZpV8yLU5Lht7Ds6+g2hzg/ZakIS2ffbmPjtGfcI71YF9ht
klNf3tpsg1q4JAKvDZUVrgo23RVxsCaFSf/VJX/WpjoVjoFXELjakm5gQVaWvg3Mhtsa52zCjND+
TTo9Fumu85XZgGwDr1nF/XI6EeafaO0fBn9ow7GrPsoUZrH394a1j7fiNkA10egW14nMBJ9jpymw
ppotlvnqYrVCt6J9hDoKNh7RRWEf1eeUlKEL+LQHhWKHycfeL07t5B+aZMvJYm3SrYB2vCoVdMQP
8uPiWAo3LLNzmsgwEu+0/+H+oK2cAzZQ2x1hnThOCIhJw7TX7WAGL8M4LTduBitzYkO1A+nWWakd
fTIQpgCj6jYRbyOpWvtyK2dutPEaXuDLZf8GtA7RXustc9uVXcKGZou2c6OiQ9NeSk9z3x5G3h56
2IYntNp3vtvg7GSUDq9dLCdZ4ez9pfNP9+dzbcCXv784ecF7rfiocQjEfn5uvOijX2yJXq01bSXJ
E5Cm0CzB5uAX0WFyxoMHq8F9X22FrmFayMHHMqmL7277PPGNbXPtk62gjauOTv2y/AhvTg2fjk6+
pXq71rQVnEMZVW0ZYQLdIb0EY34s3C35m5XlZ+OsJ2Y6PWsMdKWSM4Niter+ZiQ5mG7XQyhnNsy6
YWkJ6kSGHrx/a/49L77X/q6iDrjbfy7AFpZsrgJ+50Sc6NB1zXGKt2Qy1pI/G1xd6bxkkYMNEWCV
Y119md3qDFDYoeLYV54Kp3jsZH2cmxvQaMddK9OGWE+xK0vHYJq5U4SO54VjP+w7r/6jw+l6k4LG
83Tqimvafmj9075PtuJUszkZ5Ix2A8cLgXJaanb7WrbCtFB8mGaKfbHuHorpjbcz7bCFN/lc++VY
4Itz9ZYOx1Q87/teK0bzwYA0lfr61JCHdMRiP99vd+3uakOiNdYXzWI0DJHrtzBfe/rX/cAPj877
+LiVzaxsAjYwGjoPBJYoyCTF9H2CjU/uNaHv3yafX+7/iJUNzFbc9GCaTJkn9Mn1ACEwwcFPtp6E
fsMFXklXbbnNIoijDgwtjM9BXNQhOWZn9ZSc4zD6ZN698S7e4ZCEHx88J2TPt/jrvh9k5ci8HUbf
9zFiRXf19ZtJ7tvRbNXNYaJlE+TY0XhDr9gKHiO5cwuwgdFLKbnoWaRPXuEfJ/BdfbF1u1pbP1as
tgjVjoGifZJN9yRL/2uVRSeSTge8qW1tyCspmC2w6TWKs6FZphmWpo2Mn4I6ONB6q6i7tkKt8NVt
DnxFjmPVcC8OC9LlJx0rtW9ntyHRoojwguJhgFTwNnbicOYfd61DGw1d6qYFiHvGpAZVKP2HElvw
/ZaXM/SVsLJlM4c5lUOt0PLUt4/dDDlrt/g84SaIKt1PPm/6Df+GYrzW0bKoXmSRQQFrmqLA2IgP
9Tl/jL/7b8fw4nz2HtU5e5TP6vbAP93/TSuTbEtqjrnv1W2FrpryVKfv6Nb2trI2bTR0lQSVdNoY
5cUS5FMeHbLkr55sqcivtW6dsSn3/CyXaH3mz2n+s0mfSfnX/QFZa9oK3Fl0krgFmh6D/yPty5Yb
15Utf+XGfue5nEl03H0jmpIoybZku2zLcr0gagQBggTn6et7yed0dxVO0exQR+zwti0XQQyZSCRW
riWjsvwCwotVyxd2rrmHawGxkVekyAl8meHmm66vtmJsV2Fy5XHP1Sy2Ad16VlbYF4s2PAZOtnG6
Jd6MmXWi46DBYDYUgsLX2EMWAREQVZBu+3jE3y9m/7DcdRS0J1ALyCD9vKnO/Yp+TnfNzlgFG7Ka
jg/ZXXbnrR6D/ffs60Jzf75dd3VA9NCh5sa8nHbMQ/+DPth95D+YRdTHedR//UmP+aE4GHtxCNb0
yxJwc2Y70Ck1W2ZAO6mHLyXwHZFITRJJr7j3u8shoM2WNDTCP3soHXhVENo3g0T1oQxfWHmXhWSt
ykdqvfB+65VLWbw5/6RDsAyizKAeweDIeL/yvGnfErq1pzYKoXNNQvu+gMGXpHtEdRnE8CiQ+eFq
ytUqz+2Nn073w2hsPp7NuYHVPIGyzDY0LmSSdvsi2LpOHpj5UPIF3oe5Va85AzpkAqFB2W8yM9sQ
v49xVF7In8y9uOYKGiF527IeAQKXZF0azhrU+o99cTP4RbH6eHBm3I0O2GrroDEqCufODP/OT5IS
oqPZrSnYdflKHbPlsSowZA9fGYYr00DR43X5Sh2s5dU2jrAZrKVL1jbfKfZFoI53qV5kZlRs7Yjs
cBMXR7LpN9SlK1YV972y4yGXC4H9jA3qgCzFVR3S8rKBdCvLwu3FnTdCub6+BRLW7xeC4plQRAdm
dZOdWZO4jLxoHuyieZ5Kd1sp59BmaqdKa33VAtLh1IWseVDgwhRkj7dZcMenmIsF05qbBc1w05HV
7ZAOcPqhJ6MMF2BxMALqHPqpXNhtZ6xXR1MjCASRUYe3B2Q3cA7DcOWoaKYLmTfp1JfYZnA/gVCy
Lw+lsWBRc6Oi7eAOcMyQeMHeVNd3hrOX9EFemRnSEViQtKpTauGtxwFsV3f1dbfrrg634oPg0r2M
su1AnIJ+C/zrsoc6wEqGyiuNCQ/2uLH2qgZHkCujGR0DDfW4vO8GPNodN9K5N+V1+XYdUtWzQlij
hyipYFlshdbNFC5V3sxYvI6pgpelrkESJGnsRzHtDbIzwregf7HapSzwzNrT0VWNCgZpoPx1k5vq
7PLpWCv6s02HK6dT20tdj16sER2wKV2BQWTVV0swubmx0QwyS1MKyHmBg5nKVtRA+XFT2hHv2mMv
yvUIYq6FDXVm036/nfrlYNYmuchykqIhYcccdB++/2LxadUu3TnNuCwdSKXcgKXcx8L0k/oEGGGe
D89XuXIdQkVNMC8YkPbaWCr43mQpW5k8zY6D1cqXa1pw9Avw0TVR2xbgeEzHR5A8RKXaB/VV1bWe
o9+CNwkVBsklQpkg6R5UPj45zeLSnJlWnfPT7wywfIPHF5dNvrkxMtnuDJQUrH2GGu1kyPzrNiQd
AmaDRT8vU4T8lr0i6Q1ZooiYCTl0ws/eAsbfTbEs7WwrkV7ibNV4/VbZZeQM7KETC0enGTvToWBN
WhDOE4xTkI1Hz6AHFhQrID0foI6141m30MycEWihgeuQrCqtFhmcknwGZj6LxjC8ivfJc3WmT1Xa
YVCDI3PTWVCV9NqombbXrH/X1LwQHfjAgsHvNoUTOcICmdRbtSj4OzcmWmBQJEFI7QGvrZIhUgH4
+Zauu/78ZEcHgnWt1/e2e/HLORisd9USy9yfj9lgAvs9iaUyqL7Kgl+eW0dyukuQRBSAR7coXJT2
k7Qe5WBGHw/9nw3Y0aFgFgg3+5CiD17Qg5AsibL0maCIcQk49L6B/3uKApxXv3dGVhkhSXMZ/tPX
ehU+fBoftsHhzlyP0ZMBHPtCP/68BTvk8vtf9pfBzcHIghneBPWNXZ96G+Rn+fnjMZqb58vvf3k2
SFgUdTienZp7NtwkSzmHuedq1moNoFeXE55bV9+IKaKuuqpy3XOI/fsbk9o3kOjLcPrOBNb8EDWe
usoTQ0/690c7SD3/86XH8X7K99MSkvWPgwFIlTbIIRg6HQno3ckZWhZ3vaofPfM6Ihc8XRvqqs+Z
Hdp5dUrSBoemdpIlqkIU6398vET+aLJ4vjbgdWo648CBevegI2ANw5fQMyKu8nXo5FuQIN8h27Jp
5dIVwFxz2iTUHgJCQZzm1HH+WlB2b9VopmO7DBC6TIlPRuvdFunSrfsfdy/0TnOh1DcD0wQj36kc
0tgJi+0ouw31wv2UOc+o4Fk4ws0sAR3S09chkx34xk7cA6WDO6F4M7HBpPXxFM09XfeqzASUC8y2
JxA5jPZNl9WlBaqOorjqFACE3mX0fnETpQCzrFFaxcn36kNrKX/TFWWxcVCMel0PNFeKOJ3WTKEB
o+zUnlkoO+aCTruPnz4zyTqwpw4oA0eTVZ8u66nuGLiX6wEaRiKGLkMRoQR9/3FDf9xyME6apcsy
QBYcJcEnEl7UEron4vFPTZk6kU3LhSzPXBuavbtszBwIkFonP6z2cqTQwvT5fZPkK5v2Tx/3Y25B
aTY/qgrcvHltnUIUHd/XBNJIeejW12TyMEqaibcuuBsgoWOeOOUqctt+jdvcQzvlt01gLmSS5nqg
2bXlTFPW5ol1krTzkMcHZyiKE2rjy8cDNOOldDgQZ2nj+uCMONXwRjyz7hVwI5Hqu7ix87UF/I4j
mqNwc3FNEOCGOjqIh2lo2q1nnlqUZX8io4RxqMCyujiRfFEFcsZQdKBQIAYf2fnBfmOij3ENGCtI
JllFsAe78U0bZp8+Hr2LX/q3wAmd0aw97AEqZhArObWl/ASaNhZlThA7QX0QxnBPE3Mb+Ev1yX+M
ntCWFj3xnhjAhdX2G1jybuzefxYT2N3N7PnjrsxYow4YKsYU8h9Oab/1o79PXP6ptfwHWdqrvmsW
ciRzk6IZPCmaIAlpmp/qDBdfqj+mSt5OLjlwJBlV4V+3RfmazZcj8SHkbkwnyEKpWxMyGluo7C1R
5s11QrP5oqB9xnJpnliVx7ikNTeiHB4v05xQcDtyr1nYSebmWzN8WlUdZALc6URcBIjg27W2tGun
ldHnV1Xsu6GONFJZ2vte2Uwnl3fTA21qY18YIKX5eEXNdEAHGRHPSIsgyKdT5TGynsyablrRlWBt
tsf1x03MOEcdZlSSXtIR5XmnuoNmqe1LHmcecgMfP33GJHSgUcMMu+6lOZ2s1P1UVrDu1jW3Zd9/
d6Yl1NvcIGlWXVRCWHnRTicKQdRNTv0e6TZULGALXLqymRuky+9/iXnCoc0bVL+q0zB6zUHw8mwW
/VW4XSwhzaYh/tWNRmENp9GDLJFy20fOqoUgZMbUPM2Q04pY4Bbg4VvT5J9Sf9xatv25J20MDZif
XtktuKW5KdAs2iRgAjLaNHwDB/e9Rcb7wOsfp7pZouCaW0aaIZflSEPmGMFb0Pmby5mjcMV92OTb
iamFlTozUjrcyG2SzgWRCztN4PWy+WNR5zey45upNSLWLqWAZjqiY49amoO9ZerYyTVBUnnpSe11
j6jfuQeH2XURro5CYpkCa8KANpzR/XlpAn5jz4S3vxzOljfTmY1b52Ns69KvGfGctz7g9/30DJq6
9WVlKUxLNz0XoVoIEWeMT0cglTX3hJf6zhvt/bVL8ofldTs3HbpdewgS8hZ9cEm/zvtgZ9R1ZA/e
GtCwh6s8oE7MaMnJhxQBsd+mVN1gXY1eFYFgZ2U5548bmLE9nZlxCJTkDpX0xR/IvkAIYIXjDY7N
13kQnZoxNRpIBYRQebsMEd7/clryOv8ANv+19JcuaObmWDPwVvYizXvmvPHUvh+VkYNVfJEkYSZA
16FJNniAMoD8hjdh+w8EHPWOm21dHPQu4V9CHkpQQGTVUrH9TFd0sBKU/sAlU7pg4ijAKXNj506T
PwkiFtUzZhatDk+CTECXINlYvRl5wW2+ErYYpm1WuhXIpSdl9RBgTluTih8fL7CZDum35DlpndoI
cvvsk8ItdpWyPB6DLAcEQh83MON6dTYTRapSWIlnnlvOcU8XucaAQrHIHQbhbFuv8nOcCSC/QFZD
wLJyASw/tyouw/vLns4oZbUsx+qtJ3Qlsa9UBk622RgNvFsncJVgSlwtr/AZd6kjr8COW3lm5Rdv
BP7xsgBTGJAah6jPuzhH7As9pYUNYK4pzasxq/W5O4TFm0JvLr2D2eI6e02Q1hqsbGUxf33VzDla
6EKdou9oGBRvvd8/jnYQ+8ijOATVcO5XELmtrmtFC2Jq02CosjaLt6Zu9he+lqnAAoQkXtCYK3OR
KGlu2LQghjSJI0p3LN4uKJNLUyPGKu3oqiFIrvA2psa146a5O1UNVZ8iUfdGJrVO2Istqz3jwMDm
38S4dNqdWeA6+CrNDLOhRKo3Cga03lZbOroQf1XrBtwol/6EcIUC/ft4lmaGT8dk9eXgWl6Vqbca
93Ec1BjZ5eQLGzLTLPr/itV0gBYyXpBnR8R2yk17B+qGOBi6fZV06yGxNrVxVW0RSOM0D4EKQ8uV
qMM6l9JrviS8SMGNrtx8qcZ/xpHrGK3aqpK6Uql4S7G11qZ7w4z8obG6I643F1zrTHCg47Na0Lty
jovMN2pXPAoTta1tcuLEWpj0d3TJH9I3Ot2licdyy6iNs+1OkwsaLZu5kq8a4fNWrasc2LByhQSc
8j/BVRT5bWbngoBEwrZag0S+Kr1S7lTLWomET037s5uMWbMflN9dJQ2NedSsDUdDVlSgGzqnkjne
nSt8K3vuzGmqr0H1uKGOnCo9NrE86YqznRTqC2iT7M+sG9yXjw1rZv/V8VN+V8kBV0b1WRW5ZOsp
Ka162zbCWxJImNl/dRwVKEvrgJC6ORs0i6BlsLJ8d0OxBr3Mvs39Lv64HzNrUcdUTQDKTwF0Rs8O
zXn7xe6HgD6GTmimn5sh8NnTx83M9ebS/C/7uh0ySoidFmfuqNuLf72QiTkglb04WHvxGmTGu+pw
qywJu2wC2fS5BDn3xd0xbES87o5ZiDIq01oV2G0reuWermOv0twKRtTgZiebNl8vGdJL+FCX7ma0
rFfGXlx7vC5b/l5T98v4kVqYlPYOPxNZk+e6z5Jn0KiohXTvjM97Lx395ekFAwUaIsrkbGDc1ulQ
THFBrJ2dutMahLxLhVtza00z+bILCYfiRHLOIRYwRRioysBdmFGnq2psEm/h/mWmGR2NherTCTCP
KnxNA3JohYyTIHjrk3LBe89Yvg7JYspESigpw1eBOun6jZIMMlgNzS3j4WNbmZkNHdfUKtdNW5sH
r2NRA6tjIBZmu2FyI+H3Lx83MRMW6JCmYFKiz1EE/Gr5IBEupW9CYAsIABeBh93a4bppkRUsi8xZ
iEnnBk2z/5DxyW8N6r12HchlE5q1r9Ifujz6uD9zU35p9pcFrELhul2V2K8Bq1Gf49ZmYN0Sq6un
TeJDM3vBWc71wvm9GWYbUAyHjuGmT4dHG3LKEQnx5eM+zE27FlCzqp48iFOJDWv6+DIRqmrPnRvc
VJQsZATnmtCC6dYeDOKaafNKM268WrZi1IkHJUZvAgAkU2b/kBLTWBquueY0e4cUvee7nSk2adWF
D5Ta+YpSbt2UDWRjGWhlfl4zctgVf58W5RNc3mZdsklr+VyXuOfjtrqhQ3mYBrAYf9zIn+c+0IFR
NgfDvZ30yYYOCNpA3RauQBnx7bqHX7bNX9avP9qVKUZfbMJufOEtjgbSbpZOan+ehkBHQQ3WWJbg
WBEb2dXrGpuf6TLIt4EUljhv172/Zt4Ot3xHeVy+YgPxv4ieJ6+Nm4Cs/7rHa+YNZ2uA0bZNX4MW
IplxLsOpXeXUYUs709wQaYbdGhYwkrVIX1XDXssh+e4Lc+tM7o2zePD7s4sKdFhUKRSYfh1fvKYs
7Q/uVLgE4o+eO0Ydt8olGq65jmgW3uEyqhkHX8ZcJY92Yj5A+nuDy9ybsGPXOapARwzXvjOCr7/N
YpKVapeBdPFnV4DPoxYVK6NwDMunq6ZdRw9n0wBWDNSZxEXq9GDnC3voGwOr9vHTZyZEJ9IauNu6
IqcyHljlffUQCbcb1Pq5z64rpIg/bmTGa+jUWTUbhJ8h9xJPCmTDluLDduqH60A5gU6cZYkg98ci
x0w4FZe7WtTJGawwTbNwhPpz1B6EmlkXrBkV6vRkDGlEoNqhcLZNclfufdCTrIO8HpHo6ZeYXOeG
SjPyoGR5isSIjMdKPHnYHTbKqt3tdfOgGbjpOrL0vALzINz7BJRdqyFfVMiYe3Nt527APs7VgAKo
oQfZQQth99hvydI6/fOZJgg1k6aQP5WgVGKveYoMfNHa7ykjwuSmLSpIDCBacPJvyWJByYwL0QF3
GdD0PqtzGSuL7HppeRD/ExuKM1rHSLdgfDOd0uF2I6Jmq6l69moqvivdfO27N2WRr5OaRcohz8J8
Hj3rusnX+bSylCTMb4Tx7DMTmbYcSm7ZWhadeV3mEHwZv2/foWtXJZHEOF2OnZcj5+XabZyajd03
K4TTC85kxmPpDFvlNIZQggqTjduAYLxH9KEG6NQuhyFzs6LZuyXz1mxz3zgJmd8mvbVCZVGc8nbV
pu3GyrItzQ9ltuRdZszm37B4SjJREFvGyEfCZJhiOcrrwTpKFvaPufHSjD732nLwRhwAy2AaVlbn
ZjHoMJzt6LElVe0ZYwk00/dq3y+cMZAxS6pgb4XE2dayMXcecIZRmIG072P/NdeO5gQIaBNcYYQp
0sPgd7yxgskId67X+ivm0uStLhLmfr2uKS1qt4rO6ccS3qxuw/5zN0zgVCZeb6xCOdmPEzOIuf64
pZntRcfoBVxOLZiRRFxVvThUdvaJ+3JDSzfZGgWICoJgCfb5ZyJCN9DRebh7qRTpsuBkIykkkGm1
sMUzM9l5k7FFlLFtrTYuu37Xhe7mut5pTqHKZOa6ViXiYBI7SMTFiMNRGEDrexwit5MIltK9c8N4
WTO/HB4Kn3X2WBbiAh95km0zrMYA9BdOWe78uuIxbXxx5YxpDsJrDb8xHIZlmLY/EPWngM0KCEPR
Hcq8rChImufrBu/iM37pkz/0IPpqUF3sUfYU9vSHsIxz3dlbZ7TyyKnEz4/b+XMiJNBlkw0zDBRB
8jt2gymFJtR06ju5L7xuF6ruBWDtx4Z78cdtXd7937PygY7fo1Uvg6oCw2DjEGqvA0uIeiOlnS9p
G8w1oDkJZUMgApPjn7LOXjVV+tam/Mr50JyCDIiVM2iVxLiMOwTS4FFLsmOTORvDhu6Ex9OF5NdM
H3ToHu8aYQ6hgdujPnWNlSxDcVCW6Jf43GeMRQfvBWbZFD3YimNH0e2E4mrEtt1GDdN+CtMSfJX+
QhZyriOa+XcIBVs+9Giocvib73TTWw2kIlsIoOYerxl9Qnuj6QxbxI1fo441tJUYopG3Q3LdatUl
lMGjirMRDC02ejGufTqWMQLba1//0q1f7NtgfkdH1sAWWGK+OY1yIA4w5cbC6Mzs/Dp6rxW8oTzp
cCHdGEdPNvXKS/o4tGm6sB/PDb+27xtj6wcJEBJxE1ZfvbRxPgdm0iyNzoxX8jRDNpzUNOoSY+9h
6xhS+4ic8INt5j8yg+2a2ttAjmpa6MmcQWiWbXtGD8HGRMShSe+GBLnsLplODi9i17HMqL/2CKZj
+WzeWBgyLuIkCVrQpjhTjJOqdRU4OtAxfAQMvJNpwZFPbZbT3ZQw45g1HbCnHzvvi139wXnr+D3I
PnN3yuCXxjQJYib9nWfmuypMQZ3ZpAv52Zm50NF7jdUzL/CEiP1sQpaUNDEc67ZzkYtnxXA2g2Cp
SG+uO9pGXvI+tUcvxawb1u0wBZ89t9tl+RDjcnrBAc41oZl4D7R66qZYWElZ3SGqj+hosNXgks0w
Bk8fz8qMnes4vtKyWYncKY95LqtNmFkWQh5V3TWkbK/shmbpzeBWymywbEmVg0wI3SDp2R/bG2/i
+497MeNMdDRfk4dp1jJsrjXQDJtchM3GpdPrdQ/X7LuGfE3YmTSJJ94G94qIaVfyyb4OIxjoML6k
yrKcjRieIgWav+47MBQs4vhnpldH7aHwlQROjyWU5smKFfWLAAJsyIuFS9WZFapj9jpDioT3YRLX
hvMVOqcn22xtGRWWpSIQNJbNwm40187l979sdn4zOW3gohtu0B2SfLrPzAbdsM5NPS64pxnPoYNv
/FEGLBScx20zHbqkIVGaWQfgWDbUz2DgS/ClmaWqo28ciM1JxzOSmHs9sjWG3+9NmQULAzWz7+nY
G8JcvwQmPkEKkN241Cf7Ma8OuWOuqzCpYidtB6hiOAvZzZlp0WE4qcGnbOpK9EX6wXo05dHEndHa
SwpgUK9SpnQDHYqTDIEsBgJKar8VSRR0aR77U1vH78b9n9+G/8F+qId/bkD1f/8Xfv6mirHiLGm0
H//7WWX4778u/+b//M3v/+K/tz/U8Uv2o9b/6Ld/g+f+q931l+bLbz9s8oY342P7oxo//ahb2bw/
H294+cv/1w//48f7U57H4sfff31TKNK4PA0Z0vyvf320//73X1hw//nr0//10eX1//7rf0r2o+Jf
tL//8aVu/v7Lsv5BAuK5uMjE/0JyKebuf1w+McJ/+IETolwYBW0+4CYXSFCuqib5+y8n+IcZeoFt
mj5UvL33kqFatZePrPAfxDdNG19s0zMvCdj//WK/Tcz/naj/APffg+J5U//9l+9p/L6BfXktD4An
E1ImrhfqxM0lCnPLqUhuHMa+O960y9v8E+Ti3MjIIL01yFIesfVHOD8Md1ZORiTeqyamwlJxi1AN
d85+tpqgNbueRiiDuZLesfTJtzN1bNigjqxw4jbx5G0dTHRtttJctY46WoOk+1CM+dEIymAztkmy
wm0RP4a1vUoD2q7NKQMPw1BuROiJW4zf92Qs/W3oluRgUlbtkkp9Fm2BYptqN0HfdpP16UUwAqZj
2VQeDcdVUeBW+dZKk/Q4ZXwrPfmVNmYWd1bR32Yki6UpiyMbQZPFiHXDRJkeWvIqRXUT0Km+Ed44
xWmdjtGYe+UREaMRW53dRMhws6PZ+/si7/eObYZbB0e5Y5K51gpFdsEaVZbDoWxfcOci991gHaEo
vW5h4VEF1ONmSqbh+P4F1a3DEUnuKfKd0MIB0D5kYWfs3VK19hqUW9UKGu/1JvO7nwkL2A48WeqY
oXb4+P4ds8sa22nnXI5dSZRMGCTR2IiW34ciySsfHzdd1AHrGQF9ZmxSYqTHKnihUJI/gC+MH9+H
nrZ1sbHKrF7JtIaiolNBsKgBkN8u5L++vP9YwKEPKU/vzCwN7pzkJQty41DabogydWsU6wKiDuv3
X6aXT8COHLklt+4aNYEtaByLbZp1KlJ17d50VrrnQRMcHMMJDu/fWZfvCtauh0FNG4IseVQlo3EY
QQd7eP/u/YtJ8wn1Mf3aLWq2aYJ33AAqBw+kld+F4bOdY7bVvsSNI3t87yCY1G2w3Y18JS1CD+Ly
5f27AWsjzR12+/6+02XhTKWTbmllSzMyDFaCbSqtN//8maF/u8rwUCUg8y9tReTZqHJn1fFheByN
1o0JRMpXI3XKdVNR66ZpOd0qx2nuQ6vx1qZMrH04qGoFhSgrKoyGfxFVfd9lIfhNhmpNnKyGZmea
3CasNTdQM0puTN8Hc33fkKe24S4E4Prs4HOW3/CwoFsn6fqbgrovJR2zdYYSolfI2PzwC7/7Ybjf
BfNwleEE6TYXeWT1Qf41Gfo0KikHnWg10K2vyLDqB6/7ZA402Pg5Miu5DzmyTFK5kq7o9xYY3g9s
ksHG9Ql7GqhADblPh7ecfzLAk5VYbgkOZhUJeelHYtAHAZnoz1aWixXPSBGjLDVYM56SjWyt9DCK
NLmZxraL245t3K4d7/lQtuu6YOVjb9gH5mfA/bREfSNZF5HhqfVygfpA2nziuSGeS1CcuO7kr9KS
BvcoQXC3ThpGiqV055PMP1R95m9GYfJ9jULJyIEE94oLCJISs9jAv+U/G5U/hDl7TbyBPtr+NKGA
wCweR6rKbe2axaq//C606vDOLO08So30Z+EoCVKkLrijk9VGppUGuzErVGwX+RPqnchT1/pTlE6f
oZMe/kRE+jTYKX0mNd8OTHWrwLGNBzM0V3WJSwaU0k5H3P8Wa6fuv3GbjvsxCZJjAScGOn2VvzhG
VgEfPdKn2nN4lLjJigR+9dOWyXNXTuWZcZKt01F8lQ4mKocO+Coc/STyzjlUX7dt5kEIyGfrIiPj
xpL8ZyLMFR+xFsKg+cazYrjpKH2oSJDs86RKdkZOb1tjnM5NC/qqIgz8u3w/pjm9A0W7ub4Ul34e
h2JdiUaeOlE/e9l0cWCD/2iRBpQMTfIgUHm3Bq5reEF10wnc5eDBKllzN/rdk6PG7MEZgvvRM70d
kKtwNwDJrQFpafdG8dxM9I3kWXVLk+ahQ7DyGHrdYQzMVZCZ/dtUolohNaF+nab7YpDeWYiXKfjK
DdN7qWnp3WVebKK2OlKJM55NZPHWZHrIx67ahziYHasWDnHdT8w5K26ZMa6WP6vBwkqH0TRZ8QSk
cjzVnVwX4OO7zfNuPJkoWig6zAlxAg76G5HszUkkm0qy9twLOAoy9P4BckjVi9WjQKyGKkRZ2Mba
BJ/nXkrUBry/DnFbGTEzj8bRCQ9D57NtyDPA3GyxCySpIaHiTitlc0iLiQIihiIbVxyqjJskMcOz
JavvYCifQJdql7FNQvqIY8/Te2daTyUYc/GQpzSMRdAMZzcdT05P1CM3RLiralwIjoZ6Aa7Swhm+
8OK+7JJtVzjWuYPIG5H5Q+8Z4Z3KKuPeZwUqhWyYIVdOcYdQ8IDdL1v3nd+unK7qV1lNjVfgbaIC
vAYwYontdqy7OxG6xeW2kb2EnhdbadOuMDDkFrVu46tJjirs1BYC2VaMikC6z4Vvrvu6qmOA9fst
q9SEBL7yDpPt2/d2nXwyK/hL3+yPyIxW2I7JsE8TvJ0xhD+8ohjPHhvbSAkj3bp5VUeJb6jnxph2
XZr45yqkke05RtxU1rSRSJKdXYLNmEo1HUHl3G37sOjW3B63JUBnZ5JNZDuZCvzp3Ut5WUQEMq4h
SE1QC1ZYUS3Cfs+q6aA46x5r4Tz70NbddvhuY9dfQXEpz0Wb/XCqpL2FIuwhZLb7iZvevYDrOoPs
w145Zv48ONSIQb0yngcne8nHqnuExeyStnIOQc5fxqBpz04PUpvCU31MzZJEuAZnh5Z7X2g99Q95
0xefLDo+QOHg58jhi1KRfCYV+25y0WySQso1uCB+jFnbP7rTzq6Nz03QZzvDNtooBf3PY9p1t3Iq
V+9vTYe62VYsiEFK0sNbS/tc0eQLSqycByK6OA05ORJePaC2szpPRk+3VgbOjGbyOUqJ7OAVV3NO
VJQVO5QyO6sh9O6p+m42eFmEeZ+TEX9oeXW+YdAcoMT2QHUGlHRjmclGGdKJae3ExcV6EpK560KF
hzQzg8jM0blgrORj2Tcn5d+iQLZ8taupuow7St45iGsDj7WbyRmLqMgqRIID9tOsSOWe0JsRLZwn
O8nvpqwTK6k4P5dGaayh6XkaslSBlE6FqzHEOhE1eXFwcHVydeoM6m/8UWVrkE8/oTw3WOVtCjwW
4CiwnNECxBpPTjpqRnYivieWZW8VLYwXG4uWgmP3LM2UgBZj2vvAWkU4WbqvKOpWkcOH22bwvJvc
sLuLF8vNTr7yzrgBRLXcq7YKsQMm8kyF6CIL72nWpr/jys3uVPK/mHqzJUl1JVj0izATAiHxypDz
VHN1v2Cre/UCBBJIjOLrj2fve+2cF6yyeqxMCEW4e7hDq8yduMDuWb9aNM1pAxnRbi3cf9vCpksx
PJ9Swb0s2Jr5YCq1r+NWvkeTfcOy9PwSewok1ozjQunxMs7+9LUQQjIg4ljIgaV/BvcpWBCXjp2L
Abc9i6r4rIYx6cZt/QrEHsI69uktZ72N8joEi59IYs6y8THnA6JE1LsQmSL1uQ0rtTNuNB9BsGUl
D/YcneqbF9XDY5HBDxlsAtsEnclIhALQIBt95/dGfVvq0CpWOCNxKMZnvqIVCGeeetWMdyWatlMY
K6RZjZancz/4J+axMitgln7CgmO0pxLtEs7GPWuK4m31fIj1Fj7vNjL+lCSU33MdDHvRdmq3lP6u
isr6nXj9nLABz2AVROMXb1MglOEZPipduilVX2NXBsmE0vNlcIrlW8PJ3sVvRVy5zwr1OVzldpeW
6I9Yz8geiz+5KoLHgqbxHDDh0uD5afk1nHKaja5Y9+1l5teBOtF54EkoaneZVXeSrQtecU6jLs/k
VNYoOsZHW8lCzU64QbY0ovH8hScebydGj3hyWJX5+9l49A88Z5r7ulMNNZ8DfdfrSr5QJXOg3/Ex
JkT/7wiJK8TGOFB/SKdb7Y4UTbyjxL3rHraMwFhMModNfesS6gnz5Vxegou/DGYgyYhD89ZWvE26
2W9vMQzp0QFu/Z4MffFU2sok1oZnCh1kpmQcJZ5v83oewixmaGriWjYXC6ACMfQsKxbI5IM+RKdP
/nglRD50fTFVlZgtWm8wzvg9VF1zZ8b88qHSgBFCM13dhNhQjkc88Qlr8rmIhtzflD1MjokE+7wD
guinOHd0RvbL0GFXX4qsRGExlDYflfQvks3VeQnDPz6UowfmBUVWb9Oyd0EImKwibQoZBRzoW4Kg
1Z/rFNjcQqKZ9lTHsMLD7xyuBiEYr5XTF0bMch1nlU0m+C2GUX9pZV5KVjAsOUG9YlT5sxrGIWlg
lrTve9DW3aqmJBAmOJAt+ux67o5r7KtsaPBBLxMSoHiRxx00945LTEXDT+U1CpunTXDWgOLrTabL
n9Iq7+3vpeLrz0gX3gVA7ppK7M8c3KiDnARhmPe+895I0YmLv/n/UK/w3jrMX3sXlr8odsH22Dir
0g4R3MjV7HBrMuzIAJ3KyQzTRRnYLMDnlU2FrU6y5zcyhf/Bh2eFZasqTmbAbxrotteY85JqxEkY
LvugG85YfLr0UL6lfafqf3B8/ZQ+oa+10/TcNvN9i+Dlq4e++kf7y2mJSfiBrex23xCyrwO48y/9
ZH6yfkNzSuytEc1Pqj2CEb2m2diMfhqMw3eDpa1DHSaOZbFp3uAObu4yjCHhGMy+m9twD+X/8hI0
5kP5ZSrXfrkySCCSUaZeWNqz6cyug91vUmkYAfvwy2IEH8FY+Zc67ta0HxlqXNWfNa8PsrlGG9d5
tYQXXpLtuNTr61h5YPg89ypZ/NAer3ASze8UowhyInCZFcSvCLwXaW01FoOw7HZfVhHv5iI0aUto
uWfai9J4a5tXAqO5VxZuRdIgOhgfY99kmwjUDj684mHxrMsP/LiFdOFFWMZfes8/aEb+XVkMthRN
TMEn1PKopskwbSg8BtsCoZhH+Bv73dE4oL+WZ0hHH9JhCc7KrPTFziHmowhQQZSwbaQfsEwRcMeZ
tiObxNeixv6ia3/M6MbnrLNDewmmJhOmEMngj0UKQCy3WHg79kudrJ53M5PsHn1tPkfs9hwAeuGB
fH6eU8dz4vj6KbrBpL3tXFoZyHusa8c3zyxnooxLIB8oEuO3057reX3Ec/9jN2Ir+oXWRiSRV5ZH
t3pdPkc4kGScFnVA0qpSNhsdfNX/76UP5wwT+bInILUSzxV3/BRxrvBQHKhX8cxnKim3GVsbfHHv
wRytO8v2RVjFOwLZbzM7eQ0W8m9rozAxcz5p0p/Xg/XL8TUmK0olga9qV8s95jvVQk5dmZOZwv5/
l+H5VVPaMqVq8OG7OEzHsT/0/IqFt7e5Z5AC1vaGZbGEje8cY+iJYo8P5vae352c0v2JLAHbrybK
B4B0BR+ytVimDH7vyCDZInMa6+eA2QZny+BaX5ewKuRx7iMLVgzyUlg9YaMXA9BQpYhIgB9Lk8gQ
kfUwmPkOVlTVTSHNSvI+PMq5HvfrVqCcx6iZTtZvgox/ONylUK58cqE8vNeqfKJn2OFcmsYe69oD
j85pg9Ot9y9wMtlPVdP+u41IrG8hmHkz2rE9ocIB6xpSboJsm/3gHW1BjhpEfquBkQTnx/KyCv8P
FmZ4Cjfrj2CuMbuKwr2ydnqZaoclIQoCww2fmxRQOvIueEfOH9kF3uJOvUBtavHcAMInieb0pwbB
8t7q6DwVXfcdBzgnJhnFZ3TT9a30ocKsez1j/iVxzu2IhcAxSHRVXejIzDkU8kvIARojn9hrW/j2
svFC5aWi9rttmwuFUiQZ63p8cZ3+oYC2fnjTbDMh2B7SK3mxtOpyG8LotWQbQovnW+ixj8YX3t1V
f2YzXovJTr8xH/2DVcv1PZqJ2EGVmixNtxwbbWzWVAgUQtJ9lfjNANcWWGTd3LjdludYEE6Ik+rb
TaUDQMl0dlCUAoAwgFh82KWNIU/q2C6H2AAJIDU9m0X6uy6uXhc0r5MkME8w9UmgL9ijwgtkyXp+
Lovlq+/nOCUkuLQzL/deSMgrM/akSHnsEcCQibEqT7OIfo9hvO1ndIQILxRvcgn4Pmh9qLOHGOkY
MgufgM7SyeJQgK+utjm4dc1gM2YtQ3pX9NsNLX10THppvNYvePbrdB7RalWL+AMhAloPAA0fTXNY
oQmdJdCdXodDCh1b9zoWEWYWE1xlR86LEyoTvR8gSs7118GxfLSY+X0NMJJFr2Pb0Nc+Cs58UL9m
CS22GwRPaOOCc1W1l3mh/5YVn19bAROymvLDCLfBrKriEmo9YJyFN72tavniBUJr+QojPzlmnAhg
sSU7hJY5KC7hV9jGo4+xCHRLw5A0k8SN5EfSs4drPfVoiuaj7FqZzQUi/BhtUCynhDVmuy8Mp40P
TwakJe0cXYo72tY/aEPlDvOCl2kznlelo0wVXbxvat6kGMYYPJL5+lFp2G0yfqg9p+/xuGW83dZj
2EZ7v6bqpil77yzkjUuvf7RrBBVEbx+m9Fgq2SqzSZTHcBygqZrnFm433N8hmDn1YqPzxaL2GN68
hjZoz1HUHpH9KPJOorMijfeJw5Tfaru80aa7WrH0+eRGl8oB+K8/XunQfoVQWuJerF4LSctDXYTf
qN6fXbCRnbZdn/nQHqRlOX3iDC6OW81PcuiDRy+XDB2NPk9AyoHJrXGiqiYNh9UmpI3fANNeOXwn
U5zYv/k6Q3oIxQ1Wc2Z1Lfp/NQePYbvWzwy8b3MCg7lUm3Lek/G33FSVAif2MkkB63hNi48reOA7
QNqJOiNEozbdkHm1h8auCpKix+oHGdc5acMuK//BBhZgfuBSKmzPxlDzVstoTIIGp6pfe6d4Q0MS
aHlgwcVDd38YrN+nDY2ACIY/Jz7u51WAMG2h+BQSGdShsOvB0e1PhDajXOQtnMtdG/A/dWPKnUKM
3K5htAfYKct8DfBfCkLUeOwk9amv1nC/xoW7eQMtkmgWp3Cg844X1VccdW9COHc5Sp+h/0QhyQI9
0ZdhPcZLUB3wHTQ4TLtH1d7ZItylp+KDND5iLlyN0a1V8b0Pfo28GO9Dv02ZnYI+NWa7YaWhejM0
CO6i6/Jg3fRuakaT1qjI9xYhQve/X4V9TxHj29xjG/aJLLi74jNUWT/ICY1nHJ+2uC1Oa9kiLxtK
mtzcoKzg9zX20k6vA2Sxqkt8WGiew8Gb/ncRUYjgl7LB4VdUQ1Io2e0huX40YfFdi6y19PeAkW9n
SOidKaJXLnTZOhw/ps4o3siz7VgyF2bLS7r8R5pS3Km0sKkwC8TH21KfY8Y+oRQTsGXp6MGV7/ij
Z4XbzY9ZeWQ4EnEsLozDyA6iKLGJZLNYZYx0q1I765e6dkVquRJpDCzmVLT1m1IYRoOOHhUoZh94
6aEFnZZIP2pyj8/raWo0bLbF//8VkAS3Vx67FrEnbuts4pvudG6r1Vz+fqvt0KaOvTt1g512wNpe
5tYc/RkDOKThR+hj/Vs/TmCjTFyjiHZ1op8vRYWGadvaPi94iJfPy99fqLCOmQStWHccmutm6m+9
KV0KQJrtbSMJ+l9aozsm8rOAidxZuk/gBCbB1NZ8hp5NOtgNZbaKA2y++/hlc1rwKfeYwN+3oaH7
jZM6V0WtHn6k7zbcxgNwgRxWcbgLZVl/wq14OYReN2bV8yWNsFI7LtD+bTOszVdP0veik/1R1X82
yD/TpuH0M8Dzue88REZbnGSPsY9OYL7fxo2JtKj+DG3xOk3Br2ENy6+A6m/dIj6Se+VubKt115o4
yiCSmM7NGufS84H5s/ICJYbDfa4xUYznYfA+WbMAiPT1O9a1gF6uq3vMelt2I6vN1RZ9eKgJussI
pUGyUp0Df84g/I8uyxoeeNjzBOtR/U66/xZ0Pumwug+MYxF+bv8X6MP6OEbLQRQ4ING6/SiJtBif
K57ioRwT2rM/C2cxdmX1f37XocnZRpjFlRFP11JhzIXD1KFqCVyKWAZ+qNhPRbyho5kyGPL8qE19
q0agj1UIc/2Gd7+GTxqWfe7I1h47XQHj7kt/b3oSJUE3VrdBRRkLGNmFnRMJ3zZ0vHI8EbmWx8Wv
yiT8pPiB7ytvfvdNijRwl6CzBp81bt09kkV3H7lob135VWq5XyVRJzJFH5MMg/vfi89rDITdA8fw
UW3OZXCGp/cO/py7ASNOsuwtM+RRawNquovYgcZK3WIPEB8h872Ng+5iwhnLf8O6t3Ew4e1wy63r
ejAv3gx4X6hkXufpWHLzFvCK3oGD+f+7VMDGd9RCjNS3Jus9hiEQIkEKXs4saRxBKyHpDzkiloQt
W3MHq6F3S1EB3/EictYxfw1D3ETiUuPhOmMJOL5L5LJZKeiBVwE0JPQ2ovHJBgivE9QHOXBxl7TR
j78XUxUFPqiQZBA7ijOGngvpx2qPtQ6elIEl965tvkozece/r/5e+pWS+xY0yQzY+lKrJnH+Ss5l
Fd9Rzpu0I0O1W4cNgCT+xbFBjpiBk+Rdwo3nLmYZXTvNE4x/KtcNpqNiIvYhnheP9N4Ny7OJF3Ym
ZV0Y7KoaZD8dBpZypHWzRQ37PtSPdl1vddm7PXAllrgFSIWdBMPk5Oi59rod8Rx7BPBAzZgQfT7r
gj1gfrGBceQ0h7WVvUFtSBKf5p1rXNrP/Nt1dDzbZvx/L3+/1+gagdi1T090lOgaXPvSCL96bZvi
UcBt5ntaxAtY3jUDgw5P13IoMjAhAgMpghAmy03iuB5vK1fLBxcUYQ+6+9ZbhuXR5sQFIgBhQg34
HlsuqSf94uSj0/wWQwiXR+l91GQyB+n1v8qY4jaMVvldBqGXM0Qa7tFw4CVfv8JIhg/0tdgeLP6y
b2cOb6/XyNXmKHmAaI+Jw+JCwCpoQjk4/325sZ/YugeKMsL/xkx+dYPB/pBM2HH9jgerdk2/mT0Q
/fLbEvZbVQG7Q6VJMBvP0Ql3Rl4PVfE1rW1wmr2ZpRu4lS8T2z7rhpYfWRwuDxfUl5Lp5iSm+cRn
K6DpgOLkCkEyvRLg0FlpW5qSOAIf5wYL3ljn3VDrUwP+B8TU88vWM/pUqO0MEVH1Zmff37u+hD3v
sPAPj+p7r7x259MoPAZmodCPhPODbSs9S7TLWb9W8y/7vBhgBqlaVSqQdX7G/WkefYHZ2scb+0vJ
6urF5fxZ953bL6OvDqxs23xl6L6eOvxTGYXTSfF1TKsuLHdCW3oTK/1ahSIfYMvG8zaGx7WuPmY1
bh8FAIb7IsOXv6/IMFdHYfmQxAZdR69ddYSfE5rluQCbziBbWMIp3SKAFHaMoeE1Q7WnLmqufPbt
QU7xeB4p7zMSOpqXPYk3kJlheFqlDk8FDshEdRjeEAJ+/zsFD3z65pBwflQ1UkORIZjOcFM5zY7p
RzBwnXZVnfO+MJ+2K7pE9GS9o2UwL0Gt/qk6e5i3sHgH9ell8Gw69U05p5a1S4Y5jKNK83GnKY7F
AIyhiKP3ViA9U4bsrbdtuBu74b+oh0gEB8iakrAjAHmiq8ciIC/zZ+P22rPygpYCwIXrf3dFyy4g
2r1k3oY3a0+AEnscHu07aMk6kVsFiNJ/YCr18q6ugPSs6t9ePtONGUrjIMu9c6TJAirliy7bZMBf
nwIWXw4YEkRSNNbPChJ92DmOE2z1trlrxn9jAOEAt7U4VzR4aXt627CmfuEWp3LEBJgp6x2jp4gi
ikSDmyfYDoUgOwfqJqjIS1iNI6qgfYuLlmYrCPV8hkPSZaXLkNZ1aLCzj3VC4VQC8ZU4YAzukaAL
nh8ChvIaPS/OwNyITAqSoH46T133axvhqtxEKEprGH6CaJ9zuEXnHvF/cYFSRnk1JbQdT75sf5mO
+idLveChF/1VxsFxi+bwMooNDyx0TQ0PyaH3yt8KnJOJYcwdKZMK7TWZHzdY/4AkOlHhdhtDzyRx
1FMQeTXmiadYZ+qjOlXtsl4azlJWADmw65Pyb7Eh13KsxhYK4pYVWaod42kBPRJoNoRuMPlPgY0z
LfvgDZq+Hx3zthPt+Wf5xYl3FDj8kDUZsmz0kA7USbALTveHaCxP0FmhsM/ZEOEUCcgKTxC8/yUd
/4V/1/aYv3mZNYu34I/Ov0O3LLvnnkyufJ1NSzEnCl653AKQU0E1pCVrQOep5Y1EIHZjmKZhI0Ik
FbispQrekb6wZkuB+W4sBpWVZIEisn0ezBDJZTx0zQnzQh7XqHcsUIk16PP9Rh9IxFaALduUV6r5
Hm2IdV5vYzn8q8u8bhGsUBhN8rixmHFjiempmiluvOjG4SyWNtNQv1JOcsCXqFGlKHeNa0u0yOpR
gwxJ52kJEhLxG/YrgtyY9r8GMTseTUiJnwrwOuChtoa1IRYiIAcTaeeDq8ODWa3XUosVahqHW3DE
wDr47od0bZCWCvyCQfvXzgCqWAWxyNp9o28Tb2ut0sh/qaFveu1K2qajX4EWsr/HujQwEQen7ktF
si2sgL1G5bnG2zb59a6ZX42aph3IIAD/OILm0rtGmgAo2hJA9BWC26y+iMp/GeBOk4glmo5DPz7Y
LIBMwfwjadfhOS/wd97oD2iF6JkUEdA9XbxEwbvj4C6tFqCDjelyE4DQAW/n3QraZt7oZ/AJQx3r
IdEYxWU0lYaxQQEE3ZFUoj6nBvxrTLBBUDJLjpA1XbxGj/co6A8tjkRqAvqCVAZ7Y0y9gh3DyndC
+vJhKtOeakxZ2QaFQ1Jq7OoE2vxoQevvBAw0z8amq4dt7RD7c8DKki1ey4/GDcvBr4v/+kWTI9Bk
ZCf7Qh2jql1zBeefSatpbywEJ55BzIcVKZYl0VTNRb2voaHZ+dXwq/fcd9tN28GWEka3TQkGeiLH
OA7OTR8UwKIwfG+x7TK+4kZFQtgVuClW48u3aAm6TPkUksaAhkk/dA7LfXMCHqbFMyOLhzJYGoBA
RoEWwCClIJ92K0ljCOp2hC46sQNuWj1DdBM948RlteMBsrAivyeHdvDy0Gg0xKq+YbsLprJb/cNO
Mdm1y7B3i/tRd6O6t8zPBglBBQHO1ct//DCsLqD/bVoNUBsW2N7MXD3Ykx/9qR0LL7hrMwpd0N4M
A+Y8CU3TwMAbWhLsfJS9jHlRvBOILEoLxT/KbRhOVrNPqCUxomD8VXKERUAM+gpoQwA4ZjbeD0Sx
QSs6698Kz9BzxeeVjeytwk8cqf4d5f2qVpdNiiKopO5eLSqB6x9lqXmqcBfskBdVwfwVrpEdwe3b
TcvN2BFxjU3l7/TcvE3lV91TH+QgfDr98L/e0PikJg45IdSEyGavkL4h0R1vAGmiQe2hagkSCG9t
1gYT5J3gqPZQpBq9nsUGzd7YXSNRY5z16+5Y0+FzaAgqo+HPjZJ5F5plj1mkTJieppRxz9/Bn2DM
Bzr28Cn+pwVWblzmHNSiKxlkuuF0p4UqznBCuTHR16nFWahtdZtQ8QHu2aSkTwCQs38tIZdqEF+t
4wWQH2w4FsupjmLg7PGIOioXd5GVwP9/Qn52Z37a2cu8AAYGsE7AyqhTuRIhMHUXou33g8Q2sToU
K8YmzfyjHCX+xnazOTZ3JabIW1xNFQpPL/cFBWSDN5Y0jUEifJVJHUD6TicHHGh0H1GTMLGshy5Y
jy2OgQKy2ihe72asg5SAp9rLlWFtazzEfgQtX+mFPztQIJ1H1LPVQrhg0EC/R3EeBDhh8X/knyMH
GzHgszbCw7hRgeVGy+ojI/bMA32z0DJCxyDTMDbipLr2UOg172f1r4z5xW76FLvp0EMrmclSQg05
vHobtu9MJH+4Wr0OjTlFS+iBjUCfU2q0krCB868sJr8j4KmNiO9BZC5V2YKFaffaLBeIisHldm2q
XHtx4jMo5yCNmPyDtTFcy3magQ8hDdArsVLb9uVeUo8gcKyu8iA+TYhnz0PlS7hZsrsnIR0gl9Io
eI8tx4XjDRYhBi3Wyp9RQZ+Imn3dtgDqGMpy5vv6AkBy6RxAfo80OSGgkDfgmyVS7zPSgdwn5a6E
eXvGZFAcTQGRdS9NQgzcoTY4HaLVWooE8oNjD9YCB/gwXVeNm30IZjhBQw2MSRACYkiHAYfsWBsK
NImtd+aqRfdaXKlaAB0zfOze0CZxuAJ3dhXQO1V9EvgcgqIXOz8A57t2EKQ52kUAS0M/n2LtvQzP
yzr1Gvrjtj7Ftf9TQfAFYXYoKuh3zU6h0t5jv5oOm98EqR7mVR8LzCEXr7Pefhm8eV8C2UlEsLIz
tNZbhv+W2nNm+3cbi/W4KQLMQYf9u98P28MHpYVl16QcDUZP4rPH36/CONp1rHfXv68W7fhdMpRx
ER403W4QzEaXSq64E2ULoU60Mn8Hd7r6ES5YtPNxTlXPV6r+XG1XnRaxyr2/YOerItWfNqi8vV+R
MhmG0V7o1P1oKHOH1kEO2lZxmGxyYoeALwjWDGn4gsAClKCZ7Id1rSAHBOApZNGDEqwP3pNSKzUm
2BkKhPde0NO8wa1ZKh/JNIXFzt+gLlHLdqXXpDQugw+yrOMb+Ld0Q6+gONCKmYdN1olKZrCEAU+9
OkwBFaV3uxosjw2NOjil0LUhoz7lMxN5sWAcsv3qJYUIbQ4JbHeC2hDyQnHHVhV7gBoL08UU1T6c
VJsjG55CkdvEuD0Aw0fLecWQc4Z2LQvnFbsyEMWmI9xJ7270Pxcm150Q9lV4Wicbf1FCx3uM6aB9
0Z3f4RwAXHs0DurpCvkQPsCDhpbxntnN/VjluY5sBos4+b0U2Fgy/CIju1wsYLylziEP7t61b9pM
yhotEOoH/LMhKQKF2ZwA92azqKGWocpeplWD4VJZ5a/6ypdLWDSYdbA0O09QoC2ATBNjveI+PC/L
4Lw0rKFPM94I7n1AueLPFQczCn3zx+kPQUDDsQsi7+7R6gVeEnMOY4fhUC8EjeLcLJ/RszvUFagj
aIP0sl/7Kd4LaBbO0FMMZ/95ccHwtUwwGpjKAqSA171F0p0k5fKqe1vuAEW+tE0UX2qwfxbkewZJ
w3aYejjnDV334SCFx5Y6bhzpfHMIJFB9LS4Mkjdw4kNxBogmxQky1WDPhrDEpzdvZ1lD/1sK3La6
WX6aAAUFNrv0DI3Kxsy0L5BCCtuGr0jB7dObw++FFv61dvWr1QVk5VMJYszvpqQoii9oUsp7U03T
O1V0B3P0IK02Ue0xipV38bxgDBNZF6gmkz2kT+WCM4i6cHkvEVIV4eZ5/H2FR1kmPYtwtsAVksFe
7RY8L3+/+nuBj/6tier21FvozkbSQXHEFZTK4H6hEaPTBYsLnkz9ZtttzRTf/cFtx6CDKCmMEek0
BtgbKKD3xn4EpoDYL766pc0pw7G09h4B2xz418Ad4rUwP3xXHoO1Cj/4Uwfs6zWh84hCtbG9bMaX
GTKFwAvtVwe4LBGDl3FH2xcfkPS7WiC1qqK2PwbPl7ZtH9ABdKA5useo+XIs4Nd/q7wVajVv+G4Z
d6cKaNnJASM72YaKvAqLGg3wgjchbqdbH2uXUijEIHXkiO4Q4p940fod/1CbxS0P9wXmHuwcm7e+
1So3KxqPIbLkOodjcSfY8vz2d05tEGGysseEsxa3RcjxUrVbNts6yvlGggRPUJ9BtF1fKy6jFOSJ
RpKuPI86jt6AcL8cR0qXf/pnBm45mbOeYnQgo9gPT7FGhOTCR1SOdyiCiz0xkDyH/lLdY6PgdWJR
zCpM3G8EuopuvnG3XEplydlG0KJ4rhFAvpxXQYRD5FkUVp5h9fD/fcWhMDiuegUAUa7nvxfoqdZz
VQ9tpusl8bYOthPMFC+I0ljvSxymmy+HF80G+9JM8qe0eEI0D8trnCrgEmdTW6zGgD3FQDguoAZR
USozbee58ljeFZSgwZrGRym2PfBS72iU2gBILFHqGdo+BUAXS4bh6nvuxwgM7Wyfl79f/b1g/pyf
/BPeQszVHzhIu2sXo+zEXa7LBRICoJYD+toeNnxJPiG8axcJ6WFcIOVyFjW7LO3yGw2wuSysWd/o
2KDMIIsgwki1w5bS+DmW40sJO650hdrnOOjQvig5/x+uzqM5VqXZor+ICLyZQtOGdlLLnwlxLBTe
FubXfwvdN3oThaR7Iq7Uaqoyd6690/Vn1ktgqWZ5evD9daLwJs/7FK01Hwr8Wt14GywIre2r0U3f
2XvQ1EHxUfU9W9zjdL2ZAzKiOnBbEHsONL19kF6y7CptddkcYOR7ZRTFrp/b9aznyrMc6ukyE1Zu
d1r3bBompZRmHXIOsOeqrX+rajE+qdr4hJ3ciDiEjMiqrXE/6mvmK3pnPDTbiQ9tggbHn3oJLFOj
V5QggEwZrEq9Zh4agsKRE8y6ATo+VcXV6ubiqnB7HPIk+Y0YkF9TOiNf6WHYXOcghJXcPfUupJzP
tglNDCVb+DPcs+8WhntplkQ/pIXJRSVa7aQBd/rONKuRNRaMGB1nemzvOZZiGU/Ocv++UgDRjWtc
zkddM+5Gvnrvknb7SKGj7YYUkB4Y9tY4bX0v2+wWl64d/ffV1Hs3o/fJoVUjR3hzSelgeLsZ9itg
XNM9q5lTUhgFRFnidPDMBzMag50DvER9KpNrron02qxrt6cm4s4yPff+/UHLO2P3/WFE/Q4sONqQ
wtC7Tl3eHOwJb081bNWXUQ7Huae2tNSlOyi0f7c87vubAzeWLWhhnd3PEO/Dt8ggTt8/q1paauS6
mgjJtNJ8dLEVlc4ECUyn2yjbbVhT0f8u24dBT4njyV48FQugjrLY+03FCLLhxhvyeqG5dvf23JUn
tHLrXI5Kf8o7M2yxUXA7DnfaTcaubrN2oBRe0LPV5JbUrYCcHF+8WYod+e3Q+9xpSJVtyQR+Rppz
0fvWrmn+WFPHcKIuomKYwEnl9JbIJWBUpl5VxTaxDrX6nvc7+5aEJRk8Et9wMYd2NzOr/rSaVByd
AauPMdbXpiz0qNo+fH/WLEdldOZncnvmRxsXEM81c4jtXSJNBhXGonj7jO53D9v5u1ZGbZfHXRvy
zp1Zu4T7TSucyRcFscq94dSRYn06mte+aljK3tb4Y+rDnHiPqFQaoPCqC6R08jck8u64OM3AKBaD
5YA7w0+FuwYZretu0TPnyl/dueqsa/Olsvx2+gJEWcmyHwWcXW1NLy7EthBq9rBxUZHK+twCfR3j
JgWdI2FlN6yacZRDi3+hAv22naxGY5gkq5Tz6cFTlAN8t8nNXXKmisxqT0oyTQ91GrIQweEGIqRc
Yze7uQUDeRxy1RsuUiZctd0cnLn52ZjuAoylrs8pnXMW46VWx/mQd/i7rFSkPNTP0rGXL8dJr4Vo
58RX45/2XN9xLWkfc+moPuvMoUYdVJGhnV7EWulAyEp/kDlO+qTqnI94eTGz7mlK6uVHg9jGwok0
XAm5veliEk/zSCZLflSUcvpSHTIN06SavqTuVv7cvvfZ0ryoKca3jBFQNuN6/i4diPzwtaZx8cCi
CM5URpdtcHVMiu7q2eMdIRHn4dwltyVWktsaD5NPBbceWoIE97LXG3o36RxrqagBdPNwHIjP8WcY
piPson1wxnkKi+lPC9Z9qKkE9+lAVwmS9VPjmPDFnDFidPM66DyVQrqyXmgVLk0ZEjWTPqGYsAyQ
An4nyqm4uzG1mF6CavX8dTO4uUkV/T5e3FtG0lDkTl0EUg4WJbUDVU/zoHLktViHx6DK8ieYjIch
aQirJp7DFCn/7qopa0+MqTqzStq0tY/Vrd+GcbCC3kpjBgnT/NJmE5rSbHsEKtYOmroND+V4WWQU
sbPNCZGcs/XCoiLthiCu0fAJGGHv0M229dPoaFFs8MezYLYT6oYAu566YZcwmYvohnXkud4NYJz/
rxCHdsECoE+PsltRQKB9jzQDFBi58ewNi/rV1cg9UrNV3xHqumOameEp6urryM8H51S4T+ns3QF9
yWBLQHZ6iTezdFZo01p5d0vPPIIM7xIdPbldjeFWdOPfcTARaLLY5wL77y9hqM4ZV9XfyUNoGge9
iFzhdKzxlt3z//sejysBvFJ5Lq1wUtlhhwrVXvHoyceC9dHvzPxZNWR2EblV7KZsSKMcNYapPyp3
n1npMeFFuCrmp7akdoS6eEJQbyk7KMdGOZLaYs7oxLle77V4xQGWcogSqfgxIx/XozHd08wMslL0
IIONA/cVV8c4bmx/7tOH2TfOBzm31tG1eHYhcgUUYlNFOm5Qv/FM76bM0/wzr6pbP+XZE9tATdzN
moxGfDusE6Eetwbb7xy32bNvwSDGkSLOHOcPACXnbLkmDXKSK9xQzDcGQcVozeV2zX3lQ2+eeSuX
j1jRP4kSTg/bRIw7Upqk2JnrganXdG7Lzcxd4Cpy8tk9fHdhWZtVkTo7P7VJr45ENNPGC2fHsKTh
X/HrrAzCy6JLnsSoZUdzmnWmvqwMH5mGmw6ghzeMWPJK45BqwOeJps0XImfZQFDtubImAF7VCYu0
DGdyWILKVo/sJEPjNXmOOwgvLnLLjkZBVH6yb2ZnfTZNSzLHh1GhX/7ldol3osjOorIwbMrnP0pT
aTtGjzFjF+x6Ah0SEQtNSfzIKhySsb1jmY09Okfus3NclFXUNQINGRVvx78ODWmVjDm6LrSyJQ96
Rzso3iKesm6yX/S4ec/U9Kwgo0HHXL22Lu/QBgADPjgrW3E2rDxBMR5tGgIvU0NcaFclJWbVQEsF
nWTGbA6bx9bxggmOrornP3OaCKCYXHvUzppS11W0KczavUXfrb0TCpdHAMO0+x1loUoD7bNw23B0
yAhk2N7ym9t/81SfD4trdc9QwzgFS3v44eXNmeAy+Y/LbK/H40FVqrvePTg9WZDtNWC1RO0srh0a
TOk/NUM9ED/Q/O7YfkBDkem7dtXtvZIIzJbIhanyD0v7cFRnI9mBMwAQd85VhSC+tG4an/OCIXH2
RCW5d6hejIubeOa2qKO9in4UP21V2P4ylC1dideDMvFbqKgb1D25cqSTD7gRzkIwd1sYAVQV2Gq5
pj+AOmL6HwzRyr809lQyJSe2BNF6nIjSxbtGh7YzJn19ieEnn1sQFd60hCdqqhPZedL7YnAVnwl1
f2oZX/hF3TJhZmPBQeWtuRs3BAqYv43wreG7ttjc1Oy1bRbTOWe0biBo3VgRMJS3ZGCGl6fCpCYT
SYCpVux1wzaxltvxH1lb6lFpbO9GQ90ENhhUOHeDerEyQbPeDLu6nBu8523/NKxZcq6t+S9jvk83
T2kk+7R8s5XC1+xlJ2Y1P469weVolYOfJyQqjP14cSoDH/GYR8oiL/N2N+J0ySMzt5+ztX60FMtn
OoGMyhN0RqnWvyVLDh45ym4Ty43Za0OE559MW7tAZWLiLNlbV8T7vmT9rZNPapAUbA1SBLE5HGBZ
MKc1wdDOryKx7V1bFhe3gGlY2yXfN03n8axxNafdeCps7nwky2AuvcMkVZjvtXuL2/gl1bsJ8VRn
+1bTgDxPN6XpFNIgsVh3qb1vmzpDq7J/sJQ8C7qk1qN4se29rSgjIPMuTrzLKJLxMMWC8bLscSkx
Fl8MuWOp4BOY4FMlGah0S82iN6NkIY3GfJ31mWCoU1uRFrt+ZjkzHpSrVyUx5qPW9VOoe9OLIwHm
UvdXk2Pig+DwFSe5tRrUCmafOwZbsRvmUb4bVhL7mpyms+Rf7dpqIoWBv5uvqpn9Ix/kn85seW/Z
KFcw3b+qlL8aROM+aXsvwIEaeBTXpaLEe3x4zZHCCGdjn4UojIh3+XTRiJcJmjYduHmnfdEL9ygl
SLSk4qihNqexiPoYnJBco+6xbB+6fyyjf8l6k3do0fSXYboajYLVbNHSXY0I/KNZk8OqfnYtS8qm
cVR2rSuGSOayeZNODB9p7iGypneomSddN7kaiFS5pWqsnQoWeR9YYpY9J5Sugb48Rr3VI1v/FsCB
tIG1mXUQnCW6YmHIqDa+YdvaHs1qhtNbri4pnDlusBeNyBMoA/Vpwe5umGlyRolbglUo5gfNK1o4
TrCjvszmR+ekL1LaOUacbsB2obrhYFkHRdjWRzanE6e96yD6su6EYfawW+zmts5TF9p52dxHOj0D
88Z+kfRnYi5+T6hXj3KYBlwlvLKLoT1UqWzG+rW4ribz967+s5ABcScIgIEt5tZpTcUu9q5wCuKQ
NBsUOHlMYgayA0ZUx8B2Ed+oD3YTrmgpRLczk9E8gR6+SJFg+kzHlwSNJCSuBNC16KExXNIinPWu
zCaq4DIBjw7ZS+G6DCtWd5NBdCcEK8zR4SqL3Vx1BrDB8QkWSJXVhZWEE1UX72td5tee6+UmCbq6
CGc6iJxjC2fZqQWFi7xUfxej02LjEEQ2zNKLEnVLhsuPk9PiYgJ0g23B3ZqV88e8/LC0+hch2hh4
Etcfy97hh3FW+jBTBNXa/DEdIBnXLNiuSZj+MxMc66KOqi/LCdKYF+Vib8ylUdTnZsi8C5w/J4Ik
olFb8vY2ryu9UCdG3zTVe9WtBSfzz8zhnkvZXkySr/BLgAmfqW1zTdcr2XzzxdDS5eLaoxFOkCQ+
uR/DOV0F8RCrjsC96BFGVhd+sUYOztlUoJUypPipIlPv7MuspPaF20uDlVNW6qz2yDxnOQwWHS29
zfn7A7ckn7XIE7BX52LIzRA6kTngH8KzvVuOeTTURtx8pdoaF62gRxz10g2NwVKAUUvlrI7PmaqO
kajb6oz9LI6KDDojDediGSJLM7IDf6rfXMXueZGLe4Yp6nRythRjbyemFQ2FtCK99GI/HiuE9u1n
MxKoHLvcWj2U8UorrMOAh+lka/K9pPx8Lh1veuIkIvehe9bNSjmRI/4vs3V5d1bO7byd97LGl11q
O3squotYevO/DxW9BpJl1/jd1IszeU4/Uli8fWpsQYWu8ztVTcZd0+gYQdk1LdIebbOYFriHJu9R
0FNrBwIIgI4GzhQQ6MOo/gyOwyu1JH/mtjwVYMOoj9mHw+Axdb3DWLFzPm4K8osUYl5kBjFBXcYE
SGd+m2yDFCvxmxmxtY7tp0k6J8JoiEk0c6zLa4bTDG7p0KjaG/yEw1LcYYxaanBf/0gbDfZ8VM6E
ca2XxHCAq+meAyf/i38Er8KynMyyTwJq8yloLfPkAUOHlARlUBoAcGkDq+DpLIBxyTPo22dNSsCW
nIZmHQFSc05+BiDGa5avk99Zwg1a5XnFMRDMsr56WHZRykY98sqsDJeFFP+8sHWAzCxyqiY9a7SK
t8wlLNHCTWVh6BKV0K8OCXssmrszFNiTDUAjZVooGtsj05uZuLW/x5E/HStebqKW42GZa+1QN9k1
J4J6r5RyBX54nRXoeFVz8nAie8SrQZx5VMzQyYCGaCtTROQZUhevBtt7Jn+wjfiAHN+T8jssdzyK
aZikbrFhEAcmkvGNfmE5DVr/bDec2mlPFI1t9Rb+6PHnohHdJPPm92D3RaBvsVBa3+W378/UNvux
tKs8iu5oF2yDqzXdx3AVXyp3Mfb5ivk7U3FdFZxpDi8rbJ9G2rDT97ucIsJEJ4oGHW+SkZoXGzTY
bO850ej7LHM/+D3DJslYoFTr75OawHrMwLKC3jGSukqi1r6Y628zw3Am7PaU9z2wiLdQquDM7oj8
PGJ6u+SESwFUIIsLG3q/7JdPnfVJVpFnp2TUsElKEnSWATFh0svDULT/POao/rwMv+2804OGJkTS
KfgQHwCilnuvEvmSKO4YTDCbB1erDjisH7nFgHlD4TJ3PBE8YoUz5KDViowiuNhM7SjBNX8dn9v9
edTj6ha3O9Ostb3bLhciz2IfXNkpKPE3dSgc3T9K5XXhkrIBNitIOme3WCiUXj2mYTZ1J4Kh2OGh
xTEGqM6/eeCVp0EwUGj130R05QEDOJBwE+R9YoZOzMt8jHMIdSvtD0azadnEu/mmivahzPrTsCS0
Nr2hYFN3nwth7oiFAHVXS3x9hQcHItZXq9LEyWj6r3RMHoaV/hmzXt3Zsd3gG5bpLoltDLVBnyZ3
CZ6O7EwvbTfPABPUCOOuZrKoVK3yq8PLX/brUWs67TmhXEv0EwEce20oLIKe6ibUtXyJYrUni188
kjyzf2oKkiw5UjnzAX9rtZnVdk/1pM7sdELCWMDL/e48jrO8LyqNu6JYQ6gws1+VUb/nqOtTF+Cs
dPEtSYNbQYcbljoQDFDwslhsc8/G5B47meX3OZFtg/jo9NjcV87XQLW3DpFOpOWlQq1+Uh21OOfC
fV4qc/C9Tp92q9JfyNZgQotZGtKPeS3CQCzG9UWfPrQiHe6TMYQT79zILcq/qWUbUd1thYhpnKXK
UyYZw4YxQ7ydMG1q7mXZF6LMXhSBp07NvsRQxSfOVBnE3YpFsEWnQ7Tdt84CGs1k6cJuJVyPJkNz
O65xDR5lnGcvECZMRR3lFbsCWTirNu1bs/3dey1bIhjicBPSNo7Tn9xei8Ooex1ZGSrDuiZ90pT+
aelABQfRI81IsBmw5GTnKbhjdc1Bp/qWkatsA5aWFDpnu+dYRpKbXAl8s5ld8IvqjheIaazN0k2t
0bZp3AZ3mijqo0luatd3gZm0qL25OyPjmbrfJIZ3i7dTVlZJTSpB+iuWM/aEGjhkoYwAplfAjIYk
ICOCNVmdI0+OlzzHCmhWZhC7CKiAi3/4asdSY8w5YIPePrgK4+6MpCEQTSuoXOAYyyZGh41CcCE1
5Z5bVc+JnuuPvlRRfdRPxntFOHjJSSsL7VJ7cbOr9JaigSH/zvZsxl7E4j1XBQ7Fqai73dIrp9pM
m1f8ZHv+xO6F1y5gYUJLf0Szs7gfuBkLfyw87Ul3NJI3uhIhYIGNXbRYRprZe2ej8V7yqWdsJduT
ULg7YjKsT5lF2AkiyW3ArRww02DGrjeRU5jd61TKZ5EXGPknV9Kjlj9cTR9xEmKAtkDkQHQZq2Fy
DHpzZJ6iqZSTBCiyncT8N9Y5O++tsn/hh7xUOXMSTUAs2i+DYXEUEfyWbXF9MWo6+5AjVZk/AV0P
ZJNheCfSw+oJGcu0ftx7Mc9dnLGCHlfWPwOlhDk4FskYb6I+8DthwVx8UxjPs2kPaKlavourJCDs
Ir8rXidJjoXK1AdCssaZtweYpd+rg/pkoc3vGHXSAboyAmk2axZqmFLWob52+alHow/AZYciy05k
yvyeG4JAQNpwtEju+VQo4250yUHs634OZ+7TILE5Vhrto4o/jNh29k28JtfeTkqfvEQzLFR5HMyk
PtRYC+pGtbDdN+NOKmN3SRXCLlr2e+5MDOZRbtfHuWFyPpUzwXwdERdV1Z90VX1d6dd3qzpJH/yg
DZZpsA46znFOaf59XkB8ZC5acTxqhIMZGtpSp5/jqQoHOQbpIsVbqoiX2SD2hRIkJkYLFLtsuvhI
zTME0jb0/WRSwWnbPSysQG4OBBUyNDK16oZeWmC5mp9iWZT3jVra83sjYfVM9BjYuru5L7WoXj0m
VmU67Js0/ZylwY205ri/OQdn1+XUUs09nFwwTJ0W1gWGqtIbmCib+it+q6BjArmPgTCvqpXAZdpQ
DPT0vuFl5nlczrFcliMv8nWd0leK9QfDw1ezoKwfZ5cDzjP3lqK0geOlKZ13y15yxVp3JBq6vGtt
YIcq7+Ob2WNvcKBKa9aA0YYt6nhaSf3TEiL1pwycIbaUkut8tEPLmOjGS/3tuxYuSn5udx7qLaKT
6lTG6AVt2+7agRSrTRGHvsvfZ+x7Bep5YMuQxafqUa1pfNsYyNtCxx5rowAsNT5+wyU3t6JM6wgX
SDROHb/mZEc1b+KDh8Nx+zlIU/vrtAtRnlK/sMqILLeyQX9yU+7iU5+4REIxUKRBIipMutMuXtf1
TeagJ9B7WF3t0d6L0sV6qSVrlJguIwZ8T4457Wie0id3Gl7Sivt9adX3uvS2Eji3b43xui6Us2ZL
xlMinILHIvlYuEE2S7AZdeZ8wrxmHbEh0ZxigTJQ8V+UnNItkdBYU8qkCL3E8E1e9ldjsqiMZjdK
TY5ZUqoGAoVIsCk4LkPQluVE6ODZcWzt3mVKz/igOPKYXkkoaH+0tl6Dhm+ZOu7ym2xNez+A22GU
GV5cbUxPg7c4Vyw9YV+N7Ik3lZTbddYPQq21cG4ch53hZKeMvCBDUrjntHTkcUxaVHOXnCPFjCaS
jQ5aO8IOKsmvsfnqlPFvs5r5q1lbB0vqq4/96Exzlx57kg988o/Wc1sIfDzI8k8qCvOCUnAeTOH5
K5PwtCiNH06HrLj4dZemYK4wTmXjHouiJeGv5mgeSK+iuLRfVTxCjP/ddyhTD9QWX6HVRB0JBT8q
7GqiFlGrT/Vfthxc2Kd8IKhJPg1YOO8ctr+s1bhlpWXdlJFsqT7XFd/GJ6+NnMNsFvi3KmZ/k0Px
SkKguVjWY0TU7mcboyzZkbvvLnECulBW4V6t8q811c7boBT48KqZlB6Ts6Yb7fKaN9RgyAHjR0cy
IppTGtkFaYaT+lTPjoZlNG4uCRuZ9wRe1PQgNfFBDtxTuqUK9FUHSUQAEkkFLckmsNUYSK294s7F
q1Une1r3N3dRqAD0PKHOa5U7Q6+zk2W/0RTl8+Dyj8aEKoXrZvIYr7pp+peZ2LsDGPHGYFE7Whnz
62qt8f1mSX9sxnl4FEjlueRKQbcdHwWw1n5iTqlxf1R1q9KMIBdIcxrCWB3pMxECorXMm5J8nQWR
pnKxoldlH31/SHoLxe370xqeLHI7s9mXEhFrqFY9SDBSQDuXyJhwuEq/MbCtLZvo++uasekRO8ze
aNYYtlZNQlnTkX//P3tnIVdj+78vMRB8XxMPhycVaANg/PszfEXQod9fT9aQq7gG+U//fbdrJrir
BJQ/0xMFqI0PVpzGxxlT+WzqdpT2SEvcvSfTHeyoSyU2w2ROgg7UOtITB/qinzred9vX3581nW4e
eouZcTtPEXLXHH1/9v2B0M6s9EdTwzXkmIS8kUSHAnpqOzV+95ShugkQBN9ceuvDxIm/FwkogpGn
Lu5JMHxSk3t/qYFfzTIuP9BFLYzZH2k1JVfFabZrWzgfujTxMA9i18FqHZySTc92TYhJ3Br3fhqS
SzuTCpOxQdfFuvqRu4wX2s7+WaVNFgzlqn2ols6oxRSoJNuXren+c1D+7q2Q5aujgzJVP2csOx8W
wuQFAzyH5fZliby279K44xxx9A80ncwHXT3181SejTTu37Ps/VuTLKSpE96MzeZbsezWxMNOlGh+
3czrfy9AnBn/2B3e3An2zS6GQwHdy79LYokP7jPttrJX3i/wDXWjIZ/MzKQgGZAv07bMPizib8JW
WPWRcszGbzarWPFTxGvPGLaGjZAavHbv2fT6/WqLHJv66mCM+f7SwKAUwhWpBzwDQm3kB5L0H72o
57ss1Pqt2VKzNsFUmclLIpDMC4k/GwLXpkPJmbDhHzHG3VKV+gmHQfZpdglhdxBqU1uLJ0rHX94o
42uv0Et2Cym40gUztTaTp8lOC9+xS3Gv2859dTy4ve37OiLAZM0MpVAKdqYRl5+rMWOaS8v+/P2l
QMpUV+M97Yc2rHDYBAQ4OL5sFOcTQw4JIUNmRcwnzc+CGQ/fFb0O5COTQ+/grpi6mjt6Kk6IUOkN
UyHeYdCsL3r/aG0FCYqp+BpcjZAO1V4C1tP0wYzjPBjT4YyXS30ZjWy5jS3pVHY2uJ/5SuOqKYZL
IIntfuL9r3pT/bDTcjqLydGpMWrvU4FTCNpKGBeLaMMAjECn9KmPuWhg3ArXZ6WbfkqdyWLXSzKw
9lJ4Af04587IJnbixE/tSjZT4tjNk24WP/XNHDu5Dp1OJ3640iY416uSH8KrEF508VkK/YhJ8omq
aQnhZvirp1J8CSTxYCwRw80ZiTMZzoTBFYGLTZZ0GPsOcUqAAmtnUm+pjggNiCsDeQm1/NsrWb+r
63WNVvJtgKdi+4Z4jaltaqNYVsZnW7rIRBkTk4wtAZ9a6/4e6gVPMz/jI7P7RzJOyhupWLuxyKj2
NKRRXS+ACYzcI7xAqDTUQMmMqUPeMS89A9Vb5ykMbGOVSCQYq3wh6zkPv1/rZDX73Yr7B9coL30Z
77qhKR79VN2ppbuLO6geIq5lvsbqsOuYJpLM5Nmn1ubBdUCNHSX3vrBJ9MEi5i321UOCbZOHW80M
PK3teWqL6YZlpXpgGXrDirB8pSuPQwshCJ4mgVOVQfnkNgv6FXNRIYgc4iRg9L99v20VckH0ub+o
dVK+x7P53/dT1vIeupX4ToNDIc/79nMV4nvW45D58Q7CVF4spe6D799M6yjZM7NJL5ppOO/I2sBF
4NzlnH40ykOw8TdUOMePBkn3XxOMod21TuSylj7QTe9lcHIcssvkodDG9peu9kSJLzybQm2bR6y6
79/fH9htTlWhVVFqdNVHiSMsgQX8UtU1kCkjmsRsxjBZF0k0WNnR5yzTXpbjSVhN8jaiW5+tYvYC
NkE7XwwDGCf2jX2WfX7NDFk99Di+OuTrB0lrqWdd0v5MbiKPWCXnrxonuGKEWObjt760zKOCHIr/
LF2/jDp/4hmpAI0sQksa4yEW+Wel29YpuxezZqqRxrnvujTs4/pYesKZmAskLCKemk+A5ZGASQg0
zh8jUMYWNcLu3vqPjsT/zwLCA9Ye4bitODxjHjcL3wWpzep46IzxpS4YIztI84yulvpRkTGq3tJs
fdFsCH2bRMxdxUqxyLU5rrTs1ioJMW9GNj7nAwe9m+rPecehLef+D4nD1leOZmb0/O2UHkV6riqV
m3hcsFHTHwhckpzge7WFIOhl/EBoGQjLI3Jn3P54chsbj6vX32yR2M+4xL56oqkO6naXGg3vccPc
6BySOLj13K9M+ZcMdfFZcuGfRlWrwu9vq+n4VBXt+ELUiUs2TkWef/0TkVV8xUvRBMbMbDHJpPNW
8OPpzZp+eakVksbihYk744iSHopRcjSLkYx4BjocG856ysZF22mkcn1CfOPk2F57XQfO0DYbVMu1
OZs05nViElKTKJ8z6t6RfdVKSH5KjL9+/EwzhL51tOen1Ej/rOVwR8hmWA3UQtYaIRHY/MhuaXJB
kMGo7z2VtC5SBALMP/VXm2ARX3MGgKU511+KsryUmtU+hmlKo9gmW4ZO5ghpTHGi865LiY4y3O6o
Klr1NVlYbpQL+TbI8W1rYjyqX9qenLilto+plmI37731axnje2zk7cswdvLaMoMPvHbb7mavpBvK
CvgS+8qLQcrq97+vp+GmiCndcZjtihQBtsUnzfn3OflI3Ro5CPjLiiVXw1mv0B9cVf3EBt4GMUMt
KbSz7hjusa54/3qee7LmqDSQgITBkzy2/boz5olkTMv4WWEZIwR4G2Py5LClxZRj/d5O79IhzqBm
PhoBzs0859bw5Y3QnJRYRNL8bBILbEAtzM3O89qzKNNvM3sJO/INkAj1L6USVNkkf3z/y0VaL0nR
kkLtvpZS/ZVVBLcssOm16OR+VvIz3QAwgFj+LFm6Wx07v0jJrFsZKLLT4lzrMcD/VH8YVjnv06wf
QpZJbtsxmx3lGomV0mi/3GVFTshM50hEwm8hoBWSQnthjs6T3A/ZubO4GsyM9bQT4Chpl4x17eO8
KDJMuMusVeM3z7BmCB7noh26IziZETaknKEoUYY7BSPS1KNd9voaWxbwTyDIRQ0opdi13GG8UFwX
qxjX+ICbcJS8uG7tuWeiWI1X21ij7yfKyfFjuW78q5EeDG2ZH8q4yk5Kb65o0KEGO43z4bZaM0bH
1e2Iw45fLUHulkjdgGtEoHobzlnk7VtT9cPDLbZxrUaXrs6a9hV7zXOWVLzHPMf3LKjZLSJrojk+
ar39bo+wiAzhqVgKjAdddzKpbuEaEvtY8BNN2/TA1FMZisV5LIsZVN0Ex4jSQNcn+nDq5tm34vyc
mA4TYHIg5gEDNFq1O8z5hczfd571A1zbB7bODyIr1v9Rd2ZLcmLZtv0i0tiwgc2rg/cerUIhRbxg
ipBE3/d8/Rm46t4jqbKUdh6O2b0vaVVKpUS4w2LtteYcE/0VIiy3WNrbAMzKpuvpfPKGEEKNbX+h
m41HmhUj+JkSzbbnY1BqZH9o32nxIBOpmtekYuo+WsBEcb+Brqjbj2ZU+a0K9Q+dLHk2dRYIfRp4
GeZUwDJms591Pd0ntd5uEebwBu7qPSfoke2grh/zGWhrS2fMURsrvhwTQDhp8MpB7hYrHfkc9jRj
yqhuZWrlx1Qg3l0/Y9XG2UuTxW8RdgG879kJ0c+N7DB18FSfkgUjspOijLCUzwASfxfAaliANhr8
9T+XlybHHxoM6/yOnWFsfBSdRuutWacwQFeeql7ejBU0QhzYKaheDrNmb310+M6DdZThttOnagzK
bWAm/Bygyz9FDixsvqqU3vcQySbdxOPwCYw4uuYCAlyIX5EHdl2ylFo6oNsEJNFSjazVoTDdRQuP
gSSmgqFbofFKpSwa7HFfpSXw4Kym7ZniudhawvYKCkIrPrKgN3dhCw2U6ZH9ojRwGsp5SAYtubfQ
IN5ENh15ohfuayfEc5imBakUnFx0yvgWUkK+FuNDZ9YDJUBNfmFXnxuht7zJzOzG4PvREkSH0cJs
zOpplTAAkw2iyWjTuiWeBoqRavPvVqdxMDGy5pAlQ4NfWMfgINPUL/oSQKFOX8gU+Jbv+sLiCN6o
tWCGunU5HyJ+UKTnRJ3aLRq5YS1w3VsCeb7nwJRPWmc/hfiVHyo+5I2zBloLapEztuZZ1aU8w3xv
oaMPpxrM8aubq2Tb6HN8EnHaHnlFFX5XcN9XUb2J86m+zwdbbWfrhiHMcABN1XxYff6UbnuMqltj
0HgiAFAdGpnX9PKG7cNgP2OAaHd68pQXCF3t6Fy5Drwm65UZyAyDg78l7G+DADAtIZz8Y4nJBHru
snHg1mwwyZalcVOuJjOH/+JGjLwBxlB7d4PIzwpj3nP/zRuaMd2roiTe6vwBaPM/wNo7BFEeX2YT
4x3xKOQj8fJsI3AcQVVs6QKbTa/64ZjI/jsr1xHOh2MDKGjZ+pYHly7eG8E8bKKe2I86ENQs/Z1X
hKdZrNGyFiVxHx0Wnd7WZX2wqYY8YmaefcEx2t2hN4RjPOhPqyAtXnuJHrFet2QYxzhfLoEsXpde
9wqH/X9u80qYB6BeU9SeKt2lOBtMn2AjaSVzTtlwEOsHChRoUZvckBPDKT4HV/uacFTfsbUHZ9Ej
ppwK12vqApgGGdpfAFQdWG1DxgYCDPqtSOkX+uzAW+QkSEQCexZA7NcewWwPt41q+43G6QCsJiqE
eXm061bc1ENooCzjf40yAJ3lD9iScVRDu1k0XJhmEVts13nNszZnE2MXh0FMgS+QLDH503DjR3b+
oshQ22ApLQ9a3H1qM8PdOQYXFLNJLmV7lJpon8i16fxY6x5o+tvdyNANTw2M2B4VbhuPX4xlXGUR
Jy0NTVhg87cy8Ge2yi8iALDLsCZiy0DECX8fty02CE7GtRipYEnpaxlDYsHO9KbGr4iZGJlmBfrq
pojGYm9aQ7EFQYt8jUZdY+Gyx9+IpHhMH68/nYtWcC2QZjGMZy2dgF+SiQ7BSO+gG9foVzLxWLkp
rM0qxNm8llrGd8CAG48MquGshoKbWjFYuP4VOKEeOtP0lKZ19+ky2/dzpb83dlK+mARvMFjakLKe
HKdsJICCtrTEf80hT6OpXA/mBuDszfXc/d9HxBR12FlPlsCjTcnr6gg3Jd66Cc1/X7aj78Cge5nq
lJKjKuu2aVYycIhSbb2tdIFAcszpsHUxZvvJqMIXK9TOML+WDyPLU5w1QbEvYqzS18YK4vkh15CY
95aF+kNAh4mAxoXqxHMd3FjZ/VzgZZ+mQPjJ4OtafmZS52zdwb7Q5aOu7kofQ5w4yK4o91XjXDrK
53lS/B8u6zj073HBloOq2W/CSHKPmhpuJISTsN97BCKlc3WWomnJdH6oricRCsxI2fPrmpPHGCmb
nlXFKSxmbgjBuKeMkL0GUX3bOcl3KH3swyvmEFooHpdhlPgsvgUMHw7kEu3mueu8zoBt3ZOJYaUs
tUK3AbI1MCDmvRQ3gYf1Pvb6BiWsG5Tf056DI0OKzYxAaR9FWrFnqYaLORy9BkqhWmVZBSOBoeOj
GlyFTtPk/zLi4htHHAxtO9/KKVvgFG4XZUoyIdMXO40xHbGW2xBLLuna7Id6dEIPONYLjnLtFCDi
afIPS9Jy/7HUYpLFR6ZV6IMsm5rXTfxBCU2dEzntodGyBuUW45DCxuiZaqLbxXzIB0AKiZh5CHC5
AQNpkM7rjs2qi9etjTfKB5TLNWQofHhLmcigF3VpALOwDCkJ+nEKjllLeSy6eV92MVUgUZDWgsep
kv7Ug77ps9E98zb4CO8ae42YaWYLkmKsmCMpqKVtyJTqxQRDVtQUayObUXCAmfZA+fjKutPGdNom
dVjtKm3CpmJ/RsbxOJWFr6dQNyxjTP3oSDg4QhAW4EsasVIy+ptl3QTpeQPfTVUVguHOS15VF4BD
KWSxHmWRxhqoopJ1Y4YkL6LP8DJifDavA/pGHIAG+9ao+oi7ZTQHRufqNLrWlwHkHM2rc2Dpv4zO
BxkuKAzWLVhplqvB1Nq4VXuY8uR+SJcH3HjPNN6+DjbY6spXKbExl2FwM8zpselvmCxta4JRlIBD
KTPONlP6jhUSwkccQszI96rvtF1tJILBHf74nCdXBw/qIsfcGFmGR7S+D5o30gqKfa9PjCQt86TK
7oB2Lt+akzXv2ojlhMt5egwQapKM4+qwia262Y0Zdrmhe1cF2sNiMr+gBf868fatTNJJF+yQbFHu
i+QMlr88Rkn3yUSKv+crhIfJ+xo9M2ldeX3WkmVA1+UiiukYxLV2N51qjtk8GFCART7Pl6KYjrHg
07KC0TxGE1PrBLscBE/d9BGokXNm0K7zM0ybqnO2lurPJZzbxRTNTVLEaPk1TAkiy3YyGx5zwbqJ
/DGvimMgz4wxN9XobgczWi9L32b1gJRwgVgFp8Wq3XV+4XyeZPYmF/uCsZmRnPaZDrIfSgOOxfyF
QtluOjROPkSFacPu9LNE2oh0KtwCnFu4mcuY16XpOSPDQh07DvuekvCsZW+0cm84Y4kImpsJ1h4N
Zjv54TgzG7cDwfIMlzTqWvK+lirYNUZ+M5BldDLheVIuETNTX9Ggc/V2VSERXb/kEJ14w2Git23U
4PZynMgDJCjtIaTOa1PyPbeA5aOEPCE8JtxaBAzlWMWEvNX7F3wDjVfPb2OsAeROW25RMgVSy9i2
Xfi9iwsm3dHseMCTaPFU9JQHIeJO1DA7uyy6DcrwGXHW8lDF6dM4FrsBNPRetoyPBxNZGINBzdM7
rab53QOO/VC5E9HkDFj9ssMKttDGJTfhIBiw4dmc7Ow0ZMSFjaq7cBYDM6p0xnoIz3xyzfGb1Q41
1EAGH+BadGelswy2YL2XvLcsxsVCG+4dZgT7tq6/NY7WeGkIkoY4pa7SkYw27C0SutjFdhHtdjcA
RHyCulgo2MWmsOU7AV3NJmm+sdME5yRAIampfnYDa2/apkcH+qT04kvrEG4izTeQZr1+sWkIahM9
pJysnaXrdK1wC329Jbusi45Ggz4+rt4dtCeIS3GlBjMWh0A7urX+ULrAQ0IW7JKO08nNjw0YGZbg
50rNTykOAYu7iDuYd8qQAxFO2txlcaQncLxy0IVyfgbkprLkc2XRGYpRgGmLEeKr7ks+tiWn1aJC
5iC/EV4L+dQi5VfXdgZTBA8M/7k2l2O4RNuYP5wBKiouXuyVB4lRLV+z0PqQTfNX3JPNJivYWKG1
xmYKv57R/rtJvtTmUDmK1hQCAbtK+5YYXrQ/hKknDeaSGtrQBsX9nDAXZfJFM0BiHsUjwvi+sBdc
3mbTesnc/ksK8k4G4TdtyPmTBPrj2ORHGT5aE14JdBymD94Yi/PyatqUfbkuN+FPsPMp95Jl+8W1
HUKAEMt2WlsB2C/DrR6+oRapAQzgqIW7JTdWH70CdeNllgjubra1vdFjbF1yn2lIuzNHBV/gmfGT
F0u3QhOM41RELrdh3e51o0/2i52fKsOGoua4jyRFeDlRgV4PfckSjeXPS3AXWuvMVbmPes74WbF5
5y05mrXXIaHJ740U6/pgr2SmHdmFp2hQ72yY7ipVtDeM7OZjloszDx2SeYbwVvWV3wF3DgZ9ZOyW
FhtUpRII5nSYVLq3qTSmQwu+bjDsfhPzVHKw1YJLlG5ViOB9VmHuyxQck1KMDMpRuyQZhqccETHb
loLcVp9PCA+aRoIcRppcU/PBtEkmSKAYd2HxnqZm5j9EitjF/5UE35v4vSnb8nv3e4TvL6m//x/l
/BL9/Iec3+Jr2TS/5Pzy+/+V8/uXo3RTuaTSuA45v0L8n5xf8Zc0DBSnruQ47ZrMC/9vzK80/kL2
7Qidf+VQqgz+uH/F/PKvpGnp6x8k+HVB+PT/IOZXyDVX/UdO8xpfzCoDV4swpOkg2hO6IdcE7Z9C
vw34Sx1Dm2RTaxeSd8ubIkALwAAfc3EEiVO0xAI2MQvBBejlpm2y8mi1J0cb4odg0faDk3UH2tYt
jepJWqpE61tdKCcCVpANoTLTCO/A6RiGZ6XV1ZnMnJ0bspmScB2BQFOh8rHiWG7EWMokMjhruYmT
Cc7/UqsdPlLeOtOA6Kh5JVfwjbivpLZIXpsfEN4Pe8eENZS5IwPP+LCGYpTo/A8GLAWQQl5WrEJ7
1mQPQIu/NiJ+1aSx592xm+s117R5r0FRjISyOMkDzElzV0byAckOQWF1c4YEqFG6yxPWda+yRX+7
jMm3gKyNmsRaEPvStwj93AxEON6kqHRyAxp6o2E2cwG8eYZRIvXTOTSSHeml8ACwwrA6jou3FFHm
Hk1RfpjU/JgVX3XwMxfTZDBQYvpxRzRqgpHRDLA6yD5mla7fhgtJADRKSJytHmnr1ylA/r7IEI1B
iGJujYOMcFekY3duhDyjdTw0DsODOewL5l71Fmzmic8kXbVsgC8d8zlWT01rBX7Fx0W0AeCsmbcV
AqRHRkX34iPwpu9Bqn0qxp6VQEJFdWZsw21sfSfpiVXqXB5ZGYxe0k/4PQnwARlOlkhpZIdk6cE7
CN5iecVKdlDF+X+lHP2nQvNLNfqPNev/wdjxNYz7P9cj/1uRf2nSn3PH1//gXwXJ+EvpgrrjOIhk
hU1p+ZE7rv5CDKK7upDKNSzyw/+7HlnOX45luNQpR1k2Qlv+1b/qkSX/AoVrCAocAxPHtd3/ST1S
RJv/VI6Q/itLwJq2qEWoP5iQ/FqOIGEFUqIS8TTMVae67J5xpJuH1rEChviDOEBt/TIU2bILiE9O
xoy8JPFUhC0HuE7zu8wOTvCe7pCgwPxd4xhZdGPsDCAxOimuIIZzWZMvu6mvb9hsRFu7TnIDQScO
Z7JnD33NK9eo98XwRjSBBV1FnQa3GPFP6bS04SfTZhba9uia5yXeDhVklGGO383i2cCJMhftzlB1
t0VVXjAvL89pjvy4xXyIViSM/WxAPoX0GdgrfG22Hc7iu6691ycsVpYomuMaqrIp0GeRvjwjdu+H
bz3j9k1FkJ1Mus8M6dVZziRtmgL2oXbrsr3Hsb7gsVnweg+JfJ/7YmQqdV+4z0YaP2UmCyjHwu9A
a9vt54WiCFn0m8HBLTa11jdg6LKxa/NtHwCp7IJ7nYGMslMcgp1x/9PN+K+s+Z+z5aXxy5fskChv
MfmwTd5iOhh1x/n1S9baZm7mxVhRhCiqmjg69jknNenswwyCqRJJctvhU9r29jlnpXC0CfmaXaR1
lg7XZAJmzfK3Pou5TrbjgCY/DJR5iGcTO3zwuTbzcEuqFGqoDLRN0RLpUJXdNlHdg1gYhLn51G27
NLnYevFdDZ28uBWD1Kgv6X6teyBTtoe6x8bgorwKF1PQxl5ZEl7jZMSkMHz58wfi/PYS5nGEDYJA
RjIj4uX++0sYAYpg7wF+xSl4MxKK1fnExNHEj9qbYiCzwdjxTQXj4LlRbnmgs3PkIPNAS6rwvTIK
nlKr882uMrgrNQOS08ojIv2HrCBSXiZj22W9v3TEOaLAIXzBWhXhBodX0bPu7K0U6nF2Ie+u3qqn
sSzpf9d/4C9D2I0GDhAmq3Id4sNYultr7LGdhUboG3JGBYLMG8DSsrPjuTmONgpm5Pc1KyE9hp2w
x2fRbfthwYvDaqlP8vuFOdY2DpOFo3+9MZZs3Mla4jNga9aSfOszPP/ap2bzIWpI1hpjvG8s/y5A
9lJv1Bv80tNDGzoNactZ8GIPyJrtuqn3f/5i1hbsp3LkXL8Y4dqm7Sr0q5Zl/3qnSi3k+iImcAvy
lN3oxGgA6idQ9suhyjXObWS1nRj3sRkx26PVg8vA9OU5VuTuw0jfOgWOo9Ad+32ZhTcMRk61IP1c
wlz0DTz2DDS4tc1QsuVCF7P98+WLX6vpj8s3iDGxHHSMNofZXy/fsKtAEFBTe9eKacCN3YxY8Pyp
4NTAO4JZVbBgr1pvJVtbptsRGEZpuocuqqhvQX5f14x+2yE9Esm+7xIpYSN13dHWh+Ofr9VaH/qf
GlE+ags9o627gGsVbe9aNH5qRJPWRA3fD3jHkTNRbAFe9pzWOMPCp82cZ2CA9IZk/27ZTcG2UwfH
qF+CypnuRVI+MRKmwdCXnRuTDoq5zoQySqXWwoxV/Zz7OLha5DMq8SyrrcFpc6qE+5bj/PdLZs5z
jbx+qV6yoMLHCL42t5U8ljlDW00rhz3dmj6X3AQ65ZmEQaxZoC2H4a2b81cU2URludWjWAupMIsP
A1oWL0n7cGtmI8aAqGO06jzDlEHOb4D10criqxaSYjCw9AeYXPhQr/IfxzX6lvBb+TelVvA2//1T
RZKJms7UdQUE7bc7AKr8AjEy7rx54sKgewxeshgsAmkBF7tvTiihgwjeJcRLQguZDzteai6vWal5
12tVJg+pcpbzAsrfKCz/z1+7+Juv3VS6I9fSZ7hybTp+/tpxfhFzNTsAbddrAx5aUrM4LwTauNWE
Q8QI1Ft2a8MuQOsYRb0Jmt/Ek+rShEMvQmzbuE+OKr5lefxSZeY/PkTrM/7bjemYBrh/9jZCGdL6
9QqHse1B02ajxwKUstum38cUBFUa4+5FP4Unf2t3DduxAoqhWsaUgWhaeZiCw72pfQuwJm6dyYrY
lcz/8PUav79JeWj4cnlkQDaYnCR/+3oBT4PBH9fA4LK+4Sox5xWq3eoDLAyeM7qlcYsIgSGCqX+O
mVVv2EnN2zXAkG02mMNqDNlF5cmtbnCDz5ljAoKC220nH8MIvhfx0Btg3c//8K3Tff7+mSrDMi3a
RcHtqf926sT20LVBA70PragGYRz3hnSMGxBuNR1YxoGhMga/CrTqYLr9d88ySUv68zUYf3PnKXD9
QnCatk2mUL9+r3W2lNWANspzMRtbYBCcnnpR9eIpsFg92Rifu/5WG8hzrEtzXxFbM3LdHEbNBkno
RL4G418/yaLPnIGne8BuwWm9GUsXU1HttGch+5oe9Qw6g37DbHMvkkBP03/4Sdx//zRpl5XkBuUT
NZS5/qQ/lc5FOCNOT+5QlYhjVLgp7OrW3cveuR378p1u80gOoruvO4cOp+j26cx0v7HAdl1/fSD/
eiND6x4A2ucutCqviKhtZW991SiJm2btqo1VpS8COieVdS3Ql2mD/W6NWGACKAbIY5rcs+N67zg/
QEBAImYHDmMiNkNtSVEkwO6ia1hV7e4uF9NIZ0CDkoX1u+zDyFtKqD/AKFFNQFnBbv0EGyd8iAKR
brsJT15TVt96CZuQwZ8fpykZs4X+dC0BdgCzGzfL0VHM2/W55vpmCneckZ2oIRP0KuSBOxSUz4FL
dCZCRM9k07ND8r3sgHLvlqABramVD8TMo2W2up2G18bTNEOjybJe2YSKR7YdwUsbBmy8awbhMS95
LCi5hyNdY8lm1Xutu7l+2QTYwDZa+GFds3kgIIKIZ9kY//D4y7/54g1KgGmYlCcObL8VTz76JDEa
9E1mag2enmvlRdTumVGMuOSwx8PH2qnlbV6oN2tEJm1MuIZ7DRwZAqISFPXWIsc5wPZ0LPTlCYXz
gkOWJUHH5xYbwYMl3M/JerMQ1M6/4iegJWIDPutfxYAckITim1ki5AqslKlBjxAOx1G/mWwkNMHI
UH59ZQ4QLcm8XHala2APD5TwK7C+//Bp/E23Y0uGZgaVxXCYaP32abhdF5bw2TDkpfN027dOjg+u
vg2WAoHSus4ao2XHhOiLobIexnuNr3ZyYs+Z8zeVW8m2mqzPFn4dz177tzh39pqsN1oJHuzPtcf6
m27HpnILjs0OlHZb/VZ80LpLGUwpEUIdxHwgm+Q7r1XCRf0CpUR+iWSIQCM4CNWk54SszNF1ekiB
5DbPSX+XhcWXH29ziSqQwNCvLd7RtfkwTZxk43JjD2mzL9ICbYlWpr505vdpBRBPi5y2zPLCXSsd
cENksIv0I0pLvh6NQLdqCj9cH8Elr6I9sSBfQ4sjWOliRwVqgOpa3qEBqQ6pbTFwX7Y2DH9+AAyu
7vTFVl1FtA/qB4hiJwAe+5ADwx6XP3upHJtkBqKCKDKyaHWnIIcAr5bRxmx+WXggqRsfdHP2R4s3
lSggE2OSq7fXO1APQU020azdhKl8c8DVQII17sZxEpe53JmYFycniy9067BKR7XVZQbtQYmLnbuH
Zs7HWyjzrnAdv26Kt8TIgJuwlB6I0fNKeyLgjMTmDRLK3CuHNZmrLT+kWm35i52N+zY0vLgmmhgV
AeEtjY2COH2LEto5ka/3eCZRP+faa17g+tTMDDrbQGvQpta8Td0M+hRhfDiS/LQiwQL/1WPU0lqN
SfJFy9J3g+5Wb4ipxpo37xZ0lZsYmec2iLpPNOEfRwT4YC+hN1kxGLd5RAVnzN3WXCOZpGL3Bw71
EFot+wkNw3ssJHErTXi2cYJxPtafGItyUJad3wY8pte6WRjA84t534TEWl3Pl9MqNnaYtVgxes9h
eo5jjF5G4oH2g3CardNaqquG0s7PSvl5aGp3b7i8EK7dIi4xfduxdgW/hwmtIKp+nlfMQmPv8DWu
TXPVbcMZIWvfOEDAueWvpUUrNA0fRHG/rMXbCeRD3VGpl5ag3D5CepjHSb3rk+AsRjpEVuxopIrW
x5HMQ7O+kOb1/JRh1uxEQ5b7+gQ3xMBhDeYBZ3M+UTYwBr2VEVdgrlfMyXLb2fHXcOFgLVKGTork
DlLOB6zi9qOewY1FOrct1jNA2pRvfQbiqClyroasANclb7ylH8Xiw4+vs8+jkeEvbHoOKjoLRST1
u6QuLu6AWLIecH82fVT410dJLeZHesfUM+2xuqum9r23nVdQAQSLYuU8zg2qyIjHoKda+aDXzjOS
mY1pdeZHYzIuSRlrfpNz0TFf5yPhkuVdDZOwHtVdio/70dLG+j6Z3rM5vHAG5NAp2amm1tLCny9H
hACLhVbgIZwX0+cHz9hppp9zCXVfLfVtOvTiMEnV0ieMLFmXZN8XUbgG/Tn+tZJOol12JgvMDsbA
WQP4gq96Zq5UcXfbiJQhYZrz3XWwhTWh2LtBjEc5HAVZ4xALVSve5pghg2Zzn4OPQLwSrwjH9XvV
hi66aImCiLGOPZygDn3YMTY5zC3jEFeBHC8186YLoycnNjTsEpDt4FpBSg0Rp8ctf99crd0EHOoe
1JzPirRkfoIa/Xq/5NH6qFQxZOFoIgeK4OSw4ssmPS9EpfXjZ+yrxN2D2o1bV20Btd2kgXFPRrK4
uH3VEonI448S00CPvjyQe/m1nw1Uy+tvYCKlIdd4JBXV3QdBOFDnWI+bADAZlRPe0Kybb1eyiMRr
xDF2165P4Sh67mpTP1h29FXOWbnXeet5ztC+0QRyZ5b8ToJqnTTYkaAZnDDZnPqlck5uVTO1Wccw
Qz4Vm8QgNSF3AD/IPHxwqmZjgZHkSOrggnejndWBJNFn5jvaQIU2h61OWoBXtyo/9Hi9N9g7LX8o
28vcuxKWZezuHZTkWzvTmwvxmx/MXqBLMz2BUeA6+WGhNdAy8QLOESGhMW9u4UCIBF4AmD/6L6qg
pseCtC6DT9vAnMHqcg9ynn/EwaM7lchYgN+G1fKiR9Fy6ppJoL0NJ99FKQu6sP2mCucxHrkMMfKO
VkjCErsTu6DPP8V2/NpmkjhHPsgS9qk0Mn7+9d0fL2smGZINiQz2eqi/loAfkw95VwDKO3cOIU1D
1Bne9YkuqAPa2I7IbXi+C3BZm0jP36+TIAzTOBcdKplCHLB34Q/sNCMTb21DqtEEmn+lN1yL3bU4
VoP9BCmLgNZ0uLu2J0ZuxfssMz9nUXFT1kAye3TIacpXISw2S1lwO1lEdFwHNNeKISkjVB9wOLHA
yrKeNMJCI9RBb3etSCBJlOo9WVtUPUX7MXBy6/g9escNd60kdUy1dYKJ02AeSJQDcCjrnHka0Rrb
IHGwvQBty1fVmM3NnZn8jL0zPE/2UP6otj++4PVxvdbMwWh2eiWA1q0VstOhz+gI1aIO6NI657gW
58jmXkedFzRu7NlO16H8N5tjatMB5HuSC4cTnjaY5YRC+7PWoh/MItxK6ev1Q7428/p67JiSEFOO
mF67Hk4WP8r1RMKq/q7VR5wMY5bzV+ORY+t6UBoncj1JeOqimmluxVOVVLxCNZsTQgVmbm8qx8fh
HbfwYDWK8ybED7VzMgRzE5MRj3dHsIL4M7cmLk3ll0yVF2qzc2+geTQHJvhYwDIUCKBp+CiZsMwU
NQQs9ugcQCxlHrKenUNkz1HRcOHIa+Mfw+Whq+VO9UBh/9xXivXc/OusgraSKYXA4yQFe5xfT4Jp
FnSOckmf0EjVeGJh+ZlBG3NYvp7ejjRcbWGLABvUaAh4YYu28UVLQGHGK+9xtNxx64TaPx32/326
zTLbZDckGDmsl/frRQHaCnp3EPA6GP16glnVEVNBvQtj3H7A42ffxQEzqrRhzxNjCsBr8+fP5W/m
JLaNUQ7jHrco8Jl1UPrTCdnEDmQluey8YOCQnmTBGfnxd5nJh3HGELCMNRnXdBLXekCdmA7L8NxV
3KcLkYkbo9O+98o5LsiAQtk/d5A6iMOCClHP+akZ7eQRiNjnP1+0+PfhDhctGYq5Ntet1hXezxfd
p2U3k4vVeWEJ0CK3wXqquWFGF1V7TYz7wLLVpdBLtsBRSOvDObBnzZES8ez9w6X8+xjRVoIhuCDe
G8Xouv/7+VLaWY0z2Y09vNQVnTLzhPUpjp1CIQm0cwv7Aoot8JHFfUDA34EnvyHyorrkfXwTO316
o+DSbZGGAWF18h125mtY5OOfr/M6JP7t/ldSIopwTb5lB3HEL9dZAk2L+zhiHuZATloaWpCmrHOv
zdofB3MjaM/cKB+0MGGSY+ulP8LRYcIb4HNoKkCsTqWRAqyv0CNK+BQxJHEmusW+RjSrln7XZkwH
bLA/16rX1vnsEwj72NUUDFnJ99o+Vw09dxyqbnutvrWyus2YwmBZG9XKxv9oZNh4A16+BYFqsp/1
nVtShtJVuliopypHrbruy9kcwjc2YwvYke+UHKOX8POCO2QTzJFJcpF5lhyRcPby3ncHQCKJBjC0
eb6+2XE29X4UccZXCgU9UfKjKKLDsO7o1wpaIaoSFbZUMeFEX09S118uJMSZxtj/+cv5u+KkLBhr
OsNUjLbuOmj96SEM+jEuIpcv57rTK3Ney9cSbo6Ytm160yVs70bnOOVvndWfRU+ZGmvOOJiPX40k
vv+H61lvht9ullVFw1HbkIYufz+Ds2vLU4aqbNGmxfLdcsL3CL1g4aCyA8sAOsQo2DX3ILtihWO9
+dbODS2nQ4gotpZRYk2oI3Jv/3xdf7N0YipqMtXhsWdD+vtzXzs2iLceXBgtptwSu4F4huDsEiXt
jklX4TWl6V/PojpYpX3opl+Ic4XO2Wb5PgiR0JhEfpWN6tY/YdipT2x0OSU1zNziGQxz66bOOSTf
Ka9oJP589cL5m5E+FCBDNyWqAINxzPqS+ul7xk9LX6KM2itK/VlwiHd5XSOdzWy/Agt74bwyeQOp
znusMm84w1OfqJDu9llHWnrrxK96kMbbdLCAWYbdwRAiueuAt167Mrx2wAeR/9k0rpMO827d8iR6
8qovAwYvspj60WawVXdHbIoDmDQGT8iCrK4iwX59sJvmRiw5fWVJIhlziwpGOqZdAGcBnXhygIVF
3V8ng/gHNR/59/bHSLFn8EhxBbiVq/2IJHY1lGKT1hkthcUROtT3MqhRNZW4N21r+HZtyc0hH7BJ
OcSlD+F9EXIwv7Yv1dinuyQkDcRdyL+iMhTSOC8KZ3bUTxdWj/Sf6wEjVmbsGyS9dsbH6wqqcfTb
OEZvDZqf/2o9fkpVSU63Nc5+Iz2OST+SLdpBiJiJAyMn2YjLAzAEVJMyh4ssXtDnvOROgenDgTH7
oxokHCuIZ9r2cNIo0PpWOYRJAYwh3Wc9ll9fngtbwYlOarOMzBwbTQCscZtPbSMOY9zdAJzQ4ECH
Nw6982XEBjpp7kOCAWaQRHHB7jrpC5S6ChTC9awP8pRV1NqtmdEd3Ze46Cyv86oGYBUI6ALkDsEh
ohcFsn+KF3glPa78jMhVMnh38TSXmxyR6wHVQfvpep3wNs8TimTMIsjTtfVxIQQvwujVYr7Ae7W9
TsqMWmu2/UiY3+KWmGytqkLN1b2C9gHaBybAE3KqfeJnll3YLP2qlGUAJpxX8lvIj2ttUNRwhXTL
nXd8jCM+EXhkVZ368RgUABNDijiCgaq9jR9CK2mgH0cfdacJzhkv6jIfTmFKX9S0LLIxRdOBTuGD
wcGB7F8UG8bCSUANSfhDsaC0ieM95N4aT8+O+A3WsHiBCiAsEVKfY4xF6cMSVdvKPBij1B8NM2w/
jITGkRhm7RbBnG4dgYpoqDab3l2yXWMyf4vlkO9hxIHEbNTZkrN7AUZ8WIyk8sogvTBYgUnawT90
cph69gxGtHCJfaGoWIOGNKNAGV7pDQZStqNkZdMNaz0G7n6AQzpQcSbsrke7oc2KcZ2lmwbXy06V
cHuuT2TfTehbyGTzcbSz3F1BCZr1YdY3VClybTBhHTlXsu2vIlz1OPD0cUwP13vg2tqvh6HCrZC1
VabjdTXBoG7rYrlfD/kQBHfdjMc3zmvUzK5J0M5/EXZey5Uj2ZL9IphBi9ejFclDlczMF1hKyIBG
QHz9XRFsG+vpmrn9UGUlM0keIIRv9+UoWYDw+GEkMwcBAqL0CmpDRUgyj+e97DJ41DzzZlh9LYK8
3DlKjAl67yDXlY7YYD4VZIw2+pRgV92hJO3Jvn6fSjPaDbZp77POORZOnfBFuQczoZlDkNlnUkLN
hppxDMrfg7wLsj1aIE7ylU8uFEXQlI9BtPP6pn+W9YUfW7+ZEjI02djSV5fHz8gfFnYWi2QdMdPR
Sk/emvNFNVb5qabYPtSwVtIt12acX0JKe0bJMSE3iC3lZsRVNh/Y7egqQ/U86G89vrPnN9CPud7V
dcWK7bWbzkx3bOUV9JXsqjWAGqv7Net+9ksw3LwqBNLC0uVVLMtRx3gM3cM9Eki5OBEDoqq6a3lU
Sy65IBKZzoM4rUyP7Hyed9SObfTUD92CuYSfEwZp4LiawHdG8XecfbL+gYnaVy3xKUesLlp4ggw5
LSyIdGzon/+Iwx7+oP0WeWBJjawhfuW4JYpu+EEOmqext4g7YI3csOmiWqwJHFg2D70QgwJih1hR
nQAXvteOtNHw6uBoZlWx6dUlIKWzaHGrSzIHb4SXfnmr3226Qcl+4D24tW9yh12GTTHA0NJvEsFg
rJlnzsHhW2EG3FV9hIyI7t55g286ujSF+bOkXE41rQWXdeSWFidC7Calpzbx+ALRElAwqigpTxjP
nmCm5pBTZVizWzhC7tLGh1ivsvkFDLaoKqytTZ+eALyS1/G6p7ngxMGSjD2x+tdaqA4zdfq0bH9b
OfGTs3CndjH77f0sfYzDfVbwPhehTXofzLdeSAmBZOfI5nDvoq4XwOWTKWO3VuQ83PD3pt7EwX0p
fg9Zl27EAg9jDEDoxNN7Mc6gGjEwk8jyIeOqG3wxxxdJSelj23xLfNJ4+rmTwN2cWv6uyjk9pQpW
60c9PQzqPtawktuTCjMrDSbP2hrxnkwOcfLH0R6Ao7oB0Q99jIy0GcCavkyOXX+KrHrpHphWbCPp
Iv5xe1Oae+OvE3SF4iyhTO0ar6fDrDHA2Nsdv0ma/YhVy/KcxfiD+TgMw9+CUXDOQVbcu+VrXhIa
JlFQQ5dZb07uXIJmYD1cqt96pjoZy1vSNu8UsNOLpHZnL80nMlQkCWm3a3deRLDeDwo6MfhHNUFj
4i1h80Dl7cNU1dWWzoeLO4n2vERUQyKgBXunsUuuMGyaDnGTCG6zflF9Wf1dfDtkoIKSZo2cmQRk
6g38wgX3Aa5eKBVJGXfPY/RXVkQGoc7iB56jr21sP1J7SR4ygobm2HOyIdnPhCyEF7lx1RiJEc2z
W0ZfieVkF7t+19q43sP1t0V3DXciDyg+IL9qT+GyCVW993a5AfZWn6DkPDfECblRtH5vHKwek6Qx
JPeYUfoReLd/omqq7HDq1axJrmmwPgOghKLGq1V+5zOW1zU4Wk49QbCkPSLjGkVXbnjNQbT4qmlV
ltaHETkA6jkpwmxV9hz1saXZJE4DuLZewcOUChV7zr4OB6j4HdFfq8LrUAzHTsliBP52YNXik15P
gohPTq92k1MEu4zr/rYDWAld/NMqCYoYCVi9T1PpZdAQEgqPfcs/dif9lkVPHfauY51TRJ5b5bcg
eDfm3v81T/OhXKLtmpB/91X/rbo16quQFsbBVEOtmlg0O1+RG8w/nu3T0Yh1CxMcJutPNX35uQQt
wnuNcLe4fAhz50jigA7EMhOVw7Po93JEfM4r9qGVPGvno+jqgaHZINt74CEQC6Kr6VF9qiB0b2mF
T6yqazAiUn6ltrrYBwF6jSuYLOjzkl8Rgssr/zwv8TfMEylMRt5qLVvX5Lpmx2Z03BlfUv3g183J
C+wfKS+W0iHDkA4Ojq9ULjFh1e8hBsIfdWqQEibr3AskTFDLknWftKyc0lPhjME2XoaDPT+1Pg5g
/Z7TyLke0BpBnRbdS2uS9NfLOBmndr9+df36Zy3aaOtWLDf636RuDzMvAGkgLRLvjn20vyQMiG7K
yaGgK9t0FyszAhDYZ+Z3cEprgdYoyzvXQ9pTauwR6lfT05Gsju6ObcNTV5Mi0RvHAHMAlR+uBR2l
+jOgQIMVhw2OCr43J/+N0ODFhuF0hIH+5hv1JUOK3K3UyW5SXbRSBGefpYRG++kA2/8k25jQMWas
g340Ioo8gkymx399iuj85vSeryLbFmqSgDWVj8Fo3or6bw8dYNMoE8NsLX/HdLHPs8dGHpjTb9Df
2SZSrOSGUdu2GppXa6Ypd8hYeI2QxpeVbzJMkMohFR764lS1A8+VOgcV5fg0V8t8mtWAQssan7eY
AOasN7WEMtJ9r040ZNp+1oON7x/PljJ16ZNTocbtaiVtinA46P8fntx1UBElWD8oyoH82frWDz3+
CXrMGYFHFUcOspKJNQggUXS4oVNx0mtPXkS/PdF/y20Tf3BQWLvOHv/oV9Ixmp+BPwmSqBCz4H86
20b2IFKKjcYcx2K+cMXGicCqcRzCaU9y8yCGpv9wIk743mi/L5z8ua+Fv7RUjE2wAFxSHVxmjKA/
10Mbs9zqFcIZw1uLInNhTYbDveZn/fUVKbGQ0JD5rqrhpbRxRbOTOmjQa4kleR2OaRCDquVHSyqY
T0sdRhumc1ccKIh933PybqFRnGp1zOgzbKRN0l+WjWcNy7YN0Jv95cNsapClWQEcLQAl3E2/9ZXQ
D5qnOOOU5/VhfIno8tp1PeitJKlg2PCwow3s6ywiQiLViJpHJlTupW7KX0rBlQYQ3oGRYgfctv0K
R4UkS5tyCvGJCvoMZ7VZNRNEHR0bFQmSsh6eQAosZxx4/dRz7oCtm60jzyjW3U8jZad+auVKiI2z
xjUhu3yeqgFSC8zrLrAPYxhmx1BRJNIenNxqQ3tvxpE8rd0/ZWX9C4ItatgEsjPL+vM4kESl5HVL
jaxzoDzrNYiTnms/HonZf1gEBoO+k3xkZvxqW408z130no3Iap5L0ynHABLJf2EfK3r4fPQxUV8z
+5jbeM8blM2W7erk8jVDVmTRtEDD4vLCxUVDuP6FLcGNKMnmcGdhoNs5RMQP+gwwUiyytTtOt/2Y
wIbFfRWHI4pCHmSbzJkQd6TZEJjOv+p3BLaWjefRetcHpcYAnZA7krws3UGIpnSLcyehLOHUFuL1
86bi9SvX7+E5mlhH4DFwGVvEYzXJp2nkfmjDpveYFLy4RJcAv/8os7o6GqGwbskxomR+3JgctgDK
F1uzNVyBD84vsf8a3Ymn+1YnuJYdj47hPKAu1Gx4xRa/jrv9yiO0rx02IEuuIUCR2djD+GGYNHJ8
IKbKRTJsnntJTrHwqAaeSzu/egMfdFe8ZbHPcarFjmWk9bCJZ2bGAxqXTZr/AmgUoueCsyinTmej
19ucjMMt8eSpGLv5XLD41Vgq7/rHLO2B02zn/4J9pp4xZnd9t3JC5dvbr4580+fGuhGvjOATNP4e
p0jsUyIji0s5uW+QYZuPOoyGnaCGo4UbqAqW5IU6BWB7LeWs+vrS2AsfJ8v2ritC4vRVCS9CzBa/
EW4Aog5YZ9HNjzIJjZ1fQ7+GWrYNAA3jLymyIziZoaxgKqux4KQ8C2sMCNQSabOJw8q6dlHu7EcX
+CKahSqbDZ0vXpddcManL+Dvb+S/xgd/oZaGQ/mmlBmEwLoNn2DU/vBkjkYoDPfBI32Wijy9E6FV
LGp202Ky+1vJ8SEJwzNozN9kiY9VGLtbjyfiYBatRXlgSICPHu9rSuF7h+cNYroEJWzfahS107Cs
Flfe7I/fBgVcpZK5JASZI5zJW25yLx+o6HBBI/tVdjSK9t46Nf8ksKg6seHawOzZ2MYMlk8uTyFF
24eJpr26LH5OylZs5QPlNczlloUUtdWSfsCvehEz9tDpwbG64jCFYEerOOImIHie3R5ITlLV05PR
yz2BD2C1oMKufMAS8BEWFmCwe6rtyqtARZidiFiLbxI2XutXbvzTTlrsV1bKQ2yEDWSpanie3A61
r+smPg3Y11ZRjQcBigt303QOlqj70nQZrkg/3duqL9Pj3rUEpffBAEEUH2VUDF/XNkpVVRo3vtg8
tEtQHSI7BZFtmPgXxvk4ONivLANdHsnzBPa9OARN9V1nhnAb7MclFUjfRshRDxnKxUd+NPP6NtTp
15jp7rNQwmcouvfAeoZHltABMDHRj4f11bTXHc7uG2iA9SGNB/E+tJimAjqdysJMTmJc3be1uiZr
zoW+67JzSQXJK7svFRzlXG59GfyYjSF9liFLAVP6cIv/CFCutXN7zMWlqWiKKYtxAV0XNWEUzFdk
fK0i5xflE8UhkcAlpMlIJJV1B/zwMYlG61qAZ+gThq55jjroq7rOLjXeQOzjyXH47dcB3ExN34dd
1bdE9t2xBCSyWR0hjw3KLV0V9KsE9tKecgaylHDk4RYgxspoe8Dilb7UNlNPWUwP+WhicjTL4WXC
LhTkZ8dMs5uwonxn+gzHWfVvXKSq/VIbJ7sa0qcyXs2Nyg3sLOkah6mnJd4t8hkA/iDOcyGOLuAt
bP2TyXDC3UYh/oxspsC0cUDBF4u9vC4etWzg3ALcXMMJtaI/DFYTgsAevtGwDIAQDMGxab3lFAqb
AoZgXa7Sh1wBnvZpQTR6giNxAwajkgej9cC1RH6ZZHpLMspnAYSlGcKcqqK+SWj/WxFnJgM3n+qk
gnOcEskxclNkNaawMZyuCC76T37dHkCuyVNZ2MGlBa+38wpmXLon2DDXYitzQMb8DOLrmoO/wS5b
Hu26YDHpkxtPkHPSHxYIypI+1ozNu+3F2TGC6UYL1Au9p95u4nk4VHUpXouS5I8xB/IkVo6byWKv
Z5+K9XtIKxsbQDlxcrHJDrvxVT870m2/d/aMZy2hAZlSyd99ZODdNZmRM1/0DyKwrI2ReNMjxdTz
YwmNaaf9Jn4ygnHkGRhd27iHvaFCyiofnAMcguT6KvLQ/Nowr4kA8NAjLcBVd+l9av3kLMmeMbtT
3gm+9NQdwXyMg3cKs9VXj8a5z/L+jnj0BvkTR3WS2y90ai6L/QOqTP6k7WwjNauntmsA+8VB/IWa
ho7C3NccC/1r75rcTCZLIQgoDLdXjkpVKcQNO2h6LbmhoNJR326G9vuc194+aWcqe6MFH2oHkzxu
DnXSUgGEB/IJ1Xmr0lEXdHEIwRzK6VU6gGpt4CMb8cMcmJQJxOWu8zrjLs3sMDbdLzRiBzc7tJIl
oF+yNl7L2v+T5nn9sMjKf7bcAQlxfAhkvD6ICopC37TT3htxEKwh70PrmtegKuwLcoB3ALk135Oq
2kx9XN4qpgc3/Vd1xcUTlGZBsFo5HrTZYTKxfIYt4DGvziyYpW9QT7pr7vniJjsHi1c18x84LTW4
aZqsu2GxWLu5D9y4Uh+Y7jI09UHERkgYVwM2+0bi7jjJjrN4nqWbpJzme45CR1HJeWmGeO+vvzwm
Z49jYQznKrHf67FzbxaegENKqhMo3I/GXPOnUgZge6F/b1PPCh6tyKt2LjTibaAob1QaU2fpB/Nt
PFtT2L9wDBheVnCKgQGgrhxf5xk/i5EsZ4wVPpM4zLB9LYIHIiSQNMKwOLlNM+3dbKoPk5EoL9ec
7aGAyiMXjOKJp5q4g6sEBa86CXTgR4bi8SMA4pb0Xz0D0h52g9+Wd2seqKSo4YLBAh+39LBOBydI
sb2u9Qd42Z/Cg/I84TBnWjlyu4sJSaqE6jST7ssmHk4TCNxMxKdK5+JxsNFaCi75nazFFmMkN8ME
/7Y+TU1JAzZ5vJJVibgS5I2g19VC/xSw55BQaFyYfeg1CydiMjq4qnyPm0WO+nurlJvclxyH9enU
Uq4jBoFv7ZR7D+4yPK4RqhnmI/L0o/lTY+snMpuAsrPWtF9SPyi3VRaOewNJfo/md6u9cX6M2uIe
cJPpRyv/zc6MJrE3O4wqrfI+asWuaZYfbijDW9musCOVCXpkgd920ZMbm6RtK5QH5aOiXhFyTtw1
31y3cq+5yJjQcUGtqSkZbFH9YEyZ+qjPXS/CCxHirRgijADTrKKTQENkX50iwzyzHbTc31AP9N12
MVVsAe2E2Er7lTEVubBcnGWGBctYMYJawqsBHJ5IyDMto7ngjPS700O3lRKNfsZFakdmfyqahUKK
Nqak6e48x4NlPI32Hy98der3vA7Hp3yYOVTBDF/cOH6TYbC35XQePUdcQMHiXM4iZsMN0tawUJmS
LD6WQWl8YKds6RCi6RWu/QsDlfQpgfii012NwfcG2i9imeCxJc1pcTUYLIJhEB8GfyaNxRJ8FsUb
VoJjSBjPAQH8EITznnvHfLTNib6T6mhx1npuTRNgRFnG+1qaQOPrJLlBa9zj2X9yor45O33x1HYL
eBZT/ilW4KZxSjG4yRyGqd+2jE3rCuwVrxulfduUaiHKo4BDhwWUsxFSxZhm89EyqmuVjNlN/8kz
2ActGgp4uBmz4fY7jAZeUiAI4rGIiT12pXlNfMe8kqTiHNp4fxhrDdTEMpbtyA5Ch6r2wYALmcrG
5jKMFgzzMrnb8AS51OJCH+cxO4pqWWmmWwBaGJNxh79il+/FIIq9HbXV6b/M0s1/WhSIKJmETy2A
v7xMypfzb6P0tq+bOTSBnQlK5CeTCqZFWeOZ/IQtErVRO1911If8QL6dHPcHpxLyLWX+oiXQ3ndZ
w2jCRBkESmlUu6YpF0jRzMMFha7HEiBZ5uEInNV6UjhYtfkNvpWJQ9Ndz0VtUBWuVY6qU9T+R5cB
ySX1s9OvNxs6KpbX/R3Jm2w/ff5J9yLK5aPM1ROtEkOSxm5cBywSMHhPZM1fhGFfmoqBm99jmRft
A2YB/J8t2nvdvtdCiKOndUXlA7YhOiObfVie865F14qTCTCt+i3tgj+rlTh7MNYwVVvMqp4xYClR
bnw3a+V2EestdMr6QOYNXkDR31xrrg91iDghLMCyExy78o/2n89xbhwdquxCJ7u3NZW1rj+FN9ou
TjXULW2RJTEPR85qvmUN6oiaSLN/wiKjWGJXGEBb8xCK7FK8QAoTTyHe4l0K7bolwcbKU/zWmlGb
BrAF1pAioPmbU4nqv1m1/H/m2tgaTRfnmAV05h9et9xGnqUmA21GqYDWVJDUFuO+glHC02Oe47h+
7Piv7n3hPAQ1+CiWkhcjczOGFWtwTuKcsrVywkskUz4TKTHtcT/hPFi9WR1pGqdyuxcnzTDElUW1
1dpD3En3sM7Nq959/Nz8UYZUVsyccDLXDE+W1ePlTlsa7DA2bERHlVBYlH+72GIm747DpbL6dCOT
GA25qOW2tLCIZRLyejn2lCV85YiLd3TlVuCHlNeF0jGOBSgxYOXWty4x5AWh6UapJEVO8OY2Tcc0
VFhWedZCrY5GcPGzpW+/40uXvfXdorB5px9jEqjcMSrYsD0dxSqMUcDMe/5Wpg/EXOJL44RXh7J6
Niu3P5YG8WiEWlqPSnwfZGyWrlNCe8p3u3LRwK41QmcoJg4EaYAtS9oIz7CUj5ktv3UEQzZcByjf
Is9GGnklcJBwYJzdneuX7lNQ9QzOu/KCRzrnL9AH6bTEYtxs4Re7cxpdtcG2D+0/Wbl81X8TdStA
e/ePfvOrPH4bVT5E2RbxOKqCSKiu+tBKPTIKLoStyOw+B3NJgVznjy5dy0pG8utvAPbuxaIakhrj
ZM3BO2c4i+xQAyPGWRhKph2GDu6SvqpEVp0FPUcxoSzDWVF986yFOY/SpEI+ywutLrvQseY94vFr
qsTvNqbicBLph8ytlwlQIJkPujxz8lbafiOD5isDuAPSHA1zXKcNA8tlUvHqc6csvOptcoZPp4Fd
ucYpcPvfHhXU/2UFdv7hXfV9J7RJh+J9NAMn+o9opZ/6Q5q6KXW/1BlZTjYfRBH7zI7okW5UD2WY
rx+OFVdcm5JXO4AWqcaQjCdikNBmd6xBgOqPh09tL2QHGwx7pseNaktVNYPy5DwZFwuXGbYbZjQ6
V8DZFd2YekTpufxi7vqmLRD/++7i/MNf6jM4d0LHsSOf5eI/TZ1tytAucyCbZoF8aJp04ZI9Z5Qp
5r9j2xhPpvNdH6b0SExLifpolyExbgll3DJV0R2uPvER65eDmTsPur9zHP+cgyA8NjVTgsR7sq2a
riU1NGiaHyUM3Xql/aBS7r8S9Oimi+CmMZVu/ovd0P5HOJJvzwn47LBCO36o99Z/2ztrhnYWFTwM
XpvlS9H6wGq7KdsVM8XxbiMlL14xb6kk1GKkHjvofUc1NWHe7JJzoQTXIimAgm4mwrdHnX0aAsWO
swlQr+mv//0j+adFkq/ZDcigkRggmxz8h0WyF4KqBRPrX2p4pyKmDWOt38htuFsjAjJO9RbZDcbV
YLFD+AYjzHx3qa+lMXJiSdGypPFfY5XK2/t/2SR9mCRAMBSUAWv5f3rKW7uc8469d2uawsfl/xg2
zKRDa75nFEdAlcJo0MXUyxK0aE6NqaQKUMcG6FVeju6T+PT/JxqAU/h/fEG+bcO0oBQScpp6rv/t
g7WCoe9zRlXK3WiTrxm8fclqcDFoCuP1SZjzDtkVr1K1bT3L3mGOMn9qAoa2+6XY5EjwyuiQwPhX
lfY06Vbyi34M0GYeSgt3RB98pWUGpA5htZ2HHQfcjiojBj5hte6AYaBwzt1sPBfKFejEPxOTK9OY
NdeimxV8fcUNFK7mk9nWZ9uq/uTUAB8/Z/YTSreWlQPB3FhxUfQhLq8rkP0E9ZehfaLCM36aBcUH
DrPsipo4aAPA0qwULOIiqZhkXgo0hbhvXxc/Ci81rxNooE1hV8bbEgXvjPgIja2wQNt86j/AZH+r
xTRc9LxhtIW5p+F6hRfD0pNT9Z17L+CFxve5TX573VAxF8rrq8+mhUQSXPTPjpB+tRml1WB9aNxL
/ydKSmfrOJP8ao/9F7Rw9qrytQVAycDIf+CK/nfmMN65wXCtI6fiWI5kYUZFe+2YxovSWW+zkNWt
jVZVjW4cwI+lW7kGyd3lll23mIDrkUmkuokB81DNfs6+6jqOCXXiQVnHEMNJ55fb/+rCqHzoEmUf
NJP8CpSPtghvEJvVNvCk0/dqgGF98Cb76GUKEuJH3GMXTNYcPp8EQDTHkulj5y/3FAf7hr/BypUk
4S7N3GjXtnZ20cPQteqMPX03GOu4ohKItodw+Zw1m51DOIT6E7jAaTceZzuMyNZzpbLzfNorqzl6
ufKr1TZ62MRs+eKTgxDKJ8LvjCax2qqYPHsosHtttAF6VjG5MZfyM5lEYuOMNZC9Rhhv0oGW3nOE
134Lba2mJEAivNUP0+D+tOoM/ZJJ28x9CsWR6hhbsgwOzJMj++b0e0mfIb4Dep8U1KBifLqR7qeV
RVnAtBdsNCXICzZt0onOTk5+/9GyYYw4QbeeEQ1X+0shWuvTDgfz/V+pPn091ud7xEMCmZXxUHTV
r84iVufzRxdhJeqHGnBqZj/LlRaIxmijDcw6aoETvDz4jaCDt496EzLWCBZtNl1Yjw75lNq30JbH
IvLigzZSEHfmu3HocuvW9Z6Yl8gmjsVs9JtX+z7RzrEFcgpOQJq/2olwZmnfyTrlj17T3pNxNC9W
SqQqM+iuYBi4bQ0LEX9dH9aCU181U3u8dM5ba9fHAun97nT1retx9DRDYR+IXbqHsWtPk9dCoSbE
fOa+fJIjLJskcQDrxyROcZ5oE29mu+DyVDdHCbO9HN1vuRsBp8EJc2yNGv/MOH5JG7Qex41/Cedx
bJf12Mm+PXgFMm0DWRFwOYpR0FEWosRFm9ghI1QDdWE+eHn64gRUVi0xAEHfz64UhL4rRhmF2WeX
VqENvQS/4kyIK80bYOCzcz0Z2TkvHzjaH93Wne+icMe9WJNXht7TWX36S+/efKd1zhYpCGiBeoIA
oACQdJo+1cynkkZdNIjnM4BL19fW4hzsELQK+8o92LlLYpKan3Poxh8d7kckjZvfwRrJ6pihdkyo
JsBDs5GWcSyJ6N6StrqWdpI8S8dpL4L4ogtmQaQWoWhrmW61lX4xV6KbVrxHPgei1WAEccEkXuVI
vx+nTZ1Bk8rc5JDjfuEYxiRCJeX04j000085OkgpDNL17KZt2j/r2nx3RGUBoqXAJW+ymz7G0cr+
yzR6HxO+Fx5P1YqllDnED31IbVEaUSO93VJoZiSmOoiyVr1eFsukMUbdaONMuXRE0dIRzLV0DnlX
Mit8A4uH0tQwVkqzjSlGWmh8s9vTyiPa+WiCzh1HOZ7dZDinyqknwnLe+K0kaCrnR3vG5yGTdxjW
HCSdkZoJPgeIkOu+aFYWd7VL/R9rld4CwonGFFDonOOZxY28DZTRbvUNwfw0pFinzsCi2KtVCeOA
M0EX83EU6u9DX6rGgWmWGeMKCCkCKnOs3FpR0wdFtObjip1mn1IVtJHtH0PM/UmqtKdQ94zc9qGQ
sQKeK6f+HrcmdGC/fRyj3Lpw0dgBE213uW8joqkJ/dhQVoKpvs2L4dTkv8e228XxnG6tJHkQS9hf
Bqgcw1DJU4p7ZeJ0dDTssNv2bXmNFdIlibB6w04DCt7t8gFTr5Y9NQ6OOqUF/HTM7BucWi7Hb1q+
oAT3wSdzA6uXy1QyU0YG13OTwubf9iperlEJuZ2KJxlxLjYdolrlCkcjp8ZwY6ofl55VGJjI8RYz
wAnXsz4G2DCYLr5bBw9gGjdVOWZPFqa4Sgkg1J0M7LPqDAHy7DNzbw+cRrhYc26tvgkXy3hpoKIA
u2ParEhXee1us5pZBJTQ3+voUp25Nj5gpdA9dVX+czGLaJvaGOro3XopwvwEgFT5YICLMO2LmNFN
A1hiWzhXQufR0azk3TSc7FrmXYRrAT+iKaEExaW1JYm2WfM5BroQ0Dah3CtuGRPNcPPzMFmE+QfG
eqMr21OPyc4hJsOI5a9ymqF8rIex97aNmwCwHyOG25j59TPjLQ3GqjX5M/gIqMFbEVfNET3gtyiS
kR8Gg6sWdQo7U9qjVI7voDLMWQaUB6XY7nEIqbOOEASkonlpr5Xzq2tncXefo1caZK1bq6KfjCrf
rDyGXKAkKr1xlm1h0adjWNcly49Nb9L2O63XRllCa/ztOxGKD6el7kROzUWETx5a9YMXzk8cSqaL
Zbk2lCJfHK2lSw6VTZ+YN2D2w+e4sZq8hEFtPVZoY7sm7U/qwLHTxrk4LD/6hsq7GYsiBqzhRAXn
uGnQr2rTaZ/Nqf5l5NVZ/aGkVS7NTkizWv+z4I/WLOa7GVePJdtatyY2/kjWBjAE3wx6cg7aWZUj
X4AhOYkJxMY8UTPNj2BeMJzkDEw3XVzFF21O8XLzaarClR8maFjWSCwbf6pmuWmJbKjRktPB4apO
neF5SvK3CersGQPom+w5Sk0NuKTF/T0Kyz6iXIhta4VKbN5jeJ0flwbTE8Cqq2+baDhogmf4VZS4
ENDQiXQt02GQ8VH/g4O2clHxVG1EyKEs8bKLXNY3/f+NPHkX3FHOGdDbQxaH9imt4pM+VqZJm26G
AD8LtVNiQ9cFZdllCYDJNMirCN4pzBXpoWuIbgcBodPazZ9j+pOkbLu9CyHykNOw+kCrSniMI4Me
nlKxbQYAQR79CoWnOiYCHJna6OWTcUAAxz5D0egp3FtZ7t6FWE+fSQftltXXaFdQXeBj5vEyUHOm
4T2nS1o/Okm7pzYsPxAPZy+vc45lQ0r9BufBWTHvRp5ZJ9yxCDG6UdaRZMaSDbegNv5FgSxks5ez
ZXx696MGiOgat8csXpjlsJ1bckw/o602uK/vFMGf9F5GqOUorB4HGIYeEHZyk7tMcTTTYwmZyzm9
sQkLc34R57rloDq0ibPzJH5l/elUWDKzdO4/X91hZBXJ8+xBv80saUxra4ZgK9sQo15l/aq7gsAR
x02aN2Cnlphhgt4/r2HubV3POOhEZZdW3tYc6aOZfdobMb/z8A5HQlcPn4nLgVvL2uA1Xl1SWwzZ
lFSdHPH/Vzu58O7AhruMrGZD4zlH7ZjN3Oo5hUl1xwlKc8sAcwCQf+G53/vU7i7EejkJcA8sc3dL
g3v7qM9S2JPaicRPIdNX5LHNwJf+kPjJfh4ZkbmL41HpEMz2diKNO9Z0rVV9UNyIecVU+5QCXBb1
LB4VcTjf0y95xPBE0mdFh2d8pI3uQb9XWn+UJhU01KWITRW4yQNEw+Rkq0O2Opbp7UKnamYiG1zb
+hPEP4Uq6fCTGOdyHqOTGdufUbB5IWAjRTTfgo6e7bZxH/0JovzUMjUTbvsDZkZ2MVKmqMyQnwtw
nPOYsK5m1m93Fd7d9rBY1UH/QdWh6vXFo+FG5e+hwOQQu1e9+yfutFBy1r5k0h9v3WowulVecv1K
tGwXR7rBVwhfXNXQBP0wurducNOsKEvQGO1GdKbQY6utguHifXSlt2xS5ebEUQmHFaSd41w0oGtG
uryAM3mdyFScs2Z+NDCB4OZIf+QZ9HFzOXb9bD4WNPppAAaV0MMGizEE6oiRvQr2aE3KRTDp++Ix
ZZLOZ52/gnErr4U1H4hjiq0/Os8Mfz/62E45n+IXTaKl3ccWJYt9Vr3oqJGvYk+Zt4ARMj2uCDGf
mbPKdOcUgFRM0AzbpgGXnvhhe0GRqECqVuyKB0k07tCh1gx2Oz/i7nib/Sy5jh4X+rmWtGFQPW0U
3kwrIjOeQrUVZhQS6hDD7FrNMR6CADR7FzGWmaItbotmF0+1c0B4njZp5yGEKK0URYPC7ch5Xr2+
5jKQTnwFXrk1GgTmPl72g7NgocnrADqOmhfSlL0RbD1uA4Mhgirzad5P7QTT6ISgXhmYYEg2/ZSw
ME+dNI+SK/yt5QpTMA6CQQG32IGHbAUVgsuokLyp/C2BkucKaaHXFTNxHyrTvSZFaXAb5QXv3dHZ
oQ1QygnsA4DDh1Gn4bZalgfNNtFnzCrk1p15dI+qfUsG650emgaphRET3N+3xZUlZ//4qkEfBbVH
/Di/tIqNMi7ja0bz2j6UWU13b4Oclzm/ufK9U7JCItJiKfeABO8m+pAeuN9ZAB3alybuuahO9ucy
4M8RUx6Ono8iJrdEDxN3vVD4R6vhRX9W575jmtgT0+Kyvo4ZowGflxtXActAjplmDqanEvvptjct
VSORuCc/ViqySrbQfTYc1uxeSPajrOCibjO3+B/mzmQ5biXN0q/S1nukOeAYF12LmEcOQVKitIFJ
ooR5cAyO4enrQ6isK6+qKq/1rs0yaVeZV2QEA4D/wznfSWocQeCX2am042uQWnJf0gf1vdP8VsF3
vcx38XKXlz0t+HC63zr32XqZKpRTyY8qpHkk1vKM47B6oL36G2TrfzdAJjdAumyayBEQ1h/0yTxv
+mDsBKdh2W4x+VOWxD/MZU1D8g4ElvW4YG3uh/8dq8f6dzn48Xws1FZJTnqxUKQKgMJl+snwjOiA
df2APk+sQmhKuKSsL0nB2SgiTZgGfFRG/jk91pxZq9YKWYc4zVM+FdnFFn/rZL7j8/6cfIJUBIzk
E5GAR/yvg0a7y11zcKwR7pb3jhMRg0o+H8Xgv6YmXRswU2tnCsaxPpG/aynIHsmFfb1LJtKAJQu0
gZNRug3Lt8w+GT51j9cYeNzT7Dja7W5EzPjcoqzGHwyCtonznYF8o/NOrkZdOXUOaXhwDlUSHe81
hO+OzwUH1PIzoOgU/kU058SxUK0wI9oszU5EY2Cp4sbs0Tx2RXnm0Ky2sb9MSel4BAqKTZ+5BnBt
92G2e0Qy+MqdRZkglqBs6yn3QqYNU1qydCG5BoHnKi/afq808Zdd1KtzVsoDrCcMQhUP9wocF1RL
XZzhpVzKEbkFAzzOILfPnsfWWFeZt7obXTVMwZNq3VdjCg6EfMYENapq3co+WN17dB8BLDFi34iY
+SoXpmEW8+u3m8lcCd2GlxEYaPKIr7gIhtuAmRYha7OpA2wHUVZdrHjItnKpdiRlT21ZBYmG2Gd1
g8CPLY3GwpsQ8OZP13ggZJ5Nl/OAYxRtFbqrAylo3/Fp4wBY6tU8rXGug5YykSuR9Nilm8nsIdKm
I6ce8VCyrhBDluFOg1ndk86GkrPwtkJTcEd2yNYgbwkzkr8Hg8mCi+wmCAyZvVEV4dMeedn/en9g
/TcrHQ9DEDsPW3L5+X9esQWPoYS56W/gD6PnghEbeUGj0VPo22G8M4m+9RY4WraA6ONFgn9/tyYi
qnYZnVboeVfCawGc9eaF5I19LsjLThoRrro0+MhpFTbAetT2X792aS7Ljb/ebj5bBtqFBXoA9OQP
bgDnf0m3DzztjlaLPWKWwklTUwfTQ4uhLG999UJiNs5Qgz6QA2Rc003v5goFKHw2rn24T1xoxrlp
OgJ/xujDmHNoYA5GY59NGzZGHIo5th3w8d4ustQtTFPvEHvH+37Ab0Fy937i4mAAMSXtkYi7lltp
PiU1OhCVwEMTNea7394FN/9qzHS3dA9Ii13x2C28MIR/S9mFrztPR85a4zCppLrY9lfLqJ8I93kn
5W5iQB69pZb/ldxOpvYT+7C+40mQUwxtuNb3WR2Y67oFodeBGvrlUqjiHDRfMNBeF7abCjDTlnxQ
BJHcy/GaWBMARNFTRIWPUxOkkT25OSPyT5XL8nYiQjJs3J8sWJngTt8w3JbMy4BTZ59TNdD2HO/G
t/tQJIJNWWXoxpcp9K6rCRY1vGc3GA/3JW+6zK5k/TnnTt46TenhhD9ZAVXQQtZjWoq3dOFVzSUu
MGSuv1sEsitPTPnwWy2rt7RDPT7gkFjGYlFiIuBPm2I1dJJqZMG33keQ9aICW+iObcDjp0wHZgc1
IVlzZ3zIQXrnShIeGsU/q8j7kkbhUedohCgQR3KsCV/BOP17uJ5ZAGYn9Le203yOM+ig97qabO7w
5ClGVVnGDHUhKgzodVd2ndzuG/TUWjAfFYngg+etIFUgjBiYz7ICpTVZPIBT+cZwKjnlvo+8IEm2
bC9ilEFyOnczC22GUzsZu889+PvDvYFt5Y5oGBypy18v67DcoRZvYj0+xRyAAmRrKNhdLDKYrEhR
FuTLnsj66qdDs0fbwXFbxaf731aeYuLU6Ne4PpUd3wHG7mrqhHsMSnRiOE1mXAZ7VlAMVuKwIMzA
ppVJEpP+AOK/oy8QW6BKesMRdTAn72KMrhvsWqxvnyVLFdAh+S2aGW/d0yuAUsi1KwuQBjWL+fZi
elmw4wa63hMrUmY9lB8zOM9GLwpQ93cAQLqIAzwT/8bv2xBhQtShVpxrn+qKKW2W4isQ/bgh3I/S
bnHqNp2MYQGGX6KZrTq6Y1R9wsPxFjY4AxszflBzT+BD8Aot5D9A9uECYxs7h6C/CFPpvfp37fg8
cUTtjFKjxGYYgMzid6N6vwjuI04BNnZT5320uu+6BAPuyk4WgefyDUOmNk5EssEyMbNFiN4q7B7C
jkcpUY3dKjOCpzFKoDZ4gz60sripGXX0XIZvIqI1bIli3LVueI069GXscvDh6+pcVu13Y5wQXvoe
xsN0YqDvYz9fa6ZCT3PMvE8qYbx6uv2ImzE7t3hJ7rVAIHDV9tBoHuKo/ZIExNTdJ1l14h7FaFq3
0infYH3GgIpUsHEXrWcjcdw6HVdvnDdI/fSS6C4wFrZoC+fCrfZxWnUbT8E/LnR3jcr4WI2N84Lf
dVeny/CxttEdsz38O27MHQvz18d/IIUMbMeRtkMYwB+4q7m2Bpi8XK8dMBXcroxvyRU3H0xRqI0G
EUFfEbS7Ytly1On8Ncb28eoyaIPzNpwGRVMVJQyuHE79CDvaqwmt02iBO85FYdLfpOKcSfuHZ4xb
+vfq1KKs5i5FJlzaB8hRMCYymofAJvjUwVyz8QecBAZZGgfD7VEwls6bYXyNksTZMEzwEJjF6a5k
zLKvvQgtfPGgyWB47CzKlWz2Tl1F1+KRcHxIMoAwy8Qri20bIonXrOuot7dpwRZmmYzc/0970f9G
OmtOdV/chgHRbrxc91K+1YOR/3aQ4Ro9kSvabtvYSBeeZb4f0uqzPdOm3WcEXoGXych5udJYm4n7
9Q5PQVZQbkIbnpRzY9s8b+86lTp3wm2DktCroml/f54MC2zjPsTvrWxdWsFjSyu8JjwQv+TIlqD1
iOiivFdgKTHDtGs5Zc3mPmYZJi+k8cw3BQKuJQzccphl3p/vsmyLsxMG88qq+rcgrTWJeT96801l
HB6Jo+WetEcNEQINE6Tdx3Ip6uxFZXzXilSACmuLsUu3JJ238+cx0mptNjVmKSPakWdyLyDvbEUo
6wQo2/Hzff1436AatR5IDc+O0Na+13hV16WKkHnngk1XmF+dial+z7b8twBn6gnFtNq7qblDN8x+
MnIw8yPJKbOi30d2w7236HXuI7powK/r98PR4lH/ELrk9lZxmO8bUe3m2Hli/8voMWHwy2AfcUlC
4Nnd+okCjlGslBcl5LDyFg9yO+qPsUnQckTmbwvqbI3uWs4EoJdJzItJGEeEmfqg2mETEVI4DLKv
gCLt5mGUh9AiWbhQJdDj2s0u9yptibj6z0SJ9p4o96MiuyiJ4u6PP/7ba1Xwn3+Z7Pc/Zmnxc/7v
9/23/ymW6//DwC1rCab4nxO3XpKfBAD+r8vPqvz5z7Fb97/2O3eLVfE/YGFZaMiYdiHoldS3v5O3
DFP+A26V8IUQge2S/wOfcFnxxP/nf5uU8P8RteX+IwBdCTLcQRvkCiID/1+itv4otx2PeC0hFmUP
0X9kbf0XbXHoxI1l+kerDbBHVlm/5M+/uuGUYU50N2Ha1bsiZKbV3sej5NR139nEC4pTU+CIujW+
V5z+RnB3z/v4z1Pg/qosfg38A42MSVTAX3tuB50oeQX47cbFY4QSwkrifOsb3WN+b1EFesPEx3nZ
kcu6skxySiaIFpssnN69sFB/11H9VWzkoKTlv3IRyjn0VI7zhyLLxMIdUn0de4RVkxM1qApanwdg
+UJwyc4uOvIBBuNoxV63mlszBAN76TwZbO0oHa+Vtm92v0hwHUVKAoN8hPvlLzj7jzoS41timX/3
gpcW759/gQ69k7Rh7AHbNJEA/6FYDE0RozuyD5kwkI27zjXJe2aYnZo26NmvOOhtMivGb51b5YtY
OqSGoDBJepBSzRzsMlueAk0EYxEgGc+qegdFEEQD0CXtGU//dJc8/X5Z/xwFtnA3/3yxAdJBx+HC
N/kt//XT7iqjahB+HvzMyLET2qssC/w1C4KTNC3AJQkLwnF8/9c/1Pxrl7x8pkt7SfadFKbzX5WB
5jxwezLq83vPOUeL3kKFiiqJliNewEOR6jAKheM2cNLykELUxpuO6zX4G9Kf+ceEaXkly4cElzRw
At/z7ii9f5KyzZO0WAyXB5V73g6/yHAsA0KicScf4eGzn2xJ68ZURdg2X7RN8HgL07ZMe6rrSOh9
G9cPfGPQOqOJkp8NQyxS2AuBf/RHaAvpImmv4pXnuu5emPDuW+KkVzlu4XVlo633O/dhmMbqoWgH
tJgsGieT5B3pUCQNMCBnw7gRMX1pYYB+wpf3qTXNT5VG+WnHyfyA2awIUBsUFabboPC3vlnAusBw
Kfz4Q1uEp+CrRC2HyLPQDK3Ri2b7YfC/AmNh9dZHD9hu+1OPEXPf+nTD0tN7vJoGvtyFE6F2Jj/L
Q7CjM13t6euPuWDpz+LPWk/iHFizwCI5VeCrEfwNFvq/SlhEHDO/otK01gCnQ0h5jn9hXiKB5Onx
uZJ+jF6w+8i8H22QDzeXVcwONNITP/oXckcMdzWa+N5iytbDDaDSSsA9DuD6woxj37cBy0QdO2dD
Wu9dkBHAaw7xo59IiTWT8qzi6XvtDazBURZiMe350pnNqhptmsAaBH9iemwJVW9DUIrkfrJ80IGT
3zyZzjrAtHIbLGjKxrzEu6Xg8lwFm19HpND3WbOtAfSsa1O7J6sxWNo7rD0L7L6X2gQJgvDuUbsh
EukugGPAjX36m5uIl/vnzWsK5tXS4/DwEEj/GaBjh8CjmJGy8ZYZwOHy7OACPVth0WHUDZp1kXdP
KovGfWSWrMIIEuusD4NwVASaQPcqZ5KHWAbntNG3EGjXjgwvewUI6SUkAnaIsr0zN2qtypRwC3ve
+6ShRgV7D/0tbHWJoE6Fe1VQs6WSLPekP42xPNSgMaIcsI13AjQ57ESlX9J6/uXFm2EgV1qP7Atn
5Go9fh0LudSKAyfcJvXwPpBLgeToQVclF7+4YD7JyZ5q38sy6AHKjQ9lGbJoGePHjjUjOqN1Lbpz
SYsAHyZTa+Itf15Tl3x55oyM9x0XP0kB6BpH4RS0PywxUWCWmOldBli5nTwk6B7XVp+/hZXxo3DF
Sy+/don6mjSvI+cyC9/ksR8HjOIxA8zuLGq+w5ATcACZBY782O/zV14IiUkDc+gye1uwcbDQ8DXN
wn3BbHPl9p0x+ExMVUbjJ8TTdeEFH5W9DMUcFDvSds9WBYkqZkrlQPnds6lBvzZ/i3Lx4gt1sH04
lyTctkMZrkOSy1aBqjAOE6Q9mtXByob3WOg3pUBaOC68A9z1axAMvIap3jZGlTOvGG6FEx2Tzk0v
vtflMKeDo7eyCPGBiVJhkiSNzGyuTWMkQH/M9zlbDBLz0UnJqQOTA5IfTg3pZfvBSINtPOftDurl
d2de2C/xxuviL0lHlmdWhleJcxymz/yA8X4gzmgrG+1dYmtw0Su0DC3SV6Xyr5ohI9yL6T1Dwr+V
Xvkr9OEt0belax4s3ioT9QmsBSQj2o7KWXVW9gINMGPNH32k/fDalYAXM9JA5eghQGEduFGaLXni
Tu6+19/igUfAlDF0nxCGYV/gEpyRsbaR/wkHQ5kR3pVMZrJLTSyqtUo3qY/mYbD4nIkjTdQUkadi
/Gxn8YKcDsuX4JmdVntHik+OxCbXBfWEKauniVc7BamqDl31RgnHjrf50vYuW6iIH+D7gAu6i+8L
frhV7PouqRhZfXcmsHiD11g7y5MJUmjQRpUYDVbbWhwb4ZNbD42BRmfTYSWGMvnO3G1ej/bYY03l
uhkcb8TJYNHZ5MRr5r1u80fMXRVMHMl7VTAc2cB7x7Av8RS7YbZv8NmbtvnRLvRlpeInx/D1tsBc
D8CGfrosnfc2BbKnbPcTqAJ18QkBKIh9Wvd9065icNS7kCE0HVR0FlGD+zO4wtz5JUUoLmAK4rB9
TAlz2QP2MPZWNjEEDYdNb/LkKHpkP4XedVb6Oa4KcDCJUW/jYfxmCoqewQSqk1Pkogh9MT31JUym
8SVGigTv5kIUnLUQ/w+Jk5fbJVJ6nj6WCvvgtlQwYxlsEou4ARbNgrCrdRHQegbzywhvhn3ghJ4z
T84iddJNnQ1fsm6wjmnY6+04NwV9XjVeWsyFl9xLfqW2He1nxzsWqOH3+JseCZZJriPI5FXmh59y
R3PnMaHrvPHoZQNPOYYT4QQ31NMGewwvRFvuMF/24IGUpby6jdiKWNT7ZlR61VR4rm1Ti804E3fa
zx0sJ/9sZK1EWwoU0Jz7zyIy5n0uUQrnDNzsVD6TwQJq1zZ6lpID1Mq+PJNJ8DJ4/C9G0VEflxb4
HjvydlnoyQ3jsi8psVCFUyZfXZEMayuKC1aB7dqNqIun7HvQwXzxMibzrEbyyBF7QyRkbNl86A4x
5KlR72YQsaecUMhcNc5jwvk7fm7ziogSRmfrotABQJyFL+Dx/obWeA4r66VP05DZMcBSu3S8VSev
ebmMNKviZuOuxNrK0zEjYzUqLO9igB41whnCV1ddgqIr0S3ii/Is68MnMonatgQBU5Ff08b2XiH/
qlXNkxnkQhONEvdXyqHAPQAn0CjFwow5w2/4xbi0IB715JRmwnLml+RaysfluYiBhcGmX6/ZDj54
lrNpVGRt87Y5kTT73RLVflwI4EOPe3F6a3W40ap+LCL11ivzyYlIa6+db67owU+MMt57NhZtKlyY
h5b+5Jrd96lx3lmdHgByvBWmPbCcAgDbz1/FWubKWik3v3lVI3ekfPTJL5LYnyJXMWOgnJt0BmFS
w/W0OyTZOp6fQniU28SV/AsOb72NN80UvOW2hT4qmoN9oX6MAsLF7Axwd0fiOw2TrDivORRN/V2G
CiuEy4KQZ3KhLw64IVYz+SUX5UCd6EBEVV9KWa+TiF8KjG2AWozFak5ZwJeEM9kTVRnDM7zB7WcL
Yx3Xn8o3+IuvunYqZKOKj5EYOBb2OazYjTmqcetNI/5DZaHHLmW0bwvwyYYw5nXGJoIcu3WWzjMy
bcACbl8e2ce8NzPSriDJwYaN1ku4DICsJtqMlnwv6yHZu9OUraaY8XwJILfMgnqr+rFcO03erztN
2DPjoNdKTyzVKq9eqa56C5Jk2iNGuJkRs9Q48lajwnisc6J7sGED0ZvONZJB3t8LXqAbpPeeYfyj
V8eE5fDoyuoStUIASw4rlesO5g29QTqmJoNxf0PKMLvM1Nr0U2hscI4wQvfqZ4FSZNsB93Wtyb5O
Hkovd0r1riioFaKQL645xdBni/es9GHm1MNyORrrLjMRf+DoW5sebk7RQTiUT1E9Dg8wc3GI8IRm
SRZ2sH1Kz3qvhKPWVuoOQAzzLwk84x0D6pNutyNGTwiR47Ma+ldSvqedLN2ty2j8UI5qWI/hKq91
hTSA7Y+b2O2Fk/45afWvJNWYXXxkeU0Ix7nlWUQiMTfwsqtzkWXxoGIhhsu3IL7FTf39NHrm2iis
d4Bo0dYoECfpsSNdG81qH0enSExXDwQvLNFQrEyjgHXGkp+ogrSLfpUCuDPT4PWU8wjtmfeRgpNt
2sF7Cuyc4+fRhOaGviX7pUwDkpDf76e6OHpl82H31AgoC6nyouGbO2AUsqOfAcuJQ9Kkvxoxn5ju
wCIym5KDW9JezMVHh4xlG/FQsaR44ak7nFT3AZjm4GsudSv2CQvhRRZWUK8ZkPrlo9vZ7x3HthOr
4hrVYmc7kXqIxmhvkQa+qtj5HqWpPhE2ZVsWhYO9M2kc1k3Xz9fKC7DhNJ9UESMLvKamMi+jClD4
IiXfOPOPshhZ5bjn3putFboPsrn1gBoQRWBT5D6+PcPfoCa+xqyKJ7tCDogqYM8TgApG5GAM2mxX
TQR8AVB/1cvmeGplfeOVd6tK8Rgx6o/R0/rF9goaWdA7x2Cez84U2acGVMnJNRbcRsVyMEFp/ToP
3cPr7OcHb/bsG8JKdW3K7EfeZifIvoj3OpjbVWWcbSsT69gkA9BL+wMFT3L0KMQ2FdL+teuQPSeN
CiMgJc08GduUXdjeCtEiElX2EsIui9uTVk5zqgZm4oGoUXvE08lQScAamsSImKkJq8GmxrgIfP/k
OkN9dNqfcKc13qBen7gCf+TmsMvnKNr0ohSndvkSGuKzXyFEQ1n8SmTrUx/EmJ06LP28bR7CjBJP
WetiJLVHXEcoT07N8kXlLeazjHnzZDqrtiFS1BQIL0HzUlrIbtUhTTshRSvIqa/jldVb0HuXP+bE
Qx7tpIdxl7DmmRyIM2E0X+0mEatYS8Wqat53eSjh9VRbndBvQHj6FnKxLQS38aCc1OQsWER/gX5s
lz8Vg49zQfkIySLFWWk64yEZMPsW6pftKyS1gf1EAs2+syr7iYfIvLNysIT8tg1jwACV+qTkYGfF
Rc4n0Qbw5seU4GMwPMPZKeN5k5rFK3sb1G9Dyak7bBsp0Jnp6AGJJr8Lp/Uf7l+iKXiNYbfUitgx
tMr70aiKh/uX2UpedB43G8pd/ODpm5va3rWHjCvdTSFRuBeGMR10DlrKkIvSNTQZgt08m0dWljcf
PXZnmtIRDRJGTMN4pnXPzOIaj/4XDc+wM+RTXWc3idqXZ/rV92aYOcb0Uc6cpnbVrxLQ2+tyJmGw
AHg2e0CWxynb4GwCsj0ewxShIBzYbZPGD4ZTPLo0OpsihloNk4kYyiWcHUDKtOjSI5SeDXGLWhBu
VV5MBhS5zjaSy6Ub26/mEJ1r7MjrHn5dneUECLrBgRNrHXpTzqpH5Gu/XNI7k3wPeHnbFsTvuN7R
pgwRgfkZhKGE+cZ+1p3Rqy/zD5Q1K5ey2ovNJ8rEHUG4z5mynsaxeJl9/9FuOMFwAn2vp/hrLFqI
Ix3OGBY/PRGW9YI6J/IV/BdzmmD0Dp3hipUPpAvTD8kFleXt5oly3sEHsZqKJTDAvXY1kTEYDkvX
hzaqXpE49DVrsKIZvufY87cMM0ldqy7KFG8eOfNUrA/uiMVOklYLJKZiry7fZTdznfBo3STVovid
3LfAeifN4AiXkSgWgLmee20CN1oj9waJzME7GVQ0wPtBXhoeH974Iu3gHWHlu0jNT6Zf0XI3J3/W
O0w6jAYHlINiPPoG/zZGVQVrXh4w42YbJi4vTCDZygtzR0ve0yBy9aSAkjdxVH9pZPxq435b9wUK
4yQ1P0KhvsdkRWNPfDeDEmV5Z4PKx/HIp0pZ1z7birsX8SgHsS3oqkdYhuRPpddpLlifK3Ex/RFZ
yojvoEj8YzzjFfUr86p1ffMzf0Bn2Hyt3ffKCJyN7LzbOKGE1z3RuJm3n/waXXrAzp+p8dU3dp02
cY+Y6bEvDJf2Ory1ofdc+eNO2PXB95FbDlPDbYhyNMko7c2WtaqVYEdiBjSBlXhOUjYKdmYcAtZ2
qzm2CnL/KoTShf8NMuauHqMOJl6GZm0wbc4+FCYpsAK31OfIY7SAg8veUFWh36I1W/lD71+Ljuia
jkFNpUDQ4yVaMRSd1tVsf9VGwwUWpnA9+uSEAv/r2CbkIetabqNuoKy3n6NYNrugizDXxCzBnWqk
eDHsr3OZ8RyYK/sNBImpcnHyBqvZhg13kE3EnW3DN1dN9COoPPut7YOdl9lrBMjEVsSEBbJvfonQ
i3ZtjyOHvrgvvxAMXV1Ny3jrMh6sBla2dTr7GZz3rVcn+MoaV4BRLG95g2Msb5fSn1N7aOptUDtb
VWrnEMqmOWQxnX5O2dfWRrAtmkVPntdqGTlhcKbyqzzKXjTA/kqQc7qqXHVrPCN9Ap3zBtb+2ZYY
PwqmslvZWcOlOBeBgkmZNhTLy659liDbAuD3h7Z3fjaiLY9t5pxjr0j2QQTzMI2K8RC0qH2tgQhZ
J4QJKevyFDcyAS7HHWCXsz5UZfPchrj4ZNcDXG6CbRVlH2370KZvlbUKHOJYTBCi0LZReaC5qXdW
uEiw6j1vX+5JAgHbnWpzFVc80ou46mm4RbFlRdWsOt8lnGeqx6cZNSn3QQakhfK0qycmekIvgznn
h4fTcqsNC0mlocpdTuuAjItTNZl/BNm8Tc02PwUziXbbAG8Pjm4G5xk2mp3ULFiHO2LpludzsRub
GvOhphlIpw0IPZKsWnfbd1119oennmr1waBdGAdDXRBpYVrZVwGWk25QXLd5CLFck12S0lzCCw7H
gzl79XpwvQO822qLxc2GZtZXGAyi9Bqk1c8sMLfSQYBhDTw6Gg/8EmkitwA9rDOgMlYNFAM0TBtZ
yWfgxtMWT9XnEm3IOgoDDjD48KyaIeF0eYLQWL9Gpl9sg9Z6L3LtXFnwX4lv/VF3vFeQkfUOG8RX
RjPM0/HObuKuh5vdkaJZqhEU3hAejNq8Ta3IX7qw+J5pDKzjNGF4FVN2mq38BRYYxNB2/BzrpFkx
Cs4PjRXtzRQ6GmqVyWYbQdgOumjXByfRfLIG3+AwwjeYNd60TWyW2G4rpp2nx88dHPat8FN9suif
Vr3wn2JRpSz78i9RllR7z1DhSnM474yWxE+E9dXaqCDfM3c/DVb1HFnYCFpu7O0EwoYAneybQdo1
v+PMAz9k6WPlEcVjRsV28tHOOHb5yQoz7CGhwdSwufjD7BzQUwdxrnEd1TvhnJyO785xM+16amdL
5vBXHKz7vR8H4ALilnDW4KHJ5i+6Hi82ouYEcN3gOtUjeckzrSgNg5YjJACLhZrklAenSnEtU0n8
V6pOvts1h1zEIbxq65OyGww/GnPUQMbMhEDgVDpWdAXhrx5G7Eun0lPzKc22Tr9cLUbqLt+eiAsD
D7a2U+xd5qGobfXE1NmQ3ClgPR/9iKlA62p/p0VDyLvjfTKosfdBClRHlpZ1cO1FftU1mKpJ7CV3
MzgBI+xuijQgXFSEpMUudK+MzDMzDzinGLCnsaVWuMZ+Rm0f7rGLAfUdaEFTGo79WNOg6QhsDKtt
YxsXrBFhFWb01bHC/Gq7z7FJo4lb7blJdbNBzBircnw08cmg6cZ/EvvqqFKJHN6LPzLbir7O6WLI
GPWuFGCxRNgg7GvpRPCznJgp9hql/E9Y/f7G6yP3nOGaWs+9bMjLNZ9svMvI84Od6Mtu47OpkQ3n
052ENmrNpDKtSJPMvkwx/rISOsAotcdhbBQsBUCA2SQoBq7Bb21wdzEkn3HoLZYSjcJEVL0kUynO
TkNUGzS6Bz0lHODL8ifpHsq0w447hFCZcFWx5mxArqSjPB4Kez+6wK7HmKVtm7A3SMecxi4strAs
gWBHhGk45UnjhzvpRD6IYCwOXpctN2r3ZhtPJMViXcKpdBNNlewK2IpM6YytZ8h23fl1cwhs46q6
iX7rG6w6eemVPsspHh7b9kZe0U2l5VffTTBkEBGNcm7dFvHTKHu9sm0O+TZjT+q7xwg7MipH0z2M
0fAF4cm0qWKBz2qisgLmm4VmdnDLEbi1CcMbkZq5CaNofOlxXQLBK06+Ev6trfOfEU+Ho6Bo2KpK
kqnXJuS8GrF76GMYwJkQNBK9sU7rX6g+uxvlPDh3g7gttw5YAxotdKNxOvm+d6jb8RjTxZxr4Y0P
HSzeRc1Eup+df4NKGD3FTmS/Ru2IAF77667NeRLnA7NpzKbnYjGUiJkPIB8vgRPPR09OPwaXlYnR
sQhSGkc7j/nj6JJRBF3EOBvWAm2IK+Mh1hNjxTb4VshEvOg33jRYqHrVFZJKLfBI6fEpgYv2CUlp
+6XjR/lsG5jSloRcDOSYQ9zwDj0UhZesiM6OEe5H32sf7RYL1wiIQzsqQD42+6uOKRU34xvNUaX3
34Ri4BfZmOCFhs9FuIHjDrhutQvBxzdXaGfVpkqH4ehkCLlN6EqCbQdTlE5eWpDPFZyhDPLiIwf1
Jc+DQ2koCO2apUQ5F9FDoX+2VtG+RYvoECHcZVYkSfXASIrK+PDtOblWpN2Sv8ptALPiwd0XHEIX
UyzeorxRxI7YyJkK0CjmoLYGCsVtMA4oSWcOhiYV6avh7Vkk3ah7DGAn83awIsVhIF+aFiwjNoO1
zhtqChF1B118jgJ55vrYuESv7yG4pStCB1Aykx9EeHN5woZYbxmQGUeGlTw8ew31tnC7TUjz51Y+
6/225QQP6V77UlrnFBO/xzu1APo3E662ImO6wXdVxSkNM9SQ6GEjIapzWulkR+BSmE094j+/u2ST
k59bPu4n1XjRaUrHM+RDf29TgOyBZu8SbFV7Kyo/S9q7Vd2VGStzgSsy5NwKM2+NuPNrG2r51jA7
pIxSv5KsYGnty2yDO5lswo4Dr6zZfmkcTXHT/khaW+/60KaimnFwhyI4xn5W73oX360xlmw7bBD5
nr3MScGdrZmiAZ1P5uKpi0trPZe9dTUidq2UmOridMP3NDQ/Egct+UTmBlLVxTIBJnysgT4nkzwa
ff2YWTU4/crBawJBdqUyoS4D20saJ+OYFM6+Tgv3psj8I8o7e8ywXxXHMHbg6jXVLZ+t7mJpCrAp
rAA+DOpxGqDHtybQ6jCP8GsL299nTgaDLTPkg9ViqKoZB5htU5IVFurbiEr9Ng3htg6G5rFuJL42
zebfiY3oNICYoSvITHitfDGyEQZJkXB2LH9kSWY9cslgRZ5FQQ3+7+ydx5LdPJpt36XnrKABQHLQ
k+NdequcMFIpid57Pn0vqiriKk/qZsYfPe1hSfULhw748GHvtcE41qihyTUT4iKYqsuwTvu7eje1
NT04JzbujPksyA11ktDmP2tNG9z3SCQz5//8WmUN93EcZtd6P+5FWQ33QpLb7hlmsXRXeNS7J0uq
7rKzMSz4U9HBMHQV2dD86t9/m86SGqfKKZJCpS07LzR3vuvekQIQ/arZx9Wl/kQKECqQuTmKl+MG
1W2ECfGuGmm8j4mYkeXsHETEzJbvrFwL76K6ZKbVp39jl/5P93c/Fj//+7/echb7arz96ROC8KeA
b6Yr/v9lf/BTi+b8//5vuZ+l/gUqi8NiXaDYQ0cHuvPfaj9T/Eu5UtiOABlm0atD4vYfsZ9l/Esh
ArJ0/iOJFlpHbfYf8Z9p/MvFi+bix0S84zB7/yPx33vhlW0KW0nFsT2wMccypX2mElPm1HSe65C4
s4Il1C4Tc6V+eYdwFy6uhsVPsXDorb9ViwMv8xe2wfmf/n+ar/8MjeYL4J+0kX2dKfw6T5e+ZdF6
GWBUOghWyY0Ca03nUjKYW2//eCJ/kZjNrqHPhjsT8BVp4AQVhgwaSeYxMKMt4PQvNHfGe5Hgfy6J
3ECDO0pT7jyxlaZOOw6Z54OegcWE2AchmSqOnv9Q+pdohZdxfZNApnHh9nx+dbMc9OPlob2ReBSV
i66Gv/9DQRbHQZaNGkNr2VXX3ASZdSDR49LoxG7ovJOZSHQzL4k53Xw+MK/v+bgOGk3eZNSoOnG+
78eFuVHaeYjtKZ/8iMQtw/yOlKGG8Ez8aNzjAyLBzNbePh/1w8N0rBnEOAv4bGWL8xxveBIEJox+
tISJSC/MjIz8zYhRcm8+H+fDO8rGQxkwigTwO5bNs7sqbSu1E0E+l5sl5GPVQQD2PiFMDMdZ0+W3
NRlVaLz1ks735yN/uK+MPH/f3FYmDVOcuSCamDybqITs4ORmha+J3jOH81XQZLNmQoezWwYAsgZJ
cMlyAorSrT//AfP38O57QVzM6EiVELwaKEjfP9ip6sFRo7li04Bkz2S/D4An17PjzF3/fKiPT3Me
Cjqj4HAWAfLZXba1zDBkkeOk8SXdVnXrdeqfP0heGFOZitmGZ3k2zxleTJGKl3XpU5ZTR0xg3Uz3
1oPL2tBO/qfXg2uFRV23Haks0ITvb11s2pXFUQGWWWiWWULfEHRr/cUgH5/PPMhvsi/yVT7594NM
MQa6NMM6GuclVnvLt5dJPqHg4kBnTXJf+8Ud/Ot4UtE2V/MCdH4HNTRzBWqgiFDpXrvAzUgsGMzE
+nWChjrnBZn17ee3cV4A3r+B4IvFvMQJG+S1cXaFNH3CRG+tCICLcjeELuE/BqCPCGMUX3xtH99A
hpISejTCfAPn0fubqaJA2EVpIvbCg6mHr0Hw6/Nr+esAfEumQcVORuTZtUSGZhptakfLYvS1K7+l
WnXNot5/PspfnpE5I1wt08b7S4Lp+8sw6Ge61Lvx0rQLI0LKgDX5oOV191bbBsc+fhQH4RfvxV+e
EksdJAPMDC7qz7Mx7URn2xIRHpWAXyjh5nFmom9Nx/u34+Sd4eRPifjHCZEkdBi8eB8snar67BGx
XTY44USmiO3WVXNrmbOURGni1ZjZ8gsRDRLjYsGmW+Th6vMbO3+xZ6+iZQppKMTpDqSDsy8aeQSS
zZbOvaZQn+j5K7yMZp9iniV+Nr9JcXjvlE18/T8fljLPoBhkGbDP52CTdJ04ynQOx6Tfn1jhAbfA
mviFrNM4TWlvrqMuEftusqKcsHA/vPl8/PO3dp4oMWFLBOrSoVCdBfR/FBWpFJMntbBaNmxyF1Nc
EgVV3n0+xvk7ez7G2XOl9Rcwc6MMhIHw0ufyhlylY6ligoERgP6zsYQjLXStfBwolnmTzh7jkIxG
humfWO062BrAbjYGcUfIZVPiOd38C2n0+d2bRxMU+NLh4akP81c0VqmpYr7GKTef1ehuyrH+4uad
f3yKiot/25wXaoMD2rObV7QF5/ou0wpncARTgchCqYTA6fPb9tUo84X+8RpwaAZItGMUL7gQxnEq
H82v3oKvhpj//o8hUqxREJ4c5nqsklKB0snDhaiqL65knmb//I5/3y+L+QMvj2Pj/ng/DLQuYmwF
VzKNd1p8r6lnvC83o/Xw+Q07f/IMAyxEMVu4wpTzHu3d1UzA16RG6hI6C9TYhK7Yhxxx3Bfv1/mM
+HsUtPf2PENYHy7GQVcnQfPFy36qhnrhoWJZkscRPGUtYonCG+AkKgX/IhrHl88v8C+PS8CVoNxn
esCLdracyUmwexL4maSf2t8Dk9TZYsjI807b9vXzof56lcpheWGPKpmM3t9LXaV90E9YUHvfdTCR
cCCYd+0NuLAmBl5fZOIH7R3ti5nirxf4x6jzrPXH+6hKwgycnlGrknP1iPPitafVpKebIO7/dxd4
di/DTjqpP3ts62L8LiNMoPC2HkJ9uCn85KHCqHpLJu4/rbl/vzwuZisWVTY2509wCIn/1XWgpfGU
2Ryepl6/SXPH+6KGO//gbIvWBtWBor6iHrHnbesf97FLS81Ns558gf5ploD6wDA9OqDZdI8+6PMb
eb5Iz4sz6TgGe7X5ydlnz8wdFdjXyKyQkiQEkof5k6qjceEJZ4d//aqI4nuQMNvJlvvPB/6w+WYN
M9VMPgLYDtP+t6X9j6uMypqz+wAkEwXyQ9/BsRryh3wwfyZJec8r+1BTkcDBRKiVPH0+9ocX9Wzo
s8/DsbwKwxPHVbn75NoY3bO3EKn954Oc8+jN8ws8u7Vh38ZCA0fG8XDFeXK40YxsG5jOq6u8Eo8z
xsbUgKYvVi7iZo2GfRCjP/RlTJaE519+/nPOX6rfv2Zm0EtTOPTCzr4Y1Q+d2TQ8aIuwpzLoDnU3
HqowO1lhfGj1+Pvnw/3tFs9Tj0PZqdMtO7vFJSil1iIOB8tYcQpLf1u6EGpN+dVNPm/hzJeFgJyr
csl6Y2v3/ltxLU14XcijJPXhZy/nUDOOXXO8eZPZroy+sVbF6JgL6Q4QUowvhv/bTbUFTmDTtm3E
oGdrVgz3o+0b/DpTkIn2nngB9CVWGpXTdUN3zrtNhEWE4JAgrr79/AZ/WC7nMtOxmYVmRzM55e8v
XKEvKuBclks5OCfDTH8JkX7xDD+sImeV7NnV5VGI0mwg5yTq3PtInyOukC0jPKor45FJ6QYb8Rfz
+vl0NE99vJ/KgGNKZoI4+2bMoWxc0VHYZqJGvzLWQL3L7CWO5f1kdOkq6KFhpaDMmir6yq58fkd/
jy1pPDO/65Yu59vxx4QUSMfytWTkELtIqq3Z+PGlpon6iwJkvoI/q6l5FHyzhjJsm2in88ndb4gI
DRIm99aM9rX0fYA3DmGFbr4HB/pVFfq3a5Lzd8jrSbf4vCNWUNbhuuPzaPGx8nYim1NfPLK/XRCf
uIvrnO0Ofbf3t60TaUb9yW0zw71wjsi1lwlaaxvb5+dv/IdO8XzrXD50vnQx70nmi/3jARWJKZBx
1xVkbk4BSZdCr7LkbJFTXFtsJFluJVpE21b1TYx0KarH9ee/4C+XKln4+eINIkbM8x1tNGgCtnNT
LUWnY9idgHqs/ZoDR6P5YmL5y3eAXV4IxfGCmLND3l8qmJ7Rp5dbLbtn4moXU/4NDje+Hnz8G0fu
lZF/cXP/cmkOpwr0bWmMUQ3MP+iPe4vezPd1z6iWSQ2vOXY6+ylEfLUczQymZKf9030ez5LeB6cn
Sor5gzu7wGIih3OaeGtIPvg14cCBXh/uPn9cf3n5GUMp+qTMJ7jk31+T9CBaDSGfmq3CcAGxI147
EcePn49yvtJxJThDqGPYIat5Y/F+lNbvjJCDDXLOJoKi4vvQ/BUw3OeD/P6KzqYNRmFCxGftcvR0
tp42Og6VIhqQ9LpzfgJ5xoF8KuVAjUjSOdSYyXJwZkK8zxoyO3xcskG916we8Kmx1gHXRGmULewY
a2Rbxlef/7y/vD18lPSXaHpgyj/fuwVNWpdU+eWMlUp3RWbjtBiLbJ8VdrhC1lx+8WQ/FI8cLugw
CHD94w2csXfvbzqt8Q7VBt8Hs/a6JyrRTN0jSmKgbSZREf1WgYqMbAOi0eR/8Sw+vlbQRijP5wMG
vnd59lpNUwAZzq6opKRzK+z2Jk3ML67v4zvFEPRWoWYoaArnMx1p3FOrRt4plOSLor2ueXRZ73xx
IfM39v6dYl2gEcJaB7GBJ/f+JiLvmoqxYD4tFRJi564Ix0OT5qt2ZnRXJabbr6a1M0KJbWKg04Er
zkWonPOQ5p/0xzTj9MpC8cr63hqEc7movm2r/GlP4a51u9tSyrc6r3dl5MN+BIs3ac9x677lIVLQ
z9/Y88qNH8LMapm0lUnw+rCWIJVoqqHnBRIo/335jbMHYquLhSGf/Xz64nF+mM3nwaBX2RzV2Gzt
zt5WmZAZUeUwOThkuG6O06JcUfw/NdvPr4mt24cPkZFo9xo6uw9en/MXp08CMcgi0BaDkWJBKE38
3WWIc34ZCb2zrzAXYlOFTKq7m2aYJn2dFIrtpWH24Yx5NDiTq+rGkvViMrA1rTocLDDdlIqnW1lq
39tS4KoBimLajf8jt+AkhpT6O9SB9oXyLBubhS1XAo4uEMOezCtQ0EfLadnGVtaPVBsVGuvxNRPF
QzsMd3FOlKFufENYuS3ED2+6T6W5Hsd+DevlIhkJlBEcBRUhAGbzJu5PmgaV87uqyzX8fKwn/nEg
BleYNhbYWF8U1Vbi9SglNtm8XdvAtKdo51sPpYlIP423qHbWgZ0f6w6gVKU9pOLO6LJd71UHERCv
YoBgIs0kwTqPXwBNVGYZN0FVEcegbZzGWSilX8SavULbtVK4wtuQWMzBEktiQPJlEPRHUarL3Al2
nv1ItsRplPmpH+sltsdLNdpkn0m0KDZux4VEEJR3iAw5Db4nc36X4KMgmQEqW0h0iA0HQGx91pWx
7i6RmJsuLlhCINRbqAWbPotgqtlqn9fDm4t+GxDtQpBClzrDVsNfGgoTRCA7W1KK8aLEW4tsmkhF
d3HYPBlK7mcKsIBCZnbfLJMGA/hFm1ROwV6NlN6NNpTIUdGWA0vBrbACvbtUEB896N6D6E8W4kJN
W4duwdlFlmyEm970VrMeFfr+APseRr1yegDSfCjxNJdOtPKM8cJoZ5/4ckj2RNXUpPEQptuEa2ab
yX0IJPzD275eEOQmywtXHVprNxvhI9IcYWGgEAJaYbXxdowgPS7N8jWIJAaHdTCeIHljEc1dSG2L
hOzFaNNqYl2LEvUq8sd86+FX70giavynLPwxJNcaCeP8ArGClILMLrofU/0gMEPiO4MqGG8DnJJT
+KTF3ZNNHmdRYoPE/eCkcwbhqfKWv2noW9fD1LiwxX7wD1N9X1XgCIEH6EBQs9OEelJLjoUio7N+
zvWbmQfAfTXEr548AI9yWasPgnfBWSX6KWm9vRUFD2mDU01eTNo1/vimuPWCYGWqG4nrH3Kz3aIL
u2pLiQyWvJuQeBI/GFdhhzhzuEAyB0Bd21vmQzRQYLWLKCkXhvF9KvbE1UPj3ZrQkcspX6b9YyHv
4u65GzdSrW13ztN4iDqbAMkLYT5MGDv6fT0M9zK4GqY9nQxlr4j8mcb7qojB/sQrZV4QpdJzJOBW
TziJFl7Hmuy1B8PvrgwbzHuj6r3jR4uILI4u3fSo4NJxn4TfPLZ0+rTPur0eHZzmOmyxB3oPg34M
nO+2eddbr5qxmFEJ4Ao4dhBHZC+cKNXuU95i2GLlWg7OlRGR8lWdVNutApQikv+lnwIs0Tg9fYct
LDwKuZfpJmpJ0NlE4h5CnLxPzGUSvM6qfxd/zOVgHmgIW8gbS4wofOGDPIk6W2jdTx2nNEnYJG0b
rvdmuLg05EjCh1rauvMYsQVo9JwwKgFkFYoDfZZuLZ26u4ZErUHdK7ItXNIREz1hGKKEkMsHPVTt
5RhB76EsLc16lUzxj85JltLmyw0FsardOMBpUdveJgI7lo/tJGBzegcZkF3uDN6Nq+VXaVJeYVFB
w6erm8kkySVwLztP6yCA1fFi/sHYbbYlcOw+Gw+YUU9xoB4UkJFA93b1aBpLk5g1FxOs3vBG5tqm
6qpXURBSk0giW4gO0NhSGS+tKddIOfZEweyi+jL39Kuk3SfOdLCijcmTJ7ApbK/gG2rDXA5z5Ifq
lPf7vjJu2ek67akPdnaYElPAuXgF8nmTuA9FuNX7I4zlNNlIEvk21c1A7jvWyizYZd6NmTJNowVs
3gz8jk18LLKLLF6zToTyxqkeKxgrzS5+zaPNmD7AzTZo0HL2OCoi0EzcFi3h8Lj8SVocdoKonZos
8cupJ1vjwcl3Wr3S7CNZKi1ohSGDOKrDwfW3UTpufeTVjvNNhcl332/uZI+1ofvZ8DMK2nWdD424
Lm9I07oA37Mls+YK/kGxJFEG44nprupBbrScMiNwwuciBUMEGaYR42pUKEshIMhyZqXgKn1o45M5
h9RG3c5JUVWXF3n/bMWPcfzNM25qcaGGHwX1v9q63a4BFTNPdtcIQ0MmR6276vqHYeQlL+mfxGuP
NbF3nmq5g1pFCEXKSagbLLX4R+veiO7NCwBRRPdVcMCBTppCjJ3FOGKWAmaD5Sv85jvPFpJXk/g8
fxH3yCWnX8S5jiAZ4u0k1qxoi7JrMOgsMv8J4csiRkJPmJF1qdV3BSwUvLa+3OTFwsP53P9CtObh
wskrvBX+UzHom2CCqDI99salIFfKN/0jBxPQbJ1Tlhtrd3YfaXV3n2UDmcySV76z4++JQaxiD0wi
lICMSEIszGLVIrEpS+uij0hS6B4hja5aJOPKv5X8er+1yVxP9oNGa7D8JiJiD3pv1cQ3ZjTubB22
1IRxudwm2E5yXEsH3yV2UIFOboxFk99JOEU6R0ToEh+8Qns0JfStwbhVxlF3X3UDMsnF2NirBu+P
4QZsNx9K+EgtOnVNjVduHxzqMnrImvA6MuE2uel+HG+ahnn8zghHnsqDazeXVW5vi9G4EzqBNq3x
0hNTEeJ8GKuWqVXth8lmpgWNVL6mJlmJnJR5l9l4Nwh3aVtXpVEvRUhkMviY2S+FPijBIN2OUACS
H50knAIYEtL3hZ5d1P63RN/ZoE5IsPI2pVau0paqKL1Dgr3Q+3Bjly/1dGkUDz3wk+zVS7tlqCYQ
LWpT9M5K15hHIhKxjXCncJ6N8rutI0LXXB48vvD+2KTPXvu9gpOMkHCblCfCuyPtrve+uZxJjRhE
2qHCfU6UZhItRl1cpRij4Ez5u8kx9mOc30CKOESkjGg21VXar3Kyp9vJ2vbBRewVK71TKN/rqzwZ
iJtlwSmKXRT0zOfuEovsNhT5OnLkXVuDF5ykT7PfWOkNbnu/8l4q1Zcr7NcrB898nxr7VlfkWVCr
cMewfv+oxaEx96NxEI2+ivtXazZThiGhG3ILP2ApCyaIkW23KA/BGN9ZE9UuujK8/vt0yL4pbGsk
1nUnTqNvA/EIhV0DYWW08QY6x0pvw1No+7eV02N5Ej/b4DnhPSyOU0IQnuaemlSA/0Zyzp62DfS9
37IbUnsJtWHoV01OKFVdv0R4t3r7KQlIIyzvoIEc23FeBEizqtagTkhgDha9fLYCwgZaqFVg8MlD
K0gYAFNjh8wrD0E3bXKtfhh9+Nq6/pr1P6dkWjoJBIN2rZuvprUJ7PI2cCCYUI6ygzoimzok+qUo
7hMbF1Qb4FvzY3wSM6+GWdQssWoAAiQSvXtxnAZISGegQn/tqnbfipPukfNKtgqoYvJ30EwQAzFQ
07ChmDR+mVm4G+h3hK40gbpve1Z1qcjxhWGbAVvMXR4zW0Mc3g4WUq3DYFBlFzKe3dU6XKneS9yr
zk7zgwE1Y5s29jGLrKOeh3PguNuvp3im/ch0JcuKqYmywq3MO33SL5yoUSswfatwFBBbyJVj17CB
YfJYjOAWnWRtptljzM2wA/0qt7t9RixZGmvXdZNcWgZRgjnE/kcndPtdjNaTjNeFnsPTMk+DwQti
a1e8hnyIjXmwBwf+irmNBn+BE+e6FD5W7+hUgcz3s3u//eESYxxHAr/wpgkf+/qQDRfRYLLJ2YSk
IzbTPmV5LMSFi0lVM1AeZpzSk0ErBgfuiXjyjODeGfMFyphVZZFa5B0nUy2b4GHK4eWO7Sokr3HC
Mh36EFaSDAvJq5Q/84IQ+e4EHmOtZ7saTCBJh6vAIJca6XNnPwxtAoupWHopQCIy4nVYiJpz7YC5
8HjLighSjj9nr7P9AM6S8j4RYGGpjiWH3WJhsuHGLeEPy3Q07/lkn9Kk2tDiTRa96964bnZFMAi1
y0zKyL9XxJwqIGp6Niwrb9vS8c09WM+av66c/KrVSc9j5dXUSyb7TY3JmxiwLvaWQA2ZZJ1V1WJT
fElRpuYD1Yp2bdkV4IXiIpKPEbNo13H8lsuVwlupszOBEbwI3bscDEXRnFKldoXertJSETx+GmOW
vashrhdDdW2l9BCi+IoN+AJ82FKr3qq+Oro1JnYQGn3jrwOQoVbg70FTLQByYQ722M4gCVDqTuvA
RINXxr+THNowrl6HSftuuMa1BmWIrh18L0H6Mv/6ILErQplMY94AL8d5BVpI8UxUOt1X2fjLJ3tE
PLjFAoeE6VzDN1/orJFSnrLIp/j5UVDHmpRivBGQPq4MXy7swD2A4SFEDZJotSnsi5FYAhVu52V+
9O+y5DYX+o7nMDuWorbCcQMt31n17F/VokiulP8szOep3yn/uvNvyEFfRGG3nVr/DZfKIqT8S4E2
JH61QtAdVBeDpFZmM1wmW2zdqyzb+9MWIOEINpzjvgvBFiVzSvAySGq1uZ66GPAQYa6KyeTFZFne
sBcTKQTypZrznmdR/FNCdEEZnBx3OfvjjSVlVlafpEEMzH1v07TfGxSoVgkCkw1/uyeTbd0Yu8iD
jmMPr+kUGGDPNTKjEKDGGr6g9JldQ67hXjsQXlLPLXmd8N4ygwf0Y+DNWrgx8RA3XeCtTYfb9Kuo
pqVRk3+mCm63WPuFXFb+CM2hW6ngELTXEQgVfFaKXRnb1ow/T3S1cWmN2UcPxTRzHeSByYfnB5DO
WAfBj9AhFRAh5KXnPU/aD6O7ghvlgK0aN31yWRGXmuavNhNwTUBE+EPLyWO7tNiaahMRYbhX2aFS
2g5k0IR7Nzg4FfmHlw2sgRrru+hum/ZpDhREAHMEe3TkFOs2gq6P7yljx5rR4WmwvpaPvdIP2tDO
/n6S1H9q6R3ZeIvEHQ/Ei1bt60gjhjA5T1ta5j3QtFBFC89DC+69jErblRUad9phSMUXQT2vj+An
mL7kuKGV6ydg+ODiNApKw/RAI2WaXEgL7O01gtSBT2RGdWi0A+l4i6m8r2l2T/1yljMGd62DsPtV
snnnmJCO0CL2olWG91YjOzdih+SyMxcGi+3Kh3ze30Tjdc93ArhtUAgCyBxpqYeoflYjvJRaHgao
iDM8qIr6RUqUMJ28Y9ZRjea3uRPp5B3oFIV0BXBupg+9i80oru4nvVx5clzLGUYuCIiz7gv9IEnC
gAVLDneztkWzsvxsFTqSRocg7bJcJOFp8Cu4kERADmvy2aBUshpjHB8tY40HQ+RXlXvwreLCNN5i
UI1lTSgyhRFQso5jgYUi5paksjUcx7dCa34NrrHPp3Sv6RlTSAXqcvo22A425PAogGdxcMLMrVY0
nC41ROu63i7xni/o09DAUGSQsNV3YVY6+05/jXsMfPVlW8HLKZ8a88a1xkXp4yfllDsKf5K+V1f1
NeUalzgC5cNtH/t3VR6tJ1Ueya6jvZVg4p6/FrmsnQRzdQRETEI2XYNQamkMU/+7bhVuwkCVm9YB
ednoluSiCSgAcEiKUKoTwCzSht5Y7yGe5aSd8CGX2mttjmqsYTT6zU2iRusbsFT6AzUGPsiUBgGq
BkdbO1LISiIonPKlN2mkafzhpu9eezMwvjfEXIY4OAcoImPp67fQ0yS5sCNAhanuiGuavEl7qThn
gZYRz+sS15xdj37Ys3oPoUZcZM/bmFggIGsriI+hE02KhRx/KPg9UREjYud06BAn2HDsFpVCCLaw
KyPJd3VIpqJQVfQi3Wg6OtAvjxihBryEul8CylXJA2gdBWYiEMVdOqj8mu5snpPeF1ZXtafaXccp
6q2O/+oATgY6X4focp2Xdb/V/Kpcc1QzPkJ7GulmmdZDnbbmPVTn9i1N7exn63oGyW890wlWP2N0
thqEj++OHxaHKiCVA+W6BypBq5JXI2vDZDcFLXUN5CeAsa1Wk9mMrqXh+HCATUO1CkAshs1Q8hQJ
DXVwYCRuVX5Tdlhvp5q+Yz/i2ajzJntWXadf1kRLXftZ3oHwcJy7qoOpgK0b2k8ezxbUSsJjJHxh
IG9dNjcARzHTa1pNAqgVKtghVnYKlDlTwsI0u5QcGQN59Ml40MkxsSgN9RmyRhxOQAeWqUnPoJxZ
QvRvWTWyKe5bC5RhilU5XHRJnz8SWdVZa1zaBG65Echl3fFCKrbEuknGsrwsx5S8b8vMXxzPHOqV
E8KHxEht/UylBd7Ga3q3vejqSRJVOvUkdtZZTFjOYLKMohAd2nUK6BWImW8M6bKNsu5yzB0mNrtp
MGXGhnXRGnZhkuZMGLA5sOUvqjG+UdROh1ZpGiQ2K77SNWgFcTZi7M178B5dDa4H63/Dts+sX/zG
gK5j9uWrU3vBKagimz5/nkMKyhK9f6yBjW6BYOb+shscfTvRw6LNKpia015v7z17SDhtq6oXu0eo
STwfM0YfO8NtUWe/F8GguoQ+hmuZnNaFm5f9hQX/d5aA54Ips91F1sAZC/GWMephO0swkY5YNlZt
BTjmssyIa9tGpaB4LEPbNOGiBWz028YQM9CaiMV9kwCNIAk8AvDRSXIc1knckdDVVYFd7EsE4asx
tStI6FM1j2lHbnSgmEuLb6nR5fWd7LQ0O/jDFB6w5aKLoGNnXeSxTudPD60o3qhCQpCSMJp/Dopl
gg17erJbu3ub2gEkVpdkUltMptN3m84SwUEFkbpw4jx81mMCriLIBxB43JSmhCXWup5SGaqogwak
43VYypZNtIw9RYwz+/FHhwCWrTMWJqd8rHzHThnMnGDuapf2cVnuJ5eom2VZJAKEa93p9bbVPbpY
Li/JTRum5Q+PLQr4O826+J2Mjp02XPMGZCR5dWJil5xFTyVABe56BK6bIn+w7uLasHfCYmJdBi7N
ciMErwCQmgMI0ngsb+n0/vSrQqQKmHAkn72ahHOVDr4kgFlpnO3aVVK8mbFKw01tsDVuuvAEfvNW
2Vn3YDTq2WzhNCDjrdh4ZNXJS2AApKJ7GTF+b6JhaDd+bhT4/AJzrZw2vuodL1DAxtIaIg8ySKCB
E3L6pUL6wAbAL9j8NBT2evEdgmj5xgY72VRtzPIm9eG73tClHRprMJak7dFgmUz9QkaT9c2sZ8ps
ELbbIcMTXKaZOULQzKN76jNOB6AJsfQD9CtwD7cGPUp4AM9Or3ccVI51/ajz7C3ItzQQywZgmQYw
uV7EXWkz0UwJ5RQOx8sJPMi3pEqQsI96E2xov3CIEIxyVyryDiqSjpchdmjeb/ZahZvBY9dlJG3K
xLI4ECIefocuFV3aZZjd+EPGmlhBlHqwrCTZMwXUtyoZCfoMgKAdkBKRUwtzzn/hnA6QTB6QtDeT
9lZggrSrGEH11rS14LZ0YranVVRcZ86oryJQmN9RfpaI5Sb9uiPae6JRhXPaLWrnRavc8NUgbQwU
oaKK8g1tfOmtLqepWuYRW/Y+1gkKHnDfLz0TzsJUE5PbAFWjK4h0GvnUCN9SeRp4O2ikF3qRkPMi
AYslmzjNq59ZqFXN3ox4cisy0Kg5IHxkHUdvrXVrjnOcdKQGMutIA5STrS+BZRZLM7YdCqO0Zm0p
Sv8Rfg+ohrIlyT7ymeVTWGUS2M0uloHuHt1E3Eb9XKALH0sgWNa8B6XgUGqbx1ITQ7UjSNclT4q+
3TM52QBLwYzaBjkZCIFWbTtYBBkj/6go1gI6GWGuUkU2T5yUR6sIWty+VUdmUS1bWR7CIJhoxTaw
nS5rVMj5dUqsD2iwuBNe+cpdt7N10yGLpSsN3HQVmWMkL90q8PT9mHqyujJEXXh70rJUTkptnSQX
MfeBtu3Qpc1zOugz9cKUSey9mPzHxBKxrk5sgYj4oJWuNQWl6zjQ6WEnmzdYQtgu04u3DC3r2RBm
qu4egyZ3i4LerGWbkrp7sl/I07Zeu1o/AGiIQLu9Nka4UH2VrWB4w3h14JB870TQBUvuTPxWEyb6
aOVmew1ksX5GWG5fRLoJjzklFFm57b4KDKbhmAnl0TPc+npogp+N3UlwFM4WHYDGFhiYj+GNBMOC
EtiRQWxdOqmoXnyrJKnIpz1icD65HQP2J6xlT0ZFCWVnhP1yf0hzc7PL2qLbQbfmIWr6X1NUc/YE
4syn4LJsDlSU/azr2Sas5akiBdttm41Z0gMFHvKaa+QSWjp4zn5k41F0Rca6CUiB7X/KaXk46pdK
o5RLzYq6UJlbeN/ZxmIdWkRAqeB20z8bs8A5SFE/AKcBdK/WYy1+5gqPjJk2B7vWqrU59TwySjhJ
vATd8rI2VhzxwLn8BgR6U4OV06oU+8F2CMdTIx4GEtjMLlp2dbjqfaD8TX6VwaH1iO8GCQ9OLaC9
BNWhqV9q6x5/3jZtTw2FutkXuzZtdnYc3vjsJZrE3yjWRK0PWTSJYAl2NRh1o//Vhs6NXhrrdrz3
PPMZQxptLbU13HBpd+lWcnZjPk4tqQSGtY2F/upGV2OrbwnE3eYc0he5teZ470c97ByQwzBhl/ao
3fZefPDTbocDZiEaaiPrGITp0miPDhmKxGRu9WI4uE11RyDToacqs0ttVWrNRoRvo+6T8EqY+aQt
mQfWRTtu++5/WDuv3ta5bT3/lSD33GAvQJILiVSvlmXZviHsZZu9c7L9+jz0OkjO3khyEiD4PmhZ
clEhOecY4204OSoNsWI9g1MaNxRE9NAWbqvmzlRnzJ0qRDLeTNP2kla82n7ilqJ2h0DZmOUDBGoo
M0De6E/QMGW2Aj7XqFzAQyWvLzr5EYxWtXUDjlyIK+ckuwEGpvBcuey83to5mdiZRUXH6+/gaHmJ
fcz9k+2LlULWFUUnCLFj31iuNpJtXOsyZoDnZqyVUFwxOa8wzO2Olpo8VMRoSfSFpewiZa7W5F4T
aZ9aXnsK4I7N0zrxCmjo3jWPwayucndgoYUrDq5POmucUMLa0nM64AnY3mH0LLCaWmjpMXSMfR21
bwZWU5gErOxSuwYgjqaabC2rPAiRLzVyGLpWrEKNiIxS8dIaY9Cp9MQclakbXh0+puasEfcWYJOY
Z9ZCEo8AY305n47MPNYikZe+jGtffptADuHTPcQoezmEa/BDwvzgneVeHoi1UWP1PkGRfKrDc5e7
rfySEOGcyM/Uq0SfXwraZJ3QnIkLPEVZ3Bmeha2f2R9nC6wAPlLREqWUfNQp7dV4TIpgFcB2Q8Wy
zMxHmwNzaKnb138wjQTPoJcNForNqJpdznYKHIeejWZDBNNRlxgU4u0RcRVBaKxwbQyNmkDubiMw
Cauxmy1TZT1KwLyTrY8MaO1H1ESPwrBcogqxE59geD4i6yGmR5E/0vQ65f2qn8T7RNqIX/lvWt/X
XNzhjxrpi9YH8WKOMxAqqCWYpLw51nNPM9SOmCttu+6js7EfnVJPFsfSJ/1QVc+Ck0hR9eM0YIRQ
uK3uSaPMZdZculx2J5zaIn4i6S+heOuSFwnjF6U/inSXACRoP0PQAnX6ntMegrK6YlDrVViDqmQS
qL2C+SG/uo/xq4TLA7AND8YZHxMo5UTUfOnfes5IH/YxNemygDk02mSu4flTxvekJ81AOxQA5SBh
LKmF9dpp8kUR5qrSKteaI1LzZk2KwtYiP4ZRd2Q87PBhBbcmO80NYcMF3+CLC8FsKfRj3T6s4TDI
O6VtX2Ksm6nlj43j34Y2/kxM9duMkM1rwzIx96WKtI3+TmuPYeZOMoSTy/yaselS+NYcFVLQMqhc
CWqyikyQRmdvpe+htEnJM2i/i6Zy41xHVv6mpGuymaT65livKAR8B4PinWofCF8enUOSNGvyjBZC
6Ks8UIh2vPTTrY0fMKu/ohA7vHDpM0ZuvNAgeN4jGiUqH8xu9erYiWqmgnTBIaJxHIujZr81BqZ2
tadFbmkxK+5XxHFeW2aPrHZKEBwF6sMk/VEbipoB0iJK4FKelhB6iFI8Y/SxpqreqN3n2G9nw9TO
7FcWtaeZOpRjG63H6BmMKmAY9egzWgf085+CMtg3B2BCSE8GJkWB5DnaT4jyISwUFwT0qFS7vqBE
yIulIbXEmjAfGPRlR8JrG51bnJjrdG0P3aKi05lwkWJVkqt7PiRnBsW+fo9G67krqxWu6jKnihps
Onti2mrCcFprJnlBkL1wO6dcd4RbDW+xflR7Z9sTPmA2ToBjIdAURRKJ2nahfbWxuVRMr5NZcJ1k
p2EbqJjnKcQAH3exMdrCuTlbU/VB+0OdllO3zSZr6tIK6Klxs9MJF1IZN1r9SsNQq8IDO6dK1Hsd
WBTs15Lx9UvSlaWPf1T8qVMNx08ReyocliiCM5r9VOklUcyF39xxXIAui2jO1H8kp/CXs9O6tp7k
hxqNL6pVQKqtFrRyTPyhldih55gEuRK/XkkaUYpi59jpiUhEt+allUDfaUVC77yGkTZgqeE67Gd2
Eh6klq4/UqV+SqlZGo05QBNuRwusDSAmDS08qJNtQFQmGr+FppWehhhqyguKzOxYSdN3whAdIy9M
t14b7Qmliaf63+PA+IzTGLcP12yVD4ixgGTS3s+sdU6sb33zLWOlC3AHeqQsZMhlPk+tfoXJ9ZLo
HzGbVxN5WkpWnay4ZD25iUSJqFOt9M3LlH10MeUhtXQnmI+2GFrH8kFy9GUgdHAked31Ko2LQUiW
GgL7R9FgcHC7Z22EOFfaV1Mhi1hJTTI1ouSGHOOkG46XUlfqPn54jbYJUt8dq2ST5TdZfIgIXkEE
Wj7bXkfXRqI1JlaZyfqeIIRHjNtnpQRrWw03pf1ECvLGn1jYCP5xlHY3zSk9DBqWRtuRqBDustkT
lehQx/jsBNyVTTd7U00j44y7yd5s0G+pKKLaBc8Cpkn6K4aFnWCjpNaSL1NpUm18w0x2R/Uj0GlO
LnIDgtDgvi1LuF4VRC4bS2TFhwaPT6PfR027qnuodnziPqFPDR7qubS35XvXv4y5sY/HNFiT7kTd
ypXXYrhJxyJr47XuJjbXZpdi1UXyULoSI/bsxISFlnRPI3Unh0lzQVdq4laW0LvUETaQVdwykqbJ
ZaZQeaNMEJStf0YzezxaEJ5FQlFnzzPvtcWkd5tfcCccVrP53U3sc1AktI3OQrkQykNoSHttEhxW
XaF4gb4JqA+am7LSpEV8ANtcyjEJg09yz3nuGUBsEtfsjuxOBd3TXNKeCrGmih33sXVI74ATuBpL
D8u+qz/+mzm68kOGGfbQ64X90piLBN+Wkg3LrVZkoaiL0eOq76+DC6/szvstdxL2gK1bkPWzbNKl
3B5F63IVN9IignHXNfAbumuob/xuCX5FqdudcMI8FMd6lXn9haAhFnnStTfqDhD54P/Jqm36TMYJ
Rb6A/LXSWPIv06uxJbVvl2huxU/CUKhe5MiVJxed6Yb4aRzn+k1zAjegODvoa2qmeW58lV6bG1UN
zCoSsVb2S6bus2FR7TFpqjbdOde3QUx01YIobCCNoN2phNLpcYzX4GdcL4y7Ja+iVbgP2Re1Hyu7
cS4hOWXgG8A9JK/tubxEu2DWRj5Zu3wnPvGrYyaJKzNkmAPz2hGckbVshRc2gXz45MXr5iN36cy2
2NQ+qOK4JMI10S+V1z7K0g3unCaAXvOmOKxKeasyF2wwwRYgqXX94wwfBd7G/s0a3xXn1jSvznTM
eQr4RelKdbYicolar4Bf642KO3O+soYnwBrHdAdj1/jf+Q/dBfbRFAfQeSfARvEymC4jJqNZAJWB
r5TsjhqjNoiToIHhVtbxfXQHGDXTBixBJg2jP8QCYiiOwC7PbjMxWjUUgs4z6Sed5ckMPfAOXmQE
zsFeJ3Q8uUACwLEW4ibsV0PdU7NbMVgjl8A62GNS/SxBmSThcaU/ZbwTF1E0linds/Gk7adkVX3i
MctzDfUiuBs/lkfdalIKkHlG7sc6crvVcADpiZaO9Us3u4XJVucolM855PKpnY/JIgmWhJwkCCC5
dmC3wKLZDfmmu1Xs99mX1WDJzt68nPOfBhaRTRaB2Z9z4AM+ngSr4vJkFucI9h8c4G7FSx6WWgYL
9NO31nNy37BuqERjlDoeFpmEIlKl7zPYtXTRVK/BE3QcrOuHJ2OjTZdacbtoDdE3eOjRNoiW4oYD
4W7YQfWmQmk416F1GmuVzZr/8amWX8x7sPJfOWGGveIvSoKHHrj5a/0BZMJkA8cZnu65vLWQzNtt
/CeUFz1N3KxlVRb1sxS4KMHTLzneVpBplGttf5CEDtE/SJbFJ6O48ZucLe0ty16LN/uGVke+9jEf
9lHrjmm/jHBvytetcsARTM08m5wexF/NPo29mPepL/Tv8MIyXwOEhCtY5gxgxnf7jvkr0VH+kbT1
KcCH0+MXsLac4xMextnBG/OsesYadeiBdYSSm0GD5Omjx4mUjACLi+hKwGVkrJrM5V2o5t5Mbn7z
acLe0RY9zxdh+a7oC2wyE8gHfBxAal+xNK8Q4il6oqXwOWudk16tzN71/YMGv0h5buutLL+FAf7d
HgGjMhhoumA/dey1g3kiLJs5R0zF4vpCMkGoLPQX3gz85wpmBJYtnFfVhTlk06zUo/VG4wDJvDVc
+7M+UYQ9jdOOiBxy9vR8OUDa0k5WdklhAnNG+qZnYBKchX9ofHFDIX65CxeE2jXGjzG9O+N7W5wM
oiKqldq+hSYM++yjCNaOG+8nSGTEFW1ygJtvwHucWrXzcOw/IPvxrksv3U2fU4uf0hJwQ9rI8iJ5
k64EiF+yl+aK99f47V9Yh9odnrTauJsnFvJCfUSMrNhQ+S0yOxbsJUyNkSwi9KQTCz4temr+OEHs
zaZ3bmV5lQcvIpZ+75MbdFNQ2/YLG+rZUd0TItTxYEGGA4doCRTCqvQi7ck2U/faWxF4INsbQhzI
hPYBX4TbQXQdzm32Qx4MY7mndpcwC2XWP22n+LktGVg99bHHe5Q+iiPXxptq3p29brk9KwRLdLOE
DdqPOLSy2QQ3JpLSl3Uwqa92k3aAblFnK/JM0A5e2/jakeyE6D6FYYo503w0AbDB43bWnDh3nJiq
Ejc6R5A8+jO2saxjcJF0sjoQPZyaQ77i++U28bCUbnbBOQqo9hbN5/QYPxJ5K452vzS/MoX0y+2Q
fZd8gCpnJN27wxnqi0fJ+tGRTSQXd5ktv+iIq/IUB3f0XWuryx62RSx+QkZOWGsfccuKIXo8S9t6
pbk4/G/EEuOROF77/RfEEk3ylJBMsbWxRjrrxQfnDW4fnWb3VcJKUJ/1Y7NtXoMv/yOB83eQ3gH2
sd9Z6O+xR89Skjn0IhP86SxYBLGkHZI9tCa0IX/6P72zM9Rt8hzvSIvCZ94LHtoLG7vArJjiVl5C
+RgX0bsjkf2z0P6A7TZvuWtTWbvMVvd8nK8dk+YlYBYqEa/aF8kmeBBYspa88mIyOzvzjRQZDI3l
PppZsYTHb0fhUSoMG5hI3eu0Hr0q205/zFP9Fb03B8Jbt4x6mep1B4etNe5X1Sa8sK9eYeWe6Ei1
h/OUvch389U5xdmSv89/0YK9+FV9YyTWyWfqsdGfeyjYIcbK8S+29mTKK7z+LY226plGRHVeMnnf
tfccIqfTvXdYqifXslrH+SlO4HZYN0HXnraMFukr0CDaJwa9rvmqEJtlrGH4D9O615eN6pI1P+QX
GoUqEG5OJEGpQtNP1iCN1yE6AATj7LYsQuQaZ4UCNxAHy9xPzqbQ3usQWmm4N0I+NaQxNCzfoif8
rm+5WAJxLjKm+abz08xsOgtZQxiwAdmS5izb3P+yVWy0I20MILXpF03uXuXQ2GZSvHccIFiTmkCP
FWgFxSao7hprdpObp0j6VsZpOdmcSYa28h1z1Tv+A7ht0TzymS8CXddcGVDougQM1fYQ1P0E/EGd
EUrhO0uTbK6RzBH0eqSmNc5lrPdWf4voMhDuOus2GBbsQvXnTI+caEE4GfV1j6NOfZeGE4oY8J8a
YkTHNbpXsYzpUBdtc2MXFpf8Ecns4LDFf8jkW8pEEfUPeoukW0AMpMQOMXVXD1q+IoR2qVr+siKW
vo93uYBm2m6baoeZtUxms+Of6+Ic2KcYDqUgzMib2t+D6bvqrfxKOH0GgpbWEH5oK4VYTxkNQSm8
sHRZW6bA62ifY1dLG1eeSWbJkwa1nM5Rube8724p2dtWMHVYVNdSf9I01i2vfq2vrdixAQnko7h1
LI2sc3HNnfxLktpnlQ+KNkd35c/mlRZurF879Ux904+XsroICNRMLZp3Q1kYyt68d9CG1WNpw/Y4
ON+jtmweMD1B0ksItm81aLGurRKJ5dk8VIweSyvc2/lbL9Kt0pARlGqfSLg3GkCE8sHSKqKl7P9o
rPFMsGcBQ/6kS6csWo5Q0pryUXzowsOhe8p3BZQ1G15gmUGJiuqjLgg0wxnYvk/0Um12jzgcSVnT
DCNuGlYzzcZYtuVbBfnBvCb0xdVifDMdb/zmqpdG1EzuhEjEnd7ZsmyWQ3sbsyOp5Ab1UUZKzE5r
FsK5j7zXas2mpdGjdfC1QnZRZ64CJCf1eAt6+t1o26BeO0DoBc2mSc3AXKKuzGUVi+UwuHqz19tf
BVO4xF5Rs1e+dEmjdaWsneoJCkfvvBbTesaO82M/3unwGXbJcDYfUw7I6UqltMz0fF1xVmMwAGbj
BhZnNkNnSYAZ2AxBq5tFbPnAwNTIyG2MC9+tyvI8aNE+KXqUQUxxSy1tXSO3AF+0VwCkfd0pGOG3
otyPYaSsQiqVKUzCg2QL59UgKMWBOgieBojX+rvE0RgY8STQhyLdoZAEokdiBmNSWPa4V2G1d0Mj
7a1GtHg7pJX1WceUAbEVfSRt3K4cOQIuRfo2xJp9JXo9MjZtCq/XRdbAWLCyFYaYmixxkpsGTq14
+E9vTRf4b0OswjwPYExy3vvXriOwqaiNfgs9qH31s7Dcpb6aXnoo5F9haasrMRXRPZs6mo6u765K
2adr9JXwOmVj2hkjFJM0MvPjZPrDVtHkaxwwLkuMuHzVo8Q/yAkIEGRuC6wTpyPyB81MwXogwP6f
wE4M03DAU8azUWWMNnohaQfSqgDu2zow1j7mq89hz4TBCVFANeg5aSiCfqQESxrNi3JIIt4AZgHz
ArlsLyE/bIj4AVlW4A3iRcA5HRF1cVUD9pOpKwM3kVPrubKk9DVN5iCXKIYvGpu5KO5W3YBOhYzy
TaQ+bR9OXyKxpIMMM2lromtxJaWQoOnGBiVm3kAqg+eJiL/6yQZs95mj5hBRSVFE11DJ1Q57f30T
G1l2HCzEGUAdhLNsFEEiO+9G57IxrektiRgkx1Ov7QtdIk68GIKSRL+cS2oMJ6KcB9bTgvQTtsGA
QB6zSdeT7Ss0Nn33EObsJYUe+8pIjGokZippGjUTDJ9Ra2QBlk2SOc2nepj3btQMwq1tIqyiMrQ8
u01RP4iUzrDJx++gRx3ZyYF5aCJamKBUmp1K8HUO7t/661JjwkJWy0zLgpsVpa0NWX2Un5reoDKK
yGhj1alrZ244JMaYmlISkNdEphheGxgN7TlQtUpdTWqWCNqUsiHdQGiEtEDKWfYdLWBoas2j6BT9
rkgGpLeusAYgqiio3LT24c1Wpbk2cUWYB9t6/WXXabwmfqn/LJRcYikYUlyEuqY4ic5oDwkCrxet
JbjRHzTA66nLYXmq7VQeSAWnSRVFx/VYWnbguGqQZrTHuormYtRNmu7Qd6SPdBid5r1Uhyy5iIpz
BehtrOV9UGTC2fpE4Dr7obZgwYaOUMwXkzm+9FTJRm4sOocx4ovGx07dSMZ6d1SrsXR2VeWI6I81
EiPFfmJ1KlVx6o8VDk85wK1vp5JMPZyXdpexUihI7bLQVNLVBFkuPMSOzb7BIa7ZdwUuh8YfX5CK
BPdOJOIN3A1UfcFLc+baNdRjlETwraRHjjmhzZpUy8Zp9DvQxj5lDLrDB0XP1qnUOdEJ5zASn9vW
lHySxQKpe4BvN+WqJmM73zuRP0LXUeH1lABcedELlYTJaVCp5QuMsOX2zS4EA84/nFxTKBGQiBC2
kux6gpJtRgmKauabiZRB6ogVjIkkba1C8dMyeaVYtfEfOMr8r6TsXITG7CfqaGRi/LOmPjedLjGZ
kS/lPk8QSaIJsfzxqTSk5zaV8cuh+fs/C82Vf3VdmtXz//4p1X95ylyzM7TDsKsjEMnih4KqS9ER
MdBqyxvuPux5d2wD/wPR/r8+L7Zr+ux6hA0hHkHYevyLfUAxTeao6sSr2CxQZYHax/RPSlJC/T/m
TJUL2rvJWcnhvxky/P+28F9/F6eP7Lv5L/MfRig+1lEQtv/tn+82f+8H34X70X780x0P+Vc7XsV3
jZ1+I1J+9a/X6/yT/7ff/E/fv3/lPzDn/3Wv+9+789/Kj+ifzPx/f/6vPb/+Dw2bn9l3Ay8ePPpn
s5i/9vwQZf+BpdH8ICA8aamzh8+/+fPr2j8sy5INC/tx/pFnT5sGTXz4X/+zav3DlPF+tKFUKbBV
FPP/xZ8fAq/G+fc/nS0MTMF0DZsegBEVWxZZnb//72wmylFuoiQl/pYgOHBCqvCoNzDTkdP2KXc+
RB9Q2Bqrsc3zO74Ada7XV3xyDbfQotYrpWE6Jfi4Ku4UZX/IZBl3o8gIQDSUYRlClDmFsnwGVYxX
juiRRek3lHjarpKPnUlLJ6KAkLx6sI5GF1V3RWEUkUraQ0iMCCxtIAbDHGw3war5A/Ic/OE+fyMw
V1o1VDVBW2kedi/qnaCD0utiA9eC2q7QzZNODd1sFjzpyfMo6egU9D9DXY0XvzFQBrApZMiHujZD
mWQ3uxbm/BkOs+/2KbQgNVYjUKX8qdbk5DCmfnLIyjo52PLOLlCnENObXKba1rzWipm96hb4nvBb
jWCYN8un7ewSbTr6g+HXxNP5X1j4OGfMiJxzGPV/ZGH1JLc7aN6jrt1nVR9tZD0TXutYjJ6tvnXh
F6GHhIi9CeMuXusEOSx/f9/Oiy8/LMX29yVjO0gyTD1sqHjsjaxl5VaUbXKSE7XwcB47Q5scTyE0
7o0z98/RyEZFDmeRrOJSF4vasqRd5ozS7vercr47qDpBYlpDJEyOtgpGLCLHqiFQprTz8WSWI/C8
Zo8noEtjPwSEZTfSrAQUl6Q1VxFkgdd+oqSMM9SHos/lJ+juWpvJHfr1kWRnlG63McLcAA/4dmMg
h7tlElr8zHAuadxS0IiSc4rcvXojTbq//71p4xypn6/v0v4K02KGuxP9Ycd9uy4akl9V+zmWMvOg
4kezjkrjtY/esApQccr90yqou/6+TNgdh8pm1CdBHDvIOta5YVJHDKyQ/OZOZa5HJW6uKhjJEkAd
4yrEQx7eHzNRlqMIyd9GuDy/G9vJwm2qwGlva4sdrZpQdjWRDMLq+xunEhKprpO//70pY0NZ/X0J
+kSdVcWSvouHMQDB68RTr29zs1hBomKniMihz6kBP7HF3xZG0J7DQYfepks7nx4Bzh6wSaD2zTma
bwDeSeRNOQdtHQ3jEMUj1gwidlXH8CGy9crFqPAICfWvurEgXA97v0dja1bksmUNqap9ly7CeMr+
0BmVRQZVrqbjnJI8v7CPwkvpdCjeYJuhZ4cNb1D5MuQqOgSayJZ1Y4rd309EyoVH5Ed9nYrKWtXQ
fRew2t56I7VfJFoPtNc2yc+lffp7j0kGAYATs0IKalf3mejlhbCQ4yj3xKjzehFWirFvRmfygg60
zlJrsCVjkm99j0SJ1vf3jjM/DAyLiVImlAPlHOx55VkpjGehMJ3GPz68sFSXb7Yw34m7Kq74v/+A
ISKUnu8ZEOZJBk16ZFvzW7XT4IUKuTn/3jildbHq8UaYg7zL49y8+ilSw1iyGC3o+caJrPqalm21
oMEkV2ijZRVgYRPr3tQR7Q1LFOXeRGzt709Kkm+4URAQ+JhUBf4DIOepjvDOar/t/CcMDHToiR6e
wqrr30kwipEkMbaNcq5b+L3aoVfKB4coxU6D2YKMsuWTpcXIu0/yQBEPVDliYZO2EnK/dpda64sE
+cqLSLFcKp2p3kXqf9GCtW6pj8PF0qu9KukOcBshimMqGwjgjf4h2v7k9+HFjJTiOCgD7hdB/zPG
AXiW2nX7Ik2IdyVx8oxdILUf8JZQgxJNZThAZIWG9vfTbKkmD/RUPm53xI/2cLECOcwvVl+f+NSm
PQvlixQH8U0KzK1UDMqubkCp/BR2A6uQeSv89HVISIOvw1E6jrktHTFl8Ek9xBTFDQxzM48c2GmY
Z6f9+EpkL411FDsbI1Sb81RO434iM6+EpbFLk/ZHni/y2rBZ735X7z4PGvwOxg1hSBnVfZg/M3og
Zz05I7eM1qMYo5Wuw2RxuqJa0uOCMBnYoVR2ffi9UU0yuRz5AQ1J6OZpbAIG3hrmajuca9YsIFs9
LZtz7EAeqwfWVKsw6pWgJQLtByGs8FrCJWEoTr3IIZaPPtPlJjBvWV3ejQzCSTkAEVntWEGz4tUH
rQxU2pJXoIcJpLBU66utNUzX3JbhOhcaDK+8Do+tAy0Iiuv59+SzoSAXLMlK0HwmAuJapZY73ZGM
5dTr9SGf6obLOgSoQ3rpQJN90noZeU2tsTKyNC6Q0GTvhCMeTR39nmgBIcw/mSV1+ENHtksrN67K
WqH/JSzL0+xBWlV9qd1Lu+YN2cQpx9ArW40O17DL8bXQ4VVGM1KSiv4Y9hH6dPQHDNiNZ91SLewA
6uZsaMm4lZTgbSivhayIkzYf1+G3mvZplHKfEV5aDMM11lN8gSBfnsb5xpik9DBq4xoquvYyhNC1
y6l6lfVuX1r4D2jSEO+S0lL2hBuArQ9J7AZTNUL1kk+JM6Jq1XBb/5JnDkFB+6Rm6prkWuOUTfEO
68Te0sKHYRfxPkOgwvgQla3UNSj509LHHsjRNsWU5xvfzKq3QXTqIehtxOll9vFPXwTwhjm6KuMv
Q8qhlpG5WfvdygkLzDjmdT6cbzpOEXxMg1UyjuQphb6JEDQUh5o5EKYKav8Rmu+iKPZBXzBQH2A0
dyq0FzXmJ6O0j7caQiE0iqSzUriGFHADg9sEoZHh8EzSLIHF5WtbRbF2J14PbxVz3I5Sra5V2Y6f
fm/mh+KR0EyprK8O8aMrPTBfbVFcygIERou6Z5F13XNtm+yYvoMSEwlunVrljjzNvYW7501Pp/Y8
ZBoUg6iOdlZYQZIIy+kywifpaACe1Fz/4NpyzF0wFc22UHNlQ33qUPMgsNVFW3oJJcWq8Xt12WW+
PvueWkcHGdK+N8pnQMHQ/V3vSHUs3DAJ1r8rszIvz+12asQxDrP8IclMIaaR/CJHHQF84RnYSbIN
HdW6Ry0jRxrgD1/kMNc0WT2ga+sPvsrIKcCEjaIJtGACLo5k4JoOY5RO8s2vuuqWssbgCSuE7JgY
uXksWgZoFDflw1bit07ngjB6TWHoPVZvMU4+zF4NRmMJVIOs/K6sTntEIjPWWHAoHn21/lCgpy+w
KiUR0IBbZ9a2JwchUXR2ozyVbYxdkp1ctCjo1pEgh3MYe6rlioIj0uXwNvVCOYZSshVxebKS2Hix
C9rPSjD71Wq/fTJzzGB0OIIfvq5ty1De9I3VfAxDtdIQnwQs/PVKNzu0I6ny1fFwIbrw2vs47/lT
ney6fGSuP2QAmDA+Z9igI4p5r0UOYBFfyFE4HsnjtVfcMX4f7aTd73ZiCWDneJhMcEZLXyo55l5B
WRuHyrL7Ayc+A7oc0H3I8u44NHWxS2BBrYeCjxCNy1vKNJMdwUzgtQXF4XerkDrTPEBLN9e+KlE5
ibY7sy1UbtOpOUBApW5Tx+ngi5XjJmMSu84dZ7gMTmV5EgXmSR+FfrJMpMddb0CwyhRjMzq2OLYG
zl9FM8VXix3BTQcmh6Jly6iCWuzbUGbArOjAHzP7ei6af2/GNiHKfazb1WB0XtoyssauQWczcOSV
0eY6cedaCU5OCDxteluugr45TOwGX/MXCLybV9OQbrWuvfjAO1uAGMjIcQzxtZYbMA4ks1MXJ4eW
RitR2vhratqfJCzbZ+LiUS+HKPpj5JBHkCYmPf/jq/nA9pMN0DA//j9/Qhn2em3b21pTxFOoQ6ku
CF49UfSVbi8XXsFiOSsGoekomN5omiw2v/uTqnboYWM+NCvXYBKUYUmXNJYFJUMXuER1LoMmQnAe
MhL7rbqqLijeqTOgPlXjn8aBCvNbaBsTxP84BmiKO3btuQuNh/xHmXAXI52ISsFqSMCIp+6ZXqZ7
VuVxLZupetFjfdmaqsSMj0OZ27Ht9Tnx6Kz7fdSGh9+btlPDQz3f/LvHWpPZa8Ikr8RdUudU3PVS
vbXMqjhOcx8Z6eahaxQCTUcnwFuaA2qqWXH6vcG/K/TkHiulFOuT3/3r7yY271lRFmiuFLOJYRME
G1nHCS3ufe3oN7J2xGhMP/7eZU6nkFmLGQZhI2t8LahPQid4jnznTx5GFpPooV5FdfheEFOOw1g7
F0FJtE7lOntAz9xVQaV8yjazVbX3P0riec6dYzdeEyInFn7e3TCTmc6GWm8oQ0UbKc/4OmdPWZBj
4DEXjvM9KylWdgOaWZQtCmwh2otA9Xaos/FQj42JV2OBE2FYbuGgl3vUexhIdPWm6IbimmA6vvFt
I8TGWWtOCRTHv5XXfAzzuv370O80Ict8tL4mXGaAEQiVQguegiB774b2nQOHW0cbAT5pTgsfQW0h
CYr6NilmfbNbgf4bX0bKoOJJlktlYTeVtBqcxIHQx8tomVfrjaU8l5ZQaAlkNxs6cejwqlqYQ9+s
q1TKnsI4gxtCCbqcyDl5s9JkPFfNBJQaaNJaWOBxXe6v5CGq3jJN2/qSat46tHf4N0G8v6BMTb2Y
cHg4iVNXn/47S+exHCmzBtEnIgJPsW3vpJYZjcyGkBnhbQFF8fT30P/ddIzVaLqhqPoy82ThWNju
bEayBdG3MA/Qpis4R7Hxm4WhfhvbeT/YIXMRiNZHEVV/iZjF58EauKxljy8uHJtkSyqkenON+t41
7U3lgI50Kx2sbztop8CuT0hB7W577qTFkhgPklhCNLZ7Bv7mSdvGPx3Hxd70xmqnCVC8CkQ4Hajs
mo29OHVTVNKZYOsNzbgIftOEuS9TnIJkEkIkVFAnBqcddpi0Uj+Wj1YOQsvIShZDv9mUBikS/VT5
46dvZ9hWBqIHGLigNQP9a4pqLaxnYdTP8AdeTFvjSmQbvcIkFuPhSuJXptLPZZa9NF70FWNWcxA2
NvPcXtpwLtZpyXHflU+xu/IkRRa2G5yzhHCvMHOe3t2TTCDa+RhKxgZQRH7fp4QlxGgmWzTPBKeI
7M297jLGS6CYUqfzD+UsPrJxZnESL2btPYkOP2rKlpw5+p96TO2zEc0XEHZ4aNSg10FLFXIT0ttu
amRjctKcoVEbLIxHFe/MmckyabU6ei98HirV/MtJwt3UIUbkztJfgAPsTSlxs6LxBHez4jTbO8GK
oZ8N9GVM74r220rRh0y80trVH4GhnIsPX2etsgs8I1DFzX1oJ+G2EoS1tGfvIwuHapM7uD4n+9GZ
gvvUt+FEoB6Q6tlVJeOoCkOf4UzqGjb0R4Xo/Rvat6tDTd7IR71a+fRNHFAiikM64NeloveJsQpX
R+S/JgVxGiLk/TGolPEs3RyBlzaGRM9/Y5GyqlT5LgqoxR0Etm6zWqPemdcQteg6GuYnBgcc+Y2/
G/IxPkaa1L9Zk2AQsbFH0dvnsk4ukMuSS8u4bWqtBjAi3p7/+EBw3hiObd3vwqhJwEqcoD5Pu17L
e8f/IzsBu8m2t3VgVi+Tjw0AVhth2PBH1ldqmjFOap8oGDeRh8x1MUCgu/awp2TOPRYVg5SOKEhm
wcEgav1YZE68yfppw6EV0Jq7MehFeBJWktBfXJPGaKYj2HiwC1VUYvZWpzFsq21Uhx5qPOjAdER4
S/GTiyqvDrr0dl46P9UU6a3KCLRG2x29IKHg2igQeyf7NSxL708usCy5HcyXNiS60iV4FsjIh3c9
CVA4AnHr16e5gWkRTrAhvY64LbMrtiEOBlo9/XLG+M0yAIAzvA48bxhthAsAOWINstSwC422OSdx
fG5hIjUpGCkSgyvHchE224aTiK7vAzwaIzmnrIg405KtYzucPhb5CXRhhfWO/Lhk9LBOGIEsSBvB
oVO5+64Z2eHUZg05iGpwPo+2bOaTsHhH5sGCjWgXhyJQh872+KVhStcyNNRaZ7oGJdPtTRH8OjGT
wzSz8JpaprtFY3xrRP9rv0Rz/dClZv0k6FUEBLvPFFC7OmfckTHoC5y/g+ribQPqYM1Sfpq8buv7
M0GxgFGfbTqk99xzofpz2BsQY1q9hlXAdMDEpw/B6Rn+BMitVD5XdvpRkw8+hjKomDxV1mvXxYdQ
5ic7ru27YWyuJiGXILB/TDiZRlvea92rtZMbqL9V+TSm6bAbjLY6zXEXr0tDJhuGboyQA0ZZTjme
gkDdx31xyVHYjwbGRce31SmMKYzJoIHHYvzmEQUcSdlXb5LPQgEYrLJm6yZBf6iCj7QHKsV7Yq2f
0hrbuJUYH6WSvL9YaKakQ+SWGCM7gNun0VRvTOyLTYFlxICPd248zN1hgQwLhLV1gahwOMSqCGpv
tu/rbn6jx/4lytPf5T3YhEH+qm3925pOQgIFuKsuUGy18euUIrurHEXLOIOtuzG2Hz2OHsxBjLQG
J1hU4X3DokxIqMKrYRRHprFHp0Z0I+VrA0pQPNR7ET+5D1qiLKSoz/umB7QSau8qctzPqhYUjjdd
shIWwSt/1h7GrKuQdniaEvncNc28S8K/iWXf07kL7ClI8FEEf/Kh/MmAUjl1RmTC5jLopAWLsYG4
JlS1ZzgQMNjj0gxkynYRxoyf2K8EkV+7XpDRr7DAObg1u6z8nQfInF3NVLpvO86DJFO3KKozszXM
O7BpIubQhQEKsaGYCmtkjh2h9uMz88B0q4PqoXCMe3rIrf00qews8BWzcT2lrFnGPOKWwdezU60p
CKM0H07nSk6q5VORwTKwI+xmecHpVGH+q+tWv2mCmYlLTM0J5/Q4hWCEyqR7KItM7+fKvYzKX5he
KH3ekQA3z8kBS05ArTlWWRfCaJf/MK+XPPOcHLYGaXkQ/zjkIWiw1/3C3LFmh+auZHjNl71UahQW
Zs0xPpuemnZzNIKjmSsIYAFUChOXld+FMLpq96KBrTEWCTadpYCPDa0BS+6PmpuCeIz9wpd7rYqq
O1psczgaThB6TCzBaeMz82fnvLZ7VQBFLDAjBNUXS8pnq9s9u656IzQmYIMFharY8d/stv8U1hjb
qZM1NpiAa7jf2xKgSDuHl4hDmx2E+fVadDnTfLJMRQ5hxIByMxdIDWUnufTFByobpu7U/Qc3wF/j
1yk3je89xKKe1lAEcTfFDbMdCUckFpA1S/Ga1aGzb5uXtqm9v2bT/3OYje26qN07boerj66wHe/Z
vxaLRVBHb6aywiM3yYtvtfWpmVMOMz7mVzbWYk2B+yr3y+jU1uXOGWDWBQ42Y4wC+cYdoXNhbLF2
YY95FURJYOUETGzvRxCJg9X+z/es7wF+ynZilLPNdfoS+c6p72D3yDwCEybH96Ru2OXGGOJs1d1R
Mf6nbadrWAJpbaMCqOqQf7A0/YggxvLr50+ynrotnuMGR0UV4/zq9OBsrHSYX+iy2U+N/6iqgANP
aTBx9XHFYxtIdyV2P7DDveq2Az6bkwdsYsUzgwnm0KRHI8YjFtbjU5r8y4CPTrE4JP7Ub1Oi8nMk
3seEyUEzMfBjWS7YxDUj90a0ifBnHOfOMI8Vj/6xH4s9Z7SrlZOQE6m9E10ywOlenMdVv7h1tdrx
XUUPbiD3i+lkj9iFYYjW+zQy8xflPDTkJ09V41WHxJIIaFm0kwn1K0EwEO5y3A/XJ4GSxs53FgDq
a3LzPi13kSpbtKMs2pZoiivLBKQ4lO2Hz8aTWChwyoDE0KrxiPbAMTZ2zTS5u9wy9+6wdNUEM4cT
ht4ujOu+rK4asWpdjr1BhADyOjov8yKHXCUnCK8m/SIjYRzn4V8edP6mTupqOw7eJdE8eP1R4fDP
mws+hssEOtNfpCRO03dAtL+cjAFmEfflo5kWJ8K7UAVtcuFLytyXjGVQT5q7CGMV9556n2dMiUBF
yBG74O2CNv4MsoClBCdsZMniMlpQF70iYQktodF1ARO8Zu5PTea2TOXD96mOxiuf5iUkORWyHqKY
UQVOj+fJnyJ8+nV5DPF+kdaDiB7VD1E8Frtx8aJ6U3vvBubGiAqHWzvUeGnqXVxlPyKT7UM6NSCr
tWBUgCEV92ux1h4OVVg/T5Ehvu3YzLdDxYitYMuDxwV3oNE/GolglllChMhkt7CzQpu/500r2zP4
jSCk008xhOiVflv2SqVMQIorYG0oZwA/4vochASrZxuHs+mBxOOzxCsYUqjLUK4ResM+1T0GnKm7
UdP9ln8l/twRhJVMbPNoUxIfMF0kLANmH7sD/OuDn707MwmyvOeO5YhYOnGIUZJkGL3bQKxsqrZ1
iWs7iTm5wKdee0vEDSIL0PUyRyH0XzvT+S1AEuad+zAWhC+yKLtPUgMNnflE08B6HmHa+l77nEVs
Fc1iPlpd8wqmjohwlLkbynCM34QKebYKI2uhWCjpnvyxNGy0lGgcgVaXOJypL+jIDG2myAYhPk4X
ZWOmN5YH4+w5PHN5qXSsznEIfdbN62NtlK+3X4ZR5h7zeXxJx9B5cDrd77xIcAap0H1vv1aLvd/4
RURshg2DYfbeOQ39icosiw6dLLhD62e/MiecW/lZQ25vwxfNN4Ys6rvby4yxyaxdsTdju9nXAi87
RiXzqfRdefLbitDS8tPABvboIHHVqXqYC2G/gsCptswvmGCZUc2uKxhhFBABK6hAOPZVivoMqaZh
l3kCyRkQowDaPBmsOOAq+WO1Ks/zrBBaE1OQuV0UnrGZ8stcRcOxsQqOX+7cXRovs/ip2A2ZW20s
L5FALQvyRjMoiGhRtLt6jM5NQ6nV7cuFPa6CfEq7rZ6n8ZWgZR8T2xutxMXXIMoHN8e/FRqOvRZK
xHfgJALC+qAz0uhfuSjQyaKnue78YQNSIVDs6S36n7ebohaeU4txsWDfdufIEvCAG79XKn3Ky3A8
twqXbQt79onx5qPfQSQI5iJ/EjNIlD5QC9t+BP5XdMN7M3Xeczgn7RMB2sWe4fcBHgOlu8fYOPiZ
b+14pke7QDXte6chbNfBsI+Tm/AzzGztHHmYtB0/sKkmSNeAzwbee/Zd+GE4BK+3l2QQWOpi0F/M
iGLbj0+mE/TrWvdvsRmXX8qFBETH1UvUD9tmEtHi4VilE4nB/8am1bA8riTpvqCHtbK8CGMszi1+
ynZqgrM9Q3YSuec+G4tXQ6XRYTSA4utFAQtjd11YLaENlZKOW67C25ewixhb2sgZiKZr917V8cCn
h19YjezpvJCkrxd53tkUI9hL7REsidizRKTlSHLVMiZOsbzk8dyAVlxwsLJNbAbTjAI2LiPqy+Tg
iNhYUCfBlMGyHxwE9JqW5kOJw+S+6mFY69b2OU1CiaCeIDpr3eKP8IcfJzXUTjCe6Cu7uBQLIcby
Z/c+nfalp1nEE2/iKCGBLWRBE25uX/H2AvEEHTjqbmkrEsWiCs1LaJQ5l0x2nvQmK23vzu1tIEd+
6YDoFMUmEVYHK6Kf1/999QWp0nrS2tV5ZD3HUcRswAxmd8POY1r5TRidb99vaJKw+2+6VLgkn27v
u7m875LMLsECYH3n2pTszRdfyMzc0Q/MiaA6JhIOOjy6imindNVeG0kg3g2qZTQNzQJtBZS2d0gp
RXluK+vUhKq9RqEFtCiP3V2vq4m05ljmm1Kp7zBD5dbAcS5NLMknTcyEB9GOp7YrvuOhaw7eMs+d
ymVc3Gp/V3myexyi+BD1lXcniwjG1e2NLdImgllfwdo3/bfb3ZD3XrrtUdPXMU7Qs5O7FqslP2qS
Se+GEAiHIQPA3O737V9xOVHfxcGxWlxG7WI64lCTX+oRQthttexN81LqMuebVf9/iQmQZrWVnQ09
85t5zlYl7ju2XXENXZJB9X8/ymLnNAQF+Es+g9vlcvsgajwTZJJpT9qYOec43KirKl8uR5/JVAiq
gChtKna3u7D3ANA2qAn2lXjLr9827r1YXsaWTZQPVQjFzHk0PBjOpZ8PZ9Qxptu28yoUdSWTA82i
hPZjm960RyFID0NWBgh6uXHHfp14E/jH9ZwSIGeQq9+qrroIxyieRymIb2X0RfjMrGVBaBM6vLG/
XRxM81D3TxnHl6GQ/rXoGQT2KDq8R+Ym6U3/YDUEtqus3LNSVZ/QDmgxxrhF6RfjS11oKNEVpABh
GIf/BrdsRy+9QqO5Lbsc6PLTf78hugmQQALvp4R4U/QFHiZXrpKwdh8kDxovkzjp5+aAKS7k3syL
9eILvjTUK69w25gHC5LaVnBBrsIAkqg1cvk22N2Oo50mx7YX1f2wyP9pNYRrCdio72WzN9xUvGC7
eMIeUX43cw2Cd9GGxqh9U5bLMcwxaZm46Sf/PUyk28YnSolAYVCLw6OGtFJImmPVYVH7yaLnREb9
QVm53FmmVR/NmhN2PyZEY26TZ70Mv2lH0hvh+sljfWyJJdwZWrM2tqn+z8d280I1ADE2Iw1Yo8It
BjMOpWq5lZvAjEB+sjyjRv6Lncl4/e+WF1O1TbLsR8W1/jAXh/5M5dPmP5UntGOS6IvG7Sya1ug4
D3kyXkw+0AyX8Kt904L8pPoxgmbnBWbxRPAWlYKfxYqteUb06eAgvL1EMWRsP4TuYJLClP105/kG
nSNVJUCSkOp1R/tF+cH19rTExrK7/bWmzKa9OS2MmMXBcntiquVHbckkFsJxD38YPpQ7OfZH6NPs
IiBe3J7gMN8Yui9LxO2GsRSuI2G0wH7NxGWDz9Pl9jLHutyMA48Nn2K/AXhIs5+txHqZ7PIpBv7z
HXv1UzwxibPnCm2MmKfV57uyx0x/+/pzWBqcOcm5WlLle9DC6r+NmZYMwfvcB7Rvqy9XomqYWKus
IvOOQ+d2f6lG2ac5YuEy27e77MH3Yp7jFJvN9NE9M77877+cxL462IP+/G8tszx95GFZETTjgdwX
Q38Y8BBnbkT4UjTFe52Oj7Me1DfH5p3jDtPLzVUEIlg0px4V7btLcRWInKERn8iojyxlcE4k4TVV
R79WXPR/vcBgo1IiOnsd3XvVyClAhKPkMTzCDjE8PJy9wQY+lKVmyaGV13I4HE+tkf5JHbXvOThv
LXGqEKyJKFeEmYvumUAUdjVt8nalI2tvD4t7r2aY8Cs/A2kb9E53MshjoOFxZGPxZwH2FEanuN1Z
y+WVTliJsgAgTemI9ZA44al3FRVJOY6YNp6Nbex4uCg9UV1hAM1ruEDwDFrT3EvzyKS9/rrJSQMV
RhsPzsyU1pytZAS4mnFacxBjHjx3TvYFAa19zouGFFzn7NTit/Kgr+Wp71wca3y2ixSN2By7x1yD
rctcA1KD0b+1faEOFbNrlKm3UvUE4LhkDtXy0yJRz5rpy93te8h9/y2n6uVcCf/9JnS7lmhIjmv0
9Tr9rF1Xv5lDNW3zLPq8KXU+e/TN2AhOEcyRHlRH3xzFzCaNLEGLpBrBKFfwD0EBefcjVgPMOoKZ
+coKcEJ4kJn+89DB85SMsuyDUeovTuIOHrShPzoOROq6m+7EOI+4COlbm+FJ8vkMXyDl5oPhMe/q
WmJ3jeMSonNixLEo1hTeLFuCVBTTzs1oi19SFRhDGoXydP/fYplg8VXFHyYSTNGWXWpdzRL1nvVN
qDLZqWas76MvvmvrBGhzvN4cj1kGAjtH6dlnTKwgepQY9dxo2hpBEl8BtH5bTD4I3HDW6ZQwePZD
eDR855ja5l/liicLas4PrMmXJvKLv2VVQVMQhMbpMC8u9OwdzKwCU3O7D1277x5M/RrRx/LmoRNZ
iyfQtmyDkLR9DEZ3GYApd3eTvVlNwk0QkO9WyjIwUxT3N+Hv9pIu7yNf/tRFabSx6uLB74eURo6I
NT/VL8lczp8m3pvVYJjuSmNy2DF8rJ78Qf2hsb15t5riXmZs7MF5ulvAqg61BTmaeU52jbbOZxdk
zAYrf7xnFjmf4eDJtQCc9tCp99tRA/Pz8FDZrvkg4rkk25pYl9xqrUtpmN/qZrULy3rfU9t6hx0u
uLN7O7hrAzaS/mAHaz0M42kKBgKB07XqOAs7EQI7O2UgAeXii4wzSGfCukbBwtGLfuOYhLZrCJuY
JaQz81Zg1qOMYL2JzNJeJUHyV5KcOXC8ZiYcDo/OIlcFaPSyMwa8lyP0q5VhttX9GDccRSLP3Brt
0YmD4sGLqa4B0FYste9CPVj+MD9PlC8ZBi7pfsF8GcFVFiytmGh2ioHdtpQ1swzGL1lay73UOaoM
UqZyPQ7ZqOVYPYsU5GILtDAKP/EST6sp9M9lWQjQq/Gr0dxVCWOBPjjqUEH3NfK7KjUp9Zje2H+Y
u1yEd1xpzj4GfMw+FB89/jpWQ78+uGBoT2FCLDIj8i0wcHFG/ewpKNwkrk2covtt6yHcm1m01FVs
DJx2BJzwFaEcfPkzEJ8xCCitItCbJuJ9YPt6nFIKEiCrVfhFV5hlm0PljNskDphI9g3cjmYAkezj
80A426RR+txCemX3fNXUSo14Ec05nRjofcoydU9Yp/dWISRVX4DreibPKysvLwVbM8x//2CAChzy
M7nPsBm3gEi77J+w7IHUovXQh/o+UJz9PdcY9yoFxAhvooMvJp9d256OfFbvrQd+wx277CgadSQD
Zjw1Rrz4s19LLzMuXmMdwqqPr1ifjQz4B5rOMYiGz3Ji1A5ZmLhBq7pjh9ueUbdYlmmmIM38Ly46
8Pp2CSevyg5oL90GKHO4aZJ0p3PTOhYBvKnSedYHFvQRZDSV9YYjv7sxiw9ZR749ypg/jFZ+XytV
YpnhANhg3VKOucPtya6AmMJuCujkw0dUUN+Qcl9DRve4C7SyN8MI9szFYDIyrzmPw/Q5t+Y6bcHG
MB+Q0AcDPAjkSLvOcqn14QPOGsZ+rKNMG7E1Z7zvq8kchm3kNBRjdQUfDWEIc7loqfGDd1VTi9Je
dBI++xWI92owtpyK8Cwl80cPbmRS1rC2sCLZhr932PhOQfsA1oo5ljYhn/QIjXGBFzNExbjnzJEc
ypIWvth9AewVrkvJv1ULGiNrB0lB9P7dWzNyAWX58IFpJVpLQgmQmjz6k3xxrKLkpNaWaKODRwua
47vlI8f0rVuR0YXQoLeAFSPW+12uclwzPt73GRRMqonwRItbAZm1l/KnINaIUBHhPM8ZVfetOqVF
+RD2IYz9+C1n7LbGJv+LI/qxrxAO4xiWPsLtA4941p4q+2q99u08jzDU+R3qymCPgM/e2lWqz4N8
BBLZS18fmq7aZY6316OPizhCN1LDy7hUHsCZ3lkz613Y5qSOiWCsBtf7p9gxEYgpnrzAi/cqgNCg
yuG199yXIWu5y5bHRk671BT77QGXKZh8zm6DoKvEGWiEnOkZAAH/KTKqU+m5yCdLrSxH0iKiYn8/
1p+qm+lFZrIrSAhTYAI1CtDxljsgP0SW3vD5N9AKmAQzxBAUvMexARkFUH3XGScN32ie551doyuz
6MxJh0Y/a80JI4WdjzsBibz4EzIb3LpN/nfgQtq2eMUDryAuarh/3YblKa/LgD9ocj+4wR7j2H3e
5+3WAFa/A8OO78IE9br8DDv2tW1R2O1a4pOCk9O6NjN3b6AeQx4rLT9NE62vou0SwZJcy6rWzp9Z
/vEJybZVK3ZMpvvFWVuv9exTh+KGO1o+8i8V93cRJoaz5fd3oeqe6pEeU3a4c/qAjP3cJBF7KhpS
2M5Q4jJHX+bANNKCWalVB6ZzRIVTPcNJUA3ACzhBC7ectsq3/wKy3gyw1fChAcz1aFuMk6sh8w+k
aS72kjqtzpggfxYfGF9ZOmUC6koPz+ncEfC3wwe3s/41XZzvwjB94PrOt0FTvyUJxyOsWidBZnKo
ON29qylct2n5y7Wj133HnDEjPeMNA/yZqjhxvz7UVunv5pbyLwBsKQcyuHp0VnlzfwZDb3NSQYJC
yuIX3csMMB8gg+UfxWBc3DTDsMDxZi2meF6lzPJ0HRlbBL93/lvlpohQcuqwetYRNDMfn4VUYbAt
MxuCPdfM2a/+YtEMtm3JbWlnYHaB8m2qrA/oLDyPfB05YOCkndYZ86epAS3l2AxypF1Rt2Yyr3Zp
yg0i1K3+PsM9S1qaR1PrUJTSOt6hKQ2In8noQ8CJ5KpNgBX77CSXG+kFJ0LGVih+onnR5hkJl6xm
ifBt8B2tpI3BAr4UMFQPJgwSIeM6TGADuHl8KNIgkouBDyHzMYiLz4lmD0cBhYrci9fGxgasI1oA
OJXe3NY0bG0NYTJMtRAhDIndNW1hZEX0I6Akpzjj9DvKIJHXttzLkaewSHfN1I7nTihU0t/eQwud
LKT/bBQ40QUgzSk/cciU6zydf4Imzq+y7niUAs+3dNqe+zAlQQc7zo7/5F4L2TMV96Z96E3vV6pk
aQdW25BiE7xg9rMcg8tiaDuUHCszGgcQ+kS3auggx2fkbJwOpUPUnHccukYCSNbnhupjA8rbOMLj
zlBdozrheumJNESGAVmpdrhMqEqzGT6v8IjKXTAwpbEekrzqifmYu0p2x4qCwqNU4zeVnOXedcEk
2TvHzv7lwk4JVmGtZu2/D3iLKgEmeAJppg0MtlVaqXXXZ0eOAQabJxvm65NOrD+RqV574vYbkzt4
Q505M3PFnwDiL9zsT+VIdSwBveSD/YzeA9sVuCvKWr3yFVwdu6YIUpdvhOF+yi4BFog5bDAwbDFO
IknAKWUtowzPBehJgrTz4vUqHTQdKxD7cohOfZMHO2Pp1kHBszp6esfy1OPL6IdEblA1uRlDhj1x
N6cb27ZAw5V/aUNp6CjEWpCFe+FNwZHoOCirHkBfnegVJmrp6CPeZthc7Z0/UZKoUwwkTXTBKzyz
h7UeZgnmpUlHCqWq+ScipIUD9CX3gVv38lJnHqWqNc0dPc6ild9aFPot/u7qL2UW9jrLX+POvYqo
9DZM0Q++470YmnETqbiPMYQpaCTvlvAeg8SBUuU162FINmNR9NwsKfVtEd+GCIg9CiM9FCEmuxkk
dMn2KcnMTxb2jinQCwlswgGTevJrzoFcNZpwP4FAhfS4sigIekJGybXxaE2UpPjRYxBsk5yQu9X2
5daxChSf6UX6Mn4QvnMF6AZ5PvlLrGZdOLZYmyngzgLVf6dj1DBZ/wz2RWXWzNyV307bQW2qsdBr
dzbuCMMJViTwUPaUns14vkjb3pWmGW/bbPoMgId1gfD5W5S3+nV+DfV7EbrXwg4ljneTKi1sgfsg
bT9Y7VBFDVWcutz8QLkYNnVnAWhrmYZoYM51Umxl1b6UBGGFN/bUFLOiMdl1N/gNfd5NhjKi9B+L
MbxMaNS26b47ZiMosJ7RryDqeFjuWZSoJexCUI+p7QMRl3eRwJ/hGwpWaXJmJE3vZiPEYgQFzu6O
RwKNVyc2NGT68VGZqKv4q9mKMt5YRctSVLoGrTao8Gb70BQLMTinKVqldP56INOsqbXv0pyzo7bo
EagN976pSnXpUHx5KM1JlsMZrH8MweddFZ7c5TFD51z6p3KEE4tDEHSfpH/SaSDOePSElPgi8PA7
T5OZfEcR8Eozh1OYGm7J6OfYuFjqZi/lMyVuC7gDpks91h+hBZcFswHkOshMLFlkbl1Shm5pHIQd
w5B2G1T+xRc9GxR+D91Bt7g/7depmbi0FUh1GaYcyRxgeiUthmkaoZuGhyQaIW638IgzaxvQ3TzE
LnvqZcaDcvfgaHF2rSHE/uJcxdRkO3+kxjANfqdwbHEPsVrNyk/XwMEjerKs3Qg2Z12ZlPXkYU0K
Ffr6IXyUMIWYqxbrOnO4QSgBLCbYlA6uJhAkgBmRO+OE29/lwBZOfnI2lhfFPqlnp+rlx/QnnamL
GCwYFNL0z9hFaLgMoYVhapzX2GawA2Zq7+NcoO8zwlUkNuwt2Xrqdtr0rHztQPLRxfCR9hAZwoKN
yLApGM9hGjpyXktXBpKxHFwIZPNJmaI7hvbAksjToWTBgRNCf3O2LDqnrAe2W84o5cQjL4KQn89Z
YLQCmn2tqdg4gbGNWjcm1xj+TvTkqok7VWjoaqHzYjr2tNF9+sfT9Z9IuntGjIdCkqGs2ENW8bFd
0BkKlJ2tZrUzUP8dnBCpiq6xT9FwF3/MnJiHBqBvwh9IoaMrp8W5FL3xIMjXRdMxbDCak1W768mP
ljZpkC946TD28Ajket4zuipgUAj/0NEOnb6Kylg6yOhoKiogeC225G0VgW+JmXMi+4KekqP6AqXJ
7n+GlOg0tNYtBvqoouwiMZ4DixwxFRLZdjIeDM6Yq9mKzZPfs7PuJbQe2+Ni9y32s8GnxfFsRSjd
P8M+Fg58oyrz3zrYu2uPqgO+V3pe8WbqsKFbhig8J4d4mwHqAE5DSaofZ5Bs+o+q71+CMljme6qj
Vmd8i5r+LUjB2hFLgcQ7Qqc0PkfbB35VIZjRmKLRBTNts4KPpL4bZpO7aoSDGrgeBCUHL7UtEfzF
r83GYVUXbnle1uLzVCZsMZvnZDmc9wTRWzueHyxnKi7KNA7ApM3zgIn1v5dmss8YjrBVlPbSlvYZ
UZTE9s89V77yVhFBesholTjks/9A1uMrpl+V3t3u2qnEo62sgLrDEyDvpv3YMbezxFPozneMW5Oj
18f5xqI1/NALTWfMWGoa3wHdrceEp+Q45iGFLmxi6grYW5BEuzqlZt1IGDAW08j2sxNsESSerk5K
pp3yO8zxCrSM91bSHg/49r/HZS/dGc1bFDbGOQ1qgqoh0yV3cNa2V9GSVMSbsWXmid65tqQcGE/p
aNvbBhtAOd+NAil36eTwavmXlqB4HTrPmXYfZVa9BFrQyQYpIchtbzfr6WXMCH6Ovak3rkctaMOx
xOr9gfRF8g+Gc7llJKbucStQnwVn06tD5qSBc4fwAh5LzfwT1fBHRjFdkZW8VuH0lY9FsBe1nDZ1
O36ji05CVLthSM2ta3nMEKwahw9crpjEEvTruT0m6Y9lJJs+Sc19WdbB1q8OOU+GLUx4/oNGnt/R
lkPJh8U0qnhM6YXamC6VtX73R/atgA468RTiRBN28J0d68lCQMdU8D/qzmS5cWTbsv/y5rgGwOEO
YPAmYk+KpCSqn8BCihD6vsfXvwUqy/JG3qpMK7Oa1IQhKhhqGID78XP2XnudMtCNx4Ye4UzgKxpE
4405HKTnc21yV2D7D1EaQCU2DYvzcvEYDwRmuTN9s2Fe6NoD4GU1+OcEFSUlHHF3Vpz8as2p3hB1
P+062a1VY926RXipCpjeZWE8Bs06a/p7LToxLC8pVMsHN06eovquwEx5V5CaxKyTJdPI4lfYXL8c
y6a6TnFikAC6yAKgZ0EIpzknImXeuoGqyXy4scb+RRvraS3ThP8DbE9MeCaE6hkQqkD662BUXzK4
NOFR19JflimXiFJhIQWOpK9XPU1+os93KVtwpCA0Yu+i2m52Xu28YslmR0EaeqO8dWv01T7SN01E
LMDYGC1Ko+yHgFxF3e8Sh2Dmmxqxz40PB9P3pvaec0pYEpdVl3yZzKD882T2NSU4uKMQOmKXv4K+
QIDqa6gEefFEM9Rtra3b5Ljmet94Lji4rr1RTovGyndV6r1rYuIGjeldZvTOvUvXZ+a+F4y+xaKU
47gdQJAtVMl66bYPnkcyaCUz0hKjknhWDZFf8CtUq6kyMGJr/ExAPcxVayH36vDa9wG59e0u2Y+F
uguL5NkWstzGbvaetMF0own8nrEftiu79VmwuoPecnqgPf8RBu0WNXy2zCfGrh6juDEtcbqy3q3y
OLCQjMQ/p8pHBNrj3CVTeFgyEa0e8IHCWQuj7TRk41M6R9u2+vClQs04xo4FQc9zfMY0uUW9wxFu
iHrQmfFkbI3Y/TEwm6M0oaOqA9VKxhCrr1np52Tv5Z193w0gDhJUQBEkrbd2+KUVxj7oOV3pWj2D
5t7Cof2sxXvO6LcL++WQ0uZnE930hfvWuDBog6fecMb90OA7T93zwMZ4E9YWwoXnqO0ZbxvbgeGb
wf5lT+NpysSPBIpJM5G3WDPkcoTYpAMeu3xw78DTHBmF3igkv60bc1Se6A6MKarEBm4jDSHEkB9D
djFq07tDezg3fJF6FBlQr1CXh3k6zRA7OBemc/Ck9cX1WD4GeQPAVHD2isR0ZKyau/0ysOWPSsbP
UbWo+mlYiUwk2574+ISfBlNDm22LvrERCJnQakt6h3rFmZK39pnDm4HVGuJiiQ7YqhHGxRa1C9Pl
u8bEK2QKsVdZNu3aAV6gxO7nFIAaOr6QvSlb/XEakgfW4BKnjgrWrvD1A2PGrwHBqGkjF6gYgWsm
a20w0avra02tImh+LOL+bWuhBU69eUOfuk2HGr+kljVaEglSoKXC84O91Wm3HH43pjKh2LHz5SVU
5SL0+6Ur7WYTjPw6FLW7hkC5ReLqq5Rc0toz7Se8AGRUIJjxcFq3/IXHXTuLQU8m7rm1fxdorrsz
CyXWY5JH67KadtFQO/hYgK25H3XNKdhhngVcU2wzQsVWMrW5KDpzXVrY/SrYZXKE8S6xQkiCsLa6
H41be873ZA400q7hv1MrkxckmxuOL/DfCQYD20iQi6/1OaOkYKm7NAJd0Wx0jR6jNhb3YeYek4Ba
ok2e9JHfu5suZdRtrGmtYaODqz08mSOpnBjSsfKDRukDOgqd4kpEvIshB3huhXwPLt57yOgD76dt
7aQqL6X2CJvhVbO8Z9AQOEGIssjz+JKUpcGS6tMzcTEL43KEBzCpG9Q+95an/ciEVkOUcU6mSA1k
HVOyzMq4IRduNrOXYDPtUmzqIvzR8V5pdo0KOrkLMm9llMHJacCfS296t3dF75yLpOpxS3EzO7lP
U0tBM4UKutBMgL30ZzclhdTCbrofrU8gu8x7LDUCoH0vAvD843uPyJhrlM80HMVqzflqflUpZ/tB
uK/MQd9wSaeC2j+b1Dsa4ZXj0oKo2G23WXzSfN4VxHk3elj+VC7UF5kXj5hpn5kG0bqgZctFOSw4
zGy8mmz1snD4nyuQS1ztoTZNqCxyrd3VMco2pNENa4dgG0f2M2GmE21AL4q3Qa/2RmPXB7/y0v03
kkhjD07zABAsbmGcGSMTuOtDxTTCxda2ZUvgdN6P6lDKVnumfX5klY/ukcVxMkAxjpZExy4MuvBK
WRAEK+1HfAgap8aLlBHbxRCfhBSSTaPXV53yBBca/dO8p7zwAyveNR0hZeas17g+tRgI0ReJtYsf
yZvW1LBM1Fp6NHJ9ONSpFa9tafqs2TNzFr33jokktx6q8lQU1ns+CbLZTaM7MgP2N5GHLW8y64ep
YS1XWUELidDRpcQRTufFRm/pWdE8ZFpnFQGIAPg+kNWFd23UVAtwefbt4OlM7J2F1lTj3gHpcP4e
HVtFdPKooQ6hYFuJpn58b82GgDViEmzXeAgs3CbzulVeh9WN5DvGRYiWpyLJ7jqI90Oy5SIfmfcU
nEWATYX1qFixlsGD8cubMIOjjo6vJNDiPbcKaynCiDl8SOh4OaU8FfEXvb308Vqb5kVtArEi7VCW
stvqYxYtiTi3EATSNlLpp+kxDtD9mWOYHcvWkbv5TeLqrnZXQFKwN6KURJ7ZXp555ZL9D7f9/JGW
T7f2UNPsTcM3HKv9npETguF4OnuON757CLyWqv+SKpW3EhXqLmiHdFcOvn20bQunY02nyizRtE5O
xJqUG3W7+4auUM/qSyUYBhmBG57L2YDVRZxsJ83LH8aOm6JCiPaDFMIW6rEz3k3+nkgZsaNZLruo
PZLewpRvlpu2BpeyXSB+/f7aGqdJeom3oWG+t92o7ly9U3svaGC3ZvwCf0/6M9X/hqQmLSmlsnTT
sNUMH/w3klqZWzAohPvLcEm44LC4zwODsS2ZJX1kqV03JW8RsK7CDMRjhGRnJZFTARfxKUu+VTdX
tVGKFx7r4XALyZNDYy2IASjz4J47nbgkC0kWvFZq25WjCJwOW5nu/uEXmSmIvyPhlOOaQknXULrt
gJj77RdxVMfmnE9o5Up40U2lb8y0fAgaCOAg61a0sMrdLNfXc//RKVt/xoB9DZKyeQyBvlAQcshE
8AB0mnW8o8iHUMC2psyzFmqHIfC1f6Ad2tZff2QF1VXqju5aaA1s/S8Uux47sx+UpN/IZJbeWikE
y5jc0k2d0M+PsQC9VY25c0ZN4CiP/V02GfEx74E9M7c08djSrtnkqhiQTCYeaQD0OzJpXGo72pOr
Ob4i+UMN6ZgHd1ZfXx8K4k+JEi2XqeN5e7Y+0lNMfESDAVo/tukJwJaoluE0qaVjx5dAn8yVa6kY
BwJKFCti9qK7oIYaS7+t54frR6oR7wLIBewdi6YT6LAjreh2UTf5sBk94FYZhfNEf/qOiSquCBCQ
G19O6Bcs23nN2p6PtOAM2bYiiQmydl3klwaSsJeE6DUV6GBmv0TQYQQ/xUE/bIeBWrYo0IMhqOFO
NJ/pamsHBDvRQ6fM5i6nDIqFqP7hnnH/455xbBCVrmkJ/rDAHf5+qVExBnS9AOj3bPFhXu7Ii/Qv
Y6OqY1iMZ4wWN2agqXRjakW4EBVHnEJnyHYFyIGJkBffIUohtmp8J1Ox6WdqUyMztECMBHfXp60q
cAcWM8xBbx7KNol3WqBhjKEf+lCGBunMtulsLKdia7CMftW59H3LGntdOQSXupouarTjYwVeOcVA
gDAfiWY6YFYWLkO80M3krVKwjLGyn6/L9WgP3VJNRnKwQODcMKkMD9Ky/NXouXR8nTo9IMrYxjBH
nx3IedvKSbhs0w5fUJBodHUTGEgwTkh6uj6XpbiNiG6lLZQHl0qF5XbqnJchde+vOtTrA/Lie/Br
qHYsz155ZIutvDFon3INrbtQ+vDUVMadVwqO7UOKasMy6cmMHmFIMmPYEeOmuPUj8pSDTBbvTHOW
RebKT2dW6XUtDDLVYUPrlMaWgDMd00TiHqcw+6Ckjrd/fC731fHvFyT1HwuSO5Mwpes4lNISbsXv
V4kWKA5EBpAavKnuukZjDZERpjBh8zBZrEDfAvEFFGPrtBn62j26Im4vYmQxGrnCxA0SNxCNXYH7
1kHwZ0NqJwT8qWvD5r7VxoDYiFcba+RDGdGU872Q6qvi2BMZ93rdpIBztOQL4vUXmbxHlJnaQbYc
ZYeKiQgh5dquiES9gqKcrK4wlqlGydkbYhOFZNX1fjKeHaxEYeXkl+tD3rYgQ1A/PZoFNcs4DA4q
Ul0uBOiyVTOvBYOo0E1NUbrrpfErTML6TcsDFNp58+ID+IPBkEoaiHryDBaSgPpRtzZ//8ZbM5z2
t53AZfl3dSlcly2N9/73N16IsSWfAICs7bi4TVRRxGCJ8nRrk/yW9u+RHk+w9AJ9EWW5uvUKD4RG
Vv+orLg6VTqKrgiBHQKunLENWgt6nLZ/rKV958fR8BBFRsxazbnWqjB7ztRAFlebYI/h7Sq+vj54
LU310PA/nNHENaQ613yCBLRmAK8Ta9MOCw86JI2MtEKNhNisJ6X81uCUSx1MPybIT77Q038C+4rf
YcJSITbiUpRslKbULVOfyb//tt9Dc5wSNyD+Bw+atbkCKsvZ04PqblqERe0wE7D7Qy5bGtPEC2c/
4s769PPgvZOyuqdhTxZr3MCoSmFwiwa1G7f+sKkqvT0MTWfvJ/CJ26JBMm6QOterhnzTqvRvg1Kk
9NBnPWzr5MxF3q6fsblPDzKFJ3R9OoZRdYb9rn+4cbvs46hY11bR34aDYewdGRobMcp63n3opBvY
Yh2lXEz2za4Nguyz7tWDVdgn1tzpcGXBdLrNyhS5cPTKftq6HtGZCEKSGI4y0+52zxih+AgtWhUB
fZBnvKzQ+/XpjFLeu7U69/HbyaChOmuxDYASMBBBudjKwahl8Yx9R6yoZ2V20ZXxEbR28DHBXQnH
YcPIZ3yl2Z6tRG2oLVOaZVLbzM4CvTdXCX+xCNpGZ4g6gsgbavLBmhLLYQKXisEOSR/fa2yYo8cr
baM8E4h8vb56ND2LsQSYcaWrXW/gvm7rAyXvDN4YyBSiMzslpF1en3YzOJZR+z1o59urVlPMgk2d
pKQpO4qscHkHLYxGoducgWuOS0yJ+bMrDWYxsBbxgnIyU2QnXQ8ONdkGY6KNgIuSJZHpvKMmgWAN
C/VLRFtyibKMbAxH4+JvI70mWTkn56Pup7eEHB4leusLatLCYJX6h7rK0P+6AsDilQzRHMnVbinX
mQuvf7vIa/CLhVfGgGDsINhoo69voS1xpgyK7RWr5mCKVfSV6GfbJC7o4okFrI4prL6L8MIoyXRq
rUsqwh4djqwOE1not8LuX6TymSDCOTMOVwxm26hfdAkM0LzA5lOjftIyvdkPOPHA+fm7qPbGlRHn
AmJKn65z9LqMSEISSpkOtJHZLumjp0ezdxgSWXl6DFtiTaqJoY87usGuDjKfSY+TrjSK8GcO1+4S
rNZy0OOeeEzR0Phx1T3DdSRjLBuUCuatU/Y331fr1HnTUiKSXl4vlESCYMUPgzchg70VFwbt/c7Q
F3MlLGDUncM5Npb0835tzE+vn3MYbm61MoRjirfIL8mH4UQxrVpiBNF7Wx9ApFe0ZIhEHgy5YrxK
TEY5GOOhVBp2Uifo92NE70M2ynqsRHViqQEV29rvCK6+Mi8i7Enj6J7H6N2vJF4NygOSDWY9arrD
Lhw/FLPZD4HvTwik4eH6zC/a8B+2D8P6HX4+L5GWzd5s6a5NrarkX8q7yR+M1C6JlKINEcMaLImL
4rs9D4A8bzx79H8CrcHg3JKGa4OKZJZe49U2y3tTGefBNKKndjw3QPzOhR5tsykAQsKQltazT9Jo
nKPTaGAvAIMGQsJAF3GkhM7KxIIEGzvRzUNDBGc56dgDbbuDIhOGVJoMKyKzlnedtNunIidTdCby
JYYrj03PoiVQB0XZY8Fo9sEeCISdF9wmGJq779NC5WoLP+xxTOvC2relCC6KSDactdXe6BtiKVUY
pbfZm03AyPH6cOVwyoYqiQVZp2uGl0F3b4KsLV5Geurr1GYFsmy/eIkb9agInTgGFry+DmHGjRYS
VdD1DJyvJiF+rmIphYb9ZFbKXx96XwKwt2Px/TnfGGKk8kjvJPy6PVObZKmXwj3WSFZR6TjxHhF8
cHM1E7hJjbKq6uDwSGauMwbYbvCZj1lnn7RwZF4EPox57P13e8IYu2Oq/RgsOW6lHjso+k3vXKVk
kSROGUDAqEinMEgRdkBUwjmIZuApolM7u4Rtr4NfEvmmp9qmlmWgUc8jb67Vak+xbj0AKVkiTDOf
TGH7p0ohgIurb+cn0rlXZxiSg+fBRtNH/S0EJXfqZr1nOBpQT7PebbdOSiQZ25m6R0/NbE+SOuOZ
k7Exad53KNzR2J0QhGvbv6+YzBmr/2fFZJu6MplJKmsuDHQLYM3v62XQG+NoxR7KIhwgiSm3dozq
IJ8eAm7HAlTrtqA3THcTi+zg7Awrj7aNfycE008veA5QTkfw1EYjI3qpFY9ekp1cn7D26ypioLcy
augMAxZTMAXg8QpqzpYe7k412frvfxn3dzY8vwx3rZJUN8JVkjfrLxkCE1NV2kh1dOOGGpJRtCcv
VsFg7GoDMQs2W3+GgYWCjFm3aTdWX2JomQ9NelEiaqz7vcHIF4cBJ2w/JU2ouRrX8OmGuwm4LRLD
8aWzYSckhKTnQv3ErcD0OSrfv1+pukZjwKcVgBTbdWJ4ZKpNpQnZsJtWV7fBOHDntBQi4Sx3CkPj
VpQJkrCrrZEQn/pQSWMjdTciyAQCb+Gh4iIJZAIeH4SPdFRsghpj69YZLsnIMCfKuHK0Rl6ws/RH
4wrVLpMvXJv4ufo0BzNQ4sDgVmdVJTgQFU1+0vpNFzTAbXPYFQYBjqYbH8cabQDnzWaV9dJcBRZt
8cb7GcQeg+Gi77aaK3cT6G8CfArx4oKiW6DmzvZ9mi2uS3f05Euv3w4Ok9UrJL1M9E+wa+4B81AI
5TS+uxrlKpOOeURQzvb6tICf9g8XtvP7Sd3GIyWE4TgGA2KBDkrMhcK/FQIyULDxVfMzn9mY4zQ7
4M3re1OImTTN8nJT6L52F810KM8hZhGb9YOFzHgRES90c6VoayNd3Jm6ltkDMvAWo8YgNG+B6zM+
igCYdt82m5J+4DrKKEQxKZA1GFUdmnhrvIHZ0d2N7SxSZSplUJrv2AnB63itINUKTeH1kkA89qcN
r8rIC+5GfAumYxVvs1BPssaZvd6vuMGmvekSggrSE9WMDdBVtxVCCdMsZxPSLWLqjKO+WGbFQG77
kNb30QRMOZ5KOMdXw7QqzmRxJ/BLS6DQYQ9oJ/JqUgTuvXFc5J4g7Hbu1aDVH29DM33scb/stS5n
5jl/5PfKWqq2zR8mhy0nuzVV7YB3IkNU+dOh8aaFE8L6SIyvoJYth4KIZjwqL9f7ESbV49/f84JA
it8WMP6fHZ0jjQ1Y2ZCO85dTDag1O5F58nMwn3thd99FHofvObhw6rZhElTndKLmauPg2TaDLcjH
8d3o4Co00d33JdGHeEuipuPkMdKWshTvQyfKt9KjTZAmFR6Z0S7ekEbClr+vUjv5gf7mc1JOfNGS
Lt4XgxQrGBkLn0XqwyeLaBELikZOdkSVZUttEv7x+uDMGyzQ8b9/F6hN/+NtcEDjGwJhsQEzz/5L
D5SWX8jRmP5lXxHNR1JVtoo6c/ohE2jsnv+eZfq0TqPkZaz4v8EMZq1tEwcsnGgiOtsgh11A6aIL
VGEhs/AfZbYBxXcUTl29SVLBlkliASUNitciYEMe03C8uz44KEH3FpFp9eS9GmmOKZAPdEJ36kb5
r/OT6X99lrNCjWX6pc+qGF0NmCvck0RXzwVJONcnytIeGc7lJ1AlKRM6guQU/cL15Psb7iiHER4c
5Aw5JWofYFpB1KJYhCqc/xhTBCZ4IKujrwh+n8c4TRe+toOMMX4Un32ZtWdbaA8M6+PbbPBeu4lY
EGKTSJQLtXaTNOzsmEZJWpyt0mHq5oc6Fj+FOQE5URi3UVPSi4/yLfZb66X0BKQ8hWOpqioo914r
n7rAAvwXQUXHYbo11QsNh5/VbEItRFOwh2Q4q8MKphLqwn0nMIdwk5PWdO2TdY2wNtfb3hobc5vM
LTsG/98vkvjB9347m8Ki7K4Z/8AjEy+BcAlu59YYEI8MvfdraNJtneBIrSpwG7ii64OYHzi41Acc
OLLXY9JNHXP7fb41vdzepJkan0KVLr2oW3/7/Pwq7h+uns5pIE93ECcvjLNjV/nekRQR+pAJQ+rv
rxEP9llPowom/kuB1v0FvcwRuaC2RmBarKBoBB8QLwq3psk8liii/IwCrH006dc+pUGAtb51toWF
V9kVWXdX5GoE4pZY+0KpdmdaPXMWsCK5PiWbrA38hVbZj1k+5vdCJM06Zz6/TXPzko65di8bG7FR
2RznGRX039jda0JncjOI5pTbSBKnqSXHNhTWUo7wWaH8JMumam2032G+J1hmjiuzfRibGHg1qenH
Iiv1Z/AU/VZ2dvJJ7hr+/9mY6emfLXBNGIlxs01L0seFHI/eNHonv4f/aUlfbLLamvaWrt1Mfpd/
NixbGBPGZ4v6+FTDNiP8Od9k/oj5qHTFSwLLfFXWJXNNBQJh5FRhDC/j6FUQFqk/RKdFIAnpQJWi
+spM3g4tAw7iCwueY75GX/rhT9EJDG5zW0u92cR4dgnE9Uk2l1Gz7UYd3U9Z73wVk/AbwqZpjORB
QPgDz2U/VJbdL6/AVlLgxv037dhydBYGpz9mnv7gR6H7B+3YlMkCO2n+mHvwJuM+Wfm9Oz3XdPZp
R8M1NDgw4WjxkgFmGADCi95Zzf11Efx/HeR0DD+rvM6/mt+jm65xTH/mOv1/FPdkUwb/n9OesNuF
OfKB//ojO2r387//a/4Xf+Q92f9yHWXYrpCGoytl0cruf9XNf/+XMP/lEgFFTa27Jv2UeaqW5dWc
6WRY/3JcQ1cuBw4T8KZFm/WPuCfxL2aJlkFKlJSmsoWw/m/injiC/KWMExZwPiUtCnoiShkM/WV7
h97T9ZYPwTtok2ktnKeyCu5kSOlS5QIUD0F468QvN2ZXNgg1ohNjkeGu7KrXuAWjF+Gc2BRD85rn
0j6lfRUtwsx/kpKDvBl/Gs1sXs21r9LSl1i6OLQGBESojhxta+96BQDPwX3S+yYN0bgR+hLHwb2f
4EaKTFgRTM/Q7bFOP06dG++MQuE5goP3CF5NO5pu8XJ91hSiO7kReextgeoscz9ah36fl2brIO0l
Hs6nTkL6RJIerKdmnE6Um28NlpqnZMrRLErQmr3zSyWANbo+T47MYJAdzU9FRW6DINIHMax8u/5j
t4VIree1/v0KuII0FC3bWxslxNMvwBMo1bH871IzsQlPavBtAxTEMpW5dyBs73WiXRhRgilM02VP
3MRR5/AKAbA5511L9JVLqyoxjYeBVfcB/uhLF3pfWVn7yDjJ39KtYlhrdU5meZUs4czmc7c73Xc5
nFS+7qqX5TC7KS+IORRnJT/8SudRa0N/46LKttlGE6SNXBPDOQ+bbTV/Ps1+ERPoP3y/yAVGjnnR
WAP7pgFf9Cc3NteyA6ugd+7ZqygCCpOOb+xOv8REhPXku4CDXb59gXUkSnB2kC3hnMIEgFzlvbvR
DMUlRvIMeWsVN8a4ThVSQMPQImgKkU4yCOpb0W+xmQz7tPDDDebPS2HIY99V8K9tIp5sNBDY7JqV
CZ47d5JwC0GmXDiF9pmil0ezTgwF7IMJIFpHYCGKvEMs+9dqmtgaI6JYtGggrBf8GbSDZtH0uiCd
s6Pu1j9tP0ZDbwQE2qJA6KKDMUzh3p2cM3EDyc6HEiPZ4FPLf29z+5jEHMyyX4woQIxGz5ZdJ4fK
zcAbmj5UGdO9NYOAg8NknVOv1DbmFB4hNjHo60xCo1s4Byp8kLMFwIXjmSbajyg2JiK9s5/+GOwa
Jp3gRbAQj3eWBscbdRw35RCn8TEO0Lx4zV0cogiq/IIcYheplBUFL6nVvXKnGyvRjisCLlfssdQR
QdOuazmL4nPeZkdNMVNWHOw2TH4zwapFjpRDO4GR6litGrs18DWQtav12hdJQap0AvIczDMpl3fZ
5Or7vP6azS5z6/oxV8lTLfsL+RcUqxWNsLJcpSneujBtf6Iv2BqRfWd23QWtytJ1IEAluUb6c4Jw
275EbnYrFOJUyOZrAO77CIipSDVt4UEX9LFjLSktL4AkXFpq2Ixwc8DxjmHnIREshptCODsw1Y+5
w2S6cjFlwSKZUWeLkZDlOM3fKvCm2DXIBJv/ZTbpyNAT/K3ZljDdWD3mee+upGn+8kvAky3SeyGX
jWY/x5DJvU9bOltDfhaNjdHI63EnVhoXQZouStaZldO5FyJoDeUANi7R3GqC0ZwD6pyyZk4N1p9q
vXxtNGryJtGfFRrMtAToljhRcjOl4PTIyiT91ngH/o0kqsrOaSWbxczNsI1CP8veuwtc3GEJiudM
psZqbKEvAqwzhX5rkIOLTH28KaKIiJmwFwjWXHelfIv6jJgsTfePHZpLeiLda28j4jOm+Fx1/kPb
o/V1+7sxsY+UWT+ZXa5BWPRj123bMN4UlQPC1II1UhzGuDmQ0ksbz/3w9aOiyUOm3NIHC3ZjGCEl
K0E2BLA+VFn41NgjTvDuMA7eZ0d6ahc4y3SYsvnaW00F37lxSTaTIESCapP4H/UwfSjfvUMwSOuS
ZRzLDSgA76nQ0K4XyRdsnmc0GvXGI71nUkG8vhoCYezioz0WBJSRarHTndnk2O2r3FaUfBZAMl29
B/KrmCRKG6e9jEP/HhoMdEu8ELrlUz1mCysN2oWqmmldl753Nov5ZRcuNYCcegVDGOOUL/uRPB84
WQ5JDWvXGd+LlgxyzSyGX1g2h15b2gn3H3Du1WSP7xiRkAfmGtoPz4GMJImqThnINS4sOBsANrjm
RUhWwD7yxmlrdbhMrUYkkD64m3vPa5aNEtkhsapiX5Svkz6lh3YqEQzgqpgCNLQZgQCRJ4hHZ9rA
ICnBWCsoOtFosSojOHUIxECRDR9ARd5rMRHnlPflSjYNPxrIU27gaNVBv9+OuQkxOkNMpkfOvqa1
iLE1oa5U5WvkkIaHdAptZdi+iIB3rGvCF78oyIkJQvOh6UuTrJZ6WIXlZwMm4qEIHrSaT+pe6S8Z
/y5oBbIXWrF+E+vhZVDDqc0/SyfX1t1wSsyhXCIKw5gtoQSZkL32WmpFAIyA7ffeyvPaebDcU1ND
EZV+IRe9ktUCXXJNkFABjaBpIbjXvc8AsxiWXpKjKxxxUtpFBCwvz070aMKVGaXASQHYENtIOjZB
uZwB2ylZuRVFhy8DY2dRSdhh+tMFnnNgjA3oMxyZ4A1QNU33qY/7RZ0n9g1WCPYDVReL8oEJ3nQi
nr7i7JxsYuLpieJdyUm8gpQk0Hl+vQdboqvNiW8V0TaK85a1t9pgVW0xUX7hSVvNIYl7Z4ZgYefN
V3ogo73W4FGSHrFCqnVQpdj662DV6U639F1MAxhQs6heioK4uyHmrFdJpz5kkwa2IJ9+Ol4SnOjk
uE94Q15MGKGnQuB4yeayxuzsx1mLc0LfUTyhYiYIdxzU7fUpUtP7lKGvq4oUE3v4acjSuVcjNLS2
BvBgYZMcRCcYx0zFPdNn6K5YJWbb0iqsi/TETUMae21od5ghoBQ7yZ41Jb7ju7e+a59TRogbWM/a
DTDlnq86f1Lp0AMGyRR9cIlWLGCQWqZ3MmeqsgQtP7Ydd0SY2/IG6Ed77vHOkBJa316fWTnrwBCP
ty5A2YJz7qpsjDUcT7jOTmL7B7hx/uH60fWhgFzK6+PgwFYYLd0U/SCG0eDQBhoPURMcrk9l7XDn
jpZBh2rS1t8vmf/2+ro/n2YacAcizX7/d9e/r+Yv++crv7/in8+vH6HMFQurwVb355e4fvT94wDh
x5KMKKXVnXOcIKtvHI+MDS9zl5OfNQ94NzDsGoa4NJVpLYrUjJ6oQ4kS6Oz+OXEGdWO1NI66EMea
CiKkFQTHIxypoh85YgTM/+ZH1mlMSvzm5+A1B2KcIwx8wzoJPc6ZZHEsMqqDkKiJ286u0GUPAWWs
xD9N7ALUCgsfmU4OUO/lxheDuR2Abu9n6BqEU2rZZ1dlL34X6z9C4tHJrqGYitma8U33rz2TI+Jt
Iv9lvkwWAb/qE9XshF0CbBMc5VktnKoHVJ3kZ8hkuHc6Z3blaPndUKACSaMwOmcW2nnl0EfJhrLf
WG6Cy12jLaIq0rS6okl3SawkIn7urbqSapeMiP/LOPZI+8sYDdgEsMbZlBxrfolNGrpQoeyuX0fQ
r88OGXyrNFY62bFmvBqjzr33JAuObnrpBUUzqi1VjY+tUJgAZKk9QdrQoIsX7UufTONN2HjuK8Ar
zGj+1L378fQZDjL8YMd+TGgEUW1YR5vL/ZcOmpqgHzglk8FJpcgIWjSbjyijMXbj3ny//Up7KYEb
4xsDbZ3EEpthPiBprq3xV0JHiZMm8XIT9jkE/h+NZ3xkhqe/U/TBrdby8C0q6gE0cze+mDl9rRa5
xHMVl4iZ8lDMkRQuZi5RXoK+6/AuRMFD7LvgLFvDustqQm/9WA7nUafCHMu4PmnIkDd9ZBIEIRN/
C6obkI9Z21tSzZODjTtrF0d44+HAmHvG6Pkucg3Qwm3GySS0xS0b67hBwg8MiqP12u4bDXZpG66D
yUnuYAHUq6DPmnstJ1RF/A9j59XbuNJl0V9EgLnIV4nKsiw5tv1COLSZU5Eshl8/i27gGwwwwMyL
77WtdiJZdeqcvdcuhPlQuaCeHBRRTzz+BhAVhG4NiWT0bUbxErNGAVDt5R/X5mRo0Y95c7GjrkSW
qQ9viNmwWd3SUl5nRAjfrVMgf3bVD8rXjRPlDEb7aV6JHFThKnc2//7uSXZQmikSVEz03syBaBAR
wubpaY/4mo/jyBm/EXdQ69feZ6rlb+jZyg/azPGqkMp44ylqV0Wb5H/gTGMVRWH6Eit2Vq00ymer
L1kJ6kE8Oho1KRE5I/rEXAQG0eo3O4K21DpxdDXADG+bRrGE97m/dezUvOOOMcFqzvO56MSwD1Nn
PM1FjCE/N8DklUNzJApRR9bm1CcnwRvB8K85D0Pv7cZc0tgjV2w3hxrnvkgyZWMYck/2pMGyHvrX
RFvYkMVcPCQ27MuIaNBHzZJibajJI3gqw/ITNYtxYUF01I79qke2WhH9W7/FIwXxPBNh0cn2o+4q
9SmL/JH81BTuQkdI4uz+TdtyNzouDXelpjUBXbiTOvjEDCXh32J7c2B1m9hnWRVRMswc4uLEBhxI
x0GAzv6LieACy3D4yoT2HA29+BgN8Z0Osn7npj5GZkHp/Bg7YESHsdgOQ5I+MN02t7PWxEFfKX8P
iIlTCkGl18pGWO1D322wnlD+WqXn3ch/8G5schRLNGs2v+8qvTGPnmw/oW9aQLHanTQho6RQlFJK
MTSkeeq1uHlM9ybCDMaM5EJk9lvHEYMQWnNTwKrl1jOgd+XaOcQueYb97ijdvK9VVe48heShwx58
q0S5M0KSLvIMBJjd0S0Ft4yWZGlBZ3eDNJ37NvvUtTC+dVrvHVKBQKVrmuQWTz7hhrPY2SktxCG0
mw2KvmJjqkhds/Avp9F1NerNRWWVc0Nu6W8HW4ULNYxQ0qw7C7Ito7rqdkMc/g0d7ZB5eknQk1rj
sE1QmUXVjXBhGEC0TraQ8i+uvrWXyBjPZ0PWRkkdiGs9QBn41/Gb/ZhIRGCjvIDHKxE/Z9r1942Q
HcvlYC4e3346sV+9NAb2Wr0kDDPnfErFQNSIkSX7pOyowQyjfsC7tjLs5iNx5/YgNIwwKyXH88jY
ke9uk6lYGbdoeePJYVPYunWZ6tQ9ZKH80opqn9Xk7aDFYvEhj2IE1SSavjk7vshvzgTOsfbCSzyY
+kVvw3Wk5LAlYhutKYdtpjsx6QV0PgKaB+vI9t1LA9vnlomxD5D9cxUwQTr1jYi25sY4F3azwwX4
fbdiknLfUI6KeRGKprMW/L6WTA06AVM/7Kmz9rYv253Xk55E1lF7azxFqiMxWttR1QlAJgQBoq3b
mxZp49oEJLwTloEpE5Vh7w0ufp7lTyKpRY+6PX4TB2ZC3sesO5DzBIWYh6DTB6It3GzdWlgQh7QZ
dzlMl5tuJfIQ1wCLjDzPwfviLmfUcWeYUbaHzu+s1H4ESXgrM20r3bBez3bDpTfhNlf+tutmew2b
yb79viGCoFsyluKtrDeGiq0rM6LyxhgOkolGB+P33dyy2pMYrWfhk38zL38x5Lb3YxTrZ49qY4vz
kqJhyM/lgKfEHVz8gUaJyDuK01tsWSm5cvT0u3p8b6hdN85/Hl+TUe1Kc00sXpnYRbaproi9w7vB
Y6If0aEql9XA0DLvNpEVR85AeZR7HuFwV1nja1/Ju7ZyY7TzHh5PBgP1rsCXl2a5unEIUDew7N7B
FMNDlcPe6DmiEv8FqHQMKartO2nwMCdkpOKOxcbj1O6lKtU+V+6HA7vxT7xMV8YUOGsFGY6Ze7aK
blXe1Px3ANGfpKvI6lyAIgSkCqQ/jpOXW5cd69AyLVkx6E7+tHTQEKmH80tcY6ehVUgz05rjs+Zp
BoJIET/1GfkEgL7RNP3RiqS+dD3i3LZMqmXIwBw78+Nnq/CPgy2KhfPpPfKHYZjllPN1xMKDAPfk
pO2WeoV2SSY/BjNRu67geizd2SMhy2GAfY59lAaTe/Wq3noMs4oIG1EzclMsRpOpzuB4ALQKuS4n
NRxG3F3HuLffcHd+pyRNEGyO05xNLjFt7dUozKtpIfobOzKVNXVt+jEjHNk0NtKyjYATArWkmR7n
rGEz6Cakk0BR4z48tL6ONIy22SXGTTfyN15uDw4z5HsF6YiTxswMc+vjVkW69UHaGdrxXvvBzaXv
LDLC69yg151NOqwbvSPbuTYhABRkteG3RAQu2g3rnX1HtprN/JM3pZ5wmss4YfcR9vbJ8yWEAMNZ
c6t+gOKrVjXr1V1sFDsdZsi+6DPjpRO4uTEDTKd0rNK7JEF8bTnKZPpmJ2gM/S6IG9qivtHeqgKL
aGMLegdEwBCtVxTt3u5GemVD+TcbKRCBYHEcj0e1M4chQPr3aOlf5Lk7D1lYOw9JlP2MuXFm1tes
dPSG698PE++W7rVZa9cEttsP2vL6mohjiMPFzi/42/kDXAQtFiXL9C1KiasZPTDcCMeOIwUnLLQC
r/LOha54iWCPj8TENW3yEJFitc7tRntNRovDRpLv1Fg2ezmW76CBvjNDyK252KsLPnzqu2xaz8oi
a1SY0cpO/PCQDZAiybHrHn7fdMQQy8pM11qSqkC3ZjTPNDeDIbL7LXmSGqhlvB8aqUsPdOR25GSo
tbST97ibdGaedXfv5rC+Cpg8m2k2z7GCOEJW29SW1k610d61rXxXLb69yb2YYcv6Tbjbqoqti8WN
eOvJc9ThUNA6aeQqWvikgP9MghncXN9JVE8et+FBJkRaTuRDr+ZMpFeMvahHnaIgnyvxgyjMnX0u
vgqZRU+DTqU6yBBvT9/Ql+HQgkIhWU2pzth+wKCBzCjdcw82uzwcGdRI+khVRfXkQTpYM5WdzhCQ
8s4FmcppB16Ft6E7NjAsd7oTa5S2QVLeQ76MP/vcPHGvlm8Af2mshuWPlYak4zHpvOPoiSg2cRhK
0CzkbMGfn5zSHlFKmGnOvl8iz6r4qmdhQvxK8h2Hzkc3WS/pUga1cXZVvQOsouFxcjinak4NT39h
GJUz7hIPRs3Epd0wSuech5vbB6hGFGJm7moQqkRx0l9L2FvDWiRbT3xSX85rc3KI6gNc5XjOCXlA
dAjT6JoUn0nqxjvDawdwnIyc+oleq+rKd0vl+OOXEgoxb4WsNMhsWKq67xQAmEmErUgSTk1qfdjc
pH1nkODUAlEpnErj1p6G60jz1WrPPqae+8b2vftYU+9FyTgM0umNaxV4URF+WfVCLehgFSsRo1rJ
HdjutUeNeDC4wVdNTTE8ghfcY9rdptLidC6rVyKbNLrSMQkIGRo/JK3FyqsrNHRkkXuVziVjYsSq
R+4rhUeydNkMsuPsCirz0LgJEywIslXH6C6euu7YLPMFWw2rApfZToK9tuKOsCIyp7WKTC2tws2T
AHNFj4viFgiLwXxqVoVYubTT11V/s/KiObAVEWxESH2HBH5063PV5NBvtO3QR9hADCZ8ow2esXOy
tRJ4s7VEMTYgdwSoU7wY6XATxel3iK90jUl3V7NEDBWo0rIV9aaviJZJgzIaWBY14pNA/1mosfxn
MhIMT+Ey6aL14JfPvYLCV/qwS+exWHPydFmSxzsza8JtVA/Qjn44XhBl2v4Uo59cdDEb941fTQc0
LA/+UHj7ZCHC2AoePyf3rNmbnugDO2oycAUv44DxW8I5GIBjaDb8Z/pmdzL3/oC1NDkOM0cpGIII
MRmn0R/Vehh92qzEJ56qkXGSsqq9M7JqIW0R4ylJi5hdH+Cn6qejb4TZoUbgMGmCemzQOS+Zdn9E
2tQfwQYGoJfVUZvhlheVG2Rkup+8pjV39LWWHJ7xwpVmN061/n5a3hTdeHDqod2a3XSfuRiHqXan
ZTBUntKseAPIvNw4mLPr0DvbCCg9jpjXKeq8A8Kq10yUyVEm3cHtUzb4KI8Ofd87gVWF7cZdAONu
UpCbY4MC1ooXs9WYGrLDw8uBDeYQTC2raOv4dX3NYBDlEzDZntbxuj6Izvbvale7aRZa69L5svR0
fhIh/nFFfPAErmpbuYQKyRgzwdSB8zQQc9cTupbe0MeAiVp4KswdS665BanpBm43XAy/hjHrmWzs
Oe1azzpmpu+vUxnS20v8R3PGGE3aMrO7+m0QdnPE3yj2hUXwr0taJPEwWhTEaNNOfgRzA9rffiym
xyqb+muWu3/dme5Nmhf7OUsf7BI/s1nwshhEa0kvY2NTAYJzImDL9Q0jqMJLp8/iPquwhimUSUOe
vtE9fnO8ImEKpIGak/Z86Fo1Ur8WHFp7tzySp06Sq+jKA0cdY2VJ0IVD1KKX87zhQWuQC2IldCnj
KTp0Uqd3M4sVG4tDoMrBNPzh0KTRRynF1uNMS6+H0AFFEcCtJO4Q0iSXXCfzdWLWR9LrXB1dsw5E
yTPTDrsMLzfYHYNQRzh/ax73NJgq1wvMCfQZE2+ygwu/fusbmLtGF/sH7GHxm/XKCb958/tf3I6j
BXJ5N57Ut20I+xqzfv77x78fL93cCVyBDcaLy/gN4Cms6Zey6N+a2j+TyDNeft8UlT1ewi4dLzpA
3iAXij7a8tnfT+gMEA41oQeIEpKTIVLrSi9fPbtSv7XhrBhJ8x5131vWdvVF5Uo9p0xcVyHZh7g5
eLdCx7viJolBjwv1TFuThnNsRKffz9q6qNcCjdhmok29iuaqu0g7TDFTaPq1MVJvofUhwHcc4NjU
Ps+i9D3mQm73J7ccuIootT/MIX2OJ2aeZChDtcpsBm3wfoR02U1S+HYzWoBVTYpT5HXmX4vVnXHv
VoPN8SOIYHR4bGnk9ZfEliWBl3PO2ZrZc4UtibGkig++HzGOGL3mBfkEwTc1gBuSFeVL6toAU2fd
QJHBZ3WEKWu/5fzhGKZ8KSyGpiltsfPvZxN3hP5R1Pf9mDZoKKcB0Nbk7czWKBj7RTBddPejX0gB
OKn/aORqPjGm83aW5v0/XuBwTn2KXe3DmuT/+hWG5VsA9fjvF5h2IZ7++2dgMfv3M/zPr/B/vuD3
hwwnInf/81t0donUMEV8l/Ret9VHUvRMK2pxYJMYYhnPv+/8vhGOgjAIeX33+y5uiOyud4Z/r7BE
2z7izaAOSFoL+DlfQiM5eC9Cui/68u6/f+XBVdek4nDChwxFWydpNbVcG4n8wnevLdCw36/2+4pF
mrlm5ExUyfIKGWoRWTfe9+8nf9/Mhv9a1iZTGRIVVxAQ+lPngsdBA0ITqF+S5HSuXUKB5SE7ffTm
Cr7MJOYdbu3w0ZrH6dhbCDipkcNHv43DR7sPHGK9Vk3kkdsWEadlFTbH6xyqVWL0xr4i+SwgkUFu
fNEzKRuehGZpWyOl76hlzVPjd49GxLYZa5+6Cl8GWIBoJiTr/l+sqNOWeK7qIG6d8t6Mcag4biCd
jVKGf3bxoXktQPv5rYsEuc5t5EDpxRg02zWJvA41vz9tmIpfJ6EvUcjNM+k2YOhQbEwQPNqqgw4X
CTb9qBhOZRIHTjPUm0yjZTcbYb73DP6mXbb4menE9ZphrMqeRL42e0FS72+9CKFF1wL3mPtAmuON
vDuLY7H6aJTzwKDGAnSLQ6/P9UPCLpMRdTDyQRXjlI/6Mdp70gOrluO37HWa0Dl5sRYagsMMgWEk
US7WaddhJmLPs4snbXanzdjrMefvrjvwJF+IJv+rk40CMzGTHPN3aqZI5WTSrnXWCK8jS07IGd5S
PRiXjob3Mc/F5fc9UXjNCXwBNiYGJmhf/0Zalr4rK9nkoalBjAj0cggczn5FRxCDY9BOQqIaaZ/x
UhlK1A1Ma7iFZqLFyLUvzq0EBTvM7po4AiQxkiurE9qjiY4LJOQQkHvWrEZPfUBM029GAVsoSsOH
ObuR0wjv8i+FNEoWghCG5Eefs5fQqd5I4CpckPewd4nyxvpr4UWrk/GH4nBfjOrZgcIRpDZjBzqI
krgbbDH0K0qa4hB5SZEaJxmUk2ntOdP4IUmzAv8TshEkrqQY+SHerSn/yNLs2mVDs7YQZqx6a1Xq
eoc6koAeN8ey4kHoH8O5XZc+CNxw6C+1SxLg7PoHmpk+ZDHxokPKWxFG14KsNPnNHf70JtBR/4vH
BiSghj0Kbi4nhgmuEzJbCttz3Ps/FCjhRr7lGWESWdN/zstsOhcYz9qhggnDy72YY003J+jgwK2W
SeedHH/GCTILYEFdtYFvDDoUSa3GfGw1xOObPozNjYAAci1i5rRVK9Y1zhaOFbDoUNuCFwXNaLtq
i9qAmM8+HlZNSk9cK+K9EQ2gpakewnI6Fom2G/BHbKJok6hlkAEMAipoCzu+WHBxVblCnQfaSmJW
maN+SynzhKcTD7sVEOEYbyvPZdpSDGvEWQyZZLLWS70KkOjQ9kA8jP7gnpHxrsUSv5mN9KuGkIyN
nPAH+YysRSxRBcRVHAtvJE9rKv50aebcYJ7qqLcSzoLAGeChKl2BNeFSg0d9Qozsrtxe3+WEaZje
AnoY6GIQnfUgLEI/9CpcCwNBWD3oHDxoyz/W/mWYswzufMSDVXjHsDQgCBPis25jcbOpHyykNEds
JiDWUwnxThlwmNIHRK2sj2EtYZ8XbNj8UkmXmoQ8NdpGev5Hr7z30lqSLZTnrvClahiHq7M7inRj
iS4NkKN9TiPDHVFq2a50CGyA8L1uU4H5V3FEQzl+BkrGj2q2V93A/9O0tGc0p0cTQ8+sb065xI+U
Nynm1mm6qSk9djgTA2XX2mIiDKHsZsUm5V6YQYgxNTu2RbMI86mbAbBcG7e/S1rgOAUGiwxfIeqf
cmcrTmej7V+lZuwdK7kTxH4v7l18tBU3f2nB1ckwXbV98diGPSTLYiBRoTT/2ovuPx5NwiZ53pRT
gqWKvWLXeYqsG3D3mm7t+tink5eBFq2X9bHPP4ukE0Gvz+ewQs2SxIuip8MOBosklSOSCfIJZv2H
BhtisdjlJYSSwUgT2wpW+Kxafl2OoZi63SsFnLmDg/iq6qP0RroCiBuM5JKQOxmMUmjbWMeMJehh
2hNXO31U9dTvhDa+E86HQ1dfkjU0SHglQEBpL2I4rv6gaJRrOCTXJqbpczqdM3I4tS4hhdsKX2Kw
A+smz/w1DY3cs7+Jj/jRz6pnpytmZrE4zSB20vh5cOaK5FTQehLLR2VCiPZGZ7wASbjSn0guPm1e
/0LPJjt5g58FMKh1pUPMj+hIi3a5HyxvzxLB+pvfR31WQJykrM615rXN5Y8VjevSZUtNkmhTGGaL
YdPvV7LTzi2GAC0k0L52U5NYXjZJpOGBnkS3YhzecBywxOfzzhL6J0Xmn9k5gGM8GIZ/api07UlY
eyfBh8iK7G9YgiqLacPU32Uod2FRf4b5FxhFGmwK6pVrjXtpDTFw5PbbyuVG9dfCSFL0RfqE5gMy
pzJs5+CZwViZGi3zYnig7a/2CP+BaIZtRO/XANJhToTA+5FQDxqKrStrG0EMWVysF/nz1iiQtf57
fwFK1MTJc0bjxeZs0FH1vPO/LzWaZrWRJoTR38/+frsJu2kYZRljS/7BaMFPZujwNSw/yu+H/MHG
rOuSV/TvOxiAS5gAGtfflwg8mfi3WVzz35+2JWVz5Uz0ln6/upUY082ERo81/m7C10UPmdSoCEHJ
5EWIplP3uxTquw79xyTPrilqGn8K+nr6br0BiqYjYgh7PJ6RJY4+U+pVB8BjVem2j/vFH1ZZYTK+
iyLy90T5EJXZa1gmb5Ery/WouxaTzjVhJu+pK86GwRUn6uCz7+iBYwIKUERnAWrq9JSCFAhpp953
bhY4Zf7GDP9PEo0PnDGC0D0wASHOVIe1nGaE5ajRZMMMOsxuK51JzUst6pM9+9ozwKp05bjuzbO2
eld9W+ikCcwmQ1cv/tQVypO0e6iT5MnPPMzZBdF9UfQ2tvUeXu8xtsHLzj4hsKnEZT49dHGO3FIO
H137Wo0GvTSqL0tBw3IIhzYWvZSGFFXP3ENkJQd/GLo1tD4KZox0YWIDe0yJ5i7x9C3/I7os3fo6
M0IXSOGKlPO9YHgAnPgtQk5LR4+/m9VCigm7bu0Bxwp8wbywTZB5AWZPKgTltfdAM/7dbM1XD4kA
2QPhph1NnYZ/82UT0+dF8hvnx+Ill+9zmDekn8A5wPj11PPinU/zGXYr4Vzui5tvu0Yf1+2cEgIp
7EfBBCJoe3K76PjC4EywHpfquXa8T82hTORfiY3uEn6bOhJve/apaSQztr78SMoh3KE7xAZlw36x
rH4Pf+5qOtFjWDJ0laXxnuYOT52iXiR4j/ScNp62vwa7vpuIkE8UuvIU1uP8Vo/adziMFLk6rkc3
9DCALUKuSsM7jAwEZFLMsFbE9hsaQkgKPNNVZqJjpLfm+6nYaVZzhp2ZoIAwMBeV6WbpjsYRSkhR
0CRgW6aRozDqwDAsyDudcoK6kA/lQV+UGkjxbDhBhaNMYcKwbm3jMsMMD6LJGLbw7uGEkanmMete
qym552YWK76CHqiTRVtwk7AGJSRbgTt893xOzlmcPfWGnJH1lk8Ehq5RwrMv54Gbp7THpSyDQg9f
U9lmQaI5r2R83OgI6cx6QPJ3sXNy7pyufnDa+mAWPYqiNLnRrDzNVvZcmru2RjNZF+uM8IEdRNE7
vfXzc2+2H9gTmqs2DNveckqIqvMK/nZ7DcnNeKCCSR03WeLOmC2m8gq1rjpT955p7W4VNv17AWDp
EZFHzs3f7XIgguvetn9SzlM3QUNIz/L7ssx4Fvkusej3ECD+YjPvAhDP9rJLZ08eq3zrwkyVVNTN
own88hTNWBo4aOAdJsMkQl1o4V0NDEx35Jhl2xI+G+wL73EBSelIn8mXZC5ftJuco8nBJkeww1M2
TqVD49N/GWrxldbpV1qZ1cnxsH60AxQlvCvZIcI3crUN5a99t1JblcY+yKjR2xamR06FNRyqNvsD
AgVDQKRtC4dWZDKpmzaO6JWd/ImxR3ZxiMR8YiDNJuIKfzcmk71WTWPvsvbOyCA0y0nukxmoGmkH
ieffOqsMbymxoSdphR8aR7hdVAsjANK5CECplH1Ujqs2RdKUu4YFuHJ87EuCVboQQKs/WUvPegrA
WZMjq3S297xBlQticc4i777CELCrED9xJAjhemUfsk/B1Q5Wuq+d0Lwak/PhdHnC6KPsIdgW7xk9
6dZHhNPl6UgzPk22Qjo2p4xCXjIWCBgfy5AJSuxA9NdTkhPqAQhn5U4lZFQKzzWis5kLUbt7Mu5P
SavbCJcSOxicF+anNAbS7K3ubTTAv2/wGm2Nvr0J2kZrmY9V4IAJCoqR4B2+F3nOtjwMPifarjGi
fTGpZI2hn/a+xbzNnTiFOqSRZHSm0SPDJ2kim/AAcujGUcvWVZJxDHMaNrbqwU8YaCHQHmlaXogX
PJkEaSJBWCWKoYE3snVYbvU85zQoFXvGyhQ9x1nX43Za4uZKcm/NCbZnZ2SbZgk6FjEvRev0QxnM
CcRBRzcoer+xf5udBE4SefWLEnhJmM9ObjPeFaYsDq6s7pEblw+NgcTZBOJEEId/7Jdg4wGz9LpV
ZbqdXAiKEEVb1DoLZpmYU5SzC5cMRyXACzyuCoDRaJEUvSTckayw600it+g8xuwO8UXH0FK4w7mX
8jUphLPB8/HaJdbdHA3H3DcYIeaujm6LOQh5VPdQyJ4bVqCgLDT/z4hdaRXpESKQVgEiVUiDAAS8
6qN+GhqAFH0YmvvRQR82FpRzHNi4b5PK3BHFOWOHopMd6a8R7WVC3+z4XPnV+zK4uI0ULSQaY7sy
svrihaivXGf0Nqq0UD/BFGuV3z7hlj+F9ZtCu/Ja5cwAmCNLBpuEdBKUOCDdJCrGkZoM4pkYhCmE
dJv6vmLzr75DxfNT2s59Nvvexn6yNFkhkMERr0nSu0q325IkMv4JB0jtiZxfOMziit9wqof00Fri
uc3KfGf71OTJkFwTq9TWidWz9lccxzkLtieIuTQ7HicN2DwmMW3jZbg5c5aVmRS3rZQRxXVGxBhq
R07iuTsEjJNestgz78s0ZwhqFC8G8cIXV7ifEePObkg5Mdd0HFSyeDzm6k9iLO7isSEgnIcXYIKO
xJx8sVQh/EFbCADK2/hZtDV8VWyihjAIxj/Zxsexsxva4YsWxTXMjPGBShlPMhydfdO1f8mwkhBV
m3AXO4y5TMddVg1oj9FzqnIAz1bIbxUtN3FpTBzWCNgtrPBeWfoP2bxt4Fpw6jG2f7tAUddxPb22
EU/Q0cPUwymTjD1D9K8im6xtWwj3aI6kxrPRj0FWatqxmtMnoxwT6jLjjCGYJpAd7ryk145WJmPO
mna7w2jKhHtg4Q8R+kDAipuzXc63Qsv0F4I7mSqChgb5zgmm634GMw4sB3pYOeLN6Wmf34W2/2xv
wXeZrzOF5aElLnzVFem92dR7qQFApyKFakxPXKun+AUZIi3I0PnkhdT9yLWKES9uHMJggJ2xzQST
5xbdnRxCwIm0uTxLa3ZaPzEH5rB1zzoW3vvUf0dRuIRcFvc6vRDyZ9i08I1hDAhDJ4DSUDzojJ3i
cdaPQ04GhpM8x0rCVChjCCilscaz++mO882HNuc7lwUUDQV3PniZ3q9DKR8ab3E3atqp0Ob6rnMY
UolkenZ6wjrMuAqpVXks48IWSOU1gBr9387kEkO7J6CF5k3Tp4iY0F8uBGgwfZoKhAfejQHteW6E
CIT2GmtOdAurZFdxCskoyaDzbLyiAzvBNwosTS2RHojLZoAYjpDa1eh5nHMgiinxl0kJ9B9SdUBq
XnVOw1s39sXeIEY4KNsiYAv9IUzoq5dCPkt7/CEB0r2zdCsMCOW0wtT+41fMbrScbCyp7GsaN8/T
BFJiJCROUtjhq7b3mR2bG28m6Rgr91NjEk0lOsd9UqXx6BXjv9NK4Sz5rhlgcjeP0tdY5hciXmPk
rFdyzXVAHhOp9aPBr5dXOTdtcoQy9Ib43LnmRnyRZsYfap67N4rYNUmFt7Z35mtu0W5iwORuIkOD
jtDH5jmkiF+lw3Dx6uTFRgd9b+HqfjELb9XqMdHBmW+Ckkl+8t5z3iuv/EG9kRyLkvkVzYKTjPRL
pPvun7U7wdZwu4MnfQXWzndOnOsCDEPFTTcZV/V0MWLDYwq+1KW91V2tqP6x3fpOFhPlaQ3SVjFm
8m2EMDV5kmsVD39ao7mrZiTQHRjuA4FY5pq9u96kFQOcOq0RWeF78JpynTvMkhwxObvSLUmam+l8
4qVLtpiF7oE1uggGxwfdzhkgJWYGb6DT6QF1strrFeFwowuXUlkjyvbB8FdOHR2tRCNfUGp7SzYa
zXI/3SGP5ZhopuQC1d0m1byrvxxOlO7iMc+glAxpoU6JrvpA6Tgwo1E/+mb4YCg5nTq9Yys07lRP
u9p0xDH38vSCLq3f6g2KjELOIMybibFFq/Wn1KR7bAjKqbeeP9+OS8u5uVXJsR3KV1sM6K6tJW6o
bwLLn7aoz9QlKQZtZzRGvf4tjGeviHaFzh44QZMOhIWGnOXDC2hHIs6J5MWOjO4cLYyUjNy0He7d
x9mx1NnhBn8oajS05JVYOSg3OkQgp2HBBzauF9LZ3GTXPbRWkZ9JN67PmBrqs/DnCA8fNRIx78Xp
35to5JQAqJ2EUfpspF815PhCrS//fR4JZksSS/4a1kglBwaAa9Mz55MwuvlkpViQxkSJNQlnGO6V
sE+cd8XORexwVA19QRupeaB75G+ape0FFSYevoorA2UWESHfc7YuIoulZFRAsWpOWseBdkFO+iYH
GHqgVNEIq08gRuuNmLirRlX1Gylpo/EQwFRPiYSefUR34BHVEYWtAjrEl7EysocnOZIoM48Ns12x
myfsgxHPyCiVS94kR4vCsX2e7LR96GSyR5//1kHa2ZTzhMYXFnff3DmjKt+mGUdbc0dBXZyaOH5L
S+uJjdanQjEQO6BVXLfsaOs6Kw6t/eUlJjyJunyCwPOO53LXJiSYGon+ZRECRegVF0KezJht2aiS
9zEkpGvKboUCbWBbcHxzyRXWR3czkicZQa0lqOuHu7Wj6nbKNclRbvHC8WXfN/yEovqKXH4Ro/M/
pqa/ZVx/HJsDxHutJHrDpw+H3cUm5hVnVXYeLPsHcAVoodi8pBAw9hXGiCyRt9LpDxqx7ktFvu6L
/CsVA3P4GI5ha7c05WLMNnhcumreID6RXI74gT6Bux38ivZVcTP5oR35gDDgqbae6sTDXRt3eLIT
5zak3ieG4ltZkX2JUXSEddTh7msa9gxk55PaUfV8+baP/M9nFDO7uQyKxSUqQOXMjfEY9sPGNUJj
NWn6vT2Vn7VDco9V0DYyB+ZpnkVnO7pWUl5GC/x9SrLkRuiAIHzrvq1Q7irkdpmDjlpiRnR1JEIq
tY29Zba3XEWwP8ndjCPvkrq3Hj7mKoP/T0XADKUh6XPwDFww3TteC1Yis/orE1RKxC7XLtd3mR6Z
i/6jh+ITjfsaG+VGQ7hko+Fa/Rd7Z7bbOJZu6VdpnHsWNodNcl/0jUTNkmXLQ9i+IcJhm/M88+n7
o/MAlVUHjULfN1AQwpXOSFsiN/9hrW8xPSnIkHwxOog/TrId0G2v4sa+LcqiNYr/ZIfU9uT6ORME
HWCX6N11ZQ0vCE53ujJeJoq9jaWuPYSlfdJFz0TvwFGNrmESPTUVpB/K+ks9ATnsWOgVJiJGkx8s
d1IudaN7DCxCnysLCGqfWWdB5hpAgdDcIIh+1aiNXQQVsYUMxdL/uLOxI8TzAd80UODmUFn+s+so
uWncHmyRb98jW4qOYaW1a43sqSxnMF8Wz4k1nZtYay/MxaFP6b/jeX7SRL8vCudPYFFqJV2yk7IC
7JQ5fwoRE9tihQcTsqEnMuocykPoz8PvNKbQ4xymAHPvgiRF9wLmXpro2blGVzE5L5VlcThr0SNY
pvPcd5vKsA5WEDGf58OgqJ/ZeLGtKvLhEDV8FJxGhSLdpx1PCZNpDCX940QJRIXBQQgxp1iPk/Pi
45ZLNNMC2i5Wdce8f5bjLXLaR+IgPddIn2stv6SDvLlytpenXMyFEnMah7SgkuprrIlHLLkxDAu1
etcvilDjRUvVIRJIvzk2QHS6r4NMhGdl8BhMQ3QeYp9HJNpHV7d/VQMxqirEf9CdOsFzUDX+Nmy1
F9IoL9JOMVJX4mBPTJDr7D62ozfNEkAcneZ5yVBHZ/+S5iE5aW3CkFolOtsBSd5jWX/ozPO0EQG7
ojllm4I+0gSd1lVU83CJ7Hh4ARVB0BSrXdKZ6uREhtBdmTZbH8Ow1t11STCu6LvJhdSIuqyN+THu
4U1GxHdGA/sgElLWmo6es+sGRDsttpS6yb0UVtRigqecKgXGpoadn/ZlIONvRv+4vMeUXAPLTwR1
g0YuyeJ7K5z4rhfRxldY+PwRkEUTb8MxeAarE52QbK8Tm97VGWmUGZYX61J/y2KcSBKFN+7i9km6
584cTrWwsW1od31PdR3JdU7wPE56G4xv/NhM7LddhyMt0O9tF/mR0KnsCwCXy8o2rKYPZiDDNckq
c8tWQN8YVrqPJhI40sbcKcP5xfP+MDCaVWyZV6LiE9afMbW+FUFyMHPiZ/yy2Mepw5HoN3s4tWaP
ztWyUBFqmvOH4DY+gPGhgCPGKj/fk1L9rfzw0xD5Tvoa2SMBO6CA1OVZPVVCv6pawgFpnqTs7wdN
e+lqFOsoNDxvtOfXqRaM1KjruVXST57wKOQZZBlnA2mymRPn7g5yL2oNvx26S8e9BAjDuEQvuJ5Z
w0w4dKDLXnxVHsjovBC/QxJJ+uFbzQkF8UunXMByFy4Ze93OmPYVm4A1G+ctmJiK1SwRkjLtjjrB
9l1rrAwLu5Kt4+MPcO1FBXYJd8Skr+HlH/CwogzRDa71iJic0E5uZrLpZt5lRGWRRl1WQ1Nseuq+
pQWoGGlE/oVW6V2VtOPwta5iim7wOFlrue5lNqZ1aCTvwDI+Mq1+bSE2lLb5Co4CZ5V5rvv6gn+R
GWmXXoWG/E2WBhHwLhNLJEJQJE1yZ8Vzj4YJavEF69pdkxNPHEB2jEm+rftzPRYHa1mqhP0+N7W9
nQBtM5r3rH3H5bZviTQjCPkWGfZXX8kXMLuWlxQczRz2N8dBgDuYzPR9d/ol2XQhURstErIsfo5R
Dz61Kf9OdO1FVg4CBuNZhwW96/2SJNXNkGP8Lh4rSa/tWhe07+9u2p4SAuUDQHgtRAEm9le9eyOG
xJtDPtAg1BYg/dGwIjZKBrGWcUcGzZQe0KozO83Z5ttFda3s8T6b/xRBDPaj0l8qY8rXsGVY6olz
m/OtywStr6OnoU3uExgxnmnxQ02JkUHzwlivinVvZc8BA/j1VPvK09CPjsMig+QKnYaQhRSxkq26
LLdxEOtnxx9OcTptg5SneBZ/EiR0mLpFtVtxMxB44zHi9iRVuggtEO/Y7IkHbxf4Ps8V8IhLUKuB
l0OQSNyCBMGvRsQnHRbkxbe4b06xjnwdekpeyBzwdnSzhePNyED8gut0joObE3glQxTNDj+Yi5Mj
pZzvPoLlynq4TqB0dpn2JmrDWdXYnMi87A+W0vfEtEeQU/AiABwrvKG4DyeTFR05zLN8QQT82Yfd
MbLhXbra+DByyY0NYQ4GIKEgv3GeDZ4jQwRxgfMWOMMORw5cSMfKyZnVHuwQ9mZrkZzSvedDjoYE
2C2uAkYFSXepatOzxHxj2SyIh2FsiAvGaMO7rsu+VY8Tn2TagZJtjSzzrAnYmWNkoeQ23lPH/N3w
qzGwLUmxH1bNJP17Hidrrez3rk8EIWLxJTmcHGJunqa3ewz11F4JCAUechgSwC86BNMSCZySvvGg
+uKAFCb3Ag2dzAzLZpdRsFIeWWuENsx78LHAcbNW6eL8UXtnaNFQTSgYA303dbPX9026VXOO1h/B
q/Pl8hTSjcQ+lgWHNd2ztX3GUZ1ftKUcVclnkZQsAVMJz+N+YgQbS/amkborSAWBRJlEW0aGnhYg
FeS4MJBp1Txyt+BEFdZ+JFADmkAGbue57d/JwmyWWklvRpYuOsqguiMxnfuhk+63yd+26BcdqGms
5eMCoQj6oo00/fFM+INYl3aws2eIfOGoXpOr68DXxZ762Wrle4GYmIt2n4YpAAdLe51IXtrYI/e/
1H+NUXKHduMzUHq8MQxcpDk3CpGwK01xgFOwMrE0f2e+M+DbF/u5BjZgGRVKMfZThE6JjTu6phd8
DiDrUesUB1JIeQzcu0nzPWugYRxOItkob8D7MbSEh0gT0zxIniqO4EZk2N0A+K6zCVhLi/PZG7Xi
aQSQSMtHBTHEExUf15nbxafecN/btASGoTw/dL78UH80IGwzTWRTml8jlX0Xdfhc+8EdJjushQzS
ia8rd5NF6GdQEprLFT9kQh4Fzm/RBPOx4DhZdw0GOMi6w4NlGLPnWIVOzibJGtqkTZuSlJarQmFi
kZlFZJTn9so+FOTibaw+o2GvyBJJCZFHo3vte96AjquPuciqIF8qa/qrBrNr1av5lfDxgG4oZXjo
shOaXv1i2GLfucZCvXY6ufKNmBHix3Jnlt+xL6+M9eqDTxPCYGw7hOI57VhiJy+u4dxCpqA8yeb7
bpxOQ2Rt2lz9tiCZdMF4CmCdIwR0rrLCDGQQt9wWwfNUG8uK7JyF50ljGMrs6DxxMKTNeB/O5bVs
Bw+j3K8u6L2yIMpzMNiKf9d6/NIlptykCbNTa7HMqG8e01sz4mSozHJexbGuQQ+Lf7NT/wA6woWp
iVPGor3sCYBClXRga33plMb6Aplh0vp7n0V+bbkb0db6KS05RQisQDjjVoz8NbveLrQ9kbvTyh/B
GjiW5o0ObsjCyNSmxqsFlNpYGwlBgW4EvDkgDlNyZNcEc5072/4KLaaGrr7pixuTu+q7kHie5+nS
D7qGeUXwu0uu7cy5UKqiwCLDr7VgWmT5py4M2Bn4Rxh7Tb3gKRUybwmMJy2OmqM/BemmJOV+jUqc
3jjsGq8PAepkzePQD2z9SDOj+dIfdZV7jn6YbSi77BFf85giMB6AS8xRiGe5OqKkfEmrc69n26RN
YEkJNpJoOwl2iTjfoYaQUrC0jba/CRUW9zruH4ktfDdZAK6ZgajyBCYy9xK01rIlFq39bad0dwVg
YNSL5S5lAMgAMSUcrjrSFrb00XCMXIRntNDGKsvDF4HvmUiFEc2Wcakq+WzWnMouHRJk9mydJcVr
YLObGJiksR2VEJ9tMvuo3IfKug0D/Ga62JKoTf+PMkCKqMR5KImAaNxDsYyko/o8zPNOt5jWYsD5
bXbGk52YVz0yk8VN9ACf2KtI1F4CTZhq+t3WKKtt0Wd7OK/6IWjydiet/MOMcK+X7h8dPZ+pMH51
oiMAZ0Kz2GDs3+d5BHFNMx+DSYn1wjQRwBrXQJoEDht72A2OCYWJ3W7NKRfO5CcG6Ov02IJ4UCvy
ItixRPW7iaXEJiy5Te2z7pAhGUuKp1G0XyMS5dnJP2uIp7ZOSi/BfXd9Ke/pri6a6rdl1yog4BVp
9/M5IKpWHzjDWLwfjEHbE2fqQOxwkIa++jK5hhblo/mSR/brHOnzrg8CEjFcWjjrY7YX8VwYo6At
6bTbRxWYzznzXbKcSU000oMhdJcKJGreEkmZa6q0RSJlRxuXBI8dbygyLFG/BZqZ7wiG8DHr8r0k
Kx+mMTae3Caxz8iKl+Wdab9WhNnmGs9vwc7bnzXpZUH1lkbHaCCej1/jNe0r647M3rtm6rp3Y7RY
2g/gnm2TfxfQYXiSgXiPkcaDvDLq4zBWNclkljoTFFYfuEhvYdNuw5pfrO2M6MEt7E/lwlrKrW2V
Pee5dgsDM6dsa9dR6jvLunwFguQI2vTX7JLxxRZvbwUWNL2kxBuswh3MAM7N0WDvW9byVDkRTCxS
0aEHZI/klaotmVumJ+tkX8f3pIbZXqghGfVd2xPIUSeQ4XZUDwtgiAMLqawcB9I1fH2TkvfwkyUD
+RunaFB4Pj79pp7I7aQdLgvzcRY2Wt7cqQgsh+XbCftmq/RWx6THp+0eXUW+tWLrA/lT44Wxxihk
4BhHZsYcVHMezIZhubVcQsXVLf0G6z/+IG2MQWIR+Yxz6NbbpNxXqAggQTVs7aKGyi95x0ia8TyM
eCZZT0bDwWMEgmCHtn9N5lse1gjWpPBy+Qgo5UFEfANbS5+AHrWhUibTS9j7AUCV7Y+UVOMHw/LM
C0dxtYNL1jCe6CkNUop0R9jR1mTcqDdxsVFdT49q9ta6rTWPsGt24DPRAQUwkZjCkMMv03mm985h
bnPkefFzq+d/ZGUfVEwvkgk1bJLZUymteZJfqyy8OVRyp9C/+b2T7Y0y2BtZfTVT+2Ukb9CLRt3B
gceR1BDX0fJ3sKjuvSpgtCiGo+y5i+vB8siC4gCfG6Jq55GtPlS21q0hiPvacxToxlqaSB1s3UB0
++aPpb8FSP6u0sEGpUD6YkkLJkR1jARkQ6Yx3XpP0tzByVjqBz2SnRF5bdMys5mNjCduYh6ahOyo
hi3NprbMA2h4jsvMfIgxy2KIx38SVgPXR2I+tyAYV4leJHAf4jtUbcZRz8QrEnR7AylfTeuuxQFZ
RxkeIjt7zWSulnwpJsd55aUG56tpkqAyczIeCV2sjhnsAe6cePA4oszj1Go5xVHJeiNWBvCXad6I
LjYfB9Xg20Hcqhnv8VhfQOuQZ9dWzx3Rqd9wgH/TFSWvLLAtotkf8NSf/Dj8M5XlOziTHEEKLkLR
pune1plA5MjUxgiFRo8+24YuhFVW+5IhzmscqDek+CnHpVwhNeTmQrvyGoeEPIdwIp4FNFcsiF+C
OuCBkTl0CdIoh3S6rzP1OtfdNwNXDKma0xwR0NDAsamavBYVE3tktU5Doz3+vNi0cSo9peMrtLHq
VHB+WBnqx0VcwTIwKTdYjRymhPXoNdy4IL+oAXWzOU5ax0sVtMefL//5AjD2s8aysfnn/yWWb/v5
XpbA+6YxBM4DQiRzfZCkxvEnFLEE8Bg0LVmegAMZQAyzP/zD2Hc+ZqJtMoppZwJs3M5HCErzMR/q
X3w28fbnq2gGZAM0hVJzBFIQGw9qwiFDvAc2iYoauYulf+n66aDFvb9nFMukJLLuIz9lERDF7Fyj
/jM0TkM7cq/b6mimgCCc7iGVzW1s+wBjqM7NmEz73upe0eVCgvmiQvT3reEn24gkwBWyDRycNS1O
Yf/WimfcpmTyofCmWIv9X6xhELxVhdqFzI69OkYYR0ciHakOI3URB0h/FCqkX4sAygdmzKEQmOSA
9ReR9c4zsNNNjPbhnVBm/oTD/JB3bvdL4B3hWYPgANFAWu9zS7c3TQZTtO4JC+2c8k6LlfbYMLA5
k/vHJIIwkfeYRzJT5mG6d3PD3k4xPg8w1sNK1VP4Dro8WTv2tLZtCAZYuzclf9nBYijL0NQ5KGfc
awKJcBWkXzD9oD8m1YvhaICWGqbrlYWBK/GZ8BW6+WpV4XQw8v6zkPiA64BlYlrV5HyQKO10oiC5
HpCsHwj7brAYu3bRYLzDgkYuHwfdPal46V0yNEj2NbAe8DGq3bg0zYntpg9MIwlvmXhK/vxrmhl+
OrmJxGoq3ZW0CaZBe6b/9Q9bu3ztwwJ/jLJhf0XwOe3SKO/SuYMb8Jv5EULMFHQqUKidE+J1aOaQ
ChnNZ0+44TYMl6UEBAmOh3ZrhV21NYzmMSWIT7E2wBFvgYvtr7Exhr/swaIkTRKL0Fkbb6If48t2
/KvMXBjX3eDFC14zqmHFtcA5Vi1TciPgETOO0cAQQH45jXntuCWQmzB7cc49SpOTHcGRsQZ6TtF2
v0NG5GFThMASxSalakA6tYxRMRf6bD2duOyJluFP/3wxCiIUfb/cylI6K2TpZyHlMRT1Jh7MU+Uy
Py55T89mrV3rOG29BfyNYdAx2XiG9SafkB5a7ldGDrtHFC/nC2uZ2VqWOQaB5CLjlIjITzBpNjz6
WAzBA/nGsYljA99FLTbcMuPoMTPbwWksr0NcPE5h/5ks+Y06QfPrmcwSc7TQQ7qe77OTCOhgOJwp
rVsUK4N+tuesP7LHB16V94jKhb7neOWgWlCFVd898eCEiQo2JQoCHzlrdXSNfuJTtcUvqe2DbRUi
Y3MRch4pxWovdRvFoqQcjqYK4DXAVMjXJKFeioxFVpdFN6EEeJyJZqn45CnlJdHY7c1K6Y9DM1rH
STrtKg/qrUD9dhBdWh0C7ReLjZ1Uxn2Y2DWlK+C+gIYcsfUGR2e3sTr1p8qY7MysRrigwGUKcC/z
YuXAu7Yq6CRl/C5M9amVs7vt8qPbhRdCNp2jPmF4EpP8qv362kTdjnwN+ABUyG6nE96pZdt5jOQB
QybqsLzfDCp8inNnvNjDPD3PBdOW2PQMe3gMojHd1R0D4ZRxWp5ORNs3vdhl0Uik9+wTtapXe5Ug
yZoGeczCgGyyReJBmtMpb9hdGnZ50qNoPUgY11m3SappU/vONgrlWxGKtyFFOBej8Ssa39/65Dzi
bOEF4o0FpaMj7V3noTPX68mPDwwyA89izXE0YR2shDYn296p7okpkSutw8eF6iYHJW/3ZJEnLEMz
bFtmNG1DWfBDzOUfp+SiYzQHPOKv/M7/D5J/msqv//1ffwowdfV0+wqiIv87Fn4Jy/u/g+S39e/8
z9e/f/9fGHn1D5by7IBtSyplC2WSvPQXRl6T/0DsSDaJAxKeHB7dhD3/3xx5qf9DIGzDQAdFRjdt
h4yepkAC+7//y9L/YUrXsV3LNnUATbb9/8KR15fczyJFpJEvuHtpOZbFuIKUGNsSfOX+WzBUUkm/
9snQXqXZwDPepJ70W51NWW+E5yFqwzM5f+a26Jz+sXA34wCCIx7oj1yyeSmX5+lunMrhTER98J8i
C//Hz0bTZ+jEbxmOjYtC/VvmnMi0ssUmy3WeoY8Pui73pN/e80gVkJQypmSTQVQv8t5dbszOWVWc
AHlda2sav0U407pe28mEJFxT/w+5Msvn9q9vHAHhLpYYPt7lf86SuPW3FKWigvLkCxCyuObGldWY
mI/nHgpa7srN9Da0IryLmTJsknKcvKDUrMeEpjiXzz00uLuu/l2mo7XFkq2fa3lEHWPybIoKZj5V
dTArjie/aYLDWKI1aYaww987uF40CdKLGN842mAfzRF1rwZlrp9zd2P3y/xDx5lv6gNJ9MsLc0OQ
S+jLVhh/5X94E/R/zdbheiFYHGwAUCPLMhEJLXG/f3sTzKKz/TZYOAo//2kRiINZeOMwF79Cp3Du
ag4igkqemLaaz26snxhIuwf4CvPh57fJGhFdIGoiXo99JqmhfvvbjXj/14X8v/KOcBMYcQ0X9BJm
9S/Xt21Y3Ca6ZXAzKcfmRv77Txh1thOHNY3z1IOYpOYlzygIiktQWvOlMGprW9LEVsJteWuZTWSo
WTe91EeEYMmwHVMWrdWSCxbPPPfmxmy9caQMIeNUPoI8/1C1fU0t5PQ1eLVaTc5Faum9maT6TZnh
LhgAQIGezBnvB8118EdJj0F4YpMKNn55gPxgTu4YYZrPMCKOM/Yd8BIknEO/rs/6yPwZEN9HFc7P
hF7215ZlpQvLbeuTvuP9BD4qEF+MNbDjldiKGrPLnsxunq//4a38H1c86biKd9K2OLQ4rZa3+m8f
tjWSwwmKAgR2WH/2IkWzJaN200TA7OZJP07MsbBs5vd1HRLUnBTBtWScLyr20J3d7NOkLdAeK0yN
fq1uNAj1JbPVO/8ufMZpord0wg9cB9gHxobww57KFteovSpcS7uQo+n98+MYTN4iLIj5Jl1S6ohq
KLd23cE+1q6pP5zNMJL3Qb1JZ1ncSSBAjus/5T3OStjeJoP7CXMdWenboTTaretW0RYkkjC15ubY
9UMPywqfTPYYzUQ72uxH78Bmf6p0fIbDqx/ZWgbn//D+0hH+y8VKABZhbIJcEdtBgWgK+98iPTI3
shW6yoTuN56JksY0VrfqbhyNh4pl0krTqceySRq7wm08H0nWBm61n7CTCNpzVFhgsHTbPE+l/u5m
ai39PruU8k/tWNHFDzNjDWF5if+ZNyTUkILQsNzqdIBXyCE+6sAI2eiDZbVD4ztcbuTZ8N/A6Wwc
Z+5OM3EPqxDNfUITylhnashSU/XZhvFthvO0JrAUJwabu8KsjRM13BOET+y4AJFmOg83dp/7WLAX
094r7MH7sjAI867j57oVOEGqo0nxlKGAlNJAwSSzu65EwU81tYwxo7C+4X29gCdndmc5J6shQYj0
99lqbsgNH0o1ozCfqyV2LfUIEdiYifuRxjEfWfqYhAFuy9FDcRiiz1uR41LSkOnI3utHR3+cS1oS
Wzmk1NHxhnMH0MOIHzK7/11MtyZrd93MsdsgLL9m4XfP2uRlCTJH/IT2wpInvHL3rkb2EExmtaZp
NA8DNlfyrmSLRqEdt2FqMvaH+/CQ5xdDuPGNGS6JCO3MasVl3KBD4SE6HkeZnvNDcApgjtEidL82
noHFzLjBHF7cG8DDSlf7zUaKEPUabFAyke5Q5v/9Ig2o97l0rkVpFHsH2usr/sKjQ+w84emGdWSt
tQiUreDWhPGw6VRYXslwpTOvdHnWi0btiW6+R1nu7oZORjvZlf696+If1520+YWC9DtMXfdzYFeL
e0ZmtnHXIKG5/ryo1gcAPvEuBwz4TL33zz09E9a1nEhc/gLmXKUf8DYvR26B+b0cE+vLSn6VRcCe
wsjKQzKSKcsG7S1WXfEeSZa7aKKtF5/CfO1aUGvd3vfIObHPnZU3d/BAMKzo2VODUZotmjJY0x/1
1IJMIvo3qyvHO51h6HMm3RUJJycH8tN9q7XdU9QnG8OurF9YIrZRQIxAFZnVrtKC5llz1EszDfBW
67nelMgp72ee9+SPyIdatvO1x5beLrlsVZcz1JSmIpUGmItpuAcF44xGCh0TyPNxPbtmuO2m0nis
W3w8IdfQs+UHv0fHKN79yngoJj2+N03ZrAOtV8jWO31jtfX3z1cN/aL86x9UjG6ZDx5nESK7LhoT
d8HPi6HdVSa2Vs4OaYHV5R6vyAE6pk4O6SG6N4g9uQYGRFRifXD75bhblH+HtE5tRNn6m0Cx2YRi
dUWsYBN5WAxra8wRWzdGz4U9BuU66od6TUiJe/7rRUIcY8VexeuuLyAiVF17+edLw5Ro3xfsf1TF
h0PY5S4wkuHVb5gfx/wopA6FxlGDa4eHOzTJlbb6k2NgmgxD8RALfkEjKLuDkcJ+JOX0JdIftKj9
chAdb1lEMwWZ6quTVfZJJsRmE092Rrds/AauUIxh/xFVLgGX7Yx3wuIG2NWEXp/L0oIhzkz156sc
rqRXWgR6dyCrGZU1eGYj/Rz38lLw1yPgsU5NBPwjSsCAxMkUoMrE2YYq09jrKv5uMsNYChwouZX8
VUThYzlhJc0tayK2Qehrw5/gSvg2BZoQXbMDl9wesba3R9ho014wBcq1BoCXnIdbE4+uF7SW2I0d
ahQoTqIdvnTgxKCqm2toUq3okq2HZoj0WLlceH6ZGQ9suo7lWLe3JGJQZNc7NUJcSTTchq26pUF5
y014tSDR2/s+EO09Ay/eXt/w98S4qCPQhGBbklHrWLGOEqrIYQ1naGuG5DzGvsESCn5vcRRIO7HF
dz1bkih6lRJchmYP679ywh2mmCx71PS+xSKZP8m+FZvZLMBWLF/ilqF0n13npqboC6TakkLJei8b
Awaw1qPoy+n089I5jrHT0dS8mC3GeLBTxXmsMX3UHXP5AOr1zlKsL/vRpLBgfkaCRBSqneX6v4Vr
FpdZa6n0bMx4SwTcxh5y1j8TJRXKACzpzlQca6tF68pE5abFQXYOVPqrl3Z3K7SuuzkAFLzIWoAL
PUlHvRVWBBUKSZgKm+gqJhlFUHyehrofd1PI45oIq/jEmLJhP7P88efrnz+5OdZGFx/dWHTBfTqw
Z/r51fwmSc+19as2q/63Dn9zAz1s2/CRDkFtnCWqXK+MEvw+FC+e7+oGgxfqTe4OBqosn9Gm4Pss
zZlqlYcRGH287X46Ded6SupdYE/k2iy15wyK3k3Jq+A+Zlc7GxcqnXo3d9lL5ecO7s7ZeVDMf5cn
3efP7ykCxHRLtqDDg2TtNLVYq8ipH+Y+yTxmmztCRfINSgnzOSxKmsi82/zk1qrhSCZptY1SJFIw
Z/NzP7Uc+jNovCorzogEOWCnIWMJHOZPfsUWTo+gJxPlCwXQCdQaTjkiQJaDj8GIAMzUbxpaIw+2
EGc7SuQ64tYOn+a6OPNI628od9tdBpoVRYH7UI4Aa2OB8Cysckr42ex2g5rv6lKUD/BnTo3ddeco
sxcxVfmWEVUq8UsY/fOUA3m0Rrfetq4kmr6oFqmlmd45syPZqpdEk7XTo6JdIJ++KXD6f7UlEtgE
LYlnjGN6Xxtl6c2ZgDElw8jLx+BTSNh6P98O5BaIub1UH83wgfQ5OleVUT1Gif6O5aA/qzaqHwnU
JdNNYZyy9GLbucWDoCT1uiH+cmdR4Dm+wmgdwTXa0ElpkXmqlFPW/JljA6c/MH1YKf0mtKx1UHWS
QV9PcmgNzkwv3QvUoOJcJzy6aEBSrFHbYHDe2BLDLjeGBLJBf58zzTjNpdBXMzSk1KxvFg9SJprl
cGcwd121fXIWCh2tRCkZlpGxbKoQjDzisYpD690awXkOOIpXTkSJWM5ttO3dqzl0GHcdWq2R4IsY
6PhFKEpTwkaHME6ep7a/NH3xQPIIN8siDyjmJQ8KZE1RJS8YrSWUcaAxbZQANGmMRzs2XwCdNife
u36GEThiF2Z8e6qsKTqWwLbjrdOXYkeM78WMETK5kh3yOPcfIPHA7UGhwKjUIRflU9MyYE+oQpHR
AuvF4KFdJlvbKEFP6HRZf7ZrqDFosieSkKar7VIwW9C+c4Kq91ZnbTunzUmSRKs2QLQcG8lYFXCM
6hShOegrO93fGkqjiGVfvsoN7VSa7rgriqtIBZvKJnhIHXA9spIN9V69MTvCuXoYEeO3FgtzC/zb
F+FZN3UWvhR33oQsW814Nfykh5wwTe8iEfHNzHYaAAULIzDZLEdDmGheCn4UcEMP1dxsx9IsTy0+
cnY57hEbDjWb2KmQrS0rkyutCE9DCFtefarwIuHi92raeS83+kWa5z/auabAC+twOwtMWoj+2Ds6
a5mlX90U3BFuH92NFGYkxudoy4MKD4UXsWhH0y7m/Zh+zgqUbAAOPDfBFgWy2FcF29kR1T5OrRHJ
Mq79CQJQxmVJwpCNQWO0V348POGiLpA9vjk8W9h8loSQO5ZLLljxK05DQlGVBmc5pIxJasjK9Tvk
Fcjb0o95HsI1wzeSDvDlo4ZpcTp9qQkNzTCINRP1F5mhXYvRmp1Crbx0gtCAQWieYfrlnkCaS5Co
i18DEmxNIovY7uyqBjUWu9QNAtrvjkNkEzJ1579LtTbpb7kJz4on/CsibIvPRBK4Uc5H09X8reWj
fstJQa3sdlh60/48pcN9k/wZ7PouUml2nYBLsDHYUdeN5P2Jd/Hccd3v1TCyoZgJs1MNmA+2NENZ
zeeL30Ny8Ym27pwmWmH/vXZyLM6AmHKS5uYP1532jV0hWq8alvhRII8jioGpTCcmNrRQSbtOS8ns
OawwmrfmTZ9o0JKwXU2pudTvueS4bA8DxI411g5n7aS5uIsT99Lo5ZNUfbW1K/NOll11TBkYYtJs
NmY9NvRG0ybN2dUBuIJr1o5neAcrYVeIrtn6DtP0FZNeZgRyPFit5a9FmfEQUfWpMdksVhSTsakV
B6Z8z1Fm3U9s1rd9ZyJXKNRXjAuwmyrJMgLPWv6E1MVch63xHixbR2DttufHHKfBxJylIYZ10t0j
yFKiCXsHSP+ADd4GYhnQYqagEAOQPpmfBuvSbNyzyvDXA8nCFIYRi1L/mGV9h3AU3bUGOkb1EY4E
0WAvCgYIqch53OxjmHPQDwFKWTtkbEcA/UqopDssPVFMQshqEM7/Yeq8luNWsij7RYiASSSA16pC
WVbRO70gSEqER8Il3NfPwp2Y6HlotW63dCWygMxj9l6bD591Oc0xuTOIzEY/WbM2eIQDjqONY0UI
bLi8ZRw9ZUO6YK5HxOfWcH2QuhICaqqDFxhfVQyYoPJIZneJGkPsj6AigF/D9PQ3Zbawq01XXfoJ
yETu3ymjWLgN8J3HInqsavlIUYXPUn35wn+c6OBsVbwvynvE+hNvHLCisAfb6jD7VCNQmXZYcKpr
VzCILTscjNVIM7W4oEmBdZyc3oLC3fyoYORqpKHimcRaRkQ6SKG2xgWBCDb1dA78lOg3yiBHgdD1
S11TLBfTMemnn8YUkgOhOeVe3O2WGqFX59/crEQZPFR/TZDm8UwGCz44dyvRtkHLJdePoV2BWJXi
jjzMyWmQSDikjSEvI3wNcZql1J0ic3ub46zY+Vl5QpLAzk0m7S7H6JUq9O++RGwFCfhqZRE61jy/
EBYsTgQoI8VvZ5xYpstGxrU3oo2rs9O7nwwFFHLrP5015YfCKCCyxcYJCQZ5g2y84y4qcRUuGt9e
uWIp8qeKXI1av+cyjrflqLq9v7iPfkSZDEsc9p2NWcm3YYgTNESr3JA8E62A9xXhNScIVhjaFRt7
wqxZsRQjPrRk8A3dKbRJmisUZ2mViAGsXRpWBjF4oz+RBg+xPcHoFdM+71p/ZotskqnRzulHCzZw
GGrw73jEtGHv5WCB50uIgQB/+jxhNj8ZTnfygxEINXAC99+cEszm4hWDI8hu+qRalIeRfPYIutsZ
I3ANayCbzSlncFc+G8jRPmn3vbDzdOuqkq+GxJXMpH7VyYJHEaC1PwcRvF9yvxksPHn1DJ4ea5yf
W/i3YLts4Ka4uyXiLBvTMNHZ6gjBmP+fqnNkxI4TYev6pFnFGXkevXIcVvTc3bBkiV6jZ6kVMnfq
+44HW+c7q5akkwDSksDdj3aEXYUpoJQJE0jWDanfROds1TpA23kdLW/fdiztiI+oD2bSAP9NlN7h
4bLMETdyd7Atq9uPJd/1qcRVILruwmgItzdN6MBBCshe7d2cabAgMA/LB+Y/a3qfAy74uuJ7p4kX
dSDv8iymuxlu+s43yaDCMX63kP+yMx0iW1uLyijX9hy6lLUjUunYr/09gghM8UIhpUrxPRMYRYZ8
VQLpEcMfG3OxsIs/VYqgTlUGf4M1A6xoxBVNIeQLdg6+fO5nC5SAj9ULjzysGgQB3RIm7nqgMTQX
dkd4mA8fpey7bfYu3eTbNCBxp2n/UpIN2uvmLal0BNa4QuO00pNnPmF38axjrMCkoLAojIjIIwMk
fDQd/X70jqJCmja7lQoz1/y2GX3tGuCGYSfXss5kzB2LnAR77P6mJTeZDIwrlmWQ6NRBm6rwEZ8Q
ENiOYARWqReKl3kHRAGDKZoNbDDEC9r+suk8iIn9VBHnWTV3fma/GkkEtqheQIuMXnUtTWwiugLC
Y2CDAA+ATxgsNdMni3do1hfU33APYyTy5A8ReOpwp65gEB/uwZbn1NznJr/HGF6dIEMxBLQvcRcr
HC2oRt0a9b0SQWKM0R6//9gB2U5B0/ABZ8MZfDdqZ8rqu65EM2kCnAowVLPM4U9flLGE7oSv1Yxv
VPqMAwVHO+mgTA1ZA5ccfGy6sWW6x9phgFPXiGRl0vEn9JJWNsF8PX82/vhg1kxXYma6TGLcx26e
7gHKnRH/IcA2SI+l3pwj41DYiUdsHBC3SF9YErgcaWi6/bTG3CEQP0o2U3tLLuLGGD+knX0JLH9h
nsZdwqPUkKLLMq2FDsOUhH6vOxsOfrWlzWqOn1ieq0Ku3NdYbLvWry5WvVQXF5IfhTkHYDsGx3iB
CDPqvqWE0TsSlGjFbLhTmfIhLJttQOD1hDo3K86ibz4hNCbXydGn3E1OkVGpA+FX9hUZFX6JMju3
HXgEq/nsp5Zgrd7IsVyhArPMEv6CRQaGP785rXB3Xr2iHmgvI4Q2WEti44H2kpg5VyV70eGbGLzQ
M2LrhrD7pIIZdbpEGcQu6WGSD/kyoTXu+t9YAk7pZXIjHGWn3fHbcNsbzcHOrEPK3lvgr6Egg8Lp
YuEb950bhQbWNrUPcKhq8dE19Ze3hlZPezlGxI4RjJx4P3Ac5g2Q/6NPhAbpQic9c1ITOq8b94dq
7Cmn9+RiB37zDy8ftCf3E7fhtXNE6MfDW+dG8D1jkvZWR6tev8hmql5Y8YCV6FCwE2kKw24hciby
PrMVPdZa9Mdu9k+X2dPc2HdEqshoDekkYW0uGCsHGZvMgdwpZpPypx7FdzdYrC1joC4WdCbTrJ7m
H2/ifSqL6d0qZ7mlZHjpAQEcXERTc4HHnnIBlUa5y6jLNrLky8wD628i0MQE1gsjMJ47zvGhxME3
RtV2NJIyBEf1SQoxct+OS6hv5G6eiUQePID3DE2a3Hzt1cR8H0vzvk7vxQPxXPU5Aue0GYqI1Iis
eOm9/t4oHzME5ltvRNeMBBMOvD+4uCrMZwI03lAuMkqe6lubI71tfbQmMqOt0EbrbEzRIUiP+h94
VG9eCpODIdN6+QnOlQEKXN5eXdtAVYjt1kGCyUUCcTRCZLjXRgG2wlXnEXs4LZ71G6TSWgcu8PWA
lIA5yFmode2qfGpy9sPC00y/IReNKIL6AFVxOolvap1pj6OQdVII/U/cez+du05aJDF+CWP53ZzC
W2X9skUCK88Ag7lfs5umij1lIzu4itsFbEDEaV9QmpNwGIGGUP+I4DiRwnc1zGmfjZCumJ/z94HA
Wjg4aklj9DmqV9otyvKpVPEtSiA+mhxgj3UDDyZ5mE2lr0WsXaTmzbGf7T1fbXlXKQsEZvNnjAyI
aX53b3ZQuydR/BtNxglm/hXRnlKcTx81/enG74gzh3vkhlEnyuPIrHwXpCVG4nS6tszCIUbSlCtn
YS1vz5eyi4z3yMn3ntNRg0VGenbl+L4aIwMPTC05hGQV5oyAGwdTnA1S1LCghGWuTjc9K9i7bnjl
Lo+PnfKJEt3kXv8NyuxVTiJ/Miv6qzjO35puBDBjv1V+Zt6bCbAcXHhckh3fkyKZVnjghOYcFQin
hH4DTmOvpI17ptnpYUm+RMs8VbcYimcyuR22EB5p1Ac7GtMdC2MeMrtr7hzpEKVZAt4j66gfv02g
tzCy+KDiQO6qNnmOCLfbdHUGmtdU/rPnFX87Hy1BUywfGSZ1mRPz540XX51txooodb27yc4+ptlh
HNw+9wUqcNvKAS42xoNYUuBDmjIc6vNTZ+vh0qrqSdksAIIOPws07Ja3FM9lOZ6TaToIiyDHtnMY
EShVwlpB3lUtI51grs+oRzIi1HiwHE+UW77150CS1ApP4DZ45lnqV09hdCJvZaUl+xyeccBkwadY
GtCLtTHAjKbP9g0jFV+jumBlTKbPgOO//lr3jJH4AA+THm3hRps5Bg9C+FSD+XoDHhHzz2jv0O38
Eo+gQK0Zr3bl3QpNIhZL93FTVbQIVeHct8bV0frcaHMfDz6QGdS2Xeshu/X3VQkvbM1hRQstdqUX
v0Q6+oAetVbM0W/MWGYkAoL0GqzvBieLS6VqWis/40OJhbsoF0Ane/LbtFtTAGRU6ozPosDdz1aL
0gYaUUA+s8UhxIf7NANIpnjJPqVH7c/fGONrVPGNeFI5pBEUPR+iY24pcQwLiAINMsreYYq1YNJu
CFgZEbIxkhj3du+/52b/gyT1LUeBtqu77tAxOlozoLrDmNYPVZEhy+3h7xNEuS0HqpNpxGE/ZC8y
6p6oSTG5k83QmG6079nX7Yc6rNb+ycllgkZ0oIpz2PSNox1WWYW6zvEBHrTIH2zHw9GTQf8shVah
QtO/cXtsVHGNmAjb2Ag0rmI6Bsoih4fMAo2ZTMWhO2FbvHO6jMg1EpTN2dtO3uAgH60Ru4PZzxmt
Yv2q1Rbf4RgN29gbin1hNrs5eE8SLEMRXljFSIKxBPgLe1QUmRlm/mCMLq1lPyOAiM+lwaaSPM6X
gGZs57oSzcAMVF+w5CNSw96mKjulAFw2MUIc3l8AiGbn7fgyC+gQ5nC1GOwZCWPcHAwSPA41PdRV
d4gn4OseqBDwKfusxqlZMK7G5r+8g1vsUJow87M6qMK0I0+d4f1BWf7L0QBmuEsKQIG8aFDHPwrm
ylsXM0GYZfhS2SuDsHNSm1GS+YK09pAYjALkLPK9X+jPAsmrWzTRPbSVMpuDOwahFVfVEiFOZIyZ
b9IoWs7pt01I2qF21a8c1vQlw4zCZoofNUdiV7BfJU9RbHoIXDshzVPiU72yESUFi4WxzFPOTVJY
jeVYuOkvUm5F8jgjuMgaYSlxOqW0YlPSy+OyxtdiBaI3Lodi6yy1putglxI9jHb0PbTsyzzFGK2S
SAKKeJkPcTf+AX8bIvWHC+02SPqX/NLNBVxZHofzpCdYa4IMMxAyhyzKN2qWB8+LKVJgPi+J/YXa
kxfNLN4iGVlbJn4jGn85gA2B97+d+x8UcORhrvyQwNSvCW8GFH7OSXu2r7ZT3CU7lbt/CjbTb0nZ
PDRdqTejZYpDxuAybLIp2GlnQL1iykM+pawIyTx2c8++xThEqY0/gYpVp+GB9InsQHBOtJn69oWK
n8DsEeey6oC0SYGeqkZ9zIJp4l9WGSsj657A3o78nDuPXhJuQYDkKvlVbJY6O2Bk4Biw83vxXInm
4nko3df/npaGKqYjtbNt340GtbArMMRirdkaQ9mfXWwDh6AqnrF2P2JE9yiZ2I6yZQnHlR5hBb2x
B67KSN4vfZZiKkNrkbFK18hy2oAkKxkryApRmoM1f6eCqi56HM5EdOKkZonKy5vtl9HA/7p8uYo8
q9ikaF82LHEw0YvyI+/YA+f2jY6+GYIrwYhvlox/khrCdGJMYSSRH6TcezvdWumeLXa0CRLooFEt
eCJxvkwYzy28qRYTfEYhynhs5EcWQwtlzMJdpheX7MkCIyrfdDON9iApGJrJ56RkIETODYkQ6PiC
vuqOpuYmn5GDdL7x0kdREfqBGsLZJ9qBDrXa1UX7ry4aRmmNRmnNVjFgIs0v/yDJVoVQy5eD9gcj
rBUiiCwdsVpZ+al9qeFmX20ydfKiRXytwSfyNHGYfA1F9eBP0OurAfMhwj+B0J+3jRFmGLi8KTlW
hlBXJES7SXNFF2bcjf5H0zXxnZ23zD4ieA/EGNwXZAbcBfJv2VUeccHdVxw8J2oNU+AaPRetNK+u
Wb4tLc9l6voj+oxkuIkgfkxaJhydqc2PzC7fDNc+FnWtDgFWxW39IKi7tqMaUVVH6i/e+aSR7x0J
3nZP5SF892zXywWXJzZa+vREf8duTCEXIYBLE37WRenfcgZb2ZLQJmVNYz5cuH/uCgiVZHlxVqcd
nMZZ/LaJnxB6vMQhW49tE2Bsc9PhBpz/ODWqCGM9PrQmlChPlsvem+DjB0RI1XpsT6KaWGWiAHDc
+6qfja85Z0TmQxcH0QXfbwoOqc9xz4LYPOdtOpyTNo5CBxer7r2L7QXnUlsbNdgII0T3Litmx8QK
Yejrb4jg9nWpnH2lU2cHPNxkJg1oAoZpt7N8ml5TQOn9L1gXl1awsWS1egUwz9eKbFWDtiMvnCQU
SXDtPY5yhzBxSDPlpuu8BhO+kYL5/mxYMV4wSJwcl/aqtpNpp7DQycX4BZIMzRbeJQ/2Cn07Zgt7
NjU2vBtLETI+gx9LIuZmsd3mxL5+u4y42hrQoMVC3BdArzqfMHQBbRoK+7EKACOYWDb2hXKdXd74
9rXr8lteYGnlP5pUy9HFVdxKygDHZNwrI672jJq26wvAGVN+l5X2tGeSEO26V1BnL3NAqIIVdxup
3avDJG+HzAm1FDPi7bBOZTGSEw8PJs3zibd251dT7eeW1Vwep8zF/QCiS9hVSA6LzPiuyCjZ1gQO
3DxauqQJqApmoDwJq4s8RREBq4YXfXpMjP6BvbF9sJvsK138+4CxEyOamGmtze5Zqycl9LXTObkv
OPaMoWByKs3vacrAMhjmbqTjQ1hMO2jiRUyyOSU7XV8XQR0aB+0NN87FzPQZ4jbrq8Au7ww3uqGU
enKSGAQxgESIsB+aDxoHgLkJPggAmaI21A1GA2E43rWSQwoC3m53ICVwApNuA+3+1hTNDlRDu7HH
9tVYztAV3zgmiCVoMeKzQjxXHTZmtwezNpkcVuQibcf2KkRwLjBSPXRZyzU2X3ur/iSB7y4tStgU
yfiCv7I6i6a96DkLTjL3/jYiQw9nUeiWzMqhbHlk+TmiQxmm3yVJKdey4f7NUnxxqp2Q5GFrAt47
nCqTsXia45lKJPR7H1qxYYgn170rPLIW5yVi+Fvro+rKo5nXnEnIto70v9sIrRnACacLxxUZac6E
HLAlaTYiVQ+uSfpPG3xRnAEvk3XAlqREbETRtYkb7gGLcL19KWAoJcYegJTctRWZKFrY/wq42Uf8
YxCwgk/4Jgy218kpyu8qFHRPGlFehQ6Gy4hgPw+07rnzjIdWWvgkkEEmS0DdyD2GhODsMEZi3Ghc
OtG+x2Au+IuszhjPP80L2CBiSFgkzlgV8+iUxiOxh2zZ5pj6rAz6BK2le8RQ7hdIFcvG+FGJBxzG
rg9T5l4Y7kR0AtxoDar6zTiqe4uxZ5RWwVYrt95nDAdIuk7f+PBxM8cmdv8BqzzEWgCy5pYpuYD4
/rLQfuAR4uTNVJFtrImoFZaj0Y5l+DabmoD1ORT5TJSXcrwCL2UysvwrU+vKeUyiLuJM3oE/uNre
e5cYUD92TgmwLMqCLIy7BpPLWFIBJs++iKFX1NWPX7oPaS3EbuhYOjUzQqTcuTVG9jj0S73H7cTa
UTCFLPCtHBjxlKbxG3WVfGAiazXeoWRdCvGRcQoTYWtQbKe2Sxe5N9/EkF/m7JpLbg7CSsuNkUXt
Yca6bE/ooewIEAIl1F3mkiLay3hPB/dilf7Xoot/rGAA/RmVRkECWKuwzvRRwAtHx9tCdP7btPIF
TgA7ZIcHkKXnIUm+YIQSmalNNvmF33MMxfqYSSf0LcZyCwlrjMGx+TSHtijR9oA0oKuZ+vCfduy9
V3Xi0EuoMqOvxVb7kFRspojsfhhGBGbLVRNU5L3wuooGrIXJSI1YbZJ80AKOQ0RMBH9nkXavMh7b
0Es4vRu268aIhc+2UFutxanwv1tnukvWdjVAQR16ejkqs73kS/GbNo63h/C3X/oLyWC3pEYyjcTl
b6XVgX3mJ4UZEiUCgwdRQZuAysyg5nHKsu94nRVwHeGyRdG0i9qGzUtws1P6VmQ/7H3ypQwDiKdM
/uv3nDGjGYlq77aMx+NYhxpW6LbqBRoFW5VHMbwT4wfqKYezlquROyiojoWjLhN8FVr6hq+XvKgI
L+sGYP9dLonWBhYQ1n0L8043n3PAOqqGLr1xgv7OwDtBVuU1MRwKn0G+NSzJWZF95Mmv3ZPiNY5c
6UPyPXcLGWwe5grHi354Ed1DlILLC/As40tdrfJz/tvUnrFLlDyQpXqvfLgPQEENAhb30NGfuDI4
6PL14yJ9WtbOz+yBfKGxoedFgT6JCbXHyRjW3bNeXss+0as7m1ipJPmYhai3dQtlIrFCtvSPvZ38
04lxWfCwoETxfitv47Y8CLrXCIyFQqtg085PXA471r7BRqxDZLP6ESRpvZXiH2Km13Y07+TIjGOq
yCj0/PiLlR5ONnS0mf4z93iViY9Cat8ADpJtAElkzNloZNEmCWBjZI5EU0twTWaGcYRBsm/dryCh
1MSOdMxmSeqCATJqHYj3VWbtx54Mjd6bfvMhQRUX5R8+cY7HvbfwF3anNqBR8jcKTosvzM+ujY1D
5UyUF3UQkrzN6ybld87yaD/I5X1p0Ang6NwbRMohAcngbFXWl576+wgpogUBmeBTVFeMgcB/WMlb
pNs9MOV4Z/B+dhHrFz1PbxADSCePzS58QuL8UVlRQIwFSMpmQrvnTYxdZ1OcmcWTK5QZT/aUgnfh
+7kEOnr/bx/eGfOz1U9/Ck0qrpV5Bd729h/b/ze+a8WuR3+zlRTQ/H9kPbpYl7E1EL25nd5qJ4Dh
Y90SL/f2VcD4rqrdk3Ism6UgDyBeZgImJA3t6rLfceyejZglF3WrTTGjWAcQ9VUuQ3Ky8wyGN09E
EhCdkfpCb0wqkwMUJ7SJPdbgWX4EBfAh0qaoPc2XqlV/By7wXRz7j61Nm66D8W09ajfz1XfydRlB
3O7CbocYq3db1Elo+f0Dbk0QDE92z3yN/I5PQ2kkw4P+u7Q0XYtdqAPsXHFVjbosayrbaIhpVzua
i3WxN5HS04Ygy8yPf2XcfjMtfBpJhOK9R1vcrjlwRgkdqrmaK0e8KaKcJFk5sfDNQm9ClpT3ZP/1
SkBQfSFgnJvbI+U86jQGyfEp9eGxSJISfbmP6MmRYtPe5YRmRmP16nnTg925ycHvo23bpheQFxNG
aUzJEkZg4S2EBb6XVfXsK8tj6rzQ98y8/VFzyZYZjYwTCo+vAKhkCyP4rorjVWwJmi3vyL6N80vQ
UhTXjn206wZuUUNP2QVNsAnsaouU4MGckdawfj6bfO+XUp5NOcV7IK9M2S1mvk7TvHat840KjKM1
Cbj724r9a8nWSLKLiNbcRXKDIZAMjE4NCLJTR/50mYLrQS3XDyno2gDHM77p0G+txynH/4+TOjuY
9CFWhqc1pvzf6lg+JdXE3CKih1DSeyB68VcIopZFYNJVBM0rA3hmpguv9SC/m56EWWdqkeU11gtO
AaqMLCPmNXvCkvWU8hRRv7dMEZeXyHZC6DMxFyzTE1xKV6JK480QUV8silFDk8cfzZIAzJ2WW1pn
byrHak2wKX6ew8LW7dL69hmODBGq+BSoVbhcpd9cSjLVZmMh0GuystVAlW47vdQ72yvai6qQx2pj
uK+R9e8RjXP8GeeuoXpyzfnF5nMxvQkx79RYWxVX8W3VQysP5WvbBPeLb1DEcA8OdFBzgqCfa7sT
oHmsnHUQbvtLUOlvy1kgc/g56UszsviBKpSrvTDRXZOetsUX+aeJdbrNjIqxd65c8hKRA2SWPhH/
Mp+la14FkD3YuZxHQQmSO/mWDvKWem2sWrt/6C2aLp/1JGwUQiTKjq1VX995zvRpe9N41Pjchrif
T5XbfDRReZNk4hDKA0og2VPsEUB9rcWg9z440w2nTEgeYr5FKjJhUmn/1KuoH43vVieEfEiybvaK
6KTE17uCkE17KefzUr0JpxoJceEbjdXgQbaScGdv6HZO9bfD3YN9qXx1/eW5GxsEgIAw9EJqdU0T
h6DROw3zeKSDfumF/bwsbbxdcgod1ffv/RwcYDLcp6RZHLgSwmi03hJ3eCfmhbUdMQFTbNSnRrJf
Gsju8BLvzbPL30Qsn8zIk22a97dCjfc+DAhOinKPhSjawmQj6XDiQ2hQvrsWFAqKtq05Usg27Tlq
9TtwiOGKKgJiSc/cw/eGrSXUEUO6E9qEFqKMAoqQdOkT4aJ8Bt4Mw96kTsUj6lNCbGZCUiUn/aam
OqAkm96ppDCMcZHVMbfpYCLeJkArOVTTjEzS+mXxxjGVAi3oxPtktYDGnQyR1PhkpQw7GRdVd6UT
HMfgRiTHGm6I+878xkr/KHNYLQIQjDeQCU/szbw1WBmGkVLGpi2Md4m7aS889R0klNeOn8Ebbk6N
csRdwDCFtHFW/6sPfuIyZoQE9NdrAKq44jpGyOz7ViMSLOWWJBgqDckDVFPFehlsjo5WVbu8YIMS
KXNSooOlhzWwR0pEuQqttkJIEBsj2yc0JsBznR+nBxmteaSlWKeMF0aLIBPX3zAiPQXqTqGsulge
ivXWxlWYbxGFMoPwR6p3ojq5e5i5L6BhUjk8sL0hxIrZ3dYPgn1g2KQNWiWzV/0z4WHdV0b97ZQQ
vwqAMYK83c5Ktm2UgPggJR62R0Jcd0XptJbPpUGvZExsMnSWnv06YA9WzMx9xQ82FgO40HSd6d+P
6PVfWdywWPLCvs8RJxagWbtb0rtUgWDkyumGOaV4hBz1OFeZODs1+YLGjcz3J0/Pig4ovST5XO7m
KjrQM3inWqUfI+KW05S3Ydnm1zkntq1pE3OP3sK7mCqLDrPojI1aJT2G857bSXWg3DzUpCVhMLyb
2SkX4Gzy2r0VCBtDN09eB5kHnKvMZNw3F1cYsZic10Eab/14jHHOTfcp0k4Oo/p7QKHZx7yOctnB
N+BQlNkRAtGwAy2ClrMkJ9RPy6cycdkFZ1jZEo8wMeco8nJmEITca/aX6zSSBKan6durD8QxDheS
4WEOKDZRZvkk0jh9ZBLE++efqonIBX0ovKzdRwEDG529TQt8DZ/caVv4AKf8OyINMMX66jQMyGxY
WoZJMug7v+wORlZmBw8nG0JTD85Syk+sIn6O0ZPPct6ZUUKYKEKRJUnK86xe04XUk0DKnV8RcLKS
MC2dODuj/c+wfV9HFsGXLl9rb17Q91ShlBmZEzInjTmiAiXJLZzq8pSI6sivoYnMYJwSY8CcZlUX
N1Mj9oXFZQ9l79pQra+yGHGu17VAPejHHNR0xTJ13ZbCyeAMgB6BUcLptumMFwdxxRqoZEFP09Gf
Cv3PVhjyE9NLgGh8Cn49t3TeetZrTubtmpG4iEIjH0hhBBo6fShNwXSnhcfNa3i/ch0nhyiewe/N
feDFz2WRy5NTU98o5ytPfcYNlklCsxANkqP0VOIVJV8otKde7Q4tNgMYuk3Ae6fBL9NjQAUt4+xM
5OVDsYDxAju97iv5wHzJNxo7mEXc8Jc5un8LB9NyxojUiERx4e+EttK1qyO5dxAcGwwpPoOAyTx2
NsgUlCeHKqh+GtzqUIwJrRXWfxPMH5wTTz0V3h5YHmM7CmzX0F81XFoiAMO59SCUEwwYDgGQdaKU
IJ8zI9nM5Qt7NHz66y6zmdvvtlSIQQO0JU5DdULuQ9inWb215m/fpulK8UZtGlQJbBPmT7cmU7cq
2oYBXn6ONEkS3MxHl0tb9Tg7FEPwsHODdpst7BkzRXnmFin4dSpNLPlIgBNjp6yeDixgAouY0DlU
o7UHOADSpiPlOLGEuTfUsl86boaaEMBw6YhykbNced78YQ4llY3e1DbVF3+aiDPqEhjDUTwdzYBY
l3oe6Rb50zaWk17xthQ1mkY7t/8acUNGSnSuOHR41paD6Twopn3Ml0Dgo6EYgf4lr7qVv0nePCDA
MKcMkTxZwreFMJCaU8EYEZgG06UZ6SHSFYIuQN+w1iAWxWSv05NuZ3/WAw+PyS9bMn1nRRpQp93e
F4YpGEBTiuV9+2Ep3wnbIL0yUvbQTemZOx1l4/RiUettkfMnG8NvnmzWDYdopbFhzHzBnfcvc8De
C3xT9ML2YbYZrjNMxX04jv59lsMQZvx/xPHwaSAdQ07k29mNmGMEkrPVhCaBf7fYYmU75cmDZcSu
OJKip5iG4xpdBPEbgWSqkpNlfV9Jrpo8Dg7uoPhcg7x6HAe8Iv1gfg80mgyPkjNqk3ordISAVzSP
Y0QqFMqkRyXIQJrm5lJHfVdzwcwvWjQG233mI2vWBldsA47GwFOCTmi2+gsRxeocVAYbpNheKhx6
PeGH7VS6YdVn/8rcS08kPk9rR5kfHRd5QdUPT3Q9LbKAsdrimk//NDlEzWUU073EnH7Le+ePYC1e
FXc8ywUhRu0PukDgie50R6qZ8cAO47uWE5aa9Z8Gd9jOrh1cVkbwlQiOeD8w2Y5YrBx7DO3NNCKa
dGukWS1jnATBbcgEZAVZZzNAcbIzeqU6GyVnXByRxAd7thjz1sobdXPWH/772WCZ8bkdouv//vfW
ECWAx6A4Zle6rO65kVh8FhT8QOXirYUI50lMKImICDx0wwpHJFXpwDy5AwUQRKeib5NDE1A9oELH
ogoSYkfUrX5AUOhjfeXX4Txi4wLktQtcO6Tkt0KDIekGu42PSzGNjiZ41fPkTycICTve5/Ib1T9n
HQK43Kjky1zCqwfORf/dee6LXQV/Wsh31D/28uYULAxMK09vBF8tbxWn25iW/RPsSflq+4f/pHys
N9NHByzHf78Fuqt/N84BCa42SBiYBge7dquz56JCtNrKef3//pFr72Y03lur7eGxbE9ObMEmXH9A
0KFOiH2+TYQSzqzFLTJ9dXHm8QCMGJkaab3akPFNl713GxwHKMYU7UkRh5NXBeIEqvulzBdHbhIi
r8ekQou/eMU16MU2bSz3Yi2Re+GN5xs7ce6mhedd/vfDNOT+Zch8RF1eCn8+5qRwfNGfMOWJpyrX
8mZ58hg0pb2tSjiVqayK1xp3ex5NztOKOX8FqHIT+ejcB36R3KQ9vDUzH7wkl+PY9sb05EJieayi
95xkmSfA2+S+lFO3n4mVvxq2wtK7gtcG/6l2y6im0o/+Wry9vijKswAvA7szhypHavF+kV4fSteP
SPZDyuShGwl7qpNjVuTNZ51xEfpt+Y7B7KyGwD3kGD12ZZJanylmcaIxgGpWAg7ZHKyBByucEhHz
Y+H4P/8xNBDorTbf1zRXGFWBFHgYiRn9z6Bld7ntVscmsbKj7oV5998PPQ/R//3Zf/9osQLYpODw
ianTJLEFxAICUsuCcngN5iS++gHbLhfpw06LzkW+Z+Z7rBEmYho5vtlNm6KJ1s2JxM8w0bW+lI7b
XP/3gxfxUFfN+vWS5ew7FhqR//dDvMpTx8C8tuiGoR6vFnmUsR2tETQDCSJ1i5GKSLKo6Fjx9v0d
mqVQIy255alev9z/Q9h5LTnOdNn1hYQQEplwCsVcFL1n+a6+QbSFtwn/9FrgJ82vGUWMbhBFdnV3
FUlknjxn77WrkxMycnwyS4xEIOHjNdKoLDo7ud5jSQ/3Stb20dCR8DaPL/sF9YWfdqV9gBFiKEnj
Di02CBsci67085QhvyuqKT8OC6fFcIKfUISqnVCeOBGMLE6J8c2qICds/H4I3tnYjSfu5faZAxs6
lmSBBSGpqkiCOk0BiRqmQXPWHEHUA7dPb66kdzYzcxDsNo9JQh23xxy38tYEL4ewvvtjSfvi5sp5
Jlb+W2lN1YqWjvnisb4hT/c2+TgbO8u+uviHPvjliEm0x+Fs08vNE/Up0s7EswpU7IFv5DQP5RHk
9ThEELixjTNcmBgVBta2L+Lp0GMhoGyIOMbkFWzyVhxA/SC3G4W6VVXhQRilEs+x9a3cIkd/t7wO
j0toIsHp6nGrlUn5sZiFe8u5oKi3DmrxgIcBPdo4xp4nxKxXGX6Vbdp+/bNYZLgH5iWLWyXZBxMY
+gQLBaZGUbA256on95J33px1B141dngLJQJ/rET1idkVBEarER8pziSGXzK/M2hUm4JbkorIqdfk
iuERJzwpMZJo443ReDLx3ayGpeNK/OAaqYl/QusbnISF63VOinGdWCYW4bR7QUAeITKz4bL7gBvH
kA3cn/NLCZtz5RtufAKgPw3EhT+Fza5yrk4jmud/LkNZ3WK3RD5MfIAO6vtAD+SeNLNJPzv2d3qe
v5zKkfvWDoqdRelHp8y954QEIM/pBhTDc3WeoeWxko2HpJIZ1OMpOoaWEW3xBOT7rBbHQUrzg4Ca
1oZiXhPYUQbJeSybGrmi+kqrgQahIwfmTs5b44REObsNSNeZurJV8lNAli9TtlRV2P0OpED5KmzG
RkwW4tboPtyUdu/QE5CDHeSbHKWz1rrKDnabfMRyBgExWa+NGOIr4Z2HEN7LzzlT94R27SEUTHc8
8r8/FTXWhmCzYotMjojtOTvJ2cs4iHrYeiHsoDTnoUfY4X4e2r0a5aoEtnIYiPvDrL+s2iUema7o
MVFN1jp1XQDStaInPOiG5m3d7DqU4NcMkecVEwk/S2f+BmE1b7AhIHThiEA2Qpyfm6hCl+Rqi6B5
4FJp5oV32no4Sml0EW812W9NPDorz8O2lU95eq6N3N81sUuplI8nBYBrw+3IUCtpp2vqfWBeHC6F
aRsrYKZ6naeEXXIXaj/6aM3SuCzwwjdpkMVWV889WfIbGkbUJk4EMJp4oHQ/duDwHh97AZyS4Vr7
wzZa+1Ulv4eO4temMV0huoDug1fOQgjJOhFhk8sTDrplcqkXwAM+VIvMt2XxScEvAINtX2gcvtF0
pZUYDBo1TlTeIIauaMMQRxuW03cHyYcFB3sD/Fw8jR2cqJnS7shHM4N4HnbAF4fhEOWpeS+M9rfI
kGVVoRTnJi5NKsbGfrXq9BLhvEaYBbZBYV11axu3hz+mR7ABxX1OCLA2UNig9MdoYIv2r1tJtFj8
lpeJMKFLBzFi3+TypbewHemmwC9U9sEpGuQhdrKHDZlGXg/MxPFM6DClTRlf+JhooXcPMdb/Eo3J
ExYy4uaWNzbw+hdpDvjg63w+Bc5EBNDk5VRprtywYAcYiHyOwFFnnCM5FcviQBvUBC89KiqwxAmQ
TOjql7bY5EMOAY8VqmMt3FIB/7VE7MOnBpivZhevQesFBxERIIvjaKYoHjBATBojdhR/kd4+vJYh
DWyKP/fgcj5Zmb0UMB+4GHmyjIRZoUFXI0q6eQubUrH0GcTl4RQX9lpkmXkcMzrkFVS1MQJcIWgJ
Phb/KSKlz9bcB16G1CL0O3F6XEZr4vzt54TitD5lcipi5vSNYe8iNXxDw4E5rIlYQ3wbOlLUomX2
LHGMGCVuJlJJz8NyGVtPH8HiojOBzsA52p2OydLSS2VydejdOQY1Uchk6MZGD+rYdJpjleTfMhhl
F9wlxbFA6/OkpWNyk0Y5vbq6Z5NFQWHj9ttlWs/XqVzK6CG8A/vxd2Uo1D9nH817+V4Av1hMjR/A
DQgSEY4GmrlvHKq/x5IzRvpod229IaP8FkxBe7DlQGMwasarORCu7rEU7drW83YGulfzaeke0w5j
FAMelxBZMe27sDrX6AFekIAbq4rv2oUAUJ8a8nR2Re08ZQRVIYRP2rM/OgNnsew1Z+FZY2gaPiho
6m3WQDJ1ictEizSdMbsYOwDl9hYDiPvSeywQc7qc6e2Yw6YD9BRO+c7KnHUb9HvVkNRXBNQPGndx
mbiruSYGQDcq2sqFfvHPTw4t9vu4rIDId++zbVFjThxwQEdEgHaWEs9AHlwnmNyKphrX5nLLkDuY
7LPlocz6aDcZcQ0K1w9OfFGjWU/XDQFpYC9QNQtbd1R8JewyHaDdbGkKxqaFTCOcd06F6Bvnc3pm
7Jkcwrr4LBWNyjHy5DHJneTMv8jxt67U1XQzMLZZO2IGyj88nHJ73IIZR38wON6Ecr4K5vCSQPDy
nezcD1/D3Lk3u6R/YdKpDDHq3R73nGtVAtJt616CQRXAa633JrGOgzGanwOCqm3bqVdMtM1N0am2
HAfMF1UpSRDgbZwsJ567LhcVL16RJaxQ5OH3nNDMre1n8x4GOXcqNywNwWQ8P77S0Xl0fi5eoNkJ
4xuuL+cuKEvvToqqry5OYxYIZD7/52nkcYCZwK5lY84xfrQ3Sdrkxy7rUxKk7HI9mcbOjB15dVoG
Y5wU5D7pfXkXut5OHM4udNF2uk6qc7JwS7AgBCe36fbKbSh5YFusi75JweuF6cVAI8hytp7l5LyZ
Ze+dMP04q5g+9tfUu2v2uk3uF84z3Fhr17WYBRqngs47xcF5srv6ZM1Nf/eSMj941PJPog/7++NS
C3kJzfyPmc3PKneZeVNc+mK8ZwsWtp+I3fFslDb+VJ1IrD2ViV2cmqTzn21n2D42g2EmLfKfz2pX
qm+wzW6WwcdBtGn6Vtsub0ZoeWu0wGoH/5PgNd+21yMAKHTNE3SipoMMCy3c6rJ80QjXmxnv06ms
BCNzApwQJeIRgFRWvCTlbHzR/WRmYS/JPsVM5mqOmapu4HyDBQqvj4sjRXhtQzUdGxJiGLoCpq0a
6C7JAPczluOSvpgYz9x51BJp8OILJHqiQ+tbunPNwBDPdFKLeW2EvrEx+jh9keqNZEamB4HDfggt
qGVKurPI+TWfqjqlhE6VOHWCkU8i2Ksbmk4TYHciAifD2bos2k/R8pnGAwu4AQQGWUMOFPBGH2cA
vedxuThd9sWiMLLlkJVcuWW99asZczc6jLeJqqGzwQY7o6e31dD5e2w3z44WwYmwCH+lkF4fge27
T/HyP8lFhFe79fcC0NzJll30GuM2X9VWHu37HkAxq2a/QzKEMtd08bHTatq6IICQvsrsPjjq2ocZ
eTMRmblNoLO7L5zrAwSV9mO3jXtzOsUdoq0yVu6uTZkJQNiGsdYUH3VXD+HBtisPXUVfrvI2K0+I
xMI1aT9kWnF2eqq6tt9WdE5JIM2veW73z9ieqt2ChkE6ZF0CUkpp8ehXOdPLiJPsD6Xv8JXiTRrI
UAKI57OzQlMyBElHtOzqoxj8v8kkm3Mb1S6OC+ZWzHfnQxGgNMsbIknE5NV3pU13Z+LPPDZOBOxi
CiWdd2J6kiK/FYFNdnhiAexqPO/p8aOTvgqLb8ii9eMhBhtWNPIc15QCWL8Hzjx2wcGQbB1ORX11
wXNMu93y1+Vgq1Mq3BL/tEQK6xhopwMJN9UN5JVlF/RDDWyxz7HZJqOh730LUUyGOD2q1v+QirKi
5bS3FrOHOmFR1K+k1ThnyjXnbMsgPoxR/urU5T4l8OI+FyJ8k0PEBqQTMo4zJIOk3DUnM2prOOc2
83jCPTrTir+hIgVMgUDzOo3Gj8TRxiYn0vY+kA3/WFANsJOpcAYaEM9VGJonx53TsxE5l3kwln7q
8lvGmE5s9pS1IRCGzJ3Ubw+6Up0dBn9UV0hJ6owWDM6Eq8KLsmJm+z7TYlSpbT3d1ZJ2k3pfgW1Q
vTTDyrUMZ5/F3VWInI5Vy/+BgZChC6cXWipSHid9qvLEAR1pdpgsiFglTdhaulqcWp7omBhX0ZEJ
UwUpC6b9TTvTfCAJ9FjyL5JeIw+ca4P1Pwctq2hWM40C3C9+uGu8bNFs+vmwF8wtT6PlsamxTtNM
Btco5+/TDFbjgYHqLP9eSTM85YEdHZ2MUj3UzsECnV+TpR7aCTppELKa6MW0Z2Bb+jdA6snFj4kz
WI6+jdUDZlDzXvuochDGk1nH0eX44LY50v2qZ1JYOtzYG1177Rni6EeEAfKaLBdHO7dRNcWxhici
w2En3cy+cQMMIIaWRiY+vvxYa4eWY+381lYJbiEdotfpZ4edY5sVfKdhdvNJON3G7dljKjicUyuM
j1rSI4P5FDIHFR9Bm4d3IEnx50rSbz7VjZVtLUQH2zwBnfWwIhdTEV1I7FhlxQ8XugdBSPz6WsTe
7V8P81r1RwWa6R/yWWr2/q5ijIuTJwt2kbMqurZ6FxbaWxKrpk0HpIU3VOmVMltvZ/lsvjpFllwu
BUWf1iEoggTXa1y9m+SWGVGCKix7XRSrVwz+8f1xIeSJGJe0kic8ycY74iCiVu5G60Y/AbYygg31
HyvFm9gbqb0X5UibTe2iIaR/BOMKigC2v3XwSGU0fMLPjT7gfalouM9T1x+DP/VQ9sembttvTKi5
V71vrsZ4WmVB/up71dkxI87hTTFvg9RXKL/rZm+bffNM0svoiuWcMplfpSl5v/z4xcsZ8ru6f0tT
4ixnA5hdjSTAi2x97Lw6ZN+xpwvHrnAbKvBwgdMFR0ThmHFcqIaSkM0m7PpDgL7qFnM4XmWZDz1t
VPMpjYO/dKrQjPskYUUsmizG6M9EH3loh7riaoxHezBrsCwwlg0jYzZENWw8Gco6KwOmRy6cH4Vb
zy92LK9gVtVNoOwXUHH/eZRhkJUiK7cmdIJvc/FCC9X9KmyTZuqYDVs5averozcEe9J+p5+GTVV9
gsHrN+Xkytc8gWpoMD4n3TwEA8vMs4uzL2lM9YG0w2RdsL4XUH5eDXxQ68dXccKg8PHVQMsPf+6w
US0y5cSOrefHRcUNikEXFdPyVDd62XWZyzaOx5Cybk8Ui/lLm8/mPWbH7hIN0JQdnGq5mQAO9CY6
seUy+wAG6EW3K2qK58HJza1Kmf/DsSuR6GDJ99AMnJEYEcOgQDQ4Q+Qf8mgmlDfkRNAOkvmvMVxK
bzyLGUGnsiiHxu7A4TQ5qaWaqAeOPX6TvjkQj75gkHziMybnrQZRQRxIe0mXZIyB+fw+Azu9tWsU
7BJKClYI90+NxebeU0pX4W9aj/Hz48LYVu2j5QdyC+nfzb8jIR3b2Aj7Z1viSYzo2D+jWuZ0uVRl
6QhfpSR5MQmT/FeKFpYeu05vNWaCNefaX0PpVG+90W1QywGfzgIfepjjbPE23m2UZ27Wd4iay/Vs
+n9GnRdn6YbV51p1FFMIVr0Xp+VFrEaQDuVyk5Rp/czxKvzZ99RjDRwo9Al659pV/l4nTO5RHAhk
1DGiQnAV5txuxpFco1C7nqDPqCDAzDaf0xB8QTsh/8h6cIM9ysEN5FX7PFboz1O3/pbiblvJ6E+D
mvnUUCHYmsR1E//vow7uS32FhswBwOh8hXiL5G5TcOAyvR/YlpHtuqhO6b0Fm340k1M9+glqeheh
8cAq3Vf5iZrjxEhoCyPWJ9SVbpmYo3L/2Dh0jMQloPLeZEZ57LNh+qbMol3p3GfcQXGRGpCa9WyS
IGKj05uVj/AcY/kRC5bF///HrAGFDKPfvNmoJSGb5CdL5AYs7o1Th8NTRrLYcZpK8eZiTtokrRbb
x8PeKmCoNeIVDBc8RI9puh2N3s+66m+x7MuPQVfNThseMuymTd4ib/ohtbCvOiWBCf+ZuuYT7ibi
yCJik5HsrbtyzDbpZF6YBeMMWfqidan18wKS4dzIc4Yd6ufRcrIjbKIl0N7lW8LW2Pc5b2dudGfL
HyfAgvRC86y1f5jJ9JP6tH5pUTX7s76x3FV7AJ5kv2WVvmmXBcaYlxxJi944jSgcywtkXGkOZMCQ
cSFOdJ6H2ftIDHnpZif/paFmhcraggQyX6jbxQtiCmT+Jspr5TNRcGEMPBNSjwyy9tMfoux2fU3R
aEqmD16TzudeuZiOlpc1d8dTT5wTgZTlhBy2s7aVrH9iC8EZWIYHlh7vGDHmXYez27+a9G0aTLyf
DHERsAgs8qFOrBMtlnwz48a9j9UfjxHYCk7I8EkRAJvadWu180be4Lgsu21nlfEFwFF88YKSSem/
HhPd9drQtNg/nvrX84+vyqhlpmKAVfLzgFjNVtu4m8z5+q+LqwFtu07wOzHCdv94PnL6kSGB+GNa
bWrsJ5rQpxH18mlytHUIOiVeYJD2792PhuRc8hUkTs2mne680kzrPOKpWNWaG1kgWH9bP/7Wg0da
h5FKD2Lh5Tet3mP62psjpQVEFPslCIILm8P0rWcQSp0hgI+V/muZIOWx5O9S4qsIzU69WwkbfDzo
vSNAfz3Oq0jy1aEbXXIRE83thmpO+7QMH02J2oT7MeGJeaml0T6nwU58wKfuflWT6FdWQjdBOGV2
QkrBx8GBC9nTq3tcBnOEs4HAlhf8nbbAwS87/+IuF6M3K3M9ausvn0sFdt8qzfU/f4JDeqcHEyP4
v383uK8ZXMBMGdLr6j66828aHtbh8ehxqZmH7dkOSY7sS1Fhh0LL1TjjyRFNuVYS12WP8xf5QCOP
tM2fdRqo2+OpxyUrI8HND27nP/2BG7TvwqlvTQV622uj6GLMMoS4kn16c90de7NXG17dmULL+ku2
bP2Fe4nu/xw6h9rO869pnS3zy1I54uA21Z1ilc6wa6kXLXtO37NQHyhm+IQZZvUeu8XL3Hjbsqum
74Pj6w1WbQbb8PoOsOm2E47e13ko2aODSW4f1XVSnFBJr8o4lMc2I2LGazPjKSOwWuAUZUmnV/Vb
eREnMKto9+GETAKO3F84Vovxrimh28jm0zTNg0HGLHqj8hUii17JikcgRxl6A2pihD5jGSOvRt1T
grhqU/4dnU9a/xxNLTfZZS0uQOpLpMkqkQjm++QoLaTThtkc3cV9zEjLR0eYLWsqGlWXNkITfXGs
MLHkE6M+q85FFSBRggSERGry9Jy52RrJT8kkeC9jD9Adk3FEK+vIhaTqJLjPfcpND80cw20MHRUw
RdAs5cmU+h4MLZImHVWrckJb3XKDlEOwEAORBNuGfJpqf3xiiCxXqCUJ5+0WexpdOmTv7bMT1AzD
l79YgPykRZFufMP7VSzdT9UhymfEv+pEA7eDg+Gm1tRsUcQZeQh/j/S/berMFf5gpjRAikkeq684
rmAa094L/NskjQQgpucdTCc9xApkCQPQ6pjZcufBVFl5TQ2iZDzTw+xvOea1MlH1U13NLcZU10JH
SL7WbHO07pCj+UIDxMTw4pC5DXo//BEGtG1C+rFIIRbrp5pIJ6yJ3jJFdZkqpMqhavt9ix05G7CF
0oA8jlrlz3PLchEzz60UrbDFAu+r5NAH+Vl3xbkO9bAiLRHRi5RQMGL2SPpv66kjdInEEWpqALtl
eO8M6Z9NAkYqrwOo0nPKjyuc2lQzdCzN8SnusPFGLrLzrjwkwtyVI8EnytPGtrRNsD7xWLPgY+qy
odGv2rz+bhIY+JT1hFeHVkXYpqr4DlqbhrjGbko4bIiG1UElPTpSfTfMfhX4OlnpOQEeLPQhR8mx
L2Mcmr28R8xu373IwXcxdfTakK5LF9Gi3QZ3tMI0vxei6BwYi/SKHY1D0NZMB/9Q99aNHkxGFhQz
e5D8h6CM40NfExTMmWbtkTOA0Qv82pwBAZkC7ytq8lWrZLsZZuXuiXwmrjDAN/4SQLgcuio+zB2s
AOXxK7fYA49Fi0chTAQZ45ab45WxW+xTQGjXfeGm5wEiYxO2tEsxHdVTB+4ldEfArYyfp6emHBvU
E+kLdAMmV3n/G4zddyAcEwhF2W6reryNFSY5DKLZwrEUKLPWkzt+eSqCjJi63qJyPpJb/o5gT20g
nrEW9RSug/2HQ9TGsuzfDpqItU9S+FMxbtWciq3sdbsMSdO1wyH4yeoqhZUs35qyD45BjWgyAxjH
pA/cIghCRn0zRZzM31OD0XEhwy8cqrQayz/ksaitO1jdTaIjdRW0xLlq/+A4tz8qFsrSl7t5Dj6T
HLNoMzGotDFiHsfY+jJcbHSlY9/DWOSY5jBgG5H6E7sur3RkfPdplG4LcsrcqH+uoApTFmfbtMFn
cRSun958TkjV7J8Fx/7vMmp3SZu4G8HaCyqKz5uq/2iv/xOkTCHJDOlWfUgmRjXVO9ACPyK3+Dna
2QICWcBIUNdXEWquS7ncCp4pxcaGJ4vopW8OwIA/Z7blnpCJTee+VfQPbjKBwB9aoBag2G9J6Vbn
OA4QTjcjABUSa9gAWKqsCrKNhPdVo9N2JhwRZk8+ui7JjCDsEqLHSjvVT6JhrrF0qjtkdXrGCYAj
uhqAIpv0t17APg5zRLq4ol6LxkWCbR9a0+iO3eDcpkKdK4EMnhnR3bPglCt/jg+tRbgZ8u7Fr0zJ
ARQUpUF/6cimIj0N6bfZ5y8k6OB5D6rvfY0OY6oxgQZzX68jy9rMTaGO0A8RPSenAvT4oua5jm5x
97s23pA/f0pr8deg9bMphmqfDplxbCYvODrcejR15nmNgX+gs9NQdpQDwu8ONTLg9b8G8EfQX/6p
br0YTbr5ySfps47hFqKd23oOHBSlSX5V3kB8MYMOrUWzLi1UfKpEkWbY8ES6nABhH1ZhvCrqEDO1
sMDtfugKoGyWd69pbfjHNrjVDU5rfCLVClUpKiSbCYafghwcB/eW1RBppnBAA8e6s5V3Q7N30GMK
CVtEK2kxkKfesw5SG9kBkyEu/qg5m1nhXwl8iskSJqxBvXQhCRCQ1S+zxb0mmim5GKNBOmN7q3Cf
7SqT+IhpEH+rovik84IuKkj/Vl3/XjTzt2a2rjLCy45Fp1LIn6kIF9KphHvjc8hOIRk39dfYgqbp
zOFbPTnuUWi8aQPPY6yFa5tRMc6Ceycqp+OzPxMeGbVmsc9d7g+33TNh37hDLE7cWq8AfThlZAR7
jxOGAghxiOd3yWQMxwRJmJcUzgH89Nlxh6uD+v+ITgEueBAfc38koSLEadIadXHs4rjb5gWfpRQ3
6jhxzgjqnNhLZ4uR4fccmve2r24iLK2Lp9Nj3YR7Jy7Ep7fIQ5DpZMil4+++H/NDxcY64c9ehyAk
JA+AYoBmzqKF+1QaMampMjCv1vQ+iQlxaXS2XRNxYskabEksSpZCLwI/3TBf8OHhXccNvR/j4qcP
xychfW9jt/nKNC26zVbZ7jyLyqM2BnNFrjv6stbedLibL6ri/F6Ag3IaC7kIkpG+zP/QIuyvfYu2
VZGhQANr5S92fESWa/isz7ND/MXsJs89JrBgPM/tz6IiRCJ31Fbn5q7Kwu+BWf0u7BE1E1gEWu9w
IURyLUyV7hkoPKXGzjA6GrwGKfMW/osdk5bn3rA+oNQlXvnTSqrv8dj/qkYbZQ2WnC3N2gEx83QZ
GhCxblb9xZH3N5HFM24onAjMBPbeSEXYtz7jfT+ujmJsqiM1EyPkyyNKsvIh/MiGfAGEiPbWY1bx
Vo3Wp4AujJW7aNZ0l7MA8HaRkgqr4vkFcS0O6rTYpzFg0qj3npMMUbRf+iCZgFFsLG9ABGajILOJ
Um6r8ZD3dGddQT5MQCH40ihmB8KEZzmu0wRbOaOr51iAQ+hon65sOzy1jVaHweh3jnZXTuPN5yZP
UVeRgXqzK7q38y1CJPu7H4xnDOCbgTia95aVq1kAlJbzxsdaX2tk9nMG5dfpve3wtw1Fu7EUUIcW
FUmJUrjt/epQWZhV1BidE00maVKHOxd77Ixf6+JTXD21aU++BfnKjZ0DaDTMH15YiVuVB+YNfHfr
GeHehyF5FEW6RU1F6TPNH9EMYbRR6XcsP8arEro9hIhdnsbA+WwZ263TQLzQQHAQo9nZHqWJvZ+0
B06BSByXu2TPoBa6cQWZJJDjcMtxteZ5K48cl/9bNDAYUumCUGmLLVjL4VDjRU1CUn0mky4YjDny
LYVBQ8QeEKoTE5OHpOrGrnxzyurUu9CwRrlG3WNJ5LyjuI1FlOyLmKDcPNiWmc9whVHmPkxJUSjn
F3LkOcgreo7T9r/OzxLOf07P8qTlQFLyhWvZkO+WP/+/8skQXrng9zBoNzNJM14HOCdKlbvxSNRh
+oWuxGVHRDQYFhvNS426GYUAScKv1mT/DPXKs2LJ0AzlCfmm1//6p7P+n2wvT9om/4GQ2CEdRrD/
8acDFcPZZ2r56UL2jTQh4hVYT/Dc2VvMhbyU2o23dm5u8lRNL0K2KBviT1tEF7YdY6srqHp0385Y
BwRoFlaSwqKznBt74j/MzxkfD17k6v8TSqbEEpBX/ntAJF033zMdz3JdR5qmSxvtP/7cjXZA/2Qd
6L3HwAQObXrF743+zJ+cMzqt/IXF6QdW0mI/U2H9o4mBlwMfzFAkB+GeY3BtD/ThmmlrTI1zHDxf
H5ux36BGSt+Ulb6F/pRvQ3TDDK26Lat4h94xN1+wOJovHcYuQ8OgmzFrk2IBGcGsPSCN2Udv2v25
I8UcL7G2YD/Y0dpuQYJiVgIGqYgzKEvwAoEXnxF856ewnMd1jYuCQkluuqAu720n9CsvgALcRQKE
QXiyq5OKWbigQ5mZRXwiZ5sBOQhJrJNDzJI9wqRpk5hVEVrbXoPlgiGH96muPI9314bKVmND56zV
nvoCMlEai2XAC3ez9LsNCDbWBiv1jyGGQIizIG35Nyx8TpaxS0qpL7NTRjsVTWSfZ6rdoqevj3Zl
wOBfLo+HYNQ/EnSM2389lUVFtKV39gGrgblYm9JGY5NIN49vefz9x18lC5gcA3JjVDBHN2e51AUW
YMvqznNTYcEoOZoKMN1rbyoYbzJmYg2wftWD9u4I/p/qpZnYhIP3SneIcA8B7Nzi9JP27QQknUum
4U50Nsp8DGzXR+urEnI6iB4pSUgjYzMaRUYJ3hFFElt0FUq8uY+LI5x39Mhqh1cq2eDmKSGt1O7e
18YvnfQ5PmRIH4RelsfHQ5XGt4lxjKfN8Tjn+UvX2vWeXi19VOM6t+RizdK69D5SUAhi3wS14GGK
JMR2USUkGoDZH/XkPFtNhXTDI+kB7ERwflyKOgNS4WqwpioyzrlZUhObLckx1FnPzVDJ9xigom8k
8+tcFBaCwtlah9RSIgrd76FvDfi2QKDIkIwea2TU1NbDyolJrsnoeDPjROE/8V74s7pb1SX1fO/W
WqW66+nqpsrY2l3rH70RQcHQtIBrpTNypLblkTQaKO9VM53vI5/KMx7lBpWzHcIP0E27ZQQSdE+z
G6tzy7nMWIalWL2y40OHyWZLB2Y+jUZYXAkUqxkfNn+AjpJl6uYtnoxqZdWDOI7Sx0tqTcYL3RLG
onRDV7QoExrVxCkUtRhX6XKftMvdUWz80Mn2JPmVn31VpE8h4y3Z5NWLAisIJ2MmSmEBCTBR8s82
BojNwHJOolYNGZ+MMcC65jdPAL5QvYU9C471PQtxC5RF6a4jZznDxBm0Pu0iZJtzvXLdsTla2G2f
SF7QuYYu23gYqRP0FYxj4yOp0781OwTqlOk8zwolL6x6y6oJynDKQ+slzcHyK0pzul97Y4r1NQ40
XtISJVlQ+0xMlucS1hvyy7CeNNrjqEIJjQLUq2veV0OeCIG/EjSX8tNW0RkNxa/ATkeG2ReKBnUO
lI18NSu+mMPbJzcYQmhHDYbAVOebRmGJnDh7BksirKwUxxOz0JuYFK7dmBcIMAzxBzXF9C1acOl+
mSvYggMDHBjB2h6xGqMGz5FSofP0/Ogvrl1rz9yyOuRQJNcDy81KTwZMz8Gs7omcwz2W2ZOb+fom
48amWK3S9y7iFjHaY6ny7Iy4MNn22jOvhkubw2v87ChdVLyqHC4SFziWVEmoS5lAtpmOqZckX90C
cJ7SziXGgPR0C70DdnS0HFbQ/Xz4gAh8ncF7fRI3MMKoOnoToiD4sXb3gdr3RMPN3/v56O5is/3b
R33+HGdjfS2E6T61UnZXFIxqM7UyPttDOu17q/8qezof/YBZeHTHdY4xcwoc/amLb7FCshtKzhjN
kJXUJxAws/7a2t0yXTHKHXaN/uY5/jGIxCUmQuUWBMo4TIXXECgSPZmBpHaAmnWllmIiN3PqEENh
4H9r+m1edssLuowqJcY0gzAF+v/O7wq20DkZoEa1YTgcm+Wi6KCtut6yN9BM2EHdWuwZtuVvM3Tu
vcuBg2wgSkUZgGbKLBhDoDEPMfkYa4N2wU+j34PYKU70aupdbgfzKpxQK9HjR2md5xfFq/CZDwFA
0yAYjwxqrX8Sf//7r/F/hH/K/x2oq//tf/L4V1mRSU/j8D89/Le3/0XZeTVHjmRZ+q+M7Tva4BAO
wGx3H0JLhqBIMl9gKaG1xq/fD2DtTCWzt3JnehoWkcmqZkQg3K/fe853soT//5/TP/OfP/PrP/G/
z8G3Mquyn/U//tT2R/bwJflRffyhX/7N/K//9dutvtRffnmC+y6ohxsNRyK7qyau59+C1zH95P/v
X/7Hj/nf8vTPAeCaQd3z/04Af8av9eP7fxyD1PueJX9PAp//wfcocPEv4glN3XE02yBw23KIjP4r
Ctz+F9WVToQUB1qWOs0mSPmvKHCp/ssmotsiQ1RIVZiSfwop4BwF7vzLEZolHR0LlyYdU/9vRYF/
DHMGkSVJdLYFv5ttaPJD+qza6oGUuc+K0mQ/TV9vIWLVN0MnHFMsXBMwNBFjk6hkvjDUzXcMHhLq
UE7sfut3h7ltp4TBV90dm+3f3tB/k+SszRXyf1WixG1j1kcW4OiWJTRMQR8q0SjCy4/8r6LP1taM
hcigSnT1obN0/TrkEsmITrrk/HS+ZBpLaJEqr+xgEDqDUrmWwlao0cixyil33gVRmiGnsxxzhl6D
UBKq0fg5caJbHpvbBBfuic8teSqJhaMSc9J93VoXz+y/scGr+0wS7xVKhip+oncrvQb6C80RHhNY
6y3JqcHXykV+aYM82Rix8TUzvfoCVaqjn/ageQCIgSZ2q9pIfRKfcdBUY528aBhCZUm3M66x+W6t
AUhO32AWXrBED/s8iY4ZAjNMpQ0nXd9HcoABZWG34nMUyuAr+x6ZLwXkWKvj93Y880UYXvCY2NS3
goBNXIDOKs7G6IVmDEc8v7NWea3S2i16WiU0eU5V5yRPzFLNpdlwpvnrtVFuojXrHHsRxs3nWYst
5esQBN7BQASyzRvp3JzWA2XRgoIoAuUrmhhYNGXzg+HYT9Wom2db0NQfO5iPOPY3uS2ungXe04uA
UPqFjmFc9aKnAUMZ5FQfdOcCdZu/Yqemfy5LTgr01rIi7fgQvLuPMIhSi0mprOVTbLfjrTBSxHeC
tA8tY0STdam9rZwaa7rnbxtf7a91ovTXXpHY0Yrsgj0PgHkeiCd0QfEh1nJlMT+NpJdcoIQiS5u0
4zKEnSxL5f1ZoyrDyVeTA9G5h3AACQo8iB3I6xtlW6xSS5h8skHuHyMt3RMehBp5HJ9DUmO2hpEC
euyOTmSPD/OAb76kYwsiGShXX9FQXOasJIecg/4uaaz+jGOcYdY0AMYopnFSmcJz2M0WlrCeDLLy
cD+j8o5CZViYYQEnobfPs2VsNl9kAZZ+hn8/4NaMQEVidF1WlOAImKisAp6CW6v2a1hHlCNuvKoG
x3oUGsH1tA8v+SEYEI5SZlcnPh6UZJ2+ozOQJgW0EB5w/uFBgA60VTP62A0lHnudcqxd/Qk8HiYF
i7i7TVfIW2qEw7eBB0rYjW8KcxmjJUc8QRFGY4elJDAAg1XYDhde0GfRJqRRt0H4Z91yWPcSGUxg
1NZNJmF8ZtiDsgIFmOaO0dmgiMIWLOOV8LQ7GSnVcf7sYi/8LoPnUU3ckzp9mCl/MHnL905TPdh5
bh0p0s/V1BSYOwNO2iNYtVxjpU/CEdcfxm2QVgOsBWsaPpfxl7DN+SaXxROe/WOIKYljg6o+9zU8
CZg+4RfSI69enPhf/7AY/trrmNZCsMRsGbowdR2t74e1mpy/QQ5WB61NuITFhV128rArzqJmHOg4
1sOLy/Dm2WvvSqmjVrTzT3mQFVtxIxoespPBGcMznA6eSKphkMbcB7AphnvnPYIZNJ/t2CVf1Yow
ZNs+8SR03y3agP/8QnCF/tJfmF4JKZaWwe5nC8sAa/hrf2EMZNR06oDCtHSwoTchhw1lYAos0JuC
gNsWmCBOpRmKqx6akKisoloWrepNJ2TnAcQwm49sw2cvt9FzRqEGGsG9RvqA8DGB5+HW9cSvNsJF
V8fhHl2ovSvbzJ6ivJtVF6T6fX4kQmamobNCVeBs60TTnuFC4B+NPLGxQog+eOA+E++wLDU1eKww
aQlya0DK1UtrUvTMF1VBHKEXEOr8KgnOsJ2cW6cM35I01l5L1lJVDd/Syc4scnL3mL0rezOT4Wsf
fCkbAFh1EXaXNoIJ7SA2e2myRkEnWMMnJV1vMbKOMjAeKZRzwdYRJMUJawlQhCmjNVWTPYknvAvi
hcnxsdEkCVtdNa5ULCZnVDu0ZagsexbSpYaeHHOnufS7Gu115vqHwHat3bsRtbThZegutOnYIEcJ
GJxSnUENj2Ho7sYaZKzdsDLadrQtc83YK3hnT/SJho0zNIyW0c4TKtiSTGBBLTLUZjiYti1IL0mR
Jc6qaL9dK6j40kb7OgSTHNFSSJbMGm0NM5jkkSBIrt30SJkIOX7uxWeksePKs21vl4VhdSk6Mo98
0XMPSyW6+sD9DlZqWxuvTPMHIEM8okuuFw6FvsPwX3U56UzqqCi+qEpUvtSWsx8Ax951C7dEh6/c
XZAouFFqXTyFum8vbdfrdp1diCeEqjR5FFNZgX0/Kq5lXJnb5LsOQS4pePZ7pf1Lof0faZNcsyCt
q//1PwxKvr813qYvBpUOPUPVEHzF7Y/lWFNIJdcrjpd1DqzURVvG4c2mO8NAsQlI9YA1UZ6MPLZX
ZYa6gNQ+TmNVu7MqgrrAKVnTQhy9+rr5Jk0dPoJbvkn4Vp/CwARi6fWEj5P2JCswTANKiUA70Fjt
PyMfcVaIUtJ1mxiPZkuIMGNouVGqqQsjG6TRfHvsoU5QjPs3TfPGk6fDP3NaiQGF1npr+7s094LD
Py8W+m9rBQWwDipfMy1aILw1v64VmOkKvS/IIEcCt8u0yn9LOyxDOZxMhsT6NqgnU7mAbBSSEYe4
Qj+qgw2LvxglWRppeFKbotjoqrmzAs3edzgWj+Sv6Xs6t85N6Yjck2aXfmNn3BYkGiPnhB+I3XBY
hZmx63uzPKNhbdduW0nOtzbBDijRT1rKNo2eAKuh0uwtD9INQH6xiHIFtY4v7T+0ZSnuP94dkhGy
wcqJdBikl/3hrWhhI3SAQ3GOgPbSibqF+/RUJDDaKPvaDT5+86EpszebKQ2SioobHnbQtnSGK645
bzV7AdLWchhv8dTWiuEY6EoP+1nQPqBq3OeTTwzb0FnziDPrmVm/SBcKbZkp2Xl+6iIWNQzthYhp
A/0KPdJ0zB2QxAZnBwSgkL2DxGZIX/qbgs7Pfx4eQBp/SWqV+81yN2j4kNnIxLh7kWKQZlajUqQS
BAO04SiVv7li+IGXA628YTF9L3WobqNEqU9iL7itSKMb5xoPtrKda526VL7rjTvs5hW5GLDL9J1D
Rl6LCD0vlHItJEIMhA94/qZLSvL1pqUYXIxp02/slMlj5GfZp8hea67/mCSe8VPHG4ayT3zPkWRk
RAeFaRi/wYWlzGoGcRr9Plv0NvlfTVsAVccvcUzUWCwQEsPqApBG2JpzH8UhmMz/9InheXc41Hqq
/nsYNiSnKAW2avxRR5QvEs8yNe+7TWHwcMA4CESgRfvGS8ypHw5mH9+S2Nc2RkJHIh9RNzCXucKY
aZ9mZXwD1A2aFcCAttkhpox3sURHb9Vqy1yQKLaA/e6iBb66dVQkKPNTQahclKviomaDsq1LuRF6
V5AlMOxRFHu3vv6ZweNfm9pIeGniQ2t//x2tpOQjtlskCDYwpKEx1bcB3hedUC08qonAKpR13yPD
8ZDXxe7pfbmlfTiZXuZLmOffXL9uFkiK6r3dJy3G8MGiRLdr5mIuiAk2xWtLvo4eDS+qGZYvqudf
SF/13sxIeQCic1Lq/ILNIHsKTD6CLgIxnVfVN4We/GvgFTfVi+Vjk1afBRIO3FvYXN6NGPNzml30
glSM9vPrs81eWYvpJhS5cU/yOlrIMrNu1lAxesMGGEyX+RF7YbtMxlKgq1RoftlWsXciC6xV060R
HWWfzB5lq14yazUBX2/oabV0QwNt7dW2ulNiDOPKpMWDaoLnKSo/mXToVMX7EY6kNxfuDaehitvA
ii5lxpm8Icaon/csCDP6fohAbjHEA8PbI0xSWOpR7wfdGss4hSyJitxOGcwJPDikQoPM20FJQRuc
gXA0tQuDJ1ilTqZe3z8ZFP9gr6AAH0PPmHIRS1p1BDDhTuv0paIV+dXXFFJRg+BlsIq7knFi8Wy1
e0mrIua7FDryIDinHsspXj6I+DqlA4Fu81NZ2PLWRk2xVIIkWTJknBitoXLAGilOVag7awnxf6MG
A8vt1EYF4MvyrDyLN0jgKJdSsn8W4fKf95jft12pTm0WalFaKiYzl1/3GM/zW/6LlnBsRX9XWD0N
pbEfRofgtZJSizQjdT8bldygAWjKCRfNUJ6sJzfLGr8aB5iCyG3DJaUQdc93k7ITNUfykPVJca74
N89jSFdHAExCc/5mqnIfwAO4RZ25m48q8DZTBHt1gUxSfiZDx9+TykRH2MIZ0o5MImjgTzVnCJ0T
RJKI16aRWbhdBgu2O5bpP7wpvx03eFPERHShDrEYBU5Dwr+NVquoqF0sdYDMclIkYKlVx3G6BCPa
/8G9DtMaRiRii3I565gUpFAsHV9Dw2n6t7jqD0VYG48lasAmhsJkSKhXqaqjuuXveQ93XVIfqLqm
9CBi5Qd2Y8usrt1kXwLkhK5+GylwTQ0UJ1htpqlOg9yCQJPK1f1rqaruGZHZGvpt9O7GCFx5NUMy
TnRh+6Cw9Yc6McHj9AIjQO6P20q1o/0/v0/6v9mVLWoT09AoUhhCf7h5hIodW5/ep9nOMPgaTI5m
cspAqb7HKno46VG7T6a/ZBA5e2/Dgb6LSYUKcmSnIH4dkYCPmmzdgSzlojN1e19o8GaLsrq0RAH2
doj5j4Vm3SHC2rARexuoVyF9c2BPBjmSCCD4qnq4IXdYCzqUdc8Y9/RnBVQkJcIaoPS44eDUkmKI
HCpruh4acvmHo51GY/LXAlaqFiN5WzW4a+hQfrhp2tQM8XXSFDFbpjtZTfy4W8MDlLHgA+aiE605
kojxqbXz76pN3AI3AHNDZvy3d5eh7WzhlsOS8+TaafDvlI6LBFKa9ZmOPpyN3N3jLqpOrdLXfyjA
hflbQ1SqDjwJKnA6rAyAP36asWbwGUwnvlKFCdGHwXG+MAP969F//ZnZlumyzRGr7PADm5MjdRU2
jfmABq68VQInV0no6DIJlWSJX05dy4l7gjO/OhDMce1Fbz7q+ncpi/I+P2ntZoT3Q17n/FQOkCT0
0idrBk/VvpgnaDQHIN2U/Q77sbggJ85WpZbbl5GS8ZT7/YNlV94pqQMF1Y0Lrci031p7DHZzkZD6
tbvFIxKvfNpr957UF0lsQgc132pe4LzieAKNXPnwY5NYPuP2sl6R/6Hk1YLhhqXJARnvqOu8LIJN
kjscR4hB6jxNP7SDeB3HjvOU3Ws7LFBYjvsLRt7hmLLdbRXH+DJXPp6bKrdgPxdFegFjVkCHWYsZ
OtclX4ciHI6S7Lhkwue3djRgKuHiUXti6tP6W9Gr6inpnGaTsT6vK71JnoTmPXQMkBQtMJxdM8Gd
27zMl5DdEY/j8yPTBV5NiHMP4ASCYAVk5XujyfYN2Pw059RRjdRt4rPlp6NBC5KW23PSlcEei8Vk
rKaF1EJJxW4Hpnhet6WaVVsJSEWrlGrKJ1FuGXfD0g2K6rWQw2edzuru3csf+sHAGD8sz/Ol62p3
0ydoJSqsQT253hKdoctiKhpKczhC33RIwYRlhCHcn0klwTBiaY1xqa/a1pfcRRhlCwB60PYRi+MU
70+JCZIjMdQjdb91DvTC33hj3K6gFEQ7B5HuxEy1VwkTzIWq46jSkhogZN9ciOyUf1gQdPO3BUFO
swrTNCxEOvrHBWHkrmwslc2+mjxlea7tHIaeK7Nw/Eczj7k4t7IHTIa0N8LKQfafNoELKdmjw9hX
1WX22RnTckKPEBW2UeBKKDCZoAJNH9jVj2MjnjEE2fe2kJCwnOFznqn20ge/fopVRHR5GN8z1YVR
E6yH2KBkErBjYiG0TcDw9yhaOGX/vC1o00Lxy+RCSgyqbApMd8xJBcTf/237JHoYqlyXIo4glRTQ
cgp7ZvG+wnk/nC5Nn8BUdpdsbAAME0+dqi5fAZez6TRDHzDLHL0x+ww5vr8WqaohFYWCQ8L2wgkI
lZn3fj9wrHMjtZ///Lsbvy+CjuB350MjvYv/+/C7dwpa6rxyoyUI+C+DUSvVIuqgQKgb9MPy4A+E
h/SBDzwqct1bCnQGxV8HljeIaTaC66WJZwW7qFXrjTVZa4aqeJpvgBDdKzdxpx5iz1QP8yMtNYat
j7HQ3c9N534gExUiyt2ohuCml9GLQjL3qqx8+clG5BDl5dWvnPxlcN1FOL+7SjAs1LEAONiC5d0F
TvKT1HKwBf3rwHxrzdZdHS29ro7q9AjzVrf55/dsVpr9+nlzewudCkBoVG8fa8jW6AI5aGihaB94
ZGn7ZCrqhvopUrxqp8pQrrIycW/zI+gnxAonmrsRMRQnqzNfgGVED5YHSM1uu58Mu9/SmtzdhO4U
0qtaWzs5lWcMF+UR4fPGqCr5JHVIZpTKNWkbOGWFTpLG2ITfi4psgFz3DRTmknLCacqrkEl5zrN0
gwC0cRiU69Gf+hO/7/2OsB3VkLYFvcectXp/u+MZe1ueCSias//E6IWhEbZQB5nuCMKKGns9pijU
4SLrZ60PjbNwnHjr2JxLnD50TkMQvs6Nuta3jHOdUQj5XdRszSB6MN0yRDzxfy8Rst6jMrgv//wZ
yt96TZaq6lOjyaAT7jgf7/vQpoeRQHxZmnEL76AM7Nfe74NbL8w3W4jPOjP/Xafr6b0CSnAPc0gn
WV9fyzac4sU0yLhJAHTRAF5dp8kJaRKpfRaBT+5ETGHWBL4XqwVZESruQT8G/jaNHrooj7ahcL8q
kw6ksersEBvDMTSd8BGD6xez5dggaFpPIVonCzZYBepv1XUVsCpNVvfBUZ8qYgAn8afm4CKHEWaS
u1WVl6StmV8a+R34oroNEkIh31chpCorL1LNx1pPXYyARY6kdlqq6lF+m1EL8wWpCMh/dEXrCgDB
bv4WD06fvwV9+kqEQbcFhugfGSSL5RDbdOUQqPzhyyV+q7H5YGxd5caia6miOft1MQ16P/INmSeY
qkiHowdnPEe6t++H7ltbjhMGVpbYffRvVtd/7lTSnONAkOMweUtd2BZwZ1fZFHoRkSDxOISFvjMt
SgAtqP+w7pu/tXAt1aD0pXvHsMa0Pn4LXIkdIqWXvxQYKwTqE6zJIDi8USCinp4asKW2XcMcp5ow
pAZaZLNC7adO1Jb5Uvs6CpTUetZNh7NxHhRHuFlklsE4u4yFR9KyibUcsVd47Vqscz0IqXTi5IeG
Z+Gdicge4pmtQPEGClezc2rVResq58EiQPLWeQKyINkkPhHVqt9dzLAzLhI7LeuWRJRHkMG5RIu6
jAS5feX0NuYZveY4TsHDTk9B4TwHJpGSql3Xe0XR1v/8XdSmPeaX9XR6H22OU5w/VUP7uJ5qFYW1
phjwyucNOx7J5aiyHP+lCVAj05Kd4kkyBSesUN/1+T20XIoLNacCTKunrHGVZQkb/Wwhs6kSxD1z
Fyo0j8b85R7tlDOrZdzDzrX2f20jHg3+NCuiZZoN+u6//4pMYTA2Z+rFfz6+opSo66Qrknj5Xsd3
tXIs0UI2yL2PGVPYZZTGyISpg/ZxNCrraOyGz3zUyzi5+UEcrEuypREDjMpB71Xzzcyyo63WNTDH
ZkqLozb1zU3jEej6vnxxEEHq+akajbc/vJTfihtLqNIwps68rhI586ET7Zej4wYaHWKtDt8QwOfr
uAXD5UkX3pyZWEsn8rxviNjalrTtIsJ06E1UPgV7LL4T3vCuh28VmC+pp5cra8isC1OEZgUpiyCI
Lj7hJ015dSL8w/dTM6bf7dcbSwhOeLpmsE+bv41RmSx2Hr2EcOkldsPoyohOc/9BvnArxZ/aAav6
RAuvE3+b9M4XJQ6MB8JfJQEB4L/aiYjbWeEj7dlFwBDuFsNdutJuzIBzQQMLnEBuWlRM9zw1vK0b
T1bRVKRXNxZEL7KOLXlZ1W0AI5hHenom6UEvkpQTiCu37IRi1ZIVtKcnQs7mdLLRm7q79nj0p87G
UCWnFonnth/Vi1YW8qwx0Tv3GlGXTlK7JySp1dkSHLqBhizMfgA6LQLULLgXXbqrIUGHpzRqJdHc
JJF3qd8Dr09OXSD0hySV0a3xXASAivlUTxdAswuEvy9Qub8O0y9eyXiYuInZ1s5osyQhv9ncDDJ9
YBikiJPXNEDlLlT/ro8dVkpTG9a8rSPut8d+uuBsVRHy0DSByzHufJamSzhdyGewV35vnG3oQRyL
6H8McDQ2qYIcuNP99oIsYVt+bz2pnCwcqksEL/QZ22LnZkp0pmjV1nmXZk8Em4ywydGi2PSIQmhU
i7EuTorbTqK/9K9LHiOmV4bkhAwgW9WFUV7zvJtciUF2DF2S2gaCyi7joMfwgnOYFe24w2kVX4LQ
e6nJHDrRrzU7zjdpFL4OUTZl607RklEMYDQj6t7z0ze1H+Kdxph9YzpN+laUBnlY4yWIx2ClGE6x
jEr7xzzQzQZQ/2XLjEWUsGCbgcP0uIkko08zC53Hcdp6bVeTL00MF13Nh+yh28zKljodCG+xMQj6
jNx3c5/RLwxzZxvhLY4a/8iav+qJq0HZbLU7IWPzk9LWLyoak0VfWMV6rkZodeEldSNKAWfyFJWj
qT94RiiPAZY839GzvQjSA9Z2lfmEjRRYPswHyb9Ok4subC+ExhlAgyWiy9zA9xn0r3FYx6e6ihuA
vOIpg6++UkIbM4nfFDvyjatlGbfD52wa83j2qO+9KECijRV2b5g1GXNVdoE45GEugShtM6DazTcI
WGHy9bJFIZp0Exiq/6h4QXfTISKjDb2lWZVH69rIvvYpeKJKH8InpaG90UoFB6PuPwJeKc5eVN1N
3o11VdkAUgM7SFczikj1vOLA7vdzfmZbICN0tTeZOcbiaNLFP2JRAA5DXNOBul15jH2HE4gzvGYy
+EN/ypz6Z78uXlObkZOGxfwP+/uH/hqAW/qFQo2XqMhgXSigldtRBqesq3+Ad2FITqo0shAeQcvO
wVo2FYk/TNmJPnTe6jLe0JbErhhASinGMdmObjms5vNoY/JWZCpOP4LKpmb5yRtacFJU6QyOOZJP
522tsFFiayEhzmLQ6MHA4TAVQssIKQrx+5ZvOL5JnBxLemE1OK4xGeqVj9Npz8H/kWQs89VPGLKr
ZrW3HDt7MWD45cHwGddZtDXl9X13zNW4h8oBIS9sGb3PjwDnMIT3vT+8qdrvJRv1BaN3MW3KwvrY
wWXCDN1MzSjZZprcPPqZKd4uYLdFI42vhaU6UMlRqaWl8kk3ByLoFHeAi0NE7sGM2f5UNnFMNQx3
ev1sNAgvhqHNrnNjE8hAgkHe0y5/2Id/38ssx7FnhSRbmfrR/pTDqk/0nEzaKNWaiVeVPbTuVifS
/qGZVHZNla+hNszQfsTq1pkGlPNXFyKtIAQQzfDmWpW+d7FwcR9UXrpXY2VDVUh/knDqf/6Fhfit
tTBXcwJtq1RtaagfbuCyxmcZVhRBWWsZz45GZcDERLvNjzSPOWASjA91UWLudTtCWXh6VKK8eoBu
QwMljIJjhUbioZgug14jbakhJtxDXEEv6ACSO8rM3VBGD2FBIUI0N0EAJUS9Qo0ZtWn5wVNjSSwq
Zk1RmsemVhsCj6L0aqK438x/NtYQUIRu2ytjaO0FjMhh2dXRE78CQNqCI9d2noKRvEhEh/ujlgUx
rLl9s12VcKd+vAduflAMv/40OKWHYdBOD5h22wcvQIbOuIBJR8ICNz2b/7y1dDAbVon8Lw7pv4rI
PsxfSqvtmAcWpdgHNKlQfQTFpxYuRRdCEGnywqdiQNCQm0YBTSND6umZ2ZLvjXN1tTxcvRe2gXfX
GTwvPBOduIGkZOUkcXeqelB5kHgOTCFAsFhK/hbjMAeJE16ZhJmP1ciwuu7TYDsf+bSHYqqoI0WY
6xZLBGPLeV3gze4OwG2A587fIATNTD2mXjdEbIR5ktMOyRGVulPbUBLaQ2FrpfFrw6mPlxTSkEuK
hF3CS9uLOVHrGWPfcb759zgc/qQo+fh1lxzVdfoTcL0cy2AP+vUwSdBM2icdnNoobi5K2xVvzP6a
BW1d98HSXnLh9YdSVNYO9TGLoWfiz2mNjUu69ybmyPBsee7LEFb2XmokA7rTzFUtNXk03ENnVJv3
Shz2wn16FuPR89s0fxuLcjPzzaJISVeG2ZRrnYSwNZO14A+zO8Z0H/YJXqOuTd1HNN2GJJzh19eI
PmwgfXuMl32WyxWHkpXvmex5WJl5WW3ylW9nungXtClNigs2OYwTqTwbVXsaD+EvKTU/2cZm2S9C
y/PChdq1EIxTckax0Omf6B+joFDvuWuRHiVs624wWFbSEDoKzd2k6GnuVvDA8bKVW0cjwHzWFPtx
EWzLiW3ujoZ7HA2zI89LfHJDjEKN6NxTKXL1ydFRcBkgHosec65RQKdYtOZRWh6NE2TE82muT4jh
REwF4ynok6sIG1jRDDOCxZQqoo1jc04ajS7hBOrBU1xD1iWxC8P8FxQQKTIFfqzQwwgssfU17sH4
o4cvH8wq/F5XzWXIku4eIRFf0880D/BEx0tN0BEmQ+DC42NihNG+K/z0iYazvU1jEaxGCtSeo/2j
2aBc03293gk7fbKaoLj4DrMcpZLJzTUc+FBa5sOnC8Ziw2ZNnF5Bwm3gm+FrPnr7MCvtL7FQYXNV
YNCcVS8y90eL5yeJy/SzPRTPrvE8t8woKpkZ+Lzk6RQYNJbPcM8gulcyfjKn73XSFJAJ+KDtGJ3O
4Pf+Hw7s9scD+3TLSZRaHK6sfyPq9LLBbjILyU/nxE+Nmb0V+FH2FWj/i87AZ2nTIuIdJFIVedNP
4k0Pqo5T0ilERrmA/axBM3fJWi89oEe0N1YVVU9m4p07IFqjEPmnDA/3si4jcVOmWUvs2/JEnr1c
tZb1hcBL+6iFaroVRsB0OOrEyq9M68n1MxNLO5izgv7/LjNEsitEeXR75lLvypScOMUydYZDw0If
JTiJfXqmj9Bf1r3dmC+9oLIuNfEzLpgMxXGmvIxMBvdIM+tVN4mkjL4H4YBE0hn97piHoX/vSsdf
2LEYvyRqwz3XRc+lSTjcaIdTs7YZyn1mF/qZzc3aM8bI4QXYpIArEQbhkmGhKsRDSZL4KsBg8JyF
3CBO2RfneSnmUsGtny4ikyTOte1THCr+tb+qU3hQSdG/jH3c4sP0NHSN4Q+D798mHHzgHAUk4aHY
R/TfOl1O2XmeaagRAYZlfYayWW29Sg3XpKUbt6apvteyjdd6GjnzGbKyEmWvGyO36pgBi1DppiJB
bRKMWvyGMtJgkscRmY8gYIm2+pLkhXWlGo6WwiUh5A+ViCo/jqakbUhj6lg7Jh0m57eyT3DkUBoD
hZnjfQ4sjQQCfwhv1XSxDWfY40skLxSYzU2vnPBWDkF0Qil3mX9i/qO87Zm8o3lZxBIyV6+HwCn6
sNna04Gfs4K+dzrr2/xsEBCX6JVuSajOadKV+kNhPDbj3qsH/aqXr9308fMdVW6Dk9kH82KWl3xM
2W7pds/N7w9tcNqbYLXZ5jaGapdPUDRXVlruPezEmKnbI4B/ZieRD9w7oKAJo37c6X3E4a5WrBek
Zd/Dzip/Eh1eBy4Mr9ABetNb5qYiqfAFhChtD9r2/Ey102Sqb80MSHLcXMsOmUeuj19oLupXJL86
sS0F81rGzPu0GGvE9nXBncfIYm6ReGhziS9m5iUad4G4ffpGj+MCw1w5oQALDiQTDiLQV8HkjUs5
mx35S+R3rkf7tjHcfRkHMD960jej4inVwp8BmYse4oBvaRVdU4ab7+1rbyClB9jbXVczfeuY6lqB
E7aZpVauLJeWnzZHX5QeikcbRfno12vFkQ7wUbjbodMOX/NwMopK85XSygQ8ry6bqPSetBJcFF7P
AL++aezRokZrltlopTdk1aImfTPtqLt2Q31RuiZal3V5UoRHV8PeJtyKxzhS5XEcRvHoq9YPtTVu
DLyWGJSCeyRlTKSoQQIl48ydP1j5vgbzuy9Iq0D/7m6cJqjWoxydT501jfZb2gYQQRHJAYC8AFlJ
l/hoKX8rk95W1ucgNGV2VsLKhA1iNc9aXumLKsarXksfOhIKkK5KSFvhO/wsndA7aYlNruz01Kao
1YS5F5qALil7tzvUUvx10dVGJTWVimCqGCrGfPSEp0yi6emcd+JqYUbprunErcL4pmC9oFgVW6uN
+5WroBxt847zZXBTJ6isg17iwSO/4MEecNzOj1LVgaDjgwma/9aafqSUabqpp221UOUZ0J/xGmZt
v2pVnaDBQRekEw3Bsa3NbFOpiXELFCmXruZHn8qEXjfHVvNlFM7VVpiopJyotgZZn/iB90EGRNoK
m5OjN/lXabVg8AKnubRNCPGA79CqTvrsK06RhbDoX3oxIZ2O6Y9H5AYoWTnhvhDehTqr/O6qybqR
kfdEtld0rwz2pa4rj4mHigKMArS9TrlTu29lGdskcOhkbYLZX6NbPNVtaT2VhYu5Nrf9u4jM8h7z
Xu/6ElXN/NTFO3wXIbxkqvNi18QMOrzx3tiReJwvYRm/YCLKz/MzB3PURijgrsm6eGzcMT6o5PgA
uCei0aiJ/QshPL5fBhC5yzHXmoOTG9bOD6pxS3+veGqJuMchvEzzxEtXnZ43p/eHjcaZ3KKytDgA
7bNC2Ye6fRxYb57V0lThqZWgVeqO7kkGs0XJ1aMx9UwmoPAx79MBA79icnVDB2H1aGFOGIGI5JXy
4DMK2mQFXm9MQPZ5vtBg7sMi3jHD+uIkYkXQefGTkeb/Iey8ehtXuiz6iwgwh1dJVJZz6O4Xwh3M
HItFsvjrZ5G+M3fQA3zz0IIotw0HsarOOXuv/aADc/oelRrWCVS7UTodNXTUu7IZjbsZ5dGdnMkz
h5ky6tne6M0hHJZzm926ixkfwBMjOo8QeyS5faOeCVovX9yR8rSRdnMBapJeg4T+UVcwB+lstz9Q
0KtXq+oEC4xEyIG65HWWxKKS6DHsrcb7bGfvwwYeiHsgh6QG9m0zTzHeCG5JM+EOzbXkVVGaWob2
YMzwHDn2oWbLSEDdBhl2LGhP93L05HnKfdKyiwDI9ryTacDAx5x1sFZkfptNmvIOmuxN3EbY4Rtc
NB7NH4uSfpPylwv86KnLiTgXb2xn3k5IwkpidwyryfFY6brjQJB2k8pfOjkpJEaLY2C5amGLpHvh
k66q1RDshPUxx3nYdt6M29rdmEY9hsF8KlX1Yc3pSAEa40uzbBTMREs0t6qw5gO+yQ9HGSaCI+hQ
mO4wls5ki1dOZ21Tc1bbutv5hWSdbmn+T0P9h04hRUtDjDsujPcgM5mSiOSepNkPvUAuo+XxZeC4
CLyKMxnWTp5oyNaLVyv2ikOElqzia11SpT0gyubt39a/+2nSzzpFAMDLhXgn6cb21rAJ7DbASsaU
M7CoTIKbNesFsV1WGuKpIxNbkxCjCSPbWk94JNkiRcRpG71NGGkjnM/aau4K1vjNEOj6xtXtVz2g
/g10Z96PaCx3pghzg+FUXJOig5EG2dF0mezhg2Q1APie8w7jzVwCIB4JIVow1T+d4SjtexAJj4MF
p3ZC4UjNQSK51sHcjsjzcgssEUjUAhu4l4rtPJwIBd02WtXvLHBqST9fZdxmt7rCLKiU95ZqCJoq
etMdG+JOELYuS0AdiMyGK222gonxYDnNvodAYCTFhRDedica+Fz2SHSPNjkk/laX3o2eiZ30T8PM
/qj+uGK65JjiSYhID33SfRox/VgmFNcoz6JdhMV949p+2EToRucAJ2xiWZClrLcRONZOt+Ujv3i2
NqPXNzlNWz0aL1g7N7D6UEKZk9wGBm0Ij7/orsUXk07gMCAJU1yNNANBsv3oCQ9pg3rG80UWpZbc
R2mUXVT1OpqJOheu2V+kYxLga8/8bK4Johx2n6R7RjZf8CPoP33PLbd1oT9VfpZui8z96CVIJd1K
zC3LPSni5yE9ui7hz8yyUow2fo8yAJwhoXNNqM1Ys9qUtwP+EJYf34Au14E2QQDBCULX/kxZ81LH
1Uc16btG5p9dYM3HGRqlpEHfM7cvQOWSZ+6dUJR9s+KBYHDX3DscDFgv8JHWFJI9AToyecrmNtjY
jeS/94SqDAPCATpPM/eidKQixM05ZO2Ci+w7UPhMUvc9I0FgTPgVOk9DFgWi9lRX33yfoKHcY8Ws
HDU+5+QQJiWQhDgyd/xJ3V0E3QQFMM2Z0t9bA4FE8OfGANDy0PW016b05CosqYKjw9aTmBkU9se6
MI+cgHiXSTWGplnxzbWIu5V18z14O7Y+n8euwjEjvHHbWdaDT4drGQqx34buVOlh7/nfEnQi28z0
zm0Z35sUBhvIK8N+GsZDyXRrX7pBRKJHRH523p4maqjtGOlnu21+zBm6BNcMQeiw3JvPeUADX5Ig
X8zNt0ZfTnoIKjjz6pcYMTyLZkexJzNGLcEUBoJQy3LeBWxVMMbQzBXjuVWEqQwNLR/VZ0jRa/og
JWE2eMo974CIYpPnHmdrSduLyRYu7GRjxZx3Pf0z0/boCRuyTKstuGL3aMliN02IPIpavS/oxi1h
unu7buKj2ZpdGOXfhI00BpoQ/HRxsStjPNReA8d7JH7CCoRLIApi6667I7ITDqYVKYJiyTQZlUlE
FHOIzutxWCKSmjK8XnWOr6yN22FnJ26wEU37GXkk9EpKpG2l/N9TOw43o4VunMEczIznOCrzDWqX
zzzOrhUlG/lQW73qppNs/J0co2Ns+2+jIE/MTvBA50mrhdHcE+LNENqLZndnYHQMS7P9qB2LLnU6
tlt7QiZD4bsrBbLAprDJrnD0FrYUhzZTvKUGOi9ngOo/AuiNVR4fCtKmNkQHPcqWMR7ZvnHpEqzg
pX9maLybqTPcTVbGoIy18T5Ims++zu4zIYjSlHjAshwcovkG9QsyXVRh+aw5U5C7Cgo9Yk0piS6b
NEl3VebbYAzOnN1A/9Xxz1QVN2ycj0mkHnLffuAM8eL1iz9xdF6JbDzJ3iLOTcRnggkmFpQYuUnw
YcCG3QbWNwOQEbHXx8GP3hvBzzim3qtWMxm32HgYrgfcksO8MRz3l1P57jHzkt8QckKHANSTiYeg
bwUx0sDuK9d5TmJkbv7k0SaLTZZZlsGUJJO4fXJr6xk3hX5NCL9MsX/nGEFrrJVGZzOOSwl97x/R
FR2y8VOkzdm1pbqx3jtPLgHSpH4QDAYMceO2jjyB3wSokr7rVntQcYZXujmUQ1JtIGTdYJFcwEFB
QCWAYGu62aLKKCFfFQpHOtl2wOZ+JLAM4D6HqQ6ll+S8jp8VJGw5in5jt0Tapy3mFD39w/nSCdEU
35schPuZb7u3Pz2P0yn9g/aB8ZO5U7S3u7LjzeaonyY+CJnL6ejaCRMWrSVQvhusfUIpyIdVS9qw
WagjC9aBkKP3FqnQVhMeQeK1s69JGaH5kFhHbHZIMkvvwHbNiYudx2Qstmt2rWu+daL47k3BQrmk
fZnpMB4y8b30OXA4sm92hGTx1yI70BqZZY6S5WKGsQyFy57KbmdF1rGZgmkbZ8pcDvzfPXvARiPn
0PMVvYHSQFRgRIww8cmRe7WNGBQ2soyI1RTDgrVnYazjT0KPnnSofLM5bwdmxiFrNMRpA2GmXhAJ
PBXuHadR6xrb8ZXSc9dWzHvS1N1ggKQPN1J4uCxpsnJw6kdsX5Zj0vtC+AtMlwIIBfX6e0kk66w1
DeKCMv5zruMf3LJJKJyOIKOOIDBgEhs7W4TdlndAcOzt7WOUukjJTFb8vFJqS4a1kf6BcSRSj3A9
vzsHkiNrHM3WgdY5swr0EvQBk/Note8OsmASJvnkxBwqNDABTkFFG8Vnz9HrXwnzw41HGbbxhueU
kdEGterF1Ic/3SBxLsZwZxkED1EWxi2JFnbrfAtmjjWePr2DdQZ7ZXrpqSEXquhK/dnBuD34BmZW
UEtbrWUcZ1WQmluCjo16sELCjLZ2To0ej43clZ5mEGSI+pZPsQIa0DLURyIcIbrRARi6/VzO3j7D
BhPTtduPHulHym1OlSghImr1rwgzXyx4jxrFIubKCPl1S+M4C0j03CbxLsn7T3CFjF2IaoBMArrW
f+mbKr5nCfY2rvtjyc608GSHSkdf0OZF/9zrnY5HbnA362W9vBa1LGHVqYZi9Fg6rvkyuT2mDxi/
/7lj5v2fuUng6abpYWfwbQPr019zE61jEhyhUOWOXmKUBjhbubWgTvuxOq8CkGKJ6JNliDotCRvR
Z1fSAtUR2yM/HQaGLnXT8yrK0jx3pwXGnUmTbs8aWD8XAkKc1Bby9xRYez8h06ez+MHNxcayXrbR
f48ixuAaFblxSbXppakhcCUzXsY6MODOrR4+6UqSfEYi3GJ7UzftDMzF3JEYHj87UwQHQ2/yc7Jo
BehaP9Zzh3G60LOT1vTuQ87m48uyOQDJhbY8leLxDiIJ0SYLhkN19vduJQFgXWwOnUzs09RnzgHc
rnlsHO07QoTpTsrme9I6Dh3q8ZvXDPUNv8Y/D16lbmlvuf+Pwsz4u6PpMQhiOo2BHHojgKC/ZJIq
7ju6EVAYG7wyTURqUkbYTs9kdDP2jn8AmoGC0+ruNFMrdiMToUWJi85+bh28b5CKi8Q9Io75f6TB
xt/SYHSbaBW5X83AQ07+t34zRxsQFJx0l6wBeZQI1yo6Ze+O16F20VV9jqcId59byrPNsPFLv5aJ
CBsRoScw+Agv/s/vZuNvCRvfko9PiSoMdwJsob/ezUywXAK4GCpRXXJPA5m+GyqyPqsIF7k3jy/6
KH7phnfOi+5hYvZxs3TCBNZo3f/8rdim/rfw2LNxItkBrm7bcD3b/GtcN0RRQngDsL5cYyypk9o6
8HcYZb3v+wVN0s3DQhO7iwddXJht25fYKNx9UCT2o19AfQGCuivgfezKVI/CVAbi1laIFJbpi1m6
4mTaxg8HavkOFVISOrUj7r9GMzauPZzFeRVDbU3xFolosF69mbPSelloxpvvjbAFI/yrrAq4hOfF
fhY1/n6w3Pd/7BpIQBwX+foa5dMOZOhpVY1CB4n/xs9jGqo+FmRSm3lrGoMWwnH++r/UEYQfJpUf
inFowk4DQmCXwTZmivUzkANMGuxsh7kIyn1NGl6YOXJRJJcqbFo72bVkxzDdXiBMmKb8Gxi64F5f
HkqZk/BVYsJ12ken1B6J28Ou2kf8Xr8G1bHpP7tsu4tCF/twRt8zrLtGYdBesRBmjmMAi+RF+QWh
LCK9eeNMHxensTNbPVo7w3jxXflko165W6OEOPqg8FTlBXSIv8OmEO0S3df3TsRcsIyYV0Yj0c2a
DvM/ohSgJgXfMxsVKrslSzrFTdYXnX1f6ptKxt2rUWO3ppgKrlmeGcdG7yIqpp6JooPEVyTJfUcX
d/+1KM8+vPCx0LyHJAgIK0itS5fY1mHglFJ5/Z+iy+xTZBr+A7iy9IxunPccm+02DxR4INHThLKt
ERRpDO2pj6ur8BsSqrr5n2fJtdeSK2DNJYY0KpGIoY+6Rm4z36YasX9qpcwtpHPi9sEQGxvV0359
RL9bPwU5NKIxw0/Sw2+F0j+VhybofyiskPf2oLSdTBz7DHzGObdV0uKAtk52zDtrnm4ot5zjkDgQ
9xjpUNSl5mY1PGtR0+39oPJPlvKxIwu7OGhq7Dd+6sRhZvpY33WfzNx+jmnYt+UBNXu+jITHTBJt
XYAobuuOyQXYiBRN9tdNtzzTbPWoWr0+ri8ZWo+OyhvfCLb6Nje1vW+CAWRRrde3vmvrW9BjgsWb
gSAoZR7itHqFsj5CKaHh+tqmyYwpUjn9Q7s8jKV//oJ9ReQfbslQHW+TX/aPReG8pe2zk6uYo2dL
XxQEt4lp1FJ3s4J16JZMxfImuGAZN6Bi8aA029rVbgtImiUDEzMPUDC3SB3Uw3qlO5z+oKyrTQJM
ajGWMAaK7tZn7BzuqY70Z5/0RLJ8g5eceSOptDI5zo773VzNqd2zEpz/4bt4oa6X2lXPW+tCCkNx
wYMe3TRL2FvTq42f+N5UvhsUmPHayh9KeClPwoKfaJO1R763lJuhwFYX3Zg2iAve+ABoYk+CHJmf
Fb/CMj3Rtj+0i4fN9F1wNKWiBVdT7+7sNSc3y+JhPxsm+TqzMz045qADUmO/w4EIznH44cWzOqcO
MlsaCpz41mtcVkRFKPl7daOS1476x8qdW1dbOMLswbljf4UHUVABuh7Zw8LWSZvo1HmluA1Qmde9
32kjD7gMCfPKoc7risfKsl+/PoZu8Ue8qlnLaYawaZIUxFGbXlbq7EebRuHyed1kl4/kexULHMGj
ytynrkNLc7nMl9RI9HDFrsuVEeal3t8Kup+28IyXoXOK57b6o5yShWkZc/TT7y5KFSFctdhLIbRf
UUURrIbgvkHtfoehtN1HEwSrlTzZpZO6Qhv9Y/iSlje3vBYdEbzQtxlV91gDhL/XiKdW6unfVzXf
TG4NS3H7k/aBTQ4DlIhMGKdq9YCSdLuL7KQ5NLj9jlY9BUvg7/eAv/w33E4bD8X6D2bqCeinZ0LT
0h0swelJV1NKcl8v95GuspA0sYbNbHFCiL4OzarUDpVNNgDMXGszy8nHeT6M0d6NICqv9100AV6x
mone43IHkgYNW6GmP/YlPSI9sTgznLmWrYeEsfWxzUR1xYkZIZM9Ko4YvkarvCqnGwShqT4YDr/I
SckfFT7LbVCRl7U+eP/zLLAtm1WGxIsqrsxbVpCQyqiV7CXqenTXfYfilYAP86qa5ygy4+OkZQ/l
kpFcLw+5iaXP9And60goCdjJX5pAAzKHhB4+HyMYACpuxlyR+cAnntbtNPj+g9Lcz4Ck9Cu5MuOV
gTBMacskYGm5XD8gov7Fx6ZzLDz61ZshMfKrDy+mI6/xhv6z2yYlRxxnpaVRHiYHEu32hUK2PTeJ
fBWRL7aNYQkCVJf9D2OefvzfP1SbEwA0VIAeXUQBt4lFR23Wp6Z8o6AKizmzSLlw4re0Dn77pKec
vsRDPSa2jQ/JIZaN8XN5oucWWfUR2eAVsZZd7MrXvpPoaxzijgk5tRa94khDYt5YdEFJGnY5mVXx
DBCxxOukN/VPzJtoMHWd3luWdc19/dnZv5MRSVefDnBWSagMhzmgHueEHwJ+uA1VML+Q6Ew0GckW
+d5ui/mGe98M9d6MQyFb4AZ6R9tiOXglMpt2UyZonHn5MZVR8W6SULjLleNfSlv6aJ7Ua2S2O7mk
Wrjc5QhG/32qAjpire59+zI+rB6IsbSdc4yigZVaCHl01tVM6EFCK9MPwpgw1oNCdrFZNU2rKlxo
lrq3mw9SUIw35jXzicQMGU4XEWviwTEgp4Bsgprt2BS6Rk1WxeTo9ryriOpBcM/curhbGo1ushc2
rXljOR+t7JccR9h+QGkdFq6SPcDvifTlBNOC1nTJM5CHbIOIKbi661Gcg7xxKXGVu00QXZD0bXzC
v89r3FwyTiZrYstpErPrF97lX9BL732P/Hc15D6aOkDNrc5Svl4Wbk+nIifIjFAlQ9vkeAIPbsT4
BEGVt8sKpzrHRv5nNYEjTlZfdvDa9KaLnhZv+WAaV8Oj9iSwcL8e5oSy8ico9nvCYO+VghznuQO+
cSGjUyMYIa2XaedNj4ExD8dmCSArivJba+if6YSD4+vtQd+K6twpJofBH1NSw7+D0PDMmMSLLoSc
T5uZg7oBSfncNTTEBl8jolvLkEfW6gdpbWy4gcHxdvT3KyekLgRswTLJvy5He+yOqUmejjfHzbOq
h5/B1PnvUOhplxGNsz6sITkqHd5ll1g3cFzZQxDFf9qEjJ6YDZR3sTQPTtOob16KxV1PTQQF/C/4
LT9JUEkyMhJbIyfImrEVKVN59oOqgXZLxMZF2WyfAkyoe1IM/NdY9a/JTOsYtxEaAjdu77N2PNVY
75g4lfkbQp6tbcrgsQc5cZzNYT40dZK+RNC/WAzca4eJ8i42ggRRffLYFkVz6lQXIpYzbo3bG7cC
Z85tvcwq/hZj0X4gZqzuq1RWUE0bTssWbev1cv2AJh7bleKk/OGoRpcgRCjIvwhpEkZp/pyn6U+H
2XuF7CGRffMpnZ6yEoA0BzRrw4A0gya5iBiBvLUh4c8WvIS6OzZQrTdkouqgv4TFd67msM1HC+ED
rDTtrq7cas8pjrlkBwizIuhSzLV55kb9qp84FYhQt5WxjbS8vkNdZh8iz+SUL+rhFI81olsw0Ddi
//pDHcOM5lzVHxKNVMbcmH7N3GU3jsUz0Spm91EHyb3BHfU6pIXBRANstEUMCYJuQkcbEsJKULUY
ThZcVumWO1npXC6Hs/WjTi/mo9uV2l6iww7xjQ7LyR60phMZb1rq/q4Yqt8ZUWe+MSrb2WU3PXc1
gVkdhqDNQoO5+EuFg+YOvCfBO+vV+ro35Rbhx8t/cf596qPfACW2fE6vf8RuoJ9d1fs7hP5qE5BM
e1kfvOVZnWEvIm6GpykZRH99/fVrtIH4o40jJLbFbLDaDppci3ZTbVfsguAO2hzcApzKL/Woor0p
XN+9L73cfyCqeL8O7nsSJSetj0M/JVR1TVZ1yqnaUnptiM9sn7Ikowkvkp9RTbRkIS3SGOdiry+A
m7hs/nlYLzk6EopXmxNtAYjmZHw/UmwShudq3TbrG+0CuyQOHaMdDuzO1iseoJgKtg5Bw5c3jmU1
4YDuuM2AgpHE22aAKKQT0vmKw9i21I/cc0/cO+rVKZsjlkC5q9mEafeXDT6iyP3t9wh3vL5/dwAP
xaVqj5Pt61vKXefZ0YlY09vgQm/7kcFicl3pI9wFB6Z0vPcNQ911WTzfAZ9Wd3bZM7Vog4flH6mq
D+TMT+c6jrQ3aYg3Ow20ex+oxq2Ly48I8RTjbfe3bWefXZ4nrzmqgX3fusbZGvYBCP5Xb3iw7bR5
ryDg3SVD+sKvNtRRsv5pBOXCwhGZffPedXJ9HzXYQDyH7EUwGwIA3xi8OLIYw5I4sP2qFLSMoDiS
BKuDjZxoo1MRJ21DwRTTc82bciXvp0wrmm822OJDvxjkCiFAnOWJH66a+RkSxUWNDDUYyGGfK6dp
E1cKJFzJ+J5MlvJXPwoGgH7y2mvOrybp3pMipyjCDUghOcZ0oMr2OYav+MSGgJ63HfUDPoz0ByDS
lTCxvoxJCbpEAI4pcoZXK4+/jdOokRhc2a9fZBGDPtOJ8ZZ98uv0qQLWdB9oh9Vdgex9ZxSRePDQ
hp3pOYI+jXEn0yONntwkqN+QIw/stTY1VVol37ktItIcvJr1vA82bs1UoxunHMYFIQYaqqCPRI1H
f2z1N72nVWBy/NjGTfMZO5p+X0t+A+szkHvxfsbcdk+xzWuNThWeQ3qEIsXKCr7gQ2gByNvC+81g
Bs1b0Jr0qPP+mNXabUnLI8luQh/jDRQCSmyHQHLAxNp1ziVfzC9jjTlzGx8dh0DvrIfA1rEiF7FF
vokJD0U6RnbIO5QJzmJN7o2dJPj12hdFcbDr5oP3KohbIxloNRT7bOrPiwX8LS9ztK7TPFxYnpM3
06PTnVqgFtePNr3+c6yd6hozz/GX4zrDOP0aT0bDXIDZXh5QHwXJ1B9yvjRdhdQIV72hpp4Y8aXP
CrfSLnPr8oTyfQGJVBg5DonVDAd/JMQNcUUUqkZlB+U78lhBEHmd6NYZlHyQ+nXsG5Uq73Vd3Sbk
mHu0fvOprkf3HBOBgd7X3FcKubw5282t8SY7nNgKn6Mg8Td0jr9ledLc+cv7oVjeD9ryfsCbgGsy
xeUMpyXwbSrBhYJs5p720OPkVATtUsOJCfI2n+MG5fHf0916xKtMooZWNLPIEfi12YSnZYzTamvK
PMXEYWaXdBjsJzPSUFTX+QvB4ZBo0qA7APJGrVxUtQkRyamP7dR/dIKE7SCQxdFmTTtQ5R8TpmP3
MiCdk05W8yfhT5bB8NcImDPLKD7Yjaj2U50wBSFa9Xfp7PwSbW1qlx8C3dUuCILyOoMTusvBCW6d
IC/f/9mwdf+G9FG7d1VFcd+21Ptp7j5XsxU9x4HxUrJd32SsDbe6trWN718hjkzvWtWVV9cFvdZG
nf6GWW/XG/JtJWmLqBx3bsVs0SqNZ5X0T1I4/ouXDde09Iq3SBisAMJ4Slr56CxuhqKc+m1kqbDF
2PsyeMQtBkN9GahvUc92qGTrXoMMWJnFJbZRK2tO5twMN+m3aa5jBV64mmTAEh8+HkZmOi2tIvpc
MGZ7J1VYcatmv15aK212GO3dT4LkpxvGiRg6v+WilqxrQMC1z3t1DkJQJO1tanu5Y23lRLzo+vmb
jAetIzB8ruiEOXDo96udbcjzXx5cWCeDqJkpizsTfOsGqxf2UmbBK0SzLKzfpT8MNM9m/doY/XCa
0+5lkndZg84O99AdTVxxiie9PXORrK/O8i7OG/eVhkAGm8VrsHrbyQ1CdvM2s/wS9Uh6diPTMG9i
xrVKOO9GAAnEbv1hFxOyB6ZyvrZDqe+kmRu7ws6DfYXqwWF6OICsJ9XwHasA3uvK0/aZS2xLP/DT
kggCY8RMfyN/QtyY32K0q0/rA3eBjrPWrveRVMNTcId+LcIf4obrljC4TfUoOh3Mva3tUpudXE1+
roBg8dXHVvzqFKAr0bn90TS8CQfAcBJQtD70FCvlYMH14GTIlI1zz/rADDHnICndcL3EcU3gLmQr
aY14n1fj82TGD2Vh7iV+/WfD+ceYIXSm6quHqNazjjzPbVFZ423uUFuqNgl2q0E7dUvn3K8Id2cc
8ht0JOJpOaGf2iW7LB6rghjI5dtCv2Jzi9cQovwu3RLW1V0b3pYEuTTgEuKJQAEqtpzW5nJnl6Q8
XwV8Z31EnUXGcM3RdMTxI/Pb11Nby/NbYUDMWTKXETkxPo/T0vzyC7HUSvJRG98+PRr09ZKtNXf0
U8xOC8l86R7xecob4JeTXOj760OQGVro8M1v/32tB6F1K5pk3+m0UGmuMwQYQHzunHSyd2apur3D
vrpjQe852GTtpZzMbken/GfTW8l1jToYbNGcmTqQ/LCM9ipDjpjJk/ZQ+0hvlmrJyiwUE2nW7iwr
qa5dEFASLJX+ZHXQ0+zkkzlIxKliSWOZjejFFpq5REWTCbH6o2bTR++ZEMS5XhKWnB+B/kcbN4m6
vSXHAXO1NF7yrunOKEVY19VQPTZjFp3rzCTMkCy4n1TV4Zyb7jfMU0QcL2OwKnHYDJfiduSN+L8e
hDk8lAZT/lnov4rejv7o2a8xnZ4EO9RZdvmOyN/+khqcYAB2Evxkg34xsEbt50mxP091eoSpkjyK
VH4RhHzk68+9wAFWIFiFNICsJ9d0xB0u+h2aqesDBNxHXSxQm0K95oJv+au96eZ2+rAeMqXzzSm8
4qF3uv5+ZBTM7hdf/OWA77ljBoRouf7naQOzN4cafIv9+iZmpd/J2pCbXIngnEqd0QFWTAxrMVBQ
fDh0FyEn3VetOBg1+XFCUPWtJW6rdHReo5ZfGXY9J50KuLGvuI7FPYANxkDzYH8yfkAZV8nkOsk2
veZd9NOvOipSKVTYeYa9yY+kH5h/2sB/9jR9fu3t5lDr8s/65xMcj558tJKkSDLh4X39GDSsssnO
mjJ0XY3mXrxA9D8NmNkbEWfFO4xLgruVl59HUiF2mcfoZZk65MQaPGBxvQzCpDhAB7fFYwANye8H
NIU+DuySukr49WXt/ZLEwCBG46ct0N1fRcXE3cnj5PuMeWxbtpZ9iWDaPvcB9aUbi0e9iZJrOcTv
Bj/HG8d1hrr409Yrfd5OU12+FZEuoQbC5fSLX4kfZL+jAoS1yrX31Mrm0EY0gNLVae86iPGuSF9W
uPTY2j9Tb1LQ1dE55XXjXOYWjqZv9NFdFflDaCtneKqKxoGaPg9vmU5Hs68qphmFVYSo9NqL54Eo
Wc6B637WOa9tb4yvhq7/0spgOTWkFLPDDfssSR3qN7P0iaW9NZ9RdNOJb8nyFXZ16HogUXZBfFjm
BUuUBdIv4uBGlMLLi+uHY8PxrzWtj4099/if/wc+vT6rUeh4vgSu2Dpa8RtJZ6k12nk02bCpKJZH
TGD0XJZX3THx97OQb7kZtbfK1jFeTWwqbicQuyyX6weUbrbTRrhtexOtE5xrvwjXj/77X/KRYW43
aa8jZMcHBRD1pJGjTXuj1R7W13xrkjf+jAdQP4TA6OAYMj1uDt6SkzcuYvv1Wdl/Z/rTEzoRMCio
fV9eRYE9UFME9dmIRJBuocmMGca/FpDPTyKhDd9M2m/mK6j30saDXZDHaD3d5KIFZnn99wETZIek
3fu9NhzjUl8AxhDV2/Giasu8jJ5rbR3lyvzdTCx5P3Js2PU+LO91NXFqkV+hJH+2+iRPg0jFtoh5
kyRJ9ns1zFUis05pDnfc1oGSKvyvh3UfktIh85zkK3hVN6xRRehaMnmmR3aqgLNfuwUCkqh+wjFm
jggiWRUCRELivU8mnyCwc2+X5tZhUf8+afZDPVUzPwTZ0Po59lD/K+qV5zRgoR4VvfVJlx9x7fRH
YmnNkyeH0+iY3rajcjiLHA5lEjCi0FVfbC3Rd9/9uICSobu72V0oXdrcPPoSGMziHsAxiq9qhLLt
TdltNILuA+0L90JrxLeMvffB0fidF6MVnSzigMJV/DJT/WwslwnGP71favhQWsz50G55dI4m0vKi
VlyyABugjEYY8+TkZo013hsK6XzgQRtd9861AW6OPm4bq/6lDVpwaVz/IjMGbHRQnQvT5Z+FaBUT
E64aAoEwi9jtvZF+RGk3YdcJSIjTs7O+zMA7FTUhJi/GhpKhgAFl8KdW8yO2Y/2H7vanhNXxytqY
7VsHoyPtf3nTCNGMq01qokb/So6YXZq8qAE4/Sz7qOoT5sHJr0bdT0F38lb2u9BrIIAAGa1ivBuX
TsYKtxsRZElLeN9jp5K7AffHtdMoPgxlT1unTl+naZSHr2G3LIb0UltnWXbuW6+gViDkCUh4Mi8A
MJwTilJm4HTHLqxsdNdLYNTkvt/WvklUs0GrkgZ2vkD11tcy5xf75ASbokzuBLqU7agGGKgEwsEs
asOOL0tiqeO8LN3mE9IfSCXLZaqi/OZknPkssSfwldJqZPJPyYZukY6n/TSasGuWj/peEV8swRmF
2bvxXANiCfog/RZgoDtlE+o2RhDmOcU8u3PgzuWul78G41gebKLGTwwn3UeSfOZNFWFDd2P7CCTL
2BbD6Idp52vEfvrD/ThoTjhK611bPNZkTIK9Xx4GnwDHAtzBlSHeG9KN+VF4bv7QOlaMLTqKv2tV
UoVV4VwjGke3yiAomKgU73uAY3k76pp56YcgfdVJgsCWaZxXmcOX51r3THVkW7M4umXqYUi0/+Ls
zJYbx7Is+ytp8dzIAnABXKCtMh84T6JIzdILTO6uwDzP+PpeAL0qIjzNKrvbLIxBkHSJIoE7nLP3
2he6PcqLXg7vfRK5z6VLqF7oNQvdwmXnWFw8cZ7+3OgFDm7GPxbUc81RSYN+ix/mubKHKeCnUrp9
avVX8EJ2qQYL2r0dREGPBcXU/JvvtVbx0dg0ruZy3Sg172ypx94ihX4ib9NZWYSjPy5YFpinPOr3
eDvKVTPFdvnAHnyppddaU7V9PfWeqQ+D1x7T58bC9YJM4KMriMMqXW3czliNUNZQVrURAkyaYv7v
VZyPRthrIJIC4toj79Jo5chFwHjpKQVZ2LY3FqcgVY924dJlM6G27srQYVzOy+hEdN0xy2t9Z7WJ
e6jYiBc4mrBb8VyCZOmUF9U5d0tBGGrqjowIKgopRC0HuyKEoLYbfxsrKBmZOJ9szQXBP1f9A5tU
dHnrlUmwGZlMvLVit2+hrzEi2t+UIX7AawTpXJh7IqJwklZELyS69yXAhmyQR/QLMx+Gs1rUyBHC
iBhVXNTGXhQGIwkiv1ZJ/IOTRgeNMIphUSqavo9U/+fuVNpjt72dKrf4AJIXAmoLbHeGuK82YiTR
uw5zuTToDdEm1blCGxrn+FU2swzQw776MB0J8hQut7+LKHX9annqtepJMDBJpL7tkyjC99t5X9tZ
HuFWuuqv/KkrL6jrnVxRypUBlmnpuqxPaMgHJ0zfwNamvombPynZkL5GTlUhcggSpodckErqKXu3
CZ/ijtParLqNV2viODfVbY8yjAdzYZ/n0VMalx8DCKR7LQ4pgeRqdlFoF7J1rKodxoTkaOUWovZS
XJVU998qS2Frz25hjGkqTj6CWYbllk6wzOsa04tffMt1yqcGO8En+kePseZne4c11VYkLqooiqPb
mVesxsTRzRCEepdPDf18BBXG+1jhvGveuqB7uD09whuLFRsbWC4JEh1ltQcedov6q6Xyglzf3foI
ng2oMNYUcInBCqXO3nPceFtoE6dpsglCOi+IKarGtSJr56XrSSUhVMuudQTzWnXJ1JMxCXhENg+k
oO1ulGhkCc5tP251pr8t+CRWI07bVRip3o5M9Bdiz5Uz5R5zqWSju1YM9MhdS5upC6f+AVL+VkeG
ZSN2OlPHeFHjKrnktnKx0244UNRBLNLlxbsOIn0x3/hZI9e37AeMmANlsZvoAU0WkTisfRb+pA8d
ClPbz8z+jpz7hUtvknQbl/pFaWfanaFsmQGyc2Xpe5MC4H4GZ9H7LU0v2ypuY+A0Uw9z98FU2/JK
ezXy4AHMbY02aXusz/awjRBmrIOaTNUSMwj2DxRBIvDXnecSNUND/VaKKZAQ7f1SnmvEP2+uHEhQ
9tvV7SKC+xaGho//MBevfkZFNldsi2RdfXiETb81ypE8mhgH0dyKUDEUBJkHsKmjeKkk5munJOEP
P0aJ0hIHJ3P6hDOD30Vuuqk551F9Q87FtV0dKzM3V17BKsKsrPo03/iq+qHTEmFJjomfwTWq94FA
ehe4SLmz7k4CbmIATAjjm+WTamgN2iosGfo0NijFhC0yh3xD9y3makuMe8dRoQ+V1nW+tNzKYGZM
u/vKXUkTqpxs3GlnNp2QX3YTdj+8FOawqSkdJDh7xEYB8Op2jnmqEi4SgUWA2VMsm6kk4elJvKti
FN8FwzX5rbQLRpGLXVAC1en6EVUve7K9qcrqqvioV+ZDLcdAN0f/+J6vnYIaiodNOlpVdtYL2oA9
xXiqwMWwmgkNFfuQtUJ78Er9SsdzzWeTl/xNUdJs+Wiq0rmXWkITfVYlxlb70BSO86dDvgDlBt7p
kiymSMRat4sJNctaKzyOZfH7fIZmSK/oanSUxtKQDAsCukkisSFLZNeitOnpd6J29+GgruNJqzMD
Fqh5NbskeGACIB+PcZiONSm7oY0D1dbJ+nB637lAgf5OUWbbeehapOPLY5g333TLhb4xrZo6j/kr
jqEzk5aXncI29h5orm6UQvyoTTwsoSH+S7gWRcapCWhopqVOqzkGTMi7hq8fFAIvVRhAzzCShIzB
UgsXbRs/kXPdnojEMve9lZK662rNa9sna1qO0ZNfpfEjYAXQV6gffMp8N+lUGDXe8XZlJJPuu+ng
LgibWBx/mql/LlAz6g1FrIi96MjQ1CbieEly98LL+5BaffzYubX/TfEm/XcrJtOS3R4CYWKMHvUX
WbI4Sx2HNEkpenCsLHf/uJnlDPMh8drPyhRxp3kFvucJ8UKMlvfUALbeBkXLjG801sbXmWZlCIJg
5imMeraoKpLWZrACFjRnXdqMGEQ1EbAWp/p5KDFVd2gQayoMu7DJgk2rQ96dhiTHT8xlGoT+2ieO
Cx9EmYOMB+uA7jMvVgS0jWwNpqYyY8Uxj9xsW0FBfI+Kp5Iw7U2W9THNluBRk5nyJUAcVOy0F1pq
IKxAaEUtfypSKQQkK3QgQ0QEBk4LpfVsbKiCq2aSIfgw3u1cY9rI8ed7kGd3RKKlWz02lOe2da5h
bWhoJ9KMDb7v4IOpPCi3MjW2bCPuiVNC9t0a8E6J0hnXpt9mW8fyjafCfc+rVv2C//ij50s/K0iH
WblWxTIF/PU83yOOtqSageB6b+pFt/CmFkpjMQaVxnCNE6t9lDVDhBlHF05VBUEkTVqvt97K3NF3
M9XK15MrIodhf9ORFagsuOK9I+AOEwKhPnyMERJTtVccHBuNPDdWalIFXOrwA5kPfHUPYUNZRVn4
7rcNUaeuXbzZsrRPEpNTaQ34c60cNCXrkc1cdDLkKHedCi7b8rggDdidGwTs+YXsEPTW7Bskbvql
n2sxnDJUWh45R14b1utZs6VAJNzM9zwh401H83TpFeNHazX9XWHHwdb1I5gKoU9LtC0f3Ry92VCB
LKIaIg+kQ+nbIRZgt1MaFQA3tWuWhNo10oGIMNgJt9a3FSbXZcVssQ8cAmrnASjo5WdTWpAc6e8/
JI5xJ8fsu0qo3n1IZBCC34jLJUX0HRnS3dWN8ViPoXKM/Zbwd5sfqMZO9oZ/4ntm0O4mK2LpR9J/
CLBJbWnQH3VUhTvSdQp2eMFFj82WONj4x0ymbC3jE6ScuevZxiICJI9QYV0M0yRKvketvcN3E725
boPkpi+zQ07s76IyTY/uD4WB2hw/G9UN0NwBwIv6HkRz4RsLPcKkc0Pt2AT6pGF5gX901xqt/hwr
UbiqhCL3NM8TghoSY9kDmiBfsslphSMAWY3CMXdWUw6PVKA3UYSqSgd7c+rMuL4EOcYylQiVNcoU
8awEZAcn/htmH9Jku/w87+0Z4NlEdY9K+tVNaqJEm96aTKjTNpKSslC2YBUfvbiKnuJY5cKcLDS3
oc9q9Oe5JF7EIWlGLoqKuSROYu4S1/5WU4tm3wS1/WJFwxqF+PBheUgsEbcpe6UR3xUcbnSAVeNi
eWSi6+QOHllE+U8GHwTBjxfV06PXJA5e8iTs38e6DKE0hOOjYcfVuh2Cjds2B9maBlBy8WGiTKEI
XftnRkz/3LhazQbWyrapmsFwxcx3VoDTPvkRAgewNm99g+hLZbJbqc54Zp54KPqCUgJe5mvi2aiD
pWy3jTCDxxhyADuHO52AkuXgEHXhpcr7LKu/1QmGPFexHLZIg5sk2dhDf6agmGxQgJNd29jYCcKK
2JaxL5a9U8uLBdJ4GQ/Qa4oEk2WC+v9OKKVxjcvxx/xdZP/9eEerDktcQAfAI4B5TqtAj3gMwg5S
n9adhOV+GjVExti1xVnV8RWpGv7jxETEmFotFT7OjhWrTnStJHC0lHcn0cr4KugVBmh030Kilpdh
gkvKsHAo9CCG14avvyq+RgsnKC3/BFHD7oc3k6ivts26XVvX4TbXdSIE0J2dGypBYZ6ciz6o150B
x3iYJguRUCpFl02mS6Dr+77VP/0YtLhecHmiDEzfoBGPYOZfNbM2AO4SctqZdfriOSMGXspXOHfS
7EFDvryIYr0/tBmoMpGn1Sl0k2voVuVlqIriJJukWikIcVdKEdvryOnNg2DjvewDFwo0xfNtKQ25
zp0KfYNlvWqFXZ4ollSnXs/jDd15coudr9m5Iib7SgJkbcHp4x4xrrqY/LYk/MXrzBTDpQjFCxrY
/KrG5JnpuvPdFMQeuh66w7kO8kdZpNWVTa4qp9HMqU/2YhtrhUY9koKR0oIjxK489TFilOrSy18d
XIwhha5KtcUzu1YogbbBbg1ezzLJknE3l+S9ENFtCI/SYzsQTKvFOCuN/eD23dLOrH6TjS3D6FTZ
JKKhWep2hmsniC+KL/13gERGFxF9o1Q/70TpWtUi7yVU6ubexwWIJ7Bh94fojSDlhUYB6RoO9btj
T+UtB8mm54b26bYqR+06hXTIbBEUhgAYZXYbizbGpvez+LFileoI75znmflCNkJ+KseRlep0qJHf
tBvpbq/kHsxRkUJrnaJUe1dHEEmIcLOF9l8+0cen+ZkY2ZdQHgYm++XNj3Mbi4yAcS4Urnpq4yRZ
5WCgn4SbPcmIVgPSkg9p+yzqIqo0RYFooo3yx/mjQQK3RpC3Z+ysri01OdKj4he6d+J5FJNVu204
4ZRg0tHUzZbBCs0zuSRPFd/OWiqWvSGkAH8vqPtTQAC74fjpZbZMsCVxd9GIHTgSAdriMG0RHKXm
o1Kb+7hq+3vyDs1HMl4k/WcVkXQFVKXGvHDJUgONDdVhlX7+fkiC4cKyXq7q1nSwKtUwZ5jvtlLa
dPot/Pxl1wzXW+vMxZe78rKyv6tjil+oHsotaw9rw7p7WM8mC3AxPw+bemyex8sc8KbFKOfCkf6D
P2W+hF4aTc5yvEIJOgg8bNQ1yJs/2ZaRwKGMWRvkHvtInlgms64XaVOxtIOAxehU6UVsJRYBRrtj
KDDEkyZ9g0xXlAPP3az+VvWOv9slx9PVJWqcmAZY5Uk49Ub4IWz/zmwH8YNJ947cl5UhM3GavZJu
QRZpOdpnUeI5TNMBaALMvUHSvCdG135QVLZvucno2Hj75Lar9lAe2cIy+YXZwej88Kriv0Fgr7br
NDEQPtF8erndC5EvzcO7ppcRzewM8WRcWg8RC/4bs3l+HzExBytqXGMb8N0VWmce6a2V+9ornrJM
XXdoVQm5ssYVo13wIx9bXMZF2x0k0doUPR0GjDZ706G3rpOaxu5cpWYFubp9Po1tECI1zTxa6CEb
YjY59Jq7KbWiehkRgu7tsq9Yhpv6MuiAooV6sbZMz/0qC/0hV+WTlw/Fk+HEP4iZij6xRP3o+gIo
gda9K1ZyYHYzXsOB9FpajfTkez9c+jJcQV6Ir63wzUd3cDDp1L26TTPLhP6kfpuXLG7Ux/ctakDc
tvApNOasDdkiv3dTGrLjl8bOqRzYPWFy0fsRIT877FvVTPXShpM9MKBWuO2rx24ceeTDzfBqN5dc
2PHCt8b4he00n1yalvcNOMWdHk6MFXBuCgvvx8Jxy4NHuPiimCR882Ne+yUzMo4qU76oRWxs6PS9
eFjOcOQV4tXRSZBXdSU8aU3MtrKIEmSgAeySANneypyaQlBLh91tbCHWOrybMfs2++8t7v2jl9n9
Ypqsv3fdu9t4LOyGkfiBJTuUEfRBjvYl0VsqtVqkP/aS6n0Ud5JMQYrwAYAw6Ox4DNQJcs/OBuHi
BFsHNXZvo1U5tnnlr9Ws0z/aUC6aJs627IZR2k8EfWnBj+ld0e7EPE1gJxOZJx6GJFOXwm2jvVc+
4qMXz64HryiiR73CgiS3pReyqw+G6GTY/K1aKpurUXb0kIz8boxTZeXmHe4lzY6Hw+2uS7N4TbkO
minwwjIof6BGA19UpNsa2Cqec3q105ip6kODbeQsm1w9F7Tytx0BHqfbB9hJRP0yRHiZoRO+OYPM
ojqVljDW+XQz49g7+DWq2DlUYva/CPAjXU3XN53j6A/nRImQzTuw/v/oJdV0PAgHo5MzWZ6Spidd
mEUqYn8ad031kIiQnVNuN4uYJKDj7Z2Bfl24kwRp9t1U/ggu11fblT0Xr2MVcg/5fbvOj+XCA7d9
MozY20X0Mm/35o0QbpeKFXFeXX3b1446i0vo32B+57HNSZFo+f4wlS3zwxxM4KrgqTwPilaoJagt
ipZSrgWta/RdDxj1mCzYMZnfXIR8DrPpc5t3b+D04KunnlzPZb553GldvVoVvfw2mlhFWrMxH0QW
x0s7ypjrDHEOQlVdqhYdpExgWtCQCVW4MEC8jvmDSARgPG1CU7iD4i1TR/xQYYsdEi+qV2FSBdtY
lGh4jKg6xYQEs88GhhromrvkhyvnCmswa2t2+RQXjkpmJV/TnZRsiq8hqo/MSen8yF+fUiDUza+Z
X0z5i7YvueeZZvGBjKl18fyYiiZd8TUyzorhAcu7yJT+hLcFaRZFqHdOKWy/QNjuHTuU99TEcnoa
UnknHY/F2B8G+PmenEzxoVzb2b2tkOwWUma8NydYLUr96iSg5j6jBvSJD239O7xS7rFOsw+X/fJx
vgkDncgw9EDEnxr71s8xbxWusccJQy2yZuVeIll4jiQIqdpirFdIGbubD0Eevbk9PM11abF8I2Q3
fTdCF30W8slBVdx9PMlGcGg2iyEE7GZ0nTjlOmKPsDS6bdyAwnEmxX+VtC9xkzgPZReUq0St7J1s
m9dwzPtDpNkh5RJVfYDUR94cRXO9X1slKa5UYOMDJ2QEs60kscBEf0Ghdt3U5CzM1WQpQ7ATeMY5
H4EiQsUWpIEJTuB8SegXzXi9NRLq0e7HIFoS9NAsi2VBcWPblvnvDg65j0HpsGyTTHyzmTaW5tHs
paCGWk2ugDcV7+iufndj3ksXdw9qCYPZ7zB5YMOE0Y59rAiS5346UFoenl/gdWZ4u/fHS9W86e9F
lfYr7FbFK2bi1Yz5dmrdWsdlH8MMikvKd93K06jj4hToILCQk0nWATVwC+5HkraM0P9y3Bj5+rFK
dP25ie6VxmlWUtTiUsoBZoE/fs8GlfEiV9SLjLLqoEBk2gB3guhHY3jXq128aKopwrFsiKjSKEs3
+V2s+uOUp+uts4ZFLjDS8FUtZLEgeGi4C4okfPUDspMFrSBbrwu0sdmhcLzoNSe8EuAZAJn5VW6R
fmtcO93mHaQmwyESVJsmkPmmdr2nnDPn6EXtz4dyUT8QluceY2dkl+kb3hUnRnSaXx9JXA83b1jt
czqSB9g8kgUMhKYmf0QfEfdH3dmyzBahDjz5xKYrybonWhnTYywIP7oyBmVS9gAHsfbSH6dsF1H0
ocWJ7rArym7ZWriOICG1j1mFhkc3Ky6VvtzM0o/5pg7t5GILHINhEg2btPm8dRw7v/UXQ17bPyBR
GVSSv4oQnRcfVfdUoMFddKoe7JQefYkz3SidIO/V9CjH4JyKUpYM+aDdB4mQe52aJDGAaDm6ppUf
0UhyGmiUl1Lvewq6rbZOcGMf1ALuP9K1SSMnQ4nuz7KOBEtTNao7ZzkfYt0jgiMZdDBKTrnJwng8
9jFFQdTHGU0Mq3pX8mbkawhXrIGvmR12FydM6XIHVGJAUJEkzkhU6immTBK25uVlZej+OvSJyzFq
vTvN9/z50GJq0NvkSvXcfNDIETG8eFs7D1WhCjYx3LQiH49WcbBp9iwLkbG3ER6cBRzT1wi/67b0
vQ7pV6a9D+1FHy37IzRHOi/WtQZodCfp7mOgwfiz6MrI38wPKn7pbwcFUW+UF6SgIzovynBcqE6c
bnQR94uurrJDYgxYkmOH3b5xF+SttkK/T1fHEBNYaHKKdT2tomqhIwJ7jxRb7jIy75dBbkXkFTXG
uG6x8hcGQ2adJNZDRpj4xi8Lcahcd7iz9BK3YCjGF+hin7qhKF+VwXckKfxCTv+uUwUdshRrMY77
VycDONElzn3fWGhPy6mZ7TmwP3q5r7HrLrSJWd5LbdjnEwohrE26rXRShjJnt0yb/6yQFESNFz6/
LsldFV1YHQYJZJNS0bC02jo+BJWErN7F64hCxaMwqnTr5eDC2a1904IIP0JDga1OBnEYc6O63CpD
uW4t2nEEFQFJB/sboWz1dEgAprOScSa2tUc6u663xRF3M58eaNkdFlJ1B6BU3VSZ5q/igFq1axnp
BRRrAPcGmpMRteVnkJp7s8Pv19DB2mZpnm6Hzuv3aLOsizpUwbLVrOJHCJaxTFGWObFzgv0E17AP
sj3ePXurpoN51OqHySD/WQ6quxrRDBx7FTHVoI/7SiLNUiPac2TBBU2O2UL29aPuefciFf07s9RQ
2uiap00zwsLygJcQL73tOfeF0PnDp3u1NL4nLfj60TpNRsAXuPRHv/HtK6AH85kSlZfhWMJJVlKT
c/Vl3BFlmTZtuvE0K7iLNH3Y63A54JEOw1Zr2mwxt6LRR4lTh5DmBqYnNGrT9V5235PXE/gPcxgw
fTJW3267UsygwHTQek/zjYpgFufl43wgccLh4dGMjVdM3cUEfpzMWm3jRfqwMGZDM6VvWgqoSNd/
dtvq7NcaNtVEh4h3qwzEa5lr2U6hr81MzKGgCL+MTEc9hoV7gvUvUdYinWVuhA1U7D1loCxjfJsn
Zfi/6qlQh3QxKENzExg27WQpxK68sCZP7GyFHYbCPaYMAeoU/QHW9SUqHOO+b8di18o6XiuedJdz
916JpHmUIYqU+SPTLRJOjMpfOUZPtsLoTS714lQO93NcMk4ecZf1xXE+YmMEoHXGMd3WtVKUBmFy
/KuBrHEMfVG2mY3rVosol9C+90TRP+aupD9pR2MF8wXUVoySuTC2TdpQjZ1m5RhboRUnjyXksmpU
iXsEw7xxE+fcDIZzGtow3A22Xe1TTSlWhd7SqqaKVBS599pahAgFBphCUgjtByJ417PjKRDepmnr
/K6Kg4sy9nIXKiqoKreqV8aMbfI1i0nAyn6/HcJ4mRruREKkmXMG9Ii8tRHIMv3G3N6WNJnWPs6F
bjiJ9pJQlPZW6CZ4mD9kDKiyU9XpRJmc6QRtgZpfc3wy7Iv5IykTEiWbnkIUXicFKhj12+muTf33
5E43dNbtrYirl9Zx6VzIEOewY3hQ1pASVVrHvjON7mu9Yq8Rl96RMht+LDEqK+gMy9gmdrCfthlJ
TEhaNiSCahI1bRvk8n1phsVuqJVmW8kMEm6UXoLaSBe5HIwdxqFny54a00rtk2EAW1dDiFxiRksD
2rNDE+fGQtQQJVAHTB3qZnRXkIzykq5XUtmvNzHYEPjx2i96a+F13n7uAWg1qkKcWwiItDHT1qkS
IyfsjLtpC6Bkav49sJUHz6rdT819YSNzh6wn/GHq9Sf+4PA5loG3pbEUrG5TmjMCEW8rllkVG9Xv
XFQXH5fmCz/3UI9dtmwLWT7HQwenQS2tLwPHpMRPN9LfXKXMhXi46qE8zjcttPnbPeIcHykxjtuM
fYJ5ZwOjPjmZSeHcCabUlMkBknftS8MJspu3u2aUG5vIB+/Kx/I7ngPtYmRNiPfLlsfBEq+h7pkn
Qwc5YIx6gd6o+wncJziByEyWoLePBZUD5Xwtc+7nG4Q+7hazYLdIevfnY/MTg4wxzSLMWDZ+98HI
g35dFukxSnvvPG92M4mCVTMx2XbBau4d9XpkXoMYw/EkDi/i7qXyNQMdtUNZ0bHEcb6nNubTAIel
XJNeYR+jLJBLfLXaqx77XzUIyS92r0scJavUHHvci1iTQhNFI8r9DqDrZHV2AzNazr9TNCAjqxgM
EL993bS0T9I0kGgLoBbfSjvNQDKJHycf2eSKZS+AvSat9GOR9LAt/ATQyJgc8RcRLTzfZSSj86Ue
4NmKuxZWDLWY6jTLwwo7HdgXGf2atFZAmDKyQCj6w8TMlZi7qn7ds5UxYMJ1UJ2nm0r3jxVe/iMN
Rp94pbpON9iAqA82QuGbiklsxvI4JHLTAZU8S7+pD3CoqasX7XmYHvInirnHqLmqR0HkYglIRClP
RdAOp2q6aZt4ujGrRUFS17o3h5LZjgZDapifhqZki0xltvUC+I0qcTnHrBqZdBQuqjmTO1AR/LKt
u+iJ0R5pwdHrnQo6QdS4S7VEmxVRzniEmbMIplEEQ5h3Qibx6RFUspmP/nhc0XoyDzS5QKKDGy63
p+3WIADp5pGN3pemg0Ld/HtP/HeUl/J7yx0/5BEc5SZTWQLp8FLrSfKgSO86C4NKt62IEWYlgzYh
Ib6kfFORHlE2/t4DKlnaVMnPajoCteFqF62R6Qskfvm6dzxkONO3VoeDsyCChFDDLDHvoUzTNJ1a
ojoqyWXVknU/U/OUMDJpoi3B+5KGk3bsKAuS9HwpBhQb2muGRmiRWzkmX/xfcMYLANAa8gKvYcNh
jVRjCvp1x85hG+ho6apPRHandXb1EGo0Njn/95RtJ+C0Rvuf+uhz5jDWuUGOyqxhwIP4opxT2d7R
RnBfeva+xGO6PZL9YDNrxO2hfPBiiiyzwNDq0n0KNj53+jcYjO4KMu0Pz1aKQzQBd4CuU9IbUuBV
NrmEjqYkd5ainHIaFI+F9D8LTbNvR5qKIMPGmk6RjCcjP+jvkHa9zEfzTYtEzhxJ1J2PZKIBDE6B
YJsBXK047q95X/yuUboOQwIuKIOQEkahUQVnn7bSufMVBGEFK/4P1sPLfIqHSJSOG2JlkCMo2qJw
0aIvSWknMTWlbmlELo1fAjIMAsAPgTSbjQ7tTB+3rMpizmvTOBbyvROYYVbhxM2vzc6iLkmjoA3p
PzBg0dlLUhRdqnkdR1vdG4bzirU0xh5HCgBLz+6utpM3dOv2Af9VshH0Wxd933pba8qKt4ukvIx1
X16aVv13SXfyX9CGhq07gCikYajkH/4aaBX0mk4hg5NFLwZSqvx8X8EpuyvRbV5i+RxMPZWRLsBR
b+NlmEZvAdzxoz3Y1l2auGKRaM6umwJW5kE/B/e9w6wniOjksUaJwdSX58wlS90zqZjO9zKjp7+C
DvbmyOqJibw5tBARjaD6kPc2vUwwUWFQNDol3OpKe7nV0WO3W+WGsUDVnX9rs4TO9NDT702zhho+
QqRwuhn0UN5JO5IHAFl/0hO7FlUcMyRgF0sOrSw7DJm7kT81MB8o1+asECdfWu3RxqLqJi5JDbiq
kuj6Q+MCsztas5EwbviiqHetBbz4dJ2jAaugR7zrVpHDHnaHJ9QRq7pLxLryc3VbQ4qZ6Yb/8b3/
395XBsl78LK0+ud/cvw9y4eSbmb9y+E/n7KE//5z+jf//Zq//ot/3gXfy6zKfq//x1dtv7LzZ/JV
/fqiv/xkfvvPd7f6rD//crBGPF0PV5zHw8NX1cT1/C74O6ZX/t8++bev+ac8DfnXP377njVQIflp
uG/T334+tf/xj9+mcPn/+POP//nc9P7/8du+/Io/0x+//oOvz6r+x2+K9XdVVS22BnS8dVMYGj+r
+5qf0tS/GxTmyf60LZycYuJWYoav/X/8Zpp/F7ZhAtm0VBiS8zVSZSiNeEr7Oy+FQ6Hq6OYNweX1
X2/tL9/gH9/o39ImuWRosqp//PYvceyWZGSzzPl3aNKcI5a/fz4EqTe9+n85TOs65rd8mdpK+ugN
9qX3x3g79lGz83IYwJlD1MwYFNTCdE40m878WXWcLy+JMcVr5qGTg7v1lIb8caudYo4zgW2Yhk9Q
/pugJ+dfsLVSSmHpBmYVUpt0+5fESTuGbh3hdFiGfXSPvrBct5ReqdOax1ZNnG3fkIjUMbvO/YTZ
zmAXS8Vx4stsGGjrqytx/WIT/Zj/rkZp9ElIT3ytpu9Gj9I4naFtxv9NWuVmGBkUwSddeO8bBC0m
FpkYerN1ix0gGfZ6llgXCpcddBjw69bODquUepJ274iYZlEf5BtXCX7H+EnCtE67RMxqbr3TCEtx
1Z2NxoEAyOTL0hVcKFbXgIApxQLRtd5n4Z5WEYQVn4qOoZWv3pTpotUgCh1Hdx7MEnHXqFI+q2r9
w4nYr4N3uraKJaiQMlDOnDQXCo7nbJ1iQCs1dNbJ7FUYUmOByA9/bowGeTM0NuF1CIKP5Yi3yCqS
O53MQNadaDUUz072nQ/ekvaKSxgL0q+Xakg/1D46tLVDSkpD8GQRsUxTXP/f0F31X4Gz9OVtQ7Uc
UwPvKoCr/va3/E9naNn7TBYERS21ttIWecvE0WC9WBWBVx3nGz0fqmONB8ktrPzYtDjaUuEui86h
9eaTye26ag+vljXUtBas+VPo0fj7Dnki/Dz9NLL296V0TyZ+xT+NBT8vuL9cYL/yYOe3b2kIBDVN
R7cwzYZ/evuF7fvRqIfFMkDmt8/idDxL7EVnCzcuqOElnlBjO4QRSX7ttapCZ+vbUb5B8oDRPRfo
AWio4S9e6Ext6yKL69UE0Pn/eJd8zqqwpGpC9vkFN9zqFVBlVnrLvhjRUabgnkDYulanL8WgB/te
/RwDocMEQX2FK3DOVnXxPZDvGp39imBgPIJPhuzOcYxuQbhGvfs379Hhk7rNSdMgTDydbQlGyunC
h9ai/koepktlo/NlATsZiDYYeT/NJqFHP1Uha0kkSKTxefVckkpGmTVCnbSM5IkEGmbQ6aMcInXh
2XjVgzCu2fZeMRwAPxTl+v/9nQL/ZVDVTd1QVTll/f7pO3cchaJlHGTLNFfrnUgh+zUM5guuRyB+
rb2y+/675dtY2stHP08O6KqWo0U7u3dBULeUk40qixeBUgQrhLjJqrUiheVdnG3+57eq/xo7zIdq
aEB0+FwhNfCW//pW+0oZQtETOKZV3o+uapLnlFZUudBTKJaR0r/VVULPVo+dbVi36rfKBdqHFx1d
0zROZQXl5BIviIgIooWL6ifp/yHsPJbrRtKt+0SIgDdTuONoRVGkNEFQhvBIePf0/0rwDjr6Rvx3
1tVVpSLPATI/s/faxrVBmMRevHpLJ6/6Py4B63+dB65t2XCVPV4nwzUOAPN/fLhOlaeGp0GAQqz1
2eHleU3Qr2jTg1YtoWCJ2mzzOwSa6seokW2xDeWngAjBEa0GKTHYca4NesAgQufOs/9h9/q0DHK1
dq1im8IcZno0dSTIMlF4QRyFUpcwvYzYQCi6CR4BpzMjfGrkizbM0TJE4CD8T2piDCfLFi5xHDqz
3ap1v6DIdVY/EdnO5sVcXvfVNZ89WNVPNbMReIxnUvSumvtppc70bcjQ3llmYd0Qd+LoD1YFqMv/
/xvXJA37v14jsN1UEJ7myYLkv85TIcZyN7oZMuvWdITMa/bNpS/wjwtRXfhSkVa+sq0k5rrqzsRp
B21pu1dhpvVZtSZiF7TFi0yQGsr28H/8cPJx++8fziGZwKT0oT0wZQXwH18uykz4S4yKGPbP2Yk7
uLqYWTr6g/Y4M1+KZ9Wa73SM0u4Gum43HffKlHWEFD3M/9fF8999iu26mmkSgwBM0tA0VZ5H//Gz
2DB90iRVmXpMCrSaus8fd73cLsrm/Tj+ivhY/aasxdmWTrpR19AZWuoPqxw7/3hAaqv6JPkkCcn/
Ms6VWeXRrsIzVdmHxF6i4ON3F6KjeyJYbI15SKeczQaTxv//U+Wt+N9fumeq3KDoI3l5PEO+VP/x
u1ipN7g20bnB1IL+HnsmpW5lgfpXYfMakG0sxYtzVlc84zq7LJWEBqutQsneX+VLYIz7e5WmI0Os
qfeNhXlUp05tPCdCx/EU2J0prhWjv2aaOhLJ0JepWvsEP+HSWjlkSQ9qAmaXCyPbNj7qLgZBbZy3
7CQZUowXJjT8Z/L8lfgLGqjC/AO38a5YKppdMtkpppqosz8G8Li8bJsXZGv6W5dzFi1F0+iBhqHZ
fTTHXYsrUXxAAPkzkyBy1pmGxFs23ZkdMUELYFfM62P+MABPwps3qexAUPBZXoH/viN5R7ZzTLvi
oxKzpYpBeM3PYiYJoXPJ0SmH/IVZKrb4mgFRb0WJgwcFRJt125QJPys44TLX75XS9U3UpikHb5wq
uO+WvF4jbTEWorLLl6NAXbY0f0Bc++hwVMPHyN+ybUDUlWtvcAOU2FpRL6Weon59QPkO8tpFbVF6
UMGUpka7aN6p4AHiuWIEeER1L035ga6gjaEfPJqkRTkS0W2hmTh5tfNsuBvxol73h98hu+z7evKI
m8TVABWuHpv3GssnVpCyZrDJV+zaQqHSdQPqNDx1ovl9fFXLYt8bnn2r+YqXjbCHCeZa3FnNb9ME
DyOUhB50mdD1wErD8eEMyAis70OiTwT2qsjnluhwstd5cndcJqtOGVEm3fcv7VDrjXM8Ck0/Kcz2
QrFjJ3QbaMAFKXcORhTfsUQRuBp/fJbtmo+wb2Ayz7dadBjmSH6HkVL/yPUcEmTeaZhEcVLnk4fK
xDHIa13vnGoh1zjZYn7Zaeorvyb2IPLmMcHlO3vRSk7xueSTZKYAcCLPH5J0aQF+1hiHJYo3tVwt
EAVgj24YWggN3cXbEnTIdQHXvHfPk4GmeXJXvoxhOkHwoCEhKOZ9+ewc7Dwqb8Zpkc0LTFY/M0mn
nBjcxw6yArMzUZLYe4YdAQ1z426k90jqu1kxgs4Sg8+2++Mc4/9Fuaq29HNY2p+jiizmOuJsIwhn
YG6eNkyBF/YLook3peWH2d3f2gCi4HjIk6QXUpEXZ50GF6Slmpff/Fba1zaxToMLxYgwep+KRzvn
rEZ95tvWzXJ4oex9zGJXGPX5aCGVTDnraU3Sqbu96d2sXspde+yRV19A5v+dZ6Dltpg6Pr4ChFMG
WX8zsIRN9jvwh1es/N4JURypmJvzCIFXotuLvW9Ox6ffmnW4tzW5w1bfnwajT17cTnygwXsQdooU
1XH60GM6weuIscolNytiC3pOd4ecRGmimgxe+KZXmLbBE2y1HxqS/K9ihoTe796imlGyGeiuBMlS
VcM6yEiTuBjI6Bzy7gqg4WZrWvu4plFdTG9MGz/pHe4Y1rJCXT12MC44a45EN7Hs0IJJH5RDZl+/
Pp3VnuPWS0lK3Dj4SlP/obNVeqwuVlbUbDzyh+M1jQ2rgpVP9HWYqI4DO9JD67FY+83705E8TWAd
YyTYc1GaLJtPgOlR/LoGHfuEItOfMsKg2k28GK4bdU2NfHFwH5B1rE8Ya1cENW6BaIBnGTFAefLG
BSpu/fv4+I+TDEdxPItO++a0icqblgB8sqdYehtgzdqCnyHB9Uxs1HI/52KBOyRrh6KCuiEfIvLc
7rx2aOOvl1kTe026WR4SPIaVC59UgxeRwfT5eNJ62c9qy9fp3PHee4wAomIofh3y8YKrdZS9EV66
h0nF37uyOTolojQvuAJM1ZsDY8CiJW9cFsx0TayxLfrb0LG5vGkiIUo4wExLwKcOqjobZMYlr7Lm
2nUbVChzTmJEG01Ad/PocQmy8QNXSHi1wr6DXywvvO3cW0T4dbl+VljiI9/gRQJ+dc4ME+qHmZ2c
fnUCVHLXbQ4GVnE3YgQx+mmILPqyJypC/ms0H9KfLJzToM175KZTDMuQeC7OlalCapxXn1uhRWa5
lCd6qeP+PW5MIHJQmS1cvJtXs/ham2vuMvEgb4VEV4DzmYaZid8uWYskXly2Y52bv3jYAP7na5jW
b17Rzrc1qUAY8JgHdFRRPqTzd3fs65d6+1OQGZmIrfiRW/v3EiLr1SpNIidGT4eUrpFX0tqn2Vbu
prpw0AfVdKW5S2dVzvUtWTIYuoSMIGp86vcK7Jwr7jaJqC7yH3q6ePfzOplBZyX6s/NuEowWHIWn
NrN90NLaDmA6o3BWCW3qFe72RCRXKtbhxAJ69T2HxCunGtcndM1sYyqVoglYnVdgSj8cAppgSIPs
9E+utpgjeG30vI9tkmgjw9ic8DhrUxMXzj7iFODHS87WhrS/YuMwbuoSoKSnATq+qtlYwzrTRFx2
TcIX14XojSFAzhgHao+DfV00dlDoxSJyDtoL2OnfwBj08wrPJu4cIkJy4kKfbcBna4u3d9h3ypmy
pQyaTsqYFohn+JKXjqBKtQc0o2Z5SAKkX4sTQXcfX9aFvvo0CNjbUK2UzaGip5s9OvTjibB4gfu+
qu74hChmvOFS2Cq837QJgMfRhdpQwcbawedhTNtlAkiOrbT/kwtUH+i19mif8vlSoPmpanojAmMe
N0wcp+NPP4YAAt2H1rPRhrRDadgC11cX7VS6BGvucoGiKpsTQdtuI2dXfwocXZj8yrOxr7p/rE+T
coDkuTFVQMvjV1slIpPT+WS5lyUvCpK0OK+Pe7KtjPxGjs4LqO4LOWhIgS209+i8LoSAZS87lCaM
csLHQmCgEE1/qcu0IkQu36aKW6saqK5Lu1mCTGcWSXrqM8hkdFeV5QVzVWFbEpDgW4geuyVTV8WI
awdZUTKxHxgLIy4bGOKTjhzA0oIlfYHRg0YnQ9Oi2/aP48pWtA/dQ7PGcDfemS5woXakKaPoIdFv
z2Ntaxz/qDWO17cEFBKZ+Ya2fiXzI9O+fXWhxrBgc9grPBRe9mC1Out8Iw9RrOewIGCpgpfisrV5
y+fGUmPFUXbkYRruSVb8jxUuVltmSDLJEjsXG/BOEQoBguG4LjMoybGbrrOfGJ5y/3VuE6b3KTyj
9RUNkWQj97jethEGLK981TOTk7dMD/3AaUlDYVzkmXr0/lbmfRrZrNyLCpB8UczR14jVK9YoqVCq
217LRtPOn9HrOg0jg6MYszX3jSQd6kBvullWRdNgNHeraCJ4oZlfoBfa2bE8HTWgMaD+YwNYBsfl
ZG1oGt1JO+2DQ3IrIMdRj2yz728if0LyVt8fP+JcIdUwK6CZ6vYoB64luVR6Qrwi1A90iuPQXdaF
fTN11lAkXuwVpMGtSI0plcfvy/asMw99cG3QrCUahsNqJKcHx+Mu+skKJwJn6FmZJC3Z3eJgqsg4
/UHh9A9oU+4TeWWMU/oIcdq5V1+PwgbIUXlNdPEX4yMRQGX+5DBvvFiTjF5YYW5oGTCWtNYFIiqi
KNG2sn/ffyhu1V32OvczYyZfAOdxYeIT5nkIRtPa4KvhKGugs8bHFyAN1lgi6xC+MVY+bWbQa2dp
pBXt+XgEl55wUCKNTshupjBrOgbVDJ/HQ20E2TTzmUPzEliVi/pjzi8LSv1rZ6BdZEJxKLy1DujT
7mpqIKDNxjNTDd9Zq+bd3C047+l3sIqEAXTJ65rk9yCevptr8gtpVBbLNZmGoy6Dny7RtD1BO2d9
ILzF9dQehcNdohotuSn94yjZEbACd5I9nJywYq+ITJQG0UiAnmP/0jsq1kkm68F47WTSHo3HSYcn
S7xm92mVhAg37GOCzd7PKhm35HjQmmUyvQ/nU6Cp+JJlrh8AsAvdD7mQO2w4IlOfNpkCaEzkAfYy
GRBKkT+FvbXoUaGuJAdqP6eRAOgUJGV4hD9ApQ2sApRM3gG6Kgxiu9K+hi6FTuL4VypNDdfS3qFh
5cGu7flFlWmGLrGG65gOIWvSd7FrZrAYJgzJ1PdkFuIANsogHNGiG94YLvCivTSDScZoTkSBav22
OsrKTiYsEoeB1ojMxdImfdG2MYCuCLYzmcyIYwhDVOJEaeuQ2ijzGy2CHN1BYXtS3On5P2HcSJ7c
gkHnX4Yn3wXW2cFiTF6fd0rzDuQV+ha/I81H3WZg68MiPTPpLzDHn6ZMmMxl1mQpwzgJywg3mUOJ
YYr72bC4AQmp1FGUcfqLIjYd+2bzfAUgY32o9m00pmWIYvqulqmXG/GX1M9bjDShDITMxkTdbAKX
IS9TK4JlLL8xuPgsZJ4m2NnZ7xj9QrUDgSZTNz3iNwsbKQD78A+CkKeTB2rANVG87a33M5PpnVWO
pxjw8RkFGU9dD1OwJL26JHwjk+mftswBRcRvTzTqjUtCqFkMP0sVV9CKsNiVKaKGl/+0Z/WHI1c7
tFYJRQsz/wuaAOekoyNXZSJpK7NJ5eeSjpLrLXNL+50A03o7qTqJpjvRpmm1/M7zJxOBMEVmp/lY
O5FeyTxUg2BU+bdBLyZn9C03G5AVEbtZ92T0+Rqs4pNut7wlVOh90Tza1WhFIxGsZPb6Yqm8YCpJ
aFlVgqhAhxI5IA2K6I/IauDr0LZfykymaAdKvYT8Fhgy+dUlKLY+8QMj/nFvjZbd49SAitueVpkb
y8SQZj59W/hdtoIFgDBhdk05QTkyddb8tpNAa04b3NH2mi+fyQbav++fZwJrawoHf5QZtgapsHA7
CbbVNBJuGX++2F7zbfMu2c4pMdX7J1JiDu2JeMgaF5xDXK7VlDgOXL6YTlJIiNSFJ/B3xMt1thgS
6ZLIxctCiraAW9Or3u/FMl87mdHrzO5bC3hFJbzXqn5aVsswj1DfqUp+pMbE1MpNLkm9I+/DEkWt
9GrDeY1GooFRdBHMsTwldfFMgXkPZwc/HnYRd/GuHY5VYie3sNOWLh4qaw0dR413NxvA0qDzFjKf
2GqsH3jPSoQy8ezQNq0lKTlEGnN1P4IkALdCyCe3ME4UEk7/mRPfVV0ycd2ZMRGRnGFXQvDhKXFF
XgItQxLapWq99frwYyRiubf4HYVMXa5ruFYYWY0wBd9X5UsXtDKluSGuGY2cHTHVtkOujZe6aceg
7BcFTih4PJFSlWVEP+NYPyctBjolXy82Tw7pqid4Hnc9IeEmljGfWM6XnjhpzuALsQHzvSBoGt2F
FyTgPE/u3Hyi4PV84lpmhA0E7Yz6RCIXsFc/S3RmjKrywrbtiqK/l2TtLRgRWAc6sdcL8dd7Wtnn
SiZiA562IkumZCvDrZKp2aNJfrZSvhsdedqWTNbuidj2ZNZ2TRbOtprbzSSGu93J426bJmgAxWOa
YrL42cujzJUJ3hlR3p7M9ObbZiRL80qJohWNn1iA6St/W49WsS2jPHHba71cCyYRfiKTww0ixBOi
xGWkWDR2CJNqLM1ihNKbzdutSQoSyAni9uu9fbcnmU5OTLmuv4D2LjggyS8HaSGc/heuw6uX29B9
CDpXZeJ5Q68cNBsp6KO5nnCFEKCAH8MnG+mxJDI9J9kzmAhRz+dMZdmKML3ZA4+Y9QG5CPXGEqwy
gZ1C8uo5ZLI7m3HPnDkydNLaR5nbzmZ8CFui3Hci3ZFC070fKe8y711fufBlArw5MAVwCAk3CYdv
3HhsmdUkQ9EEkxYiXyRIPq9JlK+IlueMXl4qmTbvydz5lqnhYADWlon0s8ymx+lV89HggwQokdJA
kWGvWtYJEx3HIPH2kMeIkifwvlCXxUf+f50Xlgs1CnnNesBbc7YGSFd2Sctd2jrRg7MZ5Hn/Di7/
Uqa6uDpj3pxV5D9KS2SbssMZaz4dPBJiaz+2ov3ej/knEikrLDJ9vOqo0gP0GKXf6SpMP1XjKqos
cirNf0w2sZI4lhPgN3NsZmX52YQqi+2WWR/rIqSLflnYH6BF8mAR+jc1J9/THT9RF/waF6/GANCP
WAHZKpn7ENUeev01UTDpTd12XZtXL0+KW5I9qh7hO8yJ92jFhDoo1a8dGE1ojRhq7GTFSL+OJ3jX
MCMbIpPWEnEQKjeODx3K+7bdJOpiQwVARuZCs20tz9yVaViY1g/kcIY/2zOFFJDxDnUbxTCni8m+
nEjZu9ZVE6lZ+lQslyn6QoOc7rfS3f4t+7uidi6gLPdlS647OoDIWiyFd5TSfazzLtSz6jYxHMAH
RH9VqVbQ3pzNnu9g/VNBphP4UMoaYPzYDOFrAdGBMUAo0Jx2HKDjji02uYKGG8OtLHB8pWYZJWZT
UbKRp42qiQ8MPCjQKH9ZkESLbQTD5u3xatjPs0moGpEq8+8yG/+luvkMAVYPOuG+IZeeMXLPH8K+
NTbnm8gn2weia5xxsIqc5PG1T9XYbclEwynOcktVMU745aMQRvvgKYsWqMQpRajfSHGmZg70b4Rz
77wSDCIUhZhwl4YqKjSrCq3HjNuf/XHGUZWoiPx6+NRWRlJCDnSsbDAarp2tXgkj+TvN+R4zKH6q
u3a9eZ7z7GQY93F2vZaL8q1scRC3nfk5oU3ykzJFcEyShnAwPBN8n5BoG5El8GYuognqYrSJ2RL/
emdYKdkR4y8LIg4TFPmEkFxXKutUzI7GOGSxL1UGu2bp1Y9iSvaT4nT37h4ouhX2FYddIRiP1GX3
0boXrGlLlIwOZ3eqhpiRotH4wC0zYfUaQXOqc85kGBNTObrDmc30WTOWP3uHqjsbKWfITzSw20ZD
anFYcV47KTL7gTFf9lKs3dWkACPBsw3p/3ufPwmbGUppEFQ5p5aYhxBDEul3Gn0CoT9hyTZhKylZ
k7qcrwjlHteqqMOKF6HeYDBl+aXF2dXh4Hq2vSd2Mq9atrZXkVMUtxXBRLqEeE4l1TN+kbBUgXwR
ktWfNHcxwm7une97a1lXsq7Q9cm/ZAuuPGRu93z8Tbaf3guZ18bQDTMCoebiVBn8BvlP9sSS+GMF
U7fW9zXoKGyeQNEy7ipnbF7C7M/F7BlPBqjWJ8jpadxpQwTrdr3o8NW+N0u2hIMA05JTKhYIq8BT
cg/JVhtrNUccVAjPgXJH5EvvFtOVw5nwzXl3Y7uUOpEE/8LAvDDY1yRaQBadZvAYBfROfWvfM0wi
MUcVNBg77aKickruX8CiRWsHR1c/be6prNvlMcFHiHOTnFnXaHkk1gYSbPnej8i9qUqevJnQbg25
v0RWAXDHr/G1+GaJDNzrhq4fjs+69xfAQV5Q4Io+AZ/Pw3LorIgzx125lpDw0n12GFyF7pnRLJvR
cocgqPJ/famd6o/cyIsTJW5JC7PPp6UzFoJ9qYgN1jElHyIoNtQpCz7LncyUmH3f6Cvw6897/W/s
x/6Vi+nQnsn2v14NSpmk6mKvRcFEDAt+eW3/ORf81ozm6NI+aKMgLzM2Y/qwIMkQ662cVys2NvJC
3XSJcHRxUw9/gb/q1E7OCFUopYLPtss+Ys1vOoq8Jpnzu7Oeu9YFzDiD5zn5t+tAAtupH6J0pBAX
E8ejWWrNXaY0k+/gqr4OON2grqhZlKtb96QjOUc+bpM8v33rK1gbUHkqfDHjK8VbPhM9aCxQfRqt
eGyqLf/hrm80BGzAzHxnkVXcN0L87Suafq/q3xV3Wp4xlEg0B2Ollt6+TPEt5XZ/b266EZIqd013
/bUtR++h7YhVsL3i37gBL1IIhkfnPzlXzAhuwrz6mJq4A/inNUslMoQNTZZ4adRkE4Qa5vCbnWoX
TWTO5ZhHHFOfJkcw4SQF4FYTDTQiuTrEI/QgBnJmUgsPb2ayAJQTba0eeIT1RHscSvwn9A6B2YEZ
abV05adY2q/HNs3oHRYT2D/63Lhp22jTASpNXv99LJ0H+kjnfucSpxjNqadjrzx/2XS8FLgHbqbg
IEPqyafHaP0G2N5N2XMnaZT16XY/dy5PgTJX8WyPY5yh4rurdPr/dNkA6ZTZtU0JDpMPM4s5pPz6
+J6X2vfEdgd/Ih7onJvuJ6PveO/X8nYs6lqDtQJhDpdOb4qYCol7Uo5AXUBu9LGUN2lv/D3ohT2V
OWISVuLFKFgcEMXGoMq5VDlT6mqaslAMK09x9oLGuCb8LptCDScI40PGGMdvTd3sdy5bwWUDKypa
u4jITHV9qx14CdH7tZY78ent/vHfsQrSAkavpBXMIWSFBtMM9NadCPBY3H0JFQWj15OTeThIE/d8
PAntkv5INNe69mxKx3z65gAeP+N90gPwrtpVabALLBrLrLUwA8Ma9JhZ7BoOO6XANhDj6XKMBlPT
izAXNhJvwMrnfmJ6eZDKEPv7uNipbHA6+jkMIuk1krc3+3XEBSgnWlr2oi/ipHT+jZr6lGEgvaus
muGp3aCUJp0hVCeuIam1Mr0cozo5NH2y3VnlvsauOr4NDanXFMv0Fpn6bLJrvlQTmR5m2z0RLGjd
1N58MIncBHTswY8mJpNZmAykkASauQSOx1hUz/rikpUMuyc07ad8MD770XVP9jpt53zkF8lw+LZ9
S6pDvf90YP4/aN7GPOw933X9cdMlk3uycLNJcRVzqA5fat/Q7TPDlniRk4dz0sdGlp8aoZ3teSuv
INBrn3bpnGyijTuQc9zmS/Vk5fb80BYAOgpOX68kKFFajjlu2ei2fou5CygxYqnEfHYanawDOeN1
fpFoud0ERlEiDxwg/YihSlQ/Ix5DjvPmihNouDmDUVA5hAgQ02DcluI2gop03fpGa8/j4bmPSS6u
0Crrx2knntiqp2g2anwfg/2iLwxL3a7/O0h4Q2eTTGf0f4+HZoLKFfRp98rs/i2d6x/eMjvh15vQ
e+4JHAC49j41gjZrryZ4xizvUXl1D032MlSeITUWb2ZvtddJniFKWqW+geD2vDIECAjZeDPcFBer
snUwWcY2Ho0p3FywV4xV/2cm7g0UpHm7gtqEDwTLyqQwATkSC7d2cVj81tlr34AMndWkHi4Vy8kK
twmtGz03zbd1AryCw6h27i3cwH7fJr9FySt3DLWbEvEDjBScvO3+jKvtQ6P2fXC0fLo2STZ9fUkM
TbWTscxaoLEKIeKdf3svvmOPa+7tpv9rDPk5d6ufi2D1bXrai53jaSVJfY9rPBVBX7nQy0yiifJR
/HW16yFV2PYKEQFCH9DKvd+TskHAwWj6W6r8K2BsQHnXn9GZbK7BfDJf0IzUCg5DhgNp365xNXJN
AuR37o9fJTVdnD9UMKla0pO5AJX0rpNpKYV97hgGn61+fK94154J8Ii2rumjZkJ6nOXKxTVY5s+b
eb+SQXNzFPeDUM7n4ylAv2VB365hNFnfF+r5ziwRW5T173Reyqgcr8IC0NMl3Z+6N+1gLpo9HGCT
+CsCP9VQvxNmr/Bpzg1SXhOpzZSRt4AAYyGel7h2lcg3NPNYrkowawZOjddxxo1qIBfp3DHClFLe
dO96nEFjDgTQSPYttBwBlSGjMYVB/m9fys/WzmBzoFal6GbtnCHNiFhSgZ6VFdxxodUt0cxshy5E
Dz4eRYkYlB6cKjQ3qFk4X1LE1fCLbN+tm5HUALZiLueGKoVXfZ7cq6A80gWGv8qrdEgRj0LpOOaP
66Kd8B257vy0bKxKPDOYpfulxljCaJK3RoERPpDHAd6iHBh6MZuthzGyXeYK2p4ACk0KyvsqtTBA
EfdTteJ9HbZaAjMDyzG9qLWyn4BQj8+3GOEQS/zr8V3VEInPGYY+s3UXdsL183Fc7VLKkslgpxFf
E6uPieEHW/3Gqi8pqxN/tkB3L3rxdtwjXwJ6lFHKLy3PlatS7j+Bss8UdAonqCwMHMttmbFjv2o8
/ae3MVNTvem81Erjz31OIm/v3THbT6+FsuW+0gj1lMzZX/JC/D6f9DsOmYekdUuIrt4/kqovc2F+
V/QF9YKpI3ol7AylSDcpkZpOHltAs/151KfOmLCG6jlxF3Nix0xlZibz9iOHQhMf4tJDtWepyrfM
04ZgZSoDkWlbH6dCikMZ108DD9bcUILSOxeMI8Ik+VUpyb9jPznJpX279H/X3AqWBbL/iMMxbTGB
5479NGt8Bl+qIQoKAeftZg8No3VdW4Nx7jdizglQEGr6QNIOCGdFmQO6ezSnUqzAHZOe4Cs8iuVN
3wYD7ZiOH6DvQk7kluKZ7X8zVgISAlrF4/kaJ1JesXvR25QbWHf5JUwEbgAnNl+XFAFksfTR0upN
kNrD6fj78goUf4Y2ZQA2EeB2fK82pUncO0kOPqFdQsWosgd9uZXFrUh1aZsQ57mGJkbHlkXHKr+a
KHOK3AbQ6BC0hTCX4DGBp7d4PP7EFDHUqdF5sKaE6UzOkkd06RTtOE/O9rBlca3QiaOfWEVZ0zdl
SphprUm9yU3AEIy1KE8k86bqQVm307LjGkfF8YDO/NVIK++cCuXJnGo9TK2S8g5VnLlU2en4om2I
TXfOymrGkAfdmrVnjGsi0HTDYZDVXwiJnaOCmA6KTDSQPAhHl3WU3nw3YIEW8WG5Ygm9cYWtmXUo
LC0KyA6LCZXwiPzDexeifpnwXGCERIbWDWt1K51RBOPKUF/lNS04DsLKIrUUSWAft5Z4GBPDBE+V
RYd1Y+8oPTOVEUfVOeS57NZDVfAk0pa1MdSOa56SP9gz+AuPb4+EIf5mDV+X6X4VHtJzc3/ZmG48
NfygE6Fzl2SAVJ2sHcN0C+LKUUamAbsgLZg33HXlnF3zWbuoMrryqDUafG4IZVAttju7HLH/PcT3
C0rPSJj53cCRSZXrYhhSzSmJj0+VwG5csuv86KAuBWOC1x+FnbubKuAnvPydZm5Xi1gvWl7tjJSC
rBNy+fS2fStmE5xz90uaNzVzBp8j3wBeb3AeSGAihGB1oJgEc5nbsa761UFZPR3/lEevqBC59qWc
KQCh+NbGIpfCi4Cz5cUrTeWrxamlMKJQDA1l7/J4dMHp1Jw6yOjMb7w75jjeo1s8W6UlAmdsGdjC
5QMmKr7kQ5sA1uo5gTCs5P64MevLrhT26TjN06Kf6M+94Vr3LnBnSMRmRzD76jUvR3cKClNlwgis
fVtcgl0r8bEo/JpfQloNrBs4sOPkOu6RrbWtkyrYUlPT8h/enYsNJjhIMtImq+aDubFBdPCycUcw
Yzfy9KzraY5IaFri4zg4xLkcXye1UyMT23vUzdYfF1zCrEyXrsDEvo7JeJ7MjcWCWEy4CHjfMxe6
YZMt7zt5W1w0jUvTfFq3VVwMrGx4cliEZzXapyKlCGmEu0V56rJizFO0n2n6ZnmGdlJcOuPeRozL
s26cljl7KIyOCAGeZLUVZ13wUzHG+pbvbffVaqWYvlUJwoV88LXYhopPST+BPMAPdRyLgBwD5tYR
HBsdQ6mX+DB86Nl5xVARKpHe1x6QisoGgMGkzUnaCxirbw6+9Jpg7ogwUZrGfP2laZkRHypYpNj6
tzTB2DlaLBQMyAJV5d2QwT60o0PwubQRVKpChGKrPx/HS+GU5EG6jhJsI6ufrKh45xukpL34pQ5T
c1YGfPh1VYStFLhYlfjrwD56MHPyz61Jd6MmzcRVNdgLycAVwObGzKhaWhIqWTE7sms/3lS7XNZg
Mpn0OQ7pzTY0AcpatImd7DaFFLP1XX5GH6H7a77+8FKk99VEoVmMa4lyhHJka5a/WPMRTFrM+XqN
YVxqb6cKTsMnc3l+O/m/GqL72ENySHqUv8nQ/IPI7i8Guz2WYRs0yN9C/jaD275mUNgebMR2vqDj
kUF7pAQOH8crZsuiW94rO2J16BjAqgblvheshQ8Ln4vG7abC/GmsW92J9twU2GhmwoxDGAIYn2Xi
IhC5wOEsuDI4fu9reEZW+g99LrvflT+VQO+7GulyaPR6mAmaM0UzgKKl/X3uuXErtD+poqLsBszh
Hzf+zjzBX12MfvnGQBTEHc2q0tyvCYgLA/ilr2pzFRqt9Yzc9jsxtqxwV7EFNTIY5LoIfKCZP+1l
8YclTPUguh5ANLG5LFe8U+O1rz1vLKhVQUIOrNTSNq7mqLRR6WrFGdY28jpD+1PYZAEQmdBT8Tll
WNUuNOUSZyJJvNbDkniIr0DKNaX92aBGGlIgSoNdcZuLhJmzlH9LRebXoQHl8FwPgOXtRHs3K1Y2
jPPsUHdYeQ1TpoULw3H6RWZj2cpeqlY1L0j3kR0jjz8yn0TK4uBUMWwN577kmPAMJjtSlyV9WHIw
5EIiG2bWEBmQrzORi2Vni7CSGuZ0BIAH/ZR8eYhFEsah6CPDGBSp40T80IQQrl1r98Tc1g6aif7s
q10UcPO/BhFe/tfqFGLiil9IQFZ/zsr2bDV/u2wCvm9mVTCIlFFKPYXePozP27j/VAyFy9pjIqU7
JM1JEimYX1MINzzqMkUnkahijZlLBYFnN2yTtPpbBamZCLTRjDuz+uUtODZ2NXkxdSsYZVzVNIlo
ArB6Saci8xdUoEzS29NYg9KfNMjh6+Ze9257HwjOuackKQOUeqLLXswrZin3AtheI5ylR8e2FPGA
hPxWk6oh9mUMDZ1pq8Hd1K30Vz2ZJt1WPm+Q7fPKed40K0GeP/8/9s6j2XIjPaL/RXtMAAVb2+vt
8/3abBBt4W3BFPDrdYAexZAcSQztteGQnOjm64uLMl9mnhyOsxhfBAsywA7+EFZyXh+ekUaaGyXG
GaaP6lilHbdmrKl0IXKTRledshnON6fFS3qpe5XuJHFAFiEWVlbXW632vdef+9iNnsh6eu4dGFJz
bnCibYLUkBuL1oXC9eNHy3Dl5bfdd/X8Y6fCeDhoU57dJkwulGefDQcIcGL/YPIo9i1bKDdWJBY0
K+yAk1wWGU5qOoMko/wOS5GYLhSUece0soJLiLvm4i2UZzKQlwbE3k3IikQO+0Jn61cz7MxHPs4a
ZQ4qjMDGsUG0J9cxBF8SaefnWLPF8vXbUZcd3Hu4MEGgI1grMaXnsoDT3UUgDEsaNlKa+DDQkTlY
wm/L1tOWrbq43MW3XmcQd1tuy7H7VTPUuDcMow/K8vaTHHFll0UKRphfI5lanNsIg/D6rdH9yZyx
UDYFmLx1QKbCHwHN5AlGpet6HO7oJ8GeSetGi69ihs+Ft6fByhQj1oZ19EOGTxgFi/NqISyDaLzm
w5zcGh0+Z+akj7Xp6VNuhZ9yQUIgxSAkRfjNMmuCXpMFvdn9lQZAdtfbpp7FY1tX/lMBnKU1of4G
KQbqSEaP3btT2s3T+i2ylcRZaVac2zv8m35Yppfcr7f5Mqws3wnXfsEq4b8ONMpu9FCcGaGoU6KY
Kuj6p1Fdx3JI8MBnNFsyZnSoYoRx6mDPxJd2aJPOZdgh3R1Pvy2n/qKxM0MktfEIVfvf39e2QBG2
6WZUIRPUSPzol429hetcDHazw/Ahdn2fAiOq0muVCcp6yEsi3NIEwFqUdHQY+ZFzsGXdbAcBDQqI
Z86xNcRPCASMCdV6Uu1JAp/yNPqgnOahcEX2sH7QcU8vkNLDZ5n59BBBOLuNPSz/JXTagPK+1hxR
tkaYvFaN9+gxJQ0c5BQoX8RvmEMm2m2PKEava7Q3ITkkOy6z+PaP6+jatDxAyeU5qDrmuZ4BiHUZ
3ZUJzl8csQwG13mSxKqAmEQFaMQweYCOGLnotVZW/w4lds2cch+YUO7B0V8AXuFQUmgJec2qamIJ
N5yUEAeMvkUpsWvcES4p7nPo4jxbl9j1j5t15kWjD+4n2zBP0nT32L0yupZdfYrkUNwZ+703htzy
kMY77s8RRwJUmBlwzkOp6g9zji4f9icK9PQFp9DHWC9Heu5Qe1ia8aOwf3gFNUhJBeQ5Xyo9yaFl
ofUNN1vz+5EXfpoe2pE6bt6U8laakLMR+3YG07h9338VsLjO6/Eu6y0cEVbcHfBQ/rM+yI2qyzTK
kup47qazgjlvsG6bSY1ZZTYfQ/XiVnx2YpkJYsT7kliE4RhjD1Vnn6jcLrfr3YSs4rYKXOMaL4ar
rEWQWkbRVJ7hnsfYdhqACbKvbAlBfF4Xl25ZXxn99vz7CCP0ciGpsk9rNQ3/S4zjrRjnikWdl0UV
hJXXOL5IfNr6smoHUM4GzPI7jaHwCW7AMEt48U5JvZ07QfnH3eEZNhJ+eFs/AAwFycP6d+1g4tnN
uO9QVfPoJXmw8H5fZU+dMfinmx+OztWLJu+6ngO4EVSUiTL9gFIbEcAYiguO3WtGcx3ywDLWbwYI
fcsJFMvjzhL9xP7bz7so8arb7FQPgqzX0SATg+7MOyL9+ZVak+rBApe3NI35abNUxKOZrFtsuCCe
NJl8xJQUQKTufvBKwq4uivGcxcOtCrASxXyq3OFw0XccaWSN56f2k906HpA5q4hyYSG4JHUFXm+S
t7Rnr9nqtX17PQZifbjJRIVHPZuQsqk9X0d0gC/h832pNFxIMoCfq7Eh3WFOW+Sz9DTKUG0RfNPO
gqKQJkgnjAG2urfyc+Dqn0EEMW1JbFJfbm9DPfvP9WJtt9gj6QmJr/DtwEuP83TVjn2sc+pz53nW
u1A67Q3L+2493idhHZ9sH60u8efTOisYWtd6JP72hOovqTJbvomhQF2D09qbkp2UMqTDEGOkaYbJ
Ominr664EpKHmWsblhEcZbq0KYca7Z/rGctozPLYa6o5arNVhOE7mo/oTVjHiLEcaaOe6+mRl3sT
MaH7faNpuv4dEVGdkBq+YCipUW5c5ojk6fcu+hyGbY3ftWI5EX1nHuIY0FbX4ruqWoR3rJkDfx6v
P665Dq+KvjPnFB8ywOSiUWiCM34ae0i4aZkzRfE4W0AEqgsgJNgCKC+JkT6tA4qhN7onHQ2Pte5o
4emMZG9pw9oG9C9efVqhob8rPh/Zl0TrGwA90r3iaEx2c9x9XvfSgrnYaUyTYRdO6A5JOe4rESdY
m5hbZbnzEHCKWplUS7VXsaf9iQ1rKRdlCbN/06r84pds2c1pJDyUFQG0RKXGJeiJ5sfUMo1mwDj4
2U67CM82U7OK7plVDwEpdgKnhDhkUfm1pM7LJPJ/4x6daAwOatFfVNG+S4N1uVfjtwha1QlmTYOU
UCsM1RSIw+Omk2H0TEQvNP5WWQwkOWodDJ0v3Wk/kCRpyjSnk++a527kwVQaRpbh4HhPq4+k/7Pt
TBHUrYy/1VFLOwtvDfuu+Vq1hfkacfej3Xtr1kpuehlx6FKmfgg9+eaa9njJOg5nlYlRAVUFKIpk
XDzaxOQ4orc3XaZf1+RADaJ35Ys0As78+q8iotnY1ilMa00RPcSM0hFTWYKXS8XQRC8dcW/MbESI
pzp4iKXPxc4xks1AWO6Sug13MDV9UeP8loT5vfPkF4/D6gaz1rCtwvwTVW7waY3B5QDZf6EaoTtH
Qzwe3Fg9MmC9zHwQG6/waEedufkJTTWubRiE+E0Pym8NS3HNl41zHW9NDwFRRLR6VcvP7YLgrryA
ToDgiGqScnea8h3UmxGooeVjGk6f4zKFu/rNDug7AMy8SRy0DYi1h7736A16K9qpP9dGwouRYYtw
coEcPBafYqeuKDRJftFhqPdVbmKU4hE5AZWBw4KPjcpfJF/cE/Pi4EZoaDdG9Wtb0v3U+NQw0Zj0
apv0GiK839d9tVG1z5wheFoZaIwRAAn4bcfbLxHNPHGC/EkDbeK+rF86OjXLPU/hIwRGyr79WFxc
adU7MG8ghl2LOh6wDyziNgGhcJMtpvc4Z76Q5+Ex96cHjL38iQvzYk9eurM4ycGQhu/Wos48u3eH
3ugdDa8fMW5+XxluAx79Ogqmi18AaZ17I+E+yO0zNvY40wjlWDUkfLNniDuy8q3rmsr5vfN0wmO/
HKUtWtk3djl/nZes3Ho9dT0kPl2h+EF+aDiBkBdw0voS4Pp1S9P+QKHyl3yqX1PSE0eyPcmesZXc
hPSCHCM7tzALC4KkKn+3tADv2CA6NeK7GTvpqROd5nepD8rw+id0afHcDgKN0ir3zuh/iYzgsnLX
0tq5LlWItN7hWCM+zZJWpS04ZHugZc67wOaet9FUliyqRN0NsyDwNJn+VuBQ4E3Ahb+QeYiQodqk
KFKQFebYjh7T2fpudSNOxgxzQzvxRY5c1iOPsVWMyr2eREoIqBu/P1UmFxxhyu+ZS/0Zr/9rMG1t
B7f2egBtY/UxaPz20jsDxj9sHvy69jmzqxGSJixILPHJVOQcn0QIJKVnf7M6X125ID0PkxqPXlnQ
vps3+lTYMQNAghInf8ZUbhH23hPSz67u2HVbS3vdXpVFe0un8CU5O8u5q/ULGNpLa00TZxWZhRF7
sgie/f4rDqTqSG7F3qeGdfUCtEpa6pBaGT+tIKYyrz/UIfHTlM11V8e0MsiBpSlMfaY92SYEQW4i
MmIeK96on9DnuYez4GAl8IMx2U+pS+pqUDy3AWJqHoztyYjooq0TJ6LQSBF0qJnUA2IdHo2hDnej
639dpUDbTn/6mD0vmTt8WAUBY+Q17C1V31g1d1XHi2eS7d7Z9G1vfWpkYbWHD4BxSXQoSuithmcf
kuQlo1fxHkbfHF9RxmS3A1kxhnZlYjGEdIdfY86PhZqwMZZenKm0LXLABwERi65KTDq1O8NBsFn6
m6Z4pMbRP9LP9bKm6C1i4uuF02vCR0pdspcULX/Zzlq7Pv7m5SUIp8WUU02SVDeGs2SKFuoXKyV+
B1RWi43kVGcF+MxsLC8dzm0Ea9yrXfpJpnl+TD0S2WX3ff1lhZg+htZoXiqOt2s1WWlDaBoiYR28
Zhju+A/Nb0Aj4k3XLazlkm8KOXsde1znnbZ/H0k+bJO8pPwGtRYPMwtHHhyc3MwJBfb/vHVrwfnc
C+k86qS/M2uapd2eWHY2qdfcdp0Hr8/o0OzABOMEvVZ4+O9hzPh5pAme2+vuGKLp34m38kCa2r0q
FdwyxJA79Q/ONu7R54pQucfYpMN6hTETcuufreIYlP1FJTxgt4L8j2x4XYsGG3CSIbVL27ZgIOf0
ffc0ufzR29AH5+G+hApuSStae9elA+qMpxWDNGyarT3xSmI2+PZ7n8NhTei/WQqJJPYKiG+/96Ny
Bn6sl9+SvbtHz+9hDCB7jVh/9jqc5eNM+wGcalR53lo7i1qk0SI9GeB8dhCR5v0KggjM55W8ASyF
QpQmZmo1dQ4EijTdeRrHZplHOWbEjd8QRMtNDPIoWtnZzIh3xZJMhhzS5kTkovCqjzXWINC6VGAY
hEoWx8dAxarlmPXFMrq3dgiIc7BpkUm2L3mAXDV9aoNuegzM9mU9KYfM7TnUSsKARlTTmTz6hx4s
H3XcuJay+BcAN9q7XLvaVyQmDg5AcA2SXyRAsIg1IXGiXv3Hv2h9/x2h69+ZM7g5BYEOuHp8I1d2
yh/YKAAtRt2ywW+FItIB7JbzeNPa96IcK3IunF6kHzDdFswqx87D3DGZydEfZ+ta/WZc/T9h8e1/
JyxaPsCa/xmx+PCzi3+2C2VR/RGzuP6q35xF/x9C+KS6PdP1LUFukN/vN2bR/gcKjOsuxDBh8Zxc
MD//RVm0/0EwCD6XtB3XN20LKo76J2XR/Ifv2kAHLDuwAlZU5/9CWVwZdf/CGgEQlA6GEJ/OPnjp
MKv+ghKyglnpKWs5Xg+2PlgmoBYrN18MHMr7hiIb7P7yVE7gVeZsxoHOkHZfAf4AUccNOSp+DqTo
ttHAwqWw/3GRaeytZw7Hdc4a5T0py2gxTeOpQdI5pNhpHnOikVY6kGle5kjKYcSmECGsRpwtK7xn
A9dH+q5gFbn4h9MqJYrEsYm956dnKLJppgUOlxFaWPkNk5lkunA06W4twwcyfCZlqTQO+1GScTcT
7ZvnjlvDky1bGR200I4xnyVufKrgcsjaHLYpx7c5n4e/w60txKq/fLouz8jlNfSQ88VfcGumg23O
DtoAT1P9lBeWsS+Jp+xArVgvdb/V6BKbhJlSFxg4+tnLhNvjAFNAXkzKHE8qtb9KK7+LanzXfqn/
5ufz/gySWp8+qGFTeC4OIAGP58/wJdr6qqLl3rMZ6cqgIujCKP0xbC3n2jN67pbIViBxs7g0KZNj
RU3KwJ8fZy+iBq6+yWBUaDlDSJudqq4uI4P2uXYiccsDekKi3rxlsvk0JSzlhLl53svWWdfZF07z
wz7MvMf1G1AMM1VYM5H/Ti9iAZhimo21j5ty6priMvdPERowldnzSY/xTNi8mRCVrVNnZxNzKjE8
iJTIZFVQ1zF4+atLkH0bU4Vdo5o/zw7aLqbNJT4EdtelnSZO7Xvo++KxGE38NGoDiGo4QUQg+zlj
gJn8bD5wZAwv6xekLOZh+4eF4r9Z3f0/r+7rh+9BDMSM4Tq2I/7KX6TPyxz8jCFnkmYYYMNXoNz5
cm964uitrwOctCWjJk8W1ZB+GBuHqJneGGW/227hML4nq6pSZrAUtSdH11lKgQpgNnZafmTS5bF7
JtaBaktut/phDCQ12vgNh0Pp+/aefP8maw26qYZs2JvojDtv7n5EvgUMv59BBwWjheSHnD4Dgig6
4jkmE5pFEvKSqT3LpMTn4aDxUnscbaY+o/o6h92NipntprHnwrAIUG0kmqNs+58xZJh7JZzkzrXr
s9M3iNlV9z2SpTquHRT0iUV3CiOWhkRNA9kiIbcRw+eavnjZC3FiwhAdVAHsmrzCBxoC5cmTWhyJ
yRWADMGxhaWZ/M2D4oH822sM4UpakD4DwSruLgyzP+zDpKCH3OogCkFcH/EYOluOyenB7dKnPrbx
LhKqcIbho4yqB3OCt26PFLn5aXAHYevvp4LeDaa/6mDifz443TchOTJXXv0Qag5gtRjafTW3S0Vo
He8jw+6uPOYUTzKJmxkqzrlmddq2EqveYHOIzSzyDEqaxqfcbK5jqu2rtD2uFC7GgCBJGcLDtb+G
mfEGsLnkb9SFOib81E1LOIEhGmP2bqGjahxNZXagwErsaQhGY6neElOcHIvzeRzuVwsVuH/6MTP6
FydWZnxkUEXLY1FlD1QPfKJml3449JnT7HanDqs5NUhgVhBjz1ZCljcsvORQldb3yeS25fjDN0rf
OKyE87gxg8onqoAwiD24rp3vtovd2mwX7FmqCA1M0TMgt+DGGPRaYFugNFfvenr89ply231U6Zwb
V2/tKQ8eN/E4SWwbRkdIN9endaJQG8rYKqHkfujTYrtO3+bszpdcH9w2OuGsR83q7BdU5W9RbLxl
Mf9P5BkffQbsB/4LtFFx+zwBS0p3juk0e1qdUiIxDeZRnX3GXB1f3do7SEVujJwq6Rgq7bZJxH+z
FIsyF4rP2XJ1bbBqNi32G9/IeXFDRMsUt+gybaMwhMN/8XkGL3GcuuCnWS8DutY/9nXYXEQzc5Ue
mCcM1ifLjzjTC4w4tD2Rems2oNbN+xS3/sXu3e3M5Y5anFdPGUTCklM/BCCUPbIqR1mW/ec2gR6P
Tw9HSGpu7CK/jqTyWTAkHK/U25pdXXKn6UDZ4TS/NqbxVnWufUQnzQ/54KG0J4P5MLF+cYE0z6Nv
XRiQTnunyRpISyjkINm4rCXhj7zPbwM+ATK71Snr7BsZBkLAcfZJmtaDM8ywfCX6T6VIOJ459IjX
nvnaVuGBhwxQfmXK8kRzQbshy4S/22Ay4wm6BsOTWGDk9fBm9cgrKg4/QSr97oSCKSoyfzl4UM2o
YK+Hc96hf2IoHBqfYY9NDo5YWrkLZsLqsopPU9g99bLEG+FY+96YzHNd07FBXqeysNpI+e74Lte/
IDvpMv/eg63PpnBPE0S6ccGKTl/xHVXbUAZvhmofaMqI/4aOuW4HfzxLWCYLk2c7geMElnS8v5wl
am8pwYQHtI2bPLm6LUAMac+X2o8Buygpz3CQ3vqlMKPLcJG2xBPIo8u7QVvMuYeMNIsmuqN2WxfH
MZ/zkiku2J5ComtgHdmy+h45Hw3XDKlyY4W1OOghC665HX1xpdIPKWevHWdI626nBQMiWji3kM3c
S5cP7oXY2zlpC/HCPVB2fk55rjmCSaApaVULO92cJKs2CY+b7rufRAv6w/++o/4FGe6bfESe7Tmu
RWWy55jrOv6HdboMyGT5FYPXEOoeImbDkICog2Wx1sVd1G3dll2pT4U+oYSMsQPto6jmAxwBnA3J
DXzAt064AIWRjmAdYcihnRJq0v1vftA/48J//6COawcue7hneX89d2nbqDhlCCa7z2FLM2EmSuPN
EuwweUXMvAeKeKNHeqOMkubPYuTSOfzN92m5XfzpbAo21A98lGzTYjEHj/fnTQ1RNxJGPxqbuG3O
eKqGax06SCMkKgrLjR/86jnMMqC7EO6uv08PDQvMwo3LyGBHE2+3gesiRIIxBA2SHVV32G2cf4YG
Jq8k98yksAwjhWgwhlsURMg7Je62miKVS7n8Zf07vvEgasPsTk2JeZmWvwwd85tac/uG1JfsTIR0
ajH1I6lV4yIoKW6YVT3anCg3IgC9MEW7dcDs1f5jzgd4cVWyN2RA3FajsY+INV5Dcnnx1cxQ5fsJ
QeRvHmtg/tuHanHa57jvuUwzJQnvP3+oLQOrMjFaPozZ+1Z0g97MbXGYR4b9flW+2CUVHQO3kQ6L
XNcPsKm9ot01Vvax6VPN95bmaxDn/nhhOIt2VHB8MDTFjXSU4lmKn8GjnTSl7/jgza1f0xlCMzCs
sLfQxViWyA9O7AYbf+m00jnNvZ3/MgcSP/k0DlQn5ePe3cU5YPaA/rJzm8F7oEUatIj71WsFh64h
CjZdIr7XPob9xudiVGHhQ60Gb5JH7YGtectICqalJ8n7JPmekZnG/xctkXjFRFGOnrFNVHbqTIfQ
NQly1Q8p3VLxuxN5j7pILkNhf7JxotaEiIVRYV2CipqVztXvS8hBSJuhp3GIGO33eOjto5MBDiR9
vXW4TUES1VzlJKhFnsDe89k+Ksm6bStiv8I+ToR9I8aEIEfYJkG485mTd7sUBgKTaVwDqX4pr8di
3NP57Cl1g0XiYsWjj68Fi7EN85HH47oJFiA1bUUD8bc34096lFwhSupmieiQWDM3wjTSHS8aPFoK
aKoWPI+wh/0sFXXh4dDvW5APsYsrAxgp2HSAE5jaTplLQ0Cfferm4Eduqe+O6y6Ac9+5VN0IAu/d
S0HKMfLF9x0+QfIm0Tt5xzaXA/NdqvWq6jM/pL8Fm00P7ndqd0+E2s0nn+NWnOHJniWPL0TI2XvY
KDGOZBfvTq8vhbLKdfcLiXBQ/rPhERuPE/s5lz3pnjzFJhUbZwFd7yl5Nyb7Sx/lzslw9B3z9ZeR
wR97affALvLCY/jGrpQTjJb7OXTSJ7+d0arzkkkgTfKExMjADI2Fj88RG1lU9bMT5N8qswwPteZz
nAtMTFYov4Y+TYqOe6SwFV0NTFw580BQNGs8pN09N+gFEEVtLAMuXHPWjFE/epzp7/EVebwuqPKb
nr1XAGhvYEfaj307f8ygGaAPk2SZguitSVfGfb9PiqHZUtqE313MKaTc4E7f68QyqNw9h7JAztWl
6inCyb0Fe0hjsgb+Z9+aWIeYXx+IvMLv/zlIP+K4Qk2Yg4WrY/6wwZTW0beDa72YznBFuRVRILeL
6nekSV6rPP3YdRrx1uXNLHk9tnNr+Du+vFcy2ZBDJ3WPjJhEO6edsIexmo5UPJTj0O6E91TPZvDi
hAA6hM9YuaT2LgrEw8xVbieSH3YT5rQrl80+oppxywGxTbuNmBZf8+QN1NznAEOpkg6GRh/MZLy5
JJU8yxg3QKafROpBCyB0uZRlNuaBHAjBjcR/HMfKArqbvpW1jYW6jDvmoPEp4y3c4l9Bn7CQhiwB
CwzNtAjz/VjUv0yDaQHcY8FXsaufaSEnl+bW50Y18UGK4a3miJQX/ic9jW+6MuVVBYi/heBe2ggc
iZi+XCMCJhkkl3lUr3HKSTivrwaSKE4pKEQ1RLneYZls529k0I2Nyfl102f5c1x8ibGb9YTzABwh
l6bERITOMYSXDi74iq0kUl+bPI+ONXftIho/WaTwbkFbZ5e4h8IH+AhmGWb7kQuewxYEfbEj7jeS
Q8kUk/6+IjNULOwEUSTdziIGQjbA1ZBdRof0bPUwCQzHuTa8LTP0p1j07zZW7cIkDDEBX+479472
D4ejRqBl0hdtMxw3LH2J2pUOaVnfX6I+aXlyHvSBjavZ4vfI6GAFltBQjdjOFSs3r7waoL4oCT4H
J4LsgkfDRxvl0M1HDZt3h4MYNyTfe+aUzyxJ2U7p+auDKYGNgl9WxVwjqAfFMkuzkWnR9ORCFSd7
FJ+RMOfLQMuphuS5QaxXO7PK4DW03Bw8yhQyJa+BWd9duqB1QOPTqOSrN2vm9JF8t6a4o7i7vb1x
K0M7DN58FT/SjpJh0hB4tzA6bRJ0vLlbXB+aC43vRiepjbsHCeGQCXBMTIUiPr+9VbWMNSCB5QMy
vFbuW5Gk36Ncs8y7k31oI2Mf+HgU0g57X6CrfacAcMk8AqlYmwRC5uyXN/ozpkhw2dFQYT6+jBLB
P7Cc6WQ3BjcD8HZcqYnCUGVK+qmwjr2CNzO01TkYiiNRhCtwok9s9juaaJ0tNWuvVuO9DhZUFGJx
3J+M6Oi6PdHidmz2YRBzI4g7bvH1ayYGTJiSfTX1ouKUedU7rKQBn+UsrI/uDOYjb7hpt8PXbrjk
0LtbBj8lB56koUeRodfDgsEIU6M4CC6IycgctDfqCEzGYHDgNb8bpZCHovfeLNtkJiaC4MHoD3ZY
ognmLuy4jKHZWJI5oT3nMy3w5VGO4pl03gdy7yWbFevhmUbJGxxof1O1+bgZo4be5RaXZaIFKNfj
0pIcliAMWocMxzzkF5+6SZC2iqsAppmh9YJT46olTzCRxFWbhVcOY0T/sBL+M80YYnkdNAlAZ96m
8bTvQftty7j+UpgeTgJbPY1GnpI1E59bRilRlpOYQ6ryJuZzWTTlG2BjCVb54D4EHloQMX9qA8NP
8rsegp8sAD3+wemnH/wSs4B3TSYy7WibFgGZ6znxFjJnyVhrlliOi+8+ESZYbAcdp9BJprE96qGF
TWYXwA1b71s4aIANw5K6Jay4CWe7PKVttdyAs6+UpH4fwqa7B54J/q59kl6V77GmsI0X5ZmRrn0j
NEgFtntkOPCT7i9zb3hoyZTEDhgbsJynVF7OYnJgp1RXWRCeppZtvAxhn22stn2MMbRS67qZOC5x
ybaM56ClCU9DrjAAznAXm2lbS98D8133OaCllrXObnPClYTE07lBFmIiffVSMlSxvkFSxTjcdXDd
MCpsKuXwsZjjq2a8x5YBHqaGZWk1LNAl0eM4iICY+yZoCaboMIqQmZ2SvCaNItsBTgdDU3P8YKhy
ODXTpJZIeEhA/JVIQbvcxs4zh/ND7zFtDRgdAEElF6WKe8oQ4DmGD9gbmFZKtQ169TTPxTcrVicM
WAoMsAGX0iquzByfersJiDXWFW8idgqEUunRvdI25ns8HTiZysgUW9X4/ha21lYVxBBiYclN6XqH
xGr1TkRoC2AzOLDSRrwNxLQj8mAxmYvebRC+2GK9eYN3+1cq0vaCWY51HUasP3+cK2NTe7PgRQse
Gx+mcFbhgiw0of14Zs6VB49ytOdr3/DmWOT9KkUHc9pGT/E41pch8U4pJsydaKxhawTy3W3jk5XM
4Y3lJruSDOet5J9MPwhv2kDtzHTO+UpXw1U5OtmVRi22B5MA8b7SRLW8CR3G1eMLW8k3ywNRVEUz
lsy8Tk5VTWWnqtsvevRxHvfDfB6Vmi420giH95pSWsVnYkTmBUYBXywr3JGMtd6krYxTD++NMTCQ
mgiUGiw+JlE+Zd+UEvq+cQxc+SkGXXvPmoN2C3lOp/zQGfrLIOLhzYui50w/R+DsLWWcGTglh9QA
cRU3yn1y/Oxgc9zI4LzgHqT/U3SBiyPe+ewBpfAdmwIGIgBby3LezKz8Yc4xheEocbYH2AcrFCO5
iLocthSwnzDIbP3SlxoXYla5z2R+tm7CiWwkY01iV3Gx0Y2xBfPVncc9v0C8Wly8kpjZiC4fmhrx
e7VgyqzW+9iP9kOJr7F3GfYlakjPodlVsLtH9Vhpppzsoz+d9KENDO8emZygulyrexFNh7lzP2KJ
xD1sBs915JVPgU91p8jry/ojuJP73pWxd0Y6PqDJkO6o985ST5qVfGW0nVTXbnJOHVr8pncqZ2v1
71E/oYRUVFlOzkFbFmyv6oMsXcK8pc0ZoEsjABIqA6wp8m+FH2c34GDtJgkd7+DWuJStVmFPB42S
usj5ZKi8RyNmiDwli7KjXpzaEw/lGL54zlCcRDwPp9+/oQQtQ9La75GEmBGUfoGFrJEwlEV79QZT
HBvyb10g2nPltW/w7gFYRcQ8CRqQdeJTx72AbjD19xqP1kNaFzsVx8M5wvz0O2M4YQWEmIvnxeyB
Y8df3ZxM1PSlDFV/ksBSsjYkCIGtlbpTFt6IvX2yokfFF+02mRlhlCoAnV8YULaWv2Qib9gJkgan
Sqzvbmd8yGsPdEOZvzVLN8Kaaiu4XW+s1MwOaytpTFSBeBizVK0hsriRVb7EgB/CqSivll6qOxtp
HHNj+obnorwoN7WeTExi7Ef2LqyxSgmJGyvssBt2YWgd4S22MOEHh4DTlG7KlLXG56h1ZF6JOkY7
1EnlWbxzdHfmGNe8iQ5XlGU9ghBKL2bO021L+4Ne7P+Le8JxiGomMVc3vJjWNYY4mkeGS1IfxUx4
L2UWv2Uu9kec+biaXOb9EwJYD25vnJj1zgboy7z6hbn11gmr3/XYyHAjLiQ4RoiCXZ5M1taYk/EI
xfrWZV7/1kZAkD2VXI2m7q9U6G6jqk12VhInpxCvzLUlc0c3EZ7UMjKyY0PS/72C2wXTptKXLF3s
eInqH0Tevkt7zLFaN+pdz6eZxPfH5Q9RClo5Bpi03bDgr0iMnKdavzSLPgAFDzSeC7da+y51Al4g
bm3c3XDxdDuqlqPNzMhzg9ulB/LFohWZxU/Tfh9jX9+iLY9gApCMJ32dsQvVIQ9UtPwGHp7CMeYf
Ydzt9Nw9pE5KRXtCT6nscM/ahh8e56nk/kLscB8UM7ekMD/6w+zvZivEjeSMDBeg9FHCs/dBuO2S
HiusonVm7F94zzB4VvGCl55qCSeCy/9YWnfFRPB3WpkturUDfalmvjC16d3aarxw2SvBWBPbdVhW
JVXKdVfqt0nhQ6DN8ebkyt8aRcALZGfZpi7leO795u67hnwqHULWMnDVIeWE0snJvKdBbrIjBv2h
85v+HkvBfbofOOZ2HafE0fiIXyY90wOEOMfUdOrS4tF2HICgLF4Mq8ID9yDnUlQMhgYH64uqJnWY
UR7sYRvh7Y/S+dcYk2nzOmLjYxj/oiOK7EEoIOeCc8X9DdPQxynklnBgzRZaw1A49W20x2jHm3Ge
k9r+YHfdzZ6a5tDM/P5VLs1PkvtB6lo996+kepE+mGGfhNoLElhBvsk/AUMJj6Soo1d66qgOJOJn
Os709T/ZO5PlyJEtyf5Q4QlgmLc+zySdZHDYQIJkBkYDDKMB+Po+iKouqVqUlPS+N5R8LzMjne5w
wK5e1aNdaTEDxlzVnilvRF+Z2bqk/IUI3W+iLHgHIshxPKn7oxV64b7IahOuB4A0c4aKA2b1DZ95
TG8LHF9jUjifVZFDHcNOr4dxh58X868Krmk+jS82MF8KmZ1tXWfBUUWivbRCQGPIT04jjBezthnb
JvPDnDCjpk1+Mks2cIMiNWLH+gnPxC82WNYWUiDXTOd/Gak+kUckb03JCVFNDh8KZOQ+HLqPmF6N
tbL5hitT8qf4Nc/CULe7gZv8ukkqdtlT+eo7WXekARThMWYbZ4qm27KPukTVUFGp/QrPYRW75KzN
ynqTsXnP+QXChGhBk8eUS7v+Mc0qYz2O4RLAKKgzt6CWVqU6yrHBjSAJoeVsDhv2DynKGFQ1tuo8
j5sQVChWunWX1CTk8KktV3wXRgWLm4kQqHAXxXt4c6JyuOQ1IXp8HkimRiBXls+GtSFes2tGdK50
6lcR9czkiTQoYSSAzh3SvcYPAjN9ydZV4BiJKw63rqgfdB3oc+3U34G1apM8PIqZpyDh6+bw90s4
Th4GWFgGe2PmZY0zwAkCsVPuv+vl9/DM0jzOJ3Nu7nDKJTyJaXi0/Oqrn8LXWLH01Am8Ev6ES2IV
BgLsIn7WGqL3AvlgUcXESPwyuMChoX2PpvjeBofZV98DhT44FNPkTAuGznW6pwSdCF9GvEzSAZ3P
nPRdKObcaXBI992TqDS374m37a/dc5Dk/yrWZ94wsy8PA3qy8nzr2nF/i7so/fd14xiwpo0bgYNN
VQSAKcBLynHaRXI8gVph36NadXBoCaLBHKe5lMs7FumzAL+xjYaGfzQKaiK2fNqBER8shCKEx57i
K7K7VUJFSmkRIwEwdXF8Ph0Aq6o3rYc2TJ6Gykl2k9cejaqBozoa1If1aCX1iHlOules1P7Vsq0P
2iYjHu0YOta1MoEx9El81ToHew4/hs4u4FvL1Tf776Vng1/3AQba5WspUptsfnTzJr5BXdVuS0Sn
sz7YlqRuxGVSglyl91p/GsuF3hjlLZVls5uxOq5rP3yMbTFuRpuFK1yE8c7ZMocrAIBLxleeyMy3
s2DJAYTqKM35ms0jqVyQsQezBudQYctffOSGnV/Y9jeHwIaq0Y9Wv3WDad47JktLmsmSJrxnJi8g
tWfs+5V1ymtitHMzxAT80mwJaVw77QgQZvYPEoN/jLruNDXMwXNaIsnAimTtS5jHQVywCZpzufNd
JY2RJsZnvey0R6f8RQMrNIO64fA0RvmuV4W76XKXmr+2LHfVshPtzPDU6ybk8oKpHeGhh3Mw/fQV
RizZxKuckMuGAb6nI5WbR1R0+IFU+O10/Xy2FYXcShzVYHx3pYeLoHudqti7e2b0ikWpvoWZaaxG
k8wLzWgMRw3GGVG7u4Qhaz0VGaKLm5VPXY21LCNv3zbccI2lwycZBV6U5BUfa4mEhTWinwh85/M+
DOr8GOV2cFbViJ88rF85bhANQxRGitm644cNwAIynrtbHNJ9blb7ioyBVJyxtMb2606ETGwjz69/
f8SmKTdoi+DMB/zzVUY9mFe8tyzirs0Rye2cRfmDFc79rhH4hvQUvVuaUlEvAM1K8eH3jHyxqjSA
u15wiGBlt5owIxxCY/GcDpwP8TpwmAkEQ6b4dHp9mvp2vhqJ/ZxG5BxAVekVzFuoyBDT0CUJedvt
NjQqDx2Y+d/nWuGLgfUG8/3OHP0rT8jnnPsE10wfHC1tTzfI2r8dmGCbubcCtArrTCG9pk6lPUQm
46irRLfqpoTGm8EnJNCJmx+TU5/n1CFH1mXbcqY5kLvA2o2a+T0ijoo7+KowxZ/Nzuse/aj5x2na
5KMxMVjYdhMecAZ9u7E9MedmX8Ksjhl+CayxMBpzbBKFHSBT1R+5UfxiJgVMncN96n1yj7I8qSAE
GujRfqUdcmAeRpE6C9udlrh+Ubrbd9vm3u7YxpskfziBL4NYNU4Xa0AQKfmv4aKzXp61iiEVje3R
biCMgsYAuzMvB+J0ODWop1fZMU/2xUFWQ7BuBq/dj9GfqMnkK7B+SBH0K3sWMkUQsGONaUdp6W7A
fHuwFj4qt5IOCw1uTXs76YSkc1lDfu6J75dBaG+s8GcKA4wenIQ2BHSya+wIaiys+qWeO06IDimA
xtVv9Pz4O+mMR0KEyWZIZbsxjOh5wop4tS1E9Wps3GfHNfQuwZW4qWtuV7n3PCfpO5D3eBeT616l
vO+bM29ZCeVf9TuaHOYoOOZTkh+CnGdgM7YH/NTjaUza1wa82D6pgvk828+Nx3nBC5p+X08qxhyO
ORpn264ULG2Xddm2pjF3RbS6fqy7YGLWHN96VzwUcKTilh7AgKNv0v3qRXrrZhd50B+3vs7v0LCA
fztFCSI5L1bBIfMdAMRhMlEB9rtUHBVqi+eIB+Y978q7QsnaDBpXdZcConbGEBk+Lz+7lOAXXnST
hR5yjA8ttgrgp9GPAZTrIVKcZnwfWob7VXJxrJcXk3G4C5cqFceWvEoFUMoOn6UdPTfAh3MkK3vM
aO7o7fFa9+WbLPyHcQYPgb0U1EgSQkfqAeqLFFww5QWvkAubZ2H3tx7Pobucclti972C6a0aDKJ+
fojof9w63B2xVmGcykCbFTUcTpks5bJRf+zH5MIMF93ipiNsgoSvdZyfrG7+VlJz5XQIjG0S34YU
uScxrccmbj/JdXZX5Z3N3P/dpe57mRxrnQf7ZMR50dXDdAXSfMubnsWF8OdjO33HHtuGTFavzpJv
om37KdRxfCyC4UZ1/EZw5tilpY2NKIFDi1u8E8t4MvxqeE96lyOfxpTTjP6zbKJ3r6VoqU1C9uo6
/abt6dlHHCLkHZS7Lp05Zs+PlemwnO3pm7MrmzMWstHYZpR1mDyXUZATQoJVteHcG8CR4r5YRaX/
hH4LGth+NGqeBZwmfU4YfLfmgAbCuArW7Gg5gzD0TgIlhl8wClBvjOAFtkft0+FcxecE19u/8Rek
lpmvVszfH5gEHx1KaGlyZ4VZWXvtjkeS8oewvbUyvbb3fWAD0LWnx7IcT0lMP0FxGi+FEVMmx0g9
D9NvkVtvaeWQaEs2KugvnRRHc/7jJCQ2jOzFnvOXOqZm699MkuFFTc0DYX4AYCOasVLec2hXJ11k
LxmLQlG4N+DV/1F3/f9t9v+LzV5QTv4/u+xX/5Rp+V/99cs//u/2evtfmGi8EP96aCE5Y6j/v/Z6
fPK+4y5/C9OmyVy4NEj/h7/eEv9ycCoRrvDw5QvcKf/pr/f+JWwqiE3TDT3S5Bg5/l/89YJUz3/3
2WDwdHiO2xZmft/1eZ3/3RICxixpKmNZ8AGjc6Ewb8fUoR0iCeabE7Ufme3Bh+buc2PhLG49Dr9M
BofBycKj44sXukVm8MqVbzM6F9RqlOG4ckfn1avj+OqWcX9uWJb7Ri+vo9k6l2jEdhWH178/Wgw+
tufRwLbw4EcP3Dp/caJNLr4BWPsnz8NqP8+dfwKtiDdgdi+xUO4l0MN7zOli//d//f3/85JjWoed
Yuv2TX5upPsR8tVC8aao2dFGvuE9eNeBvkH+XmftnJ1CnjuY7qIWFUV6gHPF+JrMecHY47QUti6F
gCFIGjcHcIQXk9V0A7Kn6HyOY2mP6wnsbJNSbGnmrH57YBAsieJDMmbp2R/iDzCLLSEqkV0TU1Wn
xMr3qGGQOOCzcyj1yMa2VFG6SzsPDk0eQZyeN9JKrTXz5dNMHg5UTF9smWDwqOe/J+WmJ1v6JzXA
dxmOVbdLscjBZtDjJRPmyZice4diRfPAkg5yCR2obgfd7dGdRrnuVBKeMIS8VU2SUKDMFhSsdvRS
t/GOvUG2mVx8wEXAySBCkwuanVXI6Jnesn/cqKtPVblJC8Zcwx6+3ZIWhiByeOJxgHNbTa2TCr+o
O7TXvoHZebCTfVpnfxQtgVXgwHH2Euhg4SVO+TQMNImVGtoHxkr9MU/Z1rDiHzhHf6pK01GAnJaX
36lrZtuM9hIaRRuBFTctKbtD9AvGvF5bNd4tk3V5MDrhEV/fETpWSrNqwNzQEUxnbDzXPbrVQPyo
lTajT1RLMtyqPxlJ8mGK6aVZIiJj1RbHtJZHp45+IlU85pz8SIkmLbJNc6jG/JqoBB978JTapSBr
b2yG2Hr2pxj6S+qdpkRh7QES3Hrt1aUUSgIfGhldQeQFzgMH8F1vclKNra1L1JNNVSfO7VBAPBsp
fh14wuvBvf79QTXGh5hGqPNxZ9JTQEi6O7OTiNYyBhIcg2qWIpiOIVNQm1s74cfvItHZ2Vx+YKe/
t9XQ4x7uKmpo23RDIg5H0MAWjbK9Xx6y1K6Ah+M2pOg6KTnFrCzC4msG/2Zt1pN38mNCtjHVnFtV
wSTuKMbK7T/CLIJT6tsLEfzA4MKzDqwG8qat6a2jnDUyJupMOf1DmbRr97XMQGOUytlZZf2aEhjb
tLUJe5ffKovNM2owVge8wTz6UW4NN7mOJdVZtWmeyjimbsusnVVuK7FhPpNnu+ONxRHebhLcIOyw
vZ+Z8h26PGrwZPEC09sn89LoIhJ2mcr5xXbqnVcdsX5ERW5GB2NHY25LprISgMR+sJhIzU5ENCuR
qE9bXBIDUdlyrqiuw6tBV6i3bUMwtQnEws5aurDqCLUbJwLt13ItJTiydESyzJDzL/NLjyRM/Agz
q9H3D07f0Mhp6HyN7rl1/RbnVvmC7frU10LsanpFhPthpuWJ+kOkd+BXHoWpZtuk+DVil3tOta4j
5qGBipjNTNfuEjCEAUmqnqb58dFIMVNYUVnsI1F+aMe6I0iDn/WrTzyPuCt6MCi0Eq2FJKnbGF29
yzKJ+ajgVqASClc74HWU0ayqLAt3wUh/RIuqtDcXp4mDl7aOzPIwtynsEAVMAWPkCpi1WvmKipV6
Yv2GdrM1ibhD5fH+jIDuNx7cc4Aw/nutSncfUALJNQuQHdzgxnaoGul7g9STQQmasnali1iMb0Vy
iEWkTqkdc5La2RS5uPARYWumudF3oie00iv0ZxAagXqXeOO3GN5XUluPQ+XpDWWjcN3GfZ6T85J9
tLDe4i/PI6XdO8I70VhHX8NYz3qb2/J5WCxx/dVOlA+ecHierZCXY96KuMUO6nghbhWqplOqayq6
QCGahHxJEkzu0LMWOwtuDEshhxEzsIGsUEZIGxzLcurKHxowGTs8bjhGJvIEowVPrx44wvqDTWFZ
/hk3gHswCayHcuIvLAZ41P6vXHLkpA92U5UcS0VTHLrMmY4ed0XAHenwp4ddpLhG08W0mlI9oDtq
WRJce0c62smuR6wxqSUaXQYF7HD4+8dLUka/EAa5VXrzM2d1HkeRLEmvJdYz9K09hniwZCPb5ZGR
in4EuriD/itoEKfp/7lXjsIj4cX3aZEWyKKsp6WYyFQPfzVHy0rvMuUhlbOKy30W+o1PWfBimSiD
aJsU8S0zq0NM5pDtesXCVWtWhwlPNvVq1xZlHgM8wkUAJTyyarKI1jOJU9XuR31KpcctnPIC7eT2
zmuHjYd2yFRFAtmfHhVgWkopa3aAVnnEN323YbfRu0TNVQ+GmAL7BOnHaZlkq/jYSqjdVP9sZY45
CTrUQ+bXP6AtrY2tKdhzvqMOwUP57QBFyr34vck1M7t8ahPrOqw3WhTelRIt3A3qnifZEioYy0M5
1EDkgb5vO0+/4BpmAyEo0vayvHhz42FfAIljZ/5jdiPZsaGUsNCwPrnOwMpH1DZ5i3hj14SagoBk
fya8buNjH02ckZ7jOaIx1z52puXvrS7muxLLX4Ofih07ESXG+Eykjapqrvo5BDCY5XP+kBXOlkV5
8JR8y6ord9LsoZAVQbkHkDavqTy/xFaXL2U0kND973ro1QbIEr5aQmwyZIUlgyU5AEOmoKUtSKa7
1MthDPigtHep6XynNBsfAfNQ8VJdfMP/7Yui3wylB3xZ3VQS/MaVfc2UoCwHlP/O9QYUmbEnRghs
EL6bsyOqzkXXIgLh33kysn5aFkKvfd49Jp1EsssCf5eb4lX5fLJDPr6ZLY8GMTP7cb9UfEl7ZPvs
H1ukjw3ATPblmrQIzzoMRc0/oSKhZ6VyReN1QJdGtcapXbAmBvrFvQ6rrMX6BifWt5p65CiH0H4x
pN0qSMjUt5SjdrVLn675CNAte5pRT1nt0Uk+QR/PVIBjZWDl4NgRRmSWoNxO5Dspt7Xu22KbRej8
rihfOnggNOXShheUGBcoX6N6dE1gDdsMNsFwbl5HaWHDzd0PsCHQn3RtbRyjenIiO7hmpYEvxTV/
URz5LCMz3svIgQ9q4edinHe6RG99OmBXA1JkJirK4XDWNmMQ7x2057ZQbESYPMggUY8NE9FA8QXc
Wj/VifUE0fTNoZ8KofVTtTz/q2QCgoaJvnZgB+cK8F6zWI+MLSdsVFh24rKyb43gPDPnJuTN9Hkk
HbMGXrQndhdC6NDGmsIeHhCs46pySF6SLrjVAZ5jx/TA66hsPoYV3r60mS9ClCPn0BjucD2LPZ76
Y9v0XxbhM/p0aKSnwhvFLH6yMrrc8Zbpq28jymhOHqbLxhRKz5qb+47f7UKvb3rICw4NLREKXnQ1
4/L0TZ499nDVI3MLku1rys33CVPdY2SoR+49gnafDtcGCFAV4aqwawezlhselY0v3cgcMhEYpTQI
Pj8Ezq6y7qUO+W72XAAbTlHek40IszICniEU20JzyDcpDrDldLFx8+De9slV1ghmFT4LFGLLEE8Y
2E5j3047FUFZCZpfJYyVJ0Thzoq6p6CPfpBaAKFjap2m/otYH8JBcmzpXjyFPbsUGVM8UNa0QaTl
WeTyYjA2be0GlHESpHcHEs02gM1G6CZNtw7b9MSzo0OTgPoOqM+EQGzwOBjTYNuM8layLYjMmjNF
WX7PvQ6OduR2EFJ5exGcHTppS06VG77o/7TaedSqaRhKbEgyCnWPF7PH6Pwlja6gGWDb5v10ChNc
XIxGa4GBbwNAPYBeDKKHWtPViOZ/E9SvQ2JltedVeMUUwaBOhudx/A56YgQLCXtjyR6ErnhLA7Rr
gusYPRkOSqN7b/00XycLu9lUd4DmtN/5EOisgY10FLEIl8lx8HWCXUS63PiKSz3Pj1SlEdQu72lr
QgRqtbuR3A37QTXPYTm/dq4x/cTeY7/kQ4SRfWdhBORxOSy0lbkJTRQ4YdTszibz77anhcBDG3AQ
sNAJhbpmcd+8Ul4p2fyU7WdNt7in2LOnCZnQwTTmfcPQepsYry4IlZt4LP6oVhKti7R3Swbfu9FM
xo8ONy091Bxr7OmjD+zi9vfHlAC2F4aotgy70y0pZ9olJGgq3NumQSbVAPpoFCp7onjxEAzizgcN
IdaiGnWIfZKf4BpOU1ZfSk+/xTLZK0WGvtXApDqpHkb3E4hwhv5Iuhn3Cqe+NHpsJox+UZb/GQ38
HvybX32lkIbtPQ7QlywNLkVe0ywZ4X2hectKIJg0dccyHi4sFhF2tlnF7lf57545qoPpxmvhOOeC
Bck5iEg18CXcYUlbY4Ke9+1g1OjM39mQvnPAuPZFIneejl7SHFOp0FG+nfDnC39rdcp9SjGOcFcD
Yerm4sjvn0chdlp4QGulSTw0EwUVuho5Eo9Ug1mQPyqfHqaJ/S61aeV0ZRNLb6owjl4zOGu8NKCz
C9aTJbyTYyHWOPkHhjEOtAA+LoEzjRu+MCon5JxbFmx5GcLattx1CGv50PbOe11MD76XHRS5syPo
pFfdsaplMQXm3PmF4iPuZgm8VRTtKWCxIygO4qJaOiu7EYQvGSJs0quS+9cbhYPjajdNdb+js1cx
+A7boGvRdMP43M3RvAVwQmT8Iyj5+phuCSLeZY8RPXnp1WvVuS77HTWWq24MCJEMulrLSe9U4kp+
18hmk02ABlM7MWLWw12cnnsydiswNZ9N/kBYh72prPcp1tJNaziEYnBtUck9ni3ADEFY5LuEsgxm
g6WQi1SVxQqdN9fJN1QCXzJCqCtDsnkdw5gK95hHRmY39M16Hsski0Ift7IudQTl1irwE+oau2se
h83W6zXRVs/8mcpJUlvQxOdp6eFWfBNXhf5pLdd/CiNAUI7eO96gDn7tHO14vA0mdU+eQVZias1z
jgIR1vkr5/iEbw7ssDYe6Wcd/FtvhfLI7gkEdGFpgFXxLcjLcEXNzq7xAabOw30otH4CeaCZdpm1
otql736iXFCCgDvfevoMAo6hskKVSOgwCrJXwNK4Mwj+0HTKirDhDem7/GGqzA86RLojlLR+C3+M
9WfZ7nhFuL/CmJN8SA9NO/tnv/U/8YTQj4Qjh7IvBN8Wc/hvN+Ufxei/LwJVUHO4tOJmrPULbCib
wIHhS2W7dPPPjAarXY7rKUio9YHh/Sezks854JldfbXpcrSwGr3JvlQ28PeFzy23iF6tyLvkWfVS
WNOHa0UXesPugn19YmhWHgozPjr4YZ6+A5znRY7zJ+ePtxx0wJReDHIjKSgfHOHrMg7VusV+oKP6
DPS5PlRkbbM4odxmCMcN8GIaGd38OhU9xOPQQuE2DdaxvLOYeeePcmTN4VDqAHZ0BjnkDv5TPqeP
nrz2djbvCLGDSIuQgNKJowJMDU5prcvOP+AOPda/lE0lF8UF/Tab0e/qeKC6cSkKdPzVehLZXbf2
mYOppMl2PNmcTnDh62Odm69cIYb4XVEItPHt7rVsAHMIz7oN+aFI2fvkc4axMwBoGSUVa4iSOlBK
qgh4chx9JjGLELimV4JtV2Yu3smCGCsZzJVGVpudS99kT5A3LsvVGVXyF9+mf1ws3UNCvQjnMM9l
HWGCf6PYfDgvLwGP2XfmbxoVqFXkWJhUDaDXbCxWvDt/fEc9ZHHwCFToPjk9mYT4rV7aJerevQ1l
gWMdAzHbSd6B5qsZ6+cCulg/To9AFVeJbatzZcWr2MeSb2hM0XoczylzXB1YN44f9Ybab18McpvU
/9jKtmmpBtzkduY/EZ2adJNoMPVIqENNnQXBn4M9ZfaOocFauWZ77er2REH33hz0ISu/p8b9xSNh
T2Y6gmjb3PXoPctxNN+Uxo7IxvchdtrmITLAtFRO7t2q5glRUR+ww61cK34yJ/8RkeJqoWGupWPU
R2pRaMhMrce4qtiKxXzaVQmHksH7PSI6fvMn+BSTsuivdoeWsotqNciQaExqvDlQ1FaeSYkNTK54
V+EcY0blw8yKt5k/FIcksUKZlMM1yilL0OI18hr8LJHhUg0+qQO0tJvZ5dOh4KkSxh899DWKjdR5
Cv/kxJSsrHJwuX8DSbAfXIMQSTr+niFEHPwmus8cXdhwnpqkuLULqZN4C86yc5NxqAkbr1+b9nAP
62hT201Fc99wH5FzjVxxwlm0IYKOx9AxXshH/MnhCZuOsRmV9SkUt9U4TF+MCnW5bN8Gu6fJdBlh
AsSIKLbO5Dxob7buVic+00hKYlr51Q9dRsjxJMwbBVrnvhIznpeQTa0dUKXIUblBHHMr9JgxiS4a
6MwhbLoPGRxrhwZ7tuF3mTkpXjP8ZnopkwzHLZfDgRXDtIPmcp3o+QtBKoSLKb0tIAA0jboWYjYW
dke9SmjhGxDe26K7+yz0VoFBvomvRM2VtpqgCG6zwH3uJ4dblzF/zuOjr3sSYw5PnuGMPQDR7p+Y
btQ2kjfL+ej7XFJ5w7/XUU0MnwW1dt2r7jlGr7KWatmssZbAarFz25oIwZjSXZL6P6Z7V3UtGDLm
B6NZvDNdRf5p4vf0rcnG8lauU5W9QhT4hst3mEdos9r6Yxst/djiGUF2G/OBZAJjKQ/xz7IWr9Jk
M166Cn2a5UTruBt7oiJnFFeGdrx0o8ZQBtNA6PonsF6Ziznqer+zZtq3tMqnrvccmQa3wj5b+31F
OswQghlgJ0LGKjwBnAn6vV/Hb0bovJfFFj+a3Gd44J1Zf2FKoyXtK3Wimlisefbc8eqfcCPa+S+n
xq1O+8t9jkIWLEV1nYgAoczO3HpySU1lOn0RzCJ8UO979ydmA0MJZbPGgput+TguLdVsrUJDwjh8
86nFocYENVLU99aMHmdwBsu9nr5B6xUL45duXntwkGeIN5whIcoTWov8iFplJ/wJ0uB9CrIDJJHX
iEpuE9PBQGctPgwQDNEAA4Si9K7kiTN1fCNt45letU9DNnAbCpwhPc7fGRPs5AumKFIYFjKsjXZt
FQGncq+4l5reL8oP96FJN/mEyXLldxcsGadWteRwJgGxwJSEVao3CIIcJprooanh1iJXrIKCWwP5
ldsgCEjM7U9jho9DBtV8tN+MNr6A/3+a+mAkTCZ4RjjipcgO8YAskhr0xIUj/D3pbHLXLw/R3A/r
MUb7cyrSCAkdPbb47PvpecCevR2Cinsl0PsgfxA5ruySxdJ69MqvABfuzF5jAdSQ8RBVyh/TPWnK
qSFcP1sRWyKMRjPNpvhv/KNMCYgY7viK6Z5sEP54uomASecd+Aytj0NrnOwhBovlleBNdE6Kiy+s
I2km4s4tEY8wa+Ee5KZveNU9K8TGqUl8lJ3/TNEWiVrPfSb1s8kafHK0QqSrvo/PzWgeMoM6QNct
VsLvk3VIGGwNEOYZQes+JzAv8MbTz8bTf0jTzTCYz3UQ/+BnpUm6JR6T9++lQyCVN4wSonHh/WOq
pNneArtrAmuSzdYv7WFjJcSiK7w3WVZ+egFnPHx8K2+cHyQF0lsVJ59W7CVYkcjgwNs7VeF4sMTv
zrKbfWV0kI694FvMXFapwWxBeAcTR7gyJzBFQ/um+0VoT7yLtPp912JHtojgIQ6KFXDWokvR3RUL
A3ecf4jQHwAz9srY9BKQQ15YD8MgXtEhO42tODOxO81U3Hvt1DAvow6AnqbLSuLtTD1ag+TYG7DD
5VljcV0ZsXUMS7N7MqNd4tgY4iTOfYuCEj5B5p8OXWZliKFElfajM54ti5Bx+kfo1NzhCVkHzWhd
e6v8PXeF2JKCn7ZFnx2diSehSJzmntCNUJZR/aaTLQduBJeMFwAESXMolp9NYTuHoizxoRZEosNS
0O2aFR9FqMECq9xc1awfCEGw92vGU/tohZiehsmELlZM9qawGgYZFgP0ARFc61q6DDwTHbm32Z9o
iZUD20q2Gown3XseHKbyNVFBdunjvN+nvctZ1WmJWlNA7XPQUrPUq8hgB2emEUPtRHg4Y67kjzvx
cZsL+DojtSfnbcnpG8Hd7ilD0eU9ixnYbZMpP+7kn6yP796kD1BhnMcOcyXKj2o2fcQ2xy+rlkHV
7vZzlADRd8cvN1UIpXnDytw1+BIby0vugr1gZEHEiB/YnfNCHDROKYW/ghVwrZPswJ5SbbEa5+s2
VGce82drIMrVVHWxsgKLq3PosIBnhGxIGxOQD/o3HUyUIi9t0aRWXhsThVMq0rucDeLtnGn/0Htj
9j63wCuCgpPg3Ksny+CG2DpEQyenPltAfhhuWIrbRQYASf9YU9TchEzEqtb8yb2oxzPQt2MxtMQu
SpRgV3A6hNFwzixcikLCJwn9acuS7ScR4XXo3G5vzm22r0T9iNvPZT/KjwruMfALlx7HgoqtZIg5
iKD9Q4h0TzSFF3uHDu/WCdQpCaphU3CgXgnCutfWdznWQvXZzkHFeFsMp4AO2E3K2WDdGnLjkypa
FXZm7So2xgOGUD4yVe7qsOs3CW0rU5nbz0pZYPsotcFx/FrCnV3Nll65CP1JkE9bOaXnWjv0a40s
Y3jifwZKuhvfqqhriNhORoYxb90SKpaeR834YmwR4Qu0ixQFYHz0aMTADTnN6y4uXsjHkawYu6sT
lg98LNPNLuNmw0ThclX0zM5TLS/E5oEpz3xfZLSbS3feKp0GgJCbJSVEbHoYq7de1V8AaHuIBdDq
bXyTawWHDUdfQ6AGvxMiqK0PbhwgnHPiUfPYXlTjcC8VE5owrUy6qdWveMTRliv9W+Zrp6Gqr1ju
vL5yfXRX95p6D2y3+xddjM/TYLCodZ8sDEaMQ+ihrk/DdGaxayqEQb+A91XXCLNa2/W2IgLhzBOX
TFofA2YQdlYoi03Orrrx263EWsD9uaGQVFm4H0rf54gN2Acz6V/A9IVokT6FDY6u0auwMAFFdlos
TGUGYzzFarGvKueBEu/sXHv+Ex40kupzAuJWQNTDj3FS+VRvhcPU4sK4PWDdZiPP+pS2HndjvU5G
QtsXBpUj3eV40lkp5bix2NC+RZROIA1PX83cNpeqeGn72GC3MW4xf0UrVqxnq7c/hqLg6KTk3p1r
Y6dEnG/KYtyaEka7jt3VbIiYakaAkFXK/iWEtWH6f9JWLKN1mvC7Orsm9OBBlh5GlpzYaTlu6jTJ
thoJaGX7igGu8qoT4uowr6OqXBzPMLiM3LQPA/d9z5PFRlszOcoMA2iAtEAxQocLGXDgiZFQb5mc
vuKUBd/fH01aiIOFc78Jqpi6InZ0qbCSM9kadKGZuGymolXryWSNOnHrkjY4/f0huoHFWdFu/g97
57EkubVl2V9pq3HjGYALWdZVA9dahMqInMBSEVrjQn19L8CzHsmkNfkDPXGLiCRTuAMXR+y99qDV
77DmMUCZbFswzuHlUKOj0VfR0Q4LZgXz96nclbqMDk2KzrjvNWPbUI8sIihFR62bmAYTKbqze7GM
1QyBjOCxUXG7LXwDLbYRIifv9WRbeb25E1IBAsNKy6LsJ/kkbaSyQguCeyTrbzhgXhNTKzdFkn+Q
+qor5zgWIfMmPdkMWlxDAkBvze3TNyuAGuahVPtdDlBzq9VoZ8X0AutPPl4syPE9Oka1HXae0MaD
p54wtGa4iBEIJ6bB9FAdcO8xft8yPaW9tRgGHBS2HweDK2adaDiYAEi7O/QlW3jNpCmG1htMmOdk
sE6oG/nzYAdXWKqXBvh8JAXI+AWz0QJV5b0stJMlXWvtauBECbJd9al6K4grjU2aEAQt6SlgG6VW
w60yws2Ifypr0BwQ/GqwH4RrybCIWKv6hfwuoMmO9WZbXUq9E/Lml5OayWaZP+QHXQBxSBdocFip
WPGTX1GMq4VNb9zznHfLW2pWX8fG74mc7Z/YxuxgTyDy5ymkeAMKXqZeEXwUup3wqagcoiVJBasH
64uKo3WycDgCkZR4S3LrtWyUDYfpD0YqpAJIH2KB8YNQcLSnik1IHK4cT9O/OzlrHMJsbmoe3TST
BhqeCw0NeX9pfpXsdjgUBjBNyrc6DACFA8/KdffDY5/ArpooUB8zme2I747CQslU49deOp9c9v6O
8rWrcQ9Errktc4fgiZ6Vh3LQlPhLIvJ93PN+2mH0m6DqTWP3TtX4qvY5Ojffg4Ak5xGNt8/t4s0L
MWI17KcA5oQL1x1vWEaumaS6swP5lGTBNnLYI5psThhB9aBOkGLmO+mjpG9iKt/E83Zhp117d3yn
2lVr+1sfo56pWOZPQoNqaQhKwmG8CREjn0le02IXpPFdUCUtRG29qUpPOmLAFZJxN4wYwJ2O6DQ1
bY89nHxbdu/Q5N46V302Q6ikkUtS+28Yo3YVdw4juD2Rs7Te7rnJ3C++xs7BVJxjeULJ81Y7JVa6
iH8BJetad+leAvs9LU3MuiK3doYSf72MRUGqCVotC1qLnvNQGvKrcGnJo8Fcm35ANCH/ZmUJBiNZ
5mmI4T6EmE2HlpnwZwYBir6P+/XgTCVxgkyrT/aRFG9E1G7ZY5ML1aC57yS2nOAcOl2z9J4xqv4W
9T7eS+4yB90GOp6RqoeNRAlEchoBffYIXlzoCqAwb7hZkAmWGmydqEWXWOXBkxmSqg6m8oiBey/Y
/PC2Y+Vq+HA0gA4rPeIWE+qwSkoGLzn02LLg1p+1of9fQ/sPGlrNhlv6/xbRMq7rvgx/VNHO/8NP
Ga32L9VyhOW4MEoMoVmoWB+UauNfts75q6qu0IWmq9rvKlpb+5fG/6C6EISR0IKS/reK1rT/5QKV
RoFra8gRHQS7//1/vvX/SY75TzRu/cv3/yuT6S0Ps6b+r//QJn3vH2B1iF1U+Ktoci17+pvY7i9c
NVsKkXo5KrXUbT+TIcAcVN/CxVoIQMLXakqL6MEdXUdMqoSYIrq0/XTjUJecAtzde4SvV5KqGEMO
FhFtZSkp/S398e2Id3/qT9JD0Q3VvS6xNeLrTGg8zRvb6R6YR3bBJcV941keBiwL80iev+txbRwm
vJAMiY8PtJbZedWMN6dmmNBluEvn/9tRQwRcxKa+CQn00yATI/Z4ghoQDo6kmUVgZaAqhymkaodV
A9wgdde0U9xMmiLfULWovjuedohCNmh+CKg7NNTgWcVho7tM0GUpgufQSRkOxrG30pAyEN46pt8q
RRI7XshPCXGlkOjODnyzU672ZE5EX8MhyC9ZpMm1zvZ8aU5BWpTuT33lM3VIjVNXmOrz5E50NFgg
E513flGINRfs+3F8bYzMkq+d66wbUOIM9zIEsxZjlDPmY3JBTNM4MjNl1F588NhcYjfJLpUf+Guf
tGoOWEb80+dg2ICLHS1rl3hRrvigq4vrufJIrN9v2agQ3ME0Eokin3NEmy9I9Vx7RRU8+2V2dhL0
PEUrM2jl+bhN5JPOpbljt9Ctq1oZV02EmEvXdeVW5oG6iTrmirK39b30HQBH+B/+ARmsaQDaf7lg
ba5X1mkasyJbqL/QOtVRdft2IG6oUMiOkCUbC4+i7xhNcQWJ4x4CBjmaYxQfjw86sBJ14xHCd4Zb
Ua6M2NCO8wvpcDpLP8aMlToMO3eo3mRlR6cE8tEJ+JXx2jMJa34wN406Wlai2AlMxgBOOXz2HKKr
miAxcOM7rn10WwUTdw+buwE27R0xtDvbumT03xL/WrMlmoILbaodDSrOrWYOuubdyRbMDcr9/G0O
H2X/CA/3czp67CT7RxRkyJMQNSxXiacOoBSstPyw0xFva8KKFmRvtStYYEhEixUGeB+URt5qK02M
5I+7NBAsNJz1jDwIqbadIl8Tx81FVeHRxPLCZ5+7jb5DfU6Ro+fM6fRCRJsZ6Is/fiUbsjzq6UUZ
ywn7mqjbXhMXuMb+Ww9pDdViYW/zsArechZLfkuyREP6GBdXvMod59Dir9UUJMQLRvgG9RekXvLo
lopLim3A38oXUuzcwI8RmLpXP4YxCZKov9Xz3YpT3z9q1eBBYwyWZRo9cb/RrxUhUjmtvEhSdHci
TNfI3My9Z6jPfzjQf56bfzwn9dlMkCeDn2f77//1H5yTGse4bpuWaumuSiXzZ7MBqdVUfXnGvCs2
vs3HouU0JGqMQQY+XSVmWDOZxg0yukUa48zpSBw0tHiiSRFcoV/LHoeZsEtnx59ymgNS5vMtxjuz
TYkqpUNQxesIqsfR1Jf5HGUq3yAvc/Fzlua9bcLmqXEwqeX2gIJVCFQVbmhXd5GEWPpdE5McCH/h
ynJbMl3LEiCFoYEGtyjz5slqmFqlvROciNRFHjdE4xkTI0pqQBF1FnZApUrcosSi3AZlfKo9jGfq
4N5b6IuvmFpNhhrTvYV+1pqkqtSBri9emzgIzyzmBrvHd6wYzJthEzx5I+oPNKXUVck3lq7PY190
y8dffYbFQ11Z06SMGtp6DrKeRQVF7m9+FLhvI5j65ePjV/wOX2ErK3CZZnBQIPlBnlm2kZPeaP8q
lIaklPN0evt5eia1savy1sPlyosdNfamxr+5MwpdXUdhdEX0qd59md30NBafqqS42ByUxp6Nr7+f
b6EhgdjLZvYJ1GP/JGAJ2U0QnOeXMu12j1tz+r3m30IJlWxN9G8JUyW7tE7x3QLjs/bEaF+UVqiT
nb3XtqpBlK/f2upZJfIU6ob2QuhisnYc7BmOqWQIC20U0CZSNszzyBk1HsfTQS6xNK4wiB+aeOSh
R5WLZRfRRKl3KCwroqhxIgZXZcAbrYVv5WSF5PwRrB8mL0YwjA5EMEgvHtxCYgSY4wCvPcynWSJj
tgmSErOZwPKWAU17MQ5wjglTI/MuQpsee9Z3jV2L2pEOSf/2HuigV0x10G9F5AJ0REW5jd2BYyU2
/Ze0C7uG7cPYcvjiNREEOF3t8OTFuHOqEJ1u3sGFIxEc/5nVElHvlm/mhJg1MJxmVdTvQ6W7P+6j
zqhh+XfVyadfWHu9bW/EWDFdDjt7axbAmh9n/XwR+ei0tjL1qCnUkhxzvHubQTHTRYV6+ZPwoxj6
CAFsPBLDopDNwrZ4fiqK1cFmZ0OrZyOu9yjDg8Ldtp5h+ZqKpyOPSbMXNiFyAwYS2sbqU1vY5aR1
EK9i0N6kPTgX3WzEq8l3sUbKAgMBr1pnMO6Xc3rM/KKirz361ZD/AybXmA6hXw4pGkXVsQjicYXj
UlH+Eadv6IR9VkbvsQTTmpUUZLPagxohyeACUrLw57fzm0ogIJaoeEeIWnhSwFhtoCh98RybRdf8
s553p0ZCI8ITzqKQpLJ0OMgaYIZbFMWi9WV5bCrWrSMaLUI6+daaInWAObIMY8CWJWy0vXaS0jNL
8ofPsh+PwO7FdSgDCMRV80SY7WtbxPBJbHrHqu7cSTWuMuZnC7lQ7FTf0DSR1ekwYFVt0I+slLT1
3x/uFN1/fd9c1isuYGvKbcTxf37fnMDCu+G29orsz349ZyyFpaKu7b4JloFllmf4vJJmFYiIqX9Y
eDB2c/qVBXa/DsP2VOi6x10vSQvsEBSV6CyJTMgba9HVBB8qfWPu26JcqW2YVQvd9X7YrcETO1Iy
9VkzoHfB3daeiQazt8zzxW5U86uq5+4tNdITaaf6DS0BagacmmVlf+4pnvd52BTXIfDLRabV9apl
nYkuStZXo7EB9Qogj/Mnr/nBEbkevNvpqTR9Z4A1v+njvg8me5VS1KidracI7vltftEK+3uUtfkG
GzJWbnLrPuZ7C+DLjXrDOTNjsrZyqml6zsjV/M+f35H5JXDaaxpSizqyZH0H/OGztN6hahWM7Eu5
mN9hbYqywqLvo2Fxjgxi30vK/rtVJKyryFzcuX7dPI/xZyCat7gmg2p+wckOzjlKzW07hb3gEUJa
UoXXxB3ujuvqx96RPIkHFiQLHhAmcay5x7PN+CqLItq0UcMWLRckxaXqcIgzk5LCzJ9dJymexcQg
rpBSH+efaQS6MVCciOfTr0okhmAGkogo8ugtk2V1GQmDtLCiRNgp2Jw2ZM5A/VQ0BZhMNR1xdD1q
3DQIHfifGWlpciPTgioROaseV+V1PgCtsThwcV3mpqYtQ3kVuXtR3bF9sXEMxQR5YOn1xNJneHsD
NdjfHmWFGtF+lXYaTlkF4U22kBOh7F67AmUpULp7NV0OQRe318x1+9vkRlgXA7Qrx2bQFwQiuLlh
8POFJOZDWRIrbg6T6DuK+13cp/W9BD2AJ5xHxHT9BGhGVqbp5AgaOFZGJ/hSKcq5i1L3iYaKoVaT
nyqyt15rrO8b0l8A2bLYPyo9xFBm3z6gIx7civY2918NZG9ylHmAz/CIGXveThiJ+av5Z0TcKJsg
1D49frEWh76acpF1j1wBHXTcEDWSSHjyJMJRM54S8xuxvNkLLD/WoG30LQlcbze60QImjncprK+O
N3EPKzZagZXXYtXVUXsw/QkpXncRm1eRbqhRGz5L2W7AiJDQ3JF6VHhxvq0MK3gexKcig9xZvuVj
a5/nj46l7nMUBaD4p6claRsJBHDNM78zHLf3qrC+wk3sGQuRcWy2qTykJpX+o3Z3k+ALicdYI/Dx
32RWMY5Xux9yJJtBp6WDqJ291Im6drDr3cMkvwHZHt5tr2wRRNrjCgJ/e6myuLt4PoplqzMOFtqg
y/xzsFPmJpNNdMTfYe6aETHrMO2CzFq/NT24Q9tXqlVhojSkIElfurIY9mpl4pNTCJZ91FV1EQyU
HnV1H1rpb1pScdZJbZovhZswH6SGlA0GKsX06zvLNMlqq72T/UZ5ardMdD0XVGGsRodYc6KFiqLk
af4qcwKdTO5JOVMGFJaN1bQIVSO0YyOLiW1V0ZWO6tivORFtbGxp4r86vnIn0ldMDZ0PZPvxohf6
eJDMWMept5//rrRzmj500xlQ3b2gDEFA1pvYiq+9UaTMAuNrTsvLrLKjUo+qJqAf9uS6zyeAWSMb
dKj5nWbKu8OMCbdaxhR9Tles3Ey5NzhBaQVRa6n6yQu78egkwLZ8pUUtEPcFc+Bw4NQEbRQrFoAP
Wz35Ss2lahE4CqboSZkqstEm8zl2QNyBVR9RR6KBmv5qXgqCM64rMIb/fglMuiBLKarN/LM21rZB
mp9EL+qdZWFTpoUb3hPfSpHN1NG10oDo6hbG/tIuLoPVe0sJF++M547cwGWLXeMA271kh1VqW9z8
3s10vkbhB3U3/rFylG+PryyENkOcvhjIrNZDGTUbZFL1vslGqOxT4zm/SNyJBfNrPakzqF30rWR4
TZHYHYVokSg0wvS6N3NMBG2TsG4mwqE5ZdENxmo7kvGxzFp4WM3oAJ51+VQSy45vNoAmtvmpcTHy
hO1F6G+wM+nXmAOXbnoaJVvFPepa4wnuM3lBKbcOa+y0KpaJR06kVbjecf4qRxiwfHQeXdfx1Lbh
GaUhLSjn07EmawCajAkCUwYjkCVyifI2fs4jxd7gRYcsGGo8x7261zhJmeiORQYTd3Dt11JI/0Rs
SkhMNCHKtSww5qEF21c1SQpBaHZsFdg6zFd/CoamsTuDFbfii0OTadtmhILUC347x69CUGFVezDy
7qWcwhf1jKbk8T66RLmvoftq26wAfJwiibgVWk4OTecQu6IWd6i11ckszbPt+S/IpLz7/JJyzQ5+
3Z706Udty+RMF4RXVW5H2nTXPT0GTiYEjh26UpsVFQ9qwBpYZ8NeEnfaX1EmT1oXFOubVNMuGSpc
A52NieahsOBR4SZeAVrCjD9PEyrbtlYefasHvgWTfDNN9TTfKfDyQiUvHs2Mb54U8M6cpA4yvgbD
FFSQ4AtFubJj/RNoC+lrHg9fAzZNoT13bCUOViMmyWrLEYMPJXTCbEXpnp9zVJnLPHarnZ0FLYxq
t6KC9aIJOAm1b6JOd1+VUfjn+cVWxcucn14EEe32NLAz8O4gTlXNk4w/h27of4RNhzY9gobDiAra
rBtndxGS5641tNZpYB3TEQNQjihl9fclqqb/GXYwzR8QMwjVBrhgGMSwTHPcb1+ewsyfxrr/G6Qo
j8kW12FaV8MhlX3zBD4j3weWfpOy+FEaWUq7DlAvFebEgm2BqxiQh2psWnvHbquj6lNcOoV1hlGD
kRzpAFk+eehcxunlqGqh/fjSSEd1/ahYzMh86wNYgDpOzHU5dVBQz3Z6kX+wOu4uTe8TXs9yaYH9
aPic6vcRh8IyjrQcFhH1i94JYwsBrZjSYZStMGsmZlPTZ8lSX0XjkC4JIFMWGau4zTyjyMFTYf5i
b1Za+be8It3eqBz2TjG4HK/QF3OHiOUp2YV9BjUtmnwTpvwttoJihbfewdIuWKRMUoTKMpsb7W1/
R5Hn4BA4Rk3yND8bahB2lzjPD7ZDkoLP9XuJOma+82XQDtLbILYwVi4shdfHpTEE56AslIVhiAyH
FedaqI7Q+6hVHrMtEvuGxRwlL5xL12o++YeNt5lv3fnF0YjX8tToybdifdMltjxEsCcIHkEvlESk
RYLJoVEa+NeT7sh0hcD1Z7/eobEcPgfU3Gana7sULvMijszs4CduvgnG8loVbv/eZus+dIuPXA+z
NyVr/CcvfkWYVCv10avt5DpPBeoizh+boT/tFf44HzP/nLszXZ46eww2CSYJnbYzT23/cHkaSmIn
ZW3GDFfCQ6/E1bgmgS/Hcb+aZ7E1j8ojjcBXJCP9cWAMfjbr4D0jWeai03jZUXmd39H5BT3I0mhT
QHyF65POgrPAmEC+8wuO54AOkvkkA/8RJDjBTPS96bEYC1Ri85c54svtMJUO0p+C4Cyht0sPWQBx
mfphbkaLoIPlbHvy4PJBravc8DaKRLwnqyODMKSi07C9nobtUk/bU6CXPF5G4+KS8UXtPhDfFzrV
8e9vdOMv+xhN54nH5MUlE89Wf825aQy/NFUfwvnQeE/KJHYvVTc+u9NXwF5/JJrPZG/60fyLJqoT
xu6Ihn8fL8xf1W5J/WB6PIUaZrCZ5/EAgs0nA++iTYXX/GKmdAJqmCyl6lAuwvg9iyoU21oTy0Iz
87NiEoXueQm9VFYZzCddeqZOMfeO5CgeGk15kx6pKOWUFiIMa08pRwTWQJ457GT3HhMLsWL6kT5l
kn1BZzftUxeQmaGNivYPF6EQf3nzQNFolq0JgxmIbTq/9PG1NvAHN4GzDlKAvNMhbk4wasBK0crP
q/6sGC1/y4Bx/uAw/jbaO3CGjrsaeqCaperSxDGEGBLjYo6ZHcfhO1kolEDSyLa9QaIVxcXAVXGZ
W6GW4+BWhNlFtyILu1DE5oGr/sLt9wNkabyPS0lZINufu4j5E1AHQjtRp4A9rzTqbt0wNsh/WLZV
5lPIChFa77ShEiQlbMxpbKbD673gptwCy3RWulGm5DJ6xqGyd21lFwBzc7Q3ffGtqS3j8BiZWozG
jbKhghYTchqH/Ukk6Y4NVrXXGsQ2iwhVwtR2XbPGSO/GnVv1ceZ3xGK9F4RgshynNTLQi7CN9rEf
6b7govSt3+quTL+pNAOKByOAxLQhzMVrgaRuIwwRrNKkiUk0b+t7HKb6LutRUKe+deqBa5KE652U
IjtHVRQ+21kfr5PJgsXKbKCCWgcdKrvfh+OZmt7tMhxX2sCuI1eO4zQpBqoncUo4mBv+p8WGfcH0
FAvFOTVQEOJzGphRYvhVuFn82qIggyFz9ol3KlqCLvMSPXhuUaTkjCM3moau3Z5SwxOG8pNxxQX9
gpKmty3a1rFXV2qq67f5RaCYSh3iH37/UaDjPCMnjXSmJhCP/8xBbLIxykhdRrRiq6Ruf3Dw92cH
V/Im6IkwiNUWWJEKF8wJgo1RFMO7bLJjlQvvxTTHeqcQ/sFvMSBTH8NnGB76MpSJBGC0nicygTnl
kGqxu2jYgb40Tc7D8DzX1/OcgOBk7Wf1RKccrxTVv3SlBcN4assczsVVVQ1i3SdskUj8xJgO12dq
06HuVrF78CI+fUXrsOjE/saKRI57pmPiNfFTKxTTL3Fo3/oisXalmkU7/G7lzsvDHzYWmLM6MD4a
odBpWSMepPGwjdpNbaeU2b39W+abzkX0NRfBVKGjIKsnQtMpTCBHjsbnGXHuDXqK3XX44ngDIOQg
kNt5uj+/iKGKd+wgEd90d7VjcCwb5BMKQ38YCAnjnrRXiLVK63zL7eR/VaL+lR4j/EqlvGArPnw4
dkean0IVkI8WWFz+tPnPnV90lX/siC38URdDkVb2zCdQYUjjUoSkT42xZVw8rHALpe3KDysJSHLx
ifXwW8U/2LpvXPPJ6RejKQKxY7UIYakxx+woKIkalibvti5/4KPpkGO6AvidR4gAYQYcuArIUnyd
a7T7B1/vi1Ptev4+UKbSxFK2Zqgnr9O/qPXs9tlz/S+EmIRfq6iFj1l0kOXir13gWJvC7+KT4uKu
aU3X3aZand3UUZebMuFWMjvUpwboxTQV4ylLAn3FTRscBitnft2IxDpktuGfoSMjDZhX1JmJO31u
XW2Wf4dGanxwRvCJYSXcOjxyi6FIX3orNTsoPsEGg0mw1pCBHeqm8naoLkMc8a3cpy5Txp2GgtjO
bLYaNcjuFbrkcTnQZC0Jm/eQFvmYGVQIFcfC/Iq6kSkF9HaVCNx11OfpSwVu9yRGbwNLq3uL3BZt
4/iUZgOo1H83MfNXdkuggmGQYq+q7xqahLURCQcElfWE1h5rQgZmAsMFKkwRZP/wfBdzpO2fZvS6
qZvCYtas6ZauT6qPPxbyeRPkec/kZP1zMWj7n9t5WcFgfMFWDky3KNqFMDoNfXXkqkdsZqfShGYh
Y1Sb8MDkQVpZiGUCIxVmZprNZA1TPNkJRy0+9T0qDTS+8kBY6aafBk7zy7wYVDSz2iYNPv3QZSnj
D+m3htg4q3CsT1EXRmvQgFvGlERCqDiVeGvF/fE48hUlJEVnBGLi5vi8CB39oAlJVc//EKMb89ec
RttUBFynIMnnIl9tm21bOi4w6viVeBKPbQ0teD+U3pFHXb5GmodSlzQ9xz+ilOdxYyF0bTPzaE0S
E+jz+dGDYQKTnO5SQMxZE4dsLZGtYHedXkZBD94VOb5jxiuM2sdIbPvGWY+ZZLmpfpmvW1ST/jmx
/VdFelcSYutj3sngJY5q4Anj58dnMSLhefX7dI1gbpc0yhKWhfdDOMzMSXO9OIXN4aCivFbGpn21
hBFuIVshDesaRP5uP/AxyAaw1fTAZPNTLXutNyGoF+OpJUm4dpyUIKfIXzql627AI2gnYwC1YqRY
qUwuXDYD7JL66GWovO5idsZ3YQ7KbqxKfeMqbHL6ydon6175mvfWKkUJeSH3ol8xzvkiaJPuQH7H
q2XjjheFpe2kZpHaqeUQcpS0Y4cCG6fP7VeEz9bPZamW6MMzg8hzZMOtwqim7RXdBPOdSX3fdBpS
QBP8PDuS67xwHabujSMECxa4jxbwxW7u1itdxW7ZF4hik/CqGQ1MEd2A65/qt5BZBLVkDaeq64ZJ
l8rKt3Rrb6VUo3aiefmuR336QpxUviarDqBT2owX/pLvSaklGLq65Dj/AV7YohRMHbI5+j4+FgnS
m3KijBV1/5IY/qmxyG6MYyzooYMj1gmjtzL1BTlR7qf53Z2/40N4L1i7H10ItoDkRoANnKCAvOri
oEQp0+QorBaZ4U5DsPAzFE8KKUd5szrF2wx6H2xKUypvaJGMJSC1N+DJqN/txBmWdI3obX3qRfg9
86gjzPgxu2FnS7/t7UvVdKAMm+oHx8d77YRYgelkalNvTprs6rNxSytmz/loaht3Xgqz7vn+2JtL
OX5kadt+xaQqrTD8WjtUO41RMhgif4iwqmnMUlTWcOptIW65VlEDFcye5m9xYkXLdsALiG7zwCLE
+h73wSfCyQlRswtrPUD4AYA97Yyd3j4NTLcuauxAYqgxdz/KNAAV9CPLgI3WMa/98qgg8n98Nf/M
jsj5aDXJykOkjP+tkPRt3fLqDbAW+fT4FZPEk503baTTMdB3j6GR0WhoO2IAPIhkVxrRPyG2it9b
sboZw58nZxQqxxicyVyL6pV3h32LAtt0DkoeL8y59s2AZp/m1Jb5qwp6ADZTFUSrSgIC1Np6K2yf
KBLe3wU59+yNeIXJMT177Sw+P96IxsQz2WNvsHnwLzShwsaxaCvFZ99LvKMMqoMwC4xJg4TPO073
cIwbbsXcWN3qgaq/oglxV303hTXrSnPTJWxCxNKiXLjMgnZA5B8VjVGUoJIJZ/5GgvLeTPEoz8Oo
Wd5FcZltHw/fcYBG23QCCLHE80POx7lM5bn2dOPg6tic7ZgUH7rUZVoSKYeMQN3rA/TjhzzJHLgg
yxAxXRP6qHOms150zee5trYcEjd8Axf6PMjPu/59LiX/odOdhFq/PAiFwbqao8JkrGVME68/jAzi
nsjzsB0yCj8rJ9rLLe+QsAlKLF3xiZD1fR8N2rovoevOy5wQquOgQwnMxqo+GWeIOZ+61uQGGL13
24xINYTCvZ++c7SOcFC/RcSgJnQnZZNQ2yUTdpZzIa8kynxd0hQWJIBTP8j0YOiTRt3rnwNpB1/H
IXkSAQ9kxZDvSus0hw6jO6Mhyzv5rl8xM8rvf/9+/HWEotPwGyY9v0ONh/7zz+8HeoVaz7D1rynt
mF5LEjvn57NfYCK0yZNTtEBdG6qqHAwrYfIe4dtjbsTTpCfaQbPL5Mq4MLmiMEqunIA8jSbM2vwL
88+0ArbhPH8vldFYzQ9Gp6CxKbPqmIrfYg7jhUO8wzkw0VZD1NFWDP/ata+VeGinTtlrTFq5uT/t
wlYum1FPVq3rkipBXvzmcROnNYy+TjD4TmvaCFKwsjXDYXOdEnsgK5yuwYChI5wWXWWRp49O5u/f
zvny+fPlZWm6a+oqYi3qrF8vrySBVwQ6sOOenRbtlUMyUhPzzko5RXo71lckdObRgYy/byQyqqqz
2P3mrAWYSu6DjKm+ahodwsCQeCgx/DALRHR26KCiROZvMVNdu3GEH4C9ptx1hfXcDdQiiRU1Lxb8
l9i2wbgQfWp3UA/CdDXvy7XEN2ijoMviU/eYK9n0FyWcQtQnIWnfcmTyH/XO1lJHA2VWX+jXdEi3
GTf+KdFN+x+mJtovHF1md7pF4aQyMNEA6mrOL6Nly9RySzHUeVfBYzlS+GNT+cVPJnCaYhnX+QUz
o4lUXn/XOuYOofoRtFrOSju2rZ3qhc9Oktf7sZ5uWSdt7pFLDIqu9kuRBdkHmA3YaYYN9smyQfQU
8h5ozTMjwvBrnIUY6sjCfaxQp2CtMCtQ74D4fsqMbuniJ9rNWsoKWc/RAinGtKlYesKu73rigveG
ir/y1VE7l3BBLroy3jurRj1VOoh2pyeYEUMqtwYVozweE7arB3Dfww3OPMnaKavS+aUOTAO4qv7Z
M8thn9ZFD80La0iGCmYrmA3OYiB3FGRAD122qhT3W6dW3UXvquJWFdD0fOv744QOe6QwopVPFc1N
ji56Ax/JQZqfIMyrSUBL9r1Tuafa9DXYmMpYXxCoQv2bZJZz6eDH6jTYLJfNkFV7kuS5CKYlfscI
zxuBgf0+x4tT3ui5KwPOahMD7+fnx7UZ1t2npsHv6qpQ9EHRxa+AVRaOR5PgKaF71jMdL7iaxaQ3
R/4a1DLoFZ5m+0e7WxGF8ngLfTAJYaNYJy0sBHE+AXwdBZN4k4ryuWzJ3LIqq8Rp6sS7DCveKnCI
WRl1xYTu6fmLTvK8TwsgDQuX5/YqrPMQQcuWkGQiTv89bM0mfmWhkZnGc2OZSH3czBtkFeNPLqMn
zppkUaEdO4CzarbQemFwdoxDeda8BwgOnApBo8NvyKSIB/H8bWkU3//+fJk1Qb+cL8I00c+jwze4
d34Rzg8EMbZDy87MViVKQls2J8vOPnrk/JtZX5xUHHttAJhh/jawC3XZk/S9ygsQTFN5bp3qoWMo
Nol6R5vaW/OlcskqgWLSFtHVIS8IJHuzNcwiv3GWFkvLZXWTw9Xd9SIPWIFZATOogKcZ7IwiDfcC
IKpZUYs2LZlaBB6+unFl4TFjp19XdPoIfRLCIsyWLAsGD6Ip+x3pwpnKbzxf3q2SdyvFwXvp20Z9
c4vxPNf3nW1B/B3ksXX1CmlAiqcoNi5TBoHfIltFYk3gj6I5p5h4mk/aIWxpp6AfMmqCx0jYqbWs
R7X4KBXQOo2CNXJox1ujC++fjjT1LyJxxueubYtJBKe6fznSmgHjMQ82ZH54Fo75tKqZt0YxnNuz
WocjPmAFzhB63WbhCrARzG7xazJeKx+TdD9F6BFy4Z4sj1o+sGribKoQPVEcGjaON2SiALO3Fb4g
ag7QaLakXwiNlySFQDH7HRTXHLfsb60Fn0i4ipmArhLbQzcdBuV63hM5+egcdXUsULvUn2InPyCI
Ps3D5WRonkvfu9Agio1g8bsMSmnc5ipedq48jf+XsDNbjppptugTKUJzSbc9z+3ZwI0CDGieZz39
Warmjw/sE3DT4cYE2GqpqjJz77U9UkstMGizDAuzPmktJaoMc24ZGyMRRD7QQ+wAswCXZglCKCbv
fOYdGmYm3R4YN/jL5bQv+K3h4dAurzEpyHmNKk78QXQlJzVhLS3vhW3VD/KlGhiXJd5raRvxlvJw
5iIE+UGpT06Ki6KdAvuZnaE/1kLHLeFjN5t0uoTC9QD2qINyUhqh8LCo7kqzNUNfC08vtq1dPige
BUzbJPET/jlE6Ogpv9pJTF5QcxjiZqeKyXwKZ3exEkXDA4BKJHHzV3M2zN+fbwe8/Z/HUwM9Djuj
i9Qa1bf67ngqWDeqlDTA9a2cr8MSWtTsMfC0+2I0o5cwNqw98pxoHYRKdd84CudTl0as6QT9djAq
7SbxnlLyhbD2jTz9/Jkd0xeQ195KWLYcZg+0uPKKzghK+6Iq42MeGe43XSWHlMWn21ARKCsESS0Q
uwihRJ+CSIQtwgQXwCbp1Y99k9ZXe1C3GZKDE9U+W0k7HnuM4b+9KBPUq6YtxF7h/LdHOzYC0gs+
oUHihrn19ELzzU7TH9XsXGjmFwWFI71LaF9M3dVZ8BVV4DjlCdDRJ2Obxm3/iEVk4VfNkV8f0ybN
/+0YVWsnDJXZVeLdixG5IiNeUtNF3cLj8Y+yP4T2lFzxCZBOVTX7BpEcKhejuqtBrU4xGcSdOXHy
xAC6VJKpuVdB8m6bpo7/YSv5KO/HDs4dh9/KMjh+zy6t34sR17e9qTFt1BxjNS7A5cVmYbVrXCCP
HYFYxzbxYvJZ53Gz1rpXpP8/U/CEp6iyuidIQh05lYAlCQ6oCHuNLtlE40rt2lAsar1ozo2arbil
7LUIcdEYxdeUBNtPgTaeNdBXCykahtRprvNW//L3O1mfd6I/dipDM7GgMVWca0ldWsB+K7QEopUg
LoGhSkMFGd0W/iC6giOuGexKKMh+TOED3iLzp2WmLwPysiAqtlZdoMaEj36yHPSGxl6jFfXACZKO
Vm3s7DLur5AehkNjTxj8HfXEWQFfEBIiuHhG9o9F3XkvbkYA6/JMMlVxLeTNzjvjjwntptIKPdhg
fs63tatiwGXlsVn1YCKKqIYjg/E+HNOE7npqdWeufdkFW7ewjY2rRclBzt+o+skRpx305BoQXsu4
eNCG0n2KPIiOheqd5feyYLx48bhNVMgk4dR8qalGAUfn0GcFQNoCh/hSKvBaQTYmOn8grRUH57mv
3g+MVEmJwsXlJfU1UupahvKsb+qEvDTtR4bKJ8Kag0Nsxu3+1hIJbC+4xGPB0le3ylYK1kZVBz7g
R/dOphITKh+8W1fChLhyAAZHiiPB2mchYnPvEmBKloF19LSw28Ow77e9p6LXsg/9VHzXetM9Gk5+
8ufkWCu8GN5dAzAK4qN6RNSlAjg2o8/Yw6y5Ec+86zl9lIIbPBfdHRwEskFpWkgdgaYF2bYwcwSq
qv/z7zeteC8oYCsRqqYKcj0Y5Jrvl9/YGoom7+Fm3ywFIonVKx1CrPgDB6y683MGnf978RodN6/3
tdB672R1pnjSaDVXpPdEq1SLxCcTqdICDEK0FVkDEClTn4fO6A6qgjKiN1EDz5lJ6y6iZarobrYr
nAyoqw2pKRNExdvFOF56rulhrCpKkMA9x5M27CZHucjnRO73pUYgVcYNA3GGJG241nBvUx5vP4zF
Xi+cZaDEOyCAOaEK5H2ORT1t+yxhcKtX00YZbHTaYasfqmTlzm+i1nGXHLdNPPXV2U9i9yRlY71X
YAPzEnsliJ8mbkecbk363CFcUFWJqxS6/kYQQ4aKlRygSveA/hp1Gl/+/jlp/89jyVGLPZLVUziE
u76bZzhGB4N/tIvN7aYEGltuAvXNKAiOc0v8PVpr37vgTZbSNUV2nb4RGocQ5F81O2nhALmshLop
DKJttQo/nlydnBIjZzxBViBhgPy9WTJWOmg9bv9PqfR4v0TrcNtWGNpJ2DvnCA7kwFyaTUam07ma
LZvcLS5qrY/nolFAUmEEIUcQ3AxK+oEkY+lr+6/qkl8RPbGrhXB5QdlJlDkzWN0c2J4dDozELZPo
GwX27fFWnby6ZPpXZ/QIT+2JuR5F3T2RLuMfO4Zq6IzdaUMMur66WQso0c45qXHHtAgpgx5u04eZ
fn7OHNHeMbLFI27RfnLnyEoetuZhEHyWaoK/tB3mg4acy6FwyqEWGf1ZL1cl06GzjGVup2onT3E5
w+a7m7zYmiTPy0cNTvlEQNcyVkBTsow6W6GqTM4pBDm99dDYSFX0l7JxLS9GaKVnqNWfYZCJezAy
HC5i87XU0q2txd6Z+sszI6YMJXHbOfosr6+V7ZCNFMl9zzJS1NqP2/HC/hzQmD6DbuMeIaPxVxu1
iuIKZdjcQG3IjpAa6WoevY+Kd/v16D0Ne0aZP5OxKvHK/qSbg/tk1NUdCiIffEJgLC2hFJ/hftec
dCdtZ3nRuPQz43YKU5SCqBzNGpBVjuGS4ENntZI3lXyRegN5PutF0a01qBUIG/ATHAokiaoTgqax
mJ/W1SXHCiBnIJqb54uyd+ldp9Fq8CNxkXrjQkvUJQM6csP25Q55KddgspA+owj+OrpZs4R5lS6r
qE/3vlSvl8rXoBzQns/SBkSuw4o6cf70c2U9oI5c+vR/11DZtj5O5RN9HH2rTXW70MfV359nedD5
/bAghK6pc7CTaVhM/413Za2TVtjWMDHAISKRaVcCv07LIXjszGfsvGKllGRV1nMmh8dR8rlPclLR
ek+8Zmp2dUdaJEWpHaP5pY0akEUMYfVJgTwYGc8GZ85llN48VRESqiNHWIR2wh7dpX8akMsfVafD
fNAFNG+Raxrbdu5NY25nFa1E+GujbH29Rm+D6FspMDKRzUHnZCBpiGrcRaUP5G4nz1Q1cexGRu+9
KKAA185oQ8icUCdFXrnJG9UjJyDiQZPf8VImKUB/GTeH00tD6MzWyXAT7SrIIRtNqX+k8wxcWubk
V0beIEhOhM0srP32909C+zApnj8KkvY4lJqmA01/3iJ/O7cZYe/kqm5667h39IWbd8HFI2n04swv
wvCvWWbrEOj588CIwkuCaX5JJnHHnlnFaBkSAh4nLT4alhfvpCcdFc/PgBbYzveHfhWoGWzq+ShY
jSSxCTtmdwd2Aadt8tX1GGv33kAGuJ2OzhdZPdbml9tsBOsDAnnSVTfcANWB1hcpQGn/s2sgCzqs
5BfDp1/ukkilxljHg65yXog4h/dVvLbaCMnU6l3qUuUo234TnhjHGsXFDkCu07eGMmVA35xGZXsz
nLItL3LnU1e1Pr5iz0NKDSfI5JgUdMkOVFan7TLbXk2Gs1S77x0JzCcXT7xBxOxF7iO3hlbafM6m
wl2lsvYvLPuH/GZBgNBGSlDkSzRk6V5W6G06xqcO7OvatZu5+RWjJJwN8hlU8kWsDAiFdZS/AeqG
mznUTu2NE3r5GoquusxMzd549QQyi/IGGsLcACPyMd9SxrhrrfHqg6+Z0zKo0xLrgM6uYsQRp1yE
IBNEmlVd2NByYsqOlNL4XHfjGku6ew3GBiQuCrAdlMl+reX9pq5J2ZPdGi3yqs1t1XWdbucWWrQN
ytF7zDoEznU7bLuKyHjHxn/FqlN8TlidTlJ9qczs5qyHKidnoIqvaJ9ux4t60hlcDtBhUscvr6MQ
/SEqa0J6ZnufPiAmkT6nehQPSIaSvakM5r0dABk1wlp5S/JhWVXksFFk5fw4mnUM4qrfMPf5fvNP
qZie/mHv06U3+481zbEdU7Cg6aojWL7erWltl3gY0ZtxE3jdSo7kU8PMQFRNwT4LjE8I3O29l0z4
3gEJg8yKllmh/LLLeZSimuWke6voIuYd4XDuDB40Bgr2V/0ncWgrshTMn1OunSs1D79M3KKLqYuP
Vk78O25e69HX0OoHnTCZRabeJUoNwIYIGgBP8lapwbPmdq9unHkaajZ+f7jdqwx2hh2hHowaixzO
fFxZLm30FDhdCAhMWiZatqr9zbpSB86wnbDgbogo0hdpjcLP833twSqals0vU4/kRppHA2hXUzbB
sZPiWAciMeLeVYAWnpHMvq3D+k6DLCMatdvaNZO1YvaTmH3/jUCj5k51KwZ0E+7AeYKjDhatX0t9
sqe0e6K/Ey1J+zUYttjtUwlmcxWpWXsJ8hAPDwxxG0cbfYx2K4EESoejNy45tsqnrYux7f139FAz
62aKU4i5PciuBBog/2DO7BCC2zOQTWa2g8zMJGAaHSJ283WRmjnHdlZqOgjBWX6FJ5VI80CMbESo
vm4PRtMiGplbGhWJaQus4agxB3orQosfMb5BZZ3Mny7DL1TXKhpZ4tjWE1sdJ3kFAWil3yELWEcg
gFaBm9lnL/xaQ3V7yijxWwHWknr4R0326xePqI3lSMb2QpagnU8d1VY58PNusriMPZ7NuVIMC8b+
t8/e7uiWkBPibLo53FV+WyXX+9fPbtlRcWq99g7C1XgBM4MpJ8rusAueopAY8TYr8l9njzo2nB3+
gKva1YQbRY1xaieQ44TcJVt5dbQ+AvzvQLhgXoe7IcnZ7SVgwIxyRnlek+1JB+nRCzZECE9t9D3i
HExVCWVzhsFXxBiwSQCLFL65i7pRHG6H2mRAxU1rIvrhm8U3vSAqxz775P5pMGoL/SSF9QMjb89J
tZP0p+uaWa26cuxudnX6390+6cO9Ijyw/e1ZNqHY0qEFV4yTausopYxJOJqnoojPUdMhvZj1C1ZY
7a1G3ZpEeA2EHnV3aF2abdS1hI40ya8X2msB8VXk7jH9QzrBXQwDc0YLlHVk0uEh/1lqMGojuFdx
yhzFGO5TbOZHYr+VVWkPD7dlzxz065SbySGem7xpACP772eCD0Zl+DyaY2FTptiyyYd516bSqPZy
T4solqyexEBcqr9kV+Tx5ou6qLT1zSIJzmoVmR5sFLmsjcrJ1UZ0GpMJPVUJlCNnLDXFLSv/pM4n
9ejHe5Xz4CPBRv4KhcmmNV0uCfp3SZyB+sjfGcY8YnXB+ho047i4HdYctYz2dPh29eD0yAP7Pr6Q
RUa4QERjV20ja+2SibboGdW+9pVRnQLbIgpD2odBoGukAGEONNtvHqroTMNvMxgT54Cs7P9lkX/f
1mUYYNDjm10KtJa191fQ0rUsRoA5EQzegsOH73uQL7Dqfn0l35pousjkzOFaeoN553VePxuThjsk
0CTZIzTfwKEBR6ImT7eJSu64APttHDmRknChwmI/cSSutaI/SvWGfKmmc9jT0LktQIGXqQ9dmiRL
k4bX+vaHuW4Uu64EoTLUpthU7MMs+ctw8ISzqDXzOfMP6SxmmnUlQQKGZSrFq+El6b9qgQ/Xaj7/
G8y2XIFBzzLfddyE25QW25RD2N2eySEkeO17BtRdWZZdR7aeWvtrdM01XCOkCENqzvYTZXc7K1CW
rzxyxu8Me/ghh62dbhUH06ndNXUAvTSvfUy1LDvNKR/Xph/3Ls6CZacSh+IXivmYxs21p/G6D2bp
vt4V619Vb0vbuWoL/3Rbo4pRvRFqZLWqN7FLoIUgBiSPPsv5BCij/KSZ5iscawgOqIAoyQfu6/ml
rnJnO2bDd3hN1TrQG3CZZYOQPyPR3cObNyfHT5dkGqZLaBhbaTibwvKhchpneSsUmVK2Z/nQWz42
EruFo/OPJ/+9tcE16FAL1aLcIFn3w30bOSQ/2A5ErJvlvCYQ+7+JlvxKvsDpJdpaaceF3vQn6XmQ
B3z5Yni1uRAe0MeRdvapt+N85SqUbb3jn6cBwYMF9nXboPOWoz0Ox8YvHpUxNQ+yLi/JHU+5L8+u
hsjPo4nRjAbhLm7o7QLqPKnQjiEBv6BURF5R9CA0nRgUKwoWNmAHPh9RGv0UENJFT+W+tfXmYleY
JOd3o62l179fOuO90IhLp2kzM0p3KGnd97ex3xnTPJwjVSjScyJ8WvrfNr4zYIjbhLYh+YsdlOOw
3Nr0RMB6/a9v65r9xmvc5l4qD9lX1G8xbhfgmagl4SRmJ83L6zMpueYlrtMLAKJDmETGyR477rPO
tS8EU4Xz7u64zQkfExXN4E3/GF58UA7xC9LXdykkHBSqrG5/FopxqVjYQWrGy8jHbt0zZDowotW9
L4Liip4r29SZQeChRYB5FBHhE6ke3dG0Jxmid0FUxegbB7dYObIXlOmWiuGdRlPod4d+tgoUVgV+
1yALlxg6pNrw6XYq0JRPoVB3yNSndQTbY1snFqQnEZoYmnnRChBjkHsw/BhIBNNmvJ24poEo8kwz
H5F+Ii/zsOyx4t1aOLf1I2g0ppU2Y09fNdCJko6cJf2jFgf8NRW/pzzI/f1W+bC/ujiHNKGyaFH4
qKgv/7ySTqcNbpKVAD375g2TpfdogsrYexZSnhEkCExto3lMBVI+1a6WfadDAw2J12CCCE919Jyt
6aBGrfK6vheVVlH8wG8fdLGv8jR9qPJQ29hWbq+scHI49JTVDqJ5dW/iMLg5B5NEpeUJPKLQrPpV
q+2tPOY7ZZDuXHAOS5IfcYQrmXNAMZyBhsWJ6yTmdEDTau9notJcqIB8YnozkG3PEw5XjHxsOnQu
E8A0ImVJNMb3GP3h3d8v4Hx9fq+05utHOa7iVFV1zvzvdgy95GiR2oIUQg1SJnFOTMMyWD9lOhK4
5779/X/7AC+U/x0DfmphDkW68U4yB25Gz3KdleSG2WmT/C3EdIBf3rQ2nmFO1368ZqNiPwk3vMem
4a+8qEq2MMqUDfOi0uOUWIeYQjtO03Ge/nBcPPlS6SZq52nq6/H2TvfbveVAAhmhu95Ns6MfgFa9
TkrR/uNxFnPH/M+LyM2CvwYKkMEERFqBf+v7TEwTJwKfiUwGDHmQngeFAwcnPdwP0B9A/mIxuLXT
nWQFks+9S7oOqNsQVCsa6N5sqOm2lCL0que3uVb2uzSxGWTAA78q9jBuJxPqmnyLobFZlEWpsC8A
DgQ8BY5Amc/jg6n/DNuyPipEWO8F09Bl2SMcQuXh3ioHfSoAJxo4Ym5q33wrDXC9YhyroaKpUdrP
FpI32uW9uAdmnixMn1ig/+QEsf/1to27HGmsHOrq2DCmkctQT6yjxnBuB05Im9RY3UqokJK/BfGk
bitLKTcSpnQTbjiZRqJijDKqnmlE7fyCM6E8yrfyq7H+xx2vafNN9u7j0rjEKoITIulvbbzfPi6k
ReQJtBF5tmjCjlNvVuAmBPKHJlmmUfHSKbBAGtM4CHTlsFxmQlbUk1FJ9Z1fpEuRE2S4NEpXWQAE
uK9syphV5J6FVC5a4RdDut8dAFQn6rGF3XoPBbDB3Q2yRYW+JQi+OMlPM0tM0hT9IKab0NW7AcAO
ms4QivqoMdeebJSG+kiorJpYI7XQ/5A/PRhLXCQ6FkhGqXKeRa6Zu0wTZOuJMT3Zg0ivxnzorPvh
KRQxGFCjwrmm9v22NGJy62bBgCRAqNDf1uh00w1DyYg7ZybGt4N6ilmBtq4RegfCWp5uJAMl7p6g
IObcq3686xtBMdwl2fImJs36gcbH/GMODVqithuNbTi/NQeAAbdbp7Kb79nMz5sqmhiypE/mt7Fm
XAE72PsgsetndvGV1DzVmt9QGCKGlmhNXH4rO1MVfWF1zgiKnbaYb6p72XSWN2pnWPlK9ic0QfZm
AEgFIISG91NLsF8Tfk5094u0IrZebmzkJOJWg+K/MPYdoALXMzFd1pz4t8RsfQtF8tpOY3OQk9jI
eP370ig+nN1NQGAIvVmDSStCFvbnTubnteN2k9Pz+WHFh+S17eqpe9bo5j1YvkqGbBavDB2ciYTw
RNVESorAVo4Zh550+oR6z7tXbG8hJgLiFA0EbKO5Z68i9kKLm0NaEc8sv5IvZuVp266N0iW5TNre
Z852li+F7f76KiTLmm7wpD350TZKgn2UiOJkNbm59zuXGnxIyztCMtu9LQJzx+aKddANnd1YOuqy
5mh3g1s2anAmzsQHUlnFm0anse+bwYs1C5ikikmJ56CEB7/Dy8FhhbsmG6iZaqB9YvK2RHd8jQsq
2a1TVeX2dtzoBk0nKZlMXYssqyUPsLpRLRpEBB+761HPFQKEa8Tjzqhc83a8xwnnHkIvLv5x0v9g
Ynap9djYUILTtbHpx/35ybWpSQZWS864HxkmxZHLHhr8VEOC0IpCOOswjvxjzkKxrCYS7NzM667G
QD6HN8YKbMGqgUU1jJ8wUKVrxc2dnXyrU0sGHB/XVtN7R0Po5wB6uFytJfyEHhijsf8d2f08yJ+m
KAk3lpGcpsx1lhDaOtq140avyuYuiGwInXYNhsJXuZOwQv/jQjjzL/rHwjozL4Rq6vCOdd0w393C
cWabjakVzfLWSkLzzoJaKvHJC6LuxqIqTdQ6gdV0PLpBeWfWI4Bxv183U5IdUnrPoe3jQZ62iCVd
89bQt0xB/EVFBk3iEHc6en60DEsHP91ktGeLNtOCLPNVgH7zhW5vuvRj038BApkSRIS0lIzDeCNn
YmZmrQcV1XNPrmjvCPhchepudVhsTVKEW6sDgtMlmruDuMXEs/XCTR0Va3+E8xI3unq10/uO8/ND
HbQ7j27FpSezI1F0sFbeAwKz4lw7wbfad7lNB90iPAWrT++mT+SDWMsMIr/UxtLVGJeF3dGMmnmX
nGhOUwJ2zsnLc6e01cnzlG/ZzJeNS8SiUkWs9Gl77P0U1gzC3jjKGLVWkbmvsDTBz7Xza02wj+Z9
CUvfuTAecf7RXviAOgAaQR+GWaNKTYtZ/93nGzTeiOw7pOGZR0SOzUV+NtmId2Sx6iq1tcX1+BZY
UbscJ7M8ILEDPKAn2ZY05nVU5QWwfkc7oG5vDwivKuKKW3pnz5zUSrwwANDdpFeeB7RNYN8d8ZmP
ZZVHegiCqx1X0Bw2vZ+PX0TQNesB68++Rg2DonluhRcaus3YFvuYFjMJPEO7kgdDHbzMUqdNR4+Z
CUqbVN8Hw8QIR4xRVHpPKDiakz4qmBbntxSE+j+aWM57cQxXzkFyYTjoIwHTvvc22EXqNgFr+tIh
huSxSL1qqddBdqWtqxwjoX3Dv6RswAYQWtE6G2XKp6MZjuFu6MSnymgKWpgiPyJMYx8zBn1X1pl7
EQirAYPVdy70AXbC8ShH45bf4AB2rnbpkNVOYt82TxQPUW0A6QMJ1a4ZlPQc63HHTD+E0VnGd8EI
+D4cLNylNLv63FO+5EbwZla+v2NAi1fMmT3hIvnp07E/JAKotKGFl3jo9Sc98cql4mBnbfLi3vbi
R7rI7ZrtM9hPlo3YAcZvlnfm177PvjCoaq4iLZBPp2nPgxPaPBlweI9dkdtLhyeP3mJG9Bjtu2Ou
ut9GqljYsbGy5kjnQHDz/Esx5AG+eL7S8catKX/bZUs+yEUvvbvR7KrD1Lndis42wQjU80ZaPv59
x7Y+dHgsclJM6ic8UehN3xN+jDmGKJpyrps+icWNIDmaSbiKenONKkFd6XZpvo5TY1Feme26DOru
aCmN9RjnIzBeLbzrjcB65EGfVoKKAHdw5i6jpAoJ28GsGHR42xpjxO00WxkBWn4mv2+4ym/W/qEN
lOglMid/qQQT7RwFfUMckMfrKnFOTUG0mPopSX/ITmbbQBHM61Zda3oXLVzXnuV4ISSHrIVMawbj
1omIWernlIVIgOEiVlV8slLtyEGWv2qIKyrkkEPKJTfoy8HwM75kHdm8Q9T+yMX0VExY9v9+lT9W
+DQ+LNumgaazw1I6/rm7KiOlvIEK5VcfDexueRYtdEBvqtndvlpNhnp2fglRrkIVRyaA4atbQPk+
TGEVHgIUA4skUYYrNjMMdJplrA2NGXQ/ufQpaq427EdakpbJfKNJkwt56qQqjcgRveEc2xHSWjrL
58Bw97MIByW4rT67FfyyiA4/B7WcXZ58SGTCEcTUaXoRbE0XLx8v6LGDbxmUPBb/kX4aGeRGbRHi
xi62DuY4Wst/raEV3LVOFP3DoqbPjaQ/d2T86jTOVVCpKBLs+dD5W6mj0vwelRb9clxSQEiHdlVX
GXpy+uG568CC732xGQcx7sM6hkdAgNKiVFtta40Mm1Ib2bHWAcsesppf0TgO8UgpMKqcPdI4vW9r
aGsdBxp3vrRk1Oj/0qt9qNb48Yk6YCKL55CuwTuzk5tGmDlD2ORSa2OJvkcOpuaXrhBQ95PMe2l6
0k08BkjXSR36danSePGHejxVqSrYG0KMmw0BsjzJ5c5RSkTgdamdNTcjAc7Y/f1+1T+c4/l5HQHs
Hi4alrL3P28VQdmaBjRDaca4LGzQs3AK7wdducg3Q5/aVzLN4ctltC+aclyrtYP+MyTAiNMfLvnU
2OauF7N2Bt5BvjiqkRwCjOyyVCJbBF97N9prJczsjYypoj2o/aOvoX/YtfhVXEbwHDLRWpvvHz3X
MwoBPKZeJrFxT+iMtyjnsbLR6V+t2L86YXHwvA5jc+EVlG5q/+xrjOIiP0rf6JwCy0q/TWA1Vm2L
xiWKXW0fNfRYpXZHsbUzEv1/CcPn/umH/jHTNhtNlKVT33/0x+npaPcxzYTlrXbvUBkDTPbZHonn
0+qW5Ed9Cl8DItJTMivYMgLkc3Nx3yXuc2QsHYtdOo1LJDJOiHuz9MNF0NvKTrbsIzcZljdbLlXw
Z2JfdrIzkDbut8LKonvTpNapp7p4Glpmm14ex3ty3X+og9fsYky0m77N3zIaw1cvi9+MHAsc0QLc
m0F0b1XdZQrV4JtISVTr2/gANuJJMLBZaaYfPjarGkX8hqZEcK/nJN8MgV68or33cccw9rWqOegA
lA/buELQVlr74phbyRHuuntnlvSUcD+iiuu+xowvnqHt9nedUJ9a4d9rXV48F2apL6Igaw4JMagg
lQqillLrli1iOcwoOdBma0g0z9L3AsIpXjoVSH2AKhJ0B7XSvNLrgEvPyMXO4+LEpu88mIn/Go9p
8Qgu784vW/ynYY6nZabU5j3uRdqry4TCdM2ZJ3tKLU05lgWHIg/K7bLNvRQFBMc/hfS3pSu4qWyv
IsC8DJxDppNxlrnk0Y0jzdVVS9+MaKUWVkMDOr1JrMdBKAGWCKDL2cwT8rlwdw6JkutCCcqtEzPW
Mzqhr1rXt55wOVmLMHTzL57tPE66Xf808iuAH22sxDeN32yZ4LOcR2blDjtLTWOXOtaVRJRRd+4Y
maN9TbI76Y/OTIylCCAgfejIX/MiIAltxh3vyhh3ZtRo65KYesJUhHodUJjhWg8WpYDfV4TpcLIm
Zu6D+VZO3PiLwASzOBOpaLJ2p5yu+25qWjgINV56RgR2IS4adn0MjWp90GbJhHzLRT4mSgJWQoKl
57/RN95KNEp4cEVZPmZh/STxzwIf8aqoM2D8tSA4XRPjwhxGbUerjHVgVrhWkdMTz+f8cOchtZxL
yxfq7K/wYI+9TjtLBiTECQ9QLiDcZBrhzmHDby1mEXBeAx2dfxS7MOk/MW7Cb4XC5r+XWAmeGGHX
ZI3DNL65EWHhOyeX1M9f1O7KA4wtBQQZkVibwOzHtZnUNkNsWLAZIpx10fTRgxjdYxT3xWuo2Pqa
1BbnGkzmVQmgTUSz387RksXodb238evQuh3flMJYhpkwrmaOzU5O3qym6ramWUSwqSzlG2przuFS
5x/p1cuEBvxeqnldZ6A76mXeKU6mcMkzBLo7t68ym2FIjTu38Y4o0hFmlG7wGCg4UA2yrnHShI8e
HchXbehBadpIyGbAmK1W/lX6ajEusNuKfNxpZaRgHw3KTahZ6Z2Z1WQVZ6zmux6GYj3W8ZXRNpze
yXxUwCa92GV7lYk4ZWoQuTVOBvKRZrjDaG9fLEFXr5lKMJkRCeZeW+QvqVqABo3Lz1HZBqu8VGqA
1mCGA/R8v1ItkngMtiAjolM0TNinEVMwLfmuxJHx6AFwQ4NB+qU67ifHat8sQ/lOvSM+kcBApi57
zBFMUkqnNFK2yYCtj1ij+CEuSp/48uZJlsj/CSESpikAwVtokl3LnPIzXP9qcWs50K9GAkETVHZW
m4lkDvlVjLzJIpSXSN9q3Aid2yLtosHbWHGJCcrvu4ueWwER5aS8MBH9UhmRBngOLXjrlyiVm155
8fhmXwv3kE3kJyZaqaGGMdRT6ZWPNxRLRM9rj//2OM4s4zHB/BV2doMkSwmPjZN+zqO4PZRtbCxI
cW2fERa8GZXLVCL0/F+oDuDt4IjP9Mb60+i0nNMDH9EsciS/qDeZn/VPisk9ScSGsjDo5a7MioA0
4ALlrkmdCW9+Aud87ia0ka8tifYGvD3VwUaOt7gF2nWswmOSQ8KYR8fstYLk7vRLbyreUkUsdKY/
216HhuZMIdKDmGrxpBbhz2F0gGwObbGWDNbMjvpNR8OGIOzSeEVzkS3m7v7J40AWMx1H/kDkma88
azd8BhbOtw5mwjHOShbXwiLFatAdLGn+JaLJu1N6YhBwPhECWpFU40TGDzOO4ZFkLFx+rkKCm1nq
jMn8naQRMO0s2LqVZ9shO1PQLDknRMseFIJMdMOK7lPMFAXy/uONrYcJ+A0lLcTN+d/p+YiOUGRw
GLiNf1H9KVy5nrO3a93+7gzd6xDpPDkczidUmPch5gUqOsZ3LWOzg5L0/sHv09cbFwFkMPIaGpBS
uJsgdYVVq5s+6rg4fZvo56uei5/OdB+12edsKPkpBW6U1VN/pqhqLpXuPnR07+R/H9LSVUodIWYz
59HAVrzIxSc2Rh/KiUncnFl87gPtZ4ZYFUsRsh1GBHzsiKm1JTC3F09tzafI/WkpRKdLbqISorhu
GJItnWIMTjROc1pjgGLmpTWjReOZ176HhU2+yKbEJBs4RrxM8qfMbpyjQwR2OhUnNdeHTT+Eb0xL
GMvp00WDeLbzAFMITHV7TQ8WWlSJtYkke1U4syibqFqiN5c0qmGL1T/bGAX+pFSf+6RcxG5EsKSt
4mZwmpEezvRjUvmJJxPmjUWXplF1FKgx0NkaWaZKZA1p5ERDDdmpdGkJ1prQ1mM6n0J7qrnRAB+n
o6+hP0oYdV9qwYp8XEEabk5wEY7P0DpDd94WbR/R3mCsFtQBmLze97elZvfAE/NjhHWgIesaMY+y
92yxNEzvZerKfgFZ2l0o36sYeSCDjmAzhB3pgGQ8EiCZ9ekPpYXsUn31bf8uC1H+t8POJZlAKcwr
jLP/Y+s8lhtXtiz6RYiAN1PQW5ESZUoThFQG3mbCfn0v4N7uevGiJygCBFmSCCYyz9l77Vqpv2zA
nWrV/66cgvlyetOc8OQ5Oxysh5YsNy/oT60dPUyXlMN+kt9TSpkrn5ho6TJ75AV5rYWWYS2tCGGv
4WRqOSoPMAeMb8fM45n62YYL5Nk70OtnJWQRGuCjUq1ooG3jFy1ZMOXgcDvor4NGxo3TEEvREJU8
2L8Cmvcr6QUwgGaWuTvN9Lsyww8hoFxk43Z0WFQRe+qbwjpSzQrXzkBT3TUNClEmoIG8UF+ifJW3
ZrjRQQTtYIf9GoR+APqI63Kyuucsm+4ai/nKjs504n4oRQ2XPNwlNqGhEr9RxEUzpWSFW7K9ReS3
KYP6NnTl0wA6nTiBg9d560xWLAPLGrxhe47T8WHI9BCq2tFOnR+jUSOB4PcPAtqv47x0ZOJGKcn7
TYTNirGKnkTLvSkxSPZqCt5KZp+mqsyfpoJqXKRgOvmLBZMO/2nVRKjl6trcd33xPvBrjop3dtT6
10SUgofZ14cAptLOj95qray3ppnuJ/hQK2MUIXJSh4+FGAM1a/uVdCrCNMa77erviSGvdRK6DyvK
vxoE/etRAuLyKIf4qMzxmnR3ensb9ApUh/S9kOVBLYt1P/vTbezqjUGmM3aAn4ZLV6DKsE/kZnqu
boZZvTjBHKzN7WSKvIdZdo1/oNA3gta5JuiiLrlk5WlkWQO2Byg/mMud1M0IZUI1Gwu0L5cIMWn2
9TrSg9anohGuAAsz3Pben661wYq3XH29du8K/Rc5de9Ze/SsZx03MUZZptEVcQq0BHEmINwGTKtg
e4DrJObslurSd7nud3QmgQ2SNaKrVbrR4qbai1CeI0UZd6WifnaLy89DoACyi9EM4mR1pYvJV6l6
IwbxTtj3T12z9FWnicpPxlOqECvCoIBiJiIotWbOMrTdayXCbGXp9neSqEQ5qCcUnDVwVeMISqbP
ARVO9OPJYfcpUuaANasnx2z5/EeEdbhIb8Bmn0NP/0H2WUooqnUJNHKySXx+iQW+1qC9igxgP17u
eKumzqqw6UT0wXAKHB2MiTeoWy+Kx43WTzR1u/6VlCYVjEj8O44URNa2r1XBAcPHQdLBB4NEcu/8
S9rJCOTeIvEkTG2EAhrmZHg/1XjuBzXyG4vsYlUk5wjdznwtNLT2nOiaj5sC43/VQOXT6/TbqZP3
rsq3mktWjgZ0YpMRhJtmY7Rv7ephpDGA9+FF49fdjO3M9YoVUgMInFJU4uiniPBGS9k3dfLHirwP
8HuoIalnYwxYe5g315kJxMqGnFriKQbI9kfiZVuFcOPwgdTezkuqF/6ddulURrPk+jEREJJZdDaR
LK+mCFgp1KRzbpGl2o3bmq7POmPGwiwCv0uQT4dJJ6YV5BPRfeXRLTXQPEaARt71hm2Yvaj0rCO9
iciHpn5lZSSWh46LkWk8dyjaqFxCozHG+mpZ7qYyiIaPDEQpdVS9llO5KXNih0NkKNCAfupmqm+s
mKBATGNE+f6sG8CW0nKSQ6BZzqplGe8bAXgus6bcZDTWQ1E9puMsoPZlkK0L5aja5O9hhoIHAzyg
DPqcCzg2LpMRv9sjll9moMW+s+N219basEakGh2bR2plDzjixautjI8kYmQBsB6vBiZEhrS6HTd+
3O3pT+H14yUb+9+ezZdUEhqyijVO7OhNmZROuVQKe9Nb9nrENnQEpo5kXJL5TeG1BUMD74WlyipJ
oEG4EYsFx8Y2wl+dRGM9xmqrxdhcC+KTC6Ne6V468v9XOOj4ZXJaBGvwEMjEPRyjMHo3SgL426z/
IDbMydLIUNa1aHf4qOb2h+OXQWceRz4VX03KPQJUB7S/tvLgQsyrdmRmqsT61WXosNoKandg7jHc
gA8GAEj0orrDoJKdgKGtPfK397kNJzkAROaKtLogYSYhQP2OVCqxWVmuKBX9sazw5+Qpq9Ekb75W
z5aSEzI3XCwZvY6ZQwt8eM6F/qB6z+BnRjsohODy9PwZbkiGbhvHYj8H+bbluEr6TP/SkWS7eqK8
9jaDMOzpo+4GxVHo5G/YNp2VqbA+41Hmm4gi/VZPw7sYzPAdbz+1EDpBno2i3y7rz5wfZhtYxjcd
4k3Dj49hx6z8HBmQrY+U06Izva/vSBJtlg4vbYBgtauGal2MHV+44YNlY3mui4i/PBZ5zG5XZhXO
esxJC0GT5uempqywMrRrI61YCRcf/VS4z13XJcdGMxNKItGAoFlPrvq8ScHQrieVbwWjo3fxKjc6
dnWE14i9iapjl8T9oY0SZ69y2YYsvwFbMhuxC03fB30Hbpu/qecwALHe2WCPKQ5KHGcnMsvGHESr
64hLEdhE3THUk82lrjHhEl1Wad9d7Nbr1iGouScBTrbIPtvI/pRW9i29/uSpFW7EyNmiq9Pr8ueU
pCFEvj71TW9OrlJmJB7GsyFV92PY7/u8iNfAmfamV5CyYrEW0nIr3iKFFpcmEg9rJjgDjIh3RaHo
W2PenaZqQ4LTKgoq65Wln3YxZcS6zEjs11aO9aVx8ZoszzaWCC9WiD/ZtnXrNSVLldWeYRxD1x5A
jjXWl60HxzDo6jcFvfIev0W8C8ni/GgaZUV12PqiGMywBr387E1qdB+Y9/jN/ERhhX+KLB+fzRQQ
VWwW6WY5PrU36oEDhAOAMDZ6NOqyw2+XUItTHyiSGpltrqwMIWeGVvdkEJnKDTHwhnVil+7aRFQ8
oFl6hbcqbnYt3sBtdu8yropD6uHki6aqezfdhggI7i6Hcn42F/VL0yvODR+S+RACdeB8eCLi5aw7
3LOWFxHI0iLwYG4/YtIg4KeP7t2UN9dEVdZwOaI7gLfovhyfki9FnyiB/t8R6IpPrmzTs6cHKZUB
V2MYqHIyndBB+JERTvdlY8vsD16YAf69+PeQrtdPzhRN539OmI/HCGbdKXPwWvLC5VQFyWYsy5MC
ZYhZcPuDpBxjRXxsudenTB5s1Wn48UdSNcknYHWvIXBVi2/dxlwMDTe+dK5bPI3JTJhn8PounPCc
mXn7pkrg1eSJmRBdgulNo4+2nKAMbbqSebXRjVS55LWqIhugi9Z1qrhFnTKtFD10PksC4wlJbHdj
mausAqDAt/1kXSb4S++IBgBU5+/QCjBGCpNmh5ep744Y2h1FHg/+qjpAo9VoF1sB+QCTrLasYiTr
R1QVVpG7kOtT+fCEbdxCNdu1gdpfuMJJODXGU+R56iejoUG9r7GP9M20h+4hN5mPw5lgMEiG7FT0
Wv7wpPLEW5NW7tA+zgORr4Yqnn6QDf8QZRhThPa2CY2y0I+nkS95mH6FY2f6ZuVKOu1lupF6A9zV
7TsS+Tq8jMzy+xl5ZCjUbRLGSMoYubyA8lG2ikOsmmtl4TZpkx73FpY0+JDNIaXgejaLius6n+pf
IrH9STeUP7p0rrWqj2epImANeiotMgsaajfw/TJNei9WY7drrcbaWpmmtnM8EiTjRqEsqbYVam+3
P/Sl5ZyzaBi2pebGd0sZdL+1G/1piLz2Ghpt7aNJKT6GDHVP2Y3WrpRV+dFq9Yuli8+mbfeV02qP
SdUUP6vH9GiK+W8qCxIKGyffLs/Gubs1sS5QnsC3G3ldu3a7yHvhFj+sQporb5aKeWsiNWovxslb
BZBWdnZL1bytq+1Ik/6d1V3tyO9G1M48hBqnmLnkDTcqZsL5CXiyRAtr1ivrNWtdhNNNR8m067TO
fe3S5sbz2neq9J2v1HFzbyhSHynoDJuiseRnoSEWnM+gGOasUtQhl16xTUKHpmmbvgWhzO/jaAsy
dbBQmRS6oLWz9COTJdXD8F4iwL4pKNgv+QSYRWjKTaQyoBFZvpmDbTzJ7ZjkTcSaMqn2k9k89D73
xmtrhdm2AoiNyctVdrnFUAV46AyaVmGq4Gr8JuwGauQG937Ou1TGONkV6fSxPFHAeRpHg0BCwmHP
yrwxpaWclo3kohN+4brz3DLv1soooz3y+dd+Jl0VTvHvRpmZVzhLPawGWpoeDczlyykLEevvecux
VuYn4j3ytwY1N8lOE/EewZcAO4E6FyOyPppUu2NEcUVJb8hT6wMMOf2XNIrnrlDrb3cqfymu1VxH
glXWaTCuG7NSmElQ5uCq7c79jgUftOH5cVzaHfex+WGVZCHd+nAkwrIAc7scNAyDujJy0y5xEC/1
qg0ftAIVujxsUAicI/PTqoHARy3SqtKpb07W1zdXztQnvflTz4cmz8LbWaXG8+jq0Wk5YzmX/IB0
B/giWsGiVapNKVmWgny9dol0fS4kfV3icty2mqkfK+6o16EUxbrSmugT3fZeZ7Ly2yjtd6qm/Rtl
FXof6EHOmQrJ1Ox0ZEwEz30o3vS0nApA8lpUmfyYWq5zO7aaC8paZ20YA6tJi2phDvLko+CtU25I
PwfyTTFeeR5hdcDyUknetRiS8FGFdMmWU0h8OmdObLwTXu1u6AvS1M479WmsGrGa3wg3avCGIeSk
Csd87ZCQHVJI1luZOMVXdXYtQ35lVhRvA3JWDqKnmttFxYVIKPk1FIWxMiaXeGUFNpYlqN8l5DjQ
NuGvQojhuHJMOWxSyGybUZT8gedNSyE4RQb7BIrFeI5rZ9iHX4EadyQAc9EUQikf1KbLhzRISfOs
l2VnEHBRSJH9dCutPoxoxiF1JTHgoRI1yPJw2aBiiE9QHnxrsOnNhFp2WTbSDf59tOzintiZhZce
s8pGIIUPgPuaQR8jQXTh92bRvbKI8FZlWKNTKtJiRaCRwRxDgcXNFPoHX5vSD0fXeFLmtQ5w0jtd
hcGnbEcaLcWTo6qVLGF7md2cesNClS+IpJ2KHDITh1AI7bZs+iSwWOAOCcrqVCcoJIujc1FTN+sI
3DAt72vKLfW4bOicUvGZN4Y1AIxZDkrHHbaWDF/+nrI8Ws5bXgFd5H9PXvb/6+lld9m01BE3lU5U
WldP5Y3lMwmzMt6WIihvQT8kHutYiDl1CGEwnw8uz9Qe4j7Nas/L3nJ8eT08hdG39TjCNsjbJQSd
3uyWolUWN6/Lob8vyBIQuLUkm2Y5phjDS16hbOIuyB9cbW5TSeE5j4yNSnDDAXINGOiwe81jiv/d
0P1qU6f+MFsTUVC17QzPe60kUR4VMx/c4+M1rFVjDW98JAPY+NV0AtyhO2KMTmdOvFWjtTS/+6nJ
GNkD/ZSlWfAy9MLYlv2cdz17bjKz45Yu4BmylPFk3LzUtV6/sPpoKZcNtDzm3XgKnj1wKNuqmcE1
QdG92AiiooAmKPwtbZ2asCOaVjkTIfyrD/WTHpTJT48mqF9YuNSJCi33AjovKMS42eOYSZ6riVC0
nvXzK9ynHzHmBmdogg+TtI6dDIJ2F5dT/mOIC+AsafYlsRdvSPMIkXmqrNtyPXoNyv6q0pX+cnQw
AWRIsNgj2uemFFPNjzl94RnTXlKhP8tmZL4qSdiW6aeW1PZnHGglyZTQ06sS84YyKt3DGqJ8qxoI
O5ZAtam2gmMDzmhm9ajrJuPm2akwUtRs+oUbvjote6lKJq5F2d2eDZrLIfTQ01aU9VPdUTGgWlbe
+9Eu7iSgalu3b4xVNCOYCi8/qDFl6NgAQCvLaG4Gzg+ps8H7NWuQS577qx2L8GfrVB8NPe5Hxppp
P2qOs4MUlL3CLXpdTnDnuIS4L8uXke/JAQ5UuBsrRXtzc+8yDHr4M2ls4VM2cu+hTlpK14zFNoxK
5j8GFaT5P7HTmsvb2rqCckGTWfZtFDr8SgP5g9IH5R3mfLYSWZK+OjW4adgCp2UT6QbsBpn9KIaB
QLVhXsw01PhguWQKaHkEeRunnnFgOoEPIh5fua+lL14mgB9jUtSKkShH/YGfsp+/nwVf/7E9GNE8
7KfclsRQK69j1HM1JGH8q0VtN+oTAkkXaUGk6bu86vLXvoQe5VEiSwlQox7FutHwfpI+x21KQMgU
pn2CSRMwZcghfU/yR2RHE8NkpG5jzxA/Uk05ThhFHtKtsktpT1y783FWpC8eagQgL9VTXoT/bgYk
kH6cjd4WzALxkFJpIfDL8WnZoObFKQ48f8M99iAQoz8noFie6/ImmAfAIc0+u9ry7r1jEJWWO39S
XXr3ZUODvN/iBk/Wf4+R+HiEZ/rAUUoHqLRp89tDewiIeScZlgWejlLBSQtn69HpV/SBbB3pcUVV
yoPCxK5RTRImDLNesSod91bTfjRCBWmTEXYLF5p5gJGnl06y6u+in9wyBOXUUVyXR9r8KO4BoVju
oK3DQXkOHTlcPZkM14CWxXXZjbu2oVxRvmeg8nw8av2TRU/gSeQkVdtknqzHrsv4PNhdjg2N8kfz
bPyclLSsAh/JArN0BmFdUJQehVUH99xo7AOdVXPFZUgUleK2l5LwUphUjTfjT6tDOJErPAJAAbLC
PV9x+uSsti09LLIdKFVHZH9VrFMVPTGY6U3JvSpKa92b8qeXhvm1GYffWZLErxTHWAMVEi3rVH9r
BC+tAMVVTatdq8B6Yabt8u7lFFDrt0zMRCEB0xEhTWvoEcVKDUxznQ0t5phM2cMxLS5t1f/npqmn
zw7AfK1pOOQUs3bIR3B1X4whJp/MsFBULw/HKXDPpBNXrcoTBCC9kK9knfjhTyJX+LQ6a3hW055U
PtX9g/a4yEGh43ptu2baFZFZUsYjVlhS4JN1SVOIIhBprmwUoyJnqGWiYNJsXy9PLMckC1H+yvPT
y4kyVCFJLPuBkeHnpvRwR4Qz7Kuw0C860Z30IY2B637QL8sxG4jdv4/mY30mPF/kprEBMWQyvswH
/55TspZTG009/n2Df95lPo0gjOGo5TRj/r50eXbZpCMJ9V4H1fi/Xvv3DWjc9n4wxC1ZOvxU/995
eu+tmgDkwj+vmk9TYSIgjpeIKIty/Od3QZPV+4C0h5VVC29ritq8SGShO2Y3T1ao9MecdglBl0pv
nJwAsVXI0nevGYG9KYa2J/LNlIdGp5hPGwtB4GSnxyEUZPiJEgAyqOhpmiMGSsaaQHFgt6bNG4sq
Jyqpb06SlNb6jlHxu/WU986MkTIkmdVRfEuCbdN23dUhXNTE/n2cAi3QgEBgMdStPN7xZRhZRFvj
Jg9+d3Aun1Ti5O7LxoTcJOu2Ptu1RXMnWo962D3TgCvOke69Na7aPnuO7C+GJ4HT9T+tIflUwBDt
K8vWbmlDnKQJOE3LDfvktGa/GzAoAkQ6M9bFH21buUc9N5O1O6b1xvSmeHZ1rcl0Q0oxWEchymbD
aGesNF1kTzMSv6lAU5Wyc/j/unvT1PWKJAmdWXhrX/OifQQE07etZr5lU8fn1Ejt3UleE/LNEFMi
TsI0VRnpdGBhj0dkJFxRo0RqquNaTmG5Rb21cgbkU5i4he/g0tdN4rlyxPC5MXbPmMpJYM2ok6S6
qzwcXCG7rDXF2qurEKlkaR7R1dislXm2akogtHXxEc97TUo8SuaFm+W5NnaR50HtoY4wlJkvjOm3
bhjQ+5ZdfdmmjLzHZfMf+5A6GeznZzpsoce/u7aTOCRAz88E5pCvDUIWVh0mhWcybKLnyuQXKmNx
I3Ehes6mbDizvP3nueUsfKuTS1Z5gN7tn00Y6O06aCPAuv93bHmERas/F03/H8e9FnCYs2yUQNK+
1RtaEP/7TvEQ5szMLBgWOp3CoArre9ihPIn7QiOTSS1PxbtBNtVmufK6uo7vfU+CRj48oVEKviLx
PhlmxzyE8vlkONbaGmhuk51TbqiB0MKEto0JtnqOqYoexiH5bTgEHBCAfA+IvbgnQwixxc62AZMs
PxTjeKe1N1K3bKMdKMHUz/txJ9yqgOvMdxJSNpknRufe8jF2L1VFMmDb5Ke6LJ4mwGJnJ24AWiQD
UloDT51TljJbLwfVUf33aTtLsPUqUWRhagngDvOSv5vlbYBZJ6QvPFSU/GRUkYPHHW836m28c6to
+oHggPWoQy3DBmnehJGLzoPjSULTVwlgThtmjAIRcvA5QTA/hdprTizgDrIL9zCsDFLPUj+s6f7q
/dj5apUB++poTHhFPR0dmnyrsr21eqFvRo1Kdhlq4/tAMQ4LVm/QhCpGoB07wtScN91BzDxiDSQZ
l7Ng89s7KASwyObdGG4f3t+uP/EpfmupLrZeoIg3ZaD4KIEoyWK4iO/BUIcP4DLhyepBaOeOZn9I
2wCmgfbkDH/YfJ3BJZD15J6KSbVDnOvtAy8Z/BLRd0QvyxX7vnRQmKTdDLLCjlpIjQbEvMnrcANu
KTwFjfLvIbfXCLgqzp6VV6rfTxB+66l/kag+Di0YNKRfnlfQ+zcSDBasrRFocM7fTVanzSadIYWV
VWtHJ1CJQvCWrQqBj/F9PrwsOJeNpTHFTAOs0J4RNrDVejK101Z/D3U4Y3GMIcHUk+adDtdymPhW
5gzkaMVzeExsK/aWmA30VPMuEs30aUmQseiW0oYQt/86XuQmTMX/PD1FcUK5tDkWSTad0OVOp+WR
N0aSFVCG1mnMTwFJJ/8c7xNjOIG/rWLlm3IkFmUj/E207zfseNQ2efpmdwRYRJVrbJIkCbhxJHvd
bZN3kfUfiYBY6laTvDAOSoI++cMvj1S7HKgrD5QUFuDTIHHkhSGNOUM5Sj2GNNQSJweYCH9qz8Bv
Mj+ixgd4qo5dOrGhx7GojNAt88klkZqdtFzF0rc8nBL7Crw8Z7jYj0w9KG2WwINxmePiYCTvqu6k
2gxiDPUHocx8Q9vOnvSm50vEaofk+q8g1tpN5onH0GPgw3JBd5+y+DG38y0TOu0QR+Fw7tRqOC+P
ls0w7/5zrOxJzw6I8oHNQVGolIl3Zm3/78bIpHfOoCjSSs22dVefsxxmyexDsQMHB2cNLw3N/KGs
hz/JvLccL3IiATQcXkHCrXUknCz3jIvqTN6mbTGclnUZ7Jn5kk6Y0xlQ06Y/EiEGsnrwDb2YbkXV
/lnYfoPJH9loJo8U+/FRj7l7gj3yg6mgCfiStf4Xppj0kFj6Rx8P2dmyJDRHfeRy8rpDjrq+VhX1
0GTxLi2RHFNCP5aa7R4rM3gn7QWeiWtom1i49J57u8Rj09KA9yTkWfwpGlJ2f05/LkyalU1ToPOI
oeAqhHYdIudXooUvUaMOh1yh0pfo497R/TKJxTqJtHhltfp33yUvfeISpRDjfxbKwRDw0MxKPXNd
7JtSv+Yu97b8CkFplvRwKXZqgySHiOztZGPj0QhHnYzpqdaUOVpnuCp5AgUu8PTVaOsakr3vknkg
Hrq7LLLuBHa6TGBD97h0SUaP1nrKBKFwD2PaiPVQPvqKrK/JFpi6rfB32pTykCSR8AlWF74MYZfC
o/NbYif8xC2+vKZej6jwR75PSejkfhTZDzUcnE0b9rsWtMY608mFzXvvEPXctRXCP1chE+Ixpfbc
00RxB/cts0qxUvP8BkqenKxY2CsjTuK1YHYEfZV8UhJpzlMCvs5zE26JgXciIoUSnwZBiRrFU12S
le7FxUUkhuXr5Rt5qf1Wh7iaFxRfkzwu1nYFaTKtaL03QMhjO1wR/vdcolNes+F3tIzjMHS4nMfQ
3sAusN6K9NVV5xo4Ku4LSLn2PoQtcdnmJjXIqXAx94O/+HCFLN4ruo7M1PKU1j67gIueJdr4S/QL
l7l+QJtElqZ5wNjwMmAqh9y7iWuvfU8E9hvanqs8RxSZO+pAv1i9WF4RHiqswgZZ5PZEwWAodKbK
TSj3YeTYfiKYukL9bhOa6d4kAKKprk5jAYVrRmlmLEjB8hwcknkLoxuWwCrrTaLJCqSu2IKes7g9
qwnV/67J17JmWe8q/b2V4tUIy3pVpwOpIim9ADpeaFlpRZzAqK1GklHzWGTHOjJ/OWHaovICwgJi
QWFNJ3dQAPW0/U0J/DAAmg4H9VKUwR+VJo1f0v7fSXvYCI2qDnkcKyK8001MVAtyvlRbIZbG84zw
ndCmGmdAT82iR/VdlcjwVXN8yMFoTpSvfBOrj81kFhN/VawT0PpMgvu3JvIUYArJHpSKck0MKm+W
PycK1g4eK4EDrHW5IceKQIXaKQny4vDeuJ6yNZAPErzEHak1OtyhknaY64oNsobymZ8j9l7K0bNX
Vd2N6y5mPeS4aMISsdfDqXkabXJDSCgeaDMctM6Dn2FGL5TJ6P2a2zJCCgOo4TQqdCFJp8n8xJSf
LfM7Y0iu9mRbJ8VjpEK0dy4KC8h0jy6lQhEYWJDgFUpngVCCNRPBB8vfa2CNUPH6tj23aj0eg9hb
ibJgBQ7L64x1hQicxDsAhfoalBk5McwJWYgck5iVPlHRpHMHbbHNVKfbWab2XdBcuXg9v9BEYuo2
hZHxYGYbq8i4vK2g0eNHtVBO8BquE4PxU0wbMMh8r6WaKpWsvGdJUzzRBVxhoN0UNCKeshJvjtZM
ygVCpV9U0qOE0lprVzLDa6Q+ER+ffNEulBerHsTWVGaqRjS+SpuqjpEn03p4MbgsZsHmeI7zcjoP
SQQA9e/+8qibUmWdUnb954leQb8sjaQmBktq6yZWybCexEEz4p1omgkeB+5rKTRfQ3h7DRgqzi6B
tTalrqPS2likPHOnUcI55IgF0N36+ZBColRoh+qh9hjRKVetG/uM8RBMTIoPMPTyzDkEqUp7nnv9
ZuRm5GtejTWKxirRTNsy9uYGjY1YCeOCcLZu13tHE7j94igoGvdnLfAO2rEb+UGVghCLhnVWBQpj
QBBgZB8RYfRzfSyt6Vo1kGQDclCbIilAuzfNzdMzYx3MEA0FnDXJ49mtROSEnEKI66RNT03cWH4I
UI8QSsU86y7pcEpImbeJDiJmDFRtL/7B8L4zpgYbj8ZX3ag/OpXvB30qhOktnTJ03Dszknugj9Ul
63DaknqJUQtZlsj5Jtc1pJbA0ZqnIBGXkbP26aztyLMY6DA8lIpxf6IOjjRdECOFN0sTmccQGTL4
oozMTILcgXvBurM+BNpBtDVtCRoMmU9LB+GfWs0wdd2mqVkj1KqszxamgrOuBj8xTaGTMELWapH5
iKxs2NFKQgHK3ZS+ns1gwhiSIt9WmAdNiIBkflQG7YqJX9916NFzpfipYaPewnYDtByiA6VOjtAX
Dh8m1WPpfVa0GrdUKPiTZTo6W5ZLx1apfgVB7rAm8STdLc+7Tlbxu9X6y0hh/061HhEn4ia/JaJx
nQdD9iml9ezWY7K3WpePxmiMZwa1ZlUEWraPSFO5G6zbQs++xVZ1N6MG8nmgK9ABkPEAiKHerhLs
NwrSwuc9u+nrJznEDpIRvgVNSEJVpwh04ZGDeqnGfu04cLZlyHIoi3a1Pj61ZWZclk3TdMZFaapq
1WpevsE69O8TNq02egLziaNZbQOHWe5y8t/XLo+MmkJqYhC89f+9NIIBgXC9KDFZWgZYGyTj/7zp
8l5Op19rGyDr8uL/+C/59uvH2LXXog5/x0XRb5gwbELCar+ASqS+jkDjQ3oQbwW88dnY6a4GvTef
MTjGGy0y85ve6XLbTir1lRCQIHjNWZYlXpHEDydV9QkAws8zOu997LiMdzk1nVH1g4JeHz6JK3og
Jh9a1DxFfA2kqUbH2syxRmdZ/iMvIGxbaBBPep1QwAJfKbKtZkXTy6hmVGdkbx3rSj3hgvOeql7V
HzRpVYSyjXJcdivb89Y4IKPdslvbCml2Da42tAPDXp0FnyHm0bPd5L/pz/cPqvD6s5Xvyuh5TN3s
AUEje1R2+scVSndeDglDlRucrtnWscJ7TSxEboucEl/3B0bzoSWxcZXVYeZX8hcxPbTUqtlXEBck
XsteXSutvIm6d474h1cGTJO7AgAiI0NoA6wx8+1a5LfkQkZMsXa9eNjpSureoxAUTF0oc4gvFqkI
wC24lO+wx4aQJlW3KzsmZ12z60Pa/bX+2WtNyTqdr00vzWtWyW3mEFyjgn/xw7zawYoF23Nwhf3l
Yhf0bSd8cwLmlERGI2cMaE+jlayrfMdXz/qBGXkVNe7e0KP2KQtl/zoDiVqHJib6/miXOdN+alPC
NsteX9cV5oGmZ+ofMOl9rz31ZipzIoWODL28FGb+TKfoKW+b3TDVrJu7fdLW6wSHUplOR6lF77YI
PjWNGZBWKoeyBA8q+iv4B5Jh0DCPqfAbvCFAube4em9JA93XUu+E9LzWXnlrwueJ4qkgJms1ZQQ3
OjGgzFI8uWF21/Vjy9cZ4PkfMH0HPr7vlgly3hiNX3qMJcJmZSj2BRWgrDcwN9yw7W7VSjlmDSSp
6VkrJogv1cEJ1niGgegPuM9GmuNpgFIq6u4oR5gPUKqXfIiTflaeUbyi2MN7kuaT7f8PUeex3DjS
LtEnQgRcwWxJkAStSNnu3iBaGg28L9invwfQf2M2HFGalqEpfCbzZDtkF2OiNVCvcQ5FqXQqP9Gt
vzUAW4L5XsqhAgdtY7pweovsyWIPV+QGIO5eM5F0s/lPKOHFfOVDRbcgfgvj2RoL34p1RO6lxVtO
o7HStuaIjsiWJJxYzSbv3S91viJXP9aZ/obU+KOLARhgbtmXOeK5LvsdCvOu9eOJ9fa7yYG5NCeI
fC5xvOzt6j35nrsaW62jtHfYo1YLg9t9HuQm7IpLpdgPy3bvtq4cmaUsCXrMJwUMa/fYV1PJHHlk
C2fJJ3wezlg9CrLi3GF8iU1GFOqENy+glK+xsyv3gaPfVA/MpfFG2jPOhew0xNXbQM0VNMHuDDTt
m/idE2/yE7y2HfF6T2rClioiBBbnE4vqOP9VUjgjrnrps5qSq6fTdzQuNYN6dFJGAa0i/tQmqwWT
bEW0YqDmay4vrCsX6XPEuMyu1Xe7YGUsl2Hg8ngxBWo3GW+rTama/2B4Bpbwt8gLdC8FojeL04fF
8k4paBBGiSKfMneQhGFkcft3Ut1jrsU7QQUIgsgjDYXQ59FCrUVlk3AmplZ7qrDa5vTtYQagy6Uc
dvX7QLqjANJApBGU4xT3SRicnD/DaB1ZAijW/Dy7+Wdrju9A1o6o4LYp2TbjZF4xLO4qVuBhx+pL
zMuT6bmiOyDf3ceTxWbCZO/TeMDQ/HzCwTyo5PKMD9Vmuj5EjEwMbNzdKxcRErcDsmD+sKGdt61K
1xrrGsSR2Xf65BML4C41IXq1fNWuBIIVBq9YnjjOZ6+MrF3TZU+8zeF0cnBlrNNiOJxFcs3UGPbm
hBaEyO3OeWpC91c/kjMX074W5d3v1I0wmuNo9JeuNo+apvilnlxs50r3dBSDLLd2ihZokn8LKzfO
mv5PpfwRKAX9SuNsbHrN03UF8smX1LXP2knpnfBWztkeheizEC0hkhOmy74/u1b2m20FIksjRLgf
XUdLfaXO3oOgPAAYT+iQUfzHyvh77vB26WiNGBr/QngEt68vPpGjHyuLN23doL202Y0bCKLJoF+E
hphAN7Z4t3WUGmFU8CqYXzun/EQZpuFRIQuAp17+nsR0arCElW55Fl/YiPZhNdw0Lkw4v/IswknB
+3JUJMqjS1mMrBQUz5Ql4Sbp8GuqZzSh5cGAEYSP5i4qEOB0ekhOkgMEOUCL6Afy+RSG+3yYb1Zg
xljJUp6I6FRIcVFr3Ah2yEUC7EEMiLAfX4XLf0O2lYPzFc3RhxEmt9ll8jr+W1ApgdnfyuYDWUV3
LsLwWw+CfTqmpAdoIbFS403AJ4c8UowW2gheb5LRRl8DikJKY9K+OoqGkT/fzbeqRxVuoZJAHnwp
QCAOAKVwBUos1KFz1vrhLy0LQhNNwg0LSk9Gyd0sldNgkEHulP5ytVHT4JemSM/JscbY6vtk4jiy
mdxZGVkOXFsO0IRvoZ5ig1OaX31LOoP9ilzroY6au6+Np7QXn4bkldcDS4BRvamiFN9H87vMgkdi
UUIg4tgZLdh0F9H/rKNjMvP2DyCYW4UiDl9/ttPxSCtc7YDmbhgcHAtSvGfjrxmIf6yhwU7Z2s8l
AxdtRHkHG+qXno0TnDhoioVkcGWK+2gOvxEDMC1kdBbp7fNkar9EcaEJdjZYukPcJ7lvzLyaeoYi
Mctuu0xvpiXuCCN2ZTGcEa5hX5cgVJj06iWDQVgvn8kBtsKhobKlrqr+KE766wH4izhaRaPtQn5o
96rptSYXLsfJ/qb4O5mV3bCnvjdF8e8cxHeHWIsNTQaVgGG9mQ0256LTNnVrNhsbnkMR32KVrWFP
n9iU7q4ZR82Hz+NNbmIfROYcaFMCz5X6TSercQxEyqwx/S6i9k21QfsbEZMaCiqcNDc1NmKcFPPB
stS/ahXCF9Z3qA23MXYZQTEesq0I0o2l6F5I/Sl/CwhZAoWiMTBISZFGQ1iY+nqnadm+H/othgSD
4ByggHtlUnftGB3auN13CctWjFGpHe6SON0jHTazfcq3TfhGM+hko4m8qM12nZ7u0yY5piLwcpOR
+LRtI9T8GstwooZb1u6psNl4AFpuc1TgEilLcWBanc5geEwusG3lof7bRYPmYeE9GGa7rzPpd7ax
a/ucZ4rIQP2A1nWvlcEhsj8LeqcYDbSFLHosh6NeqBdpzPsofuNnX1Ig7yx89qoygYcNH5yMpwnG
5QSqNRysQ6AZBygsnJj6vh2m/eggto3tfZWU+5DetyK+WOdy1jqeUU67tByPJCb5Gc7dnjFGnmiP
jp+uGeY+Qh+Ak83LFvd6o/itQL7TvhbMcicuHwHadIbCxzDtWfMz3JFkFnIFLw17N6Q0vGPss0vY
qaWJYDTehdWtZwsSDMlRqtD0Z+0YLIMGvAMh7g3avH1Gvh5yA/QWKhpwnkDWjSHfgZhfjTDlwhr2
sR4fK4A6g1UhEesPmi09M5n2SmxtC1giUUHyFC/wiUFUw9TArp+ITD6MNZFvtrrD3rSf0F4IemWw
uV7b2gyFwfpX1m5sRh98xr7REVSUzqHUTaKYnR0QzUrMS5bjziQkOmHEYie3OG93M6CUUrdQGdu+
0oFxTnT+izGZpJcCiRTjaQzN885UacAy4sLCmFo93vXtgN5DfXEgsi5fL23Fe1ZicJzFFmvOMVMw
PGeTVynZNQ3sIw0ckGQw12J+DTtvsXJrxlmVhr+YcBfVVO8tv48dJT5LRd9E7hd15iGtyqMJ1CSV
CPNn4YfkstOgn3o7I4gwBvm0LQzdl0TKlH1Jx9CeQzO/pL15LqvYD3GukNj2VdJbabx4I3U6dEIc
rGz0qBmXVOuJtLDW2aWK6sVhdGuZ1UJ3OCqJ6jtk2NTKMe9tTxVfaTp5aVXvhSJOKYmOY+wcef96
g+q3SnNaMgVTHh1npKxzNqnxz7hoWrJuX1B1loPlpRh1ARJ/tGV7wd0c1n9GcpgKnjdD1Xb5rOyQ
oOOYUoieFDynbnNYDBvMyGcBIRKEp4KrFvHDeoOL0lfKjEVXj252SWJOwAweK7oucpOj8MCO6w97
DxPeRKXuIMXYV8ssCSlgh3qVSPIcpE4gsQLExIl9bcT0PLT9b5ZGOGwWduKaA7jeNJrYrxAOqczR
JcMp0uZp9WsY/KZjyp+h9l8zhSSbmvMs0Hl0VWYTu0VWWISjCn9AwWhVqxV63Qk4ORa1TRw02qkx
iEIYi7Oe/0W3h6msJDOpn4L0JLL5E3Ph9IdhvfLkRG7paSoQBPLZ8ZswAzjmkUKjI4fPEihGEo6g
5d1bZNP0JsvNpPNX4TXB+uqSgkcKW81576oXFcDAxezDj3qojDfBWBuhsuNpepiQOdmplzX2Yc0M
Wu+aSBmXQvFLtgohEARe/8q06VWYc8PaKlOLvSXJS2RGMKyPQlE1PAUjqUkUjP/kLDgu4WilvIbc
GN0TxxqGhvxixpF6IqfL5XLRMZHJowPF5rgHUzl5K5aGAIfI54DaGbU53ouCnA6QDhTgZVxsOX1I
mdOgF6xJPjacEkb7SwIzgiUuOWSMLH/sit1mwL9t7cz7ofq0kZqiVQ3SAy34U6XQ3+BG6A6YEU2O
Cpb4ASP7n++V6QT55G69pcXHeCDHgNqBGxzH6LB7lvEc1RkgG/CyZFwqRCn+/00xdBOW4mxMP7KB
Jr6U+WrOTl/CHIbM1PkyhKdtGn22XOxaltXAvjwl6JxtpkQUK0uA0SChNxcqV/2fX2jqKcUjeQq0
6TvKK3FLMF72DtamZWYTHaUJcHmJZ19jHNeP1htZSyw4VjvCgwDothl6ItLVrDnqbtM9/TwwY+N8
C/vN6ci9nUwloZLhxnzQ1fdXPQt9aCTBeb0Zpzo4F3b8d4zJW5LaQj+Kl6/qN5Vh3k1YiE/WG2ly
TLB7Oa336kXAVBXWzcRz6q/BOSs5pkLXCXM7/CszvTa8xw/5Ipq037Vrl1yv4+iqzarCMiw16Z34
Sc36Q//7lX7uO52awgkdw/36lfV3IujlAdYtZp7BmufeT1QdYdU60F/ldMNQ+907duNPg7FsSlXU
8iAAUUi6qrKzkCPeVnxYXWfPzRj1x/WeFZpfUV0POPrkiGHQqL1mYWL1pvnW8OD4cTy5l96q/8n1
qTis99YboRED7q0fYimvPbVstp0zYQ1IKuMDMiYx9KN+cETYP0z9MTSjfnMFq1ZgRP0FlT4NhV7V
OC1DssgY46+f53c/qgFWwZGxtTYl01PUN0hQ0bevj+/6SPPapIvVESLibsDGa+nNfgrI7sbvbqIg
Wm4GM2RHIROB0gsZDK7hQHpRrRvkBONaWG/qAauCjrrUyxOCWzXN4AwIambh+SwTzwLwAvOqEZQz
bfxcpuFrWkSvioz2RAnpfs8s/ID8Fv9ltTB9lsOnSRFf2T1zOFVVeKMqI6lXfG8UOv0xcHsWP+7o
M2KI35qcM9hE+/QTE5SKucG6w3io48G5sxVN9ibkr02z/PFxgJbeST7j5ZmetZgMas7YG4btQ1Vq
+XMxIxqo+lDB3UDushGQeeh0RJMts1x9TMwr2xvjaqrjP4sDn7nZ8BpJjKgWpbrfDXAEGt1msFyt
r8o3Kwv0PQsiRvjw7KbWGA6V0gWSRF4ODHxUzqmM3oPIdBC+J8+QPk+dNk+nGP4pF9siRz+fuKeg
T59iGnYiEjD8GsvNUIe02UmtzxtB4qRH+i2W06WycdUCVkGJ63uc+SFGGmFTj0n3lcxsL0Nusu1H
TNQa0VlfwDZOsUWWE40Hze1o3uxqi6TOPv8Qsiw9Iwa46eg5moK5mjoEr21nSUy804iYOIb9tkRY
dVNv+TLOP1wEyurCwzN01rC9mWTvRuSQwbdprDm+YpOurwUv8muL7eqcSqQpbamWV2YuhmcyUN3k
bnWpI3B5hIKph0VHd6m6fRpLndEKklM74q1qGo1kRqSP0Q6/gYu9Ist5ypH/naxacZYev/5qvc5A
/2CvDCAnRfDvNOa/9QQ+hRTb5CmRIeipZrafsm7kT8952A5qYRbnqq3ct85ZkP/kmNu0SKFBVp9u
G6ovEUB6gwssyhUAkZs+M9CaWs5B1TS5LUa8qokkygbvxp2HK2H2hjJYSe8xhMM5bJ9cs32EquhO
SLbgLKcmernlbsEl+qozIrOpgNTqPg2jfVx+Y5DW0dREiNHgH+i1yVzSSF643KC2a6VSsnNq7YPj
lXppH7sUSVu8XPENxWDgTW2GItrB657J8JRC5RlAXZyhWXoG7dEy2eJVkjl/Hbv8nlq3PazPR5dl
pd/Dy2K0mURHEIudn7Q8BTryljZAmbw+i5HWsIRZhlNT8qkNkjp++XZhAgzRqKL+yqtRbhqzrE66
itsDwUN2+XmyCLEpThCByfEKhv04pKcwdYKjWBNrCYrvdxNQiI01LrvruUbujMn3vH7UupK1IAtH
Xe+Hjdoqirpp0rw+ldI4reXKelMta7owjz/MbnlluzHs8F6+lEjMcO4XDEBrx3rEeWBsRN5Jv0D4
FbCXgfFXTEdbZYu4litm5uLGZKWRUQxuV6an1msmK9XpYGd2grasjF602koxTAKprGzrO8GliKUN
nJZgg7jUCIMVOCdzCMGETc9BpX1MY5M8qRVp685EXl9ouIIZ7kSmedj7K/DKKW3tj8oc9EZCUU00
rB3tYUpfxqZOT12no66ySSbF0ouC0dFh/0RB/CxN6kp2FOi3cdfNqU/4I+LX/L7erNHKi2RheY26
evyVaRpaAqPvDlg/p1udkXe5HsI/B6pKpMRWy9CLrOfpCKxP0QdkdUMz/byeB+HmBwDXeL71gWyJ
pU4BTvitSBxTSqsaV3e5QYBYXOxe6e8D4amH9Wj44bBVFsIy1CbGfcpj/pwSbkitl+Z9/VyeT/ox
BQxfOfV9xR4A5O1hGS3HoFKJ/qpZvto26U1rBPldMZYlIt+sZ9e0gRTEojg1yWg9BwHiAM64O5kp
DJqcOvO1LNdvIdYp/LSu8RFOXcR2+1fNm+OlBySRu2mzzzKk/oJ9z65LgHOkTFm9GRnfQZvS36NZ
dsc1uCtlL+2TDDK5n2jCwhe1GOKHlZTID8m2gzQWbrocOPQmVCL9CijQOk8DGpOF0mAPjCgRD5AG
kCjudf2cC2TwOiaZ4ZeReF3LtwjYL804hTWgAj/hGCFTcrqtT1sTZ2jRLcaCtPVlc8rTNrhZhmHf
sOstrNTI0X/ljmr4awkTguhRg4TUVUZUTypl5d5MGsTZZj9EOwGlHAs4C4q+YFT+v082THh0skFS
ACDrySWWzzSK4BKEseOhGUr7TIYI4UsR0ixWgkhXspJMoLXyXlJvxsDRzrb1uh5B600XW+52rFmA
xRMZY1uICUdp6fapUbToKW0bhnE2gxQ7b5CO4Nl8bcQXjh656+dFnbEE9UL0U699mm5FTI0NMTbd
GDNQb7EYo47rj1m/AgQ7R8546nRsWZsaOh4X2jo4aTGrt7EiFNhV1BcVLPlZjxPzbkvtO4pZIfiD
ueRd0mLc0RDj0B+vK5+N0gYcoxO0ByH1Z7LwgoM5IahfI47hNHVHWg3L8YY8UdkfluaRudBjLT5i
gZWqF/28i2pxCvHF/UlLBSi6PRSPnIHHfp6I0VTnQFDbGWwlluNLDkOzD9EG4fmrO2RL8HnmCSGP
44bw9tOs9nIKIEZPdfbejTiH66q077pAa6aPbsF1srOAncBjcQIPJm0Es0V8xlNU3iSrhSM20SeE
wPFtPR7MKvpan7yoYfQrIzPcU4i6dyX91aQli0+LYlhm8sxW/h2YDR1EWN+Frph3nWSjGZDKwjKd
GMmLbI0dX37hQs+0cw0wBEQgczhrKJhy9e8rZc9OtPOkDxkerrg5F2rwaiyPNnDfLblTNysOtbs1
V58h3ebFUt1sb0Qod3lxQMxZrmvrTSlJvZRtEv+E5Kax8SCsqTuYa+NY93u91O52gpP25/kZGwTS
udU8iC1R90KLYL0usQ5RDBBPl2hHC5u4256rCFV59l52OIaGep7Jp+7fGytIXsEp87+rJJsM2AgK
kv9wkyiPMPqKll+VVPf8FCXVGQeEejPnTPG0SAuuqCzBQpIZQfiGeBntEmeVFl7Lvk1YdwjnPUyH
BwqW+TlKhJeHRKtwaHSl+rI2weSSO0x5cnUrKjSKqI2mP5aqZQzm4uIMPH5LdELq2eaQvYcmqeDl
O9Wt9tvAQIVJhU2Z0viulQpm+U5zGa3mTTXc8jYDXvRxhH0Ydf5hxK7XLcRIBQHmJklm6NchO/V2
qSfXC61Ta1w9jfYRL2fbesDhxiDVgGnClsBQ7RoWru6Pw8jQW9EzL6cUBumZ70nf9FuNd4GdyshD
Q37ikicGjCL9nxkdgq9rJOOAd0XpF5QYj7hXdE10MrDeZjAIbk4iGZUJ+z660uYSF2DhLwP1M49M
3B9Dfmmpe1/ka5+NhKDmdXG3q2SbSkg1+svYhSXov7q89qRn/vzDNrfhui7HYm5FAB10noo6mtVb
UNsICJ0ejR7kBy/Uld+K2kMtCX9FqsYTruHLycHxENQYB0erCrRj5FgFf20UwPXiRivYyhVTFlag
BWxU+0H6khdCPKOesZ7bMgfrNIKNKJbrF4rWU+AQQQ9j56us4/jNcVPnXiWmjyg6fku0YanqKNG4
CLLbi8Q7eM5lWS5+r/cKpzKggTotkQd8UWikYNUVszbXLHC/IDoKaxxM/520KkZ4jMrEmMy147nN
/NmB9sqM7yzqnssO1dFYfZkL/5q6A4YOy5RLP0OvoXXFGoaZ268mwMbM6ZjjUzVHEzayNVB4Zh3k
QlGviWdFWtglnuhltw9FpDy7vFvXekeGzR93co3nFjDGzmXHtlvvZnrRwj1lywfQyT3Ebv5Bit+9
zuvpyvtCvI6z+5lMaXPt0iraTZCnD1bj8OThpDhPqIV9U5KBEvShcRL99IqkJGdrTWeE93XBCMUs
wMPs0sZju7PCArvM3JeHpn9rxqy6gC84w5NpDukyDprEF0cC154Mx1MeKtktXgKfRqW/NWTRCCIY
fK7eLP0Ew3cRR69BIvJHmhm/xFAFKHnt8Kgq9vThROydHLbOgT41W7GMIwNT6hdmZOBWld43E0Pf
zMGEGk5M/COy83SSVDQfnX50GIY+I0O7/eYXdh4YKPNDHaXlLhZIXtcDPLR19ZMNrQ2X2oIOzVQY
KbAKujvT8/rI4cyQccrTy4xN6GAkErVyWy05CXq515m/+bmulMyn2xa1CKpZgMDxicOwBhSRxydK
oZGRwVMikpzuDFtqh2LHamLjA70xbtSlUOydGIR+iw6Ytct3WfV+1sr+Pqc5QOOOfQptlb1tlKw+
6kPCZiczbl0UnY2ZGnt9XWgWWOI1wRrI7a6ZiWXWGGcjdI6ew+g7sRL9UKpBcdB58PDvgaeBUB1v
c13825ZTea7movHnJTBVL6Z3UxrZowATs9eg84DfMc9jSJxHwQDYDHUuDwE4yS7IUbcY5sOo7BQ9
FHS72DD/Ulg0F6LX2sv6kWIlRPM2qr61I142SYax0V1s5Yhu8UOrT/zbWaPriwLQt1E1zzdTXkzl
A8rezpkr/boWwpbdY8FjQqsvTZuxtKPOmCaQgJkHqXYxv7U65dnP0WEKHtQQ+hy7k/DDYYpAKJPO
Li1Xv9eBpdXWfoe/l3lyzb5Rki4zUOHIAaFLYPGUtEI5DCNciGaYE6+KAQGNiUJMa2a0zgkLT5e5
9QfQVuMEn+tuSODmK/h7WCDhuaY3qNpHh5APXJ4OEqLbAEh916t5sC1EC5qm7IadJqNuO9DXtPtB
J+9r7SqM0i73cycSlJRDcla6IqHdZrPIZBSlMMfumJJ2zHvku5vcr5UEb7RAxnKVQnK2yWIP3kvH
hIuv2smhwYYWg/reqa5GGvc0RmeEJv+7IekkZqsSfhYF+as6tLd7gV8FL0Kfwo6kPohzZtgFCyNP
1Khs19qYJoZ5QwUKHxa9nw64GF2thYmW9FzhZPYcRxboYBD76/V2zJt/kOr3hIRpaKRbMzh0IYR3
0XRoqxvYBQnxxds8oKDzBqWMOFhLZ6sXRvOUgQZhkXHLUse9IEDlOqdXSdLunBLlAgEeLRUMB3bT
lr0fduNFKuLCCoGy2+ifw9p+bRCNw8dzLv0aEEl7LJBzWr5Zf6WmDSTTLfGEcmpqyOFJ+htzelnV
EnAIen0E6fGIhpE9XdM/qP0+1pmBhe/WN4f+xUEMNPDs3o3KGZ5TXTnMZH+8U8QvCVwDPavbgSBd
bjDKkreqWVhuHeNgZon2KphOncylfGuK0rdMt9zVM+YNTY9fiP2pj7XEhYpNSf68B3j1cLarhrVd
v6ORmkTZTPr3z7hAH8tfWdxTR4/FCNh3JqWKYxNcrTW8F3V0r1jsnvQyhQVJmbcLEpVNRhXjLZzL
c2Znf3t7AVzW+bLJ7IJjLFqgWXrznEgZ38MG89PSglYZQz/JhGGjDA1sWgc7cK0obFEtGvFACeMT
8wbtoUmVz1XN1bWwMcOa266FXl868mhB+W/GRrzg7UWxGRubsSuWYLf20y3ID2iwX7S9OmwTwBUs
UKvh2hoO4yHbFD60TtYNpNqyGwn+ALH8jKh8NI0ViRuWHzSb3xmX2s00z8ZpikfjFibG3ZRxe0q1
xNnVJp0BjDfEuUu5O9fdhVGx8VYHinVLsgeK426Ty0y5ZzPzmkZBiKtVWHmKiuQivRuVm5WGnmOJ
N7nmN5LY+6LleupFdh//Sm2abICBzsmROH0nEKCRXZXbn2FSlKMFFw7DKr1RCP0pXYjNWRIeXZd9
dtR3i4sDV8Y8aF8sV/NXTVHKaxcK50CK+HAkJn4n0zmDPxMVd6A4SEViXNNSwzVtcl0NUO05WvlH
L/L4+ednIsTbqaULBxW+7zmCNfFE/Z2+LahEvSyua6WspRm4yJFQxj7z4hHxgqJi5Vy7m7Jo5E4x
VIftDbNMO1ZQ49GWeevdtjOf0i79x8oBdTq2Yl3l3MoHUsp/3WPtKb0sqbAz+a6v5G8IRdgbzA/A
0qAQlg9AQRM4MV9kaihXrTTcGXkEayEZWZDn6BjDT3tZK6xvhzCvM/gLy2DOKAtsFqlrvxW5+gc7
rPUP+hcoUcJ5tadW7JFNTsQoMcpebxow2DAl7WHzk+zZgcH9mAsCJ2eQFc95Nh67kOpMBMOv9dWp
RSlbpsIZD+uZncq2obSdqp+7cEeZU1bgscuRP6jCsMOj82okwc7sMKmnzvDB90xOCfOSfcB5eYri
5C/ZFHJL2IW2j5benOhW94nCX26EK8oDvM25vZlmTE9NOoJbRNeGnvSpNmImaNb4T1Lp4ow0NHpJ
3WogTgeGraI8x13UfMEOe1b6ofma+GBI4mbbxgBOiiqE8hHiM1csuXetmanFOG8MIY03Frfo5SyV
zylyBNw0eFpHX4Ykax1XCEnnN+O73zrDrJ01k/nE+hEPIaktcfFZcwowAUER8t/OeEiLCgsWBCC1
FqM3iRzLf0MuRhSuaL/oPgmlZNUCUr5JUWIVKQ7ZZQS3Tt+SEVXOpjXnEdtL3mMmJy6FWE/LV8C8
niepFmDuBcPnicl5qZgvxN/muwY7KiJXpWbgNTyvuaaVqEmjRFTuJ1OFxZJMu2CT2sbZDMbcn7AL
QFJnN2vRvq9vzapqikWr4uKjE/0FZhQ8Mi7Bw6WCDK5Z1rk1dKxrqkbS7v+/utZFydxSxFVODCqy
DDiczIyXOazxLT6w2IurqpObOBm/B4uTZ+2eqRWdDb1VfehSrdirWHy8yH0BqGV8xa8IlsQ/Dmap
mBQDoSfWwUmF+WLB9zjrlYQbvXTEUIjLPSpyF48bZm7sGkhV1x0cOKajllTfWD+bV1XVtuySnMd6
j8vNDLQBON56d24Z6wGwUneI4Hrg2wx/gBG1D6wjwhcWY+mf+G7IqxZEmM4ASGURFvL/17b1I3bs
2AHWA3FUIX8tk6m1c6KilJduqH4+tX4+RUS1lV1PHoOl2Of/bqy0QiHf1h+U1RF/MPfWL3bqXzH/
XgsXtQjBo7tKglPIDE5rh4o/Oj43KEHXVhUkHh5Z6nRPh8J8KQIy1NI+LV6qsmcYzwvBPBL212/X
ldd/N3HaelkE+F+o1GtQeDedqse/qhrkQatiSicy03waW13gX4i/8PppPrU2qCjDOATS6YO9gsGQ
zmR5roE2R7A9In0XWSqpxLrxoQ5OewSg6CHXntBNO9Cu5Njck2iUT318/+8z66fnAatUOXJhZLLf
e0bMHq3RaDnYiCBqNoTpW0On7s3KNX0XbZaXCgkiwkYQYODj8eD8QHksE4hy3aDlT9qDXWr7k5Dc
LB81dp0/WS9pYdrXAkngAFTDKzAeo3hBecyQzLxGCnCbxLLmP6VFfRyKNjgZCulc66VhVUiQN5Ny
ScjymvmNLWtfo/P23dhuHjiki/2Yh4nHSw0RSxLKw5w5zEW6kLohCsAqLS/rpoxMz4osY8+UULy0
Jq+Z2gw/3bf1rWISRaLtOclDdOp9dFOKvHw4otqWAiL6esWUDhve0gYvR8wIvswhuSqDKx+aUtbv
2QLwYA42tkwCTGGIl0owzQPSA+TLUgWL+HKsWB/2zkVPcwcYI5k8/92NK+ixxAVoW9hLhOqsb3FJ
Vs1xnebX/NUnGFI3UGbNpU3G6oLIfx6SA2Gf/FbEwzA8GXjSoyjTmKd27dPauNnu2P+1S5VSXrq3
0ehwhi+HTbccPp2FGrZvK9ZngQVytbbwqorSZoUpkmc8XBBEiU5d71l1AM4zPK9HVbt+i+UmYwSI
lw3O5PoFsmaBILB9/B4NjidmC9KTZZHwbYHZegWmSE7tnkgBJ8DwLgrsY458d/RuybTHttWUxjNM
YAZByYwevAnS3dgCibXm7pIKhj6ZzXZuZmpFacHCUutp89u2S24lu0vcnXiDYQNRdgGaiJ70IKfl
i1oo2Og+/xuDZ/H8u5S/a5NHcM08VafqDyql8ZwlQl6DLmAMlyIlYzhAtlajLqHx8j2MGCWF/S0Z
y/xV1VWEEDGkcro9uP9Ce4pjNXmuUYq4+fTokinzCX9i/R3rqNpou66l3SYnLbTqnRu2+pOp9x/R
kOB4yfvq2uXpi2UbMxrA52RZ5DBHrJ+KJ8TRLn8yMwAU3ucfzdRSJpVwry8zma86Yi4hyXwiSZbH
Vhj1XxvHexPpFtNZ8szHBHm8obc4zavybRknlnY4vrIe7LdTq32iEEEvsh5UIxKhEdG6A9StJh2m
7l6or2A1zuYx6YNv4gzjnw4zIEwHiB2q/JCLy6r4CslTXgg75nWWPeC3lHWCMjmYyNiGFhbyBUcm
8cGc65BfxXz5X8HF3ixvF0TH8r9xuZX7omF7DoJzvP4c+IVmp48xmaujTmTiJsjK7GguDIN1Zl1h
siY+MI236+f05U+eZtaegyac/TrBV3IMZZEyUUPXGgN9jthGWuohabqfMLq18aTWz7FNVQSnqojj
BvT+z1rIUAIcC8QOG7R7reefWalAyO8YdgXoRNeA4nkmZLnOY7kzl65pbiP9vH6UZd3Mtoq4zJrt
yqVnbBEb0pfEppMmIGLN75FGF1n1FCz7mXXGwv/psIVPCKWCBhqwK9fTW15WL+vrTgfMvgnDodtk
S/QXjaXPO2Ggw+JeEHVEe1RAUFcRSBg45SGN53fVbsqbarS4e8qqQkyeZuDIUhYaGmuLBAzsJlj1
LDZ2zPWjysAv/H9cnddy29i2Rb8IVcjhlTlKVLDSC8qSbOSc8fV37A2fo1vnhUWy3d2ySGysMOeY
vuHtSQ6xcZeW5sHNVarG3rorKmd+RJOwLfXpCtk4WsNJKV9r/P0738wQy/sZ4AQnnwjkQ64hHyJb
06Dbzcbm570QJ7JjThu5pUiOqsMRq87w5DVfjc9wjLNNMytMOPw6JogtirF/8w/kS89nSEJNJBV8
HuRizgE8HL11wtEJe0g8uKySlmfypW1k7yAUvP3P+35oJ+t4VtL91GJix7FMfroN8KHlNmQClDrD
faYLIJ3gSgZquZ6s5IMAyvZOXlnilUVg3tkxSFIXMqhJKLHs0uPEVwDYKmOYwIVHAIYdKjhAg3xu
JysPN36IYHnGnRL16PJtFmUX1jQEB4ugpYaImbUGihAvjDgDe334xSVVHgKWqEgv+T/uB2z2Oyk8
JC1Vh2zsaNW2ys36YdROjR+Za/mf8hO2z0GTIEB0gntnJGKEzzOa0u4FU0B5dnP3ILsPx30y474k
fo+83dY3zpaTBje77cILkmdzVZZmD03Ij/GvEVhWGggPmrqDUZMk330MQhnAjQUDFsazWINEARYV
4B3DsWOsfi41/K8hbPPVZFXDAVpmzgSSh7zwtFPPOD1zx0d5jACieYzRPEfwOq9u5bP5C4wEckNU
BDtHVXMCSt2ICCEdNWtJ99IyVWufo8SLyKOlaA0mMAqxp61HvyrfFQ8fTMn3YkKRei2Nfh+EpQvG
+Rrotfcsc6HMRP3b+V5NAZMTVFH3iLXNvD3EtpnsLT1yH1tnMJPrbFLKjmNZXnVTKcFcaM7HWAav
UJ/v5ZdYab17JEPJahyufphMb26e68d4xgQ6BI76zk/1gn7nu45cHO5egECR78bPQxrbA/4Lk2i1
kEFyF01vU5T+kR+lXRXMVVOzOaiRb98rlprC/KvcE+hva83gYDqzg8GNuAFBUTzkRS04RBpeyqEj
Co26hsiO6pPY7Px3PzwzHdQ+McnTPCd2wowonu+sLARCSzt2R7aKf5DXlmpgHXAbkrDkS0tU7pDF
HiZfByJDIsrK1IbwfsxI4Fz1pMicU27ZlVI7+xCW+ApCFnfMtPwWTxoQEzdOk2jldEl1aMjJXZMt
JOKDid4roujYqIHyx/1yzRi9y6D8Ee9ZKG9WtmlFT2iZDwn3iAcTkKbIjBWxBqQ0+DUXoPwoO4OY
htg0/1Lh5eBa/gRgglb5zQ+Zja/TaKQkAW2wKezwa3Qy693Pc+5xIAIgZ/T7JT6ssbL7ytZwL7f8
pt2yY3/kJruoSuDBGDiqtPBhnge+meCMMUQpw1X3hQQpGGAJsqk5oeOLgHqMDGyyECW9UlineHC6
U+lVuJcAy3g6P2RlxQTVVtWLr7eIFPCSsgtJrg3X3b1V+j5rceMP50J3iAoHi5dYA6a65mAJD7mc
zPhIJ+XeYaZTN5aS5I89LsZO6A3kzVXONUoIRlsN/BAfv1IfZ3N4UMj86ZZuBqJTlcbqh68byn2j
GPeKlnhb3a3ZydGZpcXU/y6zKdeZh7T57yGzROaPahWPnA/6UoU7QCMumm2RIed/B2X8EuBMOYUG
M0JKsPYBGWIuLv75NxlJ+SozWb1Fkf83xMT85I9iR2FzS5YyHvoKKZCe8cFdVWXEgteQfTah9mPk
bbwWrjdtBxtWnUw4pl7GA8Ldx7SKNckS9rPP1Pu2tEtmH083lz1zgARqMlfwSe39HLCadUPD2JIJ
xiFU+AiOChiLLXntCFFZISma7hE2v449WquKM2w1uP302rdBuYe0ije+HfW1vA2RqPrvhvRzk3KQ
kalhc1UqRrRKFw47TYEdttLdwDsvRziMoWgRBsMTxjc3gdFPquA6jRFZcQHJMnJcAUAM0biBlUQM
L+TWDDHoh5eU1n5RGdtZcfQUIMBaCJaFDWCyt6MoRLNgfvdT154yEk5XHmC8knUMeSNmZO1I2qaN
B+d5gzuE1ZRF2d3ydQZhEO3nBGVTHrvWSz2gtXPUcDrIpifj1F8VHTbtnBSNgjTaFxwYyTqMSDxO
FHJykOCSEEQuliYqjqoF5maj9haZt3SkUJw2eRVr69htuiNtg73yXBVidu5h6QweljaBH4l8PSb+
N/QtwS38LU/WuE7KEwMVBIgoTG7DHPqbFJIWsT2zc0K+xsGnoBSwe/xotVR0VRlw5znHOad6jOwd
22oe8ZG69z6JGwaaqV7EhLIGnUm3LdkRuABGYCjFxi9SEG4h3S78CIdkk2wQ+CkHdBwSLyZO8uPA
6GzuC0JKFil4X/VbRS3aXT036mMs/rrstbMafTJ70MS56NWmcnGeYs84W22VXIiSPgJs9Q+WZny1
c1hhyRvxdjMB6C9qSI/26IbJrYy0mrCJEFMsSTlGWbiXeOrSqx+1Kj14Un5EJGakbk4WaTh8yL+m
MPLfk6CzS9pqWi+fLesQs5yRWYc9o2Ax320nem+3JK3Cj9w3rzWzt1jND45JXlTld+pm+Q0t6m/T
S8GPuQpGRbND5qcwixqlLkfP67VcJulioySf/c9Lr+UnJ7D0A0AkqB/XirFV6Ea+lTu8NCQ/yTGZ
Vv0opBURkkvW5DHoh+o60jaS56dXwDtcha8Bn6kShda9bhPrLAp+OyGOrPcmrC65X24zoBsbS8N9
7YiHMu5em6rCHm4Qbo1fIT+xpFkzRsQngI9jKdH+54Y8loAqtl2r1jtHS7t9n0fWcfmNLHeJsaGW
EL9HaoWHzqrTM170q6KMyXMwRY/ArqfXYSi/MrbBXtg/FWIlUQ2+cOcSNmNiwZPyILDqzs2f8S9D
qiEtWEiGAtMPMJKm71Lg8eP+YIud7Cvi2PK4q5dqcRYOrcGwEQ4ZNykpVpGfwO/BhDN4abcuZ8tE
a/woG+DYqw6OBTsD9sR9Aub+3mwtb50XDl0DrFPdj+ML+XvEIkdlQRwNwIbGxKIiyz7NILEW4D3A
KOmNUXQMyaVbf+pJVYBB7djMmV6zKeZkphjrHL5eiouyoj4Oc5rtewsHl+OCIU51ZMZiAaXbCExt
g+o1LgwF1xsQHdDEhIMV5iOU5PZu6pgNNNRuORFxcZJhFFYTILvCR7OM6svA3VpqT/1GaN9lshoy
I8rfSulnj76pWpdBsMkH9rn/ZmdRzRKoK2cQKFVEBC5n11pqtM3Md/acS8ZxHPnYZie3nrB1eJss
NYbdWnFHMpxHK/uKycauQZe2RaPeGTjKQcoFTMyUumo3ci4Ju2Drc1diWY3oeyUHk/18dVEHJFem
jKimKg+d/pDSvgvlJ4u4NZPybd5z/9Wq8rGoDP1a2ek7sTblO3s0FD026r+mQT+apBSvjts+0v6q
H958ResuZFuAb+V91I675pFDLkmHr8LHtxvkXfmajQ1XtZZ7hyTX/PNyciFYfIuS+WYrlF6MO8BK
6cq57WBKAz9AmTZm+5FC0z4ZA9kh9KnSxtP3mHHGSc/WfcIJvmsMNuxmoepEpuIZYHH711G6q2e1
0wOJo4T6TeGvcJi0E/r25Jorwveh1aA2xYi96m2T/mJ8N/MR/7lXMIbL0C2vZojm6NMskNl20mwH
LFFrW1zUij1O+5npCqZpXiZNdgGMjAsdPM1lxDC/NtlVslhmG2mD2rypPgQBIrv5b4rOoxP31Den
nolFdVwYNxVBmd0cfbGjBCDy37dANZ0H+Jqo3OqMfBB/YH5VEZlK7tZx6T9CSEJxzxY4daAsy51C
PKNBYNOWm4zWy95DEMcCuIFAkoPZw/hXKrV7acLor8cB/zz7ZKrV4IgL1O7PRZKeKBmCk7z640FQ
Q3oiBbTaeW7QFp+WCwRRD0p72i4wgKe5SJ1nORCBSUEwW/Q0hJyVGskuRNo1TM8tFQb+GA37uTWj
m+Ko/v2ytR7N2DpIi8RMzQfE0DQJ4lHZS+ZqsLOVOl7GA66YEfzPoIA25GGZV4aG4x6RIdyb8+A/
yAf+vLOvCIECMzxgT5N7tZ7v/Upa+rh2olUG+ObkZX/lIrnpuT3X2MOrnu/LkLcnIPBsl8ah3lbi
+Ewi7SlUi+TgxnEOd7SZwJNOR1lumHgS4OyixPRjYnJyj3Mgp81OqaLAyw31ckuWI335wDetIj+a
olCWGxYpZ1yUbNqWyfaoDLc+gNqFJdkahBFBRaWOQ3/cStvduqf1Y/3SfRIO/aKS+DybSX9Jx6wh
f3TYQ1ZcLdIfO+dO3OPRn0pCMKEYvLClw+skdod41QyAZAWbHbHxCWanXTUqni9cYG95aPfXoUJ2
qxSkDpuNQgkCWBvgwDiNyMajcKuKz0w+NAm1JrN0yDji++4rRnQDThsyCWNrBSCKtZNvxKtUdJ5a
r5QXxT9yRDknjKDOST6TD542/nupeQpMcvFP5XtlQaCvUzbeJq/DFMs7DOvTMqtyetC+ppqTkiUu
LGRkmLtzPM3Ec9qnuAzPc2ni9xjYd8Ytgh1jcrR9o7kx5GwUVssOyMpSpPWOBmUnVr/wHi5NgpKm
1V2ethd5tqXOBjEcySk6yah5S/nX+9AHowTd8vK0jWkqWlgzmz5UDlYHSOjnAToNDbqKNcXI+orb
i4M/kU5kNNwPePwcB4EWfSAw6Y5NmxLt61vaBq7OWOxz52jpz57eT5+cjnEQcydgIkfLpZES56nJ
rnDa+OqQTLKheJ0+jWFjN+PvgFvrQSoqftZas4M0JPKQ+/st4GbV47pGq9W/NkRqzOjWHhvKzqc6
zAiYjb3DUn/a5Axhmu+Dq9TEGkXzVATc0xPhycsAMCwNBkFHuA6EiNYLHGVbdXA3Br17qPUBf5xK
R+MVKGJ9hoWruTfifQnMXq5ke5NPpEtI7ZqLmNEsM+vtrOvBOTIxb8lno3g5MU49hJ5xkO/j/feJ
6+TmT0a5oe1RSg0MQaC/lIXeXGQJX2TMsO282Sy1bVzMFaE6GOP5Nxw8eN5/LMFivK1lRyXrt6Wb
JUg5mafJ8VpusnCIZ+x9fDrU7tBZwZCgcY4L+2O5OlIPOyk5CfLikpdZbBpkOKcRqxJ+5QeKdIbb
THLWeTIYFyrkaxbZNVvSkUkcOX7W1Y7fNCQcmLfRDgfwYF0A0T89mA4KMvWt/hhN9R/MDdNOmmyx
OgB2EMVDbxTxWu7fy8jy7iPyPFhm68laLa0nCPMRjlq0pjK2pIW2cyFn/o4ZVxcAvAG7jThVOai0
zdukRx6kkwOOaY8ehGkROXLgmuTMznbTT+xW5dFkD7In3ilcLy1U4xBcaPjjakyH6Y0z+dVz2Wim
ykwWXEqKjdpn9mZ2Qv7WmlBHLfcB9NNPstSUtx28oRTdFCS2QfKu3DDKfaM/WT3hGvXAWh0Wul1r
9UMZ6S8YyZNjM1f6cRgxrAVBk9/LkQxCsYrqfboa4OQ+DBOVlZK74VPPFnEX11YPAkFoO7IRo6vT
9M+ZBxjeM+kC+6a6BRZRlXw2zdV3QxJykgqGUuIUWxRBzdpS+oIIc8CcBMIi0MNyAlWvc8fpLSaf
U3wyK45nVoWdS3BmExLuqfXHJu2nj0APv7zYyy5Gnixj45/JsNX2DNVsvyKKFc8WDfcM+/sZYdih
GvvwCsMK2T8b3HU95uUrEE/Albh+9qMDqRdHFKou1cQHAp/JbWbS1JOY+33hHgOlKm+JOcLHzvHk
e3U7o/bBb/Wv/WUQsFNUrd/PFho4qg82g269yrO4fc4zfaPFWnnC55HdipT2fKnhpmzmQ2S1mRte
tbcns9z4TfK7IPAWDqCS3Uzb4FOLWgpFVyFfuKEad0ALPFrwJChIGFXIC8mMi2ozGjkxaRggntus
ISCdxQwYD0YYQTV8VwY4CDkLLFX7rYrpglAIzPkO3eBagV5waTRkvIHe9TvLRukhXxatZiKGildt
RGkvl7JzWjgPIo9e9uHofDBL6tqdvM/PCRxnlqboFujcNYIiUqGTbcNs3HDqQhxDOkJ4RL9rqw6S
Q2WRSN0E8cUUer7MbLqDNrPS22jBRorqhsrq8AsUxqWZRoQBYs4e6SVRQPmH4inFoRKnDoxB5yqF
wKE4jpQOBiL+zt/yfe8Cb6iGcYtu0MYyIFz/9ALpOnetk5GhTJK/UJLEGjzK9cFEjvOvwp6CJz0A
jR2m+DmrcFKuU9QiRGpJC706zujAZWroHODtb0uS1S5yfy7X6VUxtWuHXgPMpotQzQU6jZSxP+ql
iQHRSi0wXRpILvGjy/WgPEkTp3lVc+fZDqPmomZdyHKjwGjuje2usO3xsZjUklyxoHwfLePfs+W9
0Qx3oa5bgHbn6ZxTVDmxh8MMwQgbpQ8u+mAD9NI5DyPimUAN3pbCbizyRmS/jZuQW8WFLIR+G4Xs
HxqxlnDJaNnHHHbrEfIn0zZ3ZqbiZcZaTizcPpgpasIAFZ7/Sk5U+qtHk++YmfuGawUAiwUGeagb
42qR+rfSqix4EnJoaHLlb3g+4T1rEvUlwDeMFlJH4jhWz24S41EvgcIwYDy3Hms6QNkrvyDcyxO2
qD6s/ROf315hSH9VGEIAxmhBtJSIFv/7UEbuv5cB+pwdkgd9ozJXJkSNSKTegYEnbyha549bBob5
2sN+tq0SSFn4zWfn4ARoJaVhxgXEySHggNut7Uf8snWmPsm9RRxgukc9suk0yLAiM/HaFJ2jbphx
izByE6OX0YVPsx54q8UU3+hoKMeJ4VpsAKjN3CeEvwNT14iCKvOwNQ61012hlo9ObOyVlNS1NO/F
KgCG377CI7SehNBsqDxv4XYUdf2E4Z6wtbKiyRbMAXqP5DEbERshcfDmASwnoy350Ajz8KTb2AWE
G5d5bYUbtw22y2iIGvYE1pxCeIwtHCsGMlv50rWa6fBiRCg1pVwdSdqqMkF1LL2EEw713qVt5VMa
inPV5R9eZV/lLbjvvU/E49axpS3C2pns+L2iKxzDAbUBMUeyMJL1kHzmZNzXh9HtV0bTrlr93WWy
/+ExytpOSmcdOzUjzyUCLUjiSr3jomHW4wFhm/E5ItiFeDINr/KGK7/ITuhkWzJkolVCiCQ7Td38
Xbo0pfH8MBj6mW4jey6n2blYTvZl1214ZScebivXghlptD0A6HTN6iggJLLnUCoEysYnjLZGIWWx
SBbXeV42n4riMrISr2q3QhGfxt2uA+WJnd+ncRHucc6ybVFaR6l8YF8SvRgMq9aBAre7cdFV0kGc
ZxJilslQyivstjosv8MCC2ECaJPdQZqPW5PEIsauie26d233R84I5UNhBdeYxDU0hWV2LNSoPMf9
XIPI6H/LotGzjeZcDtaXz0W4XkpQzl+W1DhT1gQy23eM/7ckIwofaVCAreACk89+HnTs4iQjYW1S
8sm4tdDD1mQCurtICIMbjYU9DtyRYdd/ykprbvVfxkwXPP4d/Hx6UODGHCJXJXWpyV/VvocdSn98
MSwAMHOmFec2cn4Nda+f0ozodl+nu0H6+47piC5T1b7DkIl41LCmMAgiOzpExz/iqDoqgs6JfZsU
jipiBAeEYRUkMx+I2LYEKiNY6dqxHRBrbAvUx34qipvrmWv5KmPSdPE1vTzIc8fOGYObFUAlfMl3
/ML3c1XqRzmEGo36Hy1AvuxOy3dDQ+Mm7aIVAQubdmICNU5cytve69JN4FoYR6OwIoNZKd8JdzA3
HnfGY58RSRx4mHeW+wxq+JefXp+In6JaRWb13SM129cGhrRMD/5UwtkqH8J4VE9yAYnVHmkSBM24
Vn6NaR/uOh0YbGuN20Fr3AcVUTBTkTL9J1wuVGWleLb3XpoRo56o9N8HRz1qRQMOr4kuNbT4X934
e9neqYgQitlu/zbAx1WPsbVSlsqVSB7kytpk3zfRiyzkII2HB4dMplU12B6O/eRQmwhWK0ZXMCxg
uWXZWk7uOD0ZUIlQbXp0b+Bs7lSSBPMsAKUQcxfLunSrDmgoxereEl2GJKnMI9zA2QR70CZoDQMz
QZIgr7bK3Zqa9x4lQwmnd9C241iP+wHt2TXwM+9K1DSbSnBPTqVXGG7q4JwiBKEpR48S6NlwlG4N
Dk0yTgwGDwYliDdkb/VQGr+cqjwqgW6/Ro5zCXzD+sbOfMmbjlwm3dn0QVxvxuwV6vTGxEd2VcXP
FDogVqzEZekkXiZqLzRPG7mU9NoWKR/2yourzC3ciXQ6Mn+3Krv4VRts+Jqhu+kkkuEbs91lKNMm
qI4ijakaslUoOv/ZT8vpuFxSMRPehqF6JJarBCWugRFQvHK/9BC2zjctIl39UOm6gfpN2LJpeVbS
5Eq8hU7yCr/ZLEQY/28xwdgC/1yS33rTq7ehRdbm8pUvinmPchSOj5CkRZaR39k1e+nJI2ZRjH+5
B/PXLTAtDfU9BEFQOsTB3aVq2R4coSjOzoHhwFcWwmI7UbiDRhhlfKEOsciWJ7VkYqKdDq6+BUZK
yVnr6G/7iv3NbEBgDT0gdyQsVT3tMHSDEUCxqdf2Ravbk8b46SDlyj/q5aRSmcu4ZsRN0ogDfte+
u1l+NcowILJ2YjLlw6E7e2Wr7ZYyyJ7ApLCVSg+FJQKSxinHRee1yhOlTLP+f7tckrNJ42PIgq44
OOujZt7Lh8qaUHxrMNvlyx5vV2bb5WWSJBKqPPI0YufVn0vszi3i0UNu3kpVN/c/Awn5rMQit9Im
NGVy0it3BiodUDXy/5NyzJHeZrtUfIqtxuufP5cmsC58JzvK70qY8KM3GhEwNRidxkf2bRpJ8lwp
9qaNqDEbbvLQ7hiOq0ziXuWzpO1rPIUEGA3CED6pGkpHxzBu8sHoQbWmue9bb5GWBhsltVO2h+Ur
amBQN6YWh5c+asPLkJh/U5BY2qZL1fqs4mtYe9RbD2RYGs9y7eFW6HM4Ss6Vmxa7wsr1c9yKiAbm
cYxK9FcrDNtfSRLRsoyR/pw043MnNIiMofptEgy0MYTQh2tXAcZXNEF1dqvQc9dZ4kIgdxHeamXw
KPzgd6z/suc4f8wb0Ou57vdvg4FSdIK8tTyT7zGp7VeDeG95piabQQNfDNs1Jj32smxREbUStcmE
jCY69mlD9J7g+8i/1r1lrsgtI8NcCbpLM7rPDaSfY6uHGqTx/zht5TOLoFbKStSCOulLQdj1Tw3h
qDcrqpZXtpFXazqlaULmwr0O8UcCnlRODusG2/ikI8GRLVDVct2wQvE38ntqTgVlp/gzl0IbcyVF
pq7ceXEFDrNFIYRw/I/aOvlLg6qaHqmb2IZOf7S8grslLOSdD5Ojnansqx7jIzyPmFHQXG7KZH6d
PfTsCOTKRzVEHhHGxJQ6TDvYuqKUZisc7OoRdZtjBOzPxBHhNMZHK78e3PXBxc2QildRGzQ4Eaja
alIIjIaFoJQAxgGCJXkfbwwzP+Wg+yHzzkV2wHiHlZZbsAkg52iYme0sWBQsX7BRDP2tHayS3bmg
c0Oi5A9OlDMcSQfdHY3T8msJOjYFVMDTLqtgE2ptpe/mwKzcVWyZ1l1dfuEHitjENNGtFM8aj2AJ
O1tZgabv5ApnAhKzEjq4i6H5xqaNEVz8reoe+aNVEZ8qGlv0joTRSKmUNsO6jp1+n2bkxzYRSP4f
qlytjA5+C5yG5G2y9QiOvcgZrqc4OefIVhkcd/xUzfzJ3pWJUh2ObwnRCOEYH5cTYCEz6DjIKWqh
nmnYvHdRBwCTLd8vbmHTpihb5a4fNWufOO6W26TgbaGUlQ9ZjF+kgeN+NOu3pqDjM8Wwyw1s8oNl
i0idQ2cSloRwF9OH4PDVRBKu08nNNvp/Nw1hEhbrOQmdfVnpGGMry4TcXY1sbrpfoaG9K7Ez3uzB
/uYMW/GPxyfaQpZzIaEwDdEtgRKMT2owmyfCKR5L5hbn3ukf5DK2EnlS8llS7dkN4IzCbt67KiK/
UDnLXXU0WeE6Jq1omWaQw3oo4sGChwKMacgbCo5hhqeeVFDD2BkLdZZudO1VvvLIFkQbLVRMmD6N
9eDlOWwwh/JVdHx56xJeEUw79rK3YXLK98gMbLKTCE6yTM5JqXkOtB4mEjFzSZaQXiKXLa7jeRfd
cC/AYIoPWzXJ5glAT1emDm6d+eYxEHBMW61fdRsb9UJZjJUPOblrmOmDtVLWstDWJyu+FR3zhqG7
y7uw+S715k5lwfamuQh03XgtN5WlmpSHiq0e91nmwWOsjRtfqPVjJzJXWm5cKyNgNGOacQmIVm/u
jcw9jK5FyxfE34vyBAwXzIG4OS1ye6/66kjfvBvrY6Qo4eWHtQYWZ7hwCXl7bx6fqHMbovkIVS+s
guVSo+Gz04OA4hRSzaQ55I3z1s/7iX6ZIq/aMSwat5ZOxK3C2HzjIqH8Lls1ObLhHQ5anL4WwWw/
RiQNbfUuRfpF/eBzuVHaNrrvvjNzhbvbR+47Pl7kXzXl6RQ/Nckw77UWuK7OchvIjHssZhQHWqye
WeaDmu/G9lFOgmM4YOyf1hH7nevsghKIHIpfxeZDKFNqQ0cT8HhnfMlDyDcCidJpZc8+Fw4oBocA
91k7P/V8yLdQs7eENsxPoc9bpRABBTPmc8BANbfbOroEnOeH/3k2jKQIDKUgjbWhyroRT1WHGf0c
h4QVpzaDtkbtnYso0ZvK7v6y7d0zSiQFDqvhzhwdPJWg/F5VHelNhQfia/DcnRFHyoeTxxNEHL7N
3sQ8uStoqqYOMIut2eZpwMq0QulU3XeWaq2roSB9Xa6VZ9XEiCiUOq3GBCj0E+sgRwbh6DyXqPfW
vV53x9myh6sDSG5o3U8jZ67HdWcGnr9JYGafwxoObangwKt8FPZq9kLSwlszOHduP37J/qEryLfO
8knICSl6EVkIBnfNcpXL7y6d4JH/99jqbL5cpFVUa1cjGaON/fKpqftmHSvo1xXk6nLxhz8iOw7O
p4WtlsgS3TwFFVNgR88t4J+2AW4GFIVcXmbc5Vm4nDGQP7oUXIskBUqWhWa77fdKCHOq9Ep1EwxD
9W5Ss7CU+KW6aX2WRyYapZhYNbffhr89Bx23HOInIFS2ZYgYFp8RuxJTuRIG7yfrieHAro/bamMg
4H/UTKNFt15ov/KpQyqO9Bh+XBnopIfHo3lv1gyt895KVsmQYjpg/oxBgyFWnT7xlbCOeIOb27Qh
YcYD3gDOOsXtz77U2wMLX7iNQQBXgSv1rZ4SA5N2hDWJ2yoyu/5lMGbj5nYGNI0iwb7Dv7NUvaTM
kVLIX02+7NyqPyE5Oytm5GOEt9/l8SnHFoZISaqq/QzkGwMeFCy/ok8wTL3ctUQOrkzTPiZTSRCF
5jEDFOM/WdBaDt1hxzBJ7ssyTfsevcLadb57JxXEUTG9YfRwHsIIb66AK/RTS/8RTst+3h4bRDZZ
+6tLAjHfjrTld9/X2r8iNOrhGwfZ+Fpc5PcCkPp96Tr5xsGW/awr9WMY9H+S2BIQSWoxiqEWzEP2
xSi4Gz/mbAAJ/Dcb/F1rdw5neXFXhyQEMeFZeU0CjqHTKkjw4lDtPPtp0IsHS9ZhEBaIUQrFqQ/7
Jcr9O7azEZ4CA6NM5CT71FQO7tPsJApg9rH5HqsBS0ursbMtEiMBGaX8svruOUp1/+i2HTAwK4aZ
LesMM6GnptdA905dgypYu8oHrWt8psAp4aFJMH+X/PeuZuoMx7ALvqduskiwo/02gin7An1u1Rlx
BxEbFA1HBjDSAAGym+WH2tD/IGbq7n7ely8x9/7KlQSYiJBOyQczmV+mwlSWt3y7NdZlSz5VMOQp
idZ5ujODlin5oFjRHhgAqn8mnqFTAHGn4JArtvA3sfenLHKZZcnKj6reupiJxaAUMmNQvBkkgO3F
vG2wrRaUuSm4cjwbwEEcKT4xW2M+IxADjUzd9rhaI8gUefepZwlfm0ILDvo0vS19r7xpF6ZRbIJg
ei10p/ok41EWPVppEh8xTzDQRVPfhMA17AagF9kh+o6vX7uY9H+atzh2/F3T5NdqHsuznTtnDOrH
vgMCqSkMieAFsEXrFaIXB455LHfMOOoqLTZeGT6i7q+vqhi8m2i2tITBSe8GBseMTj5Abn+3yfjO
vQO7jAdbV150qhXNV41cFyjMaOBEUUNU+zlBk8dHL7TvHuCmxPvbsH4TW5320YN8giI9PBhurIiQ
mfhZqaKbGtYjtrYG6YCqTJee1M6VrDj6Hu0tqDgmVB1VL/6w7Mi6rVgz7dZ2ua6pG9tj/AQuJ16r
k2LtYyebLkixNjbchDsUJC90mohlAxGUSfOLcApbxwFSW7VWbcrirrHezWoYxDFPpISjMj6XmEh1
0Nu7QsXE3mqkh3OwPSEQZy1WZkwpBVbBxfq8or1/Qy2KEb+/n8h+Io4MjCw4PHdLgM74VPTesljD
qHCMCeg84j2PNlDtbKFoKaCLoJSdTQXD9cRGxPKCu57R4dGoau6tg6Md8JUHh0Xuy9Dq0E3k6slb
VDTTBWpAWQ8pLF2YqUn62OXzg9HpGP1STH1xrt/rTMfPrIrxpVgkiiWa/dlEeoSDjjuXXMQNvqqf
WzM9D7W5XRRNQ8kEp4+s8S7Xanvj26hjS+I5ZIEX1e66ssf2xU/Tkx6Wzt4bymkjC3T6z/VgYEHn
+/XtauM1z435m7Fv8dkExt+WxdtZbjGQdBincrSLlUI02KqJhi+vE4wbvXyoGNdfpeDQB9uMnKId
b7FGkrtcAIw5YCINweTGNGCrhm1x8PnySfOLi/HjBJsAeodhD+C5Y2MXiGe5yjUsJeMpGtt15zne
YbTS6CG3mWSJpgll97NkJdWsL3IrT8/g5ayVmkQmwU5WeoxqszykpUPsT02U6jKgocxYF5pJAE6h
Zjt5z51iFNt4eEwIAYHKgRTbG7XBe+pGCAeCDFgm4dU37j0h/my1P0k/FipHdGYRFHnTdfZwjMPP
PlZnVO9Ds5/8nsPf0bs/nAn3TlkgFgvzfJspkDh/DgGkp8he5tnfFJh5ti7JGIfIgBSPJWH6mJi9
mRaeI7QZ+jbh23rNvbpcWT0jb76n8VHtjXblI2476NiL2CkJDO6AuLyieKY2D+kqAAxJ+VxhB815
EcJOaOa7lvAxhkfmY0MLQofYfswTZ8Ja9ZGe1xD+93xb6WmUkMEHyp1LKgIAQ3LjLnaVssEYyeoS
rwwfVpXtkG6PmehWGE34ObW9u8JK1p68Yr4uzvQg+wB0gZ+WTKN/0uw60e+zmizC0ZlOekIInCEF
U8owVk9KbOio8erutqB15exCQ1Re42XeG33WMdTX0ifs3A9FrpG9VOtPndlSDAnrxABkORY8G/oV
lSu34O8iX4oH+awDU7WNFDR2Yf5/hJ3XkuNKlmV/payeB9bQYqy7HkAtI4KhbuQLLDIyL7TW+PpZ
7szqnFs9VvOQNJIZiiTgOH7O3mtr6ZNSGK7PK0h+5N13va2jExcPBBUCxz5nQXp2mr7BviEUXcTj
vFnohTexoYb3t9cowtX93a29YLqGwbUeGE8kZTUCDkeoog0TasUyeS0iFVwGxBstHNCUiHGEJE6i
OaT4DMkiEob9JmL8HFeTc9dCMgsuj0PR/SE/S02rRRg0wkff4fzfh1yd8Tywp1rcxR7XCYJvDjec
0FwXV/fnTPSIDVKUBxuIhgTEZwfarMF2qKroZcyM3J+D5CcZefHL0Kt0n1WE+5s6jL7dt39E+AYb
ftbeLFMN/xEz4iEccfTI3ZVin7G2gNgcieVxBs70VaLWu6ojba+19OBEG6Z4AbpKtHqABbGIk3PU
k2GmY91lmFLPJ2IYHtBTLUyhwGH/clX3RLQulWccaVfgMTZp77td+ktHnGrprhWzzRCn2toi/msl
22X3nhl0LgAgjJF1PIS9EuZ+1yQdQYPcKEkenBHx7W2hNZNPLcnyAyiChjQrfZCXM6atyaN8lEGS
vY/dUPmM97lmFYYMnkUEhjR61CXT0CKbS04DrINWTzc1aQP1JsdJqh3+NCIl3jdBaV+zPNQxfPFC
c3t49hzE5vrw5qaGd5XaWJYE7yEbxveqwm2Lydfz73o2ukfWuVXOQVAtd0H1r5a8t/SnErUEPcol
++oqbcfoK7soU9Cfh8G6TaSr/DSh5ATd8MIZjkyiHj4gFxW7ZYTQFaXFTmkmLgp8ur4+6unTXNkz
WVr2Xl5e5c0YJyhqKlyfafk5d1rjyzICwRGqS6mnTjjKpChVzbDDk7frjqumQ3sn5Q58hsxPKf38
KNagiIkmp7yRH6Km0QOsVK0mLw4/9RBrAGckRyHr0cRJoK680ScPO3pSfoxmCnNVSGscRBTXCAOU
g2h2rag5VqckhvuvxPF2KugOScMulDpyTuRW3FGTek2PLk7n433SRouYuBhk1iVEoLsQJOoyvMOA
5tlVCfS2wJLLG4d4KyjmtAOHqvszFKSfJEoUEtrmeesJ0k+5dF+RsbZKq8XZgXjfAmi8cbgWglxz
o41b0xHKO3AeMBP5QxvPOccW2XNdVbCVD9P4+9Iur/UuTNvss+zbL4YQ1ecSVNfe+ym1JWMXZycz
jwVo0NPOiROyn1E8TMR3gU81F2sDj8opVHLrorxKiYK8kZIWAk8RtzpE35XgddfJHLpPNOuxGpPz
jSWMazuq6GeiKheuFDOne+mdyimLSblWz2SrmG91Fn6NdvhgxG53VmljH+Jl+iHl5nK/FhGX5uto
GQ5SNNIapY2pph/WDax6qV9CsBDsEqBKfuyEyfeQoFkkvQJiA2eszpBGWP06tUmyNJTlPCap8RgO
6oIRJ/9CqWidyjC/SFfHkt9kAzllrKcG7yyu867tTPWsOVwVKyMv7n1MLSCpJrXoicv+gIdmBvmA
cKlOBSgq1t4W0s9aVvtGWqm7ckc7f37WdQccWuzc+nzY95UX3rRaC45jH+XQkMp4Y3hzw8FFBEg+
sosL5/ETsT+YGaX+nNLwlIw1aAUxsS9nSyMOkgpfFk0F3VofFX2HeIq4qLuuTK/cm5zLmCbGGwhB
DGetytdQe5/DfsnwggtFTouzokhN81zRKdm5SY1TRQ5SQrU76d1AjxdMBhlRWbwvxtpe0TLSiCub
rOO0kEeG2QHYQM6yVc8I71HQiSCgOXlaGLLh9G6dQyuCNmoPc7sv74YiaCYfTDo5OfFEvpon37mw
0OshtqgJSBViaVDeTLNn6z7SW5QPY5d32CFK0Ra1OBUD2vGzfIEInX5kwZxsBtRed+udKehy944o
2dXDerSIuXLU+SEITPGKoiQgDBnomKwtMg049Vyj7YNC5ubaOVRaEJB6ZGzR8KYbWY92RKUGoIt8
j/b6Xh6O5USz5f5bFqfRNi55uaJDnShp8KQtSKBt2/7KyZB4ipSlFdYNb03SnrcZ2nThfTfQ+9XV
w5yVWGXMZR8j/tq3nlqC9SPwKtRRnHkDLkJ546KLvd/7/Zwj/jcdMWVUkKTWv/8DfNWenMZTN80l
XgH7NkrtQJxRB4iHcj0GimkQRGuzOGKdvwLtK1385Cz1jWt8Dkah3DS4UX6hqQwbrfwRshQI0Jxa
RbEtatUJ/3EpMn+KREWIEdevi9i/IlZSBX4Uob54qLFZaNykoZtbz3SUCd2BHroKe9IU9KX6ohwf
t2Hepm8o5VKgiCnQgVJXGGyBFJ+3496em/pHKjQuGjoaH/3mFlKc9Uehw0+UTR2nz5vtkiFSqWYT
RS2VxT7quuU1w037NXQdrZTAw9qK0SmJtPa2DDFDZdDoRx1l/CrSGat7ZCBgyLJRRFJcXerpKDuF
wKn1c5nbb7KdGbTtjzJwHJFGxfSsGoLH0uVSNjTsLMypcQ75nBNiRP8uckMgD4s1PUKGrI9tnGa+
YkChpxXzlOa8veBvDlqn+wzVhg9LBZkdzM2AchbAnVxBKBiNc4BW6KmHp+g3feeykWYMKpemrmRU
laXR7feMpxq55IxKOm1DO50uVoTiZ9DTu6BJJKg8qFBIzW7qkS17027pndfaVfrd3faHx/0yIOB9
GM3qlFVN8CxvwOvckB5HV/lIgSUAbhIQUuclynMNbuWXqtNOkt7XOsd5qrC+K5lXfeR4bH6diyXY
0Ja4rprLVDiifeTQUchLEtedhgFk4oLi0gDmrTO8fd+mGmRjR6h13jvbf8EtNB1CzLt4DKzCtwS8
14tOEHBrqvOvVSkn5fW3nkHeoxNQl97ZsohZURPI9WEfN8+tBmOvmRHlNLVePyceVuTKU15U13Rv
OSxJoYerazIcTUw097Ywgs92O1CdrgkgE0TZTtstcbJfWt37FipgEdluF36lNyPAT+HobOJ42TY1
mgTiCrFXq7WDkVvV9nlR9OyYgoKBdhHtvN6bri4NStTfMXWW8IothYjaIgcrM8du8WPORd9o2mxX
RAhuc2pjBELCbkTrbkRrEc0+aOjqASkLNSVwYwk8nhymwH2L4wulaVms5i+zauZbFkw3gmue70K2
njTgqh5vAByISBsZUZPIfLNpdD0pHb2re28+NTtSpgOrO6lh8aYrLp0VyylW+YjezclDcxOxX3yC
jRxCIlMIYXW7nAwtft85cppPa26KnXykeiodnDyjAysfDwQnrntomSt6dPNZ/reJrdwSsvj57CyO
tYuZbSZ5vq9icz8sByIiwUtrnu5ul6BJ17Js7ltlHRXWFrQ3XC19DtcReNlD6hH1NBsPzsDYgx1v
Vp96PG9ydyyn3b9v5HMjdATQ3M1NPl+KSUFbLcpRb9l3ZT0jltod0k1rMgnwo97G1u9BO70/zpPx
a2rTP4OCtLZ7RcRf+WI7vX6MSrs5FnUdnUn2YD/TVyYOcSNet0b/xnKnP1t2+q3Bf+bn2ObOUpBv
GCjrk38SB62ILpa9ALAVlljdcn+U+kJCN0OMdRQYEHYpEl/uxelQcZQugb1T7RzgN67soxEY7TXD
HLIGShQRz6T2ZCyG1npB1nqK+4zg3ZQs1HvjI1QaNux6avtcyr96b/iY6yzdWEbgAaztriFRXs/O
Eru7USVjgBDgY6hp9jtBHofEzI3LCI7lt5FFVeBKT/ltFFkeCyM9/lVXRo74UGRNESRYWV0MU5Yw
enoKKFJdQ44hdUUhYXRTbKzMrCKky3XeuWQqd6bgb30O4mMuE/2SI2MQZ43Tk7ZihvBdbaf+AQ2O
8sdUFn0lgUX3r+lAGmImqzZjDRKbgYLxbjgRPovQ2XauYTxk9Rnqgw/DPaE4Jlmt8wej6s/3uypM
Sl87hC47rrsCQLfzgM9VTHpV3OBy3hoMinOkHQMilgaiYyje1nPp5MiQFA+a3r5NY/v+0BaZKbBs
cXxj1d04efKRdWgjdwYknr2ERiJopacuc1ys2nh2lVk5T9AabvAfvjfS+CBSzbEzHJxpWN1FqOQk
LMT7IsJjzID6iUC3apuo7IcYrVKldFO0kiYz3QjxDMm7SaWse8K9rvMAehy8ORBTKS4Ovt0bVk1D
lAjMn4dgGgDomGF5Q9pWXukZHuSjRTyVhBxtYVCeSmv4GXEN7kxafmJnVzlV5tfapPPn2EwrK7JQ
8iGyoGzh1yDURN4ELtZxYqysze/n6EmnpFPgDRlcq1z3CMT2LT2CzX0fVodMFUcLqWatgZ4q02/S
0TfWmb1qHfDdBUKhS5EvOBqQFL8WiD8SO3qctIf7VRSdyC7V0+m6TD1T9zrPrmkCcJ636ajNnbst
liU/Wqj9DgaJz9JHiyyCfEYA89BOxNo8J0q8IyCbSanpuQ+egQAz8kIOTOFnLTL4I54VmEdzsVim
1ZYmgNC7RqGyrK2UADiOjB9mQBaJPIqQ/pyyvrU3ZTCRQys8w1opMrjtrMftnCL7LXTvqGts0MzG
a8lsTdWNwKPSGtPQJYl75WKek7zSNlkFNYPetP6I+BcsIbBGf2Y2+xEX+WPuTDt5XpXxrKNEFuo6
NWCngMyDyyVcmEQZXww7V5/ikN4Th/Kipd8IpHTW0WyDoTd+SEE1Iq5tX2PCq4zQgI8mCAuTOT4m
DpYTCeT2PIy6iXLOWpzP93OUD6P3ZaUfEEN9smeysOspJzmbXuxgxfH3ZOpQgaZbcikeQiAgu7s8
v8kwlRXjdXIb78Igv7wCqr0C/iwfFRrem9/3lLFDQG9CsLrLWjydOa3X14SAV4a6m2yyRaWoq9bR
8d4XqCwTGfR2ZJ3d3oFz6Rn2cWbX9GihS2MiY90Sr+weaQl3jwE0q0PGWuc7FHtS0eEA79qjt3E2
RdlN92KPhiYY4cWLiXlRiei1rB/g47jijH3w2Bvli5LUFhv6fN6X6vIHYIN6WyPUIkG3CDduwJKi
aEAoJH4vaHOEcR7klCovtmGGI57Mvqu3JO/hGCtPGJvzXVSp89XQoA1jIfjuYHv1EThzsOLUwC/J
cjZgYZ6jR7VOf3ChQqhgzdYLyPVxRfM3g6GtWC+jb3zaZfEqh/KW6nY71spg19UtKyV88X3OFGl7
7/AgQ2d2k3l7eJvThxabz61dVSm5quhT6pjGIPr3tFjIU9ImZQPlcDoBrYbrs7QPefiNZkyzkxMF
T3/GLwYdTWffIdu7DokxnTkwVWsG49JQr5Djyul50pED1L+2NqET/lm4ef5QYvSzR42AQwxeeKbN
Mb6bRFxOUa8Jt3nvWZcONMJTZUKbhAH8dl9O4pCEE2GjkAf1WCMaYGhV72uXgEIUqwbfHo0nYkvy
VSoyDEa2V2Qpz7fKUJiViAmkxmT82PEeEibDbpwhRLbz7DbFD+N1p3iskTcMDq30BUYTB0CyG6E9
ogMlVjkSgfZsrCKFPOi+eQxj5cMVipuCwdjWWcJqnyY5O+txGU5yC1Z/r8CQrTyxErPuWM9KimxF
a0yP3JOaLOdFZ15p981KzzDMtOXSY/bN8By73dheGDW3UIoKWgfGQT6QT7Mb1Lb1AOTPEX0PObLX
NAX5LTZh+VRs1E/TgsFpIj3i0AVQImzrVBSwJ+0K5ewoFIC/b3RAZT6jt3xnmkLOA7XiIFt2OViw
bVuPxiokVMJHGkZ+WVAFD5Rl/Tnq8i1jcY1sUt1aWwGJoapogKUif6IDp4pwFZTAsBBySiLW9q42
NjVEULP7TbXjcX+/WpPbgzk3eLAiFdIh++S1/O3E5KA1kGeVbBEpFqo3iTEodIJ96m7WYIGWL2Vf
jyHvL4nN0hf6yxjRJOFKsxeTcj8E4uoRMcoeA4fWYKj2P7E0JhgIHDA6ZnbrpShZZuXBRWtLkIUR
NhKbNK9YpbMnc3JvdCuUF1FbUpL6lWDYECda0U/ltSvDVD3Ie/WC8Mgcd12qNXdvjzT4dJA7YGvX
f9yxrxTlCUV/Nf+hp2jKaHlsQQxqjyGEC5/vnL8ijJj3Pj0fSj1Fz9XSK1uSMH2s4YticP4y03kO
w4FyejpjfpieulALsFYvHPOlCM0mDkm+ZZ5L5p2EcTCTJtMRLgqczyHcTcIL6uBpObAqUC7NQe4L
3sRRpXgfsla53quNifbihM9i6Aj6lGI8eaPBp9/Cw8IN06r2sVc0UACzHX3UTYUYoPZ+iczzNmoe
8kyd16DlnA2t4gOaYRh9PfAD4AAZWxeFwBPxlOPFPfMGMYxTJmN4LHNODhS48QHkEPQR2uxVRHIy
fayL7LxHFvCD++EVK/YsQMXFeplUmxRWKAa0qsAseLS2L6Q6iwAvivzmaNvDn/demKaY3jY7Q6tR
fZCncF6DPvlpFY3ud51rXnFBmlcjqIhtm4hFlCZHx8y+p1qXoPscA7b+43cNMvCtICIl9LHizEhk
6R8XNVkMWrzAuCkR3Gs9fiTpYjOU4ZchmBEa/CvD+8WfCgYuL0CgVrJ7SzAq1RjS2p1kws227dGe
K0p6sazY4INjhGZDsZOzcuotoJbyjFGom+4/IRVxT0PN0MbFo8zeRXcfNQX8olTvSP4tjMfXSHTv
VXJQ7uyUvEEaOLmErDXD/FIbjiAkpi6pcHKfIDS682KgipJT/Zm2/TVZKN9GCMBl6T7I+YndIDmN
7QQhhJipxM5wK9h8nbTO1Xe1Z+o+T8frhHI93SZk/K5yT3sxaiu4dEafvxCuCHjcG28DvDTcJszw
pYxrYZtFatDy2CYdxWWbT/tAnZNrmJo3uRzqLq4KuiTgbkSN0ysqmaXk7a4DNugXUgN7zrknaj9n
G1W2dspw6JzoEmBWke8eHqW9LmKUPDYNLBAaFNRKP7lKXflIBhsRbcekvxw/p5ZAeE6XR9kibgED
48oEQFMrm3SySqwGTX2MtYG6mngGApIGUIFua9ymMBuRfg0XJ8LpG5g6puoxx8ByV5l65fRAVIAS
as6jHiCc6Al1P8ZJCS18yK6qA7+n0Y2FGfRUrhXlTwXhFzFw1vf7itFBSRKferrt+io8s9/cz6EZ
HkaLQZhM0SBVfLgruFKhUuEdNu/xy4Hy1TPbf20a54LsuX8K3UV9rb23gD7S4f75E/Ud7O5t3WHM
9nLd1QB1nohGjtaN49hrufbKgO+hGk+yEWTjW/WH8aPUs2jrxXZ7XNQQDgm4vpVC0/8G+QgUSl44
a/nQm0hnZ2Re814mAKzFZym3jXBJ5l1OUXTJVhX+2Q/0wvGhQoOzsQIjf1aXBYyOpxPgYblrOWjA
CHxAQY3duCrgNkGGX9nCmd0s5nSQjDNtUQH5pM1LP9lQNSaGeLHbvC+1ZlxmqiCkoFcLHcgOkvLk
y4fyRjGB7yWIIfRsng8OuKtdVLvzFgwvCI16zv2y0pIfNtvBcO7GD5X0I6YYD8VMjPQkCtVB3Dh2
Mh31aniPRQG7FFFwHvBvWP9tmJL+KdOJmVUiaoyrIntiePEp233a0glwu3emSWjvC3V09jFjwm1R
kvvdzDhLYme5OUbFdQYsiXQY2ZXzEGvscRePbbDsravmRHSnvO51KT1Oe4b72dVcJaB8+OEHfVbP
9u1IjUX+Cqw/lJXv+QSurIacvdVjBPmEgoambV5L+hnblo61UDJXq7hRziX98R99Xz5PkQdkrIqh
/5tE3OQ6HKoYz0EcFNW1i0JaWoZrnz1dD24QMG8kR+Vf2lK+x+v7LJ/QGByZ5YeHdP4J5Z5x1WN7
9iuR+7ao1rACk/MtCed6Laf0roJ9vjPCW9dy4GXa8ompsFpPkUtQ65Tp6/slWdfiYCMnk+lAQkUf
o+sSc0pvNqYH6LF+QxLPqhaOOvLB80MnH4bTuxHRJZ7F+pQBQMYC2yu70ExGzGPNQVp/U3y+fp17
y1VZqg0ZyB95iUuUtKBvC8rnuItvaj88AKzRkflReNiMbUUIVXjJW6aNJG63WxmsMBgpqeRhDmzK
A97PrEQ7RX1S7R2zPA12qB/MGh+soH7VGZAnUln0ozUvvm2bxp9p0jxJjSycELiWheMdCscG5ZXp
6gPGbHLmsJGmrLV7GfVSNADPu6hQt8iLNd8gENXXpHaA5PZqVzohmYhVzeV+XjZNO9jbMTbWsk6u
TRrUIMst1Et0ysDhvnrQNnxbyWumOz2VSYgEC2AVXLHQmsnKS2n9Wzxv0cW0G615GltIOq2VQNAB
n70m66o7GFTqSZqiDclpBpcWrXZPyZ88QyG1y3AZ/aoRKY0OWXe60FZPw0Dsu3g4B0FKABjFDq2H
pjk0SVmurdhGIO++NHFGF1FDkyeSW5XeRTdRBREDEyf6bhPoUQXAgPuOjrl0C1tECa1KvP/CCWqY
QXkjBxTtfAjgUiOE7T2jmN6rAf0jhGDhux1RSQpGZ9jCHS1mMrMmG0wp3Nhkn5oWfh6IkcpqKHuN
6xR75iruDuLoL5OUqc9saNdMaQirCzHGJ+HobSEpd9tZqX6MmnkNBpKP4GlgBQogX/qaQzZM4WBK
yIeJ0quH0tY8N23nru+zxjtwEYdVhpx7Ko4gbOat6VQ3ZTRj/qIlofccdat0Ju/D5g9emxhDNkM9
LZyFqEY8QmXX98uNoxXVq9sE58JiXmRnC1QKAWzFbB755pIqH1FebpPFdF6AC02HYEIE15scA5qr
E7ObiDZk8tz0jnHAv7Vrhb7XNQNQlqURrWuV/QENHPKhEPVcIry7xzDM/5C4oangKxqnIAtVyELq
2aIbMLGQsQyd1QaCyEDRcachZ06XbgvPmx5RpCHfG18DyxSztr5+wHKSf0vBX8gRbWQm81aSDFUG
YsDMkOXbXkUrXo9xl2hVv/Jsfr7g4mB18xeyULwCOpmcT7d1MxzzzBQbmKk5lkOVbIt6obdf5kh4
0UnbyL1gUJfZmV3WpyQuoRs1fTtuqEULYyROcvweJfluWRL30gCKOQ0lh9Csjv3NrGEeQQMM9m1M
XuWQhYEvzzIrCo1VZ8WVr5b2O75A+wel3EFRlk8m9agtCCg/NLXhbgoBkFbSdG01y6WyVMKC3Ek/
RIiUV7WT/xzMQX9FfIJdpWEiOoTEyNlNRvEoBOp5wRKPIf/bXck49GykyI54aLvpch96ohHtN8Hk
rds8iI5FPPcrxBRbuXrmmf7dWaJrObbWC0y1YtcBbF7Lh0k/grUFP+R3LvMXL3F5PwSWRI488W+G
wM1NNnNWnOz0iQFi2YQmMJioO9FQJB2IRNen0MhPxaggJRGP4qorecGkVIKuM3RVxAsKjIsbjFe7
dBB+edbzbITqk7SlpQq73ThZ8i8F6fcA0IPk94uMpAW3u1yYnWMr59Rws759lffayVweo4W1y3Tm
3leKTlnF9ldiLOHOtueKlCwxs58LEt5lIctMXUZXdSB89sDbCH9Dbb/R05Y0ZVOnkdI64yZMO2fv
acnyjED2ZkTjdB31DI9Kbh4dhuOXSnU1CiMxy5tw3O/vMc3MN+LS52hF8UZq3lqfIMoHHCq7iD7O
mESESYkDF/lkRYuNAFjFwogg5ixFSzBcOPTpCS0BTm/dOjuq9xBibHkMk6VmwmbA7Lagi8ijNCHr
YsNe/rUmT+CYZWiEySFuL45qvHBOMjbpxu8k/Gm3KkLrj1zWJi4ZDAB8x5jPYGpU9RXEQb+R2gX4
JeHW6IpxHZeVewmonyEgDcnJIV8raRmEy+tCpQRHawH6Go6YqB0Cx1ZFZjwa8ND/6J2TGo1wJ4Cp
HIO4/p4LSuKI2tIajszlBih8V9cZ2ecaus7RvShrhzbt9i5ZbJqWC+OQHNIWMra4E6olY5N5fKSO
M6mgTRIUe+eaTvC2u9q7lrgK10o0UWxXjPhOOO0YMLAh8FtJLVLcmpblMq3LjMwe6UKCPtYBvnHP
AElF7DFeJakRrBtmDLL/p2h5fjRtNfIdRV1etTYjFFK5qP2Daw/lsabLcS1npPdAMlaJXoyv8h6K
MyQyE0CiVNPi89hMT3edjJKo+bnIIww2qps8KEqxCztjYH0t0gcx51EXQfKZHbveZpiAVoOSo6qs
1o1VjF9uGRH8EQgWejtxwrnTU7JgXgqM0F7Rpkt3cT0Hz8ABNvdRZYDifBguaa31Hyylyo4xTgb7
172yyqLqHotqD3mDsWUYHmQJ26o0igKu9bt49k5gf3UmhoypjILGIIWjQlnb4BAYCXuXPtQJuCn1
i35nhkHFfh70TuiftUc9pYAXeXAqxEx0Kt7QsW0H8Ff1JJn2TvxM4zDdmCWmqr6rnonxNv5U6H3x
ryBCLWPArKTmo0LKuK+7ZvVRRU62cWEXH2STn4sPJBMLAo7TUYqaVv1kEzG8zuVkhiVgYssbPgZ2
+DYJOhiU5GbVgIcdwcocWpsMIqXWNb9CQiURZrOIEDNMu0U7oK/buQnW1VAgb++d271iKQHLKeSE
pEiRL6770Sf8yKGZYziVdCWXHjADF9TYj3N2Vw7OweeZOpKSbvmkM2ThKSLRQzRdz4HnxH6r5POx
FpZ/URMc1Xb+tCob9xzpFrI1MHZO+5C1bHiG1oQ6LyphNymLK4ziNUQwetFWrJ8UZ6kQZKLGTkhg
5FxcnjvbbB4KRmJrgnCXTT3QQSurD8tCu5TrmrmOuy57tNoXjJpgPep2xg3GUMLTm1eFsduuIQkn
dQck4ENxdmY1OEakoPm66TYcGUDGpWGjcLP2/jBZbgmZJo93dEUReps+SBAWtdqmF/B7sSxEQ0kR
O7sf8ey2iGq1ca0MeYjeuznRmVAuWdF3t9JBSWcP4Rn/iboblvkHLRU1wzIgpkJ304Qo+NKuyI9T
agQPY9McXWPFrClPfQSebd/pn3Vcv/WCgFUP46m1NOe5DirUyvZ+nCuG8WJMn2nZLsBRuGqNoT6n
blOdmJi6W+IN1E0HjQd5wtSeg37sVoOwo2pwocF1rbW5SN41W3vzGD999ZOHhAN8YJFZ51h0cUJx
484kNiqFvi4jNLSV25oPTcRvXdLwG1Qie3df7TDbd7t6hFxAGyITFMbkRgGQ9626z9En4Cmnuevk
sfFqEvTgoxg/D4K+51Q0GuWR5xjvi1M8BW5WQz4XfQzMlnTU8wqCgXCIhY1qHWNHuabaK20M51GC
JkYVi0qbUw9NStPu6CYip5NjcjWHej0UKzJa0l0qNCnJTwen+HYasATff4UdE6k1LQUtVJEoPBRm
v0+D5g8JGBtoCENjLaZNNRo1Is0BKJldIX0TjLo6jlS4SsYefWDzpMCm3ShVO6MBArp751WVGTL1
Ojthre/3YQOQxDObd+ToSOow3oPc7Ok01CMXLdNM963lvYV9/lPazjTdIJnBLS0aUB4t/hARaaTf
6oBoZUdBoc6kqgcqig7OtUjTCKq0uGSa+64r9neprmxyd1uj/qsRwx1qJiG0mi3vQa4TqGW7NQq1
nMlKQfsYzQhrafFimCRRJzXDabF5XBBn3LmKmR1W9NvgRXUK7gv0I9IKO44ici5HUNR03SesPpL/
SLu/445QnTBywMKaGxNTSLEFFTeaEq1szsW3wHT87BK2mvPpKFxB+7RBBoin3ddxpBp+FrJwqTo8
2Doy5j+aTntf+OsKBSOatsVFs1zurWjHcsMbh0j+i3HOvNwVmBzzu4rclM2MMKTqrbMKiTi86E3N
JNfoz2qs7WqcPh3SRD1mzNV6q4hqcZr/0KzJ8P/+t//4x39+Tf87/FlC75vDsvhb0QPyi4uu/a+/
G9bf/1bdnz78+K+/I9N2Xd3yHMt0cO5opmbw/1+ft7gI+Wrtf2VKPWsRlffaY9EUPV0cltg7dHPe
y2u5mi0/yNo1DyTGHK0iIMctVpZdjyYe0dU0+I4ZFNfYSr7fdxZxi4fZJe5iXZfkwY9AO6h1PY9E
CvmCJyiDY46xhTBuYy21krmDa25w37wQdd9M8joK4H/iOljOmscAKM+8/v+8cPX/8cId2+Oqo1ua
52r6X184cC/DcAY2f4nd/JQv1Ur057x0l3OdYe9pLAwHThWMJ6t5MR36T2m2tQ0CHEubz3tI1eU0
iOeaqsm3ejRlT3lIdkEyhlu8ZSSkxdEeKmX/4GmxfXQYt1FApc7bEE9PZsCWvgp3Os3uCA5A2Oz+
/csz3f/x8jwC4BAhE/ilOuq/vrx4IdqjHvOOmoZgkjDKpqc6DF/lSMa1oKQv2yiJll1Vaem7auK+
IdfmyS6yWyNnp3p+MgeGxkQb4P3W41Nu1Nmq1puP35RAbyD90DOatQy+yWLzhbY9SwrCfemDpYEd
Hw1KEUNt0l/wWeKTYYCIjB2CRKdLraTP0joF+mAou+S968ON01XLu9cElzoj3KNq4OoGorasRKDg
WBEPpZho6P79O2Y7//Mdg3lt8lbpBvFdrvbXA4LKzWJJWAYMyAItEFU9cC80EP7cmMNN3iiTpvgN
ItO9fAhbYHks9LdxOUj6L3qU+FlQTrgydATZT4QVt0TStmp0lTej15i4zdR8bRpKfS4nJvJu7ngk
+5g2IFtxY3mDD+e5ANPUBE/3jj2C0OXu1+MKla+atO63Wtt5m1Y3R6BEUeanMb6rsk5inzFU8y1V
6wtwpVNRmu0VFXn1rpVXR13yN3t5JItlfOwL8foEUXGpRwo2rS9PRUU44CSWV53+6VppSAmXTpI2
jODuLg1QBqEzwRSwjdg3n+e0bfGspBNs5HavdeXh338o8k3/6/LER2HATzNcDxe/LQ7z/2t5CuEt
oqsQhILFIvo9dYZ9MGj6viM2tu3nl2mMPDjU7PbyN7ZjTDLYDD4tjr53K1t9jFL4zhn0Md7u6M1U
l/BgKi6zA69sd2pjj5seG+mqc5g3e45DJms0jreanJw4GNxH+YiqKj8MKuR8I3pjHGbgjy3Ni7xH
m0xdTWmPSSVy6/PI7rkjIIumhr6VWIpWQ8SdRrO7nkZEOLafMFVby17/EDf5ycPSmVZReSu4kpXV
pD+24MwsNx43o2HoFwPq1iHUyvXQYKViT1YzSB8Pslc6dbg1qkE7SZWLM7v2avG6T2/R25vTfRuY
dq4nskKuIRAFOpUFkS4TIhRoBsvBTUGcIOJ96Cv1Tf44y8g6f+YqFHpeeUBPWj+q5Gu+yU/0P/5y
xWnlFeirrGYs11H3Lw//8UK4YZn/p/ie//6av37HPy7xV1O25Z/dv/2q3c/y+pn/bP/1i/7yk/nt
v/669Wf3+X+oO5PlxpV1O7/KiT3HDiQSmQAGd2D2nSiqV2mCUJVU6PseT++P3Puce67tcNgDDzxh
FEU1JYpE/s1a3/ovd9aQR4kO6L6RpH43Xdr+8+S8fub/6YP/+L59l+ep/P6PP34hNW+v3y2IivyP
vx+6nrRC8tL918l8/f5/P3j9Bf7jj9Nn0fxPn/792bR8pen8qTmmbKmUrV2HE3z4/usB88+rXtjh
8m4LTm/9xz+I5GrD//jDsv5Upsl7xvQ8gYfZs//4B6i660NC/ukJYcMWdVyT2ly5f/zzt/67Xvjr
z/W/rh+E0vyUf6sgDDoax6a/tf6H62XCImOo6Tj31Zzj0WSn96yDLmGHWIjqI2it9NxDHf+VsHw9
RwM5DtIy7HQVk6TR78mPBV8tHKJgl90UjB/RNeoKcXNefMdx4RYL04UewDSaMpGiihlEHNr7qLNn
BhRtpp7LKRUvJBWRdJTkEukJSWYWQcDZmNJcBEV6Hq0aGWdZDwczwUArvbQ/V3Gldyi7h1dNMDXy
ldLrIMvhwH/CCho8o7TVpzrS2Ay15ROSC+nil4/KYmN2Ex61QAzWb8ORLKlyere7rg4MJteZ+ziP
CpFq0beKa2zcQkwsq+bVJhg3XKiutJ8kgX1ii8Uzv9a8bv8EkcXBzkoninstb06xW8kHxK9JuXZj
29xpepSTKUf3bXKHkcQDV5N3NMS+cdGx6J5SCdCwAjDxYQ8J+Y1e1Rz7qXJgSTkkxEdor4A55w38
j6iCvOhnA1GIxBtE697AdcbzgSaEiiy8i4qu+CkTfuX1AG90aw+mly6hJOuNwoWDvLGf7ntXZI8I
vuHkKLNEPI38zeg82tCgyuerZ4xsE5Zc4j0aa+uxcGv7VeZ1wS7HkOFiGvvyZXaN8Tutm+KINQfw
ZGnFy4SB8yEbsmHBxNbs1uzNm6VQg3evCN4KllUXlI9piVTIVki0a+Y8y1T09l1eMHm247Z98NKK
5X6aAYAunfkooyA/RVknGFlmNrJleDgeowALY6sdEvumUZMuERdW2LoGXmIU2EJsOrMftwij3Hwj
TJmBzLnCX4I0O4WlgXCByOx1ZUjrEowNGSDYTxVJZrr09h24uK1GNfnKqCjAkGJFH/Jq/a1YU517
EH7NwmjicJ9Uhk+mXlzBqqFhebXaLPnijwMpS0+xvZ7icWSpAC9qdyUY0+G7Vwshk1MQTfDZL+xd
KEkzFJKNzsJfKaZDdutF5J8cpwtISiUE6PoW+IjsWZ4iQqJXDqHPS4XX41yyBERz4OL4TjsVLgAt
GEzx687fzJUC9Ab2/rephfiu5mlmXO7hvVAeWUMe8/6zjliRzOKa0W5H7D4GTaBmqqPqQGwS/C1S
3lzmEaoIVgXkt+XgKV4QUpWraY6Gjymag3eUof16lo73Zbo4BGTmV89dH8YnlgomM1vVvw4Gyy4g
MfN3GAFY28XzMKylHLqjUTScUZYhj7Er7EdjKs1Pl/0DLAvTJBu7Rp6N7NQDBuSwd1KpuJ/Jo1rN
4BrPbRtGxwEPq7NF1oLiem7c8KWB5raborLftcoaWaeooYFiO6YYHoTH+m5RiOvAth2cO9r/4W4y
LbkkCze+dyaFixBT0tJhVKUX0eCV8NKzOl1C02wvMSkHKBR02K904Da7KYyayxAmyScPV2/k+/pb
xs/iJZvael07rbnM0qrjKRsjqKK1K7bQC6OVxxvznqwryAqBG78nbDd/WOA6d008ZFcLdcrYouzU
Op4E6KospiQQrbkBIwjUuJ76nVZMu1zfnc4CuupSDQPkRyztKYaLSp9mKx6+p5GI+ic/t5y9zOT8
3BRJdpkjGW6rntH5bNYOFtdhZInHRXSBl7v7GBstz06pK/bgJnQ0MgL00bJJRBVAkFctROlLx54S
65usJwzhTRiiPMYshVcwQzHs8MLfSAaw80J2kbdnTls/MvaEa2NO1YYfmZ5KutY3bFn9oSnxSAHI
ir7DoeovDQTTl6SM6Tjj1mc2GPaz8diD3/kgvLe5Zm/XuT+t006bO2Z9GpK3YtMVTt5MKjV6/A/Y
nFmyJLMz3GsudPdtNvOKL7HQfbOZjjYJLqiz7UJL2aKf1MdYB+3Jtl24pGPKtpmBBJtWB81yOQcD
Pu02PhtqGu5LK7DffGTCxkKOdv5cUCqFpC+i5plq4o5VkqfLYgQ6vujBM/4cgJefYMx4D71hI/11
eJc0RfCO+7F4Yp/MBmS0mWw7NSBBP3U/xrhHNZLmIrgjf0j9agsApJXVtgwSjepOBLVCuZVyWSr7
Ov6Fo37Y5zCdl4VvFgvmjIQkGymKqh5dezil3gv2nJYYnLA1WeGb7jPZwu5jRRjGDgO+3DAp8E5M
j02awsQ8lzoJtgJW+Eg+R1VY1zwFvLggtbaRM+DWbfr4qwrGeuPVbvQmUOuxXa2rJ5c96TeuEhdi
fAMaKPNjhtWmrD9BS48bAKTNSvUiZ3tg9XcF7OVNM8C96onwIZstdVlW9RO8+dhWUC44yn+EMknX
jFbDW0aH+bMK3T5ecJWFrNYlaron9MA6D349kkSWFMkZzA+ZtmMndjJwmS70cpU4TgATV9lr0KGk
FI9leBGtkX63hUf4RBDNDCaw7Xpg1btGI6XsnSUxty7EzGCaSHQp+4NnduVd2Ggku+AaHkTImNId
amuf2UF4qS0sOPD1+V34QcvSasJq0TLi23J0xycLFO0TTYYgSYUpyNImMOGN4UX/1vAmfpSDw6t2
ijum9hWasYcALI26VhK0Jew7D8R+1J8R75EtOIGrwI0oMtR5U12yAbICkDd1LYnwYPJ2ADpYncO8
9/exEZKMnvgI11wjvydECxI6jYLEMMa2tSTFoiL9MRMLxn7ZybZGllNQRT4LGeF57iwCqXQhP6QM
sK7rZCDPIVIXpm/1HkrydBjLgek2Ju2SzA2yFcXSqo3u0Fn7hI0H46V0jFfEwiwA00Iunxx7Da3b
X8WGYy3nsEPoGtrGK5oQ51dYARbCzSnds/JJb2KpL9YQKOc9/s1OrbquAoI2VEPzFtqucapsX+9I
GULG6gcNIYOBjRo1qAvwJgRmHP22y7ZTahm7AAcDOS1a0Va61H2KY/UCXSc7ui7JLZxs8Y+otabn
dvIoVJqe1NwimEhlRiy2c1IyqI2RZIFB9MGhDnJfcmzNOU/d6DlH1l/hWtsoJxhxTy7mu5jwxlbX
zy7Er2dryvp9a4bde++jshooF944y/K9mhWmPfT42N2kb/gjy2vGnQjwwPSOzdgOS8dlJid5qb9Q
McWvmZeyqBPMrplU6uFSt3m9qo3SWg6Wa0TsJ92c9W9WogoubdhtYnLhlmOzoX5uPsLU71dpjMdU
JbIdFkXGJC8IR/9e6yJ8Y6I9vaGXHJ/NuZfPCkjxHperD1hJRhqjYSo/fcxrO6gYb5U73EQmi4g/
2KqM54blvVWIZ+B0XG5LmW6YXH5GYZPlC5uEaKAjKtzUuV2eZsOdJHJp2e+a1CeoVvNKGixZ4Hzp
8/xXOon+wRnd9EWSdLYFBuPemU1WIS6eE7CxAREb0uysFYSQ8Wc6QrWPYkB2CAcgUmL9mIwH01Dx
HYh4j4yvRo0nIsyoaSrcgHDOiApH81Z1ztZ2Emq9vIddHwXCJJUEO2jE0IW8V+WEd4WeUPFCUiUi
GsYMqULmKg2BivjSbZ1FlQ8IIuqwHzGvaevck+OwwdfeldDkJrV36a3Y+2mN0bFjGjwYkn9OqXqY
hKJEI+5u3mPDiPdlkATrAVP9xXeCFDtI2F/i2BTngievWJaCn6lhV+PelHJ6RcjgHKPRNk4T+Whf
eTd5K02o0zpHGXQELJ2iZc6sh8ytk0/L7PMn1xN2tZCiHTe5blEetW5TG+uQZeuDjTP90kwtQcQF
JIuOEefr2Guy9+YuNV50mwx7pxPiboRB9T5Bnvtk9MAxT2ZzvCxnv93hCL6C4uOeF5PXqU+GFcNO
gf19wJs/fimHzS2HWvflkpW7roO4OLEDM7eu0QZkXMzos5HsMywjN+ljKPxyT7/SPvfCwz+Ex+BC
6+WgQBOsCXlTzOuMWnur6gCmhO+M+a7olaLLc8Zf17H0b88S4UNXCyJq2nj46sQEL8czghN5k+Oy
DgvxqbFP7lQ2eW9TwJu7uXZTCzFipo9tw7lG1c/3+BsZgxttGgxrrYLsYs2o2fLACV96sFsPrnCu
EJwOeW8cJJ824oID6TL2fQ9WY5WOGGXcwpkfKuFCKA1s+9UUU/jRDYHxpcq66ReaBFEIUcjAaw8o
aFBZ5dpLJqgDCRdzqiwS1UZsB8tBRHm9kLEVb/Q0IuycDFbsAOnt44C09FIpokpR/Nr2eRaG+JSm
YMfuusGvMgxMQgkbSy+nzCVbRrT9OcQtlGwgU+lFB5R9WJpd5q1IzrQpqC3rV9W1DjJDgUzbcSzz
oPNArFvHMLYeLLNnrk6S5gFyYBRU6cnOYuIhVJG7v21CPb7mYMagY/Iqx2qoSZsyzTp9dXRZnKfW
y+99cHaY8wm4Q4lCxYQtVX9DC0SYMhOcu5p8vlxGgzMu2txK7/1unECSOY1/9B3BjhromXmyZiR3
qceBVNYcZ2kUuZjASOaEF0k911f8J+9ouRr292lpMl6GojJJHPURTeylCJV/ZeJ0brSoTYgPPFv1
GqFV9FCMoLOWwK9bLOiG83uyOyqTJEfnSotwmKyw2FuBdFduVgjeZYb1k71c+15Gvk+ui9KPuA5j
SO1cNAEFNcWhKO3+vo2yaueZVneYx8hmiOs4LeT7WdrYP4WN0ToZocx1RkENhpR7QxqM/DkkOOwX
Xa7BUk61gZqrRWGh8G6Tfhe0zrmvfOQ+loPDmfKS9by7K1jRp/E+I+2yQyHbJB9ANbG2wngBgW1x
fTfIwAWOE3fzvYPGM9mbY+PekX03ADbIDexAVSqtxxmT5JFLVnqSbJtcLLYOXtp2ytCsGk3v3duj
SRpX5MlXy5jstwEi0JOpgAYaKDJeTOK4DgNSn5qSzqZgTroq+KhmM/5t0jT8xLnRcpLQsdGgG9cD
oST8uzLMd0OE2WPUTFNNlHYpX0mhax7dZKwSevsQ4aeaDfFk5A4eKN1OZATEaTknoBFALy/1qJLf
sZp44shbKt96KZrv2MjtrxCrU4YWXiVf8ICme1TYIFm9qn6C4z1hBMgT5hl2hvQy16Hza5o0MRNO
jsINZAOXo4kYp18+V9NjCDt9U9bt8BbOxdUlr9MtQIPurucY/c68yO+WcjBDBE22QhocIfeF99iV
JAcAIusyBirahPgNa+aHTsOMCjEJfoRJ0R7GCme86pyceB36aYcBeoyCqQxP2gp7yA5lGP1056lZ
ek3YnvBuum+GEOVXPGnJ4ENn3dOQdwP9IGM00CnQGRd+5fvRBjpEXwOnr+afIDwrvSmnvH/pqkhh
okvKblr7jhKvxPOmw9oaZfUFc4arQQdaFmoXMeUOTbGSMNTqfNwWDiUI4F3T22V0OmREG+NjpjH/
EQ/PVIw9aGk+INNqiKtDhHrVl4hoY4ed+15Vpn/0/GKcDq0nYTeVZuYh4JGZXjSEy6rlwPaFADb2
67xnMvG7BIrxZs9QqrdRkBhsUiO/+dbOGLh8RUlk4IjST3ZNhIAYo9f8xVALiojt42vFKqA5taED
xAsTuNuH3zBSWUaw/o+zttytLjqzWthRX1mrwJn9FzcPio94JMq+yXv9Evhxhj7VcI4kpzFDwnu2
IbHMSxZhpeczNsfkpGVjf7jY4vLl3PXjW23ZFXGWtmte0nwM7/PaoG+lrfIR9pEduRCDjJ/TMYe2
MIRY1Q9WIFJjZbsjSjvhEsbbW+Oy00Pz5VuDsa3GqLSXUL8swtxrtRbjYL0UYiZvE8jPOyEOyWfv
h+7OZu1y0plA3gEir3seZKO3Vl+HMNvL6kKJnjbLoJTj0mNt8IBGrH9Iic0EK1UA9nGtjnw1WJjh
Kmta4COIwA5jnAl2KkW11qOTEANCtPqGXFMHA0pTIJfEj7iImrl8xulZxOzOrWsr65QKKFfVyzWq
nnKZthYUd8Scm6So3N9pjg9EOZF5D1kqwVjsF8EGXXf7lSXMSmn4o1WkRx/Vpy2xPWLRLANDb91R
TafaHyQrjZbjznVn59Mdw/KSgW9ZWFlnfA1lRLdtdiGEaFmO+3A01JPopHyfI6P6Tgo//CGZuuxQ
IgJStKJf2sumvW0783tVo/5clN5IYoEJUn3ZJMl0186D/+iQkvYx1OBZ1rBk5KGvVf8zz8if7BEl
rPwwK5c0H9f4Na8FpmQxCFi3XZz/TrySON1B9gtqb+sjke5I5D2Zwc9kynlfCmAmst4J2xGTtGxl
+kOQLKKyY1g64PI44UWzl4FC1VXmCf7AAuZVnpU/iUlGCsMsMnWJ7mQqwnZtZ4TzDiAWjUZtaW8b
yDR/0tffVg4BqgAvKls0SRFfhxZzIGvDbjkRCJ+hdYQRVbjvYmwRE86z8VmE/VXWzcnccnEqeLVp
f5vJDIkVl5jo1FTY55aiHvWPGsFvuHB75aybMBm6ZRCjiYQGS2qVKJi+5TiJVojAsZeW0F074YZ7
DO9WsvXCICYJL4dRDwompCVPFYJ2ux3MJaA1W0LhiKqdcG0HpwzRFgsmbO7RwJXULHwzaDelbaXv
saMxupodgKAs9NO7qUBIBmxSnKZKG/tijMc9ao982yFBHBemN7ZfKrFAZNUBKRxMJqwawf9M/TOm
RbSR7EYPfjAZj/wfyh3+h/bg6i5/gaNrMjBo27XPXGgr2rJfawtJFxlWBlVZkO/yGipvqwKDGV84
PHBhHdYMe1Lwi7bEhY7zsDMtgD8uzIJUWPGbBaoXoqHdemAbAdpKFsLPpGjmL85Md4n7wOL4TfrP
cijExqeQ2EEGRzvddZR+LpO1HTodYItjbr5PkArXbGuaNZsImHdKpxG5r4icZZP4KEIh06X1VTcq
EFApx24INY+7s6aKW1Kk8rqzQdy4TdnsvLTx1oXjROCAETDzVHO2Rj5ZU7GEctr2CSF1oJIO1WDp
+7RoefcarXHHCI9dUCZh7EDCx46hx/q5snM4FwFaGsrtTIWHNHZ6bBjkcHn4Cp8K0fXY5w2zH1au
1+SfnPOEsbGyytTKD7zmC3JMoul8uujYeEqtxio3mLUnjr2PJxZYCzcls4TkB995TtsgwcTtiF0A
3wvWVhihRK9JZ3rA1e0/2l0EsqeGSJhuEzrNeOtPhvwZR42+r+Yyfs8aJcfFPPr6QutSrFuYdXqn
klrOCyOau9eIwLhXDFT6eaLKKVDvN/ajL+1q3HAQJj4OxbF9d6TbCPIKm9pc2yGETsjkGOSmuvVW
TuJE+wmZTcBJbBoYVxlB/6K6m+elLVrfWKUFoU9cYA3/U42aP0HVUjGvx37glIeH0mP17mGRe3aZ
IMCNg3MhEX4SwxORNDRCbG53dliOEUEuaZAtNZIg4sL8iTTXJIWmdgqYHZPIMDZRuzStAkJcYJbT
rzE07WlpVSVahKkqSDziO/ZU3U2Vjzu2hf62SBOP5N++JoDHIyHgt1nOrvc0WKOrV/zl4pemmaJo
EYM3Q7JaW+lA38lAOvpVKJArO8FL1ViT8JB9RwMmzbMICH+Go5kRU5/nQe5shZqoE4Y0Hr/NsajT
FYl3DbQT/pA1LALqw5XnXyevM6tcypJCOL9G0xiyjXYJuV0TDsIlBCig3gVKFPVaFwaiKAY0mt19
liPLKlmKou4o44gsR8stD0WLrH4ZzORHV/ZgXOTcRmicQh1x2Xdb8dMv2uzRTJxwZ3EYP4nAK+96
coC8ddk3HLF87nSQvVQfdZnGXzOpatsUFezFnX2qQKItfYJrqoUTuBVdU88RaPuy3XPcdXeRMi0K
Vt3FRJFwIKG+y4zwvcFD891Q0X4Pdo+KsmsNrqspozCsGHFffUPM6uOtAexpXHhYP8FjaOQnGaPq
yVTpJ7DFiTUgi4IzGh/3WKRuuzSqPP3tuHZ7X8xWeUf7O29DxBT7vOY9tLFx9aC/nZN3fjF7LWd0
XsOMJjioA3WEcdm9zS1RCKRemy1zH8M4ZF2GCAmy7Aa/Z/fZsjhtFo5rxVs8D/qTqSvlNhuP9Ddg
muxHgbHsvnPJTMqFbH5NbdRtylKT2JHEQ3hXs7NdhXogqkkRIFsbyK4R4VQjG1A7Q1E9FPIxs2T3
1I5abhvb7Q4YZWsQZoUbvWuLUBf+vkyVxNUZGQ7ukZA/3upDwraLzebKroihUa5Rck0U48vUsjOe
nKk+oGbVe+TvBpFSEWJ0kmSXeMyu7PeumDABtd1qoH0j5NmNAUmUnjOteF7kY8K7+ql3RMz3tQDr
13FJ8yvhwlTjJXDKahcl+fBKd+gy4W8buSNJMFjHVmd9UPx7lzILra0w8mDn+c2glyweRbtsItmz
Hydvi5OtmbGaJ63ULwDkpmKVwBY6cyw79zqZwVX4CLYurcFm4cQamejF8Crmi4RvrbKC2ojag8SY
YLBJzBPES7AgSRZSjfaPIrvODZ2xU7880+VJ8/mL04CD0hNVGNDYkZMHuThDicRfbrTV2hIgjnk1
p72x/n8iMfn/SDximd7/TjzydFV2/OO//a6jX5//LiK5fdlfIhLp/okeBEUjU21hOraF3PFvFYn+
01ZKCdchj1fSK/xLRIK69U9haaJPXdNiaffvKhLD1n96rkMiq2majrSu3/D/QkbC+fVfhagMwSwE
LjZrdQfBipL6+vi/Kb3sqFEuGHGy/cRIXmU8QJnz/ac2i4LN5NVE1CdccIJWnZS3GIzx3naxPGAL
Ko4zXK9VcXV8dXxcDxUkKR/jnUn48oWTrz4Eif643RvAdO5sYqaWUZ4aO7Cu3x2z5e3QZNahAVnN
XHmouI6TInzFd3FNy8yn1tXBYUrhHzHe52Fky0vfVkuaVOdHXxgRvDx/JuoDuJTNbADVCNZMI7U2
BjaYoyvL55tAMG0w81ExF9ubVBBSn3FfeRihav+9NVhNnxP2hMglQoIy3CJ4ToLW34ohNEBQusZT
Z4EORfJnnijoMRZ2SUUr4ywZoi5NLLh6DvWjGcTqHswM6AFI70udTvnlZr9BHhGf0jTbocCZIB+8
ZTIZj7qehmNP7M4xMqgvfc6RtlN/G9JyxRLWG4Dr/0XkAKZSHJUfLG6Mnjps3yqOlDNXE/UcR+y9
+4D1cU1M3rPbjr97v8/uPPBwL/mcLDNABY8uPe/LADfXrxS5YPU7ZsLmHosxfIZJ+YuW5wh5HnGk
olN6EzXo8Rxs3EoV7LXy1F46bId2KNDTRTqVUGrTK742m/W7ruL80FWF2vWR9ekx9jw615sBlTiq
JAiUxzAM1Bru+ROFyh1acf/pduNa4t4qy/FcO+BdbLtBMNKnEJ1qarOuje6HJv4q5y/GYQxFhjo6
THNFh8qvzJwaPykIa7JfsID96NKnjGQSRoSBue6DBO6Wy+oX/2I0bG8x4h1kLrRMyb0TUc3RAER0
X/n4WhbmizsWj02/7rDkPdY2iaRJJxRZj3eF2fTnucSXk+gmfm9MigsGcnD8rOoVn7u3cUbTXifX
u5nk5zMLspf84DsSmNp8YfH0HezrTeNkzo6SIDZ2pRgIL6hnavlOb/kfT29d0GRHppYMNmX3OaSR
taXPz4+3G8K88+OUhfnRrC1Kvtlibsi1Ye0pGDs9gIJw7QzSX3ZDX67/7X5zvS8HsCRq6J6QftWX
281YqSXL4uTsVll9Sfs1QVAayJJ2d60YHum0B6Bg/7wJVQtqIQnG4+1ftwf+82Md7cjBcL87qhe4
WOEuuiay3rACZcVEaXKg0ym/kdYq1Q2lVTou41xdh0yZfakNMSwGjMmYLaLPjm3OXZxa3sK1i4eC
WeMlu96Q6JJdSPu+faS3ff8SN8K4YKDfs8My11yQsS3ESXVqGvnC2nLcVrMuT7cP3W7w+lZ/3eVV
mG6duf4xUwk0hIh6+Joocf6GZd3egwrOzbShxv+IJnbSdjrEK2uwOGkbOzv7TAfPsRP//S+VQgIC
4WIuK8K1cK9dH3avN53me+dl4f31sbT15bqOZwo7W5YWuYE+aN0xztexAbkXOTqkK7t6ov/Ff5IP
D+oauTW3M945dGzXkX0GDwtTJjXw34+O/3p0Kgw2o1nxpa+U0SQ3yNeN9kPkMTZy39Ff5OtwCotz
VvoBFjEGeOfMARcDxgTfplNzd5yfgT460PeLUyXS8Fxpp8I8Sg8hnGEbq9AllwtG9hyKHwV8jYWc
huCZZ0tsYuUB6gHvA+DgijMQH4Okql8gLEkBDpsMCNKxYojXN7u2TZhjKnbiQlzTC8g1yi4VA6mw
ivXZjUKCFBw/voIvfdLj/Zryz5+h2F3BdVumS1vPi9c3xhAztv5ZedY+YDNLUjrYIaSMgMSkHeI9
T6Kdl/H8Q/eJ7jqwAUTEIaoyvcZiZ83d/3zAxVW4K/z+7I86/CsWQmQOeIZbQsRf/yRCSCxVQEzu
jVYZs23cdyArXT/1QBwIeRZdi/e3JYnbzLoXqa6cDIZKK1YIzlGbKC9TKG60WM2PHIL0kM3+T9M0
QJ4yRkDoR9J0ZSumOE3ZfpK+UUxr4UZlvIyEwOHlTBdiF7k7tKQT1BapcxXQ2tWEQZgTp/cPbU9A
J7Y62z8AChcK1gT/FIZ8dAbd7Mogt+40tgyy54PoUIgrvbTFhnL7mI5G666Aq73mqolO7/p5t5sk
n+jtPQ6leDDglJQhOg5DkHQYGrQiiQoLkuUicijq7F7GBby1f0bjkYtBJqiu81UbYk5jgBz+HgYi
Wm7eDwjZPTH2/sBUrv5wRKqfzbifH8eEBVms1PPtQwLaoemQ3Y3akB7nenLdVN70A6iYZFssbx9z
cepzpsPfQXaVEzw0m09I4aYt0grSh2SUPdgIMKi357skGUyGXlX6YGdltQhTNPS3u7ebbIyTZWdV
0/Z2NwIIybzaPPVZ/VqOqXrPRN5vorLstre7c5DfZZNIngJgT+RRwuSx7S9LuOl7YHNIINrCPBH2
zL4Shm+NFbb3+JmHZxOvx+3jIqsYzORJubp9ldeT+UEsTnus4CEgtCW/jGSixRiX1evky5hXmdEs
gmvagOeZ4WZIu3HrXdMGWtH/oB3uLhLS8BNjo52p6ukQlJm70q6sVszxrTMYsfQAzReOs9u62L3g
cFikKn3Bs/Us3R3g84yr3Gi8c2eZe8LXuPaIAXlLEVgAXxGRPtEAejjHzf14tdSqSsM5D5j0RIqk
NkAVkuDLIrvQmJC3y+aHiY9OjwSaA+dDdLFHfuw/6wimoh2bn9o0EfQVE9DJ0XbPUTIR0Ht9gLXH
sxcMJp5Wcz5LyqB100fhttaN91wX88Wx5IfKTfmS8qSshWINLG7WBEKz1kMO3flWF2b/unsjeNw+
+fZoNZMUz3UCmAIh8WTtqIvtUq9WyDB3vl8Hj4gcnQW2/P7L5pWK0HDXT8LdWg5O90ANPvnDcGCw
qwYLJxLlJ+w7hFmtmu8NeLF7K49PSR+kq8id1bvBkKoTbfKbtHgAZVH6s5FTBBYoSIgGGqptWojm
kDc7stUIFUAivde+HFjp+M1BdoLh6Jy1R90W5m6EKnyyQA9udeXNRE8SAJmUqTpb0kk3RTa/+Y5x
LYCsCGA+9NsonxWTyfhxHgNMn2Qa7hssdKu4G5qHSHXpZjRjCxRVYO6mZOoOUaDGo2pya1tQ8cao
ww8yVP2xL9W0UW4W0dIfksmSKyy3zaHNWvlqWiZlZJW9pzbs8wahBW+H6f0qcF2Z2EL2N0t9NuPB
Q8ryUnQp+7e2XHMpUj/c8hU0S/Zptn6+bps9NHH50JqEzYp6kr/AIq+dbGBRWQQGk6uxPkHSTc7R
JAKcwcSU+hbY3ULPUBv93F6OrOvuKBYTgh+uMOAkeMMs3uyZYP9EncdL0++Kl3JKrjO5wPg25JKl
TvXBuOJDyC90rP0T3wjZuBugx23DaXe7O4HKOoYZSVDj9VOiFFKya2WrwdF4vLw9cTIs8SxWzVKl
zl3i1uBF0/R3YkK6IH+8JzOH0iuRzAESmxep9Jzy7GVls2W755zyBKgAcXn9kYhptYn8Ea1J7dzf
AvVuN3NM5J6Z8HbihcgKVE8fErovrrqKIC8GAIAMonU0R/UXl8HvyYiNt6DtJ1TZ7GuBe/rA9cUE
nLJJ9qiHyhVulQ5MZGDsefuzSANPue19sATWFM/rsSBYowC2vTQj6b14AeI0x+mDD0tyRTS97ku6
ydZWPQPEcTUSNhgtOjlttE/8UWTIt1R35b6RXB04rcMVsWnmOVFBfJRDQYp6Gpev3n/n6kya4lbW
LfqLFKG+mZZUfRVQ9DBRgLGlVC+lUt2vv0ucwYt4d0Bc8LGNC1Xm1+y9tqG/ytydfmScXsFR1u9M
DzF4e+twxDfAtAyxE/mcYR/VOB47Brg/kFy/HTyUL4MOHSpdUKyahcVmaWgRVTHR22SQRD9HoECU
nlZwrbthvEnh/NSEwn+aSLJpOmsiZgaXCWFn3XItqD8H0yX4unNW1R4SaXIIDr9fbwk83abB+DOi
A4xQwMYvo1ee6sxCYEw2RjT4IuDoM9rHwkh+/vs6QbOYUF3nzs7s9L4YcbtmbO4RAGl/59FLH0ev
OqSS2MYqzj5tthKvfV2K89wMpEuU+LK7pdeR9XTt9vdXq5guxtY4in5/VZYdVbOrmeffT1PdeY4N
qaHA5LeiEmKK6qW4w7vLgJPmQGFlnbumL3lMS+9UONw+qetoxyVL/RNPBfYSx7TPXmrLg6635kXF
q0EWWeS1JoJ8NwRcIvJVLqi6Cr1C4K0miqVVaRo6qGO3LC1qFMWOfkzbBPK8jPuLQhOBjNyjH4kV
CTuzUb2gNEAW5I0/VpwfUYK3HzXm0aiuqvIK6KW/zLFXsp3WK2QH2XUOegcuD4itKWDfAOeEHgHT
y5kIJjvyrKzgTX0/BjL+tPPW2sZzUp14boPHqbEwfPPrdlBQ7buzeHRTg6J1NkMbc+02zXR1xg9t
njUm0wSwDMatHRis564Tvzt007FPrOSmu5RpzUnfLeKNAd7ynlrkjaSD091SEx62jFt1JlPVRJWL
9M5skrdOc7o7ZLTZ3mUXdi1zae174CsXWwPU4g14R+pMT4+QKcU56KR1jD2YsnhsGJHaFqgdu6rO
GHPWhTPkPXsu64PssgE39SLDOu+LJyK+7f3EpvG/T3+/JmczwpAqHzJS8J58Lx13VFxc01+VE8RP
wiO/QwXjA/oY3N6/LNsZphD90INayRbWEmioCkLTNWKW43G7HxPXOE/aYJ56RM4wO2HAKMnZ3enm
/MTQpwDvkuQf+Ak+cl6Jv6jrwsCrMeM0A6rHLnZ/qrL8TqoWu4oMKHFlWT7ZgTls22UNqbVHb1/V
g7ZH9FKenabG5u/P7YHZu7hbhgwbhywBqZNmEjlNcCdw9G9NL21k5P+iYepJFVsvKNPQy0trvzSc
aeQABxz7KZJES7uHMjI+G0G//f0ySlDnFE+kDU7c2m5fDJ9NoH840u4eUaf6l3mkcMe/kn8S/CJq
CCoy2BsmY9t9KkwSgNzgFkxswQgqI7PNsJe9uSxpEUle1svvBzhHDxh88hM/3PRgdIhJ9SFHdWQ5
6t5c/x8WoHTvWpbDKpyv/d8vcJ4WO39OuvD//ULbBe227T2OY0uDo2InDyhaysdq7upo5hvb/X76
+wE+xL2LoPNa10n1aLKGuUsdiFhOzYm+fglfdrofmzM/ce4Hhvbw7c3pMaOF3VRBrJ1+v4aQXd2V
mnX8/UwJgTza5BIbVv7c72/4/VBn5RnsVH73+5nGtjY2AjKF0cxe5MbSuuCyiCX+70PVsg6MmsLS
toQzlGcpnUNeIKwUi+5FjjkQ08O+paiyv4ZyDRR4MCsxpy6bqbe7iO+yPzkTy305s68x8mA65SkJ
DpyldkhScL+zNY03cvyc60G54w1uR0OCjl2f1QCQlg9oq4Piv88R8vtRXxflZpiX6jRIUZ0II7PD
hVcGZp3XnoayjNIBIVcQmNZxQMGL1ohQcQSxO2cZYdG5bFo7aRunoCfh1ExeU9wmMPIn/cYusgtF
DPvDG1G6SvcnrsfqMLLJTWM8EgFy381s5xQTuqPCGZsegWbP3E5g4ghddxOHIdMqLRo1Emj08R2B
oL+x6q1ukWmKgplDeIR5x3hOhNT3EaxYkJX00iFHzMbJGbfpPsLwJX7twINfS6RL9TauUWfwVPYa
iJx1lUBYhR7gUbIk/DbXu9qDuvV9VR+zbs3HmiugFZJZgXNDWugc2nzYxwGQAUjOduSjrr3IEiGC
rWMHZAgMo3bTtVzkmmccbRLUqL8GCtTKPS+00JFgSLmZrtYCzqzyCEGdxJNs2/QEVio0aSjOhWy+
g6QHiq1JMsmUd0CIne6tghXwFGRnYjMpvizP3ji4tff0U3dGzlBvcefV2aNuztTcfp8W3ksmsAR4
J3UGZ71YIDZufGGvfqIaNaafOidP8s/0GcNudKd60FrZnf77oAdkfUD+Wd3UkV5PLmzVgvZmzo/g
0RFao0pwknVuIhuWbcxHoSNhxp+RY4PZXTQlEZCJZVPq7ENz5SY7oineHV3NJzyn38zpZTj6BHgV
zX2RuyHdwJc0EW0b00qrwScWJwk5bux046E4Eg+rNvMyDjcL3oollHmZ1dVgOL6d7fFlzJj2pJ13
1MxkzSZahq1N/gtjSDxr5XRxJqI9raYHL0gK+sbF7x/n3U7jMfaxq99+PwgDqKhTBn8Y7Wy1dMf0
b97att1uG+ZZjMBTF2ZiNDJ0OiyDr7PkvIPiE4TVpPGu9tQO++x962O7LIbMghfoWFsLjCAPADlK
NBsYkjCc9brCg2KL9w5zxs2gRFSxN4RLBsY677GaTsGId5uQBw+Q/Q6vWXMz6qGLBDvy+0al1IMG
KE5mSgF0k00wzyO3isC/yNgYqK25rV3uUGwQhHa1oUfHCpZnVf8FwLJj8a27uXGooKzSMgoSn42J
LX5KLLIomLIvM2C71qwvKDE3i5G0u9ic+3t9Epeilv8CRz7leQNfqTU/bJzeUWxkkJUmuPR6W7w7
uWDW6DIBRihK0wBeBynkpqpXEUIdZxuoF5zy7EZdRsGbsQe0aQb+1dOW6+iPObMmhXFPZSevkt2V
pNM0s8h89juUTVZyaPsU0CG8pHNlPVSyjU+sVWPfKqj0nIjLGK/d2DXc3HwomebnWU6YlshpM4b8
HBeQ5Eb8pMOs7UaEHCgXYjjRFcpsfRxPlp+OFwAtW1+0z6X0ehYOXBazvbjAODQm8tNbm/IPnugx
Iyl55STTByQtReQEy44FinlvGD3I/upoNMUQqSFH7ZTBeJmQWuMOpDysoLUYnH1vCHTZ1jaPxkjW
XTJN1rnRkg+rZ/oOqQ9kiA8Lpvbm/VKX/htk/UR3iYKczgDd8gcf0gr5OstzSsFDxOgX2jV4Nar1
Xlzp73rwSfvaZdGLuzTxXwV1FCrd9l/gWWR3ouOKHAAlW6vveOitV9/SpoiE32mlbQMTENZpLiUy
a9//O1qiOwzdIDaDznBH9S8VGoxrkT22qWoj202WXbMujX09k+EUH5kggnbOmuuivAeD4MjSK7p9
BcIj13k4SFd+t5EVH+CTHbsRERjaavHDxnszgCT6yroqj3BNTVt0GVjr7JgWTqPTqUksHxvKpan1
jvRb3T0pwijRypo2jFoqw9RGxpUTJb08K7d3wlpfU+MS60Zm0xwVpelHovXfRqzHG5sZdKj07ISc
bRdok7v1rJ4wrQWG8/jTOTB4MYE9BdI6oR1d7mqz25vlNHxkOXfVQFxqmvl7SFm8SZIBQdG415Lg
wL0Yh1ZNI2SRuDW7PQvtNeC8MOrHfsA4FVT7gK5+27BjRwvW2asdNGPJ5/oXnaZAOXiFmPf7tMqR
rMpHkCJgjVDC7xZJKAlHV9h3o/thxwQy55N8FUHpnkTjv+gYKtnyde27FMVf12SMw8N+nSukVkhF
J/IWVMQgqOJ8OTtuo5640djG86fWC9qBKnOZjNbbgGS2D+7oDW0awF9J/G/FdGeYnlrJQoqNJ8Jw
rPRpkxkETkBTLzzU8Gay7FFKE0e9YKdVygxRwuXA0Vj24Ad9cv3+a2kS0kJIB476oCT3Mq9wnTDU
6ll+1TrrBc3xmqMnFMemPbqcnbW3qxvdpK9GR2JAn7lfxSKjl79qQfap+B+m6mlPxx4THeJdYt4m
lOOwrIxWncbEx7xSg1qS07SbGMznuK1vRuJcdauAbD92RoQT98lUBpBHmFu68u1TBkPGtzvytLCf
nUX6NlqKEbDJ7BmFvbtpLHyhYxLnCClHg2DqxkAZYZNtaKVbhx1QlPerarstPixGnXsy2kJqHvpD
9D7tRx6slCug0vg73AkFV/cBUuneA3wRtW3yMuB7X6U/1BbxP8IAaYEK/R2uAMZrfnrOUOJeW3K6
B14cjoeDmbrrPFmccBmMHuAYS5uPPP3IJAjYqoNXn/lTiBmf5LZKYodLPbG3x+bVLGJ3400l+pG7
QKXd0QUARjCueey65gANgF2DrRehbclL03jvtK3y4BymyWFexSETzWoi6KJbdkHiH1jS/S3p4EWp
rxjxbJuVyxhO5D1HWafvpfL8fd2wdJZl1PVYUKxg2XpiTPipkWGQNKj+QKA9esRkEwEGJZ5Kp9Xx
gkrFpjfTbN6DrvUkhvmbQYfcebGB5VVzj3ON3sgU1FKk8YYZcrJznDa7Ih/Kw4TkHIa8ubUy7BuV
Yx9tSpKQ/Dsdb7XcIo+EaCd1GHBaRlwNnvFFmWevxdbVdf1RrwgKpocPNuxLnvWWPTVDmGw7jojY
CSj3rWTALRNEVuKBZ0DfRVFVQN1nIbQCYIbEOdrjPUxW52jwDo0ZG+9Blr60pFHcxcJ3UUV1BNd7
3VmD54wwLnWixovtC0Kedlf2NkYw8ggYeoXYiSYaP/cU980/pEPNTUAw75vyrRJ4gYquy/YQLa4L
/h+Wux1/aq1jDtEI0EaAPrhefC8sHh9lpBfIdcU1n5JnpXh5itrekgqfDXPFLtEItpWOGM2XJgIt
2T8KW8a7NHnxHB1N8eKsZpBiBU/63KluEm+nmPiEgZDJuIdGWC/BsQ14y8acTv6HVtb2maioMuSp
N3yj+pgQihz5hOkhESu14+8rsTQ8vsbHWM+UUmv3qxNdhUuPbYKljknglE9FmVdnJeccIIjr3WdZ
u0tMXC89Q4ON0eZYAv0JfILwg2jS7CSKaVeRi59E0Zbn3w+y+qM03uUmGVRs2HD/ClFeR+G+tCjT
aA8ucwXAb1FttdUy873vpybKC7jRQmvecUwtJz/25AH/pLhjZ064eoeluuNUT3vD32gEdyDAxyji
jhkGWts7tui0zkUFDrPP0rtmUJdWN3yqpWrLA9+ctdb4MKBY7zI8txtVs6Oy+1pt+5jbzVQUzy24
h2YLG7HYSM9tt84Ffzb8LIb79UbO3PmdgO3B0aNpWFDFjP0TR06hykOZweoYnlZ8S4SdrIsWYpjh
fUYNfOyHpa1cEiqwaHnSPWsxik3p5YrNgnVUbZBEQEMWeiT/z6R9mwH8vqoZHoVI/GvvENGwVD/C
SchwGHx1m2Zf8T7XPxfCadG4CBKHzU8VDC3Vr6SNX8PTeuTWkUh5n6vCuo1TZtzFNlFZ1hScMfRf
rbbE3AKhIirF/KeZXNrzqbVPYzb/oQicbmSETTfBsuhYxzma0N6ebnVZbptAAlSB+wEKbBlw51XT
rrnvknTHmskn50Xzb5mUqDXTXGx9o2TzLHe2aMSetNCOJA0Mwq7jqy3ytfZsWcur9k3JkfEeZE0l
/TCoI4sfasR9zOuQwTwNpBgibcQxmzfeIZgsqkEKBBF3G5ZIv99TRp3BzFg0QX81/HK3VAFkeVQn
ETgO5FDI1XMAJHUrUKaMz2UfaEfX45ohAKVFZNgOtRaa2vIomHY+/H6oW/bkJUMF/hx3nUt6n4qG
DHK/QVRw7X4huPCPhqvYYdfrXHXZe05/n6Dgi8tqz0IG7kuv4EBD2qqWR3j76rGMjTCdmDxgPhYn
FxYrqjxCkXoWTj3hjmr+Ulk+hn6ZPRLKRwLRqCXhYDrYP9rqNI2cmA7RoaxePwlAqnZpSleXQdnH
MYzQivyCmWuMIYlN603ZQQScJW6Y0m4V9faFlct3mrUD8ScFlIn64insPi15eYNpH0q90qLJ9DzM
DVXEkG3ekMjDWi/GPAl4lIfVz47uu5pH1tIFgGqHwq4AHatxgSV+fG4ciC4O3lJd1FbE9hIRUU2m
5EjOOxLhNWUA1hUK+SHTfiZtbJk6PRIfguuk6GA4tB13mVXh4sExLxvQ90lKIoaJ89lvZBeSyKZt
0FG8EhBzJORIbLsuVlsejstY+OOZ3QRsDW085RjMqJSpxuTYetuxO1oTwzYzpv6Mg5DSgSmzTr4P
+J575iQCBarFE06cfKs0O2IrQ+Sy5FEdJO/Y1iExT2HTLMpdWZpzmPQ6rk34xAX8YK1fKPmZYYa6
/CDHDndNSy3idsAmGDlj4/bnV3eujSPPKFmbaokPnYtizlvwOxjIN3pSh0EPZlEzIGdBCIgRUw5E
OE8Xa2lozyuWnaxodiYJOsxqAFDisuo1D7501W6XXD4F5nKHEZPVOuNxLnKWDb6RgC6uomaR70wc
45MXnJWqBd63cbfoGBqaNr55PjYlXImcokIH3txApYnFPh8+6hyqp9BJi7P98cvKFDnrargkTbrL
/OYOX11/LgqOAr2B44utP4qd8VzPJOiQaPdsZjOD15R3UaDlRxgOyNz5e8DOzajtlE+UNNk69ToL
YTujNroVnOZ69ccHDWGNDc2+M5nFGqpbRAg2XhPPTzcopQbcgMsLCQFVWBAyCxuAF/r3g7+mcNeC
tZJpl+t096EymL/TWNK6xfUJURoaRJKR8HL96AMufKf1Qn3qz/WACiue3RNL5H1uvOIVI43NBaZH
DMkIVW4vHNBRKctDewGIkHjgECcfew76vhpizfRTxeKQL3xTc5rNoeV5EDLcMkRH/8lULeL4m65V
fmL7K44EkMRUtkEVVpaJJNnRoRdCjwJKrLrmKfb1a4NKcKMzOQhc76PTkn2SzUPIrNOOijd/aZMN
/uru0L74Uv8Xa/beFFC0FgT360V1V/eDRWxo/WB5EqxRsq+YxNudvx8SlIrtqL9qXg8Ph73txtO9
5WCbzl7RsjG0arBzCK62RaVbZnDpztKvgqjON1Tv+D5UHzI4+QAMsA8EflyDCrV3YviGib+bn9hz
EF7ubrvZea8nTlEYVdVhmdmEa/RDlcfYYDszI4gQxfD6OgGx1aRvsQ74TOtCY+ZqDDvX+Vv4A9ZD
4uT5tvX9RMdMH7hLHNwMZmm4UaENTwx/qUb9Dl8ObkM3d7wNSrMj5jEZVayBL01qHEYvvhFxgFMy
5Wge5zc84WIba8BuQTwWsMSy5GHVDrbiZYLht/UdnXBJt0bSz9Nok0PuEbDRoGsKlTX1WDsTROJL
s8+YHAy15Z2wFz2aWnktlKUfkF195um+VOcyGNtotl+IQKqgLpXcXIyxGx2li5UmuxEi4YMCR4Rv
Z3zwwZKHc455KdUKpCozY5Ghk9HFD6hL84JZsK0TgeDV36NujftJZ3psofucGlvbgUv7TJP0M1gq
/2lpahJ/g5848+2oRXTEshJUbEZiZc+QkRG2GXkjwyJlErGMw+zooFffdUZ5T4YMcANR3ZEHanAd
E/4kkwajg0dR24CpOIy6W20sutptlnyYSfZV6FOwY7vvnjKyzzFznSxzDsKcEMeQujqgmBsio2j+
SpxuISOR0PNZATJh5ahPIxf6yqPONew5xgwn6x4CDR5IXVDjudqI+VDLwrTvnvoxB69cdphNl6oJ
NWlWa7B9HBHgLkLkIxd/WDBElK4GGYKRCBlVMpL9eyo0tXW6+WVQ2rnE33JBcQLzTW84+BPcPF1e
sbkJ1uxsJlWPyGiOAZybOiuMKLUAySNfwckwZ4+ym6wo7v16p6foPnGa3i19Ayf/ZCvzyyfUNio1
tAZEm7wr/J9ZNRNeW/4px7vesL57Tab7QldvfWKWx1aobjtRDQ01zTqm/eaULvPzUrreEYuTgBjq
nIZkCG7VPD8jsT3DSCIRTjPDqVOvKKAPc0vbJaxnUZrfIKCCkyWMaoOriHSk5Oh1DAWz4SvjZsSc
THuiE9TnwKfYJfioBsXaY/T698pwOQe517cxNOqN5cE3NUoRDk0syURTq68c4ZPrtn946UHwSBjB
0u+ek4zEjVnd7IDS2tSdA5asJHROCx+qsttqvv5ed1ePn7ktRyINdLDVqA//xMl0YMrtROWsH5r1
RiuWP9k0XEWuPtnE4Luz68eunlGC9OJiMl6JHEtcOp0xI6f7i1+vWTWW/m4Is4b7XO1jc8hCZEBU
31z8/nxGrMuVrK66RFvRugHKorx/11e1skkRNs7KBAvXNOEYTwekvNBCipxRjB63ONDnt6zzn8ZJ
/5gWAwAo8VXgwOCmrGm2NjyrFWmQwJzdgBihDFS6CLGQnuzGpnASE948dUOeT+/S/chJvMpWp/F4
d7XGR0piHYqW60M29YlQm2uDzA7dhptscCMeEayK0NTlW50Y7L6z5nOULj4gh/Vo7ukfFJJHu3Pq
VaIAhePILnO5EjP0No2czm2PacQdGUdJpA+Ng8I8qAiGUgv+IoboodT0t9RCNT4L1Z7yuA47G36v
QnjFX4+gsmmDbec8W1PdwrKhi9NGcfCX4SNx8n1riy/fZdczATndBCmZA4P2lvaBc6jt+o+j3S8F
IVsrPWzWtD9+FkBkiwmRzkr+pJj/lvAEYzf5lCZZi44k/0pGIjDrAQRVRjyvYd4Punxqu+Q2qJPR
QEPOs/4HdjWN/NyKyGp3uo1Cr/MC0hlq7yGtGZKt2/gI3sgnGDKSdUmOtuofPFrDwVgGEo60JWyP
GTqvnZ1Yf0fOMrp1Q5wK238KZgJz7OSPNfBbdaCSEgkWjyQbExJCvMiQyRfAQptNf/qlp5CtDd/+
E/cwYkltT4bP0W2f2c0MvHbDT9CXT8pDXlBp6qtaoyLaTn/F1TSv47d+U7rq3bDLvSjMZ5TbX0u3
hIxsEvJi+g8tcP7kQ/6AKt1iDqL/9LXzXiXq2+vnR2HSjY+2iloCYSMybBQDCzgdy30ntTMyjeVL
OpyB5mimYTo793Zv0FoT5DGWWigd3GdyrGDjFTt2t+8kziG8BsiUPEzK/Swt8x1pwf0kOur0omFd
3iJY9UiGavERpV7y4Jfm3kud9S7Vh62+WGrjSgSkrgEGDLNdNkBEFDikIfZUD1ZjrUpdOewbrZkg
k1PnWdivt3ObRLlong0ZH375PqNgVpSl4mhl5dt6aeUgNgDRI08gQpo5vJ9YB+hYihosfS6tUSAl
YA0zu09ZC+jRzcjyQiLYaiWjoiq+cVZdM9wk7CesqyPIBwnSYs0q/OxK5wdG2kOgsDSPK+p6nj9o
YVCJiOqx8dxXGxpVZCh5yzTeMnN3rEzbu8NncRj8d/7K8yx2A1bQ1YIcJUJGDf3nLmsY6HezbcAy
ArsM9KADupJ+amLg5mPy6Pv6iUXS91jgMXRKwnBgwzCCqJI3x2S/2jnZNxmYF9EGaag54iNjcKAM
IJB5n7/XDRVWMF6s0iM10wIGOpqdRLfCbbwO0IgvjEN8vOSEEi9g1P+QdCK+SMviIbEqCnAPcJzd
7qdRf0p9lApIq2NG8M1d7jOuX2qmEXVBsoskegraBMrlpMO9nmZP9Uj284KQmJaW1e/isSnuTCIe
FkMY+NPIEGLg95k5hNCUMn7G70ChATse3+QXsSG4H+XAP6XQ9zrT0WOnrLvSdB/acjK2ukEAFWdr
ZZOsWwMa2GDxUREi/Hgz5HxNawJzi8xx4u/k2xg8jk8X0g9DJ/z7w6nN8K7k8A3M5tNLCNzrYJ7s
XX/+hyYqTNcnN0g9iyXnUz6wmImD6UlnOVoNDBccTd9acQp1JuPZAo1SbyfCudhnXSqT3WLQV08Z
zS6IuQ/8PAcaqzaczek8Jz2bD/vg4immYS9DTfFe0SUCYyYvWqgKDHwZiKbExschDfGiEEywgyXr
r2xeCmmbOylvkqDcvQdKPJ67vy1Z37SMy6ay8pfFRfPCc7c3JWctW67dlAqOCOmiy1sC65C0zx4W
9BOhJ5+zbmUHHhnIaEEbxebEyNyr9nrudI/63DeHstShWSl57s196Zj6H+pFBjM5mFCkyTwNzdTz
gUQqjL77HJringn8sEb9mHn34vnWx4TbOu4A1KpOELPZjiH3dEPIL/FjmZVe2rJFeLNqiBaXHCiH
mSJvLtF6WArbpUQR1eXnxpjf2Pjt/T6l9Fj//ri0WggToofYVJf/mgl1W3XwxFQBD6cbXHWLk1sY
d0J6+p1NihGWBmpw7sjQ7ilCG3DgfebdVV79N9fzCw22sQfXaZ26le6QQvyImDRtKKhp41sr0izj
X1WNe3OQxa3J2eKYJZsvwxlZtmUxg/5q3xggk4ZJgK5xVVQFZZi6TbrRG5++7eIhxYv8Q6YVGYjy
mR97UkVzowV7wN6QIid24oCB275nCqTMZ8hdwz6w1xlcV0h8CvV0zosmjHFAp3RUPNUs7gT3xqb1
mieK19sikcv2M3oeAhq7pzSugwczcwB0ItcNHTm/aBXb68I2DgXuPO60Hl5qk+m3kVhJ3QuZYC23
ZfL9UxLUqAeU/Dv2Wct6E3HOhFf5rqCus/C4KlJFXjr/vXE8YLVm81YbyM3zZTCufUpzm1d/k9Kt
rpbIa45SPuBZYvrXrFvMZTppJigeljkENffOntw5eU88J+JRC21dPTw4Q5yRNOtTi6fNe7rmDMwj
bBp3IJWQIBhMUHBKnLRTkYY45wVGlbmf5iX471NEDAKlkbHKrVgdoPfc2/QoalYwvdDBhikzn3Pv
9vFrQ9GupbigJjVeULYWe954PVoCjGQCrcZ7P3/2ilqYLUuw15bYQQJDxpvnAdFHZJ1ZfDJb7hZX
+Np3EkFbevLeLLTxLm/AyXlt6V4Xohb2K1cjLFuW2Lwt0YegcJhph8OicPvtPHaPAuH4XnZ+dY7r
1aM8ksS0uM8ZMMtT6pxdP8YimAsYQDiLguaBdi45CIhhyAVApor5Mg5AGqsY83raen97F8GOJXX9
4k3qtRy71SD3sFgJ4cYz/TF6BEzDqIp4V22m+hUEFJWGStdEy+XaAQjFT28+FAR0z8De2HhNPFWT
4EnlyoIFfm+n8Wkq9K9EzT05tO1Hk5Q9I6bynTSTEvjv+iiwVNSDm0v0xWZOfEaPq/5zIuwswrG/
XQuMVOpfceU9dHKCHlI6bqh1qx2jt7wdO7lPTvG/U7KMmyrHNJCXhBJO0n8mxi8qzYE0hOQRzTa/
awq+FTcKcpyUxeSw7IA8ubvJdDCZ1+LOmkZeX1Q0NbFE0K6IlwxGs+SCm9m15mm+W6M8TF413NpI
e5r+KZt6/nPFD87vukOzfJdOdcNb756NCludYJEtRmxCQ7BL0jLedyzWD2nQgzQELLD4xtFLyP0g
e6Eelpupl/WjLc385JhBvYl/nGDqtwBlU/w3YF/yn9HE8cTPmakS9DKD+QcDwwgmDO1kEMql7zie
IGeh2XitWXvB8HscfTjHnAt0IHznbX8ZZPsI0QLHZHksmY/bGTMLIgdKjLIZG1F2OVEWswcPYuNB
szX3czG+ZS++0+q90pE7tHHw7Q/kU/igxJg1XUg9czed4aBLit8HA6RkiyNyzII7hJIgerz57+w8
4F3b50F6TSbCOVMEx1SKPybJcLXI3/jrH7VJPRacUvBAKkho+iVl4ho6VskYP80OlqPPFAcwWVPx
iG4z2dZJRg5T7JMsPRabulewETXJmD/DNZDadO6UCkar8dl8hNFKyURe3rnlgTbzfKcpLqP6vlVF
eoGoAV518Rlfq4szav6maRPiCdn7aORngs0Lx9n6tB0YlciAd+hwcwJsVhMJePGNMdAMxJhnZY5S
0JMJZKr+0hUtFvgUIdKjllTbNektbFpGskvZ/PEHlqru8J45GNfKpLtLVHudHSY2gBLhRK9cr/Xl
dd+1Aj8rxWInRprtumRNMIOyIY03nubPznYeksT4V2Dtr1L/JwHIHDqG8QQ/4L4P3GpnskTwoQGG
svPe8Jgam6nVwhr+xuQG3zWLpAm/OM7Ysd4azEYy+v9MBmukqLb6JUp1N1r6P16ukMkYlsxgBeuw
OwzmwIs6Os8RYJIYcnRWP6MoqkNpeE8UA2NoVCdvpG5JWeIaBZjaMQHND4cGflSycWnApVXsk+Qf
In/KM9NEeTSB9eCcIEe13GQ5zkzRPWSt9YAoMtku70gg/zXKeMqFCqVRT2GFnjZDgjaiSUfLv0kB
fdt1P/HamWewmyUdP+eeg97MyrTvhNUVCxM/CU345Jmrfc9dN+CdZoPnV7ecFclhdqcpmotYRq10
oLQSHBvvOl/iAAhchJ3pn0xvq02ZogaLuW67snzw1fzT+gn9uZM8AvxeOvNWkYzJizvuxpidgGMU
D8TXwrJ/8urmofBbuUW0GzbDcuo796deC8SYlWhU6by6FNdfKEcpOV38jNXVlOjEq8b7hp0wY56S
E3zvPnjHG1yyqzJ5UofHtNaDMCiNPdr7nVqcF7y6DMCqOLI0vIqiOpLi/G9GjU2t+z+2znO3cWXr
ti90CTAWyb8SlYODHNr+Q7htN3MOVeTTf4Pe+9x9sHGAhmDZcluBLNZaa84x0VogWEDTAw3E6Nxd
3d4yx4b26m4y7FnYfBDCQOF48VwEXLH2bcVJuYUgABc3ZKCruuw49sN9haWGdOmakksN0Dfs2mDU
9JS7y5WszGe2lmwLaBR/Iy279IM6k8zyDmkgSPlF9vv4DUfS0SITD2h49GPjjEqIrHNoSy39CcIc
8NBHEOP3KN1pdrIDi2y6RT1bQWRpA67Gat2g+9uh/38hK6pZL8MO2+CgsjSIMvQwnVg5l8HHMKXw
RENzHylS3Dcl502bIC6jPnhr/fiJHAA+KjxCE8aonb/ci2m+9+bwUdj+krMwbiCfncyuYbFcTpPG
o7M8GUqHghXhG6m9czXmxVHS78YhA7JbQ27jNMynwKV8hbX+1iEWWLNnafbQrvaaZp2p+CiOHKsP
ygaFicIvW1cE7dVzs5ptIM88I/pUCWSkidamMd/iFpV/mH1nI2/AlEP+EnUBpTU5hESVbuulbRgN
4bfZPuMivhVKfypk8prQRxAsmXpcvuBdZp5vv6cZhJNJy7g2ADXOq/ATMMFjhV4g6LIW1J/iVfQv
/P/TDmXfA4K8bkKxzW6+Rte701IPR3aPHWluEFEmzGnBhG9Ini5QCScFCgfzSIRJQ/qtPu4bjOVo
x/QbQSHGcfI+u1p7tQSUrqRW9M0th/5+SuPJX8rzmdM7Hm9RLR9tDBO0YlO62UV6V3Cs0SHtVmmi
k3NY0Ir06pE2LBl4pniB/VPrrSTeAiOIn4S/uXj52HfBu0LK/WYivKu9ud1ljV4Hdd3uxhg5sRix
tQuqrrLp3xSlvelESG9cFW6FFfPR1yNWrxTMWqW92ncFqWGUrqjDW3Onh8N9LKIHKKoD0Be6X0Oc
CipdEcjUInvWp9oxRtfCfJxtnfbZr6N3S264PCUbN86f0UpeTVAA64g3Yxc39FkcnFi9ZExZqV08
p1+DQU8P3Uu26QaLto0fFCObKGhGUJUxvgSmORDBUDrPA2UNrG+kwayYo+Njq467pwYzeorbWw9R
stkjWo9Jhdk64ohEOlL8AUwEePmOIYOhI7ruEqIq5KfddEvYQ70WNgrPKe9rTnz1GPc6tRil9BJY
uDN6+6Y5DDdo1ptN9FW6+SMbLKIG2K4OgvEE3JlkNrZgBtNAcrlcmUiJiqUrlgn7iSTpN2WjDVIM
mk1weieBMRnN0QgKVGbHsh+YlhHtYRpIbOHx0Pgy1jaTGFpsprttrGIvOHCohyzOb+kQGV+spJWD
DlTZL8+zUTJNpzITHAGhdlfrC9uyaH7pkEAWJj+MflvC5LcSgICwoMKS4tTNSbg0mHkgXpQrEY5j
4OlcvCo9OplN9kvvjKd0Ss8+YoA6E8NW6HTawXmwGWSzNHWca2N/G+YBep70f3mBTVBcbgm8JWEL
ra6dmSo9TWlpH43Ce6oleyTbMdYWdsMaFxX0adImRn2HXpezVcGBL8mJLKwYbQ3ChTF7NPXo0SCH
y7IQIpaTHV4cDVhPHb4N2kxDuf+UFfvmArchfUt2KXVMfl1Hq7ptWaPBqV6yQXUb6vOV4RSEeksT
gl1FccqmKcyksbHTMkHkD0/fwrsHnBB5SzFsVOI80CQCpV3nB+BAh3mOXidVXJF7orZM0SunfIYV
iZ5TZVMCQ41GptiDeKolXkcXbuRIat46hqs9oKJBJYIAIMVFljgBIy6x1ku5KfNlJalG5OcQmEA8
TZgSGFnOrHE8ZjhafUJC5RyAsLwgI+kQkRlh4A/uRjGJDOSUuGj9pl3aG3tlg6Jyh6zfwOQkdJVz
MFX1dqjjBvjpIi3LPrJIu8W2/4Cvo98gwS1qXj6S/PycYmZkx5cLh5kEO4AT1TBjH9N5KhMVxCbH
TJV08EmqpTttnX1bmwOTpvOubFsAD2Z0EYKJdQ9DI6eJEnchWQH8qXz2AsB87cbRe8RlBRnEAKix
Li5EtyhsxG6afPaO1hwGQ6slARiDoIF2NtPoO7thVa/QqSZBNzrUsMV3uXgsJminAXOrMUhrnvBo
WDvNLbKD27QqgFkCAMx37cBsEHrlBlWHVvrpljztj6mwwQOUiBIGtgIQIDuOSoW0I47OaXWbEJ2u
yCOma55yyg7y1Ph0DTsQeawsaFwjd1N3ugcxEnV5J4CPdiVrVEwrgbL+nBXpr7LTHXwixrnXaQY4
H26j62hBI85p5ymO6xfOb2qrlgttwYAxRU/VJpO6KVHbq1S7HxlrAMp0mkB7LwliRN8+PeRuRtPL
9/Ec5KhQQ6hjpvcOh4BpSQZxSzizd4po+68Q3N5Fmzzv6A5WpsN2zuyPOmxUJBt54DmPAjcpc9ni
20j039aEoteYNNgVxc0N6xMdkN/z7P0JZzJlKw7kjbOxvNI4YgPJ1p4y/R2yBPxT46c76MMRCear
3/tqVTgjWgRyPziyrWC2SaNwket4yQtz/HuyDf4sAeZctRDf0wQZmHz8IplmHw5ds8qQBwyKgBqi
IS7e9MvNNfe+M/4k/tBcPYFBww49GLKS7PIOausCxW5Wmp3ctDAq72KBetcyZnpdi4I6b298MkPQ
Ywry7HuHU/nhJ1+4TbPhaKfZY+dI9L1psxKDyxsPRtLJT9Z0RztoV07DpzIRtlt46U4Nkx2a2+kH
vnOENwQ8raZR09emSaMyM8IXvaAfZTGu2sSl+65ic48z6T1l47UtUhwwRtjoe6B9r00h2byibOdA
6P+M/k1FWrYzvOi9A4h759Mm1dHRYSdi8zbyPbB/50qgTwXQRnKsZ3z59VdSzMWaTnB6IkAF15i+
MBSKAu1i67/kJXJzoK6fWovBQgAPjiqOSVPdk7NFMgzxEINpdxRiqP6gH7JySWh5QxzulavZB9N1
j7XV7h4JCGA6a5Y/Vp59OUVUwmb9SSJos4qJ04TaRBxCKDe53iO8TlIvwLEinAEUDeXBQhOE+54F
TSJT8GhzvtXNX7ZpYd7TmR1NUfThKuNipsWxn0J5Sa22wNqOi7HvjScsdySBOXzCbcH8cjb8bU0N
ZTDDcl1KJ6vEswblGUUAHcU+F59NMzz2fU1cof7FRbPbkOzDa9VHe62RYnPKhEGTut/otos/2jR2
+pBVeEbApePs2pLUcmT+Qis3cUCKz3+kbYqjKv0Nu+X5VJgpU7A89sg2ZGNWWoI+pZstUTk3nLGt
mSBiyIffXt7RU8G2uWZwxQRu9JsHxuVoJzQZcpEnPBe+5DIEfQx17Lda3ffbnLpmXbfWmspypvNr
7qKMTqUBt2bF+JuJtFYgiEeov5qK/pw4yR0YDQHp07vojf4dMoBqCWEApeqsW/ppTDWzbenXN1U7
7Sm1XyYcYhrp5neu9CDeoyVd2fMRHcHH5MNHyNqnAdo8xFmu/xMK2r65lKnP0Vjhd0BjNlRzHMx+
QapIPm0ZEgBGwjWUTsUfQ6/wDBicR2PDIg5UCNEShVtn9E/a6F+hAAfm7L4w0J93lUZTnvHqdipS
hDoqP+jsHvQs+bL6EclCfmAk8NqbHs1nITaoyS9DSjejd9Ev4aX2NlYGsdTr4ouJIn+Xh9N7BE2K
cAjtLte5ZMAfJ1TFQjAllwqzMGhOhyueSH8wPc5XdDWw010ieL0Z3Hv1rfriQXf05OBo81Zb+GUJ
2rFmpJdW1NNr5aUSEi4RM16JYXOs/xRD0wWyQmntSHnJx+gC68FdxUXyJFIareZzjpP0MWlJwXXw
3uCfYW/sfCLXQrzlXFO5c5wFwUYHVhr7pmbmpjnDFe0vdmzCVT2sbWtWBuDJ1XPbF0ExowkzWNq5
AI9shAvdYqKYOEgFunuCaFC8yvi5dPK9rzXMhrrIJsSHVqJPBAHhtI+ErihgPB7tvJGpS09kZ1Z6
pxlXQJhtqnFBAsnwoexJdK2M4Qz38t7P4Y+jeP+aLLjUGvwGcx6Xxoq9nwYou57l3RjSjNvBDUYu
cOu59d+rxn0bzEysTMMyby1m5oTqdo25PjkzioMPP8QqqJkRGclb7+qvGMJPHsM6vFtrt8yPCKtA
WNMsC7KiUpu2T5YOSk+/ZJkSsMQTarULs+mRffveS5MLecxXi3nCnGURSqbmadQnOlIQ3bgShpi8
+PRzL/weAbYPzkh2qU0yGnqf0wxjZXaGfQmCelN23as9NNPKn/N9R+EZYA7+0q5tg2OPQDkAQcax
Rgl2kOoSZvE1nFJjzwSZ+WUxtxsCQV5z6fmrempwkof7YcbCoCFZKVrk2nY9jcFE8trK10u6lZO3
7yrnPm/jN2GNV+m9hEbCvIPVd2UzZcCKa76LSj1mRIGFwEErUy2yToAbTek8JK1NK9NyviMDKGsX
QWE2I+RPgLp1DazYbAV9q34lIRWGcTaBI2JiVy+dRZHsRUHU+UFmzXcgxS9snJ71omDGjvAxmscr
0X3XzDTxcvGWpAONwDzeWCJmA+0y7WgHDREh0vFZt/50ccspT28+BtWUG7QFJmV+Syme6LZB4su3
cuy0NYhbAnwlqTZtdkbtisWdjsgEbMPoPI5FQMZlJ1D+lWdzFN26Y3UPTEGFhmSON6XEQGXb+dby
LZg8rPtp90z0VRPE5dwyuGSvRotf7FRPHWYWhAdXGgh7JIDx0aumoFfRR25aQ4B4QwIpikAuOcMp
H8dpJxlnsxr7G4GObUX3825oEJAWEN1DuzouEzS3+lz+WSQWTJ7/Th4SwgrE6YZSi+C9IE8t019z
e/iN8rCG7tODumBHP4UAZVyMXaUxb/JRj9dOhus/XXBdUQxbymltxCbmQg9x6PBO4dZL+MQ6qSNe
MJxHaN7NQVEgqvqYIKS9n1qdMErEjrtC7vMRk4IAQLZyOQo9J/0zDxxbA2/cpuiMR7NgPq0naHdi
3PFzbTmbsK0SBjKcBRmQW9A3mK6lQ12kuob8klzb9nZWHQsVvsQFTbSfn8WgNbGdLA/7ufG/E2+I
jzjKWNhyEz2MtwCNaXgv/2OUbzkXbvFi6mYbUh7T5at/7rpN82ha8yMa4WH9z7P4eWgznnJgEIew
EtVxTv27Lo2mbbs8Jbvtq2NGttPx524X5pLJN1B/WV0gC+N/+vkfKqgGqwmhTkAHBgd5l/99E8GA
sIxF6FvLxUiuCX6gm5iKIcMv+6W/342ft+Sfp/Vz95/v/fWa/7n/z49/XuU/d//XQ36+16L8x4m6
vPH/eszPc/jXX/6vR//1p//185//4p8//V8P/19/4X99j7kCz0cYvdg1mr3990PwGBf7n2+iqEBW
98/PzdTDI/Vz/+dJ2UwRZ5bR/7ywn6+KQvp/v1q8s2kHgvM/b/R//f5fv/qvl/ZzV//5I3/9/1LN
xf7n9/96mZO1gTSyhIAB0hjlnr7anS7JWCl7yveCvLAI9tWuMBGkOz3qdzPJRlB39542DTtcCy9M
znPqTG8/1J4GhOl9wES1blEMMaJGRWH8yeiAUsCjOprbMD+m1Faz7XXrmAZmbCTYymcmmSicHYtM
sFJ6eMYx2TJhObm64wAqdJErQoGeqBX3ll6xa6kCvx+8XWb39r4qGT0gVUYmoBQSOv6nbvFHNdmH
VMkfCxYMrX33O+5VdmWG8MqG+mq0CVssGberXkZBK7PXjEiGTdHLr8yEXe5KcaiiuUe1nhrb6ItQ
K2tLt6YLrLzzNia+5h0gf0JaLfcV8hTlv94eucpYl8kN/6hO9sePaEHN5H4Fa8D4pEwdRvkb9R+N
uam6a327O8Rjme58DIdYHKrPkXmwNUzxHqAkI5hxbK6OIbcIYJxNxPkLaeweR3UND5RZVObJaItz
i71K3/0WLSdtj2l3bVmDhMjSX9oa4JzXHgj80AiTWGQXYzSgf3f2RreoImKJJxhM/6aHDb0xHJxh
/PVVK0S9bVL0tGMniGUJ8aw3LvuurEW/LWf/la4ayQu++TvKcpCmFRMGmGfAwWm/C5VKQOXvfs2A
ajCZbDCmoTPKvnpt4E0MxhROLxC0Fhzr1sutbzXbJKe61Y2QsGseyz/MA5LnHHlKMIFNY/NnfIYW
qv5ejrgd9Jd2uot80a9joPeb0JBr36rvGxVjyMtoxzIeTddhcj9AFVunlTueE6Wv2efESGQYHScu
02QCcVajQaVanscMz7Cu++94GL8aW/tTCILvgMydGsKbA8dVjAgs6QRWaOxsHFq8EaOGDN/cNsjD
9SFi6NawHe7hDwUDOYf0gDiyDBO2P02IT52Z47FOgd9mWaC5qC0dh4a8zJgkI2gnNJF4qiSiicdx
dVUawQ9Wav8GG3eY9fA3xNtxU9souEnqMSrH3Lep5q+NpObX64G6nq7rPNDC9b2bFnteIFFYEnW5
qOkoBZMcIG4zg+7Ev+KtpyZb9K8E0zQ9JXeVttoeli71Ze6bJ3J7MLWmbbd25mXyMlAmatlel8UL
BfBrDwrr4IavjDPBFaHMWJEqcu1qNw/KEMCJrlkPCXHBa5u8J8wOGu5knGQnp9gVMYP+SsG9qPvU
P2t18ejLPt5CcMO9A2Miat/xjClMY8OuGgbjzhHJl905/R6LI7BcAdPEDUPsJBMDnZg3F1rQZyRY
e13pPkVkkDG7nCGCWtXKLkp/rZwcg995FlQ/DV2mTVG1L66i1aV08wVPEO98Sx7AguJI0Iloe7AB
aAhDr1i77bSv41g7jr59nNmrrPMp3FQ1unoNDtkryZQFw4cJQvEmQQfWDwgBmCsNeyYGq4TUkUhF
9h/D6/eoEgZiGMzyxMfJ+7GEwnXoAvKeNgrzitQ1fg1ElgcuVXtAvXGZomFGcIm1I8eLls5I3kxb
HjqfJorWFk/MoV+5fNcrQ7G6IYTldxMmv8mXT3OuyMi2Sq353HZ6H7QYI9cTvR7yhBPskFFNa0/S
9rWrQ4GUaW1QIeu6OkXVm1npzwOiuL5Z7LIIm82QLXiWaDugyHfZEH+NQHCh1+rtJhum8zT6vAM0
1XXhPKMk39CebhB1xcQpecNdY7avXeczdJ8AEehMvncww8kYRaRUmPrOUiRaOhQDjppYzDesEeE6
zsEN+4Br5BbQrLObiX8kOK86U5A+C+E8DrKmRKAJvYo2iGByeAuc8E6ExMnrMi45mfMwihpFjdpb
MbEeUsf/wXTIPyGf3LT0jXeOY7er+kOPyCmtac8vwFKrmmHQaslTW8stLBBnUyvigwQe3iHP5zWt
+9vo5y8kvscrAeJu12RIV4oedajuPo+0OJB0oYaTw/iRNGa0V0b7XJJ4JmyUrw4z0VnJD9u9T4U5
IwZlHkMC0EkURb4aNQef1UDvKF/6Y3lrbIzBIrO4Tv1NrLdIA+S+1Rjjdzod7xLNglOobdMW6tgg
sOFQR6XtaJvMsPHdlPLbNcQdCvFo8tGnJwyx+SBeagPckp166ZrDXCDfZqLbHbAxFphL6+5E/fEQ
+vY9xwNkNFu7tfqwd4otyYbqmoimwmjdJ4S3KUyG+jbTikUTTKnceHjluybjsmlrG03zyL0tX7Qo
eQXWIHcEC66Ia57sl9KUpNoSArEFeELfX0sflHCcfdg62zImIdXWcILRyArIOhxXj62pl4Ty9Kei
1P4ww3IQcfE0Ktd6f4sHPD0ElDHf8+p57Y3kOUZYiEwjO6DPbq4MdO8ZNq6ctn4b2tw7usPCsWbH
0pPNI2L17LtcwLC0w/oof9Gr+OJrN/AUF9ICcQg1Y0iTHp8Iw1v3UE/RXUlru6lMhh45hIO8JFyl
ZxphigEKYh9EjFIZX/prD5PxGB1CKPXkpSEIAfWFmlzG4oEBmeVYz9L0GReks3NI+sbbeTWdDhEx
xa0xpdD7ow+b665zV+YIV3Vtj0Rrohmcr13TEYc6kQyqFGnGZf4II/FTWKzzIv5SDPT3tiyekUaq
VTo3Ourn7mkyzHjT79vJ807uKGHlEk2h7BCRjF18u3FzJp78EWuisY0Jy2M/eG4xuV7sCaOx3iXZ
NrLQHcBNWnVzXTMoWTXKQQU3kymO1MaJ0LPUYIWtkfwkMbC1ssyjU+KAkDrti8+CqXZUTjemLQwW
EvF7TmgJtcTyACQw4qDRp4csyc+5/RQLpDOettWEpa8lI3PC2ZhUQFjFOOJ9aNVwxwF5g42wXGSo
8kWCndEif1thGddUf1Zunh8GZ4mmqIxXzItOmzAfsjsDiw8jVk3LjoMj75AqWOSbMwRWLbR8S4BO
oZ9S8igCD8Eh/4Ea1K1I5YVQalgRRxqXzzGnV1cTSL8G5+ExWUCUyXYk0yFKjQRuOGWznbj+ckAz
XurqZF8JG30I89bIGcy9b8a/TPtlFOmL2d+QYdNKk9V9bGcA/ByG+pXhvIVtfDYjdO3RRAfIUWzV
52ET+b+hE7ar3E/kKfXZSEdofZKpeYv9+awNFrzsaY7hryHgK6rAIYtINgkNR1WSECC19Szd9940
35pqfNNnbEiCQDaSt7Q902/UVw07TA7wbdbQmLJrbLj6gskyA9Oa2EM6CE3AdjtoW/BjltrrYpYV
iquwTlTsfePnWwCC/c411QPNJnLL+I2dm2cv+YxNkvWQtimDb2tI4b1kFlEGdXkROZpis3MwSwGx
T5K5XPkPYwV5JPfWBImGJD3gthp/lxGimDYShyKf7KMQI20r5TV3GSwj5r6D/TQD/MR00znHIfbj
DXqQb7LkBfIFUjlHP0Eob6vyZIYFdsGIQbFki7flwD9mDf3edUhPgWO3d46tEdXEDyPQQzZEym4U
hQ9DS8TNWOnIxfys+8iJr/W9WHspHLmre4fYZCXHWxeypLAHOdSmN94wrib3npVcDC63FQlW9KJG
sslCvfuuYTIynW3eooWBVkCd2XVmbgeGRXvt54YWiL4HVnLUhU0PPEX5TBCF+WwneIJcu9dYClLr
uaqrv+8OsTGeQPfRbMf+iuks1S+asMfXxuNAEd5rrVR0KYWi8suY0Ue6Ph+QAdcPXuwzUh5dDYsx
d2m21Q8AkmoMKAnQn+V79XKDVMFcc2RYFLvc/bnpUf8FqJZomv//74GynLCrGRPTvv88ri2aDgOA
fm9wwm1H+Ly3Lkt1NC7jb4OOBuYtZzqotpnubK13bpZI3MBM4o/WGInPyxuJbE6Xdz9f+ap846PS
D//6/lCLIwkLCGYddzuD0XuBumBvJuYe2xCM8Us7GHZQop7cG8tPu0R669rR6TdGbhPg9qAydq2Y
2OQwOg2Lw225pyqX2VWoPZv0ALmaU0nidXcf6rx5r+0kfJPI0IHJWt6RnWX0Usoe/7wWgscwum3U
qoxQKB6mso1M2uZtZkS896NGYBhMfFKRopA6u8nOxG4DZmIbN+HhOPhG414i2pcbDazHbbB1tl3k
ErwvsQgtXYIXYNBPjotZXFs+FCf0ySFYbpK+sElXYgM/4OwYpdvdnDKObmH31x2hl/2tRuyF/yUr
sEsuqqLKJQo4DPOTjBC+DFmt31tanAZl3D04RmLvG9donqPGfiH6Z7p2y70kw5vWLLF4Pz8ERAzw
oKV5xjXI3vdFlMABUgzUle6d8laNu1L3srtm1JqNO9risc1RIycdk0BwQVSOCdPELDHvXV+oxxL7
GtWtK/Dw14KS30OV0sxfLU6bRs1/lHBPdY/Tz6LyhL7bvNPp7xG0Wg3+Hpy0E9A5roBsOOam9h/6
lKYyBsaRRmXmIh4r0Zpbot+zEhYnSzSoHAy3OYSays5zRq2oNZSPoZTuA1YT9wE4QmA7XAXHklO+
ad3xpUpgxiSD+wYO3d0STDXtfu6WBkpu1koCrDRUkbPZPQ4ZYwhSDdLjz110r/5umMavKm5fozwD
Pm1ZjEYqjdohV8ZTHuc1VQcCzy5kupBxvBilzgpS3Jn07Z90pKY84e4PvtnwNEf2tJtc6xFsbnhK
2mEIoh6bNctVeyWnvL0WIm6vsydhvbu4XH5+ICTXRjQz/AQSxcmOmdXKUe1Gp56CDMzGJowsdR6J
zz3natODUTkXxsy2ZSwfzNzDhlkXjQ2yhy8TGd+1Na5cYhSuadXUD3E8flcOVFIw5R5bS0s7gZBc
CjCvAuZrPg+kWX0MDXGhJbuvCz0u51C16X0OVW9DbV+fqqqerj6hO4GPL5M9rV8yjkrISa7schMN
CcYFrpOI7SChrHJCc1eFocePVTESkCv9+jeV8oeZGP29afmshPnEVbGBIOEVmXXv+Q9FW2WPPzfK
Sp1D6DGU7VLkn8RbHn9umCDUR8KC6qPHMIC2x5bCWyzZQ/G1m6ySxnAyXkLNorhhOnZOo+TmZlF4
mEAGnjteEGBcbyVAfV5IhAsR0xTbBF7XhEuupLijPRBoGCyfQ+bvjMGoJ+LNiOX4TuUEVDQWk0rR
fwpEvi+EuyZUdhgZfbY1OnDnneFH1rNDcihHp2OgfLUpD1Q/77Qqh3GVKvNsq/pX9pPp4Xfei6eQ
1Vc4Eu8Lju1cAJmDDIJEIJnY3gNVusyaH+9pTZknaes6LZY2PAh4cqeQ/DvmLLiShm7eGRHrYOki
T+aDrH4b5H+TCxF+8+JvZQIeu2U6bpGod/dzA5XujTOeKnMQ2gNyFmc1hoX4kq/1pBROSsSZDcCY
h6nCjcBGf02n2T3YvtNf8PRRHbVK3HRogytLZQZAur451csNv37qlfnqNXX0XPuev3W0CUFcLLUn
bJ9Xl73palwWZT9OtrWl5y+tX9vHuDVO7VR+dqOWXnFSJ2aARVyxWWDbEs3qqum1fGCBNPdZ01tY
XSP5VuTNg4JeHjBgAwqWaN3JoyE6Y7G/YETXtzCW5XEezeja++lNL43oqevyHVP34Q7qULlit+C8
TEl1oMQMTwQzZ2tzxsTFfJkiXrhoBwqGtLCptWNRifbMWlBtgZ9oj+yCcMknyC+6MXtLp3q4FQnT
mzxN85NdJpIYGgEHVmu1p1IznD3+PMhiuq091ShU8i66GYr3OZLYjF2OVK2Ilu4XZH6nOy4x8uti
1onj04hcLgtOKsLoiyuIRJt8A0MG3a2tbHWN0x6953KjS2u6YrG/lWapDn79XlB+F2i28qIGGwr1
d0/snA+TjNMLLQsaVQ7dR95PGgbjgJeIaCULS8gKxaF3bW29eEDT9iWrRFvj2IzwBReUYJF7zMoM
i91yUyEa8nQ9fZhkAQqBJmpH5vedNUXJHf306lRZWFyWb/3cYLCGs19kBlJtKc4/N/nM2pcYYt78
3CWMzt8W6MVRTmb6MQrr558AKZrhJVmw3FgxEg1Z+WrfQpo+Obozb24hJ/nd3NLfowOQ7ip05zuB
U2o9pfkhamM25FhqiHYR/cUCLwPvJFV4STAg2aTkbDzCnFCKkCTw8xVdHXa8EV5o6UUX1XACC9/y
t2CNKSkFzqKNlWfexrDE/Ogyjpw0ikVzLvTHoqmHw6CA2f38cMpQSQg1YsplonMyzZmW/M+X87Ia
VSRCQqm3QW3burhK184OnWqsvWgFpi9Efh34Ux/mcDwGmZfWGwNOwH0+5ygYIyBjjlVL2tilB+zh
zO6RUzcLjROQ/fDVGBHeQH54dscspOVuEhMWte0thQKwAi8hD0lYZyfS0dUqb9yCxC3G5Fw81C/V
O3WAjBcQovWLhRw25PCqUlODwpv368xurtFU7lMZWpdqzHCrN2SqgIOwL91c/X2TdXrBxsqcKA7m
8qL1BTABrEuHMqQc0CgkEhQy+xbpUTDh0TqxGaIuHtjgz2P37Pte+q3N02ag+Y9MnUmuTQGIarY6
qyxxH5TdpNvESrCNj+IOGkcNVhVAsgVY/F428F/M2rbBoUzS2LkjZr1xaVqwZ6Ul2VZbLkfw3ViP
JqRo0Av0iaLcspmPl9nBxlLJ21X7R2Sy2k6iKLtGmblnm/RbRgXZqZg15Or/JW0/RQ45RLAM6bPL
mM0tihmHCjA6cRx/FZaBvmhO90yPPziriCSOcjNo+5DeCcZNrqY7dxLtIZ0wysuOPDHwfxT62MoG
a7jMenewvKLdSn8SKxLMaV+7nYFi8kp7l4lGKRhmDDvP4Mys5u7cKqpTC3k8w7Gga1ly7cghds5P
A+wDoD0tVdDh4gi1xPTcmXN6pn79LBnCb+3cPqqpqg6ePrnnycQjUkJ/3i2c304QYMU29aYMTa0l
Fst1X7Gr6yq+YJhkRaU4Gk79yYH5XlTTa6bNYOWLLj1XQyCy31ndhjfbs/1TRROWsrfdenLpFVum
flQ0J4e0fkrxPuYJqau2jWptJv8m8Q9kM3urOPbOUVGkG+Y3qJlL/zMe2ODlk/M5lANQB+IDxrSx
T5U5XmPLe+6SmiXs1MnLbLnaiRM234wAPUmWX/Vhiq9F74m9i5ublhFcrCNpAZnEBJwMpiEb95kL
jB/N59YgyXhHtstXJvfxZD02eYySGBHwuo8E+JCOjtY8Z9omdd340rumt1UKPVRqWK+zWyBAHHrQ
xQLQR2yy+229B7O0d30EYagvPKYQffpV9vIj8c/4RAEjZ8y2yqbdNI7YtSaaUmyw91i23Nj91QrD
Rdnms8LYiMJoZZ89J6Jh5VIAVTYFfxZBECqMbG3X9dVG973DwfrFdOgxE0h9NFB2Vesf3J5PDuTQ
b8AzeynrJxF1B7ZDQCAy+u7RSRPDs+d49ES7YjUU/UfieBvebwFZLsHRgK2SNhXaovn/GDuvHce1
NEu/ykFeD6s3N/2gT11IorwUUoTC3hBh6b3n08/H7Gpzqgc9AxQOkBWZkSmFuPdv1vqW0HcliV9Y
F+/6U+zDgUNSVi0ZYXaXclnDpb2zyzwnsHjbaCMWZpOR8WDafHz0YNxF2TDsMv79xz6fjmUtuIQp
WgOFsUmuY3NBLzJoyB0slowLJ2oPALPX1N7Zxc4pjCJ0gI0FLLpgPGOo6XjTraQ4ST37CJTy2PR9
e0AAwZhNiW9hn/TLzETXVYdWvih9QCq9MykbrVWOTiSKtTOkvRvGyXSKdKTdjLkKNwKXoefypDhy
D1Iih6bj32kJbA5fQICxMjcPwDqlivNdEsu5AL6NSSYyyEaSKplbQFUtW90gMtMvQ5B8dIjWp86E
uIv+D5XFOhtzfyc7/8UR97jS+5Tiwm+qB06Zs5WhBWwkU4P4LlTrEdy98prnzSe+SdTWoU4oGxz/
Upv/DOAis7YeUWeQJt2Kkz5EJkSBdp9juweqM4l40w3jTzdEp75K3wi3d3Z21byiHwrYUoSfwwsd
N8sP2U3EzbOV8kzeoxiNHZNs1mwqe6dUfFghxMTSiDGcV8rzgHZm4dcgBtPgTerjDfMEo10VDjR8
uMj+KBQdhIjOyCpvGO9ag3xolYfRi62F41Tc16Rdx1GAWngiXjgphg2apUyV256SqSdNyzWa8aKH
MlyTgYELNvIf1bSy2DbwLvVduShL1k+qmC6WAG2uNzN0J+NGg+wUiLJZMxJ8pXzzeeY52+fFjNVg
G3BY5q9J04uwp2CV6Qgsr2sM7p0XI+PCRayIS+epZ+LN36KZO10TBLBi17Vi50kpMn4V9Thx3E7X
jNS2rOPaVjw9dAfnPrFy3029HD11IQCei+QsQ5xTJlXZ7zaY0Yf1npLS5iRHPa5fJ8TBpKcNbxQZ
e+LMP8jdcCVUyLD4zto6xs0O1I4L/dDN0LfU7988NVW3ZgdAI0RdZpKfdkZXI5dp/iG68Qt58mc0
qpyzdvIerMeoAFhi8xzlo30Yqs4+9EH7FYXY9RhbhyujMQjQCPVFoGc/jiBjilPjE8HdUyMTFaM0
1TFbTwsqp5rFC640dDRxWy+bqnKTCgtOyU5JODDDU0EHWyrPREv+SIEjK28uUU/f2MyJG2pWvPl5
fqWIf5Y9jmAtAhFRe0dfFEc5Tx9VvP9laXwHeJchx7cnzzsPeoQGudhOPX0c0birMRC1yyYM8T0L
XaNk/T7Gn31qvEubSYRSiyXhYTj4ItTppVK+NKFyYWx0suyKPs3eB1ZEOsI1ah3E3pW8px4xttVQ
rmG57RHOBZSCza12oqPNkIc6Xg38U1Aat9Hz900AwTdysI6QhrBPqxRJaAPYGA47r4d9Sx1eQ8vm
cwKu2lqn3GR8/iO8XmPdL4IxRQrWnemJoGwkRGdaP0rA8VE6mbOyN5xQu9BCsRzigEW+b5iYgNGS
ZTMv4USqwL2K1rG1kcpbBldRMCijG0r/3a/6blv0txg2CoR+He5Rh3ORWUmm6YeI7JsyAmEVI0pG
xfmodyxrcyufxc9YVgFTbtlWnm0eM1ageBLFvYNCl4iZfm+lzhv6pXJpeiCLbdbXbOzwT/X5UQN0
BiIY2rjMv5JGxqQAe8dM9xmrDy1PYqAlWz0qr3rtvCZt+VBGOKjThp1Lhkmyy9DbAopeTKLY1lPy
3oYa516YoqnzTQLKl7U3X7VVyLrPgn1mOS1yYoLzfJvlHx2nQQe3MSqVjzOIDQH+rGr1H2zbqqtw
KRFh63Zq4vo2tnqtAZlOpOAyQ+WzQ4Zd+GaH3lyl0iIPrJoCBCJW8kWE8TKwpCs9WHRVszM0JK3s
eDdVkL7i2kXEUZW7JHxrC+89KXrNHf3uPVfGaJlJQs/rxMgIDSC4oy13uDhAXpXOV52T/0wt2Tbj
bTSTt8KI21VVoFOMIu+gqk9KjG7FsKn5hADZ1PCUjsCquWP0ISbOsEe5MInqWx+Ft6olkYmh3uHB
jo4MAQ7Ch5qrsPVNyUPkMFVyrGCEEeVaupMasEr0fIKra+dP5CH3zEK4VgW434oNH6E7uVuo9jdC
ygIAgwRCnVOmNJJMGFs+EfAIktKfDDSVnWtlqXZE5RebhBVZQeXKksVT/NFper+O2TZji0NzMRRi
p2jRc41W3IOepaAdmPXatYLFo1byy1RoOpkBt7zHLybV/gGTBaxuEINBiGEgLJUHOUpWCGP+IpwH
J1cKRED2UhtafDiwK9cGf29qTg/hVAKCbGxQnn7igq5o4YwY7AIHRp6qSqcodBJ2GJoHyWdXwLcO
iGZekPngn72yBChXx3gXHu1UORVmrbKQg3PKx8H3k9/Dx2outiD7B8U54eOrvJTSWuR55kD6PkyZ
Cg7SMaDr1M57VXI8BiZ+WqeQrxV+kVUeEOinRJ8hApq9Yis+I7KR7XuVfYyUCD1MAd7TDyegnTbi
DyqE7g5FL9dz7wILQGTN/FppmA3mO0TFKSG2TbvpxviU1ma+RkJRL6TU7oUS1ISGwBudeu0rOZkl
KRsGMT7LTEem2tfhmctiYcb8kBuKRoA8nWsHSbjVmOwuwaylLzkRSmXR3amtfbW67ltwnrHTnOu7
BvMzciW9aZ/MAVWSF1kbYdCNFSBvQhvwaRqwkWtq/OZQFi5WEVVUibbCNmfcVoyvVhoOjJXfdqua
MO9LrTkXNlZwu5ktcm2IL+Qga0ps8gWaadV49rDygwALd8jk147aq8zV4WjroB8s3/7AbzGrfuNd
jt0Pn1e61aYwX1Wx+tzbwxXLEUKegeHSlECHsKzjMBfuTaE3G9xxyKZkuqwjcg/IZQEIEA9iA+UU
b70OIIu84pVhO98mPRtHXLmfJv1AhN2BsuVY+8qnFzUHbJGuQSaYl3dfaBqKnW6Gbwh4xJ7ACz4k
cbDEwBvsSM9lrN2V20lgD7f7ZGOwIUMqTKGJuOxE8NMzAh4kxWR4FVOxiOhlCClgCt3Aiqocn0d2
4qdMVDAKCKgZmbEejAc/Tp9MvA+JeCgQPGzKKH1VQrqlUre3gP33DZDw7UCKTZ09+ynCcdWrCFbQ
wC+2gYbDvAIpp4/FBhpzTRwGluWKfIK0+czIE6MRQFBkdfKRaVq1JGuTJA3wpW2GESCGPptUIzEF
Bjz62jr3aknAyHjD4fWgaj0KTSo2RsSJT9bgE95AK2j2ViKDvaKob0ls7ZJ6ZhpKC0mP3ZFByUZg
GTbT08i4M+2n+1IyOYwn5McGkKxsJnb2zZxiameL1pxQustZ4ZCokUuO+aNashpWRfM1gYtlsb8T
YXM3VpO5Epa/BVs5HnCiv3IcrmvQtbEyTpxXrAzsyD45eotFbMQ7ncf52nRGFhE1qEqZd2tt0m55
bLyaDR+kLhzoOz3HWZW2s/dV1O6DB1x0YNCw1EaxhACqbuTIZiUg0yeDSJAQKkLYnQJFreLBVepz
5kNoNC1wfNNU07ep/qdTMg8IPI+fKywuU1LBVAAAoqKnUa5YwgBjofkWPxYZ1AjIvF3RmT9arKAx
RiBgJzgGcqZ7ZK6c4SA+915FdAmhWSLUY97WEReIyRK071Bu9Dz98ZznEsrGRcp/yEj/WZqazcY4
rLGFAC6YPO1SEtfHdw1oEifRgHpv+SeQT9WkmNQF0MqAoAKIIvax95rDTCuvvVzAH3Q8IFYqM+dP
S82DExJmHvSngbRI8kw/msJxYE4hlhw8/V0vuPCZSCOemS1P/JDV6JxWhrdv0TF0cVsd5AgYVTbY
x0Kg2bjr2hUAM3Nl1IYbOwkyehEJNuhM9bG1DTnnQS/Ycluth+gVQuTYP1BaSqg5LBg8V5ofBhm0
ayJR/WU1kK2FbiXfIrJc4IfrV1FpI8Aw8keT1eauFjOWl+d6BxDDTZpFEAfFpqI5xe5FT+fwE3d9
uQrz7DlQm3Zb2fBtgiABIq2zIhyfPUOBZYlchbXoSoM52qXO1fHi9BiDG01V8zJUjIZq2jyjb+Nr
jLmWNd+Ozf59R3ROUZODp3mXUcln+FD1EfiTvzdJfJaF1R7rLiH7B8t0R0zXWuMlkiqVawvVILM2
E2/sacC0ScI02w4hoVrMNYLU6lVQFHRmVsjaedqNhceaoavuU9ImEjiTjFtQ5KoBkk5q25KEPcln
XwQwO1qHhF6WF1iwzHWdeckWx+VDoDkkxiXaUij87TJz9koYkm0AHXRpvbJHILgjQ58om51vM3ri
48xkqZ5wKDaAh9Ab1NwIChSFsF/oiqXxjIhsXWSWRQ8wlsvS0E+FD2kcW6eN06t9Vh1Ib1W866IB
PHQxDyFy1kStGd1VSkf0vCaPv//iPqWgrUyd/hQBCIueYkffwpOIC9dG9FAAkwOSwOELS/x+LCJl
nQmKFk3T32VJLGVLVcSB4BFtuAuM6JWx8AUUBhhG2RABL8JqEVoSQsAE9RSJF789Yoz2649/+fu/
fg7/2//OL3M4WJ79kbXpJQ+zpv7zlzR+/VH82/+9+/rzl63amhC2pI0WOt4laZl8/fMd6pTP71b/
F4qJPrbQUyzjoCwPDkCOcwSQ1DEY/bPiHU4BQEUPGJcbdMbRUxi8yUllqKsRq6ZVDDMdgL9hjway
r2BHI93VdqTh3Vvjdmij6q6LbevSmDovssrw2GuzTKLz7v4fr8P66+vQ+eermqXqhqYKAya//U+v
wx77qEgzUO/AW9ai6Oottu5uIYO0u8CujYDR6vlKsoW/llH8DEECmXFanxxpKefS9pztoBUfZTwo
58BeG1XuHxMzfIhse9wTZ5CBiRCli/EN6wkGUFvtlQfLzLyzOmYwEIPGWv3PL8lw/vtLko6jSU3S
e1maqf/1JfXcB1hBnNAFbBbxxrJpT+kw2OGEB99LxLPw9U1P+UocUKCtYH9OdFz1FYZk8h325Ubt
LI6GND7TFWiDqt/9539I/WUsEEaPpZU8mEnjHH//ZwJDcWRcX+PSSwa9uwN5yBAYpf1tbp2WZV4Y
kPmBNXUdCUR9isdsqId6mxf1sqrT5lKJ0V/oVPDz05Q8IlOlzbKsac8qL3kqLD4/DCDYRofDrpFt
wag5Cs+tSu2UBGRN/f6llXHoT0aCECRJ74xUs3epr99+/yoxWn/3+53+l788BfXvp+Iz59WHftD8
0y//fstT/vev85/5j9/z1z/x91P4WeV1/tP8j79r852f39Pv+p9/01++M3/7P/51q/fm/S+/gE7H
5Xltv6vx/rtmG/LvT/P8O/9/v/jH9+/vchuL7z9/fQJOb+bv5nNh/PrHl+anX9XFf/lIzt//H1+c
X8Cfv47vTRe+/7c/8P1eNxwk9t8kx4UhWPaw05qfNxrO+Qvib6DmhWRIqYLTkUL79UdG7l7w5y/D
/htnjSYcS0pHCM1Rf/1Rw4Gfv2T8je9hw2gjn4D6nC/9++v+xyn2bz+w//upxpnJK/kv55oldPAP
DiNbW3WwQaOY/evDIyABj6oJ1Qll6SZgvn+ooDAyekMBoWiNfxAw6A4KpJsxLfaTcx0hrgX2tEzs
jVqNS8xrVbvzxuKe4OUFElfXyOISgZRNvcBijIheSVkNI7dmVRI7QDh9omZYjEDdblHiLblJyAkI
bmmRXhJ0ZE+pKe90H9elGr9MNWmZOsydddxyqIftcSQZ2EiIBSGc5zC2pFgTTLokm2NbF36zYkJS
joazSbLswiYDVovWHMpIO1mxwi7YfE7kVC46MiQWMjbU0yh67BFM+HQHnbJSrloRnDIY5rZJPO6Q
62un0l4sU6nXxihRnwoIs4QfYT5cpbnzkYX5+5S+T5H2BZl0rdc56oCCCc4cKNE9mhXNST9Cnw40
TPZKvBZ+cg117Wya9B1e8p2qrwPKQOA4JMAk5HOMOWOaOvHe/aCg6wE7B5xF8c69TK45QapaMO2a
GjJR8cwaZC0FAwiKoJj4xlLXoGwMK1sdmU8OS21STkjnXT+kcu8ZH9QqsIXKZ3iaoxfP/a0Klc8x
HxX8Gcz2oKCBFlzR3m4iw6Rf7j4IqEmQTfVmtWY0wBy6azYEEz+VWfPEoC4S3wz3L/ObTN7xivr9
A3A1+aYMVT2UhepwAAHtxsxtISYuFM38YCKCvCphqUmLo5/0UIGZjnc3GPDGKg5zH/JfwmHbaRB9
dIK9LO3aRTRyAX5VG/l8nlobhU8d/CrP3nohsiz2w3Kf8JvstsEZnTXLRu2OEEoJ65uM+/jZyR5L
FWBky9+D4sbymailiOUNolr4Romp7Mh22zmoxIMMR5D+4gNmYNjGXhQ0MZOCeKGE2XtiTWt4zQOe
diqxhMh5mrp1KoHohk3HjgqJRafrj+hZ9nga4uLM7G/R1s2ncGy4mHBbqvdYiF3Mzr969HP/0NTD
rRAR2EU72o8kxCoFZs1OE/XanKI7Q7TkUeR0pRDjc+JkpYnjuakleoIk3GiBffUo8lk+AkynPIWe
BmERWXX8EgwDyTKq/lYbquFibod+M4ljNwAK03UDMRokT8zeVrFu8uxQg0UC49oV2XLI4E+mZMsB
c6+6VQciEsW/ZrwBUuu8j7DuN3maRLuOXLazMNJjCnZ41ztkgpIjO16ZvFXkkJFDXbdlsvISz9mp
GbPbQYKPB1CSmPBqa7VFrpWEj0JP9Rux4foDkWAN+6mDE3TXhi27IOWIXSL6arz79w5mI4ZJgN8J
t5jUI2OYQ6DEhwH/L8qrW9tqi6ALPrscq/GpAVWTjQz3nPgQ6+ZWh7xie8spmxaxOjz6hP7xh2gN
Qsrgn5JtgcCfbCJYCNrRNbtHA5qQAd4CyeYRsMuy6uW54WdPhQXgE1XyS6867ij3quU2/sgMUDx0
3bBKPPT4xrsnqnWbyKWMMeCw6i3ZXWBRE5J4X90DX40jAW1qhDdiMr1LV5/Mondn761dYkUzWX1X
wFjSB7WcNkNWbzqrWiVW5NYSyerLvEKtkjct30o27dYEp7i7NYAhECEAaHMjcfZ8cZmya81MptyI
JNjP+11dfVSQ4WNq9auzZqjrjrGfpypwyMUmVZVDSJBFrt050BGgGDFjeA2o8SdvvPJjoqMF1sG/
L/QRo2fadqLbZAEcCPtCAMQCSThjRGibTKpg0dYcBRkr1uGWmwKz1pxpGK8rCKAKNv9CVZYGsyGY
v9GqcfQnZCRrkdn7IQL1F5Hy6qHJG5/Yu3TlAO71p9a7PSmnC1ZXOCKL3dAEbkR8Wp2RixC7Y/Uc
miebai7iC8M6UyL68hRjZXK252EBIoB+9J+wUl/iAdFO7bbaPow/iVFoiHWbImOT4shMRyIvJpa+
fUDWBzBL3GLci8vQntnbOpQmdnAQbBpETQ3E/9gtGPeVKQOw8KHBLQRbh9wE/zWFmodPP0jlzjSZ
C9vQqAW9i6YffeelJFivCztCkCxXqG9+8FOO1nIaf+om+gTZvhgHc9Oz2FCtW5VxHM7aCkdeK2TC
A9ivjpUnP3h8T4j7u6+6TxcxzgNSQld6+gMpiRvA2CgZHZxatWdZ16cgot0X0a6s82s0DwJIZhoZ
uFsbtn75YpLOT2Qkr7//P2fOEvZGurPyYnbqWj9XGBqIblCahRi9AuQncYKpjtem1MhNjUF3y37g
nQqeuklDX1VtqbE5g2J7y4xnKfz4wUi8jUKt3YMsHUyWaq+eescimLb1o2nKFd5d0t1meXq+tNuP
WfnLKmcik9hg1ImhYT47FlTEqMAUCBzoqnomMNED/k/ShYwjm6XUJOYkeTKjF54g12TNGTfTiY0z
xbTqBTsfvUWr5h/zOMHI2J9hIKJ8A+ry5DXpMQ/Jcg0JPOhxzLFY6YxXKx2WKS08Ekz0fLRnrB8d
HqDsLozRerO7mtG/ClNx0nLj7WilTIe0fYFxwfe5SOPtpKEzaYp1amJAJnXIGgfXNg+18uVwusK6
I/TnO+PIy0NjbdfaeqiYa1XjS4pUrpKks2U5KS5nhtlru4hgQg6u7lerXJRbrndYY/lmHIptUptk
bMaUbMbSzosdDOCT6vFjE1X8wRizK7tXo3FQhlvEydCS+J1znw/qsQSMnBOaAN1hWXJ7RjmDudT5
8fU5a+gB3PMqJ1jJTOX9SaGjWRa6ObsA3oOxv5lZ9NG3fMADtVxbw7gkD8M5pbDPe0spl3r2kBCy
tEhztvVTliIHScnc2zUUkl7kBzRHCFG1rkV2FnZuTux13OsMlxUjXea+v7dK8KrZ1xQNX4mDUdTo
jMfS1y+eU65YxPfoaLaA9EgI84x9AvuyzUyWXWp374dAUepNMDpckfSqFjFnSWG/KEUU4sAxGRpN
8H38VQhlsFXDh9Ym0dAPxq8EiebSaedqDoyV4zzKqER8BrMyG+8tERz1BDSTqi67oZ+jBNZxGCFo
ISCoO5figDfox9fsr4ZpP8khDBPHPaO3r8rnlEQDWZSsctkEiq495MWAccF+0XuoNdQ1NkSJs1GY
rhmQn9p5+aaOPg024U6WrMlEI+mgfDbjr7bTWCKYy4YVoayJJ7CRNXV8g3ZwW0ZsOSrJEbAxW+Mu
gM+jsgpN74bxQ2FUNQbXhBG0lwGd15Nj0TF5Uoo7R6dQq1OucsZSGOU7FSqZneLWcX5yJz8WMJx7
4ggbcTZEs0sZcEYBnw1L5UisDsr0FAaSLRokICK+mtlHxfbD98kyACfOXBmtuHbqwVOmvADmfcg+
mKDbOHIeJAqZXBmeLOpDz/LWuJRGYYPWUJdDH50CzVy2T2VgLzvni0nbJuqxwo/9FgfY3hdvJYHA
Ov4WS7lJO94iKNyBRFvnzYgqDDwcptex67iJk5vJuTHymQO7lmf6Q5DvJp3TVWX5SO1Nck3CAHM4
pNZDkm8t+zYRxgFYFQc4uCBgUQZeiw6rURXmt1CP9vzBNTmGV5PHf4FPeN1b4IZakIsYVEu9eOkN
ZeX5nzymewWbUs3ytu3FVqGMD7Tm6rTUD56+Q0tv7Mq0uGOPD4pYwjcFkhbZw30KxcrvuUzClFA5
QRVjoN0F6TvnnMwKl9qKry2pHevQnPV7E8dlZOg4iBLlpSv0V4IbU5cL/lKO2kNkYrL30CIo6sBH
MSH3LFp4JOhMn42eLNLpbh7KFhBZ+lmvhiPSYWo1T29C7wkFD1s8ILLBlzlMGBTauchxhpITGyIM
7x1H53LUrgbaGLS3y0D5yuLHBoukWhBDhZ5wwmUtbJJtTVJ+KGoNUDzCf28aJA9YsfwRDBfryfI+
HvZNB8gIeqVXAObVx5OhH0nP48KAPWifzfJSininoKgyjGIZTvl9T6iRYnnkfFC6xLBRnEWMVIVP
u5tnc9KFsazJy87xZTuk53nTQTYjPVvntoP3WA7denJ6QnJQ3dLiSpWdMhhhZjKQnQRrseaUnuzm
jsuSi4V7iKg6YYKTFs+NORe/235q3uOROCKv3UHsu/cN9WgUP35UEJy376g2ci418iyhFvwk7xPP
ZsgLnKLb4PlbzQg2QZQuipzY4czGfO6dUF6xcpiJ7uQTNFvV5nGKjEMNV181CXmjSElBdfXaIZFP
oUl2nvWs0iwl3kfqADhCZ4ex/hER8Z6mZiXzH8JA0eUn5yDz2S3fq/Z7XZHsyV660D4r9DzSec9A
LHv2BvoBcdremr2NdrOFcYlSQg5xzYUx/eal7Z7wW/HuH7Flk1DbkFHz0qFinExubIQqU8O7SqJd
q7NpsIkwBMgNHm9obsTnbYhhX/gcFbXyYIzJsu/pg4uZNcgEG3d9UqPLTZ6ncnYU2QSfcaUOrwrL
SK9jzTTSm/nkL1ob3XPWDYmYed3TLZGxFZCTI9JNZZ9S4Xx0E6ULySNjNpFTuY0or+R4It5uaao3
Y6yxaJ7a7MOM0SypX5phrpUsXmrMR4HkWmG4GzOM+RZQfsc/VZJY0QadWH4fInpLsDflLaM4Z2HL
BpVts+HBAPr/blHCz3Keekg3hFayi0+3Abn1IUQMhBG3lDxTUEMLeNbJeLSzewOXYkxop0nIp+5c
Kry6pdTOqkFRrSRnjDSvLdhMoLVcyWh1KTtGpQBKIc8ST2vMz7DN291EzriGk1v/qdDXAbNcaHG1
KZh/hjr8EBkeuxblbt/mjdvk0U7i5oty4rgrwhW1TvkwovCaKMVm8DglewX4kqHjVVQUj7hs+2GU
0UoGymYou2fGsih+eAcTAijIMcTyi4+gsvx+BQ9PrvpGuRtbps2i/EytxzCzlG1jO26uplfMEwdb
KakPxaOXjDg1jY1K9zK06d7TfqqeiNZmXNdWe40cxqYUnIjc1hMhcgr8AvRqs53rbjCPbGy5OJt1
weEHfWXjh/R3vcPVomxLFlOMDa4jt0/VIwmNqb/H7Mq8bDF+1s1uYu6CITupSc+MoIBiw21z9dM2
Wm6phEgjisOs2GG9xrU5vPacrRInaU6P4BgHFWjBNH1qie1O8I90DzeO9j7w2WDL7RXZgdyPle+B
NJuJ3pp2Fkr6zJmwqMadDOzvnO1Sr5crY6ZpR92ajC6k2S2ipvSAUp8HhSydInYbGc1rhf2YzGSx
F3MmsnUT2sfsRbC3jBqWKKidOqRbvgWega3wBLx01kHos5/IuLFY3lgO1PD+1dG/x+RrFNEGlvm2
NoxrzY4ZW/jaaEl7lEsU8FxAjKX78mIxDfKzeKXm9on0v3c8a65kyLXoxsbt7zFx37UEyfVuDgQt
7N97utdKvUcsXe6xOG7jYt5eolPve4e0BeIeUL+QGdn/ZLnlr5KmhEAimNobKoIPXRWHE4j/6Kdr
XF8Ru5tZPkbWlxhLN+8pOyvJu6KYHhngNK4BjoBd4CDOQ2OO9CY+Bnb5renfWoT4Wo+PFq320Aws
YlBtYQeRLX2/OZG2FlsXcyR0nBo9jfq3MFeejAi/ABv0mMd74HaoBOswdQNyJk/q/UBAYFxC1OrZ
A5+pMFxBuJUJGFxpmcUrzCjN7ifwE+ptfdfKfV6Jla9RgzEM7dNLWOoPpRbz5j1MWb5VzS/gMZuK
pD/H3Ci2h+rMcO3u1dShls5sPuea1OG9yXMw6FzyBdoMn7SY0czPbca2hTbKMMXNk6TH+5S0iWO/
jcSBoUIQ8CV1K9830fRFu74YpmwleudWeSCHBB77FY5+pcTezFmq/JhE7KTei4TPSYv9+6YUZfSs
wO8IiTQZRLI1Mo0bmArC+ABlGSEKX1v9N8xiKkaLKlEAAq+nNVqwoTuZigW+o1dXoaZuqO3PQzUP
ZGnRrOkFLv6yo8xnobHK6nxHO4TA+15ieV5It+Mb8Wm4AGNhphYM706MHVPpBg4u/i5bsR6ruHrS
ovq9ivvvskLUiMuNaNslE2wNtZKRvsnJ7ZUN40EYH2hR9WIt1NmWv51hfR6IYkLmib6ceWVQscma
kxQejGGRilbP2W8uAB4iPz1ATn3qaRmF3JLStTWdIxSpozUyom5OQ2ogoJUUtGhpkLANUwjR8SE1
woNBDRw0z7HrkChG7qBFllianKr+SQeAXH+VVX3uqlvqcXfS06Y65bI1LeNBf0j7k6TZ0gIMUyEm
iDgrgY/LDlqcUZGwShCL34FRUuPHGsGnnwLOrdKDjPmJJzCKMuODdIqDkjgrp8xv3ZB8FUx8FJk/
ZOS0Ird261MZfba9v5npefMSVs0ZIzEBICOhFixqLZSUiFMKpMgSCQcCdcndSEgVPzQKWFOjly2W
UXTV46can1vSBYCUn3IMv15W3sBU8Wx8psZbLfNzkbzydhwAiI3Zk6E/xgZPakT4LqrcvHTHmGsL
y7wMsHohxJNBd/LnkFdn2NEle337gHZixVYS9o+9TGK4rzBE19FEyAqsP8N5i8wrXi6UpZ/wJjbR
lHCE49FXy28DvKee7EdiKXtEcGbtEKdoHzH6IjHl3+zc1xUR6kr/qHUbxYlXAr1JQ3ESG6iNTTex
6KwQlI3Rmx8/TfQcgfHmQDPpbPXqKXBHou+MhQI5ymtEiOvWZyNiBw9OIb7CPtyZTVvtWqeCH6ka
1So2QRShVqtqazMrcew2fgqSYT8W8kSNfqllhUyAbfvS8njsNYzedcbd28tJWScJoTOexlul1gmK
udiWBPmy0VC1U2SzofXtW4BXBPBYydOX6rjI50DqDP8QO0Wttq1jq/jFLjKdZzVq8jPO+sUQZi8o
GJ/ItOw5X7KLThjoGAYMMsb3Ppi1oNmeS3O81gMHPKSpZ6tBkTlZ+G3IQ9mliTWH9Q0bTVI1pzM7
tOEvsKHsUE6WjIVADubqRclnqm1AOsCuD+p9guopq8JNFhIiwkBEVLmbmdw1AzFu7K02PltlnTSC
VPj7lImTgu+ztrBRUN4yba1RGS1Amq2HFpMfMz0kxqNUdjpKHCQPpNMRYPlckNU4BEpw+P0fpqmw
PiNxjDznGmpzeLA8GlUVb30syQ7hWDA5lj7ELNWbTnDhtnEXoPn/7LnxWdMEPt6tDckGxloT8s4x
MXRwqlRwP7FwY9yeSWWLrIC2SB+CNMn/iTqefMLa0uylCpXPuBldsqCu8WyCYSTqK6wwALRye0fD
4zDYz3bQYipACobUiqjNoiAyjaFTU29b21gLMDSon7KdAcOSHwGzMhxfw74C9z/gv8X9f9WLARVv
f+SNP45x6YbhCw4J2AoGWLoSsZR0Q5DdJcNnyaelFO0m5hzqCPGr2vWQBGDBFIPmJyFiBiOxv2LE
c6qsMNqBKzWg8q/0gmZZA6g6B7QdDDPzN9LorjBlvjwlQszccn8pSKtmOLtbCpbnnv5/2DuP5cqV
JNt+EdqAiAAQmPJoyUMtJrCU0Frj63uBWd19b5VZvdfznpxKVopLQkR4uO+9tpmeOne4x7E5732r
xUeAnHKyLETevMWjk+9p99vr0r6QI1o/J6g0Q5nQFbZ6Bm+JRxEczIehN+hRjx4tLgfZNE4TZ0/Y
4GMcNMVWZPjnJxqG8wK3jUKTdN7zaPvjBu3viGyZrR4OzExIBdb4H5LUSLqnsXtNDm3lK+KV8/M0
bm0rnM4jIVpV5d8XM0iDhiyKqmY3R5bbDbU6fX2YBa+7UXHoM9P20YxMj9yG7EUlL0GJaMB0DxUS
RcSO9oMMVbyzEJw71kUOfb8Pdf+7FaBgWrs7ZCh41k3n2hddqbty6IZ9a3B/Kux6YNtTNkqM94h3
PEEKJ6MKoMynvkqOQw+3q9H5Bk+GjzmNEBDXJUIowAN0TNpu3euB1V6EIMshhN+5XIsVjr16tUTB
jW75YoegAJCRnRMZ+GeUFry9rtoZY2Xv+NZeuxY+qBnDi5Ka8CPXOnuGTxZytpBEU061RFzYmgJ8
cGYNya+u1vWEUHCIQEJNFe70uU/iU5F1h9Qd060nf+tiFJsOlyHBd5h8IVx9c5luxllernsALlst
YddkrT76mMAPGMl+eB4PZNdwIYp+5N/lsT/pUr1nnspxFLGUpxR87aAorwa6DBZ7CFAQFHczrMFu
vs2FUWDis0hzHN2NO5ivqLW8dW0Jcz26jKZzxXPdh2JfuCF3DoS9VzLVc4e0BNPLW0qsl6O6Ywma
4i6VLpTGxPN2bRddDGAkcT7PpxsBBeEVlPkOobe4REH03Rk9uSUq8WdPpvXQeK+JHpehtFjpIM/P
KviZBob3hJR5aDPKb1yISLveeykuLt4fmZSvGonZjhiwj6i3CH7qoAYKxTeUxD3JJJJvtIrkLapZ
Z1WsEmSXi6NzzKNdcgk5emY0MbzYfSX+xrgz2lPvMudypAWfvElfu4K/55sGGZQ6jDaE3pzGGIqw
8q11koc/iyZ7otLH2xJQgwWufwsI7sVwbHAaIvtZGzTmKp7CSvkTB+nwHqv/EmYsbh5KxZU9Ig5A
7vfSy65fOZ19YdLi31pPsO7HXUrGOwVAODNwC4JsppjMb37QYBHzqm/YOrpP8o8B85RMqd2g3LfC
eJcuGW0AF2ANiOQ8xt0bMOut6HpK9ybkrZudp0RDT4aIjo1yBlMiOixwA3F3aJ3XdRZiJg2dDNug
Sx/M9EgImabfvjVvFU/+IS3ntYmBeh928rdiRE4lOhD+amBOb0rWzqLlOEM74utDhi7+gbGih6tu
gzWqExiNmYFB/sMImt8w00L5RCoxUkpyAWv06msBWZxKToYjR3dUl+zbdCdagXCinVm9QEk2hXwY
iEW48wEY8a+3lyX4tYv1hjiXctVk+Q3lVYNJyy3OJBtl1gJDSgeOsd20ygxMWHERGAcjwZHWkhTs
O7mxMQccRPw8yRhHJ5kZx2KsfMyCxS80gSAIqrx61N0ShVYZx9kMeNZC39iai3UsTNpX9GwwTfLk
WJtg1CsM1wazVgRsHMrsYlhDrhzhNq7nySTsU2EXSKMs2GmIm3d9B+EHLhw/FQZyY34p7P5eFr7H
flKhZTfMU1+fUgPvBWtbsBnGaUPHKzv2XbWP6+LDN+1h7aNmZbJEzTHzMGTZJpiUu0Un8i0rK5jM
urr5Idl6JlbrFeOkchXYxK7lHKSFpIeOSZWkZWZUEpHOepwTb8se0u78Bt9cVmrCtXHZQ3wtNnUz
wMNM7QznbfRukE6fJUZ9qGviwWk13SVCE0nBTpb5nX9voVIRtCEIiXafgqF5DFRGa64cDnhqV7Mr
c84PCZKMwXG2XgH8K8tEvcXPxWlxRLheM0rfE7XBdY6uOmkPZjhVpyhCcevUiPqNVlrPYE9AXQ7i
oIK+2hrKfTKM/JeBZvexcO2J4VLCJSkCwXVxMfprI38S+CAe7SVmuGoZDwyic/ZAsHZebmMJr7wD
V9DYTX6GdsbD2aubF3Kt2n1eZyCWgMDsoWdm+5HVFrlOZh/d2TE2TU56IrR87yHGhFDZ9NBpOVjP
NaoozoEJhERTbYxmtt/RzhMqOX4ID3V0JlHq9GXxw+/94GOOs0+j+On2aJanuZqe02qxv3fcwSSy
X9u+dp/lxJrt9xAtvr4sJ6JE0gk7vKGipyiTrDBZTGkUNTBrLNugJcZ4rmzCd96meldPpcbQ6OTP
UUUSJeL1O3hU5dFJEn70BBuZZVbVrRzxOyW2Z8OCs6obFTI0VfbZAtr+JRyj+GJn/rT2gfKvnCmv
6L3Q0PCM0Dp+fbjLryInMw46vNp24R5N4n4Wny1tQT8kriEzv2cwM3AD5cxcGkYAk+6uah7Rlir/
yKYS3dxY7Ef6zkcSQ+lYMdna4Dm0T/Ah+hMKHXiNhDFDsQiqC7kgFY6UqV/J2Iz2fsxu28WTcXWa
qH0eQh8/pjc9Dwp5je18k0YcPvtKMdj2DXcTlUQ0Z3ltrwuLUDzLKawjioQYN7897uCEzae8qG69
ZbhXm7HJ2G79VODNrWkLTDVHxwhIwoMVil3V5j8Nr6ovSQIMNuCo6YpkTc5qfI7aeImBSPd11/dX
xeluJ6vkA67+yp9EdoPsg1xrwU7M5fg7wyq0DlLBPh3l+euMeREL6ODyWpCjGIQLLh+5dQ9SnqVc
bUQ51s95pT4GSaRhm9v5oWUbwcUHF9Qh8ujggOs0l3jR2ojjk9fSHdJO/qiTPn9kKLtKBw/kmjLr
fWyP7rNmX9rKDqhv7uY0H/2BcKdoQc8LPAJxWK1RbHXbNCL80aELuy3KstlIx7GOlUx/zyoOT3G3
j0xF+KCoAJ328yUagfGgLYYoPvkP2TCI7diw+5Qm8lucLOFVLx9OLz/nUUyExCjON+S9zGVl3FvL
RzIW9gr85Uv85RKhhLo1oTneROzQe2KSpKQ33Mbl/9fuxOG1t2cMz52BLQP7L6Qwel5mooi4T0A7
972dXVCtnbgX4wOgufHB1sFwEoZ6xW7gbaTJJpKUHkCafOwupSXQRGVZtIvxNQWeMe2F49INKQuP
eOAOQiK1y0Zou8GUv7A9ewrtbT3b8uo5wFWoEMTWQd4tsHyI11r6Hv0x0OFl7N7kZPxyGZiya6Xi
3h49B5ke6GfZF58kTA1VV3M2jKdzOHrt2aqWqHe6ngzZsmJvJnO6ccymu1oRv9GnwRsThmY7iMn4
gFZPo6C5lopSdhigv9J5YXKPPqDyg25TEpxyHKHIP3e1jYgI8p9N9Urceu7doTygqTbZMTnXqHJ0
Iw5WSZntYENEfCff27Fr7gtNnwtJO1miQT6cc5uZBqAKSBwIIF1S36v5Wslu3ymCX3F6DPcgE8UK
3VsEUQOzBIrfdThn87dwLgh2Ff7bHJjocRI0h7y/35HqUqYNxX0CU+rVndlG2IH2sfTwu2S2e5u8
1r15Po3qIDZo8JEWxfzAzJ5hWtlPgoimxIJaaan5ZIP8eM5jtU/wTiS5ebGblqoMgdiKECHOvh0s
2qyAVKrNMeDQrUk1dKjgt3g/BD3htrpN/VAdDL9H0xRaDIdoAB3lUJfv9XIo8xh3jwgpZ/hGNzeh
i8E/OexGPclLFo27piGNAp64tatl/fkFFTeY0G1AQdDgBgD44sOwxgkXPgeRUZ5adGvb0ocWZ+V1
uhvRkIFcoW09+WSH4AcJoH7cjRW6dkfG2X7Ix6dE+A+BruOd3WELxoyj3qNI7OKcHvyEd/WONDNa
PcKvGYj2P90qdd8DbyB5x7nXDrSmsGfGEZDzsm/HyVoFSxZrWsUcHDfQbacLMNY15rV+G7b6V52q
R0zH8baaCQOWTr/O2NLvitG+AT14y0qOrk7glpuh9/VaGlm9ruFg37UoKKBRF6zSA1S0cYhe+ItY
kMz7MorUvbLcN+EX33Lf/Ii66ZULFK3iwCfyJ5fnSSMMCQpGYxhHrrlZei/QetehN6jPqbeWLYdN
c8zplgdZ5z04pkvutOHCnMGAopqSn98qYYzNZ+qRcNvriNF234NJ7uZj7SvC6lKyyNy+WRnZAGDB
ci44y6kMMGwkYW7vUiNg8GqddZJQSFUmWjIASJyLaF5krAZm5/ecyTh+lLmaMa+b6NqIej7ZCzQz
X5RfSRhyVuiwsTayyM6KFJ5dST2rGKH5gcF8xQ7XnN1BBCeYgscEFo8wSV3LhmujgcSVicZX5r95
Xms/hME3pLSvjTv5+7LT58ks+ifSwdA7sHPWgYm6xZQUqKcaqOsxTtDokCgW3gAlFJiT9mpAeOC2
7gUJEjERc9EeSpzaLDQRyES5SjyaiJJ6HC0eSAZa5YFHlzBpzxoI4J3234DgJCvTTQDqCxGcGubx
5F/R4c76Xp7hj4MC08T6BQX0EuHT87UxlcgintclJhYz9w8aidkF0fBjWC0QmpnDOrEdwyYOQWAE
Wi1SEFmzsDAy0OFzXfvEyCMXYH6U2RuiqlCUhZ2J5gUNZ+nK5M6GxreerOg+m4L4vtPXtuIGKFrD
d2OHD2EwgE4X3pwfIuaV9uJ1sNV0BcSPs2t2T8wptjbf8DkiDqqQOQnuxjdSRsjnnFwMRoNbw2Gc
9BZqy/cR8tkxa6dD6o07OIDIOnMiB4gtCQKHzoUZlDuCSrODF/RH2T/0OFsZcCtnbVWHYiy/zQ4q
UD1+FotsJqmsXyIWNrojephxjAayjVrBH7w3k7Q8GT5TBC3TbCWYiZ3x9y0dvjYGJjnWR2+sz2bv
3WeF+as1cTP7E4P8loblSN5oqtDy2cSs0gcDClRHjJhCeh8OjZy7VnV0i0L9EmPTX2HSpPNASyRp
QV7pdpT4qC0uGrF4T7Se4BNMS7IdGTQYYhfNQQJvukCfxPI+oP62SMm2KL/pjCg3YrI2W8Zdlnfx
vsmpRzmzX5tmrpj2OGvf9KztzDF6b4zS2VZO81JDE6m6bjx7oRrPxvLhCWNbAhvaV8HMUYTyflvG
U7AJFSRjbTn7KAUZlDnyuZfFmXK53oFpIoc6K9k+u0pcZ0uQNpa8Ky/bRMpfosOTR2YGI1KZabqv
h5Y+QdyoXdF4LbYT0lsLmnRxLi6BVZ7geTaAkruAB6+p16Wafisi+R5mu9IPRjEQ3jOM6HWM8do1
UXAYXCiTzLjUxkpNwAsdmFvyNQ/uEslGc/MonwNzNs922m0K1X2InsZTrgFIlL9YyPNtpRuUPPb4
LdaM1uNS/rSdl9AbGUbpbr6f9SFu38Ohc5hW6GwdNRQkdWTB02mRZfY48DqTiEfZ5cgSOR6PJrIK
FyruIWYLr8rmynJ+h/R3JNWx2yYO9cns/9DkER5KywLGAfBnBru4MkXV0NbnvF364atUbxiu7oTo
maSR9gr1mCYALbzIQT5OOGHmoICYyallzUAQZdDmqGGTI7k24gNM6mlFD5L+Rg25NJvt7VigNyRd
b+UbVQaZsKnQEVnJhugrn/4mBxwrrWjsNmm0qUShkArEV9auYR1ljLt9IDu6so5W5jyBqtO7toTU
ahIG6w0h3gxZZmdCNp8Yf/oEYcUGeGuOfxLqV6v959IhGgk/CAEWaLAIjdwaIYZEK7Lj28LD2dJP
F5cUuQtN25V2XeBVxjweKqd41bSUdoNAoSkryTwKXYZol02awj2fUVICCObdSu3xnIvspW/Vo4jx
DKuhPxGfdGHt/xTN/D0ivezgU9eNaQzFDneC1dDMTZYZd1IYFi/Miqu6jQMdbVX+k2XW2MBHilZp
70AuSbxzQVPh2FOwIHtm6EakEO2kNZ4BbNUClA1b9qLFiU+ItbP9RH+pqS3UByYhMFMEE0LnIFhp
Jno1/lGkLCpie7f6gSyMbteVTn+w04AIpprNy8ro/zdNtPGoFH2OOnfgWJngR8UumM/jHI6/3f4j
x8SFpDZrL17wK4D2eufWE5Ue5jNYqcmWqKlFb7OQVKk/l0PmxC1D1+8yQpg80j4b/RBmaUQlHb7U
nc/ZtuR1Xf4aS6TZFM3Z6wlXS6X/KxKZvXaGLbs7+L863pYDcEJzliM+/+bnEIQoNgQ5fK4CUo68
14C8fIhiOGdthFLJmuu1FRmQcdvC2gwus8aQudNqUvNE0VddamqqU2yjf2jVxsfLsFLxcxVV+cpz
A+9OcnYm/ZSbP07ujFIldrdD0z+T8o7+3J3CnT2Xn3WL4wElir02vfFRMzNbD2UNFcjtinU8B796
nA4pDZGjItlKOETfBl5ZX5r6adA88DS1w23W2fem46SbwUQb5HAeJDke/YVuX3yCB1FEcM4y+4LA
a4Ils4FtQ//spQv6XMEZm/ofZWI0m7hCeMGkg7N35Flncw6Gu9GKFlHpW5V1+msR0HlscgJYzrM0
i8N4U+qw2JrHYkBTE83TM8BTj14qLWXEF8MduZD4C9HFNyWx3izFd6Ok2ZcREi6t+c3vHe4xXQLO
bx9GKEuYZb/gwNVnLPsIn1M9rJXZH0TUf28tp1ymPOZ+ehSFmNedUwDabmn36pTpos0BPGD25A59
ceyGnmFpU1AShuanKbBR64Ikbt9/qNrKphALOhoR3G6v9w3mel12hQl7HsKk2Wu7+maKBltRSRiL
6Gbe/Kl4VgZrBW0DLlDfWFfSc8mT/IEOgdDbtP4ogICrzLV/ub5x8OSTR/7xbWx895nG3feBheqM
UxZqQvrgGiSZpkF2FAkk2zEakqewwm6KC2DtdiFJbc3o7umK4f5HHZ4m4rkbAaa2NjVQ/qLrZHp2
fKYOHrPbVR3bj25UF+ccHDDtlOK7yvOVG9/G2Jr3dsDdb5YJum4HpI8cBVezshkM815yS2jbeRlm
CAl4gs6RY+1Fnb4mfgmi3DHsnfJgVYh6RnlpcUn+z1j5/2OsFAJn43/bsP/FWPk0/Pr5629OzK+/
8A9jpfoPyzGxR1oW0hjaDDid/zgrLQv7pItp09RSWrCp8Fz+w1npeP9hOgJv9//YKaW0laVd/hmX
/7H/N3ZKJf7JTGkKx0YLLh1ba+l43j+ZKa0RTrOjlxAKgrHOXWaMN29MSc0ggTU3b10Y5j+yEnzK
KGTLce1meSC1u0qGT0Ea5I/zdEJCiApZ05edF56yjmsflgeUDgRczX3fTP4B0PFj7s+wsUj83gY9
2EKET9Y+wEGzj0qsxkaRDyi4TsYwyINw+3KnHM6fE1DVOMZMz8rr7uTCj2r4zVe0KRyNsMIhI9mH
4PWe/nLX/mE7/at53ll+7v8xz7smhY+2TcfERb/cMGcx1//FPO/kwhvHFgcPZS7/9QKk0L7ygDtA
oZ+uKtTG68KHzkbiPbD85TtLGs0jLRF62xNtldonvKBxHqZ6SY5ZKvBgVCE2B7pxAQSWzziB7jM2
JiGGFunPusrCiz84hDRh3Fhbqqg5QvntzvYzk9ZTPp0VVMa7vLHkWdqtfGFv/seXMULL3HffzM45
ISNwL2L5SGgOb2CwAGywDI07IS4eC6+qnuHiihPQ/AWEJOZn1JP1w0Kx+vrK73vz2cDcI4hDhjsR
mc89hGwUC9gE3eXLcCKgO5zHZgXnP7xLZiHfBlFzQ3DvXL6+bMiMrNr9v78l6l9vCXdEutpUji1d
Vy6P8l9uSTjG2i3wiCOQ2IpyZjJp+W9j79S7TJrJNiti481uWyZKnqcuYe3Ebwh+DVGFr2n4YlgT
iiAZlBU7ajmdmgSpGdexXfvn0TPFtVuOFl+/6pcvZcGsrgooZyqSBBcXPEDRQhfkFvv+JSTd+C2Y
r/SYy9eEF/ielLlPcxLOa4CCygvkhYrlfpJF+NSJFE13833OeL5Lx0W6FLTtS+LawaWrdv/+Kkk8
2H9/cB2bOYWyxLJImJ76J1oCE0OMnx7C0FpbPmWfI15aMRHp5IRiRWNfAirBH1B9dfoImlx3xITx
m4Qw6Rp2IYqqZijlC6cEOqe0tPKVHQ/qPgHPABWAsBvRd5ELCscnhNzSWIBDr57uajc9lSNdDLtL
g71vqmFnqp+D6i3qu6zbg6dShzlrxwt9AuP/AVT4uvd/e10pBgEpuI7Nz+xSI/392QDtNPbKMpq1
WTsT/jMz5rXK6zOmO3lpayw3hMy5WxlCO6Ox7x7sgaljGmv7lSKr2kbGOGFC0Nlt1r5/KMK0o03Y
IxSxS1QWSXS051a8iLpOH4LEwD3O0I3xsn+1hU9RghDxaVBFvrUSr7rLIzESxZ4bx65u5nWfMcH6
97dZ/MvL4LgC4YLj2bbtUSMuJvm/vAxxabqlzNH+2uOQrPG/ybMr0247aVT4duxXB3IiXqJw0p+N
Ox6SXuuXypLm3iPUNh2whvCmtuc8bFuYMGgD6whu193X118fkYnscMgd/VZ51q+cfPVHJnriaKiq
ZHyBH+rf/0Rf3/Hfb6Gr2BiVIBlPaOvrwf7LT5TXehw5ZBNXFzFcd1vvitlFHOKidDnjCbn2ETAx
t0sBVqsMBEnh3vc93uNZ+Vh4/uuj7PVnXBrGqdKAOkuF7xMROiFkEQeBIKQzF08hY7Gmf9TEmIsh
CG71TK/P8vrlpIBZo2ij+UL2x7V253qfzt0jJNqZSG5Y8Iaf5zunh9bPtnDJXRVcPHRmX+9B0Q7y
WpbTHb40/em5Bn2uCCXxUNBoJnz8ktmc0bzJyg+5URevTYrKEq8Vrc0KWz/W5rMeumaTwI9+o9cO
5V82P6U3vlnoAP/95RbO3xkk7HCOdpUpJGgVz6OQ+KeFwijHFHislYFTY2RSpC6Nz3FgsjT3RDo2
kR6wQxPUHI2azMVevtFOMPD5MCDDtOw9dwpcYltgaYJqk54Lv5bdahzNkbFx9zbNvXm2FPz60mvU
gf4Rhzllhk/aEM/KHl5KnbgnB2TrXT3W9tOAw1/VpDT1nry5XjjcDbUz7C0iTDjmh9GRUQAi0Lpk
gLMsYl4iYGCVsMYyrRctIRMDK4yJ46P/j7eEjqQQgMXopq+YUXPAXbrzBYgIBxkhePHUPZigzPbZ
xOCd4wSYhLQ9JRzxn9BbcKgufjKAgf4IWueojVgeRhsk4JTOh1Rhp7BsJ1tp2e+BhNGbsArv/uuj
n2fvnoe4LreTyrvPgpCqddF5eO6G4DvmQO+pGogY66CprHVSsn6aiBB609D6LkvVu2yyCzw0+TL4
BXLnuPR2hll1TImdedvOfbVrLTdBd8hVyKSodoFHi6VtLX9VMqpbSUaLvwkHeAqzYWlc+1X5Edl+
uItr+6WL3RbT+6iurH0/mzZEeGjU2dWrsPQ64btfNiCv4mBABZdPR9lm/BNlnvYXVDj1ufSbrc6e
mq4s34TyiqsIUHt1XT9hEM2QSsy285H4GgUl88A7/Jg0vsKh2UmFoD9oS+dGoUE4JC9el2b+Xed5
SCqT+YFEEbqSPcZGiGD1Y+GU78Wos0+a9vmag1BzChJHPdflcKqW/z93GExwBkVHiban24V1ArrM
tNwVG0B3RIlVvioVUOSYdg3lLvCtO1B/OBDst9EpFzGz0+0NWTWPSShIgJvIHgmLa1Y5HiSGZVsj
L55Q0JJMjcrH+Qk0YhVJGTzWMDRbLAx1X81vKISh8fPfdkpIzqAso3WclyjX44GgNWquxVeX9DdR
9epl7pka1CCZnqOwcTfKm7d2IstD5OngChs6XQvbH75RA5GmHrdk/Xac4nXaEwKvgo1YNvOvL8WM
1iihTFwegvy//0CXyw76AhYKl0D5oEmXoQRvbpfDpEjnjZ6m/FOR4MnijxvW6RWvLFHtwAbQRCC6
109xnVQHR6AqZrO413YyXBnDc6eIokjfUwXlsoxkfN8qY1ckA+Gbkc+yZTbtFqHQGkEGolGXnvJQ
SNysQ6J2Vb5wC+X0VHflbK1lnjdHsk0wFhiI2JpeMT/Aw/GjcNrgYkAXv+BLdA9t6Lr7r1dtJIyJ
MAns2l8ryBiWKyZ9DIwRUlUE/t53yzs3W0AAalbMbZHV+FyWPxHSxx9XmjnML7KR/YmCO0W/nflX
ChH/+vWrLoI1DgaYKLXa+oMf+ht96K/HCKAU/0yrsRxNbCDzFccSlmt/0Wz+sq11ftshsFhc719X
O4SFisK19nZmxcJQxXP/nM6QGaGFTP3LXFfTTZuMUxiWoTNEA1rzbr/jalhOHslvj2lSgadEzH1/
weGZwysun4KI1KutOQApSJZdapwq/9SanjzhDIKJqa5GlCgcWX7PO8yxiSS0B2sws4ss1RF/Ax5W
Rdpr1TK6KlX+Ure4m7cBM9jWrrENDm9/vpWkCrjPHXl1o8ZnSptlNaA5X9WWV23RgxByzBhmK2C9
vc8Dja1Z9N/xR98qr/2Z+606T3ZSPorW+NRLoCfE6KsVD/kzbXzULUmXYF1XW2NuSRakin4REr5q
ZYkr4n21CWomjgQd4lLEe9J7GdfJb4m5HfjzDirtpyymbTkG1TZmsnZgXpPu/6yDbWxqHjvUlG2E
cXNGs8POR8RyiSjuMasypv5xBYUABHwdZdFjoicBjpPIbTPt7p2o7wid4nr7putCWgDg0DeYkdir
Ln+WSXfKV2UGmSJmtP9p9yTZeWB7NzOg+q0JPXdTdH34EPQRsh8we5jAUCYWdkAb2RXuUcbxqwjG
7F4b/g+JZvAN+pMBnlnD/Sq1OmhdPFRNNcKi4aVGdkrINX7LoeQexizc674V4lpLwCG5U5Oahp83
9hDYVELFT5Mef4ScrG6NM/+U5Hgesg7MwMDq0cIl8OT6z1NkBfL96z3rU448CJ+uxME9MZUdVl+P
Tbs8O60giOLPj50nLJOmGBBvTGbyFtK53mdLXRQ0kMWNuDAtbNVJf/rzLg90L1H8exsLwDpAmHr6
/FKS5QODBegS+PDz2GOSbHv3sVP2p9yyrnkOkwxU/hxvmNkyN5Hht8JOmXiruMagQ/t1nxDHslQB
9RzMe6JVEQ1XpboS1QYEorLKzfi1jk1lxUxcUFAsL8rXB6g3d/vnd4uqLw75Ihmov2jyEyE7vkCi
i9w/3Adm/4bAbMQb0+bvOZrsO6M3Ud71dbUnzJlWJQOji5e1pEYn0701aQntsQ0/HFmjRJizHxkV
YD3oc78or/98CIAvDLe3XdQt6xLWg7kcQ1LRFQMbElQdVajfAYIUIIHlK75xWtRYiO6cYue63dV1
Bo0Yjod4pOQ9twf0jBEI9048hrZwX5LQtjZ0nfD1hEjzGre9Ne1Yr2z1y7Ta/FtV/Wxm10EqA10v
aL+ntm7gekTh1s/adOMiUcBwMtT0Zw04cbHTN99lSELJoKJ9NCFkhDKIWqZASysYRq/igS56mAgi
S3lLpE/yS8l9xfSCtadoGx6UMZKMJrPqQ3v1svp/3ZmBjAlh876h3huBxqKAy5lTbqn0Xr0YaLk9
lc8pod+XzHUKUF/dgdF3gmWlu/MsTKe5rYG0ZFHEUL9199VyjK2n6CWe6p99FnEcVv7srcsUK0qz
SGAwfQz7IcrtjTfKtcvU8pGybNxMDVzuXHvF3q4E6b14dz7SngkhpuMuQwMPWPW1T8hDtqPoO4jz
H2xnNHY6UIqOHr4bfc/Y1W2+1yarTJl/jhkanKTy8NSFUX2PfNEg5plR7Sq3NBdAgbrm10M5PRRW
3W+msn2wUMt+/HnFkOZMRAdS5WBU/5ZXmHzi5v1r75gb19vXjQJZ+rWVDFx23MUBzXuN92MwOwgF
rKNZwjkjI7xhOwCI/Voqrf51NknXGGNfPzQR58YCwe+16ngCx6RxjgNv+WYON38W0A407tkoRIjZ
BAVSbShSXqPqY7LDi1Ea5tPsyWgfl+o57ntrw4qmXgM/p1J3dyk6rOuwLBxd/1xMxTclMvfnNDLs
txg9Z5M34wv3GXTyyNw3shoepbZvriq8d48hC1GfUbqrfEe/T4G4OAPStwXSWRY6Osixwglmu9U9
LG6+C35aP7DN08RM/EJ+TXMPPC+j/GXMM7omUS5RKs6V3Rmvhmnu8z6sd7MDXyjACxfMTv3heQVo
DEJ1tokvN7USHnZC3iCx9N2yinTTaQYWXddwunL2hVb86hrOkRMwM9D3uGWCYWO0Sr4VIR29lOVi
FZbk3TowPh7/XM7BTZCFjmJ4zNryHo3TM0XXUzPm5ZsB3A3JBscRNwSH1lkdlVWbGRWkXYrQIpPM
dRvb32QsAHoZ9DYoTzMheaDTeZ8bEXILdsta9canWZwdHQicskvx5cbOK3Fv+c2bavtYBdEzeXMw
lfFp4msvUYrUYDYKRXcvQna5HolgP3m1k71KI9nMnW1+jHMh7jD4Of4Jhf7t66giA3pdRfduD3kR
MsCem423zKRjMTT3YOq8fRC3vzCGfzZWRVI1Iu5bAJkaOOt//WrIbWeDsvkXpf9IPguw/dpK+1MY
Rr+HKsyfDYfXc3Egm0x+n0UrCfIIDVb55SERzP7Wieydo7Ai6z15cYPGfiqa5DbTzdoEduMfc9IH
rzb51neItKrTf3J1XsttK2u3fSJUIYdb5kzl4BuUg4wMNGI38PT/ALT2XvucGxZJ2bIlInxhzjFJ
3qH3XcZgSMHhk5DGeo9hc1Mmt7imNAc4G9e3cjtFBSEXJWuVCAxAodPesLCh85xryOq/haRRoChv
Y6xi33fD6K2y8f1TC1d+nL0vz6YJp1JTOQcfZlmIEHXWwEIrzBT/zvcdbb5o1mLMEgJMNQhlNRKM
aLLLgHwOuAIq992tn8UN+TvESlfsbZcrhQi9x65LRbxpQhVuBWL1je20Wy1wsBcIu9m2xMCieB/s
G9ocG7l4PQc1sFkKkjcL9dCLXk3VPu6C4IBQ2b7pofYFQb3D0uNfbN8aP2x3IEXDfa9MwsXD2M1P
ejKe+wkOb58Ym6L0fQIk+5MewYIh/qJ9JrG70VjICt255JZhkc+W+sZ5eaiSxwYozjmLYlATXmwR
ITW3m22Jziiug+zielN2yTAZrizFkjUrdq7HD1N4WsllSq9ujLddTHbaU8FO4ZpZTDMSEfQ/4e+s
ZZeFT/i05KqpUdMNZqK9+SmILjcc7Ac3NbJ9Ayp1XVj4qNDty40CMHqy66Z5MoCbBfhNRz1/rVoX
6zrjbDvDoNQhNyUkzypeOpwKBzEUv0IyU9c1AtqTnGrvI8M62KbGZZx4u2vs5uyS/7FGyFy+ifa+
dEOZltHHurNiwike8X3CeZiLxoFcdbpYhhydPXz6SZZeO4Z5gBY8WrmcRoU7hXcQToOvp7C1UzZk
95bS8loHKBkGOZ5VHyGrmh+Ef7PQC4gOa0U0FC4nTw1YiAapcRwITPM0xgvN7uba2pnfcsHVry/4
JPA4s44RxyZIEEMv/dnIMnLrinEEIez+Ql7A/9Dyxxs74+JGDhlTCAZmV4IOJlhyKFuGfvB3+jj+
nqTNGJbgiW2e0hZ/V32Fl9FzyXrYdrAzeHACKmR62VqEl8aQV4reVzekDqxF5bzV4lVyGL/6pcif
+sA59vG4w/4Y3SKCqR5DaZNeHV1qjVtNPU+TaLSjc4/jjh9Es59Rb9fX71NdZEb/FOZo6htgBV5v
vNitZ7zIRDzonXbyq4Z83owwRwoV82xrrr6qopja2G/kgcYsuWDf7zdQQ707cqtuQ2VFd5UDusbh
yMSJPFyXiTj5cSOeyuWe57vOa5dNA/m93AFtFahLFlWnRAjYjrhw9X3T4I5M+e6EShgfy0AsIhTp
2Zl/qkrF9yjxkGhi11t9D5+qAOy1wzf5HkgF9Zvt5elz1s69ReC2TwgaY5SaUEfduNZwEXB0xbMX
U5Dd1oY3HSbnM45OuEFqkkct6KZn2eWUxROxHHHIy7yCptRPXbwzmAWUkOSLQ6RdXPczEq22Q5KD
ZJzKrsInxNN8earQK/EafXPvKjyGgfWexDn+bABsStXj9wrCprbas3rfGpXpzhMcsPEijxGXakXp
7tmcxmvA2dT8Y4bSIxDezw5/4DGMi6OsRmRmXubb88lA2dT0DlyGNI1OphshcwxbOoF56jW09pvr
ECGztjrnHYOTfg4kTj6JtDDpKtiKNR0KyXjqYmh1e2hThfNO8RnGYfBECCNMDC2r4JchjS4Ua7m4
ycenGJUOMdOlf7AHRz3pnooeM0Raiu6lWGei6Nd23KHZiOtb1abJdgzKHpKQJYB7WMmfPm4Io5Dw
GhArXeraLh7qevjhB1l+7pKcS6QVI38uvHUrMQd8/x7EnHiQ4wsoS8ohl27+vQL8o7fo/IUMnnXN
EqhPADclLUZULpy4JPG+14uQ0cm+bITtD99FgFXb6iErgmvQuj/bfBh/mODLQI4xpTBsO9tYiFCf
A11cE1kan11YBNs+M9WBWyQ276Kwrv6MWmocDtgqq+mvYu0X9ro7aReCROeyQGSn7gAfmF7kRe+B
8XL5MIOE9o5x9DOFpkDH7RUv7sD4vA50KlrZRDvfz9Itk7D0iUQ1/gXc2HyVl3XgbYgCJVdP06kB
HHIyuPCX8ewcGz88DASbZrKq0zTreFqTfC58RubWsTi+Okoaz5L235EVLd9Rv5MrPyvcC2qrkHFM
ZE9bofDIkGQgbxbjFa+2ewDu3G02/ahsWrbZcjI3ocsfmV9mOSFBZklkVTgvH1w/D88WFeoxjjBz
tNpAPFNIrEijVT8BCA1+N/3UxuKF5eLPiAmfL/JwXmsTda/35Zs3R0sWIz/+5EGKRN9qXU2V2te+
GawrABpjTsX6WRvSOTsh/qflWT8GZBZNer0Wcmwel19wl2sIzAZUYo40EM4Qa3xZHipvZs/W0ymo
45Mh87xaA+lQdIJ7Qu9K5l9cgTFsoSqDr75xSp1loWlU/zQUpa1YnnkoebLxihkFm4/hAfe1rGQ7
tCazmpGDDO2O4orRPeispx5UiLwKAxdj5pQdtAh7dQtm3hUQoVfl1ennUryMOAc/avJjiG+J3zKm
vBfsQRWZcrr2QQ+2dUEbxyZRmoSNNYeyzCmrwzK5TGZdXJVWeWj+mvjqdfE/DxnWIwyIEbDD4YeG
c/OLW+6qbcPp4XszEKqISFgpUbdH+m+Vkwzh+VbzxmKI3SlJZxhfyAgrIrJqmXBxCC1PTUmfjYcB
2Beki/SX53WHnmKTXb4iHTzIIPYShH3Gm9HvymnsDmJyx38mynAVM3QAj5VPaACl4WMKn4+QrByu
ZRWfdCew1nw24Ao8JnjnYH4Yv8vArMZ3X8JNm6L8wTTJEm6dRm67tPdPEx/ciptfegpbB23UfPlw
GtRnGfwp+hzSmDXLu0Zv5Xs4Oeqhn3DX+O10jZ1sfNBl/Oe7JYkM641wMY4Wv6Aiw5e6ciXz+W5k
BDdIOhSTG0RFAhUJEtNuuXJ45s8At+aHm+HvWN7OwsZdjeGAJN0Ca322mLaCW+m/bANhoeHJT2yL
UMJgAh/tXHnrWnPWRPVGN8vu7TNsvOHgM4w8FhHZIplM6qe84e7nEK3xx9CeEp/YzT6u/2eAo2Jf
3xY1KtdYet41mXqOlhak6PISRSPwtZLkeUej5h5yggRdDQagCQOTqXZzlnMq1bzUqYT7/D1VlOgK
Ad+m+aGq4Q/MfQzRxUjwmWWTBuzjj/KbHZET4RVfBhT8jF3qbAwommGdzMWrH3lA3I1pg/hMXy0D
GlY++TXtu2e2z1DEPQR43Ty6XhZHBekdyEznLZoVx9bKzWsNHKVj4+Rk/tD6jIMaml3ZPkbNEG9J
9hy+n3V4htcWq7tLkR2o++1XQrssRInx3lSleuuaUr91ofsbApd9YwZoHJbF5fLgknnC+gqvqJYE
1r40KzhD8yTVqssBpYnxEWBIeopwAzTFdTBpLschFhAq4BvNH2vK55FgRD0s91zRGShJ5rvmWF9E
12TP7uB/UkFRoqqmxxuALQX55guQ7//nmVI+GBUUlGGrW1dDJ0RsRRRgdIYCuVve04JTouamsuzl
g6WIjGLIeQfrn9+JddUav3/ssWgev8eYzuidWdkDCzGtVTWmNfq7sGwRVaN3mCxiAr1owow+Nx+k
ChiXUiOBJiCDjAlj8YJXqwQhIs1zrCMAtT0cabZtg46P2Gk1pd08FjrBtN9rLF9qsNZBDVsUa0co
ny3Fc6k9SkikJFy5Ym9NMiQDskuv39MZgQE8mZs+g9J60+Luui8P+uwByUeXyhX8recG5cOi4bAx
jrixEd5JO2oJBjQfMz/U78tsZ3419tl0+T50ffvZdXs8lzGzhlgcJGNyEPdczFE0FRvWP4/LW55l
BCcny/rVMtcOsAOFsG9PXnfFkFHA8ELWwJUdCZYaw+RYOBpofZLcVIzzZB61ZkEIiNTGiRyRavYc
jCwnEIqfEeVXN1Th/9mkLbXH2MQN84TGuJgtBDir73QMqzSUGbHmqnG/7OxFtTFXUj6Ju59bBPJB
qd0vm4t2lsumCrpd0adfhhYN0OildiwVSDMxRMZnJapP4ZcWKJH0g1APwgUDFPXSCJqfnW1AzC8B
aOcWJnnWybsKAi9G+v2UgLuv8yB7p+jbmCbg+BpP7sErRK7vw0DtANkelkGtnsXVdYLgZ9JPbgfZ
lUffnZwtaJv24kCg333//pO2GTeTn47typ+C/J+75/cVscSBuB/zMLs0aJYuUeerNb0no5V5teCR
q7ntR6MFyKr7cK+1y/fNKtVsDlzBW1Pj3wvQ/s++ZD7KOV8chpChwugjjcPvEoMC1vDee9J5c/BH
HZzeiLdmYWXPxgRlepPgH4mY8PuJdi561T1VOpxkr1MDXpjKaamNqvARU4R6cFX0M+nQ4Tvz9YAx
dXxnoLNyyXi2xjLf4ATcDA6m6CClDCdqQN1DDRjWsrtofbEzi2p6niKH1eLSRX4f+mRvloflwKVy
h3opu1NpY1bSKbMfC9IPdg5xITsoKEf2nzjMohZlr1/iL1XcWVFckSuMM+PI7A1FXRCoB/zU3a4k
leRKv6fvtdR1LlOB99GpsWHMSg0nNIajl4xzCgQ6blfrKLE16D8m9D9E792X5pTuH00BbLfVSxsz
fXPZ6SMrttmHFmyG7ZhLcVbV+0UlWcv0C0uQB9W/cXdTEwdHiWBnTXr6eHGgJMDl4ibJJeeTLaoH
t6QzcWLwLReFQKEAZgg/uKTC/BkSlHA3Sw7JxqjlOQOq9oikbmdPxUUjI/NrfqLazniPouoZ5Gl1
XR6Qh//zTH0a9SlJ0+TUIOd/HP3sKXbbMtuxmeW4qELzSAjRsWhcB2jLcFiOvqJOv7BATbvlVQA1
67tHZv2vdqZmGRT3p+XQj0NsZaDvjCPTNDxVbY8BRTbhORzEb2RPH84YIVTp5HOIkIPldcXWD2oD
koDL94c+xrH5LZwIrZawq4h8QBQ53SrSFNmnNXSG5XPqhwQHC/lSQDyM8GrLMt3/+8xOselmmSVP
tXhbuvflISlQMrFwvxfkXhOTF4tt3KZ4pCw3f7YkZ2YXwsYnwxaGRGM/pVP3t6QUfCmcAceHR6Xc
4UlermkY+cYAf7zdJ9qpnsexBJpeGSYZd02zr1EXu8RsGlOxtjX/3QG3wHxVj46a5K3vlYPum69J
0Sb7iDzkjdPoRKvGHiNkBi4jlra7TOxDyRSWOWLa0pzOU69pKLgCGvquqs3xBxczr3Hjz4ic+lXu
2H9T04c0rQr2yIXfPPdptKtmQe3A7hncq4OgttJO0qyaU2oVtbUxxqHAw8EAaABUAwbdsXZpCD69
NzA96TWbSBEjTkjyrr16Y+tROQCwxIXlnvskInG0N/dLdbIcr3E21puuRngSoALdgOfWrwJ3JiG4
T7UuZ4Sp91z6Wn/w54NSm49RP5/svW1IY6dMIwdbUFvbVobRsxjqV2c+A5lv13dI3iepB1t3GuX1
X2+9GQr4kKEZHrC+Vhhx5QRQvFBXoRnEn/uts+It4+yojLFiHbRfQWnMS1Uce00xqKeyJRAyRMZy
Jl2QfnAZFlSy+6oSMz/jkhU45Hk2gR3jWZccVGx92AWgReLAvHY94lMGoMjaNjQAsOvNBjSofuoa
Sdo8upAOZ12x65GVITP7rEb7qxs4N0z3j5szqNE0/zSA7vhn0/k9FmslI5+wUJepbsytSmvrMTcp
boMafjJgC4+d5iDG+BwWo77J9Ag3wahKhuh+vxF+TfCsChg9G2lzLaym28ve+RJTh7Okrlomx1NM
ozivjvLQBlU1K7BKX9QgMUtI6vMAijkTibjzBV5CoFwvJ7g9CW2nyVGDYOF8LCNPIEntxXbxZcwV
wzKL1jPws1qqs2SVwQ2HFVXqIntZJgqdi0OYAJNq7ZTA4H3iGk+AT+vjaKj8psFWJcE+Gz8GNcbU
kAMG394/N7qd3OyMYeF8+TdisvwilqirZY9TyT/S74sXY17q8CIg+OHFnLcwvLBZzh8kkH5QvEwB
ib41dmCrOBKr4FRKthTLTUZakzovL0XJMLiH1LRaOt2se7JBiWJ+d/74XXjJ6G8vjl9U5zoqtpPs
ptdpQm2dKBiN+WjNeZBAmkg6JkrCT6xdEyvz7LVauUsmqtEut0H0EGx61YF07b9P63pofSxAJAmu
Wc4D5CRwMlkEQqxW2tO3KGSpj/Jm+kjDv2KedpBYmT01k02QFvnu+MYFIO2kgwgRCu3aFdjeSarY
2VGQvTqSQ8rDpI/RFkqkPkTOoTPY7CvPsh7sJLUf7EaW96hro4spzJwuuc2vyzN9fvn9LGh0Mm/j
YZe1kWKRAwbATvWffa8Tu+5hyW6dCO9tRrYKuA53PTAZKjx4H0uzWLgJ4AmyT7/7xxE7pIdSiU9R
iU/pgkyCVElkIDwdsoiYai3Sm2oQV1mDi4cI/jfOaNIr9VhA1UN6VyuCJEfjGRmH2sGXPI3WuPk+
RhB7oJefmm08eul9mZaaYLaMah6/EQt0ihEErCLbGn+UrTqEbty/5+5EQOQQHuIkG09GHYzrQIJ/
z9KcAt3CR93fo9FJL8uh4ejl33/q9MGPHxmG/6JxBn9ssB5cWXrzKAJiyvl726yYise2nOxnlBmr
5UAdUuqAqmClnFlvY5iXH72lG/tQKJeA3Lq4iBE15Igr6Un11H4Gyh78jLwUPk5jLCTNlc6834xl
2B9tW6l9ZmB+rViSgLf3WiYeMMuWszw4L82m29WUlCRIPTkCfxzsb/dEIaKupUbD1mcwzRINfrrW
B0+1A1AkybTuIWG3ivi1bHdmSgDC90um1oiL09feSVhkdM1rbmJVKucyCyeTtjfmI0rOx1acjAas
4LHYjh3TJg/z2QYtlPOsYnUU5kiEcZFdu9zkduRpxlpWHDbS8z8QVlPqlGp8SJIelf2YNXs3H8uH
MiGXWiOm9T9jbj7p5Q5HdUzQc5/zT7HHWWWjDs2f2NIzmbreNuJXtio0wX4zjltMpoScjPPlxI+J
56hgQazJnEiQ/w71j0jKhIZwJGF+fra89/1VSZ1ZCZtwgB4QQw/wj+PDMDC2J9pj69Tho+v7G5Vu
MePVikRJ6fTseau0upX9yKgPftudJV20wzBp3FFnexvX08Tn9wbXBEXVzffiQpRwQTipSJTptUdl
Wmt+7uElYR32ok3QD8N/ioLc/NM7Qb6xFq2MTNOGjBnXhdLTPceghV+4ePerHMVjB3wLZiiI++CQ
2a+L+u172tuIkHOusph+dU0Og8OY8IelfzOVPCSqD0gyactTO9CTRUUQYxcG9H2NsuelbnBbuC5E
t/vKwc/osI4GjpVvtByftgHNM0D9g+s5bV7sZLD2kQaDpUTo9SR6ippRG7Cu9gxBavnLsFy1SfqA
a1RlHQU/6Ko2QcEZUDc7SUJo67rTOjH5QG1UpYBSuII3A0oQkG54OdGTmor9CtoWXQDAccWjYHW1
0ToXcXZ1GNMCBUpos88uqmd7wsaZJWXNTLl+DkhmIw+DdAy3LKOVZcSb0mon4LZzuo2b/Ioza9NJ
csm8Llq1SHqvDlssRvrhVkswu8OF24a18aSBMjzx88Ql2Ujk92AJFfh6oobP2ojIs0BiMWIAKfy1
SrqjI+qSdbBgxKPcg2+R0Q7LVrQBC/62wg9tOL/NvPB3QwxBEhfz2hRNugn0ZkI0NTFe11ZiFqZH
ETy+qqkHfv9XKwXDn7X9X4NQ2hWdr/PmO4v8ZsTkTPeZz0eSgnG5i+hcuiGSKOpBx7qesQ375OJo
dns2EGntWNUzBJ6Gu9snn9wzN40o5dmK647f/ZjAr3d++pP4accMoiIPcnWW/4GhcpvKRN8qRJNc
uMCzuKAD0mhvO/xGGt07jhbU9dTt+quOL9SpdvGg6FKxd0HRfqfHLXZeAW63r9HA9fYwC7GZgyRo
5lGY40ExLQyMQu0KG7Whbelf1tS8DZAz89F3T8oxv9gyEb+H7myzPGgd6yNLafnBnILjpKz4giea
YEx9IpFp+sW+MLn5o3MnibodaNwmEEcbzwRBB0n5wlBannpbo3iMZLsDCEgybvPT6NStrqgxnLH9
GkJmP1iG/soSFEMyczyUzSRPNwK1HTL5pCab4LiAjlma6bpLqdQmh+tBMjg/FMEpXpa5QClZJ2nt
u4rAkCCo+Wk13FQiPTggagTt11b4pbX3XhEhVWLNjm1BK2joD3FHZIyOE5cLePuCwx3Qd4UInih0
p1PGWWU6UXxJwahADjcRf8oScZoKjfypggqKK8JjIzdQzOj+W1MTBQJWzd+AO4QxjbMYjKF3U6Te
5i1w9zayzxjXtZdY8ZHmpDkY+vCbzJgQEvBW98p94DEtC3PD2I4yI8JTlPujx0j92HTtMwIG7zGl
EyNknuQjyFEOGk2uV2I9CjZ/fZo464oQav6uvmNQ1m1NAhbqJnvouumNI2Q8JIibMMAj4i4jP7z3
BPjuZA/8BOfetM8GozuGlWbBcEt7aK3Q62j86ZETC/6N9jNkjsqFOgXSW07tpimItEEEAc2g8529
8GI0EenMaTLN6ihdrjuy3yTE/XIsepKkMJd+l0z5mDzfNPNIAg6z/VjoPxkE/pZ2tWfGmDM3bOA/
sMRVNQ4wI3uUqks3ADXx7tc6cfJTTSxuGT+NJak0VdZYG4E5OXFAMZAt9MP0oLzVTf63kFoLdkad
hqLK1rKQFfcar1tzPvw1YHJuO6/fq8AEJt7xM4HXUisWEcW2nJHjzmjpG4/pM6d88sfvORZywjM3
OT5yaAMFeSCGtzEHkhqtmNJNg2XaRjWmQd3eVHG9tTSs332IOTyJ8uwUxN41D7nTSZut4gwb3jQ6
n3dSWOLqDb+xM5pnVuP8qI6Bu55graNZXlBbnph+hDfTm7Pam+wWwa7L8bB7vuuTcV6etAalcZrT
q1kNrnbARLcqZpfRB32/BnxArAbC2G0sxbW1W+RnAcuPxiUIykA1YCAbPLSVfkMfSHCbzSnmWibz
b5coL/QdJtGS0OQyrKSW5T6Qr5jPtkjzhXtBuMFNNZBsn1lrkejriV0Vd88DaboIh8Lwh9H1xoFS
1dwBUoIvY/dfo5Zw3sZRsvFNLgPp+J6nPe75BOxI06d4zcqdr7GHBO8F9PuzYrnO6EVtenDWt9G7
JMUvPWy1o9W3xWZwWyJMRhOizxQ9sCkimK0aQBZV5kXxP+UfqX5nUKf9FgFGN6fW+X2QHEQGDwIF
GHlHoRInElf6NHzqzcHf4DUGxB5/VH2jbi203okc9YdclO8aPPHSFvFrl1pfVR3+iWhnNsr3b34d
BCfOpE0lmuJexboH6CzoDgDIPnW8+xuXemDVdaeA9IgtAjVCk2S2y208q60YSYoHamObU783HXKh
nJRIeNGORyeNkqs3P9hJ+zrpyY/OGYfPnFFor0dkBrT6U6bnF3RixbHP8+BcNexwnZYoYR8lMkAb
y32a9TTW3Jk4bUbjn5gfsRf99Anpu3JzAidXdu85NLhrQiENR/3FC2HdCgSYpaHLx/pVdJPcOnXw
OVbt77IJH82EZhor1ppLBhbeAk1BNPnOVjH1SWWNSKZtwH+Xnrx0bnDNjb45VwYpRgpc6cZI44cI
uf7BmMgyxgn3PMAwAnreVfvJZ9+cNaX20DBy2pIFNoLqjY6+zMND5oE/77DKEdw43ryO3xKDQrGP
Mpygdsitu48csIGB3Ee1M10mDeoEqID6BObv24uaZbWz8Vw32iZWwGqLLTwmoeKcw7sGI7mvbGIR
hpYiv81lte7G7FcJru7BK73r1D3gF7L2yqT30bmibrqmfq2cDL1rTDFrluU1aUE86B652G0Bj0k/
5n1en5oO18qga7sghH1qy/ziWn59GLwB41JPJ0KFt868hMPGBgBjsPqZ7wg3TZYnamesCAliTjfy
j9bYozfLHViVzB1INjS5WVnICHQ0yA8DiLMtRg+cuG7l3PyUSt0w/Hg7eEa6ZWuTbDS99e4u48MV
YemYqjukVOFk0FObDzjpKYZ8mnjyezZGmYPoqcdqU3DzQs0Jqzz0svHApvy1yS1956VgdEo5fPR9
3lzcZBoOvRWepxnokGn7IQGAtZIz5cpR476U1tWaUcGx8lwCX4OdYc3z6hSLVDcR4MN/D0WnrhFZ
CBQ41EgyyyLyMzLryZNdvauY8696gl7Xzpw1ZWvTWhsze8VqIdhgtycNMap/0XAcI7N3XuPK99YK
adZeFk9VA40pluhIJtw76Modf49+5kTsOxjDLGNxY+q3wSFqzGkMknHlkJ/LaCY/W8awJbLPP1O2
rMnlsU8lvq11TwG26RnerFM/4BdFhYmq7d1ix7LJAQ9iMGv+erR6IbFabrrNpeG8EaM7lAifBhsm
UVqgroUiIoQP7aSFdZy0/hytSy5G2u5UT25igTnt6JlsRS2LpFPxDKS4OTVeehQjsnF/PFQRwCkO
wjNDd/NCIkK+y9yYmDLwwvROwwv7kD8yVjHSKvCv/qzORpO0mUwrYqo5cQUyx5/eEOSHhKFZLF39
IAe4/a2A6Fg6wE/LZN3QJ2wEI4VtngG9c5I7N3B4+XX3BeL+jvbIXlcWBesMLwwd+QnTPDkFIZIZ
dtsRznCz2bcMvMhsqEmTtiWkrgICU97QKQtXddteMxw2Rg0DvACSfapRLRn5odbLR7p3bOhR7p/Y
Zx3cNs+ugeLKM9S0TAoyVUgKAp9lfJ+6Uew8J+VQdRG+lO5ZxCYAAV2zVvgnih2r7R+x6n7BTMnX
JcypPdBJmT60Se1drTzFoy3huEWw6CsfcQPWdVmObwIM1xo9Y7lHBsMZPvUUbgvFDTnWumld8DZ6
QXOM+WbbNPHR4/BcJYOZHyI+8i18OgK2yRLbeDmePMPs6O06LKKBcyl6KKZ+CnQGHRKA/rpKr7bj
vHZV0d2Z5vcgP6Pa049trED6c+NDAtKI0/JgWN1umkR9zPKC5SFxKTSItGqegezG1iyYg6GqdsXQ
PxPjzVldDO8se/J1aHL/9B1fnMArck4tT61cFydo3JwY81eWl8uzAoVdvlqe/s/ranmXzltsgfB8
fb9kvJGdusTXXxiyay8Zws8646YRz6+Keo5prdLb8rU0p73R9Mo++bWIXrOeYYHbRsF++SpwRua/
I7VLbo3DE5m6yKnAsrotqzVB0gJHTcgp6BOlF1W7vhvGTQpz10Dqcu2Mek8O0HT0q6wjiBm7rOPf
SusFg4D+ruIW2ERV2W+9S10ZtS8ufshbZSBcHuKiXjtJ92hj4r0OqYfyG4dDnCT53SpYmOhD0mwr
v3JORUFzLLqN9Jvk6DNh34bFlG7QwuCNYrj60bhn1OrFziqV3Dt+53KWGjk3j+oeQGd8SHOdBO44
/iH67neTt1fHSxFEJKKfRRpvNeXCpfb1/kmjm3NQTrR1X18sv7xNWhg/Lg/9qJv3PPxCojNuWVQy
uXMAtA56SXpsaPCTW4ZKTowhbnUPe1eKFLph7pApbicBMIxAezc191cA0t2OzFf2ZsYLYxVg4G99
NNJxpvrwXE6CZr8nfUHE1Z4WWH8M4xH+NzbXVakriH4MTo9TKRD+StZGtirSQ2kyvp5QKHNaFrf3
TpjyRBbHLWbGspcisq9Gn5PFYoMLVeAlcSxBlauq8ToyhTga1kRIjBf4xnX5AmF6+tmSM0OCP/bv
gzejEpc/pin2Xagv5Wp5798/sjxb3gsHvFZw8AxAYf/5LssX9FGzwTEg+uiYc57+v2+wvDQag+u1
bey/v938H/ufv9qR37NVc1rdv3/33//88l6pWXh4YGrtlu9A6aQO5lg/9pEOLK3xI/cUi4SnkS3c
0/IaNkBncwHmS+GcBGPHPcOMcESIPb+3/MHlC0pP4q3o4Bizu65im/EtWwFmOV6I5F3HtMFywv9r
ZLI4L1JLPBAxozb4zgqfYhAUz90YNfz/3A2XG/8C+omeSDhDff1+Wti2iVQz87YuBOV8n2rjdnDk
j5CyjhXqfx4GIctrIYPw4NjtFSafvZGBV66NWIyIAuqo2arOIc0RaTRRc47jH6sQe0HTGzezO4kS
YT0KsvrXKEiPHpAwcPsAOeL0X8I38luVNr9zi+T2MKnSx2YMTGQfbX2XJolEuhqMK1xSf9/0ZXpx
hiw71pWnn6TvIqU3e3EEIxacSSqNDzY21mtqWP6ul6m9hqfpHrt5Mik6LoEK6WcwDyvd0rBwz0GO
Z6JwGhvtb1f4w72ZH6ZhwNVV0ZYv77ls/u/ESsk7C24Y2ln1zpW92cRIAjileAjpNm/Ly1hpT66v
jE3KCH5lonC4Kbtsb/Z/n8n4t+xkebQZ/A55Hd+SvM2Z5gDBu7lN/5HnVACxhU0dbRyZ8JIE4CQI
X+YRWGoyz1GYqDURebtYIq0Ah+BBxR9v+SQQ9ggDa5fChtT64XOSVSd6goAhLw9OQNM9mnPS8H/f
a1v7rwSJewL/G6CQSX/4dlGe6+CuOVnwlDkyeNJicYQFREIgNjt8F8mI5JyHSSNggQ2ssXerhsqv
gPJRKKO6Lw+QgMTd6W3Gu91zgmn+0zaRPjoR+i6tq4sX6t/T8j7a5mnH7I+oVD/vPu2F+ZyFr3ky
uGfMhtYqHLHJjlXwG8atnziMyYe02FVpt+vHpHjlDN5HHtI50goh3eBMiX0Ue0nQEsM0BuFrZuZM
7ZierYyixhIXesVOCzNWqeJFeFV0kR6xCw4zPMMK0mcfHf0U6+JgQeQmLXwItnHoCXJExrTc5a75
f9Sd147kSJqlX2XR91Zr1CQw0xeudWh5Q0RkRFJraXz6+eiZ01XdwMzOAnuzqAIRThfpgqSZ/f85
32nxDAuzXIQieksxrWyUT/jGdSPIUmtYGT95ZZrCKZuKu4wk2J09dMaOkC77VkZEKUazrb1i+a/y
4AeJJzuBSPwVKmq+EUh3Dp2fundRbWM+heb2w0GJPNLUfUbzE2xHW4T7EGTGA+K68NdruNn0JOMo
fRqp9tMLGZJd1Tv6Y+uUr9d/xPDcL2lWLrR5icRlcMiUb1zBBHX+MzH0cJN5GfEYI0EkTmYAhYwI
B0/7/K4RaXEXNW22cOvixjQJxIIy09xXYdfca77cSLyQN9ddlArLo+yGr+st0REbp8e9ZFEPCUrQ
2T6QotM/Jlg/11pMGlM9W/I0fncmIilh611fsPhxrPdSfwOnEKFcyq0bt5D3fhhoD349fkyCjn2e
BNat7Rni1AcFSzfyLz+yrrsEZG881ZKYByokKE71XFId1JIPb8gWdpVmbyWO/rnrP22F7nmvkTYu
wKK/0cnrIQfUiEN1L7rXG7vakS8+7CLRFrtac5grwrIg6dWKfhSNPEbK+epUIk40RuFNCLlKQ83a
RVZ77Cyne2BZj5meJd+m6t17SjLVQySL7lC4IyEV802SMaoH30434IqY76fGhVRK/8H0SWDyDEQ+
1O69B9+XrIRHpmq2pn2aIFghOs5Rp676oHVqXIRlfLX4TlaiJNTQ56u91OVEe63F4GF43tP8Kxud
uWgTp3rtiJRPo4CqZNA/YYmhjZxZwz7FW6QK4pQFIsZbmCDLlKI6mMb+Yaim4raa1ydjDM+2m29e
9zlFUdyGdvFUcQYeUIsUt9ddduYEO352hvn5EX8+YQSiY4+Zf7w+/bofLT4HdDDnJrd0xwDC8+pB
GW6cmhbL9fk0SYkDK/pk3beDPFw3MrPkQc2bP29e/yoRRTKX/6/u9kofcyE83euD6+uDry9zfcZ1
53UD6/Bj6tv8mKEwlWkUniJwKj4/wRiv+ti31qJutNvrxlNps2+YpS9se2ZN2tVa9G16O2m0balP
mYRYj+pgOgy8OTK1O4dTbNBH4wasGZ2axNfe6tp2lpYUUDfRxi/NhDRUZZjeMhB292R4FZO0ESx+
ZVUOi9wMjVmgy+RAg39uOKfn62YMtN9/XW9qzdgf4eZQDG+iI7r535u652chspHbY2qHR6cEzwwe
4Z3I2Hwhx6x4zGa8PA3j6w3HV+wxcWN0kdWdhtdqnMYdcXTGPT4s48aHEa16V7+/btyu5gtgdkxQ
sIfn1jHVxoi59rY+GcC229S3jqFScptxOKuibD+mMsWYFnRPXSWq/dg62APn/RpEqSb/SCagUcTC
AAMfOvPJKSwQeJP3HJvg8j3CDO06kTc+0FV0mQZCpVrTX4JGnSiE2D+8hH/aJZgErI7hbCVoLQj5
o3fvmQjWrw+ZX6iLBu+V0Ph6XXORpvlJJVglfX0WQHhm30TzqtL8wmwkIM9A3Yh6iF5J8xOYT4z4
HNnglBxpauveAPBVu8bL9aE1L90OXvDu0XheoQsaL53DcMvwoTaVZFjq4tZlfco8IG99JAucrOuM
wMBlHDnkMMOgu7WRV5H/oIfHgrrJDIv1sPVyBxkzP50WCcT1EdfHBt2wAz/lMId8r5LQOOG+twld
LGsca/Of4G3KtRppAVE7gNLigbvICayJAqTZRZwGHXUndoaF3RMsOv/J99+e+u31bwuv1Cp3E7Ci
YlzZrI9WserrS+OlXzWLzE9yA+5ZzOtfVlbuXWgoeHhw6JdhZOLgy4lZldTX8+GjC5spXPSkgAMi
SJ/7NiNqexSnwsl/b6b55nUfy7btoFHSCeLYgzbeOX993K+n6dZTgBNrN6isZ53vUoZL+gBpToso
97oJ7Cg4cfkOTpMyrF1hWHQXaPUVyfQaTFG8HVsjOglJ5fLuescwuKBE52yt683cKp9yrvRb/Doz
CtiGqDfWjrrkuO5VQGAQEKEy3JJHrvfGje08DVzLb5OGdPYyqsRtVo3b2BLj+c/9WTEzMPiSpCJe
ulbxATdGc6eTxXPnPqBRIbbKImsn0WvjPFXoH4mS0T7R1bAgqdt3x7Lpr7uDdUB4Vd25A3C/6yOc
tOQ8i9wncn7MbRyOt7kyrdWAs/aptzVE0k37GffwltVQEIAVFsaRoqMzVwbbT0hvgp4zOYGITAvs
573mbqXRecu8iuqd5qK5G5BqPjNC0THKtNkMVXUrD1f5nVljm60ESUhlpD3ilsiISQvlupi9hKNZ
JgfBL4tljXuNCNeo3ryztn/I27J4zXtlbYcUwSF6nfwV9xpur9DrLq1d6wSmdPqiqMboLmQds6Gk
R/eglMM+HzjcWH4zp26SetPSGtyyNAnpMGrdioxa76FD47MM47F+zmxslhgQLRadrTplyroYei5+
uq1FdzuuvoIwKxeyaptTUruI6IsoIVgxHm4dJikb1jgohEUmKAgDfI5Gk+FO0LCiQ20wj2Hs5Mg7
JC42jYbf7QI3PqG84baPAgYfkVJBQiKIOkeh4QULtOHIfSJSIZEIDGU0oUtrMpyXlEpCWZMgMoDu
icvsUZDsfvT9bpili/JdT7Rz0/TaozZENt8pbbPr/i4ejxgf82XrywFcULp1G9u4hYjRPiIPdBd+
leYHaQ/tozO15QZvR7s2WTlQJOzHFQOVtxZMlLddb04vLhW7BQDSfub4pUDXlsJL5YvekOZYAAtG
weBPW0wl3Tb3rK2vB847VuOJaqpsbj2dTmNaARHQjEScm4x6CoqeZS7j4hNs/zEb/Ok56VtzO7Ut
M1cz656ZP5yuDxhjFDYdwuYbi7zkM42tkLcn88+ExhYauexEoZMgOunUG21K230axcUO3QGzH717
8wuK1VqQFEeHj2AE012baeouiR37UkmPCOP/3IX7h+PALm6uD7jujwNrOCCiYV3Ic64bpxm1hYti
Zkl2SEP5iOoY18EkOSHpuxkI8L7r5g3sDesm197/3BMXdnCXS3/lILW5XPfbMPOPjZ7FqzQyuk0w
lf2LhqJ1oRy7PyFA71/qZq4OkSdPI9q5TRtOkXl3iwt7b7g1cUrzk2IvG5AFlPn++iSaps9ZNzW3
Q22XT0YDbt4u3BUaHIXzoMBiOc6rFUAx+EIN31wGcYkVYl7VIFf8thwmozVG1g3D6viuuttqtK0P
ZPccwgnlWowz6j6zgp/X/UNI8qY7yfAuSrLoVCFzWjXzEyo4/qihjVesX9HWj7V6J8iifOYgOlhu
bX0Ix8ZX1xjGIQmZ1LAUtJ5AJGU4saLg3Iae+dR7EI/0vqjOFvzfJyoLP7U6037dWfYzXpIkN4Ux
zukIJqPpHm2JrRhf0XE92lrUnJnWRRtYIgDSvHBce027CwroJ7bs8I+rnRDKw4hdvw8OtK9SaxG2
FiELdy39kcL4mP3nTpytRyg7YRZ/ZoPxHhYdLa6WkrGOhXS+7K5aTX2aftssamMiGLyM17ElDXTA
zXnKwvxIxZcUb0JSAxb+2Emo6dWItRJi7DqzPaum1Xc6/TB4wCbxhLiIfY7R3eRY/b7vqe6blYeJ
ShxHawoP11u9QRy4NGI46ejXL4HGRjIQLA1PxeuZoHbop9y9nzE8esKcQo+6VWpqYtmXGniZLH9j
pGU9jab84nuPZR56nJpxQd7J+JopkIslCv3WN+koJeMDPNa106lPpsKWrugw6f4F22e5qPxYJzlr
WHuWARlHEHVZVO+uHU+bnmLPMhLOqeYS+aIlwV0QingTKqrkM9vi3bJ7zCOYxjTiWQ95Qh6gHdgr
R4/FE+SKYzSk+ofeYYm1B9PYW35wtrogpRmU3RNamy4bM9waaZRv00Z/dPLxHmLj0mzDJzsez6bI
jsgOTpFqHgXpCGnqf062/ImrEx+/nI7+JD8xZpydJinPHvKv1OarJ3672c3dbAshz7HWJWyWqNgL
CYtG+eZu6EqkeT0CjUzyk7cFci03jmlnE6Uz8HHBb2SE8NHmHGJaSxI+6qJxjWKJDnOlEJ9iJyVD
uBAoKAtxASLirdUcRaOTWZs5GWlnrBBqgnZXXYPtW/cU1AxstMuMCDLX8t2FFJRiQE+6K1d44dIY
E2rfzARhDxlbWeM1QRIyMVgHLYGysj4UtrXCEmjTfi3rRUd+QKgV0bLp2njpghlYJWr4rr1BnVks
/8h8OEOt1W+HOSyb4Y/AXVOuI2t4jKENPiVT/Jjf+/QBDiRljytHAl8YWyJEaHf1W8p7L3Tx9HPg
UDSI+TCwCNMtmodpW+tUO9OVCjDeOLEBEi0xHgs0j4uYE3LphxMxxK6kzWdM8b4CwbEIP7rC9g+a
YtKjS19bW9WPIe/EIjCiYVkoQjut7Kn1XRvFG2cFaOd1bWKvs/MSDaXuLo1+OLFocpeyCBWvPO69
FBgF9VOgDPdhbiCiCqyYBi1rc22YioM+xPeGh/NA+mpP1FK7KgP6SGC5Vow1XR/ST5DyJMOhP6F4
hZGB+A81zIEYs0dXT0OInPq0pQD+kADr2gZGx4g1A5Udz/7JZCtf5Hb/nc0fGaX6yggTKP/1Mhxp
Fdqh99pU8U/TEjsZxs+4TknGqum0lZHY0O20kd1V7jpNHxyNIKZM5o+urMJdWGE70810XToleosy
27hV/EIQ3Cd1HaTGfUx5jPDF4EL/j9XqD1jPxwYZWK4l+tqU5Dym03DqhxXZaGvTAHeLOybHaAmy
IPKyZ8a6lhxXO18KMexl6e+hCS/CUGzbNvqW04BipB+e5DCJBVVGghC8UW48R68PvT8eM1b/pKU4
S3rO0cYtG3+ZJ+2Fzs1qFOGDpwWYTyvj7ImALnMr3xjYuYLpt0qRD2+byDFKG6VgVtJqjImngf99
MSmbm/0yL/QD+gV8Dr7E2SdXbWR+tixVyNBon6IoJo04GVEepIQkUmTjQn+cupKw7kDTl7oKfoik
vJs/pEqjD9s/A7tkFaQW2jTUTLb1fFd06p20PLXFh3gqu7jkoh0nGAdzDII64FTTinQYYKe4yVC7
1cTM2ZT5SRwBV5Qt6Iu0JLiQ+4pyxl+EHVerg3SHl3qYvvxuYk5bApvGkmcP3k9Xkz6ATagZ4LS7
RWNykjoc3cmkfXBhRQmom+FeBGO+7SvtqKdpvUpbmAMRBv+zY14GK1OLnVHwPlToPbbFcCJXAZis
zB/aS2oCEizosutuWs+Vix+VQTEosaHC9VyDWfTN04U9IKidgdoWg9Q6hbkVNNmH6yAmHlsT3lRO
2poZZh8lAqrHyGgvlqu/+IW6a5zyPKUdPaBKzLHmDl8x2lIU/ZxUZrIrtYL2fx8+mwNXFmr78UJE
zr0tq69ReGRVSARQ6Yvt6bu+beQir3B0oKUOfbwJZU7+CB5+zMCk/RpvBlBBgIPAwzLVIIMwEboY
dk+Krf0tpipcioj2EU7hZTL4x6pNR5LHnDeBSEJvk31I5EShupONDXrsealycFcYV/YUDU/plN1M
tItb+rtm290qqoLkztZLqiuryCbhuAwEJjaYoCHG7ZRUcqc4h3P2otn295xzJKV5EmB29gXpMt5y
AAWoS5ak6D3ECDUQ1xJXL3qbXWEerEzbOMyRjlSuPTzr/riZcjhvZZRumgoIqwaUoPF8LIuNRMFW
f6HCoB7qobtUTbmNhu4yZNaz07HORhHMSUpAgDHLHlr/g+n20bW3iCH5Ye4haC1Dorh8fdJgVeD6
HXsoy+g9u2hMKcmppZ7Hj11nIjcqWKuYovocdFJrebePYd0f/Rj6i5fsR8lyC9hOkNxWc1uoHL6d
TJxrUX1o031QmTcWRggrGnZZpG+FFdzW9cekN2eQY99Wmd3IPvxIUfGmvRdumgTocfCNCN7DrVFx
fpv+s6BEhph5z1sbkPbWkHWLY61x7QUOEWyR5kfFShJIqQkDOXKjWGvzO6AR6TG6KBE6QO9QcngB
QmfDT4kvN9Cvk/ITbaaMxB50GRrlHyRI1phjFKfSEUnS6oqmW091wnjTSX3RMAoSUGxupSTAPZm+
wVaAZrGlWqQe4YAjeBIp6rc+YWrvifJnaRJ80k/jUrqyXnpyW1QVwgvqSuuS4OiemtoePOuqZE62
axy6SSlXedMVn83Uo2bz8lOSBWilKfukcb/KqQUfIb4xke8zcrkhLd3YMq/Jjuu8F9/MnkMy7X8m
Q7WwuqJ7/2Us7Rx1S6smxFOcLtVY+0t+wh3fhdjw3rL95CK2ERlUM2N2kJlZVq5sLL44Xllm9tCM
AtelfzS7VfKBRXlkokgTpus8BfNfuS5IK53vzYTxHmn61rZN4+eUtzsdAdQHc6xF2BQ0G6WPvlYJ
0qVH+23Q0QtRgVX8mum3PvuWjAorZ55x7InB/cwjo4bnR8ncpR1hieGsSl3umwZuhZ7kt9fNEPRL
Xbv/BSUOSqu7aW1fHUo1iVU9Os1OQ7HyHLgAm+AnfxQ9ATq0aJogXYXKcj7Hn3EQZz98MUfMgeV7
L03/VWmusYoNGyvZTNPqg+z+l/lTj0hIIMOz2iZZX/Cp4KVd3QS/7MOwGwiuF/lzPA3qPbas8y+A
b92r+mRpeb81R4rFpj2NZ/CSxaapC5fDRmS3AlTweY6Y3GdyXKNwUa8u1+hFiiMBDOkQe6scxN/W
rh2w1Q3VY03r7K/SZJHn9c9u5TCZAQn156bu7yYDdIydOsUxt+HG9eotpNs09/Yx0pUjiWCRSgb6
WgqLhIuUk9TpYyd0eodXGkTZgvUhXG9ofWsTdY16y5l8uqk2faBNQYhGZ3JVdlNw19LGxkTTiTOg
tw9vXsyOZLm9YHti8ABQhi2UpMKyTk4spPRNU3o/rsZaM/sa8S6KhvUe4FF1oiVsP47dZHMJh8hf
DI31iCCp2Th5bzEqIqyPncjk7Tr1naWjvLJktlJuHkFFYpp7a1ggaYCLNxvmdTBpmsI51+34SGpJ
9lRb0+sQ5Op2rCZcIk23jwzVPOOEgJLpUpgdoukg/bo8GtYgFimelTawgVrOEIRUemcrpzbQuuBX
25TOB6q0fRfn9wkf5nR9UI2edIEvalXMzBkzc/VDSaaodMpLPdOEmE6QjGfazVapGAkqx2llOc5t
E8byrjOBVC97A9nhNStkrNAR9aZHNwLQwIQyZjNCf9jJOlG4RfAMGkXN0C0R7AGyf29yjL2/bHOg
hxbkVeHmmd9HH43WlrIDVL2hHs5gi59JeJWH3GrIN3ExXl85s/6gv2Ox7W414rigw4KdsM+gOOUJ
/Cbdp7jjn7VYZUbKvIfTbGFgqOVy8NvwcyLX0qGxafn3V65YE0bGA8Y+JvOc+BSW6ARQjzP0ZhXE
fYTjl3fIYibnohLOh97PYqK+U/OWTXLkvwJ5r2LzOe/a4ZN2/rPozVe8efU9uAV7CbUgpd1qwgfN
k3KEdOTKXVuVw51O+SpuesJniwyp1fUYSAITeaVAcpOnY3vj0/y/mtE8/zs3yvTxl5+y/6Z+gQ6A
tXs1g9K6iqtbkIf7tLXFObBndWLWuZBbiY2Rbnx/3dAGDved5nynMOHlIIYHRS4VYOWypSwWFZcC
yRyzk/bQK6d8m0LPRmuZVhhRBdDVq/E2SzxxNgPrA7GcvwAaoq3s9qdeKBcJhVUiopDJuhsEUZiO
deocP8cdlVX8KruBmIDHX19EMGQmTqfceshSZhP0PKMtsYRL1eIbvfLRUeK/OWk73poEcKx/wbNq
5NXwCjOaI8qZQ8cHvlNsqMGhhGdEY0M9TBrNUYPV8TF24Xs4vfFCbkG2ayey54ZRAdSBfOFXtD50
+yMrTfpwc+JPVU+U24oJgmgPS82PyzvVDmQlmt1rbtvjPXKIcMHURT0bBLA0hKViVyMfD0NB9ggk
yDhg3btAn3IfxzIaIPASDGujgloT+edRWJXwjmYqxpV82xdYYroOlmsbYerp7F7sQlVop1+jg8KQ
6Be5uWgSo11X7Qhvm9TmfuHouXmS1z9H2xmooldEoswnKwRLqlzvWiX6rU4yZB6MwS4PuvgoxA7A
i3dbEoOxxGuTbfL0x5RULovM2B63QccxMAHJhBNtf5RN5y89q9bJt0WvM0DcXFfDYD+LzrrvC1it
IUdYRwjqvctlE7fsxeu92VyHDuD6VULO6/DeM8hKLUppEhf1wzBL21x05kSHuoeuaLSdYla67DCZ
X6qK/B9zhtMHWZbc47GNUaTCsFRpYq744HLpzLFK7RTZO13LIW0NUwlEdYCUJIt2kxk7iROpWPau
Io8Ypu4v064LD8wYq/BONIooSuFScu8cDKYZ5AgJ0ZFyGL00uGa6NJ3XSUO514SfA/XIpev2WKxS
taepHjz3ckTyTeL35IsXkGsmblRM1lSVoMZCYXksNSaDYdajsA4TBn2Gl4DCCyxgk/r69eS36X1t
Z//+BXUFEv9XnBRPsattXfiYB2u0CVClr7EDZEgHX3XdI9xFbU1sfLkJ6HySJO6Dlw4iBEi1VnBc
pFFDhopRrLtgxN/tNkRMCd967nUGE+gP2AGug6wbmI/G3uU42l2J3n9uwNlYWxnbH2GMsj03jHDJ
siXagA+A1kmQULb4P+SVaP+aeKM5tIQd3TDd+T/tX/NhPI68ROmOWFq+Vx6UoOSi8Fpc7esS2+eR
hvcXQwSa/FEJPBnVhBVBo1AX6g1oobjeeZJKTOYRHIOARYMaj74G1g5cgcGvP9yk3krzsZuzza4b
w6I+Veu22Md1HD0ouLxkeqq3Px8hC39c9BrJiwMxHQy//SnpPf3kOJwkjW+W76Mvg4Wtl/cKfcHF
M/31lCXyInICJtp0grZvfV/5Tn6im7vaL6c1oL7qTXOy51pT2FANI7/RG1KFxnm/6zv5agJXfKhE
czDiWYJ8n0VpStFDVhcuFxu31/qNLUedNg7WLcen+lTq8NfnTWKOAi9gt4mSluhSO1kFVnQsix4E
P6f2BkVOeRiSWTpK92tZNRnZ1KJfF2gFvtxx+oLwWz9ZXgndxeqiox3L/KJh9FlJSClvJFPvQe75
X9nQvVhjODwHEdSHZHKIlR3TjZ9a+m1J66vDjnDAvBNdAkn2rzdWl86NwL6rdWYGxTfm9fcOKGFr
2t7uGm19ZZiFhLV0AROxvsmZWis7+8b/YZlWgSVFTjvHQYNuzPiYnsi5Zh7WC9MZjnJ8QW/Vyj77
8LlQr90A2Lhnw7uDZcWH8LOPzvUjqB8PeZSlQKdkcjRxHv3aXPfZXojRHlPmhZ7y/S+pulHHqJA0
/mXiNXQ7jZ6zAbFtYNrRuff87OhQhOfUI/2iD1NmDl3Qfo3GY2tR4UQj+zWMrB48y33uRmmvykZP
qVc3IYvJmKT5uOruJpgeS1b/1O1zTKgd4Om+V6yn+xEMijdZL6OTobL21WfixUQQpF12J8wAZs7k
2jtPi4pjVIzHpBOCbkFq7UZT9o+T7jzHid19jg6r50pk9p2KKnkYO4Euj/i/eQJbk8MccTgnFpAs
nxryFLaXZIJ8NBaGtrPGPsLixFgFMcK6NwqjXdpTYcJxrgQVjoAoh86hftakHRBWKlEgK1Ysz/sb
fEP6rmy+B7i5R6y44bGcNwJyBt/M/Kc0Df683g9LPjwa3vDzek353/8Uz9H8/d+4/aNA6w7Gq/2X
m39/LDL+/7f5Of94zD8/4+/n6AfQnOJn+98+avtdXD6y7+ZfH/RPr8y//vvdzcmR/3RjfU2fvOu+
a3X/3VAsu76L4LuYH/k/vfN/ff9PMiw1oqD+6wjLBWTb4SP/+NvvF9t//fvf5mf8zrD0/qDQa2qQ
uB0uyIjV/pFh6f1BjpRnM+oYDlUdi3t+Z1gKzfmDS56uk1bpIY6jn/WPPEuh23940pGGZ5uoMlDq
mf83gZbG/Nb+EoDnahZLCY8YTRbeUBVsi7zOvyajwUceOkJhkb8QSJMsRTdMHeIMp6zfpNEbrMQy
Vdk2ETua67i3PRUEDDAupkgIk/WQrrq2k8nFMBC67md6lo9yxNfco0kJDCchcdWzlK/QEnjE0jSP
pfCJgYJlWevHPAmznyrt6/BFG3V3kaKbfZTkXeMcNBK9gJPNHGYpyqZ/9EqkdGcUnXVN7jlqhmXf
xVO0A1PHrGdwrWw86pAlrKWeOtTlTVw4BbasgfpfPFDSX3hYp5plaEXFneI7TynC0vZaT2YwjQvX
85ncdiydk7UN12xEd5R0wM+Dqv/q9S770VWueK2l6YFMgLNIwnxBQf4VrjNyfx9An6Qy1DJklZap
tG2U18mXGCxln0my4DobGmnNIh0YOcanMGdVMw2RN61FNTeq+jgYMWLGSfygR5aItqaO0HbLuEwZ
OW9iENZ80+7zgAlzeCkI46L3ltDTzls3xAXSeAYwkrJE4QQgIn/DnlBBTY1FPBF5wtd4jAcVle/u
FDgpnLKsSU8DrPPyY3CbtDlUPivmb+I/7AFemdvNeEhev1LPCZ0g+p/eFKv0MXfNpN+PYQpv0Bh8
w99nuWeWyLpYG7GoFYFu3paaOeCZNXGqvcER9giUyoMqxEtmaeEum3JCWRT9MAcAGkNCzNI2b9vn
dGiKH5JxhZ+KyfI8h+eYWzoWkZSRFrY7f6xQx0zlKEqU1yExAZZTY0LGkj3waxZSIg1vkYNuOwsf
r0UD8WHwTNCELpZIdGAmyDJnyr6noNLiHT8E7m8+MEhEv2+gEdhEdpBkRQ7IRUd3R/A7tmJ4lWYe
kYuEgptqX1M1JGqbTkkuW5A1Z3vUdD4gIIRsjcGkdS8y1cwOF6LZuhtXmd6jDHrlvVJw7M0HPfdy
Pp8nCvWC3l70aOGFTe2umrTBhLfAqmo5wBcBl6mHNNBQgIbZAV8co15U936/lFTaMzjwVviayzZy
fhhNb4WHIsjy+Cm1NNDmWV11tJqzQH13aHNwRDSwLSeSZgOR+Ls8G+qSOhe2XDywcOxWuidQLhrg
mAuCQZT1NCkdyWIxmhUY3qJ5w6shGyINlFGh3G7bVn4pSytTihZjE59E09f1VneaotuptBsbxBxN
Q4wEBkm5LOsOrcOyKtuh2yYeFOGtIk6LZjZNyf4GHEg+PNioEPCDTUwGjoQFlcXOdWKHIBUMP+SO
0iYpDcI1WN/sO0re/buJtTjbS6MUivOf2eEqJYr6C2d9mP7IrDbD1+mZsnTJXyd95q5vg6o++gpT
9yHn1aY3styEH4FHVm666vEIgBP2zWTAmh0Z7psMUiL/FnEWBiUL8wCZzx1m2DA+KJJM7kwty0nq
zOzyvRysITvEQS7RYFNz0FdI2xqslWlC/x5zf462qqXoGCIpRtq+T3XlNCtVUP3YODB1wZXHM3TT
c3OE0RIwOTBxX2Dxj4ehLNeJH8riAe0MBZvQqPsHL3cLcdsnRUm0O1OEiEUsFLWN7cvcQ57vmi92
Y2NUJaZN9+ET6IU4EWbOLHVwOWHXZGWxuIc9p7KF2UIr3GE28LOz6bh1uhZTYScsmKOio+rcUSjF
k0v34ADvvq/8Hw7VoRgxJFqpRLq7ESCWy6p/6BW6R81DwDaJZYShB/yb16n6HjO62T2RJSLqU93i
JdpEUCf5BFpdv/oiglVdDbqRrbUGhRXu1YSzAc5XIREcBQkfEnZLQI5KQieL9q0gltMZH1Jh1lwD
Q2VHy0BFrHVBT+nEGWh2mZGfXCvMLuCS3/qsQiQSCRm1J7+orRfc+eajNIPyTtQo+hExBJV3wE4L
UEQ387QkJ0mAvMjcLCmQSSUWdo9U6P6ygkrk7vgdTWfjSGsWMwKzN9KtEdiTQ1XG4cLd4ODJt0NR
y/A8TGlhowWuht8xoP+v52T/H822zP82MHwZfnz9daY1P/ofaeGYNbkIuiY6dnJwuOd3WrjxB3Mb
0/F0WpGGBRb6HzMtnbsQ39gu9TNdx4jEKporVBv++9+cP0xTk7ZnS0w/tiG56z+nmL8DsX/NjZly
/r7912Q7yhpzQOhfAlsNaTvI0SybV3UtpkP/MtGCptiZlWZzhLWgqgM6k3F3yHTxiLL0uTfVbeFa
39JUQCIRMjXVmeQ0dwsEVm+7+iIKf+vFiX6jBEHU9P9XrwRHcn/GpF+kPrkHL3Ynu0MMlsWhVj5K
rEF1kp8dgQgeJNceu22xM6hirSabDnTtI6lP5nMnwoOiCyJK/P5VcPEobeeHqtWNUp0FmRXcnpbC
vKop7U+NS7cihHCSFKeowfAYmv4tvc1ol0ZEW2aDeTDLYdckHteZDERz6e+csMnWddB2aJeIkppQ
WgbTxu7oIdoew2ugYTiLJtSDEWpAO3fum2bodgxPB5lpmBHRavPmey5lEyyy+OIFKEhr4bxmIdMd
FxzmIoaLuuoQvUyQwBaJBjs3AzyHOMVGa5Lb+0ikP/P9wGxpOYwIsUmDcQpB1oFGiSsZjgMR2SNU
n0VSlV9++dmb6QgYkZwT3NfPmZo+U0beLL1z0/hHo8X9MjHmloQwbnSQjAs1JVhYgT8hbeLaOv4H
S+exJCmSRdEvwgxw5DYILTMjdW6wSoWWDjjw9XNom01Z1Ux3V4bA/Yl7z61XvVyFOdSCcBE/2/mn
2ehPMart9ViaD/i5kPYnv1DaD56fnDLXOyVtjFLSdjdJZGe4a+EpAvhnkNEeC8YaLDh4j9y023UZ
vW8FuyPStH9lapFUZZ56H/2GR/Be4LXxPZH5XzQOeyL8tsJI/uyQdh1DLaycxnhsifNbVd7A+TXm
mwbxMuqcW2mhoii1/KvqtHSDRevo4TEdO3h0A7LmVQLZYdVPHu0BkdQeVrlQGCfaAxkw53G2TDgV
kshyjcjqfTQgaavpdVYRR22NjX7s34SixsVH+GuRM0Yd7gRRp07xCOSj7Eis06Vaq9QGcCgCrVHl
SgFI2uRSHNKInbbJY3elK1qFWfaSEEyztlV0nbt8F4K+WA35iC+7sLfKc7uVNoK+d4bhhlji1ZOx
cxg0/zD5cbNlin8w8hkiJQtjF1nuqkq28j/1olPD/2alTIFNIigxI+yAKYPUZ+UDJGrM9NzHXNb1
zE8rnJdWpH9FvkTTox9ifdt88jF85Rb8BTN13yeGw30Gqx8N7IpN7itoJ+iqKXw5ScTHjtbSX1uj
8wM34Vo3jkS5at8N0wPovFgzTfNcyk+Q9DV7bfcX8fyqHvwlHatoVzCqj1AqRRCHxUvsRF/OiLlK
R8o5VVe39V96q7hFzKdREpozo5gvTEmXsnafcJxWPHEtQYr1Cn3Kb5TbyKGjkxmntxSZpxYj8lMs
I7y6OgEI2qA4uybCZEN66qKetNOiZy9K4nnXFQ995/8jKOnUztWtHSJSPNrmKNzyxe6y2zghK8l5
HrvC7vnixOcWflAAxvpGx3DwR7OCd8Py1902ZHPvxwJEc4/UzBydQxprG+FTvWYxWYY+n6qKQLbi
7Z+C2UzvuFWMFZj9y39/KL2LiMwgMRJns/zVXSV5eYo8W6aW31NHo9H5IGzYPouqiLc0Oe+aW934
/CMfW3IcH4i7ohw3D1LrHh0mNSvHrr9AjGwNi3/C7EZ2vToElpS0DQyVYIteHKqmPRJZc4C+0Zub
vDF/PZ0vPSEhVLko28zU2UDihEXFT4BIrNnFcvmL9SOb+18FqioVnrWiLn0q9OZWp8NLj+dslU08
b/DReNus/qpHzRFbIfHRBsoIH2dbO6FnCqvnyXPP1QxDx2jkV5ToZzAHghnYjLk2/oWT9FyYCDpt
i/lgUt0HQb4Muqjoawa2wVur8X5EPEcelWBrfFcTTpGwBz8pPYbTWf4nBY1PWZUveaOv8E8yLLDc
DzSNsdGzIa3iQ9g1kLHFtd8MRcgRPkLEcltUZo0LEqG9AQD59jEicujM56Y0geCYzgN4hnxLpjZ1
GYry1r44/qkZXTq88mK4yWeKYqEpfXJyayYB5BioQ59Z5apH9Rr0MTt4fX5vEpAG9niOu+TP17ND
OFOrF7U6DSXdft57OyPdtTK78bOF/Ge1i+eI85hiB1EauRJ4qVKus+RFTVSZmNzI5NC2hSkfZ7t8
SdMqDkYpnpSr2FpaJbTqWKhFkb+CZ30ok4oVDtpHrIdH3e1ffZ4WO/X2M+4jlOCo0RbYcluiN3HY
v9KzDT42idA0X3GePMxKvVR6cq9DFhu+nM9pOAWTrXCTmK/loKHsSk5J+IQCPdtZ4BZ3JOvQkHr7
1vslwXtVOpq1bjqx6HGogSuA9C5j7MJnL+fm9ms0Ejc262olVfYiVdut86iUa2ajaqX39UtaVWfZ
px+zJbeoJvetcm+2UhkRFhDwbTeiF2cHOyaErZd5YFbOxTaTtziOriMdV60b/Mi+2HTeb6m8AQVd
glMNpcxkQq3QZg33n3AoS4LE9dEnWrn5WVSOtnUnS0cu3neS7wxU9MXzpdxwO6imCAwWBGfSsQg5
SPLmHfNhxIeZmoNxE5G+j5M7ulpoWAtuNRpYyswT08/emNoNhljjiI+R2WyUmtueBBK3b7NTq+df
zYjgNfYZw4SWbx1nOLE8PNNpjrhniyK2Nu482Ftvtt4MBOsc8f437rV45bSTOoXgjKp2XiBuwBJC
IFm2xpB2qLunoiwHpLQ4pAJGZ17Qg+wm0XuailtNi4uye9I3Rm6h+tbPKJt4oZQyqN6Spv+NTDve
pNpnwUxmY4OhWnWoQ092XSJVHpPdHIYbB5DaviqSZj1oE3J+5ttJrraD73z3daOv22p8ml5MG2xh
HUUQmoRsVhYyK1KyWOZNH04Ta/sOFXSWRWjWqCeYLi8BUnBSpln9iUr+Sp/QJNNu97xKZxfm0Uve
6XdP8sDnTQlhhejQsEokjc4o10hQjuCf704d5qtQktUNPhsxUz3P25j40CA2fBuE0ZSu0hgQGaJj
kUM8J2cVibvevwz1rAeANpBO1SAB2CfaKWAdKsV2FeqIMkEGrXQlwPMU9s7IuD8qdOErl2CbhCpS
sZczWcSTqB7fe7vJeOBW/qDf24yvbWoBrQ0TkPDeSKqzSRRTm7A85EoGvXx3sfdZ3pNVd1ezDfNt
VNXf6LACSr5zFVdANkKSKbqgGhmQeW8t7zofMnJAE38k5vIg99t95KoNEspHa5qfQy69pMHBVBAK
ymrRDI0bVC5Cj1CKAAS1nqTyGqqAT/LOf/XGWhts3dHKy45jvmYClJKmyqcaYmVSa0yIgWaIk5nm
b0NuEltffk0swFRsPLCf/GYhu0eF95A0+aMzIbWZPDjLg3MnlPqThts+d8l9Mrsfv0Cw18bqpa3y
JGja/mse0NO6z2GWLkVgdSp8/ZHlWr6f5/kD/heXZuiecwg7yNWP2SQMGAPe/r8PoLOaU1dP/ya8
bdibd5me/cLj0FbQ8Velz2OUa3YdmMC14tby14XFbavTyiCTW1oVW2ebVGovdusx2AEqx+vSN2Vb
kWCk/jQZG/uIMKXRn/40MOns9d78EP+l5g7ZyjXKuwFVxY5+Rv8wOOVfqGL8oCq9MEj6GeL+1Pfj
zci5yEAz15SUIeqtIEstHLVuumiq3jUjOuvRfKWaLlHxuGZgpV+CJRrMF7iIiWPvCpIpAm3EgB92
EC0oO0iKcM+1QBehzfPzYBsPkwmECXbG0WIEuc2HXxwW6UF0dguULt57mVjRZnGm2/68d/T8lnQZ
KhtstyE5qR2xXRbChVEax0H338qR6EDD66nl5FNjOaAkABdqBZdBrHpw9z682yXLuDfSR6wcm8y1
35qZlotnm/BaKz5mLbvMrrkmAd3hdUAaDAN72A/o/DFCLc6IAwDBCEoHQbamfGZB9KMi8+g51sNY
WsBkbMUPtTxpSw/Yjys/m1+wEZ8NkuC1qTu0Kvo1vFdEFDn4qfZkctxTWTZ7Pt+ZHE0y1Mw1yXI/
kRFhcMC9gKKbMIvavw+t+GE5+jxG+THG1r0at1GdvUJG/ZqSuVst5ERa0K8BAx9zrxl0UZSeUp4e
bUCyWkKLWWIz/mkJACUvezebcA0Fnfg9bvBCWrBx0bKVMUdEpBt/TZ7FO0+n9K1wqrtEDEJJprhu
MYrXznYy6qtVzM91VsJJxauJUopARbiCo0Le6dqHcXg2iypZM+q5Q/p5qELjJIYB0NXQnqe+OAvX
KYJOHntHwxo0iGPEfCHAb0j4M96+1EeSa/lcST6VDTTOTYyjYWvBJw1j6JOa85Fp6UGDluqWeJca
9KNu3v/p1NkTGahrR7U3pzPSYJInmehvqkrrTaKRxd0wSjTn+eg68W+mV5fIQvSvMjQIDQCUjJh4
HB3WgTXu009HaMIqc9ua9MB7xmAC/xc3YFgDy7TM29DqzdrnomdROR0Tf7qLTocWaZuB5r3o/XW2
iHbxrc+8TH7T0S5Q5pBpKgvYB3nUvWdypCHpxQmyJ8ITLd6mjhdYctq3vv+KSLkNItiBoSuPshNv
9qLkZXQPfwWoK2MIPbuLXhA/ijgO21jgjTGReqOPLQGO/SrBfTZmHumWiAdhdf50snx+VIbxO5ZI
8TzAaKmq4G9UJzkLMFQREQS0hSPqcI6FrMjJACotAoVHLJ4JINNUPQ9UWvsyxemLG3PDvYPLK9eR
rmFKaer0CWgLcOx4pgkhwmECF4nI2v6o54ZNrvtsVNpysjXb0smevCo1VmPP18JzHi2v/J5lgYWM
UgQx+ngrUQEBJLMvBaER5JHpZ61tPvQCwS5L46xCrg7sgmEjY5IYEEg50NX5+hLsLnAvmT0WL2NV
VQq+d2vW24FZsVf24xVK4fs0hWeZZvSmZvnEChFe86i+cmEymOxtjtzws2vSZEfJRBE647thZMFy
AIG3h7HOMJQD9X881kIpVicTdKJw65vlg0XyZtskb8z/V3k/ezxv/h9zlh8tN1Ku8wW5/VPF8yvR
FJvKr7dNPxtbXXk1ci1Y3qNurAa6NVTw8LoIvlnO1QO4b6P5NUtXx99Fd0xhmCKUnh+c2by5vujQ
WMVUHwnXJW02w2/OWHSg4S4UprnKzDpfwx/fNt25oF4+s4fipQ/dj86iZt0bZFr4OD2BX/e4bYhu
xrk6wBsxnmbQ8uvedf6Ec4B+RGZHuG+pM1gPYRBxWmCiJROUIn9m8iw3JS/Krn5bk7SnZgRBm1Tc
zg3XSdvTsEXtLspndw8DjntBa46MG9JKZcCbB6g23lvuMjKqQglE19ahdDLYY/4d7hxYq0HS+hwy
GoahXkpS4rLIf064+JPww6zFCMC4WaelBqHZQL5eFhvIM/jvUtQBQiwlR/yPQDtMTW2/FJs7zRq3
OYcBb3GFH8qWH1WMU6RwAf8SxYoE529yo2GvN/q7hQg5whAhIpfNY0q/1/ZH7DCchvkLyLxtm4Rc
yQxEIjSbuWHWm9zUCRuY3fchtcIjUrEXv+iWMYf5XubyM9P8K2GdL4VW3VUzv1Xta5mVbwnHR0ZL
T2OuOJqE9mtDIttYmUk1V4LuA7qC81Aa+U5OzR9iIXtFZRZuRFqhZLYIxCLwwyj5es2j9y/JDFYv
YlhL0kPT2NeDEr+kgyyek/ApVeEz+mouKFF9yte6Jhs468Z2hc6/WDNZpBAHMD7hjRSy436dIdBY
pfWVReX71BmQqm3C2EJb8wIyR3EYg6JZgRDb+yYURaUipl25unvD3G0rheDYSvo3JcND56ZglDgO
nbn5s+T4oocx9xrQI0yfFMO6ftFFcYaKwGvKfnz97jIvqUPkbHi4G9Y6O4ejG1wDis42WXUFlD4/
K6+QM+BpMRyl1jpOI5zxSbvSMUGFN2dioe0330LEZzrjrRX+L/OpDz3HeVvnhcFUhFwdAtUuWsZT
luKqhpOl6BBDcH+UTyQp/nrpu5sgElQVl6doFG1Mdqu0+lh0mCHBwh+I5avXRBC9m1F9p4x/kX0b
cJ4+F5P32kBSjLOZrVnzhE3xc/b2COg+aSD+fNHGQZP4+1JHNtvHN3ZFN/0vtGR+TExW8Hbm4UKJ
/vyYJW/pyGXuWQTCzL463/yUNUGrfHcxeAIKdPJdZ5L/xS70nXhTBl5yepxa6vfGZtgWJn84ouaN
cnGDQsCANIFkzU+8dTKG32Y9brRw0AGtVZuxLB/Z0h+S3o/P0BCDODauhQtyYvT0116CHKOqjnyy
CEe/0NfTfE80fNKd7N9pdawdGUBHkIwc7cWjPg0HtqXXZHExJIgVI/NjClMGD07pQ9ePgj7lNIqS
DjZPR8KO57Ngc7wTGnFrXRptsyei88cYsJONUpa3NOeFW4Chs4bPp52/fM1j6mVcZdgw62hTXh03
BHPKEOuZ3AM8gc71mUbFXrZDu2VO/lnAfmqmzx4wGb1m+E/OToorw32FcL0wm4d7bdPMuGPyZqYk
QsRyOLuWj39POVhjzoRmwCgNqy++vsRLdhS63AtIXDsxrquoefCthz48kRv+gtroizCWR0x+f8lg
bFQWIm41yT4rrWeVRpT087iW2GdqqF9uFH2TtYz3kpbJGfKXXOORiYjdwYgZ/+pOcZ68hXwjqp9S
MNpUdXkz+Hm7pj1yPBCqMbSkssr6dwYrszbaGhcr31t6vJPuccyKRZWvhgdk5CUT5AvZmIwK7ejD
wpFIcgYXQ0/tWnn/UArysgjcy/2j49aIJlIiymU0vYS/PaExqyKxdiN2ED8aSNnu85mn84pK7eTl
/iVFhML01f3Wa8DjwsL30I3c9gW5CEyZmLSHpG/0w12iL0FyTrVhlMRaYiOH6X3J6+Fh8NJtPraL
w7csg3SmRfdUfxuc317/5AuhP1UiRVIGRHpqjM8IKOvKG8bPdAgpq5R3xZcRVC7y02k2zH0EqTX+
T4fKpx+qJOgaTJrCKta+w8Ap9uedsAVAO9zuXuW9kudLMLMVXjyjumaOfnBnJlG97zAl8RnF8p6J
qPjx04Z0LAmzgmjm3iLmUxPrfI7flv+zZ/sa174ZQAr75+AnTcSD1nQw7iCHteX0ROn9z2OKbke4
Q3Ujhr6AVKJx3vUo/BYZYWr4y/7MCUMaFn1mccVZp3UUhfkD2p4pgCWhvbtAP/NpayQznW8pro5k
+teMQ6CkQjtIWzTmxCcZuLrU6IYBIoec6Qb723oWkFPBgE1JepChu/UiaAWZxCCeudq0DkESRrb9
SEBrGET5hIrb+p74mBv3ownZ/bpFV+zrJQoXI4/uPyFCWJtm+q+ulLkv0uRadQxHRDp+oXJaWwMR
CDBxFo+hQb6TvZ7iTEct74hNUnU/zWwTI+NRntXWVz0T/hna0RuzCW0/j+m1IbRttjy1y0GyhUuI
9qs99YzxwjAnzsr/1m08dQ16dr0Iv2vQqAGJMVxCzZ89ocQWzfRn9Y67CtP4MgPBS/3wKRfOG1wO
TK75QXfKMJgKqFmEVr+kCgNRBpw6qCr7IVnejzbu+7VufuqO+Khb8R7ntIJZOWcrM5n9davNd24U
PR+NbYqZgIZu2DCcRiXiQk3V3Nfe4zbvLdqTLodfo1lEhiOjWjcrRqf63hTxNevZakq2mmqhGaj6
edT5kPR2Ozn6YiZkrC48jPtd0WzsXoFOIPJosKs/PGinZK7Xnt83m9ySO0aNrPlIV3cjcTAJ/6AF
b6kKSi8wQ7KTnc7ZFikBDWYjr7T9eLnFdA9Ni9sUoYyNmnkvNxbxAppIdMqgdBloqy195cF0CVuF
4gEnEs8sTsBD2+ICWoK1o3pkGRg25m5e/qiqo5irPzSosFGn6p6U2r+oFc4SJHWXhN70QMx7510h
kgi8JBJraXgPSNeyY2GZUHnxazu1/wjcwWQ2i/+zZu64ctxM383M06M31EjYqqv8O6ZVB0pBT9Ab
mXUwahPaGG2Cl3JjIMn5MDGu4gdsH9ourA6RfqnmiLi/jpom5IgzpI37mVIoI4mFdQ47tSzWoyCW
2YOlUW5n06dH4bdzHSI4QHqveo26tRc2DZZcuvIqWekV+tmqzh9Ewoop6rdmUROrUcfkMEUG2zD/
Tw0y3AnFdiWbYWwKTPtoAUVgWQnBcIX/NCqoCxKc7NoKtWvn+2vgTKdGay9Rqp9Ju956pk9GzBje
kfZGx4guGhYIHzY4rFHRAch8zVLMhqBNtmw+xYekZuqtJL4u0VgbYWxl1EIDdGD/pxAAlh873doh
3T8H8IEvrdykA7rbUPe2kYjOzlQzz6TUZvDOF47JHs7qMr3OOVz1JrO8IOz8fOfm/nvoe2uzYOEo
GjxyWd3SRMPB2Y5W9E3KPY7E0lhyh0xtFXZFedBB3q3GOE0QiKRXVj0boITGdYbm1Cv/sUHF9Bhj
tdwt0BXZ4iEsi+qvlf5815kyHpWSJ0W6l1/bO5w3zqWuO0AoVXQpK+2NGeV7GisPHaL7D/yTONbL
LyS4Wrupp9nO7d/emIstSVHrqTU4P3PvAQ8ryS6Wj2sMjl0D9g19nb9RFbSXaqx6/kJ+t+CW1jLr
/lE8RAV49qoFEAaUlr5pYtplU4hrTAvSPonVigy3CM67etCwU4bSPQ4xN4+Xjzc9m6hGhfk5ZVX8
0C8u0T7zIF0gjd/qjLjTKnsJi+zBBZuYYel1Qpt4ML9mvGYKY83+4w2u/rDFkt4dBWnoVIocrCGb
1B4K84VMJbHn2SWoWBlPwOU3vsnUhWCma+Klb0Wktey6p+J9yD7GqViTmcLqgpiVC/1Ue4ojfV13
2oPmtnsvNjBVp0N5GCL3STmK642Ga+OCf7hZISdoxcm1afzChqdb4jUqhi74749e6gDHnki5LLjw
QBNNziHWEQwsf3JF393++x3ENywuTfHB0B71nz1AvgYpuKooC3ju5d1P5cmq2vTWp/mqWEI+BgiI
k9YzCxUw00LPD7KSNxHcGDTxKKTO9mjvY6sH0hb6x0jIrW5ET+y3Cfwy837vZAwVCy69tSnWbKG/
G8ccyBB33a0wa6j9yuX9VEAgSNgjd6yrVrhDoXFH3r2WrMdIfY53OPBINFLWFuZIcjCcELu6F16y
yWoD00zAkpjThUA6BGzo39uQZrRrrC2bGdIWmEkzlamwX6Gy35NQycvu4dKkFpLqPC2Oo9cBIVDY
aHRXQ6Q2XwXwuWDsJnqFYVtOYGeazHvi2xyvM58tQUhuXWDIXmczydfJNOUPPOLmVLcyDihpnzzW
01YiEHPytrb09GCt4x0f56Pe1u6ttEW1Q1nXYwkTD4sQ8pD11JNdUq7ygdG15mC1h+ukDlTB7iNp
qMW4pK2zUEqqcIl2TPFY+x7wbaba7AtvtidYDbvchuAOsflElF7dcOgH8014TskPsQF6YVxtvTmH
Dg0gHWO3T5I+fvajj2yY5Qux8xVr7fHWeIywMv8dy/oFJSxqfAnM1OL8t+NWY/nnZm991BKKZfic
w3X2GYZpfyqgfWxlV75pcf6mkba35ixAZ+TVGqsS7tjCcQ8tISo7QNEaW8I2ejDwmuOyrSE/8Cct
NaOHxsR+kxhas+1j2zr+90vukQ6RD6g4Y2IGgnxJRJo9raAktLItq950AxJA30w9+tC8qPWdVbpQ
cun2C/bdhPwOFP6aOHMSnmQ1XzuwZmteA+TwWiF4IYl+A2Q5pdS1m7OvsL0gKKg7+YdIVwYdVUfY
qh1rteESVeJVGtm80Rt1NPIw3U1181xm9p9ajDPgyH8QfF9aZhmvTdV/sazWjmnFxnBo/XPDWCaO
pDyR1fgV1llMVIJpBaYWq21cZPg+KqQumf3CkF8FW1IEIb8ZVbuylEDFaX8mZX6JlPnSSm/vAiJk
gLe0lbI4Zzrtag6Acpw6f+1gsNpnuSgCzEB8U9M9IhSOQ8DtwbDQ5ucEG0+aMezO+/hsWt3dS2Ah
+Im7THesl9JzgEjpjzmkKFREE4IAs9qIqP1uXkG7fkSd+2lKIDej3Tzw5jFecEyqDGs1mHSgFUmP
kGAI3SlRHKHHsTeU3ywL/K7fQ44j7bIurxD3r9jmxdYMG3VmoC0DnQSmvMiP1hy3774AvOBNR2RN
SCjcJLtl18bRCLkgJM1PQdsReK77Ktn3dBhS4rfuO4gZMvfHnfQdhq4ZQg4eYga2HXbPWotO6Ujt
Fr5NJfiWzDvLOG6unnpWDvPA3uAGzrGGS47bLc84j2XDaFjL5qAox5sVd/coHW8j2dMr48Q5nTAG
w63YWi+J1DnivRF89xJ63TABZ6OcoNe8QIE9IOORgd0MGSTP6iU24TOWoLVRTN+YVT/NhbiPZRhv
zVk8dY4J/aLekMfwUqG0M1wjiJzBPMR2RrChfEti8yPKzAuzeMTYbEqcIikOSNiygFCidotU9K0a
PDJW7VUnhXGw2vHR6OTzHHoablDto2gRkbfKex8741/ZV0+qU+8sfV+i6MAsQdt5XXUXo+evQmFh
hjCaI6uzfud2mRWo6F3XZXtHw//WY+PhCGBvJcQbaxCVKG2jBIHQMYv0o9T4TC2QRlZru2dWDWym
xnQ49/PY7k0Yr+A/UZSjQRnXaGfGh173v7KQS0nT7fYcDWhDxhrVTyGbYePZp6lo3AOoZZagFUPs
YgnIqvmAU1tzj46R/aHX+AbuSPAki5HBIjPMDptn4Gwoz8b4zl8E2IKvxbqU1fuyyy77YTwN5sI0
1iqGS0b8Tibfu0t+SbRyv3G1fS2ALaKPnA4PIwNng6yOBn/qu9RFs0sr09tprv3RFMTtlEbl7r2y
eNKntj+3DgVpzRZ2Gw0mjkOtI90zJ5xFK7Mfe85aQkN0mgWjw4Dfx9T6jITLkGTMPqFQVcRXhNZo
vRs5x9MUyg7iak09Hsesfa2d6cTYo6l6A8xqG+TW4UpQsDlAz3aq9wpwbPGlb9RuGuRpxha91HSQ
c5tpN8QspcfKRirgZA89rXXF5LuF4YTsUKvauzXPb2NkSxIqOI6RvaNbMvWtRcLACXG3IIWIQXHj
j/vR6F9ZS2xVVoLknClSQcYehrC/C21uj3iCz8QoRee4SbvVYC9fbL0/5NxDaZrLBw2a8WqwvgfL
ISiAzrroee57u7pwwFNceeWZkq1ERW3oa2CehkQhwzwWApY7GFs7sV8VcinmKCB1nHA+O3PL2tGQ
25gVZpuBOBIeCCYrHu3Lf79o1FEXai6Kbw6e/RQ+xPhpHgtNJfcYncGpJvY4s4W81n35ZtL/uW38
6gvir4DlX7MmJQ88B6tl+Xl9abroOdGRSxlDE+2zlmwptB0QZ7LyVOnM+HTLLrfS1T5tSmwpwOTz
1Th5jFBVHmkHRMOA8hxpHSrFLsb9mKPZ26Y6pCTlXNziQyth4LT0FqupzegqapGvuije4i6Rx9KY
j3mUXTu42bEj39E4EYHJO9H3DbPUyC43rk5C0BKNI8qaPSwUAJiwNH7WRG3Ti+YxhelGqRpgN5qv
qmXzNVTwHQqvIfw35F6sX73R/VukRvADnGOXOtDuB+cyhRlZQmMld7EGNbJI9lNHVlzX8r57r/XC
+kglVaRXHWxdnOC9ujeZvWmVWDuz4ojTMMhy4AwTGesMEP0ZAEle8TXV5cnQ0nsPCjdoCu+jtIZ+
XfTua2YP9dau6yc/126mA/2wsembMLohb2B8AwndCoyiQBDAWlHzaFWxM0l2eVWyUzOVnu3qP10j
jj0QMKIy2mwnTOhNEiN2MdKwY3cnM1g2XDk+oTrcmyXryfSSoUPZMbWnPUe9CuQybdcz4SuQQuw3
kAs17Sfp9MSx8W22v1NFX6qH+94svXMW2gcTfNsu3bIJ4OFwQFPqxO4KpLheBFrTaj10itgPSsh4
Nx4QopkIwJudqsYvYXz6NlEEs8toJm051cM4iYlaWwipRxo7Plv3kHDy5bVbcAbn6GDd8oPNAmV6
yeTet9AQIVrfj50nNiUkMCbbp5rYaPIeCGpeTKW5U0DcLgvroIbiMEUiWw+m+0Pv0q5GsZQRHcEh
ZYl0t+XcjDuDfWs9qCMGhFNWKPjenF0uMZF4NFZu3SO/Ayuyjcz5mRXnuq/LZoPHD9I2ia04y/L3
RA7wLF37JTMaRHjjSINMAvsgFTarxG1uiRIvVhNl+xnd4jkt/iltZD2wsJmaNtqFWvYA7G4IYg2n
eWnwSGaWccoqv922sQEWtRoh2VB5+AgtDnwbojV2/PDVNY2zUKggcoUGKNK9pzIt7WNY2UQCz6lx
c0ckgkMu1zo6ypUYDDxBCnJ5SIm0L6cBLJRw97kvHiOQTJfEnG5drlVbUAvPsjLmQLrTDFnd9o4u
V0+MuXzbdcMr8nE+vcrvNjOL5CtXSb9hWshJAQOqM8boUU/akCCBYZ8zKLjAVunWOPN2ujFZ+H5l
t24At/QFE4BJ14xtHTYv/w2ikozgdajRACDDpCcfaGyAsYkjteSijDfG6ki0YnpoE2QwszsdCS6a
j//9zm6z//8u5l/wlO3lJWocm3GtreOyV0RI/5dR24Y6B3+94FTBBwRpp/WvWcOIm71qcmFoMLzW
XUjfCeDJ1cYUoNpqZscVRpoi9s8bbihsjkzL1yR5aleZLMejNJwL8//vci7UC5SzeyZza+er+YTh
/KPK4+oV9+a8j1Jmbww3y1eMBxBLNGS2qS+ivQ8zfC3xIG2HfKI0F/oCxV1Maz3Kbmis81a4s3pF
Lw9WPFNkf44cEsv/JA0OLNLT+mKk/IbjckGK8ebiIdJj8dVKa7pmA6TYLEef0CTnuvDSi2yN+tUn
ejVfjVw4QVIqd1+5+HPMkO0Njsc2YEvQRVHxmhSNR2tPXLLR8rBqU/6KbtZ5sNoWIFmev2rtOLHC
8f55CemvVXqavPFHzqgF2N+q3dwX1QUvHYkfNoGPnQbWFxPeHib3UbRvk4HJIIm74tW3rOJgAUlZ
m/ViXcwr7/I/os5ruXGlabZPhAi4BtC3NKCnHCl3gxiNgfcN+/Rngfs/8d0whpJGhgS6q6syV/Yl
uastTkeSuvjBc5rRuIRQ4j9+cmYpbcN084T9m3E5vrN3vMJkWVuC9RoRz3ssBau+2GBTUWt6kBM2
vSl+lsOwzx1IaHncxJcQJ91bXbhboip2bktWiE1f8D6l/b7g7LUrO9tepykNFPKDFNsKkt+Y3cab
wvwgNFBFgitEjYqDB2ku6LWv+CWqex0e8aYnLzVymFmfb8rivpANgvZSDJ+z43E6N4/MujofyQRN
iJ75ZdDLlkzY5J8WDB7nGodljU7re6HV1QmdJpuRyixi7ztrXU/Jv9IhDxPhPaZhgyafYi06GLT4
IZTQZQ1Q5VsEJnpWPrzXYR1ucRa6/gxNpp5NxunlVIF5LsuN1hgMRYDoIDUstljAwi+vmy4OmuI5
m3eJU+q7rq6Ce8B9tJ4JXzl0lQ0ux0Ryl1AEUiVw8U1cZjOK2ZX0Rnq9s/jNBSWuvKH2e1+zwpEu
+mQx/vdSZRxkiyXEcFfp0BAF0wMUKoWFm7/ybn1OxixTg01/IvsC7EZAjHYy0LuqPRj9jTJX7NLi
7gZ4lBODn7+0eGeNIG/btuXJc2dQ8ExhT0P9PdaTwbq/hH5yykHP1K2kTFskgTXRSVb2Kyjc8V1f
pHmZmwC9Gvj6siryk2PkS/2LbaR85Cemw1+Dud1Kz4bsmsN9OZq2XkOA0M270XNJJ4Rvo8BBFe32
fyv87CfRjBLTH8hFfMOo8vvpb2OM9hLnV207PTtXTUwHaWlimIq8e22IsE8sT4N5yA+Dh0wcYgdh
3OVEqGDyojAHHiKQzmtnuSmikLaG4wDkezw1POJd1VzjNoky7htgNrfGlB96iMm5MiH85h1thtox
7otLZSe9viKTy9SPRtOCps3bEvism205jKlDHDvRBvYCqVQK5yfGmO1EgK1A7fdSlOR56xbRnXqX
bdqw0F7LWUi+WdL51VTYd40u9pYO9eBXVZ49NVV/A3qzEEduMIWQd09Ffh/JDNq3Bpd9jdWVY2iS
HDt3ZG/Xfs38ra/cUVtDJMXRpmG4NjDK3jFQZicM6AI8IU+7NkSlyku2AjHYrjWmUEfVEM9DIJCB
Jd0K35nXz8d2BAX/eBpZrunnnneQvUZboZ27u5YupgsJMVaRaX5MmEajrZ3EgfJBrKdlaxCMJXZe
VBlbZ7mh2joPEFqygGMgUU961b4L5uxrC/T+gbmluhsVnGhaevFeg3p717pllp645JwuT92yyX29
AIL/eLvJf86J9+VNe3y2zLRqrxmQA/9rcBFFC6cJzPfjO1t5Io6iAR36+M4hGSlnxkft6vHFWhfp
F7u2/jyeidHNnkBFvT2exVHhPMdBefzvV9Kz6bUDIPZ4ZudVCyTqGuYJICHETboMhtvjU/h+Nk2u
m6+PZznpy0HVkcewXKiuUb9mhls9PZ55nvm7aRzr8ngWusg8pWGU58d/BMricRpX3n8/HpcotN+p
nimJ+EYzBdomxXbAlsgLBDU02g6oLMje5rP2xNXVdlPJSJIXN6tK6TeSKNjHdyYOlbR4EDAoH/ls
k5WYhAXDqMf/xW+hjq7hxevHdx7q0T71ucdYZPnOxPzlpPsqoq6X/5undPyDPrg/vrGtjc0zND5Q
O3yp1zfxaxJYKIZQgDSdIUlZi/u3ClcVeTnjfe4AoFrj4tJ50nrLeUJBC9KEtWyVImsY4lK+dBX7
OrNzzqXR9DLr1aXi7H3SUdPu22k04EiFNCxd1vwyIiiS9/5kdB4CcgrLPTZF+z4ufylijXxvAPrd
GBw0WJVCGxXXONLUI303QKl7z+YpRzzIcLvtjBjzCxg3HQ8OwnlSNfFfr4STvaT4gW/Z2CWvbjFv
2GvCO5Fj4V14X1Yb6m9xPB4SrMTPReFdyWuLd7XnZmuMeJJOZ9SjGozeyIKH2CbURV/uaxqbFmoo
ZfEDon7z+JjAw7SMAg7KWSxG5rLFqfnTHXv4x9aSLJyr+T5X8y5wSrWzbHJkHx+iDGYwpsZhkyvs
6I9fMImpEDxb+0qhh+wi0XYbNOjGi8QtpCJMO4+H2L6GUaq9Pf5CL5x8FSKXH1vnyWkTjcwGVsqK
GoaojuJHCxkfYd6/SRuzSszA/FwXcb9z9UjfzNHCUrC9aS/zXNwsdKM+Xjq1nZb/oXAxHXolUHeS
EvBYymjP2Wey8xIE9052d8XYoVXJnx+ftNw233OLI2OY0o3oouyO2h84W46rzGFqWyyg8LL6Zwa0
FELXGm9zbLwVQ9kuNKe9Q+TUM4zdEVazpe1LbuGFPkXLwmZeYYtd10qQdxkjuyXkVsd+xRS4f8Fq
yTh+2RWwv4eHrO7Q7Kiiu7VBHj7Vjc3F8uQO83S3gac8c2kf6ee7l1YMXzrBa1czm8+DixUi6/Mb
59vrkPG2dAYDwDAkRMjK0STqMYf5On6Zs/4PzFXzMnbC2tP+dgirmImACSIOlB2toCR0QrI7oOsS
1GrWi+YhtSMUJAwomsDIbpANpZ/QEdjYNe38eJx+EX1VLyPLkZ7+U6K1F+URTjyKqn0BHuZzjJ2w
msa/A4qyN1Ifs41XAFqAmwwRb4Q1ax8jMzR9rX8HTMfp2C3FXhH2PnmGvk5S29nHyxwNWiOjHkkY
tmrldDOLX3npcfqbu3+aRYuTaPTspjcUfKF8x7uBc8hKDmbJ8SKqy/a1A2Hlle5b08FMy6B7IaNI
qac4sReDeSrlNFwsId+ysp03TKfTQ9bhmDSW38nSREt3kCP3kjS+Wd7NNwQXLkl7V528M+yo+u3x
oG2hO8QbK4ghciy/tl4lrEIJjZ7lWUhC7Jr0XOlrjeXLOnE2enVjMnGzqk6tZWedHeb1mTtb+DJY
Trocqnwt73ScHewb7t6SNBLDMFQHrG4HT++9VTi0FOtaj5SokLBQR1nfAkzk7G6DZMuvmlsR5iEH
IFxSzjR8GLFRXkCqyn0Gz4lOzgmN9b32eusadR6DX6PF3cKgP2w/+4r8N+FhZYqmzD3mHe0jt8wr
2Fh5jeeh1t6UXugkypFBk2c+eIPpTq8dwDNml4039V9ehQUmB/p5eny5KBYRka6/t9F27hq5k2U4
vMGT9zUKaJKGOypv8g4xjBBACDmHDbqSTwZhRzF04tssNfu2lE1oYW/cxvoTg+GjPiWfneFsx9Qa
EPsEzs3UTW9DXmK6Q1fm3rgpAVKE4sXIkq9SpOcWWhXg4PZK2wYhukjOY0ZLGNnvihHGt6xlsnc8
t3vrzDNNiPZGmZ++Fj1HvEVG4NkmegQMPI1nXqUuekItdH50rT23+kfJQAvtqaLv6kz9te/K/vr4
V1GgoffK5qMyabTSuEE5zarRMYVK8crhidJpu7bx9fGQcBuRQNY9g5b9SFw3v6bTmBPI+f//VXLm
rTieHtoR2EXZIbB5fEW+fFnXY69OyfxLB7VtKKGpkvlwYQmbWWlMXzwxdW0T2uhDRU1UeJedAKo3
67GjfzTSEbzWJM3ThZanFN2VXy0hWhI4LRiii4qxSiczlhIVWCycVnK24qOHTuxCm4qhKq2WXRSD
3Y2hp3ByLjgXLJ+Q6EH/+5JhearR9gvGOWVYxseVYtcuOvSrTf+ZaSmHsswzjqw5//evx8eQGuc7
yPYXEryH4+MhxxThs0l9RyL8jCyIOZ40FIaWlCaG+Xh050AdHx+VPVT71eN5jxTMSX9R74W+pqha
nCk7uEHzojrj7tRd/t1XpYKXHcb0VYoSaJx+mKo+fbFKrJN9PhHha047OG4DEk+z2pCgQ0C4GswV
6rhug8Ix2IoR1o+DJednaLK/XavmfdDJki0sMA59TU/XJlHzizdr45W5+qEwFCjzsemW1Ge+otGA
qpD6zORghOWhacHaVnsnVIj2Yg8ActIcphm1aEbq4oCbiyjqTe1MxlvluScaJdhcG0O+tKPprpxh
jpiRQnRPVGXRsPOGn/RJ0/r4u6bbV2QOApFEM06MGPrncdb/TXOxZVC1NzL1rIeW825EzGeKuRxf
Jc11onA8ElgX+tu4cOCmfl43V+xo1qEaEG9yIEEH1UbpIQ/DH7PZlcpjbsOY9lb3jLGU1yRA/LrR
l8xh93MlfIB67a86/4xzeK2h59rvRuPQdfmcVd0t8dOKMCqPTFYk11s3sbEMNFUK5LWyz4lJi4MR
IBhcPRBHdwhfI/T2h6i2442d9+aPFbwT021+eLG7qUkV2cYZ/W9MJ5UPwepLB3qzglp0YoV2bsij
fhm07jgDj9oz+DHn7CgGDj3UU6HV5pM1hrsp5JW3oozWEq/Kk4n9qWXQgpnC6L6Yjn/QfQ3+aoh0
JkBVSOBKRlum3X9yeWpDkNDzkdNWanX/CQkM/3/QO9cUm9RNWGo3LV+ZOaSkdRV4MwyJOETAg53I
FAJsntR4i7y4vIy1ab872q8pE9Vnk/bxqWFmt/YichwK/JJdQQs4SxtSn2c1IpyxtTeX1RwxZfkV
eonwWzruO7AA2SkyDcoIVFxeGtA25r20C4H82WST8xjhtcFHJIF+JzUJA3OQIHNSGlEKUXZxluTG
KRt/5gBtFaPjGtoEmpxhIuwCVxlOPfu1bUKK1bSxvB0xBPEqYEYXZyVp2Ir05xApStaVyc5N5+tY
Bz+s7hl+TJNwINO7JJk7gcJvC0U7mVb5zBmRnm/zYoUy8WeDqKNGoZ6hKI5YoBBcOHaxzqLKPAqI
mIrpMQMIZ/RQQzGBa8zRRaj5L04tQWxa7Zwf/xqj8N/QdOEO8z1y/iiHvCjEItFyiPFwB6yqhgAR
z9TZjuZz2kHv9gQGvtyw/NZY8sUi/Hz03wCqFCfObessdKtT1I/FOqhbF/k89aI7JaQD8uBwPtk2
NhFchRdXWzFogsW2tjCCefpdWDWCFd04GYZz98h12Jlh4JwLJArnjmYVuhPUbm0d1KiffyblYZpr
0AXyQp+18OahV1v3CCHX/wMvPv6lV1ntV17wBwWpvXPc7msqSEJgNoSPGBPXKV4YjJERRCcx6Iuw
Dhe2yXzhpC8PjOzyEyhdedQ40VkhqK7lI//7XB1Pv/QR+dhk8UUWcpPjrPf/9y9Rvjl4No/lqA34
5XmYDAR8pErvMV5b9l6PqQP7zGj/+96o31zydbytu/ykQAowxGa3IUHldz4Y+bGi51O7ljy47QDC
3kSP4caXJqa7XRQcJDjIsRZqkuw0T1MlmRn4U9uEwWlWMaBxxubghiBU5PKgu05/0oM03yRtRjJL
QTzlHBwraYEENgkOF1XN+WiMMppc7D9TYf16POunmkC75eP/e3h8jCCm6yD1aKeba8Ae+qkue1Ic
BavpVKJBi5qU4ayyLH73Ca+QI/IbJnC1jru9ROJ6ejwYSF+3xC/8wxAwH2c4o8eZYh/DhloVTWtu
8sQcDmJoty1WVoAt1kbOCqKnaDGTJsnp8eI93qEkDtWR+LOVXWnDc69F4Takv/qqJRUipWGk5i3J
wkTmiaFpKqsP21BMEDvd/epd+dvLtOmHt+2J9prxjOYWo4A1+RIYCVCg+r2QcGW8yXzrWnIYJ9Ud
XXMWf4vC3see0/6zdFQvWEuOcWE9M+qmAY7Illa4oX3O3WytwrZM/BrLut/FZU/6Ylfckio5R+6i
FbPK+nWw4mRLZ697TnrQJ32DZ9nBpbKzrCG+VBaYGC7zb7NoBlJvHeMAkD7Ei6LSE/MhY09IrHme
LWSjOoPeo16VZxNzLpSMuXhmipltjSAAzzCbxabKUCcm8FqoExkKZup3NlhbL0PWM0aefa9WXpky
XqcVR/yczTofQdzvLRxndfOisXsO2OZeZswJpk18juD8NSRwNbKZUCxQs/gv20Z7CxdGMR4lXhMd
NyK4D84Opbgkel7uQWWkLCHVeDSFhiPQoIjvFql4rUxE432g9o1OTDx+LawFDRnsRJpSZBEIbVVW
sZ95zWNFV69pSGEjBq0kGpmqPrMPRTLSP4BIsu1N/nr6i2JLKMLIeChL94Yrf4IZ3FLkyODFILWK
Vdde57lxsSdzOpSO9ZRW8IDRGniv8Dra//5F3Me0aqvgVKnJOWe4xzEHqo0Br/1amuNFuDgooqCG
7RE8cfZtGaIxQY48+bE0S+ypTCjbEfiRWlBg/071Z7PCvzdC/4nFeDEXXHFePUmcc37ZIiXPyNJV
0M2cfeLiGHOI+K2oLG7CZr6bYc/IzGSXlt6Bu7/iaJNK5M61Rvd6sK/9HHz2YfYS59/KqoUfdXa3
g/ePqcQxV3FCvCHlcP2cemT5tDoctJr265Ow3duoCPSG1Q95GVASwS2Z76YOkRHTquiGb8dzTpyX
tdVoSGNtjtVbNWlIHNiiRVjTkMoxXLXqM0wwb02a6neKgQNXk3R/UW2wRujJQLNk3M1DtRnaas84
09raVv43M43vxjgkha5vA7N3jxVl3xSaG1m5zO7rZpe56F9k0BHVOtqs89Gsf9Cs9VXUIt8xPeNm
WLchj0457YQ9k+t2F3MZkwR2R2ML/zsiVgJPZJJoWyr+1ILHVZGEfKjSVNunve1u+4Yom8rUvtmd
kFW8arYbvaLv2LSAudjOOC5ZgXXQgwJutfkbF7l5IqXKwOeBFCaa1VfQGlwOIKjd2ihvEX4oZtfu
7yoRv4eh3RnLi1cOpF4Ges6aZVzxziWr0NUrwvxIYSILFiJ8ba4TE0eTUNMfpEra2l6ca+h2VmRD
W4iQs/kCb3nTu7XatWX5TzBBVgICfb/tCWeaHQ46dQ0Aq6cp1xTBn6EjzgydqhHWrzM61x3THVD5
jB+A/mjM2dxqX+Tws52J0+40Vdm60RYLOgl3hiRfwMuN7KgFk+/O8SZapByxVOQ0hvPf1vvjJPLV
GyzbVy2QraoJlG97ItwPRWGBVzn3c9ldAHA16wIj+vIfuT0BvHA36yE2AD3Of/IKK+aQWeAp7KZ7
itBPgQ5bkXaPQzYci1Xc8lIFLRKUCbHhqp4a6Qd5FG8mMioP6bTQCWuO8ZjIUQ85+NVBKZ6nWRln
kOI+WUQ4IO20WONrBxKFgwltWvyDfpgbp6TGCXEutH3+UVbu59DrNWjoxqbJq3bsErGv8EUg4Kzv
YB47xNWHzA4b/CQU5ZVbe5xta+/S0VaqQ+/qkhGAbueKScy9wPyayHLZezF6YRD5/GZUIE7Lxas6
4JITyXF0KUjD7HuIBG+1S5iFUk6yjnqDiUXjPRPIgCTRsvYJFsDr40Ffqd7aRdNsn5pwIC80iPst
XBhsElUKYl4jPyxwU3PXO65ct3ZyynGPMeEz3OvjIaUUMcZWHZ38RdacczBMsuz+dN53xqXHnp2W
awgwL7rqxSls0wM+OukAccib1yr0ii3dnh+Tyv+9IoiPWIZSZxLO9TTmgrdgIKIXX+FPgt1wOzTw
IJN4+tA7YW2NmLoTENeziN11VE0f/N6szTq/CJgmIFWNewbLxuzDIUdFkHRStc6728Z0v+VnVWru
ZeaWHGR1HQOGzW2KrYL+a4KeF/qY1EcJXGGJVymSTRQjdXf18ZeG5hYKdfWBZHP0TQAuWRZPvvDA
5jT2lnRfD+GE+TFFE61+mJkaR1aya+KLI5Mn/ugggVqyeMnY9UoU/PiT3oJR/y1iQ/2UGj9wCjwf
h1i2iuoYBZTuDdCIWntbufaTpaUkg9jwDWSxFg4ZFUfm38OKYXLzNCx4XbKG0LmEyLmhMc3sdPZf
LQpgjEXlLh7BOdcp7+dgV1/OEitXO/qPoWlvUov+6CqyWPBw3Vtx+uF25cHM8ws+Vu3c6QqlB+Kf
LDkJT+p+GhIi5BQe3AnkeCbqEp+cieucd/9oLTT4m5K/YSXkjsWJw030hz/N2GaKGXNO45M4KfMP
vEX0Q0J/LbOARhVv7wq/Dn40zA9EWcVr3Wm/RjAVXMgbvY+1Q0zI45Ip1d0HL5AQacKnIkWPzJfo
+py823QVJm9gyZ5aQklC9YNifE98ANuz1JoV7YDCz50MCWccvY+GHp6i2Z5WfRv/TLr+o9HZgHdD
pWABrJHpRjKa2agqT7YqV0xwU7xTCoK1RBbKDnXuS5cEmuAlCblvWC4aG6NNs+Qi4KpAy4jYJUoA
N0cu2GqP7AsmhNjJo2kHS2HtNNYzHAEUZ+aJJWSjhRZSAaybU2J0vhv0BnpFNscS9L5JCNq6UvZ9
0MJnN7N+LDshP7TqXdqXWorOqnzrtJD8TrLEpnxmACdAFtWzxqDRvAdO/RFNatVM5r8Igr+PSX+d
zfKXxeQF1XL6bYMkSI20uXUw+qDTvkLgIaCDrWkw7F94MyFxe7SmKo09hJa4Vf+JNGZr0RBA9SjG
DYeEl46EWn46OdrNGTmDecAfy689XXQwsEybYm8bEJi8UpqNbhg018CRI8zgi5GacbECQmIcGM72
fGA8TQpvC5fLctQvzWS7ABs0sxWJpyx0qCokMAy9OBhejaGP+yZFg04aeXVhihId0iB/cxFVLN+r
Lg6dmbj+WwqeijLVpJ6U32GH4S9ryEyD2n5znYn2l8cbTPf+94NazQJGG4q8E4EQzqnilRNxugC4
vHGs9EiMLD263CUBVQ7nVvxKzejodCJB8RB+ZGXzOTqUpUI2qOyH9plbZ4sgyWZvi39aE5tSq+n9
Roo/bYiLvp3kvopK+rC8682lBB2+T4PiaY4skgBp5+7CBEcIWhjMP0AeW5zX6RCevLGDAeZSGmaQ
oBNUG8TwxTmbXs0uaw7YjsdfrDm2b/ceBnDlEzxPwZn1BD/Co9+UNIpSEg5MSAzWyHqIxrYo3hBd
OXAC5TsTwHIVUwbua6f8Bqh7UotdzIm6SzKhc2sTh7WMUxZrCUWH1zxPBhd36yjyMCZW76J9oqN3
k2lwbS3mW2gINmZMYGRHA4r4SGLT59l4B6KxWLuHJztDyFJpT17U/KMuFAwqj3yltUpq8koZORLz
p3Zi9v4YQvHL29V307XnYjIMev3FU+dWdFA0euyITxHsqbzeF27pV5e21H6TRFmcI/MCpJpcFMH5
AG/Z80h8XxIxLqORedLKFmJM9S+sYYD1hFiF7Xwfgi+FwBpBCvuS8HTBbKDHNKE9A4/GOe40lFH5
R0snqLI1YqATl74h8k3eULBo5QY2/BoHCuK6FmmyrgVvXjbc9R7aJC7IlqAc2XCBuO3aE/bWCepD
pzsjMlgDIZQcgYwN5g6TMSVKvI2c+Q9Kw3u63P/kHb5UupGv3ci5aC03turbrdaZF94Rl2Unn7cN
OqHBzH6BGvi0vEOEg1JnpNO2OmcKT9BgDNkukyCi9YjAoKXxYWf2Vo9DXF8tJmEaP22ZbYFkk/0U
wUubI3sd68Ps61rUoI91/Dq01iBQnkSofUKJX9sy+ebMEmECIJ5oPnBu+Mfdw4tc40QuWCk8h22y
K+zv0IGZN3nwJptTE2kgxoN/jlO/AsiedjjjkkI+55H3OcjhMHdoRrPOIqisvYWF+kdMaifJ2Wzw
h8EZaDmHHGcz/hmpD9sAAyDeYRrg6jlU104QFECJTBPV+La67HsAtrSaG31ZqbZVjMOJprPt15wU
dIuUlapsxKZpkWBGugEWaKS9riFomt95pT+nlJ9rThHrQ/5sElOyMQGcIPIQHzXW1BpZVSuY2NWZ
Vm/7Sbwi6Pwt/wqtYJGPEMkneN5JwMPQkPooS81DJd0j4Ipz6FnfWF/lDlJWvZW5C+PQ7ECfE202
1hJdgf06yO5FA1xB+jA4KJvjSjC+BY4Oija30nUahD8JvnAPxUDEyjs0ipZz2P7IaIk2ragb4rBv
N10WvKF9AgGHQxjz1LptU96gAExhwerN5AeoveNzpbg4GMjevaac/wpAidicsGGjxtPGW6j/LUIO
odqvCOc7oyXIGJX6l7rFaxh1LbyJglBMmhVKA06jHxpNvcamOIuwvNsRaaqcYqPIJ4ge6UKbAuu5
URhj2HmtuvFdJtPRzFVHiTg9s8qeC+IdRMUCOiT62ozcZyufjlHONmE2NbqwlnveOsyNeAmbAoBC
tAndglHKS6dDYW8y2MitP4ecNfRppqfEHD/wkmtkm3wWj1M15jAPiw9PsgC0RndkMaFadH4jwrnq
c/uk0FEMzPvMMP+nUM9u4RvdbInwHyHHj901v53BeiFc8EIjaRM6uiJumOvOUTBGYRDiTX0t2O9x
PvwIZ/4kjZpjnKVhBW3IFhwpOs0l93U+g2hgI4cvE8AW9i1Et9Nof9MoACDNGqfwxxasTESq8Scc
yQHbQNY9iqhGRKUQVcd+YfS7qH+yRHwAyLKXtvuWfVcRrdFADMa2iIZnlWgYySQ4mMrI97NRfHVm
QJSkGRHaZPHtCTby4DZTvZp51vlCo/wmB4Dui2kQNVs9E0O5Q8SMucYrDrSaiPxDwLSSIKIypFj7
uHuLg+IzaXpOY3V56nVFpHTFa8Mbo9sVTLe80PyO8VAdyfewa8SO0oWbCcpQWznloZP+KLvPuh1h
2YskQ29/6pbkj8YFIyKMz74jimSAlFpheN6mZnF00H5uilJx4lP2vGGFG9fknLxPsVb/1w+IU30f
BooBYooMv51Ju7fS54UwDFYDZ0iiYT4kL+rkRmJbxg7OkAHFSZAfMjPoL/GAaUJ9uU2/y/GI7NMh
VyC3Z2dlu2a9n4oQMaKr/3YbFW1Z6vwshUEFYbRkOz1MowfUDsjQKgyqU+FBCp3H4o8XL4UGesC1
YoFfT2n+PphoTiLdatZuf6gWl1JL8lDVSlAizOTyMUqZBnBSHpBVNqAA6QXTZHJuw9hBBU8HzOOQ
O5ALzNtR4zgzUbRvtTghiMS2r3WgfQZeOlKgonfSmE1RhyAAiMK90eocwqK944AHEcyUdviIzqmL
wA2ByYt9neD6nF2tPA6SXJTUIv5MUxKLyNCgetSU4TdOoW+Qkvtqqnd1a6M6tTJrPeasY5VADpOQ
cTd0Eekv7olcCNhTin2GGKpngmj+NCWgI4TcTPoXbGuEVsKpxQanYXwh1IwrCI/VCmnMtzk2QAQp
iFAzbWOpBQykQo3ZCEP+svwMaCRD4ZaU6PaLPgB9ysmiOrjm+GHZsBtRimiAclS+dV3JxCZOLl2J
pXuhdItZ0unXlKKVoraGRp0atnLjZlA+G097J4p9Nep994YWvbKrjc3uAtEiOANTizeE2eGPIUpk
nRQQa4DbgJAVJiNOU899AlShi4fTlRCnU5YCA8mn5wQI9SFED8nlAYQoLT9ylOVIkUXI8bxxABOi
xzVoVb3UzOEarSf3w60z3x577LIi+poFpZYEZtER9rbG28VdgO2eveoL7cROztXFELG1EcxaNqVp
uQv/YqA24UYj/dzvheH4CD0NPNBFsU1HL9zjnKNu0n4PgUPonq4QPZKszCx5Km39Q8pgU7XgC8m2
PTDO+/LmGuLdYrzUQY6TyMZWCa81mUDYxjkCCnoP3y3z32V0Q5eKsFFWyed8JtrNSt1v7meZJuwq
+JusQTe3HKNMshkSfB9sRwEEOtf+0Af8VLnJu+xxzYNdr72Cc1+LaDpLW1LvItqvXjfcg5DaFHhU
6hmEr09F4DP1LhgFcmhylKvverZTHF39uhuzbgPv6DBFDLF0fHK8dltSMQiE7nIMcXFzUXY4bUU4
gyssERw1ASZYF9QG6ouTY8q/hT1FpHunf+aEZM+46dhVdHIYaZ6By6r9udT/DDV/celhFYHdSm8K
GZzoIDJCDOkPVoa5pfBG1h4gglCawLMNL1lcmNsqaWziGMnPrpFmQS+FBy+C9yW+4txNzdUkk+Bq
aOLEAWLT0I86u1ExcKY1LdLvXMpDK/RNkb7FQ+iuBkiOaxBGtwcVYFLVNtTiaefMpi9GUO2KYdBW
R/C+zsuoILwlNNbQCtFaON2Lwysoujv0mWszKgtEkgGSrPISpAbpUdS+tDk3Km9cSt+/Brkra4s8
Iki/pOWgGg03TJC6pWjBT2vTvtrmmlazEeUWjRB8ZVPJIK+R1Qe+ZagTWrNNKsyBHg2kFSneLwHT
iQNcgZdGkgdAj6FFCEvd6SYDDFpi2N040U+5kVyxhDTvwagRW0NKy6pjeLzJp+JUaRSeZfijxcFv
mGYnqy3H93T6CFHPYGRkTiEn6vAsB3ASpuRLCRkxyUQXyDzGSw+hmVwmMmkYFos31TFCsGbp+naw
04Xqj/E0+/GQJ74TZn8UNCxyobubK6EXOw4ZCUs93afWW2zq6MD7Z3tGyYiyiXPMDDKhwj1VC+0P
RcFplpgFC6ofmM8JyUha/eqZEONMrfmtkHz3iUtqAnk4R892V1VkTmtrnrZ1XHfbUiz5BXiNcyuB
KwraXk0xPeSw/mKfuVhAYzftoK5al/telGtAP9mrybqjTafMEUvCqK9FxEyHU2Kw6TT327YcexPK
UW0LxSIwuxBOa2vYU+19S9nBhsIsC39IPCH/UpuylDHVam6vG9JWcg8NmWiKP/Zppp235jjW7xDh
nvUMRFGCmiPP9PkUSzBklCeHmAb3Rp9re4+AAiwgDSKwmjgoZ7PP12MQvWZZTvBPVL907QZiBTdm
KxqYE7eslFCnA7091GWKJ3KgxVM2u7gunV3KPd05Al3DsC/i8IAC4f8xd+bKkSttkn2VsZZmBPyG
AAKbMEomkDuZ3MmiAuNShX0HAsvTzwHvtb7zCy20MjYKjVUsspKZiUDE5+7H7T0j1nDrctQX5VsS
XYym745yKP7gJvhErXm0+SZPQAQH6og6O9svCr109RjM27rpn1K6JjZx1FxDS1eHYtVJRuIaptfc
O2WkBa2ePiuudl7G4nGcLos71esB7lBOq32uxZiemONNojHUmLGluNKWaCrcI5nwNTtnkG/cDrbM
msJfYxU/w/Y1d1YGbceYoestSXFyYuwQtabvI54QiJ3k7sBEuyDPc0oJRy0GFop9knww4TyN5AsU
6eHa0jjQkbqwScreT0tnMFjouMRgVZEN7yGwVJC0h8LXvSY5Ca4QSs85yqVoWkmIk7cnyEXXGedH
+uf0CNOIijE54Hgf4uq71tugEear4yUDixhFRwn79EoRT8k0Gtcw36yjTqqkoGBJZuaJWROXGLkV
ltNbnoFfYsNPzYCvtOogzfq74J4DbIZVfGUH19cJ4tWxyvMjmn1ghfm1G5PbkEk1zU+M3zWde2GV
C2p87McUY+JmWiA/FNTbcqRn+FlTVraxuQlz1NEDwsHrVMDh9AGyWPV49svFcxkBdhTWag4lbR30
0Lulbt4N2THYJoS+KZuzmWZjkLC4bLQUq0Qp8EGZhwq73pqUgFbP9Et05d3kGp91BE1HCDS6BeYH
7c/Yp8z6mBZcUsB5SriWkB8omQ80g9G/MwBo0GlAD3SL34VivICi64KJO5YKmySDx0Qil46zF0V4
62lY991iKYKsSd6YjTHIS5ed0+I1S6I/1QD6VkvVmZ6jYmdZy1s+Jp9Z2YB4byh40VMdxXfmnlmw
CjVR6evsuGvMNiyCbraHzV7dTgW7oVHmd6RzEI31jTRgJsU1889QoOLUKwtg7NqPxihI2qjhiGk3
3mUOg91muVpZE97ahs6H2LROST3cC8U6Znb2IaM/6mAIcQSoC+aWxiy/Kiq2x3r1MaYClXBs+dmQ
rfi9TQabdGP7WZLiFmgT9Twv3nnWuKFSb7NtGsfg5NDn52W2HeYQEiw5YOpTyK343qoxhkcRDnrg
Z9WCAIlIQphN++y61gpiUNjbqjHucq38ncMdue3aNsjkOs5MmnfdoMBuxvc+y+ehNMV9aiXG/UA1
3w2E5QtGivKYLZq9KaPMeY7m6BAKRoe1ucXWsxwad5qOYoToQaG8tId+k6BZczOb0J/T6VlzGXK7
ZFyM2lxb1mmgynB0XfXKcU5D3588088Gahw7LvtgGfW7ulQflO9tM4/bKofgZ6A65bZcrTJJ/dZn
WQ+ri3u79N7tCccJv/Bv3dvF+pztlQ7108pCsTMyMvm0mxHmUofWyu4mu43PJOON7ENOJf7lumaM
0Wc71rgTYXL4hB6S5xJ9d0Oza2V3wtz8aakEg4BSZxpPUYBIa+zHEqZ3bKFjVNisyjB/1wbETqoF
P+bEfHMNEq8QoOKN58TqUVjOHSW1dHEvZEkRsE9JB4hjNQec47ZnaLLcU3LczQorFGdqfur0JBpU
4KaQfh4bHyhKOroCNSsG3XR7TifXljy0isWEoccB48xgbcl1uFpWax3zeHn0BkI9of7BivKefHlO
BtVAcvsOZU8zGy0ssW7scBvJjRic5NBxq7NWcp/tAVT5j7WG9P9VNdi/Nbz+l52u/x/WtUr58zz9
1Wq7tsH+Xcy61s3+7//YVmVU/Y//6T9s/9e/9YjxTX/1iJniX+TiPaETusPxbZvmf/aIGf8ydCRP
z7FMIQz0jv/sEbP+BchH9zzqVCkTsy2DL/3dIwaj/18ShqwDJhlJ3uSL/50iMR6FY/xbkxhNZY5B
VNzgsAdTnPJY/d8rW7HHTX1suPGm6Nt6JdwjUThhQr4p7hALGqBt05IctR5ZTSNQPCVs+Ndc/45b
6HaayNbEhJw8bSk3wm71U+qAukR3Z5+uNeVJzBV7Epd29jCspoM9RNUJaQOSi8byS3XlNe+G/bBQ
aTFLh7Vdz1okMY9akUiy7bcZa2wMfUTlTMJnAvnWibz04nMawCKQ6fXp5wMny+bkzdG1Xgn3ZFI5
cuvzfZaa+o6ez4+oaG22qctvY+Y+ZkXDaqDkW2zHgpBNCtefKT47VE3tV/1Q70hB/KHq2miS8sQt
K1+s6GTWK6JZGH9/SGCtmwMStCpzDt9o4AG+4sBJkvFgYfoLhoxB518p7nlcyhN4AdnFik1yCgc1
xjqJPNuyzBQp+ohm31KZVZ08zTfr2GW7xx/SpK5OP59hTLt2SyZ2lSaqU1Po2CodDiZOL9RR49zP
YOtATHHnlPp0cqbiF1alMMh6hHVpm1szs++MCONwtaRbPfqgf5XhN9PK7Zqadjwm/3HKKklrZ43P
Rwt9L49eMZkue0VvLGZoCiAcM1gKEaDhHhMs3nd6v2+mUjuGU39WtMXuNWu4uj26iDBldUC5cIDb
T2BZ/ngihsLlaIa/tz3jjsAVIDRNoHPqtkl+1QPq20NFwN6yqSxQcTM+nLlw7qmYze5SpDfducV1
Dhj5aBZQZ9tRj/Z6m3vUghroGrB1mkL8crQSqp/IgmJs2IEoeZcMxu9wWQmWjOP87PHQOkq+1DS1
spEECeYwDkE+rYN66r5NquA3mNoh5RXRG6fnO4UAyxSQmWmoYWIJm7DnzFJO29lXtpwxlFpM57SK
HIOXbJSI4z3J+pzKsSgYnOzRjkn2zF5PfTj6btcwGmqkmdDaK2ECe/NT1nIXplz1u/YyIgHjQgAC
i9Fr7sAZZhI3xeKjtupV5ThEA0z4oezMXb4c2bHNRy+qA13HbKysr7IQLu7x5pdFYeRmicbjWM0H
uA/0yiwD5+y0YDsPO5eyFnJWzasdUXLX2Tppn2641bT22NrWgHWAIDX2YY5yIbwuqyUImrZnhq+U
esA/15oXrgKPrbm9cEJP981ocfA2Z9Kz257SPJgEaF+SeE3sQGBth9t0fRBRa1xIsc4bp2XkEMXA
XuyOKFRvnsKOfeuchVWgOWDCW28+2FA5Np2J7l9iUt+WtvXIHvN25uVwq0g76KpsdhnyoMytd2RN
ZPBnoefST3AmdgwXiKwzJWwZlJ5rS/+MQ+27hyz7JgEFYEyRF9BE0clZpXkvx3xA98x77STDpqgz
jSoEj1FTSgQwGVu502XMCBhIShClL14SPxvoo+dyHsztaMurO7CvTTDRdGK+IaRCAxeKyBr9zi5N
LsJ9ZlekA6V3h2ebUfx4wCuHm0iYs58TLtHnniJ53XX2ecU7EdMXYiYLabsA662GI2vjo+HWw87M
+e0a68vB2+MnMTmdEEBQnsoLgHT3MDjlszun6b7XVB5Q8eUPJqhGFvM4oNr5pnMV/qRWHtkjpD5d
Hr/bqNl1ywwasK6zIwsyA+3eerQ8tvUaRnXwEQw7ITe3bo0PUbl0KIoR8UwHEj/hHmjEIdX6Syoc
xqSI2WfcVxurOmG0yC9mC2TU1Ls/+kQ2Bus/gzUht/pUR74QayK4M5+pqA9U7fWH0eLiHmlfCK2J
biHhbnf1ote4bQB7d+y2znmnX70FIxSlD/ZuLXUpLXsNId4w//5ymX/7HN2oylDR02Ja9K5isNyH
4Kr1mCGViof3rDe/omXfJwacRcwyEg6/P5vlo2caHpo+ZkPNsXk5uflUOF9cQ/U3rolhgZe3qlX8
JuzkhmqF/ZIVzn6km9DWu7tSJf1xDPF7RxklUFr6UETFU5kvIoiqcrc0Yw78ugPA4PbdAdwos41U
vnJPaQ4hGIeUMG7QQBTSzBw7g1DzVh9YixPFBs9IeC5KbEWo/g7hg20EySoXv4fqa1Huuxkxx3Mh
rWyWHhhBPj4m7lIFsn7QU47zmReEDOq2Ht1fOLGRUGvzy5mGmX20PsO5lskpL7sHzeC8RM/JXMEc
YnDPUAxaTZg3nJdHFgv1Oww5Ao8eU7Eq9NRGGXgxQslhpprR+Nc7IIh+Mk+USI2WwXkGdGHqVj78
0Hore9JOtQ2OZXADmZaAkbRo17hwfLyRljS4wtNIJ4uAIRVXyXywRudrMtXXKLQXgxzyrhtaf30o
45S9uKVsMDvc2NhWaHKuTY7y6VF56Da4133NFgakYVPzJ9TmxVW/HOV8K5Dih7rjoJy1d8z0bSoy
6Zi06wGBb3yYG6M7txo++rkrXT/kBmrkuXsTngD+6PtUiq+iMeeAfRSTA7uQBzNmhpDWv4grdBde
fV5jT98gYi34Tro0MMwZ/QOqEhWOw5eXF59pT58TbTt9cFYR3Al2KA152iYQEWgX3esftGqhNYm2
aAxsqErhKlKRGEtZ8unia3c1hZlLU3wqbS3NGFsQSRBrh+GihibcGuxtgs7GU1ZYjNM9HGZiqZkm
mdXrMGLKBO94cPJsNXvEV9BbKNPwbZeOU22GULMzNDRpXWqp77UL1KiUaz+txK1RYxuLy/Jp7jMX
d6nLrH/E21VqTyR5iRiGlb4TNu2cg13GvokCS7LhtA5bUT067huYObacu/6kwBIJx2i72bDuZ5jp
QQi6gHkX7/kGbLquWsF73ZXBz7tsXeMFT0cQ4ngw5LUOW2KbNGgSCntgp1kd4VN8qZagVpgtj+GM
gl9NoK4rbsNJigKhOuCInev8KRheb+wOJ29dCHQUht4gRcWh0t10y8Xmsqg4DKOwP6H+QuB4yohe
ncgYNYUxrvyKCmHHBVcGt91PINX7tmL61ybe79zpYXmRExjLCohp+cT7vV03J3sjXN6GPBqJuc/b
vsJuS02KrS8EDWBE0lyjbbqB30fNSHEEcB2/6Po7OxH0TFiTBWbKrG4yz33NRjCIk4p2deMe507U
2zp/8OhV8IXqWVULBOmmErTYyHdhEc2IaAwvPGAV3G8Xw0/TnoigB6GUizkw4UwxXT5C8Yl5xQ6p
aaRnO/9seZlR5KnWGYy1X+JtbDzeX/kCfi+qt8sMHTFvXapAbebm/di9UTpWbEOHg7QSuE5U2uno
mI7vcJY5Zwyx25Hq7LaZx8ANrQHTJheJNhqBNjrmLqvIdsRfZslwRSyKLrOGUTKMgNqFNcUMp/QM
vCnoWEJjrqHHvO/maNv25dZ0hl1nJ91m0Ex0F/ZR5fw2FeRuK2383c5HhWTHPJO5fWJQh2LN1LjZ
Q3iygYUDU7M4YA/lpmhXDywFBguG3VJqxh7PXdS2Z3NUn8u07JaFE9LIthM3ZYpvi92gmZbwb7m6
GWWSyZmKaEuzFBAq1WLggmhXE/FFNRmGIJ3udEXt6jRNw04MRNuU/YHHMojMuN/1OPNBAuxm1Kx+
UMMbYj17MEveNLIYLjPGingNT+lNqbPJrJ9iQ/Hez0oMfxEWWSeb0p3bw7dxrHfU4XOv3WfNs6C6
51QtGqF6Y9iBF7hXPe0no7Ly3Ri2TDYz/Zyk0wUJyjq0DVY7d2kFrSHdQ0fLs01i/GbSx68FYs4V
mOnn0GMJ6AhAPcOyUr1W+ZPK7FtinoilCwY+Uj0ZntLW3NdhKA7AftCLWy05dRmtxUaKCdYJaS8Y
x2ZnN2rhTdUfyblWXB0kSuzCR2+FfdbHb9ZIO6PCK7kBnmv4JmVIx4TjA5to8hRNARFbKrPYQ9/D
+0nXbZiU2ZdCPgvT+lkT6fTZe+kbQJiWXkMGeVWNG6BMtddYKFwZPRRPlxmYKQ596XFiYH6/neow
eYiKvt9zjXMCc1evi34rIdb4nDG6By+LfxUw+dKhZVejZNAUxRl0IhREDKak5ZPiymQxPtMO/NQl
BKCKdviODNpxB5XflLZLv93Y3JrePlzs5Vol6nesiS+PRCA4JMcieANxGO99v+eP7EsjzlJKseqU
+m8pa8Nv8DdtBGBsPMzlQUo2bsWg5ntaB8bCSh/H8nNYFC8R+D/WdEWDds5MaUor7tsFzPjkd+NU
C0KM5wRWbdsXYdhj409TkXHwpLDj5y9/Ppjrl+fRUw2SZSIv+v6fr/31XR1YQxoOMweHPKb/eRxL
3zMVprOfv/z58j/f04vIO9v6k0Fo9O9/URNsYurXSLYHlN3+39/813/c2tDaJnqy/vqXPz9sEgbf
nzhYGZoE6Nw//8PPI/7541+PohEMCEIIwj9/hy2Y7/v59O+H75ZUwTmDGfzzSP954H89TGNup+OU
Lse/Hs/Pl//6bjvFgKiNYmUY8kT981z8/BEGLdnWzjJRPfP4sdd+pRFuFvhJr2bjvIXDON9Kvo6t
ltu3MNzkBG7jJhbjYRJopXAM3VsvM9Mg1eNkX4HITepcf2LCjD4q1YxLzE4PSVSCF/TiK5yt+wH7
yodT+ehWz8tkGteYQp/bnlNQ1eX1PRzt9y7uoS9FMccWvfHufz6EMoIuOXlXpzK8exP7942Q4vjz
NQ1bLxVzQLFN0IUw1WUfOHZfPKb2mD6M9cPaBGyO7YfnGUSprcp7jDr9XWX55wge6GCq1HoOy5g9
jhuNf/1xLku8otz1Wp3e6jrS2ieFCQMq8qng5LjtUlW8gCxEJ0IW97VQFP4QcoiKtFScyxbBZ2nM
5WHMb2tWp/thBOPtERBDa5rM+xSjf2dWyI7Y67ZZwnna86or24iz7DuX4gG79ZWU3iHJOv3FajCz
9hSYX8wes31o4ySSlfxAlG02tPZou2ooxEuG52SbLW5x0u2tjsT5auurXmifjNrxrq4GsZqhHqiU
ytzP0wLMVfKMECvFEGKMw0a6dnU3GcNyg9hOeVQa3jWQBl4GIgeDHi9/xlK/78q1nUVK7cbR8vt0
Go21hxjtDGONMoV2XGz7jYMVPvVKfCSToB8+L7XTAA/sxEDoj+7h0uicqfnq2/bq1QikngLdwVNN
oqDGLccGJPatYci++nWP5CW/CqrKRklPAWYR4wrKoT0WYartl0kI9HVub3Ytx2PpOFhwQh2afKp+
k33fm3R90IxokeGjXVCv6fqSITvBZnbvy07WB7I/6BMSU2KzSPXKs+LPtma8Q4jUgwqyDMQ1KiSn
JtvHKHr3YZR81QvsuSRm3pKW4C2n8pLhZL8WWlwcid+z+tVG9YhTL2RKt1I5ZPI5FtpT3SPVEK7k
tDiwWwVPfI9D41jhhMJItvI3HRMcrMvUsRisYTM1k3HJNPmWue2wK41EnhDnvrNFH4Kii0NELDYS
+CnWHaBG3tkfdZNR2dDYfq0ZBJJSWnTc9QNqO9lpXou2zxffwpm+7XOvuojOhmWN6g/wry7PmAHW
fGHNuGXO31Iuu31Jt+aZBMp8/vnMSx1GCUWGCYS1HnWnusal8buwmGboDu0ngpjErT6ote+XMQJP
jm49NlJPb8SKgo9hPFtIhnpo6FtNcaDrer3zLdaNpo+n+94T4/1kU4/Y9dPLtPCuijUcifPATh25
qb30ZvyaAeuFxKFa/MbiFracw+0edW+Z6x5AWLfrMoqxirm6GWsrehR21x5BAFEUncxfeN3r82Q3
8YPZSsB8TrYm/Yrxgifvrp2oCklxXmy0pXvLmFcFHRCwDUnJ6jAvikQCU28/n9nt02uToCQrN+A9
b96NkhCQ61ISYFYxQ1rgvYsFNn+TovaTGaTmqmBIO5SpEbS2i/e9D+sLx15tpxkW5F85Ie2tvv4i
ErQJFPVp0oSi6Ee8YoNGKJ37GP/iAINmJMyd4SFlW1CGjxxFj6hAVpDpreFrE2c70J3wtgy4+lX8
OlBmcNbiMj23zWQHTsThMI/S9yFqkp3WzM1pmbXHMc2iPUkFlLM1YwwWo/YJwdOMwgD2XDpuQePp
8oAtSgPzyYefz+KROJQggR70taOdSv1bSUIoeu5W+4YBG3ktSMPcHOqtgpBD3l2z95AatjpzUN5/
GcdQU9wNC7qvySDemz3jNIW/nHEkVxt76U2YmV8WrEls/vl859RBGjKGLPu0echWq4QgB7PKlBZp
ZAyxLAeHrqdALS2n6Ra1DuJfWjzn3fzHrT69hvxg3lW+NS1xAMGIeME83o4h0bAQHoqfgne8DFLw
AejyAeLxfYxf8ZSuHwrTthk6kY1TTHKN1oY4lKj8PKQSMoo3RidePzIYi3EG5Jzsy1j9Kux6ulk/
0Vsh143yHm5QdzHNz9kSI5yTFCwBuBaHjRW+OWzj9WIR5H0bOgu7qtcBrlrtpl15IEL2BRb3qEUp
GT9AzkliTrBvk/gu1MngKmPwCIir3ZgmtOXxVGXPworpbiy4mPEFYqtnSe5uKkf1FFeoZy0nE9la
xZNOfdGmdxjc6FbzviBqE4CFMWl8LRZvrFGh+8HHAwY+WIcUgnPTqBtsQcc4r8Fne/cJonZFKB2W
CzPoiEwZfZzfhZs9FxUT89AbzjVHMCXe85AhEIwcau4rq796TO05VmBtri0AinLte1U0gSGQdHNx
dIr2sICMx9NVevIPbmsIqi8uDQdMgac7AEV3E3PkRfdNxdEWGxk46BoPY+phu7UzcjcjCIfhnIUZ
RhvSlmlX+BrRqjJrOSEnt/3s3WFgN30tY+zjoH+DF+JEIHmTSDIbwnFPqPx3uAZKJk/cnu2QIuxF
pluvO5siebNNbCCN0uEVcmfSIeqfCVkfDStEXsnZ7cy4m7XVJyTq6Ngv09VS3aONasox4TFS4rwM
w8T4n9IibYK1ZYyOD7PjaLhz76uO54lgZrvuKTmQh0g5zPlzVd4jmkNhaPFvOMO5Wu+6kWyYdVny
hdkiMZPmyR7EhWnwcAk9PLGJKdmWyt9j6eDUwr/KPIfjSoRgsWmmhmml5T0xfOuCqngsQrjdGD3+
JN1IIaDG4lwe8RcR9wG2C1ay2D7ZwvauCgx+IBo4cNP8MFvljZm2nKMHGnRdpk94Li5L6hy02bzJ
83tPgzyVjfiZDM2k6RaSyjhVr0QU7ECG+GycqLjP4mo8jG7KwK7WWZVHINTLmW31SLdeafpcb8TB
JhJmzXwZGtdg5/RuF852HMaIad3UPkAxOdC1i+BAQ8Fes8trb/XHhR/VGhEIswSHO3s20C6uBO6A
nGeyGnUN71/TZAeXYSgmedhwizZYfi6VWi48WvrXyWV2IxvzARIqgiQTpsqinELL9ho3Zctcpiew
JxhHnFMTTQGZrJeUJlOGu0wacs+4B0+rTdOrTIsYYk7NnDySn00vH2cOclocRIVtHyk34B1IwGWb
rUVWlcNQk+sKI09Kp2k3hF+rFhUUD7U5Fnv6ry61nTGtcRWgRETfDWf0pawvdATkvtGHDMmU/muR
0aPuDnFADIhzqpOXVDA4yTbD7ukn7B0YnJ3alGR9auGWmNazppZITO5F+RpblG5iNlEncJyMAOHX
HZc6Pkz8Oz+b4LnmUyH8RkbxlgUpOoqs+dKyZLjjrWNQUCd/I+vh7y61/GAw0npYdPMPVsqbiuxi
kGhqF6raONfQfRHMEsYO7CnPvYlT2kB9OthAFgWe8m2YGdFOOWq8iRoO/Xm6gPshDHnLurvcOLYE
9lLF4a7OlmRvjQ0khZaKGeBFIdQVXmX6lMeaPlh2CxOHNGj/3DLccfY2FO84G+6W564QD9Wcv1PR
ky2/8nD8lomk9jpxTm3U/iK/0F3agRKsQhIk6Jf40kc0QxnWUCNqjAWOCRpZo9wwUK+aZqcEZnSC
cochV/2rUliDmyNkgvB+KMwXWQDIKe3mSMIeeq637LxosXwvhLcV4TxjNUQ8dTVsgsbcMAtxcnUi
ZYHJbYCokJgAA4a8T64RvvKtaRXAR504OeA/OZms2kiRm9x1Wp8oA2nz5k5wDN/UujD27mLi+Eyd
dIez1ArYvkCoz8GId+QNGy6qlJvYpmXyTqFgSs929ZDT8nfNmlkSzLL+wE/46G2aO6pOHOgOIUpa
10/QF29EXHx0lvdmaMWlSV1GgFXKECzMQOQMN7ilKVnOywenGdKtzLDtV0nyyJsC0czK6hvqO7+q
2HjR8uvS0kkdszFBrHIDmNyUtC2Tt0lMyFlwoyE+T95NKMrvcDF/eQwhiAO8MdCmpT1B2m2dsdr1
Db1PEmXq1LMrSYk9E+Id88vMG37b6Kr22cWT7Ro0D3d/z4k2r1Z6Yd+cdACMo2UN+7ysHyvVP6TM
FrH2lydwCB9Fa1KcM0eBbqjzpA93I9lsiibJcAAFMwMvz4PcMuJtAYD8EC8LZcwq9rZ53WGpS9ho
A8a8rzIciMood33Yo6nI8nup0Nh6jAgtnQW+7daFP3XaXaNnhEOYNnqtfNH65nN0IDjZAmlSdNox
du0A2SnBGMhr5vbyK7Zm+ItdA1YqO6Wa4sGwsYZR0lX0GEwk+ibWbCMheDWkxB7bYng0Abut4Wz6
3xcKiF3oSjN3jYJunmJGWnBM6sSH2dpxqITk5yUfkanvs2Gm4yA+gvzSWHEwOEq3+iXIL2PAWmby
RISsxxmaeYXjl0kie6n4D+VP7ZZkpM0IFVEscb215Vi2z0wXp0PRQBXyqmIOEG8zWiPs9LZdP2NV
03zZQTWK8DIYXIT8pesZvNtzzLw///Dnw88XjJwIiNOPq3F2Cc80DUNPUoRBphRonZ56j1hhhkNZ
AiPTczQbxHfdmz+sLM0Cg9kwJIxsN4W55Wuz+jRxG7LRFkAPujteUUk0clMCOPNpOKZc2gxfvfms
sslh0R8PdFNCSkwwNBTjp1FYFH+B2954oK7ImFiVr+ekHDTs33Y85DAowE7Zsc3UtuAOG4YUORK8
pyeG/3RsvjiBLNzEYvZWSZRzz8d3VurWC9a+6pqWUQSRhKgJWS29K/COdRbJyLnd9lmRBcDpyXBV
7XzLuFKdBtu8UM+k37pgQEqRPKexZh7yluODNmtXM5nkPk0GeRiw+j3UQlds6LhN1uyIOmnC9WQs
XVCX/Htsi7eiHZeH3pU39UIzpt6Zv8aIHftY47PrFnGSofkoCy5dL4Up0M1PZRWRqFjhgrTLNkPV
XVmbdojg4XkOvQvsi8+yMtLdWEuWuLa6E/Z31qzyTo1WjWZ9tkKrCnAzsaEziRuWQ3xO6+KLOsyA
4+ldZ3QvY+sSWwjL2Z/r5BuFxVdJ+dz1zduks2lv2jw+9aZH8swE0shJLp3cO7oQ3mXXBbUtcKv3
zMaxUnQM+emBdNtLS2iGLrIrmfw9/ZOApTT3l5G+OaF5NVLjT2EyYQ3Jl1o2F2OVyUftMelsosUx
LSmmou1yrLrHMUEoweG360k1ZmlRbLldst0CV7vQc4wEwUTG+q1V5UMnnEtdm98FigvKwGT7jUqP
o4xvC/qIdu5ERMBtKO1pkue4wgliq2TXeNW9Pc4vszQPyQhPZJgT8ldkVtLvGKK9pJPSCXHRa22y
d+BWsgIwVvDYFjA/6YX+QoFwFdRENTddjHtdC7GSm79Trjl/sOSXLSJSoHQ1zZQCuTZ0hbg1qAC1
L6nFwbWWcClT74OWn8+uZ5Ft6nLaoALvqqondJ9PpCcco9qVbVD1Nsja/ZTPv1sXoBLeS+iIZFyi
Oc/x/XxzUpz8qK27Y76MR/Jcx3ycjF29/kheviuDnrdEEVM0DHQiy5Y0lXG+2gqzASP4p+G0gMLC
PMDmt5lBWjImiRbfNthe6YPJ1ddlHphAKsmNQl6SsC0ecJhTvUoHD/u/Yd8VCxbHlTcW2q+wmzUa
UxkYarUDiH4W13zlwIyp82xTx7ArWK6MU0IQC199rb0kc/oLmKzze6asb1iNQnGRzdekSyZcBw0g
01F3j4lZMpUYQPOKtNA2OOC0jRXFxkWH+7dlJnOnVdXyXffOfagWcpiaswQGN0XyuZBW6CXuLh7x
KubGzvAkHVxz3YIUJvqnWUYhpDXbOQo8w3ciXgB3dXr9rXxnlsW3Y+bwkQrMEBErTClSM4BLpZ2V
LF10fuujqF1CJ5TA36Clni3HCr+7qX3EVlW9pgKIMVdvf+nn2Lp4uGzaEfhSO9F7ZYdsQqGckI6f
zW9nZLeKWTp9jPJT6mbrpAULTi/de9dBoh7Ho8IL992p8FsutvUUdxqjkjayj6Z0h7tm5MXC/V5/
c+qU+vSKIHHfkRrnQuvEy0w5IyGcgnOMkFFgWl10V82x3FmSXhtYWWLbTZXaxS5AnIyqoqH4zCsd
XYkV9HYihgtHCxXFUsXypgnO/APlwVfUFyCyLmQ+6lnHExjsgvNbo7X1LUVkw0EtcbfTGOO/uwOB
vCFL34oOUnhpMt6E03AeSB8SLMQLt3aaRw5aH52j03aKOYXA7gAkXQ+nqEm7U9skB6FnhJhn+m2H
NdkMZr9Lj8kCiBeAlWelJ4PUbyX7cY8niKpY1d6UDSMAxkG0L7TdYWqL2xZf5BiSZeF0SZZ94Kxf
RtzDrGjXi3DTq4Gdad7cGczbbqSzFJfIacfAyBLer4nxlGXlr7l3krOoXcB3nTxpNLOFSoq9W3RP
vUj31CV3l7xIgmoeTRyJFBPYoB2Spj7opnnK7QizWPg0zcTYJkd5N25XTJw+ja9KwB9C9n4aliFh
gzmiR5qRRqB7rSDXycAwDy4u3hLKoMONXdEmtzqj9iVWuGuD4b/snCOW7DvoDuSnoKdM9ceyHJVo
3v8PUeex3DjSLtEnQgRMwW0JgJ4ypMRma4NQy8B7UwCe/j+Yu7ibmYmJMRIJlMkv8+QwimMxYScY
MM3knbYBtm5sCgq5UZ3jranF/NYu2QwDB4SJrh90q5YzoKQG7JZr6wj8Tc3uaM2ajAciKtzfTS/t
9IQTFVoDpQVA8DmAKIv9GvelQ1URf3D6wtp2lDJuhgoWciua10VjxCDywElGiaeUWdoi6HhKEBtC
Sat6U6CDRm6QJ1PzZEHayoWKpTx9qkaGyYSO2IbKGg18+SRTHJ/aeQoDG1wL9g0TUJeln12Bj8dN
LkDusQ2mZNYjvdVetbD+m6JiS755X83wxchOLOd58MMWoKlgCOmLuqGKtY+/5/4vmH5YC4wnvavV
D9COeAwGKFyXKn8xplw5WBklVyW8S91UDmMCp2HJOeRkpcZbkZhBm9jzc+xIQB10IDBtt0/4Dn2N
K6dPR+gU0MMIqVJvZ09KvBoVAOkt3oHWN3Q/qTAtxCVZ+4W4j4Zdo4w6Zb+OXQYyrjkHUqoDtO7o
7Gq1yF/Q2RN4aR0pQ8LAotYWXypPtAJ9z2Ez3yiMIV7JlNeHexckTRN7+AjdNxcUBedpRvKauSDs
GJ3EjpYc6piQAsYak9VyCkwpb0U1VoHDrp8pw+xrodEeTMfaO1rxjgXsj61VECfSFrMcQ7ThHlEq
jJZjYRK2SXD2ovEG0cz7FKgJcXOFpQ2PSsU1YJgZfk8LS63GSvecTGWHb15C5gJgLYvt2GHeayOV
0V7k1SRmYWN2zzpUsWNR7xogQF5Cz6czjbs3UE+D13YmnwCWj6x7C0vjkQLtPA9UhfhQCl0qpqBE
SXL066wAirBYxXfuGbjlmB73O33gGBf2Msi0iRIRy1j4K98llqS0oXmGD3cq5oEPOhvNAxWV+8Ry
cGcRjONGN6/569o4Ch2Dhm6YvpYbuUf8KWJRAaGjwhSxXmRmbIe2najYwgGKduppodSPXZ/9xBGm
znKiq1dymCtBx2AftErfZLh3+f8/6FMXbguBhEKmJaQSNFy2UR9Gz5ZGgLQoLXpglq+0JyLZAsEL
RGZsxkXe+iIuvWyqbZ9h0lTYv9VqA8zLFYFeE05u1+qtCpKTJ2l2nkPadfSaUAyEtYWs9t8QTciT
Lkc2gH2s+kV4wrNYB3pkHiJmXVxf+exhGrFQ8L+l8JHW1Gn08TMznK/ooUiyb8XR2mCECY17IX1V
04KRoWqDMYnaZ9skCEa97exTx7jX03+Wlh/qroQpTpUR7AI6PcjQCFe7FGzozNh5D0LMqm0zxrum
lgoh/kYPrARW8th0WBRQVtv+RKFpRWl6am4A1txSJLlt4c7E0yFUkrXiSt4bQEzv0lG1C5lWvtKR
w15zXcWADuF+XlRza9LRQbqxejScdrxJxW9Cdfjf2Br+ijCyCMsVK829DLBqRtikcxiN5YCU9Eip
FjoWzNlsl2e0Y8h/mWR4gNcGkZ6DiD/0sDYA76HGWhl9NRisJIGoaCFo7ITYqhR6a5JF5nCpbOes
2Nk/XGPfKr06mwgxFGM+CI+laAJzsJXN4Nz1Dk9Bges9iXHPKWV54eQO2HF4TUfnElMcs4MHdCf1
AL1vbu42Ae7nJP7JGHXGKlE30Lsu8MLsX00C/FaARRM1wToOuvZmitSzGyFUG7EClLD/oflk9kbZ
jniSKT+bjApnGr7ZFuJN4ZKRqd2/JkBxTGFlxSKTXc0a5Af3VkpwMnrkUGN0ikuCReegaZZccwsu
pFGc0CwM6liYDX2yyGToUMWhSY13K5Z0RiKe0KDQK/CS28lUjnWCSmPutdC8FXb/zijpO49FsjeQ
fjCN1AHyO8LnCqrRulcQ5QcOB6SFHO0lj/pTHBPVli5IrSVxjlFlDZs0jXQy2wxYsqnBckulkzFp
jyQj+a0g8vH2cDLW6c9qQ9w+kAK82qDsqCjorQUQGFCNQrDJdYz1zLefRm64mqg8dpV0o6Q9JySs
4VOeZHhBJw2fgLNX0nRrp0SM3IzSiJFPRDQ9ExfwV376H85CEG9NMa5H2MFpWWVXMACvah8ubkA4
gXezTFR/TPVX6dJnkySCtqLsmjUTMEG9PtRGs2y+6rk+dYAm94TzqAFl9BWCuYxM68ls2Q8wejL0
slwcJUm/Q3X/ZKfCyWg1v5PeAY+eAMtkBQ9tlFw5zu0wdt245t7txAhyp6nB3LZMysvLFFnICEY6
bPTY8UanKHad5hqbd4FFEofEDwfhYDFfySLgfkLp9xi0WFxDOUblyzFRDC4/RQe3CtOTYGqMU7MO
t7qDqYph9j1szbstk/FqjGBpVg1q+uU5VbepzkwUI45gAm1ysyKPPlr93VmoPSfGxgIQwcFoZfcU
acU/Dd4bJhtWy8JoTlWJvbUAc7vRjeSVppFfjQG8V6OsYuBnU6Awp5Kcp5K4wVTflA8hHVYNUVHY
QoIDk5qubcw1RpiPpvQ4qVablnbxeuQWt8B2o7g5Tmpnu4QLYdjZeFFAfOKkF5zzx++RJWVDzKj3
54X0gVTKJyBIwJwc+2aWKx0rUgzmWsu2TSb2dxoTNhDZFFKu5P+ofNw7tXxRrJqtLSnvqYChYs4Z
yfglguMNbUkjq9GlLl0akF/VEsdKdFVC2JyTLDuOA4TZ+rWjaemcP53QX6pcL8F/kAxvCdc6IaOa
qnhBu6LNbh3K6GnQ6qnmNbjdvJxvCPCICyRlxgbPFuDZnPQ2GLOJ7eKnzlbpLeG/GMXWfW7aPoib
yPLCUmfNMnFAzwYGA7unkWjSn9QUg6NjjSGZUpv9xaaNN9qnki4hp26hqVfHIuq5aMN0IDQZ8ZY6
a1GyxJNNUVZLA5I1utpGo7cBtDr1Kln+1DWssaXO/Zwb4cFU1L9VRqcn+5yv2EBJunY/ri9m6KpI
/U3xxwZT7CemGpSD7pf9+Gg0e6SDUu6HNz1EM0v19NjM8+O/3y4xBTTmJMNBb+ePuuwuC/vsJuuR
qHqN1t7eLxd+R0Ptt2RKrK2C+heMlbHVlPmrtFQMqO2xQnui+OEg3F2p3Cjl41cDYL5xExqizIGE
gAPdlIYcaDtpcmk4q116OeqkkC+tVDApGSDMSsk4WGBKRHG6Rm12ZbXki+5bpOje3K+5A6XBc6YX
jBE6ckleQ8XKRimWr1CAV2Yw/MEFo+fgNL3W0L+2Tai5m5dIy9GplPLcL9V9MihHH3ljMMrvuQ2R
zFTNyMtb/YoB4BOe97ww5etmcZHAdrzaHE9u/lLqAHmqkBxbaiVceIB7VuNE3WoHyZTExrNYz/z6
4iMNMEuvtwXSDrQ8f1nGx+Su1BX+VzC9n3EzkwFQ6OhzpL6fFHFyNdTERiwvM6O0QKioTHUZGM4x
wVUG6wzLrfHgb68Ng2BRE0g2XDG/Yr9E2d86WDxBazHo6XCheIZFNw8jkyCxcIIpyX00UncbRWsf
CjGhTa29ziFYGmnA7QUvQkfghin+ObcMOl6z2QfHhAHiptg0muRJ2PDlMHFYVDg9RXublYMxDwLK
43QTeie30cRqzFmB4otbVwEoxYmDD91Y8WLGtxBLS9AHA3kZn9MKPVRPeZi6UkCoEc+F29/J/r30
Le4wrYJ3MCoNk/Z4Oq3fv0N/pjdhFxNl/axPw5Mc5kdTzk9p0w3bPKyPQwIESKXYgEzhW861BPvZ
G0UHP2ZdBzgy9W071rvFaCYguBg/8m0jXJtCT/5GM2gns0AumhhMeq7aYmAHJ99yqd5D236msXCP
YEDIwnW+uIp6ctGfptoJOKPdl3S+jxrL6LzW6IINElZ8EnXJ4gCDZiW2nUh/adsBnXRDmgbNkVU+
ZF1GOtHPqToeOpOVIlaVH1zroBqsDevaVxwDW4PJqrS9p/UqxHpOT2s+6Qm6VdP3ezxgmIw0MxBM
ijXp3ENczcPYYwbihTqIYnnKquyqukBIRzri8HfCM6BjxI2/Ix50rjfgj131ZojZwj6LlBh10hdl
+BPq7DaaavBOW+4h4m3FT+xQ3tczFqltvGdEtx+JNe4S02i4p2AqdFyVpsEOqib/bo6thYUQvc6S
mzmuL2OiP7lAg/fOTz7oEG7XD8AsjOcYkEHHHQeUL9aGaJyg9fP+xKmx18qBFwB381pfYjnpCwZ+
ophuTO8HVPum4p/P2CNMjcrNNtFf5EhQxxlChpYdadG2OtuPIhofaiOr49LXfLRNfcZw8uQyxNq4
I+k2tsGdIWqxHwsYq5j8u5iPZXHJgMCWYuBclEeb48GurovzXExHreRIwtSZxqDBxeVGryjjXi71
oAD4FHtG9Jl47ep0CrQ8u1H2h7lQFzs4z+3eJh8+jFJiLMCwPvflVxYOj85iXc16kkMSpNUgMZAb
ffGE+6HzJi37O2byU4rKPdRoq2rufla5fGWztb1+lY3AonF/1f9kDgJwYhl/VUPcUtHS/YpyH2oP
2RMHJ8397KrK4i027AyzcI+CrAbhM24Ueo9rf0759FJYrTwtbbjJlu6KWBNChFgexTCX+yxh23TY
Z5l8Ahro1S9YA9xJu+GXA8kXlzp0sOmYVrJ4jqYdqnVApSZbKgHegP5jKGdpRHC0n/s9/caMGkDj
sqg40bPAadSkGCkb7nzcGM+R8lvCbcLLidtSsQtxSnWObvUKwYNIAZPKycj/TMw7nOEkB32n0eBG
i7xzFLwm6BVe1VcmHasqrB6mxCN4UpZgd9+kExgzExes7X6Zbt1uLGP+nVP7yy3bjzyRRJX18VKp
KSs8ypunJBRPc6DWXcIviLcbOr9po5s+e1ekfgcSeTOZJKXMDse0Md1AFvFPDzzDIXxpdnkKQ+km
SuUNgCarGKi4DD6WVadXe20BnOvjDLdwA7am0lgfzYZkpTOVdGOqLxJo+jSIXcQphwHjcBtG+ICU
C/idNjzYebl8W/CSiufQda6WiIA7lBT3YkoQyr7RkjMm0U+bzb8r+CUgR7yn9vzom4yup+kL3Ks+
k/uXvOpkfX4KzoQohM8O93Kgle2ujofTZDZHxoavOBP3I3W2IuSTAKB7sZBthRgZ3l4oTIpMvk13
LDk67bIix+g0pH/rVv1DmPPac4XmVrwVbvQ98BBGybo7I85A26r5fUUdvtkmm2ccmlur5d2zvjJ7
eEDSuCh6tbd4RzcIZKfOBMmQqMprPFFWgcMfMzNGGSsimLkk32k6vywK21XE5FKdbppu1FzMGOn1
GVU9tBiF1V0M+c9iq0Gbw09r2uXFThlU2TnwdBKiZjmdZ7XZcaK72qr0tJyYLFIJ9Aar8qkBDIye
NDOYOH3DhbIhwkQ3Ipkuc3xJua+JMFU3+J22IT5Xxyj2ZKsDXemQFmV5WGwL45ZrHYZRuYS2esZI
sXfsgq8MhXFdhJ3sXwc8lNbsZ2aNPqop40bi9DGPFXl2mA0ub11YOz92WF/nWsNOXS6eg7GGGrQr
7cEfTGnOos89xmA3GoJAB6Iyp1m3EaJ/tKHkqLzYT0psRsGsUi4NhbvVWNUZZMZ+aK6t1273VcPW
ja4LRb22Cjfb8sx8j1D5GELIP/BJtIG3tedMTLqYDru6Oxo9rweClF8ZCpg6a2BgEKmB6QhGn1H8
PgHNNFrMmqFZH8XH7Kgf8h6SwWNxED7P2tE0o+8IOs5KL7ci52IOLqT2iuCM6D6wyxBu4cin2WrI
zblmoYZn3NeghkL13ABsSRktNZF5x4F7gxSwB7ZobyIdTF/pbkvDel9E8Zw3NtcMIiSm4L9jzOmz
veA20iMkkl5/zD2H/lhdgqL9KGZejxGtHU5h/91Pz3Vk/4zgALYqLa8Fl2SvzZc/M0u0tx7wWj17
nyxxypTyEZs873EW1AAM6enrOOmz2UlA5FFC3XoeQlFEFVX6k2I+JrLSvVkcOkIiIVijBAdJXqxO
GeULXBvjIJVRZh5BibTq5z5mU6cFeD+GOcFh97KMym7uVffI06XF/cmJRvj0C6HtkDDNpPuyTO+a
WryRnvHWbcEe0+clpxCjoGfJQv4Lc+eL/RBIO68J+wyL1k+ZO4+KhCCCh7GbRpzXKKsStSwe5VlL
lU/dNcsgbJJ/roky45gjZ//mKFCzabr6Uyxpu+mAiHos6fspc6n7KneNbgT1EJJ0CN3Xok/eI7ik
TWJZGN1j1LHyl7rRE9My3KbM5olr45RhQdp3dffXLFoOcJyGmhqE71RjVXQlEOGRke2pUecXBXsr
OYt7o7PoynXTL5b5HrMsaHOC6hWe5UC/uBiGG8aFY5xNGEDV/NJ39ykpDo4DpaKZ7GduxhfYpNQU
u0BoB+2OQTjcNGp5b6ot4Xp8y3O1ozWGpJN7iShdp31k5fk3+9yiAgTZmz19+QOSLCD+/mggHiWA
OVHi5EuXVc+SpgMv/6+8Dwdd+KVq40tThh8tdTOexTekNO7dMYFCDf0DlOzNWBlw627Rpm9yxnkh
5uK91K2fVH47evQ0gcs3zOxb5CHc2pxHxlUIl9PZzL3gzs2b/WRm98+RUTJP5RSYuervINQMdgTw
BDcmd+gY90ESjpk0i7hsH15sHiSlJ1GrZNPLHNqvtawMDCvbpXXYs6fi3bEklSqO6rWNqZEUYKGz
lGGrGO4r9rqr2SHKRr08YS7AGlMZ94WUGcllgIzy/N/XpNQl93GVL6yKMeizrG2SyboTmv4xVTYH
hXP04I6UYldb2edPepr/xi0q2lvnLL9ZDh+ykdOt/8VFpx3jWN6M7r2kKZh2O7bSpH0J3U9rZkNX
iwSx2yG1Xu9tlYHJMIKBGrHO6gjIcBmXwKJ/Dx1gfYlEGT/Nk93zCAV5zDpMqXvGKB4iwoHBJYv6
rl/VkL7I8kOFyKKKl1olQFgO27atUfsN549uKMcqmXxH48sfFyKdqcFSCxTkllKVQuSv/JPFHWzY
YYuf3zPDmp+TjgyBobR3GWvzmZcCBRtMq5YO34LYD57abgh4CoIEzU1HqBYVie8tc7gCvVq5KGJ6
mVKsUTp1clk+oeBQdgkI7Zg3hDQkBKSuwN/iusa70lN0N0SbDEI+dXIlvEK2Gp7CeAn/FRq1sonO
p+sy71zsG4/XLlOh+hM2f6qEccsj3rqlRhOb8zerj7F9GD0O4fOcQP9zqC/QxuKjLtJ/0grfXNu5
NwAQPPFOAw+dGPl0XGhD3eJlZO5GzruIOepoixtioVTeIuxH8VTs9YHXb2iKLS8rsDsA4pQCMNa2
WT0Z3eXq+8DxatfaybXlGiyx96y2RWboeAH1Wt3aOj9imiYfhYRZmeYSXpl9NfXllhf2e0Ila4Uf
UnT6Y4CwsUtH7ZgMULDt6qN31GqrJcsl1C3GItY6ju7YBumBxMT7hLD/2iTJv16ETwo/O/Q3tngO
QDRWSy+mRAbpnm2hLRP+gsqAuT/pY7SeVCdOQLeSEfolNfmmlbF4ntECQrTffjK/atWW3pTidUWt
NUhnbxyDHCCuJdjZdebe6CDkM7Cwx1p99UzujvlFj29awXivG4eOhSyKuGAQO9jk4XyOu+nHVCjA
KJWvukmfs8746Yi9W012wgwM987mANuQIlewdUQwYeK0S3ZCd9+ZyVR+aaxXjLDrL/ySl3QAsBXW
0cVLq/7VkCzGajpiSm7ZXwsQ8vSfvxg90+uUHDz6Jl9hofZPwlGuLqclI7UrTATDVlWJQutgJlsq
soAEx4PP3fC9WjSxyaRmb0uBgacALC7sio6SBDW6iPFxuHNxSoHQ87swbpyHZKtq8WdndZR9WNkt
LMXvrEt9O8JZ2xjJ2oWG8iGrTDnLOv+24g+UllUUmX7wNST9/Igo1TJ79cY0/CbxUM813K6uaS/6
+Mbsg7m7k2V+WqjQISN8cCnulzBHN54uANYJn/I1LkLFO9BoO/ykKhcT2qfyXB5NBBxtIThd9Acb
boA/AFYDYGj8WAuSsGX1hxlc+cL3mifq2eCOvUEdzfyJaZUqMyp0qpBMW2fvCFzuofNBDuzaX5HA
W7brj1yJftEK12GmRPUE5Cd6eldyzXos4MNw62wF9ctPUvvF60F90OoPyjJ4Z0I11moJyISjY3pN
T6DDxX2aZ++2hcdDlZqPQJN4Gqken6KJs5YY99q2ayzkNNmVQ7gJ2+pjuZZ4nTF38e7NORSCMB8e
RqXw+2XSjyQH8xDKAf9rdD+wlTmqWpdjXUrkOnL/IWdxNFpYBaQJzyLBzRSXe5K17+R7N7hgna0F
NGqy67cm40tHvTc2GWnHTbYuWOqqe07YTjd9h1An3iRFQqK0mFBP8Ah2MaXDieUOO21dPBiyYWPX
v7S+/LByZqkzVRKOfYemV+/KsnL4DXq5AYlTewqTt6ha9yGHhm5OPpQqIwOVAdMADZih6akNUlE6
NC9zI18GVKJiLSXKhXEVjY5eNia4B6C6GtlrZP5Tnd4lHeTywSPppjg8QU6KS3i2W0t5pf7uxyzr
oHG4ZSdrsierwTj3hBUYkmmNzdmz0PWXDHRnkhHLmnEfEg/Cl2o7DFoM5lYlSBR0+A2/FQVJWJsl
NaAbkLHhCZgJIQHCENbay5czz4GG/4HahP4ZN+UuISf5bg/xe22rjm/a2Y9Dpw+2SQul0MPrz6WQ
+0dcs6a6q2EiWlLMTek/JzIBWkBTrTg1mrn1qCIuYWXnfqoL3CqQOz59bi+VYvSnmqp4Fchxk+os
lQNRsyxt2BQhEMLJ3YHmgYqA940Iva518Ne5zMQh7uhM1DtMDJdeW1mMvXsXGuNYhOMsL+7MZNAS
eh1y5tAOyOeU1TeKDRgXzyYA/eokeYpe9DHcGZX7GpF3AkCkLnCa8XZVSfGqxM5LIwC0Rw483dwA
d02HbTzYd5mbzb6frnW/MPDgw4JQdMbNyT2EACLVSg7ldPoZbUz72xFgTFD730egn0APCNJT1fVc
oylFYBz6GoKLSrdXnSrMXNrmKjNqxDnz2f7SxXzPM3yAxDiDgM43/BykDCQDAaFhfaBc2dERrYXp
3pGreQE0yg/TKGn9CNE3qd+W0NFYREQdzJn7rjfCeUptEqTs0ZS1haMfG/JGqSE9FuyIVYU2lKl8
SLaJAUslEoy7Ib2JJfnMh/oEz+EyDJwqQrqWzXFCa56w0PRsQOqYBkm3r2XKve0q0Q4tw1gv0VN+
UGx8lYhHjrHKCzlxlLAHhoYEqjsY5KU9nBWhnOqFQ6U7ezxdKWqFfk7M4TZa4A2Qik9Gbh4zpZsC
mKgbe86ocIfQcSDOGPuC7CA7QnqVI6GhfJZcBFr8sw57zy7F5yqb4daaMTj78b0h4/GSafIPLR3U
RpHQ0Ut8bwtqa8SR6ZrZGYpw1fU7u7tqoVsGM7u1t3Cv3sB7wERNIh5ku9hIi/2DEhiyrFEHorJN
foc43lMyPQVGEwJcmDqCUC30K4toggVdRWuL5w4620bGVL+YCwEAd5Qs0r0ZjLBNyRsS4A5nMuFY
uwndsAE1zdl2JmcPFq8NcoUpUUaGZhn/aoobqDHhp6ynsi1R1x1osLwInOQEGbtjhkM6pgc0VIJ0
KW1K1NJDSp2W19VusyWGfKVNq0BWBtEKsBzDTKWiZ1vVjrvSpeBUW8Fz8SgLDFEykp/E6sRWC7O/
WTFekHdliQxtZwieOgbKzZRpnkGcDgej2ZyIlGwNmLHu9K1Rl7Ufh+lRKjhfeWt83B/OKTXRY5LU
ou3Uqbdt02fBVFt4POJAyWz+XJeZj/lqGF2MphTw7e2lnjGCGjivOObEGKSC9s/i1OZOFtRWWRHg
nOR7VEZ5MIfExZtk4JDTiQ83dvpnLKNfXClvJv2h3EmZUfTV1JDsISGKnWqoXGoAtS4YmEKK1nSv
vdobQVaDuU+qfVkdilX0pMfru3N3aw7B1KrWKyBnXGYOxoa+PFUdv7ViqbehNz7nsn+UyyQ8s49M
UrC7/zvBW5UakL3lrqLxfqtm63fGZ9fi98hmxIE+kTcNQz/Hr5Ag9yfJcHnA0UffjjZ/9z3BdqQP
aOoAlFjawQ+7qd8wpCSr/wCg/MA1Mus0j3eSpXRck2QmNBgpfCdZza/cAQoKipc2ex+ZVewnqWpe
NYtrqnO6FhpO0oqrrgoBean7cW9YnMNLsoBKYdAFTrFLxi+2t1git4TNnswuzn0a4hWIRg3HcTpl
bVvAvGL4n2kKpywxxB6yyzYhsR9BofFBhJ9RnrkYKeOlFUTXpiHChxSZgy81XuiJEVwA2dKPKaXn
yLGeoQfB5V9Ov+2Q3+fVMNwWoU1ntCAHoBV/7eW1rrE4yHTh1lZ3kHr60zDbn1Y+Pxz2lo3260ac
SsET/JtnPr2xgwK/doAA/sW8Y0W2n4TOTzSlbzFORNoFJKhw1PhYogSS+a1U+ydql2pXcZdgN+bN
0jDmYvUDo5GdbHD65A46Z1Oh/QFAFEQ2lHGUW83BjOM4w1l3qHnqCafyw1QTJ564CMFHxM1xil9V
mzNhXeBxW0a7D1ps7t5o27+NGX1Zdnu3CvxLyTqaUuSrQprMs5x838qWyeVIDVhmoACpoZ/RSrzJ
yroP3IU35rVeZuppqBTthty+cGTdps38ni5kUhUSyrJqg3Ju+byPzojEmZEOIDzpoDYuAP/d8dPh
7FPXK1Jf3/cRGtzQhrNnu/N9GmW+zYclaBZGyy7KMgNOCIXaKU4QOzMLF2jXwtRhhEInZs2/Rqz4
Se9ask2Nc8rlsJzU+iNzFKBdDQ0gReEo5zxzmaNKgiAjRPLQaDgjkn8fzcKG7jctm2hu4LkpOJ7c
9q+Ng1RxMaTjYKdhmO45yAe+sKriHRZ5gqMlIoSezVN9VImnBt3Aa6CnRP3bnurknBZD1/k7STg2
1sDVivmYN2JK28zJWB0z1sURQ5inpd2jNGijDpGY4pLrQ9oa/NTSRIZjTVg1m8yS70Bo2qN0up/a
SejokNajDqlYjXsbH2DibvT2EXdRkBkQ0vRR39eMGWvsKZyqF8MfEero42hnUBEKNryK4E1X7WKT
fElkcunvSnoAVdrBVdCIKmRuTE5PoSEgBvRM+HvBuqmugVipMj3D7yoHNd9amvPBiNrw07Kk/alx
3xNrehiYOHZipuwn2lPI9S+WCBhWWf5JZfqvxZFC86A89zDaAH99ptYEC9TtjpTcQgKQYhtJPd0v
ofkTcvWGqO8PsSJ2rlCZWhKD10wSd0QfwezY/fRExDjbz5qKcSHS+o1tPHOU7/cRofm8B0PR5Xnu
g8Gnv8mcnlG7JAaj/J+q5kRU3t3uSQNXrPD6nkn57cbUKVhEnNX2Avu4o+EQvxKMrWwB/5FwucIy
CCEh3ZXUb1sZJxtUY9VSInStlJa8BYQmrIaXtNVuwMzWeWN5GDvAmdzmDGpJ0qXQN1H+Ho2AvGCx
attljj/UDgzTEDmKrzu8XuvMiHtRu1kyEgvZbN2xCh8ZObk7wfzCM7ghlMo3UfyvTvwZ0o7sdrZc
66ojyyKqtXtl8UqtAZQkhlOi6lzrc7A5kGsAqYy4Vipn2Jmq9UxGeQXCVEC+CnHPWqbsqxbenpSl
uRpM53aq+TpwqLZ4TFQL4YggSO05eXWIpzI+VmF0UTnXwAnjm+oU43Ue4++2JGLeDOuUKik1qiBg
TGclN8VaD/8BwUuDzh24VOHXYzTOgz/odybeqH/JCxZ0Mv8V0ReIRJ4TsQfSiYZVyqCLFwPYfrY5
l4wEafDvRP8Mm89TKLkWSJyGtulgTsbpy/WLn7VR613H+QIQRfwDWiLyKyU85Y2CFNlzP3GYbEzJ
OnAbF/OMNNwfw6EvzmD7H5AEYHnq8S+CyNGFEhmMKocqiztVIQiLt4NqcBiGXptRZ6kl1TmNuI+S
rmCYMuNtJ9C0n2z1U0+bW5Ok73QbLMCSUKvY94TP9bpSXyfbKZ/VhOrU8iQSKqwHh66lHDEmMV9U
Q0tJTbA0If74o4uXDpbsvtKrwa8jXMOuLQ7mSKiZJxAj80S9b9Y+UR5MNJ4GlI0+4Y7hEBOja5ED
shBODdVBzofs1Wf0Qdk8AhNk+a3rolC2rhz3MgdJ7+BzCwZr+I0rIvQ5264nbGfEPE5xjoFH2M9W
mt1ilB92lEc42BN1RxnHjnARl+yUwHwmxj21vNRmaFttbJjRpMl1bOrpVHARqpgXcIs7hqiTxj9H
NuKpq9uDiFxri3gXkV3Ame9kaRBrvHL0HnwJZfrH6Vz7UCrLaybtaKWzyU4zS5iY1ZWNLNkYFlnD
tC6bwJiVR542zw0Xej8fk2uSwuzFbulr6/elYs4KmYIM2lTtx258G40O2qkhy13UaKcIy+XRjiyC
A2V8QJ+2uY20AzYfwMd0caApbBbSJtyTuVOW0XcilWVvVvTDzowHooU9qaioxgtdd0eHkh7E5nOf
UuFUGiLdFWOEHQM0HYOBrA5sGpg8LIQT22T6a9R+X87d0YxnSpFkOW2jkIEyn0kZt2+TKLLruCDI
YF58kiBTCeTkSPVOfhtcY9qZ8G7GbG8zPMHlnMW7SWoLAx/BRdeN/VEznL0Au7hv22TZmFnyQOiN
d4QsBki3kP70QUx+zYu3qZbY9nP6utCUHAIZREoEadmiAyvQWBOpnXIGl5I8rSQDSme4R5mW9LsV
n4dt2gxy2SzQ2ZZ/TQToUttx204CgxIkhrvxd6WTdlDzz1xor12qwu9UWzpD9e9kwLJYG47lrbF0
rb/SOxxvizYpz4qJdagC9DdMxSUkDw5ka7zhyt78j6gzaY4TWaPoL8oIIBm3Nc8qjZa1ISTZSmZI
Zvj17+BevEVXWO5uy6qC5BvuPRdhh37hJNsapYeJJbZONeTHTR1VaKGMgmvLp8o19JV62EM540VH
+wE0P2GhCXTBDiXZOsAJFvNsXgVVabARxkU92Rdl3rJkOQIT6yZhV+xTJ+03fUuEV7vrEb/sCSR9
LXA7rayBH5DfxUfsgXECddukySZrm/bWofKasqagCxTJFlQnWuLXKDCOtlXwNlSUs2Y7IuJOzYxh
LOL8/hPhXnvA2k1UI9v9Lalt9c5Ip+cOYTbrD7J7otYxt4bt9GtSUHD6EfMBxO0t6DMiYtyd5eXt
vpgXdWpevyN0wWlZo6U1BnRTizYnXsLYYtxNbHt3CVvjtSdS81QRgeYzweK4oDJjjM258J501Scd
NLmiTuZtVMSALSnnNT7St4KBWFiQ0IFxydpWt5YBxhG5Wl3U6dX01eNSd/IxGP6DJa5JM+sDUXcP
RBC1bCII/IHV/u5hKmKWiPxSIbHFJEw5XaR2vu6VOkTERlzxgGL6+YPQSV4S86Pzk/7Yu4w4ourv
MCHZb4ymeLBT6884M00iY9ec2Ph3sQKzqdGJyOmlr4Zb1XsRY/542GPmebRxkO27CCFDY4zgvE52
C+287uw/YaOPhCkCkfZFgyEQI8aMODs02AeVFJAeoTXraJopW6s7hCy2fiij1rXfHQ0SbrZdF9pH
IyiqNaBY1XD9ljFYYMmoOJuaR8sjEhv30Ge74O/YbZhtV5KtKepNtPC2mH1dCHKxuPQTdtTDvLc6
T+8Xbwxdsm4wnLcPFdjVzSge+w6vvAahyDpqzEDiqBbn1V+FmyupfXY1r75lwxMYxjfhWMmmK8kQ
YyrAs3Qm8Nx3XqO05aTDx4/EXrC/iyf/OEfvjS66g1mmhIrq8RH6OxnVvv5t6Potjgp/H2ctrpyB
lKzEOOQmLrmZSo89YnJpgKevtORzzKxRb7POA87cRQ91KPRBxZXLv5yBr3oQLWpUx2VOmqw5Vbsx
rX+8nkdtVXuwo6ETsdnZ2jWYBWgb0PCNBkgBWzX8Fwuhc/7DtCI81l1crPxJk2di2hiL4tzeoQXo
Mmbpnjv3Fyef091kBoxyqo4nbm+xTkvSTRukL1ORPkjP0EdgQosOhydtXrXGoQO1RFYaLX92hr3j
XIGLr/oisY+saMMGIgI2NrUuc3WbUgEk1CQ1LsF6wlATuj4yGmN4kXN/Q63HEVjqs+9BvEArZ2+6
/BWSsbGtBEIfphek8+YmWvYoarahH/grzwqt6xQ+kk1T4Piighnb776PxDHpsp9//4DVOnms+pE2
d9fUxn40lNw4PmFgPJrRj7ohTBhN/nmYFZ/RwFQA5o1rYivxlatfnWU8VyZQWbwWDg45jrgKDTyT
OTV2IzMgQc01hzLO/A4sMz6tdyoM6F+U83nkfXuJdbYl83skrHdUzsxtsvoxaBx6w2oSO9QEWx3N
d13B/nfxiFGtIDY16g9Y9O2xjJ0f7jdvbbTJsNZ9cYVU/6VFgQ3NeprTHOZDzFM7QraAk1tu3Mkh
9WGc/C2lgs/8kbIY0wcabB8RcpX2F+HiCsNxTT1g5hdLcuSh3iGfpdi2wvhbjpZCbFF+h8t8uvTc
mBGAE9wsoJuUKgxSStRqa9fN2EvmIC0l3W1X2GhNZ4TGqZYTE2jp71lFIhUHosCUjgajRKuZcsRv
k2y8W3k0UoQFEebgyVkHWYqlcQAbWqXlFjP+a9rA8liW4coLPzC37FSJK2tER6Q9EAbGmGMnGX2c
4iEoPBZei66j3vgEs/KY6B/jPHpIKWlYFR9SL/4VI3ZH8IC8NwjSaZcf+5biMa9uVsToNxz4mRFm
gzkPsSkELpPubUuiPY8s4GBJxqbF7JprYgZfLRMybl/sxpWLBq5L+nvQ8wgpev5wI+rI6fVYX3fm
3vIhvTI2AbiP+jroWU+lQUnETZ88Dj70cHfmhhgcJz/9e8ltdfZYpO9lrTHM9N0uUu6uK3Po0B0b
GGSKBBdwXDpO8N20WU8lxJrIEkS3TkaxDwAyMpNnMTsYL9AfVnFND8xp6kduv+MeLZB5AZQexuan
KOsfU2ZXhFrhqfLlzUqNPQbwZmM4ZbVOTBz2gO1yutgJVwZjjA1eHbxvwm03sjb3TZEd26Ttznkn
0BS1DCk1Pt0aeCWhFj6oreLcNGaJLM34LnCFH3IeP0ufgm7GMW7UvjmZH4vV0Es2U6SIrfQmskrI
1PVyGBNdVjKTr8Y/usG3aRTsMlzqorWjhmjXm9k9Z3GD5xEoS0mDlsuMASSgdc9FYUEiLrj9hG1K
Jn6jd9243hLNlxgPpfTSXQzh6e7l0X6g6Fu0DiywK9yU4OcuKJrlKhucR4e6nrahXJH9wSaHqddO
/W7HmT6qVr9qSVbt7LT71HeGh1yLbakV7LOFWe36RI97Lloa9WL6kmFZWWU7vxmMe8jUbV2KUbNS
BcWQw1wKlxSxEP5tbWn8GMQsc67pQ+CVXKFMnxAF73UvfolTxjX04ljiBN9mLcf2QhJbdik0GCy/
UTH5Z+4EvCfpL2wNHiPYQriASPSwvOB3a0+Hid7a4DC2hFFtatJMSwSRRExPNvYEYuUjluO910wr
FRNC52Sdv04sq2Rz3YfItfHV9y4I6w4fEQf7gsgK+0cMs/E6mL1frN5QaEhIp+kCn+YQJD82BTMK
a40DbbnuMHEJOFWYG1nveRAjc5OIgpCN1wqNVYFnJCd1UANn7J/BohKZ3JQoh7V7tLrKWCdsBbDH
oFu35uSmrY3jotJiQox32diqCuIcEX7GqXEJiSQm+TjQXkeJ5d0douE7fFRKVs5j5CGURN6kEvvN
jLX4MhqbPE3CeVW1EExabDFVM5kAVb1jZxPSF/r4PNMHTAzxoXWJEFkAgZLN/FnOoQlbXdOh6O7s
ldUfMDUCoy0O1FRZ30y/nE1ce+aG1U9+bg0XpVNVIQ1a6jIDbDPfDucb1LXrbFafTuWyvghG8Vl3
4qMagCxMHgsm7RtvJINukcat2Z8N34aDj0CMwy2mikKLnm8zL+6flP8dF262ycM6OiirxRuOGAha
RFk+zp8Ia7bcVzhElsXZYNgWajIL9QluY/plZr8kDV8C6KciTfxnt5v1i98aA8t69G6RdhxuuMBh
e8dzxJypmA0fpa0KKGuIaygvYwP5r2+nczAPO8sOm2NqmtHF1E9ElWpcHuVB5ojdKhvqGFP95so4
q2Psa4hNGTiEvJoeRiF3TV7QhKpTceb7kJSdztureAEy+hDDbFHZTHBnjnsjuuY9hZgAb2S57sw4
rDn4Sd2dcsOsrkZiB6d8Iuc17bIHbF3FNmbtmTj5oudh3xWW8RvJ3t1tHjVTJe4Wep4A1wEwHubQ
jx1jsn3JI2NfSpoOppxwvfMe03pbvYxp96ep4vRU9EOzB4RPXdQUP1AA2HyxWArVYF495rywJNik
1gFVdCNNpAHQ99mZ0HQwt+t+7PBBGWbyFzshdPhHG8d4IqunzC29B6NHEDdzqlTonFU1cUs0wUHO
2F2Xpb6VTvAg4GIFLiCHOHO8F/QkOaOXEQJR1M+INYxblWHDqR33Y7KjxdRW9K/LSIIqZ1nbF7RH
hQvjWwR4jsF+xDnzVQrMh6FS6Qfa3mekKeqYtFAxfN9ccAyuzUivY4lRM/q3USQkWVadwRwytAZb
Oz7o2vqsI+4JmJnD2nAWeSXO71XYG28jSMhj15AjV+VGcuTpS9xSwMQToMFAk8zMKi1wKGFweCVP
sNiT2spcqSSG3LTmFKYeayRmRVTLqtyEEhqPF9p3nBrZ3mbOuSgi831d/vVjFyTlMJMbNeMKzIxj
lo3dc06ioE9G96Yqq/YldUd3FdrOtIGwzHUs03mTACq/Bhbi4ooZ806UJMlVlayOoDCDTWHUxH63
sQfNMfRflR1DBPG7RWbHLtWXrXqHarTTtXmNbNxOrgBYoqPsaEYxk8cBoUk7xM1rm7UsouCPMqfh
S2kO+ZbFaLxXVd+8EiGBqRyTbA8KfZcANH/FbjVuS5+P9t+XBrFSdKqZu//3Jc45vCfhazSn8ZFT
14HHurNm/jZdiDpLoFysCm89WhRbLkPXx5gI22am6dZum57nubZ2yrOm42zSLGd+1SE/V7BpjCH/
xMa/n+su/UFgh3HN2Qb4yj+iEZOep9t5R7ItlRtVx0ZOUj9zq2WQ+XKUxCOGMGKnUIsmXvNpNP4h
tuTJAb3z5k8mA7MRe4DPm7IRKPefABjf8mME1ed56ELEL4LNryriX0k7VbeO2oDuxIh/yWbX52kP
ERkQxUJ0Coem3i2t9akd6KScHBUTMs3oInRjbeoMcWSRyf5ULS/YtPxVOCOVnmY8V8LokCAWpK77
HXnSfZ6zEcjc+fbvpUw0gpPcgnsSsJVAg/83ZVBIRMBz09jd/d9Lp5J+A/iKzFs7A0EpArGeKlUd
0f5sEVeFazu2Iuop+GjB3D7Ogf6pQotkCZIbLCJOz4y5DMJ3z0q16KgqSFUOfA0IeO7Ry4tdxHyf
5Jn4mEBAZMYv04tRqlve5fapdvVBy2w6/XthYvUcDvwwFs4iFPMlId1+PG05DSEbllRSiF+uncST
lAn3jSOVnVNGFvK/U7INcnUICsoQs28sEI7VVQGO2xe41fdgLV+KyhwfMLZS+zjYeFDjs7ijrca6
Z+t9V6tF0FC2pyThvapmeZClA+00T4+9r27sdYZHjKyvjclGYkxZ+XfxA9PEB80xe+ppLeJWXWen
fp5hqj9UY3ZN8mTYeQHznTYQwWl0LZbUqnmyjGh6BdaJmZTaBlxaecMTgrwptOdjMFM1UiKW5BNt
jZTiS6JGoGhfWc6ASV/WzZnRZ/XQSPfZFP3JJclCrSRaWCo5UCWjMV8yridKsEAd8a38imnDyft2
qi1PJP9prmHLNt8YuF3UwcuLHvbZhE6xc90bC8LkxW7GA71vyn4RmZ9th9Fp9Hj0cwRDr7PjM5mp
b+jwhmdushKp0ZPozOqA2dB8CLLgGctwx8N0IYNSwMJ+LahjihfDhTkkouynzbBhKowpKx7zxka0
wReXAaOuoiSdpAUQpYdnUk5zKrnMOkkmY45U3a1RFL5ysJydCKz8kjYaXYfTsd2Z+31UV4SBe7G9
Ju5QgNILDjguPkiNCw+j1T51feMcLMO8lKQSP6WhllcVTTdFdt7aRJuzsfNhWNVIRMiSSJj/ueAz
UvSgtZiOduGYz5KwZBc8XQEz+JQX4YtRtMYZVMNRTzhJOsTle+goFwMWGxmY8x8RBA+TxQc5ObCp
Ch2itprkFlRUfhY94EqNQ2SPRCA3AP3Zqr16hclzAw+3MCcIysJ4tEy2rGNDlBzf5CvJwuxsRnXE
kRn22wDu2VZpCb5Z1M51zNBVtJXBDw8OJTGjm8+630F9co5bFlFMmf5Kn14Rs7pel0P73hXWZ29N
4mCBHWPAAkEzxW9MkFZUyZcZXPHRi6plrp4OBxMU8KoJcSFBd98zfcAjgCHN1YOHggbp6jDHrNQz
fsyycn/ZE3bXDpRvw9PwVLnWa4tmm/EP8wC3YPtRVrTkZeKCli4BDZIFRs82ZueoGOv1iCPyCSTV
YapzuZgTkb8KwRwxGQ2oX2zA/RZRQz0/tCG9MYYFcxuQeAIQglKDKVW41pbchBHna5BHLxhIckoR
oX4Pm4FYoTU5uccao+nec1MOaztriUkRt14Zcjeo4KOAnLetgZYlOOFeiEW6etmpHJS4xu4A12as
s0PQ0a3D32Jv3x7YdZ/DluF5TlCG5ETZlK119P596kSBLEI5HPM9aK2meXFiXZ/SErtdswjVoxhW
c1wyFPPbYtGt5xIqG1OMkLIRFxlOt2IxPEfmb7Tbz6mIvGMd+Awhx4GVYkn9XURM9blbUq3E3fWP
ueWLdWchqKX3yLZx5IxEBTLzjIsHIUe21lN2UWA7t3A5alGkbNJTdwVmfRPbs00Qm5Uub9K1zstn
7qaclaw/47dxT7GHHCOraePtXnhYv+mMum6uzh2QGhma+1FkPmlEWIkD1T3UFXJBSpIPI+xxKJXK
3YLifLeITt6lOcJkMrsCQ1+aCEiXoxXQI/M4xbCGC+RjdU/orh6qx8m23JOEj2/r2GNlGLy3hglH
RmpKsmXiUxTZs4yLp96bT3OPDXTq8Bg05gZcY32EzBOd8wMOmmYrAaki6A3uC9Lo3li+xybIA4oq
QyylksCjMOIymbp3aB9KeDgU3W9MS7izpi+jT62DPbSrfpABEQUAbYwK9aWlejTYPLawlr+RwwDH
oVTkPDmaPgqoWaVYsLq1ONSjRTpj7uwnc0bhU0nczL7/mU7w7HwTkVT4KGl0UTeaW3LgzjNuqKTH
6LCYHPdRH3z851OZgoOw/S3BHsNGx6xxhb4XZTQfjLg5mgYRSEkOEtsOQKSZgqLZ+J3b773/l+UY
hYeJjzyn28UMXJgRzntzeOq/prDNrpzbaLEb9d402XjzVPCTOKjiqTUQagrg07KZyi+LwGrlsv1H
/HVzCpaTevZ/hSq489xmey7EvJEdt3dteF+EXOEbS8ftUFUn1uYcEQ4ppexP/RKpkBogneOWWaEY
kDw4r502TvRWmM7oeDdtGh6wlS+OKNCahXJ6WupebxMQJ1Kaxk5hCgegF90ZPu+81mfa2xFqWtv1
81KLhSMHcDpQBVtWfBoqKt4xbE4kOmBvTI3w7ufWM9xcSmKRPpKtDTy36OwLC0FBCVT/SeJebN1a
foSO9SgSomo4YpFppK/BFO5m8zQELedVXY4nkaefY836yorsv5qEqs0wntJFP2yRlbb3IeXsanDQ
Rhe/ulBfONKKTwcMzLpCBLalEl+jF/st0wk3WhL6+1lgooia/J2qxvzp0ktMTfSfcN12mh/LgTqS
cFrtSRjHm5tBNwLUZG5mrEhrxQo2C8w705xmk5c2oWJ2/OF6JPZUvn5KIoLZQ4doqgo29MqonXHf
osUayMc+JxrAhY3QIUpKCDGBZl9Q96CNIfIjnarKXdocS02vF5n60M6YwMTILTQP6WuqF0N8+0G1
u2/mAkV/DVWXvg9/n7OTtn52rLJHoKrwQ6jukDiMKzpLf7UTqnx2TJukM/BKgggHITJcM8McX+0A
z1j1q/YTgnoQ6pzkCXLkJ6crRd40/9FZAQqGfp5RfH8PJZczCr5+5kryk3VLLBh8xfoUuxNPjjZ9
0SbMvoyohoiEk77+qTLNuFFhEnNFBo3GGd5RF8lrgAhe6G8Q0wUHBSrYmAnQgG/xQpjW41z1Rya1
MHZahrG1Kf5a0bYxfnKbSHMK4hG36dqW/ucS6wlpi1VFtGR6h2LkblmwTeZ4dw1WbVgnI4yD1S/u
qKV4Z2YFpDg/hq0DOd5pvG1Q7OcyzghbtWkYzZqRdluuw7h+JWm9IlIXvy5j6iPmBEaPHpmqWUtG
t9tTEiUinrfVEpRZxUT20t8xx+G9coTFSiFwbypH0TvWA63j9Nbgi2M6M+6hTtAsz+4xhwQzlG0C
BdXiljK5aRNSxAb3rXbENm1Gbii+WkET+CvbGP9JP12CvjrlISqF3LnBDmifAhdLQSqBGBRttw+a
5tmMf3saIEnduo+5W/wxtfOqnPQtLm996zERzx+MrK02hVfv47k8eh4CZuZpfUiwFxCd4yhsZvbg
QBwItoF5Ydr6G1sa5CQQuI/MLNltIyzb2AkaaCNz39JTWMLDoDh49Ovkc3bDb7ZZd7NzryMTY25U
nnSzHO9NFH0ZIZ5T7DGN+6YS7LJ18iqc+Al+21vcZJC4f899/mOk7bsqmkdycBCngpSJGDYTqpw+
wqcDPOYMz1UbHTHcniyESj42Diap5qU2sY8I425Jl1FKsMmHEtyopLlnE0/CwI3ygCKBKB0Chg61
woIzfNtz9Ow0iEhEX5BgLzHq2PGfMQWZYxocw9lAHIQJHwlXLuMZsotXKj0bLZqU2MRZ5wpiHU2W
oBaBgCuvNJq7GlANqZhlpS+zi5UgYI1rU62ZI59YGyKJ8NLjIm/l6VettMW3LFsmiANtNNuCj0mW
H1Ur3W1YPAILfPZV9keA3E38+R3lCYvVci8m4kAzfNUbYHqyDcu9OQRrfuozTl6bWQkx3nMxBySn
ZI+RbL9MNECuAhY4EIMQux+lmWMwUwsoS8UfBochQEVE284tGBRKvmnV4I0I4NfbtYGghEdFvqlI
Ct2RUcHDgP243+iru0jSYLtRzMpiS526rs2c+W0iznMWXpyQPFo9Bdu5PNUd0mOsUmifCj57ujZ/
UU02mfHWeNOlH91rITjvZfhnQPZDmvfDKLGEIcHG1OzxxGKvcScL9+4O85ECGrxijtYZFSR0pHeJ
bUJr8QxB8VNM6RvxlwB2Iw6N2ceDPGBUwAMY//STsTMWE2EKCyF09Slz0ldfmjcy7drtFE2ALZj5
I6455gE3PTf+Y5H7+aZw010Y0FDQLPG515TMKCx5kuO+yZrwsy2Q8Ia1BCvozsxPUgXMg3O8NhBW
5IQHSIOynFiqnh2U/IoLMmvTnsGWqBwub1ncHAdhAfJ9H9SResq74IVnrbV6jSJW/55E468uwms2
Vs9Wt06Md65Ztm4VEhj43r3rgWSPMURTrJwqKBc7R2TERmKC64njczQiyjLmXOLRRFoS5mOlkZgl
EtutZJbYD2i9hth4SztYQK6zKSciygEtMO29FzJ2Nk7GsjR3ordhNL+6dGb5XDf5Gqvp3TWXdxqp
vYcYg13iRNEDKHcJDh5hQauSPylBQHwNsGKso60zSziEfl3zt2HWYpDJTuFOvU6mCo9xpHhs1jYu
sgRI9z1pqrbASwqo7K7Axkwp5EJA3hk01MbakmrNGTSGpIwiuqWK92Ni5JGcIytcfvnvpRlqMDXL
y/9/779fhY5cFZ2KWCu20EtdeoCT274IicBaREDiHFzcJ7cCz+cvL8Mghm1eFn9JOYrOfpikSxmG
I3mGJEWaFIsJM4mT3TjatJiWQb+SgWfTqDRWrY8gws2baV1WcjqX7GKdYXK2INs+dENqrkzxmsYd
ORjRsIx0XZp/wiaaXS4Na5tR868n25NXjm/G/UK+9qh6f8Oacje9HRf7outvhQ+XdvA9qCfLr9Cl
2vtJJdsS38CtTQHbEoKXf48V6343e/VJxv4tWyojPOIPOMfASBfpMZJl8MEe1jnXGA+qZP4065G+
IcrjXSh93va0KO5YoYicd1tj9+/L1Lc/26msYdfBEENr8aKb8KJnNb4jtKlxddmmtWJRJwhr809c
wYx3mCzQ/xTGAYwKQzCJmYMi4b23zPDX3Me/Qpkx6MzZeHj8zzLyuWKtmbmq15yER1ZMobpzBtvi
OiLfBNJgbsO6sZd8L1Q2uVPfFhrZKhMJmFzFWyPb5m6SprOLJPLrIh7PvZOiMedRWKjEupaCYDc5
nyzEZxucfJDMp45fxRAlJss4JJ7P3l0Xh8mPD8SK/NgLrhg/G4aCiKRVBL1rB68yaRbBtEdeuCXd
50kWrbMX7bgL7Ya1RDIT5+Ik4QtBfSkcX4K5pmy71Nrx7LtISakn1VT3G3ZFa2IKvxGmDQdp/WK0
Nz9q7JTPuk5PAw8X8Cra27ltrXYKxB/c+J3rp97KoEjf5KZXo9G8e5TBjMZ4hzrMPKuYse2Jx7A6
uomLN0GRhVRSNBFThXN/yUhTXY0dvEEbV0FvuTrmeBC1b26GGRBYoT6r2UVLNlvfPeTLTRFREjiO
XwEa44WRJi8F3IBBs5xKFa3Jv9/zMgsVPslpTD/Szt7pUvvbJrOZqwY3nffJShczqdkW86dAAfsf
YahtQNC+DZGl9mUXmcSFIHxh3r3RTbWbCBpCeRNC1sDdQcfy7UeVhRHF9z6QxO+n2ip+9xw3lrSd
W1ySvhbmN1ACK8eLFttxePJ1EJzKgIkp8hfGOSGwiO+UFdIGFd5b7rV/5ERbnNCr7SoLL5FioWtQ
vzybfleeRsJJsmj4EtN0t1R7aXtVbCNYw5ditEEz1QMIBuWzsxSK2mwQsCEy6wjp40IYBqSr2idM
ru/K878v2+6IqY1iv3SfJuksOjOueHPBAk7DW0ejsy/bMbxluBf+e3Fb9YkGRmyxBa7iyaueXEiW
sIMte+MwEgHYBsdkV+djfldMkCmh520pq37X5NlTkZBcsaJ/YVFrBNNWtdzvBkkgK7Y5E3xYnZ87
Uk18WVDt9cXJbBqRUo/w9b+XbDTybbpw9E3ukNhhGi8T3HR4scpTv7z8+9X/X/79HlhBzMx9iLDT
KMlAG4cEapRA2aHhIJ6g1fknvOQgshMy7HMZwZtsIk+fIitB6+QtelIb3apA5XxMCHyYAom3tVo+
0H8vbtaHJ3jtx8m1xT7BEnXsuNRVw4hvFbA0uKSWNpA/s6Wg/GH23GkWE+kJdKmDSwzbRzKOHBuI
LfAgO/WpNQeMBqqsTzgKMd2gLg4IqDvP8IzJtO6dAvGGdYPiDUdpsvp1jvNxHWEKQFHMnq1pCwNO
skCdoFGqT6yUztAZ9X8vsKkt1Ot0w31k/2DPb7ep4y1S25nB+JjOJxOez54o8ItjjylyQvF7GvH9
zQ7ynEGsNemk2M4+Bh4CDElRnbImY5+ASN81Wn6rLs7TbP5kAfGsKNMyMO9kUSZUNnIBEmcTfxN0
vPCcGZggq7tOUQS02X00tBh2uv2pgIg9NI753qPfFUkHECjazdYvM/FAXM28rzVCobX09XM85yhr
yFFMZXvMUnMnUTAxKli3pXVKOoTzkgLBkadGI0ArRswM9Y7gSGb8wd9poOSZVfk6SMgVNXNQlpJg
Z0PY7cVZaz6avAwYARyGvkM0VYfsPanuA5KFUhbCcQL+mxr8eazsO8KZ/YTqyxsLxucWOeD2eDQG
5yFQ+ZcVRh+yIXFnClFHlAcv4X1rA7LYhCsBoY57SzJbpAJ+BaGDfo6BSMbWIsS3oqaIUfA5DyCW
Vir8S8TWxffbU4q5ufM66HgLenFWr2zhMBsP89Y2DISm/cmR0338B8OoHlLiZFdRl7zGyfhjluDX
anynbuUIPGbhoTb8byN1EKeG34WJ3cZoBtg0KjioHnmqfUcFvVfIgjwXO6FdPZBRONfZbrSqH8+r
d3CIw0PU8hYm1U0icIh6CsGu8lhcEMExTsajDneDG/UHeAEfgwExyYpfuU4IoSeDJPWcFzgrPJW0
dS88UlF5ju2DsPjC0cp+AYa6I83XCoUp6IAKURoVHEwFtbJRakVecsqq6MnPa064MdwZf2yDt85Z
3ublvYqTloBr9i0uf2fl6V/DcBOB8xTQk654+B/qPM5gF+xJFuKCNvkYABvSNlgfDbC32G2TnfCC
v9WYPsV1+Kikd+Aw4DmmuSSHga5cWeUHSIJ3PckPK/2gzj2j9GG07mALTzCJbYaoQloMfNXJJEOS
zLhjQMF9QS5QlPefZszFoXuJSyL5YX/x5tKmTgNXO9jxF6cRCqsivYCM0TcDrtCdyyJX0ZK3j9Q1
N7T/J52J50SYaucmgolppc/oJPayMLnaHD5VPiBckvDyuI/wh1TtQ4JyaMjExeHSX5mmc02rxGQv
T5E5mfZMW4rvmskTHQR5e/QMZUtQSv7gluGzCAweYUbH4DI09qGsEDznhNBRu3iKmUYcGQCEeINy
0oO7lgvQkQALQiydzDP5NDACL9On8DYYoC0DE+eOybxVRkiTNfHRWOYAmoUr0fH92V0stFostwYg
r+fpJS3idv2KzgEma3DpBbS+EeANB/yHtLp30eg9+dwMb9pgZYK76Sf/CdXApnQdDN0i+vIqsW8E
OYuWuQN1cZgabDHaKi3Mq/xlCRzdWXW1lRamxJx8AM+O7kGqDz6GAPwjMIF9MhbxFZOB7j0Fdw1M
ck3GDsOa+dHN5x+lxRGyHKpD5HWO5YNLA42f9k+ta0ckwBgXAy6VbCyCm8NLPfufMXiHyfoWOd4r
Q39xqnWI+cNfOkHbNA448aul00encXJKFtAhiztCB1fCQXpM5i4HQM8KOpm/vRIQkzz66F9XKjR/
k4LlW5cC7DiPMBCiC2kvZS2fe/5fN6/e+/B9Uvy3rMujDRGnS+YGqZKNyc9qvQLJAyoo0F8mPIAD
iULcqC3Sb6bD3OOaiGomMCLZ+B3WZ9XfGwpzamhuUmEzInarRVU4RluJmrm3+L9Hj8FR6D2DkaUd
eiDF+NtSiAdHqZNDnrr8EKN9LqGRycEYTqE9fvglV8tItU+gnb9zpw4MkI1suu0f8gXIw4GF2vNn
Zn6OgiIiDZInoM1JzLyx3Tl5dRlL9yfHoMcbIlaTw/jaLooPH6/RvuTwCyb/O63NAIwMa8f2ySck
D3MZSLkUaxwTS/zJXsQ3JaFkYF2C4znM13PcEDarI3fbpO73cuUR6bCPmLWBGuo/OmzM6LpMHj0c
2G5q3odUP8Q+G9MCQbU1YUpmn9HaS3QlFupVsWf48SU6dS+yRQbhT2if+ZCaUiCKJE0BSOeXm/OG
2mhnJwcKcT33H73zDPDyXUhKzoSDbw1Dj4p7+ROl3d/RXjONr9XB73DrJK3Zrn3TpcUK6XLGXXKQ
wocJtsiLaQkeMuANgR4W/om7CQXxm3IElN35wb7t2pZSm+MxcuRnDtmFB7ThZ+nit9dsA+Znga0V
oGfBKQNPTMJ8SewU4IOLYjl7KK7OGLBjsRiK6eAS0xwmBNBPkorOmvX/uDqz5jiBNIv+IiIgIYF8
rQWqSktpsdYXwrJs9n1L+PVzUMf0RMxDKyS3W22Visxvuffciz22YR/VBNw4F5Zjh3HAgeeWEu8n
4OZjbz00rGv23SqwQVv1DRONDe009wdmLc302PqfBm/1dkCL7/9a8BoZEmYskYsbVK6+ROyDd9OC
N8KdcIPlT14bP9mYJtJshN7NbLdQr97aovPyUdLI4SrUwB0PGJBK6XECIlKpCdKK+5oqckyj+blz
zeMQL28I+u1jlOB9QZ7bjAT0tVDkmKuSJlYz+qtKIlFj+yvzk29pOczFSL7PQGwbm+aOCvJWkYqK
l50lkhHGufMMRNeNOOGUB34l8yD8rc8jI1oDk0WRfDUZ2AA7Z7MnRdiyuSrdGkdKfa4M57arSiBS
gIt3Y6lvO7c8qZh31ELm68aCWGCPhKN5/3OsrJB1pe1dsvSv8hnYVLP12iUTuZHit1/0QdHC9clj
9apX8xEqVpZ/Im9n5maoU6az7ww9QKGRGsnZIBkw+lsQrjt/NxGFXuu6PRMd7O+r+Bsv0J8q7PAd
oQxecYYYU0EYpykDTGbMFwQGHYs8LTCNLjw6ygISkNfVpc3FQ/+8IJeaJU1/q78B91PettXL2iuQ
NRKAl1DQOc5bPdzE7HCH2T71qnlJZ/kljLY9t3aMDWSFtTmX/mPlMgaT8LJFZn1UHTiB2ZlwRk0b
jF+65yZ2/yZJsWA+R+nsOdJk0GZqduJtOJt4unyL6xkSWAYzhfkOgsuDm/mw1wlavSyW9Xd1LBUq
a3p0tXaDxknYmomIrLuF35NrgwZrhss6Qj9BKfBl5PkN8RvepUx9IhiBj5APjdjchj3u9MgalG/d
TbZxjp3MOJN99pBGdFGuGTdH/vc7sRl41bWQUET6pO8ZglIKKAtu8ehOZ4+ONJ+ycKh0Gjb+mgUU
+Buy84owQV3mJKqCadJfmH6hhMsWdJ2SL6PXJftBJgIa53ywKIQHg/lj5rGUB/2aHBs6EqjoJZIy
nTT4SEDQBSLW5TFOogNLiulljcyPDvrVYezw0peZsU8X1tFoIvEr0dcgGAUjKdPZux2KihmBNBk3
5Km4QfhcHSjm033flbeE7aUEm9Kvt+B5jAb7yuRO9Z6C8eBL5601o4aZnoFAluvKz58JCM1BD8TU
iUlx5zUAE3RMHVMDAIqr6XueUEVYLpjeDNQVJRlbmwl4tOYx5SJLfMQmRYIQFq6mtQ77EqUyiPYn
Z8qfSxMdar/6QdoAPm3L4dVufpz+2W9efKSvDSKBquweCkVE+ApViuTXfbXURLCeUt/K01vXZ+ig
q3Ao5G2WdF7YrIgWtr7Zb6d/+HJzmjNy7+z+GertZh9QfxnzJQdRVQw+Jqe5WB4bm58P638/+/ny
//2VtohhhHZcy2nt48/gJ67PI3v/rOdGHxsW0rlYATiioRuKp84AEu5RMCDLB7XrHKeEF1EK9g+j
qfU5QU+V+TSbHcSvPEyrjsKU6cuQCyvEMm08ANPOzhsGavE+WJ0pRljDjcydoE8YiqdN/RAZ5jFh
2UiUEweVUO6dX+iKZf4wHfRIMog3hrOdEH+dVogOx/mx9m2BDdYBgkiioMe9zlsFKwu5IWCcxhR3
VoONvqbsSOUrZomXWIu7rHXuHDE9U9fDILfILkJlV1UWNUMMMWMAQGEgPD9Is76ORvvc847qoJM7
naKjxhXo9tGdYDS6jwyUw5j7zX1SsT7CHdXa9snEh4y7NP9OvYeRqzWoBw+osy2fQfT+wWj7q2iA
Aaxi/tuYUwxyTf2JatAxw1mkAvK4foqnzDqruGeJvn3oxogZUB19rDrA/kdjCoxrj7T96ov4jLXw
Ain53kgBgzQDMQkIQdqaQ3jCqIB9L4N3ktxZVgWiU2UXNNX3UzL8K+bZCY1tha2u8YL8UnOQHesV
oYoy5pvYXy4jrB4ESk8IqFgt+gMHPbBq/D7YIwWwIdaS6UBKY5z+Mkf5RJ2BGEVn7wXhnzB/HpYN
gduzUyIYIyfZfrxFFXGdzX58iFYMzVGtP1TOZkCtOkSjfhPlJrunGnCD3Z6EL851DzNtZajeyfZs
baEhG/bXMavvsXNvdbqwSeuv+ZC96nE9iVY+1NG9j3MPGEH9DOjg1Y2tiefnXz5mrMhsBOR9abK+
7thxfELTQBOxTs0hzihhpm1nBw/XopiNsuYLOHWApYGxRwmtWcgOmlTd7hKVHnzFxq3S4pn9PU60
mAEdEbzVnZAeSjfcWnK7T2cO350ZZcaF4Xd9aNSXn2BzqdQIhCaa+JMBDFtUY7XpUvMpypzfzRJV
BLxq+wzsAkRmiq0tykI3VxsyGYVSZKruYkiLsc7PpzItgMd2I1SwSHlhYcnzuI1SB6OtLj9D1Z/P
fv5MnebYV7Ba8GnUwtM3spF3wm/S0AUfy/O6DZsSR99Lw/2eWZQSw8wMavzvIEobLWjLpWPA/L9/
HpNWEkbzHJJKWMw3sl/ai5U5l7HLq9Cz4BZB++1b9x03F7wZcRC+9UJhjXQXURNSbRCCnQRuA7bl
kGXVk2yWd7uwfgmCIzhvWckRs5pjgtj9fG+RG/R/FfEtEO24MdOkO2oJdLuuS0l6cdp8+IStk4jQ
SH5DA+F0sY8KvAU9SlMJdHt2yaJRbFa2fGZqUB3UicaAj5tpyzDvoX2M+ojAnjvUIYV17ZgQV3y/
vcXh2COnX2rjTMRzctJJ7h7YKd2SgzSb2fpgq+HF6tz+vGXR79w5I1PJaIHV84SdNKg9nTsbrBr3
Jt5Quq+Y3HhUf5ukDWM+rYkXGWGSemyeJhr1DPUCcxFAbEl8uyKtSw0fLi4I0FbbTSBbzemka31i
bnIXRbHPkp9U8A2HjoTFOhLT3VyqYRjIBFFpGg4++1qK18vPB75h85/PnO3vKYxue2j3QPS2L38+
/N/f+/nS7LXLL78OG5RRFyr7eNcaEQbelSCT1ntOSge39X/HtC3pwpd++/DzZz9f/nyG+hNU6KLP
P1/ZXAD/+Wv2z5x3BKuVlgKJVLZ5c7YPLUayS719+PmywrRNtB8wo9qdPXhuGtjYgLep7hP8YB10
r2llYLFY83++ibNdj2r7TqZv10E8quc5bth0zX1pXdhbm//54MXWSwoPehtTbHXCzqpcyBTEl8Mv
wWeP+ciE3rS8GXP/p1iNOoh8mtt1SYNF0+MLMrY6mIVrTPDUvD6vFnwmFi/MeLC7u4DNHagzBCYC
MWTw+SvRdkgsEJrDQ+qK8dJSM1kcusSPrW9NVj/iXzbtNki07x2TtWT19A+YNX+Y+O+KoL7Y9e7a
Pn3gtXk1Y1rlTh/Tor1bc+KHjIX/gSfL2zQ318B1/joLXjs5rX/y2vIP1ho/FMxAnVGl4ajJmPQb
EQ5zsaHpLj8/hzc056keTuyt/wyNfrAjKH2OkJcsWgLDwFwZy+/M5i1u2ytpYTivDzZueuaPC5e3
Ne2H5F0PxDgw5fiN4JGpnkeZ1eIZokxi3VsgCvMkb22yP4OGQJTHyOd5a+/VYihwB2QvjPajDQqO
28EeBjAHuf+7K3vuIsAbc909LoI5KcaFlXdvRxBF+7vq+kcG+f0h45e5S9YphCpwiTpk9ZafvNuv
uB3PDA/mHEyymXrdMfb+jaCA7oEL+0djFWK3JvJZw3EN2C2/kp+SX4wOZ02qij/c3ui+H0FF/va1
+daOIBhHoT/rpPSxh433nW567N4ieUzKLMS/8we2PgDXrsW23hGD59vfiQshg4iiMWz9R2N9F14H
jWxdp71dFzedfKakAzItaXgds/RCx/cY+ub2uTLpxQmWTk5I0YISnlgIXKY4knizZx9Bqknu0ECu
aXfbxP8wEB0sV/DGsOfPaotjLLuXWuFqwHxLKGZmn0p//cg642aI8cVXNYXm3CN0St0RowAF4s8i
O44gNyasNdFObtksOWmZ6Ya3d1CWCbWtz4cbxCbEfa/JWS3rLdvpkRUlUE6VCexRJCorZLQ9rikY
N5RJTjrRKzXEX3nUoAXC/UkRA8Emm+gf531ImDcNAn1S5+GVs4zIDoa7ZvBxGWoIE0v/1hoGTVuJ
36FhtLiQWYkqaqu24QrNWBF3sAYY9FrI7/PaKQ/KqcOqH7/ttlvOXM5sHKCZKcmO14bGpqcMldWs
qiCHH9zMAb441k6qeHI8RZ1iiK+B4bjVJPeuPK1bGHsdlx/JZJqhcpdfujUKQuUIMS/K00TcdQhM
3d414FGoyZblqBjYxWYbsLPnIYOYdyi9CrhqHZGLDSseIyfupqRpj3MMXG/wTpzHjGLSLD3ZEw8z
Bt7m1GY+u/+KsC3HZ0zs53Qo8tFweACF1d5VUyYPU4LvwKc526EoTQGXkAHhpIHQEqtLzDdy+xeb
eQabB2alFmVsMNhpUGRufLNmxLWONZcgECW8MAXm0WL826pTkW8bPH5eDBDmxazX+GqXOQRn76Fp
6dp0iig7HsSf1O7+TGTwAQlgi5TmgSkIiYQuPWDjhPr0aDoz71gIyXuky2efhAkoXMnRbM6uWBkk
EihHRG1bKLqegZlDYiRkl87ReIrS2uYKTs/1BgomWkTg3WFXSKQCK6LStlBNye1QdgUztit8d/yw
8t9MO3BZY5AmkNSuiUOE0+LrO8fHS6V9rY7TPRl5TGFkf/T68S3zrU/R9LwpFoYRHVPfapb/fJQ4
qVJvEwvh/Zwzh5qV/eQV374mlIqOaKKRxWWnu0eZKoRJDIdsD7zOWG1c0Zl+I1njx6i4Q4PR7RhZ
kdEX4btKboYekLMeUXdzChNC1pswok0bLN/swct869F/kPjjBtTOj4xtg9kSz5Wq8Gnb8WttxSy0
rSVnJ7dPHAvjJKlaO8tuOJGEXI4aWa3s3zKXCA/PeE+VURyNefmWBdHfy7p13aGbLlkgtvKiApBg
waU1ZhXjAtEfFppoFA0Azuy94XkPUVP8tjOwrSRAP8MdDUer/pps763tXGKDaqZdJqbJ8ZfjeEiq
eudVlc2/2YYjpFV/0E4PVI4p7444UTg3xQUZPrWW6J4mM78C+3uS6B6QVyqTRW/psa+qf1dEmzha
Mp0FZ8OGwiDXZt7LkkQbwGeIJnsvC7KpPZQy/5cs8sWaKjwuE/oSo1nJwLAkaII57FDUorLwCWMa
b23TewbEWdw4mXichubq9o57mq2hPnqifqja6R2ZCzlEbFDwg7MYbqwDC1IucPA7IRX9VVWWEVQ+
7vxuhhlakqLtI2KQgjU9ppk8oNYNPTaOvm2/yJF4Ux63xUjYoSTexRzhXvXZQO/zSULDhfF5dJQW
yyG0EqhPJbGGzcqh1Qw8d1pv3jcYkpNFYp80rOFQfM7pYqKnhHKZzXOzGzcu4yoAdBrV/JAsG0Z4
nC6AOYnxkWxmau3xJrnwhmsSGtde2XdLzJG/uha7zbhlhV+iL8oumuThiKEw3llvui2K6bOygzIo
m2o4NpL22YWS2DvreC4Hi6FzdRBAcrbvQ958MwC4giG5R2ib+3MTgsdN9+sM+6pkrRmmNfMVuluT
2RHoxdgx/vCUG6fcuh/r6FWYVnqw8WfwUKOLNEmAKvSEYu7oDKSIlYWqjy0qIIBrYe6C9l3Kz2rh
Vjf89Hm2xakj7ZVrwjvNpYZ5qrGHxR4wR8dDa03YE6zdxnww0ujk95gKhrzQRzGOC90jmzAWBO9Z
AnnSyTOEdYjAb2riLJC2Ma1s+u+JUv6mI9HLTGlX/QI8VFSZv2Jnpp9ix8G+oR4O61TcDGLDRXjZ
vU77+FA2bLukUb8oEjzP1dxDcK3l68rVyFzdIPQG/iDc7WvUQ8Flro+yZK1xIjslTmVRHZzcfAIW
q5+dHCJSsg6vFWqgQLLMHviOkUEZnDXtwUb3DmmKUE6sdmGUtd+dPQS+tJad5cOzgXPLFlA/tjXG
+J50a2Y16mL37DHsPM9Y+1IVe4uw2RwAWMAyQF4FMJcxav92c/URyfzPkk8xY7361xSp+HYuPkwf
7EeN8oqBmUr29BRTOEabMhAq41jnocmyL2CgiP9b+8VhMImzNRho7ZzFJxtJ+ufGKvejwWIPW0yC
RaKrH2TCvKlV31p1KwIALklifQ6kbFOVw31eWU4CxvIOS538Ws1U3eT9cDvD8wvAnIpTic56nR0e
qBjpXFR4tx5Tz3KW7y6irAAJ+p7udToDGC9RyMHvwkbDkqbVl9FLuiuJ5TM1Qrto+xZGEkNBT7DD
8uHYen5MQ4bvCLPAN+bV9dht2dxVxMTYYsA2WBKhuEk4XoYs3K//UWtfi7h69GcutAodAWZYXt2V
5+bY2QIUw8gNLAStkffl9XUTemOHkaePniM+7sa3ouQyRysck6Jj6QuEu5jAmVutyg9YGnG49PqW
CcKz7yzXoSQmHvys5nHx7xezkQyXzadhcFTQUxddmPpwjhUAEzpA+37N1D4T1c3suE+RE0tCCMjN
rhebV9qLb5aef7RqJA5CYBlA6iARQaZdSdLCi2Fw5DkuuPvtAC3Zt8wmyEslEL7nC/1rXJNL/wtu
RnyySTJnz1Uhkygajk6wQK2usCmnMS8pNzYorOVUuP43fIjsxrCZc7oCrUaB+oSVkdwLZINIrsyt
hKT67l3Y9NMKlU32dtB4zkvD6MtuFmMvPHYiYpRfivBDsrC7s9Gb+0oXbNwY/O3mPc8FlBkl7go0
DAEFQFeP2V3TNSl+HBgZDsvbwJWa7Tfe9IzI4F+Emu0r51sou3x3agJr3Jx/RpP7ZwNf5lR+uIYD
HAI12Gh2ANyNh770P7JyUM/CEtjJs+5h8rrpUvpdfZ191joMzIngKr48ojt36xYDVbIfYOQF2dRQ
eRmmC2dEnZXtaUSASDS2UTy7ht7PC3hNIDl8VoF99Ir0Y17i8QGcNhkBJ4QiEG8SzGEJJplyEt5l
0NuAYDABaRjQk82lh+2SbrDRJx/D1YYeLHiF87fC4FZQZGGHQt54CJthwNnmqbmdc4WtoZ/ZACBO
3aUOyZBEvlbBMrkO0q75EYamSTxCgp3V85dTDcewLQSUI433LZbblgZCwGGzK7lNjhHdqUtIUyP5
0GgIybCm2jeghquM9ZSDsdRz54V+hBJd+gpNFukqjjHd9iNdptnDQyelOt+VmLiRnD7xd6gKHPfN
5j25j3D61Z1mFRRxdW4NdgSGatcUG4vAgdMMl3JfY2Q99MNf2vgGlHW2L9dekmtdYqwGGi95m4RF
iZHRA3U9JMoAr440YZiHoI560hLqca94YSEaEUsZJXeNm12Iz8XsnDpkQ8x4Kqf80rUKoCeMU/55
CC36gsQBd5oUp0oxndgxo4XIi5PuWGVKeuBqIfXMwgGwS3LDOHmgMpVf3seTdaLgMkOjBDXUmuVl
wgXmr+TUO+me7mM9Szu5MQwoavQAcJij6ASC8JZU7Ee4x1+N22bkI0G7G9rmhk3SIlx57llNlk30
iEo9DSwTpcmo+K1FPcJoXXSnitFwEKUGx6EqXvreHPdW6jJ4zGeuzHoj59g4nLAD4vQ8mZPPtFDC
j7NiMgFAEVL/daiA1aPGSHNIx+nLUhV0XNexMejkax6qrnmt20EFnTfJnWAxpVBSeuJaOinj0rRT
8OHjP6qb33vWuBPcWaqX6HVcMA/ErvlrMkE7jFpvIEy9hBbMDiNjiCe2o5tsztcleyIcikUqwwcG
Amjv1HBlpo/PYLDQqK3Vo2aIcjNav+I1qUkcmRnIWy+gU7pDutG8DctihEmQOhw4/zV28JMOq75S
uOf7ZoJfN0Mjrszl3BvOKW3a1yTS3y4GhSIxAH5jbl8cxpuzBlyU57+n2SJTziS72DZbUtkiaMsF
tooUHQOBZJjZs9Y7e71EmluwXDHQ/sXO41qyy67ZSynYIyx0OAYAdXxq+2/kg85I419Z2ryrgVei
ys2rWLfsTn6L1DDNs/RLNpso+XfaiP8S9HWdj9YiljMBQCpAq/zSVVZ+YjycQN3wgxrhwxHyxzEq
UcWZQH6DGmY/ZoIzTIc1wBr72Vr5Iyvkg5d6cu9rnjCrlJgpav+hm4i/ImLjtlnYiWpvgZHJQcB/
rQ9NauATRK11JOkF5Sr9EMRAjgRvQ/KgKRI2+/Ti39KR4Gh7W98+IWic4qAuEfvPihC0tqLy5ofg
uqiOzDDsPZFjr8bMDM/ISpBYLJD05I4Xh9UWuVNQwuV2M6VlilMte8C0Suqgjp7KNjvrtqTuRUbc
8bzkwwzC3yrVhkqOEKQ6IbVuk7DWXeMDZMEuRM77VYE/PNbGrVc72MnixSLQA0Flqe7tjCxtZ5Hp
oWPdwYlgE5EqjV0iyviIyp9Qp5hDYsnnYGFANkszwynGzrvsuvm0JtR89B/ryIPqQihHXnyDeu9u
lEl+UBU7aBuhdCdI7CRc9U7Xd21qjIe44t5wXVAAfb8t+5f70Si+YdQBCkCu7hiPjZg+SUI3gon7
lLik9keJ06dkAkxEp/Vx2R6S5nYTGcacobMPgc3N3bfcjb/UgHAqar3f6BLhhDus4PLEUrue/pWu
ne0e/Viar4Qqczis1NPGPNyiVdvU1ljNs+3N6tE/NYqAA4v98QQQpd72qovs46Ca1B1ptsPJ0DmO
3fUD7R30H5B+zAViDJBjHPSRLm/iJL9DFknImd2Ox6lR7xQq7klHKRmW4j1i45xREgatQxiT1tyd
BDwtKJe1CQV6lLwDl4oYN4PRXEqtoyuuXIcOCPf3H2zc2FoNBGOKA4heNUIdzv3n6D9rVcQB5jLQ
BxH8QDoSyIMlbKFtmp9X4sFRHVoXxukhCJkD9hYWUaxedv08xLuuiJ9kqbNrRleYyAUOv17fy20+
5kzkJ1Ro1De6C885SfCnoXHv22W+gzNg7Q2EDKnvsTu3N3xBhM4cjhn7b+OIqZUWULJksvFZEnME
36uAbGASm97hdsdjlWNzLJcwway6lMd1JDSm34KcarEkhJU3hMUw2gR65ENqu9Mo7nflOEKpAnB+
6KHMNu7GUGl/lSuwFTEU/zrZveFsP2cu05IuS4w9bOljobWJEHJ5m23OL9+xz5CDvhKgnSpF/Ia9
tZAztE8CGTPGcve8617G0f3usUYdGEQeZwkgvbBKxjq+sPbNzM1Hox+baLMzCT/QjjUddeGnSBvg
PNHvvqD/g18ptxWPpw6OURbn0v4EPvxQU+wEcRP9fleuBCZTJe2txpFWbwDwJksvBRIkFBSPovVf
0ly/JxNiR1x3ctc1MxoGyVwxk/LJsmdGT8a2OmcW0Na0tTkDkb1RegieZhmHs0TiKLJWhmTE/OLB
o7QlaKGJEJhkaXm17Rt3i0uQxihCHa8cofnBLogN1qzhYOH6KB3GPqzX4pGhKfYfpA0/CnX0fBQf
EkRFYRlU40LEN3rRch/PRBGIfr41SzmemUhFup2CJaHQ9MR+gnB9ZLR4l+S0GzMLQy9lUNQxyD0l
5YBU1LA/qHzXm6L57Iut3Fyr6ejkj3HNJCrTjyS0+bzdJFoN8zdG5G9MyG9lyrSFfh3F0pK+jcAF
T7E3nYhbiPeRv7oXBo67we5OpraKe3LdAsvXtF9O8xDHtOEzZtgDNFj3WIqyOaTT4h0s6d3wn/4U
iVGf1hanpUrIyJqqp2UD5juJYYDiRGOC4CiMMbrsEpsjvo+nr6KiPhyI8CpjbI6248pNNXDxHZR7
8FtZIJuHtDOaYJL6W0DfahNGcKTiLcA8qO3XHjUtEXLZeSIWCMfFoXNwgBf+rHhemQIqFNM29uWJ
ndF+/lcadN0jeGGb54OOSx36ueRtabA66y89FBHexwQC+GbzWrC15EKa3OPGwODI2YSNRQqj8Esi
vv7l5yAspPPSV315sk35Lzdxx0s8/trCiEgO3pk4cjuOGfkk0Supo+yQcJyjMTtnYyf2mQFeyvKt
5cz8kSwlfXYd+twIcsnRWyC894CXDV+5p8JULKsZVGYmeiK3R/tmFGj0avZEmJaiAFPAS+KZH6r0
/mjTv+ta+8Fa599ukYPUxxZHU2j9tQRFHQwDNrwOlp/2XntAS5sBgprR4PhoeEKnDExhiy8QCPKl
56oKXDATO5OboMoL5mt5GoVAit4T03mKe5hwpo6DidWQHMFzWBHwIwbG/tHqsVhGV+JkWYE4COJ7
s7uLU+/TBtENg0VeyYD6xtd2S6j1o8kuOGgWtnv+LG5G3iWsU9Z6txTMSBd6U6fF4u90bK2wWpMo
fIYMl+5qRZWD2MpzWALXggqu6mfmRxSTyuiiE7lLwIyj351PEpG36L/IiNojmrW9OfVnIfKaNLKx
2SVa8g/ErBuOcZNd48T6WkoeUlmvvxOLbWVUDGdrYb1rMUrH375MGFz47OdDSV1zQQqEir7iFEOj
bhYaIgxCSE+HhllgnGYZdZg8FSzMau7K9MpMwQ/9hjGZ1bAdJzZs2Rdtq8PIWK5Tw6lJQol3Sjvz
y+JaCs0aIkTfd1dE3hmp2sIOvLljVRgzDHTH0t8Cw5xT3LgIfidOkKSGt89dgC9rSa5oox8kccpo
H2Djtb4fVCv+Lql1HaJK/Z27ph3WKFwFnslk5FVdBi9k4f3bUsiEMn8micAFxiTb5dsaS6A1lf2d
6eJKC3pjoA/deV2mb4ixaM+zXb4Z3WpdTIfrBfXRC+JJtWcmDLsz6dL7HOtLO4AMkXpZnoyP2rHj
g2Eu4qRTXr0bB+7jYSiJLU6H5i7l9xW07VoeW1VCzMFslZTVfVaEiQ3kUjW0hpZwjKNU8mwO6ZMy
RmI3NlMUCAi6jbX+l2T8a6ta7yt3yo9ddcVL/qQzPzo04k3WC4TAuLmPFTILacMwnWrxXRadtU98
EsttnjpjVPLQDpwdnSisXW4tIeGGvo05FcANvhYmtm0bfwrP+WaDCFunpJRujCxsE143tRECLBvl
nRDWg5BkcJbCJWVj+AOtdz0u+KfmGRGBMNsnMkY0LTySzUUbXyA8UpY7GazQVmS3jUQuBM/myKKT
ELTCNPa83hQfhOixvrJYYbtpcguuDVk3oPc1w4w9jQA/Jpc5ND5JkAVmfMqH9L4bvee+iTbsEFgS
n91P2tVBNVgfvm6h5wK0wrTi71iylaGqEwILYt5049IyIiyzU98m4ooDOJ2ke92CDiDTuSfbphLK
y/PiR7dmVUnedTx+ppmBP/Gdq0TOTJ2HnOLM/An0pbfCqUdgukdL99SP7O+2Xxks/pXEbVolpALg
HzN9j5lyrRlOU0T2jMAcRTQca8UhO2DFYE39k9UavZWddcqX9j1j6bEimkHlWhxlBxdkdtjvI3/Y
MdlnqGzQbejKP3uwo90aYZSc5+M0mOuVcf3mrxibF4TJn11qn1Pw+E+OY9+1XfWOVirZRwyDEc8S
xNnSEx8lQjeh38d18E943YAOZgiUa025GRP2LIwnoqzMh4ViRUnZBBjovmyRQw4EuHGBsOjs0Rbh
c0isK+yUf9O9affpkc0ljw72BTCUJoo3AC/AjuCo8aJh1UDMz4PWSgKoOzeUpUDKxmaeK+vZtx1c
79bBVVhOI6tAsLnmWSi7zgsABKJgqmrW9nPr3YlN929PDtS3Kap4D6V/Z1AENAAOYXFVuhD9RDoo
TnT067bB3I6F8dCpU00wA52bcR7chIzOq7up0HlZxKB/5NJgchRoD1kVlz52uMBKfdPV1qbay/dW
AvPB7IcTvF19gENHykYGYlfYYFD91n2aAKj1yJNPBL2hLSICBRM9HRnJCuS7ccLWaceBYI+Bdu2E
hs/eo436tl2sDKxRutC1CS+b3U+R9mWwAiM5iNa6Z2KljmkwDxidCDAH5+U2QJRREEOuuR0HVqkx
kX4HzAwfCNP5P1tGonQ3dibntd+WxLdobTM8CsHigcvifjsZVURBPCynmN9u2LFiqvUaDkkVhQTW
npIxQonkru0B6cMJG8cz89SFBgxEOQ4EnAAz3QPLjd08sJ7lmX0kdbMkYICBxexm187Pxb4nCpmh
A/MwclBlEDs2joGWe9BhOI9T6RMbKkz6sv5MEGhSOQUz23XmEf9cN4XkN7vPpjn+1ZIWudaorYwn
Zp2w3ZrkFQ4LNWvlvS/wCg/rtub08pZSmVoksBsc+Str0dAkiYKg6Ru6r+qsZvd2iyCgsnHho/lH
c1HiEmHW3tlNfU8NRKAKDrC9OZa/RYu3vfOI4pzFfLGq+U3cgceYQvDRLPlypNuOBzxe6bsCd9oR
yISBm4FM06Yg0A4xjg0KeL+izqT8h7e0rtWTKZ0oXPZm6aaHUVM8gznxLvOKW41k6SCT3xr8BnAN
/DFmhMCFPfO+7OeL1zP2ltL1mE+aSItxW+BKMOw4+1UV4teCHZ74+Pxs5BGPkDD/5IuN0Pmkh+Uu
IyphX2WbvFAxqCoBlNkuM5IGm8TYwEErTP2XtBbSTVgdxJQujBvWGRaEOR+LkccytsSuoGM1Krr0
1SqMg2fMiAk4TKwcD6odTE52txY87cjPuWia9dUiJ7Sac+Dd9nzpco4KTzivnG/xPunNo1dFwDKr
55bdKizrDlF05wDD5BxfVPE+w7885PGdstw/ygQP6NTLQcrpSsPfkorD23OdvEOp6lchyc/zDZON
gGDYngww9DpiBR3RH2KFoo6D76nrFGJ5uHA1g4I8JVIKuwXNmS+v48RP1wwMrdqhYwNb3c8R/hta
GuA8AKPGjJRltz6aDHZQ8JkEVhzBexBFC4VmQLXRxRmCYR8BZZdyuU+b1tal0reNb9kaKYj08ZuC
8bAMeMMXhvUHeP8ncdl+zqIQkHCK/2HszJZbR7Is+yth8dzIcsfgAMoq84EkOIgiJZHSla5eYJou
5nnG1/eCIjojs8q6rc0iZJciRYkkAD9+zt5r/zBghq7cBf+eheiVk/oZJSV76yL60FEsyab4wNew
hS0QkOYS3naNb21m0Cy1nG+bvrYODJzngTwzAoX1ieB3HAqHAvOsgVpkG1a8I7Q8r8ArpRcN8Eec
oLkbNePDAEkM2yX9kCnAhUjlL4tU1TVNzsbGou2PrFI3B/QCdUfQmY+bwgU3uQ0sGgQRWcfwzrno
hIlQm7ZH9aPJ9D2Pmb4Mvq1xQWUsN7jskOBPsdeyXXz6Bfq333/7j3/81398jP8ZfBVgsqegyJt/
/Be3P4pyqqMgbP/bzX+cog+kL8Wv9vvH/vmwf/+hfzwWGf/9Px/yf32i5c/55/Py6//88zZv7du/
3fDylivaQ/dVT5cvSPLt99/AC1ke+f97529f38/yOJVff//9o+jydnm2ICry3/+86/D599+lpb7f
qT/eqOX5/7zz/Jbxc6e39G2I/scPfL017d9/N6y/cf44urB0JXVDmPbvvw1f3/fof1O24WJ8cHG6
6tbvv4HPb8O//665fzOUbcH+FJaj68u/fv+tKbrv+6T9t+Wx/+fF/tun9ten+FtOyHlBelDDX8BP
l398uMuLcSgplTTI4ZI67hIllMP9H28X0DE8Wv4vZumdHSRcAsMJ0JbhFsWj5jC0MHJWMBad/LHq
uArQYz9+38mZwlCbfTute+3015ecZtKJOOocS4NGIOA/74VQSoQAjcYbQ1ZErzXijBuDSGOVaHRb
l1WAdbAA7iVqNnJN5Wfe901SxOAoIko7o9JVjyqM2ZpntHEYORzsboYq2iTnf/ms/nx7/vXt0J3l
0/z3N4ThgBKWtIVhStN2ljfsX96QQtMroC0zzf5KewrHOMJzzDC1blJ/kzZgXeLlSwoecUvL5aEy
uZIi00C3aBTDzdDGd3Ni+Zu4jw5g9J8XQgKZoPEXgRubwE8zjzO9WuksyHXrcq0a0lcz0Z5Qu7BR
y8V1apvbxfvp1PmvityjFeKEpaR2H4Br9WmC3rq0AF3O4GnjFIFWQBLKJK2H2GC1b6H5g9xm7GIQ
SJAUKamhXlWT8lsv8Awxb1xN7lzRwc3tRwZzJar9CaN1F8DoUoro1zTtjqM2p3vLwkDqQs/yYrPJ
cQZ0h4WVODMzXDGmGFdT1T3W7L5IRIJ0XXuz60ww/6EKl92+HkIw/iaAAN+ZUG2ynQ3NQ+/zwlsT
SGehvdstcQ52d6ylXtwit3DwdXDQhQ5onI5NU7T4VOMCDXyZx5vcZwXkj2yQlnqEJCQbOmbYBswF
pBPZ3lTe6sJ8MdGiljXXu5ptxcrUCkrAyL9TvvYRwfFUc/GGA1LAN4pjgtWgF8xr9qnAB8+dNZ1R
wSIhz7xYb+4nrFRbECyCLja8EARBCQuHWkgSfkdMHHP2XC7LXM3ANQJ2sqjWNVwNGLLYM2X+lSj3
JY+ixpfpwFpmJl7CP8Iew3hZJjOSFBXPG/hmREbZH9Ki/zITVKjgS3Kw4E+spfUEOZ9hSA2lt58t
38sH8nUHXzsK3Q/o79L+Q11dWq70HN1ZlQYlE5mdJxpyuRdrPSRDF9JvxciodkKKCGkgE4vGg/T5
fblJeJDf6hd70u4sgexWRmm3jvySsAczJI9r8iIEnV2rLrIiyGOO5Q8MPWhG0tt4MCipORLGroTd
ZyQMF+qLG/iYHQgWWaUBbgRbCK+jatuZBSiAiephDYQFtpp5JJMrXTMi5fDrGfmis/gZhfYhAWRo
GtO2tYw7zRHJgz1Up6ZI6BRpsEUgaKG3Hcj4Umb/swKjNmukWU0AtmK4U1RftNcSFJO43HPJKmkR
DVrnc3sbzXf+bNmIomcktI1xZ87ohvADfqYGLVhsd+W6Kfz7OZKHIXAvpoFPBhv6PDmMSdECMgGs
Pu0MmW81RDPMq+qxh/eFvP7o5u6tLJtq5bhVRwIEh9HMiW7oyJgc9LaI5E6wsh6GJYRrtqKndLSP
Dpo9nHCkhVhushFF+aCGcts4mzBqX+yIQSxjkElIEoN6az9yJcY4kTxRi5NBzO4usXhiyyK4A1TZ
QIdI3BRlSZATu7O1Dsl+FDeAes8AOd41u0A8FIL1iIlZMGs0rYQUszPpxA8ZmpTLVnRypuHaMcQI
bLKdLcV0dXR10GkEhpjTY6LpDEqpytDj+pSLLWDjaT3bVn3r+503JgKEVqV/ZKSO6774NWTERVmd
ONVgNIbe2fJcwU06WiYqDE73AbNDJP3w2CTBm6zIgaz14aMvMxKw0L/mYFJW6JJQlDpYe4FPGDR5
MtRohlX6x6YL/KNwzXyPKPCUxgbxs6Og48L2+c97FdGvm3mRFH8/2M1z3GBjhE8wmwskYCkjLw6/
EoVFVRDWHhS31vIvtGemF1gNoSJG87NgnnSohwQFVBS7W7+0u5VtviMmIi4tcre99lgGLetUUNZ3
kzHThVv+BRiJ6QwCPVPqkrks3/rriw0Kk7w8tSsQdgCOCM5EPLan2R8YeOv6I54qxvMZeqXvm/qk
FzDKQtiqy72wCJ5ISIKN4eTGuiwq/bFosvoEJ/T9+1aNgfNC8N1K11352PYgLMD9CAJ0Q9qxkXjH
QukgLlly0r9xPDYgnu9//XVTygwnbgP/hz4MFaoDz5rkp2OZ6ukO8Oy1bjgEheFbNzNoFOKVrC8n
DF6JGTd/2A4BkGOTtSfDdtQGTBNgoNSt9+lIhz9GXQIxYz5PEByKmLzJTDnls9+6L45Kil9NByju
Yeqi7JNsKordoneuI1qorR5V6jixvYdcj448HOSwMzhTNqA6MJJ1iftpkbbXyuxXO4gPlGXDDzgc
oUeQankTjz75C2m3ECdLVGxTciEMfWOWxsfc1Pato+hxJI5gHpgZh37iujKgZ7/IKPgKEh+QBpqN
squesqnXHwmfxIsH7PUK7xvxO/lcZGtpwTax9TPqIQCTqRadEfR2Htx1+9q6jbuY/fTXkN86wu10
yvGJq2H1OsJStekAZt3nZMfPeTFfxgCuqWAaRgCN9jH0zUdNxMUD7RZ7Sz6BdkzbyYQvFqgdqCZ3
VUjBQJyN69pMM94pP5g9BrP3CREuVRMXb/3UQRn2Z4koh4N5DHT/RiGq9rTRtl60qtvZUdB88GEi
T5B681ACkaNxiwPAbZ1mG40Iq9vAPDvmubDKdEccFUKKiY+fN0pqLeFptcWwxGism3SGJlQWmDW7
UchTpi09rSxw7ofOGTaxnyW7VkN8gVKI+UKqz5dMxs4meHVUPt/PGd4RSw/187zUKkNU/kIq42wE
7dxN+IzAhuCSEUhrOk4I9+bF86NNDGRSTOfQiAwwp8Cp06LGJ9ANz1mj/WyMOIMqtfiGQivaJygi
d2UqbxsKwguazKoy1KlIAAYNefkYlOOBvo7Itfpclu25Gum3QtexmGpqQPBXRaeB9EbFtc64lNm6
Go7hR9C02l1Bg3VnDKW9+PrNverLHyUUilu2zVxEAlwnZk233k/OYZ4yLM4iioSIYd3okkNULKYw
Pleh4xKs8ZWRPzd7Q2WS1TwPuC2RfkqmCWjjTnMURWdGpdfIspJ9h2h9dghZNhssmwFzj6U7og/6
fJWIdvqR8WZnpbQJ9bk7T1ny7PRVs4GJfZdXCg2QrvBg2ed5mIy7OnXeGFKjPE0QSw1B4qUuZqS4
xY4E7xPh6qhxNX4YdQ4PaZbdYzBMJn785IIn4t71sxIrUsq1IQuuEq3vXTa607YxOFInVTnn4eQQ
xbEwPq8B6XysNtZySRzu5Uhxhsn/hViV/sZ3wuihzf1nCOXwepfiOTBqcff9pU9NcMBlcEjN91LO
QIvNSX/E0RECgCS1WzjY3vjgnssMi39E038lK9x93aynh26IUYLweZWO04Mm1/AdqyXjMmw6Upn0
/tqDAWQE6PwMpgq9KZ3w6/eXCMGK40RHOPjuSTMy85wO+tXo1XOsawYu88xB7kIyqDkTqYXr4z6z
YSynoWV7YmTEhPJ3uMwTDCGtfQgnCYCGqK4gW6CiXKzPCrMqg1FS7fhZXwjLC7POJRtkoGzVyLrJ
jMp+ICHTfjBA3W1jFzCrmlhJ2IbFew5orBlE11JKQLVsupipVtof2eSfU9NugZVSbdF2eEHHGh0t
hWCbUiF4CWVfb8hLtA7f92p4cCPdna4IfwDy1uPL96NUmZm7TqPmDgSKfjoJ1rYvsVqRasnYv9om
QW7y+7lh+kvnicO59630RCBoSj8sS08ZyuEwBoDIN76/i/pXDkCEeVRlShS8DsDevx6vGIQOf9z+
4zEIWAkVlLr3/Zg/7v5+5r9+htk/WotSHL+/ZfsTvAHSq8kssI91q+xjuXz5vmkaaV9T3NXk/zV4
+b/v+X5MGM9d/cfPmEbs/PHwuuO01So4At8vUtClmuoAvDIYLprEywvPyGw5Ozh6vu9or5b0g/vK
6PP7tE/8Iwqg21hP8vvvLxqzGlQoRUjcGPHKgdM+ZbkVXyOast+3wPwaj860q1RrjGs3Oxlz1D9W
VtE92RI6nItUMbTtSxQp5xoI+J6WQzjPcgvUO3Js8r723zdNrt8HlTMbCZZ7+76frjkIjojt08gv
phJN2xNnSoRNxXfe9eCG3mR/scnJWsf5IZDI2UYGiCNHA5kR5iph9rKSbvZaT8W6qo1r0ZkPYciV
Jw6QrBk6qvwSN/4YiHcCRTE3NGtpibMtCXa3ghMb/n0Z6i8MI81N34bneMAgh3+i7zato74mfEUE
h6XVxm5yrri+f9PqOMwKQA9W7TZYjcCdoDqBhmJyCFE03HQhA8mWv1IQhrdjrIHl0e3XRZcyipsA
hWiktnYaCbKyzQ4toE6vlZDM8k6zt6PEIhDmZ9/Qpp0Q4V0ePfZFYBD52ljkd5ELgf7oxY2bXySh
ccXs/Bu7q24Tq8ftGyMIshtiGKkZ8G6413RRAucZl4SgHUiqqhzMCbuh1mfPblvl1YG8t5iQrfpB
XNv8ho78hVXngOjl2c7EJx2JdzOCrt8BpZ9oTlLJBYexcLyy67aTIZiiVSlQUIxQiZonL8TYGBoy
Y8ceMT3XeuC+3bHCVLepbYSzMzxqLdb9Y220UKIc7KUifvsufeRsgSMWzVOSpq9ORTO5X+YamQYk
SWm9lwbMFtyWcMrSep6Zsa81qtquw0dblUnn+cl8tsdP0KwQp9jvTLSI/PnVHwWS9dAbgACtXfnT
yMXn3KMmu58kqWYwVW7csH6VpDcSxWAQSTZ/Ab3+0qL+U5X1kySIhCbmnSW7L50w9bambkdK9YR0
9GdQhthfjHE76dBLrCrboAm8WNjf9y7lN3R346xCGxG7wwlrTskhc3ACk6aMuGGslquqNzQc1UY3
vvpJ9AnrkFmCDgOOJn8Ch0pWnCFtyJyjr6svKv6VFPYt/19miLgsve6hE93LPDcvKOaOVQCGhzSb
Y5ug7ZqsRXkiI+tgUdGLgatAbt67GlSqXkSXlFkv7XVm2XWb3800thFVvAdt8TqrSDJOoUkgfTV4
yLaeYQkx1cOXv2KiuM0ee5OtZqlVztaaofZq/XFgW3Ps6DZss65ldBTBjZEFSeHSDpG3MCMr8gQ2
MKdh2eEjG6svul1iRdASlWlLrnsZ2z+Fwnvu0h1oTHtaE37Dyph0W7e72OiInhER5ljJmGL5n0Ga
vOARva+bCkcC6qw0s5eEzceQrlU5DR1T2zrlpQIItOqZCk1rjsnkqHWYhHd6Z7ceeBc45w5nEvme
73pLeVuOa3QJNxrul3sxAe43dT4ngVM7TJgKzdYvSWILATb9Slckw6QWaJYIpzhsx4w5qf7FJGXo
yHluIqIU6+SjFACCp2qrenveJjCvKUa8NAZ2MYu7NLkXQgflm/2kzv1VuVa1sQr3slAPHd18KDti
E+PYAv5EaTzBP7mp/PQprOYrHl7HA9ROy60aiUEIkEei6PUcKAm7bqofaxKzcDu0d+BhdDoA2ilF
UYOYXK+ebd5v5L1PRjGhNCimpXIP1dncg49B+p+qz4nTT3EVXCOTaDfWzBgjJ5MlnXHWZca+y3K0
G+x+4LUGO61QODG1I4rbDAZDK8nsYgRgd+JetqAk8rH85QQdbkIirvBdYIJZgIgYAH9AaFtBrBq9
LNU1zmXI5O7g3nGNHmgtkVWHrn1dRpnalbb9Iynq8DqY66gwX7HakreRO+EDU547uyXsCr4RjUMd
AKxpFg91tmRua80lyWeo0BOTZRzFmcbdNQIbCCcQ3bCt4HJaw4W6ZaOGQpzMiW0e1+F2HH5mVnZJ
ZV48k5J7240sGw4xByK1rr1L9xF1i4dWe4mnGLExL4PdcAxhHEGTZAQKdAT/21Z375dxFsHkaNKM
nDAcM01orpa/qsXMj6CVFHDduSYoe3VpPVolOd3gQS7TAEwvBXDoZUP+jM4A3UPCaVrY4Knm7sZW
evljScYFig01VjDrm1/ARB/zbNFcQnTw3LEb1m0eYRcTrw3fWWnkMBOfDWXO0RrUxzXAgCEPOOpT
Fk+bzlrDKd/jQ2ACaqPnZI2cE3fvFoukpeEymmWwfBRZQqP2I4boeDNIxVhbG+6EVT0mIRKIBHIM
rbf5x9BckwUsbdsYoWWpw7lyiKFoWD5QWaD/t06mYs8wJaFHHiIxO4jBPSjfUKyo8Gc4wCjA9AOa
jg1pK/pG9qxXQtLaovKnRa01N7DZ6K6V4hIr9YTBH3tSqLZjjmJ8EvRITFdB3yhnVLrkOoBNPouy
eZwj85kOrr2rO/Y0dYM7OTBcvP8WlHyrg+Y+y5atcXU3uw0m97RGEkdsrvBb0B7YeNtur7nVuA9z
JISaLQ44anSMf/Wrlszv4GGHtRNaB63DtzO5TrGVEBvFQM8ucPC+GEmorUgaaxkH3zdqurZ6HHiJ
0h+I5eBgiqU42sNGdViQqjg32T5k7h4C3mOWbae47R/aQj+OnbiKwQn2aXyw47jH/iaSLVz5baj4
lDoTPSOSkHM24DAxEWAKowy92RmLW3Jant1M+9EitVvSt9atGJ9tuyF4YK6ec819pcmmYdaMHse0
ybdRp0i8r5/xyRC5G9mQj7EdTIlCv80b0GvV0QQ6mxmLLa4fLvY4VPsQzeve6ur6nC5PTPeQwB8O
g0lS1ZByu7GlFW6NFptPykkDFH3dV6R7ig6DpZ87TzImbDWbzJ8W0rV7Tjy/slwyYTAWuq4OPq7f
x6V4SP3OQFRqE9DslO+dbtFLJEI+XUb3CU4lN1UvqtI/ex/gViDag8jMcKeWXT7BNaeubi4VMbz0
QDXMncc+D9xbxFKfAwphr6zlg5rEk6uTnq0VZA32XJPXlt/ZW6kN4BAU0wPlEMU1qofR6WCxLF0V
2BwQ/7KIjb7NNb7opvvIfdVSFjWfnJOhNzsiRQHkxQlSdugRlY1QnzX8vi9oOAh6JnkU4w1ekrI1
Dp29MtynFhbIiogea6Fije2n6xBaj5mb9l04/kzyRgDssN+UCj8MyK+JPBZqftVy+dCg9iegMH62
ezaV5SwXHvmdmKn+I4sDHib5Xd4a+AJD9cHOgDTDYxHCsCYOctrAk13Zo/FZaohYwgJmxug7LOoO
mDFgqQAExM9mcGm1yNe61+AIFALfY2If4lpglSBWEDprYu5hCpyMyRZbspMfaWnTh+ZSnyLYyRz3
I1HlG0afB/QONDGQa5VMX6NsT7DsYiChNEirp3ykqtLQ86wJKBGbZnR/0TvOtpHUKX5wQNE2tshP
vDHz19pFLedXCsX5IqHE3bMre9YKwjxL+BJsPOwxLFC34LDUE/zikCE1xLxdLu6mjKYPphKjGo1n
RoxMk7SlXA5Y7hVedCJKm5Zpg9J+AbR0FjjRMaEHtJkdrtFSF4JMbMPwgqZnn+pbLGsdpZELAJYF
rKn77cLn5jQlpsTU4pNkcH4s4Qab1GRertsdhPliFX0qVU+nqg+/cPe1DyI4lgORX00j+dSxaHla
lKXsC28rQhq9Klpe2fvo/qijpXWkNzUXDm9EK7GrE4lgXu/ew0KQiWIAZjLZCrTLfipcBgRFrp9t
jU6BU+iQqoDcJBXo6wSRA3a3TdcjkQzpHSKcfKNdYUEdpoVvCvRQJsdrOqBIoxO5AjDvJewHmJ1V
u6QiVGqe2vlYp8kpRsSwyipsKoBQkRtq/i25njmB6ZhQDNIiQhEy9SPsczskmEFcvH2rkf4NFfyi
BKaIJJ1mxJKX30K0CncUFRXNtujVl5jHCyO6KYhmzLmaa37b3eC9JC/SQf0vZi4edjmvMbVw8EN/
ZM3pN2FuY8/JXX5Tek6d/vR9/NokdK4YCFOVEKyCnvESk7slgEJF1hNIbvz4k5N7kFGrXWq1Ty0t
H2gCwUF37Xd98B9Lm3CAIB6e8FynBIllRCGN5gXZqDzJLKuItTygyegXZxBkj1QkjCDFBVjqQ2ou
8GwsGjAt7fdgcp9IpaE1beHVTHZmhHswT7RbrIQpl2AsxglAUhs6o9/YG3+OX+KBGR7v0WKPD2hA
lVGLfwpCSRiRPOjXX1lknbWyfW+swrjXCwUGrq7EBgAUg1i6qH3fqc0IpNWNHqHKOh4zZbWuFeAv
LLvCSM8R6WehUf1yc9ad2CeAu892gYC4IrlU6PiQDnKoHmxxW1XpvAf2HG0tMT9WVcvZkATIbYJP
zVLVORwqb3SNj7JuUWImc3mQ7/hI3oDMvs94QIloJ9yv7uOfbCoJ9uyJNlaq22Kf5w0ysNQYbIHv
cnoZs9ZCcpHvRkVkUJROKKTIzJpcVMRoTt8QC9DQVGAvKxWdaVvjMhbGQZfgAbAYQNS1UFCZEQ3d
mh0NsL30lEezv4KewbBR9O7N95eeNcyHdAZgadqbC1zWddrtHP9gySd3ZWA7GGfyOuS0p0noONhO
p3ZDgcEx6YK7MhQvs8LjoROgiUT8HfBbpWKchyK5AW3/6hjBsRoccZMNO5NW3bYpg58x3GhbK33A
zbwAxq4f+dQQLztphxqp1JJasNW65iHIp3SLD2ggMAc069jiC7SN+RAxvptNBrOjvy/kuOnqidPC
5xCJA5fOghu8TAtDSjQlzlBidDNsSqzYC/2QL0NfXHEuIdSViMkc8UmbYG/S8lnlevsUyJHVWDAW
tpGni3b5mFoY8Eq7w7nGua3RPrDkfBLSKteapm6dpgbUY5K7Kdk8Os7eRUhNJVodhDY8A15cuyav
YcjMV0P66dqJ86eE+Y7J3GEXtpl58Gv1E80ToQZ9v1WLJhXPEa1vM3ypxyeNts5dA+f0PgqZ5pER
TGAdY2QryBQQNEIOTaazWLTQ3B8y1V/mefiVM3Tr2JPDzBk+8YyeoyhOPERuPAHbk3xxZye2OeyK
mn1fFhWD1+nqfgF7pTZXioEYhLVQMdZkdhgN+/dtF8LJKoslcosjy/eLY9AbrAsWyzhGHzDJPr1d
GLHo6fajLD+UNYt90kM8mI1hE4QaOwP9q3arYMOggGAjeEGZBGQaWDUR80312hnQZ62xBSbIa0a1
RxxxqnkDMqONazOKgaRPYxHLcOUf4lHj7+xQsyXo0TeJcw6Rsm7C0cw3tStPc7wQ2zH3ermkh6pA
Cc1cvyEhz/nbMDCWvhuGon4xFh0Ki6mioUAh6/Se0Lp9WcTBBtOr8CD7XiW90jQ5VJhdjzXOELB3
9ortDe9mjwDYp1G2YSK/8NdwRvTOXdJX5QrH2dDpnpXHb1HConKVQfNjAZsemJNOm47Ud0jbQOBz
+atnrfAs8BpppjZT2D+FcJ+Q467qWo2XCtsbOv8cU6RDwwgjFOaNF8QBSJpDGd+0DBfUiGzCsfSj
kN2HGjDkBvr7YAbDHh0kmQmRGeyyDppoMTRvVVNF+7SRaIX7V8u3nuZS5GtUIkd/ZOueVgoGAO2p
VZKxVWdJfHKc7Gi3r8OMoTGAzhiobFzTntrECByg4TpkRpj+bRKS7qkNYbXKFN1Dl416GZKp6Y62
c5vRfBlHREkiIYlRJ+qlsAW52ImkzO/hGfcpEGAxQRX3jbOruyHB3RVRAMUFkn96S5zYT3cMKwS4
rrohkJzpcgDrUCegMM0I0Aaahzza2feoDwlh68m5cBlbqDIIX4qG62FyazologEMgKT+wKrtSyKQ
zOAmj+meWLgCLCBiHt4cf22TMsXOFow9Kq4V3HCSayNCBOHZ3GJI2bO1wI0shm5vJNT88QT+SDf7
x8ZOgs2cavUuIVPBsx321NUACDPA1o/H9jo1skXLa3mKeRqBwNGPpIkzACnpe5ThZO/RhODbYLre
RSf2wg9BNAN8cVO2ngbjAtFVTNhwGsPF7C1genOZnKBh3pooM3qrea7YipRU8oVNm0ZX+IWbea+K
6gkgdZFlUNcM2pgodSlZs8y4iYvxSaC4Xlk9xR+60ImighSs3unpNlGqTi4Jr8QuxJp70QhavBow
4LIQz4lvGySEMcbP0iryfM2ducaDCQK7jdTMWPRO1KR0/NZ9BrI2zPr2BMfgNWMXRs4N++NZwUhN
TVTYwgUNriPlD3xU3r04dVP/3OUVkYOkjGiiaDxIBEBNSo4UgovGhaShXWDfcfwymBzZxK18vCMo
ufOjBa5oXegJxntfeTAdFuQ7ZFy7p7OdSgc7hXrv05BGVZw5224hiDt5oz+k7BuZVwRQLx3tSAIV
kQt2hQ9Q81KBFRuN3qMxpuYW5x6DAeVC0OFZBrcGkWvFpHiwCZzTo4rlwRpnBN6qpNlKLFI7dAwD
ZooDjYFPpAEob4LudiItrWFvfEZZcwShgGcwJr8NFT0Za1RExWiiEWFQv9EHkB4oc+Ay2RdDGYOH
6eMaE0aN2w8edWg1W6yC5h1n2qsdlaABDJ2PmyRHXDp0+QTCutJk8PzD8RWY8gETCyZZJjk0Fo7m
zBS2c/aJ7ez0kna/ZePw7l1H7dwcVIxR/CwLrO1xzhQu1X8N0PIKytAN7RO8kx3k3FRBUSF/LDvR
YjH2ySDv+ihPt1OCgzfsqnibmzHqRkZ0VhZ8jjN0cbiMe3I8MEmPRYRUIngOpfmasNEApZhiUNQY
JC8ZWmWTYKOnBaG15q98yoftjHWNaMqSDrCcjoneZ16fSo4Nw8JeRP5KRBeJgaLQZ4yFyUPtNMYt
QkjPVH67MzKwOkyrJIZJNzlzln12BI7Fc8IwfoTqlZcWZWjSsf+zpb8jN8dk1ksZppKjHyR3Q0xP
dMysbW4QPC0H+OYmPkDcvXd0EOMNFz3ANyMg+4CpLFrzoWuLrRNhONZNC2lQxrUQ0/Gin3DXHBlk
TosL8id0fyZe8LohQ5BVpi4ZaaO5uh/B1W9lGGBWxyRSDTgMFESaLKpZCVB7rcKAHih6HW1VF/QW
skqpG0vT7lNjO3XtOg0TWJ2Tr+57kxSSUSSbrqKvGQttQ7lPNDu05bVRJ/idNpXZ0z0S/Gp4ISxG
oHb2Q1Mv/E3QIgvMgb0DMgaUhVzHsXvTDqZ1bfTxj2IQJ+yxciEcRelM6O9kRg+WVu6l1jPD9qt6
bU1hefWJNGJetpt9hlGTP+GE7HGoB8VlRDtk+EkFtN5+hHicUcKThBc0XKJdOijdfEMHCWPGoU0A
16VmzrmtbBOOSvCGPYdrs/6UKNIcbaHISCmagzZGW5eB1s3cQ7JNTJ8tkU71b3baKVZuv5nmPllI
TSvyEhdCWzJv205sqtAJ2Bq5L/N4SMf4F165H8rNB7jk9MYzLWFdZmekcvJF/MT1wgh2uFHE19Cv
Cg/KnXbItPa4GNa6BkQJTmIq1iC9gOAA7o9zZWegv9+EofkzMPDXomPeZsk7ZLh5Q2F4bxjUxZ2N
b84Q7hIBWhCMah21unocOgCeefMGGu6n2b2oIubgbhEEGsys2b8b8Nuz7FJNQl8HOnMCyA9cJfvq
5M6v5AJom6wXLo6kcivpfe390f4s9RGAqLOWKuq2hZFee6N8y1HMaRXpXTAv6OLIChYJoSq1hMfX
Tsl9F9pMHxFHeHZPbptywatQ9yV9Om7i1kZj2BfDQTfyrWHjuw1S+cOADFFGwy5SNEgcq/0lKT1d
PHiHZsTigyhkIlV1ZZV0Hmr54c+i35NDRLo4IsEm9Dj+4r3NJm4te0HURnrNBzfZ6yPNakEvLhtS
okdK2jeMaw+cykMlib0OOYBrsYvdbMHGayhBMCKxQeUjJ6XIB8vZ7akDCXjrbhz66BwfPUMUNCRd
5PQMNO+bNEPWANLOcBRYGzqPwuk/axMpC28MCm7MZGmEW33cJUW1JlqZ0OnknOlzucE1vy2K+XW0
WZ9q89qycqXIKTa5RZlhIyLHWkWCsZuRVAKNHMA3MXbNM0oWaikrj3ZNzlLmgNDrGAqnFD6rLCB4
PJ3n147kqA0+L7Q96FVJPwHz3+UO8bCEgSJVeah7i4Ra5MZgnW67pIavRXbeFKMVcPLK4gwGYAdQ
lt/4lAwAsKukv0grf9Ih46waB19Pe2v0KFqiKoFQaLQvdROl58pW11iv8b5T0AWDW2zNkIHFRzMP
DUZamuVFNgx7tqW38NeZ/500ywcFx2Qcwj7XdmEbEHWzixhDTliIXVbarHoX3bBv669A1rZ43qet
NcYtFWV4mgiJoNWmV5Q2JcvPihRKizAN2GQ6feryMLmk67ijlR1di/WRDu4tAYrajVvKhR1YbLTW
3Uy5/MoJmBkpYhxoKKWWP0RIP3ewEa2Djl4q8xG4hml5CaOK3QwNLqNHvajC/GAnYA8IDIYr6OJx
zuVEAjsewoCNTQvuCPnfFWMvy146EoFX/kL+YGCCKtQWtt+ww3s6sicZ8ovKtduup8EO2e+5WqyD
xOu1AO3Zg0Q1psFkaD3mbGumKLPXpEjJVKlTsLJcNprltWjkGcDwv4t4yf/fzJ3HcuxImqWfCGUA
HHLTi9CKjKAWG9gleenQwuGQT98fsm3ausdsFm2z6UWlVVXmZQYjAu6/OOc7Kjo1mstTyeoYGhRg
paoQO9ufU4YMHLt6ts5GxGWE1D/FdXsz5ubJtiQLLOF8t+wa7AI+alhPZ6saHwuXhCp41CAsOq6C
sPvsJprMSGzpyxGHafdbRe2zL5zXCfT+lsXc1rV7Fl60XPTwSAEx+tB6UwLihILLEhtmc6wUt2AA
94Ok14c5ni/SmiokaTl8GBPfAmuUYy6CLwJl197SJU6gYdmDd5CYkztn5MaLRx4hsB8w7OLFN0l8
7hQ+ZxYodZDoew0hecrxt7LVpPJBachQxSkb7j1kU0ZtmYchxjJnqYUzERKIM4vQJnbVXkpzqKs1
Kqg0qXo4DEHIuBReqBQZtJYwVWx/h+e0exeVLbGGu3ovRfV3FEG7NbrkKIPmMGfEEDoK9rbShC8P
xaaNMaFPjJL4qIoABad4cbrARYOXHFJngaKn9LNEG7HMAOBlUeD7ekZW67bnIiWBOgxAHcmlt7Ri
6Disx6QkfhyBQwuqT+OAAK7PhZwN9rjHYL+ZGvU12cMbAs7uvMx7E9bYUQRyR/f6e0IKBzaw01sn
9Tgu9IJ2gRAjCL6ERDpss4oex9MMMUzLIsaOs2b8ZytoZO06jEV2yk370kc+HfuQbuxCgIQ3ypl6
kVWArXDnx+6PcsMHZqIPeZqyiXOtfVOmpGZ1rJLwfqBPNjb/c2/V/49r6r+apv5t/7danEnt/23A
+l9orXLw2uBB+384q9b8Fqqq/psZa/kT/2Gtsrx/WSEDwtANAxHAabT/j7Uq+JcTmh6TGNsmcMXz
HOs/zVWW+JfpBybWiNAD8Ig16z+9Vda/PNd2nTDEreWbITLp/4nNyrNCrF3/xVfkCxxWvkUqt+uF
IX4rIf67r8iMPZTPk73rZXBn1M2uaNx829LTb+jRiMssARbDZpiLbjsk3XMEOorc3G1e2dvMIY83
ip0vSwZfVlOdPVsztZmjdc8cg+qbIXac5Qx4mKgyzNzmC8u2Ec7fopLPXZWwP2xYD+QL1BD6Bs7C
hEBxx7FWdZ8/VX44n3QLMX1A1MHw4910Mg4kL6S9kE+FzVObCwfBgUP6o8iJrLA69EgZ0yz5AbML
Q4sfXfDjHuLaOdZDzZWLjggpBlW28bczquewT7PDWPns0+iUohkHhQSMOyfTZ501H3JgwTZhH8Af
a1KwtKhCuHSJHyMKw0GrOxfvTVQeqEzRDtesRHr4opGZsLdAEAc8sTzAn+VgGeDshQWViPZOebHs
nY+qQ0wRudaEt0N3yKTnS+K/kz0+sQV17F3CcG7sC+AFAH5KYuZzlO5sRLO10zAsIyEjsqc/uFYk
K5i8pVc0isXPWROgkmKnsLQEwT1Uu8TurtIjoM5yRUG3S2ZxpZ9mv7g5LcPyjqEco/vs7JPYzYF0
w+36F6kx++Q82qkX0VTPJVd9VZ2IF/wK60CSvJk+54n/nQzT8xCMj+AVXg1nSvZhDVcLbfpesx4R
43AmVbl6HwfSRTp6ETV3ABFz1yU/nlSYtNnHsf3mwx3ZWkjlUDO1Jiqbee/b/TOMmATvlLlLrf7b
mUS9sTLcMwXC+16F8hbScZJL+VDg8H1gTsipjgB2dPofOTM6Mqj5aNL+gPBDH9wn5FpJhnAYEoAp
rQFufejkn0/E+Ooc/w0RCbIxJSrmOua9W35OLJu4adtfo4b5Cgl2CWcTY82+S0w23lzmD/MmmMh8
HcfyDc10smfKAcwYIEkd/5MboU+Fk5Fg19X3cPS3pIQGUIdie1c1IxAsROHVyHBNpCZjAyr0yGZx
1wUgBOWoLzZInk2qnsciJiS89++An/ykjYV0oBh4TQAUaeSNsHgMauwTRfmnrkscQsYZf3ipgq3T
1keH9K+wUi8kuOPghoakPfVVa31G/3LUIj/UQjw6JFOuqhMhKSDv/araxPkCwwQ2y1hKZ7i93SQl
ZA5NOiz1nQeHcCWyBQPGdj9rRvC0u54xzXGMjGtDNwG1BjgFbs0NtB1n3zLGAOliH5LJ0kCt0ofJ
YwzrKJC21JbkkWSAt/we/cjM5kMVxlflpC9eRIS3peGQuBEYDWYHAlwTy+SbPcvHdqqPuU9IVEgo
2uSaC4oJba3v35PF8DT6EUIxIztpt+SPAPJa83nxuWcXP4UQzay66w2TwQ9WGTQbJ4eYgn3Mkno/
Vhuos89loB98YlAeXT8/pAXORW3DVR/ROfcqazc8QfaRpfDOIMlkrNSwKZexktyjl2B63xDaKADo
NcS46h4qWciU37f/1mJm/JPSDw+I91dg6ThA+R2dhHvcK/vDwnfv4RioCOb8UIivYPgI2upmDf6d
ThlltLZh7sSQfRN5frPpXij0RXACZwQKhWoDcXrLxPaNTqZc13o4BzUcUEf6d0TVsW3or4Y9db/W
RH3OU0zxzt9xGSwXORN5VdwBr7e3zoRvo46J7uyh5WyGQmbQKH0JOWMk3j2euAWksp8s0eF4Nwz9
RzvDKV9MkwQLtNtl8pQ9M9N333XL+yYklkaLhcc2CHysVXUI6dx5AMOh7tuMrIJsPFWNOss58M5j
Gg1b3LDJiZb30RTxRHtnYUy0EGCJuqmORZ8dGPaVnHPocvFyGEefhvSAiKC7qwo0KTKf+oeyfRqX
ICUcxB4euEXvaNLyFf5gLtyzK9Ug1S67xZU1afHJiPE1622U75FNFLUw743pO0q/YxCBH0I1L25M
Uu0Ab3gTpIA0vJYne4lAVnXz5eR5BtCu8655zFo1M2V2oy17bfZW7Ba7doi9gzUEL4WPTMyoPz3u
sq1nKlT9dbDBIhLvUkcXNyIRePP6KD6UwczaRgrralrlj2F0r1PLMNkMyCkWE6R5f35IHXyyiKG2
ulm+OagMqOybd0JP1501z1zGprMt2keGs17AImV0qD7baskaGsY7tv0NXwCc1j7Yo70K93kXPjPa
XCEAe8xGeMyOYm5qKI8J+B2RHnnHCdoF7Wsv242W/l9/BrHrRTuRk+5l0GDKFh+CsVxyKcPlEZyA
bw8Hl0QB1Juw+tKEO6yQj2Qi7dzU+skzxtaB8evU1qMbzjEZ8N7vFBePsBtZwRToCfqYpI/kVwcB
8NeEyOZKzZeBRy5qo7UuyiP7I4ERhRCtIumfgpwzsWnFEkt+wEp0dcpsZ43GdxUD+XTz4gUayY8O
P2MRvyRzGLPMHi9B7P1mMoCucjDVTzYGH8pIMC+vdHSMiuaRTvfgkXBgRkAakKOYx2bdhOTAg6Ny
C+SWG56iS9Wx5A7xudlGiZCGhORF//SV1WS0GcXMAEVWDyjjmErkxCuVvBnhXF618jYVZmJYzPIx
F0hwZf4dO/2mitAdRgCmmEHfjYW89/wbNkhvl+UQZRLm4c0j8I1TFA9fmkQ82GP9ySi8Lx+2TW4M
T+B1OLW98d1kFZ+kPVHXPaPdMrxrGf1W7XwCnfI+RPl2ytpvL+i5WZmvqKH3UKzRNTe86VAhYGoM
moaV4VHKybzqA/krdAIUK+Aw5bSI1pBuTv0y9qgYh6/E0gk32J3bGLxGhGpPiWs/ldcMrgBBvfrc
kDFPzuYf4OgAadQSXToNW4NUho0b1d+NObMxi8Z5Y5n6BAKSTBhkPWwuyYjQKVr6iH69dgbAnPyv
vMWRXKO9hK00l6Qrs2lxrewrJf2Z4ZmYnhyCyQHrfXq6fgmQeGwIaaRctR5LUnTxuRr75gHNqbGf
ctaIIYHhLtfyLqhb7KHxSy/adI/2aB2E7Svg8HidxKRqJ/Epm6O/gTMAjZra98KIkf1arFuC/g4D
ISOFgKxB7TcsWbuWRACX5FzAwtQZ7p+Ku2zjiEhyarAP5fWEihHR2ETp2srdPWGr4IInYlUCkqla
TgV3QdYbw3hfdu2OJIpNjAWVAqt6gz/6rhrudhmC/lewH/u4eBFkhYB/OKK8+GNP6mh6LH1Ah6E4
dNmedfLNGx220w1/sTyYpfxOdqX2pcNsXMA0EQ9uNb7zaG7tIofaHBEEPQDot7TbQ4FnsABzdlfI
4pqVXFxxGnwO3r3Vv0sRXeqQGnbgvcSEwJLeCL9Ms15jjZ9OIyRcskJMODqcynwY1pdujG8HIHTu
Lez9wgPOU0OyayTKSJa+wx9zQDAwd+h+x+DZcvM3I/X+dKnC+1qbXxgrb5mpADhBn9x5lxZP11oa
OGtNw98wa8csW46PGYTkfenXxH8xxldp5F/IZCLizJs/Oox4xNyjjPWnG8NW1LpsWQJBVFLvUVLU
5tOchxtlCfIv/ObqGYA9B8mXmszWsqarrx3sWo5IhrNFoCeCF0pGp4by6DO/aorg1hfLvV8eRcwU
iKSBGXd7SlPjfGveo3U4CGBH5mnMYGXPwXKo45+12GbqUTwMnfXe1Xx4/Zhwh1sXBqVzgOpCuBBp
yauoJLW3ag6WjwgIceYx7wuBL66GQWxjLjRLinggAXNQoL0aX7rOfKgYuJ3SqPxMGSSuJlLh4U3T
NozFMbficTtAwQevzqCbbdh6MAkE84ZhP1cUGkHe7Qy63w0Q4XyTK7NG8k0dnGiSfcKB58cI/b8Z
toWzWIClIvFRL2GucLO42mnf/O79SF+N+QKvfNwxXn7OI50cBSKeKkPdmPpYY1Xb3HIprlNJIGxI
yMKKWdO2GQv0aQU+31Qu+/PBvy7/SVy2eIkGem2WUXbOJQxTP4ZEj2JjVYDEZY8AiQmiq13p69Qv
apuIfINySYOweJEElzAiL/K/c2tcYmQ5sATGdImcb/f2EichrfeIwnIJekpYRkw2rQ9/ZMLjRADe
GbMW4W2Q5WpWK46q78fnXsl+P7QJDteWHUk5ctLNaFPyxEXkObo0pXG/IRoE13wWoB009Eab1adt
cIDAfuBuvWo9Gm8xEsk67B68MHia1PQ623xAvoTbZFyRj3KBu/25yVhMeZF3aVzu4NT2H91aQ82t
a1K79HuUt5/uGDibqb30btbdWpNGq2QKQFAL3rkq6A6ykDvd6iMog+IRSF352Nmkrrr0N0j1SW21
QuvEhAsKxMROXErSvRsaA13V5W2JifTiz8QoqoP0MrUrGzYuurpmig8rspolsqN6xyQ46yShQK4P
HZcNOWFYKkayRMq6xATPW243G4VDFpsSCdSNT+Kz2cavogbkULqQuX1TPJgBXht+66ig658qn3rc
Krsd9cMTyb58ycoSIOpCAq0iYl7+cUtGfReewiS/OBMSw3woXnwSk5grGHzWafHS5QcF6H6d257H
vobdexar7jgrlFZZYl5aAp82rBjWygBIkg60YggQj6E1PGshSc10kyfmRuFGdijrKnM6AKWewePm
ny45DwAvEr6dPWEzNtdWUcQse9axBmkyu2raDYb0toGzAIZ1fKxtF0nwY5I0j80c6zuVD49TO71a
IzwckfLjSBhAXVy8ogP1tiWxL6tUsG6EaAn0ayKhDEblW2/US+J22BI+NuE7s7g2ZoRtzTQdVIxL
Zmyvk5uiIF04jIkXYw6W7h0ucdrT6haK5qXWXE5FMHLokF5cZmPGEjz66FTOvih6zeMcvBzGFC+2
bpVM44MJ6bkMCH/ARPlZ29U11t46s4N9VBn32NuA68xiy2qROz8glDIa++nq+CV5VeB/3PaJUUpE
GgBEkqImBjP3AUlSC+wNDj2HhQ53HOsM3ujOy69DnfFw873xPL4JfnmjQsfGTGgQ3aG4tsTFpc70
bqv8LlLtXRO4QORdcbaiyDzLQR9YhSwaBOJtiZhgqM9CpBk2CW+Ql+e3EOvRFiE21qqpydCWkR2x
PDSN+h7BbN6nmfwJxV8k+5shr4+j39Ys/1B6mtI+9RIDL8heiNh+uRvfkd2rbaXc+qwXtF3t/2Yp
w+Te7UJeMbfmSHZHVli3DsDgqjkFOoWmRV24WapXw+KTdZrXis+jTtWD9JYXSxLRWRU7tRTKrd2f
Ubxc4p6QhNyfgIpmzcYcPwanuZJmiX2nSFa2GK/m0J9RNw0rAyoZM6yeXYqioMHfNg3uu5raPz7C
KO7d6hMtlaSdCkEraNbM2YhYdqAqwIJytsrCYf7lfPV1d2pnhuhN+gNN9FH3GFTK2DzBCdm1UItY
cXcj90f5x15r14S14bLtHPtDZnMOR7QiFoKTHU8qf990s70V7kxywvwR3K0bfqqB73yXkR1l9+pd
RcFlTilF5Vy/tAZ6UBvSvOWOlAvmTfs0nXkXs/USWDn1yap8/0QwcQIWo/K2oiYVM3TkTjIsxO7A
lTiNlHIBQSeuh88ft9XJHuReIec52h561SpECmQAWp3koZKZ/0JEJ/ZD32P+YuSXPtHFXeYm5HyV
wnqYnZeZhRatMXLupPnMHYobrdS2cAWeXKP8Wzf2LckNtoStcrdd9y0cgDvS5riLAKaeW/bXsAc3
yNrNBylH7xQ1qAdMPHCr3tXUJo1vH1Lk4sgUcqAp4TlSSf+SJ2l3IH+BQyUUYjcqtFPzoJavFseP
tKo/WNDh45qEpnOPVxsGxse8SkDht/Awe4wcad09cHe6JyTPEfyIJoJ8NV9zX6PEMOId5+hR2YV1
HFv1p+mIvjUsVx5QjXGD2jRkLoI/DAz7GCznbSqKLezw6p7bK9s3JGitKOIoV2S5ydEWoqYeNhaZ
f2mDCCUvmW0WQ/LlocyDBlHsAC7C50F9NfrJb6DCO5ESrAlgG8pM8h7CikfEgSLCLqL7wvH9/UxC
LsMYCskSHTZxyH/r3qm2QI3WXBE8i13Gcp2sBSgKzXaCSk6WIzjh7B/vAQsrIQlX4Ah6jH1JW47k
cj0F9ldhtSWj0rVvMCascBhhVReHsYQpT72O8JaOOm0G5NtnVFxUHSbaabNuPvEO5nW7S208vTJq
rxV8KpbZLWFYzDRWEak5Qxz3iE7g62JUWTXdsmnFn4HCFB1j3iMaKideonSDJ7rDOwn5FHItbyXY
Rx/TUHLvRcR6WclWzgBtw7Q5tkN9DUpIN/Q1ZRhtXFH/KBNGDdOjtJnXBRijuMQ7PVTHJino+hHf
Rw0hn41PU4OQHUW7JNvGiI6eso9EJSKMhOcHhsl6CyfSOhp4RdSyJ4EOQ1qoat2cbtyEH4JS4TAk
kbkzI+uJZfPKlsHAEw2s3u8KZgcVJgxQFDsj8iZeSvswzS0JVc7oPMAipX7p1qS2dNfCoCHMI+p2
/m3zhUQgwOLIRcLpYsZY0Fpnsds1D1PNLC+IK0z8xUlMi5ouG1q+aTXPQBW/QFOKPkoX+U/n0K4V
DcJl0FmhwyBi7pPP1AAonApyEFQ7b6t/xLMMb5Dz1WgtL8SvPg0tgJDWTF+CEuBnKcLmgXyeM2fc
igIRSYVsrlmRsfpr9DPG6WkNrALF8uS9Tq5FeWB5FSMAsgT9+KnV7ZfbFb+i0e0xlRffKt/5kLrW
idaStmNfJRLa/kDWp3vL+UNpU3l7YvZo0vDwqYrihNIUewN6mzB/TnAt7lqTYsxGJxK0zYOLaYJk
nEeDVc66QeZieerqxdgAOGnnxjmQTCiRiRlHoqC5enOT7y1xjRsa/w3RWRftOqg0MAyv3bOnyh9G
U/QIjo8IrSDtqMLrjwhXcxMKQi/JAYvCjlz4ovwEhjkcTBy71RJsHKM537piMdUb/icRjaRgxDxY
IhxJFtT2uK2FxUde9AVEfhKRZF/seGfvHWZzm67u71zZfHRTApYtrL9KQZaNof3P2mUkoRKYNg5m
cwjPExJxf0X9H52GlHOsY8Zb24b6DrG4I8p5hPQg9zC+2f6EDhXjSPSda/zQG5HjOaMI67lDXerR
XdwDRKDyN2BiPfmkDiQeeE1wyhziVffcOe2GbLAfMBikQk6INQe7P1XFAVE+HujA7FcDCOQnr8gf
IM/dYY/Mj26BMyGMcnIXATCv3Aa08DhhXfRcpEROwPLNNN78wRop8Jtz6sofSYRRAr61y+FY0clt
WgVao3CKfu/iv3kt+hzXRmuec8G3sB8ZGQAYxgzgt5tSoG6P2x67VFkeg8l6QOsS0ARSRASSjEXV
GAgo2ze+OszQlduxpNeYTyviatnPA9WouVYjRozGIa9duRlmmhyE1GSJljStOhv/9pGc1mNsvuhx
13bFaaqDlJRJCy7ZqEHohcO95b9MHI2ZPzygCzVXaD6ttd0UXFAZw9w2RHRNDhPTi9neybKZ9h5L
PfRl/Un15vNgZ/k6wTeGqa14wtcndzGvjVJB7FCP8LRVtX+ZYrExDb7jI2QRPal7BxvUxXWjV9pJ
oo8aaNyuiQUiVYAiktKmHH5gPF3zM8iGQNsznu2ckWNEVh86tnwV8rSDaFiuNM2stG+WHsn8URaR
tTBGiN81gxWxLjAPUwNJdvZTkFSzJ/jnL7j2s8en2URLnCPkIXZfsCdaR5KVmih812239TuoS9PE
5hWarYc3m4mJgrWAkd5OecB1hEBC4LwvR4pDVENkNXekDgYBRsLe2hQth1k2jy/RxOkwGphzg7Tt
D83UtzTb+bzOXnPULyuT5w9wmvPmBexHkhSgq2+LfP9rD6a9zY3IWHshmYzdwc58xuHEa9azdxNI
dOCvGPhsGiYvs/OZdMwQRAzaIiE8xgcCtg58C2A6+cimmNuzF04ffsWGq3XiU8BpNlaO+dZwBJjW
Viy5qj3j84Mii9NFeJxhvD+gxMEzNXkWv7qFoIdl7gzCHtE0cyoSbvyNU9K0m24i0EbUd2TA7GOv
+BjbfDPPoG81+ATct4wjXf451r0fYgREbPlNvmuMnl+GKaWp8/4BMhLqopqpa5aD08tdRZmQVm9j
VFebCs9Rj6P32IW30Qjsgzcl58if72PSFsCi+cUOTp5L1vNAZJJBQ2NXy14OtRNenR7RoW9cIO/m
m7IjqHyEGeh3T77P5qhM3kQ05ltH8Y64stwOTrfVLcU5ETTlOUgBMFQRU4gkvQv8sGG6qAtgBAkq
WIepRmCPb6V2q6O1wN7bynlIkNGAUY1Xs58z42WTFEvSPUMj2hWFbjAOaPaW6rdK+s84JdeIRVK9
KRsruZN+A8ne3sX+gA6tKDlTFTJCJxh/EjO7aY1j36iRn1QRSJqRKzJPiRF3jaepCBEGLVt3xTf5
QDeEWNTagac2oc8w6naX6FhaX4SAgNFRAlEMBEZ1gn0fXFyglv1D7s/tKu6Ni+cRTu57pEVVkASI
3DgWXSyX9vsow/5CpdQe6PYQDEcQPBznXqYsKmfkx1tYaPl6nplMEmqHH3mgdRqRp+K1eS4H6yme
6aMMinfe43U5xthEy+qFYW6+1hHzowa1ZdAfE1MsNn/U+mhiX7llfP5dHZEqHcNNcyx/IEQPuziq
zywaMJKNQbyuG686RvJUZC46phLpOujcrcU8ay6RfbFQaw6NR5YFswXNjCgoDoHq957+SAeLHIWo
Bzp09Icu2deJN21xhzGj0OfMEEBGWxwTYQvcPBLZDVAeqvS6YxFgxcdmsA5jgCyJYlrtI2t6TeEW
ghgnnbSqNL7plrUR6/NTQ5LOlliZeTN0/cGz3lu424feXiru7ty7gCYUUUuHKezee9y5Nb9Rn/jm
GvbMEqiBXjQOX3uV//WwrOxw1aP78oHBMM0cTG1yclfnTHFVMzt8T7unoprdQz01bGElpk5uFzIQ
62NcF+x3Wffn5s31mXeJTDtrzwC6KQrGh3kNcsBBKLM3mczxycbRtrdZNLD2+hhqC8wAdWuXgjar
4uFmYEPgile0FZ+R4z9BBD04bnJMIAJbVCllsqvrbmNN6tSBk2CSvjGCU+6zk1vCA6Z+4DtBqQgL
zCPbxVE0tOHOK07s1nzIh3BtEWOQ7VMPbD4Z+2xiYbyDVF/GCvO7XQZflaiOAPgf2TtjJE2GF3t2
3mOPb4ukku6kB2XG5U7pvoth/qqo15hkOc8diMStkMXvWOS7zrEvy5S17fx7p/5poiChNxpOYcjW
hVHPG9PNdQsTK6zQkUV2fh/5NeC1aT6ze+F5p9LI+/feRPHY5/AZylPL2cPs/w9VzQO6kWM3klPA
2jIpZh7rYgJBFN4Yxq/Dye03acqlRXiPaqabKHRH+MN04ol4taxHhYrBe0WZgd7ZrwRHfbwzxzs3
7h89Wb0k2r+UyfAogiO6DyxbVftIsbdFEQdBI6wfubZ+k0Eb61zbT5H+qmS4js2/cnpmEgEBKcZA
2SbOfdacSUC5DzjE4KjoeM9WK1uX7EBpBOJn5jOEj5AtRyLehnOb8QRktlTyXxosRKs4YrNSmN0X
jVB/0Xm4ZUFwg2mC2jn9cguR0XG7wPOjp2rSe+j6ydEfSYEbIiqQ7GlqOMdQzWKmGqh5YgYJCMCb
bUc24bKH/AxEwlzaP6mGDYqI6UAD7yhCtIfx4rEnjnMDtsfw3e9hch8V+Utb7XocN7ScO1Ud+sTl
wCdv1/b4mqVecRO4lucMXBP+s/e4mF8T1zjE9viZmNapbRmyE5Ts/kMDYfoCKCfL3B227W5rq2Zr
KhOCs8+n2eWf/ODPanLe0V5QWet74Ws01cy4Wye/n0AOm3byZcXnSXTXXvTTxvYFDXcHgnX4Zbb2
zMPH4q1z8KMMx66P3o3CuI18x8x44kRm2hj9tihLyXBQZzi719hLHm2Ht4VsN6pBnog4IxkXI82q
CbLfxDGPKn+MHepO2RWfGulI3scfTZBflRRrfMM7y4iJ+jCJxzFAeEAIk2zpuGh0lWPgovdgNslC
hP8XPQNy05VZk75QpWy+ZO1e7OAfAtAAZtYhbgHP8/KOOP47lJY/bTGvwqkgHNkDLCJ7+67rkSLo
UCCa4Zk08aYYefGQc8KzlTO5Cewf6OCkIbCY9sQ+ajDhMyGA1ZtHrFfpx6ixtjaTPMAwoQJ3wEVi
9ZjY2256afP4GTkvJC3bZ7kqiK1V3K0zhFqASSs7DW+WyPutnrqLroq31FN7gLaIy2fjRjmOQNp0
OWHwEmJiQTAbfcTt/NIzqGPvqjiq6l94WEfOunMSY24ZTHTWUXTLXJ/ZuEs1kkuuQ7/kxxvfzV3l
VzulSe5Nalwj7Piyld3oAYFGea0mskTbrr0ETv1pu7peeXPwE0mN+p44HoyKlBCKmL5ldgfgqa2q
31CFV+lkR6vprp0xEn8wW68TsS+rXuArEQkbNe6ijRboZ6Msusca+Fx5ZXvN7ekYAyX/mJGGEyB+
4yNh9QGlqWV4yOx+Yu7s9Xdxi3+CbefZa9Rnys856IlNCqDmVy5dQGTzk+wGpofAtLbdfekl9oVe
nq1ISO/fs/5v5/Eu4haRUfRekoq5CwbzTzhAzU6aBKcRAZAGEvJDPRoHqkHSZ8YO3tsgz6oNJoIL
SRG0LLJkYLkXWLj2zBJQhUflte7QB7Z3RdPD7AuQcORQ0pbZ+tj8MF3tN+0w8biq5MseJSvtPIXG
095yXu/aKhi6o6V+d0Xy5neIo0j+Q430Z56ny4gddp3IJFj7yH0lEHdPc3csPmVsMtj2TQpoPX2F
UUJEtW1+y4XoGXiT3EW+91woE7N+ZyELCz+nGAE4lXO7egZk5+9UeWyc+VgysQnc7Kmck/iIx+QO
tU61E3bMyDcgjZYuMCwr1AgePMYS+sQSoCqRjawcT/8RGC7xK/DWLT8L7ZpqkGm2U3BXyaZF0p+y
mWCE2BnOjrIZBEOSLPFpFb3edOcyKF4XeraPETo2BjtRwElhZMWDHNCEtTHkicSwv+u4+snY44B+
5hDveZwqF0Op/aexLIs2J3tOzOqxhxdE7K96dgnNLrqMZCNMqsUc/gl4rq24I3ekdX8hxK8Mr3kz
K/PFk9FpJCyMvOg6v6AnoEIz5EuYVk9OaSwSIp5/x0lB3ebia5Dyxh33ImhluGxjrDgIL4KITz0R
YDZACW442RfRkWRTIc6dpqpQ7g0bJE8jR6VttJtwwr9BTDtdFSrQDHT7Shvxvneh+qBMArHDdMmI
h23sRg9D5a8zrhYYeGpnAWSDPEsaPda1ri7SLVo4JigIroSJnWoG5CAT8zib5hcbxK9khgdMLq48
Y6x9Lb3cOipvKncuCwUAdI1111rtwZT6y8Kkup+DQa9dPR8sEwiBz4ybdTmpmNH9GERYiIruJTWX
kEmrTwD8aZQY/DOmaj7qCYOB1VXiVJnc5rRIgOIRyLjmY75Yl1Ao/5Slb59IBbJPtRFbpDLHPyn5
YY43hvugk3/rAhi4WXS/ZuLdA4j0d05ooxAsWfPiDKLmClGz5em5qPG6WQPwaDMAnzoSPmk61aYO
zb0njPxQMDhisgzqOwlu0obN8s9fKn8u1107IYrxnjXzoYoJyi53Jm5A8smOaefcFAtmvDWkrpqN
d4oLefSN9G22AqSHGTA+RQecgm0gg8V+94LWOrASkjqQd3MwiTurns2d62MMcJV1LdSj37CSMjwM
2Ot6yG04NJowgTD4ZrPyYkmKMCArSWwEd2VRh3eTmsM7EosewL7V+EEqFltoieJgNE6GNo9dTXmf
94BISLxjcZwTuN2ilHLy9lcF8w0oomRg5av6pWFmvSb80SvVS0/ckt+2+cFxps/K0jgdliDrRhBr
Ow5fthYT3x0gE1GO7yzBYwQAOpP+++L1i0iQZTx/EgKEUgtbswTPhCwUrRLMTyKckux7jr133oVL
Y3pfiAlPAGEEzeFXAASCvajeeeA3N+Fg/ELOazYp8sFhRGJI+EK4/Xeuzqu3cSTctr+IAEOxinxV
opIlObv9QtjtNnMORfLX36U5uDjAeWn0YGZ6xhJZ9YW91+6sfATzwE6zjja2BPMl+CU23F/ftH5g
KIK0FlXIw1b/ydKMFsKT37XPrEUTQ9pX4as3hHvHNw6RZMHhVQqE2wLNcTT7QzbX7xE1T2nTJo05
gqcugAZ7itE7wB9KXYLSt1IZb+EgnYfH0UkfO5Tq0UCuaeyBb1vYGCCz/mnyuxQCofZulN1LGy6P
Voql+m71X9eQW1c5QNNo/FkMLO9GGBFkbzOBc+Ey5+nzoJAKScbMQ3rAvQcngx8v8fWD6xHwoEr1
GPv+MWrUxfICYW1hQBETSDFvGfa2jyD3RzB3ENGP6Bq8SzuOkIVw++QiUQjK6d2dkPijgSvgJaM8
W6VWeB8pfKCmR+J4WCRsGBCQYDTZEL7B3H2N5X3I2rE+rS3/qVbdU4o4bHCSC0LN6wCImQckfIx6
+8O8t6n1MloAWqAvhmxg83A+hX77TujQw+T3ryFZp4jlwdXbafhoy+E19oZhW96ppn0K8zNrjtr4
DnUXIJas1h4KsH3ny1Oft5/JOO0E+9UZBTVYVzYsFJm9r3l9aCAMIp7yKXx2ZfcRJvleUUAUVfiR
43RqaxyUfnEOMzryFI8CuICBkgYkXw67NmRvIxSN/YBAD9Jlv7FnhHUOYmQcxT3ZDdZHA6iLEmto
04/kLs+ulm00PNq+xvpnsuNvWAsW9aFI9RXzM0oX+9GNDJLXXXmcCtIeQYs5fc9wQXhYr+q1yirU
ylwQRpf89SCPrBTAtZWgkM+FUZLN6YfrovR/RVqv+tr/QfifPpgAfJPcW48Gq5S65IyX80+c4x83
426ftO3ROQ6JRQfRcZjkdcHmDEeqOehXmS2kH9bjp2mwGneOjh1+EKfzG6GoQTIAuWv0mO87+66W
pPmO7bGLvXpvzERymJHxJ+lehsG+9UAR0KPjY+e5Z3LE3NWcOWTo3yg7gBh+99xV4JAdAuSk3AI9
h6BktjeR2UDAdHYa5xxcPrQCNMCXHrzzmoOFdJ9zuFDD2R05DyKmNYnaMBjBSpJAlrOPAoEVlzHM
WrMKyYV0/MAVEDAQLcsVwY9kvzjVsZS0zkhvYUayFwrLg/D899ZKf7PwE3ftvCFNA4+Da/668a+d
u+ySiBw0U7R3oQK5GKObCWuS9viurosHGSrNu1v1k7KAOo/tpYmGJsAg+eGbQPz8SXybNsPxSlbY
N8STO9Y4w+v3skjFSRduuWLbwkvB1mrNAN3f6aRRSDAUD25R0I0Xwt84NlO/MHRWvKo92EXa37Fi
DMAlo7dzSoq6l7j2ypv7X0o+hGnZsBDPkI/c6OpGhMQ+zxt16AYGIboCSxHxmEVWnwYqfDcLJAMO
MQvoRqZdsYQeXrIcAbMf4ZJhLGP2/K/D9rXhlKOK8jIed7KCRbEcYFaB4BkM4xS3MYm2ZX+OLava
RgUpYU4bvzg1AiWnwSrqoyADBMrUliA5OtZQbfuhnje8lZ9e5AbSDRmU0rZGBcL/xE7Lh9LK3tuU
/9SY6F9vvKOKLbL3aipg0TMV9gjgyJa+whCA9nHyo7elMD0MDM1NF/jOlx4FWlyC+/XJyhiHtgnI
YzqWjP1H2ot10vkQD4EiY/tVTxodoM+OX5A4xIg1BhAEQ3iKCB9hPBanQ3WVk80uMtebHhIwSrNm
n0eP2B+KYFH9z6ixaveD9RkJ/a0TWzHz6JGw2Ez+GLo4Rv+Nmv7a19FZ5s5XNrjTdkICtAYzSzVr
ymMKwWK2049obH8K6Xx4qtqUsyXQPbaIzd3bPPpQw6xhXZKxa9slzqnlfcxqQoGRXgyt9wFjnJjc
mL5aZ2+ucNEF1u1r6Q6QF7HCdEz4jk5bPhdtRxQiZuhsiP/w+YKx9EBN/vcPphIlaZQHE1TJu+4Z
OCkq/pC2eYg3jLLg/Shi8OblCD7ziR7dBja98ijSzgPROxvPtC5IkQs+9/agW78+guY9FSoEyCXn
zzQjmM02vSMSTfB5xKnW6PCI2fROwOGmwH1FJA2Yrv1DijKYEXzg+uxjVTxn0F1XEwBEohHp4SxS
ITeIGLZxJ/76cGgcmcPKANm1akBPrZbYf4eoBMAzvA9O5IPSfR+0pIHMmYtls4/2bmwRW2eqDdra
6GxLgzraoMcFZsz8rPHpIVEeJiRprybX+AT3XG8cZvPrwWmA7KRPWdIm8OLifwhHvqrK+Rh8yYwP
FIUdPfRh/jJlZb9j7A2usCSY3S85s3lAVpIzlYuojQYVjCWZWkAWC2P81iUKR1XP77jQMIC4YbWt
SVy0rBhbT2KxtkpwZeU5SR4e6i5zdOmqhXsPlI/rLTCz2xLmT6TzMavPMYg1vm+suwFZA9EJQKC0
X28dlG2kS0RnsHH8zzJ/aPlDc0RkG6LhVjRc8xlV5VobyUKoKClVUTvve4XcXiM+QX+l1Xow06eh
ZoT1B5pFcRYFO/zG4EcXrv0l7PnDShhqe9B3S3um01SslZj9sZry70owDgIkSkzBUsioea9Wg4oU
3ZPCMOACCYuyjoOy3xjA/k/OnOcrNWT4b91/aRcd7VZl4Nv/xLjXLq5VXYYyvditdgO/oN+kCLAO
1m9UWQ8o2nl+TW09ksjZMm8jxjpUhGp0XOzOwPWnLVhE7XTff7ZZeutLxQAQBQYpRN6Qo1yp+ify
dB8GqY+8I1XAzL8/lOz0+wc/SoN2NN6cznlLlqZfG5G3NeJxW3ukTkmpiQJZki6gL2hQpbc3XGmE
Qo8eVFwDRzpKwPwJ1TbBLzuvNMgoqC16eAYzLVYqMIrs5l7GpONuxHNcTq+VcPod98b7fALr8qM6
Y16xKS83vikhkYQiwZ+XbORQxCjo6CsjmSDvAcurXSLHwlA8SfnQVvW5LjE/cnTTHww8LO7kANqq
WmyD/GmF4+FsY8+OaAtq5yh4yCQWgthsSIxyGmddMZSsORwRRzDg5o1Fi39tQzUfSj9/StWw5TL9
NAdrBVufXV7Cyq0dwgcc1DdSY74dV77JdPgEPNKwNB9uI5CHlsJRMF+dFMZLa6qvarC2UaSWVW0Q
tFSU8bcSzR5xJCRueCDrZvQ+nIwsmqV8tkQz4bnwnpsyx6WpMwCYGT9TGX+S/BXBNhJPOs6Pxlj9
lNp7bsnnQLJ1NIxEboacV3dGgpZC+pRgPrTWE1wiRhoVAza/5JzGpcrXkn6PkXtXDQIVG5Ma6hj1
LzgUZDDdYQaxTF9RpsdRD/WmKcKTISfrINnqr2IhbinuTi4m9QKdB8scerdK842XzP5NEip1Wbmb
MsVIwmAGwVc5Qa7zvyRlKaYA6CkNTNY446JRrfGvsVwZ2EryVAHgEQ7y4zwxLnYdMk1E5QQqhLDZ
2KoOS0TGQRpSVOb9j5wYpLmpvfEKZNdYXdygmIsXkJZB1DSvrDXH7ch0kYDrBfIH5NpGYRDiuCt2
opZ/DL0kbMF/oY38KlssO/2M/V0Fc7gUq4JcZ2tECzxasVyrKr32S8DdzfYqvSZaL8E9uVY7YptB
MwFlo+PtTBWR9UhdcgXOQqC2uQseddN+ycL7quGvrCHLvNq8GwXPMvNZCm+IGyiYJPHPuoOqY6Oq
4PAJfS5FmsYssfXWRtDbhv/EUFxUCi3eH/gGO+OqkR34ThpkfjhfmAbi3URzvC0hoSLIJnyiz9gg
sdP3Z48QaDbHSxH2e8Otn6RSFXxSyZigEs9qxDBpLOJb8Kbv5rq4EDrNcbmYQBriCqj6lp1XdaLv
/SzZ9o8zYXmudW8hJ3FMBuvLYxJF2A7gKSeaWBUaG5Cpk4n+xR8SgezKBIbX5A8I45JVP+RkIc8Q
ReK7cjn1oMrbZIcpdjxeaH9Ydf/qWS2TcNbfq2h5x/B0qUe4u5GMUWd3XABLTQ5xm8EZFKl3LSxy
8UjMrEkXRrdhM5Dz7i9AV+ZB6aDWXgQDJ+bqmEJWfe9hbLRwmjkzUWzaUxuX0gsJNdtrF3G88Mt6
jXrWvhnR8jfMPGfTlWTaAlzbik5/C5RtbH0ZOcRdBSnZuHfuxbyJtamDKXReEsOkijHXk27iS5bA
nxsbyweSaD9ZjylM5DXS8e+SjLWhH8+xQlyOGgPRTXwGsASIWEcU7EMfrOOYd2hepi9ReR/aCiGG
Go+0uzFDZk0gAD6tzWCLbZez5ssBbOYqSk+azc02Hf0G+xHD+C4rL8wDP2Y9mjSx/UPt4eZaKIrB
NN0due1xRhGJEauhRUnN5yw5L6FiA2QZpEXOiokDojji3KN/xHmdJw8KiKAk2dFssJ59rMv8JrwO
c4cE6Nl2F2g0DWIA+iyVHmJ/hheozdPiAorTlQ1xawrnrQODE5tqfAjJm1/5AHxplIhuH5r5WsOL
S/dhpIx1k0yw6u8RR2jtH9zGrA9m2rLkJwkC/LP9b2lmeYxGNimhaUkoLmrPNn2Lf88MiJdjEYm1
G1fKh1O73slD4wOvKIR3XfgUJBHMaGZeaH8cSgOsnT2eDGx7hM/3dRL0g426OH0fzZQIPjXxuTGh
DZMPqTNwcdwzTM2eekzWxcTwmiDWEXEQVnyHTR99uucdwHH8GRXXEoEjx8JXX32n3ujFYWxJQkEx
SeC5FutCiBatBUk7Q/8ryyY9DToJSmkeKswlTF6FCCwSbbqJp2TO9ENTY1qZs/E2Gou77QzD2kNP
4hUYhmspQ4eBMP0xt4mxwTYbooyxNn0PqcOwmm3LJ4BO9pKS5LBaNG9OZi/uquq8w+gy/+2R8G8Y
BuL7AfG/IbYLX4geeVMKFBcIBaAdkUveWJwOsme6ER3FLM5QXjZtCBGqZOgGqaYpGC3xi6unQ2i5
MTx1998Y1yiUEVflBpJgcuPiE80t90lhkpm2OG9VlrLHltwqELZ4gxd57lJXbzDIP4ei/JWMkhFT
Fi+180doqq+pMZ1dJFjtF003HhuLynAu0rXwFdgxK/8h8WnXWndPRd/5O2tBQbUo+MSiESpAY8bP
urAYMkPe7Mz3UoxsYb9i89JtsnnamZF+G0TM/50NebPKVYLJpUMJ0Ls3OZK1NaY+cG8H3oyFMIIY
PBc1bP5dtzjaDFUxaArBSvZVc5o1MjnhCTPoUHGE0h62UZMaG3zn43Mc18ffYiy5w/mnVIXUCInW
dyPqrde82GogA0vQQNLbf2Z6/kX2zgAux2dl0ONe5Ex2j+mBa82TPF8Ly/0TkSK2xJjvyTb9bKoU
hCpc0tzk1k3GVdaj1SFd/cECjWeKpxKR56bqs2UTVfZujhJ36x4ZcAFJIVADA3n85TnNd2Z40Va3
qNIXeRy0c50ifCkIvID/IPNb2e7dzeXIzzJXex5yghyb8uiKGeBa0uG0tMdtphcCrwun2w4egpfe
ffNhYWxl1cBYRQgB6xKMb6VrRMLh1U+M4xSDTlTL8AG09uBlBhLmGvXHe+9OSAxdA9/+wtvWqbPf
o4i2FoSJkshBGXVPTIPRo2R8b5rpR2TWSKzOGXEvKPTsU21kL6heP0ZS01caUBGjUAaEFd0KeSc2
DYtZbwhETjWWYT5tGm8IFtJpxoBkHmyKyrlMNv9Ngu0+zJGrfcrr3f2D6jlsaL5f3Wk8lRFgD/6l
bAVBSK0XF3RtHVtYE1z90g7k3pHLu+WARfAz4eGw4NoRG7uiwMOsSb41uZkA6bF4yDXvOeGAvf+3
8kkwtdDkNQ7sXCcZIXeFT2UofVr88KVUZXHWy2npyWtwouGpsfI3lAXMSy33UNoTAcgoSlRmGSdl
J88leSszN9dgFSM9sneCO7BmfXSUDUTsaADnnipJmszBGmhaozkCAF+dGo96MSyR0RtZ+WlG/k+X
ongtemCr3oCWao6W52UiJBMOoAfRYEfKW3lc8D2tdPYZ1Qgtc27BrE1ffQHbtUGIMw8ofWG+4+if
XQqvqcc8CFHMpinZLG3xYNL6TKjBrLY+lRmqrthDHu+jbmkLZsZeB82r0YEGTlileIYdmRAO3BbX
RjU/dompYcLaxEmWBbNyIRAmYFmbGLAiJEWyMuelPOYxGcrNMg9rJlr5aWH73qNd9Cpn2UX6YfRy
ze6z3gtrcve0V882advhUN5XXkwmdPQrQaliKeELBTP6VppA9uaJzAAzJIaJoWG2RZyNSzm2dkTY
GbuQJ1wY801iwiGp85BN8o3CFVuZ+6Z8snsxSoR8NzNTQq4YTDJq3ViNIHkb/72cnX2UtERfEeRQ
lEsaEOrGz4ipcDWEzF19C2akrQ9eLd/SOH90j8Q+hCwEzHOujpwgmHvrY8Qs6TnqW/yWGWaMYWqg
7JPyEBZnPrNd26ASAErOHBCk4gjSujHimPQQhtXRPH6W47I3Q5HzESE4srNX555QWXHBjxp/cAL4
d8kdjqnCvA69VKik/Vfe3OQZbr6BAmLBf4YZKYLKiCDaeinYzq1DP/7uLJQ8xWuUYTQxPX+jI1yg
Y64eRt/99gmDgcCj1HQrRP6NOgq2avMbFTHKDjk9W7V/1B38GzSTlOFQHio88Osp47AtHCzVYYIl
KUlQR6MG0z3wBc919gUWRpTqem8nJCS0qNER17MXS7EA2DYpP3J+68Pk1y3FGxyas5NWHrvvpSai
UO4WiJqxiMaT0WfAlLERz/0X4wx97erF2pcU9CY/wC2m6IQCMKCNJusxrwAZKt/cO96jtEnS9DLz
d5rUvl2MhbghMqrbVH80nV/vzb59ZF7gIYBMHsjUyPeJ428ar6crM+cz1MIDgQ7RumzZm3feYtCT
WgF+RVoA7g2QjLlPfiS6AKMIp3VViKuCdcqwF0zjVJ1qM/6MCFsgwLE9GDGE1dhKdm3hOBthLVev
RdHZdXQ7GWVrghSjQcUCMoOLYCgky++Jk5NzrsdktRZMrfdRw3DS7mL7VLnfZFb/JpAfdkRHh8eu
Eds4dNtjEm3BpYDPm7LrfYRauJ0bZHMrTsi29KwBi01LJ0+sYRQ39kpo1A1RHUXPWIyRDZlW9idm
SlSb1oOfpgwPEVYKQfBupOtb7XtvuTVS0MeHadHPDPE6EI3dMTPelOG8NoRdruzfxJ6Q8FCwg9I+
FHfrdiXBKarjhBje6OwbX/XXnPXM44GpNCP0GijhiPwbH9SHGILST79Jx+DDR85AzUGv53cYFC3t
7Yx6QkbdqPSE7oe/ObCEtOLxy2do1xu8Agl/gL/YxkZ2fowwPQe7MhFNaU1EdQqG7mgq00Njk8+U
9gDjegNdaCbmH5l9Nn39POHpfwIN5DCOhxRRGJIHltlz2JAHobXAlGqaH26bw5GmFSyp3nemAah6
CYtkIySNaBXbxhZXV0LEu8XKG5E2C/x14TNaUjb5u8OEHKWdXtKYjfviBveXr5+SDTzCY4hFCCHB
fvFBKPZil43zkRjd+3s8wxzE9sqGygIEpLvlRihFhS6EsQkOab2C+sfBbwynfIgAKlNV+OaM0zzm
zCu9e3C8eV9bmWO82z5rZ0I2zIvRO/GE6Lwz1ubME69qKkpTdJ91lHw4jFxK6N69ub+fDuUSPw2C
byYvxLvvUxHCrPnB9gk6IsWFk7pkT2emnNgh4dgkY30ddQxYKbr5pvZVmLHCtebw5BbDrqA0AWeM
2Jo/tXBmZPI8/pbWz5Sx5aopMEcO69aSiB6bGLi5DRgrnv92YRIoT+n1Yt9t8Uv2Eg1xjfK1/fAs
tcH4erHh30x59prQC8cj+BFcrgsfK2JaQCZ4rIM+Fi9q4j8z4qSfRL8bQgw1dRFwERubuZC4UYZy
H2vW/66jeTCTHzVWr6mQv+1k/EvvY/WJAvhUmYDXpybtztUCmRs+NiqlykOdayKqzeYHf6CP5URD
8wO0oSmNKzIB0h/cNwwUhxaKbDyYfA2e86NCn1ZQ4shnWh2B+FbWAL8qdt+iP6Wad0lTfyx+FfBs
33ccjrHxxq6+pRbJKTboyFXuJ7uqtbpHp14CC8LkVrkcuy3JJpHRQeQnQMRZ2MAONPsr5LeMMBdg
j8RejLwIjY6qvUnn59Kzr1x5EuLLVvWfqfbQsxoMb7IxaPz4vUiRNjlmtmX9/TaOBaJm6sTJR9St
TqxSPtPI2pax85byLUyJoMFjHLmm9eMNb95SFocMIXDwF9R3OqIt14OLB8KKX7Dtbq1hFJTSEFyV
g1ZumhEdmbW1yZrHbjCPg2GGu9Fj/uAYcX/1kXzGocWJh2xIMxM8SNJiuyHnBTIUMgwzflhK7Kej
GgRlFc2j1Q1eYDkMFhOp02OWt7x4DOp7jtfcKXlzso6huxLWGpxUcvPaBIkAFcjINGSNgctHGOHm
G6/xvFvVOTaDLPwaiq5d1Q09o9tWwKmgawv1RT5t/A/54o6vuEH3yrM/Z9OX1ztVYCfQ3BynCcSY
YsS/bzkU+59Ak3Z3tInInSwDm1XVzatqwFobjvM5h789L3iE6BChwKMTYPiKnf/bnpMnMTeMpwdQ
dz2DRQ7WXdOxViT8Ba/F9V5XI2r9N8UIQCTXqJViMWsKg0q0bDHZIctHqti/JpH4dI0EukFO9ke2
j+cEX1yvWLY4mHG5ZEHZ/TFZh7OfZ1kh8sOsQ8QDFqaTgf6FMgEtf8OiigFw+FzbVOWFEfmHmu+l
EyYzJxNDV1iOx0yirgjFgg7o/ptci819IwCoYHqdWi/Fyki/ivv30bwvhPgS92phHkVU03Csk2lr
k6q1dmrKJJlEzbGj6FOScMaZ8viSm+qN9JPqBGasXB/7gYI2ywyxNVPnSiLdsmI/i7tZfDfK+CtD
wursyn2D64VMnWCcELNUYUnvYs1spwhNgQGaofptXgCRcKZJfkzfKxm8p2EaVPP8CFeXFlg6JBql
Pb7IKm5RP55aAiawzwGEcyt2LoarfmtB++fV+OuX8l2O9qFNYkYcXj8GyZjeopCVmi5wQwrXudDI
wuJBC4akFKEyivOP2qvpIX2jYHc/lchbkN5wxyOHSg/FzJ6srH5tRak6Ox4f/+g9kNPD049NHr4C
IXj1dBvEXzOmsVNaBGxc2R2FPanhlGSjeeePV0BN2JUzxnTH9GrUDATFciYokTQQtipTkZ57IfJt
Zd3qBdN443Oqmq75Znhmsps6NGqTfvVJF5qM+DJN8rw4brljFYQWLX325hiBJR6WrWyQNySVYNo+
cJkxUyeGaFinCUI1o2UwV95joV7NO+cWb4m5rj3nK4JiwMeT4izzYTRPGiUc9AGuoqL1OZshqtQg
E0q8ZdtwIfplthHCzAjyE0IXNgxjUHawZFtCHZjmpFdWxJJQTHO6cojVuHst9i5ulWCx1WXUtAWq
spIDdlZ9bB3x6BnIvobQefCR0D67rXA3jFSnTQ31N7D1WJNeeF/tq5qtsQyZ8RJtsDFEcu1l554a
ZJKJjUhHhFDgnLzoHhen2qakqmKl6kkenSBgMmJhxqbK765bBLyl2junHBePcaXBUUzGrSOJePQw
4VkGuLaBkxIFgX0KvcI6z0uMPD9ErBEvjLVBuzBxM4A3Sj0y7RlDFgJJVwZqbpHeItf9E6oKWUNb
gbkOI7mPlS/ZMUFp9rvmYIEuKjZqiH91BGu9BBGxKkHRy7m2zgQGOq8zodtglIlzDbVzWPp5PM9J
6a7DBB5IvnQXp5q8x6Z2nmI9D2+WOa1s2Yh3x5FHGcniwUj9LyPF8UEtB5uy9eAayxARnE77dVmN
+Hut4pfgjr1BKOBmmAd2f5hqVouYaLC7KUmDnNnhpFS+QYFhv7qz9aab3IIjLnuqQmA4zynEgQNj
ZiaV/d53xmkbGYy2iRWIH9LozkmOCHRRRv0nhuJrLE70wO5B7MU43lo9ZPwm/mNACkEci8zZaMNz
2fg9POeu+a4ouylurT40rwIqxOMkJXQO3RHIRDnOskFk467BnQF9BKA7FR21kjIYQXNkAC1mCrKy
GMmRERiXt1LbHOhFWZ7GxTnZcyb3aR/Cd8/ErfYq78kUYXdJUrG1S9tisZowY3fK7ljHSIU1Vpqj
k1dfPXKrxxItBA7P5ooA9q+VUyRTH9KHe3ZzTbh/CG+txw3gNWxSzrJlhhodMOL5mx4BwcEd1fdg
qOgWAxTcmE1p7joUiWdgQDD0Y4sBEb/clb1zm54ItMvW9PH+BeY8P1bus6Dv8OBu4Q3aD3J0vK1f
aAXmFKvgxDzgOevGhX3TXVQMakzMz9LWfxFlozNtkrewHYxLnVRgJBdANG7oXbSPEU7aRXWxTW7R
uXryJByjfqTUSJI9pgucRVW/L0UrLs4dDES81rvp9EVAWKO4GHaJBrav363Wfe4ryibH6J6WKIa2
ZzPf9BIrh6VM7p7dOY/T3J+NJm33U24Ut4XA6cIrL3Y8kdxw/6ZqjeFgST0VSA9Ljhv+Y/Lwr58z
43USJiwUlLLbSeK5z8NmeUK790S9Nr8KwEngm2IrOjqe756KxeR0MJFJ9KyIyRCcuBcGBjii89pr
oRYWuG6SfEdte41LKONoMN7TCJdKNqfLm5vw+oTkKT0nIdAgJib+tRxMQupFe/FkoU/KI2YOCX77
afr9fvSX4d/stoFyFY9lmV/6YhxfkMm6a0mi6l7QdXTR5F9DrdWjzwDGmMl1uf/F4KDDg0d8rfzi
Je6y8ZkDf3zuHMxp8LYOGmyMV2Uzssr//4uVUpek+THLRg3yK86uEYqcPa60iU0SoCJ7jB5c/q8P
scl799/L54pk55RCnFAFOxfDhx38P+9Kp5pDyRmAqVHC8ZlTpR40YUwo6+abHVXTuY6XQGDkjDY9
Cwdc9zk66G2NvQ7A3d1HULr12QBQl0+wfLgsCx8G2//5LTPkU1p1hDs5NaMFj8xLti++6f1ZDHrS
1Jm4DFPqZCXz4WloyYCrnsfRgGkpl0OeFohEh/IaeQhqC4Sy5DnZhJDrW9qB5Svunna1/PWpS22k
lRYNxUq5kvQMFvBmgULeWJj4Ce8QLiwMRBm/IKAnJDADXoDpsvQeDSTWMEe4xEwGXxQfBenZCXXb
f+BzUEb3QUy35SfrV2nZ9OTp3gdQGXTUSIQIQNW3RgnJkwl1xYmwUfUgAmMTQFwJ6oF9AWdtTvgF
/AhXoFpHR0Pej3/vDXDi5ql8YWnKAZIld13XV+w+2XTip2Q0XgcPM/sbNo7dSJNnwnFXEUU/UFu/
vpg+xBavDAXd0a8Ok+i9vGc1Vc6WR6PYh12MHLq/zxfbMHkV011vi27XVnZ34lIFWxcVe+apvCdg
RbxBs7kd5uC/f8OLcHPeTXbl8b+/zgXI38rN9pDW7g2EaKuVY+lww1DMPeJ8QDWlAN3EjNQXQo4N
ttNogjLQi11fcYx6DDiF5N5wia7737/x3+/+55f/9O15+CkhQxyWArqaqKrhAD/TZP7gdjMlaqya
43+/s2aDo6MeeTZx2R6HhjGOgUoiX/33Ww4jpoefWP6TS1tEQCbZ8Gg38QI5k08l3fowjsPvxnMF
LWHsOeWRSqI82ixPgrSxAz2pYb9AvKtJRaA0aj4nA3t/RmU102khONkPzvCcS6rEiREhH0ZG9GF9
qqKCDHe7CVpDG5s8wyTBandFWEFkY9tvBiw88C/DHXqogJASP84OUTQ+ZwJAz/3fYzodFHfoYlov
fyxbg79lwzR1SH0ik/4pzt8gfbFhQOCsSH/ZNeMMJG0meaAo0Bw4NlrSqt6rzmdGSzIwisgfUgWe
R8v7J1A2ZCFiqqVigxWl5A61afbAAski3kh+tnJ4zLuWySAPckmjy/gLIAs2TmPAt0Wn+lUS6oCX
Gxv8c8iFiJy3PwlzRFC79L/FtDzodt2wyYZ9YmWbfiFNaKpncpoAozAtuGXELVtGTzBGtLzNNlVe
vIidPVCyVtmTPQsKEinQB32UyI01ISZkzUuKL9o7Vbif/3l2JKTHMuFc9oIsJryWfPOrxTQx0Bkh
ydVwQak6TEO7yeze3ZnJsmvtd8a/egVE+sGrLHR35lvs9P8w3l913u2wRyAQjK1PsLIcTWx3XTXe
oGw+W/Ju5IyqY5qrvzAyDyrGHWAREhvmuHbZu5KfAEwQ6GDlnp2PFq7F2M2kyNfDCqWvgKk9/mmM
6Yn15ocbtzh774HQEbYLKvTooVQAoC0vqZgy8qfGRQzLGfmRlx7s4eZa0LHIBcROg/IFowad4NHz
8if25o+0z0yrMvdTSHw40c6Mh526s3Fcs4VDtbzzqT+oAqIWfMbEX5tPpFGZKGuGuvtQog7oRagb
DKDTJbhdA1Rr4jMAqNh3R/ktg6dNrAEBzrQQYVqfPpaMAbdO8fdpKAaeY9wjZfIzBjjsX+kEiFH+
Q3ZwM0Z6+6Q43N3ma9RdrnUvJ6oPn5i8fA5AtI0rMaNvcdS2Y7VT5vwy9mzBYDpzwJGmUmjUvNrV
N9GML+BVoReE9fcknT4gsJe4ivTUzYCjE791Nm5iXMPwbOZRuMHUUWCHHweWrMgkTYPN3kgng2iK
+8Bs/F9d10xu0leCpBwU3kCbK/ZhsLx/fE6sSkOH7SgdqwoZpx2ZZ9yKk8c2HYqHIgknNPHcGIt/
5MZmSWJ3LPd/Rra3V7r673mpxgDpfwXqC0c9pw4dps3YoG4upYsKV5YjDjtDAyTs2ycs6tD054n8
Cy7tVZoOzKKS/8feeWw5jyRZ+lX61HqQA0GoPl2zcIekAlVQbXiogqAmIQiQTz8f4s+ayqypnpre
d0ZmZFAA7nBhbuLatQcml+agrJhGz1Tcfkm+AZFivPXP570NlSAlOe5WKQ9liTUBwsZxSpITnAw5
PIacDw6Y550gcnaJV87wZWvT05EE6hQvgHDw/koOK5DbrTrKXuXLq+7g9tPPwHldovc7Iw+YknSg
NhXvfIJUhnhCYt+PX7BXkd21+3xAeqUPDkC4vqaH+/Z5cWbmq64jsC6517o4rSBvDizlcOnCilip
bk+1zl+PC/1bQa0n0hqGQQtOmYvt7FeaC49CETxL5SGBBOJHM+HUJ1/nWLmhe4BJ3XaP+JsbhQoq
LLwGtyafNeFOm4vjrHXtmhDMH1pVucsonpKiSZ+T4k2xSkIpYO8oib0y1yhpiPPVMzbP73kLgep8
Su/zPtIdqOnU83tRvIP0qX58GAhdck9Y5RblqhBXEE481cUj445Wnhnh0+w8dKrIV7W5feRO79XQ
MJnkwtysDGbdw/L9OuM5KKp2bYBIya7LJ+Wq3u+GAuJtRa9Km65e16QRgcqHHNK7PqqJTtonlZTe
H9j6Y05NkTZZ1AOrArSao/pUH2WtnJuyPhPVdWZaTh0ZMLCljRamvZfp5Ua+6aMcl1dgxWcyEvBI
f+BgtjXwR4XTM44YQVaxPxdWryDVHt6iD9iA7FQMtDvBb8pKdQ/Wq2eVZDFczW1BHlueaf0bOFT1
en9xmrjB42SF9vMM4btxGJH/En7K41dTrYBy51DwxFc4ZigUyZgPzOsjYld0n3k+rxqumZParW8H
wputbYnW12DSbibRSrRQXT5UgPOkfqjHO+aqDZvI+52PDUfZGxUKe6lPV5+FerjFq+IGVb7qn4sK
BtgCRoOLRUIJcRpqR8E8MKnMl87eZcUAfSHPAzj4/fUI84e91U138qEiqDg70OTl5AfkbnJKn23i
7zvL+Bzk5wAPgPIqhm6qErloeBVvH213ahHfcYiGIE4Mrd1Sr9TYAZpA1UxPPZ3vcXZyMpQg6npK
qv+CcbOu/fyk1OEdv5SvVxecNIb+bNdAn379OjQv0/drRBxjTAJ/4+y/FV6toDWqJQl9TwesT3GD
GfdHQaobRQoYELL650+TnLOauHZwBplhp5RyOpwKiBfhhiGe5B4f7Vbz67gi2fxlkPl0MIAWPp+U
w1nBI3UiLaGl0a2bWmI+AFht//y66MBRCuaKsB6q4flIbeMyh0Du7azaZEqCemqBmYKIU/LHs/3z
S9XBiZ1zSidiUFGFUelXZJSwlU5+dr5TKouKek0qxfNphFBXt13d2j4+tR4VagY/YGa2vOyFCxzO
ZU+9G2AVdYhlCmVYNHEuisVOSq2FtX3FFEyfc0cFM4hyBwmyaWw/JMqiZc6Na0GFY7QCqk0oIyIz
FEY941pbvcvUT1+uARncqcHDkVOkk7E1Vy6I0/wAuBcefd0O4CSYkQqPbxFpZNeXJMd1hQ8ybZ+K
D7qMVY0eUHChzEIH++g61ccGRE4s0DG+9PJ4H6oOqdE3znZKpHdc5YOPuzX9fPAOnuoqlbZ9jK2L
uwCAruintLu6ncnSQYAdAOkEoGUA48K3gXb3abkZlXVVroH5XNWvseUa3fqDu7qFzYyo7dSV0zNz
d7JqsrByyC/e1akpXF92Titlnx90igXsNJDF0PPHaetFer5MSdm7ufA0380jNZhbPat6bzVDm+LQ
3ZloR3ZZAU15tkISlkOFAqBNrXYlK8efm4HpZpwiCpu+8TBBOgwrrmyx1sk7g+wNJ2daZ26g1MX8
jXHFVCMJOYT81oVkyKw+xqSCuX6mkxXCs5Tk5VyLwzNK09uXmxIvvOY14b8shFeZ+FTNolwpuOaQ
rN5rxdO8DbX7uFt9WP0BiZQkw970y3eu3Wb2HYuLIwWebzc/sMAQLtR8qWtUcauszj3omibWe2Ta
zIiKNlA6kBNr+ZMA3bT1eeYkYLRgMVQNboVCb9+UGpO/2loXwEZ16wR+2s67D8d0vNfrHiun9Ngm
xeGGLx1VUHlFZmniyKkqoMgwSMFeTDzbK+tsXBXdk3u8fmV1HT41YwpjK2ntRAWPvcq8Eculgdb5
sCnfmIOQWVHQXAeWqh2v3ouEGI52AGPVzTcPn6WN2wlIO+AhDVzO/eEQDyRtDT+UNJ6gYorsJR7H
iwFa4TW+X1qomERvPofM6p9fCvR9aOsmpP5vspXA9ji4lIjQgj6jcnFG+K1DTngDqgA7o+H6eirk
YTyPEFPf1UP3cWr1zXynHcvRx1CBtF+KdZlhPyhPdjqlFH3NMEeHlvFlnmgOL97ZfpJjXLS6rmmP
C7JJwuJG0mBR7IhBTyygVJ6u06VDphAfMjbv1gHXhNVffVB+AF4fnDMBmBYBtxYMzM/1E9eRICt8
WV+xy1aXIaS9ofW5eWeTLz5KCFkq8zL9QI1Iyr5O8JKVaKKppW8Avi3tUPVf7xZs1qTiXOon3rn7
PbxpGEak3bc/ikLRsccVY71SYyNvBauV+568lYsWOMqqd39XYzLDR6crVILPbFco2plsbBSCz4s+
l3AuQm9EukU5hzwDMIOr78tXihtRIY6p6cwY0a081G7n/s04VG2luk9Wx3RWV/bJP5mvAW6DLDKh
WcvNJ9mfigGZQU2hF9wz/VaaZMUZPU1/clxSRxhk9fLtEIUxTLrweEIDWDbKeuPKotSPRilNFJDT
552TQoJ/M2egP+Wjqf16hDLuzPgYmkHmJGpuRjAPRIQS3q/U6dDNugIZr/SPTuZZH7JbQFy1Oq23
owSvI2UJlJRD2n5G0FDggX0UkEiY5othdm6+eiYc3CrxagBDUO9ruNDmrw+meqZV5M8alx6ClwIF
xysaa7Uy2pCq32qMxhQFxHiSFHUysE5bZmvhKHkMlSfw4xfBbkfVoTCEntc7qdRJwsGWKNdp9cpd
/HWYqmcA4WZRD6EmpuaAfoRO6EjIrXra+/sbLgsgWvsiKzto7E/530XXSFoqWNyP/V//sr2jdWTv
0f5w/HMJNfxE/6+qa+iL62O2p8zaz83i3V//8nPFr6priuX8prkcD27LtqGzVi3KmlX7vPjrX5qP
WmSQqbat6pZh2Rq12m73rEj/+hdN/83QdJz+tgnnomPQA6Kyv3/CEtBMeCDRBGxT/69UXdOp7PaH
mmumaVkGrl/ddOiibWqt5vPtegSmOqcT/6OuqbmCMa6BUNWnllXs3sqrrX+s3iVfTS5Z/n12OePI
zN3qWoPvgIVYe42vOk6/S/4mu8VtgWB7X4LHBYCc+xkVDwrzqtiwH4cM2T+M6+CO5Xu//RvJugOi
P0XTvqn+393Fv4DSZKn02nX+obslGp1BchO73j5HsAq7AK9XJJy9XOjXUlICrzP3VjhEUj7du0ZB
SJO89quRnhp+4YYUJWXn5hzwDXEKqbihs8pJ6FZJCYRGPsl0ymK8AY7XLYqBry6n5Kn31FohoZSC
bFjipJsAPYcUCbYGgIB4qXBeibN+Xuf5wbukpChqBOBzJ7rZxlIFPEsKVT57XuBi/0xJPXyJp+m8
wC42hQrwH1XUoyzhHgD/vddddNfMMM4BFdJGUO1xIBCiArIAJLcwl3ZZ4F6q9FnqGhPy7C6Ejs+D
w/3FEa/b0Tlrge455XWDiAtq5WnGB3SPVQrCLec7Z9LDLiQlSsgGgS4WIch2oRSIiYx8latKqtsj
hekjdam3lHU/+McpJok+616QxcTxwIifBqqmbhX9MWiVp+WDVNfqqUSVBWAJWFqTRN/CB0kYUf1s
y8thf2082dfqTtWQSoDQbGqzOFZDmIMNkx2VMD877VJdAM0v/TP1Phx3/P4chg9zAIe/hmdaxd0D
YfIjz7f6UaUCvVaQvnLKuo+MQN+K+m9PY6ua9zEsXlfINw/7MwkPTlZCiK0+STpStIN0sWFUalO8
DHvyeqej18f+qiqDMn/V9+WGJqq/qARdnz1LKUlUIGLFCrj0cbt6bv6mJCYgIXydKiG4E0CiAxlt
0G5QdeaRefi0Dv8taH/Jxn8haDXV0jTbZVP/5zUuJ+Vt829xflnfdvkfRe7fr/0ld03zN6ORn46h
GjqIUdP6m9jlE81wdBrSUU4RybT3u9TVrd90Rzcs19IMtJiWxUe/i93mI4jOVVVFTiMyORP+Vofz
d8mV/8PrP0syh/b/IHltg+CMCWhSRYYbJCS6HAt/lLywor1uJwKMXkfzTp4rgsk8ED0vWS5zMToK
UMjeO3z6O+qbeYegkkPb0wbUTgmwQSS0gHzDFrAS+rrMp0/EMT6cZXQLSXATdWB63xCnyrecVn7l
T6xwPqdqg2+FaaxE98j0bM8QkAOKVzA1PQhPJtSECUgL9HY32XhgC8+SdVBGJI14mgeTC7c9BNP5
U0w+HpyQYoOXVlR89+ANp0Ob/gcJBVh8irqL4UmOvzolt1mexfS79tt9oYtpv/8Wc2x+CU7K406f
AFyN7CW6BDYhlrgEaEoTLrct/R7sKlTGVgJbuNFFcrepKYYl3ei43vwdqeIUerlYDuf8efY68x68
Snx52dOELidJstfEdkFvRS3CURzHT7Fx2ubcmFvDz/ZE5u/82oHUU0oyagWJqiKixrSY9ybx0hbD
sTec97y3kH0xvor5FH8IPU3lfO4KLznSyTkD5CUdMp/4KCjo+DIZxEtXJEwfTFz8LDeBKqF64K7n
iNRzvki2iX/rHsQAW0RsuIcue/BU8cDBXBGKmJCfKrh8voG4kiuCgxi5grtCwCCSTW8eJEknmTwZ
26uIkiCeLJmS5V30EleY4hbfw4TIoHjT7gH4LPk+CvZn89tAlE+0GEaGrjqkv1vIjJbZ3Iw4AtVE
1cQ7eUQpRGHAPgYkQ7cWD7gRoqKz4qZHn8weZssN7oLHj5efGPS77Mw78FeKVE4OYj/6iMlG9VU/
F/pHVj4Iho458fu+I2ak0UlItcXbp/4BbgHLR5HHIULQhlxrX+HgKSISRNa7Uk7TW3Bh+onZLFqx
uqOO94PVTtp+ROBeHMI8UHcEOj3YOBLAuj9j44pJuH35RkjJLf8RfMKnR+EbcZb+HtSo9/GIIjHO
g+1d3mUtGMGcmRpArCn6A4gRBOCv/mzylPFLQqXUxzaIs+gYnkMrdgaun3qUG5Qk/XYtT11YfD+4
y1MAolqkwUu8RHPXY8/1Fd+Vrj9p3piEMRCp8N4jfyFO+f4ep4c4eROXxkeQZgsWRXiNyWP0LY9K
EQksQQHlF3rWgkRdEhDzr8lRPGL41CwZH4TAjBW5jHGIColfQBTICnmVo1Eh9oC3ud8e8ITHVz+C
CbJFb34UozgJXwLBwUafAn2S3nIzSZqNUYuDaLpIXwndidTb597sJeKWpEmm+cQQH+X2SHefotcs
uV7CgmRThYqcdY9i2QwJGHF/ZMmtRYe24YDxnoxguPXgj+Lxkk6PZT0aUeFb9BBukP7yV8sbnenU
grLncrCnOH3T+GjPiwH9YZQcb7sFneUPMJzF6MCTDm5iBjjOLzq2JB7rnzywut6gGf1fj16L0UuE
axgGJegi2Z1tR816uf1cOeIScZWzg/wCtCkGh59979BwHyVJdEmdE6Yfwl4vj+GCmLZck54ZPz2y
ncUqOhbeaXMFpHaL4Plj5nk6hiGZnxBejEktEv6tPB/HP/Kk/6LDriw6LJRXJx3XM91nPDfU8EGS
Mwbs6XnC6IGylZVnicH56977RJfkGEGKh1RodjMSgZgso9tMD1MDZxtTfZWrEBEFtl6yfC9ib4ez
Fs2h4kmtbfuZDwzOCPmA/2aZCI9yMgC7ykDoYtZniKFaFUdGZqF439/dd2DIxWwGi2QjLZshbOaA
xSE1WXrEN2EgwGseqOLowfwgba9NDQm58Lt7pBPhLSHG352dZJevxAwEvdiQ2i9mH9ktaJHgMKcE
VCyikGOLD7ZAWtl1jjDkdtEN9zzawG966sPFKaeyM5ZCVqI/C8X6IKPBbNZOBZ5bseb2YgFCnQek
WoCf+hHcwnKX+7tOFnjLzo5q9ZyMOxzsQSq+OxTB4g1CYYgeTiIi+Sx+GH9FGuthK5y+pyQrtFc9
RGJoehx28nt6+QIsWkXjh1j0v95i19/Cg+eV3rr9/d1ppDJlAJEku10lxtGw8mZqABiMg/Ppe0rc
POqRkdqB0RKL8RAooriEsG96F7r79fi6hTc4M2S9BLzgH1ntjvgigukRIeAHHjTJxfiUJA9byNrn
aAPfIWRX9Pudtt8Ve9+P5KxfyDUnIi4rnmlcBUYb8qaDx6KW32v58ndkxNGDiBB9oHhVMKu8flTx
KVAcJuqr7GA0yKaT0+EZMaHKzPvOaF/n7ZP4RlLYotP7vsnhd2c67PQ6wXy5HLbbwpfD6CF3yVn0
doz9kEqLYj6fAqwR37r4brdJsqcf+F5lSVJG9PhSJtlWpdAMjK/itCdg/iIVcXhrQ0XaeST4j8NL
755k4WkNHUnPjIgwkXvyCXEkukETrO5SCzz5LCgU+K33Tst6XyXnxXv+Xtxh4lm25nXvmOiE2E7+
blrSnR0hRpQkmL6C6B3h5aeWCezPj2U2tPd1mPXq0InA51NYXPQf4gvGSLFv/UxAs84BvMs3j0CF
Xh5KwnXUrLw1ShhjvWNmHx6KQf/M5D38M2L4K5reQvDGXuTd5KwSne9S9ABshFReEu1Zt+t/xPYl
uu2hDEd+e9xNRSfyFtL3Q3ZIVw7a/cjr0G/E824IWoZlWwk1cmMWGToV00bqFPvu6T+85csDDycY
+kYZhC9FgAdFzaNvHWYr2v1Bu/4nNreBAfdPNFXb1lCJHQvlt/UPRvfKgVKmNA/oj2pP073zSDt0
3kr/Yk3v6cx+oJqcRpRzCT6T0qdqMmsJYhfP6OpLitzA75R5zvDTceI7qRzv6Ih4pYwa278RAWcE
W7AKa1YrygpLvUAaLpqDm6TZngbFjLA7r10doKu2ofTz7+3Htk6AzQplyt/RKnj4xNGDl0TWH/38
C+vP7tifrvv0U85nnXOIEJoPr3r0mCR10JwaDQxeHKNGJyj9TaPUNCIW/qxOOToNjLnefoev7i1I
PapbxqB1PVIefRPyfJihPZLGvOXdNzvLjG3SO4j5pOY0oLIkqjaHAWKUs2x/FGhkveaIT/bJJkiW
MeAOpPlk0qhQV6QIamOSJMsg6PSCXq+XxEnvLoLmV4/TFknjf2iwE3B+MuXXNgADniZJNsnS4lJU
GPRENMxchEIkveAp+OwggjhplBuoFORkE8yvnLd3sXn7yTJJJvMJ53EwCRPaodFgxC8OxjgebTYc
Y3fhcS7lvThZfqLJchIgypVODvYieo8s3+2u1rDwkYHKaDTmCXQL/lJHL7wFaIjhKmgJc4hbCCJp
+QKCzWEWc4Dxs58NEpoc0Ujc62EvxOiycTCJxVb46B9dkQRdnj6Ye0ESx81hNOL/fowqj+LTfBEd
80dRSQyU7aI7nffmc5Y/qonee6FUwFQVKuSuDLXlKvrExBkCFokXph7aDIU1FtVI85iUnNN3Wg/G
3pXarShim95m6cjVGoooC63lCgxKQF1z91dyPP5+BvWgGgac3m8Wg8HvhwfKJFK6ym4FTF9eeunw
mNwdcWo7s2tAArNYv8XXghOkDUfj1Mq9K6J4WoohRtl3hljxv/p+2x/123ckuCEuI2L1klKG/i38
XrHRCSJigd1iV7Tke/kgfMuJuXCm2eLc+UzsQP+ypNY9RgjlgBqYfZNxpgKsuHhxEqCFVyEjHlyC
+NiOj/6TTXYKklEdoUyiPqSsVnSqU1CjT3Ag14zqygsVP9u8UERkHkBDwXbYN+pzyzOMUI+bd9G7
CcyvC7G1pe2b/jZ9CzVmpvlqvB9NrmyihMU7T5JgE6MGYpoozE9Ka6lcLgn3sfpzESwZzBH22aQx
fNGE2AQYkZ2A0zUBOiZYk/Em6CVo0JrosQemGG/LzSicPCW37U02navYYaoFmFoxe4qNhhVF0xNG
w5+yaHk+tMpwJPaYSBh/7ffX2c/lhE68PDq5ZPf0SE2mt8FRNMpDNF/2ONTYKo3NNWqeaZTQdhAE
HIWdZlGiU2NxJiPu2ig+o1Ru2OUbzNx5MJ8HbPZ4MhLtyB/EQTDZLJOp1xhmk2SynLLpe+xA3sdM
4AcxEaDUbwwPy5nUDe7brO8RWk/Y56kCBu8pmZkwmaTy4jVDCV/6j/q8bEn4U9hC8b4XBB5mNAYl
XXry2M3GryOaSdkyQWML52IzwtgYxSFzFG+WXIbcYYstRiwS8i+E4U14rXNMoVHLSczYYP4308ax
2OVJEZliCcqd+9O1CaVMPMhUg4GzcH0q+soZiXw/n2HeSizkTXVmLTbz3VwJphuxqbH40mBPqheq
KOVgekVc+p23VJo5xw6SWufeCHGSHbxtCLrJowY57KLyATyolpANbK7Yf/eecgyeiNrSy7GCl8el
cQwI5x2XOUk+cJWhvxOwmhEmg6D0avYPfOVE6beT1JGjJ3mm7PUXavlqZ+1AUawRFRxIR1mPHpE1
LgMAejp+5Yc0h+U8D+pR1jFHkHSKebyZbJi2Zvaapw27BwkFiLcIY1bEpBG9AzwN20N7MAtvYrEO
Gztz63P+P0TbF6OQkY/5TjgIuw/RZSeMRqPZbLZdhN1uyN8o9I1FNor3g/DkNd+NB6MQ42rQ3fIH
dkqAvoDaoGBaCu6xHbBAGuNqRHea3cr+Dcd+/4OiEQpuNpowwQh3W8YM7Z7JtCULbBb25Rh7N8Tc
nezjxhDkym6/yz9YZRoqTyjp4kLEYRiHcWMm+eGR5ckbo1HXD8NFH/0/7Lblurtodyd0YNANw33X
Z1z82dd47HdnC7/dHYlFlz/7i/ZgAX+KYDh4R5EhgyI4+FFx/RFtYLClPhopfhi5Rt8dsU66fj/q
eH3++Jbdfh+Fqdsd3UT72+9jfiy+LpwdN+GjknrecMEX5GzmR4uFv27L7toRoeDP/pcv+3wHeTzw
Q1/QvhIeB/3WXBnOZl0Mtn4Xmyfsi76/WMtZ6HcHVL70/Y+/6Lb9/kKIvoyoGcKwfH38WTcc+ARy
hej2KVh1odzdAAcH4+Nw63W/X/uYKPzLr8WJvvOOHGBTN9fMsFxUTCpre2OXDzDbIFsSYdlt1B/M
TO7ZXNasK6d5Mq5ebY+DrD+rfYsH9ReNAwBlaYTdNHhisvpYD+0Fdwz4aNGuAq6aIZ+Zf2wT6kDK
Ae93aW8R8pJptbxbZEtsa1zaAuMrbLTf7k0ILve7YaOpcgZsWbpXyZZlz/thf7vnEXCTiG2Nd4Si
YFiHLzTkCsuIBbPH+YCfgH1E892v9k1+o6B2htGw3zzRGvODblDkiKG8iMGC9fzAJ4SluWZyB9s9
rcWNDjbBpcPO345aTF2fupnSL3xm8sZ4rNsYsQxDGTy9Ws4GVdA82uhGVyglGsOSKrBbtwqC6cQh
WHNYnLxGCqXBbDAYmD5Syh+3h18+D8KIL7i/IXnFtmvTX/RIFzWkiym6+GqE1MzHkh+Po7Y/mAmB
pbxg7Q8GjbQl6CPP/jOcdVmhx6Dtj1dySDKIYDC7jWOKMU2DrS+/WKshW7BRO/3mQyxdTcT9EwqC
3x7EcTKJRywbnxnwtyOOgINIGIpRwObyByOWyUJjsdPjRcYQMAUMIqvti7EN24uv/tlrszbHs0XQ
1QVyZ9Z8EV4vNtQdK4armXzGH9N/dumM2OzxbL1gHMOZP7vK/R7WVtndFkgGxT/0fBQfT/rs4cVX
t40Os1jowYr2VqL9RZAe04iFju4eVPHDlR8r0MkYw0b9BKTVHhZIRMaW5Vai0tDzh1gvCuHz//6a
KJH3CZXpiOlj8lmxK8FIQ5oj6Th+Gs7UMAw588KvAw+1bruYaM3ksUDuEo9L4wgZcQwzouQTR80S
PktEJPcIw1m7/+5E42NwkGtTtlXxjm4/Nm4b0jy/prAXWXuWMKclpOicpdd2RZFdKyAnX/mGD5LS
UH0TzwgV36Rdi3JSjBysQQo6sXQzwSPUa0OukWd4//i5xjxY6dVkdR/FgKrCohkbyMW8r3xwQ7CU
iROAz55gDneV7zQq1ufJbXrrwK3SObJoW96twz5kH1ElRHwpnoIVSL4c1h/WNJtIj8BNSdwt6wU/
Clv67dGNB3Y7XCX8B1u0FzXds0OHqcJhyA7sss557uFbtA+yvV409wB5zFtYYBKrfUpcwBbejoM0
0b5ey1aTjtW2j21YroZdsYXnV6zDjMUahoiaxltTeuOh1/G45Qsp2f4etnq4VyiV0Dj7hylC+/vs
pWIOYEx2LvjfTtLt4rFuLJRggy6DaUSb8JNI9NshEQhDzMkjw3KVaMbfNq6TB03KBXKwcWuAfxyq
bQIc7Reey/ndJ+UzWH4CHJhVY/tmHkERR+6mbiUP4ysc92QZi+Lr1FY7VILxyVuT3/AGLikB7/m8
nPYHfQRT4Xkk8Ecd8Exv8frKwjw5tVP2P/mdJKcG2VdmNT3ZN6Q6oYqThJTa0DoGGXluJSlAvMEK
C75T/ByNB4GJg9IljKgn7p3Hqrj4j6EuTrT4TQpS2Hw39Q+BNsDb0ovUiCaPSda7czFVO8ckWLHh
KFjSyJpm3iF7F11UwADnkxHfo/kTLw4crbitCFowA1ijmJmtcCWzAJJGGdnxLvoGfC3GCp613fQ7
+kIgDB8eKC2cObhT+K8JB81hx+ny0zlhwN1ClSZPYoxbvE8L/BhxHlUEdL7HR+/UoQRSCHCxB7cI
FMEx9CfICBDjcbOKUI88UP9Yfo3vlVrJvTRQRs4AZ2eC/kXd2eeQgjpetc59xaNQWM9MXnNKnRiy
CNx4jCOgGRgaA4znRYVsw4jHQFyiYpT1i37jepnCFDp9TE4Gqwzyr2bdvGWKCTY94V/CiaLKBNV8
N+/YXNtmw6PAE8fF8d2YaIh0W2D94J5CMVfEEj09UViILP3vDkurp7Y9dWRPvDERj9CR80oMdyUB
isZ/1ATBKrbM7uVNp7Qu8ugbZ6MhyCn3nhH+17b11eAKYB2S2IFdglUO24zRo+cZy/tOzIrhbG42
3nV2u29uRq0M8U14S+w6xN9Yvb2pGafh8Nv12JfNl4ERNN6exrcHXRmd+NUZJtw/dFq9z6KCDPsk
tYXj256d3OKiS+gvjbVdDaZukoPG3xxmbvcEkg2BJ29zc3yYgb47vyX8K9c3I5SvT9C6Tq7TVo/c
GTdSR+6E4l13bM5VT8+EOW5hf6IEw9V5gG1BZAc48L1HQ3bduZJUFd0DK8gCthYhQsBGHm6xru29
O5cwIpDorVgdrEWpeAwWC9MYkPccMCBRGhZBK8yJROrhAU5MyH0BF7xj5bC9KPGP7+p/but/P+zv
fwq7bu+Pd0YCafErCvt/Xv6v3nFLJvL9u/iP5rK/v/8ff3o1aSoBXf/xK3+6ghv/3rC3LtZ/euH/
AH+G5b5BD8EbUfwtEtx88//3w9/hQ/8iRN4gYv7z4Dg8Qk3e9R/j4s0FvyLirdZvYIlMymq1CD7/
LRreMn7Tdce1wCYaLhFv9e8YJEXTfjMIUutAl1RHNzWXq34PhysAlMAugcNRNYeiP47r/Ffi4XrL
/pOT0cG5CO9Tq2WqYEsNl+g7n/8BiPS6qp+7pVgs+nR1BOupENY6zQqIN/IKnuuPS7btDalfWi95
1k94cz/nDpyTC5eKuO+qlYu6cHC2WeeNSXm4iwrV1esCCN554ks2Kaj+eOSe9t6WLlA75UE+JYAR
XC9nkktVCCw+VQf+j9xb5QbxrJRfl/f0aICpOa4+1L27QdzwAR6oOhurBaDoWZq5uB0gw7XPdEy/
nzdnam/AU823H7U6O1h6Nz3TjkLhB3EvPuOVa/YKQKfp28J92bxb63bcXPk6Bmc31X2rRbs/HxdK
5+6mHepg4te4cstaBwJYwKQl6nMdUNLu1BR9UMBZ2RSfN3z9cW27J4Kkml5D0uZQS+GW9Ul+TepV
Treet6Cu3319ZQHNtvvNFz4XJHrKm45WUBWyeZbayh2v9Tn38lq7yp8HAhYBpue9+Djct3bMlzya
OQEvx941N/m5+/Xy2uvkq97gSCZFXoOC9kVay/lNx0+tR+9+zQf14bKx7Ce+LCiKxFlTYT5TJjZs
VsWx5NgE5YlgSzfu57FzrdP4mZKVYb1fMs9BdNVmWfillm5OLwVmiDM1C5wqAQlJid7DxrIYTEvP
HC97qkQZqOGR6Rm6kPKgLCAoXvehvqhLoNI5UMRV85Sl6cpT2cqk2XTqXtXzBxWORZ65k/L0elEr
xpYfav95VLZjun4IKiDNP58+ZF5rzhseAq67PCrCzVRKpJpdKq2gLAwix7mn1IYBERZrmao4m58m
YM9JYHicnJpl0irKrqMSbW9Bg0iTCtlQ8Ej5L4elXNVaU9rV2juuHV6twpXpBc4rBueZeydYiO6u
0b6eVhPlcPgE9hs+Gg0K71uzTnLSCpqV0X8+zBkkHxCmMbBXx+ynynFDiaefddNvStHrQKy8x4GL
fl1JAuihoqR8Tm7yz4BRMLZ3oCgXyZsvBzpNksxf+XnyolTio4A4/9VSfIUMO3E9vzZWsSIntqRQ
ueO0KcLBVn41yxGohXkq5hcgtv7NxcdfvwHGqm/KkKIJNDf+Ge5WZnxfql76xHX/YGDPVzbJT7/O
K9Y6GXCwaSY/vVXubOWPdYWWSgt+vrIilaaVHXOfIogTErSKf4E8/DNYp5FOJlBcHSimTRU8uwGE
/lE62dbjuSJhBr4PEyGzulqxbqrMk+JMftr/g9D+JzEXRO7jF/qxAY/+3ppFJMYBD0WG0z/IQo36
3gYli2Aue7NzK/bNoXM567YsHlWgQoT3v6k7r+XIlWtNv8p5AUzAm8sp7+jJajZvEGSThHeZQCaA
pz8fqFCMtEchzbmci93a3GqSVag0y/zr+w0VPC+L5t//Wk7zf/trl///H47gsZikZBqFNxkGR575
RxZTdu7Z7f/haVqLtun/eoPInpBl8Y/51zeoq7rosr72Vtgo3+Yqfi68jI0dP09NkGGr2vbbcmb3
R2wDjcdulSgmscmd4AP9+/dshf/ipfgIaT0UYYzsmH+RYelWisRyWyB7ADiV3x9hxZwi9KTr5fVg
rSBXeVdfLCv5BlOrCnnME/fX8uogFh8EMB18jZiiHK+VKbr/9KD+ufX2t5Xwj6/uLythLHIjGU3W
XVV0NCiNu6KN2aTLVdblWKpywSXLLQa1de/C+/5Pv9/5Vy8gcPE2tKwIgw7vL48nmoPWwX8TF3rp
H6WQjOQUAHFHOXFTLts0X04XPszPTDBfq6KLjMJPZj45siBKrxgEZGq4dr4dPNY8sJq4Ef2GR8YR
lWO3ZD9bfficxXQ4jKldAtsMswlu7MLiIhmN37gH02QCAGlKyBzclPVyTSy3fO4zbzm0d7COb41q
cFZJzTEtNa+u6oZD7eMGjMtbHeAElkECgAi5HVKLDzrR9z9XihUxVGguW2y5aqw8RIKvfzctfxcb
WYeXTQQtkwB2pnvn1rh5RdgqLaeoXp7B8i9D8d67uEstbzVfLjtmFm+BqO3C0npv4YksV4dov0BP
POJvuoeGy9TNclkVo3qevfIOVsBzN37ZsYOUY+BiGKJ4O1XNrtD90XT9LXMYt4whf5gJlqS2dYXC
wcNarp45QLQ6zXxZ/Dwy74z6/E/K5BD2WTzg5dcsi/gnojKSRQTdMGneMRS3xBzBsnAxvXDgBYTP
fkQRnWs4wqm952j5W3jj4W1b27+08LAf5P3+3CU/Z3sW8SnVcvluxl8JHdd/+y7uEL+DKsKn9O93
qm0th+xfTg02KQcxXuMoNP2/nE8hQJR59AJqmkskOCj00dJJHuaQr9qCwYzcQcKc8JJaMzz6Yf4R
gB9J4+YVmCJ3PY8im+evWBrAjFgwy0PAUuXerbOnyfHng8oILqE2sqqXvX+XSPNVgslV8EyAlynM
6iM4VLCopin7AGrO2QBuedWb1a3LtxrLY1++dQk8odefTaM9NFm28zLrNimIQJplzAxIkF/lpKx8
qqoqP/rZAOtZ4equ+FT7jrXleeNbZDIm1jEszl8pl6e9/GRmYPEhgukHePk4cv38RIyi467M4mXp
SxZhosKHqi5fK8VSFpo4qCnNx7KRZ47AbP2zuKfRZ8IwfdXjzkktoh0+3XA59gzofEbj7YRFd0yI
55+17rVf2vXnlVeke22Gjz8xCXwTZ9X5j4AX2egZkVoTRc+T6T2by0eyxCDCYXWWWIaJXWN7OM/x
6yMur2DxiOsViXQwXNxkueVgxe5/NqMNkWE5LXRD2Ob3D5pXsnIqYo6Jj9bQf1onZsktW545ZTaM
Dt9kR1d2+aLNOVoqNT7XIj39/BcAYjlrcw8O8KxaA/5kYH8spw5wJMaliSiLKPnEZmOVmca7M7/i
Yf9U12w4/o4x6XrvkQb7kzzWpM+Gi6t7E8GgwC2MV0EwtqpafqdQ+KvMUXpXaxRRJdzMnygmsvNg
7Y2vvceJ+LNNG9ucVgHRV2sZjEIl7jru8g93OSiK5Wwr3OWPHidpLXAmXTbSmCHfB2TYC4hfBr2u
6CdHWbII2RAchkJtE9P68h2DT4brupX+88/OzoB4imb+6lN9qWxB0bJn4Q58VFGZX4VwnkSQfoCL
I3puTmHXVITEfFHpK8Z475rhhc3PcxgpNE3FzU9AqxZzxViAqPMBbgkr2MWsC+Zxef4/e/5/lMD/
69T8n7L3/7ccf//V3L5XX/L/hyyfo+3fZPmI6cV7+V//+1tkf97r/3r8aoePMvvzT2k/P+Fvab8d
/C/Xd1yydB+nOItc/++pv+UuKbwZRYz/uBQBGCX6uxCezN80Aw9VugXyij8JiP8uhKdeYHoWQni8
0BnFCYL/SeJPIWEJIf7PsR44lmXbvATTIsgwLd9ZKgP/EHbCqFS+02FJ4NuHHGukvlHZfRHR7yXk
xamlkGSL/i6oMn0FcTM/DGl1rnJLXW2rCG+CAHEFADwKdLEz76VhXwOSdl3o+JhpMG99Mv4qx+RT
FEV4hMFKNWB69SdDbyKIhevOKZMrnDbn6Bsu+aGePwDAj7fVSLW6mbEuceZPxroJgZy2uaZA5beD
HSEhW74Eqx+tMR8ejj9fktBR4S5wrWj8ogURGzx0DeCVeRIvtriODM7eJrotfr2NZkZB24PeYFbT
UeETvu7M/JP3F3HN+McR+9H7IuOlCTGtZTQw4A90HWM7TodojF96n/HPWQYecmoFoYxzY1WRTCZF
fnICskGpgMcNcsz3BmVVZjPH3gz2UGyYaY13HvnYyQFRiYMWfxj+LHcybC1u0izbjK2+q5o5ObWM
r0Hv6KJtVms8VyywMHFZ3XF7WwBgq8cqH+drHZzaNN8W3lw8OmKfWErsQkzHsISZ05VKc72ZXfcx
NudpVUI/u4jcYXxYBMPJjwtCnVCcmJem9m0DVkxi8zhlCnPinEvdC/F3DZx869pdQRYA58fIRmeb
h5iFlfCJNjJxES4lCAtbmDbrvsRTAwu6oxcF1rFoRYX9YTNse7jycIcDVEJVgw63AkSgndLl2rW2
VVdS3m/cN0w6ECdnkT6afQ91u3j3iJlilbkfTRBsg6wUt2ZReHBf1bgevoUXiI2yiychWhqDHmzF
KXAkiHJfrcyxf6wEk+qNh8S9iZI1ixV5hkF1NK3NTRH65RZaLS6PQGXXVV1B+mLMtGlifeMsqKDW
aAk2Ur34shubjMQc3gg2ngEej9byYQwGLlzpiBOBSB3GpJLbONc0mUF4xiAfbpAPJvm8niJ+RmA9
ea5TkXjnHo0wQA9RrSxgtw61A37YWqfumpBJSHEu2ALEF919b0dfoWaZNBrkuX3FcoFraYr/gBZ+
hYbKVrIpYrj0zcYke8x1xdpCTx9516lLH2cy/2zMsVfpj9PALZsXgbmJ1MxIs84Qo0eucWzta5ob
x1xRvU6D6jD7H3gd7IckxyUdqj6yLI3St/UTciB1N5fFPWPKp6YK8WQ3kzu3wTglcBWlLd+4+lU0
gfiPjg02XtsQE+1VnDjPkJShdHv3eUlwwqD8Z5SjR2CFZYvFlihy3sbc2XQxhTxNDlbMhuUyV+/E
fzrSEIbAuhZsoAaLIPyHoYIRIo3qzVZwIOyWwnv1FsS6PUsJVhA8ordJohCw0wwaoMP3YtP4Fu0w
oxsCPNfD9ORaeOXFZfk9VxT6KpznCi/sFto4pcsYi5TKQ1TKp3zBsOF5qI7YBeCPEl5dHOLWLUCt
NTaK2NikzX4ZQ+YR3qR7GHP5ttcTw9JTN1Hp9F/COd07XcgxquDqFUaGnRH0h1UDmWITQp07t+7G
T4Gs5QsptRD6AoalW5n2XDN4Hn0U7FnYuThwevrVCcNPDQy2dgAEWC3GyjJ4s6qqPEhMCDZlNDxF
0zzggANpUumZCKEAkzAIIkc9r+o22KquuM857y8Zr9twk3rn59bFbPrzxD+1M1e7QGS/ORxHazsb
eFP0ViQYCFGvdhLcqmbcpTH2dLzm5uxoG/hdU6ECTDxo7JB0qp6mf9mYxxJv6k0Qt+0GxknfQxrM
u5RScQ3V17C/OTMYfoqIi5K83Npi3tWTjja+2wUn0012vQT70o3gOCeCWOteztCqC0hAYxUcXLNH
/Jtlv8xEHDA/pI+lYXDXNAmdFGsFbDuSraFxRiYcXsc40G+d3mYsNWz3Hc6jepDncAqfY9kOK8sW
t4ys8SIMxV5u4zfVTBYeiYzW9tA7V1qqxwgm8C6IxO089L/ARTbwtXLCxmog5vepsPoC3ldx6p2B
kYKFPybn4Joq97Gp4OMOpX7q3fCr1Cx1G3rZkJfZvdlbiMswT+HA9tehTl6SbMbKIMy+e795Y85f
rnoc1rEaiN7qvh12ceQDb5tfo7n8DMoMvp5xMmvcn6CTuOyYdBjK1RQMHGU1koo8pfKa+QwkRe29
U/fIJW8SLyIoD8dfrsJ5IMbSK4vxEGm6Z7MgQvfyaztwkIa0gYtUkBhvrTivCUFT5OB2SKPWHq5d
Zh+EoZiVk4QApeucNRjqlcLhcjcGagtL7FgImrTe7K9L1ZknHF+BCkzX1O2fitG9N9z42TQL/qPV
S0zZizXXrrzDcmaVj9hrpmE3HyORl2sibnudzMYFiGoJk6E7xo1t7UM1v9RYSuB/kOBgMrBDxuCm
jgtEnIDjjo6uhzNjvRfaNptyqGhPajfdAmthM6b+Q453KqRhPK1LxBJBwhxROW2G8lzbsCYUeWHd
9uYhjuP0YBQKYEBgdse5Lu6GqHjuzabYwABiWIs9PFsRUTy25LvQn9VF0QLBCAZnkAqshOVy6E6Y
LcghY0KjN+NjNH+O0aS3kcLGzzelvVeD2HqIBMzT6MccrMylcUWvSAsZL4z779HpKG0b01navmS5
QqocXFSrGSe0jI3uQK/lLpUGivDJ6bZdjKtPHxj2qmzKC4ahxGlN3Rw6ZR1m2wW5YfmHaYBoaZr9
NRP9bw3nZV+L+QGeYogppqKOo3ALnULY7yh7k8qAYF30CjbUi56tacvRma5sA7on7RamlfR4jWw3
WdSeIhzvU4yd2umriKGqRtlYbsEzLGfRQOl4fui4CjbF0N+NdScfcTLDOnIIun2PFWEtmO5ucFbb
iWa4ZKSba1MYYmP3Aw465fOAV/lL3EXvDlSjHXX2B3KjxSsDsnkg6gtfYH/Rrm2/8o4M9DPJ2Omj
XlLtfOHVc/veJ9O89nPu/NphSNBUSK0g8ANG0XdOXvabXvIRVIE4OmXwmbgNJlP0GaQ5nvo0u7jR
lOxB0jzUQav3kZ8iUSimW8x6niujx9faw9myVVD9WV0DuhbgO58hgcZdMvcoJN0vekg2tDupjip/
H4oJ8I6ARO/vynCCptelh6CDMOfmbY3HiGQQTbfMLsHPWnkJ2sjcVqfU0dBC/eauTkFlxO2tQ9Rw
ZxCjr7wwe3Ayi15SuWoVJZnyXlnC3g6C/nWQDOfKCa5ANtZNKYnsWGuYctABhE3wnrynfa4PgcqY
L/FSZvqAHNVeb0HYzIJ16eP1YXlyuE2t1topAn6HFHujdSx2FQcoYQcBGpTIZOj3iuked3DPppyg
4BCWK1htnFhkwUBLtsE4hWsov9bObM0nQ+IZp3ikW79x0a7OsIHzz2Emzk8rH4vNymLQSkyoY1Nl
70tpH8usfglQnCRlsfWlrhlr9G9oJ/S3ZoImBNwJLbORu77fWRriexX2GKEl+YvAnpGjVO1y5xKm
uGSISqEYMZzbtkvce23cdtlNBqcXY09tHjJJ8af19TqGpb9uM8omU1yaa/cBp9WMs454Aj+/BuQ3
HE7FuokEvc6cymVrOicTnOsun9ptEkXdc2/0qzKdnqBGM0/cBdVNAphAtFSVfdavI5t0N3qP1NU4
IdJgPeVga7oKVjHwEpGbHpUK62FmUJvG3z6Q6SftE4S9LW8QuUeWA+f1rI82U8zR+LjpFSU+upHL
WDMQwG0QulCFsluvnpx164/ohYEigG9DLl73wNZncJOFpr8z40DUS8ijNOwYxZgkGmjI3xens9K9
W2RU9xY8jBrQyTC5fbAASUW1y1CIBs6D/0e6963cAKGuioPY9ZEz7p2wfMLDzt8oA5JqO4rbYaYk
o92qeKxS8TzqZG9E44Hze9y56USPrp7kyUZWEufflkzQQMa6J2UreJwLc6ZUi4EB6cleUh4hEbjz
DBq6SRwx3kT2YUwxNyBWbJTDsDwBjH3QUfY5Q26aNAScTpYhE0yuS2MZAkQc2Og+zhOEw6MPncxw
6+lktNaZ9iKzRnw6u0Gq594am0MU1+vMxMvDLOIHabb1JqW6xgf32Pqz2HiGuLMn4zVr625r+4Bv
vcpmVMBqHiUsOYTRk3doRwswrL8uMtN6c4zxo8nVn8TCVmXE3W7bFCSGGQ/FSSKEHy2e4xp7LKd0
PuiaNGV4qrOGY2Y9dO14dvPs0eS+3dKeS8Fxwl9wqSp3VIs8lX2lgLiDLGP6OCmT7eTUb3nLc7Fl
b27w+ovXDuxJescOUQ0F00PvD99B7aM0L0uk2pFWByQJlAx1YOx807+TgOA2VjFz2prhC6cCRdQR
EUE1pItB10wHB8vOEWA0uPL21q+GClqybwCDE4cGVcSxSTA4txvUiVy02HwxAEwWjMsSAnbc6C6p
dz+WMfKyUF+dzOzW1XnOqClrMNl3TmM+TIcqLMgnfRYFRr8zTyt/sfLuSQfme+BW46F3p+QBmgSS
pAS5uZU1F5/Pi17Xri48Zz14eDV0ilH8wuRDwf11KzsCK1VglkmBNdHqNY7s6pLSjML9JvIuvTVR
kg1JWENOy3XRGevaiM+DYSebOUi/RObLwxQyYWz2RCbcVLjZJUwboqhockloPXY2nR0K5ZGhT5nj
0NbHcw0QSbMaG0K5IBnB6iogkWFT7qYOk1k/hDkyu/eW6xKkMYVvcgOLiEdauR0rxY4/8ppcY3Qm
0L5ZzcIZMoYSagCCo0o/heE8ZLjJbWYK0rs6Tm4SFvkpKJtjGALeMDWv1QPb1lvOPUxku5NI3ebu
sTuLRpxzIfVOVu4VR0xqvpj2rVyWAF3RAY4b9mMITDp4wf4F/CvbMnG5Z6zu4s7QBIFq7hu8Ujay
gFQD5HMr3F9hY/wxa+PT1pfErOJ1XjvRfrK6Uz7516kgOfAx6VrVFOWIXywOGfj0skiKrZMVb3NV
2jtNuo0pxIvR8DwNH4gm0q2gcskAm2PpGck6E9ZTWA3349wlW6oZjOT4/GdHvsH0anl0sHJ9SjWc
0WzmJabNi/kQd2QVUpofeizM0xQsrfKwArQm93GSMMYfm+8hYH/rBY7sHQ7RH0UrKSvZ8x1GjJSA
KGtw/5jkR4CrlYbp7Tt3VWIx5G+Z3cppHEDXATaXNfN/uHIQzYnO3o8z6XyF4+NeMeKWJCDCnfBL
p3EODBoYcYfXyIxr6cloGLNS72xfDDbqSF9Uo2CcVR84tQHMd4CG+eOHSg7OZF9sAsU9mNzXcDag
GmPamPmZs8Hx6E1TCGEtIDnLE/sIUIv5kt4NNhHFqshxhzUcv9u57d5wg8g5AtS+rfDDwydjn3gl
bZhBNnuzbGgYGMhXBDF0Iud9GcEZbnQhNtg8ooFwDiEGLNw06XbwXhvwQUkPkLyhJXRja/+1CbPF
OEh+YSchTrmvX2YLdZGffTZctHg245ldhlWCcROOiBRoQGLK16GWzINXeCRlqjkNPd0JW1nUVYiO
2WvDLgx/h+hECCB7Jte4igSM6c1szwon4LE9GZxOXRbRCdg6flO9UHHixk/WavJnHPqwQ/RlQDlL
/FaGdWOMy8eIKz0XYkWWX1nJlvYBOA0lQVljdF8U0bmsQoMr0mGkOsTGc27fUseZz6URnS0psoMD
gC5tuZNaYE2r0PbTncRdmGshrvi0AKjyoMdgfJ1sg/nJYd7iM1hCJpquveDbxiCN11XlHkoY7yYO
YWP8nptk4hZUJtTV+JCbNEvW7SVQIzDLfsktxHio44Yfb77UKbb2kwpu+r7bWL0LUs178CAVlarf
hj7lLfix8SbWNMu4Io5Sc+eEJVLUAb3v+JBXZbryR5od4PSvtNX+BFb8XYNixqcxJV/kzzVHQUyz
5AEvnFMJqHbr5jDVRuSSukEKmVIoK2aNULICR1HYetcY2MhUNJOaxz7TjB3YtbXVxblyOWcCCyIp
zhvbdvFHScXc7CmPfkU9PD7QoyGZ7mqcmRHNKnuTOOVz5hhfg6zQReLDswrsNN5qOe0nj7yomfMP
z0CkxqsB9orcdTZfhzJ+tyt1RlLzhL8wMXzLb+LBQLalMY0oE9v4gOpszYIZymuox2+JhGllSn43
LhLY9kLh74tYbpuFxlkn3oDpJyAQpRWFU2e8MQZz2BUpJ+KUkPjLjgNA7LRHQBt28LEmixw6CAJM
lipsGocSJ2UszyxM1TfRONxmTlMhQlH9gcIJdb7Eu8mL+kWA1d7UpDeY01KAVkUNZxnXKcNiQ1r+
owUPH+OLqDng8/pSUZ60A7kG4T1v8OWh8r4sZ7EW2jKQusXWsevPoH1fSbwI8BqKUrhQNonnruKZ
x+e0CqmVgU5g+nRi/CplHuqj9afocrWmLs0AZz09lRMt8F7YAUTPd2V6YlOWkLebTHw70WBuWw9l
s2/trQrVS9BC3sssRMr85dg3n2o5UocardtJEruLkennpGeoIpKnsAB6lX2WGUjIqjmO2JxiWn7B
P4+xfuFFj5RgNlFlyW00NIimXAgCHMfNyEhKljDhtvi2pqkP7Sj5boP8l7ShleFnGK/cAXz5YCh9
xFLOS6hnVIPYsYK8ffcrSWyxpaCL+oDD2YiHaaOywT7EpFOrxn5AzlJscieBgAZmIDAYGe96XNjC
dpfmRFCZh8wgnuPwjB5xUxkODJdhfDWT1juU0fhpc/3xptvS6872kHN8FZxjBlmfX9QlbkcpA354
uVbqxozxgvTBRzpx9pW1kuRXl8xDheV26tsbNfvN3tWNSaG921pGiq4scasdDhmPpp+LXTbieOeC
fqcqgVt8A5TSdZcLGR5G6rAigvuKNHTN6//mPmDkJuVWaHNmVPLpt4kiMB+pljcTDyQcCfsTeQly
xjasGrff3Kzmoxp/5WOC9jIxPZwlCau4GtYqLZyTaKgkpU2D0yYZo58CLbOH2zZSkHKQjYDrdsGy
ck7KovxWanQ2olXG3pWkoqHjrlyDe8Qwa3J3ifDFdxWSeC9vto77OGIQwOAAwzE/fF5lo+EDpbfN
opkV7xWQ/OdfqCnMeyt8cXRD/toNTxk7JhCB3vOKQAAAuUWTaBQbduBjEljECAUbeszC5GiYsjja
M6s/WVxu8EUK/Sa5DD4FD294ai37gi0iCFs6JME03edDenFHOsCgoteuKSjoZdVwsHo6vvaMQs+N
STh+RxWOR57jlDsl9Yaioc7pz8yHQhdbryU3jEtr46sx3RhYgKnBqLaBkd2MqTjrsnz35vJJLs26
WuLRlZsBxauG2EaUbbGtFxMRRz9hfaAhP89AMAtvX4VZdOv3RANJ3JIipcBvrWfEWmunpHBblEWK
/BeVAeTYX3COaTnFDYZxRcSEYtDr7UCEZ0OBnubMufT5tJskngKxE2zgcVN2FN1j5FK3dmHYrVNp
b5uSzBfrb7wHjbuuw3M1oPmRAV99KWJ45VNo/Z6SGzMNsSiekNdmOeUsfsQlkeiD2DXPcnx0fUq+
kRtdO3PajUNy0zhTshIU59ZJFt63WfVAE6HBe9Zjvo/9DX7CeIg9FlDXuffz0J1jekiHFqeklZn7
W4idvDeOk53E+it6CofmSjnIsVjPsWtc00CwU+f0ViZibw1tdgiKipTBrI9+ILmAyqOI6IWM9b4V
YlvmHdnjwFEqcptLKbfZFmKXQBA8x4TVQgH1IjFeNTJ6x951ohoWvuo5fnWmnFfU+XsRlh/NWN7j
2Ilrn6HMnaU8wkiUFE24nmvqSaZQT25QfDU0fTdwil/SxCleqGPU+yTlYWn/bWxdENqzT4TBVkfZ
h4u9lcdnTgJoC2xBXqRzQCVF/dADL5U75aYv433bcoKPOAGmhW1ixCo/5sq2780uoIyflyQzkCUK
ILspI11tmJDd1+1WOdmXL3zjIbo4Y+7eZE1xciwCIythR+F6Bw/6j108THF1pMlMD6yzrW3hOo9l
akW3fRT+GTt9D7j8fu4CGLW4ssZ0JlZYKNTbdoiAAesLpnu3C7o8CChV8Me6s1u9ygX9x4iS594c
vas19XTBOAX6+k2N9h97MStJS+iPSanoTxh354xzniPbsIlXsSoo3Wcpz3pGQzhHBBs5ru6E/ho0
UzAt+ibE2VEqn6cKLbIfh7skFyugli8kDAcnW3Q7zmUuNASNTp4c4X6B7jcrqma2E9L/6yixZbix
Mg+upWssxXgagmn2HZXDKy64DKPFSAwrjtDz9DiE3dtUToy0zTgJxlm3b3vv6hbOxVMDpmkG6bVU
EDH90V5DqnyxGtoqmX0SDqX2nvaLxjCQd8VxwMhBAlSTX62BcWorC26pmDq0T3eF5b869GVXBLw7
w9PwFdsyWBdG8k0WxWA3JRnJXS1jGvPNfIi4ifd+2TCyrQvI69Yai2lmsEIawJ5rYbBmPPkJtcQ0
H45THFxN4X9R4MSaRZfmZrCOnmtQ/sb2dcYs94TL5e8pzqy9MKl+zwjCe5uIwCzbIybYNw2TjVE+
X6Yk/c4qyunkvsVmdHw4S+pZdOJmEiNF9j59LI2erpf9lLQT6aL52qon7c5fsMujXabfkqT5dNPB
uDSE7YFDBjFPZQyz27F3VRZ8x3H1RDLXHGUNSjTGGNEyagfKJMKsaKrOtmOsWnL8lZsMHRwd/xhM
7EApwmDnApVfsTlfWjDgG3CIwESxYV5Zpj7347CbGwuSBdxlOumPtdnfEujGeCTbcuf29EatcrrH
zYFgf8EPB/RKZkU/xWjUw25IMywfgmjnVhQiI7u/yX0mM3K6o5skSa5lNpOB0ZudR+uSdra9DhPz
qRstOhFRyfqTxxAZO7HjnaqNP30TXyycxKoYC+3FB1L3+pWm5F1NkTwzzHtaamCg6d93XXfXecQ5
CoUeYnTjaeYGMsVKGsazbZBiRQQnOUaajYnVr8SeolIdV6xz4OC9M0w+RjFl0Q3FvCScYK63IX6p
6sz/brWoqWWP1Uvfe4T1yiJN8RgwFQTRRHKrlpYy9Z8PM60ortu3PRHT1m3ka4V8Db9P62YMzJtW
Bs2ukuIth2gLCPyk/LTde9J+Ddq2XGXdtVXRCxqEp8IKHhFNoTkgpcjy7A0ObLG12sUbb/4dkk1Q
SKrclbKdbRdkj/04z/vCfEFnjumROpczuPSqZA6rw3Wh76qdNfARYqd9gPnM+RE9ezglr+xQ1qvG
KLBBDmgUF7jguvZ0EouZq/NC/U7gIRZelY+40Ss/0oSkMKRgNWdyn7oXwvSelCrbOW79TFeg2BYJ
S8N1npLGvpWWhOukjb1RP6fsODQI8xOWiT5tsfiDQbNyObGqpsWjsCueba7muC93YeS8iComN1ha
0p5F+KTLk+cUj3k5Up4lCbBypgVjF6tRRRqeEFZku9ht8GArPjM5rRJ88fxsGrauwRsZff1JsLzH
ctVcG08/IbyXYzwpg5uoqWw6hvN6WfdlKvfN2P5SSWsd654Iy9HcijODC6SK/XqJRKoyPk2d/wtp
H+SujBE1kqPR9O9df5O2EgNI9ErYoizX4bai65dV1GZwwhIJVOR+mxHx75Fu3CL8OYsIrfC0tlNr
6VZSC6VG2avKW07AfC1CLDZD/2auso+pIeGzJQusv0/h865wvnt25UtUTk+Smw7X2lVnzU95SRAg
wvn7KREeo3Jd9q3n/HbOa8rY6iG2iYzMIVgEQ19oQK4Vre4Voc2W4g7vUuR0v2z+bdCXOikI60r6
F7N3NQlFERTqs48Qep0YxWPgGQ8dhQYRsN26DrlvadN+Nqn2dF7zgnMsPsvhjoaYcxzj4IHq1H0y
YPUQJurc18lthG/uofJyCGzlrxaZ1VqHFNN6F4R9HpnfSCM/Q8H8JJ3KzHUx2/J2YU7/R8t1aBTb
EoOKlYuPJE4XxaemFRfYyW2mPyvb/3L95kVNwkf0/mzlMOx9gja7zJ+aUL0WJX2nLroS9j1hrQsr
q47flroNZdDPQHFOpPdNMMIswtTSmqf7NOHTbxlmzFX76k3UzZPXql6WFnt0U2TdocSfGzOn+CC7
6AZx2sHx233V23xbs2tNRrh79l80WNcmww0L06h1r7ubjJOMNInwmq4/UQCS8Zus4IYIOnFyhuFJ
DbLD3fdmzBsfE5PpPm70Veuq3f98TFaVX2ktL6WA+7K4zDuPrs+qbziNp44JTo2Hr1uJkS6N/B1U
9SFk+JTpmsUXqsaRN/Ek4onvzism1JiRv9Jp9ys2ixcI/w/NwNqYECEEosI9LLpiHXsQbgRtsaMm
zKXwy8naTai7U+CpC6MAnLsdYw7cmHghg/0pJ7IIqly6pRbk86acva45knPHe6U0/DVZ8bbNSERN
IqEy/JM5bCKDbp1hNW/+4puxfEJcH9hWPqs6v5bjRgXglhpfIYllIS27CP8vv4uik+ElB6uIboa4
fEG/j2EAU06t39457NVN0ajzXLFkmJD4U1Sc4hkOWRHYRzdcSw+kZt8fg/r3f3N0Zl2tImsY/kWs
BcV8m5DRaDQOW71hbbfKTAHFVPz6fuiLM3T36dOaQNX3vaO5jHdBp86Nn3w7umFrkacqjDmJKAyQ
JfAAFYK4hjgujPpde85dHVeAU/p9HotpO87WH7BqTf8vyF6RUXmb+D9NwA8xfXdUVGGpZYMqu8+E
NqV57TCluPR99hh5aGyAd8mvjmOuJHTLWcIFa5hE3SXhazvEe8NqD+gQSd/T8uhTPpJ1vBCttc+8
/NGLzYvdN81Wd3e216dblHgcPMbQ08Cq9sJRnyseHjYwpK1HsZQmn4fODsbrfzIdzoUBHyHmNpIv
utOf8h3M5Sw6ovCw3/DIp69O4Cx8ftbOph5zU9sGqZQ9Sj2aDrn91VkYtI3PcbU1hxZOk2ON3sG7
duxASI4VihHile/t8a5TyU3u3VD9C91+FdZoAqYszlqMkRFKp78Lgu21l+ZBxVOJm3F6X/oa0FZ0
930NFeFZz1IUW2mTOs59WrvFTaXmxYIazkpGuzFVtzgzfiga5pL0ge6GjreM5tJN7gqYijCq/GvX
aERKQfHVUPlirDI/p45yUx4N37yMXC1pH5xsJ1w5IT4mg4OORrIddXTruUWBvALKyAm5ZHhBGfoI
3E0KflTWfbvx2KlXVyESPGvZyZrxx0iY0s1yOHrgCtoynvDpHJx6voQVYGBsEAQWE97VWo+qNJgp
fXPnDuUPSdRvI/wDmp8JpxkaKxAZ012e0XpiDl8XTv1oN+U3IkP8b0U5b0wbVVWdfGcivfUuKi07
G+5ag9U6FvJoTsF97g/vugn/eZQUM2/t0f1fJVXubcPlYMbsOOgNXXIsXRZUVKYtFfOzR5LA5N5k
Z/5B4PGhhJwJXUjtrkaSNduYzw5ue59I/eEq681X7r0zgPMONHUUznCkvPlpcimU6tWdjGmGrWj+
MPPhWsXTrm/jn9BfTD5qQhbabTb/U22htiPzXmyUTATolkbQZd+Tf5HPXmzjmBrprlM1HzGElEiN
GxVB18n00ZeY6DaGdwsCOepJlUOW9zypnvFxcA6jJV8oSnkMDHly0NahZKRSK3E+2k6v7sPuPM7Z
a6bK21TM/In5rrTtfGtL/QypT4EUhD2t38adqbepwwgzBctzWNUPISWEACXIzJowzKM8+cpWTbHL
cIbkik9iJHe21GDjEi1Ay41uDPN9mlrIZ53+U7vr92GRLw9vVKM/bo0439FhebQT47i4BSGJHUFT
mv7pZNbuPbpD9Igpsqjw7EplXRKHIki7HO+markfhwQkNlToYM3cOWUii2JmRmo4M2JtjSEEDfxl
z1cXAbm8bYgxHOnFNoLkujR8m3qyQsQruj/2eWJveSZX5qdcdrmfexASGqnaIZNTdYUJpB5xOBtm
9a9Tw2888dbFvfmvzNmzfYAc6qOZPgddg3ku740CPsoXdRus1bCg1305T+XG6o3sZGSG3to27dkO
pbnaxykRmMy7XTdfx55HOLTe12uhRmWDx1M888J8KNdmn3XFn7UzS/koFQFqSMFkYAGCp4qqXa7J
ZD6Z+RQc2Hyo9FPJ6psu/qWlScLDLP4ggkj2+diNe5XPH/lgxW/0/qIltO9hezaN713rAgtJLsPx
6g3qaPkyvSX1NLArGvvEfC8rn88x7OIdt/Chkax+sFrMdrSUxtCaizGH95PP6o+CfDesqGBYvuDa
GfYus+hUeOkqrnymv5ezyKNN1IMRBG4KD22/yF02OEQ6aEAMnNd/zbwDJz9AK2an3A3IvoPVPjdu
emgpP0U37OyKxZUPJgqnIhXuXsuDRU/ig3roLFzQ0/oASs7+yqZJlJGa5Jm039uAM1ESeySQOJiX
e+1HOM/q/cjmvjGMa2qPtDUMieCGm93NQroAMpulOVy7NP6I4c0RFH6VCeyVYU+PJWTSrghfc4uj
C8Hou0psrgXE6WMjvC20gYoSBYHQdAZag7Dg7mftS6q/NFS4IOLe9yIQKLQTugfa9bYm0hL03+Un
TORtkr48dIxn1AglfK5ckCq/FIFFV3UQkoyTDpfGs8cDY95GeyNQXyFB1H2swZRXLtkQAhf3Gxk/
gzYFqNdYN4baO1o51kg8N9/850Gm1IYa4EtejGZZVeTdw55EsUzvJ+/BsJlKEqoeNnY8xxsVUPaT
wuH5iH22muazirZbVMbOIcP40oTWsEuy5jqXME3IBW8obk6hLD6LDkYOEvKcGwNPh1rey4H48qbg
TCnCnV/CDdbAyZT/BVPU+e4/oUrnkGTurlprl43Y6qKsD/dt0OpHOfpo+Dp4bRegXqL1QD36nRXq
3DKiJWLtaQ2611o65TZNKX5vHU7q/qrnnqLT2XK2/WKe5GA8WXN/SDHQHbv+wed03QnNS3YTw0eA
MpujNZDRCKsVl+FX2mAKcof0b5+UMxy8BJIeiV6GYueoVR/Cs6fd3FV3E8LyimOUzq4jelEeLz1V
WzsgjxVANQrlH1yYJRpHtvQFbWRp8k5r9HCJNj9scH8GO4I0JcHIRVO5F6MOOCdQz6Wuhj1xBWJO
aoMjS7g/ADmEgfXyFFbwOp3sjX3v9hedD1Cdyv9ZFuae1rFwbqpHL/Ugx2C7tnSW0/XZJZshr7/6
MhsiNqi/Lg6mCNXwC4qZcKtNtEgaysVux28EAJnuB3pKff5kyD+0R9rZJvR+sn0j9R/De9bGL+1G
Dt/D6kDzirS+wNLRQHbHLxzgN2Xpy0qYtxYJIjvCiEe2Xd4LdwUMUSLG2dnta0Lb7JQxuKNQp5ho
typLZOaivtOarVeGIB+OmXJ2lEa8dfTVT5F8dPFCm8AyuAdbsz8ntYMavH2o4FOvTctSRZ0yKkNO
JR06V7G6EAEENqiufyfbwMlMFOLorIxNYT3tbJE+2CkAe6Lov6xLgUaDhi3XRRaSpmT21OPB4lhK
iqU7jqIm0rRtzr3W1OQ8LmGMcigHcSA1sSjht8By+m2WoRRx3NfKM+SxcGe5b+3nEHk8+QsB3aqN
+TgtqIMMbza3KFKHk2c1AcvNsofyRLloRktVt6sD4AHCls83s5EqVtnLHHAl5erDQ4UEnkCsA8Xf
T163BIDGilgqUbzizaffZZzSszFfYo9E3FFHuieZrWGecLqGaac7eBWMVuUVmPsSdzM0wU2G5MW5
Y/nmhchTSyapKkhvreYfovkdS8tWRAfVDocIz9OrQkXRAdp6ufjQZfK6xAbS94UF3iomjbPY9LZz
kf3qOWRaRXtL7TV3jXXRzfjuWwFSL4sUzZI5b5GwDEX4ITv/s8ubq5bGT1kCEwK/XMeWXsEYcM6h
EVImg3fXOj3QGw6p3IwPMgc5ayxKCkT8Q1LBd1cDGGQ1um3Re2A09nCX7PqwTxgbkGsZrE0ZLs9y
FOF+WlwWIlT/dluzQfXlK8YAL3KwLnYjg6ourDu3peRaUKi7z1L7ecwA7xoH//RSeSyf8cAtZPwR
KDQGojIHf1k3rlc0KMbW6yHI2sF7cGT4bobz3aiTYK2kRbRnof4uAMVso5Gca1JdTO28d+xoPpeU
1kxWevVsp9iCsB3vRyp3aB+voUa4kaRh+qfemRDW9SBmKudnntDvL7ygmxCtxJ21wBtWUEZlbbrR
IrW7V8LE3+gVj6Jn+hsDl940FuxEQRQyhz/6apn2y5ggJs7XOuf5lDnGPm75JTAiINFaCDDyMbYk
xN2JrqHLAn3FoNKGRA5JtdL/pZX2nLkX30OJ1NQ/bs/EM+qw37lth3i08Eiw99EUjX4uduaUPOMb
OYIRP43D+MKVA16eWhhNuvyo8S40Nbu4m5lfuMPsSFdUy9pLSZu9CnYpX+mGEe1nks+hqd7pui+O
Zqm+U0sKtnqEB/GKa6oC1txQCdpR1EuehZ4pR1oQdITH9VyiRtvecv6+TdruYomiHeruM57evVVu
PMKjJX79GgQ4l2z5xzGg6wMqrApP33mx++NQtEkdX6J3Inz3e/AMORQUMG3sELQSVI68yCphkTV3
/igwJ8jB2SbqClVw5wR32EhQCpVhVGqC3MaSxRlKA2T6JzDJRZE5aIsz63HvNRfhIlweefycFtdK
kwcfFIs+OtYIye9wrXSwAkrmQdSmNbqlAhxyUe3Z7J19gvRyOyRgCtVU4Wuf7gtPuTv2eFJXf5Is
+y5E99l4p3FMf9U6v9lG+RnkCJON4avlBNZiQsw+AsLW+tEpTY/ZpcHpgTxyYcPaBFn3Vi4oxmLO
hcEh3jhD4iFKczkERvrtUqVYEwPgp6jKjMb4cXTg7jLRRq3AAQeHHtfV10BH96ZweCKG6Yk9GFE0
JcqIfUEuhY3cpM0WREfFU84iu6ms+nWemW9MjnjZstmG7BluU34FFWzQ0NkzPxbARCaXdzd3jjpE
ru8U8U8L2LmpFoN4Lm860JB4TYvAuc24ttyzMYJ6UIL1GSKcIwIEf4HigWW064gQYotsgOvo/o2Y
N6Em7fYAuv4uIXJ2Rlx/esG7PadUBPs2oqwM3QN+ZE6Skg+pwjiUxOrgWKAFCJawKxqbMbnPOKE3
qYpvWUeGu0X3I6tmEOTfsdvV+8BH3Nd6LiDvHyKhsHE6w14P0Frrjl81HsYTTdsYqRSfPa6qTSvy
mxP6UZbU33E7ReXqQVHz/IzqlU9fqk9epOIQZCJqtXOdVfLb9fkXVdEXWSXvi9YnT85vfua/Ey3j
RI6OFYIcIF7XzM5Je+kLu3u2ff+4GEySSOV3Yc92Xjr+fZWEALHt8IBqflcV4jZmUxkls0A/psod
WmUqKixeS96qyHLctyBf39G4Ro5tIEjW6byjrA7WC5Iw4CjbFiOZS6rvqWhCmDXZNdFvhfpTD9lh
dDERthgG1XKcWlyXRQ3tNuO76JRZbVmbiapkQcyt+K7HpoptyqNUqYVY8NQpToFV5/VJ8Dgc5kVF
drK85ykaJsVI1VRVve/0iH0kdu6DtIrKbrribUK55FFPXmXnUXD/cWl9OHYXbAdFFKtjyG3leDdg
2C8vTI+C7yP9/1VwYtrFIcS68hshzG0oRJTOD2VrZpy3vOaDykAUjbg8lgWnlNXg+ijqf5JR9cKE
zDfg+Fup8RUBVFIC+2DrDoTZ7IcDj/qzpcCd4sDqNgvsKOB2EGp7FzSvWSqJqB/gxTLhAv1pO406
DSGfYOOUDfiacpqDM1TjhrnS3VY1MFOXX5f1K/UkalKuEzTzZGkWW+0sFB34jXdnt4q2H3M8tU3e
PJW19deWzgiy7SIydw6iYPWW2OceKsRbYZBkB1dwv1QqPKKL2MhZlpGxInWoFF/y0TXOduPfK9aF
dKqmQ5/qJ98IzrZbe0jVBkbsLsNOyMNSGHZ8KasBd+Cov0x8MhVGpChooLndEDzFmXo6V1mmHOys
+zYBKm7WSL/2TGADXqq8ucPhQPgjeo1rjcBvtuV0dhpYlcK8IPbgr5ecOk24Og4qeFMIFH5r6gMN
XRNR6CegAA5rsRFnu0L0bMvQ/pGZAJ62vb1NJ+tn9iQpWuAngNfqOKqYJ8WFIzVCT6FCc37qrDH2
RrZ2dAtCNvF0PRtoAIKiAv9IqZANggNswlNYcORramt3PqXE94Xjsoxw0+BlYg2QdQtbWmZfqWPd
lbH9L53T8zjyBpRz8ZTWcbqDyY4mwzilZp/vHSP98SrENonP1WRTe4sH7Vs06LBTs3vOkuTB6sL8
2Qz0r53Z1bZDnxzlI5bpOc74EMNppznDNq3BfmE6kJhKbFRD+USHXW1x3AeNOmlu3enBzcE2WfPp
ScRXq7AFbO1Oim0Z84LJ+UT/INkTHo0oRVztvIKC6DYLgEkXeyenYKablpOP3Y2AUyk9pBq3dpzs
fVgMMTJgqOy6s/dZj4m1sR58JZ2rm9zlfmbuEcr8yZfO5CD3kNM0+tiIpTv3C/TraWrC4ZvTrK+f
bYWqaAqL1wHMMyloayfkUjIvW3ktIGESa+eWy1PNnHECaA8OcFT7RYMi2no6ja4+CSShVYEwI05I
NvHKlRniwtlinnxxqgDtAtEiDokru1osp4GArhpcfdsq/VqqNcRN9MkVI85AzHwW/G0mPRwywf1t
ic/EBZ61LU5U17XZAlJeX5sO7dzzgCTxxntWpJrlVIck24w+/7ty/Uj5Mu+NgOLmKkNzrUJCLofw
Tyl8tHtxCvEkghVapIHE7H5lMdNoQp6OzGzCo33zOZQl/J7hkwNafLXSbx/D6qSG1D2UcXDQxHxs
y8ZMI4v+Ebudn2a1vCX26tXLcFLwkZgd7L1OrGpn9HNJqFkG2+k9aY2vGlFklxufVbqeQn7m7Zw0
+/LtHgF1hqNEmHUftX00CJyUPpqqg+RKtIP4foxxSqhCuyjKM4Gjafryp8U8kIT4D/HqPoC+orE7
vHTm37jW/R3K9mRrdUa8t/uCIyb1wJFHzIUCD2wY0Dk+c6xS3ZqYSFLY+CxqPyu0IAfDQWVVOPWB
36Mn2KjFBtsi32x7ETW2pQ46Ny2MuYPYs9g4e3O07nI7Ww4ajiEzvJvdMdzF6HfisXkaJnHuS/EF
pRmityoE5gsnmqcqJLNF0OLdF1AgNgr3xnoKKxnfad+7HzKL3N3xkk7jo0hkfhgG+4O3880kL4me
9WUFX5hVPXZOtfA+FmlYRt0cnNqgMY/+oB9bhz7XcXDdQ2qfamXXm9CuxBvCwYegCKDSUye/t37R
6+2a1p8PQ9uicx2pKCLyZRL5n2buwQgSPLizX76Gk0WNKkanRdTXOXRQRDcMQSuxAXslMXn7oDWQ
vtNoMjgFCwL+Qch9KcGrKx9qwMTPtuO7YqR1ZzQ55qkFULlrCtqCSio+QPIOI0EsYHjhfY8uoXNg
GQLCACw56QhbJhZtGoWjaWSkd1BxhTXlO9XkHeXU3xSGDL5FiTNDpJTxWQdpVSicJO8W6iZkV1kX
X9Ml//RHdKKeFd8A13Ermhw6qmTAw89sRYZ/7E3t3hmV+ZbkwV6NfLgzhMZivDfC/OhtJDpdt///
b3M9YgKL+WYT6NOrnR4liHGBHqMX7aMD8nzsuo9hFMZZgjM4fXsUrk8lgxiaU6HUfYnDWw2Er1WD
flVFtz7HVrANBMPMWFe/IJY8HCDnIYZ1FFAMWaX5zCFDt/m5L8r40V5+TJnd+V1vnCer9vlczCpq
+Dm6isXZJO2jK2ZyM8U5WeqvEpnHthn4WS01m0hGIrML4j3yhiHqLKAahApcN7XLLVQdhUklTK4z
6NIx2PSx9m5Jp1+bF7ZR9xXylLfB2YicyvsqmMLLgAD78v9/y8aZBbU0T///kRlU9rhZy0Av7vpv
3PDc4MxpiU7RHqKq+cAh3PeZ88YURNaAW5KZMNGMW5big8v4Cb98cyOgrmjH+iFD8LhussNTnnZ/
eNnpDLezivrmIHgf0el1QfFuzH5xp/sYzZ7fUhtCxhBeGPeG/GhfjMuzwEl57MLAv4l6ehpYzD58
D0Vi7cbzETGYOA60XW+a0rhHIf+YW6p9SUNpndH9xyiv4I/ThHqOwFJfbaO/x9F5aWZhPWWImx4z
S/7tPFb1LNPz1g+g1cPe2PopiLnbzMVR5dTywbtvFQLrC5L+3Cv0Q566hKAFlJnC+l7zquN9ySf6
PAA+h5RNuxcFqZkqj2iT3fXMzOchJg5WYPiTDjyULMkDrzEE48i3Lq1WFyxD73hIww2spnn10pj8
OnkrdNJcxmRCbam/GzTi+M14addSYrSblwCrLldzO5EY0Af7uVhASNMJoBdHBnimPc+sI0ycST8m
p1zkioV0MW492SqBC0eAyO8SVIsVOWFLDZYh92ANyZ01tK8ibNlfeud9MGYuWrZLgrnC7FrTaH1u
tJPtddgNl5HBisUGeiPpsq9w1VX6Ntrg2WPywIqG4t8PnyH5qX9VQRl5oGpalcs9oOe597nDSxSh
LMvYfYbQQZAfBlFQhu/MMOWhK6DLzbINEGrU+UMr2k2sJBhRqwHMNRtbaicXJzYDHhb3ZitP7dI2
PgGde6tWLN/XYHkQ+HCkfcIa4Fh7v16z9gfFL2fSZlC26Sk2DRJWZq5O7poIXHE0sfxbrRdNVkcQ
l07OUx/cUMKyEAq9xyVxyer2fkb6NoRh5MbGQ99VHn8rgNLSVSFBJoSaJqHYNvGI65UwxC4B0psZ
MQ9tiFyPSJSy8/tdlVboNIe9k80wIV3+GFSCqBUi7wsb+7MAg9qMBsRoDiBVo39lZRDqEOSfEqkW
BEHxyCJGAm7JAU6I0WpOKzFVLmYkUm4vT5f9UZJekrT3hhTg0nnzCM9OyWShPwpm/4hTv8PVapHR
G9gnSMsJzz/RbLlJeHXJIY7e4W3ceTpcDqHChEMkD3ndM3LoTPpPwVwAMLlWNHhLcTYt71GZnogo
UafSRr2PGMj7gIvTUjdSV71jXht/pZY3Yc4pkSbyd5ZnU2KuZfoWh7SZZ1RB/FFXg12OGIe75L4p
1iCymkghWNsTeZt7M4cLT5zMXNPMntboZEseZ+XQ/g0lzwd1C3oO1GpqH0CSnI3fe/DnihstrSEg
RHMb+oqat8Q+jWa9L+KwZ65QBz8c0OkJpmmkGZMrf9fnzRsmstgwChB+Vh8c2QMhi6mgl7vdW8hK
RVu/qKms6Hyv6Qmf7uLQuK8Hdzn+TQN+98Us9nO1ygUxq++qBCdkErzJldrEsicjv6Cq3JhwxQ7I
K8h8qQN2z5FiWVWRkdCXcP59aL4XHeyj/GyJsIj06OnIkfYjKntSB6Yy3FhSvs5VifDSQHWRhEfM
WfnWbZ0/ox08jzgJ8ADd2wPrtWj1L/IZCj79H8d2iaEaZbc1J/+fHJFVFCWlxbH3j+hNtp2pxSMr
gzfi28Lg23SC6cAtdG/b6UPtWMYxHuI3yam+l85XHmCj9gaziVLZfw+zx9uWFiZPZSSotUbS3fLW
pXi5Obgjfxy+yNfzDkOTPJS9FEdL5H99P49qxwyfUYDL5Oph9Ts2wISR2/ofc/kQ1+KfUejDgCR8
O9n2U2WGkbl+HjnuZrz7dbHrYn8/Z/lp8HMHH2Zrn9FXnONQl0fHwkcyt/Y93xj+wWW1i6npSJYq
2dGVvzcq+8HkDTh0pd6nPh+uwxatQS6Rni7fgUvfbFmy7if3w8IGKlz9m/f9eET//U+r98TiaVjf
fbS+AAFe86aX9C8QyzOaxLu4JdW4y61HLd44Ev6GIFvbQTNHtfl3saR/agOLlJPcY6UcUGPh5sGs
tv7FuYvfxzA/jaEn9kbuTriOlpPpV3wLMdyxIuiVb0kb+PbqkbjtRR8aiIAo5+DFS0c/E+/tJADd
s9h9SybMjU4vjo1fYRcEfXKn4KEYuYvDcf50LIfgEVfjafSrXVJn57RBelARI9T+FKa6Gi12fyAt
PNiyDHHGZPum7R8nBB8qwT1pLPj0LZT+QAJPwzDeUg2E06T+0V8kDmSf5FVeWl57H0ma6/zLGkVZ
Vxne4zS4c+m3D1Y3SzJSxInMYrXxD3aHSOw7sMfX1iYo2/WBDIrwnPvGuesHsRkt9++cMBgXfrtx
m/i0fmYF9rud194v60DKuPy42BPmFL/b2aN755GikCbo/REmiig2KxTZtdoWEyEMs9ugBe1vONqu
EmgTdqP6boVLWywPAL6U78kIWF8n5iZ/LF+JneVnKsmPVuFX2zbX3rd2KUPhnCec4LWDNDX56wRi
PmiFv8s0fnoiQlkXv+pkfB3ju9h5bJL20e7teSULYLV4KZjpchJEOpoTFlSu43gxV++rQg8bWv1F
FHFMAiWtCipQ24afV+C/3LS9+9YtNIkNZfC3mjKmnOIzxnRsj9Vn15GBljE8zgOD9vw0oiKsBxT1
0jZyTJ3pqY9buNTMfCBJHRf89IXqorqZDReGIT5K3BHXJkbJZy3Ld8dSvh6+OIor/850vGoDD8Gc
0ygcCku76RCIx3UWYjX081MiP/QC6OCRF2aHxoOlx1Oui6eeD5av9NxZjXMY1PCeGyuFs9x0WJnR
NNQ47rPlcdD5Q6n1W+kvIJSp9RA3tMERnH8hN/VU1uVTYqPyBV2EhmEPn+N/cZgFODc6nvX2NvuO
fXK0WMhc+W2wdqGXnZOjo/STLamXGPPpPR0cfciW4uBPpKUXRPaodnxUofgUovjKfXJHCAC/C1LE
E0vy6xQBZBpR2YRvF+U5+OdoeR1pIa0wfzdZeAzIP9sKqX51unyyhoeF9+llLbaqhRefTB4dvOGJ
fgnIpg87/9VikE5S8c5wyahYxScORwLQBnm28vyaF8PL1EALBdkyHML83ZuTn24pbxCI53aYnIiw
0OZAfA9hcUZ7DxrAwjanmOVKeLe4rD+UHf4ItCWul6G2t90/QC8XeLslckT4MM/Zh3JactJxAGUT
Bri2fBiq1e/LDLrJuuGhXe0igZwO1eJfrcwAlgPJN2+TU3wPCpQ3Ky9me8//G/adfpJrdgFtwGp+
bb36txx5ZTibwSXiU2J3f/iXy6usiBvIhptEj7tJm1REgx0fewvQxnWIFhSGF2w91+uPS28REJLU
2IKsr75qzYiHZd1BYwpoMzQSsIqDFBUW6KHbhB20efGy1NXnPPDQopR66Wrr2c+MvQTosRECb5UY
b25ij1EOX2LOwd9UkymSV/NFOympESvz7PrhrtYGjhin/l06LECT3wB/I1bfkKSINM/WQOpx8DPI
Hrsy5PoqAtz6TvFHxq9TPP0pDXmbw/oV59ZDVarPIUORiSiKiad69csxPhuF+14BskCeiAY/JTlp
AhNBBoCQzf1+scrXqur3o6fI3IjvQf/RBORQaQ5hasH8viBWPbZV9pusBzvPbpNCrYu2/UgURG4h
FvqcgHlx6x9mqDAwY3wjnfFptFgAa40FPDObdz4tJmW+uQzV21Djg27s+Zhl8Ueqt3paghcRVna0
Ql9oE5g82zFj4E26+IAySjMGmoS/BBirZ2OMJDp2o+0/DNLVdgNBZK5owUCTSNadf0xAt+1Any3h
DXsPO6UuwPRrApfOCGJ+Fi8SStKwzCtiOCvTJVFzsA7Uc6v2WXxMu7k6d/pUpQ52zGqO7BzRh9/C
yaXsNyWKMcxCNoAduhdLYG+dHFho26LVzmuzi5dfJkXCnVUAeNsCvzOzBdSF9dihYufnaX59K4Qw
Cm1ahhZxbT0U5qbB7R8gh4Hv4BqwWkrVGjyjo5uWuzgAMsmXbIf1l+epRJlUYzfrhsVCmNPsZ1Sn
Tbq8LeSsGMFz5w75PvTDfzOGm2pgptMkf9WG8UbAwR1U12Mb700JNxQi79748XgW1uSdY7eukB71
+ky8NPcY9ZANn87cBemh6INP0kLdDfT4MY37r5AITNb58lkZCb02fnAhXfk9rIf5YcLr43pjs5cL
ETYaib0W6DjNkVxMNoK8YkmwvDXDhAuixGocBatjTbnzzuQGDmuUMualLnse0sC951uDWU2n69Li
qhtHiCKnLv+FIIwEHzFOosPLRfZcVnh/E2xqQee+hI58SAVYAs8UQgus93W6HLMZjyPe7+cJfwnR
LPpGQgIBxaIDgc6zSz4IcbSD/iXLCFeuoTQ4o51VNsWR5Vf73IvnLeQv0344J7tCSmrvJ3kXgi4j
piNrwvq5gY2/1JP81nW3bmbevZc4cJZEHLqLrXYq5p63SchMMjBRZ7D/mmZx4ywmFCl+ShBYFITW
FKn1Byr+POW0GtsJZl7tvznJfCzWY8tIQcj5kkIXEkDhtHJ1+x7YC/2lyiNarReElNQZrRrOp+mY
R2t4yKdXtZgUGJOylof6Rtb92V0j1acOS5wrrkNFcps3scmUFrr2uLwVTtEchjVK7sf1p2ewPudk
5uPeWubhTBiDj/eNRrugug+89MdelnPVAgVg6NvPku2kz8w/i7rzOXS3/tRdlxlRnlVnDxDqv3wD
DGBT3mGxfCiNnFBa78MABuPl2YE36H1pI7MX2fCAlJkxKUx3BDu/+INBkxYSvq0VkuSDrJ5cn3Nu
4WDL3OISus3F4SxAp2qyO42PXZHdbPzAbDkvpu+e1AzMRDjXRoT/sXcmu3EzaZe+lUbtWQgGp+Di
3+Q8SZlKjfaGsGSJ8zwFefX98Ou/0QX0qve9KMNGfbKlzGTEO5zzHGaJiNQPIJe+w1C/zGYFecPd
Re50oiDDiu7R+5feAesLGYNYdPehO/14iC4WtP6voDJRMQnuznHi4an9Dc/pR5hwcOn5T+Iil09C
VJPGsHRj0blXfb7xevqhvpGfzEp4LAYqaW/8HI3ojSSIdOQsGhP24/nL2Fh/+8q/M3o4WQY/XdkB
V2R58BfZniUBqEzDvIGYVbMSBtheN2dvYKMq1Ruv19+Z/AbNac9G4wJK97Xs6YXprqcWQR/AIYCo
dIKtJ2+w8E9e3v+FevsiouEtaSZ+Wjs8gpzk3QfnFg0HggmIz2rSR7YQZfuYNGJX2BEfgsX/Jth5
ikK9T4Xa8l4/RXNNIqE/vPhRg5nadPDAuLhzK9t9ZJX03JoKZKLG8S38d6SLJnP8HAotMZMZsLMg
OUdd+uAAelGOPx8mFxObl8JZl+xXO9gG/Vwkx3T4trxm3Jm1PmkZYRriiAWQ8FJSenFTRt5lqWq7
CbaGngoEQMsEz3X2hUr6La09FvbkM2QvBpxhLg64AR4DM7wgtv+ArHVLEvavfmUHvPLInpkToNlY
db2+egjBHeF/EZn0gKeRYyHKfjITCXDwpesbxNc77iJUnB3lTjWm74nk05qMP2UDd4ml+qGfup/Z
zC+ly+DaYXtk4mhZeQX+cEcErFGIkkkT7FKZzd9jWhOKZrtgVmtWUE6Qt/Z0jnOAsycT6fc0tvs6
Dul8pz8Ry0x2Fqj5fPegFO+aKstTBDw5DrxL3vxjjZl/RXOTwVKYnsKqOEO9oOTInResCpPVsAMi
69WwO4x0LI1co/7ryCeJOvnieur31Nj3KeU0g/OFXYBtnh9CsW4ORll9lRTVUN3O+G8/+4w2y47f
50ie+YiurXHcRAxj4x4ufInootV4Fy2UlUJjQ7Y5GsR3JH6JwoHI2spnk4qchiWyV33EJLNgXEQ/
PQX8U019ciYc6qJ4Ch3ES7o+RAw/11lZHQuY9qD19C0c3Xc7/jPRg2EaPBbcHnWeXmpWsBHfq8Xm
d+dU3ePI2TbVaIXye0j1DoCDBHQAL4FCbALj5MLJh7a7XLy3LeHwku8HAF7f4nTvpMGBHTTriRUe
CrYxRd/4zxvQ9zxpqiNrWgx0TjRWhqw4XHMACUPwPmXAG0aT1Xgje7FW0avvZ/KQZ3dpZQyrSTRU
awPgNW0/IuguB4SHKxhwa8uCFsUxXQKRH+hbjCcRxjB8mO33tKJAF8j0qwuLQgH6AC/LvQ/8Fw40
d6+5utBM5et5rL5dp/sJ/pGMoZQwpEWCIgOgNahfNHCRcUA79CsFjchU7JgNdOhIZhcnBpJ1Ku9S
P3PcIVws7K/JYOo44qdveNXHyK82rh0ALYLD4cV1vDeT7EW3ODX9BejBtIwV3/jbNuZoC3DqGy8d
Q0s5n6gLgmq6SFDVzPigqvmYJmuZXpMBCAU4cK9CdhEAzugnQS3upc2zS4Abag7xgvICwJHVY5U2
Mt7oagShBYvEjbwvaSyI3tl+NxykgEHoWdvBsFneyWk6F4Jeyxc2NNmyRDzEDWiEyafVx+lZds3d
LBWTtA5Y6JQ74tTbbbNE4SG+TCHG5mD/NlCAaK3l0yymw+ClJlAqvnNey86qPuyaXUplG8DA6xyW
wYxbtYxePdvDx7VsZtQEqgKEhGtgpZe/E88PuFaJwUwAXlAZwhCtMFVhIrVCkCmsyml4FKxPH/+j
P186YW+6Ingwm/C9H0g6HJEAtzq+BH2Bape+qxms125EPsK89ZqPDmgauOVG+GuYciYAxWseofdy
HPiLyJK7DRumVyEY/2sH0ponAdDjHx6iHj2VOjKQitdIWWGRuwbWq4iLRH0rWx0kF9DoR/YesF66
d/UzMWfnZmB9wnJtdkaGo9wF7XypA2qcSkDPG8dXxMg3xDRvM2BLAiGMdz+itKZKxAToNJeJd6VA
v+1L9xCE8db0+jePoVTbGcdm9s1HMRXHjDGRGyHbMOEHXrTH4mBqrec0QVgpnOK1N+unCoTL0JCA
OfCMWsp4cTVG8zFE4cOHl61fSo5dTBckHvoNHO4rt2wOtHUseDMLPk/S5AmvuHv82fiOHX2p4gpw
/PyRG8kd/2WNCg/YoxyPGNd3NfyOyo42g9X8Fh7p7Tp7oKRYef7ZbWAJDeDM8mZteJiHM8u+NQXy
CRvvYWVCLXUC/1M1VwaBzGYdJDpxUrf7pAGZg47bfETecoftcoxNOiA2nm3p/MKDhHQAKwAE8NcG
xQI+8vinZN7F3bKUeqhxa/NrUlxkCR8YtSz9h9TCIvsZB+I8V/mRAdbdBmuSycjfZqPxAqrnb2FM
G91BFxgbHs+6/azmVm9mxY0SlC9tM6EAMY0Xtaxea0S6CjzY4LePs8AwkUqO+U621FLJ8Cqt8urW
HTNk20a+PN1GIb8ThlqnLnjv2rLewzjgkIjzA5xbd6vd6JCGEbLCKnjDy//dgPOTM6mehNOAoTgY
0njJyhOyZIAsqVj4qHolbV8+9AtE2qk+69zjHjG6p8mQx3liHxpFxzA1HxbArZFfvb7+kGUeQZXl
zma34sJjB7ZhsQEguktHSF9NHV8Tc9Ev4CAZevdhENE9CJIHTCgmW57oTqs5wWExuJnKDix9h4HJ
B3M0+P42j50jbA5yztBkNHpMD9rb5YP7qxqGch+o6JiV9RXNFSQVzziDEwWUjQ0CkrHaLP+0jSa1
arn12iF8pBq8kmFx7jr/T9vlt9K29SpC0Bm5OcyNEsG0uaFmfTQwmnlVeTYGA8FlpJ/xlt9kFl0z
61SauPkKkXyP/HRe3CCy63AoVt4znuYHo/m0m8UdaYwhOLn0asXeax08sHGBBTrPGFyCPxnic11Y
Fp+V6eQbyNnqgclmXEHa6b1vt5+rNeJDYAkXf1GeSqmuko2sqcJuN1Xzo6NdBjzomLvI6PY9gzum
t6W7y2PjrRkAgg0pIwiuZCvxPlhkkbDgV59jXP+eBLO2IgMb3VrJD/i5106BkYtCHF4yAT2OuTiM
MViiQ6dEjtCyCh8eL1EYDNG7iNFVFe9Uy4yOCg8KpSPOta6ODIvqHf/0UTioY52x5qQZruGkmgPD
y45ZTe7sxkwfDWTGK9EtbP/w0R2dYZP70atl0eG7Al5oQSOXtxbm6BTi2sCO3UmttU6cR0/AHEoK
asoY3vo/3vQYHunopq9tUH0neIbRX4/vVKnQgbz43XHF22TqN2QaH2lYbMgmAF9hNUQw5sh8ZSLO
bZ2dCh1sOnJ1VvHC+kJLQnvVoRVNrRgeSY9YwEmwRCefCSMsnEPNNZZsNTXQrKhiVVGN9Sqt5ieX
Z3DjewAgZmV8qwnRGhxSd4p/VEWpwfhjLd2wPnMtnMvExvhs/MnYt5HN6W5U0u39eMZaZaE/MfEh
+y7l6sDNHsNyesHjvq0dRe3HdDdtonNILigwm3yeyAIv5C0sU2sjoQOIKvkd2MUxr7m/sD2PjuYH
MtNwq0Ox1eRvSAZ3qyKWVxX0uDIKo2eTGH6BSH8CjIlQ5TMjxcFQjPGaMtYEN31mdfUX+xAvyDT+
9dPxPHfl3lgMIr0T/R3z/AAoRK09QO/Zj0oN56hy5ezJLOnpiom/wNu+Cvi8WEh+uCUJiAjg4TI7
cj4qxtNbZwTwPupTavbDDg6Ft29ZdaYhi/x27A9e4d0xb5FDv7xGtna3cZWxPJ/Je4BFMO1ojCpW
eQOK7q2K2nzLATfGjEnayvbXTjUehny0T3kMZMov4kNmq1sdp8gze7qJlkTD5p/uAL2LnxgNCygX
EXXlgMYbr13qfM3LhlV3HzUwWIivzNuskglIIdjBQc7kIAZIy6bgUDpA7hVUHlgKDx1EPy5k7D0p
XG64emDF3lG7+ZfFo9SOptpfJPNqfFzEOlSOefWQjgVx2jyiUsoLofagLh+oR0D36vOYWN+NM96A
xrzJnkRmiMORxEkexYwLfCPfYCCPybLSGDE81CgLsAfw7w7jy7ySBLjgpELW8I9F8ytIyPFCBNaT
I5lHWFqhGR1FJiRBDvF2jPFeAv7V66Fmg8kYInDbBfgYzKduKep0P//xGdFsZO2d0EG/GB4WTNUh
TR+SA/4cn6r6pECZnydXJAdE3ad4RvM4qADgs+PdAixzz1HDKWOl1XcjzWE39+CIR8xPSnVn6WK8
NNlALi9gqEoGIb/6lHzQHou7Py4mctVfxOJ1Vop5gbHtpVsQpeLCiImrpzBIV7b/6jX4i1sTe3/q
pYzMeMr5WPUQkBFe3Py0ui38olWiap/G3mWq1ts/YKMudjlW2GddcFlvojSLnecyh/KgMCl6/2AZ
C7DqqA5orY8pMsyq/EYz8ZXZMVhu9Yks1tsQFkjdHIOZspQ6VtnEJqdIbqgPDtKCL+LCCkJ1mu2I
4YEyAGcxbQ/0QeI8ZPJMgUvPMtcPwZw8DPX40UzzpfHMq6krcGBtRVKFV9wclwlHueQZVynSkuxK
L47JhbDxJsb5BAulNvNsr9lL93ZAoAWBL4s2JTjQPiMoX1ke4TK9nU5X0IbGvptmpvaj3CKWdQ95
5z8mUu1D1km+k18lJ0ypuKGFRnWKyPcw0b3mbZlttZPsnVS9BeyWSAT55XHcs4lD6xTABO8aVOfK
ql9NWd6qkeAkyOAPmTlGl5KkDL44PGtRX605Oda8QHFnAM2NCV4y4S37Di9+44JhATD0nuQo7Pj8
1MuwvN54SxKEW9Ku+1P65qfZU6JoulgoW+uaWCgYiPdJWO3DZBR3O7lTN25MN4u4r0hhcTDqGDi1
dx32pg3o2rw0ro1EOGcWxJt7JmW7zcU0tcnvuRvw95f6UJZOhiExYnxlhs/81DNL7v5F++JoUZax
PmfXmcO0TKVqUI9NF6SZRBm5REGFM02shqS0s4wR7TSJJJbMXsEWLcyz8Hnsk/x1ZDZMoX0Jpsw/
Icvqn0Mhje1QgdvgqiKdz0I2aOTJM1SJHlwil2geshZjewbGaD4PM/h11vo7VuR41kwjfOuLxTjd
grmII8bspEEhNSCbkgYcoWcwS2qKLiV8wIGKwPaXL905ff6BwA29SQrGhCn/dW6qm10G9a5ujOIw
OW30m04NLsaNxwR+A4ODGvnoZvDpI31PmCeeVuaFHap5WaX7AAbQ3XV0fscgdyxjY7v4Cw5dARVw
eWhavxM7z3S6W5xcaGrAf7Klyaz6g0gZZEQ1c+S09igdm61bOJfJqrp1VPFTV6O7T1D8e9nOMHG+
1dH4VtvuM8nfT50VgWVKjPfkMenhocmlgYnS/HeQ8tCPYMuxM2BITWhiQolSSMFSUqrf5ZoQDLN1
8Y0TYoFi3On33R3WymNe0f60VIeHpZIv/Pisw7WqGH+gU5RU5CVsfKfoN4b4MDUaALqFdj/2GjvZ
4jtiqnixc8AoyPypirh9DWGDUwOEpJnQIifBoavijSyxYtGn380YfShkXSajYXjGsZWdUbEhU3YY
B9mdf13+N5Tse2k74ETbLVUUVMOqpVnXhYZeE1pXmK63GIPxqWD+tFr2PYhiY8KbnBdmWHoXzJfe
C7pr64kv5KPYMplgnExqWeaI2KkTYTMjBnOSjglc+pgNr+JIRm5S7Yu6QV9bU38LqlXLY7fVqWFv
zxhWPBM0aAwJexRA9TVcLrYH2VHM7TUuFh+yyRlGpjApMnPMES2eklq/5rPK6WLA3hWfkUyTfYAY
YJ8OOS9CC0Yn9oJLze48XGStiw+nr6wPQyT74idSHJc2K/4K+a+NawXHwVMmVLbPnfyTM4MUOKyu
foEb0RbfWhiwTOj0dBPzkuLFbTCcLoimI0OdVZWrGw06zCKg/uj4KH97v6YmcogbsYp01Tg04iqL
IVIhiq+ZbQRBea1N5kQ8wzA9pmckRjEf3vQcZiQ9TRyPlSJtNoYwJgs2xy4zxoE9c50wdqREvOUe
0cOJC/LQyPW9zjHozVBbDaLSuCSDei0f4GUVu0Qwm2+i8oa+7xNJKPVW4v4RTvY+qpepzx1mVxgw
7GL8Y/DQT6u58lDf565CLoVpwEpjFuyAzkPz07BhMimnFYiU0XQVsTedZgF5vfY+aX1fw6HPd0ys
UfMxnYnij4EBdaJ+JwVTgyzMr5MZ7aYQDb/oHN57BMubnr04BiIEHP4MKk1/xO2T6VKV28gJwnpP
Q4RfM7V/jz2gM0eD0g/fZwdSB4Ui1leX3SOU5qNQ7h/AFfIIpLSPILTVcI+kzZgFkO15EvGH7sv3
MKmsY4OIKUdmmBujfrR5sLiJokOrak7T8cNoqN8iZe3HOkjWEfEKDDIww3DqW+BortgQQiYIf3T9
6KXBp56d313fbjVLz5UZ8l+5/rLCSPqHuNKHPAp80Bbth2ePzjaZg+8oOuGL5vMQAxT2/PZNEljc
W9RQ6PZevao9ZTWPT1Rnhyl0KZoKYeyrJ+FExj5P3a/evIuQ74cniP1SBkB5zn9bsMESa1rwI1/x
zjZTeN54J1piEXelT3hW2vKdGTpZbFDjQ4seFswGf2LWkENmcdcmGnuk3OBZsXJtGMLggQ6qLxxR
qKE55zRq3JUoHWuTAF7xMRTJqEO2DyWrJ2G9rpyrlOxQI+ca1j1rcX98ZqkKcSeB/wtv78RRTvaI
GoGcd0iTehX+xC4yCEYeq3Ds+BhluFXDmpKtTetVvaCiVFSyj1LDTaft1xBgkrH7D9ulIRgTRqX+
A3bfxS+ub4ofV5biw84liSHG+OxG/g4O3if6xOEUhchdzOkzoXPgjBPzMVnc5q5iP0XF6bfBg3C8
BysgFa0I5I6v4UTMvmj2EMBDKbIizarW2yjYTFURQ4rkH1259CoZ7tsgR8eYVJ25Cwbjs4zlAlAp
2Jx6gBN7jubU4antN2CdZwePq1+eKoDHlATAMyYGhdO2MVhjpOU9kscAo6YRf7SR+6tVX9CsEtoP
L3J/Rldf6IbxalvRa+v//qd4zRbqFApUoY0vDpuddOW16YpDa8KBFEl6z+LhuZ7ReiajhN+SF0d+
3PVA705g0sUPCadtlzrZcYzvfIiOTq5fi9kAOcMUrujcH57MaG9V5t0zfrAgwzBOzL85THeUTXcD
sz4eHQe1p3R3rhyZx4DvwsJKSWz4O6NB4Ulerleg2nIzqDtxviEb+xvEBW6t9o2hb85a95UQodmw
3sMSxg4CYXyxlbyXDHJh1b8Y5t4SWbMUkTgwo7w+zdbwQGYBY0mbj2A8Q2pw9LUP71Tq9pbeakY1
Hq6noqRIybDSx0gquzncwpAL8Ws/SSYmwDyLbq9bV21w37/NZvHXg0tyzdUcb6phifToS2Q2NlOh
1MuinZwrtXFEc3YmhvGzUf3OPPcNktJrM6LEh04BA3ufJv5bQoLPDfFJvsJu5V6tLEuf6qr+FDNm
XDxs1aPHPnAYOVHtKDE3WCFfw7RMf/nJVzB92bYlHum3L8kgTQx8dBpTZ/2OqobDMyi6dTETAe7B
l+FMhn7qMxFjM7WQ23xsOO0zKszhqcgXpEZq9w9uYfuHUZhMYjosxJGRgVkn1oZJeHlES41Fp8Qu
P1tEkAPkutumF7Msh8hkTMo9c3ufE31qUlHv5tRoHpPKfmpSNH6eQlbWR+VWQnhYw511luuA9h3/
1o8V4epNKesvrT2easPo/girJ8A6bCQP6GRvC6GJBDa9cEsqNxtMEh83ZeSwS2QjsTdw9W3TJn/I
CA7mGYISiskRESIpe9OwCeTU/5TlcE2lD14z9B68qgFQDr7UxPk2vfuq7UkGisdT72b2NhOWOpmV
Q6pRgC1oTL8aacDSTHrB4JyvbsubN/6igvisEWUezGG5t8q1UwyQclE6oblhBcpQZKj1yMk2t6uM
zx+gYudbsNl0ApueBHF7aEnkpNEJCwDacB1ychNLzSO3kBfNNGUXnktsSGm7GdmMtZKXLc4tF0BA
dnDZ9t2JenqKy4Gvgosz+nurM8hTjXJcK5gyu4E/9RylbgJfcGSltiGmYvQRGeZglxXj/NHDb+jK
AZ3BtUHJtNKOwNXt43SobGvLvO0I5ADK9U0GkrjIAriTY4bXmPtyNWnjUNjJa50bnxn+D9b2eNfj
Dqh7gwd9B+vroF1gOoXBfnoyu2PZSrw6PaTnxrT3jlVgP5x4M+Mg2ZlhcMVHlRz5Z2088b5fkfBC
qMEUwMbts50k9HKLO47OsoVUQbbSs7Zw3bMC6z283NEi2yiAE8NDKy3r3lq4fAHylVAAnLz6jGdk
T+Fs0/9UryNJInbApKtRW4fIyNA401ccUXr/SXOoI35+Z8+WjjxEXpSPm7g219OU/p0G7wE5q7ex
gucetsIm9JpLDjhrJftJbfMqPnpkJ5DqAFTV87JjUUM0516Wu14DxhcxigpRPMrA8NDy4paMFJRA
lIdVwiUFfDjaZ3n2njoGYWTrKK3orog3WUuNz2WC3oJeAdl5tSEU7sddfFOm82vSE9jOmcovk4Bg
bO8d7PlnG+cKzU/8iziEtOQAJTpoQ/qLdcn80KT8Mv4EhPgaE6Sk0R7+uh3jKUMlm8yW7RNMlydF
7G4PePTGSQApLgXPQLu0IcbgyxRil8oC6ZUcXkoNHyNqxQ7dC9zhTJP9KuZ3D+BSabGQNmcHulVv
wU9JxGocbQx0JmeuHs//RFX//0jvl6n6/q9/fZU9PLfpDi2iLP4zkBvC9z8vFMHl4Xe5+dP9+R/E
eMfdtGSS/9e/Xsqw/L/+8/8V4G3+WwnXVWx1Pdd2lGf/7/xuQ/zbtD1LovLDpeLZEt3HfyZ4m5ZC
zuabphK26fN/sf3oov/6l/tv07SFiacLZY8Sjuv+vyR4m77NT/KfCd7S9yxHSd+xXQcFrhBkj/9n
gnfbpAgX859pjSQlYuMHD3uOAMAaDb7ftIRCb8wliTyD2oC+pHCZS2NrSs/asH9s7lHEWUcqw3Dw
DCi19KrsKw0XUzqElscOMZU1DtbV6lxAcCot9q2ZWtdytt6jyXP2cR012DhY/4dgCo4mxBBk6t4+
BaV6InghO42pc7JJ62YpUNU7js5dYwPo4ZzDai0RCbC5yYeMUKTIRy3AIKrg29nJibFVUTrHYYou
PmPkLbPSO1MVEpzj5CUO4oF5+q1v0Ir3IxYMzCCALyBkKZhNCATp4RZuv64C/0AVcuTW+8nfUCtS
6z7ofkIF1FnOtme4Dywi3luAIKQkhCFngzIrubin9bYWGAxsmhFiVuify23Fcv2QDyrjhOU8Ori4
PdaKYe52Dsc7bDyLfT9SubjbtISUEOJ8/u0YiKqt0j0UNUseklk+LD9fzoFiW5QQDjrapnb03uJH
nMTnyIxIUCr8PyJRDyWksjL0jwPjVOLOD330EyWE5IIbYRr23Jvu26Cmj6mAR4vhWC3obYsVB4NQ
2hRMgigvMKlb6o12b17FefpUVAfW2K9sGV/jSdw85lJ1VzQocHOO0JS2SiAaQt6GI+rDneZrpH3K
aptpaUyYkMUPTbYe2Ul8iqjDYgW6UkPCoPG7Jymdciira+DPN8l82bGIL+0ll0XlVW8a9xrba4fi
JWAWLEHSS8kiPPaevBpSRJz8ZBqnBfPso9bFn/kSafZpTakactedPamaXMz917L9zLzg3VT5q28k
M+Fl1t9oEg9DrkhSL4EMVdL/lXuLMy6OjlEOBy+f0LUxuGRpfWWsRKYiyU+SuAuVZzc7NW9+CT8/
75y/U4JLMkeAFLFWQ9n/Qz2NDARl4rqBAo3NdZeX7msyOm/9ItfFfoxcu5uYCWgMzHWj9s4U3xfW
H/k97bhOZnGW1sK7NOgviTIZ5+HONpS/vO0ZvNzsLIaZRkgi3IyeuYOb3kvPzdfv0mPD6EzliQVZ
tZEj0F2SvM4KUeSGdv3NjqFyTE3/ki2z9zDuEN6g325ctt6GZveiKB2a6RbHi7CX+LLMIRbYrOZN
A0QH0fUmshgMhTLxtk3FKp4r6Mm1cPZ0PuuCinUQRozlOMG0VNTDqarUJWjMZyt237CL4p/KW1Cl
PGSYhoEvzihRwqK0Tl5ryFO8/O7//LEMNAkak3sWoOxO0/KLaeb//TsH9JxlsgERYDrd0DwCT5Q6
cNETtRFy4OWXqgztfR3Oh76enVOsZIe7zMZqU1bga5df6pCUbYXXe00cal0+ZqL+VdWq3jGvek1z
85bwjqwgkgMBAMeMoZ9a9Gz3BhJ0FJyHSWZ7J67VJgK3vG7rEUJF5I2bdiaGvdR0f3RM5DqMLHvT
2HbOfLjhIUL52/c5cVIop5JTYNLB+cmZDKP0/M/vRi2S//4dOJ3esWykUiVSJbP9GFPaOKsbLrmV
I4Ae3exReExe0KuCjLNWfa8XEZAZRGdGuNmmVWW4lnAZ2xh1FrluiOmWX7R2P0dEQdu4dJpT2BHl
5+fUK1XC+6ZN2kHXY4CYRJRllPEHArDmDYGyfKQUopHYI8kRNA/YQduruo02faKeASRsQSXqDeNB
2DbuBeIDYuySWGPJ3LrOPAygLG8NQDnbukKpgMdtJcB/byExOoAA40c+atua3maTaW3sGmPMMZ4U
73GvEBt054F96CoRetv1oUH80UvLh+iixPRpBBS4Tt+8j2mhsbgFI3fKRsrBP05jnZzkaxy3zsaF
6En5ae5Z7LaHXNCcmqFdU2Q1/akzqmczKatd44pxFyv/ydFNcrYzFwkX8Yy8yqAs25k1T5GfzXBw
iB6y+NCZJi1PYl2A1XZ7R3TxuvS8d7Y9KU5Urz3Z9EUF/b9He4aoZs1KgKYY9U4T1/hRJcE3KeSu
zq+3Tc2z3HTuJ2+YgQxf8E6gDKQ1JHNcE67eSA8lSHjSmX5mc9O/JC4afOcBizuijATPnNNk0R76
DVF2fyKNf0o3dfWmcthBtHBb0GYLHU23l75XK5fUhZ0crfEAOJXFttPY2xrS2s52OkCaS1rqvAyK
UNB9jrp8nwUWQKfEQlyPgAhQO87bIA922gHhJoT67Kaao8Mg7oPMXmdTxR7idTZuj45fXDPdsftB
mgMl92WU5Cp7doOGWt8sfL+bIkN1hIhxp2c9HtwCDrBhGMAjDCd6oM4F4QN2kvTh+jeTAQBJFvN0
FNVnE2X7lhp+L8yRZIWFpje/JjFgVS+clpF1aj3HiOcbH/O9S57crqkYFtHMb/XiNGWcykdWFZtp
sg14Bkm6mXHqndgwE0Vkim3nIVm13Fk/5DiUlptswJvION7xPa6SklF2BOkNmGyBjgMzhxVmMLCL
xGFeLU7gBVPC682WYVgGFgoSJtgU/8ELx7+d703cZ9BusjL5qJRRnaUjq3Nf4J8Z2vLSdcFxkLU+
NyPSUAux20oiI33so7/JgvbDI5FxDwDaoSerzy32M/xBJHGwdXoyVTbdRZs+DK5OPiDxegfTYpvG
WxI8kFuNJjiKXjvN36wRVp3GVvXvS/NtJhPR30PXHKQysy2yCu6kYYZV53rnzgc6NJCvMrCc3TZR
ckj9AswmiB/GH8w0Eh/EYxxeQZZDALP8vYsqmJkCgrshbaxHF4/jesAz8SkC1lvwLvaGw5B4wAO5
U36FStqw0lUdpfbNm8YDa5o7+TU/tmC8hiAhZ/IyFvd/iHtlNbHaqfIZnLWfPBZpIVaDNZ7SvttV
oHcZKBNYZhhQ3bsYRoBNj4vvIrtUY9xdYsvDRNTgHpOw/GHPv5ZoIegFnwBywS5ig0kxgJK4tgKI
X9Ca+CMLg7afjJUj9LC1hWVxt4A3Bixib9o7Jj2GN0hjG6M7uxUVZ+6PaIZE/MuKUJYS44NYgCz4
PShP+2AY5e+idsclacBYRQ4kwRLb3tw0710S/SLZqL2XBbc+LI5jXSfzFuUO8dxF/SftPUJOCrHu
iyWlZMh+8jTk49GnxjnJJSQtQIE0wx1AO48M4lVf5B2gROvLDHaORFRWG6h8YsYrkVWc5cg34Bqe
TT4A1myQpyHTaDmwalmP8XCyudRWtQVGwsMKz5GHisHEIO/O9rRBSjIvggN7MLaVykF6RXDJAOG3
J0syDSR7bUnK8dn2BbO3nSPeGZmhknQQgPHksB4j3g8Isv3ilvUuXGIgQEMxCBZanBKtvW3JlcPT
v+hJ5KUgfmHvkA/qQ8d6VA7jcbftHhNd3VUidxk1bOVb4wPBrflW5ORBxsqj2utCdMp5+DbVzi3M
WI3OMcsehZsNpgBS7WRFqkqlzJttpW9z9jogpKf8ZKRRWsUjCJDy0aqn+eQvgAiXpNChsADzNMTG
TAH7tsElkMNihpVY1WdVRuLxn18MnFX+ooSdfb3GKGfq5MHHDOJ2QXnxG+fLEwwIOzAMj42s2WdZ
tb2VqV7rZgISE4oW72EZwlfJ77CAI5gt8LKN/sr2bcFGJhyAhfsoB95LZY/DrktbnPAZdisxmoQj
unVxJkJnJ1X+2ZRJue4r/VXakM3BxG7BGHfrdDJ4SNOy21eaMNo5pCz0cljgohmni+mw64KtgzRk
zE9TinMgrv5GlsLuaLgfOnT1WmgOhry31r5KcKObW2jyPyCBCVm1OE561m5gku5lM4zrkedrXZFI
M+DUPKkwfbMFIhcD08Mmc8ND248eIje9bU2CwxsVnwhEhDHq8vMWYso2QgwbhWJ2ZRR8nfCKZPM/
2TuT5TaSKMv+Slmt27MjwmM0q+oFZpAgCM4iN2EEKcY8z/H1fRyq6paU3SmrfW1kmRJJgAEf37v3
XITTEOdq8wrHjgl3juSanDOiFZGsAm2mdulo4eN5ztzsBA9E6O6DNpOgjrnoOQyQqzexqw4vSGyj
qUw3NVNjOYbuSDkfG2LlcQCIIpY8272Wjr9JW/okVKF8P79vMoP0bFoDXnGLuE9uFATG6GEKNIOL
ylJifwzNR2DEu5goejpFtMczmZA+PK4cp/ueVMOLSdc0slOP8A3CV0f9G86Lq5pMotBHIQpUllaW
NdBjJMgLTYOOATMfH+qOKzslS/b+/CGYSbJNl+BCnwClEoQ51hhWEsfc56lNHqHk0BXTvESE8c2f
KLhnsfGd6KJoBeb1zDmGznvrLgSbMdhSBBel5T+m4bjX61hsCUon4xCXJ8Af0s0Aly8DVgWMPtZ6
7EGkwOPGFxu9uWOMxpewYMLEy9tk4kdO+lCu6lnjquUOiAbHA/l9GvDz5qlD6SqNPtrHFJzpryBb
4kqdiHY91DMu8YHHGOXONy30ngVC/VXR3sy5tbZpsMxoyneIWL7lHvqGiYhZRGfLogOzK4ZHwjmW
mt4ic+PGu0Omcp4dHygRv4XvvtooaC1dIF0ucVGmTbNNcVWPjbytRbP1ANLV4qvPwn5JShI7QSbe
61B+tjW06WIwnhAvLS/bQxi+x1a9y6oK1Eu36gcH2XJKmdiZImqF5oETJgd0DJdjkWV4UcKXkcwy
pCLOUgoNN2o2Q4zm1hZ44UtdBtQgLylzc7kzM/1NDuVOH0SLQsraIu7jhFHt5qn+lgXOZiBtA2Jl
Tcy1CWOpviM+HOgt1oI2W2CRgucQikP24jxEA5rgEuJBmxTQgGKM8jH2O+SF9W1oZuPCw6lWi37j
ZJnEecc4LQc8SIV2bxVKTTtxiXTKJ58BsxosDlpF8OEFIAfSwtvmqfKcp9NK1CUcMU52IXEkQPVY
ZQg9izmLOpAdBbFDI830JQpPZjEt/EBtTj7sQjETMpHitB89bIPD3Lz4aWjv66NhstUSeULOBC00
8itcOm/kovXcpoMMDw3G9pmKClVYZ+M3TbGRWvPZ2zU3HhZ5HzbD2nRGd5OF+f1Aqzuccc+Gw31W
y+swrM71pMxghNzFFliJwdQXxpiNmIu1B7eLXlyZ7aAMTwtt52XWWvoFIQu9Dskn5PkA7ReLuSLO
F2Ir9lEan0VYAfExs3VOS3DBQeRGEGOpVZhQJLRzF5OULSUkgH5gRNLXRxcGi5o1Njw7kxEdOio8
iEjyfU69AGNGcMIvJEIT3YyCDmepg5MUKVINOATp5lPs23Q78NmWFjaBqkYvNdsgkfr5YIYET/bD
hgiwB5FryFPtUztMn4mg/4HYd0/Wwp6qHBVpI3wR3fzN0CsS4XOufn7IWjA+crTS11qoktza8Dno
mJm5Oz0UvtzI6FNm2hupkXRIChRlCI4hPiyxQbK4FM1306JzK1P725S8mpmkYJi/tob/JNIsRl1e
fQSG9aBFrOTR0J+i0vlwICCUWXkdD+W4GmonWQfGAda9czNm2pkkxnrthaycJePbqJJgQwLLptHC
8JQDYBtz4yljZdnKbr4iP/NKTY0a/cQiaf1HO1MQZ//ZneuTrDA+J0APV53BZhf4PrLb/s7oSKyI
OGc4s7UbDP1EGXnVi+6tCCTJO5ZEsNi/kXv6RkY8gj9vurKjp5n1YK6qHjlTeBpHg4NXbT4MHCCo
snDhz2hMkbFDi9JG8tIGp9kQ+rINzHNoad/6wPqwCAmpq1nbxJ1iIQqES8OQXAWu9VCRk2w2xQ51
DpSQQp6ztDulnnvTtbPP9J0/JZHEi5gogjjU46cCWtwicQLcdkFAvy6hneBMj4knnmYLIFyX4ZPX
O6aJgboaeSp4zfZK47Ft4trdpZRNl14Pl7ZvWa/n0Mk5CqCyrOMED4xOLl4frsKub5aIytAZv6B9
54ji0/h2WGrakmMCySY2J9eFtYeBC3NO3pqFMYLNoITiZvF1AQu6piQ2Tu4Wd6yA9J7cdJ3+MNsm
W1P0VE49MVW+4juF/qc/YBmc827X4EgAazVCaknLQ8ztalto7Sr0k2+qvZSOSB+8sJRbThdb5IhA
h6bulvrCfJC6uSJ9fFyGIzYVP0Gtl3fBk82GmWN35+ZZfnUeukxlYhxjfIa61IaVznj0pxEiTziw
HMQnmOeSNtCxGv14heVeHdsXVuBgLBTAtxysp6uSHiksOm1jUufApFkfQEhXy64fu21GzBJCTABE
JLgYCdImLSATc0XMz7U2krI7pvJ5zqlNpZF5JHEQzZ+umladeV9Wz2XPJUtH7SWSPRfFees3N7Vh
TtjYg3ejILMznyTyKs9XmUfhKhpodfFrH/KOHlUymHArUWAz4AXN+Lx+b70pOBV2+ZoMEFkn+akO
0+t8hvSe3QThxPW77rfUVGPNncmESOPNEKnAhfQZY+Ai5Rn6u3GKHpifD9yf36KcvHoQ8msJ0slq
Rn0rOuq2Sfog0YmAPxrubZFG23iI90LYh6AisUnr8H9gl+Fj4nSGQ6dcxYZ2iJropcmtZ70ywNlr
dyjOT1wor6s5Br6ZaFxHfGjE5nTm+RL6OYPOyqBO1INzYHPAGRDa3jJ2eZjc80HVrKNQf5ShiZPf
GWj8+UAySk+7JT+IBsJV3DfXFApxWtK0OHt5Bn6k+gbzilWsAt4r644oSpeom5ShYuS5sUfBuHbH
2thFRdGijW13lQEcr5mRy09Z9j4WzmtVJgq5TJuznfXnHkFEb9M4x+X0luH5wrSKjrEUOr7nknI5
wth3t2hVvzv57BnSYF1v8yKAepg85wGaoBzVpRtJa+Hf2UTHBW752lbjPhws5KUB0EBXbSf3dcJJ
rk6LI0hWmIQm4OOG7E5TcPYeffgiQfwuXKe77bCwdDkGD1HQ+iUnbh+Ims3f4w6cOkG79slI4oD1
bOE427ZNf1MyzQ5cjhgX3I0njQbt2K5HE5hpjXlwog9FguhwHQjCbiz/mUL/frKix7JCXCmjloY8
5++FI0Ka3thl1H49d+MpUcmo3UD9FVvdss16YoZN8w42dbW3oRP60ZRtZ5SnC3mHMJDgIcxCAlLa
csD4V6QN1CMaciCCInIFSddYEVZ7PXNxUfoAUkntLNlgX7quSb5YhjEW6cAlxKgSO27+ThbxEg0z
W6dytEj0fG/ag7813RCotRe91BrcmRzllOhRxwXsdKFB1iKGWfaw1gZoDzvipEsEv+nQ9LvSGL5w
PWz7Pp2os3CjHBC+bCsz2JV6Y0EA6j+JVnoyvYpTelbdt4aL5YWhH0PT0yckDSAanUUGc2EMdJx4
wSluPO9mwI1+DKQ6fChNau9TK0Rop6NK5jI71O8OcoObJCCeUHTfRAakbDa1eO1WI8FmRbkkp3Vp
D6TZmLI6ixynvkBvWET9o+ujYXOk/EgiIkZjIuVy6VLMgVQ1Y0xcaC7rg2aZaDIS+KQumqwxhrum
t+Bl5nfp8JlB77hxKC47ghuctClUWH7HWiiSq2RElpUMAfwmH6gApjr7iv1u45nchgy/K5dlOW1t
YtGbAUbgkJneqibCbt1kS1zx7w5VW6zYCOOKpt5msWavnLkPFyOZX1cpGG6H1Knj7LPUp2H3ZAn3
o8QfnMN/52+dctnnTA47ZkG2FVzGta/IRqKR4ydvMfkNS9x/GOe+B8luzssWU21xN9QAm1sQ1iIy
nimkv5fkMi163DyVxVC1cbsuOPhOy9YpDnXfwcfosftNzKEuXuaqADIblDBQnn3gXdVuimuHk/46
Had25VUNcjN6jlnBRXsGa73mBgw6MOm+MrstNiwY7/gSQHw4dMNEiSLOhcK5yrCsXHWSwNPYpAKf
hNZVUZomE73awHxmkhJWzlYXtfs50DxAvQ2uXSrfDtrafQZoDGNkAjAeDxbLj39VFaA4ZEEei42o
z6SCN8qLijvTSdLuw63X87FTPHuoFUFVH8b7PmEqp3l3lqU4Yh/epH6DEynOGWoxU3P0cw3b8SwX
ZNBwLnUSb1N2yXuQoFlEh/8mGygJKJOhO8QzovyQecTS1Nheu810VHCI/3ZGy76V6wrNU3GXaqAT
9lRSXccladoZINHJ73LS36iRcYO02B5589yQxwGwb8WNigQwLv0WeXY59wKtfCMw6ERbaTUSOk/B
MveuC1c7gM6bSBVFT3kuNftmrBw27IxwbSN5mgvuLajcoZ2b99zZ7gFKP4DVWhpVcz8ToKsV3wCE
b3VPrAtiTrk9m8NKC5tvsk7uU47Dm9mEcpJP2mM4dtdm1lBTQJxNXZI6FZ2VxZSweCIVQS6MyKe5
MtlE1pEcmxUWWz2ArY1HY4InYr94Y/EE+1vicgzBR8PDCXKCAUEHP2RMeie3V7nC9deSPxynlGBG
drTG7gaE84uBRYDjFlmpMxugiOKtbaYYU/LwKxMrV2EC5q/wSXNY00Hc0w6Hu2sjcFhHOaueBjWw
t9tka5oUfgdunBLdi2vSUNRyg7Fkot1ueyqXnl9mWxNnD7hfHstEYsA8cKIsNSaTE1+zL+/Lubjm
5LavK8c8AYcl0KjLtoHAmATk9b2IkmDp9snZob6/xJXB7bEbPSADNSTJWZWZK4tyUvvdicyRt0SN
gMyr5ThTlgL4UK8GG+8Tme5Mz8m5KtsuP7l0FxZA6bL8TGXrJmmG72PsazvbJP42I2tmHVp2tXAa
Crp+gb6obEhSkUZr31F1W/V1O5PKaRHpNJrQAMjlwdw77bu2fxwJPbGbaenSIgXKmnwkVfRYa80z
5/J6QzmS4VRxqisbTqQeBZNF37QheTPcwfuGI3fmIXYfZ/qu0shuqMpOO1KW9xWUJPzhbG1Y5XJL
wcv0aW1ODakGci9hyT1kmKL+Ww70Q9bzBzmQ5fyTGmj5Xn7/l+fv9ef3nzVB6nt+SIKEYfxl27Zj
sWlpHv/h8U/D96b9938VhvWXRIbDP9m2ZRmORC9EqKgS/ujOX4Zm0zPVNY9Wjyf/jyRINxEZeSZk
W0vTXfxn1n9FEkSj9xdFkOVo6JSkppnI7nXTRoD0qyIoN0VbxjqJJQChoLFQphDpvBk61m4AwmG5
62xYTKnRfXOt4KtME8V8qPb5yFVv0CdJe+7O8HH1uz01ptzmsDpVzr5tR/C7FCh7V3JDBmhntKN/
Vch2OyTlXTdS6vUotrYalyhEwXgAhX3USBybYBXoTo5xlauGjBqXLmItF41FyGp7IMX5neDAeSMm
sP5NHn9Cr0L7t3EjG+JzZVGlsznd2Q4ZIDVp676JTH3OWcnhu9fU4TduAeHFeY18sFdSg1pUeXTf
AF/o2MqQTtPDM/N+E/f+41T5n8JqzKVNXcNwcSTTX6v3tWW0ql9Mbwie5iIhsmUpc/dRklq0gC5Y
0SDl0nsuhuapcGmYuZNsFglqGDHuRMf3lXa+r2HCkLzyWGrufhTuYzjZuAjb8sZwvU2RlZw6J/4o
IUHE+rtWplsOIZR3Wvcx1sR7P/GVXn+KvYqatUFvzZuAHxMxsKTseXZ4nADN+uVoIAZnMBGXSh7c
nBDfNHftmoLMU8p1rCXhymj4xUu4qnh+0E+rKolP/wDHgLMfap3bkcknAPB2LekIa137pl7h8sLq
S3jPdHR6MtH1NRA63g0P/vKyeuLs89J5JoR93Uwk8MUhJV52/6K09pdX7Sre+OXdYR8+Xl71WHxW
AYVH9XXjEM6bqOW9BBMPuevRFREVsNDUR2WOwdlp7L16M+qn6yHvw1GPurf4L79yb3JLPDm682hF
ybksm2uCmw6ect12GlaljMJndB5M82jS58tRzS5mVnFS4J7RKyyzxiUB2w+ewgbSYYv7emS3wTFI
ewW3Yajx2XNOanCQR2f6cbxJnIZJViFZKs3nzPO26kmg/SPjmqJpLXGV5sjZmPjRMjD5uGsdfK3j
7iY5X8OIhQXqPg5616x+WpNORTrxg/8l7yAlYM9qWD6sv01z13VYNXRL16Wa5vqv09xC8dN3kfwK
yg+7sgC9+TxAzaDA1fMJWh8ePY/GZXCYaszQPTyP2bSyZH83kR/5Ywpib+AYMjNG3YYmND/AxpmT
xATV8vTd1DkCwyERsOUnTAWiGjWFsjhDGZS9JrQ1iHHnLwoem56Gr57oiNqyj5e3Evn8s5pDeuTd
pfZwdxmOKWDRhRe7T7DDEBQyVIKQj7fgigPYcC+oJNJR5uGrVcTk3GRoCk/B6Lv8ep5zRL/PN40O
xEnKA5ep0rTu6vK5pFzsBuz7nt+cVK9QE0ySKozO8+ivZzs5J3751p+zgDO0tQNFtVNvsBiso4tL
oqwtbME8BGEPLWZk+ipqkqmfXKp3GgfowyK507zgfPkLNSMv38BlghNeNLFcqtly+b2giRyDUDya
2AzDH1MjiZjBqb/O0aks1DxLdGtfTdahhYODUIXvZMqot3QZ7hVNV/USbY3P1JF7wB3xBAGCWaR+
SjpHZ/VDRFG993HLOmF9FwkMHfvYaYwErHHQRvFRSR97YMV0V+/NHfSHyPJvRfxmVjbMf/UpqkEa
MeQvXw8u6sfa7XGWwSdJsnZkHkLHfyyy6ORgkfUs+wha609j2rJ/37nAhTuIbW3TMUx6h78N6aDi
UESH7stIjXofuIQkDw5l1oFnr97d/GGPZbAE9b9BovJuw0/nsOnuZ/XuVSYM3LUVdG7CIyJGjyid
RzoyZ/pejzMb2GXJ1hhBPeLSH8vaPrTF+8iACZLgKtPiZdLxwC5jFEss61FtXjdTcQ869kj0ImNJ
eo9ZrxJYx35pS+eW+QGnf/APIgsJyvH5mjK7nyL3mMWSDk3lQQ8Az5UjwKNZxN/4LEGX5+yrbUMN
rj+tDH9/ih6KZMeTrA/QzTme/KwIbouAsCkz+PLhgmMRwAubjSn8G/4vcgy2XLCdYKaKjSGDs4j5
68sfZp2dhEUbtlXPG4Cbt/zDG1Mv/GMl23/++79yMHE93TYocDi6betYTX57YyhkG0VhqXG954Z1
nNVcS2P/cezdy6gPch7fHLHOgK7kAjuyUV3emxrmoCKO9JM/HfoXJVP6D2/OU0Lp394dZy/Xc6XL
jYZ3+uu7EwE+36wsv4OHxnE5XIHWJZmkYqu13fjcClZIQ59votDepLYckF1xmFFLZkVjcaE1yJ7Y
WS4r5GVk+hVJ6mqr7yJmu16GO6eq71gRGrZi0nAsRkTqWscu5dutPNlJAvQcmzHRRu7+cnLJq+zM
xMVoNh26Jjx55WDBrePIoKUDFJ5OfOl1ta267r0ijS2NgJwyHEuHOhwS0H7Zm/zh+PcteuelaXKm
89MY+a+1qWtY8iiMjz4+BzW5mhIcFJUwp3TAgJj2ngwRPh1BfIFs9j9OgXgYaHtH12rS1biHlvZk
o8RjpGTiUKcQQPpZfW7qdIfe6pyEeJVFydZ4Scqs+hT3But/w6xUq7I14KPic8W1K6ll8YQHqh0o
NxmTqWqxLmZBYYXDQOGzxKuF0Zq4tsrROZKG8SLdmDUu4CfGdM7onEP6T3v+nS8UdvfZuqliT0Np
U8euUJCA7Hd0t9R2gTnPSPLPatJ2CGQpjfA90DPpHJQvQ5w8RmpdVC8dDD5rKGeIRpC8e1nf0+ED
uBdKa3Wg8Yb4jE/6MQWU4rfJMVGHCPXbqdU+VrO9BSrWwyIwMvF8+d0uZ7sQNsDlBS5nQLUulWKE
QdAMG1qv94L6j+uzqPV16S1LgiDbEpK2WsL1hEHZti5Axla7Rt7J2VQdLmm1XkEbfC/RvIU1Xcxe
qJ0/k0Du5MEybLGWSJZ8lx5BTxzLasrHI/UzTt2dTY6rQLCd9EAjdZQHakz0cfEiZyINfMycy8Se
W+Q8dBAEhDiPU+nl1DPp56AvHmgcWOsJLXOqTgPq/MSWGqNdJmgs4bu9ksvEH+asho/i1znraWjx
eMwUqw3Tufz7x/t9lAfqyPQ/dHCRYTg3HwApHhM9gOWYQyFjco6Sz3gozEcvyD86zycxUHoQLGLC
LW3jbShlce2a4ilTV6TI84x1HllLz5yHneU428JwNpeLQK2OFk6TozyYIAeyc1GLHKJtog/r1oOR
ELNqLDSLPuZkP0d5c5WZsEojJ6Ae2EPZstIvEiu/qB26K9pZVGI95HRaA1G87Dh1ZgmQWFFwOsWn
xLJQEE6ET7M4CE0+gfW59XzQga4eWjvD6jch67Pid2DkbpZ1UfNO6EnNEcq8Mo4AKZakHdcArbME
0rckwHokcLSH3EdGVHucEm0DqoSH4EJik2VX7/QU8DNpPV8Onu08b56kUyLmL4qPLM05lYTJ1xAi
wsmNa1HMB6Owdl4Zf8xtxmqlfgpG+y9wkzjph4fBeXV9Mk8tnyJeXiOjl623ll5BsSo2nke+NPf6
cC2rYUvr/x5ib0YttKTtUBFUQHyOP0Bl1a1U26V4OchV6m9sJIR/GDjqHv7bwNENT3M02yLeS5fK
H/TzHummYVn0WneO7PmgQvWo0/Fb1y4COaRc5auVVORETfGNW/UTbszwHsTEvMkISgW9yGbVSwiG
2is14wfy2R2WpHxfTKO7ytlg9qa+zeoPMLosNPlIfEQdt5hwl6XFZTswCYioI9OApGQtOxtnTgrs
egGD/wpR+HdsjafM1HtEBAeqimskZBm03s5bj4N3TULsU2MbL4HFJOVTJms3yl9hGpcANimVQbMu
EhqfdRzf9a4eERKN33bIOwpxQvTLQguO5cBoVFGSHlRlZKdXoZ6KZRNSIHfYn5bE6er7eQ23BPnP
l0ckIkLOnN9FTxro5qdGzYo5ptgYyeDGanB/NElPSgTwDad30vWk8suDgUj5YMqekPsOcPCcH+Pl
Mi5CfpW1Rf82RIQ4pg9hl36p0QHQ76xp9w2BYColViy5s4ApGOtlIAoEyWoAYeqP7XFlTRqxY/MX
+BaQV0X9XHr4NjyUktLDeKFBP+aGSqtCQ+KZFeGXa5cCbWu/GjlzIPtSUo2Z3lKNXSoVxrHCR0Gc
KDPM9LwTYciYABLUnRZl67zmwmhqI5QQHnswISYdjeBm/E6r1SHFnY+hdRDp/WGc/u1M4umuA+iN
0pBlSYxovw7TfkzSCmP8R6iuyjncI0lrvrfYKNWZ97IZXK7q8J0Ql7X6TQV3WSPOgVVloG0dW+L0
h7dEner3meM6LOy2aWkSw6KaWT8tuXYOXXWIxw9dVRjckSM4eiIK/FBGA2Mb1eWXOtJaHJmw9vw4
hKv7KJEN7//8Tsz/xxz2uBYb/2l+U5vDT++Ex+1NetV+XM5C3MFnW3v0zVAsSneMOBS1r61dfMu0
4rWYtHo9FSykbIuI8IJoWWUgZ1lJnxtn/EjSaVt3toTfTZwgS7bwOnhoGWYa4lGizFsjp3xpJRiP
y8iHkbv0RfSVEou+m9VRjKuVWEYGpa1Z/XQi45aAETiyMGRyvSY8y2ALUqtdrMaKVeMjDtL5qfnD
Mdb9+4gxdIdVDWehtBEp/3aKrW0U4ebonf0IR0Kfxbs07LnW1CHucCQSWx2xGSUBvaNqljIHQy/Z
0gAw140DMlsHD7mXZX8ge7v/8cRqu3GvpyzaCMkuiBES5CtGGcDxMaieMefarECtlL/Qs07NCQM+
20cbktM0N69u3x99wqI50JM5WEBCUM9tCgDdJqZxHDwPuoxBy15zdaBzgSrL4MulgZzwU0ICA4mT
XuvF8bKAOVXigacrH2pRJ0hdax43hZdFWj37ZApz3ee7qoKJX3j+oglXaVJZGycuqf2JhpQcpAnC
g0/UCGQiJTK00WRxcFvtZsSRv8rKSawH6L7IMUkLzmy8zgYINzPGRG6Op8sUz7o+2l4+U8o3tPdZ
D8axsohoBp+QBSapPMp/qUbNPw943fn7cUfiM7Ul1X/qPp75W2U3siy2qcl9z2Yqn67afOsZ4YAm
/eXltNEGvLI6bnQcNdEY839V/JhisgG/pfFofL5vKGmmJw1SOCT5NFr1u8KY8MozGHrYWEvZs0zq
6o/LD2DBpJoropUc1T6iDk6aiF+SMgQHtQrGodyhN75P5rFf6UF3SIhQ2bpz9TDZkcPw6tj4OvZ0
9Fw0NMKEPDr50bZ0Q/3WSZe6Ht8aOgplLDTdjtQ6/H3IJ8p0sA4egM4ugO4bmng7wq4CjDNAHiZU
ofZ9BCBqKo1wDai6JOxhMt9ONlufVdE4QigPozd6RC1RI04CtTnhcIQw5dzEKdtf5B3aDAd4krJs
p1j+d9R430PbgMw9TljDHEz06nmMvf05Zyjcyyk6Xb7Qiyv9CKDp3UjRg1ZUJVfNBHfRqoIOJBrA
GSyjP8ZxCFtvUQzXg3yPXJfctVDiLFUNYSQjbN1kSdHhm5DCFh73EWRnJW5bQazNCgEuiDb1Vb06
v+pJ/lBPEwJ0LCgE8Fy3Hec9tytcDiKHUmvUjZTf8nIm64T6fYLxBXk3J8OJ7+/NBqWcaaEQUOOi
hEMZ1Dda211dvmNUDy4VJcHPPilkSG1184Xm/rSdRU+ACE8qxpSziRCyqBNfUtUIcSPtTsTT55Bi
p7usbpefpTZz4XCsBHMAdZ87WlCx8nlGUeKD7045AcOrPDki1eARxApOEH/QzLOWMY7gRUjIFGzj
+oZ6vI1dk+kGMOE8SJOzItGDpC+FX6oyzumjubtMA91XnMlRR/nL4I5jbM/5oDTzqVmsY4Ok6n+e
ipfi6i/FAk9amkWcg02dSmqqm/Pz3hMiXMASoL2P35AklQtSTtDKmlG2zAX5CQ24F/SCprPORPRg
+NopLFAhNR7nQ0bQ2UiAAGZahEds7BSXi5rN8nLVYFSiuYbRB52avBPz5TKlq5TNCgICyyzt2V1h
GIdw7l4Ht3oNTA9W1szWBrprETZk3WQp6gjL/5irvN7B6CTVkvS7y7oLuB4stQdBM0Sl5qsVXR3o
L1vc5aO7bGG1GV8V3fAxgylZGjW6YrXKq0EUXZ6s59H6sLhEJjND//JTeiIZZthcUv/AM869J+SE
mIK7XmqCm4rOQeY6vAKuBosHGPRlCJqBfe4qslarmtUq51CcN3a4utwnNATXnV1uRGR+Y4lG7MKX
XD7D/4Yh/KH7aXPX+Z//69/+PyyEVUwTq2ujn3uf6jt+9D5N+ZdJQ5Gep6SOB1yJ48WP1qep/+XQ
7pQOB5L/7Hgaf3HBcrlX2/QhDVPjx/wHBUHX/qJ36unc3TlMgpfU/ystz1/riqiVdNvjDkcXxNJN
rLO/nZIhloMLEZKmHKVva4brGYz8R2HjYAiHoxrhPz2S09+bL4YqRP/f6f8fr+iYluOiN7M4b/06
/SVHdRT7lHU9GU/rqBkUgJu9gpLZF8ahCI04iblOt0pqiGBiShczHgKKLqjcB1hY0iCDfirtYzMj
g5I6q2wAMt2bfFwNwdel5vnPb/nXc6F6x47G4Y1Khm5Jbr6/nQtdTSCixNuAkcU5yozWhGceqQ0c
//llPPP3FzJ5KU1afK4GyyMv+eujaRIvgvtts9egyaNvGQ1rAjB98dSasclqwPqcBaB6egKC2+KQ
NU655qqiLb24IPi32nYGlq1Wpp+CwAmyWP0rz5tB7IkRV1cAayqaPHBZWnErJnLUEKiTTIoQhSva
uh3qQ2ZVzdIbceGgEXUq1dnu7qzaQ5DXZ86ilB0SPYGOyaOxXRncWkWBrE6wDU3xqxG2iLrkvEHS
1W7JaR+gPtCIzY32yhzyaosMbkSLmMQ3BJ1CueO0Uw3wXLMwabCQxx/DVOvrxNOvc5qXQCCqN84G
ODITIWhohc0GLYpYyrp4iWppL1DIQO+eo51dol0OXYP+l7aP58m90jR7T94u8U4GjVo8TOg+c93/
EHa2qvzkDhMXDsd+erNx0d5aBXTAGq55Af089IdTp7eC/qoPhZQoCYW36RdCZQMF7lxcGYLrcchW
QMVVW+SGTonHwUhJkvud0afPXZu/oQpNaUkZ9BVdBKRhbIfbMDtjkjvlTR3sTaLTI8PcEQQSrOKM
u7xbfZDwG2/sCLjcKMSqAF67TKoEYqeW+SqrjygLAqLJ3jDWhds2lL4hgCAKJfHCKo8A81ZFRWZD
11nyBo7gKQIGxEVePge+9e7p6aeW0+M0s1MrqvzKg4i961S+3VyYN2EJtZJz540IrXsq0IAdNfEa
VmIXO7PcxqEREZmHUxwPEtnLEFZ9ZACWKAXSH+HcBqEKm2uT4DUVA919QEf7ZjLEN7AMcE1c/zm1
Uvva9sJ5aakvw/uaYMNqLLLBeu0pnEiXL6fgNcoCeqh0GnjnfDuS4jfNjoI7zZLWKUFSd/nrtOs0
Vo963F1e0w5GEubn7qY2gVWYCV3pFlu8TcscezuoAj2J8ZJXn7SXRgqw8Mnxg+1wCR8v9V/PZY3B
BP7YWtULnEVU2hNHTmGM9D5vrT4z15gsIONZxWM5zc9gsDMRbGsy3xeG7NT6BDQwi9zrpsNicFnW
KJrvDC/+CqjQF0X2UMdc6u0G20+VG4CsYsrOPc22udDAp7Cq8QQ3dR4omAF51lz23NE6wlSuUPvz
dW42UP8k61L3s3XMy3mAptW96ctqOSOS/ID7L8lp56JLqEMC3eDTUs/lyBlkZCZPLoVuegJ1CMt2
0uVVYuGtbzX0qJHeAIKqNe6aCN+iuofmYHNA0cYNWZd4sYqGKW5Vxo9qeVuaoIU5GV0WY+r070Xe
brhl8DDyttxYLtwwUZk7mPeWM2bU74KvwjJBVGbO8+VZqwp/l0gNRQcaizG6XG49fQ/Pisp3xCML
2vCQxA7Rm+gc1IJ/+aCGgieRICJe9bG+1d2QLIjau72cmSeENUjjU0iZPLPOIjVAPcU6Uyfolrd0
+fu4PZet+H55tz/+ouwMIJzo4LhL5T72fLf7Io3nKAa6ECCC6GXyMY/a9IyZ6ZkCwLFSn3sxW5cN
siE3fse4xuXHcyMOnsferxq8V+jsNdJI9VsEjk9YSPdu6KooVD6MAt5e6b/x25wv5Ug5587K9vJ0
lfhiP48i2bH0fYxj4aqpfDDkBHuiYvCWFs0uG38Uvk4XTwXj1M16ouB8OLqlKd5ZfhjLNo2gXLU2
UrMsN17MmNBt3nUFN9Od9ByFLx+XtBUjE7Kg7ryBxXtPVLCqEETRC1NiR+O6Eym5izmQkOMIUMop
HW4/5EWNzrkJIzq3oVICa1RyYHINtnGdkH1n+H27TVJU+wWzZcztR+qbav8kk/zZcscXYvHuhhwK
aslPB8wRxubOrjgnO/Z9l4UQQSPgs31W3zmjOARldAvZYs1J49DXHqa29FA4urVDoUgI3RzAmMnk
6/9m78y220ayLPor/QPwwhBAAK8kOJOaR79gSR4wzzO+vnewsjrtrO6s1e/1oiXZskWRRCDi3nP3
HnN32DOFRT3JAeUA6MxDHzOEmbfDx9qyooPpNugZiin7WVUQzTxKL8FoMKaasRnJwOXDKH9MK2of
IV0kFgF8jOrQd32Ko8r8no3jQSAqawfsHKGrOgDN8E779ZzEpOypONMua0AdI1xc8hFzMLmR3TTt
eo23WQhUfR08C+zeK7t1PyOkJ7CQYgyrNNJkxDGotjQi2HW1XTA1XReSwGGTRODqrdTAOnjRw/V/
uf64KNEfYqd7EGoFUG1eit9sj9pzHLswNpxYHBmU5IokX0nQl6FeOySP49D4EFT6+rT/LNLnioTX
teEICN+jCjTujKolc42ofaAkdNZEfTCa6EdSVaoUl99ey/VhWBxF2n+jUs5dBnjW9U975mZFqeub
eWG6nNHFcKvLt0wddwiCl1NtQpzkNQ8rAgcJ815qmaTvrvudPZMor6GO21xHYzZux2o4TRMe9EkB
8dJu/Jo0+vvQols0Ve9FSwBKhUxX12TTtznp+70A07CuQuZxIadvitzL7tqw/4Zzpt9K29E3uv7V
YfYB5PFymEAuqmZ1ChzcsLZTeFc3IFembdkZ9U43cURcj5bsRuZNOI7xSp0fGZjn1gDfekUjcOtw
9a+TnnDxaKEdLlSJi97aizkBiOhZCcFkgzR2Hfe2ajPv3H8dg/JVx4B6rSuZebgZLb7B0AX5eIfZ
DcZPoSuiGizbJbk1aDYObiSOefRDOCXvipq5I0dFz2SirwC1cxK26iMaFu4B7fDgWF1zHknNJjIb
WUTgPuNj5qVQz/p14WI6SDHis28T+EW1EJsJd8hULYNLhd0xfqYB8BEoFlSU2tZhzhrKXup7TMPg
WKuWeAOCQjuM4K3iblc2Trxh1lkt9Pz6JtGdfjCJOVP82pA0MwF+hIdGlOvJMOtLrhMuT3rQIznF
3ut/l+jFm7GIdCt7BdWa3gVT1wmPfTOPPCw1AwQXxwZMz8ozU2iqPZ5erzf9lDmSvZaaD2GsgSWG
BkX9umUoLRD4eYP8Qy5iZFIwdrcYKGc/ZDMqDMAGDZ2fwV5rA/bjOc5i9pTDvMI/4MDA6MQ5N9tX
FvFzN9T2gdmeA53TbVfYzYXiKrNwGsTKqSkv3tK9Mze4c8IHEEK0bZro5xTU4Man6bnG1bdzuvFQ
ZgB5R9IHs/2UOzrDtNwSQntmCnB01hjJv/cmXNyppvNupqcsmm85NNKUWSg9tvLY5Bb3fOaR6jrc
OzqrtNU7fDCaU9/ajyStKXp0FBsoTz+5HWMQlWAP68Ei2YIOMdaOA6YiNXwvldE2caydHhjFuX6y
2fxuJYQW6ZTaVsM0udJ1qKpNfGEonQR+GNxETfWuuaG1MwnQs/vnyKb4OxFTeKsYrjUR3cLPS/KA
FgvXAWrFLBn8L8t5RhKbIvODA5mDVVPCrzors6Nld51fIh7wpmh46kydoMEPlGL5KR946zLXtGHv
hdLWwi7I1OZFZ6INHs6SPXp9/MZvOvihTnEKwZMfjA3fM570YHk2wYJt0pGp6s6p8r0Jh+Im4Fay
cUvHxVUEBNhGwx4P0VY3lYcqGXbFyG3BLuk3NpinWrXehDGoUV1GN6Ok6rksulzVFQVW4aKLTyEN
T97XnpLqgYAS6dyeJx6YByztXd/Q3HEGmL/SXDgd0K57GGeW1aWJU6qplbHSrAyYoMfGZ5ATHC+C
oPzGBLCGiEUp64S9Ba4Zr3Peo61uxe9eLF6Zuf45QRe4FcsNpybDDwZyd6HgSCWx2W6sciLya8Xa
Kuy7n4gUHgon3TtklcHiWj/wovV3RjQ+aokkAwTXxGhAhMy4avy6tUi4keCgUZHKfYg79KhJ7L9s
6wk6MXXiwoVgwTsBTSAwoS/WEVbFYUln84bleYds/IZNisP0QwCEut9NbuBBoB0m36CCuKlrThCe
XQlipfNe5Jiz6Vc421mUXIB5dklSa35K6m9JQDO8E979UPbexdsFDbSWiC7nig0XEuSgvBNhTCk1
HzhtJYwCMO4SGFa3l0b6Ei6jtqM75TPMxr6B/BHC7dL249DT9liUGYtj5kevNVSnbfDiMKd10JHc
3pFDXWeFPOsmEszBTRN/MJJ3LcCdaATgSdzAhTA8jreiGlsYF9NhUqSRQX2wStc7OtN0M6YMX8m6
NTkrBc4pY64pWFoGLvUKUozXsa0a+mNtiv7ojroiwVAmLxmHnBYzPcCUnYEDsxVfvPDouNN0orHM
OSCUA6z7aTjaI5XrYfJgiTBPgeyrMk5eq+sMKzOQlAUGZ2/04HV4aWyD2E3lrpRofhwzVsvxBTwC
wzJMNfpLWu9LA7qUGM5RFGy5yl0g3+EDYPD5sAC/hkvlxTd1Sz+ydY9t+1MrGflN8UzjYbi0S42x
ZZlyTgse4aOB+45XPF+rIf8pMf67EiONq/+7xLip+4+OaMpH9l87UBM/6Pv+Y2xDpQQd/ukf6FXj
i2XZkgKbY9L+vvJV/1FrtL8Qd6a65NqmEJLuOAW/P2qO1hfJn9pESE06htQY/6w5asYXEkKW46nS
Pf8xHdL/T9HRcFXJ7NciIP+Jjs2aI/u1Emqqbt0v/edahr0ny3m9CJcylsFtQLoUdiygMYzSnQeu
R3HkomMSYxg0P0nPSWcQLemm46B3j32uS3rmEdINrzqCr2J6MUqKTXPXljnmDp1K2TxJ79B7EdwE
FeygmEXSoiMOsriHMgU+FLCzYhCbQhsbk0NdZD+jIWNK0BrKVWPOBiS0aY+VI98abmI/mCY2HM+9
05DM0aOGxMMiDBWkcBkS09mr1ONJVMbOjpt0lwX4kAdH3iIksh4m7GWkRi2G0I3C2FCybwggLQSP
SHuWh0grmm1Gia5kexqpk7hW0Y+DKr3hDEw3zOC0NhtevQPkuDGy0j7BYWeblXvPi8UCqoXhMbRz
+iZEcEqcwAAz44OaFszyH9pYFKwY8mGYmJauO/Kr6kdg/3zVdGqHPCx2mgobKpsQqnjKvs26jm7M
/bLLjPIexsgLo2vRrqr0ks1gTPzJmIuN1ubdinh9cZ5E9yzH/tV0qPxI/s3JTBgKdJNob1dZuBdS
u4y12HZMbZ8y3UnIYDxd/7eqIHVMhCCwFzB/i22futjsAQio0hu1r2PisvizOL10fVVBiJl4bUwb
mFcb76oHXsf2lrEB3jrpz2G0bhgY7p4dZqiRk6Biuj5PmhN80kqB9ARl0MlBYEYG42W5YBDcjN5E
c7+knth6HNA2IjsDArduqtq7IzFtnQZmKIFFUKBOh/ACVO2psNtnk5ns7RA95lPh3jeElLzI3YMf
/5q6nliPNUtuj37Xr81K4G2m28xQHASN2Zz9axK1wMvn95k4uwlIw6RM9U3uDMs2UVlsV9ZfEyss
KIyOP7ocHqw2V/sKQIzPJYyrBjPYSlb51oPicvCwrjWN+e/CKn+t0+u8cioBTZfOsAge/yWssji8
63rLXV0fbiybaNfp7ks8JO592/JjtdQ9DuyJfDjk3bNFqXMdqn7jL8vb3b+2C2z5e2iGaSzBSArz
kjwYFc9Qi9yvS4VLl6/Es0mytTundvnJWAYlzAnTUZC8RCFNT7q5xC9qwoTEKTYkn5mN54a0jqS2
riZm6FOpCqf6t5nUf4JCKrfJG8A+JQYo44coCYh+wjYpzaOTxbcl08BOflObU3nUKpCenvrQ6SGM
PSxTAiIIBCzxI3Q4c6L5WJu5CDZpKV/cKl1VppUde+a91tRdyDKEZXNsjLE5sllsjpnWUhIJ0h9s
wpV+tQnIMbNZBIXo8bd4dI7Xz1oqXDu3zU9TOX/oBj46zq7rkJrbkRN1cYzVZ39+OXLUPk631z8t
OlCLWCP/+a3DMuhcqtVXss/8xfWf00h3A2CTCTPLHJl656jLeFtCPN0Dua+PvXrU18/+/NK0qPAF
sbdzOZNkzRqyne6mfEHQi+bphCvdpJJD4Xw3ZxSX6Sdw4bZAC7NAgKDW012p9y9W18VbI+0hV4Og
R8o9bzrCktgD3Ke0BgrThU21T1EjeklUH8UgUDzJAfPk/3yZoc1JdbGXspg4VhQgm9WH62eezSws
7Y5DFto6DF2MgOg4eRczPsGUtNUeRcEJ8PrZnx9SjAQmXMr9mCY/iqHmtOCC6bt+KD0PkoGZ7apG
AgSEVu/048xQuvMW2GR7kAn0x17mHuevyJObcRg+EOy2G445IOOcjlmidF4g9aIE8uHxUqxvFuNY
OGg3SCNwEh7fqH+IAzOwIHyrALAFoejVXATWEXLs9Y/tJl2OjYe4hqX3LJjCWGlxKFcRpCQQHekM
UYJpRTMaD3VQqdSdSekHlcZbTAWAsf70Z9Nk5+tvVKmnga4OoJnr19uQzjs/00ghn7ACtxmpJZk5
O5OeNLtrKMOe4g0jn/HS1Woc+p+ZY1cHOTe7yY5d5rp63liDtrJsJ7rpzPcqDM4wmRryESFv7uun
k3pPeU0dUgbSVB18ro9dJGsOXHxm2AVR4HsRhf0BDq9+RO6rHzTza6KXkUJQ8Xa+fhhbjE3XzzLo
Uz4jg+ie1CXx51+EbNAJjmiFP0K6BpYqXgLu+9GygFM3gFPhM8D5s/SVsR57FJACyQDtswLOC6+T
F2q8ZNevhT3tPEXd8ybuU5AxjuxOsn3gBDuLcZCTJCA8ljFYkyB+vv4LrYWXwNhYmu9bmJQJcIiQ
jM7LbP3wikBsDI87GMS4GyxHWi1XMJdeR1SZDBts3eglHx9h3T1TEtFOWfeQ9ubHksZfAb9AGkuc
J7fkkrFtVqKkiLYG17avFwAghjnb97VuEUuXHDnRWoRYHRBlftihiS8qdmhWdZ+RCGqiMkz8kQMh
sM52YJ9PCLFawqlQ6ZiAV9EPdG70FZKc+nqIoWvs+LNwdqF6cbdzOx+DMKhyd7qh5PIYUMHyS5JG
ishIeZ83rKhWdHj5STVHfqtYngO0255cvqGiW6dtnK7DdLzjUGv6sMJZPVxzLfvilum4YDM6y2Ec
NHDxj8T3U5AOGZLEBNKGFbKyU8rAw5Vq78y6pzu2UItFtsqGF75C7cXOyOk3MdAiaovqRslOJ6OV
fu+cXAI8hGstm7QTCAujFTey07FsYCvtPWi21/1I22M00cKM4PKAFKRw8m5b5I3hp4YhNgHz5+TG
tdCBbuA2Z4YodiSx7FOkD6hjARPpcXNm5zdHxoXBd7FJQs30LTIvd81XsyUJtUhzBmKgO9BLtep9
bGY0wiRBc1HfG1Spdtxnvo0mFI6sNjUfSc108ham6cjfTYv2rLXUapem/H59uPxqBrpguYXQ+A4D
3uORwEcBqnHIovC5YINAHRavfU0hHCwXudamLmgAhF1yoM1miMrd1nQRuYlqiy+NjAVM4EoNyeH4
Ob3Ewavsk8YeDCF0vodW+h7khbyEefq11uhDMa2x+AN6WQBsg/MGcGZusdUU0U3b01oAlubsUvpx
0HtAKETlMO1a4AGc0tMz1dlHMybdY0yh5TNsSx+gsLwjFwsBZmPTlW3qmx1tV9dArum8VbNDOJxR
ZSTPKQSGZoFaAsbSgdiyqw2SzUljnq7P1fWP9MyGljl0P0XEyJvJ+yjs5B57Y4bXlNQ3+9cJHWle
WqeEAjGDnXUPXDK6t6Nxn3ljubOxGLN3M+Teo9CxQRILTekw0ll+NUg7T9arLe1uH/avjDLJY8su
gxpjkroDzCDLPgEoLzbtKfRi6z6AxGYVXnSc1B+6qMKOVR9tgqXCf2g3vO/c5um674s1i0aNbpqH
WuMlcxr31eXhXKLmqxHuKSnZe9vLln0a1t9s8cgji+666NgvncHT3tzRqa5v3bB+rmyzJQbmYKcl
aArl/NGoyLU30yvpDgBhIbHWtn+ObArp9IPgUZTWu4iCZD/POcNGg3PRBdWORVxs+pAg3m2PNpDg
7g3W6bxMzUai0aCuZzdwpKS2JTqXMyvt6dYTHIuyw/keZk66qcbCd6k4+ctoMVMsIsCaerjtuakc
RsqSWdIVwKDzXVRP9J6NwoPX7aim4YRxK95Gdp36LZfQ2sU1sNK+eyzL6ZiON3rnkvPvm6OTyh8A
K89t3R1reI9/vxM1f9+IurokKSCQz5g2a7sr/zqCl1qTWKr6e2tr7cU2ftqTNm1FfGGwyz4NA5Q+
t9+QY7theNfZlLL8ySgho6rRx4iEd6wJOYIcMsGl6m9JbNl+apX7GqQIoHj8BMDkwUxx/PhPGeWq
n/k3ZRSSOr+8vP+irbl8zMiZfvxaPbn+iz+iWvYXS2WTyPrQdRGeSSXkj6iW/UWHMyFcx8OcRHiJ
wsYf5RPNgG3BOek6gstRhXzW/2S2NMP6QtGB8DHrscXMuZT/n/qJ9XtQiByL6TBHYHnYdXTAF3+d
tzSI3dRlpLa1JWOL9SsjkHCR1ZxuCTJ5wDxTeTNzc9kLgXaa4BDDUkxgWU541qRLSsFwRYBy1Jxj
X7dbi+ZQSJCWHb45wJiS7jHKQ4MzlWpoPRNV6lZOmv+M5uTeMO0zs6en2K3uS3nPpOO3X16I/+XE
Z6nI2Z+1IfXLuQ7ZUKkCoh7H5b9E0gitU28JRpdtI4MR+h1mM1/oOULP5D4o8HIttKl8lI74cBPO
UF9Rbz1GWv2Up9VRNMmzBtMd4iEHjAzsjXGGpNQFd8Zk+q6LoQcEYmM/euZJKthkto2jYktHx8fw
d2tV7V3bl8e5ownFMCdXMceH9d//hurE+i+/oKq9ebY0hG7z7vr1RIudOAwXj3CxwfKZmPEdOqCD
I/vLzL2viMWuyso7HC7R6u9/rvk79uAfzywJNk7z0nMNiCq//+BgELR1J6x5hvVShuhEuuIEA+LE
ns+3BtjeVzXvmrbN1l3YPRWgFxnbyjWiSy7MEjb0ZgbMu78ZlaCyfvz7x+f8r4+P0CPeJy4+9zq1
8ktVcPJkFC5p56F7uyIS32B87rAFjF10sef5PEnrNDnTjT7lxBKYwpA20rx0pzffzcHYIWdgZq87
Jv1bZoX7eM52fekcRqt/o/v9xljCPb/VEmjNKtKDPeBzZl8PeoIhsrKe6tm7McmJLMSVjKp7N3tG
+OaerUqkvRoDRpIkoQDHHiZnQqwVx8GUp8kcN/K8yGmr35SV9WChF0A6FG0d3fkw4/y1yfPbxHZ3
jFtuOxKMQhtvEJHc6vH73z95Qv4+0/OPVxe6N5Vb6rNqWfj91aVQqeF1GL2Vt9Q3difvZcR1H8mj
lvYXk5pcJz57XdxrQ/xsesU3uhRfvVm8heNwy7SZVVZPuR492/rWtpcDHS9/iYxzl5qfBKlBjcXr
Bkm7boXbxhFf09bYxagJMrEPqkUh5SBhVhvIrNuOclcIFoqAwSbrBqAq0ZNu+DndzB5Wfd4A0feW
p8gZPpI0eh6M/CRsv53gX+VjuyddB/nfQ/KbLZDvEyjdLF1k0dwevnb5Sd/Mbwx5AXVMUbHc6JqN
Q5ETVZ4d8UY9prxVA6oQ9lkHN+ro1Znu5L2OVT0P3zUmjOzWvAFmcRfwMx6M0vluN3RgAVdOlYOz
luabkH4XGDf62B/qcjh4PYr5bN3r9q2rl8Cm06OTDAeO9sfEMT67MePrcp3N017ShjWVMbe9jGN/
G7fOPmribf0mG+TnOKvLJLoMRovyoqWRoq+thEah6xB+wDsK+b6M51OheTsouCTOyu02gcUbont2
sIJRHCaGVPuTLKFpePu6zE9uPN8mWAGYsTyGPSKHzjj8WMbqYiXNTSyQa+DHEDSEV13dX7TY/TDr
4MPjXFZcOhnfa5F5nsz8lVrfKTF9vSU3EpUocQwyQKNxLmsXDBnjz0G6AxG4ycPmGIzjJstaWMjl
bTyGzzUMDi87T/S3qOr47D73YxhuQmFtf+R9eZfo9nbpIKuMy0vihD+LXu6D7EFU9nZlUPgxh/Iu
sJvHZBI7tsOPkg0jfvWdHBZOILZ+H1AATFvU1FryXQ4OUy2DL710w7DdU+eI18YgTSXuc1vfhYur
VMbfnd7eIbbZWhaFH5mfCaDQnhPySXFCkoau6TCdK0iimqzfrowT032a1aoLckku8jC0r71wSFX2
bPeKr61Z3eGBOXtTeGPqaA/DA3aSjWHwHtGALjOv51GXZqSdkzab1p4rXta8oAZE6rp8dFBKNMtu
ztVke7ESS342tOdKYeqAbIgGbktQPNaLu5WNvUuL+SVju7vi6d2K3iJsmaPsmJApqUqG/tLNYl/C
ONCkvjKRxLtZ/Zha2Sbso0+Ts2QeaXszhQ/hUfMM6ENb+cbrkk89cShtEhBLg48wYG7f6S+WrW3s
2bhvamJznt3CXsm3vQMgiS2tnQZoPTHo5G752FAaH8PgCA/mefgYe96PxUg7vVZ8cvypWYQ9vL7R
4TEu3k+nrn/kZvlYF+NLodEMH5lEBQDfMvyYcN0+VVr6MJ6I43xOxMu0RtxPU3buMxTRkbyxm/qx
zcVL8wOSGKOJDZ0JyKkuRf7u1Y29e2A7Pk6bbKXTSV/QAWRF/VbG0feImA5JvvQ5sRtiP/mwB3B5
Gm33KbTootc4Bkriu2Eg97oo70hJbprYOA1xBrQ7OzulfcOIdpvah6YoH62e/nxo6i9Myz7lnrnT
swqKcgVxhwE2yWSWgtSuO8E+K1koSA+m/tNNkdpGbfEZNHbqs22JmSnxAwfhJqKPEygX4l61q23q
ogjXgeUz0oZtW4odeaSaQdQl9UHFw19/bNpmn3iEa1pT3EMIuSkZOWfWfQu1/GkiStNV9qdGQGVM
zYMGZxzCF/SSVDvqmXY0J1YY1/XKNT6DNnmxHKx/LnojNXRYjhRUHhYi54R8t0h51mUwrK2meszE
ayuTM/WOy1Rpp7FELyGdI0OiqyHuCEFCfw+Hg2nEr6W23A69KmIxq6b4CtHkvlK9/CnimtHemgaJ
gfM73CQXTqoPVUhlSG/mVf7hEN3pBu3WmMsnaXkbzWlOmkLTzIbtjy76Kwvi4sJMzGBudTvZxyO5
unrexVF8j/lmPWXvVRvtp45rzNSPHoVZS08eYnvYL1btO3ZGINs7KSfGYDBg1hpnO48uVewiNkwP
sbmDob5zvOTQV8uOdN2TmTl3QY/nlvvA39+hjd9nLf64QTNu4TjscIXl/mVjm1egnYk6g8BNdGi6
Ly6RyWC4LSys9w3YZIaQZhJdvYM4CjIqONmxuxf65wgICSZmFXKeoXX8nxb7vzkbumzI/+8W+y76
KH5rq6tv/6OtDobQFXTImQmhGwWI55/nQs36Qp+dvZfHRI7tkjz9s69uGF8MOBv8Kw4zFA4M/tUf
szziCwA9aAocc65DPrAW/jld9MdJqf3L179yzXgX/d5Xp1lnUZ5weSiGYQpL/pVf2LrdIAbtg+n2
hi1XeEQu6J4HNywoqxj2qcjnS9K78YHe1bSLAKhp84HaW7k2QBnsagy816Bmn+YCk3ThnTOXslRD
DGWyk2kLGpd12NLTM+MHt2Prljce04NMbI5miCnRoDztRnF7HrASc7xG0Ot6F6ea55vELMn2QqxH
QQJd6xqrxBRT7Yx02FW9TSqlKO6YfKTf4dZnyvIZvQ9DG9y1EWk5lRWjPZr1TMD72/WRmaEI75ks
BoJKjmvlVEN8iplbWVfuXpawYQtZ0BVYanM70Fdj20kw1kOK6Dekny4k/i5EqtMj6297sDTns4Q9
ji8eTDpk0/Z7OdGvTwx8CgaAoH3pLfGWoA439hrNvVS/Dt4PFt2wxJPA6NAuNRHq9bha9JjviJ32
ncGKhQlOScMbS5PGqt9rfNtMxyTpNk0y2Pfj0gPrtrhfJvrwiMegO8Jg6FYNDY80CXKyd34Fdx98
bQ2R0ub8gCk5JZdv0kQKxzw70exMwTBn7xa3yfVoBzcOPYJTmEQPqTeDLtZnp9uQ9w3PTUeklxL3
Tc9R4a0Ih3urbnd4xvNbLeAQkEuaoppsw12fjILd9kYazZ6YbXvfJg6bRk14W4siyIGYwwuOsWQ1
1UXAsduTtzxj71HcYL51TX8cLPrsaclAgOXdOB5sTGq2cqVXPeynOYxvW5g5t5mVW2vBRCTSHJ1Z
Fthal5GgGSQBh7ymubu+UZjfrF4adF4+jlmP18sL2W+Ey5k4U72OZhvCTjcu4PKYI1uCfmOUhe2z
l5suJJZDStL6sHVkbBy1KX/WrMRjlh3DbTuPzvn6gVg6SJEkOgZxowy8Mfu3YniEC1EdNehFbIm1
W91YuKdS77/lh5/oNyIrHEG/LH3xxGMAhW7X9bmrvZslHWbfLanumtRxGLno5TaOge6lhvt6hS6M
Qmu/w9Jwac9U0WLe23jO142mXVI9fc4Nq31zZAUXEU+iOfWXfMyqw8QMFALYcbhYSNQi/AuirvoL
pDZrTelZ7L3bfCq/awV9ieulD5wm8kld5PhBkWF48Helgecrbbv5AC8mBz4QFxeGCegoJluG9ad/
PCkWEfFzz5lEDiRx1yeqo7S7rK49MathQc2B40lQbj4BMkYS65KGUF+NKfzggfqZbzg5xt2qOmSV
1zAZvTTnErvqzHVsrvKFe3ceTpDurWng+KaDerdCdp9CPw4WpwzHxRQKbao5Vdr2+kIyVUR3h2dU
GFlwb+fNi5tVJHXiuX5q9PqQLlXOHdx191NpFIyeezOjCx6TP51V+JCaYgRHc9P5YTOZt+wx31zD
bP0W0yEA4wXRwdwnF4a/v0mSfDvNosOQukH4Egxs//AxG0wjaOkpn1rsrrNNel1KyQhYaD6fwip6
w0aWXTyR0mQVyy2TVpjJpZ7sCkUfFlcOMUBi9IucZoZ5U4IqbsoUwFCw+FCZvifAjKWiGssgxYTm
evBwIB6Pin1cKgoyHU66BYqMzD5G+LWiJRdUNnaQ4Rqew/YlA6mcgVb2FGO5prG6nvELAl+2gDBL
CxpzS+V9IxSheVSs5g5oszChN9ctB3ZmP2i1qPZMTPsOZCjZ9Jqs6imrTKBCwKA9oNCzokOvPEWK
rhUzugceHSiK9KR40hnD6D6p0mk9NwAVFHXajeFP14CodYDUhSJThzWM6r4nLzwpbrWrCNbeAJRU
Ma0H4NaU8yLF38t3NuBrGlziLgeFXYPE1kBju8mp1oG76aNiZs/Qs+0UjrZNA6MKJ3oI2GpXWUNb
q82dACQtvLmIkPJq4DxzZXMrSndbIRxm9H49j6NLI4vYkd5hZlN07/gZfLxLz2FTaNh7o59SgcBD
SkD1woQUPH6O8gHtI4UNR0N3n8DEpIy0bhVYvFSIcVexxhkLSGCPRwpCHsmRAc4FFQUMbGbOy2ea
X6/Mp88bOu3sXNO14/GWtBXevIVzvpAo2reQzxeSmwqEbkNEp+owELNnQxhDS2+a+Ym02LDKFUhd
QFQ3ovatgyXnVwq2bkJdzxR9vUQGZvhk7h+geLAgLo8ZrHZhOg8esym6grjzfc+MDe1GhXfnUHqx
4b27CvzOBD0U+Fnh4OeIA4cJIb4OuOFDjCfRTBh4fBMKJU/6tFzrkVVuRV3Tp82XjjlRc1nJRHzt
M+eHNs1nLjmGCuNhxzxb6ZcKXV/CsCdzj5IYqn1BYZj0NqD7ngzbrND3ONpQFWSeviMDQfO7+Sqy
lvNeWHxYVuNtbaBp6yUlxtxFzAW2Tgr4X7bJJhI0+LDxMDYR3fICfCbNDDYeQj9ZwOA8weyfSt4Y
hm1Gu1iFswHTTBtNQf6ltxUK+k9Ub1jR7DzmSghQdlXum0btrYdELAdgHhz8kXvzonrbvqm7g1FL
ZMa2O1xSr9mWyj/QKCTdIJINNW1uLcz1HTmw0yh0sGQLpS+YlMhgxGgALrDc9sHI8B9QTb1Be4DL
nWdQkS8CnAj5hBzBbdAkVCcoWcuFqaZvmKgVy6wBeAhKUwkW7B7VQotzoce9gB+Slf+qY1BihlEZ
GpSqAXXfRwhdjFVEDTOEuGbKe02ilMf3ZP7QlfIhVfKHGAuEHG2+GtxjjGrC6bjzNg6XmK7kESVn
2Rvs0msHrwTRg2erJ5zDK+ne2C4eL72PjsPISZkiGrnodkFRQVWFCaUGs0/0qddrWhCUjMig+i6t
3FU3L3c1xgsrQH1R9yGTG2SUZiD/x2RWUXxZKO9bTvpnyI8ELnmzK6GGo9QajMfgBw8uQjIzq2Pf
mI3uacbGIZWWIyf4DZmOl71lr8AuhttQwcAQ823kxKYTfrJ041rWN08pPyrcH6HBHq+kPGxjBXGY
it+kYOoEBBJAK8xZjU6yIQKk7ckQvmVc9K7SjAz4Rmq8I4USkIxKRaIrKUmk9CSTEpWkSlkyN3ed
C6eBlYFZkBYD0ozeJMVzMtFuOttlQMK1fbCVCqVsyucFN0pttPYaz9l+MBx4aRUmaRlWgKq5BwLv
/WkX+rC39cKjqGLd9UrA4ikVS4qbQKlZdGwFHa6WCWcLxN4njvevI+GN9ViJYJcmbDVotfAUIv7V
CmTVg3ZP5fdQdmBaPDtaa5Zrr7NkOkVlx264SRBwLJSmwEcRSvcEjnREEwYhTH9kgGY1kMgNlI7G
gXUJSZ1S3OM1l9endr5zWBRjpbKZhbjvldxGx3IzjLxV9UUAmOyWuxETToURx1VqHMYMufVXXMq1
EucsdvxkYdLBMPQSYdaZmBsjXivOrXLuCOQ7htLw1ErIA5OcUQgCEYh6+hZEnlL39Dh8tK5Z5Urq
oxEWI0rLNbQo40+lUfJQEqCB6ZuQCMVtjB9oZmmylTAIHLefKYWQjJAJtViFWqUX8h4sF4oy7iYU
g+iHeuUhcqt3iZcouG2rxV5BBzmXSlvkpC+l0hgxb3o74jWSVCW9khF7ifFoUuqjrpvnley9BlsP
YiTiq19HpUpiwVhhETFeADI2Z+IyB1DT7wt+pY6bCMPvKJck7iVAMR2HH6VjSnMYnwiaUqVqqknF
CSVvEkrjZCuhE8Tut4jbBX67T8aZsrVvxf0pwAKF/ofvujWVHMqUIyC1hmAluOCnMAk2eV4wcMws
e4RairFJAgzYpqj/8xKinzJgKDBka3xqqD/YXOukfSnfcTw5ObN752n3bAR5g87yhfLca8w7f+aG
yko7YihRW/0R/R2Xx7JJLPdseenBCYjLlMP8IAUDCWlVPMqJhJUJQXCJxv9m77x25FbWLP1EPKA3
t5nJ9Fne6oYoVUkM+mCQQff083GfAzSmgQGm7/tG0Ba0JVUWGfGbtdYXLxjK8xW6lSzVL0vZz5Zd
POuzZ2WvKR3oEpVvlLLbZUV3FSvESxLmv0K9XG+5WdWtgfVVrNCvEfpXCQVMQgPTKxYMvfaXWEFh
akWGlSP3VqP58owZoFgOWWyBvrSDRZEQfekQCAl+TC3Z19ACXONcSCDXHHIuiozrsbSWfe+8mZP/
VGP/2Y2YqraAwNASQTsjy+nNZHkbAw+/ALDXbvac+x14NOeMSp4gmta405arD1k6tNusmBRppWQj
Q1mDphQcQ72GXK4INj9FShKhBN2UhCVOvNlNezfLDpdyXz7UQo/PujS/EKJsJgF9ObIQleHpA/SG
xnCGA9c4AOECwo4CPkNNEcMGcywowTnq2UntTFMt2OXGe7ki5loWrYkAOkfllhBPZK2XyIeES1es
gDofUl20IutIw/Q29JxHeyqNzSyDnyJk+tobYFNs5sym734M2npuVHGrbaB4M3Q8vWLy+PIjqHmp
Az7PW0F6yrlvVrCefwpWzF4UkqFUrb7vPLn6kPj0iuTrfO/dbQH6qY70H+SIJqf9WBvcm0F9NAUl
5dhTc+Ovou4xeHfrxCcdFEI0gOjzsKIBl7I/i7beV23FhrwpIS4s0Ss2sxdbR9RiQbj9h+ycJuvt
AF34dYXDBj61+6zGn2FFFEIQuNUwCzUW8HyFGHrQDNvOfGbX+szneu5X3GHxD/hwRSCSgbABdv8d
Vc4H09/fhCPQkkBNnCAmb8sVpFjVhwEi+KZRYUBpiton8XnCsvzBcXkRES++zsNrPphnx6Z176zq
VwK3EZvGg0wBOY4QHUWG/c22HkwG18ecD0VTClTJ8ChgQQ725G3KFQ/pttze5tw/pCp9pwc7mmb6
Opj4p7yw/zXDmLRhTZYrdLIf3VdFbAGhduKhgktprYBKgHd0nwnMyilR8ViZv6MVZ+li9i5EGQ9M
qHaW114gp5JgHn1nw/RgrUhMYXvP9crIrIBlaqiZTV9/elA0l+IzWELyJuaU7LPhT96ven8YBdA3
gxXDKVcgpwuZ081+JJzOBl6nWMGdEoKntaI8qbasOJ1fUkMQsU9atrNiP9Nh+cht8Z6ZntwlYYpk
tWlPJaxQlMA/lvQfcNc/u276Ard2Pw4V6NDlarLxUQroqBVSk8HRjvGf8spEr45VdfwtDP8DwTNs
OLxthKzcWfXjCNW0WfGm4wo61TK91mmaX83x9+RQawmiPQv8i3O+/G7VWiohME0EgwVifLE85GCd
6luzAlbhhld8xQzBV/iqJLlgb8Jj9VYwK9r+hDhmzhOM6AbWeS+2jv4Kcw2z5lj4xbv2zWdrWnGv
LtmCKwCWNFhko/MKHWh/24Z7mYv5qZw9zN7qUK8MWdr+vd3qMkY+Krii1dmFOGus6Nl0CfYmgQg7
sJ/hTs9pFesVVctY9L7gQmUzjjw32GrXGeL6wSbu4dQY+h0Ntdoi7w3i1Myu5BJshAUYF1bsSMaV
3s0rNJeZAimkJHwN9q4lu3eumasYBU4b5kJBOZOEmKl5h7zhkSSug3CAsego+07JzU1IudktgXyt
Z8LK/wH6dvZTORo7cGz1fshYvQG125NsHmcrDpga+94ZqWhMx8HksUKDEfvvMif3Ns5j/Z7DFU6Z
0Gw1H5eerG2OEo3px6OJBnR9NdxWyDjhNDCM/oMK8kgMy46d9cFeYcYumYCuNf8yF3lUK+64W8HH
AgJyKNoOBc9y765w5HrFJPMUXAFwkq45VNcBkrKl9IqVcK/1mgAeYq4eR2L21si4llQwp2/BuvzS
jDaYl83bsTZftQLc3Annx4DkbPQgnccV7twZfxNYzx3M53Kw7qUr7rxcHRpBsIG74qGJt7mv4UVX
cKNXavgCR5p8XHG0VrS0C2M6nV4kIeC7cCQRT9bVt5Im+Wvuh9mMjGjhVEMiiBvnltslrzoc6xye
9TJ63mZSy0S2Cm9msmKvUQAvm+LmrjjswZO/XfjY2QrKnqYrqyyW9gvn9WIxXC5XrLYPX7tbQdvR
BHI7p1giG2MzrzDukIi41bdMEQ6oe1xP5ZqsAANJ9sZW4LwrMZ1a+N7ZCvpOKyq5hj9xWCHgNjRw
c8WC1/DB8aEzszVwra/ocGeFiDfQxInqdU9yIg2X+EDi2WCOR1yYOHoBbD8PPkpHA21RBKPc1EDj
uhVbHnl4+EnYmLgh2WI6MM15zM8VtPMusl9nk2bTxdvJ5Pi9Nqc/TcDTXIcFQQpMrBee03yqjhYs
ti7B2VGm5PgC6aDQlU/NCl4v/PZecM8n0cBQrn0KaqO+k+F3kKWHesCSldQyrleYezGio2actzUm
4jd8Yyj3uFqqjVkQ2NQbNFmwmN7ChMiQlRqezlzRzUMfRW+OiTC7WcW4sOWHFTJPtbMNR7Dz+LNd
DOzQA1ckfdoAp0dTVtMVErexguvJfSSBdIXZA5k599RFjCqnuF+l995gHIK5mXeYbzDpOOJNERt7
LtGjpLiRtm7QAs+VLP1Gbj4bNMbeK/utKrq/tWnFSZg/BhUREeToXOaUuVRk+B+ZE04bx1U/maz3
rPqqs6W659BZY8mGNd1Yu/pomBbDbszZaDZfAF+KA9ldRKawDqCi4twt0E1FbUX/Nj8xwxfMfy0O
17IkKFLgTZfCPRRyuszjgdHY1cPL3DThF7PyZ9OlfPFon1T34/U9M4SUL9GzaOBToR5qf8BTEllH
VeAXdJY7gliJrJ8dKCplw5p4VCw0nA8nVM+ji5weBNM8cjhPAXTdcjyR/PIKAGdndN5DFPhAa/tD
mVZfXbMYB+QksKkQ3hvAfrRFrMU8rmFElJ90udabUPrTmAjeahWmR5FcRVveWcB5r20nihs6hV2q
ZUgomEHArLYeCz6ooewI2mrnPY3uGNvNh2+FeNExPqXW3uVe24sczi3G+++gRQjRYwAlfZaetZvm
eCiaao9XfbO45Ah7Ab2E1ebtTvBgMC351C052KYE2Yd6uWGZ7UjrlyU4PFyPiWlBwGzZOyAAUfj5
qj60qmVUpjF/+0HzSzTkVoksfWuDv25ZEpToFM0WQRiI4l6MF0OHz8nSfjt6ri42DSOKsDSBzOAd
0mS+00Z4dEubYOwwbkp5NidgkaW7XNyQozjsFqBLjLdzweffNUG8iJ7VcscyHd2axJc2Mrqlh4tt
rYBkhy9kehGDMHPudNMvux5xrHIklxCjyDvVofOArZMb0R7uw5ajWL77EYiMPk9j7I1rZKtYOwPA
XkKUVC/kUkzl0mP35gO0pLrHrJNbajqX9tE1MI5xpr6nI2OcpnMOlvDdQ61RRbraKjdqKuqDo+V5
6XLsRuMThZlNfprz2JD4QqEFZoKTDkP/luROOIULCSG+U95PyscwNTnfFkLujWP3u6QYp7hFErX1
NJbyepA4AxjllGPexlkICYpuLj1a/ifBh4QEDMs5YMlx0V39R49M/YmsZ0wQNGq3dON8qhXFl9k3
f9n1nUPfDE6SDmTTCg9hWfAyO6kHJtpAh9Ffba8aYtgB+bWqk1fpkkclsxxnFu3tGbGH3Iwy/xvx
bwbWrK5mU80H2CJtXyLAgey485fHjGgLQA/ZkP6xzZG4iaKO4kEO7ZU8PXRsGhWQw7xlBjq9JeQW
xZalE46Y4LsbBxAJOPI2beC9Wzx0u6LxbsqV/zE4NUF3X8/z25zOX9aESqEnzd4xZ1i7JJo1xBC3
ZWTvqqF+6fruZ7bx5zhdA7LdnHeTGwj4hkjo1ez1D7nrPrgW7i89iGJf5uIQ8O6fRCnfK54SQso8
fnsttm0q+7PC5rMVCSMgOdMWE/+1Ti6qj7Kr032ukZWFXijPWcqqk9xW4p9UMZ4dpEdssS716hMs
CLFAw3Jy+wUYdFSHZ9sbwzMogmvvp49a5PwNpX9DkDOeuwRunmtXemcQlHNOCfHiV/HS3g0O3pCh
b/MrWn8vJ7HXwtUQs3E42IWgxkNDkuvofUgazTZOfQ2CqAf2tjunKF8yMVEVC6LNZATaYzWJuWMC
GbNZ9g4ZTxsOTLUzFTtYX9orw47kZBd4gGILi7zGTOJJBG9atp/FwLaA9bWFa4wfvPLQBckQl6p6
abLm0ibGe8+SnQio9OD13V2di/4gEskYwydVLvcoHUSq9rK0X/Okc9gRp6E4tJ56SJPKOdA/3Tc4
UPum3DOGTnf1QjieqAt1jBBNsuVlTx4yJsSkJjDBt+/kaEFnrzNxTk1COTTHf4Uquf2q2sihVxB/
RGNeu8R87wPUOiQtPmuvS3bzhBmCWoxmrkZKCXdi5+btZ6WqT3fljkpLmGd7sAGUcumCWyQxpkD5
S7IRTcAL60NGvVb+FDHOnBkhbJfUydFJNyRT+OzoGu7HxnZ2zbjgqZvybJ+PT6Uu+rhRzI40qxlE
tpiYnNz+a+V670yOvEfBJmMTPWaObPwUWcWX6/R0kvQp0tJcAqZxpQV573Oa7SmdXkNnHWSJ8Lup
0Mbh4f/MR1ggcyo/8G1BQx5cen2BO8ycblmQi8cGITA+/KMBkb4Mi7clxaMUKMaiHrW5q4sP5ZLk
L4vE4sAgz5yK2t9PNg1aioqrE915Vn6MqOyz0mrluUibDRYm+pmlLysaEF1lSNaGpLgfo781JS3+
14HpsapJnupKd5sbC8t5Y3iA82zssoHkQTGCTnQd+bufCQ33A+eFJlvuIru6+sr+SapojahiM6KZ
wDYz/WDZ9xvtGqfEt26Jb/+2/RnERTjGImFS7hTH0RmWHa/Ye4bS7A4EIGaxoZhhOj8n2niuh/7o
hbO5H1LuNukfl6RvGN874bEk0yXmI/6T6ozyQ4/DIZPd3vSJmptHwblccP6EBCktpHoQNLOdQsF2
JAifBp6qxfB+2tq6zcPaRJJzsBR0m4UfnFKifg65nPdGqIuDIiur6sbPLOiZ2Tb+rWNI0I/TeOlL
564bGWN5ieo3MCYKNLbGpWG5icAhAQ5ZUgtqkWUbEyzua2O5K8tdF355YuFOE7ko744ks71VJ0/+
YspbOiQD+6bl1lPTuhkfhuUPd8J3fmdJ+eaFzZczEI+pTfEezGcJU+lolkG4FxR+kzcdqh4TXrmO
CJT+XXgELC8s8zeWIiwoGxgBj2QlTZ7g4XoqTXO+G+QlC5rkUiBO2/SIQOowI1Al0wypS+EjIfcY
MlnZy9hSkScBWhk/4Alq7OWiGVWotD6Wqh0u6HWOU255gF1gJ5luSkQqWvdxEK9EriQP1UCl0EQE
B6VuS6XYk7FPNN1OdqzCoSuA8VJMirR19hWXfjQVFxAB4dZI0oi6j/IkC2lzXacyN06R/cZN+KMy
PaF8o6kA5XgJ/Sw5Lf1wk6Z/DHTfbpuxJqJeA5gWqIUcXfxBDUvfbLwpTPKPJufkpvKXSz6iMMjb
/hAQIEbOOhl2CJrY7zR8ESFrj8obD8l3VbDMnRTjxZ4L1+WV2wQ11KU2Ix1ABdarFYETIFJ1Fw66
2En2UDvduQTKFsWeyvSDIG1Gy92pqMm2ViVr6sxqGc0QYMgpTpARPQZlEd+ct3bNCTZyc9x1rTUd
ANtv3WXA0EmXvlURexQftzqVnr7Dn08CT0ufo2yH5QMTwVkCAvK6FVKzq9js2Wz7K8sKYr+1H9ap
uTWrkI0oKs2cnkGNHROQjNlEj6LAN8vhGAnjR9nhwQ0AcXl17rAAYNKa1ADgR+/J7QK67x4HJb+J
53wQ53KQdLUcFwGZf0wXf0wfjV8UksYZ0C8bLW0AbTo6YQNdjoWxx/w1CXGmDP0cbPc7X8ckbU6Q
ReMW4d60uo8cMjuXiLxgGPoVDH1+MbGfrUxaslhNxISlo4kq83NIh7jJpxxfOeNYLjURbWY7OXoL
KbFVACU1HZ4QJEabupxe8UCJbVWPIQ0s2trGuCXBWHE/yT+GUhzLLb7csGAqPDD0Np9HhzfeZ4K8
8evmO0tLRQZS+j2Y4r4H9le2DJncOscTOQd04p1Vyz2EHJ+/7JIJI8F+VEU75GyHpvME/9YqnjOp
9rPPsMcZkE/1LtDUeh0GFRlDwvWHWnaYADrxVtPQplQ2pTIueVbjDnAIx/fb/Gi2QX9Ty9miQb3N
ZjgjKKvnndLTaaFgu03Tku4JBrWwe7OWN8Ev9YFRxAQ+x0uTDteuNPRep/mOnMy/AgbEOSU6L8vN
iHCANNh6WHm2xaIffZP0VTsPn8o+bS7Zoh+MiHzkvusuicc0iWtqS+jmkwr0jFQnsHfKq5u3orlv
gMqjJWNAl8WG1xMx1dux01mnFUJnkeJv2v12Qbm3lbovz6kcv2HPbbI5/OO7Y7+x9ezv8vyHIXy+
GXzWE3Vfb0rOrIfCcgmJQZ83ccHBiYPr0d4nlcjivvBZJ0kGc8UvfIyvdl8mRL+wyjNy44+X9PlD
XlIdLrLdI04ydsvfubNjl7jNu3SsL7kmy0yv++DMFMvRc1u8teuIuYvIYDWWpL1k2hyPSoNCKW0/
tpX5iw1ODdfAph+xkOf5Xbsfs9SkMcML35kR55dn8eFEiOZJGIlrXuxNRESG7cCzH9ClYO+Vf7xM
vNQZB3iUsBEIsuVMWy5RW7F1r9wr70axmcnzwOMs7hVbtEWuIsaMB2+Y9XuErPux1WQTaBJU+N6x
zJTT45wE3HwIH5nFER6XwGSjd1hKPqqMiUI0OC9Tkeijg2U+cL2vISyNS9cMxuWfn3nuwHLOdKvf
YeAmJ6RcEi4cq9znwkVhHKi/A1oLkqPZF0xBz3JWs/43TRpoKK3hKczkh9cNYqNSkn1SHBTXxfLk
tZgieczH5c7UAavbnj6laNgGCb4lbIruGn+EDVUE+pR2bGpSd/ozJXbxZTRc7zjBnpgMqI03piTj
Lr77PHTlA0dMdibVtz9T68X5wocmipatOgX51BNpadrddB/5BJb106HsA/YJuIvxxFHmJVK/eyTP
xUaDFTlA3XA0azKS0PbtveZvYgbfS5Pj0M6dBwQb4jIbfrbxZOZ8UHTOMdeTPqaTaX+IYD6EUzO8
wLL2UIgF36Vg+Sqr4kTjI0/JzDqk9ZFONc+V9sznYt2Oueu/6wG/vd7mWfNmTEwQWrc54r5+C5qU
S3CxCMtlRGXsIZA7h0IPw94uk+ASPk8ug9tgyo5TADA26Ftj75okcDRGtWwTdGqQCX8bdvMwmtWt
a/zHiK0RniabvzgP72ml04sOppT4ocHeFAhwY4t0+kOooDDLLKnuhdtU91m/VPd2yCgLsdMzqR7/
+SVrqRMkOD6d5eRujMFn9u+5attJ51zTAZJ91cTzUPywjmbaNq/iLFNTobSzfxYm9ZATEqzqKhew
ct2e0ROhEMGZRdHiExYV2QFCBpvZLtm6s6Vf8542bhizaJ9kWDMoxP03MvTvS5nJM+2BZnCP9HRk
NnDzWSNvoklXsRcgrEfQS2OGJMlrMuuWJkV/bHuDfUpHCju6nYcE/X2MMxQI2ezvO0/P8TIEOOYT
+y7gtJxdyKlIJPNbHvZfNWybF4dDIOslvu01bEN0fytltxeR3yC4MGSLIrAodjNd7KJDBJSBjVwm
5shmrs44e54Mm39OEzpvTnvESw910bXbbe/BOMHrTjTrjJ2SHfrGG6z05BaqvE2pVd66CKASkm5O
PzxehsN0JxgHYg+K5764eMQHrQkNJKs0LDFy4p4CjrohyofYL5zP0kuPhi1OaKo3xYj8oWAddK7l
rZPhOwSl9zxfwyV5nqa6Af+ZEwaWbBcMMUUxnQNnhXJq6ewhCSXb0WQbN30yC97KduVizryngquA
WQz5yThfidkzKF3G9lxHhM63IZ660vgqyHmaaEeMVjWxMqfuOEfTVz3q3ygeJe2BuCo7/TCjtoag
F41no1x7c0/f0mDA9jWFak9hWG65keK0QzSYigltVhCkcZaSjMFgM63tj8kRxcGZM1hSafhXIXCZ
0cGSYZ+jyBmduzoYUc4g4U2G4mYztKHXNRGJ/jKSzo/bFiFuIPk6S/o1kSw4tAKaY0H2hJWSt4sy
B7HPtFQ87HP2Gpmjsa49L2Sx7cypprLXfL80WfoY/4v9yiXI+grZMtnYRI7u3MK5+Anjv3GyH5KU
5yHoXIUjZXwmv+HIkN5HcriZs+6Qpwlut4Z00Nl+aIziPk2jnU/gN/yVBKVaOO/0ELz1ujypAf9I
oeI07VhL31yhHyNZvIdV7ewUD1eEoYT5gmmQMyW0uqR4+aRrX//pK1HOPU+s/BxTPOWjc3NrLShC
GZ85CFb8+hjO9Q15JZka43wNBCDZsMLmonoL9aG9sxqS361WPLUNi2UTnS9Dzx2oxFtjh18zEzki
ammca/02pfmHN913wWtU+WD9UHPjeCx/B0MWU9pvm5ZiTZe9salzJlcG+ec4wztWs0ykG5sBtPzT
RwnDKiYDvjcVW6cs31hKpIcW5USuB4Mh13KFLPZcrtE1OukvhAW3cUiUM0etsR9slLreuhhv3puU
bXree8jVlOHE0DSjmNU+OdPM+ylQfJ/4dQlvIs2P8Is/hnbQ+8ZjOlSTYGPnrr5Eo0HKhIVgeumJ
7T2MhRfdo1TlUGot7vAcMs5u8kJEtOM1rycu7Grq7/75IfAScWoc583jQv33L1U6NzZLv4SoPBtg
VdFMeEpq7/75ry6ag9s/PxNZ9J+fuREaO8TIzHRmBvaebPqDlxtuAB6y3mo7DK5FkDh3pUv2mxx4
Pn17uSOefNoDTWMVvv7nf/2Qtf2dm9kpaIXWhLih5z1Yg+aOqDF2hVLW8ag95/bPDwPq96BkpI09
Nog95QWPibXkDx5nup8tTwaH4iO3m31coDhse4t8/YBdWJE7SHoZuFU5aRr0he4t7wcmgPl7Az/j
sZtTWn1RnYbQbM+R+E4WUT8gG46zQsReloa3fzCdQhcv7TL3d/Ifj4jhO6chqO8ye+zufcAU/+s1
+v/KoXCx6Py/zUbXP13Ti+b/yqFY/49/+43s6F+uT34M9zb3hLPygf4dQ2EH/zJtz2SlxrjZXB3z
/xVDYYf/8vwgIBkC+TlWpNW+9B+7keGY/wKEGaG49B0QeK7zP7Eb0f3+N8O+RR6Kb0bEeHomXE/H
+W9JBpnq5xTfAvi2dRCTVszKyCgibsz3jU1IFhLzdaChFXSSnd9PD6mXf+Z96p8kEsIk2NnCMvfw
5b8Wi6PVrzhgSiGe7dZGpMQbTCh9emSGUZzQxdwtUXsKAWXEdZKwKVlZXNMIot0grJsdPbthP7/v
GsywjmR8sLikbA/dSYjKIn5ufKfODncR9148z/7Nbhz4ccTkM2EO6n06CHc3Y83Y4JvapYPuHmY7
Vwxk8FYnPSHAAq87C5LhFAz1wVZTugk/R7MlPygn0YpgnzN185qAB1Qvc6KnqLae+zopj1k9+PtM
k9hetK+WCFPstBZzhX5MYnPr1uDKko4sUUSN097Oj+PcPxGrxKQjPDkFUah9w5Fe2A5MdRTyG0YM
ZMix+0QNO/g79Cyz7P0Hpj+AdRHEbgLHsPcGDNF9aFRn0rqGayY4h4cgPbNU/83ysjvg92VjN8Tk
VO6EvzzRuVcn9O3uqItHZRtEU5HjnZjhQyjtV6okruHGeLRpYDL86oaaMB4v4i5qrXdyf5g1Asqr
QzQKnQWNcJHvkBlkyWff8q9kLTJOG5Q98lD0DHj72DPHChI6hGyaK/7mTL0aGrkhdnWCcIDnuEo2
wF0Q8JUVgf8lLpa9Lb9lNySx76JA73d++BzmCJ9thEc77nj2Az5x1xiIYu55iwHIvhOkmgGci42J
QGZKWEoEE9GXxNSReMl4CGpHYTfytgluuPM4lHeTRtTGRGTg9yoBNXZO3C87pQueCm7ZdsiRKpnx
5M3FG2MPwpcwlGJNdxuoetJ46ZzJPMsA0241XfI5vKbVMj7I3Lt66OzhVyC9YrhADF3S38YAZ76v
F0CjgXQfRHRYt9obz0E+UqF82Uq7v/jQqE2Ch1DV18wqZ2tBH9X9ET0C2A4hAMI2/9iwTyNGvAM7
DqFq6fernmqL4QMcDnTzdvD/ovlMyIiZ92Zn/p0DwAIKVVwB0xhxvR8HjAE2yqLKL8uUBwEWumel
36sVZusFoEELkgnQrOs7w5z1wTdm3vIVXdtUDxl5iQ6gALLvUuuA0HZr1SFmCivLWV/4gq/ROOsE
yVKHw5feq8T3VHifge+9VHpkEYXKeM5syiRwFeDce9ZVM5oaoUMqeMlr6S37oq9OZAEgqs8/u6yd
L6T/H/3QXbXvPcmdwwnaRTwhsfNsRrvhIpFfoM1ebLBZ2kUzaNrEALjh9Kn4c9DxzRXprgtir0r8
qsflaXFR0PTEFJRNhYZnYDpgB3iVmVnBbQ1PRBT8qu1EnJEnnj3yvNP3xSpT/ONIoG1n9Fn1u8+N
g4ZMdhdW1Xd+7g2bEaXjPiSeO3OtY4mWgvgefxfOHgwd133t2xLFMmK+bR8M3zZQ+I1qT5OLb5GQ
E3lQNiRywXy4F2hl5DIZO94Ass1c+U6dJhxizZSKzsoNj4QF0uzPDQhfdzyo1n72zRuOmLfZe8YZ
7u15cZ0+YUtVLcTzMXScQyaXHmmcQ93Qbkycvn2aXXugm7bq38twvAUTjUiUeWpdTZQHUrKuVMHt
MUdoaLupOCk2eECH8g8LKd/Z89Hc4H1klDf8+Bbir6aLjby/9KnxHcji6g+wUBf3UpP9GBgm8XBh
9Ic8d2TrkXLvJBCPtpjMg5UZgm+jx0kkkd+bS/pLAzY4MI0isS8IrkQN7KYpswnsIJlkCqdHVhHv
I2L3nQ/drLGxfedtUZwmD2lMGv6OXGayDvnn1yjXmMg9hA9uzXR3cSYKq4WMugQBbhLuZ9v5AdmW
7SKvLLa9E6ExcMeHRI27vE2TXSdal2x54vxSlA5IUNR61zzojpK9FoTR5NxWDCfsveVlxL/nwSGY
2BFxlr4VNYTGzu73ZUYCWzMhKmrmP7YOH+euv0/IWcQGX3247bTwCkfiyNwv1kEBuBPpxSnguzZ1
2V3j+t3WRzy+DVrDiKubOTo/JHsSqWeAS3Ns58kIUdFDhwSVNhcMQ3t9oJ3CJtCcqE95B1X7uWpw
hhbZxqh32O+G+94rfic8FEVQV78nJhAhaS+q/m2MYPZywcKEYMTxnBbfUjgqppdDGCntT8x+DvP4
qtiQ1PZFIEa6AhAg0yQX2dTREf0qenXjo9oulZB3VcA75EmmuiFpnVmOmhuNIMY1ax9Vxk2/Oh1q
Raax6iDpUu5AzrMTkqwDsvLbUyWKt4qhmsVoZjLoUjJvRJ8w6SOG1jjE8kgeA5CjypqeezSBTW6P
+8Ugrsbrgq3oWVJ20zPzpY+gwtRH5GHyzJvIjLnxsafpD8canxtuJ7a2L6Z03Bgn9QNBKxxLHdHk
Y0NQaG8hWGJlk7P1n08cnnBRLJCmo8OgviT+waI8QmYYm6MNL+hEK04n5mn8IoO3EX4ZbKsZLo9Z
PokFsWVVICfsJr7Jfej9IQGxiUmfbrassrAKsQPYNJA4uB1PwYQY3iHmZTfK8hS5VbqRpd9gfKZI
SPuU9E6f7ophHFNypDv6GEJSgBNFNtYQNn8Q5UwbusB6by807pOYt0Q7XCwT9+XMfDiBnDo1b7UO
LwSIgvPwCo3fIv+FG+FlfZX6ZvxDGfYDoNVEWd6Q72JACcbMG/Dn42vSOc6d7ksWrYNSN/gS5ieM
gVMkBjdGWPUZTM1yYCKI80CdHKzZGau7ccG9WeY/xuIj769zrIr+sm9T1tE5lojeKk4gjrdmVDJD
Qwh1Ga2SgbkTd5QhLvznGN3XX0bJO05Fkw/K+rGWQ6UBIRoBxZwfYhhz6v7KdLfBpcj0WSWcJohI
cSreYwSDE585wxYm1JdpyqPhIKgLVHCnwv4p6cF74N7GUK7bZ6+LPr28fURAWR7tbrWijNxVXphc
GewV99r7tjUitaAYOaVJoWGIo7l+FNPHBJFdOeKIqaJf6RCOKFz43ppPDhoOpE5ya1Y17m8jA+08
/23g/jDYaqxrNloEqq6WghyRiZT3+BDdC+u8t85iolM5xzJPOHfGF6HG4ejX+RdG8zkmkpUTPuz0
Tprmg9u7TxFBK45L6pfrzwxYlPuWZiE2Rew6uXsCBNWyQFOVFeCl/ItR98KqJtoW2XBXtsUrcGKU
TYahWZ404Tapgn2zF0GI/LzLHnPp4lkEy9iRUoLctjiZSp2zSFWUZNjZZm2cCMV8kW1yTRlnbKMt
m9lrkvYvcrYEXbE8D51Eci+9o8nHUg8euyv5WGrxkYUQMpSF4rK9TVn0wG33kSiehyCjglk1Iu6I
h95d7K92Lr5Zp956pa2NnCErCrOLASSwvBpNtGzy2JvZXpt3+djdoih19/Nk/0GSil6B8ovL4Iqs
8orm5mKHxC5j/Xs36uZROtUvj2HnwahCANlSPWiBpEc1f/3pHcb2tFuiot+3zXQoFOPcTv0f9s5j
R3IkzdbvcvdsUBhp5Na1dg+ZEbEhMpRRS6N8+vm8ejDA4OJiMPu76EJ3V1VmpDtp4vznfKdZpylq
7mDyvyR+QnYhVuZF7hA9YKhhUUHiv5rp+OUz2jtYIUR7TaCRRqVLaULt5DrIs1M334HK/eMQeMcc
/XwxJhVu783gE5slNUnPc/U199N3Vn7W5OmxRzvpxWPOEvsldBEZmruu1x8SPMJq7v2j0wsGwexa
W1HnPyE0XNmvQy0/dT8d4mH8mFoIVk7avo8+cW9zp3P3r93irSbMxnvdUeLnecnFtAYG4SLGX5vj
VJuCR2WIeF0iXq3KyF0T4H4oW8wNfTl9Jwq+DkpGY48h6WcqsvPKeG8S8yKrG8LFhLqfrtIIByUG
BapNWmRyEw9LyJBtc7/SoKFzjLJh5QSi4twEuFSZNR+4SHE/gEHGRNjgAoJ9Zs63pqYRPC5bZOKi
enI1UTfOv899HdA0ga94I/R068cMQ7JdHGWJHb49VGrYGnPLlQYdauUJonuKgzGOUEmO98khq6G6
3EATpAqRYQts5oQDRgZtzQLdY6srlXzPlHC+D25w0D6hRCf0/+DtAmZ8d+5rUg/h3LCxJeusC+dl
btMhQ/YUXI1maXTYfJbZq1+oLyxRHIR89uo+C/alTD6kG51np/81Ias3QO3W723AdnrH/TideeZ1
LpecPV9U2OJ9RiDPAyYhZmFfuqBiqyg1UZL4I7HaaZVdO3ukYZJjCwyC4TKU1ZNAvCMTefTNR6tX
bzmG573bdcnGpkN14kpHhn5hmMVnkmTiZngcEdws3OhZ8nWlgpu2GhcVDMRFZgQ/RcQWozEAr0X0
DliyJDCmrmUelKswsA9alPY5hubM4ROjfYy1Mc3msz/miOuA5TZ2Z5w8VvjtRGUSkSPMo7kX5auI
nrhlPRnpc4FyySy+g4ReUypSfzLSK8+AiqbnkhlYK11nbSaIwLI09zNGuxsTsU01tEdv4DXCZsM8
SqNKOIH1WkSGsTT7n4qHjgd2PnFU0SdmrCMZxWja9ySbVskUVTiSJ67slArQkLiGphhfiauaXX9z
m3vLALrEtj+7RnatFAl7wxdw4+AiMezAO9Ik69FOyNSzhOhc/x2yltyx6y91Mr4YEJzw4CQH0hzT
VO/LGm8gVZOtoT4NyjEoHgz2itNJkeB2sFT36JTJ90C56Xboi4sX3QVeW3bLQmRbRoSkq11FB5hO
T6YgM5+xVy5qTueM7ml7+rFlciscL+bLdbd5zTDFkX9U5puLVRScOO/9jR31HY0cUlyTiLBTQGur
vIc6sru15+G/6HCKOlZbrPvI+5MVg7Os0K42vZXF51EUBnSymfizYiOCv9LcsWIxD6v16Du7mawI
JV/OdjC1v0nknSMCt0t5Rx2hko45Fb7EcQ9ZVD91ROLuhcGMhmFbU//wk6Z+tp4caRyb4WyVRz8q
HpTjvxR2f+mSWhxzxTS+6FD/J/dLWwJ3dmB81ZQ0E/klSKQimmhcrP6Iw8wp9NUSlChxcFv3peDr
qJ4H717gBmVKDsCJAZ1sCrrGeJFFcEwqQv6cmYuOds82OeEMs1dZOf0ZlfrghPVFaB+OAd/7RHRo
2VKY3NM0yiCctKqtAat5CrYD7Lic1jhmKgNxT3OSJzqfyr2D8JT7ZHC41n81sCpOyTS8mN2AG5ce
ljYwwtXZVCyYOGIfm8ZD7VcY0hwycDU2LNOuiI2XwQFZCxMHzci6clYjhkwJxRF1huNiwguddRrP
hdnutUOR7ty0W2fANGApUj5GR6NrOzX7sNpS6eZyT0hGuluoc1RhBVEzyP9WeKgGC6dj7VTfYOGP
PvBw7q3AKkpHiX9jVP8/vup/wFdZJjLs/1tS/r97of75F/6tKBvyXx4Ma48Ec4C7yDPvaOF/a8qG
5f4Lcih/Q0iAgRZ2hP8Sle9oY+nZ4K3QTH3XFaDN/lNTlv+yKIVi6u6AnoJl9b+SlIUX/HeKKWI3
AX9B7YwUoLbuAvf/+W9w3A4XHfu1t05MJ1rFdvCVikFw3WKOVJsZZcnxjKe/4XqRGrdySqtdXzDN
asMWs1PvPBicBQpNYRRmRcx8Ib2QFLZs/KH+G3huC6pQR8zcgEJkv1hGSWGMJIOj8o0gcQj5KX+U
uSMWfsOu4jQrf0xfQAW9+IbxXPZ/K9/pYXm3+7EAgGM1gjM8XgjnnnWrzAj2z4I+xN/eVo8KYoaV
iaM1deYxqcGITGFzj4WlJvnapNzYZO9ItozHojfapR2HTCqrF+6CcqHd9loNIxKm12xbD8SEj0bG
hHzEoJSoJ8+vr1lTGfvB1a9Z0jw4pHxuk44RvGPFCYUL6qyeaHu/zk06rQxy8XaR3aL62cCkQfz5
UMeW2uYpmnI2R4w1HfuJoBdGrHgvq+HTkxR1JNmYn9GGVy36pl/07QeXqQ9XH4TiDz2zZK6cgoNF
7CA0D9FeWaTyuzDcEIC6Z6oKuK1oPiq3X6c64TCRhNnNGvCEiyDdhTQVCKhBEArFXwCwVlpRqyqb
F7r5OIW43yP2h0B4e27QM4lu41b4O+XkzblxxrMj06tBpBn+VMgWkvgHZBVKILBKSAoEWh9lksS/
yr7JWeBqA9uzyKN7X6whzqPEAxS5tG1FyD9F5U6UAahny46+FfnQI8Wj1ZvV70XtY04wa66gGap+
n3TJIsXGxPAyV5hXMutMkQ/oR8P/mMkpXyosQ4glGN004KVsTDMGpNvQiPrVmJWv/eB+3Kni2/v9
ujC7gviTxEQjqThz0QlIHJ2GuN3XgW8/GfHdskCXybbihEfskQr6wnoLYo4DUCrxWqH7QN7HyDtS
hXkru+yFGazYmxNJ9lF0v06AjM4eFZ1xv6IdPTcOPswE1gacoZT2dP/ATlMfqpHm+KLEfqeJnqWU
Z5GhNfe4XdS2TZmn+5EdPdMu/NomKA69CxnX6vEGYl0MA5NaGR1tbd8q9tjos5VVBfou+2TLOcLZ
UIEYxeFo9Ssx1vUWVPl3bWre8JsqK0WTZjXvaArBJpHdgq7CjZNWwSGPB651tM949lfdIlBPyVc8
5Dn/PIZpo3O3RosKGwIS6HT4LQp+Fdy1NHu4GF1MCqGHxrT3MP07mJS1fxjM8j2yZMbwGebIQFrw
ZpnBSlszvgSPH9HqUiRJx924FeS5kanWnJTWElfbqjVxPMheXVyBISXjvovLPt9bqbtJU+wOgV0/
RXlQr0vhrFxei9gYX6O5oTVX3q83Hm7K1HlOVDVvRAvPZDCOtm0/2wGYBLJDlK1OZxkQEJyA9RaR
MpYJs3gcaVz7XXgxCRYBJ4QYEIHUM/Mcg8EQYZhE3KLjgkEMGl0s86/K8IxN3GMyLiN4QTk9zIRl
+Tm6IXvzmBCAz/PfNYdpznx1SzjVfJctQQnoYfE+js42r0LMXGjha4htuEqfhspCXLhUlfOSg9Zs
skOoIr3Mc5cPlhFCWQUnSaR0pQOHJcwcXqRhn01a+6KZfo3ADMf9MDc8d6NixNB8teCkCX5l6kCq
5gB4h+QTrbIBrv5lr2ba9WT17anhlnNC2ysSU9a4qwRBmpSmjjUNyQySIpA5Rk6yuIPosnJa+ZOT
Atg2ChXUVZC/Uvtv7NNMY7EzLFmnb3bLRYFV45B2cbT2C7yeIBFp0+YCBwCaiKyHrmfJ+lAO4zvX
LR8Aev87dWO1y3PCBekxApJ7GSvrWfftD6e2VxaccMVPqR7wZi6NmctFUI/fk18zQeEW/Qlol1pY
hx82rRJ4v3cMn3H9Z2qJeWJPGhprcLscO57XyQGo5YnnQAPftVAvYuT5FuoA6GkrF2BZzeQsvPmS
BNF+tsSGiicy5dmGi154MCfuvUDPVjln8Bpi7RKX36V21UfjscXgxRosB2YbhKllaE5XgxwbE91T
Ptc33IYvpikvHQfvzoyvCeVXzBuDW9a1mgixfTVQZeOcNQ7rncNY1wwf6jv1h0z1Np2Qg7GWZBuz
vlEbcoW28KEx+y3u/yXR4XtQy3wp7deWM+GiRUlsVf1C3Gglu/bFGDq5Du2KCULyUHn2sHBJOHPo
zI5G20SbLimJhnCFr1aVM47cKMZvuzJ+RpTn+8K3i/GIkEpId0K3IbNP+2dusv2gq/NQaLXuRHvr
7AH2eBj8gdrsbFszfoRZtB2ATaaZPS2UmdaLIqj01k/hQfGu63heq8Lcl1b5d+zLLWL8iZgb8oM1
v0KctRlO0ZPd36yIdsUCHbEwRLLDC/UsHO+Ud+1G9jJaD5P9AKgIlyXJnOWUzvFaDvIvCIkXQiLT
zkvdm8n0qeNYcjE6q2QxYxmpa5DZJK2ZgTOrEHDSgnCnHZqD9V1ima7W3IE8Dsh64ZVj5oZebYS8
xnRRyQUDxNcyotaIxta3xKcuqGaCWzrFx1Da3Yki+X3Y5AXjB4OsQWboZex2LWu/+VhZkBnyStwX
ciyGyF6o+LOL+ggyJ75DaEovezMzLEuVzD4t4X1lE+FaTKI/rd9+ETHdFQUDRKvrh10fWMOi3Ybc
7Te4gNV6EP51nOjyxmFP+Rjs7MVMe9mYrokJaubd+SueglNNP/micYs/CYdRymrYx02qEmZpX+Ox
MAkHlk+hMTk76fivqei3QZqB/7I60O1pZyGHN3vakFnedP2gvezFqzNzF5j+SzsHf6XiRo5HYjm7
Q/VgBc1WkGteFgpxwe+upO/PLcwrSDtEtWYrDQ9jgKqounQDjGNawFhvx8bfVtHJLfpXXXz7gNtR
Q8xfM5V3BAtLKuqj6tRjiyRWe2StUbnSFtYXo/OvOvwgImwANgYH4ou+3sihY7lsxEl/1gaWRrs+
2XIOtyEgKJFQ6+wVlM0ViOsGM9kEClytKBj15zzbljMtZkW8hcGNnVQEN0Fem6nh7PA7wjtKZ3FA
GskZdeh4J0HWx3Q4QOOpyTep7pxOot7oAht2Wn1oOjtvhUygtScxX9XESxh3H8I6B2UlXn2FHBci
kCnE9Jgr/1be9d+a3whM2MjS3ffWzvIZf3gj/79jho/dP8kfq98lGQEjEHklw7vy3ak9vWqVjcjn
MstXJTATOzbOs41fXTS/lRf8wLzm59c333X6zdjgi2xGi/GSvNtlPSADAq8E6EC6JCa+jmStbTXw
tfoE2Nofw55AYfcPfZM2K92pgBJmdUE5Wvki5kGWKDujxTdHzv5B/aRsvXRwUmbkzQFuANZHr1b0
pXvlRA358NNhKF368Eka0ZgLU87DniD6R4Qrf8l9Ol8aIg0WbTRtOy0kMzyYRbhfCHelj2bX7EWc
HMx8wBJmZT8EuBD63AxDJT3YjcQQWtiy2YLI2QjBzL4MQmfpIUgsO6P+TdOECzVSTuYU6yJxz+4c
E91qrAAfn38IqaXfiULgblWn6W7pI0gZUcyXhCTpa91QWkVEBtPBYsTjsh3IDXhu9ZM2ZBPzVmRk
s0qacRkepa5+Ee18mgOQI5b3IFvjSdE3N3wZRnvtxHs1zvvCRLCNZ25oPuh/doOf3I3RshvkysAU
T2z3vxIvK4URGyecOX7Y1GYHmo9mTD/81B1PSDUmYLvozSVIiDiuy50yWs4nLr8bHrTvNMeGPJWA
wvLa5LLB5Ia6g5Bh2/AwGR0fA5wLeqppogndA7AQDunSYMrhX5O8uzk9VHLOWiBGwAtJAROpU8aL
20KLqFPWWu+7xkg/3w1EFsaYNVfivwIPf9y2X0xQASYzt4y1xisOcYuXevCI4IcJqbE+J2nOY0X8
Orl08a4quPfVd44YEtEolmY7L2uDZG5gfnUR/SDZdJrc8K28R+3aJmBSxKNU9fyyzXQdNDVmU4rB
dNJJjwjTbirNNFO5l7F/4xBOioRXHV+JzyeF2G+ussEJcK+847q6u2OGx8YqLlpW70HLJLKiiiAa
uG4CimdczWGycn/tmjg/eY4lA/O/3PD+JuEzaSziL3OEDMU/V9i0vQwHq/YObuNXe2V7HzrMcXS5
d6Ow5ZDiK54HBp2dUz7qVN6ohnVWAezVMmj4nJp0KeLeXeah3eKOEetBmtfRBilCm+Q+zkk35NPc
cWrQq6Cbf62SBJcZ7zjwAG4Zw2eqWRZx472ONNSNkSoXtTvdaQanvOp/Rvd1Kj/HiRc2Hb2LhafK
jWamUObrIAB6OLgx2TUwnjHyeRvzDkBur65W69Tkymsq1BlSyobDKkfMOcVYkVefXHltiArzkdbk
FptXvpEeZoRpTUfAj07FmVgDY6Yc05MH7JCHY6e8L6nyfXlf2SNycr0TIf9236H1PLrcR1VSvdjw
BYMomLCtZrvK5Tptagj/XYfbnC6zAEGPgwpJNooqTeamnnD5ojMK+Iya9Fb6HBc2QyZG/x0IBPNO
Ie3VX1qpcKGFD41VPhV6uAKifbFLBHkh8reOtN1Siv7V7G0IymrfB/27GeXZF0edv/UdXs26vyp5
xDekkbnOONLhg9Gvhk0lxCjV01B08ZFp/Z0ehpUoHOWvjSq+pp0+nCkL9EhkLPkP2XeXGcQUhV9O
TewuQQheWVjxFZPrIDCuTJ2OvDW0rNxnwSEME6LD+KokA041wpUuS/aKOGjXFfRc0GEM8mGZiUUz
WWxRSb1B4KiW3E0ZIykoNpI77zqckIHrPtv6VTOe/JBpYjgwNcxsc+34aj42fIBuFhUAINg3OnLq
20jSI+27WHuLqncOhoSJGfONtk7skSllzIqXwE3ZrUlBfcSy2nlE6RdmMK5tWYIv4BC96rlBFLF+
UKY5HS1oHUsH2kpWuWu7GhRf4Pw7FHW4LwQ4QAeuJGYie9W5PTfYmAfHrLeCk/5eZFhJOIWV6G/s
tvQvkMTXbffgFxj+CK6z60Z7wFQveC6hqcFjXYLaPvd1/eUFIOM83M5rgYa/8Ca2INJi5dpN+j8F
5nKGYOemL069vGdnSczWgYc73hqCrdUyWqxh7wYYifGBi2LnxfIxzikyqpl6kIGpuINUmA3ZtEMv
uCqj2HX0vj5kjcd8zU2/0yZndx+42KQD5NGu9x8UBIW2ta54BU+YV57YD6hDnogPWLRXNnZY7lMn
3jlUBnLc4JCUx6uyqae1Z74D5nls/HmTdbxGLjjklaQFIcu78GS5HnXEoGNy1RKOEoQgetLsgDWt
fUGPj2kxiE9chLAhDblupddg8gixlrSm0Ma9nt59CDNXIu/CY4fvqvBDUqCyNMmIwOSL4sVs83UX
VvcGFgdKg4oufsSYfp9J4hnAdvY5O/ASrfR5pFGREQPttr4M843q2CyJrIpkzGAyQEuZ41ECzjGY
eZL7IKjDZDfKkhX0ub9DE5dvI0QOc1WR2riRsuT2rxvORuFdCuu4LNd7bG8GkCov4VfFtVmGsbGp
awyIcT18Enta0RhFtKel0dQPfzvmWuwwWBUa03isi343doQqKrBCthFu2cmjhciWrK40jt+xc+FU
PMc8N3SClPfuVfMDys8u0eUK+Ak8f/trjqYfOnruw/R1CLAdu0Pxx2rObVvdpuU81w26GPJoOr3M
dfgLOFCsdU/qkmEDXbo4osQWgNY2i6xkI/nzLrk7nEDx7orZSIiqigfZO2/QTdfG1Psg3+SbhM8w
94QShA8f2mr4+Gv90nvwvchCwmIGQmEbV930ZEA4SCzyhP5XL+qfGhyYLKTW0kP2XLkjDWXNgDGi
LraZTzkBmTi6wHX5PLVdsBU5HuFAuj01JNYTIWROWVPxE9r6k5k2hVYVs0iQ055lkkdpI/pesZho
EA82OuOyUVzVRjy9oI0IrjsYV4dIbEQ+XEQd73y3pw3UtIelnHhfJXPKTZKGMPP1+AxC8zfv8+2Y
QuUJi+THdrgXQILQuG9i6+5DMSoIo9h7s0SAbQ+cK7CrRVGIs3IKGGdWTjuICo6mN5NHdHtQIPm8
42rxCUjvlqT5pixWI3n2XSReJTzSZUR6XjbNNvO6g0fdLfZoF+0gjLuVrEe56YS7rXpAg7O4IUiT
0LaLR9fs9mlO5Wvi4BoZ0Rw7ARGrYcvBmTomw2V07/BWm469eCem3iRGnb4bNiAatwUzSaH2g3Cf
AvJQu9TU9dqgocjigXZ8ivq68c2nwHfAxtP0JmtzFH/NYh42PVUFBsY1HBnzNDDNy9/7CQhQTtxI
uPpYB5oXneQ24Vfr1mi1sdPm2y6Cx97VXDeSDI58llAIwVm/aYjE4mA85oQ/G96hVYDLgPqGFrZ6
elNmZ6/xZcbLvkXQComtAM3DfNCDaIeA6qQuYHWVrccKAM+MnysrW4FoDHt0oq1lAaIDF3jbHgI8
IEy0OhIzsVnvUi/5TvW3E+NoIdcO+xp38kKPj0moo9Ps5HtovcitXhEwqZa/mWrr2+AbvO0ID8sI
+ZwTj2Q276ZHpSdcAEwdrdB9A2Jk8THiD7Ig4HfgZ72xZ/VOk4nPUMmDk2NF96sy8FdcfQoO7q2z
8pOBeqRhnjZxi/ewS1vBZZa/OK6Ez+OO4dKuU29asZ3YG+1TColMetN5cOSAHQCjz5qVUnazSAxs
kmlIU/zA2U55Q75G/YEh1xt7TKHYK1J2bScRgJ8yGA5dHJ7qBIli1rex9jZ1jB/cz9NzmJJAzxiH
T8Et8J7dgZoEAUohUVwfm1m/ZH18Vp11mFKPPpwRYORsO1tNH8XCSmlwXEeB8274xgwLU9r0nDln
1/cf7cjwt4xXkyVW6OfOmo5lgb6JDQ7ItGXtBiMztmP8WQi4ib1E4cb6+2DM3+yJtIvLbDm6xaHp
bPwbqDhLI772mYvRJcDBR00GRtf6kcThzlLVR87LghZ2HWpNGC7wEd/bggDUixi4rjRiAjfMzIKa
J9PDudXzZgfl/InxUC/uuPDC8FaKY9HatRmlDvZejdVva5Al7yQGU8FaVAZgHDjIYgclM7fidsBh
j3D3Kck3Y0XqcxibZQ956DTo6T1k3GyHAbiuPllB0/1Ng/JvUKBV184dxW+xByTyT8MpuYv1n1rF
COcDNJsYeAniYo0wCVopOAchG8lYVts6S4eFRRBtkQZFu0knQnieVYurD/tasK6BeIkZfnnUxs2J
WtaE3hbckAWRvkdhNg9e/JrN9/qHThMHGNiW8CCyRtSUnrFQL6wqvEaxcQrch17bFdQWGMDI405f
nQMz9ojYln8pKXgOO7s5+KDHvEQli0qYEexGqqVGTmY9flhX/3TDsUn9+VT3BfjwQGwsP/0T2tPF
sqhUQJ5PzVi+ZN39TNTvo5Hsd9m20FTT4uxkGiTaxCoq/4Bw1OYjnCO18uwCBLGJhqYwqXSE+wnE
sluS5qMo8ILZ6E9eJxObNrihFEiZXRsrAPf3wibrMlvbTrp3hO1T4KB4ALKmX0BfnDimwGMMb5Hf
Pv7jA+s9/ZNLOsudaujWbT5v4H2i+8lnFK+t1DgP/HLtpJqpEsqgMgUsEBDSHLr1X3Ieu2wd6RF6
WVcSOXVmuAKt3HcKoazvmP9VnPNEs9MxJEndBW+2Cy9hSi41Uz1rcqADw283mTiweQFqP0yKIVFW
6gej4KiVNPNrAFSPXipc9U9Y/3+zsP0qOyc+a8v9KGuufSQfdgIjJLnpYcfgdW30NsENo7kPptKL
ZiKLDSt+9fDRaP0VJ/W8903vfZSsKS2XjzVOq13IItByI16rWdLqQDuk4+bkez11oALox2zB5U+e
vnPauuvEuh9kib8EMPBoitdiTliG4O+TOUIVqeiOCYOYNsQ5By0wZc8N3p8xmP8wIWXWMUZPyksY
1Ax4yUa6BFyodiF0KJ7snKtl9mEbzKeKgDbp6Vf806M46kc/wrrpuD8jlMGp5jVFYu2CmYrHghEI
hc/5wTfNnvKhlKfEJm+EOA7txi8h/MROzBSJ7wU4yIEWQiIirU15ZkjVHZmMevie5bAOQCkuEouP
3i418jVTBYfXftXXBdxiLTUq+MICrHLO/II+j4Y+p9hmaZg9yjGi97AieumHkblNRPrjOui0vR8/
zT78tL4p6CuhBWG82zQYYT+V1bipCW0vBihPNUD6wsg5qRb9mU53u5o+4xyJwLNppS5x2K/T0fnI
SW4baUy6Nj9yVHkqqijesSlhAIvw/rrhwYq9rxmzHBARoClAbtdjb39AVG63daRuFlJylNPAQdh8
ywRmjf3rODrUFyc9Oa2kyC9xYx4jHYP1uxRFcuwrCMMWcwdQaLfMZIKGrmqa8cG/e8k1oCuWMB0z
ICd7xQpbkPqp1todXxuJyDQ02WrIB66R6bAfKopUaBBu0p1nxeWlycxPAi8SrUI9awOLDF//K77T
P/az4WB+DnHJTcaERxvcilcQTO151OeUyKhXP7ZV+TLkzN1cezjIRD6igQu6l9N7jGCgzCB0PlnW
62H8ybruMzNt9vpjX8+fEsx5YmHNTrW5MuD/HKrijWA9RsgJhEAIV4vhMwbNu0UyWtq5W9MC0m/H
pvuey/KcwE1vZdft+6ThBzNXNX00BEJ6LpMR0QJFyEaE3q1opwTMr3tlYs+hDkkKm3ce3UbDs5m0
we6p0v4ToBNVYOhdsEfvNr2LMl1MwziFNzD6Pmavebqr8HoYqguJp0uB+dMIyRhLesA41FdIodEm
KTkzehmbgw7Z/5uKWhfb5mL7Gw82v7HFF+OO6ItesG+iRi64L4FC9RiIhXjyMqN6TFoarrgEYYHK
YPNJxtldxBTI80As5xP2wxIOGY9vF7J7kc7vh3qn7HjctMDwCA0APsK2y2mzjBjUFlu/59fKaa5M
/eCWJoK2AKvc6fq7w4EI/ONZx9mNw465HFPvw/JGWguwJofCD9eTy1Pdq3eRWwezLP/Q0ZVxxUpd
JDQLOAqVks7c3ZEwqFMNs27PpzfZDrg6N78mbS/Lwq8erYBch+VS8tAFn1wIdoRz33MoBOFscseQ
xZd9J12JsQwwnxnwXEjSNDVuRowprwQtuVja5jfBLoIzg3Vg5HaZCw6sZmdQ00Ht9aqi9nXtcXwD
YmafqE5792oafjuKR1vfDLfJ/fqQ+MZIX2x8qTz3s8EGjDoRnZCkTL4T3lODG87orGtOSyBlW7qg
CndplnV2mB06sRlh9Nah9gAm5NU9U83OPU1lumNJeemHiJubTr+rGdt9mDXNETL8X4RwDADInQKg
PpyqR8Mwv8KE0qEq5bmII8w8fdVhiSjSZVT+gNp7GgktbIYuOI0VF6DM7vcT8xiXD20lreiBV5xs
CCAsnfAaetQLFaPDRZ2+qo7REkmTaQm0HvEEn8/I+SIyfhI7vyPv3suC8Z5ncPqgneIQ9iWhIaE3
UgXd0qOP06s5e6fBiIpqLqMU2aQ3uz8izk7ukOFHzT9TDzqpojqnr1h+o1DX9GC6l7aP592MraO1
uZlDPTVsUa2lmAkJlEeWLn5Zu/lEusZ8m+QvHh3VoehfoNkNEKXsGGLG9Fu5sFyBmOpRcVOff82W
Cva5BMZYG+d89P7UZs/ouPT3uFzv3IezP7vN2iakzTKu4jXx9cOQlafi1UroxMY0xQZjhwBX+oJk
bX4Hg9PIuQtGkoB26S5HojV2xJoT2kG7GksuONIb2tdYt8zavfTDSMY3JYz5y6VnZTCDB0IcI4gK
El60OOVytDZS8pQN1hgdRHynC3XsJ2D4h7Y5apdq1SkhnRT8A/FN23mXM1jchmlDGbVCileVpdZR
x6XerdEjY4h9VlVtZ5cwFCpju0/UuAlU9hncS3rZtenLlAyYG7zdjt1RFNKzZwDjMDtRncYaDFl0
T/Ll+Q+5FD5PJ7eWzHHAHRegIWaZPCMf30NuAwbR8pV2B5OvvPymK/vFr5F8Go/7J3udlJfWzrha
lhyvJgqgmb+Sp2uogIhz6OmBfkmL+6SjXjQBt/q6lDSD3IKBWWwVuy9WOv4tMdkzjCaIcy+A8/sn
y43WDJm3ChPSIMKQ+FL9PZoKk6q2FpoVLNLBCVrf/Q/kDZyIR54P31jSFnRUBTEmbJyEvuJ8XU7x
rnAV9V1xtsx8A8Fbugc24TcdBvJi6O6eWQmqbUHZx2gEyDHRTDDtXuj171avIc23KAnXuYIUj3vC
ZKAIBa7uQw8jBMIWAuExDT/c9BceundMHbtBXeaA2HFZ681JbUO/e5iG8mPI8JUREVMUDRG9mYb8
jKGeb2YGIN0V7UJWyHcVvSOnZtDfSKPFjj/JQ+7PD5Fnsp5Tw7IumqYhz6ptLCTVd4caCEYCk65W
It6bA5LV4ECkPbumyzhzItSXtskbxqk9WFecZTORcu9J6hZfV4fhyMtBjYB8VwfafxGsXYBoxHnc
BrKHjQJSsbAtKkgQW2k31xA0zqJ8MbJk3oxdBAEjwsw1h9YxEZLVW6Fl8mCXMzW58T1FbsM3F3b9
TjS/eS5o7rPa6K1MuhDUMxYjqR33vi7dnBp2ysxplZl3bkA3ZBCdAOIhNOPPLxW83I1lx98jXv0d
ZJvnCPPXOjRyoJkJLZDVJCpWO+njeqZ/SDF3yh31CR3IOJtSvY+Vz/vv1DftBOcMY9NysiGxRCq5
tNyjavw1fjozPmw8Cnz7bCcRpfGQ1LdS+cCpMu+hAQqxRNZp7Ma9TmG7tbqGRNl/sHcmSXIr23ad
yrfXFr454AAcaLxO1HVE1kl2YCSTRF3X3tI0NA/NQDPRSLRA+6YnmUwN9dW4aZf3kkkyMwJ+/Oy9
1w66izPQeRTSuECFt/zSGb7gYKZD0W79dwNEsOJQ5gqWhYdUd+0bj9RDxkHn6XWS8nMNV5/aMAS5
DxnSMg22pqK9NIMpuLtdCKSZR2vocjL8wEkrIgUavueO5XRTgTLu4gIbAN+tnWOFrzZgmpNpinJr
NtmrxXcdc3u0a1u/JTphcktTLDadqF5ZTUufac3Yw2qoLYuvgDUT2K83bnbEfozkfcSThkMrxoBT
c872OMy1t0nHSewE2xzmsIF3xPBZJDxD8nEAUlLUzTrLZXUAgbMXOngTmXhMiiBJqxoa2+vqR5nb
nyT4tsVUPmVwEvZz5OyxhBRb7tCYVfv5PXYnvAfAa3ZVS+bMQl4xPPFZyl7fA+2+6Lnc1sOiI9ic
sbEZiBMpBPiK820yDbpWuPYAGeUVmERsCoR010n2OdkmHJnYeq3GhAJQZgOuP4z0DRFZc9rwhCBz
kr4K5f2KBMl6QSwQZOU2s+K3GS/ePssbhhWLJQ1xghONEdBSIAfO9XMA4V+P6jzW4PQr4veyxtjl
N1W8dTTTWbtoCNHdkxpYHMK/W/GW9/nuQQ8FjB7nSKLFQSoyuT55ODZ3+Fk5ZoQ9nKq5eu2dLzJd
IwRf4JVzPlnkZ4j2toZNcU5CYw1pxVU7Rvie5M6Y2dGTYHmeMaCt8f4/CkoCwmS6g6Thk4Y0lHQd
w3fkBxcajeiWEtG+qpW16yueQnPRHxx42diIpkMdOm99XZ5civ/sgWA/T1XMYUExsTFCP25GQZAW
TjBb1I1Lj7m1HNAsodhCRPFeLpU9EgiwXVXN2cPdtNac9qRauv4cu1Z/Zmr+tFsBuYHBBVmcBgIc
bee/H4rWJn00DBnhhAFUT96eJsUza/X3X/9+gCzlHmp7iK7Cvcs0T07w5N8NPTV7ESItqtRkmG0n
utJkcx2N4auRFKiA/kbSWzq7bCCFXTjurDD8xmkP1z1eqLZ29MsnVb0NCMWMuWk803Hgkg4/5CVP
NrpvCeXmYbpN7GbnkCtjr5pb95GDdJu3lrcSFvNz1LBvN+ltd8zP2IULGuko2EmmQAtH4jZK0w+y
6SuR+JhZRfCpvZcE4uJpCMInneoFc7cmDU6ZU+p8BX39rZ+7HlWmJVGHRwnz1sfk9B/QEkceey7W
jSb71QgJaxdjduSRsqFj6GXi4X0IsYT1QcIaq8ElVeAF2sxYatZ2Hr8htW0oajE3Afk7nNb2txDY
wbBoUobl8ajBdJQn8Db78Rn/4qfb9dvQ7n4EozzHHe8HNqrQLXuhL1Kjx494JihfWgH3bnDbfiB7
cdcexc8hwWpp9ddEWTae8OiLr+UcGlT92vMRR1hl12xJ24aXfzO9D9N0rxJcrotGg0QS/h5boPna
hMBhz9hvURZWnPlqAz+h3ySlunRVQMEPVo1Cj+XezCMEXqc89z3OZxzra6AXnz06N/n38HMJ1nCQ
TWfpIx7wjfB6VawTjyB0YTjsE31OEn4jcGvpDUywyyq8wtYQuisCiQihFG7xicXI+y0pDTb/g+wu
upOniaazomIbnUd0johI/imwJFm6fcmbZYzuMTCqEpBmZI8YwTMC4KWJtc80wM0P3rF1vg+GM9wg
AcR1n9+08oNzLNXFLHtsEz68mHonvdy5zcI7eG5Jb1nK2yqb4+TsDuhlgvsgOalRb3WAoSXQ7Yds
cr3n0lFcjbDaZdrXx1B53Sro4x6HMm1KfFuwTbjVi+yYSScJ1jOjw5HGhP7gDso4eTj460RxR24T
cz1zkWsq279lKIP0OXvfy4ZTL6MkBndb+TO37NPSmmlj2sF4Q7C6nAnc2/EpTtwLdNQPOeY/GTg+
aJ65Bk6E12vsj/0Y3hDGPIB67AwafJBN4ZymzPtGe9OOeBHhV0y0hurvPJEPURO8Nnkp+YNhYC71
L5nb2xLb2apug+9zNnyHvXZqJ3er2UU0MoKRHfkO9pz+BJydYJzJm4WdxR0Z+6uQ6iWsv2oeaZvA
3ANdrXTyZun8I5rgNkxO9Zw3zZNJc8Y6MvI79NAAgb7/YzkO1sS+uWel+cfkegY7g+cjCIV7o6ry
GFgadyzmPvSVL/zw6UHOxUvRAEwZe3uL2tI8a1Ecokw32x4iRzMLgO8kmVFVHEMEVIKoXesOYLnj
kqdP2p4nbc6PejrbfkzGV9LY6bK0SoPwdxNN30uSjFuBxOlMubmXNCrCxdb13ooa6No0TYnGi06M
B8+6KeZLb2+6UTFFNIoznFiBD/7eTEH8cG8N1yhO9E8gJKbcksfGPUSe+Rvy5DPmvXwPeCjcV6M/
sV/zsp0d4iqPyGBkQW1CFY+uZt6/Kjuq3gsB+0W3Hr4EKbADa1eczIptLu/T5BnCwUGEejwgg4yI
NCJ4ZK57pZ15V+ubVVvxWnSEm0dFJlr344l6PDKhA10JBo8QWqKAi+ru4M/xzcILtxc97xyruyLV
qBNR0bW26YCIXZNOc+3tqpC7R9CF0yle1pMT4LltGnvhbg4hwuJiIBxaVj89DDnp0DvfQkCdO97Z
zjGfVfnSNeqtMqjqjsZXBEjrKS97ABCwX8IEkZFmC/lsJWWzMc3E3P39YRxvxJwZlwmfCXBVlb3H
FmWB0cirKylD52TbLRR8XkGHWAx8DSrcPc6k+63VWdN+jAPnnS1WBGW9DogNqwsgxo102MXqgG9b
XeQmDiEsm6H3LmGXXf0sxXk2cDj489bQ2HqypNoNFm+3rqgeFu7No6jm9IRBnF1zpPC/xf2dC7+1
pSgm31JJSSuJU3RPCMDZNgc88TJDqmEFVoecSQn71ln+oCpsjQ/yTwH2+9Hp8JEXIIJwwJbP43rU
WXDp+wpmZUdFOdAfLFmZ9eLEFfU2ieO8hgFcR2Gnb43MgteJTUsbIN+EzGg7PfnJnjqrCDPf6DyN
Xofv2O+otbH3ZVOSx26msxqoHmgyuseMXvyuw7l8wQHBWR6w8C8hMZBibR8ArdpbTYRwiMrodTQD
FvCNXBz0JS5LQUkPzP18ieN0z45HJ4R09kUeD28Ds3kjfOB4wTV3s+EaFl1JqIk4gpiGhyjothM4
2c20aNb84fjuDpYLY7Z+8vtxxkVJ/jMeDbVrhpZISFVDO2nHrwi990xGeldZV60z9ajGDFU4scHq
FsVN8R449FOfb9peM9fFctr6VeweDH4NakYioPT4ZBaw+dpH0/blUXRkWxXoH5ML+TbXvtrETr6K
5+zNL+OKWlUXIXd2wnNvW19A/EOyAvZvCIPB3tLsv2qcPVQDW+1T09GgJNzT4BbHjraTIy8RsSls
aoUQFnGoS3pMwhq3m+r5K5gd7L0mSAZIIeNwLgk2YRfvuh0hkoWCFDVXAWAvaMoXtpyKNu676LyY
ZkY0wrwMaR4fF9Enoj3RLgQ+ooyKeKiuHrCrr6QpXhXm+hSdOImql3jRyYRL8iIB/iMHweIEf/Jn
2AOajUhThfRxMabZwQrVprzWNEVdrJgZD9Y7t31VvFXgSPaZUW/QdRs6/Fr25zWdCQFwxfXkT/Zt
bENF3x7nSzi1PzjkxC6sB/ZAmN6IixpfHp8Ie5pctvKDXkeYWl1l0rTqWwfHxDhX9I557Ca5gfpe
vIwlcaPAR+svGs+gBU/gYYpbl2gw8RQRjfOL5UVPHcGN73UxOovsvqtET5x7GTzwEeQ0XaWaHV9B
MKdu36nfmO4548QdoNrnzN6mrOApiKZWJ5amvIwsC1DnKA02oxrjV8qykmMbh5HV3xJlvqaljQJU
Oj5iZmvfzHiatkafXvsyDLZMqq8z0tU+DDl6+f2L7cxrfY3ZyTiFjZTwSnr2o2PMRsCO/J1petlq
dJP0hbWRPsTsTNZJ4IGXUt1rnhi/EC3tXyMHIw4x/73P2c4hMmEfHoOPPLEeAK79L3HGp/dIqAZ/
pucJ0RVCp5CK8aybn0In2nOrpLk08yBnxfV7pCzGy9F4isO23ZjLlRHkSwxBgER0VDHy4jB9jirE
Fq4j6TExFy8Bqt/ajhSY+ammPIIJOo9MfTWc+k5VQl93LmgxrqdTW79SKoKlY5LxPbXUV90P9VF5
E9DOJGsfoG2o3DXkPgTpfdJqot2S5RJuN96YRXAGe+od3ApUP69o9s2jomrMBQYCv49Vh168WaKi
2G4IcZUULRXRtiqYxUp94JLH9QsPQBObFK3NHihlDqwG1guzMhstR0yPjioMMvIe/WM0wEYz8fXO
4rrZedP82RvG5+yigHEjTR55DL4vjd6jKLrVHm3GlP7It3Qki8mWttCOv02QS3YjJXOvo/+ggtI6
84jBF+zTSlqPHQW55JR2VT+qqxrHpyksMJwSMdzOOuQvnDnuJU3rbxK31qaNKRWWExugvu8e4Qgs
u5+jELEslGcrB3vPvdXEi3xRlNRdXXIZ2lxYTYaT7XpbBlB9Uwv4NpHMsOXZ3yT7waCC0KokN71i
bxTiIvPyLawGJIke+lE8OfGmE0l8LiWMnKy9tw4LXvQtvS7dLrwmC5sFBDC03d+s+q5OyJhiNSb7
/IoGekoDcMVgYRNlSLMOR4qVb0HaZFx3OdtZwVCqGMbvRtSU1978lpAsdPx5hjpr3YxWvZC8tDdC
ZBDIDHvdEkgiyui8UYL8qzQRL30bexnY97U78tYURC1ORf0W6JKy0QKomG/YsMAmXhTUb268LiTa
NONC1aF6ssNp5etBbknQmcdcmjT14ZKv4Gk0ehBMsvZ3XEvzWjR4n8Og++l1GupH7OKPsr1rMlNL
w4IbOSm1SZkHTYIOzdNag2oLZLz14AivxoXP0dlZt8mncdc7wQ+jKcc914qcOl7ygo3dGgceIHDj
Rflk2cMZLe8S9dnMvVb3OEhppBvm5qa8IDhruzoUHvydQD0VbvgSyFRtKtOngWmmdyjfE0m52j4b
P+6W87pMqcjpmRpm7TP3qOdwBFmYld9oWP2uiJPCkWiQmuXVnBGkg8k/2pRjbpxAoL9F1kVr3PYu
ekRB4wZiR8XieHAYrGz6KdYEW5/qCoaDJszVgXIRfgGuiJLYbIz/GKKGz2F+DXnZrZzF3Vb4yavf
N9+MmNbRaAlJU7aGBUyYTNyIE60P1UR36cYiXiEDgmlsWjyqvIlJgmUZKm/iHTPsXMU8mdbw1eX7
NMyftu1/JvX00rv87KmqjxojIYEkJkO6tA8wO0OyAVCNSTQstkqvAvFufdJe8DYbwPuiliEhiRx/
Y6XuZ6qrnV32zgrwHLYk3d28Wiz1iHir64uLEQU7nsNydf7ZVXS1VgQPuva1dL17IdHnqupSON41
DqKrL7nPS4trJZZgtZMGPCZvQJfUAeHISR3wFlnY4r1bmWNfCToKivsOHpb3y49nueni9Du2lJ8s
kYl9eN59nvKXrLYezSSfht7aIWs/YhqGaUJhEVy2d2BUxIT4PLbENe9V9kcYUpBFcU6XE/YRw3as
c2Y+jvYp5ToZ0AaI39gBImocfKeZd9087MpK8bofw3M7td8tLL7pQGUKn94wywsJ+cFiixWyG0rm
1FzZpjyYiLurnmiB5Wcbx0mAN1nlvU14NBLWhr9HueB89EPB02LmUjyYyU3ZBikn8E+zlWNszkhM
aLN4lpb5hYuhW7uuvsI0f9RV+oz6+BjHhs9gfMtoyI6wQUGvefaptTLiiWiGyYul+yr6YNqlPb6a
zNo1HU3nmEnBBBYEfY1BnqnyCNBMZsSSK5pYa4N7TjAYb6SbvsC9yW9/P2hTTKTSSN+Y5WZ0jNeq
kd7t74c2wlCXEMjl3kWoqKctaWTpy8N9FZv5q13A62nMfjzDc8ef5UMIswqgG2qg4KlIYH8Hxkhj
CFd4DH24m1tNxwO2SGLT+8F3HyNM7Q1y1J+45DbXR/OBOglMuW7kbCwTxRovnPlo3elO2YFDyQE/
4uiaAJYkgCJz60eDvsFhCI1SxTaMSXPvz0G9Lw1U7sCo9TVEteEtXMRUfg9nIHfJUeM54HhEMjIb
Fq9/f4htCXgnGQww6glrBDR4Xq/1acKW5aWAtgHt+xs5BSPXOz74jeRLs/DGK8uUJ3sGXmaYPUeM
Wxq7fAyfPLd7VeWMqt7Kj3bpUeuXD5B0wo1RTDvewb/0TAUZvQT05rS/HQbRY22TwJUVa3q0EJdc
ovLpJalq+pXKej7J2Ccysii0gAdPrqjb07wPQeBiZoy3cdDarND5clPgYxl8JxzHAORrQc513dnd
KHyhRzehGgJdDGpNynK6pM6lq+lUak3jmLbpCWL/LxSt+upqZT/PXnZ4mcfuRly6eqW7d6m1q1LE
WBUvf22bDQ+hAD/G2K7yaMO3dOASVX0VNcgyPPcQFGX13DciWPHGfy3mRu2SFrioyFps6/PI1NXX
+8kmxBXiVphEek1J4G1qssbrBLSJU7DrdYSFHKGWbdIEkiufrrb+FQVAAMba93k91uZlulZ5FG07
o3kvlL+roawDbEn12sJPXNiW9YKfjKYjBoLo2BdUUhiY9SRH+c0osdhGNX0UyExOZ3/yR7+TlWsd
2EMq2+VYCSCL1jzz4/AQB8QLYclZ8/xS8myPbOlRMZR8tT7pX9ukq4iEFIOP0KeoSf54iEoHGf52
RkRcLxx/1BUPMZtkO/nH8stV6VHhgKkbDgvQhn8g9NAH2WMOW+YH9VAQDnK4L+ANcKfC4l/nAvdt
3IV/xj6+ki3HbVLuXCMyOcJEvjH0fO2i8MRFvVn1dJA0I8sR6tx5JuTW5zRBj1qOkL0n82qNahJM
3rUjn7/iKB9IH9gpFMZW72u8556mniah7Cdqhz+xtp7qqW850nF8VmZRHuiezCfqYR0RegercLku
BPPOrdpXXMZPZmGbW4KRPRRKF8MOcmnyLQAVu6qEQ4KhE5951vjbIWWbiuAMc2lrlNN4K9qHKnKX
Sbr71iiDO0xFHY1nk7Sa2O3j6cvOY5N+goECH+uTLIKOjO16TmidqLmk1yBrrzSMntOorbYkqZ+s
2me+nQNjKRfeeEIp4uT+JgZpsEbfctzRfAbMeSK4SvEaHUZTDOxCWsEPM7yrXvTbwE2eCdq+ZNW8
6qqzDtl/KBc+Hf1GC3QL/UBwgCVh/uzFkBWqrnwrSlWtyo5TY6FktUPIpBmEPcH3roBY4FfbvMPS
FCUYV+c5xQYyxnuzND/NJoTv5XTbrBWsPTA1DSaFooxjn65XHg2DZAs3Nb1iT4suOHHEGXrd5BVX
7UKG1IhZ08GdMXCJqZ62aQXKXrMjDnh12V5N4UMAYsFS17HL8JMMlliH7YfR2QGoUF7qU+VjFcS8
tqFhBOTUyOwVetVaY7b23PZbU0FmEFwHRC7TS4dTW48I0Zqyi8ZdW0GNHT//6WC7SWLcTwFMFlk3
hNnmGVSD+tnMjb+vcoLl5JLe1AgwuoBf4jLRWH2+0H4ntFRULQeuN6Y8HKdgALcRnhIsKhiqTeN3
sXVZxuxiO3nm2MG4jKzynXs3lDh/GE9NWL1B86XHw/qM4+an03bvYBfBCCxogol+vj3al7sqnR92
qEmpNfoBbOUNWe4uyPmX3fhmjf3FN7u91dLDUSQ/KwU0MXdNqKA2963kltAfsiYJSVIeUwuZCxx2
0R+bchWIgydHLjyN2vkTDBGVTrTA+cMnIbp4gEgoa7xWTUUsmxT6qjaGuxNRp2PQ1rMa4w4lvjG2
Ej91M9f2alp6YlnzXBSpvsfCfTQyS10SzUay5O042oskUebPvIKWHs7byCy2Em7jr6ygoGq3t1/G
Pnp2A6IkQ89lMuDiDEeurOiBK5Hq9PxB90qNXJ2aeF7BA51EYrD7jx2PvKONMTe+pqFDl2g5fcYq
HdYezThiTn86hMxm4uCgztkcpQVGxcCMvw85SYM0+t52y15YF2oXLn41Fc5EAqJi2LvO8MKa99wk
plp7QT5gtGtxEmfAY7DERSYJNlHlYj8Z4wfXL5+tPMwzMwvOhUvIyG+96xibYjNM7rAZDPZCWLqw
WveUOofONc0dvpYCQontq2A/5OHasgi6GFPhbGQw/6kwzmY+XzAnn0nyB++4IYj8Q027UnRzz5Sr
GJCaj7lncedaWq3mlCeXwJltYJPcgKP+BQgTjbEdb7KjA6Iwq4OM3Cu0CGclnOLOy+hqtfiurPZB
qvuBNLJSY0NRvAl3PMeXOtH3FfUyWYd1MB+x2x3bnpezyhHc/G48Tiw9k3ne1sWcrwLeOavMy77m
Or7JDI3VsfS977CVsw1jsjZQ4N0OEkfpoXf101cJ+yNjzGXDKJkNHJgs9aiOMMaI3cx6a9jZPVAT
tFbWDITf2GD2rJcpgfleNslTIm2PtQ7/Dz7L99DLnhyDQaCmj0CPuT5aqnwvpypYoUOjvFvT78p9
Nt3xS2EnQP9jFHAT6H9AVBAD4L+n1abEAnGiE/hDmck1QujGYo3lWTGwrYK6vQbkci2Ln2i6/gnU
ndxNXM/WKa3IWwpZJdUcn4mbbUGvYnKThC1nam5DLqFsqv7Y0sivPd2tJZ/TlQAoU9y9lBJ+HygY
WyczMwfhMyBx1vMQQl5yKvlgZ/IYyXPRfmb+Smg10BjbSOZD1ouBdLNmKU9a608Pd5tsQ0gGc/Dl
5S85iWASKEstjMCm0MKp+S1YM9XMW2fPTnBXVyY05qY6lSmFAawWznYXOmt7doEDCi5fuWUKApMo
jwCJnw2a2zdAIN5Cu78ns7+ivuFn5Jowe23bwmnM7AJGEgCE1McWzHKbWs7RUQDlJMkIJaxq07bi
arDEXPttAqkBEBLaDL4PblrrCevmBlgvHPg5uc7W5K5Sr74Fittolqe/iyR81wo3cVg392hsWU6m
u0DDT0xUla9T6geHmXYDt3zHAf8RZBIWliw/WZUXGOIWO1136ebpZ5dDUJSFRpUmBO+yZtw1vvGw
/KHa4yupDnHT3G1dykMCm/ks6/4FtxvHSwXewvYPhiJtIkz2aEO57Npcl1c4cWzif5dgMIBXUDOg
jPIJuy5Ld4I0U0h9RGocm6Z8JzAKPYAa3TGIv0s97EPtfzPpZVjnHYuWJfrZTdwrouEpIEjtCPOX
GYtLg5WuQdJv4c/m0zGZDFhIyqTWygG9JV2hVtsqTAl+luy1QrYWZW3REUZ0icjjfagwK+LeO0uF
SMyuCY2n5Go+7fKUNTtDOxgc+8HyGX714MqtQwE40QYqaZ8HTVmYyYkuO45GVW4TFI2tlQDMnFmq
pM7BCYZdNCVvVBF9azv6c2DxeAbvuiAW1V7BTuXchuaoXh0/+jL51gfLZsEwBfGvyd30pG23FtZG
JfVH7AS8SA08V7Z+b0vvNnR3CkCQu+b+MRcoh04tmSPK8SAMlMghqa7LP+1AHhGQGhiZeuS0TqDE
DFnKw9yOaEhvcVCYbfutUM2LC9AmGkHyGMtYEbJtKTl66b00f3LjPAP5KVgLlnrN13WvaZtad651
81MSs74F/svsDeRuzhrLfPTOVafJOxV6Hua1CkvxBKbU5nsZ5lVw8IJ0b+xtm7ndhUtd6YuJixfj
y/ioBLVnLGfPanQPzTjzbWDooen8OldZjRm7ARlcyN9TlD1xQ6Wyja6+Ih74DrkaSo0sD3A8glPT
PIChUyMBOWvTl/7ZjfMHAItLC03WVyLZstTmIDdJyFF94r9FMTXHAL92gtEBiDyJ09786DpezE4F
X9NIsw84bz+nMtonXCWPc1mPjwwnqTAbtU5982ftgjvzqWze4hVgSFmiN/O7xcJi03NYQFPq9aOM
5+SUdRW4rO4xRNmfgp68plXxVpQTY4SYD7NdZ5veAizaKI7a0eOFEDbM/l4QbrRhJofS74sdqhYP
CFYjrp290XN6bYHNrmu/O1F0lh8I2e7TgLF4ofhJuvmUNjd9Rk2hMX+4HenFKLJPEBzeE4dN1pS0
rwRiHtqzfrVy3Ie05ObjQvttvN+QiNeU+n0WtXOd9cKj7p1nh6Xuum2DZ6x98JD0spXAxsbNffd3
cksS650zgsJogyWnSpINmveHCVkQBWvE84MlPFeFcY2Bfzg0uR+Qfd894EPAAPw0+WHhUDqW31RA
E6MRDGcMBzRRze0OwEeLYt1/sp/pT6UZMzJYlJFyP1j1jsXiS4PH8nTAjrYjKph2v9LMtenerPaO
N50r7zHqcd5PyzIaJt+9nordHDB/s5hGacIcgwD4yJ3mQrXqS6fXwq7Hvd0dhGl9SUg5q79Myv8P
73ydq9///AeBqKJr5uffYVwW/1u7k0kd0/8d3rn+b/+1+/1vX//9P/+XI8bJ5vf/8Uv/A+Np/Tvk
Q8/34XiayuYO/y+MJ/VPvm8B0ZTCswlY/KsayhT/rqTLROErlwODaqn/SfG0/50AqFB8PtaMMDg9
+/+lGcp2HPMf/1aV+GrL4vj1z384UDKU7yoJeUf50uWhxv//9eM5LsL2n/8w/5OiArnjTrlOGgdt
HGbfBX/GzHhlbyDkJE/Ej7/3AvebTOjaVUB3meS4PqNDH/TSAs0rlfrlsn53JSRCBfuHv1uxH9ru
iNOXaNY87waXzS5+L3zwKimBiBXTcwh7JOi7+V7hp4rzOL74+fAoXMRj3x76jQihG9Ea/eHaNRiS
Vsxn0oxXbq/jcQ6oj8gdlvf5gCQuieinZljiNkd9iUMV8AtZfPlEVk6hAXeJMH7NrvxbIP2Yi6GT
/HDTD6vObi7K3c+iRoOBMXcf8JXh+Uma91pcezHv6EaPQNpgTiAeRVeie+yID2AQT7h/BDOCzxBi
0qia9JKp6D8+lJ2dXP7+N+gx5ALjlBQFHPO+Dnd2Otg7xn5ny+18uk7QF68qzw+GW+195vIXoVu+
8t5wjaVdnzKVi4vVmYdAAy2HiOxebcFOcjXicj539kTvEW1LlOAmNKEI3OtxAyDRiIBf197WpfYd
BYSHRTGChbCFzo5TGL9Ffl/fuhGScoYs04ZxDHF0kDebuM/fH0mjjR9pjHvPDuzumDgUwiR+fElU
v5/jVHx43DBLXqbnwqt/kUOqMVDw7OVZicEiEnAnQsGuBJuZhJ9vN411ifvIQAMf8msXPhtyfiST
axzoYWXSyeHT6+WzaOYFfgrss1RdehotX4pktDZznH9aOC0AUZfB4++HyKEI6XPEmrCOy3q40bY7
3Cghtpm7QPEYTT5ge7pzmhiX2nQviBXDsXb8fMStwpQrvOzTG6131Q/ITQw516YXBBmG3OPqGEZk
wCX4AqNvAGB40EVqAPlnx+POOM8Si6Fn64sRadDXRpJfwjBFo8rwLFUEeDjNOGQ3lpxPQFG5MSY2
3eVRZJxiodj4/i8/LpgpjTy5WVLAmlw+OAnm/jKXl8AMm8Pf/9TjOTuKyNu1hkmOuPUMELaYaS7E
Efxd3iW/ex3g2grtX8qQxDVCamRvqhyi2zKFu8PeGfX3DKPEKdbNsvCsKCrDn40T0q8GEgsg7/Hg
YTRZSAb/+tBXuQELKr7/6z+FmfTOTZF8x8Ai9mLC4fr3gzFE7dVKQTvR00SKmA6GfesXcIHlssJt
jOpiZY1ctxUJ7L+L7GIGvejMxGO66pvPFU73NuJi1JI7qXERS2d860YEd1kucHdDoQkoo3GuWdJu
PTPl/laPPcS6Do2vhibGTOlfg9y+4FeQrACRMeNKst3iN/KvAJVYReoAbcwenwdWjJybjnE28Ctd
/v6b17owi8vGwEmvxcUvfHHpcmYJAeKELaaDNFXzlyF+9YJADp1q+QDjNbtZLl74sBIg8yoru44J
F+lSVgn5hSqI91ZCWBdQCiSfHkqNEKm9xbduScrdnYfTRM5Rgpu5SoNaqqq+5ZgNkVHj80ynZgo4
Ed2Sms1B89I+DEv55oxP0Ov36WTcyJghOiR2Tz0aCZeluLNfKjwL5iKPTk+fbfs6mrn4BCM6BH+0
GuoYJaBdQyY1XopBi5CKUHJ00qEylFbwt2aYGJpbIGtLrWg+D+d8KRoNfKDu8PvZyBrA/pxtYzfh
3qKd1HGg2MPDAfFMcyni2O8wvOql0NReqk0DWlHypew04E/MvC2hXKGQFGOyBb7206ipSK0AL3Nj
eqcmaAyTz5z5zyVLOVlLT9PSsRoRrsUrWpgZ+pqwMCIkz6T/YBySOwwailpV3tDzPfjrkQdntYgr
aiYHn1UHAi6n0XGebDDKpNTkVVnJc+cXdNQEL03UMtvTFFvKjkL0hn0vcmiylMm2tMq2e4o+JMVJ
6YcT9U8qu0bkVDL6lJZCWowoRwvmbuBPm2yZM6lFrTgwfJSM/N7P9iNMymlxy13x3OyVA6jX7jdR
1B+wQL64LONxDRH6Cyf7oZbSXGdpz80cNvmdu0EAvJT061YORbtNX48rOpCv5sSS2aCN121p5RUj
b2c3fUMvDtaxk/wEwK3Y5x2tJWajWKYtFb8lvuAF2hqs5wQWSoY2WQTfzdFco8AVe39IMaFAFmqc
aeM0zk0vZcLTUivMWbTWbvDHXgqHKVRNyU5YnyQ2E5If20aBZYuiqVtHS2FxT3OxvVQYs59rdpEa
+mvP3H8N8/HiLJXH5lJ+/D9IOq8lWY1ti34RESSJfS3vutpXmxei3cYl3iTw9Weg83AVJ3QlhdRd
BZlrzTkGFev3ARuy4aNFZvL8Tbj1a6id9uApnPJsE6gRlMcYp/IEabNpemR0MJCd0vNWeBmxMA/e
hvw7+1YGbRzu0TTn4PlyvM2jSVeKcobRI3T2F57IlCF5ZrJirB0AQBsVMB31KwI7mDS24xS9+b7z
1hgXs8jnk5/4ZMtoWcxVdDTS6FAL8yMNgx6EkMCNUDBwzYEpLDJqogPJBiIxFe5n30NXPRn0MDsM
1v7EbSFj1kffkSfCYrhWOoiooHLbLAmcb9tFh93jxU76qWYZXHEOSw+VL2/NxLyj9y02BW1zYhDE
dNUif5lrrPZcWc+K3QC1QHTcQXuXgx48B96/bJqLU1IS2YV8+FkuKu9scXovcu/ZBi3LI/4fq4ar
uQjAKXvAT5tcAOfIwY1FE54twnAPc3izKMTjRSbuLlrxYBGMT9DKti6wv5BgIOycWdC8QkhexqyF
nQlJeb7oyke85Wii3RsWZiRgGql51km+xovoXHXWIxI3QlAWueZFhi4WLbqvkekqTOkly4C1Z7jm
NjEZD5qLUN0xe0bCi2R9WHTr85D9dmzDtiUmdmqsp8hlmxVpyhElyaihQ9uOPi8E6I3PXS1/MDlY
yUXz/t+fShb1e71I4ANujrgxEcOr5Rpa+MzEQkB+JEfS+FzGcDAWpTzJxWzble7jiG2ee/zDJFN0
MN0FOtq8jhoALkXD41K4KKcGnwduRPQru+W68M9ZYjFtQSe4z/KYeuWbW8mLHJi6UAq7NTY4xQlY
KYetG9Hbfh09jkD8IQfOGzJ8LG1IlDa1ezam8tCM7HdThsBH1hl8DsMf4Qnn0sZieFGZuberRL7b
fd8fgO/yo+Ux957QN2L0lhNLSp2HoV4eFzV/o/0PniNo2aTYGXYTHzwQT4egBbk9N7J/qznawGkU
8SlmUgLZZ4ThsvUHOd6LCi+XofnuBGZzGioN6URm28EFOE8gOjl5dfFQe7nzLBBHgl3TlNed1Hpq
SPB07Im+tDb/oOaXq6JNgbcLpmGmtuR1jI2Nx0Fu64wd26Te22d6vvpK1QcqE/VFW219YUuS7LsK
wkOmm3egKf7R71S+DRyanGoGYMpqgqiQabgnyXcC8NIeCksXMeco2DUAA2RJXX0LFhxYEsvBONME
wkey/C/Z+F+N1R8CTyE4HHz5MgalvetBD2yJ4MuTz4Jl1WsWqZOKuw0YjkfTZBdVYJ/b1QZRG2Nw
HptQM1bk2UsRr97LErACe5B7l3WN5nW4Iu3SFoTDbEfCrjPNU+WKDN0zuVZe8y9F2v6lkqcwSzHj
UCUGr2uQIUy9ym0r8upSaxonXgGwrYtMgvFQYXO3rXcs9zZubLlreg7FWvAQGJWF7r0ftnXu6wME
wOZsWvjs3JypaDBZ/dPUQWQPpQ96ry+yTZlWZ02HA5iA3A7JKiBAihIRSINRxjsR2ukDXOt/1jgz
zm2Y16vSfC2nz4HS9i7mjNEHOR1dcW+mi294bMg85OQFhb3PkQE9lETctTtFD1jCgfSnv5JkEYMQ
k5xyY/yZLIl0OP10THlOvHZI1vClMBuXJwxpclqJsuqIiFvDPZcYAgspVNfo6k/3DP/Kmz9HciPb
GbC4XTH+AczXWyB7I2xDoUWFZO4fAG8T3k79J8/MJJ+Y/tE1IjJPfkTQMzWDUwwXIqnD+WTzuBwo
8XfK6DFjRgMuzZo1NBUVT9H/HYyEdhJItmmkVmPqwWH5Px4tg73vTKdqZXVBcNfOsDq97s6r00Mr
WYJneLQ2eWOc/SjW+JGfAFXfyqoFXMFQ5/9/KLHu9JyttvbgsiFxER/NSdVwxMy3VevERx8LgB3l
rJ6jlKKfOnOXdJEcUh6B0wJHB5oJRue6NNjeD8jM4vuhDb4TP6gZE6sfj5kmT+DRYRtoPSesMaoa
gEfMRnCBbpKA+OsDme/BSrAry2lZapAhwo/XpRpfA72kvaLhKYWWt3bn7AH5+cHtYgwOY7/vEmOh
8hf2SZWKuCBkKZvGLK2fOlkJJoKL9CE9S9f7HI3qnKVgnIVo3216eiximXXKlPwKw8efsPc/xJiw
+Dc/bbFLjOGxqflXjxomZGBXyB5gN2C80m2NwfzlP4+G4vCQD9XIuXSITxTj1mNnKE6LHttZ7TyZ
iJlXPtZM9j5y5+CiWvEX7Ucn/qvbDgCyFVF2zvQWn5S1k3yYcjbBKwumC3cS5vW19VAI4XHys7Jt
XpyXYAT8kDuI2QeqKuWm0r7c2oZxxl6lTwg7r/wC+SLYmpdU2YxrTgPgsQm0Z5M/AhPirFcPMevk
d5FzJYe8axNukCW5kwo6Wn1rlWPzhgTDAriSXz5xjdl497NsN7S2Tz6WqGow9FCa08DcsBzZtZ54
bUDprQ3uh6vIt6oV430W+aU5nIAQrq1/VhfxQyqy6NgE1dK7thkSEyWfi2aV1R1P31iuwe2fxUCP
sM2dkK/KLfI5BM158deNQXQaCFqXIetHn+Xh2kuRcgOQdlY837Aq1JBEzank36TY6nG6qKnGp9zC
TquEYD6cA7o0hwnEmclEBRLWT9DVb4IVvTvFP5jhJt6q9dtkwI9SrKo2aY7BgG3dONslFYdUcHec
bYoiZIeNkcdVDrckCEN1bgmvjJ2u9sAvzCPYOiqpZPhUyBhX9wUs7VHQG4fkynzbIUuSVdYy1q5f
LT/kp988JUmC3maO94Byr0GYc2AF7z3tk6nVT52eX+u8ss5D77zpOcHkULbGWtGPB82hNYEm/6Xu
2p9p9u87yS0t7qej7Q7gBwJ/Lw2fPm2efUgt3u2KbUJeovx12WNwquLfpO1ptXNAJRCR/XqAfrif
yB+gO3ozBNQlSphgI3CSgk/eNjYcZ+8V7AAZ6hw6DCUjoFzKAyhsYI1tfbzhvQhOZeIEOyucnxRM
Kr6WSHniiSvXV0GConWhZxC+XQyO/PM95lC041ghoSrkzLlqs7zeWlP12jQZP/ahvM1x+ly6+jw1
XO4avjSuT2Vkaj6Aww37ejZfSjP+igvxmXsGpZyMdK/jUJWgoTFExMdGhFicLbs1+7t7m9AlnXBW
B9HQHQslYhpMY7QOn+mUoRuVfxG5xjRz3ozhn1PT1jfag61YhQdet/cSwNhGdB5wGnIZgD0hpd61
db6jQJueeLURi3HDB+DMP4Q74i0HBPZcLhv1pOjjQ1IO15wHzp5/MITnDA0oL/1DpkrYFL77B/jf
OzqiCTeO3yIeZWNakLIjNmZPm4LbzkDZFn6SI9eliCCuyZy5Su0sp9ZWrVPNhIV8HsDMJIDu4ZQb
FtY/TDl5FopEgumzb0M7jXvB5oGCLBVtv9VbcpFLSSH/m0gp9kZ0b0/evU22nh969DvnFRQHV9pr
1oDa2WfCfa7gm5olMf0s4mGrPIIlBbPk49aoKvqjvOWOYTWj+6JkNS6B1tzILtKtY6yhAz8x0T86
gsdqNjaYzhTUnmocoQsC84dxOv8LCbOtK0BapEJoVhcO0dksoCPXGMxIbG6qaeoB+GR8TD2T5dnA
zI3ucMS1zY62UeftRj7SYZluLYemdYJwrfD0Ze4/23k+tJHDT9eJjimVPXo7xD/piOot0AJcAf7B
4Bk7QZFbFXYScCMsb9PspOC22a2TntiYNh+sKRKnwQZ+SB+tXQ2V0XNr5VRUVkdec8EuqC9kclMu
y2MaP2BWePHZDzfyix/sxhmQsGY1/gLby0mtSyhYbOX6YSHHR8nZIL8vqI8a9peMTBcAbQJMVkyb
qIL1H+S9t3Oq8oMoUX6sCP3IrvzgEfyQ8O7AeThTknDmgHgfzVFej2Q+Ooqc3bOvUU+p5C1QHe/X
6lsrE0RJB9fvlofR2bR/HKSnjjO/NGl3ELCQRdNNp8oa9gS2YIkD36+jaAOZmpIi70Q7/Qrn+G+G
wxTH+r2u6QVZo36D+MAIhFUSBSN7VesATgTP98iz0cf77PbQqZQmgNF5aj/igCYkjTaax+Fw8qdg
19qQzQOmvKdmCC+dazxlUAA2MWH/DzP6Q73I6A0iAdTiMHXYoFtHKKz/arv5BsO7sezs1M9cL7P8
M1P8Bkz3My1iZKAm4wYInxEBzlWRUKkoI7KdIDHmQ++AJwu0dQmyeMuzRCyPQLhZRBOl9cYvGZpa
h00y+AoE6DRltv6amCxb/touCMSI73joIMEtn5nK1g9z3NLuJ6CV8s0tC3Dv8PHBYbGOFrH47XMP
2JtFXHvghp1mOqMUMqfMSR2eIvC03QoA2Uwr05b/5jF5Sox82KAD/Wc0mT7pGG4fb8n1UFbn0HGe
UYsWmyHm91lJeh3NcA8aFMlvPa99eSlUHh2mJKn3mo+TUB3gkFvU2/6qibLn1vhLenreXmAQsaB+
Bfzj4KYLCyCqz6FRvnh5/ScVCd42vzMmbntegmwtvCPYSdRvTIAO+Gcxu1xHZAx1ND4M4wi9Bigu
dKSVHQ//BobjjBQuptk958JFjdVuc0TeHf60JXioaTehdOkJ18joBn4aav1rGnPz5R97plB+EZa4
h7Ue8Q6Ajrj8uzaD/4+cvt8UN8PX+8BmJFqQM7zwnn6BEMb9g3GptKCShgUFMzOgI5PFXyReSDnF
w2c+y69IDCD5eVGF+JJzJT6CIdCbvHQ+jMH4cqYZ+GnBdM3hTC5HKIcbStwVX6z+pKunllVJT3oY
sGD3VpXZScOvc1JxaOLlvdRA761tbB0ChFlRP6cws9y2mQ+Nl9KaBIQs/K2BnTZPxw/LKUMySG8F
/NhNmvCW6URwrUlTehMfNBtynJ9GjyVeDHr6HRmTVVCF3bYlfxQG9tEe6GqzOsuTHIcJKp4FYKEy
SV26ZItf1PosCuKyZXb15oJxEI3qCdBQ1tl3Odrr3vUJuJPIpoO2xJdo1/F+XibV7x3nPBJdEYFg
hQjIVt/1SGutrNDHmrk6eU7/NdrVKVXV69yyJJ+n7nUqNdOc6Grn0SMIwGNjkISK8dquq6D69aLi
yKzdOpQioyt07XUL2QSVQtM5BH+RTMPzHXZFowJAETOXR2N4Umg6YE0OWECX8r09Mzi2kNNDYaQd
DGZRRuOzq/O1k8832wDDXPNGXYENjSpmeRkC6mhyHkumHcAhuD8TnQv50VTWtVUtBf7xFbbQs0Ix
V3bVLqOcoQKEEUygfmRUf7he98HvEaoCvCcDOKNqwFcZlXk31ZDnkgWABYGFnyoPZPVTNocIMYJ3
15yDMfvmcsONKMzPSRZ+s9xAOOrUx4D23SYHxlfKLN2AtWZFVlzMkloPUaMvL6jfHcPifc/lwHQi
/Lwxh655vusq8ytlszYEwQOq3lXGtYGQsfHVjptQ2W8MKNU+V1D6Q8FVo3Pvub1v7Un9ikj2VJIo
y4wQlTz1bsmnjnOaMVE29xVDi1qTFhuTqyi8LTxAIK+WdZJNwjkfD2sZmRcnPrdlf5s4Ca1ySBjc
fJfjS/WYgNxiYYgZVWfFb9yg1WgZZbWutcm96Q59Xkk6F5p82qM+lCmmFPhrfv0eCqQe8xzuLMzN
62EI3qTVv7pFcZia+Zv5uLdNoXn4BkoC1ghI8GwfxwQacEr3xIm5CW1yB0C54taMemhdGf50cqMi
2mZtQCqnSLjthO469Lzw0OIlszJaWpkyVpNQl9jixGGYGGy9RVrH5qQx5ye5XFWS+B1NUgvYs/wR
eWDf06JbR2TDVkHIDT9SoEFSwi27VqVf8JavMwNmn94m5WBTHtnO7wuCYjFy4hWzqM86+dG+5gc0
ZIdRfEtivm4PpTZfqHTpCRT/NiAtfFfahmbIUrCoTLODqrIV9ijyTHYMOMQnCc/x6lDFw0ulsGZ1
9UtgjVTADEJKKxrmN8xkcCWDm1dGYsVN9lJG7ZNUJxb2EDopCxMKomp9DWr/w9TNgf806JFq2vlu
zqIAb1znqYzI9sid3Zm33HZ3emlMMm6OlHPxQpzMy3umGUS4YcT6VHbyC2R/SYJ9Sd9waMvDroSW
zpqm5lQbBh1rJY8/HfC3lUZkAFPg5041AjZ2+TCwiFgtQRRPAKSjyrue+/AZOV3EzSO4wLM4xS3v
/RzeD1VD8cwecm278aHMuw3enK/lox7bxVONX3xTau4DqOHCZL7WOt/p3PkI0hTqUC5xC7FVMedf
hirFxouiZ7DMzZ5ZK2jvjk9/Fu6iydSruop+C1wjFcA1MB2/NgsOTqb1bXQG3kHzZvJCpj3OW6Wb
GIydyneTgFcm83cKsEgTEJixCq1hT8BHgyy4N7OFGev9N5IYvoSlGZFUpti4vPvllMeHsc4ZeGc8
wrtkoXQOOcIj37gyRTpL33yoxoDEJQfhWhThzoYktE6a4ilsZ34nLF+9b2W6lJpatipj/GJqG2Yc
I082Z+nDFJlrlS1p7pqscKcNkIWpfPHbJYZmhxjIbWBNVfzS46Uw3JyvpGUtMYS3zvazNdlTZxe5
9UdRMwkz9PwFzZrnq3iGEIAvzXJ4LzTlKfCNV5tBuYjhV7QfWNIT/HhrBWV7Vq2xaTxWSqP/4BaZ
teNKQSBOTX+u9WC63bFPIvrms4VBCgGTEbx4fbSdQPsXqbDwKmJxkDJuOFgR8+CnRIljV/vzQdcm
M8+JFVbruj9lze6odIqtCVpxNVh7v+y8pQqSBA7ndVP6K5sHxspsJh4aqXUeDWC4jj0eG8uGOlAt
RVQAuMrADWrWztXKVH+w/OIrsvmCjwW7Tpha5S7oaJq3HEuqOc9wINjLzItSoyH4Pk+l3EbZ4rVh
gcxutjj54qiYKWxwsdCZJ0haj7ekH/a9UNDICJ+hbP2aJ3+bhf660l7BRschFUfusDJGve16JIWg
VuoZRRjzV2yJ+nmOmluWuEwqzLyldj/caQZmjhMdcrpYERfYRNWCCG3JBVoAf2ErihGq3UntvzZz
eJj86Y6//Dea2juCoP/lVzfcn45JZbZn5qSZz7Ej4r4RWuwvJd9o12GVW/E+JzTXD3PEyjG+VUPy
YC1vhYYjbjaN7aEPY8ALrXub1PzUkSY33OJfEoFMkMY9wAXO4ymfNStiTVFEebe1lhEZJ6vU8S4D
WqJtMbPQcjnCezWpwFoJsWm6jE1w9xTHS9UxLkluz8U3JJinEOlCVgTJDtj4hnTU3vP9j1Gk48oj
Hy0Vc785diFK8eSwBYHozD1UnvEeq+7sBOrTzAibOn7xYRMzqtuAZzFhHdHiTJxiBDgdzxPB2k73
V59EfuPK+4RP0Wx66V4GTreLStagQ8qSzI2SVaRB+5et99WL+U1V+h60+LRKVXNRbrLtHXIzI6Ou
eTimKBI3PhGcQjBE4eCx0s3O65uLNWNfUn352cMKBr5KJbVzbgvRdPbzcxCLSzwl90SbrpgbuIJD
xVqbGcaZulfnytF7mGBbH4dmzKBhJekbwQkRN+2ayDpTKsPkSLKzPy0vwoBsSs6AndjMWVa8q+V4
60rnLRmOiVVM9xO7slCXL13ZX5DM9iuV0aXQuqC+NhnMHLuv2fE+agw4xlLvEmn34SRexwEk+Imr
+KFNjWRTUZ/dGxg0BspEZmj/CWbHK+EoZ13Hw9W2Y9rIA2O4pu1OKjOoWMPsz/r9CL2UH18NSHaf
s3jqym7+zwt8csF+EDZRV9B/LMckLIp+ZgnY+3dtlb8KGtFgy2Zew0HIFI0SDlHMF4p9uON/DI9p
GUsDIAIRBhzDIYFWKb1j6ac2MqnotUhzE1PWNBmtRWW+zknl7QInSWna8U1y6A+wDrnToLTDAYgG
B5+lZ033d7lsDOk/sswvHNmKExq5u9Ass8sQ+nzqk7rdDAPvdrMIjvMybDP6odrSYqRfNy3i1Jm8
zUSQYGY0w0gj3cUR6NuM8TITS4gC43ejxWfAdN41FhpldTE5di6T6AJvdPqh455QWsC/6YCRNnf1
MQ+rI4zOn8xqP5MatkFCaRfa1GkqU/xKffuWClI3lVLbItEnHAXdmjsMmytvrQbiBcTiHt2C2x/N
FU5jafVd4hEq4dksqIvQsg+Nao4oY5h+A9dtaWU0Mwu6AgQBbpdpHp5hWEZs+fy9ijy+3Xz4SiU+
e/45RWP+m4v8BKBn8Z7WJ3ZwXIKC+FiCXHRy+xQk+tKyQm9M7JSyYN87TuEliGiLFyNzwYkJDVY0
aOzHzH2qPe+LlUq9DYglYFMjjIdWK+ayDuR4wMIScv/k3efvMpc7MdLW/MRl+ZPm70rMZvPc08q5
iw3em3gdVOj+C7xqZEBC0IRKndoxiRvuQO39YPulD4M2Yx+6t6HweJHSqdsm/pheZb2DISYImnQY
Ufh0bM25iNgl2Ns+Fk/kHajxCYmnkoVTSdSiHuaj7GACwZX64E6ZUbfOvilPb4EnQzVc+Aw0HLd1
1VHiml5Ibrn7oR7XvgAXPRWuseGweoSjH4Kahv9hhF9SgpSrbGKDwjJOSzPKld4epEPwwZ9rcjoo
E7dOMiuAFHBmgxXxOQiHuUGHauR7l0RgBo2JzLAnf+OYlDzwKPLtIb1az3yKogZRUctUq5n95o5L
v1u2QL6A0kRufq3CsNvokVWjB5lpYLa6gXRFs74W/wh1qf006w/ucfxm45YhQQ4OOPhAp8K5WcfZ
lgDPtyc1BpaYVKIhEM1JYbwHhZRnsygfWQmuPJb1Hjm5U2bZr7ynec22AGFi96uoTdpIubGrTeNY
1PXbAHEJ4g/EuIEOdcC/khk95mNycEFPPpu0OMtsru9YJHabzkFiY0+9t2Han2ytmlw4W5qAcCFp
S46ZTcyPgvnRnIRnwilLtt7bZQoA5qJyc4Z8oTE6f6rz9fW/P0Bw50AL4bIp3yDf+jB9TKZ2Sfbi
2rQuoRrA37CcX6oxejdObbdKA/BH7sBqpZ2jX18Zb+6cdteZSeGq3SE9/K5DudAK1aswpg8uvRKa
QPMy+iXPac3IGQDYTx6keHar7k1P9bNNSWlo4jcqN8YmT6b3adN3LNV1QCRqALQXgU1ie8rUzoDh
xUbBGLdNyZe6ZpQ0Nd49wQz7GmtWIxL97YbM7tkuozuAW9ecoyY4k1M7j+0Rw8clltbFlPOfSY0z
t9GUhH+o299JlbzZNud8e/5CuXnHMmJP0xNccrN1muya1LwYsXs8F8xXWR4e57g7OEF5xmMWblxg
ikxY9gMPQaeEhcDVg0TMewAI0534SY7afmZ/9S/vxvc2C8kPjiRuQr1X5OxgChL8IYPDbTxGUke4
iYhmfW9wxZroMRTK+BOSA8cMxiVKX7u6I9EfieDiM3N0kVCMpV8QB/VeqoItKSP2kEvesWRd1zKK
OZhNbBG4GhoG0F9A6zhGOMY+ZsBzv4CD89HW+2wu3yFmQVj17S8zNvn8D0S8ppSJSzNhKuO3z2uq
jBkQik0VVjz0EnvTlDgm+B38SHZBR8tPbfi/WGmtwG45px5CPSLtk/Y/euzzSk2UCUoAr2chaS7k
jnOdSCLLSUi2zbxJdC4bNvy8xFkV7jjYfbWxzH54VH2UlXGYB+KDfXfLF+AMFoX33C/SXZexr9H9
fY2LMAof5aImpFz1pVrNXAdUKKivNQ+3N5/P9fJNUIBQwa3Ld9omHCk6xqxAW6PEXqnEi3cWbkTP
RJLYqf47B1Hvx0CaBR7FyOMtHnKA6asXe2x+yQ/E3H6NW6Ep7VLiK6tfFzKTERBfTkhoRGS9WSrZ
d8Fo/k0bdxE6Lk7tIqSDnZNxqgDV8FXKv42mWRccOXyskCU3Yp5z1aHS4JMizJE6703O8dS4IcYR
KplJTmpX0rqzbjbmSRO3Dlnjq16UlGP53bW3ULdMTPUFKs2uo3C20pgsgUXeKHYzdQlf4ijm1pSA
TCAii93pX4ULs1ikmBPL+tWIJ1Nb8PkGz7wXlkRDM7ZbTQgVCxMDq6DhC5BXx9ir8cxnDgDo8glo
6Juw1cukRsk6BXyZA0TPzuxPe9F4mvg8Wb6crNk8a6t/GP0IeUgV7ZLwxcUDmpnBZ7WIQQUtwa76
1zM7L2X/kJhXdiMbg9MgCHFQAxWlKXWt0v4pkQwmQ9ZxEG0IJkG/yzj8rsj98mXYCEpaQfxu2Ndy
0Zhm+Ezd/yzBacAwnrDtOuv1fYn9VCwa1KYJyJL/Nyn333n2XPrauWSYUxOC+qT81wG2Fmiqi14V
XwR31+QQ4V1Vi4A1/U/FqpvvSOQlM+kP7SFrneL2wAMspxqEx7VtfySeCx+/K/k0LpSa2VRFGijE
AdvggrV553SR8eoukljfhVEvmftbBILuE0yyHkZZeKFgVHtQ84tsNsM6m2OfHRcN7WhNj64awtMw
st6kMWtuR16NBBiGtcBj63ppzqibWVELhfmg1ADiTVAQNZTYmihlLh1O3CzAW2J5HUlMNkYGb/JB
sNhXzj9Qrc+NG+s1ciroGuGfx0oB1AQ4v9wEDNQl0xGabhR1eOV/uM0XRfCshfsoq/6byMrF180r
UFhuaYp+biUYS/QFjce4+NOAtAWZqL3HhnUpzMEQr5p1RrOMkbq7b/hVjuqmsQovjs9+NOzDVHiQ
0hAP00se12kt7yqAUpaNhge20y/YRi55lc8l3eXjyLqB++IiBjRpQU4gZ5GnujuGtNd+USCTXvyb
c6TIMklPM5bkzs6evK5kiI8/uVtEyg1G5XBRK8d8eADcg3kfrOnTT319LFogUWyJ7tgBoxvD0sz5
HSR1gB4lwODMQsxZK3f5pEzonY3fcJgf4SQSEVv0zx4/fr703gbp15XNeHDqG2TRgtKlhTzawyxH
UHpDppT2Fn5pdxFND4tymtEw+gcoVMMkT3Iy+Xs49gUOuzL0UuGU8zTFYO1gsjaZ3EvM1nGJ4tq0
Yqaehs42UJm6jRuoDxIw5Z6FSbIGED4cel63LtGupylkqlxAHh7NQhxMCwKJO+GiLiZ+V2B5kr0x
OWviR8W5lRZuFPKdNnWDqfkM+ClQQbfj+1QmuzEe0wcx558VIYMsnmBmMOu6A9xZbVhK41L0T0jW
ExD60DBSfOFgvc2N56EQl4tMPMQqnuZUcKIh3bNwJmfOZ8aNqCIki4t8kZIHDnpy0y3eJXDgAG+5
WATmrVVfKsYV7XeE3dzVaM79yiJQNnI3qUh/bN32K5mCn9YvR+brxgYHybXhyW7Q5nDJQa9i1MvI
d9YdfvU2TThTWb823vUyvjSLhh1BVNozQjC6bAfknR37omznOEfadNG4SzHdef19HnkG6QjEIibG
98nR1WMfIIHnro6FLvjyscM7iya+pducdPVjMXosjCv6EYtSnpCps2NojO3WpkuKdz5YBPSYzJ/j
RUk/edZ9ZbI8qbHVJ8yvyFirN5cnJpv8hsJxduNYxtWQ5/gWGWk5QaGW/H814R64z/49Ex0k1HYJ
MWnfBzRazX7Qh5yJNhv3/ND47U/WeWjKmYI5if0TwHsQipB62aXvtUfiFA4vtWjT+Tf0X/7gX3wD
gEJlH6l8RqhSzKfapEVoSxe1mGW4a7osWF784TiWVn+pMNOadWW9ZuxfrKx+r+KpPcXJcKuSkF+9
QTLSgWcns5YFc0D2x5p78lv2dB/xouxZQIbhwQZGhLgXiIRsNNRi4x6u9vKoFXDSyTpcAbOtaiUf
7BCmUt2Yr0Zgf8EHJ9uXK5QEWYKuarIeizxOtgXvDjtyLmKYXkrDpgbKzJNvEGDr4aGemAVLny6N
mG9VYadw8dVFSPwXovwycmpjmUkvgsF11j2XQdXtY5OQDqsxEgQgEvKs2XdmQmglkvshDN4GSxv4
BOqHcmJ7MHbVndmoY2HMf07Xhqt2SA/1QJmzo7IawO3AU+7/1XL85f/GNQNQc34IdcYUvms40kTq
7NoGlZV6ZjJppY+GBSJp7L2t37evcZdvuqh+7XjWMkOKGNDcqgyNfBF4H3YafvaCHdbyP2oLLrdx
r8xEEaylqaHZJu2TlFd2+Mi1qVmZpvHAIuIzQlOqrfu8Z1unrOBhGJmrMz26t3IuJZz8irR+Leb6
wemdC8Xkk2FO941yuEgL8EBImpEPjue6Cj8GnVybPiWBCr+fxOpmBhnBYNgITnA/UsPntzPInRyi
o22MV7Kbd2ZuD5w91m0f7ADmEZDA0hVy8mpc+2VGaiRUUNPyb9auG69tlmBgq/nvdoP7OKR5M0NC
ldxARVHL9WumaPGMPn+DiVx7pvZQglopAyN6RDDHPhZTWiWrPzwzL11dimtzUjmFwrEfqwP0Duyr
vIUKPX6YXn3yIsbtXco1GFrNogi3t5kkEZf2ScxlKTuJVul1bY8PZkuRJnEA3LiW/WVHExU/iuxK
AVe1Wu+v83yi28hTdgu0drnh8U+JcnLjCyArFePBqD8VQ++jE+kHcB+/fURAAohevM5gXaDZYrfi
coqoVQRiC2SA4f5ImbtbaPzcGYJ8OgouagTYIugXnGNN/Qq+iSsPZ4NNUQX05aDkzbwG+g7tgtGd
eks9lZV8dfvrUImzcD2kKBP76ZJzmaX4lUoglm1yLDRIVZikH05ct7Apan4WvvOBZ29gKaDePW6d
q9zkAayTmM0AN+R1yW+dvkX+I8Z2PUPoZBdfg0OSpDM6M8/ZqFp7U4bdsfNTa13wl3Ap3AwNU1LF
pAZC5nL7KZ5lpZEINmdLkMiyBvzKtNJagm1ZVM27PDBf6mWszd+zoU6GAswcbi6zK+IkG5GkDQ3P
+pl1LhnDjG0EXvKqdsuNa4/YyIDBtcsqwsGBaaYlClcVYhOGFmk62mEglZwVT3EmD/N8jOl5RAN1
9tQ3my3cRcWKO+eTEvsnBmhciqL2f8ydSXPdxpat/8qNmsOBTDQJRNS7g9Mf8rA9JEVygqAoCn3f
49e/L2XXvZbskstv8KIiPLEoEacBMnfu/a215DFquV+Ju9M1Unoo+wigWagvuAUBMoCwN5m9j/Oa
PWrESGdK3qtWm1oIV75Ts2TxeIv/pX/h9XB3fnYrS06XyEkYWPhxuCuuOaW626brvxDiXu/beRww
VeIlsqhRmyjwrorGMkSPk23QSxZHMw/puDfZiXwLtfEiAFwSEq7Z07eOI59gMaMHD0xslfmOsQub
2jx6IB4Rt7YKTJMkcIdMD3SNCObxQS7ATC3FqTLO5dpLw4d4WhttH2FeSeTPbPdfxVzRQohc+1j1
2SMzpO7WCEcAWTRwZGLoVhTR7CslrGc5UbSJNsHXMJv2S4PnkCtGeS4JuW6C5TS4U0AKl2CLN9Wh
JMMHtyXwa7TK+3F0MLcvn/CN4sSR7avRSDfNiPhfa3B9teDBkI70G3r3lX6pybetzKsgM9CSgfdB
NnbDlfbw7mo+EdU/M3JPkN2Wtx2FXR94xnM9uiye74btbwV/uW9zJob18GZhiTRTRiImQUpmpe4e
ByOtpYfR84ripqinR6DQCE6QvBEiVHe+3TuQZFG9kZP9ZLKh7Un2GNfYIAPf5cu1W+XB1Uw8Y1xR
aA5WExwZfwNmBMwsXApEtI94tCwrmfevZq/dkboHsqH2CQdmAIOAqs5nvgLhcxuLz4Mdl4fS6TH3
6VG+tBFh505/9kJ560FJ0hQT504u7cafyBtx7fWCeRSTKBLq4tTeJc70oFem1kcO9w6HZnXtvbwk
MeqV1km2AQBsVxwwqhWd9y9GRKBK1bP6MagjFqZ4dLu62ZeVgFuSwRX9yJTpz/i60JlDumNeSdZo
shT5AMKEj8LoSkwFSKxbtcl0VqHFNuu/LFZ2M5nRvS/753Gi70siFlllvJuxGXGfiQBmoLRC+yuN
ui3fYoXtTGgelmQ5kKp3xfTjg2KKKB/Pf++Kz7Pbw9Ut5tnNYpgzmL9RaINTwr228fSVr3DG/qQ5
4534GMbq3chvhU1bADnCRR1wT7se1zSm8Mii95WxxAbUde+lfMVJ3ztXCe3Yek/Lb+1L9mfpL6cQ
5xkOZjqwZfaszViQSiddeZA+ipW2qnAMwqK6MLd5YD2jPRg3nkSujQuORfOHdN1nJ8vv83Lptn4d
tCtTzs957l9xGL418bQgZeDGfFGzQv073TJ4ffIr7pGOwbvhYH6rrAk7E5N2sMWcKTcTWjXmY+OM
t6GmIdsg/Rw61aPdPPgTSBbf6mNr98+Fm+JJWTym5CLw9iecNi2TvIHJeYIOX+FvwzlcJZ8LHEJR
PDe3Ja6qfflccbbcqPkAzbsXI5deRH6jmirfxaQhKqe66LAelWNzlS3vvtse9YUM34IZXD4JLOIU
4ZgcWJwngdF6Hn6CuiJXOcF+Jeg4kvhgaoWkFyDaHQneND4d97GOHkmVuW85+g49dU2k4XLoKXIS
1MbsyyMWYXcxwWpk7UTB8tEshK234jBjIzjhcUiWIwOcVre0qVyRuBvRjYMJZKmHZk16JpnBtBQs
QahLU4ieafBfpATMtaz64BadT+tjFWSDQ3hgrhsu7E2ydC4QSx5R1TLM724jRYpLyp6tXAhjGjg7
0j5oI9Jmw2qVSU3g7MrGTbbRQolI3lamSY9BzPxrdqMQUZyLNwFRyafMRNiR+Fe2gfF3HeZrG7kK
tvlsroF3Ra2pNjkxmlGjPik4aNqHhIQz7B0H4ljruX3F9+uzHBwQL7bAtJXWqWUi5akWVr/Hdq8M
eGVdFl0O1okKmOgik5cZZcSHj/S5jTQ6W4ufEMZGD5FNZ+pJncYEXEsTUNOnNMtIXc3JWTm0Da79
M6axTYIFV5x1x4GxuUdIrQybRwdDKitYBaLYI2B6cQxrH6btDbYM4a4OzBfXjB6VfoDVjGqnt4mq
RyPRFC79InmZEGZ7aXHfoySWH2PA0NS6LGdOeDZfchKzkQvTuVYDIbo2K2Pq+3uRtF/GLPuEtETh
gcTSqt3SV10DTTxfDF6BBXUKNuZhZWbxDHdVfkCHeIghogLbqtd9U5zp3a5G21olnT2vqpG5Jn3t
Z2pFzqlNft/zhVIfMUNGyE/DnEl4VPlX2gOtmK3nwJ7UxujNQ8Umvhrc7KaLzacZGK2nzSjqFlM9
7xNxVhyR2wJeynifTH6A8fDaQ1MRuKRhYnONVWtmPgVMGoxotO9rf8axneOwad06dfEpLqwHir3L
kP2UCXJ+ELRRtYZ6kkwjfJcZDJEGKX3zGv3y50q0Lsxyet+5WPqNOeIcDq/oduIRl2P/0mK9YHOv
n92Ip1ENNFX4eKhqeSKRG+cdGRW+izEb8z9tn0kevQBjGSS8dAkg0HbsZV6BuK7LS/hMdzuYFjFa
Ie7gWVul+zFCI1CPzU0xeHdsUQIVXouCkq/EZFyOn2DxuPSghzm+y4UCVXboCXNI5SRfukfGf8ij
bfnUq3brkqUop5oAKDf8TOkOm0QBhBMjHQFeVNCbXzpVGWtzmp/Q9j41SYLe2+SkyojAIgKbyWvR
EnWm6u6sv6EZxPAg5yeFjxCmjguGpIbBHJcPEXiuK02uGS/3rA7mOo1t49CEXyt4BpD3cF55Xnfw
yvkWN8Wb2sk3A+5/NLKbi29rMA54I4dXIKMSTGIGh9Z0y7lw8f2JtbBxwTGEGzValo+2nD/iRdaX
dVq0W/iHm8HgoGs4m8Id1gUZGHbJkTZcD/umrB4mQKyNcExscavwmjzzs8Q9QSBnHBvn7FP9rmdX
52/L7Gpqx6dhsK+8Ztlbcn6LB1TiNg6oLDHXUZ0xngz9szFyGFWgieTOClCBzawXygE3sgGvsnjC
gQ0n13Jdx8V1mu8s2TIbNGngWEGdbqmKX41S3BKxyInVWpDjj94DulpCM0XxEZjFqysduUmm4kuC
8YFT9EfPUtHZVMNb44TDGkvszVzxhI7RgAZe9UQ9hj7ZlaXEIE4dIwMjU1xLGGDyPDmsbGV5B1sm
KfzH16aj1M8i65ZaOdkZHF4TUq6Acpt9aGgoGlGLlV/UuTuhpLKvFmHdmjZtYKJuDsQl057E9hdd
xCm2w9cRGxisIDW5ntlU+yU9DLZkfc/RflUc8m4CONo6u7Plg6hh7okIX9f0D5hCs1gXw3VYMqzu
prLd9a2F62dA/7D3S4xCzDezavh4DW50rI53k6N2ZY+IsaaV7ATkq9M2gl4ihC5NdGZljpjIem5K
65Zi/DUYabDA4bbO8t5mwjlU0/wWBCyegtUwNeW5Q05toXDAEv7bwCEcfQ4T7CRNMJ9xAJguGAgf
ysF+oKxG/Z5rq2LDxXDtmjB24KA8u7Mc/8XLOhb2cYsY/JTZziHp5IcI0B6TaHFbugsycbbRqZGn
vGWol2bn2qDFZHF4W8uhPdcYfqb9vGssRIml+9wzZVh1fndf9hNkTJS+NDLPT0y0tbcVC4ReEh1z
Nw+MNzGsmWu25aqy7b2xuLTo1E04c7+5gcdodxxe8UfBjDbxPoGpmlsnMy679AlTBOTaNsQPUkk8
m3tYp2XLIX1YV5wNti1tU59C07M5sc9B9TKaE/BB1NCnrfeoqglGXBIHO696z03y3hd5uWf1BP9Q
J5RL1CzCostlszm76U3RUWK1A2HI+XCWLVWeG2NYjbn9tkggUcM4vAlRHM5Z8IRG/pI5JpKVnMNE
HT+KJbwfXJ8NGahACe8dUd/t4OZn/UPHolrwjfRR7xv9TraevaFDqmg7MYUlRZAeUQ8qLRk5ZMPZ
jhPuwCpINmVRHby2vPCM5pGQuGM1jzRwnXPWWea2UvIJ7A08IbutBUGGHqq5i9zon5qwxuqsneL1
IuExO/r0tD42NWkAgHAtTg0ZbIzKDtzmzD86vAhz0htonvRJO6EkSr6YIfLVERsPepokH1S2+xA1
AwCUFT0CHm4X8GG6CgzxYsDDwYBWptHOd4z/Tl/RZsz9btvg142KJj0CzIy1h4fFkrzSuvHXMdoF
TiZg97HdY5XeG5+QmT6ObXmqYvk1gyMH0kq/+EVx9KFHOICQ8sVB9UM0zlM5xjdBHrzRuzeZnolL
4OhNbHhXvQL7YMDcP1QDIybLn/wVLi+v0/C4xIPOG0mORZUTJhNkO2dJANGxtGVjuNEPi4dDH701
Ts24N0I040iJx8bWIAMC9O2y5nf3NWPXcuEsQb9Clw7h3bDgzh8xCPC1SYSeDEpM821hHwlacIry
IyMvdceoQcQh3vTTiGN0jKjJ2hCtYBxn/KMhwe98RRZLmfqvJnjzRleCtj1j4MSEgDo52FTpgkV2
XK6Fa57Gjg0/sjIC5cZ9bvkjWR8xhWWaMeIvkXFT9q8ddem18UVRiGdIrTdsIKO13m8QvjUC4nQy
OY1ZOPOn8rLyqZpAP+GMQLfrBnVeMvXaFhmhujKGc1sSXBUS8aR/lTFOWINjKSqaXpJhR3wjAGEl
+Aw1xG0SEvFqQDTWeYBclVyvNab/Z0xq8fe9LeaadjrhGbZ2jiTSch2SjWr2r0aeH9FkHGisXJoT
U1YLwSsadSQg5Txiv53tE7ckuzRziZghBlD0yZduXk60IZwtZDi+CuNTWZq8PyQo2oB5ylArtdxc
+PnSlhLUK0ZbsrHKYCuXYaP7MFZsvnWGbnF75Wtq0M8qEE0Po3m2l8oBW3ZohJTNXhTicbSyxzFg
AEs6ncLkKp+ZIIl3v6zGo3QjVEVJtlGyZjTNSynymUaSER+dSGEWPrunIhiuB3wrV90CJhK51yjW
GD1rB3JOIDeFExCXVn4uhffBZnZH7XmQXUQfGc/tRdivc8jsYFCYwsw+PNRODJUOQ7UJB+wIo5zT
CR9/D3vDpLoEpNhiGvFpbmYOuMETWBp4pQX0xvgWCvnVW5CTmWhu154Z3zYhzR7213g9EBQ8Na+z
pEbcqFsjqbdlovZBVZuEmI20F4ds7wcLM/V5ukiUfUYmg9DeF2+ozz+ysjoZCVymTJph1zEd5EzT
4BSKiXlME41gaHfeFxY3VhdDRg6vPbPqNUwPDVQp+i3GMohyHddfD6b3TphWsP7/a1ConRDfy2pu
4jDq2n/+52/OiJu37u27/9kWXUzIU//R4BbY9ln3z//kX4Yfpf6b/9Mf/uPj2295+AvvQflT78HL
j2J++85wUP/9Xw0HbfGLhzxAecJ0Xc/HP+I//jF+tN3/+Q/L+sUXwvRNzzE9yzTVv/0GnV9MfMal
yY98k9GotP/lN2jYvyhpK2Xy50JKS9jO3zIc/N5t0HUJL7Bt2+MFeLbPQPV7t0GCduPWDNjdjJqh
M1YQ902afv6dEePtr96F/yj6HD/SosOkEKft766iLNtxfM9VvkSxY7Ed8xn83tMwnMgqztEmQ1fK
YdjS7CYCfQFXfcYZehSbyMLfHyzOfjMqfLBXeV/j4TM5Jo5TpHMxay+IiXhsmJFVqzbuqwCXHkIb
v+0ceFJAm6e1tqEdsjySjPKKeaYRZog8jXe2smeHKpD6CG2jX9sM4FtkvptqsrL5Zhg5NR57fhnz
oRRp/PB1doigPvlGkBjDeuhbj82fJhJORhTuHBfm0nWfZT7P4oqPlqCbpvTjT/S2tDFeC7d3UYL5
e4SG0Coodee6PPiTurEFj3YstFxtGHyF7+pQdS3eW98aGPmiE/NAvIIPYsWR9djW0JKnlKZVjTSI
tZz2tAeBE5I+xDNv3A5k2i3QV0k4u6+IoIfheYAP6GskJUbRMhseXLdO1wndeDRucQfsItciRiry
2XQsxGSb1E0qDksYm4JfZ1Uyq9sxdKtp0wPxOOvEtwsI0Ipx2NqCy3Auo8ipfVJJQoTwzCiweJpy
mse3oiJrt91wXPXFth4QJV7UpdU6n3L2TgpTy8/xTeoxL68RFIX10gn0+ST2UGxjitsdTRKDOEf7
pY3x18Snc8G03seULEuI6mSHM7ECSiS+7ZxzVPglIwTnro6QfN9gzo0WDCqcVX7b53bxxUYjs8GT
xZSHPgM53bS4NN4If6Zrk7pTsW2CRvQaoIZriWne9G1x3Q8EAPe7vIuiWuKe00xuhXFDNId7zjNu
ckeqOCGxp6IZnfmZCcQQalXk/Or7jsExDmB5vBtqzlZrmxBAuR4CwYE66iavOCRYu6P+dmdScO9I
7yyzs2Moh15QHmBuMKilpcNoAX5SKdQA7AHYNLzyeIAdHBL/0jSMNr3hpIIlYjz6xAGOhO8gppoJ
NMMYBdj5qnYqS13JzsOzqeB+93euU6CmmeaEGDPsvU2PsMkeph5crmaYjWBc0FNC8XtTSpM2ijtU
5bAzB2uAJmyKUW67qWZkFXt1D/ofIkkkas1uaTtmuIKqO9tyIHzgla324NpFP+w8M0Cr2swkrh2a
ZEjD2z5zmBVUneIxlHLuG7jhPJ35OzxiB9Np3fgLs0wQfSvGW45AJeG4h6yf+T2lL0hTAtTGA+/e
nyzb2y8WOz7xYo1TvYNSsKCwXlbL1RCUaXCKScYRqxhzGubHZBDFV7IR3fgwW/PoHd1pEPEhFbSX
1mJhBrgKY3/+6uLCRGi5NFlfaM9LfCF6F50bbWpKqTh2QY/60CAyFwSIQ8EdBv2uuuTA1ObvQ9fx
ilC9lFb4FhKEYVtUD558QZ07qD35p2SrORwhYLpLgR/TE0IJmQAQJnG+9NAJOTRfxTAI138P0UxF
N2DV+mHc7WxqYGCqhrSxDfwOqg9ieai6opTmF2l4nRvcD1jJEvgLP+UsxkdSSAdJyBKwOrz8fCF3
v1vGPcpa15VKCg8axxTix80ibFMDx1qKDY/AQNTKUOOjOX/MZYCzdVmoX52Of92k/2TfEOxyv7PC
/fV6ENy2RKrsCsf+wQo3NE18ZSau14/JZx3EMIJPBxkDSEi7hkZoGLA+oD3DNwjZmfnk+v2JJ+/C
jOKHn7919WcvxbLpcZuOj3Ew+/vvd7DZiRJcEwq6mL7C9N40xlfMulGMzPNiXSsleyYl2Bj9Wkv9
tx+BNP/sug6Gw5LNWfiOfl2/cwN2yITvKkUnwWzdK6zId0uDl6LFdCnG55YHlICFcTUSIpBMN0tz
W3tfab9vsBqk5G1W3UAPosfGfC6SrTWODEiTu59/Mn/4kjyhD9gelbopTLaN719hY4q267lXV11d
4TseyS/YKvl/cSv82UVsvJVd6Uvugx8//jDBP4cYXgrXEWtuGlgYb+1//j50pfNv32VuNt6HY5su
FYqiWlE/fNJEiHbZMpMUuyCc3QcJzcgxVuowSsfa/vxSf/JueBvCVjxEvrLED5dKA/pG1sgRvR8x
TKFJDtYBl/Lzi/zJ++EiWClK01X2H74XP+PwCg+t/Qa6cO9MlXgw3Ni8CFsz/X+5lCsock1bwCv+
8JzS9mz7OtItB4exTYe3zOfUbP/iFviz92OZrm07+mOTpv75756EUI1M3zMsCG3kjE/5krCcBpbh
bn3civ7+/YYtv2W5ypQoWKwfV7ra600Xpw58EOPIApZhWjsqRmQ//4r09/z9LScp8/WDQzCwvhO+
f0uFnaqSSbcmgonu1bEepvLtVTNV92k4wAwRXHz8+5ckFE3Zkn3Z5Qzx/SUDo5MhVjZcEsdISwki
0zDjlvhMgMeh4jb+Yt3847cGLm/xGeqetc9C9v31rM7okMb6NBkqjrZW/yIdgtza4i92pj+7jONa
3IOSY4xwf/gkMWBMOtfhZk+ps8hM4Ig/4AE3A1Xn7MviLz7FP2yEXMJ2BB1SbOR9DlHfvyvfLOgb
KeTeTq1QWvd2QWnnW/hm5LE/XE3YlZ5//r0J/Q5+vFdcKjDenm1zF/xw+3cVZZAZcftL/DF2hEHQ
Ri9th6SEyhnx5CXENnBIPsVVHTh3pN/T4GVzSLPQ8x/8eqLIx3llJr+uF8PVz1/cn336rsfwnG/A
l+yR338cpUC9KiNuKmturObkJNQ4a6th79p2yBrizc8v9/1pkpXaF46gGGGxgSH4w2YAp+cIlAV8
FGJErFKWLmm34SdnWi7ddLgTvXiCUjv9/KJ/WLP1V664mX2PR/UP28NQDrWocfBb1QueSWJ21f2I
+cH9t6v81sK4/fULpafxQ4vj9//7z4cy579vbY9/tUG+/xf/3H+U12/5R/vjX/pf2DqRDnfLfx/b
8IlWyD9Wb0X6+/bJt3/za/vEcn5xlEXICrc8XRRaCf9qn9i/4KgoXZM/Z2mRPnddUTZdRGdF/gK0
JW2f3goPi3R5fvHW+PYj8Qs7ouSpVab/64/+q2303bdDG+m3//99Z8Oxv38s+dX0NEyHpdTlKOAo
/SJ+vytx2puKImJkMjR19a1T+altGVXFQjbHsIlpVNRG+JB55nRhoQy78jOFXcQSfxmqKLpdMJSF
fBwwYuL972th5BcObto7zrgSJQ/GxhsjComJjto06rfu4gO+ZQGGM5vGxb4AN/CwMVc5YZ/RmBoM
rHozg9EvTA7my/hOauOHw1EBCBX5CDgCW5rrPOYOBmei9BtUKtmbn8Zv89B/uHPxYmThJQFN23YW
l9hcXKUu6U5ect8W5a1lT+c0jT8AKFduFh6+tbDrAlbHQ7NO5ujYP5Jp9oDHOMnYkXMa537T4c0c
6G71Ul3Bvj0JxzsOnXk1zOF12eLiiFTqNa84XEaheBUk9LpNjxdv4115/Ck+bQIraJKcPP9oqXbY
IPbbz313IxzMyWVSvVX2+Njz6aHQ32GDudOnQ6pITF0TdZ8X1Ukswz090wNpyTcyi0/KnJ/jaLov
GDO5stxNGLUyhttiwvI566ttljMY7efTglg5CRk7p7F1lPAkaKM7vCyQOKzVYB5xD/hIyfjss/TO
xlzfLt5j681zn8kV2AypB7/CEG7sD66Pw8gYHtMRusTCQTAXaGTTDa5wZ27/lTU6D9PQ7c0kvZsC
f7cU/cmJAeij+Jr8S7nK0Fysq8r5PHvuSTWA8glp8jGZjc7QMe5xNrHNJQZ763ACD+x4XxLmPk3R
qYDcRxWR7hZzOXTNuEkV3a4UmoMEB/rp9xH7AxOxI9mbn6u5PbZmgly42tvedBzTmaTqjGm/8UbI
xDMD700Qy7sJc8Wst48DHs2IjY7gUhgygA0sRHiX841CM6oje0dc4/oQutFoW2KMe0FGQnzR0wpE
Be/Tmk9w8AFZxOIjSy6iznw08epnwoMirSsx9qE9+RJV5qH3rL3bBHeZ5CikOnHBYeCiItEXbZjz
jinUvTkMFxHBnyskN3eK4RaJdc5hcYwXZZkP+DRfhmWtJb0cpSak8+5A5yntsP71svDZMbPdUJmX
s+d87sFn1qZb7qg274vIPgjHt2kDTh/ssNf5oO7bxb0anfxlJlmNaMCHpEbt05NLjvvPrq8zDOIs
UobVa+7hfx1BSvXudOTQeudh1gGbVZJO0Vy0fbsPm/JI2+LrlOZfGjFrjx7YB1eFr8CY15PXOLgJ
Mh1dcINGzJXc9Xl2G+HdqTT9ETuRh2zd+mIF5d6f2jdZzpciiO/UWGtJKr4OpD9qyJOem0/cg2/d
9jbW3205XOJBlq0KT6YrxyHno6ivEYOjOs0OS1XwXGS31iyr9RRk/TarcPqEPQ7PuG5aR2NoGoTi
bnhTmuYLU7mLoMvOQ2ijmO/UeiqUJlfn+pb4seBUNcYdYQzmU1csyKvD6LoUVrabSXiKIGEZ007t
CXrXvJzcFKEpxrXXFsnEu14aaBAazCruYGuG27QJyw32ELcUSuXBwJ0SQnU5OI3xHMOGc8v07mWh
Bpwi6/SxSEiOCvIZYUIIST+b+1F2pE57xGXnASoaDnzbpNFm564Zb1K6xGCZM1FPc/Liu+lVSxtk
HRk4WMH7MbbFzjIIu27Hk4xcO2sTmBS3fEnJgkTwTOOIbgzqzfRDzeUVWDicryuwAXPcy77GolEq
84Kl9moUIWkEmfUwLL57BdGVE9NuvS8k1KwHY6Lh1zea5LxWIr7zLYVHeCJ0PHK+x0juJdHN2Hxg
XlmTJ9D24jEqsuzoc3ee0Fbk4KbldZGHj0rYt8pD4dXWhJKW3oWPggBHFfQ4mQ+T3pnXo0/WiZjf
cPsjx83BLDHtGMOmDCjlIr9i12Dheps/l9ocKE6eM3LlVtWQPSeL9aUN7bMq5KM3NXedZRyI2HgX
Rf6KhG4Hwfc57JJkWxfDpcLXgqjfqCJ8ge4rj0our8bRiE9LlGpjIRKu6zg9zCpZ1mjeznS9JhbF
mmlZ1l7PXHRt1stL0zfLloxqfx1GAv9RTOpPceEnn3gWsIEfmm2Pug+CjX+obBWemj6+oVWpIozt
hL1WWM58tQ38LoeM5t7iocsNsHBcY1o5XQFSPJste0vHs5OhmaryEZvmpH2GUtlUg7OBQk+3fmL4
B9S8vD3wIcHKPkezzzLPWYNo0DcDh6XVSEOIXNv6Ex/gdaftsSPOdEFODAPONpY/XDgxtK8qYZSS
AmbQHbVaIGFxoPHIycV4w20u3taxfW9TXXMf5/ueL3hIggupCryi0CemYw7qml+B8K3p1l3Mk/OQ
DWj/KVqsrVmjAWszHjAewu2cRNGmaCfSXjt8fKKlYb+SU3/NHE7RUMZUNWgNiX2KvLHj+L0Wgk+o
pxlMQPbXDmOwvBMzpnj02+cpIu64NO5x5qtPJpALve4msU+R8spru4qcL26beZ8mJ2AY7Kfjcawm
+7FvcIPtnOA5kma9r5bZuUhsiweRKQ1qiilGrsvxppi4WX3jJo09E8d3cSC+8a6W7sllqIM61Hye
28S5+PuF91X83pRt+bX7saz+H5Tn/wsrb2HLn1Xep/jzRxN/P7bU/+K3nDT1i+U6TCc5z9HXo1j+
r7rbEIIINcfhTx2O3GDx/55bkqDGqZhOpUWDgbJcjzR/K7x1ThrNG8aWilG1pMP2d8aWNJX0Gfvf
B2LdvFA+g1PwVRw3TMf94UCcFbmQ8bCse+qjezIRUcSOOXYCUwnqiZXEhmYBGmuAqzVBwe+swky8
9eybZnO/bfQ8fNCT8ZIJeUxv1UY/Azaw7ONCltvcz+4nPVfv9YTdSpi140kFBMf43WEMbzGOF7Kk
7g8VbshEwi+WnjfIbI+X/gtqa3NfMdYPcVHxbleLnvZ3pM4m1imMEQoQ6qXdNuNbk5EHQm1YgR5o
IHSuO80QWJomCOfwUwyLnaj8EwZfgIT1Jd15JFYOogRNJAyaTZCaUmBcyADNXwuNL2iMAZyh11yD
BeCAdoC8Mv+u7I0PBqCflYnppVmTpQEZkWpGInavUVNoG8o8wkUKVVrtnUSiPR0ALEpNWsSgn0C2
My7JUBgWOEaguYxOvNMAwiWnHo6I9/YTxhNgHBKcw9BcB13XlaNJj0WgaAH9oIUnUV81r44J1NwI
+TYglLXARSawkbCDH7E0SeL72FenKgIIY95RtfnB09zJOIl9KeYn5ixr5iTOtgdRQZ/9xWpLHa/N
dHHoavi2Yp9rriXThEuVKnPTWvNusWro4vxAOX1EHfdqqK37jZHBg1/Q/l2rvr1pwzsbmIb80nOm
6ZpGczahwmH1NcS9EpWiqAHLPA3lAOdITelgRrMLJ7idEYCnCD38Er350krns6W4sfBnxfRPcz9C
E0DhpGNMUX8kjnU5jV7DxBNeqGgoz/YtEBEBTdFa/6oEfVDq09HKTpNDWAV8Ga3+tMrWvs3CWXDz
FMOE6WbxYHs5mDL4UgLGhA/LsIoAmxJNOGGwox1V8O7w0aeQFPU6dXazq627mrE49oSuccQIu1KI
N9G8rRC2z5su3lYL81AXyArkmn72kUnvoeI4upossZGayhrBsySYlqF5rUqTW7k/LCBV7N+pDjEH
mcUFbzsUxUfkd3CQ8F++JsHo7mCH3t+o0rj1cb9cxZoay8HHhAHnmJvVpvMe3dqgEkYzn3lRuuvm
8eEq0KLQCBzNB0sbwNPQd5vrYFFvpRneYLHzVAKyGXiIryORw4sDuWES82XCihX0gJiVGLPpLHwa
ubnI5/Vhx0HrEs3MjZqeIzjuddA8Hf5pdZYfjcnG/yXotxIbpR0FzdnWLN6oqbyEer7XnJ4RunJV
ge45IHzUN2pXA/UtcovxzbbFn6pVOM6M4Zd8YYPztOF6nEEzFe0lwvkbRdntam6wBSBsNEmoNFOI
B4CpGcNc04ZoLwAhABB9TSI2DBQ5u9zySGqNnPOUamoxBl/ktr8wwRmh/B5Nv7rAtuZQVwlfoSYf
ZxDIRLOQeOP2lAaXyNf4BbWNq5kXORu5xyP30imKx66PMLCY0kemSWcKtVsP8LLXBOYIiilBMvUP
B81o+h7nqGG4nMcQGKx9joA5S011GuCdGMF3aykNiE/QT0czoIz8H0Mrv8k1HdqCibr4FBD16p0G
jpuDJklNkNIZARWwlbMZNW2ag53m4KcoARgCByTUaTI1AFHtQFVrzaz2ml7NwFgZ9gIRarK1tzee
Jl379ImJ7mWjCdgZFHbRTKwHHKs0JRtpXra2/BtaPHvfNOw9ImkYf+DaBci20LRto7lbNU8oLzHD
H/NTMuYvdiWwUQ/HexACVE7SezaC5gqeb4f3F7FC7dnWlG+jeV/fiM+B6Z1mQGCtq6k0GSwDnEWM
CntjoOGpsQ/YwZ6acMBiptuzjwIXJ3dpYIqVTmwU7ibXFPKkeeQKMFkCKIcRpHILstxpdjkCYiZj
4NLzCfRdYLZpQLSOfW419WyAP9dg0GbZOQdcz98jAOlgAQjwmm9YutZgKU1SDyxtjmarc01ZEzXW
AF1Xmr6GL94pelx1hNxg0YQ2/hxvgVPfMBJW6wEKjnweeO6o5HDF8f/a1qx37FV7t8aEDK//27J+
aLI7AzTcHW5qTYoThvxGgbdDDck2NqLzcTRWrvnyuAxeCB4/VZo8j0HQySk8mL0LXwecXgCpozoH
JxguUKS8R98odnD2QeECTLIwZvVDQldIoA3D1wmFwauvafgGLF7Gkv11OA+LvIo1N98B0Jd039jF
YOoN4PpJU/aL5u1ZJkhggMAXoPgczKKzC5yfAumnwPpKU/sG+H4Oxi80z+8A9pea8P/2gWosvXGS
VyUx+jG0HkBNnBHNdjdTNbfc52tX4GlmD6gIMIV8JZUem/tNo1UGVNYsNkZ9LHLjnGWVWo1pjO0f
2gTOgxsbsYKPaKGR8ooy42kMyBfTqobAQ98wIXSQCB6w/KdrNpyXIbiacuDerjCXjd5vCCxej3BO
CPFNjCPBDZFTjMgqSuQVLpjeNpYkmnmhQHqBBKOdYa02ML/4/Ls+nERtnhet2kBMiK8faS6NVnR8
00wpRB7/l7rz2o1c2bbsF/GAQc9XpTdSprxKL4RUqqIJegbt1/eI3Lf7dF90A/c+NrB3QilTMklG
rFhrzjFJrQSaZ2FZMuUlxAYSYgcpsIU0N4NIF//Nb44R7R3xMZH02k1SOO+edpfESF+wRZPfpp0n
9vy2aCfKiCWlLNrn1mWNF+XRwbLiae9Kg+amw8xiYGrpyvGtNiR+LewubYXcSWIu6PHBeNoRo685
yB0YCtgbI5f1QJlvvnbRSOw0lvbVhFlxWFyoDCWWG/PmvcGEI52RVwBbjkDwhFeaeqXCssMKcZm0
hyfpyJgdaiylbbXAR1zcjcuC0XV8WTAxMhroapDH093VuHfXpfYK1do1FGEfiuIg3dLzfgsCnEU+
QJkauEHqGXiD2urDwTGjgQAnJiMDrSJOq+i/vuHy4AnEvNQIXExN9U1I13rU7qZI+5xm7XjCSn/n
BubN2phoT5SJOSqNxYsy5HuBacrnfm8xUcUpbioCUfBITW+m9llZqeIXpQ5AmmSuZsxYXIm/vYyk
+LFLN7YXvet9g5jV04KNK3EmcJn5pdH+rngw94Z2fCFj+SirAkJqeA/4HW0C5jC6y7QERpbxEONY
oh1kHlYybMc4EhTusgmbGTFKVDv5s9UvVE0Y0XIMaVMEDhoYwV2NVY0QCBwxvCR4Jo46DUxQD8aB
Ng7r24X8jXcL41uOAc7FCAfmI8V0hzduSLgADO2eK7NzVLunSn1btfuHUzVZE9pfZ1mnTvvtpL0d
tP8u0E488DXizsec5yn719D3MbyN/qJqd5ea2S9CI3cck6I77+Bol19I4jmmP2jH6jBqHyBck7XC
GFhqhyAU3mM2Dacc62CiPYQ5E+GVlxGD1Nkrn/C7dZYYT0xJUDBzbOYK4HrRrkQfNfFsHBkiQw7Q
vkXkKeaavHMMCngaOXas7AGX44DdscX2OGn/Y6L172l2CrQzMsUiyYlnReysv44pq0ztonTZSFwt
S3QxWJoL0TZ1dF9a4qzFR0ZnrlIMmb12Zkrt0ZTZUdRUC3EWc70tubdVGDpjJqSGdnii9tsadNvx
rIa/iZFO0SJea9R6a11fddPkHhfB66qdo0Un3E0MllB7SrOs2xcOd99IE7XWvlMlQ9I0sKJOlab4
Vi5IEoeFkojlCwr5s9EfVcuLrrSj1S6Ln8Y6lq61H8x6g572D42Zk4dOsTcYvlQHqQLShzu5SqmQ
R+2clZC5c4GYun+l0/Ta4MNadZ7a9tpzm9cUfmivtqTI3eXal1tP6bvbHubQf+Pu8nEW2h/DLN6X
0t1px2GAwVcuvwV23449yW7aI0alFeJBeIxTdTG1Qzgyhp3t7UXRQTz2m48Ruk+hrpV2FidD8W1q
r3GP6VgG/ptNBvWWyExYBdqZzCnsVX+jFsuyUUBHYeRzVzkvCZZmhbX5tgYPzny1ZosxicSYgXKo
T4uDp33RrYW0zSVRNNKe6baN3rJkuXqYqZdf1VRcFrbkDKN1juG64/YlqpAiVHux86p6amag3T6i
j9lYDmZ83wNoWmsPVkEiVegflXZ3WwHbBFYyyGJluR4TQHxxjhs80b7wopwZGHMPTyxfPRWehFqL
jzzUjvIUa3m4hGvSW/62ZGg3Lqtmq13oi2opRlL29vkaOyhdm/o1iNvnQPvXs+kv4/tlM2lne4bF
3dde98Gxnhevp71Zfqs5/mlCbO3CwguATX7GLl+MlbmfEA3cpQSDx3AaArAjOGTxQBlA18wFa0GN
/37Chx9ZsBKs7MnEn19KqjT8+grfPvHX1Dw9zb1Em/pdbe8v+MlWCxoSk7oGUP/yWbpYsw0/Nu7r
mlVEaVAA/qiBkEtmNDqwq8xWZVH8dBovsGjQgD95+dqAPWCfHDgEebhuv8hL/XYhFEhIBRnEAqnR
BRg6RzYTiGvk9vQWeAMDzoF0rRE7l3U1ISAoTULQSIRawxFGjUnIxLcBNQF3ebkaNUiBE51156Tx
PvZezIQXCITKp6PhC7hxdz46Tw1lQMgU340a1JBpZAOr5c6vgTggbHzAklCtAWJjk9eoBxvmw6jh
D/W4wP80k+2kwRCzRkRUsCJyDmoXVLJ7wBHN0ZHeLtdgiUUjJvyyXqlg+uKwMW4sRcS8S1iy9buF
TQEV2PhAgfaAQOhqaXxFB8eioYG+CpUGeEL2zvoMHFtuk23TOCsXY/K9NRxklNYfCcm4rPDJTwPG
o6rd+ZQm4MtTF/9OP7qPTBbvS9R/+6qYoCDOdUgITP4TDmgs7Q4NHlKAI5mzFNtOnwXHuYlWWRx6
2NTTix3pHzVo7ltzbydghTp72Tnj6B1EsDLqn0KzqY25fjVljR/cXYvJ+YqxXx+RwK7jwpL7JC6P
MM7yawrr5c7IrTe0LqdlbHFKTehRezvcxsNS3fnGmBwSe8s3R0fd+z55SgwS8hxxMNA3I+4+Awci
iz+vjaos7r0oj9eGUN/tEh8mz7yD+vgsF/rFPaOkdSP7eFcVFWmu1V8RPvd1dgUQ+cZkZoJl6l/8
IXqi7vElwJTUjUwIe4t9ndL6EXH6WxLExqGJ60uXxZyXJ7aqoic7Be7tnelxuY9UO/xlLpZFTRQ1
lFJpRKyH0a20xzESCPzyOSi3UZVQOo4EhZIARQTFzJzIyp1TEmDUsuKnuWz/9mxYtZmcHa+Fvt9s
YKlOsEk4JyE3B+hrD2sn/kKa/uKL+lV7BtGprEMAGkGh97OqeEIyE4E2rT7yznyGEkAJyHGMYVbb
VQl+c+6lcGy+4lpE2ymynkwUuXet4WbndsGkq8QjCDDUuR4Tqxiv0z5YrnMO5ryclbuGnc6cA4v3
KjAoGNMYsIaYk7WzsKgHnfszwqkDVb+jugDT8lzgEqpUdQW6u0IFvuyXiD9XO5XbIlMkjZO0yHR/
3jXkAQTTacnrXWcsSCOH5jcID9bgYGE2ujTHwbW6lySdKPys5ViLlA5N1/fHPmS7UFDNQAtul27x
QVZMJ1T62Z3zRW6HeyDO4isgsQPwl1r6N2921b4h86wQIUlGSBVIjNM2OfwawjHeAKyuMyOmHRKF
+Aoy620Z2fHbJsO3GzHGI+VibWYBQ+/gCcViRR3uPi0L4TeEst3b8fgxcFCuZ/dPOXaAcxkEK3vc
oYn6bc32NQ/rFwPPFxOb9i0frCOKpHS/5O+WUPG+xMzW0qbRLyWC8hLgOaFHbs++GKqjUgtJolFN
lxcWDzuaLYGxVH1Vbsu+z/a94cbrMR+2VUAGD001f1UkghRRmxaNrKZ9kHd4COgybxavuvjg+Cc4
ajVjznHx8M0n3sLSk7BILrp/s5hvsUk4RWufp0RWoPpAcTJ7+Tb70QdWGGgvxni1k8g+hEOKcKAH
SV6+5z2R7S68QHq8vniHWglkKeNElJOgBa+NuWn4Cm0Cv2eFGmHie2+ktqeRS+KnxXWowhP2x3Ft
FR7Z9NZ1cuvomNjVfvKWZdM6tIoAlR8Tj5F7mJSPVez9mYKhWzVeS/5igq1Z5IeO/hx2TW/fKu8k
6IutUyoA+A2aIbGce865kJtX6BOYSiVFTWwCAdrc4wTixXWB2BjioSmzN+JXM0tcwRp9hKI3tpEV
E7g8zNveI/I6ijFKeOauodO66oeOe11UJwyV33WJ0NvVhh46MYSGs0qBBvz0DYVzuPs1doxVsZ4o
UqUkMRAeQ0Q1YLsvUqaXELodMiWae/0/jg3e01Tj3mtsABtmss7m/mqGTOxHdVFV8GA7y1tDrN6m
IVccmQgpOuO2GLgQJLoKVLRMkQ1+Ic4qBy9MfvrEfxHzidQptr/Cr3dmBBmkhQyDBp7XKvrF3fbq
RcMWKARhkVs7i/y11F0UFdSaHBzuqkTQyl52/rw8ZZ0ndrwMg2dvRlOvWc5VNF2/jiq6p1U0bXH2
7+PKfHR8oBuBM50yVCrrMHjAY84JsrGoFZZ8uRs6BHccAVf35HH4dyARILtW/rKWk6HummI6ZP1j
V4PwjZhOuOJcYaj5DTZoTqfHpPBPYx7BJOC1tIwKxtkS/nKWgZY+aIOsUQR4NIeurd64e3DWxseq
oFPht91uiNtHY9DLZFe9K0+e3Y5lPhqo4hMu5i73YQ41YgAVdghruIxZ4YI+avpnmZj5yYWls89a
bZa26z3TUVaz0Lj6Ve1tY0XDutTZ6wXtoH6evs3sPLT02oKOnvvSFB+91kHNsnz3mIdmhDvupPtt
mDn4zcYKN0a4yf1KoAloLyabEALv9C2Jij8FQvO9aXUP6UTGiVPn99FM/yUMW2zXKpUrSwLGKs1+
hZUfNVeDQFd15n1gWjXThJp+jd/fB7ZyOcJ4K5he1MCUQ8rBNZ6b+LrFzOGhtJxv4hL0ZPdSg8iM
IwEQNnCfcI1wuaMvIzgpCOGnsJs6kkQHMcnTuLD3mW199LQIKnSyagVqKj0hY9+lf6queR5yk+lF
V+pAjg4uPUMw/wcZXcR5rdtC1/oYrOLYE8RThoQB9lhOaaUN3cFJxe+focpe3Xq8QpK/snSgnM3N
J0jaCF3Khj6S26+EQbYHErCmd2usgdPe6ijFbaO4D0Pv74j4aAY0KGqMLF7GbEISV1ZmH8sEIh2w
Wk4+LAbgpVrsbY36wILjsO6l+rBmhDgDLeQG3tZe1DDKSvK3TSt9r6iJj2PLJ5oyP8a5eUfYcoX8
iQOtEWNgzvof1T8tUf/H7lmO4gVUXTQVb2UZzQevwQ2nhaFJkD/S+PosWNg1FizYjHQb+779zBoO
PwhjIacpPobS7Ry7+UWIeaEnx4o9+gcbvfZ6HCgMCnNExAF6cOynn2x06MZ7ipmSAc+ezW3NpImC
yp0uOJsA/DXpg5tDAgMkq/tfBWku80Yp0juM/jC4KHahFmOApgNCE2c+KH7elQo17LJgWpN2KO+y
Zp+S2Z0s7tXu+I801FqN9wKRyTxVLtmA3n0l6n0GPGwzMr9HN0YCoWf/zkYKFRnRkpXcXA14mru5
ABfozvU7LdsDLjyMbGn8V7L30GE2RijBJY2liDDyTI3WIRfqV5DRclyQV528Yrwg3ls4HT5HQU2M
DgbiCSDj3LbiwMSG2h6OfkAbaj/PP41IPxM3LzdJ7e89r7J2AhiGoKvJLHWi7V/96uv5mT8bK35M
NLkLJVaE/VdYuDWqCpodvZW9E0xUYvcBZ8QmXo3EMPfe8FZgt94NhQUZLuouZrx3zMikF1H9TUgY
qZLgDHTL4BJDvEeXcBuRPErjmosyYDfs/ISU+qz13oKRfCnlOh+FJ6FGtzY9eYso9s64mHXHjpos
P+UUYZuz5S6EaLEmG8s/4KJc1aC4KAo5pRwTQKDwcAzA2bUzE4rERGLn1PRkYKtQ6ZAAuEKh+FEz
KgnhKYO2OzIxJ2oI4O0BUhXtzArqfc8A+G7Mch22DKinVt8Ffr1jMNEb6CpQPIxxRLLxzD7dmoMV
ERlHimnnHnMMsq9zA+KGcHEugF0yQhIVDudspeY3syVayTfm3aLwkfXzMyjmP2nXxjuCR2OHQpc5
RXmX47EFuEuKYDGk5Chxy7dEJQsXBg4VRokhwDMCB4uT8NeiDirkT1+zaj0Axj5O1wq4Yqb9ek1A
a7J2zMNQ9i+I634brZFt6jmFpn3n+UG2aftq32XVsdB908rCBl/ENmenNP+L5aPc1P7w0WbMbusm
19mjL4XDyaWmCZvRjjpTnbqD3ofjmai4GW6mYlmyuZe4uT8GL6ZjY66xjXyTREgkO7L9jV2LXe4Y
zJF8G6K13eEbOpQw4zbGDLKhIlPNTVjJ6uO8wMuLjNjcUjZ2wYHlPV81xkg3sDX2Rt4/2UWWb1AW
bCoP+F0G2yz0w2RHrAgk2Va9Frb6oPO9b0f+0YLSMuSERScpjZC+3tuBw51f1/s4np+JUfiSBddd
V5PK3hV0HLluyFA+AaxEhKWRalbm/7SonIjM+cMdssCZAXVYFAI7v/M8FeS/eR1IfhlDRvFNmpex
e5c8lVXTcyJAlEC2+E62vM4Za0qMLWIgiHPx5UWNFPCz/dKT1jLYn6VnPhuV8dvWiErqoJV0WMJq
A0jVIuAI8i9MYfe7k9zmEw5iXmNv1dlkOdJp2GyS3Ptjl2zLpKLi7Y67U+NzxEFfmE7JpbU9Sq9u
eijKkCTxuvsQRgmO053PFN6bOW+7B66z2Vcf0pfQFPog4JpsaIdi5VvQLFeUancGKNph/LtUw3O4
dOOWsKSjIU8Vsllirfb94KqjPa29cog4mqTRricJ8o7jntMEqyCPTiYyr106xWQdtAyUYskQcb43
bFa1unCoUoJqm7bDE1fNqXRBU0cJ7447prsJeYzM5/hBoISEDqFdRXsdWhczdFSolTdK2GJGeQqJ
ZQBRS2CNPZztYOlfiPwpm5CR/hwsxzb2zuhGqbcWlKd4JSLCapBk+3S4Tbto/zAWDMm+NuTQHw2r
NS/S9B4dMUIFsox6E8+wT+YRSWovR6LlrbTehcDvzNqcOGAAZO4R6b2SGsL820ue2zgpXzGT0oU1
+YsnbLXCHeULh035MkfD18Ide7aUlC9ZFVWbJkRsaeWhfEm95mtG1IbYZfhBSNk+3x6qevnVBWoh
LI93KaNr9ypkDlY6TNEwhb2ywA6knI7yXtit9yh0kGXP96+hb+6bpqVN4NrDFaB1cMrzxVpb+GOP
FdShVadIi5dLVtIQbpJzFCJ/CaHI3CnXgEaeNOLcl8O5IKnqnM3qF8lZ6uhEyHcyxtV7MGGEBFhE
gfPHECsUAs1z3EE9MZOSlM9yE4f5uGtDt9FhmM06Dl1mOUk57/ALILdgnnefttG+NTue6Xcp/Zbw
XJSqiM56TED/vL+uFUE4MJ0XP8FY0xvJk5lWyZMdBfullcXD7Rk1z4zFnskO1vx+67jmDwMqcW+O
OnQYPCMk+uIQlFG4iwtNJvbG7o0FKNjkUPG3XYmuNhfvWTMynnDD6dKL+AsBDUD5xuzfBs86Axcg
mY8ZnWhOpkqOg+UXLyjEmbh7y6eI647OUdGdrMUme9qJ7Z0dJM+hktEncBFnpfoo3doKEXsQUPbQ
JK+2/tJEzAcf8pm/KfkQ3qGv0vaUJ5ycctr/jK9M0AtF0KL4ifODHafmzo3sryI2GFPPQc2FCIFd
OAmbv7mcFMN0wgfMdtspnXcvukPVMFEdQtciecaCiloP1qFOR7XFgk/Obez+nQvv1HX4eXSD6kIt
5UMNjEYarPW57IMJtophXmavPhSZTZ+lts23ZuHvaeWiWPsesZsm1dtzkANXddvPrjDOxMX+TGHm
XOcubK9+EL0UATjarLbfk2B8nU2KtbzL021tes2muwztjMQShwZKjvfMCoyXPBoee2MsLlCeI6RM
dwU4tPsSHuQRVdUKJZfPAQDzfquPpdFs8KoMIJ97xZedghyOcRBSKOZyo8KUvr1aggudEn9neRNg
cpuJTVz789kLugUwu033gRS4ve/CYq56iSZnQQEbDQmpyp7h7/m74xDRmT+BAZqL2J0VnXLOer4k
oycigc+TzNQaPfdleXeeGe7zg8EHjUniWGdBau0FRDcq6uyHo5lCCEaNHdfPMcs3kMEQS4NGIzLD
nxuT8VhcT7DZTeQ3o0vKg0eWLQeRc6mkR/c6YRZi0M61DOshjtrw2tlFsYGaDlzMjMOrkTYRlMsE
IdIkJQ4E8nwGvxteBs6Ce6fQQwhv51rDqppSBZ+yQl1jKQMmGBqsgpQJz/6agGf97VNCfkoDmgfc
P6ottOR9nwcrguOLbR9YKGZIUwVSER4c+4u4II/T2pI8ej3La+o6KIGi+HWa2+iI5m66ur3oD0Xr
TMwHx2deJHBVsRffI9kA46weQH2Il9DIjGfPw16QsKD58RfhO/gfmHTFdWxdyqgUXJhBTiCWkjsJ
2/E4KPS0NtvUkHDvOEFqrzv6z5e+kskuMw0OLZ56DHInPRM5/oFsAbRmb+KI8GNr61gt+1I+O0fy
Nmhkiub9nx/EobOWDFW9Y3S+kkClzzRfYrRyXrieArvc9kn62XYMD+8mD3Jcnkly0mmfPKi+oeMy
fzPHME7camhjJFN4/TcAoTFusBLf4VSR7KN9/ZjRxEqReV4mPzjEyMPQBvvtYbAqlhY/zPeO4GTs
ail4aTzVTsXBuNdRDnLZRhupUw06yj4IHr9AxBkvXrQqXNQIEGhKmrdYo1AC4TahhrEXPXOTvySy
avI7l+gULM0LZfV0lV0Gmln/iEoQmvDfF/z+F5x2/zVN8P9Hfjyh5br/bz8equD/hDLSn/+PJthy
/yVsMAwIunHi48L8X1688F+YP8kgE/CMAoprh4/8Ty+e/S+BvUmYoH1s13bFv714IvwXAl7TxocH
Jgcbzn+LZGTj/Ps/JMEY6V1coXYY+nw3FMH/2SIeOFJm3Ff0MqgU6d/FYpkThCk14heLlBRP/pGV
UkcjFOqY2uG9VfvhBV9W17jDPoiIOKE8KJ6Juy2eB+I9FJp0RjJ07bw+lO8ZeP7ZEe7DNFXPsxdP
j4z3Hgp7DNdmO5F0SMYzYbUT3Uj3MsuZvkLqkfZdu+N5dINv0x7tZ7L5znAQ2y0b6h+LT3rxJLVk
YMq3yR3KfWtzWvyIsI+tAit/IHgjZkrhrOcJ/PESNOLFHVpxz6DhV9VG5ktmZR7M4SjeDXa0Ibge
qHPJlA2gYQBdTDAUKcuzJTloe744dsRxVDUWJM1SzU+dI3CnCbrpczhva21hrkNHrd0xDTZ9vwyP
S0g8AS1p4IMt+bUWJ/utEbIlmqoZH02X7lS6TCZNp8nfY6JhLUT5xizUqj7AQpI/CUOYfI38glcE
NuAgCMAZYPULT7KfRXF36FtPHWQxeGsbp06MYfKtDAfOzWEhdCOD2UU39ms5B7i0Ws+7cowk7qEN
9nk7uA9GUHQQd1rzWxXmBgfh55wVzYczpPjpcSDMtU+mTxfKw6TKLzlGP6M0y6u0EKqqzgJ7LqLf
1eTpADQBsW42xNGusuaSE6seu07zKFvzrDgLb0uC0Etnwm7XSNp/eEE2I5ykdWRnO5IS6ycrZFyn
An1cy+E0MWQd143wCb+U7Ec587zAMf64UTW8jDU9zNwIn5RTXbIq7TdGj+A8HKLmcaTQ2ubVZKCA
aP8ACZiPCSlWW6fgjEQkGCngRDRvnLlzKGsND2hNiRzRG768+NBU8WcwutAGZ06hhbKKfRb06jCn
8t3M23pjJmImMsOznzrTzAgNCh7Ki3Kt+Z2Qpp6Ixcvkus+94C4ouuJOBL66D3siSiaOp2vlaHZW
a8B+ljaBYz6nG6eaU4Ro0ZXILEKQRrvf+DrotB87KpWo9jbA7ndJ3ltrpw/Cde1gGe3m+GVSyXjQ
Dr/RJrlVEEC3F1ZB3WxY+mw3l+8GmOQ2KPzPGChCnUCNrsorrLBrJUpzSxqQh/N1bH51Fhng/pT3
1yzxxTUq6j8GJ+L1giHsbnITExhX+FxNXzRG1MFz7Oq+Mx4Gc3J2kRlbMLyGO9sKnlRKFmAF857+
D4kLhfnUNzJ5CrrkcwhQM4x4Yh58bx4eRNJnXCjioY+dH8/u0ifK9JHyKvIfJr9D91EPzZ6Wc3OV
ubELh/FrAGn3ZDnCvFbyj1UkxomRzYtjowyBbtEdZWw+Dn6bgSGNh5eyZKpAt2JC1uvg6yv8Pd3m
7nR7QFfenYCqlnTGl2ETp5O69MFb4rKvR3rTxEk4X1tJeYvIrtqao7eJhxIOun6Ieh7MojIYS/XI
yocoPQGDLBDGYHpzEqu7yCXuLilY0iMtXCptWFfQ1LxchWeSfp1oa1WxOomEFo9+H16fawUS9OzZ
ffLM+QYK8hy6x9vT1pV08wq8AG3miz1paOXVcOljVCl/CjNxXqrGIvYwCVMK4MLYB03tPHRxCYfR
LF97rMEo/ytBUqRbypPdFS8oTHkaoZYkdIPGMiDqbdoHP/1kUz4OY5hsSewVy35Ix5ONrZSYiy6/
v70l9NPbW52hOEcybF1Sn8XWnyOAKV2UqlNVQbse8vIcmkMD717m2TaLivSrmu2fikbAyu69bGd4
dnRKfB66eXnOaqe7iFiMq3QA2GuL2ltPKPzuJg4H50Yt+WFwiG1R0WC/xo0GW2VvAF/DF5lKGnGT
6X13zgAIGPVRbLf7tAnlmamt9j43D45J8pnENP6Er6RaebWyzybmtdXoNDkQGXcgeWgAqYwV5rAs
8dvtmeNX/R6iAYJ2fXEYmLn2jtsQk8OauPZTNW0Dfa5HThRjh+FLbyG+4ZgspxaV6x00FPiY/Lsd
9pBrrx/sOXwflZMf8b8HEMcgCcvKfRzMCm6fR5YbGm3n8fYwDkzKczXNhxS4HZW7GdGB8Y1r0Za8
qn3Y7HsxxY+39+GX69fTpOaNsJklL8NcHEfTn59JKaAXNcZPt2cm9jn+EBY2ZcCCur/OJrVY1rEI
QpsjCXcoEvNH32WCNBX8kxbzlK2K6LAFkQ76HlP7owmCDdlF9VPIhboGNTWTmpR5+7l2/qLI+Y87
QJZTfyBL9yXIfRQGE1KsbZCVFcRUmoJkBZdkiOZUvQ0cHLAqs/9gdEl0mPvqaS4y0upv39BZKnfV
DTRKi3IYEjpTwthUJvxuR5TwPKR/5XBE0KfVypcw5dV18sx+T0vGmnJy5i+bMTut19APwuvtgUSv
6JpUV5Me6OX2Hqu+hwhdnu24Dc7NNNBgrOuvcXInipAxGs4IrZPuOkLmpViw/YdUKIswPud3Xyj/
IbTsHsH/KL7tgYzEkktyPSthvMU0yzfCSUe8kTxFa4NjsAvT8+1pbs0nRIkgd4Pw7BcssjNxYusA
i+ru9pQjk33EWEM/rahEiybpjHPeeMLzFa/c3JuOUeW+pD3m3Hww5Bushz2DHe/x9qylB+g2XvmS
iWJ4zfCu6s/Bom+cjHR+MsfsScWx+51WzDo63CSPXV6QR93hmHJtX/7KB1LjM4bvTo6awoLBfxEW
Y2yWd+gE+kvxMHrx/D0MqKGzIWzOTIayto7PcUZOjlJTfoUdz9ELwMKLSd7ZXeWb46/ccj8Waq0/
SDDWE2GIOh+qIBs8m/b+0OF6zEd0JWH3Qrouxue2Nzckog9fgtGWuQyf1QgxK2bIDj1hwcrKonCn
1TVO3M4fIqjVQeSklrd1OH1gkoCXH8TOPR0x9VqH87pe5MYBjHhMm6k4V7TWabzqN28PRSXLc0us
8TGJFyzZi5VuvKpF/SS0NO72HNEltSpz+x0Gg/FSyYIomTGP/5ROy3C9IuoTMFX8gZLjUbn9/EhO
2fS0lB4DXtd4b4cpPxShdNYJmuaPDK0XJufJOi2Bmb/5yd8A4bFhMsqNuAYZ3Vf+OgwNBIWdmp7t
idpjmeXV5sVG5jLlf/y+ZrWTCzMjODq7qh65RqF/NlHYX28PbVoPV5IA6EagHiOUmA/Yhevs8Kot
K8N0fttxvlwQnPSv3NUEBUn73WPgcI6DIl3dnvYinzel3YW73Jrs96Vefpve8H/9Ip/gBPaHDx91
2y8PobRfmsZvpwa+0IfMLghDQ86IGgfrMpz2XmR3FABNzgBr9tCwhER6oDHEalUm5I9O9tnArEFQ
0+DftwG7fyTVm0pCwhh9hLYGOnTcS1A8nL74ljVeLww93gNJ2yOOcsjMtw+Eg9yw4rfvdXzvKt8+
kkzJrzrGzWsWiuGcIej752nVyfYhGquP2wdDhHpXLGvn27N0lOOTVM26kBgS0KyodZKKBQPJ7dGL
Et6uCSrkypGn3oq6sy/Ffzz88zn/23NRTkcPlcvt84xcvWazO29MUb5Waq7zjTTrmMlLqrSqzb04
Uetdbm/lhfwpmqw7tGniXWr9IGZaC3IJsbwUsmSN1oxNK2e80sRv5tzHRxcp6Ub4Mbq2pNyPU2i8
DmTrHt0Oj3U+hPOn7OSeZFR+p4aoIde308PS5uW29pvma9p7fZt/oX9qt8q1w30g/OpNyulw+zAn
QWQ/1gJxvxbiscwM0Gb669q5mOnrlsnVd9RyD6/v2hgoZntywN2cNpxClI2KYpw/5KvVpsNzbcfn
wJ4Q4NQ53MkaMNRUu7QAc4yTAv2nI4rqvTNoX2mrFLK+eMt9zOnAE/Nuxjm1JlaM21Bk5cYZA5wz
gTNukzFpV7enCPDT6+0tc6iewigKcELwabeHtiW43ZXp57/flZjJzmtHyNmCbGl/YNrnWWz5bVKh
xqZf/5YK4W2qMcsQefJRkw16RWfeP3JYvlrRUN2HVl0f3JyuWW6DC2Yi1BG3g2Bqs+iGeJlM3aUp
SiaEjYmCRyV7VbJt3fUm8Y+OMRCH4vdVi0PdXXnsBp2BJqkAkE94N5M6nP8i2f/z3BCMJlJBfvC4
EBEviEw/oMHkFCTk/ZwW3YVfqLzeHsgEKDfSmLs1kNTolJfRwRiDHsFvPWX3g/Sz+5LM1lZP3G/v
+vf7b28ZHDTHuK0fQsTdlmnUSIOqxsd2A/Ji9pzP1En8i6ev3IE05KJqKrRI/EhbJobLKSSn+3R7
S4XzcsqiBsPEROfvP33g9im3B+YRKD4yaDvzFEjEGQBd8Vcub20ZjPdOWUz3t7c8/dbtaU4TdG+1
/4Or89ptnee67hUJUC+n7t1x4rR9IuwqUZXqpK7+G/aDFz/wnxhx4hTHMrm41pxjWv894vn4toGT
UggH6XHntA+/rrWrHnfR8GFdKEHxUKyXTL6wBZYDQ8AubNQbw4qXJFf64S8kuhuCwqdZm/XC6lr/
7I1Z+TkSHOwLSlPDSvWN3I7L81FO1xXHhzluGXpLt+rCz7xB1ZzChbnb8+N6bYP8Fug234hqihkI
dYKYHKr7oKjStSZC+UtFyI5bgyyM1rP6zyndMUmrvvCj+UfloF543vWHuFspEfv7AOXTVyPEhgUy
x6ZKk3gmRvre9T86gqw/hDnnUFnC7fOelaf21ZfJ/XlvDP2eaN8KCm6CjzTVwt5wAuKMVYwkoCqc
04TSc07oxmlto7397HUgV5OIwwv6WXRLeY1cn2ILMVOcXVvW+Myr9IvH+efFr17xfjgrabvFrzbG
J1b4vyAZI3zmPPqYQqgHv4J5VEVpjwSKGIAMO1mf0eyIm8BZVzVMXnviQn7cuHHRXR2n07s8tpDb
Pe6mckZyP9bOuk/iyN0x2YsPZpEsSbbJXlBje6+GnzGnN+ZuL/PWf62SabzMrn143pOC+duYAHh2
jTw/T7abn6Uz/gTnPG95J+akaP3v8ykGnnVXzTix4cKMBEkgJc8oVPX4l4kX8o1Q/sTwLSlUmvmO
C2EJDclZt6kZbAdHJ1+4Ez9bXZsv1cRF2Fjmjvwy4zOv7GDfjDjoZAFwp5sIQ7ZqaBbDwJQjTcW8
wXgUnOuunTY4FenWuXVw5q3ETvm4eX70/Jxug8MkZXmwAv9vkyp54DWyXkc3R02T9pqQIjRipT/f
ns/r+Qw9zhS7oO7ens/+/33++VEZFrzyZVqcJpMUUiVygTIlISuB/QoJiZO+2VU8HPJSkQql9Kvu
JWAm8l7d0VOvzxsGA8V6igGUJE1jb10isZkHJNjeKhn4a9kExH90JvOKxw0tcGAyqDY2JZf7+Xlj
OLhv21QNS1QzhMMRPrJMGletLTQkpMDA8GDEfm0g1F3R+EYMEwZj2xXkj8KR4RFBhNzK1pW7djmz
nL0zIix5JkezP/d1NZxprHsKSA4fMgHYo7FMDs9HSqCejIv6bRLQXQjAeR3h6wX/3TzvmmU24ZmL
q5/TjMT8/3vI88GEgDMCntgJGFynV+EqcbA5Az3vqTJgpv78cHgImWdg1c97tBCmbWbDGaKpRZh8
kPawncb5M/XlERbJ9Grbk/XqY3jGnTN/xjGr2DyVHpIs7tqZG6wGS/egV6Kv3hnKe6DQ74jRcFfP
u3VqjOdQJF8iZ0qaP276Kcb9MGSvducwfQqMq2HOybJsQnNPYHhyJzcp26kkDHCJyUfnlfHKSI2h
F0NLu2HUv1j/yFiffnsRv1Glnb+XrTLx8saIXgu72bVtqnmDt/mHZgi5MQcClafOSPaVaI2NDUnC
69EkDrMjN0TuaRSZlyrMqRNV9BUEX6GCCiRJZCGDyf/m/9VguX34Eh/BV4nvwUgpbR8eWT4uCljg
4dijym87n/xgertGQ3QGSXqP5nNSv5SMdwlnyux91k3xPrcnjtZgZmZWxV4bzqo3M73wItnewsdg
LS+m6RDzRxqg7s/Zrs8799xklIKT6W8dtN2l64EfCJB6YXJDNlM51ToqyEFURnSatcEvnj1rObj6
y3Tjf35rxktPFj9Id6cVTUxwElq7ZsT97qSlhyTO2QJLItVilMO6oqhbkF/aLqfUoLwonOyo8npc
8/Jt+5iTPDPyd5HJYh9w+LDaLD5FvfMtba/8srx6xooQzecp+lXNuPE9+bcRXfmlRNeA0xdQHgDG
LwnX6w69G04bs3etbWCVSLOhLB1L+n5Z/tk71L+tTVQV8pbVxHAdz8Elr4bgQiH6r3Mhv81DM66Z
22O/nhy+afj0LdQQnhb7gh6oN3T9Ja3/CCaTF/AHPeZoc8QoSKYQL3D5grrVRMOak7bC5hEQiiS7
trlC/cheYe+TLu3bH5OFirVv2xVxbeOFEMvi0NOKXBT2oa1GTVdWt+tuWPKO6y91hWsxSqhdSn5o
05AiX7tvnrTnbSk4X4oiyHHQoDJqKvlmdP0H1FbySTzH2ERNwPLkMtKOofvTyc0J8sT2l890YZV/
mmVHF3Cwwq3ZqJ9Wknk3zwVmEkiQ9rwl8Yh9NiDr2b7HUxs27gtDvV+TmD7MvDZpjsX6gOGOw4ap
YnoG+T/ZqOJUoOMyOyyIQxY0kI4QhiV1dIHfmGHQz58mzJcpksxs4r9kLAiC5c0HxshAvwmePZw5
2dUdGyUw1g3AlyNgyL01Olgt4bqVDgNs1yQWcR4VArMaC3jz7Qb+nxINL0mt2S4WudoipkQaSieo
jBGAw1di1IxLfeJyEr5ZXqbCuZWdKLezSfxP0fYYcaqFb2fAA31DrPyOUPqZamPP9gD1P3KuRv23
UV24w+3wQRcRvASy7ImNivM4+eJkQHyXfW/iSxfeakbqvfJhHF84qzj4NmVqkT6UMWNZDtFsXTu3
yK+jeRB+yezbmqdVq8Uxo/5AAZYWG4ZcGP5Hp6SCqaqd36drjpHdyi78+JiEGGxDvek6loIxz5B2
JiNNGnSSkRT1++ROv+Ip1Ysom4+MGRImQvAVRWbuMC/0kLpI2NXC/040p1IrxdFmVdPWGjprrVI/
XxAPUS+7yVi1DlTWOqTuoel7pvuyyzGzuVVCZocv0hcrszZ95R0Fw+SJDNi9QLtLTCX4YSzLe5oK
zHySaTem/MeiJr8x6zM2FVVYE3nJBkxyvQzdhtn4SJ5n1vwi94LM46qb7yhj3umG55fcdee7ISBj
tpW7sk3gYjlZrBczs1/cEiyQHOpToW40TwkUHtboicTNmsnqQM9m7dy82lMdHkjmbs6h15gvXul5
VxWdSLBdD17PlcVYk35Db+xJ6jxnqvs2Zg/smCyjDayOSITBS+lh7baksR0iGma+bxwoNF97tTdl
tiuHvt607Uw15c4bS/n/CtMcr6ZJSQXPu93DswBvUmOS9nmzCdSPeWMhtcdnYFHMTklC2WSRKZwY
3aGkKObtjh/NQ27NfMxZZ+54JPZ5fPUyUt76MiBHEKrKtgbNtVY2QsIuhxkfuXqZ5lG4r6Ny1fiA
POKBYNHWgYITvBdp4q9pGt5bwCpol6KNUccWSSE6+e7JQfVtehLUiz9TZVCkOo1+K+0Gq5QFraVW
wRYZ04j06+aQ87LIKC9kVnyigpmOhk9IF6lfe18E4zljCEpAbhtfh+bbFBNIkLlx3pR7Jz2FtL+H
wacfE+uzduFn5jskJgQm5KhPwwLzlNMk71jIja09+9ZqAr+w9CtpHvIu0ushnFFB2PE3ZdEijps/
OkOU7Wtxs9vWOE59wOBUtzvTH271XEJCI+lvb+hkNTdIJeCnlnvSEo/8V6+ma6ptOKTRKkTNuGFL
ic9xH22yqv1RzI8dY+iig4utcys7LK0Tmr3Kv07BfAV9rV9lQWkqEIY28Ku2AyHWsH/8fGV55s1X
bbEfIr9e53ezKn9Z7LsYW1iZM6TlZe99zzQ0ytZnbpnIePvYc9DIrwl2L3dTUsKhqKwAvzgKTq4M
E3Ns/g9cdvRfOOw08teR07NM8H0Te5x8R3HXrtQw7ggVEXuRWb/imGFiWE/vo3YTwKL/Rr+XGwdq
7SIpnJ05uv7JtkA/eEl59MJin5oIXAiGdmGMiObM9HDajErpF1IwzJWqLMBETDbazvhgqBImxJOh
AdLL2ktOwrDyf5licwvc4Zg3kb+CV6c2vsEyXmATse3qq1Vu8tkPzq+2iF+j9C9mj3CZS/XWSf9A
snD4UhmI+2wynbdZHtgf2rCxbqi/ROYQe4yh565H+5GXjaHX8idiLqHifzgGR1VjRt4mHnfjgdAQ
3fjrhm2dCwEnaoyhSgemWOsut/ErBuiV4OcI3RCDbB3RCjlwp2trRZAOie5p/tFKBGBCf0QMz49d
amYfHr0zxm8Zketl621RwFF85IO8+FApUapvEtpkjGgH6yLzxGGFxcoHLNAxl89P4lR4vK0jsasf
j7HizEKf6+xBMghYC83ecL0bKa3DJu2ZEee1daLBGl44FTWnEpVtPCkToazhnUWiNNs5bbokHNXh
+VEc8JFgEL+GsVAupk5VuzpID6VT4wYoh2VUiDdoB8OhCcpwqUvmPPaQ3cJelkvdMuANQAGbeeex
03gf2VwucKOZLNP7wu2WgKuORY2nNLF3EyjQrRydD0bv4tiEstjYCURNCu4AJmf/rw3zed3gcLA8
Wx79phErJq0UBQRDnpp6RFWXDORfW/Nvba9CGX65Q/NiEzW/dcwYFIw2Hv4KlsakxuP/vMGgMBwz
BwdJTbj1LkqNJZlO/lWfbMee11NS8KJHRXyokig61B0vr9OpciXiQJ/D1oXHkedXqgR6/44xXZ9d
8udHJIfSFSPqlSxx1CF+51wxEKVvspkvzcDu3cp5wHgQ99fa+WXkZXTNtZhXc/4YvdvhOx05fUqK
q3i0EmpaVwxenHTXqr1dDfaNzyDBsrxsuwtCrU+hX7/Rkf103XHc6Mg/tAMGgmg0NV0Z6W6rMsQg
lPrTIUpiLGRtRA6zooShXBs22suSTe4EfxMcYnkyZZcm2Cp7/lvT82TW2gUAXyx3DYBKbGIMVP1o
/eg6b5sLABK8q9SugEhcJiCBTHeFxjJmQt2y+tv9wi+b5q0s8iPY0xsz+WI/fUESWwE1Gal4HDwJ
KYMxYWCmoGO2UvI2tFF5zKzkAv/sZTZytHl2ug+TIF4ZhKoszfgXivhhGxpELDdZTMxvYJirYPB7
dsPfxOaUZ4TuxnJM4WT0Rv/bmczuESt1zpPgrX70bWJJYWopuo7JHOLgcspjX4yrCY/XixagCVwj
2ic2TuUYZ0HZ1nKF2cXcKGXwKRwi5pDsRGDcAPggZEizz87qz44gDjyVetmEE0CJvD435fDmlGZw
mXPjQ4vOQF1skXLqI5JtneIog/x1bFlZYjTfbDO44VVgbRTDaJZUUUIUNnbCU4CQE8ODbCrbl1xh
a5fVd61NELWjc/e8trw4hb/F1632TEVXqaErdpRgl1QIxJ1AvWtj8mC/BSg44zraThwcofL1x8mD
qJLZbrYpp+Cvsqf4aqkSPcC4Gj3khcQtzlcYzAsXhO4Qswi5dQLTyRbvOjfLFwabL2h4/D2WFOhA
UwpVENgMku6SMQPpdXphQIGDydttOpsNijggtTH9PblUn5ExvJmFzlZJyrBPJba5qvMBCSup01M5
jq8sIn84wJ24fp0jqd60MSyBzMfLfkWFffRq13qNhlf+AKAGESFJ3RNyXcszR1+HPrVTsozrIwld
zhn92QbYTf1aBFB3gtDw1r0ucABsa2wH74CF1bpwQLvYIaS1nGODx+C5pmu+FKVvvTiZ+9vSFVg7
luuVlRXOBY/AbqLzjXkjp23fCoY34SYoSTUwxBRwEgqCt8C2P9TIEWsu3d9d7Br7qO9IKUfIgK//
kHim+foYkW3BWZ6soYloI3WfOebUdeWzgoa6r7a9nxzsmnQftzI+ay48Aapn0z2wyEiuV6LIp12m
H50gZwg2ZmHQ90rRTOU+tWEUD8TsIqZe1A71rerni06q4sLabDA+Q2mRpVGxyKqmhUxeT/sGZxuF
TbgJo07dvQB+1NAOv4emP6v0L0Yv4+rX4bsYL4bLnLEhB27R2Gm9doDznoLQ22Iba1cFKsF3VVff
nRA9lbqCj1jkJzAF7ZcOGMbQxmxPlmW25yAjeJ38oU+r95pjmaYnmzPcwm+hAqZmhG+sGveGOZWr
3ErEhQ5phNLFh9mHEfaLIupYFhnOoMD+0QCuosHwyKiXwcU2Jn2IdWtuDL927sDdUHJha/+ImgcN
Cz5MMdzMMNavNg3NtZeod0/lwXIKrb9zJ6db0XkmlKHE/G07AIZHy7njFl7ZoNVtfHobWWmWQkdb
b7xOdEwIcP4Df3lrCmmduoByIxVGvhnzHCp2opplirtpT4rU1SYW8uTHiF8Cs/+rMvE2R1jgJ+h1
WzHSxhYs3ntdxrSeVYws3ZBfwgVSCnrQqpvwuxkAQfIiRC04Q9NJT6ZQB6mCaD2K5GMM9Np3CufY
iRHHEtiMecIB3dvtsAIEtGonTkgsPWY+eVvOczVWFDxX1ANWfageN316b4oKi5+8tJVZ4rwQb7Rd
g3Tn+EG/jzXxMKFRJiBwRnlALVYWVLju/z6ktykoYoH/maBEGyvpXyeGPaY8Sro1LZghezL/ZKPO
zrMDf8RNo03jbZF7q40TTPpu6LHdmh4iMyMNVoW09C61qChjHV/ZYkE7OcO0rd1x1enGQGPzv5s+
SNpVbQfmsnOzaDn4Wxbueu0ZSbK3RBNS71Xj7dHA+8YapF6kVYDWbGFEzSXpas9Qcl30b7h6jWXd
1tRlmGqXsw7UR18HayWH5oflgRnp/IoMcNF8yCGrX6A+XghIXmBOSXBxok2zKIrCSjCART7Nsb4g
byAg/Fb6dCXpbJ44XtDOtOc9ucjMrbBwvEN8zkcD4Gcs10j67FuIAayoqZmMZO1Pfk/rKKr3Lpyd
ReCP6hYajl7y3oDUGDCSxXcAXD/KNv3k/Im0uQtaL7hFmXZPKS95QdNrH7dW+EIoZcleI/MVBstp
x1GTf0Cj8teQcdorK42/zJkAwZZ2m+WowmgDlSe6QpgnaAkt8XIokwl1Yem/PG/qcrwjBkXp4EUv
rqFfuxRixyjUq4+kYR+V/qnzGMOJ/FwGYjea8FYFg9yQs+ayS1GjmoAZTVqGFeY30i6RkjR9S2RB
0h4hqsODhPah5HQuSNq08+bdw3pxq8YCmR4Hqq1weeYE8V7DJn9DiMnTzdBt7OjyI1NglCBogK6s
yiBXI8x/xJXZQqRGBfZ4PVMHqXtmkpTgyGI7RjiXSoupWCfTn0YGFa6t+muqK/soLNNGCuj9qOuH
5Mt1IGynkqZWf0wiY0KG8wuyoOaYFc1bLcGqTwxlqoR2fVgH/5w8uoxxCzXXTwkjlxBeQ45aqZDz
OgVPO2ok+lVisXV3LenwQZkxlc1+VQGuEMuIjTdztn7OcR2eaksbbzNNgjXqVWctCCCmGEvgI1Sx
cUoC9WOMbQiW498UN3Ep1ReQO+dYUHMuJ9X9EEgTVk3MQptzzHVd/v0t7cwIwwzvXo1MzP+ww8bZ
VQpvfC3Jbc8IDtsmHdGkskx+2LMYlmAYvCVu4lvQ9dUn5p7f3ViuXLOZzomuThLj/mt7zuBbbGu7
4kQILIIWPYjN4odVmPzOoo/p9ZrFUjmUIunMI10DA5Rp+c5udN2/whvTY5JZJ2nb+bsB3NUQ4Up1
NWhwG6sQiUcEj9rIKnr8rAuTgzq6GfYHE9QGvCxJAugwAId08+FsgrlfQE7/xVybiWdn/Jazry4c
0xaWusUJ5xca+t/MwIedXU7HyM5Thrfhxp8ldB2nbi+GZFGpOth3FR0O3vgNPRuWyLaDmV/5d+JH
/GvWTms6+sCLSnvjO7K5VMJsQNgWzaY+jrSuFmab9D7dRWJBnIEBwJxYl9xh/hN42B8ZKeL2tit9
ZS1gYO15+wizj6eC/qKAgF0YOvUXowQfxmHwkAi7fRgs8N5ZmcupckfHkio/rU2itlkLmkGfg1Kv
ogHenx+2kG+KB/RaGd/CCQCLhNK5CN+IYIjmIFYcL/E3w/Ch2D47NQ/LbrCiJbmCaG9/CcnUTEkX
yJFjnwrWsItvle1mQNe/eEjsOWnEJtEgkpfQbk0kZPOPkRXuv3vtxB9jyrfGlO6yfrrmmQJPdnqc
82Cdf2pb6Ivtz+4F95l7CR6aT4V9E/N/CsKGNz5AP5TVpZe9cZyiwz21vEe9SR6MOLj1hk85V07A
gQu8nrkPppL4CUSrOhogMbifVl3ml6BTuMdYbOyiNrfOiOiQceemZEiL3o9Q4rgZvpO0+2eWctym
jo2xFmrhHvkd63ILLBxFDixLZ4/xSL1JN2/XHAESti15zGYWk7x7L9BT7lB/9h8hlCbqhebLi1G/
tpq/rOkY+dIb6w+DxKw/dE11M+zCOXQ1FIxS5EhW4BxmVCVH4kPwarWMWylK3a60tmGSz8vUEAXQ
GEGEet68OayIQdpuiRYdD2MQqDO1FUTfXobvMnxkGHqZ/DcxTTEkP4RRfGQzeSUQ/F/QNu3H0Btw
eIoIviKIPxjT6RrXV7iuS/vWm06PYRBSSFipS2cZP7U3lD8Ky6YHjFzM7ZHEsPT9TB1KyKTK9aVp
lFwFUTac6yzbOK3pbtOYA4DXZTNZH0zCettwP41Y7XrKVNMlULmIh+DohxD9Z2muIHTmUy1wGUr3
YITpH0PTCXNIGZmiBMdlO8pjyj7xEIBM3RIiSJzd8X9Xq8hlAUZJ3EGILqtHdFF2V/gmN2lo8Kwk
0YAEd7ZAEQpjVQ6WPMxj+Jo3xcvM4uRyUrpmok32WdwjLlbOCgWqe5PBYN3dCfBgPelq7bn9j5hD
hogjdfGV3iVycNelzqgOBqd/G6qjNEmZiz0mSp7zw2pu5iD1m9dn1i01YWVD8LkjhNHLpKOHKvNw
UcX+i013x2n77NK7InizqKhhgAXZlpOgOAj+Fwzffec4lJSDiucZlEb8Iisx3ZIEKZMdaqTawaWm
MbwC1rhtzImk+d5lygif0qsWcqrWmSPKo9HZxhvFCVct8rell6DJmeGclICwIbbpZK1GSCIhBbk2
CYmaM7qHRVa8JnXd31Ey+CkGbFQq+W6Q0w9dAWApfCZirshPgd9trHG45GFcvzByOEmz+FYiuE2P
f54j3ODehwAVhioMV1hfgnsErOwAo2ZtGsWXtrrDowS/eoaJrhtt3tR5dx0Z7h3e30kVZoTgptgE
8Is2cTS12ARhhrRd2myLvN5IpKVvTqijLe+BKbap3yYWVq65NzAC5bFDVUWEk/5uMttZpRbnIxrA
+h1ZnhnC9aMBasLE5OG0bZtF9bjYypCjZsF2ciADxdjMdm6tXO+L+SDiDROAJEXqym9954I98T2Y
jhLD4gLQISwkIyb+JdboozmzgipJjpqK/N53jPHKOKXNYsj27stSHt2WAq+e6S+z9nJ0YiI/lXW/
b13QiHW2D9Bf93iZDc5YIK+EVe28MnT2IunOXuGdZpsMXrsO7rnNGa5GK6rdTYCGdWO4eiS+W853
PWTVZZYZ2kDuIYVktu3Q/47XUSzM+/NmpoXDMWW6EBDYd5HFwDAEqjAi1bYNjy02aJAhE/JJs8/N
93ndzSvY1G9VpKezTUz0UWNHZRE6516q1w15R5uAQuitN/4gc+9erbplWBA42V6PDe/wj7nV0SVS
srjTcShW7Dz/CkBtDJV+dvTs73bkJ2u3UcEGJOF8F7nr7xSnqWWX1xgNa29nP/6mePwAhkr+geke
WmZ4VQCRqKK4m0xRrKJe9W+z+G0DsxiXQdNvJk92ty60zYswurObXm0UFkyR+maTgsV2yEm/c5bz
qD34JzaxVdzDh51xzkk6txqAQGlEs5VdQyT4RC2wBryTU29fmmDgcOg+WDGes+ujyj7rYvyT+I24
eabYe/i6Xgyj3PVWnaxgy06Ij+cL4sbyPgbGjviB04wF88L+9s3eEZxTMR4cIihf/GnW721/lS1P
Ej3udeoBbeQNVQB6Z847IcSBSlkZizCGrYdLVDz8I94DeM+rubJczlx4p1fEfc+vFe7Osiawx9O0
f3BgjS9x9cRfdhctrDcsDepuobRYprX8l1Y1YY5oXbqmbK/0dg/ukDJ9h1+bG7hP7IBoBllAkBBF
+YIyYbj6AeN5kz1kUeehi1uEL7Zg74beo38T6nivPO3dLcfp0d1gdwjL0rv7bqh3OkV14cMhWrHM
sRtbjToheMzY0fiOOJlfC0LaaqNlVDojYGSLMe6e6nxSG5AzJhqOCZZtI8kNGMSXDonN/XmDsH9t
VNK6JR5orQxNzTZwqYlEHZIoIJP3gs2TARUvS1IrgMRlP7/bzAUhuNSEAskZ+AOfmnFrL0kRn/ZW
P3+5YIBOxJf7rFnF3u0ZgqMIL99dPx1X5sRq6lXYAZ+fyyuP3kot/j4QDWTM0xytbPaCkGgoMQ6C
3Ty8IPw3X8D17e0uMd/c8BsjTPL+/AN9CNjkSCAMeDxD1y9uRTU8kq5Yrcvc5ImPA6AVS2zbHg5J
TpbHgVISu7PElBfOSm3nIgFhlMxiYVpJvCKmlPpRUWt5A0ehtpsSsOqhs6ir6UiqoXl3qcnoxXME
bDV0hTlNAjiYY3PUpjwnD1kgUP5NLxXdD1FHt8xpmIjbuNika5/Qs/vXxravtjrpIdf3uqL3UjtA
BQXa2IZKc1Vx7QL1cdbB2IrXbJy79y4dTqTWtVyVSf+OH+69yC1CtpO+f08lYus0Msvz86FDCb5m
bJR7RLfSv/sIx5aZG/SH51fzR7ZTU9TIRB7fmzyeaRxiPn/+YPivzZr2XAR/gK/SUK83jubA//ze
ccJmPTRlun7+5KwKuh1z/QqDAH9ioZt5XxbExzx/lLD68IDBO1w874Z4EE+Gn7YcTXlwwzZxDsAY
/vdHWYG8kgv233ON5BC/FLG9/+9PKjl1Kmhdz3s4L6c7AxqjyEy1bDMkHbK7P7/U8xaO6au+Pu+l
NHbStPJfnr+AtJI3YNvF9XnPaZw/8ZCa//2/sEZ0C2Poi9PzG90Wy7ldkqb0/Bdg3kUgIatp//zW
2CrpidNn3D3/BTAxs3XpQHh9fhXtULLBUFBunl+dsgC+3+DW6+dPbuJZ7EwphtXzJ9u9pJvh1vYS
DckH8pL+OkVOsmubMl6xMk64BaT1kCvkWzV144diXLasQu3t0X8CYE6N9oBWoGAI3jbIpebhPRw5
J5E9t6f7DUEJ+fdHqyjzfQj1h+ddxQl7gZ4mPMYxes/UVMwIeEVwfSblyTS68d1iF10M4P+Oz7tO
E1Gfell1kEqvNZrD13oyfvaBOqYPpvx/S5kVoVwI6mSnHu/1nrIGg8m9yjoGWHK817IsrtJAxxg7
INpqFHnvUwEMpJq5utoEyzy+0NXs0PcoaxdwONjemyp8YjTadG317XGqORmnNA9W6ZwjNugRF6Zl
B1O8RU07FbYJU4JQkao3sm3e+NY7Qt+OwVK6hRkNY8aOPp8cmjTlRUPyQWplONp0rXTx4fm02pKk
NbbPuzzeXbLlPvpT2a2iFXbNCt7PIZ3TaEYa/t/FMPHmsRCLbdPHNV23gr3FLE69QROjsZS7tkb9
1/D5dyLW5VjTKiZqrhMc3WD8ayo2TDTPSxPa+sFOTfvdonmwLCgbDnMx0aju8W2Dt/lbmUAOAc50
C88qaZLIqjwmE2kK6LdJaOrd5hhVNOloyfw0QjCOYZR32ykgZUF05r6sIOVNj/SFsflB1B8qwgAq
HP2T6Aixi+6ti8+OhvQjcqTe0H3x3pue6Ba4insxGYx6uIDh5On4MhwhPK+4JiWVXXivPMdd56PL
UksSyIZOfMjuzTy3t/Y2QRtwRRBlNrQT2dQ+ohK2vJ6932Go7K1OlAeBWB9mNxZn0fH7S5toi166
zUlXUb+PCq74vpHxu/A5p+qCY03rnRE4nXPtJN8irdYqgDlJX8+knEWun9Za7uVs20sNRCMfKJbg
kxO48nhDUTmq9ViDejEKxqzdtOtUgOrTUtMi8VCbVT6wD6mzf2E1AEbuOY8Oj2TM0mDNzw1HfFiu
zwQ0ZotLx+xfNHLZz6OPpsEAx9dDYOEQbR+0j7Ou9qYvcPLIMtr4pM35LvldGq3GTVLS8qveeUNF
l87W107RF4Uf4RpZ9Rogkd1DqeJSKJHtibQ/ZnlI5MHguksqXeiT+bhzGMy9++hWblYktrKC86r8
8a0QrTgXfgNmapogmmjxYtRKr2b/kTSEpCqNvH84TfIP0AT1HhMI+HzAFx+hTyhPmlvH3IEy0hhF
8eFLUDU6xyHiPN4jrZ6y9VD78zanLD1jGIXvolCEhHQo92nalx9MooeF3X7OXNEg5+Nd0BvprYSS
K4cK7dhQ1ufSM6dtO5OiqEL1B8ttIEzAz1b4E0YHQ8THb+aUe26gSL88fzEggVX5f+ydyXLcSpek
X6Xs7lGGMQAs/k0CSOTA5DxI2sAoSorAPI9P3x/U1tbdVVaL2teGdiVdkRQTCcTx4/55RpRE4UeN
eynL93qgyXbDb5XgnqxcJ4NLRfvBTEM9fRvFwbsHyNe81yVUa9WmdxQI8Pyb2ve2t+GlKeunsI2I
qrcPRbz1NpTIDA5MNg4wB93d5vd5sYMqn/XdPJOF5v5bg21uxwEcLaIQ/77N0odgLKAFdcPCea3C
25HuN3CMbyKiJB1QJ4v9dy31ByxP+XaqQAe9W373HfrWNeuRb725fC63cn6zluVr6w1xAwkMzj1b
tfucZWTSK9D43vTggyZ8XblC2BgIrLjvwnLZkQ/Jw7Q/Gko8GbesBUiQDtr4npBT5KnCeIGh00K6
cabXbYb3g4cqXh0Aqf8DDqmIna+va/P7X/981WM14EP6DVun+n9LuQ2Hbuv/Ghxy+yzS//S//29u
iP3vJndXFsFQPqAC4d/459/m3/3wr380w+TPTMG1R7e3aRri/3YJmhT69TXErX/9Y+j/bji+o/vC
8ajOtV33v9Md6Ar7P3YHOgKEiclXtmjp8YDr/P+t3Ro8d1WX/RHKRhGwXKWbyPfPEGzZgQDQb+gb
ykGRxjo86kZdCzGyOpU0wGWb+plB82rI/UZUL53JQmqhb+TucW6XQO4cI7G+ds2QAtDfoikrqKxU
s3k0nTpq9PInHtn8PHnJd5TDIcacs505E1NgF2ygHp78DtVmUMZzp9nRtlUyyGCORa7BCl0h3QTd
rmwt2f06TEXUZXCJV/WhtZUZt4ZBsZ6Rfm2lM91AohXHZoLSvegLmQbb/7MM9rHAlD3YDJf6pncv
YmLTmLY/YImWl4wB7CBt7zgy1B/0TKcHYxOBqIWiEs0hzbgBAQUE0jLfJ0AMX4D9nduRJaW0YIOK
cYmX8ZtPKBHelImGjD+wN6DnpvOdKG2ctjW5fHlm75niX20vU5ERQq/KS93pfyAyPhMz+WHTMFVK
VxDw9GLBeHsU4/BSaXShVMXVMm1S1RouIRtGbAtdrOjOmmmfKpydKXaWuK5eOqvj57y7kyo63coZ
TktL+p31VtAa7ae9G7G3jZQlUZQoN7qbKcaPrc4mwjjWBe12uazw7AsTYr7ffVVJQ0fzem5VRT1H
XZwWRWkpAZTvpQFGszd1K8ANc4cT5HUhfT4p+8eqLT9XG7thTYA3ZVWZ+Pmxko4LhZJntpqNkJ6g
4VDNWN3R/ZoIrr0ZbZV/5hcsf9O2p6rXg8qvA4xx6vXWN3oFTWF7NXgYIwjaYiBM2Y3DbgPKQ7jH
gd7pwBAYCpMBUDR1b6fCZqW3G60ClDs/NW6FaYTodfZhEi5thZAcjrPmoM2we1zBGxy3lSaL8U+v
LbwOXbm8NnhoDFsLDB0XhNp8dOSmfJu827TBeSksHhnCGShq8It7d7QxVhjJBnd42M4J2KY01VQM
hpCzTtjjX11T/wl+9LHtAfFsFbhIm0GpUdO9zlmcAyJHkC2xf1vTSiOcdizS3GfTTlE4nRiPWyZ/
MTtjrV+n7xvX2oX1VjCRzq28z07bVTqkWZaYiJmZgq/ILebOn+vXhdDB3zWLmjCyOB/m8t6pjaOi
UV1n/NcE02gm7j1EYGvNr1SRugd7nkjzUjhlNpKTw8Cu0vUhX2dNxHknJp3BIgOYwCYBmJsJY29m
yodizB88Np2rV15LVoR+ar37I8mvsSaM6Rc/rC3Bs2I32L+O5eSYLNS9oy6x6GVDEvbbRHbgt5m2
iJYijdKCOrgsoV2xHx/IKcJI9j+xh8Ev9311wIlxrPvdNtNSsmOxoafAlACIh19co2jP7O+pbpLU
Q1Nhs6rzYPTUtaT6rQETZ4kqNjr8tjX482Ksf8gC8IWrfYPrdsLoUR5aFnarwnKVc3Su8u4w79XM
wvPQd7EUWGuYVX56RGgj/Nc+Qx/4OZAkxWHQAW8HjigVFFlrwiW5gL6vBf3rJdGTcdhUBOT+LjVZ
8hsTZWDlEBmS1fycYe4YXA5cSvgP7VRf6KT446iemoPtWe/F+zj6NEl4OPo0FEkT0sChntJHqdQ7
GHgZgmiI1wRtynGCzCpG+pAZqfo+1rlzHsSAJtD18FTqsw+uYlMTu25SWEaWfC3eemu35ISu84Yv
jiQa7ySUtbdeZNij5xJiBf64EUV5mDQ8dMnJrqab0pmrixS/g2XW713+wiqeGveaPIMJ96YEd1RT
7xANJsx7E3kRO2nFzgFPJYZyqhQ/0733vu7RFscppobr3Sd222wpUhnubX04D0m/T6UOVZOZGZIu
sSLUnfSQ2s15dW0HGZnheSf/eoMNpk3v6uNcAZLTiB9H3Kg+UerGU1669w498LxxydPqjXFueXqf
jWo7sxSioQqZ+ooY/00OAH/RXz2aFbUx4m6gl4Z7cv24p/QFXh7Ps9Z2on72v6yVM7hd03wDL++E
8YEmBQDwVfVsWntQWTFgbERZQjB2sTaqaKyQpSycyO5mAmiRGHqnc5o+lYn+e8BAEAitNenFe+zd
GUOdWDRg0zIQRSrDEZ3e6L9bhuLJGTZl+i695uJMiYuVgSzEKo2XCQ/Alpmf9D1gkW6G7/g3nGPj
yyKYpfehKY8/7+pLAj13mjIAdS4NhJt80DtY/lnnvC7ULB6btYf8Mu81MkIPOj97rJyF6NRsl9Gs
XvMe04SjyyWa2y8ggEnmOzAxmmfykTVG4TE5WtPSs93THjLPfEykxPmKf2Qq3QOWHTwFklTGQKvU
wYSqckp501imY4S6ObM4NkBFDNTN5ksBIAy2ozbbkT5NdejB4KSHEc+NSa7JQKGtUF+P9dyp0Myc
j8WFULCFszMJFPvhneH/2rJka5MBCcWinWbOsIO5XYykGqM4/0KwLg+kUi49AQLot+kJq3g0IVIc
NLH+WFb9pmVNAYpDjxItVxfyjpimmrF7aNWtbSsWB2ycExKUoGCwnBe5RXSrXj+qerxNWUZ/kl5G
RlG/Qu6RuDqdH8lysSgE5P7Qn3r5sTK3gMck/sBq5NAM8rvIOJ915SzIYMoKN9j+wVHAtk2SVpSV
wJppd3A8SbVpC9NaaFHDWqRyOLBNqdphYukB+MZP2NUp3kPpk/GWW3/Dl42Mm1te0C9WJFVyo8gp
9vAYhEs2fzeE8TFs5gs7dhVTFUhE2H7A8E8WCgwQK94NSCNEsrqnhsTQ3xDx6Qm2zCHSSs9gm2EV
YW18Y7OYkkYF4JCD+yrpEGSfXjvui9C8K7//g8TTc9/ZPP8snVQMyNCwyLwfw1z8dLg+rvi2RsLT
ZIWcUXzgZsWIpYkSWuqd44OiNmHeHUiLokO6Buo8lLPLUBAKdizmQnP4ZZZDEVt1nrz67ZOA+6IN
A75BcsVRus33nQR3zGENOykZHX+jYspKFnqcXOfezX2yaYXMuEZ6bkP9oR5U91gsrA3nmnohfhRZ
YDAnS9vS4pZvZ9dV4ny2P7z9XQJW7Szmtb5CwPJOicUNS0ocRSmdrx7g0FRlTjihLoWmARymK5om
dFoKaHKfJs9aFFdNVrQ/rGmEY50e7S1wtS6NDFoVU8E+yrF/2z5PDHgbj3BFM828qAarv7Dkc4M7
Yi2tj2V2zstCoSJnvV+1APFT590dyAvWQV13zJwJM5jXvxM7AkZnXhHDqJvKVxH65c0uORBpRvsI
M+zcG1QaYoUGlvW70/BviLkl8Yqnz2NAOKwNwYUs0a7Q4F+xbP+GgmdEbeo9AnzgBTa1Oy6kEwhz
OxBIrqHD4smfvG/OVpn33tQqUjOksViiSUJYyKVs4NyM85Qv8IL7oouM2X3y2OCPMug6kPRu1dPu
ByG+ol5qWUhBrb/RmdGoSYQcAL/CtYGkY/s4p5vbqvnqtPMpWrt8mEp1NZ0s1Ey8c/iGMmTdVhfv
cqrng6NK6hkp5PNcaptk/otOuTLKOty87Stl58RJ6PKgP/6ncprnZdDvHHHoVfbENuwNrNqSBMod
kXSTp7mtBXZuvBuxjz3mQIzq7FNDTkk0fWogheucMDj6SCqbu01O72I1ntD3vtb6iy43/lyA1qaD
4+Ra+Qv5hMNK1I1ktf/bqllmAOOawsVpD17n/Fb18Ad5LoNlvdi7GxGMDz82H1SdPalL1qIRoilA
jD26hsFClpITHn5ftDfdPC8HNmxDQIaU55YCfrda8RTqT12t7hOMGg4BCy7KjwU5zeTt1ffGZ0fl
BSNgEcjJJBExPWhtdyr9+teGBTxxqljXFCSnqeFRou42Ox0OcDJ2N9SOInJ66umKhLykQVSSDKYm
wto3Lil96yHkNlpErPVxHowf7W53OqwF09+o8rcsk/cm2T+8W8STyD4xR3A3EjqWPOI0HoVeq1+9
DIXx7GA+1HFFWSz7DlWpht03du08fhYbC6e9dXvjws9fTICVRE0qULOf2WQeHY6xxWQFiVe/6XP6
LBVxG6vYy2PousDb+UwxF1lWuiDqZOQ+yjsxalIw/BghthSURGE0P9rKp+2F8dDy9laV2XnRa1xV
E6MPvKyL65M2Nhg/tDyZD3R2c4DCbHOxZqCXe2Z1lnCenRfsjcCdlhzNhzjt6uAy9Lc1ZANABrSh
G1n3cffTKeXvg5vhstYiRHxYEPw3K+F+V2VkrWURrap9wF3E0N9htMMY760uTBIx3xskto+tZXGE
1MKie1v7D2xLBAsJW3bJLRXLLsMPUaKjzXk48AfBOOzSpSLX7HvPguPYcsVi12Q4TGhsjCh7ubRO
RtlLZXO7+Zpga8TaxkFTUVgO52CA2ldTETCW57pyuJjz9cEA0hPsHZhx0YV923kHN5t/bSZUPpzt
2GTlCYgbnA7c3diQxCFbe3Exm58zTay72n+kiDbOfVgqaKt/ps76wxk+hISWhpOLWpgse0q00SNw
GONTK0Z17HhFcTwugRKD5NCZz6FyGPOtNXsmIZVHWZWYkCixAZdbE7Yez5TKkl8dNPSYeD6JA+y4
IWMZPhuycMLgHNPw7xx4GtSKWTnjnd4uqREpHcOc5bOAmD3x26lIqNTo/AFwD4JDTXLfdM8rIvap
xCwB5+mbnrDwmzStuE47yoUYaXZkoUsAlj1VZL4lFsdjHwgGaZkeWB9Wa0m3e24O3LU7tBtwyEFf
ORAos+3L41xQpGn5MPb7yQ9bKdLPGpdWd4UO1h/olaCJ0usFBjxuunSGKLK1DA2a779YZPX0Bnol
Tg2LqeFEQ6nNI4kTTINLu5fUt3eCIR3X5BUfzw9oomVsgvdQdAKu8GhC1yvex5yaM1POcySIfzOg
uvNxgN3E+Wja3czrdcn610LWDPs6rrZLV1ecBrh14HY2wWd0lwJCwCpe1Wq6QVE3f1vWIorpq+uy
Uthd2iIy2v0ypLVcunYCyZWHjcobQF3TAQ+heJNGmrMiQajW01cNe/8u9jx6vezDeuuOpMBIhrSK
KkqRzac2U5iPmoxeN4pKXNcHaLQAOLPtl6ROzAh4ZxWyqQZINtLuWq3UR+eJcA+N0edH+hIT6AIz
JiObIjakhpMmdC6kPUAitQw711hejXr+XpVkwSV8rkMK+/JUsCGYwCOybCBplbbym/xBUH59ZqUG
Z5CFlr/Y05eLp4YqG+C0vrdEWrNRuuQOeIJnuptaqAC8bDjXZM7sXa/+xU/phpX0IfHc2TQ3f+mK
Ca4Lz+UcxoHSZ+h1k1iBLUCAyD8UZytOug7CfN+OrOU4sViLDR3fT5+GUrNpY+QHrnNL1afcjlqX
J2gGl3Pe8P/MULJBQx1yJsiggdHKWc97heb7ydDdHyHpvgo3vapCJ5io4WqjbTrswWXhCKnoVDay
U6PrdVjSa2ik2glqQRFziX8oSi3jCvBKQMrwk/atwjUJtGjeb6ubpnAreqp10nezDJ2J4DD9tfK4
titj/Kr6s7wy+JO3ZOObT50RAKr6amUBCqh2f/XusOv5xfmvrmO5n65uQ5xI+JDTchVVtv/e6xnV
kBYFe+LnPDG4lh5PLU9845HHkJYmy1lyFaE72RDI8vZ8tFLv060X3GcW7qbVyhbmgxLJvp2eNd8L
1JCoOw+piqqN42iamOEJe1Nz4FIqyIAOX3k9eWb5zJ0A+oFvsh00+MLeflPitP6uumfwAGQQ+/bM
yhPsbUZMHR7f/dpxX9xGvmpKr0gre6LqhvnQj3ZMsMEJ6tHso5k7iaJMgQUTJYm0wT74S1mzJ9La
kOTmdBIlOZp5rnlgsy5louWytjK2v555yvv20up9yfreoweHPgEwZ0xYJW2DXOZtNGit/F6bke34
MfzqgXqJ3qeCBuMnnbHyzMhy9lpxtLauuqYZhP6UKluMOTZzNJ+OlRUtvHIbQst/N5w2ec1KEEvz
Em268T7grSLuhkm0ZhBd5HQjYbU89Jv1hq78OXatedIqHsqTRtNt7q/9CXDpz9yA7T7kzlEJ82sQ
7U9lcjbasg8OqH3UqMeeMqZoctqnOa12+SbtA6kx+PmeT4ah2JXP8WWCjnPLCQODieFhaWPM7izI
gQpjssUhrFnLd97K9wPtEteJlaknwkGfnGPXqDvDB5QhcC2S2PPrw+o1edQALMrw2V67ai9mzMED
2prSrlgcSZ8RfE7ab7k9mcHYD489bypW6yjugn5euyBcx/uZFSl7s8rDYWNymuBpShaWd2DWELa2
PbNHEfu9lEZ5KfEyW7ApWOZlPL+hmEAb2LDBe7kOnsnFaOl4UF84EqqxQlnZ4dW2ygD2N8fa0gnq
Q5gV8H5dR9Uh0BZ6lLo9CsrsSKAlwGWPGEl/6tHuG0zmW31S1XLUMnCITq65ZziqgVYknNt7cMtV
2n4f1uSPbPt0dzZTxdTTPoigH0ij5kVwJbqey9pudX5meOA4cYAVx+uFo1U/c6nTjD2d1GoYRxaM
33S36cgv7vnJNH3rLZQc4O5UN21WUGTlTpHIPiZCDYeSUy2e8Pl+y4iJ+ZX10/VTTKFN712tzKCI
R607drL+tGfjm10mOAy9pI2TqQF44SCizpSKUYCMEp14lNBDDPX/Lg6ppbTpzTUXnfOHaENfzsNN
G+iXSLy8C2XFbcBccHZyBpUb4dFGgjWq907oYgTTBcPvnZgeISeCIhC6WXTUXn4bCDxluYg4SG+h
7RNoySRwiFwQszEdDcoffgivlgQ1i5QqMDzWrrD4EaUiZOS0DrNlfYfY4h1bOVwmg+4Xo3sjmdK+
bKvi55nTCMfz5tALkVKhh81EenE2Ouqx6CnPPAoXXKdFoWBUInJGU8f1YfdGExSFA7jQoQM0h1UH
H4/GldWZoMyCd1o9AatkfQTfdfIhoeL4T7dne7AIhfdQaAygDaXnsq1R2E0pG7tmtdlSVmk/J4tv
34rW0emmyn6SPbaiHuhCpNvHpJuMIxMz+GaUljMNOw3SLXC+NI9nbSLiuwGz1lN9QhDgkDnotri3
NS9mVYw2YPRegPTxBckb7ttOmc1dADRJ4ozHfuZTOwVkDsOT4rHXu/6SVfLXtsCJGfs78Hc0PvCL
OKOcNFBGqp4QuOf7wp/CeoGm0XfQufWpnU/OtrxMHecwc9OduPJNzmFZa0aKzYk0uPOKeqvidOvv
LQ3BnSTAxTGSJhSe411rCoAas4ooGB0pQjWtF53TLAPtXVdO/v3M7TZQi49VFJDmtjs7C3M6Ulb6
DKQsf1kTNDDC/VVoy+11QknBSA0Eblqb5w0vCkGmgoS/hgu4WVBxAZc9sCGZKVzTY4GpJK7qvY/J
KuyzXiyPa53aGI1JQpfw9IicNS0PLh3IG01GRtrtBWo1aGDLjVzR6tchubgL4GI5lE9/P3Czaeks
wmG8fC0ll7yJw+NMyG2OB6p9AhsPcNHpOY6RJIR+Md2blVk8lZlMeL4UetDqWtx0Xn8d3ZkTPbq4
rfNauQ5/2aGhPYbYednaERocBuxsNGNf00HwSuly9PCGJ742moNJ79Dc1L9Ej+yqk0XLfdO+A6QA
5GphgIGyoGFWBG8zZy9/Pwzb42bQ4V0T0gk0GqOP4Ml/ALg8kWKjz69YtWBNixRjpAv4GK/YvHov
jfCrk2sabYSnfT8bmO6FUlFGN+ciboqK+ruMI6mNGYqnni8jrCMuqjHDdTFyQPNNjFMc0k3mDFr0
SKh+wIVM7sCUe3dduJauws3pf625X8f0iFMcTos5+KU2HHlK9GV6WiiHiBf11uXwiYeG49NgjkvY
6dPIHEzReq2ocU1Te6IZYmUEppESF2kNKnA8+RxRgqn07bCy6/40OA5MEW7lthw+KmtMg2Jx85Ab
oMLQDTrWFH7xkeAT2ap5ONAKzgJ1Yc/UaMi6XQfpSCsafjwMB7E+h2OTDCfL2bPYDlE/p6o+9FRO
T5nGec6s/hAGhRjg6xxCsdawibDaEGfTSKTEJ3JMZrk1SUalVnFuLIV/o0rJLNX5Jfmd9WK4UJmx
8xEWPJ2NbGLHgPfA8f6YlXZ1cRVNcnJeaBoovrreRyEc7qWVyMNSjmbU6+RcgSx/+E1tXhMCcuc2
IWegbdZLBvtME5uPfZgCiQlUsg/si3Tu5EcEhG+m4RXfLMmIL4vVueEXXU9oZltYeoRcJMukfC5v
dZs4dwRpvqjnOtAy1yFlw7Y0LcrlzDnlhUVAah32GtMO4eupjbpZNBZiCsG00ix8ch6fZo43xVrH
P+72NNCyGDGBvMqeo0Jfxha+/AD2imPBOaimj1S3qJ10V48nh/5RMkJxAMUTucDyBtis53GPuanU
tANPdbw/wiR7wJGJ2ps/vaXzb823b6kjftfT0If5SjZfUz08XvEz9yv4PmTWgs3tymAaYJ9bJhvh
3HOe1nntghbEWeg3IME1Xf70TZUEReWdDIk4WU4FCkneAHncg3qS78AlDnjxc+/BoYQSAg+5tM6d
uL/zbaDUd4QLaJGIdM1Zg3FFU05sti2L/6c2ewAfxryyxSj7O1rjfm2FRTjT+MOU1T6svYfhNMvO
SOevs98haraceibNdU4Md1Df1I+8ZNNNtUn7kAiKfOCDc+luehoaE2WGUKg9prk8yLV9UGwZ2TXt
F+NNd7Im7buuG48j2AmkXwPF2AXWAfSXdnQtJuM9pHuBHazQg5Amy4NdXPcgVAX5oZbrdzFo/qUT
3WfZdATLdcqJ2RFERId+uRLYt+OqcDW3F90dGBGT6ovZ89CArT6NM6l5w3LCxmHflbIkv0Lr/ZFo
GzAbUc78OIwTSQa4y/pdb2ICNM2apUmWSJYARhJkzspy3ukob3IUBZB1kb5bMCwPk2sZ36qE6W+M
0Zn6B0/IfUehIzllb5rmFa+rpe7pw1Hh2CNkD4Pp3bktLKJcQ8aGpcx0lCvKZVVnRqjRy12/PTSu
K89lXvjHbpF1OI0r+0tllpGnmiduz1m0tlZ7njKhP8zNynBhAl6t/PmaDOOHvyGdFx71hp7FE2sQ
Iq4ngBpJTnKeZ8zeLUlhqY4Z5e/ZOt1WOjjEeO5a/Z3g0qLk4zLR+9Wx/+dGmRs4SOSkbuRLKWpo
PDMy9da84mQlhWC3p4Kt77VFks2UHM9Vy4WQehoLx1pFihqpKx2+0JDhBC26f6Gxbbl2jVyvXcGh
2fU4huOfjW1jeeMB+V1quXXsnelHAqr0uLQhs4ZkRdzpzATuev37obK9DoxY2XxguJypW/zK2dJe
MvVmZhb7coLm+zvhVZJ1PSpkEuZqPsgif8sx3CDt0GvJLuvVxvoT13r6a2b4jlJjDUHMEFBtWtGx
CAQGgra4m+iXM8s68ozONjPmIRGV8/ZJcFgcO8EtYYFVEFQYiTE+aMdU855kBxmgrSHRLT5Gjobl
zR1c5TFWg/8KeYGj4iyxT86dfSXMhHy5Ae6ZK3k36okRW1v7RHWEe2TT8F2xuw2a2vjyBygLxcLb
impQcMAA86qGglAWfsHfz4TzVyM9R54sRTC/rmlTYz4CnT6BrYs0iPz4EMry6gqzC7KJjZrjrM11
Ias4utN1yqgvswh9Rb1kpT6vqFPWZH4tapFHrRHQYgbayyakb4cVM0cW9fD389Ehq/EWSM41h9l4
00cwD810FUi+yGQ1aAvhYsHtHvDAtExD3rnsLQ3UDh/6siIfXajTfvK9sMgaOZdeKr9aaHxPKx64
Alm5gJ3mo6Bd7AnsAEPhGnJnd7FmHBytfmnded2vUnAkKJWhwz+c4Pe6BlVbZ4jXiiHckIzxchg/
sbofOthITOtEFK3qqaqmMbYSCAjWqLlUt1gVf/v/fBgJMQQ565F43L5bc69HU8PNaxt9TBYtrLVq
cNyY4OBXOXQx/0M4OG/gYkbi4beicNM7TxbPSiZ6UBArPmjJJ4ne7yJv6sfCQWq1tVSd/QYZ3na2
e7Pj6S9Naq0H2guilZ8f2oi/xFy6tPG1W36hGhInAQ4z3Uza32rJIpdiU6P13FOf9juBEskAh++z
pxiWLI9iZ1FoB1MYKHN8CZGIt7L0h5MxXbv9CsRMAjcUTWJHmzoXgEMH1yxonzPsKihm16N6HPWr
b8Wzay9U0zlrTJ0Tvt9gWqpXXv71imFvYi1jOQdubQsR71NfAjxOt+a+WW1SVlrFUmC4LFoCsijF
ZQbSrbxtfIPoaFl3KQu+z6pEmPNbyMS2fOiNMlqsxL3mCZQ3CiqRNbThZNsVVGI0TNaO2KGzJmO7
mwIMKvc+WummDzKb3BuADh4BSc5SmGrgkXYJ/NJ7A9PDVvIi2tn0IlpCQrt3D5x1h+RXQGvh9sy5
ipVI4z8u3FfIH6R852n7DDxiOXiZvUZcWfrNn/MrmbfmKRELwXu/Z6+VuqQKvbW+Yzh8rrDlMmR5
ZPNsxBJTooluusbLTM8Gv7TYFYghZhv/ng3ZirEFV+wQeYmZoyPOQHZMcHdorSyrs/5FZQt6MAB4
fOJBTZ320XKWb6Vhtpc8Hd6Gfk5Z/RdPbFx5dJbG2W18PTbMwG5AClsNy7puxbfEbx+slNNoUyOI
NBs9LFpnQIZgueIiel0wnpPAS7libA8PYNtisOC7dlogZWrkZVwG+Tt3hyGa1imJO41J4+/f25Lh
8ve/UgTL2HQtFON2vRQep5+RtX9WeM9bZy375m7GY8AmfDQIs2voYSycIxBQODhU2IIjvOmNghuo
RnRhvPPBJjz7RAO8eerpROSys2mf3fchTu6krw6lgxE7EDvYEvXuPnCZEMF0IVrlmg0Gb0iYHy3U
TttgUeyOJLtQzFwtu8zPPji9g1cVn6DqMhAmBDCwvEMbyYjEu/njMNE6XoObTSHlUqNhvJUtz6Zx
3hfzbD1WeA4UA6zQZ7TWiDpD/STNy/3HLzbC1hzswEDXF2eEKyaLqgp0AxGl8dmjrBsNwSblV5EI
qCEvsXzhTFKZOBna31t6cwG1DZ9Sx7alifby9/Ulr3ks5XZ0VE5G39o9YPuf2S1NNJnAx2oY3FP/
/tfmdLyFsNUAVEVoLRcqGjfnrDRCkBbqUzsYD/7APQ9gX3cRDCRhw6VD1XTTnjntHLrU3t3UrQyp
rAC7aabvEO26C6wPiql182Q1WnuZlRH1aeHEBCIWG/9DIftf6+rzKftJg8UgEeI4AaT4QI3WGnmn
6r+E476BE6V6xBtmbg0LQ5er1Kmnuxub1WtBDOCoWTSbLHr/oWkcbQssrpdlAi1/SHzoNkOOw6BS
+b2DZfg4aE+E83AQ7a/TaOf1BayDg8uXUt3yV0HP7qGrOdkMj13jlmfBD8OxAenU7rifNdXTxI9L
jwY2ShKIz6mreW9YWRI3jYZlh9gAqz3tVLdlGyGF4DCo++5ilwt2E9d5ZxTkV/uHdMwSFs++BRGI
B9Hfl5+Tyd4pNemRlY/0aK9ERBXRj2z/J/39UPdpdbEbKJUlrwq65XCRfbb/7SFmBcg3P/IklHpB
tZ/thVZeQiGCLNNedMtkvYIdU0fsuOgTB2NspN9NiPQdsIaZq/i8qjdKapYbUiX1K8tmcKaEI5w1
gxdTJ3LOSa8alafdlowwsg+t5pj6Y3vPmXbldtFvx6lB76Gt85JMHyzg8ttCo/HFTqnvbd36nnvc
MZvlfB21oUQmAmOiydjxzOweBYEmegxKB+oQUHpKVkH7Nn93Rp+qiQiuIYoffePQk7ZJ/2YUGUWw
2vqLAoTsOoNY63PoVjoIglBfjSC3shTrMzaYTQchsUs59yrDu1365b3nSvZn1UiRseQtyvd33DRo
G5ian23N9e/wBsB3hbILYaQMSsBqByhv9XHz8x0s6Kz0HRTLXdMObBe0/J4tOTXO6WBjlCqeN8jy
G9pCuoeOnrE3FeEoq68cHKW9Q6wqjfwqszcSu4x0Y/TY5ePWa+uOt+lcvuSw4Gb6iD0iiw6BRsQU
CXBJwrmEAEGyKrnLun6FiYubZKCKzZ3G5WQ7y8+aPX7rZfpR72Ua8M8qShGlk9c+ak7za66evWQv
Py+N6wLB99x6VX/zhfnA//JFqcZFT+rjMNESqcqweBQoZpJzI+rBoeYGvM7smKV8Uc7u0tsSwomd
E5rcvUavoxoOXEDp+s+5vYP5RHnpTSOLMZvGSyvplsvgIwsvbUMYNoHzrUtQL+gX7I/QMMqw9gQG
Ju2RVvAx5PVUoZ9kP0YNtEHFF2S5alK6PP3kUcilq/VNaKBcsTkskSlaGpiaLq6LdgkzHWZqZ7sP
jvpM6c1AKwfW4Jv4wg3vTQlEJpwMSNElLSxj+TsnzrNMy+f/4uvMlhxVsiz6RZgBzvgqCc1SzOML
FpmRwTzj4PD1vdBt6ywrq+oXWUgxSIEE7uecvdduSu+jT8xfpqYfyiXisSOwJAuTcMWMJV1ZHE+H
PjvTQxxUDKtXw9JKNp1rOtXEKjeYyg9ofEApTNlva4JORtotGtYSsQDFCEup8Z1FKBRm85tlc+7q
NTwYSWIfGPZ5xmaDwn/W6pPoiBJoDF3bDilZu1p8FyrrTwWlFvEG8yjp9V8IhDbM020aFF7CJCJ9
j4hvT43XZiRMpGVhWpcVA3aXnTIqu5KYAkJ6aB+ZdPKNZxBXJxzmGzHYL7YY92FDKpeLAi5s9Ics
1A4inJINiyXWXwEdUbS/i1A7FjNSSiKszFIlG39yo53qNHvrUWuyrXsc9HOkHx1L/Opd/c0rmi84
nM81QtbasHaO272GIR8pnpgGh/PHCSnE0hG5Qxdh5JNNoNMcmNv+opNDD38UlbqGGqPWiYIYfzPT
K4IOXde6b5o/HrtnnOrDveNjqa+AkfkDG/hwAs2v+c0zmEhnq7GM75BKF4FbcL5Uns72RWKKA3Z9
xmipryeUF7GbPsWMaoLs4gOvXtd9toD4LOK0rGSbqOYpynYGU7mgSAxtPQq06naXdesRhCIm1HLb
JNkzMZoPJmclRvuSAXwi0m0ZRuI8e/Gz4YYD6WmTS1+jZEnqox+Z2WZQq8cp41dUovnrdvpVlYIG
MYyZPsLdyaqQGMupnr8yvD0iVcw2KEh+ILwEbqgeJhqenTMfTGzUyGx05vag8/UFIcdoacWQFQ1U
C1bDkKQpFjoiMc3tjiRJXay5DrdQS9kRAEo7Gp2xpRFCusZin/Q7tcEUk64MPZErQWogYwlrJ/AZ
Jnb1o1s1uvCxbFaFIdYD3NnAmRXSIJqwCDRo5rry3V5yIqQftqiToENZ+vSFGhUIECwBqb0r7NYW
hv+cJaCu7fc+tOEl8Pa5GRefhmsUGswAzCkt+xHGWw52ry98FDBCY2TPBo0Zw2Nq5KwnhQY7kA/4
YGOPC1W2dzx5ano3GLCzEEnFTZkYMMFHMvQygYEQali6dsJRHIAcMJkrMdEXoFNnyqQN0U88l9Mr
GiMQBiaL0hiuzrBOjKI5AVW6di0ClBKSMOewu+tF84ZwoDpU6Wm27ft8zgSKJN7+qVyT/PGt4B5p
zaJ4dprfVuhsGXxwxYnM09jk3bZWoKtcH+eDOLvsELdWouUBCfR71H44kVNmMhibd4X/Fcf1PUaJ
C0UGCajLGz0UDsNwxCQMJNc+sJ5tKsDOJ9Ed6sFpw4XIXvLWfUASKMnM9yntgo7KO0sPVuEB4WEG
RMjRpw4q0x8ZahfTa5sq2qHxPRC1vRmCpaq5hAC3n2DBcLT00UVdtwNNuh8HOpXKt7+m2TlardxP
+Ta0i5dxUKRF0uXZXhXIuqXR0EIq58ME2i01E4MxQQrwvAQBTJ/cO2WfQ9ejlarrI9AoJGyFR+64
CZwri4ddZsa/KloOW2PXmxDJdIQgawJrN43TPWat/w7PECZ0VG8jlanAt+9oZAFAcP21YI4cVE0M
2yiP3uMyzD8wDqJoskmR4T3cwkyrz6SGtQwR5pchH/2TgdALxL6NtCJ8NFPvhEUrRO0+7SLaPYcx
dMvz4NkVy1u+aefZOwsrExuZx7Q3MeCu3K6kKbTgGB0dd1Ln4DhstTCGVkn8CPYipMJyD1mx31YO
/YZS11t2tHm79mLYAXkaORwWZW0jx6nXMW2flbDx6jiCiUuKKWOu2+KJ8wz92XE0jI92dBfCu/Mg
NWGto6nmNWRIqPIy+9A9wR8aAlsR15Ph/g2cGiHBGDtwpuiSj74H6ranrK+4R6BitUGueOoGb1jz
4UNFp5W7OaZ9ie4bzg0YpjCsUIuBBwQshoKnLOhGk33GW0gV0xzyvlvyUM2vmOOKEB/REbI/4OYq
34/Gtz6M1j5afGt14q/5N7lOuOmPFjcw1yLqPQOIXFxOXF6Soy6VDGYUaauoYbzg01iFiicvGlwa
gkZ1WvT0YFeKJuOd7UleUo1Zb+yT8dpMlYRiWpC64f/GAzYfjKzZEaAn6CMTQtuXFY2Y3thTh22G
0KE1Ojjnrh7dwNCKUzaQ5hIahAKjbHTy+6L2/UuYncaYQ4XvoFjb0rZXZjFc0PDv08perAOuSVhG
WO6U1ZCrp/T5yYm004Qr6MMwxnyniGLZGqj6TqFw2N0vWJeWtSv1aizgCzQGxVz8MVQd/InUJjR1
5GIPh7I+DCcjnTnSg5Od9DKqj/GMeYO8CP9dMBRGoTWySdI1a1unInx2YjuYlng53welg2eBMCAs
Q05afSDp+53P2Ih9TevvpeAi7sUPbVmrD+WZIylkJUm+Mh6QY2MmztLfPoXbB4Og/ND4mQn03nj0
8tiDuWv3bMHwfkeku97hbxlP2dz9QtT4GFaGeFdT8TgrniESPfbm5SkY88NHGgAcx2O5axAiXHB/
T1SR5I2bdJIvEagOTnKuEGljjOx5lPue4BqLneKjXQ4FRaQZIgycPaP8MK1Nrht/0DmJu9g6hK5t
8gYToFyPpzQJa2zhENhKone2qdY/zMgANyQC9c9h3R5Ss9ghg2ZTnSP/iNL+zc3tasF/OyuyKooP
fwYdYU5gQ0ZDEdplOMzBENjd/jvwq/ZB15S+IbN1uhsdemKgV5QVHtymI3md+dbl9hUioMfCSJgm
hHHQeR2qodgdrlJ7TBCCf4K3TTb52BxLS+Z7wumyIEKKvnItXBnxBChV87IvYHADTEG0QOXIZIWe
JgVza9E91r4rBchFOcfbx2rg+nu2YeqtoprdYTWy09S4ZMecWTPPMg9A+EtnCVV2F2uP1FFhWOWn
qHk75Zyf6WbQ4SQdCYca+4UB9pONMRGt/oLX+mrQhG9IQsG3pUeAzZRELj7m3Y6JP7kZYMD13zVE
pFOy5KQYSHUH+sQwgvZZ2sWB5rlO4GVsOzNL/iDRGg5CYwrlY8QKso6LdVW1OSrSO3bR0UqLi+TM
GrD3x+7JmBOQ9WkSpAY+G7MnaakozWkXcnlVkQa/iePgzcN0Qd5f4quqzAteFUZ3+Tgcpf+q8Qe0
XEQ7LQRmGstrYsoSYcYwnVz7sy1VdVf36YnVYGukz70jO7BS3cnzTSRwVtFs5wG+FLMq9O5jXF81
YqwRpFtp3QI9Q/plpddycLyA9kRzLxYhsmQn2+k8i5lk3aHTp+QY4sAPyKuVn7QYaaaNZKuQ8Xzy
xk6cpg7Hum/WF6Mh/9GcnOwhks5zaWoejDHvBxVBfNWxJq/buPcgTHt8HnU+XNpV2vTs3NDRTniV
z+mUXEcdH2IlFzKThfPB7fT5RD3LxtvM2z0jMwr5rvgJ8+qr99l+I1KMV83EUVyU32sIKdomgnK4
EsuAFLfKBSJF91g59TuUBcVK3gynIin3GIiRyPol+b/LwYmzrHyShrFQ/P1PNNFq7cBtvmTIykgl
fqBqZmvfjs5HTBTM2u5rQWEtXnpoUbqD0nO6vfeqaZk/GAHisPaTjLTFaFSyhxTxgC1FAx2cqDtn
CHpWW9eEDk57ikSpBCPcnFtrokQfjfIAUMCm8cAU12qzVU4jcZ9jrlg6saUXmW+aSJlRj2EVjGx+
iTBCGgSPxBTSfjG6CCXlstGvYVrnnrQucZhnyCftI5+/8Tk1Xxpjye1TnNZC0FxhAK3YwOiRs6nB
6uK/harbkEaxaVy2Olr9C6zH0e5da6dKHUvgmB8TkrC7PPl1u9RmBr+eG/PSuCwOyMevqUMqtpmw
DbbH/ko6dfjpA7uC9Q2KNeyMKCh5f/xep3ataRtYfbNrGRUdMqSG6P6YT/eRgAPJPJxVOgtBRFPh
QOHZ9t7Cj4rrDTOrFyenRcPuyNyYHgVFunwGeO+W9of2o1XaVmTxi5iqlK5QhrlVp2BBGMvC27KO
S0t/g//KClGiyqkcJKPwdQHwAZlxLPVmQ1bWHPnK7ob03rk/Tn30aDnqV2y5aDRYXlXLdr0nfyvo
oLOTToCsc+atSif30TZ505kuDcy8/aASkbNHFJkwAoX+GPcZKnfTxFhsP5lYP5XLzLbVi1NoVz4b
eoZDWVR+aH79YCg2TeNyjP3cJ+Gg7PrHFIBwHC4QGo1rsZnEHnigelPY4XMyeySQLnY+7GfYKfo7
YTAkslC3Mgw/tAZuymbRL3jhL1DzBaNV0/twxXxsO108+5XvnYaBTZ1soK0uC7bSkHo1rfUe+VQ4
o0VuUz6MLKVdNXAOJd3KI1+BER7du0YvmrvSt0QAor/dZ4kuYdgQqunMxmvck81Ghlqgq5GedFsy
szeajZ2uOztEJtxzKePyT5MxN57SZK4e6eP8HgBf7VmSiEseRPPh41GhJVLDOmNJSIhcZgJUqO00
VlQ2Ic7BOD+BtluPQ0NKq+tk5zlllJ5M34SwIMTUcEEn7bCFVf6gtewbmEj+cr3nOG+0t3mwn8jG
YUtaFNeoSqJdh9/yA300UAJcVv2AxXEorWcSDGBwLT85cTHShyCUNCRuGyvUCLTiashOI1aF93Z8
tQdZvaL03KZq/mhbDi5oywC1xpe1rIRDA3YwFR3nN30CPsHHELEtAwixFq7w9taQGCcu3RoikjXw
fP19MksqT2IMggqnNluc0HhX/yzzbftUxFCVO5IyonSMaUaQ1Yat5MNKunvUQuVTNpTq0jtkA4bN
wAuKuBxJ5mQXTQBhnWV4d/v5xIhNRqyVs28791JO1ZMeDdZa2i5b/EI7K/tiaOxpdDww+3pmy+JZ
mvkhR/TmDkp4rGRyJJG3RNX7GEXzU0nK/AcZZ8g8I4MPh6lVHyXvJu8aGlTUTNuyBnriKWkeXLKz
N+hOkZUPLOs6ZK1ExN+6dNR9kjr1A2vUOyzS8F2jxUiEpIvwI4u09zqythPd3HXWhO3OnKy7gmoM
jVItt1ZFtJZp6rCkJew4vXXpYc0LzQ4o70WPaN0SsQyHIqQyhGkFADEQ/GcfRanTrxrcFwtFzxmQ
DsSnPE4+srb6inzSwEoF0Tpv5JMRy/vbGTXo4MLpPM2c7FX+nmk//zwckedjWfRWa4nlL2OH3RNj
sBOt/+EmkUPL3u+uI22p1QAF+sOx4mxtzHl/ybohfDSa5B4dRZq1sOhKqtzJkhO1O6+P00fSIFHx
Ww6PlSm2/QEn+5tAt579qf6QRAYQKJHKh1ZDlUwX20dN8l7p8HtdDa6fifHvKUnnpzrUr9WOyrJ6
9GA7QUFks9sJ+dQzbCY1kO0+Zd4Wljqi+3GOVkXG5h8hlf/ev2W1075EQ7PjgCOccCBT08CQWwZk
LMKJB/UWVet1mB/RWkcPY8w8s4nm9Grm+scQVUwcWgYwQIqbo9/EVBySazNW76FFH0xb6rXJZOAx
BccXBGTfTJGcTc7kIJH2GDzYTEluN2PHyOo/PXb77t9v3H7u72N/7/7Xx27fiP/viW53/9Njf//U
f32226/9/z/3n/7yf33s9qf+PtvfP///P/b3Fdx+4/bD//YYTiFah73yCXjIyatRxcRlOdWOjkFD
A0DSsG5JEN/MUTme6TUNrAp4+YnRGs55bUWYSJYvixQvMq6/cTxjnsJqExd7tfzKv/zMv3x5+1ZU
Y950QxPY0/J7teH6XLR3ioH2SRdYjqdCR5UnfXa/oNdhL8Qv0jBpwCzdD0Zw+coh/pPGAkj322OY
6svz7a4319Ghh7fR0XxEz6hH09mTVPZq1MOAlqg6K6f+KUfkGOQXh9vRH397tjNtOD/UeiI7msRH
Clbh0NqPzD/J2FbkrMx0Zgxaq7GWjwBIrOs0hm/k6mApc2ZAwkyfB5cTVDsQdjHjfqJciyabZTN9
7wbnd4ewlf5JS8DElJl76SePfj/XazWR+gSw9isUv5pax0A9Ez9i2vGSsXXqARtsYFtnLM5OoKRq
8WRIRNlVYHXIP8rlyXm/HLxCi7CAooudiLMB+bPBpJhvUFJ2m7wjIS40ZrRCrOvMBPWASvrDTuj5
CB8fld1hiwQdIhqtl6t1NZZzAMqFqOYGtlytwJeH4cu+LpDbhAB76CE1u3HuL1ZCN9ZQyXdXWZ8h
Xfyi+S0V9gf6SdaxIXsqmwnZoma6+BYHzoAFhp6UksKVEGZT/Z3LoX72GmJX+1hj3zcTejdQW4Ba
22RtzYab6GUBBt+JvG+kV0FqKX/PMnomi83euMwpMgrEhlEprch5L1DXy1qgveEw6rxHjsS6yXSS
BvsQQpspm82cQFNOJSlGSe/cu8I6oUlrgzLrUwR16AoHwNbHjg6eYvTNJBVEz6A1TxXUonXo06G1
E+fCDnBAteruhhHjgu7Guxjq7CqP3Oc5hykrBdoghqV0dikElx4ECp+m/cFlfM1BtO1jAgVIonkE
ZAKmQSKhivP4qlzDXjVe8pk3hFqPSNQ3t09t3/fqnOgohipS0mn4DdrWLuUXHy6k2Q6/ZDDg1/tm
5OClEI08CrOygm4+27TliGpCy4ysM0xbQWroAhziFV5Mdu1UOxxgO0G1IDqj3WCT2pqIOsi43Gio
9nG+YhO23CSmWbnk4RlDIJg9bzyabVQK+An56Se6J6htmPTwTaIlC5nt5jT68kPyTmhs0S9wQbnH
k/6pyGfSjc49gi8sz6QK+WuyPXHiekvOfHnS/cjfEOGCFDnmhL39/3FrUWzc7uf9oukdaehBaOmI
Ig286BPzGcfccrugNclxgCbxpJEpb1run6ZBSq5jp++UN64hxHDGzbyVVBP2RjX03PoGCzeLqnWc
WpAQg7/PauMbt6CzIZMvOfCBOHQ1PZ+QWrkVdOaE1WvBLNWdqvxD6JAynHcIA/1c77j0lf2ZUmYn
ODMcBj0b0jXEuSXyduHXKxqqOnGnkBbWNnLnMy9NbKu4/PGcsT9jHWlWNkSB7UgrBSkV2crW/BpV
TRK0enWydSJ26CYKQo2ADXnwidia11wll+md+0a776nCfE5rkfdDW+b4YtBhKw86E9aMlXtmTMgq
yxS9h2BOHxDotADp0CY4hdDhfSKurfaWrp3phph117JWL3pJpR6bOHQ2eANO9DYDyyskyrhUnUXh
jJAe0s1Q+0/jjJ4wnBm8ODoE3+USf7vsTyRobDQ7yaigWnA7ElzZyeCCE1HIbNLItNHNZ+nZcpL7
ypo9yhrcppKE8o1A6Bh5mkDm3Bw9wZ+uWpguIfzkc1qEj33NBJw947Q26ulkAEjb0+d6H/PmmrPb
Jnzolz2lyApsegmE7dJLzpilx1b6Ok2Y65I42ZkOJ/bsTeQXEQxSQqlZYUww8Lb3b1NtAACsyIVS
i6joE5EySIOWqyyIlrcapunS38oOluxPt2XxdpOVYlEzhf8smq4zD6ADWBr//sTtK7D2vysj+bIq
zmST6eM5nDDiai6IoNvdnoL7fPsq90ayXVXtgAYeXnyrL5g1WyHAY/NuDO0PvRnV3lYwx4uSWorc
DlJo640HTGInW7x6nOz2i6ZPv9oRbNXkar/j2AuK1LoLyamJNPBABK+94S1YeY2v8xlKntCB+bwQ
rmYpM4nEYiHWI29v53ycW9t68FT8OncxkyLhd2e53Ew6RnJNR4mq+EMZZoge6DvGvpF9qv5cxk26
xuE4B4CpyfFMy+dIaG9u0X/TkXqpjTFgLhwd/S50Th7RsXL4WYZYOzus3jwbJZzruNt5nH4VCwWk
bQWBmM2GtTZaoaphc5HRsp1KRWOiYBlLxL2dumutME2griw4tTVQmqbwKaqk3Ro2vUYDnbZPZyqM
+iSQXrHyNYadGN+Rk2PU7WixbQd07FlSPjOjxtCu1V1g9SHBSZUC/hSSB0KE8XlabgokmavBLtJg
NmWKnreIiAT4HMkZ3TCK1ijxhLtaWq0OxfHaMKLhDI1+7ZBdv0rCnGFm32Rnx52zc6HV6cEBe9qo
/jLAoWP8RERqyPzvzE4eSUhCArFQl6ls/zSLe/T2V+RIT6T2n293LMRg64Ed1Z5p6TXtWH7c1odX
4D/VGVAHx3LpYC3G37g7J5Noz4tL/jwoWxxtB5rLcpzNKZ1o65NYVCb12s2xr+lOCEQhqw8N3VOw
28REGRpkv98z9vETyUVkESFpYW5lgKqncVUv59VoWM9GB6HE8pNT7qLdpGiYCoZsLTqxc7o8dWFy
BRhG87mZ1WYihhVlDzsMfV7e/TQlSZWZ98qf1GM6R1Zgigq2Hi9+aeD2VXK+3bndyC7rN5NG/lOE
DW5ftMnDkHewMJTvroEho2dbrs4D05BGB0VnEk24fBxjruyY3ve8SnDwy3HFPrZcraKJXBdiL5fF
axq1Agp4VZ6tzO3QuZGL6rf1c+LNhLEWfnMgLXLv+LzlrePPGxpRQW5O8bFJhTxXy41ZNifs3vq+
Yb6EN6plAWLzgn3mu23XeYH4jv4Xso8JFpmfWl+x9Pe6XdS0t/p6g051pNpHgRk9DfOS6VyhVFCz
f1Bo8s9KwYYxkCIwklebbB6zI2EV2TgxlZuo3ijQ8LuiQLPsz5hEQ8It/jimtUOHQD1rc/Vj6zze
M40/d0N/MRX7FMgum3qBMOUF5CuUegCR4VlVd5aj1bs46b9jtiOiYrbnedH6n/2/P0W4DHNYJnoI
YdVUNMxs/pF0qSobfVfP2mvBE57/3viwHM4me89dyZVHJANEiBRlYxWSQ2r1sgq0MHcOhWvhpq8v
daIdp0zSKcbji4kA4EyqvXSKNFUY6kfV2YShzONjWyTo4Wpwwb11P+mcllqab5pul/UyPSKWZXLn
3BUYofeszPpZLpuqoXhNkaiucwgnFA0s+LdPd+J6bFMwRu8R1J4B0DCJz79rHU8xhA/PDi2GfdaX
Pdr5jmwbb+/L7uCTsBqhrF0jdGBDbocH5hQGSEP/+/ZHneWqcvvqtrL/fex21zQpJTJy4W+Pq+Uc
u3319xf+7ffr5eNZbc043ZS+kb+Xo1PtGqjMW01PjPem1N8EnNEHb8ibh7l2Xm8PWz0E6doCDXG7
O3n5A27ECoFVVt8XffZ9exivPWAO9nI78B3t3vM5eiCyx2vkdOMVXTtGYRIJd3YhxuvtG3+/23sn
FXXW5fajMC6oedjk2STrxZ9/f8rp0uxYW+41mSrzOuH9XPdaSwN+uWuoHvuV5wybMg2NK9EP5dXw
/rkDfsS83h6+3WhYqFJUk2D5px0ztZQF3EcbXIqrKaf/vZEMzvdOjMYGm+fcDv319gO3Gzoz4toB
k9w0KRiRsseaE1selIPBda54HF5ab3hPo5H5ydeAAeyYZCT91GjO7Mx88XUcIHprLbDlkFNXvv6t
4W/NB/R8bGl7EJsOpduK8Eh5JKUr2iagD83e7U6Y9JnRFgDq+uXPY75pj9JAF/vPV0IihJzJHbk9
ucs8CPrPtiQcx0YiqbU1YeCdro63m5FFbMnL8Jn9ECq8KBGok3UidZfRiMvuakZ8FpXJGREliDkR
EwRb3m4zE31tH7vNsU76IAPot2+Xe7eHvJJxl0SprfUOZGvxKRY/hOkSywg7jELWbx/80XxhA32O
DQS4RVPgRFu+ut20osuOagT5OR9qSUu4rNt5IxcRqkeGFmYrepSoTVg+IlO5R2BMM4Dc4XXo7D9U
jTEG4/KPMiha5zEe2J9a8pjRBieTzSR6j4doT3k4yHlzClQUuzwyq6OShUuoEdiJ212XfTVC2ALk
Dy4emsJL8ylUib6PerWzpx6bLcLgThKpF9PfQ2wHRKFhr8GiAlYqdrjP1pzkStBFi065a0mRFtlg
b/5rE2dunPeCiXmgFn2wKZtyRjlCEyyq7IuttUyRwK0EadIsJ5XOJ0SShm78UAEicnJj6oNhIgvK
Wxx4oizrY+K5v0xTqKAoG6bqyz//zxFwXuoe8Gkk5pxYDPEy1FCObjcu8Vc7CD84HPGfFSlCUXyV
L7c34HYzZaies0J/De34YMMBRobcUt8SmrwZ9sSeXxyVp3skrVnFXfmQswlEJCreIjW8gkLttrej
yYa/Ot4ONjRPtbKr3EMubYRBotm7yRfvoYcJVGVYQvgI22JXdSGXdomjfzkmfztjjSTELsqMt9Dx
Ceehq2j5aLJbIBRHj32HEnRnVBR+G1nxfHtqJtDWIdN2/7yOpfGnt3k3rw1/kPsCGda/9cq6noY2
3XPAUUZF/t53T6T2IqYn4rK1xdbRtPNcJXKbwu8sLOOQLd4ctqPAteLkjUl8dbw91C9fgQquNfEs
cmwoYWZ/QExBO5ilZbyduSrcrgUSdwv+u+Uf9VPAHwxwxIFTFqiGHq19aKNUdgxGEg/S5BiRWxcq
o7xO+OqvwuhxTs+FG5htgvSusS8AURKkUvhFte9e0H8nYw+LVGoi/U/rvYCY/EPticenP7utE72n
ev8Sxr77hRn/Tzb0GS0SNuIYOVk5zAlE1wwnMO2poTQ0QZOarmUVLIUVCaPeWW9S85opNvhkGXTU
u1Pgu0DLbsHwt5uhn37lTMIhJUFBHTsPnNgUQR/Q7K9oCp89G8ZIOKn4FOsccisPP0b6F6QzkH82
6x+dL50DesZdnIbJvi4juGNDP1Licnk9RuxkVl1IJcBYGO20hrFG/tA4YSQTLo2KZ9y3Duf3DKiD
/BkmiTppA1COMgZNbKz3hom7n570F6F6096dFtu8Au8xQ9EkFgQLSDU12HvaljYVTq08kbtoLMbD
FLb3NW/BVuKYWbvkUIETnJFsz/7RzEzgeIl28m2/xCsAYKkSA3blrAf7Ae2O/eWxBWpxoPLnd5cF
Y/HphjV/JMxJz8uNnYUw9tq63saxNfMaZ668cs3YjhahU+0ggcEhjniqQfLR0ai9FXwKwfRhxvaJ
gtz7yQu0MkPxm+QlKD2poB6tWb6KIeG1A9pGuprRArR1RlifxYBAky2tKhnKWjVBTxppwzL8thiJ
B0iCHIwl3UkTnbdDixkfVfY+Fugxw5jYDK9XbPu7+ivy1I6J6EOvQwZi8/SGhlDtJgv0R6l8xTX3
As46ZXos73TvFxYtkeP3L0gf3Lp0zjYJNPPVWOiBxNe3MWhSNYyWdmPyST2DkFuQWc7ZgssNPF7d
QUYh9m/TW+37QNgvDIfKwHZoMrfE1JLPzBqkG5LHwFau48xSRn3X2vqOuu5OI90LwcfSHFF8PKf4
Z7TaTU1MB8A8rojMO8c53lp6b6FYraOzt3CXHIzGphsfSms+1lHpIwtK21VXaCjgW7obSXqi68i1
NJaPuC4TRv8A1EvcxJYUR/xN0zYHq1ZoFGyWPd0BbyYvaRTnulPImgr/1W2N8aT5ziGXHfSRAeZH
4yMrd2wrDUYsLbXCBdi44hlh0Dst7YescYxd5M7NWghYfpFlQ0qksd54wyJ34aTQgDBaYTxgZ6mO
k2a9sgQgNs9poM4aBJCCHQUNAjYP8l6YhRY4SKrJ2/FP9VAeB58J8Zh5p7aLnyTdVepmJH5kWp2y
jMsD5cd0GVwJOUbD6eHKlJYYmIitTPx9Z7YPfY8eTesx64zGIUbHAFs3OpbtQuDKJ7nX/fjEZKg7
ZhlsJs265jro4g7Rx1cV+V9CWOV93UIGSjvkU4U8+Z0wSZ0g8cxFPrExkKPipXTvwhp7hdf0f1r4
MKuSfGMocCjvhyKPt0aXfA6zdNH/2uU5y+J639d0QFVEq0cvfuasdmlgmjSrl5eRnMcw/p2krB9Q
c4oAdgJwuzp6aaBCIGo0AZhE6EGqjCBHMYRM8kHYcpqT+4W3eIMbp18t1KMdoHKybwnNAtIbGivD
QfFboqY7ZChX+Ce2BgUq/3Gzp4y6Fowpd6lfesdpwD9buDkiUvDGJ8wAoSjP1Jrx3q6Mz4mkZ2r1
Itronf7SdYOx94qMSnKG80WFu4UhZXss7uXANpOsQ4q+iuYNbBunSAic8cqaQGp7LzrncZTjLzsj
IFCagNoKOhtTne6jAT52hpoNnWzZ7fLy2kjyavzMCS/xXc9hd0rtwQXwzEmLVAiBB60YlW87Rh5E
VoF0k1u+vbcoq1FUzzr+Pa/bpWl89CzMbN74y6tAUTBf8Bdb8LGhx7rqcU+gzs3wFRbNugibizZX
JqgWmQeeP74V0N4NOD2ohQxItGYBSMwZ71pOxTtWqUxYPiMIXl1XZuVaMErYZgp3h5doH7buTPvJ
mH94L3Dvtdj1DYbZK/4mF7yFB96gxgviNjW2o2yPbtHufOZnBxp/jOoNCQdG4ndO/IVlM+41gx6a
gXtplxXGxsF7jWwbGG2sjkimUAW4MwMo2GU1mydXE8MqG3MGonZGbLZyH/KkfiSy5hUNd6uW7DQS
Lhl7pRCukYnP6bBSDbppbIqvGBAufbpU/vdjQxFF8/fVj8ovJDjZRltImLTGfRzky/z6l9MulC8a
xajePq2+jrca7mKOLfTeUXBc+qSBYtj4OyDjzaXQi/2gi20pbYR6Zd5geFkwUkK/iCF+1vS71sH8
KjLYz1MEdGBG782VDYAfdQXvIHEM6OnB1/bEV18aFLPgpBl6NUiA7kNwv9nol9ehGLe04xVX+llf
S/M1wozC6i2/Y/TWtDMUs3B8gc38OxnBuLpz/6LNTny1xuZCWfpOGLW5cYTATWuYRC+xtTAJkYeq
2t9h8sf0TVcaUCgbuUIA3IkjQkk1+aL3kHdD4Ci5Zn3TxboffRP5SAkhQdbrMLfkqQS5/9ajyYty
/0Km1/g2Gs5z37zFKNLWA75frGrVx4DWiTF2vo9MqHqhhfQYdSYZ4z3iagYwWCpL51KrMSWYpj0Y
Qlzohijsuyhvp0q7mN54rArnW5/JlJSg/VCmDHs5DHcN2o+x+5nN3giMPttOICa6RWAyKkqO2tHO
QMl+I4wsDyqRR+CWr5bTvLmVumsO02g/FxHR3iJPLIzuJnqpAjtPIv84blQcI8/7oRUaye6dJRwJ
kIs+vIg1ikzjYRzTe5cP9arX5VcKSHFVp8NGOtkdZYCL5qtHI6v/D3Vnths5kmbpVynk9TCbRiNp
5KCrLnyXu+RybSEpbgit3BfjTj79fIzKqc6qHjR6LuZigEQgA1JocSdp/3LOd7TegfK81bUJKRne
BsJug2UVuvyqt/CXGTe+MR1tZqK2bMaVXY/ZFjNy6kaXXMtLkCFew+rSQW7A+E7eEa9/bEbpFjfV
A4I43BgkLHnyQWghblTtQY9U8XRoQ3agFcjnbrJeetskPBlTW0+zAxizJ4ndvY2H6g0j32PAFcg4
ZjyOifGt/dMyqTuNqdxDV9326Q810d9izry21XEs/IMev+shvZW0uCvVju+NUe5d9AnkvZIKYIM7
mnBMVxWksDY38ItjhII3iMwYdHZXfMU5dyjJ3Mgm3hk1dVl3SVnP2kP76deqJIgdXGeFfrD1NURw
p9+6TdXc/frDbC/aFsk28bxDZCX2oS7IUo2YQk14nQ9jG/n3rinv0dATEmcG1qanOWQWfEYv71wj
T94TXJDg/DJPc1DP13WbfiXtjEiKjQexogFQlBImqJu8T+SQn03p1Ce3oMvBhEvwRukAPfLYsNWa
+ao1dFuJDQ9OIfOyUv/ggkt+SPzfsQdQOmEWNiNcXo8Okc4ukLmI/cNqVCjfXNt4IU6O2gjrMqpI
jpfacizQ5Ga1ldhtSYsyN+3gj1vVZs9sHYetq6LnCGBeb7+6Mh4AoSpxK1XrAE9sCBCpm2rPu8dg
wIW/iXAVjawEkFhvlOoP7OeDp5rI3s6FyRcM6pPnWbm1BPgTqGtIzACQ7caE6PiuctdxOD7UERvS
srWDTT/K9KKb0LtS+J3NgcwM7NqH0PcT+D8+pREB3StZMd1r2WtuHIFzJIuQSbSOdc2uF9zVUu9A
xzK3EbAAogTCmqBkNyTzvl3Sz+aNAC7FmIUck7Tl918kkp7RRSfXeup8Rxz9UEpgZ/WNHeFcGPq4
30J/vu6G6UII7qJk9by1CXmkYO2962egCzP2Q+3OhAB0jHDTJH2AsJXU/j2JjVMj4cQEOAgbXzkb
rVGmsw3vXRSYlAqbNuSWAvhoiOzKCJcTT8CcJ8Rkr/PwKzfJ//I81UHxRpIpJI+xZsFVFtG7YeMt
Vw3z25iKFKJheoDuR4DE7Uw+ydCaFC46+cwwqB09t3pzMVMjPOQSUtesQNk1duWH0haeeNUAiLb9
HIWnQiIG4rgdsJV54suRrFlER8xGxUBglVa+uiL9hzYl7y+6e6sbiICeRyENnBL+2UvniHn793sS
FDLCDZ9rmhFKceu2iCjyHAfca28TMVfifx45TVasWu5yOz1CiHhGfW6zHaROqQeb3xecZGjoezf1
AKIR8LkKyyuxGGb51yDnA7SLdFe1KsCRgHREcAbFGMoaKZz91mBiXWgWxFZ9PQZNetvT+9tVviGC
T60rigM3sXlWmdw4RdaQk1xUvPXdtwSbBCP4NYkC2pnJY81d1BtjDNEk1ma4783khwdwchtmd13m
fpKKlfIm0n9pNtQVcyIoHphE5966qkF7d0QdoPSLgx24xy9t+w9dNxP8GKQUFTvM9iyjEBxsULNc
twXYszZx1y2ylp1q0OzWLdMC8v7W/lhf5X3Xr0d2XUAY+YXn8Jmp/+J3D1+xFSSsvZqnyRyvc4c8
Vq/qsJRmmsJpOjK8uI8KGGXxrLZ2x/I+7T9sHT8KMT7LsCFaIVoP9vCdyMLYBj9MmqUO53bR4fvx
bJjg8bQT2TtMtGPAdHc7U6ZB8ECnH5PQyE/PUnPwzXcscz+buDqo5p2OyLkJ8GQnU/o1Cw7VaogQ
gpvHsRzYdlBukZ2yiwTuGYWM3fEQkWMo2eVB8R0OMVz22K3XwcRDnskJWxjN98fANKYWKOSBgU94
3sbIeVQijiKkDCtYSsF7+cIteA7D7CyL6BpflIHqXYKSNZ5BSeMOmMNDnrLkch2Hc7F7zlPgAxoR
HXYpbwdb7yHPO2MDQIcpTMbcumCyLOJjJWq2ygOr30UkXWTt3rc9JAMpLl7Hqv11CaqNY6O4orOW
RvpMgwMJKzNOlsWXm6rnIbLoADMOKjNcuA39k64RJCTRezbwI+Lge2x5UpOV+mMckFabKfh9FyEo
KUX7qY7qM3arfA1RWtIeyhx73bhIByFUMaAWNJhEIy3mWV16By+70aN+ciIIELkY93nd7HngXyar
7HZwXa8py9VqdHwqIXaDanB++vCqBxxISHr8a8Yo746r3e08NodD3Ba3QY1h1bH8c5KByqzi6NUO
h73p9F+4s76rOH6Nq/oQGSNJ19mlp5+XMwYIpypADNnBW+lHEwlkqAjSmLI8Yc7G7TqLn2TUfE/T
RPTsDMOon2yIedauChQHtP6UxsBstQDRzkrq6BHZyKBh5ZjU+cs1YHPgmgs7bvLbLZr4D7cv4Q5O
8iUbcGL3M/KyLOtPcVTpjUUxbxfRgQUz/tFgxpec59vOTtiZgtdsFI/azkWsAtOW/EAfvbq9cWZk
CJMZ3oyV/hxkDDYEUkqWWXv0YtvUbh8yt5o2dDqhZ4PQmro3jqUnp0W5O1Cc4a0wlmCRbqS0NuUn
Wp+nKA92RFzxr22PwoK+KWGbDT6ZV9Y0nHO01S7uGQ+n1Fqp9snM80+UXHSJREtOeB+spolWhNw8
Nr5ZUz6UaK0TzvWxIKJOdsnXQpfyZ6IbG0C01zIgcpI5TG1qSF81u8MI7kDog2/xEi41SETvnMm7
KWybq8mx2p1ZVfsiRqdi46YPOwHQrcRxAGIABX1KGGnWIjb30mY+eAIr2piAdZMLPrdvaihgJ9nZ
GEjQz656MZLdyMWKCqHm0dUP+7COrtwuYbCIV+XOdo+GNOaPIBlfDCf9GbWNceW6Q/MDmvKSz0S0
qIiWbgykjNm2yxXqrVNlNAc5RA2tRWfuNNn1VK8y3DmVJi/vpVQV4eLZEQU10gLp0emMBqKa4GZg
Br5Fg0fa/ES/4nvPiUa4XOJEbWSLTMv6jpz4aXbtGyQ+LKFB4blWTPAH3XYXTU9T3X3OSf5UUEUs
z9r3yuGCkb0+GbM4K9KlQJPtPNdeQGH9xis1VGWpzlkyo4Nza3ogZW08JVns99W7oJMsF0ppOD4L
9q07CiOPKxy0Dq4gRyNeCH3UR2TLWy3D5YAIY4cmBzi+Qy0mXmMrB5Gqou+2upE6MXZi0LsuZ5TN
+blyyemcU28xvneM1CwUQp21GUDObFwR3dkKT8k4cu5b/dXA8ocpgY9T3i25B40HIb/ytEnXXQWk
LOJwLlPaBRbiEUIg8wNpz/1ow8U3J4yUUC9cL3vzs7o+lXB0eLfSz26IRtSQydM4lenB9p076ELe
tnIl8QydwFED7rvYzaXOiNAA1D4ghWMGYR56peU2QlaXJoz9umA/5+G1zogOKokXGcz4DFKOi8iD
gshjGfRzx1Xm6EUoVbyOtUsQDgFipRfjOShVvIHMJtfwToJNKOPzPAimAqQzTpb56fmSX6L0fmgN
CINOXx+CzPggHgv6lcE7Ug/6I9cuvzZC1d7IXpsKyl0SfrBA45mQEAwT1DiPwIyA6vruc+ZqxfQD
jOzGyui8k0IwfcmLJ7HMUsRC9gRsf7iZy/JZ5gK3QvyqewVGIDG2jGWOpjuihxHezzzjzkabdjFr
9WixiXWcT6gpfHM0a1CULg3hwkBFeBp45X52mZNzniG1twpGjyAOw5r4GaXqQ2uD9k0hK7JObZIW
V00+neKqueojCxq9ovQ2qD9WQR49SlK28Q4094wKGUFR2ySjcohXqNVK58fMZKhpJMwrJ3spUaKV
pV1zVdUVWJYguHYyDEcEWHC+28xtIx+FyEDlPLvGGvHYSVfZecRGenZxz8BlerCG8GfN1mU3aB90
f3ErIrbaMIJQ57rcIGn/nrKuXgM1ssjAuJj4J4wAVDt8MQYrt2WDnmIIYNH6HiQPKFFN1Pv7qdPQ
MU3AjcROtKpbkDZEOZTlTRsz5Kn7vcjx9c8ZmjeLNK2QdoEh9X096b3h89Api5fAtMNjgoorXnIR
mHNdEPa+OycC2QnejMd30FhfzMb8yX3HolVvSblj6NwbhAYk6h651XFAPrqqq/KJCQEACHXTcRBq
mAN7fDcs3Izp2u97MsGFuXWf/LB9RrvwozFgqEoKg5JMJYLpzHcH8PtZ1umBaPSyCjYTDMIBlf+u
rxFTKBzrTmL+aHetCLr10KGSaEAfLOfuqmmjJ0W2QWSa8TGiwk7NTd3yQg7WLZKleEM69sk6+yZA
NW3g5Czyc9wjV6bXRXOk5xManW3IjH+fRKhC2afj3r7kRkLCdm/9NAO5bcOa1LoKmqcZux+FE7Ce
9j/NCuWWckr4uqX7AFEwYDF0yPrysYndn2XixZRQuFKjnAYALeF7rm4YwtyAeYjfKkR/vUw28ERQ
pvbTThk8lTwmHAu5tKuLFPrjMF0R4PLAGJKRhp1+KTYhDAEMubWj13Amv6iLLZq4OLhmyjExz0yD
mwDZXavaEyvfxXesYLi2xBKTJbwqEorfUVGPSJpkO5o/ByaXOQEu0iOSXWKxZSp4BIfigKIE9OB6
pU1cT48Ct7GpFwpgNg1dxsrvZA5FnjmdhemLq5fnehjZ5GRu5OB9pfi2HLO/D6upZNAnvofEOFs+
juyqJO20/LK0AtzpGNetv3gDwZ0bTgLzY4weQodaa/Dn557YmNouHsEONBvS7PNTJRz4uRK8TidC
eJrYuL3sOQ27+9EoQHkX/j1r11sXOcca5kGyBbTxVTYMguexoBT1CN2Z1JIElG19F0I8Rn5zCrrt
oJgBKBMLZ6Kx/cQDM/lnmCk/mh7oDd7iM4dsj0+f2KOuF9uyng5DBcOrIlDzEGr/0gnnJ6aW+CYP
mg81zt9N4D3Yarz1UCfW84/EantKrP4ujrkxULYcm5h5vm6skzCOY+Vcg+J7txsqfIfbqPNfOqZN
VFH0vQstue9Id+dtYZ94NbFpp4SmEIxb6qt8yx138Jz2raIB5UaguYk8OMsz6DzHr7Ze2942BDP1
6jEk8XLdEvNnVwxiCoRLm8Ftv7I6STlwmvt69C51SMhcW7Xws+09ZBvkgaJ4yEt1AJxuCYk3iLPS
InQd7V6xCVwAbaLEEEiQEgaws1ZMEcbU/kl46LoIVYGnVXLsW8XdlPbhpjHvybmoZ/VMJOz7nPYX
zvObEI/vlpwaiHV9f5V21Q34I/UUEHkrmPH71nQGUv2cGYmz0wNqLSiD15ZzstuvbiQUfAD1my3Q
VttcHH1EGjZC7v3OAssm9WOflG/AwbEz9NWNVgEVg1h3rVXxwt0B5WNxGdyOUFtXtp73RgPqB0Lt
jPwEFEmKAIGe9Yc06zsH/YAmhasaecJjAAzXPc9xqM39RqJpJZCC6YPQ9m0yERDJjqXZmQK+aJWl
Awraau8FpgFYy7+pCgJaTFATcUE+yEhgQ8XSmtjqZ927O4+cPGbDhJQYDE2Ktt8kPs7mwPweSp3g
vmRVZE0PZdC/Jl1qX9sZm/qMLbk0eBkzHrxBjbrOVbCRLOSukMV9HrrxulWSksHhSjaG6ltFgumx
vTGIj9zmTqo2bb3JkEIhbRLvdWVQ2VXVWpKjbFgo1xrz5AxhvmJH5cnqmSVwv7LtgcOqaW+DhgzD
If8pZHrQnr6vAHYrn0uryxzg06AqBVZ2pEXc4A5sO0NxHYvhGMykPXl3ynIqqDXDzED2jVrE2OeU
S45HxEXocPt00Xga3OaRVRbeiVmyJnbce68RNwkaB7p6Y96GvnwtthG0Uoj81or44b0PtwZ2gkuK
aCuOaQ9BW/VPEMuSfckAb+XzcPfcR3sC/99f/LTjeZinKGDJjRxQDkztBRCFWKGQCZi9QvtmjLqz
GeAweK1IoTX8K6yfHEwh/MEwbA5JIOFoEeAEIUrwmEnJtTJIMmSH65/62rwgPeeCGhtrF4S5M8Hr
JLEpmayWnU6Mqmv5wxVEPoSqmXbmlHnoSQvYXwG3JpQtz9sghe2AFobA5FPEAYyoDd6DYcOptAup
lNdOXbC4agjba3kbjGbaZk56os5h6yKLkK24xW7Kw6A+xlJfWh18E5Tob2jE9HoCz4hKOsLmcI9f
ayGH+cTSxMhkPf+Dd+RTt40+sPwOwU6w1PWb5jjZelyh14F5l9PhkBSJ64exJBjn4YSpKNuyUnGQ
S5JJbfWbOKBi7SvUr13z4EiGisYMdD1KL8RaYQjpERXqICaZjPV0ZutTX0CNjbzmi/cAlmCCV6Rz
WiwlPPc71X6CxtgZubz0BdUkS0R1Htr+ZLngVMM+J/Irfx1mGlBSwQziODvAMzaDKyeKP4xiKNYh
9mK4DvdTN75YnkX0CDnPAdIUnDBbr6k8OPUPvHR3doOcEfMSn16nr3LqzVNoxAffekDqMKzaYDyz
YptW/a61Q8g0EhS3pGY0NTO8NhkgB1f3FCF61c7upaQvaG2ShTFo7cwgBpCuAdDRlzlUqN2Ru6ne
tzO3K6nkvv7Bptw/EOLLOGZXz83FhSVn5fPBd3qyxxBfrQJ3cb9NBQs7cpHzwr4JmDdbYpK3Tmbd
wq9ax5yPGw3rGdFRCTEboFfZv4Jp5sWlrS/6fA9q6hvVxWOaso33PFh83iSg5BHUSv+Nq6AMGWc3
WDClK3cc5ASbW3LDaE/i2lRvbMxrcBEIxgjhBAoGMMNBV2KmIeD84KWpyBXIk/q9nIov0jCqNeF3
D85k9niTMczNTefvrbZ8LE0cfJXnLIsR1q0JudvCn046DPTG7AhKSaEaOVH/QIxozqODrr4KynSX
OP6tS8xnZKhtLdgCdXH9ZNXRh+OF48bsCUkuCthCg/MyW7UHcQ2iRyReCtu+y2cjgUAlD2nqXxsJ
Ro7R7BIGlOXeaSp7rxodbLgV++hH3KCyI/Hh2+apMlb5S58FREYyCSwuTnQzN9mzHyFfI7uOwxfF
QNV/4Yz9MKJqF0PsqYioTBrzp0D1tUbrRxSeUz0mEQHMY0D/8isljV2DMNhlpwLkC8dSxTJPc46w
RMs5z0GBqeB7GGjNh4j+u8NsFAfTO5UHQ0zFI6H0MrRlGRd0yzqO1725ShNY/C6Tk6QHAz+yQ/Zr
q7yYW78iMC0cypfQSd8Wf8VGwiBt4SisFR30lnNLbRmt0qokY0YTPLMahgelgnxnDUzvhEv3Cxby
MSiZxAE1v0rVYK5Fd6Wij4TLBgqE3mBg6HCrEw/JHYimKNQo2vEFt1XwU5Iph0xgq7Aq3Y6vA4FT
U1k7e4+nE+KLFEZS4KOdJSeNKCh1zos7dCFQgL3k1YIugwqoIaYyJnHTcd1jmnfBtSt5VAwMpiu3
IYDFmnbgd+9B49gVCOkGdd0mVh9Kmf7aRLlrjFZ5pZC8wbyt073Lw7pOhgdNqGndiFsjm1i8eHcJ
sp1t5BhkNZp49zwn/VyepxjuFUkrLLxzX91aKcKiobqSZtVwolPu4xLK6EegdMYEUhAEQ7PN4ovv
TBC0GPx9RQTqOvTATSkXWlGPt82ubnIyYHm/nqHMlWjuaxM9XDiu8E3JrWZite+0/hCmf0NCCOMi
n/u1DOTT1EZX0FccskHa+6bp7ohgDlM8SoWy/D0Cw5/sczcoeOMrx4QtRcB76/TDpcrpRxS7YTYa
BD8UGoeGMX+Liim5Sa+/tXDo5lO7HlzuyCTp72pJMl8r4k1Ay73xjGnrKEqzSFWHwRh/2uj/oH5x
6fP+1jJ2dxGCp0BRU+dVL48KfAqHHiSsltJpD9AXJBFLMbpEInO9cD41GTy9KBh8rniUE1UNvLTP
9v5kVuwL2W+NZBKuB/puhCm6olXVO1Js4kNeKRsXGad2aYcWy6Z6awcMAWxZ2TtfyhxtW3Lu2Ciu
TN9EutCM1rnszBMw89sANmBcEyOlASAzFgz5vx7M2ByR9TT3POx6uqomrF86myAbktDhdDbJrUqi
g1jyWAr/DdByfZ2GwDpTh6C2sMtuIv8qqdmgwn/PTvXsP4oWFdZEQ5Om2XfvBAxrLaQrdv9khN1N
lSmxqYPoG2VsukqQCiTNbUxa1lz5xZpr31l5PWIJAPxwEgPCs8fwgOHL2Bbt+KK19e0Ll0dsW6yj
CeSxjl6ZFrsELZEIb/+koGJKRHRljdwoG/WpaLuDMbVXtQUMrTYeEt0GG7dOzxnRYoiYtuSp7zGq
Mp6z3oYgfIT//Byq8CUogq/CfjNRpabG8BVL1ExTeGM6DoaFKjrlII8yS5zLML7ph4AlIoLfrEPK
JmLHPuvKv2VohHKGSIi2yKZtknoMFlwDq0bA4mEeLUo93CNdXjor+O/9Et5OqdDV0bNcOGCTfkCA
+oytUXFFtB/pwHZq8CCp5XH3SCAb9nNjemUZ8lQFcr4mpODD3Pc2L6GmDDqbU/RiVsknvy3S9jk0
d23ApVuTO72zLefT4v5gy8grqUBm5jkBKubUevjHyud8ZnXddddp6w3nX3+I0PlCJznsLENXNNTF
oZBql3ExIrCOg5OB3KsBhrRmbOSscx8k7EXoBLRvasZbkl0YbAEXXkujhvkFrvomzRCDAWN9sMhQ
b8TFm9IjD8BF1zRf1RW3ZK7BOZrG1ahzY5dr8zOO3DdtWN3Z7qpNarhPvcDb7tpwbxJFWk955yEC
OFnCeKldlKTdYOY7V2L9IlLmnQV2uo19WrHJf53yikuFyNBIxu16nIdXvDNA4VL7uxYlCEE7Y4LA
j9SP9K1ZnkLwN8uzr4onB+n10emvNCyaG9kgwzUMzSeb95L53AamCKhenLrrUcnP1JiIootDcE8t
q0MdAOW0KkBEv/3l3/727//2Mf7P8Ku8lBl+oaL527/z94+yIuosZNj+z3/922OZ89+vf/OPz/mX
T7mJP+qyKb/b//Kz9l/l+S3/av71k5af5h9fme/+x0+3eWvf/ukv3ItxO911X/V0/9Uwy/r1U/B7
LJ/53/3gX75+fZXHqfr6628faETa5avhMCx+++NDV59//U04/q8X6u+v0/L1//jg8gv89bcbtPYf
H+V/+hdfb037198M83ff90zbR21t28KxPGn99pfh69fHhPpd8CGHbaHikDEl36go6zb662/S+d3H
J2B7pmXZrulL77e/sOtbPmSZvysl+Ipoq0hbM1352//+5f/pTfyPN/UvDJMvZVy0DV9Y8f2rv7/Z
y2/nuJ7Fz8BXMYEXK4+vyMc/3u7jIuTTxf8gLNAeGit8IyU9JYegnsQpp78Mrx2Rs9Cay7nRb4EL
TWmTD/y0FI10VLAxLwGpQbV3NU4iVe+dF1Aucz9AijqURVhYnw0ztZqbfLZQOvLj4WgM0zBAR24Z
o2DYOpoEsGO8Ia6KOdrABtPGwlJXaC2GUzxipmgRtfZJV4+vpsx73DI5rbPf/wg6S83+ps8UqWX7
iQdcb6/ysO9rm+SGTqcowQVN73nWlfTfTLNV05U7+YF1ZPtqtMe0A+D11IUyHH9kQ4frEJ1lY9HH
WL3Qd4NMsvIzY1tLKI6HKvroRETXrGNHFUi2fcBg5Tk1uyFFn8TA8ODaSUZYYFOOuwaQ8LgZs6Ed
d57pM+H0Ezf29sxeA3vDAsprdoabDWlOEvjgv2vsk+ZhxgLCqqBN8wZBhj+MMmETXqYeGg204DGx
AFmVC/M2m3SzAM94R4e1USYJ9GhkuD+YePLs9Ny0g4Dme8jCx9BxD5hZMdaMdosQjwOhfEhV4kQH
FVryDssP8hM3pzlCQOgwwRxkPSDm6JVxSZwORRWmnfYaCn7xiMQoeUuHKnvXvBLIE3JU4dBj4PAi
rDCJPA2JKcMOapRPnmhRU2H5am4I/IbDMI2ZG+47ZP38JVe9NfoPVRXo4iCxUWTn0qEIB1iaxeHB
GxLSBwlqRHi5S9jWEB2HYQNTLMtZSzxkBkMHooXJ7BNbv7diDvPWacR8Jp1z5PqZhyy+4gKxkUCP
jVZHO/CxNLT4MfttibTI+PTAL3ofCXpoHqux64+9zybU9gBnm0ns8jQeCaurpRGN2xFoo3tWlQrE
LUk6yji2DSKJl37KsRVKWXf6mrhslwrFHVubHJIFYjFqv6Z9jhykqxGYeDbgQVjU9j1Ffl8jpIg7
41LaMlSPNbNHtdUSnDidUOh7VJJOMmPlt21smMVAsNOzkQ4MLwZie5j8I1syL6pIdtyQAzYMNn/E
4LRLNqmXFRZxdDKdLqDNZuugwWxYO0kVYl9zTU4eawzHNN2bYAgxT6uAyAFDDPOzQ/3fHz0TKOIK
Rbh+JrOLspm+Yzsxbk+4NnxmWZI1cBw1RBCUlRXat0QlLMVVXVfyyoGNzpVR1CYUSAuyLSqTTNLP
M/CZm41XGD2+fsj2M75v7TAtd6KB9W+aRC5BnK6bS+exDM0OahmWU3GnSV888Xw8OgF6QZADoI/I
WRRDBazNTxA0uGnSZWtcllV6YsRmTpsefWd6GIpaaHw/hYEkb5riGEUaubw7C4Ezpji37khoYTPA
LM+PdYsieF7Iil5hLWjtMSh7tLSoRWqmKDhlCahe8XShlWTXn+chb22Q5NjM/FEyMCVXtq0xl8wo
XPlnptLMKyTZrewjvRGKTGvl6ROb2x7cYIziHUnDLIIT210FUgRJpEdasEmRcEvgew5pwfKy6eIy
gM15pqYhlvYib9KD2fSagETZlOAN1qVJKTWsC4WyDYRp1VXpVYpgxtyAsdJy59SQf/fgTaPkUKPT
mG8hbpslHp7Onme6X+EZn2GBfHPv+1GmkM0WYe9Rz9oOSyo5GvZ3Vw1tt/WZc7WP0oZZteplW6R8
1A7d4uR5kxnfQjKVyb10qwq9n8YiwHSk4EsuK06NHyIBX9aJrQUE2iLeqG/GBYSoF9eQoHwhtaRz
ihH3BBPdhlCbqvLcnem5cHeSaKGxpWUdT4+hHSKB91GS0pK34VA0CJFcCamFwU8fwRnBkl9hB2MO
hYfSgXUKOFqIwerPZZXN0aFlKWJvyjGSyR0dD+vC2nO6AdWVa1tH20plMW0cP+jyn17Zpm8oj8p3
pnUIgok5WhTyJVSF+tqQwkDEkITNiLOdwTA4kVUy1KgKWN4a4RUayD46Ih6xeemBfxBVE3azeyh4
vOtTY8VVB7k/9IVY1zlqo3cr9hYCEJiXhPVqh/ur+2Q61LOHVOB9w2PfM0S7d4d+es10wMAbeYyj
v0o0Kf29Rw5fcRcbnYFrwBl5EQJm821VfqWQvRHgBoQtE4IYDoOxieVE8T77Q/2MSzLIsBZYdvLU
AC+SdP8d5bUXGc7yVi7j9wYp+4iNwI5ThndkpapVFhkwCLwiUOYNQBwzfFRVKaq3DDXhQppQVrWd
CzTSZCK1Qmxb3xlSwe5ttszHgenMeJWUUxhdZiJJyusqSnjCVPgvjR8DIoqZbaw7x/u+8LtSs21o
Mxw+sTfZjLmHNqnD98mzPO/Fh2L6aeBU6bZ/KuL+qJP+XBcJ55/KIk8IkiEkX8KzMSlQaal/Loto
LJwaucybqGhMcz3uIxZUrcmZDtfqE4OZvVFZclZe9NC41sEzGMykrNuISqh7GwfG7F/+nxTg/x+V
1pYw//Su/KfS+uGr+Arfsj+X1r/+xR+ltRC/yyXFx5eWKdEySN7C/6isHWmairdP+dK3HfmPylq4
v7s08JZvm77yzV9F9x+VtbB+l1yZCjGpS0Hu+9b/TWUtKNH/XFgr6VKtSspMy1Emz6p/KawboWdB
rXnniLI6CxE/jRruFOlq9NguLLZosadp8OitXQVgoEFdMNKeWUA74try0Gg52Q3BdKO0SQQ0KTuT
BsHrn17R/8N1LrmW//XnxFsu6UsUL8fSWCwf/1MDYGCISgcDlsJo3MRWc2nRPO9SnbzOxmTcdDp5
97OG/HP2hlVIYYYoi6FVGQ4PnaJIErEXbPNQPoqudg9Rm31mHVYqnVmowvOnuCWsjMMsJoVjazSl
t7a09+3W6AQzDwCRP3lHO5pIFnCSl2UklCVp88ii7hVuyIG8DLEd4mZYYSs7DWG6j23YscYkT1h5
CEGYC5u8iGTeFU9+P7CMt2rkIAAHyhn8gGBZ0HJK7Bu3IQIiTk8JQyUp3PCIVGDCpsgOoc/M/oB6
hDXhJRwkQCGvvALIyE9j49bjmbgpbno53M/EKK6b0I6vAKYgSKf3x59XfTLTsK7zumawGeYscksG
6niN7yKCBCU24wOuw8+M2vBaoppFH4Z73GDSEqOyW5udm9+I0d52BvGiJOFMmziqf5IAeTdPTrhv
3XhPZYgQsvRrehHhnoT5XWdvWHrCa8LsCDkl8aivcMcGBrPO3gpT9i7jbUSHwQwe/sCvP9xopn40
/GSXl0TDzH5FQiHC4ibw1RmpxkuqHEzThKTKgrErYmKcdvyQeYddwuhPbIUI+FqUlWXovuBZiZaL
5EOTacPYYyRMKd0xqjq7iz7T4cxBHoe9wTaORMMg5F/EnAmqTo26M8SRkDRyV8uOKRBZAnAdUILG
MyNWsOHrbJGJ9oISBB0LW6wmencXMSnutQLEiVwP2UUEAoEvulO96E/RoQr0qKFNxuIM03QOMLkq
dTYW6WqChvXKRM3qLrLWDn3rovAcCkQ6VYLgDgVsiRK21TFb5MlDkyy8a077JeDcv1hzu88DBtlW
XB9rlLV+dtMvQltzkdxai/g2SSAfOtbeYHTKpk0h0K1Z8OBqZ768yHdbdLwKPS+8Un8NUwBLjm3/
iDp0Z0h8olzJdWAliIlaEnenJzsvoAyN3QFxFos5v362rHBbl71xQq2DIr14Hv8XT+e13LiyZcEv
qgiYgnslSIJWpHxLLwhJ3YL3Hl8/WWcm5qVj5sZxrSaBqr1X5oJfZHsJwWtR4EoIuXfBUrmZt5uK
hHLHYVKlugqqhVrcLKeepAiyCmLNFfnmUgWdWxLPPA/2yZJiblFhaGt4b8CxNqWKSaPDOqgjnp/p
8Z+MmLJcKABcF3GOipSC+BIoevpXkb02IkLYtY7l2u6frupDQFnhGe0iozmC29xYvx2RbQr6yzf1
ELa+7KoWg1DzG5P7Bn9cdm7iEGdkQa0t9Z6gE1rlgetzZJy8Mr0uKkaOh/tf0avizRwZoPPNwvEA
SvGJkOW7UEH0VEXSK7Q33IhETIqFwHpHct3Iv0m77IVL5qMi3AO19eAS2LNeExV7Z8D9i7TQT/X6
nTvCu0U+vicnb5GXH2JcdSEhN0YoTwmJeqdqKS7yxnOpwvarNl8m0ve9vZDy7dKPJuq5C4XJO4Pb
/aIi+6B+VO2R4rdVnD/jeuSqgP9QE/UfVeh/IP2P9+5icbDbtsXMz+FAN29FFpO9Ky6k5waCYFQo
waiggg66YFKYQSRQtyvwgAwFIRtYBF5E2XWETohzlB/AChPUQllT3NSONGLSLA/GreCGDMohhHaQ
UA8T9IOmMIgKHsJWYAQk++g3sBKegiZye6ByrMA/a2aEF/pLBV/B0Xuzwlu4CryYFIIx82rqFJTh
htKEhfBrhWsYCtyIq2OuQA5HIR0xbMc8UcPYTUxsFPYxKQBEQoIARp0Y3Tx6zmptKgWLTFAjA2+C
GLkm1WZkW26qtfA0Q5mE87Ho+UCFjrMCmQALR0dPYSldB6Bii0/Ds4d7lLjMTUBYGgWzGAprsRXg
gvnwH7Mqv4F8QSRlA04xaNEUFgN2Qxreyn8MhcwsM6mj6J50KTVIVfllcTVHXxD9nSS7fdpQNlUy
3WrkfOuaHZBoE8st2E+uaIfX5cuVDikDryM9oXAeT4E9/B8Lh35YH5ifEPUwLg/mMJEBm2rsBoUH
rXBCkwKGSLXtWqZhvUKJ0KDSF6rwImEcM0UbTfR7Zc+5W+V7smg4YOYuIPpNV/MCYekS+kUY7Pnx
SCnBCM/EUeIyK8DJ+l/UiQqlSMFPCoNyjFdPYVGGAqRWhUoNMFPQ1mXAXqlUMFWjsKpVAVYZpFWy
cxV2VToAWJ5CsQaYLL5cMeFiMK1BAVtSoVuWgrgshXPFTF98TSFeTK/4rNh+q+Avpl3ZvVZAWKfQ
sBRGbIQVQ3+WBqnCxzIFkoVd19247IC9V+HfkAZ6dq64sDMvfDXL+aBNW70SMmjSUe5bxwPaJ0a7
DmsdWCsdRajHEOR4LPdtshebtfjE63F3oN/CFNFqaZXvgwLjao8FUl9yXXEtoDmGhPusLKgRM61U
yVtVU4f4syjcjvkBmVEIvEWheJqC8laF56WuIg8xxihwj3jzWwbJJxXSlxlkyjooP9SC+cFV4J8x
GTo75j7aZE7Sne0xySFwim/C+pKsO4MlTaZvmcIJy7z8J4CmLwuZuFEhhybsYaIgxAIacYJKpC0a
AlSBio5mPrHU9J5WBTFSlUwkQXGNCnDMIB1bhTzq/Z1TXPf43y+pwiIH+MgGTnJUwKQ1Rpgg7eav
spuSBrg3Lt7J6buXTrCw3SkhLwXmgFChmKGSnKrv5OCxPGaUzGkEcnMlJO1AcvYQnWQlvtuQ+GXJ
1KCdfxfIT8s5AQRcTNIG2A3eDPjQBU4UkX51br3zAj/qKZBUQJTqkKVJWHwJSFMb4pRiMlyaMKgk
LAs2WsafVmMLFiMILLRmObgKXTUUxEo1w7M0AscaNM6s4XOqcFd8L5sO/tXUiDiDw4YLZLZRW3je
8+TubSwFzlYV6x0GqJt5xnRCf3skNWPbFO6JqNZ1XfmbuUxa28yJ7ykrwX3tTRM5Y5grwyhueTzh
03QZDBbzl5hRolD7crda83G2C7G1C2bPCgOO4YGJfQAb/tL3XpzS4V+lsGGW8xhYPMqXhyLuQK6d
F/vkQhoD6bybifPWz91pUihyuNo/HvmrWUHKvcKVV7hlA365pD5gF0M0t2I7juNtIhpB55O90RX6
XMNAQ0mcVpjoSsHRs5xmf9I4/mI1uE+07XAL4dHDMv3RJIiUJClXXpMJVJNhlGtdcXOZ3uzxFW8j
TFsApqnc2hP7O2oJWW51Z9q1lwsJku++KTnHikIN8GJu83DbjIIzyfuEMWHfP5Vx9E1sDqgOV19d
NePFrtNTwj/WX5Ko8pmI8DG8Npodb63FAgot7V3eUZST4KhINNIWnvxcmINeXc1BbEVB2W6k68+3
GnopR8Ektsl5oTV2dWQmjwq2Ch9CWp95T5eeHxWkNnEsSg6lWngqQpps4kR15bA/TkY6Y1PEAUyN
efTDiZhJivg2oqeucz9IFQRtSADGdi3mo0vtl7ka5MYuERCjN7aoMPpgRCtk1D/VPEsySu6yd8mW
I9Or/aws+QGRUMtpfFr4O1FCFBwNGebo0UpPI4nEuCuFz3rha4wzlCI8Bfjs/vDQB6PECbedx4jh
+PiHnSZdg+p/diwNqr8q/Dq7IZhJA+4bDnN29zsleWlVY/FC++kvMSXiBvqx5bm/SSAyPOJEWk2X
MSMpli1pJTBcAFtZ8okFD8m+GlC87NJHBp0cE0GcaVZ6od8Jh3NSNnvyRJg3plFip+lWJshREhSD
5/oiyX70npIzDEfSpX6FXsaabst3sPltohGlrFZcIAbOYOKitJdgRuJrGQJ1dTbo0VEyOWSaSPNo
3Q5nFk+8PqvkX4tvc3I5jAsP4wgmYLhNyNh2xHvCPdSXICpbwWNxtBb+IhxB1lkHk+P2B73bfTq2
SM5uHe9yT6P9BR+sleqfZDiQkU/WaVzbmvOakx7T0AHmYHKOCD0MnPkil3V6bTnv6V147AQxHW8a
OrIH7MRr7Tan3XItuPYpFq2uE0mdG8R9jCWSP3KK95y3MnZ5mkmQaI2cb/igMRO/kk8rqEQmzKTF
vX7soLIWmdhv9KiXKwXARDoJkTfVh9c0xUM7c+c1QFYbL6/2eoQ7QuDYfkap083XGO3myZPdTROK
HyImMOs4Opzx0520KTAXl5BI8s5rmiKbUuBgK05jXL7UfOH8uWpKf2yKfkc74XzlBahK50M7KJZy
vUchWdipN390HR1LzfnXSNaXUnxlDafxomqABKl2mWPxaFsV1vINcSCiGNe2EPzXUl1B4kCn2ov5
MlhaVe3aFke13fz2DAVPlpO/EkLsoK0pu5nG7NrXNXPdDlzHpF2hXDbUj1FZFaLMCqlm9QdzCGFn
RzMA36CufVExrSchy5sj7G4Xd3MeWDxs+YG6p5Ya8MipUXZYOr/r1HiFA6BFkQL2UIO1iFRyt6Iw
QmuI7Nsj134eckCrrzxV50dchZzgnHHY1d0zuSNQFsH83TaCTk9/sfv6nmCIGY3kNtyPxMGuWlvT
jSvLxcCeuaGbbs9X5mOY+fjkGZWvdq8TENKMI3RhRPzdOhUsHi8uj/zKUpUlTL9jaUEpjdvQavcV
BYi2Xr3PhT4F1C7dKhTCm8QKl6vBlhlQdMvHjYl9JD4zQatGkVAQSSI1wLnLRSPk0p8yOadGuT24
vTvu2DEG0iPxFTuE1jwAwv3aJYSCCCL1Q/+DqOXMR+KfIDBsAsSrxSE3+S7dhRr/6pD3x761yG2T
Oys2yyjPQ0tmoUyT/jFVn0vs9Fz1ph2DmbeUs44YrLesKfhBuiuaA8tj8Wvgum8zRVngrw8X0+fh
hAU/fUyLSUfSmG45n607t02ggkIVjpm+OF+4xP51Rh2piHf9PMFBThWN43lTbGyOPNzwnb8MQ+6W
K/86uUP9TbwOx9oybtkg6RKnGJMj3EOFsHrTx8V1tULeg2H5xtyL3KEDCBhy6KAWYaBRTfHXgkEH
aehPksG/RQn3aHF4LW3zrWrHV5ZeN8LH/GV9cVtFtvPW+qerDWtbsMoTJdFFz54OXaJhUpHJZ2WW
b+WCGj7HrUmIk97PDO1g64AcO2nDP3h0il3iZueqIkaYs9fgX54YFy0avkOH7ku2bNuB9+XGsJd/
vVajobNne5+iC5gN+2/FhiXwaNCktaU6DVQTbLOlPnftvO7yNETl0qmMz0FQrEyX/IlU24b6ONh8
Yo1rz/cg7sef3uIyhyfaBn6E+uBCT9x7jAIoGYSQtKhCbpD0EbhCFlMcDJ6d9y4TLSBefrPpaT0Y
3vLAPaot0FylvInB6496A0hQMQqS5OlXTi3BiNaWdbj5S8Uc+QFdnlMyDjRCrHxwJ4sJYoYrpYVc
WdXIKaEPuTRYSFrNeCubbyz+f6Wr1H6cKCNN5RHMaRMKfm49zaF1ckkNtr5x+8zbaXzpy2McsUFh
7/4Sj8a3yBuLUETlBfixn10ZnxmXwiC2PdZ/V3+qwA81k6/Y7HrfVZLxOfDAs+M4irbuEp3Dztkn
WOOaFui2p0wUxwuB77xGhsMuzN12Xo0ScKlyFvpM3Vp9vt8Xq/YuumUB0U58DtKBwLCeDgF5u3bV
KPSm2W8zzt7D5AAIxc2c7YQYX0hUNQfpGBfMRC8S1JnxDLXQVMXmoUM6tIe5zlVitKeUPOOo70ct
uNKCLKegfewwOy0VmRc6dN5QJlS7TDfYDDsRqk6YpdjF9ZKsv6UqbS8X+W5XswhYEL2z6z+sxFYB
+M6SdCH0OoWXRQNzN1GdM+Oe91fXOBvpcBzIiguAxHD1dhMZJb+wl19hnYckfewp0PRdfDx+nBQU
Ig/tvm0GsUtyJoeD8i+N9jFWZniIOrBSCNZNOzAN9gxe7TUbrO2sVJf5zerAmHEsROwISQpiM2ny
BicLuV7deqeUybM5G1v8/H03nb/6SHTcBikItFbub4Zt3jTJRDnPX0JDfnoFdbp6bL3TL72xpwjZ
wUhHhBF/RVJyDG35ZoMtGPnE+1kuVJoufBrtI6EeEqK292rb2RNmmYqx57a1Om4njQz4M0cOE19F
P+15k+d/AK+2uBZ9QvLhX3vUGEtCc/DerqGUeIwvGxTO2Q69+i5bzbuWaBzUXI+cpQRcGQ2i7kX+
kBSCZBmPWtdOvlxzem9obSUeUc67KJQcSNACCbp03fZnEeWjJuAbzN78ZX97M5ruixe5fmmW5kN2
3hPJpS23OPoMi9HYTUSKeVRR8EZ+kv+angTfP8OZaU/J5te1EPx1SX2bGoaJRNY5ujILi2zL3hRd
fG6j2rrFrU995aej19U9chxwZB4BefsKIIYzUHDlNhmVrjQZE0IyveVZVk+sCjyapjRzO688ysaJ
qmop5JGj/blcc+7xRh4dEgIZ9gqKalpMFbOIvEInv5rJ2ODBeQ1VDBX67afKnc9i0f+FuB84Fpff
YI3m+kLIj6nEuycmx59Kq1JtCmz4TWIKVUiYetEaYJLog6lIvzXq5eRSAeWP6FK1dHAhMQvUg9YA
cNO2bxZnTLKdRRAhgONA7RmPffHrpt7D4lisYGeGm7MFbI1S7wBNGsiO9qmFSwUv6IHrp4USEFs7
D2kD11cu6Akl87yOr+FsiScGsXMK241Ck9nlHANwFgfG7QzFZLev5uSd6mzbZ2VN6kPkAd/IU2KZ
DKiQ6kERbqK+AYkkiBEVc7wdpXeW5Pa5kKM6LFpyqbbxMDfmsHUMxifwQWKGeNIT89ou8qdYDK6V
ROeZ0o0newBaE2Z1LfPhaZymCiwDVT3s2zediKk/IcUYzTxYquWBQI/P2ZJvKmo6t4TiWpcXQ2LA
NjIcS7Tcbvrafem6FB7V5S5SdRntsAijoDbX0vQODkcUo0d/uXpj4Dgz32/DDuRcfLMljgLU6Tdq
jbAFUQLWrP6IXtvvORzSAynPUZwDHoKG6Ll48AYGNKPHA9wmXjrSVUdUA0qftdxsoYFYEoeL1NB8
pTl7kjZ5acsVZn7qkIAYxi3VnHrn2DQVzqtLB0lN2sXqU1q1XESw5rlN4jhIxwpAbOl+x5pBykKn
eGNU+044vJ0HhDoVDZZ+NeP9rCbzRluN+RAOBD1aod3HIU6QAqw/C0XaO+zUX8ZEMSAnIdaC4SHV
RoLPZ7ewRsrHmZbahSQl1TXtfmgmRoNhkERYGebzmIkf6nRipvkMT5aFh9CQ1MepLb9lq60HifuX
kM02rs2zjmRwm9bhO4GmKCUK4FTygroZwqZcaFjV+i00ardlB2JsPW99XtceUoF2xDnuj7luvPaD
5/EdOKDSGEDCTMDOxeMunD+TQWGgI5zDCv40ZN1PvE5XIBou043KcvQkJvJxb7r8kaV995DV3XvG
7kFnncRBEd0gYzwUg/NjRhYd0ARk3+v+ssZS0h3S5G2fZX7WMdkvgDrzFE00YDEYujFwYgi3zn96
0EZj6ExZO2jTQKEwVyUC58TTEIzsnRo0YV6GvzwgKnSzE2MMbn5h2V7oh3uSOtGTNcU92MlhvM15
FVQaZU/mzNdYOPNP484sBW1rIdMmf+xe6Cf46p0GreH2SfLsebRG6JG+J7Kg5ZyQMLRvZob7fmbL
t/AA4WhsQwaYfMann+jO1InWwpI0tiN4t3kFOaohxA1ruykFd9NL09Gc1NJ20Qt6NOpIS326bt86
h0hxN4kTdejnlNiSGT/FQu+2TKifzLYM/VD/W1FHuFlHd1tbKRPybGL9Zz4aHafcJOfjYA/Ofnxr
7PHmvGX0+vCCJJ52SQi67YxMo+aWr9+54L3ie53CVtLYPHeOaZwTTYynVofsj2znRLhowxXGNLxb
wST6FhEjHb2ixVkdVofRuNoJwwbaFeeXKtWACzVvz7N3efFkEt3DOL9MzGs6MUyvayNA/VP5mRLF
eI94avpULdJCq80Cu0JXfczAboDAy1cD470tYi0+l2WkP+lu/7NsJ+Ho7PkqbASota62RMNqYQLw
UYxOaCeX9rscvr2lucWjHB+ruVvuWpj/hLHt/DFxd+5iW6sPNaNvUuVac5m1gwwL58Ma7SVgSKec
nk38mjooEgw0d679LVwGMk5dFlfStA3SX03za6eoDppo7UBLnrLS6X4NC9ly71TvoY6uzDBDebTH
+tnLtfCgE8E5yikhScOfw44ugPiliR3l0LImBhpLdGGTAsg7r8Zbn5Xoe+U7o1N5g6NF5yAcymjZ
q42ON+3TYbD8HuHIIUNgt0mSOme4NJHMG0X5brYo35aMVqHKyP8ChzSvBljXFsMbT9Wqb161udd2
aToFbp0W24z06pOeZvUThs9euh6/GwSQPBzFzpGKLGf1tHctq3oueDEG7SBLf2jznzKK24MsxM3r
mJWzTbswqLtNtKluIUdOw+KOpwioaQOp7/Rrcoz0hnaAkR6c1TSPOnA4B+GZe6/7SdH8nitTcpw4
5j9SSi9iXq0kRMsDwKT7q6OV8cs+tvejlT5WJnJR6ni/XE4/jIS0JLAKNjSxx5vZ5Q91MzaskAr7
3QT2YKSV/TLT98A/1OKUe/eub2s8G8K3kaUjj3Kf9UmlRhvnCJkhiI8SEWsivPt80OGXknvHnLgw
hHZcex4+WZ/YYNm6e4LwVKfZ4XnwOMjWOrY+jj3HrAzXnbCKr4hk46aXVf5EqeeDFn+0vS1fvNKz
9yhtXmBkxC6OcO12lrNptdDy6ayNHry4euVTWwWEZZlv8yGnrb3rz9kAHZ0N2nVu5QQ/Gl/JQXqX
jEJIyNoVx4VZvy0jk5Aer2jcyqNRc093YeLvs9n9RdJ37jAVbKcsBhZqBKOjEvEeFqbLsFzkMCHa
77FGWjxU8aomhAuumcFvJmpdihq6pwmP/lXI8ZKkMbK8en41yF/sHd2xeczLP1YW7m1udAHtW69e
aC6Bvi6vDrdZf/ISL6BoTzmnPajPnNuU7bXpB/fsqi0eOjLaP4v7KTXGSctAfQ8hyFdzKIuDSzko
ytClPPT6eZpDJZ/lSJBNJcVZ4555SrtfTPo53byjb91ZnldG2m1tUy/XYrnSpf1St7MWgCB9mpPe
PfA4YG2V2+U2ptWPTC3bDNF4wy6PRvNsN7iRU+3EjeOji6fhKBujDND6342puSSJ7u3YedCFhtrX
cXK2L0QmvXjiKjj0+rZz1hObCp2fBEUuBb/HHa4rlysCfufFZm5j9Sb+ap2pWF6G24zg4cHoRO8T
swW1NQV7GU46XJ82xdo2YCmzy91S83a04iH2Y0mvx9G0M/i57Ya5YwJQQckY6a6y++haGslBw9ED
3T/fSp2TrD1oTymV38eFg09Sxhm1P7Ti2rlaMo4kKDhhseJ9wqPLSHAePvIZmzViwDuPZODEzL2Z
Sqs/MHC0usE9NLoLKcnJ8VqUvPrN2s0ZQeXM4hL+KvVL7PSklBuX5jZddk/sEPkjjHhg1T3lWp1y
+nN1ErTCdBc6y+grddH///eLzvY34wjFtw8U/1WL1qv9Xy9Hr1PbUYXO6neCaw8Z4FEvE9+JY4Nv
b98cW5XIibR/pl4kTDFYLdItQ19SjRejrU9R0ppkP1GtMIS0TjSlWycnZUrRm3yah8ZqTxbLIxb+
S/xmIFrFb9sRdm/Vv/e/f/mk2kM0dwxc9tt8TaCHdTM8S6tyTuzJv7ymqve19d3bJkf/cjoSIVTW
bujBJSX+IFI+CwLUMimmeJcgPzznhXMuQvDVlnfMCbi4PmiaHvHGQfo7jPlDo8NnwjUjm8UFnDlr
G9Rag4EGpVMupuTRMCeYvmUnch7V3TJMu3bQ3mD7MGL1tbezmq3ouAY1jBU3tE3BhITQwKqN3jGm
w+AW2mthXRsOL0z3AKnpSgp5yi0v/KfuMYjJY2KllOUJFriURxl7W9d/MTSQdCXY9uh54TsA5XMV
teJmMtB881jRj8mrpYvi0NneV1u4LHby5JJpld9SCh1X6QolN+ZqofXk6NiAUGoyKwfvliJ6XdHj
wmzaDddW581xJW+wZXpNLK4RIM8eI5qBZAmZspbeyL1ts79pM3ll0rwEWrt+VCP1EPgomiPrkZ4d
Hh3keUqi1bAaaE55jBJmOJM+JsEgrWzbG5Z7TFL3KeFHdmbCxwrv24KTGc0meejDMgjpZUNJbWCP
atrx6tTarwfyznecKiv30HkZS0xuAfz3PSxFquxwKad8vOU5KdoTKgdjY1HSyKh/ehlMlDgyyyTd
r/Fdoneln+fRVultq5cIurKQt65GhGtd4sBomJEhGLQDaynM3eDIbGvgzC8xM1+ESNhvgQKS95k2
etu155Gtxz6vqPHoF13AX3Ryl9YuPWxDdBiprj4S0h82ekhgR6ecgLFA6R5KaSuGWQ/xiHBHGzhw
lwsr31BHw4Te6m48SSL1AfvufxiBcLVQKaa2QvEdT4i1LY3cpJHQY8w8oHrwRu5BTa8X+2RI5E7a
Zzuu/+FbsIKxRXJBL3eAjLV5FNVyiXJaB9GAzpDW4uDFGmNOO3lMZ3HXs8naR0aq33L30qTpYaH4
7YSdOKaHrEq3Q5q9JmTITj2DPhWrcjkTMQPoImKHhsCUq/NmoQBUMn3qxpNu8nbKWvspYc7oL0V8
dPmJ743erq5TYxV+wVxi4Y1aj4OJdrXl+9PjnYid+V7UdJZwMzvqo0vGoHZmv5/5UDlq3ahBzXqI
I2A4zb0zEylrhsyfx/p1xBy/G6PwMEXUVqGuZLTj2uFJ5y7OFOuhIVTDVDbkFi9xNag4eebWb8Yw
vbh5lV+75JWe9lG3i53uag/hvQyRZlsPxmx3W08NvNy2fcADqqKO1Pk5EYdAF7Np0BdVwRHJeety
qJYu1juWBIa17yMXpWCPclvm6ecc8bztAZNY3rKsrrHR41i8tLqVbEeH11osMN9rY8xLUtpHR297
1h5ustdmyhwTEyORw+5bhR9NzK08PgVWEuMsNbvY0/RDWqE9lQiEkjBcDwqhOtvVo4MPSxY0GiVz
FHgasCMRRNwLlK4SC7aC1Fye8IvDGqVavk/1rryWNTJKO3+v+NFviXDLTp8PnslAhA18da16ykuj
qkf8AHY0ETkMrAR5nL5Q4OkaxkM9qBJvj451z/jF+9j6SRmKQ9bg+6mhUGtNOxoZpfYlCXb+mTXN
NqwlPYeem4oqy4tB+0e8wre3zBM11nh4KqIdB0ZyNB1cfafp28RYBwbgdu13uic3jREVRDv7B13y
z0wJhgQRUfVXJtwMgABFu5FOESBjdd+3vR2lg9uK8mXfSTVxASt5qqj+3OgFtxLTReRoVY9jM5FV
s1MW4CzoXNVAkvJjODZ65Bteec3mOX57AjAqCMxYfKQg73ZUVlso4PXOp4ohG7tit4YDf9KMeTpi
YHKpWSbO0S105u/ReHU9ESJ21Sze+qJD1lpz+zTin9jw0u8IaRwdWFV3aRv5MrFC4DGh1Wcnbl+S
lgesO3m8HLpwm1eNPLLYZLW4hFu+hKhekU+g5i/sK8d2VkmUnyXW8GZCqa3RENhWy8tYpp+OqD0f
l1bWRsxom+S3nhcYq05pNRI2+xxNaHkpX5Ff/VYr/A81Ygy72OUx5eGO4GrrUWNNHoyJfE9MdkuG
bh1S2isPbub+6XqpP88DA86WcyrMIFMBmtn8peVahwXm0RusW8WKAfK7dG/L0kNL9CmamR5paatm
Trz+Jdb8Fwhswrbd0yBjHtRObm4i5LkZQD87X/5gLUEraUHMzk54vU7DY0Jn8HHsxJdcq27r2G3i
RxJl51wNnKG42kV8WyzCkW3KroxqqrdmXDFFufFDWbCusmdaHYSgLDDBOVunzKN5aWiddY6Skb97
dR6gtf44jlFRqGY+512h7WVPrCrVH3EtVod+Sf7O2KBiqi0F0NauV/8RPIIp7aYBkAJP4+jkiA3/
+2UlCTMf/vs/bROHYoOeoeB6yLgzp+2L0wxoDP8uW7VolUkLE8SjPVaX0NaHs4bn2iWkGJY8+gld
lCqyVf32PARJWDp3Eec1t4n3sSVJan8nc/sRduZysrTh/34hdTJujLCfeN67bcEChN5LKMNDmNX5
zjHGeIPIkYOF+qVS7WiYE5jG2thojAyN065snXDvmvGNqf2Lt6Zx0GBNcHPBDhYAlWYqfvnvb2cK
oFZf08yeg/9NNF17cv//L/nv/61Ufxu89h5ivmKDgpeHhh7fY9YkvHcd4Q+T4ZwwCpUPm3ouPgdB
0MoholAv68Xqxi8nDdk/hsWrV+DOHVEwyRDpkJk2rJaxCIjkx2T+mdukgCJg8Dk5dY18cweuFG5/
Nst8PBVkHlF6b4QR/1kA1PFCDP3RHe+mNNd9nk8omKu6Id6RM58p2/xC+QsYukPOznSv5sBiL6pL
XlvL+s3uRD8sVPluGFf0e2fifel2ebXDjMYCq2tehFfY7BtnCkAj+TBCa52HrJn25oAUraoccjbm
TLiJ5/m2pTjJm8ohKIeP0Jw48eOWdfqReY9jmnw/BSef0LqyJb13DV06xW9tzuyKu2o/k3SlF0rn
XTCmR1yF7b+RDQT9ypjlZRyU+vgYaxaaG8IQlZxh7u0yINnjBboR4jBFMfpQO/qv5xTRIXTbS212
5naxPHFq6/tIKxQTEysNeLpxglt5VOiGoXMzQF7Mns323ch6sFourxMH6nlQvdoRmGhKDrCjfoYp
Rr4L/cUvYvejqe3qNdUbhE7qDaBb2cUhbIfQDduY3WQWYwZEf71eU7k8kxXAx1d6/bmLF1pasvpP
mXDg08ppPrpJHSxJLa9W/WjNKQ4gr39FPYdNA5YkHz26EyNqRUSFLy43/izj3S0BRq06HR6ll4b7
sCDjxM3/Sy/07inLmX8M9alC3RK02fQUm324swt16oM5zYX4iJVhaqYIlpUIucKiKH7VwITlnXoJ
LsO25NvAjTMb/Cgte0Rg633QEYinDg8ejJ7NpawEqQg5UFFKjiYFad0kXi+IWdX3lv+eh0ZQoOwd
atsi+UxRCRs2rJR6V+yjlhT9kk0P1FVwK65Rw0aCukC+f8SG/0S1zs9fTjRFTctbPwjzlCC3jVOZ
If/d1eW57pl8enpya1LeMo6UpF5oahlTBsh9l0bb1K35LWBTQMdAF8nM5S6LF3fLMgwDP5PHJYug
JRLesFMVcWJxAFxw8XmNA8Q+MtoeCbOTSeTPqqbTsBpEkC/uGtTtci8m+Dqu3Pyj1G+4pLEW42lD
1T1fFSqcn2TL7T0dyaNqTm/f56j4WMlSdNnyDqtQZe3ChJNGOGZSRFHTE4Y90r7EQTbGKK6MvOPA
M+e/7DXzjRX+1bRu2XISb7Zugoe8Nk4I7Kw983z+OcZtwON3grV6JEr8bTcrRRxgflWuEVeOxd2o
3Q9ChWgoh+KrwjB9KprKV6OFrII3rsacyJo9vBfkErikRt85hDTPKx0mRLJpxg79CHNMZZw7llcn
Xj3oxc9xhB/SYKQ5A5LY9qpdx5siZsqBxE0o9566wbpEqMziUruJPOqreC6IP4gxJQczowwUnnM3
NQa4Wd6pWl9H9azQbiTtj5WVzKZNZlZOuuUwoi7+mBMzOk+/FRR0s2RqLrEFckFXMe11Xp+e2L9d
7JkP1rBSTuSEM2nYvN4znoYsmvvHpKFZhREU98seK2SO8N2V0xarQ36Mua4lVBHT5yO0fWmM+4lN
4Oh9hbLkCzEQQkkmLs9tTmJsNb88WnTDLCR/NHr/5MA3etTms87JhVnUJB9czmbAGvnvnIBCsmUw
t5Eg/2EVXDwTfAQcK4ebugrFJZobfGvVtk33iZuaex5lvOdo1t2DUZcPnrH97+8yYn5HOWJrhx5c
P9e5SqHgZ57Ip7rTJ0586XqjyPJTwHNvUN6wJe85/AuTQXE/FHQqO8OyZaqwJbrv7YeeLwBpa51R
LPWfdkgO1/4DBNWcMoh8n/ZCVJZrPEBGm0e7KYYdlIW5yYrivYmi0M8FIkSJjZiADN5R7VQJIS/B
bPLCIq+vl//D3pltN6pl2/aLOA1YsIBXSai2XNuyX2iOcAR1XS34+tPRzpuxT7bMW7zfh1CzCssK
BKuYc4w+2MbqnUZnh70pYBk04+FiUUgDFZ7L6MkeGg4NR36tzK7aFr141oYQy3z8S9Is26JdHBQl
ILSi+x7ZgF/2FDWcnq5vVc6r0USarHCibjCmHsDc64TaW+C+cTyXpXgsEbxvUmMKdq5VnJBClZug
Z1MwLlni0xUTLMYCury+XaJ1DmKUNCFPQ19OfcssmfkqIoPqY6Np4jDCg3K7KXyqwueJQCojZH4P
iNJ6osZVJWN6cs6wJ5pz2QeHxjDfhSjYhaPCpZT0q8y0aKsmvFWeQ8+11fXokNHEHcbU27WdoETT
gEsJyG6mofbTbXQuvY6tTA/nhQ5R8ljNo06vOcL/DxOAZFq6k5F4Jnz8TujmA39LyBRQVN+gNhyn
a9zCPUKpVp48w31EudQceqz7K3p1T6Bp2SVSJVpi18hmXJSYcRgSKhdPSB+T/mTPQ0VRJPm2wM6w
Lw0g8zNcRNESYdmKRz1f9tQZ7d2gMljjxYXvTsVP0ciHnvroyUsTv5/6ckMO1vNoRvRLG5KR7VTd
tWZ7Z+bWu4U4mUQFc61VcMqoPtwvZi8pDQ2yavuiY1RGhJO+hlEPIlRnqqnBAZBi60IyYh9tJDgm
8pRgnDze1Bat6WzS0w1v+xAiwdlqXkTuhok2tdZsvO9QxM3A09cz0ild2vMD9Mxoh/77XAvmOD5j
eKyjzGJbTXAe52QHC5WoOcqMx1YDTe5V8Z6wXPFg6TrrHfOL2AuJqBeNmvK8OzCllM+DeGtiuthw
zmLUb5p7w/GeXXOy9zPBu1xCYI5Szq1Ji14brBxHirjUBHImx/CwoCV7TuIKHQoDpjihOQceJBky
04SKjcNGnBOI1oojiTwHl2AcPMv5jUARaCV6M9RvvAchmbto+G24RnmG6AkxK4qfUZV8BFXZ740S
dn0+bRiZKfFJJ9kh8VjXOAAQMDS+CFmTZcGMxSjDAmYsE89UDxeAZQyQcUUxMknDM/YtPKGstuh8
U1esmJcTGHxUt3DkTRGB0G67nhF/OXbFGkAfPbb2kkvIQ801V5TvFIJW9ra16+utgUmiNCKuBK4s
O0B0aS0VipkJllxw99NoxuGuko8TM8DWihn4LGV0rN4F8ZTj/NFpZGIERvZgJiOE/Li0fHGxbSc/
e82ZfQVRmUicii5sgc6p1wm75YbcoPiYNOmbnOjcttIRvuc21Uun38HAqciju9ORVlDcFum2btPL
oEaCnW3qbaxuyRFEwuDPC8ldlrDSgKqpR02jJavAi9VwhG0N5j4Qj7uymE3sogA/lDbstFF+6i5J
B11efzRIUk4FfpUAfRuriIM9GnId1p9Oqzp/duxfmQcbosyzfoPV09rTQMKcUJRnNEZU5LFRo/ZM
801dl1jYk0qCT+bcRdB6X4YaRSOzeZFIIoaeblxzSjM1rko1oGPEY+o1aXKodbP2DXnMBO6Rquq8
4zCxfk3FdMXW1zwOmn0/p6Q0Q1lfNIzJqVtWG4iS6OmFXJX9jL6EWZUgl4jU6tB2NjPlGJr3LKoj
S6D/Fs2uFMh/YsC4/tjsYg8vtWEXw2bW3aVtb1tkJ4iOY2z5ZNOGBCUO7S6iyYyi9BmSUbVr4bWS
t6gdiIqYj2NR7inchNRKMsT7RB3PYXfVejyOEhgOFRyOUxcVWE3gqcfWjtxtdN4t+bJOYZzCMLri
Sk9W4eyhl+wcjBUscJji8+xkjANRwctPwkKkzcyzForzql5YEfF0kYz9G+ICOEuILbtDsryueDi2
4+jJiryHpDsCKhx3QXvG9MTsKLsTciv5ijPSXZPtuLaBsezH2Uv2WQHMPSx+pRmmhFkii/RC5z0M
nPbAlndv6TPAJqN4GX+3tK53ahpeJ+bQTWPS2pW997MkfpBOfGudq/hBDvYPGyDQBjoDXdk5emxt
44GqdXCaCTh6tLtGP0hNfFSh2M21MW5l5FBXqMYTWYU6S2XEhVE+GMfMoZjbudohEmFw1tPsrRbV
4zhiYYSSsiGD0N0ghvtR2HLbVrQWZEgHxuna7G5CQY3egLoTdh+KVVHc4T+LNkUAtFEY5z6lr4p7
940VrEDz4F5jairIDVH3JiHoIiWaraeLexlY8z0afAplQRhi9+5zsjSap2iG/TZ1wbVJlwuhtVqq
5t5rak4YHCJ4mA4EShYCF61r3pjGOP0Os6O/EOvO8CatyzguNVC0kDuNWL41EwHZSjVjbh0TbaSI
vayT+V3PMrDLqUAjjY3IMSKWNSl58wNNV6jJDSrWVN+Zc64/0aM9jRRPjm4Y3C0laI1Z4aPoDGdT
N0zuZs2GPupM7VmZZkxFnCEcHf+WX9lMMMsHdFGAJuWOUCASBpMgP3apfaGTh+xcRXtUKO+6jZMD
88HZ4ULqbH4hy+2PVii8xq79lsO5PGbdZB6HnLoIW8Z0pWahDhkNulSa5jGX+bOsxKWVj+HU/C5H
9xmvCZA/EgAjcz8rzSMeJHRxCjN1rOemug59azM8f91agPGS/D3EQbmgyLE7qHmmsbkEgd+eud0E
JrappFPv6VITUkuie8NMRk7C8mOSZvnGijBemGBAUD9nGA9UyyCbOF92nb+OSEuPfcKCG+lnuL79
0u2dbjfx8p4F1Np8cunux90HPBs8RnlwVOb0qCh1oWRPKGZqTbOvZkhKifVUj8qjpsF3CNZvQYVL
4WH5rp+F1In0MoueJvdyxF2vOaEryHeISar91H5NtqA2n9k4fa3XAi2y7mMO5Rwd5L5YCk23m9GB
sU9sGffhltG2K08kCbQ03wdYnrebOVhGZHQCZQaBaJLNNZIIm1qj609Tg4OGkYgxBgXTSRfVErfT
Hcoo3nHZJatgQC5YI6qynIZlBfX/kUzzzugtMONEAFlokomlmVsq2s0md6pjXTmv/TDtrYUWXc/D
PphhFpS1Y25DPdql3hwDEQ/OVYrLXUsKPJ1lgaEG1yBn0RWFwINix7vWvPYpmMDYVq21bfV422as
P4bR3UMax3y2DJgSBh4lucFdOxgLKTr9AgH6InVrOCKpXE0NvkgX9w89sE0XF/spRqxn5xtlUjid
epNJxFiiJr1lzxWxBFxhFcFaCu/IN2saUSn5A/TdKowKo3PyyOyrn2LimPl/h8BrtAN83mxdcRWu
Y6Mn9rIPX5uM3k2C/4393OvsuGjoAFjG2UdaUdqLC7gVMan1A3DuckxOfLYXBh8caNm17HC1TiBC
N9mya/QyXmewmfXQujroeyMCGGlfLzE4AzsCAc+qt4FPKBs6Uy2uloETpYuHs81Uu611W99rlv4W
aYMAu9MVfk2JuYrwl9EngrRPyGxuXZXbfDVOIzejw5JpzvQHghRhIxe7NBfVnh0Z4PtxwPyeIPxC
6nClBU48ZR/ukpHOSezMyAQQ7Vl1vglmehLWkr9U5m/JEFLecqtXDwQ4Jo5vy+5w1jLjN/gIDDsC
0A2+oEWS4DctVYwQ7cTWdMuDrYoXe5SlX7qhPBpu/BI2Ybulw49EpsoI0MbNlNI/K6syPORIMww8
EohfqG/3is4+TSVtbs8GreDtIuvZNWF4DORMWXqA0RZFzDcrity4PGX72nltuNfMGm+1h2tBaG9k
ioTrKeO1Qyi+tUjz9taQ4lMJurPeN82BiMBdbTYsTwhqniHoAn9+LEI3OOh5/SCB+i5W+2xvN4g1
UF2vK5jATSw3YZhclDlydEe60jcky/8Hbb78H0CbEjQlRNL/BNr86pu4+yrir78DgSD5cPfrxtO0
/ss1HQlrhx2wbeiO9T9Qm7qUYDscV9gSBo78JxDIdP6LnC9dwgLSTcsyLOOfqE3D+i8Hn4Xl4Qsk
Am956n99vH+gdf4CpP571Oby5/8nEMjw2HwC13MgD0nHAn70d9BOaI0MjpF+7VA+rMs0sx8bYT3l
Zn5uTSe6dCmy0gLFxMrSguYrMsLvMDHCfa7HJjGetCRPmmYHF2yz6LZg3TuYM3YUqZ7NQZqvduVc
olmmUG4D9JAh+gOrOZSj/gagx2RuclYJhD8gOuN8l4C4B2pvMtT3RyYK46NCZ7lxceMyvXnukaaf
d8Q39yWxP6wC+x7YfYGTKm03f/sS/w2AyAKq9a/HBbWkYRiuQGFuSbF8AX8/LiURwpOTRxdZVA/K
dL5NMW2RxNoHm7hoteRGK6jbOHrY/VGiWOUIvHa2O9z3bOZ8lfBwQMeYfRXsDWTUOPYa6r/tHY6n
+FK4w6usPWYbzfhZuvKQVq46dma6dtzxG8NKzWz5XpsCx0UTKJqeaqvbRXkxg/ZRBpr1EOUcAgD6
0VrhsbmTBVLqujRBaVdYwDgTSeNOMA1IJLE0LpmWCuyOqHbvZyN5cZbk7ogIbziXNSzsAEC8tLa5
hiJNuvUdjh54fHN2GgMKJSydabPTdCbNY4i2c9V/9sJ5BydTU++MfwQjqeJugKCcxgplrnQTDemX
irI3iqFsdTGuw2LJw+pukh1kU8PyiwjU+4S0m+q6ry+p5u2Sb+5QGybuPCf23Jy9x8EtCMu1Gtcf
ehryXYL/CuH2QUbGNiDZkNRddQRtw7vA5qG5R3wliJDQpCLViXFvLDnszhLHYY7jxVYZZYTZUAfg
PrtRa4+EAhvbmjwNv5eUoGhFUTFZ8t7HhuT3cqHQTwON9T4mVnCKiJRCoZ9g+9+2FB7WlYuhIp2Q
l6dyVTR9cz9htSfL2aUEsaTPm8TQm2Vwhxz+3Wj1zE9wiux7SkUz4Ow1iOhsW5nkD9Mqo5CYHePJ
9eCXYDwpx/lHmoT7Yo6P0DfbXWnMiPJ1vJeDtPc9ePkRpHMDqyRX2Vaw//K5GiDMWIuFpYqe2Fnu
wns3lcEdWD8qE+piOn27c2t6zSE+7VU2VWzV5LnX2dzjEsfGGs8/mtF90l25l1lbrWuZ6SslcgCH
w66padDPymFXY1FsNCd/gq9kx0jGdVXi1CyEAdLafDXhf2OZXvQjtvjsuwkovygg6hELKssTxSGK
Rkt0oLBHhKghBOrSCi6sKps9A+k6h9WVGMYbRlw63tIFKB5xOIeghuDn0LCy1KR2maK4LROhNuaQ
osOPKYED9kQ4WIJBN+YQioVYrL8wumNCwF7JXMaTO+Vk+KUahvfopzfGZ6o9JWqF65RW5EXr+W80
A2R3VigmYWLuYZwU537unZXexp99nkXbMEKfmdP83NQiwbJTd+RbsiAxcpSvDFI7aeJUofAR3rmt
wKsS5yyLkWCWDf1NWpYPBVCARtTDV6rTD/VgBV6S9OKgPzhiHjiNGfSKHN6pH8XhMawN7dCPxoHy
XXNssY03ZvPYxd6eZrS+Jbgy2yFGx2K1QE9CM5/Y36HMJA0PvqxFJ3yg5TWU2tOQuifaitmqHFDm
GWTa2H33Ag+CnF2wNJGLBjXvyWMiRk9kKCb7imJCXTtvQPqP41QCPYndYlMFncZYoBGsRStaE66N
U52+AFkvnNSRufNs+VjG9rV1C+vFaJhZgCFOsHP9Kcbcy5+nyaexQmYzfhhUMKIa9N7qlhFpABsC
oRzJ7JTO92YevlaRfg8QFiZOaB9buGUruJIYwcEzd/QAMeiy3tfT01JA1jvWnhVafgJaWm+DaveY
o7yV2NVaHbFnhwHyXOIZYksVb3NIur3VEiA41J/KIl8QV3o/MmISSAX5AdqPpknEzPpuMqp71Upx
aMnKpX+zqkTOh0D+ljmo+sgAMXwwnsTaWc01j8S4KVtt69GvMjLXQSFTFwgGEMBa42cNN3SnG3jD
Se3a0BT0a4uYIhkKzCyaiTZI0fuevZXe/MRWfF87E21jMtXiiEF+dI1t1elqF9buO7xSbc8E/0gP
fJdozZfTEd3u8fB6yNWMMPpaWTUxaplORgAupXgO5CoklA2E1LdJUi8btIG6ExuZtGJ/PdXHWHyW
3iIziwiyUIsWJ6O7c5grefESzJhNiL5HDPnPNC/uJ8/9jTaYfQ49+hXEsbBaXEQJWkTQds/10E8Y
d0mPAZm4DVOnp4C5eE8d6g/JhJSqzQCsBhnpdzYjX71sP+f2mFQT1Yqa6v6s90eKenE0E/vgzOm6
Uv28VnpS+uwvtFMPgg1QPkJX3IhSpxKGnGVal8KgghA0D9qQYz6Kcaqi7sZrPDabCev4Okjh+gHK
V76LbAo3EzqWAp/MQgy1LfrvpdKdfcvMWDJugVhGTBZBHyCwByWXLn17Ll7m+mV0aEi5zvjbhEIG
+22ld5SBRwwrKxdd0HHObf1o2GqGHqZnyZ445F1bC0rs8efEJbEaelD6lhF+ohaMIEjJ6AQfjzxu
FbyYmr0sduItpVLzGA4kQ+QZ0Gy0Rz/MIDFYD3ATOJZxsezJnzVwDpkiSwxUKBkYseeeW/ALCRdf
q19ijVRgSrPbcmZ4oJdV0qk0CcaxQpTOg5mezKb6lYvG/aIl+loERXSNwuEMTu/gDPb4OxyIGG2o
2ERi6fqKPj2OQvuOlEfLWa1FHNpIoCK8laHjOyB31+iz84tZNsWlrFNrXWuetoYFlZ7suCGWymPP
P2CL6UOuLBez7pqrpTh2DiTiNXSE8jgV/RsidDZvmoMC1tSdj8Yi07TUxEu2TD5VebyJr8XyU96l
7zDTXf/2UKlC8xBT/ijjnmk+uqttsfW0uuezmxR7Z2DqHHKci5PfdDRQ/lR8hqWwUxOxhRGk3/+t
HnQr3rjxvq8s63C7o6f5S2aFv0ahA2FCo1pnVHKFV87HtAzdZVQImc7Fe9Vn9fZWc7q9++0nvSe2
iHxS36JyaT96oNKp1+PhVJ6glWfvot6hPetg9YSaocClLQKof1ahoBkyqzjqrXDt9xQXJ4K98ZFQ
aIiFcdJB+Z3tu34/psNiHuOIW41d7PsiOeACe1OUCbedBszidjPm/WuWxAJVL7O7Jeez1AK1Yw6g
n7PctJV4RQSUbT3TmA81SABAR8fbTeBNwzFYwikj1/kBUrk6Oot0qh4mLgThwOtOsn4huIQI5kEH
OA2BShkofR4pfUsDEgUw6u52UIwe6O56nObimHlkNE01bMflZLjd/DmCt7smnpINxGnYDI4d8bdW
zvLdhQQysY7zqPDLerJWg1VyP2wvTV8BnAPQTIWgZ6k4ETMX6/vbV9nl9IHNHIGhzFwI9bejbdoT
b9TnDn1UDn7Wmky3ojxNXbr03JdDEKf21aU26U9j9I8DYphC+V5T/IraOto2mfsrl+ptCmmXESjn
HF1c1AgHiYB38pGi5u0byKtmRitJNWC09APEr1q0KUAnJGC3G3AR7V8/mchM2SS+el7zaOo4ewxn
qI7mYGEKEJ9BR2RBLhY4A1a3NnJqeoDcJIvKq4xZ3dzuLSrWXEQt64HbbabDpybj9KzRIAg4+7iM
8Ps4PRkHrO/+qkk2lJRWXLPa+kbwvN0ETeVtuMCZz+1HfaflE9SsWYsYx2lpb/JqmtAL4Tm4WRJu
P6nl2dbQaNoHEz5rlXanWLYfaEfCLb7j/ihzG62s1bPHALW8v40Gf04AnXEh0O1gzQIXlTxThkE5
0wFcyEEr6Qvw9sXPARnlSqumqzkCsMRPQJUOGVLjViPTbUgmKpMzQUuuuEyhu0AmhU18Jql5EYJU
jEIRwbY8ebuhyyMujkEv2yAbFDPJruiKZgVkGg1yaV5uN2k0/+MnSn0Tdo6/Hg6ycNwoMaGGWV5A
LP1AbwFM+u2uN6OZDhoKRNgv8fK0I0E96aem9zRYS8ke6vaEl5hIqbLzn1fdXmrMkboA5jF2psZy
7M+zbh8oXFhZw6K8dXYaxuxtaMSMOMRgZ7j2HuxwLp9mPGq3h2sry3eLXP+vV+mVfPOwKz9aUZk/
NoX+fntVExHvV1JCwztrZFcRkYW7rbWyAGbQVOeRBvyZmmL1t7u3x6blidtPrJi+hWmBWl1+4fba
2+P/8vu3x/TJ+yaNAUsWSnMsCzGgAtmR9KtvKq870Nd19xi0sJR31hdENuuMXqLWowXVlX17s3Yw
++ScCFhzjkv88O1Nma+Awulzvk1FRcxh/jZ0gOgyRH7nQoNLJzAIBSyEs65Pjk27U1qSbeI8/Io7
66F2KqZVUtxzc3qaWtvyITvVx04hyk+0V4H7yQcufJjTnrJ2rB2TuCFd1vZDLZMHu+tLH0SugU0/
TGj74qAtSVQQGSqJIEnyc2HwHf+5qeGPJ7LWd0gD8KkjPCtM5RtB/uSOLdrnKaT6UFlhD+8DLSXS
N0S0i4+y+7alhjEwLO+HlLYh+5Rtnj/UqmAX0SNtV8zZ3dDdmXp8nsbxwbRxq1OUT2MEqBbuSfGr
y/MtwQ+fEG8TvyKRdXKpfGNF9YfonM1jemTVskF5QVFcsU6ZIipHnZq9Q1Dm/jiz74+S8Dm0VIP2
emUWZIsZdl6t0b3tg8T6yqYZNIOukf+XR6MvhjV4u28KDsQVhR7ymjLzK06dPUL8042+1iSiP3Po
o6NjKVg93rxxPDArkRPsK7z0h8SdzR1D0ouCye+TjNpSvOL0nHH/nJG/FWfYGpsoCKdjzeqSnUIf
smz3iN9yxn1cegdcxdecdOk1Zsxk3w7zxaHje07bGYgf+9Mxo2eKrfQxcjS1n5GTr/nA3aZMovZ8
u8EUhjEZV+/yiBDwg+cQZRVcWjEuUZx0anxjRj5UT5wYcwlKv5nVZhzNl8LE6ZZGfXNuNVmf5xyg
YmAFfMl4QPB+nUxmDqJqXuoZzV2CEXNdoqXCw+8d/rpk+rQ66fnPwtB+6hFNzKYqfD2GjW/IgNxl
CWu14LOxJzgKcJbsBBSFIrJMRlqXx3j508kkGswpfHgXmBeFL+K+U+thUNrz8i9tp3DvoLQeoSru
bST+1I8ClBqV94LOGCEHd5rluM5F88tSd1OMzxwaJAiUuXXOczmwwZEN5ALV3aEvpwHGNs1hfX+W
XZ2eEwZMYAbLu/RybRqsQp0ItvYiYsJPjmjE4StXhYGlzvuc3Dzc6lzopNPmiV9UlrkQOOTZWG70
Jai0BL5oL6NSSvaMnwUkgGcxDWhnWFNWojNrzPT2yWHCnZz8HlyYGIJcY9cbSJs3pm87DHctSvvt
0p2vrSE5iSjVz0QKmUdC1dd1jKqdMulcqNB3Uwp4LFgougjwO167aRtB/OJynFEx/XClQ5ejh/sT
lO8haXo7vR9+LxEgbYCtSIxodozRtxNITTmsIE5HL6FvYY6STFOW92UEXUYk+sssKL70hH14EIhJ
ruMPoOz2Z2J4BoETUS03tI/T3WzGb6m08WRljB6hu08s09gREfqEUpFs31B4m7aLn72ai62igBYJ
7T1aNhRanT6bobxnvYPVLvpuxwnigzb/CN5MQuiHho4k0kWWCBghk2RIOYQY86TCJz6qfdm7H1og
7lvLwuVvQZ/WiuG1UhWcNlwVIDald8a1EPz1E8oIULITkvrbE3bJ7jossi+3mn4aHbbsPzd6WIxn
V87/eGxeVsqF0A5/XkF542RGMUaSnMoX3N13q8m9DauBdj1+WqrrfIFYhg60Afmge89Lcj5ZJKUr
TFH+AHBkLSRpiwlty3nqLUjvyVsOhGur9KygBN1QgZoSCpDiB9oxCr/Yvjq3vaLfr1FyTKfZcGif
VnQq0zx40rQwPVeNZfue6AiPdetj5GoA4ThyQx96m2YAvVXRiMO7Hz8EZpoQPIiZLgroqZsdfBDZ
Z6cCfBHFWMSE69mQKMGXA2HM43h2SOLTZt4aLg2Dw6A9S6zzFrKRcyLhmdpu3h8Bx/qugmMaBXSN
GJPGBlGPqNrGZ1iwcekotOl7lYnPNu6rbdOiSB/MgdAXWH9pCmIDjWCMWC1I+61pDfqRf7zTJNfY
S6m4jVG2F0gKLec9MbXqdJvZc7ftjjkfx0xrFPOs4AiZLU9RWS80kfnNyTJfDYM6SrrkhP6iQUIW
1FE2LH4baUMKaiu7M9p76n+23lLcwYvbFpzOt9GZ5At9Y6n4O7eyXV5hvgkyvQVBi3sNdx8FJUZ2
vVf3ltVpfivYqenBSGEbZQ968gN6vvhgQb2Gc2kwA3l7A6oMcfUWy9YSZUU9OqAOInszzDAgs5yK
AWC3hZ/e4BrSmzVqvF8h07mRds+tycwyUIv1a12H4hd+4serfTXLJd8x2+edfkDpqM5xY+V0qUN+
vN1Pc1Yphse5YCfFKUdwinwD/cwEe/A2eRms5chwAUg36Z+Zk3mUhByGrUAr/cKIvwp6klbDxDsa
0eyby/dR9NlzbtBd8Trq5BZxLpvEGPx8sMOz7cTR2bQN1w8txCL4zbFsJAc1tFvcaPTmY3Bf88RB
Fx5XO2rW+E5rIWppCV8JRaZ+FaVY3MBWWuuylIfOdamCxUhnjWVRZU7TsZcG4o6BK1kW/RcZjtq2
Asa1SajqrXuScs63/79CuripSiNeNW78CSKLVUwWXVTPOqVy0FaZunpi57bPFdNPa4+XKu1/4wHA
GSvLcl2783QeBKPZQNo80WvOS0zI5Qp5/44QA2wKvQN7UQ7YluSd5nFhVz1f5ajVzwogDcgVQrI6
hwYroRLHiZomLTEIXQEsJd8VYN4QvadYX9Y6dpq1x2Yjo7YK9gIiNtuknKCa4N2dFxUj1VNghU9x
Z877oFZYGruXCn94Uen2hhSFc2opbx9mVK+s4HsQHOBxDo4Iof02bok3IBmI/MrvPmKP5NV6gGOT
CadP9Gvk9NiQm/Qx6vEsBFYG9y1K7rLZDg/UMYDFNhYBjmG+i/L65zI12vLT5MqgWmIyMnR3qVXv
NE4NStbm6NPmDl7NSim/DoZTFpkWYfDMMluLRE3WR14YcIw8ciFQLsi4WXrZH07JBnkkOArlrjNv
KPmAswE9g8wl29Co21TwMTaRQ8c+iEOfdD15LDuKCjYVqWPmVr5S4z2J3Q22ful3BoLqil7qRron
QVwZHFQOY1PpTEDiBwFTX0DsOM07Oh6DFz/poPz3RtIkdx2qrC1n18+iTq56ONl+DcQQwyPlzyg6
ysH5qCnNcGXPZzMFpsZ3NAcW5TAOnOkadP4XdjtBSUx6oflrpMOwskuIPZVTniBSwhCjpLMJ5/mn
BZWBzc84bSdZ/b6dtRPZO76HwXGl88fP3dSgOukJ6ISpGB6iZb0JY48ewnJzu+sUYb6tWM+ghuex
wWAiTszoNdYE8hVWVFt0H3w32LBP2Ge8U+aw53S8022Ip3EKNplkdhbIy7C/zIl/rf//9uPtKRVh
vNOrEYcCU0MBlh81w20KXe733tI/8bJeUMpkWLjNpsirI1K8vYG2maZOQcJlkE/OPoHgT4hqpwBq
e16xvW3Ebzd/aln/8tifvfrtJX+e/ZcCzn983e2JP9v+P2/wL4/9efvbO99e9//+2P/tX/vz9n/+
2r977H//CW6/8R8PhJIT6mWzmOnTNTvaQgmi97T3iVJ56xtqigV+ED/N6WmmyUU0WA9vIIcb1yE3
zA814sXV6cpMw7ddiadktqc7NIkF8Lr0Qaui+QO7qul31Fj23WwGr7B1/WreaGWlPhRwCgr8DV7n
2tZPrsk7iSC4S8VQPI1tekeUGctUBxlkQmTVh8yUtx7g1J4SmzYbdcRDJKeRPgk58tE8YaW2KgbI
CrLK1OuojfglCmfrGPLTO7AuEBumZgGxCOSHprtvcOKqp2kaAkwAQBFvj+cTDtwewcteED/heTlb
joYcRVZcKwuB5wcAhBYIWcueW3tCI/Y+am7z5BkUl+hWvqUQO2B9D/26DqR7lVrZru24zhGUpsZb
ADxBj5nV07a+9iL0cP1g2jEjpJBap13J2lsbZZi/maZaPMJatb49PvGfXYMJTs7dXE5vLvVsa3k9
nETGYqBYq5grClJvNn1opfuqkrR48upsvIw2AkGvUM3TVIdPc+JFWKbI0O4t1a5dLfU+3EFfNdIx
31UMBa9t+9jXwJ3Vng1yp9O95eTASadnrMwNiDzB5vY/g1kHp3u22r/uLnTXJp0ep9m9d+dAx4On
HTo7mS7t5DzbvfJTRLdMIDFLeQGJQpgZrk4DOOGQJYRZyngT9aP2msr2KbSb+Al3ZPNg1u7PVNh4
9pJW8+FhBDsN2Ms1wllCz0w8j0SUXNAs1CtMLQirtaSFQPCr7zhgFZyrY+xNxZ6sQMBnaME1nT5b
3jV7rSjAiXcnW2lgwnJ6v4kWYzCKhvgDGBmerFCf/N50HuhZ7R3bjK+JVzBJFXRQWGLs+IifygU8
IXDNXQWYusiROPfmrHt2PftQ99VMQiO0ngp9AGIvur2xM+KanXvzUAUZzsS4otgBmjSJ2d2JAsZH
EYtzWE0INKzSuyYjuFcnysdT2Vr6u+M83g69SSv0kM2tvnGSzr0ONZPfQJvrMmS2/jzwv5rsdOR/
l7Z0sCRrH0r9PqjpD72m7k7qHblEyfAhJrrCytKiy0S25mGZmdadI3/RIN8lrCyPY6U51xydzWhd
tS6xj7pFGe72KBgDPHJEJKzjtiMWBjrVW+J92IQ0X40ob9FiKoVUm7uzbCHH2ErtxGIhd6jmYZLf
VHXjvrgyj+9tOwaKszyOtJjgoclJd53mMaP3XJsqH36ouowfmsiTz3YT7llYJ9e5yM2D6uiAL7qJ
gyfNERo+Nk5J7coPJy6HBoruex33FFL08pV4JXVvJPI70avhnR1Vny+moLKix0Z57V3HDrZK0tI4
3+6m48tE4uSbabGvzthH4XlgKmU5heuUyMRzE9sY0xsj9Lm8k3cUrh1raawcbS8GkBfiGVU4bpkx
Ioo3tGFTDr8sbA9YJ+Pk7PV5da8l4vftj1UVmPN4ae63M4MCNC3rnRoEo/NgLdHoynpPkzcrCto3
sM75KU7UobdZfAIcM9/bKGh25KuGsBsqGkDFf7N2ZruRK1mW/ZVGPTcTnAeg6kU+T5pcQ0S8EAop
gjTOM438+l5GRWbceyuR2QXUC0HSXS6Xi04zO2fvvSQSfrexzpM6jMo3H9dqI4i694XM7oid/9nn
s/EqbOGgYoTTvhxCU0yIWLfeCGqigeXU+muKzKGREpnj2EXnIqytO6/U3/288V9R0sw7/JlibQ1U
8XSB8t6nsSGKMbq43LFfdVgreZi/zmUWEkVk4raPI1ZVaeyfkojyrpOa7nb5ABKzrljPd4CVyPN6
MYfDVEr6XISto12FFQW9icHB0PZ1ULK8I7bq2IxJsp1r86WMpXW0PIpKWl5aBLeLgI4jTsqKnMcc
QUWg0+mVaBMaKKIe88J8LpTCW+kTurQMd2ZYbBPEcMwEM48a2Of+8vjy/GXvnx1O6tX+8hSww7zE
7x/5/XPLs//wMNRme+cahOQQO3sUxDQel72Oihy3MjbDP/bCmFA/0m44GdUjkn87dVQM43BPnEFx
DI28IDiu5jezXr0EA61dVvnlsVObVIVELXvLuaD2g1VpMhi5qp3ZUM85oq7w1kQlZp+BAIuFv6GY
sLd0D+OhwSyeO3hzXDYUf37tCZl+aSx060tYidvyd3Sq6+NJFvKlQcVuFH19xLkE/5lJ6s2kDjN6
lMfYMuvj70NIBvlxvHcrd0BC6z1USpOvC0kLuK/tOx9S2NYcYwJoIyTx9IgFrY15OlplzTkZQD8L
wzNaxxznP+Za2Lj10Z4bRp5WmXI5+v1rfx8ub4/VeEGT/LC8/8aueF9eR4rzstvUgoJsrsTBgGRg
09P9+r1ZzrUDeuVulvcodUjoS3LSBHz74LSSbuDyRkbT32QAStFw//3v76d265dC25lLU01tPL3I
V6ns+xUws1nf4EetjmRnztjQGSdUx3GJilj2luQInXIQN39q6ZjiaIQN8UUMAZIQpXFYNhM507wJ
JEssc/V6TbikD4iQIAA54mIjLqO09n2brIJc5sfJcfLjsvd7QypzfmTsfSlE4G2WKy1Wmn8vYoa3
MqrKWEes9kGFduUKNwp0YYTOx2XT/WOvDDztAJonZORIb5ZXj/venxCy43hLupmYE3URu8t38/dv
6Q1anFaUvi0X8bIpwOpQO1MX9bLxSZuutEkxpLiSl2uaEBcTBzFp1XKxGCwJFQSYv4fzcF/Be6Zz
ONHwpOb/a6PFZXlogE4SEUdbsCr6o4P34HOPGFK6hG6M8dbTD76ThRZQG91leSm0D9cdCmggmoE0
oKglJsysM5NDS5mX9nT3+To+c8TPveUcdX8UgMvJvzzHV79aVtR2DYbrdWARWbFspr7/tbcc+q3A
+ytZiZcJ3WGQEMOxNO3+195yzk/0nW77jLqKJvl5m2llfQiSnxbZUXRtc8890nVGpO7Q0RlbvCyx
C0dia+clBTfd7I5VJjBgIuoCHc3McWpeC4E/2wkIiGPeEWynIL+fXAma6R+bOkjSG12baQUGPYnW
IR2ToCUSAfTESYL0O1lz+1AakY1SsK3Oeg63AMqKsc6/YOgZTsumqkxlVsjLL3Is/W2Ra+4JpIF3
mkly+dxbDlG26RtfvTsL7sAe8tTJUM8QmeedIrVZ9pYHLZFdaowXuxYkKAtVsaFSZtzgnd7kkSqt
PpTWD2Mq610x69YDc+p7+FQfYzfmO6E7GfatZNxrdE3Xcx5HvOkuPTuCvFIhiKLGM+AgKgsm3soH
FA7jTGeFjLShd8ilxKFlUzvnm7KyW+awskpIsm4eyCOKvkeYQtbj1IwnlmLNA1RFyvsGvAcP+es+
aVHhloNIidvySVDJbX9bTycXM9XeQ/ezluS/XO08/yh0Q5wpxOFIDEycI5Si7oStgVX1pE+GFYfL
ZnL627lLNdRuaFXIiG9gWQ3D3bIBJzbfIiFFRc0QOtuMNXamr00XE09M3RNj4kTqPJF12B4cimGu
4eEL7cvnfopHsieLO4uS/t41Bq2+ge2JIWSS1SZWwZEkFP3a1HaenQ2tfUeETQFVndehix/NKv7M
mFxOUY4ZV1GUp0ip6vasqYrrste2Ub9rKKkXqolkt/KKJHncOSzxEB2ywbzunSzJPMZrqBtPc+pu
csOg59robospvZdQI2pBAmmbnz9PhqiQTqa2xndD91FVL6n5EhRHS22lOWKr9fQ5BaaJTe7dRUEQ
HWpSLfGEfA0yFG/UWY6mKqp4remfcGxR5xLUQYle44OMGzI40ExRByT1ma8ZaQ/kIRtGfG7KNj6L
zvhoO8PH8IMKSnUuBp1iXWx0aAkMxE2wT7+Vaf3VaXrr/LnJBE0Ouh0otgnkFLkGa2GSsCFU3UeN
uueoEw+SubgOWv3I8kt+bvoCf6SXkGVObc1Cen/D2g2fGsneFEH7G90E55f3vXY07NHcVa5/rETS
f270TkQAFkgvp8zvkUOidV/R0fH5UkA/0j1mnqb2SFQ76wMBNMs9mDxypL5UpX6lBOl/Tx9aZhzL
ZjQrH/xG533OOJbkoN/TjuUwgVC6CVLnvVgkJcuU43PXa4pmN6fpcRm7g94O59UyrNOJRU0U31dq
eF/G7wiz1nEZv5e9ZRPb5spJG+LWihwFK56Kr43DLRbL5tPyMraa4kiFjusduY1TaCOb5SeJZCtu
sJyC8qHUNrMuZJ6wDO3wP1bGMOcHC4ntmoImcokqFjezdGhFZ2hejapJV2gsaW8DkMiMRmI4NHKo
LeU3WaCkibz2xxQIeUzUY8te0Y20b8S8QwbNgKqrgftzt8UBgW/HXuNgxDOwDN/l4o0M1NCrEZEY
hc7h9xAbqBnkMqQv53Bo71GLjbvMTnIuefXoMm+kOfMtzrD8LVNJBGcsiEKnjxDMJYQQkUwXrfWk
xZ+xDMTLvNJE5E9+BnZ1PhrFqgI9xgyWzTJ+mGp0d7r5zZQkjS4bQ30iy4NpTfoRDDIltcjkLrXi
Q6fSRge1IcoW+c8y62EG4x6Eu1/mO7qaB+Hpb4/L3nJuOTSyZl1p1Qhyyo2bfTF0j23cdNui6Tqa
/Kap02xn1/IMspAl5DiDPlUeqxFQnc8shvJlbzlX51BjPebPXKo8sGzajqG7VpvlUAt9CtQT+q26
o8u3sWXWIekjxcDQgGxE9d0yffk9MU+Qu6eCYF3DfCwCXa7iPq7ujUq/neimUAUwy3vccuQNJsOt
O1tfYDYaJxMDYTqi5mk1/7Gn6b6yeyijFLvI0XMLT4fYERQEjkxPpFnehJYVfjVMisYJd56RVtmh
9SWtsohcl6yKs8uyMYL87Nlg46jnyY2IausejyVSLpYc8NlYRCkN5bKnB/w6gwR0+oQtDuEa7Zbf
ogPBOZPQeBj3s2V/8TyL7yyZQXsM/PEFZfUrntJs3/ZzeU6Au8AWsl591Bq9QqSE4zlM6nI7po2P
ObTVbyx7AOUp6pF++YTdLUeGUjtEtsnUUgkO+co3gLOO4mcBVWgQVJ/RU8fkGqDnRbkSHFMGS9JL
w43ua19yFu97P6nJotUJeET+Ke6GsUsfSzt9TjNusQjCzM2QTVfDD0PgT6lfr5Gj+udGS39tTCv/
hiN5EylXshQjRUh9ptbeTw+Ep9y0CKtf+7BntVTQ1goK84lsp+ZLM1UaEUgBUBCbuDG91Shf4pWf
dkKOw1W2wRs5ED0ZjxylYx8SSUmvzY+ilZvO3hezDTBZGp59tOrM+7LiYhwfzGB017oGgpq46WNQ
GfreHO/91kMenE2vWRRqL0XVw6vWQu+8HGJG2JlJ4D1yoSVPCWRC2xq1F7ud14GmYc334UbWZlfs
RD/Jhy6gETQQtVv7XkQMWxKvItv3STM2jIc01r5rsfMt0vPumtWAWBIIa8+OExPkGGneBTh6cCj1
R6ab1d2ntSvXadST+SgvvM4DKTogs/k7iwFGN6A/8svDydgnWZicsilPoRF0t10sHjM1104zBN+B
TRq6hCt752U0akfCBL4luoolm+aXNKWF5YyyfiFiAT6rkT9gEatfoAFjRzL7J+mLA3HwPRGZZL+W
hA4i+e3Mewzw5r1JWt55mvRLqT01hk3FGqzexjGkgRQzxRlSkVo6ZU8MidbzgBaL2ZGrrzKbyl9F
5O2pngP/FHDFbNPeJbOjeKnllG3noQ9eeK+O2Rj30+gfnLrRLssmhMoO0pC+WUgy0JSb6d3oBDNz
ZD9EyNrjzvAztOfchR+HKH5EhR2uZ9ngIO755tmuS8Y3hJh6UERl4jq+RIVHf7PKoWtXA5lG+kAq
BXm095V5EfTW8nZ4TIeZv2Z2ylvcNONBZraBLzm2+j1+Pe/is6S5TE9lVj5FblNfyT5It9Jv85Oj
gd6rUhTpeVVuSyPJvgfmUSRz/s4SHJl1rhe37ei7ZxnqA2nB3fgk0vjqq2RZz6YoHcjoOTKcpyHQ
p9vliCEU5RKY7NNy2OUF+aAEcKytLr9ScK/QsXXh2TRsCvvTrkdMtrKHydgNg4N3xbpNTLN8/Ly8
ZtxLhLBrcq3XvnMau7ljdv8wuFm0qnBhXOR0n1IqvGR2EH1ugjn6AfErONbJGwYJjUBmQxxCjNTX
JsuSQ+Zpu4IsKVhHfvzdaKPX0S0eQ6vTn+3Jvfoiaa6+22onmzoYRMMIIwZS+mYai7VFLuPKQool
b0gm6Y6tiVcOf8oLwffdwzD5yO5HeeulNPVJhfW/jJ4w1nNTaOjSmdW6/NetXgeWlFb427XgSrAM
QR0defLkSDw7GDuYKT+XRSSfBxDVXp8/6cldRWzbgecn52LEuNYXk7gz3akAHQdBN/O1h2WTzCxw
KMj1k3PvTMb47AHX6/p2fHRbIZ8NaI20R/qH5TEoQue2H3swHRPJyZW4i6YwvjOlS2eElJ3Vchg5
868Hco3UQXcG8KieRiUYv0eP4Yy8lPyybBqPQBSEXOrbAlgKzxNuJSbzYULTOiCN7lE2z+g5uqut
Nt3MeBN7Mxar0WuvZQetOo6HL8sRZTxzM0kknLHdzyRMun14TEKX/E3Cd9KDT/e9ty3OtROuG5KV
vKkE4WOr5rdtj/NZujP/Q8A7UTqeNGuWrCDUbpl342nZ0z13IO7E/GkVqHji0MsqKj8VojiYoYe2
tD+P6GNUp+V87EixTl2dWMikRwQx+ZAxTaalgAmslyyJuz3rqekSlfKj66zyMKHcuHdFV6whUHCr
UYdzLqb7eCDD1YY1uZzKDJcwSrxPezfJtTOlVw6XH4Po9+vHTHeQIKJNAq51cJHEmMa4hbruapKt
DQEIIJzJ0XLKVn5ID7HkaTln8BU8cAVFq+XR5RxqUeZS4XBPznZ3nU1mCDGJHZvlwYEy1n1q2pvl
wUFEL1HMFEbYMRoxlui54190O/CubQJdu/U0bTtHln0I+kR5XFr9ZNWUrJanlI3pXzs66KR5jA/L
qSpwTAY84m2CuPavZoZmtY1cytM+6K+EmBQq1mgMCuSSWoICEATh2jZglGEfHGjAqyQOaRHMLCYQ
emm1lWSxkdpg19tYNFjqJMY0Esu9Aw1981kn0FczvHkLt7vG2ef6t14y+res+VlSkzK8MXNsh5FX
nEjLjo6SkLLbsFrHDRYlScl06OZN4GDwwDcBmOZYyNzcVNb04YVlzXcnpfZ9FD8HOG+1xTj2JTMM
ap1Jna1Jb35JPItYy+lLZ5DRXQxI4DssNX32g4h25Brz/BhkXrueneQRF6AN+Ya5oIa7JT3Oo/NC
jEey6hUmZ2yQLk58lmU8P7lmdgt6oNqECq5jaQimPL1B7mW7JPw85sn8jkTRIRcC4lF/9FPvZVTA
ngwl4KwQPpX94eTmtsrRvut9L65pBW9yxkdRcHHOhfcOe2neNwoNFPny3ZbAglCltOsJRIc/OsOd
NWOVHTuMooJObIiGEKnYaRqNnlKgW667Sn74Ck2EyjLcVjaWUI25zY03kuhEk3brCyJBCI1syHIF
J4098WQoTnDRlM3a93Hj5RWxSCX9NDeXOx0K703lfxiFN99kNjClYJgfUhM/czvnG2mRLpdAXvL1
/tUqKI7kdb1CkLV13PhAvqVYpQrbFM3jhd7a+wTPqVBgpwjCE+iza0pW6o4c57tKANhBkUMVj9SL
0H4erQoVOWGnWjm+x4l5HTSwdVWU0VYK1G0bypQ2gZty4U5pwsE2AjEDHpUzAF6PIFRVkKosnDpW
A7pqgGGldcCsUDaVaxdTdq9AVz3Eq/EUK/wVK4xd7kgoDiPhwMTi7tvEIszMUJoLrBfd9BNu2EF1
3gg/rO9Qs71JBdzSDON99mpxtkJmQF1CaTYYrFsbZGQZYtejKk8KqYJ4NQrnVcH1kvC9egX6iiB+
iQH0lwWzfhcWzinNA4zDc8LtkW7DSF3BVegwoQMRq03zzlFYMWw4YPnEk1DAsRHymFQIstEheStF
hJIqPFkPp6xQwDIYP4/SZ6Us45jEle6FCBlxwfNonyRB4djGaiTHAxEBVfKAogW95d2gEGllVn2v
In83+KR9IyjbLWaQgcTwSQHWdBAJSH53RZtecOWAg26BsbVQ2UaFZytQHu0J/n2oXP0pKXsQbma8
8RXTbaSEnei3I6w3CfON/2Ky8kz9e1izfEx0gFpJOT4mY31xGze+cSZ/OGqttw4HjMJFyffEs3Fq
k5zq8v9X4LkRReiajuYtsJcvOdEBB0th6no7OGkZ4DoiUihYtvWuVFA7y9vECnIn5oSvXcFfAGoi
1mIE5H76iuu33QZhdOr1Ym/BzCt04HlBxTKh96F+Z9E19eVzMrvKhc3027zTW3q1vePiyekoAsmE
QGhrAfVB7MNTvB8dOEOGxAxFVBvVQS28rcyfA7E3D5FtzuCqs2LXEVQTGt2L701i5eJ+hCAGMLBn
gusBKaFvMB0nbILrOvoqCtLyo46iMp7W5ganOAKHzkcoRXlqlcZfRiiF9vxEwqoPuVBTCMMClmEF
0zAq/XcCYigTQztsRqyH0A9ZV6JHmLufhCpDWS6bL0XeRftG4MjRh+lUwtPsFU5xVGDFWSEWnQbY
olU+Zgq+KKEwtugXzVtDoRkHZq7UCrvnOrgtc43gaUsv77NBvDFLH/yZ0TMUpOAStdB0I13EgVuS
TYeKX3g3KTykASfSUMDID2Zo8Y03SHJ7FFByUGjJhuGVcFIkYARyrK02eKzj7muO0f1MFsBb2Tp3
JqTKWQNZKWFXVn7zDpnXGkkNrVHMVW4nN+6UCyT/86sH/7Jj+RUrIKapgcZMsG0HQhO7uvdBGMLP
TGbrPjecTU8M4cYsXZxTXXCTZ/PFYw3rwODUQmCc0BVWSIfXg9bQyJ/lthiTiwW/M4LjWSugJ4Ia
oQCfDqTPSnrPvkUzZgKnqFCgTWtza9LlYUTSRWeYICXpXswyfYuEHq9Fmnz3Ip+wd+fVV6jRAOZo
0xTkV+L0nTL7jpx3tQqKdsgtkHua8xuBsqBLFcQ0Mjet4bwWTKqmoTzX4XznUMeea5Jv7BYMqoSH
mhHoTfL+unL7ZFX3HtR4lyypIQSjGuSdcZNp3oG8vJtYoVYHXdeUTG0bKQyrHzUoQhKqvqbIHprk
nOsGVznoVldBXANorqg2wdPynTdPI2ppUkK4oAMFgIV3caJijm4x8U5FOqJVMmFwVK9OCTwWlOlr
Y9EKQBj4M8ATgDcLoWorqBPwv8jmoYRw5b6Y43n0mh1hagwmE501G3d566KP7jrS5qSC2o4eufRx
H37NFfA2UuhbK94LKZ4sz8Q9g0Q8hJEbyIZkVg9emmd4t3AT8OBQm2PGvYLkuSsCwD9eTIRQnAeE
VU5zcH6pYfLOSHNZtChMr5mToqYTmJsqiG9bc0tvFdiXslB0g4D0ljrQNoD9KxQEmI5RvooC8ggz
GUFOwAuJLINBzHqkzkbclcIJe3CFKTlcEV2i+ctqBzH2/D0KnKcIWiO664NQcOKouQrTBxtRAcOB
LXAXaOQ3sniawRob8I0x8FF1TMePxPluwz/2DLz/1JlIDJuxcLRQkn1UR6C6SFxWAGXBh0Pqrn0q
FVzZh7JMo7Ek2A7wsrSBGyWwmCnJbsHDpAdRou0nv2COPgzYzc4MxHm20VKkYJ2p7TaAwtAmkN90
I1rkB0HDDIk4gK2FlobJiL2lNEsUSU8gU6vw0REc6UkBpXXI0jkLzhsLD2QOc5r25wpVxV5q9a7q
/RNLcODUrCGaYI3YhYi7uFYDUkIE1QjTWsvyfWbYJAnq3MoMxb1WAOwxdAaVU7Ly2+Y7yZDGWea0
pgsFzo799JSgd99oHraXIo0amtTioC/AbYXebhKug8IqXkKo3HrMbcunohZSsVxliF4b/GFrH5b3
hOoLY+KdjjSN5Ob43p7lc+5aLzZ0skzhwNsu+GmZ8bc55T1HfgvAtufK6xRGPIMnbgRkpcmweJkU
aryN80uh4OPEQd6OBLKuE7jkJXzyqPL6AwFWoMZ074Phnvj78ENEAdCXEn+v3pIkHpcUBYDH0QxH
HXPjF6ZPIOqbGbOya/HQrFJ/mDcqwAEyrbEdYETUcNW1AMA6M6EHUufXkUKv1wZ53fgmddznqC6a
1Hqx3OQ7UVsvM+R2n14wXCasRgrq3im8uxxsZcJgRFTo97y35Nbkxyj8ppuInG8CGBFaIwlcj7Dj
m7o4Ocn4jpLJoE+YrOMU/k8gmNaWWj0xlHc7wJkjSqBuj76wWfUKVO8rZH2t4PW5wtgn8OybKX4T
Nr6Pmc5pz1eMyvp8iTp+NYiCu5G64M4xylfEROtQr7d5CdqzsfdYwGhZZWgM0uKurwfvXLvWsa76
CFy8gX3QAJSdtgjCJCHqhR1/pb2x7TVEx2ainyeRyrsaXJGc4DdONzEAVqVKh+Kd/GykS9EwQbmT
DN/K9qq5A6h1rSCybDbIeX3SmGxtnGHEQVQzWWpLvgdFxLiTG/gRBleeii7cysR89h2DPwS1Giuj
6NTw1TnaKQvRVmLF1Nx2Q8D4nWanjzmBTV+siOrhYO1QhYUrOpVylbs2vjX4luuSKfaNuceklDOr
q0BxDnRSe9hPZONh3fOyZ2nGxVF4P+oGE4SXlGhfbb4MmTDIx48FYCKSYmii+slFQ71849rFxtD8
h1qMhAz0xU+/H7CijW+hNz7BknrVDXJhhs561wIJz2oq5nuUA+7OtTUcjS46nb7Ouw1XRMGbTMWq
j4snoTBJHjK9NnTWWRq9zp57DkZ9JM+h+2ZELPES7Bppg63Ar+8ikoCPjbzI+GeIieCqq+uyCrJy
a6iZjySXwZn1/NZw6q+0zxPQWE14wyJQ2sJ94RNdzXFnHKICBdo8FfkziA9cCyK87aV+GQobJgWU
mtl5Saj/xJgCbiSNrrIStCIDsBvcPQ1oQZeqne6KYNr6Y98CK4tq8kTDQ83VY03UpFyppOnhTs9J
sBQhIYtVkh5Y1VeUaByHho97Irf0W4xko1IV9ZTp0+CWyUk07bcBBIiO9KnWrBNuzXZAHKhbjxYx
TetqFtzIc9iQOkVSJ0vQjhOaUyKjuNHIbNYKgT2e1lMvsWnl4OHKSk0k8aYVmbuj2cCtC5CkSEOV
04tTwyznbhOT8J1FvE7t+EypSMK2CZsk7rFTykSRvmd9AJ6NJeUuiNuZ0MDBXus+Mv9BFPVWlna8
abOnhCEKhYFTkIgeP0CzgSIakV0VtI8GufubEdEDTTOP/PSEOfkYoIOY/IOVMLfi5nTQWJPnofxp
l+j3mEGRxul/16Xt7UlRSXZlehdpJVGSjv7RjRmh0J5KAWynL8YQb2SDXmE5LeQ7pZCZqm6q3YzZ
+Ba15IEnihPsN/Z0CEy+MS2ZlNE0i5u0OjK6j7gsiu8olIg6Z51YCH/aFlLaexbM7z2UWS/sdqnZ
mes55v/A5FHcFNWEt4uERqZj5U7Xg13ih189I1UJBNl1nN3LNKqiakMg+mDRVaEzFQl0mxmNvn1k
6yGaMIZDqGTRJpAMhoFWMEiV4e0sQmvrc4M7IG3G2jCAx1UNqj7g1jqMAw4t3cP/nhXmxbe/xbqE
5ksEUtoSZmgX7saeHMpWBOKvqwtBuv29FBFqBgOLmFMlx7KsB3y1+H49lhNoO75jue0eJ2KyKt7R
ENrVNQvi+EZoNEraumi2RuN/r2I5YdrlnhUQKk0+/rYdE3vNTY7hehzXnnQNsl597a4Cr+lZLmm2
IjH3Zt9eJ2dqHsgIWg0RWlGZR/cDofdr3bIuEL8PpRwTvsf+JQoNwo87JoCh6rebWU8oalCQLu+S
YJyY3UYb6q+9Rw8smi1iVurXwXCfSMAaXxF5X9pi3uapK1/R4fWnMekBlZNuNATm9yXT7n87wXH3
o7x9y3+0/6le+L2spkaQxb8kDP4+uqhQzbb82f31WX/6IXIIf7279Vv39qeDTdGJbnog+396/NH2
2ecvILJQPfP/98H/82N5lX+b4Ei0379IcCznt/y7qPsff05w5Ic+Exxt/W8+ElXCH0jQhextkNI4
/lDZjpb+N5PeKcwz33dMh0f/kd+oGfrfbE8PCFcES0k2oWn/I8BRM92/+STJeoFO18fSfSf4nyQ4
Gt6fkgp9gkQ81gU2sBkTnDFC5T8nFUbIBtu2YPncQO6iadGcTWCUd3ZClA9Qzp0RTyyrhti87Uqd
ryPDF0ut5sFvCa/o+xqSSJ0465hgJMYycRy15PYPn+g/iVM0VVgijgYgCoeP//qP5S36lI2hQcLN
NQyHj/CPYYq1idqjNMkzdae+OzK0BdTgwpFvUzxfoaIn3atdYbfX9IzErVi4QLrK91K27Vmm7nwN
wsbYZCRW0EUxklPkIhCqPaAWszul62QgfXUe52//5l0H/+RdB6an606gO95/e9dxGKeRPzIP8WRc
k4dWBxth+OW3lqWdNdnld+bT9RoxDflg9q41bW+dWDisdYP5TdR5xgNxLQHDLmjilNE21OOrFuFa
NKaGOPbJuXrMSnKHpnfBhHpmzbz1zPKnicSRwLvY3tvWgA9uapqbf/2n/fUvsxzfNIzAsG3ykggT
/cv/Q+fjlIjaaXS4g05rLt9Ok23c5mPbb1KviY9OPyaHqKMKoju7f/27DesvHyu/nPhkh6sCAbvD
NfHni6HqMOqKpprI6QEFYft4yR3z2XY1Gy90j9RMwHIQVBQOebSxPJ2Gga49JonS4dTdv/kkzD/n
n/okn/qeZVH78PkGmY7913cTeVAsBgdBQFQR6zjOb2NsJ8BZDGubdSxQPWfozrnjYUaOsKfqhUMs
b4PNIBP2U0IexqvjBt8F5a3ZtD5EONkPghToLboBCvfKp+toAm9gyyzy33yS/+S98513LG49NkgL
/y/v3YzTrAqdcUZIFOc7T9yEqPt3pVsYN9FIEEWK43cye7kmlMMkuYJp4kCV9tAZXMH/+r04/+29
UPV0eRvorgx6dJ56/P3tURRR+1//YfzfmT5w2qLnvBnmjnoy5f/zmAbkklOG6vUq5fOwURYGRJIC
lV83Nk7PRE8Tqn6CRLq4csFOwLK5LBu+WHvKtmAkmVGfFIJ5GAWjIwddk5knCmnM8EWqCqWYJm/0
CmdVa35pSXg3tHokkQRKWh6MPVMEozlqWTbfzS2c4kiYGRFKyBl4exbBIJ1zpdB3LQlAOXokJd72
TeKcO6L/YuIoqT5izQ+0eHz2m2RAT8jiPLC7bEMQCrlwTE3nDRb75PSvP0/XDv6cQOsbvhkYGHN1
3YZd5zouI8gfP1EQBDROHSciVjP54cRRj8QKdWPmEkTVIW5KHXfPQra4kFdACkv8fUDYd6IcbFQ3
ndqle89uPZVMrl1gDcveXx+JJuI6AlU7WB5u7eyiK54eN9rx3Ebar01t9EnPd4Rj5rzQijoiYZfn
lMsjQHj++PTlETiuLC3QYoEftAjx//sLLueXl/r9tOWQ6Va07rwOxpvr3c446qWb4+BXowYkg2iX
ujl5jk53ZS3hXkq//wpGpDpRGZgemMJdmV4a0YFmjHnW8gRIokkbJ0ysJzlO0056hCBRbcCSBK2J
yS7NMJx1YGMN7YWFJ4kz4bzzJtN6wFrm7DUx1FwEnXFlgm5c6ydjjChaalSiVuTakicRNwhOCP/o
xpo0xKhZUc7fhGVEcTiWLy3Q3W3e+rDtLGxI7px+JPGEZjl1TrWM8PdFWHoTSgMQiFlYtJ65ZyoB
cFnHVW04fb8TBIrtY4nFIyd98xBFNsjLtMmekPQwqNNt/piGdF9nLACrPHuJNppJ9nfrxe119v2t
QWDjMaK2GuG3OOvj3GzH0Go3fVZsKUPlz2YcZRcqrhMLl9VU6cNTjkBlZRGX8Vyn4NTaOjDvW4c7
8WRE56GFAgumaNqSaQytO/RMdBfvGOHRmaQ69UrNfQlLMW11u2/I5ScnSzOLc63Z9cEetVtLNdV9
j29oN8QsNDKrWJvw5Ylbh+uup625tUe/ffTb6LnCL7MzMjmwxrC1bzkmTkE9mTAhvT0NwzBSOy5I
+iEkbRPqLAr5G1rSN4yBWJqpXIlidt4SF5NX7fbPTuj5+6DISTizfOOr2VLLUk+wR9jChEd1J9a2
3gOtXl8PvheJ77yAFUOt2uvmavJ7By1IIIlITprtchi3jbfKHOFTZOZRU+qQEPyxul0OQ+TrEEHm
axtbDosIs2MJxahfUaSEjxjDrFC349IjmJmQd94tj0b+9MdHGfMU5IUnL5s4S0+khd8gFfXOyLu1
x2nOLIy6GgV0Sw8fHasMH4U2X73eEZflFOp+H2I4SavL4fJTIp8/uE1Yp+WUhqH3FOSTKuTwGvxD
sm3ba91a4k1d62VqbhJ6lveZ2owyDbbIqGGniVpDShBFDy4N1mMfhx/LM5bzoq3y22kiuU09azm/
vIYLrh50Qn73+/wQF6+jhdIuI1huFTKre0jMnAahhfs1IERjXyNn/zwHIBCDjDTr7fIURrXkwS76
cTPbCAli3WvQHWIj2emNn64+j/O+IF0bUR75HdDHdB+1z2RrySP9MW9blAa8t6FJH5dzZU+Wp2vY
YPbUU5YHhGLqFWZzhyYMakDP59FOprHvQZMiUiita8Oa+UqtomZUvC5nirCkMh945M6oc6ndBgeT
tI2b5dHl3JT/LKETPC4HiLR/uJalxEzpRY+G5F427sxt2aCtUpfveZi5jzSnA9qTVczN18J+/f/I
Oq/l1pFty34RIuDNKwl6I4pyW3pBSFVb8C4TCff1PcBzo8+N7heWSFG7JJLIXLnWnGN2yKvyKfus
LOm/EyDMKFeK7uKbU3ZSSH23elA6L5rGRLay9Pwv4hKc3PbfOcE3IKLOeXXJ84Hcpr4DhgUbUBje
c7ekmgC38L4Tk3FZO/XBs8AmzWZSkuTTxd73kmwZMXf/0vpCkhfblQdRyeC1rsbn//xkQycHu2L2
VDVVehmiJN7YoLLveG7NkCBgqoKUaeRelhPDNQSdaPn9g+mI4ElYZvDULDd1PJYb1RQIH2vWYaZE
GsJWx9z2ra/tAxHNr2YZEodUdB2znKLxbklj6de4jSEqqzl9YcE9uE3rilWa8TmK8wjcnskHatGO
uOWimmy7/3XPwR3RyxbQQxexSdhL+p7bBSEoPiKtJv1vF6v5ZhBqdtVqnVavX03elpAznMGexpZj
xuYebOTVGxqLxiA3qW8b+64oP8Xy/4xpslvFnL0oTZlrvTnh65LP+XLTzhUOTp/InyWcKpg/8DSU
N0R1h0KgQLDKDLY5OMAwLhuor8w0QoXqFchTpF8fN+Py1cS+BCkcONBX5A/J8+Nmrvzkueu0fZEZ
zWVc7j0e76zoN9WnT2MYSXs2WX7nQhJY3+OOW0kfCaVLTCKJo375VvXVLcnz4elxb+6adFWrHknT
8k3UmMHKNBzziECNS8kiXcdlhB5kfnvB4uu+NnG/m2KVfMoItxMJ2sM5HnSLki59eWAuHjfW4s14
fOU6NuA6K3l73NMXBsZ/nxYk4zEdp3Q/TG1x0uDMn4hMYnJkCsl2T1Npzct1UF4cHXW9668cpfrr
46sobrKz6ZqhFvPQfx9/fNMykgxydfMCgWfHEbV25u5lWCRsLSUP5gMvnOr4vU39X8sjfRbzpRVf
sspJTwnoIofaEBmkly2CHwhE7Zi8qAyEt9823xpJZQiP3HQEP6D3yboa5Ul3jDPFR/Nt4wtsSv8T
OonkyEMwi7Dd5CXwW04dPT6elnTLLKxR4AKwgyw3N0hF8mG+Bi7aeSgPyC+6Qbs8biShZJsBT85b
AEcLGSXTnslMgHj4WK57j2hIMc/+uV04ho+vdGSOxxGOvtbsEZspPrx+fHEAZw3AyfnSI1mT8puY
4Qa5A5G4+OmWv88oh5XUp3JrOXm09dre+syVImFZL94pb/JTRL5E+HjcoJRZmYzub7klzCeeQlRx
KefTDLEF75qR3oImeZdZr45B0SDRcl16u01lnBeAv16amI3LRnoXqzO9S6wFYiPM0l9FTUtFDw4C
WYtzkoS1j2llfKgYAXMReM2tzk+GSeSiVeLravCXxVEz/PotkgmfwqD0unck6nSQDa05Pi5UcOD1
2uDCCuYNSWEVrzA4PI49f2D7dM9BzSRXAKm/DH1rXzHxr2oiMnZJ45vrx+viNAVa2qjZuzjwnh6f
DBgN/2qAbcPScQDwCWz7a+QPxaaeWms12fGdLN/o9ripaCgH0XseNPNrm/N/5OO+edxDAj2/Mq/Y
Is/easjFTsKNvBvuPu9WB/Vvg6QBTnVE1Yhydh+jpT1ly1co4Pmqs/owXuojHKL3Oii9g8CxtZqW
u5Vbq6s7AMcjW5QUJhKRFju2f5TJgPJFoSuoMhHdHjcPGYdrF1wSZpZh7R8XQU/rPavcIhfbqdTW
hql5E8EX0e/GmSbj/9xkI2bAcoKZM4FDRI/DodqdxYQH3bNVCI9QrB8XVuqa2S6pnV+ciWVoWImC
+NG6hGgv4jxMoU+1P/W7mKHyPiOTzxhcxiqllp9LZEBIhQbGssxrV0Oi4JAEQb0ldvdZ80lFRU/u
7YaaECj0Ns3eoy6HxKr1V4JUg20j5FNVZ6RGVHn1ZZjle6B14i/S7jB2A2ObN5ZzMOk3ryeR+Zeo
oelDC+07M/z8q2q1NOzmcj7lLol9srcGaF3DOahV/aVINdyoQIsOKKvs92goN4/HYYYW20aL533e
y+Qz0W9Dd0fNRsSqLG5Z7xlfuLtcYCJN94p8GTBhaWvXyXCL/cjkB96HX5zx4rjbxDS/+1b6lJuz
IFo1Ah+U58Vx5pC5d+GSXEgBRhrmiPbZcjLidc0EKWV3HlrbWPnKSF5Hg0NuOozmFR2x3NfjWB0b
rVTnKa/1rawL+czZCP2YFhQfoK+zFXTb99gEWA654JRLgjRwwjz3+iImRpKFhztz/w7SvDu45b/L
XkiULEn0XtsuiRsEdgNEf89nh16QG9v/dNLcGDqwPJxYSVh4NYpMw/7FJT1+pCKAMserdsmsjs6Z
iQBERwQ0aZO2Z8ZSPD9uOkEcad6Z7U7RUIrXqlANWEEkWX1EKIgUdHuCyhbXaErlle7CcJiD+e4v
9x4P/fem9Gtrk5OUmLdcCGOVMNNbbkTUF6exnQ+z6FBDiE5tRWf3n6OVUBi26Y/QsKXEhinPzdA2
N93BzRoseRrOrA6YWogJX7ahzMUhxJH+3TQyglDdRu4eqxAmgGxTm6ncSWoJqgfutsvduGwZeiTx
eE1bn2Q/Rs2M/v6YovZ+3TG5u2rQvxo/tsgBZ11BDcyvb2dhjpX+hQit//nq8ZjtOQM+Fr6LpJ45
p6vJvWsxjDcyo7z6dTPvS6PNj208irOtWc62GXvvFihZhbOhwZREd72oBtIfR+nkS1oSy3e/Qtb8
ePvUFZnTi2XF3UebFXu/Nwk+c7Vb0xlcrkAdGcTXVJSTecQZuUVNmP1lC3lt2W0+xlYJoKkD3EJ7
Hog8FXJTmnP6YVveK30oIApAMLaZ0O8F8+i3VsXo4wworhGb+asy7B+ZqeSfxnM+7cXiAAyl2ttl
5WAhrps328zfHk9AVoL+z5ybl76RiC/dKd0ZbkemhEs0igZImdauhW2yJdMrdRcbmzl9xSORlTUd
gv88Xghii5bH86b538//v48nwf/378SsV7uuL5HWVywUg8/kSHf66K3V6MwmdGXXHFejt8aSDpiB
iCJt+a4sTW1Xdybox+XuzABg14Hq2Dy+O0ZEYAYgef5zt4sidxNMJBIVBJMsM8b5lUo22M+UyVA2
s5l2QqBdpGW+/+feFLSvFUX18q3H02uzfyFTXV3V8sMSi8k6R1V/eDxDpIpckCwmPh0bMWIr5143
nXNPMW5w/HymQnLuZMSWu3mctPV/n1AiH435Ey+Pp3epUzFhZGl43C2Xf6LBNb/Scesgr8KomGIo
fvFqaz6SBs/5fbn7uLFq/aTRSrkafaZekG72256+bvj4psyTZFcGmr8mUzzsOU1cUxq6tzHovJuo
me0KFFgHg3r6P4+RmEU2OZ/wTap8RfMkV93+8cShupZGJi7N3InLxBbeh7ZyrB2r7PfjG4+b1B5u
veanZ0mkx8UGKmPHHPUMUqfv4BYpZsbB3jiRIKRvucm1FFt8VQ5702EJtAdjPzCW+5oB5+EKT/R9
FM36J61TrdS1T06K1d60rHar4yj+jAtjq/UQ/GI2yAg/N4NxPoQ441gj9PxPK0xzP+peuX08Tq7k
/3o8Qra0pQ87/z/P73Tncyxr2uI4c978ILa3I5kQmw4L2ZvflA6hEbkRMhdVb5Mx+/t5VsH68V2y
dVJG8nQoHz9r9ma/0RL/j8EvGioWxh9U6Cx17beDmnfDYmYdvWGMni2XzOjHE/A1fxGQbL44ydwf
HKsVW01E6CPtif5j4nz7XW9fC2lB3QHc5FhFeo8RNDzhsj5Gif3hBlrDD+vJKcHUE1pKK7+jkmIu
QnXSNYEHOXCoXtGW3N1RXiZT+oe8yueXIQqarU4wwmbshvmlSpGrxwafNRJWH6McooTyqj10aAAP
be1mZ2kg5WosV2y6qv59HN8Gx34h3bahmiiwtfnuP0mZfk9LoId6d/Wyek4GpJJWljyN2iifq6kU
1wBp7/CelH3+iSwtPpp5bIT0sotPcKKYY4aMbLGU1mtR2x5x2WbATpZSwGvjeOwDqe98ozRvQvfo
iQtf/CHH9cOyaanSBl2Npq3/Qs76tp0G+GIuX3uhEkisNX5Eq4v/sAwCxfKrVwbY8c2R5c/jYR0T
AhTJRl91o5WtccfER4cQaXpNGtqqQDk/SWOiyk3atyRgnzWm8ZumWEE6OJGRbpZW/2jV/Mxu360z
wi13wwJDyCLeTUBc8uBEuXhpiAxGXYd4dVwcBsC43ictA3PM8HNT5tFGchz6Ih6EUX/d/9gRkkJo
6HRXayRcHB4KbcfaCnN4SDsShDKibiEf7HoCvPmMFkiUtbnfO7aWnoLOOhPY9hG1gfWRLT38Ohqc
G9L8EuZbkh6FQQAZsYxhdHy8m5Y1ytCsshiWCk3UZdCxVm1OWErA+E9jVIY/DYAZWNxzkuFLoFSQ
Z9SrEM/bxr5CVxu2HoVs6PYEYVEAnYO8SAAO04bVVmCNrCtUWfOUECm5Ec7eT5R+MTIgwZi7Rvie
+XQj3UTto3G46CI+uG1HudzH4egG6jjL4pAjmzGTYj1rZL9GgfpK8LNgRynGq+6KqxogaHEMta+d
oUC6FfQtyLLf94wPPrlekk0ypLc2FRsJxtVaVX7Facp1tnMUl6s69bIV1Fl7r3uF8zRYCnYmZGrR
uSdCll+MdDbPPUrpTac0eaonN9oJLaGgNOWJM5x1iD3001C58rBM0uI8dNY7dJ9gx9qSvS4JHJ5n
PadxdhpVzwszz/h/VKeKTWrB3agqRlbL1EeM2LdYIcMC/OXlcRM58iyG0gmzoWnuDma0bTBylnGk
eBbdCCeF/+3KYgM/lKmLwi5zhzdHNW9li9+6bJ1L7mbyyemR28y6Jsj44+7yzXaoe8T/BxHR+0tz
Sz4pBKZLRtwPxR+rdENWdJN5cWhy0l22VTPfcnephvsYQuwQWEdsjk9O7fCzUj9Lr1KnpoSJqyuZ
beWUkfFJU2eteVq8H8CvYrSTOBLjjKLVuenF9D6RgHsCjE/+m88qhKWPhCLMNXgvFHIWdiCmaOx7
luwOnt6/OVZenWzGlu0A/LfS62AryRjrkJq9q56kxUL0+HF8jpy5Aivc+Y15bOKBFpzeviZZ2V5b
ujzQK5y7yEcwLEN0rjXPekX9yGGGK4ho4xTtzd+IVfMeGxk52gRxnGpUVrxzUf+T+V1oD5V30Cd3
nyYAFErG248WtqMTROiJDh5+TzwAObTngfRCGNScmZyOVzuIkhAldOBqyZ2l1buhfHwFm+AcO71T
m9LBfmz7fbWFH3l62NXNAJF4M91LJaKjZF4kKn/APxrsPHso3tkp+J01EcR7I776ZjyRM3dPSoyQ
/LZQGLDAjYfJc98dRxsuD8uz1s1cnqzKmzmnDQ2SMt4wxU1PEeZx2+Ej2jd9fW2UeJ3r2V6hR/XO
sdP6u7rN6rAV+d9k8LzL0uejS2QyX2+qbW856WszC1wh1q9rONPO0QI4vBWrBxNlc5dL5lL0pY0z
p4diTbwCwezS8FZOQ9t0GetBstppDJ6vQQ2iGuLdYXQ0VM9glAsV27cUU8ZkRBictcIniXleyVHJ
p2AogJoMvJ3drH/ImcpkCMpXYA9qb+ZEj2WFAzfPM77RHuP8LICo5xqIjDsKKhOTct6s41znZGwJ
NPPS+kOvfTrpseOEyP7bkLQKZ5MK8oVBVLwj0qKN6HH1c4ZjQfCqG1bk8mjkKngqYYTCzYn8HYYm
3IxO7tCOonNDxNUUmmVLo1HcbIOyrE7l8BHnSMV5EZ5K9FMbw6u0fep74wUYb61cCjsnzg+ZRtDo
6A1/cwcky9A7zAu1xjzFc8ELMnVv6RAkOzNoxDEpoukaz1KEgcVlG/mG2DlNEJ1GA6uOzCIHKHQx
n7zS/opah6Iz1zmLT/EH/sLmasYdJqvGuvEpYwIJFsnXJLlJnYeBk1wLWUTmy8wrPQ99ynwR9xrS
6Ti3ofHpbbXTE0bUGCjmzVzU3sZPKfG8gdERbeRhDwykDSkoo40wwIdl8H9YWYtjP6B8iHTV7BqH
CG6o45g1Bb4ES1qwBVGVl2mVHxM22JCUxFewZ6HBwGyvzWQfRSJpiNOBXFMnA8lL6a3vI1wLeJnI
g3K2loivaV7Q6yNUc12Kol+RK3wvuuovNKWGXkObrH3De7ULGhbpVH1SVhhQyugrwpBf1XWOYr1c
RXWSXxJ/UWG2aOnicp42mp0sklzPWNkODaU4CUxeI16NZPkjXDePz6ppXjW/bvftLL4eW64QbraJ
LfA3blEfqsAwd4TYQXxPpm7be0V7kdpY0ef7cn8if5yfK8bCSEIPkYLpHUmvvc+6eX3uy0G89giF
cFjSGg40YEm2FRDkOQItdUc+f0OpAdXO7fKsQdj3e97+SJfZvS0rqM6x+4+czfYaA4EfPWOnM6kh
oKnh7JF39im3UqDIha6Td66/t2p0V6SNQDtTjb0rScjdzVkQvNQJVsFZzh2J5PjTpaEPocWheldS
Mu1MZI48NlJDR/KLCFZSMgOL1o0Xvel2HB+MyPv2SS2755IkhWWC4cgioRtBK2pydN56PG8MiYEl
Ft3ZnC1JmCdmeA5FciUE1V8kChSRSBCbAebADJbkTZMbJBQzZkcmY8hrHYSp2pg+0VjmQ0w9sjeM
SrsCDl49Oux9xowXB1V26xFWTgwmowYdKdlD/0B7+Eak9suGaL0CzECkgMYHPQHZiNJwr2nAr8DY
ZAdlhr4imVxESpT2JkuA52slkKK0ELd0yuKdb5PEpiCS4SHP12ZeWluMukx2O2K9Igo+xU9v4I0b
a8RZ1aq1bTQYwmmeCVp+Y7K084J8H1FlIOWBZkZiHDV68ydOgGvMnvmUjEl8bn1sB1AWgZWr0yhI
YaFrmhxbpQ6ya9y3ysixT8bItqpIhS77GfEouu6uIPnIDekF4BjE0G3KFDCbL/LuddYKhHYNkQtx
1by1dbQahervj8+a0oZmG5eYc0bD1DZG75v3xMzNe9dhh5oDaIm1fIuKSN4S29hIoA4vdv7DKUXC
2qzza5KnQ4hOM/3U8vzsd/mtHqZkncCNPyzK8ve0CnajyPBOZMmNvTK9Q9LPsUAFm6r2WR3Z0vFO
B8GfcpYEASmru5LDmaNbJ/RmjnVCcMuBZZclJ8nlXZGV9xLJbQsN6jrJCkyQdhkJ7Dslnam9tF2q
bUyMmhsnadYGLNiB8oLPlefT+GJWyAfCh1Cep4R2ufm1m6tmrxf0AATzQvQTd2XH47PU47vroRTW
rCYLFX7VTZxV0Tc9ibKNna+hvlKhzLioHPmW2FF8aQVHCmdU4uJF5k837tw+M7YJ9gUwB9UJT/Vr
hHqQZAD/Qw3uRgeSfKRtWgKatJE35P7Ap7JQh2jBpHqFBv1Kl4wl9eRu9ofICRitJTSm7Tk+8Fob
z1Bnlug4o/53wCVDNl7OQpnXq5iF8IkThHHS8+QQ6eh6c7Fq2rq7e7g6O1vAvB1c2nTWGHygQfhu
kABcJp9gNRrk0V7aqAL8glQk3jgatCP/MPw0046sjUgSptmakeHgCVzsj3bMBusXr1PqwmpyqN/t
mWYewmOZRneDI9eBLnrDG67qH8s06rNbOKg69fHM4vJGgk+EVTP4UiQ/heR+YK6oj+M4u9uIscXK
SdZp3TVHH5j/JsmTXWWrv0yMtbXjE/kys/1vk6A4oYELVmRCYi2k7NsFVr5lMvo0k3Y8esC8Kmu8
s7tmm97HXUf6IG0RIJ9JwcqdF1m0Gdz+vYK3CUWGebZTDrtZw4DTKE9+t+7wQXhT+w9S8FD27dZM
JAZf8bdoi2ALBMQ/JuVELB2jV5R46Nw6mX32NuP4YKohoxvWM2q/bO1gPJdxPB4Vig9iefrnTJBs
ObNchRqJo4TPQpHtq08dNAZOETquVVS+FNiuUF3jVWrahTDn/62qkUCcLLtZFPZlmwEDcit/rfGK
Ud3CvUC0IEYsjdBeWsMnkUDagrpWs9dA1UhOrYpbN8jpKPVsW9F53CZ9QxrdpB80Y3qlY4Of2XRR
mNf5u4tBfWsZxMWmi4p3HBOsExXnLlQYxkFomMOVnPu3pos3oq21SxTfE61RYc45PJzjPKx7KCGx
MnedN96rmfwuo0o09ikaBd1MnUJmobZJIMKkhfUHBSbmhrHqQTAH1j5yIJ9gA0iuuvOPVf3VzQoL
vujmG9anX8iQb1nTkDUw9GAmx7Te+j6dPGTJ7g/7W2LVQA5Lr9oKiuONRrIP3Bq1BsFWb3ObN8yz
8BBhxpckMhjk28bDH4Idd+yc3t6qdOZkWvmckVT2hdkAEzi54ZxiOAcYPRAJtRyeq9a7wlP2tzVX
Eay2ae0oAMELeDxrcPBBPhwONZ7HPubStxzjD5HDNK56yASdOunpOwlZ8dNkzuyEvnbxiUfZqbEw
YELaFw1jwDnplOIcV4N0HEKgo/ZBjyquSTvZz+5Aginpi2gIyeTEOmnWw6YrI7nORiZW01zqoahp
DQyBTc+6bbqLM5jkSARVdrSaYTvEXoZJvOKXSjGYxB/SMD7qwEX0Ws/7YujeMQrkm7wzPnqduE52
jemlwedFAQwFgQElC6U9XDyTri9nczf0XPUvKts6TCXwb7PFeKXcFLipX5+0NrqrLvC3WtbtiU2T
f2YIhTm1/OASb+zqwPdZ0VMUKR/w6iQEQUesicn76jD4Y+vi7yDbWI4BERm81nNCynkP9Wvd9y1B
NPRj8ArR3yGmKvadOISigyqT9LuKOssTw37KWxLVXfInSeX7sUVAXm+Ub4xqfkfQodb+jAsC9eTW
LeRnRC+bZmvzZQgSMHMOAmMPe8Od4mxteALjdZxeCwNBSq1RTroc4ImbR5UAfoQ6emfrMM3L9AsT
c3FugL5i1ERvy7SZgwt0TBi80sRErP1rtLhnUGnLlTIZcQNPOVQeEtoKZc/R1jBY5jDmigbTnzTo
mOGsHiLGUXCvYLlXzsvkaoBYO3LnXS9aUXqcOFJ263a0t8nkNfeuSe5+0L4P4JlDFf0idn4tSLix
UBpvOey+BLNh7s/k9rCDy+G1ZDtJfTigROcdKXxXc2mV58mK2V9o5dWKgj/vtCdZ5Seh6v5laL1y
XWWNWgcDKtkgmRgqxbiRF9Cf7jw55O9sAGS+enq7f4SFl5ti0IPQncznXny3kf3ZGzqJcdB0OcHG
JKCZi1iS7EsWR9SXLE3TqdGjf/24/Kcd0984+ImMWB6KCKpLWqeXSjfvwnOw/RathacM6btkKhmS
HPEnYSq8Crh61pOM136rN/gbzQQLnduHWazHEHj6ddpD+gK+YR7yiMYHTp+VrpfE0RNS/NJw7D1b
RwBElCcYFg5EIfBOe/VPazMTDAIwTQnewmHBRQFwYfrVRDtHOZvSFq+0Fd9cha+4D9KtIkF116uO
aNL4k2NUu9JdjFwxNdEqD5Dfu57Y5FPeE54W9B9TdnZkN7yPEQzgCtF2aI/jN3XEvJ59FxeaoR81
XZjMgNkx+988jhIIdtZzNnQ6IAKaBa52xXBlHiUryRP4HIBdIhrP0YFTGH2NXp1InzU31VhDRNhp
gO3Jr4A+z0hgqLVnn93qWirlHecG1ZrSmZcVfRVsk6TMwkoQo+CrGoVYZwISk75NNFLeho6Ljx/a
bzERTehUPsfNq+h+ASWSR+XPijbRLlKfUmptmOdBcuZTmK+hUn9wdNVZ8EZ8w7Jba/O8J36IuLIA
XFUt5qNqic2hMx8JOkB1rDnHANb/yeD4t3bJ6DI88g7MmgKLYwkRS+hZDXoF6xKiUC2G5lCn0RFg
FaGA+gttzD+TzSFqbLzXyuUFQWzAWFodWe4ZX3H5U0uO9DoCICjEOI0kcNnvFTSEkJgTOspK3rUp
vVrL6dMZIpSa/ZN0AKvMMQh7F0iqke2r2foAxF7RSaNZqjYkPfBZRdmPlC5fFYjfQtITGSiQbxvK
qfqIxCWKGKubXpAcK0y8SwpzdZAZdmONCA0+0PNFOFlzTihd+sF46o3Bw9zH2TDt4y0mjgj+aDhZ
CCi66UDrhY3Qp76js1NAfsJwDmXvWsEn8SvvuSzs4alG4D7WeBfHuoNrmnvrxNG+MT+vKq7NPS4R
Dnk0BJxsrkNvTm/GTNIRwS1nn2BaBCcEiT3FkNQ4yx8yVoQTBzdv7Zis8CwH1wxxKpZJi24g6SKJ
/TTPfXBy++hVN5xDU+f8bYYE36ijZx8c3i/TXFmONx1pDxa2N57KUpz6hBakMqffuZopHqqe91f8
GL7aJB76+CiAgsU2acXJW9uSG5jBN16OAb/6MLG6p5DUljCayg5CCZB+nXZPbY6nDiH+jtDaA4mN
5c6VNCP9kYHiWD+xuiK8hugXR1A66urFGzF8e7qhH7zg4DdkOgOX1laG1v2J0vk0+YiM/AqzcJLy
GQj07NS1AcsH2B4bV+IqGjuUd6XhcykKkpFrToPAunDB1Nh7BygoLtF7uba123Ibpam9j5W197yY
4+oS8UCMCVQD9G1Z1i2ZBE28YQBQ0X/PN2MAHQwF8y1P8n4ry3EMbW5JRiNTSfQwj5S+nFIC3NH9
jNEAufKqHOkV9jMz1soHKS/436bBRXS6EWaR3JuZt+G/l65NnaPNFc/gtju5HB4MO7hpNKSOs6Zz
6qoh408xKIHU/wPfPNhwQTPv8cunhX/6HhfkFyMFSSIKijHx+4NC0Jeaxk9aPZVumx4G5Z2C7IJ8
qlo7CTlcZartS4SdGN/pOkKnfNPa84O3PEKYUW/JRBwcav10bWN1Cem3PMXxQLmgI1FKgxJsWkF8
tQySlQ0YuYydXzE4YLSRfqr827Ynro95PMTSwFMlX3S9vwt42nQwOPo1JLpqlIirWf0aiflMEgGC
uUb/FVkV76DLHpc/iUHaJo7dkO3h3zouzrQ4L2ULjzkPjrTdkX3N5Wtpip+E3ZGKyj9T3rWroiQV
zFVswqIMh8H5TXriBKxOYM+Kj0EtEMTCI+0n3GWD4Z3KwSeHHRlECGDqFSX1sRWbjIwQREPqB2vJ
L+/ublRdx+iAxXhglW1zQi6Hglg2c/n0lWizVxAenChN8Kc72Qpd72fjiGyn+cV1V5eDEdqR9wMl
o91E0ZFKz8/2Af6Xlcreueb/5EWNYCIanqruLx71Q9EF3Y7EumEhQ5B8iiC/MYMdsCraabHtHFOr
39ijNlGzRlRfj8ceN8rQttg0RDj5yafV9v/hPDc+Iqz5OUN8dWgsTOSakg7rTukcNRXYRy0fxCqP
loC7gMjHcUjQYAQroRTmDh+4TaCRmW7wickSS1tHxdSvW203BfDuPdLxjlTW0ZF8On+VxkSvD4GZ
bRXD9RX962UeNBxIh3Q3Y+P8NcaSllzCUILddoI/wEoighMBLjk9U8UOY9HRplPelfxzHulJK0MR
LJI25IyQZwptLO+pkgjXJeKbSOGpQczuDMNFeVa2n2B+AFQz4nDWcXLYmBWezeUG+SOc5qFafDQ1
8aCKSmJMy+7GsHyN6OcnSwt5jWG8r8xES3EHcQbN9O65b04WW/pdNzQCB5zJ25iWbF+CmJ+l1nsM
xHZ2idNBUzo948z+SIT+ImoyxRkVBJecg46LOdzKJ/XyuIlbpIh67H4KyQB4Vm0PlDNV6PwwqBiT
i+cANcbWV6n2VHpEWg2qYAowCdRZOimLWUFTc0m48wkBYGYRINAE/GNN5mvNoJ730v7xBcl0quDY
Ywr96XHj28tW7gQqpN/zEfgJOnx3JMzet//oI9x3pKU3LHR5qEV2tp2KCJeBV576y+i2/lVYSbAi
BgzjB6xpyErAq1BrH5F9Nze/jhAC5neAmswQiQJ7HUyF3/s5Gpl4wvbnWIKQB4Wja3Aip/dr1ws/
bxL7fnK+Cfm1nnrvikOX60efp20b1E8eIjcOnfmHMGd17ZxC3yqkwCvdFztjMOcXN+vAwrmxv1W2
/OPNIC274t+E+eG+tOuXKU3Tax7180Un+Epngtyb6mkI6NLyr6J97mO0pXqf7Yhw4MVZ83eRZkTD
6hSg2qDRV4xrEeXXSNgCWlQex8e4oh1my3NaVu+jZtp7oLFktPhevLNpmj3F/2CiGwDm+rjrc6p4
pXHFWL6+sv3iLR1/m3Ggnd4QQV9pguDLUKvHQz9UzWuV128NKrlLbK4FtrF7XRjnLM+zXeyke7MH
aS4eESeF1D5zd/pAptUQt0sSZBWlRJjWZJ9EU0FRXhrHnLEOYZWY2PHXK5qDH2B90arlmh/2afM7
6TiubISBV9L/kq3nAsjQPgsj88OoMOe7Q3MvlFpOnH1ULvU1nTVZxv6t0JjuMHdF07OounIkjGsL
7dJxEI521DXmE1PNPI7Aren4f4g6r+Y4kTYK/yKqaJp4OzNMHmkULMu+oaxgYpOhgV//Pbi26rtY
lbXeVZgB+g3nPMcqTyVKWfZ0D7qP7YdkAhTd+93ebbk8qpT4aIl67mmumOq72Jw/o2Y4RJPnvDuS
ElrHFo+XnIOVPlLsh3kgIL3Lqj/ZuilM3bvAbQTHXcGq9jpQBcIcDk7BlSq82D3k/WxTpXvGBXKn
x7QzKJ7GsfuMM+NzKXyEo3Gdn1S1PCPq/mniifoiimejP2Jmw7+9evqhkS6y0dglIrV+dwHoK3+2
vBe/bHhaFkZKPF+cnDLPQgQH3F329nKLWkeGQVbjY4oC7FHzyI05ND/sfiJSNWImmcbf2DTr52Hm
hZJKEmhumkfPhdg1d613lbX8ZHOw66M5fw6qumZxWAxI4lGVInA/c2AkDBEr/dZp81P3Qv21hwc5
5MFX7dXdhtMcIauGP0PuuBFOpVteRdq4F206SDCq0Welz6N1GlL1ZSOvHBg15Ghb+uCd8PCaSIfK
3U5kw1AaPlAtMYWaIC4Cn2yPDmtlvoPP3p44t5vL8DHMCMt685L4t1F2zjfv5naRkXNuOsvclEbz
0udjcQBH2V6cVGwzg2I+wU69MwWpM6ZHmAx40P8+/P9TeqISVs2CrCs1P/D5xPspwiYBxAmheDGJ
15iIZtidxrPAavkaDeqDLOrm9u8zoTK51XpiGZ5FrwAmrFfmbcvekoCJ/30aDfgMqOld9lv8bQmZ
JcfJc0va6IaGOkZxD13SRWFicq49/v8D16ygo6VANdg8/fv3k1z++y+quG8eBoPAr2DfNBNutPoj
qNdjNyGvpdFczKUzlye2OL8MmwRUcF8yLKy4uv6DmZbrn+oWC60sHHAxS6V3YmSAUU8mgL48k8FF
wn3bzM6EYnX9tB/iCHNbwl+zIAwuyKU4d6by+O9v2/Vv09V6QvSyCm0nI0y4HLJ0mwEU2MzMVQnW
ZlsbD59TPwRnfw5+U0ImF3yAW5QaiNknxz4ap3pZG9m9DAg7QcEyspIkIdr8G7klAJnls+D+3oAw
C8dGt1dWZWuHyGa/WONalk3u4DeDq0H/Hp0B4m5EhwwDEUm9H6fsMZj1i0Gm0m3qJAy3+c33W0TO
MTGOuV9djWSAn2mQOkzm0oc0jAe7rMwzMnScqiSUMH6e7PnM810T+O4lobkOIKLEZJa/DrqK9Icw
zLVx4akNBGKLnOay+iWE2bz7FjM2RplV+YQAgayTXG6CwMCVSZSNAShbxwnLqMS498uty/jCmYS7
pRbO1KWfz6T8DdTfTH+jMrg6wZq8jetWNq+tJiLPVyzhirL5qqw1l27222PWU+s4MURt41lO1qnn
CHXYcm9r1njYEcjyXcQU1qN4hBfH3tw1GXZXdKV1fxWeuQXQzC0Iut5cuYV6pP9pu5vWUu1MHist
hpbWbcZfAaHlg2adh+N5Drvc4MKyqxuDbeKFfQE7etr7ojnNk3MaveqXFePHlA0yFRZU+bawcd+S
Vc2qrdpK2ENby7KmA7JNE+6wZAaKNagWAg1Q3T5DUdtpYhaOgl8fqbDc9lFxdVWy45p/c3SPdK22
n9fn+JJTWkbGLS3S+ViLmGkXSwCkGMGj1ZjP7cRZa0akekcIyk4okEL05C6L5ykOMUJwHreIRgEi
hfPo3wKNjM3nQO+FFKHdwvNkZ5Pjrt7pOoI8DPcHGnUUcjsvG373ldPq/NCtTUbJUBS71kd8nbAw
MHr7c7HmPXKzGbwekjTXRKQrAm4G8nE23uDnVz20xwr078ZV0cvEWjEStHrGmkOSz8V5LsBAqxKk
FjvVgufM0XLXiykv3oBOH2xik/PZhCxRTnvSjO4Zu245mufemR/Kqnqg67ecnE6aRN9woTZL80dM
1X9m+tVUpF92Gj1KA/5ekw2MbNrVHwc4Wpj2+1RfmW97IaQxTckdIbXnPWm59SBiAhNao11qFuFp
5R0SMSpQ4AxF04SU6CiVW28tXfAisWEacCCyXzYr46Ozo5CICEJ0ZuuEmoUOmdWJURJtqRO9GZqj
kEQxGeCMtpNgymMTnYPPLkWGqBaX4MWFEoj89QMT+NMIznw3dXEXivWoAMKAx2HqLo4roy1Nq0LG
K/5dfiF5LsDk1loFIcYBY97O7Qjgc+EpkgrPoq7YNrl09/R6i0GjWNbiPSU6Ssc4WGscJZspn0+i
RvI2FLm1Y/xhae8pB1zHVhnCblc0f0uPBNq+u7rp/CLhg1GrGz8gr/5m55SeBmTV/2pn6GcqnNOS
6VryXQF2p3UcyWkkxkCToMYE4nGSlT6PY4LLBSPFBmn5k8IevM/XMB61fuiQj+xkTTxZMLnJxY+D
H50uWUelQMUCC4NBme17h981yzweOPlT6RkYNL0vC0PiVLIxqatxOVA1sL9ZNJmgbESUaWFIh2CY
GASPzg1cU6VoJoSAQEx2DekVCb2qFevQdsdDO1vvs48cxDYZtFKd9oS7k4rh5PpzEOl4xkj7t2Iz
bhfNcJnT5WcT9R8sXHe+DAiDiTAYcJsXpPSNKHMsYE3N3iUSphd5DtWSkNs48mFBZ8VXaTndxe+X
qxBQBjl12HO1dwOy5Kb0oAc6XnbUKnG39g86kWHnmyCN1fzUY9gxK8Y+TAz7kNWFmbfWA1a7Y8wr
jhWxC2Oj+DbHuT9kFUqEMX5nxvzaBuBmeCngy+qJFnr0g02+rvHxwgF/lfXJ40cKTTCEO1TwZAe3
Jku4BCBo3BDbQZ6Sumi/Oiqz/alMGHnUUhSLTN3q7ITmFYlIIcKs9V5R5u9GHGbbzGerRzDRlrvM
3npRejMmVH9VOjq7GWkE19FWSZ/iJEbsAqRQkkZDrhQAaTNZWGfgOOuZ6rQ5icSG2ZxAXGplNcgI
2RIypanmwjwS6OltXLIdY8MKl2AswCxZb/gt2T44n3WKNslc2C6P87ONQBR4AuzCIaq2dGgss6Zn
tD+XoUCI13kg/nrvk7uM09FsGNp2COP1SzFRzS/cAjydeUYIy/pdIQpg515haOOHb3uWvBEyPBV0
3I68l7Iet6z+nZAUYa8G69uDcN6rAfC6XuA3roAsO22pbIeYwRTHHnVgs7F842e05roh97qauS6f
F5TSGzYbGqR85dK7w0mwkvpvyo9M1qBmBKFeBlhptlqx3/iUKjGfzWCouXnBn/m5Tk9eUp7skWIL
RYW5TcnxSgvEohEnKdbTXdwszgmqbHeAifjk+R7JldOI3me3lOK7hZHcW+XOiVj8dgmJcmngXHFC
o6+ZHHVZgD+wm6hPftLiMXQlI4WTcCnhOC6XY5nwtiy7Jklu7sTvmdbZzO3c7A3P+q3R82EbJfWH
BOmDmJABkqpQUuweQSKQkcFrGbtRv0Prh9pjM2jzWitNmpv2F0R9utsXn5ziz3EMNb9H9wIOnD4q
Dl5I0C4eukK/p35XnL22Xiuka+/rs3SZp1tO+aPNSRqZAfunXvcDgDTuWYIZysbhcCFqi5gUuPx5
G6rJuppFl9660dnqpntKFOhGcyj9/QKLl1Q5mgA30buRaLqdWpbfcEnXWpyHDcE7e5iAqFLI/W6c
Mj1goU23fMefzDo7evCISBLKQcSc/kxFUCEXA9e5MDaEjtrZL7PHLVQ54ncU9XvLtWvOj4cJeeeu
QMuJFxCueZceikchmhLFOP218MevOE/xDRjR1vRnsuTaVbBHCHCmDz48jJC2625GqAFjea5iSbyL
MR41oRJnhpGM/ywsXIXE6lAyBn+R3mHWVIk2+iqyXkIQgafStdk92q3PBmCyGaG3+zYtiuMgypc6
lX9k71DO2FZ2zGFCMAZuUc3BIPXHo43XDV11CMy52nRrJe3Bq++i7FTrmNtV/21MbDVS1/RqNW5T
opxt/FUYQPbsiPUp74nL6JyG41ZqpsQBwaVj+amZhlAPecxn5/yO3kxyUzPzjnlp9tGIYStzmlNm
J9ul7v6Usngx3XTY88sSPjs9UYB/WYQDHjms90PgBQd6M+Y16R9VdbcMv+PG9kaAp6WDjV2p59mX
4J2XiglCPTPZx2Udav+dheOvqvszDY2/w+D5Wtfepa8A+EqOyWGpbaTObrOJ2/7uaXeBqfnBdntv
WD5a+8T+5XVYKdfc7kOcE4Vgx4Sc53jdVvz20XdR+s0jt51jYNana0N595KmWXVCFxA24FA2ZBmT
8IXFalXaIw0r9aFtljc1ZX9BX1PKv9NiowIYzF3d5QuTYd7yeoHZymJol7vBiA3IuLWWZmkGZw1h
AseYQ6F2zphiYj86yYUAqsLlrgGKyn7e3iRO/EdOKMCTifAtGll8Hao7Wd3eoQ08i3TtEmJENMFv
JWqEE0Hw6rmMfwUpx4wun8VovS/8ahvqSaoEfn0DWb87J/ULPrt2azFH27vYVs3ZZkpXLP7Bwt4Q
Vn5Ya/Nmj9lbUhjJtu7DxY+YLdmr40/QTPVpy0Vgbqu+fypa1R1th+qOiSgChnGRCJgQhOY/Z40x
F3wFJ0tGps3YeFwAJqW7bR6HOXLvijAWRvRQAyQ/iHEvG9c9d1Wktgh+KRdjAh0HLnvIlJx4hHxR
JRdkZlftISmUYCw64hirxX00+dZi1fpi7TsXto2ItGHPbj4zh6svTi0DbmJcWzPXrLTZ9AYppyAz
94pHQLNJ9N2aWIvMnk8Bi3dwZy/mo2OIb0sjFKgkieOzciDWEnVpxPnjErg5laTTbI0OTI4gtT4n
aLKqyVhmbUaW5MLzYuR9yhbjK5XBKl+DaW8zmN46PIEPXpKh0evktcyfSBNMj5Uh73NqXMqi2HvS
+aKgpSxm/BzCZ770Rs5SVZqsP4MYH8gi/hqzqPZRBezYlWLXaM1FZCw7f5VIpcL+XRjxz3aq0FJD
8+Zed489nele6ODTMhuCQQ3EG0NDxHYOF9uDK7v35+URrRb4CWNQNyeYEBMVhJRKC/W9HvNlB4aB
BODlb+7HXhjY8uS57zVBqxsd+EwxPOIgeKaOZBzzZluDfyQGExPXggPS8C5SM4EPIrcI7/xL9nYx
zscMwIswU2gLw9IC66VijKT87QTafgwgDfmM7NmfUVQLM3uxXalDhgvPrFwvnP/1oTQblh8olIGF
tPlr0XXkeVlUVIFhHE2HZ0WTlQ9L3RIbPVwzJJYfcY2ubem77aAH8lzgjPhewVZs6OqDay5wqCFC
2HxDwCYxXvid4SaAcF2owVT6W4sArX3iuK8oeNR2KqLQKOtLJFvjaJfMSApcXE5JlkxQdmglmPOi
cFH+Xhd8lTp1P1ghPvqjprHLbA+lmE8Rlvih7khYcTXnU5BbJSqfVVTExtvkGeTlvkP+5zM/QLtb
oGax8ql3ff8dC2APRhNEh7FsyJgafyajeQviaD7K/iIwQuyVPXIMuOx6RJASZzi4PF7q8neqxv6m
1UCwXZAGW+AOlKflJE+8S33dI4czAmIMC0C9BNBSYWD7LxPYyTZSvjgmN4+IqufOyP4uyOJHgzba
xt23rYeVqh7MCCvhYQsf91FeMeZUSp5tMD+bRnrkarAV3tgwwKoG5+lyREPM4r2gNGpHhtMJ7Vb3
03FYVATeFfTbTTsCWZ1BgT/pvWDWack10jEAQpWkCzG7LgaxIb3N86x361QgU8ARvLr46HpCAFOR
v81Nq44Jl27aen1YlMWLRd/PYrm++f7EGBVWYcgQv0X+lseMMMbXHLP31kaFRNQH2/TKIHMxhxWg
mLkA75vvtlmueDTKDNcgg0Ba3dlXbbQVA/1E21ooB+f4TL56ygwZEXIiqXR5ffOZoR1HJRr3Nd4m
t08ZIylntXi2tnHpV9Pnv88WgghuKnWuyLirZ28u27CGab3L0Cg3TMb3hXNBU/mZEaREFXgfgj55
ZhOSnTjOaIjnmU4pj/sTTLzkyapNJAV29dYW7OxNMcln3Rm73BPq0e6QILkT2Sm0eNGTmDBRG5Iq
qNcfohb0ud1g7yHoP8im10+B4+DqScoHC+K7WaXBU4uh8KVXKFxMN7IPc6Ia0u7SDE4JTxs/SFnx
9AFRVGb/mop+eGXijWsfypFYzAsF2PjgyxTRVLaYKDZaH7AJpvxx9mzMHsjqcnJVXBZru27aL6Sk
g2OiqGnjrn/498GE3rBnBTey97mV3ujflYZcRKJydURVCCIgzosTiPA+lq+5szzh/jT2zHQFb4nh
/tCfRazUbWnGjh+wDZMAnhYDd3RxGYpEzNQNuJ6HJAPd1Cbmd6DFfC+XkygjwjRzl5oNYLExBfHb
YtOPtCB3rv8+rUYsXaNCekd7qg4EWQFU7JHmmCAyNg2OI64y230wof4+2MGPoTKOpRMFkAlHb8Om
M3gwtX0DpzHjcx2Qw83mi0PWyAnJM3UunRpZQPEbGHaPhpTnqZOjrhs647EoKuNNu/EHU1D1WA4N
85i0sIlqhBSXMOPNLPCiKVgFfE0IEOhELdKaouaUyBGBHjDV0UmIlJjmQ64gbboZiUETMVlV6t/+
fdKbuYTKlgHmis10n/m2ug0tyrVy8s+8v/bMVmwmZPdxyGbvEU7jM7Vfvq2zqEALO57jiXKQ4Uq5
FmndE8F2j66eGUKKrHvqLGI+XEp+9l39PnODACI15HogXGlz87ECMfd07dDDLea3lA/OtNxc6txH
VXjx0U5xWvz7E7I/fC9OUWK2Kgp19iX0CowqB5S868XVJo/p+qGemXkiXwCKQzDJZvTy7OXfh5IR
OYFYvzRurHPgN/Hzvw+albwRBbdW85KXAFz2c9vMd8y7+7oasiOafg5/jM4NJ/DUeuWORZC7PMv1
AkgWAB9ez5OOQ767FyLBtulH+6Ggxg8Gb9vJviTewx6fVWZu5cSIFqO+7rr2Lmxlvy6iPJqVZxwx
mDOf6wL10o/0NRz87EPak7BlGLndt1UpaKjeMU9jAIWK0XJMOEOMGfYmGzFfVYtfuR5RceqWybQt
rfMQpeNu4mZU5TTsswAj5QDggOUC8PkigmWUid95OrFpn5xLjJeA2zOscQEeS7v/aVBvI8yUj30O
Ug/kTGPMsHGqU88/GVr8qB1ZicwjpvKUW6EpPspIjqdxBvuuvRDujN7lDoq/RFjb6osdHHo757Fx
R3002/yQTaP4MeUHqwMjqIL0V5l6YrsM7OVaRZiqxXM7HjpASeqjj/L6purlzZtAm+YYzhjMBZii
2ui0donWKqQplH2XCcK1YUR/rEYmn3Pqi6MTnzA9pBdzPGsO1WNRVmh/3fHsRib1BFpaz6ufSDn5
gSKMCBePuCc/CRiKk8s3Qs/lK4Agn1OLdK24BzesCNfi5N/gSLUy56eNp/bd008yMI54ge4RrdE9
Sq1vh9uUDWhzTtGq7u3a/WoVRcNM4Fuveoq2QPTnyJlhRTFQ9SiMSaVmxIwtvgvL/Nuoa2wUFaOf
ISUPux7Y8RodfD4U8/zx3wcq3HYfFeWbV5J517LB2eHp2dgzOrh/H7L1/29ZwzDynS9jXldYz0Ag
9Jekk1+dsLtdhX22zvwAXS1dz7pZ9DoMCO5qiI7T9soi0TLb/pC0XbWpXX/eVm4Xh0VsfeoIVnls
4kZpIp4HEHLPDMVAz1nIJ62IcoDwHbEyJvrtiJB1lDiBW6+zL8MyvzbFEO2DSqGGuwAf0lB/5/mp
rNW3n+lln0/iPYPNjOF82KWD+1XJ6Xdb4Troyw9fR9NWW4/IFCmEcVtiiTcZKvUWYTM0PVF08cBv
epH+WzoJM6rW2TfzaRH1zL5FPaAi/ztphhqtSkZcrhZtq7EwnlvZuBVqlcPIgjOdpcudTDhDzlJg
k1aEy05LY+L/HICeeBN6D2mdmEy+YYDPcLogMvHUgVpxV/Xjlw8bY2sAdOcb7xfiNNiQdWD+41Wz
FX/Q0XIpD6i+aMrPkaa9TZjN9oRg9GrZRIHr7fsuxnDgyepsrnS7ihapX+VqnVOwJ9B5c8iEoFdU
5nirWmcOhe7EhorcJgyI3DW7BP6QONtOSYJd1PTa4qjgCLY+TRQo18Cjo02MLgirvvwdN0ASpt6B
opB2imYLyv8o8KLil0Xx1WQwzNYlvV0RLx9nL8K1PqHknsEgHQWJFEkDxbs1g2sVRDx9cS7tzOAJ
mdwzvUIraUHRRbI5TblEfe4OxjEE6rnjA2uGe2zNYmOZxatiBDN0hAopOFFbN1Z/uVLudV3drTWr
xSR+aLCZ0k7BW9HqddTgMJDdY//KQtWxlCBa75LN9reD/W7VcHziTHxxYwICMn+2T0nR0v40RCjW
XvIYOR5hycxn92OXa0iapPp4PYI/ZDsBczj9TIPMmxIh0OIu2zYj2QhL+50NQRFmq07q34dIa3sL
w6TYuk2A+PDgq8I6G0VvIg6tXjA5uWcyomaSOLt7qXxeJgC0Lp3rYVKS5G1GCGhgH9TYcbUzdN9k
uu2Oyy9vCspDLjQeNDbTov6snWw6YzZhCWCaV5o2hECO3sf+FD3gq5s2/TxcIEN6ezyhaPUGDx3d
ix31XdhMzmfmOX+9mE6SBJ78wlw3e2xd09ora0pYlnW8qdPPUhTXjhEBWehyuDFseKuQQB1Adifh
0sbLj9y2HTzpjDypeX+ZXiOOScbKmsfu6GCliUY2xEX/Y/SRO6axR37OONxGy0Y9RqL0BpltkwzH
bokJxXJJzEL3TQSKzdcJuKgst7Qv0mZVwCQeDca6UIqrHZpc++RklEiF9eKy8d7MskXDWdlH5Pj+
FhURF1WHxbQ6ZskIVbRih5UD/w5X+FtO4M2V5DpkXAR2JQLUbgTKZkLBi8QufloCtn+4ms9e1X1K
kF6bshzGtQ/nnJflYVgdXUbZO5u27vxwsJDCW4I9u5Na8ZohbpH5O84n5E3HXtovacSgy/RdegLv
jSCP+WJFUDWzBqF0GjybACnzgCKU+OjxFYrotAftetSV9VG54sMDKaZrCF2YGnZDS0dgNwx22yx6
J7UWxKaJVaoYyCObxKMxunpTe/ETPOI/5LpgInUarNAuzbI5vSkM4ZdJjWeG6mjr2CAU/vAej2QB
aOH2745XH4Pc74659vx9UUmcmdQGLMDV0cibsCfhaDNSyJ/rxtz1Y/8TIVP/WuH3f4oKZ8eQ2TgZ
SMMYf3GOu5VKj5x/w4ZQKFyipjhXZeIQC7oQ3+R45sV39HygKHtJ2c8jDEaur73CBvaZUIan3nMw
1AvhSox8GkwRufgxDPGfDHH+0+RM0a7OjYObYpGMptk7VctPRJfpzinZtZgRCUrtVDyQ9Wi+IG3d
DfEsdyRCnT2nMVitoZ/zKusvtoct2DBFhmQ97gqW1JOdfejcXaNB8jdGgvmpZ+uyHY3iGQ8GRXTi
H3UHzcDGMUUrSIyfKmtzGxfqT4KBDwoZkhNRxdiHaHhEk3xFdTpAHkANMhJqcrBbtEGzW/wAdMju
RQ+IzOLhgXFQjAIZamvgQvse6zvDHXmMs+lLkY5+bFuz35sdWAIJoMzzcuLQOXvptlnmx67x0qZ4
UJbgIVjcb3cJfs8NWXmomDeVtEhesRZro7FaZW+Eie/7Wd81TZKqHUD1NW493zF/WlBPDhIGhmRv
xwwW83AncuqGjiV41X1ZKvuNg9C6OnzFPqO/sn353Jh9wySYRrLqnENUMSzEg4l+Xyl03ijAHUok
ET1yEp66Lv81GcBkkIijkXD8X0k7vxVpfXMqca/Jkj2qiidsvbghXfrNxPq9Saz+00YNTSTVXU7V
EEpb0RhmTnQsp5nlBelR9WKHPkQb1v7pi2WynCpy39pgYpOGTaJ4qtTeWvmcXemefay/PJKygPfn
wU1EQNqah7mXOnaeuBrgm+27kVydgIjdLSTZ1axkMVEWv3Icc9Bkuw+7xC2Pr2pjJlF6ANmLE2bY
atd3Q5xUmmcgQzLZRAfbtyh85W4hfZH+Nsq2JFdtzZmv44++w8ozxlxFH71aLdzYjveZMcCz8K8F
QdH7IsJyxcX2UaDUWnr/MwKiQxRZ+bhUyC8W1J5YqkLLZlRAwHeHUUwCbOaZyCLObh6TxCWgEiQn
HuxXd5ITI9223ImCaOQMr1Hj1OEgPcLiGNh5I9vtbMjyi2KwUC/iDhZmOHo1Zzo6tgabrvWOv9y6
9agciPz7DALwXtlKosL12ETixUL7On6NS/1Ftlk45ja2v9r7UzFpiRqT8HCuTcQeL2ks5dWolofZ
HvlpWIwB3Aaq+TB4X7JR5SFq3S8ntZ+S6Wl01pFsXgOtGCzes+bZTZM/Re42yN1fzLTEh1KOn+Ay
VvQam1WF9rMkStfN3RMRW2t/+Or0RnBqRgv4VY20gCCCHK/zEuD3K5hwF/BQHC3DJDW2aUwmSgKX
aps3Ubv1SBOwpHFt0ellFj1SllhMezYan2RCXhbVIml4DmOGoFl3lDlVnoA1uonwj9vzvsumfIdM
ax+1PcyZfCnCkacwhkXmCmXpTpSMQc+12l3wwrBuBI+K7GpX1NWXDzvmbhHD3AEVXBEzeJ7xG7DS
TG6YUPPnGIotG0PlLf1x6b1fdhwUDxJhO77i+THKRxmWZHNmQbxsYRz+mv74RFDfCBTMjgnwHx8i
Jd43LMBFX7xDTW/QJn6JPj/60UrTnoVL5GZ9CPRZ0NPsk2J4sDoSEajDiGj2Mfewvycx4+z4+bmL
6CIWhydHlR1dt30XiwY6adS3us9x8kOf6LzqhbIO5g0UVNdb5f2T9z3OAIrmKAbb8dFMyBK6yrqP
amzCudWPchIm8lJMnObC6NtbjG3TT/3OIkZ3J3I2+qXIgPSMszoOMR39DKt+IyMf92VtcFrFfNYP
PORA33oKYoXp5DKcCE1kI7LyDeQ7lN1T6xYXiDDXoUM/6s4Fwsom3gL9v6dQhH75UM9yT/2oUP4D
JSFDXGYCCRbl+ZAgGq6+W5sYwEq8yEzzlGFcbeDYLsxF7YuAKMLRtUHy295DhsMS5opRhWLhSSmg
lI2Ai9Qktg6Lv0SN4pxErFdMlCBLJo0NPCCKlkF91YO1Pqrskd0jJoE+mSKOXDtAZYxxcer6R0YQ
wbZIq+Nodc016+sHtht/B6CTaA9QQsDofmO1nQMgG/bewAaKhzZQ8fVPWH4Jehb1i6mmYTPX+nuC
GrXzNU5co+EQt3xYn9NbZxsWr6t/VXmCl6vRcpcr+EAR128ce8m+qu5NjHsOkt5tGApWDln5J9P6
V9Ny69QWMucgolrAAU/eNJmMRZM89cvo/mi5+ezJOtTwv+KevFz0sqyFgV4x7uOZFTbMFA/dmHfH
2SdNrq3ZAtf2BWNDzT1DVizxb4gRjdIP4/RXaooMR5DAkEP9W+p51wGfv8ORQZKfV7vSkCCygh/m
NSgitYsdqGhGOlSPgxWsRYJ7Rgykiddj+VurHEkOQi2VlbtyYjjmOIyFGzd4wOxTHYeeRCUfFxje
JUzmSp1Gll1Fp/llnCcUyMUhYsIQQe5yvOi5xg7FnUwY20IAbWPam5q3k+UcUr4I4yD7F8fd0MA/
pSlLelXuPYUYBRucucnXNDxzotpWS2VDNShpz8zyL2ZuXoDZxClb0rtpx+SSvRtp/rJk7Tcegn06
Wp8y1ucVKtF1GOZzgoOnfuoAyU7ZPW8jesY6f8xn+tiyJxsI4ftrPAdnyADIoy/jcpqkzg9cR/NG
dum+dsdlkwQYPkGwvLp5+wwdMWP9s5uRDR8qmsXAtn56ZCYxip/QdPYGxZuMyKydcWm4cdocpIsT
vg/c6wwNSfKQv9peA9ghXz51mjz6LsyKxPdeDaNGv2KK1aHzwfHyIcf6YW7nMKtxlo4+eymg8Wd3
yR7cypNwlOtDVtQXuL3yV2f/ZYSPcqh2yRU1mBJSjEimyDaGoCh/9Goz/Rm0hiIeXfG9USl68Vye
Wwc+ajO0ZwK/YtBasPmRMw/7xk7fZt4oX/V/elk1+zkzPLZdwR2f8sDc0L3kNn4E3D/jYTTr51nx
v2bIvklkcNj1BMsVafyabo/5+29PhDdS1ZlAOdcHZyGvulJMgiNAIQ4Lqm3k1S/wlp1rkjdny4IE
m7KNdBJk+GltMjlh/FD0zTGIS/pCjqYi4ubhCkJZVtgZpYmdb2oS60I1Rj+bgjd5AvKamud0WfDe
evnrNAvaRAzW227mRVlsDpcS91xhqGoXROI3S9ynlLv11Y0gy5G5fR+S9qHWhvdYLgT+jDUP68Uk
IhylgrdhNu/dI0GpEjn7YmmijWcQfNGV1hecAC5fxyvfClJ4tqaS331eOcxhcmx163w5GiiteB7I
hr5rGBXgaKeqruVsohfCXkA4CBdrMU+HeipOvs++bmDohIOUhROm+N/zjD23mWDVFm390MMh2oH6
PpetaR9S7FOFjvsQskA4oBndidUpbsj24hdPFrr5rRipIDp7Icgixs1HYrliY2iIFzcF0gh+UBTU
cyY+BW10P0kg5IfvAnIku/Jds9LMCSmlEIer7jvBxoRmlevoV1PRAw4KrR7antAvZXXA7jEhsuOG
cn2SqJFgf4wZmgHtuxgDelJAqlS+mspFZhEZF7dz7ReHoetOxjhtotVZPZCHiyvLzE7jiJ2T+D7z
hAznW3bA0sjM4T5DW/Y/5s5jR3ImzbLvMuthwSiNXEwvXOvwUBliQ6SIoFEbtXj6OczqwVQX0IvZ
DVAI/Fkpw91p9ol7z91DgHb2fhO/ulS3AIic5hB2fnYxx3BJKPFL9NvJV6bkeKqs8StN+DSGMo+v
nmoFBpp5G3YgXkwrrHd5XTo7FzwzCxBS3QNHJ09gGXmqTJInTHCgjlijCumOggEDrJueZic3F0V6
3VBboEl1SDb9rGznewg9+5x77ggmK31l09EdBkPXB4cGlFVCfxoTtIVIJItAsIF0h3gFH8BNk09/
lj9T+6sYfuLBeS3iZPxgtMLUjrcb9jfxMoWAGR+RtxlmZ2DGnEbwjYmcMG9dQorsgPwcXTo5jOR8
7FvD0kerE69tX/5OaOMgzBZveWd4TNY4++o6BCrEEUMNdbEyu3yIJOXbOHfGpWWDxh1MveZ5fvya
VEtMe898oRTbeMw94iGBtvP/lOCp0WekyVE4DtEChfkoKp1dmxg/YF1P8ZOPlrtqUNBF8TEIOKkk
jDxibuDRAN96M9pFtulyMKBxeo5SkyHod1oxoB29pDrMjn4jxTtYtV2TMx2CwyECVT2EJfQNn47m
IYQesl300+yG2YK2RXJoLOQGmYuAFnbsuKmQPJx9f5+OfLAK01M32NLdcdBFhD4SHAmf4p5Z1C78
ZdnzDxVDZXddbMFZEITMHut6bcc63qcd0ahQZlumgUx4oS1ZUTwDv48oEx4CiciZvhejf4rvk2lI
hLksYwjpjPjy0nbFraTJUWnGx+V6fOyT6bcaK8KnR884scf9XRa+Zs2Xq11g11cP4s45gCOFacC8
Id62H5XST9AWjU3RkyHAgNBgHdVXhy6wPitqrPMEco9H53Mgumdv9373iIjHPM1z8Qf34AFXsc/+
oX8yg6HjU/DL9vzfMnHmHTbjCJGnfaxlSuxBuFRVjXc2atbktqsYAk+2eQcnNTHQuqcR5kthOmLT
wZtpXMySy6cbpY+aXuoiNc9uNm7G0cMMXssd5gJkp4UIGV+f+ROZwkCDZ97Gfv9kdt10givG4r+P
u61VTv0WXgwloK+63SynDx+46dlw860WuM+Zvl1km6hbiixbd+V0Fg4wzSGxTlOH4TVEibxuh9Fn
Qm2zPq2j91ogFO+h+d5kKJsDvKEZBbF+TzJ2eU07wnVIUAqTaYCHiNzx2b9QtPXrPvZekzjOccpQ
4y9M89bwnVNd/FZZlZOVwRdTptYpmDGyAjdKYtoGwi1G9ki0yo1DE26YeNxUiYqk7uVD20x00Tls
S07S/Fl1dneMvIc5oZ5KXR3c+nIiek6aHzmI/B3ITX8PhiLa+svRbFlHweTwgx+0oslRvJbOWX7A
tvVOOkAmX87BMWinfdeH9yGEiwAsGwlZhv61YZEG5Qx5kOdyqkTRKxLkcDfgZpCN5Z9zUmHJfWaI
QDlUXIz5lJbOInCiCx+jF6KiCVQDqn8hR2LdgQx58DxaRoJqmdaV4n1umFJOVrqJlXNNa4zBOdXn
rdH5G5MJgjhSjfpXf9PLnlpITyhfbBPUkmAL4hD5IKtdKUPn4irlIqFcNrOyPo+i9rGy+N5K29TH
SVO+Bnm0VJqsOfzAPdrDg5s4DuyTnXKqai8I/XQUgzZpmaCrbB8GEzPbdCRWxaGRmZtk65Oowvgp
f3E6G1dpkfGWZEl7NHgFqoXPGi3Q19RJiKSaHsgMi3aAS7eMY0EMQNtd565zhIYLvGPi5WEztErT
Pj8EoKvAD4ZnM6uSNcO7AiBCAi3O8I5eaO5yG1kjY9Vfpmc/x4ZT7+sOnzb+Tjw0zFmm0Dx6o6QE
zPWTUdLpBqIgVIIE6ItFgkfVcneX+B43zIPqjoG7oeZ9qx3Kphw7UANpQKGRp0aotr0dfmEUORhd
Pe9GpGGaf8JmoHta9VRCaOZKLd+xNF4QdS3yBwaKRUQ+cij5V2TD4mMm6uxiaGT+YBA9hDnFjzgW
8X5Iy2X6Q+/g49pbR2XwQ1SAjcSiCxiPIxiaoxntoCvHJ1N567IKyZJOvJ0LGRccJI2hRxdppepS
ZOJ9mtxmjfL8exiDW0KYxsmLwxd4P3xbkf+QiPIjCawlyQeLQoqifTv67xmhUIhp16YC31Smw74D
MJ20yBZN6KcoXaOtlwgYCr6GPI9JEMwwxIzSZp2TuHw3tSVpZFEEX5R6a+zIovtPu4PrTde54ykn
+RFiSFfvozF7bpLcpDGM5GbEC5TCB3nk3loWQeNuwsKAU8fbIlXsTqRLf1sm8Uade8GzFu6ihJcb
YO5OtuozmuIfmhWiCtrqIe3ossqwto6mqeRucAYPc2hHvipDbPTzEBFFW8csW5ilKVKUWKuvwg6E
xqR5oF2//RkhkWBGRHYcAXnXGlq8BE0V4N19XJSCG2kcp9SP954hBLEkJS5/9iWrUr6kiENWRd1+
jQUiKATDG2um4ByG9DlfoMTp8qWp4ELAjKD61Wa1XyCUwFaqY+OqEyNF84K+HwyupiZEGnGpIylv
Bm0bHyMU7uqEiw6yi/lApHx6ZMlAynfmUTww+HyAKkDUUJYZa6tn8dDizmfw1siTMCt9sOKQVRGn
TfpbC45MGoxtmvN+diPrCkxpj6n5FLM4YXLP3T96U39pDYrlIm854XmBsB6hVYQhh3pNDf1R5DBp
UxLGCVaK8WOEcXfKatGdai+Re2qBI78qJKFvHEhdmsO9CJIzPJZpM1P5srJqcbP3PQpohsbK1l9G
CdgOOvV0ApEPuXz5wnw+3SJfZ7M9Oj8jQ5xCMbz7Ay+KO7HsibjF2kSf7LJE1B7HL6M7MdQNqYuB
5ODkWRg5wxIJn8AZ8sHj+/rL6qAF0kVwu854HQp3FI+RYNgyWdEPvx23VeOYJ9dL872DU4Z7L812
o0BOKFG6kQdtH6Pe8g9IBTd0MgsqgnGhiDBZdc0SSTrNBaJX7PZmS0acPYYBevGp60///M8uspFv
FQSOJzx0Ow12BVviYx4wya9taFyJQisr0mA81VNHKTzCaGIJ156ADtYbSP4zw8TQP7mVMLf/M5rw
22PQhhXapDe/mw3070N67I18fEeUyny78V5KdL43lj3tqkNA/95WIfNhwqQOf3/YVzMNVXkz7Bb3
glHYB6OwbnU/zYfIzzwQCrEBzPz/fElcowZJ4xVbOGf/+hN/f4nFhHEzYdaYB7DxbKjPntn1D9MC
1oezxzuOte3w9ycDWvh/ht/+Z2D4f4ZKkyD+rynk//bD/3gpc/737xnk//o7/uO/TSr/L7/qvws9
//8xzlySp/zfx5nfMIfX/yXJfPn1Xz+XvHLT/QcUEM8OfGEKi9BgYrr/mWQu/mEyiHOCIBCOZ1uu
5xM2W2AMVP/rf1j2P8hFRltg2p4pcHCRU9sw4uSnTPMfXuCh/3ctS3KuSv//JcjctU2XSNv/mxMu
LYxywsQb7geomgPb+bdAY1ZTGD016c9cRdrgOCijDrmG8N8cZAMbuC3Z3bM+CkHPpExJR18AFtNj
/uXm5VPpFyi9Xcs4ZhEr8UPQzE90y/DC55AJRbixkvFYpDI+qcGbKKbjR/g7ARgrFeMAEHFyJGVi
PpDMi+zZlhrgXm6sPDExmYKzgVEW1fXiON1g/SBaJPjt+dBsUrDjekq2c6m+ZamjR9RFPXvrOD0U
tStuafPK/KMUAnIgwbVrczTqe9LQtCglEeY66JTNEnZHYpR6iyqjWiFLAyU5jA91nrxXMhwXyV94
LUKO/ch+RQhbgOPke/did9jm/lvEavAU1nxJhwzAWIJsiWHhITKNG9khihRNpLdqqs4w4ymJUIyQ
R/WjJGN9KSiQ3khS4tiX4nSOULW5kNUw1y9agtTf6VohwKS3dA3jy+nQn4kyS+9tXt+7HBdlMYcf
pRkcWVYlp4i9bZTU/baTrN9Mle564T2jmCLNK8B467TYETI5dQQosa3vMvXSBzTwY2ZsB2ZZDyF6
LWaf8GVj/QdvORVmnjR3RlXbZmm+UwsSxWAARrUcoL32Vgy5/y5J2AMsGUuAcJgKWH7TCpGrA5F/
r3qnfgqs4cWWRXsYJ8b7MfEK2g+aLe+VA5yxUx9zpuAD5yRRZD7sWFyoZQrbvCu6Xw6jl5XRWH98
go7QPkKsKPUXTE/azB75YpYFe28qwQOpiDiZZOg2LFG7F6NPXhysDzs/H9S21ESC56YDvrIa61vC
HNeCGbgf6uxtErDUp57iLYDxv6XfXpyQo7yqHK0FZL7EoG9MuEoQJ0goOjlnuttcg0mHuyzzi1OI
RmhHaMrTANgG75kPPozHGgka3KtG1+0RnhwxZ0zCsBY548mQ/XjSPYbpwm0bQkIRXJJdsffSfjuQ
W9lLtnApoUR4bo5TxlYfKMlKJ4Wzm4pblf0UYuivRYLuFBPFJo1wWwmVfVe98dUw17sFaag3HTfD
gwJ4s61kcxot8NiJ/6syW+vKqx8BG2uTEnLXMFs/imUCURP5xWzO+WW7xnokMOw7zOyXyMOL6miz
x/5aSpY7yG5LZQJrm8evSIjoYOmA6ybONi7jZ9zuSYnHP7tp199SAYrd6BF4L5o6vaV5+D7lGUU7
QSEC/gwWpAjIVt0d0hQRbIh+GRNxTGpHX+1dlbxIgNGg5dONHdISJDporw366R1hdghGJkqTRTUy
oqy6oQ49sEWlF98zL+EuBhdXeNbREuUPa5HY6oC/OAa1GpS9uoGVxJUOWHMjTYDMcwdHemIb3fMZ
ter54Nuy/R12dzdBZQI9bmuDBkFHT5OHB78Kcuds1p2JUZZ2TfFMEQm87VQC26AFpRcY1alxWb6i
0Dlj1xzkfKkTV2ydCL2IpXjC7aSYaOALaN0GHthIMQ3wKu517UbeLh4YgqHCJV2ACAEqp8z+jSUp
xI4S3mU0owqVdDvxpIGpTvpAms9HiqthZQFt20+s87dOF15ytrBoG8snfyDAwQC0HJhd+iEFO+Wh
Wk+EMCLwyk5orvA+exa7u0hjMcM94u9soAXw0dUJUxRwkb1og99Iax/h9JA5opLhUPfoSpZvoewG
NvVCA2X0TGMjA6CCUwepugFf5BeReCZ8b0+iLbX5WCUHIwmuSZY617kWuwLVFRnbDJYN5fnPk9P6
zwqCWKmb4F4Es7z7SkP3E+7andKAcXh9n6sRCEvYQjiKf8RYglDo3wc69kfGVUX+OJSniNvuOJAC
UNXFiWwzwAoCS8cQ22T2RHCznbp9/PulIFN+ZU4E2nMzeCsfGTRgnE1h9zaV6SJfi5Q8gTCL0so9
DiiUEKbL8sGPii2lfvVadGItE2iTpZSAiVulNmAyuCYG+bkkfo2J+wJbEGuBtk86+MnhVd8id6dE
N27ksGy3HUTtEZk8SJq5++LMRdbjrWur+9RAGFyvJfIMB21SjfbBK2Jeq1CSqDy/oOx7rnn2Dxp+
4zokJHMd2DmcB2KFfjR0Jzy+I6l5vNUvNpte4OKAij67RhdHOVCxAkUXZCHgeWOsMO+muan2Jgyy
SyYZP3lVuzCM6yWQobSPfeeA+5/y5mw5rAL7vMuu7WAuycZlQE5idRpTojjYARXrZXBBq9mnjw1s
t2VN39xnf3AR2d6yVFl3Isoxf4/uE3Rwd1OWtr2z406D9o+fgx5fHR/4T28Q9aOoR1bFyzKyO9ZJ
MG+aNPguRU93X9FpIFP/4ySptVckNTE0ZRDqE1+5TXV3z2i/XoB2bj2jeqqS2WGt59n3ynxqrfpq
W865Ag344gbJ2zDwr56qxa5o7cbeTV5aj8vCVab3y+r6bVQPARq+6FTWsbhkMLkRfYensJcD4A+s
9Z7Ba9didulLFnhEGZobqZC4st3BkpXUJ9dqvT0exvo0OyGP4Ig9Ly6IkXGMI1qS0+zhohocj3R2
RsDT5GtkjaPknPA5lPFcpDEY4qjJLy4OrGutc8SyEmZPYGZ/vARsqosux3CT9zToawoS6O7hsCDn
8etvTIVJj60eko0UkVHK2dA0rFuHEcYFyHbXQeSztnDAr9UsPpyEa3jMPoZBi23qel/Ca7vz3D02
RsiIZ4qa3Tiwo8o7t9rxRGUod5r6kDkEOFuEonmliDZ5fHTK3Dxg6XvuR6LedHsqXas4VJNPVDt+
ZVU8F0H9NYSmPqXS+hHZ/ZU3H0vv6BDeFNxiBS1UmmzrZpvnZeolfbX1Ogg93ni96gd2E5zJ4MjB
GwWPTjajQ1RPpkIFmOVEqshqhKp9YN6Z7NsAf0ynY/xsI/BBe914rPKn7xDl+zYA8Q4V45ppOMMR
GZYRdjmTBpfIlk+90IADYbwPiXJ2FpXxtnTFkemKt56Svj8DqOCBUPnCHmWiD6hSD/EJYso9cIMX
jWnmAg8cebi9xstx6Ck9nhoTdnPQoFZu/2Y2ox9koB45E5Mh4J41qFYwGfe+aF7HwBvIUsmmlR+P
7krV5q9yCHi5RbSNE/2BFy+T+Z9W1Gie0wK7P4RztNNNd4VuzVwLbNmGfOfQoJ+WaAO3qCkxs8Y3
wrr1qggHClz7uTCOEZrm0SUXr8fxVFsZnXVC6ZZHiLLLmdFabuBqEosLcAAbGvZ3Jk4lzm00pnjC
w0imSHWd82CmkHBgDe7TAVwH/e3o4FNDX00ux8TTs8jYK8JkjCnaRzL28ZxxtmodTA8MhPxDyXnC
CY5oAxluB+3s1HCBsrluBW9JjdES+BKBJ6LeBfFdkX0tNPDjgoJp05NAt9ZzB4MfiG8XJ69Jl+3Z
S++sMEVrzjD+NobFVTfej5iQOEC7y/ClbAEmyp+j7yAyI9UsCZhAcQjmT8YHEtTPjnX/cTT7H20u
qKu8ylpX0mJ2ZU2PiQNtWyjvUZBxs2uoXDbdGOarWARyQ5v3sch7A0emD1GCfjArAzRlvlr2ttOi
diyQJLfT2mtJZxbpUwubY6/Iut3JCX1FEJjmtsAdto7c5f036zMbtOXQxe9kpfIdXM89FSCIHct7
50zD5GqwmtXKWocI57fWBKeAF22a9SNMI5JeeHs8Of6wEUzhcEIn2prQPEwTcs4yeSR6mKXYT7YL
3cqza3i2OIZjPG3XdHSYiloDctbxPTfMA8bteOflTbwux2JXmcsnj5XdypcJTufYQnjee/FJdgDH
3Q4eZYxsW5WR2gY5Lsq8Hi9yYNAVLuDmNmF/OJF3QdNi/RBgQDYZfjTQ6DyuHeVpEd8sV7/6EJPZ
HmbGSSXYB1JDtxu1vH8Q8jhzoclbs8NqXj616fyezgVluHbA7hfz3iO+yPWqR7y45Qaixb72hofG
OwlPA8qecFHW/avyoGn6g2lvDFl+O54+i8KjXlucGwEj+li/gb8vIQLF8063lrOKJInYVqbujWdv
Wa+rzeiSPJYhgF83geFirqH1GyI8Z3ZefA+I0gd424fa37u+ytct5+S2q4TahMvLB+L80NlMyUQN
m2RuvOaaxi73hI72da8/mZtBFsCQ6S0UM999LHmv1sjoK3xl0yUjcW+rOpGtphxuECM00XgDgO4K
tkyFQwWVekWIjibXAH+nwT3E4tg9ttM0vmDz+WN2bGFMLNOO1/SHxAGv4yTZgbOseHHNPGLaz6YW
2HfNcL2Adc4kYdP65sVLvJpBtosS3G6uwhifimxXKdvnjmTTWcHv5rQqju1AkesIo99UTuqivLLK
XVOLEM9V95Rp+8tw4vI5I3BU0nDowNlXwyRurI7Whm4eVORIvGgy3uWJfhU2O/zaNX9UGRs5s7Io
nFDT36LEWnRKIAyw2ITfTs4r5sBfnUOTIodlrm4HqnKZ7kKm2H3JPa2s4JqP+QMUbsDp1XpAI7M2
FzLJgurCA2QSFNQdnXjYc5H0d8fz+qPfMLJo3MZfJ4jIqdBmIL0KwJ0bnvyUNDhtT9k2EPV2JG1+
0zqxfPbwq5mLopyrBWwS2ZLnZrKx6Q4O1zMxTCZqa7oiNgT0UeZcPeoA5fYg5puDdunoEZQ6ugkY
9wF+bDspNn2mU0PUgi2fL1RymeLuhP22Yufl7JO+eaL1YM3syU0VuITDR7StHMfoFmJ9TzPYWtaA
ORA4Z/sU2RjY0xYXHnwN0zJ/Ef/It5Bg/EHxcqXGng/VGD65hsBz0kOiNTzrLnr/rZlM44ybOrzl
QHqxTuewXZlDzDZLZ/ZrFvq16ph5IQZjq6bVYwI8uw31FV4OPB6SubY9nqu63CPwmmEmZKS8h2G1
ZrkkdrWfv2Wz+lkjots1IrwatfD3UGT2pLPDQsAoQUMTHWQfTYc0mstzXM7A1oMOWKt1E1XUnsyq
Y6NqPKL3eu2Fdc/zSLGr67+TQeAHc427LeqXv8343y/pLBlGodNbhbO+zLFBHCv75aLlrYJaTEhO
Eu81AtITPMQJFDd/do6pa/v3b/v7RS3PhJ2wlFyEhuXym8AJwcZmPryuwDqvce/YJ3uZTFs4eLeQ
LFOUeghlJ9XqK8SWHNURjqnaHg/Cb5gZoJjFb/8wWm8TLdwaU/W7Gvw/Kkisy0ICjqzhUdVPgu4D
SY//QInoX5XNna8mvz/DKZFbIqL6HbL8nuNaduFrPi/XUsoQqRshvDb5Eh7FGZuHpslBxj87Lg0w
cvaj6Re3TEzzPlMc5Innq8Noh9ExHIK3Rhs/J1L3MARTvJnGvebpX+cNw3sNLYNdz2okBY+Mg9VI
ygwawwpZZJZzTBbt2tRDd/v7hcbWJ50ILFAj1mPzExzs8a8dhvgHENjcrsKyxs3syDN/wbdLKuUd
2vi+nsv+dx0nTNHsFH1QPUIcm6qTDIzomMjuG7suEk4+g+j2hmxr50TORIDjeJxCqPkpvTZgpQub
PKOmcoEQVO9jo3TIfPd/9JM45OytV0kdvEoSmoJ4fgd2FfrqKW8cUk6Dz062RGgVfF5rPJRxPaDP
2+Y0dSpjwztVD5yNOLOSkn8jLqat5cFdUGP0ZBlwQaNFNgyWSU8Bbz+uzzHqDkzmTn0G5Kfju3FE
9tgszXu3Lhy8ulnl/3IM++rV4400gp81gvG8FynM+vk0Qi+mhb61iXGwaXW3Vmj/KCSZkk45rUlt
hMyfboIk+sYPiuIhNO6uOT0zicYeFW0boEJInn660yYChj8p64zTDalECxxuANrljBHTHDj65CGi
iSL1wnwlGoa6oYGY4UhAlXULNco8kFn2CwPbdxrEN5X/qub57OXuWTCkst1xbZKFGTu8cqqIP9LQ
PY8mVbtiUohy1cJsNh1FOb/2sb2dZMyfwi3Jhr0NlvIEqDUA+4sv5zdvaB7qHr0Tk0ESYOcdpIkP
gw8syGZYETYZADASdrknPrm31dqwKhoJCDw6Ix7RrdRvGdRvV5tNM7klzikawls6tQ/4c5gn/fLE
eJRxkdGkMF7OKwyJ7qsZjTtmzgFcweY0RIwmxHBufFqYseof8hnmpJ+Huzr7GZEzjlYH+XulXQB1
AavILlzZS1xUl+XQTAoSRaz8Z2lWL9Nc/RpKMOk8y3RCDeI42wUqRY6bAP608hP3XIXTtIp7SV2M
KRX96Mr0XI4mjSk9ydU58QxrVw1MyTPurcnFPEBR+QQ6fmu3FftP+1ffI+QPFnBN5GG+c36C1ruA
9GzXE720maF+jbp9XKiXCYg/QRCs2Tqg85Hyfc6ltdXFMDvnX4kmFjgh9qCGyd+l433ItGJQdiql
zxSjxRgE95TdXjBsmxCBR2PeOwghU/1Kw/tURMXGA27U2yTVp4xEUOZq8srRqrg2p8WcklC/uEdm
Xcw7QoAevM77tHp2h9r+jGjOZxSuMKFWSTI+2El6dUHnpF4K+9p6aEuUjG1v/DAojcskOOvJPodB
Q59jupdhbK7VsjnjwEQmP8y/CCN4U8gJwyq/gFfO17GJ6tpM5mNadm8lpCCVuz6H5y+GKyjSSScs
RQuoYSSZmVxe7lgV33pfLivd6Ww61TGewktkgTrUZWXurYq5C5i6VZLWJw5W1KI1yr0QAyyLoz2b
kXtJnq7OEMzirDiz6b40lkQdTrcZemLnBM9hzX5gbiI+G2E1bSUCfkCFbwPBe4GRotIsbxDSntwf
wrDPhUCdMtkPJnVP0+hXNH8sP2ZCdVkD+aCFVIvGO4lHAhRgakJzZlfLY+l8ghLeMFPwkJ3U08FU
zQFaFDG81vxnsNNHXcP/8oPkt41hqHRwU8b9ng5k2yhIpQyVmBURJYmSn4HJemTwl6A2LBpcmFhp
fJRPI0rqEMPrNHqfM4e2NpiGTubnOANloQgYtnYCI2dZ9U/ZTcGJiiv97ajyMaqdO8rBYxsFxIXA
lkEG1SKy2HcU/tlgfVTaf+FZOPiCt88JSf6lnL9mwPQ2SWUcMEIwW0msJ4jWiOaltfFtUwCmgnRU
mPOI7lXiJJ6TD7Ot8bQZ9zB7icEWRLlS6yRY2QDw1jHJAEnufgS8932fXlVl7bsts69HHKHYD037
GUfGzSLZXZR6H5fQKqHhpQZMbeGfdEp4gLHk1A+Sjrp+sOzxOLFf3JBAgLkF1GtXew9ewPoAaCUw
IPZ2HCO4z7HNrHVPuojIrEsjXFy/CAYt6AWrYcxfksC42CpAK1uFF9hPn7KHu1M1MIA7LAi05E4M
wKBJQxTU+jECTWCp9qlLe1y7ALwr5awBqqyNTN4b4bzV9ky/Hv9WHoxVlooI0KzdFMrL0PYUfAH3
nhO9k9XK7JbPK2awL7ey/wz0/EDEMOnsffKokG3da03WEYFsPKKhGVwdg1W5mLP9YIbXlJM1JpKw
1f6hniMmCUSDpcE5I085wQDvmNSnHMltIakuMpiK5nSuiLugaf/ymqAnVoPYEEncj2LaU0RcT71A
uOBX8sWVHtNpc++VyOOrQl6Ws3oJKEzj4BVANRVt9m0k7re2nddSpxGmrYWEKODyDU/IjY+pj9k+
mSjmMztZKcEBnIn8yif/BT/8nfr3ceDD3GOUi+3HrLAYvUyiX7nm3R3IY3KamcqOB8+2ghfTnkhh
EL/96DCnF4GTK4myC9IdZGoaaEP+5grvw57JJJvRDoCZINqw3w0k+lkF2WgSGDMHffR7qvsv2e+z
8Xkcq2OQuoSkJeLJrJvNFFIsTB27tXJ6lRl5EDU8OkhLTKwA5kNPLc9MdpnTT9aly5tdQHaBV00v
cG+6BvolelF8aVRwflO9BTGuK/Yp5qqmXdZdAbCN0lha6TO8o1uhUFyjKaFM8S6JLj87VcW72E3L
UxxZ5cmYNaSmKCflKCOiOJs3wcWDLtDoOd23VKBlML/VRv1z7jzMWUb9mTQKxxm6B8/9JF2ZpRDy
pCY9mm1PlVCRZoe7BMUbY5Te/wx+TSMiTPRgEILzRwufzilD3RW7prz9/VKUixvJSc6DB9LPQB7J
7Dtj3aZT1EegnFYYDXuADIwr4omZVtdzHq/QzAakx/MlxC5asuXfQxa8xz1G867l2EaY6qxekOh4
O893iQrsCkggbRfaK9tr8h1DDLNtaFFYua2geadoiL6ZZ8hr2Lmc1Blrysi/9flLNlX+tZKEPUQB
+b25ExHmAcRG5x2wtOq1s6mic7KZdmHR7jG3OOuxF9UW6t972+dvZkR6IqP7lUEqCm71+BdkZuu8
+Db4bZB+4Zr0q8mDbVfa5qVMxaWcNH5rRnXQzIl68xfwEarx6khVEm+mbgrQCi9v7QgNUsGzQp4z
FqQAsQfoU7NmskVGFAAbJ/EZZEwZlj6r/OWLVB+KGLkUqmEqyfmQzAWjXNA7cmIvbUX0kzUOEd+N
DlUNblKD1F81JKex+TSe/PorUvNXgmT0EAus1qx5N5LlReoG2cml+wQ9Yld0UAz77ZZu2idDpfZC
fapG1NkqNMgcwNyErU8yFtLcTEnzFJbULagXGWp/9fAAMLIT4V4s0/GheJuMYevXprvH6KDq70FW
7R6C/jK6Z05MNOl+oAR2CSdaWW1jMLyb/qQW9FFQTpwMETOhDLi8YuW2SKjQ9EUPhsjR+07s1AEv
U/u47T5z5e88CX8jF3Wp5JV+aYc2e2AFe6VW+8BtxZzHdGgh2OCCTnN+p6p6Sjr3aM7Ut35AdJZv
OxvZFfGT4ZNPMIESjX/K1JBr3wolPXtjIGvMKZ35MF4BaeFRg6bZqR2gjfgu9C2tJhK7u4Xw2+yt
tO0PpRufdfoKrs160QnICj8tdhMc5zfbNxzGlTgjR3KEV/3U7MeJ64+nGbNoegHCLk8ACsXWDo66
cD6dXn9hYLG3jl1BWqs2njntq7YbHpKRKgb4iv/TDbhL4tzsFxUxKSLyvSRHahOUeJ2bAvmkJFE3
t+rnQMfWGmKDgXXYPyfG9ImkoZ/L9OdoldmO9AGNyNpcmVqIpywKXyq5uJkckaKKy5AXi6a6e6pW
Z6BHUKz5WGfC6PCzjPBK6AYiQLRKfRgpkgN3Gg32rk0AksbWO7Q6R2j0e7et/7QKGiKsweylYRrG
IzYe5KEDh+tCHygFJmJVhLxz84NlkuTogVniE/7YUbvtiqIX1CtmwSQVckoUzsnjWCSYlHX4NjQ1
NljsGrm+s5k0XniUTdBD85W8AnEjFabFXe49m6lPKYg3Jc1m4raTPHhiLsd8aPmvpicCFhHDQ+SH
0zE3rKuxGIZHEwFvp41Hdh404kP0u8pxns5lw9awibyttMPiPmncXfPIXWXjfkCTR47BbBi7YJr7
Y6zmc+Gn+zoIiwME4//N1Hk1N65zUfYXsYoBJMFX5WDJUjv3C6vbbTMnEIy/fhZ9p+abF5Xs6+u2
TRI4OGfvtQED2XCpQmAJ5kBdWkKo2Y0FbpKpMYJTmErmnrED13mgy0f1jAJx0tnZKLvqICSmrGnm
bwhtinnM7NwqG0YhUkDjKW2bZs2EO91EJhnDGmeoPaEKKSf1t9LgqPysR5xEQzuO/1mzearSir3M
XG7jGJ/QilNVWLkvMmBNi9mGbYrOzwSr/0o7ffYSaAw3uBJruyl/0YnJt1yN8hY2sqQ1VD8gkOZc
IKnxCfa1H9Kptw7eSLJtA60evWQCJkNTNTDk+q0lJkQ1ecmlmYxs73uDczU8oucsvA03QRbMlmiQ
5ldeTcA2w+wBj1L5HA74TRKoc2hqu3Rn5A4sKSuNPpKfc53bzMzp3VvDmejEcX7fOI3+9mf3gD8M
6EDY81OMDo438TRbAgOE8xpbzQhXC2+NFj5tprCwb01PUzru5r/zGP1zxkR+RBlVzxhgfMqivlhP
yCE2MhQhrE3cmAzkzV+zietk6Jrxlvly5TiVBgEWlWfyYwiXsDLewKtx3Yn+L/oaXTTpkUP3luhF
8qVclLIW62gZYqAynGo+DcMIinWsvsniQhidALr8efGsQ9MWiHPd4llX7PVNX2PCCGDir9B3DUtt
QtfYhPNHeoaJD2o9Bma8r82SrPQ5P9PV+f9f/ve5xnP/mNhTdz9foadx3qPsvQRoGhiU5zI8OUwO
6EhBbKH5JKNsONeFHs5Ic4dzFXnqWNQe3AWTCbiDSF/GTnX2DV2dLXQbeCkLKsoSDuOORnfCfbsF
AwI0po7CI5YtpDRugZbH/cSd0uGX8aHU8cfDJrqNqkIe6uUjYGDtmpG1uR6yaEn1cN32kIA9TZxq
PEfLCxF71ikwn2anCDioiuD0845iMji1rIc7zzT/WLaDeWi5Qj/vfr53ykx74ov+99/C5QtSI6CB
ZwogjmaZnBMLv0s3L8QuzlY0z3uXA3bH8NcVtLjjr9ZTeB6cljbCkkLy805V5byWqUKooJ8RSkUP
g2ECaogYYutP2WMR78vQpB4jmBLZk/9QCKps2bnd3ra8l9C0zsSThFuROS+mHzgd/3DKqZ5IC0Zd
8CKIUBfbqJbpw89LsTQWU4Bu2mbddJOM6YVJzx33/xmVfCLd9GI60IRd4Ju7cjn4m4MFIVrND5Wz
I1xiodbY5sYnGGvlq0hT31L+epJ46oEB2t7yku/Ej7yHrqZm/XmXqGjV9zYN6RhWThIZ7yFx2uQ8
y6Up5Y/ghJgBMTEEBGhCQ3FMP7mWXEhCSNJs5436TiuOiZKcudU0U0Qe/gS50hBerIJQztA28g34
2U+ZzVdXk31V+c3WQHe5TvOKQ1+vH5wcfI4UJMJkiDIZwxjeLxh4ajU0DFVarz/HsWrWZaYp7935
7xRZOU0PlV/EEO3Kro1ONCC6B82kej+2S1BZcyo4E+LWlt9Rhey6jQwcciR8zx4/U1znTLtMtRdW
4+589uGP0iNk3sqi5950xssY07HqhhZdUVWV/AfCdJLRobstsHZ5RYNH6S+YI/fVd9vq4vt46OiC
tqhipHv2miwGDlQz354tAH26QDYd9ZzvjOY57T3v2sFpBAQu+vcKvCV56EV28PH5L1/ZthHs8wUw
EFGwmV4VfqVd/EaQWfehc8SezpLvOFfjo4jz+TBHQILpTuIsaGCX9QyFfXpKixz2wbFH44YCkwYl
WR4q9WhCTepM39lGnzZ+kNBU70j8aE8KNc42SHxG+L39JsJXt+jtvwluZKaZYO7lQNuWcJST9AoO
tjbwjZxK+iGkejvIFA9wmSpQWeTmPLY5oa8gXLpPMb/bynvFZC1e02LJiCneHRiArFouhYPIDlbb
0UOTKkVvBSmObEOKMS175AFkQ0Z/2zYGmBOVPC0DB51qiX0pbwkAhHVssPwnsmPb04XcIES9qM4k
Lz5jOTUR5b6ObJ8WdflkVttpNr+jLulvTmpY54rQqY2CLkzQJJbdR8uXw99Mg+4DCRoxrp3jmx5t
BkHKCu6InvAzSv+svMl6moH4ecOiuRj5y4MZqbxUMV+SZz/SjKxlfcBl2t4ZDCB4c+ph3eGKWdWW
lrtEBfYljcGLwKjTf/MAvhBJrB8D+PodT4B1RJxE0kxLeOuo8i9fpt1fbyTCJxrncDspwvQgfXBe
hHcKLMrGMOfKYR+F9rQfimlHn5NUYzol9yE2j2wh1UtqRsl5qCu98Zuu+N111gsgjnsCjeIYdcZe
eAU3XFv+GeI3OYfwA/vZ/hnJsyEuH8NyoW/l/rzSU9XEQQJxT9zoXYjwd9iyAeXNOJx+XoomueRR
UOxBpNv08iXy4f/37udznerfSfkiY0uPL0xSArIraAlwG69HuwwBevHy8/mfd70gqS0tiCMgXY8h
gGhI7Vy+JEit8iKSE1De9IHDJ5ztCad+0rTE8kpwkmKF3Q5c1BSPu8qq6Nfm0Mi8qL1O3QIVof2H
uA8+h4v1MxbMZW3Q5AwKEV05rsChuljZ0ZIV13yAEBwkv/o+1fufT+MQL65u1TFU1SM6PD1ybuXc
9vP5xPf5f5avyJZ3Za3e5r67YStst6Juk+vPy1wkKLBMCUW6qijpCJpiardpbH6BSr1VZdBfMUH1
14GM7v/eyUh7m9oKwAfF7wQ93k3fHKiR3P7QSvvam0AUO0rmJdl5iZYw9hk2dnawPNrPSWM8YarM
z9TbgH9s2iPfjE/EsbG62ySyPaIJawO68UozdFrYWTvLsfs7tVZ404TBdAVpRJYzOOdEICbSvY3q
wTXTvWsBuxp7avY0S9NrsUzEQnHTNAVFr4JdGjCRticxPGuc/Fo65t2sgvGpNm51RfoCU+mgjqxj
xywZVfETulsI2CmuRy8fDx7ZCdfQIOSwUr8jvNfAJjmWURdYz/mgxN2d7I1j1OESeBYdqziUj6Xd
cLRNb4byfhVeW5/KwQg3BK8gnlBMnKzci7d5BiVEDXn67HoBBlIP42ZMt3fvG0O5AX6XPq/iCEDF
GsEUHq26qM+kfn1zXFDHaObxCeJ/3lCLUz5UCa4zKBBsvxL3bRF2Ps1wZoldV6wjY+TkZIi3Gr38
xmtTMu5C0zsKBTSgTgFbBCk62wb/a0wcwTVx0BRl9vTH1RY27pjs5MKyH2aX51dbxh9SSq987+7e
mQ59kcK+U3vIbYaODF0hTXyLcVePRXYjVaNeu8RDAxY1Gxep8s7p8S/giyV5+ruRWLFQlsqXrM3K
7eD746Us3Z5RBtNAMdxzSG1PpF7+TgyQjUFERBRVsbUn/EKqqf8Cc4Tl0h3hO/WECbpFAt0LnRSz
defUt01572uN6YK6/qTaFCcuLR8itQP3VE1u8x6gTs1qoV8Lt9HkVbcv2WzuLbc+1zE6EIQTalsR
AvLkOse6G4dtoCyCGFPHJm2AZKfEoZCymALtwal8G033McmYmnVyqm1ENIjoGU06eWXuK1y6siWs
CvJtdrUcZphT0B0H7bePuQfIpWC+CB5yYOM3vJGsH//eukN9cgeFn3fumEK66dMoHfy0nQE/HY8D
DaOq3UiANkzdQ7EotcWVMdh0zd8I395KEqjOKB5qkhu3ygTpDggH5tR0GWxlXger9w6hPf/++SjN
agf5ifmn8Oz52i1f0LsgWHG6A0ZYPod6wn5YGlhpPerDMJWo5Na6swL4x2hjJgTHffcqFpH1lLGG
MxQLGOHK2rmmju8Dqzc+AB7j0JeKrN4OgrAsJmY//EAicf45Mai0cQqwqRQHTHWCpbzr8bLYaqvJ
nieNVF0AfuorNZDGvO9rHkzO7p57bMM6PCZ2OT0mIWUuhydS0R1VrKo5sriju+iIDf3doi716H7j
TanP1IbU3QkJBL5TYzKThb3z4uAlU8PWA9f1GFXec9v2e0TIMAsZXlZWW96qdol1aTpvb8I4u/pz
rTkT0AvFdnIGk3W2m5rTeWB8JP34JWdmxl3mvQVA9oyUnnRsuSkpO7gt8wH91UxHES+bh29kTjks
AzKW3KurNiU9oc/RHo7oN8lrUPnVDZet0C2sK2oe6IneNDxM7Tac++btQ40QDfLOhnMelcEt1MOz
mdAssMdG7UZo9lDhXZ68bmh2ox7oD2LVO1rhQAGYmW+yfi6SunnF6EHc2GNaml/YFce3UTb5wTFm
C02isYOg1L8RezOvkQKLE4drEjbceTjW2HUn8iZ/GWXh/OKmwTbjjg8dNGhWta441eWSTJ8w7Klb
Vr9Ze92aNZbpOKHvZ8eYnNvc+a8ud7oxl+VLJMT0qLvqH16u8ZVnkG9u7r1ewTbpMvlWSwkPr5Ux
rvy4Yr+Awevg+G+0fgvoiFxM6JB0Y8z4GbzNznTiYkeKVLs3IpW+Gykdb7mEUIwjkYgoVZ/MJtl3
eE625Na4NJ1pbuoE0VU6pNbJMgsf3lgSks1ZzCfVxfk7rfe1kdLizQchzxWDg2s/oOd3LZm/ZwM+
IUge/T6IOf2zCUvUn+ZHKhx1K1XoPg2jjW5/2jRe1LzEDftdF8dnKWwJuRGcmpG0xdkBedAmmimA
SNOLXwLWMsWrsvY/16ZwQcP2/OOFIKGhdirA15DjSI8lApdiDw8mrbANuI7urRgVkRP09ZnLW/t2
VP29aaDvjG5CshcNJykh45U2ERMtlyZURfeAWuBbhthjyuVqBUTj/nJ87yEKwLAmbAcPbd96h7jO
XgsbPJDnzdk7eCEJMZKe9iRRPjdJ/tbbzzNWoXdC9yCRdv25W7gekQqcNw9EJrP08UjFgPy9nYZ3
oOZrYcjwpY2glzgx9DaPaJwkLeN3xioWLFs6KfPsE+Gglb9OE/PJnSo8rePkbaXllRyL8E6Ll1lC
1KeXAzlAheU2qLJXr8mNzWiZ8ftyYlj3eNUefr5zbJ9sgPJHV6G4CwJGLFxLtLu+p7d2Ry/O92W9
68pW7aXN4xYhoCrUq1FE+d1pTe+QFygPIStfLM1TbTHlONosKHjh7F1tdEQr9V313mWzSwYmiFYD
fYE1O5B/x/ADivVws93PyBpBiov03WK6DGaBFqpoax9yAl9YG6wDBvGO+8mZmvc6q29mIyRaW0i/
IFBvTmv8HmrHeq/netg4rrvDnETWUNLn7y7D09bXZwRd050TUQcYfCgOhS9/RxilcWTcZ7v7yomf
37AutFvXCj4zbHBJLr1DkiXfozHcfAYNv7pq+WF7+49QKrrQFwlWAfAt0Gsw85ei952z00uueAY1
amw/ifo74KEXNfnje+ByTeYufw4LiDHoPXEu2c5jmzbil+/2F1UKfYZj+vXzU6v+T8e+vZ1iboVW
ms8R9MN7NY2XzGfRmZbbXlZNfRtn/enV9fSOGrk3k2HrChXswYwZ74ke8UNn/WZGbLcvRDCx87Uc
jlKnfY9ryDkFxmy6g/ikm9nlj8f0vZ2r54rQlJVIKE0t9l/Gdvz4qet+yQy8Do3l8Wj6rOJJ1wxX
qOhruzHuvd/bj2UYiMsgQO9WJgvA4GXtTnEQ3sD+CY/sotZOgH3a05Og0z69JeDZzzS/unU7C1aB
IXpxJhMQG8yAB4QrxT4IDZNqFDmvNxhvKiqH9RAjwpxN7nuDqTNTGXCSfhqtpuWnw/JjPFaxLR+Y
tN0wO/5Kx9p6j1Dv76lQ0CMLH+CCU7yw2KNs4Yx8mNOpWpyer0Yaje+qcuQuVfGNhnqMSJUIxTDO
n8JqDO8/W0gRsgnEffXPKjArMorDF4WSas3mwG7Vo2emn83sp3S4l1RyMBc7O4VCtJ+0RiW3UMkt
0qzEctXcmTG8KQ11nEyMkGnD0zOOBCY3XvMC6omUcE6UKyBj+l3ydG4xlLCjk1Z0zG2Rb7M43/hJ
Mr1aBOOeewVIqtREOdFbeRrLLwE8F0JE/Lt1fSQdyy8D4wJ4d9tJ88rpUx3digMSHoifHyczR/Zj
ot9B/D40CU1up/3LKkZbQ7xXhp8eEV/PoPZuDiXbxxSbaxrAlzQT0b1I1c3NguY8pvJjDp5ykLRH
N+FAVNO82GKwdQ+p6T76ZVncPEs/aWG3D7MWyA5U9kqDZnghZ4MTABjs0UWnyhX17sEMky4N6mcj
ifJXegobu6qm3wQELGpCMj+mXZBNiAFc3BN2mc/v6cz8ZkzjQy+J5phDeSOSEM52oT4JIgcTha11
bA0QZZg+3YydbkSlAKd53OtXSTFPA9YEF8ItfQSLvYjfio0CafIeGuETPTH1jTCRURKKTpmSCzvj
vlkRt1S85GSVcNYdICy19nRUDg/nXNebJpspI4cYZVViYsxQxi3H4EFwUbzXiQield8/Qcbzv2X2
W/k2D9CsgyeSN58SB+RTJliL7IIef+rlaAosIjllzniXwTWTukQiIurnddYPNVTNuNnnXV3fOb/O
a41H8i5lANY+v3WmLL4JmN1OjV/+9Q0XiGRgoaZL2uTo1AxqPEallwpe+gFIwQpbiiBdffYfyfH0
1k2jTo0/pc+2r37Z0KuilZs/UQMjlOuqz4oHaDUU1kUymrwnNVHJFZSYxw5hBfOfHiOYH53o7GcE
CXHUbLXhbSaLWOgxTSHpRX1GZJa84bVw6I8SMwrFdMk8aCnu76wA44flGAgDvTF6EgqOFxKx7lIP
XCiwmuiSDe2xDkTiImvh40bQ/a9EEOpXB2weTSgxGZJ/tapFWzK0QMTHKdqQFd4aOLd02vsvV5lf
JAUWb43URNRY9svcFMNp0vA40NUVJy0IpykWFyz80eCJ2YGDdK6NT3lQmky3cA5omzk3/zfZcMvv
0TWP+WjEfxqyG1BrZWRO+sI8mnnlbgYDzicm8GDvjpZ1alzKyniirGsgG+3UlI/sTgmSG4etzJ+z
P45r5euB+KsDOA/GjhZNpa2ycXX993HZAHTsR4scTwrVi1l10Zk+8J7lno8mH2ohT2yydqLM3mZO
mlwzK7w1m7Qv1LHs5+gwiuQfT3lw+XnhPgov0OcAMOFw57g6MxHXAXKpeDKI9ylx4PRJRVcimbdW
glvC1z7kiQHPKoBDn9ItPQ5jKk7kAC9fpqjrjaq4CuhZD9jfVk2TkXwZ4P3iz60XWzU/93+fTK3n
jL7tg2WLFOcBCKo69y4xqKSZwISy5IDHyhIbMTFic1H/9/sw5U+uXZEnl74D8WThDDRiY5vadCp6
ky6T1RISVMoYIRY6gvxqwSLdmx5K0F7B8Ywydi00kiiEorECPc47yHIRelD9LRjabgF/KMRZBvCO
n2+/vAtbXE5hYF5QoVi7qQpwKMc0UHqz+r8vZcJfvFBswNq0P5Cekfg8Y95u6uKl5artfrJByE8m
aiyBUmXMOSOszkNq0ZIyLWqXEl6lpx8IZK6tx2q2CDrkVHQiLbP87wXP54T/kdS+eVxIxNjs4PiR
Gk0i7Qn8b3WijeUwGzQQKdOWOf28WIPzKmRjbJPlU2LC1sB9g99WakyghDVXtRGd7TTcO66ChN2R
zjvmgGtzpzHBdRu3KK+YDMbecPKIz25qvziOJFRFmFVACqxcmf4TJYRLEqSLxeKeGA0+d6jGxx+x
vJQEqCbXEUIieq2i2+TwlnhOl99LOXlACdu8MSqeTm7vAY4J0ufWa3YlA3WGzNhfWqmHDWWzs/IG
96XQ4z9XTt1aJLgk04JjQsTFHhpjPXHtTmNd/8uh3hMsvSR8uiSEWFu7xmGN9c0+pDSPWZqaU9BG
r2EUQx9STUS5QUqBhc8xi+OGuKkUr3ZtkLMyD+rEX8rf1FwVGwpeZDR6F9PiK/hjhCQFrHM761ng
CsAHLSoZ0yogzizvqgl3DrrH5jRLhswizgLgYqSFl3LeRUN6R3nZgCDGVtBLeW8HhUMdxTtedu/A
8wsdpi+OKNv1gn4Q0JJpmAIityxJlhGPCANgjKLL5W8TowZdH80bJZBLlQkdLYPhIiv6dBrjpMYS
NBI7x6k0byIwNP788nOdhtbftX0YLolsN5KpgSAwFd77FP+OA8c2s5M/Y4URuL9PvpGeIPLUfseJ
W1iIIp3oHOlwOIE9gOWYYCZOoyI8sHgsRkUfDYb2Fji92ybPY0SSg+8P6tBqSirXsOwD0z5xiFpW
ce7fFBe0S8phP4tLgMZtNtPTYItxOwTCht7AQDMF3MsFmXAz8CDl8tdEF2ObgVKu02Y6WSTxxpBT
915ddid36bT/vGsMi4FuH+5TX+stZu0vuvTlRjQTZyqi0iPo4Q7fGQtfToJ2hQ7y5/8D0NEQGwwe
a/R4NvKYKt/qyWnza5qBSQhQcETwUOPIQH/bRzZWcWcG19b9d31hVxPWleiX3LJBwbrjeyWASyrC
JusigJYku+chrJ8ygppZBAZz40aa/nUxgnovt2WgX4zC41BmqldvbFHlD9WOuwQ3mMOA3Q7hprIY
kvLpO2Qy9zgWO8e405ytHroM/NtsMzFjHggfPVH1HXHaORsrE1cY9Io8J5svWzLvXIiwuYcWioeb
4oUjXxOg2jfzDC4nKMiw9AB5NMazA8odN7e5JY/sMU0OFDFYdCbKrJytl/vEXUHo9S+RET3a3cTG
EpP+6CjgDa7tF9scU9GaQ0QGi8vRB4NM6rVJycqS559NMwfT0kWPbl5fSjwcJ27vbRrwsEKABqAl
w/xSF7TvrAijIl7OU4Q1iXNMe4lEhSBJk53TE0S/KCQczqScv+BKVe54VorDGUi+Kf8thnHvRFi2
ZSF+sXkt2QXIm7rOLJGkxILrj0l5IDFm8izI86YgYapMBMEc56639MGzxAty4GtHAtgWKw0WGK/b
okoh89zPh19GjFJ4Lhx6w6Z/cPzg04JKA0Sv+Rrm4XkK+m7jiyY7ZTnCiTZBFNWAy1i5ClXW4KBp
Ck1bH5Z/wuWcj13di46uIEukSdGacJ0+1PAHtJlmu0MD4EfkXiCAwsNwsTnU7Vv3Rc2wqUgdCh3/
MwVKBZO1QpHR2eme3h1wz4GLqOePtJvTfQfamqlsX57+9zJLtqnZS5hoxFhjEqcky0/sjRHSZshs
WXjqjx0VQC4lKphVBVNm7dD0XMNxJ4e6gsIxeMHPLjzttF88IS7i+XLvDJmnjdsTjRWmcXPSxE9C
N2VFIyqiWHM8HUm+rgaEOStXO8aJojg+aJbUuuWjcnlpLHlMI9XspXokfAmbpeSX81NHb2Ra99xI
HUVom+5VGxyLLjFAOxdcvAkveyZKdNboUSf0cvi0fVIUx4imtv05TsOw1VETL6Jtk2EJgLGq8/sz
UnPPneozJbi3lp6t1j/fD21wzn0MyWNIF9NdCcuEs48+5zNZHSysIUZ87psiALKaaRb/hHwyRPfi
X1B18SrO7Rdrmj51RwOL7vHHTNm7Y3Z57xrH2ssUnZY/sqwVuPF+vpONmBE1IoGhaMufpzTGYBgn
7UMeFAjiiZ/fDRmt3Sbw7qGHfNNP9UsA4HINM67jqDZ6OzsY/rQtPYDU1QM47tk7kKd09CVGYbdH
ezxP1AErDrzh2cMkNaR2gkHGIESsomegpmddopTLcH6sqiB+oc3FVGZ5iWCg7tLMfzYdMJShO5Mj
YT7LImlPcfUZouvdIezBcbk4sRN7ms4/Lw2TBC4GRajOYT8t+ZKV/j0Uob1rS/eDfK4XBl7lvo+y
DQureSxTfH5FoMezZargNKBnSSTyGmTxZ79CvJ0CA/DNGPU2DYTjtDA8nWw8l/WIqHNqT3aLFUlk
YDRwrZHX4BgPbYnfNCTLsEUU2ufYiePolmcnwxhfJUwez2yATZrQWXJZ27thBPBmN5TayvJdRIHB
hq3X21PzDKeRc0ds4dXgN39DlYw2iHnpekBGx81pPkKgaI7VlKDuipnllEOx5c5FxtlxPiZDSRIu
g4vUrB7toRi5tpSW9Me+CzujOdMK2g8Vh9vaauWDTQ/gDEYWjmZgXOZ5yJ8D+znzkXNlqXTRgzjq
sS73ZAGSANJY73PPeSitRfwqiSKgZGWZ6k1iBEndDrHGu0g5oF4Q49TYtIAf6na29jN6q9grhlWX
YeT0tPztdSo7Q7/kr5VhRmXIu85LfMlJg1+gzj9N/qC7aRyfIDTAHQrl3cuHf7bBNqIMd1X4cfZQ
VvWfabADsin7j0+4H+m6i+oZFJRtYQ4gugVtQbHyg/NMrMreKrJ/HE3ZdokKgCGNv8S0bvRkPgq7
VYco+pKNZlhspDHZhNnaZcHjluc2SKFybgZJEqfhKbrn1gieMnZLwIofwgNJMyemexh8s9xFPY3m
PLSfu8JPjomGmTJEzeOcfzvQQw7oQ//N2NYfJotSvEa3u52Cb0NM1b6fBIEiBsRDlgGWcfRqwVZT
Qa0rzv/oMplUZDkDlUw+IgGoiLGHK2gIWjx1QhZ0Qb8BCcs2M9L+nNU2Ah22s7Pqf5dRzqo69QiL
vQrFv9n5CKswU+cqCw5hYA+7urkN4nWujPlalyjGRk/sCq784PrpRvTMzFWEujjH6pBOfxiK/RUJ
nm+wiPJIaDKpc/JfqP1gh/sDgYyXN8O2LzGRsrrhLMBgVGAo2EYcV+ngLO42j7BwZWKbMGqQGw45
kyBVOar1CbBnnNbTBNTB64tLVHS4FWJii7vJfXIct+HozrXVcYUhDIboFQGKucpz+9nze/08FGgT
6ozWlBXrPaId9BetOurcQwCnilvWm5+5rrpDuSzbZBJA3tdfAY2UDXN4dXDTDWyBtZv5pLs5BLil
ofOvjAOA14b1ygGBfNg5u3JwWZsS53kUqBdAAO3ix69WeRvaT/6QbAzVexsX58h2MsdTOFJMYCqM
dq2r/jWugAWPEMsYU5KbRk0gjWfuo0bnVMO2t+6L8jNKbFLhMWGS/tO7m0ya8Xom1BIrQXYB4kW7
hh8u1rMDWx6ZjjsHwD5iSUxSln8lAgi6ETmfIpxLaC3tA9ZdejDgYVtjPkNybcUXLfl0ZXf05RkR
VTMN+izCLN4mbO1yST4i4mg9FHlAhBwuDrN9HofapsVGKAVB1vu2QRcDocnFEgLLQsy4dhPx2Edf
4zjWj/xt+adxAmhiW/aaBc3orF88TDSNRLHDVKvY0DSh73a8ghDlbMZa3ofE+Myniic4xSwuiLld
x2l7NVRCEldrvUy67blSXo3mwkTWT/EaG9WT7vtv0XcnJE6rJozLtddDqGgia9NT6Ko4QMAxOc3d
KMKLHVvkeNdQweBmEF8twt2cO3+nVDYUMMRHJ57gHEsOGJFxBBoJcp1y+BwxOCiiQzgeaWZmO3OI
746BNViU19LW557p6Apmrr91A3WfZMFdmWJbkFHMPDyKSqLVq4tIQaXixKSiDk2QbCAbsJC49xYP
+kF7hPYJY9MWCRrHIYjXbYhXsv+oS8ffILHZY5SW+46hC/ihDT8nYI4S84lkOLafiuErkH14cQL3
JWoc4wCU+F1X2bWegCg3DraqHrNgym256fyQHr9P/AiIinVhVUz6xbzhaIiARdVH5FfrUYHRd6qy
wgJLUmfCsU1p7ztzxcOSYEyB9t1jKnxMLLgasZMdurm+DtozD7KlVpynD4oSUHnqjt4IM7eDWIAk
FrhpjBY3rEtrH5HyuhUDyi/O1kVhaNYSFJZT3OLGYbS2lTWNxJEe6WoePeKSjuR61eyRWDAzkFSd
axQXHSUb1uB8HfmjydxybnmGl+AnzM1Yh9+SpP1T19rl5qNsKmaQAuRDPEPqgKwYIWwdhmNhljNa
OERlcYBvv4yoUdJ0w932PqUQAYP0F2NkhfXEh3lYYDkbCTl1vNRZVxImIQE/lTxnqn11VXQoaD5t
wsV/nZmq2TBDe5QcG6Q/HHtatStZMnnqB2OZVsOKlb+zeP7t2wS6+HNlI1VJefzmlDtlM0Q1x3AB
25ZqE/BM82RAYtjRIiZYbuo2Q6Mf52as8EQgCWh4emHr9XCfe8osI0istQ3r4cQMflmQIrT4OJYq
N/QORFxUJ2X4jBBwTm1yu5qQ8LgE1erY3f+veYSp6z2G0ILjgzI55BiPzWAwQb27XzEdGLz52DGE
2dEpsOc7djxjY8YRQSE1jx7WugVOXR99uM5gkIyeKrB5Kqp5Q0pYfdZKQtoMTTBxdsf+0iVffgfX
naAYUwh7U+ajdZJF/mU59cGpMMuQBjBvfMzb2dS1W0e1KDul/EbVFF5RUbCAJ33yu3YMNrxTC77h
Ncij987N/3jaPw69O93D7M5iyoP21xwb65KSN13U7gHZC164ZUGY4hxsUpyoNb0miqGgqX9FOw1Q
bqiDjwDN82vNMoPnV6/cbhC/8D18cngj8Eg68bluTYvuJvt/hynpsZD5H8urnp2WsEbUSxL3uyIU
fO52Zt9ggwgM63GqxDMjx7+1Ct6DAgYofkVOdWEc5OdRhykRC8avedA4b2IOy5MbbSeczSsjHVsk
1/Ux+/G4Bcx5CRPAJZ5G2YE/J4IcbwmBAFLji+HRmlHkYta++LWKCM1h4oDXuLaKDzK2biOhbB4x
6jQE2gsp14ixcifeN7ZbvMsIMStlfubgoklMD19YcIsr45tZN7GSIljVHo9z36W3oFtOz1r4pI7x
hZGFpSuxA2Dj/4e5M9ttnNmy9As1C2QwgsOt5lm2ZMvDDWE7f3OeZz59fVI2Tp1uoBso9E1fpJCk
ZFu2yBj2XutbznZyJvA3uI9Vzx/axhYDjQGJD46q+ybIxfpQtXscN80azgMTU7UeC4j2lMDOzeAi
3erN14Y1QhN5/czRgaAYYfyGCGO4QEOk1EJqyOAHhEC7tWCGqKhv1PC+yUdHFY3nI7cTCqf+PRaj
d41t7YK/ot2VsotLygVbqmWdmMwyupdssg4DScfaW2fbMVe5vw1JTti4RbtqW5Y/E8bqMk53iNLr
yTs3oi/ojujDqog7Ax8vujIzIaskNeUsRYs2R7DxPPj07oM0WtexAeuxx6R0v5LjGqdPSFY3jnwb
fTsbWZAoFLV4n4yfSezKJdW+TWcaSIjKiYt3X2qXNAEQ7Rvts8+SfNYS0jsiDscaZ38K76e02IB1
NhAuExN/0BBWP9wHRwNz0kB/aQny8WzE059BL4gDwSIX6NM9wSX/rWHJGckdloGm3R8R7KmQuhAt
Kw+nTMb+DiJhbk4rEdhPRlUMs8npdibi8Lxxf02LRq56Dkd5Ib49XDgdeLcp+9YbnPH2oQr+aUIk
vykSlnXV+sG2cfJL69v82lltoUeIs82DK+ECNzB0hFVasQW1sGiDriMXwC62aAH+kPOngagCK5aS
TmE7fvTiJBW65E4LFmVeBycTfXXtu+JNR6u9GkO01W3sqqccfCeeRG5vra+zvUfcBO6Pizkq+U20
EdJy3PfnpBjjPZo1F1xIX4BnN1gkJph0qt7beCGLtylBC5bxI10zK88ZvUej1fVN7pOBmCm5oqkM
5ca86DCKAKVfkY3TjaySZ6zeh4G6nskn3EnMQ3lExRShMlFaKXYDZw2R7aqwCHqsI3S3ugqPglc6
Oshv7/atu6w6ItrHQExmyXsRuX/FpoqeUxNfhNE04lW6A+Nkh2eyww9D23zpB8jhZXJZkajCboxS
iS/R68RTywJ5wDuOa5tScHmbSBFi1ae4LbArsG2jNg0eftbc32CHLX5lp8dkCp8i1dn8MhNFOgCp
q3yoaC/I6YM8ieHg6pqLGNqgzpe01tZR8TGmKUviQjiy4AyMQ9GUc3Ldy40/1nvd8A52wZ7CtiC+
dF0Ogzkk4J604XGWFxFlrpFyA2RAKh+hI2HA4yD3tR4ZgKTU4cNxavzjEBsfdVFCjaL96div6GXZ
2xV4J8Nv36jw1dgoYJKw+h6da2+kn3aifqmissxV4y40WO4kKv70DCyGUqxiYTCfm3fFzX2z23sT
Cb0FEopQd2d5/R0U7S7VriVLTCrWw7ixavsTbf6eoMaGT87nhhsZ41DNo+sG5BoUsl3idm22oRQf
okjPssJBj6tuSaGin6Ul25jEiV6dIDhAbts69nBJ7WL32WqGjuS1H7h0GVBrAw2bW9akahp2j9Ti
YvoufcKpXMVI22e+6R0rVodLL8Zs5skk2waVe6obZeEXQvpLxS9YqjHFEMOc4Yu9xUVH6mcBMtqH
eFjKLXd0sfFkv34k8RnKfo77P7nLagV1HQWQvPL3Qzamq9bS/zAbRlTX3GoJBKpa60lBBhIArwWh
XsahNfTvybJq6quVtqbeC+sKXRHDjelDuseP0GfaQbdlvNBb/iA0YN11MTpr32DHZbvoR/U4gk3l
DnvbjKgGyIwUTy9eNC3Enmjs6aefU7P+BDEJ+Yyl4b7itprVfU1QBZIx5ILLnMAIlkXdquqw0tRY
SiG+IVohinVU2T5UB+E9e6p+n1SWw9NJ3b30P6iF0s1l2Zynrr+3m/rHabol2uJiO4xlu5p7OnN5
auvNG+F/GImbZd4M9703QF+jBOtAfBA64Ho3ZWBHdVcXFxHIW683bLIpgkpRvSZ93W+zPtyUeX+u
WvnupGW+MXJDEfzrbSLDkIvMTQlPQRMtx2ERwcZJfIh3cYUulEpgCsZ/iwgAawfBQRtVdXKuwKX3
5PSRRDEeg2Ygx3MkEMfe6jFwxEpb9SElbJNApUVjklyr6Q2MUQ/TElwFblmxxaBInZtthN4U6tkA
nCHVGjowwLe4o+fRey8Ca/Aqstsjy6/3fvipOibdIkmmtd/3UF6INgaFMkeCYaHDlvsJhQEyxmJj
4R23IpxHvhK44sMMlGDZnIbAJXUlJxzKvGMVMV+FiBmmeHqR3dqjk7VCjvfN9SVmbhT/llRkQdl6
T4lm4ZPDocrf0Ivogn62TVqcIeKGMyOrlw/y/n8rouD/lCzwv8QPvPw/5Bj8fxhRIAzr/xZRcM3T
ryT8+veQgsdX/A0pUMZ/SMO0hG0JqQzDNsgA+BtSIPX/cB1q4I6J3u7+lPhXRgFBBK4jhOnawhTQ
Si3eQP03o0Ajo8DinK7rjm2bjm7a/52QAtMUfK9/Cylw2OeiPbOUKw2H5AG4vDz/83UJM78mEuF/
mB5PtFJj0rBsgr0UUWYwkorPzqeGWDmac9a7pj4rupezxxO8a5d6RZ6fyIiMnl1ApH+fUET/oL7x
xKGSlnOxu+q1baziswAnXJYhieG4Q3aT3TuvJemJIky1D8soS9p8fbaBeeaxepwnqAs+lK+JTVFS
xXmcjv3xPjZPV0PS2m2DZss7jtey78PXWtc+kTx7P9qoneNUBW/hkMNXqwogiS3VNwQj3mueZCtU
AfIjqw25FAUl8pKU2Clt44veDsMhrvKPCrWnEZPgl4WJAZ486FY1tFMGNztAFTpqc8maZV7ro3XG
70A313TLlQLveMsQRcUIN/6oEkS+W94ZyxY8yb6p56zJyZ9yE3vXZXG4rhH6kvU+pR8de0tkkxhI
sPxCwxr2Ou6Cn+jeXs9hSl/9Iaw2FWP7JgKueDU6RlvpxOKnCHxcHHnxRrkoXTml0e0Kj1CBzkzv
qpa1RzTXt1P90FLv/8kIXAIBZAavdpdHqxAyy57GK5HLLp3GTgTezcnggdxf63skwtGr/1JO1c8p
kPVPcWRYG0psDcvxIXyuRuBxiRK070d/Z5bU2ru+pCrmENNI5KBat5E33qYMI6kMfW+nOenNaapx
71YWWP3ME896nLXLSabyPIQDbf4idI/ZoMl16CTpQVDT2HqWSwIUIPTd4/DxxJggxJp04R4hiwyr
rHfkGboMkZeqMOHBGEitIk1da0Qn84GN5w03LRvZwaneVT/SaMiWlq76tyrU9TnR7vXFKpQF8KfC
+oXAdoPpOEaWgSy4LqW2Eqqtn5qiI76DP9Urn+19BJbiM6ntZ2xtDvmrb9zieK8smOaxYdk/7UiE
FU6v9y6CQzOhQrmMMNOW/OzcDJJTb0OemlrQmfmgot3U1OR0ZA7aPad3VrIs3bMNt5deflddJem6
c5FHyVvT+2wkMcJ/dW51iUYs6ojAF0QjwN3ozEMiYPDPWunTPe+7Hxszeo9996M1gf83yNZfRUUE
hFvlI3Lc0iVRMy1PQ+tra1JBlmBV6SQOTYu3bmyeiTfT5lE9iRvTdD4rVWx+u9W0rZVJ68C1MYwq
MKdW3DwlHjg+fPko0GHkvsYJ24J8oG4bUruEKlqL/TQF5g6TLEZLqoanhvDX5QiP+aQP8auKEPTl
tSp/mpSaeCy8twDKy0rkWQkv9H7F3SkrXVnyCp1yvdb7H3gkDDTKaM0bDDPAfgtnFxtFurEsqzy1
sSAnvFf5JUB/OTdhId2sAhdVnCjzKzdN6Icy8wHsvddwCJCp9USmUZO8qDLEFqzcb0Cn9lvvWzho
ezN5xiyChTn39H0GA3Ef116+dsvcfPIkJBZ2SOWb1jS/jW8G/6StSci1jaxlymi/gmL7SiUL+zwt
9Rf2n9wlLFVOqOXpeTskJVB3pU1c49qwJHy7SpX2Tw37QbNpQfa2iS5NlePRiFoJ7cmVC88wyk/X
MBDd2NaPSqdpRkyk9Tze9aIQYGmyiCJ4dQrjEzK/fog7v1mUFfwIj3bdc11HzlGLi4RbQIyfE+aC
GXVj/xnBsX1Mqc7/708YmbL/fkWkx9Pfr4Bo9tH0KqP/zDvviuo7NDQQXrbP9sqPnY05NPHHvRGT
O6H/psyAEYCuHPoBO/7QKhpkJilvR82QxYtZTNvH+TjH8uJBKV89vtuA1tv1v7LIzU5AOeU1K9AR
ow8ZV4buy2uTFO5B+ubH40lxf0WRjwenC93T4wU4Z8ul0XCh0Lv4HSnNvdNrupNqHHWu6K1cRrvh
H+cHHLwrQ3bl+nFo4pho/Li9Km9ot4Ny6YnQzEyZw97A2PbcKGjZC2Ll34O76Log2ewc+mH8WuRY
XaSTafyUFLbq/SsK24HMgjxk+zjsTXdDgFd3BZ0pnuRQvD1Ot3d5P00Dgzo0X5RGLb3FpE+PrV3K
t5xKHD+N/ni9jDIu1CSDXVL6mvwkou6tbhrt4mqIyWWJjP9xPk0gz5pW9mK37oK6vb30xto9eghr
V5aOBFmZtFel1PRLZRveXHh68ToErT+vRLSK2c59+PoZsE30R08tIhjYUz/JNFPbYIBwHw158do4
0LsHs/4o/fHyHoxDc2tzq76AelxHsmpvmqvkaXRrlPtqr/SwwpU7GE+2DONVSF0KUAJ68agd/Jsf
aNSk/cQ4u1CV1hBGW17s9AdpVPWqTEV2GZEEUJnLw48oCm+ApFvan8P00uhPpqZH/xQdA5ad4zjI
nLxf6tqYHBGfm3j+ihT3hq49OwL9rOq89KtO5WYyVfcbpqTkDmHwpSkBT6+0gnnlK33raQyEbWGp
l8gnuC72OnVrC6QwUaHsd0WWHggDeKKlqd4b5EQ/gVOegnqs70UHtQ8xHpSONXx2XTcxiTDNg7oJ
jgppAKIRt/50RmsBKVb7CXo+UbMfigumsV1znwJqu3L3Hjq+7VgN2jZ1MEeUtZnd81b6I+5lY1XK
QZ5HsyfSuc/SS36P3kwi334xpYyJ5W6MN5LkmDn4eD9hNr8jj3F+KDTscp2iD8UjiGQm3lWQSUv0
fQXULCZUIXCI+fhyL8oSGy0PnX9KJJYo+up/iLyn2+raf0Q7HUUb1H+GpMf0yvcdY0Ju4Tb+jClA
DTd1vz1Le21du/m2NPoLXep9dVH4NRIS+9Up4ycl7/kriqZfI66HT/IGgKMPIvxEVoi2u+gnEJIh
WucBkHU4lM3BddR49qoS5Xk8Dd+lS1CAVVVvDETR2hCs2KzW2ISZmZ2FIt2kw6h8FSVKdt1t8jcS
1klcmXgbYahTr5SoDV1KiGQRUO9BcT037jNrUdPcJH7hE9xmPxtlm90kOivaLkRCy/FeS7Sa5gT+
DMUNYinbYxUU23W9G5MYL/eAIj+ATb5KC1ed9UaLllFkaZeR3iUCltq/+NG00+9JjmZUt/8M1XPq
9+GfNm4tUIR1dWHELeZtTE540Kt2ySfRvdHh7LnyI21nkjj6hop953EpXhDDOJcK+OXjVVXcxvh8
kLk9DlsY4Uu9ZVn2OOT6SKmiDOXpcYgamIp38NZlrXaCzeUTNOSgRi26a2/1xooLyF9nVle9D0H1
YWN2fvIzNV5MEZ0epwOLhKmiCLF/sC55dwFXzqhdjDu9TU4NsDFSYsoOomCif8TCx/Tf2n9Gw3s3
WJbfdLQ3yz5UeH7+9VIWOyUyDl/fkj25wn4d/Gk09MIdyk0GKQsfpsZEX6o2uVY1fYPHS5zSWekk
Gn60xEQvOl+fDnYZAdMYATolqe3hlVDzx0v9ATJjYnTBhUxzb+O38Ba7tI5f+rsuJnCXRLi7tyh0
o22J2xphj+HejHvIlktZg5mW+dGLkuxTD47M38nHlI7jRnPumPP7aWp+zPDueCMUIN55ZMos/56f
WDiDgXwxvNLet2CF/34bWoRfAFLtZzBbkKRqYLQT1elP248oCHi2OE95Ks6aCdG9HkxMmCBKfEuY
G5Sc1SJjwLrx3Vg7ClsuaTIV9/BqMiMMCQ3GiorbwMZrDjaj3tIH/oPWLj2GrBUom8qBPltdvYSd
w7rXphyOY6h+KbPIf7Zc/NqeMe68lI6Ki4X/adQdFm0V/eT7kZeLHKmXBQDBzg5uJ/Rthdm5j+P2
VPVte6od2Z6iwZn3dCWI0uW8W8Djsbv6qUhCFAs9GnaTj/7yeMhDBISelj2RRY3yqQKt7GUI8byS
lW42VPHVAdJxNdOC3mfpPT2ODCWrFcU7slp8QcRH0kUQsiYg3kWYUI0K3Le2g+8Q0yfee8yDbwMt
Br2ewhsApCt89XEzFRpKiFZzPkSJadkoDEz/EHafcy3/JkPB+SA3vlqYKvdYkhrdph1Y5YY5tTsc
/B+przWboGFjiUwhor3XvCeh1jyH6Zg8jbZLOfn+sqhvGQda7ig/R7VY0uXSBrubdZpn/XEoQydN
8QMzDvdKEOtPFW6SraO1Yp17HjFgWSs3nt7tH+/Hjlq17JPE3tTyLoijlXp/m10r642D63JlZhiQ
ElcQ/2dkr2XtomKpfCrZRtXCM2OHZughoT8CJo3m9eMN6/G0UpJA9UgVyDYSh747MzZITjucCTXS
dtaVhiNW0hP2LPMEbjX/bFzznIahe3UDm1jviisNzwV1VaRwGFAdH+XNgDrJlWV/dGSC7AIF31LT
C+vM28/2lWpP/aBbZxs2wyFvkiOEajDQCFkATxoQSauEqT/r8qsVMTw2WAcB9fEXKS33u8hS9U7+
A9HFmSWvrUv4jeWSupeUhCL3mMGF1Pp1nrXth4K975fynTBsdzvy3KK2sMokeiJPVmNsvPpuWaGu
jsPV+aVzfLFYv2zxVJLm6vXWCT/wElZkyQXPkYMEYdtYJAW5kWB/J9mrI5cd37VS2+auK65G+MWQ
GhwNFRLuMvnqoxPdnXTUa7wc/liqegSnFsvxNnL7FS4+59yRyeDEXbFI8TutHoOsGMD0As55Eqz0
CzH1wOwISgaZUz2XWvzVaZOz8+2637RcYqsaURySdONnYMtBX7o9MDZ3Wxw1yR5s7yvwmnZH3784
Tll3sCt9GYgx2uHEDjgCdSqSuNtNhTIY+qH+5Xix34lgWDqlsY5DB+vnoH0+/tMwmTtYvs8Fm05q
PyF4XW/81gQS37L0+1M2sFG3M/ubeDlFF8HQdrbfg94ykmpt6Fb0lGcapWxK6SOy5iO5rdNZp1i7
6Eh+WOCaEGQ07cjujfZ6WHxFmUnCWewmTxmN7L91p/EuOan4QccBp4fOKgwPgM6074tiCxJungUa
1gpPwzMR9+MbbiET/2cnD4/DPhoovobja2373rnw8s/H6bZUxNWxP17EVnODOQK4w7Gyi+e3/i7B
ex9vcmEtbNW7CMwjABysxq2FQTxErsvuAMapO8A76A+Pw/96gLbGs+nwPflpuNbs6o+Vd+MWUY3+
jIfPPrDpPxpWqz8791O+q0oUwEYA3UdFp9JMuU4E+7QCqGngfhZ5JQ+PA7On0K9BW0bqkxGWg41N
wMa9/59A4nLTJSz2ilEEzyKrAqKT6YkDH7sL5a3oVNttfDI7RQqySvx5qtXPwtDqaxdnJr0tPtCe
/cBn0bNWL+o+XUcjikCpG+pJ4XZnvPQWzNPqSdxP5YRAAi/04nWMAOLgpg718KbK+FiH6fD3HHP2
wsRVNUcj2Rwptzv7AlF/1TZI3LkzDplZ2s/4ZhJu3apdajX7CsLlhb+vRu/Nk6o+iQFSdplE94Zo
a94cuyhntmcnpzF1uhPbcSj/CGQ70lVumhNegzw5pqyaLlRCIcxo9QWyAphnBBrrx6GLP4T51wgW
nYuirInq/j1c2z0lj14nJblzP91+DI8yKz716iMLd3o/ibXhwZ0KESachZnPBfCz13yiaalpNjbD
GJ0I/iwwcyU9kZ7cm0Zq7wkB7TO7Ftaftu9mtiugW8Izj2Wen/FMZPBMrXQbTf1XUWmY+er94I9i
xY4EZLqf9/ApQW0PJgh+zPno61pja0+acaSn+app/iFznPFADA7+2Tjn5guirU+eS7wayD5KO+Uf
ulYj7IyokMfRfz3IciCCL+FtecCH9wPl0/1QmdneEZW/TAymSwFp8NxMdX9y3WhWmcI9h0PwwrbH
Oo4SLx+Cm3phcKW99gX8SDYKDvQKR1/lJlo2sD2stu4PuMoQpgsYzfgngUg3YXOxpq5iKd566zRr
m0tclp8hEU7rvBinfQh8654d5fToyaN6HlDowrXOQmHQDfkSeRWu19BdSqyMTFy8zeL+7lRGDvxj
VtIDV64SA/xgZJfWh974b/j98kup7ACuku/MHud9lm7zltCXLc7FZ4Pu993gBgucS/DbMA9hYbPX
C7TfREm5GwgS3eVeJ3fIywsAHgbyBC84SXoyuNTK5iXJI7pDtCjnYAaYHHsrAGJsxWedv0wq0/qI
4BZsjBfYi1yPiJ7tRmOhJ75JODiDGi1fsSN7UzD88DAptOz096wduRx0cSlArMoKsHPOjIeIDNy+
2ZkmHMGmwnNfT5hZOuwXbDTnj8PHQ4TpZT7aOTi0+4tBp9275+H05iC9TROr2fgG3SllS9720Izb
Wk+b1850UlIS02Yz2Kp+BXCAgyXStnWSga0LJJOIrxr7oMkQ9Qzrg9Xk2wcivYNPy8HEVEZatskM
84Oeg3d6PEyFjQ2yEt81C+hFWorsdRh0c0WsKztT/mr7coD8Y+jNre4m8dMMFD2Bb/4Cl1mOaRlf
A1GZMxU4H1Ac7dMwTOmtTeM9RZTy+XFUAtYbi85/mXrLOkZ5S/w8zAEoe2yE5T8jmCbu4Uat6y7V
T8i/6m1DCZR0xIhMo8DA8eW7eGsrrNABMoMZWxv6+8Kof7R0SQBxsEIjby+U02LMVzAvccnVGCeQ
L7Fw0fSvLkd9TvuoeRM/IX3lt3IyvVObeL9gast9LtzfUpXGDokizGc1TsYOSOLg5c1T65LEaY8L
yFOEKgzpDWuXxuUN+CRs10HpaHzcBluMzBgPIdt3y9bak1U1iG8YC2khJr9kcY3fUTb9uKXVXyvP
/XEHgdYxnLqbGHyS2Zw4ODwOOyluRAjADMu5W7Zml6q3LIa5Ysn+aNl6jQbKkcdmyuUxDP0/uSf4
RTsZUouEtvX3CddLk31dg9K6nxJBCQ2UTG+c9STHTznY9D61yS0YJ+25yCx3PUZ3KlmrW84ytNDT
6UV9K5KmesUWPTyBQEA37FevLoIcdHuI6XGfsaEnfx4XUFKfHw8Rnp1zFUOmfzyBBQXQz1BgJWuA
2bQ91AgNSNOT37fWvO8duGPQ+Q7BFIcHq4jJcrpn6NpeHb1NYf+rCss7OJRzUVXnB71U+UFZ3f98
eJwrsidjLBaIKu6EXHbeTk7k5+wjtWJz7dc9vN8kxCaAOn4qQHIp8HE76FrZdjQaudGIuz/7msJM
kNr9zYwLGmoG634bKC4U/gp9iMF+ivE+bg8JYSGwVnqxatL4NaoNOGs2rXGpIlgAPq0mvdd+q6Yy
9g3sg5TKhGc5IAoK9o8AAr0VXjR3L2wTKJ3ehOuM0sLjVIKKoaSiNUeVnC5bXInoU9E4zn3a/yt8
mqwuwliiKLGM+TS23Va4vvn6OBycF5+cAuK6s/AK0+29F3r4RXutmAudWCTRFdFT72n4jvS9Nw3X
asgJrm3b4fB4QK6R4usfYsKnoMTJnsJaj4tnhwLBuXTKKQ/GqL9PhdVl4KqHAOE6ZVIrrF98hFGf
ufeFzAHYzWQRntck6iqizzIw2ouDivcKB/bMVhinJimxiEO3cet4N83T7LXtVuPabe7iaeaROTvH
6fR4sAIkNVOFFKLX6BRmHqaAkb6XHbTWk2PC/pg6Wc9S4fT7Dm/0ixeW9sImUXvdM5jtR8EEE5Sn
IoL4aeg4JzqkCH7hvqYqaq+aww7GvKcow/R9or1xxqLssqDxPlRtOkczjZC2TU12cwZK56YZ2zMa
udnNUtSjLcG2WoomWqam6S7QYxJ0pOkt+OhhuFtM+qNN22+FsBldLNaMV70F8MNc9Pw44rK/VDgl
iVVGcE0WJSOnjatrMIcWZWAMp0ukob/pOuKbrMHNjpR3in3kRO3K7FaBVfr7GF7erfZojdZt8WZ1
b4XqymOCCP6YYl8A1iyyI3GZ9/8/zlYRhtM+jHaZLf1jWvsONoiWZCSao2zN43kPj5C4z8on+U8M
G1Php3Ftl4Q+3ZPvhUuIZa0kZdJGxjQuPcrEMR6Sib8QuUHZrHOa6SvwhmApXR0OqFdgn/Ym/1hq
2aF1tRGtWrOiMBLuUz1YInjLtnUmq2c9zDNAA/JbVrgAjMnxX/LKI1Kr31dpFZ59ywjPnuKhMs11
YGrWXvrtotFI3omhipw7coStCj+V39mttTINTIh0WKy5fccpgfDI3wjZIhRGd9PV6IYDBr0Ac13y
93FiBipr6Fi203X7sir6VZAM7TUxCwMxTa7/cOPNUtMlNqMcGZhHe4lR1dmaNQ1OnC7TTrmu89LZ
JKEiqGnXGVJXmKBnyrLW2cNASe3AXldp+q6C2v3IJjoTSUWjk8J0/lIE+oHsq+/CIdgjSIe78It2
jZHltwazGsHy3cWa2felt4YUCms0S0Mk2KBPEz/xt0YxZfu6crI91ervlF4kknyloGAqXG2NcJ4a
q0zP3b8eDBzGNWV9XRDg7Tf//lDcD2tvPJSNLtZS9Q5qa+WQ7ItsS2dp41R2uEFXq66UDGCWsNEi
XVuT16jN3I3etdBAzPGrRsD4j1LUt0PCeWcD9vq66KsfMwGtnbJOvoWeEd3rZ/quEOYxhi//nMR9
C+9UdNvUIkPLDRB/JBrTXhPAwC8Y1UtDRzZLyZwM+eaFEcD8FJQCkO/K8tBROL+U4EvaxhOfjuJe
jFC+Hp3Bnp7HSv9lgUe1ra9frTz7E9vd+GmHBq6hoG4+fPoBs6AdinfqhQKNpJm8MbYRcqCN0c1r
UjTagYM/h4SDTeGnX7KLiJIk57Wt8/pTQ8e3MPzGOAlTFzta3MNqYhPy0of8+i4Zet8lNhDT9QnZ
Hau3UXklGnBhrYIxJ0Ik3jf4Ub5UYDtLvQ7QmjOUWzJIr1MbR5tyQsvoCiO5dtFEV65AbDsRGJYg
pJ8NNo4YIkLf3ArCrcrNYq5jVFjrug2V4l4ejN0Bb3yNCW6JbsAhODMcAVjV7V7Z4Xio7Fw7xpqi
IJ7TzKgzFp4GSd8FVKhbRG1tAe3DW7ilYa1HTSzBEkZkZwzy0t7JtZCWqlURifZduOzrgrrYG9TW
yCuW6qDjwTqUImKjqezx1Qqho41Cex+naNgUlCxBZuTaez1V385QqyedRdyTOVmfj9Os9s2lxee8
kU3sf/BrLMGa6UhbUM8lILGQvfHNQsTVBITQ86mazrvJoJ09vpy+S7oNYPssHz+TCgjNx1K3z27p
Ib2Tv7qebuqkcOYOC791Fg7hIutrc+1Cn5nuEpka+Qy8WCILWqTq8DC0nRsnv5QKGC6Enn6kg37f
EH8NRkM0SCy0JduQZt9XZk9MlHSWXqG2hcNCD1CtRcrHgRIwmEwMyDPjjsEfKC1vwyIs177MCJHX
GrXg4vbXMNpCEJnhLhwDZycTC+qKKnz0klK7BvVPH3hyQ6XcWUDpTj40k0guM+4jWEP0TUAb6Ava
2un2XuIJBw9EPOa9e7Ucrl+XMYFOmlg0WcGH23jPWWBi4EnVjM00smjrlIF+WShpYtavQbLUmbmG
bkxkgnceJjIYW7DEWOAncHVFc/ZJsp8Djf7Mi7SbVzqe7lAQOtUWxYaoAo2ugGxXXoL5h6zM6uyF
Ec052Dzz2hq3Dh2dy+Mh6k1MPaF7hxagCx87szg1DRd/MmTl3ihRNEYGl1s0mX/YJtP7zMpN74XJ
OhjMP7EstTeNtKE5hfXw0thDvNK2Kmv8UxK1/br2HHnov8Nogl7P6AXnDyuQ88ymL9s4PfYyJx2i
mRkY6Rq9yJtnGwqxuCcv3qTV9OSmaBPxgV5IpSeH2WjLGQvaQ+DHv4/Tzv31Qv+hEXUlhQzS8NCt
FRWjJYsrECh99o/ZDA8p1ybyjdfeUMs4RR8tXe+PEmjrS+TNUUGE8tDL+za/u1sLSswvQw6DMEnH
fW1DFUBbZdwmoSI2iLxVvEjHPCVbAGrWV6Z4b4ODNBZZKnCFWGBlZY5dmmEmj+r+8Pgfo1O9HBLC
VGmFYcOqcd35k96cgnjUlzmLhjkFU3bjrr4eWu03RfIyU2H05USU9mNDrMKBia4H7rWoC6xBfc7f
zvf6tfSL+lS5+kA919sWSQbbiwtkQR0MjJKIcFrbGMUkRqtKGMsCq8CVvO0e+8kOl2A311PxFFA7
fiPl2pIa4aBVMZ2t/2TuPJZjV5Js+0UogxbTRGqd1IcTGMUhtIiAxtf3Qt6yOl33vW6ztp70hJYk
kyoJRHi47722W32Hrfmrp4bc51hNSWR3pO+5yiN7xpEcEYfA7UrHJYKSnJxR49G6NtBfqw6ZSR3S
I6sro9tT6I8LEMYEsqSkMFkgzc2kXrddeOhHJmhWMRGVEXHMFI772JkOoXvEE4Dmi54pU4UPKKZ8
Id0tQFAcV+c6Gt7SYAkUwvGxHkdkZYJGtY0pIhQgr9kencKvOWO+yAqBejsa8RuYEyw9VpjtTLis
a44UbIFEUSp6Yx+jPMbG2CGNIo9joVyLiGDnRYEfdEjQLgMhgY1XyjfGPx8ErmxJRLDPMZK6RR23
5ZWgap/TYR84Z7Rp415pKhL8igzHgNM/cJJwd8DOu1s8v8mQpzmYnDejSxlKWjiy/KaUmD+H19it
YVZtPcIl94OjPWGxdW+5Ima7mDZCg/GInjVJqQUWfYXB6mwCW2c6hKBXm3r3BprYvVX2mK64Pt6Z
kQiE4kZy68MouXEC4xzRI6LNe/4fmMKPU8AZ12lNc80z1KPZ2peRZj+u8aSiDjaeU8OoD3VXYUhX
iHpX+bnL+7tqFxlXXE8xNO61VeP3nOUILC4NobLArLy1oT+OJo42QXKSn6dokTM1urVbZks4mXRM
TLrpuCeAACTNZdktBOlJZEMsOa206a1LxLCRRpX6VWWnxIqo/SaoHZo+fcpsysF0oiv6eTKHbxF0
2Z7R0aQsGhcUg2XJm21oJC2Lhi8CCe3TJa9vQynQoXcs8L1OiG3ldhHoALW+OS0QaMOTNaTNagty
rd+GpYkLVVoVv8ikYGnrslXFNKPAK3tRzVTcKssUK6YIsPzmd+/PbRMHoRaZsANYhbzHl2p4Nrov
7E5ZnywjDWuZYzQ4QhqwmEqLkXBihBRyfARd7gZnE2cUOsXsZouWGWJnX5guDad46k8JaJgT9h3W
Q/k1VIm9A1xknB0AvsSKazfiW7WbW9om3AFAm0Sh2/eXhISseqea4kPFNYUkkhNvoKXxlhxvUtZ6
klEK/nuVRnAugKGX2m3HA2juHpMOLjTZpOTtzm88OyuOzSDPfSyDI6LPLcjo38Siks01kOrueKU9
r3jYt8mpTYKzS9jEmtT1cRGUYXmL8jy+RFPnJ65a3DxL2XVR8JvQh4bgvORQkc95bPEadWaH8QPE
CoGfGGiLAWaxa8TI1n9rXUhKjwshpwt48Y2kr8Hzz4vQ6Pk1ottb7DA5qJUWAxfMFrR0n53ULcqE
UyAodVE7aFuTygY9xfCmBvNd6hSAUURwczp+9bIri43ZqTqqxJ2XG+R9kOOnJloDbn7s931T6Kva
Cr7s1ESWJ/Z2QDM/HnT7BliBibNek8mTxs7t/jGhB1DI3HqDWJ8gQ1l/tqrQ9/d7dbIsfUXphk97
vnX1+dbF6kBH0qYs9uxNwf+n8+JrB+6BFaLztuO8EuQdN0HHufLB6od8HVr2OhQVk9XHDDmkUnrl
exaY36Gj2B/u4D03Xtt/YU49d2GS/7ZCZ9vEZfCD12wZTC0e7WA2zBklglFcCQEhKQtLv8lKrfmw
Nvh08UfEg2lOnxCxSK7Jo+4F8XcRJ4/eaLWfLIYfXWHZ71pf4FMbrfIX+xmZQJY0X9Opc8kpcasX
I8CiF7mZ+5QoM1/YaPrHeKBpnnANPcR09IiBn7xrWZH2NUGAuAxdKtdoBfpzR6LVRsuj5gTZx924
QhUMWdAE6CX6RKKPCWCYEFB6dY2dLbRqsGzdcAjUqd9KHHVH0zFJJNEt7URgmru2rdQ+W4iR10jW
lUtI1cDF7xY3iKP20iy8/qFxs5JNNHUepQWMz+nL4tkrCLor4lpDQYzUWjfVFLgyOxj6Q+2XxxRu
UYmm+Oh6lIGY4T6DsLipUgzfQ8NUT3WLn84myqUJsdeAqaLwgCdBm2oLzYjXPSIhteE/i1GYYFhd
LcmXBDBoFaL7cctsb9SD+d2V1bUaZfyVpsprMWnth61TpMpGdX7ZHeKnSkRIUxS6w9htnBd66Rm9
bLV55u+iTlM57ZvsgQAmOv1B0lFdNpFb34wJeCnJRtnVast4TbaMctYTgswaZCgnS6VvpMi5C20q
NcwThK6F1MtdJAqdoVCOXKrNzF0xltha+bnbiQTuIyGhyqbPCW6ZDPRoo2LJs4iKFuVvO1wS4G2r
qBDmFR47meiKET5k/LHLvpfisY46aOu6pj8ZRtbMRPX4JRdEG9fwE14NsxwwRTrRr3ZWTzkoP9+r
2TuZBfln2SRPwkCiVdXZqSaj8nfPPBbOPe1lJwiYAJBVtxDj61+vO4g06gT0ogiluB6o6s1iObBS
0t9scyaJbvPbCI1TBLn9K9Gdp9gW8WfPfZWYafc+KowGcRF6b+ZE06vUnObVDHVlkTpe8Ay9A3dQ
pQxP/UjHvVbH/FHvUjyZXeLddBVYFBEG6rXObQu0l9Fc2oKGSAs95KziOdjUsspOqqjibZmQSC0y
jkoW3qNDzeazY1Sf7C3E1Xta3vkOG6R1EKiQtqRC2Ucpkn4jmAedpDIZVFxGfAFXABDIVcsrimex
yiu7vzHT15dkDFsPXl+nyxqbzRMKO8jncC6e24CRAA0D5cXk1LkQrtG96S5kOWF14fvIZR262vRB
zOgrFrviy1amS1k73rcpdEIiLPVHnQrik2a6EU4dStYSjNPMdrpf9p5N2ymYxXAauz0sSVRq7Iy9
EcQ/HCsOLVlg37Lxbl5R6J+lGfxy0F5/SGWIyTPXyDXUp2bRu3VItwfNRCfb/iX3UDY2fZU840Uy
mfRUFKdoPZYsPvVDLGNvGQ2YLdl2hpXZI0VwXI/dB7pPB13yQPwISVYxoQL3R1bT0NttHMP/87H7
I7t2CVL982y4Xf/8ur8+8+fppTLCU/3zzL/9mJomzXoytdvfv+7+vPu3CXKF5A2HvMoxhb8vijE8
YLT45xvnX4/yJC/mMC0EkxWb8mBAs2xpP1Uj0H5my5dMBR1CGOn6/h76Yhs+DzAtMEbTUQ+j9jIh
ySVXhRON51yytsSskHBtt8noXMIkRs5cDZEyd3LCzf2DLhbi2OIsXKjZvomC74gqFspsomRn0jZW
EU3tRSHVnG21rG6ZCykOJCGHdIlTzAgdBt/kQJhZ+DWgMCZpyEJzwgEtKio8jIV97CuMIvd3ERES
7FRaT/eerpcl9ZErOzjnrnyt4MM+p6YTnuuh/5adg3Ndm+pDY5j2riGRe6lLIV/dCuuIig670dJ8
p4Wt+iY6Z6mZulxOPZTDuue+sou0BJGfqojehbFn61jp4EJ+gO23jNBrA4VcpWMGSAj4XukBbJsm
cpBysn4z+nwbkGNDc1o2brJxxCAPkLSns7jmKIkxzNE1gXnoLErZMa1xIC82OVnTzkAiNhO1uIA+
UiffIaIFs0WeGzUYSSwN54nSA3R3BY7QgRRBKAA4a7UCTlyCEHGOUT6b87Kvj2Gxhbk2LKk1ieWG
ReN3Tgz0Uydqpew0xs4VUYqlne6UsGTblAKriLka2lxfyG5MVvoAfdLIVNJPu46gsqFGoF+cY/iq
69b61JTunPbhY5iBrBajB2+VHpgawSFiykrnSrtZ9A8eYucTohWQyJoP0u/THkKBlkiilZ9skJVM
2l/RXzXAuayIGw16PJNxhhFkAdeDvWdrMJdxB5jRIat9i71xxd0b4GOvSgItK0AlAM9GDcdhUFsb
2Cl5SrhA0TM7kYXTHzuvd1YCVfSiGDJBbkQFg7rNiy0kS4qWKD90kyCZxn2t0oQoElSwB1O36AuM
QlsIs5nTKGbeckBmcjLTYnJa+K3VxDNqBtonjG+HHbRoyU81ewvtW0pwpyH695mRVHSie8NXuUzT
Zye2+98gD8NFVPfv6VQ3a2zs0o9w7fhQeIGhzxwFmtOraegfjepRrTXvgodkZr+6DRp75p2qGW7K
NjcXdr2zw/a9mHo66LXxlFU/QWy+Ow1EcsOZ7I0Aeon2dJVOBckubflqGl23zFVow5oYH5DQaI+u
Xq0Uu0au1qa/GindlUL1IdVWcJkprU/AXM796PV48q3ys02dNSz8TW5N+QM3SL1XzNmh8aROgfE6
FFD+0IU6DEc+TRtiuDuW4RkeZnIGmEUIUzfKTz30SIAX9VvWO0g8mmKDW7Xd9jEaxqBhWNJM8PoF
HmdNB0De5AYp9YWqPtimsQcvtfNg1X2U6lzyoCS+mhxkj0CTgKkCMwF1gWlmUJW9WplAR6WqIJQm
RXUG8L1X9mKg6KGzMjE4aetLjkJqR5Zz8RzGIRZVPhdr+A0KKapTWaLSbBsajEI+4TpWfpUZZyzh
dNbNkKlyUDySaPVRNB9FLjepob6oZkHBZWVfCNim98yAldWSaZ+TaPprUtpdZDJMq9LYfB7trxAV
P+cwa53wn8HfRPWh06z54eo/RJoWfLlo/+swayjwBBsAGbFi3nAJS3txO3v8mosTYmwhxzAJvTpe
fJlsqhNvSp8HqaafYZF/erVrvYcDZb5FDCYhgO6wznst389RF/v7ozsbxiVkkBb9/Jk/b/72nL99
3X/6kvu3+PNpTaYhCUY24QhErhZDGC7vROJ4xhL3ZotF/M/790d/qMX6Ih51eL1uhhM+j8p8QSk/
7nXgsvZISLVAF77vFHfYp4ajLpVqzpQqLblvWiFVv+kI8JJqGPndA7AT9aCSfAxepZrNyzSlxkcT
IOOeHCHSw8MRPB2i60zsq6T5Si1+8DCWUUYWCbe61Uo5+X8hdO90nfmDf/9MC/Tp/33+f/roXw/1
UXmsdGLdAqcb9nccdOg6O6HOudst/EuBLX9/f3SnQ///PvbnKZS9K45/YnsH3dYyGvfTKGoCdhBP
qB17BYXRWLN2gUvbw9mR9GHn97Gp/5MErWQpzyIQgToo7D+Z9Il9jyw9W4Bc4lW5f6DQINV6xnoY
CSTVirChH2jUexea11JNIgidXboz+0Suor7FtcI3v/+wafTkHmoBi2PQWOA38VXcEc/3RyU1GzBs
gMZjdeA/sAR5Rr4mOlnP5D5xrOSvV+n+Umn0evbNraeRx4YEwMHTiEUoMaoPBPCY5MJOMy26jZyZ
GDWOfjAn6Lk1XGqmDwszVbxFS29+5dTpjexKjAwZFWRTM23TO+ZuNvKoLQw2TkEiO5S1Dl3ZYQYW
J6q3Lx0wTwOd0kgV/h2RnM486/ujZgAaXITgIWa+cBT2QIYV0ySYe354/2ATjgG+9ZtTTuTU6Mk3
1k1MpW33CeoKjIAiIO+LNt14ZZ5vdeGgySfecDC96cNInF+Tqj0LS6LAKvv4SC5wtlKHoP7VGc7a
Qjn31ZE9wUw/GR60WTgw2NtQde2VRkbjTRo0vmQJr8EyGAi2vW9bbsEa4aEt7tsRAWkyvhlatpuG
PF9Wo0J6O31z31MqCl7LMpatgLCWcqbwR9UIv1oEBk1gfljaAHa8dxepYoenNo+HI4UTWvtsSLdV
6uBWyiJ6J3UB07BeulYufwkXUFKq6IL43CK+aI3AAoDfIOzF8CurwqUr1WAxup13wTq4kTEELyeO
Vwj66pWj9C9pgiNlIEUwG+WpQYhPIFIivqR1Vj3Gfl5OdCNCckwpiHlWat7lS2O+Yu+XLXN+d/k/
RwX8bygA/4YT+K+YA/8HUQGaY/13qIBzHP6W/44KuH/FX6gAzfwHOhzVRhlumLQ+nH+hAnQ8/66J
aJSxiaGBBsCjX5S4EzHoG/9wPQz8nkPmAbQQHYrAP1EB5j90dFhABByLrctw3f8RKcBCXPFvpACH
oTGdRJuUDMtwiUw2/0YKABjC1i5ZN3LjKGcpUlc6zsER2zjHOKXD5t60RSS3RWnW1wNRXs0V81Z+
dZ/xDkjXV50x3bVDlJBtnwYUxzWJhUg3JFJ3zlbSxDeplIBV1akK6nXtGfaq6UzGDUlZvKKaRy2b
0mbQAv1qZUQ1LAxBn0GbAGr0cRMd72+4/KNj2rC4NAmm0jjWjrC2ONvyBlWk3iPvQhCZVhR5iyE2
Feg0ElgcVe3h/sYdqPNCPS6exuk9xdX1bAhzuIYh5ChYmiewXnaPjlmaBz21I6ifTXnSOoVDHtF8
voGa9t5+HjGn3WipX3EYhYcOScLFSIPwpPcYKwJ6Krq0MiqwCt0dea/BDlUL9X+PH16xjSfGnSva
zB5OQkm8Hi3UfahzVbDzg/4NyohmT64MV0shTd2u8yOpdiUebZw1ZfDXG8ydKFv6YG8PF3sOsyDg
D+98RZjF/V2aiXo9NSdNz6ad4wxn6OL1qfjXG88w4xMA90AqDPcc+5nZB1SjLivfONiiYM1tCifg
bLaxV5L+mwszhp2N1XdBroe3NJVAfmhQ9NSo1Lahnqcb9vrfdIr7fRtDEI6xne3Q/ndXOAaz4tqw
2LsV4I/oAjzb9gen7TZGjACcMypZj06zhRsfXkMg/H4HHYbGeOSUJ+Br7lohov58fzSOTXmGb8t0
YjR/F60HqGuOMGtMauUIlhMUmyNIsEXXp+5KcmZZTw4m/lDvP2RdD6hnjMdGCfuNovfP5E20K3UU
x3CCHyxMk8tySNQXpqUDB1nPItRZyMcuME6eIvJdbZi3Tvb9HstgvGNEWi6K0cP7RUFP9s8WfpSN
WltLFkMGXHdSGccyZNo0KlpmoQm6nvAp+pKEOxtjsT5ZymLykHqVPbJOFEqUjap3SCSJUGNfErVE
Chy8zoRuctSQVuwaH3GSAojUCHz4JEycWmM+FBjNLAEkRZMWm+96Ez/Wdic/ptW4AC4YYvhN64U1
zBIPda0a5AKPg31sOKRYhGpFA9CtOxXZiddparxIbygWTcfv2IcobINsdsgdUyC3TDPVR6PVjtIu
35GpXAKVoLFqV4iSeLcOzf/sCmiIHVBC0O5qDtihNsjHLOjmTteOewQlb+W7EzoqvQxolrqMOplK
LBLzJzBwcdpTlu4E4H0793xZ68WSgQnaQK+JiM5q33JswlLmN6ORVEA+5jrzHNrdAganuxRNdkWh
zbXloveKFWOH7P/VrccHfidrxXb707gcdrq+5cTaz8/xDuGAD663ZyOM60C0TrOaymC82UmWbujb
x8vKRvgyWXG3BR/9hMw8vXqVFV4G5VkHL3tGe+pLyihY291bOzkvqAWHlXSUryL8GhExM6nLpoWW
GPDXFXNVheTAXyLB35VEdXmIFO/lnXTLOZkuSjZq/kqOvdjLlgAkCmjbR6awahwYXR3ZsQsT2stW
1WFpZtNNhYrKESBk0jMMz50TOr5CdOFSQ76jmGAHM5tHEwlFe+Qpa24V1IpttimU0NsJPeSVj4NH
SbgUnRn+zA4zDHOzkviJPqCqMbNdGUT2WqNDMJbOr6jxVIwJwCWT4IvTROtD79uCwN9zkVzEYEMw
iNrnFNXcIh+AM/SVUBaRPR4dGgtjhGapz5hwmfFzbOcXxX2OA/pRdlSsB9WCKhUCM7RGQVha/JB9
1lTETCdiUtDnAmxS6w1ZXH6bq8eemEjkJDTrvCDtl3o1PuBRNvcKo7iNrnNFlxL7qGIHYgMJDP0s
dAdiET6ga7VrK6Kn1FopAEc9+o0q8EOgpmVSUF4KBNfLBpQThyhizntPXxFF71312Z2mWpPnO8TV
E67c68ih0melATypdzPMrPBQ3RjIhS3NOECDtckPqfdYq5N9ZSVUnLbmbuJoDPnH4yssMozZbhpE
p7hIXd+rtWwDFioMm2E3QZD06cNe4MV9SoMoJdl3mt+6TrDGkLJXtRteJETOji78rqZ1k+piE5W6
ueb/uIpEHD+FgU2gMPbPqBdgI8OcIAd8LEqSEXJYbxMDJWM2exWVOn92pPWShjMpUbzL7KhBXIxU
pjbSK/D3Oi+khK10IwZB5kWvJQNnluzTWLlou5wKK88HqOyMtWyhkksTp2W59Ww6W5kJ1ZU8vjZ2
Nk0Ig09nGO+PpBavlKC+CIWcO3Q09Ch1mnDVtCmkVt9SL16TOAxfm8bOykXKdMX7oSwJOcsWRiY4
FMu3JFLXoDRq56XIVWsZ6g6IYpU07cz77QYcglzjuwmtCYlEhpO62Zk5ZJ2gXoksumZ8XyIXpe+2
hN26SNhOKqEHpRutdIJkEK1C3/Wcup5narCPO9c5GBpg+U7EP6lp/7hd+Yyx59sscTjEvXvVW4CP
zEiWqoY5OBmgHY/dwfPa9WSNC3tgVa0j8wn4xGYcqmkRmQtTjtOqaelVoJVfNE2OiDjgnKGdaw31
lde8KXNQfDOlT+jViGGAwOvLIGYQ/MV6pAKrhxXdjR7D4Mmv8gaEHT9G7XtUQiF6c2P0pZY8YJql
rojAF+Elo+kTHEK3YoFuu+0ImAKyyzIBfdoMoAfdAFiDEjvcuuy8iwLp6hLr5Lc19OqCDvpri+7y
/l11WSIt3Uqhg3Ou0Wenb5pZv3cZ3FTmKaEf1LAtsR4PGFqUWZA2HJ9Oxezndc2eLTJmxzDcucc+
DzGA+M43DuwnpT0YeR0BwVC5nGqE87WWM6WU2nWgKOFOJtidVCTf86JPJdzRsUcYaa0VOEyRWW3b
QlsV+rAfiNyyneE6Wtx0qgKacnhqBl5G5NgoHOl9ZNyb/pgz+i41fyA2FXK9i9LO8uJF4cl4qUq2
76kDJBt1SrnMRHHVYuMtHABV5Z5Zr43eshc1g8ClCSLVSx1j3Vju9GAP8jGe3pu+mL7xy0CUDImS
w+CFHQw2EPEuAPhHpkWmqz9Odq1uYoE/wSqZD1el0lJM64jxKm7C4UMp4NGCVke2J9L0IGM6POpA
mCM0ORvBZuFPc27KvLxy9eSfSsE3INvbYz8tvyvs1RR12uSPk9wXmvUR1PqVVHKip5y9WmLZBXVO
WPWuZuLsj27vM/hPSPewFeM5UWZa0N5VERyR3/JoRLsU8c+q9NyXfiiuptcD2LYQbgZJ8tw408lz
ypWmaukvoRn6QinD8NHokTDYHrPfVvMbT7MPvVmLZDmBqXZUMkIy1dpMYfFqz7aquNE3dkZaDipj
SI+rLjGD/dgV4Xoaip+y/NJRFxxM2oZLcjdHzNLApGP0YkAEgVfkACBZY6E3oXePSYiM6KDC37UX
ahLafjhpl05zDdIkqXhkyGmFcS1Bbv26SdN3bTiUnaUja+IFIBDq4hjx6LMVeMsKx+2ZlLAGyrZK
Q8bRN66J4b+UsUvTgSueqcEOMdBRgs3iMguWTDEzFHnpqVJLF0gY9vEoE1ulH98CvJWkgHNj9AM+
xFT9sfQEDI57Y6SobsEjLfF2E9hplS0htIAeC9u+5myjaNa0bUWT+jKNzQdHrV3QgHY3w+6gaHCp
U3fdDnqFf7V0T02KLKAwMdyEP33fv6CetH3UjUsGNo0vgHVqsTPTzXFYtANrsGsZ245ADnI1oNTH
NBroJGQG+us+FRaaaeiNGv5BP0yj5652MZBXhJAo0yPBRnRd2+bHQmoxrw7zzQea28X61nrWJ826
E7ZKWOgIvOA+W6vsWWpQtuf7OGs8wQ2tPbGBVwDFaEgpzfSIOw6fmuzix6p3nnUNA2lUjZcxg2ZZ
BcBMQ9kUyDY2nFRDn3Hxc9+gq4AUihdy2ipD966atrmoFLQIEZoScky7lZtmD0LoUMTSbO3lx4Kh
0ALbirgwzLkpNdl9uK+7R8ZBgLPKZersc109kp4YLJpjFxU3p7JftH7HkRpkamA7/E0V+cftRIpC
QahQ3iJZViLSzEZj2wgdkBYMzXMvXMdv0IMsWiI0OF5iMPAIcTd754VKcZsM9kuiEC7qFNdQUa/e
hPi5EcraKvS1E+Hjl1gqVnUN8pbwRh286whaubVfqOGKhWXPjcw+/EFIjeLFLSFpssaX5SN7l7Ul
vWXbulm/VrqTM5OPaQSvR2yGIVflYczI6R7Qof/V97sn78WaVfsFOBOfUEQVQ2kKCYITilYExpL4
g2+0InhwOH70E0IFs5AbZRw2iqCFqLdMJgST64WWX6BNoO6DsnxgODRlDn67/MT/floivc/ZgZpl
0c6SBRex0tDaHAWQrC5dM+dIlOCIYinsc0ijI4N4ACpggIq9N657HKOLESXGHEHziBVGwOjrOCQk
JC5MofcdpMA7CuS4lRvimw+pt8MxXFagk9p836nuKWrNgomHgc6+IFyNF0GS/tNoebdkquAnHM8U
O31UMDodgGv4ObpmjF7WLm/gllIXvUxJ/wDqF7kt8axiyI9iCp9LYHe7xAsfp7AnCpQrx9bYz0K1
+daS8BvXXrsxGPj6hav3ftlyN3bg3xkU4EWdEdoD/9CYQaJvNuRMDajoy3B6yoL5IG4RbRC3M8gM
lRcdVeo7LSMSiLraVTKV48pnA4MxbUc6O4BeRh0FdmZYZ02nHQF9rGO5rd7oyBS+IVEiqNU5yJEN
yNrwQ4PZJE1Lgqpb1EHOvBV4UfkGleCJnU4/oO2E5H2M1OoXJ6T3FL3GoqOTivCsfcBK9z1MdnLA
22AtrMQ7AqbYhbbirqrArDfeq4nTZeWlyslLip3LFd7YNIUQ4oA7DC5KN3ESmkS6CTOSmPBvriyC
34CMOy/tnHA6k7LqiHDhKHS7VSULwjFSgNXM/fZpi51pdCHOeu96lQx+pFNVDBlcDS/iwMg58FJn
7r70oPKrMcEPhvjURfoxohQnCSDUN81xzEvwkK2B6Kya0G01lEoYUVvOb656ygB97yTRGlVDJdhR
O6FSWErTeB8j0hX7tPzuM5fMCwbTLAoM/EeUkIHdEJmWof0kvb1Yp0L7EZV8rw0rWOTW6C2YaI6k
w+Br++yIk1x047zYdsVbyB5W7UvJchQhM1gqtt6SXcaR3jXVzdTztLgpxUEG2jp0S/xsMmI8HWef
U8S+F9LPYF0ysjmm64s0sWmdNM4VJ2F74BBHycEVtGvnW9LFhERDa10wFuTmZmyfQqbdpIKotWgK
sGkJJP+4BJxNh8STeC9KwrKavHVRteU2NOg8Sf76NGRu6yW+qMi6oCHX7XuLVF8m/gY+6PnAmr2P
RPA8ico6tKP46ZX4sQZFuuTExuo6ZZvJVZnoNFWwUifjhRgxdN0juD2YXxEnK+C4eFAg+JNGxWzm
t6JZ0Y4z4i7OGG7f35SOrFZIh0qsluHSGs1jVsd7J+6fwYOUy6RlLF8xrmwGxAKxrnVLVSVwdRwE
5gQ99CuLfqCUGNhD19upnWFBoAf93+GC4Ne4dF4arKQhVwDxAHvCVUlig88ourIsAwOlWp+Y/iD7
C+xINBR2oW8dTuM01vC8msjRMFv2J9igbGj1UmqAMsvBYYGv9F1gJJuRbeSA8O9nNO1TUCnYvYEd
2Smnx1oVOIo5iVaG98Ks9aMgOwb5Abdb2f/ir2LhCairp9LVFrbKXqFHSByRmEK2yB/I8IB7QI5G
EcRvKq0QZyCHmi3Qr9vsdSitH2REHDLqYgs9h8kIltUljsRtaTnZAXLeshsjFtQScboqclYblUZK
Vf2CuE9TM8sSRHeOuhEkcOIp3+a5w83aRRTzYrSZ+em/vUgaa8bmyckWarVrVPUkQHmfZTxYvoKo
03dK3Em+3YrxMuSgv2Mv3Sj4KxBrRrukQrcK1XNamRNYesQI/XpM9YNmc2wncdysOfWqCZBFUQP0
MrgD+tFballxZVO8yewD522wzlraB6NNhwrEHDaRmEQfJOMNhAyKTgJeVHl0Sv0xNtEHjA4twlir
93TM0WkPOO2wOIMI7U5jyqU5yxHVoDxbOqh3dByEt7CGrtiSWQqFDqvIKBYMmVZ2OxZLN1WhF8qR
OFr5AACceCcjeItz9UPTe8NHVt5ugDoQQ9HV9I6iY5w6DqtwM5d1wzEJkQuY/WfhTapvPZLr99CC
1fGTGDZG34vo3LB1RYrKdms8hT2qcqXLx2VcKQDP6nIrc/wGZQ3e3QynT7KPV7UE3oKBkgtT174C
BhYwAevKb2p9JXsUdJCn6J25DgoAROfsIyjHcaNzUEKWPwNWFLeGMIjLqKHDZHKCYOhIKHOFxAbv
7CboVM/HXHRRdJLC1app8FHiLUFU2dDF1YOFFMW5D99CJ4KyOM4ZgWP37NbWmyKjFR40Bv+J21J4
Cj8ZEaIMSjWy1SGp86Li5LjWsLRypCIapB26jiuvUJZASwdGdGLpJW55Slrtox/MvY25ZNWTwU3n
UazhG7xLh1bcxH+n4KipT+p7J8NgNVX5mYhDWN0lyp4GrJLW2I9Vw1kQ9G6FSVU+dB4+TJPub9UC
h9MMMuXMSkt3stV3U5SvnQnisYreEIlJNZ3no2OpQnYUV8RQNIDow1A15+dcBr911FoxCAwbxJGO
AKqmIHAddCNos2vfRA6G+hGNIsdnHYrxwsBJqgbJs4gCbhYLu5iQHzQld51ZzUFz+rHWtcoXrbuu
DHKOMoGdqmcV0vXphMBk2jR5dumBRLbThmnrRTY5DXoXhVJue9s4RoyC6tfdDEhnTKIy+uonTn/C
YYpnjQ6QLJGvsfnRaCRLyZeWPS17At/UsupoQonnhvgV2PpPZUcoj5dTXNqJTm0zdqS8N99JEwtf
Dd3HWCvReCbeKoeS7/MjoWAE4cUcALvbcYxQ1HGvWB4dfkvkkmUJeBPxmCorTDzc4Ou2/pxQPnAH
cHvCtaBFaeB4c1tql5bOYoj5EvEwioDAWymq98RsnYxx4z+IOo/lxpUsiH4RIuDNliToSZGU1DIb
REtqwQOFAgru6+fgbWYxHfOcuiWSqLp5M0+6N9RwdkiFaxwaj8pJ9lSMhrji6PQErzXgFuMpkcRm
wXlRi20w6qGKqeSztOIrF0w8qLs8rqRgkIT7NQzcCOYesBEfALNR/yiTecdXTYDCOdI5Rg+AET3P
pfyJp/Jo1u4jqPp461jZZ5vVDuJ/vhEV+BraqZ+dDpKygTUKUwAVl9H7vOAsaibGdYXmotzsC5wn
92fA/qt+NPGxiafJy721qaOb8OPBBxEalboZI9ioSR8+bcf9U039l14PN62Kry5cy0WLASaA6VWv
jE+Na9WsVQ/UV5KgxVOD/XgtArw7GU7AtXAPptVYdNGADEvx3vHa22LhvpIf44iK+piDyKjpS5+K
PbZq/qq1cfRX/Dw7WrJWbS3OmK3RBB+j06CpqYhBLnEpk6GQyIM9HsJc3UwRUTVRWrgQgQtv/FZD
R/PKn/k0wq0QvL4Ul4yvDim+IW1vXvbCZpIdXgOBAeNtx2eDJ0C5qrY1G9q1eOlEDB0Luyd8klOT
CmxqMevMCbxQYYt2l9pU+RqmU4VeNoSShzLZEpqFLedP22v0ZWe7ru4uNTUHQXcIgG3uenrBYW5e
prp7BKpgwhDyjrQyGrjJWtlntwo6IyW2BfGuCOZ3UHElNJirtx2rz6ZhrRIUvnGHRM78mFgXvBp1
PhoHv0wA/svB2SkA08XQXI0xmK6u8VGqrDjQ8s4+wP9HmyubDcAKsmkHmD5qY5fq0c0TFoY0Risn
PrVKMhiAFu93XXH9wloBA6JgaGNTdEplzfhhTt0qWAK5aU9oITfeh9b5y1abJJHHz9G1CJXjYjV9
xYOpeMytwb/W5pTwBDhMHWeBJdKyTiPGvG91sRZxg+bPfz5mpb4BGWJwyQIJXY63Bmv+2e7EsRsC
EY4NRwBWJrjktJlt2sFpASTwdsGo+Wja8TYOlQiBLVG3YvkE1CKw2+SikpB9NqQBAxOZkfjrBqFO
ORGyzGDR4i2mt4HQ+KrS+q+SKsyhIqSHjr2z3Pbdw2/TI9si4EVEp+W5NhTIOKvrtmNevwRopxe3
WNFsdqtN593y4y9KZv6BokjPpV48ItzaMuBZLVQkyBqmfxsb/CTQ8jHUhHZr6P1AquM7Ma0sWG4G
Mf+dj7fPAYeAULSfsMFWLPkqE8GazfwlqRK4AVLDWKm9pQ0fSTXiofGEGFZOOVJ06327GNpHrlqQ
sVmVdQH7APYLMRZl1Z5r9mBWQ3Yuu6TOBxQwtYr+8I/HXVv5WOUX1xhQznAsq1U9B/6RPRGNOcZn
hPFs52kAhnmP0gvUHTzRlZt8sK4lvewUH2XG2ewWE3p1I4D4IIp0hKDWrjxP7lVJ+xlksSJlhqdC
cvI7hQxQ7tDk9+Rq0G4H2rM8byYN52cfBeqMWfXJCuL2s94ZyTHJ6atd/sV46l4Dhw4oOkb/AMX/
gKVdrEwnei+a8cQdFCY+RWg9x2IGH0ZPeCs3fcRSw7uZnTzUE+Uivg1jr3bf7UL9TFn5rgE07iKf
JjVOUhR2tgE97NTJdv6OUXIWMSLaPHyJbngaiX6RIOlxWDJYx+38NWrWpzQ4avqJxpiUcrFRsvyX
NCgVfchSlwB0Yh8C266fBHjlDv/EmpYrGdGjPmiLPhkgOvTaN2KS90hwSqQ+HXaKvDHN5RW1COlR
Kaqcm4AcfVzV3J3oq+0Bl0LKBM25vGtomPlDee20x8QJBJkuQatr6FPpDUqDpMdnmhlS+tNv1cJp
WlRUNuXVxW6EFers410jY1nfuLvMtz5HR0EbSgo/LKURKp0ngRircedVVcAjhMFnHuk6MOEo4let
wzFQ52DChpZzyJ9VRvuqbegH5ECx+BwJ2TGXHzERw7RP9ynp3ZVD16cGrnJTDsSE7XnaesHsoqER
Ouzbd1unITgoRtxrDEi5znE/0pd6oBJrb+bs2SaSMeQV4VamvIn1dvhtHbbmU0lBcKXNPJjpdOP9
gwxFy1JHBtnGVMpzwIeWsUGCLddGBiCn1tksehTpbI0u8tZWhjsFeb9artTUmZvyrZvkI8+fY0lh
Td4UNK+W3pfjc1CalfEucQjuPONqYXA+x4zh5UAXg8MiouueiKwjgybOyIqq/TQg+dFxTVWNRSO8
m/ymhEHIKNaMRua0Yd5ojezX8YM3rTr0/0XBYc/ua3d4zaRVHwXVEjLq3ZVru3xuXSvYpXpNG5/G
BMD/AZucAaidZXWqQQORhSbQkuGDL4GtUf1dnyU/94n8fx2n19llEcJd+lJn5Yn2G2Onz92NGuEl
BBl7oV9ZB0KHdWi24qtGghwd/wyCZVp7ikSfn2ybRK2hbtLrpczbZL9QFvo5Fwwi8NiafYTJrLXp
MDBGa2+bjFrKSvFiEPmKh9+sSD6M+NT61WYQ/Sfv14VvPL02qLBoDfHeC5LFtLiMyGeSwMe86/Zp
QTmlN/00BPDWg1bx+lJyZ/TQBHyRXZQIfpwMWagKfo2eUtXS1iocD9yeNbRXv0YRjLv0u6PStaLt
DCl7XQWpFQK1KNacpGug71ejc9yjG2uvyWjeCe0+lfH0xEpdHJrHpLvaSjWmvhmce9fo4eSLN24z
2bvX3Cf3RGzs3TeiDjGu4qoz2ytc2ZteYmq0kd9YsVOBVyKiNPi+DRBqvWdQTshWnvdSce65a9Dp
TYLBeyfSBRgu29ucRKP0nzMN5z2VAa8qGB55MBwSmlFXsyY2timAo0xbmos+88k/QYho9w54ocWQ
vxvUtzDk0esybcWSnnydUiF+gFfe6fdCs8yNViw9uMXwahvJ1RTqTUz6qYkjnu4sYTt+X9IUMV1+
nfkurehOjJO6PH0AVwqxMMajS4aIsfKRtmSqyYxxy6jmVwxguJsU/KJ+rK0Vj50DVdC1Ct41XUNZ
Idg6Zq/trBAaAW0K3qt2SgFsxVWlBetCg8JVS/qnROZstCHNrIg4h5zF46qlGMshuW/w3SFWNv4R
FOzd9XFIwVJdWCK/sQFsI09SMmDVpRwJkifJ87KxiUx5ijXkU11bTNRx/1P2L0RSKLsvSICYGVSF
Nprvg9u+yAHHQRNwX4sn42dalJXlfZ8ow1vlnfE1kCZ/aMq1Lu4Q/IlttrS0F3QpZRt+lJ28YjcU
/bE2mSIxP6z0snrLyvZQzLkK89Zi5e52AK8C0rUq2qs6enXMwiXvxfq6sr/amNN+ligmaKcbUhDT
ygmmn5Rvz7d5Q1v8L8UiSi/HukPCh4Y4ByEZmGCdk6angqrZRADBvFnnXm12GN8UPTby2ybECVRg
OLp18IU+c7Z6/11P8+8OwtZc4k3vuhO41Q2K+MUGHNNV9RHA+sZItVsRe+++ec287hxJSFRyxqVn
ai6KiLZ4EOKtpXOMD/YAIpQaCh7Gxd7zy3s6dK+VSQBFkfae5WuiNQ8r4hEwY+lrf7lK6uD8C5pY
EB3KHhNIL3iOk0biPBw13MX6HsImtiMMO9x5y/ss5wDyhAALC+YVLg2hHmrMR7t5zQP/uxBQH5qh
4EUfMUEzWI/YjouHK40nF247M+uM18mfCDN2fnxxrZPnt8Ze603gBvAoWvAjec4Bqhu+3Ppa9paW
AI8a95g1Uq7JTnRM2fYNk3l5KO2puNIWQEOc6C/UP7307XQT3lI2afpoo8svcYYFwIlBd49dyPu+
2OMURE+x6w0/TIZUepoupTFsKlFhNaLJnd60yp21s1WWF9iCB5oT3jIsCSujS6wdXsIfU9Oepat/
eUBF+d7FB/w7c5eNScS9o97FKX9KXbf/NfoiiMa0Mpc0RNM9yZKpGSf51MppWOVH19X2EQs7zsct
FUvVpvHspyEG4Vfo/nBMG5hgJDYWoxA6gcbc4aZG96WN+jcpjO55zGoCXpmBuzlLCYQUDy/InoIq
TS+ZhuZdUNg781CvDfMNLwm250iCB/TPZZFOWyul0K/zxm3dpeIt1uMd4uAIqx/P0VBlG5PfL9JH
fDUzQTkSoDgRchMSZcSBNQbiqicpkSbNu/hm8O636blp3T/uyN6Q9AeX2ak+WIX0ztHkMjbMennH
dPCVMgK4KVOKNt/M1KnXhnKsME+nN5jjnNapGYc0WnyJwZcHADXEYbWT0GlPD1p6NiA91LjTvar5
amK/wjTyiFwbiIGhxvUgrM+kK17yNvmeNfnJWLXQpMRfAalTJTRYijmHL2s+ReeqmLmRelApU4Zc
nQVdtjTd/pet6vHpbC27+LQD+9xHrIdqhA9wrrR+IokHkAgA+GDHIGTjBvoqgs6xCtrmrYUypudJ
vga4xOpHPtJ8AA/Cu6oEODKZpAhBoVCyfIICs0AOo98+ISKSCG7/MRq4K78aG3+TULxj4+mR2Evv
ZiYOSfFMGLeZ23/9GHxZM7RVmIk0VAV4EiBODrN+YQLYS4U7xNXdD5b2Ncsacmk51PfsrOtVWOEg
jvdxp3/rCOikE19cGjcGYKR8xHMuDs2NaDDZecHmY5L3ebAQXBFQgBnw1LpVdveS6+UlKMwJ4LCV
4bVkfiOJveYoQlVTD8SFY28NOyFykgzKfPWE+dua6a/DE7WV2qu7EA304dQMznlyux7hZ94Vvn3T
M3o/AGCuYFYTz+14cAFjW5U9/iIDDHxDl0FHma+ZjBz7MFGcyrllU/dkGToCMVIIQ4eVwzAfqnM7
x7u+wwZjpqRPs/VoRJdMb5fzoboGBs+vYV5hs6sG7V9W2zffZOke73yutyNXUbfBo9Rk/+gmOdc2
HQm+Hb9ntBbaOPUAZVM0C1s3C9D6eScAGowx/iDa6fabLJ2bhZ/EbhIbR2y3i4zuYCTdo7aDjWNA
9GgByeg2/MYoo3UWmSyYuLroEsJH+elO/tlOArYaRXQex/LFylMOYt1ad2ChV61PBH6qSqBrtAyg
a7n+WmtZwy33ReD3YS8h0C0/jMAhL9ZSkxzV1IML+eQO3jFTVljEIPnrlL/QomNWiAfVWW8TyuAO
O81gaZfGIKxc27BXo+auoJxx6vcgLIx4DXLtw8UqmtkuNzq2WEWAaa6Zblrx4jvazfFZiXHRdDyL
K2JOnWgz01AZ8BJBWSLkXcbtX1ubH0R4uQctUXLw1JtW2Rc7kGMY6NSYw5ndS+G/sEf/6KtpreCo
7yi85ssEeyFAVc/lQSO2byVwPRrxGwNW1u3sKt2cW9+8KH9DiNYH2ZACdMN2tlU6h01sfwKW2VAx
RaDDC3EclUB9ONDlnq69gy40b+0l8rc3ym0XUCXMw6lOzLDnUmfXNpK8CsEvfzeSyzBc5Tuj5A83
TfjmJjWzxrhnB3iyNxnWrXE26DPpUXBouRtx7afjNmbg3XiadjNEzRed403N2qDNq9ck6Fcw5J9q
Pb/munMqPljEPPS0AtGVHYY2OiG8vmlKPflAG0OL0XOlWvxpw/hMpHcrBu46ywZZ8n41tOlUsJHZ
1EzjItBvCAA7EzgOa3Fz7ZZM8tVMW55DyBNP/9aIUgP6FVwgghE0B4tDVk0nxcKfvGN8rSE0rYIB
710dsTIoQLUi5CdrF/GldHwMOd2OloE3Rx8PmcHLJ3A0QnLOzwZgMbpE32BHf83DBIi4B5deA6j0
XOmcI8JgGEtOIsPti6tSIeWRxNJX2mg++U567/iI2hnFvtn4pATwT1R/fFfs5axPFZuHKbA+e0wn
/UzVQlW6XOFqGRodkooQXPC1WVx8+tiBfVDw5SGZz5g9nWZ8jPKVmeOFddSti/B7W8EQwmY+VlHL
kqBz1KorjnaVJxtV9LemHLdpH5AQQw5N2e6YONMXBrgi4qsBll4FsWPT5ljhxtCeSXPvzALss1A3
il679ZxWZyywf9vCwXZC03SvK1qgrS8cJEcDI7dI7AfysrMEb3di4CpuJQ6UlVk7mm0L1aNDomMO
5jnADbb3EIxbtO+2txaUd8KVP5zZ26/zScDqw8o7ABsi1TQ3X7hbXrQ8/2tUXdjzLqfYOZUbJ8H2
IB1/1VjW0QsQJIYGB0UefXol67eZTPLQ9E95oGG141mNkflekLJtCd3iBR63nu286iWCbkkOPK2K
DUP4oVNfOgmK5ZGs9dG1M+3jnAIKDasJYmmTfDe0VLEv4rNiNRCPCk6+UkyfBis/LOc1IWbHYDtX
XUtXfmhsxPucga2lRIfV1VPgzW8cD+emKdwwY6RcgdQrgm7v6sXvwFBp1PNrBSRxVEYYzxT0cdrj
dI1ohqrSj8zuwK5W6qkv2bnqwZ5a5ZOcIZyXXwX0ycztfpvK/0L03TuyOzoeyOkWY4CIPFQjaby2
6s4yF21nxg1iLm8rfpxVWTIKoPsB0DxpBWjgaRO7/V8J3Gs5uiIvQBuenqkYu/Ux6mUSpL96vnHw
uWMFp7m29qZ/VmRBMUy8UJjBnjhF4TbpWqOSBVdCzscrX9Pr9teT49XRLFrj/C/ZAzRIkX+YWh29
uNdqZABhjzA43XGI1R6Obb/lAccLlkNwH+nN4iKVjvFDjaR5oCWEeQ3H1oBfswppl3kib4pLSn36
bTgVMIhlxfxb6dve4ydnKfcz0oy3yNX4vcDvzswk2rOWIJgOkbkasCFJ3cclVdtnigIke2qZbLnk
+EMkzxm3ByPSn/vFcKmw/OZbWZHUS9yIoaUHQkZa79cPsI3isDjmoF5Wk5XrYUstGS7auv+uarVz
kSdvniZ/dds7GaY5bghneExqIDYoXHnlpTpM7d9obPV1BWFRwgo1xaCYsvllcdZpRemsJePDZmLr
FWqLAAt4I819jvHsT7Xc4FpXk2vd0G52R10VfYq/ndD+akPwNlkROGPXT/ZlknA30Scwi351VZF1
z3jSdIuXsooMYx1LFqE96LnVoEZmnjzfVjM3UF9Fr3OPNJCvi8Lutx1BszAlbnhKLdho+Ah8JEL/
yRhghKXsoA11L/vomAaZCWnc/2GV/D7D5Kab4Y2NLFt4Lpp+24NJHcFDzjYXBZxbMyvpi7SYSos4
yVHmaxXakwKEn+QWIYZKXyu0ILC9nr3hrk3OdFFRMmbPVIsdroJLZHH5pfJacg7aPRXVr9VvYHLW
R4a3HY2gWJbAIHNuVDedIXlXRhXtGEAOct9IQxi4/fG/X6QSLy7XA21Ervad9jeiJnWXGfrNHuxX
vjb7uA4aAL+bMq96Llm3Bd2IHCLqk2ba434ctB1IVwyDyayt2HDtcIz7XLiiS1s3Ce5p7VMb8jez
7HSIqy6KW5Ewhs5giJsMzzdfjgRZwn7Oo1uHGNevNeHHMXrxklRWuV/cQ0kG0Bf6Tb8K2C/wkBVl
GFkjU5JFt3nZaqc8c99mT7/lM6TuIAbnMXX+g6qBeZ8Y9WUEO8PL3xbhmM5fZbHNHWDedQ6CwHOd
lgWFboe+5NvjDnaDg0pmTiPu3tCdsWp0HbdyVm3yvn1UCcwTDx/bwi3EsQ02jcGIZh8GUQQHG9I7
zF9gztiXlw5wm8nuMDgjRrKmpae9vg/8AxN+qpni14cmdfBSA+eQxqLZ7Y305JO0WQsA/NDlWC33
pkuFDiaZcW7oAeZb0G2WfrIh0Va70bOXTE9UNCB70p8K7UylOHan/uD0JaE7V+3qrjt0LMh2SYKP
J5k7ytVtd71QBxoZHyI9f+p8GSwkpqNC01VWtg2CljWKS+xIq/Sz449r2wC02tPqyu0R8DhXLv1U
pFQ/8A/xsJAI5txojT95W71Bs39F4U23wUSzj+yap0lN6zSt9asxWzvY0P8YtknRmNUzLvl/rYas
3LboPvlQo6XyLh8kvTdcQTvO2PIwJWzFafotVrBt/LWHy8nvH8Ds24ss4QrayFVOoZ8nORATbtj4
0JcjaZr05DPFdvGGbUz1QjZsXzWYe+oMk+dopMveONnFuvcj0nJ8qRyLSammm5NhPkRtunQo2kQ7
6Xgdgob7YusOaw9AHt/vkVsxNgR+emywhrPfVc1KZDNeSN+5NxGYZQVXTscvChfxUxfxrkgdcdRb
l4ILWXDoWwxTCaK2JvE19w3ClLKCPAxMBH6NAjH8J3vbam7EH39jdgv8sVVLpNADKjoSVMC5BXVD
EbTHDsiOSHtKvLJYNxzvK0ohZ9qiMHNl4q0JMNliJ3Lwa0JBdAVphvqXBgyLnh6C6A7TcldP3tpw
cRax+XGHJ7wafIY9HPwu4fQYDEw146+xrX0BF5BOvvkdB9zDmu19ga14QwOvxFbnM/7k3YZkPB7j
oYDRm7bN1nLEa51eOyLta4Bb1joZqz3YbIuiYv0PpSCQVrJh2WDif/eHlA00mMIItsPiMEzCbLAx
NgnJMxqCq9O76ZEpjYeBx+M6W358LJ0wOo7V1itb9ExiotuKIuNR9e+osDi1OYeysVXgrliCWGAJ
G16rFXLPX2nvNIhSK0ZZdWCja17L1IFDVgGFGPs/iZX3fDhxrszinsTkL63pofVChQ2PManBgEXp
oyfbdN8Rh1LsufHNyr33bO5ZNZUcoKkhTyw+CKZmY7rQB4zQnxgM0okCGmVEFYDo/AGX5TTR7rKo
+fyNiZWwz7FU1jBoef4h+dgkxmqjONustEEPIBCPnNFd7siNwXZgayTQBu0Avqwx3FMTY15QwDdP
RtkeO9n9MXWkAGk1n/En7+kS6VxvMLN3p8m3LfCyf42aF1ADPQr1QWNCRDWaouoiMCteLXzBSMoC
iyyhK5Vmr0WwbWYVrQd0pzX9VfwpBJhupmZkl1tS6nILiBJ8TcMPDQg7cokdQ+FSKGh8zgGtlOVK
zM1xyjR/34hgesoM2PaJl/o7esJ2EqY3xNOVPrHe0AIXvJXNzYVuogttnig3SbobsS6t1Gyf8MAx
PsUEK4H+dFlZHwnK3QJ8JAxvwMNLzSYuDEORWgtqukfCrK1ZHJdd6+SUw37w8CloB4T65zoaXpuG
M9+Y0msrqJIzYJxqGgkvR+xEhnuViLC7zmreUDSy5VzkKlQkXRpbHn0/ndhlmfgobR3BLPP3gTmR
CeD1B1yPfS5wh91QtWAbrJst+W3M6gwNk2UPWTabOjm2uxivhqXgtQ1eZ7NzHvGAY8rnkzMPm45x
4TxO3kuRFkjQybFcBMoB1p+XsfhiZqJxpyBJpRPeqJv5YHL52gy4+rZ5WmnvHQAFG/dtlmGT6mOx
G+2alTrkE3EBeGuDu8vz0P32vY69hDLXY0pQuUi2YuTWXqVGthM59XrluOZSfBCaX27aUrvHLeGp
RgX3htYkTiWKsZNWPg2gNa5mrRN/x7rdiXGjLUBEN2GEaSiZSGZaq3rbBrZP/dWg/2HiEYv88S/y
82cmvcYz2RkVLKmM/OhhqbyRLX2uVYS93t1Psqe6z1QFKy58oGkr9wx9xapSzmLVx0lsTXG77bQo
PuvqbridOhWO+w9e6xJ7eKeojaaHbPpQFA2uM26n/7EHfQgy/XHJvG4twrlEj3BSB6V2HfPpKedc
Yp3gZyCUUHh8hy4+sHDvQ42TcUKhBUn403D33fQNnqYgXsp3TTLByHYbg1E7aFD3mowi4lTY8OMm
bzeA4d1UOevgOIUhE/TawfUvg5WQwrHRo1gkyqMLlHhHzORo5By6fgKYW5tSg5S0htbe9HtPaxt0
ejImGn4Nds3Rkasfg6pM9bMfx8dEDsGvpfqQXg/3S2EmBe3tZC+tuQXGMuzGAUQyXuQ3uGYta237
pEx5kcYjwzR2k9ls3z2WFcqc2KdaBlApdQsMh22WESCypyOfkQzNXWjaz9gUmL51wO0E+H9bRLmN
BzPqMLA4kCMWL13eyy76jPraD9sifbZTJVApLIsSigIr2sgb3+JPX+aJeavzK9q7E0aN1t66CSaV
CPr8HigvDr2aP/WUZ9iUeZ5QS06YcaA6aChVcbFsjF/aVLanQdlUkRMUOnSWxETR4N8pPa/dm5oK
zjPLlh1e3HnrD5m+Ss1c5/9pHcOCqA6F+0kh9gf47BWzQ/fiIGRcOgNITUZ+6E9kAWPVyIetm3kk
2dr02t6cE2xo80tMGRItMjEOF/a/wiOdVNZEnfD+tqb6jNnHTKZvH+ZCLC6I+jmouX317QAmDb0E
/iK5NSWJzv+tafk+znYP0Nh8UaWPLdn7DHwqApIO+rfwvJimq2g81wo3azA3r0FchUPp1U8jWvMq
wWRz8BSJ2MQ7TnqCm9bqrW01dPGGCkvsgvgomaXwZ9Pepduyu//3Cx8pKBEWoTuq1BlFATFLCYsa
ikASWBa4nSOA0/L+IIMp7ibj8y3L7236J4q66KY3Y/4gvnWDQE2KZNKddYAXtA5m7yZEG9zSAKHE
7vznOHX95yReKpl9vTvoUt/meHVpbgsupI2yfeuk3irSol3AHvbZbbvhNqsxhH7dhHE5oEijL6xj
skohzj8OM1Zvo/D6fVFFpAAsvh/L/VbbsqMfm76P5Jh5FGq4vb+ts+Vv2XHkYyhgeA/s7JhmQ3er
S1CBebYhw55/eKl+bStqiRHDqqUGcTVY/hlsKDYdfjY7H8LGynT1j8hvBJ/HBgd8bp0JqE9HSjxu
qUDISWpwofGfPrYxIRp4irPhu3Fid+s1I+CDxKUBI0W+mqoqZvSr+LCN0Dlo5KBPIJ710MaBfi7f
owXXkYNNL4TVHE1is8rWWNrOhRWm6uJ6ntqYUi0Z5NI+cY3lPi5PQBBZk1eKjlCspRofYMvrvi05
7wdwOzyMoO/Dr99VKtslMYEWcCbIW2mRXMFfQPCfqj02LPAbDf1b/mgezNJ+wBC5VBVWle9ZTfsC
J8ZVV9bRj9z62EewenTHLbcays9FqmYEjF7mLJ+qTeDFL1WEKOBWydbMKanPbb74SOKa8IzctIK4
LgTztTsFlANY3vuyyLl2AnVAL2N9GxheqBsZHbtBFZLikauKL60mQ5FxWfwTrvoXjy0vNQFJcof4
+2xD9dtYMNJEkf5ScDmmNyBiBzhbXz2eRrmw1Dqa1v8kDjCIQYxH8hvulJmAQb7gpxUHfh9utxwW
kT9YT4Loy6Y1FKR30//X1khJetv/yKojvEVdrK+X/cWd/zbBpUDv3nrcl/DQGry6TcIMxkCe6bu6
1fcpN5PBrc1dacX70oFkUfdMi/+ngiWFXEzmLHL9NOuQdn3OfB0nKrd/nhUT21z2x4+yHettMpHx
EWYabctEUgCvOXu39pb7ecAS2dY37HhIyjovUVl5zFImwMkSVcEVtdykKN6UgmVvvLHxARozD6dS
EsqZIRkK0qg+vvlw+aJbvomX2U/VS+U1QJY8bm2pmcoQzrm/m1sr9MdxCm3np5sHm+c4FkjPmH9s
Fxe4OcuvWOMUzkE6gYuPvLAoi70ltKvNc+pjMgESdhEMRWK8oTHDupRF3O0Rjl4Co5UPIkFbnKpq
ayySmxrluq/o3rVoJt62pu29T9IMgwHWwRhL/BX1h19jlHNRubLclre2GbuD63xPON9DM8dACM+3
eQqSKPQqw/xnatEzGheGIbSaS61ExuKPeEvXcBWiQPWZ44cmyUyswaP1YY2hJQLedSTVdJD0D0dO
QMVAJW56vTS9Qs8kn8B6i8hr4fImTqAXbe2eNKBbxGGCfLAydN3EDkweDEV/CKuajqpK1X+EQYCO
mGeoJ3zyRTJsTS4e5EwAe5Z6thdp5uxxep1A4BhHbfml8N+c1BlCylrxRkRjRW2w/jqnjGKKitVp
MscDyM33bBgJc/oNe3FGWYsbLGuvAa4mhgLOBvI+aeuLjT5q8sYFC6iMrjc7il+y9rWUjn41gzTf
9y4iuVuL+A4l71eyJSEi5OOLgWqQ18G3QxpCbqLAYS2uhiTE4U0GFf95Stzc8jhzfHM+kfSdqX2h
qDNVjEDBgAKPCTq9x4BHwpIq5qORYVhjrThH8jpFtJX67fwYd3msPQ2OqWH3rUBU5+Wjc7J/TsH3
HjSjuMolBeTWHxUrzFts+RrlOO5bDTLwwHqCmSwZNkmZ7KRSZKtr+LFsH2RnzUCIPYOWBQPhvdUf
rZfxXAnSuwUkZ8VMa+7ZoIzEhwLFXaqs5XQ1cyh06TjwQRUBe7aoImtUm9a64ta4iial/E2gR9zs
rWULiwu+MgjLBqN9naU975oI0wvUJvbHHEEcN+0nx2a5SmMlX31TEOBwx7XrY/wqM1pRaH5pF2Lc
wOObHS+VPnwS0/6ZEhdzlZla9t0N0Vpzbq2jTT8+xqSO9eMzHIJ9jI14k7S6cQmqBwGteivm+cZZ
dsbmYGO7BAtUJIcy00XomBUGkgR6xFDnQEbEw4g1G9koytbeKN+9GEqEFwxchbIJNvb8ppdq16fQ
fDzIWKzGvvGV0r0n8gOK1Lx2Z+9gRESphwQcvSNZB6UzjegdSVVDBdOm7jXgBg7PtRa0I3bmsiuK
45iLr8lx2EDmNKk2PQEGPZVHOdg3o1D/ytFpN5adcAWdaQ3K12bkdASeB/8AL/qb2bcAOMFPeSyv
1A35Yexr6Ac9hiSWRVgAXCvaWxy42QKZ84iahhbd7fxr6cOUHmPSPCMJ5eWZqerUTf9j7zyWI1fS
LP0qZXc9uAM49FhXL0IgNIMqmSQ3MCYFpEM4NJ5+PrCyu+vWomdmP5swMhlJBoMQ7v855zucBQMk
AK9jMqrS0jwSu4pMTLROqH6Fc6vWJkXJjel+0MvOMiTekG7T77zwRxu5PquNfOIiUB6bVBd3bDdR
cmjf+lJdfLEyRpkJ00NsTFv2uZvYDM9MqkhGkEhaZUu3MfyHckPvKRH5tH2ElmatRnb1mvrO/1gM
waNhbeCAIW+PASZsWetEXAHx67M7q8WVyettL5Pb2pLtXW31P6JSzgeLTRmGTdy9moNZvdK2okVJ
yk/F3CV7qABnnAIBK9x63Q16xSsb8bJiDiPUcqnoT1uFsUWPFLtTUgKRyMQ9gBZxz2Dg12wRt44a
mt0dhElDFEAj1HwmqMymhFnawaSziikIrpao9W4oWIkfgfv3mNiTNQZ4Br0hqWSqanc+vRNrxpUP
U6YfzbRog7w0b3oWml1PzdZQYrX35nqT6/I1GQZjb87bQTBOy5nSsKl+Zdut433XaEMc7mqvvnMX
xhOrpn3SUgk2cJ9v8BsFlo+MMBvRjszIMRGlILFsrUgQZ5iMuVJbKOtl2UU7JNlfkpLs3RB3D0Y3
PZktJmnLbj3GDPKOOwWlOxb3jSizXwZpUPCsqh+TOfxyoj4HjAUyp2jYxWMLtaRHexF7TmPIH6lT
ASxlEPHTLHvtGRgubfRLSYHYKulluc0qjEkYhHe9NvdBYTA1V/GUYuOboCFE9lkvrpmm8gPwMoAx
DHZ2uVMR98C+QgPmuBpgWTLZnEEV01+9L3VKc8gA31QMPL0qSoI6U5+5Y3EltIdqV0sL7p1IbtP0
c066eoszj2aXhlOEHRUPVvfToFdn2yj6wqDgB77QpkDk6raayx/wXaZgEukdNHqikxV2+7FmVBF5
GSjnhR8QLmwkJmOBCS4HCGd4ZpL4NmnUMHE30zoqCDXCF+Ykz45JSHaOnEMdGu/C0kRQvXW2IIMe
i/E+5iQM5dIowAtOaJutsGSGBBhpNSLD1Lz3BrZITMDZPjPjsxnGkJJxce1AbhF3KNsiiN5zNXt3
SW5tk2zOrhN3lZXGxITGpunGN8sI2fLauQmlTJF8olQZ1Uo3XGw30LWSpcKkIaGkLU5hAz+sNdMr
UuO6goWHTJyZgKsUJCFaP1ZjXyAXtWPHLDr9IIzAAUMpii2yn4PJhDrqgAbYc/dIgQgEzJ4YqTlW
TFZthvFOV9ybcUrxtWtf2tLYUSF3MXzsKrRFYEtVJnXmeb8LBbH1qnqfexLj7WhsmOl/QAy7YoEe
KQOqaa+SWjAOZXSoSaNbCpY3Re+MExizsnxlzZQb7b1oWzbJSXXKZV+vzeK2aTEhuuZIHr6BiBPR
Pz5oaZBKAkBWN/IAd2RJrlgbnVjh6LC16b1hoyABoYAVP8Yu2k5M9NcufjVNYBjD4r1vFRg031hK
aeZ1zTIudbk5pC4NelpNeYWZ3fcxvttZr67LFooF0drRYD7YTnRfEFpaek3umwJX8ji+YVDTyL4A
DusSjAmOx4ZMV/auiA39oUso5bXk8ew78wMMMrgRnvtksbvGgc3av1UcE6gRy4q7MEHlOcN8GGwy
3ojum6lW9DTDkBrh7glv/Hqwy+GuSy1K7ik5KgqPVXzI1BtbOnTz9FfbktaZHVKeNIaso5BIodLj
197AwwXzMGAhw9hsYhLMMJGxWJZbASWVV8s2V1kZ1evMEsnGj5PnVmJyTxlydwJ/NxA0VlXWjO+T
RJoe8Xbh6UYD1/2tndHkXXbTjUngcVkriLiCt3HpSlUSXpMPQ43vFEROvlpj2sQNrqMlZDL6lXcc
86DMOZMwNKGI7WbseEzF5tvZIh5GtG9reNVzZEtjRREz4cnwri2qA0PKdD+2kGSnDEvOJNYaAttW
L3WJRRw3H5oA6rRtB9FUEWtmYcMtgIgpBAFv8ONFa7J2Xek+21borQcOyE1qOF+69KkKNDKgtS7W
K6qW1rbEi5CrEPmmSvUtDLcD1Jlib9IzgyWO+6Xhljt3ZFxWpKkfcKCtyHNi/K3insAXe6RUEgbV
2jowlogJZHlvHbITaFLq+nIlX1N6LVa9Zdz7onghgEkSf4GDJnV/q2PfXrVYUVcafcCQhUj4oY0y
OdDkWuBG2zQ13cKArvajYmbcmSxfp/wo1Eulh2sYKCJQC3h6zh8N8HUNZLDeJRXLMol60yLrrpFr
a4vjcd3f9zkDTnAJJLgkf62yVlihLPCQtc08MmO3yA5o1dQz1WZ17LCITu/SNLU3lVocSbgEEdbJ
7xIrPncG0zdWyvPOsFEtkHe39Wg92kyh1wZFKkgp+XNdWU+WiEkXz2CDqP2LhiVWArR3CiuXvZ7z
gbt72CVwobhwEbetCg84iYmbWHiEjt1J4EwdlX5EE+IaaseXGip/z21iY8FJxxMf6ScCBnQP1Ie4
LIaNXtQ/ZGWx18Jg6cbmD5BoHJ3TxtemtYMtc52nJtYuN7Y5SfDFwpKpnXlZmXfescvMLwCpx7Ks
gGNMONEdiwNhidj32aDWowPMm/fH0aJflgJ3EM/+OzuTMNDr4inn3ohU0LAl04oELQPUN4boDvfA
eD/HQ3piU8eDGz0PXGcDu3vPhce2IipYQEfyahKiXDensdDxpCxyiEGQFjnIf5mH3r58Pxi9HVT2
qO1VD2maxsATtTUtc2y6j0RDEoQvo2Vdl/vpipXYbokDZ4m6jHl8gQNk7uqEk3SK6qCD3h9rGiuy
Au+bR48ackkxZhe7rfe2hrtCD0E3CsWWdHY/qGs9+DlzjQJpf+31w+PMdJzZTAfeGyuNB3yMdB1e
DJPB+Gh08tTk+c6mJHhl0xm+8lr34I6Wf5jxpet1RNxtJHcezsygVEY3F/IcdCs6weiB61lbFO9j
wcSq4KqY1s4Xibr3AqqkstkmGVN95bfvVtRJQKrxz7kTO5vCs9KgnKJ9XKdfHZIwfymOaZ8tFW6x
X76ps8g2AaYqLwQWV8SYBPr3mnjarkw2LGXrI5ikT9u1/YcmDyi/plQ+jNh35U1gOB0CU6lh1JzC
R568qJBxfJh99ydINf+IYw78Wp/d1mbVBm1/rpoSXEEx4VPrxX2fzceMqBKcXcKYlgzSPQFJsOuk
mGmLT46xeJXzkDPmKPNtDzkfhXS8E3FIwLxzQ0YqjlxbZclb2cyQrJNJ4vCuwFgkoXX6fmAxR4sP
PbgYBImrDz28pe8vVNOt00TDyY1fC28uw63JrPFIuKMy6Y/mQ+H0ah9RJYCVgNdp66+d7TS4M2Lj
9P1gD/Pvj8if/P5IpQy4V5FbUGHrLUIgyQiEGqN1m9O8PFjV1Jy+P9Xzhq6178+/vxKmtrbCGJds
IF4Zx1Lm4tiOTMlJtPLh9z9ynRJHYZrT3lcMqQW89e8HUCbIx04q6aVb1OTF0h34unifJDF9ole4
wYbL98M4YrvEFMDnZneoo8E7m4UccSZO6F6Gfu4UPWz/eKgsPpr8XVFmdAHga7mgVrG7IWq7aRpo
b//1bZWcn8E0y729fLP/+nfRPZWKTkIUA2W291wCJoSWCNitYIttaVN8tk05PLFDeKoqeGMZgZmR
sMy1HzOqTm3qeS6C0nDX1zRyhrb3qo/jmWYjNhsCVwcYjOiTmAbhzj7m+qqlzQZcpnvlN4z2jDQL
juA6PvfdleBaBpIyqQ70/c1XUZDyou/PpqWjPMFzNT+dDMmpkdML9oiY5PbcXTMa/tYREFiCCVZ8
Kjy9OSRpnJwi0fz+6PvfouXfvj/CkHXblDYxYZydT/BOgpJuj6PVyHoDwUs79g5ubeZO5o/vT004
tSgkQvywC5Iq31/9/rRrW1qp8rvZNeNtafXW7Zha1tYOcf7h4R2DqrenY2RAqBCNxbspEz0weGNv
Uy7y3RiR9TKL586csqthemyp7ZgsrDuuQ0/3fyq/+0qLPPtobX17YgTBew7m5I6rEUQZDQNLib+s
Mgx18AYSLm2nPZaJ3ezsnNF45Hvmib3H2tcziCS1U7PBNe6h/xi3mmqM2398BOpQObXaKBE2Gz+Z
qKNNxuk0ttPH92fzTKKWZYtDasR7MmyrvFFhqD0adclpk1re0YtrfWfXNqQbEkcXxb0rClV7+/1g
EvQG5O00xzknkpNiMkeuk4/0jL2B8U94Op+xMIi2Vk+bIsi1XejP1aM/jcDRTI0StUzWD1QIXlQm
shfNoxxW+cbTkBXaOiHa8NIu3CLWpz9tdtFHJgfeZoK0/eKn5Y8Md8190s7iAh0qxws7uHP4OvTR
ngW7YKekUYI+Z9Aaov4XOgn0X3P02CoP+s6chMvZCbINbEG7aUiIPycaf+4WR3c5wdOdZrQNz1ZR
IDSaFhOUSyQs9p35tItGRhFSOvWuEbN7icl5epVN27NOZjnhvp6Bcg7o2vNvTBjWWC4ya8fdd074
3vf8PoQPpk1jufX+/zP8CxqSpsep+vz7H+8LJk1N95+IysUff/v8/tLh4+9/uGDv/+e//9v7+L+i
z3Lz1r79/trNm+S/BeqzeI//tuuSt+LtX//bPzj+mm38SezW113PdHzD0h3zj78Nn0379z802/oT
JJStu4xMHQ5qG8b/b5K//adLNtn1PWJY0PVN3/hPkr/40xAUuPm+6wqHOIdl/vEfL/C2zKeoLJp/
+fxvFDXdlknRNlQELJz+fzxt+f1sxzD52Z4Jh90RHrtHj6+/v90nRbQ8+3+E8Pwyz2NtONrtcPZL
62XMuZxXHpD7Lg5KOucy1bzF2DK5LGu3cHLOHfUR664kfyXFbOz+6S38/Qr/8opsj56Ev74m1+Sd
skxhW7YJH2b5+j+9plS3XdfJcYrUGjJdnn8VBpVJxcKEES3nDbuFuCh2Zkp6uYw9f8cCIN7qmJq7
7mZm6ctMz2LYGQIOKfONYGcV+FC6V3jKnjPjCOGx2GklmthoyieiXS9ONMV7yHogB23I0Q3EBKcp
P6jFUOu6ntvAH2bcp9K88SJS8WS9SRp3w9WhzcqP38g7LI4ypqRuishhlGgJcLG3UX200uYZBiIj
rRCnVtSfW/YXgTI9e1fGkNeoNsjVdGwm/ZwsM4F4FgE0YLJIDvsjD94ZggA0VECHeuw9ujS6s+Id
brgI0FPiVP46bo6979zltTUQQQjnLSlv4q/hZ4ords7uB2vfpz1ABsIfzmjaF5ppcGP5Q0CF06kZ
NOOK9INvdtTBeSp/3VuwDLL4PrfpbGGWRnBcEczMaV2O3DlZw/xMtlHu0Tky93LbVmKr6yjAKp/s
zewOJzWGFNLKvlu61a/uVEx3+ZD8LDNXbrE93cpKnmmOgY/I1mhDlH9dUsNeWnAZ4ow7iqLoxZ1k
4ESewKiMy3AYnyr6DqD0eLhu0d03UTWfhNmtHWOIYZ12t3E+YESlWyuY07zZRpHWbdrpBpYRdvFp
eqfd6o3pJD8Ruqd+tWImwrUL4MrK7irKplfLZoC7VkY95ri1G2kHntmRqbWy+6m0ngq4GrdDxSTb
wBi78TOEbA/2mYsmvpUJTkYH/B2IDA6zSN6mJn0RFSYwkEPwNiiUTnRkHT9iY0XpNwFF42FUdkrn
a48F3oqAi5omnDaHVaIojvY8wT95iX1yTyz6P9i3rP3RHTZ24yL4OkNQ56Cv8xEprDPre1VP7Cdx
Ug+0BW4ZOQMl05l5Fon3KRr/EHYcf6xWANlmBDJtB0dv2TYPlkcCAq4S/qvIkBs4DT1u6WFwn5g2
vI8OzqOKOs0DfCbv2e3Mz2gCQ8ZeolxL9DczI5DZQQJ1218y0+GTtupB9vFr6Q9nHUT3JuznC0N6
RqljfcdPL6r7uosfrRYumd23z8bC2SLnaNWy2/YtuRHMmHsgZWvefcpbZXXozeyshfXt0AFbnJzo
tXV0dFb1ac2dfgVddRrsQHqDgYugQ4rRp7MxguQ0e+aLSGiZjokMDCAeZhqkoIELYJzEaDUin6Hf
tMDYuLoB+4d6tjCzkn3YUxKlt5lH3AOx3F1q08w5/5xM61cLywELMKJ56juBZnofWqXfs8z7RJYh
lugKRiGOea/pb+MU75jAf3VQsyaIhEHe9zEFGPzBHc6FuqLGgOvCugn1fqeyM74+Bm9GXj8OOBk5
RsYLU9M9VRVM5iz7XOun3m/xEXgMa8WefgdcreswLGUwK+ikem1T9LAwxYjD8ts2/AKuYT1WY/3k
T9kHDp4PnI4p0RAMPUtGs0enNhkyrzonu2VhOe2GEpIb1m2g44orvvyMZUloSh9SNunRps/iT892
Lp5CtZldkhNzawaJKzIA5oTkwvosGQhNDq9JRM9uWIhdoQPSMrl6riQTe1a4Ry5lrN36YoOPrd2C
lP0AB4Re3PrJVjgI1qgdVRBndrYjmXFkr96uEVDbn10/fNVzuUvNONkYc/SZYHlYqcmmjiR/6Pvx
Ungcy8qDM1JSSLsaUSg7a7pEc3ab5M3ZE8ZNgu85QXWxYQOsNOl0W/qo1rFrQ+1kENqPvIGmRfSx
gZBzRZQAYEE/5+J9DFBd97WKlx2zwPMJOscuq31C1QdWeC85jF762jbkUptJYygYo43JqGfxNiQH
+FgGqDEhtUcSmK+UptXoeQqQiLYMdfEQchEdYbx4lFs3Ew1ZNSbFqvMfK9daJ318Kzv9yxoeNWWB
wKjuC94cDmeESLACdG2GhO/q4gv8nrWqJ3jW2G3PrhUyak2Y6c1MIzj4KRRLAX4T33sK4fJBRgUD
W9cxk2JgEVaRHhQz4ix5ceBlrXUhDypz8VpVoHQ9qCRm6296DSOfaxD0nMZuOvgGDZu8XjoVYM5i
1GOlau1SCDsJbabUTtVXqyPYJRjTE02iQcUmp9L7d27bkntRHvaOEh+6iKKzUS8NhxNYo0y+dFld
3Q1NUIxg6+NBz3eVza296X4Bg0ZEnWRxCDHeNpirN7g2va2fIArT7mwI+WkN3QH4bYmVz35uYtb2
udfrt4mcmeDi8Y9HUPlu49DC0j6XtoXdKlyypsneGicIpgNoiQr2EvbD+Az9YIxNooo9+CqlJyaZ
F6RyyptOsyCh7HnMUCqdCBWdBExdMzUF7G/PqO4PNkHSOMIUOM8obkglaqy2EzFLOxu2bjg8LtNS
HDnFJlE5AkKJCbNTDMKFWagtw6mDlF3y4En8FoWb+TtIIpgh3Y3U/MswagRH8SwlJu6PVAyPPSuO
FVQRDwZU4+8951QlmRZEYXxTtUyuHa1PTjgtd1461UQ9AU+YCTkZ11KHPtGvLTwXkXClUr35yLvJ
gehldyXEqp2U4QegJ34/c22nEei1tMPf6TNpK8jUUhro7UvgiVDBdDJAanpiMdfyVIbiee+h37Gl
UdxzDGNCwQ2/yUEllTzQKedC514Am0QHdHBUufbS5H1+5v+jx6TS5enllb0oRD7pwKuw6+TGqSBq
MiQIOOPbXe30RHBG09kB/3tIpw5fBoSWte06IZYubJmdN1aBZLB2YTm51MlCP+4grc3g54IG1lZU
suaw7+mgfbb84q6xYh3R6GJ5Q3nR7PzNUwkXQBPHvezkYfC9FXthAtQjcrCngVLmFqVX5UOjEUNx
rGhtax4Q3T6U67n3IjxFzCkbumDXaafJLff3CBDGfNY5PA9ibN+U3U+nvuYEYBqTgYp0p3Pl5HvF
GpWB7RAf/dbBTd/guzdImGkOqmsXkSxwhzw+0v3aXG1KfTd1CGjv+1NXy4JeUEgBWJ56G98DkZ3T
hsV6cD6H3TDhRbKeAbQR1R/o8lBTChfaCW9nXz8fGpyIp2IcNZbdNmztWsZLHUOynyPaEWKMF6tZ
ZoeZo+Gm61ooHXDVbQ5m6m2q+F5q2oHCoXXI2PRGDtapbiJvn8SCho7UOMle4SvCrdan8Q87bDVG
Ud4m7Nz5MI79oz1p9baMmR02FQI7SnjPBnwZf96OsqLtYoq+yDOSWKcv/Fr7AjXeSfA/om8CRsb3
zxsGx6/Z+tB5DJOe4DpBWhMGXpiY0d4mwloZlJa+h/Xq4faKi0Msq50YnXldSBbfbNv9XY4gpcf7
omtn+KdUzaaWQON27XMmBUs0z6P1/UoTFJT/Of5Ccz4R10nQ88d1uXwXu84DTQGeSJnHQPHSq1M8
F4EGJmlIXP2ehpxfZThmQRQbGAdSZiBZjvaA4D286GWx6RTTXMGhfsCisdy35h99pQM20SC7WRDR
x7zIr9FQvoUV79Xs3ukdvmZMGkRtHILkBA3EQUbaCYUK28UkzBPbQjZF6Vcixpk5Flbf2iJVOUiQ
VByevL1aVTHax4SlZlbKDfmjvKnYLMDSMS1xRyTRLiiccjIJ4S+iHjHRe3+fLdp3VEzNOjVY0Ole
8bCkl+g2d2M/gAktdlrEombOW8rNiyqYfPfBaK3kOdXfsSFRxDvUt9pYaCdZwWSEVwv2LxWPZFrr
dZTULCWIWJ0aEop5zliL7EK2z90xDcakf8fDbNzIRlVBRSBzZ84TPqPK2ao0d2l8KxR+AGWfpKuj
60TlVhejvpkG1oWGxhEeGfnLgJC2Kwz6XZqZPG0bgl8pkCPWdo3jQnX6fPJe6gFfDU7nHhE5udQl
+TbXrFEGdeOpGMiO4wAkA4y0clKD9pEK74v01jKysREI2qyh5mTGTZBjgUrbXv+FZHSrxvSdOHQV
pGM97AupoSN7hbs1R8O69nQujLkY7lVW4juIHzh2DOLc3FHpsDv28BAVA/ojkd83pyD1kOMDQOIg
tN9NfbXPdfecIbOkBk1YLct4kpeOHfRV9s5duzn0anyNaycG3bWe/eqXN6fOYZ6SC9tWDxYYlTa8
MbjownobKxicwlTh0e0A6WMl0mkUrgAxQMlpWQztSmzlW22OWVfV/ktdlfbTrIXvaQJrYHZvAOBW
lyyGy5MMFCl7ZAubisgp8SBHF+LEFQsLfQ/fTHS+2mHsfQjncokOGyttMEmm5EJnnu4sSXCG4oS9
YCfXOyNx3JtOs74yoll03rHASp6gX3ZXGQ5Qn8eEa4xzkWgSp8z0Nxk6FH8JczuJW8IaJX6n4l1N
EoBxpC24BjfeoiHQcCXHj7pmBy5LZhEui9ut7RT7oYIUZk6G+eDoapWFrgyStDEvnFU09BT4R6R4
jjUJ2o4ZsT7hHUaq3SsuDU0/agGQKtg8gScHjBbELNaRQ6+ErJI3v4t+Mkg2XbLsQIs5a7sKPL/R
PoCf3tklK/jElQk7KhYMZdLfIiHAaqwsSSiE4IMwX7PEGMHom68tPL+9rB8BkXPSh4p07rCmwbS+
437ARS2ZQUGxGt6auBy5VHHSZCZLf27kLEEcFe/HJuG3/irKOtxiqsaMx/ZhlxXiAXjSbTbEZ01E
lF1hYIUda+Mx8BxnB+c4X4VLRUSWHaIejkMyyr1T4CNMOrsDimuwaikKczHUvGiifM9Kfb7odA32
rBIxIx+cfKJjVSChE44F5jqP+bZ2cOXRqIqtX76UCclhFH0krZxyBsKNsQEOMJTNJ1BpnAhGdoqb
+diXdAxmvrsS7jRssxCy1awDliGHNq7zROanKoqCEpfuqe5TVgWt2RAOCg8jbv2LpUt4GFGT4I/D
WCZ077YQ4U9+3/u+b37YcMn3DVfGefQvdih+JKAzZjo7TAkKvpsgIpbxJbWg04HcvQ/T7LlR2p7T
xjvyY5kr0ONC9KUNwpAZsak3P7idFvt+usxcWVnZUv+UN6MR1CYYVVawW5te7lXTql/aFLkBTi7c
8QTC8M67zbGO5nhLvYW+ySYj2YNZwECu/KdGZzeVwTyFlA9Jde5xTWfor4VLmyDkWiYwmc4OCDGE
Mcq5blktpBnWRzOOnmVH2KacjU2HGsUtIjy2KrpzzPwziXSI4+whV4ltO+sEsRmAN66dtpRXhZT/
w9HH7tRxgcPx6swdpcEs4YmqyF3X5sv2ZfjiHtRsXDmuXQi22xjWgmHBYiC9eBqRgTZRCtpj5P6x
jpR45RLKNhYZj7/K4m1BU9za86urV+6d5/9IUWOMshHnasDco3pnw8Ic6BxjAUfzH7MORDsUz7UY
wzv8VoOcbjuqSAjDxyWDKm9jSOvTzaiwCRGluiUYEyqEfdWdTZx5647RY9Jn9rHRNWzRSeQcZcHq
QaOZ2HH8bYlZc4PT4rWQsTzkIwi7loVIYnqPFLSooOu1DDsKYy16zirj6Lik89wiem6wLCZVOV9N
qPtOrgBeUVHMngvMnrKhc4rPiMjrPm0JYI10oufR7K5yuj55I6DeNsZh1OAgDMD8WtlwwTSNXeY1
IBjpV4BheygsSF4NphJg1cWBm5Z+1bL+i2vT3pV9fikTGi1wUP+gx46tZOSyH2XaqiBqawZ5q7KW
7onALSJ2TRg2jh4Tal03nPDNympoRKZW8qnTDUhork4EPv3w8P11jQ7WiZZVxBTWy62Bu6VrAhCf
W9UX455j/2fiz1tuB1XgussuVrkgF53tLJfYXLTslqwxhLGWhmsVu/dGm8aQ/FgPAXlwaVDAnqTb
o9z1Vf8pfYVQFWkbz7VI5y8WnrmByc0qBs8yxnGUk5UtwDiH/rgxBNMbXZTNHnSOsaD1Enq59URP
diwMAaIUQaEkzRSGHsOgxuQIjXljVr6/nZLkUKbJsHJkc60s9UzH11MflrfQHdtrSmjZtCj6s5IG
ocZkryT6ccecoiV38RZhoA8AtmqbiDD0yrOGd+q8AgdMIR3SyIC6duc4xs0IznbdmfOeBtZr2zan
bKbsTB853Tu8nBvW6hSmNpx6Tql+pcD57MZ7aYr6rokVVKV+b7M0HEgZS6vzqab7MSzlrC0obF52
YEnrcfLG+7QL1bp1/K820m8BmickByE0llO7gsEU7svwzovTdEuQSm1SZeGQkawQ/auu+x5Vf9k1
GWhRxxjg4MI1MZ1h09S9TUF34YqQTrnp2XpvVV2daR8jSUnmgvwFN5rCTTeFKCbC1lq0dxL/RXWX
lOH4JOwHFM6LX0OAxdfsdvgh5wabvMzCx04Rlg/JStmxnhIZX87uhznJnoiDiVm7ljCdMGL9hLSL
A8o6M6E9NWbcnrViuMBAOsisx0Wiax8NZ4lhl+emBMwHcW0LlHUhnNPbwQaD++ibrvYYCBnG8QQz
9O4mMhFisp+4KLPhnmy62rL7TufvUhjzedKzESQtzSizuMejN1MYCVMt/oyE/yPL/VfRtNCTvKuu
hns0mnvahMd1mu2tmR9FCVeRP1Qx3RmuhuvLaKItLUsfjhA7pms4Qms6LOxQcUa3bEVtu0RSEDcw
Cqksl8z0vJwkiSXKZyNj6KOno3lTERDZQEWacp0zIqKKNeGvfUmT6qmv3B9qMnDL+4zUqJxTJ3Ny
Xg0gWFQo/Bos2DpR0Z+HFnMzCu8d4o99wsFDI4BIaa7TNo5nE/Ow1KnRfW3FmsBhplrW5XGWDBNn
GbLwHth3haLGqAAgUhqOcUhi1qUJiVvbfRnLVtt0jgM4LpLZthisn70lnGNXTZ/cGt1t2xPEn2xx
bss7rQy5EztfkA4+u5bCwcJh0FtSClR63U7PM6LtkYsqkPQBifeTwByGehFPeycs18DwhxNTZwUi
+Kr702viYTPQneI1XQJWnXhfQpubkdll7MgFcLJvpuQLF9wruGkaNtr+hj0QeX9D6wFKyVOmfg6E
KPNDrnUYu0A7bQQV7VlNbTMBwN3seNnVvC1km+0qEu2ryol/teyNd+wgySGZe89Pn9KGaBx/ZOo3
sJJpWkN0yYjYvjnJedaeUgHqbDT9vZkt4wyXIrHFMiGUF6+psHL3A45hoLvd0WyLJ8uKjLU5OhBB
9pZu2LedgZEeqMoOnvidWXXGpYmHHYVB9x7n+lbpA7dMwCVhelcsJKcqMYZl2LvGLkK1mqWsoPYL
j9EoFIvQhXufLHiPRqIPkKz71gKXsnb01L/Ile9lNakkYmT9rV7+56f//ljS8iD/7S8F7//ylEvy
rsqm/Gr/22ftPstFtm3+9Ul/+c789N+vblF7//LJ9lsVvus+F6EYh0f7HzLr8sz/2y/+1o//D7Kz
4f+3ujOCc/H5xky4ad66f9adv//fb+HZMBGeHdvw0VFREzwXCfm38Gw4f7Kz9ZlJ2I5nYOZGk/4t
PBvUy3uI1b5vubbuuw4vpCkZ2iAG638CHrRMQk42DjvP9/5fhGdk6r+IvK7poOw6pstBZ/g2du2/
irxdQlI6Keqr2/rBEKcfJmalq2KtPpfiowdMsCIeHh49eE+TuAmdrD7nHXJdgzeXCi8rCfqavFNH
2SowguilNdx6Z3Uw3QSV2heKRI4EdJ2tk3WMQfOWXMyo0pNTembQyQlLdF+CPYdkvrdAbV0Jgm/m
ftQP2Fep5Y5A+RHnlNNW1zrjtu7e8N/3V1djaQNjdW3a48JYKeThv5e/7UVw/ydBfnlfLMP1BHZ8
xzIIPP/1fYEtVGh+E18br0sDQJkkjiTDGUM1vzTD3gmBPTTqN+RTyr2XVHc9SVHmA3iIBc3lsBJn
4J6eEZSFI7eDPxkbE/bgwfKgolVzd7Yr/aOqteJcTeEblZXVKnQhoeGROdFtCh8+7NNzYuEliWdK
O+VOTR5W1wkeuc29aEfJ9Z7ZHiNwsx6pRfrlAGpJHHoXJX/x9dyxYhAJW4ZEME4tLVMPOmsIKq+p
rn4YE1/w+7NqdBg8MVxO1/+kuVEc0fL/N3tnkiW5sW3XqbwJgMsMhQHoOryuIsKjzOxgRVao6xrT
+S01NIo3MW0EnyQyH5XUlzpqqMFcZCYjw90DZnbt3nP2ifBuVq9lXvXYhwyCLrTft5M/7SZ/lBaY
4i8+Wx31gCmQFji6juDij8ICAtucuVfa1Z+DYjfUt8bJyD+YtZ1Je+NgjdhhQNwl66hC4mVstCY2
XmmvPtkY0dOqTB5H/Eol/fa1TENjNVrMp5D5lCBYGG7FGejuQmIkIBWjB44Vs9Ma9V6W87iGCg90
A6vMyuZ6DPDRSbcNfA60uQya0sE6mnCawd7rzc5lfd77rcncOkQ7bTYvJovF+/WDpv+k/Ph40EyQ
vjaaFBQl5k8Pmmsb04RbmYiQeGNXinhFVTk08n6YLQkEZsgMxRooa5zpgXTtZ0bKW9ThqywesaJB
ZuICrS9tKoC8JKJDqdPCCZeDzuBu1tMfFT7y9ejQ+SQtbtz8+sXLv9g9TNM2bFPpSEVc46fdo5+l
Rha0e42zyr+THcJIBBLhwiTLuMlXIiIIg5ku1+dqlTTqBLIUcxn/E3Vj8/XXL+Zjq/ppyVq6cPkI
0SpK1u+fHyukcDWaq+hOrxj9Ohaeaa0nF1lTCApQZHSbPMgkkQhp8Sjgxn1MFau0eh8x3a+UW8TP
bOz3uWXvQh9vSK/si2ptxCjNjFUCOm+E7ezsWtr1nqCMsXryq+ktcuCB2FCH1q2ByBRQ3Xg0LKaQ
ZBU1cyUuICP8Q8xFB0Wm/EJTzWck5ACtH2k7+5ZD7eiy1DR0nduhwhRFtC+Bk9F09aRhDHspJqDm
GP3PXfpkIYQM4Yz8+pMzOE1+3uwUtnrDcE0LIZTz04JMEBr3lBTXphjKbZWhsItpV/a1Y+2xk2+q
AYqRBbToQ3E0NgRt5PE10+pqZ4U9pk8UO6T8XpIESf48+dNujku83d2wLpuzYgHOSrePWkYz1bZB
SQZcOGBfjvtJ11m+wHw1mzlNZQpIYQrL16MyiFexFoIqm2q1Kkye6V+/acnB+/ObtoVQgiPUkI40
f3rTDewuUF3imkKb28keaJeQDLRHrs/QxTZ2GNEPV3vfhuFxl/e0Yv7mBSyL46fnlWOX6oB63EBl
tSyuP+irmlGP6NoaV3aWCodU/MMo9kozs81kZA+5gAo7gI/0Y/HEJ3e0KnY0Nu6/+xyMv9iA2Huk
MExLUqN8PBx/eBkiSO3UHcQ1bNBytYwSW/M7HTlsZXGIBrirL3pTJZehVDeyLN5SNzGPLY0erxSw
Qvwcv0pU99a+s0V+BiZGIiomvjl+pYKmHROjn2JqoW+yARmpVuAP1qhX53kyPbfjiuMaNCaVG7xj
A92TsW1eu4CGirIMyJUtTKlff+z2X71fqbu2hdvfhQW8LIY/vN/Q0LiOpuLK/Ol+AOwH8ajIn+uA
kbYzXVMDtAUlBqqU3HmojsOsYJdmM9f4gXFanR4rrRqvmc+C/thpS8Y725HmRVI42aqb0qurQ5gW
6bemBT0o6uZB5oSrjZP2lfxvphlGACixCMyjWoamfqpvLaK9N6ZZ7ujGWns9ND8L1LxxFk4bWZf3
jJcUDhxM6U5nZtz0LeeUFigNuBiSCRC446ZT7ou185FwHLiiJ5u2OoUFzDumiu06WahGmsBrrpcB
KDRD4WkLmDsOaLTWGB23ve/WD5H9MIQMUJzmaj+5zh1qvIBMV5iGrVls66wvD06+w/1dbunRkno8
Mtf99Q9nKXn/bU3orrkUvwaLTy2lwx9/OEyXgkjruD0D3BAuYqlWFp9zu6+OQmfXmOcRjRH+3bol
hbCUGvm21tFBhpg4NcO5ijlZofqXOEqzBSa4KDKiLeSYfIfXfc3YlW3c6VuvcdPLr1/7x2H383pG
KmmJpaSWFGl/fu3x4GgmmOMlQvKdyqM+97BR+l4LmLkODmOi6cmROxQoDGmaDooVKumGP+MaGtYS
D13Bg1GY+mvRJXvQK9mObn9DP3a809o4vgZg8LFKyn1cc/ML8iUNSVM4gGpsjU1su3t9SLH8J0wG
4RYsXxkOx1+/yb84Kbh0mAb1CsRRBLN/fo8g0/TJr8vrx5TOhFQRcFR6tPPeyyq5/fp7/dVC5XYk
kcayP0nnJ01smTpIKOv8mmRoBXyNOz84n+2vv8e/FQ3mcvtiwbAZ6FKInzfhrNAFvVX9miBaXdU6
8GRIjC4UsuioJ4v/MuVHB7eXGtBcF+2EwZ3aIWnmekf3Q2MKe2fiE8pQxG7ADu9M+KYCMIIXDNgm
A+C6mHdN2pKAbjZ+NxXo5P103Xbmo1YvrNyFvj1F92Qv05KTZNF8SB8+6reaBw2t4h18O4B7E+mF
c8b/MDblc8j1CKGIBUoBeO1u7lwmFZWghDSyc21NWIOs8VaGupdf/L7hUmEV/d/spJb902Lls3M4
Om0ujqZpcVX688Mw0w+pq6y6ulr91BBgf1K+iFeTrPvFob9rbPJkXBIrvNKIcs9cInXyfH4x0vxl
Uqk8pz7IUWEIhIf6IWxYo5aTpushKxiAT9jBjZrGLne/OUb1QKr2VjP52dikySJphQUeKPqJtk+c
qcJnobRI20as8sBqyYIw2l1KI31FRIA4oQ57KBoaxbL08XVrFSYs1txWktizhVCU7BsRc8b1tETt
9lNBNw9GG+HXSR4QI0p5Ha5V/IlbtE32lPOtL8MKdnx1i5VunX79THIY/cUHa1L5u0xzuZv8XI8V
DcBpW6+vdkwAK+FK8jZHi7qjJPjVkfekpiOaKsbfz2LDItnJT4AJ903+AGWgw+rEO2XKjic+Nq1N
ZPn2wUKObXGdDAbQFZVddgfHNnZh3MWXunE86C0DRTkSnAD+7ypXpBmg5wZ4jVNbNxaC1Zy8Nq4p
Dxm+jzP2Efgk5mfwUMBaYcjT5CWSLEnt2Gu4+a9LEnBWvYM8ho4VQlvnC5yRha9O9svAhB7hrt4M
TFJcnfYBbeYzsVXM1JziHSmH2iet+u7YpUZJkd0Hc78LF6lN1bnzqeeQkvMShds2QAcTCy8eSCi1
LW3CojvGbCxn3k5grYOyAkPVRibiObIyRDiy9pgorKsgv+Lxis7ofb5Oy5UrAtA89SxFq4huH2IT
UqqO1UA2mBqy8Fy09leHIFySM2xsVIE4SjBMymDsNL7RrmEGYHzHgV6u0UnSzeRorVUxHhkZRUoS
0RWyiscgfPL5lK/2HAYeU/HCY1M6GHnc7whbNkAk+jPcdFjyTAUwHCskCjnsFGbP2Z2VlT9KXdvn
Qa5fSoS60Nqs09S0UJYZ8+Env6r+W20o6X1UitAMgr8pm62fT4Bl0WP5XpwSgubTzyf0XI4moV7Z
VUviYe807Jr+FI07gcINKZiPMmOwaP0TULaCBKcdiK1/8kUT7fraRMCqnG49jqziMiBLpRTXAon2
ykW6djaWu26bacJz0/bOmWSCBL/c0B37xq3XPg5MIDXN8q9hFiuWtcsHZRwIwnPOjoIR3vXjwQaT
lmUIrnQdLwJpjy069rrZDMuDOMX2o68w++rdfJ9o3D8ilwyFqc/pi+Bi7M3oO453IHL8zKpFD+OM
pJdJxSx5itVa0/pxI0yn4KdBwvbfrPqfuyJ8sC4+FApxKbGV/HwfiTottIxawwsmO6/v4owgBPwC
1hQ7nrBJHS6ByszPYmovFtPXv/nuP/e7lu9u0fCyTRP11b9dnuseBbRmORfCrJjo1c9KpuRxw0rF
VI3LJMbDX8RqN5GThgzTOJCXFe0aKSCmRd8Hlx4TQqa7jszyNYnLICHrv3uFf3HauHQ8bZ3up87j
99N9DexvFXUuOsuQGd5ofHOSDjhBMb4PLS+lyMRDQJ5KNapP04Ihdie6RdjzGlLV4WAGmJUDvPL+
1fVV/jcnIZfFf9uyXYFJyFKUEaZLK/enwkihiEhx8VxsEiupERfwzYxsTusZyCFcbrOYfoCtkqMf
+hPKtvp+pkWyqiVnS63Ve72NZw4UL4wKpIxzE1zIhHBeEpKWHBJctbAGJxmnA6b9bJ26zpkILn8z
wTzzirJWL510iRkdEHKkg6leiBsaEOW1ah8EyOxy7uNHt2YYNam6O8Vzkb2kMQvQqXvtzHhKlsKA
SMIItCvbhZ3Lf5qhdPdCo4hGMrqerVl/IGBheHLLu1G4z5nMCTbGI34YNHqkzsjUyUHrKiuj/DIT
aR+RsLNK2ghIrm7mvLm09boUeJ3M4B5bmbsNFd3eHMXiiqQgT5OjfZTthWLGP0l3ypjNImWc273O
V5xCDViFNTBLniCricoYjo1GDlyj1L5rSX9X7tXu3O04kzhWaf59M5QDiaJq2HdNtc8HEd/CSeeg
amKG/GZYvuQCNkndTeGlh+j8UrZouvv4MlLev7VESpmTk+zdHvJGaib4AnOEN1NqZvB0slvgyO99
rfYiwbDRwBuVzrzDUg3eV2QmYUoNyFziJmubRLLBhvpK+EedT2cz0G+Jk0Q01We4TCRP98Zc7WBm
DwieM7lDnLWDwWGBfho/w9T5DmoGABscb7TDyZJn6BL7fs9RenJcIkRrjBNrEFf4PIV/HBtz1Xbx
3hj1e32sNpC+gUVptKnzqLkNo7UhqQtGtkGCa8RNw4r1b6EkaVCfacHYJUneln7Xmh0Z1h0DujIy
fyyS5Lsus/fagLHV0pl6AvFkLxMeftGH1KlvMObpgM/ZazXHz5SqegePlouwqVAS2o/OMH0rZiI/
Zr54mOjQmVxOxiXCqDf4zDiCb5DtafPj50/7z2XjfwYqwf6T4T6fh69qIIoVeCXOVecpyWoaM92d
5tguVnrCw1KDjAT/U09GJGwUbxgolGVXOF47BNcQAbqProVhYXpxrRh/bvyFQ/01jNV5SXHFNk+a
LqKJwV8CTZv5MaUZTx7clxG6tDfUsOdBB38ehUltZEf+VWXTS8SDRKTU4iibcYf3tnY0nbrbZ8hx
JkNLNnXnJGt48uRfYEqKFzmZ3pKwENoMrrPZnQ9BSKsUeOkFxAMZEVr3qo3ww9gBZ8LOlih5ktnx
7DAy0dCUeIkGcoNEgr3djNbVxU67hPwVfE6xYZ+FzcqJK9Loy/7boFn9tbX4JHvn4HSS2IlCAuE2
1oTTGFunmIOt3aWNl+NWxlbTPBYx1HViLPKQBLqiRIE6EUxp2PI49UZ7TgpEBJLiE/fJnSx1cR4p
99MRgvUASCQrYR1gjL1W5lSeKjRFhWaRVemEaKY6ZMgwaZFyE5NN7/rUzxGeheCtx0uxtqPwk01f
1tOr7C6nd0FyAaHsOLzoI3UrC7Kll2sOw2bVoWEs7XWMfhNdm1Gu69nuN8Psb5M5/o7DBaxgCshk
GEkDqscX1dTBqjIrAlkKz2YHmXCqwzrAchN+0yrHXId6d+libg6D+KKlk9i5wasTWOB0shj+8Uyy
R466K/Zn8HMatfNElmuXWifNaN8t9P7cvN/05JYpBlm4sFa2JsV2rgnc0GrxYwjNTy65OwtjWnI1
ofrtkueI2B/PLgmXU7POnc+PabWBJR0al7G4sB4DZ4r3/sQ5IozU04PiqwuLEiIVKXNtOr6y07/6
yGq3oudRCqYOW1DzqXZs5K3U71kDdDlbmNLRQ9+k81Ernkhu/ESgWLBxSaOPkuTV6ES2sTU0Nz0j
/FghI1fyTUngd11YcwroxT5vCBOC1SM3GcDXO7z7RFcs8T1+SorWEt9KEDaGy1YBJxsPbF/aDezz
FxpKDE5MAvaiUke1YyFgCYJPURsM28ksfxS0iA+g57YNyC/0zf030wAc0owoUBPJ2qW0JW9vrHdK
ai9mksVHqe5qMmAuOG28mRBv3l2iP4s2tbYz2YBj866rqtxXfpBBna5PxSCzo0+6wbxph3HYJnH1
yCjU5fZDPiFgGshTkag4MdiQ3UzuJ8IP8KLGJZGjzZLXMzy4lesuuwMqn+oTHWPTKxZsVEAEYPo/
fqEAL8jUho6bcdNAXwTUAvzkc2S/Twzo6fcz8DCGlhIAcQx6ziQlV2b5oqZ0Ijguy79+/HVJO77S
nrQ3sQXQ5eMXUZPcSy40iXND6OwGgidm7+NPzMUK2qTvNSyBjajLN2uiz03DOKBgHDV3NeShzvvp
NrZam5V6DKf6R6sepk5efQnNnHqItjLffzbGQ9bzjA4ZcpusnfRjntv6cXKsF2JWyFXX9U+d1dpc
CU0udVp4Jqx61UTylQyffUU+NupK8/rxibsZwmc1WrtB5wtQYz+N9QJnm7fmBIBCaugbZFRpj/qy
yKcQrW7N3rmG2Gp+iqTySDy/DJTn2E0rzKVqvk3SnXcBUYlz5MKvLIiUZybFtJJOZw91g2su8jYq
gtdUp8vpKpuyANUvKWRIh0ynoTYoab2VjFntoTeRTAwbQ0xPld3VBxdzW/nitl10dXAZOsqZPIc8
F9wqz4DJaUMIohwrzX5LM0rO0C5vXUtMNWjrH1qd58/MtmeI1vKu1wakNYF7Xzqz9KqJiBDbsN4s
G9DZLPSXjOjr+7jBCwZ5t2Zy3YdRu+Y2AgnLNLINZDV6vFxqL1S76Nc7VWzcVGGCbr6AE+Z9miSv
DNJl6ls+yCR9wWvkn0XraIfMrrZR1lPZFHXrOSIgTCYIhlOVWVdNdhhVA2PH3PyTamtxEBpZjXTX
/FNryXtXzCHu2+Bczwht7d76UgHQI+D7TLcy3SvOcOwhIEGbzl+nVfsscjfbmV9lnz4NeZtstXbY
h77d4HCzX4XC2+RMcMYH45ul/HlNbhv8GXx++xY+TVhyoxkZED/3YNA7P0e2E5+nzuYKnByDyKYZ
ZgS3Nh+u3RKPSTIykOaGnijPJDv/cFXUpHNc62t/AmtWM1KbeHpPIWSw08e/2a2Oz8ekPcwz3hCd
zkFVzP6rk8uT1SQkpxbzSA8D8biFJLrHPrvANRXhkpzjoQZVsXqb0Y46MVp7A2EDwvRiL42ArK1I
aCDbs0M+deUuMMZHd8r32VQ0u4Lr/2pmZF1EpeXlvvE9DkV6Uqynkf3mzgZ2afSp6fUBORqJoaZz
KOkVhvjbTCQ/JebwlWFFaGwqs7xUXXJsipodfKoeRQ7kS05x/zbM0Q1Zb3okIQNo2gyBIid97zIA
HMJfGZ2DvPZxpVX62rFS55RgYFtMmx84m9DILpnI1C4jJ7y2vtTae9cnMSmtw5X/9s9OlWBEFp/i
qBsuWWkzmNfLI7rj21ARHhfQgILuSwSKq5G2bYflBp5lf+hq2Ed6UN4ZbSZ6zp+p2cHe2c6NdkQo
Nu5BFkOWo4t4sGver2Yl7q21o69MRMvtECMJM8cyxTHMFMjAYzZVztZPITzzUyxWBfDdBDOM3wsP
JMlLB0t6pTUcdNHQ7GkYjut0No76ENtXvdfvUu4H5zzXsRgLymqHKptxLHDqUUBML/l9q0HIR25D
5LWcZaA9tDvVjmKvWayz2hfY6bLuzofJBlY1TQ6NQ6KfUCdOsNaLDWpFqglMs2QIedKJrmlG7ueU
dfZutCDaoMnuDwhD1sqO1HOvT8iLFT0GvLRnraR/Ryv5nAiyUe02esyHujukUPP6qGUDL9CHBA28
ERSLu9o036J+rEByZ58rN2jweWDnmKYNGnh1C7XuFCnnPnY0/w7a3Dm0Aenjy0iuU0VZxjZpVKV7
Jqz41lqKKzMBg/sEbYY3QHiqqu7ogL1B4ttD97HxUqfkzK5mnX6x0elyUyQlrPx26a4xiZ2VVb1l
I/YXX2tPpLVr657hoseoFUKgIaddmt8IuYqek2HYu0y8CP6UFVxBB9tAoihUNfJmu7FT68qNgKKF
Tniy0h4BIMfAA4pKce8SA663tfNOy2HlLz+eyDcwqKKp9+gg3Upulnsja15rGLLLbXjc+jP7PXmC
wacQjabWPYjKr99ncR8PeXfse0BWQZf8SGIaAi7L75Rj5MBKVn2TvPudMHQ27K7hztfbXyNwdQlR
lKcmCUg0t6bnnh8lyxc5siODO6uA/chtf2/KQn8NyOKurOjUwxhtS25NKh9PVDLTVgsXm7GcDnPC
vleH1FMRbUG2detiagRuhNhWRC7aK53/XZRwbSJh7404ifDuA6aLA+Uus7sYa1TunosRCo5sBBLJ
z5L0mfNA3vERuxXmHvdIl17sUiuE+gunYo3AojymFW3QcTIROnI15ornF6dQVFsFznLXWvljwhV3
U9ImKFIcBREU2k3b1P7eXHolUzDAEm4srDe4ndOlOWyMVu9VOsd1xE7ixbnLRw88ndZD8MkxQOSN
xB+nongz7B4vn7KfdL2qtjylmJ5pBlx1NC5eU2ruHR3uc1zm18aao1enMeUKXNObTu9nZy6bAuOC
iHCWxTa0DjVmTX4Pro2pdH5M28BrfiSUftAb8pOjJti0mt9ycUIxGbvJAcLAtJatwwQ1C0ipYCuC
08y7hxu5i0x5j9puPpexdgKXjsAfnl+SheYxGQETkzYCVrKpV43lJ2c2Qtrm5NqA/UJQWpCcvaFN
pvPgCx7sNlDrJJUA+Yln8JJ21ghamKdT0tEMyUm5pTmdnjvRvRJYPOAVSaizsBycnZnARgs3Oth3
d2e1BOfipvOvHS1d26alGroPAz7OhC1rmvXwYA5nuZhttcKwTlAULwAL3BOf5abPIxqlpKavzZ4w
sDkmdVqLv2cj5hkqfViiqGOe9IlEgrrBMyhVfjLq+s2ewuhgxBrGX9SxdZQ8NFYa7XH3DFtsZfFa
ZfG+Rc57l1SY48wJMdFMubc2zRyBW+5rAAps4JxjBCam74fdNIy3qJ+vgRNAZ8bXvqFhmXm0kfYC
3NJBSuPBjIZiyVOJdmUX7czJVthxnFti2699bJyQrtEC0/ijVmmpF9eKRwGSbTOdBwahm5EiYwvG
7L60y3cuDNmGQ1bsZuItvMz50pf0KYNDVybRtUYO1FhAYUUYWCff+tJ3KaPTVCf7Hf8fqu5NXAIv
dGP12eU523Vt/Cq62jjlMPrYjEGo5S9xMblnejTXoOEajPzI3gRhoO2DJIxxis3WfvnwgYto4F83
cFM82xDGhUEslz76ezYtuDXtZA4Dhe0qCpqDmRpvUBPpW8Jw3M8uOF04fb4zEpnm4roQJsbh1IdV
x4MluyzYda6efQZh0Bi8di2TlywunuDDBGczJ+WJ2Im93r9R17tngXwD4z0G/bIjP2Bqkh+d0n/U
AeiTgNgiy6p1ABMjEQGF2LWh7zDvdA9lSvo8BMHSE8Ux6HD19sr9FnTUNAGnNWk0pA7ls9Zypqb+
pkzeRtl229DP6wMZCM+kLKVLgnlySWTwTabTC5LH1Wh2gsdWfzLbOd1zSxq5zdYuW1+NSd7G6q3P
V1EGmC2BYGArr9YB/c97icypk4yVh/Ku8T130rN7bhR7ayiWsBmbHHarOMKtz2B2+ZB0EGEdCNpc
iWEUS7B9sKHJFnP+8fsRySE4I+XZrmT3nNTPEhuhoVWnJs/NfQZIcGsRJbBLrN6+CwQDjBmiLW2d
wt01ltUTEqwRMzEAYigoX4/uoD/6vqSf2JhniLqCk/whPmh0nbyGSu6k5fwkayN013QJOGij4TSJ
+pHeIVERC8ljwHSxkS3uOLsWDdrxtL5GXf1CPIi/DRQgDDbehymJoqdhKs76OUUleanYlPZzi4u4
yft7rW+GgzQBQDE8Jf8KOv5OddjU9aJGfz9+mbldYQ7htFat2AxYLw9ISu/Jx2o3zRDmNNdioJhi
kCfj2JZoiz48y6oYbl1Hb08jyAqyU7CBgvGk1cG4YrUlq7ofX4gTYrTd882EicY0ZWPPjXeXCdU+
d7XnwcTTIozMfwxwdZCFix+l4nwMyTJB1ZOQpdaamBVYIvEgpqMDazldkpRVnTFGSBvDS+b0Vrla
8+gQb4B3thV3hDZ+jYlTPhcSW9+1RoVyTPRafOkqx/GSmN3Z5GRwjJjQkJmbW+9H4d3Emc/yOaVJ
3sNWzCu6IgprKKVr1E/jhmQDEmwbUnR8d/g256QnfPj4BeWXN5ay3WIpgb85cIlyyyW+mUMrKW3j
1HLQrkYlyv3UaAe/6QIv0CA9MH7VicZpqvWAvhuRcHT1x/CI1Df1XEP7bszsmROW20ODTbnWTAcK
HQ2xoIbZHzXzNvGnfJtyEV2bRZJu6DghxrUGjDlLyEIVq5NDIf7QWcalioflU22fZvKt2jGMtmMd
Zh69NUo6R9tyPEhP73Dvmg32YMepkE7r073LdGDnBFRN8+SiyyN9Opfw5EVWBetWUdqagTbcyay/
mTiPoiFh/wsf43xUhyCImDYvI7VZswzcdnwf3epfww7AQVOAKySqq3f6al8aASYcm4z5FqNcEIQk
oKF/gHORg1puGP2JoIWANe6immEgdB6NCqdKNlB/A081FryKEhgR3L7nxJqMY6pH6GmG+UFIorxS
sG1r18Ug5LhrO8E+AcbcL0If68tz0yvriuR2xVyhO6I5jr2akaHTMqeI8NxmHdZg5Asdy8RrCWX2
aosaKNCrB92tGrAJ9cs4MPEVGXp4wgr0TeSTJTMmAGJikje3WESohrhPnrtSv03gS+hJts7NGMNz
Uqb3gyaNjSG1eBMkIL5hGZb3WZ+/oh1S604o/Va0Fu5MN1zj0Y5WhR5POyZsuKetUwuGBOnGvCKh
4SiJMUBga2x9uJZn6YKQIC45zNBbpsmDxo1mjR0IBDuMfS2b6I+1L9oydTXb5CsnJ4AYsTR4ITE4
mfvDHRtkw1ru75kief1MxCB5Vr9Pxf6/beTp17RCuSi//te4wuN7/o/L+/T9T4TDj6/5l2XE/o1U
VWbAlqNcdDWO+J+WEfc3YaMVcPGFOFIXUjIk/ZdlxJa/oZOCn+dYphBIR5hA/ssyYovfYAoyNrUV
ch3Dcs3/jGXEsBch2x+Ebstfz7gYFq5EuaogKv5Z95OPVVsDkSEUxaq+aRqlyhwNhuci9CWCe1gv
pcqqEaNXV9QgiSLLwm+xRU3Dq5EWWzaHS52PA5Al/8lpss9+We9SVJT4qe+qBHJNFMwbp2b23c+w
NHOKqhC4aWA2q6bETtiJ6US+QZam1xrIR+Km936Qf4bXmVL9Dz4jiOXeEeCi1NqjbyU/ah29ch1i
TpwepbI5dEouhX74w3cXRZdjmqtAa7fYRJOVacyC+zPtIKsGR1R9NXdoDZ5o9NwcDRgq9QQG3OJs
dkwnXBOXoO9ZXI1i7WLlYhMY3c2AS74KTa5KUZfetFh/pKtxycAs7oDi4eob5+RAIjK5aIYI1oVU
pL8g4JCOlkFTsK2LQLq3KVAZIe+cyosDv+mSlkFKmBQ1RRG0ltcmZO8G+kTAsbsRIzYT2yHHELDw
1gItMJgjjUO7ubQNrsm85FUPZvIlDL7rhH1g7fvR18NrYtURA/L8NjgLe7LbaSOMOE1Xjjfjlt6B
HH754Dy7SbTTQ2c8zAMXz8xhThIZ47M1+tNZd0G9qfpWEoWwd+pix2VD0phaQIwhyqFpTuh3ODYa
LofmOi1TCG8y31tt9sz2Ve7ceH7jTvNNVxpUXEO/VylQpYGcpLXJBDYGoLhvIToavosowvyGjDVd
V2P2WSe8DYTOoybn56g2uJy1/MKlDcHRqSGCaBW6MYLM4hxG1p6769OcaGiPqW1wEkSbeHxNW8K+
QijGbh9DmXQgfHd5d4ui6CsF0bkNO6bhlz5Qr/Q6Ki91gq81W7A7wzebXYYaFB2J++Jgls+Cb0OR
7I2hfyVaBvlfCFhwpESYafh6PS19NulNr8uERh5xKVmd6+sZy/WqH1PuN8CZpojG59ga64w+BKJw
YjhpYi/HMzrlAjm+mtcJxpdaTIvP4qvR4xXqhbg3pM8czTzCEKQI0lGP4Igv8DLLq3L7flMZ/Qst
SuxBBYaFqTMvORld28Fklq5rdMciBw1UQmz4EFrkWkrRrM5tXMargckBkkMU0RlvJTZpcdtFdpib
pQkrY3tfgHtRAegcbvvgn8eDVYX1fhLui2n5r0U/9DS/QUoz8XkR8Mqi2X2KkedQx7jTJvBxRiv+
nzL/2gmsXWwIuquIAgxr6Bt+HO0W5HKZyjcweJ/hFOCcbkG/SxN1MldsP3z3JV+fuAndYRJQZ1K7
Vm2SIdCOulsQahjPsLgv/4yRoW272b83UHutUm57W9TWN7Mv3U1p0A9YIOBD8UASijza9YQzNXb2
DsquXS+6Zgcv7WQkUCYtmX3u2uDHwh4hTfjOMtN7swu+wj8OvcxnGcM5f9QYanok0pTMWAeMHhU/
kVmY93kFBNFqDJaeqnC7k8wm4JmGwPs9przEyas+Wfl9+F5h4t9GZ66M7ib23fdeT0FCGCgsXbN8
Gnq48HSyF/+EuG9r9FOk5TxXWi+wVbCzTWZ3Zh3fymoho5bad5y8+zCYnqUvT/S/HDlaUDEXTmjs
v7vBiJIVYtYqH+tHeonvAXbgaWGFkLxcrUtgiUVBTDMMQaa7JRwEEVdE5TEsXyHrSEhnVD6JlUks
SZPrHaRY5d70/fWgP5sTwQyzyfuojfz7mL8ntSRZiUshYY6sNZF+dgsWrJ5jRA3zN6oYLMOl8QyT
4VNEff9/UJ387zlW/2+sr/8Pulo5t39Vnjz+8z+Kf/CW//lf/vGef/vHff3P/5p/jcrvfzS4fvwV
v1cr9m/LyBQXhUID4ghTIYz63d+q+BOdWoXfN+xFVoa++7/bWzG+LjUKYinU5LZcVNf/qlU08ZtY
FN+UOK5u8JUY7v9TDlcgBn8qV5ZWC/pkxzF1uWgWxfIK/+gpMNgzVc6oIAfR4y0ODsOKTyTH3Fft
+OwwLG/7qD+YI4oRu5/uEfSSbJOHT8gFeUArgwJBYtI2BzoKodrpkEo/LGNlzRwyUHm+0ZP+639j
77yWHDe2LPpFuAEgYV/pbZHFYtkXRLWD9wkkgK+fhdIYqcf0D0zEDYZaV1KzWWDmMXuvbZX5WcvI
5QQn6fAPEPYVWuLQFYyr0WWGgYW+C/nKLKpCdD7z8ey1p/xH52C3QbGnvQZtNalb4e+13tulvfrI
Y6RFuXOQPWT2YoJTGkYdEY0dJvMEIq3eBVs7gRDUmLWxcNi9wR5jhmxVi1TZvE2O7yKk/dBsQo1c
1O0bNiHP5H9oHLfluOJU52f49NWYCh3mg/AfckxwQ8SUJ8Vjyhldk1lBLTbMUySKNOGQ/tgUxrrS
OGBQKayqdLJwHWQ/rdCVqwbB6kAjAq1YclI0xpNX1yDSkkOgOHFgFDCrLy9OXjOOJmRUlaTpOOnn
l7/J8BCcUPnBxaSRWrrxSOfYwkcoInS99R6WACkZ8ERjTRhMDsaD1FlR/O15v/5VyP7dn4rq8fcn
xqIe56HlAWTjpv/uJEQ0WFSO++7kKXdmQuMGi2UVIzZas8HdNC6FTRCOv8pEDiyqyF5vKMW8AG4d
MYAkZ+VQ6liAvpBGnmxzTuwvF8HXhwoJH9+Tlfbrr/7ZjrRrZqFsofbdaGYd7fJePmcTdzGYp335
ZZAr4pF+uJNr1Sxqte7h+1f5a+pWJ9tWM08SDtswkC/bGpBg+DkVOoB99rTUfT3xdXowLuOCNbkF
w3HdRMY7M8zzmDF1TibQpab3VlrcVGpYuWpsVnXXm+xfwo2EabScZHbII4BnYCzWXyQ+P3GPAaGo
Rs0xj0cjXRryyLKYE95aIVuGuMGEqgOps0KGw9JAzRIQExDUEPzERnQpDQWRuWiTJT++fd2O/VYz
mI10Az7Vni9TYA/fu7wi9qBgX0EealN/dDERxAQKLGTbBouIFOeFkO4lyrwzhjNCjJg4LyMRflaK
gMoqFh8iHX9VYTJsyZhGZiMOUcd3vONO3fVWtdFyzNR91N34kQAxI/jN4zZei+rH0Ab+MUcaDxfS
/gwsy19KLyYvQHSUXWM4wjiNf1nQqlCYGh9925dcjtoH6yh0OA5PrsnYtqwEX8FUPfBegcn22KxT
s/+u63wNVJ+xd4mjbCVi481w+GqT4Faz8SsXX89JVyP4xCzJ1tBiOhFnaMGz4WYxgA+8FgxZOx49
EHq7eeC00Iv8FZZZjugvQ1LfyJ8mgzAmanyooquWDgT6XZd3/dbR9R+tTlzLl7M4tZnyGm1363FM
+AZhStAu5lYGOFYXlR/+bCOu4W0uooC9WmEOrMRD881RxR+MRb/ZMfF7mfgdXOHYlu1za3izXfNv
zi/BuCgLvfchL84hQKWFp7mvAguuTjEs8L7ANEUygtQCxGT06+vL8/W1//9xxR/GFabgQvzfxxX3
z2L6LOLPf97//Ct/3f+W/i/SD9DEcFwyDbAtJhJ/3f+m/y8M7dzkFjMHYfkOP9F/v/+55OcsBgYJ
+jzFcKjnKQ7+owIwjH8RJ0oFwIwBN7LAMv8fjI9/P73/z2gFaom/TSsAa2BT4z9i8GhhI8Nu+88H
ywdybfXKZLJJmpbhu1xGBH70VV8+aCqI1nXL+lN3JNPTXP+UJQyqAvgscu70EozURf/52f1Pd8v8
u/3X7OSvd+OZ3lzZIP3BSPHPd1OXkVZbJC+Dn4/DFcy0YRn6vX2rtMS+4Vq9a15sn9CnLsgng1fN
KSBIXrwNvWQOTLzEqlOcVoIRzDHwuu4PLgQxe7b+8f7QYuOhB+3LG7Qtf/7///Y1rJwq1ZIe3kHl
deTgGRF6xpEAHLryt9osR4iyizxxxapQlORBaTT4+b1uUyLXa6xWXJwxrtdDBA/HTbPx7KX+Wx+C
Wk3gGS2UJ/qZi+We+jaMWA93l3qMHlPBVjzpg5+l7ImRaDlqWnrBpZlOLlsUBsGGm//hT2ryGP33
Pyqlocef1iKw6XfygtIROOUR5uPEM8oXaQ7niYjVi27gPPMz7kG0FmqZ2ROgf1qqq1EjI/dCb0Bq
OL2MLMsvSB++FSZ4mMlQ16+XfPQgyiNlY7Dt7uPRRbwf6F79EKLjW7DOcQkztlnWmHDS4rCg5qK5
zhZD51bXuC0WxEIwKmorrH1FEhgPYSKQFLZ3Gejm2osN+z51GrqsGkNbZ2drUVvD1WydnwHLiq7r
HixQqqfJ1rxdW+aMmXMhdkjLsQyb6bEUbfTXC5bTnr0toeoW0q5lBJd1xL6xHghoZtLDFpBtvn4K
IlIs3AmrfpYCQXPKDerj8kefa98ARjlvRquI4vF27lQ4O2nSsoe9/+BgMbmykMNUTjhw4YTGQYtp
PkfoEG7mYRaw1PXLgIesxjiWw5gs2My2l7ZLp63r1AlI7nLVlWl98G3BbqhBPW/XYXBASod+04NO
Zk5bTblzmMS45GobH1u2PQ85zPuFXeervrO2GN5WciLnsU7dz2wqvAMBDHOF727ZDyFp7ktcIa7O
U+i8Qmk3N1mTWHvdoswoQ994HHW1h2w6HDUHThb8TjB3srAe4BurITgnHuy9Sk8xAARWcuGUSS5V
ySRfr1CVxwXYLISMcKP79gHjoUfSF3LkYMwogmG7bLFQ7AlyMNGrWjACDSN+rOIXJ0zWRpXI+8wM
2pckZzHJsIqnKO8/yYgXcPuLZmGHqbYTXnTG2L/VtCw9Z+zTFsTobQhW7A9a1jnLl6THM4vwqD3K
iHam6mN0i+a25pnfWa0E1tU2fKIkoUDq5V8g2p7plNO8pVgQH2TYJOuvhbRwApJALHehHOBjbsxM
oLGkPLqMwhoihL0INIoPhg5/On6w944K78vp3je1v53MdF25lkFlGO8TQOp3P2XfJdj5bgbGnVUW
DXf8cfWDlTTWpai0AQ+DbA8REo4lUzC2UbEiUtLkUdC7Z0caz21jsnMGeqxXaCjaNpbskOJ7xLID
ZZvvMGNrkDw5hHMZLngtw6LpS4AmR12MvrkStDKFxxEL9lBQGK5IE40esQBf/nDk/7ObmOf0dL8O
YewzZ8IXv1c27IThmvbEsrKoihnyoMZuwspbWsx6IuM2CDVtRcgbxu6BwwI1FkzDqfqIW3edbWgp
cTtZvHn830fsaWmzqJQQf2p6fr+YTA5Ix7J1Vu5zw/zl+/vHwV8AfC4LwnilRcPFnX4we/iXjGTa
PAxZx6rxY45y1RwE4fWwQ1sSoFA3FBN+1wD7a77HFM6naUie//AJzqXCP24l0xSGZbqONRtsyWP6
rYVPYs3P0wm4rGVp4UVj/kuCQuC/kdoKHgeFyQuy4n6pY+m9m3q5hgFE6+2wKkRPZq8dOLvsP5kl
n2aJt6amG1of48GLvOaZhAGm7flp6hE0JIV1SBQ2AY+dJczi7NyEciAnFB9H7TtHUEGS1BERP7t+
/Bawn1sU6ZgfvIZtszuoGgdsmwBah59cN+0lYrIIpCfWd0kRq1OBpvw0OBpJEXlnbIvKE0/IVl47
Fpmf+uQ69PZtyZDCwudQTs1NmVG2Z/4N/TPSmlss/PIy495IFmWhPb90XRgcwyAvVzEKhlXohO2j
Yz8R31hdC/6G7srkcayMfAnnw3uJ+gjkCmvsRW7Hz5PtqNn7NJxJZ81XJhVQj67R+bAnY1eltFbj
aBfnBOH2sjR/DYHu3oYwpefXx3ET6cihx9qx12OBLIn271tTBubTtO4jUR6VTOu/XrocSaKUUbqP
5z+UCct77UVGvNa9CJZ3Umn3ySvrwyiTmVFLIpDRDZdgakFL+l2/wfU9cYdVxFNIT98Fcrqy1RnO
eLvYLZETd2SE45x7BQ02Iauk0dvPOneOXa7PkFTjm+/X7k+nUJ95Jltmww6WFX9ABz7Ahh+cvt9H
KR+5PaTkb+Z+vgjq7MGekL87LY0TCsBHu4BpZmR4LEwtn+nw+SP/9B2GOzEIlCwLkxDPAZnRgybZ
vVvmYK/cChNQlBe7KhTVy2Rkcl8AD/aDsL62qQmH9sO2+nEzYTFdswbO7zYHGjHwGG1QYtsHkTcS
PUXT/4FVYfxeFJumzXzNdnQKdCYk3m9laEG2sUmieAXkxwCm4bT+3ZPVNdDJGPW4PTZFaxR7O8ua
re8TMpQ1RjNHNST3VF3dyX/7wzfcpE347RvuGHMjwfv5OonmQ/Rvx08ia4gczoA+33K3AL6bHbxT
dIMdg/bKMFayIX2XgdunFlMq6lJndp5tcqKZI+QlxpbEz/rO3vJJaAPpI8RnrDOyKe9IqyQSGzO5
hB1+piZtHsLUeQ6HBBVvE8lntvngdzt0r1U8haeYEQNysGy6j3xV+Cnk57Cv6mM9OSTqILEAamM+
c299BJa2jV2P3YhdvueDuyAS+xZHRX0P5xd7YAuP0fnx61fkLs7YVfXm+mwo8IB2rAmy6lsQdNaB
yPXxPHTaOjGN6Pj1guc/Ovq5cmCw9fl2yPFZSyPXwaYb/d3HjynTgfKE4SnZOhbfjpwxIKpK9RHL
+DmG6bYXmazWgMjROsvMPRm5R8BrBqc2LtMjEuSNoFa41LakkKTEQJEfYMR5ddvaBAoMzr0Q07jy
RltfmUQ0XFhJ3ShMoinfsIHAQt+V8No1no5yVAlhmShMvRidw6QXJqzRGr9lxoyQlTBoX5SpWA2V
dWmQn++JYAwXBda6IUH+2/TK2ajOR75hvGWtHJ6S+YXBIvplERT0SUN8zL8ZqRc8pDbTrj4Pb2SL
8RVKg+kcqjR+rvNNgKDRLJ7GiciEytD0zR+eUvt/eEghhVjzVp5wvN/vyI51iqgNUS0yCM8Yhb4R
zcY6BhH5yanKZoHU+7Hsx09MBT9nXdKxFhFRye7wAYLBw8uif2/Sv/YY/ytN7/fBicEw3vFdndvr
6/L+vY2p3aRp2Lgx351nqoMpiFtgoLSfQzxWBvaP97YTJpbdTi1zUyBbjDPWkh5e9j98PP+thAAg
pqMvcPHH8r+5p//7d5gsrSpUwq0XDMDDWZtmTVazRMtUnuOmHDZlFGHn8GFNQX90lj0EvkXZO1xP
40s1pijvrLZfO73/BPZ29Yc3N5cIf29sTeEC2/SYJliWsEHE/fPNUbQjlsXrt0BdCvgvae98LGsP
GX2gSFjQu3rrKOW+llgRttX82XmsolDIdSsnD41dbbvV2i1Ix0vzsj159CbPZj1ti9mS/H+/Vwtp
xm/vVvBuXXvGgtGEg+f8rQ1vG3xT5WzrVGO4zyH3XfTKfyQQZtNQxj3EhrepmjY7oRglOruxo7Xt
7GsDVHxOGNYqyzZWa4SbWm8fpg5KvSvFBaDsra8kU+PIODdGzF4DGw99BNsHlzwdVn95fODAjVn/
nj2/etW6ihRqxYpy6EBIdUTIV6ayvuN+wW5dTd26LIpki1pSs1+rZgfM/jCGYY6QCt1ynvQXSwXf
zEHZMyTiwe7aG/QsdtBdJ1Z6aL10hIZgfYn2GU0JDo2gmxaiteq17XXgdh30SbDRfOXfB4uqJ6o6
VLP6U8/9benaIWQUsu+CajFojGjdDNlDhrjMKC0LZEKrr2yrXuj89ojnmvDIKmR2wUMEMWi0ZT2d
mFdNB+LHnqOWpLlgmuhjW7mMmYSn0tWJXYxeR8PEw5D6EbhMrV753XsPITCzu1VU8J+p5S/zwSo8
EMVCZcSjXSU/byJpUk7IFsOgkoyZ3a5MrnkD2TiEXrFCqeZvAtVFuCfppLpauIdUD7MH/Pw3i8Ds
knRBkglQViMMKRm/gN5fe07fHQkIW/h7Sc9+GkMBC15lpDFlk3kIQGq6kpQFxQtpwo9MGwjFRe7t
G9UhwdW3yTmYe0sL6ELAZ5WpjkMC0KYfQkDE2ateYnmqYKe8eg6rocxxm3Xig+tO0MW0DnxD8mBq
fAHvXScR5YkWJ4cfA93pi6Ws2mczkHd/cNaZp4LtINXCcnBOR1aS3eBrgmEA9Vf0zTddm4MFDdXu
qSz7RXPiL9vTQLXzRApLsiviZoZGE9IVj+Z+RHPAYlthm/LCvcksZoVLICK1g7SxmhC1SmtJtZ8q
F59T+IbjO8Z1bblEXdVi2bp2vJyEdcuJyznDo3vCudHuw/b7WGe/GP1892GBJzjCCDmdoXShay86
FBQLckACcec3PihDNzEFWe+q+eSKeRwAOq4KUayraIvOcyfK5M4KkvTJ0b1Yg2EucOGgECIlo/Ka
natI6ioHSHggwfonAIpAqqNrKLwac2jok4oYX4QR4jKkT4lGQKyxPVxyMKWsNtUdhOTyrepJVeqn
6MkMXXODU/SUJjFjoV+KXdXKK+QLLvGbURf1jfHLxpSmJNauOkIlxh8XyeFA47HrCvupm3yAjWBo
1nY4DZuosH41Zo/+KknrBZFaOfXAIXfVhBnGDPfSDM8Allj21y3iLgjtg9aahBLO/PiSK9qR5Hgb
kV4AvErzU6c+BEHi/KGycpuDMfTpCDW7q56rUtOI1iBNuiWkSncb6CYhMYh9XS2SbFzpZPGtoq5C
CSB5cxTbiut9407OXcC7YzsyvSDvWovGL9f0yd8k21cASTydkT6pXZN1KxLzXpykOiqbHDjGPmrN
lwBlKxEXNfGRU0NEC1OTYNnN/LQoHpYMgSMiV2ouxXrFefbBHqQBtSsgGo+vYzLxFWLcuhx1EhgW
IMcL1NmZnco3KBc7fAY+PvrwSU8zbO8qTvZGnW0jcD8rFwc1Uqvux9Ro4GMyT6waKx4g7FXlwoJV
RytSYSYzxqfEAsWL2OM1KRWzEqd/MQw17RQiCj2yXm0R40u4uSl+cxWmKSXTsPE7yi6po00OqgkT
khM0+G2DdDmQ00A7OAKeyIN2aZTqK+CMRqXeFmjID6OjHris4x2roFNYlta+N1al2cc7anA4aIW0
EHQ5Z/QbBvsWL9pGeBAeRk8HVuKGlyl+CbC+H12idKl/1mBt3rpQOesicFdZVah9TNDHAoLbVvp9
sA35rMs4Js7Snz+tzH8gYs3meG71rZrl3Y2aomMVoPnlQSk/6rB6xMte7UibdHdDYUOmHN9U72ab
MA8l5m36VK9p2W36JWxC7vWlO7lbAURnTQpiufEtma+q+t5PtfuNzxWQZliVQJWQbZFNqU5AY/Bb
Fr8GeEZXHQUUg+afXvlDyD56CGp/WKgos3Zp2PbsLpVGlpn9ZpT4jqJe43ufmatYevgv82xm7PvW
dgimG4MZKO4Jk8mZ/AAFiR0cAbxme2OFD9tHAiXKQ/Xck1yBINI29m4RkGU7MRmKdfQ7roIuVZN1
s0nG/CWyZ2mOU2II9vQ73GJwSlyIiXQEFpF0M5TGePCz4trqeInSPCWCEa3QbmzKhF0hQmTk8NGE
MdQqyyV1IrJMYF+EofCA82HyOHEtFRAAvJ8ZDNaVS9AbNT3JmlVdF081Oqs2wTEkTL94h9/kdrOq
vu6nVd9o6bFOhsdgBhR5AtJV1tkLsM/IrNFqPkY6oTYe8j8mvu+IK8jHQjO2IAQhWJRORdgOyCjK
lO4n58291ZsNxfSKFEkEB/n0KrWKnHkPbZNBSkdDP3JrapepWTpCha4CnEx5yzE/DGuh0/M7OPx8
LwG6gdFRuUzDCx4DbJSXCsazG86beBb7Cy5uf4F/8CigiWwkS/C1q1jaT2r4KXEAsbwhUdnjxmQj
3iU27TiEmU0ZZ9XBGI65aFmQUx7uKcQIFi20a5Jp1TapPSR+ox3vHAPcGYervfW1KSFcqXeOrqrJ
DKJr2oLUFlsyrYa3Fv+NgfsZLgg/tiTt1B3lfzdnwUSrka3DZxI4aAwneav1+nuY5eZWH0YCbwV5
Jru4ldpaVvlnUBCmZFi4IOElhIjAZb4Zaw3fSMDhGDR1sIeSfWzaaNwayszRfoUB2tKFKOuOJlEz
j1NAUtXoqvxcygnkSkACR+v0tzxT/tyiTdFez8LvYYDxSVfOW9GTzYwaMGCrHd7LkMQdkdV7/bny
MXsLWV6qNLJhlAboWmdvsFtfZV1jZJ5fJtc+yEHgU5pN6COm6EtBh6SkOttzwJyFJEwwQHorcwIT
NduANo+n5MqMOMHp8gSAlm1e2a1Y+1M89Zq2sKtuXPsi91dx5rpHjGnvCPGywyQtsYFHiJfRtEPq
RMsUSw1LNfYn2z1T6eCBYm21NEZ6WSur2kviT+3F7sZHHtH8OoYYeyQEafQQsdpqbk0GY1zZq3Fi
mt6gZ9sKOqmLBYNzG3NaoV9rosfYY5NS6ul1jBksxCInlxP3wroB+rys+tA8wzpjCSS1N1X58QPn
WXBoJFuQSBMQG5lmXxAHZNS0jKBMvnj8Y83apxZfDUYarPU+A31W9uisQd/gsO69pV+EXN8yFeu0
TcCsSP/TZhJlllP/qFV+cHN73dgUjuxWf/1S14YLWVjLZPCitdujrDba16xLtUc5DzmUEW5r2woe
08C6mF7D9lRYP0YRAYVQ1NdU5U4YiiVfNfge7SXViZ6V7ouTVh6jt6TdZSOCUzY82b00nY5KOJMv
Fd/mTIv8g5U76oQnejh9/dV/vXz9vSzS37XSA4ukF9/RD2unUoXGJfbaH01C1qnJk7ypMPoc8Zfu
zJwrpS2MN5+ML7oRN3pObPLFhso2DvHsRtbRPqRdloCs08yDM79UnbYtCj/8iBug0+PEdYvkMweg
D82HtOH4biRCX1Mj4OUHpnKO6iJdIVLwdvDYtC0B1P5T5JNrGsuRwiiZHT6hybmB3x/zpI7iaciv
kXTDuzJQCFmjyndayy+nAxZ2vbNvbkVkAFyP9hH2llwHmCKv1JDpygwtbO8IU7pNLp5EYDYr2Mzl
mSFZiVM1M3aOm3VnYknlmYr6nuXWeJjmq2jqxrMWufRcjohXtkFcZeC47rscyBUdhfxRKmaWKSt5
eAcBqW4m9H2bJfnCrMx6E6ZPtfmkV3lIy8lL0GCW1Guz4T4U8opxBK2c7oUoQhp5RSMeQt+jdqE5
DJ5qP3gORdcdCr8q7gHF64a5iM9mQ+L17ZiFK03X1tMwQd00jedGmdktyoX5oImBNaud9u963RsL
MbBrLWUvH6q2SjZKQJkWmu1csgENWlf7eImwlca2EX/mUbyuiJv5kVhQyxnxwUCzM7GUjAIu7ZjY
l/ZDa3O6ZlJFL+nXi1UPB5uk931s+GxbcC1l4lGkaU3iciX2hf3ZziaaWDs1blXvGM0+gfwJTo5o
NaJ3PuOc0n20JF2KTIPT14sL/Coajfo4ZeGDgZP3DLnFvyU64GTlM6huDIsuqgrexUQv5NkyvHhF
y1qx0cNDq9hWxF1tbWlkkse4hNwjA69ZWZop1jMM0ybFTcsk2fNKrzHmTdUv6dcDLSR9eZrbP+qp
lndQG8U9vxnwkaJcUSZl/r0pI+PZEcmrlIH/ndnCE6Oi5oUqr9/kqs4PiWGxxrWDQ9+pbI1HN3zo
S9PYT1NRoxvC5jqNTnRoYsqUqXLs7deaYeyHajfBD1u4fVtdvUFUV5Gihzf4o26J3kvPjvCA2Xf5
ceLAR/s4EBGQcTXYZPKRhqo/etpT7/Mbc9O6J+JrYhrLY8Qc52jIx9HUxlVYuqBjcMzc2Yy7O4uJ
9bL3zE9FIfjUj8kNeUH8iUqsBy9l/+TLNx5EBIdZ+k6/Gq3x3sP/2PhJWZ4ymFirvIs6dp9V+5ji
d66M9khiYPzkBOyzKB+HJLGuiJdtXI+sn8s4yC/AELjrKvD22oilzo+qk5RWedL9rjxV3AqbOosT
xi5DvrS1tLj5wURdUSYbzScuuBG6c5Xzi5UMsLtKjRlZQ0hAMUbU2aXzgFHdeWjmF9qFfqGUX2wz
JdQxFsGzlipv7xeswXFosO+OdPO5hzHExiB81DUqJAEfV4sTv1x0mH+XjpXYm4xsuNO8510EmHhO
SUA2xlAYD9mUeZfYdNy/XmB9wQdkwRc0sTqgF8wuvq/hhUtbHVGmQcxua/7wJuL3xtL+oBqUN7BP
gBJkXl7MyCY5kkm8HZXZy1gzm6XCto7gXKWZwgBE6/WcaGLNtqF5pBG8ONYAIGAgQCCJDWYViTp9
/aqpwBxRG0cHuBtXEdbGva7Elog6Ynrh590QGuXrVAvGi1e3rOGdK56AYiUghRyN+SXMGXbBW9rZ
pM5/3Uj2fC195TxQf60j0pgPemMiPgGRhLE7W8to6HeWx0JY1u704VQab7/Jv+dRysILLeSF5axz
nNSvyNMea19ucbR3JzZJJn5zTD99a4rnhKjRZZOZrKvHFjlvxrbLbkPjyKGiH2WTNAfcgozuJ5j6
2ngkNdy+Yi7ihZYUrcmHi9nh0Iu+eYvCY4jqB4alke1Hmwm+VQ1Ik6JB7XBnxCApGJ/K0P5IPbDU
pc8uLMb8cfZB9i7taLQ+2sj8NRYODWfUkEqV1uUD/hKm6fP3btDi5djBsgl6MtIKS8kjqgnuTIDy
l8j0HPoc/U3HYZXGeG/DRsinqtmTlUDDEdgXTa+cy9dfYch50zL7GfRivjOLIX4mAzHaRIOprQ2r
jfYmGV0QYrDqmJizjyTLNGuCI1meqSDcNaXVbJSeWXvTHIytxCC5tZgLrCryA2hQDWBqjqSJ8f2r
EYIIiY1zi9J4N435ilQ+6wwVJz26jSO3VV5hRqvbGBip2zwW7dkiXlEMF4eb+UJomY+HB4jbMCT1
xWQJsSF4wF9YzDqZXco0RQmGrrQg2TQxCnjHDWfMOCTRJnUadYrnF5J5VhLF8slgp0uXlaqtcrQP
TVXBRmnecCiUUpDU+PY2KFIOJLAvTf+FOlP7LDXGeRHxqVeC5otTZFotlGsTMVVtRrvAf+mJAvWk
BsjOi8Id5D3BDirhaC/2E1XdRnPG4MPRFmln9x+5QHTVSY2E84l47roDSO6OTbOPxuFXUdn9Z5Aw
47RVmF1jzyvOxHEjPXVZfxpJd0qGcnqKLOJxRFzvFYDhNTHuWE3KT9kYHZdTILclQE5mGEH2XlGU
Yq9BTdG7z6ThHN24dBatIpbbTH2o23w4a8cr8cu69tX39JPwY+dj8FxmX1k1XYSmWw+RSTy5403N
WaNlW+pj+yNSk8YyuaLRsogszsAIfFr92m+y6FuU3kcbrgZtn7+3+tJ5rqx2P1it+BgT6a44HcYd
n+rKZL7x4utyZRViePckjqYw/gHG+QwvazyNojIefdtgLlcAx5mq75VWPQIEL16KQBGkFhcYdMSo
bXWd00zrnE93qAEr9cMDK0Iin8lZFEH9SVOVnu1uSC/ogFMmXnH5LYgY4022CQcydZd+ZL1kE9He
pCH7y6hunxyFRVLPp1M4LykjKfVb4PYaMYaGcfESS55QAnerSsTdt6x7EGwGP604a9aSI2iTRNm3
NvgVVumdWRMprSmD38Qz889BcwlCoJm+0hvhc+cZiAODKN6gL9ahSTsADIzArtqo51LbAVfa8tgE
yRrt4b1LjfgaRa35NJ8OQJi7x69fdVWG18zUGXrZiThh+nljvhotfD1O16Hadext1qLQyNj25dr3
yvDeZhmLbtd8tdiVLsH6pCvNUE9RBvKLEPEnJMj1xddOaQz6gtFwSuzgaqr9BoJg/TOZTi1j1QVJ
ehEDkuYDnHq5RgAW7ESl80SLn7osn5vBTNaW+F6QFnVms+ExDZe1c0gLCUOWtauVemz9vRyBZ/g2
GuQ+UBBEq0Qr9kbymXnGN0i3OCUtPT5J0rgWpYC2kcQol0LGTGCkRzoglV4n6bFG7ZqfEVLAgBJr
5cD72oxshjsvPEu7Ueca/M9x4LYlfTvUqhTWVryuC1PbAAv/Ri7pCN6PgLSzkbRgJyrj8vUraPHG
YZDRq9XBIKiS4W203fzee+FfBwSRFwQ3BMY1ZFO7v7kBjNeU3sNPpMHwcjDfs8phduHkzSXESHmF
T/YzJ8nkPZj5F6VbrYI2RMLUOC+RCxwjoKZE3db+YJIePUwQN7dJlMt1JqZD7hT2rcd9dmtH+6yS
SrwaoeaA7ohbXAnJE8c4VaM/vvUeDw9MrV9C0S1EXRC91rlWLNPBzo9BOkSvQxVf8b7HjywFIfd3
TrtNpUW0NBWjm1ZX26gePPAdCe7bh7K1b77Vda+dEXLsE5ZBzmP6kWGTv0wWGzc87YTjFrW3RSuA
HT4O76QbzIq1decmEf4aZ3gtYMpSwzAb40eZ++qScO6EkSN3kptv0Wn2sx/JfIeFo17JkkmVmspX
I0WR6rdtduwdq3glsf40ambwaBLgQHANRwo3CV22971N+Ur7YzAcGjF1y69f1iThbYOk79l/gduw
c6neU1k/tZHo947PnMVPaTzTTL8GZt8BJbQexgSykQdaQRG8joymvLpj9uyJHDYTVr19GpLuRLZW
tbZFkL/JcV7zjIaxF5R2phYOLyFp5Kmamr0yS2ZWvYW52a7eKvO5HYPq3nn+z6JjboaLqF4Wpj/e
Olu/jBp0SX684b4avPqlKHljhE0B6zKWPiycZ2bsYOR20rNe4WZyqABo2rvkDe1xxGS4Y8nuIXmF
96VCkpXrPHn9N/bOpKl1aMvSf6Ui53px1EuDnFiWG9lgm/4yUQAX1PfdkX59feK9yFdVk4yc18Rh
gwFjS0dn773WtwqrIRI35ixPSGn3KzDf97aMPpboDwobd9NPTX9SGMpf+ZMfWc4ctbFcQEuA+FBE
8TAqEDdZrf2K+zM+pGGj3zM/fGbm4cvITF6tGOCdLjipfw+zqmxNT+/Kd3Qs+s5qQX6a5dQFD+5I
Rj1pogpSyjp6TZTpAfLOcl0toSelYhAxWsGo8OrzycKtFMprZVU6+ZjabRFz4ZuJbVD58IkDjKsP
9voQDSAHTt2hm0VNu1GyQbnTnR28LqyyEYqctqY6TctUv8Vgdiu9TV6RKyynmC4yO+XcPiXGGHmD
GY64rySYETV76IkBr4pZ3KBzAcrIQP+0BB/Yw7deN3RkOyUKMmWdKJTTJYuiJ6cylLsKGyvTjF4H
n6uqXHqVxI9lGO/mgX5AlQDjLPLhZaFO5XCxLjq70mOC9Oy1zvBalcK+NnQagyLi+TmXPa4ZQaa3
zV2CQredVP2s2dhswtwZXkm1JqJwtb5UI7trWlQRx6X1DGnEsEMRlPDklIhGM/IssXeudWF2rzMk
yfvBNWL0sG33ujR1SNyAyb7EAJE1mo8l3ec7Js1e6aYREw9egMm6CJ/mVtfynGeYT4lUQpgljOcO
++qlnjCH/h4nXT0BzWTM6OmpG/sGxzgtZURvuXC83C3VgIUifTN5S5u8bJ5Tqzbv45K2DZy/h2mY
ER/bvjPNSSBF3mwF2RVP02Lv+C+IGG9jOxjyonrtLRamMlvYDGjLUwdgWKMMOZrFZDI24DIO5BnL
dcszlaV/dfpK9epaE4GTEXFFlIh6GlhDtMFKH5yqlY9ARxg6sLgBZtdOYHPpx3fx8EoGTLTLIKnt
q6r7qhZ9vK6fdWeP4UXX2Ll1vMp0VrJD3RGIZcdvJsAxqNSLsmE63W0hA8U7rc0OYR0B4E8Nutlp
77zh7Hoda/2hHQlCUAr7jn/nICQW/HJ8Zg/tXmIDo5IRGnslxT6ODByRZYfEZwuy6X22W2VXgcbt
SRWaGdNuG0v7KgCKesSjlIGclxLs44xuNcV3pBTyaKGxCngHm6B3k+7gVsBAR8EUQJnJYiK2l9hn
aW/HQuOz1eI1h7vEqp5CPd+AnfmIcomYd7GvOKtURCIu+zLVOte90x9HY3pzMhHuzP45Arh1XCDG
BYqpJbu5nd9HQzOAc80fmdvS5pINIsCYYLEsvBkZmNV+pvVqQ4XJONeNv2qhJiSEFyXc47EM3PXm
915sYu/I1Yzxv0bsiEpGNvPITnhjY7bBrMRdEFkdTRMBCDVR9Y7uITdLE/X/vPf7MB0X5cjgoWz7
ntlw9q8bDcmmX5vu3zJStQPczB1Z11PQIB0hUzMdt1NGjz+cm52wTKQ5/E7c3n3we6/uY8QbIiYF
rpkBWcZzUMUuu0XbjjY4cL/AN9F0U4X0f3nBvzfTSg7+vVc6qb13MMvX9HiOHanM0aWv9THgEBkD
MQ9jgCaD2SXL+7ZuzUtWGLAlyzzznKgCa7XCkmOaBIGzvm2/DyMqQ7j/t7ZM3E2YaB8hm1kpI7m1
1AndrW0n238eE0aNeNPuYQn/Pv69mWkm68ZAaBGTHCTlsH66blYWr1k3ckaZHFLlPJu0i9wkKsgn
45O18oS3yrxN3ZRtCzcCuzOFbPoieMsqANTAWZCYLPdhUXdY86fPKV/OKJLU7azPN0p4BuNOwvwg
+b1lJvwQD8xxFAcdWryaZKO6xKO6HsPt+qJ/XynuRnAS9qCD+ariU2l3vB8N0ZFFZ/XB702ZpMM/
7+lGreyLzuAP6WXQjlEFWoh7RtcBB2e2kB2Afe5SXAdBP9RbfUy/QQIbPu0Sz15x0oayYDoCk0Hg
wbFV8Rensha+wtcCuEMckRodg3/f/H6t4ZLgNZF6l9hcMn4PbbhWIOimmVCgRUAjj8RJN+LOa+AJ
GK326kTmvnP0jjyePvE1I6Vsm1OxjYzaCn5vQp17dRM+wI+aznQ27sjyXrwJQdLGNOavNs7iVTjy
xJ1tSSDSNhmnJwHNzOsM7YplqQFI5KCvNmHAhFkd+GHtHNH54OIp5IptJBjPbaEkRSnyxpAE1kZq
GjqqeysC5IDHcMEU6b6bzDYZOfV3CAg4LCP3Tybrd7POq0OeCYY0He4cRLRoTxj92Gc0O81lxPor
VX2+l+N3765FEbJhjhi6fQqlK+iNipkF8U1twiTPOJWNJnALwEScx/s5Xx5Uq3oqHSwR+pwfraE9
sBujkRAymJdtVXJws9OP3PJN1iXa4/hSCTffVywbNKhvtJjs3Zglj1LniFVJKqRLgzdaKb8hEXsG
i58v7GBGqYzGoKQTVEF414r2tTC6bCcW90Rj/sD6wyrdJrtc4/wp4USWcMLYBtVg8NcxkjUeoZ9O
G2rNcT85+TUKnT99YT505mQhjLXVfVzZYCa1+7ISA8f+FCQp6TXES3ZoeLvkgDQl83QLYZXGvHpj
hTWUywRMDkqhaCjwO02aPGSZ+Vq4Tn/KY1b9MTSPC6rny7REB+gsrEJ1wcSUIk245rhrFuC1wL7m
s67afIpdvxyweBdHGZJOniQudaFhH2r0myeMVBH1KZJYK9KbOylseaWg+TsWL+1gsctVyofBma8k
tO4xTx81UHa+nPi18bg8grOrd/pMazWev0wlNO7caLp1CnuXqMoeY2GcKo2YMczBiJenjja6A719
7H1tmomjRLUxaVbotyQqeAmy3m1nuDulLvYUptW+bVjldfOLkesnrBx/cNb2S6MwIwyDzCV+wUEF
cS8Ewn4YPIB89TuKxue8mzQvTtNsW39M8Xh2FfIuO+RdwAMR3Sop8h2838uwvA4ZyjesfGACj1Pe
3ek1uvTMTVeKRrlbKmJI9Ll/V7KXKM0pvjJbe2nspAgK/Bde0mZybzh9s1s09Idj0g3nyvgYY/I0
pvaVPiqImdwXFUFItpt6WWZVhzijtk7C8bUQNKUrTDtMlC4hXIJZq9UjrdphM0/Wq8RFjD/HPGFp
ZppoT56VwkRARWn7pJ+Rz10ouPX+Koi9tlBAwWX3hFgWxl6fMqA7eQVArnhDtXftMCeXEqzOgjDP
K4tqrzoNKVddUtNzjLqNEVWFD2H0pYB1FFt37cjEMDSZvhfr7FlP0cb3f/BNPAoi3ppo4TxEOUJP
7oAqA9pP8VxTiBaJqB8VR2c8IZAOdqu02szeBnIwx0o/txVwHFM2P7XrwNQsaH2W4Qc1FzyUuEM8
YLw5xSp91xTNr1P9px2/56Z4tEcOXt3uuy3T2yc9NNRTk7dBbZvf0kZENHaZvGC54Ooa4r1gNKHj
c9iyD3k35Zrkglyv1fRoa9czLXXwgiUubcIZKGVApOz0RgGMX4ax56Yy2zNMwD5SsgaO5Kr7Tjbm
b5x9TOYzkw8OHl9Lc4m2oPaYmMwCyfUOD6PVO2dyI14ReHMdK+mXQo7bSdc2bwNUx9ZysmulbU0k
TaXmTMcqDOVOaRpwoqaiHkToDo+21PGXEc4ztA6qRwsAUhWm71N7YcKe8KoGMgsQ6nsrEFIQFjoi
Fl8cdp81WhaysU9Jak8HaShcrKsrm8HwucqDVkblYZZ4WzhCPaYGzxESvIWyNjK5PpquF6pDxDPM
J9esXykGwYV2MINCW08hPD8nApYrZqnMV1LwwHPxIHpnP9ogjloTWX6/7vMq+lOc0DTkgACUPy67
zYNFrLxSNPM2N0hudRT5no5nAq9AUBY6dAKWWAK+w58mtJHvcV1OXIwGTf1CnMBbWgRIgj/CnBOv
G+JLX8SWZxWDcl8uESElzIE0LjpzVNIsVW+a/j7FqFIKU2k3qqm8so4wtoeOmBNfNBG7Xpl0nxtC
MdIOuRA78p+oq/2ej+6gtNVToaeMERt8Uvl+WHTCXmKCT056z+mnD9Z9p6XOPimi0CuMj2ha/kwC
BGWbOrepghikLqqzb8+mxJzV123zGA/9j5qPOxcL7pOuVZf2qNgOen4XtRnBAFB/3+LWiO+s0vKX
qR5wVqQCX0H9Z3Kq+AFR/bIppAl5q+X6RFC2tXEt7C9td2Wece6N7L0I81e3RG1gptW30+Y076I9
HbUrr+gUUYfTv9sWqXA906qnfTPr91mZBbUpy4tDiZ+ECgkHzs8imWdL9IQ6dkUwceKANRQzEY7J
mZYDycvzSYwKolIjEIyc6L+XhL4NvmEsqAzIyyVekmtslXHOV+kAfZGdfRsmE2iW8hkKNzm6Azl7
hIZgiEJkTd/UtLxaQoMKp9InaohvWrAeE3e+jiM6QevORon4rHfVCcA56H6bJE/LHXYu53yHVhPv
81u6YifhXCM7aXH0AB8RExx5M3yEYn2imYub0Ahp8qOrSs32MlnaXs85dRgi9NtoeexaPfExo5EB
UW6I5kFSlf4kSotWr0vuDHc+ppVFAH28eOgScMv2w7OugqMWf8a8O9GAgr/Wa3tYXtqlTRaUzuCr
NpiYEEF99aCi7aF4bweu7k18r3aOvT5Bw0uUvaYUqTvddkcPsZtFpBAczBpVQIgWbtSd1xV96880
30DIEsisj1l2tAhP8vKi35TWhOFZMm2omH9umKIyZ2279xLQL+Q8BCldIp/qhh3smOc/ScER7bjj
g9ItdwUX47+4rDcKhee9s1hfEzMXOsULvpYovTmdc5eDoscITn4nCUkyHEFNASYFBXuV/DktjD6d
Atp72oIbR52BkLEst5oxvYSZNntz+gXBxXc1pg3IdO50O8cXYv2JHPfe6LiORXZYHceapgBi457J
UOsAZp/d9GR00eOYqnI32wmU+GwXJ41FUOtDgxtql6vjG4bEIFoYoYcJ4hFanWtVC2M6pSITlhUB
4YXYNsd/Cqd4dr4qCmsX3Xs4lHsOPNaFi6a1zzVALMfAOZRBP91LHAiQ7fu9YiDQBqWnIy+eoyon
pKrugnbI37MlgvyJhGNTTJpvdAXU5ii9p2HwkVr5s0GACKpYeEYEr7iBmMLvzOXQSrFeqzCBzOFN
wMkhgBJlepqnfu2I6xgaf22lfsqVfK+bVOsWghJ8b4uXR9bkxUj80ig8Ms6Wfj5M9wmdTlvBrd3x
hb7pDxnDrmOEojuqRoFUVA8SMdTHsFAOss9A3YO33uTw2dXGtXd4cNVNoYG0VqWwDqNmPeTkBJdY
0vYqU+Xhr2oSsVrbUwxicGJbn0b6btbCExe+Z1I8DX+qbZpE1h9F6ep9Yxs/4KKOplLr6DZkQWtB
pWXDnOOhoFDDLMdHIsuHVG/8AaDPJWO+uNMzreKQIKhicZBcRYp4xXXtiX5mQJOTHxeNZ1FhajYs
DRFZy7otEJ6rAHs3tlLx6luC3MAt1LYEspz3B2GKF6tv/vZliA2XsAY1mw6I1QT4ueY0CPWxjuRt
cKyTWS/M1RBMg4K+Knnism1c47L0dI+l6mloNdIr55clLShF1X6vmZPuSQK5dmLicpPjg0cWsqvN
gZMu7U+uHhmsj8PeqVRS5XZLnWcnkbJXkNF8EdP0NCYLgvRUGl5sImeV6Np2CGFOysry1+YUBg+q
xqUZLhW63k3eFxfF0V5QV8+b1GTmJ0bkmQybOMwVfY2b3XdFdkNpDFynIdt8yBks5Z/5lGCOoYgP
YX0mIWMqe93G5BE2CRwQEJ7P0oagn46mifx1m9nGQwxmsAUj8FyG9UO7+GTNuQegUI+KEb2VqIL3
eVvf0lC766wCno2MPpf+A20JhC1bvrajXm2a2nrB0wb8qVus7WLJyisUhQobSoPVrDisOgaov7De
DOxetikCs2B2Exn83rPjyCASBz+CjKoWnwu9n8Rm0H8gG63YNA2+hTAu01PPMXgq49dRTeY7RJG0
8KOEAqcoCOHTbA7NZTpScbmPWRYre8kR76lsWB/tJI+DxXaLTb0sXC+H8UCe3BrtRIVW2zlsz8WQ
QaiZr3pTMTLqw/rcgAti9JxqvlaYUTAsjp9kBVG05hyiGeoncmo5Em0Hfclo2HgFLEtHVzjyPMNN
QDaWsY/13NrKZdSvDAmqQwufbIMH2vHx0BIeAkywkV12babmmlbFdK7tLN1rraFT6+M46cH8nPJk
/kJ1BqzK6lqWTDMCOIB1q82Q8HTdbiVeEuAI2qqjf3KXxOq97OAE4ZU0Tp0ev0Zq2p4lc8QgUrD1
8C5FPgPcl8kSeDVc0rToccmbkYunthcdcOPVvxcCynRNiB/mggxBACYzSGJezEexyJKzk8gReldC
9IyxbD2+z02TtkepfadImi8MATTMNUDJ6X9dijFbTmplz6ffe0loREje8rcJvf1WWUaYJHpEXEQ7
tBT4dNKkukBT7ixOjThaaPiRZtLN7VnMuXOvrTe9JFpNcTMLlZ5gd2Sp8zZb+6N1hMR7UxCGzGVQ
DANbq+RvoSX4x/n9u1Qx3iZ6HWenGKi0KqffzrauEx7N/Iq2OpqpMDkilIpvpDCumI/Ur/okO1Bu
PZVG8mlVZLVoWR7uBDz3R7U3lA26yYJ9Av83CSxnNy11P0ZrUi1usicz5SsSbnODx7XPqHJfSteY
jqJphY/xQ3ufFiaPizEy+8I2RLfKIqXHqA95MzvMuNvNUqMaqFQ19WwhzYMmtHcz6vekj4/fmOfu
C9uG6lrzS02uZOgjVPUGcFfZE47bHiV5Q5fRaOjSV51fVm7yB7U3DfHsq6tIt2fWTXyzILUZvay9
cyjktl3bXloG7l+Liy+ys52fPp2UYMpLJYilGvlI9tUPS6Nws6y3AZL2cY45qhxBrIWctB/yIW66
wdSkLUMHNq649SJeflY/Sl13CdV0eF0AfXsTIVuMdKzqmmlsKywujmwiULhJzhovrvQ9SCqyeGBm
UxrZ7gVqW2CKcb+UYfjKdiVdHGRyGR2JcijUl64blF0I2wIVtfEBA7Fid1am265yxjNvwkxF0ImX
AXTYQUM/stX7joweWRFsioU/TSLGIYWB56CaffQDR+Z9+g3ntbbvIeIh7nP025gT4aPDKuB83ihh
qp76UA33BA8A2bCQQSgaMlTStQlznYghcudgAIJ/qCKlfeKtBogxZgqir/Kgjan5jDlqOrhl3Gx/
H2LrqA9Dln8qrXgfVjGr4/KOaHic2G5DSHpIrCl9sKy+eEzxU9BNcVTfQCpzCgeakKNo3Jsw+Ikx
dO6sSnNvSSTdC+GkIGn53u+NoiDgwmgNOncQ72WX17duYauCa+F+lhhTM7E8o2nthzb/mErrlrvx
JY7KwasVKz0oOv54C6u0H9csHCWM3kTEyPQzHS+yEjr3k0qaY6ROKBHnO4F6P6h6MkORA5nMU6aZ
xBn7DcP2a8I81e+UP06Wx491h1QNmG8c2MR7edAtnR3isx14yfTh94Y0mbksPtxkbm5RqVt7hDHc
mE71Ms7Z3ZS07WeC7pg8sxh67FJRj0fJJW8c1gJGi/vFEs5JTC22c8bVqdsOV4p51yuzU0T5etVt
lStFNe/UFS3QDMkSRIWlkjs5UPZH5PG0NswkpQ6zL4FGQpZNu52diol7t2BmgAa5kD7GIo2FsaF8
C2dILnH2aDsIQTDUFXvym6i6Y10lfkSu2VWQYis0jgVjVK+t53M4zNUNTwitQIdRA8qvejC3fYKm
k6QPm0IrKOldbPMMQIrMrXt0U+jr0sTPrIIQzVLsRKehXyvkZhwqCE8KPH4XNVMyvoxKjAWyLHyj
AJlbdPWDdJzkuVKpgFg6mKB60UCzvndnr6o4oubWqRAlS0/JOk9HBoC6WefzNncCMwruvAeSdS5L
bpz0tD5kKWdshGiOAg2ijUwOSODgN4ji6trdy2LnDLQzd93AdZ4xpa43VFrp5+OTbEpc8Ln6GE6g
7TSK4o01huOhsLMD3qfIy0NkXDzbYsXqmr0x9gwEtO+wS8X9hFaSmdyHK+CRcGmleF6Maw1J8TDp
+S1tur9WiqYylITXALFloE5vNc1z5C9Gae66aaeVfXJLdWxjJealZfky7RmykaApyXzKQ/jf7tgD
+DO/fs37e1jSMfENkyE0YSBEYuIr6vl9sxbhKTArDtgaZXrSUubRO/c7Nhu+BiOBXqGdUe01CF5T
JMhhqedbTr1rSStuY7tk/IKnWLmKKJUIjzh0hCN2OByI+uBNPc9xfc9Cssli6SNtAxhqtf7YhM3O
iEi1nhhrbop2BNOBxokqRVkzOXtlQ/sC8JKYH1suNpsq/6A+a71esLkBiUmHyFhi1HH0/GuEg/yv
jUv0S9FixiB/eECl/pBozbUoCi8camvVV6/7+zoMCmT5HVvXu7ViaztKOQxWhDPYC6NR9NScj24o
O5JtLK4hOPIHzQ+NI6RExu+aRaZcw+x9ludQTS9mbj7RzNO9KGfT5gI1Tmvng3GBcwx7/V5zpHY0
KpfQYntf5w5wTj2DX1aIz0Vv//D+zhsI5IQsmOTlRuRJxcZV1xz0euuSMOjjKztFFCOYqGtyXTV0
ufucBJytMsmvUU+7YydiyK4T4ycmypzhLmDxGqQRPZPQVQnuaNn+9yXeY5t04UZL9c2w1KTK2Pot
m9eQKDerDmNcXuOxgtTjmoZPeG+cjg2VIMQWqrIU0toyynlfyfJAgCPuibAdh9tSzR/uSBi6Yhf8
wyQhPWNYGm5EZeYQ0SGrQ/B0DnMc/zgAqyJiIC8juTbHiGnxXq3m6rCoFWbFTnuCmGMD0AGBTmoF
+6N9lta/bFSa9vW7LAUTNa3+Kzrat8BB050BI4L+qGjuUS+awr7qzPa9Dk2LJ9csR9HX6razNUQj
9XLShkkeHSc90qf/C7aKitpCu97HhOUaHzJRymAYxvNCOnNOZh7NZXpycxpYqyDEJJ3Hd6mut2VI
+TksZBrzOq5wJEn7IGYXiT/Dg5paQXcO2qDkhAHIB6Vt2p1RQL5p6YrvEMh62udE3CwLgyM21kR2
j+POT9Rsb+gPdktfFSenYueLI5h8nJ54kpDuUamC1dLz9LXmGu9nmc4QNsMNh2jnHbnG55xWW5hi
F3bCKKs0kz22SIgagGeFOeTKLhqyuLVRRGIeJT6NTZchClOi+VRHTHvSWEVQ3L31YniLTeC7TMh8
Iew1TfvsMLgd2ua7iyEHsIb25BJiiBHGHvzcQVFQIwL2/6sNEogpYO91Eyo5F92SPmZO855TvDhq
BXM7c0XAMnW6jxdqOSMaCXOyhgcD0ho9DRKSXKLgDDs5hbL/I3P6HphB6JzERDvIb2vGU0UoQjL3
z3RT/qr0EdVs+W4KQAA2WZGk0WDSaPHN9P0meUDBudFK8TfO3ieu194C4cCVq0p0gYsV36fs+eDg
v1nyLySx+7rG9NEPbBTJkrjMVUbftTZRbVh0XTjzUwttrbXQ1RhSQgmajDciz99V0T1LrMGebWGx
ikX6oaQOgUA6ITIpzQh3meIt6H8v0WIKCHc4SdCou7gnY1NnExbNWZBay+zbrAJMfTDY6CI8V8Ow
myrHN8P42Gi45skQdz3Uthzw2ifLx98hX16FHuFP6x50BA2q9pjTFcB8rV11sVh+NDgEgAvcc7Nz
MGxiF4yVwWxgzEwm99FS2UBaXXSyUvRKqTn2O2tozuMQBoTcpRRD3Q/7rre5pGM8rpD3oeJSUSRP
TEwuhHAt+16yczLAQA2KTTwffS0JttKXdnkcCtOiZWuGKCq749Sjil9oU3nlnB1R9YV7zkuvj6eO
lgAzKtNgHApCi4qGxpjRut2xrFIWI40QqzBkxg6NOGqQuUD9y/GDWd8sP9ufZEIX0mIEQGJvbKtY
e6vDgl1cdGep3Tudlnt2ARjx++0UiU9USjukOpxPrc32kc+Anbhxq1v9kaBdT7hkA7g92MxaMTZT
K98mXqQiOKiT8mjxbzN8X8YHNQoKJ3Q+4xBzVGbm/d0UUYCnyVyf6XYO4ziT1m45j2ZpkO7QI1SM
idd8DMdwOqARpnO0PpSmY6Drwly7PhKxbT9EWCVhHHm1WQ3PGsfak1Pc1YwmpGeT6pNp+lPCn3qO
ExqrpZk+/j7CArKf9CrmglNT1GhZef29ibQS/WYWnpBvlFcDz+a1I+swms92SWt3Mat7V8mq+3Uz
q1LM8o1lcTa/XwsBm7OfzNlHJdI+6XrqnH7vRelC5dv0ln2q1hu7W+jZlC3liZ6zj/p90u93fp/z
+9DG6GSFMybRlYYm4lqc4hBPSVHkd79f+r1nkjw9bX4fO5PKWK2auVKF5r+e889v//tnhANorjZI
ZPh9TgNH9F8/ra5/pa/i9C73//3832dZ4KUDPWQtX//xNMICEGMnWh8MK82Vto65Uxb6Cb2S2FSq
zCiVCVGw4GiwZS6vMRrJRxgjhyZN4jedjeUxUseWyzHPMqyKxDNSqHE1810bUmlm2HxeUXzPEdFy
PbH0IK6lHpRDS+5XUnIZUvU9gTEbmbOV6oDzeY17EugdyoiZlqoR6Sozg31+nzjfJSktflE303EA
CRLOa/AHhOVdHNXtdnQLB4lBrARjaoSs0fEYoDTBTIj/3CU7BcdZtzVdOnNaOPtEi8ozcah4+Toe
FCXjZEnhMSx0ZID+EAw+mkGrQCFz17wqwt/HI8qaypEeyb1toHH5wvf5hzDEFgI4Vk8GfMHvjS6n
CjIP06BDYk7QTPmG2bsTfUF3L0GDMGBP3klDQZOAC2Rv5OGx6L/NEC1uDuGDhfatT18cplwgZvID
4iEkAC1wPD20P4nWULewa/P7ih7wvrGWP4plpuvMKaZ8OOejguNAh7OArwhiZWasCVUD+3retN6W
xMwmq5hu+jHd6TPL6Iu1ra+4TdBl+dOUsi7nqCRY9uzTQJTqxmw4ytHoPdVZFEi9x2g+NsE4mT9y
AVcpLSyWJB/aK/Szw8wXkceFjmX4zJbiacH65w2ZS5Qqe7NiuOPDPGvF+FdRzJVn7jPsPCyOFZQx
kap1LX6AsmBwiDVy1n+WPFc3GsIHX4roc2wgmglyhLTuUWnVxoM4hrbX6Pxw/jDxDWwVad8Gy/5h
wrgx4DMwnOX9xMB6R8d99qdUpPSEtMtEY2HbpWnq5Vg9vKWanmF/20l8jtozmuBntQqR3EOsxZcZ
HdmrWVgHibJ2EGYOvC/2nBwteWka43MYky1rD0mCMY3lwnSBTlBK0Tp/UY3qovOubdJFd/1Mhm+M
XkFyVeFxVgQQ/Ez0AXDda8NG4jcQuGLa1TWJGSRhhwbe9nXmjXy86rYpQeDC6CqcAQ0gck9EfA40
ChrFw5I9Ri7XbMbfUMlqDeN9gQhP7wq5awspt2mcjTv6x1c+mv4wWWw6s6zcqkgi/STtQ3bgWoBY
RaHPLY1Xy6bVq/T6gRGecdD5q0RX70BOb8txQu3jqhXn6TWvkAv1UBGwkRAN7UouH3oDPlauR1/X
uAG54asdC6Eh4uONdKZiGw6S5JT2rZ2q1Y+jcXCqR0uo4qi4NLwqLgQVb1vE4CXqJf4rIasLF3Cz
qyq6606Od1I94ofZw1dE0NdfHHeVz9iuu53bjSVzzqrSXHbS6X4SBrte3cQof6P4mRR6Suty67IG
bRmV0df7bCj66VMgFh0m9aeFoXvKi/bEygWrwNykVHaAMNdKDZQAYSu+XcNMzFvQVotqHs0xfJqX
0T1FxqXmsFcr+C/6DBd1IpYzn8UqU8ltTyfs/ORaR4Xu1MGdcixge3uJDyjyz2Jh+sk5j7lxqbYp
tpOtbPMtpj3oKETbRzigFhwyE3CBA/uiyvvFZf1/cPt/B243oDb+F3x8+9F//K9vGgf9fP9RfP/n
fzxH5Lf839j29Qf+iW3XzX8I3WLkjgoCAqRqwnKbvrv+P/8DbLsJLt2AwA+zlkiyf2PbjX9o+C40
1zFN3aAj5gJx/C9o+z8Mx+BU57dplg1A9n/CbNfAs/8/ADSx/iJTtxyhrdDcNeju/2TJ2TgTjDwN
H6yBUMV4GlvEPirSnuJbqUTsdwYB0WEOibQY3C9bhyRoafWr5ozwEhYHNQUKIXpE5tL80Yj+xVl7
sXXncxH6QUJMJSLcQevjUnvqXB0LF+nEGCRL/dzgwfDyufiYeuOAVGqbQzdGmfeU9wCODHsw8Fgh
pyadPLbcHA0wa7rQfrJFI5SpHU64MkG6fuVF8kL9VmxjdSR7qVfvJkApG4t4iXGEd9Z86nnxSccV
cF+qoJUW1LqLPX2VLRZNlxEcEzrxMDEgYH7iIiuEILKwVbXT6kErXA/VF1ApTT6UsNF2erUzhv6z
6pCj4QG7czvD4d+KbswXjTcdKSLINqcQpq9g097VzC6qgbF/nCgNAhxkB8z4GRc+T2371jj9TuQK
1VlDTs2knsm8IcWVLsC9i8R0qy8iyAUlmssu3U+Neg9erdx0CXLDnuFlVjmLZ1EvbZUoX3XUaLeG
5UttWMBHwjaF5bwWsgZxNvW3IevbbdzivsHjHW/GvvuLVrUk4QPXJh0Rz8rGp//N3nnsOM9sWfZV
Gj1ngS7I4KAnEuWl9H5CpKW3Qf/0taj/oi7QQKNQ854Qys8ImSky4sQ5e6+tJV/2qNyFcKK2yaRv
uhFweySLO9fObmkN72JX/xWF9ZbBYuOflRwVs8es5lRXEO4B9rMvgrVWWI8TPVpAWxz7tgTdH9Ui
HB36X4wR0w390k28SEsL9zxeRT9ITstsvowtIV6Gp8o9Wl3wRN47+eEmk9z+Yi/S1QQNa7uIWcUi
ay2mG8eQJhg3Mfp2Hm4jd8H9FATiYBOOfU/OHgNf74CHta0Qa2qzz025QZ1Xb6Vl36HBZqZpTE+u
BAZjeRjrZv2pH1WEptj4Lk0Xi9ci1XXR7NYu4l3i2x9NTPpH+78uMih131hkv80iAEYeqAA50MJG
Gwx659CkuVonGgW9BVX3VHrWtA9sfAaLWj62iFtBxnipFuExpWdzTBZZ8r8v1z8Llr+IF/myZdHr
cNP5UC3S5jI2mAHlwXEMmNIu8ue5yH9HqKEMqQHpoJB2nSndM7pCNa0WFbUVV+Xx+sqcwJctMmvI
O+ivF+n19dX1UizC7BkRGaeqMTpNE/tftgi4xeJOqG1E3fUi79ZKhN7hIvkOFvG3N2MXmBc9+FUZ
nlyv1SIYBzp9z81u+D1actuavsx6Uqfx1l2k5voiOk8X+bnWI0Q3hxTBbItiF68BSel8CotsXS4C
drz5CF1AXcJY31eMx+lOonbXF+G7RqqPn1RGtR1RxV+/0+tlvGrmr9/09WsCehZkB+L6YZHZe+jt
WZI/+5SZeJE92C45SMy0EOkvn5G3KPWvX6Y2w456EfMni6zfK91bUoVn314k//Mi/u84Rx7VcgnC
W5p8+CKxCVB/5/Rjd+PiI+iXy/XV9RIuVoMSBAgIIue7X2wIHE/ofS/+BDecGTa16V+52Bb0xcrQ
LFaG66sZd0Oz2BzKZnpSKSTBarFAtIsZQoNCOLvSpIgIf4OsmzflYqK4XpLIxAxBKOZir4gMfBfX
C36j9p9X1y/R0Cqf8r9nyUS5Oy+eDV0P8HB0NR4O0dVr9H448pJk8pNFmh8tl+ur6609YlA+Wj/z
YhXhRBT1JqMP2L4rBzdJMGf5elFK7xnYHFscJ2DO7R3ks4/gaka52lJiDCqG8ywjshk7nCtgqdvD
rOS5pm+0iRd7S4vPJdQMSdvB+qyvHhix2GHKjAJvFmLm1sEsUy62Ge5h/Z+2p0BEpBZzzfUevt4T
1mK9UXb+WEUcPW1XWMfrq1Bmxabl2EAXpnHWSI3kutDPziy6XePY5xRNDDCb63UqUtgOWcAfGAU1
tWaoPR8cweCiH+QxNHHFeHjpiIpSFf+JUIAj/h25TMsLURUnvJ4Cp8ze6TSAPza3oZudydY0EcLH
BIEzLD5oSX0B8ET2AbFGrR6iNA6NjP4KF7dgQq5x0F3TzrhpW4glpsv5t2B+6GMTbclUcNHMibCz
wB4wgucu0w/WpJ/stroji0UeqlYHPD6yfkbW3CJhClAUlcXGECNlQNmRp5Hx4UlVSIiUdHk99CMH
h5e3NLReaM1q/3zFmVHukYwxs+yT+9mw/sIiS2jGPWYJO4YmA/I1bURc+HAR4aCLK92w24rKsDfC
YDJuVSQxWgOq5vKE2p7fEYz4aJ4PfQSCCVJ7sdFKPhjG6/F7YOWkVRT2fCiQpUsNJwNdMAA9pk+4
tK8qadxoNgOmkZ0R8fEY9Uw2p2LcKcN9sWYmf6XttEjJRbauZiqhNBzvjJLEJgQK6DwM7b5kBV+X
nvYRNjmaJHNKfVg5cxyPh8xJf5oge7ZG0HxN3cmVbTTcgURyshm5DZv1RO9SX+i7KQklSILObS98
rY6PbZr5pbFAbhjSb1C3zNsiCtFdCVqV5IaNxuZSt7Xc2hmyNhGL+HYo3D2z6JqUF/GjozYzG4v8
chzX0exqe8PS5CsV0iIbB803PYFkijg6ht0JC/PoRCeCNAixQKgUW+ZLn1sDolyPPoJXxpzbH2Al
mZt6Oc3k6d5GtIM1gQXIrue1kYOwp5uB6FcxcEMP4iq3PJnem45EcTUgSdiU6FQB8lD2jfYm1snt
csOarLIxrsGJIf/gIw7tXuGYiC6N4Eg+C+PbDLTx0kbcrrROwcuu9NZZZEQMPBqdEDCoh9bJzVuw
DIie6MZd4rbOn0zN2ydWeyDyu75h6aWJbivgUVn3U/XDaoqt8gAGcacn2XhrBrq1rfqWhR6Enu8M
3qJpXno13CNFm/p905eHqBXoPoKj7Gr3WR/ibKvQdK467k168uZfLEmGsMISL2wtV5i5ESm6Epnn
AhwnB27rWWV3tpthWqcSAWddO9G21fKEE14gaCJ7t0HtWCvHTOg4hQXMVX1gl5uAlI4NB9epWnSY
M7jdKHrwlPw1CAxZV5EAACCb7zQof51o/nELckuvHQFif+DtpircWchkj3Hu7lkBrRVKvQO8Imcv
6vfG4xkrbGDDBSUO+i4EbQqkLLY10vTwDTD/XDlleUk067maABKMoau/Yyd85gxdPZjIGkJOmkXV
0UToMs83ndmG2xEhg5vRuIxB/mdrwNDcZR6pB9nFbqZbOngvZdQwoovEOU2DgVtgDFYmj6FtHhDn
Bj5i03NKywGayIszgEOwnPSbuL9T5UpGPpT1oDB6ROq2DeIO58jKRGpMiA4BLXXvcmzX83fw62fN
i35dFQ8rhkA9I9ToLFrrxIS82bg2XeNCGvVG0l7QuviRKNutCqpjh3l1O6Xip9Ojpzp+41cgbse2
PDedHF6aqgVzXGevtqKlHOLY8IeCQ0hPxvTlegnj/l+vrl8GidcfBtc6//vPLbegKDQbg+kxkxGj
1b5CfH2bPld/U5h1D/kAFWgWABi7lLG3uqd0iw9sGG9J3zyhn58uQV0dzaXXQ9v+bqQnMSRRAC9b
PJjpcvcvOIQrBcGsgIB3NNEgUyFQPuaeYkFf1K5GCKx/1wwuFL+QJCnX1L6lnBdIFjLRtP3unMEi
S0f99hOGfVwWb0qWT3o6WpdMMhQQDkJzW37j4cXFlbj9JsA7yyps3+SxHawsYzwLHsAhNQnSI6iS
BytMz2Vq2n7kADOo0f3k0SGF87gqWKRXGBO+4Mt9GQY2lix70MfgdXSS29RZyFvIrZnr0u0BVdaP
5kftcsqY2ArvOjpZN51Gm0mmifkR5B1NpSRebuaIX/UiALxeNLcfj5Xu/bFL99suBYYnkqesxLQu
VGIxgiscHxMF5GtmmFbd/wy1vA+SVj/yPtztz6GuCnoyLbIhYhDT6X1oG20vzRkCTdXQaVaYhTQz
36XVchKTkK5lEhxGLXwpGWlN9EgRK95FTHQuSQh9u+vA5i9ddSfpL3lStGeDJ9lmE3TyfDPl8+ec
NeomdTN16MLsocIg6pdawMQy19+8OZW7mf0bc6NYFEwB+4S+I/ryvk85AvU0sJRAtNB4A5jd7Hew
jHfNlMlR9Ixc82mke5Z2BE6aHO2aDYLmWzdBOuUZAjVyijG7J9+VrmB0REHOkKe2xmOprO8kwSie
lsFm9LKAv7P5nKm11qah7Jsk0RJKW1QxYTPfgltfEd7ucXtALx6Ug/VLojtoGN7MTRRjWyAVfGrs
fd1UJ27db7Mc3R1mHsqsLKXhP5bPxmDE6wxJIb8w5ACkIR+R6zDwl8HWMKEaqzTcO9r8ZcN2hw7S
nmtycbyBBdZcCgk8OtsWtsmpqenmo0kh6T4fYF1bYk8/NDrVurFLM1EfjFo25xiGWhxnw44gEJ/h
eYa0MjvPuMEpVdS01/B8n2o7PEXMwdJomcAOG1NGgFyVHhxSYj7WTNq6YkbuqWjEhR4urkmTFxsZ
7jpBFUHz3dfj8viPl7rGtEmEPJJMlDqE69CwdQHWxQJPDE2VO8CrxEvv4cTEF0fph0Mz6COPnn2o
QoZ/LloyPDMp90Y30WaY0IMtoRxL8OUKOuu4LmbvULvh76CTRtDY953lbpuKO8sMH0FwELKuFwdt
pD4sC4vK1or3ympuzJAVnCDdE345ssuKYslSI0di1M17QPofDInlDnAI/c2pINibH5ICcEK8zVHF
Jfdjegjz6hBK7BuSlR1JL3R9rRf7UYoQPaDurvpkumSNxprd6vtpEcqYag0TuV6VJRQlaL34Y/mr
UClCLaKswubRvgccbvn5Ld+s4H57TAS60joCec9QeyVi5epEg9sg+fQZqbw9VRuJMndN11hseNax
sG1KtxYnb7JKCMh4/kILdShzFBcL4yf/gbKteBiJ8HzpooxVnzQ13YPvRmuMNw1uMve7OqS1E2Dl
qcVZADol1xh1uMW0NNDclzbAwWknXekLc9P0jbmfqxnsSaP7mnA/DOgQxzpAYFkalPCsFwHTJcmE
iHvWXkGrg9WrqWfd4Vutnb+4wHzY9zASnJAVLq2RlsUAFY9DpL0YffqjdYPzAiDouaQ3chgptVYE
oGkoHrv82axGCnAsx5oXnwFSS78ZTABzNYYesx5OZsooIoqZSFbV9EdM3r0ozfRTH3SmArYzPDsT
E3Z8gzQ2xb3k1WZslXfJHNXvC+GMx1nlwxF3FmdNooMzgEJzoCMvioOdEaT3xNWJDbZsQg+skc4T
uXkyGUgAwj45uggpa3tQBxBr46mXFJkQx7vTBPF7SoEEafDovZ5AXVKQxn3nTB/CiW2sKe3eGKZo
T73XrLIQa1OHowxkMaaDoqWq6k3vaLgFwTEhR7VwhhtXDkS4MLX4LMZ+RtI9dLtxOM+hEqfrBdTV
v16JWth+3euCPmCJfA815lowti6y/K+Yow5A6KrUG7Xrs/a7HVR8isNNm+q4+ZGDyWGGurFc3ILV
vIpYPjwdKInL2QTPZ3pBxVphZSowXqKVqS0938clh0HRZc8zE7AooTkCCoDVQg7aLUHD4Tn3ZngL
RTl9jat6AlSh0RE8WYsq0h4e56nYO0GZnNzKVfd1Kl6YxYk3sJpk1MU1RrExE294rc4Ut2KV9hXc
4WZC4FummABhUN12hu/1kNwgUU+35XIRRfAmjTjYYGw7RKPtd3r/TkqMOLg9MsOm5AOfCmrxOaJ+
xiLyOUKDJvgPQHTF8rcx2qo/xHO5bQeyKNIBDAVQQJyiTRut+5TNZ0gzYzO5Zn/qzbY/IRZabpbx
z3Oz/ngH8I5OrxxzvyOdi+YiGboWacaPCP38ok7C56qItRto2Omq4Wl9M/rFiUErZVfVWgc2vDYP
kd19utpU3DWMWB+Z9h8I2M3edGQch3nAiFt7MFh0OHkTlUURsZAOC/EIROm3q5bavsa7nbQ/buNU
F5CFceRo55jNiprTusfuhHJKyDPOm0K256E3byq9bC4z1c4Opcpn2zmVr3XhX14GN6b5WqZygefb
CBe3VpHqR7OIUcoztKKNx3EuwSjtuPdixKWC5gCREw5FSGXNIcruWwwl2y4BzT9F3WGQNsnJQfxe
dQ5PMWfXLm209eAVnxz0q+PQvzrEY7HRD1uCkfYwntQ2zn7QPCU+vcRgjfUhYXzYJBd0cT/jGDgH
CdUqUXntG6588tLW2hRumr/2SX0ft6X+NqTOeXbqcw2Fr6swqUULytKuS/QUjONjV3xOpX0vw18S
8LyLYe3zUHvJtZahKPymufHmxR35UECW0PDVJ2TMpbn2OJYxvH4c4dR+mlF826iahFBgGYki7zxt
Ovcl1nhSjdZjLO4mr2/v0m7Abu/6NvSUkyHe7AVI1jsszt6yNdpEbrSkkvpuMIZrz2sOiSBKJUdf
Ka1vwwufRYn1h2gj3KeyvI/SlkZVWfnkAFkYPoL3KU2e4sLtd4ZHFdHQYSsrPI0jDvWWEenOi+AZ
ph7QgoIsqqNteYDTY2d+ZqrQxVb4MgrTYiiqN/QgXA6AIG7mKO7WLQxRwr4EexLm3QauH9bsst+b
Ntiqynabg5iUeNU0okYcKe9jUxMPurKPykVTLUxxIRqDJDzhOBvR29WxWhqy11fXiyfNh2Bq9gAQ
aPvmKC61YLwFJFex6uHTkrk4lHS27spBsPvzVqUpUCMyrtrNOjbAen5pameFyro9JLo6GjMA9Z7p
QO+86i5HsyJHh5Fmx7Y39jzxdYCx2Er2wizzfZ4uVTok4DRV5c5N3Jc4f6/0BolCP4dHEbX3ALlg
uLjlZaoJRqMvBgBN5Hzcmumht/aYu6p1tkSQGNL+cuhSb2hb3ia2vJO0VZi2c0ac22rXmJcgzocH
OlyPuVVt4ilvdzmjMx+Pw8X1qmRl9nVyGoZEEhvAzeTAqd4ozjnSo8as5H4kfOCgatzssose8sQo
N/YwPCoMmbB3UFRGZGiO2EhGLFAbXcAWB1VA5ImcwDwqTT45JZu4K9UmLXINZrnix8em+tiH4ic0
bmx+bJ9nhdksWH89x4brIfC607eGq+i+4vba4S+SKw2NwRI3yhMu1u3sYMDxfKceoTuRlMPC74eB
AWPJItlQZMWEHGsIkIgjG468Gvsd5VUDeetkA6j3vLy5WNBVocRLG8xDbKx1O+LxdtpnIx+1A10p
JAOKs3SmHYrsroWYeGFNfREthdi93rJLy6Bu2PTfszb6gae1IONDzgqshtuxw8Vjz2c2rX4FDBAn
cNS/6EH1rhmNcc/pRtHtjCsfc9hFAq1qQsc8Y4F+dXKGGDBcgk211OFx9mm0qSTHLeQO6GgucGC/
KSl3OR48CbDuQIZRGiURmCY8H3AiJhC6BmpGVJ5pnQ63mpVueA74/aj6PjeKE4JdIsxnTWx5Z/fu
emkmiphZpz5xHN1vF9HuyLTw5Gj0/aG7J8ZbpdjysxhYTDRxn7WDjvIbFhQ21qTfJC3hwp1tPhqz
Wd1FKtyaU72spQxHgkwZKyfrul02glHAn5QjtXQPyI8/+T6PyWz+drq4y5XL7Aa6AmfiW6/qd8US
MNXY3gfQHXtToKk9l5Sa6yFBm8EiAgpyBkndzh3NvcJ8Kgx0TrNnsj/hBhjc3mPkKThuT8FT5cT3
KDKPiAP2Xj2M6yyqSVcZ4JTRLrGsqKWbnO5U2z0FcAp2s2avhavbzI+809giK03S4j2KzScDLu2L
5gAd5UnNOaEO6AWz+k71NCiUgeQUcihWDl9DRbZagOo0v2JJp4vatMlvKtmovcNYBAJ2v8U9cMFM
rm0Kux12tDp90cXp0eBWhSRWOOlhqLVPL+DAhNBzH5H6qOnJvtQadawdJsZ0o9bkJFEhIzBbaw4K
THTo+Z5nf982Sb0JzJnQCGxPmQqR3LZp8ubShA2Spv9Aiqy2/SKRqQggucl645QgMKS6OyKQRVOu
5c6GDK7uNjFdPKG2Pb0VXYbfWVjFPrbs9uZqhm3c5Ctl1fcmfFZe1G8NXTfWrVnH61IQFZLgfbyD
pR1u0snJHmuF7zfUAv1FEWqwYjhzT9jH+Prualn1g94avYs+dneNZolD29kacZedeJKW+5OUSfMD
AfegCgZhQkmyuyFU6iRDwKjWbRE/Yt3uVrUeWz8h3zMau5HWZU4dbcBsw67G52rZZxaq9mxZTKAZ
npWvUlWPraqDn9qwYOmRkcOpo1sFvfnZSMbmZAJoYJg9xPy4RejeMlPr4SZYVZX/YJknneOnwgdI
1pTT3sX1RPa2FB6BnFX7hOLIXha4NOm7JwFQmM6v05wznfBYzFyoCTwDs26WF69GI+5naU8/DXJB
PXT6ddtYBolpEwIn7ryVVCo+TFZI6lms5CHVNUkogQdOR5HY1OEWW03oBAZM4r9TEr2D2QteYrdx
17bQjx0BT4ncDo79XLE6rkMDO4vOcdTGgro3plHDle+8arah1m0+Mz6veGw9RrFzj0M7aPIHK7fP
ysR8Titf7tOSD2sCI8vT70x+HQOGp0nKzqXqA0COYd3JP7qI/ljTt3UcG/s3MZpsi9O4EmX0ZuO2
qjFhUK8T+9gl2LnT/hBmkTowLBuZGPzAtCAdDL1tDQV908N08LO2/2WBaJ35nPMJooXaUnGn3ANV
y2mz21bLW6ZQAXxbG76SxPss7fyGGKZ8iVNBpWbeuQ7hgMBEaM4xNjdCVFiJ+Y39MSQRXf+lbf2g
G90eaythv7BVNlEzvajyQzlktmouxTWEHfIfI07ghSAZdkKU3W37TzuKC/ZRfmHRMP9yKt9P+fDi
yPze4YBiuNSjbsy5dKI8knwIgSIIxg60ixPFB60bHR/Q42I3tn5awz3PefYgc+sXT/PFEv0HG9Nm
LCWxGB4j5aoxPvhetqVgHDSW6pHILLXSIrb3GibU2r1nCPjYSnTYZjptgLij5armP2J4b63krdHk
O/z0Chv+gFAe5oibvan43GtipS32uq49DUJtS8fYWopNKEw/6L9RbDBL0snIcxzG9K4Mj0SXLdnN
9dvspAwmMxb/+KcNyJfvG7pUjalecM3eZcgICz35ZhhznAwOp7E+Kh+yd8ncwzvZADegOhjZtmp+
giQs78LeAuXaJ1uReF+sxufGaIOT3s1QcUt1O6p5hWmdeBkht4x7ZWLmPoxT9q3AQuU4G8e+iom+
CAEgePp7G3o0GSEodTinHoYgect7pLE9Z/2UrfyWT4bGXUPGXQ72vJvD5kEj22LfWJW9SwzvtlrC
UgsIl/u5DZ/1uN5Jp9JvuHfOAda7o+eE042bUvOPKkw3MXrPtWuU6Plk8tE0VCYggHE3a9u6Tcrb
ubIwKMfRyWT/wbQZUDIarDCuS6kfhgrsKFifoQ4COtO3cWSG66ZDdxmT473LgfhSbDUrUycBoxps
woLaga3F0Kd1F31BrK95g0D3U2/YJ1ULVq06RY187ZqY8VunLOao2ANr+5RHdzMA9RVQIrVGG/w1
EJnqqwhSmDEN9DeJNpq96TNEOOOj48sLbl9Q3d0+DZxH/H82kzymj3CbxMoUVXBitjD7AQSvZXKT
kKw+/OsiK2b5cuzF7p+/UPD1/EFQf4hK4YD+r399/euxCCe86QM/85iOZNlVz+AiC3ieNpGNo9E4
FFO0UImJ+JuZFQ6gKLY1cSArCXddSWRCROhRIXb5O7kzGMYKl9mhGR2Sbtpppr5zvfgTcw+VMcIP
agFs1UQQ0RkkKtdzKPVCfzaZtLtFjPa2QLxpRerRpHHi52Qc+hCpaxodBxoS6TqzqZ6ieVN4HWrG
9AgRr2anAstsG9/JDDDJZQFZoXzbCOkdBO0YwkoxewZt/SUbm4mrd19hGWJF9+6wz+U+oW4gw1xi
x8wIoJxd/FSLMKozyRFNrQK+nntfxnjNU7QvAGqkhILBASzoGG+NFmNdmSEU07FrI5eGNTnIBX2P
HTTuTvak+V2kw8Rus099lMWxMHP6tM2DiIvHAfHGDh3J3mTOeoyyst5WScVAOrS8Q44nGDsIiywp
ujAI8iE7kxsoDyPa7lBHrSOA/3M2rcstDjsIzowI/Sw33saas2tqvHtG8TOP3iWP0SNEFnrUgi9X
4MfYplGQbVQcYaRq6psguy0i88VI4m9LpNVl0lkiizh+JPBjXDl1lyw81gfMIkSUTuoSiGSrsDSt
J2XZ67ymkhQMYqP805LTpaqqJ9Ezqo1LZexR+WCsTz4ZpPzpRDatGWaYt5GWPZhe+FMAaoHJx72W
wzrOUb7NNQOztCTfJ4i8DDFz9ldhct5WhCjEUeD5tsBUF+rztgfuf8q8kP5iVHzOHr15GlgR3V8S
pHLHS491u6ry1tvovZvvmpxlKKDGNpQVrB0xPoRu+wD759m1pjeDM+bay7N04xQVpWViZTeA2u3g
sRxm/IjmL/mERNW0aFBK88S8hw5RROBWUupH3TTfe4nAGOn8Q1NDAlEVIYZIco8JMk1gtfH7bHf+
0HTEf85PehG3D6lrrZShxXdFSbB8LnxrCIlrQl9CzhK37P/X0V71sP+tjpac5/+3jhaDXBoXn/9r
+6lK5LPXdzz8IJS1+W//qGnN/7B1Yeu6brmuI4hhJnz4HzWtJv4Db4uHqZ9117EMaSG0JVW2jf7P
/zbQ4EqTRcawPRZl3SPz/F9yWo83NAy2IvyaFu5R3fqfyGmJX1ri0/+dfixcIV1D0OXx+OZMS7r/
l5w2MXFVpKm57oT3PUKbp+clkL7lUK3aSnIOamwgZm7PulHq56LdpJ1hPMuWek1ZmBGswMG2GDlQ
guH5kLVDtzgODvpon7D7oHSJWQVwMvzQ6/7iYExrUjYTyAs8jaEGIRxulVzX3pie3Ob67seusb5M
L3cPtUKI0CnT8EPRvdrpYrY2amdNJYzD3Au1O4D0z1aBNAJZTrhDzfUzJYZYC8vd501NgxbwXG+K
x4qzluvijiQAg4FNQxVUGPETlssFbBPREW1GUrrZOdejlWzTCurFhJH+NE8nEWnTTfVkVOg57JF1
y6bJPwYkdvUtPR2VeQp+0ddIKhpLtZcsR8txR3yokYEOqDmb7OV07HUY/xDrNnTOyO/LXmKHn9Lp
b0pymVhh1W2kjEuYF2CBx6C6QAN5SCRMtLkRNzHW/FWfOrBI0xfERmujj43nPoqpHTPiSTGnUHBq
0ltNlXaCvJH6RH62K51cmHWXAeUexmGBJiHnmZwLgCYGd9O7MuodIz+oINW0jcrR23FgPeiMWFZU
9HIH7oWWv0X52ztIhSDoBw9eXCg/xVECv+4SS9or+ZDSBCI5zHBgpyeVQiwy9Luoi8tz6ha/dICh
sUoctHrQlitBYMF+CP8cOelIPTtwItFTNT/mRTsdw4hfRqzJ6MZU2SuWndnnUN72hKT2eGXMFoC0
55hfnmNcWltjrAjIq44JluJ2WIeUOkGSOfs4ET8j0PbWyCvfda2nbtLjnbCqr3jQpz1cDBKHExR1
tOvuUm2mBmkzpBZQj8ENgnUv7baCz+/9BVBkcokP3GPyMevcQZMDoBypqonLcAkwa8z3mZl6QUF2
jPBMYOvYGnPlbJtIQTkAaY7aK83Xht2lb069hJOKNXGMSBOy4sU1871Q9CNBxE1ZH91jhbjQ3NpA
PHCBV5Il6LTNmzVQXlY5oSt5QPczkt+eVc2gB8fnDqQApAn5mhCFZ/TEzrtUNivGRRSYxWfhqfyQ
WvkRpXe1Scq4RhTdb13P/jNFTzEqmGIPWeStK1W3G22xK1YIqiJrBPli+zmyvG0Jgo/BBmZKzGso
kPC6CyvybSt7GFCAMw42nnSj8V3RNLtqGFoCG5I1bn2QYbUOvAIRGAeJd5HU7wOcOx/j+vMMgmw1
jxb5EkIBDB+zx7ENoLUF+qsRGGe7Sn87LG8bd1afgeJJQK2qzafWqqOj09SkZdr1a68VMIQW9a0q
kWTLWG3DIm32oBdiWJVUCKrMtoVXrBlI3Wpebu0q0dyNWhzv+hEJ3gqDHo9S2GxjzPq6g7Y1DFCg
5/D5dm3Z3WhluFMI27ZVoL0WcUlCc/7UuLhsPLUr88w8Xi9KMADtbPXOuPGlytwAT29LE9VOOFWy
5WPO60nqrgHzuozrzT6kM1mUJJgN4f2c0wPobay0MBjMJTZw79bFU82i7RN7s52G7rMLyg4Fqfeq
kbFnpJG7cQnJ1TNv2BgxrvZxuuvaOjl31qT2XipulGMMR/sSLCJlyySuXimm49c/bQMX2RoxNiPt
tySazh3b0dESSD7LRKpjbh0SgqX8eeAIHtuMuqjfgY1BRuP47dcJgyhCEzHLEUx3FGYbMgMmqqIB
OtROBd9Ro7p1nRZY2Rb1b8eHVAkR+ZlLpQNg69WanIRyNN510On5HaTuCqH4nWaktJck8V2eGRLG
ApPcVCQMjCbv3OAA6Izqqco8fi0llRij4i+ClKa1rfMNYq8jo+pzlvoLqO7bq0j2KqFOSnHRQfH4
TiFfoxiLQzP0gqwa91tpOmUV9TLDK5yajeUwaeyKD7a1ng5bX5+ZDXgb0+H2dnKI3WUUbnm0IMov
Z+mpqxjjct4iz2E3he0Z6YvOKTL5KzxQaq3dENCz6NRLu2i3WRE8R26YnA2RI0Sy23Orw4u3QnFI
3SfEZugQLRMClKO74DkR1hbNXxJ2gGLUMB08t2x88JTDyhzaYdOq4tdZRrNDTy6Ih7pXd94Jhw73
tdEJRppVvYE5icpf1b7d5XJfJQ5RHyljAhNIrJ5g4upHAPKNo++Fld1OM4ynzIYtMxETsAadN+ct
p6Ak/YU/cF/mmOnMYnoAcIW8uj4Wc1PswpH+Ap1f2qmWZ+8KZe20HkVJmMvXJZkRdME+NhqkFsVR
x4TfTawGJNfAjcSyEQLP2whmo3gRyBCUNVwXp03CjYPyWc7Fq56vQ7O/pW8OD0ZadwNZZRAiUuAN
eMDHQ6DGj0kZFW5ua0OZ85QHJVwJzsV0nDJnHlaDdQYJB+g1ag+DKomqjZlud00LFBklsdRpSNnz
KTWXDZwwX1gkVkZ50mpyT0rfDdmAO8AWAVmwoLbMbspPedV+z3rwmM1oEpwQ189spSUN8Jolvwnx
DsYv3iiMHS6Ij1hrhe+kQw5ogNzzPBrXgEosWLbzXT9G81449oUa8aMumbE5CP3BG7f1IrqO4Hkz
Chv7cgk4Qo+qEXBGA6dfuVOXb02e9Q10H+ircICdupl3qKm+M69yVv/J0ZktN4psUfSLiCCZeZXQ
ZNmyLXl+Icp2FSQzyZDA1/eiX3zjRtet65YYTu6z99qOn6b7qbT2nH18ERDeqz+mGMGArcx+6edg
l+NKSjUr4bqAxLN6kBtukblS+UOTjz51HNUFOeTeM+0D9seSOsrh06jEWzmi7Uwa5EgvwEHEDl46
z5CQKPAT1YtxyJPyD1fOIV2C+6Xzn0jcR2pQr7iBCJNae7nSRGHr9rs6BAE13ErX/VhKobYlh0ez
DTwgUx1G4BkHdGnt4DfgSuESwmjy1Ct4iElaz5HXr94S1f227nQWXIVEdm61H/8RXs8Lqr6f9CEP
5zMaCMhunMHzXDMvuK6xaYTNa2O+Bm2pnsKcR928tqq2kk4618bnglh9cOSLhVQL+1GEe3dwhmMw
cmz2bc/aYKe4+RPpErZr7Ij1fO+VGDl4I6M4TmDIsrzuD9R3kF8WqoehUAE/c2jEaaYfkir1VgTl
9yD0fvLaCgVbiItZ8OLv8i7kFa7R6sdJb9yK+sc8m3ZZt6KJjAE2jfkpcFTsPERf1tjJ0aAMRKsZ
zIuAKD/arbPDLENmuYD46pljfgwUFPM+rvHVJBFo0+yBVTpAocBqCHl52X1dp7QHrj8kU5JvV+Nx
GXlYsFNGS1GoxQCCeDv2doR1+EwSZrkzprS+zLVdXQTsmtPg+FvDeakH+WbLSTxl1x5wxsYXVrZN
gBLO8pP+nPULs5/iIHztZ0ccWxwBoKJjTJYxaBuyV9PDxMs8b+HmLupqF3Z/4VRxTj0ZXHhgfyw8
HA+qse4xQ+KRwUhgO7a/C3vPJGlCCTbljO0jQ9O+LvyXmuZzvLr2Tqy9GUOtq2hOaZwDUuTvcj+B
+D+Yq5MMo6xeExx+itGwDjDL26PB6PGM7AYWgOcAdkME3HgtmV/zSx6CyLZusESPcuT9uq1npEWd
4eMKHdpZzTDeAk8YnlzKX5hEqLthzjBG8cjuLtLkk6eU50xDW4r1WylshGUPDn2EHF8pC6EYuWMA
CRWHLPNTb0V40JHSved4oXaVJTg5pVhUDXrlFm6Dxgt+GDjKne/GCuw/gx9OqrC4g9DUgiQALt7r
7CsOuoIYjXhUjL8bN+C/ZNVX5XUHMx2YNSubMhKUewcXAn64VkSGUseUDce2oMlrWztOzylIf7Td
HLGxSIioZL+e69xYN0fOxKED5lCB9ikAxlhXZ6xucVxhFmAFta1cHuK5YUdrGec4JOfRhtqZK8mH
CB5o9twbhA0G3N6/uS18tJUwBmvo6pSrhk2992Zof0M9HbTRbUuFxJ0x++0RJqsdrUCnzEjO0phO
ZSzEHeh2SupjmkqldneLNF9Z1Gb7eVlXnJDUMsc/p3wKhWncapFEfTo+E25nnQHeG7Q5QmUYjKes
Kr5zGYPqyVdWr1s+Cr453DJX8EDpbmG5apUm7G+6ARx2czPpfINZdf3AKsggfEkTVZxj1uy1WgKo
A8eJ+8RzOepMQzBF0gif4y65T2P3XU3VqTXDJ/TI38Eq+eLyC48wrOm8P1hVJtzK8aO7lOQ4svod
pNkZSczjhuhaFDV9N/KyK5HE0hB1k8668EC+beMH1dUqgnLjsLC38NHEklJvOFErB3q4DkwplmSF
VipaBHr9JW0+kpnLKkETwDeuSLZPPEdRWDXvTtrSjoNhov/Nr4TLjisAAPzi39CPAbrEbJsqyMs5
NiCh9XlUr+M4fRsZuoGZ7IyekaIzk2eeUcCgCXV4bbtdivGimoZdHD5hBoD7kdXC1lW8E5K4oPDi
7yK7gxA508j8bQAGi7pV+lssRQKgqB8A2AOahtHn4gCh++/NaD6pcpsXilHEOXUI6c1j/Y1JzqmW
bwS0mxfaJX2WjPvOhyHkO2acQ91AVBQAixS1phlbRaPq3JWED15hSC88DW/Qvbhk54NovD8DZ8FQ
vNq6/R1qgGqZPe27XHZHkVyWOSCIH4YrNY/CeRL/hYmTOVucVz+YvxKNCzCpkx2krd0gnJuvhzse
3f8wi1/cwDxmvf3DtuiVvko8grg27Zmcj51RQLskAPVAydKhuFj3ZnGjq/PXW4XK1WECCKfE6jAF
uDUBOxlczOUw3pqCTSPWXeVcBabAXUklB/biL9OpMe/SB4RRNQOwcDYdB/1As4uep6fRWL54UvPY
DtybFFSRN3VF+xive9+Yzl7NeVQV/TWdeJtTrjehRG9yC+wAPumHvMyMjVrRCjhSqK6Wm8SpV3Tu
sg9n69gZ8y7T/KIZn2+RORLP8XiVMe5YK79DdfrkkUtsKI3vndohQCVnTCaICGEQ31Sc4GFowSHx
4IWq/FjV0x262Y8AwijTluKv3voKe3F1FvxViTgX2mH8FdjbsxIA6jK8KwNWYlYg7gxVFCjvy3LA
oMUDTs7535TI1ykJTlhDePhwmt/gPt6sv6Hn0jYQt3FketM19eJhawexvwVFfkZ8xREKv8UvL5MR
y7sRjXpMbnNlyqM2lz+ing652dqP8/Sj+ti+55wJkv8fV3Rz7i1ILsNn6Y+EzvL5mAf6okaPl4Qg
XjDYvD6V67wO4cixbhof6gHeO90oYjNqTd4DTOsMnH4WItl7Sph7jJFwI4PsA1oxaByFK7cw8S0X
0nk1QHRtrV4OF0aiD92EhEx68jSOgDVtp/aT4/Cys8IKJ18cwsbr5MMy+0+hkM/rXiLQSh8d69mp
R+8yTNOKT7HVo66Hx55GL9a9nOQXvqnJVlfy58YRut2htfy3vPoRIx2HqX8YSGoW/fAQFy3L7hn2
Yd1VR1qZ861ueOincYx5SgGMYtO69PAtfCegtc/9O2pR7uh+WzTD8WzbFy9OL9Q+nZVfdxudYahE
19gIgtfnSaAycEAu2RZ3U3tr1fDdU2gAdbv/p4zywWv8izSJtOJHeUdu32fBfAXw9dQL9Vj31j+L
c2tZcWqyknA6GNqgmCXZ+Tmx/ESDXh/PYljvCXewt0RR8GTOm5BAsrTMv9Q+vXmJBaRV3cce9Nqm
h9vrMe2Orn0NzI+6cp09FvnIGkzzWOOLiu2KrPnKJjRBPoJ8s3eO0vHRK7o7m5pf3J+aHkaM5HCD
5vwM8jh5NE2UKmd2nW+zvhpcLTy+SYJURs58kEGHGvPQfVpkgjuuL4o9K1eLa0adVQ05rVmpnGHB
/2UAgv+lLS034kR6aZMOO/Uw/mKLawgyjmBxedfTl3uqhFl91yHzqpouM9nao16JpWPik7kN6ms3
JOkJN/4CK9gL2Fn+RWC8F2s/cfW9pvv7gWrmWXjXbPCfHe/S9OG/BY6K0U+Ec7uJDpTwqQ7Nvaeh
Xlb6jAZz6/Mmoo1P3ocJbcqNtZs4gJtluhkS9Y+INJYeVW+x5kyR64tfwMWPIQ7PnXAdkkpTlW9C
bD+ZUHSHLmsFZiCZPn+G3P+aAp50A4ptnZI+Tyz9TCQtPzXGNfDOVSy+/d5l9jdHKpGIrqOErZDE
gOiIN14JL8CJyruI9HUDF7g/ufbAZp6TOtW6OzQaFAKPEoTFfK7Mxtxic3Q2TjF91iJbLm0+kj4Y
kA8HSzdHLs/HzgNHn5d3oOPKoCfoOo77jJLJo1cnJ34LIDIw3Db1SCUm2bVjXzC+WfPMhQFUrV/f
A5hiHO7UUJyKBMcT/M8AOHq7FdOM2tUZ5O6lotUl7GjQgIN7nD2OdKtytTQaIJHM32lLkKTl0Nzd
DvVQ26/DBPsoTBOW5Au3zKIOYqa+TVr9IQZ04Vewnzh3dGjoOlytFNj2tIN9OG5XsQ8CrnnCaUWF
fNrwRrQZ4keqn9gZj3yUOn2CtZNt45zjkmxyzObGP2yAT57J3jvO6MTEnIF68djKjoKhUuP0KJ1p
bwR99+Aly0nEAPfYm7ei/EyGzo+gUhsqTw6lmTwQgxoPgYMDz81BYtlew05DnvwsyY+C4AaOPBbl
/zfLATY/JfnUbZesnzd4FXcd3wcNH1AT8GRc5z7ODsa6agxHsi2wz5h/WhVyQ9vfS+28ZCENtmJs
gaYu5IRhdkTcP1huu7ZBU1pLxoo/kNmDx6AC29x2pniIAzs9B4XGTUz3FFq6c7URS1oQ9BALVotu
E34OEAbSfRG2zdX3uL1dMhHbJS1sbAx80EXj0BZeNu4xRxufWtTyb7NC8DbyZ9b787Pf+6fRLSi3
ST56K1zeQkIetkHUaJRfQaCySJO9vFRB8M9RXborZq7kwITzL2foAXUHqZ+SVJaef+tiEncrHoZk
MQLOQAlNNsi/gTWch9jMPwcVaKgIYXNG7Yws1d7ixeAboBJj32PROCHBUZ+ykGQRXFLDyN57tqAo
mAP84nruDpwYOdtX7l9ZaeozZphnudnxxzFV7UpHfWQrd53qzeoudmr3AF3uUFo1cIe6op/OXhhV
8RqSYsL0f4wRajwLjq1v0wUQs/VmOAMxauQm3ZPTCGgeXskGmUrRfTKhQrQ9D5ABfzWn9tih8iho
b0bjqX3jcFgcE/YbSRQs/FOo5wBb1mYjz0IDyGcB34TwdWA+ZxU9MRWINMb6GReJPgUu9D+nfMxM
6BehVJqvjYZeRyWUmnRvbhiew41uRM4mora3hWB0n/D8ioQUIyhojDFJecW69Zt600dnZJFPv+Sm
Scnst4iPBVvnzWxrsOwSvhmwprYqXwj/FTt7oqgIc5R7bc3hj56Dd5k3inhDviEg20WpP5lbU5qM
g6iwo8sbkjCgD2rNfAzMvrlzqQ4VZEOdhAG4WaHlMi53uBZxqZbghWPcdkBVxDEowFMGA7dznRTb
3JuIzmJ93dDKrneFsfaIUbrw3JHUGJb5MyRAxkn+OC7NBTx1fmx5cipMBI8a5ugIEDsqXHxuvfcv
Y7FYdRoBva5q9iVg0zDwb4WvmhPooGeBqMeWj9KDhjqDio35SNxjl1uQn7VkTLO9gUKinpdMndMU
SxkSd8DRCd3XOBjjh6XUf8NC6INkM4XJEyQmi9JoDJo9oZrgQC7p0FaY+Ze4+8ydHU8AztilpMHG
wbnhuf96GiaPY16jnK7adwChUM5429ysr7epTd1dlZM1UwSZ6R7MN5DkOYKH6hnXN7bJWLGvk91Z
hw8UahknJIznYQnBjLp5fSddsvxm4dBN2ZIvY7yim62YDoX0nEPSOJslC9o7s7C/y/WJEFPf6jeg
ru2U/eGSJBc3ydSz3ac9LmZkKbsQkT/6H4rnDMAMZgf6Z4Zx/Ce88iZ6vuZpooeKGqdo6bsxGjrx
mnTS3cqsu7gxaofOiEFTDCHIOxg/JNOeBX6uaCnJw2Yz5FTfUNuid8p9LsZDMoorfqnNQJrjENf2
hpYdJIBpah45SWbOesjljVDWHr9bjym6RRzV83iwa0KWTD8WlM4XcmSU4EAE2rptrLchxPdeduYO
2r3aJTmTIpUEvCX5zxTN0eucvxRcs0Wq6zhkgTP+xKK7d2PCAqy8fgAsFmfO+X8JDM7cyCEhowrU
tuwXezeaJSwFO3nyhJ8/8DglYQw9FACPG80a8QcXsrlhUPlJewDhadsXZ4lY1UxMbwmjLQJ5GsnA
qA+5Hn6ZvtgkKPzgslzuekx9SBimFxlkn6FT2bcelifb8gWTXzG8Yh4S92t2dgQofqGO5qE0BCl1
3Ex5DLQEmMTWAxZ3p9FqvCxCL1dHWKZ1NPZ/+WzJJKcT/mdWWkfKeX9SVT4NhRfuXNAHACBHcpH9
oQUO8j2VeHh9f+xf2G69NPgRoFPxNqCUc71u+Ywd22134+zenBQLYVoOmKfGcj0dYNGSTfeo5d3c
pN1W4VzbAVvnVQJaBNsefrvazOpNQrkSJhhM8AHQCx0P+b1arwKSEYAlLWfGy8qPoZXxPgjj34mW
9txiBgLtQLeCrb49YVIoPp8LlVhbd+S4teIRKk4g9eQ5e2qhj7aFAdAp3nvxZM2hBtTRMdqZKqGe
mFRC19HC585C73g2zdtu/JI5UiMjJT84Ep/Dgemy9+l3GlPOlCAFtlbGo8NKqIzGYXl0fexVfhr/
aSQsBW9wB1ZmAM2LALdwM+B5ow+Iil8FOqZowi1lJfUe4+r3uBJpugzCAFiriCXNX50vHz1FQFtd
GbiWYkJ4jkcxxjBEA2027D5wXpr5YbZH+xTSN7qpWrob3cx8H/05uGamzSxaje/KteXe2DqwWWkm
7MoDX4PV5S9DPcc70312wE/auW1GadFxQ/vsOqlr4bXTbHs/kQ+6nOarclW9N1o2qraWD7aN6ENW
fTUHBm20jCWGyJrOatO9B25dPqB6Q1OLt81ATWqjm5kBmp2brxka/4+vudQsadLxO0od+bpxmy2y
QBdmLrhQZbZNTJsDPfBHQwJMjBtsUvTRvPcmbdkz77pdasfQJnuq9+yCBnf5ozAS3408lwxwqQRU
SU8DBTv67BsP6dScfXMl4OQrKGr+tQKy3iBSU2LU6V6Qlji1SbBpgDxEVuCflBLDahRmaGYWhx8E
hji2rfyxCvN/VUpt+2IOz32Qvydk9xEdA7aNs9UfcUiYOi4P/kD+xaajZxN2WAGzdX2uA3PNIrAf
t7ApDOsBnRbR1aaVpydKSmBFEdfdLt3SvbNB4Oq0P5VMu+Ni2YiGHUMu0JYjjfQ15o45udOMvnPT
j4+1l7GeMnlvVF078EdBqrsWaDWoDcshNF+EL5ZD4CdHWh33ROpaAKLl6onWe4/y+gPljT9tN6UP
41Y2aXDveH543wbuezXAdM5thFYXw0s02fR1Qt3AdyhM3nSsKneOjV/GMGuwTajw8j5t4clm8rRO
sFSo48MYvbEFmmBVx6T3bmZqrCIpL4qOgomp6bk2g7LZmTGbi3INZ1vwwQv0k6od0n1TP42UEN3+
/6HaOdxY7IXdpHOiJc3uzbKHYKTts2dm1j5Zit9xztFM+ZxxdU/9s1W43t6lXQO9VhwqR+esI0mQ
50CbsrQGyMHGlkWb2AvtsNdgzdtXS3eWbXwYstQkGEo8wPLb4jkz2/HSdmHkjm3+UPvpKV34H7eZ
o1eHb36C/TZuwq9G4EFtgqBhYZmWBHb4YZjs6cSdvaTmmX47NCqCqcTmBxYixtmq9Lg1DUlL8mBU
m0LWauvpGJm3HJ9qFdonXCJEw1JFQVQ4YwDHF2S7VKjAwL1JGyBtJpIBmPAAAt0uG/LrJkfOsXxO
PP2SO2wJZ5lAaplUjvMcXODE2dHOJ7Du9ptYBB6cVU2zzTy8eLK4D5jE6C+zbyRZh1eMMzsCHZ9y
1sG5mNwmCsbhjs4Mj5hYe/HKbgXtklfquRYUdns6AhYTMHvvHpYGYlaI4GjaEjK2ZrXr9EHJIXrA
zGOMF9HaybOhM9i72DAOlqBdLMbZnhgShSj8yQ3Z3bmmcBFfWnZUDt/VoDg/5aWJ/WqekAREHGDc
6H9kAJHUp0362RH+wc2oycwWZa8Mm/HAhYOTvCRi0dk+h+8Q/zW0Pj1hiVlYOmwHk786mPaBwIFf
Fpm9s5zku+EXuh+GBd5FYV1H2HSPdL6dpzkhxi+Fs3ft/hovKTGcaea0kNvzdVLaoANYHkNfP01i
8h5bwWDVmLR8JGItsgDP71g56j9dbDqbEAgKCYTX4/2YhUSd5ORNUUI4ks9mGCg5RNWn+WDf+UJG
JNfndXqgfJmsDs842j0BF7+q9qkd8bZ6U0DjsfgEImdvJiW9SLJQPvn0UJg5a/WxYqM+V8nBhDp/
9HPADjYe/i0AwatDP3NEZbi369q7vg7yB55sm4aKrG09kHPxRvOt8dii1EZBK+DMJZ8w+wKcoLK6
U6yrSmbQIF+N3HW3jxPdPxgsNaOO08qm5Aw/FuEZNQfoAiV1qyFhVis6qxnviVPROcNBdVM5NnUq
xCi2rhYf7VL/qdN5jpwMUFrYdME5wEu+1pR8mxltN4VV6AsryY0O2ZN3c/ZeoulG+ULRjekUUeD0
8abyjZeB2HnEAwzqzpx99N4g9prdJuuvrWkrXjUF51pvsG95W2Ghcb87X79hgw92QI99ThRgpR3L
27jUlm7qjlEgdfx/pWw/Je9WMnRxFXGi2jo5ybk4qwEnwFFbrKU+ElQ922mW7ekdA6/m4whUU3oY
K+Mq/AbN2Aq4S+MWJdodGUiXU4kf2ynSR6eEOCAqrg/Fqad2A/uh9Ku9D+FuVy7sQIIiNfaC3OfG
yppVxjQDBk8B/m/5awdWd5KNl0ehxiOfq53AHQzOz6KvrkZIYPrb2IUvCG4wr0OABIuH09Pq1VOX
KWubT/WHmN3wkJDvMp347HjQyo3GJDpn+u1ZMOXO+ZrDx6iM9JegX8cgxivTOE/Qvfad4EanDrps
0jN8lAtu+7c4DhzYIWmzaeHAOKU6LnxjjLcFzPMqfpDDrSjYxDYKNw80hrUhjIsETpoPlqd+zqua
uTB9qjIi1py138WU792y/paehXTn0svJyOTb8XcRzt1RY6444ljl9K5a62hm2R9G+FdvmqdHEicP
TSUiWAGcbz0fzcQUb+whcFLne4uDxIsTvpXJ0kc+TqenuioYqCrAMmyJWVhk1tHB+MI6zMPqWFAD
YCfIWYjvTdKFrNcEyh8fH7PjYLTJJ56xleA0j/vKYv+p179uDoOTMrvyWnDThfyFWRXsxiWNMacO
IFexK2z9ctVt22Q8yhydLuYstKsIXT+2vEUI8+HbG+xIa93teg8JkEDeoReUwCZdvWXdWYFQoiuK
a32fyexi9zliRYhvNSGtrUyYAVJd09h56xQ51KXmCZvyPGJuGUjZWOW1TObj6EAehcLb47PUNetp
Qihz5u0posGmFsMVZy1dtOOVOZBqSDsjwQmpCVxKX2z90f2zDXVO+3ptXfgDHMVcMZ1oH0HC6T/K
uIdhFxSEs9Q3TLESWVXeqd5/CyQtmRliKJgUfti5+4c5nCNMV5xyi85B7fzKLqyP8B64ZUtBFmTa
ut5ax7e+O9Vprtnfgv1N9gUB6YNFTVZovKIr/PElKYiw9P5ODhlNQDdFimnMYXzqsyqDws2XjxWD
/sbwGE8N1gFocGE3ZEduqvdg7BrUdxMAnj1nL6E/HxihzkE8vlQFv9k09X9qO3ipM0ALWccdyAuV
fT5OTh6NGvsqXl3lb0ChAA2s+CrH3t01eMHPKVReNYzqXBAEI8FSDFEY07AiakdsTPstd9AWQovF
wgxG2825f1oO89zQj7Ph5zcIiDyJPwO59nLWc3hnZMUX5X32pmkQ8yXJkm3pw9qOGxLhAlLFrusr
d8u1uwsmZ/wBBkEpnCMjE0rn1fhM2+Sjy5ZqP8CrJSVZIRdlJRcr7xXiufxht/+kCac8Y6CLmlJS
+W6NzUqzO9LkRLQRmCdQvoLLWpBXymLPh77huZHDLEjZkpft8MlU0cBqf1cv1i2U48murPoY5NR4
jzBy1gPzvpLBeEwGKDEMR5r3EmjlkswGDLcnOEFwwuSLbsnwp0IS1pKW9yqJTCFqReNAEUoKrIrK
y2XvdgpbKK8nFH+UOpKdZ6MBy+bnPeAry98u3gsoPUpzgKz1oxX1dgzyq66+qf3zQu7MsbzDX/XS
5dPZTBUivubhqGqKgAgbUz/ObYLe34A5Doq3CccfGfMW7xitL6JYmQH+V10m59YDv6KSwuKlkoJE
Ri0kbeJswVOOxznYIIeu6yByWmFIGxlb6SGj4wVCBF6fgMXA0tPObRdtxw5LneUyHZaiw0TiULPc
oOY8kifHAKB/uoTxk01RjP3C4AUh2yfHD18J8/Lvn1X3zDXIVXXtROK1a/BuqhSrgV1hlRiCgeWb
YRRn8mQ8i+CQFFbIDJ+0x8K+Lk18aaSEfugKDM4re5ESiL8kRyFumgSx1QTtt81MtMg6xavem4c+
wX5eY30tg72woeGQ9klAwk85z5YyOSzcz7Nf/i/gRph0V0IUZfejbkm56fQaBnm7C5sVs+DS2Dr7
Gihryvg+1vAKp2Z4rioiu/3CWtpFAfbchl0VdytKyz9vTv4hyTMZ4G7HeZjtRw22sfkerQxAsnI3
aZ0WEEqGGoeYcaBGjS2fgLfY9b/5AO+A5E6ZDC4Gm87e1pV+dFjdb8q0ODllFvNMw0PtAj2Dv0xB
Km1Hh+qPZS9AedwMRo9X3MHNw/oXcBm27AVpxJb1Hi7epyfFT+NlmkIq+uotvFcoZP2uVfpUmQ9d
yQTRsJfnrFiq12mERGrbb5ZK573r6Us4+9SIuXyRQvmHgKY6WdSPsUchQudUbBFt4ucT6YYqwIns
s6eP2UQNhYMPLeSsrMW6zufoN8MamaV7P7fFbz/l7YYC2nYjnicitLS9jcsBv/LWGSYNYLhyOIZw
xGdJi8Aa0uJUDndLRl1OEBPK1O6NYoeAdi3eGYpkcimaL1Rl6g5qcWolVA+fwZsBJlidHqe678e9
WTlXcwZATfYSL1Tq3eExvMZm+eoy/Qsg3RBU9zL/0xj5+5CyZhWevCG9LBHUDPA34/p2nIMz0Zdu
S/cYhkJqOouRbGVBYV5Y3Uy6qRPATQx+8xMWssizuXMN18LpgYFobGLM0fnrrPNpD6Fp80fj10gd
/QSr1iKZxktLKxYRlUci+JJY1lMlXL2lqAf3k08vGA9tWrh7g3szNCg4qWF3rw50tzoQAtxZZfkL
pOI4jSzLOVsblD5sO6/A0Sv+4BkjCUD/o1e8e80MrrrddjXWk8l8ZiQ+VIrYs2uoE6zwS5BCxwjN
BaIIU1BXd9sAK/7I/j6Aj5qj4rpjeufyBrCddjcHzGBD3zsMbUO2B5mxwun/zm67gQeBBFQnBCjm
8C83WkHjLk+BRd7orzwijfTbfIRpxISczs7PPC3PzFFvgHvvOUlRXJZ8LAs3egBBIK3lP9p4T4GH
fsSjA0YCvkmP90z8nPjDm5q4XB76pns1QQRBZihy6x7d/mp57neoBSaVbNkERvsiFYILiwUvyX99
f2KYQ+V30vKhjmFdNKb3JqEW9QvLQvozhcsKZDEA9+WPNfumCbYmYOIGSYvsnylP9DbeyyJv+K7J
qk9/ORTnUWbMRwbwdFeNiuWd124ZGZNt/puO7jOyI1cJz1z6tCyE5iQit3fCtQtcrgStYRJuxVEd
ioubeh8YSVn8hJCnWtx7rpRHaP33unHXSvDgCeuD2Pnz/Jdl2YvUVXLf0mHqF96wims3l+K4bWso
3uqE6HPOC0pMb54xn2LRPtm8cPcUR3mQGmhqpOTOia1zSxIfSNLbWCFljiw0qTHEhVjntL148w6m
9G8PWH5fpM5pKu33OnMeXDu5It2sblKL5tqoKfSTHVLxm7mo4yG4NVSQirf5rkOkWFS7A13Ge1om
AL2mYm1JvgsV0j3LtQZxsgEaTBolkhP/5h0b3Bj+Bk8a39/Sxb7zyjY4utRTnucJtHjA+5Qs+Lun
BhM2P+JArQ1CIxSHSvoNtCX8yAWOEIEdaJ9ECexlbk9V6cqD3VvmvkqcixWzlptm2ghDn8h1PFDA
bSy4SZ0BnZn9VubR2ue58MuNJzAK4QtrPog1CdF1i7K5pkqfzDYL7+JcqcfGLDUHPY5VfUp8s+9w
VKF/uNolAyed97ap6SzXLrAIORbnTuMHzIKvbhp6ZkBT7M1UkA41nOuQOl8SBiyg3htDRn8cYWYH
+YuYvcs4ZZTniA8YyEWkXEJthqMJvI0l1eSBMAmDYu2wBrjDzbJn+Mv2vlE94B595ELapwVHx2Yw
b9OwIIv2n4S7+4i/66Cr4MFEIfXaOdgaGRhCx2sfHBCqpKW1GX12rf+9EmqV6RV7ZaPO9IN9n9bk
VWIwP4tFthXr6cMsKKVIVPdORkyjFNjl+f8f5Jzoqcgo26t7TjNZxphl0nU6FTMTzLtrd0dLML+E
YEsz96ufav6ZUbyAX90ByR45BnQPqp7fqTiExJJjXWXBxpaIIYl1M05k+17MmXp0Ko598QizoK+X
nZIlh6XZfMha/aUqEyeby1YsTY+5BBMsrOZu8nIi+3L4je3p4KnDmPEOKkMUBonMDGk6pt5pgDrH
0YFB97dmg088YDMb8lfL1V2ds12w+g64oHVnwBo4eElyG0e3wvekf22nQIvmXMPD+Jduhc9Gl/tQ
Lhfm9j2CBZtituFCFFdKzKHuuH/YjEfMI0cDFmOgxK0g7bFNupLC16W/K3R4L2mqwHQc35rW2pLQ
Wbd2y5H+tY77t+WyxHQdc/CrjARrash6C/oSaKReHJqOpKEuOO6vQTpLsW5vYBAsK7IOiiA0yOI6
ZmTou5rviCLIXRJ49wFQ4xrySqOS/ewuu9Cc1kptKgG8ePVyugiuFnbHuPQOyGakEeJP8lfU2Yr7
Hu9g4PmQDXjbD9egb+6Dmh1z0iTvsdd+GIF849jbGOYhsKZne+le+qU91en4ok3YDCgrkM0KnL+i
5nntMZFqlR9NVd1X8D8wErFXaakSA6mfl9gDPYpG/IwzqPim4vY44lyB4fJjmv5Xz8YAqyEgWxlC
9kAjNWH2RjbMzLSzLqrI/khJm6WR65H5I+dobNkoqmwQ3HZ2HuO0/DHoBIB29b60WD9akwbtFGMl
KfPYtAbqW/jcJ1GAfEYFx/HOAzDBJIRzDSsFmQSZ4VCEJimtLkFVKYhok4eva55BQ/kfe+exG7uy
Ntkn4g/6JKdlWF4l7yaEzFbSmySZNE/fq+4PNLoHjUbPG7i4OMA5e6skkWnii1ih3ntdjRvQwOui
uBn1EtdbK8U1JO/JS2gATrzEYstE/pvnZ2/bw8ugw7dBBzDhfCMaFk3Xr/uumIPavsFRpqkioySN
4AUz3gIxX0xhbbpQgUnhYq/zCi80PShJiRfBtZqHFGtzUc7IM0GpV0z6XuGmu7Q5w3Q8uSrNVorn
vF4s5lgV+TGcpjpWjIeY0rPxzwfqQJlwPYV1/d437cWjT5XIH6ORpv4FWL4dev96e9TjIXPXJFCg
uHvWG9tjHBpfgca8jit+NYTwEdL0HiL7F0eaS0xB98q00mvKh+0zMBuV6t+zcOSPjBUI2nPL5oI1
1Eg3NksEBZLY/BjjVzH8llmzfMWsRVZA8cCUf7cn5yq1u5HLnhvnz+SPH3iOkwFn+tSGchM3YKWV
FXBzYTmloIDaLKoKO8WIqv2oGPPmlOuRTGbtrGvgAOF90NlPSTa9KOx1qA53ZZyvrWQerwLvipxO
IzEZHgqUS9mg8G0ajxXfMTIzcsvl1Ru5b8vpaaEbBX8oOY0CT/ZGusuWGmk88x0XoxmAuAr6RxHe
WpHVDYSJ6FY2g+b6BJQp9VmvE/bSTt65Zrb1DUisPrkKTjK/EqQlRwOOiKWRHZxSPnhC3k1IYoav
X3SDaw3MzkvfqGPVTV+3vGedE9+iD4yKruLbKbp+HSrqjZqFIoNwXt4NxZaQgsImbV5sfS6Am94P
1jFJwq68ZYQnnCrZP3+5ZfgwSGAm2ZWknajtoBOX5PTWJzmXESgh2glqaJHcS/09T8hBcSwImrjf
dtZIxJODAidr/FUPLnE9cHk0lAosSx6Wy/QW/Bohv/T+m+XVHAWzCWiu2sack30OZZzpV6JTC0Cj
fF9W7RO9KwfREsSSlSKnnCRfxYh+ZlgoqPnRm/q3wWeOrFpeuebRtSlLVJg1uUxPI/9Zvs3wCQNg
hA0ea+MrdsRHjCq2sU3ng3TonraWZm+Y+lwszhdAq08/IcPDyA5KhLyEFVFe22Z0GZjzyk0BnsVT
+lyCeTwHLkP2OBh3QlWvlGC3OvjzQwPtOKh27u3YnpjOtR/mszOYRB9wEs7qNQNK5+PqApm0b6Dv
S8eEUzlh3YnD5K7ip1iODDA8/TRN+RlB/uAk+s/U6bJi68R2SwZ/TPZiyu68gihYVsenysowgJMO
zxJ514p0H9PkgNp4sQvrifPYv9Con0t8sV6GIOPH/Z6QA84TPmsyGLCYaXiS+ZPRUxVl2a+eqT9G
WIApFZU7YfZybyYXBQiFHBMDYqWvrUPBe8LFLrPRww3PexIIxQy5rLVrwS7LSI6msv1L6LvB45E+
IlP8sVb7pTa3DGh+yIpQ7gAweGvYTR4tnKppO7VWw+3R5nz1K3kzGr7mqqrInC8Z1iSh8XxbPYHg
mUkRQLzwJtbT2v1tQUtZjwnydoINfp2ocYpi9U089myIjqmVY78JjvsrM6SV2TcgsidbyIT2ufew
d3ThsodtQ7EVwutqZK6Vg0jWZubz1fHphEX4aTJc68xPvfD8O25+dOS8SbvhW+bFn2s7B3vA5kxi
ex1TnThN20X+ox3M/yCvAjLGNx55iS8eS9UxLywuwl58k1RHNhSGL73NkW7uPlyFa6mrNGF5zNHM
WNa94mafpgsFI3hHgRmsfdUkHFbmN554tbKG+d0Qam+r/B9lWV9a2ri2Otz7kvVIR13ZOAgPmlGZ
PR+9dFgxbNq73vLsSjcKqt94TE959pbBcC74fQZj880S9YLT9S1Ayxti/STL8a+uOEYS9+b4gIUW
Mn+x81NIbIMq7peg/QjDYSdo7T1YbgudD7PF2DDwBgw2E0Omd9lDyxSz+Eqmt3jJ/zFtSk+9pokJ
RdBpl5MjQAVmbWVuXPyK294grO98CW61XjE+W0l2X1O8tAaj157ZqsLIsNvDjKdV1IWmOoi7NxsC
BiJp8RMuUPfqbtykmNwmyl9Wjt++qtsz49sYfbMU13Uc7p15POTjVk50OlrtMa+TiyjTg9mBeOiX
ZW8On8s0w9YOjnECx2doIJuNIK07EdWu3Nq3GDM9BhhkmDis3DAHjp4JglbW1JGtLzcBAc51pn3Q
WT56Ud1w4gg5jK0dY/nTS1dv6mmy14TAq3U2EfJzrb5ZdxiRATjSNe4tyck2oRv2MYdrYq5DhoEo
aBpxgLyQrS6ipqPey2ltzgAjsPOFKYlsOJq0EWs9ejtqTeHuGG3HvDfJQPHV8jyO4XUQ6bWdsZiG
9T+dkSYSoENR6Ug4MntaD9087dzcfWUcic4vOVGHkw9NmudbkRXuOxuhp5wILzsjcPMWwxu4Dw08
DJk6dygtwQNurlHWSUjFM2PRG4mZ6a0bcKx1LTo1yhZX6oyCSFksj3KWlPTskWulkXtFv4BAddMY
9YZkP/oDFSW0yKyMEXeqCtRP6csHm9eTgEuSH9GdItsZo4bxKGczdhkqRgxiQ6uWqDixfeceuKvb
skbG+i/NvTcjdpj0/HkZFPTytSEMvC4LC6UnHHgAupyPCP2+pgIu8UVPnVZhcI3r17IH/oes9u47
DPFjxEw8eZ+yzL9a38afFujd7H348YJyCHmJRZu/ZZi5lBRwcdvXVuXW1m6rlw5I19YSAX5uEZLN
4g7mKAAMGukdlPyj8nGjlQurc/01cE4rHDaqhGc5TuxHKHVhFFfGEd7E41j1ekt18Wqk7BVOELsq
7Th7v+JNZW3elYNpb0cmB+BKLpCKgR1UGSdX1/nx7SLfIHz9wurac8jMdyNSAXAyFNGCmELkNDMg
aUa0fIcfCqI0J5s83NXZ/NIjaB46x7ibluDa9N1PGwbPICvHUy6GhkYmcgR6wTE4DN4bM1+bq/Ty
kpBae8TiMFTvQVzK9yK2SWIsyQ66yRaR2UJKBGRntS91zifBQEb8nR5FchxWvtND1Ubcl8i6cdJS
cckNqs9NuslHSLuJPAYxjj4Q0V7EPr0yXEUxTsMoL6CKazvSWP+Q5mxsDrNji2naZOhqa/rtmysq
lNU5+cH0tw369u0/pKD/X036f0UqARj6PyOVXpbvf8Tj+q/qfwcq8Yf+G6gknP+yICAIM7DsMAjs
gHrQ/wYqed5/haGPD5EbB/86DNz/yVNyvf8iGmCFpi2EyX9kQmHq6uGGWnLEf1mB69hhGCAH2bbv
/7/wlHwO5v8bT4noN/NiUE+WbQchXyoABfW/1pOSRORGEGtcdwiUVmGMxzwI7muXi5+jMcxoXJPr
lFV33QYgTABf0vfkyiJKDHM+EJfd1znsb6kxDxYNS2TQ0m5pyjDbZz7Lc8FOfsfUCKcfzoBUBg8T
5zbCTelbAcpsa+QTDZw+h1QxN5G02rfEc5kNSXIiS4wLlyblm9siyHc9fnzOsl+tJtU9Zxkw9IFu
dW7NWwbrxpaGyXuqKTXd2wykqtR5cLD4VcNi31A/7KHCMvHz+jlZG+gXJUrttbSgauTeWU1i3pAH
6vsPm2Eiil8K6NZhDa9uwJY+xAdeOQu87jr+x4bJJOeW1O9voMIaWw+jk0fZ5iw/3IzJcCXNZfDG
z6C35C5NejSdbsM0lVvt1E17ewS4Cy0NLnIcRuBx3qoQ+2YMpAh48hHvwXSMj7ZXnisn5ERcN+aj
4XX+UQY9lhr5XTmm80KdMtu+j7/TRFGkTNxJdtDIgxXWifbTUs5DD+CS1LBzViqNX5lu0zXC/uRV
yb/FEldvcrMfq5/fBQ/vSvZWwXhslU3utCZWUDMdMUlwTT0j5SXIdlnd3NwgVG3C9X4PtDseexOQ
Fl6v+t0GO78WVlyfGqbJ2N4KACnqwfeU8USWgrGh52JVxkmrODwMi3eOSzu7BNrmRhdCbfFnuzmb
bv8YGoxfizJuDhmsHVJXyWn8HAt8wwX2wk2vGQ92pRGsU7HICD5rxyQ0uY9bispGowaj1xu365E+
QdFv7sfJx49kBJ+1lTdgdvS08mab5fixaQN+PA2fKAyMfU5QERTv3Dw2rlJROxjFpvMYNTbt/BQ4
xZ/TTN+IsYdMEj6rMZfuqe1wGpKvEuABcJ7lXlEn2AXEq1qXQEous6eBA+Y6GwjWjub44C0QfMe8
vkfDZLarQRRgnbEe+7bcpLOHMitvvP8m79bdYPTMcaUFJHA4pSE+ZKINRBYRHoxmeczIgTx2tT6q
WnqR9LKAbnH/d/SWedv5gfsQ0wUgTCT/uAS7o3HKkGKL/S0/2X08qg9lGkTOcfsuwI2pMfGOtq3s
iMvbSgoHtWDGze2PM9JLkFyHcjhMYePdSVLnkEk4TtWqoQajD7aDlJ9LVdU/8zxjOv6pxgk+5JR8
6wkWQC/jF+5TUaZtvadZ4WANSmzy3Pyd/TRSFitIdRtayaXd0ddtvSElgQEnHiTjOsUUWuQRF+Rq
bwBIah28xPQ3nTADMvKkbGvnleYr455n2yD8mc3ec8rN+264Ua9ihgJf0iuuS62TU9Xqjik8vech
yXYHz5ndNRsHQwn9iH40N459DLULVzfmMp2/YKs84JTJTvh1zWgQ7r27s+s22FoWE9s+L1/QrcND
lyJIRXlvp2dbvlWjb2zCfFnIwHkHBcUlF8HwqeuePtwxf2yF/WPa1bQxAx4MPzhPrQQlEneMI17q
Iqlfzc5/jvEOjwOH37FGju086jykn3yRzlsiqyd9VvuMtpSGQR63tOrQVrsPXDJhcrmygnR45AOU
ME9+OFVSX+K6vahxZoln1Og2Uq8Dx5x3Mf4/wCEcL20HPTUg2j+1Q1R24ELCgLuI1SynwoT7pJe6
QenLugP0ZI4uGalVrDPU7xQguaibekdgQb/y4qes/nWnhr+Ww3xskUsybXjEcI9W03rUzucMeDyT
4p/yAarbdf9meLfDVMiqjH0N6rh/Sjy6sqa0YP4cmFhOXITIBNfTWMUNfWG4zGzDfXI68+qONhxn
OlaXwnrllltj4PBvkrMBLZUbiV1XuBXzh0X6mCsGFb+Un9zo3JXTgXdbErdchcogHpuSeSLvCOfN
e2zqAChnQzxp4UrP6yrFniSJavEGgMoTPITNtOtCgJtzUwyHZDZK2ESIlTW6JC1Cs//EFNX1O7xd
1E7lImPZIalO7MKjvo4ZQfHs9eYJnbY7a348TVC529GZDi2GYUXG+yqpZlk7C1CuTuCYGFr0vbDo
fjFH0mHAPgJBf/nsKBTtk+AzLfNVMZnswq0FXakoy7vYLg596d/HvWM9S4fFKkwIF+OX+LHzXL+z
nw1Rr9NmVwlgduMS4me1sZxKfzdMgomHtBhQzh69B6XxlDD8DUySQPlICrXW2zGUCew8JHFmvzOx
dv+99bj2NH7YI1DcL+Ce/Uk+ZzjZQQiUek0NF2+cAjnjmTixfJgvcccrAIeAzVr1MDy6EOdL1tF8
5U6YzNxXw8YrpgzkMN3QvVQj1GImBbQDMb5hP/ZtPkMSUcgAFwJoQdfk7KklXpmAiaBVwV22sfzB
KSuOk0UiOl4IQXFFvafq6JjnhTimXfGcp4Xgz5TUO4C1w46bPSUvQSp2XIbcxzypmcXyc1dSYTvT
8fOoDRHdggVjRsg/m7K/Gf32ZPam9RDTbyNa3n2j/sQYnBGitn8Zv1rcO7g2pyOdL3TwQv4of9g7
2nWQEn0trIFkhFsdhwzlF98O4R38GgNftcww1mrDoXsmMZKTYDGPey/YtqbPyNTrN2NHGMiLQTiO
jGv51gFrxMUfphZ2KDE/JJ6dUhjCAzWWJANCwnXnuprOcxPrg86so1B8jKyk2KYN5DYrnPzYwLld
kW86pqzntWcSSuvmNQpUTkYal+ncyJNn2ssZd/pw9j+V31uXgZQkYZ4a5rfzUKOHbKeOSydh3NYe
3riRiUjX+GbEUF1Mwxi2o981W2KIZy9kxKnme0Alm6ILy4MKivlAPfQQgYwiNygqE7smIgHV3w7z
a9c9lkbzXiaB2C0TNiHLcLtTqVLBPGPc97C3N85kf3UOev0UuwfqdclSp3TeiwnN4q/gorsNUptw
2kzbrd2IHWP/58RT30Wm7tJBE7dZql+njN/U2MT7anhy2skiZVz/maMDfVgPzE1xhVFYHm61BKYf
Ou7OC8Pj7MTTRvQ0PzgO61ZbM/21cLvSLopXrfUlqg3tR0FbnTs0J4xWnH8SYzjnbXfJLcxzAq/R
4O1HYKwI0ck+9N0GSgXdjgMy9BoC9SERho/MNK/sgrNQiNN3OxeMGZsyfE7FfQd8+RIKFrDYiyG4
1NlAAtrFE3P7+8cZRSNkPkXkkawzFUf3Dmn6okAIhELxHiQY7nQlPjjZUIc55rcNiHu/cq15u5g2
hUsT24XDIKGmlXw38T6uApvSYkqY2BML57n84u7M8t2zbASxg+3aM2kCYlYUTHJnB/X40LDEzE6w
bExGSldckV5UOQPwfsgI0Fpj84wqVW9coeU64UKdzbdSAm4GGxGgHUFnSlfubJ3QidbGEAi2tTY+
2MVyN1nfGNKw4442KwMQtZUg2O2mZGXCW99dksEEiVvjHYf6IEfjdaAEa8rjzViV2UmZTEM02Sxs
5U5+bUlIr6qm2bcts61RuT+Lg70kTulNUx3zh95Lpn1bj9YOY++77izmhzdyXVUX8JrmdACq749H
k9OQKVubYOF0i9cXe87mM/5vrCZj5jeXLEHaXAJ9x6Bwo13jURg3g6OayD3o/pFBIRuWX4DXWLps
h7GSI4cQtCPm1GWAhSXl0jNPJMnP/Sos7xQR1VM6uREDP+vBSsadPyLAdkFyhDow37mJFZxvg2fa
UJoHP8SWKTBraoWDd0w6yLjsPdA6qq1OS8Q/Mu2bmenEuquKcs9W3T+3ljgFvR7WNi0lK8NG0PTy
uduWpucgkfzCI/Pu/vN/0JwiKrtPAXF1shg/qVbTJTOhE3rViPs0fKgci+TCzeHwn39SlnUTVXD/
wNKDzqfqq6x/cdTWd7q3oBdO1H9WBheHinwPPyBmRTgOlzn0oiGGMsurUuyDnplrbRUg4m37H4Tt
7FxKLoSx65x4/Z3TUuLuy+ybw7IrX9oE+3B9q3oyDRYHVqCPUBfltVXV1WyrdsdV+M6YGxvUJkZ+
Nx2S7bAWGcY7+jEkFqKHzlmsY+eO0NwLf+s3IfW8Pn1P45bKMdzojnEIJvK4FVeao+DiVdKhxCQb
3RR3/sNc+0tkMk/Z8Cq/WYFt4aeLH+om/C0ocN9ij4Q2I5jIAI/aVm1AotOXUVUYxi5pwbzGKUVb
Qe1tjLb9iMkW9EOjNpBXAMhBRqesjIi0t4j3oPetqwlZFtfEBqAFBb55A3qnB2bY3Y7HSr/jah1g
gNBJ3+r8rjF6ydEdZ2AVqB0eVfx+7dfsx8bGq8rfbKA1qZKe4ozNnEYb6Z0VMmylZo1MdK831Fjs
iV9YUd5Z07qJ0QeNXGymSQwbGjRxYuQnqCG40Q1NjdxscIaYiASY1uONnSRnhtPdxBUYQ6ts3e4O
x0V+a0PurQGiJx0Na5OG9bOTu39EQSVQB/tYZIxqSq8NmZDP+2qxMMeYUnHfxYVZZv7GS0dy/hUv
vDvnxg4oG98Avqxdu4Ye8FP4Uu/ylLSiz0u9hVfu7VUVgz+ttu3A8CvQ6ZPpMhItrDbqLV1sEOHT
K5OLFhm6fM8a6Z3K/0QqkEbd0eQKMyWnzPejJcyZILnZA3vLc2YO410svfEuBS63smanikLrDexs
e3v8KZxtiyi+A2+ByTV37LuOsyUMG7j+WCbZOP8DtMs91q93N21fYuzub4MqN0aJiBkMzmPlWtkm
AKCl0pAJg2vB6LlpkTHCZ0BZ8AobGOWVKus3ANW+ZLFswL9wqrMaFeGcPBFro3MmG3dM/6Y7y2vt
VWJw4gNQguNbWPOtli/j7afFvQ+bHoXTvs8cE/2yeu0hN1GlgHMgMBQPg9l8Urv3FtCjDumDhyz5
KP33unNBsVXDMxhmViaq40bKnQhcaaQa/SAWvOqVH1KUHN6RHKiuRrAbQKBs07b0drjAXgxO9/t+
KNTZyjhlT+UrHb/7LBsNFB6Wgdn46IqnWtyygZJAZHWbuYVkSY895QJbkGN9lIf9o9kG00N1IA2B
ANROWLwtAJvmPfFu5ki4pwn6mJwrKU8fHOw+Uvq/3hR2m2oOSJTEt6dKtAbZnqV5eR91kx/9GsJA
XdzL1DyX/pCewNYxKzDm+ywr10NIQMay2h+XtR1dKvlSKCdbKSy+nQBdC14KljoM4Q1YhfROUmZE
hAhvcRbYT7OzK2K6i9xhBkN0o3tLJf4kcXLiNMYOkSaiCJIJkpeX26IlkufaH2NmTEho+JqhnLJ2
UwoULb4eN5P8VmkBNlMR57JgfTRJE55dsznbbXmVTpPtqpzjCHvIJg64bfbhQlbQaW5EDxFDCQIb
0mu5Izo2H9o6ORAkEJcCkwKOAa5cLUSvDAsHUohzayROQO5Z6inwFNZS/OKON7UPnAoFALwx5FRv
fKcIUseunR+CzLoTnaPvMxcnbsAlzyEaI1AHrtjRn9LqYog+3aPhtERa4n7nTu5hEBKRzCmvDKtP
UC9zJW4l51wxpTj7i/Nk5Et3zT1yMbWG8MGyuBM+MHRdEfml6dieF/ZaRAMSjN1pSF2QeeBIgv5O
yPB9kD7WWTOI4jwO4IBYzNxu/xTDiQHEWpHN0bzwqvoujH/q9mtZcOGuyVtDFhKwIDKa86ZpfqUP
YYnaSWwoVi6iBbWBNc//8X1OQbRFYs+aY3zfNPFxVQQMY9lr6l1eSX6tRtwxm84azE2R8/L4pNkj
HEQX3c3P+Fxn0gaIO6QEyni5WglNgeTssOaHN68hPdTjaG+msaDV75gMengvcNoZDV5Um/X6UNqM
YObb0754Fqbr6TSNyYTY6UXaNJKdSMpDUXDPSBbOqEY1ELWcXhYXezWaBLYrm/bQ0YPE5dKetfJd
qEOtPb4RgnMjQRbA7z1ojkz6tg7nfNZOs99a85XsLkWoTt7s4MMDRqm8U671S+l205bVFLO9x6iE
mx60J+w3dvpWeVmHaWTYitC+C00Uq57j6ra+ZRoBcGjJgHtviucwTL47bRAB8r32ZMr86qqnJXcx
xqfsYrqrn12PtTtp+nMLgZGp02/pL4BUcnMTuoB4GwMIjbuU89l2yPHb4wb6mr8NCr0A9HDov/Wb
95rANycMTYrKCDbjtPzZDtZRDvbBPkQnzY0Pu6MPwIG+g/nCP0D4o5vRhjhADEGQ/4CVBcdo1+zq
BTdwwnnuCKcDdopbfScGEFmba8SQknxZCsaX1J1dTIIwUe9xZeVb39F5GLl9eZp6SH6GhR6ZJGXk
TKj5dV33NA7h2WPtrGY3hNexQNDB5b7C6jYcaQneu4F7BGHrb0WGOUj4enoYzDTfwfJi9UmRCqVs
y7swWxA/tfzzXTp9M2zQ0RgSvGQB4uDZujyqLUUhYye7Xes5Z8QV9JBs+EemCM/yrPoVbdB4bTrk
5xyacJxrSMcmfZlD5V1SP/0JzRgKzmC/0rmYnpdYwOOpm0v6VXl0bArtvCUhZaWxPVMmI3+IlCEb
qjCJxrJ87G0a3xLfunW8ghyRTQqxyZDUGnWZhT/YACLQIRx5jputm0Du04UTdRoOv4m9/Gu9nuUT
jthYc8mrcM9UZhAw9OP60XX6qpL4r7ExDqYJUhTOK65WN8Ok0+6V0c8bZ05gWM0g3l10yNsevIGo
4GkczgYG7eXm7WjUtdMF4XqFjIwj78/2nJ+GsyZ3yeHCmWHcwbjiUxP84ECiX7FVNImxXIR1GDiu
wEWAnwo7ZHmIHR8T1rxsCy8FMlQOu3HGx1R1vGCV766DxLh5+kmK2w4WMpN8fyy+w/CFBtoVw9EI
BHi7duTibsiSv0tYbgdmxm9pP0HVMHGyypPpox7LYrQOHvySNPtm3cd4dHvTPCycMpgjq3PCnR6N
ag06i64ZnsMQW38ghnPiQSVP3yukX9rOOUQ66uPkh5B2zElTElumZ8JzB+K3B2FywC+KlERS3cIx
zxPIqChP2DNnJutFv3KACBIZEt2zM9djlAn3JW7LkjXaOwd2jCV4tJh84/dzFMa9JRifyQ28uE00
F+j3yvPbSE7+HtwZRnYc4dKnvUFkn/PUfC0NVzko8tPGhox+SDueSjE9JHM9HfoWIogTp7vOBVJa
MGCns+hlgkm9xxNwslsAq8J/9MzKvpNc6FNzbve+XdpotuPnUCFyGERdNCa8teV3GBhkzm5Dx88K
Wwo1t8u/rKG6D4NvVzR1ZC57rdM332SNtIwk2+qqJ4CWoagoQ9/yS4B+Yo4K4L1WliJr6BiGwOMX
GBhv+u+UpUIt88WaSIbzdhgU1XuYtTZ24rbIZgTW7Ipavr7DAIN0z7rMydK2G7rSzWUnwup5IeZ6
KK052Vn0dkBKKEPwzgMItPavStlFOpSZFeazeZOE0JgrbjixqvrTMKpPQQK81VjsMjReICmUe1GD
ybORH2lpf/G80o1Sqz3PY39MC/MtNuunjt/bPiMbOZhPxEwj+s1Q7I1zzGAKiTkTG+FbT46dAMoz
FdsqWUnCZ/B00z5DW3HGHQm9QxCSmg4b0dH8An2Hc+HBwtSwdeKiWiNOKDIl6bAhdaw1KKguxcAU
9BspP+rQVQAdkB2wiH9UJL/G1HjnFds44UNN88Qu6/dtogjnc3nZQBIjdFRkHxlsxGpyIvt2h9I5
aaaeQOQcCF6x8DMsyK8JkxPdxGyza7I3JjLmqiAM3jAZ4kKPcy/rPWxp/LK5hP+Wmo9TFWB3Ujqz
pM4O+S0VOtXGk0jGt2B29kPefi4DvZEQzbgM52eIAEec5l/DAj+3DojF+og86wk+AD6I6UrJlHC7
p4QhhG0sOJYYBoKNIrvfzKtO45UL+IZXMgWnMBrE8EUCBRukMT2hC7/CwcnDs3UTM4uG4gyawu8r
mmZwJzmRKZL5kIbydSZev3YUGATT24k4rEinjo8u+ZEV/AQ6QyVk3VBzQXFNxTavqu2Uldxv1ABL
qIcJHXv2CaIm7uCWkV33r6AgZC6SR9NkX3EoJSOh7tS7qdNRM6egPmS50WZ9tQrIvIpsyg5Ukb9i
2zoalqw3OMlYYwLr0t4mvm6G5yMBQs1XJ2OX85tdzJzTsK4Otl+8D62GtJtA0pNucWmNFrc3F/tT
t/gvOiDWNarBRkSkwTk/ijL4FGHwVxVYzkyaX4illdDd7KvuSazX5sGFmMQw1X/2nfnqm2MSycEF
5QoqzYydGYqE7a3xvPXgZOjBwQX8b0zJ5GZsqjvD9yk/4huuHIp70TUSlShupt6dYUt2QY+xMJJi
5qVGtPA5IqvkF5Zm6nPBwfhcIBc1cP0pE8d7JuXt+VFGc55M+940muGk33HYQ/qqGxyNHf5f0eJt
ChkJMpZ66QdRbz1ocBtzYZLh9u+eyW1isukKLEoP5kLJBLcS5TMLxwOr7iHvJ5oxwZkxVrC/kH0z
yIbzp1louutj45W5FVZ6ovZupRhai73fFJzk2tDCYkynUp7TEhTE89Xzmw/RtG/B5O3cjLJQRrjG
EWoQpvhUoREnEv+pbx+r4UquaW9j0V614QIqDtt9C1KBJx7TprSQodv6N8QPRu6BmPPoJwdDgTwy
6KPmmSeVssFlPUSWF75paA9rgwMN3Hh6DTTJAoH4nq6tau6uhU82YUqbbVVAHB/o0iOtBea1uQNS
ucbrbu6k1WV3id3wY0kHmnKxGXcAR0919WHIYLn0nNUar7YuB3qJ9dai942kYv6Ge6Q+Lihmh7IM
viuP0ZUISgUiJ9l75gKpavDOhRt/T5abb5UTZmv+V5icVonjJhUYO4hpT32F/d5szYBx935xYZhP
t7CM59j3zBVCQ1l7uahLIPS0ddyASSUE9MJ9r7zw0rT2iwLI1iuHLGUdRqPcmDEW41x3R3dJHgut
XvzbmL/r2AVzVOQc8cuVTWQVHamFgLqiZjLekUpqJNQDF1ho3KG6h8evOXIkD1kHqw4DJEBsWj/W
1VwjdhMURMnCJJ3165Hc07bPWhNKN+JTn4dXR7Rv2L2ioPEuc0JO0GxbAQ6Wrqmsz88hE7jwtkGK
2SIFzkmOnmaSjNjE+DLhvkzK/iEXKIxyXhqqBEmzSA4LWGDzTQs3C827P8TCMbC9u/tCp8/ZMv44
KNxLem4ZsF/aSj3NEw561rtijcGm2kBW2Zuv2LHonuJnRpRKV8DF8eLaLoGOJlJhmUQDuZ2Vq2bO
uoo3wfZvcccmPILXwHdf3VBs13gcs20883r0ZCt7E7l+MHHjKq8h2aIuxC3wvjt2uh1lP3AvzB4N
WTocYKgITHoHF4GDEz0NmT/08ZLufUWWgZ6rcC9owBHj0J6yVnzOfe7uHBcqVXmbDQdGzDC0nIk0
WH88kCgC+nfCWcHZnAEQjAnz3piNxzHD0uO48oyxkitbmp5u5hZMC8+9RXjWUjnIvpDejNK7a+kh
x8k3NyxL2Q1jxv07p1Nn8qIWDbw3kIka7FMoBYrkxv8g67yW21a2LfpFqGo0UuOVmQSToi2/oGzL
Rs4ZX38HqHPv3nXuC4uUKIoBRK9ea84xUZ0SKoOyRI7v+IeHIrrFo71LJuvNxnHCnFQA1varcd8p
SmlhOV7RZ1DK8orZhX9FOsBGq2o+stbZtqqIMGsvATrucA9K/eL6zCKyhUdv+izGliQgg1PwxWHB
iFmaT3ipolXaLB5yo1jDAbR2EA/vTZXBQwILAViEUctAS8zzmxKLIWkBCOVj1M3QZnmB95ACFzfv
a1j+kXAi2nDGv9RV7JvLc9aQywPVH51tT1YuWZxEuHQ4cKcMnAsUcpNx3mpIg1uYQicWCDZ79iaA
KPv3KbH2mNEwbBWmdiCA4HukGFJMCEIIFmDXw6FdCHnWEmLx8q5hz5iRSZr0+4ao0zEupzXtVEIx
Lf/HLLm3JjD6i+rZNkbfq4xxWiV/KARBXNKPWUl72xeF2mkdyW6pOumJ+kC4U5wws18qs0oQUTJE
qzI8eb3DuUACrbE1YIZ8CyasU7AJKzLqpg9aooTejySIFV2+LmV/N0CbHyvX3sRu4tEINFZDCSow
nhyYVIxBbc2+WbW4uw6mELNJ5U5ydg8QsJ1KvUEmjOlmzBeoSraLSEtBCMW2p98w/zEvI0n2XW0d
Q3eINmnk5ruqyHHGFvcolXjBOshTqLl4062CWmu2J96gkB2BiDwjb7wwAIYW9pL2xuT1xH6ChCRQ
CJ2UVgCbjut3N8Y9FCHViWRFkJdCvjLZ3d+qqdQav+Nr3mMvrAZaewXHFw1iF20c7n/NwZ4RWNvQ
LX9lLZvN2aa7Yw1MoYSoLkh6v/W0CM5pYzEnCFnBsWO2NG0GA+3oEDgngt6WiXzSr+auPk76/JG6
uFUjG/FVFlMe1GTY20vjfbxgPc7MdbCItQjKiXboAO1NCAdF85vKazWOqlyLvk+Jc9ej4Kfm96fA
6kfkSqZg+aIz2jAzYDJD9QL2Z5UP6i0nznC2XZRffYuWroEHHZo4cUrazNjz3I2f9QdLsyn5UY+s
4UQK04ZuybLg0CuSCMQOgc07WSUbnHfdsZmoy+bWWAVqXIpTjSStXP5oXf1QQ55Z5TdT84dzJrrk
MPXjezgSZxR34lsTOR+iXLi+H2EWNVsj1/9weL1KsztrgoQjbGlypahbctF89CS8rltjvCOrwteO
eYgv6eJdHf/qQ/JTtO6bNfIxzFgxEFJRlAaFtfZHYGeZMOTFwus3afKexASFNAMsGjTrfGhkgeNd
+6z7vwHEHKaihJ8laXGVldGsHDyjwJYPVvceFbR/gnDG92vz4YWMcjdBJl8I7I3eazLFiBfKogsZ
CSx0jYtzTVvxYDF4OW3eQsTrd0XV+TSFokuh1+HeSmhhiryXFFfJHSj+PfRbJl3S/KFg+XIGO885
PvNygEYBc4psEqkV66ZW2a5ZYiN9vzmpULIjTt09SWGbVmACjIYlBcjW90ZQbtvayo5dP+uEGTYY
mZJuD5W8qe0Xw5Tco2BoIMh+wJpUjmSF02zyWBgOOqzCXT5MDEtHIt3y7rvLdmnRC4aRvRDZcK+Q
2sfQSXXuvVU/Yp/2VVb6ySZjQwKozxTXph3cTWrXnFezofLqkcZXSuKmRPFxd4zm2Kphl2fOhQyA
8WrJQ1Dmf0WqyV0aTG/snrqt6rHVlFq0ozI+KXh5McObVWagFinRCtyQB3nYwcvdWKeMkgCsLFeE
3lfHCocKsidYETQtmSOzHfAUkwTsAP6qKkg440trnBh73weDxiwJeKY3JRgzkXuXCXrHCh1XIZHA
G64+r4PUfGoPs0GDILSm9uB/MH2LD+BCApUvfgv6YKHofqs6YWA3pO9ZLcgnNNmTMJQat5OgDDL9
v8BAYLpUsVcGLZngfgMpKMa0mtmDoEGtfxoSk0UNxJgDCqNkWZx8VDx053TPn8mIqD2tmmdPQ94k
xJx5RDzspHTpUI26wY48vhgdqQsIq1qiVf3fc9nQ7NmQGIPVTF1kL47QF+oRhOTChhwU7BV2tTpY
5EFemeciAmUuEPZQEQzRszUmHmrW0eGVw5VCFmVDlLeHlAy3PTueT9Od3jrCmUodeZTK4g8f981e
U2+ZgmLEaA0bFCkWLSs8K3t0C4DnMaHasS0hEBrk0SkMpvIlnXZaG7pM3mABaGR/yxaHf6rTg9Fs
9mIaYgwnNhgNFhgYRxv6vmwr1DX2EtQTjL+jEnIl59GVVrf93o2CC1inT1sgWCpcFR+sl9lpu9ep
TVeB4R6CyA6fl91X34/9GvE9vZcocvkSJbcYCAANiPS37Ji0WKxEnVZHMHQddz84RrUR3VJp5mjX
pqQRqyBhB5A17T5poLrSy2HB6Tim+m4aV2kffKoueKPY2SX2Ilb1WVYMOBYnlJqiRCE0lpW/Q69B
yx8jd+HDd0Ls2ZX6PkrryfMN93ddqQWsAnivHs5BTM+kBSm5gV3ekcsDF19VlJ6Z/zJVcOkdJvlm
fCkD5g9TiqNFiEXUnHWeX7p8+vwgchni9i1WM8egPkVghd9s1Nd2PnaHyHkqpxJyuCrfFxzxEcJS
xzAzbilyhJPlJDHVJ10EH3OUweWsnAZZb9ycXN/Eb58tA6fhs2ObSv5tnWJaM2CGinQ/RVrNLove
AmzD/NBbVsU1P/g1CsPjEbbKIkeS2Jy9Gy9+LSPRNk3+XgG42Rmx860BO4MScmX3yZuRFSVDpnDd
96wRIttSmiMGANnkx4yZI4AAQYhpMR0oEwFD87mPwTYZig/lonVvZnBGJGdaWMupdkh0nOJpjbxp
QB6t5MlWcbcte9Ng2NsVnDfEnkSp7pzlBDb5CNxIeiNLoON1sY5SjFjdpzYCtVR8XY8khbtbPaIe
dOOX3C66YxsZHwgNL3NtEwXvjHjmb6WP8tbq/e+9jjp6DLVzVgHbta2ZHY95DtycXFWTFb1OMH+J
aCamqbOem4CzPm1xtIUozum+y4MDBXVsMJHHQY9yzp1OAE69QWnNNz3/U8443gdBQ7q0Sy9LVLed
q4A9s//XGaw7riFS8BKn/gMvC/ZAR4VdVPVb6QOM1xYrWqsLb+I7sO1Qb8W+nnhtMD75pMXup3nC
b6uAmdm6/rvSVLOFreEzpcxfTZGWmH+iiESiiwhavI1tzrS3sd6B7ksesvhBzzV/CTu2qxAb36Qn
Io6EYia3IHefyiE+pRWD2nlG8wFJ7MPOM6TR6Uzl32N79kHv9aX2C2XNz3yeMaQHudePf0gmNyCG
MfQOlsk69k5izzIL5dl3TM1vk0l7L0IEmgTGtcd5CkGGiW8nxQkAgnqDGbKvVF/vGcPFbEGtXVyV
z33DceOgc9vWM2Gj5fQS5NNWE2a116dEsUbYiEQTtrGd/1Ol+sVkT7sdCliZdQv6ZsLwiDrrNZlH
AOUG55ZuuEufAYMcF1+Y3l6I5HgZLCQhY+eyY0z8vVBg3bLR+J6MkCNHs3wlWxLdlyreYmPuT7Lu
DmUfV4cKBQQUPKJPVB7uSDuG1kW2H3sRZ3pL7VWgZ3+sMrIJ0mx/mRr642EafzJ1bAChNbA/hf6j
BUcygxE/hbp7o/5Lz+QwwNgS6KcTwcOb6u67rfWklgvf7rdRMTOtmFFaK3izJEmQAU13SVqh2A2z
9RoQLLZrgeFSfdYb5vkEGmc0UDGJfOug3wdTSESzpq1DxyHtXmt90hQ0Y5Wce8qZvT84GU5I50o2
0rxWcVq/S1rDe1saEQjYAGlaooN9GzUiPqui2s9a8SeBWoPCABFtxqwtY0RUafndsE2SUiKwdDA9
GW422x6q8tplyLrSKpmxb/Gpw8zsUDRg/bUYHLKy+neXc/QGr890Frll8OwBkwmZ/ZRYfTeCOgNY
AeDnnvUnd1htxMiIV2gQquiOk7gmUGNRtOUHkuF+ERZteSkb1NFunjTYJ3xPovEwjHVw0YGAgHhR
a9yVK0Q24Utnk0rc42AoUKIoDCEXC/FawjdLz0F+NX0WecDTQNN05T3WYBcUbS6OfY5IiyEASvNw
i/PlHVmZYLM4oTWkuJhVZH4Y+vRq9xxRbZOS16wh0Q2oZ+oo81psqNBLEDxjLXrOukKuUDmmeHta
tCfcmsP2WiN82ejLClbrl3BiXszmv95kNES8MtGxKiNHkqnzObSgfPziLUPAtK864nnDH53RkOcA
Sjud3V8GRw7ymMX7q2r/FOjW36bR34X7B8LHRup2sc1Qc2BHZuo0iexnN2mX0NfEMZD2XbZFdDBL
67WomMEnSx9zCt14Pzsa358wvXWRWNtmKLZSDf6emoG115wQSqD1xIzu7zLItfusR7Vsly8FTFfH
gPQCFtzfBFp8ESUv8sG6TueSvN48eo1Une/GnhUXwsUvAqnJyStf9IZxPPcuQMbEyZVTYG1EJmDi
iOi8AYRrlvzQRaRTcrX2Ggka8wJ4h5xuI7zWi9RZ0Q2aZ8c4KZvcsB6Kr+y+o5tEiaRT4pOVWvXR
W2+3n1HMXsU0ir9x6zYnC7IaccCYI8qPoVRE2tVDAnemNo59xI6pNed13uw0U4ZviZmNcLEQY8PC
fEkzE6v+mEIE649KYTMlhoahZgczOPPRsQQ5UjRIeLT7qie7mC0KtE0rXfsbSsm3dJZr+q4IrSqK
Mpxg+ordJlMaiWKeORpSk/bHYndI03K886ky0amf0f79NqopPDCgCm9IUGl2RjiiFPEPlXPInOmj
c3R7VeXmS0mQ9r1urQ+yLOCdMU9Wgb25g3EnXQ29C+q08Zh3ZMW6IqFXCvtl1STTq9Yv5B+cIOtR
0LTu2m/wlzlROcRozDOWh6T9wMEKx3+kRZ5qaM6TrnlOEeWih3CdFSItUlqgrjfB8A60RXq1rSCa
tcZ3WTAZ1eckOppQbuwZyiN7+HvOJo8JAZGNrFFnh0apYSXyJqzkW+13fCNisD+DXf4ymBftRxtb
rEjQTRi9j9NOdRsjyrh3/EyOCA0sG5GI2RlYe5jStpFWHSz4Kpuu3Nht2+4yrNvMEug86RbzHQMR
KNO4bwtkeZ8xbCbHSl4lY25k3M/oWOqL0TS/GVsLWAbJ1ijPTeP+ySfCiGYZYzVikPNhJarfLAHb
jW4CfqrqS9NhZUrSkvFhhD50tGbc/IaFybe0Pyvq9LUNDQM0BkaR4ZPcQedeWOcE7QAd8z/JEB6V
8AGocsCTyaSWZIOaABC9Q1tChJh1SfL0BUXGptQoSGksEgSXJdOujYZ0a2XSWZmgLtZNS81cmWCL
BCpLvcJXpm3bNt/5k3GPFH2vDFVDsuAjfPfUOdgRG0X8yzyXXjI633CEMbEWoKFRn3CQu+GrVrhI
ekbcBWmkv1gp+QSTz3MEs47WuQuTg1WOIEOXt8Odh3s9KHVRLollxlHr0/5p6APzdVwsW2T8VmiD
ThY41xcEGEAIDPapA1qlFzOf2AH6cqZ4tn+GpAL9mBgaYgahN8I8sGYTRcJMOl0CkeQwd1X5s6yI
sqmn9HPuQYkWqNzZePrQJNz6Sm7G3dFM81hrw3XCZHdgNtfz3uDlHvI42rBvZsTRLZ1IuANrRyRk
Szn531Fn1ZWO9obIU91ik0E8XI+zXY+ks4zEAM2us+n7wj3SyLBXnWM1b3afsekAjuJGA6O2MEfH
3JUOcsI0YuAPhSjRq+EA7hnBsEHVWM0D8Ana4bQ+9OcjAZV+tKQo0cVK4CZkzR13O5A9uDCdmXxv
CymuQ/QZNdTiP5gkUEVT6FpuWNwQLTdZe41DTG5ZSKhcaIM61qZvamxRrRRyX2c9pWS2r/QOexsl
UR0em6S9umQj+0Xw1vaul3qJZiwpj3zyRQE+W6S3siGPY7GH9lGDEDMrNyjsv+cSL2s671ON4UXa
0/4UA/2G8K8OPaTGGQTHiiTWlG5tGZK5q9h4nx1/fEZYpkhIot1q/0rk9LdQ/TtjnS1Gk59F3WIM
LHqgGhFtXYprYAUoGrKi3BD+oHm8Tb+YneMrN+lYiVph1nMo9cf8MwJH7RGo/Ncp4ekUXbYHhXsq
DQuzjzzzBfmpBmR9JGUE68ZIngkcoek0HMnK9lRBt7rsiLYshLsAkf8qEvNWVdyIp3IJOhowJim7
v2hvOVkDFz+LvjWN7TyhSCRVzMJAM4/IY2JZ6Qe3nT2cxOAdNYfSlxjtg46lFm+lPNFUlSfS+VAN
sjzK00y6OMgitZ8bYq6irCfrSjP+99rys8dNYJHZLs/Ve0GE3cm3iLKtWmRBnCiyXWFANSwJRTkX
DHhHq532WJxQWY5GyWzcRPHUGrRb5tH8Bi1Q32WjbXtd2jpeSWSgZ9W5fUjy5mDQiB9idapb/MZA
6TCO+iFnMd0XMfzkOvZoGZm7IPffVOn6nq5nGtrbpjsWkbOVvht7jwvDz5Kva4+batZfI409QVAQ
pB3JhTlBKUV0PYdpFLWcUh5Xe1+hXEjxSBBwOh1tDa1toZW7duBtJIbd3FLJ0ajuZO2BT7T0wRuM
2Ti4g6IYzBhywj3GdNBhyGnN4lw6VUSKlOZUu8igke2Gwjy5E7sDP+e7tVzkARM17AEl28biaIVO
RpM+hJjZ1iVKtuiORjg9NJpdnSvfOcGcoVkIKKLEv4j9u40nTiIwb/TQT+xdjbLO46zVq3neGl2y
1zPbOg4digSys21EJsYhj5AfSwcd8Aq+EJUiYK4NWjfNM5Z38/G+Pq71sOqRNQ0Y5ZZP6nERjsZl
rrBXWMiJGQTBBKMaJh9X6PwsQ6zpyADkBFKHoXM9I2h+lCl2iKkjJDn0vZKQQoqNYdNomnas8t8K
HwT2QUo+RPZ0tmNxEtgUTu4OFNy8S6T+JH3iV+zut0l8846uwG8T/e9eVcNFtrqO+UGQPTKPT25D
Q44tQ4APycA+MoPe9Vnv3C5+cqNOO3XdYkdD9Yg3zISAOazNPKvgK3JoxvQQRREwpmOSOVQhqb8T
7KQ2z9awaVGJwsCfpH4afEp9N52qXViCL1Ycjk9AhYCISV/bjgmtBhxNzQGBeeX7EVbJzthBtdya
SdseyIwfTrIJzI09DHzk5CqdkPMINhCLe0INTLxlwJYk7XARgOWYl2/fXwck0RYB93saslEsdFmd
BsD1x4BRjRV0LmPf6hK2Pt1e1ROL+bi2XMjsHgp9PlqlVp2M5QLcZnWqZTisLVmyg4LafCoJNzkt
eaQi8ZDMvkcm/EEDYvHWIU15i0mojwBbQiXol8TUmbn+1LSIK0i4RAFn67z1VFJAIkNEY53+1DY4
o+zGvRZu/eogifCcwGLP4FLz9MxOVXku6958reFALupD55Q6l8DvyDT00V02gHVYCgXdYBejIhgy
CGexeoFFuK+ykVZgOe3oFO9cOxgrbE7hezmZrxTN7UHrE+PFGRUyrKL6FCYt7xKlOKc9mlBhZxv3
OYdrK8NvczCPF7cwWczHpNu5BkYOajgH7aGJx8xJCKXHThtvUDRwpBiqPsSao32f3PeHwViZFZZE
e1R7iA4+3YEivmrXkP36R6sg8s+oa2iBBeOOlmB8yHGMiCgf3oE5yR0cgCsd/XGDcLd6tpL5OSff
CuO4mb30i/o8oAzZR1IGb3B0v7e+PgKPrCJ47Q399JomN8+cXInZRxhiceIvtTy+NT6Eu9Dg7G86
Fwax9T7LChYn1FJ4N3UWhB7E+kJM9dkww05HEq3HnEetm5W02geaYWtPUoTcJU8t/ZCjSHpFkoZ+
zJywXJcELm05PSH6pDujRu22lJKzQ752iA7umQBiji91suNqW7blb13CVNdSpAbgHM1TM8/33OnI
6C6KXyGROntbX/Jtxl7Qy7ZoOYdxcDRSzXmC9ZzSp0/1dcsxsySLRcang8eNNz09N7nT7+sI4iFf
wo02VESzBOh3hRODibDCOaSApRNXmkXyFDWW7wVxg9C4g7TOIbEOAxdwd0G8TFaF08HI6d27Vuwc
ZjFqKxUp2tw4BVFd7vyCxCe0bphMJ+I4f9E3k0+ONLLzFIhnAhGQhKqe5ChfGBcVyJ3t9L951C3O
0QXiKX9aqPkdvSw9h9qDL3ZIbkd80dwloI/h6dcFYFb/VIbjX4XjfI1X7mwwKYJn1U0ro6U4rwHs
MRgJdzjZVr0/XNPI6Hd9NpinrwsVWqdIMriMUPjunPj7xGz9aKBFIosllxTBP3yGFGuR4W8v5aGN
Tf3ENkpRTg9teuBQP+U6dm9GECQv2CjZWmyTFJihRTpVESG/l6FHyzP0GuX8ZvHnKPFLweiP87Ik
T5ZlbWaxZjtgbmVv/f1au2VIg7bsQVbVVA0eSa+G97hm/t+1MPCfQnse9i7EIAaE5i62DdxWy0Ur
fmoDZP06pI9RCJI/K1tzGBITchka55StCIc1CIC0xC9kDWSUuUa7U87NsFPdq7tuPBuAGs+Pa2Pj
Y/vnaFyLgUk+6jXmriD8ztmUAn2dBHJuLNZ0zzOd4FC9xzohGeYQpf2zmCnIyjDBukCw29dFL0d5
1FL9EOUTWcgtseRmjBio7we10cNFJDDCPWn15hJntPYQcea7dhr+8+fm8kBZXwWs/CBY2fN4FmIA
n54MO5dKgRNLmJkRv/XPRe33Bez1Yz7l4QWmFhpFJ977RvfUVpQApaGyRUHmn/+5aFOLePQRKIzO
vNKW3yfReiQ0uOfRZveZWtMvt5zRw+ZwSzp35pzboqlO3Lw7JWYKI4PgD32efuMvWrlGo/GOygtt
Tv+Qjr46h8tDBVh1q3xUp77vfS/CDNMEUXI2jefSn4NLwukR9R4BWSMTL7W8Qian0eVx0yeEloZJ
GI7f7dTs1rhBi31Ecx4ZDwM+VyfQbaxgmoGPpek0hu/s68qNMCr9jolV26UtwmVhtmCni6o4QLo0
rjpBhts+Se0XPyuYgtBM1Jx0+phbsmxNK/5Br9ozmWlVIYYz7Krmsaj7+BfdSvLuChm9iRHGR1Vr
BuRkDexpGIl94ke6Z9LGHPw+hJfiu/s4o9QIIXZv6LjX5xIZGRxPxkSLDBAZ+s8sLpCcumuwqt1n
DP8feaTzO9f4SldaKW5j1Xx3a0hiaRXFT3pD25lj/y3yix1rebaNQXp1zcCaZi1ys96CmyvH5KZa
RcvMKg8orjLPUM+l4/yIOkn80oqFgpyPLrlWmmb9nUtOIXEvfkP+w9BnjdMrGX4XPSAHhFWWj6Yq
FL1EuFhAQZF11s20QRoAy4H68FWroL8ii+o+DSrVdlqsD2HRXEie+QGoxWHiUqIlEWzJm0Jlt1Lv
UHXi0+itDBnwDGLUkUiXNdd4BxTLMKHCd8h4Ols7kWO+Jwad+573cev0uvUu0Bkytc/V4fFb5Bi0
tH0ruDz+VhDT209F+JxMrf6WxffHnYCsRHfDmF9hcVvvxDvjFxImlo/lAXVyalB9gaf9uq8m541V
OyD9ljvbRsZGo9ON8+NvZ1N6BQqEpyjmQJPk0S93mhjI35lOPT8ewQZNgaMp1laPm07lmPsiIGT2
8e+iWZDOBxD/6/kjhKWHQ3f8/Ph3zlxeTKJbsQfX7TsTqcdDxINp3C2l3//zHNgKU9w4X78M+jA4
1K0WfT3/GMrSJqANfHj8u7lXqHkQ050fjzQ44c12ixADK8/76/m5VfQUF+r6uFW0c3ZGFs8WbrmH
OYrsEA86o9zls7BINNpWw6TtHzepQwhkiVzSEpZ30nKse+VI+fWmg+ZI1dC8hypon5yYCODlEUAd
9OepR6fzuDnamKwfb8njJsPxYuvOjfn1vkqTYTzZLdgGl7/1a6ZlZdF8Pb6W49apgvcyi40nnc/l
cR85TuZ5MjADP55/RnjPIc2RUndFhwDCaYCFk/G3KRHcsElLPqMakSLz6OpZxLxL89i9P24ZwjmX
SmMXrjruEPY3qxnhNLa0YVSayze7Cu6RYbkkpQTGG4SXYxB+Jm3k3B6/BuP9lNW1+XXLDsRTRNfz
ZoRCvjGJfgb/PH39ruFlDbPqvm5BO3+BytJ83TObnRfJmvP1u2oYXzFKZF+34il90/ss/noCGggq
S4zB1+/ssnmPhsklaw9dVGYU5S4Mwr3bG+MNM0KwqfySIJTlpkk3HsRLuxfF+EcDNn2PE/cJLf4p
NUq0JrN7mFupXXUtYkof9uJQWwGR1l3Xsu9YrGVCoVLSM2s7BnV163D8e3agHYW5cFQ4Da3rqm5u
sygUHBjtKMmd7Tr9FvldumHg5W9IextQUl+dnEl5a/vRIawwRYNKOxeZ+6YFjOUVUYPIQCsk46UV
lyffnZ/Noi+2is0xp2l1xGw03pjHm0cjd96tqTOvaZ5YB5LCfj1uPS7iwY53VoVamLyw0TOLkcrC
Za9kMqoPyoJgjsA64boQ16BxxNWI++iS5bdsQORhYHJl67t1gVqxIXBx7gy8+EgiQylLhy6mbS1D
mogg6YfVPrLMq478c9AneXaLFI96YOf7nuHrjIOXUQSrbui2tAJp4Kzqzoz2QZyY1zmcbDDlFSSm
5WY9W8bVVDemRsMlTAAPJQXwxByDEgUOdgoAbPZVEvF0BQi5d9FmeoNfuQcttH8QNGWR0thZ18e1
x4XFW5TRDT22VLH0zwpITD0OrgLVz+N9qm1w4iGFo1hew+NHQcvMtxF1uyMZENp7jRyrIZWLXs4c
IO6OzLVQ0KA1Ewv7qjAxFRQTjhZX2uEumsAm9V3UYlgWw7qvm+GWOJm/a0SMjj14buj2XNTyLB/H
wuNaomitWTTlN4+bMhh+M7eSh5Hkvyvz8HMxiO4wU9S6ZoBMF5P5TfoCX2sHXJ2c6+PQFsxBY1xp
LuQP11yi1RwaeFL613EMRxKt5j0ZF8RA5qVFNQPgYCxrdZ6o9PUnLSnao+E4H1pfQWya0VWFc40c
9HGxmC8oLJKdwDdFNQO0dmwgofVlhiRV/bFdSBRdx2Y3DjFmpS5676EOz1mb6OQ6aYcSv8TUkmsq
9UJD3DtaF/a2bKXPORXsvnXRfjgC9gxVH/sZ0oLHPoVUBMcmqLUVm7GXtK1+9pl5Dac43bnZO/SJ
VUYO25aZ894PxCnOghNdEXjVReU58xOWjYjJsnkN6LcwkRuvM3mEKyRPipO8n52EnuUnQYI1S8j/
3YbZlZ/+uRmY3TgzaSbgdlXG4/jvu8rl779++HioBtYgesjlodCGYYDrART/75/91+M+/uDxAKy5
lFX/9et//9uv62ae8lj/3O3f/0FyhNTev//bPw//uKYjz6m9f7+Kx79+/O5x8fUq/vv5/Ps/f71P
//zF42V+/cvHD//14r/+z/97H74e7b/v/PWIApzI1OuIgUjTqaFAHMGXBXsoDE8d3WzvXxcj0HxB
YkWU/iH/8DJWAoP+nH3Siu5O5BMnWKswu5WV7lENkeheqHfoiM5pkjfbdkqvNKfS68o9+xrMShki
K6fIdu0clF6/XBSjUXhZGfyltdnv7HLZYqba32jZiDWZ75BxKL/5TmZ6TjKYxBsyZ+87yrTJSE8I
rpg1/BhCVomyySLYGPLMvtZdNxW2yCHo8CQuM3f00x7UoiWOzD0r8i+8OUlCzy3BxtPCRQQr9Hhb
uBrYYhLRzo+L3PArTA1Vuk5RQXjxQFLgRA20sZftpshD7Cw5rpCSvIlkbCBOoMS/iBrpCJqTnWxq
IHrEcG7jicn8TNbrRMCRXGRiNAJOVcmoOJ9qdIqEf2FM9Hyn/IbLGHnxmIxHjYi50dZ/pZbmnAbO
67c5Hg/4a5tdYkEjN0W+blikorhHJm+0r00UH+VI0r2dTViRI7SKafu9MQ1xnMoLEgDjgIFxSxzY
CxbLBOHiglpnshnm6XuY3GpapWtzVr+XOLZtUgvi3RxcuSGbuYsboZ6Kl2erpkTbhtJ8zy20CjmB
OVLC+nVUvnTg3qosz/aWxtBXcxdesyq3idBwtVfOWQUgBX3qjtEK9xXtqnMn7XfMY81Jdu5ny3iN
6mCZ6SQMvyvS+2qICaZmLBH3F4IcaktpSNOq/swsXsV0SYZ8phPGEUkeDUm5soPjBTsNg0h6iwFM
kS+FMp8uGH42phpM/Lo1YgL0+X33as5FQnQKFgAUn5e6Q3PmWr/F0A87B2epYgNE6ovPU2WdTAkn
MsayvXgEaYf3pkdK4ehucYyQvwyV+zTYevLSOMi7B+wzPjujTY8oB1efcUwxIfpusxWBJQ5NM7Hi
NaS8BemfqTabLdQ99H79fKQqNe4BIYVMoGmr+doe1ORLEOQO8GU3eMPFjZGVCGXQsh66HBrYQfth
Lj8asnKHpfxqAvRGpBbN/TtATZJKtMreC/qjxgB1BytHfyFm0MuJqL9L7JLOEHZ7SeWkVHJHYDPu
84K/IJXgWhGKBa7fek4X8BAO1B95HTPkQm5/iESw++cbTk4L/dE5phMcjycNI25g3uhld69Owcaa
mRJWL+Y+BhG+uBWso5lD2Uw79On2xAdb0rb17Y5Ts8xieOuRYmnXdL5qCETTMT/OEHOOODbwmY98
85PG7fAvMjRkYmDEWcE3DUh1k7uHJGAsok2T3Ksx+pPlWHB8f166+/j3pqRwN4keeZptnu1Q3xKW
kFxiN4hOTdq8lB1OF5t3DFG9QIUJqmCRfK9x3q8drWPyUyff87rEXOAy21YtqHoDYGprms+RrZq9
byf3sHKsVdMGDfg2OoroDK0pkXu7I/aRTl7st8fcHElDQ60+OLWNFdhCT2+2Rz20oluydK1xJvvK
fhMVlXCLKZwGnX1mHoQbsMVRPtRTz/cgv+CHR8eZ6q91Xcxe/j/sndmO3EiapV+lUdfDBI2kmZGN
rr5wd/oaHvsi6YYISSHu+86nn49KDJDKqs6aAuZyboRURigWd5L2L+d8p+oxhJnA2DIS5e2BVB6m
9h9Dk3xJOvEGeivLShcIO+nTAhqdifP+0BkPwejdNy1a3tULN2BU31BwfO0KvlMDcug0wvJw19mB
5MVaxIxsX9AoRiR/VulNGmWwZM3yGfEgMmAr/OqFAUWamr/VsQOVrBaPoALqm6l1rnFY8ZoqMmsE
zrBDpsofWHCa2zZemttCt+mhKSoepZ3loCjmO3XMx7m8V3FZokDFqAsTcgmiaYTAIIK7KKk/pTY6
eS0VD5WqOXa5A/ZQS3AljBP9wVWvXhs/pQozvWNZTA4957HQUQfnymIKOSFGTEjFqxBKzjlokrDw
5A0gM6vHwc9jxd66USOw9tXkcBXEeDgaVlW1fLWq70uJ1birjnIuO2Jhp/3Q4rzDlK2vXsVgrZ47
gjLi4WxiKPATbgZkZxhHJm2M+6lX5Pdq4yYFKIk+QUMoFFbnN6K5b5g3EA1CBASvFatNffC6ybrY
kj3ROH8p3OxoVYRahbm2yD8pPSbLYcRE19iFMnjxMjAqc7/cRJG3L7LKuHSgcTdBatAKZ3F3iGVx
Vc79oPTEQetcJrjIro1AgdUwUXL1FWJ/oovHRS04uqLBd8k2ODC3YvtHhsyUSvQTgXUiLjXCTTJ6
NO/Td7NHKewF2uB1e+uXptnFYUyZHjOa1lbW7UjDan3kgeNDk7Rbw4NVSG7GHYBf0nDz4R7WQo4W
YYn2buud0iacT4vi1GnsQfp9qhPUIMdBUY0HDeIMAwI0b+r4VKp+PKaM7EhZ0griu33VAw77dGx7
VFDmDVDX5Kh4zDm1sI7jwpBWlyCZyuaYheV9OFXVKZf9HWQWtvqmuRuVinwVBJ9U009gKc13Lx3R
jkxjvCnBz6VR2x4r17yBuOKXIaqPdnJa4vjoEp2KOdukCR53cJp4+VdEi+U2LhICBwh86nvOr77l
I8jhwpSuJm7Z6cWPQ1g8u0RdH9zBfp6I9sT9KHeEpeAcrbN8n7Rfim4ktK7HG6qQgER10vwINcWW
bZqnfEKxaDrIceJSV/cz7d5JLm3Lpl2wKDXsDKlojlStctNbbl0uLDgBxUdHhoE/OtPElGj60muN
bKtmCps4XULxpkOYqCUQuwkYfZTxBhR9pXwCKk5WClHDTMUrloUvIPLCQxZxF/XjubGD5KCLNTMB
EZYP5bLfNobaejExuEaTXcKF6Xm4RM228Xpu9p6RWGcpNM4y7xERPqCKWW0iCyb6BPtgklp7hj41
qBP6HPBDcE8dueuSiCRBt7sm9qqPNWpnA4bxbGsgVqGxxL4pr7hdg2k2fD0WHq5uEOR2qNZdX/iI
PvSTaRbhQzeU72aJPSK1X2pMAgxVDYhWCH2I7QrJiUAw6CAv2NYjPltbldWhYtMxAeF7rvrkpWPH
vJVZlaKMx82JefZJyDZmbAquJycfxM95BeohK/bZWnUk0jdIhWVX6LiHlIoljReUGnOyJVtJkidm
MR0fMIsmpa33zjK8h6NNkjOkPlzUXu7bOAZlEh+CmYytGuaHdur7TtnFZS4mpL7MAtuBDf/EyHDI
oaIvxnLsnIqHYP59bmbjaBGutkBiALPpkniEkZcXOWE3mB8Z9zHhCirf6c3+rKqwOsCDeWBlpjbL
kn1e1ppX2a9oiB4XQowYBmrIsQ1PiM5TtyptvwxalChnMZYptoIz5oEFXvjTdNPN0+zHwn02Rdkc
AoOUcHNpT9j2xVFiK4LhTiGB9fHDK4n8MERzm852/zTE7g7w/Jp+On9u4aAL6KzWPOB+GDF4lqvY
cvZSsa+aNruRz66ssSaqlKSIhqhy5g1F2I+HySmNncPAPM6UvYuNlFCTGBnvKlR1BoxCRme8WKOH
4B1VycgcPxh5hsvWArAX51vPqYw9aL1bK8y/kVWIjk65z1ldfO8W5yNZdUtaRgbra06EOI/8smOv
mxJ7uFlGnLWounaj6Mmtd1EJM665HasJ+S9sYQJW3NM0msaOW71rOS5YfFo2K3QYbBOeLN/tm/Ri
zt3FNqe7siX3CwYINYERH2Utz0EyP6099N5MxpqIHfx6OZlTgSUFFXZVboviDgXYimHu0x340ZsI
qczsjPgkwS1R/yypb+QEyps2lMg54F6BYVnvDBO9DvhhNruiXXeDxeqrmw+oBnK/moLikBJePxSA
2S1hIrX6NDql9qMsfxIeSxWTouimtMqtDZh0ijhANKaKbV2449V2hvt6lfRHDV5fp3dOfbUcBUgR
PxKRexnV+DTBpdowb1SXymQTDf7yKe7Y5lqoqk13eDTycF9nGdlfCgciqHyogCo/U7dfh65HLRv1
eNeGmgRfGZasM3Fh9Z5PNkv9wlMZkCtwE8dB12Gq5Z6srys8UXuHkOnqJRQATbX66R0MwHGDgFwX
3+qOIRIGfPyeY33HUdQ29rsKE5JtulnS3WG66fSyR1H2mfCP1UHwESCXPFYhSfQjGVX87KhRR47A
vndugjF6G1JpXImLYKuYe+ZuqOYG3tTrUlg82QbFDt0O9G3p6C/VnMS+DOCfs9pb6UqLddUB0I/h
pfYmNE0DhIFejScO7I+pptWYg2LYMl3FvrvS3rw0r051KqK9N+U3SY42XC7WqVo4v9XaKdUYDJo2
DFDOjubWNDEWL8r+OgqdbbwlAOhhdXvu4G4TOx1XaIf2TA8sIyvigkGqARzz0Ey33mXscM5Aoc4e
iQBjaWom5zhNSOSr3OGhQ67UBsH4hFCFa5CThyYxeOySwzQmbDZ7rFM5vzmjBhPGkbVnhEWe7Pq/
yrC/R2CHtax5GvRUnthaKh8LkP1FcV60uSvvGWs/ukGf3zptcFfjwAyNOX4ukAlsHB0FpwCYHCpj
C7ImNgX3lXmX6Q+KuQg6i+WGSuktMWE7xPb0kraF2js49uzELU4KMcSFVLDc1TPTDgsBbpBmB6vI
71D0dedoyh+GhpmG0EN1Lmw4ntJ9tIYBrkmQ9sQbkbYda9v2IW7pMxaX/Mg28mgEzgCUoqC5L/R4
s6sNJ73YaNMk+KMQ004ZYNYKSbTpGiPDHdz7wxDOR2tx952Yjrae6tNIUvqKYpPEKSSfpmCaaF8G
th5OR3tsnUViwz2gIovicxoHjCDi5pppt95D+WChRlz9gLRiKCtQOzE6YCIlNwRvg1cOAoRHFIMk
EmNl2LO6Xyf5E3JOTaBhoaH18PUWCh/uN4B9JBkbFDqFQas+8kC0RHQ0xcuaTL6fgN9t2ovhLl8M
U1TkAOiXdCi/TqvSrAmQZrrwKEcwbVtFSmGplzdZ4PCU/KC4iW7L3PxIIcUZkNh2RhxiGJ9BP5lL
fccgE3/XaD+jcwKhtk4UlyxlSRnDK2ZkvnMizgwKvcCHlQiEB24rTZ1z5ebwduXsgH0AtRCsUcTC
Bq+JdtfjiU+WXgKUqsB1Udechd2uACWzJ4eRrG2r7U71jHwalRUTj9ZC/YHq7WJFy55borsK2Mpb
K2VoVBTUKAvEQIvwri0b+9Bbaj9uuqsBlp60uvij7tLKB31VYvTAAFNUFnylEDo1fLt9acj33K2P
pZw6P7Eah+HL4B3yAKWnmGA3t4H6RB5UvkePQ7qoSnA6JPalHRA1MC/1zZonru4+4w6+Jz2je+7q
Fasig4TKJ+ZIGcVjQUbgnOa3eeG2N9jgl03e2tBjXXW39BbQZcRSKXnMkUYbm4ZfJgmUGWlqgYFt
h9pDbKgWbzsT63xWrjvznLwLMRjsMEesaSOJZqqdmENmwQfajPLITfGQx8ELxF3bD5bluazkgIgR
prptIxw0V1W9rksI1KWNWl6lO7vPLmjP221oiPfGak7L4k0EbZAtERCoaXRpeOFEd0BjiXFH1w/1
h1twFPkB3GHcJA9YSuL9FpHRvHP7ljRwbOTQEUjtW/J6VwxYXoIIfUmU5mdoc+aFQ/gYB2Hg66U8
Jb3Kd3MTPBi2/V73AA4WhN74EOCERh+0LsHFhKK0Tc5psggEyP2pb3pjbyGUDg057AGftkjll7tx
CtDMN83KUzDsXad1vhHE+YXotvdL0n72ypsmRG5ULPaCVH/MTkixxY4SFuABAorDEJYvVECo8ef2
Cwdgdd9Z3PWQOq6S3Jp9ywrraITwyW3JlLHhTHU4eO9bRLubBo7iru2SctupGw8CtN8PJBLEBLAf
Mq1eiSi/2olKbivedVNN4mJiNYGL3R2gRig2MyMbAciLHQDUbaSAuzUa42PBbmene+fcLeCvtJcG
yIJX5EVg7SOFcmCIDJLmc/set7Wxj6alRJe4IaTA2QcrJMuxIPK1M53GbAaQvabYusdkwkoUjZCz
4sSO7Zo5oqwEwVLgBLtBMnRJLcfyA2RAcMpQvw8lkcHaJba4bu4Ch96n7EPIeDkkHAei1aixlZVV
/ZLGrJmErOZzbuJ0QBfsewm1dj6DZEsGC10FUWgDg1Mk7a8hFeMrNdZxcKevQFgoiZVzTIZ1n9vX
7oXd1PKmc1IH0nx8Rh0t7xsb4iSR9G8sq0iayVBU/PysqsqjnRVU8ZlEmPnNFMhNoWI+VsLInshj
PP78R5OF3M1jpb39+Vnt25KRBTLWqub8XcbXUuNE93jWna31rwMCo00P1PBKKOT0ahvypnPs7iZn
NU+VmrxOLKS9MH0LF9e4tUzzu8kY763S6H2ijOfIzw+yekz8LrBJSV4/qnL0fG3d9dcOPfMLaceb
3uN8Gw1Ghf3gvQTxyOrTNZ7AsngvHOZZaJ7g25SPc6hGVmRc2guZUKlaXvJucE8BXkwaVNJxQuyW
ftPCk8WFAdoHihewX9wQDiJJJAjmV2/UPFSSBNpYp+/idHmZg8Z6TQSiyZZ0RoZf1BkUT+nWDVN4
Wxnnlj3wXIrNgfigvOr2rQRi7hY9n1Jx62UuPMjZSqtvZNZtJCfYF8Z9AnzpeDbYkLyaZICbRrMB
TP4eZ4g3ZT8Ck2eUnUSR/ZibxjsnPPG5Nbglo1e3rZI8G5j2UizV1qHi/NpLfdMPrbljXHkJVd34
U+mYb6TcE5pVaB4JDXDInzXQkFJ7gGcnqyUd9m7XVk9Qmc9EXpknlWNDtWcvOhYu6LI2rY03clZL
0b+iwTTuW7iGj0vLeR54Hyb1JXtmKkIuC0LpBky8kp7jbZZfKMtKvyhGfQzdNNsPcekdGESiN2uR
/fZ0n8tEa0XxHXNOyQkpn66GQxizSS/siMhXE73SOgauDB6MnXfrrc5VFdybXs3eIQ5YHcAkjGpA
u0PEeNYag7sC09InO4hgUXgMGpUNbarrLPyNvaZwAYfatEDAymokrTqxpnOjVvSvSKHaltjRpng+
DGOEHHcYvL1DLfAWFP1BWGN4dGa4W9GY4tAwk8k3EHG8ta74FDNnT3C6HMfZUc8tGrx9A/LNT41m
2uFjQwwmUcZ6Rb6xkPYfsD3Nz72ELR6oxSX3JcJYXOiY8K7JO3GbVltYHOzX+5s6JqnV2yGefs+c
ISAunkIASXN8IsHoFX4DUR/08zCt1PLQu8N7pdnOFHVzQfBp3qB8MhmR0SU2w+IccoCQOBeQXCHx
HI419oPECfNry/3MJQwPSQxHO5a+5DD/tqRCbooBRZqdMe00JkRPpjGPe8VQ5CXu8h+qEvp71VAi
eoX3xXIhu2uXO79QcGnSCsDKGLmgfIbl84hazMgM8RXJwt5tOG27cVUcRY77bMV3c0x0OT7P19Yx
uvvEdHj4djB6yfYCCpDHd0WdvIQkur00y9TdNahPJjl/UICEVxKpumeCEJf+YhRGfZ29jpGFXV1k
PokbeBp1UYk7D4obRrH6/ucfQ0rqBQbZEKFFyQPHLC6jxTRnrLAgJVZJTM/qX4JUvJsc27liwofW
1QXF3lGakLs0dyGDe7CllAk1erq3bEpq4Q6UZHFwLbvuawE3eao+Yeb5gqQI5r3MitPUngWQ9W3L
cb8LM/iSUalPMj7MPbO6aB1LTwE5nbJnzZfItyFklDo19p3Z9LRC3djve1RDY88iXba0QSkTBmrZ
+J6dYEZMnPM8RNl6w7vjefDWIOHKD2Xrwqn1KwqabVGVp3oar0xCUQjNBDnNSCksHsUDVgdqLsYh
FcOsjmfE5Mz5jRfRAdZclUcE7WsC8eIC+YfyFiyjZFoDIsvzrO9VQikgXegqaWDdYfrpQVONABjH
3jyvhaeIPMnspZiuxjQQzlc+DEDQiaGQ08kW+/ZoIuU4qBHobpXTS3iMJknMsn0HObcaX8ZhzA4Z
OAQG5AhP3OzBKRTlHMWJ9DpuKuYzuYcgKRftLk31D8mW4eoIXlHtoP7A0sXjfkFYxNqTRh49sKtN
ZN+NvFpsqbc4cZGY1812oE3scgoa00y/hnV4LJulva/xC0YBB+CU4ENOQMbZdBfuQ+mW7XftEjcC
BSfYee1cnMJ4IAmXUqGa8nXZgyU4QDTje7P3NW4GVtYmhxrB0M4tsqnXMWETdwvSzH1he20v5WcM
gfbDUsn3icm7OxcVNKCO1QHymL2tOvqbBayuV205h+Kr7gfrqoZzVGEBGWIdIo38YFwBi7pCaDyW
8oRsYuvIkYuifDJrBZFVag+smp3di6n3jRYSNDSskJipkn5ceYclJsgggH16HrMqPzE7Lm7yKReH
VA75rQy4xbM5537S4Z6NI2Wa4r1xArWxe2PYNjkdkulV9EQtuQpK64tyFiw6HZqUoHCaWzSsSMh1
DY4HqbtGNrPJu6C7OqlxylMr3GpmfRsv7yt/GubvjOihUg8kYaFc/7GseU2w6wK/LlZFeYKfEZrq
XpEutakR3tH9JW/U8fCXcWZu8hQSDE0uB1XKNr+ad41gIkzvcOVGtw5GAP6htdqjt0aY1GBN12iY
feKCafIWcn5HDp1FDj7bu1dRejngBgZdSUXmL9VLfIypdPIlA61cGt+hx1YVhsbWZIWK8Pau7kRJ
7TH1DDHH2Q/A2jAkq8u7xlkV2Ui0gSNApXEJcdhmief6UTJsSubi55wZd8YlThs2AMtpTevOYZ7J
aluig2oJxwOOlHZqb87AqQFa32GDY5PE6QH02ydSpGMR0sMU0dUPWmZ8tDLHBWjSNKAZuu/y5pQW
i0JRQ+CRDS2ETJ8YKq0PN8VvuvTR9aqRjIK9bYJQTKHPsXcgWqnOASXaKaSVdLqL1r0FbnPriKXk
M7jSgfccCLOTY+9AO28c/pCReo8XKSyL/yj6/L4E5dP+/W/C/tt/VL//79P3v/9N2672bCEEAlIh
TUfYFh//9v4YF+H62f+rjdYXLSjo9muStybN6LRzbmC2ZDsaK3cPr2Xe9oN7dEa8vfTYe56j62gO
z3/jDjf/4sdx1pDTP/08iPYcS1jSkcJS7q8/T6Ws1MtFwYECmhRIyfoGo+HeQf+4ck09Bp4l7yuT
KHWy2Vgo0pYmFU+EFY7cw7hXvfEKJj85B5PxasZnpy45Jgpx18Hm3aAdY8BhyGPQTF+zgBkBO7Rd
m7QPOkiuUC0zHpOYXoeACDfPaL80jIHr7gcXx3tXQnnNZP6i+/Eun+guRF/cFS53fJ7AiQvMx6Ah
LT4xyEsN+s+I+XuQcUZxLkznOZOFecnC5s3u7BnUZntxbCbIor5jpF1ztTB41lAOtjIPAbgi7L2m
8skQ9KQxk7ddE8rPZv46hK3A+kDVZRfzvVckjBYbafvCYiJkVc6jYl83ZqgLvDGH/JYXn2qjPyN0
I2ABV4ePTeVxLgtfU+3UyWxSvTC0yLL7fCHaOJALY4iVmN4CW9GE4AClkbdpUTDynWAIplhGWc+Y
R2Cv23KMX+1gKf0Y9xuKk1JRf7W+m/TcmhVVjFT5Ua5ujtCIvgRICMl4bL9BxLrLtJ7gCzXmfrBH
P5AZ5Jma41XN9gOa+pMTtjQhOSqeSno7O/furVm9DQgw95kdniI7laxxRLqnp3gqUufkmB2o4CD9
olkewVWFXbeadTHjMECTELWVqn8wURpw7BS7rpC3spxYCTnjTTNlBMKST5HmMj1N68kIUX7DWifc
/vXl7Zh/vrpdpJzCUZ4UpmXSW/16daNRDEThRjx7XWyfrP/4KZr5ERzYYQra6tSnUp9qHsIZ5sND
Q+om0Jd+3+hoW+XNZ/y7j4PpXQwDt7VZDbfaDG96lFHsFEW31WMAgAb2DRVUvnHY6W4FE1eckBAC
nRBRNstp7HmM1OYli2/TZyLuxa4apNr1q/NbGQ7GU1dTNUBKpSRL0AcFX2sMM/ufr8T/D7F+nquP
v//tG3jDjjfuI4zLX/OoJdnS/3OI9e17Hn+N339JsF7/xe8J1pb8zVI8Ek1wwFqYns3l83uCtRC/
acd0pLc+OW1XaR7jLG3XmGpDqN88ZfMxUzguT0fNv2rLnxHWhuXyMb6O6ymhPUGB+e9kWP/67HaF
ZGkkbduFvmB7hFn/6eo2MNcEUvVftOTZsDxD8NsO2fc/vB7/5MAib/sP58PP78FvohWvggVMnB/4
l/MKpl9SOHn8DqAXTISrDioEA+7i+XHOBeeqRT4p0ujm9+v12/Sf4Uf5T76t9eudy/e1bZtSzlGO
yQsvXPXr93UUGTStFD/qcNp19puKP8Wg0uL2U0L52sElC6qXROBDVahJwCXyjN3mxpfKvtjlVTrn
sbnE3b7Dk//Xrwdx5r++HrbtmC7RJxYccdtyuVj+eH73SRWHiWH9CJ38xk044pLV9BkTxcmTD/Sc
XZz/+hv+w5u8fkMPTwWDYWHyJvz6Dacoc6omsH8ELvA5w8WZaCbrzHea/sVv9o/fSOKzkFyXyLJt
S/zpatIxWcQd6TybUqa3AGvAWcUYDp2Xv/597H+4omxp8x2UFPQptjD/9M52SzWMdoJaQIgfIqu2
DY6EanqL0XGHIUEDofZdTSEZEPZYLe91M67zEItwIQBr0fA6mJaP5I1ls+VbrFJE0r9W4zvbx01l
0u8XPxLhXBDZnaA+CXs+dFOARPKzlslOyfGQEu3VM4u1MgbabWncICo8xVDPJ93v/vp3/ScvKWEv
pu3wPFCeKf/0krKF8xoGvSEZbBwBWXmwQgP8YPVvfxttUlGSd4TEyuVa+fUS6RM9skznnrDQXJq1
ybj0qs3gXxym//jL8F2U1AI/tC2V/NOFSGBplwcC0/Fc3waKaUj92R5G/69fMWrhP99gqIjBkHNs
C4Rxzp9fM6daIJlGiOQDWjdQBHpkrXobxA5dti0qG7466ynrFt3oqK6tRy7XxYuY5ABfH9aFh0es
9Uk4BhR24gXt7JIjlg5veFzXmKS7spwHs3sS9eKQtsYasvHmp6IWJnbro2IxiHzWw49RB99aVc2Y
96Hlust7p+Ky31N9qfSIoEClPpFpbnF120wHB7t0kLWFjLiGreG46qeUA8V16SK8vukNmwVdAC8K
OGxkmW9O0AhIWbPlkCJateH3qeuJVEKCKZKHzLXRHJhmFPBm5lb5xNpagPDPUzL0NE0528cosrBY
4lJoKEUz41KnlV2etKcIFp+NWqenVIkG1p8764RFiC0d1s5mEOU7ze7RYbpGqCw1oDkWxyZoQgSk
NNTLkV+mAdfLbsa+dBOSWJbu5rCAnbYHhUNbjfy3HIH7bdoM7DezRpsQjzLji/h15NT2q91KI9xM
0os1rr0ReLi1pLLdl6OcIXvXLj0z9mSkHbmePoiURyFG2EwYEaSK/nDKLrUsU1w2U/kyLQavC5QZ
x37uHYPiKkBNgCjPFHN/2xHMOr10ZRhBhJeF9zUwQJL4XRQjI9Q8UN0fDTF0uR+nPTCR2qt7vR8r
WekbwmOIQM65Do0HMijc7KuO48YBuT0VrfHe5mFQP/d9LPS3JK3rj6UBM8NGtQFoOy2kkm0o1gOq
4A2hdpT7MEYl/Io7baT8jgbR9GLHkOsnZDMuAUHTcYrusXE6knjIqu6iVwgsnbHnP4OGqDSPkFbm
DtUx1GXGW0MScpT3G9lPyipQQbphuPPceYyexVQUatd6VmU81oJ38JzUIkVTmKZ5dmgs2YOnYrXe
vzrCDZEK6VjliJiCdibHg4pXMt1Ihqyznp2J5cRpsFsb5QHxuVpeRtlZ5bca2Sdl+uTlTfs+t2be
HlI9j/OTCNsxeSgkg4ynIcvm6cT14rKlRy+uYOVhXR4ICUM7oz55Yxe4eIAXVb4j8mFUEcaZCL5P
xTDCYO+aZl7FpczOkk+s2Fr7XAdenqHHSbogfnHNMbROKCCa+JMJ47LxmVOwQbJ7BUZtK7w6icgk
mMIwvivRJVqP2KdccWPUdu29aWFY6MTqhTDkoxdWTPEDhvQIMOCMb8NyTN5LSR7iYElbHVH9kTbh
sADdMC5YDTxa0SFyf7USbFtcF8z6B6HYD4qpQYQeMtOPVcdNP5cupI0qYJmxSYyxsIGrmB4iyinR
kz+MOYJgs4KsszeDuBNXQK0xOgGMB8XIqCRUFYIRIw+cjTQrOugeOYK3YXHWML1JR5MCJ8rHGqD2
EC09MlZADmevQLjih6lOw8MSEcM9TIkIzx26tepuiZPChUyTxqz3lXaHZ0KgBJjpJWvdY8RAXx9M
9mdMWQrXfOjEqOCEjIYD/LGJJLIUx2rG+7aLTEHr5tq3lqwn/FCLjQqgNZzyWlex652dvJTlriBK
Ld+0Qk3QnnJkyioY1uZGKcOX2nS/APh3a/RZAL7BzDBpE7pMIsiBCXL+2SyxKDS96QEEaMPkMOhR
Cj9smvhrPgyp+QDzPZzfYG+Ovd+ix6sv0bCYxV1gTUDXRpubl0zMZoInz/h85digTbK0fYicwKai
IFtduzvSQOt34qpAMVoQFAZAV9FknhGwVYM/C3NEReg0oJvrsCLjT1sq6E9zanffxnlG7xDMgg3x
SlwW2zrGIgJKl+wWbqshi3aL4TaAcNOl1j6ka+/dsKxBn3Q0hOMXiW+f2Lk+jVsyVaTlXsDvu9YP
N5N9cAvUpbPBGMULMnFbLq+xYdbQ4/u0yl70Yoy8t9pG5ksSy/c6YV5+k6P1s14BhLHYMWt7dK4V
t6j3jLd9zo5lPQ3iBaknuhgKH+XC4jMV6BlfDFXY3v08sf9fd5aHj5Jm66P9r/ULfyvRaMVh1P33
r39tf/87LcLuvXv/5S9+geZpfug/1i6vBUn13//1ezOxfub/7Qf/4+PnV/lXPaOitPmfe0a/Hd+7
uIh/aRrXf/J702hbv8Gos5TpQCMUAq/L/2kabfM3Gpq1j2Tg5rJn/0PTSKvJZ1JU0W5KzmL3j02j
/s0WvHWURFqunaj4t5pG68+FnGu5lN5r02rxVaW5Fuh/GEFyey2ZgfsIs40LS4YVN1I5+tc9luC3
3Jq6M95iC0HsVD0YU/9gKoJLq3Qe/CCJb5WWGaHnmpl5xgysniB8YX+5yxonOji9pY+gk3cMn3D+
Gs3XPFuCi+EU266uo/McPzXSMM7WslBe3M0hThqTPDzmQaO6WMu4H1uDI6VKrVNb5+j+6RPWJV1p
3JoEcGzTJUcUKBOJg5aj2CNBQZWFPEbZ4zwTyG3MGooxE+lpGsB4Df2DVHDyW7BzIDw2Y7xd3PZu
MuFXtiHQLO29i6j0M1TcU3vFNfW6IPpFKzjdMi/EVIPPFsMCweVRiUOGVLR+HKBQ1wGoMpvzxSp9
nh0u4SXWuZ6cdxBGGXwYe40kymb03vzRgjMnykgn8CbaD3NNyhwGe6tL1O8E4rWrWgSMCtC0YFLB
QQMI2sYUfQhBw1NBDuxhigjM9limndHk8ayVPN9dJN7gxsbhZAsmgSAjUJvMxLKUedcee0aZHK3z
cAPCmi5VTeYzYMEhscXDMLm+2VJ6Rt6CG2dON9m3TIjoxo6DgxB1RUXY6nPPTgIfoAWzJqoN4PZG
5gdtQuxwS4/WGy0AH5LrTtBJ78jL2aXQnM5VUx1RcQ5T5iKJaW5c5om0Ph1KdVGLG8TwZ8tKoaaM
zXNfCfjPuKPhoFNPZ+yBrsX6xzSmTxCaEeCx0KAUaDbMXj4yzudNpZ9nC8FtTJV00AYKhIXdAT6c
05wgZw5IN39wVbtr9bA3eEmvNlz6fQ48mXVqR+GcZifZyflgxqQWCXjCwrbNhzLAMyiM/qvqyujQ
ZE+aR74o6RDagh2jJHYyqMbscxyDMiHh3q9AgcRtFiK6XDZKVf2Ty9u38k0Imd6Bzp3g0q8Jzssw
X/F4HCF8fhAIWH8SODw3SeW+4IDAWIJH8lViQOybUX0Oifw216/aaA3CyKXsh3z26HmgFjuv2AxS
fgMxcp0DBYrGm5EdTY0DndDqT0E+MY7xigMCJfBP5WOdrZe7IhqDTM9013T2bdsS8BpG3rFxxgOB
acPzAN42ixLgrsl9mpYtENFp+FxZALyHbrmNNKi1ZXqyDUIL6Zu+C3N6GYzmClxN+Z3NS5uizEFO
s53qGcqwJ9+mBeaOdJeZU9F8CD144lHL/DgiddwDyBHyAzLTaXMywGDgl3OCyLRr7rA/aTSa9lku
nlgpEPzcJnRP0ue2hVajb9QAgRt2q+8DcmY7HeL/zdyZLDeOpFn3iVDmmIEtCYKDSJHUHNrApIgQ
5sEdM57+P1RW/WGV1oP1os16kbKUQgqFKAD+Dfee+6uyMNpalb2P59bdNabAtuBGuNS7HVhNuZ0Q
vmu9fSkV6wytLi8FD5ZGU+wSbDKwc2cOpVfjnmBt2UZkqVbPyspomwZ4q4OZqp2fOb/B6qPkdGzj
YEBAofLBl9A5U4Dw5GWx6p96KUiQtzV8C/YIRTatv1LgtqyjZvdlPeaIKBFoEEpAqJ8x+c4zYjF6
neVdR1y97onjzGtUmDG2/EucAUogEIIIGyZD7ms9T1tDagS/ElH8qDoCpPwxehuR+t01iB9pjqoH
0/W4yWzrlaw0Mjpg/gCJIQBJZxsHtBQSIGKvQPXlHibxl+EXxplIu9C3Yyb+rRft+M6ruUI/1iWM
SQbRv5rIxgnZcEKTu2XdF0u3F171NDaCXYY1HAu/Gg/lzJJbs8GyRQaWmVmxyRSkOEU8cUYOBttM
SR/Pu7AgfQuLQFHcIP+oaaRFM0Nv3uqvbGGiQ9Ze0Nf7d/RF5r43453wlB/EmUkEMIKjCuGOUfbZ
ofNwPHhjDhNyOem+d4o5hAOivLjGyIjqGl2tm5rmYp7NKTRn/OoFg58Nqb6Do7SdP9RJKMzqTRuB
QvO0gD2FXihwpfEjyxuPGIX2kdvga5nSI1HknFE6OsMILawlDXhPc47Xh0FrA1Mq0HVE/AuVzq7N
wjJcaEd3WZR+JqU/rNPGg1noQeJpUslemegCz9vFQhkb05YcvKSpefM8brwmxWB9U41KSw/rHjRT
NA9nUQ8K4lnWXJ1sxvgFgGmk0L7LOigjcwbUrovcAWp+EkjUKVdiZN9agX/KKTyBZhSiX5lzFlWu
F8qWnVXOw/+x8bAoVqo7t24flpNGhHNqoMfosRli7hwqhMu4hReZOGGtsmVNMSORYnSsmMgerVBN
eNrPRF/sECDweP1+ExHq5+cqtJkaCgzeK6MhLMSa9ASZOtivTIt3ZuFdm446ODJisMfK3Q+3wcRk
jc+iBqgz9SduLuOIfW/HE2S42h5GzYrqeo/gZbsQ+MCl9tXwdFz1NUZRQqA/cuTYbtGcBw9Auau3
a/avn5bguG188y234yS0Ixe5qhXh29D69oDy3yd8h+U7GbDp4ryVFBJh58dq00LVWI3ka/m2k++x
Sa9M3wKXLGs6b/xydmVxtkcSVuRiV5cW6S9CXRj4vQe6wxkQMfyvlNan9Keq2/qr+/di+rtA/lNp
/6ef9W8F+f+VCpy1+X9egb9/lH9f2jh8wT/rb/MfrrAdn90KTQ0bCyb4fy1tDP0ffNR0PAzYjqCt
p/D919LG+4dBUWazJzRMkokYdP5Z2ujeP9CuMsBlB0LZTD3wP6q/feNWYP/ZuXs604lbqU/tbfAI
x9vz7wV4AQuQYpVytBtJb1QEK0Z+JQ+Vka8RBIowjpOrapdhD34B2oCt4IBh91yJfDZ48B0BUNJ1
z7pCUjQ+RGCdAllKHr3Zq19XPASbJkDOwCxrGL805kaZrcCLWRkmQrn3to6jf9m52x2sGjgazIeT
M+v1BugidnYHp2dTU9SY2rRZ9Dw5IiF5RxNIKKjXIEMS/W94ZzwhhvL0EhfJFGg19wWjkifXROfc
OubdIOEt1omApG0Yew/VzWYqiW9zhH2tmjMt0NnqcPcZ31BoHeH9JJjN9G13VLNeHDIgcxsVufpq
4QluoetbmYtdEE/pwk5y6wFsE/giP0l+53ofAehvf9M/rbPBMREF3RTPRZOuvU4fAlTa8SqxCC+L
5IhwqSbMc0JIGZp1+SksL7kDtn4RpkPWCpqF7TRwDBoy+5WIUseY2iz3ahTPlYjVg2sQS5Zx1JWU
VjAIkruy6NKz5o8YIlkF3regqMBzPrAhWxsCDw2+nXHn5SzP0B14l7QHltlFZNvWH44op42B9DTR
1fTesH8mJO0nrQ++9tqL77FbrtwqogDrnSVcuvhnPGfeqRf2G4LeYdWJDs0QD3bNqx5gh3gBJfB9
Jbr2OcF/s/O2nuKbVzSdyMolHj2tMNCmPXY341wlSBUqPAaZtUzrLXRo/GwQzhGjle7B9KA7IyMN
tIhERVosdYrNCIeLDbK9cjwjUIx0186S7vp06o8oAfampoVNGiGza9z+UNcOeq6hS84l3cOpBJO0
XsCuw+fHmDuS3rXkhTiDJfkZdw0p6LUirRvlNKdcVG0sbEgUfuACU+e3M2X7Sq/6DyT+eKWSpLv1
gNmqZmKzT/oOrYVsLoN0xqcbeDMZfhOgRIiXDed88bfATd2gzZ3+KfFLcs88Z0cE3KXxHZRwVolk
P63UHn8IdN3qTovhw7PjfzF9UT61nXOCSZ2ee5lUT+5ZtwjHI1xq3DUuuFQPQ+3Brs4K+dSGaQ6q
xdj7kclxocbxn/PMaI+zqn8ZtjFv3Kmr9izuSP7GKYrJa5Q3jKF2kMwyj3ElZaikYz/0cE1gP6Tp
GzzvXWK8+LfMmO83ad1kxAiIkqi9Fcjaq9n62bXFoHWdY1LIJtLsvt8rTa2L12V+KFNTXaCr/vOz
yBDbdXmvTn99AlLLD2MS+uH7iwQ5CWt8EfQ4HQb3SsVoPLLSOjcutNZxit07iWbmbYhOVpq8G/GS
7TM0xtDOcfA0LoIVozsy3QTutPTTtrDiR6drpvvc9fduk/z2Dar0CnDN+l3GOIJ4iLHMG3MqY2YJ
CFV0nok3d41drQ0yEgMxk9/SxfeDO1BfLQn+5AKiaKMnDCztMOk1gPtV9ZPl8E+w1B7PPfRTFOAW
1IuZPA5TBaPIn2Q0f5BGLHeF/eIOLjNABwFfR5JWQpABVLzsR6GXZhB9NWMZQxnWWXMoklVopMIe
GOw6h+Nv6929maQw/0acZFllHL1+Vruy6g6z3uGQd7pl81kNrf0dDLcfSSLSJ9a1FgiK/SzEbwKG
FkTNyJtLBFRzRgIoWJOi81rcr2fQgQDXUuJvF/86JOVHbixoW612n1N8VUXykrNTXBme/Rv9VUXH
TKFnsLfqU5C2OPLPs2ouWs794cnuakxNT0w5oGcjmW+AlzzkcnV2WQ/ssLSn9TDN5LgbL3EtyPwo
BjeYoKDHuUeaJtTKcib7EzcJ9ZJDvoDdX+QMYESfiANgfLwjDJvcBR/M2C26uDcYlUTyh7IgZGHY
wAmnpWuDkMww9fqel8sx1w0KYRJyfKxS6XgWehR6fa3ByoTQOlU2pk7amlwbN/k0yx1rpiv4XPg7
HbvfmnuSJxf9t/M62gn+fbjJ6Jb9dFMglmIy3/YbDr9HBZMrNBq17owyvlcodYQOT1jVZNyNY2IF
nLLxPeTfaRX4+hE4BJJiJikrTJ1Pg5a8mIkzkHgvyGKvOzLzgJet3HJYOzhY0KDrO28tJetnvZ5w
IMdkI013sU9EZZGML5l/xv4iQ3+xiemZEeYjoqCdI2LIgn1Ux97tSs/ArPmJwrYvf2ZJpx96m6ce
0UsQ26053qDCfdVj+0ip0oNkRwUBsWCtRp9p0Sy2DSu2g3+JoMNsETnjrcuWeD3brR0ohMK0PyBo
v4k8/jB6G0ILgO/FnI/ELdRG5mxrBt8o3oyX0iUWVMMdqeU6uFNR7T2GXnckx5MrZmB0bdRRgaTb
tv2yWdze3ENF5xQIF61HYwqqZGv7srvl8EDkO1qjexwtl6tkIIFS3cyMD3qmH2r8u4SxDDWZB/67
1aV3czKXQZwSyzLYJG5pPK9C0JZHFNRkSJUG5ZEJHj4hKX0zih9zfcstMtF3wvKHudJ6VqAVFEJS
fypZEeP3xDGSzJ6OBaPesAnZWrLk2434q0RPoyNaQlFkhpg3yZtyVemE3vlABkEccgz3BaMM2ulC
ucYzHpBfIqkfe+VOoa+cXU9o00oMs06oCCeX1bMYSfRkO2lgT7WJTAjsMTjZSVWMcxwspGYUFSTt
VLeLO+Qk69xS2UvetKf+ZqvPItTYxSIPDqnFuC+N3+Tj1pe2EBfL13beeLU7vX8zkdKXxp2UHpLn
bAzsmPbT6Ry19sGSHZTlo6x0BF4umvW8G92AZy/utbJ+rl23uSZQ193o5g1CZU383inWC21HGCIs
yRRu5H5JuZgrxpOo7xroRgnDyLK0LubCYMxhrIn1MNp3hX8oKguIyFQBtmiWlz7C9kb5hH88WZsY
idiXxrzKMRdWSvZrWfrpDxPPyJxv89s2gkNlC+Vw5Pl7nkqVk8q56piBtiloa2nPvBndzTijgo3M
Ya/L4rOR6DMoq5njqeEpj2Iqn3rf8t9EdNqhX576vL13i9Y88zjm5upeO8eVO9fYJBINO1uuO1w/
PIeyD3ugAiCth5mObSzrnC4hqMhrDOeFnjdKB/jvMcnbFRLGrjfabQ800mVhf6Txak5jZq3h/nEF
SGDpZbYvYcjsfYdhLkJ/U3Z7OD3NdmplkAxN9diy9V6J+gZRj5tdohbrCXEkx7Cot7C/1tjYyRzM
xweKkuqJdHYs6JSzNsqi0AbInNVWe6k4J9F2KxsYXcy3XkrxgPWxj+tAJz8uZOKKhlHHlKdnO751
6Iz6fGHb54VDh0xjsbTTKGH/zUb88P2mrjSoFmn3YyGoArYpUSW3Nxr7sJVSEyFzMUl1kkfhub29
gSTBY3tuh62w2qtFcXYQsVtZK5LpFSdjmmBParu//k9S959z111OLs2GU7n7pCPvmdTdBofZqRE6
Mm0Q8h0B1HY6hHaH5lO00DWTfGivTup1x0rV5xFc2tVN22rLzNdZqQpDHDwWnpucUXrrPfSx754d
Z/ZwM0OKJSSozB3vEEkvGKy0Og0tGohFh0hkZ4N5L2+UMrPDU1FU5+932grvSeRZ8zYzvxca69gk
EbHPKAK12nrIy0B3E1oCroQH2HuhYzLfj60dlSbpQROJC6hLSGfuss+Jdf4LpeHFT3jJTadswXRZ
IDM8P36Jx3JTiI45Ue8mezvWBNLZgTOlWA5e45zKGMZp7y7MuGy0IoYe7y354pVzdT/eoJupBZkB
jTvGHcUVQJgUqW48urZumU6nuKcCplFKXrR8zI6VHOa/3jUVfcHNbBwmmnZc3H1DoXbRbOM37bG+
Q9Qyk1YL/477cONyYvh+Ut7NRrupbLd9gj9QnuovHBzPfevrydpuIi2Eg3DlgH4qVIDsA4+tJCXY
irJmRwEwrDKiGC6+f6JPHNaeF2fctEZ3//1mnsZxC3mhWxHalWqMxwWrbVTbXFxtaocOvld8kQJ+
uWUI7hsOz0mI4R4/ARpufvcTviuY6v1ThAPvqVLaGYUtEGU3U+tKgEYjclWu2rK0t02qRWtIouaj
53X+NeKbMOm7T5aMlwLj4lXp+r1fcNQlpkVGWbJ8Chu27NSUv/VljK6YQqetZRugEkZ+yWMbb7zZ
Nx8qm3LfTdVLhKhjU0k7uY4SYCmqevIgb2G2cGB5Mix28tCUlXkZ6id671/MEZ3R1CA2lrsioRIw
h05tWDfXD6XtHIeomU+6FdcP5MvesBzJ8fu9KkETk3K9pbmpvl/edaJJ4r24Spjq9xUDRHbGG1zZ
B81JRrj9PjyANIHOhF+yztA7A7OND7Mjd9z3ALn8guxsD39Zmh+JNnbJE3zrfWo5JIxctktWw09B
npP3CA6SfAW+IdnAldi0MfJ/VwoS6KHw4FOWP7AB5kc9LR8qkqcS6AX7MTNAAA8EeumRDSIWJGUa
LWFMvk8QCayIOWTyecLqXjUO8eKud5TJ0K8RZawrWkJkNYmEuhiLDUKak1OCWGV6A1+Jagh707Qe
2QNNi+4j8n/3PdIWM+u5KCtclgALV6VE/q8x4AgSo7ir0rFaO5H93NbDe4mGP8UgvRvT4SOakdP4
qRVvS36HzB/jkRbr0x1tnn96/5OhzZ07cfwBmdr0iZ4dytjG0mAvb7EkMyOLPUJlCZqOb/5rhegB
D2aBU4Rwx+G5LJ3AN7w3pQiQVMVXEiWEEAhWN2jQZvSHXb434vblid+NyVMy+7DG3tjIdTHIZrXc
CNEodszYZ+7jsfxq/FEP9CLGdhETwWJJd40wNr9r2j3jSHgU8+NidGLDEzlm3dIz903HjVQlq644
4kA3w2ms1Vt2nhgIYx6oPohZnVcunIuaNKeNMSBdIh4LNp+vn9IJTysCujEQ0z3Rx4RI9VT8OXPi
1SDpyDuH8IcUwkWEeQVFdqB8GCFCL87+4pwd0nmC4UaRmlv5bpljGvTMtDmCHHunpBkMaCYChEe/
rTJ5MvUpyCfAWLa90MfozU8b0gf6CnZgXvwUlaQN2cjN6swFd5LUzd2Ml4yYlHUv2T0C26uYioOr
KLBF1W1UQFyAq7RMxIkY3qVP+xFjpIxWFBkwTr2E0pqeOB74GtK+UWy5A+mo4y/UKryCZvuDjddX
6U8P7WGsCBvvUZCt8Us8+E5DmxkBLrbHcieJEeBh0yeXpY+cMxlYdpG/5WQzkTMyo47Wx5BwLoXV
3PvhW5B7Yo5K9mnWi6ea5+Xm+bFM5x030riCi70WannleSD3tqg2lHg+JRldEEhIri8CbbxjrnHf
6b1+mjUutFxO1VpaCRGe8QZrjr1uF4P9Gs7ourOMcImGZztGdjrYIw588QtjfE4yBTE5Q/1o9km6
rRLe8AoDLo13OhuxHSoik2Dm+C2P/VvUINlvZc0Av7n9lqhwd7Fhb/AzOnks9raCx8qpvEsp3VZJ
NZNxyiGOFjDEy4+XQ3e0Pf37qSPDGwpfyfiOpd8t9aZr4h+1aWthb27nptAPvhnfZUX3TvRKfkjn
4gSoUWuNT5OSUVDQwRsXb0Ufn6ebORMxy63GnPYT3eXKyUr9MQZr4Cc24VnZi+XfHOUU1txtO0JV
GEHBXdEnyz/89aYgtsVllEX1WcFYAnJa10ZBCcGcAeICC31xGwRSIe7Bv7GczDGR9/wAtEkb05k+
kHvxD68iskCxBLJVNTbzYn0CtXkln3ql/Gw8gzlr1m47doHfJUNY8uCanczGz1awWuXnG0pazo7H
zpBlH9Tn+dKQedGRF704Pzv2uMzGFKqr9JdiXyWjBVuagPvhyTRsZLHsHHEUo7z2tjnvE+hjIN0y
yJ/lFmxN0BhAjfSx+8J7yQ2awPkpX+nGd5a7OGuZmx5KjuKpiDdLLByEYg7MAYP21Rpu2uGIsjwW
AFclbuDUvu+N/jcWgY+pRW43C4A7UZSBSBbMy8yU0PkoLt9uioFgyqn9EwufC/5jsdxeViJKUpOo
NI5URia2yoegdiGJuf7noEE+REkS7TS7vEIke/AbC6evZNma1WTDDRHYLymRWzn6qdedh7ZXbRDr
Cr2KmgEooGPQx+hJ993PJk33CcAmMFrjc2wJuUXXAnvXYFDKGPRZmD+qzPril/0wZ8uGg0zjmoSn
Xjn5HNhiOiVldY8AYu3HCXfhBOUCgVh1cKpxa2aCOkzzA8srcUc2wPljrWPGSc0HVvzQmz26vaoD
3ZpyW2ekbkcI3PLq6JtwbMb0FnimExEzA2hDTwKMPs56uMmsDkN9YiCwdCp0GpJwmniu1pUWHWEv
JGHfjBjvdJi6bZGfIJwt5BrO1YrtpdwWc36AFbfJKkb94C/NPSeiubbFg1NQPaRtf0s19j/ShpU9
bQlLWpUFc55u9FyOtG0Hb7Hhf7mKAMwUgH9NmGnfAIWxO7ps0waYKlE/VnL6bBHarmal2i3SjxyI
867FhMa6/8X+VCl2EGVFCaK9Y1ZDho7R/m5yj72wbjEPRqFdK9FdcRj8dlx9Pjlf0gG23tAGxCWB
uT4QgsZ0MLOb3P5M27FytMxvxzHE4PKObJVagN0Dqz4HIMwYaqz3Nra8LSytmHSADGYdGpI7ETte
UDral9lyOuN696KCJUlBigkiWKQedaCcyHzViIhRPZw8YmYHzWaToAVmnp+nzkLAMd2CtRcPKA8C
qUBX9MELh2kXN9kZbLCG4nEkptV4d6o6PzBO1A7OeiY2+c4ArhB2k/+V15EIYlHDZp0wJpTyGdxB
urIRXu0GnpscWddb9JdFXT966prX1UdZuj8lMxcIQCuvRIAV2eJpAUkfcp2eIuGZu5F7FWgEYiBt
8fbKtiZqJ67fyTTfWzMK+9r8kUzAb0ciwrZI0fC8tYibNC0LvMn8ld4yRBoMEAQG0ODexT1bkiFx
fpIL2a7AY5wzm1GbvtTJvpYZHSAWY5OI+bQvXvNqhDXdmNfKWd4zQMvk7NpO8nPO3Y8Mm8MJlMoP
1nIjD2nFhLAef7Uu96qLL+MmhkjoiPQx2dWVj6AH9fdKF/BNxtoLoPNeGHJQKdpEtdFo+zdIFo1e
vyox1iuNVjjz35t+vnQuhLUqZWxX+C9k0fBEWkDMAMMYfecqi4OJBJmbQOhQq3U3XCD7rYGdaOuG
QcVqZrqjt+bVQiCxIVrtl8u1dLQc3EI9kbyTvin7/sFMRXJKfQQzeBG2lI17MlDbVZrabIW8t1gN
Jcdfj8wJiOFg2DTSzWd1gwM2ds2mvRHXUg60RkRzEbG87qPIB3f5iMVvupBz+8O4BaRplfes96CF
RkmgEeGC5AUzS7GIRcAghaMob4JFB/zCQs9Au5YniPEZQPZK3e9TsAQej0dSqOcHo24RpdlQXZZa
3UVYM5fc+SwsDAgpxk9bGyyu41eoTNZ+LtoqRO/81Cw5vjHNf58W+ToU+HbxILxCW5BrhlTQerWX
KUpfh9atj6IbQDZSFZdjQrJbkd13FpSG2CG5bnS6UBH7GpKENawbtRdxnuz0xXi0PfMuXazharSh
SqMn7Az+rsFQdtOamOEtDU1G4q5qaeGEa11bI4s3ypkf21EvLjjM3azQVuOQ6LCGoU5MpBvOXdbw
S41wsk/OPssUDnFb/0x0Koi4guKljBsRm1fAmKedAN2Cb3zt0QcmS8eE2qeDFX77PBnteWjGT6vn
gu87+rdaxClrMaAHqI3gDBaWu9V655XJ/5Mel+m933knJi8M8BdMbzMJ6IVbixVTXydsOyuoMh9u
j/EQZc5ybsb+YEMjRRjtZqsEFd5NzGAEBhomV0hj76eVFUjjCqK/pppDahaRFMbqj9A622nflHdL
qJD63m37sBXk/E6UMhXbmbCYmGRO7eMQLS9FnDssAmAF6LZ8iuPpzPGSBbk70PtpYOSLDTqQ5LZS
BCWI6JzZYesj+MFE0Q2k0A9jF+ZjO25S9yjbwrpaLDfW0Lg2GLKtLWsoGDNqwMSLCHw1p+IdFs49
jfWIUEJOm7qMGOfl2p3lEJCI41nLtYMJkspzjOYFsAEaN57RlgRl0JjgbtzmNcHZs5kHsDZxKZmx
aPg3PPcJSSNb09R/nGwrZEQ+rkvVfEWA3FeASoqARCXMOV535jkAMJLsT8s09op7JgWbvUaPomCJ
oKHDLQ+ApWTw7Y+46Av7UScl7WWY2vdoaI8Y3uvXyi4f5vEHoyxEIrysYRMRGzgbBQGvCMTK8SCJ
Rvxeh3Hb4QuPN+480aJWSwUusH2gBUAzSCLOFcTdukqZd1eSs0Jo9rmeq/SKeUU/SA4wYBiiNpNH
srFe9L5ztiOeAL0ZeXoXPOztXjs7iY0dnPw8+OEkHMasYAZlv3AMIv+PzANhmFnox4QS1lPzBfvL
3Xq9uGSMZJkOdfDOZAmjstbu4sZh6MM6eWlT4OrE6YjShI8xrM1KxnfOkuxUDvFQ6qbDsGqE/+H8
8oEhrO2dzaV8L0Evrq16jgJryZ69CvmPZsjXsqNTV4l2EjD3TrGFhAhqAQGA6ilHdrV1LJ6o/KpR
1gKDyHoiRW1kyJtULo8qKp4XRauuJZVg0gbmV+9wUDXKupbRzqn9B8XFxGBQfhXWG2Zuctrzy7iI
s11CsxvMeYNKS9piCScZ1kKTSELznyrVtkOv4Roc4X4uv8e4pL4laiUh+oO8upTqyMtAzdsNmmP7
K82NUyFIAVMIRwIddlnc185FtjPiXWaTUNU5yD4J1sEfP2C4LEedlLib+hiXyHrQ2jtHUdeOQkZh
PKtiK+eRzRq8z6J7SmrySqOl3JsGfDWy0y7xXL5pbfIbgjI9lwxMmdSvtvPA+j5M4MutO8udaQso
DXQnPcnM/cFeD2d8VmMHMjU2pJP8LQG/ZcSPBA00UMrQajWl2u8prezNrLHDrvrOwzDSeyGTkPGu
7rWBX/PWd7CbLTF7y/5lRlptLh0ZG3H74tdMiNj1IsCcy3B24XCY41N6M+sPNRfeJFBvmZ8CJ07b
umMY32YSsBJVGAOVBZPC6tk3PYqYQ+uSFZKhS9jpjFCt1rEuRo/trI7sLZEWiNEEhFK3BiyHuJPV
ZrYqK+5NxoQrI59I/oHX4FoffTLvfAf6ht3ys2Sm/cv3sr3ZjxN74+WOQ98hxhDCdTEQjtsupg/5
rCLUQ7iXGVI4lol7umdWcgDxQ51/B6DP5tdcCc7L5r1TBmeAlU2BBy6y9JlFD4PKOXj3sjWeALbm
G6Oe610C1Hk7VlOxTxzLOXMdhEuSfCUuqXzgNHGqKgd6gcj6a948a9ynJZi2AY+OqOcPfio+zk0X
IcIud0MFM8bUtW2HyAM39xdwCjb+5lrAuNx0LlP4LCsuXkNwRCvFtI098zosDW5miAOryp+1A0wj
ArSZw2s+wwg9rtgNN1YwV/4RAhvps2MRdAJII57adh9P088yrqbAdKxsy98076QBVEyMmLyG11gm
PiYqgxhsiwdotxxtkhRM1afbXqQzwwj1AyoflUw+rGUBQjAj8wKt3plVsrE3Zv1e9yEmVAaEn4rf
cuIgRp9tc61HxpOmZ+dlwn4FiyjD50BMuQI1ae09dH0bYCC1ox2iaGrXPoadJSPZKSUQakZJhBVh
5hBiOlB0mJCW9Ckf5uhAVYx3tlycI74w/k55GWaze5gUMKgywdNWlNK/hV2moemnBhDrJaFqzFwq
GXBP1GOK6JYPVM8c8WJ+JJ6JdgbsP/N5S+CoQX5FGmizikHLrsab5kHZJqtbJI8TOCkGHwM72QgU
V3UPw+5YM0ladXcdAKTWbxJ0xpiWSl4JD1j7umaMu0r84qJVZhHYmS9A5EhmcqkLpwzgJyG6LsQT
FfsbZgKk3ogmB2FbPxAPYW76gv08h+Q0AwC3bQzegjw0dA76w4IRKmDWuekMpULSzGfqpSjsbDc6
aLXx0+sryGVmaOJ/uXZwUJFEoxDhLxRwyHfVPATaBE+S2K9qncv212QWV+YMOYBc40LQB5JdwTrX
LNQHfjrmL5m4b6Tx24ZkoUQrtwBSCRWO+gH8U0N5MBJZxEyfpPgRItRok9xd6I+z5LUoUZXXRgX4
MOMutRg14/j0A+ES9uK2L4soL8pHlebA5vI7HR36oFZtZmesrKqdKKw7M53PVsp6rCwe584Kfbcj
MEZ6WwWMXboj1yaG6qam7+3xOCU9PuFJb/x1LK/wCoAvjemz0VSE1nntRrUVEWFaErCoeImQ0YBU
DEYs4CtPg6Wkt8b7WImwcMoRpTEEaSPzd3Ph3Je5lIEyCFyxXMzkrsvWWdNxX9R2YHXzGycNwUi4
oZOqvkKYOxod1egysx8gMGrFgtG50xITAriB+3Rq23LreQD2VJI/Ikgx2UNKxESQ7xJcio8V/dTQ
Lkwq6/QyA8ODUJQEsYzyny0wCdifmGHKEtxIQtb3irt2wQ7SOgEHdmi5erliQQWZKL/zu5uk11f9
BSr9iz4qHWmK8O7EYvL0kx4+OjyTcqm7AHIBiKaSG3JKlfoc5/yEJ7t+sfDpbZPKdLZROsvrUpUf
jO7RmmQP328qpLUu3sLQMxsooB4hG+MEeJ2fDdix1bnH7//7fhPLQt+4GavWv/3B3979/mTL/Gl6
jD//fPn3//3tUwllWtYpL1Lwtz/42yejieoOaiFc4///k9Ay//Mf9+dj3181SJpVpmoznKh/fcqf
f8Wfj0VDDjWs6z/+fOjPp5kjQYp/3s1TdagcJkP/0ef++ZiGxDkAw0nl+l9+6++/+DiBOvr7a/z9
J3++uPZpTJEURP/N66P0ut+PWk6s879+b39enz8fqwySOAykAl1nH7Hr2keVDuWw+n5/jjpzD03n
rz/FKG4fvz9uTCxOw7FQck3fLwIUac4mtwZwt56ZPGOoV0HX6fHu+92ZTsogjnWj9fJmkCKRqPGK
8ogICzSfGX1F6cOMVBbtVPVmsFXeuT08omF8dtupuPT6WG4TzGl3ZjMshxFJjIUzaON0VfKmCRUq
e8k/VW0bZCPZ+inxCvO+i4D/5zNCqlhqzy7uAehWEkpcZlSPWYTw0ybeQAeGt3fnpb1jcuKtoB5D
nDecl4QeKoAQwH2sxoa2PGN5WgOamh4deD6/MpYhoqqPo2vkZzjArOInfTfN5R57zbsb5fwweeBF
M24v/VNjKH7nxnVC6W0TPNAsWynMdL8YqfOyw5RNrDc2ImvgrOexdpvsFP0LU1v0nRKeVWesO4ew
6DQ1HsCKIbEvWYHl1e1UlN22Krtf1D4m/DNqAqQ366lBejEl2lvi1D8XXWQbNaUxNW6CxZrZ4srI
qj37GTSopC8PZYqfjCXKaiZIwRiHTw1aZ5FtSgsMnVoQI9+KYIVH1u/J4hC2zXBI5P+PtDPbbZvp
uvQVESCL86lIiZo8x0N8QsR2wnkqsjhdfT/0+33Ijxfd6Ab6IIbk2LItUVW79l7rWXt0n2Sr2wtW
VATzITTXQLkTtgvnZJnr72EU/j7W9TdiPOOZN7V0sp4zojpw+oJ4pRJ2ToXzQH9IYSiFKjfFHpUS
OpwfMAj0LkWUsNLeoF2KLu8zx40f5JYOy1QZe31mD3ZjWx07CvV9h7iAPZ2iZMRuOFtgmMjg2iNF
W0EkA7vsN0d5P/VvpqN48iTzgwX3e0gKK3peTDB75t57f/Lf2ph1mNg79BLkEpQfmSly8LWA3WR6
trXsJEyS/ZgZeHGV70a6rmfKsthEEzRboLcJKkoH66gJ4x3Vh37xGhXSO0LvtGJMUdpDl8+MfBzn
NLDfHgomNfoEoJYs7RtXQ2CZ2eMUElxwv7goQdTiMntQTYefuoCXkuCdWNjVc5/aip2OTSYYymQ6
GPH6lpUiIgBQRppVYgBrbjgoHtGDlztEQL+XdtNvZMja0hYnZ+p7M44j2eydZJguPkmiWlefTUP8
qCvOrGM/0J7wrQO+xGmyYLSWCYklvEJ+PQ77riMZQfVoIIvM/uPiGeXCRahVNwBI6xkQ8KLpAQMQ
tFYDJWNbf7bW0pxSPXlcW/4eUiPDYhXWHRVEWbOzzvDTYv6sWDOsfZ9VxKFZIkILjUtpbqhbmckS
pGI+AAnWDjTNEAyOf4Z+mYkd61FQdKSc+HpbnoXGW6YGJ5yXdqDqTD9kZYWwRfthTtAHk1aUh0zn
lAZD8ofRbv7yxrjtc5NjhIRLj8ImDw2NPlheTP5h6XkHJI23k3013LdKu+XaJtcm7Y7D1DNBN5tX
3OlxAJjwlvzCaScdih4jUd1eqS7mAiN8rLL2FrMot8WfVptbCjrkbm0iU0DMDNk5ujq0BbtkfdNy
2iVuSv3lOfIRquB3oMi+MHUifhMhgqgzKH9GBFW7eck/lJKfblXSKDJ5dzcLvL8hz1bWG3pfPmP6
ZRn6a+2+ucgy8K7F5hFoPIPwBn3+mK2fSg16hNEwcd0bVfr7zkFwO3puFjhYTi9x8ejM2F0VvZqQ
Vp8TFMm9zyQ14MQCCtyyvsZh+AmuY+dNlGB5NQtWGljDsEyjZchO5Via0G7nZm9nNzry6BPq0xc8
yK/FzE4vlXkYDY0ozfGTw+JnOTozyicsXkBxAjHSEJ2QoHtTGmRaQiO59g7OrLx949xRfjMgXKuW
A3QN1LYYT5ZjcDAq9RC0iUbO1r4hBZna33F3StAx+77KmmlRuxgwMISp/vf2qyinfrUk3r06gY49
M8hTBmNloBBEQTxmxZSdJVlk9JKR1a2tSdwbwRleFj/FE50+CVqYJL/QbB9TD5afSNRTrW1N05Z+
51CCho/td2V/zOXvRJ8+NB0dvVGyPCJLygwSb82K/nDNqEsUXPPugDa00y1ykzISqcbuMHR5d0xM
43XBoI3OCzcw9Ek7HFtJCy1HR50OtLmd/Mfop4+j4yBe3TLCGwdRgd7fj8b8shC7Fnm6xQQ2u2H0
kr4VHYIbMl9cMQ43dtNbTJH2UDKIKUpnFbXO4gPbKJ/MBuRCaYhX/FEOpN4oH8xPd5LvvVZtI2VM
A7i+I2YJ0D7H5EdbM21xC7jhpSJks6roL9kOYWb0pnLnAJSEzu243BWLdC+pZ1bAO0GrksnEc+Hb
80WSKL1P6vwkWfSOslT7rjefdYPm18oeFwpEpCU9eu7ZlBh6/0fIVuyZfZdXqznPEG1X32UAgOhr
x4p9LZLOOBrzmSYw2YmjQYds9KLOawlnMTgTCp5Lwm5p0PjNvhvsJw9jBROXtjjJlZNWtzUm8+Y3
pwtO3hLJmDemoZv6RCX3JFabKafLWAOkMZa0FPM8Gtz62ZiAfhY5LNCmi7J+koGpkOQhRKXriJzW
axWACpfnV51qi1N7myGN0FOsqE27l7rnRusyVEHRyteKd3iom5zD9XU6JjSMhtTy73OoTUzcY04h
cwElGVRHNUKhlIzk8Ejw+iobhL91h7yRI30R1xcvS5+17GVY4oLlLmVdnuTWmiWiSzPRIpPspd00
LqMQVGLvXpmaEdlWzNNa2s/JaF3NHvl1n7uoZ2Ltq7H1jw4o44Xyvd+BqikQ1UGn4NAHkei5kdkD
0O73bY2HRN4d3CbRjkizdoU93FaO/cRUBUav6SGWJNiV2CE6HDEDtrmISfADorkDY3JuhG4eLem+
aBODgHYUQLPJwM0EMqNO3Sao4ANCG8hbZxxLcjWBauwx1sZYopob7CKyCZGn5lA+A9HhpY4twjPA
y8oLgTRlsMR9Es4l+TH5SP+LMpsUNzWcunq6LWB7hICeZg6sr+S2MglfyCyDbn9Qq9qWFn6JsVmO
+DVO7O8kSJfdz6oysH+O9ueqt28e0Gudptppdk8VgXAYMTsfXSqxJojap9T4xSWBms59MAgKeaV6
Yf7roywsk+UrZ0JH285ffuQo3VvLzELZDd1+SPXTzMFwb6e87kKrnmh877XcpivAuC+SOqPI2ulu
5yJTl5wHCGhDz+iulJnSftLidjfSZqdNwuvRtHRnq+RNB+oUWYRK7LqZrkLZ7uFh4YVWM3uUQ/IS
Ghvr5VQ+pU7PJbNCuMyV+C1G6x6hDWADUe5NOdoRtrufAy1+bXXwtNq9T1/XTSKXcBTCVHJcPpE2
+rcIATUwpfdd4z9kzvjWrKY4jxUlljPQffbL6jz3scl4Hp3MAlUn6Hzr/jJ0pRl6BInuKvVHuPO9
Jlf3CritObrDsHmo1d1a20kkyvHCC6OdPD1a7ETe02pEAi/2jkvYSSYfc3BEAdMpPUpnUpBUqYUr
uQw7vEQWOK2E8MFM39Gm6aAYdUtQwLaHrkTnznkRhXNvYoLIh8kKALjHe0LHfjK0mM9Y6g8YZ6tj
zG5QDeOJ8GYDJzcLhyWH5lx4Pr5AWdyZ6H/PWdY25+9bok29k8fwevu0qTm3CXGVBzfROvy3Rg6j
N6fpafbpeDYZfvpUbjaxDpRkTUq/lonv3skyMiLlsh8sOLWyzqhUJjAeaU1/zRDd+fsDsKnuXKx2
Ar4hoIytzjHJqEr8qQfVHuquDZck3tomFbZ9156oC8vubFHbnI1lkftarL+1EmaAs/rvRT+RI6ov
D3mGfLgELQ6nDIHP9i1tobf/fMjLGryqw7R6QLd7Nmz3GdTGcrAVtNVmw2kQbtgTISKZDELGw1iy
LjqkZxWlSXzHlTFsbRrOIduT48fNfFw1LCgcSBbyV7L6TJ8IUTKhwDs7zfVz66IjzzzxSRSfERK+
QclMa2XJGjA/tnGWADF2ioSq02BU9Gc95tiDZ2dhHOsbqhtNZt5sOafEuSCBYjIz+6yMsb/Rf2JX
Q8lGWwilzsc80Qj3F+WgNJ5mvPKc51LQe5ijbTQPMeuYTbUTmhbk4bZ3aB7ZhG8JHHYF4pPc4Qhc
omFPs/Izr7Z0NcP51P3hzslgtZWmD0BpHJ98Y0Tn6Syw1ywWWIRURGHPTCUovT11xCY6MGQ69cZ6
1dn4K1gH0P3za2728McT8jxS+SnM9JGO1CcCRI1CV77WKTgDncAoC3ELR6nypcJXuEz5W3UaTC3K
VNVTkdTWAR9pWPrqy+k4EFnal+Ja208OuskM6PPqEeuAtL0JcxB7m4v6pSCkqMfThZ5xJESJqfse
D2CGUQq/+QAuGPNKG+n+zdJl3cWvByRGNh4cQE+k18CJgJyEGg4HJ3Nif2d+I7Ssx2mpe+zocx9a
WtUHJU30ZmHbyQacgIo3tFqrl3oCqra6PUA3ksm3KaM+5EiDVPkjTazPXlyt1C2+/87RxWUBEe42
a6idHcdmt1Xlk+a5L0a7UlpQD9a9eEHiD8zMnM7NRJ6DGMwjc+CXmKwnSJ64x90ku0GLlJBHiW+F
bgASwjpNWFJGhFq2zpy8469rJYCsBjUjiykcApSGkZ4izzfc8mC76rdCYBwaUx7lMFn2q9/G+4SA
CVcbJSFgqguWYbkZj+Vi5ntX6J9JGSMqjZvitFLhNaX4QZhS/gP7PDWOE5iNfuPYjstSzlyj7uHL
LQB8spY/0/Hct8Hw6p3ZfnFu7Q9T7x/yGZQeGnMa1jXAb2fndVuFN5ePw8TlOGYWz77BRqlA35Wp
v3UrsoDztrZvPRtoiVihfPQnjAA8S4tn79oK56Zztd3hdRYTUybI9Ga3IVoUfUgfGei4jTuttrnV
ci5LY/HFGaVRazjjviJojkd3rgBhyDQoL0aXEAFiuk1EyYNaiJrr4BUdF5JBu2XtLRVKjj2Inh0K
mvRl1GV1bbTHspntXVnk196Tv1EbPbkwIOnv/mFARhgzsAvW4XtQSe/o4JkzZfZ7a0GDTSzIqeTz
vTGhw6OoMwUZxsoOe69Agurkd8If8WZ6WwPIq5CiyCK0MuB5jvSDvKfHwpOE5aAalmC1GxS+8DA0
/LmZinsKH3FUKTzJdl6j3mjvCKiwo9wbliNRMLectbyjRhcOXl3ERMwM/I5TT14Cz2+Z9nLhh2bM
omM0zc8t3hSZ6OCetPk61vSJN6kr+wfP6TywhxPqVpAIaXYGE1AKexbc6jA7767J+BaInowsh0Ow
6bVfvWECHKKgcgpTQWdA9Ng4EJL6gplJCa8dGyGVaA8KKp+ZHnTo+WrrUQmjuiifUtcykOOtszaF
hAgfyeSY79OUyPsEtSsTjIuHJm83mKSpa5R+pNyRpDDMmPsahxYip4Q75RDrDKxeO7XIqJT0j9qa
nlZTa6NJkSCwVAhROCctYTIT5DvbFKFiyn6TT1FH1miRyKBWSdepc2/6GgV96zHwd6R0D95a5JFm
lFgCfcQXrjRCz7HZ1sSTwYTDlx6yn3VxIgr2efaM88CTOecWQxP8XgXifmquRj8U/XJHZJof9JtU
WN6Xk/+Hiu5OmSwVMP0sGIkZkWGChCNl9B8xo+vD2nnPmmr0e19oj+lwaanRAi130L2asgnFbHhH
Q8xvm+M6UyPmSTZpLeF58X1JYKWs32zLvMmTEW1zZp60qX/v2Lef6euk4TTo650zTYxphzJkShqi
QfROtta+eGQksaZqG8dofip1zDg6FCidEmqP1+feK5o3YuSPzfzqSEs/ucycKDk4aFOfsuf4KPJR
pugNO6isjzGv/C3RfGHOUhmMvrmG09r8KQZM/utYPtK6mHgbcfbDFUqW2XAyLcXqPt77nnVHAqAM
CB9pyU1N7f0KWLWsaCJin2rKDIYjXSwMmlhLi7uhS1H2VflxXDreBolEtNrgLyAStIoGECgI+qbQ
n1nHm8H4aWeyOTSetfd4YFiO6tQr9wlr/62a2Qp1T2fkrS8oq60tqYR9iG9AjzgUgZulVzGtTxBZ
IiRRZpjrrxNq5EBRyQQ5eVadXTC87kR+nVROqdK2dHVn7SN2UFBqDrN4OjaPtCz5rbrqkvKc762x
+1QEHiuFCtQUBkE9eJDjhA1XInUCsKLlkd3T5faRE6uCIJsueUeaQMjkZFFpLJhXJZXzHGFYppJ0
yJIBIw3gBwxmSJvhqmbwBnJev3yNjnZK4CmSh6QF/bzcdOJ1yb04dEAZmN5tnnXFvqibOchy82t7
yVTmssaWHKzgA+AZH7JHIPwnISyNKAI2d5IJaaCWCM2R1aLtfZFoqGW3Vvs8IQ0vH9obVREvZrtS
D6MlkyjIjUUcObAkYfLuzKjaJJdoUCJcXVKZ3ZYeV1JbDz72C+vZsHoJMGk1zrNZvTY1SDFPgk4i
2qzABpVfirkkjMn8Eqri7+iWr9LheSs80hWF73GINGBGD25ktAupG8g+ieXBYoW4G3Pmr0G3mqhZ
6ZPZnecdEPEVO8elVdx3m1okRYVKAjeBAnt/5DyXts58wFRkMZTAC+0lPqCjiYuOvr15EAbU0gFx
pdFoK45oX0a51D+mkZCxqdUQgGjLXdV1M2xqsQQChTcHaNbrkYS5qM7uQFNVN5PrHzwfAygmTomg
LSoU9LRyhnGKyvJQNURnrCYitG48i63g//4Q28t/7y40MJFcn2h0rCAd1l9rNeMaSI0PXvb8bsiM
PspmSvdlVe3OFERsUj9y4qdFWGotACX1uwYhSSXl/rI1yJVJER8b3lYBGj/0FmwqHkcKJDcH0G/e
Iak3T1yUjEPFyIIYsUSjQ+pI+7iWybelhmATTgg0lcXFVxNaAidFkJJrJHZPV8Otv2gx37mFiXx8
st6lLm8ayyNWu6pbgJwxXIJfvaDBp8d9E1gK0phCD0MIyL4Zl3RnTOKxa7XXUTgEA7VavdcdeV0A
kO30KmUxnknxRopDCJq2H9ksoQMmpwahU1jiS+LavoFBH7otSbOpXYFD14zfM1FfdPyLbmuu/NI6
4x7CyE06W5+GXH5m/vo820l8sPLymnt4t7JvlJjgXTda2y4VoyYmROBIywvcCpuAiHPigEjpvXYK
nYagO7QOywkSXoo1GkN4hlqw0cGnaHEesPu8rC4VmMHw3itO4GeAbamsxwTSPUAO+zOgpzyWk3ju
6572tCh+KP9XXZTk09kIdQqa7kzunX3FITGgEf6SlkQvFYO9hrypzq44ey5eGSiB4YrP90qq8EGk
s3awPl0LKWantAYx7Q8tpt1UeRPlvOVt04KQITvzsVrLT3pPpe+kA5DJCdCYBBe3ox+1m+yZDgX5
2aJGHw2j3bc4IVXwQoDq28yH6cbNrf9A9gkH0mRkrkJ7PVUoD73K9CNQJ5zVMHOvK+ajqX6MU8bP
esfICRvrjNbT7bcPl3xc3LAWcPNslTk4srMSeGu/Qudu71PZFudE+oS9yfI27bujvUlbU+mcHYEx
oBnVUWy4MLdOXocBB6tiPnZwxum1tdRXrv+qTVZ4PGYee+1D2pADbBcPib554EsW9Kp9XwS6JamZ
P7Nq0M/9ONmk1xO+OBPaaKCZpEyqb/JRFGDTAmdaZrbKb1XYY69N6oTp4ppoyUK12qMRsIbkwqae
XCCJVxuJ2N3JxXHPM8Yko8/VuV3Lh8KoeyDfzmXxyEdj1JLv6FaFho6LshMi6pyF6SLOoqy66xi2
7eTcZedUXzj0xj/MvLOjaWx5Ny9LEiU11ptSc91ANlMbEboO44dumsDVdSps+9G0iUjqWw7kakaL
nI3Tdjyc39iPn/PYeKgEgsc1OU8oc6h/M1ycZnvFFmLvr4lwfzUpQVXWot3X5rutVeWpc32ud05h
XZPSVRb2s6xp0Pill4UWyqYA4gxLLQXI9g7HGAiDxROYzQ1MGTOWJMhsMAm9TXChnC8AXs+FbzXo
wuJdZU/mQ58EccY0KxMT3JnkQ0fTNOUT5rJueq1m3heNV+6ZAWqBObWwddrpZA7tK9qoP9UY1ycZ
P0FEj4MB7JsR91oYt5yhfdNMNvecf0OYmu6KB7TK2IosjL/6TFNNVy3xVOYChnzfV+QRYIVE3FmD
PqX+YoaeRZMg/Lfv2sOYOS18IFaGrgWfbC50SRdslLVpnHKPBkEym0c7Gdi5l+lGtc6t4PVjlOgD
UmyohOwty7IGjb3TZyZ99kKUdY1XqZrzO9BpnMgG+KaJNe9mh1gwcy1CZsQmDAeaMGUt8KizxlQ5
osHaEoEdb1Itj3JTr8FS2vPnsnlEp3ibgTOTzJqCwWiLckZL0i/XgnKBNyrEJysD8OeQ12z8LBV9
ZQOqUifhZUr5Pld2d8wg2dQaXm1VLM/jIt6AgROclDjsif7bYHYKHkBXXiyrvBniubrA9MFbgUjR
WBhxDtindtgDf2KYO5YNwMdmJInIJrWN/FvCeSgudZusM59jpma0ESVGhZesIp56xGGQ1+PV7l2i
AJ0oZ8BI3UltVfqou+aEAxg+09ERTIGmdYHP5f+iJ8n1jue7m71XBKAOWA5Gg6l5JQp8QMccTpkD
KpxLCAjtlxb3BCpT/882S2cnxndAXY/5IvZ1U9/GBscE+lC3hX50Yphzac2ygROaoUV+YxTOTS+W
+mgRXR7XjCGUjTcIvuoNsCZx6VNzANUXuSyqMS2sChkvbH5gjpZNrCwwVQYZTNC1kRtDKvd4mhKW
Y9DzI9fiRtI+W6tOZzhHyyWW2y5mUDh70tjXBTb7ybi6KNr2vXA+iF6WERGaXRqrszKecMhjLFnj
c29wigFpTU3uZ9eqK/d+kcpQeOkpU97jogbeu1l6v2AiZFWtsVHwZrBmWB+lzcYLUTLK6XZsZzE2
wrh94eRmBh6E2b3r3y7MLXdTwn9ZqjMOo9Zw+YHGKjWTtgjtrsn4LTDdsajt8B9DtyLfD8SXHyLt
wHGRE/XI5A1hgFIz2WoAjJbZXcJturiM8mqmwHH8xrvXKzgtPT5dtPW4KA3U3ZmRPdR9/174JeAt
x8QLQ161q/RDvKhNFt2ievfJFy44GIJwD0bUzEea5c+tsfoHsDvLaQIpUd3Baf+yaVXSRkCIn6f1
0wAakbPB2gV5vdx5XGx7Ta/enPUpno2eofnvNU/fQUwSqq7Df205KekV8dBEsTxIzyU4odkwClY4
idQ9LTG2dGJ0IRHSLnLTmLMDepBUJ618haUUdkv6yxZAJ6S5EqFmROkKiWtR3hVm0Ffedi/EgB/L
Wl9OIwVcRw4WklGsAgNu5NQCXDt5L8CfMc4KgwBKffNJD8QNELr+XLjTCQhXfYmbH0tWdhdrrR/6
wcBzAEZ/Fw93wkOBG6MBCsVC57IbH5kev8TuNJJju3DCBndRSAtITmXi/eDssL2lflSVNLDHJa+U
UPMNWEveRrCK5vxTyBn1ZM2KEy+VeWdZ8YH4DXYVqkLdP9iGfDELp4h8vaOobxe2jFyNHxwhuhCq
0oLQH+CUgTadRbYymXQXet4z/m2O/ZoREO9aQTXIeF8ZQD8R30R4Qxjv+CWDMFS58HuWA3hjedR6
vFg+9iShw7ekOZkhX4gfhnoIVuHYNDxPxtC1lzjett4uD1Nn+HA17wFE6LVH8XU0AMInCaNG2iaX
yXHWU25lxFQvd5MxES1Xngk35DijdD2yMv1oZ+WtN+QBEZfaUVARcs4jZ93BmbhIPIad7MtjorW7
Zh3IyR0gyheKBbqw8HezBKRI8315QUx6zqmNsZDY0UiBuIO3cgaPcpMMbkwXwgRrrYA5feOuhwMR
fRByOdOysZhwzRBCOhJT56qvAedpjej13j5wuA3STrTYSn63cI/CsieddLGaP77IRkQ/vMNGQZac
Teez6th27Z6BDLHx8Kk+mE3+IEt6s0UwYHQt6Js9v5hYY0DgwLY7DMsMS7OjD+mqQbdOtlrocdn+
8yh6MS07bAh0Riuq+4SAiiB1ZvwjOs97cldDFSF4ekLtju0Vuz5PM7AxAmJo6FkGb1bGT8it7a56
M+LOwJfiYL3OrNM4rk9ZSxu+c+IP38KzpDqFuAxFa58SsmMNsICskRF/bXgDCA0P4Z25cLyha7nX
S2oCH6YNZpKY3TBBh64r5wIsa5PU/mRwoB9dh13AzQgu4JhHlxW9mz7dSd+7Uzl8HgMK7eROzb1Y
Vq50+lhgz3ZkNMq1BVsSm9Qt7NN7MOD7WFvafbreAaQIup5pFMbPV4+JK/d61u0BBbuvRXNr2xge
01uakPS7Oqh5bUv9BrqAUR/FXT3F0Bwy61g3NnObL/6OPBAahsLCj9Ng/pV0NxNtOopWq3yw6IXU
dT1GUzPRXtdwpA9Gi4+qQUdudi0ep9Xh8Mo0QuqQedZ5vuaFf6+hGqkL9bEs8c+874nurDQtdMrl
oSLRpWN8j6+1581XxocJgs45z4Znp5Q/GPG1IOnpyLD1xYGRFa8Lg6SWhkpqQ59XhUEVS1BOJoov
jlBcA12GjAnl5E4maClmL+vwpbLJl2Qt7hYLmgWVcDsx9tGP+mbLJDpbHOeCWbbUmmgYFnzuJgwk
htbR2LOpTToSF/yZa7AkpbmHU8EJdyB4cmdOjEg6gGWBPopj5mU4xvvuFkM1/UFgw620L9Wq2xev
Ku+6ROrbtTBcikodU73IzwLsD7+YXVGMWjIi2vYeNKl1IlsFtQ7oKaNHITSwsuo6K7Gl409cgdUZ
BA+fCQzWgjwd39ssZ5xA/5DridZJqqO/tQd8cxbd6836X6T29gdQkEuzoC3SxxfJFdWn8b3wIWH4
5Mj0vg/DQ//k0Hap9fXau8bvyqKiTGR89nyHb0u0mZN0f1eCiQ8Ty5l3U1k2eyCI0Py6Fx049g5o
3sTaOrxPUnw1xj2LJaI6FRbeJ3bYy4oD0e6b+tgi0BcuMsYmjvpaIILQZvzKvijCzloQk0DoDMoV
fQyp6OQk7tRoviE7+2PENUfEhUYv4ZVk9zLkKOK99AfcZW2Jba1Hmoy4ZsVVEc7wBVAEzHgHGIl0
yG+CAQTQoVhNEmZ7NFEIQ3etqt5dr8hPpHSiKcTeAHV+ai8N7dCFKz5FBcTTl8zMmA02FeYBRrkx
TZPb1hz6s1/IPzmv3y6VC1HUfSyDTCZB77Ad+NOPtJ+Q4dXlfOjK8Se6RWafxl02a11kwkjCXtgT
Qmmi3BRMEwTtoAJn8sERtMJW41kb3jMX7oK+ohyoHfzU87rsNTF/jJW7d5oip7eW4Fv/o2Uusc70
6xlQ7NLGoh2dtkx3tEuB3iqoEs+8EfZ2qqqtq2jYvayS3dRua/zR8hEqPl66nidQbxj+0KYMhrp6
mhbj1PkH3+Q41NnyPCeNpD6c/nOr3279vfv3S/5+3b++5Ps//h++7l/f9v0zvj+nNTESxv/vh/l+
gH8e6//4o/7+EX9/3GZZZwT9f38u/re/8b9+1N+HsevQKhfvhN2RHqTWjIytbYsBc+aRNZiUTCsR
UllGdwAndFi3/9eNqj5bdbl11bf7YkKudPn+7DjQM9p936QXv0D0277gn6/992ex0KGt3R4rTbDF
skP99/4/D2WPpXz7+8kWezKwmPL0PVqfSCI6f9+SicaP/L757/s5/IP1n1H8t6iUNi/3v29qCJr+
813f9xdnGxL8+wG+77fbKP/v439/+fddMvH++/D/PNzf//rn4f7e//7677t/f/G/n/v74PWqq72X
TB+Gl7Vn4HBSZ5bsNGeyzOz6mLTcNJwOUfH3ZwdYmf+5/z/+6/uzzJLzcldOPRHVMo4cbWguCOZ/
Ilt+SzINY+7kjueYrtEAczFdVl6G7cNgFUANt1u+7Z2BiTAx9wrOFv6IJZ78CUSG4CWcCeNza121
2PvVTNRVhVpmgjWOpoQGl7d/0CyxDTIwYInFKbzUtNObmMH0iK5Ac/qvZTXpcG984q5SwzYlqolu
iMH8l/XXqtYn1IkXNEZA9CSzdkYjy25KmwnGFF5TjFwfGJ30XTcEU+IJ3ELlQwLllR+H5oMI9E35
espahVGJU3tYF+QxuKALsh7nXxnf4ig2EP/vvLQedl1nWZwi76rafYfkEJaybu5kWb7zA+/9eVwO
2mAWaFMQcqX5AWCL/kxrCPJPDqtLD9XWlteXnoqwK+ptqNlCRkWkvMTiLkXPPduGfZBz8oiYy2Tg
lv3MjVWGTT0N2Dv7MSQlCsTjc01mBKOxCUXIkuHz7fHNWvaNviI3nNe8DPqYOXjTz3pgGsvvyu6N
oCgwHzkmjZA80X5MpRuNVT/8jL2BSqOibk0m9zndyto6mCSF8GBmlODzV08e5wW5Y3rsDJJaVHxa
sBjhBa7+IDFudkpNGLypImPV3qQLDiBE1EYwxTFtjxikSL9OoKVu0FBjGuCAdYZeNcMZxLjcKUTz
7YKn126YMyNwr39WvvaoS8NETmegxXZnDFFSTbsyLsQO7n9zcBBQoErR9sxafkLzrX6m3bMtY+OJ
UQX/SkzPBewHBp47WlkfhRKIpe3MDNHwr8w5LfNjmdN4T2gVBzep7VPLvfVH88MgnYOmjNGFuiAV
tO4sNyRPJXmP+5GLGwu4o9lsuhWaWVO33oYK22/sZje0oZ89SF6tv4IitPKbZRQQGvqKTfrMqcG4
GHb7lllk2YxbNlmx3IvBRRLTrlbgyLo4pVr100dn5ra4DEUaV9ckLYmVZaqeMgRGoUMDYeJkPTn0
k6GePRUkP+x9s0FURrw0Mp9N9VQ92pb2ZyWeItSAfQQUEzGcS/GwlPF95ka9RMDA+eujNmhSg6Ke
dxLQcwXT7l7PLJ5S+pijPiFOx8E40J2n8qvme0QDYJ1e3KyErdhTbuRzr2Gk2SCNwwGRoXRwhnbq
z1zLa6nVD76ZlmGRj8+WfCV2MCebvA/0sm8OVsm4uLJOeiNROiHA29AamzLI6pnJVscikb9qnLFB
Y8xlNDAXCZjKM8OPh6NXQcKxLAY3g3HBc00ooZn9QC9Bx96kER73xUdrwBev0HZt5I6is980sfmQ
MmHQC2gwHDTGI9e0ScI9I0D7qA8gwlbLOeuyRaQueKW1GSNwbYTzyButByNg853QL2vMx6i7vOfM
86LCvqkNn5LOGJGfjNnvidkPfHPO4WvlIybBtdgRFrkOzLwMo+J3nl0mxGOl33K0INeGDe2CiezY
b3z8JAe1NruWI0IrBU1b4Hpdv+/2vLS3i+mu11gR/d6smIMsx0Hht938/iBpOwNE+B+f/v6mgTWx
KQyCUoxNd/zP57Zv0lZ5RJIfn7tKNmtkWAq0Zjedvr/C4TDXU95flxa7kIDPEM/aG3Af9C9CXXrd
xLhfQIM11HVcqwcP8vOxF+ZN0lsnOjaslEmqh/B417j20cEBqyxnKLAY/yCTZLgCb4vRu5g1dqS1
oUVJx5AJs18AvBCCn+acqlZOIS6cdzQ7D8ivs0jbNJLmFiz/v6g7k93KlTa7vorxz1lgH+SgJqfv
1UspTQilGrbBPtg9fa24LthlAx4Y8MQTIfNmpq7OOSTja/Zeu5AgWJ0GUYSF1VYFBT6V8DQw7N7W
aX5vj26xrmiGKaqh8SQh2q7kqZ5NPlhbMH7l+lk51OkoLH3BdTVNVMZjfMrj9ANsWaT97l/Kh3kf
g+mjmUXPxA0OwslBcRUj2rJ2poXSxGaUbAgIETP7BdoL/gAs3Spv/T0DhGkbWdY98QkTgBP3oUGP
u4HvgPYRnDN3zbHx/R/yeg6mX6E5aZaRlUb7p7Eluju/P/BNFTI6D/lhSK/yiv/b3sS5vPIefKhB
PPPz7GLH+7Gt7CkU5dUb3HGrUjBG8/JHzsWhyfgBLTfchHVxR1QxkXIeR85cwcNJxHYOlyvEIOc0
qOeggcLmQzUirQu91Vhv56p/MTuJAALZcTISU+si6nWjs9MuBhb4a6iYbXitzTiALEsnZShIvd93
Ev9UEt6EDklhRYkZyHkcm6Hbmi54wUDxJrpJ8RCx9VtD8Y43Qvk2jnAyFgin3Zc9MwDlVGAsAwYk
6QCsGY0wnUfogNrLf/3T4iDgqRyjwR2FvrOnSekd0iKMJHpsYvQ5ky8vg/fciuBvGFGmFl5yFExH
ZhfBv+nwoxA9gVo4vlhKHblzfscKuo0a8y/TtnYaCtib3VflqxhyvnrNZPvgluYlKKJPpKFwq2pU
cmYUXGiM1rTMSBCzisSrIWO+1w7HIa4e+jgftk1ovyKdqjZ+JP/MPpeITam4bednq/CxI3dX2PjP
FXWB8knUSj5QMJxaXICrRLg4eQZgpAgwP3opz1NapFy2VnT22+nW935IYoV4G9OCrtHrAmokPZUi
2yHtP9uxfHHm9Cgc77eU2SdLS2df9O157vhwM8s/+wLoa/vHLxjQGybEGIi0clGvwAaH07Bw+pdm
990bh8K3qcZCSmEinlcFuVfnOG1guNhlhah8T/4n1wMRm/lTwSRl5QzNcSmhNI9BfRQWaEomge66
mcQ1mLimLcYV24XxyCYqS3ft1tnP1IDastwYGm+CKQ3bDRq0LOYypUkGAETtpdzNQirlOmreeFzZ
x2QgeBMF3TpKgpc5CcadUu6T4ZK9mjyipwVXAgeE7RjS9To7shJBLpcEEy0/E6zZDmhYZKO9HTcF
EWQ3KPfqFi4mPO8EiBO5fzC3e+3Yclyc26V/zEfCtQjpqTYV2VoI6hRs3F2tHkivG0n8oKqAyzm4
RBfhs855pqC7dYZ0I0fxSOcAn866dvGcYD0vt7xI6AjQGNZ+EPwqC4tLxMdeppl9SEj7IXsMdnl4
qSvm7lUWMauWLH8I52N328b3BvzBsoBaaxlEGJmGLpE8REUtibXrzhtP8/JFwuF6Qf8J9gNcpEqq
dBVa8EGStN50NUUltTarxm1GAgSh5erRtMnqmDlZBvwMARLGpLV4N1ybZ63vbmT45hrRjxdFMXdn
/bpUipWxqn+dvL3KRaOSKT6XGhuhnJhJd+KR/AZWL461D3ERbP3uN4YkZLJ3YRsxDJtssq4IGeGH
iHqfsP2nuicuTMD86ukjnDS9uH2VbitRfnVDvOUtz7c4S26zV6ttSyZkPJ/ySSKhZvZPQEJHQIuN
b9eLcUt2VtBss7a6hG64V+E/27FL4lNOx24K8zLgKeDG16kjPdruP12OexiS/Z71MrU/oCTwp81p
cNjFQofc89AAPtgxoC8TEggd5M51NEG1lw+c3jXiweaHFSy9LXY0YhMrn/KNmjvdjF3zOyicNqGn
waBUBQoI1BqQBAhyUl03HWZ5uGRIgqrpebEYn9tV/UYq/Nqf1WsXu+88TsP10PLIifOzhVyOqWsU
cAtVhGQFzsK+/5WXf6sz0D3TnHwHuG00QYe0b0jHGqRuVMavKoL6rnWSgzTd+2WwvwSLivWUfKW2
/bEMKJNYJ/OAaBkE93F4bAvkk+wET1ZDBqT0amNfiu6xWoxPEI4sGTWvgMcrRziIbd5ZmfoPcQ3p
bIlZ4mLm2KYKfWTq55vUReVeRj/tOOU7p2GFZPaWxdLwsx7x+xpiYnQXSQY9ZUiPVF74GIrdv3RK
0//rqNj/Y1IVga//M8/q/6tAWfefN4qf/z+jbf8ziFYn4v77vz5S+ffz7/jzvwbK8k/+R6CV6VH3
BRScjsPelbio/wy08v4NF7HpmKaNygfpNUmvIJH75N//ZVjev0F0CGzuLr5Y5n8NtLLtf3MtIRwS
kQIeHab/fxVo5TjB/54o6zhIEAnE9k3YECbf9V//7b8mylZh5RK2yEbHxRi19d1a4XnL05tJwg/6
3wOSAI7QElBhIsj/6NBU0nir7GBEDK/IWsIjkTfbAMEfqc6o2nOQI3fchdVuyhx5F1Hlrsq8e8Ou
0ByCYUA3lq7cUWS7KZmfOl9HW5B/uY6zAk7V5CJPd9Ktl820iD0ZNd6IqWi5GxIgAsFgcc+ThX0t
aufBJAJiHSocRnE6sioEO7KWHch3thF9ocytE/BfBu97Huvspc/xXk5l46/CzjUuY5lQVIikvssX
eXGZeBl9QvfrO8tRWQVlnl2/lYXZPbFH+FKO/YJdrj4qX9mkCFg7z2MBDj5fI76kfasFXT4N/nqa
yvOiioKxxWResUZOMmIjYTTxekmniV1J+iKiz0D+BjL6bIw5+2CR4deYdamT17ON+jif93XXDVAB
GUtZU4tmXKnDEsiXKDfoZ8vcPbMQ/x39uPqwLeqX2mc/Q6JjeK7GJViZA6wEZ5gVpGmdV7Bpo9l7
8uqgZRZiZY9uwHEANJHnaT64u4lNzc6e2ubslSZOKVaWCm31NWenBBvB/CFYkhRcS/7EFQQ/qk80
Vvi1LoqB0AHolbVnmfHSoBreNz0xXyoYoe4Kq8RjUP9U9mge6ZfYLI/Mh6KGK0u2xrAR8Rxrowu4
cQvCorMkF5ackumDcp5HMaGahbrzQvYSOKn2b1NlzdtcLFSNZEts4XhVgNScLfBNxvsgEZnGJB+m
O78JMuZWFEdik9HrQot6JpTgT9KFWIzADa+Agb15JkiW0sLV1mEUEul7XBlQcOJU4uroqIZdbOK2
7mSdkcFMyAjMbc820qwtgAuKGeLC5Rj3WwR8H8wSXZYe8qTiTGAvbG+pOZWb2UwBByXZh8/ZtEa5
p0cxIqKEJsm20OmgBargRfPWUP0ic56ri7QJHMOViVF4HOud5ESvU7lOIWBuJ9zWq87wfiZ7xvbu
V9UrwnzgT5H7XeK6PEwIU1ZlIXYKpUJSyeCe+bDQSmXaDJ4BMClTaIB9E9zB87lVMnnw66K7cf8k
z1HVPyRoNae0A2Mgx4y1BKz1nqyX1mfoRvBdh0Emfyb7PUMfYp54CfLWFnflEL01kRVgK0fC2xfE
1eVV359k5LGUcSOIhzqA0yfEqarLQ5bW5oOP4CRJEygURs/Gv2XLCqBExR1a9Y5NdsSDwc3ZaQ2l
dwlVBKFBQ7yTIsST3v+OJrFD/WUiv/WSLYF3BS629r0QboLTPiJeGVg4Be1+bIJzyhJ7ZZrh/Wyk
AewhjNZC9p9TjK3CxaTO3hnlaoSVbKLqaozuVHphpv2MJVd9MoOIghlKYXUulyR7c315JxkuIJXC
dG4VPKlMA/MpHvGZiylepSiZ3we3OTcFUENSN579vrhFPGOW0QcJUKNU9YmbQmF+A9z8l/XA35hV
Nv6y7pGQjWdTpuo2Ruld5ltfrhrMdSvNBo0pb6QZXJYwSmHl1c3enDF0Cgd/Z0yhCJ7WGlaDclxY
NDZ6R6Yofl7tWZuZPcwqwUpoKqPnXtM0ix6wKzSPXWfOMxo3J98LAZRTnfkXyRyepBk/V70hd8Us
5N6r87suTBikJEF2b2VedwjK4przIIcVoJF50ymhLmp8RrRZ+xOl+VMm7gePwKOSuiQHbrGaNPKu
Us3vbLbkS3GRbyxttS9si0w+Ayd7IFE+Etu5S5v6hY3JQ7qEPsdMjqBIAjzrw0Ir2Zko56R6WGjD
epJCdDH/ZAoTx7iHRCqR+xCHbWJN+wz/p7GUx3AGeYMHcGPbSFlJ70DgJPLoRocA7rtidsgEd5Oz
7BP1QKFYqKchthi554Z/UmGErMGt7mIeURt2w+WmuwVZ/Lr43i0eNPfLrcAm9M09zAHG7TCLTDJK
M6YYNA3vDbTYrVShwXxmLFaIjbBc1u65q/MbVogAK1/eHdpZuHt85/5WEAiJX1sBNONYzj+xrFLJ
s07kwp3GwH+pm+whDdmg8522UYSir7HZn7ewTniR43sy55+kK+DYTAgGiMt8U4V3o2nS8FrewMvE
QiRg+kNRo+J0faK+mZ/JeHpFIoODKwXtzu0/N+Dqlnr8seSk2Eu0T8lg1pT5SuKbhCr7z69CLEPM
DEl4gdGFJAWlJvfSesyCX2xJN6LWmkvd1wdWOiFtQH+X0H6uUhZhtFaEyDuj3zABAgMcVgg3ZFF/
DwZURTNzjFWk0K2mED1SOVgnnx6NWsECHzX4uwiO8VIj/DfADI0YS2uTSCjbCHaSLM2VBBmxiz2J
NSDI/mZIdUrryQmJ05hl9ePB8G4GUINOZm0DBpOsUMbfPKtfYLXsec/qd9dgd4/wxgeyv1ftorbo
3C9DX54FhnHRsL5OLDQGbsPmoHG2qJIiwMULMq4eT+RATpIf1gbIWAbqiukZ61oOqtSXh6xT7V3d
VO1GTQx8iTztNzOz+XUQARDJ/eEMw8uEIICcSA44wCv7vmXZtOv/kqZLmvCc0rJO4kcIW7NRPPbI
GhMjqqcaijphD/DojPpq88A5CL/9Aw93GPC8Bo0TbvouO5njkJ2Q552TtA2OSYiWcKhw63Y3TwbW
LhpPdLs0/Ja/CyNW3zYquSj7Huaq2cq++FNVXkLxNfNJOuU73RsnQjca1+IbmeC7AW+H28r+jGrL
IWvNvHOToWF7ERY3sxfvpVj6Q2rG+2S4eWOZP859chVhgvOoD6d9hxuMGQA3eZf3957RfKcowp3W
XvHwGTci6M/AYcigiVMYAiWGXDEuiO5CtwCOgT6tVNMuyLTyIIxwAe9NB9EZgD79BiDWTL2G3RIe
+zjlbBqc8odPp8pQpbplwAMjfdGs5CuCIVgUOMRqTbLXp7EVGus8svF0JogxqRU2VuKEKzxROK+l
7GjafPIJgjI6mjz12TiuYjrFo8AJeymfiho5mlzG+UOUwxdHMR6O+okMpGaLF+mz7nn8j8rejEj3
R3QWq3R68FP3wWj976Xry33U/JQY4CMtVVgWxu/DJibklBm4c6m8J9F7IZI2nAtIACAjhp/ZgoAg
tOutWupvpOXf0QtuJ8puj/SdsNnhBXlIvC+6TpSNduJc5edc8LbFydHH9RmPGLOqxbqXNAel6vIz
wMYCMGS34/4vtoQh1GBQsN/M1bam2NqICcROVNvPNtK7rRWJu4q417trSaxC0Ib2NixSDF2oenEp
En9KWOzQJ4RyG4wGMrfnpAq+pEciZ+T9reVQraWfsioJCNJAHSawu+7IG11OTLyYosXrcAi8DS4x
SLEtI54RsRMXRLozgw0Za+jjijnaAzlEx+eBAyFieBsV2J6Q2Vv0FPuozoib0v24rf6yRh5Wvuu8
m3zGDPOoQFOLFMshZSA7QCQHAbbCCc17K3zGbFa4TaxbujA5CdiEEo/on5wmTJ6aVMqda7jxutIh
VwF+R7PM+GDTp3BANeewwdp2OWkunvkyZV50cF2pVgvLEMRg926S91uIhF9oXnCAUYs3o4ftI7XY
4PQRomnnvvaba2+Zr4wn3mEfkFNh1IyguvwdJtTRs6I733ujl1h2kZR3WBNhJVhwG2Lb30MSBjIV
jNySgfOoNAzYt0cM36Z9iTDFAon57losF04uQMUA2oRdNOIR7HFEVcY+9EyIpMxVZWD0TNO7rZrH
e9NjTVVmryTBwKbk0cq3TGKcPQsDv6aItQ77Jx0IuhXkFnrGU4MdFLdtUmnMJHq8tLtZ+MIYdsAl
t+PaOsT+8j3EhnPoVXvvzfLH8RdeENbXjRGrG3YLup120YVOwTJTC88hoe0ZHbMO165Cu0m+WQKL
zWgxHVz0aZI2KKoK+VmWtclAycBuG3kePv3RJaAWWCwOhb1IiHUy+fB6rvrjIOTrqLC3hq38O+Xe
MRsUMZMGV4NiS2bAx9LB8bsSHjT5XaitB3xHI88HJ4ytJxwDty5humWxxAW4XWpXxB/M8uIo0rA7
NrkBsgJaFPPo/mFQ8WdhvbQtGtWIvSkbYsRKMnx0taRtEgBXenyhsCiGjuXm8hR648wUUJjnMOUx
CJbH29mmRQWHb5qYQgUgSKYEvhDxEceGi+2kMI5G4W1qFjcPDpO9ZzX0bw3b9rFS/PQBoLW4aLYw
EOQh1jltlTOuixFoZJQH3YEF0AFWef8nGXCSyED9MQNgpZyPGHWHU9kYWLen18knF8X2mnrrzpCF
s0x89iJ9EIQur5BG3NVDvU0LF74RhOq1M8XvOgtow3oYNLsjN1ULhcDBcDIq968buH+dKTjA25x2
KOVGyuRxOeYEKSThI/xeFGUGTeAUlgu4v+i1mwKAIJR1XuA/VZAypobIlTrymMbHIt5EmcOgm6P0
SphqgCW6pzP0Gxovp9zDkCW9L6roUuFEARbovkzlnEqCnllER/c4tWIM7y5scWxSgHjXqYcUszD8
4VKOkDcCLKmyGhiIJyxlEdQ3Mzm7FqsA+o5g7QqbV9JWazGZ1K+x+VTgu4BuzC6QvYcKwda4oX10
Xb2/80v3HPn2FylS1gHvPrtdv+2JnIlHtkbqECVY6AWuINx0W7ccr3MVD5sxIBlC9i+RipKzsDr9
CSyrNOveqf4swiSN9xozzapwXW9vtvHyEhBywjaw6PZUDxSDjrr2RSt3lVVcbH96W4buCZhZsu0o
WXYzReIdW/lzENsmZYvwftvJ+2Lry0HoPPWxEg9AV9bFnNGRzgreE+YVlgnRrYSVIZDe3pWZaV4s
YPWNl02o6OovwBGFNSIe4YPcm+8U7d0hC0zCx4aOHN/OvYUNAewoyA9pYWKy9G37lLViLd3mPo6G
eQv7zz/1PpgclsY7LMrWKdrNvUncM25g+uaW0Fje4dN//2I6xbYW1U/LDtMQJRQv9L5b1+BmESMp
aQA+gr4khNbB3QsNblwnE9t7wxOkgdYiuSNiF59X0R7ZfbhHHxT+KuoIZzRhnY0lutvZ/YnGlrAE
WCPcodQeu4k47oNsx4x94uvgEtBkqXTlkJOs1af3sLDuRSzZQc3meuhY6UEgOtgqe05AOYPCce+V
P9wWrfgYgbERAqpQPeYQAQqOSUYXs58/WuHDmCDXrGkYV50ZXtIGnLFNeMFg+4dlgKzORSVxOj3h
toLET7qVjCq4yJi+R4vNQJTSuxmQA4ByeN0paSTQi778SI0O9iPCIFgETXYxZ/sLAgxWVjk99xKt
62xiBGN+VdQka5A55IKWAWaIfHbe0rMPV3QYwyod82bfe+z0lO9j/6hckkUc8wbNrTop5veo+E2u
HbaUZY+oscqxN8jiUYE9pZqx2FcQXG0Of4Ea1ahhOmNlIuxamdYu48A9hnjq6dyHb3KIcNjSx+b9
Uh7S5oVwr1c9Gz2qCEP8WHMcLvSfWZWTfT2xwY+UD/BoRkg1JngdkoxMdgvVUWagPbFHG9+YTIbV
PObtFh/ybyjlzcSRfJTqaBitt6NAPjvu8hskKJyiczj4iL0XCzcEabyl7MSq4P7ZTfZdOEaIm/ry
b1cRZeBMH4R9fPsWElsvZMgyWX9IplqQOGU/tOLzw1xV47YoAE9Kfl1GO7sj/Ji6jhAeQdgeKV6u
mfU8Y7CJR3UL1h9MF95pagGPjf3s+nDwZzogFHOQbpoFyW0ZU6e7GjWJflYNcHLr8RU7bXtJcfYC
FJk3ZcJH5AM+bWjl2FXhSLdQn6Sd810PTX8GLsImEHjDfO50QF1JUgpXZ1nDdOWLTsPshgmhTO4G
K3uoX2Mmbbs+TZrTP19auBbIMPXvbZzUp0L/+7ipoQDmPz0snK0CHYbzTHFDt83F8OZiTy5mf1K0
JLsGbxAfilh7tf/N2Dkmhai5dm6UvuYRi1RzLM51ijYhJAsb3S0hgSh28M5G0KTJAZ4JBPZSlezL
FjFMTViwpVODB50fHLVw7VoShS2ihRuyZ+pB2S8RquUVeuNix6Mh25pEEpO7Rm/CVIYMjJaD1hZI
uzG9pjrLGIsClzXID3Bs21TnHY8DQM3IcmE5Vc9LWlRkZNjuxk/Iu4nHiSynyDaPo3wveCpsPfxW
60xyyGU6aRmnxKWFZbhbYMFppB1jBQPtAYfbOSWqWenM5lqQ3mxn1mkmztnbcouVCMDJz/SIe1aA
WjC++iGqk0jnQbMQlTguyYgmEl2gXuy5WDudIY1j4VLPPbleqPrzwXPOpZTHpVVYPrL6GDH3ZRtv
vrp2aqPiCbx9ybqBzTone+VuvbIJtgYQvfuGspyIUbaeTV1Sguj067YGh2DoROzovtH52Iqg7E4n
ZptEZxPwO6HRYh7s1c6l7oK3IiM+r+HDZE7ollunzKF2lNUXbmbsLgYDrziyca7XOtXGwvAoUAE2
Ytp7sQ16L0obEm/upsQcXsckWntqOFtiPc2czoAOaFLgHFsHAZJi7fR4zUylE2LRORnO2K4WVPub
zDZellI9Z0TDIB32yafpLmAlEAMKlhq3CuAhZtaIPHkbL/UQ8DoQ817lxLhAknKOTu3JsqXaejPD
2rRl62HUBoomywcyIJy3pLK2hbSbV9dlkVyjdiAp/CEPmuaQh8OWpDGs94H9mk7AV8zEjz5MFe6c
Qt15zezf9U7LfnhCcJPSceB/9xFH5hShCqaMw+7z1g/VO9UUFEyGl4bmjepU+IZ4eFatXME6MR6b
wL0z2UgRdZp8qWPliZdPdM78TOA8UFRK62wEENSbryIb/9gGOxefEf8w4JT3nWwXLbyFraxpfXM6
r7xpH9rF6S5pX96nQ3enJnwHldsFh8SaDwZRZmTcOT9dii8Ihd1rFjG3cvEA6aZCJfJTzuKh0Nnx
GeeP29whtSdbzsTSCTyCSwOrmmNuRJksWzzDP6MowmMSgH8nPIMsLc/kW1Xe6mXRQ1i/5tqXdnsi
G7U9DKN5qSyOURvbA5vp/pYRwoExGfeiVe1gP1Qrx7HwQWKJXMvvSYINmfPkHUsS57nPDF7h2ijx
hGyS7tW3MajX0fzJdPo5dYj0K+d+U6SVyxENaNRoAsFirfvqy/IrpiFYTaO3WxZma0Bv7iiacTL1
BJPV9rWrMB7aFAabNDRLrQHaexZD4zQf5CYf872cLWB3HQy72+IA26xZvCNLiOjkgqMfG+OtNqPH
vCunfaMyj5SWS7+kCNISE4BVwdM5iprs6OLoacFI+Uv+Z4Qifw4nJEcJA8i7tmQ70/rcQgzuym0e
53yctswepIvgoS6ND5o27vdaImxwzPDwzx+m+m+gOmzvbUGCqv4L//z3vkmhLRb27Z/ftcmcPRgk
8jD28CslATSBBkRW7j388yWsXikYD1ZjJX/QlZLdRUjeY2VnDZJghuNd7CMSiyBw5tWUPuSic9el
Kspj5IwzUGGMUFPXXYpEvAw8iw/V6L2HM+BI/BHGtghvQYQcjrIeynGPJ3dKsEIZVzs05TOxJ8ld
brpX6JbyGej2K1XreHMjRt6YWvBVgTAZQ/ov34H1DXvQHryDJUJ5zq1ePSdTrokGe5OY171XhIBU
IdJ6v1yA47PsyvvCg18+tmN7xEXN3mXg9iC8LduIzOs/mzw9BrXzgwe7XMXaUJB55XaZqDNjiyN+
rNNmH1Tia2hIr6oyAIfGCEPHZPUqB5v7ThjRtQQIejeSZbsellkhQUeIsKDkJXTpCExPXRpSMUrX
BDvX0hjlrFCZM7pcUk3YXMUo1BqVuUuqgrNj0omeLG/wshkzziF0JnsvUQhZlr7YTwaIPTk8JTNK
otaVEuwLC1qS5MYDYQ2VKQ54b7oXvwxvdSKId/eLR4bd26RlON9ZjOqVdP7Qj4mr4YZ/Y5eev1SW
dfKQ4vR821tvcxoMjPi+em9nteH4YRfoz80YXckftmA9LGuy73gRwX0ekQ1qVvzP4cUlB5dJlMX2
2MIhHhSDuLVVhyhxSlMWHEtylgw2rZr8bxQou1aYzaNTzi82Krsb5ZC1Vmb8XRg9J5fXpnvTBZuW
z8ad6fFvWyv7WyDD2vnGQNo8rfoNRZy1nQw4A0E+YoAnEX1Nd4AJZPB5xfgsRdz8dC5lHIG333MX
U77i5XvyDVzWLaGdDO9b1mCttpBwv7OpQciPWw1ac3th4ocEZoEBqfD/auT2uO4C526JiE93Hqyi
RO3sRczTFtsGfsiCDHv9J82WczameRdaNUcYJwVK2Glzj9pGXgEoIc9ufwLFJ0G0AXPSvvowKhGz
ehq3TUU5ziKr5zTkXPSdodJRtpCFi2DlAyM/+fHya+76tj6ylN8ac8kVUKB2tPvfjESiVV3AwU5Y
08ycXnVGwrafqE3njo/VzETdIAR8k9oX04PyIGrGmVFGMGBgc2sgmRow1Bj3bWOZO6GtjbVRnxyO
UM9hLTRp7UupRTBaDZNoXYyrFTINUhm3/Azm3gJhk6O30mqaKvrhJ1xYP6CzybhqIq28abQGB4I6
wWD+Q6bVOR4yHaH1OotW7rjQ6hDyVAh6Sq3sYaUk9gKxT6dVP4bW/+QIgRqtCCKjDQEdIqE5+Qq0
Zsgc7C/btO/ptA+DVhWh+vml0QyI5Ak2nlYeIQy5n5EikeY8bU2rwer5UmutkqFVS4PWL9laydSi
d25N/5Kj2Fz3iJ0EoqcJ8ZMM5RucekS6yKJsrY/SqSIwCyyaILRTpEDQ2vU9czetrIKFtY2X8hfv
K72iVl9V8dGiUoi0KstDnhWTvMPPJh+6CoEu3tqvfLbl3UxscUGhRWZqyMgAA3LXQQ3tCL4WkRPe
RtntR2KHdtL46BUSh9i5AAAT2q4yrjG6YHJN/UuPxAzZ1X6w5CVwgegQ30euXpaFm0Ir0zAOonkC
nMdceua7rxatYrORsymsgttuMMhsKr48rXhzkb4ptj/RaNn7imkM6VyzzlbcBy1mwtJdrjUrvo3p
Df0qQVQnut9Ia+wEYrt24OJ0kN81WofXteRBlcSCuZBaXE60eKh/Ta3dKxHxMQSKj64MfuzhTWiV
H/0dUA3OwRABIEJjcg7Y6VtIA0UzPpK2C0pQiwYRDwISWDOP3URaVThofeEysJcqS4cKXIsPFx5r
sBO1JlFqdSJGPgztWrFYae1inE1HVNT3s1Y1DqUH483klTZa89iFlzhFA5ky7iSp0z5grYNZglBS
IJg0tXIy1RrKDjFlr1WVHfJKhcyyRG7J/yylvOgJAUeJOWpN5oI4M+4xeWi1ZqMeFMPgXeOn/OnP
FNKwBEQm8hEZ3hETYwBkDXJSix4ZQbbjIdtGG9pa9tUehdxZjbgprR/NYEWil573udaWwnsBMymS
o53Z8DaAuy/Ks0+t/dCm5kXW9pPfkcwNougFsRH1LBpWW6tZjebN1OpWBr8EazHkCLTydSAHaRXm
0cAjIzvYWh87a6UscpMfnvMub7lh8vimtQm1spZFGmpKtLaBVt1OyG9NrcNdkvo4+TGTAffRC72P
AMEupM5I63cTreSVA5reiZ5BBMgepI/eVxmHCvnvqHXAo1YEMwx+LcJoQ0CDCr/6aix3Zs+jkyQW
ILiS5V/toJav3QB0IzcZ6nQQVQNpmCyzZnZT/YU8WHNjDeSWhnNxHYrwL2mWYl/XJGn7RG+oWfyp
ffYEaOo3vTu7vOQXzhl7l/rYsM0+HQ41B9ZKhnrkG4+XKgClAJLGflRCXIoJpayjKUp9HNCZsU4W
IQiuIH2ezLK7J7hwSODCMfrU9gSLn8rrEU5a0RdJKO56NDCWpNPwzVP8kNb58lp6uQe3Kf4oET2u
GWB46wUL7xH8nQAuCvitQ4ihAdVRy9LNxiB+Qs/MidH6ZzlMLM0Ii0KC9A5CODv0ATqJSJwJA3u1
3GbO1opfjVMcMZoCGFJkgJUaO8fb65qMsRae0S225j+GYYBEa7BwLSGtRRPgmiQMBpm61Kv1uJse
FjkjdPc5XSLyvQo9kGsBj9Qe6YQN95uF0h7kLaQgoAWTy15sbvphExGvvPK9OzNknVg2ib8XiuBL
W6c7pZVXHKVDOGy0AAK2C3VB340qd8pZKCLS0cBzH8nXypHztzflNy7sTT9n5rOKms8yQ5+LomVP
Nhyj385qeThzxcz5Mu37xHmbCBdcNy29sgR9lnBdVFHHulT+XfIywGPSPynFWIxmpeRSWKNv8XfK
DKKV69dY2LNW7ZyWSVlgSkwi9tkZMPmEnvVqFTy6eje6KAIEtyrLMR7koLm8HKqd3ymeUOiYamYv
IOb9VxAi3Ylrf1ypnHAyufBZjgo0kUzhwDQsIKYemOzQmes6qH6tmHmZwLvI9HEHcOdvx+JgrzwL
OZg//QKGSA99hwUoMD6bWo67kLwJUl8zhIi8Y5GBD0s80RuhuYKteuvYUy8vzf2cTbSfTOhRe5BV
4CP6Y63L2iwti71rOxvmdN5hkhVKMRgmI9zRmPN5VTfjg00vtu1Em21de9m2hYtxq5fJxp4gNzMW
uMUTEJfYY3KozPyrAkupil5t6prkj8aXj4bDA1Wosdx24TBz0lOU07E9S7Esp6WxHg2eaYRxPEaT
DZIfuAGjSqbP1QOHDSddHT9Lq4It4MLFm+fxPLVecrWKiiBo2++vGOpjvJ4nIJ4LRnVuzXbKj2Rc
4E0HthstxnlWT8SMkj4KX4R7GDej6UDaSyeFx6TKr/TR+ZXpJpYYM3kLmZ1ug+E+BK9yVzXNA5J8
e1O2wYPfvMX/wd6Z7EaOpFv6VQq1biZoNNKMXNyNfHaXa543REgKcZ5nPv39mFnVNzIyOxq3gV40
0IsqICsq0iV3Ovnb+c/5TpO/6ZaJZWhrvlIxqWibiMuki3GjELQw9T8P5Ci3dADDFeogK7DoQkCp
GxbPY3QtSB0c65o8Gv6TT8eTLKiiF4bV6j7twJGwL9pqNLRDb9wRrbgO7Hc2yvjsQvMF5p1PKD9f
dxy6OL32V3jTtpNAifJr68nkLgqG/OyMpr3FDphjjlqbfvYmi6U+RUQ3FD3fenwd6HTD9WdN6bVy
wx15fv+gVL2aASkxdzBz+H59hRPuMGjz0kzVLcEadvt6aRJXsQK3IPXWmKg7UonDqkZE446oiXbp
ZmFh2SltbIfE+BTxEtJwouoYCFK2lAZ0mGnXvRT4mkjTHLnzRCg/mxHmwaUqWKyD2P+etmyCsrYD
3/y7ZKEORl++eBGWPhCS85AiXErrgUABjD7wxHSkhO9DrJa2PNYQwEzyLRyxnbKyU+Sa1CCkN5lo
oq1BDdqaz8s/Zjw6ZpNtw9h1yIPm9ziLcERUEI4TYdbY7KIbtCutKeXO1ZWrPPoO0stgLIy9EX6P
MdKHjaSVzlF3SFS3xGR2ySy2WQwLcR7BbblMoPBb2BNwhj1P2fRUjiftlTWuzkJhQigu4obkU5jA
u5h8fZXXh4o1ByB7KDCITYS0knfwwFFoftgajLFZE6IgwbuhNt1ZuYusXhiwsno9kkAZv08SMkdZ
LlioaeYdCkKqk0Z+RbJgRpoe9ZSZ6zxHkbUbvCYZFKNd37p4kQOw1gvrZsSo7C9YFkUqrQQIVCdy
Qjap+60IvnLLeG3L+tyZrVw3afmt9ZaNXIs+2JRRuxHN9C2s2gPCLpOba8t1ZN4VpeeeB2d+Lawx
2WsQKJEvma0VD4tpYoXn27SFDAI7VgwZnTPq1GPaEHm+d+1ieFzCaW2bxtwG2TcS54boXM8nsNDc
lUgO8sVYjcM4nDhMEThDdqf4gFyk7/JHfnsK3G47xL574boELBxCfFt7qG8nw3f2+HE3FsFbCpbC
11gj60Mrp/pH9h+hxMwwRuegg7RRJpCm++xo0Si6c0mWxGVHJiRC51URGlEV7GQg8UQpKgZeJx4y
xIJwBmTzYcLGhnlCATEMYGSwKtwry/+wOjI8cZ5/amvGTurB24S/vI6h+e8o/LnqhNXBG41oXkuz
lyoPHOJlxolKeKiXCMpN1w/0K9fD5nOI2TYaZv1aBO3Z7KfpOk/naivZZNHQiV+IGPzBHdOTTKfi
Qs1meMyK5MnJk2TTyf57bYasKLPiXDbNB5v1u9qmxNVGeyMLz9lwYqNDr6Nh0ymeQUyMm/GBh3t5
sL0HkstoYkUY7fpYUF4ThkuedNziwMU63JRHksFRmLAY8N/zOcCXIIePxo9u8YqeBdGcizRGLw/p
tBrwWvf+SIYo1nshNdx9FFZ8fSBk8oNsyisDR8q6Q/tYRQh/JO0oTSVo3+W3w0K4tKwcRFWG5dMa
+Xpl8JBDjC/w4j4nwEgYoIDDBRpwfjoDolPFc0opxJqL5Lks25bHO9numeJR2qBIf6bht4ACCU/1
+F3mimBoz9+S8rVwmUVSW+kV8d+HpGjqrZKYeObgo+bW6Kg52FFfZ67VkNKnmpM6H/to15QmiWyf
Rro6eHJDJm7DtOtDnpTvwqCiRtM8X3JyaqLeZtY+SU+f0LzGC7uECpiNKPnMho+9OZobMRWvuVdj
Sh0ih+84LfMcmg+NNb+mJvstz6186uW9XV1nxb6Ih0evhvNmjTzgemZ0CGUeBnqFjgafcFVN9FgE
zFTKxn5XxZJLbxrZQ0sMN0C4bsN2lCxUOC9BqjPWEAnO3OY3vE9c4FSlF1m9QTTaNKTp0FL0PQIx
NCQrv+2ohthyO9hPqAn7rIoeov6G0gZrb1CEe9Rjg3li6O76gTlADsZecDNjgcNyNWq8O6tJ7g0O
Cr//pwzkNRRlgOxxR0PSVciZYG2jL+xtKzxakfBoDmjWjaieEkOSHF5my8DagKL1nuYhuTHiJ1iI
ajsxMXFxFHd+c8vZMF/BJH4ppQGzjDnAC6d9UdGSU3FaTa38vgnEAwVvzC5RY57GsDmwx3+wRM6J
ZYi/GPpfSKbdg6/j02urxwF0mVNPj4nDtz4nQwqwssCoZwBLakEfmD2+LB+vQadSKLR8OxmhHjTJ
fBWXsCZ9dRebgHMD7zh0TI1GpzHZTAxQueDSivAAitB6KDRJZZYmX7ONEF9VNk+OqGAUCedym0wE
oTjSnrReMIkJ+2aaUemwUVd1r9XJtg6xslg6xQGnQmxdJLZwRgWYUIl9krqM5zXzDmu6fW03Nudy
pFybVQ1I5+8G5J2+prqc8XqFWFmtxgiI2iB0dhmr6Klmm73SmUsiRhR3bQburE9zTEAT+RiXZNzY
9o9Bkd3Ycb2fVGheEtZ+t0eLzyzIbkq7C4HLvWr6RZfAwlNYjXRb4QEkjdru/dRgd+9P1zEdfNgR
r0DqVjsav0Bx+HiHZQiq1R7kVb/MxovSDHVqZSY2olK7I0n7irc761hOTGCE7SVbPAZQiNh5weUf
nZ3j5987tCI3QewJfaOh+J13k53fji3gtlTGDb41FL3ps7MscejT4iZnpEjZAh5i0W/9lafD/r6W
qF8yaE/aGZ76EWRjK+gSor25WzW2N5yhILDvHVt3US8w4nJvgqdvgvOCreBV2FcSWQCFdbqXOoB7
nvfxVxqAR5hrpIE5+xDhQq3gjCrLbagHUOBt9xir4c6YHZLPIfi8AYA3+tJlTS8z3gP7QPTmo/Lw
Ao85q+QkGbbY+wbswRrxNzmmBtW3EMnYRpKJhJI98jluC4BwysLEWOaePufFY26Fpw4Y1Ya2i3Lr
ln6+9h2qRoJlLp3LZwIbAfr8A8a0ZufH8S3kqmad4ZGBP7eLSP4Ci6ATA9LjNAsK2RUfnezKA0NW
eBij5Mjv2O6hIeIAuKxLujYdg1lHQo/AxdrOFJYrooYOCpepvhVFAuEiDML9lDQU5OXlTo9BebQp
ZeAibDhTB/OVTpZSCgTijLjZpdLoFpYJKyqlmdNDWEswtbQ8w+hpMDcUV32v4NbBqKxuCF/6Z+++
sVN5xxn5aOCaqUrweknU+qQUkLG4NMGg2P7em0XL7cljT99FdF1b6SVTDWXOUXcjbSRXn3zWJu9N
lvUiHJEabmWTdbu0rZJVrhc6ZWhUGEBr+icnc9vPLZjOkGMCnh4fnWg023uvwkBCkXfGHoL/uGRF
8QhqhyBvVsyksyF01WI8i8rgcKfeiEXh4Nf6cQzjCa4hnOaM6z2GWD2CPtkPjN0XRYVyOCwEG2/O
N9gQ6bxI97ivBpbMvV7bGfJxEz27Lt+31GWmV1g0KZWCYrya+3Yg4JF89jCE62HweNRUx9BuaYLJ
6NvyzBuLePE6kCxy3Aac34C8f/H7fyUZZ45Z80OBAXmMA6tn22mAHsmzJwwU6JtUaeGzZ6IZvDJG
OOGEyG7lSM67u7CZR9eZoAtC4nUkq0SMnuTWpQf/f5V6BgwUF2lRkNAC83hfL/XzfjudYjTzNal7
9s8pCA++2xwWSkqmoq0q6buO6Vgt+vlb5NLUSb6PZof+tccQywTN2h1m5VVrFEflOoiOlX87mVbA
fWjYtl0RnZR3kkB1j8XcvNDdttbLvdsIhn1hId0kKRoOUJsrrtf7LOXL1lDFaUZbq+D8JAyQNCA7
CJ5BEcfCzwO5Hy/dCVQPZba7oqe3j07XGIiCUZJ8EjnVU5x7gFzEnfb3JZcctFVHHMJpoJMnrjmq
8m4ztGNWMhTvdvMKpmfJ4iL8JgzkPRkaozFdauc5Y/UizbY0ouMeqBwMWHZzmmyqDz3SHR0HDNvO
5wszcW5NiWjtxt01SUzw0hzxVgVoBDYZ/rkGJmjPB1cONAlkCxCPxrOVqyjaGDX7xTodT6x7Lwlu
9ZvGHSJ4OcnBDqYnS1Nj75pDzdmpxh0bYJVCnN5xmufUjx0dFwsFgE1aX1NGKGiVvBsMvLpdbHxK
D/0df/wqK9MrpkXWShS5rU03Pc/RArVxaspbnPbW0P7Jx+3mEoA+DF62NQLvCjNJsqq+YWlNDmQK
Fl4IHMiGCyTLoBmN9BCkUOohFbYGx3AbhxoFN26nV75TXk7+ouBO/aFtxXvtJx01bAP3vuS2CZE9
GjtYwCTnPoDr1zXeAX/OTZjV5Z7C8XKQpAFBhbBu2Q5DxaxOoVlnwWL3EBBXU8S3LSlT8k8Y7NJu
+oZMSnVJ23A2GziABjdJqqNjMJYs331sVCLu7rL5DtjvZdBy89A99EC/K3YBXkBp9dcszHfWVJg7
U0HGrDP3kBTqG/NOyyzAQbWr9BvIkIKGG9QTehRIvDSpdfP7f/mRdTfVLTWzGBMv1MbRZFPSlgwP
xtMcOxlpqizbu/D2wdzs8Z5TgEfzIE6xYlsVeXfmXMlj18OrKU0MVKFfX9hFs3VHSeAjKfXeH9DK
GYjXWYwyUGrNTkNx1bvF+vdM8v8Pbz9MJSHsj6LL23q6+x5ERf5jEtslzEzI/X+R3SaFDi/0289/
4Y/ktq1+01I55LIt2xa/56z/ldy2zd9MUwvhWpZjUi7qqP+Z3Lblb47reIIdlXKEVNr65z+aoltC
3bb4zXSwY3ioRBIt3hb//PcPdkNYFRdy89M//yPvspsiytvmP/7JLp5Y9h//v8Pnf/wT+oiwADFZ
tmUTAvcsySv9GNumT0flQddSwGX3mb+3osgHfquYQLnOEUUmwXc2ZEt8ifhQrW2IlLfg0wi6UjG2
AuqUbc2qctaFgxAOCELdGWUtKAFXHUPu2BNfycguLoUzlsqtbYtzZ1+11FKbdJEcLMwOF2GFpYH8
y1xhSojsNUjA+JY0IdK9Ht01njsgaU3AgFkmxYG4M1SGvKbF0MS87s6T3k0uZWJuUI47o5mMu760
p69sCocLIZEfbR3zGBW2s52QaU/t5PGQNmZvPZYaCTixFUGUwfusOuw0hURP4RnBDGS2GpdBhJ3W
y2rn2pvyZwS9jjg58Iq4KwC6uRlH6zIjjJnORbEOY9SJjH4GpkUtDkYUCYansLmXsaV4OHbtxuUF
tsWUv88kj7YdKNKNCGmyLwJSJWmPIaypsMS6lq94s0KerVpzyvIY3EOv826kT2DAIhSGtSuWi03H
3bJDlxsKjGlMVbl5ciofpbssmmvRWyA65OitipygDBlBuq/0ZN4Wy1BR0nlL5ar9kdVxvHVaVd4I
OH0XdFiQpAa8xPKVc4glsJDrIH+TRnLljnN9KBvaE5uAFre5xTIctIH1PoH9Bj/ZLJXYC/aXT3ZN
pStgl4pFUpXSrD5EyCCIp7zCPOOBwzhirbww5N9lkmQMTLvbpBWnDwrrMo64MKhNW9sb1QYwEYvS
eSUPUJLuqOwHVCLv7A72dJl4TJfcdUnJZ42a6MIo6mEXG9p56pzCZqXPCnftGP14KpAeL3Un3BcO
ERReBkKTT3Tt1zHOg3Nn9XgFS6d4xaZmMwXEGeytIoyjncjb6c6AgHTR1KP/0k11zirQCKkt7hWN
DL2Xkn/ly0aAu0lvC3rOr2urS9apqoaSL1GfMc3lhX0cfFrCwbgNR4n194oJjTWsSBD/TNwu+6nr
rFNQhubdkFXh2Uxb81D5fXkzVXm8HcA1fc2yh7LJQF1fJUWSPpi+mT9YGcHDOB6KVzD+wSV24+Fk
EI7bEVtjC5G7QXCFc2W85mbBacWAor8vWYscSMkQVjFljDydZkAMcss5OLKazq7dDpeVq+RRqcm/
71II6W0s8iMjRHQPIdLYLXYRwDVOWExrDxLK2csqdZ20i7iSpmF9id7CDqAd5PBdJqY+I/nnp8BI
q5uyd/PdRLIHXEHcdi8sANNb9n7pM7NLzCEujNzzOAXjoUA1p3SrwpcOmD36csHf3RrDbNy4rePu
YsWBqurrcMfas/te4qPjUCBDqA74/FZNjga5N8bGOna4zJkEmtg4l14XfAgyso9uP7Rbt2/iGqE/
I3hBrnUCfMS7nK/mtCwJwjpO91ZybLr1VDjsJiCf9AQQx7704my8s3DgY1+yasjxY5KEN0NcKGYM
xnQ0Cnmr08bYNnlMhCEOs++m0/q00IUtr0jGYHiJM8/btVzJL/hmFYRLhOWlNXVoPg1btR/9ECGJ
hIl4Ix7NxSSrqEl48LsEdeNMZZtRdqQc6jlnRO+xfm1VZNLQBGKn/1bKlOlHz279DRiCC1oC/NQx
zKiTqKBZvFkZ5btualefCYG7i6CmzfKiKJvs4HmxuAvSuv9MY9e5UT7ZZUZK3C8VXxTKKgra92B3
+f6mgEOEFE0T/LDuAjKCRJFQPIyYRuHJLM6KNNwapOB4Rc6zPvG4qA6VIctz34P3xzVikd71eUev
syDUe8/uI9aobpY9ssoIbzsxz7cTywJ8WZQwX+ZzmR+wr+NfS4KCtV1FkOBCtQ4JSxZEBzGJ6pBn
QY+GqTWWV419456XslO0ZFWyxyuG8GmstfjWOZA+i9409h4JfizsUVjvsz41KfrR2RGvrAhX2C7G
A58nKElbOOwocLimM/W/SeJGHKgTG4OhgW+VDSkWipDANDUGDX7qiJaxddPa3PIiCVZn5bteS/kh
nXPnquh9/A+TuMRga97NGVIL9ezRdUG0/hG7LT4tUTnhS2PbxHj7Rn2VMCsWAMb0bA1uAXhVTbvK
NMRNyIODDjCq+t4BofX3oFQgkJY41zbw/bCdQ26dc0JFdnycueu/8R2qX/mT9LMpZ75YweTdVAFQ
Lk+AZUPG48QWQ0m5qQYA7ryDoLtl1KQ2ewyPIAbO/+iQigDX/wCu+jl2YmcP1yS87ERHBpGupXuR
MYn7nrQ/WgTl507hOQVmXniXeM7jc1Sl+qWC2HoSuZ++iqp2X7J4bmnLquj1FZWkQj0LG5Bybvq9
tcCG8Z1w9rmL3RizfNcJdMQmP7JBouM45aifdmmxj6Q77yJM7Js5Xgw0DiBtekZpii9LDEcrSTJ+
T9cQXHS7ce5MNcknUJ2YHBrFW2E7VUXm0/evltFowIxtgQ3t6x7Q+xQAiEFic1AEucowYMzxVerV
2MkaIYJrc3Tip6jgOxPyMKU5B21tQP20xm2edcZXm7AvbVFALwMcG6Q4a1OcB5a5XAIm81NsYzHj
iQPuAycH7FWEjMo8t7ZJVjUdqVRrYBEmHjZ2ahamUq2aWoDccbw8uwSpJoF14Yhee1aQtQfO7DPY
LZqRMBYGYPg5WJbpgTt8le9w7+IP7OTkvc+iBmtROaq87qhdOhatj5hfpnTZ7UVsEZ+r2tImVgcQ
vtq2U8tTnN4n+kaMyuiiaw6qBFnNlKyJy5X/xveXh2kTJEBHOR9Cdue9AvjR4YajpbWYrgynGJ6H
OKTaiv4EovekIhzUSrPAjGbUodzm7oCkS5lCUlxZWtjMYJ0rhp0vA7Sb1B9bSfo2jcEKmCl9YDOb
lPu5fM/9L74j5xnbC/QEWHLBt5noL0VsZIS0g1sqgS052lsinkhx6UpQGW3OeADATwzNfV0+xe5j
H9xzCLyomRUz2n+4qMrxOOnvTXgnrIh7HOpUAV516Srtz32srqL6tinvC4+2TVV/hFhlB0meux0O
Buk9t+FoiHpk3k99veNMipWwuuE7hQckfZZd9cix/6RbfKlx+VCVziNtfjtwzLQ9kpqYPyq2pvl0
Qb8v2EMjf8Ma9FLbFb1m7QOWWBpY44ljMqm4VzZ7jLYLCePCzPx7E1H7BP6e0tpWRv5la3X3UPH3
cV1tlIFiAh9zaeYdMDRBtfDzST8mbVV9b9Noi4S8dn1r/MbFM22GUF9bIcFXr2ySY9tM5qVfRfOO
/RG3DARleK4MkRdsKIlu07pAzqRMHyI6TN4jGyM2Wxixa7ueviVi4Fjy/TfX7zAuRfqTXP1NyQOQ
jhACR/TLbxtnfHZld9MSyVnNU+rddYkiD0PjHEiAeqKJs3LXXhQ45xRH6W1rBrQiDJQmh3OTkOFK
PUo+cPpPpWYTqEkJVYWJxxmlXxuLW5GIzt5HHgSta+DnaPz2plcYFROTR42mw4nUKe83PnME3ara
FDlm+M6e3ltORqtcNQ2vh2vWNxdWIh2Ij0RfzmNh3xbh6B09md+V9qBWfUGldb6EULqhf2FSfWux
Ea2TItgZ8XzVewZ6g+RQYxYgBWhew4C3LKxqnvZJZL8bPWNDKsPntuQeQJ+BT/aYzHRnkASzOZyR
ziDsWMjueQ74VjsFpcxRh2pQeRgFfdQxWqgIlxoSr6IaJba4IUnXtSfiNSGOl05geSqULB40nIqN
bGHIBviQONnod3BRZE/Lsd5jkoUQS4n6mrwNJvQBMB8Rgm+jRC+aq9Fed23iAR1FEEuMtDxUS96b
6rVk01et8+KFo3M9jhUGcB9X1ZfLyubWCafwZLi9PLPwdZ6RnuYWdrIOLycG7ruRwvt3MzeXpq3B
/tbYWXlyUjo7GOYCtTJUzTIlKKl5Az15hb+ZdVOXk7nbkSwlbqUMdnUm/cEHzuj9pp1NcS1bIzkV
2EC58bS+ehwKC1G4zkiZ2NHyrlmOv+nYPeHmFz4ybRd5i2YQ35UWv+kg/eSQFZ773mGhOJfAYgF6
J8HWRUp7JpMNR8nscB1PixduWLA+XP0x86Zo+NsWqB1mHt1R2ly5z33RzPeG01jbfMxqfSDpZz8W
sN4eGnAtp4ybB0Q+FeP1L/l+w0csiubKS+XwUs9WO2283LAEI00eT+jTgXqleLvdODjbwjXgMufU
hdqgmsRpzHRjuTTXYvLM6+jgi35+5vALpAmRlMorm6ahDTZEY1U72sCmGJWfOdLfLkyI1pPXMFEp
y8XVo8n33M+Gl0kYqgPH4lI4cJfycp8jORynrvR3Ylo2p31H6QxejYLVct+0znl02SmvAkQCnI4Q
G3ezx6Lew1q0mC+7PTVO7kZN7IS7IFzgiVNwSZoYMIQmXeLN0thMUyf3jTF+q3KDJtiCJbF0vejR
LcS888U8Eodp5++mFULAsmfcLXSpmJe1Y2qEtDAoTzUz+1naLd5EDoobJxp5hkwDUFlBN8K1lSXy
FTdqs+Y4HX75yss5CUFAUbWbX4nOjG+0wEvF3zJO3Eqmq2Hopg/R0iwK/Jc1ZshDFqhklp6KqBiv
W0cYm2qwx/soaezjrEOqvbVVHefJIbdnY9h9rGZnfJsTV10zfSyN6ZNzCpqYbsEmjVZTDDBtIKe+
dVPw6tcUFMe4kXVzDSu/9qgWsZkfqz5tHiN20Q99wlGSNE+Ad2diEfBVek15XbpN8wj4RvYbrSTm
9Nyv9Da0G/OgqsrYZLA78zVnUgA0hNgE7bgTe+U0DWbeCkPvyxkv8yZe6BmboAfDASF+chm1ui58
sGsq+taqjgjKOUih5srMq/E2c7Akm5Zl7vTAD4ihmHpplP1H2NvXY0yOxHZmRvOiOLR043ESIIsc
OMu/yjLGFYFcHDfKVJyX8CqvlTD5QphGecX/uXkCjZHdg1lqy5OUOPpc4Y7XcgjyTdGB7F6OW6+M
FOCS4m4cnv+vCKL/L3EqLe9XWudDVyfNP77ln/9YfYs+iuYfhybln5ofxU8ExX9zKw2NXMk7bpuO
+F3IFPzRH+BKQ0OgdNE3XekqS5q24o/+Ra60xG+eEp7ypHb4OKXzX/onf4RiqqVnOSQnLee/o36K
PzMrHcfxNHQo3EjISPwMi8z6o/g5mjVzYTMFW9RbNg5dvgtSytcsWd0T2uaW4yRveh6flD0emKma
IDhJBy+vZfnXoy9vEd8PP7yb/xJofxRk0Xx/kGP/+IkcE6kYRVaC7PyJoqldc2ot3QdbLwJd2/bu
2jX6Jw3n9aKSw/nXL2Yvv99/ib//fjUefC42Gc178Offv/KMvm4Hwe/PLgP+IOkgugouTKjxMcMN
ziQJzBtcOrj8O5vYZhjYtxhvsCcM45M9gMRqHfuRXraHyfAOUeOv59r+MhNjJA2HSgXl5mtuQG1W
E6lq/9gBhTDkc+PE+4on84U2a3CT6OeLnXfj5vXH0iQ+OJw5iMIToHcowuqHD1hjLNCug5AIeiyL
m1+/D3//pnu4KaUWjmuDXf3xMrD6tI96sjrbIoPaEwfaWBboX3V7Dclw9evX0n/3lgsLGo+0HdsS
P11yNGi2FZQQOlBJTTR1Bs+OnVHGQ2nVNnADhvHj1y/IV+IvH7Ji0eBwgtTas36+pGoEd+mYvKIZ
lWeEmX0Y5zdNj/MlbRZCYLgqaG6OeTRchIazt+15OkVhShjWhiOR9OfQas5QA29iJzp1yXBX1ecw
gMoajHtm5GZPwSZJZL4bv/7BxfK2/3R1/ukH5/7w48cyNN7UJxEfi9M5V6E7PGVG9BnPXc+2FWQq
nbknP7AOxSD3caXdi7CnTdbFKs60SZYPTez/5AdabkrwGRSB6J++nD6he7OvqcAFL//AjQIxm1Ml
+3W6sD7z3NmnJGNIO49PFmQZqPSXcEF2aWXc1Z3x8OsfRv3dx0rylXo1LibHWVZUP747xQSeyO7g
WykAh9oyrg2op14uzhwpzQ0J12cCKiwyfHIsZRghBLTbJCGk0sbtS6GGMwvwO7+9tAWLeJbEfZa+
m6b90oIIsVq++D7YnjYdhgOou/tCT8Vaq5jwAT6Z+Asvx5NEfLtwfQpLu5yv8ZyCwHfqTwzvV1ER
vovBfTCN9kVYBeihLHlzwaMEnXvV6eQr9SFq5u1d0VlvsN2flsZtw7xK6eqgaDfjMycgHBPtWYbA
jYwHDHesX0plkvmKwy+03CdVE20InRe3Y6tqcd8Wfhr+sfH8Y5P3N/fj5V38+RqUYuF3WDbJjGVH
9+O7XEEdRmBg5oym7K0zGohJ8fzERm9ELuZyG0ObgydF1L/+dIX5d69rSXZyQpueqeA9//i6uutk
g4hvsKJnyqsfu47OHlPIWxnp/eCpYw9hIwS7PvHO/Pq15d/cDjX3QcvEgmhzqf/02vg6yyq3o3A7
jU56Apy3poKSqbui36ZmR8ca6+wgtR2E0+1186CVW1z647ep44zi2yLBncEGiDEYxAKB0BJ2GCUK
5VVGPiAeLG7l1+lIU9JMFAgFG3Mr07eBVQGztnkdRTSShGJoQc2d4qBJNlML859QxJMjev7XnHTC
r39lIf/6bXIhaGuGDk+pZRn75/c7bGrOZbmDzCYIXldN9kBIu7NhGmfkoUqp4axSdCZ4FkrqanGn
+e+9sSN1b9BPSs+ryN8M1XngF+p7wfwg9TvxFm/bjSy67CS7qW0HrTalpcHnl2XtP/NPFymVsLmu
99SHv1eJvsLhMx4koay2Hfdt6MU7QmIOmOtoHxbqymsTVnEFxKTaOBq2+WQ0FGM50xqXFv1TFt1G
UXJrmNUR1Ntnrb1NkvrwPOFJi2Vx+eHRbbFJ2sZdS0MRsgW6ILzo1VlSIL1Od06uv+BosSZJMBPi
9e0vBhWeyoEPFEgeWAET9XfE39W38ioN+F2inpxXWtoPDbE933bGA2Nbu6rQjTcc9o6xCap+hEZa
Wdvem5Zkhkow9fBXM0vuLWOmZqoLjyaB3YYOJzfD+tqkb13mH82AGkp6V4PEOccdQT5snwDBZduC
OvWojbsjXZCwx01pXB55KACWiVxISRzwaFZS+qEmoplOEk5pyAPOAMoc9zzSsKytHMPea5vyGbsn
FOnIeJ1xD+/iiO1KRNxDqY82SU4TaCAIe+Z7wpY3Kd1wFZjZXdYm79w3SDTZdHYiLPRuusI7dPvr
K3N5xv35/sOQaymGM7b9JiPxn69L27RROYX0N7mKwzWaqsLuEi7YjeSdW8RL6n/58Tj/Pq/8d1+Z
247U+AwEwwqGgz+/sutpPrSp8TcOOsRFnd/KrrusK66DhhS0Y5uHTtMCPvCk+PULW3+993m09zCW
e9JxhKuXEerj212UBzgYxP/gfx1aw2IHbgysFyzDRHTq/AWpeqXrAumWlcwwpMwcZndGrr/tMM91
GVXOKhwpR51deBjNo0VqoWyBfJfVzZAEn5Y1P/36J7X/5ieVEp+G59qO1JDv//yT+nIUPV8bvWkK
bkxeUlw2pY+mrOoK9MIq8DFNUzZPEoXtNowYEvrIp6Bor1LHITTjRcxejPa+qejGU4e0ye+XZyzi
Aqo01VAcugsooMZ3a6huW/JRVjieTa+474ueEAMdKFYHBEM59L4SZWkSkk386pjIL/RE0nLIvKMR
S3pl+Im8LH379Rvw12EWnDNpVMl5BdPkz+cn4v12ZfoOAopdor4XrMx5TnCCZ2ow7PTy16/21+8C
14VazmpYNVzX+undLqPALbx+9jb1aL1zIzvpwtmlUY5VMdnUjn2rGEJGtqK/ftm/Phr+/LI/PRpM
TKC80ROATo/EddqAdqZb7cYVkEL/N69k/s0bKgSHW+GZy8X/87ghCHs1dQ0MNCDrMdTtq+HcORP6
fD5t6849RNhTO+xlYwjcMsKj7ZEsdwb248hWEES5xflVgIJJncJoAPcOcvFKsnXb18VziLtzmOr7
OTXSVdoH3oW5QI1VzdXipJe9xR2ZiuyIkI54ItBDaks6r7MBw74vx3IVeITp59jMNl49X1tI/3Dt
+jOt3Rgha3GPXRrvdgq9dAzsfbIrBsK99Mh/BaV9G4TdmQT4VoOCGsMiPXRAe4K+WqmpIjxJlrMw
iCh5JGF095UoyznNOT+QZ+9AhHcMQd6rWXkEs5SgKiulN3AZGZMbf0psEmK9sfE0z0QHcmQRCjbh
dvbZxu+07aoVR2qinAIbjCNW0tmYob0rMXr3LhjBKqcSrSLIwhuZX5tT5a7+k70z3ZHbyLb1q5wX
oEEGyQgSuLjAzTmz5kEllf4QVZLMeZ759PdjyccuZTsrTxvnZzdgtwZXMjlEMGLvtb6F+RsjoI1v
z5tqucrCcp/o/UXYJLBqWlTM864ktLC2dY9DxiiEovk1nROwRzNceH72OYnHJ2LMWLUiBwR5NN61
DBEyvWvMKNFrF8TfLbnWGmms2571THiVWG6xDQRbqcmay+e8/Vx2u3lEmHeZzORMOKmLEgrK2nH7
e2IsbkePV2ZXFO5msueNa23x6RPVTdoIGElvZQ/P3UmjjalRuCPAMLX9V1q9/SKmAheU2kU3ElaM
wOn32FnrYfIlbGXJBSGUVEb5LSLFgz2xTPB66yqgfUS8EO+CeoCVnIATGRz94NbmbRJngL/7q16k
X8mKWzlh/VASKoD4XtyArnDze817CmubeFHbu43AozqF+4iiE+2UxMVX1nq8wTKD+qLbtLONQfWg
JCJ0Ihl9eegIr3Wfj1s3aLl/zlehGYQ7DNyIWhS3oZVSLhm2bjP42GrEQ5xr935R3Dp87IoUt9eW
fjyq9m1DDgEW9AYyTbofKZXyH3xNh7xGOc2VMa/jxpXXtUvamTYg6hDU7bGwlzs4fGCLjbZddFN6
0wS8Bd1eXZdkms7LCVD7CTXzFmxDpt/UxGMS73iw0JviOmYh0qr2k6z5/4p5PWxgMQUBs4dTgkVJ
i3hPbO5VMRh3NaoClr7p10iznhLbPXgxS65Oll8o3hA9UV6JkbTuRDt0msuSpnEe6cDPAnDTRukS
f/dl+HsxO5qKdDzQLV/UjnXnBobPGloyjRDqtZDdj8wYvvkB/KjI2QE0IgfOpghRBc2PEsycqhux
VORSYQG192LkldUFRLeDzxt7h24z7vMsJUKaIDpKF76YI2zLFzzGQV9+ieblezuxLtawG+KL0u5F
g5XDtrgQaFdhoLTPNi3kfjaLxxOpZ0QmXHlRf+Vp0ffapO8BcGT0o9eczlYXjPWmpYmC00C/UHFJ
A8lZRb79HTdus2PHdt0lWrgcEtbZWs+xe3LxeGK/o4VlaVfolPLGrVRAic3uqbCKL7WvLtjkpDTv
PMC1uJHqBBaLLlEy1vQT2B+LqblCa0eGy0Pa0mA3bNxYnb+UmoRseRNllBssmyCCN5XGJKrZWOLf
BiPyHTLmSadHxPkFZk6A3aI5hF6Ghjl70Gr16Of2U6PyK1MkVNrU1ZRfNuA815rkBvkQhSsNjXrk
mncZDgXMsvaFZs1FmhJfHLw4Wv79VeoApDYD4I1dVoAt6JGbZ7epVo5bhwBzLJY+3NMb8FO/s9up
wdKIp0Z4Lx6iJTNR1OBfqJjwpXXwd1RobzE9HriOuzJ2nnODhqdufJJh6qK0bvSV1oQPdglroGXo
2GgeVIHZwQLndGhLmzGWkdhauE9F6l91qv88d2xlw5igf0+2DVmIrOyZzJlkXy3iWwzY84D1MN7W
eEWXMOi6zELiY3RLzF5w9lVKnmN1Q4gYNvXCX4H3Aw8A69FhopBj+DC43k4GfEo/JNdjzlcYk4sh
Vy+ynbhdYXDhaPi+mjxBUr4dEnB4WsMmioqKvZxDskcMNDCn0heMGWQYREvUKQ4tV4alZTAKNRsn
GFudyvRhAeGEjx8UQYUgdb5JzZx2KsArGzcGgkEXQA8y/Tx/QGG3sux5l4R6cslg/xoMakOi7KFI
i2u9GLSFjX/TR+mOj6n8MhizbU5ms3jiWYzuQ0uKvYt1DHAu4ynCqmHXWxrpsB4Nb2EM4WtW9a9+
C4gTims3TN+hoH/H2MJWzhbsBDXYsf18ZoSduUKy5fYebRqdzENMPRLRY9R8KjsCL+e6thtF924g
XtqYi+Y0yatddEgc9SxmkW3W4GmogqKmQlA3nVnrSJO18a87G5deGltZXdiSAsv89+9W+RkNb1sD
uLXuQW35hYOHQ79PYv0pj9mETckLPhn7WyLQdoaB2krjJR69YY+19jMlZ2Rrv7P3HufaJdZ5P0N+
xhIX/ku3AL39Qi0UP1yQ0iBmWPUDRaq+c0hh7vhFHbwmqdq3erDvHELYGJi5CeOHPQIBoC3aiqmU
PxJAjljmzFnhCRs8Y5pLi+5KWvyRbXLBEnO6tLLuOQwQwqr5cTei7CFzJZ+MVR2YkAqb6wEZM5bH
r3aGQWQC8oHjm6VR/hA4Gaox716NxZllufjXCg5KbteUjuvoNFDcox2UlZspUncs2unIAq/+PR/Y
Q2UmDwjGg5Xe8+4QA8UG1g7LocRl7le3KrLilRUx2XUFwEJdfSEMwF7qZv80ZOQ31vjh0VBfoy+6
jabsznOCOxFOmK/akGAgYnk/Xgybf7O5EhzGMk18+nNV5tcHJJoihF54UtelLvdBl19WKZMaOQG8
g6NbBJtfiqq8TRo1LoEWXAgcjL7cJj5rYHZNLIdIkhiy/sXTmXmgyd3OZZkY0LcI0E7TRFAlt6zV
QAnq+YOdl/jWgkOYlisCBw9pwbL34zOae13HjzzPuaGoHkuTf44Ka2XgosChnLueRlTftJYfSpPs
JJgXJDUjQWwNZFnBl4kMiHIaxHp+tknCDp5oEotlZTCxxGluLiv/MYpiYyvN8HeTlK0zNc+//ZqA
IehDKSqPznxj3o1M1XMQF/vVOvSL23LiSZ+o6MlgqYv0hWkL9WqFU20eKx9foL87MHfc1GlSsKCx
jx/bRlRh6E6KTYSPaZt0Mrx00VPUxQdrcD75GSqTNNNXovfTMwXXv9l4oc4GZ2JwdMTfR4ee7EiL
uqhR625wmdelfVe1EhMoNUekPjkJZGceb2O+2Ufz3+wLYQ4khs+Wb1WQd1cZWXmJTbJWKN6ZrzOX
X3WdD4k81yj3Bc8TTlacg/XP6adN3EcZpbdvF/w/fp4zfh4sNe+ezNVL8/JLGONF27+EzfuW9tsP
/GHocX6zGMMUIBwGhy1MyhA/O9pYfWglQ9ImQIBJd7bm/HdD28Tr49qu5RoKt43J++5PQ49wfqM5
IXWHfasuddtS/05L2z7qC/HZc+HM0h3q9xY97flLvB+9KUo1v2wElL2y1XeQkYcDSpzN5IfJzhyI
4+nzinzAWhok89S6WkE8RE47ham4qB1/q3uRv8uysjv43tgdlK5gj/3527KdPKhAEc2ZFBzuIpBW
e8CX2R1+/t5LmYIDotM1m7/IphJ5ZdVk7cF0rb3Wfol5mQKgWndwrilRucY90rU90bfYD2UUsmax
Ht0y6JesezVo3f7aQl5KTRdH5RjCdh7swlpP1NCXI7iAXVgVw9Jokx92ZsSHlPbSsqOn6VH4Rj+8
ncsog+Y80kkhoTbMv0uUwJsUFQvAd0Dkjp2ld3Y6A0HqHdbv5O7ti2Wu8zT4Sn9uaWPYlX4Af6Ao
llfwuuqSXUuWSPCraAgb6A3bWkfK6+vNLbj3eskr+YqUnnYn/PouSMt874+Im2yiTJYG76JVWtz7
Q6w9aoa17WMAH4ghn9Ip667j0loF+rASIDwuQaMFm4596CLthbptePkNQett03zYtxlQvHpOWwkq
O6U8jlw0aT0LxgrqdtvvDkiXb4l+rJZ67XRLMbfSAneqb/JgH7GMYU9G6JU5RlsLbRklyX68FgmR
gyqmNaN8rJjTpfTp6KVaHm7aqHzISdeDZHippqtkTMwdguaeCMxxOiBsZ1sbdlfA8kp32tkjPVg3
LbYA1u/H9FvLtgYkHusmrbR5l8TogIfeCa6cqcLy1DwD+I5xqpcudV12mypmSV2hV25KXo3aIDcR
GIAKJ+nQ6E+kL4F6b1wcsu22ru0EXhSNMqAGn4IIKwhOymWZmGBSQvLCImI2SuwhJCfhP5UyuRyV
+ILsigCSaubTWxr+h4Y3cDA6KyRfxDfmEMOpyeRTM23M0JI8YOlTXFAQIw0Jw+3bmUgaVB2EsXU8
1u1a9w6xS7ZZns6SiZKfRrynFp2fgInVZnPdtIsJIuRH9Y1h9caC0veN5gfbJq1IirftzywOZwke
Rd68rC7M0BbQV6p03ed0s8MBnSlSwQGpJ/pLFpWQujMZbNyCRGKKQqsQTTD/hQ231igBFNjWlcGg
RmHa3Wa4GDZejiiaHK5hy9OlbSdZY3coAG77DpVx3y0uw0k9doElb+3GmKkDgMKtsrzJGje/8yrL
oCDTdDSxWD5OEQ0oKHj6tlL+jw6Cx1inxsGKRYdAC2dtbNEjbNzLt38Vpbu2VD1dO8YE6aaY2y2o
LTvdNR6oUW2IOIm2tsrERaKyJ1UmdKtx7eNGKW4GsQKfaEfyWxl5sANYle5lp3U8RgpGKtg8rCgO
baNcTDsqctEEpirmmUSb0Le0wmkXsI1OvoXGqK8ipDyMp3FeCVePnqLuyMibCcBpjMOZ56CJfH/D
phfuI+LKpjNbSEKhv7DFS9cVzsowetBuSFhJkSREJy2ty84hvsci62OpJF+HpCBKq4l+6+W6c1U4
apaN5hcqJeAHRaMISi4rE5VHxN2mqn12nH4l6Zw6GZErhJKjKFxbsCYClMBNU96BRezIogId3o5O
RPuJ5lUNN23jkdCzaMEq1p3lbHsIaVB7KviNua1vQtv9QcjaA7DW4c53IzinunlNcnxzAPjOwnHq
6SajzyNiOsSm6dDanP+Mddf3PO0NWDedu/VtqrLUibq7PkrafSGzZ0jG9UEHwX9IqLyvVIIKuSyn
+tBmGH12spUHkfklyS/gFbKK+M7eiH/515AQ2uZV90q2EfRwFIAuVrJ1UxgFyhRrUyKPTPWkANbY
FdfTJEgAScKeZ2gw1hUo+BXg2x0qYPuyU6G5jyNQsCjbLTRMwJ0twMv9oGmbwnLsZ8vj/dF0zKq0
YHZ1n1gHu4YiPTrfSqtJ7lrWu1TeHJLs9WHOp1TGhVFG7Ab4y5Lq36pw40/VkBHWKFr7a0WKk3DE
i1nq1ZqR0h2QaH0CnRBfeS6JKNHUWeuhFNqd0AL/Hsw+CQyea28L4VwAeLE/R219NU1t9J004Bdb
kSkcD4O2Cf0596ecQrTIUr+bgmpOImzdfSbJ0GjM5DrVdCIC8im66KA1r3nYeXQauRvd2jjk+U3d
9sE1Z0F90ShJl50a9kj9dQBhFxOIRWG0Q40OsvlGw9Wyz+vZa2mM8rIQzSdcXLOvR49/aBV62tH8
PnSkKEstB1ztD2qr+SKDdIcpXjUc3TYNwgAgfeVDZfOuUWKPLFTbIA2njE6NraGYyo9X8SM/WKzN
kkX1rFcGSYA1eGzRmFtTdYmTzQMsLsXy7bcjrhVilaKW4Jm0Bnip9SAr51++/YvOSbvXB3fr6Vaz
ZEVVrKaQ1NkN66/6kkJ1ha0nJSUzaBryXEVz6QPvyk2PTv78R2nit5dxYcoddKILf0IETJFwai87
vh8UMFYnXphcWjoMWAK+uk3hOO0ljA7sLvrbv61siHaERd25OE3WwKbY0ndmeElKjK9G72uVeNeu
zSNKA/wZIbuEWxo2F0HZFtR+82hv8oQto2yKrqLOFDNuZDFEmnzyMqaxIBy9lUoBncQd0ERHExhM
6vq24M5DQPAxzk3xdcxOlTgWa+vAHeQCQu+e9XphQuwKvdILvcbLgVIF7LAE0qKSfljTn7sl35cX
amYYF+nQrUbZXNOqU3eDq+9MED4M71uSX411kNjqZugxn4TZoN2yWqGY4Rny8G5Zfftzt/Ne7Wj9
usefF6uS1SqNXparSiKH+3WxqscM5mnmjGFsmnmI7Q+Ij3fNZPa8t9jxM4A2YWofmAnLlRIx/Flf
wT5NNDJLE++FSeFbrrXDpfCbXZrAZXTmNkWnBrD0FLsseIhBUH+FHK6jtCOooMdT4SZNeohQM8Ex
xQtK+NUW7d3OCwOwXD150u64CHzdXep5dcuahyrjBB1/Ul+mtCHO102Hc6UB+9cu49uVcHSTNfus
xKSrelQOqwbb9sMZuSlk3lx2rPS2Zk5y5+BqG6vweJva4EjtGNGk5njZrpckmlmiGFdELQw3aaJd
x6zSVsNghjfY63nH9AY2N52MDYm7H/3WUqsiD2912d+GKHJoM7XbKDS/9nlk7Uhza0A65i9vKxgb
1uWck0lXZkDwoCKZ7QOgPPgHZl2kpq47z3nS9Ta5pN76OwW+bJs7oTggTfFj09x2HYYA30xoE8b5
c9jXOzJ/Htu6RaEXtmjoy+AzDg6AAmHWrXC8daDq2q2cWVwFIVmb0iRZZmqs8LZ2XxpKhB6WulfL
z+4cTRU7L6551GOoYTllPapdb4I/cOpco2wOecI9vs1ARhEwCCrDiS5DpIyLUifjzMQ4hxcBGe84
gXkR9nVdI4F19Yb8mplLAAkzVNXWMVlL0GBNlllAtTlCgK5p5qttURmVHZymKsWIa4wtwUeg5fO5
75JbyQ07FzxIbouMTo8OIYHXFjuSQyQ+ZZUs9jIforU3lQ/whwGkp623lsgHSG1w682YAy3wOsSW
OdkzVRx/xkKcbR27nBZ1G46rphhBxukJHk0hqgc8gp/xxL+CXuTroNvVRPGlspmTfIwdFIWtR3y4
nyyP79wn2qtmXUegqpeGCu4DWVKLVjDPIh+NQD84pKnRiUoFyx0vfEZ1bD1mJpBk08eUnjz3enKX
amKlcAzujY5Vb6z0h3j8kWJ0JmC4ip/GKD0jUn7ref9VKJlHhqNQkBsSzgBcz2NpViILsGw9WH/8
CJhQPC6VrgKqeWo1WsEjXg0KgL6DY8LjcWCV0DX4P52J3UJeORd2NxHM3SymWkHfBrSHyte+LxLI
i8J1VzZu95qNQDzsPSRtQIRgAuMvDUz/MRnFhTa/UdSUwXYW9XgY/exJ5OmzO9gvlB5J9EH3gy9v
4VRiWCCVuGxGARG6SS/0ZKAZVbAgNghTrUtXsUrSvxtMAQsyfyJg0UsLq9UmRffMa4aIqtYxN2Zs
4poV4ibyq+bnNPOfes+Zeg/vlncvpn+p9zzMaJX/emi/v/xCfXn7qZ9FH9P+zbUQRaKIZH6mWkPp
8mfRR1i/Geiq58oOWH4b6cafRR9D/CaEaVOEd5FTwvURfxZ9TKwPli11/a38B+bC+XeKPoBafikm
KqykBkaGWZmMlJvvwpHeF338IAtNMWc2CN0zHybeqd5NMbyBAQfVmPCIfNdNIF9GugTiNrST+ZmM
eMKVwj7skqcQU/JzRK/VA4NG5tO32hbEIo1ORV2kQIqak1dG5slVFGYYB3VvoP07FolPLBYDgPDf
RajZZfN7TWqS9syGNMSUhYkVjdrS1VIF9bKxSGu1v05a71s0fex8iFcimKCpXQn6kuWSHX+HkdSN
LGZaEhCL7AJfVF9uvDaaii1RQNZlyGtdYHkVTvmM5M7NdqotqVD3TcCSvqWUai7z2tL7u1xWUU6C
E2G2PVGIoidAXhMjTmXNh52xAoquKOLkItReQb5kaIkH09jjG3e2ErNfurdYv9O3ph8XvAxESsSL
Lk9Efx3bXk/UB4GEOT5t8q6K8N6qbNlQ8RltiyAyg7B4vMxZDeoz5NUEysb1r5Na9M2qSposQj5g
IL4h3LPoILAiPta+V61PIK4hO5ctZNR44klLHL0ljrmtJ6IonNY/UHN3YMO0hVneM1lU/qVJMSVY
FF2fyJvQ0EVyFQ+W+wpCwFJIAnofy7IsWD2VXmqjYUSk6SLL7KS/U9Qqm12W2sT5uAKX8xUhMi5f
zdT6YtmN6jGWDUhtP417AKH5+GkULbJsfepUdIi7ICKBz4MiQpJ1En/KnS6J8XNXAdvciBUz5oGR
l7hesqIh4jEA0JeUNVG2ihjPfkOAnpo2M+vzgcI3i35ExhaCvhJ23e0cBoJtjgZFcSkMoI2LWouq
fN0Qiaot8j4twrUf2vKxR4dUrQLHI5ag9GNWdw06VupHblq7FyiTO+var1Wmlo0WVja03bySV63v
WB1RrkZRg2Wzej+/d6PMGG/JbhrNVy3WwnHLqwZCsV7CILx1Kmknd7EnLQX91nNdTGttTxXS9lC+
wATNmr4zV94s59v7OZFPAVq9OjMu3VSwXlyTA06s/aozKnJrMZXWYOBEnCn2v1XssuvHjZfC23D0
9JX8K2BtIeSGsdnhgtUsUHthPBCzpExFrrvVGBGBrPSBtd+rmXnLgqefSrruTdB5SK6J3TUk2dRy
DJA2tBBbxCcY2EXlbcuA5LlLVgeky7B44qw3seuKgNyrgGbrCp5iFxbXMTHElKsA58WQ98XUAyCX
wAjCrZO0sAhWWl4Y5LI02NLZt6CAJXjI7veFjfQD+142udpl08pCLQL6IiAXRlNvYd8OxThoWLQV
Z3VJ05SyczBMYQQ2ED96/F0zmV3QfaF8mS0AUuXh10qQgHyH3FZ137rOK/M7vcmC/AVoTEBZmdzz
YtV6Gr56Q7Kn38KAptZGFb5HEzJ5aNeayhMgFahcJbauE//EUF7VZt/rRIE2Yb33m9aLFuR4USTL
IqO5d2syYdZ2Djt0VULdsxctDLbxOnNjcmDI33YgCtbj8ELEZeezY9IAjaL1ZI1h2QlQ7qBjjk3i
SHwRRtsbN0FmBphxnSHVtiDz6ua5loQykjNMeBh/1FMPZlaqHZPFuEiKC0d2tY4luRvkU1YPFV8B
323MiLK14qsnh6h5oSlYyrUTsfvd4NFu0k1rwjW51WEcmNespii3d1FJiiiYIMIsit52N+C3gvHg
JpXzA++eRtcR8v30yfe5TSt/rLB1tJ7o0p0ohKKAXvepvVV+UxnfxxZh7nXchd5w7Y1+/ZUaF3sD
JzJGtYvqMgOl2BHMsfJIeQKlGWeDDiAR/y8lUlU4+ymzZLSuQ6RTX33qxDnWek5xM1p+UW8Hr1Zs
wnXmiY0e8JAv0cH3FXAbZNmrmhBzOv4jO/pDafXIFn3Y1OOqqxywNI5irl9VFKD7yyL2dUQQciYY
O15Y1Tdl5AIQUmYlok0nGykpvhaedjFMktqE4Q7gMFttNJFW6yrvdn6P1o2VeGtV+0YAyNm7dZNa
B9XqxjoEE4MOOp06UHwKX0BvdV8Kz0RlEAqW2ZRmG8SWISLlFFKM7+WbVMZ8RzOGI7AbJO9mCtYR
rT67E2xQvGSIvyce1aSbQpUMPMBCRNi3hkammiM1SFKpM+n2msOL7lVKngVDK18b8Ertd8UMAAhD
Zcjc3bHw4qvYi6PwMeZsY0hY+ggyvmitGhxPCS2z1yPj3g3zML4SdpB+jge7AgSRaYWxHxWSjZXp
BTFgeWw85DWKLMh4cnxj3OtdhPlcYo8u4IgRLk82jaI6lUdOWq4z8vdyWGwRKEMtZNpfcZk0oOfg
zpordE2sp3WL5s3XatCU/mIZnvL3oAskdH5Sy9HNJCVcDvDuDRaHXmMxLqus7W9okQOdreoeF6Y5
KUGArypJS5VxktrXrTum0w353ykZvRPSun2VoHgm7BmRK8R4vazWWaC1BDIDMxjogMU6acG+yvsd
oqOAXI7AaIIVXemmWfd1XYPaH1xYTF1oReFizKgf/Sh9yDerbBr1iXy5yTUvpGJY7gwfepINN4NQ
ULQkybod4kBtRl7/1nYMeMPgF/NRf7xbov5N7eRtTfd+X4R9EHSg0imO42FFhv3rmg9NVjc6mXoF
vDUYxecocZKSOXpk9rkLPfAXDzYMtGYP1g+DRqemmsWV+bbS0koxeXSShp5aAphL28p+Vnb+s9M4
s9PgPry7jf+y01iE1X89vvRh8r65/PYzf+wzrN90ReeYFb3jSLa9+NF+7jNMk32GA3AZu4FNsWxu
O/+3W1oAksS9RAcZFz1N5r/2GbilYTu6Fs1q7J9S0g0+okN+RIs05iLU+0fOANKLy8E0LR35Pdue
Xx+5iNFmTWAtZq9Q4bxWtp2GTBz9ZD3XiWxAUE158GwSizySNdOShFYse1hjObW9PKRCoROQAwLW
HJS2rvJwdO7frub/9mP3OQRd8eN7+PJ/5k/+lhcQVNG7/t9ff8ul+ePA83385TdrzKUNmu0fMy20
bhN+9C846P/0L//QHJx7ovQPn6j/l/GS/9aE315+eaTmH/r5SL3pd34+Q9rbr/94amDD/IYpn32c
ROoj2TiyqfwDMqo57m8u/9Px7iuqL7pr/TvPza/iGo26DfalfzUv9dBNy5621bYTT7lLzw+wCZk0
RgEtavy3zCF/HWOuq76T0VA25QQg32wN0CjRN7O8K2nLpeNDPt47LX7+Mxol49eS9V8HYvy9PxDS
6awIe4uy7EifD3FfBwq+F/kKqGmr9rFNlKV5b1J7fDdB/M08P3/uX2Pur+MdF4QLnTUcAnTSrx8i
MERDq5/55FO3heni/ZlEuRjLUNeI/YJxhepgaH/4XL92bcbfP/7uvxa1//ruR2V9qrkSMZXfbQ26
vXM6gdvA4d58/OGnLsyRPK3HzMiukA8f4V7z5KK6FMt/9NHOXGZ59zDpvqxDmCPttm/d4MWNO+sz
nvz2zKf/6in+86o4R9edFDi4uSKcV7mZknsgRSKMZ2/pCCrOUQj5ILp0stAfx0iWE2k/0vfiMy2X
E7dEHY0TN2ugOqRJvU01jYTgbug2QzV9A8Sab//RxVNHA8R06rwgsYDgbcxGe4RH3mGEHvrw8ae/
tYT+Zjwc+91tKG/UKLjtbfAlYB1Z7YLsxe22Vbv3itsqslcdhMNJXAuxTKNXB09ttHW0u5qMGPlc
WQ+S6rEWnTnZE2PImf/83ZMCKbDHvc23mQ3OplEuW/UU0nOfyLn3Vh+f8qljMKW/PwZYpMms26Jk
BgBITncI1GddOfdBJbUvNaaAfUO+kXVmVjgxrJyjB6TTsSP3+Di2qhu/mLzTF0VoO2c+/MTT5xw9
GwBeXcvDprnVR6Il9YFkeUtrL+o8yf7ZrOAcTZeO5nW26SH5qst65m3ZX73JUuuP78R8xf/u2Tua
z6w0DtqJNsE2hzV6p3tiIihDV4+GqDJzZ6o+964/PtKpu3A0uYVOaWYRoV9brcLnvoTN11ibXEui
P1DuJ8EGJx4qdTTFxVljUIYMSQ/HQbZtkfctRI1Hy/c7woQwtK71rBjOXLdTB5tnwnejxO6ssDbL
ghDXsCdeR4va675p9GuXDSTsVgVljTXg9uNLd2J6PV6c+lopDTPTqu00qNeeosplK4BmC0SPEO1M
tExDqZ7y1DLPnN2pAx6NTwgqbO5Sxqepl2SqLGOl/PreRxgGR71GnbRPOiuzgLhGrvHJLF13ZBH3
J2f+b9YGJ4aTnK/3u+sqI0u5madJImJBZbhkgFyQpgBpdlDu68eHOHVyR+MpGWUlaDCKXREM41MU
IRnS9pgBdRntR4NIt7Xv2F35ieT5Cr+VBIFS7j4+9InRduwqbnAa9g751TtYn+VwA8+LTraRWk7y
lJDI6n+ZDN8Qtx8f7MSAU0dDO/QhiDSC8qRP58Rb+ZbTXoe2PdpnZr5Tn380oKGdd43oOgjoObbU
fT/5SfDA93fO4mlOHOHYJ0GJNvfjenaQm7r+LQTKmK1TFC75mWXLqc+fn5B3D1vNWiGs2VzuoiKM
d6BP7IOIzPoM7efEFCGPBpGtpqC0yjrZ67SclpPRoLPw8+RzoLG668vuNUhIMD9zM4xTR5sH1Ltz
mWprwLPlFthZ9Iwy52A2LkE0eTPJO592eGAhhW2HyVyAnOlbauxDXEVfc8/2MObaztjmqP0aYAOL
tA6c9Lo36ITVe08qK5bbgPtKzdrPp/jFoJ9enXkrnBrv8615/7WpZkNS8et9rMUkhy00C57dD6tp
R9vAv007qzxzhU4d6WjYGxaVZBG0+KxskirzFNNw50fN2rJohf2jEXdct7J6OyGzux72te36EJSw
NOZOmpz59FMncDSe8flMVZFXwz4zp3FpWMCryywmpDsgPvTjEzh1iKMhndP2D2QBURTy5Veb5BxK
0qhVc1+rzxzhxJCbd+bv7/dsQ7VxksO+d1qgOB6YxcrtijPz64nvbx8NaDrFjuuHU7tPQ9KRXzRr
ylPMhbGTqCVYVs26+/g6nTqLo7eU4fZVbo7duLecosJgSTYEomz6v+ce1lMHOJo72PvZZuiY3d4i
A8/fTaGkvr8ipd0w8/XH53DqWs1//m7kYfQAt0506J4GSX7BvS5eg6lL7tMcetbHhzh1FvOfvztE
OQNEfObrvSwaR6w15bjDAdJFEp15mo5wh39uPG3z1yPgLNAQcbbT3lNpZZY7v1Ch/wPdQueXi7wZ
Kt1cVbkdN6+T9KbqJSlLOePkg8KcPvuR1tQ7RQBD+HWgW1CkV65jGNV9kTUx8mzo79Pm4ytx4sVv
i1+/pxqxxrvFbBQhyyDfJtgXPPQAFSmg96LI4CkvSjQH5ZlZ9dThjqYKy23TQDSh2Keul3Rrt6XF
uiOMy+8PGYR+/ZPn+fa599ypB+lo0lBZQFcgd0h9aj1viLBcsreHc0D4tM8zG4aOd8YFeuK0jsE9
9DnaBH1HtC+FYfbhin9S5zb1Paurl4FC2PvJ9a3YGFcf37UTZ2YdTScoRDoX2HSy56PnibaNK7Hq
cEk1FzxtvX7mKT51mKPZxKyruiZNtt0jPFACsIHOekH16PnXvuVp4/qfnc18Vd+NRlOhJXca6e3J
4yoSc5HXtkRNEGMYTRelyn3rzMLTOHWf5hN9dyQDzjdDsHB3qQ66IAqCTRQZKz9zb8qg3WCZODRa
cgVod76kB/7zbF017g4J6rMvKywgKUwRcaY8dGpldMzAJEtUc0YMGQQt5d+JmVy3CtEBHqxCb++S
dNgNefp7q4d3RQYgsMqluxhAlQ0x9isP6JLvL9NRI3y8efn4RpyYFq2jSWsQRHXHuJx3NEg/1YlX
YGYezhX6Tk2Jb2TUdxefNbPdoN5JyLAI2ZIuoCskKAYhMcTDuIjoXrrYjyZhRNf0k9vxUUecO2wi
03Kju4J3gruJrNSzv+h6RSn1oIJQkZle1rpHSDHaI3Gmvn3U7vtz8qaD88tjMpAkaqeMXkBppJWP
BtWvSOlLf8zvx6C7zkkIbCsBty559Y38BsR7Byah6c4Mu1O34WjeyhLAV6B20v2kV/13vdAysSrR
1FpnZo8To8A8WupQ7oxMxN0JdqNg2pW+O10EAaAG5KCU1tvGPTOuT5yHeTxLtSXONoGRnRCn5kUT
M0XJSmrjn71LzKPZyUWXnRIJARfeQNPVE1w21Y4Hs5xJF7Z/3boVPX0pknM82VPnczRPxYbZGiAJ
jH3hodTjQIXR/H/Ozqw3Tp+N4p8IyYDZbmdJMjNpMmmTtP3fWF1ZbLMYsIFP/x5ylfoNgzRXlSIV
j7fH23l+5xa+X1KtdMxCvH0jJr6bIdThYKhPvjwYuAW58MBR8QQQS0kJcBANBEprOl+M4w/u1uZ3
zfdhMIBLkOdDogJddEgnmELAxHJf50OW7wIOAdN149jW10soVJymjXAu0CCFwWDSfE45UhuuCla2
i54OlQhxRQjhAfIN7xnLRL1pXdaXK8eypd62gkAKleI4EMA94rEsoRGMYT/Wagan3+t+vzXLkZHX
cdUIBXLFaNhDzno3/DwgzdNZWV8WKjATwt/3svGbTsmoU4dElTBLyhQv25uym4LpuuFqs3lxBK6g
FWPq0PpDtsU1AjL8MniUBhzK96saybPmuA+RrAMDNHYwdeY+NwEVv6bUSW+u+7o1oZusSEVeZN0B
rwrBa5HU9W+EcfL58teXni89a7cB1WzHWuB/D22Di5WgCYuzxH4XAC6kef8sATbdCuhi8m3SyAzy
fwhet6aHEO9y+Uv9P//9XTSBhHYgBYxLcFMS9H9APiHwmUfGS7sSRZa+b+0WiNekYxbo6NDkKRgr
pJXdD4iyi5XOmTvhgyDlef/+fKQ1xsB7dfqg+yLYQIPX30AsDEZ2yOE6Ad+1y600z4aPirGmOVdD
i7cRzBJ4X1Okt7Fmkv3vmFCF18A4iJneAATU7ImRbXVTV0b4D2VbQF60EiWXfoAVB0QaucL0YONU
YaiQEAodheS3mntktpvJkfomkfLtOPUjfMXj6QWuFA750qUSToKXm2ChI98YKu8GCmxEjWgDwORj
UkftoTSalJ9HaK/WTsPzbP2gjV1rI9BKPuTGZOzgskzto9YF9y8pnK32+zmHZ3YG92EqfF1trJBR
O6EzirpnB1IhLa0qwOub6WmXPz7/4o9qYkWMTuuKZKZlwOOR4pDkMELHhQsSGEc4GXcJHDUpvD2F
QE7T5QIXtgRvm+l3fTPCIAW4tCI7NqIY4l+4GZ1zYiHu5ecRycd05Up4aQjMf39XTDhga9OEbxmO
KoqRZoCkYoUMRnel3ZaqYcWKUsZ16/tNdnTrXt/g98e3VNTFDgxndXu5pZaqYMUL3ELG3KNFenRl
xLuDwIZA3dY4E5OVAhbqQKyJCsxII4EYkkfZzG7Tsqy2CY9eDBhHK539cRVIYq3YpeiLFGwwoMs4
skB2EkpgJGDXhK0tpwtVeAPkvOvmDLgD6nYiOUwwncE1T9d6T6B7IM0C5mjk63UdYbUTFKCw9ho1
krtikR/hYTp8DrKwWtn1f9xGkEn9O1IzP5bQUQ7NAXLb9HkC4hugXkOeL//2hQayjRtAIxVJIGtY
T3qZ7wF6Mpi7uvFKWOKwQv28XMjCyvZGpH3XCx5ra5yA8/w4JfxYpsHWE+ASdnH1s3GS8+Uylipi
BaqGN0XalG1+LPMwpndBUFJ+X7klMJyklt+vK2Qu/F1FEtxGEMENZkQAXi/chGC2hP3lnM+CjPeV
QpY6fP77u0IcmKG0IpAKvqdIVnj1kFEgvsL5oXHWbiaW2soKTiiB8t7FtKsqhpRvXNyqn0FGx9++
iP0ra2FFJw95wA1CUnGEfXCZb53Ub5GaDjPb6zb7toGA7PGiChlTelTFIIDYDOrAOUFaDQXo5b7+
uBtggvFvNwwNVAVIJeZHh8TkwZQJbgJ1IPaXv/7xlIA1+79fFyPswv25C0q43iCPaZac41mPjf4j
tLErVXg7Nfz/6g3A3b+lgN9GSAlC6iGJwV0592VQCIPk6WwsPyGpYvCTbcHHRn5JMb4AIUYmt9QH
lmjcGCOrLTPpHYPho/cJ74IwvS2UDsJfEBWDd0NwMoycGxN5Yf/ZBb8n/OE0NXGeMbZCBThECHTu
Y5ni9fOrTvOBPtYF44CyxJASy/soLqYnj8Db6QX8saa6aosO2fq/FU6KJkxSpxbHCBmu27LH1X5W
ee5Kp308b6DU//frETbDARIS+XEiffqMnx3ndzFSapAdYAL9enlkLI27ufB3018CR9B0ba4PVdZz
jbQ+3fh3kNGNa6+XC7d9s+72nxLg4VdzXWAmJqZxWQKPymjOuI4br/CevQHm1n+cCSRLf9eUk9B/
teMSfZ5asK/lFq6oLvBOTJse6cpx13grAWOhcRMrKI21KpN01MUxdlvY6PYtcLRcJXdmrPuV/ltq
Wism1U2e4JliLI5pAWP2LAVMs4OS77p+s85VTtD3Bahk/AjfQ3MIQXzehkhtuWp5g1vLv30WUSUI
0TV0iLjPL+ObwIOucx8NFWsoXDuirl47RS/0g61PnVw4ZEovpAe84Xri89i1xvkWRjAkOQ+4DBr5
dXu/2IpN7hC0vihTcfSSevqk5ZT8ByGTFCufX6rG/Pd30wjAOSSdNhk/DjIJGsjCtf7riAA5bUAQ
r02lhQFlSw615xW0RtbVMckz2W3iuAG6XMDP6PmqMWULDiFnVBRZNvWxKyroJAWwtc8eUnJW7v2X
2siaD37V4q05NOVxYPjnVvlDCeCEgc7xHiUPdH9dLayZ4TNVFHQIq2Os8ZKxk1Ev08ckiIU5XC7g
jWf5wTpn00Q5R/vgvQQkKOY4MCtiTUfEN4i4kyy7B8FWNJ8cv2pq8LkbISFk4U2bgn5QBGn9GPlA
5u8hvhmmLyqAseRNqMaS/lUTD7rfCUg8FZjyMeQ7fzq37kR27DkOdK8JbQrl3rq542ZXbWqIrUqj
lVGajjQ5JB115TYIgLa+hftwnF7XFbYSzfEK3PxklT4K4Fuq05DUXn+TmQIwjstdsTAjbOmnB89h
t6jH+kimrHPgI4HU82MnIrK2wi+M2cha4QfH7UcX1s7Htg1bfcxKZHa2cN/xIlilEUwTqa6sirXa
w24ZWoGwYgc8qRQ/u7pIPoNcNT5ebqileljhr4X6pkN2sn+EA14Jo7dIzZejET+74D67161JtiBf
Dgker8MgOShJkxvgIlw4JDry2+UqLPX1/Pd3IVZlrGcNgGMH4gGlDSRbqrbDVAbTlb/e2hEk8FVO
4FnYHmOYVt/VOR37LR2T/Do1OomsNdX3IT5PJIsPuPwpTlFDs/+i0BVX3QrAy+/f1gG5oAFkgobY
NbcpLLchh9IA96tO765q/tCaCU4tpSaTg7k8Aoy3dQdTfyUutFAr318YobYAGJRVNxii0hzzqHR/
wntav0KZbn57ThD9uVyFpSKsSYAUZ7gbw2X6WDZ19ZzjSPLqkj5/dCmADZeLWBikNtkHblnBUBik
ovuiJsDvTaott4Dy6Kfrvm9NgmKgpjXlNB2VB6Q/jhxjdxwzktYrUWipiaxJkHoUph3gCh1Knrf0
PkoTPyt3TsA6fVdW+QD3qusq4v07XrH5Lia3L4YjbfLyEW/K8IwmbQp3l+u+b+0CEoI70K7rh+Mg
ovEhYjJ6dLII+IXrPm9N5gxqf6A+ACKG7/iQbymfkDWaAH66ssdYGEe2XNJvqy4gKqfHjrveU47U
/wY3+RIi3at+//8JJmFezibQd44JmO0ABAD4D7sEmfprj9PzsvXBHskGnxMXPAp4l8gnM+hSPcCy
FTYRNyocYWm3bQLNmyei8Cxhbjku0wAbvVyvpWKtKQ7dikthTgE9N3LRwKPXZu9mrbelLeBqovDV
M1x+5M3lwhYmyxsA792KFExAXTWwKDq6HW5RNkHBmz8sj8S5pHV23aY5sCY8dhoNAEVFcIxyJt2b
KHcIzEzbohteCpYNa051S+PNmvfIDO4boMemY+sIP99JP3cAXnOC8rpkJgjZ/p3vBLhMAodUcsw6
w4GBh0cDLuiEFmJ3uTOWamBNeAatQkFI5x+BiMA5DAociWI8N6/urivAmvI+IBq1iApyrGB5UW9I
J90XBRLVmvxlXkg/mDG2yDHp8jrqOPGAZxz6INxIQ8vJwAZKp0DxhZUXOgxGQz3YM7BJKUA4GsHE
WU0kWBjMtuYxlgbkkrDxj60Pt5YszkFujU1GH3wfcMSV6blUiLXJDaM8R0oHoJtg1VWPfqQgeyQl
yBvARKpfl/tpqQwrBMhucIK4a6vH2B+j8IsvcRsI/7NWZtVhNFkkrnxOovMPeDf93USYjkZTeOxj
uATtkzSUzi5nyA27XJGFEW3rF+GxwLyqc/zzBIZI9ZiNQ1Efaw8HxJX4taCgQIz6twZqlHEOsFpy
RP5Hr8hWRFo6Xysa1ni9UhKeKHuAJavhphzifLiPnQSaXzzGcsHrHc5D4OFfrupSn1nRAekAQg8k
oMc2rLMUZnWEObd+yfIYFt8+59dNYVt4yEFYSQrhRUdfMnihDGETfob2tny9XIulDrMiBPzZCp6F
wj8a0F4jQCRkpXZe0lR/Ln9/oZVsYSGiDuhmLtYCt2DtHikn0LZI4Q+3Exwc117EFyphqwr7Wiio
yGl8nKagE8dq6ItvuhU8O1+uxNL3rRCQ8T5uQnj+Hbt2KL5UcQf/7rF04yuvBN6soN/NSiZx8JEV
i44QeggQX6ukH/dQDKTh7roKWNPeDD1URg2JzqlTESQoFjGgWlnfRivTfqmX54Z7V4F6MGELG8Hk
jLy66tmjJCNb13NASScppB0rkXhu7g9WG1s8aEgYN8ZzkzPvYT8JgcjYbScQCtkOXo9Bf2NKfy+c
iv28rtGsCe5lxM8mnkC0r5DKgszvjLuHocWz1P5yAUutZi3/rTEp63gZH50hxxFb9u7ftvPhwdEJ
XKusNNq8hHzUaNYEL9ugd5BQl5x9ItATCW4uG4DKsadU5JZMfLzuXcmWFqra0ZNfmfiswTggGwa8
q3NLEpAeV8bwQu/b0sLUYVkOSEN2BhcWCJOCMjLB3xpZfuYbci1S5cP6F/IFAEDqKeVXXsLbckM8
utTYX2b8VMks4zsOgduDbsN0LY1tIba8mYi9mzoxdzReCaviVE5V2t220RTo/7DzxOPf5VG2MABs
yaF2Wz8HfKb/Bi1jDY9A75kXRfR7YoV/yNIK1gWXy1kYzbYvMADCyLvsCXxIgNyCSQobYXEBGylk
tuMa9/lyIUuVsVZ/ZsoxmOokPxnmpkrsREpV8xBj/4+n4VEHVbwXGUSWKy9uS51jhQBkeKupravg
MywFoxMp6qndCKmr4so2syIALBklwP6UHauIQA/KqRP/yLoxB+xZUABFr2s0KwSkJTx6C/grnICt
pJueG1p8MvFA1BFovKG6YxqK78tFLTSYrRt0AdBTQ+8WJ4D1uy1F+uTJ8fI1h7Klr1v3eRTG8OBe
OfzE+oRxcJphN7r1w2JcW4gXhtdbWs77ydj0QS26kH7O5VjDenKoQmQbwvQCkGo8+260Kct+d7mp
lsqa//6urFnWLQs8k5zhJBR9YQIApbsqDNzumQUUxEBQUpjs105qS6XNs/ZdaR5PmOtOfvC5MX72
kpowvwtgunDIszzbZbJPrjv7u3PXvSuHJ3jWxRtf8NsovCO/VoXPKhgOMZBbv1HNabcmPlkIN2+Q
tHcFgWfU8Xgy5KgMJJjAsOfBiFyoSMLenbYwFbjcS/Nd9AfL55tC4F0xplEuMkrG6Dde3pNbOdVs
X3RlBTNSQ7s/icOjDTzEu++wA/H3FTghK5dpS9WzIgPA/QAIdD1/CDHW9XMMh2j1vSJOqE8T+D5r
N+Rv+/CP6mfFBgGPetyWpsULoLNt7gLbS4LkUTpBMj4GftCzX1BVlfldkTgi3Kksc2MPT3088Hc5
bnbFnsE51d03MIMnWwPo7bhLEAHS2zBRs2mqaXgIvnPrtk4IOwBTkpssqIGJB1rTHfeUaBcPwknS
wxUECJRMmWMFj6MZT4aXJdjTtAWB3zp+3K4KNemOdZHjrc+AljZ+oTLQMzirdvovMql0CfBiynR+
3wCanxd7bKY8pExlWV7texkmAg4XbpH3fy6PjYU+snWHhJuhrhLVPpSVdJCvBpGSyYctaeowh30y
H7yV64GFyWtLEIdI81TqdrqD7Wo6bXK3Yv5jNmgI1W+BAqSUwqOhcbI1ZcBCnLXViBmcw4aeFuJU
u8Z9Fuiu124s+d/Lzbb0dSvwwS5UVwwJvqcAF7ntLolYD18l1fsrwuWl1pq7692URTKnRCoxz/+w
Fo8Ahw4mzTV4vDRpfw095FbPEGxF+ut1lbHi3ZQPITCwTJzg+y1/1WKY4MvZtPXPy59fuu4g1oYH
FpT5KImpTtnotdhL9SlyzpACSwGl3srJ9aNb2GiCg5cmDJ5UMCUvfwDXTkGwBd/xKoEtGJf/tmha
Dn5VOKo58SajoKm3eZSegtRRa+fThXtEW6oYxuCsTypuHpgDgP5eaGzvnnO/H2m7yeBf1YU3ieN0
/plHJa+6O0FgML3SxEvD0YqAsOdJBS1956Aa4Pk/OaDc490F2dNrz0YfVS6aeY7/th4f85E3OTKM
/SA2W39kp6FIOYj9dcA2poNVMg8j/gyWbX5Ff80lWvskrwMMCE+e0R2FvvSnZ3Qe7pULYsrd5VH5
UZPN35+PaO9mGJbeatA6SI8I+IHZlU2HHRgBMf6aRLi5ACtEAOkiSy/rmlPD9BA/BvEUDY85cATl
yvK6VAMrRgCUCdqGG6hTHwQgAmw8vC09xHC+935cbqIPJYRzFazA4Eh3SmBUwY94wIFrTDzoflvi
yTA5ACY3fXayZLgDdKIFC9/z+Z4lTQoHE9Wzx6SSpNn6DcjKK5uYpRFoBZGgD0fcM1B+hDTevLay
+tMMTgvvGjjt/WRT9MsTY3vOxoZd2bxWwGhT3Cuylnl3aQpXI9QbsPhdhWvum8utu9R91u5IlciC
Bfe6Pcm+VfUrrp1LfnJZC4uJywV8dNmA3rMhkbQBiC1N8uEOFCwBVjmjbvwae3AK1vDT6PPmVGPD
2cGcjIEEvNJNS7WyIhH8KImJ5NidEm/Caw1c4syN7yGt/Lrv27pFIO1ZBVfx4U50o4Lqnyvcnxdt
lq2EnY8W3rnRrLBDZO4AeKG7E0jyo97AZqm59eqAApyqhpvIF2sJegsNZauMNe8n8PPQCaCzuLA2
aQreh+U27jPVny8PgKUirAjUFdiXjoicJ1EZb9djo7mrWnLFXdncUHb0cWAcZ4ranJqU4cnKJIX5
BbxXvLIBWvrt89/fhefB8bMelyD6BI/MMthojKNtrF29Fk7mhcs+M8w/3wonoiCgUuWp96fhnXya
gGJPnjyIa6rZobUbfnAp4DqBNX2Qj3gWlPRhwHHGfLvcMx/tuufSrbkfMBC/MJLZkdRdqb4DtCYy
d9NOBdzznBGb4D/XlWPNxiLw2FTDo/kEyp//uSom8kIi0X0ugPt4vVzEQkfZUsBclBB5TFKdEjzG
1z/jKW3lvUiBbNpdLmChrWwpYBXATCtO5XDyAU5GigkSZO6ywnfdLQ15sbIbeEu//WA82MhH3MhV
Y9F20wkep7xqYSrb4NywaTSc2763ZUa8l6yrg+5THodN81XXdUkNlPE4LTe3sMOpw1PSlkSl26zt
3OEFQdAVakOGzjThBndwgn51DPYa/h0sbtu6vMGbmNcFW55Wpgp2ZaRzUm4kd/vgIFKT6nh/XftZ
Y2BwSZ3lMAM51VyEuAXKuMjHTxMJw3SvhevplbfEhYFgK+HGMie80QKRP2WwG00d7oFl2zXq9+V6
LH3fisw0gvtSB1nOKVDV+G2YAgmLy3JYoyp9eErBnJx9vt5HHGV4XVc5fr8Xi+lvmtVuNcDxtxj7
IyiOymxc6sPayY0YVYfU62QHvx2ACCTse5IS5KWrqmmLOaFeAy8m95uThMMgLAh7DttY2cmrUm/n
es7t+y6yxgN4HxnR48mVHQJ3lTb9LzKIpNoYx1PXpGTOpVjxlUYRn8JBT+gtpetNIIz+BlcfgJM5
9iXXXNXOpVh7NKHKHCjsOjtpGJTn2MSzqcP1TwUK9nW9YQVqsMtkBChic2K4s52dG+E6/p9q875d
CTxLo9o6hqQETvGxJN2JTXHaHWSlTX0aFCPhSg0WwqdNxcwiRtqG4mKiidzkOcSlcLXpJqd/MsrP
V9aAeYp8EDxt9SUy/1gM7EP2s4QHU77jpunoI2/8Orgt+qIqtz3kyGsH+aUKWeO34lHc44piPAGr
pYtNA6grnLqMkJ9x88z76/aZoTV+W7ep6dSW1b2J4ehyizUZlUmoy1+uGlg2ujJEih0LUk1OZdLg
HK1gBfVLenj5X+n2pS6xBq6BZ46UUaofh6rP3O9CFLnYDfgDjJrynMovsGVKupULpIXNVGgtMYLD
lpjlnnfrRKBY4w3by164k6h7Gc3wHRdpep8nmYnHMYsp4k4W3lxuxYWxYMs1YxhmqSk2w2nK4FSF
q48AdvF5r29zTcXa09NSIdbCowAspHGYEjw9OeSVFFkgt3AYbY9QuvErA42t22Rdm0U4O9HTVKk6
BwPeV3D6BIzyyuuIN2/Ud2HfBLD4Tqc0OOnaFcjpA16/2DpSus3t5b5YOG7aqszIBDCDyHL0L9HV
HkaPvb8FphBGv7MzWcq87mlSlff7cmlLnWJFAQN3Qd7mxEVyC/f/QBWcVpuwr6PPrB9ic10QsGmX
EvYiHQON+t41vvoSNhyuf3SK+mhlki5Vwlq+QMLuuEyc9r6WsRBw5S3hOlU76Y8oyrr95YaaR+kH
sTmwAoE0cGuI9dDdO31g6vt6jGXHt2Hvh/GnGB7Bw0MEv6wCHpx+I8i3ScekSleGxIdgQqzPgRUY
4hGgrAlk+Fvsn15bVkd/akGzTS9KgMY8tyI/c+Hiubsy4X0xqDqGdTEvvg4DDMLh4JX7B1JEAXYm
JJYwvZdTvgs7X/or4WMhbtnSz0zGJOlLaJYilqjqiZKJgfjTha2J3U3q120jgNV02zHZKmTHzh7T
Ic1pv/V9eLisjbKFUWArQNMamwxZx9Fp0gUtNxluzR7iIJmFcsqhXy4Pg6VC5ln7bvrHdOR4Dono
sYmRuk03EfJM4dQMIocH87uClDpeWzqXrg3pvCa9K4uGwTB0E43vtQdgebuLjKuLaAcI40jzHRuA
avA2bpoaehvAOTY1D4mflzgmibrz1OMUjpOIN/BZQibhDYQKLF/j7C+1wvz3d7+s6EweIeVY34cp
2KnFFg+jJDmEMJCowo3Ty4at3I4sFWSFp2BKsqhGjLqHp5aGG3PJqp9IIcl/cJBAr1yYbBlpVMZ9
W46Nuo/CNv7VgnGf32S+K7+rCB6VK3N4/sUfxA8bb8mjvurdPpzuKwod0cYfsBDyuFwVxC1934pP
Ux3Vjl8E05+iFhI7xaJWLWxEo7jcXx75SwVYMSiUOQUpujD3ve9n8QNJWUq9TZYEnEa7y0Us9LYt
EEWqK8NVUmju83rmoBlB298BY8EA18fyqtwRBFNbIRrh+Ck8P87++n3B+keV52X+U7m+XqNVLFXD
ihEhFGcANuQ83eSkwQMdXFAnfUcI6OHdNLThysX6UjFWeIB62ysEOBRIB1NdjAsJ5B8lapO54MeB
PACUrUlXOmZpAbLRk1nl9O3Q+PwTwyaEiNfahdl8c+d0jpPswj6GaHXf+CZLcPXSaYBLtimP2Z9w
6EbyOiU9MQ+sLnX3l1GkZN0IpUGD2FQtd2m+hVVe1D74Mk1XpRpLbTMP4ncBCnDDpCXwcTqmwdiH
2bbDyc0FS72gQaBxOTw09Jq8y3k4WSecyYcfkMeH8D4uALzY9i2IDA96DNO1fl6YeDbJUiZCOAFt
nLPT9vRO1UpmyL/mUu6vm3VW5IjbvoN8bmRQzzRpcdayzrKzAsGsSzYmRUOZ67ZpvhVB0raV0Bor
dR+WDBI9d+iCM8B9ebThQ7aW3b7QWrb21HhpLfCIiEKiNM0xDFUa77I2V6tPuAu7HVt8asYgLVki
1dMwNjElX7VfQziXTkXN5N4t00bfsdQrqx+lKeLmFpnQjDe7CtyGQm9a2k5pvSc8Zc1GEhV6zW1M
xj6v79E0Yw7jcJyMnNmtFaYJXx3KScg3shyh2bofQ+PFMTZPjp/m967ISVXv1Fgk5tBHMKIwCDVp
3Jfb1K1hmFEzFU79Bk9VHvB5ZV3HoQeaq9TM38ZJpweOFx+8P+w9cOSiagOGfKopbOEGJKD5QxMU
n8KuDvFDnZwr81+eALd59FjTRHvohjMH71IMKqtsa0Sal/e8C0aWYcwQCtGnnLdKxyKEsey2jXPE
ROz5c5o/pwKMgf62pvDw7eFdXVWkvx2hZFB31GuJc0yGxBm/gwtRjvdJ3rbnKjY4nW6jmQ3/ux/U
2DVbwrD0/M60boaH0IfkBc5zVQf54sZvgavLNgOgKOKlL10WY4DRsmzvqzAPsrtKSy+705Fy8VqX
szB2hy1jxA+PCgji8pMHr7zWiA2yBoJwAmlIsfoXEAlZ2G6Ru9qPeM8K4ZRRl1sIkhr53ZEhlHPb
nlZD0e9CIADTdoO+dCToLBC0/ApbyJVhRDzqNgtgq1I4Sf6F43mCrQmiF+KdrUxOJDBwKbKuzriw
iL54tSIvXpo692M6rmkj5tXrgw2MLU6GotcjyaTDsyP98CzwX3Yhkf1LI0p6w+JA/k5gw7XyfLhU
n/nv7+L3NMLEPMwTfkIODVU3ssoiBxKXMXZ/5onreCsHl6VirGXCGwxMZQJOkEWQls9uqGAe7IiI
umYTBXQSvy5H2IWzo2ctEXqCigoy8eiJdrzvnmu/CPs9TJk1xiFmQwGu9iRhGXuj6lBwta9TPGiq
/eXCl+poHY6b3k0rtyDpU0JNV+UPk+94o9zkoe61eSi6kGQrrbkUeq2FZPBHRUa4MT/BlbnwDr5A
wv200TA2aNeeG923OP7RMLQWkSRPAmT4VO69CI30f85kJUiyqYxxZeUyuBE6G6Tcy2jcTJmufdzS
0djZ4xxYjv8hHxEm8BuV4UkqAzOWNnDYLPQEWqyfjTmMKwfEyug/uNrn5tUDyZN+7WIRxxsG/JGP
4IkYDxxwjR1wDqEiEmncjeC5Hn40qq59QOtN53qvSH+ZhmNfB4X8MRKM43Q3+kFWw91NDcGQb8Bm
QArJrnMpoPGbuo6iUe4GbQAX2zTNlObOpmiJhgEJ8iXlN/hK44iySVjgK75XjjDhuPcZ7EHYnZRT
m/ubwYVFtruLe4Yk7u04NDqstr0/gayKLFK/NH+xWhXDF0V7SQREuGPbmDuvVbnK4KzEhuxBwIAJ
/FWOwzIlu1G+XaM4XuoWT2r0Nf1dOPUwZJsReohQfjKCeUADaVzqBd6maAASo1sHMQ43lYaHvEf6
auLCx2ObmAz/YVdlQTH+SP0EBpcHI0U+jFtWEMiH0KJeZZ6LtAsbuQXDsa6TXTzA0UUc2hZJPeww
hBm4EztIfQET3Ju+RCi9gQFMns3k8JSVRzl4afE5bAaS3EsXV5rRg2jKgfpbH643xtt6gYPlZY7C
MnypGgb79xvJC13ds4w0/Qv4bgrLTupOQbBNvRZOA+BQNMSDs1SInQsellGb1L1xM9/PgRrsIwUa
sxpyvKrvi5hP06uMcc81bMNMRK7ZKzxx9TCzwjVU+ociQdWQXaxMW99PZIoqb1vD+g65St5Ukj8M
BOYSoTsLojOM6eDBjluFEDibO970lOqNapLB+xpS4vLz0A4lDzAEHaTSboGYzWKyz9oeO6yd17nI
tGYwbZuKTargHp1lcI7BDp7tEToniudUwISTACmfwZBkexATRG7wY/BI43+7KurY4v8Ej6Ou15rg
jId50sLSRpA9rbz2VYl87c1nIbLZ3GBDTSWjVgdnzZI8/u1TGkK1jLtrh+8HDtnRmjx/qSDrQDe6
PYuHiIonRAeH3uTc9wTUl8jCPEhwllcefhcW2Lez17s1jw+11HUTebh/FwzXjFH0GzoK+hJmDb2Z
sMtDM3oDXyHqLN0uuXNl3xVX4oUcV+QZeUziyDnGHjA62EEQJK9OwXeWVIXe4v5OVjvVBjXfdpVb
gx5ZyUcAYutvfRs2YmWxX6q4tQprCOdJWjX+eSwb97/cJ/kN3vvlHpREcR4r7R2DGrP98sBcWKTs
XIEes18gHI1fU+EO8cYDaJMjQqTh38vfXxor1nIr4I/IHZ+VT3OO+7ODu1qoSdPShNve80hzRWoF
Dp02qZcB2e8XIuzPocSGf4e3Yffn6PQ62+cKeKGVe/vw4y3f2xP/uyGCGKEDUBv0OfQoctDNWOpD
No7ByxDXeIsoouyaXHHUx5bPRzIc0mjwhq9kcGgPEazomt18rr4G+z0XYD0+aTb4CgSC6VxFWZTt
yoSPyEjwsKlfaauFfrd18rjH7v2S9PpcDmHbb+GzLvqNwKT9Pcz7rMuDa2Hwzpby7+dsAqkY3mYn
98xEbYZd3yiNQwjv1nw+l75vxYSCR6ItE+2fGzVFZldgBHS3vceDNRu9pVaypjruGgLHD0pyptAi
vbYFAtCmZbR/Qaqr99/lRlrYbdsy+Uh6tehdPp5FEuZ/sW5r3I1FGjJN6BruM1Ayv0K7kTz0fuPd
XS5yKZjaqnhqjG4Ij4pzngfh8AOeVWOXbuB9a4J0AzUfBE17POuw8eAbjQvaDWB6Rf8yRqRoTxTb
fSq2GXNY8AU9rF4u/6ql3rT24zosBqiMK/fsKBy7XUgk/G3iSdw+X/7+QniwiedhzvwaB8zxzIAG
e0p1wxOYIPXA6stGO49wqsQN0uWiPq5KbOvmcY/i5GYs5LnBxaq/dSiu/3EdMgbXqbtABf13ZrUl
U/nEW3oOiiBK8KqS49agJEVf7mkWUnF7XT2snQQQZINop4Cc+6Jvn5FCFX5Hmux1F2yxLZUPWVJL
uBCXTxX0I//j7EqW5MTZ7RMRgUBCsAVyqHnwWN4QdpXNJJAQEiA9/T3Zq/7zdlZFeNMR7bCLAkmf
vuEMy6lzkRmoK2SxXe+gxMsbVr7/Gv/cM/+/Ckuzs0ARmn72DmJzj74CUjzbAfXVRBBGOlXUv8HM
HoD5EzEVRJQqnjAPPEK1eGu7/eLqAD4gCZCT6JjEBMP0D7bIP4nLf/1OZ7EFcT0E9rDt7uGJtjX9
rRod+uBbx/qlXBZwzvgOhnWar3nbhml0Vc+YLLkbFMdrC8F+MajlYVqlUNGuXXpkyjm1vYXJKuZw
fTIULbxY5Ecb+h8q9H/8tud4IitJpRoxxV9HmkxR+IiWx2DoDh0WpuNHBYpfZK5BpoCiDbdGnhA6
qtbW3PBoNC9oIKRqK6JpQv1SOr85LmAL4FinbuFK1o7qExdD2OjCVpYG7gDZGu6uGQCgeiyyhPv1
PkzQFa9zGBck6ze07KK5rJZ4cjbns10DSKi8v1n+O+an51LF8K9NF7bJ6dscy7iGOW6tvsVBwl5d
UKsPLsZLz4j+9/hmXaLmNJnrO6WgMlPnisQ6/skC+GXBDWYj0QdZ86U4dBZSV88HyiLf3m/MUZRM
zNXRgdkaagDvf6z/jqnpuXIxSWM9RNZWz6HEyPcKTNOQ8RwN3GAWpR03A4zemGFY9QE+/MLzznkA
kQ0qOaHferdE/SS7XaRXtvICuwR+xkXNtNM/oqYH6OGD3fDftzNGO/+7UlNVi6WTXt+JtGnEnzBj
W0jKzseJfkgZsiaWN2mPhgDEB9uouxNzNgUfTMwurN45VyDagBiWMFd6DrMl/RGFrfsZxjL4/v7S
XdiD5xLNaBOjB5RJ/2xBRb8Woucm55zIK1S89iMyyqX1Ogu8sAeu6Gya8HmgE32qRik/JY1Tu4bY
Zu9mlzy+/zKXluksmAKMPsPk24doDsWtG1+pT7n4lAL8wF7a1DhzHw1LKrICrUWa/KBUufiDOvg/
9Yk5qCNn7VJi4NwHHsFyB3UyIr4Hi43Fk1qGGHirESYr6w90ymbDcttMnImiWtIhhQfi0qWYhuIv
Q3o9n7rMMVWAnj3y/RS3fWVyO4gg3kPxpl1tQQTST9xSg0m6X90oXep3bd2CGP8tEwkasB+c6Avb
4lwYFGD3Max0EDxDESX6PjK0Y6/iGHThh8Rv8u/i0jlHCQ56Okn8BPdusHl6eQ2GaBt8Tqlk4oNV
ubTxziIfvCAXPo2i/6ZA9vw1WcGe0FGaNQhdQZYWoIEEfPf+3rt0TM9avOHJlmAxPn5uzJrCYb2p
2B/WxNTu3//5F1bknGoBWze9CtOMn1xoqy+p7/o/idbrpwbS1n956Z2zLYYKBWZTb/RZtS0KQWCG
pmdZb9ET6QEe+rv3OEsmQXVhElMS9SnMJk/KxWo55ko0dIVA2LL8jR8ojuM5oN9ZBUhlI+Pn0Q7+
CpaE8zfYlWRHkiqyU6vt/i46nyP2qebMz5imf+pogMncHFWNypcqER9cdf+AFf4j5TpH7EMidB5V
RIdvEe666gZ8K4nScAUTppkKAuujukSiMqi+HFwahjf1FiQqBxl5JG2J5hylB/SmKOlgbQIN9bgw
wZY2L9k6N31SLBqX9IvvZkjQFwDU1vZza09+gfsKZt/8bY0hsMLKJgxtRDFkzBpjc31y2Na5XQCw
YPk2Lln8u3IgENxzqLKwexUtpvJFR1fMkAun43BJyzEEIbH5obYq0qpYWvBWTY4fy6ZpnwRJhdnl
+xvswpk/hwXHOoTGrav0y4hEEd39JOI1Rq+nGQYghgpoJrUnDkSlX+8/778bgek52QFc1yS1uomf
Q7Kal3WaXOlEU9126Zo8pL2sd9UwfNRuvRBlzjkP1sVh1MLQ47lp1+15zrYwLQaV1B+Jx1/4eOfi
8d2qdWOaPntGG95veZCG5DGaKTJgJ6N138zZ+Pb+Z7v0JmfxMkmcJFnm+pdVktaU6wSc6h/WhqH/
uwecU5KmuUrs1PnqOd4gHZRPIey9cyisug86Nhc4Q+m5ODds1zOIQq/sS9ZKxtMDaBu4jnPFhzbe
d2iF2+aYEdoLTPL7DRy8J+oEjslhs62twiIKpmgNju9/zku/zbm4sB5hkiQdrV/QPgnSPuc+68Yv
yEkp/+qhMO2uFxGrtHuK6mFVIMqkK/TilTGG30I0iBP1/P5vcmFhz/kgbozlBuMm/izmBmpTHKFg
yf2yfCRbeWGLJqfn/qu/m6U1B6orS77oCoywsBhNr+S15gL2kiXM5TDawGC2/8jR/MLxPueC2HSO
NgEM5LNugNKVzYiyW+s4fRhhM3EHVl0w57FT9O9yonNqiINMRbctnD1TCo/YfUpYSjHBhZT2B3im
S8tzlhKRoA4l6BHsGRhVocotDYEt44OeP//d8p+dawyZRcfdyp5139K3WEK8pCD1apcPwvt/A5nS
c64EAIphxIDN/j4maA4UYtHLpot2BjDlmWaw5CFXNBykp2U9G5d+wp1HvT6uqTf10/uvePGsnbbm
v7ZgEwyM9fBs+QkkoXn1GdOHsQmoAGcjDX6EQTP+yRrfgO5WE3cDMmTN8tlkH3ayLqzhOdsCKHiu
+znQ6IM0YyK/syBp+iO3mf0I+Hsh2zxXwJ47wJHMEA6/XNb34O1Bi2V2v3qJHtnjzPpk/GC7X/yU
Z2XTXGs+1VqhpbO27KcGYBOILvvZgBtvqb62U/AE/mxdJtPyrKvg0/sreOn1ov9dwCCGh8KUYEfk
0KehC3CnTTc+INlZIWM5xrPfv/+cC8HjnH8RzWIaMFijvyCfEvb3cFLDtiiwe03VlZWv9WTydtjm
tCsHcIr9R63OSxvk7BCCipt0awW0WU6grTPeJH00ZF8dCWP98ldvds6eYGtVZxuR6nXd+jb5Fi2a
dtfADAcgrKa9qAFLCZtWxdeC9wAR/13xcM6WCAcvI4Bh19cs9Jm8c7716+/e1W2JOQQmEh/EyAtX
DD2rUepkzWD8HLpXKA0u/a5XuCp/W5jMhVkeBmhe3kATDtV8+f63vPS4s3CCaYuHGZBLXms2Dd0B
HLM6IHk40Jo/JGhS81sBSIh//bunnc7Ev4IXADfNTDZvXtENDKfP7eJ7WpdBhI7JSUZmg8AGNMgz
WGp9ELEvHIJzSe1GuAE0RK3fZh7ToCmaoR1OGJwVvMFuBwGyNXKQPxj6/mdUkYB+xKq79Nyz0JLB
LoKw1mWvY1z1y3QYRyioPRu4nKXbcehHW2fFUuPtT0z9bYurv3zfs+BSGecb7zUQlJB0yOa9HmUM
vCyYCITtFoJdBO2AfjL92xbizw7vL+ultz2717ekhbyQ1fWbAmNpC0p4Y7T8ngYtgaXOGqcnIhY+
+DzswYJh3UeM9QuRlJ5FmgiIjCRsffzaCYzOrhbIJNY9aJizX8otwHTxI+H3Cw86p1k4GqPBH4Io
C90ftHwpPILoXrfAFOWjZu4jIuOFFuI5zwLka9BFfCvefDJHwCabYeSY6kcZwPfZvg5jcJ1vp6rt
xV0ccQoQ5InY5IIv76/ihVAQn1b3X4dTmKVace/q330WJNkneDvZNsnTMGXhF4y1FxSw3ZB16Qdb
9cI9ca7bzedUGZ5u7Vu31WbMKd+Aq4T3AXzM33+fS6t2+vN/vU/aDAGNcZ++8tbpes+yODL5zBoT
7XuTBu0H73Hps53e71+P6edBbASiHa/gj7QScCpCmbyqkX0m3/sBgIxDyw2EcD943KXPdhZZUGHV
EP0Y+9++BbjwLmMNgSnIyAVVH6k2X/pwZ0Ek63QwRl0tfic15vDf+jXwTd5njbV3iZpMtXt/fS5E
jfgsavTdPC2L6sTbkMVjGkL0OIU/bRGGMN1YSzem4geVIoQ7iQYU8CPq5aWnngWNUNABBF6+vHWL
hrFBnoy41bObhbigC/YtPCjpBAjubOpgD6tNQj4YdlxYt3OahV6JxiQiEb9RKK/rk5aJnMHBV8NH
of9SOntOs1g2B6jiPFWvaTbqRhxkVbUgNRKMG/oSQiF0Znd1Ui8c9IgO+PBvE/ehuUWvnYWspE1Q
8eWDo3fpZc9CSe2iMavauX87ZYLDIw17qLLlVZeY+vH9zXPpCWd5S0B04KKBmzeuuLOHZg2jFRVZ
LHQdfnDSLk2cz8W/MWzuuFzhmJvzpg8Df9KPnJLwzjSu7r9vQxQxdtdmcdZt96Bs4cqDgSnvrim3
iQ12egIY2e1hatYZDVXVU7axazbUv02+CJCtvgJDPVCTryB+8LpEU9KCi6oSM5OdTut6tLlXSFW2
olkdEUBxSGO7pMzAhJgOMkPE/KCf9A8n4T86vef64wS6IhPrZzgN9zUV/avjHsSbm4XNKnsgUPCP
g11sUshgXUccfhFXsaqTwMBpPeFyKXmNMWGdD9so2YOEKU+nb2HeB2Geo0AT13d/OjRiF1P6vu3H
OUdSFvjnVRqtYEsYSq35ARx3vz0lIh2tfFR1Vm/ukNmgFrbQPf7/W6/Cakq+MzZzNn0Qgy4E73Oi
wUoDhkUcFRDmVY2yE9wf3O4wqHDgz6odnVTWk6JrUunV4f2de+GW/0cI6l/3xQyDItPEFrsKxIwx
FAc6mZUDY7Bhqjzs4GWEpMky5pJ72BvM5kFsXZR95Jf1D9b3v1b6LOqCAT8i45zdHcSBbft9NifS
1YsP4YWoPwXR0NP9xDBU4E8T7ZIsavO5lWo6cPifcsCjo2Wk292KrnzVXIN8BHu6AiyNbW7LjTVV
wpd84JCqsoUIQs3lLdA0TPePPHBrN3ykLH1p5PnPn//rKy6WZvL03eo8haLgun5tUVg0VZn62LUv
A4X9RJqDRjrh9wLVdxD+XroQ6PoryODrsd7PcvTjeFTrMrf+OYYcAmlva66ycC5n4M/a5qjn0Ay/
AFCLKClHymD+eg8AOoXMSA6953obv84gp7Hlg80Y0Ush5xwFjr60DBC8rcprkLwiOM8SVXSYIIlo
/RSDp6HwWi5UU8/LCKOQNlJ55z2GKAdKRijFHeCbvcgwV2yl24G3bNFBSTPFmepyWCIx1+2A7IxX
cnVigi1r0ULPiupyCS1ZSC5lVzeyqFqpxQ4k/Xa9EVk8AF3QTinbjl1TA91dzDRD+l1gxmGd3rvV
bPYXTYmfQK+rZNWGObcpq3RuIGtm0W8WLp15gfYpoeRKGJaFULwOToN42/Z2fiJJwji5bjRpljhf
B2bYWmARUtPkZkTyeVgGNlcvlCdRTYs1I2v0sqG0A2WRMbtUuxpo/M2VYBCgH6WGPoUnQOKl0Djb
YN0N7TEesTeGfIa3noPfRRa6DSSSYOvS7livXtRFmMZd9mdr5jX0+3jTvN8PfO30TgZQzVPFPCQx
H3YxdroD5tq2rAJ9Hy7A3bxn0CzdHqaGQLTrbkj1Ek53ZgPhzV0nTEgKfQcJPPMNmNSj/LFsoC08
gP/aTSwfwMwDcYNGtX0UYZeO13Gw8RQ3gwT/jVxF0OgOnrZkgflYiQeMhOSO8EW4J7F6o8gVpgwu
fXVhhdhStEtg6q8UTWLAFwOxQOZbzrhGYhiLtLX7Fg0NTKVLCfE/9QlgkbS+ihkHUOE4d+DaV/nm
G8dAjTTd+rNyIFd1eSwTXDf4uh0YyEW/kbS5C+oII1sQNBLuHsF76SGlXQ+Aj5JiRRuG34KBYsWN
zSBk9RV6AUMrCiZC0x5pE3agh6S0cozmZhttCn3zceJfRILJ762cjVXJHi7RZNoZ1HhyKGLI4Wzl
ajJS9wUu5Rk/RxKAM6tycRWULMBK6VdTyKxXSZBnIgahxENapB/Qjl1ttFyBW9J7kEyaaOxywPPD
dNdLaqNfdBaVOAZctfWPDrTP7HM1dSeoM+3hv/cATT041AdZDHRKnnQyBRQhnWX/TIdsWB4qgpV9
Tpna+E8EhRVi7TWU+6rXBZrFld57swD2Ca0oCMmBUGopLtQ+j02Tsqdtcm3oDrgjW4rm/ub02B3m
YUazH3fRnPj0qgstxNRusqoJup92cG7cjlsm+2G6AugsC8sF02VBwTllAQRyGw1BzNqzuZ5fh5ZN
EKlKm6ld9kg8ANmEP7bwQd5gEONVPtgViragfs4qBeU2Ctr2bjORCrNdTP4hAQ2EqzApJ+tTtEUB
6BN6L+C12D2tUK0M41LES5BCVRBC00Tni4Ef1tcMXgJzUyQDjr3ZMygaoiEtTtJWkCx0AxIbJU5N
7BzIGMjel6g4U7V3EbKKsVh51a57hAtweQvMsuYtyBPfjw7NPYQsvpvXboQ0Z7v6zN8ZIUN5P/fR
iF2aZtWqP/dU0Apq9qjM6kc6bPChVC1GTroMO0rbNE8c+Lv3qqsxpssH8LaiDta5IXVfgrlaMFeu
6tm6g9rquP9ktEEzBe4VDFo1feDs+IVCy8btk3hb7a6ziJ5RsQS2rU3BNyhFfyZuFmhojfCnMXln
cIjVPrJwwXjjzdrXDX6BmFsER8XhjzEVQ6K2+E9tQjstRS2miOfGoB1mAWFcGbi+CqPquVRRQyEx
hSkNeKPXNT5TWniSgmhmHHQhXxJWQ6I9H+PVTlPRxZvwj5DgVTwpHNihyO4j3hF93VcUggP5UEeY
YhVkmuPwCOXwAIzHJqLTA4MfgQBlXkT1+KY2dAQPGYz8oA41Jcp2Oq9CaOA+44RW2udj4xKDMf0K
rfhvGNILfr+ClaauOsiKLqAVc8LC7zPGq+1T1A0BZ+joj3Qs65EH+ilrwU6E7L+02GSuZQrb1bup
fxUKYhBfIOPWywocJVhfviVwxoROv0ynaPzZQRCxmfaIrxABT4SKxyO0pSJShq0Y+JdJV8ztWQjn
ib02jRwxja/Q00BvuNW6zXbofJvmiIuO0PueS96mhyAOq/SHR6twAFtRizD4aSKQlsJDssq0G09V
FG+qHIoYYdhg6XGB7jMzReR19ukMjct6wfQiR8CC6WAFPU/r88phZHcc0gUi9zfMNEl/18NeN/62
OIYx0g5MKSwVeO50AkENTbm1htoJR3F/kwQ6djfKIof+hkW18rcEBA/3cuqG6S5Wam1BZQM496sK
mqVyOwnW1XrlZZIpUdaR6c0BVYcmYR7yADcbIMU1+94mql5vF4yz6FPXSZp9QpobK5HHUG9pML6l
SQy2CqI6YEX5tkzLOuUqtn1zE0jJxmMocZg+oSfdui/GzP0MCwKIU/W6BAwBPc6cJabpuqJF95pF
JYtSDZOcYYW59o6kOLsz9nfHRZ0HS+Q5VMcgd3rl7RDEOz7Pbv5S11sHUeIVWtgnWh8ztP6COzTS
95g2IfDkWFxolV5Xo2cr2dMqiZLDBFVgdu2llAEvARIXT16FeK0ROoFzHjV2QSJSgRL2dQSxsZ+R
EEArFY0H70YW7wwbglbluCIAXy4X6nTD99JCYDy7CdhJjXw0wmKzDr3wLQfNi5PxrY0qa77iZjGt
2JHTT7+Rngzdr6DuRNXlXTwMk9iPfWRse/C9GnA2o1gSnu1bH8b82fc6xqfADEr0f2oJ5ta1oxZd
+AAODwZ0FZFBQqQcBttHLwTbGvud6lnbG0MmDeu2TeB23vEJ9/3b1vqAAvuXnoSsOpExdkWmBUrA
ZTJgPL4b0UXMbiDf09LPYmLB9NtxZruj6TClSfaDCTr6JWOznQ7rlk1ZHgnMOG4tlmXcJ4jT88uk
2FQ/Lt5CaS/ndQf9LgD/E+rWHFm31Hca6mvzDU7bn3XWAXusCCQdpr2nrO9+jTNxt9DqdesxWTWp
d9KoOrqbIb3ldoRhfnnTwiVOAbxTxYM0pbNutvsB6gdEPVU4RdgQFmus7jMKLSx/NBWb3ZjH8BUl
EGPgLhBg5lVgFz+f0EfQk0GJSueXgdTd9F3blMzLLm2IE1XuaDZKUcTNUJG3aNkGkuygFwgv5nwa
HaCIRbi6pU5glBSAXLpDvzmW6LuSOUOPfYu4/K16hKHk0HV917sbyKb6RRVRH8B3ZTfQBbTOO7i5
CVcfxmyj9Z1oGoZkQ+EOW3wOu7fOTwdC5maLjproJZgeqE1dMpWg90o15p3aAve1d6Au/cS8AlI5
pQWvn6/Fqh0AV7thrjqMEy3ZwrXBMUN4RnVZUzZ2qqAhTDBxneK/8W+A5Wlnr9cspf528wEPP3tq
dIc2b9xF83MHFxizPncE93JTMKBEs/kYNBUJvzabnyx83JBsiJ2d+jUmV9XcZ0Tu2lRGMEmAIsYQ
+P0K0NX2toYg9MgCUpybMJ8wGyC1OVLcu10FsQ0nQ/9oUJsl9Co1QjD1nE0UUv97kH2GRSN/j0l4
bYMOMJU8ADB/To/w1ZGQ5QJDA9u17dxWLjNgqkvh63C0yNWWhtFqN+CtxbfGRzr+QTZpTJzTSUpy
bGQShWtuwUhdHYBRRhOeZ76dti+yG4covIbK+ji0e0OTMY5hmYP6B8w31SxG5GvnWFwX1i40S3Zp
Au9XVRjuUgazXLUYEJBLmg4xvAeBvgpTaHivHh47OZtHTKHKNRzGBcTobJxjtx8A2QvG3FcgLdRX
Fv2PMeeDWgdYg3RxF8+lca6tfbGe0KMl/My2UR1EhaQtyvuKnYRbka2Jub5FJxHY3geQ861+cZ0H
cQPRGmBqjTcHLQMAgBuH2nU9VminJj/qGHqv92kEyhEDfT8UaZaj+oV28neUkZY1nxHeIuSGobZ8
eYJRNMyESik5NeKhxblNUGSJSAT8Ss5oXCWgYPCQ2ZcuW5ZqH2j0475uUP+g1xhsZ+tTwkW47dKp
RuafN5QSjl5S7ZWakP4lEGc7MNw41Q+VEI/e5AYUI4yOoHkOnTHIDGBU5j9l2qolKSuoiIj+KGc7
EIgLEGQbLahHXRD9moxI6tcAGXTyE/O1PggLpCXw6gbSE4sMJextaR6hetCw46YikX1B1YydkncV
W6f7aWYT/YxMZsgOeHuEoEJSbGHE6rrZmDzZjgTrdRLUZC0tBCC70qjMuPj3DGtQJPdt3zRmH3s5
RY/MNrJO70FCwDLfqCVSs37WGyUyyqdEgPpY1PMyRcMdVHJn6EGFJJ3aIrTqH+BkhrahvPMYjwR/
lA2d27Fg1WFJEx/NU66hyuDDw7pUi3waEIksTrlKYCFSokGp46SA1iHlc4HeDBWoNwGlRQuA1P4h
1vNiv02M9/j4ACOzNS4ssjH+DVlQD5wMHiEo21dBNI3XMlKtvU1BLUbjf/RLcztHaThuucWW4OFx
xLyU4DypAfIfPohjKCGvvFXTm2TZpu8U3U669lkHytuUh/Nmqt/CZhu8OiCaPAEA4USckDv0Y7R7
xRaFkA80G1LcXImrRnjUQXJnErtoSkEULdCukqkrVcgGfQ3cLV3Mru5DpLCY9TcbXFqGZJQNaPkc
c8GjIh5I5QKYLK9+1crxeR+Nflru0XpY0fiP5xTZNwohpEdFEmoyb7d6bTrXFrg76oE9dGG8jtPn
NUIzghRuhpVp/4B7voYjO7JvmYw7Swjj4TV8f8fA7kkEhR6W9+kCb8IgX6Tz6ByJrFmaLHcM8P+5
2JLBOlSfmLrH7QF47SbOdoEHg6UvbQSKJTJqDd+K+Gg1rAW7Au+Efg2UcyRzbxkxAEp/gbd6oGBH
2IuKxtEDglJddXdZ1GxU5nWHuucmwCaIADpstgESB9I4RaLSR8PGP8mwQxe5hfJ28OZDmyKQ2QgM
uN3SDbH/LKF1kaAJEK04pTmzId1EsWm5ZPeg7wQVRrrDRNcb4Kr4+hJo4r8y4P6GXVDj6oRuErJI
ewAqCghoByK3RVdgToG0R98iC1+mCPSOFxa65FR3Bu24Fr1JYgja1s74cbqdZNWpZ3TcmblaDE/0
14gH8K18nJExmhfSRUATlqIaZ6/KlCME7UbIKQ7i0EbGozVtAwXVIm9BVvNQAEhAfiy1YoC3FZIY
lLErappwK+Hd7Mf4Gr6rcNlbZg51uKJtExsdRxtV9GqDicx0XYNYFqFk06Yz/cG4ik/iWgBdI6fH
xAUL/9R2KWR9NIYpSJ4Xy6vphVm5UZdjfEQ4LRiC5nyf9sO22DKNcRT3QTgx9yseJ1ylhTTE1Chb
O2VpuVGYfG3lrBHz0Mfrwq1C5pmuwbLnUI1Dv0tFgXO/U45dFxVer1BsK9BiTE75NIAxAz96RaBr
lXuPMfKvBvV74rAbSchJGZMg9SgwdAUq4RXLajpWu2VZhRxRDODQGDTkxwrnNoL4TR3uXELX5Kri
3EDDQXkNVzhAvDs+DkfYIMQNy9eta9RL2CiOSITTptmvFRIJwp0Mc9Eu3HJQiKPh1kRRF9Q/LMnk
2F3VQz8J/3PtKuKHr5lMwPM8hq2q46XIcB8g0iV8mGKzhz5xnDUHTHZSeP1AHKeGecHSrVGOajx4
gO7WLMhhqtkyf23rIXZzIYUQXJaZ4yO9dum6OsARkoj9DKK+WpAbxYu6GVQ7Lt9TnBN/2FwTyiGH
JqiIPP4doBK7vhaNnktULHb7lMUwGH1BH3YZ4DlFaKph07mKxe6CZfD0LsG8V8p9lHJojubVCG2+
AkXB1E0FBJJS8z3ehsRAHWuVk3xu06ASv+dqcPNLCh2V/jN0sqMWTm6ym+c8TZbOf27Qf86gTFkD
Yv8VlDJph1wBrNyUQFlgdpdPATvZ6o4aJMUrk0W0H6+XADf1vHPIkzO2D0hqvNnXDD+dHGTjoQoJ
J86tpkR8mdQCx+cj4m7UxQc4T3Zk281LZyX9DO0UoBZ3egOK5Bd4QQjI+xBhnX+JkOfGfeG9ifub
KWQgB+1xzZH2jxRbXD9VSCW3QrNYwMwik9nwVIs6oqYYW06in24L9ZJnU1t3wPpYKLijMO/7OYaz
Nipl/LBlAhEVa+QaRZe7eIH03Q+annCjqA+iNL4dF/z95jD1dmWHmtpN8RNvrMvsgWeqXWc0ul3W
nSrYBYF+oVgEdGtx/yxud9pu2f0UVq24pi0x6EXJEZo+aheByjF8sfOCwqDcUA1VHpJIKArQ4CPp
8Bm2fiS4UxKp7LDzhqn6rpa2DRgmHai3sr1nZMSip0uv7GGtkarw3YquIK5A4pupLpD1NTZGx4kA
VXFtTGXVvkOlp7+xGvqst5VIjRW7OBFohZWQpcki/gk7Yqx+rZDMGX3Rh1B0HfK0StCn3zuawpE8
R/7raJKvURzUhYCrb1NagbIKvFSbiOwASc0Me7IZbVuhdopa0Tw4yHyaMJe09lkBi7XT3CbpCaBK
arUyvfIGl+V3Oc8w5yqGZnTuDpjuBPVF0G89ewCzshqvYG+TOZhZKnwa2LGxKltecGVyqDwxRzSj
uznV3qx5tshsvKauQys/t1Dhc29kauZgKHwDDRp/9B7tLLPXVTWFa2ETKLpsBSYtbEj26FWu2hyB
t0MhVzg12Gk4pElMUqg+YeiwabDcVj0uh3jLIphLx/3saFUk8zb67kqny0T8I8P3lmOpzQTiysui
W/hsMMw7FAnVsQVt49QKcACl1/3PPmb0uZkgD7sdDAS/enWVdT7RwxXs7mYTPLY8I0v/3P4fY+fV
HDlypuu/oph7aGETwMZKFwDKsujJJrtvEG04SNiESdhff55qac/O9EacOQqFQmy6YlUB+X2v5W3X
uzfZtKRjcOLtby8ArJ7wwol6JWv1pyJ2mDYcW0Urlqktu3iUC82FG/WY7sKt5rmlsUIndWf0m4rV
QgeIwX0tE5Udr5NtZ/aOJt1Ql3tyjKxWvBfcIw3gO10qlF5A6fUUbud03mxDH0z41TI42Kvt+dVl
6vDvkJ2Yz7W0o5m6FwBYoBKaNi9ZGmy+vF2H2ZVWQiqSFjQI2rOp0/e+CdYhp0MwaAm7ohkkdYpk
FFOHbcaXGwPFzpRAvL9XxFSlbiTTzKp+sD3zNo4axg9SVftpUMYci8ko+BllRrbkvZUayh4TKo58
+mbNhZKgm6lvhzo7ZFMvhlu/D0Y3vVmNpTeGnZ1fkY3z6mnTPvibwxgVIQJOrwPFHFQZO7/vqkyA
BGdIsOM0oPiDGLOFVEYilrfCrTA5hj4scxIU66q90+I31VihOa/Tjrgp2E6uZTi8fpouZWrZzRpP
xDlyZWSzNQHf9Fk/sP2lEpiO+meP1PSXtNee/eSEBDmvBDXJzDiBIxUzZd1unXXB7VaYU0rRcqfD
gSpiVLZ9GbdN09bf4V9G8abdAafwvhCdEvcaVon7na/neUCgtApLD/tODGLuknIDFliAzgE1rt3s
jdec2rUa/J4zqOw8voKbBPmpNATwckbIs4fyzQO1VO2BM2JjZc1dHAtL4uF5KZ+w0DuOBiTrJ+9j
Myq83omFHZ6p3r2mwbXnsjCG7cVUjR6cgwyKYrgYk6vYWbeR8txoRigzBsfJmRZT7bbcmvPncFDj
+FUh5a9SVmSyxrKdOxmNIOFcyyFdv5M3z3nxbo61nO3zIAk5t241kUJ9+lTPkEHbyjsnt83yS2+m
ba8ebEPoab61M5RA84MOmV/Le+QrzgCAvhCs6SeBhCrFLrwSZwYSyg43ufEgC0Y1brxNaW6XaoCK
Sx/6dPaH8aMQeT9O+yBDLJXu2ERJayLIsBEP25IV7e3quKWXPSmUHQSPhYHMi1duh9Z4YWMAOYvH
pTFUy91z9lz5bPYAT+6rotKxUrHjtqPSu7m1kXdGS4euqN9xDOOTiuopW9JzV/S9rjeUrrZpdK+B
6Sq7uemhfkInkjJDU3FprtlrMnHEYDh34G0sDQn8JcF0N7mQwfY+NHWfv2ZwBVAMGUrysDoStF+a
8jzrAbvek8FO0tK3EPTKGYxd7aVdQxeb4QGht1O3dWerE/yJt6MvcvW8dd2S14Dkg+McyVjUtcui
kIn8wRm7vFCRhS3Wdo7SLitOyb5ZwWcJcQNcMqXltfNzZ2yd/VmM01h9I7Yb9WcE1J73r/PscLbu
VFi4ZL7FfuiWCzoRzRxrT9cOZMbsp8nRumq+8C5cl/yjKUO3NohADscZNq+CRAk6DjR4yKXsyCUV
Y7OdfMMbNp3kAwGK6SMYcm8xnRreyltwI5arGNR6DHxUTvNLamKKNU5oOASCdM7iarnmVzA2z224
Q/KYaSMZqqIpM5jatnUhxHxV0ql1T7PqdVttx35bTotRyzyLhmBqKp8H1hMSuJ9HOk/DByuzuHrM
HVNTllc4HPNhbiw4vlEUhc+82eGCiie4LHJRY5eL1CFSUkqstOsh3zSsVHwVDZdBTCx+WdlUPJU0
p3zkBM6Na5tkqL6L7qIQiS4xBTRyUwepqDko94RdIVpLbNLMUzmzkqJ+EA8CSjdVT1vYokk6Qu7b
In1tVbnNj6Cmbjs9yNHH1bt39eSo4bhwtbXs5HgSfCgVRjdyxdQ527Aq0KdRd6MNhE8W0bgvUHG7
49M0AdD4t/40bUV3dARpe82TBQxDg70FdjgH33uTU259kQbggXMnmaDdsGRpp0AzOPqTPRjFvtKG
Wa87WVMaBz4242apE2p0ZaZI6J5M/2NCmzPkOFtJ24N18XOJ3ROZAx3v4M/ztnxNofJ47IzyTGgz
b5wQS2qHAOk06GkQWHSYuUTU1dXsm3dVrlftx6iWEQ8fPb8WWf/qc9T1ToJ3puRgSWdPOSfobbLk
eGcaztbFA0wpi3UuQGybGETRBweQDTTyVxrihCFPEzsSXWoZGodMHW1jadvyLOdOud2eVb5pt++Z
pUfYxHrZrPxhGx0mqCgY+qnXsN2iqcDstFjacn72fBBcdCBc9dv9XFi6/GSuUMnElnBtwOeSmewG
TqykVRrzrpuaTs1fUIpJp/ls94TSZQniZFUuAK7sadxirh/N21ueKWDjOnLsTdNu6NVWbtKHDIJf
pwjPcmReBycjfDLbid4TyviStSkU5Ws7zFkTMLIOYkRcXQFe1OspN2uJ8kbPLYdL0k9ZY34iOww+
LJknmJbwHsdrhyE2sggXrpbvpAMK3ErHwDb6xr44wIzQDjtcSrY7Aq5PKdb4Mib/ue/tH5UPfVS+
usQqoK8oQUmzm8bTIW3ACGtIasxXJwjoR0snIktRNUymvb501hgO3XmyZ/CkqPfyMI22dUK1BHXk
c3jdmhD5tvOEeS9w/ePgMsEhGDLMMSRPuabt6VPhrEWZxX5F+Xka455h5iF5O2c6PUBDQZicBhGU
th2T3plNL1CEevUTJxtstW8aVDwl4E85hxc2rLWqYhAT4nk5EovGaXYmt931rDmeIHrd1SKOIJ67
mpPYCWsvePOawA4F4hArtO6Ybbq8Tqxtqodnkw2rzT8Vi1mENzJ1Ogi+3IGNuIXGNw0vUQxTLIFM
kyH5vPYYtBmipoHGMuCFYJLLfoLBn57sSWV+EHlFgzAoopjAsIMsqjY3NU9oRRhbDwQjGc4YGTQH
Tt99l7HO2ZW+JbvTwhwnW9AC2nWOnE/dWm+7gdLErht2cG1b3cYL0G/wWKY9Coso09JY6psOLqLC
FZdhlDTvKBry0uk5ZW1mHIgHGiqN6dFx7DYY73hnTD2/zwbobo/zpqDcjhJMyQ7iNjTIDudtC/h8
P2lgXKIYx2roATdcJayXOu9N4pS2ihdKndGDuH6VNKmAnQPNr50puDMG1WZ33A1qy3DiQue1Iwke
h0hrvqCJoKzzkjqWwwFOriiZ/D6IPQSI/UhEUhlcQJ386X7LHe7mXyAzrsIG6ZjIO+KepcbMPueV
kwdBPIFElc8VspxA8ehakgcTsQnLCiNu8/b6WqBd6iqk/jifbfQfDPfnogiC4avduIXzbawo2P7R
0a9RncTipmV1Q5VAb7hRTjRb5u6r0nC5K0mTDOgmsoCX8meTyZllmCqkrPrkC6rAL/BwxnDiqsyG
LzKfvPJTv3Sj8COSESxdcIkYuXM7g360B2WnJvO8l88d7Sktx8WwaxtVtHdy6y2jJBQV6eu7a1FW
BOroVKq4qC4kYDiukL6mR7fU7XoZltHsz1NXGWzkuUWvwOeS96dr7PxxNpcwKsq8dY3DnC88v3PB
41niBpkh1j8D+MHZGbooxo8pX7Luo6gX3piH0rVhp1GbpHW1RyVFgHFMNnBdvBJ7VjJLVq1qxX3n
WR1bc7G2tjkmS94X9Y1lL0Vz3ppJBu9WG1buM6mdkL2HDDx0s3flVjvOE2t0PgfIdfF4IocbmNdf
q0WUztOSV5uFh6dyg/vQc41lgEIY/PbrZLoms7oMCTfiaRtTrovY3UhqjAiEWLIH6hUJ4I074ojn
BDbIoJumI4DMuyLYk5ntICIMJzjUBjPaYbMaO3/fchCl78DLoJNxSNRwSXIBHm73poQVC8ddVuQ9
sel+2od7xUq8XqBbdfjILOHWFkyrhfqBHaANrB0x+a5ZnFr4D/n7gjW0ClDyba38QPy95QcFP9cs
scHW6Ewk7vmr94wpqyAt3zNMwmG4mbfNuaic0iTBOJtwc2HcoDriItYuZCKh2y1jNWUVrKbYJaQ/
9RMCPWoncctBj3RyodhbT4w65MYP9bRsL1U1OuNhYOxZ9AmN4bDSQVEIyvsKv9X5FofTIsJ3v3K6
7GlRGy6Oc00n9jQdSm6+9CVZ2aDvkL6s+c6Aq2FSvQ47Y0QWVKUvpW9vuApWS/NytHWvJ6QZ07a6
3zMJ9+0nXhCI8ttcbXP7wPRi8L6aK6nKR5N8QbEQ6soQe0NkhZqH3bDMITHHY+tWzQe95/P0pbIZ
qhO2MT+o964TAnxzCvZ2DdRtd5Lf5kG8XWn82kM7KDKpX7WTIx0xuGfrOiq3xVz2AwUGxFiDqKCU
jujUyWjmAv0C/IjozBrce6J7prpPclICEZlUo9mWN1NIeSxZcbo8W4Q7Uw3rlwWpUBdAdMN8CI0O
krPuTFswYIL9zq9hubnh60DucipjXugBnAg2l6TmyKLeZX2cruomxFudAxIXcblkYxhBZACFam6V
Kp5WH5HcSUlS+QuYZaCdMdLWWlYzv8rwpvsG8eP1IAn6PMiS1mJeOdnU3zjLXhaLXqwdBLLVENGc
V5za0UbIsbVvtId6l3sQwR/3kpNsYAOZPP/brBoO88gql356ABntzB/0/Q08TSLoXAZqJea2tnfc
T+Zw30HAk8UbMJ2Wr3zHNNysjmAMjowNtGTPMgW44HCw5Qj1DOKMvKQKDGORu2kdrYaxk9Ay486V
gGQ4ZsELm9vQMCXDZ1kD2fv7sRvX5c0SAD5+JDU9L2nchJUC/qargUxlxB9q/ALKGciFVcHNi6Pp
epCONrHc+qTKgFVtZ5jBuJ2YghYlk7Ysq9U7Ksez9YttQzbtDINU14DBlyy+Jw69fCV+CRGFpYls
x5V5u4Rulb6kNVknr5qtdjitmqteR2j3uvSor0e9GaX9iKBwn/lmpbOExO0BuSxxO1xI6rqDjVGa
+nWxW/3Oat5MKrfls+ykqvahbWRcPCsAF/OZN84Ik9cAEcAxnAGlYimvsbZeJqz+2Zd0O3D2mlVT
dqcuHHv3LWulCHbNkJNLzqxq5id0/xmhFGSTlGZ25EZJNwKswlD7t32uDIgWeyrsDJ6lbOQ3y7mK
TeKu8Z1hVzSePe6b1R4J2bpSm62Mq7IseXcGWwo3HoH2wT5Ey5UqY2sDBVtvUR1l497pq7W6tyee
1hsYt6F784JhlXcBKYbr0UM9a9xlxHaVpHQNwn5Tedo4X6/T1vZQlIGvb9wUBfVtRfWL861q/dk8
TmKazJfJaJW8bsWe+zaPxBZ/o9RO8UfBF6di38yBWH2sL10A0WOKoVgod56XSfxuW6vn7R3RhOED
wfOy/GKkBbeNSDDBZw5MQVWjYJ3CenYiopfldAZB9MIXTwq/CJM8Ldc6BmtZtwJ5gWrzl3kjlP9x
JsayeFl9p2iN3eb4hW9GjV3188cy67H8HC5OOT6nNWGJxxzXr9cknUPgIFVEI8DBhN9hm83rMWE4
a7w1hVInO3dk9z3f+mthiRC5XXsIBMsSSdWMfdYTe0ctRv+AtCMMmli4y2zBfKCgnsZ4NQx7uSPG
bkEIoRiuBtDIvi9pOqqM0brXnWfvWD/sNw/Rg3oVbc46iC7LVpQeacP24JBaJ6gB5CZ4gJrW6rR7
L338YlmkKuLYPygpabbvQvoCfnJd4beXpjZMHKcg50mDTnj52o7pnKhcjwdTt/q5QCJvv/fGuuj7
cRYP5kyt9pm2jqVuaKJKjY/rajPvN6dfrURAFoV1zNY6zSKZ7QJKykvJ3j8Urasspgt/8BBKhZ2c
aPFm7fjRqS0IyyitkLqyDAkWZhcicVvTEzd51Xi7JXCEfW614w3PxL5n69EA196GpNkyEGXIxEDc
h1cS57M/0wfoJogo7EzFwWA5i45HnpLmoXcoaKhigqb1lkUoDFHdIIns6reMm+yndgycb72sPXk7
gUTO/TGbtLndDdUISJsw7BmDnUh3KORLn685kQcF13QKC+LQ2vfQmwvQ696cWKa9m2LsAUkS7WV+
/eQ2DG1jBMODPSDRW45Hgs4X1J59jDR9m7+rAZI0tvGOPKCEzRmMm4MfBFVP/PxV3lV7Bdt7LB0w
mavoKjMFzHdGmciBooi0/hGs0jBfdTFI8U6QY1WjuJ9qVIuwtKWFXrgipvgEHj+qz0zM1bAmQPjI
0/aOBLx9GKzMMNNPAQT3NbYIFe6oLugTrb7dtyaiO1rfcppJ251uFuV8mswcRmaXOutcfvhzzhYa
yTyHUWGuAUfRcVlZKYdOgwo6Q8lo18I66kyzyZwtO6hE++hWG+BbbKH1qG4tXD7mPX9luFn8Dm8y
HyaVD+sNDZN1vh3nyuDgjXAjhMiRs7JRnRunulNDdY86Vti/42OVaAZQbObIY8lf9wt5WzIPO7CD
dp1OxX0qUNn30UbWfPMQ9gVcdYwJb5Z3mBWI99cuuoV2F5QmktJoAX+q2gg6xy8OXrt54s7kcjEh
75GSGZ/sEMjuxjMGbX4lwrAY8s+Z2DzSmG3BdWY8raOLQM3Pqna5FVi65fBKSQTSwk+TDSmAKaCC
joJDNtH4xTDojK/JGJTp+LhtaV2MYPaz09JPsRqE9JxQMnX5cINJSJcf4Uxj2rLvrLzVu5qio3Q7
tmjC3RYOi22O3PvOm3WiXdOYjCT0CK/mU6WztZ/YjLUxRabupTgHW4cIKyHONax/tFCHQ1L3y2J2
Ec6a3n/P/bzZnn3X9TI79nQ5T93XXKUVtJwXFEa9YWahpeNuBmeo7oiXwYuKekdf48rbpn4bZOB4
n9fcT9tLZbTh8sEqoYcTFLzKVOKj+peXukM6+T0PON38aPJENj9YUHpcCgKZcZ9G2YjVz0j6vspq
flVgS/PHyuTsmMzT6dL0vN9Nj7/j6ljhFCtD8Ag4FZptncU9mN1QIrLN8lBs9XOKgoIZJ0jR379X
lkHzS7R5Nuqky4bjdn6lUdity8QMQswCpUhLoRKBaaHsLhrYqtDfG7Q/FqFbY5HRgrWsuXJ+t5se
rXISFq3nyItBe8b0aVg1KTeUTOE4QCfZQKXm3w2Q2ClMWt3nP5y8bShDxo/gLohAAagekUeNZnMe
p8ISa+wNTcCt1qnLYR4wNOJY+Vy1k6w8JNRob9pLZ2/IOlGfoHr84iiW3O6u6B1Kfg+zrEI0DgPy
InBr6PkKJ/xiLeVrUMhKPtFW5TtvxqzZwBjYi3ma3ciV4PfdY0GTIW4W9C5w73GApmDCCOB0tc5Y
iIKeW5rbCpH9HjLAYD+Y2Srd7AKJRRHizkTB7Ny6tMwN4w133sl2TuiPfGBxx1y2R4CrdAz3dlgZ
30ga9PJvQS9JUl88aw2+lD0AhxlPLs/oZwMe0t5ZAxAeAkbJ9jdEi7RtbUQWHtLli+e1jpfUFhqM
IElHdb3ke2Gt7Y0Ohk2tkTuEarpZGiRbZZJr4Cwv3rByChtkc6zHt4KSFpOEcR4aCcXuVMOPRIsj
tHkc5Oxh7RYIDNQ9Lkjlk3q9VdaLZS1591gWSF2sGMKBHZrNCCYspop4nLHKhKPMyoSWJMI7aB8o
5jr2umW567LrZECtSl/WcCCGtj7Xs9frW9VnCpRXTvbyyn1CoXezM2i+17m+GjzUiKLq6gjKlxwD
7aDTMloNro97Hos5wztw+xRfFpcpocMjoWpdXEwbInlOTLRNOdqeHvRUQfhRZNbFTdmG+QdpQS03
Vdmu5LFGgo1bkRNhOgvlsGIsi6Prc5fj+SAHpVr3uIpyNEO8BQJ9mDYv93adv7AFu/A2Xsea3eIe
ux31kOXMfMINUZRrFXAxA2ZB5x5WtLeuPhQV/pWChKh1WEpYSwG6OieDlab9VRwyDfytovWL4sWg
Lik727ivCvO+o2CJDsYxq+uMhETK5QpbvodcZluz33LMAwjITMgIKPUGUrbdYlA2CQpDT5yywxvK
k7yrb3etAuQ3DE6BnI9EnlzXv3Fc7EAkCCYake4wpG3I0YzN28wPkNGiLA+rQIP5zSTSoK1jwwBo
/2QqCa/MrQfzFYNcDzx53EBcx2cU5hSATlLVw0dLRkVfcaOhUujFdHsDu09haBgq6IXcl2ZsFtW2
iMisBm+7hosv83HzPWHQGmctzJwRx20v0Op3RqFPwdxn/g6vvsM5gBM6yOY9bJpi8rP7JZ1f8pTq
05fU7Sr3xUzRDcKx8HzWJ2JdVkvGmVAtvPyshLnEnj0PXAGyXhDdUQ1Y+8Www4mcw9s26Vpxuqx2
CuIM5t/X9xi4uvbi9bSvd1fKKlcoz1SD+6nA/rHiMgk961s5IJ3dCzL98jfysDzU3o6q0OU8c2w5
8qi7sVFvWQ3h/HvteJ67Ppt+tYSwCq7MYcZlVmQAv6ZCzM2MaHjk8+3GnvhGrOO9Y9eJ30y2n0aD
hFytCBNdgH9+LFY3l8WJhSYwOe9bVMB1pGswtiKyGstb5kMfiMqABYNSz35olHnLmSdq3Jq3vF4d
tR1KHQLuPPGMppu5K0LKUDFCtm6zLbd4asPxnGVoa2yG0W4T6tEAbLHPo2v65leNA9R0LgDAjXMJ
596gsSy3PaBbSlu4p7iKQPhD6pGW9EqiK+r5yPZ6o/8SVqhNIQbr0ES7e4VcSStFYzj4kBeK2xPF
i6MazBPeIavxI9MIN4cBecM6gAlb6UM+knDAYrUGtv01bcs62G5CjQ2E8iLGnjgg0BW60qDB0gn2
Y46DCAtoVwqxkF1Pv9ccrdzHeaGX2l8ApBXmqbL6XlUA9ghUyfsPyzivjMX43MOmVXftZrUVy1Vm
GYhDLJXX3bPjqaFXkcIX2oBXFVvf8QHZo9CxQWC24XTGHUv8zz6EqN/C49wYEs20wJvZ3EALqNSL
vQ2Xyb4tKJs74anU+BsNvdRSJBIDUD+iBdbF+rm3Q63e8zq0QyoWVq5EH4ofh766p2Mh8C+4Nn2H
8wmdIeKwsgOpguR2nXFB0IibUYNErYQ6QQJ7ix5iRNAjh3o+dL3yD5hYaaM84XUP0kNIk0mmKcbG
Z3kozGI1QsREQupql85pNeiLxyzn0UEOXcPTvJSayxtgs87CmwqokPFd9KgDjsVQNaaK5djoRX8n
s6BvlhfZ+3Y/7DiEjNVF+Gg3eCzGmefUu9PkNBVp0qoJX85dujG04bBugzSNZyCH1ULADkUxxZ5E
Id/Glp7rbbkb0bvZ8+8u6Eitbsm7RkKx63SbG8YaIQ5j1N+Lq3YmRQOWDjZRF6vpjsk6T9mUGQ9M
5A6pb5j6APKdT2VrVOF86/iV3y03GDu90Y9J+Z/mMIEOZm28ma9hD3nMG29zHhfHSHlM89qWTXWm
pp1ys30NMG3kh6nvR8eO697rtjpS3Prqlltc0KIQ5SRkfX9AC7l27mu2mUEwN7HBJEYd+E5iQ7wW
6OkxK4L2aWGtduDT0cfCEV4dvMD2mHMdW/qZhwnSMKkl3c0zzoPfixn+CNXzERej2Xuo0svZLPLP
Pkp2X8cAOI37JWSYzEiT3BA2lNFGSwiQA8m9VXNjFa3MpsTyZujFwgjc0thpUl+NZo8oNehbERfg
nLLxd9C6UIgNtskmHdiWtxH2+FCiY2UmiBC0G2uPkJoFcn0BtJbnFN3yLM8294r0wVgtf2uwaBYQ
iR992AXDx0hYNgvO88+Uhf/4vvxn9qEe/pVoMPzzv/j4O4c93exS//LhP2/z770a1O/6v67f9n+/
7M/f9M8XVfPfX7/kT9/BD/73L06+6q9/+mDXaFjjx/GjX58+hrHSP386D/H6lf+/n/zbx8+f8rK2
H//47bvi+rj+tCxXzW///tTpxz9+80lT+Y8//vh/f+7ua8237fOm+noNwv3Xz/rvb/j4Ouh//OZY
f/cCYRERbwpf2FTW/fa3+eP6GSv8u2cGNi+mGTqeyVf99rcG4Yrk95l/N0NhugLTgO8BP/Mp9DzX
T3nh3wPEJE4gfJ9mdI8Ktv9+YH96af7npfobmdcPKkc8xO/kt/+hKdWH1Bc+jHcoLN+i6ODXVNti
tK0Fh67c0QfpnjoveHDJBIkZjhXBTeubttqAMCBaE02coVdaMl1Vu++4miMSTJpd6nKijkAof5Gw
bV8jj/4nLeP6yELfN30RCPqqudn+EmhjWgMdv1Yrd/gR/SRb8hwJcvighS7uM4z0iWPMPxgAi5jU
Z4Kqk44zTjAvsFYY7oFmzfoV88RThYSQ3sN7pCTigHQE0XuvnqvbxW6yv4i1dK9JUL885pBXzLYc
1wuByH6NyFn8rsgpWdp5wxnj7Szj6Z2lAblegYc0yNRMtp/IIy7d7bnFuy2HExJ8IjUGH1vqUr0A
Vb2j3EmftPQ/Fsq/jp1cjdtu27yLCD+mYM7uyfLN7t30SGeId7OEzw3w8MvWYniqHH0x0R8eezcN
7rpm4JzK2fwblcpDiEIM79SY1NnQH2a1XmRdHh1m6osvhD4vYbML+q74i/q3//0WE7bjWK5jYQEh
L+3XFEdFhKJrmIuTZL0TCbtWd3W/H0fcCehWgktbohxUueEkmzCQv6bZAeEZjnzbig38jufAMYy9
s8JO/eEi/fe18Mf3/s+kmT+9WsJxfC6ykHNbIDX+JZelIZKpg7D2kun69g0YiijAnk784zvmZYV8
H7pmGCydBA2R5ooj5GCG/l0X+HghcvNkBMsnRk+wjdHCIAcbXmWdd/HYwA1chKTwhfuhWR8hVv4q
5ulnVtsvDx5YkncbslJBkucvoVqrUs3Yz0SIzvkYHrC6hQdjayhxFZV1wVzMu2KO0YMuL4MOzhi6
vZtQhuHdBFVRgKp9I7T+OW1C80JshkyEq+Y9L6D9Ms31LtBh/k7h4dmUYgLM8cbLhDz9EJDbcQeM
l9257q07DVs8lTJE2RD2j5Jw130a2lNco6O56YPtJAu93llW9ZfxZddX5n/98Z4TODZvLMRR17Tg
P0TR4C4O2mDw+OOvj4r0kQmTc94hek1ht5Xsaqb7TO6VhCGFJre+ZahrEryv5gFSlciLddRA74UF
8WSb33Q/B3vyNZqEp1qeyavMd56Vfpbohs8UNk2XoDMmXnRBzovH7lCY5fZlX9a5i3RDf+sYF4+1
tTxXJAHcugTiR56chohAkDXBCfFZCY7/dGww9a3qxBX6uWBDureKwSQORRR7J0cLPFTGfUtO7K3y
2TAQdgIndUNstpm3S826iOvZ7xO04iglu9a9A7/8RuT/vWm53k0K9ZTuV9nNN0wRhLsx70X4iQG9
AmFeaGQKPklqh6TlXDxrrs9IcNNd4wYbFyZWAXue/iK29ZfAI27hwI9u6PIfHgGn1fV2+YeXKQsG
Bsl2g49u1uBkyLA9NVl1Kj3u5TWwwrsT2E1Sybw/i3H9DDkjHrj6EGhgLwgJFVgiVahiT8RBva/H
sX8H+o7Ln6/C//teIIT560nomPi2uEP5InRNj8f85werymooe3MM0Oa6Yi9Sz7sZ5zU/dRjTZDKM
yj8ZXa1IFQuaf/1PowR6VBXs87DhEtPFuep97/Dzo+z6Tz//35wV35wtLc5bCZC2zNPzZA4t5NY2
nblJm7wHHnOh7ty5C/Eyj/phHNo3XyNU+vlPrbsuD8YkvkwOEparC/DVLxck/cK3Hn5eldKtloO7
drhbF9tNm6gk+ClaXJ+gO0p9WDyGe0zhG0pONBc/P7SgGmIU0+KgzZF1X5hPGkp+N9p6utFlVp6L
jg6ywaESsB52vu9XscKvcwFXzGJ2reIuD3OMkRunGdkcxTFoHWz485dmmNs0LsrxLmgy8bLh8LG6
wDqE5sIa4fR+ujOndr0xrHW9gVJhq/n5QIM0uMnc+ouBxRwfPKESdDAzoxMFdWpG/2Bz14n+9VrM
NuxYL9f5jN3xqPvJuU0L0zt3pXUw8tK9ozy8SNAO2iDUYLmEDDgP0wKyjfxYv7CO70Oqj15QC61H
gbvwlfaA+dguvX6SVpEs6dY+bpmhbgEI3jOO5xeNu3KPRME6sj6h71F+xo3E/yFdZEgTtsd/P7QS
w+mOkJ8tJtCIWhhXN/+HqPNabhvLougXoQo5vCIyB4mkwgvKsizknPH1s6h56KkelZt2WxQI3HvP
OXuvHaiIz85i1ARdJokviqF+CRoPdGE6HPyKGz1w2QXTC8lB6/H1j1nyBpcOhW+hgQrSHuZaeYjB
k4eMb9SV64JIahTwbmTWwn1kMZq6+GWZVemYdaH4MuNUceuxGzxjek1UMX6lXzC/FIaLnRjxQlbs
+rapjk0aJQdIGYYv4It8Y2DZFHr3Yqw9Uuhs0nzSv1PfQtGBwiDED21Fx9CESJJCV2CGOsYuy5Hu
iVL4RNHQ22UyEF+XSvHjecloha0l0loGS34LVcGf58xyGSWNr5iTXRqqxVlEuHiOxtrN88lKHANh
zD5PyjdUK0xeJPt3jYRuMwVgKk2XFCbdU7nE+98vDdkKvw8HeblyIIkSQlVrDlqsWZh87z2zioMx
NovfIqO2s6WMj3gorxp76bbMnviqZiB7T9H3yYJZyVCmh1nWH5OV70Vr6a9g206/+wttbod9od/J
jdTu4wbhuQTJQ7DD4S7l4+xMYSodOubsIB07+sPSNB9EpX+osualeWc+SGSPHCwogv+7Ef/+rZh8
eSAiCx5Jj413i6ix9Qy9FICBcNoY9doK0n7OfImg7EKYnWruqWTlUsKyp6ORNKZ6p8yrcYlbIXUV
egJeZFTqZhGNbrOGE+Q4RrqYftaNPq/v4/OIYEnEzHfVNdYrfYOUOd1AMc3wUCOqKKRk3lPtwQwr
iDJW0ebamEw9wD2rH0mxfMJeuvrJ81eTrsoYjynM81iObNQ2xpFSuqaDywMfL3F1Qj8c7sxMOEzl
DJIljSuPE+LfuYznY7EeSZjU9ojm9OPv6aHmEPh7LCnFWrAVtOzPoKsf5nyJO8xmssWnEA1bjAPr
idlFeKqidtkV0kRC+BRjjsE9TyuOrmkN60pvCQHGvMzywXKAWONdZ+G1KbtnD8SHtrPCaHRmoxtv
+ZQlqCE4OC/JGVGMelYW5dMgAH0H1Ph1LBU091TcblRY9ccyHclsyE9xj+q5GQ8ygXQn5Ah2kpsn
NPVuBYvhOqPZ3f4eLFoOX26ZmiMEOIaaUtXkj4H22a7DInCdRY3knaJke5nN2Qauh7EtC+hnrd8h
hAdSWWe8BXEaMJxKUIMU3R48i7ov1Z4kntBsNnWRm74ejzeZ1TgL13D/+wWzbGbDCGwD1UxGZyR2
0SuQ3du5tRQB/i0hiKgcNBcv2HyrGD85Ik0ROJefeUzQu6yn/1QD2yaF2bhhAW8PaIUDUwHF87t6
zHlYHQFk0MF9KqSwmjNOWvHgKatyWZsF9Nbz+auNEeVJPWn7fgROjZZT1FCjCpm7dvrrJCbdoQIT
97u44MlRMBVWHOj0pvZGJmQsDBysK1NSXEEQok0p7ycDGb7I//wpWeMtJVY0GyoIijzfzkrRvQ0Z
+c9IHLuWIVBYgLLtyguuy/CiKc83GlnLvpP13tOrZvRKeu67ZlqCIbEcPeb9CNYo+NWKx8kQ8JRI
VfhPqO8VsAmKbHH05yZBnLckWNhHteTwOUZH5sC6veDI8wDpeoNeNOAWqhETEd87EuPygurCpIsv
O5NOCyifekbGz8sSjpKPqEI5SXQmfHS/t99LhHL2J0uY40b0RI849Xz0VML+9/5J9HCk9Jjac60T
A2regH363NXNixIxN6H77NRoI57PmYLNB2nzEOFgEjcQaMPD1GSZ+/v3oEfzEzqZtI2/6MlxeJYx
wI3MOboIjzYNA5RtTEY3qkULTZcQOGAhVR2E7hSSIUaf5zBDMUhjiZLdbDwZLDr3h85kXV3qndxn
qHCihRU59zEBwRko7R5Kk2qQmSXsSn2L3Z2c3K2qO31zrNubMSAyXixXmyFW6TRcUa3F3zgZbHO8
xfPf+Et8SiaDloeh9YXGdQfrNIESbU2Ee+Y//YoQnzWKpgvOhNCGJmJjmxQ5H7Sym4hrb6vzJ1F8
qksOxTebY3wWFyyNpOnddKTZbqIltS/I0iHKFzaiNIGCp0VfXZN+ZOb6J2s5AYCyrBsT9TtrSyQv
e5bkHWr8Gb3UKkt+kymmh8JzvSxzd2oZpXlj2KfBqta9o5VhvZ2s0AgYIpFzYZSpR8Im4fatPQ3G
Cc+RwT6/nft49Mun1rfLTw26o4CUy5IYwSXQusigq/4cKSLUoAxbKnCtnJXHcO2Djl5Jrq3nPBov
+bM8McAPMnLBbWwFoASAVK2cD5j1oYd4zFKMPbJ2rbr3Z94PBKhgKsoDMiknI8MCqg4yMEr4KYAB
Iz5mubgLnfToc6zxGGAzDRARPUq65QJ97GWmXcE2yKce2SEb1AnRfOXnq75PVaBqSXxhQSZBB7vd
KuUMETpHkpYenKnp43u4xIXo1d0oPfsgR+Z5P5o+Hiax3vLaj9jghWxRHafttpbbK/2pe9HhHQfK
eYm0+WrJQC90jaK87ke/spBvr3ifNGsafbmVbcmIm51gFSfFmvmEloOyll5CKvYt65XCiS3hCQHt
i7MyKRMKGxBOYa8hrUpoL1lsfQKEjNVQ/a5LX9MqvFWpcf+9URKhRhnZ4c9KejF0Wb/MHW7mwalj
4DtmkyOhD9AgXASz2qBE8Nsq3K/aj6VNNwZY1zb6Qr28p9zz2UvPYSKf5abHEr2gRrNrU5XxxxAY
qcoMfZ8TrJGPu0CwtcrdfOZjV1NJ9BGFGc4kg5CAl7q6ivyNbQVhPAMOVBjWV5asX+s0H6tleJlE
+Y5CpH1YrXZDP+8RwrtFYi8dp0Ss9t28bFL0NxHeAxWijmG8YwDp7blaEE03pn4V+kEIEIykDsqC
1kH+2AWjTCi1A+vtTchED2eX5QyoyVNRcejAWfpZrX5KI7HN8kvPtF0yCPgS4090+NQYsgpOY3aN
ofY4OW4SedyosLJgrIvLVdVcTVAPrbVckBWgiv7pF2YDdGzyQCnL/SrnEtSx7EUnvNw2+ymYO/WD
ywWkaYDDGuIoJXTd2ALFw0jfHAfEuptFNt/QdWheu4DTs/Jlm2v9p6Q/K6l83qN8Wp1hrb6Rwrrk
1DjK+IjuXUgn7hTR/ik6F8UNN7rIrJ5h1UgbdUhcxFV+zbmcx9NWrXd8mNYjkhYf1vB8Z4gu7KPG
khyxKKYPOVwWeyJBlyMF/M9m7C9K3N3SOus/stEg7lMwGEDhqdzhfsvAH80HZpKASxqt3dXrMvgU
s9cZ2g1jvn4jF8ZDM0reBx5yrMc49/ahFjqoYHAEwxFEs9m+N2LpailLG5YCcrWgE8CSslgh6XFM
PnRE4XUZ+HE1BpySO6Vvui5BZehly1vVMvXTaDoPcXGA5wJCMi5vHDx7gBU1uNKmdYW5ceKJi8gO
URJDIWxJxlBhV2koDJjE8PyYO7EKSeLp1ARDGd63fjO367VvezaYZSh2Ahev1K0H/vmThejHA9v4
vUzaGUUtTcuGSz7NvmZs8Ca4GFY3dZT5JT5C9Um5sUy7bTgQ9d84jnwNiR5CUdcYYVExU+fg55vK
Tao/xKn4jNO7ZOn5C7rMwhnaAzaamIr3TITH9/ikeDTDhvBVwdWS8k8YgnZATRUUa6teE2kJulwX
75Y4dSDKdE+y/mSFnrjm4pRFhJ1csClEbY2DAKLdBVdGLe4FKC9BI6b/moGSm1l4pd1Q8IbHIUYS
XlItkSw52jGy+bR95YbRXZMbGXgtSnl/plu+LXt8+dR16S6C7uepSXnIITJSMqntFXkX9sOVmy2i
WIyREfm9eZem0pNqlpsKATUmtEyuh20/JuZBq7g7SGmQYOSs2DUHZQr0tnWMvGjQhmMCJu32mqfF
V19nsl9VUWJjExeuSgVlHb3CfvC09GA047MItDA0HrtBBm1mci4ob+nABNk4hjI8OvTDPWt0RWZv
YzoI/H1uAbfnHoRsZNeR6ERrBDSUzmJoOZm0MzvTZdTrovX2kdgh0qnwrDQSDE+mAIVDBh9uV8RF
G5loSh8VKx8N2/pTiKqlMrSHkvMvd61nnZuU7LB47V4QA94tI79mS14GwtAufi4p3QYznEQrWs72
qpk6DHPVT4lwOY8rC3QpNElb53US74SrEUdw6EOwvGhXkDE/IEG3W9gr/5ABgaOcMwykPTLoaViP
YFJmmw3opUW2LGRv4s84/UjmNWFtj+avHDGmuKTOoMFwmDijY6QAoGV3R5xc9m3JWF1j02mKRzH8
rYTOydkNeDy1ON9RQYNVauxKyzgDYp4vjXTfa4ktR5ZsI9hv/AxTqRf3OrgzpDD7ORs8Ncyzh1Fp
sh3RHwmPOZlNdj6qXjSbnbMuxh88oXah0xNIm9lvW8TOxzU8ppa+VwbLxb16nlpaQhBAGfLnhzJV
rtocA9qoI390l0USgufbMmflLV5oe70p9YTkoqlnRNSaduUoEJRQofdAiYBPp6gHCqXrnIhSplRE
wRnn+Vtvsy8Rimew9vNmljlCml2WORlkSaPhcWz40U9p9l52KLla0alhZViEr1HDcl5t8AVti/m6
LKPTxyx74703Xpv0kZbfafGuxCoeLEMGGQhU9pIK8aMBMQK3NRp2K5Dyt3FKj2VdBkMforLSU/k1
qydf5JkXe05f7PnZjgHf0Uz1gXKz5uBsivJbE/cXVQDcle9Rd+CXiD7bDskWiXD3BNEM5T3yrclA
Fl0Q1RUOmxjDGZUPDV6ShDZdxwYRKjkQCYQCONSK3kDTgwB/QQrp4itUeoKpFm8WdhknlIJRtFvz
Uc6oCiHNhLqyT9iGeB8IOJrFbnLgWddGjp5TfEZOBlrEWPIBXbjEdVk7ONHYDsraU9C33PWn/9ys
B+Nb0P/WPJU/sJpuVIVUxvLbWKPoK/aE8ehEO2neNNNZ2elMTdJ9rsN9VHkH4z8j8fXCC8tTIu1m
5aIXW0vYGtJrr1i2Ir2K+U8EOAXgpsTRhW5EagvTvhR8VtfJYLZeB9KM6vB9Ci+jQluFnUteN5Ec
COEuzv1luCvVLSrcpHkwrsgFf5m9ZEIdCzposSNxk8eFLVCBlaMC+O2vMmIFr9iq23+GHvEOnVA6
L+Y7KTV2qf15Eg+BemoBtCOl307Gfojeo/1K/9Tyutxr9YBtsHuE+R5NIE+g0b7RmFBNJ6n2dYXn
8BUqppjbOpfbkoTzqseuIfYQz1n8RQUjzKxuDGnwB1RmN1JiV39gh/RAUyBtKM33WpuPJaY8D0CC
7mF67rxcxc5VBES083lVVFww8LsI2C4NY1LBJbRjGFXw7rtVWsgPtV+/SzGjetbm1l0j1A9Zx0BG
qP7hQeH65RB2FTPbIv2wtpx1VFchF+U8U6kEAFKRTnqSKi4452YHF+uloxWl6wfwtTb0oFJwUGty
3vxqxjb1+7o/Dlqr+ugZk0PBCHc3j5oWKHOsntcZRXiFIw+A7msbqhqML8s4Whh9A8jVFOgsOKCa
MMsDU0t9VQVTPtfmnmk1DoalPiqIdJAa+gh09zp9g75kQjGE3jKIQVmN3mrI7E7vM/K1uqApTd9H
8VCUotjT3LaS7LBeqBVutYp+I38TSTviHXv0hdGuu1aL0kvZFuMxLPDZLqU/VIMnjyLaDM3m2d5k
ar2p0tBv4nzPYSVneenS60obzo6bVoTdGhc7Y7hU8yZPNduaD2m1bV5EjduUNaELDLzX3OLse62b
hg219xrIPC+9hqFVvbOum0AKRiWnmqHMlppDK9Ljg+3qaUrS+eKQU7DDy+Ygako7AiBSO6sHqgGY
sI3m4G7x+Oxtcc2OrdVtS2XdG3O/yxpaD7PpIUuqaBKwf0WbQR59ZSoCSLFu3ZW7adSOiTFvJvmV
wJogHtRgCQU3e5axKdwHdu3ndWYe4VWErGrjU7s8A4ROD0Dr/NaC7bJy63MGS6FngiXyEOs5RZDQ
D3y6mbvyXkw2wBZJbp2FhqBoIVtUJK9kmcc/SsFfBnI7uQiuPX1mgg+ZW057uyTxZUllBzywHZkH
OIJuOA1uif2vE1fsJVd6tkBq6gOO7SqmCgRW2zYBwzBIH40XTakDD4CG9ZF/kuIzWV4ruYMlMxCe
vbrTgDUrei2QLBQdx8o9UkLqA9GRcNAytcRmrTrmVNuC0m/YYplSEO9QFb4cJwcODTQPa7eW6DVs
wu5TT5+6VYTTkshT2gUgE11tenB2ZydSgzrNDsVwnoc82mVJ2V6L5xfoJG99uCeZjUyssNzHLY3a
oRwgcyL6rM2ILukfWh1WObLyJMKDWc4G1OB6hEAkUaU9Q1CLDJVWuBO1bN89Q2rKBWQtGEaj8Ep+
D7sWuTyGnacW+jAs4YpI4yHiJjS2VjdtSmJhdE1wUXp7hfUNZnhlErSOkVvGtHAn9NmUdcQhuLi7
nDg0EKAp/sA9EkcfSnLLmtRrY9VRBg4JJcDC8ukx6jiFQlEfOsjXz3676Fm64jWh6g39OY4/uvJF
g0ZN5e5AaHEL/VZ1hZMiW2Oxdmo5x6tFcGrxxaKU6BfuA2OrQ9bypxkcZyKYLj77Q6ngNl9ARnhL
0R5j3uTxudVDtgt9iBt/hYlXBB4cR5kz1etTlrXGAJuMILg/wTzv9nKds3bybwg0JaYMo9mdKg2w
WUMnDT5xo/LtAKHoONCZbNji+AGdynRTqS5dFF3yNmrb7Zg37bHIoFI/cyyowtg+ZkM56ksU/WM6
dVnIq82kfNmH4aCFdjMXjDOrpt8sYIhx6xuvSZWdeOoDZFwKzJYUEWJolqdREQ8kkuxMemdwTw+4
GHYkONKCNuk4jxk0pOckebbwVjQylZTR1zxtRn3umu6uk/Fxlbt2PzfqchqW4d2QKuk2WrfII/Sw
FV/bN1RpZ2zNcHDUE3Hp+1D4nqzYV5QisAwpyK1uLwz4Y+K/CnbTNC69tTI9BcNOKVpAIExMdpIf
9fop7+cD3X7Wm1eYxl45jG7LuYweFROc89J8RyD8JflFiLItTiNXnJC20tasWFLB81DFeDCN6Gtd
6cVQG2wL6DmTG3Ez0wsHnfZHzIKnzzBGXelawxwMIBbtIdoIsBzOXRg+mqHCA0kx41lzZ9kN+qU9
bYFdo9bvJrrjLQL8FdRva7pyp3GWNpdrMlRfxSCI3phH1VkfpfJcGE11TqFJeaYqZe7vazWSbZRR
5upoc7ld4lDddWGfnGpmZBHj0/2M0hJwldFdwA2gmBfU9tLh37bxvARsbflb1cSI82ApvXTNMGzQ
inMU+DYb09yGdSd50E9wpXadvmnS9jNmYABZQcIPVF3y2dDvfNNi39X5pTJ52vSxS84WIELs690e
bKd65B4mtGo9leZauyW+3ctQgWnNlwbduZzfTZw4tpDdiR5Y9utQds/COfLGok/8TjYGT1klvDei
+D5X5j2KN0msb6NY/hhp2R9Dtato64TSMZxyErDkPVbV1pXlTnjJi6r0JYiNhECY/Q7cCWFAUDP2
5Mj9TGYGR1825v3vr/p1lYJBFC76RUomViX2frUBIDSQL+HmOo59OQNza3i4bTU6p5pK+/I8iCCi
VNrf4MznfWnUK5dAVimNNLplTaAngVj6VHVNVv0poUMSnaRR6D2/EKEXhNKTsJtiIiKYvTzEsPwO
tGApyHXFX6qp9aReijcZmAEnwltzFQ3h0iMYecNSMGCd3dTMzV4GgUgf1KKJp64rvLW4kFC7Wsl5
mtM/sUFETF6MSoDzYX7GsYi0hdouUHXiWJDPCVBWdsxZqHsBeKBvxx0hdRy8cGObK59EbTqIZb2m
nvqNONeX1If+iNO3G23cOO/GcIJjwU/c3ibq1CMwwK0SDeu5bkrCnjLrzgM+H/E948NM3mqpuOqA
ezG1msOmUyhHAVgyte9EoOpJmuMzqrZKLXF6HPQ/Pfe9jVuaXlUKcJ+tprpYBQMhAEnZG6kKF9Qs
y/gx9f2/uF6zU5xGltvU0YI1NxZxlQrZATEO/S5dfehsx6h9tWMkGXt9Wv4ktIc4NVa9r/d5ttPl
Bo9mEe4i1K+2mcw0/ABGNn3qgzlV6H4oYb9DD7Gp8tjv8OJ5iEB/QJbqWMXzPRgdk9MpcL9qkugS
YVeEJsuv/vuiJAZOyCodfHzhO2wLDS7kzai1Lk0VX5PS8qSETqLsytqwrjwHqUNNELqDMX8BQytO
QqZCFYCGwZM6UD6sah4Ieiu8RTKVu9BvtNZaNyaxBNhL13MsUfd0EgKxGeQgwRKbKRb0R25uKBC7
mxTiuW1V2WvHWeFzhiwzEtydi0Ls4XdIL8Yq96fa4PozJbgs7VcEN4tTiTFuoiV8qfIM+6ZmMlDJ
xXr3+yt4T0jQVgA7v4KRRgcWWMwYXuGs51A/120OXmDTLZJ5B/jROVsT0SZKjkDTTK+IjmqNWFzW
bZDOzrB8Vvl2Si9i/KgFjcOT5Qq5V/FBQtTydDZ7HOvwjMkT4MnwYbQM12pOFPZsI96yNUbvNbMA
1ZzbT9bDxT9KTTRtjTzeknRcX43snQGGo4TKzZBKC2d4ox/pTa7oW/cFP/0BWzeQIF2vvFG1oNaI
Q+9n0CcO0hxGdt1ZRAjJZh3oVrlHijLuMBZiFI0mh+0FMWEjsJpwPc1KgM7TQJQxs+wBPkHdL6Vx
MuqkuBahlfMzU1zrDOHf6CBXsVk/LFoKewJinGbICULWEVi8QFMsbkU7VDa9VSuAmEcftNO/VMyu
9pAXVBvVuk0Mfx21ZD8XpuKbMsIPcN9TJD9bfHfsAZ/RRpITg2aq6BQQeGzaj/p2xO71aKrInwqL
zC/pWojxcEJiLR+nijlbXFrtI5HqFzUSrzIcaBcTwUqm32I4jYIMB4s4JIpuou+NZozGjLG8WuBj
Ts9zJyzeHZ/hJYW1+sHSGgzhSBfSwl0XV/iJBxBtnCT8EVZIQy9OzOtT1RjVKafr4Y2W2IL2J7HG
/n2R765trVE59522qdv87zLGJ3zHO7nFVvL7H/9+6UQUEl05chRSkY30h/Fv2RaPsuehpTvkNKEn
xdG7WnWftQEIokhvBUt/SE6EOiAt8AgA9EdjyvzVJOlAQexeD0JoI1pE7DA2b0tk3uc80sAGEOzB
Lt6j27MqV0bW5OSDnYPdVuKYwZ1HgxIy0yq0bo43DojaRJhb9O8JmO2A+2t1+CpzGqzkPGiHJgpG
/TwxVeM/pazv5XgHdf6f0LQbJSMHOKdnAFfCWfNfyWcdDMz+ya/WNGSUq0DzTy/xleWAZ9A8KRLT
S5p3sQTzqlSVyVVri7DtgfaRZjDis471sE5+Z9WmLWZ/UYWdnyz0u8KBo8YTV4VVe004j7caYoFW
DGoh01ydOATbICAlmue/qv6sp0S60A2iQLzX26zWt2qK2aoqYQ9EhROWUFeiFHttGzk8CHaVVVcl
KTWH6gmzDn3e3EKNgBnuMJd4AtLJr2NKZgHvGfTMtRiBdYQYZDKLQTw+BOpYFKGupNLhqAoJyy+g
qXQlNUUxyI9gZJQXp8IyLnWZyDe2HIayQ8hUMmkPuoa4ZUwrFpuufGdOJjEbZ9yHusuvic52NZkK
AEXVBoh7eK7H4WOmCldy5QffmHol+92bR2VwcaHZpuHBvBL8VojUR9u0DKOZmgh8jBi9uYc3YB6J
hMHTLb3jPGFL+qsyH9CVd9hkm7yUvU4hsAS6n65ejOyGJNGN86OovIk0N6KRh5RBeEpuHhg6dHSx
P8tavNMYXrRh8q+v+FzEXHgksl7sezGNTtk1bGg/4q1GidB/DqQXAprbsA4Hehjv07OedCnDo1C/
sBCcLVyC96gcdykkN+ziUBEzJj87FZtkACnqsKxkwhB2vdJxBEowdTJVxBBK2wINqd3CC3wrRBX+
BtrfbdNSPGPRa/y2rsvtRJ4uTofsQsvaGP9Ba/+gxQM4H/ZtHfsL402Vpg50Z6KqeC7ES9G8lHrh
FvXXUiwuHAY/wqinyPxGSZfsoYc94U5/DS5GTFRSKr4smuV2xm8luJYA25VPArr9MEEvHUoCPUkd
QedwHRlMEWpBUc3xUFbR+73EdU5vRuBgDIL+OW5kpcJpUEIdaoRtpUGfzS44bNyB+xBibE8PweBB
0vM3iaKy172mPVmSQhH1pzOVzWjqDswGKkKIaOpWycvcTkbRuLTpbB2LwIDZhTEAtnDLPWVG80sy
x8UR0RcCECxKbqYr8R+gvNtRN6079N9hu2bQldLecAtQO5+SCWRHRS8Ra+QbZqgYYjLfqEZioM4F
juKMjk6UMei8hNmbGUzji0D0OxlJluaWGje6fmZyMC6PNjduahoqbguTlRJF/CH/6pQqZMiRIYFv
6AOB37aJfkqkbxB5nSalYSx9ccMKy/fKpLpK7KlgQkevd0wg2bFpFm0IWaeGQwmC3mF01m+RBaBO
jHoj6Alhc1a96V6E8JaXXXmVafoehb5mqpqmfrKX8YPzQIUoa8XXXkzuo1KS/IAv1R7XsftSV9UV
iEHIOUAm9SVChWCPkZluB12qdz0+EVpGyfwBvOhfrInqpe6b8AzsPbd/X0/isnQnZtd+k78KU3Mc
n4PQyqJ7WojTR49mJsCNh5Dg+a88/DtUo8NNGnXl0CoLRtDn64uOimSA0htLtXVYsmi5QF8AF2ky
kggtFYloplyzeL7KQ+KNiTXtAQdlV5yPsU2azfjJiKNz0mGhD9ye2icMc64Z6T+ok6EUbi1a81Cy
gSnCNSGwMTZ0jAm5n0mli9pHB6kOkiiF9Cumsr1ivzcjUks4oUXv1vIwl7tBwM4KNSXm/61EFcjt
Mz+r9cLR0VGoqujykTileNCM4xN5XY+lA8OXltcb4gNHNAsophNnfYqDevI06DZrhaAQeZZ1aJnI
CYyLJUqQsac1YYyUeZeVEJO5nSFuIN8jR5AenPYNNI0dlblZT6exXtyopgHDkAzwvyPECb24SxX9
KMrs9tnnswM/mJMXIUSVGEdPqPRoJCF0coxpdZJ/C7wAqcDl/WzLDAwn8twnYNhdtXMMBrBZeTqE
ge7PsTe+EGq5zRLtypBsYv7QvuWI0Sbsqe+skql0YrZvd8JDo+9lctzqSjAMXNCnfXRoXxXIWyot
h64nbKf7qXhK0ua9r/4MlsCQiozJ6UB6AjpM+AP6GYESKHZQ5uwyIV49mbFDDTknlE070f+/BRYG
Bk4epy6s4dogQO0DAiCpxlTuONAYLPLPeSPbhKsxmKMidTtF4xvdULAAsuJ9EPIAPH6RrgKknr7/
oLPLyBqjdb3lQXAytOrKDCaVRqzaPNN4X9S5tgf1TdMHW98KRAyFWbGxsAVG0auh36Ck2JNIR6R5
5UraDX+XBD4pGmpnhdATmdz1rJoE/dq1+onenI9wsMnmspeVqDn3OThdst3IvS0NO6lSHB0BwtTA
nRdfVMUHJw2hL3azFMQ8b7biKKdnP+EzTkiY7Im7DIG2a1jfMT+6MNNyeT5PDOqmP7r6qUR/89ab
E4Bn9wHjayOczHyroPDsfo8JPwa1NX9PpxMZqCBJbS8o5rHV/yG7RjNzX0JxxGHUBo3tyhyoW/ML
RBUGeq5m/U2mroskw66QHwjSv1ohA5Lx7hzfR5yvAkZjmQ8gLgSuZk9gAd+EfFNiupCdkHdn4Vl5
N00yoPguaqv4mFtXpfMB7jtZMqEk+9dKP9nMCAPX+phXnMRlT6TvwyEnSEk9qERUGINNYqCzKoJj
8B14kwmhYNgcXdxvdqLAq59j1zJfFn2im8kAr0Kh22AEKQHq+QXqKz8r0xgCNK4ErbROpdh3d1lC
TwI7aPKNJDQ/wvrBlFZBDP+ihQXK7GakGJL/yau1BYQ33XAZTLc1AZHYTFt08PNdXgFdwBVj1tTE
1ls4S58ht+ElGdT2BvXEg1fwhZksughNCJhqZrhI6vmxVdUNPGBhy2KMrxfiuJhlKuPabi82c/aS
NoV4tSwXUXMT9EQsOEz6EW7G1Gb0CwwjmDCJvSAmTF4QLG7lKELXl5eN16hr/FKvIENBsQWkaMcv
v19GTmB6zwwjyjrxqHdJvZd1Ij9FabZuEnBt9EdK/Y8DMGdMPfzKp5HANxIhr4o4DxuJxs8GboF5
iU255qPrp68ON7sy6o2fTJsW0O9OK5Wftcd0aAxtwrBMwy0AjuYoSiuNa2YnbZJo9yaZz/Ccw+9e
T88EzqI6MznZR5OoH//7Qoo5MuPYx3LZ/P/l31f++wMqqHAXy9fs/Pcb7O2oXWiM0xFW1OP0/LLO
ObHF9br7fSnthoQ75/kbM15l1ETZ++8fw/f/7On/Dae2YpAZiTictWlhJTLf56UpN8kkr8ff3wA7
KR4xb341cdg4Lb4cpG/DFnll+A5HmBhM1Wh9SYuF93pIbl2t/AVClO0ljV6XZYY0naQJaVOrpx+C
PsGhNTLD0Zjf2LAM6o/V/h9bZ7bcNrBs2S+qCMzDKwmS4KzJkuUXhOUB81gACsDX9wJ9T58bHf3C
EGVKokmwqjJz77XBrmYbA+rSHRtve5qT8S9P4dNuhftR3cfpT9lEf+BKQgYYUiss7mJelie9kn9X
JshnPy4HxA7lpoKN+Wmw+6uue7EG66smt3g3zardT57g5Z3psxvtc2lGL8pCWks/TZ4yQZNiTGVz
x2v923OEfqgc2peQ/62f0pEnzG3ENiV0nJfMr0OtEvkBSaD6bvgqsKv6JGvUFRlhq0HTyDuqcvcA
/Jw5DgoTzc/bn5lmYeFOOCFO0rzmpMKejVx/quJoZtbs27RSe5Lo5J9JDuMLXBmSnRIEQ2QsLxcU
EcslIYlt2MhpjMMm9Az1IsqStr+HDqAy7JX4Xp9UTlYRWtq0OYESUQfQR6EOwbYDOcx8uD1AJ6e+
4pHZ4u6w8CThpIhKsww69IsNWd5xST8YvzQrKGzzag2jCPUmsg59I73r42aMOzoaBpYvhWT30Q56
3IgopTvjLaRLTEDmCV9kze1yO4x6RTLQ2jaKo7EnfSivQBIUmo3+n87S44ehbVln4rVIhS9Yqx+/
q4BMtx1dvWHww+PWkJqDqjJxIFMLdHdsuXukYR6rRjodcprGQX51W1k+oSrmYqsHg2OvOFt1pz+7
hFNrWP5Obj8+AQHWAli6+o7ZTh2IBs2C7v2eSEuGMhjpWyvJACaOfyuHwXjXu1dhpyv1ptiTQdbv
0gkrqyfWzX6p/sbrvce34v7F7w/0DM0XslSmNydrwM8J7yJVieSxbKcQY0wazD0B80WamG9dUWN5
hVEcPO46ORrbzmXE+7ibcl0SKaCfm8bGONQ0GAHpqL563T7pPPZ41b33mD7Phk3z30uX8nPWW39j
135ygg13tqXs7plA0as16iYqVIoz9WbvligPUxc1y+yCIlkExpQNwM3pPA8Sndnk7tFnCupVzb2a
o9EzWrTKJ4cght1sKOsl0Udv2yPe/jb4NWIJT43fyQinMTQMy0+nXqGMlWJDiv9koGXmaKbhBODv
6lrSnzlK4YbqAMsfvdG4QTk3r49/TRcLYcQ4cOX5qkLnXHRZ8L9+7vHl44e5sJ+sVlXHx7f+e/P4
XcI1xQkh8/7/+6Oj7pe7WDaktv/fP/x4YGfM9yYukkPdxwfPtX7UOcpcaFwJcT1C0plhGNUa8EgG
XjwG96q9rxKv+yKtW8fadXrcq6EroW8xRMgMQj9ndvMcJ77zZFUXEBr2cx3pRWg3tAUS8ttenMFj
NN/OWTj09kuFvfrHCCUkaFnJNgD8OMnWS/k86uqq2dWfpcAem7R+j4yLjz+Uyd9UkvKkF3SU7KWX
m7bJzX3j/5CWmE/DcHUmWOhLDHlyIfNzx0KPBrctfnUWh3pbI0HFWG6kzJUnHe6j1+hSwFUZOnwv
dC0Mwwr0talBk1PhV7cQPsVwRMfcJMEm+uVkAMI6rW8vEg75xl+acddh1TsNgu6LPbdxYNPq2XsD
lB8nNr+jpRT7JHEvaHR/NSQeH7CIeLjn+m9GVNAvHO1463MyNKMhQIRlHD29789p0jWh0bXXKO+6
e0pQ7B2+ODFunTWBH6LFP032fbLq5lobXRghCzvEDaqwNAYfZxiodpr6e88SvScL6lK6zWFhcvrp
megYzTxLjhmfqKYbLzgNrAsJsjkQXNLER2tis0nlLe5Kn7MEuMKaT/MwIs8n8wlDuB13HHbs8grw
YlfXUYpocVUkqD4LEkKBMEGhbWUDE0h/kon1Jt+6AGA3jNE4/HbeL3NCH2I7NL8Za58QUvmkyNHM
ddHAp0BUFkSjFTCspK2/ZkdADgYrAH1F1iGRE8dxpMioCuiARvzaoozYsEuBZjPfEPpW+2riPI9M
bAOrDdgR5nF3MUkLn+OwtVv9JAHVREY0XpJBK242roS2583qgYoyIkoPEMvlkWRLhsm9HgzETeCy
RJyAMRCKd8XOmAmYkI+7Dmm9l8dXvQvpiFnSf+6v7PhAvRpltgSJttg7zRq/KR85EictuZcLWh0x
Zj/b3li2rNLdxoobO8iAFcKCTFGYNIRszdglO6WsuzFYsEYk7UPceWR7Vs9wqzGoQO+Zm+fRT6a7
SXsKB7w4a0vcbji0GSNB3HTdWeffKjkAqVFYrbIkV1c9X75I9xkPNfhN6ukOZyCH6I0/04/P5bQn
JSV/0kT3s2GYf7T0v0ii2wsssf5q4CAcvGQ+tVE+XEoaF0eUaVhlqzeiXnhhCAiD8oztQA05RW09
3BffPFiy1C6Z0r4Ts2KfSbC4lVAhxqr7EZGXsCEKo9wqAnbOFTXxmuBIWXsv1nSZkWQXlcbMZqss
nBwAyPHS3cc8FC7/n47BAE+Xwtqy8aw46tWKd4YT1y9NZMgdRwGBzHMIi4jUSuJaAM+zWO1zLXqK
LTvbJUJSMnuYXgAULki43fmSwRyjUOjaMCVG9kZuagjvH7Fx1L+nnEY3M/zvwGGLI5dilX7CSsYJ
ffYmaoiusMPSHukoQaHZIV8WlKuq7+T5sy1yfduScEWxWuW7PFoT4nSas86E6WnCjtLRRXdJlHKi
Ursij6+Zvuv58IcZesmkaIlTsatiTOTjInqMDNZvUoOKE9OTPbEi6MXQ/tQDQi6v0NMN4KU0AJPa
bnuqIS8acMFFNvtRuYpI6KWSa1rNzkvUmh6MHAujKwUBmjJCj0d8OVNVx1sw2/p+QXk8tLpxmEYg
CiitfMImSWnhfy9imjOabiHVLWdexdambl7SPZ4N4lar+IjA51q4oL0LzP1olIm4TEHosaoPH6NS
O+z0mzZxX8vZOE4RyzrOx2P/cxpn7Spn84UTb/VBIjE981K2t8fdSv/u1t54k1mpUzqZu6KW1xVs
9pyks33NHURai/k21sp+V51D5wXu5MGvjBNTNrpxODODdMleDJySW+nHnwiI8FZ783cz8+m96rob
GEA1bS1Re8P95jWLvUm64tqCqg4SY7rHorMwltDL6BHJNYqLmRiKnopZu5RxNe96gw8nM1xa9CnZ
K16Ss4+U5VMJOGvrT947gDV/y6DV2ilaBYSHbAG7YM7gSrepBQOjn2gjAoXH0IPzMnHeclizNB3U
F3mi3+yhCXKv+jlmBAlaNGc3aAi3RdpJZNskj2l5zLWTRL/NsqhD0LzTtfBeUxBWgbtAsh/mIEHW
jf49oqMCacKtblPqDedp9J9jX+4H8bNlCbxUjU2+ZoO+vMrVba4cHSPsdHek6TxVprvzMgxWmUUX
ZFQ0XqaehFUWBsLBN5DQbjoupJpuqZvleM09/4h1/65AzR5Ul7wS9/GVJjpiWN/rwP2C2zdgy4km
7FM5HdGxvejdb9IKi2OT0qZoyV3alBY1upoQNQGJ3BTAQ/u61TdyHrxdXjO6IKN6occHYF3Ssbjr
nfeBSd47saNMJymWb8KPkeFiOh6w1C/k1OFlBYvRlngwtQrtdKd9T9SSHw3xw4IWFwz0OrT6E0q1
ewYc82Z0NA1mi35R2kJ8qZvhr0VU4JO5IuknOkF5p06EfTV7q2NG0CALCcch52DhLnx2fPNqAEx9
hvJ3NUR0rst2OdIHcJ/yrPWemnb6CzsjOqbrvcf3F8zAJXKJbmwvrp8VSLNZmIueZmSf/c9Ns37l
4G4b8ZTQKc5qeJQ4tZADrTcg6/7n5vG9x13H9vSjocM4L6fyJDPN3c5Kn7elL98EcYC7ySh++k3h
PZuUJ77jFPdeoKgw5XzUHVLsvLEZz7nubWMKP9rqSg/bnDeDyIA05JOtZc4tT7TibJSIRxms8GUZ
NXzMGX4ilV9dIannbiMbSbhd0IpIFBNdG17ItR4sPFAGL3LF8nty4vilmvr0UI5Dfe5cOmVSZROn
DiGvhMfK6+MrMBzsrT2Xomf23zEeZB+s+6GpuXitM/o5yAbqQLV29q7zqbH4PJkMf/+UPH8OAdHX
iO+mn84LobrnEmDjefZP5I9Ep6kYJXLb9fsYjpd/j9Cg/520jIpi3WFQ2ed3R98sOkIsOrLF/b/f
JlHlqbA9efp/vm9ImrmtgHDx+Ol5courYOZCFLXxYa2izaz7wPW4jjnpjj2+DT83PkQmeJci0p2t
LvpkR8WnnR43vkhwaUSaRgeW95RGweP28e1cVlgCAJjupiVKbv+9KSHj0rtjTyp9v9I2Y0c+/Qbh
Un7sFvX6eGBkl7x1srpobkeqxtCx6q4vvFcM8blsRfD41uMms1vzAEgIDw5RrGS5ejJs2GgTOufZ
hAJ48qkLBAErlYN8AykIylPrW5k14jI47MeVqzvfHUWmwGwuMeEF2vS9/8Kli4cWVuM+nt+iSMh3
Tp9yr4voy8hHdUYIU2+rWJ8/PMudGAP5zqFZ7y4O4wKcse4tAjjyrrALzdWMDFmZV1CKEqPL+ijM
cmirmPE0wxMM4pzJbbsgpjfZqBqMWOaKckxaKzkOBn7uqe63oyA6oZqj4pCRM/INByoHcw7VFhUC
wQrynmec72DoLp8SHcmafY3faHTtb4kT7x/fX+jzHHzfQVqOf+wTzOMuZ2Dz5tYfGm6ri5d2//uG
DM8dKAgbPUeW9kh2+Fd91v7zkLrG9V6aBsN4iiVKZf758Wu6urpDImVMijpy6C2XlkfuPZmRjSXb
rVWQc768ADclVXaVikdVciBLbn5W601E/w8lfb4fHXtBxd7bz77CN+I68tmxmedrun9UWvXie6u7
aBnJlO2nele0Pr1y2m2Bnc+Sd9Maf8XyI22H6Cfo4ftIzsXQtunzAknwmZCjaAdU2unq81xH2pno
ZGSkICWfaYTQL7ZRbGQTRgPhoyN53FDEdAeyhHkphpk3eL3577/WqJq1JVPYyP/zA/++GpIxIKtl
+F+/SfNsotELoKNp8sIykLzAEn+xhasuw3qPbkdHPIqkbc+9x6MyjV27RxZFy2X8sHJkS+Qhv9rR
VNOxwVzh6HO78wfC2IiPghaMgzFAmdgeE3/YPwREjxtaXxJf6ETyTONqR+baW+XuZV32d8Cp37y2
zq52yunJzQgTKAYYCYtvX/hfl7tJN/qDU3B+9bpV5k8XQoxjtUvgkIcAFRc2zuRYZWiHwFK1wegy
+Vl8j8tbZUS1izXDr4PR2CuUTUWaMcL2x/dFM1YN45Pw3SBReX8xCj66iEnd65g9TeIPhaV2QKVR
AP5VX4CHf3T0G/ZiEYyEEWUEjV85Zx/JiZ1xDfQz9aie3P0q905KYoWErLz3ph5DMHSEayzjsCCO
5wSpEYutRhY3BzNUmBzYGajClcdIJ0BK1M7EJ6Sb1mHYgAXbYqPLjRbElZbjCOu5HEpFNwOmdbeB
LJCecPV+msQFonen3VFweBsj+qpN/4cpfx5a6Z0UB2wblOg7YGJ1kPDmbglfsYOcptwl9j9i5Whh
wnnCWUsS+ic/tRkXIyHFcZAQLctFY+8MM9JfyBtBs9/mv1NJIJrHyChzErJKYWHvtbk3LhbesDMY
3Y2ReHNYz1+tmx0jze9O2fjammZ9dgwsYL3ucnwu8i1JjnuPbHcQNt5hlLLZ141Ha83PtJOela8u
NfGON1yF1G9Kt9+pbEoq47FUW5Jp/k6JZJS/6AxR2v4DdHKQev6qxNbsbT9O8OeaiIGsSUx4vSqe
scufAbXR3KjARqjJKs56jMJggJ7IBrROHxCxnFz2fTW1J1fa3mEeWDVjlfQH4rt9/vQLi0N7iGt2
d6EP9rfakschbr+A0NQkUxV+EHH6ZZ4Epdcy8l+96SwU9tjgHYWwLc9ec8cwToZKUYCxQiKsw4Q2
zzgayKrdRxkLhWbasJNdfw9xgkdNiFHJCbnWzCYOylK7rC6YGnppOIOVP/UmqbqOM4YwBzuOUdN3
tBs5s3BT2ze6wn+YzyF9r2ZTrtw2rZ3rgOMgtXcwoYMiJaCBVHKtNQtwBRaQjI4GUWHRHuotYh1N
uveKp4dsUc92GvCyncsBbos+yL7JBH/MACWH0Oype7JMB9Eqdva9DRgLlyxPE6eLdZsV0yi0eSQq
RPk+UoR0cTLXpqjdNeuORvCjS+M/6rf9MOxQJLZbngvJk6q4UOIVW+JYxB7i9n5Kh/YkOZvQJcpN
mFhgvVHZGlWFLjV6rhD1gmxovy0DuR5MPwiNXVDMzj2tT/daOpX2JOf8qytUvR0k+pAKuSqftUM+
FcmuKPCcUQmFiem7VwdM/I7mGPg3n0WDvJObtF1GGwI3mmjs5SJyXx2IhLUDE/2gyOCG0MhCP9gT
vyW6fr5JJuKZuwgWBN8PKb/CRUUIZROJ2pEu+NPsIYHtII0fhsSjfp/1V/D05ZbyIqL9mD0VY4cI
Pyc1fLJMsECauNpOPl38kVIgVbiPUV6CXfVsFL56uRkAtRJcZMMOYuKMduN5quUvq/U/635Ru+Zb
qSOOt3GAbBwYEZb/ljS4//Lc965keH/UFXQYN0nLa+zGP1VqfLdkXh8MjBPXhcVVp0Z6cQlp3lgS
xVrVVRR5gLPPdEvKY6YVl9aWYL60+MDOuJGcgT+h1P/AbfSNEja9WutNzVnbAqW+1W16acRVDoeF
pkXXkJNEViHmVFR6Rpn0x2TEbWLnJ9gwDParGHuG4je6eh9aZH4y5I3LuwV5QOs18h1j9xaTeRVY
s/vbbrU/WebHzPbSre3nH8Ju6ydPwfZIkulmLB+Th+KoN+Ag0cF/8eMQC2Zz4iRJZe8BXHQRXxPB
RRtM1qJG3bo8MY39pcMIoimkXdIZ3MOs4T1plvgpmQ3sZo7kmYPJD5iMkk1bfk3upU/09hY7En8x
TCFffY56i8RUoOWKqFO6KjuQ17SHg55hf/hwjblHVh2vijLEVHUscTpGyGV909iT0k1IXe/9sJfZ
OTVzSJzeRLW4jvNp6Vq2Pe6ylSRUt2/EqCGTRxEqkYUp7byMiGaGVV+i5+gl4bjwfuJV0AQ9B1j0
Nw2mTKjlsPYdZn7kOMJesyRwVNVcO2gQlC5kxvY+tuAq6RSWZVrPK/MiLTiyRx2DyrKsTjj6/VNj
chDWxGGimXojl42KfopupPCe9OoytZFxnG0EIVWcZIFQlnF2xl9JaTbXVpP6FulpHlhsZgH2JWPj
Je41iVF291FihIaA1VIl7W4ZmHN5WvUROR3S53n+HJSkI5Pgex0B8eCQatDtg3lzhxwlQpH+Rs80
7i2O3mwQecMkfi53GtUpTapsWvEECWmq/aGRToLwMfnbk9mA/rcj+o0E9i0RD6co9yThpOnfEpLz
vomnH1QGkiB5f6v0wgwcZ2A8VYjnGmvUYehxPI2jP25joE6B1NNnGJ4/LAx+iMeatwJ7+EWp6oBO
5VeqTT/hZRxEjdB3TgYj6PCzo7A+FrOrDsk4NhTddCsAucLXqI+yoCeqoz7fVYluH0iOMOn5V4p0
J3R9zcT/iayzhLGj+ClEYoYideyPRnNfGzvDy1ILwBnQOo+W5iyHcZ1t9yib9mXsRXfdJAwWJy+H
wVmfQ9kv702XP+lIg8fY6ncTeS6Eu/V7CDY2kmFUHXSgGffT1A36pjL2YxakSbObMDA9t718dZRS
x5AKG2CDyt/8QgcV5vJ+syMcgEblO6QNmjb+agvk/zFdbIqnty2x49bZLSTMPn0H98692cL77ZWL
tWl6YIptq8Q217z3qEUDkDbCpc9CMBNNlpex0jyydD9z6OC3CTc07blli6tEP3O68/bo0QJHWLSq
jO5NwwwEW2XGtTg/6WXW7V1V4t3GJulNH36VtUGZ64yfQIe4jH82nbH8VHE8byL5sRCpjg4mh3IB
dT4Z7R8zDqW9JKhjayliHmVuAPRR5m5JhpeFMR0DNofwBbkOZJVJjq/f/s0wGZER0vxpapYBrUde
3P0koqbZIHeXewPKK209LsPM6i+izkhYcBpEcmniEh6wJz7qXuVOcmO6+IUkcdn1nATJBUsuUeYd
DXjgYVd6WLkEB8HHjRW7xZMfa38aY3FOJJlv3KZ5B+r6B9aG2Fp1RlaDNA5GypQmx2UWDAbJTyTd
hJHNsmyWKcOMbMTOYL+nSvKf4QCGurjeL/Gf1OmH62QKDqEaz9DOeU+RtB4KtLpGOYpzwUQF6tEO
HhmLd/HbUtGhbnSOUUn10xpJBNBkusswqDMaq9R5rJnNDOknyTnjvaPC0Fwr3luCeAx/SC8AsnXE
cZyoxliFoqhvap6Sfd7Z4xstTibF8bx37RkqKUSMd62w0R3L4a+RDWRLW9eqa8erEKjtqReAGgs8
fUt6xbS+BKioMiwKXrRFKhLoRemhRrF/EUoOMSKH4ePx2pktbR99csLFaKDRZBUMsf4Y+6AYkYLO
gRYDTBYt8k9R4zusOl6RmJIcl20QSUw8fqu/dH5i7BjIh6qNCbTHl9uZmbhGLts7EDTmWCvJOP3y
S31hIM8h0SUWOgWqiU1KUiawxG9cr31lL4CjuFCqMSp/1SPLI0aPOOi8Zq7PR76mlkKjSimqMVH1
gMxVYG1krWP2JMyE2eEYUjAyPCjpxxqsO53DoVZCl99qjv/RGGO/r8VCSAjB2smAsQLhzxTMyRfJ
Tkvg9C3xQkJhViNj8gV2v7dz5/Hgl4ZDVqM1XFviMyEyRBe36pnvrzeMNX84RmEfFKh81ppqw/Kt
veY10vBkYbEi6OJQC6/lkbBtmZLnuA7o7+dTaWw7G/YeZg98syv+z/J8/9C4jXewTbx6g/sCVlx7
fYDR5Ljy4nKbya0VV/uEc9TBUTr6u5mut5Xkv50FMKTrq2MdM/EtVlVzrSz9pNz2ZS5MwLsrHNiA
SxuMrTL3Fqry3HS2o4+jLrac9FpWWH/mUYccgdJ78FUWONkk7m7BDpk3ZvEet7/IN7JfY1C2uHWA
1wFXhMtkcnbHNuBsqtJ0gpQAx+e4oBEyrn9Sp8499C6yPkPJu2Fj3BmTg1XD13MqhjSTnZT3rgDm
CnTkzg5W0laskid40T+g9d3JvLNPZLNuV9HZg3Dp9lodmJhX7kRa/Ok7f2Tzla9tXFR8FqR8fTzK
TpZpj74oOleYfjufVGo6K1lYTA3nLpHdH9i32RO3B6XQMY2TzjwC2aboro8XnVfUC3xDIuBbwYl+
WwsIS5DvSIg/xNXQfHgDGVl+CsclaqJn1ljFrCfeVYWJgskV5y7PU8gFDHzahpmu07S3XsbOleYz
iAc4CBw5nXu9Mm1p1WwtASOitSMieo2GLG5kpWk8IAhfT6AO7lSb/x15oCblcZ8k1862kMS31lk0
6T1W9nKSVJ5DU2B9MrPsSrVaHyOsEpkF3HlbSrfYtZPQQtW4xtHRI7wmqbTPBRvaxbTsi9UJxlFk
vm3In3zX62a5LKiVDgD9Pzrw1afUdmj/5dZ4oNU7/WNUKj/1oW2z0FTsupfHV8QSQtpymvJ56t1d
bLjjGw9/XEQRsXa45jjFPW4GFgoynTctlKK7Ib2XnIy9EzlfdHJHitkGoz0XcCKZSrpNEEHiH3oh
NzpnlmcdsxGDGkd7xQyC3UxPyqApKT5LOvHnpddProbqdMF1eiSTEugTtimP1RTLzkvrm9q7tczH
CVdkv0K7ScXJbzETghkrAvFmHHohFc57rUcFUhronnuEuwiwCcO7pVXm30U2rFmiK2DLnfX9ZGGt
b/24xMjKrpJOZX6PNaTUcfbrH8/TMN87WOTXx02a+6QHg7w/amiIdM3HRmJZWUDekGB759jtjekn
juy7MAWyNT6D1/XeRDIagmhmu3M2AxhFzthOnf0qZ+/Nrzh1SM6JuDjtc4N5iCFzEwwDrRLMsRMF
4oz6SWDusEooMZqORxYVf8CVgHyjFMRJLvy4bWbpV5PC6W/svR6hlCkJr/r3jidp4lMIebtOY5/w
s7y6xU2kfU1xwRKCUG+7qASchOX/JVIlOnMkj86irLfprDMhJWpPHVsd3uNM2sd+WXndVVyXASA1
L/Qwi7xz4qFNSvbICtQzK/St2XwQWrUc0ka9DVI7Ec/K8zZRbk5Ki/cZs9srxUAXplp77OXw0TBx
/QNKbRv5BBwTDhklsb3lHfauiKjmnaFNnIOzuX0m5Kp4b8ae3qtXzQDtudHMedqULo3ryYdtVGjp
jTMrh+s5fmEngd4aLSYbpl8c/z1/ERfvmvXSMhrhbIlAy4/T0Ib/GiQ9Jlk0AryLsudclmRFOBG8
YKXo8tBbF3vYCt2uUmQeR51AUdf1oVMt0bMC1lTiQbYXX//JusFQYDHnw+LZf4beFN9o6gMBWl8v
qMwFTWOuYcN49dPafc5HO0yK+GiYcBkwk7XIu/Gz+4m1M9MCoREz+xtz/ad1Bz/2MWis3kfLIAzM
55GwOb42f1rfwl3OZfz0eLndepTh4+OOV5ih49rKsdnJG+ZDu8hg7Iw0wqXfX+KlQz3aeN63xX+N
5iEJdOXJF1kDRTIzVIcbOl5+0EvhHv7tbRECFuIao/mJ6joJUfAuOFQtd0fEjrXPbZw0DYMtamun
DQX/HCI7BlwCy2o7NKiayTMiQghf5EYX2W8sz0DSfdoRlOIk/m5hYtJLGORyKFEVv5VAjo+zsroL
iFxwXRphfJib0OSXT9rKpa30zj4/dgBhKF74xyKNDcs8Ka/Zl1Fs3Lp11/Y7fGyTa9hbs7WdQCf1
2Ox6EYhUjsGCLfruS/0Pfx3aKq+DRpMH4EI0xU6wzLX+BtiBbnJnjs95XZ9ipX8QmqKexYAopNbV
z0klIPjpLPTuxz9IsrWerZa08q+qn+0zhlwfDzDyBIPOzh64sfvU9YjYM1GiqRQMJn1HfIOw3gTK
sUI2ma8ccfXHMtPHxroRdauQCgzrunp3BgLOti+/1UxK+pWVvuBmZaTO0Rn3MxkdxE9xkmvT+pJn
y/zLE2IzzEaGPPkrBoN2rwY0fsMUu5dITqirh5UTFkli0B2m5cTlElwvVs4ttCs0jq3HH8q+GbXH
4GuYZgJzcY+EdcKwOaasNgc5PT/WTnxBTBmyDLSgKTDyLIxjAS48EV88PRlp1gcVcXn56M8/phQg
VFIRbvy41owB13VpWT/IdXAxHZrQbsoeH0rPDHSxZwxiwlfhVBk/hlRlO5gX4G3L4YSnjkMG4VsQ
lU3rlJjoP5rZxI8n6CxlafqbF9r80Cyd8qyF4AxRp6HncyT4bgg1rcJMn1tg7QsmV5gTKyMynqsq
xjNgdPXzGFZa0XH2L5edSzmWAp/ZmEtPj8G0K4yImgijkUq5VgJpy7pLNzZQKyn5XEyWNgbKBA/i
jt0WEcN0I4z8LMdDMRn9XfUi27Zp6oGu5qRU4pd5vFqPpZCGqPZVWESiEnXaQn8qsSA49nDKp5V0
nJW7ZuVS0FcZ0bcuxq/YBNaqgge7mLedq87wE9S8U3LrPQPy2Ih/9vGy5bjKdq4ZcqZp7p5G9T3E
5q7KpB66j5Wq0/t9y8R63xp4c7yVKTs2LhxkOyY/wPNDrasIyxi+5j5NgzLTPx9/VTds/2DpBU34
dblG9DtcjdbYFRGf2kbXu2M55Mu+m71fcW+9mYM3vDgjH4M0SpjxInbmND7JO97UFZrR3YyRMNmm
cg7WZOdfs0TkmFY5/lTV6Lt4KJqnuUJwlGqDfRvG6FPA1Pya4BKjZdDUQedi2KhuKvcA74HLrB+e
iZIJYwBe0qwlUbhWxUve1Pl2RqVV2bJ7liMTQL10Xjx9Bqq5doaJ6wgar4ovA/reGzTyL6H5w7EB
UEaTm2SSoYFsMrtJsAA4vOSWT9TpevQ2RzZtxWExMNzVmpMQlPx4aRhRosAiN6NbJ/G1pg1hjpH1
HOcchbLYEmFpZDV2Bg5cPqXAWdj1NWmhp05S3ivw10DAeLJuQVE0eVfMDMEA13FrZ2Z7LHWQp10G
x75YQc0L7l58F9AyCS3DvVmicLEWctZjA1LGWBW4Y9flvtXdn4Ai3dfeZlEwqmSdV4Jgd6TOwgIt
5tTWCUHsbmuhwmt8xtmwe2e/soCsIB0jGoHMa+ksRNy16aUvcesZevluz3L6+VgBGF415wnH725o
+WTMVjMG2ogAujdY/ok994ICIw4eP6e4NSXBaZBNBR3cDvm4aS4kgzWsyQaKPbP4nEa0FQ4ihTWP
FPdxVZWXtE8XGBszStZYPTWria/CnRboXsOv8AXUJtWSGpTjR0rqbrpmf3sWUyf/dLt5uPlp5ZIK
apchuH0M0myrGx/r8Itlt1cfQYA51frNQv+1rfD17HmKekjfejO3ape4lLWPV7xLrBprP973JlY5
AXyVs18qjVPpopwrvU0MexqaQ4/+zK7puuZYd/NvujbxttbH7rBMv6EDo2UcSRuwQfx0nvB3kYvu
iul8i1GqwsofS3aLSGw01J3fCYTRDtOUjng6l+RTg9GF0IALSr0sbeS/aJjO9vVoTE//Xq1qnBJE
rXwizHbAKgMkAKHQvxIWcOzZZfGFJR7S+p84E0A7IfoxhKEQn3PP4ii07r0aC20gObrvHvsx/il+
Cc5KLRyQs/LRo7a0kWX3PxONJm2yHsc1m9RpXwqEo42DxXIaNtPMpdkX9mva2uiuZpvnrqOjXtc8
gN+ddkv7aLx2LZpygvr2j0iCxaK0XpoGsBVQkQ2YHyYvFAuWUd/pkPlB52MqFTxiZ+oqAS+9Urq0
6BI3bnKvexVavXgG85ox/Rrhk6SIX3AN0VYFcNuI0nr9P5yd167dSpZlf6Vwn5tZZDAYJBuVBfT2
7ngn6YWQpfeeX9+DPFld0tHFUaEzkcK9Kce9SUbEWmvOMSPClTAdVcauCdJ2vRScXRDdOEFbX/y6
RKaHIOu4FKl5bSJe9cOHfrxZnnVSi8dz3xdwf6Lhhi6pfV5KVKDUSMGUuLhk8NzwphkbmsQVCRaA
+XtbY0OcnWIaGllQk9gntQZzgouX5ibvg00z2I8mr9G97ELrCjPAfaUb7bEzjQu92mLdIrg7TRDg
0C9q9bm1/OfSz7aFNWLxzlp5cYT1MbcHnoj5CGV2rO/9ZJyhNVTnOltnNY4zX9KNBDFC5aMH8E67
4ZTVzi0h4PFaJiMceTPgbnXaBfRieAXbj0YC4n/0chZmF4GHNKwMeY0YvkMlGmtHwlvk2FqXICnL
zWuHgCGYDQbtOmqM53BMgSJ2SX2dMd+9qrw53esj/ZScLc3VboJJYqYwp2fRoV1HwQFiV7WIzUq/
wUZ661cY9h1cCX4iNp0DYwGFl3cmopANvZ3zmDGaUyzzicl1uG3y3tlim5EIsfrtCLbDqhLtNhGS
2+Iodx0OVv2yLO1T0zwPaXqcoti4GRD6rVMDV2kx5cfGssz7ooUzpTyOPRMtnBNZx1+dXH+ZQj34
YjmMfAmgJ2nWDh7RBpQN8hsFC/tGL8snCqvhItOu3HuEO0D1o000RkBcDL3rj6KWq7HGhT2mEDtf
D7haHpIGLbWXrHRIVCXA+YoeKOjQsfhY6kl/PVXEUcZ1gHzefLI7QP/NmAa3GBXtrUjojbWT7d+W
5/SybB+9AynndfGPFYme5jyac5o6uVr+qW5xmXY4Mg9kWMpbrcpfWl2EH2o0pPbQ38QS+aaLc7HK
AeZz0Rp/r7MZ88Gi8we/vqfa3/ErdhYHxllrG57xFx7oDeWHFs7OeQi04Ez1Q8ADKpfOOA5TFd5T
C0TPMVnmUak/26k6hGDfyBdsppWgu+rnSJDH2BguvTUibxj8Af1a81g7BqSWvnzAkMIcAa8pNAu/
f6YFg8W56o+RB3BmeU6Ej429GTYEv2aEKSSAwDtPruLY/7qUUjKsvoTZx+VvQrtkPGSSJbFvH4Jo
Ei5L3BBdobPe01wyNgQrMDHQGDhkPmQwmaXDFW2z4bWBwGQXCAcP2yotOA4bXfmjNBjF+aKJrsew
WMoeCg/HgMBnD7AeWf8eOqRL2yTWup0xTN3968IcqLUwcRYvD5cGnzRBsd+XOPjR95r+0Wg4PSBq
Sh+xTksOuHNRNLqTWHMk8a+y9onZ2srvPWrbxPgUNKDPraH4pubXMEbEtCeZgMQ7KHkPMDBWQ1F5
F05YQLg6tuygPA6kXd+kpfWS+J72PDocLALuJtqD2L2xOYrCjxP+1yl6FsTwfJsalhC9ibN7Z4wp
S6cgPiyLo9473stoZs8qH5I78tO1O4Bjd3Xe1x+ikjE7FjB/Z2C1+BA6A0IyTQ/BSfXUjYjI5j0c
XfJVBAhrXAq0+YccwMmIZuO4lIG6IL8oycz+SgtGUE5u+ezgBVm2mSmCdy1lW2mrOCeG4DXuw5H6
SwkwLo28ZusmIfqxMcl3Vs1QiAJyu4ReJE1lnfKhfhD+4n/QDTxeGO66ojz/9w9FSmKBzqDrjBL0
BlWKoE8RxBeClY09ceMsziPAWSCiGxKy0WjPG2M1auKa03h1SE2XWFhmed+J7wJYNhKbbdUTgP8A
dqLDWP2i5zJksBxU+8jlluGD6U9Cn+urGlVt7oZM9OlxUT7JfG1PEaoIOtP2GTaYuzeb5tQFoQaJ
UmZY8wmTnvSMsVWBOSHUi3ifSXoQec7h35vbqlFv5bSn2tuEWMJ95/KnKVR0K6GK5pb2Vn6jVy2X
N/jhp2yCTKZ16BBpMrPemM19VFVXJP9NN8C6AfMm+MZDVFInppnykX3H2xCZ6+9b16KvwpFhKX3U
1Bx8OYFj0cf6oKCZ0BDBKpL7ajjUPZaPIumaczs5wWa2c2KqHSBPZ+QloIv7UuVau+4UbVKetfip
TU7uEl+ElRNoT2RDESokZhvIs36nTcci74vXHV7LkMI2qsYpKozvy8NUKwhwUcf7Z+lddZd10deE
EnVj0oRjQTBfYi+Aa8RXy866iUw9+DACmwrM8QPr2SGwqmjtx7r1YPrTYwKG4ET7rnpAQ+qdlocv
VWCtyiJ5jgWJ2kWOVs/QXGtfRcisUAq3Qv+m4uQAEwJD43A1twpfJxJ4ZuE85n5wrCtpbLyOk3AY
T821GdV3jpnHR8PvbPZ4x7+SDvgbQLeuBTatI6xwrTBZAN4w61Ua1emVJCqVBTK/CvvcPy63odIQ
fFuDcWGCxlzaMTkdVGTaUSqvQ0N6e71PvfUS0VaEHNBoITzCh7L3OCCCtWos3F5UjjaZiAcdX0gQ
NOl9PTGnCnP9zleZ+qar6ro1QaU0NOA2nDvXVGriNnbQd+U5h9yIOtcfYu2xYEi/ygbEFbBTr+LC
uS3NjhZjSAts6aXCOAyyW1kPwXbMum9ArGaMZkMMU4AjChlVj9yaaLY06e76nKod+F+MzEwXT17i
RTs+JGkk85/h6Ove9LaEJJtP1CDf4pQuMhL4CdwGhblO/Od+dFv/stRzr52F8lNOott9JckKmm3s
WirOS9PV5AA8Nz/t3pq9PtkPGpvk0nqmezX25AcsD9lyKlpWR02SOdgLtFvL/xfbJR2XRN1Npf0y
zJ18SWrn0YmxS4IA3lEMPDOMdvgSTfuaNhx4jApK+PKvInSInkl1fWYifozhEb60FKW4KccT0r0z
BtzsVhEdc2uw2S9/3+SA5A0jWW68TO9vlW6FSJMINABsTpOtJYVHRWN4H2bFrRIBpsLU5W7VsypX
rze6CputP3b5HvVFvyI04gNSedxMI/v88kZbpXVVmmSHaRNhm6365nnpHebrlk2fJnChzoXdmS/5
lN1jAYZ129sdMxJwYFHcoGOPsvJojdGXuMnTowFP5rrx0DixexzxnYK21el+EC+48a3mh05H7t7B
bbiqY9MgoYZO1HILl7/L6ogs8KguLoGtd5fln6TCVffa8VToubHL1Dfkb6LPErR/y8x4hK3iXeUc
7ViXGDksv8JCghcncDMcn8o/JP8N0RVO0bCZ9lqHHh1oeXjt8+LuSQBAMTUvaCqJP0/osJY4qYn4
hbKOye5DIvzBRrc0Z3pQQ4qsPiyXnDIAOvTqpMtwIlWd57DyZw5+BX+1SLt4vSzvKJqKizn65fk1
/hMJpryE+ffKDpyPOh7iXYFQXhApA1oo3vWRiE5dOjyk9fAsOVIuZUyWjNN1p6Esr3Z+W1KD6oN5
Cbp8oozhn1PBvDR+ScAyXyEK+tKbaE5fjymFW8DbdMP+NtN5X1STfYgFUnYVUjcSrZvsl+Mrpl6X
I4Hd7ZrkwdQIpyhnjNfyxmWUw/jiadOP1V3HQOA8yvFriGn7FhuTfZsmU3ispQH3OB4+F3pyBWqF
uYJBnAaPqkGHkx8snOTXeTtQ97or0SnxNDn67etuLx1xMWHJdBS713UmqzvFk7IWDlEaS9NcJmjH
ezbKMHXOLYccOjewPXwjU38IYRZzMPQv4bDCJjIaMSbZsMIghfTXIM92SOKgGqABenp0spp+uDOD
njwIFrK6wibG+jkAHffM5rm13Jy4l3DDIYV4T9KvdUKATqaW7voSDxNGJDiU3g984zyhJljjdhia
9VKJ6y3okrSuip0wKzwKfoQKuRtu3w8mNZ3fP41tmArBlWUL03befBo1aG1X6aCnnUJjXCtJ4vVA
OFrak04B+YLJQAeiEsADMshcrEoii9Mu0R7SENUmJT9O2v+aR+EE+rqMuxBv2Tc8l/mdcsmNabzq
2ZUMajSMvLfkNKW62e26oP6qRYV66sfLkhLrEOty6DuIA1TyDFMdqDRO6+NpDbjLYUbUpVHAkRs4
aq3e/xaM38PAbdslRppeH6dg3XqTJBsWvsw65YKd9vr0EFTjZYk9XtomDMAxPc7HhWHuSPc2tiif
I7DthOE19PFi94eL+S19GC2FS3K0a0qbtrR4kxTrhHnYxnkUv67vywNl+VYGNRWGcx9456VmadFd
eYE8EnzIAWjOHX//Mn4PG6fgNS3UXzbfiinEm/hqt87HevQQcojBtCFm5RAyqJwvftjej+Z4iNFM
bJYuS4bYjJsbiCsXrXxfxeDZmqsChcqRjCp7zRzKPriW0vY0lhKSl6zoEZXKN18njJusQKoV2Lin
nkzyFVxUZ19bKnxodXvvW1Cy6AWZm6iyqbI1yXhOI5WM/Jdyy6b7MRvNb8yzOC6ALa9mKAk4nmCU
B5GXIBbUj1JiTrH7Pz0x8xPxyyqgCO1xSGE3+a9hyTffTt8NFkJQ6snXgyoCKebmgecwz63oCbiQ
JSVZuUgEeIMZjBbHac7cMCMMQl6I5oe9Rd+/f8vM35cmKg4lLFMKqSTP8a9Lk2cFAy3PMt4SgRfu
vXnk307BsK5DQi2o+C8I/MajCXFVodnYGWl30PA6A4ed5cbx/YiK414zQovhy7eMVXs/StcDJ4Ac
yoZ3uU8K5EO4m1XDcutZHItU13yiIPzc2IPaIDohQMS1yY+jn7rXo+qrE5IQFWNPteFKbJiBTQzO
xC3zwYf3P7yYV6pf7ohwdCXnz81tsRHv//rhzUKXgiWED49BHC2j159smR31Lk0fMNipVYtK/Lma
ZYbp4JCqBe+zz82HAWXDqXUZv8LC7slBI/PPUfivhSgQdaX1RQDjum5Kt/rT/fr9TXeVUI5u4BVF
56G/edPLUm99zPWEIHeYfE164ru4oX8z0kEfYkykVq/llwIH7Dg2oGxQMNteuMGq0dzkFe5BYh/y
Pb3VreroxDQirZ8q7FpRPXzC0lWsXFEO68RxxF3OwE4UkNZ1wBNrvSLKxqfD8QNWdiJcwLVGca5a
69P7N8V8m3qtC1dZuoHs3zCU5ZhvthfCm9pJ9zH0vR5uGOw0GwP4462AVIO9JZKdhQ4IMVPvVt02
iYpyg6sXXmdDnkmC209zgLYPNJPsYrQ3S5dvXsdnQxcPd2Q+LEO4qSERkKg1cxPrCeF/s+rCCcWd
lSL3Dbr00SXU4GaZPsexNh0sas89Sp8BB77GaTttHt//5L9vKcqU0mAdd3UpWcXfvItMWqPSakuF
sZmXahD2vtPjcO9PKLT0VFYn7orajpPVrUfddg+F0D8ocAcn16SB+f7FOL+tVtwGYiJMw3IsNrq3
C0OaE02VTmawtchqx23oZlutA9mpdOCued59x1mwGm0tpiOP24QROu/7WdkTAwfDIZDJ1ol6xKED
kdx5ESPSCzWIV5kT4KAcw5JmPNZp8kGMSbqDvcCB08DfxUVx5zQIB6+NSzzb4XrRg6QTrtNMmnvT
YL0w+1zuPdA1t8Np6fnBuT5it0mY5TKfG2zyxNLOo4fWopE2vyd1B6mobalVB7Ik4pkqghFKrhpB
RxxdFh7n3mv2jI5XruyK/TLuSgoayFFNwJNh1XfN3IOepEmHii/jbEzRnnlWvFvqu87XGNKhtQRD
IH9oXXV2OYAJZX0wCY1Z9aG3T7BTclJP6DVN8T7pkXshn1v1zA3Py7uKf4bT9yJwkzmjRqnV4R/2
Iem+XfWUrgyeNFZ8NGOGfLPqhbpImC+13KKyFGRp0CVLaIupaoxxm/cQrzR48TSITbB0+H6XH3pd
fl5K02LMx2M1R8wCFszWhYzlLrURPSQ2ebVZDSbO6+LzNBriWCbD2hwMedPHE8G2aWGufFpVG/B2
bAMSH1fnVLjaWX5XmdKqQxDV5zjCb6HV3n42VPJu5mSmjyeSYmpw1FT0Sz0uXf0qszPtKkQronou
dcpHciGT7pF1yr11CK9Ffx+G2/dfC+O3w69CymbxXti66Tps479uGQqatpMOs3C/p+nczSojMsZ/
/KswUtkRn//4yQfeJrtoRBIRrpm8FB9Vo++YTOvHaaKfMteQcNoSR78MXdMTkzzrit6/1OW09cvu
xsTUEY7pctbgZos39zmqSHBX6QSykyI370n1GtvoEmUWIkcHPX82szm9qAFIQaW/ysjjEZNmHkcd
tzwF0URaC3L4WmjMByG0az7hXRHW32xiiuLV6dapmET+/1w1K4SwLX7An/zrF4wAqNWbouOqmWBv
J4X9LHcVMWxDk4OerKZjhFoZQkR/Xdf+vld1cUHNct87GDvHEfFz2+BocH3zqVSnOujUFqwsc6/2
qpxFf2GdNH94KOS86f7yTbNWcgB3bXP+nzLfXDOGU+gMKuKMlNjwmT0OOWHkIrCtSekEU31LuIJg
juG1Wx3Gv5vfMRC8yXA9s6bWFzMiuHLSEVovGmQ2GvdELTqsfeYuq1QnMSpt3C29AdR+vUaAoImq
3CDxaDMKMKDePGis/fHRScVD4zRfxtbWDo7GLCAOIJOQhBHn6Gc4uac7hcgFMbYiqshjIhLBBDio
+ZiQcHbBWkRwtQbq9P27avy+5hhSzW5zS1ps6u6823z9TAfJr//5l/G/RNcLWZuQw2NDIRSaDLDW
GaHVcDOPYceYYB6nTHh3Wf0cSkSfRuDBLcFQwIlbLXqiCLVkC93MEOmw0wXQSKNJnT9se0L8fitt
i0vUORNK+dv5KjDTIY/CimAaF4+Y7tikcU3luAsbNG42b9M5Q9O/tcvwg49sZGb1dDvMVDj8yH2N
6yq44b0D8RFFtxMuBkc85SLbMqvlTE/5f461MDrXafeHZ3A5HPzyDNJfYGkylOOYuBb0+Q789A2j
bbZSc3IgEIUZXJ00Nrc6Dkj0BAaMesc7p83zMlfHJefsHBpQRAYzUp8bcklw1Sf9TU+hCjApm3ay
H6DxCz09qoJpaqRtW02Zx7LtxNonKCQNsu+L8u79x+RvlixB8WhJPoJrG7+dgPogGQ2TZwUYcAN7
HrHZTTRAn1U6+RjtLK2McjxryxZQRPISuygsEf9Dn/Fw6taiyY5+HY/7QCOZNh6z4MqMicQNy+K8
vP12i/YumP5Uf88v+C9fvhLSFbTZbNNypWm/OZXLXLeDxhNEUqQmc+NyzgTH3Ea7LuTEEsYMlcnB
OeaBYz+UmXe2QnE1ueUGfqnzxW8Yp7oBHZ52tnR3mNj/9HD8zfUpahlp883qXOab0tPn2DG2gxQb
oSMIUSLNr4Nw+Cxipz2gON2mZfGytBs1eEcry4m0TVEhFUyspHlIbR3eTz0ScTzPG5Mk+JRH/pVj
o9dZ5GYf/bQZL9TpzSaXLk6t2PskjLK41335h2/6t5LN5GMQcOpKNjWaDfb8/v70mGeDLSSye3fD
L8PtkZSz/zWb/d5dugLEKq4RTt4XYDCOdP9IU7PMY+PG6C8RODeAaFJCEqp2o9K5aeDGQDr8MEQe
YBzg09GiYPD7/kNt/rY7KGGwUDgU15ZNzfbmyDCmxNYRYclDHWEKUA66HHzX5WU5Tuk1hsPa1vH4
Nm1+a9HKQi9TdDn2phwDPw2TvB+I3vG0+JTXxqnwMuusRaVJV8ME46l67N4k/YUxujKaBHixm5Mo
MMQvL+hkxxzcS53AvK4O0Gk3xj5w7VsCwED5Q3Wk8Lfv3//Ef/caS91yXYPC4W+aCoiqTZsZktzE
ctxY1KxrlE9fplpl5yLhMMIsKLtf3gjPakAGIyncVoCLgtnPkQAxQ9KO+GiIZjeCf3DSJDxMcaXt
LMAndLH1R7KQPr9/0Utd+es7PL++FDpC0ULTl+rspyerbqAZtMQPbaRR/qiH0jyhd0iI6mB82xrq
0kezL0pD5272Vke6XFhu0f9/SMv0QVmevOZE82Swr5xD/D1UTwwkFDFyQxQ/axNxa5iVjDOpEhRT
5DVaWqeTpYZsgOKCeY0WXUJP5selPWZFwjq///mM3zoHVJec9i2DxZJMneUQ89Pns8YR0axOavnS
KxZ9G14vJ/JIE4yNw3zDemwegab3+9DO7nUdI5ytorv3L+Nvng0ug+KeTZY6yVRvlkq2kM53JpAx
lcH8I5LPujVI5pRJ9KAND0EFrRBZiMHjD5I94mS1HTIe3CJvGTW15slwQQuGLkHzOGNdmHpU8V3q
u49GzoA7Vf1X6NbhH9ouvx8L5keC/1DsCnqtxtxG++nLGyBlRmEcoX+v2Gdo+BCDLmWxwe4HqTIN
MXTFvVgZUTs91YZGdvqkfTBQgF1BD/1O5n2Nmj62L4GGB15YyC5qRYnZKHjprq0x5Qr8U9j7B2jz
48v7X7nxtpQXittuoSkwOCHo9Lp+vfguNEsmub6+RQwFhMHvmi0eP2MzzsB4rfC3Ksi+oQwR58nO
nxxNfFiawyWNlnXo4G96/3qWwuPnN43rme8/vQ7HcZWrv9mNUMOOotAbfRui3Fr1/IptiPJ3cm+E
H/Y7lnjusFUmYPyoS7gZ46tkheknt9qIznk3fAmZuRxwpIijmMvYVobBMcW1NIw0scpCzyGmhegO
si+cdQiW7azhnrwSb690WB80WIb1+x/LfrvJzh+LtrEUvES6bcg3jSvsCKyzDey7fqxPQ6tmQtt+
kaQNQYGJTMSbeCxw4Ay1tuEE1B1RAw+3sSvILWy3Xqu5n8cIvPtyTGtHZEccdsuJFGMTBk3G6wqu
45TmMelqKAEFg4k11ov8ybfgMxUWSblIcnvQkBUCPcaX2n0HfUR3c5ISUiK4NB0rBLqJ3SJNrm3g
y+MU+Dt2CvNa52tfMUJpVjjyeadmYwkC9B9L/ywpa2JNNGgbWQ8538P7i2tnS44j+P1ZxGwHmApn
rqzojHbtCGZPOvPTnTMMydmyiwN8z/5cT/KjAVtoVYQR+rUYr4YavhlJmPPhMkKLyVJdLF85Ymuk
Boib9RQsFDwzmsdNle8E4zkC7azi9P7dE28rFJqq9BwNNizC6snQelOhVBkvT51ACALEzY1zfGAB
GW/465JSdeOhLKLT0iVHtnSpo/JaonV4Sgv65m3Fyp1n/l0x6v0NhwmICkFxmYmQCcqMvWtWw0Ez
78CYFB/xSxh0mHzOWPNjmiT6xQgiY18VpX38H4xlrHlx+vl901mzEHvwdCpXzuenX99/3AqJQ5iL
sTExjoJoRDhpFj5I987C7qNAgvtZ8SK0QDsvPzl2aI7j3vnoWtVh1FFiG9a9tQxLaqtk60ot9zQy
A17aH74av5LiBTbS6utDUYCU1OOyeVyeG/9JygZ5c6fkeYiVQwoQKc+tDpEuG+14h/HVO1JCZRfH
tDF7WbgMN/MkdQe3DXtg7VHPR4P8MqUjubO+9aiTKnpwvOGBF8xZu82of8xIvQegJ559psOKwIOz
z/1itktopSlGLE7SA7/piUvSVuO2sFFa/eHpmZfQn7/i+VjKLGFpt1A5qjfVly80eK6znbbLPLHD
vJns8xL/SkViSme5T0OJDpfWkbY1zdo5WE5DnJXeHZZOtIbK32LufA92J9ppALQ3RZKxOebiJc4G
dRYZHul4uo0KD+9sLfKrCGoezWs7/8MHMd4uYssHMeb5Lp1fhiJvzteN2U95VQInWtqRsYOYAGDD
Z3PSn5eyRkdQ1ndmdSOIrrrK7ZSRXIDUNTLoAqrtFJXac4DuY+O4DBve/5Z/67NwcVwVX7Vl8x+l
3nS0lIahBlQC3/JcjQKY3zdIRc+FH8cHpHd3dYlVKCDxDRpGuHcM7dGdH/ZUNqgu09Q9tnX7Lc6C
R2cAyb8cro3Bmzb2XBAVQ7klZja4wrwpL0PAMQis+BoCvr9r3NG+apy5fxyl6zKhS1Yb4IV8X9vi
KyAtluPwLvG7jUxL9VBzkkKqiH+1Zf0tBXC3Xnn4lf1AXtUS7LPh4kiRQ/inQ97b28erLtEYQF/C
G0+x9+ackskhsOG1yI3HM7XM5iYtP2DhfA7RZRHsDv+2mMhKcqQC6KB+yEIfZo7sukirnZcykYzD
YT6zh9fv37zliPTLK2IYbCG0IfHhcYZaVqmfjlDE2ylzHP1qK3p/4/gA9bMAbKJTXZaul4tHx4ZV
9k1W2SpJFXQMs8vPUuoYCeCHnmppfURq1q0ys9G2JLU8/+EC37Z2iRSiHcP8RWf1t+SyQ/x0gRoM
draYAAnL6I5rvexZmUi3QAquwZhpMYwNpvUIArc8kZ8e34R4Bn1CIrXHsiEkhwbEJ1bZT2Pd8ipI
/wpOmPOH1/N37QVHOQd7M1ApbrDxVnthoNrRu3wExrEsx32DAGKaHZS0hg49Iynd0Q5B28QfSK1I
0IkOL4QrFns/yIZDI28y1Y57p0mCjwS6HGzNqB8r8LJXYddYK1hUwUcpAm3ddHGEQ6TeZQGZg4Os
rUs4qM9apFwEPuopbksy7m2y4sMBBWCFh4RDxDwiHZz4wdfEKaN7xJQKZ30Wh2r3h1v19kTLAGMe
SrlKOoxtf2sSEyfBtEGLZ1gENdnofk0bVHA2YULrsIXt7hNPt2rn6CE6ktlDFCEChAl2djR1vXSy
/nA9bx+d+bVD20O967pLG+7XHbbpPKaWBqMfhcpgbSYfMt7ys4Ntj4Arq/9wPzqBsyocZd6lsSc2
TCPxsEYIRPATauAyUqJqnNi4Dr3aORUgta8d2lvvXyWttDe71HwQEHTV5yaVyzc3//zPTzjuvCCN
lU6ffNWgyr+3oqBjfky+GiQEuY70ePoUJeYHxjXTPQilV7vi8qFACoTXAz5Vm/YLGRls87BxYvTI
7niDsj1DibHMrQx8lsoFumxluvkUUVKzKVYnVajEY/wqNvXAaaNguAjyF3FGPE7J86KdYdFcDP0w
k76AwB+PHd7vNboEuZ0HzyukPJCh4r48+kSIPQ4Ff56Hz8tHdn6N7h7awWLxpQCjYJyNWcpz4MS6
iYVqno1tDceCkC+0fuWONjwrT1B/mvrBhmZKa3z0dHsrhymklsRIEmcmQmaXDLsiFd7RCcL64kQ1
j1T/TTTa8BFvErwDIZ09dB8OUjLV91lW5vuxn1CaY9Rl3+gvjaNuJ3LuM7QwZF+Fe1HGVybxYtca
s8bd0DoEkacb6Og2kpS+2Y0FFKWqASkLK+BglBSKRVD0nOEDfc6FuGpiyEVF2cKGnMkMmu3Zu5b/
fzlyZUnLQk8k2yBb/eLF2o3myOuyQ+Xi+E2zr6nzpOC8VxmvGASzVPjPZm90VTdI4Zd/LJ0OOvws
z/bJylkFkYkIy7ABbRTtUdndR/zV5BJXsXtwye86ZtX05VVSSeFXEiqc1MQgAX/qC8DCVtzFF1qo
7sEKieQO8SI8kupqbRLG6Xr8KRvxWrixLzgSY8YVA9GPk2rTU1uP4d4s+x0wtAwWqpmhtQTct4zl
idKpV60Vhl/aanpGd/dK8VB9AP/fneqbFn4RGdQ4Uul189KFxcsQesBqkTPyOLygcHO3NalNIHYG
AzdXmz621qTfhJTxeR3gnQmFcQ4aQPAOzvST3TYts6fh2WmQvIuyq07U3ScxtrR/JqJpgQbN4aXp
d9Xnw30TNfE5nFUsiXcvGQCfiF/eVmAEFwlyAlB6ZfWeue7jzjkr8IhrYxBPfYPUIjRbdkgpXvuy
tWe+6D5BQyjs3cvyT03X/OilzTDx/WXCmo94P2/UOo0ihG1UoNICMvxW2RaHTjHEiSM32Aqdi5dP
5T3SyYel9AHnqBDUHKMRXX2Bv+8pt0fRrov5SIQn+HNQu3BJ5t/otAJnLcllAN/oA9tzZalNI0bh
FESTwTEBZlf3DMTZucwKnYugGY6s1UGbK0D6hWEjtiPeNOgTsyk+8j7A0XF3C7TC96Nbz4vuPb+s
D2loORfcOpwLsXKAw9KeCHfH+oXFCNMfwyTvq2029VnYoj57ifHdQTx/mEaGCqLtGH2HTnohfkb+
YZr0t4oOS5q6LQ2d7vvbuYBuR22kVYbalGlN1k01+5BxU/O1WC0Yic6+DufJoNk1CV0Dxz40aexu
uySIj3mRpq939t+/Dv/b/05OYjL6eVb/53/w71/zgnw4Mprf/Ot/XoVfq7zOfzT/Mf+2//fLfv1N
/7n/nl9/Tr/X7/6iR6KO8vTtL/nlj+Vv/9fVbT43n3/5l22G4Gu8a79X4/33uk2a5RL4HPOv/J/+
5L99X/6Ux7H4/s+/vuYtpjP+ND/Ms7/+9VPHb//8i9PDv//8p//rp+ZP+M+//s8PP/icEbnw+e3v
+f65bv75ly3/wSRDGNJmTGwj4GPv77/PP6P0f0hLKgeip0V735232wwNVcDf6PwDBQL/tWwlaXbN
ZVadt/NPCfcfJg8CImCDoDT2YfHXf13bL3fwv+/ov2VtekvgWsOolInkL2+rNl8Y53ze1l/38tio
zBJaL7BoGgzfdeizYmOUvfD3ohoMvM0ZKXghXi49SCFelgJ0zHpMjFTod1at2rbA5dYo4xvKr7j6
TPJe2z3lqPXxhdV+CqpNE60LmtbDmrUxxlrWQK9JjdA5dOWJ5PDrNLJ5jqCIQiDxWuKbO2uEZtVL
Bbu/jbJEoXu3MKdGAYOujWe0BS1dxyu0YwsJIobnrFtI8XudbFnAiU0e4EeyjHzcISPVP+rAdTuQ
vWOvX1XB1Bp3TkykI0LQxM7I9YXUfWGddUAi9flItcWZsUR2HDQVWgtC+jaeO6Wgb0okRo9FQNW9
glQ6ToCekNDTBCyZ25LOZ91ST8KciGVJNTiWDu6qqI6y+JMxCu1Fc0ZCp92cA+Aqs6eWM3A8aS6c
4xTfcW7XZYL/3JnqD2lY9N5mhJzTfp9IuZd3eDQIY2AWQiyERfIU6fSBohUJ1i4imM30oAROFpQQ
SLsDWZhW0Qdin9nloLYREA4GV2CM+k2b+cq9JDbQzXNUs8cfjagkKaR1VckeIbNAQdVyyM1Ocsvl
g3IanfBH1j4ipRW/2cmwVHYdZpvKLk2IX1lE+1ofpvLZpSMLyVfU4YiywqR03JVjwGmNdY10MGj6
ff4i3SEbcFiOnZOB3khi98ponCp86uKpjrc2mqtygy3FApiMrqN6bmnQFh+YjZXupqvp5ly4AxEj
OUy2aKL7esKJY3YmQBJPa9UeWZXyrkDQyeCqsBsz3Zd8Xf0xqOzMJiNlyKLvkaUX3kYx+AfylxAh
QVynyGOc4wBSHpQzBmCWC0d8Nz0u8dBaOiTl3PBLoNwBXogN/MjMvjgkyZCbWcToxVuvhBIQBCTB
YB8PySEpI6sL7jAIwiRRmCggMkXOHHo6kY9gbsm6YcNr5TjaJMATlbSqq5RY89QxcrK1CFKPvkIr
ITc1BTP+Qn3UQDGMyxS+fBuqYeOrIPZ3BUzf8DnS+NArUWlCP2G+1kAtZrYN8c7zXRIsbNHzOjYG
CNjH/8vdeSxHbqVb94lOB9yBmaY3zExm0nOCIItFeO8O8PR3QeqIX6rukELxT25cDTRQUcU0wMFn
9l47IHUHIEkx5FO6hdNYlxAhiR9b2QV9xSIyKjN8FS0gPkaKZdOwawAB+talVdudktbW0lWjdVAR
FwnSIAy2nHrjwgln7BXFTye2ECRKZJWsaCQYu4YIk7VrEw6wcBrN+gYEhIyX26QNdxTiRcuVVLVQ
XByQ+thdbKKztT6p1FXkTALW7oh1i/LZ1+q7SDgz0jKb2vhkD9ILHqxWY8w6SXggJy+w+w+b+m2f
CECl5MQMCAWlXbVU4wW0eeBeNRcx4HmIhYSH+Uu7JjwNvF9lUqXiEeB08QrebaqbdFZMrdAJ9bXv
le+Yhkn/TOfGaFm6XuyeR6cnkp7Gte2R8VUieVF63YUkOtVpfMpcRKRr2cO5gGU1OrOjrRyIM8Or
C7uJ7RU46pZasliAW/PJbHHz0cI6FjiZ3OeSUfVyjKRkzUMaXP1WstxtXZil7cCAMzCLCYmbAiSw
o78fzUdtqAUJ93YyDGR+Nb5fbwvft/X7FGNmfs16WXq7KAs9/6ApTfP50qkxIQYn9LJIdkqg5iYk
oo1Xkn9EAEbehfte2iljXVBR2O65uZBqthFyn01Uesyli99OaL7ZDJF2a3gmsyhJTnEVp/4LbJGo
OABEsONL7jDxd127WvY6/305qZolgxlwmFXhYGuX2Io8/FF9BrAknFLtR8ZWGvCSQ/gISCi3aNAF
tlO5qBGx6pAD4EIsNA0x1RbgrQP5tdIsiBwWz9dVnJeEYEYTFRoHrxmP68ZNnW4lTRsiSOjDRyqL
OY0za8MKJj5JYe0RVy9Z7iPiywjvl6a+fJlo/ZInm/sCPLN9sX0LeX1TFc5LbhaN/V0UNtzfSatI
z2FpzzNOSG/oVp7PHBAFoynVqsz1MXnVg7iLiO2BMt2+R8EINQG8uu2vR3fUic+u7VH7mLyM3gtx
Mej+5ySlU1rVeLTlwolqdKYZrf6LZdQjAbJJzVnsdlD2F7BNotc+TafZG6s55R4CKlI9UZrRp661
LdtwH21WuDaDoqvOQwTvba8JETTvbeDp3QWEJQykjqcjUQEi98MTTmuhyPXJyuEtSGVjrsGfSbWb
coRXm0Gh7TiFVTWnBowW8akk4rnoVAozAuUu/RI0bmgb3Z10hV6N4D0RdOzZVckYdkGvRN4uDPgd
yQomUG6DsZHkEz3WgBBmBx+Y8puZgxnZaiNj70/TExyaJFbXNL1+pYKK5Z0WBOw+phpG6UfAdyF+
4L7iQAVR31Xul09kovQ4k4wxP/tT3pHrZYxNeQh4dhOqVAMk34Mt7aejnlSl/1QQ3TDqC5OmDf92
bnOpLbraKMcLWM3CXWBA1nKo6llxj43B05+Z1ET1A32XiGi1FJFn2OQ076w4E6N1G7r5XVlF+a2s
VK87Gz1Qs8qefNNwYVfkVZ5Cq0V1BlvAkMWytpwhOrtKy7vHNLSJ3aQmHOKdESSlJIIBvvqR6Vtc
PRd6SBOzxKXYRuAUQxMvnN2/qMKK40Og1VxTQ24V1Vm2Av5AFQToHntleuSvT+18BIcl1gLd1A3e
bqFFs8CaHSPw+0qCRW51YrCIDqy0beoiCtmz60f8hXA/AzfplEFxX9NDomNLGEuuyYoqjR3Lwh4E
pyDp/W3MzfrbUCwkj5EdC+cDqMIYftWNFwLgScLIJh0johRzF6FrT0wq0O/pj7wtXbvBRjGGTwmt
oEHD0eJDUrhUCXs0sbVRhY0wY89tnfgALAC8VCtHovIK1oOZuPicvXgQCvyjW8YG4P80HsVnXzBq
+YRvHJZnSjFIgEd90K3ph0+oKmGjxpDFBwrYasBw4aZ9c98BJaq3mgD1C9IzEPdoAZKJoFmbUEzy
11WIneIQRqmrgtc446988tqkG9QRHkxW9T8iycq02Hhp2A2b31qKf9R5/d/qqViA/UVPNf2sPz+i
+M8tFf/L7y2V1GiBEMpqBp4jPGsOf/J7S2VZ/6I30nSHqpj9xW9/8u+WytL/hTRwltl57txXaTQ8
/26p6LZcxK9M75m9Ggjq7X/SUv0qBAJeg7tm1n9KFMgOr/DPndWICo85AUAMNwFf5UNvM82RANo5
jdIC4k4Xjwekt1vC233/EDbDEYj9paQIhWYIU5AE0XQFfDEjXpHUNwwqh6m9Mwu/JxC+vFXYYNd5
RbMv7XCFFp8cC7Gse0GiclJFB/wOuAVs9ukAVf9muKP/IkbjzRnYFV1dp+PASfSrKHzKU5HUhY55
UzhvTgUA1jEWmueAkLM/DKt78Nz42S+ykKLU+eFW+p2pyqVtdm8Mnn7+4aL4dzP7x+b1V6uPyVeG
ahKvIJZBwMq/2hZJgGiZDv4mUItf6aPeGre4QpiFqypB7hL9bYNLpsxfNyAYDyF+AxjmsFfs74Dw
a0Jq/E/NJFomZBvquVO5TA18UEPMLDpig1S2Ho85zDOR+6WH7ovpuvG6o1hG08LjNlkXGvFHNoMf
9CbtVUy/AQUFovL0bzQ4vywIMPP8ZhcwkMVZmmH/uluiijM1nofaWu+lf2QDZm0t7dkeRbPOoha4
ceKbRy34m2+b++iPk7zff6tHuzfbiWz9V6FNPKYxMIKc8153r3Hod4vYZsw9Aaf+62/yF4XB/Iu4
a1F1sX2n2fjVSOcUqUHJi6Jn7PEH9hlGSxFhy9FdVCAIdiZX+et//CtZI2JlMTXb0/9DzmZnmWz1
rtDXWNeboxjB6Gatc/WyiOwPjwZGkWz0N5+n/udhC+Je5IGeg+RJ53ziQ/1lgaKXpjcArVdo8S15
SP0D9p6nfsyPQ5keJ1NdCijpgW7CZels/W90U//lGsJawEPKZtrDJ/3LueSA5ImxsKm1lrndolRq
N0K/YEqhExtpPhUYjAMn//3J9aeR4R/v0f/2SxllcSQi19IRkPz5MBSYFowRGsQaq/0lMB6l5M32
wyrvLfh8YE8m4n3+7mM2/vO6RYqjOajEDD7rXx1Knj+2yLaTcW1b1buIgnMN6RUadrLy7d/g9MMP
i4wCV2dDBQLXhqbIlvFvrun/cvM4GoNtnlM8cbh//vzOS4OtSmOnfNeR2uVxSuWecn0V0d+cgr8I
j+ZryuEXMW5nfTi7p//8e1wwUdo04wVd0NNlOuINC49g1earuSQdXkc5XBkff333sM7+9TNGqcap
ALITM9h/elaCLnbGkPhidIwOMq0ivGJfy8iyvBC4SVCnlMWCEhhhYnJJVP7FFRkuGyuswJK3nyK7
8okzy0hKc8tkZhd5/lNWsx0bII1mff7VivSJVJ5TniTT3tWaXd+Ju3D02RIGJgEAQnuyP/rOvG9k
SIqY8r700rj34wS6zRwE8ziE+Y9aT97MKHsp9Ol1yIJ3tLQXVxIwlTwGlRyw2g7AcEuDhbVaUXMu
mhkwjCKjRqaufziQZi0cOYSePTPm/C6iniVXkd3LqV+5yY+Q5y5s4qXnRq+GSC9eEl2rOXhmqEEs
L4We7bw5gnjQbrgVHn1tPLSVsSsoVkUQrytZnwF1nDW8jQ5/x3IymofabMGdajsL00ga3nUu2C7D
Ifg6OFu1V4G+rE+os48p2jtY3nZkPA51Fq4M33M2NoOkdWpVn5bbyYOlxCPAK+hbbXyvqtD9CgfE
KK7mwn00iV+EP4W2hAWVP5HKzNG1T300m1X5RNoT4cZuelV2Vhwj010a2kwvT/JxCwl45Esg/qLS
ZqOCKb8H82wzDttlonwfmkAtW8qDZeMHWBb69KG0nmmiiSUdAtaZtnmMPRNMy+h/k4W1wO1Dl+IB
5tYnH1kTyj2ORVTsJmMWP9PVshgn8wj8tnVCguesQeJKsdoFxNPJJ4QJnPqqsf2nBLv+RBJNqxk1
QX2CIZEx3BXQVUEz0cbFiDGEpfkHWYpXJ+i2svXSmZWSLjw47D6Ep+OQRMEmTGEER7JZJEHt7wLv
0gdhAQmHNCotGu8ECUg7g7kbvXK/kLLv7ifl7XnL5gq01LDGt0hG5BS9mH716tnBNQFyqwHfJHmr
WU/kW+4b5uBRkdxKb3gwjSelRPsgMOob4VfgGvmSrtJfCwPG4WSNB5nj3Nc8WE/sfbUj4/CVbM7k
uEIe8CACVD3UAcik9C3+olcq/lF6dLJupS1E6PWXSN+whfDJ6etYGsfPnSAnaMIgvtKFCc7cB3kU
GNEqj8qn3Bu/rM57Thg57LABLVIAjdyoFELcq0BPyI1F9LloYFjvOj6o1ulhi5EVSNK8JMVT09kG
yGCjFenEVNa+kHdUxuaVcX+AJU0saibY26ps8k1KpbNh+gYTutEmwCRqXHTowda6R+rkNGZbShyU
2mYwrq3x7JqeT+aJNp5Yqy5NSHxveWncfAeubBWzrfMLRlua17sb3DrExmgW9Rpq7sKpyl2EWuDA
dHUOio2u0KPIq/ITcKe9hVF6sJhNagROuWV+pzOFZqfcnmpSTrhAK0QCgf5WFkuqzD3R8K9aAywR
e52xFVZN99su08K6pr2Axi8nY9sC9q6jQ9/3P0NZMXNumnd9GCSj0rLbNUbYo3Xzqo3i/ljJUL95
iSImjULTU8UHQ6QLMHdz1jeQ2VAvujR4O7upMa2bXpymoB2XwYzSTismR4n2Y8YkRlkW4HXMb03L
dEIz2nMXp6zIvXBaJp27rHz1DZudpMNG3lK7DreGOAYtx7LWph6Ow7xZFgIueRwUqJwVpK1SLhv8
9kvZi3enTAk0I4OZ4RSW4yQ7cX61e9Ip5Wi9ohE9jTkjBv81D0uoZz655gXboKUYXwuafDIBW/fQ
oPZ4HKNL28DP6AVRyX3f+SgbGY+3ChBziRoi0qtPAB/ffVOCtg/HozE17+E7FtVrEJy57vqFl5SP
bSzXo6LD8khHruo1Y45xq9n1lihW8m8Vryq0gKkOY+afAk6tG8mx+SbgzA9y6GQOPtV9BVVzWZft
Oy8o3yfgfVdSMa+0NZx7gAEVMytVLaQZEoFBm4Ae1y4uY4hAWviEkzDnXVaTSjeRtI1d5IPvS8J0
0Y2TuHmGELs4qJETlRj+2yg4GjCeDiOA16oJN4PAe4nyY+WgLFi5QDsBGuelHhB95qW7WA0jGOAR
IbPpPsMT3Ayu/uLrbAYExx12eW1aOjUMg8RwfnYeVGo/fxqbDImJGcCvqdN+aef5u27mXAGgcU2i
o1IiYYaEEBEOqnhhAQc80hMPK1Hk1oJBawvgsjkp48uMzPacT0imS8n6uwQo1fbnLsjuAzbrKz+b
0CeUL0Pvb9HLPCSp+CoRxeu5SM/58FDhnltPNZF7zVgeEfE6wNP6xxERyq5MnZeGSJXFrL7UbfOj
GieL77R4qfPEWzUVUZ0S2xgG8Gqp4xm+N+YEEPOBPA1Fnps2Z6nRIzeI5jboe8iwRNW2rAceCnEP
T5GfDqzm3Wq8o942Tyj3SB3hL7bs8GGI7WufJyejZiCpp8EXYT0CHvRYCe2GyPfNGfKlXTjxBQ5O
epU+T9kqrvHmkuCS85RcxMQnckMPh6pNviOn31lmAwff+0zSaT3dZSIjmy+KP2FKDgcz8Pb57OJ2
+2oFgZtLRht/hgO84K5zKYnkRNJ7YjwKAzrIX1dpv8r98OlgOaHuRo9Bu+H82ld5jodFgi0/D5+O
2MfEu6Z2S1pHz3KIOMA5oa/PDnVNfaFEoA6ipA5CBLsYuxQgEdPpIqcLSrnmyBRH4AVRccemd9w7
MYA+X0N3LfxuaTSvU5c3D10WfmZauvb88tamOQNhVErxOP4E/pIcuhy4suN8TF1mblLUCOSMCLXy
22ofObU4V6+/vf1/NDX77yKDP0kX/v8kDf8L9Qp0138xW6uzn3lEuf+79GHWN/Dzvw/WLPtftMP0
4DQUxGVrHtOffw/WzH9ZXO4OECHUrdia+X/+32DN1HSkwviDuNCkQwv4x8EaPRi6QQ+2iIuz6B9o
FX71/czNBoM7AAoYZHgNvzawrkJIaIY4E5NK3yUcc1AaimetmL7KNoRTh9oWGbIdXmW4zVMZEavh
blstQ2PtWv1h4kkNO7C9yqLhzne89aCHi67TIKf1ybiqtWKLhg6BkcyG02//Ihlyzn620qXfGH9H
dTPcuQX8g1KKZo1/AG4xhcCNav1qrAoH1diUA/RQhXxNiuzVLonn9NsuXNevXQx5rBG1t60VliRi
/naMu3ehoaWMDeqNGsQlT8thIzoPKl7WHBWg4zVQHFqy6GEM+i+NdJy2QtckVIdHTjcXdTY1D9iJ
hkWXCUhSno7MuOuO/ZS8e9ynyRCi3kaWsBKB4MlgFffsS04NQuBlQJQC8VDxe2hgKdDbKyuXbFeQ
nTlYqb3K3d5chi7IDn8MCbJrI3gb4TJs25+yVhlnH9lw3jAt2zr40vvoBTQh6dLS6wiAqZ7clvWt
drAndWVCcm/VxRNJx+9R+C2a7ByDVyrcmvhCl2O/whpdEvBHrArb5vgZwwzLcm031QHmGQ0Md3zP
qg6r+XsOb7JLTzKofxhheyUC5dUso305gPdgRYI34do8Mc3fJXaz81PiBoL4mJvWzUyK76iVh25C
Ia2ZkEcyE2BNH4I5woFSxA+WHsFxqY0b2t1LN4Y3Uxv2IuWZDti0HKft0FnQEdn5FOqO++1c7sRY
3pVJfSnMWiyzGd5cy61jxZsKvlg+bGO83W2i3ap8OrlN+GgaqyTck5C99UR5RP55UWbylrnBOWz0
fYaKw03HA+Flj7bxkBbumV3RVZsIYA/lzmO1W2QpVFVjQXJkZ5Je2AC/MaJT1Ho3O25fKqjazBMx
v+2zrgCd0q8rliDQzoKy3Dejs/Tk7MRKyvP8ZgxHEE13sEnNc6AVFH6wG4W4Y017dRv3DmPASdUc
6PrMd6wgkGrZW+2ZazjRjCGGRa7PkdPOJk8uWkROZWv+EFH6JuX05mf9QwedBZYUm6xx31K5u704
d3p/ROZ7KuN+EyPWRvGx40HqhtNJxQYA1Mr8ANn2iqoY2blkfQvSlsCMZFOX1PjiWIXmCbXNQRrR
iw2Q1G0SseyVexcSGZ0GXP8JZkrTuzcS8ZmY6q7KwnUROh9GhHIDnS6Gb59k0ch/q4Tzboa7LMtO
WQQmiGieslS00uOu1MM7yUGSZgL7PlVU4u5V0N8TNa9l45PwnY84pyofclr4gY1Y39Sfuas9ItW8
I8H9B04ZuLwTm7pes3EpegEINe9aQFBzivJBN56dLj6nMVd//YRAdGUob+1Z3ZwatCskunvX+YEJ
9hwWARITY2Wb6hxlzXOA4IwBgPmtJosdu+6cNl6ofr+eWnmaf8Q1qmCh6uzm0ejVCRrhQL8ZTvfK
SvEa++aTV+yqTL5XY7Jza21lh9NHY8UfoScfoKI0xqPV93iq+oey0E9e7Z0pBk6TCvcR2WhlUN+h
P0kJFiQsu4EKjXL8AtxwB1/8OODGygNr3ZjFLSjoIc1s+FlSMZbTcFcNScenRaqV1WPz7tXPnlPf
D2Cvd91raR88xuBd8+Vq6keAFH3ZeVBneqHu64LQ3c6X35LNYai1h2zkYmmzGf2iz0IC+RIE1Wvn
GS8tNf48F2pc62dXafcNNoShMB5TZN+rIapeCU8LEWl8jul41DsQ4SrbkXT2rsr4Mc3tF8LEHxBQ
rX1prDAInEbuFuonEsrKVU8gGXrmK7Lcexws19KLHjG3LHw9SHZpRAJu7Kw7HYiRCse7LvOuIaiw
+SNkT/luTO99SjZXpWVr0viMXSlpGdyc0zCix24fTFPeGVO/R4dGoYmsXiVnO86urchZjl7s2n2u
WvcRSOBrIEYSZQD1evnWmcaHJuguQk27+YuQSQKvPDxxBrw04lY2JNwK3hxbKdbGwQ5GXU9YxDJm
Tb8IarUEiMl6xdo7hMSO1XjxGZ9knnHSGucx9UFqyxLkQIH5zo5fwkZcUhUC0I13gc2oMBJEt7M2
pWUMLHHMyv4IMXsHFGxdddlR1Yym9HIk1Ys4i6HbugNMoeSUR963pbCWzTOzutrKAsJg4J28Nr/I
Sq1YIpPQQ1qQyznp+mJXGZuuT25dbL0KOb307vhph8iIWlL5PK3sVmF+VgQ5LyQo9AXJkNe0cg9x
srdT8BSecc96ndM5eO588VBMYpfD6uaywOPkHxwVH5T+iEbyTj+PcLrzvnsThX3VZXb0/WcYVQ+y
6+5NPXqSG9GPD7y0U21Dc8aHvCqmp3nK5yFx0H3zWUj9alTW2uPgKgfnXOv+q1EsXNv5KO7coXj1
hb+P43jTus5d1vfzA1Ga6VOd4IdKk5OGgKApdt7UnpPU2wMv2w05VmBfBdvaDK920L42dvXsxpx6
jWNxQo3jFplItcmKGl7mGq1ksRrcGO9gqMO+nvYDJvkl1vRsaajhxWYmahAuu8DoQTXiV89Bax4i
sTHq+mzmyZsfRz81O/zste5mRYQ5Z7K/5Hy3o4+DLOBQS7pLXYW3uMnepVO+VDaPjDz99vrwUaoC
E8T7EGorlvrvaub4SIsg1CS40xhmJNaWdNtTVqhLbzm3PrWei9Q9Trp2aJmp8LwP9PEQJCP7fcT2
aTccHQapTMueRsGNNmOBivwzQ9FGeceEsdXalTv4T2Fl9mAywrUhpvswJ4nRYaQwRd11MrqnPsd8
T4u9sKf8ucqzHTkmGp0Rakz0VeHNy5oHayxutZEuGYa//Iw54/rfX3yyikp3M9/OeMcJVA0OCZw4
RH74IOaRj9zpGFP4FqYs2XZuvi2k/mh3xHtMMbb/PDgqu7vZlngjhPqpNhqePXL3aGrNO7tJMDRy
WwDcdDFA1OYDaMb7rml2ThG9xz3B2kFwyYlbH02N5Yb23qURYVVOwezAoP4oZuyTdMgBJtnyXhPM
NKyIsKT04HvdeGoZWV1zXQqOC/tn4YRrh2f/OXBtkmICAVAn6Q8ho0tRsdeIidNq23qftcN11AH+
qCb3T+mEmcq0DswBrC1LgCYB39vmur4fnbXfNjX2seDeEtjXNWt4Jt4GkRtcKsNOWu5ASleNTOIt
JkN0ZP3XoAZrVzn5fau33ZGchH2sEVnszAMrLVRPiZ4QsdLA+FBusJSEcC1DWT4kw/hEu0O1Nynk
rD4a5ib5SIKUED/P3KWumDaJCN+b1nvBH1yzffN/DEmDwcfiKeSg4iJHixng5EGzJDt7YkhPMpQy
0ZKxeebrMI9eQKGLNnNdEA7IMJbZfFVEZ6+HJGAYz7VfcPlpvlzoJIpy0t8sAFaIgNt+SzZWmHNP
+jY6xTqSN3D5F8+bdlMf/IjK6q4k1tyvhDgpN0UX003fFCePsFAORYTcDHI1SiqbHLdsjBZmO76G
NcB1C21kZXXraXQ+TBqJNVqthW+Q3e1Z2bPr8ajoWnO+GteY1otFEGXGGl8FiaVRQ0S5HZDv9dCo
2X4MYKYuZ0G48r+jVDtnYfKNm6tYDxkPvFCaC03ln5Sv5oa3fjcpDP6FyHtCu5J8UTmBt9hEGpNd
i6qIQMDkuRTElOqRsSIC0t+lU8tJVy5zurBlFscPQ16TMBgD9icsdNEoZX7IcFwmtVIrbThQaESc
QtG95ZXjsgombRlWdrjJ8v6t92hcamvhcKonNXwy33SZEFrerRimajtnbRqVna2Q1t3ZodasAWvL
5dQy7QE0uGnCRB2Y+gULwaPs4irTufioglGQup/kOUUro6sG3E5lvR5tK1rjls3xW2Q6CX0phKmm
OpkkZieSLpXVT4FagADgGEnZOeE8Xfp5Vi9tP8kxWWrUhlVJRlVtfhdYNTH5ZPuWVeIiz6ddX4TT
PpMB25sCObkATGfpZBMPlksVOdb3pS3ShZDaV1OGJ3aAwUJOc6iwGzP1Sw9h9q5jmV2WTGrWhtZv
u9LnLu4OFfeK6xtX0k/80jmno7MXllkhaGQeVnq6vQTZnixmyMy2iwtngUIwXxeT/WhI1Copslun
qs7oSoeFK5NzzTGzYDuGVpfTHQ09CrXOD296hnGLfA3m/oH+Ap59U5XnvET0WQcZJKEJGrkpqaaa
j9SR/TEl2TU29R9STDfVuregae1jy69O5aA2UYPJ0B1guOXUCiDvpUbOpU92l8nfjGRxI+sIj1Ph
Xe1qqknwI5NQ6/340aMc99vbONSgUJVdrNoeLVpp9D6PO54Ggz4s+8lYpOTsbh057HpRrwaUaGlL
rTqo4pZI9YL9gQAOqz0KMnSW6OqJzNZdvpP7sMKEZ9h8US6zwVq2O9Okt0EutjND4+p24c4AMZsT
i8d0vsiXXtfiUK6yc1RxbRTFR1hhztPmprZWPwl+hm2XIkoZanaRLTs4303Xqv3OJ+yeZrJ1A0kO
Cor4ve7lD5Lv3PTLe9nk78LuP3E5m32v39mBTaD1zLTBnLSRFQhxj+DTKB/uykG8Rga0jlGB/yVc
mSvOT4gATF2TU9XLbpG7N3IwamIEVaqc9FyY1T3buQDxHtE6qvGdVZLrFRteFgIRsOaljOpqkVrD
K2gvYvVcKrfJXiYhn0lQvKsEyuwIODhnV2v5YAlqWA/HgGcIa1L2uWklPkaaicGig1evNkiAKdLu
UJviaXNqcPbOsvSMeA54K5eWVqObrr2VBLYfJwW4kZbSHltDu5L8UGfb3VHKXdcpRDKvskgKxDym
salBU8yqsoUh3fe0bu+JqKc+3RI3YzEQGHghA/tOLGDgRiWBT5EXryYtPRaATEIU6gxbUdJPN0+5
xzzMmDfreoHz03psbXZkaLHZxpUjQUQmr8pS1kPgd+ZjnTQvWZptYzqcLIlOakIEGpYkGBR18UaC
8c0snC+ddVIjcjpB30VXxK2EAxWQCGlNMWyBaVeHw8qbYh99ZPPTAnYlAmODZuQneQDPUUMKbS/f
06z/cpX4Hsq5arJYY5bC/U6laS6zgnJBzhtmXRjvWQ2upA2qDfJatTSs6guky30TWSClUtL16mxH
0slZCYyyQUmOBB/LsBjMsqNhTg+90swd4+F75UHfYTm18ofh3q/lvdVh9nEbDpwQUSTabTXOiDiG
NXb8bLrWPrCjn8poFypoG5RWSb8pMt57PnzPVus1o8kfeVQXC4Be5iqjxB7j+hQF3PiOR1iTP1rf
g6691V5yrUnnxCUQc/zA5XHmh6tG5iE4k5nini4xBYlF75BnGtEaOB0cxSoeoiW5dGcyapyFVpxQ
xRy4V6JlatFpkJnUGRALw+S+i+MbJh+esFl9IeJMbsdumGMRMci0Y0u6qmU+BWieg1je6VY7bfSh
XjYEakeoh73iTmGoWpQ1+WwOgn/ttUn0k9P0P4eO86LUmoocPEOtSanrV1InNqlwuHMCnQOqatnu
C+4X6TukturVDSHcodJJfbFLKkX2tUsNlcIicC8x5hqGGl67jjOLCaLbPOrGeHHKrWB4CIb3BQ2O
pOvEijsyoevNor0b6wtkdeKw4YctjFTj6K7xddPG1ZBm8dxY+yxU+8kDTEXrf8O09NwbneTimY/v
fN6o9y+Bob4skW9VtOGOhYjN8UaypPhSJD0j+x+dXcEu17ZZ0BjKmivv8EyA0Qlo6RHXGloB7sYy
cFadC+MEAt66sMQlsG1OCs28lM5wddNpn5IDu5rCM6xg9AG2cbU0IgA4Ih9pSLeFln4BwTVo6Zh7
J09xIQ6jAkBeWgOrXNOMt4nT/9Df0wDPz5CSQN94mbl0mkytm5yuemi1XenPSxLmJZM+Vy49l4ll
KcImC0GwecSj20QoKEKTkKah21SNRzkt/H4/Kb1bu133XfHCwCUtlB99ZSwN4TLKT+XwYoaEJYf6
mejZk07HA61qVSjPORHEsxoH9cJOiaTF0b/Xgx6DZ8KjNHSDJ6c0b63015EvT7qTxyucbz5G+Zyc
1qcOo4KbRXe0TTtEzMQzNuxctOmSgq/Jy+TTK7nm83HOLJKUDQB6Blk90yvs4sQ4NL13Nl15Uw34
AKlnPApoY8gBfSgGj+Vt+2CZP7uM7PXAoLzofmsbq2jp29yag0aeHY9M41CUxa3VmAfWwDmcDENW
lGA/kI6/xKTv79qJYox4s308VDE+aFJUEsLf73IetGsQb2ojUNyvmP688UQUC3YAS6sSxQYbBGW1
MadEVsQgw26FdawdMAktY/Tpqzic6w2qA0QxnlgFmXengFnASWCPr4gC2AQ+rX6rZwfKtOIZDeVe
9YOxtsqkW4a3FkdijXiSSLpwG45Q0kUkD35i7N1c6hujiJ9oOhiJGXmxYnpzl4MQ3Ta2cx+kYbEw
jZqEK43KaQ4EjcyM44cU1nzEIuUWHjJQg6/ZlhpP/NBiv94wlnV9KC6QybKCb3GocBZFoj4U+f+w
d2bLbStZlP2hQgVmJF4JzqQkapb8grAtG/M8JICv75Wq7i5b121F93O/VESFfU0SQ+bJc/ZeO+M0
SOGEuB1+kQuGTBsWkN9YI5Kw+IoO1dnUvYb1Hao7KVc/ooVc+X60ntPhSe/Do+/WF6atV0aGCCvU
/B5mUgItd8k3nCio5jWJScN/aXPdpKL0w3VNnhlps9cToSnRyGbV+vSigkbDEhYt+Y+5YH2LJnvX
Df3RqJcXYrJANi0chmzqDS/vvkesAmt/AgVb6u02y8e3xQaQqQ+U3IIADL6jjz3F/MYBjecwjl6I
6L4rRv4P/GpW/nYE1zJ0a+YxAJm1I+AShhJFt9HT5qINlObSiutdVpkMv4eM6hOTUx9i4xqbCg1j
Od20JotladJvmKPsS2O1w4qsBXQapK/iEbzYvacHU20zhV/smHVIPxVS35jkYlOstfz89OjFZGTO
DV8EAKgJprd/aDwXJUdtk9IWBT02qOvSSn7kiZE/eR7nChPU/M5UCZJ+EnDxf7iad4NLrNomBLEl
c1BZMylX0nnWyKHPxnsjXX5w/DG66jQCH+pi4wHz15eyyenUmG/Q86aVvci3TJ+OHY/Xuqq+eEUb
klIgv2VmWW9ICc6QWhvVOp6I/9PEF3AcP7wufJv6xt6RJuiuCjGt+/qtMWJ+Rg9GyR9yUPdjcW5l
fufE/i5yqRhyNF+LtmNGQodo2hltCKhIb7J1ukDUWzyHBlzu4KywUmYeLgJpG8MuEUpniedoK435
HLW6wTHrxnGPgxUe8wKZVz/oiOcy0KFz8xPf5m1Y2sdOJ1jYH5yNjw0PvEpHvide26QM0VEbFUmi
PbmMdhluqUmupopgV2Q2bnJNWPcFo+W2QPlMpjPjo1j7Xrjs8iaPr5tbM4gKriC8R6MJmAmWm6Qv
rgxn4FmTxdZQiZ2FsE7uSKMJ93KubCfWsO07fa2NS7RG2kwBZ82nWC79yrV/lobWrcyRNCgbcPHG
e0IZMVF3cmUB2G9izdwKSrHa6JNnXeMJsoaiWM9d0u9yedUaFf8mWcrzXKZktnnYhbuT2xtfHfsV
b9GLCn6dZPvqZtbPOZNfMrz7WSOITR/lnq4NIVTkZaJQH/xdXtWHNHpxmcoX1oYKo2YGNQ/6sxxY
OVpT4exeJdcRg9IyCo6JKdkDvbLbnpyGfdykgzggwNQ1cwN0Yx0X46FI4k3XumrJ09pV0HriW5Gk
Az088qcx1G0cnYWNSZ19qLM1vnQfNVW+9+pmUxTySedtJLNhuia4Lr0qjSpW26a3pVpF2ZZ8LUfv
p9cW1bqeiLLmDVjrVbMCxkNgJLQjqI0eO2h4XeAtCOha4UZNsVGhTjESoBxVlwZSNUTF9JbFaL/n
Bp1Kl41v5hzvHJW1qSfFOobvXYUL4JmECsauUT3WyXqqICdGmrubRv+H54b61hLETisUOkgjvzaO
8EmddRE1j0OafY1sCgeqxqOn9nvP/xlaybA2yXemh9+dapsuYAtHNwitF6Ni4GXeFh2EmHigeYvS
4uswsva5d+4t4jA0Ri3Yw4ZiDHmW3GHpeIhNbd65y8xPsuNh3RnkoTsRAN9Sc3nPZCrXuRg6iC1C
R2FWsecU5aZoHWMl+nJL4CcHpxkQqF82azdjFGXIi1VOHbo3DwyM/NHDrlvb0+zuwFjfm5V47V1i
8opoS7Ngq9G2xBLvHkj9TPnGPaTMDqeca6SIuujyx710AwD8YYCp8yaNEnJ0srli9WTB2qH12ZP7
vEfDsncXfIhmohHV5tx2xjKcQ5AnrbCaVyPRD3rm2QyQFzoUhAFx9B2boyjNiW3PyE9+rf9EaZTu
LZGii6qOPJ+GYKI2NvbL4KCjcmdvPI9Z+b2robW2xOistURnENLeYs5mBEn7ESoa2qHOCJIOJ68S
ErrjUOycEuKynlc7McbLuu4rI3CyGk+M/dLNzCqWus42suNfNdOneV4YNYoDEiYo/sl4HMm0CZ0l
GIv7hS4CCC40uZy33amhXBQssjCiNlFK05kh+EuZLjFqPJ/OksOmIKGMVvqDGROuyBpLbPRTh8N7
K3r6j7iQzl1on/D/CXQyxcFp6xvJ4DZo48TfVBpcBKxzItSDiuDENuFWjjY5JiOn0cD3n+CwlSv0
b9qqwh2vJbBuW+r7q7hDidMu5XmhvKSxZNjUIKa9WwgWyQrNPblzdgv1E5GjjMejPc71PuxTSMH8
uCSLo3XnwFXhdK9iNOgHhh3IYiqsu3SU0ysACDxG4XwlwHhRZl53SnrpKBEmJjckqJTyFPDNhgEO
5u930aaSb2bvQk4l6cQD6uxwRa+897ukhJ+S5d29YX1ZQIchDE2UQlRJRfn9WHKzEvko9TZuyH4v
7PBn7NElcZTalI/NlPo0R4aaKj2q7WhPbDxvbdM+mhoxdwVRZHEOCl2Dy7U2hY6uNS+epD8SlYvi
NTa2oVLA9gItLPAbFXeXfp+UTpbiNagRzhZKQTsoLa3dXeNdxtKJxpZ+L9W/0t1aSoHbFhw3Sw9N
roc614jfSCDf44nt700I/XTCY8S8LaLeWal7e2S+QtowBHHRxl5ym3b9izNE6TMG2JMdkgmTjbG9
HmONJo47XBK7HnnzNEomXjr2ZRLqKnHXJk11wnvZAXXcwyBZ+TVWYVWtbSmO6tNUOsQFo+PKo6I4
ukiabaTNodI4Jylq50TpnksE0JZSQo9IopFzthtDqaRTecA2+qglqKch3HjXjGwtBHSD0ld3Smnd
aGub+fppUJugVGrsUumyTaXQ1pFqu0qz3VlLAQlDgR+8nyN9/au4ME+YtcazKQgyztsnerX5fTYB
lks9LxiVPjxHKM4dzvajRWHl/KyVkrxUmnJLqcs5fs07QynOY6TnUmnQC17MWKnS6/oxUyr1SenV
I6VcN5SGfTJOFAzZChEc6nalcy8Wh5bKGF+aisO2hRjeUqr4DHm8o3Ty8eR621Fp58HpP2D3CajP
KqT1HhL7KHWb1WRe1bqdr4pRI3vubCHJjxnaNTRQoF3cu++afcT7FgPJmloyRNRfIu7vEPn7iP0t
Oj9TP98JTABpm+/RvFay3ddYBARWAQPLgMA6ILEQRFgJvOy7jbEAxvylVE6DBMtBgfXAwoKAIPEq
w5LgKm9Cm9MZlMqugFwvUv4FF1GrBiEXMXb2ABdLMtCGav2lxPhgYoBoMELwLDDZeIixR/jYJJCF
XCZsEyIMf6ajcWleNXN+LJW5IlI2iwG/hYfvolAGDAMnRocjI8eZMeLQAHbEFATPhsS7QaYi419l
5yCmtcTd0Sqbh6kMHynOD53hjypEpoWJ5sTWzPVBW2kWJ1Fplzkzhm2eOneVAq4Z6KTW//qvyzDE
NOhhHiQrKPAxE5J3973IVSRjUTwZ2A07bIceJIMcd6U2Srrszuu//msMnHDikZ2xi3RlzXP6W0+Z
9Wpd2faUgc/lHcTPZytjn4nDL3PDN5Qp+RRhAKAulWHmrSaYJVCngHlGHP8XZRiMcA5q5KKqBuTP
kootwlvYKpMhcF9vk+E7TOx9q2yITc4E1ytuq655TcPo5V//NYhayqA54dTUlGXTUOZN6of0MiIO
erd1KoMnYS17t+7Qi3vtnWclMiitM5OhY6TMoRrn8E2oDKOTso5WykRqMrePcJWi1wL6oIymjbKc
akLAjmfsslpseSmEu81EOv7HZPb/NZefMKJM7MT/Z9Hl6msZ5V/ffnTxr7pL9d/8R3jpm/92Cf5x
kV4KIgRoevwv4aUQ/9ZN+ExEPximYkTxJ/9TeGkqtabhIxz0DNTFmLD+t/DS1P/teODwBB5kx9fF
/xUj6qNr0XahUlrYovkcF67rx2SDIsLBF2t+sqeJCBOhSR4h2dPRAUaMXxmxb2pvS+wtm0HtDJNC
Vf5ysS7/UUT+aiJUP/9XoaSiXVkImdGWeohIkV7w57+AJ0vLyLqxLJGbhQIhouFviqSNbxkir7Cm
AVEsZ5TnGnjkzi+LVVbSTkVlYa+mzulX8By//f0LIWn9x/fhmhvIXkHQ4+b8/fuYnZDDWNnR3hR1
tS1zqDc1xMAgMxC9ed43nQ4TC2gyfHYhPhhl1YXA/4vnz7LRHP6DYFyO7bzUrpns+7WXVgB3W3nw
F1tbx4h5V74sHizSq0LJNk1Dal+P8qUNXeahFR3rZtTunTg9zQOorvu/X5GPwWa4ShlRMnVDCmxQ
sghlHP/lFjkZzYvcEe3ekOOjiNk1NWn7ECvoe7d5Vx+ynApf7qNZVkERLf51b32ZIE0hKIi8a0Sk
bhwzVKoF9rZTj7X+Eyeq9cEoyTc0LcNRvDPYz/zvB6NkJrFO46pt9o0kfdADb8EFxmgwFOT+gbPg
TJlgBJbryZpdwmNr60L05XAgFFkWT6ZWPWcEY+2azKYx0t7KSOs5HgFihsglzzQUmCcS5GAycMNC
3k+QdhBv8oK+MDopiVAJOIkSRFIzNXIrzqRF1p1z3eZJqclrcVWhPprb2GjaNWcq/T7tma1/cps+
OJDfLwKjPZYNk4RdQ/9wERAag9XLdS6CiEmYb2hsJwkarq8OTYhtb9qEJozTJhT1a5Mv9ieUfOOD
KRbns8V7A5nBxK0PjkH9+S9PSTGZFBhdl+/HErCakaDv9S+eZCjcOIzlp7JNd0me7GjIEa+zMPCJ
w+7oyyqDS6aOB/l4h8v+Eyn2uwv5FyG2+lo6cydyhyGgGIqp9/vXGryq1YYw27d9matZt0cSZIrZ
itkJlDOjMk9AksnFITZsNSGhWI/hDIOL+OD9nEYlfDt91erucvBmJoc5WoDK15OzF3Y3jRFt/dbK
Nr3ziulsbdMctSJSXiy4czO+FBnNl9YuiPC1W2+dy50YsnZr4+C7mor6hVHwyZe1dfY9RVUwrXlX
iO6xjt3sMFduuBXQpAPGS+4Rnuy3Cenhlnl2s3WXdK/TQTmDltsygLUvjMPjTVTW3c7ysP1lS4gt
q+jtk8D6hhSotjcL9k1y+zgGEll9A1nIOIkY5q3PwHpfz8kmKsbsNUbLsApHpjh5mnZUh6A2//6g
Wh+WfPWgChJ1FadZ4Dd4p4z+8qRoLUF0Y0/uCQrEdGuIkUO4a+6WekiPbdTt4jatr2skbuQA5Jsy
EvYdWJlT1CGgyuLY3kudyCka3OmWwAh2KVEfya8ACmxlj7Wcv3l+mgdd+VJaqbOD9d69JE0TWL3D
yLCJXsFG7yx8kHuTY6ud0nQt++bOtJjv/v2Xeurh+vjw8TYYvJZqZf9Ipaf9aTAHS4p9BukJZDHT
eoxq5zq0H62E8FoOVSBRUfGo5tjA7M734SXyplpF+BAvLdj51s1oVmvovrV5OooE14KsPMb6kWvs
SCxEiOra0VrTCOZqbG6uu3RXA2EjJwxRIcNDDFq0EKEoFitCh/KNHSbuEXnTiAbssvRTfp/oc75B
chKumBCB5vZp8HAggQLvRDTBu+TQZiRRpgNHMBS7HA2PY9iKWwmQgG6SjrygScUh67BWhq3lPhEh
saXLl6zwLnlf9bY6Wx4e4a7N22sPKxx4aGlfuz0i66QeLynPqltWQI8Tcd9qGmrvRA5BNNf+FuwP
ogThn21n0vdZShO664K/36YPXo33JYKMZ7gCFF26pzCev65cnC3ASmtxvo+gcq28dA5cxdvV1Zxj
TNz93z/t4171vk6yOpsEKeDc+ohNQFfjDRNP0b6BmBnMuLSQi6mGOxqpLXNOrHoAsq74puE6Rcr7
yTbxocz4zzLtEALAfq5yPz4kfnhT1/Bg8fFWUUVXU/MkZ5sYTIteOPIjfMXDJ1f3o7fn/RMN13bB
gOAjwlP6++W1fGrfvEdhmcsxPXNAoZGn1Hb6PByiMULYMOEdd7LGXcWQ3FQ2qyA2l1Mzaau8l5q/
X9Y7VxotjGS5LdypP5u9EQLGK8m9cN8Fnu569qf6lQggjps+vWyo3c0q9O2Jc7/85Bb+ca9zsNuA
/bB9l5ro95+kSddLCWCu90OFDIHG19rt0VmluIKOIQoo1AntQQPGCZyLV7eKHH/dDDLclEZO2vys
baPW4thbDs0ni+vHLK/3q82j7No++51OUuXvX80sXBp2sahRKFm3FhYOT2pnm0kNRvh2t7iiOK32
+exgLgKS8dmnq3/9w4LHQcJV5xJ67kD4f//0UiRNBw2JOVDThldodAKrsq0Td8Ev435XcMjQC4cb
DULBRJEdeROyLwmwsgX3s2ZQGn/yvH9Mv3y/IAB6TQi9DlXfx3CzRmDddCQlWFmiSKqtbpuqsUEe
CYH5+UXMgzgn0c3QTt4VnJwyQBQVXsXpbdTnZ0hm9Jwbkh5C47hEMjyaA4GojfTnczZQHyKeOfXW
Mp/xQW9sOTwObfhJCfMRzPSfX0B968ESdqAzfViflg5Z5Cicem/Huss5SV+l6BivSmeCn11fVYMT
RBK/CGPx6miXkhR2c47OZtvRtgGttkpz/fbvi9gfvxMBCSY7G5Id733n+2UPxzNo6U3HG9B6mrfS
LOYWNDGJUigJFan6QXBp8mSd68xQZe2oI1w3BoZK9+l9O79tpR6YC9O/v38vdSk+Pn80ID24LAjo
OdT+/vzVRheKTIpq75XQ3NOpi+E1FihMKHqK9rkc8pdQes0n548/fCotL6ySJDnihfzoXqTL3DpL
EZNkNdePs5sbZ8/NirWVa6RUuymFIkoT+IzZJ8+28YfFHOwQ8B0DBA8Bw6r++OUu5JTRGsIt1iH5
jR6QddbrCA0RQ76jETnLKh7abEvdtKuZG4D4mNHTEqhd2ZxRosgmlU7vIc6ztwb60vxotfSzBeEP
ux2bPLUeQGscph9PZi0eQqAVfbvvtO4SdkwlMqMmQ4pDbSBH3d8X45A82F138hGp7sDyB73ZL4g5
xpPMaYdlrnNNRLEgQ4ujuGfiiSdxOllLzf0EfPOHMoCoDsen/IOBRhD97xdTY/W2eo4p+zxzNZr9
EAFrYzNX2U6qrLS/P6jvnZUPTypbsDBoZcNaY8z8+6eNJDv3jJ7afStieKjz3O5LqWHOHK7j0nuA
dHOD9w6kqLVdSmgGhWbSbxw+Cwd2/vAIWQoNSTAQGzQNqd+/R4W1LWn8AoNJTJthsfVHvvDGrOR8
A7V0Nbem9jLPJtWBbbyMUjY7BOMKy9q/NHM9PUHhXVB7vE35UO5Gv46uUdjTvhBZ9C22iFuwl8Wn
FdqZe8uOj2ElkvNoGEevijF9QP1EjS+8VSEbD0MAIm6/jxSBpzQ2xOKZd9hE0jVxKN8SRDgiN+yV
O7ohfyHl3KgOulmXeAerCfx80Y9mjOqsznx7a0+oRBhNX2U2+27L7GDDgWZlnu2l2811g93Rq7cQ
0ngxyWLRUsx2f7/Ff7yywjZVGg18wvcr/8vLiVypQdyhlfvJKm3GchoUdqN0gll27j4tql26lNkn
p/D38u3DY2Vh54ZIoYhR/9grqnjmbD/X2HJENH9rZ+U/CMP6vgHRvG0oaDMkiJwRQ7Ioam1kG2yJ
n4y8YKmd56E35kNS45MmWxWib5w/adCk1106jmpzI2y8MSvslZ/Ez/zpSvGNId77ym/+MWBv0BeK
FK8v94VNvVv0oXa2lKa9AKsOryGSTEPt5bOl6Q+rNnIrkrypCzzVHvj9ybcy21W1cLFvMlmia2dY
2vmatyGZ5SV1fixRU17PsSjUhHo+LC6Pf1+/OrmePE86YnOLFKFjWXOoB9x8NMGZBlmBXPbvT9Gf
dlqLeHS2f8P3/llr+hoH/Un3ir0X1s6VV3yBfDacsnyOA4y77PqaxnzZAg/u19m2iaqHCvHU/bgM
DzpF9JUBpeL/5StxeKH+NigzP3aaEFthacTSsC9745n8R+No+c1tV6BrsGbsoEJvRpIr6IjZS/jK
JvwirCplwltvgWPf0+++/P0beepefXzs6UyCwuCFY6j7YTWNIJkV+eJW+xAa6LpF4LhZpqa8w0MU
I9Dw66txsFPG9RZM+dz1vvcND3gn9nk8t28lYeeFzhyz7c/Q5ZUQxjGPtR9a+9GnUUXq+3UfYYnO
rRwPvVAGJMsTG35dH9gjNQXd7UejPmYVrhZD90Myj3BNxY5nBovh1esqyaZN3kMbEMsMvFL5C4D0
kzRCqm4Qx0MHizuzt5NJY9klBWiFnicM6jjJTrpZPBsm8zTMymnAqXk8ak1NQy2TR1YQefShk5ON
iRzbiATj0mrXAfq9cSCObyd3Dlc2Hbig7WyxnZ3CvCEe5Dgb01dRuvONZZBBA7eYI385XTslzrwx
J6Brcpp0D9LlOdE+PRJ+bPqrihbcJRhVdUyAH/hh04Ga0PV2qeM9ziZz47fu0XbsY2sBWgYWIHFF
6RzEbfsVoPMFNA/Hucnqj1E+WKB6iF3+++Pzh5VAFdcsA3AufDpSv68EHq1+MZtZvjfLJFpP4/LU
SExqC8m7a9+9TiP/O+7N7JOq8Q+lkcOjTpXK3IAT+Yf1Z9abvpzNOd+XS0ELRSy37mx9m+36pnX9
m77vrBUpbNhHJvbhv/9g55+/mCxaGoowL2h6cFz7/RcXScR0kciufdzMWJd6fwwaXxL+FQMsyOfX
MWfLSpbsq90N6ZoQWKS7qXWccth3TkSfM667bKvrEB7yLYlFxZccVjYTGwwlCFA0Nhe929UN+hEk
EfrXyEAsb0dTeTdn6Ma6HI0sQX7jE2mx0vruID12lQ0hkl601zr8dGljhRtg/RmsXVdQfqTulWjC
ZyfFu8DMakUMkXnJpuLiLlq+zTO89clQiluihjZZraNSMZ3m3CWyfqaVYGHMKfSKv2MgWJKmhs6z
PCDEkOt6sN7+fnnfn9/flyNIKqo/AMmEusj98EA19twRts48Qhvd55apMB2W9FDHvrbnzDSBCCiH
iw65qKA+ccYCapFd7Spyo9eiYpTedZ7ctCV63KFZnGOMEjlPO3HCn34p6bEcMiNEZ9Q7MAWmwdua
Mw2kqhwJIA/rM90lTmOi+wJR4gpU+g0WQHtlj2kYFMaIosSnLRqnIc1qPPcVReUaM9dhQIy5iumv
KXFah6Fx9vd4nhA1a6+NbWvg9uQV/gPoF+6n4y8yvv9Zf3tglYl/JCPZonX4oXfgL2YfgmKrkEtz
svUSv77k2EqrxT8Wsrj3Jye5q2BQ3STIUtquqY/64MMGZ3L26Ievs+8jlOy8Jzy58tSjVQomAIGr
aIih4+H6uo7kjVNYOkcKGu0I819TcYxdC99vRrvRl85T5icnR4vyU5S8NP1oXaof4FHqG1hsBH5E
+riJ2vwtJaXSLpp85dUIkE1EKbUX7n3SqDcMI9JVXvnr3JTuRvrxXozkNyOxyJNpPg168cWSItCm
il5byohzwqvW++lVHb+HWtvFDn7Axpu7h9ZfFvgB2WOj5w9TZV2YReFNwloYodlEvWPeCWROUVsg
8RMW9iA/gMiPhlB7htgfncNa/oxKcvHawd/2pbR3wsYKFlv0rIxMouyyq1XWLD9qDZufpUfEaSVY
IKsQh790+2+LTlQBBpq15jbJvktnEJ6pe4cuIw1GsjhgwPsh4vyp/Tnn2vewRULlhDsgaT9rL/45
Rn0bSPYmVDzdukQ8ilRdJV2nLasGpEXkbcW5qX0MGF+RioG3LMQPIifvQzw9/ZTJwJThrR1WYKjL
HscRZ+mg1637gWyQdZ6jdKhbuuad+2iJamTxWOINgX9B2vvNZhwWb+X9sGwOcYwMK3yyJ1ESO7dE
pKzBf7n3sMCEhbiGqPmU1UChF38QNEuomYUNQa2Cd7BuAGInbrUbWcECmYP70oV8ibwZrpb4EVNz
nJPKfKTW3/RGfBrDRVt3IiWtiIH/2h3pzcMIektGXGEVsg66lgT6oCtmr7fMgIAja9tqjcp85X7X
RinXbY66OBZIFLEqNv4yrGVYAw4BFyEKEC7p4pDaUuE2RacIo/971w3L0SQyNvME3DgORLDaYAFY
MpB92hwHCLg0hIkXiMxNlUdyu1hGd5H5xYcycIZm0h/Qk55lmoxBjiZ03c0t/BnHvMyOf16iojx2
cySutGIuVyUygk3hDogGYu1ISES9IT1jH8XGTwVkPpvpnG4mq3FWuZaOqLd0fJMjwbbpZO1E2Txr
WumSAeOi9jT6RcEd8qAcjYeG4JcNhyliVcp+bUzyu1XVLyRDOVBOzIrwpBA58SxIpJ01HdnOQBZx
Eu/nGrSkjTlkwHucSBTjftHgPjBPIWkUKz26lZMOCDhKcX7OY7uB/hJ5SXPtiy9mESbMwsQ1Tzfe
clpTNCbxHve6CBHXezuRu5iuyrfIotZDQ78lCLzfZBJMRoJonySja6vmbkbaUFI3NiufTJnZfoBP
XpLsHpo8Rikp3w3TxR4k0DiNmxq87nXVdBeEj/aGZCQgDsMPTzTnvJuum35+NWL/WjPafjtEUbWN
5BN16rZv0kfPqkl3zs+YEXkA8ZrtDC8Zt2FEcnrRoQ0o9nFkfmUamBxkPu9N8yWLZ+swzjRdzRTm
pEZnykji78WMDQWSghFA1SHa19y0IrzxPeLx8GGto3lgdai7w9zhH+sgMpDyd0MKxpbasltpjacF
OnrIdgj7kwE90cJhNHlldzKo6xwb5VqW52iqNOfeyRLviv7smVFlsnYN3h2/9y55LZytXiQ3A7Z2
BFdmvMi10UHOSft6ZcMQWBM9sWKDtXchYSErRw8Pi+lVV1klL2atHu+lO+M/u0Y7/GJNYl9gIVhG
olFA46FFG74b4OlWyANO9aSdKbmslXQlHVF1l5bxElrLiy6wnWVl+l1oNCqknR6Qfd/GmN5imKFa
tPW8pCS8YtzCyTw6poYd8Js/sbWwZn9rTVbktCvi7QgGEoxe5sK+W/B55t3rbJlnRNo5h9gsX4W2
s+pbc4TPNwH7oTYaV0aJu5p2FChaz6Ruqa5c5HYbNsJonXV2e9Tj8WUu8C9iSnFs7lZiVD98x/k+
IbT3luTC1nSxBbwAzmmPLtik6HGZues5saO+ed0tTE05oxVYTduHpZUnPaP4gQr2luIvNm0vgWhQ
I9Z3xoNJbtmhR6jotg25Rb54hf91T2DKAyfpYG6MS0SQezxQuM9jCO0VxSJTYmxBThCTL7yqaGs0
xfdFT5pACiCWcVU9cHRK1/ro8IZm1CApcwPM/u6jH5njfnSygNwNa+2pJ6/2yuMCGyYvuuI8Eq2W
F7N/8HFHEd5lseuQ10PCCfLIrEUUaP3Aqv8dGsIzFeyD1qRce7XOYcKrtGWCFMyOoTvJmekoNI7M
3KdWcer66eCL8gW2w51Nb201JLfxMOrsXojfBUf4FgdcAPHhYSa8VcM3D0bECtSVrkJE/IX17Bj4
sMoFXEHeyId6KJ44vODATNJTApTLLrXHauIUzPzwu2vAccpTsJ5TCyWde6hZ4M9mb9vW3hVdoC/S
T3etjxKl4JvXs04AOU9tMyWYowcrsE7tjFMznrovod09z5o4aB3gCRJYXhcVLZxeUg6lK6vO7icJ
tsOu9YPjpdcOebue2mM1GnBNiSbS89kJcKU27t6up61MzLfGc7ej4jTXBtXUe2iTYT2kcUZXGVl2
HbKGy+t2WYjgtPm0KKQQwGOzKgyKHUvk8S6xsj34j/hsM8N0DWZfczrs7c68aqrpaTDkI+8hKb14
PcZ2OmtZGRSDfusYy76z9e2UEhNGmtFPs4QcKSnkaoOd0oNno6dD0C/2blqQbc5WS8qOhU45ygKT
dKCtJxmWz+Sn22b2BB8LvRj7bgBdCnso0Hu3R5de3E9j/DwwFYSMGo8r6ZiSUURz55eTHnQkYYAb
lG925p0avJvOFD2mbpTv5jym4zUOCDVxK8PxmLGfLxyzwR0xO4Lj5cSgC6bISlFvEyRDjitgPpQU
Gam7yTIfZUmfLTN6uasrAWpCApFzj2ZfG/xdoCaYjSkGJu+YtTnOZNSnDmCHVYP9HHp/RK4ZKFGv
xPPm0gcuhPhi+4+1JshDt5Uu2/T6XbjETRDiYDLi61C0zwsp5EEzkb2VzM8csu+wb4QBXrZmN/b0
S8k2ioIMkpNvoJknsgh7X5ffgBDCeZZVp9RbjiISlww3tqxZeot0/tbndX6IS+h38DEUjGVs1yKt
/GAwKcEb9ohtteSHtIZW2ybgMvpQwARHW17qFFuZBz8wCQ8gTSxogl4K4hh/J0yj1YTSZjsIVtjO
TyTZG4lxFYlUP8/OIy3ia+HKq4qwns27gzWeuVcuOL1xRNxEfuTiIrISXJ2DTpiikaEWMOZp2GgG
DIR4yjZJp1XB5ErSPrzwIosQQJRlJAdXWkGmCl+SiWrWrXkNfZFu8jSFaxUh25Ygoa2iNkgPIaxu
os4KKCeu6kJHfktx1Vf7wjdmVqIRCQ4lDsWYJZr6tjXdnoY0Gc9Oa97RRCOikXznjVl31ACNv3P7
FJAAJXU1Y9S0gOG6XQaxri0ZneXeqcIw4NQZop9Uv9aQYRoj9pRwViEdNdo2m9O2G136ZnFXA4u3
nHfo39pTG/Kq89qW0fjFofF8Wio19u3ZJ31Fu9TDne2O015a5lsC/FuQfCwkNv3J9Z6zWB26xtLk
RbSu50x7awjmWCLrG4yHasSyqycYK3rQMTnGWlMrwQwWWzpqVNXOE7nDeAjAKtnytk/mGAI+UZ59
/uqPX9OBQklr68fYnPQNayt28mM6892Y9Ch6g9zpSXyThtMBVvymmwpeSkAOVMs/bEBgVtFi4+vc
TXQx46+T3fonJjMDozX9gXtq48Cto+UtlCF1HWltXWluHE5bxEnCfGgonxVn25bUru1iXo1+jI5I
iBfeHm7Iqa3jI/mxJzyw2nqpUkqPaCZIoEYLqLOCadaqqfUH+tdUl6kFbwnaZSNfcrDTqeW8DYYD
sxKyiNmyMU2285ZATyhC8CYgz3RX2+hLtSm8bF+lzU2EGHIVluVrBHuc1AQYDCTQ40XelUvyPTTK
Ry4noW6qFfI/ODqP5kiVdYv+IiLwZloFlJcr+QnRR63GJyQmMb/+Lu7gvcGJGy2pCjI/s/fa4HrK
ZngoHPmimpWzXIoRQrsAiDD29s4ikzCv4AquifKhcRrIuyzWR5b57GtiM5HBGgiyJTIDBn5J+qR6
zjLGM6RgQbLvk19Gs8i+XOO9L+xngrEOZksd6WrjHbSqwHrV42bJ8U60pc4szj+ToUIJSS2y68mj
D10GGqo9+5r2BgFkTrxHaeJd3uDH+uqY0BQelUCIZq9gKxCsL/kpUIMVqgbUAa1+TFFw69NF2xmN
9rGW+l7zMJ50TvlfNjn3dcI5u3rsMYL2LxGlpzV1rb3rczVowVfiTNWJZMYCkGagh/zmoBPFy2r5
G3CAiGS6iylSJdZnlxoH8k7czuuIt+XguxywvNCly380guxl9EvcxxndwjC4v76Xr+HslUSS2TjF
vPUSKCff59LVsI8uvbYbUTIzYPIfV1fckbKd3LH/TQwkLJWR3azW/zfaIIVmAt/8x8ANWqYoEnfC
LM5d2yfXrrJKkIaoXqzuqtHrlcqFJVOvV7uR4IVSRrWcyvxsEEN9AJ8zsMSeRDgmWfWcXdzZia3e
+VhT3pMWqjvVQnsS9j6pxBFdloFflB4UPMa00UTsPxaQkAiH0bky8lc/4J9ulhS+YWmHuE4pl/ZW
dx8SlUakqaPQKdwPQ+RnbXBeSxM0j8aobGeo5f/Rhj/a6vzFXWOHYinxo3reb9EaYVPoWghUVQ+7
fKSI6oMvgPFQIXaOC6UNmnAfnzRtqFnzSqb0hP2mS8qor6rY/XGiTylBeJXnN7cE6+4R0+jH5HEp
dtUX12W8rs3dEWE6zc6+zeHng4AvsC5DpVh4lNr1HfkSPDbbpnnlNCFrIoc0yKGEB3ULgcrDoVBv
pT1K+sXlD3NduEHlEmuCTON6LAkpckmEGl4gltxgxExRlQTJnhjb8SgdBybcGBqiTEJO+OFQUnZk
7bwv8LfCNv8jaSPDVA5GyOH03KaMETxGTu1Mk7bkoBaD2d6lmmcw0Z0iI0Xp1Ln+LgehlEOYid2r
2LCsCtNf5JXZj5tJ0sibDpFUS33XcT3D9YIi9boIGeCUJDd1WRqofokwCWD+muR0nVq6JrWtchne
9DFDl5p7sDiZBAKFWoUlsnCcdi/74j43GYCMbO52YuZvchQ+3i4tXjyUVg+rKT7LuvN2COcgmejO
hUs24Xwx9lNeNye9K1FWABftRvN3tfC9BvTOaNWtR+45ZKNVmPpVGQ/sdLdCnYrApyzIVHboOsJl
+67vQkERgGeREshg6M/6yIkTjRx2v8dv5UwPxE1au6wCL1IwF2YHUH3kyfgPu2yEtXg+aDkwF9yt
RGBMRA2W8EBqpAKxzcwtLQj4G/OUMtXDD99169PIaU17boXLsN5UvkTFUNmMTXnHQNv9NcCWsIWh
GSxy6C0Wws1DOV/pgtpza8unam3TKP0/Dcs3mwcrq+8mgeovefOjBkBLdpdg2RIEsDpOfc606Sh0
vPq2tmLszdRTLSpxSlQbECTq3sVEz6NrU5ihNifrxcE7VdjVpar5IxIawsJz7xmjIyZQJhiFHo2v
YylGMPSBwNRecJECK24hUuRlW5ySNGNCpvPMBsr378swHnRzdsNhsylPM0M1UeIX9LV7zhNSGFbG
tpIyNksoH5F+1so8FyaaKNZ2IGNr42+Wp//JFWBkVeO4N5riUW+R+mQiA7aGV/UbyOlpgb7ZaUe/
ORtl47753oBVm36PgBvY8U6+AkrCS+4XxvNSdd8+Z1FcLptZc+izfZPOscfB1U4Y4D0wjz3wuzbz
vhKZv2a5jICqkcYweSTATvhACFoFbohZc+dLy4nYDkPOqvdqHgrmY+6D0vke0Kb++lp7NkBU7IJ8
4ZrCoJdojn2tGslnnU34/+sSD3JvHxlEp2eT6u6KKViRuxLJhNgKvUttxrrWp6abEYDZ+sp1jD5l
LL4CDdxysy6XIkuZq9Ec8+LND1P1qoKZqeqmuJqz4G31dAbKwQnuHYu6wX3e8hNi9m05IIAsPywG
jMpJvnssnLH8M3DUxlTtO0Mgii6+G4PDHhAoNjPAoh6q0YhwdYrdbrohijVA2rT5rc0flCiHQyaK
V3S8czR3lBJ+axxmk47dCox96eVFDPkO+3bfwFKtULPZKeYSu79XeYA63DNVnKUW/YygEw7osRtc
6Y6yF8TFBOKWevbkBwtrwrkPxwwLL9oJUox1WgQrCUBR2u1Lu/gJ6RapGXZZMuGzG9zYLORHpsdl
Tb7w6AGiGilxc8sdOJ0QFzhFcu4GxQyDrUSKm6KfF+uajYjwGFJvYnjDPc4FDwdKp+CFIzgq9AQp
FQ3taT4xM3KuFsiE2YAoborHBishcvKvhFr57guMKqMYHuZhvKR2SVPJ8NawxmujMK445mLfMtzA
QTqnMUnYJwWnMZwW5MVFpXEkBJUf5/ZjXueftADkuaD/r9NebS/dHxJzOczJXEFbFvDggNXIATlR
OtYT+5EWWfsIytBY3iezejD8DcxQzfhQGyN2kGacOTHO7NUgaJfG67qSkGM3r/rw2GT9uWAWdEjp
W0pvoh9LI5W6z1RlqBTsSVz8rrrpjHRz2BQ+rzfpGnTvlrQwe+cXgWSDGS2cAKNLSXMqsv5KtsZZ
L8OlZcbU9VRYLfqdsDDdz7oplru5RX2B+tSleA+6gdPZoU5fq3dQevbVHpHiGPjvlUBg2/vYvz3r
DJTok/yUeKF6TawAxh6QTCWIBarG6jh4mHeHrMOQY3uPIx0ueRBxQkj11dcObKoMLNFQLTfUaY5+
Ym82FQjWxWJUtoERbW/57owsiwohcZbCHzBNpvZOXk8RheBdjlTC8zK8q2Zoo1ln0OlaT9K4oF3/
nsnqib1KPSZfJcysuEMQExsjJFlM/yMAUvtX4ixgR1NR3fmWOCvGVRo68D3YyJr5VKRbPNWmUbVk
hzjHlIG6VFl69Ebe7UBP39uG+Uev2i425DAcWx+782j6N/JqE6hXBM+4uUxPGLW429hX04mltCF2
ci6m4ChTfoS/Tl927+aXovZj4MXMIztWvku6kj9vyoc06d6XMeodgLV54320GV9MMjWPxFOpc6eB
dZm9t6UubPTxVhtmTZ6feilDlAdwdTKT/EPcAZ2Gcc+SBH8niR55fRMBD2ZUFBSM+8rLWHrrnpr1
eUxWk4yg8arbJDy7tVZe6McPQaVR89TVRGjW+s3+PAoaSv0iMW+p6TEbzSgW/aEN5dRw8WVrrIT/
0CgW2qboYWNRf2B9So5T33ykG0BZwOves67Uug4waGm2e1+MJNqkXez0tthP4JBdiqYwDWh0KND1
p3EqqEihhqzIEy5lORgnQHDMIpDOxc7su7sZCQ560plgonz+o1f1L8ttP4Yl6J62HbJXaMHNNRJ1
3aDbYDl7klKqP6O3GDeognYsdW4WO6dmQ0uiH1z2YECS+ltO9MStq10bVMwC/CZF34H/xtHyQzcb
TO1y+Pdan8J5ACGi0VBKv61BHFBQm9WzN8urU7VkVaujZ8zpWQXbLsxlLMnqZTqTuczZbTtPkHia
g9nbOaApTTEsCdzTINw+Urndh5Zgtu7Smg3jKh60bLNQjNykFDHvwW3NQKgncyEih1ihjhNsM3K0
0eSIpzFpxxgwQheNgnG6YoK48iqXqGJ3Wm299rX403krRH5zojBKCtph9qa+eoRR+eiMgx05WnPy
TCisy1qxh84f06xdTpaWfiJEAopUMHn0K6sj8IpkqQ7BdO6If0mWi7AC0E0Lwhg4Mxe4Ft4NnVeC
zwOtgOY3c6Rnk7quLRUYdoXrjMMaASRwj0EOT77FbTqN9bYCNuLBxjqdu5kVpwUl2tp5jKGE50ZD
M8031nfzTQjnDtuVttFZIiJJxeP//9+iV+VjehgAlYMgEZLjfQ15+4yX1PfkoxzXTzYf9c0JmLjJ
rHbiSgfoZTOxHzogEblGLpprOBu9C8UcMiRWgyllPH0Ba8bVf4VNyZqnkWQD9WB1igHYgzKWeGm2
iDoGYbUWnEGasQAdtQR8UIm4pP2RKzvfddaoiBLBbcpjt0nyJ8CLiPVZR3UmQ0OrqY0TK8tQ8+pD
0LTWiUJqL0EcxJ3d5rtE72TMd27tiKfaa6PzlrMNYE2l3dMBVELTWWd2ROZb99fuuyayXXLWW0NL
I1yQvemfm2pgDV7ON1mslyoAC6vbmcd1t5pP+pJ9gwfaU7J58eL140Xj4FsTEpKg97HInhxSONwP
nnXuJr87mqNkXoXLH8If27ZwAv4/6z7ch64DrtFwKSYSkX8tSYPSBaCqKvin9wGETnVQzbilFjjX
xHoGkltAHmT86wc2HD0t6Q62VTLxkiBiwHl/U6td155y2eq6H/6AJMRgf5yWtjsRLvAOEoDweuCR
vkDhpCa0xJB/C9KjZpu5i7TOKI/PZds+5I4GK6q2oKcpESfwwzCOoJjig72MVtBGfVMyyyj4sYx+
cs28FqwE2nx9Lmrxz+QuAAaVmSF4Hbrq6sJM7cWWWbMf+vHq5wY8U93+Zk+wT3Ug7E5Nw+pP7rs7
Q2QayUgRQ3pPPcAKadeY8dQtZ9jgAB+aIaILxaPqvef1wpRI2RotHyfqaulkLRivU5uYUWoHnwgH
QU0Gc5TDR2TMxR8zQLWJHQCjB6K3ECOYMZw9g3/eDaKhH7B7swfSKm89+qP1WIO/2BnDWDDIR3hk
1/9PTkw5ha2/qTIitI8e2ELpwWVxPw2eut1CTbr3shHKPqufXpB7Vbv5Sc9NNqWy/fJIDFhsigcN
DFQAtjHLgmevGudD4ZSQ3dYkHIPk5hW4ahFKL/uu5OFKqdq1QtwbFLu9L8+GGbwgONk3NVHU/fhr
NRvYghXuF6QKBnL+rW4pDagdbl5eP+gNCJtAsKKoOFloGKKgsK+dtn7w5a17a54+zTV/6UqHrpKR
4W5pyU6bqPwyRjL1tJ71Qb4AM26uNfu8blP0ebJ876z6zJ0SnBdVxKXVfNLuvha5KSl+MxMQaHFD
evuiu6l6rlrWsqY4TNhJd5rXL5t9G4hE4XsRe7Bxl1Z08wLQeaIGH8weTUclPtSq/xZz9dBLk+bM
zHBMlUy6rSZqNcMI+5nfJ1dNfu0GEo4a75Hfvl1NXgA4Xl6qn/PtgGZHeGUfBQ3MXjwCzboPd8L0
7Ns5MQ2ot3oqR6mh42pW561LTdD/vn5RFOjNWj+o3LmYcMruFtT5ZHouunkBypbjgW3XN1WyIlJy
ee65troMwRdJD3tIlDDRiqtgd7sTHnCRzJuuoCmRg44M0M0+cl1+oDVMzMSr9mtqzY/ELZhUef7f
bkkiZUKvts2JpD8GckoQrrbk+vtkTdu/7jyhBSX/0E4u6Ug9kXjJa73RRRUsE1EBGckAQFfWv///
erz77a7gYOJeDp5GgbRibavglS0S5nTXRMfTxYEGUKVd87tMcycevOdFDiQ5+DzBBdMCfyr+rNZK
UyK0i65ZaywJXt4ru9UJAfS+2JSxYHKTo0zUuiteUwyDUZaY7ErIV1xNN0KRQa+MXzetfvS5+JOg
LP7UqzNFb40C3GZ6OPJWGXTNaBEgmPirl4cK/d9gfnG1E7HqqX9JFQwXwrMo4PznRWeMZ8nLNPHy
1FLBzOTLnWciu7GdqBqZDCGIBfB/Rxy61nwrWVGymFdtfbOG9CvxAaImZnHOVuck4BNng2QmUv0x
lLzUrvg1IbVdOgKiBC7Zc1URTaW1/h/mmOvQwlixP+F6BnFfw1Jeu/yF2VHPSIEXpLXzv6IaHPiL
1TYSQORjC4waPgZOhl0A9IHSOBMTxNFl0FNAM17Lc5HPXSzc6tfy7O5Qb6T9CX6jte0XV+On9Vnd
O479xGcMk6y+T4l6tKGGFwNOmgpKFjWmd3Bb46OZ8zd4gjeYn79ZwQTO16tfFlpPtbOw75NMtpqG
QrlaErb64g7fZQ0Xx43qxvqdtQh3q2gSFdsQxWOjUSfR6s9VpS7EInRc9t0rCro3jOTYtjuH5lUy
apndPYPXP3Ulm8gyxSuTzd24EeITcw5Nk1lrQM+ORuszr19nXlOWbp+caN8KTRH3jbvutEYdnN58
GFve1zzN/hnGt27Q7vec2zum1R3KJ2ppskcRVBvnDe6ymDhx+6iRt1wtMpx6QJblNH+C5b9VTn+Q
SQVqeZP5tXo0wdfcwno/Cn9tQp/OhPHHsu4CE7WVxKWVdmAgXTlHtV+iARWgN6UjeWfJTB+LZ78e
756Tx1uQIxuMyzxCSPAR4ARBteun4dOeKOVbF1xNU0BGVIqREotwKljX89AcMjBmhU33sJbHsoO8
1xt81hu3rdENgpDYQ9YlUeHF+pV7GYGBtnpaqWQrLVMh4vMnWRTGg2Map6wxj/NCD65ST9uYbPLs
yAveBdi6Eo97SdooE+EJTlfabDmgyb0OEpZR9qdSWhk3d6WbPKqI0ajOYIggFZkWnZDjdAs06V+s
DUVYVGBlLRzT+zoD4aqxtZ7A1sVrjl9Tp9UjUWKLWSlZ4eGZncE44LWDhrwp0UYCpsJU126OSmLb
KTK6LxLFLHDP60SJiOXgWpu+Yp27vriy4uHg26Sxelc2eqIqqBUMLCImLEIJKIITjssMxVwqEASZ
UHoziCToXsiVCMjpYIen5Zq7Q5DLISJKopJXcilqDD07kMMoC+QXE4QD16oVsZnnbSqhg61r/SdJ
3KOzyXia4L1oz17tILt8XSqjDPvBgtafZag6mvyIp3A9eIV5Fw101cCBJTr/AbKEbKkvv4cZAUQ2
U4pjpmB3orR7uyJeD8bx7DfVn2buKDjc+s2R46vgMIlkYfG7mPZvZet3p5PIvIf82zKGMAeJcjBq
+MMUqwfbXvhe+/RZqeq9a90inFM5A6ODVzj44zXHLLakYGUNBF4ZOXidu7zpNoHzvrt2J9vpf/qS
tFVikXDWo5INnoBt5yEB8ubFVCYfqBrCts1fAbrFZkmyRkUVUasiIsOKy9W3meQ5Y8QQo4Y3WZxs
bjk8H+pRFsMDF/sFMxQDmo3lt4JQ5srowCLK38UOil1v1jfgxM2BeK4hlrJt99k8cOSUlMRu8E1i
N1+8l5eIyOa3bgry0HceNMciPRm90K6uclK1+gDvAceEmZAFRHKXE+dZx2mgU9dnVbrXAOzuFzB6
+6GodymDO97gj8o5ti4iiWUcHIosEfcCpjpyvGJRd3vg5lmXko3x8GZZS2TVsMhNZgS4GBkdb4JC
a7/9Hxuubmc6gToLjogkMH50/LNS9agDXTQ2BVcCCkrv7mw8a8stzuRK/PWH5CLdwDn2M09PffUo
x7nv5JOC9hHqMDbg5c33vDIeuCtDMaC+9ZhhZ/RUdV3crNX/zCbjQ0MXQikIQddr/zNJB+kGlo6y
X6nNPfeaE/kAULGjWr2hgGmIbZgu3UjEhzGfeWHVPij4OjXydXaZ4mQ3EvfbTFA92zC07IeU7jhP
nk1vQBDmMfBsNY2hhvdug1rbBX32XDnMlBczpdZ8bSUQuEK7YAYJ2yJ4GBfrxS4S9BsyAcq63Vuj
d80IcamI+9Jn9uNVD6tgtLkbTb1EB5Ine1MKZCrd3wo54Y44EU5RwVkygkCItTaj0Q68IQKitnet
9BcnIr43a+ijym/fCjJIdkAhYLg0QwqAzNibfCpcZi2vuZvt66Q8MBeyiIzKfpCXu9TyUsbQ+1D1
av5fsnZuvqV54Zzz03mp85Np/nqlQYElRnP3Jy8H6yTVIUhd2NfJj6BQ9ruGcl8nUyMQkWz8DSDp
aFFb1GGreqZ8yI11rNC7oFiJnWRGqgJG+7ooL4PW81/gPJ/YiNUMAviN7Kq620SBNBo01USv7XAR
Ogh3oKz60E3RzPNQEulhZw+y3a7TJBbJxIZZ7x/sFRRrW8/fyloeg8Y+5h4Z48l4M1X6F/iLy76c
gLgpZTWQMzfCJvCtPEVOMEscr36rKE+2j2QKyT+I+tUGOQoiWXklGTdDjawu9Z663kNop7H8IZ2b
w1G/2QUdOOk1gCAMFVtF8Fcu5ExLk6ISbV/TMDXqbZfFVr1zeueT+E19L9vksIBBr1LSxwU8P131
oYmkm+I6mgPwiOQPeBatabUEP8XE46/X/RyZaNsRVG8EvOUxNdc3tLULQQn164KkU45a6Hgg/9mX
WRCbeNYEo/W2CgHZH0YHLnvPWNXTZEi5/KkoxhlCTnynxg4RihuPDjxhweg8dlSJqU0cMGxfDbe7
NbNvsMhLP3VQNa1m/TV6Nn9GwYpSD1JSC5zXtpnuFpEbRUsgiI3GYVDqW+pcN61xcTUbVkhwZRSz
H7qOCTmxWKtpvid2GwW0RSDA0+cqczUCQzo+UGX1uxo11VIxNFwZ5wiCxvf60q3HwuVv9pB19ils
wYLByDAMr0vJ8NPBtrBV64PfhZrZOEyx0DM5qfNmJ3D5jDKStfNjFuyaxzFjhrk8uYJr2xkxDFTF
wK1YwhK05/RZK5AGocF5pALTuLzadzm6TJTH+aPLrB+rGj5kiQnC1IjCyYKANq4XC+e3RValYtRo
5re0zBqWVOtDn5E91aGX2nG9/usqiSsjmU4IOChIABPEnl5dndo9jiZy4IJl8zXZtm54YFq3OrHw
4bzg/jotZvYh2KqSSzvGMxo2aSHKtxv3LxhgcvsG/hNRDTs/64yHIlCYN4b5s1+vmfBylHXD87Qa
JngZj1OJyd0iLTw9Tnsb5v6/HP/mvouJ7bDwLEAFNwlm0L0SGDRTDWfxGeBxvUYYBT6hXcErLotY
H0UbUg/ySYBbJdVyjoeWQZ9rH6ZVfqjOFGGN5irb5m8lMXwHmAF7lbCfWN75vgGUJ6YbKi/DRZSK
H7twiCl1QagtSMUJqRLgu8eL7SYkRSwFGbH5w5yjyYXv3bXQWKzE92NnJ1HUHXAJ0bQN+kUPlqOw
0DEParmy4RY8cN3dMojNqEqDmnmtn8amBJLMVAklSh8ZXWVEc2rz+6z8cE5Goxzn48z3sNdWPlbb
Xf2QPLPYTIE2YwxV0bIoL8wcwtHFh59ZJFGQIwDXPKFsRG+nl+LbFMGW91fgsWhRqRgqj6CGM59B
V9h4eA2SQL1p9b/CJ7BQ9/SPmgxU8N/BLmmKNE4XeRqKUmPcqz2o3rp3evJWr/835UiiPFr1bxmJ
wyPoFM5U9w+j7F54fD+01Xu3g+9l0ZDOTBSOyyKPDOT5wEqkZIKRyG6V7b8xRTphFpfSXAnMmhj6
GItjsHOGFKvn7inRkaW2adCGxpQt52qt/nNV9VbX5meVEcjVvTWvmsKhoRV4qsU2tknbGWldlxAa
rEHk8RD6Ed+CPJy4sj2g4Rez6dprMX9V47KGKZu7nVyNr8Hs1pDWrtw7q/+fIgOGKU/LAeYASiaJ
HQfK2pHg2JHkM5mPa8Z3LAf719Z7FryodGNrJgWNbCUU5QM0hxmUQLPeUW5WmLpChmrbBh3qsJeQ
5muzAYKcupe582/VqGjTpTSphBoUnSTvlu4YtmMS92r8V7PnOZZYoBGSfAwWFS0YibPqOSgNLNZ7
Ty/OFkucF0rgH8wVKdFcGKyRdEDd6jUkdBVZyJxxWPyiOnAvax18aWX5U/KBjLNWn1LD4h/MmRlO
I/bOZbCOS8qd0+npGC9j8MbO4axP92KaDM5E2glNfDaDre0yfe0IaiwBx0xPg7kSrt4gcu6ZG8UN
tjjTIbYvhz68d/vmd1y8JSxawjvh1R9zUbPaUR5nS33S14BJ9tS95XXGjBTW+uCy45M0mbn2Xeuk
GK4QyoiJOWjVEGoWqycy5U7d4JANn+qfXqk+6X3R58iENA2EBsc1Azc1MQisdXlKqhWfDUL4kKr+
OyvEl7tC0QcL4OyNovoY9dYN3RoGfAriiVqGy2Cy5Embxw8zEajnhMu/axzABVD5u5kIhfWc2+X2
gdnvMKn/o21E+NoTvchHftUYeV10y/5HJxe7AXq4gaXUZF/h/naHfGgQWDlRPiykwa3/JhfXRuDU
H5VgBIv76A0ez7xfR7BhXm0zmzPgUBX3QbnsnJC9QamjJgYk5AzEbSnAYdHIPxq6OsleBIpNHBnm
p2A3als0vqPevSXN+Llm2dVz5pJQESIcxfSZGM2Xk/QJzERt36JDtLCa7lc8jpHo+ynMtSzKrD+m
WS/HbDW/p9F5mea53BSg/HzyeCZCZsJ1Xo5JphPfNTindp6Z4w3Xib0gaQuuDmkuC/W2f9SbRdsb
kv2Qs/KGpY0HXJxS9Nzq86shkJEaifHuwcHtB/58MtPUjg3EK9PTQ9uzttaUJPVLOaesrQ/5MtY7
f0Z6Y6Vdd/as5s0t+yPMJVLLKujc4qIs84bFVR54OZZwFS6bUqs8d4aM+oldhmuEJilliNhohDWY
ie36t6q2twonSFPl1KnJOJAnOJHf8wqu4Mf2e4wzaiBPxrHONrEAkPkH/zrqdbLdAyleof5B8x8y
NK8xm6omJun1Lw70AUEuZ9R46SznphdahRWGSZGRgXYoDLpl+Cd5JC0+dXZIbhiI5ldhmX4VK1zG
VTIV8GzFSjf3kKZO60F6vH3jQlU8d98zGZybjBspU6JNGw9g2beOwY3n84gCt3wT/ngLwpHkP1xz
o3+yoaVdavZaJSjrizXi90xkCYRQ30mb7AVjbggJkMN6tcp0iwwiJNay/nr+5B/XMruplJ191wRO
NDImhnw2s0rSBKtL3GQ4j9aJztj/mazOitxSv/nsTojzwKnhzAwIJNRgWkfTPThp6oTJWAPkHBKM
ZzWgVend9Iykx6HQKd4ypV9Qjh31ElnAEtSnRXN+jYSSqbI5n3NiKpItMm9ih8aUtGM3ga67rFN7
H8gK0g2OoazVaLDSjqzPpj0kpqVRbNhEzyXBE3GAX06+zfbqh6FFt+y1RARY/r+UzTTbJk5tVWN/
Yp166EF7MWdGUdZ5RtymCDKYGxGa0x2beY0hRjlXPJovcisOUXF8T00LrQ0XPOvk+tK+jGOfnurt
cXFK/aEcuPAIxUBsMGl1VOnkaQHPCidwOHj861tic93kK1Ok3N5vft1m+ShTMpFHRfyAueSfTWWJ
wzrPaLykfmt11e2C1ONbC56pIPDRgrgaO+5jkoPxdtR4DZv+iBkK8HspTlTidAj9/EfYpJwVSNGZ
P56T3iFhAGG7XRHt4E2fQ80ui1Ga2Gn2wD1bd2EngrjSkAD1OhFvZt8zTHltnQdYmu/EndHCETuQ
DKx5LUHcIz5x9N/0Khpr6hkKyI7z4zMj9yadWEMK5P+h7sdrmX/1EyafeeYZR/6RPJZD95a1wbMq
XSccrRq/2U16/q0v/1MtLhIHRQNROY+tmT3g4sVc7et6KBUZHAgHODqKUz3wgeeV92Oi8mekQN5E
MGXdvmltJr3utKM0UwzMfGolN87nw2DaRzRQAC7BEIiUvjtbg/96g7Eg0ICcoQxpdVl2F7wQoShM
8ntRUfZTY4dILmuq262W0HFi5N7LQjxqgBB2DwmjIsCBkOxB3pCVY2TOCWb3V5MhpJlcEODrxIJZ
OstyXn/dw4baIlGusv+SUeN+4XXCls1Xh0C2CBeve6RU/BVWVp3y4WM08XEShYEMUuTbJvarzrFd
Z1CTi2H8UehpS22iQva+qnn+CdoWfkhtHBfR/ug5c2jkTA4lSPU7Bwa0rE2jREQUdEfADaY6mMD3
B7uAMMLst+e1ZCqonnrS+rR6l8vxLZU1NEv6LEs9arR2zuw9mml/mugRN+H6M5fXc524eKazOINz
Xk1UxbTGbk1XLMGoOGZ6IB6Hcd36BY+Oh4M/jmbkdXLyh6o1Ibi62odrnpqWvWxiI3lprPpfma9I
W0gQVn3QXQxr/lFGeerRXjFpHn7nqqAmspg7rdUP1pA6Kmkg96JmiW8T01U4owv4L1DROPLZzjcN
+To/OnD3Qc5NRHstap+Bp1YnofDuNB4uK06wSO6KHyxInwrHIFFkG/WmmzmAIzufnaMj2UBVtXhM
pHiqZoe4tP4vLtuEP7eYcILo4ydMCYQwOrcfZz/iPP5HuievU5/dNZ2aueOI80piM9IRV4jF4Eot
abjYI6MD7b9qqT+1mvFBns+vMgAFozvfue29CDTyLBTR19fLbz3SQjvVxU3ONVk0pRIg81np+hjx
d1LPvmz2ijtz7PAYEcWgMuuSFmlEz/vlBu7T6LpQd4LT4qZ/14X2mEmssyXKJmVxcQNv380lQZLZ
EBEAQvNdpTt3enJdeU7w9+y2R4eJ2XSoAqRrFs8xc9OQDAsvmrcIvH6ct2Yxkcill7+2NP/H3Jks
x41kWfRXynKPajhmtHXWgjHPwZnSBkZKFObZMX59HyizqqToJNmtVZul0ZIiGREY3OH+3r3nqqiz
UN8G4U76BRmcOX9m9S9UuK/KJn5AURbTZgi/NUFGv2NEZGwGm8pHWDuEJ7ytdLwp+/kEcNAn4LGD
xnZAiG44KzW1byTK3KWugcAtJwUIAlDNH8VVR3im1qZfOy/BmZBmtJ+NoEJXsMT1IbonnhuEFErq
/PgUAqMrlyqKecrq3/BvfxPKqiCTmerjJKEzDx4CyCnn9DM+o+veok7uIYnp8rvSs4io16e+VIVn
pVRsol7o0F+5ClIhLa9fiS0Uc8Qta5Vl4lyDZgNnnIC9irTOcoMTrwUQOyLicsWt7hf3yXNrkQuT
kwbCwotprK1MPMeUpMjYPQq/UxaD7l0TDvVUjt6Ju4iIoSJMFwWb0MYtSYbVWO+2PuEpkpTdQqOf
SzDVJlbRGVDZJAA3RBrRT9KPQOQbS7Vf4x6pY9Eyg1odmpTGWU5cEEy15KGpTYCaP3gO5YifyRna
WdZdd25FCprTHMm7/9SX1qsbxgACcuJTR7uZS029rqwRMy+RUaVlLKuA0zFixfFLQTWpaxZdjSp8
1K6cmpFuXKMJuCbg2rtqGapDwDQqStKMZH/sMSlyqdzswBawpfVhKzYW4L6hJ83+07C7r55ZsqFo
KofDPiiVcke0bLwM+hH7X3FWzYAejUIxKHKfwjCvdj1q9KimASkr9onqs7TiVyJpz2lvLFVCKq7G
Z5J09EY7MNeT7gGTgJ2rGeBLrngScQ+6JSM80TsXECchq8IawAp8iSgdEjcVPGBupT5JB356a9vS
HkiJ2XdmbS8GZoNZ77tn0lon6dXGDtgSBC68MFG7O55sAaar4IVExWwOXsTXEf4wI+zqOC2WZkI3
V+vkwqyytazVY2PpWN2yexs6D/L1Gs8LRXBahFSxazSitipfIvacuEzubRXqamVqD5Cr17Em5TyR
QLq5ICPOy2UlOUq2d2t8xVccd7cwYzLESr/8g4hSm+uqof1vODHcs/K+aEU5z/GwsK7sH4Ejcy6c
keC9fpaWrBXaTl6T3hosjIkYkk41Ji1j++LIUJ13FvKL2MDn5+NwT90FgiKahoZ1neu9Oc+DQr+q
hfRZ0LhPKQW3K8eMfDwVK9r34QptKrgOfKYIo7SZg/ByYCOeKijnp5RFcCagCfODVoTf4nx4RbZP
WhgmHzITUYzXR9k2N0kdnZxsiu3ANecynq/0KQTQwM+NXGka7giXu3BZ2AnbUl2WCw4P04mJIE3P
6dkPh3Jwt46aFisKOlCeyNsdF17uvw4efWHb7x+MMCBMA/9iimqgG6IV09E5MYB7O+0RVf0c7eOJ
6MbH2LRXfp4mK/wptON0Pv+UoMv2JVypOuCeNl7rSoH0vM7NRW1jFSnjDJGw+UxXh2gOICArwvmI
zkSKFA6RnJdD7q5bjUULpF98YMIDuhzikLFMUHlpqpDqp9lgV4g3zXSIzpoZLYLya2uNzw496yqL
XgXplFdsexAImXAtnZKxAQ6TxV6Fl2Owg1nVSfLRkjvX5mII5Lpzdu8pNEi2AYVpvAoZIwGOrCeL
YMVJeVetVCyMxxytu5XYLY9bQlMGIPipAj1M9zN6xAmyoKEevU3SxMcSC+ycrtm+ZuryhZIe8kJD
xGU5wbarjPYmIOoanzJRq6ySF0qp1ivYIZuihF3gFqU7H2o4R2ajPIxdSmmzTB9l2o73OsIepow0
JEFOKbSOUCalX2q1fAyjaKuEqffk7hz4Dqu48YztsHWSeXxb6Xr1nETOOWzSaOe9tNAucCxjDUUu
IzadSbuZ5Nke2l9BklaIaiFZYOwh0ir3903pkiSK88CoTYE8JBCLzIyOeZMmMBRoyQV4bcHRPAYN
qEFOvM4yXTnpJpVukWcnX4d56jRtMLHA0hUlpTEmoW0IeQIlIxqJoFdRslo6RHkfdbgQxQZ3+gua
fZfPZN6zV4coQ6s5LtWUM9YYm8i8FsIs9j7msHlDAgGUTifamVZyJ0226D26/TSPT+DW+Kbvb6os
6+4g2llkIaL7AWCNVD+06h0JmAeVnc8e4dUsN33lkLiseSid6ruqJOu8aF50YIq9hwXNSanoV22q
HiuNBSiCJx6KPsZ8PAzxDJnxeNBUthTKONw33fWEsIkj43EEa39LiQCLcufu0zLlbjeUFQ7TcF6B
XpwrMu5XAR3oXtPG2SBTuc+F8cXvUmOt6LFA4+kZ+xwF0FXqGGe9gpryGFh+fU0zJViUWtIuSJmA
8dKoyW2AZD6LTUwJoZvd9GyLywS0hSksd6f19FLtsucU1HWwy0XKTNrdhexiTqREGkdMDFulce9G
huFupNSWCG+d0MmGko8muvHQGeOubM4V/mKsYTSuMCY9R1F/Msy2B5nepfMuReIz0ZWhD3lzu6Zg
gvybZouhH61EL1mGUNtCA3REUuFRgfK+OM1nkwzcBQGu25x95FVeF+5GdUBooZ70F3Ge0He36u6Y
WeZdWGXePiXUeWb7wacqoj0E1I092wgWa7AdXrM2KKrVSDbrylzVJoWJgMwLupDDE3iSsxs2RPRJ
OdM9CjnKscMdnMeiWwkP6aWRRF/adLxu0nLcRznzvAxTYuUHfREipa56ME+Bwy2pKfZAqDdIRhq3
wNe+AdAqt1ZGbbdhpbgSeZ+ixO+fqpzYOxO/2rI3sxouQp44C93J5Br3LJpnzS5v2LdSdzXA/tZq
9gKfpGN6dp3jclTUF8g52S6D5BQZmT6DKFSvUreZAhJczH3aE9yoB09DBdKqxr7jWpy91KNcEYhs
PuST+8FhhvVC31j45Z5hr3Zs7uKhV85uhiFLratdGwdHVmHeMfH2ITiBPYyweBey2Ob6WmsssHOh
Bp+9Lrn1GwxFxDZAuDBBLKat/k1N2ImEavOgq1W7C8QTwawpTK2ueYx18Aqx6mHtpSJve+xJVE0e
pE6eHn7jGQo3ubHciP1ZXmyz3GwOrTT6azMLWM+A9gp6luOVyy4T5yy9+qKD0GDQosxUo923hb3m
cagdROfUN1jQN2intho1Tn0U+Wc1IOLwk+18wXtknFQFKgHkOLFup7AwCoxR5+QLM6xcut49IzUz
vxIFUK5dPVlgakxvPDPL9mRns0MqyllKafPBVQoQcDVBs3YeDyuzG+2To3JDwoAhec8f+3lb1a+t
IR5puDsbM6nyuXCosofmJIwnBTMdUWQXSFycofBPyM2+Si8TK82KD4Uc/ZM9fK3I5bxWcjHPmkBn
90udIcgbsasUcn5SlsBXYzp5uvL8muLg1yHVk5te8dmluQMxoWmHuFlbKrGPX0pGd4ULpaV0awTh
CtgAnp08cbZZ/JqOcbRm4RdhB1SyYzzu/MnR6pgSIQzr36tM97ujGxW7WGkfaGe169AxVmqUultt
8jC6SMTZsUUzPRmRHEAHlizqSm651bdY9ldZpVMBjL4WddftLDVkSSwde5V7lPYCXelOaRl8U61K
HjpTV+8gPOA/GXWq4b62niibGxPS0RWlS9aLVkWLUU+HjVDgdw3qKI4+u6XWTDAI0i+dE4I6zAwE
MLOYov68jQz9ZBXzZmiDm8HObvDHIBxFzcySPF4R4MPy+o+iJsW+SZAqah+bLhnEQqPnTXHqiPkw
XToOwGjgAh2xG8p9OLVSR6es0MHxLJPSUPfSOdU2KBdIU5Bzw2tpt+7p+70ioIRvvjs5zcZEiaXc
azX/A1LjmSfSEmKKM8ssRV/S/n7RdOYqIUWz0UK726o6OsogIDhVyVGWDgHyWJ2nkOsnG0TfCavQ
cepd9cOWHKClj9YJnY/+kGN/GtVJgALW+bZBVN22+o0/2NoXlkaFVrRbo4CVqcISAxHHvT0a7vgM
4ngCB/sNvf30tXax5FctgCGrEtV1MkQP5UiA7ajCKaMzP7OK5lOk9wRyezghc/u2cwJzO45IE6zu
C0rEF3BQ6krQY7lC4R4vokTUm7GL1qNIzS1+ZbGSnf6pjyosfXa+ZcVAPGeh3nYNJj9Rmvnedii9
ik6TC8fwH7UelqueU0DSUtpWKVYpG3QIVq+unrHarK9kTBllTK1oFQWKA2eluAvaAkVq7knKUWmF
fmxwd9+/YEpddDnIf8319Xui61rMaG24T718WyQankEFHQaB7tWi7UnAUdW64F0KaxMr9OO8yJjy
2TWkjdLtt63YaKhT1p4V0r6beCiqi5c1h8yChpgKraYjUadSfG8lEZrMPjw3tRSwdBXKISJ76pPO
WRnOV2nxaEG9AjZPc89uV5mYCsi7KqmDDpm0wCFhlin5u3WchbcyUQoQ0fGnoWqUc1kweXq9t2/a
7NbyxkmY2xvgTENJ1+wcgk7zgzHeaTL74ji9usmED0KFumtbt+uarG0a+TDxdJ+KfFbR0CMCa+VS
XT4OtVaiynN6Ap5pYRmtv6sDtNelFMm21cpvzNlN0sb3RpMHy6xnfyINd9v74tVwUdrTYjJnnlvI
hSF7yq35sfec9hyjD8WZvSrdiM70gGcXRiGiFuT+xH6SZ1qanz3ppxSrVfUQIL8mj2opEnyvjong
BMF2kBDpgkXLHSD7EYeOdijbIY5yuOCnWHXnfR98lsJ+VGyaMFC98Sj6LOql75SntG0fAfaxQzCX
5LC1L7aLDgdNS3KXYvVk4yv8raXm+6hhM+HXqXVtyC3dZQx2VbRPm/aL1XXPWQIolEpyd0bt3bey
vetYzw5l1XeYKsVdU2QWwWWmvm+6dhfV6OYBznZAZojMTNptSZkarUKNzEp048lzeOZi2xcL0whB
FIpKm9seQQYYJNHl96p1yvBWzXrcJlEb65R9NQVdquXs2JC+CFAjXd64m6wv2ZM3yhQRpATPtYNS
Bp0a4z2wDzWyLBA7n4PUe8ikrFZG47SbxKQVKGwL7b9DWkWiM/NYLvjb3l716EDRUpUpHr74SurX
6jCSJ2JS6HYqy1rVQ7aQgzTnLQXLYxfr57QLjVsyr2jHduM+92uWheMmLW177o6iP0vTyZcaYEQE
Dki47PizzlrhOAIrZ1VnNg8m8H5cFHCJah7CVwieTp2KdDcfpnm8bbutgx+MtZS/dUWwBA5z7roA
QUk0HGkIUxWqcLYonlXtaa5tK4vUXJa9JDaX0EQ1M01nscr2NhxYqOIZKfdNFOYrXfC2RiGoutZl
sgfrQV4lz70V9ARENL1enIGllec+xl1r+9qtaJB1GBHOhyb0wh30O56ew6CjRojVHZrGBrimOLdt
nm717Jq8V4Ju1cnGVTZTA1+uVCMls3LMJMLlOzsg407G6LDsxPps5hGer6jegu2eDxTbNxYeiDGN
0h1bYW4XNXlUbRgBZhyvyZHJkMPTFJgWD9aYbdnKqxtIyvrSaNLnVJjJ3jJ1sVE6sWo7Opwgl2hA
Wj0pUwX+M5yd/VWSoZDR3X3TwJczpXcMXQYeIg/i9vDHHdhQOfPK9RvaDYIsap0wQjZSOAVLNhfS
fm708JbSULMcAzmraD8dsLRem4aa37GsxE0r9khjEFEUGaKrrCnWvSzus4aAOWtwmfGEF+yCvPga
YoqHxgNBo+0xVMS6fU3BwN+mlvqJLgKVVDXYR0NS3lkatgFk8fmgdutESbdpC+6694vj4ImjU0vr
yxDvE5SsWjzSUPYPRiprsrzlGWM2dIhOe6QWuM4odMV4PKn/A/StLHPT292JMLNdXkabcXDLlc+K
d4b30GYHsdPphnKjNNpWFe060kRznbJIlba4rZPW3Ioh3ugNmxjR6RjeA3+fxib4vpZVRtqn9bWF
9AAfe4NMw8O8V7gwERR30TBHgJVyh8P3L7oWK3M2fXJtxGsrBdjWW9CeABkHWzP1GaspZZco6O4s
rwJzUW/yCGS3WonhYPlqhHs5LNkL0jooS2RRnj7ssY6vtBi5mmP5wzHR1XYjOMEGukV8SyZDWcvD
w/cvXlWtvMTqNixE0n2UjSihIizxeCwJ+InsTZrit0+HdJg5jd9Tek/O2Bu8XRM196pV68Sot4cB
DvvaoFS7JjLhm2rU9irpyWQZFSydUo3KBwq3PAjtXeMX7uemKYcrn78I7XTnyUlYTAd2OdHpITBD
LS6IouhLVpbdVGwGULBAA0pl3nDEvjbJXhySYqsVaUVpGD6qgT0cTxZARIXFJh7pbhbSNwyqYe8h
tWg7P5+jc9bh5JC07WYwdDzfvTNgrd7GiljgBn9CNgCCFOfVtnLAnNhXpCypR9KNAc44jnY1jMT3
eQhCmXzYt1uTKb41tm3ixTei131Qkm1NwQvwgQHEcDD5dVbkPpVmnbSJUomWeBuCeR8bd1Zu3Q34
smfBYPjbcNr8q12+cysRAiZQxTI18E5raeHPnb7auVaXE5Ucfg2DbZSSVnqVQfaxE+h2oV2rG5at
5XxSgprZuBhN4250u+HWGdgn00u2znaN+d6rmo2HUnnVOP3wVKvxHZEc4trSdlh66q1Xwh6l+leu
Y4sJKij6dmZUqMd4NvVI0AR2ZssNthSHfaxWwLpdfA9PqkDb0vPcRA9D4CHFibNMcSHNCyc8pmUf
3NZd04GAA/Vb6wPKYxeZLtXSr+z4xdpVsfTUZpPNtTK6p/iP4i5NmocCtdGBl1hrZv4Nh1u8BOg2
CQ7y/phkJwrM5RwiNwMpasdq3lgqElxrcoGYSX2lkz6eI0faDmWIKdKYPAGYx5fqQHumHb3HLpkS
X8uANJkUJ6lW80W17f6RjS4vmC+C1pArLerTO4OWUhdwa+UqJzdu6PYkhY2C049g8TQCVusUcpHj
xPIdmR9YAyBmX1W5RJMBcGXK3R4/t4OBZa29GwWJmgH1vb0kYh36NFqWCHGzRx97QUAamaGDjOdZ
YPqzBubk1iMTfU2mzi7CSrsdPYyHSM6JMPEqvLTu9RDo4lNRLOvWqj67Y1fhYFAJLtHz+nMFaMvB
cW8L6DQR0LZZEIEt8vW+x9cqzM+Y2MEgts61OkJh0kYwSn1D4rNi5hpJXlaAGKywnvCflXFVfgKE
22xMG25KT6iezpaDR609shkokZY7tCUawfCTSs+qrPBeNXI2bLjsVAR6a5MEQL7UJDkPWVqcyIlR
r33fWFJGWbqmV9z5nWTXPenOSnS3UWlHNySn25nmRTC56NbKOwR/2icI9jta7vadSJUHo1EfXU2p
z0iYoKfg+clqzd7IHGWp8NxoV9TAO32TgFmzLw9joiv3kwhuJg3ntRps9eC6bTOPMpMwECGAE3bN
bYrHhPUoT70hUo5hGDBJ1NG+7yKcpojBj47KY1E4FWq+ETuZgVt+/GJqmpgJmEmfugq/dchzKIxz
OEsEsS4qcAMzjBYoLSJveNAgjKCKqhURnL5/cQf3wRNogunAqnNNJSmPh+taQdHKSsaZgxaks4V0
YRvTQDh5oL1JxPU2XUdMDu6mCMUDagiFNvCiaONuQ7zIxqEDdcOooELC5ol2EQ333EVASAt/JXV4
h0rD+GjZCW6sAfqM1r6iUKpviwBOH/2mrW+E2tzoivITKQb07BwbLJ3UWCHicyq7xtnW4agAon5t
bDN5CQPS08li4AHa6N3aImNoWeQR7s1aKRehUnylzFFvu9gpFmj32rMPpmhhYtpaoQPB8h9r+T23
Pzxe827QU2XRWwzGvml6xnkQb0SSG9cCB9FVpBnuCsGRdtCALbVG7u5UZ6sbg36gz1rsR21Yu6GJ
LMvhGeor+iHQ5bNJ+NAd/TPcLeWwH8bMneuDcDdsK7HV9tbLENn6UvW7G7vjtGlWSbEwxVhrt82L
NRV0qgwAhBMRC2AOYONsWCAzWab9ubYPupaWuxaVNGpWVg4BVTbkPvcspL+kOGlWVcoqEeKCoBN7
CksDkBvooLlWqSejpCzNooEuLSk68lm+hmaHoJzN3rXd9BuL5vShBUx0pdbnPNBgKSkW2gsB76qu
w2tIEsNaKzK0QLiB2agexeBDBatLdiMmiagC0FQeuK+mkVk3LZMwgjG6j0h6rtTKA93EsnM5qrI9
hlrd7UQbnLM8+pr4cNcHw2GFwo4Zi+CAcKBSFxFy0Lmph5s0L6jcRzUPYVQBemnQQe2dFXrJDjVp
QvLsmPrLPGzWBJCiwNOjZFh+5/Dj5yr3EjYRfTisnGgWtoVDvPDgsQHEL3mTNdG9qfbunYs8lNJ8
ZbBcrhu6+ZqKgEIgXoN8iT6kp7I2xzA26dN0f25XgXZGCbNmdg3mNd9RCC++gX2JdhI5ypXVaMEd
tSSBtx58oirio2ObHvuuIF3id1809OG+r3EcDYAAMbG03dRR3ylVifpp+j/gvY9NV0fr5Wgzo3cC
uLWi8LxSE5AYDZbIrcqynUWDR5cI72IbomfRTNoSsQfq1oVdJ6r8gKOk3rq6xuVUN1AT0htNz4nl
MORJAxGKwQ5f66iH60Ytj8W3toheZA8v2TYCBEai2intgLWcj7LNrHZJ9XbtF0r9ZLZI6ZRRh/pv
MpsWfpNtmzRbaHnTnoMuVPD4R5jHUeOEOgxMZdyOGgwaN8jtmShGb5t71HNrAxwN+ZPj1m9sTK4j
VV/pRNQsK6rBEXY6jTXCc1YhNZF9/kwLIdujUCmXCoXRfciw2UWqai61tipusKBvnLR8keBZvpTp
IWbKv1NV6xrkanjqhffZQwm6IejiUckLiXNJ1psIdP+8beEihFVlU5OAi2BWan1shFte25r+FQW7
uFO9ekO4SL7Us9JahLl07trXYTSttR0k4ZVQsvs8a8Z7ZAc4x3J5GJU4X1r16H8QsCL+Z9aJbbLR
ssh40snmcy+yTjh5iqo6TrY2NeyBpTGx4AqK93GllfNSDo/O6EOPNvwbnPqsGsf6KWI9PGumRaqL
EWDPppkueJHYQMMwAzaobloBV4W5/Xt4x3986f/Tf83Pf8R01P/4L77/khdsK/xAXnz7j7s85b//
mv7mX7/z81/84xB+qfI6/ybf/a3Va358poJ4+Us/vTLv/uenmz/L55++WWQylMN1w2P35rVuEvn9
U3Ac02/+b3/4t9fvr3I3FK+///YFlKmcXo109uy3P3+0+fr7bzpJsP/x48v/+bPp8//+2/G5fa7r
579t6uQ5Iw7lj5f859+9Ptfy998U2/y7yo1rGaTpCJd9NZe5e/3XjzTbtVzmch2hlsWPsrySwe+/
CefvuGBs3G0sERxyk7h56rz580fYDG3VNQDMmBbZnv/8gD9dx39f179lTXomUlnWvO5FNqqJBUmz
hKoLYeDW54NcJIzUuUadqRPEVNBnrOVLwRK1OLr5dYYLzdwH9SmduvnKthnmrF/G1lyh/bui5Thv
LWxcyTFuXywW6PHexo9N654mvKsOVBCuyUzBiPpVdsegrqjUr1TUqQpPeM1+VqJro4S34R/i+rPN
9miYOzFK5S3y4kpfJ99w6JfhZ4kkxzglPgpTqjLyStdXEyPXebB15FL8mzyOJOPYZop+budAxs1P
vrXu+p0injosl9MeqLq3jFNtbnSQPuTKyJMKozgGMOqAFgLAN34B44oIuEZkkXXr2toYyUGv7klL
YCip/ucuPdTpIu9f9eylbo42XST1SS/u2TKVBk5A9Fdb2zyX2tpykTTls8yco9Y021s80vBmt8Bb
/+8j8n833N78rf+H400jBe/t8XYYnrP0ufpxoE1/8MdAI4b279QlNYKbhG7ZYkqs/mOcuRo/0BxD
d3WdaEljSpf+c5hpzt9Nw3Ysh58jNWBD9K9h5v4djiTNcZvnCk9h07H+L+NsGkX/Dj9SyCK1yRvg
FX/OlMLH11d6SXGrshLIPHmcPhUkH4YfPEum7KS/evmLTKUsKnwseTEpuH5U7AGYsJhKBnhF8zZz
GS0/nO0/J48fJ4ufIwn/fRAXU0Sg5XZb1HYxPahYRSW1I5+CNMf3UtSonNZNaY7mWcLQjD84rrdO
GxPjjxmuWh+ZuVWO+TpQXPy9nSaKXYBfdpy/f0QXs9+/D0n7+Q1KGVWBkQz5uo8rt13LRlj12jTG
4pPS4rGdkmK7V8xz/p2SQHTQR0vioi+CqNiohlY9vP8x3jrMi9xxBYGVYRhNuW4L9vAzM8rhH5C1
nn4UcP7W/aH+fJhBK02Cc2ySL329Ba/qiG9RUjrGzIKk2H9we/z1m5jutM75IdOzL/CNBBYlEmoo
NEGLIHFObI8RUadVN34QEPfXp8p0L8LZpKQYZQZ5uUax1p6csujO5phpu/cvxFuHMN35PxxCHhay
ldWkWKpC4z4e8BuuIpj8Bo2hUWir99/lrWO4mAxU3w00y/FyatOyXY6lSVcxycKbX3v1i7kADHaG
SScq1qhsmutSFPi6A7uyqsX7r38R9P7PMUPsz88nSeA3NAbW22sL/UhHgJo5qJtK8T19gU0Dzwrk
/pwFP2ZemiUm1j5NCQIUZK4dqjszrQ0yXJLJxcr6u+ivpCIddlZqbPkffMSfV9b//oQX08YQ5lg6
bCYqb3QUAoRztQ4W1GeMlO644uafyRjyEU15WaHvLRv91QJKjzZ+EAQ+Xcf/ORuzsPr5BJkG4D4i
fsu1lVcOmznPuEZ+A8x/sIqdQmvj5f0r8dZ9dDFtNECX46iLMLfmfnaTKlM6CwLpwvml2dd0L2YN
PyzGmPJ3sU4AUxHRI7L03k4D54NZ743BNi1tfxxssrOanqTnct3Rswbybka3CtSKL+x+0w9mi7fe
4mK2aIRfJdi4y7XCthl1KlLKJdxLXCZRYNu/Npydi0kjGSvbzQKnWEM8C/EcmjpdwjiF5PDBdXjr
KC7mCx62FAU8Hg9Ek4t6gSiUiFOMBWhu41CNHt+/m956l+nff5j7QCwaQ2KbxdRrB2TbKY1w6O13
bXLsa1gxHzwlplP/F4PDuZg9GneQtifVbG3Y3WTVFEYsb22CV+xDRr9vmHkaOeNLZE9I8tuEJsov
3gsXk0IbqKXQsUWsrTbM7uyQjRAyJCxP0F18ECvvn8XpmvzV4V2MfWTGnez1jsg3MKIU1AbKM8oC
smdKoCX5AgNlZksOn99/tzdmAOdiBmhBeWsezf11UxdOtvCKGtrDSOnv/tde/2IG6Mlw1I1cY9ka
s7DGPl3nX41E9Z0PztYbn9++mAIgTRRKVobFOnTdEBmZBbPLSpLF+5/+jceAfTH68x7SUKViveoE
pwQdlC9CSCLILu37ZDRGax2HtTlpYaLC2UFXcQY0im730XPgjRFlX0wMmUa7T2A4XitF6z55QDS/
wmEhYSiVjvLBs+atM3gxN1gK3pKyGliTV3lHHgbJ6jT6bfvbr53Ci0khQ8mjssMu105I5sYM8ovh
Lnzkp/RI8jCZTGMhll7PcwhYaeIh/mR7lv7l/Td/YyzZF1NF0IfxUBosNFRPaOkcAXcQrKMYpdt1
WGAZv7UDmec377/ZWyfyYnooFM337CzhVjTS8YVKpX+vVj22vvdffrrmfzEv2BfzArw9JSx7Wa5l
MpBJ3oO7AP8G0ByuT5nfJ1a4ev+N3rrpLqaElLCtBl1EsXYg2ciF3rcNEKu8hIBI9XuU8197m4uZ
gaxsXFJVy+lS0TM3dnkv0UcS9ZX82htMm/UfH0d64kUAu7n4mN5ArFiqQO+qu20arMZO/llG+amu
+fGW1rQupgitpPMR0opd0wZOs3sR6AQk+nlKI1xitrSXI/IIlPmZQR/0/TP3xo1mXcwKqRNquS5Y
n6uRyG5ob5DWpLakDX9wp71xA3yPEv7hOY60LqLFzx6mGIiMuYL7icLJKUBtoSHpDfP8a4dxMTP4
Ce1c6YmC+FLyet3awu7ZlMUvHsR08n44iDytUtQvjEYQmvous5FPF2ii7vIBV+b7B/DWeboY8J4l
QxqlbFetjCAUQhDLhSm7W6UO5fL9d3jrSl+M+UAYTqkQaLcuenhOlU2aX1X64oNXf+vzXwz0lhGd
tn7FBah1facxmyQJhkfCIT5aPb/1+S/GeKBopZsColmHcVA+p0jncyxrYfbwS6fHvBjhTpnX7Hp7
1s3pkJ9yUxkWpQtf94O1xRsz7veY9x9uIWtURKGxwVyHQ/dt9KIc/l+NRaEnK1V6h0wJTu8fh5jO
x1/M7ebFiB6yGNdQnnGds+g8auGT4w1LzanOddztizYltUX7xkMUAz2xDR8c3hsXx5wemj8cHuhY
j3qLS+UqCrdupLyMyIreP6A37izzYmhLo5aEsDKDBLZBWJBLBIWAsnxV0YH9YHxPn/KvTtnF+G56
VFDo43LUid3KxKk7lzrldkQe88Iyyk/vH8hb5+hiiMtcabGkcI6cQIWIj9T8KszTcv7+q791DBfD
23bbsNILlvp5SVCFAoYTPnE052JDI3AxA77/Nm9djYtxngHNbolXYUeByhaYIeqKU8kOA/eLUJv4
F2+ni7GuYJ+owV9BOnWqhdY1UP1Z/f/a1TYuRnqpF44d1BrXwT8VYtxlg36F0Q9NRv3BtXjjShsX
z3EysY0W0VuxBpOAFxO5ft+SpmFV3fr9q/BGpZhuwc/jzTFLbEdlla+VdFTA+ALlrmC9ApvOCGEh
LuVGhxR6cmoQirR0rdtKly4++rp/fP8TvHWIFwOe0EZTVFnOkJHFwKSf1zfNgOT1/Vd/Y7Y0Lsa8
sPumzRNuZqw1ysmPUPVAT6J/D+nFhWAM3sn4VIw9Vtn33/Ctw5n+/Yf5awga0sYC4rC1WBCqghU0
Kq6AUbi/uN83Lga/WdlgFaYpxrWkchV5Zr7IQ/jvZuR0q187hosZIMDKF5C7TlndsQB2VqlL5zTz
Pxj4b12Si4EvkTZUEVxKDmCMblNsQp7EYyfKZpUN2Us82e/eP443ZjLjYvAXRW/jgq25FsHAdNyN
qGFtvdtL3/DvexYUi/ffZxqNfzHr6//N2Znsxq1zW/iJBEgkRVLTaqyynThx+pyJkOTPofpeIqWn
v6sCXMDhMUuAhvZAKpHcbDbXXp81DzTMT6NSG7QXrJcucMPsDzirfKsZhMtj9Lx2CzykuzHciBjH
zEmtSaEaZgp/W1SvpFmbQ5UEJs0Cnp/Un71uTIZ9g4Beu+/FQF69uZhzhcYznpFH1Cmwe4npY2Pe
cYQJtaJ+HFgK3jaGGGJf3LVtM91HI7wibneIq4WsqIeQa6ZRjYlZTXAbneo+POFElF6ENFubSNcr
rDgnHso5aYCJZWFZ8IbjfuA9PB59qAvBeDjd/gxXI1mhDqdiMPsWuIYNA1wVFI65ZxhMDRuNhEoi
x7i14rzFje5Ai6G+kDKqn+dQ4U35VFwqX65vSDENsJgFYTlaYT3Z1SVsdlEFcAS7OvthYDZ6xSTD
hPTUiR6lAkVPr+4QFWWABHRwQm5yeTUMGBP9CdJkcFlkAaFlmBcPYm2nz2UGS7DEn81jVjIovMRA
fkG+1X+ee63Cw8IogVMJXGXgMBnl/hF0zwQ3sqU3v81IiiKqsl0FXHcUfHuOEhuih3piMLgocNv1
AH+M9YEksnkXMHBPUUsHmz5okGFuG4zVN+gU6btUJyvIeNz7F8BgWFKB4cSfFwJKxJm1RQkrXwGT
dtONX6bVNNDHKcLfFXotP6sl/Ace+v7PpsjgRgCnlH+qJZVfyQhbA38IFQTPyEuENapn8IHYBIZR
EstZ+5e06McYF0z+Y8P94l7yUoY4ksOElK4r+YDCGNAxAt5+5jmB90rmGY0cFbzVYR6Bq1xU/1HU
3zMBzkrG8/DAOfxnwSmXsPQBPmLk/yYt1GGkyicCQ30JsArNE/5es0belWGTPsO/ByzUJaPyS8Wh
/rz30qgJoeetkt/NmKVb+QBHgFyVDC/nDzMwJlfWVhe4Sa4nrxZXcmWkztQbxo39l2vzQqxZpI4K
GLkOfglaG/XCB1TfAnSyrqLsYl+ZAJdjkDfTezKB0xnnMoHFQLN62lzSpTEYs3CaXenGj7lO9q8t
Atay1g6GFgQ1IhdwqcdPY02yJyQwfyS6h5NC5gNB1mp4rKLsqouekh5+ihurnKOhqbXKLUgd1OCi
NxewuX3UmKkOMlOUCld5OWzM1o5XEGuBC2uNQoEiay7rMHbwcVRkOVHcdH6XA9zV930HsZa1ofdR
pEOLGkXYsHUmKM37n4oqEM1h4bR1S+OYUSEu+2tQgnUQejNh5WXlk0+OIxUTbMAm2X7fNWMTa1UA
tSybYcgGcx5fFqh5k3DHSSHovv10xxAj1nqwwJNci4UUKHoIvybkSpvSUXcapaqOpLwaS5b+dDdc
/yxzFHndfqurzaxVImFeNsKFtbzABFGhgHbp4xAWbhur0HU6eCVsiBU2qJv0eBdMUKeA2Wsg/szH
/2W6C57TjjLUZmr4vnWwZdAbbegayla0eElnSkrW4cJM4edwde1mCQhgISPcp1fll11t9kcb+2Lz
FISZhlw3HS4wVQsfk1KU769M4Z+3n36d3l5ps8CKlLRkJpRRCgZlqCDpm1EvAUxzAf5XMeUCpNY2
hz3X7Xe5skCBNY/X0PiCgFt68EUgsHekLa7j4Ny9lukPU6afQXa4M1nT3k/Y7Wo2Pt9+rWPQBdbM
vgaoB00bk+BIUMKFWwHV0GWy3/goxyD4IwF50T1FOEQZANr9xUetG/SNlVThGWYPEXBRVZI0G69x
tp09HbTwrIqytr8wmA88atiddj9QN5y2jxJVVgkYEcgA35Wgz4GbmKGY/t7Azyx/P6WmXzd+xHVQ
vDJY/mz+Xnxry1EPiIu55lL33vBPtq6lfxBdqs5w6EZe4eqnVXA+3qGUjZmNoHb1Hv17mvWwb4XT
+JBeVNexTzCQg4NatBVbrtFvz0dNRnGc61JUg8F5uID3wQkFftl5woV75kVfbw9A1xCx5qVwyKZQ
9FRdClTgM+CB0vE7SsM1OzVJxR72vcSajOQ4hQRZgihmWYN3dCWFmT3K4eBO3Zxuv8LRFb61dAca
FavwVI9ik9TzF06pB3eGSGysd46+8K2ZyFQJEcwrkjgRQfhtbiA6wr6foHRJg40JegYSrO3Glzh6
xLcmoqjjcyE9X8ZdnXF4iWH366GyAwwcABpuN5ZjMbLlrAGFlGFsUVxu/CTMfosZl+cPUB7VOvb8
GuYOHTL5073R2Jvse+P1Y19E51CpIu+iGXZNHliy9QDDowNK9aAagMs21iRwTMGnpRGft0RkrgFx
/f+LN6IoKS3TMPfioYCgB2CleWyPFUw2g40V1vUCK/jT3iRwlsOEDVYJKo0ZdGgFOJldtW68wDUQ
rAkAHDfSA82TxNDOjqj9LFDhlE5Qx+fzzgnMt6K/C0mTm6VCI3VNDcbKEpxySbYEHK+3ELMVpTC9
ENyPUN8Gw4qvwKdhgeO63sh4uh5uheQ6m0wTttQXD8WJ78JFX+l9kdhoe9fTrSAscNsD6ipSBp7I
Ya0V+dFlHIPgfDsaHBpMrIp/D05Y/1Shn1QknhSvvo3CY0ewVs0hKqDGTjvsBRdhoG2kKK3kbUAe
m7WMHkQ+55dRZv0lM4W8YxFMT9SyMSe8PsWxq4T+ZbzQLvRhhiirC9KHEYJTJPrnSDL1XAQF/z2r
rOAbK/Xr45rZAlQJazTYLCMJ08Ks95iqRL4VfsDAvc6SXZfDzK7JgsFT5EFGgxQPA98Gl//jm1L7
5JNSoNjc7kPXV1jRiaQMxAaYOS9MIxEzCl5DClz6FzAvpo0ucQ1CKzoTon2JggeAf2vIQO7qEgZG
sMao4YZ9+xtcfW6ty1U/hfAawguAloZJy8zpxcN26dgCIfuubOAdcPs9jg+xpaJ5hurcykvgi170
MBZGtbnuQJuAh+BGSzk641o08nLwNiRZJp6iPHNeOYhCKVz0plIEyORW8Di8/RGud1hTAvJbLedl
kl2SJa/vJp+hdMrTS7jAO5nzH/tecu2pF6uW6JVASi9BjwRNCl0Gr/PsRASgJkeqUGB2uv0aV4dc
v/HFa1gHiQkBu/UC2g5c+uFKA9iJkDt74/rWF08vOCtVA1+lSyhz+WaEv8I7nBOD5zLv+Ld9H2At
vmSODLxD8ArUAv8AcTA7qI693fdsK7JLVKlyIirw94ahfS+NhH0m3Ar3TU225lMbKBeHnmdYy8Hg
gCMgfBiBL/TgehDlAXhi+z7CCu1cMTCSWi+7cD8F3aKQEsSz2qNy68rWMXf8R/tpNMBXoUwviWI/
omEdAELL3zBjnvRsyMZS8XomCCVef48kOEpJuaAoBV9Bn9ZA/9Y18MHAqpw6GXwdPCIOKv/IvPXT
7VZzxLgt+WyLGYfX9Fp+DVP0Eq7CAX30mRr/8Zd5nyyfCTvE/ZCUvYdbGrMCorQmq4iDXq73t7/A
EdnCimxDcpSwawUjlSbwLgGsHy+4eKYb7ePqDyuylScCxUuFG6a1i0B7MXDFecjSif0cA0iMYXqd
Zs8wgYn+WarABwF1kUjWX25/mqtzrJgfAZ9oYUqoLrBANvekn73ncZ6zx1rl4vPtV1zH1X+TCKjM
/Xu8BbSfQ9hcp5DOjOdeit+1Af1KLeOPCI6UhyVHNpvBl39fkAprgee8hqgFSZkLbkJgBx3AbDVa
4Bew8/HWHNCUHvVFiRHgsTx6DGHtfgJXvNnQTb1+iPxTjvlyljdJB3PRtlGXqgje96Z6Hw4AUiuf
fktX8bUe2MZ7HN1uazxbbkZ4hSAP0ni8AcK3Hw9+gjwI3Bu6jYZyvcJa2qtpGTNAX3C8r6HQOPCo
Sp7SzgPABNyrge58ixX4PWMEZvkDUi2+313E0gxw04wqMICmpRw2NhCO+OfXT3yx9gK80M6Uw3cp
pMBKrkP3hupln2qYcSv8Ba6zwSadvBi3UGDVd8BlVAwo1yXZiD/Xr7dCHEZAM88lXkCGBlyCwO9B
YTHdvm0oJ3+3TV+2eg5yD3CvrMveULP69x2YUxtrleu3W8FcGVWuKN6K4mmswMUMFw7BB8BJt2cm
19OtWIaBdYibolpd6Nj8K5sSWGAebOVOHQ+3pZwkn1Fg5Q1eDGJ9GrcJTIKEDxPV2z/dEV22kpN2
oICCpASPLNiKQ3EFf5vu5FUpzrZjKqqti0nXR1hBjMvBVaOKBrkMTmGkDQ+4cwMvsn2bQluvOaGm
l0Y5zOREnufnZIxUrCtS70qQMluyGUgzAomeYALqO2wKwjkfDeyjupmAkYtlYWOIunri2nQvJgcF
bu2cjpjn+CL+VTM4OKQN3rZwYt6Y4lx9YMUvehZk8g4oqz6HGU4wApMHiOa+QjoWWvGb1fnceS0u
S3oOok7BJnghhlELO1E6vr89Vl0fYAWxWEdZZjls5XWrkZ+e26/DMgY7m9+K4aYFu66HyX3cBepz
AFszBs9WmEn/vP3bHb1ryzSTqYGQKSrVBXY+oFdB0/iIPdh6MfOypZV2vcLaj0dLM65Xh7aYTutz
utQPPjCvJSy/9o0fW6UJ+nHBaZbBshHu7m+atlqABu+vHJLbTeToXmYtwR2YwyhLwerYFSb8Aouz
8MPYgYi57+nXVnsRXjWDiaNJ4dSY9qt6Iypwa9MJkuLbT3ccuNj1m148vZKLXozB2ujVQNtAIIRL
oVaYI0yZahU0GzORq4WsCCY1YTrIQPnuYGMA5XubdweVLeDi3v4K1/PJ319BClhwVVWPFb4usvsk
K97qNcvubj/c1URW9GYGrQ3gqheDiKlhAQMj5iXhzzNmpCOsNb7dfosrCKwwJq3MvRz1CRhE/vi9
aYNygK1MSuSbEEefrYozR0PZYsu8bOms4UIcl5gtjhq+80iVCrPRzY7Nu62t5BEMKlHzg5YKR3Yf
wuH/ucuAfIPp/xmsuuJzF8hkYwPvOFTZCsuwggU6WIMAaOZZdmq9on+IoGO6F8iCn3lQ63s4viww
lq/pRiA6xoGtulxqTIXgTCYxC/mHkOKuaSzVnT9277OIbaluXR1kRTtcaPwiqnAnSGQGs8MpyE4l
/AY3hrLr6df/v4h2CvRtmbPUi+cR9tP5ABg3yO10Y0vmeroV5Y1OOlAJRjy9b0WccBR+zSUtn24H
iOvpVoxD4NK3ssPVG61VaGJklGtAHUUi8o0kh0NwwK7+Xi9bR8GEIoWTOtahZP4+NdHXMQK2LPJA
jNHLhcGQ7tRqAsvd/MFPzL+3P8sVM1bcd7projVNvBh1W00PiSrKdh5GVcAOPa9SBhJbKCiAskto
yMaHOqYaW5A2RuCB15n24pTM43tYl+qLz7zuQ1D1W/Upjlix5Wh0zOiKFGQEkE4JeHs4EqDFq2Tg
3+H1Sp90vfYb7ee69bKlkp0E5SVfsXto/I6nH7qF9MUZGv9qed/6XfU+8eDVft8UdQuQnhZtdRjg
yGnAD0Thf6wq3IGdl6L25w8KrrXAyfEUaDfoTDZVU46Ra8txEpjx6gZ2bjEwccA1BYCOYS3fKih0
9KYtxzHLCMh4cjULptMbb0wfgVJ5WIAQvD0+HT/eVon2w4JkqQKbqoLw/58efAegg8XYfLn9eEfu
z9YUgiqhAhCRonhU/pmt7GcvPFxQ5J/y9YojDpLnsV7aJy+b92XKbZEhA75jTlmXxAOtP66peeJR
96S7ot23FbFlhhT36FVbjVGsItQZkXAtY8+Lho2nOzqbWJNgB3H5oKBqj83agfktn3npPeNkvZXg
dz3fmgLh2BXqBYCaOOnKDzAwvfeAUgiTbiNYXY+3JjudjZC4ywL7tGTiVyRfDpOjCdi0rt2n0GC2
eJDrOTMjgMoAYwy/MoKBxPuN7Y3j19vKwXGmoT9NmGm8RNKzADjmMrO6PmdLpDZGp2PetPWCzQw/
usSvcRjVqfgUaj+7UOFF74Ey/wlD9a3LcseiE1yD/eU+oEnKoW6hBlK+Cs6mA0ATUs4GyM1sPJMc
FZ1ETVvrqmMGuXpcvnyZTNOkY32L5GGbBt8JFdXPLkvExqbD1SlWROTJgHs6ggqBEKXUJzi7r0fk
Ept4BVXufHuOcn2AFRSRUEAF6kTGLePtJwYQ5TsfWaH49tNdfWHFBOGs1rWHUdWvHcw62qmOLkb1
A7K4aj4VANkAUr4Ib2MGcXyMLWmrPDIV1YwQVJwvcW9azIAlazaa6k8svHLXYWvashmXwFqVmM99
YIMBGi7De+Zn5vda4M7gLlfLe+K3Z74E2fuIdkLdkzRZvKOJFpLGKGr7JUD56N/kLaD1kRdwoC05
m8bTuvaA/A2DZBs/1TFwbEVcDvT11JpKxrgmzb7qLo8+Qso6IFE/gNV0u29d77iG+Ys4M8YDGSAT
SVxlbLqL2BQeDKvnc+dtaopcr7j+/8UrgE5UuV5nhLLOsqOK1FOvxb9E5RvbbseMZFvAFpK1awjq
fMx6dZ5LkICRQFkPxTw/TzBkON1uKNeotOaIYg7WROZIcogArJwiNM3Zz8LuuO/p1hwxjyIPwBVL
YqQ6sJeolP8x8UX34fbTHQFsy91wv16LpJ0iUOPyY+j1KDxSXByMWJdDhoPQEKgvt9/kaiVrqhBS
0awymLYFLE5/+JkawUdKk497nk5tYd3EGu3BDBXfoeSXMGzNuymR6afbD399GFHborGF275fBViW
eUoel1q/oZQ8Tqg70wnbkja+3jw0unbQi1AYuNd4csHWCwROcidgf/XWrFP4+fYXuJ5uxTI8YAjx
c2y9IsqKuMrT9tC2SXS+/fTXw5jaQjmzzl7I2glS1mQev1L4Tf4g6+Q9dr0HWN++d1y/7EX7eFmz
8kFHEqyuvrxvKhAKTdhMQDOBD7HvFXYcV8lSN3UokSsrH0AJOLOg/C6qbqOVXH1gBbJmQdhqIJDi
EhC8R1WO5X3SFv7Gudg1Rq11XqIUpOMFNl8CdvEPBo6obzUcmu6rYIHYBYmkaGPJd3W2Fcc6xzWq
8CqkdNXwo9LVN3i9v0Gxy5aI+PVDFQzB/+7oCSRV2BcXmE3btm6Oawj5+iHrQlHHdVtE0RHldll4
j/7x+7sEVQbDoatb5BpuDwJHL9kuTWALsjAwKVieBLvLqFq8NxWATu/3Pd26LeiSiBZ5ykR8VWGe
OkA5wIcqgo0V2zEGbM1fxBOkE3rgFhVYnYdqEDimmBFQJG4+GaQXd32D7Q7pTeBmJt4KwkXf9j/0
uKwXf52XjXOK6xusmaoygcmERBAyr7xXuQGUTniXqEQFkmLpPpknldfB/WI2WWaPVKzArQpR9bte
R5/BGH9qE/JpKiH829dO9oyV8jkiPdLVrIq6c9MlPO6jvt/Y2jjGqbQmq7Xha9AnAyarThlcgVfk
nPLsy76fbk1VKODRvCKjiGddDeCRVFmZQ/gBg859UWZL/pSeF1AoJxmns0lAgxq6OK2K8dO+n29N
Ua1X9vNKOhlPgHu+CYu1PvM52OeOSm2ZH7KbRhXgGsQ6bbK7PJtB2BmAxd712219H6iswxRx9GvY
A17Fh5bEV3/XjYsHR3TZar6hhvt4L5WMgYJ7T8tgPgx99JaJYjouPPq+7xPsEGYDdhtlJ+IuGfKv
QZvSZz217cYk51h/bDlfT5G7aHNAOXnhGdBP0v7kQQd5RbP1G0ucI7Zsm0biT75u/RQz3CDpcKga
k37hVQb5474GsmLXH3B2HBjlsdRmUuCtgph6gP6x3xj/riaywpcmaSAYuOdgn03h95U17LIUUt23
ZlXPtz/B9QpruzGqsWOohcBSg7X348QycLXAkDyBSrylPHX1ghXFjWBRJikODMDAd4dcDwNog+1W
5tnxdNu0cK4xsw3XFYAqccbB4R8SAu1xu3EcUWYbFjLgAsvc4OSsq3FS4LyT9D4L5iluzAjGVlSG
G5OFoxdsaduspmL1W3wEktyXxYgzmNffo4r+vP0drja6/v/FKlkkABGOxYqjJ4xDv1S1zPO7UZK+
3Fjrr7ue/+Zb6JUS8/L5w1qX2suRm+KCnDyPvdHS/OrW8jvurC+lXOIuCnZuvKyQCHLVQ1bKBZKG
tKgO1OsB5lrq1Pd3doUVEAL0saxqcD7pTNAd5rSKl0CeTcL3TarcigZmaK2nRSAaDPIxpzQaoYqC
wS/bR6agtuJtKnpZjr3ExkvM9aFrfXFMo2nLHMsxUm3FW0GhkpEKwYzL7vQ4yeLb4gONiNLxjfZ3
xJxtWTjQKW8BiZQxFeyDqYf5roZDfzNyeu8t/sba4wgIW/LWFSN8JECLjMfVQxFVjyI1PwF04na4
/blTeyUebM1bohdeVonGxWMRpQr2eCE8nYwSS3vgARx7HiXof28gWhZwfq8l3CXqruRf2jby+n9R
3kC+Kd3C+jVhsr3PoYT5xVgfBWcZ6WpfnQy1nbVQ96tHCcJDLD29AjrOpDloo/VWfYOjiW2Rx1Iw
vvY0D5EmKpBckf4Sfp/KoPLPtxvZNRCtOa2rJjpXK/h8dYO61JNA/4GnF9Z8OnQCRJGNJcDxGaE1
tYUwBTQo6UK6Akjczwkl8/dq1fzLvo+wZjPZI/erFEGsdukThgwSdjR7TLPxw+3nu369NZkNy+Lx
dqhl7JcLh+cHr76AOU43pn3X062pTAI+E/jQC8UpYInRMYpypY+tFmu0EUiOF9iyv2zipGxhthMj
/RT9xsZw+SRrOn++3TiOEWQ7M5a50Ct8JaO4XWT7QHXnn+e8grwwkXzfEdsW/SWw2UF9Qop0XVKo
EQU9EGaDx5qFct/wtFV/C8GdXISa/biBI0osDMgOdZVtuV+4Wuj6/xf7BtWJqEiAV4+bAtB3RXHI
AGQ33TLffD1nTW3ZX+SXZBJ+DVxbs97zJGqPaUli0XcPaTWoU9rqfZtc23CRprVRc+KFMcrmdVx5
uPwoGPMBXFu7nYPJiuRK596alT2WdV3On8PZC4pDmXURQDOr8b7dHrHR6/ssZoVzOayCpqkWMfCo
4T144uw3GfvBP7azOHvRiFpq/RGVXclBN1V+d/uljiC09XRgOECLIvFSXxhcztJuPFKv3brOdnyS
raDrWMcMuUrNxuBLUq6wihovUYrU9szOsDY/CRxt+2BTo+kY0bZ8rlxIvgzglsaMgfBwmEcNS1Gv
FxXcUgXbmNVdLWaFzTqBuq4MijFYU853mRz6S9gS/c/t/giuQ+qV3QW9vvZFVEpcA7NZSh43CyiH
oX+36OoIAORSjgewbA9yYo8jae/Xfjg0qn+Da619MnVKrdWwWnGM07m4vnoJcEtAowMIFjCxGvpk
53CzAokvWdn2kvEYhvrgkDP6v6SI9rkGAbb3d9NlI+0aOoIWPVVld4Yr5nDs56Q8YFHZOJ+4xrO1
JramYcsIx6WYhsmhU+Ud+NbtoQlBQSU+2DvmKVrlKaNbKQjXaLB1dNg4jn0KgHaM/FXB47Lw6+ac
T1nbHujqmfyYkcJLDkWbRyvM9vvGAEu8ol6O+1XzWRckR9GZ9pNll1QLDid/N3GJw36FSnukHDnE
fSDzpkccPbc8Ox2hZevsQpRcQCWX8rjT/R0Wui8FGzZSaq5H879/OMqKo3kNkSstuVnOMDuaj8Og
t/Tbf9zQXolaW2PG/bpb2IqtGGrY5HSWS1Gp7/D8g4GLhPtvd5gyL3jPVdZ7h0SwJLkHDEho0El7
Xxw87vneEayuIDxl60CCuz6N4E9XZCQcH/p1MT99KsXJI/x9mIyA8a7YpTZHDYtJfr498TjmTlu0
1mcQlHmZDOOm7y5BUn7JjEkPDQm3xrKrB6zZJWuEz6OcXV8w/QrQzQfkRPYVCFFbtFZcU3Vq5SF8
jgb4E8pf1ao+RoH8dbtxXL/dmllKMYKg3ONYP8twQN1ur09e6W8VVl/H4GuDx5pVkAUkgeh7HgML
Mb5DcqhIDwaWsqcGFmvnpVLRvtnXFq6F2ZCLFZzguJwZ+dnh9tE/FlRhTN5uJgst/f8APGrL11An
Ck0srCxiRYC4PHthPZXHAIrOTwHcUp4qUy7ssazGevzq9VmuzuVK6qecY+Y6gRoCa5UQIp0FxKRF
escRBPf6AF7kDJp8m1YSVqnYEp/AVho4ACOL3ipwcvSArYnzUqIyloRhPI7Zl+vgvw4foebukObz
vvOULdE1KlnXrCYiLlAYtIL3xMl0ZMQbt9gGjkFqq3QbOkcQbiJfPYwMRr7Y8dyXKaEbS5/r6df/
v9iXRMWsAHHxw3hFahG2dFH9AL/dfOeFrq3gW+Dth6Xuetr0c/VLtz1yWsgl+1uuD47p7c8C++Ln
CwylcdYmxJrFxEF3V/1AKaJDkPg774T+mOC+eAXMpVFvxEceJyn2IQcNV6LvaZsU+64S/5QUvHj8
IkDeK4YRHVCp7p6m4XgUfKw3VKGO7rU1ey2YSr4ZhxAFbHR8WM1YXtDh+7RX2Eb+PXhAnitr6IpZ
3AYsPSVeFJ7k6u88yNoyOzmASTPWGDsUdn0pnKrzSh1IU2fqoQgn/u/tyc0xgmzvOYjgV1Tc4b5s
It38kSnhfxBkyX7B6E7VG4vwtT1eWQn867tf9DGcICHmLjBB9734gc1cCcdQv4FX8FoVDDu7NPw9
RSr7NgkdzBvvdPW8FdgQw+GaHWtzrKM07Y5VAAdwbJl79vt2uznmVt9a9725q3HWx00gmIcArvfT
ENIjW9fof1w07NMCkcKX22+6ttJrrWcdLlBWi7NS2iMpWWTjU4YdzT8cStoPScHrfUFoC/GKkIuk
awnuBD0+3YfI6eFqLSg2bjRdH2BtBGrZDkvlE3yArsP+mM46eYK5mQQh3jMba/TrQ4zYEjyUn2Qc
1NAQ3Z0LFLJztf6bNoSxQ7i2i7hXqyqTt7rHDzmskCZtoaBfHwbEVueVMqcYWAumL8Xe8bZ5Gktx
WrEoYj+cq+PtEfD6WCa2PA94QBlltUbOiQfRO1pN7K4twy05r+vp1097EZ0RYxVGMnaw6xSkbyRT
wWVKw2IjDl/PlxFbnpcOlZnrOqDxUovpOMFn9IGzKLgDPns692OU3EUyyXeFCrGt7Cjj+VLDlB3S
kbZcjmmaNeYEH9IMBruQZWyhil4f0MS2s4PL2ATzekVjiWC8+m58pEVZHjMjd8UjsZHHJVPhmquZ
xn2YLfdtnrWA4LAtdzZXh1vb/qRMTDAFNYv9pmjvihkicqH97m7fYLWivYXvPli9JYuvJZPdgWRz
8MkAdrxVyOP49bZEr2hh9uopPD+lH9gqqie2ymZXHoDYGjaoIIYgVTm2mf3MoTxiv4cr6HhXw9jS
NSS84QDUY6ejszV/DIosQy19wzd+uiPOpBXFc2NMUM/IS/tDU63HPClWCfVasyIYGFvCO+GP0dd0
JuPP25/jKFggtowtSXg2rYGkcTFljYSufYIzA5Ks3ny45qveTo2sgB8gQDQOp5ZOQGDAlRW4oFOT
TWw+MNAIhjNJcVY6RJrw5ZhzGJZjY9ADJZvkPpyeUDVKH2Q1pr9v/2jH4BH2qp31NVIZQM+jSGg8
L4kfnsqq22d5AoTv3zNpmsNpCbxWGmuBi76DaetiPPAmX/YdJ4ituxtKXFNVvsbEM+b9qQsGdvTq
2px2NY60NhokZ16zhhgwqybzBUWR1XNYFfvgOMRW3ZVaCvhG+SSGt013ApxjfKhXXJ8UZb5ltubY
BEhr6tEtDv1dwwjSeMW7ZWIQmZHsLe+HT0kNDWHFZnLXbt7HO1YBW4pHJ8iQuKhpDEMdeq8njxxN
wqqLxFdt7JyuwfvfrR+x9XhzjpuTHo7xEB9HlTiyumi/Rn7SdEda5zAQZD4fthY117uuE8uLbcAA
C51hqmgQ12E5naRfhUe/IstbCgzCTznTZWOUuZrNmqi4GpPcJILEw7qOuMKAs8h4kNGQ0mM7lsO8
b7a1lXoAxo/zcB1uGle8F7A3klMKbcnGR1wj+rWOuf7/RWNVk48CrIH6sVdJeUwZFyf0zZZ419UV
ViCWg1EDxxV+DPxVDUOR5XnwZ30CLQIXpVsm8K5PsHYBpVeKAVgfgoO3YZ9Rvd8cRUKbz7vmEmGF
4iLTglWNH8S8z+fPLSvzt4WptkhxjsXO1snPtSzM2gxBLKM+O6ztiCzjOHjJdPAG5X/y026eUaDu
JRulko62sj3vMkrCJZ813qc1JAlsqo64Zh43Ltwd3W2rAXXIQKHMxyAuxqw8w+btsSvDOx2my0EI
SEB39YitC1xGJWVp2iDuPNV9XMA1fhcOeitH6ohqWwzYNwLHlgrfsJRL9tZknnz0m2CpDqgq2qf+
QXnn30G3ourCgGpDsO1W7IPqx/Jtywn5sa99rK1BOsm5xb7Fj4FoL+8q5LpOQVps8RBc7WOFNMWi
HQgu/dgM9XpXRlE5HOZ+SR4AG0GRxL5PsEN6kfAmCyY/1mWQnDj4aY8rm/ex84gtAhRhrwaoAwJU
GrL2q/LW+jPK9TZTpY4WsiWAUjdhMzcJYizUPdhk4XDSgMGhCDD3N45Vr99zElsHKMIcB9tao4u9
VnxusCc9mrlTB+7p+dHLaA3kml88DO1cfJ7osqU0dX2ZtbIKr1RtVmEuzMDxIIe+68Kf0RKM6dEA
XmfOtzvfMYvY8sCUDZ6C/ReWpIUu90Ggs7OH6pU7var+XM/jtJHwd8y9tk5wzfIAxwnPj4MCiMbL
WgF0i8LxeirOySTq7gxfgpzAEPi6Rb39aY7pN7QCv4Az3tzWtR9nIGoidQQ3r3FK+7t9T7cCfxVi
lr66mv+bQb1rBi/4Ui6L3hhzrt9uBf6UVQo+cBmJAzH15y5MfwLLuW40jKvPrYAPu44MqP9FzDSi
jY3vRZeqLlbUJQr5BBOpfYbxEKP/PfN2NSoRSKVI3FcM+bNuaa5W6FuJbhr+OcC8sp+yRXOerP0K
Pr4kNlSpf32mQ+RU5bjk5QSzi3Io3mUd0gn3oSlmczD9suCI23nZ+jGph3I+LWnS++9CLSJyXPq6
ms/wcDWQ9+FEnBzhiAJqRD6E3fA1Qt2mf+BLzuaT7035wcBaYUxT/8gkagl0/n3ol8dEJNWjjmjy
LOm0PIOlNBzrXszHZk7NoZddgYWtDQ6ebPUBJTkPJhu+B51vDnWkimORzt2Rh8uvtvCAUOyZfuBr
1ECS37xFXsecIlxjnZIiuWg2pQev8LoDr5oEODVBznX0fxRdyXKdOBT9IlWBhBi2DG/08xg77myo
eAhICAESYtDX9/Gqqzrtju0H0r1nRIvjsKtigBp3sfr3wANy6Lrxa2Hrhqj7Dp5E0jyJ1X/rqf4p
xgvf+G6+0XL5m8/B60zXuOio8/kSzGsRBlFcDPN6py1FDFsY9QcCAzSn6L+FzFcXjeSXZSCPcctM
qZf4EY2rc26kuXdT+NyF/FWNyBrhFEOoGmNemGRCGXMcrEUz7B++2aYLCbb3FBbJKslQ1jmH+jVV
3VubdQ8L/rxC3aopN7otx3HWWTGpnem82x2K6kg35Eys+1szW3psItwosnG3reYvtdjIuUWWMTB8
luNKepKZUzlCul81qlCLwacNWNVpKtOEk9wuhhyGZv8cHNKhRRQMuQviGQqW5uKyTeQiQUCcZR+S
1yvi3en3UEdPQdTzezK4CyYkgWQyBvGHYN8BJRMyVpQ6zkt2rcftolx2QbP3J1f+i9jobLqeHbdo
TnMRKzR8156WGwbTHN6mAT/isBSm7f4amYalW6I9n2qk1KG3SJ77BLnpAPb5CYUs/aXdbFuGQmwV
Y91/iWjvrLZpHs8hzzlHDUdE239rG3W5pKp5cs34jHAoCQ0i7/NuTqZ8AAmdJ3L6QkLTXs6jWqpE
Ba9jsmwFPrYNRZudy/ds2E6bdTUIQpuWzClVhljt8lnOb5S7l6k2D5yEkPTOwGjxHqXgciGYcGn7
0qDjEfS07UrukYkdIBz42Pj5JUSsWD4YpNUNrZ/yMQnnu2g3N7xU38kYnJImSQvzY/FfUNuUByyj
FbF6yamef6mox/4Ujp+O87/wbgEWcnwoEIaKvGGKT9E16X+L7m2lgy6sRkAUhYjaIY/W7s9EM/TF
EgekZfK5DfsZL53+jgbseVAR35sofFpUisLNxZ/3ZtFFlnR3PMoOCIvprt7QpuAMyGS9kOveKn8y
3j50tn32JHr2MV4bEP/6OBAceMGkv8LGMUiGtTkMNsVsO/CCJ3N2IHHrypBIX6wK6qVxbEgRK/85
06XLyU9gPspPHucpeBVJ9jTSfa569E7mLY6nwgUQjawW6m/bzNEhrocva1YJzaqBNmYUHL1p0VIo
pJzk3ummoDucuynd6YmNoi2HPWoP8+72IkTFwHkKY4Pmzz0oSB/d93Hb5ipOPoc9fpunGu4TBHXj
SXEuXxAucwwjhMJm6SZeACfxy+iIFbkJYB0ZWRb8DqGe/W1qidbSsA6RP2ImI54ytD5GBR8tfRdc
SQu11Bzfdpuai3BMHiykJM9mwmnjgrlfiiQChl0kSHxu84XEzQGvf7MXLFjIm1xQx500zDT4GKg5
qnCLTiOSZS/BNAQni6qSw8JkhBsnxndRe+cv3fbTFV+HOEA3SCjOcRTNL3zvjCmyGl4zCokkkLdx
H+6C0QBrFA0XUc5WaJRypNNm94HT3T/ftvw6j9Bs5HZIhuOAgskywl8rchez9sodFadlponLQ6zk
j4RF4X99u9grdPv9v6ydmieTjvwlbFLp0YUdhk9NZvd7zTDNFikf+6cobchXtK/Lr0avCT7dlDxw
L7rjihqWBnccl1e7Q8Kd61Hvt8R0driNKORCFQ+Pe5LPlLG7LJnXk2ViU4eGWHbK/LyfqLP+15Jm
7nVG/fEd2WGKz1H6KOO8b7a6NPSny2Lcue8rQ9PpO0HSuctbsY3Izt8RMri5+oX8+F9xQty3K/+c
ZkhQ+sn2RagymY/z+LnX0/rcjRssIcy6nAaBeRzR5XZBTtANTss9Z3Q7pjH9XSv2kuIByhH+Z3B5
4WdCU5ouRze9ESpoiYgbYN4Wzx9P9btvyafHg3SNGvvkpIZyCqHOv7qgxkMSJ+KCDo46RxUOrcYg
DPJ+h1kCx/gz75JLzekbnJfukPZISxa73i/CJmM+rVwWdkK9rprAycPMveHYFeYR+umo5NC4Frjy
/lopHjoC1Do2yVhAKBxe98ig8jONfcH48CQHFFr2wwQRvAZZ1UzBPY/pgLscL+uEnsvzkKj7GbWk
8HLUv7aZ9yisplUEiL+c3chxgS+moF7sObX60zYZ7K57LAu3LwsO9X7G/Y8lRBF77NkgiiGeSI4i
1Xvl56aoO0UKUOYk9xn8af3AXoXabeEDjBeD2/rz0E5/wQyjkKoB4dljOsl3Nh/XGIP/lFpfCM7T
YkUBWgm98q9xh7dcKo/csED9TcWCyuhhbqpRhm8Ige3yNgwVtMU6Kle+aoCl2VL0xPyZ6/AL0QFN
brt9LzNDTjEfUzTNd7KcJZSAyCV865GNlA+KPgchGy4wVkA+OvP9FvcqxU3L5I6wIP27SeYeP5pJ
Du3G1sM4jN1LBH1r7uft2Dc6OCy436AxqW8LVKnf2+pNjks+OEGY0B4IHePDZBQ/1S0lwPDhacni
tFdFasfk0AQzOhnRpNOU6NgWEqf8LsenoSN4LyaxgqLr0SXQ3fjAtDml8K0fhP95XbAX/jSd7w1/
ZFswjfAMIE2y4J1NnvGQLSWlNj2zLPxZ3YX+Wvwkz3Gr/QlK1L3a18b8DeJ2LJIhdY/pErELrUV6
2oUfzlPG/UvAaPRg6TY81+jplTmdOfmohR2etzCq75HLGR9INrXvGl7ZE9oy62e07s7lDLzjoc5a
/Y2sg7bq28nf0ozNV0QuNkgUmkA367ofizqQmcoNXXFCjKl/GViEJLdU99dlX1aLaxk14qsPsmvQ
1MERwT5rtSJ8+WnfxVq6TPkIJ+PkbnjW6bttOvurGTHfjEpiEpdshTVvH/EKx+2bDI18mb2iVb/s
KdyxTBX4VDD3SQ1UzNiBXVPi+WHueIhHdt9ujR3r0rFYvy6hSC9q4K3IU97Cw4Kb/G5oxCgOng1d
2cgmLVhS0wIGTVkiQ6w5IAyKg/KmrqK+Y+c+o2Ml2vnvWJP6U7tt+1Rrg99Tw2gVo5z2I4vX7CED
Iognw3WvM/pqnk3fmUOa1UPVZbo9irkby5/P+aZR4YXJItEQiNbkZLd2OqnJwcUWGcTssHi9wMGs
MOx4SFhBklct6k0LjDxbacY+emOBj68L3t0ytWy4H5d5KgWZV/AQffg4Q6lf2J9AOtetCXSCMS1d
EpOnLOHxSc1goXKvMxyZTV3TNyvmbDohkAet73M8rxVKfZVAk2kydnnW2uB3PCPNKPcwkN6kTMil
D6SC63AM1pzWS/Mo/cqfwCC7r2ibg7c15OyqtrD+u9E6/E1FkIVvgjcDAN9dUTQA2F2QP0mHX+Zh
CvdaF4TYmf6RWaj2UmxZ+9GGwzLeRDiOYzXscAkimRipfoVoOXlHzWutsJ803W/BOgIfRAPQ5hIu
nKhKNE7XOYZ1FpWsa9x2wWOupgtLUT5aUKNbHuQjq+W/COIcHOWkg+NQtYnYT6ifDKLcZty0pd3h
uMecSsepWsMMDohuaJvCRW6iJ7QXIKfDodNZf9MO3edXu+yyPql6CUkuFrH8SdB3+tAlM4dXfFpk
fG2iPfYHs5FQ5gJzX5ubPRqXp8VH1P03AxvfCihKMCcN2s7ynOohC/OVJL2FVJPiztIoUUPRpPgx
7k1p0sGL2DRYkdA3PwblvtUbHr8OH8EzwTWEhNrWoF0BtvhMH0PbJl8KgeprATNlONzt0JbUZR21
WX+JXJfqy0DmdMx1T8K5yEY/+fuoDlkH++eQ3Q3hhMFQbMZFT5FicLKi5Qcrg8/4jFszmUXQV8RY
CTJWEf+STbpHTwJn4LVTFnl3EISF0WGJt+0Zln3CPqBKBSVN+YQ+bNTzRrLqMb4PhzHaSPckyQQe
RW+yrsvBhLFA1f0kp2KhS2yOQziy4SOQbg4wYcLDgNXDi8A9IzSPyUtnRgF6Z0JCzCV1YYgxbkWw
7cveqS29GNKE/XHa7YQPQfZCbmedqSg812qc03vAAIkIc2VXmhVrthKbO4aPLYeOKEZR4y6HFutn
b77aMdn1bed89vc01qgQz33QtvsH00y2RU1SHAhEmzC9dI12aZ5xh9pbsP5yQh4OjveKbjM2gwAx
GF3ekVadJlo3EKZjTEDN49o7nF1IHq4rRQlUo7gJ8VY2YsE9vKxg/l58wwLy/lOTzQ6Ohhimg04y
rL37GD262jHkI4O+yPlK0vrG9oiqstU4N06D9euSgxTvOzztcsVDJZosrnYjLQHawfVwTiFFDj5q
1LzceNcHNmdoBcbglPK5xc80Io/IqzDbDwFaoSiW/lALPN4+m5Y8nly24u0dkbWBk38ZDzac539W
8OVjNkhSLldE1tYnqSELv48HQtMLpUj3K6Dm35YcYxzb7tD/5cOS2LHVN7H0fEaCRKr6s57rPqzc
tjCNEjUzurdE7iF7pZbhDMNtvu7FYps0QJWmSppLzBnijSOCf1Q1ws/pXdMGw5PtMvCaWDdre8Ct
jL2PMdfJmyQ7SS4OA5dEpEGHJnC8gslyhkvO/aqtin8T0SwtkBpqebEENciIAh0ejT1gkx73T7+0
LLoHedqO3ygKCd03Qtfx7Q3oTatoSjLxSb3Sf0OO/bCEEWpmOd92v9xPAfxjD/0GtV9h4zQlj6j/
NbZMa+EERqpAgyyHM3nHZUAj3AtQfwNh2gYJj9FqdVPumGVwFDjRikfkY3TmvQkQ4nIRuhk/NpkJ
8RRpOqHFkJu5rwat1Vykez3sF5/OXYgPynQKRk+xs3ynK/P3vh7X/bj0eicXFe/d76kRc/O0rGZh
uXPrOp7x7LAx373I2hJ9JnyrQr8O65FOXfiPjW3wbZcU/10fYkg8YrezyZ1JbKiwfa84i3zvHL9N
C3waZ8fnIbiMzG/+HJnOLIcgqom+4YkJ+TMoBwfsCl7xqHA8XqMqppNwZbcG2OUZXvU/aJq1+3cQ
QO77q4WoyeeAj7vomLI4QyZi4pDUvigVBxA6BRb5xV3bm2s069SXYTgnoorXbbR3PHZeFCyOSHpW
tI8DxOINKT2O4YJlIAN4g82D2NUfWtT6fcVWrUMZjYOJcAe5Vt2B457ZxW7jjHfY474qHVEdr+rE
t1k1z8PgjgDmHI76mnd46hH32ubtaLeoSqXJtgqWjwlLAkIdSA5GITC5U4Bhr5gMovau6bBSFNKs
iy8DR6KoggiR3C+TEuKYNbCj5IPwLZhKyBBtbnUQyyum5nE+YS2M7HFhQ7uXCic+NrFka8RV6Mh3
JREb9UDLdP0vYISsVSwnqksxdOo/xWXzBrPuEBbtPtB/SQuFWt4vTs7l1CZsKlu3sid4GKbvn3+J
uRf9kk3F25Z0ZRwNzXuCZNkw93HM/5ujoDPnjbbxWJp9WnD2toqEY8GVZf/g6l95tYCDM1jja6Bq
lLWYjoALNvq6IaagPySzk/JoLR/FBRlLMT4U1I06Wrh6mMVhSLI29rnEa9RWi0VQz/NPT0d7Ng3S
k3Dkxo15chnKmwqQQmF889sAV1Gz241A9LAFDAaKuVcLvWAR5klpEvy8B4s4W4zgaW+wPwkkL+EB
RD0KoqQn/zYuskVZOzb+OCci2vgf08Hp+MgQRbgdIsTUdC/QqIZJA6gM2QeFEbN7TuQAGRLnyC76
pSSX5qQaWKGqJVNKns2EBMuvkDdpeMkQMgzjU9h38h1V16o/4HyOATkaTRFFjxdyqEgjg6iUqxua
B1xgqI2WhKSDzhGnilx5DCAg/O9qyFbXYketBV6MTGbTpx5YPJz8logNxpbBD1eEKG7s5yTc276I
cX2ZHJf6KPIM0yYubjnI9QnrJsUf1BLkzKEHmPiAiW5oDgYQ05y7eRv2coqhjz+3mBbDS0R0Ml0G
IKvRpaciPKF/2t4pRNHq86A0zh5Hmcf6OcHJWTEdolhoGjkD6TDwWp9mY7sEeuiBv6y7HzGnq6GL
AbDwGXBHt9R1LiXt5jIOIw6odVXGfM3cBaTEb1PUT2iuA1Soh4i/DLDkD7hCgHJW0Fk04QHE6YxT
Ed4xWSJ/TNjLmo71u8B12t46NNpGWE7FlORISPbZPc/EBPH3Ho4uH7N0KVlD1yv6NNY+n4d1OE02
C7+AiAePALeTd9rvQ4zLc52qrZsWpNmryT/9DLlDvrcaQiURA5VO9Jw9tdO+Dnk9JgCPRdShmJS3
zxmPGQJegv0z0WnzjmtluUp04v2qSRhgxBV6Oo7eT5gnpfU1FmjEGMo+bA6UtEkVIwfrFqxDPec4
lfD2Rjjz0Vg2k6sJVxn84I9dWxlVyw85rcBIun1O7toBiS+FcIQDPqy3oOrrwFncsVlQwQDt3vqQ
aoelyPA3ZYFd1AtEn5U0klTJbM2lw+cK8iE1AR6eOgNjbyU6aBEkmxwmvq3YrVHSA8+TdQ87o9Nr
3fX+wIFR6EtXNwhqD50DshQR+p41zuuDnXoF5qG1KcVSsAEXpil1OyaedD/FHqvY0xj104WHNfbi
IZC/yFCjeYQI+VjrmZw3QvEYZqm+Nd3KURYSp7A02jVZcOZpeh8JMAjNEgZ/0QrljusCy/XPkf0q
5cZLD/L7yv0g7yj+Xpw1Y/uSTBt7QtdI/Scwwz89pm2xrNHm8gy58KdpXwKW4wJcgf+uGQ4JkiBB
meGSAof22vkIHHEbxA4xX9Ny5yVNPkxscOB0Iz9kTWQ/1KztHzfp5jJH7fylkhRI/JbSGU5WbED5
lurtlmBJ+YsgXYozc1uNOuy2hw8ZkaINK2gyj3vZeNi0MLROLsr3hVOfT3vYtmcnUpVW2tTbeh7Q
c78esM5/Si9epYhMBZ8duw9jr9IihBerGiGsxySIfe2QjMMcVB4WyCTH+0aBD+/rS+qb7n1jTJXZ
jAiqJl3aF2RG638jOJjP1M/0SyuP4XVTQYcriZsymKzCjqQWc27X4HlOCUhewT4pLuobxGPgnEW0
/2adMEVgMotchMiVirERrUt9VoQrqV9ZIn7ab7vdV2Z3SA1sEUcF1mjJPQGylKh4PCnFMgALqN7F
txsdNixqVabrP2Ow1yAD1/SwBV4APBLqgPt3focZCfMLNP33ja9PycaDKthQS8CJ7/KldzDnq2T5
E3QNuVvwa+vmYL2qYF9PzmnjKjgGCJgitOF9/0gEPyhCxSsLS2FlLTrN5nTgh5iQYMq5TpNPuIXj
DN2jZjjgjIkqQyJ351Cec56SITvMYoJyRCdRAR4SX12r7tKJmFxil9oz2LfwtPeI4towaSFlZ4tL
qtL6NR4zd86CMMZrybGUxzz7RIe2TnLcvf69I8yjGQ7VHPhi/8U0DqtQY3lJQHDkGSKsc1CQHhPD
TEqPaeIYtFhOZzbaxziI5Nk6b1EAs+FtJF30oFEspcCzpeMRBWJb3iNZs4cQYvDPGOF5qfEdV25d
2hZbOyGPepqWa5o17N21zl1bLFnF1hOZr92MBZpKvX361K8njd6aO0LJRx/K5G1Z6u2Xts1TGgUO
pn5QX4PYBHYgdEEJfE8vgeLNeefjVKSmnw7jNI3vQPfTx523wztIHxuV6cJxr6BAs4zNHPfVxBcb
/Bpkj2cpWIw6pglLK8RvtCUk3BqpnTw1FYapqFrIxJ5nxbMS1k19aaXzmDkzkUudhEiY+cEzajuB
yom2cvSU3c9j48perd09QEl9bEMdlmG2/W0wFdzQXN8++m5hJXwG7tQaulW9xmqjQ5IVydR+1Du7
b+2EHSbsWNENW1coFEf9hHI3x4jWfWlm2Tm0lidAinUNYBGY+g5mI6AZFjqy4mMso6jln+tE2lum
OnqZ63ilgJ1/QP+V1gcKaXEpQMjhWxN1XCzOyC8Ttz6P2dy9rYbiXALDdGbJXH+3MrRXhDmMl6n9
YeDg+Ijekn1j4IkWrPJFMjbIZK7X0N+2nwZfvinoRrB2PgeaRe+cJ6PDLgnLfpEwNE9sgv4K5fDS
cwzNRQq0CCC3mBYUR0nwLsmG4yUfNeJm84YhzCsPx8khEkMh/nl3jflCVYO/0kV25bQNsQPTZ1FD
D+DlbFJWo7na00O7qHMauPmFxEH2Fu6N/RASXNuE8bRMEZl0XH1PYOwT5jY4vIxwKeprH5Hk3DvZ
4iGZQXB0gGReoowpfIcEPZcK/2toPMxU1SoGvZcOtmpo84Jcpuywki3aQQSmyUW3WQYwgkhWpYh/
/TNEIXLPUM5VcCCViKhIyD1edJMngPI/fUSCl0mz+BQRHIRmXbPLgh6Iw4xF/uoZSW6A/ext2C1I
JtqdUNjaFIht83+BzrVV4Bb5GDD12vehumxy6sCV2/WPmdQTfPJguUaDsixobY6DJssZE9ku8yb0
8UH66HXAuZBLNtUn43BguWyh/7WqD1/3biUIbB+79ziS6qhVGGIyBqsBAdr+tw4C9i+I0+8Z0c1g
LqYpKX+yFcDqZODWM9kfnA7sTYV8PXB0VBUZ79m9wwmP22logpOUVpUQzMDupLJ4PKY/TTo6kMPV
I8/tDIlI8ycDyPW0iBg5zZPr/mxsXo564ftLusbjxYczqaQW40M2WlLuQwCjcpeVnRW+SgYBmVEm
39E1VOcQeogyJXhZqdgADLeYqymTyQMkhtuhbtfmpursI4mZfkqGH5Apo9N6JU0SXzvXgfgDbvMU
iXE9LHIBxi8C1hcDRu6qbUZ8srHiyGqNcA4CowOiBtOVrRBtYL/giaL3JMvIwcVClTLbIFnGRHzJ
eBijmCDxbyHYOWxzMr1rEdn+NrbpgDZeUjG0n5U9zfo7GiLtAH8Jaz51mnpYxdnfRY76fljVUx/s
0YOk6KYxwJruQBfwyvRre4p4zd/QsZT94d7W93sHcrIX03CGi9LfUFndXqC8DKsg0BUkJsmjxCxY
ETIsx1DjdsypgRU40KBVBlf/1ycZwMNlG74GA6BliyQwF90ZQIlLW/lIh9VqQP/pdnYH7MX1HTbO
5GSBMB7wXuDuBxB1ntp1/94mh/BE4/l17UFjS437PGgiiAImF5+52jUYE3FYpl0dTG/YIYJo613Y
GcCTTN+iuMtOsB1t91DSZ6XvjMwnB90NVApgbZCKmR4WKA4xN+7LDUDkcN8xaU8kbborcIo2t06N
WKNHhfcBaWoD1MyFzRYwDrFvyh6VZ/9NBtSIEYMqaY0BCIEEYbHuwBRa3C53cZi9KmR7Q4BjzR0B
kfDSLCjtzAEFujvaZvJuG/3fxLQEgS71v2QPq8Ew9Ryy0CNyC1wHoQHPex/2B6g/gNJ7zGFtaw+b
qLeTiZe/05hNgPMsLcBZrUfvx/geLgsCHKxb1MkPEamMjz/x0khkEW/jXWYDd8L+tWKU6NQR6HL0
QkBHneGEB32gkveOo+azhncdqwOqFBcKz/Ee7OYcqh9iYwdtsm2rBqbBXV5j1f/V99TmMUbTc4Y1
tnDADj6AHYEuRhfCe9Kl3dv+401vA8Sx1J0lV6wc6ZljJn5alyY8GxxMB3RzQk1DsGjeljmTTwp2
1/dkc+JRCXRgmh/FVd1M+gw6XN2EmR7CbIHfafK/JwwCFRDOpugNJ6e5zu5tvGcHSGU+nUjWMmhU
+0YwdTx0iDc7dAZc5pao5bKBIjiJNnpvQrz6tXULRQxM15cgvccyTRnuoXZW3xBemWPLwVGRdJ5P
O1lxTcDQ2NQYcCEY8F9uUDFD9IFMLiLNdL56Kb/9CA4sHFpdrRGCyGI6q0MIOhOTiJQ43bEZwO/X
nAMGBZQCECOxxLb6YY0ZoOkmXgqotyxwOpYUItTjna65uTNS1ed9W7ZjsKTIjtctPHZwCN/BaDfm
aYQW+zCmW7E0JDxiEwkefYoCoZXH8ZgnABHeVwk6OlGalFurf/uddp9JsCEUJ1ui5hpMawpsxD5B
1ZLksapFmdT8m22IUopp4o+2EVspZxxzKlUYSvVsDz7YzCGqs//GFIokI7O1INi1AGWN7sH9/KSb
0L9TMQSHFAFQz2lfZzfrY1PE8wzCTXh+yfbgP45VCdioBcBQ9+cA/ufCEnGP/EhMmOE4l6xfAYwi
wRXTmX7vU4yzzptfBphjua1AsSDe92WtRf8XGYLDQzo2de7TZXuTHcLvQ8bEpdvJcFZp903jpcHg
Hb/KjNMqYRuDBiWdSjYCybF0CCo6QomnEXtzt9XuRJC+/aTRQlcik1niysKrtgbNDgkHDpNlQcBM
3GYMPw7WDLCrXRGPS3vKOhridqHdHSMbYJYQ93gQhIgt4/LbhmQpuEyb5zDA+YnAKmjr6i1xBw8f
WWkHA44UNW+lhzTp3EPHUABqjXOt+uFifxKn7LhBzwfOJQfSrM96Ve6oJdojrBlhtNHId2mD9hl5
bAS6EW2uG4+Cu3lbmj+UZvjSZQLcZhAmrqOmPqxdXL+5Hm6Zum6RhMnn+cnhGr80pP8zZeB259nD
dyEU3iwfqHKceAwCJlVXRehHvPHfLAbbszU8zEMKZSoEB1WW1ZCsQf6Mu4KMyGXS4XIJIhY/wD2f
3Bbe0RsK4dtCzMGTlfFyjqAyLEWWDeVuIn2dAwAVkdtkDlOpQ939ApyjgRY96nqKe1LFeQYaDQKJ
QJ+B7UIpFCJikIVYUZvELlUQQVWg0RQar/pPLaFDgNYtyBtIT/IGCol8gT2iIPC/Y5Dsm5sVLruT
uAQfZNzxU7vV63swIKYIbEc4PPy0wObO9EuMw6kHkDly51+TQGBDaxZaAQUJzB2Ed9kjxGMQYYTU
IDCwXk8er/cFBN7+iCSNFsrJ4AAtg7nppv63yLD5BSkOLxOHy3Choby2qF0C0YicuWbezLNA7GNh
RyRrzy3ZDsA26zuQlmEecfBqIiQfjQXgt6wDtvqt+Z+6M1uO29qy7a84/A4XNrDRVdQ5DwCyYzKT
PSXxBUFJJLDR993X35Gy65atOrJu1dsNOxxWUOwyAey11hxzrrIikqicC3Ap0lUBMT4P/LL3yGjN
IRliFVhJf6da3rBUL56yqZe7VEHJ8yjIL7l6r+gXaWDb2tEt6KaQ/7HaS1xV84u6oBuDPfa7pEny
gFctR/a1JNBn+vmiuAasmjc56u0Xd2o+S7TWs2unBQVofbQdcR5a0pmsevbzrH5azPVuJYssNCYQ
F9Ntt47Wf+gc/anRRzK5ZsqMZdVu62XFuJSXCNleOZy5pEyUAdMMrMp+K9tG7VpXE4E0GYSzF7H3
S7DIXdolp2JWH5yJ1mgd68Z3pF296SwyvKb2ZQ8mHMbZdJuC5heo96OLyfWxnPNeh3T1aM8yjP0j
Z9oH0fXdzm3GZm/lytugqFj7ufXcINOAMAA2QcqDNVvV10rVZCavyaQFEr1xp/WMSNc2HsRZ71FL
Wzqed2T1+tQUVAWlbtqZH2lTHXrfcDETuirpx5bFglmL5CTtEGzMYP5hxcxUa6d/8XQXPbgfaA+W
crzXoQhfybfLX9u4vRz1o31sY6ZuAICRdrVUhUlxs8BmjqKTbx6bR96ruGL3VwUVzAFmj8+iwIDB
Q0ZjGb3WDYYe8qyvtpEXSWT9kZgFUyvn15GVVnuXnWHkxjnLQSYjnI69dvNdX9sNQv3UbCeZZbto
jfWAujK/ZtRpnNJ5UvtlagtK7KyDamYVSbkVZmS/QzioQ58hdKV23T6Nnhr2qeaAoZQ8WtvMM+8q
SvmrucPhOXXVFMq1GB/tSV8YUfK9QtfiVtWg+p9ba0m+oi4SBZIWns4gk5D4D0g25RNLJutnPbG8
jTnINBwqbTrqul73fjVlq1/Hdfd19Na69e1eX8TWXBTIGAth13XTQakSPJappvDjMnL2eDu6L2zd
YGrL25nRRNOMUUkkJ1oz7aixB/KamWQOsJb2Blj36hmvi0fUMLhqOhHilKmbyEZS5NSpwSwoOM+J
2xu7ghzf+7jpdCe0iEZmopQy56DbNXw3KfNnaKSmRJt3eprxhbi762WtdC9gxFN54BpZOe0R0qrX
Odbz58rTh5OCNKC5W0FjSZVkmhogQ8Jj203hTJvCWjykEMtpjrLo6VoQ70Ts602foOokupdvkjSP
+6ApGrk86xM1r+/NInaChaHNJlsKisKEW60PZJ2ZDHWtVG6FMY0DzUlWfYFsdZpLbLNBG1A7QxLo
0zSwkCju7SrMyl5tVupARj95T6dAUTzsGzlUt1FnORuURvNcFWhYh2h1PCeoARPs06AzmKY0JeRv
W9ml7vlt52VXXhlzAc8mqsDGLkeGYSYrCVMK5gndmhtW+5QyACzusyhhatqWvClBx9xnDJu8tqoQ
2+LobieWhw7bS6V324lKepumNdtbQHfv0HexU4Xl3K5FAPmieWEqNCRiY1S5STnZq1fJYhTLrynA
y82Su/ME3LIuWAhSu/MOjlK2QxY0xlVekLyOmojHW+uZX0BL++xOMR5bfDAeQx4Xt7KNAMRMjhu2
skVFMDop862+6tMBla8twN8Y/a5nNWRVuwexz2efgRqvU8RzfA5tuzKjp74yuuhhLt2l+pSkxWgW
QApTnm7tEtXwIxrrPOwcRTHUs3l+adJduWaGG0ZjqZ7TOG9uK2J9HlWZOLmvMbU/t5rip+S5Sqlk
uYlThIWoGGubzdw+oxOZKmTq2a6HkW0idVAsffKxS4URBQ07XsarZkraJdSL2UHa9qYu/YLMK+Wd
Ixy9vjEjPcp3ExwYEfSdlqMf2DbIJkslL0LJRNLCVRTNF5x7oWpnW2a9Psl50T9PVaZ2idbIUBiN
Qfpsf58VCb9JrKf7yCuLkJid/tEBDw170dzRcM9Hm4iXTSvnjoKju0uzKgJMd+MZY4BVbuch1f0S
1jVkuzFTWH7QgPlxdV5nQUGRFQvb/lg8ejNbtVh8KjZmzujGGxTt+ZO1jHcciNleGaP52ElrvpJj
7N50LFPAvNdANK1Rs4tri0fuYPZPKyM2BOn5ZdABwOIMMLlMpiR0kV/BMmfNT1wj3WUEN11qRDLf
sqp6QIei3JRjdjcLrQ7hEcat6yRrOOeVdppkDalhYcaeRuyU2gx2QjVRbfU0jVj66khqV6c1lnNP
f3ETe/00bbzGEZ+QKnWesBUylhHVzcc+XcZDDQ1CMKTWNNdwkloblJDVRkCBXoXp0LkbzaUjwAnD
w87Pmyh+AfFsr1VG1wdRJKazJ5cG8H4e2jelMzIXkJUiGDxXCcwuOYaCXLUzEI+YOSa8btqanWXc
eKgZzCm5oNBnx4fY6vrNWLGzBt+MhP3P00djaOJDay/FoV1q62tWGRSFRlnflEtSX0ewWA+2pdtH
Ixk5NSYj7zjUaFh8Mco62VZK1iTqGeOWbd80bGB0LKsmxJ3yHx3uZXaMjLbKrdZjO4/ri2wZafnW
snizTzBnFKbIeAcOw25Dr/JsGXbUhK09sKKOnXuf2wwkp6578SCpPOmPBicUs0VerQNJbcW6++ww
ld8ZigV0S6/uI097If4kQ5LLki1Zuueiov5Yl9U5SEJttzwZDw7YW0icY7TRmVzS5VW8edWN06bX
5ljqm1QHIEzLCYBNV/2RTgJbhHAsOlbztVIKrL8y8l01drWfyu7Wk9UQrnWahvY4EHgzuKe1pGJu
vDi/Sl3HDpreXkKt7xxMPPXZHYwT4NCmzs1yv/bZvk2mMHUA/6q2M8/klNyWJTA1i7ye86SQBPVW
4gPr1l4XtH5fjrUbaGMCIeVYj+ic00YjUHPD7vVXwKKT3a07ayidg6XV171lP7mAraQuzS1ST3Li
el+YQZd4idrY8JdItHuTGVM0DHHomunGmvLHQcs+t4lOdYYgwrYy5qXJwbCS66gDuMKLdkJ/dvy4
EfrBrRd2jfGo6300Qickl0QiXMlNZKqeUk+7vXCocO/cYviSzaY5DHWSPCq7OptrPwQsws0CYcYp
9Ul1F82Yvao4QQ/lnfdnZq3II11S+Gkj1UY2YH0NJxyyVmxuu+7y9LEyXZ2ocF4LqZibcapsUO9G
KLTOYRJNn2ZmtcZpxfhdRuNV2cpTXU2vrlB1GHvLJw9KMEE4RZuOzYPyVqZ8k2Nty6TFwNHUzC2k
aoIFVfiACG9uVjcpNkOPGcucauerVyJsOTPeH2J7zSNpV/Udiwb6RztOmXaNswrJfxnCZJILlKp3
Sqtl5WaXsfc8eNZzbeYslaBpGrbQM9ejLuonzclP7lLEAYyVx65mW/+02FP9OXHjiaqsFCfk6zy9
xjvBsxBJ+tqpLCbDGqXiEi3p1oiA+3tsAEuXf+i8Zr7F94N4DLsQzHZsXc3mKPamZy4vE0//R0S0
OEwb5vaeMm4GXFXIYJPu99JpkKWVAWBZ4yBqklcKbIxgcZeo+1bTBY40kP+udJI5mEqw5iMjBdTC
dvjcwyxeSex8/SjdbZQaAFbtcJeCXnDMuU/UruAiGiB6rrjXHZT+2F6GvZya7mvZGuu+NuIDPreT
pG/ZCyPJzylACTzYp7TKnvSo/pRV8bEEEdp5UMUn0pmHkHn0GLpDtXzixRO7lYI61Ir+4tepe+2q
yYZq8PXFMk4V+U9BknGXOsUCwAfzkFzjF+eW7Busjb0EynZMI1xyz9pn2mRdN65TXaNsU+UnQ//F
qfX4oHV29b5aXB+24dpnhydSgGVKbEGvkyAbNck8cqiv82lY35TTpS0x2IzzECltEAcvSq5cmaqX
sSRzohxY21SUZvWxSHkg2k6Gama9412Ij4szG+9I//NVlUT5vqRbBJsks9skDHHfz0kWWKyJOXfI
k3xL1zooDdsixow49zuWdV47Y0Szo6tCvozGSs2RsPZ1F/Wdm54KXCx5wC5y/b1YHaZtspia4X7O
WgE4knre81x01pPD8l7lN1W9nCqtGPceSqPaZQ3zIORzXd0a0is/c+HE+dGpTOc+duLZhjS0MNJF
5LQN9oRl45Kfcozmxr4mhEzc6ZD7VVAW80wwkdKn0PLKBgOBrX2ubNbrzhgoFvqt2MrIbjKLW5UX
yUtPT70fx3F969apuc68LB1COnb3w6jWWt+lybIwZEhhYkfduTW4aDt/SgfmYyPWBOphIR8hwDwr
qMpVgKUh/1GrJY3FvKBtzgaU3WOmMXgxuzq/xqfQHZjVQI/hnTo1kaGd1oztM22imgizW1vOWxEl
dljrWtfymjvGPUWnPbPRxFOfLMjpYy717qBKa9kZJF1D5vSueQLiLe7MwS1Dt5kwN/SVedJaR1xT
osIlKEISoFeAYya8ktjzve6xpMANE3GZ6um6W9/W8IpZMNWjHXZDnwerYSAu9ArB3lo+SYP+r5ub
/lklrra1lvTim5rcu5TOlxbHRCyZsMtvy3x+T+1G3eUe5l0kxah+S0VNNdFB01PNk40R681JGFJd
WUk+X1lNaxErJHHVRdV8Mo1V23KNZBvLdsGU19UMewJnntN8YZsj5/8NQvSDJTq1h+RdwXJUJ/aZ
Lkfcq4zhobK/6LJkyJLQjq1WPgXuyEyvwYjhi9x+0DHv+/XY4PebmL40phE/AvZYhyxejQcCW8ZN
10DAi2nsgzEXiEeJxJ9AOYQ7uV42sHImzRqvQ8t44UIqMM5r+M3oyukfeFw/jqZehEnFEtI+hmSn
Nq8oeez4IJBYeWgwUCU12jiwCphBgr30QQSsetsKa158QBPxlWNo3nY52yOsoWWIqdGks117pq/I
b5n5ulsaMzL30YBgByegC8++Vh1DtyZJvC/snbtMxaL52muT0XeMCGWWTcpbclao0m2k72QdzsW6
KGBem+KBaJ+QjT8pfbmHwKpEdAOvMQW888luSPTrOG1vEJxTxqEQWGnXUfLbrvkgL4JeXqj3kfbG
L+eMQPMxEdyOndotY2H6OqaVoNdBmyClxSbGgMh/IvtcV0YBMuk55ykTT543OkEFZXU78fK9wH68
mxeLShnT2gml345WmWwdB9SPuRCjTzoWXzSkRnfjGG9SoE0aBldjUuIsNzaJmFW6wtBizGwuZo1O
TKvPpmTLb3Uue5kzm8vT8UQ9UfhtPBHBO+3tGRQttsDzROPt2znj00waUWldltTP8sQ2JxXUI0ZP
2RAdGsma46N23nkQsNipmIu3wnLHnVztr9TD7U1jKl7OlUELbov+OMa4m9tMv2VVi7vvK7c5KBVl
vltXDe2u0XHUg3u5JugNdicKIlScUssjLi+rE+ccBnCXwvMG2byg4F32k6uJHKN5rT9mQ3HZsUQJ
WZTysacF5AKx093kKQ8BBw53pUW+YpvcRxIKvYDD7cgIeuA3j8sQOKHYOIINMtj/Cgp+ExGf7VHn
FOjxNRk0R1Gl9NbRdKbmnohG7YajedmrdmjpcJseijG2eBhM4FslYHBPr77Du3fnwgsdNcvNmdTn
kuJX0f4xeT0U01jez+BVQ6xbdEk8I7yeieywSjOw8UL41EeKfC4LPAEf3c5xE42719PND7a+FAFa
B3d6Wc2o9dgG6lovGcGtzsvoLdl+YhPReQVYvp/zcQg1VkKd7dkptyTMspuURo1RQt7xv7M94rUq
YLujZAlY2JGdZ32OKdzSMjTceSUzpTf3JBg9DGsnQn32LvkElXWSGOYCiGbmxgY+Ntr65KpRxQl2
6sbK6nyrujje5ZG4yYrmpEGzBabAGefOFQcjw5lDp4N3LcrtPxhY4xAaig4crEj3s1SOPzrRcpNG
VYrrs6QsnAZfQXDyZNPHDU/t01Rehv+QtV0LOFMWmXPsV8d47BPahnxkqW+vaqSh5WKYzipG223J
QDnVhh1Tqn7XQmXdljYJJ6nsRz8Vww108Qdt0vRNl0eaD4rWnUxe99CRxVVlJh+g3rtAn6Gva4ty
pF36M0O39aFznfq6I+OxNrqX2faabYa5l7EbK1zmjulnLNkVHxlUHxEPDWuFE8MXcj/zCA30dH5i
teVnS3GK28lcb8Fexk2ZFePOzJNTJKW5GVzrwYqHkc7D29uZzDdr5ulbPa5i3o7mSTp8vHbQK4ry
Q5tBZU6WsWxaZgWWg2GuYa3AxoRK2TtLpmBss+IQdUn35Izmx7VdM3gGtIdS9sCXo/dVsB+ZUk6U
gXS48JY1w9+Ovxd3eM4jwovrfS095mFKPZjz3L6msryyDbW8YtTKjlFmxFfCSN0QNyE5tlX7WovM
oHGzWtTWxbxhr8T4uZ2rbLvSYn5Kc3M8lngethXGxIe8xTFntUDZsaZDyZiWgRtD3pATgMTtofwh
wvsmfRonFW5BOYjAsM0beouC3AWmhCMLr/Em7e1I3hJ7Sr0z72rduIu1fsuT8Qos/LntkmuRcsbB
zqmgq8GOHV510Lp+g7/9SzyXGYdocTmpRt8VWRdyrp6x5kKd6unZIOyCRo4Hax3pmGRn7RStY1jH
/cZLRpwmg3Zmc7m1GcaOoWxvYJ6Md/aaQuLlw7vNCUwQhzNvFmrNcOa+91kPb4Sem37FOUVjnxNH
i+2QfJA8E9VG9Et2q1R/nRcuV4Dkqoo1Xgi8qi/NajzxLHyxUFK30eDh4Us0GXb2AIlFewtyWqgt
5/iK3pnFmzj2/LSrzbNnJgiBIn7CbMFNkg/r0c3sB7Nepl28LHcC0o5AhwqqZ0VzXLMsp2XHfl43
ojxSuzUXe01eMXKMxmc1sDigM4AIhLFCbc/NJ1d178SJ4JMFwXS1AcIhj+LrNcIACp20Bpgf8f40
bL112IW7l6U9B0Nc6EiBFDBFjjFFrBV4E6CQb1a6QtvqnpJ4TZnkrWfasEvpNKZBBIu+sXBO+3pn
Xud93PpJhoZpL1odlBghfKbWj1VlCr+PjFsWsYOe5MwcM0viwmFEF8RF8ilGfVdMtLMZVr3RAkXf
tXEz190CqJeBVRRvUbU+r56db1kmchF88hupjAYgtAa1y+BYlYWJ1IsaZFxj3Qq5zjdetthBQtn0
3JrrENTaGHF3LXFoNsi9Tpu5WzJQ6iPKmuHjw7e3dYuBHpEXC6FnHJe4dY6QBRNCWaK2OlwgT6Xp
czNNEUazOd+Zsn8es/y2YZzojwzFLm58tTeM5rVy9ackGbAkTskaEMqZc1UjZS/6JTeje3J7p904
csTqcwH1a4O+uigokor12Z0IgKDDYwtEpKHQW3q7WyGtWKmZMmKWY0GN1tar3OVFBwOMP9AzQ22h
WvDnbOUm0USubhJH501MTDv/guuye2GSVbZI7lZMcOriHPEM8QTEHym+KJ7pY9iasi122tBoIlyY
T1U7o9HBfuJRI3HGbb0e7coq0+gwxclAlGymnARGZ254HzWz9XaWNVTeWU6xNR+FaMfnKeLyfczs
EdzEyKPe9ivbjIYtOrnqUBy8lVuN+bnNvFkH+oL+UD/L/P5BtNL3u/CiwRKm4dBc21oDJu55+vLZ
xUf1/ve5UD+I7ZLfxXYt2jrPs27hlRZrAR81j9fM7dhKlFTLT4K9xSUF6l/lHl2Cnf6UIxnnxohv
F8pN6VIXe4rqVHDVMeQKFgA+Ynsq1bKDr7TVK8V+/aXtm8VmphcZxWkVQ1HviGuZ7/7+N/5BnJS8
vBJ/+mlY7cAtzexpF1UV9ZfXcLBZ05fCHj+t5vKTnL0f5IfJ78K8NEqKzEWG3zWlLCgfo+jZYFij
/DyWeHPrNOMeFw3s+d//Uj+6Sr6L94qTxslAUdcdNjeGF1q+hoNsjYf/3Vf/Lt5L6OaEPNuuu3Jo
7JCWR+51vVI/yff60SX4Xb4X1YAeG6nNazUikMGc6viJGHY6TvSzfPYfvTzfRXvlrVfpLmDJrhJe
we4yfCgGNWGa/CSX+gfX1PcrVbVSlBji8ComzV1iDPtM1uFCOTZpP9vo+YML6vtdf4goOflcxUp+
m/mlidAExVl7No1to9rqf3cRfb/xD3x5gINgKXSb2cwgFkvbGKgC+7+/iH70G3z3FJjJ5rBqPV0p
zi5St9VVu4Wgih3ExBJarYiIFmnqn+QE/uibfXeTZ/CSyup5Q7rRYoOhjtdlIBnhaoljtXXromR0
Nca/p9/925f53+O36vb3R1n3z//gz1+YubUqTvrv/vjPk/rSVl313v/H5dP+71/76yf987Eq+Pf7
v/KXz+AL//GNw9f+9S9/2KA+98vd8NYu929MgPtvX50f8fI3/18/+Mvbt6/yuNRv//iVrLCyv3w1
nn3lr3986PD1H79eVhj+25+//B8fO78WfBqibf/63/7+22vX/+NXz/iNsRRbDnRJ/ozAF/brL9Pb
5SOu+5tjubphC8MklI3Qsl9/Kau2T/7xq+H+xiTHNXUD6sy7dJS//tJVw7cP2b/Znnv5x3aFTeaz
+et//lx/eWf+6536pRyK20oB/fGFv2Xz/ovD6PtFiXGEY54gG2Ofxc0Ce6OTgxkorSn2iavaq5Gx
D3ThcMGDXcvEw04DYy++MgvRk04DQ+omuoPe21XWe49d9TlasPQBYpgD8XnDZDGML8YcgdwZmTSt
fFlmh3rufZpFnaABtPY9418dnj9rGbcXXnpLBkUMBS2FpwfCHAQBQoMWv2cM5hFLBMP7a02Sa0LJ
44ja13OaLN/BOG4FcakkyzjytL4E+xjRQrOHf9hnxAYvSTzdRDGMKBxdtxqjvY2DP/tJEIZHcAIy
wEZbl7TE8r30VkgXDkuJVRrUKImauQtNIlz3irS8nbna5SkRc/4y2vFyxQySWLKJ6KhiQVyjZF+x
8wmmQ5+nLPduUChpBJJ86n1BDpfn9y6NUOMUuAkEjEHsN6Ko3gqSMK6JemjplmvyonKlVXvoI++l
K7XuDbNBfLKxop3jyvTuHZHnT9FoQI81E7CIBIzP/Np1ypvVYpbrT0T+7Ewb/qFwx+ZDn+vWVZOn
LXOp3E7v82ptXgCgh3vghflRjz1QBWIFHOb2dvOZbBv7q5Q5eUu1cFvQ+Ao9goVl9xS8g/Bj5li3
WHEh1DxDNrhbcxk6mqujHCsO9BIs6EB7heOZFnu2IdJa6wuLtqCVFmLzUekZjlWOSdLPVMX7JPWW
TbcKcXBskBpc2FqZhsIVjNfpDq6YMpIXZRUav6RmUbgwOHUjNguUdoYspNC7rkldyOdQ58C3A2+m
Uibn2nrPlpYAD9VMurFPMiMC95N2/4HnoJXtkU+ihRiWXMhgTRrzBgCUnMiRmBsobZ7Rr31OSjuG
4BRgghHNdCyTQpy8Us8VpzKwgLO2l1yDqIaVcWOVO1sQMO0TQJF8VJ6trTtmTgyN8mruroQm4net
XZmHhASAGP1Ww1LcBx0+C7KkGgPLssN7yMyUEf6Y1bWGKS7JQXLMy5U8TI0OHWDkd7mlnHtEMZcx
C2J/5ytLyCuJSn0gwYIsm7hv5L5MdHVoqGyDoTKSt8LktyPJOh6/tOxe+mC6XjGCWilrMyG/9xvT
68ePkTnMBD9VwtQ/Fvxle8ecjFbI1qv+FQaIHjYRi+uQLqKB1i0RGYKN5QIlkeZ7meMltZHtNGeY
vzD6yw+2u2I963otv3XzdTgYJKdPflLFqNx6HcWfDAK4bmiNtTtpjeZeI0gspu2LsdKT0Ermc2Fb
/pBOCJbEyA17r5zMw8hpFqKOglUoMxYvvZtWfTAVq7rEh1lmA/SgM24vjeV6zAhn8LH99idXJ1Yn
yBPBrLTohbdhP21iARfUccj6ZSwMLKm+7fN0OUV2Y+SktVy63SGJsntC2fB5OfMkwS6LHs3FLKzr
VCNkKiBE3902a7ncJikjgMDV6+rFm2ECfaNhsQJuV5tAIZsfZirzrafjewUybpkhlK46drPpnHV3
UTcEhIwjBrQEkU5Fy33VGU9GfOrdLvqI67p7ql3uz7GwyX/s50zsAO2nt29H1//o9P7X5/JfDvLd
W3U5/Lr/Dw5vSZn748M7eC0+V18VDc3vlcDluL98xu/Ht9Cd32DoHWHr5Ar+fhL/fnwL3fjNND3P
Y8eH43qXg/g/j28hf7Ndm48x33dNFh1Tjv1xfAv9N4lm4XgWZiHPRnf4nxzf3/Zp/9fp7QDqoHG5
nmeaukMyyfdJ7IbDPo10Hvt90YwVOwMivyuax9mZ0+uhldVhmHiAiWjEHZHk3SEeeh0CfmYeqFf7
lht3j59r8iN3gi9Q4JusX4y39VzcWi1g99xHnPCQQwfm142Pu2DcqaFbLtLlR9yO/RPL3qyjx620
yNk7TiTtbLDN0soSQo2H0W6CtLJxJtZqJwWR/WDw+U528CiE5nzAycdQ1xLbP72Bf1Q5f65qrEsf
893L4ph4yz3XsHh1rEs5/Kfedhi9Abw16fa9bhEMajd7xWsZ0nYTD2oS5JJrIwYuxpgh3grr+O21
YkedxZxjRFlWzceRiXwM7Ya0oZFKh0wNM/5BQQh1Xd5e1QprghRsAWEGdCY4oA91Ugi2kUh0MgXE
XUJEzil2yZdNL5KWQXozrkrDCQveR59ElnJTVJPamePyeWndeRtP2sfR0/JrT2dMa2kHyq5DLCma
PGPOSCV8WzW1SzNC5kCGnxizZFgGnJ80CsZfO4VvV5RjGYKLCgsqxrPvelzekYbtlU67lySWHY2h
nDd6g72b3HrJ2xiYsbR92+2rAzGM43YdCo5GgoY149XMlb6lSDoJp0+DNh6fvGiKAcxJocV9xH0E
Tkhi4Q7AOA8BRyqyx0qANFJN8DdKERInkf+km/5r/Pvl97Gky50hhWnJy0H510uBnLaUTFvR7Z3L
d7ZntW/sVgt1owJLL8QzQYS+VlgM9NpR/CQG/LttSd++uYXi7Jm8VpZgDPbXb94bw9A7GmkvHWIa
wHxhXIGzPpaXN/7bhbOsH9n7ssI9pjNOx1Texr2XhZetL3tO5XebN+CQIepqmjaeWNCsh+Ww/qwV
FZfRwl/vF35M07Etz0BGkt+v2GBHC3EubNbY80IZwTRpK04ELUwam6HlGh3BG1zfcRfeZ7o+LFOk
eUldBX9/29LW/PcfxJN0PbbDyiDHtByeqX++ce06l6VHLgeqaX6ll2eamtnHO+mGw6ynG67CW7Yh
Nv48sFlOwM8ka/vWYjAF9CXX2eof4gxqPkWYOtmrYLXUGIWNQcdgp+1HKLVU5lvTWV6Q+S9iLYDR
1E7bwtEPlTZ+1Cbzps/s6/FSaio8hf7gECNpGFcIdBPVGJk/c/mkI/wfa+SUQ0dGJctn3M2am22Q
z8I5kMz2wcZXyBZsLOosGHtqlNdu07SfriIQQ2zp/F9dRq6/uE2HUu830HlrS/WnOfWZ/jzsQLo7
tp8fmrq5wHq2OJguUi/ag/nBsBZyr0cm+rBguwVEadOs6NedaZQ3VU4RpuIuw4GIdWxC79vWS0K4
CETqUnRHLKHpnUeI5XMVTZuMo2+7eGACHhzhuPbvpjQepI3vnef8AUDibrHjW3NA2jUGFw+5Xn8q
WhtSV80fcz22ttZnaOEsXLzO5OEAVV9xrQaFC4G8Ci0JU7LFgEkwoQCLKIp92wyjoTpmtWy2eFDH
wBDZZp7RDIvOPLlJfVgX8knwzZMaXWskInfo8GmCRVt2OItiy2WybLzL3Gz8yovv2r5/4WBLsRD2
KIXwqTLXCaa1zM9ptQNgaDbjhCVzsegQIu1O8dtJ52GJvDvNMx4cc+l3uY7GqUbAqwLiBWfScur5
/oi/5k3cBTZx9RuSplGro+4DnSLJaVP7RnTHa+d4czjm5DlYPCiNGqtMAqUW9BH4bynic3UZETa2
/KCanWks3jkla9N3vGbCjNWe8bTWm77QHmQPjQQ/Ey8rPYUpngiUe1pr63rO633Uf44M67Vglwhh
AzVZ7olxJADy3HrYNZMbnAJ7UAoyIfoVc9DQ2WATciPtHIv7rPB44BsyZ8Ar3X7BNcfTuyecAFRp
NW/FsJwSraVv8fpA1xTyx1Q+4X0Yduy31srkurZUHpA56hxyok+W+jHG3sYp5vWEoMv73iZvdopH
gl3qtQvihvzWcu0xsq3Rif9URzq4rUy1F32q40A3yEqJki65JadJ7iLTIsTQxN/rea24AqZ7mcau
ukkTDmmbxNYBD8E+VsLwyVt+WZQ5kmmPo0LiuyaN4v9wdB5LjiJRFP0iIvBmK5CXyvsNUV3Vjc0E
Epfw9XM06+6ZrpIg85l7z/UeunE5B8hfuEc3pjBWXojgylrc2nZNNMY2KTibkaZ5V9E0HKo6Y3fk
MGkPe+8+UzCxlxxLi9GF+zC3YP/Ww8UcFMxsdL/0Jt5mspc37QGw10ZzTQU/VyQQuNkrC+m2C97d
iZ0KR89MCMGgN/xIcvanO19AYMUmdcWLhy4zAFpq4I2Cqxuboz42cvhjRLhyoPBYG3wn5SY/wkw4
Eo8QswoGFlGk6sDeCRnyW87ueYcc96fMm78E9upni6MKKQdtorl+eLp5d4tB7GujmmMAXdOXcfT7
5lD16XiUS+cldgZlKAdrrS1Tb5DAvlVR/c/LQ2h9LhJ8mCUHfwEONTfeyA+FPADjO4vBVL1XpvrI
S/ar2oaULwTxsc10NRgPODn0ySK0CDuPivYuWtdP3aitba/z74ANbSMa89GXTQOAgpV45Y7vU0vs
OcCWDGKrzdpXxGwJqkNQYqZVPDfDRy0RdReD4e7SIgeQ4t5spRZh5gHBJ7EzuThzm+qrpIzFip4/
2vUdKSvT2ZFyq6W3qdZH01T1VnSQDBabnTPjGYg2Va53YHcOIHEZRsgKLnk//ULZ4c0xzX3dBF/g
lkXpfOBKAVEQmU0CWpkOljV4mz2SG/MUNMZrYKF5LP5mtZ8Ab1b7qXC8bQYzw54AYdimArUrIY14
6fowNzGyWFsV7VEXXgPFGhzQCzyyAMItjTdwXSRwHvoQ8UPpGW5C7O8+sQSbEdVFPBuPgyRt3cbq
nGBHPCij6mKdDSE3Y3CtWbvtUsRIbNzaI3clmHcTzHgV4bq1Xd7SaLwrgybbWuXEPQgYGTMwo7gS
HmiIE4T1baLC7F1HHadn1n1kWzgr+rRgKS+aPX0qdPk2P1Srqk4pyrgBxZZtZq+lPWy8sX4zg+A5
aNNnEaXfnbrLyNU4pKv/VQXRMQLu+cDdsO2nvseHGXTJoEibC9iu5/cFNKTN2C6/YYueux7EJ4FS
jFURXS8Tk5XRYz9RwWXdWTL6a5aDu7WwmtowU/d9k1VHq2XBA4NG6LA7PIhudB6jkIdtOnkz00PG
VUlbuW+Gzc2DPv7eCSLJ4tUWm9AYXjx/uOaoOTbmnH7A89mE0rmisDHP5EWuiCi6moxNCI/WzpD2
0eq8lwHOfsLySseYLo/GFDy7zjLvoqp5qJafoTWCj9UTS2Lhe7dvcJfcptHAeehAQ0NRt7YJJl7U
Y7izsYA8NVhy7jDzeBGqWchzKmmlNZMWkY87jAyIdLwFYYtn6tiCm9RGX7nXq70rzSWx/ZB15axO
ahcxuLhktYXaL19fp54Rjle+B+3Knen5N1ZAJq5NpIMkorqDaTEPR3ZAyEV9sUdIYp/LLiI4O/Nv
h+h+nmyY5iWEqckinIN42ss8oZvzYAkcUkDJO5uY7/M0r+5lRD6BDqG45P6UXuq237fVzDpjMdKk
gACH3ME5cq7/RLn3RUxouhcmT6zMQv8Md1PhaWt/bkkoFSNZ/DKnxrb+GTmBpiVZyBvlBsfF1M1V
heNrCP4rDgN8OaRSyA0yjwzuooccoCkPXYXey1tZwAdlH8Ta/VdqLjjMSV9OWR9Hu4AKW8wdxpy+
30Y14JA6BL9/MxutNR1yO/9bOushtDmq2jo2VfBlaeSOhnHGmMw6aITlXTk8spjwiC6ovBOmrf4N
KeJXn0MNc2FOFaWxPjTE2OzHmbJCuzu2nM9+VH0Tej5zkOlo4/j5q7InY5NG5m/L24PcaNyu7RM8
GVARrfxSSEkjRvBYJ+xDq8/EezxhgZoPXkpAh+dln5F2TpGqk8FMX0CwJfW4jAkMLSqUwKligVI7
hi2ASbw4rqhsEhnAAWxG+y2jBYiBJTyGDe+xu3yUFCrLwJfR/gsn5135uADnES4JdBIYQNZG+NZD
Z3b3eJu+yjn67MLmpSl+q2j8C8/8c4icmSvLaRFjF90JBtDvujZ0Dw59I25n2UvIXuojheQQ22mJ
L9fG+IJy/p8h1I85Dp9VDpL9/zuCSeTJKm9amhxJqAfINPWXszXiznT1fGdYlrtFMbvEKqRY7fL7
SOR/0/XesOZ7Icc/wujSxBiNcGs1WMM8LfHAzUis4RTkiSzfuuicT/IVmn3cuxLET1P/0PMvofc4
1KtBo1GB24N+1vk8WD3jHWq16NygSLMM84gUfhNUHoPdDnG438ujN0F+1LIDu4QSzCQKJkGyldiN
2petehosIC5eRdxKUfFI278r0dRwFoFIjq9Qzj706iJjTxmySguXRq+tnUeJgcktMvZVph+8cN0x
K+UidcNgMxrWGcE+52bY3xUZZnam90zHGyTbtfeQA1uadHBZuuVPygy00OZz7c5/zMA6TSuohijS
p06kNBu+d8KkaBFeUDlQP2+hkwssWg1sMoZiGMT1SJ05lp+DIIgI7z3gratVOg9+lHI8NFyjvAP/
qEn1ph27a+W7D4YP8nE1XL716jJG4OQBu98DvuAcCAMMd7Q9ZRveFPceul27QvCJFtxcGv6pyX4d
3a7a9iZ6JzsDbiam6Rk2Kg4wkOe8PBSXeS9f+npotivN6tPozteox+yvERvF05DTToBn7ga0hkXv
gHqYq4Pfc1rX1S6s0Hw1S6CY5eBBxAMSFxJ7eW9BTYyinzqbnYP8ZWF0ntQUbUyz/NtWJm3S7O8F
7w7CokluuskwE5VDTLGHc0eA53WJ6gQtV5U4vk/uUHTsS3ZBOLHxzWb2ubHNmkMsPA382a5cEKxO
LY50b92i6TbyFpF7BmUzRN68c+eKzCUHwx3PfduJfifc4F+NBTidqpCXoC4TWxpPZtsSYUN7wFT8
ecm696rN70rOV9xj4f0QyA97eXGV7HbQmU5ITyQGtPIX0lLll4Q8TCiavRy/TVvgDkQfHHpetzXG
8coWrj9FnrtvUizMAPriscW5xH99wgV6ilApwD2+yyK73SB+xBR4i3Fq1vUPOuxf5qb7ZTafsxHP
wmrNZ45GLIQr/+8KA5MfoA+UXnjFUtTGs1m9DQX7x+p/rFTo1RsJaQKC6gL0sHxAQ/s+hFa4qaGl
JjN2+qpdH8TJZwoWqQhvZ5C1J3YK3DfMzNGJkyoSHK0V2X44eJTLU5i0HF/A3jZ2M9zC6/Sd0TXG
iaQEBFrYvFHGYl2oyYxIhKzPTid+SyDVO77Co+9ke7iUF8PrXtkDgWh9Zl+Baai8Bti9EpFNR848
/iBneDrJq6nM4GT1HLXO/ECr/ZQGwYqezdvW8GafHYM0ltQGOjfdZg9F3+kn6HyacPMYilMRr5Os
95GNUbgLPYwfTcjor9YVeCzwJhnnijKV2hXCb89WgCWQnWEfo2KWh7bu2weNObBXWXpyb4sFxzhB
zTS2oen7eBDxD7he/lDNt6HCSiaUqHQSrhiOsWMSRVbqUxqI9QCi9DubocGj4c74VCu9ByNbxgjv
GF1yTV9Gl/ttdHz0tRTH3aTbQzg6P6rm3KwsoE+hpa7CHACdjOI6p0IQ4FGQMcImRUx5u1NzyDEO
MU6tp4DBAp2vbd+35vRSNx8NBI1H6GgAQYpyPgHnf3ZVCjqqMBPfQfNXMQmddZjBkpuCJ8cyL7hR
mLINNa5z72rj0MWMAPJKBnAfZ5p/ThSQfQw5tis8awY1Nfs0SuF2sd59zfmnuYBQ9dDOFOkDXraF
bgaxWYu1wilCwlGKoyH4yryCHKmsTLdzyjA5QnZuuOpXmkGaiEHtlGNchNXtIX+ChiWYDV4Dcx60
vC8+K1TIJAESWtWwW7UJQVLrP1f5F1X0YoPxm0+XK4W4Hic23FZtM4eKHSzQl212j0ykC9jUinug
L0mVIxMClWr2YmeHGdYcnWDOZHYFZMK/Y1n2sy2mdFeM4tiOSjFtdpiydu1rbgdyr7ocAXsrngOj
tLll0i/FMHwObxj4IohRZH3yRpJulkLsQ5svmZGpYm8a0yEvvFdoZXOymrBjmPO8DEDX6GQ4TQcm
ZT2Fd5dCzcRXEt0U0AqS6wx1suYj5rCnjGVQvNGdu+tvlF9nwhlj0OACO7I3eYRiesCSts3/x7gZ
M5T9MhFeBYGe/KF1oryiXeM6cY7wSusTMbEN5Ib1arUVw74aGCd2vnspje0U3u7esDcRuaVW7GNL
qNRfYdneIWSmZOf8CIvFsL54KHumN9kcBIROtd/Oj0saXFyX83GNJDrjBfUy/pmNa3QjVQTy2lz5
n7mzqpOVVTjb2GoGjaaxYTYDQRhM2eQa8YjB4ThqMtP6KtzCAB8vJWawAzF2w4YAtK3Rki7otikY
iVTsB5e6UzbFKSgEVvL2s4sqEMwm1LLmNLZmCtuEqUAt0jhg2z7W7GSg4tFbrt/jQHRBJwYqX90f
ORtws7rBi9BGMmTTd1GLasvi4JanULOytCcME7b8ZxulxwvsPAo6oYRhGbZIEf10A8BcL8cymIam
jHUb7hbX35b6abIg2rsmsX+k+OWrwyHxBE55wd5me0nWFUc3mAmSMO1Xa3ABDi3ujzDtZ1ljNLBT
+c9rzg2oHWioV3b5+CZQYcSdIQ4Y3GyYP3reQri56/zleah9GC2Gd3JMGJgNORzYNigWRoJH2zpK
5pxsAV3d5VYXXIDW/wkVCKQRY6mR8fv5HjcV4gWmkyVWP+SrBB+xABhC965abIBG622mulCr9ujA
sfAXM4EvnRA/9QQi0jfSdpNLctrQtzqbVSH2vZWwddzVfn/QXXA1VvwYxfCySuarhENx/ZFXREw4
4qrfUmLarKdF7Ui7bRMofxHRCPulexxyz2QswTPYGvZL56XPdufeA5X5OyxwTCaDP7aeoDtHaEnw
+aKAGalhiq01Bi+uWzEOFsFhnfN9aPd/kOAgrobOlnvpwbR3ghic/VDWDIZnvG4Mgb3N6oeJs6gU
QUz4ilOF2D0NiMLO7bvVuTlDoWXck6PyZ4aYRFuIthF2TsU/unxWOt/hllSMzwQcuPpRMwna5F59
1u1d5Zszmy3CvnDZwGzjX71J0NMR8xGeIc2cB/epF+QvnuNRhyzlHbQEA5yqBbkBNJidSTh/DiIb
mNvsGPneDDqlKuJfj4Zg4T0xljgczE+eHY81Z5pxwjCVO4ROVR/avL2zEZsjpMKn6dVczrLM4CE6
CRDZY+/0TdJlXDNG5dAlMbBr/IAyMCiDxzqYr7iYSVhYxnnTd3SXoh4bis2aQjOTTxO6g23QYW/u
Ac5ijXeoTxBXr3P9neVijb0hvTAFAPTQuE9IFV5turYthQZz/XyMMZxgUc9OSK6pRwFvb7MFe7fd
B5QwJqJ+0NLQndJ9C1c1ZqzQxzO7qsIr7ROH45MkbpeB+d/Fqu5CNMmGzvdioksZjEdnbciRW6fn
QWaYxRySHa2u+lmy0yxwaB2KkYDuGfT3kJd3vjf8ZbLQxJ6F3bnVffs02uf21sqvLlXX6vN0joBV
YgxJ54gfaRMMQ3VhfFWLG56APUgthlM1rutO2+4vAQAbZ4AFa3lgFovpFrgWTJdbCkiQFT9RMO1E
FV6I0jy44VGjPGUCFzG5MG9OdDC8sUpJVUzHeKSiYahf//VtgHd187egMsPeCsDtFtnmPpH3hcYp
t9xNY2o7gUtXDo8TuTRx21PWWH6VTGPIYMCR+xYeG5duS39oPjY2PAy9+jDh4OtDFi4Dapj2COjZ
AGaJp45nABHQE6GAeZLO6ESGatSHjidymac9qQBeMrNcTMaZVhyGdOZOOyyz52Ys9hlPoB0Z5hkt
J8zxBexNyDdnvjZe1yStAUXPIWUhyCombsqq4X0/Zy5DJUNSqhgIPUJZ4qZme7GyJ9xyluI9cbd9
W0IWobSzRx7dqpwOpq8eCU3NN7bdLkhonhjbsluAXL/VPE0TBip2Djz5aQRHcB2cKZ7K8UXBrTmp
EFAwU/aMMtc7dLrG/7GUj8u6egn61kerCP6qAUxumFGPzv5nqfSWFBfMUs58wpvBYB8KybBAQDNZ
bVmd/5S6xXvqM5zS4XmNpvKs1S0ZbBiPi9/amNS6J0JdCelkxl4Q0HHX4zormw4pVmqhlFIwMGyT
qEhqehSGasNBNoFpaZFErQDQ2Ew3tMrMNAMJ4yCYBMi1itqqT7THUIRp1s1YfLMndt1rbY1JVP56
VRgl0wwmso4mBZigNtnaCZiYJr/DNMPaY83JFmhJgQfJ/Hhgv4Djr1yevXLAaNkeprImvBZDY4yF
6uxX1CVKLSR+Rfc85GAQFWez7yOUHGs2pKLGSQpPdTPw4gALKiW+OxugLhKLIDrg2SIwilMQaJ8A
x87p76fmcQ2D3WSlQzyCFKQg5wkWAjCc7R/DyH4w8/AvVciC9Q4yLnHxC7tBvIMGWP1krCh+LT+I
B80H3hoFB2s4xXKtO36k8sWhlSEkhEq9q+dtIA4FK60dySz3o/UmFauXgnV4LEucSCRFnCLS7tzO
ZeDCgxD48mPQv7Uld2Bp8ndZjQ8tyZcY1Mz3Qc4wwNPsbW0w8dDrEuNLTFwtVHfCXfVsR+qxlB9o
Sl+kaKJt3funMZzMEykHceDOBrqR7KWxysQbu7+UwvDPgGUEbvNQOCzACDxpwLzNTPlH0GHj7JwE
302yuAImyJJ/BDNJoJFhHEw0+JvBq8rdHHTDwQQ+zEBNH0XLGMSIHDPOISrjzDUxLYWvyjliUZni
OX8O8XPupqoJ+J3rPXygZ6QOiYz6x56pZeHPzK+Y4hsNUwIsU4++Yt1gs/OzBkIXTeGhglw13K3q
JdeBTfHN3CwAl5xbNpPXkIfZMh7clq5YmdO+X+886CK7cKyMCzl7jJlhLjM6IZcBp1UlyodM0Ugo
TCDmkL4xSzr3/OJxQehIPLgHfEbsmYylOtql/W1ay3Vp6g/f6d8nkOgbO5jjwMcxRFAiID6KvJis
KIJHGn7uSo/dxqRafL9VdHbKjTeP6po+eC2/UF4QxVLL1xk4AEyIFy+HaNMV3fOcsSBiD7aJRn/a
ijF6IYlLQcMczmsht7xzvCgNFC85kPXhuHFrcoNYFnnwuDApRIv0S/4PCDaY2UiT+e20NJ9G/hnh
btq4UfVRV4RMiQBLeDvKaxRl3r64/Rith716sWuESEZOuvT60wzMtbSgAQs5tFrrTUTjnISFITfL
xzyiSbZn9Wsa2cW+IRtXipBNI6YdtbVxnmxUgKxGAIPC86CzLmbKYtvUWODTfOdABtwYIWpRE/ga
iNrnNrT+MexsoZ7eWxbzZtm61xQryZoBkrXw0CYuaJfZnZxrLj4Koz5h8LMSEjzT/bQyIZwc0gRq
GLw2Yw62PXEbzoeijhQr1MyOwzI6clM7SWlHn34f/vGcIMEQ/+4yIDEHkk07b9o3JYSZxtJvkBrJ
hblxWpGYbSraeQx5NoJLFonq3RWcYvV0bQb0v5k92DHOxoVZ+jodNMTljTHyzI6rLeOVLfPetwnT
8Ztxu1ipeb/40yXz5+ZayYpKfblvPC556lsjQAkDBJ/h1PBE4vJpmG4e5dxlBuY1T246+4egqQgu
DquPYiQuR2UghaLhCShVtR8p3GK7NJ67wIitpZ83ntWGW/Ylca4zXh+B/bdDJ74ZJ32PgnLYpuYH
bGO96Y2K5E2ZZrFSzidg8hCye+2zp+3pL0uUELfEzQBPoN9R3hGAExMTflp7CjpckxIFEhx4JoXp
ZuuyITszt4OrEH1D1uFkbwUwH0MgYmK4r1MRJkFPuLVNPBvRwv3OrUDvZSkKWQFZkJntsGsJy967
g/bjLHexk2fm35yhCSnRiLlVsaAnS7tPnd6ppfxs5/Dcm/1TEDI9tjuEJ/McbSaVx5SBEpuHb8VN
CiyF7ot5WQdTp1jBvwCr5wuydoCVv1eTv9hQO4wAExIrsuCkuphou2aT58xHLR+YVk4IeGvoR9/3
b6m8E9txUZDiNIDbDGYycUlxdCaJx3AM3xEvM0Rx7b5+zJj00rI5l8wjLEEBzc3f/fynHipC1wvW
oIZ4KcPmI0/9E0gOkaWJ796OVrsCXWgaXKHFrY1dzVfBYj0e1nC+mPldpKW5r5ZmRy/en8mWpq7L
vic2IJvCXewk8JcnAlf3uPEfdcFvoaGu66sb5W/l0zS2+inXrwCI4REuuGBqrt+N19oqaXjRYmCv
l6iZZWwF+m2wb8bFiUD7tYKKWzYu6cV1E/dovJGsQ6Aj7XaD1fx7lb99zVkxDzz1RUhlTBLoBscT
qEj+WiEl1l/XgsHjXDolXzqCfrZ+xa+rinU3kNxwgBpx7H3rUzJ52KIgDvf0ENbBEMieZmN6k/kN
6UNsGDGO3R0k35Xj3b2PYIEfa0U3EU5IBSXJ8YXhbr1F7Zfodvt15numLYbufrQryrrclrbE9DkN
xp7M7Qe0gn/TEn05WrFLRprbbpqtXy8KWIaIDKBgbpRsEBksrQsYIgfKUtg8VsPEy92yoKPR2PWF
TPIBBU1T8+I72Z/Ky3hT8uBtpeR1Jj0eTPYy1I5EaoAFQ3FcmH8aE6IDeKADRMoTIigaegQarTmU
u3QiXteM9LEPmDhAWttJl3tH2f1A7tfy1RRUHOY8XqD3kJbAzubGMxqHX3MkmbrVmDcUcL5lYHVG
68jnubao3BuOYQFQvmTZ1VgPva80oisDa4Bpnrz/FU4NSBD8w2gQQq5hr/sS+XIKMRgkWIQP49Cs
qEqay0hA28bWDGgzd2blwNNUZWxP8ogRoPSvhj9M56r6wn1ARTyS6NaVgbmna0hUYD5ixLrUBgMi
e55w6ldsdhGN0vsoeL3jX2cC/tADxbQwne+ywBp5HEc2XkX/YLg851QPy+gzvpT1tZYqOvdFe9DV
vCeZJqQJyPuzgw5N6/K4VA4JNYgW+banZzJPDXp0YV4aAj+d1YzHWT74CM5wAmTgrNdq1zvRPyAW
26mw/vIaEgWr2elnlXG+WeV5cPeTi7oSKcBnFnKFwhXb1nX2Juky/BzYqgkwAYMpiW5j+RNm+GPQ
OfMhBS5mZIwfM88vxl5i6FZQyk3Z7ecCflzY/9Q89zBJbiHfPr6c1XtGpUCKkJSM3zpmF/jkUXJ8
ESdn7bmRIvosyUTFz76cAdQZNyKTwImEanbOveV9muBM4zAfza2L6xDhQ5Q+Ql8MZpWRjgKNeSZ3
OrF19Fr4CJhsDHItcUHCN8iNBDYSrbx0PHuv0bBI6KTYy9dUUSH7AUstMszRKUpqNlN8Wn1OCJD4
XdO5P/TqMZTyTs1AXUmWoL7vnSMw8hclAjKZPDLho1wA86mYS2rrn1zue1P6iH+ZtgYWKlsAH+iC
1eBuZkuoiwT0voE0EPdV6yezESH8GJp7ZmX9JhijKAm+DIdFJ4L+BZP2/EL5fmWh4Gw+KWIhztCb
R9ojfLfsnhYtkqob91FOWxMy8OSB8wkk5eCVBdx/kTkjjid/2xvlfTpKJhV8YPGiSKFRITqoUaW3
XM3quAaTta+ORAi/ct8fht52rqXJTq/hWAhyxVUgCVUYFizn4XRqW1AYTk+O3tAHX8sMqk+giYk7
94e4lh7rVg4cvT+y6v5OF12d4BB9OjUh4x4bxkLCzaSyibNVvrU18gC6gm2+EI1h+vpjZsiBJlr8
ZAM9alWAAJTz94B3iYuKAsNkLLUVSDiz/ojFGXDEpNicom2BgJB9H0zP/XQCXR+r4EYq8FlnTwMw
W0Ph9Zyh8Lnlz831tudpTkykiORGwUQgjE7uKiBkm7ahAopEREFZsnXwkN9xaSOFEAHxEaiMVAsW
uurZgALv/abVPOKEJValLs7GJFFx+YicnAV1A9sCpj2vuZ/1j3quTDYxKMNcY6zIVU+fo6rYsule
ExasGRYbRBdz/UwlF16jausQqL1bFwvWc/2ZAp4lc507hWNkPNEoEswI6nP6V7sgyaVpPmLFZnfo
4ZOTbRJMWfkM1udISuNToRQLn6B7h9MPwcIPj65qufuh17oQXiDnYDuadYIAZW8FwBRYdpXbJSyu
MpydHZ/P1coMhke3osYNW40AYcCNEyogXp34W0zLN3j3I2sApNlB9y9qQPU3pExAFePjMCFoOtVH
kBpIF9DMs/XiPP/LqPVZzek3mpArGLl+jxIaXd6yvhUw1fetVXzmpnXyhUDnJFCzBURu5YFHtFFK
q1K4+WvQdt8aaEYiVgUmtngzSVreiyjXSeMY+IMwkM+ftr+e3Va8j0t30bphGpAzqHG8X/aG6NXb
vQostrkm3WbtAxtPey7a0PfewgPhXi7vhbozJQIsW7zVC2F8DY0oj5UFbQUQNJuLnaqGYR8IRooN
R4ELwwF/lXWAX+Eluhj284Kmp/G8n8XNLowwNeA88o8crxi3LncuKQl/ulDb+1VFH630IGtFon7D
W5T2utyNBUxIvZTvJJeUeJdosuo0jGfm3DGGLBamJZI+UqpRNX1HfYGwrOm+rOKPdjlv4QbGYiVO
uxaYm3L+wwnWzxpp484vmTRN/euAsWMzN0Lugtrf49rgXQ2rIhF2+Er4G89rtT65rO44S1l45Ei/
euttuEE5+73I4f4QBQrOS73PhS1Bl92iB6Fc8BqXPjBTGMQcEbRBElpwiccja9l8FB4dqDOXpHXB
mXLMajd2I8xMe9j7PgC0zlZxh1OUpAWyEcvgTK76zmsr++h92wtAyYgBHc1L8b0EjHQ7stZFRsLK
sCKrST3ayBZ4UVlHcltNN8F0vmes5mF40fCu5Rb5kJ2UCuWHLpjNG+Vpctr7kb0hsI/8Qt4OdXFe
nMmyD8E/1mAusBmacx43opNbUkH/FmuxbE3UnwSQl7sVZhknVFknKSsYePMSAp6xgHtO6/u15dL3
I1Z2AIT2TjDFpQ0IOOzxtK0SLQIZJl1lwCokFdKqQ4biIVv3gt0osq6V+4myD4kxww15srP6x55r
CU5mvc3A0mMqmcAFq/mtBeFmE9TiLMs+TWeAIcxPmww+UZy1p+kxwMfZsxlR9dBouAfDw07oQHCJ
o4DzPmUY6HYwM838MFExoKU12CaN/vfijG/o+s7O/OIou7yE3ow20kXsThgAnphdiKcY5Ybyt8hF
T33k5sQflETGhIybGqJlWMKIdxM1fcKqTxCf65w4o9FfOYa68G3yW6pabtFUIRNjMJiuxbRtDLfa
IbzkcHKz56ZgHE38E7KVKbon/eq8dGa7c+ueGmxmSoPGKz2zLP+3Ak/83zgCVfReYyG6hwc2xAay
sy3r+jnBoAferRlK0PoHzI57IH/243DNBGD/oPhXr15zNxPe4U32i9E43rnU4+0IHBEEENqImPDY
5hHpk8QMX5XTvnRFMMEqtLv9kDU019XgvYzK3oIx52t+91YupixE+2Rj5AX+vpFj3lz//7v//6TQ
pXHP5OiYJpc9WsGbgWBpk0ECP7IVITyWOyBBMhdbo0ZLkaMYGOar3aMI7zTBj1OUwYiNqksI/Vv0
gXE0hpVVIB4lVxOwiWbbPEf5qZbj8ATXJf7fjhUgbYi7NS9PbRZyIOX9UVnLL27/6IS1cme4gdwq
iTDKkC5235tfS+dcJpGdvfu32XdBSPo2Ghn2iIqpFppkivIl6C8i6xLwzQhtfERcSB2a7IX/yt3n
CB6pccr1WQl5/agwqdxNOXj1ZqiJXx2K8iYJ49fOGLfqDHr5UD5ioX0SY6H3zDpZVDJ7RLpHKdOL
1L2gbZOxyYqgWXSYNEg+k5IhaVLl44M1wPzz3degFPXe0GdHa/+6EPS91aTobHtLrbHt9pDBJwHL
9OZ1a6cPixfnAXWlt+vn8keH4YV8c0hZ1fpl0H+dcUYcTVE+Qxf3yNutvMdCrALwV/0A973YE+zQ
koAqEBIU5h0GKuBBbusSAZuRg9fXx06mEctP9+h1rXuXQtobjdGmvMOyTE+yJflZMD/C9yYJyuz5
61dZhwRy9tUmUmv2YaIuspwSDCxnUGtbF7LfxsRXnjyKcN4ZzSJ2crS6JHOjcm8jrjtL20Sd20R7
SUSPsBBpNKwNR9T96IeksSMdGrnvADwrZTPChxc9LEJ9E5uq5oihnzL5Pih4Brdfj2r1eFN7onDT
0LmzCFXyCtM/GRD/GK/Ww87UzNOtKKAAqk1ufk/HAnEJRIC03Bll2iMiZhxMQ5mdPZaEm2Zw/q7d
JNAizs3Ru/3ui8dKbbDdY6dHxCiGQ+B9pNtP3NZrUtTsODuOz34aGwTriIB5fWn9vK2MCIIcbh/o
ePszEiSdnSymr/89XdHNn2iU2alfuWFKN82eRoWF3puxPzuEYiu8mUnQje2xNB84LxHFeJy+jdVj
IbC8n///x1oxPGn8RsNGafV2wMK2SWW07OHquwCPwS5B6dguJVekaBGAiXVW7IR4IwqAw4nj6EON
8XKTLzn0eQc4Of34aKz+pSnSZCrYPlpMjY4oLoNN609667XWicjr8ure7JFr2aKRWyqOEk+Ex0yn
W2YdTxOJFLIjt+A/6s5jOXJla6+votAcf8Ak3LS8YZEokk02e4JoC+89nl4LrStdHlxWlcTQRJPT
cdhsmETmzsyd+1uf7EePupqtpJ7tpufWMcDRsndS07pjKqfmV5SPNnjF1V8Jo8vRMolIb1eWxGML
m+5+GutYINC/HzJS+uuhx7kIzFy2k4r8TmYeXuoaxp+JLTCmK23UhZ6+U6hPDhPOy6Qm5MdBP9wB
At2MRsAJZhw9GpJIlkCe5alYaFinZavcC/Kjmac290bD8X0QiXtSvWswquaZfnzwpize0FJi1YeY
8LlF+GuMTAVoFL1rtCux8FvXWEl50uzN2EaG3zlJKAf3nuKRJIspCc8FLjbTrxe9oDDaV9e/JDrd
sWmgqWQjO+feftQ7Ejpm8JLBPN5LEmhtCTfrpRc3jgmw/k6UGPiklMZALQT553X6AUfoYxBy/EhR
WrUUNj0EYChWwaEvsy0CI6tRZVFbidhYxfCsDdWPLErZAbpvEafS/1MQ9/9aiv1/xlr5/0iw/VcX
eFmxfT9BUv4bFbe//yHa/vuvfv+FrkAngJJimoatUBqv2TKqz3+ptlXxXwrqQssmYSWo0eNv/gVd
Edp/yfxMRU2tGIBVVHgs/1Jta4jAEdlZ/K1qyCb//b9Sbf9DbYnWQJhIUvEx+Ke4Ecx1kHde7z1K
Q9jBzrbEtnPb6obodLrKv7Wc/746T/9eOmlytihXbiFhyIPaULNYOLTbpMY6cYjHzX//t0L+I4H1
hXtMXKl3uupKaeDZaIn3GMn5FzK71I8gal2aafDj+g0+BFTRRDP9J1mjukjU1j1X2VS/4+JLn5JG
uiFyvnT1mbZZayvIGS6Pb6nQ3y1rOAUuy8Drjz6180ftP0lb37UNuTrWpFLsPQok9eumk7LvCZbT
1KD12mfQUbTODN+F2iKXxpFbkJlttpGOuz2lGLsh0O1N4rdnHU3T9Zf5pxr8f3UmYc+Ey1ZuR71H
VuYMOHPrq/kuIu/nW8oPtOiOJ0XNDdTWx51W2NY/G60iswxMOrDPZst+OzcQ0YWi5IhlwIrelz/V
bRGu//Muddb3I6xa6+yhiDnxZvpTrwf1g6FX6sv1Brv0ItPP33392GL+Z7kL27xp7uVcXsYxJYAT
jNUVw43G+rj7Cns2wnUbcRtMI/Mse2g4Y9hKWam/Xn9+ZRph/9l9hT0b2pFV5o2JS9a5KpS1WgTr
bkQP5e7V+sUav8RQsqMiZPctrc0qoIr7UcS3wIhTgP3w3rNRX7ASg3xdteeGhcGINElKHrvwZJAO
1bUfPQe9PccrrbpvLeoAKHriQBYD44Mr3yWo5f/1R0FFO7+DFTnn6/2K7cBOyv5oZKVvNNGl9p+F
D9kq3aT32/asSf5e034UwTfB4bqr9YBcN0pH9pSTTam0cMHRDmbcg4TGvhl40PUHUP+Jt/j3qJyF
mNhmHVaqQ3KWk4HdIul22guboa1i0DQj3rCk7r66+dn1NgriHuDd67AswY1TzZW7rGchRhlkuTd+
V92KFNPbf9RxZkEpIWMTNFIenBGQ/PL19NT18leroL9gNcqGWl52Jed2Pv6vnQfqWmsU5MV967h6
+GKqyF48gWN6ZT004fgzN4wHdZBOjR18hf/zxYykb0pjbAalP3SwCUp/OCI1PZkN1dM921vZbZ56
O/wdUZI74qBGLgqdpwXQhMX3sAxcErpWeMApDkkl+SDLPsiyS/G6eZR8qPoDVSOaNN6z6dhyJH6s
G/9AAD8GaXEymuzV9hpU2wWeExjOBvEZs0fyT5K1wWpwBX+0W0zV+SWZY05Xiw2V+we9JbRoVPcp
tbvTlPQxjvMN1RGk8+vsZSiMG2FNudAfrFmUVjr25HodFU44Gud+xIujKgbO1n0KyUlFADKb0hmE
1xQ4a0thROuaNwbDhbFgzQN3P+qmPoSuM5QU8zfwAIpke72bX4gG1ixaUwMUCDtRc0d0ydfG0F+l
Otmjq3+7fvkLkdqaRWqRUZZo5FrhQGSZcLz5fjDzLdqQtVf7x+v3uPQKs0jdQv8Nc1MvHEW2KqyZ
TEk7l1WM6XfBJvLGJ7h0k1nE1lJtII02VA7nqli+5cdBlh4Kw//kZ5gFZZO8sF0VZuFIBZLbMc4e
XUXhsIe66c810iycSnpvSaHmVU5rW5gT65FENV1EMUEtq+vP3WIWMHvgQHlhKKVTS4MzShKi97K+
K2Q/vvENLg2DWfBrbANgtjeWDhYm6DxSmaq0EuuL649/4ermbHz3Vh9WFvlQR4zBk5FMSVDv9/VL
T4Ppg6htzsYvJytDIPtN6dih+8dVKZh0h9Fxfddpff1XB8vv+n0uvcJsMJtYN9RtR4jCy0BQF6m5
KJba189dfDaUQw2EkLDrwol6+2cNc2vB3v9GmJixcf73ZGvOxnCsUtbDkVzt1PKmhgmSmCjC2r0L
hsevV5Lq/vAiKsvHySC2jn587o3+Y0wPVUGpV+2otrvJwYFTfIuY+3MXn41oj+pQXGstpguc+/ZI
zM1lNxndXb/61Ck/6lGz4Zy0CRuSoKoduxFIR8Zs08bRUxGFR3KfrzIQmCyxhvskhblx/Y6X+tZs
dFfwSEeo5bXDqvR+VKonTCqLG29zYZb4i019t563M86XQGuWDmcfv5q0WYrS/FU26AuFuLGbu7Sc
m1OXajWAGZlLOSuhMvwaWVLxE1l/ssuayoXMUw7wBwv13jLtSbYxuByf6cojBJv4rqaqklDsYSrY
KcWrwSHkPldDZd2GJMSiDq86PIfVM8dHxo3ec6FFjFnEqKPExEpIrsFZdJtcQo6qjQ9Bnp4aBsf1
Dzpd6oMuZMyChdvgy2LXCb2fZd/O0/H8M1Np12gm58HtugbF+h0j8/pw/XYX+s+UCnq/ZxvrLrGB
vtROT0JbKeWIBRtJws9dfBY+TFVwjtdIlRNzUrGqIvB5lYUxwvWrT1f5qKWmV3rXPRVNKkYU/zXa
cH/y18lC2swMV2zbg831W1xqnVm0aEK9EpYRlY6nIvaxXewXLEu9hWe79AKzaOEWWg402KocEy9d
Dj7Sr4lLURIHuXfXH/9Sd50FB4tkdBIEJRMPUu6DVQr7x2A3OOhYfnSqBPqX6/e59CKzFUBmxk2k
GWXpFKP2HPflti5rZzTT86cur8+WAJlEOqTE+tnRIvI7kr9N7R4DaJg1N65/oZ302bDuXMxgXIjP
Tpj1DYgTgPMhqqUlRS/aTohUe2u9kjqUAlfP2uQIoVYjpCnASyE0+8WSU8lmCV0OCY+wY3wXleRI
IpVTyNaAyxJYVGraVKXDMZGWkotLMhW9zAVSMWw7svBrLBHsbezrz0XLMYqCqR7WiZa6DpvSvKeC
XGUPCTrG7qlgwYK03HgJ9XJB7jIf+6LkLEDW77BjpOCnRYZfR2500pTBXJc+dd52Ftr3WhGdMcHl
2EzD7t2NuuHQ1nWDNkAKIcLhgAdx31vnreKv1NykRqEuau/GUL3UwLOeXnVSPExHLU6TaXfoBzku
DpIfXWCup33N9a94YTWnzzo70F0Ld+E2d0qsHvd2YoljCk7+d85OapFDfQLJJbTV9ZtdeqFZj7cF
huNlPOSOJbT7Me+/ko6hBhrGF9/q+i0uDCox6/Wc61e1GjMzooylBr3JIX95nnksa9Z4n7rFHBFK
ZbbAgMPInYSymy11g/QfqfBWXVN99hZTA74L0moTx5EBC9gJlOreFxaTjBU/95b+5forXPoQU+u9
u35dK5VV4R7tWMz1S98u0YMUlcEhnetDujTHGwuVC19Dn002qFKTXDaVyqny4sF2xT2VTKfBcG90
3kuXn000fRCxLiy6AuSs7n7zeylyQjMo1l5MHfOnWmpuHtNQxG7KQ204Kq7wd6qmfTcnCotkWpgN
j6L73JwjZusXTvzNoRxUw2HZBmAveETmuO7F8AXe0idvMetTo2kUQZtzi8SUtv1YPjZhecLo74Sg
e3m9sS58DzHrVkDsGs/g5MwJ46UKYTNcUjh6/dJTj/lg2TK3gzFZ4w4cvRtOMLZHsEO/Pc12rl/6
0lPPepFKGUhRVrLhuCZ1t52UUpINayOkovjGw18IskL953ArbWl0B8vWHYn6fqqNJKdT5GeowBvJ
jnaD4t9Yll5YBYtZMNfIjRZ6nBiO6UnrjDIeqsd+u76CXxxOtKmCjMZ2PzkwZrG8xJwVlWnOt47y
+jQiM1h6dhnssjgAuVoBAvrU15kbw0BOYGZqNZ1VaoMWPe1hE5XKXTcgTfrcHWbrGMm2I1WnmsPp
8mCpS9UpRaYgqfbv65e/0HPnnjCguwY1LwfdgRcxkR7x4+51qnGuX/1C59XmozoMcdnCF8ZBtHMX
F/pdVtRPVibfaJtLiWJtPqR9aFU4ipKmCjNKAvWNBwZ37DbmCHK0srZFfZLIZFP0eGOsqFNn/WCk
T/4p7+cmQzctP9Qtw4FEnhpfvAx+EL7rcb9R02fSTKsqP6VgMC33HvNTVfsRa6+yGI+asWcJs5j+
rzgEyB9G90bkvLTd1mYRQvh9NkRhYjp4RyyMvl/a3Z/RfhaeWNRwyGX3jrMR0TyYRbiP2vsUN+DM
hZ4gKsQ2HEEVm7CYzk4KatWuf3blwgyuzUJKF4bZaBhxBueIXIz/LIEB9bxh4Sf7FCavge1vId7S
okRG8Ub2AaEoZSiUreTJQbj9jcE5rao++lazgINtZZCzW80coz2PSGUVbVyaGcdrRrrxARmrzVc9
TzbX3/nvu310t1nIoVTT6OTASpy6ncSvFUdlQNoMwGel+JqjgUc+pw/7PsB73m2fO5v62cLPh4e6
9FCFFTBnFD37o8bVY+JJE6mvRBAh45sEwt8D3jE+94mIFghdw2UUsuXuI/ypi9b/ZRR1sSgllSpo
G7eoOBAF/rq4kfWTAiT3x/xGi16IFups/dpTx6A3bpk6kuz/USnWQyvSjjd6zYVOo84iHY6fRiEr
SuKo2OdAGNVYwiIa7LVJhOJ1N1Zll+4yW8v0au7L7NBjR9MLSDPNbyD6RvdijNaNjnCpjaYbv1u9
jmaVaYXUJo6X9PtOSHehS8Hc9U5GXc6HXfrvSfO7iwe1PxY+NbpOo4p67/ej8mQUY7k3JZyv8cSi
ajOp8nzZSoB542GkDRHC3YV6Uh5ED13Kzxsch5npzyPJguNQlerGCnA5jikMPbZhDWwOSQErjawz
cF+m+u/6o19qllng9OLRrZu0jR1XgY9nQ0WNbmXwLl16FgCDcUy1uPQix+sUfELhn9bx1+tPPfW9
Dwb13+/wrr1NCsgT3GEiJ84thADeUrEgLur1o1mIuzY8JX309rk7zYKV3MFYlxvyXWNT/vKzFA7G
MGx6yzjB0EIAn3/1perGvHmpwWahSotjaj+1LnCyKjaB1xbYzRTgqa6/yd/Z94NGU2ZRghJdyl6V
PmAtv2n1At2bBKvnnDZ7o94kSEckVG04pNqmsnX7fB8p4GTBcNSg6DXjxRJoKDgU8gCju5OUQXmS
EKeO/jOFyliDv0IaYy0PsVR9cttiHbp4evP/ek0h8XQLaLyfi3d/fRDefX5Kask9izh2+lH+EWUa
8HrkYNeb6cJHUGaBKKSJVDfIIsdI1GNX9Uil6xsh6NK66O+8/O65AzvyDAkNPBHUSeQHoWBQ7TpF
CMBsdCb5l2s85M2NiHrpRWaLMM3rQj8ak5h1vUB/HFJV3osbRyEXFpDKdM93LxInQQTj1cC2xdh7
5MSKfXGrROvSY8+iRpbEAImBbOE9H0Vrm9bf5aTmbnyCS1efAvi7BydZhyIMHZ2jZcUpVQKHivqf
n+s4s0iRZkUSJaVInMiP85Wmtki8YXKvr1/9QsT726XePbivZ5bRtyoRz0q+kIkp4QB6L43Wn8xQ
Azoc/czD6sa9LjTS3EYkz1RDMoomdEwkqwEmMfgpkIS9/iKXLj694LsXccfO0rqxTx0q4Id162MT
YGaf+7rybOxGwJ6GACiVo4Q2CuaOSQFIuLq7/uQXOv28nnYkK+UZSpA4IGxekzD9Achq7asQh69f
nwnk42lNnu78vm28PIowHwgcWZW2hdndEQx046VDt1ZYezkuF0Gyr/o9f7XqRxBO9atBI6oIxQZv
RN+Fsi2RgC2VS8W40xptW1Ju1FW/tOiZi8RAjbVYv1O5kFG3BPVmh5XCQiTDvu1eB5BgkaZPOKtl
BEaMpayGQLnGmaAcHeK80UUbTd9nzb6VN1Nor0w2ceS5+cnYUIrWyXvmFpQubCe+tYZ+dE1xVyTi
UNbYLu7VSCBGK1dtPpGMYFUJ8cAm/Y6Jw3KbH4HyaBr+ivlC4sNZmYFq3l8zd2SwZRSMG3iEwqyf
dA9DFhUbiuGo42Wf7KkONBNAikO+GIpsU6oaMLGNAh9XAhzMcoDfsWSx5hF0paeCDfJUspcLdxHY
r3KpbfMwX+UVFtnpxnDvQ/e3AZrWVF6Y9Vo5B0IvVhMLNDFdDGmKAyf0tutNJ/TTXDiQwMd48iFT
miMJjlfXBsIRnSLlUYGNoeJ6j9XqQgEI4qnGK88AKYBi0woQmbVQla8lxxNGqr9lSrfLRLdFOsTW
wl+PHtKU+qQadxU5jJSdYFPFS09WwBmolP01u6kJlV5esk9s5E0DcgKVO+LBTaB9m15S7gYOw6sV
j9IPePEl2bS3wi/+RPpiIY/yihe+3ncvjerp5+96rg/Ip8OUKHQwigj4tvo3j8zw9WsbF0bFbEaI
kIlC/WAD0gr7hfT5QLPH2iobUl4tNeQbt7kQYeXZ1GBlpVFSPB2SPje2Gj7ouI1AaIJwAM8TcshG
dm8ZIV1qrdlUUURFHqVNxRqj8cXeyiiTEz14pevtdSlOzZaRedODT5j21xQJPkH+BE9e7KI6uWG6
fKF0F9u5f35r5IKSji1mgBbIXfi9v1TK7sCAw9V9zZiY1kxVdO7kDfChTabJaOherr/ZFMf/cwWL
3do/7xz38OF61pVO0QjjzbWr/DkXCUZJo1sAI9PtexSWt+rdLr7nbDYpbYTRZW8EjoU07dhhsXeW
EfSuhxHVj4mWGy5vQaWG29gjCmbF3o9lOK6T2MZEe1DydZDZ1o2559KbT2Pj3fgyDTYHZZykjhxm
+QnBSHwveaP8NES40AoxeEAHYEheb+aPB5w2L/y2IkkYkz2tgw/vr6QqXyqr2JayDnzAv3GLS+8z
ixdxrY2g3KLQgWarL6AeY88ZCn1ZddWkmWOPqypqdiMVN3XMj7qNNmu8XgED30fszuX6Ryaq+87u
10rSPpQ2qo8IGb2Ok2Hidpvr7ffx8NbseSRBr4nD2xBDvs7e0jT/Do/22/VLfzy2NXsWOTS/rCRL
NMhEFbCZDRtfo/1mGfWNbvZxDETI9M+WGhopqkOhhk6tCNTMYppA92B0HvSCZOCofrPTob613Pl4
tQNu4J83y8KqrOVMiTmd2WXjISn2PgW+/JEPJ7X7KRvkb4ube68LPW5eQay4VtbEGAY7IbjxJ32s
jJ9GmMp/cARMeljk4NdYwGgByhb4NT74GMxpCGdUFORbnkW9s7pyMiOGAdR2WQu/U4MmXdUiuLFh
+5vc/6CfziuRy2oAvpTbvgPBeRHpTPiet0uB8PfpmbXPgPx8WoWV34XwVtPSTNf3HnDtcErkR4sR
7RWTfzU6OTtK5JGLOIy2/ISdeo2gNTKTtZe9+qVYT+uLDKeOaXmYRI8NiNnphL1uQSh9bZsbM8WF
zjovfTawucv1kPfhZK8mvYXNQ3Wj8wjjb1XqR601WyxDeC07z6hCxwdTcFJrKIxWhrVU2ag7Q5PM
szA6a6ca0VukVfDPMftaR0oir5Uu9rZmqgMqMGUDArilbRULqrBV99WiDyQKMuTM3ocM4mxR9HLy
Eqm+jSC4BSkJUAUxO9i3tFKSFdJ3bHbCod+APrIOQmmz+6GogLnoEVr+DOSsrSg/s0GPjhoW04si
1wEyZdUPv2PNZql9egg7Q92im9WOA8sCjGSkESLcqN23On1NHauvVZi2G5/6zAPldtIXUfXxbozS
knJy/ITrEfWSGedk7Ue/ZE2RNQAJgFl2gc05B1xYS5c0eNOlvKFi2NvIKm4Q4LVhbWi+dDRMrFyi
FvL3gF0ybRSWP4ZWjh8zWSQn01bDHB1E6yGiV8NHqCyvnqcmS5wstJcwAablKzUc4dGA1CtRk1H5
MTS+sq/WwsXRXB+7c5dKcOc40Fy4QtvXSRasM0076xCIIAe6sOR8ZOpy1Zm7yvbSA2WKZgFTC8sE
LJEPSAq8bVQU38lv/8LQOdirQUxtZKgqz0XWxw9yV2vIjofiECWxN0nrW+xNtK59wDwbikoNg4zz
s6fesGC3ATW8h+szbEQjGcjsx/QYSlBwOdcuXtiDgT+3rdz4Hvq1sh1z0MJBYmMoWzcCug0Gnj7n
KOtoaJSHsOaAvwsERUyw/C23rlep543rvAtfJav4YcrQrWGM7LsqyKANwHj3cG0wsbwppBLHsWHv
W+1OxdgJYcsW/4FvXZ+j+44ISp7XY48SF1gGhoemCHcw1eDN4K3BhwtevbYF8M3MHxdH2dfIvNnZ
unDTlRG3vyozWudmuext9k0BzimJubagLBNbw1Tf2LX7CN5+67X2vYsZj9LX0jLyx19Uf4ntwKJt
BPiofQe3uVCwHscgcKNp8QbaEod5yZKVncutEbFvepi5YXGP3w/UG2NRIkDQ0hGnk3Hh85t5lG1l
QEly89rDkUv7t7ohpygTaNtybeIRn7dvzWhuJbbSi8n/LFHFaew4G4O4wzrqESrGvaAXG2AOCw2D
BS1xj1rcPqpkwQ07bVdBi9Dda3N8XQfOzxbsTe9c35CWgT4uRY+l0XCyFLiGAOkPwtNxKP8uwvhN
ZagXgK5G2nmkoktPn2XYt75Us6qTlkCRvregPCE0obzP1rorpvZrFb5kMOymX6VDbmMPAEIPPEHb
VCxhvOiByLSI7QJmP+5ULEiHEPgHtDlFifZF+JYo+X7yZBv16kTqrGtLZ4jVVRWr60rTdjn/GupO
ytbDbsjzkGDrfShK5lMNiFzRIMD1mxw/qqoDw1eNZ/5G95/q6oddYhCMKJP3qJNXUMxHOfndS0B0
eslHbb/J1d+RB5qatF1aQXIzqjvsk/dtjWETj6+X1GiPCnA7P3rg66sqzNzhpPgU3vGv1cacvMXG
tZe4u0ayEbu78DnchzooVEBmvHSxl9EfZgaVotMXM9STJWEdimEIwNacjxAd/AAHAngNIyw4eazh
ZuEwgfdV25R3ZTrIO9Lgq1wRR5zSlmGOlV4fWCdf0Fs42eI8d1xyrIDxr77sjPjBtLRm49PZMlfb
DRamQk1w6mEVKaWyCyPK3xqCqIe/SlCu4iz+U0fRgecEl3yaOGZ9yejv8QdT94BJ3K07dUNeOoMu
qXYrrajPfCNAHQd2teqSAdur9vQjE9A0f7ihvpPbPH90g3yN9PtOkfOpv8Uk7gO86OuugvPfbywB
0dUM8Sj03D9kZFedgjZU+1X0NRoI82h75bHDMqygswGzhq8KKBPfpLx9GePWXVg9pOk63/HpplWK
h8+kkIe3ulC3Cq59igpyNnrwg/3UZ7q+g+2k4yrrj+ZvQ1RbdYyY8RMsU4dlr0pTD+hKcc7rczc6
ZpoTxHGJ7YneICOMYKPRYp4ZfpFYRshxtB7cpwCnQZv6fV9vV9PIpm9Vo7dOkYC16U+vaPZdALiM
LBInXos6U7DPxAKrh4kFFnsaa3n/1kNg7OXuS8pUUmOoWvny96nDF9jI6f2TC35PI8LG8i8uL8bX
SP2C5GuVJegLW/me5i/oL9Nwmx5luklUsDiSVinwF8w8dhGb6d7EGKPQd1XyqlnmV+jisLg39Wj8
EPimNEm7D1EFGtEvAy70yB4gHL9N7Q7KaKHk4WMTP/vGeKZEeBdjxJdZ5pfpE1m1+SZp43fc/cCa
5sYS+Fuwqnz7rBEKQlvGltIE2x3hwefH8CKN8EkCKxNxKBVoMPqFn35NYROCg3qA9PxQKuGGypsX
jnpI/Vs9YKeIw8lBK1aKqA8CnHydCosCuEp6LCDa7tMo3ZkRBKJSB/+Gw9lJadulNIDf6BEbr/HB
aYGlwAsdR3tJwblY4FPXAG0l0CpKET/rHhkhn/6njjZ4UQ8eeNCAmfSVbYeh5YjDpNVaR1U0T6Xc
v7ZZ9ThqEpW65SYfZbaZDN/I852u6xnrAXsc8YWE1FtsD1+whwFpgdZjaHvOK8vmLjesn0My3GMR
tElS5Q2d5HPAVEapA6ZUAgJgLuOu1+NbTpWGeV+kRGkDQwYUmvmjnlcvzJvpMxnXXRPgZNPZd2GM
41LaMfsMvRFuIk3ujrFrj1vWTd5PjGzFtkfVry2yXCmWRQfhubBNasuMBmhWUOJIUgzqpjWwAQk0
li+cIxoLS8+ZpLQyByhcudmqtIEjU4per5V6hL1d4kiAbkI/5J0JlzaL836DFkgcOjPbU/JNt20w
JdEKZVGrX3W86GzV35clJnBJb3Q7AE/jk0Le7TzEfnrAdVp7q+RAOynU4CS4ltjBgfIMnSqMTkmf
wOd6W7mzKs7RajN5UdpUu9Ox/tlmQSuoCYmhuvBWGpVawn81oY197VBMHPSM0+QomSwtIW+3lJrE
yb3v25G7a5UUymoOJPRYo+xlXJv9uJdhoj7Ebl5jiiOkn2mKB0jmKeDDMSh1v9QUuambusqMJ/p1
v7OVBApfBoETEzmIY5j9qWT8ijIZn8BfG8seD5BfFcAqEq1xPhirGoQ+DtJhhqzPshJsFQxLYqui
Mr+fNSP3mkUW9PXPUDIpjShKvXlp7ChxIBB2f/JS0gZqs5XeQ26sNWeLjdtaeJ7drYMCnGQD21ha
sDXrd5aeklcOOzlhAAflfsgyiERxVGabwqIvChM6nYIJ7snVzZTSb2sq/hl8SlkjaWvnY7pthwhG
bWbJ9ToEAbWO6i6CP9o1Z5lDqJXWJw1F6mP2hYqS9ItXUqkYmdlvq09J0Sa43QXa97rG/U/KUv0n
uMBoX8XV5N2h1Xdh1cAnlpgGBoOCdZFZArTuBHt0W0MFtGYmzS+9kIBGqZ766NZZZC60UTdIB0/7
iAY5UKJKMIxyQMeY8/X4i3Q4Ffsm9fNtLK16Q05WgBRsXkk2VrnPy1hAfcuVCKvauMcoTAWuXtXf
6q5uXrtm7LAybYuNpBUa7qgBlHsEW9KTpmK5oYrSO4moGI/YX+OOARLIw6Ja6oCYkRlaSjHThWTj
pKoEhvKdfZP6rYl1d1npvQK/CzNUt8RmrtFV5d4wS516ZEEBbC7L4BQ1wvfgdt2P1kjdjayFxt4v
23QLsUw9DKVmHaXS64k72vCU+E3xiDwHbbVK6nTBK2hLJNr5aqgl7d7FZOHcCsteQo8PAly8Gvmr
Ykr1usL3Yo8fXfVi9K68kf0sePBCGcJh+FNOzIcUT9I1L4ubVSbGBQGXhY7SdPwmypxRq3G2FDHs
jmqibeJxip0A9dpGxRSi4Q4PTNR+QEr6GFo4G7A60TugBdb4LKsdKyYMuSxfAl6bKLD3DfwVLGY6
RtFgRydbZJtmZH0dG+k51GGrgnF0C7ZSQNmewkacfMNda7b2bNvqQo8rVkWjgcSXZUdv7yoW97IW
rTFSffTiHn48RjK5151ZwHxLBW4ZGr+28GVzqwLu8k2YtGKwF3rLek+BtFaM961ZbUNJ3ob+sHEH
MPyd7U9pH455rHpiLJcwHxT5t5eLb6YMKTmvusEB9UrqpH2NCQR2JD+24PKFOdUGJTZK+tatp070
iEsoQK3JBCfXrY1cW7w1UFDLfrELYHZttcY3RkcKYa7blLhe1wZNqFAxJcJTNeYP0uifLDM91nn0
XGHxFKk2U3ubYVwsW+nWErV5P6Q45oUYAD1knozvS11wdiVcTV5AhdS2qt6wWqhdSTmkUMueNY5L
kk0yNg+xyZZhsPPuZ2tp4r7RcnYHqn+Pp9e9kfmPSJGipa8yv/jdsSW5CiZLOhk9CMShDo5UmL5Z
WvAzjbJ8rQcKniJp8qto9IcB9/OowiApIL2vQhLMVLwZZZGduwSPgtHEDmeqQqyNJeDVdc9cWA/N
y8AFy7b52dnYNOuZWS6gYFH5CVpzMeKKEbWQv+K0hyPpsvRPQ+1PWxh0ou6ky8NuKsRq2nQNQfQ3
OOJ0Abv1GMjpvtGABXqFuZ2+uxWDegVqz1Ipl63nyi6Aao7gacPJ4tw2v3Yl72cwpSxa29wKDH+B
LWzIej+GcWpi+yxqTIqDPxW1IGo2potJim8b5nc7sjbTW8tqfk7S4W00gHon9F8/lctHhF14OZq5
8ceU1XAn+0n4nBPOF4aX7r1G6vbGgJ2FbNXPXiHf6Tr0QBihGIsD42q3Vgu5FtDB4I/AnRt2eazp
g03txsqqmVD5ivcrbppgmaXazs0kAgLuBoz975ZKXUI9UMdHvQIohDb61pSxhdeKCUjdBhRcGdYC
R3ZrycZmmebTArYPjxLfi2PRHhNYkXkLc1TuygmG7dXJW5vU+8gqjhjd4HPt74JW/wE6c5uKdKuV
erWovPied9rYDXY7Ctti3RjXbe39BHPSLKgukWCHS99iPzvKVF+ujRFfuBFf4AUWqwRTbUrnCIrJ
I0wx1zUo2IVk9M85Zw04tvAw5nZMq0MNiqRo4yPG29898iOVX1KclHkPVs2uSs+zFi8g82wVzR0u
1HdxOdxrivtgZXh5TL1PqP1DoioHT0kndcX33g52ydhzdtHabyE6duZvTksbna1n0oAzx86M0XQe
SOz0hrJqS+sOCtxZ9fSDjAILrz1rH0vYgo3jQ97Jd8Lr/4SK8dxhQ82GsjmIiUmBUOQuybsvmVfc
aa1+okYsB6JBaig2432g9mcBY1yOij9WRupT9mqHfM03ag+RNpgPcPbfwNMfp5YIBvs5MfWdnoHS
ZpUJ6RbTapF4z5gnPHgtfjRRtGsDKMY9wJkt9Zc63Vb7Hxyd2XKcyBZFv4gIIBlfC6hRVWXNwwsh
2a1kHpKZr7+L+9IdbbdsiUoyT+6zz16RO28IUKGeHeXee4r4XZoZV2/sfuwpn4+2D+0BDFt3LJGq
jvSbgbzM9D6StiUZJDkTaPw+zvGBFU06H0MX5O4TXjtRqjgasRjObP8Qqh2VYDBYS4itHZ9O4IGb
eOhqfzilg109mIBfIMO26knz4VQQVddhnFrmgvjzpvljDln1nHp2Ei1W9m/Jx7dhTourXVU5B4Bp
XqrNgcZPyVrXZnjc+uAz3jYYBu/IUt3AH4pPra+Xj8lI8VP6S3FGqPPf2skwT9JcirBzmuHLLa1s
CVbHhmhArHzyM6kpD0TJ+mmsYnJ3SFz5fi5jGxnMGs9tx3HptMDadtIYhz98qu03YEUcrrkOOmfn
ZUa7JzA9v9uKOibvqD2z0iQBcJWEphjVSmxEB5AIIzABvs42WEfS924wvfXWE3bzGDsWSY/lYMkP
yobxGep1hZJJDKnJdgUy0/umvHCfBlMqkixX8nkmz4AVMCl4z6cms1uCfWwRrzuG3ooz9xRuv9DX
ooJsJo5NgAmB5ZA2nxoVVrZ26JKLaBz93EImPTc9NJD/Gy0nu0huizCNiGxWL5TdmN9asDB7Y2zo
r6euCsts1W/r0LiBbox6wOFVPPlr6f1NJ32jIy9LUHvZHCxa6qdQTXowE4lvwlBXutVTsRhA9bix
+Qi/TWQ6+I1NTV8eEk/Pjwa0MDIDfTbaedIjzXDbfS0dvKJ2NrpHmQ/pq2Ko5YAbkszhLtWOas3m
yMsz/H38JzSrhV5Xy1QKlx7jITdIbLR6qziJtADqFTPm9p500vh0Wnt6GKbSfMvEBC1Sy+b8UXPr
OKizsr0tav4RwONn/Hxj87DqQoYdsw+fhC10oTZOpMY2cffQ2719nMmkuyklyxuma/uc5YV6G0Zh
vaq6bx7mjoxPJYuYTHW4m5LBWSJtOVn0vi3AIVQCcRgX9upZOWI9M2wIl2zQbYx66jKbB73cfPOm
ZoXe5+gP1dSR/CvzKlxSDCnOQjix7OriojNtcp8UzJnWggJs8QqHlaI6L9t6POa2agPgyORcWy5X
E2cUp8RvRb2jzlP/YVEi+mnpY4JyIa04kcdszJtW2DgNu2oBhaXiab2DIdAxwXQqN+F7AqoC6WEA
CvZF3fzNJDQqQxACjW1ahQvpz4cul905K5CFC90ieLkWY9Tpi0nY5TTm32JgrE6vNNoC4NIgDJZq
ncN4sctn4mSzD91xjT1HkXFXjUY/ym233i++Zp+Xdx0P7er/m+IkjUojYZXQAggdQ9RRDBiJdSfr
R4T3dbf2Npm+RtOETs4TrbJ+AJYrttoobXbjQEz80sx14DvcAeiaqM/F1NIgyZKZv21Kw4XnCPkD
TqcyV3OvYhe+s5Td1R3dMSTUOr35BWKGpntOJCCHnVvXdncKsgkSnnC+7GmmtZjpBNa3VIqCJs6f
pquTiLyBBaTkRHC7WBZJ36iLVRh3KU/I4LT3GIjY94Zh7cd4UezJ0FVcrXHfe1Mbg6EBuNONkp84
SYavcpHzwbCWlSuuDUnVpIAalTPvwDhBUEHoSpZKhfnKzGpZOP9pZdadxaJRisbxdeqaX8kVFmr3
tSrVk+sb1641X1LagVG55o/NhjCOm+uQlr+qZk8rW+NT5FTSBVSPsG3BGVuNBZa7yKpQs80mhIYM
WLBjtIrHxaFn6S9cpJ4XTYNcDdOWeKcfMryZ90m6lzUmyZwRcmNH6OzfnPoZ/jKTNHFkO+ZRz4YE
OJ19YP381QDt5L55yI30XsKUqlpikufYjyaOYFj0x7mx6IngO7LG9d3DxqSy5khn/BTrKJ5qq8vd
9EUVjEYAGHhjamWrd4rnhhpHL7jZp6PBN90ngEpAP20NfC5wHXeo4q1s5Ks2WDdZNG+F7f1OrTiR
A/9eANze5bGmB9KhcazWtuWEmt+zioK6HSuEKScHzc0ejIDQ7HxzUcRjVSmXRvd5HNo+1AWiq9O8
QS26kdP3s+TTVy3nj2EhRBh+er8iS7aL+zRW2Y1Zsl85a0/mCBKrS/eNqp1Xdzs4qJxBW3rpf60B
kEykzX6lqkWNpGPiIVWslAWdZ76aWYkfTfvoaaPSCjyWcbs3svjNF+lLJmi/xL55ZFXRYBVNS9Yz
ajpefnnVM/Nj1tx30WXvlisnJmk8B8pY9YCufxZKPMQjyku6tvIBm18ZunW5dyv3Z6mAhxeUJuGs
FDO7pHlGS4uJrNK2DLWMEmPp+ks2ciMtSzsYbecTROlN13Vos4kxnOZs7Pecc8DsNPtpYsCeLgA9
Hq/j8+6v/Dkvck3uJftHMMMIiuzMJUfe+q189PnGDOdav80bncdvnHvugURNoLZCan9tvUWP2twf
wjWdvzYHYpJO93EUB24duE9sMBj8ym5rQytJwWQOz5qMudku3mPqgSh0JhyGfU1ktCCu20LU2DlC
6CHvE7jHMZpymi2adisyPiBakQdPM0Onrr5WExnVmRS6e6OHCFANAjcNZGtK2O5b/2yTdBn5i3xK
nf5jbfUCQTTeBPd0OvgJZ2avBjccyTDnBE5euqo5+e5wbVPKy6a8uKx22eK3q9xfp0nO0lxf6dbd
dIz+Ph6wjRFfEHDiP1qF8dQxIwmJd/iKU8sl5joF5FmoAKLSuTG872QL8CeBgAJMlU9qtO4O+ce7
ytRvEGYbKvH+H0oZc+Wr8wmJ1T2JHpJYvJB0bSdxGjTwM2BgzOcyp4pI4beiqnM/vcyZQShwJt80
tb6VFoCNeCYdMalbxYnLXaiAOYCW3ec3Ky+d/exqyb5seOgo726UxDQvWhf6eZr/6qX5Qd3UBUyQ
AvRol/QvENLqWCdJfyNq1QlFP3YQ2roczz4cHmn7f6WY1NFMxSsb0gbmnLq7hIFKWaDR7Jq3IQEn
XTeI2Pra29wWklysEZSf7sU0hn9MEPsPUOlN0HxpF2GiE+fB1aqwcGyMxbgdb55W3Ws+NaB8sbB3
UqFdOagih0TIMaIS9TlklHmmu58HRm8SlZ/XdrVf89YPOZsKlolRvuj2Qhy2av/LEsm5PMbwtYU6
U7nPd45w91+/dPazW2oYflQMo4HEMciNqddcnLbl13JIDR1D1ZFX8IykiRik0x48ccuKAxtp/48o
tc92opFUyiR/Sck8iKBlo3g1/kIeeTtdvLgAojqbct/Nyr3WU2EFsdn+G2dmv8tOltxHkorORcY2
BIjhU9Ob+WYMQICmsqY3C+IhnxKAzhvYsdyYq+YIZFLk+YUMaxaZzfqio8HqZusWvb1LBHyE3uZK
lo2WOmJyQc3x8cxO2QSii6jDYOgNUKQTIfl6TeMciSsB6GGy1ZMdBz+nLLV978Rz1EI/DaRHuKFB
zfSk9wt55rTxaG1b+s6FWh+q1dM5GVkB+dgDlyTkdLpVxGAeJhsvl9XPH3WHgaUxpP/Y+hpXeBNt
WdFrxK+xngQr8Oip0QlGlxYndZxBEzDx/8RW/jwXhRWBCu12RSPqkykNL6RJ095T/oFVwD5jvZnZ
WyuqHpAq0P+Sz3YbsUuNVj/TwXO4pQxjJIFs7cg7sgKub2yjoiKgsSmmpzYHPNvrqDuWAxOqIqUt
bKzJgnto/LZKA+qJgTjIeuwxq0ud2K86/W5fv6XQfwIOsydpj2KnC1jvOs6PYHa0WybUskOKw6hc
2tPOTxt9X/IzcooPb9wyv7MJZ4Q1pP4et/YfTy7pYenSs0jrtzaZvqVEfmx0mINl2nBT9omWp4BB
iBy7Nei4CgcGTLqDnKd/4ORpxFXo7T2ZTV41AmfxMpCjDpF2Y0O7VZX6fHdnbtvwFDMUhcnYLYIH
smi+FWRVPHNfHrpIqHoKOilLPjpbhq07f4tUtyOXoPEd8X7xoe+0ObIK/TX3PfuMxaMKZTmsYdvx
A8S59ujAWmEV5Yyl25mXBIve/k0rbzyQpEGSvFo4vfwUKzelXYhc8kml/IFCRN0EGzhIpfnX0FC3
E7mlScH0Y9XCzDMFe2KfWtWxV+77uPRJYHbDAy6ZLFB23gRdzY/DrQcJffVxrxj8MR2IgmWDcqVX
re6eNXs7pZvpaNUJshXQ37BB5OduMA6kPehveVGTIO+BQfRbeXGhqpx1OL4n7iz1oyqFg/HKefJt
LYtEnxURM1L3pnb+9r2gYMpg+fSQg3dQNSp8LcTGrjVorboe+SEMCUlzyegGLX6xN21EnLgsjLup
EzXhZpuEaGYiSlcoLXPZys/U15qNJ4uo0yz/ZTY1S1Is74nfQCUtajpS2IRD5Ik6rITdXKy4QG4b
DaAPrmaBL5w5TjSs8egL85ttqS/YgcZjHccSMEdcPpajxWkfm8PVcJMOUI4oQtcBeN9OCU7IjaGS
4yDZb0zPZ4RqdU83CJnWVeari3RL40MtQBrJmtCk739MmeORYYl1fkDrvCqyQKLeKMWpKfIymuoG
eJLkpTUSE5hCni0A2nRe2IkaUNbD89Sm5bmfKihFuR4H5pywmC2ti1Dacpp3Es4MeKbQbTbIUtdZ
D9wP57uemDllaDuqoOdpvcyN0z5Wk96fNX/UAis3JeYNtz3BLPA/zJ4cUjvvrLCQSXWo1zF/XftS
3+fSy/djnYjHWDecSDFSePcbU5x8DW1Nixc/TAgGv5Uj30cGmvw3UbEDZWpov0baCPtEds2zQnMl
g6gBRUuWMDaOpaBBLQaTfbecIIe1+UwvaOwOerkJiZrm/eh+4uAOqYyXuiOjKJ56K5zgeT/Qh8i+
3TjDtNaagCuravwDIe6CJ+IWJz7yljs/toLK0NZGHokXoxIs1QLxzPbvS0kDu44XCCwoqpRCQ/FD
T9yTZ6czJ+99UfChg8xFT20wGQ6nqs7sTyV954I2CsI7R4ZWO11BjNVrRzzKfmMdZK0CaYsPLp1r
eXK4REVGnXJbGr22vXZGTE4T1TQd+thzqWIm/+bM5r9V8o7ZBnHFPr2+MO8FKQl1RnaYgnLtGimB
wjontFCYTQotRbudJ+M0ktoYLhMwz1mvpiAWSoWeiZPGNch97RqcmZM2g5rOLW+/KHoUAEVidri8
sh/WsVoPTu+wqfu9B7FtVfO1M3HkZXpi/+nmtTtUMu/fMuVvMlUshmNVT+uLAz3moeGS98+AWPni
c2P6YNzTe+zTNYmoIt+KiU84N/PyMFTwk83CXh9YVP77kikki8VqD7Or5pBtG6z23OKTsZY0WvS8
3sddOzxCUzRDymiU+SoZmueMjttT2fpAXSWsU2OwBGYY2zgYjiW+ATWZe6yFSSSNOQscTePuWxGG
1tF4+rYBSYUjKexhJsvkx2th7HFrs8NCJM1r7YOlmZDgyKrOxudsTqdoWiAi6+4o7nIonY8l7YZb
DecUGwsMvLgTLJLS0KK5LOw/7jC6j6Kq9ZemS9wfqxTqO15d90FgPnicGmF9ghbN70vqYDUrdfoT
pfRf4rrvPi1brgdMjTXMSXBeup30e9xj40vbVFMEZ4RbdolRMpzNNX3Qi04d+8IyQjXU3UfNjM9e
DXCK7DiD6mbbxduk6x1AbbRWRnrNW0lPNyLrbvjPqoru5DtoL7HTlh/QUeC4D+0c6jDZn1TeI5Ql
tgwaMVl4dOoJkA1glTpvkgtuiZzxpgHxQwn5kYGGY7+aBEi2vrNvdpfTlWCa4EL2YX/2XAeoa+FP
L5PugvvwHMk7PWn6G+339YFx++q+mc1IgjE57aRm1ETweh0D3DH+p8xy7X1Fvglt3t5Yorxx86PT
MSI49YWiX19r13G0mwzAeTx/mpXHpFFcoeeYWTv+rTJvCJJJjScCv2nlCCKFTsTZtTd6EYyBUT+L
dxLPkgfdrieuj4LwSJr4mhtA3TJDkSzTn2US6ym2DCDuYz1NexJeuusosvWuN5I7Ql5p13WJP3i9
R5SAFXiq0cTDcR1T7IENcxZgq5yGjMdm/O1WJqCDYmmH17kHMSrs2v8PbqEIZZYkl8FB/kK5ocNP
kO94XewkAW9CwyHH7x8hvvCKJ5pfssn2xp+kt/xXG0Q2u9pS85AArDPelGWy+65K7HQTVc7Vaqv0
IWmq5hLHtUvx1Q3Dvymhzm/NvLGClVYNCECnxhiYiPEd8Jj+Z9iQ1vVqeGeGOJofy5vEj+SGGDVC
2s9W5nr/VjH1kd1nxtmtJWFs23tiSGIaEcjKKkiasb255GYi3RjxofPS4qlgU/qqltE7lLYn3udh
6q5JYjXHpRvMi96kDgHJJEmX3jp+yXHD3HSN3ewb4Sx7H/TRK0GTVejBAX90fbZgj57ixVhtvQeA
aczeLvPNOMqwtFQ05vIidAjKD9cBPalJu/ms6blNAmci94WV0rM2lx60tdJDW63YMerV3+doP/e2
0sqDTWBaSLRZjSfPSg6LyYFazwKDaeP91zsYemqq4mvbN/5PUviHhU1zVyy6CXmmnnaayO3AhHJz
o5Gqh66iwC1KQFE8b0kURlJzO9Gx7cxzvpcxrfnObPKDRy47Dk3WQd51P3Hhii8QVA6mnw6T/ei4
xCGU+CzsfN1nlYFgzEUnkhk1U62VS+SPY0v3e3Ie0zqdHp1ODAPXRyYf0ST69VSto/uc5RuW2ChE
QIjHHMp1NV97f35vM9yc3GCwglT8JThbKczKsT6AreVPoUb77Av3KVnrt7RMzScN1N1FEx7MaJkk
YVpPZTjM6pQhmO/KAhWMu8s/UZcvCR5nIhwyWwv8Cp0aUY4km9ozzS/HQT8hT3qY/moeF3g3jo1w
GY3ioKe+cxw1dzpxs2Ssf6jWAcMazkk/XSnkDU+MPySr4h1YkuI+L6V5NuqhP1cxe9LOE51zLtbq
CLqlDpS0i11qCndn+AR8cOWm1mz9ztgNhSjD1JuZVCSl+DGLneE/Hs76lXk2hhnNGYPGJnrGLyo9
RD2pN3DXeMqt9ofwQdphsz1+T6tvMwwZQ7y0/8XV+tfnQ+Nm4kFLc3LnaRj9M3N+L0vNiL9T/voU
OkECHHtZzSsxLhkkJXqP5lS2VPCCXJ3F1W5lY3lPeWl02OPz4kcONb1hcKsH313LnpsMKDNHX8l2
JN4+mFqlB1jddTQs4hZ5566yJwvE3toM9U9hVocGl7rRpmI36EMRNL5+7F3zxMkGJlTDvE1ReYiX
LDDho8WJeOuSlSPWmP9jEz+pDE+VV63/5hV0sK8OeeU/GO3AENA2zotVULhxlPJvN1PnCr8DmZXn
UY+fa3O4a52jwiq3k1C1mDAl3QdmHM5uNotA9YQOe6J0SSBK8AF2OrspKMPq5PcMCduFe2USbtvK
+K2pB2fZTYCJ+SJn4I7uc+mfaJ2PVpxEfqbzTVTeuSyTu+jdOxkLBz22XldnubpGwgL3zxak0DTp
wqFJb3nFr61iJ03sB0DdAxTbIpiH9GDyHc+Fec+Jnq/q9NhU6sQ1ABunhpu93ZeZQDWXkbk1M1fG
iNfaZK50UDc8EPuJ1w2m8d2ArO35OPDNbNkpLEW8vRNEcs2XN2/hVlYL65LQh0QumF6xWzHZNV1d
hxmHkYeudTsSffWdXDaTXG0uB3fJPlvdfFNsRxjvVsIRdoxt7ycRj5gUxiUDwGBR4yB87uKWHq27
tJ9azT7sz8nFEQkfOaHur02ceFTf8UMSy/tqK3MnEu9RlC0NjtJ57/pG4+IN+L3PHJsVCbjNtbH4
tuueY/bJXiRSXgMX1nO1o54zxJv2ERRDnABrexJLSqmYrI+VTKNVc14zu6Pd135lYvkuzORupl0d
6e3EyAYWXJMyeaf0/tLUK5jwQka13Ucm+9XOpFI0OjB0gxW63N7Q4eWzkyVvkHz3sDO5xLuvZTmU
9PrqIci08aLNCKh9ac6BZ7pnYuTfJZg+KshWx52e630SUu7pb5VKrpBeIwbUFY9pWGHoLA+Gh9ka
tnewmtp5IXrK9tKfJTOfvHH8ov/xxSG6bwz1OhPNziW/qthJ6dGUGhvcqObmLoR86tdmP7bpZ679
WETC8hyr1QvpMEcNJTlW16uBfr4aWmjK5B0q3JdaTQSd9rNalz/C1+j45rxov631uULcnTKFqXc5
5Ayj55ON7Gbb35OV/4Xy8xPnsOk961O1Alo9iXdJc5j5aPtsfVrW+qvkc7JjpI5u+W0Fsa5E9+d1
8ezwNejhT4NkF17pe6dD8jDmGXcAO/J6mzuF/mST0LblhnZ9TFNJGfu1G2+2TJDWx2nnGrDa6Jt/
18gbWLpA84oH09UJcXCCZnV3BHR92WXxtLXq3MEOGkxUiZpCqx7+gPjcO8KOHHv9z+1kytAB12eu
qPMivrTqwwM1aDJTTu341LvZM0P96ZwdXB3XjmYETLXuy3Q8W9Wyz3DxYHx7Wtf4WcOul2fJ4zCm
lxa1uXRmhnnNezWbTHC8zAwlDS79rhaAeuxCTOqLUz+vIUVdaBtMbQg7w/JNlK8Rzw8ljkWcT3OZ
vhW0urPcP5oJg+qZesxcd799VOmyHOjzXTyYOyoZKLXXUG9RlRRkdWu89Ll9Kov4VCKhpvYAGVFy
rFG6avUXrdPLypT7thyKbIxsj5QB8mJSnYmFZZa0Oj2uMvAZxYoj9VmRJLnNyuN9CBuWU803vX08
pugek0qGdmK8kxsgmcj3+d8kSFXPRqaDdyn5vFax/IydS9NsjbbnJrv2YMbljYhtuWsdWJwVhyZL
oJu0/7bvMQdQLDV5WCQ03Mp9ddlSciuFqa6j3SbTH5CZZ1F2/xgAuphjf/C94rh9YVeMiFXL27bd
ohPv2W8CXzYhYfAPtKl2i8mVWtWHnMAb38mOVbfgtR2CQQdFbBVnBPy/a2wd56mEEGTZu7rW/xBY
HxTsxvk8H2xI7bvMxH5HlMDCIb3oSdjO7QUoUcnK2p52PVCzDeOpSenqYZTvxvjKyan47lVo0CMr
pHrLG/uxmeP7SqqasASN3AY1tXlkALxHHnxJXOtpsftXpmh0doVsDxzzbcra45xmKxrL9pRq/WFM
BygElk74lHtYML/tqIltzHzFX4xOEJJTpnQWrYWYq/l0OjuM7LoJlk2EaGWHKmGGpfKPk79Y7PV1
FziZClc3eRTSO2Zp/EZNdo8l3Wt+gB9MBDeZFfuiTVOuTIk62r1vBBM+qUOTUxVAU+R72KyV2Y5o
2zTq6tSLtNJ+gv54KfX+2trirRFwkKapidRi/rcUw2u1Vjyx9qEY01dRFpexXb5p776ppn41ZCF2
8Tq8wT44soE/1D1jAxop8KsVn7mX/CZG/AuX50XXpkf4uS+t1d+0tT8UmbMvCvOKLInKp8b2wvzZ
1TQ8k37detDdtSMdiXnDCd/F9m0jUuMCHa2bo7XY7hIKjXhbVKliZGWW3MiWifGiwVA4pesXjDXP
jb3+aX2Jg3tmRi8FyJulILeF0I5UVreZDY5ZOZvuY772lxEc6Vygr/gQNXxSvFret0Spp3byOeVI
1OBUDvC044FteRM1h66zKQ+qTPbzQu/IKxjmiE0Dqi7tdbqGe28qzvkQ35GWX/B9HleONx1pi2EZ
enKyhRG9enRx9QGiHYvTG3zMovl4dvT5qTUGOslIr9wsOL2xy7ZVDp90EBdLA9W7IlRmSnvzmQct
huLs5+qVxg65IzVGOoMNHE3oudXVwe7M75YZI7YkAfi1SEzGu9LvTtNovXBGmR3yIpfGh7jgPR+k
ftWV+SSsinN4svZpV/wXUxIJ9pzEs4dgXdwlrOJV3w05iFvyOgY5rYjHjuALVIWNS3F8rN1nXPbH
sjS/6MEYUaIza7O9hzXEryYuj3mDu6Z3xSZty9d0Q58u3h9htb8lvaS4k1RlVPatMV0pwphWMcbz
NLREPvWPcZm/aVrB9MXwN+Mrbbu+EGsQEut2HZuEmJZp4Z6ltEhLx19l0ARzMv9kZN3b1nRrba3H
Q15sOXD/1YmHn1Bpl3Jaz+ZibGbp/zANw95tNvPwweytY2VXj0hdR6ZNt3VnVF3gciAO6XSmOf5s
s+tbnKjb8wb8G+gevia8+4327OQf/shxB7e+8wOfdcDTp9jEOjVOAejSPQEkD1sYyVZOwrHciyV+
9EvryozC2ayHF2NOItv1QxsvGa4YhkfcUFNNoFVTODFvNW8V71lo8UeMzxQnnVUe3bF/1u2bPlWE
npSfOAKiRW3MAedaczdFZf3gS0et2hJtttn9riTWlznEajonWFRiSLGbEQYvUtwjSxfxc8PVmvnH
0I9PJLrk5KsUtXpbcuMkhuyLRIVjjK+pwllR9eVDhV7Tuo+xAe+9/+mza2ID96qYoO1oA84t3elO
XvLFD0iWAeC7m1fvPlFKUbLuCa/xU3Fw3f7K727LrN4WPw+fLfc4omSWLQc+Hi2SlB+k6H4UNTmz
cdULrOooGesr/6/UTebnNk/oAyL5NucRmgZioHaqx3pb0Lq7w9dZhjL1Am1WPV3QnmhJ1nLT4eiR
B79qxl0RV3j4qmZn8QbYHOX80ZlbfkqTaT/OHysZjsmwXCUZHpir3/1E/yOtid9DwJncC8a+0O3b
l+3fll4eSjZ2/CHhTCNCZfkvcfqXvMNAz4+GhVa7zGijvVscRk+/tJZ1dBYr7FxM6rX2XJh8nrxA
o/M+bJ5Q5q+264Xzsv1tNjVWNdZnevN4QKbQVOKWjt45bpjKt2P9s6nKvRj8sKnsoxfPh3UuyRDW
jgmvkEvJ7GC11ePsuWBjmT1u2UT00BfoZL8N0t2U+1hbn+V4wxSCz8rcrea7KeOrlseHycGmMgZx
9e70iGbcsrX41Iqr2//SOwkqxFy+/ZWpPnTwACd4WCW/hICGDKC/OnSPd2vWoUP7kQKSnMRVAL8a
/1d7WtP+//koTv/bN/ftUJ+aOKQyTgysI0iq0ON4U5flwyQJzlirU+f1lzg3yBZg10iaHttW7keN
zNm3NilOLDS9aXw5uWc8oJ4gF7uf/Kyz87KhURgmBy6GBa6l17C9UQ6f8MxL27ONxYrCtrfFIcZ9
FjJ7VQOQwrlL/wk7aJcFMfTFojjwX6Yr2qjQp99x8zPzODLderZYVpA7OZizveTNRcfDIvFkE6GL
+4+bPw0ZirVg0VwRxaPEYaJHBfbqGON0wUvHpFFADGC64NrGzu/jPj2ovJ3oH9X6Ti1sZi5BrTsm
pYgu8HEepFjTqLIOaVaTQUvcHFfDt650cAsxJ7BtZT4xwiAlDq7pMLFjH2yZvc2muJeVeecHmSmE
nKT5s6XUJEW+TwftvG1AvFw2XexuSPc6vQuoNUxSMzDDjWYwuf47w/AodfuFhNoCoo1n/isQgXHz
nyUt/5ytdVulhpwRWnQWH/d8ohCXbexlmp6kMyLGoRPUNaqj+q+0Nmc25XZLD3Tb8OIbz9Ro3DVw
VF9uiVeuUFUY5wI3GaZzX++/i6Jcj+aUsSmULtMuLdNreiy/GtXH9Ny9P36JE1Z/rwsSoIgmuy6y
5Y+Y0w+dHRv2yIx5EY9bNgrBjGN1saX9VOpMZzvuUy5wH/ja8Ovm5ZO5ubxT/X1ZrVNRvSrvwzb/
5WPJYsmjUYSdGLOTRZmGDq2PLyPSb6TRf3hJV4IFXcDbf70FJbLUVlx+S0P/eMF5WzhO9xK3VXZQ
EzPaZtK/GQt+udmC7wop8C8tLQtjZD8eAO8W32vbrK81jlBG7puFekOi+zqz9eWsLrMlRt5/G61s
vzSrw1hl5jpWMjnoCCv+2P5xrAkZoVEDXZeeSgUXWBvpyzJcQGtMu2WrTFiAA602yBTZUsjjynd+
mPMmxXHbetld0uI+9uUccxs3BprdNbcwm6jbmN5q5PmrSUDDan1K5NHs0Mla/F3FuBahqmb03cyF
2jiY/YOVDfbL5vLgDFrwuBiSKnR1uyT4H3tn0hw3kmbbv1KW60Y2HIDDgWedtYh5ICOCo0htYBRF
YZ5n/Pp3wMzXJdFKmd1l9hZt1lookyIZgcDg/g33ns9KKlyPpvPShSydFfMUGaGAig4Jqp9FjDpp
PzNT99XxfDgLFXHpom19kNB20X/TDQYuLorINreBxiRBS4bZIlUuZhDuWHOb5jLaJ45Po9lsoWQt
DN83y2XmxuquVJY4JknODi79mOniBQrKoESmOo2OzroW5oxOGcUWfx72X5QGsP47eQqddjizT1J4
VGF1UxeTvCuHLqSTlRGwQ2HdO24ld2bMRMv5N+oVg3D8I98JVggoko3V9xQDBi8PrkdN5tuWVcof
kifypnRR58MFCsxhoFiRUTNfyrjC82nwaBQU+KajXuWPluUxZh3omVccMyLgiQqNUREJK/Snrjhn
jgiY0Iq1plPFDSUOygqO86gGLKpdsp+fT5HJJ7PEpat1G6x/Wya3raTubGcKdoVJD0RHfSQf3/Wd
ZNq8f9Rs58lhZL3rR1sJBlSL/Yud2wuBUyUojbvKVo+4b3amJU5mk+xMW9vbhGxTp73M991cInAR
My8Mg2I8wrUqa85JwJTewP+MGQe3kMvG5kbMAS0DolPSxkU9qJZNqaJcr8tro2ubs9EbJybSHLBH
JNvGLzd1Uh25xXFoyvK5C7WNQMo6tT5VvcDdY9xAWKT8fFUH1l3iBNDzDIqjEtQA4zPsRDs3IiIn
FefUAoFeonUI+d1OJs1BZ6DBnr2SXMRqv0YjOJQuu2es0S3YXig01k0cUct3huPQNQ9pMkAyJ5xB
GX3qXDxQwE2Wll5vg6S+Qa+CMBVzblpH28npNlBy3GU5ymqBkXD9HoGZ5rUv2KvwWeyBcl/eSwrs
7GmDryKp6MqERzdLH1y9eO7yhAvG8x6mjJaJxrMz7xND2W6y0Ln14vY0B0JVa41LOTSrqBf5elD6
y/yp41I8mCMovUQ+a0Oy0a3sUdXz8hc0V6mHs75RGvQnoR/cMv/qyfLSl/6hj9SFojDClEQhIeP+
GK1zWSAsE5QVyPqJTACYy7eRM5So6lNAN5t080Kd+rprOnT4xq4eSzQdloa7InzibGVgYQwcvM3W
641VM0UPETs6JIJdys0xgwRNyD4pqgLyqw5jp/nZice7yEn2bRM+eGH2DVVeznKf7BOAgCPZIGq2
fazItlVyEQ3af/woGENdbCNkRoZbvJblIFay5viDaKKmE2VLGqJ7aI7Lme2ughghLUMsbIHmBijH
odcTyjJkkm5YXynkGq3DjsyO8KVwWjrww+yEwgO+ED2rZj0+daO6Qn+861pghH6/Nh3trDfNJ8Gz
6pNhEo/TDtJe5xKMHcOu0dCqNdm+Gpnv1HgOwq72qW/829QDT4D85qbQ4OiYo0PC05o7SkOI7sv8
JUN+AJkmPkaImA+ZkV+aAmfqEAsauDETetPgYtIjE6p5QnVH2FzmN5z8DUKXYF3FTnyZ8c017Rqu
uFYsiinAZl2gqsUOhH0yRG4YkJhPwVsjnUsTUHyeILtVWXaoe/EJxfg2r9JLab8QYsw3abwcEJQN
Y0gfRR16oX3FJfcwX09corcaaxsSt3ZXSZQ9aaxurCo9OZz6diYLzleaSSrytlb5dVgNn1RFGq7Z
gXEjtfYhNcGAZvZqXof8kJnP1HkEpvy0cp6DYMJd70Y7oSOAL6vqxuj956aKTwhp7pMyf3JYueav
C04TGrYrExTlDPQv2py+QzZceYO7wlxy9CYLB7D1lJshjJK5Ak47fukU2pufu1sV2yTGUAzS4qiV
DTdCJs7QXZ6xH6RrN8cXVQXVIWQ+tzcFPE5pYy38TIOBpNUOdoz2hN6V3l+11tzxJjDHbVHUV4U/
LN2pnse9e8XSG8SrbtnuLAMC2eGhLbcx882Jy+g4L3ByPqeY9Jqw3TeNc0iEvM0FDzVq64WMWPyt
Ghmc5k4XqvwbV2Qxxx/sGpcTbE3WtmpC9NAWRmgiYrraCFflJtYDkHb6rsBOMr+qXWS3FGw3mk/Z
JdVR9CrIDTlmBbCydKaFgYHUAqja17cg5BDzyvZcBsGb7KuLgleqing1iH6ZBd7VPLCoIdPIKnur
j9G+i6evvmU/u3Nq35qHMu/ZeIboiyACTzMePyMgZGPLmtxuj+qPXijiYMPMlpEX7pxYUUJO6HgG
7lGNzd6nXM+Fu8mCiFKFcggkcueb6WTt57jKuvup9tCLyBYnZbhXRttt7NKnkJYfxFgmy9pAV5iL
4RxO/WJArbJ1xil+c0R9ZZT+hlXuzUzJddrSOBfo1RcI+EsUDO22B7VQ5ebt1DnozzHrHTJgDndZ
nasb5Jq0gNV40wiMQ2k2D1bIvJepifxlqnzinN4jv2wFxhIiI6nyWyvsvszHAJZmG2rqKhCobOhY
vwY44Yi8e+6javRXIROvp9o4GU4t8H5jkq+DYTX6wd62p/ua9YK2eomXBy0ZwhVMQu7nUGq3Sdrv
IR4t0lzR7TRPPv+ma8NtFdBArCRhd5A9qCjEjke+M6ZAXJp5UAjdGEgefoD6PbTWaFYV1VTjK7aU
tR+G113VHurwS4Gess4xzRZgcE1LO80r6sRyZCKziFm3Vd9uGuHu7B5ls8q0m8TwthAEqEYZ0YOl
Jc+Yqx+yLmVZxfgrqh0Z0RlnxEFPKTLZ1RM0kOs+bJ7tlEbTjNTfOgn3VW8NwKuzz6WH7DGykbW3
z3riNeswKC9tCeSwpcDR+NHB8U2TLDhR26iO9Y1RUyCPbIupgfGxVIjT+47d1GuJSLxx3kdD984z
/YcWpTEdZZwM2XRdFSYD2JyCGQEVKLJJ22jZ+BSMwaMWOPA3utXQu0dE+vdxOz30hkNhZmIbNq2i
3HmZ19IEM5Y25LpFznheHrFZQH7lZNDudKp3VYWmFiledqd1VbnpaLyvOgnOp5XasO1ygFlT0zEv
vSpAe3lubm98rWS2j1dMBw+H7ewdgayF7BS/ri69jdJTkEVaR3lqZBC9rTg3tMETHMJsbxM59RIv
Ika3bvqiKsoeHTqDW0AY07PfuMiHLAlkeOgVG7YnDxWyt7dcmv2L22bhyrKr/rEiU7kBUzDu7Dyu
D13VU0FTkZrmwuChZRTnLqgnucPPRz3Qowu6sWXqrURQxgdDUiqQcYvktfP6YhfqkMgYx9J0K1w5
cMFGmhVZG+GOI1Mrn+OGKJAM2SKerCFKHQo8QOSMHW59EYZrt/f1rdMG+tFFeEA8kHYIdip/X1AH
e6LN/LWzu/qopqJZ5qHmHaMYkEwuKHpMwg/vmqztr4YWH3aRNmjvUprxVIzRdfSIqYhD+quQxeag
Z9Thaec/M1rcPZE+NetJKe1MV9I8+I6fwKMWYm+X1X0lBwbHuHHzjKigWE45YkGdeOOMAZEBCpV+
M5oFTecWPWFJa2SR98C5OHKSXs/O19xmCO9121l6gqpZ4AO9KfsiOvWJCQo5N5NPuuZERNKN+SUX
SufSO3UA0aEK10MdfdN5bhd0xIZ7MiPwyAGVPMcF6K9LNAQ5doMlVYgawUxAJTV1Ioy6DvS2ub1j
9Lm/bJ2W5rROH24oAIkHSLLQglP59QoTHI1w7BckeTz6ZdTvfDgey2HywoME7rEtwz7eZ3M9PZzc
4ZtRTFQrdZZJgo3AWY2zi6pwmQqCJw6nXV7hkNLqDgFDHcFVCoOp3iFY7g659MdPxNRqqUnvSQir
WndlbO49x2nwYw5Au0RkuWvLLj9LCnYrRHnRGoJRGiws10bbPqZKYWaGdhhVeoA6GQ6HESAjjPoQ
57qEVY+itl2UkZHukti41Ttp3bgCpJc2kQ2o8GRZLsNBhP8CCuueJAN7uC8f65FCDII+NCqFE20s
vrxLtOg+jpPnTujWLqrm6dVNeRv31ovs0paVEbsZ9kGYcn7xaA5GBNdCz25jI2O6xhTqTyNDihdO
oTJu9wG1WC4tpgxapbP8t4qMVKutor0YhbgJJrFypLmfazhUBXd+WlwnIb6TKbhMWCQsD+c2XTPy
5qD0gZrHy38rzLoI/BjjshDm9VwYKgf51lJ8rdz0s0OpdWpieudEpeNcf+UOwA/Xr4cU91urVeW5
iRDn4U19jGfymKkeTSzNi8aq6hWejGTlG9TPZVE8BAX8hLlW5NanMU0hEGbbLCzupZuD70SklCRL
gO9rdL8PcdPOdDA8YEhL/GgVI74Gj9B8VgHNQZAMN+8A2X9/Hf6P/5Zffgdk1n//D75+zQsq5H7Q
fPjy7/dolvL0P+bf+c+f+fE3/r59y08vcLw+/tAPv8Pr/vG+q5fm5Ycv2CyJzW7at2q8favbpHl/
fY5w/sn/6jf/9vb+KgBO33775TVv2YB5NR/w0y9/fGv/9bdf5gF5//79y//xvfn4f/vlrgr/dvWS
xS8ff+XtpW5++8URvzrKAYozj+7p3+Z/Uu6vNhEnticUUpYlTVi78Nua4Ldf3F8d01awG6WyFfIu
A8hsjSaLb8lfXcMAUKFMR0hyJFf98v+O6YeL8o+L9LesTS853pH6t1+MGU38D7ipsrh7dVSsuqFb
poFh8CPxGs+e1CH4EWfrx7qnOWp0IMNryS6HKgDEmhO3C68O7lGDOyt6CCts7tYyo6m1jrVZChi7
26GOv2ELkEerOFODfJ6/bnNggVVgVIcaApHB8NPvTu8fH+X7Q3+fPvnh0MlHSKxcOpO68XH4Ymxr
o1FNWJxTt5vnE4g9Dx0CZMJesyxpl6Z0ugOJaGyqrSMkbVQlwn8skDGu47Yot72R3Fex724NGI90
C/J2pxf4CIuWf/O8tyLohgsFi2zbTxRz5s9vgPZaeDHyk4zoKa99Z1XFMsVXECY4Vns63rYBly/O
i42dKE7pHfRPGA6yMVZ9WjirVBs+p6l/B7SFCWhBtBLz+Tbl3IzqL6K2wW5FjfEXGGzjR9T2+3UW
ps0NKEzBXWh/4DrX8IXcyCC2rNvaxE6j7kw45/u+au57SpdHt+mPmnQdqkDsRYUbnnpj9FbefCh9
Tk/IeD+lgXogTv/mDm26bFCKoKnlB0SjfcudZ1/QkunpO8I7Q8eY0uBSQ/JX02ffh419vO4uh8If
Bi+7HyfdYvRIY60xe+rxkzxO6gDCobnt9NTdTqnGhTKQ96dt7mMphQXj1WqbFWl3UyVBsqCrfzEz
KBpZvJqS0EZmp1kLNHPUsIv6hpEOWRpAeEhGXLjk5npORYcYayWo0W2G2l13SnXHoPX+arSg+CeX
yDTmMpblOsLmf3/EVRsxZWfW935tFwRAab+Kq4ZMlbuOcBhlF3Kk3jKQEo4xxRDu8jEs8q1m67sK
UOO6nS8HOIRuG1EQ+/NnTbDCfFwoMOFhP7dYsliwDPcDUF1E0VDbRoTtPRvtjUzJTvAV72cJIdqy
bd37yeM8otexC2ovdfQZ2SYGuQTctm8m4kuGuRtIXXhtBWh92HpdkMQh9VEjus4s91CXVX2uI+CN
lJXOdmv3UL/kY1U3zkoWdJb0OLhNo47nqvcPqXcpfL87tQXUOquvb1CdkpH5Z1NqCoMTHslGQdkz
sLhuAlRRB9V/KtL+S2YT7KVVZO1lTrxVk1kTrYzazu/h5yonDE+mM+BtrdK3VOK7Aoc67agvPdX4
TLfxCNtB5RCcQEWI9EsXNvSeElccJvGtapUJL3s8Nj6+uUAO9ZrSkIXj3oHvYpIBMN8bRmqbmei3
Ulw/NODSxqjXyskbPL8FcX4omlWpzXIww0fKaq/6ivfNU8piFf1Z8BL0TUSNlG7IcNiWxaUV7Qtz
5i81NpedVqRvUetq27nTtelQXgVJt3KyGTAwhO8+w2VGtnDsfJirZeo9+a0wdr6W3gXlNO4GJLFO
qyQLgrFhA6Ka45pHgCDu2aRZ/34BrKK6M8AnrilTSK1iV0j6c+9wrLjKBhxcID1BWTvkMHpw4EXg
EcXF3ob+uTTnn/ds+wpP9W3u5Na2GTULsZ6L6MzbBq3j7abGgahXKbKAou6WHaqOnWuTMWmJToPe
HJAEFv1tLuV6VJZ1FVmBc7DsRF/0g884vO6pl1V3ShuB8WO+f/zy1PtPbetiqu6ya9k73nFAo8qj
xZqXLVGn4531MPtMnjiMsnfXg9ulG8+6nzB7rhSQXqobvLIxXPqwdbcUAYDKzlbIph9SfMTtM4P0
Xhizki+xLzCUbP6c2pxY89N6qJ9a24rAOfn+rDHa0UQdlpaveTdxUW0NqORXaQyt9P2YFI1VrYO9
b07wWOui4mNU9iye06ajplXbJB3pu2mTtq6UejOKdMI1MprXuOW3Wu7pX2pT7CQluivdqaqDsvrk
EQROsxqNAdGn++pVeX+Aq9KszLTD+Tn1/ZU9DPTG/ajZIvKs7mqpf7PirdJmjFmr3D3uQgymTQsZ
d3JQvbcxjIgkO1HYXiQ9vrBFqNUrstvhGhUlwW3SVZuum/V5NtS2olYYqpJ+GRZNvW3bFCMgAsot
Hl9UnhZQX66udlU6mrm20ggZXW5fcWGHi5HSlEzFdBSQO5iGM75Y+DaO1GPvwSQ8j5Vv7TWQfGiL
YUBBQ0MAZ7VHHEopCaVw8KOSaSLxLxdw6PQl2cinIYKf5XC2FySk2XkavlrNuGoc09iHurJx/Y6v
7/crL3dPv2IWP3C3hOO8/sz3cT3fV7mOm6Vp3KWXc2+wb7JG8FQI1CgtON0NteTAFvvcZcvN1Xwj
Tn2DA66+DyMO2u+dV2y783/zs4qQzDdVhNwjw6/s0J689M56MrHKuLq375r0RhTORHW4uNc7Uxyb
wT3kOtzJ3AuOU1ER9vfFtqe0Q41cT9fvRzz5rYYNkcZI3HYHvCTNoQ9oerUulme3OIuA4rKdypFm
7vCg2zK4ttUl4U7aExm9cmTQIWUuVkPbO8twyCxqfX258pr0riDg2YjKVaTQUXfsjZrGQa1QBlGS
Agqx5a+U8UgbqgnyjD2moexC1yvXxUMfgZ4pe+OzNyPw6L0chcQcyey6zxVOSvbmnmirL4pNP2/s
UT9ukaZph/fznoB3WodkPasCu0KkD+MhELWxjOawy9dC+Nu+ff1+CYpS5hs99U5NW4ISd2EzdKKm
cQTZJutwx4Fqj82E4dCR+yn2crHzFRVy2p4WLEyv2g7MVrLs9mkEWrcXdXWjFSaYqN6lyqqbKJ+4
LZzAfPVK6gKTSSyYDIR5Iyh1miOWS9eQXimpPiGoAreblOpi1OI2SgGiOh717wDQr0+oDxgub055
ns9APqRovrTQbkR0YUMN/0kRxROFFJUBx6wMPMce0sXQr9YFJi1adPgAcXFMue4g18yhhCfDyR+y
Lw19ukVrpNmLF36VQvTbkVlHu3CKaM2g0FrUcTJLt6b4lrT1LJg3QaGehhCOiHVU+xq+kXY6Gbiy
F5En1jTYxjvsl0S21G7AP2Icy0Y6/2N3lQwTmo3UWHLN2tukUcVBlt1trFEpJ4A/C0AiC8+AUpSA
bl76k0Rp45dfHZPbWE3myKkcfOqgq/eHLMxiZHlOqD1mBlr/iD5SGlf3CbV0FiAYHy1s25Xo+XJy
gvbKHLtPgQztZ5Lbaz2kcm+V1dc8bUDXJ9pWM+zhU82kazOZMNs1aGBcrXxRQH+g0YzmusghdjhZ
uJXe2J/rSsuWQzU5zEmwaa3an7FvRa9ZmNN8xS/f91N9yuqC1UeW0bat5pleQwHHvrGew0Gmr1Ga
XkcoY1GJpPdWPImdUXmAJX33BVy2PGLxaJcUTdxHTC0MHqJnFPvxoy2pD095el3g9TsaWejvDDwG
LdLFbQCdDV9L2K5qFjhSFevKwlu1rSuYXW3GXZaG4cJyuIfbVHo3fgdBgRE7mFvjRO29EOuFnVb5
MWD/bZpU23mT3LZ+Hp6asuz2PpisXIc83aUFetRnH+EoisMM2rfPhxyyglTRoGZrp3a1sazu0ibt
ITSXSRWnV+/P6mC0L02ERdumarbrmogFDk5YnE37IWzRS03Y5jTE8iu/ym4Mh15DjqWVm965YePa
UL7lWyiZKMmoY4NJf1+r7DwCJENvxFLOLiyPRahdBCDORQ8PnLWr2CQGVRqUiVRNJfGLbK8rqmxu
Qy5iaUy6RXn4uaSTvnTj4NRrzDHwC+9Tg65jr+UAgjSUAu/BVobyN6/ybM8UqJSnsixu227cw6OK
rUbdZOgq9pKzSU45x+Qx4H4qNXe9rL9obn5VgPe69aiy2WYl7xLEkvZR5Wq6cSESL1OtrBiwhpsU
C/ymZ22/gW0BUq9MvuVjGZ7m1dwv5Kbl4b3DYnqmQphRceuy1fv6JkcGJQ1joa7bIX62s0lsEhDN
6PUFQsyyOmfzi0djYXNFBf1bm3ftAtgMjHh8QP6BT1g63jLzKFq7auzObT1tvQbAnEksuPVEdba7
KdvkKqWD2MPdmhrDWeZ1SMs+s9Q6D1J012KbUqTYZ6KSR5QsBzQ2/Q6QPNOtEQzeJpGsVpq7qgpG
ppiqvCAWYX4HnOyYnltVd5ckn2CGKO+x1fvsHDfWYQQhjDSxAsYZAPtTzGfAqdwB4qi/En6UW/xc
uE1E+Wkac3Ef581br7u3lRysQ9FBnJHIgrf4tVh5xXMiGAWiiL1RI+sK+5HmrXVH7nGz+SskVNw2
xtzBQLN1k4cmKhz/0aNK+Smw2if4nAY9F0djXpB2hUsx20Bm8w9DYNGAyotsK9PR2hlwE3QLplQ/
7yye6MZFPHkMaxksfZmXtHuHZrp2NT15SGEZ+/BKS92/HgwK0nj+7R32LPR9tWQeVcYvAxGb6CX3
XbRUpim5ERCRFQ6sJmT9EY1+unu4USmFL8JO7PFswKefPyflCBCCOhgeRr5Kstn3h8APbX9XOZ3A
YEEWwbwxE7hhSDG4av0zoy32lhfDAs4RYEyD2vpFCrUbru8qzfBwigbngeVoN1ndlEfL+ZKDvOwQ
3N+ZjXc9xjpDzw0KooDyyjn3sVxvobt9RHka+VNtmwd7lCDoMmYvGkl4GnqYfk4/09XRN8TFqddz
HNmN42y18L6p6nQLbYR8IpYPlqM7O2QECULfTQhLYptIu9gHIr1NG/UJndnDANsWcEG1YhzAG/GC
XBtpdx8mnn4DZe4Jt+o3tKHJtSgxH3iaNa3fX0LOeFo3D6ejr9DmdKY0dyrBKBTZ3ivNGuUsLBwH
gP2vehdI6CCWeMiSTd6a8Eez+Hmy9PYAVxO/WgDBBGbhMu4jDCtz+PGeQgL0XzKAAEGunA2AOeaG
FuP1Nc/WtrUPEBazpzKJ8LPQI9T0KQEK7RZfupw2me7Qp8JeedcH4Y1vgatJOoLlznKDKzpuIE30
Vzh1wyzPgcSSIa6jT4L1V+K3YykZlrAf1DKeaAGk4IU2fT4U6AABvaVp8fm9jhNG1nqynPoa8MK6
Dorg3LWsV0FDpCIM80qwQ169F0Vqis0XMdiYGCbnSnATs+WUrNrgY7Bt7rLBeS5b9J71IB+9EBJu
VVr6LjbrnrEmctiQjBoQUyAqTba9yZts2EaNy6gf61ZCxjq3sDGGiEmandPQdRC06suxxjLehKfW
4jkYLD+5sjrDQ+9uhmsrDtGsj5nH7daYN8ZYVjurYqxR4Y0rqurdZTQi1AeTtXJitP4OHtyl/Z7X
l4QXSRtjVUjtQ01ayUZpKYSrtXeTNMyvEFNo7K2BqL7v3Y1lUKNAidNhoU2KA4M2n3mxTU55aWMM
xBz4upulZBrsqBGnugMhvR1Y154VNXh36p2jNRBQLOCe79EsdIp+0ft5vRu8snj25p9PGrHPmqJd
x5N/aVB87GOdHVo6zV1VVRfmWrioBsg3DDp4Gx0Fi1daLSqLkEq+3erotKKH90BXxc9G4duH3wPS
PCnXvX+DWLjAv+bJY2MTPUKygRJj98Rn1HMQULGiE9fD7G6jb4xWYj4I2Wphi0825ckz68hjCptx
+R77Zik0Y268fOtC5WN20HzRIl3e6VkFQSiOJ/oM44uuXEhHYHySsGEMaiOvCp3ZlimghrTpchjs
ZooKSUQLPr/YYfC/guMUHybD+lJ0LlRjHdIogJ8jH6dYlH6ljl3QvYE+eo/fYXglGCyAEu/6IDLX
2eC+0uLJtiVguDFgGGVqMN2Cqvbi93UUYC74UhBgd1pd2ce6LNpTUkY6QjAaZ0n1idFmw62y6v42
TlW5KgJSxqLWjkZjE/ubFOzBC5AgJYHbMsct7Jia048nG3MQ2QGTR7iS0cXMRbplkI23MJi8ifJB
kaL0Y3ztz3/VKYSTmoVj3QYyYuy3xUyjuKHXZ2gEr35UbBx98Glh0j1fxpWpXwVMzLhS7PqxberX
KWWAiy7Re0O422Z9jk8xLr2TY+jMmmJc1Kong0RtMiXM4KLRNzpGtYMoc58OGb5YoyhpLtnmfmBM
whH44DqvDQc8LWnT+wXqLMYR1J5MrvERh2vUiBc0Im99m3gXQgssQoavLVzgtKwV3U4o2VzNpAct
CE9KsGhj/VfM00sh18zPbmbTItTAnL0vOMOQGcvlPh6cszewmXvOG7XEb6bBL9bU28HxALfXEfGh
AYDbOn80q794vky/JfPIIrPLLnriU4MB9rRxyIWtju7W4Naoln3PWqa4VxdZYruXlmrv0g+s5CoC
5DW3u6XFAgYVtrjLQ7lzCuSneWSD0PFc7eJAArohv1yV2bWjU9DQ/MG8oQYfQPORp7jn6Ma6wC7e
U2D1NeNCL2VYvm/42SjbXaarAxUcjaVgzPbvJ9Oqlbb1x+Qtn/pj0kJUJS/qnVLcW62KKJNp2gpo
2Y6Q09tEFkoB5mzayFW04jmxTz1wmus4qG4B+6Q4ih2YOHDxFp1sBPA8HqdBIMSDYTtcoTm9+X3j
8VpGHxH3J3N1s2jdqzLt+h3rBdA6QZGFtum3GqTCxtLQsRYS3EPGefFr9Mk5M0RI8Zu3SCT+JpoV
9VltxofRSphxhQB2pnVuagoQoExLd6mJbMlHObHE0zIYrHbr1DvGVRebqMn3kcjGT9QgZYcxZo5w
NnIwTsjDiqPvRIx0ittgV5e1tS0pz4OvgPVb+LDXkXvkJ0M9v+fpJC0Xo4q+6j0F48hNmFWgm95S
x8sOdYR/C0JqbJVi8l/rqepMleXoR126Duf7jzE9z3rmBCs9YmPw0GEi7DSr7aQ6nxASLr1LneD/
S8/zOnyF1Zp/az42PX/ok/4P6owagm7An7RGX7K/Xb9UYZZ/3xt9/6Xfm6PC+HXueziuRR+PLtXc
Gvm9R8p3LN2SOn+Ubbjvo2L/6JFa5q8u9RPhOAadSwyQtC7/6JHyLcflpRxDuoZSJq3B/0aPVH1o
zHCgc5vJFrYlLWXOHdcfZuM2kcwMRA6SoDE7JmLE0I1NWdlfJukeelUzNYUkI43meWpxdxWNb5rV
zOWlcIG/Ek5f42+0Tm59eM8iA+dE4X9zD1b73IXpLmcHTKs3VbI3uMWnEl9KqQZkWsjnwNOZzLBY
KBlFK71yYXblr6n/0tsl7obSp/l4N9aONevAfSYMVFfkFMAIbSyQjlj1A8ylUsK2ywoyTxAeKyM1
1kpDa2ZOOzZ6wPW6+qbQyISdm+5EER5zarcDKJlY0i7wKjVCzu0+h5rYufe2n14PfvMN7Q1cUMZW
I/HfjPXJ7WfNPG0hG2xxanYrWxY3tsc0GlhD//uM/ZfUBzTkfv6ILYMw+1F5wI//8XCZ1q9KIHfU
DduRKFkYg/uHAMH8VVLccqXOzU11de6g//FwSb4FttvSTdPQTdqB//lsCfmrJWi+uvNTqeYn77/z
bM1dw3/0cjUeLWVBMTI/PlJTl6JFcP0LXT/GP1SWtsl7MMXfnYN/IhH4sWf5j1efH+jvhlkTm+C3
bDT/4jFVcZlkrYnjVSeNA6b2F53Rn32A+a2/e4u4Q3nmdcI5x9UUg2ugdtd6QJr+/AP8uPL84wPM
7/rdq/vKiHmCXOtceMB5Gy28zk2kfp7NYD/xF9OAf/YeH4ZWB2lbF0of5FnmGBHt+sFj8lPTGUwD
HD/9+cf42UlCQPP9x3CiymaGlmGdXc3f5eF41WM9/POX/tnRf9AzTJXZxzIyrbOm6/fgvaKF3hV3
IBg/Cc87/Pl7/OzwPwyr7nPU76rTrPNg0n9iYIczeIs8g1LzFx/iJ/fpu9Lhu8uM9sQWpVTWWaev
bML8IvGXu6kzXv+lD2B8EPekDKCpvYHzj3UBl1dOqqHpzOn71179wzOsx5pW2LI3z31d2suodh6z
BGbVn7/4fIj/ZIF417N8d2qUZozOIKAK4dx9DUSC00fDTZ1BQkpWdL72RdNv//ytfnKZP+ouGkET
VXn4OXMweMswKJ+K3jD+Yp342SWe3/S7zwHrBRIvE7POudYwWocm0rLTp/xA997/C43Pz97iw4Os
221C1T4yzm6PgNQP7xE6Ao5x/uJK/Oz0fHiIizGvkqxw0os/NT16KtM42LQB/mKl+9mrf3iOpQkp
pmFI4oXBF+QuKbARWaay/BcP/sMjLM2y61RXBRcskgKLSG6vk0I3/rVXFx8GzDNYOpOKduUlM4NI
raG3wb4ue4mE489vzZ+scuLDA6zYoZMBcevZE9GWh/hAfR890v/l7Mt2I8eZZp+IgEht5G1VubyW
ZPfq7hvhm+4Z7Qu1i0//hxrnADUcUwLqynBdcElmJikyMmKW7j0UDG/sRIvjoS6VxLuvDDuoFhfD
fE5zdoaIMS6XwOK+EwdrYx/E8x/w01UcxCxWNY69fC3sWRk5AMhHZRoqSJ9GnDXnhD5vW8zgT1Tb
l4Hs7GXd8CYEXZX1FZeFeLPOo6/bjRsibf3quQ5maIJRl5TgrbI8CAEe2qL9MU5gX8hxlbPnsbap
Ey2cJfhEhYub2rC3zg6kQ1qA4C2BKgq/su7a4TI6y0/wVrg0R5VdfqoBFZrnv9cS8SiZDvmc4Lkb
7KvVWrOP8i7qPNlQQcU/w4BPf5RbywpKqV/9/oxP8Wf8mbzkfwRa79n8BZXbIL3YNhZdQ/ijJdcS
h5Bg9BxQmRtOMgHeO3kfWQGWbHKfzpaCcqP7BBTCCZIueIirKwFIZersBKbJhlpWsad5VFx0fhjX
KGJfyaWB+066ZxecNDtRY3I0LbPYkRyTaMF9Fvfmxyqe/gdA95dtyxmatrS0Yk9J1DbS8XA3LhKQ
1AhxjzL0bGddDLaxtJxSQ21KQqaQhdJnFy8qXmi9fIvBCHrb4LVsUnm+YAqUJ6HnJ3icAuBFfIcM
trxts7bWTHmVR0AcVMhWUj+cSnqXgUeK0ehGw6wGu2o6ctIKGh+LH0ogSO8gwDB/SyBBgWpilf++
zTjril914RGOipC242Hco5LxcUyzefmNmiSHv2x3YFpcLXmAgjkGoDWqwp6p5VjmrD8VkME5ywHI
udu60MJ6AvdOI5liIbTcz1ncgpxjeslH9rbdvGHLs7TQHcGykKDwCnBA1r8v7fI/wQk4QZsnD6QM
212Y4ksLXfAQQh9A1SIcLFYeoD8KsgNrmnZa/3gJmNCit0QtWJLNaH202gdRZw+pA6I9IBluGTwT
WvhGA5yzj11IyzYdQKNOYuH9xoFA6Oft9j+2PxRP/+2iNipayzhv/BDEWtGzC9byY+RM4uh6afoK
SbRuJ5BNZtID2aGjK61MhE7XfIfw0clK82d/LC7b0/h4jZnQghnULW6eFK3AOy4lP6sUjGtViQvt
21rX4hjAMJy3bewvPJdPktU/G5bsrK/JLloE20sLQeC45GGLotQXPi8KJwCI4VIKwvvbRq9FMCAy
A/hpbR5mQBmKOwHMrfVIcZrtz7d1oMWwa4ERDcgFFx/OiXXICvCKJKN30xcDE1r04sVhAU1/hoek
KayAJjhA9XLvq9PgNVyL3cp2uB35nRc2hdscErzwYeDi/SarrPfV18nfyZvcTnuLhh3oXg8zSHcP
ad1mty0q1+JW0QlE7NZIwwKFcheSqHMFntCdpGxwSq4Fqz3ShjBgx0IP2p3QUcXDZWP77NCJuTre
Zp2166utsUpmyC7RyAsBXOwfB1UTIO666nW7ddMEtIDN4sHJWxetg/z3k1ey+NADjUfbdifdGLIm
16IWZNOQQspwXSGbHk/BHDBOEOaDXsKxebazsZicUwvbERWTAqK2OBaCRtA7QySP/4pqVDHurIDJ
RlrUos5rnu3SLcIubodnt5vYOQLH6Ws6Ot5NxxPGtdi14kWIsi5KqGPbzxnU7kHDBa7Tcfhne5kN
JvK1+KUStGUClQBhXPnZGVjJ9JBEKCHYbp2tlvjvFw3ztQiORJRAYMUvQrk8NjY4nvHRxcHKCwDp
BEWBP5yDHhhp8Q0FhsF6eBwr6N7hH4iv9GQlqSUnQCQf/Lw9oMb/sYSGw/bQ1ij/aGRa9NMMhWMx
LgvCHFJeUZff5Va46lg3bnQcC3W33YvBQ/48lF3FKPEaF0Xu6AU4pbz2nyi4vqi7s6eaGl9/v2qc
coayOJcWoQ+sWWED+p6qsyrVToSaXEPLAKUqy673odOJPenroMBoD1BAdto2jKlxLfyh/ZxZoIUF
u74D6B2upZd7FBbT2wLf1wK/K3gODASPAJ0AvR+DbNaDX85iZz81uY4W9v7g0QXl/SoExwdIWcBR
cmxH8VMkqj0ODercAc7dq+FbA+UjN9XjP0FtmQTCLWxHUBiiNhYVPBOUfeuCTYBL5SD+AwQRnAax
vzM7w8qsj1/XXjU1dHRm30dF2SKnF9B/O19F51Z/37TuevWs4DUpCrfM8bEC+STojXyxsm5n5IZ4
8LSQBtus61cdLhisqfee69xdnn0uywCvyN1OQqOrB32wHp62ryfjANjWFOVhAymgcuq+ojzhN4mm
M5LW4H1vUXZdq/qcyccayH853Gg2LdQViI48cOpEIRCdbnPiJQB5d5ZTNsnd9rqsq/vRvLRgt1w1
DXa05CEbwHDW2MJ6HhhuZWuUSZ+IjyuzbIHicgWsS14t7U4GMxwCPC0LiEVGjeOwLOwHkp4aR55R
v/AeJ6AWwXXqbcnA05IBAQHO5NgD5JFiQLrwtg8+q96dd5zOFC5aMrASp8vsmvih6nj5Q7k1HqZc
XJ1NOwtjal9LAG0UsTwC+C9c2dj4kD9AICPYXnND064W6bmUlrRmwBZjDlahxPl7jrrvtzW9prOr
rakkIHeYaAcxblDagcqSHVG/tndXSde5f+Csej1zosjsUBDZIRq+4eRAVPYKwleARF/7fCVvtYAg
+7V7LWsykxbyrK8pgwRGFCgLlFNQkQIpikR52G2W0iIbAnJjgz1wDqmlqsOUoiSm9Jt4xzsNYe2u
c7pah1SpasZFaBZil3VBRQ4xB0WAfskzMNH47eeqgDonkO7gCEMR506SNOyPrhbVPGYd6C+8NFwg
oWUxgoIPYFfZI2QBDwpFQ9uGM9yWM1eL60YVuYxBIxCCCw9cUe4wva0VnH8NI0jQJOgBFqigQgbs
ft1hWru+0JTcb/dtcAmmmZVaA2oDIRUYzLG8zOAIKBrvn5uadrV84iuANJcyZmE6gw64oQDPSi6H
naUxJFxXyyYUHNFJrKw5VM3yHscTgKMohQKC6s6e+y/bM1g994PodLS00iREpZC9RB8d7+4YZMiO
oDlAFcqAj8jtLtY08lEXWnpJGjiropSGjZsMj82IKhHVpsPdkpXqjGcMKJKCGfgEXSPrtkumP9Qa
V4EkiAtFwc5SISpJnpnXvFMmQ7HcmIodPcc4FR2tZuzDli39NyiqAaU5dTsLYrKWlmJE4Q3c8WUf
1gOFwmxDVvpCVJyiZgYlSdMozyteD8q5df11e30M8bHCpK7TDtRyWLm4fhcmHIIaadzNLyBqTXa+
iU2ta/klQSUl8S3ZAesTD1DllNz7MTRNv8cvYWj/DwPM1VrHzO6XWvQkcBseQ8KJvLRF9u02y2hJ
y0OCj/q2bkPoG4Md2fEhDHiyJzww7YSGKfq0/CGE3cQoB+EBk+7ZjUHaCDJ3VL2ebhu/lkDsDNR+
CZ7Tw5miMDz3R+skXRC6bbdu2DlsLXVk+cQhoEl5IMjXVD2u8l81Bf3cpymdd1K3IQPaWurwaodO
sXR4oLIBjH+A6jc9CkNANlYNj9uzMMSbDtUDwQeU4JIKSwCKT78AcShm1KEO69DX4hGcyNAhjpxw
uzODs9pa5nAqiA43tk0C4iaoOEQdRbWHGDM1reWNyhYzmbB/B8loP80+SHVb/+62Ua9dXoVYOkQo
3cald7Be/qy0oSuf6nbThgCwtexAoMs1Da2CyB10aUAOC42Q8u+G1uft5k1G0QLYyjxoDScWjEJc
+5gkPgG9KmpLtls3BYAWvahwSD3QI5GgS9UF9R4PSlmnDOWHDphk02HeyaCmINCi2B2E5/jdQALa
MDCxt+DNQ/kFKt5Rpw9C0+25GCylY/XGUaRxvYCAsybTVwIyfhAU7+zGpqa1IGZxFo0LPgMCyaH0
5riPWVn92B61wX1WHrFrz/SGjnoVRK+DbkFNzPAF+oCdVeyYxLC8OkYPElTCHfl6boQCuQ1N7dKP
DgCU4OJzJUjdnoHJOFrYjtxtFxUhtqA18wZx1xP3+72Dl8k6mve7Qi7lWGFrBBUnqrCm+XXlIXZA
abA9dpOBdP+fIfY+dVhYAAw/qUE9FRF/lBUq/brpPh79/kYbaQGAMrU4B4kXZEhs6Fvy7LT6//YU
DCbSIW5e1LY5y4QI5hFqpdzNrLuuoD+kC52y7R4MC6xj3PISZG0QC4IX1fMDSHv/sPfe1rTm/R3q
6FICqp6g96F5VxGIFbCd2wbD0up4Nga6U3DkYdRryl+q3wVO6djcm/JJucWO7U2W0Vx/yqd4aKOR
BEtWg9NmdU3O9tC7pmsHHcwGtRW3HydfYGeZ30CPfQJJfWL3d0M5Prju/Bb7Q4DytvzQTjv3Yyab
aXuZjIEjqMtMhnbVfamr8Z0O9lfHR3V7Cx0fAa3f7WU37Ad/bjuvtmPwVE6976o2pB1g2xkUqlHa
lnWnuIyrS9/vpFbDuejPh/xVL1Dy6kQzl22Y+N6zYMXfHYrrnd56KufunvfppwnSz9sTMnWlxbeL
/R6krF4TThWBbBEEotL2WID6LO56MGMlAYRsd/Yig+107JmbThSi3H4T5rnzGlcF5LZ4UMUo91mK
aacPgx/8B4GWQ4MGCp1NKFxISShefqUe5CDiAqI9MY43g+XtXa4ZQshah3C1SAXKzSaw1MLlQFj1
1ufgMAEEvia3PfxQvvZ71b4cUTQhpWhD8Lb+Ugte2iCJfGO86Fi3pgabjOPIJnTA9vfeLqi2rG3Q
zrjOExmEevEggLP3FGBwMUvLNREeCRdrxJrYNWrSinyARnw0D5fMLucTyKChZ9Sjmr5U7Y1YC0sz
XdnkJFaocgm7cgJTXkrajB8KlN81O8cT09pr6Sbly+iTlmB3d+PvqVvERwGWwtu2XEs7OqR+JsEi
J6uQurX7lPkufWmqMXrdDniNtvP/FwAxHQXno0LYhkArol18n6s3kbOHBRdzPnigSu8vPM1I+hk4
3pi4j14pf+LMjsq+FMorn908Ojjj/9bzHiqeDznKnpj7WCTki7ckB4gtQjci8Z52Pw9NVtZyE6j7
XdwBxDF4/qlAQuLTJ0WzvVfbj1MF1cF0zIsjEgk1hj2ELAsrCluS33dD9W2x/YvbZl+37f1x1kN5
27/DOEYBQmmzDASULEVxPv1E1PR5FPlz56U/t7v42E5Ux9VNVZ9ZVQmOS3CdgRBDgJapsKu/bmt8
nddVGupbNjkyK7vQiodfEcT9aFHcOG4tMQwDLmAA3O5Cp+TpGxfLcofl9k/bAzet72qtq4HX3QhD
QNAel19dCx700mkO6aRA8R6VEHZbZdnkNDrft3szrYGWEeqGFuAFx+tEw8G6Uzrpgrp2lMdvt75a
5L/XuFRoKYFSwnrQkSwh8MJfWid/G2R2HLzh93bzJh/VPibAYtG6U4/duIbimd+Xz2vAz+Bwockk
dpbjz+Hvozlo0exKCcJCSIuFRRQKqBEib4Ap/1daQuLCPkF3ApRz3mEm72lvQ9FwOvUof/B2P7IN
c9Txd1AiF5DKBrAvc4ZXn/R3Teq9soS/e11+0zfZn6rxa4+bQVQUZzMRgWTLeWrnT9lU3kOl+akv
UB/Ab7xuojoer08VKCkb1G4kKXxt6VHJkQqIAm87g8HXdEDebC9Z16+iX8oDK4/dvDljB5XB2y7w
KdeCvopBsQYttDpM2hk6CGkDGsMyojsbs2nwWhjajotDpqcqgPGgJOJV34QCBVsxvW3bxuREWhyC
2Ak0SRm2Zmvy/m4qGqMECPtm1zXdfe3v3u4akgnX4tEVs+tFC6nCMrIhTzpBzackcbxzp2VqXQvE
inoTSpmiLPSqEWd80D6NZVndb1vI0LgOk8uKsQMSr8nC3IfaX0og6Vcm7h5wxdS6tpmWHYrhJhDO
hRZEKs6tGIt71oxft4du8B1/3UiuNoyyrnlS1X2KnU6GBPS4ahxB26J2soNp7NpG2rguaCqYlQIA
XICt0PmhCARAt4f+pwbtg+Tqa1GFmq6ihahRGvZQoy1BxZR6D2DFPBGenlwwwatmBu+pDSr+b33p
HTzUDoA9e6bvuPe92x7DH6jiR2NYJ35lPxDeAXzoj3jN7iqIpj5m89mOXquJ/flnDCr5uMiznb72
9WWJpwDvCw8V8NsjURBTF0dV/hqUOrL0QqAuAi2vw+B/jvvPVZ+cmQStBJjYcpB95eeh7e/7DGRp
79P0o43e5vJHWn3mfn5C0+h5oe8Kn+fojXjdMaEKVHngncQXjgCoewG5L0vuAEI7t230yYZOOy4n
nhTkL1z7nBUS6nznfoZsVNeEmMQC8RDOniLyzzyGC3vp7eEoWQIZWqC+khbMQ+cBRMakucS5fyHt
fA8gxNd0/jNo6GHsrbHhQONruU2UaUmgbJ+GoDm/B8Mj7kS7UwFiU0d97y0bauL/I+B2xYix+Kro
D/bSHBj9NfUQhYuGgx3vXQqaIkVLg36X5sRO6zSsJchDu8EC8yqAw8cBVdo7szVNVkuBnd2gns62
EpQCzc8QpzmDlUgdEm6/RJl/ofEeOMI0FS0ZDtBNBlmEjMN8kXh2sosWVEnzY+s35c5MDD3oMEGr
A1EF6K7icHTgC/mYfuYz9Ae9WnzbDjxDYtGRgkDNgqPMxRRSYRcPcSozSCg2zmm7ddPwtawIyY2B
KOAfoJQJd1Junp/A+xqf8rzbe/8w7Ko6VNAvSb2QssN5pp7vhxz6EC55KXLQ8oLzZXsWpi7W2V3l
JhJ3qqizWgReZD1UQA1Rf3xKyvKuGbtP212YDKWlvxHFxmPTpRzaj5ALtJNn5Bz6QCI23uhIWvw7
YFHL6VL7gecgBXbTG4O+JujadvYn0/jZv03UDF0iIxb7QV5ONYhWR/Csr3kW0k3bBvr4HojqOiHA
uginBhVgAAHm/hiX6hd4ex9G6p88PjxVnfNX3KfRTmemoNDiunEqgCS73Asc0LT+HNIuB20R/Ezs
LIbhjhtKA/82V91YEApIMgdMuOIMHMr/QC38bOXsn1LVjxWelgB1ji7gb70bcvHPtgUNXuxqx58o
6cAt3892gPf/r9C7ffR7csQzGYj8nZ3D4Tr8DzZxHTHI8IyaeZMHrcICVGy2B7plBaXR5VHG1bkj
CkQTPv/Op7a9LTLdda5XkTl0VoYYyadg6sQvSyz33IMA78LbtxQUyDudGHz7jwLJVSdK5ZFV8/XM
MfHndgbc3fNALkl2nM3UvBb6UmSVM8Z0CkCgLEJ/ycDEBb050RyKuAcL6PbqG11OSwCL5LwGxLUP
Rjs/1rk6N0sEdmUQX9bDcxlNz/ncfO4TVFX60+ftPg1hpEMHUa9pFUrafWATHOpsW/0tFutGb9a2
eJlHPaoPWB8UKSj7MkADMtt9g5DdEbTC59vGr6UBCQX5ESRUfTCV/YMayKchGnbyveGEoqP3XCLj
Zq7mPljq+uj24ieSG/RxGMjCnVdg+75sz8DgW44W84nNnbkVRR9ANPXsleIdpBpvXlqftps3JGUd
rpd2Yz9HPkTexnz6NGbFb+YVZ5EvD0lTPEAt7JCKcsdgpplokS6oDSGA2O+C3na+DnX7uEo1+2O5
c5toyFzO2u1VjOdISU1ZR11Qgrf47OT5uokt4jgVkXc3JcPf2BKgzeL57rGidb6TLw2T0hl+ZBGP
wrJUH1SqeHIV6MBib5LHLi1+bC+QqQMttywWgZgAo02AF/9HIsSAujZWoMawuHEGWlYhU7a0+C5t
AohEVj+YGqYA1LXpk+9CsvuGOUDpSdsr45lGMwgNs2Du+s91FT8tuYtO7B1k1+pA/9mz0LwWIpXX
1HPPWBp0rY8zC3kG3eJrmdnHHtz1t81AOwWDL7hwHR5DvXPJz/MIXfA5c37xqH24rX0tNtwhHSsx
sCwg+Hg/5Tb9VM8yPUFR8327g49B4DCSFh6Z8iYcSEkWNFDiumOuRYMuHtRvP/LGu2YgCaQfoHDU
RhJCuR6AlseeySYoluImNMaq9/XvAGXQ/CuHJs2CRHnfUfP7qWXF4/bs1iY+8gDNhyt74dBisLMA
lEb1oR4hbgluz/luu/UPMwsGrp2MCymzvJBYHNRMZYeayd9xlf5VpNN9l7jfQc300jbWz6Uovm33
92HIoz9tY0ymcVkiAqlYB3XF9gm6H2P2LepKx7uTYzd5O92YjKbtjRNrWEuGBUaL6neVt+TQkJgf
t+dgaFx/7C9j203KMQYxvxJfm25BrY/Lup3Dt8FA+is/SHecCSI3WSBA8wAVn7E5isr7NUlvj8dj
jbsPHEp/3Oe0bXIJiqc/KYUO7RsYUg85F5+iQux9QphmocU8hdrYwF0CWY6Z1wdQnZ89HoOayXrb
XgJT++vvVxviMDlqTusI7afukyXE3/j4enChI3tb81pUjNE4sw6XUsGgoDO9Piqf2IBSPoDO8/N2
F6ZV0ALBcikkQiJYiKfDeW7GOzuzf1SQ/PIier/dhclPtSDwFe7Zm0XFgTs4ZxuacUTtZNyPBw+a
33+b3448VyU2EDRqRc4VkF5KC/d+mqeDM5Ab++D/7qOZi7IvUpoEfZmrU9dDD9uDHPAhJaAzj3J3
D1aztvffcOD6CzPvJkn8IiIXaKbI+znv0hPKpCRIeXE69Lnb4wGqAsxROTdhMyFjpQWHqiB5gwgk
F+hqfI5BEVgLuXMO/XjJuc7fkucVqzwICV7GMUtOUqKuoE7rnVOoadXXTq+CjrdADLMYLopU+l5C
/wL0aPUr7tC+gehwJ7BNE9B2O7txGeSBWnLB0Q2MzC2jkGECNPyWiOD6W3PiW/ncLhW5+NKB/g+0
f+9wNul2zmofJyUutJB2WxTPuuOcBHbFziUoFA8dH78ouVcF+uFX2aqK/G/758r2IIjeJoGbtE+t
jav5vL4vHfJ5FvTbwObzTUbSX5OdUtp4yJySgE0W7rA6a4CYN593jGRYYJ3OpS6lKi2KSfR1UxzB
r9WcYnv6f5TyYHr/WKDZ1Lp2lnVUWzSswAJztaTfoRRRnjjz9phtDQusPx9nYFCDYl9G8BiSuic4
0ivUeJbTsFg74WuIMP0BOfZXlDYUWC953LySaoC2MKRbPNytj9Ye76nBi3TsXaLmJBZJAm1Jmn/H
bf0Ln5oHKDPdOT3/RJo9ahdTN1ogz4OCbNxYJxDSYtChKL473fIcV4D9VuAWOSU8/Xabu2p7NW/i
rKrTBjfrUJa7G2y7e6gEtXZOAqZpaDEt7JJDKBetx/Kv3v29pH8xeqHQpOyjf24bvxbVhA4pGP9w
msQp+MVp7AdU/+4M3vBhxPUX62b0S9xVkwQlEhGkvFgq7qiVjmcgepOnnEAoORaWfG0LMUJsDMoj
no94HEbZ3t80OU87p7lxJb0YMLcgl7R4jDLuPtCkdU/brRvi0VuzwPWGFPc5pEcEucwl4DUr/Req
jKEA3bC0ftjuwpBQdO6a3o7tJFniJFiapINlUDJtzyjP3m7dEO/6s/zi4ToHjApx4BX8CSUVwwl8
Thea1RD82CPDNc1g7fvKSITCfVHqlgTcSpvjAinRY9SwvVpiwxLoj/NeBfhxTBwscJHg4/RTA5kl
B8WG2/YxjV1bYAgG+fNEaQw0UAVJwZ59txO5czdkOPfpT86WrKH3nKPt2c0eJnf60SAHNgPkrDN/
+ta7BLwh/R5JlGmhtSQ1gCw2d/gQB7EAJnxAmj0tRQbVpWxsnyfRqtvizdfSFUBZZM6dNg78hQ5H
F7KVKH6wvt62GlqmynOviBnEMgNGCu9Amk4dh57tnYoNnqS/JQMGiGfxGSbq++qLtQzfGfaj0XHf
twdvan51g6swiGtRSqcoyKWLAAR0aFM+izgRL+nI5c5NjamLdQ+56oLTVeLSGuOgEkB82GkAmfMX
zsjO4cDgsPpTco2TJVulFS9jqf6pSP1qZ/R34brnUk1hQts36AqfbjOWtnlDdUtAc4CRS4+L58OY
x3iOqZ9nULtut2+aihYOeKwUXl8UcWC78ymznMdIjdkBJvvsy+ohlxVEX5Kn7b4MOUR/mmUDXbKo
YAL6ylBrzsYHcJ3t7K+mpvWAsOMGEmIWPoja+V1VkX/u/cnZKfcwNK4/wpYpB0l2soiLX0E1CkxD
QCqWxR4Q3+Cr+nOrD3lY2SwDuTDQM/Dc/x7x4gwpnj1Ej2n0WiyUeL9vrWYiF9TX+SjjVs4r8Epk
T6rEkE/1l9UlnXyuKIkutYjVEY8U1p3gA0RFASQGGOomdkh866/Wu47oWPCSNDiPLxD/fbSzOsX3
IrFvcx+dl2VQkF0tBkRZ2Q4RKlQsNZ9rUeCRcNvzDWtsr2tzNfoEEvOtKjpxKdn42Y/SoxzmC5jE
d5o3BLFeYz16Nmuduhc4ffGHJh0PM2geGgLGjWI8ph1/GMUeKfrqNR/c0dhavvAy1tkdRVcdW56y
cT6MiXXpGwink+h+IOT3tsFMM9J2T2l1WdstNr94VhMfW58/yUUASsqWQ0eHc5pY98raW32TC9v/
Xp1pXmICtrjoksAD8jT9HKVJeaCsformvateg930J26PMcY5JfziZJD6gzrOAYCqe3upzkmUvHoz
EGHbljNNRrOcyooqnYcluvgD6Lvi7FRL9c5TfqlG77ZLWa7T1tSV7EVm2eISNf4Lzbozm6J7Wamv
21MwRIv+5t1XJCGll4mLh60PtP6FsrujFEkKGfjRdnZczJAX9SdvAZnfNmFUXMZi7o+13/7N62nv
e8jUuJZ0bVzm08EfIZjLEs870cSG8k4DEbOdbdtkonX1rxIKbZ0uqSdsSXmO57SojaMHVYJhxKJd
sbPrGTxWf+lm+P5J294Tl6YQgYAQdCGr6iCd6HU9GaSd/ba92iZTrb9fTWVxIac+FkN06SSF5jRE
vePlDjjPeo+dwGQrLbwzAYadOprFRfVgvJJtbp1nPH1BvnX07m+bg5YVfRYNhZMQcYmH+VNLrPfF
2WMVNcSzo8XzpMZ8yVQjLnjUfIh856+aR4/K6oJluDXetMMTyeoyisdWXFKAP2wqu0MFHNuEfLGT
kwxLrPPIoA6Q1XZTYwWSFtLpTRFfGpfuPcwb1lenkLGLqcrHLEP6tvw8P1jWWGeHIi1VfoBsO2Sc
t9fYtCVpVkpS2dVjwfmF08Y7Ksd/FPaCXYg9oWjirET34A17O9KHBuOg4/p3TEAWwgNPHO+CldwU
4ol2eqD54u8sx4cvzWhdCwgFJsBpTN0uaH3g9Wl7iqU6tnhIOvh19SKWvDiOQ3cnIR2xbTrTdLTw
oHzMs9LP64AmEcSVG7xv8z7fEzIxTUeLEMftFBBkWR3I5QEC3odlKE4ih3SlfLDphdv1oV12OHg/
dDVYTvOBjCd969K0DtKanZrhfz5WZ/FvKyimepgMoizdvkfreRXH0HvPa6zKHJ+3F+FD/+VUDxPh
Mkf22VwFSW+7v52uGH4zPi0XvJ+rX9SvwFprk+a9k2reQ/Ab1l1nXhrEkAyjYtUKiGQgSI3rvrmL
q9Heu0E3dMA0x2psxfPUmdrAr1TmH+q6YgNODcTj79tGM3Sg0zkp3lmLLe0q6LvkGUERVNy65fkF
67H62NW+h8rubnQ9twpaIPf/GZyxGg5WavXfbxv5OqOr5tkc2wWBElkwNrmqj3Y7V/9Q6GF+uq15
LYdQhe8kSCrXgVuM9TfSRB4qbEq2c/Yw+aq2rnYpO5HQuAzcmJ1Txzovs7zgE/DIW3afRO6B8/6W
y0csg5Y9lCz8BsSYA7LHTwiffcvEK7LVIVJvPOHHKmM724chddha6lAQIyFFjn6QluYOwu1+cqgW
63DTcujkTnNlDU47pUMAzRZ5qHCOgrDN3n5hGLquwph5fjyxKgKEluT+L+iOz69LSwPg7L9sj97U
gXZa5niXcJmFUEjBoX5gRJ4GCviFcm+5DuRU53nyeh6nqJOugLNJxYFM3XjoPYs+Vjgx7NxtfXhM
QxeaG0XlaLOuVW0wJ5F9ENnAD1YPptcDWE/IXcvbZu921pCSmOZIiw0ixymemsBt639ct/sxl9ke
IZZhIXQIZT0kC/cz1QV4+4cscvc1ls1DGmU7sWYYug6h5KVbDpkq0fyYfRFje++6t9G+UKq5kFvU
CjX+ORJ0RvzjOI/vMeGnOZrKg9/kDzf5qc6ZlGT9KCuWygA3ai+pl3+akJZayve+3U3Yex0+qYZY
JcSOJbabuDvkq7BTHU3fpq4+VjGFQhtTR2eWf7t+fKxYtlfYaVqX9fervQJUQz00mUgTpE4cL4fc
E058LPCBcZvhLJ2eovQFySbIIqDqxwqquv4MwrvPDZl24vvj8Vs6cMi2cQ+fLEUbOK64G7z8GTio
37csuaUjhHwCaV63qyWKLhL+0nXgxqERTy62He0FtGGzo9pWqrpZRqksZVD6EES3yGwfc+HWwOc2
6fvoAFMeZ2J6yiYr2UPfrFHxn1s8TnWsaZuN3HJAWBGwcqbiu5VAjPg49r20qkuRsIl+q+sWb0t3
i2v7Ndk5gZqyi5YjB+bXSzOzJohc8Zj1xdkt6UM7d9+2l+pjL6B/gurKiyFfONoJaWRAwbLdPPZj
ulQ92CDbtLkJb8qpTmjEPFq5q1RmENde+dliyfTI1Lh3R2iYgI5mzXg1RS1XMsiymIo7yWfC74ca
x9mdzxfDJqUjWq26pk2X2zJYnxqKubynnRWB65MjSZbpj5uWQQe1SsLKgedMBlZKyPdhrp0ANFl7
lWMmG62+dbXIng9uFVsgz9tLBDhr3N0BbV7fdkbTGZ0mDvryfqAyGLP6yZrZJwYcYuGTHdSeaex6
oI9kUaxfJODumTj5Fg78dtHtCdSaWtfOzJbnDomsZhl4mdsdWOw++qTe+ZgwRK7O5gRhtRJI3Eji
uzdhp8iHWBxf5YKWiFn3t7mNdqxhReFY0N2UQSLBank/x7wST37J+70SwI/nACSy7jlAr1q2nwe4
EQgar3wueLEcWjJGN53BLR3x6SlaozII4btY6pKO4oUM3U0xZYl1za+8Pge6MwJIQgYEH89PvhPR
A/Gz5fMtpreE5pftNMxgmYtxq2HP6aHs++SY1f6O63zslpYO9IyGBIIHOS41RFXnx3IRyTEluynT
tKjalpK4c9/i+q0NULG6/CiqDruybJX9q59U9WXbPKuD/HeztHSwZyUam3bNmtCK+AXkctXR6vlP
IruvkT09D3I+eVH9Vli37WOWjvrs4ny2O7AaB3nUnqkX/6yT8f84u5LltnUl+kOPVSBIEMSWmmzJ
UhxnzoaV3NyQBAHO89e/o7tyEEOs0spVXoACGt1oNE6f8/P2VCzGMCGfSZmGQxsgwC15uw1FuQf1
0l25MTHpgpIE+nQla6pLXWegkeQe3TBIuF70tNzpYCbos+YhNDKmqgKnh3Ns1XRommXlZvJ2DkZM
uKeX6qISBGs+Lageuu5Y7UbN1QEKRuEWb3f9RsaYB6/7tV6st89iYoI/fVamaa7gF0nlodiHHdTN
I4uSUm7r7j7eTWKq+qkmz6bRQfYqJrVHmTmJQpl9GEm3UWpwI9ctHkNn/Hp7c1l8MTQOINT6/CyN
Naq8Df8FxkfASEpn2bKArGwx2+41nH0sk3gmYMC8pF417lNe/puiZWrl7LcNbp4/Ujg1zfvy0rpg
HCwGWu/Ltiq2d62NCf9ciFb92KIC7sXTDpehh6qQP1s13FVLJCY2MkbeIvJpUBc9ZO0TMvdgA/hL
t1KNsxjWxEYmVTyNIN0ukbewbeurp4qV751ijfvP4gmmKN+Slkz64XX4ttz3gfouM/IODy3uppf5
nQt0ndqrA7Qeuzru86q80GtTieie9FSvVH4sG4df//9qaK8k3BkzBL6ya3PQITnPYVyO+9v7xja4
cTS3zRgL7ZHiUgLStuPVAg7QAayY941ueGwi3apiOepuU1j8RhLwUNT3ydYRE/6omcSz+jRXFy4W
d09iD5RLYbVWbbPtSMNZM2cMRDddHxZ6JxIquZY8q6fMaz7dXpi378fEREDOdT56Epy1lzJoUOBJ
L4IW+xkdVqp0X6YqWOHgtkzD5NQBu1jYhgFOHTIU/zRdeShA5xd6/kq8tA1/nd2rndmmDYTKBCqF
0pujYfqes89NslYUtnitiYFMs2EJHIZo37f88zBMJ2gLfKpG96G691A2Ievo7JCDWwzXslR3IJX6
KPzuGOgxjzJveNRBf2DFmgKGzeKGF8fVmBRVlqlL3YPPjPKHhrYyEpn8B2oeT16/hgSzOLQpsRd2
NKdJERSXaoDGRiSzQeJtt4/Xbt+2eRguLSYO1cWGq0tYhgVO+/6nE8p34M36V9TepRuHlahn21vG
WYyXNzEK4atLodqD48ePY58+idRbiXu2aRgO3qRLMVNyfTEm1a5LyudCdnvwaX7zRHUUCd3e9nPL
JjaRnU2XiC4BoBbVvVY+DnHag9WkSR99kn+Iq3sTVxPiKUvST/UYl7ilZMtTNlYN6Jxl9+/tSViq
xrDvn35eohqtURouL02enBkd6m0LQ0xKPja1/jB4y2Gagoe69PaiG1ZCl8VAJuzTnR0Xd4kErftF
+JD47mfQxj1wMr1U7ryrRLoyN8s2M2GfPdiSEyfP0svI5y8tkwdc8T506Ji+vXS24Q2v74uADSC4
rS4CMubj4n0LfP2+dZ2VW4VteOP0zrpB+m6DADyr+Cs0GD9xpPkVXUOJ2IY3fL3NKedsVtUlVP3n
caE/Ek9vPHIX7DlEG/Sf28obQq8rm7K69FX6Ip3lNLT1GsuYJQyaCEKvytEeVOnqUsSJ+Eknz/k0
Mtn+e5dZTQAhGxadtTxEmae48pmEJZhB9kxOAah+c9nq59ufsUzChGYBajn6Y0zUVUzqe+Lon4WO
V+KfbWgj/s0+rUXcT+oyBlCG8/wsP4Q+QFl3/XATaJLxzo2HlqNVqKTlo3YF23ujv3ZNt4QGE2gS
cGcYlSr1pQEI8pBDuP5Q60kecu47W7IwkHsFnt7dnsrbjXUhCnh/7lKnBFZtQFH4khU8f8Zra/yU
qbnYeYkfbvseUBMUu/mGFWOzB7xJb2mg+6e0nIOVLMtmqvDPHxCyPvEdUlypc0oSFWJgm2m8U4GK
mMxJosqSJgvghNJx6git+ODh9PYFA6U1dZ/mzllZR9ssrifkq1xxEOAtJEleXUZw/UWympxovrIw
3raS5Zw1saRKFgmNeV4AtBh8ime+Z2jcK3WxjUEHs3KBt33jOrNXMyjLgQuawWVoSD+XYxONSHYm
DSLDha1dmCxb20TOcemOfZkwaFi79de0cM8DWS4CeP4pmF7Sulo5N2zGMAL7QGLmzt2sL9MV0Jjj
thP168awHBsmpqlPua5IVRSXpVPHIc2SqGL8CMaRlUPV8utNYNM886CLNW6V8aKGQ0VmcvBBrXFn
7DLMPMdVQaFUD9oa0niom+mfCVt7R7atjHFeL4ui0B5I88vsLDwKvT5K0u4H5LTe33YD28oYdg18
r+kUWrouHNI6UeuVaqNjvoa2sziAiWSCRJ3joaMcp14N8TLUg340TvUIxS4dFXS46w2LmDCmFvAN
StOkuPAh7/wt6u/ZEiFv1l/vWiITyJTxvJ995WpABrMPSdxtK8BRV7aOZYFMHFPeL0E+0k5fIFi7
6wr5PIvlWUBsMiLzGv2c7RvGceRWTjFrTvVFzGKfCrFlMjzIJjhn7rJy4Fh26V9oJi6vFzxfX1Sg
n7O0pFeGqGCZP5ZQjIm/3GeH68dfRVN/GN2eAPV1yfrOZVGqQ7d8P/JArRUVLb5gYmlUAclAvwzy
i+7CcNt0+jjMWbZyFlzP3jeebEwcDaTNgM6ZBn2pOrx0O+BuiEpVTOekA3/MgMxgoxKn3AjlOyt7
yzYdIyxlmYejrJQaYmQB+zam/nxMnGV4vG0Ny3xMgWtBk0wPtaMvHV49ehp/HSr1OMzOtgd/l+zk
qcrq+xSnoC/1p+U7sgToUcIZpwjzrkrakVhEsL89Ecsy/QXYHUAO15UtsNrhkB4I9dV2AOfditlt
oxs3lrqhgdcXFeqZIh+3rpByO8ztmhquze+MnNz3cB9iEtW6VpDnNFHvgqQOolp529trY3lnNMF3
BaLoHHCCvJkC/BNje7rDx3Zu93U1Ro0qwIiUPBFIZdz+nGU6JhgPq4PSh0bto9Hss+4TcMn6MoJI
5UoSYxvfiISgS2vQd1PgVZmX+a6nbnPUVeFtmp6U/9yegsUtTOQUYPKNJl2gLqlUx4YWXwBgOqP/
45vroR6Zjp90utZ/avuUcXSPwJdNRTHqizOXX5NFP7aopEpfPwXu9MFviw2e2Q63Z2XZxX8R803+
0ISxds5oKJoGtDMUDeQt0Ni8ss9sUzH2sdIoGxQNguO8lDtAJg9jTZ7jodmlyjl5jO1wYVoBHFmm
YiKa5qoRjMQwUJ7EX0UinkTRrT3YWfaXCWbSsaCo2ITqsujmHynzxyRuXiSmcJcVTBjTMOB1lhU1
hi8y6URL0ooIwL95LVuzLc01gXh1wAZYFbxKCXUhnF75Y0efRFj4Zo1xxrY81/+/Gt8hksgxwPI0
df1PHYJXObzeU3L56fb62Ma/zuvV+FPRZ7OXowDsc70XcxAtUNWKisb/cXt8SyJFjGNIzLQuywXj
B2iZrgr/iVbT57qjj1nZ3NUaHxJTA692QV2YZll+KXqBhzWi8m043skKTUzQFGqLJSjoM6Sb6QCW
877qI7wTroEFbetveHEIscNGN6H8r/iE4LMnwQAxjuyuOygXJlyqd2Wal0mSX2RYqsgv3DjCY9ha
uvTmr8fo19j0avfUA8g4XHCCXbwx3aZibqJA4tIyBavSHm/6F75gHD8sTesxmGBbAexFFBTl1zZh
Kzdc2683fHcYyrFS9ZxfqtxN0Z+S640zLhOSDZrdcwhwz0R8eZDy0DQE1QfcrI3w0x/rfE36980D
AGP/4Vr0f56eaVMFQXlCa5AbAWW8oaTIov+laFgYZc3AeRS73cYNoPDD1F0Xd3zVOEHjIiAs99P2
VOR82V4lTMEnGM8r63U1618ZP0Y3Uj9BhFY5m/uT23lelCo/PBRz7u64bsgDDx39MhE+rST7b9vf
MxFh3iwGvMfDOHPrxu8UlD8fkDel27HO15Tn396+ngkCm4jfD45w+xN4XyBhjA7Q/mcgvfrn7ehq
G97wP/RMhqPWpD0N3RhGpQuFNxrP93EseSYWLAi0M+Tl0pyouJ4MTimbUx73zsEL03oL3uxgBRdp
sbqJCHNKMPMtUFw4uVleyU3lj+MhHQZvg9fJcuuIcvlSh/Wa2W2Ldt0Or4KWDP0KRmndY1GOdJv2
IKCoyrXCim0q14++GrwZgDialsE9Un6ZBdkq7r0L6jTyhuA7GqRW7l+WnWsCwkZ0qQeU4Ssg5I9Q
kf2+xE8lC3/f3lVvF+O5Z0LAgsYLAJbE8JXfRgsKK5Nmh2zsI1z3gHXunmr2VA8PaTI8tmuKMjar
GJ5fzBBQKzkdTmIZM5yAPHNOdc6nlWuMbXjjnEVNIki4H9QnEPtrvanBYg/ixDHuVwpqb+Y5HOrA
f9o9B9kWmbQ3nEqd7AUNfvWERozWD6ooV256limY6LBUNy5IFVq4oxbOsheTnPDOnUyrHSy2D1z3
9Ku9y3OlexAVDKcxpe+k6j4HcX1PGojlMY7anE5TV8ztcHLc6ZxP5bIpluarl0ynOE8+3N62Fqcw
mfNkvchQ+t1wCkd3x+bqSTOxGXy1ApWwrc71/69WZ2RNkRWiHk6MOe+7bHqvprWuN0vQMJnzNAg8
VZk0wymg8a8q7c6ZQnxl02My6ZNUa6J7thkYR/fggmsYXfb1qRDlh3Z6D5jnSgC3jWw4rwJ3Q9+F
qXvUQr9LgI30tHi8bVXb0IbjxqgBqGJO3KMAkBepBntYAr0SFN6GXHDPBIjlol1SP8bgIDSbgEBL
PwJEv+0qtH6GY9S32d5xqk3bTPtcrfGYWCZkosUCt5lJOiT5qSeTito6FHuJ/q3t7eWyxKHA8OEl
4dJzy+w6Otk5hdi2RPy7ZOQ5pHGykjfZZmA4s9cTNIpzQY6odH0QvvOJ9/lKSn4Nl2/kfyZWLCuD
sSg6hxwzWcUACBcQqCzqH0WR1Vto7mXbEfVfxFfJD6rv55Wv2iZ0/f8r1/Y6UpQLj8lRtRLgyQDI
sfjTbXvYhv4jSXf/h7pMIN0OOyx2g49QDDz10PdesYMl4AWGP0tnmlkwhuToyeln0IknPMWe5yZe
I7KwGcPwaieugqRIsCy6c9+XTfVO5+mF6GEDZ9nmmu/yfDokabkmwm3LOwLD1xFC+qKgmFA3yjPA
1s9x1SSRQ8QBTN0Hv4B+huLPvs43IF0+UHC33GWkv/BjgO3LOmbkOPnOj7SbD/0sDvcNbWToAhIQ
OswxNIrxTeTn7lmp+Z/bY1vs/xdgrPEHJGg+OealOi/Me6GZ8yWIq5Wqn+VUMrFh6Fu99tt75Dj4
ct9MDQJ78tCm2QFNTOdwqJ/vm8V1dq+cLxvpULAGs6hQH4dYJFrS+qhp2cosLA5ocgI2g+dwvKqQ
o1jSrZ+SxzJ3V44PywWcGb5NNN5jlYsFKshnFu/RdR+V8ycJ2qK4SreNXDGzbQaGm3uxdKCGTrGF
mvyz44a/63FcSctsO8jwcDoXvmhAzAF1y2JXJ3yTknYz5sHutmltv9zw52TuU+aDhPbUDY6/cdB3
u1sgS7i9a3QTHgbqpmDsc0nxHkHSiIODfaPcpF8Z3bI0Jq9civZpjzQZPYo+/hbQ/MWbOsh2TyvZ
pCW2moCgPqzHyRuwdyBCzMHu0n1wIM+Yxl9wk0uzf/ycrwQgixf7xmGty1S0w4jdE9TBYyXYEQrF
x16JH6h0fghDdZ8Xm9Ag4VQ5uu778kQZqM8zEEHvunoUO+K4esUiFncz2bRUMvnEAQXnMVAHKLPu
3KQ+YelKIK+DGIov/VqBwGZ6w6/DcMkkFBPzk2i8MGqK8Bva7R6qcbrvuPENh5YZBBScRON6HY8V
JDnFD09K776kwEQzFnKKQXTryBMElNz4q9tG01r7qiW3NGmzOC21iCcMPVbt0QMbESPDpnbGQ3Vn
udRENLIw0HFY98uxzZt+67alfMyX0Fs5Cix2NRGNk0NzILKEBAOUBPGp+r1ULkAj2XTPWxP3TAxj
5y85B8tKcWqo1pAlVYlqo2QBqveugGcivhQZQWBMwAxZqdZ5yD3Wb4MBBCO3R7dY18R7TUneCsjo
lCcpq+9UTp88yZ4rNFpPfHq4/QnLeWDy5yon1kpPxXJUNQuimQ54K8v8+w4bkz13qcsB1wK9HHm8
7OpJvg+JswY5sgRRky63DjVp5sApTqEbf1KMnHTnFJhAeGlS9pGoNSiybYca5zFpIdpalj09ggWU
/yz8vD2yRnIaQSVlDW5uM4JxKMdDhqjmNurUFKyIQBEz7St0d60EacvoJvBrUg6B9gaHD+jyCbDk
31q3X+/aPSbuC72LEHliojwxt+n2qAvwDW3HezoL0dV8tfyrLDSs0K8VLl5xKqn/yy/QAYjuxft+
t3ECN7QmsTv1xWlcqvGpy9V4yFndr2x7i9uamqIcWJZpwq34VExt+V2UmpxaBwqRGaQ/A0erCDQb
YuVbNuNe//9qkTwoU3UCy3TsITijSrAMxH7KVuKPZe+bgKXZy2YIwzBQUvRLVHTuppQkyvH3thVs
w5uH7uLPnXBLvMT5iJ6gR5h8qSK35kplUY0ovSaeafuQ4cMcJK8AL7XliYtMPYSNwMtozOZvknZr
F39LJmRyh8Vtlsu6xVIF+peY06jh+4Hsy0luknaAYtza47Ql7JlQJjS+DJ1I8B1PF4/4SANR4fFr
AM2HNPl12yyWLWXClwQAd8sMWdlTMFbPjKXvQ4etRW2LJUwysTIH/DpmTn7Cs+gDTd1NFtCvi7jz
uDehjzl3KFC54FDpWDFsHEdCcTONy/3thbH4tYl91HTiRaUqdVIya8/tNHRbAPp4BH7X322crdUL
bWtkujQahkSciuxEZfeNj+qBd8GhWtoVr7OZ10ilYzJ5Wi08O+XV+HvEWbm4d/U1cc8kv6oGWS1O
lmUn2OGZOyQH+RHUDO9bfcOJtcxKP4Z2zcmdp3/LoXkMaX/AGXGBONbKDdC2NMY5nPrS5Y4enWMl
MxQ++szdutV0FwcS90zIVtJpZ06WDqMz/am6Np17/c5X/UomZ9mdJmorU6mfg+OCHlOaJO+GSu4z
Fkdd1aVP3lytuIBlhUzsFsQtVIDuxPSUDN7nvqhp1DTd2nFjG/w6s1dnWR9PzOd+lZwKUKRvnSI9
U/An37d9yNXbXg3uFYmfgEbaPTq8eaEj1eCa4W0UF9kmHcM1KIbFd02eq8Ibg9JBjfYE/JNCmTS+
6g3HYUQX9eG2G7z9BWFyITmCuh4Hr/jF6dzpuQOccVepYHjpJ3dcWSrbJ672ebVU1eTOs/ZHAJS8
dtrRpQx3CR3bx1aSNdaOt00t/gTKuP+j0AelrVugHwQiocNG0YqHuJ3peM0Qb5+TwsTEKFGmNQDE
8jKMbNnimXneTaxg76dxROcAbdpNoYAkv20T28eM0ORxnizD9cVFVzF0NcZIJnjPLtSJTeoFjJw/
bn/GtmhGeKpY0bfhNGSX2q0+opHmd9O5KzOwDG2CYopUVGgbbfJLijx1H8cp3QRpm25v/3DLhjLJ
kcYiK51gwJ7tKvHvQJtd5oujIv1a8mX79cZN4VoyVTMoUC/UL0/e4tBoaVcVZizGNZEwBP2ctBoB
HmcZGiwbz31EY9epz2O8gJTnnjcri2SbxHXxXnkdSeZyqCc0n4D19F8t4/7dWMhspc5iG/z6/1eD
125e85qzHPx7aEhbxq9SrHKc2qxrJBRz6quZVn4OkrN251P/GHvJtyFf412w/XTjlsB7Tru6Ejm4
qRAjRj1CI0qRe1fdcF0AB+ZFQGMRTIpgB3VEAZElnVYruZZtaQyPjXXLUzrQ/IIW089hU3zgefy1
xYPZbb+yLI2JcJnLFPCKZckvNMjaTR7X2bZj3dqJaRv9etV5tWfAuVcEs8QxMFKv+zAvPvni0lHd
tyNN6iPBiiJFw4oGzUU1nAMd9u+TsezWxLNsP97IJVz0H01tj1KZSwR4Cbtz3Y9rTd4Wq5qolgIc
nCA+xcLUPfkKvtLHoEDFqSO721a1DX+d0qt1H130SWqeyEtd5DqSbQPi3fRHkKd35XDChLY0U9h2
CMLygjYSNZ8qEOGGJ8T/cU0v07b2hseGngNleTkBng1Z361uZrZJJJQp7lsew2MBVKqEUtdQ5sfB
tgDJG0S44l+kbX7f9wHDaXUtlJ7ZlF+6cNm38RJE3kSeWzTA3DW+iXDpw6uS70LgtVPj7nzX83Y5
Lf3tUPhrmF2LBf4CtCQNYyxIAfFXdFkggJuxf9E9KbuVuGYb3zhwAWLxAvAU5Zdmdn1kO2hsX8Qa
QNdy4Jr8R0XL/MZvgO4P8uS9u1QfoGKKlvbpoaqzD1qo97fNYEEaCRPYMozo/8+aFjlPF24W1eyG
hv8cGrV3YpFGrtOcdDr9xCNmE03cWbmlWZzblPMdynAJmqzXlzYmLh6/K2/bQPYEvEur+uDXEPc3
YEeYREjjsEAb+JrLkZQhcW9P4OXYOTR5ho7YyixsnzA8nPeDGsfEg/3BhvsSirnc+CRLDmOaspcZ
nUkrocq2Woavl/6cNb5Eq5Cr0CrhTk2/aYNegEaB8uS+t0VhQlxYMLut9iu0tNLmc0qa3wn4AUYm
vtzeZxZfMZEsHPlRVme46oh27Ld122ebPvTv/PF/ESCpsMfJBmNPxFkeYtLj+bqv0F0al3TFCBZj
m5gWr6NMzqoDgZebPYQi+BbmzrusCJ5Lhre6+xbp+u1XZ15CeZpgZfJLIv0U5tUL/xY6Ybpyab6m
LG+4hEl2lJJY1QNr9KVO+s8Cr1CbgVJ5alsFvs5iGdCcWY8HxUax4iCWjWtCXNg8yl56g4KegZ88
L32evQfDYL6lol2r49nMYqTdTbAUSmm0KTU13wZtema837bSee7y4c5ZGG4+LLmTBmAPuiCFHbeS
+foRj7XpNqhW6Ttt3mF4uNeMzFGgBLzEHS83vOj1ZpbhGnOJzQzGUS6g3AKCHMSPAWKwG83mH0Nb
FBvH67/etW9NwEuhZyXCeIERwkFunACAETCorlXLLSY2AS8EdLW5Djp5SRPebbKReJEfx59TwAke
EnftDd5y3pq4lwZkg34hR/QzinhX82rres1TAbBF1Gux4/V97QTChL3MsxuOlBN58WQN38t8KLWT
dNrftsR/zxNv+LgJd5Gq4bxh4Ocrwea0pGQ30maTuS9F8JJC3MOpfl5FVXklTpM3PpD+4wK90C79
UpX5g57Gjay7w+x/v/1rLNvaBMbwhixNSHBpbTvFjyLj6l0L1M/KXG37wnD9eZjTqiVgeAiTcJ9D
8gGdEyeWdw/QIdjeNwHD9fuxDIj0JHhv47JhmzqoCYM0X+OtIVktK2RiAwCtl5VXgWQh9qstD4p9
5q092ds2tBFTsmVaiAPhVzSvo4Z1RX0QmskDC0J3KqKBDt3eocMy7yB/2iXxnStmxJp0CcpZ5zgm
Ezd4lKn75Io1ULzl+DIxOCN0iQIH+IBLH5N804RZt609iaqycuud6IJkMzZpsql67z6MrDBxOdQD
wD7PYH4ooeJJuSDTaVogj3nX5jJROQ7Hq1knK3R5jq37ELCk2PlDmd1XFTExObqGXEmNC+hlbvWj
FgIyj1WzRs5q27bXk+ZVojKEeMCBpjgcO5+9hzDhSzR1utzdtzDXr74aPZ0rkIuiVeAiy/HRd6eH
nqxdm20/3HBo5nC0IdT44Y2X/2rBlKjd1STUEo9MfiSXKpQudYmfHSQPS98cyyA7BJM8y/v0s7gw
2ZHIAFpDBqYuaHBk6SYpUkDe6dI9CnDOfLxr8U2cDOk080CBlV/QIJB8XhpQCERQHuvuw+EIEywT
uLE3+FmcXbTjJMVmmJuWRITFJF25lVvi3l+AGU+PQctyeQnTa+9h+uy0+qmi6iD7fr+Md0ZukyVJ
QBaWNl0MehwKggJ0n+ooHYDkvm0FS8pmgmeKnuQE141rQliicuFnR8Hz31kxrTSW2MY3XayaepZw
nl1SUGBRr/w1JglwY9pfOZv/o0h5Iw8xQTNZCgYyxeHD4ZxtfDaNgJ4jr2qHyyLi71d6vt5RX8jk
bOeFP1Uu3fi9+1tT9en2Alqc0SQC4t6yCNXU+cVzWPjDzYtYbcOMee/k0off4qDs5X1h3FTmG30d
JhhTXhba9NFcot0lqDp+F0ZLmIiaQeIhXqQsuyQ0TPWmh6zn90XN3dqV07JO5lMto6JZ5KSyS8yr
ZFOz9hcoZd+FZfozCfhKO4Il6JpUG3zwhinpRXZhaDF6YAGIJR1P/7pt6Ld3cmieonHgQsO48uJz
7sncOw01CYNtyKo4PQKr7rIVO9g+c12/V2fS5CjIaPQhNOPz6vkqjh4B8f1cq+Xl9jTeXqPQBLlC
exT5AIdGdhLmPHIzKNi0Q7MWrN6OiaEZ1H0v1lOZ8BCLpDdy4l/pknxQLQSz5XhJ9V3KMjw0Y3vY
ZG6fNnV4Bi9T3UVQWQ1oBM00/vH2Ir2dAYZmaNc+BE2C0QtBi6l+xU2w6Uf0gIeuesrr8Scr5aGu
isPtb1l6vqAf/KfFY1RfiGp0eKZT9q4GoewAcWEH/TMo9n4C0HO7SP3f0Z6pYcOcNaT52w4ZmpG/
nZaFiTbHGg7lTxnTAK1H2U7NzR61rbtyw5BeN+GrzRwI0bVVGPJz2LQBaJmWA4rN7fb2wtkmYFzL
BLRDPYIU7pzXwcvS0w84a1C1DNp62zD/w30fMfI4f0Dftk6wEziC475Dohh5czbtJzTGHNqC0LtC
V2gGdzTwUNr6/XUT9E0V1XU9/Focv/52exoWr/8rugsC1eyk4ufAh6B4UXyeRLVy97YELBMiGYKC
i6ZOw8+F1FU0evXznNCnOq9W/MNiZhMfGaB+2IG0kZ8BnjtCdODkQK2+KPmL0O1dcAyMZWxTnuJS
J2l47sEG9d0re/c5i+e1B0BLMDFRkgH1xTLlmEAm2vfoETpUOv5Nq/Llmq6Tkl2yca2nymJmEzK5
yIFWcYxPBRnqSXGqT4nU9+GHIRr/5yqNnp/SFBrK55r5qoqKFLpzUYxrwoe2ZuouOjEIYRlerTIR
9nPc83MOAMj7JXbdjXJ4eKelDXcOF1WLxRuuASnUIAqcoj6p0t1tJ7Mcfv8F+FfRbsnrHs07MjgL
wvMtS92DpOUvXXR78I/u2mGNmtXmcUbpQ5Zp0wS8Cs4hSZJIBSiqEzwJirp4uGsiJnSSZemQg1wZ
H5DkA++KIcrD5Oc8p5uRe4eS4Y3z9ocs+9UEUeZ9Wy8Aa7NzDlLKs8g7+ULqorzr5Tc00ZOM9JR2
ecnPrZayi8AVpL9lgpS/UIHtyjunYJzefUjaCfR97OwrJ9kG/ZTswYy8Bk6wvJoCi/yn0+Vxl07h
WPPzkPCTn8nfaR9uIJj8vnSDFz555yX3PgX98Kueql+3jSIw9N83qtDM1PuhpAnuSuxc1RDWi/vS
j9Ks7bcL95dNRQBfdvMRJaTEV7tCjenKprOESTN5VzRtIOXL4T2T5B/6xpu3+by0XTSFPXkkcf6r
at1ph6IoLpC3Z/r29uMm11YZ4+4L7mF2DlQhWyBU0TEYxD5bq15ZHNWk5cM72EIZbHouvKV/STvq
/BQszaOkCNeaHW2rZhZfE5dgc/vBGeIv3W7K2wfR6Xezz/dejRceP+4eleIrFQ/bfIzAw8HiMA9L
x85DAQ7UiW1wR3mX9PdVhEB19+deV3jSrl08f55JO/c7RmfvsWVjtb1t7LfzCG4y9eX50qG8N8PY
n5IZ+K3RScfID/V7Ju6iXefcpOobHC+oc+2zMwoSXcRC3u6XuXY3eVikdx1g3JTxTpqiagYXW2qc
dLenLnX3AroNKw7xtoG5iXZGz5RPHSkQjx3nI560z8lMQXZA7vzxVz98dUD2YlFJniLct0FOoipV
deQoEty1O1G0/HP0pu7SaigXdk5ah2xT6nuPYhz1tvPiYeUTtoBB//wEq6dyzoKJnd0uwG9v62lT
JTNZ2aFv5w+gj/lzdEWhXzIRxc51xzdXwTZSoMey8/ozkPR4DUpXunT/yzz/jvDchB/PxdCUqFTh
Qx7ZuKnKH5a2+JQkaYLQJD86iTpk1QyCY/RR+UF7YEm90b6zd/lwGpr0RYNCtlhlHLdsOhOunCyM
VGPB6DmdUufgOKV+VOHAolqDoem279s+YST4nOZZR2NKz3NX/Ut9/108lO+meq0t3LItTMyybLug
csOFnomfjd9Grtovkx6Gn7d/vG3066ReeU0DiaEaKtD+eUoqZ6NzNkbDWK+VyS2b7i/5VtR/XaYd
/xx0SwcBN/7Slem/YaOLKCbNP3xeAwfYpmG4p9cs6CEea//sZdCMAC3uMSiWu+oMKAj9uUQO+j1a
h6Xs3Dk63YMuWD2IJh/2tw3wf86ubElOXQl+ERHsiFeaXqfx2B7PeHlR2Me2EItAIBbx9Tf7Ps3R
GYaIfu3oENqqVCplZa7tHvOMzTvqgC8dxzgWoRrpeSmnv+Dp+fF+82sTY5j9EATYPmETZNS2/nRF
8b10g6f3m17puYlYpjlgC12FnrukeXY1xPQccOuOzn15uMgk5FMLzUWbczebhe/s8jznYFYT3v79
3q9MjIlZrmg+RYXfuhnUu4ak7HyVlG715/3G/18l94YTNAn53FngcYBTJ2OhNaakCVNwb6YgRTj7
yktn6QLhHR6Wsfmqx+ig5wqKjdVW5LkSjJiYZnBkLuXcNX5W8upTB5lkKP78boSfxB5e0N8f4dri
36b1ld9oB1zNATZ2M8ePpwRa3NMuDDhPJjBb3ncemtjmgKgWgKLRz6JeiaPXAc7vwXNstL42AMOq
Fxmxro8nP8tD57fHq6sVLf8g3/75vvkxzLrjDYmR/nYyVJtM320Xq+BGnPwQPtkSF1zbwYZpdy4J
O0Q8bsZtOw1Fae8q2MjG9KzsIRPY3KiJ25QJL+sWcRbhkBSdgzwxwYuBXd31GhGZyGY29o3jY79k
9uJ/RC76Ibet5yW+j4khMrn63HEqKJOTkzm4uezVIKYjG1R114NZ9B9ks4x5rH1MCoEgegLajZ8g
9tiYmJWVNdHMDfAupedIB5mL4E/MEBM1W0+aa00bdivcKWpl3rlIzONJ0+HWn3ZwjnfteROsTLpu
BPRZu5k3CZly3vcpwN/ekeey3HA7a903rNaqIQcrS+ZlsSc+FjL8MRbq6/u9X2vasNjWA3gOPM9u
1vQgjrRtiSLG2R42jvk1ezKMVTczqApI5WYBYagYrlm011YwXH3ULx7ssfl71yBMgPIiq0gXYDjJ
etqRs+g9J2nJ5iVoZYpMgPIsp76qFwdOTVVQI9K3IitVbMzQWuNGGO172pOFlDiQkVbbx8PYHuZQ
bBzIa43fluXVcaXtrhmZjcZ71kCnyR/O46xf7pvz2wnzqu285TWkIhWsNQbbDo3tPglYfF8WMzLR
x7gnAzcx3G7LoxckRAd/xdhsCQzchv9GmGJS7IF+og6XwrUzHUlyVl7zIyDxsBda8p3Nt97SVo7a
wDBa1jPOcqe1s0CQzOfewR/8vcjLjYv/WvOG4eZA1LWuqOxs6Ei5m625Syxuf+gKP71vgQ3bnUAx
I+eALkiD5XWYTI2eH9Qw0y93NW/ijmvlU+JPNqZnaP1i38veG5JokPHf+9q/Zfde7c+qiUfg4pmN
1AVgq2kbFYE+8Tac1X3zY4KOoT+Se0NMdQYZ37bfKVvy6sgaQeuNg2XFek0UoPBDMjFHLNkYVP8M
Xv5Tzvdxk0YmYkE18dSRpV+yupfeBRJiIyA93n30H6hM//fUSyjI5uUcL1khRLV3VejuPPjoUy6W
LSLFlbkxodKipartUdmGF1KLI+/ohbDczXuM97aDMLHPYoQ0QTQ7S8ZBHoRDpQBvUKNFOgOddoJW
zLxbwsBJOovIdKJtlaiuDB+GwQWxLCsjnQ6Bh8TPfRv51slXG9muQfvA3WjJCOq4ikRN+XgpanDn
3Ne84abaZZScFHzJSocUzmkqe9/fhf5UbPH9rCyViSbDWxSzl2aes8If4aiQPnyYkZXb39d9ww0y
t8v7sYKXrQJ5kK7/Q6KudWPm1+6zJjchc2bVtCV8iN0h5QyuyIz70f6GGbGrHLSmEDJo+/IyRfSJ
lVbGinYXW3deBP8DmbacqAX8aslUHo5j2sZstgFPbd1xY+pWThATIW1BQqzsNWzIcsor0JCnykcZ
n3vvXdNEd8V6UTmHzEZWlcvfOnT3fPb/9iT4+P7Kr3X/tt9e2UVlL1UbuDm6z2J5mN2mA+U5X55c
FRcb18G1TximN9BRtC1tl8wf++Xgt317GCrXAppI/3l/ECvGYXIAlkq6jZT4ApWq2pcW4B4loMEb
G3it/4Zx2HXZxtKvF3A8WOpQxJ2f+B1opeqh3KIEWomlTFTzNNaN21flnFkuSO7npTrkkRvshmYA
NmPrirUySyYETns5B+VsfRN56Mtd73HnpPD0vBFJrbVuRAq21dWglKrmDGuRSZh8Ovv9fXXGkQl7
q1xmQQ+ATJlr5eyTmuLmiDeVrXTOWteNk9YSNjA1Vagz2c3WLzAN0q9hDyK6uzanCWeD9otfuxbR
mccib4dF7naxlOWGca31/fb7K/u1ispvhCPHzF+4cwCpYJg23Nnalytb38QQMyihuyJXWNQKsix7
EG1GnzyQMn3vQxLcV2IUmQgzSrwJ3AN8yCofREzgAIdUmaw3oBZr82PE30zlfTP3bMjAiNWiUnXO
MxjztL9rbU2ImedPVUi5VBmZGnaANPp8cup5C2OxMvsmwGxqHQ3AS9hnMvTOpViuDNAgS5cbU7Pi
dExwWQ8BMbU0PhjsSvp74u2XQPhnz+8/xGJ+eX9+1j5hWJZfz9FIccfKBvCRhbn/aep0IvFgpyb7
732fuE3eawMYF6kwkD6zWyj8RPoDdyFTpcJzKZctUfq3sQyRCTDToisCd3AwjLHSh16WYu+GuXse
HeJfCZhPQQLLne+FXW9VMb69bUNibFsLNKjFHC5V5hVtfsiVIsel5dHGtl1bFuNErkYHl+occ+Yt
xEmg6wWrzoFnkJUi+7Kz6g3Xd0u/vJEiMHkAq1i186K8LnObgpwKewkSaKPKo/bCLrkdboJtwU3W
bMU4pHXYMN5ApzQr8/HPRBHJoukmVBvx/dqMGevhiRKM15EvMz37T5S6LGn6vk3GuPzRRGJjWd5e
9MhEt6FeOx6hI9VnZd22CR+t8nBzjRutr8yQCWlrAsujljViMZClsRR7qNhCknjm91HtRCaqzfF0
FZEa3Y9c0n6AgCDieLZJZXLD2ryxl2zDlXh9ac1MTV0G9NAziHofGlE8RmV55GFxAIz1MIBANpjV
p/fdytpa3GbxlVuJvKpZYg3BDrD8/ANkC1CMUXvnoW0C2aK+G8J+DGUGQJl1QqTKjn6N98/7um5Y
t2c5jIYul5lb2D97zXQyw9Hf2bj773mZW2QUb6nWrFWUX/NwCYskKv0tMbK1TWqacT5HAZlmmXm9
m7dJzsKyPLgxKUGWTAq6bERNa5vJMGcdg3J4IXGbNQQbtIMa4C4CAiPllhJZuXTxwa0IJDRZ1AO6
FpP0/ZV5e3QoMvj35A3Ua0qCq1A2T6pOden/nVGe44H48P323/ZSAKD/u317GgoHVBZttog2sabw
EOn2t0erK3PpRtDwtl2EJpIsaiCcFwu/wSf8vTvLD7TONx5R1mbHsHA9z9oqnbLN7Ik8Ae/1mfTT
Ly6jDXDRWs8Ni+7ALKmLamqzibXfZ8Jl4lvQ/Xl/5tf6fvvoK3fRer0VB+HcZoM1ufu8LeckBPTg
AIHl+8Lk0HxVVdweZTx5dQbIM1RjNYBqEkoHG1tnbQCG0yiDhv7/LpEtVmgf6r76WNYs2M9Sf79v
hgzHUaLEbqgsp8nGysuTuG/3TgNtGCLvOz1DEzPbthqlRBxUjE3A45NSXn1mAflyX+8Nh4Ggpc9R
PFlncWwd5n5JraH6XNvsriKb0MS9oW4aRI/RIrIiJD9Q5MUSOfHP73d9xSmYKLYSuh3A1egm84n7
JajCB+7zh8HVakeLciPJ/naAHJpytA3gxHjymRGu2mAMbURtf8WjpZ+CiUOg8MkRCUC/w0ulnSJ9
f1Qr+9VEtsXz4NuVG1ZZyDSFr8vdxFI0SGZbb53Sa4MyHEZOGk2FG4sMafIT8+bP0bJ8Dyz2RXN5
UOBYxO3v+f3RrPgmE+vmFm7Oc+JVWc97Zy86pMUtpbfoY9bmyrBtRt256CtdZZYsr3aDKrSInT2H
bRwJa/NkWPZSgBCiG9D8jHzBLqLzkvV97R4WUPGB1z0XCQmD8APt7ku2g63j38629In2oAuHNJNv
fekiiPZ5sbWRxlqZKxOYZtfh4DCHiQzAzzLBo8UlquVlAUXxfSeFiUwLkIeehdXgGArD/pPV9/1Z
Uju4hn2xhTde2U0mPO3GBcoo4U3mQUEs7ePBO/PZXu47R014WsvGZSKqEFm9jE9MOS/K2iLWX+u4
aXGNvSAxUNbZ7NY8Aw8u3RezN2/M/Eo9axjdPvvqkC5KNbd07tsMhCZfubNchz7/hy7NI0RFfpa3
Bxu8LRcSAIIyeLCC6eV9417bUob5Ee5FlgZ4GHkW3ly06uNfo9P5jz3gXRtDW5s4wwSnJmb2GFBU
4wI79jUOR+zdCqGUuxEdvH2RDyPD4uyOuUC8kSabGjyTWzx/YnV34W6595VzrUa5RV2xclhFxjlr
VSBwdmt8aJyBMI+q7qBtNwVU9GWY3S0TXJktEztGIps4Amo1WceplSAXwRPQgZ3eX+2VEZjIsbIb
295FNi0rNe0S5QQ6ycEqiNLWoU37YQzuCxlMDJlyI6/nloS6JJS/5UNVDn578Oxa3rmnTCBZB/jb
qFtRQRXTPkZqfGrHLeXVtTkyDHHqiVt6zSQyyQqRgBf2QxUsMUo280dFtsrI11bZMLtmGu2+bXCm
Bq6Y+p3lOHj1gJyJ+vL+Qq+1b9hcPVQlakARgcz9NO6GUvfAGasyva91w+KwbVBMo90qK8dWHptC
NaeoB2fIfa0bZuZzK4hr1YssB1f0DLKIoj6MTeXUG/5ixeWZULKgb+xpkaPIYqLiJFS9v/cA1jw5
Ff9z1whMOJnPAqdCBWKdOU31K/QcK3ED5t7nTk2mS+XfVAkoGhe6sc6BDsrUd1SxgdBcm5ybVbw6
hrAZ41nZrchmLto94rHq6A6iuzIq9Mb8rxiYyXNZg+wZ/OhOnQWtOjtArc0+/dXPcerP9cb2XxvF
zSxejULFk+YW7onZGLI/9aBTZxlPvSU3ooyVE8dEl/VF23dyjOqMWkOKSpNrE6IOErJ6vJv+oSr8
9P42WhuFYcSQfw4Zm9saUGU8csn4dDv6QXWysdQrPiIwrHiQVr8wPdXZoO0W77m11iW0zJstcoaV
WTLBB3nPqjAoF55ZKEw8oqJ42TuDB52L2c6/NINVXsCvvhU/rQzGLIDPx4mD8FkwPJPGQeJZ9YXy
+D5asjAwPNJYj7TDM6/ImNcGD0PV5McYCmb32YMJkxuJWEK8RMBXF/0f7qIWtXN+kELu4rE+v7+T
VmbH5OiUI+5wg27hsONJpMEtmhciYPv7Wr9tgFfWNosKJZAgFUQBp0vSOGyh8A2KlI1YYsUKTKjZ
wGNZ4VUAR+UMVs5xBg95/jPu1M/7On/77KvOMyZzxQQUA5r6odYgWarx2LSxsisWYILMuFjsqKFt
mTUcMsa5l+ZFdMhHhqMGzwM+2fjM2up6/x7CoIcCYaNTZELmfVLJZk6cXh3en58Vb22Kzlpu7A9l
BF31pgU5UdDLawUV90Bbz8xZ7rvXmtqz0TLNalgcng1Vew4C/+hY5KiAeXh/CGvzY5gvUi+87aOJ
ZzWPhjaBDsVYpQXxxRZOdGWOTBxXjIJjQfXAM1bVqag7LxGNzXfL6It00dF9MMHQRFsFtNCMz4pn
DtThoVnNQ4iF2/dhUUMTi6poRbqpZjwTgT4DPtTt7TLyj3ctgYlG1f00t30dsiyg42MbDCfaL1tU
/CvLa6rDOsD7Ur/yGLCoY7wT4MbYtVpuYaRX3I9JAVtGYyhG1HNm1KuOs+WcZrdFjmqL9Hut88YZ
Hw0VpGMAQASCLnimffeh9sS39+d8refG+U7BXIQLS4WmJ3LqtH+OvPHiVtY/7ze/QrIRmrgwcHtD
dYhJlo2O/lGKPllClgT9z1Y/W9JLANjYDRCp0fj1/S+uDMjEiLXeLFvaWNYVpcLpVPdnL2h3TIuN
qG5lKUx6NNea7HkkaL6Z2yIBJ++YFJa9Vbu41rpxSEqoDo6gBYUF5MJ+EnrqTrTjWzH1Wus3z/Tq
FMPT+dBwN7augS0+cn/O6ED278/6yiFmQsSYQGUJm13ragUO6HtJHx/qsvgSWPmcuDGEjthANwLe
tVHcfn81CneYWK3anGW1b9NHFdUNgOtcbMS7K17aRClrK5oc3QQs4xHe1xwxf/Pb6Hchx9QZwruI
O0MTk5ZzmFwNYHjmhKJo8LZN/CcV2eWS5Msi7zvPTEwaEL0jcYbJurJpGaY0x0lAU+LfSWoZmrRn
jjUKkIFzbCYWAfhOIAbsDOzL+9tpxYhNVJozjw6D6JF1LQt2uBlxn7OP0TBsRLoru9WEpUFHNQA+
BYvcQw87sb0IUtVW9W1Y6N6OIHQYgVTkPndkQtR8rw8VsuU4d6Khe6ziMT9OfLEOwTj49wWn/yFB
o0MslOqtq5idPiFFPwMQtcVhsLYSt99fWVvuxyO3cmldlxJKvYu6VGV3bGx5X1Bn4tJorLyiHov4
usQhCt7oYz2BhLXQ93lrE75lT3oOR4GD07f1xYvCv3XcbSFLVzyFSUnmunPPQ5lbV42KEEDnL9xB
fbkv1YMiYsPXrc2+EZQOqB+dAjbRa1nW55KFxyBfDhq1wu+b2YorNeFafR55amQeDrNlwEM2CtVO
ltdswbXWWr+9tr3aOkFe1xJJifgqO9alM4X6kAzyrdZXVBJCE6zlV9iVLu0YkJkE4lYiDcdyX8Un
OthJ18hkpJ8cUia6XZJ4/EG84QI5+pRGjy75pMufIT1wqCjcN5HGyerFEHTqJhFfCdVfVU4/el74
4/2mV7aAyVLmK8XpDG7ta5E36kLqWIFMIVcnJfKtq+HKTjbBXBVIB0NWwsadYLJxOYSaAfUfrVBU
zhNAMkFwKOjY7e8bj3EPbf28d6Tn0Ws1i7M1Weel6DMyb73jr02XESoz6dFiqWN6XaLq0OfVjgT1
d0D7/77f+xvO6b8YvtA2wuU2QuHmcOu9CEF3U9R8OA04ahMNlaVDBOTmHgnFYlcLYu/wUreVmvk/
q+t/vxuYEIgx8Hsigp5eZ5+Dk/dzp7/RkafUmw7WaKXtZO3yIAd+u01nhNI1eMmC6ljOhxqcaJ3O
7PyHF4LobnlgFAzq6nMPRs4hTyd/TN+fmTVrN1xVP7ddIP2QXh1pHympniZE4hvm9fYGDUzUGYf2
W8nHjlzDRX/xYgYZMwuYcn/6WtzSke8P4O2dE5jQMwgQhQunC72C2ePzWJAPQtnXctoC7L2NMQhM
2BkdkSOp4p5cVdmB0WB8KOb+kYGRbSxQ2ZxDOm8eyK/3h/L2WgQmkxlposZ2rCG+0oLScw5hzW/T
yOaNXNvaatwm8JVfD+uxH2qI0V+XoUmlYLjIlVdee9/oPG8cTGufuA3s1SemBTDi0grJtSHDeSL5
g+R1cGAivEwBte7yRIFJahbYSBiW+UKuYP3cs1bqtGJ2lTqEbnG+ra2D6YwarqwcIo/X0QYHRNHF
PFFz8Pn9RV65WgcmXCxYFJjGbEWvhNnfnNwW19yif0vpdDu7jWkK5Kk8cekLlKX43UUxqEC8/+m1
vWzYeoUczRy1Nr1CgebZcT8G09PU3mrmBYQanL3s7I0PrUygiSpDbb7f5RzuVqu4380073baQ+b4
/WG83bpn0mIuqiXL3C7WpVO8edQBdU51h9qL+1o3Fl83ZKqG3CEXhyrAGhY6nCy3uS+b6JkHUZ1r
XxblQi6dP4+7pgi8pGgR6kSqh8Ov+o0putn0f88dzzZWWjQdCEkBNL44U/fSLsHX3llA4JQ7Gwv8
dvuu6dk14MlOFGpy6VFVlgzQMAawskSgWDobl+23T2wArf/tSvpO5y4uk+RiV+RAxqbZabf7VnnW
gv2kv5SoRt7VIZafNlt5lrVBGVkcopxKEltHF9fvztDvedZRUKcACGzFvm9vXPc//j2vum7xaHhR
ve0dVbU4z4HnbclVrHX/9vsr5ytbxyrn3A4vxTKSxC91eWjFWH0Z66r5eo9t4OT79ycg7AF6xBx6
Yk0QsOBldOZ8+hiWtVO/vP+BlTGYjqOx4RdFHS8X6SyWv6u6nP6jZM29XWeLdqukfeUrJtVY4UON
nPHcufTN8jsvKz9pxkknY9tspE/XPmDMkyUbrWu/cy8wuT1UTy4clJFNU22c5Gv7yIjFLdtyhUXD
4OJP9Ju0mieUCG2c4Cs9jw3v50AJw/PAz3uZGWEnV3XHhYDSk4XxVs3r2heMUFyQeI4iMJNcLOSe
9jqKNU+GkYmXibtkw3msfcNwfyDM5TOHzM4Fzx3lZQhF/hBaHTlpWtKNiVpZA5PnzbNYWYQVigtH
vngXOCqBLRpvRZ0rAzDvDbhuO/4oy+ACWhXyyYWG30feqGBfiK7byFGsDMBETvclIGHNIoPLFJM4
7fpRPsolarYSaG/HGmB1+7ersJ0F1OUTIj+PTGP0JKFYMjyHln1pFC3j310EGjiQQLfdl4BSeh80
yiW3+XzlA4Uq8V4t6XKZnJlA63RxL2D/3wKg/v+14L/HKvK7/27e68aOg6gXgyqsIXFbciGC/6Jl
dxm9UEAak6id0D9ZtbDELukztzoJPYPiJ67kH/TEaEK8fu/XYPBGIwxOAeT4z5FSLyqMv+aM/qRT
BTLs2msuUd6p0ywHUIbwRuCMpVvub23lDfeR676QIm7DSz/TejpXWg/12Yd45X0FI67JPRri4Wha
IAB0CVjb9IkIoP5VEJdtpFbW+m94kGHQDuOD42Np65rv3JuaeeLj3ejXfYeQ4T06e9TISUn/Mtei
2DVAaD4UAM/uA9/ONz6xMgQT7O3kUueLqn082VFnV+spPEGyXm64v7XWjdhJN3jP04gsLmKZBWCO
KCjcsYm4z+/PjwNHsBKemUjvBVwaFXe5fbFB4HJc8jI44Bz9BwuCl2WfHLCx/tr2eG7iqEDFKrCh
0FJ/qRrv2+LUn+Ky/NZHwa/cod+tbi7SMAfUXYRnTuNqF4joMR6V/cGPybWzoRkfAxq/a73J2Tdt
/hFC39/neGp2ZHL+FBEU/3QNk2JNg9rVWuydYv7TOUFa9m3aCPGtmfVT6CDIlrb/ErUN2zV0zlBA
f2NwhqcgL0NOP4muZYlL22fRx8euakDk3z87efPJZoTvb+1EXnRsqZ1CSCTNneFTq9ufVhC1uzqI
fta23pV2eyERf/Cpc1TCP8m++5Ir/zJEgUxisPJ1XJ26BlpseZ6WQXuMwnwn7Aoibd6D79txUofc
S279zqEogRpcwJ2GzokSBtQeyteX68Sj1OUUGqLlI7ioLyiJPJe0uIIg95FK7SdWLI689K5DFSRI
qV3GkOxpsOzBRXXOw+6Sd/rSuPZ5yacXNvtJ1Q0fwPGD11D/eR7DnzXtPww+/zD57ccO9Zy7hS0f
7ZKduJjyXczrf+IqP9ymtxBOtfcleYYuWpEsblnsg4AnfT0/xrCeHViPvvtFl2pwr8yl/0BG/3sL
9VCUWX6u3fGbLKNMESgLTMzG1ZcuY9rU7c/bTI/F9JFDATSRFf/S+80T1KD2ViBPPpALyHmOST+V
pyEgFHVu8rG2wazT6d8xIVle+sN+7NzfY1vhDXlKqih+GaV8KB1+kKXcIxGxK53lN+Hs0DDL27X4
sabWg7O0CcAXNGHDCP1eXc4gtOiePOQED8vifLAK5xlhEEShYue3zCc3aYj7fYzy+tGO1BUo3/Ea
eu6zHRfW3onAKMEGbSVFHoYHUEx+koJ/BK9CnbpIH51GUHPs8wnMQEXr8LSsQRLR0shPvMb2eIKi
QXbECcB3UTupL9DBPded6D6DVIIl7aIf/Wn+COaZ6lIpUR5Jb4MsFFkwrLH4TngUHq0l5LsbJXlo
oZ4Hkgg/oEhDDlCoScWsDvPgpqFTP7Fi1kkhAdgHBuh3XBf7WNsfi5B+hoD7H9+CHDZxpz6BRP2h
xAkhlu5olYU6Um15kIoRJ3uB0gqKAsdd19gP3jiePKjlxSGIvfzYEj/ARP2cd36ZODE94qH2RSn1
1QVq/BgV9XGaBoYK5/LZtoaXvpLHiSBV6uric3F7fkBFrNph314hXPJDk/FBReXV48XOift9WS32
nlvg85KxfaKazklb8qOsQeRZ+f0NnlBeaxXUO5tZQeI6DsBNpM2hhOx8huTQLwbrTYZQXUQ7lztW
sDoBjf0FfftWhXktE3ey0c161Dtus6QoxEdbqQ8u2AdTZFJ+tzZ/KpaJJrzwpqTr+SOyzE3C1QTp
alQoJ5F26UWiAjEtelslpC2PNgvOSslfWi56By0MvYOCd5nMvXbPNTxl4i7T39vGG8n8lI/jZ8qm
SzMw+LMi/FIi9Z4uAz1ZMvoraK5uKKFE9IEPcQX30vXRt0DSh7mOX6Ii3Be0ebYavK9EVgrXUYHz
uO3TkjZZG4grCOo+q8ghCUiFfuPvfzj053e2ZO2BTbL7GjskSnDbrhMRKbgKFC4nsx4+VXb+0KqZ
7IMmODkT6Aj8kcvUL+ofIRLXqYLSVcOIBFQzPHSWd5hAqupFFN7CSbypPllMnlGkUCUMHCkQhACX
dWsxCK/nKMxkTVGeOogW4EUftXVhUVyQZnV3KsJTkLqBgMjRBrd21wKWAjLs1FrEJ7E0P6JaP7m8
O9leB2XieULx3xISdycZolqiwuEhUPQkSP1toPkpitRnpF6qBFfynecjOV3yJTjFrvxj96haB6vq
vGc3lx9Nl7Ger6webmnTGQ9uo8qCoL2SXMjHhccPXgedm2DcA6Ua7dzYyejsxSnozIYEDMc/XW/5
Ad3eXV1NHNCZuIYFO3gIqOcjAkmIf9ezm8Qk99OQjI+gPrfhGeJP0cyzPpYXf7BPc1HlCa2HPavk
Z16Vn5qqiI91H5FdmC/VrubkWEXVqbOqQxVO+9AZQSgfPaJcrUjCqh93hJQ/UbnRoGCgcpPKG4LU
apffuAnXidLzhTTLOShC2L+AUgeqboZdJyw3HcJcnUvdsc8Q4ubHoMaZwNtpzyTdO6M+E253H8Pe
S/tQ+599oCE6Z672bBmLrwMtYTmOcBKKhbMj7wOLo+cKwbAH5U68/jnF3mNq2RWVdM4NDf6ZLOgN
530ZHUYVjAkJ1AvXC01sCQx560U1qDVqnlTj8M2Wg5vkOfyYLttu581gXZF++ce1yj4NbEeffN9n
58qbw51T9HsJeceTZ1v1XlmTk/ad66Xaos1RLyAV9qzokajOfUCAANNbdq7rZbpnaTD04Q66gw8F
yJPwDhn/KuvoDMu7WMgZlGMU/mMPs7+f6oV+rBWAAg40N07u5FQfxOjJr2M4yisTqO4iXYvdWtgW
mNvt9pnaYZuSMOIJiXWxJKVoBVhAR39RKWRk4t1kA+HgudRKw6YYPuga14qx9OGzaiiBpT2aL/cu
JKzr3TgW7LGblvHQKjWfncLrBSif6vFlgj2l4NV1KriJGg+sAsT9+yku5HNOIkSglh+mHnfVTnHV
gEeyqC+BL5evEzRwDy4uU6gu6UEW4RdWmEDEEm4NrHpNnUyz7/8BW3WYLJEI0hYcOOcCVXSfaNEP
n+rYdcR+8Jh48hffPog2Vh9bVGxhiI5Uv/3eKb6C5b/UiRdV+qz5MLmpDVY+msaAUU04Pjn/NDfz
UXmROvlCi13gTNO8K/wyxIHkz9BmzLsXCHSIh6AqphNtXfrH8sbmD6etZijjypsPi5yHBnpNfpSC
1HXx0o7LkSZlI0OdODJSxynw5BUqoKAxjQuV9GBU3uc8DA5g+nIOChHrBeIMxT5aKLROCycA1t3x
j6gsFz/90f8fR9fRHSmvBX+RzpGQSFugc7vdzp+94YwnEBQAgRDw61/5bWYxwdMNCvdW1a0ijz79
MS/qkRlM65DvUkK3XR2z53ITSdZXNf8UKgnuaOTCnM4lylTsticMnPk08wNVrx71ac5KV1905IN3
ZVF82G5iKJb4totK+KUQXMPXdWibb5fWY67m5heb+ydbdb9Ew/De6wZk4jahYlvWb2+c3ysV8UPl
5UsiRJ0BqlUfSbCoPd2gTesTKwuIOGB0GXnLHn2fmIMgVGY4/gDMiDXKq7GsXng8+LyBiZu8qMDw
Kl+XmGbbTFe4VqSPbdU1BVcrauLFRXu21uJEWK2zuV6D90ZN0dVsI45FO/zlW3ByQVnfLRykcfgj
1Grtv6N+SS/J4IMcxTxcmugS/VsdRhQrlGOYzfJ1Nsx8ylpfYtEZznFWEvrAMSKTgcDHSHQ5qnfO
Fnu2XWoufcoDNOfDIwmQj9CJ1Z20xpj2UPrUF7wqQ2xfyM8Uokz/1SW0qmuNaMNhUcgEGJoTPlcJ
8nXW77xc07uaTZLjYBS5aSp9iGB98IBQo/lDwT652jVxSnDb/1AEc1DG+xjrPt+SJkJ0dNVCM2lw
xSQlxmEhesiHJMUmUqPL+ZDimA3c9DXavs1TpB9kmta6qOJOf8k0/p2M8ZLDt3fGv+JY+5sQp2hd
Htd1DV8F1tcpScZ2LzCIdOA+eurl9Erh2JTRLaje43HGpVTJb6xIf4FDgUJUJLnFBmqpaY5tISqM
aWYBZgQPi5zEUfKRHeHCteYK4sXziPyZIu1Cng/4kFAkjzSP6GIuKpxbdFxyKtQwxMU6KVuEMLAr
FBNxLhvLsrERbR5w1OnLkkTHQM/fIqDTgZX2vo7ARCUmUXY9da8ovOaPtW3hz5TE8X6K1c2FqO37
xrZFiHSJ3TzM1SmJgjdZ8wvqUgRqYpg2N7EffmkTftMW03WSDEtW9cknviK5zdauh2FcntH/jllN
qUKgb/DUCUSrCyBoh0nW/u/kZrIbnPhCfhdyvmfqXxOIUIuoT/QeIIkqeL34Z7aVvAhgzZXpn8Uv
eR1nWz/xTI/RnI8mWHK4pAP9wb3fXZN+xfmlaZPeSjotB+gyvkqDVCc1CplPuhdo7Vg/ZGE7C8QB
qy4nWPnnEImhhSsH8TcubX/YGtTUS4vSbLAItTLEN0dGynavuyUoRp2Ge7G0mMdAptOudVOTlWvw
TaLO53Hnp6tqMH+9IFcKT0b+dQvukSEYrnLDzo0D99I2KCdsP1UwjJXq5PXsC9GH/4UQuGO3MZoi
cBUtoSnwJ+OVtaU6BpV6qyDRhTKUzXF8COct/J7Q1l/7de6eXLRUKPFltA9qjtm1BiYkltT1DlXc
X/iTgSZKq61Adl59Wj373ZKe7TSJpkK3c3iGV95/RvjwErTsNmMtXDQosqzTndyLYGixkmKb+XCD
BDlhBbzvPNZp0+wjNNBF5Kf5EoAAeVKhjfNoLMMd7hsMfJQQ+Vo/k4N1MrqGU4Bpz41sd4MrsZBB
O/9rpRweWyzZ20iUnbK+HNhV9gxHdRh+aGgNoa7i6MHNwg9s6f9z0zhdpKrqq2LWfWnuLSC7Ln0m
E37mFNnvyHcDPDTjJKM4hzMDY6HPJCrL/yCH6vKha5ud5/VzVwe6QMf/3vVLny0dkIFOrqu6u1FV
oIYTwfcYtALaj26jhHw/m8JpZr9qwxuIsA2KZ2Jh0DzjwBjSRUf/SLpZDcwh8eQ3/qxtnrpeeztm
FGnD7igGndLrhthKiLnnMN31cxRlU8Xdfyvp7YMzsHsFCowK1bQyvgbgLh5ZuZoHuFLpCv72UX9m
/Rg9xpGpoj181uDi9lPVTtvQ5VvKonyOh2HH6Uz+9ZDw3RzarxdMgFB7TMkiy8OGxDmXeeZFtvAG
9aufNjTrSEHeN9aVjx4ZMCJL4hq9Am5YAmLRznTXlUHyGYblYK8p/Df+ehn5PWvW5VulC36Wb2uM
oNFy7jOuO0yCbJZPeye9R3Xr1GnCVy3zMXB0L1mngUciq7xZPECLeArzkWC8HGS13NUrjHPQMxuc
3zAI7soVADzmqvMW7NRhqZP+uK1teSbW6ucoYumAU7Lm8MThkddZ2UT2rU6j9cvhcq1wVFDgCjRu
bRZXMUb9CFYAZ12U95iSCws6QaeZTX0rb9jLDClnzVQfFhib/KXoC4+sqvRnTcfuR94qtuVI1DQV
0iTTTqB0VMXck3ZGY7Kom57T/lzBfCvJZCTIdIGzLvqQsBb2L22635SP1V6k6781BFLQkG59Tuo+
mvc2HskfF9sARdfaVoC2m235LViUPA5BGlqY5XTNx7YmInObU+8tunBYd9tSZr7BlbVsaX2ayqrJ
MZEcZk3DfC4cxzZdqwlJOL47YG/pzMq4OquRxvAo0uXDEnULz2wAxctaofStAN4UskILUdEV/VNM
XJAveJi5MKEoJhaPdRHhJZ23mYz3mcE2HKVnXZjAsByDXu6Acm7Eh+DdwU/AFNseaivvVYtCOx2c
PaIDVFcwiYBEiOzmfKok+0ptrU4tDX6qrxKXPUGd/NzBRfw5CZk5qMB3+1gE6Q7Hen8QXcQympj1
N0Lu5UXErPmS0qb5ZC0aeV+q+XlVa5KB6Ggu6OJRVUCzsGNprM9q7Zc/A6q651SW8wM0qOSWAjhA
sJ3jQI3W/oJxoy7vm34+OpyHmWva7qkmozoPNCF7t9bSFB4ZOvyxT4PLZCp942O9/qEBMbupSoKD
HtjylFKRHJMu+K8fa5M3vp0P0dKMZ8lnoA0VMCqLEIjzEjT+6rtSnVEJjU+jRWMRBaTKbD0jIKub
1TPEeeY0biYtlNfTwaaEP6Ij8AWNbfelexRB/ei2U2DdPVwBkDVS2NyNmv3WPOE523C9s7YxWeem
5BZpU2WlFWRnNpwEja7TbMJlvB+2ze/n0OLK0BrAnQJS10QNKRibt7xBpQ3UZ7PAIeJmh/Rov2sb
94Fhb/nINzsegmokhYn4n3FOcXMQmIXkNVHIKG/q4ArfBQQUAo79WRpTcK2D5h9G02imE7nlZCH1
qQ+WBMgfSptbW0YdRHiV35mw/KSatXcxE5ZF0do+MuG7CxLPfqNj7WDjUMc76uoV4BN9t30nv5jQ
HcjGqnvBeTE+NU1d3+cp6M+wWiIfiCcWfxG5ze7VQmAGhqe1D8bR/6cahSMZNc4eXIxGf1emNwRE
doVcBjSiKelyuhnQpUr4l7BNwh33k8tEtdgvutX1R+VXclVruF6CBPhkvRpkBqYWZxw4gEw78bez
gzlQh6ZHjEOzF4kOjgvas8OwkSDv085/o+0DyDxMJWJYYtbVx2GygCobUR6rmZPDSLu5KFFo7hss
fSCX7D1qlvRhdfxJ9/WGmhdhXo8u6NeMII0JLatSOUoYmtEg3HDKLqKgbbnkBMf1CR34kJuA/TdO
msJ/V37IrUUTbXX9iQJzynXvhsvQ0vhiu6DbYW36zE1ivFSkFrufkDtsFLGhNvD03qcR228ycHtT
IVaKht2A+x+A/DWYN7fDNR++rcjzxF2/BKdqxbM2ns74K+i3t0C/crEMh4oNbSEaMuYlWSici4xs
8rSmy23kS4i7Eikdi5iin1UYAhJFQdIzjpbHdWlGqwH6zQXQczQN7prGpd8FZdvciTSzydqN1J/z
7HAZRa7ebbxKgTWZHtC9isQ+wBRvjug7wChdPBas0pEGlhjUX30v699oQVr0tXNa5egW/W5u0Y4H
8FDNAAP7PBhYg7qxqf9YjK/feQNeZFwXt+fNWj9yhEtdUC5FzyBikr+Iyva7Hm8sU03YnUvYefxC
ARAdTKyWcxNzDL6nzizfAdX9yzpZ/z54XtUZ7zU9xa0B6+GBfPdw1n/trRdFaE28TwctnwO3yT1O
cRS9HQr0I75RvSuBRj30len+UjBs2Yqa5sMIN7y1CUvuHlM1+CgL5jfLGaLYvm7V0ZUb/Ywbj681
y5WBTUhnX++itDHnuO/1I3c4OjJWbf6NlEr+mzEomIkmnV5kBU10CSFaMQHnyyYaB6/ziAlLzkL1
Yetq3I3J8v8remzL/Y8w5zUNJ3VtQCMfTZUGqPksiXbJJvEgNnlbBhKaop98hSxzItKzn3AVTLGO
P+ZWroeKR8OBDiW/95pHJ98mss1WCh1kKhugF7VjpXkhUzubouEhe8Vu9ocl4cQUQ9S6dS/iBDf8
ihnKnx8IWkJjmZSTfWayxkmBPJEDaIbmrsO6O1undeEmnYmWyVOT8unio23Zi3UK/7bjQG8969Ae
rIv/pwVn56Yjs8/0BNbh1DACHM2VkbimnZ3zeDD+JJSFGAZSaBvlHHLU5y7+vbJlvakyTPJE4pAd
Rre8NNK0RQxvuoKN4qKH9JHrcQQ5NrbYDQoQ9nJYJnEZJb8ool4aVyOoEAA3gOAbF+WrLuV+6uJz
7EQHANO+DunaZUDGcCkJQMO4opxcqjysqq8ABTmKzC1nSfgpYwqHevEqwzU3M/mAKwD6Fd6cfETO
AlUYMP5z6sBljch7Tth56zFXgM4w1yl6bpwfFQUlOs1loRp3tWP5EOG6NUM7wYS4EjsFOgAZ0UEW
OoZ9aItq6N8VXNOVRl5dhUakbefflvP/rIrO0aAyQWm+yuljaodTN9iHmMncz+0e660Qajm5hLw0
HcO2YfIAuzoUTmy3tuhXm/mcImFFRMnpBype5PBNeuMzLu0nScvjaOTODss5Nvq+bPXezMOp9O3j
KEiUB2YEcUz+6wT0nHF0LnX/3KbtY+DlAPiwuciFfgAQ+1c2+jER5F9lVxRWNUohOwKGhxYjN2xK
Ti72DzGsuy5RF/Ad3PJ+adAK0ApPsKLaHpOuPKEwPgkc/c7r53TDUFFaQTCv3weenF0av2gXpVhL
6hdmKosm4e8lkUhWVLe5jKoCAY7bAQB2tqrQ5HILY0xPJwqBVg2BRx95wBh9nTEdHSguVxuKN19W
p9FX/4QwmbHzjoYgwjgBkRPa5dCk4cHb+KpkXx8631yTJPkVNNN3jJ14RIFus9XZGx/qDLV8rofp
NECBDqQ5Qv2KeBFoQ1rUN9wXrhp2dguiP9UQGLCv6DihVm1Bk2xv/Vb1R5R0ZQFLBZGNPblOkXmq
YYud2uTbTZX+azf9K8YvB7J033EyFnPIv2xnrz+LYLTTPllR3G82H+fuhsFZmPk23T/DxRGn1m+y
LGjcq+W9S+kO/+VuwiZCfmiEPbokIEKSPbyG8zpdjqb1Bavb59WlOx8gaj7sC8covE+weCOWB5IV
ckNbw1Azgarig1cgVoXAPoXjdoE5+Qv341fN29sYV/yuEVgPiha1H8XJqdAmYBwNeKpkKOmT36Nl
R4WH0Eg0slt9cvCQGhquMt3ybscSmu6nJFn3TTj0EK/q9y6q7oiwngDQBQlaU18euqn7XDDrg0e3
vOJasxm2xwQaIHQ5Hc1L34/kEAaw/6bJiqDdio0nRB1S0OHqOehktMPmPjHlyn0kxmaXctxcVdi/
AIhuchlH87l3YQAMB+sID8ycscMQQjV0PC+bFTE+M73j8cZ5TZNf67w8xeOyX7rgWjUU5XpEQN8P
+VLxggocjBABntpa0N0YljlYoRd49P7VZH4gBAIT6AMKZNNchCqPcRnXJ7wwCloP8GGFgcoMTrcd
3LwouPCuCw9TWN3hPX4OuHgZq+mehMElrJYPurGraJJiRFELSK/GANeCqLtKJ+Ev5BsMxYbb4Bvf
6NoEC+x6VyRw9odxm25rOQITqgKSE9v8FTG6GyTNsXH41eDxAaRn+gA91ZgjnzJGlHh3SMEVNlH/
PZvymZZJBBIseDDz+MjWqD5qP/zr1zQo2qUD4wrnzBQEM03sCcP8V2zaKe+Be1UAPuBXHElXX5Ol
e2qlA1DgDOx95jDMtrE8AI0dDo44WINgEQNweN/4eJk1uzDacfgnA9WdQJmuKOORSf7XYOCgW9kv
xYMd1QkuQ/ge5vMIwq5PoKFjDb3UpttpOV4xUSpf/TJjKBznlP8R5MbDS4RlXFbqe0ooxJtB8CBN
hFrIP0OJsmcBeRJCXVIzfDr4oiSmOhkdRofAJoDeS9kXGlhRHov+XDtzLYFtPG5xnU88ySvE0hQz
CWg2t/S0lPzS4MppACL6rAQXmYW2z3moR4weoKgC8GvWIsL/tmgNEXRcYa5wOkhn/muC8jvqAAla
+WsKh0PjAQxDEF9lzgheNHp9r0FhAIfahQtzYIzQlCK2zQAtYPJSuv5Nbhsq+Y4WiVFt5hN/702A
zmp50LQ8eT5Cwg+sRmwJjlU8MNWFZdYtft6B7H1EZuPL1Kv70KmX2m91FiLLC2PLGC3yrf7bTfNa
oH68xCNcsqJGs2wZ9MsmNcm8jLcDCtD4rmIBMm80u6XFuSQUOKAWIrWs6SHqx8l2KadmB+otgO9w
MH/abmmOIINzKeqdhj2cRNed+SlUeYNwH9ZsoDSqp3Fgn56uJB+aep9o9lCl/oSpzCMEjgVGzQ71
z0dVKftCRYNSonlZG5QDNgKktxBxbdNgH8p5OPu1grihAfUnQ9yc7RY+JT18Rsv+U4tY/v9tDdAg
5VXYytyq6q5jMZ1sah/jDY70kNnknYp+dP404zNOTnyXn0c9Xni8Pg2V+ogF6GkSRG+qA3O30BIk
LBmSfIDENwfEr0/BLJO8lEn0ENdmOtKUb9mCVLasVq3JYZoMxIjf2jD9O5Nyj8zYcIcB0ffGza+k
7/am3FjWkBmlhZr/kDr+L04Bl9quASSsQ+BLPHQ7J9YUhf/wmy6gBfA23lW0JIBHQPD6JfpTxlVe
yWnPFXgake7QZT1Ug30ijUZVrbvXEo77GYvl7ziGPhzp6V22OYJ2t7mmG6oolMYql9r8Zun6PFQ4
IMz63afiyTHyJWfoGHjynCDvAPXmeqt1Y0EKTKDNHbaBWrojhISHCaZWRYLo6N2gtn9pPf3Acyfo
Jg/R7G71vMZ5GrhTjD0RqhUzi7TdkADs/xDlf8hy/iWQjZbH7bzco2X4RzSpToPs0qPnlmQzSsDW
6CcgPDYDKnyOy+0tmvubwMIvUz/s2oQ2kLxMH8sKykhM/M1JbBGFNZTBjpgeU1zyBaPx00YJmHf6
AlL8kPbtu2wxCy/r+hbEFG1zFP4KUZhJGzz3S/CdSvamcG7xOXmLlvlFUXvGUYrLLwEeN8MCsZzW
P/DKfqi7+ZnDELhaISOyHoOryM4LGFw+u7ZDkSsxakx6Yt5WRYNfwxSmP6VxsEvt8AZz6Z+mmcUv
k8bEc4jwzzxZdXWnrlqLbQRvrSjYlJWiHZa0glDMVCDqARK/bNCE7ZY0oSddJ+05XMJ9MsKwmxhu
c0aioPC1ZPk8qRJxjTFmXQmUcKQHzzaIDw3RIHLopzqLABejO5DAyVFBJajFXTEv+EFaRm2PIo6y
W81FD1Kfl3UGd674WTAY7+AuCBjgVIbyPIFybYsj+4QOCprYMEwLORj+udVQpaSNhxE6hMFwCgOO
BbyOLKBPDUZg6n7r/0BYpj8AbJW7WHXVroq6V1kmnxs+Xb5R4R8BUchiGYf+LAOc1GODgMtwcCZb
uwoygZVCSuJxETdsecbUbXA3BF+iK9u3UM+3eUjIPbKo3DosX1AiYw4BerkfAdYc54rVuzAqVQFx
UXyWuHHEfhZzVyioenNIW8gzrQA3jiv0euOUdhmdfb8HrtLnCBerclBb9ogKNoJV6WDPSG5hh8jG
69ka7Z/bFUcCCp81j+Pav1ZNul3jttveUeI+9hUAA64djnQky+Rik+TQoct7jYio7oOR91TRdySO
VdfB0Ao80yQfLSBLDBC5GOSbn6ODhjXMTzT8t5+W506L9jDHqOrYINyPC6XMkDpVQxvN/vHGGrAR
MxATClcUXaMOiEMKfcesvqkfrluzefRgM/AtRfpTh4odJj+Vu7Toy48mioHcDGqCAgfG4WCTyIGJ
usSZRJ7LAcQXsI3rUIqnoGZ/7LIuTxaGXzDJmugT3Rz6DwgNdoaHZt9ScFU6RE3Uq7G6W6i4T01t
yq/Et+aVUQNFWdhVB2XG4dhNShzohGkmlE1u14yYDNEpEYdki2Ret8xBxgV+CC4dw0EJNWdhDLK1
GVsoedg0PxsjNpA/4wRiRITtHROK8HjVcNzYlyGlACXTAS+3pct/JcwT8GTA/o+ohXcNDecvXCMC
15h6DzUvM7Wis0Rb9VLGdsjaBeZuwGzaKyip22ACehlKcGRmHPGSMOa8gHRpyAPRZXlWpfDFghee
BXHN9gz5E/vRrPwo0/qtU9OfahpYAd8Rlg9bMENFU9o9wFp47E5yQi8zNOiiUHzCFFFmc4x2qRyD
30ksOVwp+augE1CHMGiPYzKEBZT+5akcqxHwMlDFNA1UsRiG9ImWy2c5Ewuz2G3I2epkPjiwlCCq
1wcZj/rec5BW7QplhKoR0NeneCwjn5t81eAHu0U9d2UFldfSr0dWBu1ZBE7gIgKMl8FII6jzsZmg
pLLWki6LSgv1zYTfOAWjSZ/SKnz0Zbk+tj9reRv0DR06xIYLA7Ut/Dvx9i1FdlAGA6joFNXpRbb9
qTWb0ScsleU7CVp8+t647aurhvCLNlOfwgV+EWs+hKDCM3D54biD5yVSvowHiBa1HOa4kaDQeAdx
GBfQwEAlQFb6Mwnerx0+PjLkWzxrE7WFDjWm0SCLgwzWp+WkDkDNwjDH3mrDRxITyAWBvP4oOJMy
fhIG9z9EE9NvGUGVhAdm4HeKOwLRdEG3jfByE8wteWlcVRWsb6Ik25Sq67y3EZ7Bam3zNYRuGEHY
yomfwGwEZ45KZ9mlgjpb1L0eAFwHLaj3ViyIeEM8LtFoE1NRFw0UVf/xbVZfTvHRQUtRTzG42FEs
x6ZLl/cF4WS49E2v2yPQT3gAJaGA3g//RBF8/w79GlNV/A1qM8xnG6YwKRF4LLufDJPqKWALaj4J
b8Apm1xfo7oi3IljDGMxl+GUADWJV4b2MBSR5CdATdXTyii590lnUdxbG/W7Uc3qHHGJAcIZxMJb
jIe5XDtmVZIlCdZv5tB864zUxtHCcc5qmNXJ5BYaCzmjc7R6tnXKLj6UQP/Dde0axAuE6r9KKfNO
obCJMtZPHf7u0vf9PcAk5HdIHG5NVkMTf4KoZBVoS6AYy6VxbXDpgoSkuBQTSCE4jDTPxAE3zklV
2xQgwjqow4ZBaszYxT5CVEwv1yHnvYfkDnQHukwRzeCk2FA9UjFZqCN9pN9UzMb7BtAeXGXT2o92
AdZ9rgmBnm6kpYTnu9lqDiwWDwk2jj78u8pq64vUBusf04GEykzNhpdxtTHkfMIolc0GHRnab1zU
bDItzAtqDsi3gddVXVSYyxMoZDAxmkdAQ3C40yBuryi+gUSJyI+f8ADCMQ9uaIPSZMU23tcBwS2L
2fYa7XQSlO+ITrfAqtp2JWcSBBAJ8b4mdR5hwlTnnRORBh4SqXK/YMJcFSKFIo4LwP0PNqo5NstA
AWFD4MzGwokAzwNCddS3YlqT8agwAVPtLYr3IfOwQZ/BbsQ/QyM2AHWUpATNQDu3IStS7SFq6Hyc
0dDvfcpSB8wJPNnOJcjWzcoQzUMeynjyO+QMjG0etn7+HGbNvxCPuqXnn6GkIRdY398reNoaNWlL
02cR6uDdONX+AfIJcV2zpuAqGuibUdQlP7pUmAqjO+LGG0AlqhVHUyqhC/SwUO6IZtKva4SoPHB/
M3NofayiYIQW8CFRt00HlKIh4tUj2ExnDbyifuthbfkudlH8HyDecNoNvMbq+UntPcSgc5pjACWs
LwAn+G2PVdq86SThGIRI2vkl7TBDB0UoAG6QpwmB/WqpHrvQtG2+Ng3yixVuvl8ba2FjWg94RbtE
EZni2OvDW28Xt57Q1OLxGfUjEi8X155HfPft7FrrFOhgBgUHJDPb6xgAoD+sJfnhdumw6LxNx2No
IJ06sngIQN+yDQdTkKzmsx1kVBcMFOxwrKcNbx1BxA6WFrxnLzoogxo6TvirZziteVK4ZYwgzxEj
pgaALoB0kmIGUJy61fwOVC2gXecdR2HiufwGXFv/ksB9oRAD+h8UWkNPCS0nt9W5HJ0Pc6DbFkOj
SjhMBZV2clcohZD8a1YXvrrRdCJLf1q3vYWyxz6Cg+whMY1Rf8Bqpk9CGOTCEw5Ej0g1mg4MaIiO
4Oxm9QicN4SgALDTQrXdNRMPJCSklLMcXgHLj3yXU8Ba+AnPMD9IgmxrHI53lDDlYzkPOFyCSPev
ZcTHE0s6MGIezxZep2a9DZL0v7Y0bDEmv4olyJWT4QK9ACIGs2QFBQNYooTElnSCbQiq5IMp4FYL
r84eAvU6m3lvqnupKYtuIbMIcAXJQ6qn0kwQtCCAUhyABULRUlHep5cZaShTNvRwor+Hsy6zlk/Q
gTqHB2AuXljYRMbnadWQav4AmCnESz9lVQ140V7qzf+KN/VHOtwW049qv9QKzCyP7tC1Q/HQqt8d
WV9Ii5pqbnCkJUMAVmrevtAZ33HN58ucXl1jYKCZsL0KViB9GjIfBJqjEb2CeTptLLiAmj8IGkXA
yto/saEPfmInXfkjRoIOJehfKA8R68zkd0Kmn5cnjssYYLtMvyCkh15CQ3mxgHmPg9WDAp0gA6Pj
JWybh76ZXwf4nnpuPlHe3pPUB/vUY0tIKeL9CPkRFJ8QO8sbSOVXOvIdARjCwunWOX6LUHGAwhvQ
8UBkt2AtVZjJoXw4cyAGOUixcT/76EJxbMLEMLrB7x96nXqCTFmXQLma7gUKj5ud2Kuv3aGt/VSA
UENPuybTESNNaxaM25nX9efUxp/UqBvyio4J6W6GrFGGd/8JlOhYMoWOogS8Vro33CgtcqYhSEuc
hHW1K9DUQU292AHlgL4HjUaR4/yZ/Y+j81iSG1ei6Bcxgg402/K+q73ZMLqlFj1BA4Lm6+dwNm+e
QiONVEUCmTfPvUnI3NEGbc+z7qACYOWgPg55+IK+j3oZhjtXZYeklU9WPY1r4mfPy3mEVSl+mrUv
V3GYt+uEzTsQOmitTW9sHWcuKdxSSgouHUeoRyfSp47Ns9u2r39LxzryhP/GQr9rr4GATgFFGjti
GB1fKAjebD7bXln/bMGQowRMq/NjBQnqTubb8jjCvqgtn+Xz4POHbJxRrR1GLpu4hQiKocbb3Hpe
HCptHn449JU7lcmflMcD/CLfkaOLtto3RyJ0t3HLtG5g2fHA9nEQn/RvwjY2dyYuW0QQXMZrkk5/
Css5BXyDtLwhJy212CrxvTMOjJumJRV1VR4y3/w3dVO5yrS1H2np1lNjtJvBWLgw80VAtcWOybxb
9bcZVLUuAmc1u91X5jN56mVB+hAENF3TyR0HSmIeUA8xoe6dn8EiEqivy1fAlnewY7lvDONZdfgm
Ft/UustoF5icg+opfYlS6ERbGv3aS4f3PsvuaRGg61qQTHarD80g9qlEsAj8BcKNtw7c5iLpjJYt
mOcLrzyY+IAC+D0LJTbLdf5LfQ0cAfLdfbZioAKxoWDGSRzSVjzNY3GKAv9e+eKNuP1zy33DiL9+
KEieoxidn4ugfAwccXY1DA+rAQU8+XDiW3tLFEN3a8rOXQmdjgNgStVn3LOzwvcXn5mon5YHghrx
RVn0R3Hf7b2cRPaeJ31l1H0HKJ+/yCqWu8jtzqrnBSy0P64QZbeUqcmqtJx9pMZnj3nDkZPiZRTu
Q5GTiTGxGSg39L/lYwE1R9Plet/SQJ+rQe+YVN9QsZ5dM3myB/3hE9ggGfzISX62fcM2q+KEe2Yd
ghpsDD3/Y2ZxzB1WzNaq3yYFC+X7wdynlcbWiCJFRionWP5VKftXGRl/cGyTSUFQdO/cczf8IT5j
w8gVQin9dGbrrXeHS4tGvqlrfSXK48MREMsi26mi+5NAcC4fa5TGx7EIjDUsVwLtrD61Uz75TNdW
wPgrBu8gbwGta1f+KwTjCnuIX81FBLUSfRN5svO88ez11FhRtfNT/ccmCJ3NdHG8bUpEaB0gVmEF
OWbKO/bjtMxabtMicFB/vPRV+pBm3cak0d46dT2s5jm+9mOVbm13vsUIqV2HhzJuPysMgdU0vqd6
fszZ98BNsKgCMMS5fTDS7EkZU7YQZtt+TA5J6Z8plZc8EbNexUP4t8+Mc2iUV5CxdovEdMQcwGwX
p/dPWEQ0qdPY/cZDVR+sLC6OIbsZNqYOna3rcIFR+L6C9a7dOjvLYHwNlsmBzM52KM+J3X37Sfav
Seyt29jb5Q8UotQWwjiA684r15ZUuCwJIZer5G0fm/BqMC8TE4iiVVSf5Nzs6iF5LrV3rRtv24r4
WVrlSzQC4gXp0bWGXdUwTcmXsjUL76Ocd2nGkpy4yA9k5a+01Ki5GBxWttd8ZnkGbpNdbH7Gr2md
OTfeAmmjBLIxEH/SaZLWrxvxIol61+XmRVRyo2UCMaSOSHNUczF9etN9p4XGJCAIFZvqfcvfUEyI
5zY1ex/xPjBuxYchD72jL1MYPtYN2GYYZl+tav8xBHuquQZwVr8WZO7vO+W5CLdi40seS3oiujVy
ixK/3BYIAyvwQ3fdxUhgXhi9Y+8iN9BgAoQOUagIHw3vg2pPeJDSXTCz0sq3m1NtJii6hbBBZkLM
OtZ56uQ9ondKjPQD/8UFVIjB2xjcvWmyNgi2u7ZiUF3GeCJ8fczCcWvkwz3Ox3vKloPKUKcs9C5w
iWglcfyvLhkB8I2/2lP4JxZsBmNjcogDQtbimtYFxzcuytqF/EFKrPATTIF89FrnrZ/Eb+WGz1lA
Wb/Esi3v31A6e5c3x9fDqWzkmUQa4tqMa2LUe1WG52josPwpMqMSryi2/D7lqtRApHYiHoiZNFZC
DuUG7097UHn2saxaXomEWVncsRm8G+XeIrhi5wgXX5RunmlmD5bBJrvcr5BO4eaj4bGIyr2l+wNb
NoAD+1s7VTccNZ9FHxxH2TyHEzdx76Avh/1H54X/DEuMW0yrT4UbHQNRXa2AUyIKkUSNKXmkKFtT
Zm2LWj/TpG9c15CbFILhuW2Ykki8lgvhv5wYdbzv7GLvN/l2+XFUe7fYKqOvJPHkIeaB87zgjD9r
zxF0Ga2ayYh8zQaqTz6pgCUybdI+SGkeeyd4dm0c9r6zn1J34wTTvRD9g6g5c1DRWJbzSOvzEary
p0tNUo/JjWtxrvplvh5Vu5PD9JTxmBk8LSxppa/i26Tk+jvmyaEzcCK5eUlwkJeNJ+DEXw1GgRlt
Xw8sbQuaJvuy7PG1Rq7cNNglwIuplKQfPxhj9FJTrNSFF65lXqU7K2T3ed4XnxVkliOmX98sw7Wf
Jr8yIdqOzMIeDeQWV25wnlw7+xp7dFBfP6lW36MkxLFs1m9NUb+NmRFtqwSPs06uNtVzGU5n9Fe0
svqSezUuyCC/wGpsM4U9RSFrJhkWe9gFI6CyCvyJt7c09mZZ7ksMuWWfIWITYzrUNGY6RBMaqQHK
fVLBcfNNFX25G934YoqcN4TErC59lNRFmMBYc6FdvNOjf6rdZlobqiN4cNi6KbAULd2tN7197RGB
Fet/JhUYzeeQrAyjgPrKsV6Mn25Zl1unYVWtItEA343/ByTvWhbBTxH5+yScD1abr7VsdjZzshV9
D2fxCIyuNmqhvGd6mjIxv2bRTrvEYiZfOneHHiQKrM9ZmSfdGbvSUE9z5myynpVNmekeq8h6zDwO
pCLK/i5hoHFpPIblTI8ikwdGsAet+pNdi0+f73bdOWLt+vHOSL3t8m/XMVNemd0SEDIwxIxBb7QZ
VAljMW29Mt8OuoxXRuxvE3yMQ9lu0HAgE6kQCz1eeyj93i1Pc6lfG7fNEACj+4SsVamPIC6+oknd
KeIJGa9Hcl/ZxkGeTrYmoDDJht+gE4eBw11Mw8UEJwJ/VdUpG4MQdk/sTcN8arhMAfwfprnZeUGJ
fubjka+qp86K301wKyzDrYCE5ln01+Ss7Zc3b26NnSF5uLEPb7I434cW8qbq6j1ej8cobNZiTNcA
71tHBSDRwSPC9tecGs8+HZqm1+VPsnWnCNM7QoPU+Q6ib+u0hBKYb3Nir1OGmMgX5l5mBmB3dRiW
ujfk3HVUAXYTPmHFWPsjZKPQjrsVaX6dClaVdw1EIdK0nfMDOX9kUbPJA5axkw/BriakbYFFqub1
xD/yN+Q5LKiAy94qYBxRnivof8xjedK+M0A01nTsgJ01HRaInE4Wcio07uHYnLWs1oOgQWEfzVtp
4Puq3FtAZe6l3R7//PNoxrvIbvie5/A3MoyXzAaaAEFyK2Q+b3xWudw7YtygSm+Mwt4Olrlv/WDb
mNmGtKj12EO1UoFvYp0eyPC4dLa5buLoYmTy1tbdPo5QZtm2R4V9a5wSWCc8LQ8tJA4ivH50qSbr
Vu2dtMM/NW47ZU9M/eO97obXKdMHSP8G8qtfj1NxxhO8sAR4nQcgUbImk/TQivolxNM9zd6J25ud
LDQ/OJAwKCTH0XYxqwYVI2HeeDE+NZa9jvmOhJKcAsnWBySvkR8Hv09XA0dDyq3e1MiPQnbeeijw
HGfGw3KliTEwV6NTb5YbZ+ydTdF1z60574OIfa5z9oIKlO0cy0F/JjIFLSo9TcLcAJiH+OeqW1ho
sgU6+30xv0aj/0Jm0oFoo307M9dMOSO5wKwtpBeBBw6twmKwUoNFBCucXTiMRJlND5aOzqT0vkQq
viIeDGszyT+JXvrsmIP7Xn2XwnuTOfHZDfLbmkdbr+yhP9p+fPYZJAruIuZ5lzzuH7iX3usivGWt
tx2Sahda/gcS9WU27RMy6o9Z5odBtPNC0+5nCtmodX5Z/42K2XcPaaJ3EfRp1wds5zbcZt2WGMrR
hnsevGrh05fDs+l4JAeNbQwZtMLIHNlLNVKsl99wtLOaV5FSFknulYpi4Y7UeqjKSxRqQPgQPaFH
wXM3GVXmuh6zo60K1EcX5tb0b+lcb6tGwEbyPtu8njYND9vgoKlfWk7YFQVVvw7H+yIY+CF28HJ+
ige5CZLH5aPAWTsAJhgPto53uEJ6gBH8BkJ9yYjIO8wFwuSct335txPymDbdeWhY6O14lMLzKrD0
SxQw9nBqBhkWdmtXHTo0HUIXIN7iLZ6hNw47P7NeJoXHyVbHoDHPofQwpDnexrSjA3o4sfMN3sIu
8RQ1INfhFO0CY4aP8i4TPbuSV+bgOZlKw4UZw4Hcih5Ma/j0nOi1CeUe3wOxDtneTvU3tABcS7s2
8nhf5nLF9pQfaS9JS3+WakJkAu9JkJwCjjoezLso78jzDIpVC6SiDoyN0TQ5vPj5JZ+vXH4RP6a0
N1YGrkYBYLJ88NE032s3CFYDPGe9CJTmMG78vPxX++12Wc+sWXS8sY23FHL+kuryjy5JXBlDf2t0
WF7VO2teyJ3R2SkWTk7J6h1on+K1Mz+6fCiBTNptlw/wP3LA6IokmLlA9jJcW51BQnaWvzYThnbj
TYIRofv4AIaIP8CFT9DMu7wev0s/oYsHL1nFIkS0yPxr4vBIVvKknOaM5W/VuPGjy1+KB/5UtSBc
mpjv5b7LeYrhA38VH5dAuXKBVXTrfrQ9r1Vl1lsRV+eZo4nP+sEsEsTd4pvi+I28yRA21v4mX7Rv
i62Bd6WODVzB5pnrd5/wKtchzGVdqrXlDMjkcFh8Wa602OflwtL396TNdt0stoHhbpe3zTEV+TEt
sc3VQxhXX2aLe2r5hZkyBprcv3wwP5HwLzMvvBF2D6R7MPWztzEZErFoqQ/rLX6Lta2DswGnEg/2
mdWSp3T+5kFYeqzP5e6rEu/QVuaTWchn33ZXKXP4JfzCLFBgGpt4L71Jm5mIzjbj0Rizt7HWx2YB
1hOQX1CBExZutc7qiRMfbWzx3BcBrJr3/xW6nKDFWDdrH2GtLLk2bfM00rOu2yEtV6lZf48FuzRL
h/gjhq4rh+9NBtVPXvn/ygBjcsYACLjZIx89YZgMrQvvM5uR3Dn1KM4OvPO+khPwsAeVN+KN4F51
nk05Xduig0ZhdcW2aMzqzfCGJ4qYboMfaTcI9C2HoTVT0rnbd8Aw2F6ngz0baiNVTTtNDiMrIenr
DRNScwYhYQqJSOW5RysOvxdgW2RjfSjqsdqjEr21WfcJwbaHDKYAMldBH69Z0n2Oyxm3Dq4SpwQ4
K5l7rKtwWsJDIMs6sKo0ba6dKMS6cYgrGUbyUYr+waWgGQb9rNIOUWek3JjDl6lqXnMbzbuTB0yI
f5xo2JUknjPDJsCJfQq6T35KUvfbghKzMC8ab+M6MkdMGulwFRCwgW08lZie1mPlvowc/BPNfFNI
ujeGPBiJKp5veQhMlObSEqtsolMNjab9w+9PnA0HBwU7FoowH48hLqGR/mGVUdjgL3kilvR7xGBF
YePcGKAbq1QTTDQlf7WD7mylP7qo3idfEeZgd4fUah/LBNN/579YTiJgd+MD1DJlYYUOY9vFRU4d
kHU7PwiIw3n2nm1XPI54TFZmHYBRKOpC7F/wuzyAGE15y1RxzoL6PZeGOFZG/9GUONvVQKuD0eFi
cU5gaMouLTVMMPf7kX3KhgpexqJ/arLyZvf2R+XHrC7C3JSXHnE8OXZaNs79Zt74ZfM0hiL5NbS3
XfoUrm/UgGRDr/4gu5miD6e17d+Rh1NsEApMiYoMwZh9Qv6qcwP62d7+KfEtFHZ9HpwUwp071IE9
qpL+Alm4J937s/MKfJISqLV3senbtDRZzT/5Qw/1oakrco76jFQiezn552eUUta+lP27GU7dzu+Y
nbfjTje2dZUzjmGnxZznxRGzzQlURnbVpddZf4xkEa6Wk6mu4JKd7sXzkGXyuPJXAs/2Btox4j8Z
PdB7QJfmlFoGZRdRxCBAprlBQcm2s29cI27eKbY23pzU20zMMGd8LMrrXBCaMTu7BrSamYOHueGc
nZseQG3yBmyipvtJh4DwZKR/zaI44z0/x1n6ZY7BjlH7xapRxpQkHzpwQSvjd7eHug2NAKdzbj9g
g95jEwsZc/kfURgenWKGlklHGvzpoerQuDGchMp7YR0nOWnGH5MXjDHtwdH6VXCijBz18ehg0LPm
bSnTbd+aDTh6ffTt8lQP+N4T8oVQJPd2YN59JZ8htt9qF00ed8o1itVvkOanaURW5d94dQrnYpP1
UlHH0AfF5LeETHGi8eyiB0z+jHxLfo8mYiBLCiTT0N/MynHXQ6w2i8oopuAetSY1vZLtFjTsr9dq
SlbW+jEbU3d/rl4ypb7FLDSgDk4C3SLwyP6XnnNPosRWZdZhKUOUH/3wtGwTsWzaNNb2OBDTuDxX
oQi/s4D7qYyfS/QMOyyOhZcfQxmdBhuvHWlrkMYndgkd88K5TQ1OX+zvJJ8wpZicmDziYp319Us7
D0Rw+RdCy+K1lwc9leTADmC/vJdJA+ObqRf8y4igQ7WP68wAllWwRbCOtPfZn6X582r/SSG5JMX4
4g38/pxPEAK/fgYi6QFlMtynUyalhxf8RHYQJE7ovcQ1E8nZuQp3OFeT+zDW/qNlFw9d0L8McfgR
daOmGWsvaUPptHy89sKyaOrtJChvZHEelz89eRXxKrUJuFqCodANnb7ZdEzRbIreBKrL4huV4/ys
kvpm9STLEdUU0Y+MQbpj1lRu5yE8Uuk9ylR+mmFwjS0YQ6M1/y8uiYBYp6p5qILmsPRHbNA7u8y+
RVS/mDVwqajLW+RMB5K/ToMvL26D0Ek13oX2hXe+utkOgl1bz8nebGHHO4u3maXz8dZ1+5qpTpNv
rLatHgLY6EObakJ7hFJb0Ez7YYz7mDU4WXIZo8x/sklUgs215respULGMGYe9YinexdYRvyHBAKM
dVIE+aYZh+A9wXnCwxL31a0aOWzGiY2GvSRNSU8mUU3h0u3ImwBy1rX14XHCrzwtbr1jk6y2EJX2
+JtIkJ6aS2GRAQyzhUCkNpnJSOGtZ/ptc4KZ8fgbBhMycvfXU9EpCg3/inmfiRjAzCaLMCv1Y/9M
xO1S6DnfbhQ9s2+JmqFJOKiKyT0VqUr/NeEA+0HJsF7GaZ5psj0lYTYyD3QPK0rV4TBCfTC1SX4A
cPXZITN1VdH8z255bkIyiNIu3hsTiVo9TfbyM3GnPvgLMxAvAtYKRX8QOz7CwT1IlFbi7mpjJQcK
ozKKr6FJ5oEsPrMhxSgX1NHKJmdJ9/V36LvntOMZxhcClJpMb82o9G4ypi81FgeS8M4MJR58WPbE
DX51UH8Wcnggse93kbpFqN/wy1Mp1sQU6O4VviM+UN1RdCrmocmYvGPKfwMcJNnOLWGVcwLPhu5P
xEXndIxcYtH9wRDJZBC5rrKe8eEfh9a7YROCTGt3mO4vEEL9/1c6uUQvSRqxhp581jYdxkvo1gd/
IKsOeuYxDseLiSab1/2X2Y/fHFXBzuvSO9DBJYKESpzFHDBtZDNdGQxWazikH1tnT0L5AByT3ZHF
42/BCh4jw+z3CKmfw+ycySHBxIgDaNM5Q7ohz2irZi56HI1fosyuCqxirZ2UQV8f3iHpH+NMMLEf
8oqMRH3ykgkqgaSBTWbozzHC1JYF4d9qjAZm+82CgFO0hX77XKiw4l0oLJBAGuva7wgTVA0eWo7t
lQeDvnVlWgKH1CgeXtM/UZhZeyNQj66gEmAlub8i8oBv1CHUQ7viPmmTgQAVL6DpqS6K99GISRKc
4/CY+UV7kRLjjjPZiz1dTYhf1r+o7r66mVU/Q1ZecbkGJ29aGjrY33XXdCxREZIRJiPlVchmUcqb
oaP99I9t6xKqUZfPZd7+aLA1iNYbpOIVab/A5QpS587MDxNQ6U08lzVLbPL+j23O5t6b42DfV6b1
t4/bMlwlEUSnaY9IGUHLqKEAiZVNWN5TrzT3YSU/pCTdDsGXqjcnt0eS57oqnbxccRuRzxPFG50L
a+/n9ptF9/tmTjyGBhaUxLNeekv9loi6nHlVfJMdBhBZGa+Odsx/fjyVf1h5wOfORWOQlzbJdUtl
evDNkQIo8J6SkeNy6F0iPBJrOmpCiFb8HE4uoyP7J48enTIj2GfMX2xmYZSM1bARjLqSSTOzmRzk
YYPvqp/L/pKi0bz0XjDugoq9HWaB8Tl2pobyV5xmt6B76hWxogHT22veBI+Ntoh1yKC4bVlgWhZp
RDRlZUXAVM01zSmU594lKW+W0Y2XJWf4PD1XE7V63I5/kXmYnQwyfMYfzmyqDbE95IP0fonDf1O6
vWN4vNfAD+Q7FfAQmiQpc2TUEar0NWpiUkIUtUan3HIbEktO2BEKAnnAw16llU9HGT6nJjB65+v4
KrX8KjrnnxMExLT2Nai9aXer0q+bZyfrP0cgDc+ND701l5weFPR05edcz/ZqkOnDILHc6wFzOZ7Z
cqfcmDwtr2OWkXvtehhHuyYtjF8hrQ6aLBZHVOH7EAsXhLp6cQp7XoclrT32oxqcP8mvjOGdczfY
zkfoQx8ldv0JnuJu43H86+Xkt6XUH/nEdG6cqvxz6qdX2+7vvk+MlNfm9UdbZvLSOPDaMowZsVXM
MfPmbIPKH1HS7rYKsn1UO2edyC7iLMen0fRwOVbFNvlSAG0IeyrIwJ2bk1kpAG+jufR+Jpgyie+R
ruomzOxmBODWRlzsa3C2FRbOf6pvfi3d7Un3qIk2K+52kdL+WeTIjn9njgZ6kYHWk5Qx7qWVYCoX
99lzXHQPXWvfx4JLRPSoGlgc5Zq1ul9OQpvrKvWYNIoYt+pXxeYv8GawRcEhF04Yf8t2fjSK7FoX
pIYs/6dMK2pByjmShB6pe2CCfQe7BAe1J5YMA7vjzfCqhQMiXY164yssFeJixJfhF2rekHTTnJ0k
FZsAn1WTTQcVQ3ORsIgXJVIUfwcZy705tn4JWhE+pWGbHtGYkkWTLdZ+GFjfYTAbjx0E28mfgsTf
kFA5q3UzclLRT4PckTLTbkxI8HNpYOSZkjBdB5AV56oqmA6MrqewmGq2WKT4izrPcC5OTC7ufh7i
+nFosuKraE2LiRsAJ9Ngk02T/H4TlqvQMvDDM/GqPkzDK06ZLcdf4rZw6yoUfZ/ml6y0J9eomxen
hBWdG2DoNrTy+9DVuuHkD4mRtZWJsy3qmaZ5qXdqHd9803rSQPE46fmax/4E7F3t1RSZ59wJ0gcd
x+ShKDE/qfRvxN+mgPkp7G+hDfVHjC3znIBd6nABvdl0+BNsIGDhmTbtqcX/BHnxBEWYghZrPZDk
RyDPe7EYQfErES14QwmhZ7IGLY6oAvk2thse35LYHu51mVY3POyvQnfYtXNdwJ+xo3Gn2Qw5b+Hg
h3eJ9FZB5K91EXK+kD3l/RtrM7glo8LQCPMV/DOJmJJr8iuLVcYxQgpwOnTXrlA9SSGRGZN5gyhi
lACzXhvW37pBn7NiumqfsKa7gjCAEBPmu5yMMUbXc81zF+ni1cxaRjWJmCJmpgPUG+7LiDgFtj+8
11NqHpMRO6Sc9VzjDjfDQ8YCgSPpCfogCIdH0rUt4CQrCjeYG4MTQdAjoS2teYn1hNdNJf5vP3T2
gkNPrs+9Z9j/vK7heE5zibNtoKlThFDndjo+MXfFXFBj/p3YKQrX3tN9wZ6Ip6RAjpiMEJlACP8R
xpHaNLASl8BO7Gxtl8yU8pYETPdlaANGmb+kKOLBYOLHWl4kDePm4AU4uyiAGc065s6h89VDztBd
Sl3vqhI4pB7m6aSJQl3xqYZP8xwBtnIuHzC3+19DPUYPfTjIY4n2tY6ijuvd6evxZA9zfDJx1f24
Q4xS4FTjYTZLf+3PGjt0GkRPU+alVxyv88nGD3Z2qiklbE5NyZoN8qjUYJUf2HaJ3bbsv6qG09y0
VWMfijDqMSj45ClnhgEwNuXREo3WfeBTRA906CLXynezXVgP+TXhKbpiGIxosQLp7vwS5lJjS0cx
D8vpKhyPcCKfwv3kuJjJH+diIqw/qfuGVF7H/dFzZxzl1IRPRaH1jg8jIpxJeeIY9BOQTCSt9CQE
88h1hKWMSPByKOBO8yL71kY1YU0iFHA9DnWynYQ2GUIZSAChPfdwCSBpuwT27Sb8kvshRZB8Tekl
Scc0idwM3Fz9BLqhnS9NnxpnnHx0Ul0Z5VsdJUawotRiT8KU2foh6HUaHfsSGgmyDL6pJdMISzyo
7FFVaTHe+iaNBCmV3pjgG3VDhkwVqGlqBAuBJBbUv50iNE1Uhwwb1mxYLIrhdKShzwJUMWWstVdn
TP9HB9txgYOUabi+iNlFKMsJP1wbLBTdRk04j7cZbeMpAttd2+ZkglTEqdz1qT/We5Mjc1PHHYJz
xNFU61o/CaG9tzIwqqcqMPKX0EGWAaSo9tWo3S+zKZxVnWXZvmV51E0Q9byNNZpUJZjtOvFI3cJD
6X0MRO29lDNZdnqOyIrRjf8twZ/jVdV3tSCSY3bUXnExEqZgBdkmc5p2KwI61KjOmujBF13J4rCE
nJEudInnbfxpDfOwrEAIMzwrOOsV6BgH2jij28hA1O+245UvBY0PZvsK65m28IFgDbiMRmhCKZIb
0zZTtbV73BY4+DwiUrQ69WDsZIGZ/R8Sa4JfabrVI2G2pHk42r06IW6+oumXFWaes619lhvqVDYr
r7GavZNE5humlGnPh7nkf1DgtyWAzDoi3X2FrxQ5IfM7DqXwt41CgkzRU1e90eZX1eL3fJB0r3fp
eXraZiHRYJoE9Z0TC+9u197wQQ1SPIYWqek4mPWzhPBjHuzjdU0kGMcOz0qRbn0wyj2ZWdZXzNlz
jSvciZ6QLUoq6UVfLgzRxmGMfxpcUtM7Ew0/QZ+liK6Du+Hr7Gp3gYEV3irPlki9xzbXpCZhjdw7
A5AGehOJFxQF7TFPDfc5GZ3qbHZmsXOZL73VRZ5Cvad9uZcpyo5rGO3FwFKXr8IK19yAN/7X843w
X99Lkk1wT4UXKSQJ/BigN9pnHxWrKzl3yVa7W+TfoAOOiXaYwh6DLi82yi2cv35vGk94GYhzz7x+
k5pIpR5Kh38IYlZrboUoG55HLHHuTGsjeoqNHcS1vSFED4C5aZxDMgJvNiY5KW6DRdNGUNjZuHs3
yWyRV2DWej/4cfEn5VLaiZbDPiXnau35krgyH+ODgZGUoNGqNcJNZzPZwr7ibJoAiixKcmYotouw
sYxgvFH2xLoMosXLl3QfTtjLu9n5SX8IvHq6T8lUH3INmXEIMhL1CKVnjGhpchPmIcLG6Q2y2xOj
NmxlGqcPUdrav0RwYCTNUvcpMOf4kWiABktmXezF4Bsox/2oDnpqCa+L6J6hOpQ22J3gzerHcVRe
7hqaYhe6sfdPcIgVq0I7VN/aIxU9a5jCNZM6KZHSujkM41Lh/kz5oI6kclGOC4aNrJwRB9dVzIdr
AlXzbC72xkDqqccQ815M+N7WXOyLX3EMnxsZfmUwuQtzYj5naCpEYVQzMwY9ik3aGd6tyTDy8yUT
9NLP9sbJIh9OVv+6fVictGGZF3hc8yObfKIgaUGp+6qMrmCVYubeeYXRbGxRhps0Xub9Q+y9TpHX
v7jD/OqUZn5tjUEx5fKLbSeyAKWI8NFN0gbdS5gFzHsCyS5QUgKHh2o0sO5Y56VWQRYdPlTIkNYe
QBgsupGsJaiOPQKTsQTgYM8azacqfXPMYNuSfB9WNWngERF/7p9GtnRcAeReGQVU0suEO0veXCND
kHSA3DOeNS6uWJo7j/3Du8DvaWerDfoj1p7YbTY8VztQSUZ/ocN/Cs3Y7foPm+E+jyr5jF3+ncXj
V8+2h0kM1krM5sqgSmAlF8QWlk1tivXsEL/Ve+ZGJ+09idOLYPIEHs0d84x/hNg0a837trZ9/xDm
zck3ukfVRnxcZJBM/7F0Xttx49oW/SKOQRKMr5WzSipFv3DIsg0mMEd8/Znse598TrfVqgACG3uv
NZfBbbDZZW39uwrlXTBlmkWLlyxY5135kwjcVlX8K3ICQhcGvYnxZ7BVcXmKiDHwgKHg0dy03E1V
CUc6n+zH3DIajyYLi5p8MGk76CwsOBnJoqinY0luRG/FCN711iS4QrIoc/eMz3c3yORsTvNZ5xwB
gNbxId6b4DolRCcMvwv41nqK75ZF9LHbXMz+o1cfXFHOeRJu0oQZqPJPWiAqTBWteCB9SHZpBNf9
vEiJx1djmrlolLW9m9N2SURHaqMbtzk2buA8cSnIASHLPljPpagukyYYJGPaNlBEoontZRw86aKm
MSOVk++kbVi71jL1hl4UsLbWt/64rlPeU4uq1iyXshTj6GqQcDC6okvPeZuT6wC/FRswPAvwV/ik
m6Se76Dr0kPgBi32njR6qTyz5laWIG3KKjAWop+RivJkr6q2aj+VS2JDR7V7tFU3X/Ox7L49h3Zx
LjL9rD2jhDrtOoQAmLRWZsOsb9JV1WUgXOl5Al2Fqq2jU9MVCLSFV2ZvSN8BaXlav8VO2aO7muon
OXjpHmNdtDMMoz50QDBWeQGRsFkIEJUrbOSwRfo3UXm3o+86r4OW+Lm0g+lObC9HmMB5qlE+OJBi
e3/FTO2X6Q9ssgC7s53RapQeQ9Sap4ywjy2gN7EjlmrJDhDlMaj6DkNkY+3Bwxo07XAjxQ4svRjs
+9kLgAt5vnJPjSykiZUcXHnq+uEhznO1KwRN734Mqxd39CaejlS6vyAbkBdiq9z5RZ/d2oAjkwxk
Qdxpx/lbje5wAFQSrOl/Y/ZQHnqbsBg5t7tyM8KghHriezRViHJ20Koiw/TjXZtKBpMlk7i9C351
RVkFqcQpupXh91+DTd/JwPG2DZIS5zc4E0p8VhacTsNaM/uNd71KAUkqfJ1pQQ80N/oR5gSetjJq
smMgGhgZuScpbJJk0ojWJ8wMndR6K0y/PWKU9q/EVHmfaa/y74L1v1MdU9AEQff7SPD0K+9Yf0YQ
v/FAlyNQ62SutoM2fpdNnrFztD8WtIFNik8b9ruNGipv7yQ8W9uqQRAblla9rQxmyqK3ftMlbNeo
hNutFr46BrmHQKWpvE2A2PUGDDc9OJNJrIiZmNidVfGB5Uo8d9VIb5Rd9tjlAky0wfRKhXF0NjkW
v/vUrNf5jGQBZTKQ9CB1K7TAQIIlmptV67bmOXIo9YwkRz41V9VzOeT2e9NxXNgRcjuRmH/Mqipe
XLhrRMPkPpEeQ7wuPcek1W4Or0wR2qPJoJj4AC6fg5uVO9t0DO4NgJV8WSGADN1+18/jsDGx2V0E
PsaN7DEZEs3cnvH6I8frsFZaFqiWOnbGK6s5ZzqTEWmBBWk8tSJWPxDz1H0cRL22J+lRuLjRPov7
6UUnGSCUUcabqSyQUgr0UyqoivXkUJmJuCm2UeljmjUb81FOVYo9v6+HMw5LhGYF1nCYecO+bwkL
6npHbAfJzNburZl/wXxdz56+21lm/AnbvN2PSd1dWnJhdswozVuU5ui3uR2cARyg0HGZHoR92N+4
zzmvNgLgbRw3KBpzvozGGuQvQxXF+9TJ4QbI0XopK04FXwjstDb2iVs3D84Gv63xUkR1sHFEjGov
BJGHxwTXh9tQ3lTGfBT0cjdWrafTnCclKFfkOYPsPrOwq12IvkxekgDBId9k5GytLBuw1BlDucpm
kd3srlPXPGqLZZcs902VLCoUMoDDiOAcFYzUediayhfB13od57j/25guax0ZuHr3TNq/3dABiEF2
scZJYoPY1E0Dt8q035hwi53sxbegiDt1gH3P2PxxBhnACYwC8iEItHxbGBVmJBcnTpIElA7qUNYR
1xT0vpSVuCS25Mfv6ChhKH6V3bTzpH3Ogvl79nhbIqCQLZyfNOjfHT6oqOzXDqAaSIJbzWybYK99
HSm4P+5++d9hkPAweofE+1U2Prmq1ReNF1q8yE3m2nxD77FRUbhuy+tUDtsK8AAyfj9LwOLUuMoG
On7z1dAKekG4wWxDE0acJ/pDYAJWM0efF9CnzycejOFp+VPMaIITdNKpLfo9oFKUqUKdTJm8DXV+
zSWCK9s2vyQxQX3kXBJOmBIykG7okbooew1zm7fTJoNzu5KiuVRs2X04PCB57ERYoHSWBx3nj5kf
yLL+ZDlUr2UbjqsWw3mdJKgDXBoERnNHz6Yn2FSjiygoOsMoWdNgWVNO3xLD/jJt9ny0vl7aYEXB
G0uly8ZJEFn9k9WCNh35RZO5Ta18F4G43Bhm+WCswsgamkPvQCO61qJf28m17oI9aES6fuEjEj3y
5uxoJzDyW3Q0YMPblmC+EjffsoQSjK2WSn4bECo3IWpxGemfZIDZHzrrCdoxHQPEG32GTUxvLBfK
lgad2LXvo757MJqYb34YisNB3VJr3FpO9G4PTGJ0djAc81Cb8mQk4aGe8FF0wHxoSD8I6RmO/On6
/WfOd6x4tdGA1D5LAOEt605S+6WuCesoxBXkn5153lEGIFj96aLflf1R6mkDHhc91aKPTv950R3J
EiH2FDd8i32GJsW37RWrKHeB+jZjfdYmfbUFvAroEFsTLDCoGKvQ4U3IFOvEsNUYNJdlmJj+Y0qn
XSZecridCSs8sNpjMKffgTJhaVOzjmyIH3P5bUhi7a3PjA6lyZdLyszFI2gAXCHiWUmzh73HNeS5
Y9w7DwoKLDs36jSR3AfWxlSIC7/J5992hl6FNWrmccC/axOlgC50RJTth1tQ0lsP3IMXp9cAPznd
EkjIbmTSOewXW2K1C3tEEmnZvgV9/uCI25b9sK1x6GhZ3sKhRmNRszgW532Q3XBUUaxnayb/XfoV
GdZmrmcThCdXiRHeWHcfx+Q9HnuSGcQfjIpHqB4fQZXa7DMmq9/fmGiISiTgPLBjIA5+3j8v+rd4
RKCqwdDl5S41pr0lBRoB0mcmsSCTjPUYB1/ZWP8qa+NVWHO3HXvvfVmRNB5xePJXZ2E9CWC4MNb3
oZeezD5wjzViqCafH73/aOMPE4rEKsa3bNXdh7UkcE5w3STKsaehXhAsrXojFpeQgITYTbkwBzEh
hhvtIbMbfdjyc8Vei1VmMpGm4uDwdxOPMbb4+ZyMeFhJVqFAC6NnqKbG2WltEnpE+NRCEQqclCWV
pkRqO29tJm/zgHqHU2BXpArRrbpVy/qsjejCPczaFA577CQmTGOYkJrUPYY98d9tjXzV5b6yLARb
e0+5nj6JADw4i6AnF4AYjK5epEL5AvRA+YNtc1kNaTru3QEqEqjPXPfX2vXR0kxMRisU75uyjNFf
NoqxkerLX30T2s+Uz/Mhtr0Ce2HSXkw5KKo3rmZWyK1CelDDw+jRUSdVmvb8Ai+Fs4EDBrG5GCtO
WMd6j4meIY+0N+ZtbkugecDNCQZEvl96/RsYngs075OtJSzRZt/PwEgGcUK+RYkWdHTc8omkP1zU
NIRpO3LLYcEPTyrJP6CngZlP2mKnUvZBFRvUz/VzOOO5V0AgNgKzzNpjbryvpHtt2qVuj9Em8Im/
yh6/ABFd1C3dOinLn9iayI+gAcjaG8Zwx2eDMXno936HNtBW3jP5ydzrIGQTIYPIPpbpCevPgxiD
FYF/j1KSRUUaAGqMv5aBfj6psyvnCoZF+9J4QLcBhdgMKDzUldyUCT+g9xx0SPC0x8SAC2rvpsba
w1lOtM70xUT+t+cTmxiBwCD5ruzWwXI6lqgWV0TU/O15+oVLmy40FruUhQI73BpTzUYx7CY5Iica
PPon8TsEAmM9qZQF3XxF9PxBAJ3KGXFmD0SvYT/oM/9M4ME+c+KLNKMnOjsvXDRpnQV2uekzeZWT
twvq9kOnfGLD3CGFGcttzY5RmkW6xdL8A0Pkwrxio/kKG6JO6O+c8qml92mfLUpp6EOfIqPsUOZ5
DAnhIz2MXhhWInIgUNoWydUbh49Qm6QpdYIlRGBgqlCtG7QW057pwYJ6cSf4A+xqk0UQwdS2ct0G
4cMGhtyk5GiGYSu3JbsGHI+QE72aSHGyaEzP8rG8CZD8i6Jp/JmFeeZqzlLMIRpQ2k5HbovgAMpg
bw/9czRMF8XLLxoCk1BLb2QwPpLOeAEtk2ycaIbbMFLHGtJeKQcwnoGvMyzR5xcu/RX2PAnUmUsy
jvuCDloYkTrRIMggoQjcfIqNdt1qB0f88Nr7dFELNp9hAKIVek9uxpwJ6CBPdjkAmZPcOqrmtarA
tmppvAY1gjIXpcQgR+JYsuEn8Zj0m1a4JUeP6BQPYm2k6iudUdCiM4LaOkr2jmE9ExH4Fi/cK467
fVwhDlZWvYZi2TGJ6q8CGbtnciGqm3E3gfoShvHp9DPS887f5xyhMXebZqCPYQs01bXExNFmd5Ne
jGKHS0l7J31zTweV4NHyjdHRwemLnyDozz738MEKl1KPLYD7u1i7rZ+he3TOrFpF1l9xV6g51qMe
62vQjPZ2qHG5t7bV0BkU8zZYtIZBKD8HY77NRcBYSv+tbC6Ek9bqVqMadKgPM1yRpB7eiW2HZdJg
7uL4qLz0m2SF9leP2vssy/mrIVz1TofdxzVp3Wyvu6eq8U4OWUtfKhmjV7twwDSFEummRLcDKJx3
FFEgOXYMDSBCndsHHVrH+B7NYLt7JnOBg/HFQBrEcNnqEwSqYfAySyK5NEaerR/01qomfAx6Mjfy
GAp4c3WVV++YuJQA3PkJQllPuZOCcnIInxQ1D6Y+5xYg6hql2iqMcTUph3FogdkmCBbiHeUbzePa
RhcIInE5PZjmIYgBvDPY3TrSI2jkQAHXMO3bwJhsG/GNkNm5RlCz5UIYr0hCZbThFWLnZOE/JJf+
WjqiYCQwX+hPvEltkmekC96RiycEcsRniXug6cR7AwIhkW2Pwlz9iZLxNxtSfHdj+8Wrw3eiYF/o
Qx88zxY7HQLHHmLxiCMLNIC1qUPxnENmYaRxcOoQXCnq3RlRYScjY5UTarQHAW9cC7uf8GGhubYw
BbA6hzq5093oN81UoJNg2GCDxCeGhRZxKPeaj12EaOhT1Fpr1w1+oZ9/Ddz2Wc3ex9L8lSQ0Kijx
WLNheKYquyqa53WiTwmvzRXj65AM5goSCGEsZrLwJ6z77Czor7D7KLJQ0mxDStWNHHgpfVGRpXuw
Q3ThCzgJA16aACF8USYnEQlq8fiNnoKHL3Y2t50Z+DCUihd7doFRGPApOrNnwAF4iS9WPeCOFzCt
JkbTJU9rEx+iyTlWbcK1IZi3ZucUW3rez4lVP6NHDo7hMAJ7qcGWAEHhO0p+Eh39KkL3Vx2gFq/r
61gVd2caLtJD4ecM+UFq6+EHdv8tEucVkt520ZG6QdUd6RRyKwhug5pfxoY0W4t4OzEbv5uoHZ5D
EcjNaGS3Kmue/dwHuW9wayJ9JTWe09wcVwkz2DDLuX+SZrnXYP8dY7xlrlkdWpsxV/LfX5pJ7HRl
2hzZurkSJAdvSJAm9wi0hG7LjaqD9DD1C4w7Z05ayWlLlAPNo75lQDphfyIruO/f/ThpAST6YNeL
d2sMPxBibecyeitrJIPs6++eUHdkAKc2lsc+na7o1s+zDm9MCr5FycPRD85Oq/kDYctvk/bGjun8
jabeBmu3y6wqhYaDKC/IrG0G4lY77inmVtuirU0Kihg64ox1104ooK5xK03IdnGX1oYlrNempd6q
CUcN9abI3HDJu95jwy82s5eSf0bOke1K9GMmsxip/VdMjP98QS0vojUr7uTniPCh0N2N1OMqbEAL
nBhn0YWPQQ6YzFa9NmMS73yS8nQyJ6bbOsh2YcxdOuyv9OiuYRYfA1tzvUcALPsZ+phDGpQc/tCV
gbSQPBwnOyMs+RVjXdqUTfFZT/CfuAUoVcJCsWumeQJcLUcEGIx/Zkn+1SrMvXk9mWj3KxesvKd8
8yDnjoAE3bmHzlkS7T0L6g0BUoiv8oKGwkDvPg+ZNZWlsbPxX+wYRyIsooS9lUZhAjiJINN50dKX
EuaM+oFZcDKaNZjYwuaqXPOxF8iGjt5/19TUDxjAMb76tDMAuBLkHIqMcOyfkYGpG1N2iWWqUc3O
92R7GDI/xQsFg289Ron5u3FLrGN9bHh3TvfisygyH/EFqrieUHLENAugqSyJQU4dt11PWejsMEcC
UiXGZeJ74ViotANzPor6NZpsVJMio7/lwuX2LL/P1zEql20WmvEtbieLzl9nv9RJY+zjPoEp7k3+
0R0AyKuZ+jAeAv80Rh2KodLMLyb8nwPbjdhGXojWadDlHm2H2iJkdS+6MGCUOIJiaVwmEQagftJe
/Z0uYgDsTtO0G/7zFfG9AQ5G107OROWMGzI8aE+0k4vpIy4/q65m7wO5TS3dGyc3nQlb7kjTWKKa
924jwT37AaAhr1ceM0s97A2PcS8AcxSHTKZ3cRHre9nx5PWGRBEausZzJ9iTaN00rCer24aw1Laq
ZjI2WPTQmULEW1sMBHMKNmoxghax0tzDXubUoF6a9Gmshz822AJWV+odPGlEzqaFcPnwFoJCDfVg
ZdC52/ZzPpwrxw4uyhgRXuRB8TTpYtnGHZoasQ4qIOegVldcU9LPyWuDPXtNt5/TUG97JJuw85n0
WSlnqd9E+V6a4V+X82hx7BY8lj5sDvTgM/yQ+NthNrGqGnExIwEAjVkWT1PJEGKKttky7upCLsDu
UdExM9juIEheVdD+dNyI0ASE/4Ss4K96zcELva9uTE/dmJ0SQbI5TdGdoI8WqgYqZ9zeUU1s3RGV
LvwK4h4tLDWRnXyqpnNWRdRuAxCNmWHfnb7+o+0GjzOOhtW4mBOraDHJQNxjGeMZAexnmu45A5uD
fDchq73/EmiFF0PXpkm0czIHn5qu79/mvp9QIJNWY8SX0l8ybipGXXwWSFY3+YyrfzFklHB7Ud+f
4ItvGtf5mOp0PVr6kdglxIF4bxNoUfdMa93mFbrz395FGxXXXEG7pSpR8uLN4SUjK9SqjOuYLm1E
dRFWdGyr8nfcjjXaSXWak/Q+pXRFG+8FVtPT2FtfrZ5e+sHD3s+lNCNYqUu8ceW2xvdiTPHn5GHT
DYpF+ZRp58mvXLQy2VeHM68zgr3T1jebnl0NdoasqPgyQ1zibMQumFTrOq6fXU/cqsHCu25nn23G
4AgAFAzDC73AVxMusD/a/srO4712x9OYwRAwdclw0WiOshEvdmHvfJ1dl//vJtwnbdD32SjpJM1X
GRCcgrr6d963O+mPT6FpXr2qYRlUX/XCOOnU9B6o4VKGbbjEH5lA1otwzzSEnliHR7LXJ3RuJ0Ql
DJuHXzhFdkWujkhsbrVn7gVy410oFONn9YSs+8mmveUhKkIrBj+nlOmzk3j3ttZ36z/jy3gjvLM5
t2kfctE1LpSjeItr+nD/sTySGhlRg4zfyb1X7ZL7wYPH7IkcQmZO6OmiunvIOfN/0XxhFhVn+XVE
pxX0YN2i2vuySutoFzN4KItqZYVDKnj1sOXw4iBsa+XdWsZzJI5IOG8p555VlP99tD2CQcfOgY3A
jBoJoowTahw1zkzGfA2koIPbJii7Ka075q60zK2cUax0wmebDhpBreSM+ymZ4TBgXaPAQoqp1lMT
cheDEkWS2oPgsj+jO6AB1I2/IJk8QGWS6u1FbMeLkKUyxc6i/oASvxkTosHCXH0Opb+2g2GfQxRZ
6FkB3lu3+j2il4P5DDFXduul05y1gX0ZbBOqP1m5S2OhkWa2dp152ncTaApMsAmdzcGZtwVUyoa6
BvMmkRq0coGQQ309MWL4CicDThVO5CrbcsDsUgH8OkJOE4mTRWY7c/VTZxA+Mjti1dPkyRl9nWtp
bZsh/iBOej2DOeBM4EjoufVZS6r4W1/pANM2s1nLzf5OrOaIjbizwJDlitZMKV6VBZ5WzcVhsUOo
yUO6Hy+5J3UCp2EkGUgNlA9UUVwEjKXaNIsvW6V3l1ExBkymVy7CwiZjTBb56lrGeIN0dxrg21BV
a6C5OUQN4WAyiqpLg21GT8mPW6rz0iPRs33FLPL83yAZXO5WtP6TGZLHLbGlhEOT7BFd73TE2VnT
1WxsvTEjtN5dws2f1pBbgTgAGLOOLMwJjh09wnzeupV+atQAhzOfoCEuImV9K4XcoCr8pdG+iByv
usIwMFAo5Oq9GPLT8rriKAb/807z+soRsgny7C1CrC8nyF1OQBUHyp9/nrrUBqZzz9QS+EunPwj3
gepu2VDcpB1w5wUcYaRHs1xuq/OWE21bO9hZaVj9x6Wxsk1n+lTqZOci8InMS2Z10HcMmRHY0WxS
rBC1CMnJZfabxsnG1hHCyOAgM//gclWSSMHJd1306N5zMJinOgueK9faYShC7WoLbBFO91zZRNen
1rklQFR38TGPbGZuZBkCXh6f0LTAisiDtaO4Jcbh/JGmE21eNzj7KMBWc+W8F/h+VrPCNinmtYV9
e1mh+A3WPa9/BFloljhtWNnRqLe5fC856Abb3do8tlx0EQSr99zBTpqhhrGaHGJ8sPeswDkEXQwG
0GkQJWB8iSm/zEocgULdY0CwYxt8DaiBuN++EhC1RN6zJRMiP3kfIIyfPFX9gYKHsZjlvjwqyvZw
rpOQHeGzIYVpUKV+MpNlHwv0TjWG+oOrzeDv4gNLE3SwFY15byJZEm5nRvUgnE3d0fYjv4TWjAr/
NGbLlD35W5AoSRfPW+PHPyoT1C+z/WhlVSBsK5febCCee6d9sRpxbvAc0jZB295kTPD1JWwqZ5ew
KJqufKVltnNCKiVdYu5wkAsBRFuPXfIROLix/ME9oZgCw42SgotGxS1ifIsc7qrUiw5bDzCWrjky
iduZY/GBCAKAV0oI8hil35OfsJw6cs4YSLK5o9Sv8+QBI+GgiHYFLha8RXF9sQgTyXzlQYnvvv1+
wMwM1X0rLMm7nIq/bTi75O+M8aYQGe5wjOm7MRyf64IOC+XRcsTyFNff0PcutprfMtO7By5tW/rB
OcxzPnPXKt/CLrqMWn31rjmtFg/wJGNSQpynkAZVF1gvbeuRKR96x6orFirTRG47cjJjuAOyeSmb
9k9JY9Tg9FwRVv0ol+BJI7ip1N+XmpO0yu1nt+6ewir+nOjBHjxk83c6FC4aX+iaocBC7tP2nNjx
VM3AQc03Y9RoNSJf0E1GCVaU39JP93nNoBH6LWJw/JN0hMvCOoY1MPWgCN86RNsrz1+ykVqzeraD
JLpJA48kt/7pOlRcoDrlbmwERCOyF1ZcQVnpRxuKiDUD60PpSJQoSDoGWhjAMJLJOfhLGTg2hURt
6TNjI43pQm/c3udjHL8w+9GU+4GbPYGqcukmA14qfDF/crElsSPu5PiwR5s27KCgnVRVCr0DDi8z
V2MkSdBtr2ajv2oPxeo0ZQLKAGcYkVRHFgUQo+qTIt9m+mEbu2mkB2swYQvCbB/781dfV8hgx/GV
+cab4ccS9As01IHrXjX6XBelgQ7Iu+Ukpq6MrvhtO/5mMAVNiPZpCBMmqXgsBNdq2ji3pKqvVUtS
gtffQporK8rAg90Pzyhwy3WPhcFvxmLTIKmgJPmTtXhWqfBQQr10Sp0MUP/Yi2Lv0TkGH7WyZ/Gi
0RSckW7NC23KeaskhPCG/suh573+dUqXsVafhozaUVOi93cRXXHPTKFHK3ePW734FRCJ8OEpKhZa
87i3Pko1YKRpYxqZOVGnGG+8P7WULwWsAZCTvz1IYMpj0ptMdwRGC1FqupIP+o6994XQ0ZcGQoCM
SBu0yuDJay2LTICeaz0w1yd6k9a9n0kiSspF3YYGtx6HgCdrRrbBfwxt/rHXxoGITlp45GzXabuz
Gmj/AlUNWg2mXGFJf6I9BHq81hTgBrcsroEDd1aGu+SScwQVA7QK0R0dSpXWbn6wZRBqUx2kkV1G
rvtc8C/BQhAp0USpjvpG9lBlRkRYl7HOWqYt1Ep4hKaDG1nRS4SZibsF2T5eeS5t7e/nKt0FA4K8
PBTpxiZ7MK7cU6fa+MfR5Mnbc/2wSZxOmqUdQj+54/KyKZmxIqgPyh/2kHcmHoiLLKHPc4PUZy7y
YQc0OLKolKpT0s5AlwoAiU1+LN0wxMhQVGhmGyN7X8ATzMFQTA6sCzNN4KRgXoNLjGraAcpNoZcM
ZM9Q/8NT3Ip5/nLc8sL2dgjJ/4bJdfR1eh/yZJf2/RPOqY0f28MJbHYN3RV+UJK725S8+Q1UFGNF
SyLmuGdewq3e5spBFXGwJsa97jTfW0nPKc0RaDNeYQbTOhJX94AO45pM19Eps9e4SJldecOPRuRz
oB+1dIzLJzPqjnbX/JFt8ghqqhJkMbsckX/Gbw6d5jj46pmB7nFWqAnGIWt/BeToUTtCpRsZ7Q72
BkfDU+ss0XAJXbngUjrpZ2+UV3dM+Dy9XZSLT1e1j3nh/0Rs9SAPNtk4PTnSOIBzOIOl2/vtcG6n
7ECz97WTKPWgOeWw1RZC9tguotGEgrlkn17adGX6xu0cr1ew1go8R0f6nUVRrqold4BZ2tADC+ou
uiy3jUeDLmveSFXZWKn/zxIu0m99MVq8VknGNC3NCrQYBFngZiRmhLQMFROM0XLaC5NF4GwGZOel
WPg7hYPfFSsnCln3b21145I+S+ASMqcVxr2RC2uwOBwrn5Cq+p7wCm0Pfa+PVneaaKoWzbjyARFr
GyxtAlg1DGHER/34U9fVEzopb6MxIDftuCfqgZJoaW1Vqdx6ATXsOPKpGOMevPLHopOZ5vZWOZ1a
1163nRw0QTEO8ZWY7END3EZmZAdT08qsFwmDPgw2DkZ3YZjIGt9EAXCuYpzbJgYzDuFcahblwsze
BCY0sBCfBJP99QzzWzHOE6M8M0nbWwsOPscttcfBQXZDBeACiDIBLMsO4TWIVak8UcG0T9CxyUTz
p2CbEkSIw3Il+oGcoiT4h7SHGn2OcdbW+jIIWrCNqJlr59Z94s6U6nbEJgtSJHONY+w3ywcvPusO
CovF24v77ehAMgIan7pQC2xNsRR9zvZ4Ey4eo+U1ebxVXeHLjw34SfadVdyvEGkBM1Ihxk3VgkOg
e25EzasmlHNvywgWjmyZUyk+Njn9q/E0No27b3oS6rDoQaI+oCvexmb4Gw/RBxs3OrqB07JCEFUF
AD7k8CZ868lvpreKyZU7TZ9lxtFVhB8BxjNY8Y+84Q45OtSwdo1lqk1r/RJPoGzmsUPWo+v+xwSC
/aWUCE/5YMudNYffftH+lCj/uBCxpQ19dtROeSbDhw8j3eGmxQfrP1m8s8zW9xl0XmqY9GSHn+Xd
pExDi1bjJS+ueR0fSz/jKNLynpjNBKO+Py9f5Yxaq9D/hYOzeu1rpfQ+5GEMTR+bUPsCOJAZl7HL
zGVYJiJS6+RRR0s0kmE6IFe7D4j1nwDFLrSByKVQ00H27rkhjslWydZ1jHcp0v3yQIwhghx2PdQI
V6/Qn1B+eYp6ex9OIXoX6zYva4tVl6OCC6gzVFt+TMvtoi4DzgySP41EHxjEoawNNk0HR/VRg4BN
FKLNa4DxfywJdCjEL4BqZ3tw7kV/7Hl01BE9J0IUImKbZI1Bf11bj2nkpSbHZRE7FuJsc76VjDCc
f2n1aNPknNEBTbmHZiBZgqhiRaHo4ndHAnyGa1N8ILbFxcgv5zUUmOCGWxIdFmF7QEWGv5KRuX9D
t78uUJFltF0SHhqvY4djBusiWKCUZpvLnnmZTcGQFhtet7MMdXTaeVvVXxnC8RGBgW+9j95H6/zw
+6yq2s0jrWFeK48t3WqIDyhh6L14F1IItk5KeDBaCH7CBantp9Bk6E77IlkProkGYlgnpoJv9+AF
e9GtBTSBl6WiE+mSIEg8iifXvB1eKI68nptbN/yR5UcGho8/Sjg+/KCeLESQ+OI8iLr+y1z84aXn
CLWYXUOxCRYNztq1ppXmzc5cjAM6onWx6/32L9h4G/9jcbQwQC0LvCcKUEh5jZdbn38sinQvACcn
NfmZ7j0Oad0nPw7OMRxkbNZlfyzYx5b/omFg0mq8bxkdQuyvk31MpM+NKUYExcXWevApTDjOY5Kw
huzqUyTy05JVq9ih+Rd8olA0cbd/jsW0afqKZNK/mnFJoPzVDGrNG79CZrzTzIb0f18Yi8ZUzn75
UnqOLJYkktsXTVVSe9/EdAZ8EOq4bEL8QE3tb0ADW756mb4Vtv7LP7Vr+yaYBvROdtBo1uzFt0V8
enAZ2z8LdcoDZONy3nvc0WZYw4EgSHJpxc6n5ZNZFlNYfVgIyAB4Lr+Hp4HVq0Booz9YDb69mjI4
CzOzNaYYfApkhu2Dcsbp8Binn7iAiFt4G9agMbw0itbJsgDJ0zF3aYlBpNvVWDDIGtnwdiPbQfWo
aCG/CffNRZfmNd8BpDWL8mMwPlPJkNA+1PpthE2Jiu4YQxLpSuAy9sUHX+zklFeE4v3/Cx2mXRr/
ZtXPbNDwL4wwXCgtNAS4MXngI2DWCe+dMfDyE04vmFGg7iQIBULlides/fTVCaIDjivgFUfXSM6a
THUKguU8qmOxt5D/8ksX2SoWHzIyiFeS8YNf1nQBrSega4xi+dmuRUtK/W3HOAuscuM03ymzItY0
r2/51mlr4dZVR4uNgtn7pcF9QvLYwfCn0/9YOo/ttpVsDT8R1kIOU+YkilSWJliy5IOcUUhPf7/t
viN32zoUWKiqnf5QNpgsdpQUgstRCOCY85/ARVQ4ggQf/HKm+nL+6miEZ+k7S5st3aEx0o2hZnnC
aNKPmfEUszc8v94yFNnKUe2H4GTn72l3ZXfyFKibPfAActxk845PuDyd+QvG7eua4zVxHfh6TBvv
pUIilv8iQTVpGN/JdqlG/W2s3BUbi4UzyXdLpAAqTDiWG2Yt8KDrebW4L2BwhgUjYg9hNlDZi73j
lOdcl9wNjf0jv3wQ8JFoavB7p/K3Q6EHlAACu/o5R9WyNbvHnAVhXPzO2wBDs7UgnrHJk+8eNErl
IfFlPAbFM88eQ8nBwHS7uOHRS8ruio7Mnjl1s2JdKNVp7vXuY5Vm3/jqMVaKqDDx8XgDp3acwdDJ
bQyj70T9STxePmfLPbCUmaVfSqkvCxrTIZrkVhR+MDBpE3WtwfDG2rJxCufIu2C15sQ4RcAdQ+7r
ROUbWsDQ4RWF8xtffmZpR/8DX5rVRHHKGGsHtHozh/cWD9ZhiA8RkUSnqTiiaztP5IAcubL+QXJv
hX/wNjCJILw36MM2wpo9a6WyB2V9ylsY+uLkm9g8k7glXXyLK3zmSo1ZDV9Or89yufctAArw0H2j
o7Jr7TXHPNpT+RjNllyMmurfGP0DoUtoWEOWirKtcqoNmwTZiq3pHLF9xImj+ObN/5M2U8cx6T0Q
xmgccooGLvz4xdSdF5e/4VG9Whz1ig++RMLz8DNBi5wpKFbP7VA5cs8T9VEMfHekJqow3PT6XYZO
cTJl2yR4jxLMpxVGRAvdDZAEezrRNMtCtC4RWo2QV5RUVs5DhZgQG7Uxq9vgIxoKmErCCkzctd3v
iDhZAErRBQJoMr3tdzWTq5rwMQ3PjAMuSZevtO4dSyK5J4qj6ztbjzTCiq8DChotCNXSCsS66My/
yobBX36FvhEndGO7bzkJfC/wYkideVr9aMx5WhrQnqH27A3gO37xPEMU4SKLY2OPat8mDD1S32aD
JdfG0oKfJbLxr6JhU5IdJHlxMJr6Lj9QqWbFjevq2T4Dxh0+ZjDZfEiulI9HJskH1SLUaVQPNpUB
kXOCvixxgic1KB589DoGAVzjIzUqJguZu/yHLtM5yUtkCF1tx11dJMarGfbvTqWfkSt/qczsfbbm
J5bKCI311IafcjTUTDLNUZuYckVl86gM9wXtpXVfP6qGI8W0VvIYVrbQwY7wXyPDwhSL3FVPyfL7
Z/TRr4T2xYOCojGGRBS1MY80HFGdLdb5Ih7Uf7GywiKPWat2wQ7hkBCgJxf633Xwl+2QXob51AxI
x7XGrlFHvTbuskkU6lagKZHQI2p3K2xcDiyBxOiRSkur73JyluaDxhPyAegnD2AQ0sw5GDgXVfQU
88w8auGyMWFf2Ar/aZ/7ZZ7nk1ra/2yw0Ou4bX8w9Tq0uf9k9M7V7OZzFGgb9NMxW0UFxRu7b8ZQ
12yq/9QhgsgVzqaNqd+Q1BuoJmAqkZVO+KnbKczscB75ERS/hmQGZeVcTBMjUhyYTtqcfehBdNRD
51QN5mvmmo9x6DkrK0NixS6Oozuf0fs+Ln11DIrkHc/EPR4+Bxj/twSZjjLIfujY8q4M66MouzMC
4fs2DI8WNwA9s32M2McK1tN68rNHwy74UrSCnQDpl1LQdmyOzkbez5mnP6POybHtXTQseGrEe89e
2MuhuUMlb9Ma6uQ10YQeEgoXhMN8agyqJ8wrx0CbVl5c/xZecXa09mUqsAby7ebPyFKkib61ery1
k+6xaQraDcODPqXDWjP7PY3Mo45rutsY+0jYkrB9nrISXGI5+4elMJ5zVJoluRzBwDHoOUBh3lvs
30LBqKVAdsvx6rTfGi7RiXnjbOvmQ6i/ttybHFm5jmMuLUjlfcjU/M1oPnROTaXTJ95ZffPgASLC
hQmMJrfqg1GBJ3sgVZacpht+9WzZEgQHtpbPPc/Ag9vnFRjNXseswP6hh7MqATyWNDma/sEPf+P+
nchH/JMTMzNI0pGB77M71qSM4cSBDnJI8GUxsRevP2+Kn7g4C1JTbmA6c8wGroX1XaMak7cxjK3H
LrtLjGHDS+jQKvW1xC8Zv5hP5SaWrRbTPQWhtFuGjyhbpMqR7mBHqJzGT6gzDL0YSqZqHRnufsQO
wJg+eFBZHa5Cz0NBH9U8yax5cK1/6ejwNKB0qg8bSnYKGjxHohf49XrpmOObR3IMXArI7HU9Pzst
qWTxNiEoY9nkjvHy4JJZTHQVuJ0rE5pb0zGB0Q9y22I0tjH6txKEzOz8cmk3Ho/JIZWVSXBiplF6
0Rg68N7oSNFRIs6S0PHJAxFVph4LyH9tAcGrw0oBFkDiYJsn+f0jxMVh4mYN3kvKJNMCJcFn8Bgh
wx+zuwdZj7zDG4d1E0TLnvUrsdro/8NaChCYlFeD/+GQ3IcFGi+Y/UiamXdIenOxFu4fCWsUDGwe
fhSo8aosImhALEoTbiLzxjshhIKZhupB5H/0qDeSNEbJ5+d/ny15m/x3C5DpagIPT2lkum+sJj8d
5D8qBpxE6qV4S4jorlP1w8awUiaS5rHIMKp1mTFe2QIQ2eVsye1vmgfa+2deTG+8yzCpoYBsEqIW
38RHIk9pH5mT7fziZhT/BWTmfGYcPy/M5IEErOiS4etqHEx2ZYGyLbvAHxYuk8tA3ApJwiGf71X6
wJGgam509IVMGonxC8ck7ZD1RxUYLO2B+dXGR/V0xAxszOApl1Ao0M4YIKqkN40uNs8oaSHtzkOS
9yfJSosyvU5juvXC30pHBA3nCKBO0Vg/KOxk2QMH3CuvTS8S/nixgjMgVFTLU5ay2dx3U49g1c3T
Rq4JC66KjMs2cewc+JKGywyUA6CS7iQ+8ACbz9S8YXaV+gUJxDVaU9vMefTc4FOKw6lAv0CLxRkc
EsHL6L0ze0JcoXjHRjLfF5W17v1/8U/OlY4Gr+5rq9gD8VvOoKt5tnRO3+TGAP2/Tr0/tvKvFLmM
r+Gu1I8pl0AhW50LYcq/I1Ts26g4ZRIU2+IdsR/weMzi2InpA6VH0JsPgWvuUr6t1oRwZkiZxnDN
jg/6AFgf0hTGCOckW03hIYn/jPKu/TexdEYkn70TeWspCWO/3JaJWgWZC2ereDbosqFLc2O8DpiL
yynbNs2/NQhY/hCRRMMnCzm2TAJWUvCbFDNwMZbCvivl3iVMGP304OXxARDBKeab0GCQfNbxPIRG
GFiTO4phtzOdbSQ5QeRdpxTEfGLuaIFtPJ4qbY68Uc4hl5YU1dwscr2HQ7iW/zuS02QUFIE6Tciu
8hT8NLpmG/lt2eSuqT34jhCv/+1DpPE2fVBvE9KXhN6DXPxy66qsO/4TE9Z3lf1jlN16IYzFeAlw
yxT6/+9k2XpsKDZ50OpbrmXetBzoKdw0lLk2f3JOY+R9TYAQHVOQwXKuQS8to4BVkB+q6VwvXBL8
FWdjIWEjlqOEADSW7LWjE+hm/SEcnqQG8DmJSHDcyJX4PbzvKgFHWDzL5VuyR1rjPeN0JRwf2eyZ
/sjdw0LJRuWnXcsEJiGUkM9e/XXoqsjh1U0MjrDqqBKRPtjVtLik5JRMneaoLCHXoRv+shfn4d0a
XiWytYiFxyTRXGwhfHgeKOmYO5Oo/2uL5J/zSJIhCvDGs3QKMadFzeOtikboImjo5e3rwiyrp8UO
AllaAQa1scRAH90MHlm2bypjbkBPPDqXGU/Nm8M6gbc0bdsWhHeSPMhbanPvIH/mZbbJHJgbHwZE
QGmuyPsl4lOh0eZov5FtXgc1qoM0PFwgkuooTY6cm07HLUAuQcs5WpW1AyW/jYevxfUQXIPvRRFB
WEjUC2rIIEG8wzTizo3gbEoDT2JeTVAHwUqlkCNRcHf9fp/zJmRB+CKN/alM6BLc0UF2jbMP+V9S
oaBPTop7lSUJ3aeJIC0Bgy8roXsmxWVP/Bvclc6aneeWz9T4lvswefyT+suUaG9U3dUgE9KyWLYl
MVZ2gzxuS24+mQlz0HTLe+Im1UaaaRzWgcQ47fkgNLuQu5WLg25bBNDferA5TRwqGpQe6p/hfO8Q
qud7sB+q+HtBS2e09Y1BpCQVYIYCDHxHoZ5lO3l8dmAZ51fbeS28YMV7LGnTNSnAYYl9bbaVDo28
P9mjEgmkyUYjkJ+UJp5sYnY2JJMtzcZ/EUngurwrl/JZxdpZeoU8ikVJOlT5hn4UEwlyUmttahba
+JwXYkFiYvPwHsRvfPT/J2AqKKUT1eEx5PDCSNDBeh0SEJMeYGyyG8knqOJtPiZEYaZL3yUYMG0A
m3NrK2SeuKnMvIRM9ePjapYRpompPmqYkmRgbXVg3RyKO2qXnmMj3aaalpk62gP3drQXUQVk/m+B
6TL0g8NGas3WwnFUGlQSWLlnL4QbmqRZh/dKsa1d8Fd8usRVeCorButQO5BGZv0lPlmhMb/I3cgL
hENsbHCYxrsntz79nEzHDRv8zov8wTKnBWR/Wb50aE4g7xIAPB22umWug0jdrNF89DvY/IKzdnyi
RtBVPsIt5OOQQCpsH1apSmCRgrrya/BRvYeUhA87xclRdAqT+GWgpPDy8jYG2QCY0k+fZ9ed33xz
KDFH9KorbqLdwW2bR5JDmkBJf1dFxNWbkC408w4F6m2aFQ9zS1tFyBLI6zGVcp6LPDmOIHZWQ8lk
RhI42VCT050WJB65SdxF+3Spgjuzf81qj4UQ0zhzX9MdGtqCzAcQXDLONDAQtwzNcePZeK3hMlVF
NAbj5SnXSzgL6P84UX+TxvzI/MCYtD2X200hQ+YO3YOcNikcwd//Z1CEyJDxfz8/n4w0e9S18QUC
EwJGqn0LguBz8GE0uXT54/ZHCi3NCM9umpwA5tNIsPZTn12ixnst0cVY685V74wLSvnHia7m5GLA
MDVHh6YD2MNr5FWftT2+B118itJhI6m/FC05iZbvdbd2Rg+hn7QTQhN7+cu5NnALco3nOKEZ1Lrd
LWb2IrcR6fDZ5Xp2sdt+Yvh813R6LFwLQPEQVo2rBujKlK4MHfmKLGuL9ZwjEg8dBipgnCBOTGXD
b3ARTVtA1+LWs598xoDlOKEVHzkvY9M89gHmtUt+R3btJK+1GhewpbaoDA4PtVFcGdtc8eTGRmg4
WsOU7MNIhwXRkMw6trAhndR+IARNm95tzXtWFI9D1SFIUVA0z9ng3zPNqH8iNLBh2Wt0OenJIX2Y
UcjGdNtzpNxQ+EZVKje07RgjYqXlFeRB+61L0ueR3EMHQAVVBv5mMmGySZMCMsO16EjcpOk4tSWg
B5otMwVc75uHOsedM+NNSqysPBOcUlg//SvTjEn2yjrskHYix3qSoKeGgCbZQIUDNgM69Tgj3GqX
kcE2m7ttlUFraSgmTVdftjgY3S1teMcnFfx0jmKcQSKGnhKU9ra48HDDYextOh4ReA7V4Cqc54jQ
RPDWNRB7Rh5skapGTIrqNJ3/2AD3GZVhxIVUxr23o+R5hhQz19qlK0AVGjRub1YQbgOt2s8qdm81
48q1XjQOKHQ3wFjIZ8iISeMw4rleje7CEEa/6v7wNIzqVcb5Q+ncVQehekITmKSWGR52M0jmPrem
EvKJWrAuMlHGDH22B8nKaPW/QWIWUBHAt1vvKLRxieJhjc6l3JnKRwi5KzYB2LUQWpAEJWk3juV9
pMpO5hEHWiHKq5eKrBstXugywDEHcBQWqbCpPuhUE/dZ6OE7AQjLPBsqKjOMEga29c4PGGa7p6ZL
HLzYEDdn12g0cUGJbsnfuOsNA91RMWSzEOyqthKjyW9IRrYxqeEAW4aEyE5l4APLFTTQ0mEdwYXc
lhO4c3NjOvUrRX3ZoAY16dqbrqZNFfzIg+nRW03WRyQd4xfpBiAkghlF93egjitLB9JZjB0fWKa5
S9kh1rEigOL9DNKkw6URAibI0R7vO1Lg3L8pYD8I1lLAVSs9dtlFO0bN4J+Q6EQJMluKp1Kk5Eti
iHy0z7bsMcXha8oICArQqWEeFXbvHoojNgWyNBqlJ8ZPSJ5kMyuQX4DJ+GXiZdQIJ8g/k4eQY/fq
tWINPbSa8iGGfBNjjdGtm3Kmk8BrCPFnox9X8ZVjum9dSkZa/o7h3UQmoGGqu26p5omBmRDPQAbJ
rNglW20z7YlEwNU1FO/uM1TeNq2xMWxxRAtWDu0fEpTBfZdPJncYAI9ipkV0xdalAghGKSV/Sne+
xlNRhruksDF2CVP8QkNSI82Sf4zUiwQU2Xp6jw/cC9mDxO1UYjJsv0GH/1ZmhyIEh+8ZBxoGJwf1
GM/tz2Bj3wjuUxM98KE9szjZG5k/79AoZEaPk3s6vyE0vOEXypdyC2RVyESlfIpVQYYv/Yhn4WxP
4W10pu/IAQyLeFTCRuucec/UMbP1m60TJ71mZ4PNRi9prwjQOT0KPmOig2H1sBcKmm+BKHNPf3Ew
/sxr40G12asWDG9UQlOOVw7GeOxlPjOAG6rQzKCTTr9TbfkWvG7wimuUDt9MtraUCfLIejrswZ+A
HCTkDl6PBTk1WP/uoaofEVFrlCsgl7yHDDRI3uXISuO5zKd/G4DmSACYgKWlaW4P1aukO4X3Menh
A0SXS17VRzRBNrL+jtZtiwxxehaSTspWViqoy2MER1Pqsg6SZAFlyxnQo9fgaz9DuF0F1X8uaoCr
3skfF5Jzl4mpQwsTCQoDQfpsARAcv8AiApfiD18kbPK7EoT61hVmBja/xEOIQCoDjmzEJm0a7wCP
8iATiIgw18LWDRVoR4iekgJUSInAulrr3LxYFLob0Y4vAw3WQHlpi9MQVBcg1tcpzv7Vk4Amth1b
tKXZGXkXsAKkthN9sRbc68zrk2Mm+01GbAnxWSahcgE16DUr1WE5T+PPaey9b8J/zdVP5k3PsiJy
ZclNpwOvMciTaZNlhrcnnZf/fKi7Uxf2FxpLcibdOuNA2zsZdtf1O2OKwCtf2wHlpjR+9soFkAge
4u3QyefIRumSP+2kPXBjLvXMSblnXkd3mY5svvUq1o1JL282ok9Q06+I2KD8q2amj8yoA7cApoQs
s4dJM00QvvZS/qKZQPx6G9i/Ic0yGc5lBmICeBzDbSl3Ov8oeXXuj+iq0FFLLagHaJ0wrgi4dbg0
2xAB4BiaeVd4jzPBOWmQCyibU44ioGvktLTgHZMdyWHg4FE2cenixkTGRzso9rpnkMkiBo42xLwC
/UZn+XfBu9ytTkhLgO+HB8T1VOnhkYMhC4xmEfbEKBrXdXJIEbwruKkryzuMhvOnzJHLbbidYFpz
faYt2K3F/W0aTAGGeE8Ta+dzwueqQsyvfU5Nd4vOO8CeoHG2eIQzvre+mtjBi0I71H77pbntszEi
1QXGqZ6dN81c/hMZntgY3rwx3hrcXWlt3huM31GgwFkjnjNEdC11dEL8pJuNtFNLV+3mXAe6W8Nc
y2HZGNVOz/S7YS8UGs6FQQsu6PUx54I2SbU6K/mgXPJCfavpxiFtemTO5KKZo73EXLgy+wYZPC70
gzfYP7FOpcEurLgdGM/9C28C0Jo6zd75rPG2joOjz0kO0mQC54a4FzE4Eb9L392NdnPSXNSRpYyR
i1Km0hKa5Sg0pFVdNWLEYh2aGaz+yAeX7pcn0l9TkP7KzqkG1GTGqvGwsBxX/ug8AzNItNS6d9EX
HdtthwYKbYWDheDfJQnHT+WXlzACWd6gWtO16qHo/LW8pK5MD1woko1IUwZztx37BqNLuRQoCiNI
Vm5un/HJ2Et8rTArBbyufRt1SU+2rGkPByDeDDp6Gp3gLshe3RJuMEFHKlb2EZgaBMLBGVn+Ro9A
jvK/W7vZdRwxupoQ5ZK1xEz01D5lpi4ppgws5OwOtCNQntiV/O86+EltE0EkfBaHu7TxeOmOF2LP
xwSVzZo41qN8iT598FA4rRvrqtVXO+PjQRrQW0hjs99MrnNPtBL50OpuMLVwjWHajNIoB3tIyzAE
Dibf1DCHczHDfTOto+6RKdpIYaY+A3mLgDhCNWQlgBBzHu3oKxlwipwta8fFn8wlsIoPeaw5g8VC
gZD1OtCXWiBNJXVaj4YYIsWrlr623B60EyWHluss5E2EboNPB/eis1wYu8w0nyVXcRRTYRoyYi7h
J9/DgMJiGWYor+jBi2uCNIhKf1cr9R/Gqwjrtjj5Gi54Y+wJCui6aDrVdGIZ5m8H3dvW7MWsSiin
IQd+TVVqPynQLT09Jei+QKkX7J5QDeTl5SnTexwl42g+2SnPi/yKrauH2SQA1fih7EtBr1bKEMZx
hPNc2H1kNQbQjmfs46y7egB5JhAbXjdfclwdFzJyIvhpdHIoNC7TTzexoaiBZeQ2xENgR6hzT1aS
/5Z+oLYo6PdIR8C27ACCBMreuyopnmPdQ/kWLHjOPPhszpoBAgT8oaaekTZa6wPUk14hcN4m/W9D
2CE+POl2/rfJJnDBOCF0FpRaq35uLftdK/JrqDssFFBzPJ8NtYN/mvF6yuRud91BdVgjBe27lWAO
0rYWBm6LvnHRf0RqGCOc0I5AYBjBo4UsuoTUloJj35Sqv9ncd3PoZOsFeehVM2HNCJuvigb8S4NH
g9pFJ4jbgs0wq+DBZF+73OOOPZySAMKQb744ZX2ha0UECWlV6ulocC0v7iqvg2FTWcCGtaU7lkb3
gfD5USK5pQ+PJCnnyJ329JDWnV3c/4F7kbddIvfMyBuRsYUUW6kN9x7+WwqM9ozLh23tB6vghkV7
hc2ohifNUJ8lzEZnpNtcJDufvBmDqTO7dWd4zC4RdwqD8uAo9QmeELbJch785D87pl0Ip4nTQ8+Z
p6hs8YqYU9Kw3vwC4gwcASS/MwI7kP1S6T69kOYTFwYIhiXovfRvVY3PFmkNPJaNvIEYtWdrir6b
AgCu09zT2AZhNb4Pc+CBhoNlavJIvsMmiA0Ig8zThjpaoPFgGAtzGHL6Zem879kzzyrLb5nJ6tHr
WJFH/KoAAlZePyNL/CklQJsaVFALSoqc/UT8ZzzvJIczwB/TDss3MibEnqj7U0wXBmwE6mz6t/WN
3H5m220rLXyOrPhm4U/UtKiey2Srx6sbH5pjwe+OyBiiwfrJJiDKRcsViagxs7t2oxwc1xpJmHPz
ENgVojDtstabcbeQ7Yb5uJ30eg/yH7kxBhkL2BR42+9SssQppaiTHCKIVi4byedYtRqlXrm8+o23
QU8zXCV+/pOCpwnr8LdEJqxCytYgo52G9qVpopuGZDfNdPId7p7+XzKzkFI48ZuTAP3Rp5tXJ2T5
u64baR33W3jo94KWv4nZfYtDe9htaPLBI6fD0m5NF+Z0/hdtcsx/9E0WICKTlXQNumEVAmlEhYw3
ihCOBt5aABDwaxDbS9em8VEOzcVmlOP1OnjkYH4YpxI6lXHsEw9RiLhC5LGyrmYz/mXz8eYRTfNm
yH30NaJtnMU3jyGlahqmLIALqGbQfw9XrjYw7KH2Qed8q/OK7cH6Dwg2J9iG8TIz/qtca1+5eF4m
vJloFMKVj5RLgIDGnISfRqZBjTA/vWY8ILe8RmXh1sDjcAcUMYKQzFIBXu1Ia1tf0XeNHQqA+WPB
zGnwVLBvZOpFkwC9/r+UuAnCxM07zeJNiNEQyx4O86abaCeR/ruETBPYhusdRPGakRgaay4gk+4c
IljRuv6qodoKnf3ILKUARyy/l++Lc/TG0N3VpL7EwWxt6+175GKNGIA+kp/1wmvCMbL0/pEcANLw
eeJvG8IYOqkb1cYo0zRoNfsFLH4gwrl/mOxwG3mvxjTRHFS/BSV62OhPeeo+DRHtSlxH48baNq2J
Wl30HaAGg2VDuKoVbRPa6LR80wGJGnT21zPWhZ6HFkxkr2zIHQnBLIFlmVkOziWUx5WLjvCMsUqW
beMZrfOKzjp7kuKspQsQjhlmxbSmqYJaKti2vWSq3yvN+cCGEqDGiZXUJvs/eMxgjodLGql9p7Wn
0aP/LzMggg4gCv6QYoQ/Btr15EC+5aMI4a/RXkEyMEI3atkuAhJ20g1ScEgbZZsA8TjJU7gfGxoF
yI2SVRHJWEhCDTI4WESRVMV1qejKIalAcWIyB5JjOmBmL8lB1SXokOXKe8jqgUa5jxaSU14gWrCQ
xkvdo7JIKWGb5Lnhr4FwsJY6HzUJuA4oqbTHnst83pnzdKa9vXPdFFfODi0Hcu9pvAV1d/NbBtdt
6G8M4m+PcD7SJ8ajITIkauroROdbi4ldTSskL/pLj+xnr1HStnNzbILuMPpo0Y0GrT9AqUzmeWb/
NwHeZejJnaWSiUJRz5/LoB06dEQJu/M6wBU2TdubD219xcJhefC5MFloPlmdKEWr2oL7BeiTDI9J
7c4m1rF0JLEvFYXuNKFUUepNvm48jA6a4tWck4tcUfB0nxLuuDB1V9kSXSQY+JN9sfP4lNrWCfzY
Pm+tbD9gsaA0H7YiB62fgsNM+wzJzoOlcjBYhNRUcHK6PxEjKUha794DCkDO62aAInO06Sllsp4p
48fplm3QjVeP4Nz7pIZJcwzpKkRtylydQspXl5mFcaMW1QvIxmnSX0IXXAT4WQNRmpTsZ1LVVpvG
ggMPRrQ5orMPgQWBGHX0phHBMjLXUp0dJ9wMOaZ4KsJSxjg1tvlGNP0IiLi+71465R0b7zk2kRnK
aVOAVDr5KVG0jkk3Q/3DMmFlBfmFl7x3TZwD4IZtmrl90Klre8NhbjbilQXsnyYTy8ndmYIN4VAn
ZfA10dRhm46GcdFZ9L5AKIyMAMW7NW2B76JuVpJuSxKhK+NoQdpChooIo/2ZFDAVyDtYe4A6i6cV
2IMTPgv7WSRzo7dumvfDArmi5qDqQ/HeobkLf2KTs68GEGO9ASeAqabqu12B9ZnXdJ91hcaSCTgH
IDlvrTC26PRLY+6nQCy2G4bvJf+y4MvKLeCEw2e2WPfItz6iPn3h4BiUDKWD4etc569wR9ONW7/b
LpWeaZsvcO7WtpHsRjIO3gOtAARZaG3SefOi7DzMyEqhUgaFwQund14a2x3tja3Ot5C6IKB8gJt7
5gdo3DlczSEd0TJ0t3proU9gP5TRfDfom9wqvtg8++CwvI+sms+VqtVP3AA5wHVtb9OtlBaLZjkJ
aTEi8YTCzeLG1SWgtF8XI8wP9w39FtIqULm68VHrWguHBdkZpgRS8GhO9ayRXTO7j+o/Qz+XO9dy
kDrxSuwwtfkZBg+RbfpjKKPCZzH7aoCAxoADFMVhO/zKsUKyf5dx3wHtn+3AFcWszyZrDg33h7Kl
v2AW0xOmelg9171o3rLD7EX91UZj41ve3m68c8sVUnDAVwUQB0w9uPPMvur/JbY448H2n9zHrNH+
YpPzx/LK73TMfybKPrO11xn4mcWiQxLkKCjyCj2F7kOkISFC049iago9ena5TY4Wz8eCTO6ptrr5
qR3MrTca9m6O0kcNJSqUlycYx+Y2GKyLGKRn3h+8D79NhDA3OdX3Bltw/YDLXn8YfEgiJmj/ryEx
ki/TVulxWVINjUiXUYOH5Tf7bdSWx8wm4vb/wLpAGHxYUv4IljBaMEqMUCIDSjaiWKFG0fpKcV52
uLtl7+tZdESykr4wJq2m9xC5sO/CW6ghb4mMShW0n/WEsnrjlsN2Cu8o9gHVZtiBRuY7otg/etec
S68+N814n3wSGoMqfQtV+8dG8budmI0Z1shXQQ5A0wCd+rYz7vBn+pMAp0aZ+BIPQfxI1rWHV/Xj
tE66V6pEZoDOdeipco2G9Rli0RGhOXoMbIUOkOou0sot185Ej6w94kGDk1Tvs2eRT1j1gB1NME3R
lBPjjMs450cMye7mSHhyxtYjf7FFNJUjLBmPZ/uoyGnlNR0UrhR5/tV4iHrry5PqUVIoPToMqkxr
zPCm61T7p3oxBwZVurXOnfIlC9BDdKGTPjUFEVnv3JcJIkpu9s+l4/xJhnrYhWHILCFBt7p/kjWH
+SGel63CBkr7wG2P5CdEDB4HGexn9BJAuEneDH09ilpjo3Wdt3HzkliNai5KH+CuucBaq/+a3BpI
AneuOwI79pky5JB++7LZFXDRgIggeqHXf1q3Qd6akzo1Ofj+Gu1zmmVfpT3dMuRp45HxXzdw0MNe
Akei7RfaVVcHDXxQ4FB9OX/mNAGSn0e6asFr6AfTOox9JG5aLThGSKdvm2FMEMmhfTQH6mY6/mnJ
swfDVjQg0dVMGBVDqgq2o4+gNGIW9XypFdcnMuivWsxh1fHbnXpIEr2DX4bvf9T5ck/yZDOp7NOr
0idzBEVcNn8jv9/URXUpbTTv5sk98A5SWvrIn6IMf0Y7c5NNkn+ZaGzC8WLKF68Mb4jfgjnlESNm
Hby9qqFKrHYu6vEgjkCshIhYUYVHb7qn9sQBoN/pxWncXQoRz6GRrqb55GcB3Y3l5LbFXreyr3xE
dl938gPk1i0aEbsqdd5Ra2eivuQvWVnirFbe0dbfL4n/Her9Yanmn0gzToWTbevJgAMFWM/2X5MZ
+g7pUlPr1Xr0o24XzuXz4tFKc5rob554aDdqBsCJqnsLTQiKlXtm1mMebEdB5q9cAn5Pbr0kJpnw
2LUPDOaec2eCfuWo24wnAcBgNqeBtV/jj1zydbar2uU3mARDxigG3Uw73VD7nlOtYy6MZqbZWdxe
M4qBHe3izJkelane47CGsZS/5E1VnmhYUsDSshl1qHxgroeNFU5Qd5pd6GDXRsMRaiEd43XU20cl
P8SweVPblAdTTQcrMzJ0rqrqU01piSyvfhC7rJMOIvfLY0kCr4P1hv8HrmEcPgR77W541jBF8NDX
Wnno1rr6/Aq3/tE0nBve3JRvLMgushQD5Wj8683IL1otiwOJcG+FFECd5X7li/2wpOzRNmNEitTT
OcIx7zqAQgLtzA3tTcslmbnVEkM7t6P1PHvZj1cagL4jwGVTixjtAGkNSWbokEM2HNLQNXYBRI2f
qOvB39tGh736Qv/Vn7z/mLC9mDjdHimvawpPLuYhDJDxqWhmYUSzwfdQX/WlN27iAXlrZ/qY+9LY
t5XNkJoTCwcfELdv1T1b0z92KKslSX0D7pjunHIWO3Ubg2Xoo8YyQ8fCsQ0rtcqDaqkxLURT7aEf
sNlssdHJeu9vnob/eco8+nb3q+eMMIl6XpjQv8ii4T4g6qjhKbPSYXom0RBv8YB86kt974C93/QF
aMsMzCeceaIizB5Fm3CsgvSE70ZyqXWS5Qhzwk3sBf9lCHg5DRnoDJcebRW4pBji3oy6ubq682x3
CQtXQWLMXZfmeGXHh27mwNQWDsAUhdygYaAf+rhiZBHig91P6L7VnGW8WUHyR2F49vzizYuQOWsd
BHRH/6luzF/Td4PbEiTWtcv/j6OzWo4dCYLoF3WEGF6HyR7TmF4Utq8thla38Ov3aJ+W7hpGaqiq
zJPdMvPQ97KxH9xxrnf0rh5qGMyrOKT7zu4T2bQlOz/2iP0KUHbDJcPp35Ah5P8bk+FlESBgVanW
fexwW58gd8+j/79T0mtMKOKz8RpVM14SLufU3kxyuOvGqqkW6O9a6SlczQJScmFYD0293FbSclg5
vvMw2slHNnb7KFTTWlX6qSFU5uwWPQd30AwrHU4QIVWAp0M+idD5FX77aHv2tXYpu2rAPitbj2rF
PeFiD95hzhDijU28H5sasbg9wesPQjgrvrvXHBYNkMn/VVFASIUWe6mnC4S5i6cBJVUaV7EzrIk4
Oc4IIZ0AWlvL1ozldK1UCrCmhixEmB4D+nb4noJ+l0Qx48/0VGHIdlyYbWbmbIg6vIaJsev74mOZ
MgruvIXrKNpf4yaovQffoHQyfeX++Il4yUuD4wEAl8GgxQlD3h/Iv1VElrj7a2Tjby7ovKWERSX+
MxyXJ1oqzVb4WXaPGAwuqqTadLAVqpzIkHKP3uZou2xOkSZku15PYVqcxtplpWCMPwY9l327Zkvj
1UjeiSGpqZCYbYd2bx64OEbU9vlH6tDy8/3syGh85dv9c1g252jG0Z7bJHuW+n2IPBqXFiHzhY6/
CrJJu9Imka1+4ojgx+rL88AUYVWp/AofkWqvMM+hICs3DH+qFPx1SgdILFcbBZquLAUN93D+MGzQ
kXghFq0kM9V2wVEgSvGstzKoSU3uNwjCOPmas1lWZ11XD63lYngMhAaKHZqnoqnuTEbXDhm424Cw
G66h6tLaDHw85sh2mz3MFlHZvKJYiOVfOYx3JCu+mCAqi0wwxY25/AWFyF7M1KJBUbJK6zONk0DT
ZLAJo1AoPNA3cS3V5yhfTKH1I5NIQGojNfFwaRv3z497n5NFPqd2NZP0w6bbwVufWvfMxYXjDZlv
TcTnyg8wRubEXDV+vi1MagTTIFdBtjkwK4faAmiIgVITnrTWgPGMIv6k93DmoPqrbU2RXJ4SIR+X
r16QaOEN3n3sqFOacP2y6TI5o4HwozzmAKujecIPwii6Eu2j00zPcvl9lv9V27nQCz2akAcLVazg
yJCW+zKmED2YuDyy87xiKkPXM+A4HQ9F7W7cODxZOfuTRnjUZMyOlPpbUiC3Fuk6bfzTIPLJOYNW
oy8fcOqh5RqKfRqTNbbsIiTEruoyuQ2qvFa+9VXnLWnm7XbEjk9ST4HLq/+BUICuIpyPfT5dFmvJ
8tsrLzj5pXhzCcP8/7FmnKt17HdrrLMcGCbXdLfaCGuim6TutHAvdh3czQMAr8obNnbjNv+Yd1o3
L9UAN4rR3QNPa060rlApZhpfgMz6XdbbwaXLeghdU8kMM1KjUdBmJn5uk0ba2uceKGtwCeD4TJ8S
y4T8puioE+waEEWc5X8V/n1y2qRz6SoywE2nhZk0ik9jpo+Vm6GzCc0WykTWMxa0ZoTXiUNogA0A
t0v0Le7DCMYjXcjWGH7LIchPY+rgnKi02FpV3q/N2Ww3oJD67zivAvhJxSBOAUKmYFVgrNiX/UBy
p+XUtB9QeRmkGj+GmZ89pX4KpQQUcH/yh8q/NYoG6RC12LOTJprQ7ndNfABVWe9sjylD4STpiaIM
Y/TQmw9iYigNXpH6u/Wmm1W61kGl7KMIAfSLxUimbrmpGqWmZUece9Jc3egXQBJGqvZE3ETnsFaB
5tvmSgC1HNXdYB3HMdmKLCOYZtH44dBwV7UQL7Xzocf6vSo/lv8AvfS4/JciSQATCe9WhyDrEBQx
pVxwCkVVLi5I8NRfDRP+FEBwzj/Ww6t03t2G1Lc++g6W2X+FiNPZjOhYqlOYtb8xAeMmTw8r+bKL
JPYpbM+Lh2b5pwY1ho3mzkMNFkZIJr1dWd00tA4lwh1yKIHXrmru8MwM3ITn5JhDaakic4drahpu
IxglT/8RFEtt8t6Bu/HRjQ80DBzzybQQEHvPYyf2RfLnmSQR258uqgHLVDjMjoGUW09FdEPQNrUW
nhVJz4J+/+C/LD8gv5xZtN9J1Z4RnWgyQDJEvkkBfiyIVrXzjqbd5IcvaYYFhIujTkk1tBbFDbgm
XYLvQqLZmjzJ56EgcVdhYTeKDwNtHU8n5ywpk+Sl7OhEB+gFoseJXxEWGq88axyPoQ2mqPwMIcdi
HgJXlqODXSRYmMo/bJMkwepk8SHywfmB88TXtFqAsRNI2QDGmC33/IF+MPf5FC4auOWH4i+dA525
O7Ep4dY8Wrm3fAGjWXxlLuOQ9uSr+sHiZtnmCA3BDW+V5F/03yMxOsvHV5FwIMtflOPWRP+SERi5
U5yNEDIaut6LGGF4CxalVbL0kHmgPCL+GQMaV0MuzvM3nsgDxcV68cMsXivu5fdJ9ZR51RPV2hFG
KCdNc+qlPk66P2A4+B7T5DBWzo6nqsTFCl/qEZhAdapVhS+Isav3ohNQXvfzgDHd3/ET8ssuJw6h
XjvTZtoDxMqiXwFOB+m19tewfNcNHzIGuMku18tCca1/weA884lUHLo0itaJ0V0H+19QCXQycjsY
kJarkzE8lAw++HOc1sQpNFSIHSZEGu5ObqEODet974cG0/GjTQut5tvUqaZifwwFcChu7yS6Zc+O
gO9epwxcroqTyqItyWvEoktbZPgRACnqX+OjwuwkzN8yeHDzch3RuelNE7hKJQ+91iVuI7yvlSeH
dRDT+AybFK/ep8XvuCxuo3M2JtHHpKuugDCt2/J3+e1MouQkQvICpOdJq3Knw8+ubDYWjnyHUIa6
zPcNmVsd+QC8LDyfoBX3sXFbvubyF4gJjvL2ZCyDHUZ9y5gg6XiI5rK6VAVPwfyVXKmWn2PZXED6
fbA/6OUnlo11mxN4p9J/NEYm7vMzRlbToe+LQiBopqPi/8zber98G57zsrnwh+hqp1O7p3FKpmu7
vNY8DcIgYY8Zh8yGIaM5A5ffWNUAcJu3von2vp1c+BJzFeEZJEqlfe2aiKbPbnlhA3NGGHjCZkTv
/XdZD6mZjICvoqclHu8ww+xXOUYAuJm12Ka5Q43WxO+L8CzJjb0BU88Ya5w6vFt23+zHufk1s/k1
TbvvKUEKbJMvA0XZ/RSkdIIzPahu3oqquKaTH+5xDjvkVFohfhK8NIkHzpv0SEOG56qR3omh2HZB
0LjEZxj1/MrVg1Xd8WXRpBDWiz4/ornZyVtaGuiASM8IbGYIlfWuIjxdOU2/yEBNag9oxPU55aRH
WwF/wP43jegMm+CYZCz7yfrO7O4hB3pd5hkOCKaPZnclMGNlWx1tbjhfkwkXs/nrXfQuYmiBq2Es
Hn2PCrOMzq2pNwS97wY0JJ7ffSFzSc6dl3Hw5B5WBT5+gk8pIfajnTErc+sbN2Sm7XKm70Gel5Yl
BW93cRX1SDpnWzPxIaJJ7e7nPmDAXGxszK2lNMyTqKFUiPHbARPP0fSaEN0Y6QpZE2ylkIwn4gyS
tTliaYZaeSLR+2QQOjnTKzVsKEkTtDIBHLlhMTXzpdPihfMY1gvXzKE/NlN8GNp42zV4IuV4MQWD
eqEOTU++cuiPe2du/PPAPUaljvFYMTqZMsH5hBIvko9KJP86zdVnOUhrGs6I0E5FwnaUd8xIGF1k
3nye63Q/j8XJ1/OzPQOVcqOHJXS9Au8rRQpJhEZegMZczOB32d0dPpiB3tLBVCY0LQB/eFarD5cf
eoZrErrhOp268zzn28mAgxjo9tl2XNon3fSFp+THSgLGP3oNEfg4uu21dfN7PzZvTd9uDSbFjBIs
LEycFEH1EoT9i1P25wwJuyEYVWBqWqnIeIzN4djzKEESrquU8F8DzJOhsl/brM5+LAmwRPVYR9Ww
k+JDQxRF5+S+SckuYBRGh7+n42/nhjsZTW2H7F1A5PSFwdPmu4Hy1yNAOpxIo+yYM/QRRyDovpcM
+O8Yuo8UWH+Dny0uvbCl/MrOMnnzoghZa1s8RV171Hl3r8z00LbWxujsI48dOw5upTE6i769aB9h
HdbPQ5TTMRgwRvDUdnGzyMmzV99MzrOIA2zDaXUJu6YAEUdCVru8y6Is5SG03G/tBHdxTIxGqpBJ
ZkwI7YmbodbYfIRL7VLyGC13eKw1ijy3PvC4bnDrQd6O7Ub5zR7LwKrn1ipjlFdyaM9Vzh4eV3SH
cZIbqFfMLRePrWNnlBvaBS2iX8xhJNZn+Gts40VAyXJmc4+ORa8TUndayKjrwpywQ0/leR6HK15o
6HSiSN7DqQbioPfRtIg3JJQ7DCAD8jabiF731bfVo00s7KmBMev3njzkxBVh/4eIYsGiZ6wXwNaz
y3ca1judNj/OEIE1ZdFHDAZAVrbkjpQugp8SlS/ZwW5qIcRN7gKGXnlmNdiPcdhJJHuE/dAVwLqR
RWSU2FPw5Kaq3SM14931SJ9HHpbjrZyTqxlwc5xc6E39Vobjk9c0DwVvitm9dap+z8fpELvAIrmn
waYJjtkwvPhIZfFMXPvMpUShszV7m64Z4ZYDPoYtNPLvte2eQms4tXl66btFrh+QbY801RuCg+v2
m86kNWun4hSZDumcoj6VobWfPPtncjsQlVn2TW2MmrPrr1Ps/gs9Ipj6AcBdYNm8Jlb04JXOW6cZ
3AMX3DLCOKjafcqtcZ8mwbOTDOcxYjxmGC9JG+1I1r4DO0jngF5ig+qvtxjqL+9QXMrfwSQyWhYb
Q8M6tiJUqLDoWtSp8YTDpT7qVl5sb3oMPf9udrpHnYSvIS3iog5PPbv2kGY3gbjE4LZD2C/3JhNV
bIL9bgZs6MnuFeXZSdLd9rp4TSAHszf7PLNFrp3cDnY8H7EyyejAt0KAlNuhcR/zv7Js6FiI5Jsx
w6ffWN2hoUztbaASfKmAgEw2TuTTYpPF5oWIXwYlOb2frvnBbaPv/YS5DsFct3BR/YNfrF9SAPYr
wwBZY+cOAKGGAjFqhmMr1LluURxOqWRS4foK9/mSAKWjH3eKuAYyW8ehgwdZLskls1/0d9OYNZuo
Lf9MOfwb0+aCdZSElbGHresFE5ew/zMUto5lD/8c13E3POwYU+rsPle+QOXqtMyfba1I22xp88lp
3tHs9AA79nLbS7THcvAZ4mRktBrC19uOgPUtXIL5GheCiWLXJNzwu/6tKBpxjhvOEKXCo26is1Jy
HzSKxDN3V0Vsrkgh3ysNZkbTJbNZ6GRLHAiGOeEFOzeFh+BgyPaZw55gOVLuQ5h9oHEE4R2li54z
9V4KJgzarz7iFjtl5ZiPc5PjVrQgFjsOXBoatKYNbs6qYA1PAWV+kodPbV6jKqpruKOqvqZW5SC+
m3FWFZ/z1LGygsjam6qW2zj3nghKA9xhtCtRZ18WNAQQTh2Uo6lVtEZaZtkA0W1LQxZe2u+jPpel
c7WU8a+EGRAH5V2cQTtmSDCsG01GUMu4wmi5fJTTWUbtGcMj8jd0a+1+IMd92+oO82vkXVjZaOkI
Par1e+iHTzWSCp2XV/QDd3OVMx1XMkFYFYh/sxrffRYhdt2tV9TEkHaYXCSRp3658MjVu9MELsNx
9UAdvvAf7ugUPIqWQG+2RDweD1pgjJ/nD5rf98qAWFSTZrSeBwsrZKJ2Fj+xnkC8ktBwEh3mUhuS
mB/7ZPbifUAD8lP6nBUBcipe9q8mcb6Snolu0XSPLRl4aT/8KlPc11p2vL5OTCMetGLAsJIRQVXg
giQayQPwl+v2PpR0eGwIKZ2xwf+9XXDt3lyuY3ynkfY/SQo/SYuBVxIFvIqQ2EGz7omOP09Q3pby
xwma16xQ8EkIFOp7estFvqNRpPbj0AiUD1AaPWEfhZKEQnD54DLB5QO3WuME25IBUJqXjL1oZpr5
zeaaSfrYPRfe+Y3k549BRR++V5aHbq4Zro5MtAvaYZ4fcLCEr9FY/WQIK8Oqp8ORvYxCUUP7h0JD
C68FcUN0NxrbJXGYjBomPv5Tu9CrusK5RENX7G32avgc4hOkdLezU/oOk0WLF6Dxi8ztne/RFnbL
nHDedt8NRK7a4TE3pk0wdS+tPzI+qJ4SkxiHUpHdPrfZrRBslwNUDbD/LGqfjFBVI4v3AKY4iBb7
gLRL2/KcPaOjJ2HonZv18T7izodua9poYTwp2S79gP4Q2/NdmtQPJBm8kC/xkBbq6kf5k0WQbVdj
NJlpgoqp4/sbkIUCnh05knAFh5Pt4lZcIgcAt28BdnMPLmdclh1aXTSCdMr6bLyA7/wM+QyUU3zU
s7paRvFjQIEGaQxfz0w4maGRCsZlAwNGphwCv5frt0eDuOFvH0svC3FAMW+29xY/pJGQK7toSPzk
KWa5K5aKzY7TuOqQc0eNDBPrRooH0MnrwxJBmobmk++MpzQOd4IJ69GgTsc/etNsTh7hOn1Oztno
EqJohkifnUPnzn8O4mNeXfrSjofsb0FM2MW5SpN/roufoXbzCXmYTUMP35W22DX7nm62G+ChIc4C
QSjiIX4eY4rvSi8/Ggktf1BJJq+5eaAzTb9+ZDpEnsdKqQiL0IAvxY/AhxZEcGJ+eB0Fpp962E81
S4IFNqUtFjTruRBcgeYO4JM5++uyzGjy2T35UPXA/BMBgLTWnA2b0gS+G8T64IvO2ToeUm40YQTu
KG8xR/pvFAsMdQbvNOBmrIaCkU+Bn5Ir70H040dgaEavvoHAfLjTid4y/t+ZDgnivWIMi9gpN167
EplNuuTPze6HznWFVg7JlCAfeMoeYtjf8XKPDDMxbpwgfUnK4Io947F0an6jwIHyOVIZTxWddbCF
eh1y83Jmma6n2OBsFNLY+BIAfA1u+5CUC8jXRjbCaei5xMYK6UUHwxyLb8ol/GOkcLLrOgJwR4xj
0jCPStm7kvUK0pDYaZBsHVbtJJ0uwm6vZWU8y4lGyRwdx8Q/JH5xQCnwjMaTisMmGZhk1p2iqkJC
r7YuoOOgDnZaospUA4m8SX+Xx/NLwi9qd8m5aRcdCma0xKHFMaEtnc0bb+M6bctNZysyEsfhrZxZ
JKRAZMo+hHa3NblRdHN8BRwun3vUDFiFYCAvXK44xo2igBFksj43izvLjort1DIhc3P7oRDmMXUj
ZEb+ccyilR1Ou8YwBJNCBzMoHhWu/YyysjTdTxPm/qy2Rxw92f3ycta5R+oPragJxWZWIFJc/mZC
LG7wEBGHne2B0UsZBzu7VcFG9fNBdtM9KlxN6pfTIxtpz8wk/gV++lGUSG+qURwybnE4bG068bT0
4jRXhNwGkD9akW7jGD1pnCkG9tBNt+ZQZBT5zbPBjuiQlpDlcqS/v+CXG2072zD2mVdUdE6Mcp74
PMfnLJ2ewzRmBD3c2ip4sef+PMKd5JCyzxb3YCmcX480euBM3PUyU66Uph5TCftS6H4VJsKVzjLu
C8fc+rTxIa+vQrRbqsT/qjnOmv6JiTns1/AShAE6IHOX9uZ+jMhF82oJg9MTA5LzuDj7g2CI1TI5
KWePorFUr6oyAMgGSMLHqP7MiMMbxuyxp6BZsnmutkNuMPkhwP5l4v/SyPtLlkZPwHfNq/if6DAt
KvsashazYL4ZQW3dVxkdfgYb1SK9ING5QAGYM2psEv8vneip1ot11a1fGToAf/Q1HSAAbPCqd7NR
7vyifag9lwkUJAnKI3Q3Xv8EH/sNsj/RNcaro1i/EsRxOXLTm+MnuxlPTp1ZmzzK3Y/G414Wt/Od
5aBjrK3kPOriVZPYto57tgAZ4Io3ZRUeI79pznMe0l5jCrJSPnFj5riEWYgVbQVA5ZaPbbUu/7gK
P9nc7vAK8MuFFYNavGlLGhme/Cp2y3NDNA/LcwRUYWKrIpa1J088Uy54N4ONYWYs1nVMGjqLGNQE
8rjgxgICmZ2B4uBaiN47UYJ9evZgAr4w6TKPkk1TN6hsYSJ5s32T1ClePO497exjFMO4pdg357Cm
2rePWUNnQrv5Oec5FjJ+ZyxJ97CZ6dwOCnYQp4HNlrlVWfvujETrsg8V0EjLdO+1U0sWrsZibfpA
bmfMNEV4GLzs0GT+q4YTHhV05y2w/Jt+QU1b8XizrJkMFjNuh6eC3ZJKv99GSITdviec0YTuXae/
PIonbED22XCMI8IaJA8Aop+auuBm0sbH2IwisG8krjYyNw5DHvx2oekzOpvphRMZjNrWO8aVeW0D
ddINCtOoIWQ17Ntz2KPgzfJiJn8Goao1HE0aYJFM6e5Gw18ZDOE+Z53PYQ7lz3uKLEYlyBOYrij0
M75Y7L4UyAD9z2QUHV3DJ1QEPQ4KJKhThFpGnX4OKCpJJO1QuhonjvddF6N2E8m0zhMY0b2T/vgo
8lYKZ/G4ECvaPKTnKUDxgMkpyKhaFZ568ApjT8cFZ55r/LXkc1qZi+PPu6HxOjIjD3i7KPDz1GYA
NBcnEZIMFM3p1QS1wZ9Fi0ZMrMvWSouiOnY9ji2rZOXo4C1KyocpKnbof85WnOzSvL7MPhrNcnbg
DLdIMDu7f3ETZOxRa3obJtcFECu2C5/P5K8UU8MxRcWcLnbpttTHziWgvbfJf67N+7hIiaI3OH2Q
zxbcIvYeM9FjazQYqNvxznBiGFhL2Zgl7guhuvvaCq8yLu478gBgjtAA6D3QYhWDsb1goWxk2Qdk
UikyAz2yoVXqHotUPoyd81ciPk/kvU0kI7IYmhoOtT/HYYicue+iDUEe6yWpK22a56YOOTUX52aQ
klpshh9u965L5rLuwBwUa3h8E9xJ2ha4wOjvCQs6p7O9LrORlnJ8QzW5GYL2bczKczkG2X5oCW/s
fsueg2PZxq3fiZucFzPYaCyWS1VfOvqlPgOLucxWaQqHQobtlxsZh9bIt2FYHshnBwZiduQ4lTbU
AiLCK58Or0CaJZC9ga7ijkyID9gR8w5zkFwVNf+6rpbEBW/6kzVqe1Vm9zNdqjAXn4EL4XTBffN2
bK1yGbRF1ziOH7ipP1eCfgNtY/y4ZnEzGWiSuvTYLu+RjRmaTMI8r9ckmn5LrOavtEpvZsKC9z2Y
LJb5g9Xq3GEHm92ldc+FJQ4AiSDxExrxMeoWD0kCkSQerK52ov1vo8aGpQ84sAMz7DBqCGa1AaHy
KB21b/zy4sXzX4G1jKmmYBARcJ8m5izI3Vd2cF/m24GJcDgl98tnmTThZUzi7aRvMiZzC20lkLHH
YianpUseqnkCt2JC31vuJ0VpAgkYmBqgJcU82T+EUzPuVFL/5VHJKiR2t2MqSjBUl/04i0CTXTJq
gcBkH0hTz3XsbH0u+ktRbyZiY5uMqYhcIVl8byzafxyacUFDG82e1OduEm+oRLZ+i+lYIiuySbgU
M12bXp2ION1hNHyFK3IwjQhlAt5GXJq1BvSJ5hWaunO/vJBThVGcO1kpjP0whL95o5gD01FI7Kcy
RPWQguLno0mScK+0hZ4YR1GOXXCY/POYjTtW2L+qjzn+qWxKwoM93yA8D8HdCtQDuiVelL40sYQt
Dm26lUoo5giT85yI5EkEEjyPDHsqdpMha+0DPYoMWiYh04ZkkmhUgUehMtt0WNBY3PvJrj4rg73L
a8QVdctrB3dhU05teoHYnWLQl/vZD1HoBPO8iUvzaWqq+wG860C2iQv80sJzuKYxCq3AgueDAMss
UoC6vmBDRIG3dshN3xDZ6h56h7T31kRBiHLy05yiO20ktL7rynhMAKsgrSIzpAL+z839CrqWLAmj
ijaO394qsFgGTGF962lC+/y0WLJwLw13Kg/XUT2kH0gYkKyiVEhQR6xcy6P2Z8N2l61Bg6prnOex
QvY8+lCBqzePsAbilqlvgGsgB2JovqEDzzjMZphSx9fceBkjcinGYUvm20NG34llgl0jvyYxUq6a
5qFVfDeKvPcCb71RZIcsq7+KyXyKUUAgmWcOvjTBW39pWwzPccngjs3x5rQddE//0ngTvTaEDOxF
2RTu+MD2ufXbcpXXdvWOO4E+M0nDfPmDDK3LPP5ABlxVxksoNGCkvzlVm8mJbpIgFwrtezONuJy0
NCjjVzaRPV4G7PvunR1AkKULxfgjWdVTSwq9vy0Zyea8ka1NKR9dbIz8S+kVNEAG0Ys4wbCYGV6H
0T3XFdTGuB92kXqGFgWlN07uq0Q+oIhk7l+jSsYIMvb2S9iGTO+dw/KJoJw7FawyF+qnO887xdHH
+IGiksc5pOhuRrA6CTKutYUee5013kIJp2tAN2NX+OIVl+a1QwdFfY6v2b1EmVjYCexMwudHpaVA
Q8rn47YVConqU6Xqnxlg8WwESEQwz6cQysc5CGrml7G3lxF57RaJuIjRy0Ds6I3fycQ4RYq4hJ5Q
5bq9YamlgRAcACNBJXYf/dG7uBVox3JOy709t5+54cnbLEn79gw8Z9ygC+As9JqtFJyLVNaGTe9Q
Wczv29bv15zmP0CMP1sm1jhi7WvuWsSmkKCnsviMCP3qVMWr1J5aWdlEt113ctu44i7DtiiBQ9HN
pXk9+tFaaJv+X8Q2Gatsz3m6qYtmpz3P2FsRmywuObtrm50bNVxaeWBebTdgy9uPIDa/wKRuxzgk
6Ch8zKIhwJI+rVTR791q2KMQX8O5YWCHo87qbzaelhSInsqaB7tDGCIok6NLQDatn5inqhqPCt4h
rwKTqoFiNp/vmKqvJSm3iq9RoDRVVv9Ol3jfNCTjWH78khTjnUsVEChycRa3e3SpoujQLQeVQPkn
xTnxh6PEwMgrmcF9c8L8y5rfDInErbeorOodSqJVTLhFImk2xp+xk/+rxuwPw8OKsGcCZut82Qib
t6BYVh8ZnTijsmuLGNZLFSwZ45SXDBh658tLF1hkIvGkFdgMIaOW27qJMGErTAocudu5KK7KmBjX
E0Ku6OZ3ORQK6DjmkeDGkayf3kdgB8TGyL6UBUpScOefquSM9+Cs3PgndsWuk6jIcwxYeiCSutJc
q6eLbsZrExlHFx+shECwLpjDs/leqLHIGtDuNuf+O5bFg8kGlHT568DqWAV+dh/31hfhWNFKsx2W
LbyybEJDT7pQzkfTfneAthZ/BYUORW/hGOUSjfLCfs9DDmUCKwRcYcexjbTt0AOicfl2be8+LK8+
LdlHTDXkgKPJINBsXTXmzSZcZ55i+rTgB5iFm6kxbG0/JbakVdvOtm5maR/muWPPIkLEqEjfqOT0
1VgzaX79o4tWb+kD0/qb1j0vwspbhpU0Q58ynf01PLQN9mFzFQTFS6zw4wH2oAfAz+K7itg05j+r
jsmybO2/oeQFqivEojR1XzIXSXu/0Pt6SemKUtEjEiTxz+jL8bXTCOe+E8gOVQLeDgY2xVowDZ16
8yvHBLvwSeNC/umAkFYGWK62AVgTnOJ3OHiD3TiHp5Sp88hkOfJSpilhczPxR0KBdHzjXQtv28XW
n+0kfy7xhkeolBd/xLleSzqyywYPYB57+bCRQXeXEYMi2vGAmZfkn0Htq6I9EWJvbUHUdcaS5+V+
lz4ujQrds5849ORZT2bHFXmQoF4QLi8PYzIfmfcx9wB9n4F7CmcuLox+MxICgtn9lxaQCpdygkpt
D+DqSN4dq9X68cXwETbBvl1i78sWKB0XO5l99Jne5oxndBxtrci5H4vp1XTDDdLt09I1DXEVGZ2m
pIj4gLVBzhS1f+WEnJc5NwDFEhH7MAthvVRswrGDjl264Z0s48fZ8m6g2vaJprM3OtUbthQemjsX
VKHV24T/j/bvhan4OeLqGMA7xsMMQoWUcKNEjjp0XGxS/e4PTrGzugrlGqfUMBSobDJDbKzE/Zrk
BAwqGmAy59dgqq4R895Bk/JpsFaC0lAvdVBwcbG8Q9YNe+aWLkNRdFo2+TdyMl4ksbsFD3TnO9jv
0LZuSRAMgfDx5zr4JjBj6aVF7S3lm2uIy6Wvh32i6nnv0NLAIaJ4mMPAVQiG3yQvmWMhLnHnn+Xa
SLvrPuDgCscGsLN6RMrxQEzijyvCdZCWP5aQV4pFWxU/BHW8OW6wrZPyJmUX7eQ4qKNIuodMJg/T
xIRFDuQvVhDQRXgKFCnJagQqTpX+3ru4mjKQUUO7qDnHK46Kg4/NbeV24ptwIIotl57ILFED9kz6
IXPoytlYWj1D+iFtxRoPsog/Bg9cZtoQ0yJ+rVAe7K45mm3pgn+cIziE6S5a6BOq6Zf4czJdYV/B
zCGoU1fNVyrzYqWniVOz+zaj4FExD1lFFTm0OfxSFE+kR0nEz34Rv5ARoNcjlkmhaUCbvUaMGokn
j6HNcn2kmep8YC3eRqZkMwtgE1co1Ksh/nAXAlQejLjRE/Cf4mwa6j62x+dl2SdO9iEj9yEKnO3g
pZwiuOncEFBKLkPaSt8iB3qY4uhto+rD8KavIaVGsNNHE28VCiWGySbx0gffBLA40a+wQvsTNvvP
kga7LK82ITdsoHgw8/1SSC0FTE1JvFOR+yHImKltnJlJwBKlntoPIcuyjcjQQDBwHw0+CD3ODsjY
0y1WbDuEyQZIZqDFts3ZRpiNoyt9wGRzDjl37VLTLuQFQ8AWgKonitNE7o+ubuX0iDD5a27QcHP7
nKKkOQY6+IsmujkdL4dLSl3nmndRWr2MRvshSm/vdCWvtcuJGYx7IxqJjtOvhV0cGVa3a8+u7MuI
/A+KMD7yCcIBpT39/bYELdh0qCODXGxyTz39x9GZLDeOa0H0ixgBgiBBbq3Zsmx5dtWG4anAeZ6/
vg979Rbd9bosi+BF3syTdtG/cj96aiDxiRyQSbwa8HlMPDYZ6f+icbwbihzkjbImuH8s2Bq+wtRP
+xilamrZG+vWcv0zlXX9UdTNNfNM9uAh/EcOVklKKjfSEJyABEggVjY3KWyttW44GsB5tJFzR/5Y
AyPqCRvT17pZj8mcYJqmmzpOh3tk6Jcyo/gyKHgWbD84YH09AHE9V7b9KSZ9L0SJWtehozQOGeCp
fvb4VA1p69W4oyi86t659HNI9zb8tQRPKfreVVLag4sFRG1Ufoa6OHtdxP29LJ86JEJ/MTDoO16d
eKci+dtr+buOno0K76WFGzBsILvZ5laUw4/dgvIvEetHZSgyq48yL/XJShu+PdmP7qinjjIil7nk
kWm2MKG+ndr5E8RCw+gYr6BlfqTKP+0QXD9PIwYb1HnLYSHIrXIcPSwYwU2nedGshzoeq3+QCUkE
QxyFliFf19Fqyr2Lu1qIQHuRlHF3Ze1tdchVviRh0TvJJQ+CvZmrE2L+eEMZDk2NKcjeZLbZqkt5
i04IHHmtF6PIG3vejedgvZxqJvmuY0Mo0+5lcDEvquFVhO0DvbzH9QvcBxJplFHSHTmkKCF1pFtv
k4DHpB1m8BHC3/pt+zH2zbdxsp+xJ4ggPChVor8LVh+QNcXxXeZ0dwAYSZbRG4NAigGOe280MK+X
0v2xBfNxUsdfgKj4qzX+e+6x1BZzjVvFBwfOBzego7DgNwANUUZKjtKNQ8fsjZoXtirBs+3lz7r3
sTUb77EX2HGHdoKdhMkzwAK/URzExUgbcjlfNfDDyM0w80W3zpydOY9hfzvhk4J/t3FVV3KCBc89
ilhOAck2tJKD1y44TpL7oByvS8RVOpTmvVcjlSrslECYNG84al+IMD3k1XROBrw0npqRrvEiN4oD
LpxPVlMbPLhYxLKIeUVF1lsLNegm9rq/+PLB4I8KA+l4kGvDSuffVUwZIVSEdW60WO6WCTnYrPvD
dwUXDgWB7AKWFB5MIXoiac4V/fw9DYgBzm5DXXSYPkyDpt4du2FmPacYYVUhAELYlJn2mzl3Hgcs
UCayp13Raqgegj9WDqSbaEVnxVfhzhvZEKzxSGeXcqPfxlq+YgMJoa8x0YZD0J8pnuyPvpzPduB+
zfAyRw+Jtyd01fBwTj3OxaR7dVMWmmOXAkI10yPi+Hs5UKVhZ7jEpqxlwS/VoQjLjxqwU+Qhbfhw
/qH5bMCZb+YxYk3Bng5F4+KM+jNYygcsXYCLtPOy/lQtDtOb1K3xP4e0WTgs1ZJL5weoh9nq67jV
fA43I/bPGzXOxzmyT1hcqpu4BqexVA/Y3n0a1IJtvKTX1o7uV2uc1NF926JEMygQszkbYVNc5c7Z
sQEygYOAqb1YfcH8lc5107wIAEMcndQnUOdQ8PuzhfzmuTplk3VdVxQtnIwaI0Ews7q0IIY2CYNx
l/hXub4Hhr9BMT2Jfnnw5jmA5AcFISneBCFjaBYPdhVcpjmigoLDoZDpSo0lvc38wBoqeOYdfyQa
TkN79ldj/RLxuEd4vRJBxfwT34nJhwdDQReLk4leg1WWWy+2iCHnvs2vBWJjwRm9ntVhQ3hPjl/j
YG4VnjPiVbt5dTbO2bfjJ7shWLZRWlwtTX4vh8KPlPg3iDIMB0a/pgkSeL3+SkjwPdcLkR+dIlCE
EGiC2jqapTo5brvXjBS5Fqexy4Hm5YQnOSolb65Kupx+1bWo3Be38z/6qv63npE9kuCqsrLivesw
MTlNRzMFKzftgGiJuBEHRt77QfQ41e5xrDDlmwlvlNRPwg2/wrF8blrzJaTD9p3vk1MGx1yNaqOD
PAUeAdphaAb6sQaf9QH8oKTOwSbJe76+CE6k452Bjq2OoAVpjKuHzM9OFqziOiWMVd2yme76fZnn
p0owPCU9MIC6DS/rtVPFYbkztbgTPSvwtYNK2j4uJfKy5Jp5y6SUOMVwBiAIPApdP2YZF0Vjn3nW
OFBis40dGJ2tI/fEGImxoBNEhferJiih6z/xk3QfWv7vEnONds14Cmr/IeI3XE68K7DLPHudf5uH
0VtFuL7oHVxf0EImcUHSuJ1VepIZWzkSBIINF1rGcf1nio3VMGMb8cwhGIket8upwD+snf7VV8Hb
xIHBjP0ylAzCGSNhWHNfDay3YdUkhvLLLJ9WQeRHG5Yw9UPVJw8J240l9b7pxebPXWQZhLTeEAs3
4mn25n2MRAasg58G830gJsrOyFviBCE0HfFqB2pXsHcz43C3MCilESsHzDAtX48FOdIuSLwhYYnA
Y6puzm1cPtaNvne9BXCvc1r7YdfHESHkkPbOfdYLYJnrS9Hlx0rv8QaBMc3tO6i5dyk1XmDJk13F
A4V3nOBdnzj3w5g9lyQPbwCPUvfZ1c+FDC/rTcifhn3tUVAg3C0rnb8FuLCJk4FX1FsR6htRsdEc
0/rq07QbxeE77BDaPMKnTg+PPv8HIMmfp2ZNusHyvKnXL1IUGZKktASEQXwfgWRZbyNFM30vxfTV
Mffq9Wve9K8I0rQoAIipupLBOrmrmJwQIb5VYpO40vnB87KPuGIvEznndhzpBnOvQ4dVru6vDZQY
nLs7i/KEgWxjmfU7P6nPluZnjIJyX1NUg9fK27ENIhAp/NtwbgKMuM1T6vAuFFwbPBtSgEv9NGz5
ARP90lAKjjD12XbOGyIaMjuH/Tx2zzaxVVAc8VOJVMWZypeiAHhRVU/49kDFWqCzkWuEPq8DdNGI
27mb7pqWlgRZAyshHnszQ9fP2uklzsbPNsE27rl2cevG/v9jxe9MUlE7dIukPC2uHO96EpDMCXwW
pX0RFTfxsa/n2yqzudny9wp49RoFNM6Wd7M1nkXXvwX1ePBjaKa8AehK4Xftpu6p4C+9fpGdzjxl
S8K7cvkZnGwfSIOdp+7f179szOPn9iJHxWVVQEKX1IBz9Kvws66JVoXYC/0i564BLfGG3Nf+/9yl
6TLi0Mp8OLG5n0z93dvOLlPtu7TpsbaatrzEJo24nBTjKQ+8r7mtkQVGCovd/jxiUaut4cK8eds2
DDDuUr5hqDi0K06t6B4440hFjKTV0XihLA/VJXDje9eqsdy0wGctQks70BQTg1o3Mu/E39i+eH11
94GrP5bYApPTlJtFm98+1WzXOiBPej52kuvUevuNC2tTOP6tVPIoI7aidbmX9fTcxgGH9MSdcl5d
E7YV3LW1v3N68mdLJbnwUr3N3q25FjmhwQK/jWvK52WKbtu+/Cjr/qNoWutminogf7YjWUZ3xX23
RCmIbcV6sTePsV0+s4BDQxg/PFdcUx8XIGT6SzTlD3GnX3oALFzSJc4LnqXBrZ/bwqxNZ+2/LFCH
xCcfF+LeDJTWhwIwbkJv5laQjd2HnXgUFNLKBccxhhtkfKu8ti7zDcA57ORlDt2+O9KsE28XpbgR
566/lR6iaJUlE+lREHJ2GJNDnug0gN02Ls6hb4sjsymFgwwzTfUw4JWiwqW9zCldepPYEmQC5Of8
lXN2FzkgWlSFz2DqUI406sbijy94Hd1Hp3Ikq5+K+bdbbmMcyUTfzFl6LEhrSz6EuEIz+Jt9wLrY
4Ihf7DjbgAX+0lg3+z78IB6Kb4SNTKmKyyDcO5dXz8Si1g9SfpfLg9uyNqxKiicHZjE8c/D2o6eG
A6Fd9AtlpifdYN6fOWnZH1LCqG4HIQ9sn/+G+MaozziIkddoOjKmUqyH/crptvRM3vVptxsW3MwB
Z0gPNAsaATghIGsFfhUBcl2AD1CKKO0ounzvVJxLxdI8dAs3GX+K/9W19VL56V3tiAJ1CyMAu4dQ
TDRKZgAHJcwpkmFjoWAaMaJPPDPY7hr7JtER/BZLHgSaxZizgzCUJtB3GOFSTDuapCMiAhyanMX5
Qnpv/iwU3jkrWc0c/JVubBsiE5wvq5XXkaeZmoVX347MJbYafaNlf2/gOxFhcvu9hhbkJhLqMT3g
LAIypZ5c3krGDck5ZG/a0z9FwPWYkXZIkwq2B7+datKA7cdrmfQPrltgEmjmsyPrfd/PlCvj9XOj
XdIZutpKmB3O0JLadNh3WksU3ZHwvs/mFYzVs7qMazxvwf9TyOhwYFVKPpdN+qzHEa3fRWFTNYmQ
Pl9orYSO+v8B6uTibnTEez3i0FMT59bQusUZre5ipeZbdlyKY4N4JwXA9hiNLQvsfSup6mlG4qQp
wK2NFxHUMnM9rR6B6MphMG49p+WKFb2LuHjwVHTb5M4XXgaMFD0BYSWMuR3rpjsQJd2KQKOZQ0+9
Tygopz+6A6oEKZH0cd55B1NQm4niXu4KUGHXSTj+vSI8gACGC+tQZu0KxIjy/VBwvSCE8+xw7LWu
fFWd+GRxQpAktaud43BosEd9jjPpk+K0WdJP8FIxMh27Et78AoYhQHsrSbg3wS6SVNdC+9/VUfUa
N95DVjZXspAuzx8+0TnpblXuPbX8BIOoOEPno8ejklIO0Wu8RzQR+TOMDSN3ziS3Y5AhGorTujns
lDzgOLgEJK/NOD1Ar3sEJrw6WkviCcREckrLDdHjxAZCSglRiTMXT4VjCCFhJyQfAQ8JYxyV58Vb
zyt3WyIseJbei8DdWnH9zLTyjSj4hbDIk1+sMbkMwXuegndBiHbjAZAG2g8Osun9fW7FX0YUa3FE
yXLafGL6P0eAWAhbepcxUbuKTG7eoW1EnXN2sLPnYXKn0oyQ3/Tm1+XJ5UZMhJV6EMEuoaFdx+GB
GIT+XuwqZ20RfAV1+R468uKNy0fOfyBXdrqjZ5XqOR+cL9NaNAUXhW44sXZqU3WFInaoQgXm2sKd
NN/hVGM3j/mz7GBsa1k3xM+ZR6GNlDx6VeYz9ivpsvGZzizJNnHWv/DznPMlexqy9o0e11vdzBTf
cBYHdv4NxZs3sXfrNOZcDc0VmgggWz8/JWxcHrXCLdPMgcuIDvdO8nOLtgpQ/lkXEszKeQ7SAxbz
Y+MV57lfuMK2FSI1kicCodrzzv5wMFamufW2LMBHp2ltjCri6Rws6Yfswm7nDNFz5Men1pseQ089
9s58DnsSWFaAElrWVCBOFlUXgcBw4o/3hZueqn6gTHSk9noqyboJKQ187QC30OoSnMEsEbS2KHDE
jbT+0ottpurolCTenaP6fRUXj61PHl0O4idcpmNQuX+dgG101XGPx/DwHE/Ju6Qyt5Es0Kqxe3HH
ABk0V5+jECeLanRn0r922d9bnf4eRX5I3eZuLjuqX9jmsyC41uCiNgrM28WvfME41jy4rPv54tII
lKcREWIjTlOr97Jo5L4cZrbk+ZTdjfihh9p7Nkl/t9TcQucyv6z8TONWp6XMj14aQ5l1ku2KLrUS
+exZlFnYg0e5OOe3CV3EX0zSuP9eZN59kyeqNpHtfZcBRoYSqAjgnr0Xug8VzVqBRn2KHA92T/it
svG3lNw62mB8zRm5glzoA4yZZJcF3IPjJP6p9MgRPzx5FbUsKQ7GHhIRjmv/2A3qroiYlgu1YgjN
51hGJI9ZLpXDI9LeT+WE1iatq89iwm5p0yNkPJO+NmPFDY0NIbWYfFKuQVOr5G7MdQo7BVHdHVbd
0y/fY+WdXJflk6/MEUt5uG4on0Y+xFoOR+X0t00QWluqlrCOOIAmq+aDbNjrQCoF1F8F0U4sRwlp
YU1NbmtBpnATALgoOl6bQZe8F5m6ZG3sgEiooApZxdnl4yYIefYaj0za7H8FS3dwKohOZuaiGgHa
bOzm0WVYxZOTYiVvOcxM8F7GvnmOZfXTh+5Fj93frlIPMkdxygE07ct+/v+DcQ3Okm6OP5au/u7I
NVl6OI3B8Jeyw5Pdzve8CLYcJ4eUT7DLMwAN+NzvS6hJCuDzh1Poaz5m5BHzHjCY/A5juub88VzG
rJjy+kHlUFIr935x1Y9twdgN4+7srTWxefmD/Z+UU1Ue+5wRmkavs21rtmdl82YcOrEpetpLgiNT
ob89uQBQqt2/gUC0hom0H0uKO4CRXp31XwlwWs7pb0t4hzws8MJ6jMZd1oxvS7A6/5vpFj/pxp6G
10R3pwVTepSX+EmmTZNQcYKlgwko5ygd9DLu5Jw8gzR0bhqUVjRTpNIId7kO9FoC7m/mBgST4OEe
kMur8nEa+6f1XwC29YKXixoCHJesI7cFh2vo17s+8Y7R0D8vgbnVQbRjJxNuow5yaRLZzFAxHX7Y
rlja1Na7k86gXiFMYxlQ0brwJFeBb+5gcG6pooXG5GIAJ2CJZjaYF94VYBKV0fi1YpzW2Aode6+8
olS72rdESiHeXIU7y51h9Cc2tWluZscHQxLKeqcxIXH/YEHKc4y6aZ6Co4Gbbakdh2dcvtid7sIH
ooLcW4cw0gXlcVliKqQgESQPvRarboAPPY7OIB3Xay8VtuYnxTrj8HmGiWvBkBu96rktY5XfaSws
uCRNvNSCB4y+N5L5TUX3GCt1TZxbpW0Q8WJTmg3HkHbTluwOMhYHf53ioVlkuhW0xmVkw01ZXcJR
BuW2abnIbi0rx39Sa3K623CYkv62jj0Rf9ayyvSK5XBZHKRm7oKnMOND/OmNB0WZdMcaWw7DwqIy
Pq3Mah4KCkSbbZaNSXdvZh//qoq5r7F6V4m+C/2pfoW1q9S3iuzU/XRFVM1nGboh2f1qKDQtQAbG
HzVrzmplrNt02thYNbHzjpNMQZukIymakf3lC9VeLu8Oe8DAZMZA61sA+NqiGM8T/jGRZrBR8Jvc
zDNw2p6fLonFhHkAfvh0LOySbzTXcb99DMPaCf/4RQPtCzWox1BbsaRu6NLF+oafh00k3xCqYjLk
h6biZCrSgmxqYQ0171PQO+kNjApa2dPCgku10x7C4G8ZFcG09TxH2fvBVEzYAZFH9dwRWC4Qt9uA
sF+TgTk9zHbs02dcmgKREotD+j0YK8fTEMgeAyJQCV0H92lq8RF5WSQsVGTYYjDIWtdH+sy67lWL
1h3vm8qagjs2pDFf7aFO7WXj+vyUKxq3s8I/rWn5ZnzOPsvTelPXNNd/xwwgNyNPYtQYXSe7Lu5a
2DQ+v4uhImXRWhwhaZatXbt5apF9nl0QC9cqI0X2XUGhZ51sZnv1QgWuWGzCc54peCNM+GG6dIUJ
5uJXhiE2jo1J1y/bQfuAyuAisaYkjTC1kwFdYbn8J2Pw6w2dApvZQmJk7ZaPnvUtncF27xpMINX4
DO9Sz9W6WXYIySpJsfvr0heuJBQxazF8DD3n+3vXKo9gVJtalKy2hg+IqNskRktuM1tRw7OpW2Y7
AiyyXAQ/akIu3uJbU1byxZvtrn1a/CFoJiyF3tTek4W1zKsogdwceYYnYMgGIk2IY5KN4+Ruc4eP
GhxXbjPAM0JFetE3ztgsuDTJaBUc0H4JFGWkC6augr8xQeSFkHU0hg8kxIvmrctLG89BZzdz/aRN
IP1P1fVNxyRJGRw2n0XYyUp3i0TZ/k0aZIevaelbqhYkb85x78qilzOrZexn34ZIm/9mR1WefDDQ
2+MV63odhrcM6mRKTaRblmNjJzOLPzJhYG1vejc0AbS4TrHfnOK0KYK9jgMxPM+uI7k6c1rNqtmF
fphP+DTQyyMqH3BnpAi/MU3jp36EXNpzZamJzqMg88d74ImiTeGqNSYs2fNPRTC89uGkuse0QDtz
mLboQaTJr5ukCkjWlIqmxdgayK7dJNGSo7d3A7JYSuujSCWda44EKrLFuRGtSUzOGgNh2MX/N2wz
DMtgzuo0yokDtmx437A6OuPjKGd35SpjpvNRzG3LQRuGrlVYH/5k9+EhpMV+/Y2PhTOlt4nFz0L7
SVUOkKo4QlYmDYit1nKvnQ5MhR8Ody2kOtm27XskwLmR3AWLqb9z44mRoIJxHfqzjEjaeM+djpOf
dtxiBOoi6jlEvghycB6YQga7GamhSZzYtk5tZhMT2fl9DaMckh6q0RG9ImrbdZvd1YiNia+xW7sz
gdguUqr97tIxLK6dGDSOMinUhIU2d0lNBxsOna54qRJ3Lp6ou0rn+lS2VY34PK+UqVmJFhnGBEXx
UKDgABac6l57544QLSFf37d9Qk9hoFiu3titt3gNZQu+6uB6lgJqJP69BCHEUj38032j0mi9l9rx
2kvNHbEi5+A00gtzotQgLSmTYRE/2ztlI7ZrzoMEVDyQw6E7sMJj9+45QxiyD7ZQilclOpn0I3kr
AVVlyiJDm2DdpfNwaLme8npcRKk69wZeuMOMW/NaWTePiSZNfmM30nJBXlZR6+fbzthC4PSqZ/gu
x4pqXHfep3Oo3ep+1Cbjcj3krmuqzdSLuaq3Nc6GcT5Y8Rj0vxORBo1eT7wsmZ/FNOHEOTuDB4z6
akVlk9Xn0NGmbPZthgB0SRtBPOfQ0kzl/oMtJlz7jIdsjAFN+5ar8kttu75LMcwEsGjfyTz27d1i
e0WBPB9BnFmbcaXJTH2t63CGA74PiJcVA741D54/DsmxR5NjOFg6/s6MgBV3qd53YApBOE3ElwXQ
WN8TTJ/8p8mqcLqCz2GEYHNijX3oHGxXRdyoJfbaIX4caMvhmVvW+OhgEx/NBxM6uOsS3Vppf5Cc
7QYRMEh8hncIV1hrb1h5RwkBAozLc7kdZNtE/yI1mggBpI0r5KzcELpCRivqXOoNAVZj9SgwQ9yy
gWtKh6VQ006A+XZsP1NzbfuswOlZSlGN2darrbJw8TtmfMVTi/YVyPbDSPsqLooctm3AQKAOeUmp
T0yFaC2qe6BTcbyDW95ySaBrFmh4EtjO9Dl1UdN/pXBE17YUj/kLHkC8dCDy9Rwl7UeuS7P8koYK
196lNpos/4AxgLU60ChCkhWraPKR/4T02+Kkx5mo8tbxoH6UnGBFZb1PZUGDDGpJVsKgDypiV4EF
ttreZy057NvBLG5D+MKC67zUxrjfdkBJzg6Mgw+wS9EXMnm+geLA97sq4mss3Fy8k1aYCUGysV/k
UyQLZ9anNkwgZhBUs/uGauGJ4PV0sMgrVoem70rq5Rn4Oo5idyh1+YCtMgr/cpCA8KFIMWuDL4f9
IKEhPce/TWcNHQFPHnF3OXtsPxr/hxhCyEoMIitdMziNsxDGVaaDKnqLq74HplR4nj/SpegZMeLH
sFTSRsR155bgWt1nTfxYh1G8fHVerfzlQOjIVpqQl02afAtjOWJNIcPKUQ/41ONs2DHBlVhSQZpL
amejaOxRCFpAjdSDVyFRht5tMUY3iFzdURi2X9YpnPISO0c01F34L8YwoOXNwGEI/A2FzInQxP1w
3Fd13znxyTSVq4cj84BjiY2CXN5dipgtyrarYSBlJ8Kxrb5KaLzDn1rUmj7bNDbjmyVg0tEkLMch
yndOqzWO+aAe/NewAGL6N4mV4Y1Ees5Q/1vlGrQQsnhZ8uIG29P738FomxSjYYCkyuwFDZWdMekg
TjLaUWuFvJyH/0eBvDLR+YNLzLJ8Txq7sxX6xar7buLZ1pSuacaLCDzWkvYWowepEBNs+B+Wz1gK
Z58DAseYRU1YMLIm5G7TCzE9T/BCOf2rsAiTZ4qeJl2xtJ77FhOu7da63JXazYcfxi0Tf+R2Uixf
PVEhDH2lDvieobQZp70D4R2FDrWdiaUF7DYfX9RpzkIKOhOfTk0WxwhdNA9LysHmPxa5QukBk2RZ
jvy/JK7JwZXC/cGO7BZ5f7W5zWkMdCJS8pORVeb/wgbIFUxyHvQJS7URIfG1niAji0kWsx2GrZHf
SeocGDjV8JsMeIIGRG0+qT+LU7d7B9Mo6HNqHu0/LjuLhjtZHQRsUSYS6+rNsjU3vo0duikG6ghk
Csyfnoihz+kVpBVR1QwuAyTYvqzy8J7fdZ1lGxq+Q5ZV3jTnxW+C2gh8glECjWiQwsH6u8STrBBV
5sDmbjlhy+SpmPks8UySCPZjen4bueS3c7743a3vAOW6Kjgn5JBMjgnoPrJmsDKjswgi6Qm39Lnj
dldWbn2ycdbDf1SS4YzcqyUHedt7dbVm1CeFMA4OJi8g7URdka9ZIm8mJiGzjq/Nlk9i9D55vxhK
hcWcq/6SLZ4ibhQW6fpbTlQ4xwMApwQ6Gq4FbiMteLkMDF4cmurXa62QeG1vr617Ki9Kw4aMjBx5
pNif1whiHAdlfVPFbZHZDGSMMd55Aq1TJ2eZ8o3EvO6wCSV/XeCe+jI+7B+6kFTk1V98vONAlgEN
Nb2NjFlA2ihylXAR2Jx3Yc+3VHIz2PPT8BjwyFOC6+34q4n0PqvTyvGP5UDC9NUndk6As+582/k7
p55gJmt1YkPwnBIZobsUI4e7XRGb3SRtOD8YmDpRCzqtwdBNOSNOJZrvIyrhfD9A+DjmDejz+sbH
CbH2mUuQya8jF82Fezsku6CEOTUby6XVgVIz5JcWw/B8V5R0c8GIaENMkbi/i6J7BBTi0xNho/Pz
DUcnNcFZeUkSHeZW+fNv5euV9sCTlgTHNK4SH/exmZK0vPVC4YmL1zZAnjZoi2MCZIzNbh7e5G0+
WD9ErgUHYBklivIcbisl6JWQiggS20mCR/lmKKPRwWbt8J8n5AB98R70OSOgF3FHvSZmCIvHCKFq
+iQZv15twtETVCXquFxmRnsaR/0vCiWG7pH9R1VTt5rPebY1TYw38YZfRJpM7KqyIvgZZN4TlWKp
InO4xQMyz7XiVeLoVV3pzW811rH6mAbQEzPR9GGc/+A7Df3X1F06jSOhEl7u8bGb2nug8XfSf+Yi
bmcgLkz5jfrDiRnCGeBO5ng94lNu2gCAY8BSxHUG0LQ3msLG6Tv1Uq6nFwp5lgo776yD8Zezh5I0
KIKJ+c7GMGag8t0w1dUzZQ+R+hlCVWc0aFgDF3Lf+EI8BK32BwsypG/oay+EqhqBqo8FH/5R6g6r
JwX0yxrfBvuPzLPgCtIMUT2Igk44S8uwYbW8PHGK0YR9o91MJAh6rjfl0aaz55x3dqRFjVEtE2as
nxPurCkf5579GD0gfkAVeoi52DgI3q+N7OMReLoLJP/DUiz4R8LgWVebQ2nZWfmgwiSpHpsmm+tD
JKIWGks5wKNiQlMlKOyZ3f8lr5qWKMmE/Zk0X0o2sf6uedkm98SxK8EUWNb2fFXSS1geoOq1DW2b
tG3gkMlwrVD2KitlHtmceO4/y3R9rOlx8rlX4e8qxrHelbbypmprOhIgCFutldMVzrqadfdWVLwp
SECOGWbuvM9EdO5MJCMCvBFpTTr/xhcv5Ua7wUOZFgfIivSvLIvug80Ul8yZKE5VfOcE2nFObhGR
T6VQyOo3Ce0YDAfIKBD+J6QacgBZ/JM1UCkryhkc6pSL7GLL3LmdWQtfCMLDw/ZS5nEn9bI7pkHv
Wsdk9+2widZfq1uidnaNd9GqA0u9aOplb5ypKa59DoO1MlwRyMqQyqv9jAQJKTeAF53Kpn1sT3QJ
1u78oFThrIIg4mCroLYIL2xP7fpe30YIHQ91FdFQoeXEr6G77UJyBNyYlm1allTgVqpzaFHmUDmZ
TGb/IjeO9k4AK7YJu+7eG0OeNq4B9XeLZn8YuNh/Zi1LbViymhWRJIKe7UTtB/fZ/xGuIvceB8+e
bvM6977akXtvadgqcD2JtkBt8Jf3sbhrAIZefLtsPiXBApSfbBhCHgZJmo9dMJrxiGoRRCUg1CZu
/4yoWy8Lat4ObFB24lJaQ3Tvk26LtTB7VJjXYGqS3znkSfZaNnO4d92pOzlgrmEt5bhYWbQ/RC0X
TyqBoiN2ILa+gngbPdniTnG4IGhlzp7BetrFydJdqqQlcDv77LWiun0DauVcVY17JxzsZIOBimTS
YFU00KoGZhWsl1UT/rWWPD/MyzBhEs2pSdCTsZ74Ywq9YC1BSC9RiulAqI84x7WiR3hBuOxObQAG
k3S4T5mEHJK7uivJdQcsmjg4qHRd1kZOg9UJxD6rY+Kfzv+Jy54ptHTlFoTqTpWau2VJ7OwPbuJz
tETEqfT0N3L9p6HhqhEp7rGggnV8jp38GIJDZLFK0q58KQEfrHbrQTQXQsN/yowir8wvTus+tK8z
ioRdeISQ3iZG8JD6zjhMjyGyYZ+AHiGDAbSCXy9rkrSoHjQV0L3tcZf0Oy70811sWFBaAzzxhiZE
IAHh/Bi7JMJAsfoRP0PVHtSwrCMf0lG4AP2zvR+7XsjzsRwGNNgrjwictc37+aKIqCwxPcW8g7H0
HriiPIkZ1kMTWAd3VoB9xm0S1v+agnBgSOsGlR+k69LlRcXBYW1ulwlFYYpGPBfFpotGTMLcRKL0
rovkrkurI6f6s81+BR4INUod2+1xpy25o49trboeL7Yor2kzbVMekln8xstnlGMwA/tBv/Q2soud
rNPXgv0XLuaZrmMJ19I5ukFxCPnNItDtS/ljQvyYttjK/zg7j97IkXVN/5WLsx5iaIPkYO4s0jGT
mamUdxtCUlXRe89fP0/U3XQLLRXQi4M+KFSRSTLii8+8pmTqniEdWYFlXF6Ix5s8bq7sHmREjah3
iWOKJHipmrOnKKXstfsZBjs8uupplCkwRuyQXgAATM21qcJbAoq3sbtsPyNJj/iTFInTjTtUpLA/
XJInBfNgCrA1h6+Hs4HXaIzsawkOqt5L/XWMrG3SOIcUjyZVxwZqWlQ2pTv9GGw7X3etdWYxnmMx
YoiqnzQV66Fl8YiDJ2Nyj7qiXUmMZphxkqAOc7Q7+DM6zuedA0+qWMQTnrcvTYuzMrISwQxz33gq
53hvTp3XoRud94kH2pVMw7o3kOEvR/1RC4sH4i9SwjXGK/MzRO9D4KrbwbBBPrKUaYmBMgPerKAB
hdbAiO6VFo7rhd5Xb+rPZZ/e565zL/+ihOc6uY2ajwERPt1Ek7mno0zn5w37jU2Vv+HNuVcQP85R
GQmZLYLjR/o43gpDXVUugAW7v13St0TRfXQpvSqfftBQ3KPgd9OXD4ujbrt8PEZFfAgYOWOuHTjW
RgTzcWIaNQnj2ZVoTa2wV0OIoZUryPAHhdZ986LO7hlq6zHWqo+mGgH5WdLc4iQqHkbwl6dIx9ku
YjK17IsFl058pjM1x+cHjbuRb6aNPwTI/wrboSwneQS1aqRQqTv8LSwcPyFIw2yP97mVA3qc3so5
I+AN66aePBBf1zGcUwNRBlZjhReP1jwP8q0TgJCIQzq/pF+gMRJOA7+LsUJMk8cC2IHVTheafLeq
al25ubNta2VrzVhyA2Ck57LuksqTQ38DoQ5V9BdgZG+Yw+DcZ3sVe20C3hfRVcsKIlpun2I2lZRg
QKscPKt7dugSm8a7FAYyDXcD9nnjNgnTy+YqhHwbGyXK/EAcix/quOzc1LrRUIMXsQPstdsMvLWk
fMfW/Rj28CuYNNDZO4kmWzdoCdX27IdJ7EU4WkioJqqMZ/qQq14onmEheVeiYw52rYodTwaMifBd
p7+MtoVRbBJUwKazVmhMMJGo0/tGr88WHjqKau1pZG1kaK5x1Ka/OXf9ZUY31YjFTh00BKOLDTvV
L+vy9/qK0QhhmvUsn70HDicFTRCgxFua2Eh00AOxbsr4XkOqXJ2Ik5ALNcl8ZZfKd55M9YlcHD1X
92DH1i1198EgLFAvAJGcz4UmpCLjBpw9tZK2Bdayge9zoM+7b0LldQzdTVJBViL2IW9+H1gJ1BN1
3ePHq+mVr1EtuQyckLTq30ENHp1Ye1qgi/IjpVITH3umLi8PxMtthn8Q1Dyf972zlRRDXqTUHctj
jge83kbObWLuwIg1pzbiUyEXfCsmA5yBtg/tEGlbOA1cryPI4dl3tFQdoUPMRpkdym8yIxkhP2/N
AFaXEsYJswnzg6nuQTjvCxSWGqpLRcufK9yLeLgx++iuVp1TEaJxz0ie9GE1OCOj5cBbFKLNxNQV
ERaYRwd1dDfy/ztD4qsEklZUO9jnLV2LKTLWqUn5D5rCmdAhgrsGcARsQrE2lEf0Ca7s2vFkTJMx
K60clK5AsnKEkwxwd/fJtsdtQ7WROotUgHnJg26TARfM2J96j+wk4UOeVkr5LvOHtEN9aywaP9SM
fQ3XUr5rw0DKMUG5cNTLW81uIKAkqqfR21z1JkzomkMtrAHL6HEFWnO07vOMQU0vzkM77+wFxeg6
6eHUauZmiANOv7mK9nXXPyQ8jJPNWyvnaynKrYOH+mLknunq5xx5bAtxe92+okm0KcgtYtSwLQec
K9jdHnkNJck9DVNgmXfkebymfYmQp+6Nc3EsWmstN9yszNAbI3p0SRRSkMzCpsPuXpmV4UkEQZG2
Z2cMYFfB++ZUnob5MA6lDw7zUdHfA/LmttE4UKEmlTRyoAuKYfalGEE5wvetMwadRGuDRdNMOZ7s
QKm4NxkyQRhg6Ji5bxYGCKuBD4s/zJmRD6OZsyBhdaNhVwnzKE+XLu7leB++E23+Dlw6eMBCETfz
bIJHig/mbD6XTXiTwSddqCbiIfcXmxwFosBRBeqeNIDN5a3DIHxm2LnXQGbSjkpeMtX15KkyQRbQ
k/bUlTKS11srelWy5KyzyaUaN13TjeQbyWeT6x6vPM9J7pjw7ASLs7D6e/mGmbWcDXO5kO97baG8
Jh0etjka+a1T3kaheytJw3LpMkJatfggaC6+fHa1k9G0JMKjTX1lI5ohnyxanHhdZwygau2QYbhh
ptMr8CC2S8ehRi9mRDArR9pUIyQV6iMksguuv7u0hdgIhl1F5VEpUHw25ruum2EMFee6QiExSLVd
Cl1F7aEYQLFjzNFvM8R9jBYfcSzSJO9usgCKkkVayOeM9rBtgWDZmXsoneEGUZ/dGGLF4aDXWVmb
GhSizGgDU+zViJoc8pK21BvJH7IiGIxqdVoSTJLLzJ95/YqgI0y6MNKJAxCBGzFEJzwJnDhy0Xvr
Ts5Io1h+l6gbqA556/JyGsiaeYDca0Wun1fDXetgzUEapVgIVQble0Wi27T2TRzHdzI6yEPTMtzr
hrdWAfqgC3PdDsamGwffJeMYGHvQAwTA4fhYL5NApQ+Iax+wTEZNfdlYvbGb9ABJPzSgMDGYJv2Y
S10TIPSM/3czvHiLgg6IKqGv2cZ87yrIfL7CdSJF9fUf8ghGCmIvGYjYYf7Otee6ONUDOgpEXCZZ
q2xCc1Gm25DeAo71Je9eTI6npo/PfQ48iSWFyiDaklIpIvXsvEfqPjkkeXpUgN/XZGyW8Y4fO4qe
4qoBxJRk5bkqXvougFRhU/fisIMt+i6PlpfaCXYzcdPN261KK0emOzJuVomU3UaMgGMdvzkUMsC5
D87VkJImu8a6XmbPjZS7Jk3OYokxJMJJq7ETRPIw+IYClRGXgsk4zhxhE7xASaSww8TH0ck3nNGP
R9nICZlf0v4FdXCVyfwOa0KZ/phud5QfWRIW43TyUEhbh/RyZaDM8vqmicfnYHG3IPV9jhy8J/W3
AQWD3hmuysA4yHO5y7InwAFS9YEpyZ3MS1D9+NXQQ+1HEs25Rd2xeFDJ+03lMXN4JxGK65aJFvDw
KANZhYTL0DF74IrIVMkPLDr3JCMLo1Kf1sxPFSwb2IOdPEuhC2F3gpM1FQ4QzVMeDW+D0EfPRgal
z7IXRSrGsEqZrR5kieHk5W5KO2DGNmBBxI6NYmJ6CyyGghO7+12TQlRB0AlrRwxR0GQrQ2TvKoYh
yAFRpztB4Vcl/FfVOHekBIwT0eaOf5iDRgbV0olcPGJBSBKJbtPO7g2/6SU6Hqg38nk3Mvj3Je6q
/FeWln24HEuwlCgA/94uMWbPSKYe5bZmOnxgpglmSIeY2Jh3Acd7082Y6bhbmbHPiCNpRBm53+lK
XWuwgFety6lm5JB/gnYX1t1ugAFJ73LTt85pcM4N1ZTkSYYNLW381UQNpD5N3x1UNk279DTUPjUb
B4npKhPW3bSIQ83+zVXMQ5Z85wzGNhLWThZ85jytdaq0vEuPDVMkh9qOkeFhGiAiQdozC0DPWUH/
Ody5cX1RECeQJ1qHeHHPA9v5lUwDE9ZpAmJPkDFmPVUrZq0bjuV1RcjX0vgXw8ydPHjlarETlAz5
qh24RrlG4/bRyrttblFiRjY65cZGXk+njhBUSXUNO5M9ChL9lE7BGbA2+7vYu/ZAk8zcC+iDDOBO
Np5IbnZfo/oklwKDjicZLlJ2v63elLLZFnQ7lNdl9jM0w07RNFjOWK8A9sJkpnPOFc4sZd1+YE1K
UmN5MSI2Ub8c2TFeSz+0BthtB7ROCB/kBLsimq6k+EFBypUp2V61LDDlxlb+Pcx3NyF4flWAHswv
cktwE7XTfT2vScURR2BzwZ2+pJGCOnmyFgydC6ix0igWiRUcw0qFhSM4y5YH8m8tG69RQqbEKzZG
lTBHjDYC4zd6Z9gKSyEZqUcVSSCHOdkPMq7lsbtnLbMQnEB7bYvxOu+ss5WAeCnPMs2VxyiDUei4
yFfKN012uKAJB+mJBsyxTGeewjZYk8H8Dp3FdyI4TDnvksUhH5dz/GCNzhWtOgQzdQwO5ZfOfo40
XjKNiN3clsW4VRbtpLo3WhF7ZIQsP0yHkHH8naS0k8Cn9sMg5VeaKxk7+07cLlqylVm/QkisWIFV
Mz42VBEYhe1x3fQi3b3H7IVfrbM3OQp5yTIu6xQeGFjIoka084ssMpV8vpOXkptOZkYBKUtBb02m
U2SAaYzIWW3rDCTaK4qUXZOMDFcDBhtZ6Oe0fBonvzAuhTRlb9T0DeC7z8EUU/QqtnkE4HGW5ZGr
Y7Mr8o0hxV4BEi+L9tOkigdh/GEq7Zq34mbFXoZXbWnO+O0QGt3mwAHtx5y1qN4zhG08B2+gvFWf
TSjRLlHQRa4lYsa8sminWQhOVYXL/GjRP4S73CbgcOyGwUd5jnTlOkIfMbbq25zDluHQQX4HxqGv
aWDhrBP5k5682GhoZEAEGSB7AVmiZIaz6sSZKLSdw/xZ9hwoniPNPapJcJIBQYZg1bboPVbXVpDg
iULIq2XWESw7OgkZ+oKywcAwwoPpskfa6ZCE87OBSRsjowvj0FtZgFUZNSvfhSRhp+s1jan0YroF
8CaHWmFajfn81OngwWlpTPlyifLhHaderxsB6UV2fjTdkjzM8gtDOdact25db6IlfpLZFIAVpHe6
/Hd1DC5WVu4CusKqjAevL/Mb7IBv+XPB+6Ib7Q7DaeQ39dwP7M6t4dY7h44IawJpwX2aoWoIPQCh
PMQUluAjkVRwNmjbkJSScDd5mjI/tvIbm/lIbWnqKbLcPVAbBl3RWY3Dc98V7/Sj9qL+nzZFQJCU
5C3ZE2wX56egoqjUjiw6u5Co/9SnwNccBuIxKb7bttdVVWvomtt+2izXuT5oGxlvS6f/0ML4DDLF
N9ApCFz7TpS93wbglZBP9RJ6EPQWN0auXGRrUSaA2ZDvmdogpTHRVgsC9J/1OrzChPvDCRjdA8El
qLaPdcQsp2sZS6qTcZGdGq21NjKdggSLI4rBUZjvF60EdwcR2HANyAQ1cuTJMaCXuaKFvp0JHnOp
Yy+WvjIA8h2nv2W0tHJU46Z2FU719nfC1qMu3Njho4yFuto8uSW8bDpPI0VghP6MTEAiw7r0QfVD
luEj5yWjmmu9669QucNpjX2eZ+UWo5YN+FC/TRn6O0phMErqnmR6bGT6BcDiieBxnsbkR6FEFxQx
TtzOo1P0wvByI2ghICr0w6b6MvXxtbAiTG9V89ectDcO+7gw9G4P+ROvQixj4becOjV/KkZ4mpa9
r9P5YtUzpwmu267FOgyy3y8NcN5Rq6yDi0+pGh8t275pE3FU0uEBMOaZiezbiFTu75p7hDCGCRnH
hUwGfh/U6HhiJ3+tdtURAaV5h8PTA0qCjwK84LrXl1u6jJtUMaC+pUetwRKTzrxODd0BLZTtD8OI
cODM9gMFrZRuTUm5+w5Rd0U2oTipomT80Dr84mQ/j/iPzEHq0surLJDjs3p0Q5g1NnCYlWFZMG+D
27iCz9qR/yQ1IFcF8drc2mlauG0rICsO/wYI7nXbzvcYmLFqSFTtqUxuFBf+DYoX56aXciWW+REr
5r7tA3iTrrKCMngqi+IUTMnzOKBY1DFTMB0uW0Z4OxlHUvwDFJ/fwURAk5ebUNTxg6yoslG/DVkt
eY0fBXPq664f7xHzFYD72yvZU4I+RY+A0lTWRkBZmauot8jBsVvyhf46R4AlUOhzOJervvhJAfGu
NFgklcXrMCd7lPFQza0ZXroI6kFFP47CODUEs15v7VUF7RMRzcoLu+GnItqH2O1OgTCuLFpBo+Pu
Zmo6OzNuYNJ54D+3cuWUNiLNZmufDXW2t2Op/ShFepPEzaZzcx2n0+Vi0EYco5DJXL2TtQ1K7C+x
NWD/TeFqmulbMfUbm1bnOLjUhKYfGRXgxxwREw1da7IRE7ShJk3HNR3GI6ogaFRhTz7HT5PQNXy0
i6c6ASoEAOEd7Naxbfm8TprgDzTkz06mHOHUPI4hTl9CQZnJakdPGimgQGTcBmCEtCZ+mMDyrcKR
LgkuIrBw+i5Z1xFcyLxsA2pFF2tgLfm5uNlTVowvuSVkTwNR2ZbpMuLHMdWR+dMxMe1TJoxz4vJH
YYFrB9HwIPBEAQEDJwl8xyoGMgDDDVpE0Z7amWEb+DakF+vyZRYtUOn8sRQNQKKRIWah6kBFa3zY
lijDFtNhOi9jvC3cB2E1yb6OF8jSoIMYeQhVVs6W+9OuYIZEDsSadn4zqKkAJ1tMN9StPSw7fTZv
ba19lv0wmRSbgGjJ6IeTicSrUgwb4G7+jEOZ7abexGHGyJlmEeWwbDFPdUFoY1nYWEpr5gFFa3Se
O65qA7bJdATRivAJrV4vtNR5E1v5c9Nnj2LAHRd3AmjwAFdEgzIK8RNzCo//PSeR6zUNwpUpR6LC
TCFE7MuB0gIFhll6CvaQYbDTIupNg4g6jN+OA2d+X2qGN9vOvTvQeXbhuGo5uiq2fmOgSw4mc49H
Dp3LnNfeUrcUEbS2DCVAG5O5bOngRPU+GJFgoxc1gLe0o2SIPKzM8QnC4YYJf34PeMbTOCpoJnDf
aOMwfOsL0qgyOc12da3jt9NhIJAOFmpIsJsXGuzUMKXBaC/gLNazkzzu43G8YEVir0CgHwb+gWsY
xVYpwZPTLs6hju3kuRoGaBglnTvuZJolO2JwKQ7gF06honhTSUdxcnOkXaPD6AzsinSvZtPeILWW
d2T1YW1lpdct6XSpzFD5XL+nxxGExUdmiHNoTnvTGh7N3nibcpT03RyAMClI74bnECaz5LNGq3CB
q52r1NjCJsLLoRMyXjiB73Ocy4IRqJvUYRqgt6xbi2mrJKqzep5wjrmekyHalKLy5D/Ucv0lQS7r
UKiO76I8QSc+uYRk3IFD2uoIVAhoTiWC0oZWNl6I9XqoJM2QaIS6Tb12Wq05oWT82Ddu7xUIlcH2
jo7YUWQrPI2eYy3IOQCZzLZw+OglIBhe75K2LwCDJdVJm5twD4iyvqUwSLw8jsjS+ujcG5XfqvEv
4pKQHeT21onFth20YR9lue1rZvvYIfaMeoji2xlGbLodXxVh/FMbxN2iKsg+wO2WSorY3bwUQZWh
WFifBkVH/r21cVtkJ5/pPu4iu75S2uhGSoQ0TvaCzv8+rsfbDMkMTAEvtRm8lToVMaZUIJ4D9TF1
jPs5w/ivn2zKMA0XELkPE71ELGbZY48JKMdGNQjy/npSUTgln7nHTh0TBMpbtVtuRsu9JpGgI2ya
P5ZaMv374raJ+59tNHr9ghhxbDnGJnOX8VrOkpuQfrZFF6Hnk0Dabwbxxvd8yXrEZlOEvSh48WhX
3iiMd45ocUUk9d+Zc3BdL9EpiesbgtJBq9rrnkmX7N/azIMiNSs8LAOuFH1hJKhnGIsnF85UhGQn
VGY7OoiafjN33QdMBYRKjJ9qHZ3aBBlFIzaY8hrZBpQeiBuHUBMt+h7Lc44PRjc4a9zRdkNMER+k
FKrx5CBjSYNir2A/PbezD31jLUsyuVKGYd4FYUP6gmOtlsFYnykU5ki9qxRkBiyqPTkWAd9TrDAs
uskZjcOueJhDCNoc9snILDFPs3rfSuH6vgCfp4/hLh+ic6qn27zpX4oi++CX3TWCNAQPkivdUpH6
7TZtV/9KEpyQ6BxoU3pA7/qSDgaOUxV5RqoB1ZsL2/BqBUyyUh7UebqFxw9en0e18O0Nat/iv5N0
K2p0D5oMpeiwnxbabGxic0SuLZoV5EXTk11EpCfdRzUyzm3jSJPYGUAEKLwxzCs65zoo1HNjdA95
z1gCuP6zYpELT4zJNc5s2BTeUMBkNLt94QKrmnv4DADDjIsmtAgh+fDgkLSMOpJpreNiidofEplj
yJ8WtSH9M+mPgEbbPsDxaF2HqWzwubcYO+6iElEOm+oiTzDvSnOEXcaEuAcDY1tE5g2xlVGkLe24
IAigZ9TGuBy0KkVsYb8Bi4RX476ntILmSASrqZCrYUSoVQwTdhpmVh0Ez6yvVSevDwGgrUfgERjN
j5Gvmyl8bfU5npMfSmrS1Ei1n0OSAT1TLHxN6llfxRUdZiXnNJM7PNWja0M39npFm0JzJjpxaop5
BbKvEY1yzbitEvHWTfU7A9jneKALDu7yEoe2WEHftU6DVtBhlJ0lDAbxvKkfywbmiOb0BAMTPEGH
uJiou9dFN6IV0CBfwdKw0KMbnHhvaVIEEFtiCxEWpaYIT37KAxSzuZxxSEYXrapyr5uzndVaAzPV
8UGgcrJOraReBwI9YM2Gug0a6EdhOs8tmXTQ52cGnC/A5qDai/qKFPimQeOQboLSSU0iwGEyh12a
+TXUxCL71DcDlWY0kGxaYhw3Q99fdXp/0csBRThYp7DS7nnLBz2uH6bMpqMzYFLmqnSLaTBmqvZk
toCIO8YZro0GKBhDm3SoeErs5o5K3RMwYAd63UEcMBdQssdGj28jJTn0sXs7M9WaI2XbKtR/jWIS
29EwZaqHSkwFCywxrYOJh3JIhChq9S7rwJoFg32T9dYZidvrwm18RYkODFPPCzZLEvpxhVLzI8wl
BH+C8hwgq4l3mFjrv13S4q3e04kCfPectNYe3PVVUdhohZVvC/G/F+rLaDl0/tQTB+lPS/T3MVOF
VQzBYNDFzLxCXAVZ7E0JY2a7RoGDcVmSIRhWtg9NY/76vdacrN52emkjC65eT4bhuwOjBVCww1oM
LaaGSQDxr3hN+sTPM+VU2howhAVeR5/ldCCicovOerGitL3k2ISAfJ7uNVzTV+oY/qgnrF2NLltD
OeORVeVRpEWyyWbjLcbK+ezQKET7YR9C3Z+KErwIhHSvsfthN0DvLkMQs0LXsVcsimNbOr+KgsZd
ng4qXV8Vxhb6mCUIFjcZ78fKmLxeMx7zLPtR6Ug6d5ZdsLAdpl9NtIUHJnjrNljjyUHSf+ifGQWc
Uls/zHNyTdITXQPr7WEH9y9aMP3opmqntSrez8WBsOorI7JLwFUQVKsmDqiixa9ptEFsYkg6PfYo
ZKyiXDPfK3vKLkUUQp4eF3a2o6B86IACuMYmwPEjC5nDRQq9izSjBemMKfZFWYNJ11JbO9wZmrex
mo1fCdoxxyaus/sMZYlTDZ8r3ZhI1IFMDgjTrdbzSa2UqQd2NMlyX+A1t+36EDMSlIY+mli6SVax
Nb84aVkBhQF/Y2HAgdJ9iP+NYwEDs4Pgjrg/SicI5UJAHF+w1mGAzW5+Ng2z9Od6Ce8VG/kAvVaQ
2I/QxUQFJ2EUWiNPDVLXLR+7sulWWj8oz3MrLA8HwdCz+CWryBUHPsZV6+ZolgqwJuD04Rmi+cAs
mwzPXOaPyB2Z52tosD7RSfUsN35V6+Dn5ExINlGSQaTeRnAuNa0/hkRp6I2PJcOFZGwvKI7WRPNk
5vRs0MGIGT+O+w4uLmoHO1Gnl8JU1X0o2jeo7B8JLXIIqdc4AT/S+3t1lOmGNGE/aMqb4ur3fQ6d
rmod66gvXX6bQ8i74tfFd0M73GLihTxjhnVBhmCYK+CtV9rwwAbJ9w0ZA/QBUlMaRljjBTo+Fm6M
xCWdWJf8fKWaaL2iMnnjGnDJy8owPP4Pg7zUfeuwKd5kY/8E8gxAlFiuHLN5SVgp3ZA+zXTL4L89
6gNcXz33aqfwMku8Og4xUUhpKtrxCBmB8cwYNDCxHhZQ3BwIePQKHasAps2ONZ/shErTEOp2qpKr
SUcvqxrhDyWDc+ksrJFxDUojytnayoVf6CoVtihQlBHFKYybGjdVW/bvjBrNVlqzIVLUMQ7KwHt+
aL3LiW5fj1mNcYF5VoMQmh24FBRRtJVo1VvWCaT61NraC0UfSlJ0QBPqLtuwvZiJRJAsftOKu7gq
ToNabxykvCKHcKQ2wx1Six5R6ZBZ1X0uitd56m7dSH/p4EGhW6L5Ttue6VXeYO99CHhXo4OgyZBn
07WF9xNZdGGuJnrme2fUNhYTL3omlofwCLPKBl6Jmivnzi2fC1AbHQSCAHfgpQY+VVn8HLjyneJg
pcZfR09/bSPkaWTGyS6DR2Ru91UcE1Oy+ZKl4sEOo0vPS1ohyLGgRoMBGYRu4MnKvdpb9yJC+JQy
58EaVGcnlBpDa/5B5d6XdY9oTFUzJZ93TmcwGKLFkWbnqVUvELk9rXRODDTp/jvqr0Qo+wlkGCBJ
ljDIO5q/5MS0IaveOrpZ4EKWiLZQBS+OUv4sFHM5JVbRb9KOdojTHRAa8Cx7QMwNVjazkBoOXtA8
24r5bM7jh9sxbNcKhLMbqfve0aJ31E2C6ijEaum4Vt6rRbTX52WPEtCNBhB8jR3S9dKhasLIqViB
gCY7dOoKvUcLmmEe38wmyMUobOm9zmelttD1VJofmQDOOOb7TEAipPMGwkkNXsxm9OjZPhNKL5Ey
AFwLeHGKfqcglD3jblfikoig/HE2GcHLKbOpJSrFYHJg3TAd6QLGQiAPixE9DoNWKvKMGfMOoGSC
LlShM2HEIDsJH+KJSW/cNyekwM+9s0C27qDDtiVjmLh5RcVpWReT86Lr4q7C2nIFeeBayvtUswoX
N9+ODiwCu6LJOwvsP1yPTsFDnKMDBqAb6wCFeZbDi41TlE5L5xUmNJ4YVfuCYMgxTYf7Io5BlkZH
p9bfnal9LlT7niX8NOSMsczABjmrEBlm+/I/L1TnExRLIbVL7pt5tPeQ9eyNraH7OpnNa9AWQAGS
UQWwVzFQgSpJYFSe5sZQ8AxAbscJEOP8z3/97//3fz+m/xP+LK/LbEYK+b+KPr8u46Jr//s/1n/+
Czs2+aeHH//9H0WHfkctoNuCP/94u4XDyV/S/lcXjuqS42jvW805EtXZZfhad9rb91c3v7i6/ver
05EWFNm17rdQr7GGI92CuLf6dxfX/n7xxaVHOM6VzggpealEd9uX4vjvLq3+/dJxayK1kmFD6UKz
2UelUewNKOrb769u//NbEe7fr65oOYrYaYPWdYbgyECdrqbtdhICRG7APBGC0/c3+uL1C+fvNwqV
QA2SJtX9sO0v+Wiek6b8d29IyGf7y7pBVrHXpyrSfTMjdWwD5aBk2Cp9/7vl4vuHRSk+LUqBbFOi
647ml3nwXun9NqJvQNdlb8ME+cM9vno3ckP85QFSha3mGnbvo1qbIdGLlSnh/Pvf/8WmEvKef7m2
YSCmokObkSLvP7EYMTbLnKFjTmTzvr+DXCr/9IaMv99hUJlaFH2p+VnknA1tOVTmeDLsgGZ6SW8q
2suoBx3x8P3tvlqx+t9vx3SB2ji2ZNsLOfgZhVbK+Eapwann2BZFd9/f5qtv8mlHNxo0UDWxK99Q
S0vdoA1bAGbMFnvz767/aVubtsX0pWwqX2jpr6xA2g7bwT/8dk2+i3/4JNanXT2lvUMfA3tnK5mO
Tt6B6mqRwh9PRZ2taz0B3TV4nB1+poDgDZhH5CkHyb96MuvzTq8NOtZ2OvsgYS7IbaMVXbV/eLIv
Pr71aau7aVcK04hncLRIbDTFpulgPWXptsafzrr+dw/wacurAzW6YYSzb7PfMa5o4l3nYPn8/dW/
2JDWp81uowlW660y+XY4x15nGfF6MBbjMLtd/4e19dUtPu/5rrbpx/Wj3xMUISkjqTHrD1Bx0z98
4q9u8GnL84WXulHdgeS+o/2Iq2iL5rTdXX3/ir7Ye9anLe4YQdp2WjtgjgaGdXInPOsWTFS+v/pX
P/7Tzo4HDV0Rs+bHd0p4tjur3MVzVHtNS4L6727xaXOnTtLVltH2flKh6NkN2l4wwsir1P/++l+8
IPPT/k7cKW/GRut9Yc1Q+4ZMQREN7crvr659scvMTzu4QZgLs5Wl86OcwWawk8CeJAf5O27KYtnC
OAT7BWQp3VV2sla6Zc16gJ2GBm0M1FXfqKAUv/8tXz3ppw3vwCbEv0XkqKypt4aKaLZZ/ruE0Py0
zZWwddIhbGqfSc+0pZzCsMuY/7TNvzgVTbn6/nLuInVsBYOALN0FAQjlmPFdGCItBqkOtSAweeX4
qhh4quup4/7hw331suSf/+WeeGMtupX2lY+1qb0qLRRcnREl2n/3KT5tekezwbranOlhsTgrswNW
lxe5u/7+6l8uuk+bvmjNIdFQzvA17GrL+c0h++/JtyilDk50o7fdJYjO5bxs6hjhCvuAMsQmBxnd
htW+NcyDydzv+9/yRYQwP0WIHmnHvB84m5OlPqdOdhgC7baSCrHfX//3Pv2H89n8FB8cXVWNObFK
XxI4VUQ8i37u1sjzNc7Fna0KExBTIDFAizlMcSiGLI965ZJBiD+gUoP+dDGkdAbwMfupI/QC5aT+
JYAx0dRzw8wqgl3qBAbTrrh3k/tu4dQ5zOMytQ9I7av07hCVypE5dxkbMnbUK5e7zMXgoultLcnk
QWc2aw8AugUWczLekViKxXVZVQyFp6qsPPT8YkYiIxK7AzwNVbexfkNPDJfMLppkXzILoYql+EOA
JH4C+RbHwH5HLAxDnBBgjIXrRe2L7nUq9ASA67KMZgDHNUJiC0vhuR7e8hqBCSzMCnBIf3jz/5wY
GZ8CZwcUqLTM1PS70gRykOi1VW9pzxrVHw6XL7ag8Sl0IqfdtW46G77hUpqjIThTQSkzrgP/7gE+
xUPeb0WbKTJ8XPv6fNdDYN9RVk3dH7KTr37/p6Ao2NU5MqCa3xr6Ml/nhZqoNARndCsP3z/BF5vL
+BQYszJFwwWQlV/EqD1BjDEmho/NgNpRlYT64/d3+eo55J//JRTSKZsNA9k4Hxexsd50SjkCK2zM
MfpDXfXVDT5FQ1iwpoFKxeKHKGB1h7YQcGH1Ske45PsnkG/8H2KE8Ske1lnfl0iBgXvX8GlWMa5A
QxcnhRYixCYwnOby/X3kyvyn+3wKdjYKZV0rVIbMg5bfN02OTcugVzaNyTKCOVQ7+IEVuIKGsT79
Idh/9fI+xb8qiQzkksrZHwMj25sJQCfETh6+f6AvFpj+aY8HKuoLg2h0P5mLBHlZy2FMgDUWZIpB
m9Aj+f42XyRJ+qedjnTnGLKcdF+zMHGY+hZDZVmcwsJ0Q8Y/rnnt5mb98v3dvlgN+qd9H6UNpnCF
M/kggpRDUsU4pI8xKLqytLfOv3ykT5tfycEYti1Of72qIKbBPCw6V80ywbe0NMxDXev/s3dmO5Lj
yJp+lUbfq0eUKFIETh9gJN8i5B6RseR6I2RERWnfV+rp51dWdR9PZsg18DPAmYtCX1SXZxYlkTTj
Ymb/51lQytld/qSlcZp/PzNRpNv5Ja3q8RZpM/YhyhE94FAz9gggW98uP2Jhnhnz72ePCBAIniQB
RQWpBMmATBoe/R7GWXO8rnnFB1CzgaZXBR8Qdn50OyVJhDyVJEw+X25+qYMUD9DkI9VJVgy3qJud
OicoBmQFol5l+tCgmIevbEaWnqLaf9rXYWcg5RZBlHFXBC3/mrcmsugTS3+8/CFLw6CYO6rgUAGO
fJ3bWeL2c2JYMEgb1xLTijuZLfsdF0YUizcMsxYZFNERxd2NdISAVdzrt1Wm8S/AbeuPEYh9t31X
z6DNYnP5m5buWIhi/2ll0lracrwtRXZKohpISCh67QG5QSoewqAQ2Gc349R4VY+UXG2w5aaAIuMu
8dnb5VdY6NYfO+mz2d1bDFrhjTncQiVjfEUX+wPyi5GtsfKJ788My1Z8DkojjAp6N+KITD8KERwd
iYATg/wJdO9WJt8Pb/nr0Fm24nKsbGQZbyEc3KL2xkQxGTapLtQxUAMU0Bzb/AQpWKeRI1VlF4kn
03yBEhywakCbZ/fQ60d2JQBI+KdR6ajo3ZHK3wRZBdGvB224r00bJ9avDVz/5S5fOKUgo/Znj9KU
vAsHbonjVDxLkEoK5IHNhb/ptkMEEfXCB2IBSht+lrJ55DXbz+AfiFTfxeBIzO8nVmxqYf5Z9jwr
zkY/wGFJItNDHE07ucGrcExtCtINsI+Ufk4IpOfYiUBw1kIVN1gOKz1gGO8aG3Lrfn5uF451IjOM
WIKAFJd3KQrFUe+Y4PtQzQE+u9NO6Q7YYEisbAX4SwSp8NRmO9TGAD54F+WWm0mApQvQPbRtQh71
5MvK6LxvEZY9v/NZn5TBOBAUOYkjUGUSNyMEVtkhI7GYps1cD2+lexDjEH/f43C0s8xdhdwBKR4u
P37p6aon1eq8owN6pspNlGWbSPIJOSKJl1tfnHqqF4Widl7Fk0DlDsQ2voc6gaLHd79B4fcOYfdj
VT7mve/0+RuK6NIQ+kzy1MW5i1kXZPbK+cOcP+Ydg+WKr9VIFZg+0kWPto8It05A89gLMSE4imLu
8DOqj255Apikjs5HOeEEGaBxV1tfZrUUdL/0j4AWYOxJ8mVEJdPk/zZWu6hqN1NvIz9zmv86VIKR
K03nKbI+cRdGhyv+OoIC4ai1AT+C4AjdJugTxxBVXRmcpcYVV9nYMUiQUcCOOObegwa/g6b29vK4
L3hhNSo6hhED3TtEalOLIkeR8TvSNRDf61faX3p1xaOVBCKD04TUqQSZwjS/T4r+8fKbL7U8/35m
jRmkQHWOa4NjGkFqVGA51Gn+4XLb86i9Nw0VL5QJpD7ZsgSrpd2PNndYyN1Knir/2wxMGjJtZZO6
9BzFo4w+wRGYoPetVnzTOyCpmM3v0jQ96brhIyuF3WpGV145jRQPkqLMS9Y4ax9ZFGswIA7eRJv2
K9ukpfFQHEiHLJbSDCwbYPi0BFEgmfJuB5n17rrLD5Tq/DzgvgFZzNqAlhIEIwBl8antCpt2K68/
bwneGXI1gjyg4NIKiURkuhxeodJxqsfys4kFrgz8ldFe6CE1kpwXomLEENYRIsJgjFGKNKWQmZvL
c3bBktVQMiRai4ZAbhmiCfQJ4mhPOGxtIs1aCYMvNa8YMsAqRQgpLQuSR7iQ09oD8SnkIaaVxXWp
b+bfz6xZ6yaJmCXF2xeQD0TFn+7aCepRL/fNUuuKPQsRsMxuIrx8z956G/eQ1Kz317Wt2PCUJqSS
fY+2aamhuL6KDy1iP9vLrS9NS9Vmcfgo0h5zJtKCqrkBGNYOoD0BRR8gKfLxbih1Pq700tIQKxZs
chskHpFaR2TkQepmqh3gWC9/xsIAqCFjFuC2KU7RtM6Qkqf3c5KhTDeXG194bzUk7DdVr0Or1Tim
ZXGcov6epBmKq6qVc/hS88rqG0VG0dayo8emYxspuqcMjyF+cNVVn2XNI3828yFl3TGIE5lHvYfK
iQb5GROlPld2zfxNZ42jtyPcgiMxtwRqymi6rT/RHa3XznBLwzr/ftZ8W1plY5XSOPYTg/wlvQlH
a8UfL/W6YrKgXogc6c7m0SpZ7cRmBommCRy7KTHS7eV5s/T2iuVWRpSnLdWMIy7WUKTQ3K47haW3
V8y2iFHcnLUUyoN+65V5+iiMCfUX4YrPmafeO4uVpVgqBHSZgNAUQXmk/JRYoZdTuk1JdQB3bqul
dGU7vtBBaiBYt0AlhpA9sH+lpBCh1UM3MXSyshwufIQaB9bM0tAoC/Wj9KG4UiZHwDNO0GfeWCiU
yYsrd7hUMd+mqswU7I4J5ttPHiRQq23Z1cGmZNpaxI0sHFvUYK+VjlPYlcaEQjrgiUIERkN+U0JH
EWWjicu0HILQ5SN0a/eM+k+Wxlf2qUsDpJh3XdeoeQYs8BiSOHq2Y4bKHD9L6do11FL78+9n9j1F
ENUWlhyPMhZPo9T20BpdmVtLo6/YN+TvIdA+WMOxaKDbWNCbxM8/CR0pdlpQFC7vrl3WqGLmOuA9
yLfCk5AEt2ntBluvkv1WpQa5zlWpAd2WyykJ+ga9hMR8R2vFvSjlPe4BHi/7qQVnosZzUZ4BYQic
L49RCbnWQC8SgH3L5mCGRnq4/IiFgVYjl5rpd8JGhQgIWy3FsbnuN2DRxCsdtNT6fPw5m0aarqUG
cpCHIyt48pGMFJLzTOP2dSuoqVi4HyaIwiCEdWxR1HCjM0E9Vpnsuq2LqazPYuogk26V6BoLRIRY
2+t8Lf1kYWDVYCWtG0BULPQ6ihkRBq2gDyXJC1I1r9uzm4r5Qtc9HrMgHY8sEPeSaB9mhcqsRe3E
dbNGseHY6CoUImXjse8Nfxf1Sb+TDIfXy60v9Y5it0hLJ3aZ2FCVhShoHdX3eeJvBj++udz80qRU
lui+Qgy9RCLGMdRxp1oMKPfAtUqzMuUX9u2mskKzvGtaCtrGcbSaHWiQJ9KNx7iQ92FYrYSfFvpH
jUQa1EJqFpIujnEHabSxRP0Qj6Cw7JOVje9CD6kxyL6iKPyTWn2k0FdzaWA/QG542l7V/WrIseI0
s2Ow3o5J171oCEKjjh63Ztc1rtisJnqdBhYaBxURVeMQlNHCfiU7bqnb59/PnFmaQCMRrrE55glu
glHiD48/wfUD3nz55ef7jHc2d2pYMaVITsn9oIFVQYcEpC+ohtFH4guQkooj5UjJsMLeSTXz4fID
l8ZZMWM5Qiir7vFFYuLRjkBPCBq7Rnudnf246T/rrzEp6o71eX1s9OYDo+SVQBvz8osvXJ8ZiglD
ejyXoxHURz8D0GUsD51FAQRt9iaMzdTTk1WXKzNqwZ4NxZ5xNYdV3s7qIwA6EMa1dh0p3T7vvhrx
8Pny1ywMgxpnxO17nUD7qD4aPDxpcX9fJeN1rlSNJgJ9GJbCiPD2AHwfUIdtzwXCYPQkVN9d9/bK
IpxKakGZJy2PMbHSJwg1pIc5YLLS/Ut9oxg06oMB1Qu08thJ8hjk46HVhq/Xvbhiz1SPC4hLAXho
CtyqRyEkAjTYwcqLL3gLMn/Q2eyfprJCJAvxE5T3foMq+lxhPD6LIlwxgYV5SRTbRUmdyCcZFUfB
USecQA0VyaYjhOH1tRuopa5XlmH4mgQh2TE/IuepOZYQnvSQN7CWDb/UP4oJlwPwXhQSDMfQFj5q
zeQ2rbRvZi+vHF3FbpEuYUEciObHVAfUswsnug94n1zX+/rsws9G1x9SZDqCN3YcytaJUJ9oWUew
5jwoUF41OXVl55z3FFKKVpjj1hVJOlvJoC1zsAgL1i7VlyJuumK3HAQVRFVbPCGEMJgNBULo3qag
9MgvvQCPNbm1tE9681rlhosSK+hlg1wY7VGx7eqzDJueb1NIBLbjTR3OCQI7E4LEDLKg+EsUpbot
RPGivQaBWzt7RL/QtXDswszRFZdgWNkUA0yYHqGMiLfjKNyGCZQNS1ZMd+6Bd9ZhXXEMvpwgbgnu
8bECw7uo/B2EmnfIWLshAI0DVPHluiFWPAQydKcqgqI2Ioedeeggw5dCwXdl/iy4B11xD5aMhAFa
DgBaIXZYKBu8iQf+TTJwofVkzcctdZTiIeCa7bLoQOnSuuzNJPEHqU0obIUdpMxElS0yj1eGZCkt
QVfcRY9CPKheNvlRG+903ZpraJxx+DHZMusThaDNkD+YDMTPAFXhbLiyGxUvMgJbh/SlJD9CORPh
XRIHDCpWbdy+VSMZytdpBI758nR4f8SoUB4VCx/xwCDhHsCuzzz3H0TB72pSnwAPvi4QSG3FbXF9
omVoBYDgtgLAjAbyk3EAFu3lL3jfMKmt+Kw2i/S6AtDFq01kxYLpRyHwxw6DX151rKVq5lBtARTW
cGJ6g8VRDksAZJZHVMt/uPz+7y94yB352anHeleGuZWYnqaxLUjd96yPgpW+WWpb8SlkCmwGsQLD
q+sKtUc2lNAgtLAWZXnfEKmatNObDTwWirG8siMnK6xe6kgDgQKy9J3+CYCul8sdtDTAilOJc+bn
ZsEMLyqBCK/LweO0qWaN+JUBJktGoExQvSNQ5omw7AFhC4gsxIbBWkBZPZLqzcp2rew0mJ8M8AN6
SvYRIAkxNElrrFApCul1+emq7xTKRA4NHktSAITRaNrWj8UXK643wEC9Xte8svJmdBorEgvpJaiU
BPS+HqetOYu1X25+YTIIZRpHJjTAIZIiPRSe3SYU6K2oC0CpSslHaxa0z6uQXHWXixvhny1GTMnQ
dySevBYJiDI9ArO8a6XmSP2FBPTt8vcszDqhrJMd9SvEyhKge8ueQRE+0E9aT9NdYAAtevkRC9Yp
lIkNZh/YoNDkhEKmXwHGPaQgatJ4ZbO41Lrxcy8BWKdhj9tKDwRu6g0pFHVkaHQr1xJLrSsrI6JN
tl2C7u1puO6+BdqVQBRikpvLPTNP+V/3QhDp/PndbZvjyFI1hme3YGwUkIHQBJRhtOq70RiHuEhP
cdCuPGvB+G3lSwB75n4n/dFLwVf5DCFPHTgKY/wcjiV0I5AID/m0y1+10Ge2stYa2jRkYVob8PTD
SxKkKEuZVnzHQtNqIlsw1EU8pZrhFSildAoymLsJQikrm4Sl1hXPJHpJTWabhleZwNcUeoXMbQN4
0svdsjAAXHFM9mAmhfTb0QuG0fWl/WpM42+dVu91KroV77RgzWreWR5NbOoCbniz4nOXVadmIEDY
0C+XP2Gp+fn3s4NZ1pkoNPOF4QXQGNd76xTJ7BRAse9y80s9NI/LWfNCVtxOKsa8tBPPA/AhGIEt
hVacU9lrCUlLY6w4oz4rAaPPB+6R0PxQs+kJ9NMVX7HUO4o1l2ae1qi3QPE+qLj3QPtq2AXGKC5C
Tomk6cokXXqKYseMSIIcMwrrsqqvkLJ7DK324yz1f3kMlppXjBc6Y/ZoRz7zpobfl6AfgW0DCfM8
OFxuf2GM1XQzjfkRMWlqeggbPkDpbV9P/hfDYgcfnJXLj1gYYjXnLOSgGdJiMrykIAZSGI3fw5Su
TNGlthUjpnafMujDjp4+zB47bPimxjq9MrZk7uV3FgQ12wx6pQEDRRyvjizh1q5GB+i456jTDhW4
qiMrDxBkuulNaGUK4/Vydy2MOJt/P7O6mNnIMZTF6FkGg6Zqoem3GRRyt9GIEv7rHqEYNpBykBwG
sMqD+sPT0OjfIC35laf8qtsoyhSbDlJo6wGMbHjd2HukHQ4SUMrLb740XRWbriaLSSF7w2vQQ7tg
MIu7sM04kn5GiKwCvXxlDylWLdoRic4Eg1BK5Pr4CWtuWWaQnc1NbeURS5+iWHYFvaMmYfno+VBZ
gyh9rG1s7G6AwiyLTd4Aw3i5yxZMRE1KI6jDbkhWSa8NCXWQSTFAThyE+MutL8xWNSsN5GgoEYfR
6GVsiL2QGTWUlYoOMmkDXbHCpUcoNt5SAFQHaDZ5uh7egXZ4WwIxJnz2eN0XzONzZm+i1gtDMm1A
WZ4ubkUoAQ+1QIAgDSA71z1CMWmIaUMxdvQHL54y6xZK/uGmMSNxyym4R5cfMZ8Z3/FUlmLSRNCS
ChabHgNBtK9d4OW3HOqDif6aCM3lzR6XlpcftTShFPNuBh7RqMlwosuBu6Y9jw6aKeqVU/FS64qF
41qFVY3Eh0TgOJ4glwrZOs3OVt59HtT3ukmxa7OysH2hGAm964tNw+uZJNfVnijEuCn0dm3rujRn
FePm/RCaKS6b4D+CdpeymH6CBD4wF7KrV/zHQkf9krbW1imqMCziJR2U/JwqDGfdYDaunHbJwieo
iWuiMibQdDjxjPwug7o8lKhcI/08Iw/TunWDzNhm+qeZRwseCXaEQG5BwQ8cdCfha4ekpW9UTD/V
eq2pcko8iRDoU2RAspiyaG3zsPiJ8yw5M/3eoGFtRmjeNx/08TXPoMhJH7MAnJqi3drhqeY4dsgf
7Dl8K5fWXIBVWsOny5a01MWKX6ihwCXqdgAnHMrmj/qEYp8mifqbgZs+WXHQS104/372jVx2OkdJ
wQD0dymfciRRvGUgXq58wVLrii+QrVnIBIoAnmX1j1qsfecium77ria0VSwcIOKBlQWgItfs6X7K
ew8+YW3lst93BWo+WywGWtHJ7D1bFB8sHSjHtkN6r27cY8P3vTOBFkbN41Whaaomt1kcgbkRGQ8e
8kEAALEYQAya0DasrKvrlkk1uQ2an2Xng4DotTUBKYuFL0Od7xvb/Hh5si70l6rKYabcN4EKGjwR
pvuO7qaCe/gHJEIdmxRAKY3XzSk10c0y/HLUKtJ7ogOEY0xqMFJGq1jppoUZqya6xTpHCqAedJ7F
/MQrESPq9GG87qijprrV4zBWKbY/YFI0xY1tx9FnioV/LWdmIQMXms8/G/PYpCXQ7engNYaW3ZGR
90eCU66LDV7sIveBfSyrNHUQao5dPRig4DqRNvM0xsSKVS51n2LwWqtJ34Ksjqd1NogDReAAKbsm
mrXgD1W5jgbJk5AXZ73XR40FcJeGCteouCFVet3x4Ud4+MwZloWVAvky9F4EUSQz0+91DaWWqXU7
duOKFMhSBykrfw8LzJKh6jwgTtJtVoD/OJbj2qK/0ENqNlzWFWmm993gQZMWaYgijvdmQ9IbHgLB
ednOFz5AzYejejowblYD/KLRbLWsA+rOhob75dYXvIiaEFf4fdy2bdd7YHjelbx9QKKvl5nRp1Yz
7+JI3Ag/aleeNS/j72z2jPn3s9Humk4Aqwr1xjSFVD5Hb526nvJTOzJ7M46tvTLkS4My/37+nGkK
hz4IGm/AN6AM5fcykYeMiM+Xu2xpQObfz5rPCTT5qwRWUXAe7sq66NwB8nLX7Q8MxaDbDNLMkFcD
8YjK4s4o8/6QQK7/uk2qmhYnBNJOQczBPjiHfvM0hsNmasd4e13PKLt5YPV8yB3Al0vToiEYEtN0
akkFXvTl9udt5nsTSLHleffB/DbuPUaLlywbQbxlZJ/58YH55LfATF4vP2dhhNWcOJsmBrN0YwDh
ToCiUlvDxvKt369rfLbEs+mjg42VkQFDIGJqbAG8YS61TLbiUZdefe66s9ZJ0hsaUBGDByhIfiO0
DOC1alhLt1uwrB+R07PWh84kvOmTARv0HbSup100NbVb2c33y32z1L5iucCoJrgVjmBawXik4BMP
WXDHpzUx7qXOUSwXhgVgfIyuL4ws3zZGT92E+tqVXa9YLs2jDPVXZutxe5ad7oGyDeRaYdrSq6vH
cKtLtCEXnUcRj/JQPC+hcVsM17mFH/ubs3G1KA2joAXCPTZtfdcgCLAHAmDNbBfWmB+3uWet50Gu
jxV49V41gikd+X3m1mAQ0dCPoByPBLC64cydNAhtXp5GS/fEaobc1Js4jXN9BDGSTyA3pTFgYRFY
kWFNtD1DbeUmBoDr2HGtrwF5Jd2mHsw1WfCFWaymz3FgKEukHLeeEbeH2uxvqrq4l/y65Euq5s51
MqNpoU8zPrA2nZqnB5nZwIcBRmqV100INc0NeJRIt4wQGzNc/9wh2jp+Hbu+/Hh5fJY6SDFzVCga
JUA5OH2lPWARDPBX/AZYJlRyV6bA0iMUUzcGC3ARgFi9DDFQDeKuIEl+MOP8uit1NcMtgtiAobe4
To/YBBYFmdHUSMnaXu6fBWPXFWPXbcTVU44oSiHy/veuMbLXGpikK1tXVmkbmswoTsBBHkXj3St0
rKYbIwMY4vK7L2zydGWNFnpva3Zd4mqARC6kgl9i3jyB6fWtDkBhufyM9/vHFPOl65lDCZF+rCG4
gA1eXqFK1xjBwJBXzXxTTb8pYoq7whZLUIXEDyBaTGBrupaTl8uv/v4WxhTK+pzM+LNS8MFrcwq6
K5EWFGSswmlS4zPnVM48xJWb2/dNwFRTcXII6lkAYzeeBbieNjogLjTf69TXr9olmWr+DQ/BEcw6
XDRnWvE5Z+JURZb1xwj/r5+4Gc0PjsZrUco6CsJW+df/3L8Vd9+zt+Y/5v/q33/r5//mP58LUEUz
9a/89F+g3T+fu/nefv/pXwDWi1r50L3V8vGt6dL2X2SP+W/+3/7h395+tPIsy7d//v216HLU5z++
BVGR//3PP5pRIETHLP43OWRu/88/nL/xn38/FHnwN1BCg789/e/HX/67t+9NiyYI/QelzOK24IIK
Y96fDm9//In5DxsCegZDLpUl+BwgzcGXCv/5d8P4h2UJ5EownZmGacz3d03R/flHBNnbXAjcSHA0
S/7+r+//8Me2+48heZ908qO44L9259ymBiXEMnXTxP/TOceDzq0TSj5jhkp06X359vIcbN8+H29D
5ynYrCVxKLcufz6I6wYxDWEa7Mc18pkbMCrad7Iho/dJurqLlD2ndyf3+9NaSqmiTvXHgzjVoUcm
LJ1wdUHvZFXkNGykJw7Gnuyom+76g3WXH8pDcDT3xi7e+nfJZ/P5bOT/7NlzZsyPMgq1JzkuJw1d
oCd1NfTcSxzIi3yUXuf2u3vNiTeJO+1zB3U0buyu9eeP26pfHgctGB13biYR6j7NT8sg11qk0PL4
e4riDlCfzazZ+PLZZh+ngu6ApN0YdefEonVly06QUYUUKbuJwhDK3MmNmXV7VAx4lSQAHMldC1EV
JrIHY+g3Wf0a4iqsyN/G8WDld9zYEhCdp5xt+hayK820gT6Nu9KDP7vZP0fu7JOUte7/1cj9vPj9
+ljFBGwSlVNfoCf9aITGpb6xoayHm2XEZJ3LX7j2JOXQ8d940s/LyL++CdkDjDMYHVeepGUxkWk/
SC8ntcNk45q4QTDBe7r8Qe9PevZfz5kX/TOr/m9O+ne/ihML2D0gmmBpPz9twIVjWYNl7uXhh9Ey
vlXsu983Xy5/088Hnz+7jlMBp23b1i8rZadDG1gjyMEcqhK86i+JBdhXswH59qDbzPFHf2Xz9a4P
xnbh30+cp81ZJ4bAq+VBL6VXbHV33DRuuMncV+aUzl3rHsTm8ve934k2zoaMQQpLFQYx+CTDYARM
NOZQPp8OsUX2cvTXrsR+3H394qBsYhOGWWgQtexMQgaUpVUtvX6DyJ/bHyIXR9ZNs48e7Jv2FpGi
e7lJNvGpatzC03biuLaXUkKTfw6lbRlI9iG6TrFU/tSxLciJ+ZQQBNsdy/lSOUDQ3Pg3fPtqO9KJ
b8XNGkvn3aEUNqCnJiE2/zV7J5tEAMmbyTP27bF/Frtsm+2FC3bxXeh1N8nOXnGaf8hdnvez0HE/
Z1NsCrC4QvJMMUGMJXLoQjIgfyQGQfF1ml798m0m+oahth96cwttKycHi7eU0uEYaDplW8Bedo1P
oIEeuZl+24a+aySIoJqtkyN8mg3ctYxxM4oHDdg7Au57MX0jyDLkrVMZ0PvPerdH5r3d3LX1bTzQ
3RDgxh5n3Kx/pLHhAsYKil7pVRSlboHbjPs8KQ+tCbm6wAZOM72ForuTtCEA0NyV0C6nDSB1cehw
iA9E1iGV0S7N+t2EMRPGBhF6KH585QU9UN3flvKjJcHPzVC7/eIDfQwGQ9yfjOSRjE/UALCz+jAM
hpMAQ4kUiE3QQ86usMCOy++n0gIGsgKydWZ4wucTgTpd7vRlCbhlssG1A5w/iJdgWIgmvsvll6Kx
vdL0b1Jbc5G/4cjS2oUDuw8z5I5W0h0S80nGD4P9BVo4oI2njl6YOxb2b/qUI8v6UzGN26L2ONvF
1bc+RB0yqTc2iB9cfBOTuSkgHDWU9kaw+pAO9bGYs7ONwTzZPXoImi1U3vfZi0RUqhkPWfU6FkdZ
fwp1Gzglc1fYd13nRUOwjVnumgP5rGuWMzM4G6k95gX7RCNtkwCjHIDVrrX9viijZysDbTRsHmMw
vHXto2k1j7JvNxIAPoq48WBX+zH6EOt3Q5NvSm069OAgD4ixx9q4bbLCrZPW0cVNVnwQdbXt7fB2
rE8ZvaMjd4cBex9c4BTV4DJk+pP6OcpM/CPfo+TSlfGuDfcmkEOFnt0Sv9kBBFqCId6JTRfe2+2u
0vVD2mXbkLeHjlF3YjUEegGiLJp9xX5ve3+XNclhFKjvwrQdafUorAZTJ3YC0KP1rNj1VrTJ4m8W
STas/t33s51WiLvU+A1SpdhBeUOCG+Nwzn0UYApnrs27m6lqNpMMXFI99Jbp9M3XNs3uav2Ny8cE
pqGFfKNpJxG3p5JYbjVuM/qF6cMGvIjGvs+7g16yuyzvbyBivy300WWpBL72kE47MT70jQ6wNT/w
CmOQWE7fvurDcJsMv/d15UFBeZsnLyw/9SCZh5OJCsoPbfEKGttQnhoUGekg71lxvtX99Bm33k4C
pV/o3BrgSlayOWThswi+68i4C24AGkJjzyQA0bwvDvXQ4PIj37Lkd6AxsdcjEG/71OPIqddOabOv
UwJdlyjehtm3MKyBiEetYQ1Kabw1Y47ZGztFYt6U2q3WDW4fyY3tA5Ad/942j53dbgdQVttyZ+lQ
atoFluEUwVtvwtXWoVPBpAYU31QtnCHIhwbrbjp0BntO0r2dv/H8UCMfSgdSZEpfDC3eBfOGpQXt
N6vcPIo3GB4n7T2jOXKR7ybMkpgJsPa650m3wY7+5vuVE8f9bTrYD4ElnnruNeSUIaWmjG6H6GCW
447V7NQxuJjmiwa4pwmAtsiRfppvjWHsXOSrHqcAlDoa71j3KR5LVyafCZTogEQ5ZA0+503GCagz
7YdSwvkZv2XjA+5JHYqtY5znLtifPXkaAy8JoMSNjLgMp50oP7QoQeMjuUEWSU+/69UXGXFnCl8E
o4eyZA7N2IGCtFtUvaMhSSjoKqfjH3ycYbp7lj3UaeCYUGax28bVZe5FRMsdI8JRo/3Y2xlgo7zY
Fkn4lhLzpm6esuALtbR969fb2cuR9rME27eYgn1aTK8WDQJAyt9sIhzNandt4TtD4+uOUWgboEEB
f/kW63STp1DdzkJPBvVrJthOZtlBH3Pb6eLwJRg64RigyGyIEd2nIzAu7egWFvq0pT1I2umHumc3
lniIKUIQ5DWG8kLUJB7Ld2bktf1Lrd8Z1WedfIWk9SNU8e9TPT8W7LWwOycV4GEFXyu8gVl9Egnd
Sj8/CaiYgCPrDv3Hrny2SrKROd8OUJYLknnClt5IQGgyTn39YvS3dpiBUF24tgnHDt3lYLor/Jld
/DEqXhhLNnmb3tXTc619zYtpY2JtG6DgM/W/tfmJA9E9Eh2cIemmAnwI8YyF86DLBhtq+GbGbmUX
oawZwcWKkl3MoetlRHtff6Oh3Bdx7AxG50yQRWuYeK6S+iWk5W4g9ZbBMWSljT6asA8p7dts+l1I
cMhT28m6wGEtCqjxWEJvaTM4WbnT/fxLYX0zxvEUgatrBuFzilBv3vTYlPYvZu8fg/LBZyAUWybA
uOZNU3igsWPHcJoVXypjbi2HxbZfamJtx5g7VfJ1smXg+OSFN81hqKdNHle3/li5Vj/e+ElyMzKk
rGk7MiQYWJylc+ygUAJgJ+EOCTheYKUOX6t1+2XjqG5o5g3s2XYYtXqt1kcaSgb9+7HKXJAd9xqK
98ahgsWJvdmDTkRKxxiLbVno8KDhjQ6KzgBvOALVXViPAvgvE7OSBtpT5WMAAEEz8/JIs4+XN9Pv
vyxO34YhGM79alLE/+zLzifZX7aKZy+rnHRTzkww5ozRM2qgfJHzP/XhtpAAxBUVXLS1bQLURtp8
a+qfDdl5eg0hziDYliYQ8CgOb0vuWIaxg8b2XZFrmzRmwB6zGxquKdT+iG1felXlAPs/+KrqrcU8
XXEFY9ooy8WJUdUAYLTMkbg9jSjCwTpQZVjvdOQYPKfkdwvo6svz7f3tvq2jdBl1JIZhqJVXf233
/9ru/7Xd/2u7/9d2/6/t/l/b/b+2+//fbffVmMi8fbJtYeF/JrbPavqeYQW1NhhI3+vN7iCi6dBV
92ODLWiwpj2kXuwjnko5ZAgYQLEEeyflXAGRtT42yVxIhvuOqI2cIm6dMv+g2ZPDQCRN+LSS5z2n
Nvy8iQWggXLCBTeY/YvYymRElQWtiNHrcbOS4CzJymGXladi8F3cimzCMrsd7Gjlgn++8P3lqYCQ
z12K0LKaudv4MRnb1h48M3qcL1Rkuybm+uuY4bs4MUxiUZPrTDlHMGFCC5WzwUsmIAdxKVX4odOw
0A3zNdavGq2YB81GKJfjSUK31Kz2fCI6l/OjGKSNoKzldLh0Ru7qyr763T7DcxCtJ4Yt1KAxR/4L
NTNkeozNKeufs2ZNYuXdB0CNlnLTZhzplj8faq8YlB/FF+q4owCccwT0ifELLS1EConvlwLz2/xk
avVGImLrQ+w9s3/rubajw6GGnggBuSHH3ZWIGQTcRuBdShdo8DJhTpd9jw2aOdD53PFsuCWlsaHI
10VNhtv5dxYFojefXIl7qLYcoVOOnBjcrAj/CVXFDq6b0gFFOS2oUMAQrpx73pnT59822/bZncC1
00ChwCFHA9Pt/DlKshK0NUk3VQJZCp50m+3gfvqEyIfzLdtGTroLd5krtohjOanTbb5+jJ3STR8k
gkkrX/vebPk/7H3ZctzIkuwXwQxrAnhNLLWSLBZ3vsBISsS+7/j6cfDMtMAkbuE2SfWcY6OW2tqs
JWMgt8jICA93PClR2ufHvcKyNAENzGmZ0HWgrwKbdzCmnITgSRNqoyD6rVwjE3zpQMZYS1sjzRya
lL0houKjaYcMiBOcxXSFcoQXXHNaa0AeUAezZP/U5ebYy0zw4le6GDUUyGa1KmdlAtlKcrNV4tTs
0gGuUfC91AhbgerplU7IGjmYNQkUCnIdW2qriyaye0dduxC9QIYLwEbkc1Ht2bgxwARJTXsAOb1Q
tDtPuQa5mEJzJyHrVFoijvhQ4ntbMIDKxuoX1o5VOSctNJ7aGuDR21sFC3Vx0dHjy12C2inKJgvL
wlDK/ffumBhjDjGP/F/Mj8aAdTZklGk1MzcT+nTTft0Wgz37kq25e0qfjIs5XSFxSw51CUAYrdLS
Vp4BqgbaGfgXKBaX/rwraGWENmcuNbK83e4ffBYK7WP6DGVTVu/oGy2Ptd9Tlpkx51GsCXKeAq5j
OSt0Kxqqpawcep6tlsRsP0Cf3vboZJCMU/mKqbnrUv9lSmUQEl87DmMOjplCNFZAgpKX3mr8TECV
8ojtPN3vd7f3jz49rlar/c3rj9OucO6AK7wMiAkBsErS2K69DCr1idsDN1aYg83RwU6uPYOz5E1h
8bZioKxsLe3KGe87QkyIjhOvyKLCHD2SBlKOP+13gCGuXbk6C7iX06OataADE4FgADA+dttLSp9L
bgn/HkRQBpUE2UTh53Daxpy3UkCA/5cRZoeLqSt7XIxsr0JVWpgcTnNDZfOhoDxdWKU3zc0PW2Fi
i9nictUq6AdBMzaPFpNe6KE/Bb55dx+4IcpUPyMVzRt8gwbxgFZRZAZJbQXuAbqRIlhxFfdqiNLz
LnzUm8BUQG+qBLql+KVR1MROyodORRdry20HsTCE5EyGKktSxAdB6CxwyVE5cCxHgAp1CcFN0pip
rFC95WiN8qQgnIdVbYCxxc6dhsYhKGrLZFeHnQHNLJRIW5rig2pv70kt9UlHw6Ggsfo01OjK5Q9c
jFJ1mFCvSKhbCoYXJateb+2G86DhdV4lUMHgyn3k9hvUaDa1BlGskYvkRlcGGus/0rQxeH6fZHjR
BHeOc903Ja2H0orIuSP7uNefTy/7W3jPLoWg4cgg2tR5gUX6Bk5VyKEiIWIOXQhZ8lYTCFugl4xI
cq8EX7ebQbDjWF7VpD0IEhS8CrQkt2OVVTI9oBLqrDbxUtrEg0BDTvxZpuG6KnxDI6WtYa565UkV
+XXS1+bpT587FYI2hvl4nmkKS4fy94PwmXeLIsqKCjyQDk4hnrm/Cz4o9bIF+QbKucCzXCfxj1io
DFmQFiKFjzUB+Z0hxoMkWVYISeH2aGWugaGJTQJ90Z6P0UFzDPp4CVo/Uy15b4856n6UdUIXYGC5
VVvyNtsUG2elbbNDuPYtBCl7cq/d61uAGyyHPvnmUrvr3D3+bsDM+W9SKNtB3hHEhTQWtpz/KFU6
HbSnykTxmaIKuyLxw0gC3esRTYSttNKoSJdevkufwYJiW6EhrSzmYC2rqxviokoVi6bAu2Y6ICAU
nFVSJYYWc2Cx/pk7OnCuEDTVHkgLtcg2Vw942B5TKNYGunuuO6+nt/fSKr3FCZNHzD++Sm83xuQD
/tnpmQldpltIYCp+UA3rPU0YKZ2CK5L/1NFqJpKFJmNh/mDCM6JYBz/A8rJEipJ5Pp/8C6Qt2ehb
NELLMztDMFqzsO72klGsljhq3/iDWJeMch2PX+CD+/D4/7/7nJvdA2RsEFAIQJSsCMWn9sDoCz8s
xhivAtwrI6JkfKUQRlLvjU983s/OQfyxrnzJUMoKShfl2pNco+eXWFJm752JScY7fvO9o6JfBGBX
YF5ZCo2v3jvzx2lij7lQv+c4ve2CDys4scrcrl7iSbynyN0u5HJaeOpOBquWoWae6XYNyJR+qmm8
4gCgoTXEXZQRkxpGphqEIIDm0kMFQvje5R7Bo98A/FIsRDFziy2hK0PUALuX0KH/PlX1zclRtO6o
BErPeBxp7HI7Iwlr6/Rg+Uke4uAMcE6q/j3Nk7ecxzsbzBJLqZgRML4gh13FZ56kW5o6LERLcw9k
Bal/PCNBtQbAOIPT5uVC1UsehF88UGSBCwI2PqZSsZUDwBRL1wh8CF0XCuULoG95Y+Fanl2wiXXx
/YL9GwXMixPH3JnfO3Gj12KPIZ6msioKRCMKS8v0TdWNtxjulFlms4Ajy897F8kqV463RL1yPdfw
lNqO6pfUyW2wNZtK8+jqydIuHXMnpwwz++TbDM9ditN5Zhb5U6d8Li6a2hifZpPI8Gsgprl33tQY
kzf6jEuZK4YoyK4oIpqCFQVlnfcD+o8qhszO32RszPyVmZ6IOpDiO7m4jTzQYQIOftonzl6x0+lj
vL4ehFUT5iBYb/CAK1diYHE8wLF4OdVOaIjNpWzKtDdju96RoLASEXIq1WGJj3PWM08Gylylfah7
bt6j+CdEqe0D99ugJasXD5H38/R4lwwxMeHnDb21qH1wIqCIGcvdElqEmCF5AfovwhTg1n7rr/Ot
sm4O0p18kM6HS/0yOuaHfiOuuU26Gy7E41JD1OzGmRhnhvltG2diggl1f9PGWZpmlrb/e6d57oUh
/ZoDtu3sG4AG8+cVhXJ0AvNjYyQz7f9wSDybl5EUReVxmJGYZJ/dvyk9NLsuk69gJuk7Xn5zBWXw
QaGGAHlhEW9OJlr5TQXl2YOvoykdoBAJeA3mxvhUvWG2BoDGdwkNugKSrDJz5f6pAfy2GsC4nOwl
AzIHtCPIwDmRDzyBJKy5JECWK05Waj2YpZzace9cnr405zaVLKiIrlCWU9F5+j7E+kSZbLaEJY9P
WxUYe2xd5rb8Sgnrjcr9w6RJeH2qmDJVZesmRRGUUSRpQBKolDdUGtLbkN4rtLYqs7M7O9pUeySz
zZLil/F8wVscfVbpD8Xk7NxS6fN1R3UDHMu0Qp3NNxoDFXQrua3NGhgBPqXSq7LlVmP17ZUzb65e
T6/G7JrLwgj4wjkXWIBR+rk1n1+REdSGM45mG5l5jMgBl4IwTep2oAsJzNQ4ZEC/JEZPF5Ed43Pq
w3pMLLHu5POWxo36wZICDg1BEMFPwr4VUNcicd+jGivRx2dpLa0jOzWO4OAx0AlqIGlkoP1l5xyX
gAGzB2hil/HKDRTAO8VXul2vNehsraCoOWT6QnrjLQn0cXSaqsHx6xpq6O+PaRF0XaxnXg8WSWel
uCAEEW49KTiXknte/9mlvRGiqVAWPCORFSur0YQ9OLSLQFAGVnJ5C35OU6/Qf6dpqFTfylqHEs+G
a1+S4Bh2zYPuORQKoTtHaJ7b5iksr5BH5YdN6rdWNTQ0qJeoQmdTAKDUIcpI8CLjrL4fkl8rBT8Q
kNbcPnIUiJ99RgO6cJ6WjLAh5OeMjJP/YXEgT4VfuiDB0b0fCXT92rb0AaGozPvni+vj4UGjN1c/
TruG2TQRwq6/rDDz1UMzt5RUzBcwbfTapZyVYFP/f6CW5iIsuAWgNP5VYGFTJGLgCWBzg/JH8kBU
tMNKUCHv3fBBrMVnP1MK6jlLYNS3wtCHOQQHjixq/Oi+mRDrUzCU+VM0McKMTPBFToW6EnLOskZl
yApCaJ066KiEJB+QxE19kcvpRgm5fd4H69rVXhR09MtquIucvdKYqP8X4lrld175A3yQ1BfljQiC
mVIg+6hPKV97IF3ozl3dMQS+sQXoEQDxqiftwS1EK899s3ZTGsXCcWFzzKV+cIUjQCXIk0Cl7f0W
BDtr6mo8ksi3OpUNVbcl/gWiXroz0HRkISloc8OpkpHUCQ2XEWBzT++JefaYBZHcki4ERhrpXSOK
bjTpUuLPPSMG/Owu3zhSR5P4Dq2uxtKpmHP7CqDgwEuJwDGxj5Jvc/uzVRMF6AMUB3SckzfI07tk
27fO+GygMzU/rsjE/L9boMMofv6rIqEApg1QmIxCrsRg3L5vx8zd1wpQzoC1SaqI1Xs/cZ+7r2fx
O8C+yCIZSyKQ6HtvRQUnhczppNvtUprTbPMoGheZDdC7/bOhL3cyJTRB6m177lH+WTd/LHHYzPnw
qf1xFibbQ0aWKK8bxAvqoJu9fqFG93nrWV70LCc/FrWolqwxc/o7rBFBw6sIPQWoN70fm/ot99Nc
ZK4QPGFkMPmhVZjZr9+BYJzfRBObzJ347Zto9r6cDpq5L/8Dos75IeGdi9cVcjmoLLzfPP9BIcC4
G9gICr1CaCdHjkpUWcf2eW7GeUM6oDe6rgo8qyr++UD07c32cUh/WWIP3ed5LecieGwJRdTB36YC
dfF+V3wygp+LVQCABqLgjTGUTSOKOu+kcYwIntvxK7IqNvoFkNBmYIcr8ARlO5mKdrtRtqkdbJf0
PrANZvbH1DpzmFWSlFVZA85Iihep7mhUXEIsy+7U+FjHneFGOXhKfLMBa1LOqdSVC0T9GQGdhH+N
SghIwmojA8JWvVSjx5KIdizHIJ2pdgXvrbTetyIpuZDjlzADP1xb2egts/DEMBJlXZb7UHsEsgrQ
yR8k3DRxuwH9DhpOPMMt9wK/F507Nd3n8WsjD0YmnXdkk+d3hdODICSk+hAYeelsakkxKvWl4tFK
w4XrCEDfrk7Xpe7uujg2XfdVILpREQ5wWM1wCp0mKm/K0ZPoPnYSkjdKQtuuNGIfcuxue16RbhMp
+1I8pLECAgxbHrS1l5976Sbp5IcmlNZoNqRtDVKpGiyF51pbU3Q/9lRIy+tEbswhku1GbW0neVAl
C9Q1YnMH5KqZVgJVs53eO+D9Um2/uAnrfZd7G04qaB1CIazfSMlWlyNa5IFRgVYq4K5TnTvENeCf
nW94fUFbIdj0A087EYRZkilbGSCvDmiZBCq04HUDU1itPUKE08iLyNIqhQI2aUdabyaNT3spWEcl
R6s8vwrbjjq9so4z0MNlkpEB0lpLIz7jqQlBuHYGMew0vXECW++foZZgdZ53KWuvuvcii56ZtT6E
hzOaoMNSB6dTlEjU4XOjzleVmpmaov7MJHctaJ3FB5BYbPgN1ExMyMdbkZpYguuC40jG6wPvEBIf
NK0yG8iHFk1nt6lzDAbRbkD8kkQSBagedF3crZ4Phtyla52/yN1j7gbmyFvfcVdeH5k80M9RdePK
x8r3adG7N7X8mmT9ZuATqpPGSOuR7yqx4zqxQj1Yd6JjDKFiBSW5rlUZcG8sDP/AOf7WAXsOX6dW
oXS0j16D9KwULp3iR8v3K74ULwOVXwAwzoVLI2sjMgUCSKJZ3bqvk1POxbxEQs+YihQssn7jB02i
QX1IAMzpGgB7vRX6Z0HJpdHTD9AlC8z78xMW5gKwyRgIE4B9lvFSmr0Kfs0VC2PiMFNE5jmkpWoQ
efrRNr/1rv1zclndg5ZouEpe+pW+vq1MAYlTf/XGOGiU9ku473qriGib0oSzvGNArxLj9CTPvjmJ
pKIqib0jCSITELpxLnVVzKHFiyPrBG0YDddYQGIZNcjDKrdeC7VD3QiuWf+pOd0Vyu7UgQ/1kJsI
kRMM+YAOmbyw9h9YjNEahTmRR7wnCgja21t1sr3+E1iMZ4/oryGxuw3yP3GhjdS7tdGvCrsyeSTd
YitdOW/tguEGaVRDMQpjKWOuzAGUCHwCuEB5/MMmwnIPPaO1jLPq6Wij76R9WaSWXrUbtW03Gpg2
WyWxEhkE//6L4mlU7a+UWr7VE3Wl6dHOTW9iUpqdJO+D+nwo7ZCgb1N8dQP4yfDK83S7B9OaIIDX
sUWPoI9bppDRFQNytYqnisPbhVTYJHpW+8dQAfdhW6+zPryVRWfV6VCCVFQLYHzsq2vSRlYQ+TQb
umegy+5C5abgfpze87MgAFAySeDWHeOmt/M62Vx+LoV1UVbDjluDuJ8CyEKfxwZeYlY7iJkgswV+
UBNZSvpjiZZ11qmpIL+VEBQS8DW9d5uynFaKHzjDLnJfwLBYDPHSgZ7LmyHX+ZcFxjFXQMBGgQZn
A6o5q7LvLzxTR0eqbmRWaZ7z9HJpe82G1CC40kfgCgB/rOaj+2Vu23mnBVY1UUeAq/IsqqFEe0av
iKAqDpEbHKPdYa0d4lW8enm48Sxu415wB8f6xK4Bp4GgAp5DPpIG59BuTYbaQ1BjxZSj7RnISB/I
QTmvtu4mOBdNHhWveqduwrvmIV6Qf5iL85FakgC5VfDCZO93DsLcIeeAvN7RHMPtedOXLrvOpQBh
Wm3RG4QEdonu/dNjni0QTMy+eZbJSdEbmStJpIz9Q53J34g3kEqzeLO8Em6W6KcXbTE30W+1xTxc
IEIe9eBkGMc1mNxdeQkuO2uwhptheVxzfl+VgMSG8xVRS2SO/Pf5/dkW2allxhW4dTqQpkS5X5S2
YotSrASGU+6G41RjcEHQERc0R9uikhVm4HdWVvEm7zRGEtyGjrmwk+Zirem3MNFcyYlJGXX4lpAi
f/n4LFAXfacVfXkIqGe59mlz80/Tib23O2Cyc/88Tf88Tf88Tf+xp+n0JDJ+Pa4ROcgOelDDvrCj
YCerncHnN216o/KFnePdfvrsz4VYU3uMbwfVc52XEt/vBNA5ddUT1/4tuel/1ZmmBsbn3sS15HVb
dHwEXZDQudI6VH1BLh65S1LKCw5THIc5sfI5TYvZsOLX3cTi/74rrHhTD2KzsNMpZJKjA6LUetDx
FioEkYpFSt3iGLaPsXDhRYYUunhTps9JYddIADmHKHu8VJAc2kraTZ9sa/88ym4F91ECwX4tBujK
pQ3+A4nJFTLZFFT8bv8aIa+WxE/R2MBeulQNH7rK4JPCUMJVma8CN6GSntJKx5Nbq02BGHVhuK8p
1OCKa+KCrsZpLC5DjjI66/qfDrfX9K1XXAoKusRNIUNXFdAMZ/xwFim7qv9ZFetMtgXugYRX/nDg
ytK3i/Ye+mMbN0xvdSE/cG540cqepYA7AOLRqOXv42atquGlAmhYGWz73BavC/LQtxdBcNfXVhqD
j+lK0R6rYl8QiBXc8deR2lpBURioINtan1mNDqImZ6N5sqUXT2p19IEHkEDL1J0NOG0ilTrbA1l4
acbkLOjA7iRpJiJMWjbo/XeMEhGd+5whj+nhteZX1221k5GhzC0/O2AS+2yft8ehRnbPPfDJ1ZDs
c2fDc+dhsnbjfZZf9PmVn2+iaE88zmyhNtFpdhdAj26lBlaQByBduAhFyGYjZSnvMulHAqmhKNgP
yVXb5GaegU2qNbXyh6dZ4WCMGV6lU8/VQLjvheTRI3eQAjZK7hLjl+sfp93FUpTEgiJ/a5Q0VweZ
ngsmYvtSXLp4CJmQ7M8h/HMIf9chXLizP0A3/vadLczlwCYni+Vj75zKxemCCluPhAEkXlYoFQDr
liyzOs1le0edOejZiQCisNA94hOlCmrcbTmqW5wK/1uC2CbmLb/8Kfec1Xur1rtJhniVuRB44DpT
d72FEGUWCzP9COZsB41LeF/DR2Rmbdw/gnLmDHTsmxy41SueqqZ3tpTZmo1X/ho2sMbv45WkDZA6
HAIe3I83JLkZnH3h35521bNZ4V+jEnkmlJRBLVe2BbIgrnPHu5B7CDZpgvy4OIDpjth63a3LurBl
DWImPbh4ssCuc3C+lRsv3OjZmq9WStRbPMpOfQSqnTS/gPjEndRmR53nKInIpZYgV8b91IrWEMrY
ICp3ryM+qZ1gr0q+BVX3y9ODeoMHfIiFJhPHxKu/QQ/rLZY89QlMROu2Ug+hFqS2khftkShQJgSi
PbRi43gH3WUZDJA2dxska16iLwibDBHIbhS/uFW2qNI46wkms8GEvXHhAyiTQvMMEiamTj0jMtNV
R186ozdFM7TL9enpn81eTvfUuK8ncfaXDcra0klhgt+08uow85COz6HA4onQXw+vC8m56uVgVXK5
6QsxaKw4O1Iv8mzYl/mLGj65ELURI2KqaQO5m2vPR5paE0y14Ex3UIwo0WktHb30chBwIIZzaDVR
t3rg6tiUFN/okh1k5Fc6n1g1ucsQS0mEUEWPaSXk0BZxzALaJVpTG756pTe7qi42qgf6Mb4wdP2J
d3qzzJvXKGl3Wrkhwl0RPHQo9afDRvE3bT8GjocmglpSjhK/f+sMaHpIk4Pihfhft0rWbCV+oH6K
UB0aUTkXbLRaPQtCEw4ylmVT6HgI3Jw7zoMo0KBTwT3ZGaWjQU+kdQAsiFd1fx6od2OSs9Uzs+At
L8UzoXgc8h0KbDbEtA09RUqUODeOG4MPTKLguzJrbu/zPSVavKkAdOdEYd83gEaAx1LVXvvuRyTt
CVpIuf7KLXZKCH0zLl1LomuQXjNbT6V+dxYJKr4OPL3pMagQyEau3UbPrn+fxg7lnH2CUfN5TWsX
rFF5sm6ju4A8yvWx1X9KQw4lsdoMlGIVQAOmDwwuQzm5wE8OQcarrTiSGoAV7v3oPKpz6sSgH9Za
U4LkVtYcq4jbBx4eIi7gCOIKGsDtUS3P8g7sxENs56aiXklYSBJxNA8KKkcoOssHvr1Jq5XabEtN
NUs8qzr9ke8gXOY/V41uyoNKwQSqiZCHe4kaEF60tzx/6bnPknxWtHdOHtpRFBjQ7qI1hJNk36ri
Ywr1Z6Vrwee71mPO9DpIKw0VwA8VlHlULqIR6EMbPQQguXBNFaE/F7gWFHVWZbuFBq6tEefoc6Ll
Q8CsPNMgzoPmnk3D8fsKsqNDo+9EjthVMzwlrg7giGqq2W1aPurkyOlXQqxvCy2zK0m+i7LkUZaj
ra+AP+p2IN0lD/hHXKPolAAhgo1WuhB9Tq/lKqE+71PXS7dOVa8lX9w5nEt9zr1Kkhz12PqylsjB
56VdogumLzaGIxwbMaUFSrG66hiVfCM1EGwa8Lf5cO9IVy1vl9GxyhMLSeSeq8BpF+9amTM5QToL
9XI1ZGac3UrZVeY9RSDEzceH0xp7Mw/OEnSSJFdqbdfeJcfdicleac/L4apwdlJ0USRXbrcVSrPQ
70i40yCJmD+5JSIVTTdBt5r5+0AIadwda1fE2/XS4UDNyx3rap2XF66uU7dJj6rs3iRqgNFZom9W
1bmimOjGphlnppI5pLdOaFUQjYvDFf6kzy59PYf8kpEjPImFF6fqLQ3lfejcIWesn0vZVvZWRYKD
RAw8PkmRm0G9EzLXiEPTIwq0X++EEGLepWjpXr9RsmDVNOWNxpU7oSa4esll2b8CJxJ5JS3AsO3l
oFgri9KoFCj+qiH1NGcrpsTwNA8iZLUpAgQk6yDfK6GsFfQUcA87jyurUXsQBp6HLqTfgmZNan2T
FeF55W+boDb01uRkK+0iM9ZNAv6XsueNgGgG5/cG5NedmoCtFicMxH0yOYTVwS3H9oPzWLeK1rfh
cqoOHGUgBazgQbSNFm6beKA1QcZ88Gz4H8d7KhPJaHNoo0O7rL6qSWY3bQgsS2dqfAgZsa0bXfjN
TTTKEfkb0bMEjduIAm8OpL9HFe2YgUSvw34KazzNQSYIiElvFGJvJcndgAnOUkLjAHFK5t2UCVYw
1jZ8UB+C6KUYNn4dU6fcCsFtnoh7TWss15e2nXvNVUgMqLntiCaJBdMVVi2PaZKLy9TxzyQ82ivl
vO4jCwkYqx+rtSSy/NY7DBipzLubWFjrQOYM5WWQBIaQOatWeeAIiNGFxvTbl6Crrv1o30nQCb5r
1CufKwCWSu6qSl5HqbvxnGYvQk/yi7c0U0T5ohTqbBACqk8ZvxUdbSvvYwIVRIl560OiVO5FM47i
NUpgxukRzQYBExNMnPPJJOIsQg9Srn+NhIluXEUTwloDPjAzGzvZZyYuy3VmOivZKlfpDWrem9Ye
tsKltBoMjPViqZdtrotEBWcXeOGJClJ4JmRH53cQQJsTjUyAY+FSprkJvWlhqdnnLUvzIYQlMvDx
KloAoH/+fslyLa7LkocdCTfRBpJkW8nuUbSE57W8DTas2VtAq6xks9qW99VrFVH9UrvgzdwObWKd
XtxZxI86+Ro2j/MPIn7G6PLURDEvw8xzohjtosMuLkHc0YZ20zTw4898RBa2+GxP6GQWWMQLpKbF
TqgBRSDCyrXRyqOmF96Vfy0O56S3X2N9xZmnJ35pG7BQq9+7DWbPOBSplVH/axSdf78n284Des4R
hx0pMztJVFMM1Z0o35we83wCc2KGeUA2atWrYVjyO/cJd1vzAzrt9WN9UzwrZwh7QG6WqUakGvzd
YpZhaYCMn/w+y7MOGgluCa2eQLqwNXUo3BdlVDb8zgF1qNe8duVCqkGcrYxMLDAnOFWJGOUjQiC1
kg3iEqu5zo/Odtgnm2xTghpcssNL3VINYRscs2N6rW8Fqziv9+UhBv1NsDq9yLMD1tHXClJtMEYo
zBp/04Dxg9EoCSJKCHj8Gwx4+jmMm+JdL269Aiscl9i9Loibw7vTUzoLi0PfMzo2AGMdFbLfH8//
k7C4yXyoTAYvdMS0CRzQm9/2yL3I2/HC9K3ABiLecI3BOHDGnWtUK2+7hP2Z8yNTy4yjLGphCONY
BbpJQXfZD2Cc1qTo9qfXe+4ITY0wR+jvQ+9mRyFA0AfIQjQDvnHxTDJJulv7WSKFw85TjoF0E3Q3
JF9wA3OXtzYxwWxZiHbkohDCK/HiA9Hw+E4OA/R4OVTzTk/WwlhY+IxIQs2tgtEQuR+4mkq9aKjO
8bSR2RX5NRoWeyxEjVA5aY3eZ+9RHu74ZHP6589CyibT9RYdT1YkjB094l1cwOgQN56fIeUE7o0c
yZcRc7TUH7k0Zcxl6IZoxeFDfcCdFNI6H6jsOFQBdvv0oMYlZuO36ZjGSZ2MSeOzQKw9TFruDlZe
oItD/yHrnanElwO35xBh+83P0ybH2PmUyXHkE5Nul3YVgb7Jrq4lO+BTQ6ruUg4lXJ1fecEC0nFp
UzDZ0UQSctEZYIxzz6vyoMr5wgQurdM42sloPnNMZ5PK00ViLlNf0hquzTGI+LbbVxcJVLBkWtzJ
Eg0P0Tp7JBVNoEnw4/Q6LW0Nxjt8x9ZYmEy2cPc5PzEL2EZggtbukUACxEXvl+x7obdzpUMylvPQ
zAfxNPQovrf+hdLhzGyiZVAChQ5YTHj1rXIw2Zp+2dZFLoylQyt/yjaKna/iMzSErFtbtoG+v3Ss
pcBy3InM2X5nkjluvRZlXM05eDe/9MpdnRqK1q7cayFXbBWiz6c36Bxw+501ZipDwSFyKI9RtcIb
rhPbxN80Zk4jk7OEYK0QZG+BZu7A39wZDuVRZ1qSJFiaY+ZoClzsO2mGOW7H5kMROu3o4hPa9cJI
l8wwZ/E7lnLGTU8nl21t9RopECpBArsXVAuiPHBR5IQOu+tTX0YWv/IW3M1MMAJ7BA9bWdJ0JF3e
n4uvZBJmLoV3pphFa9MiVYsB++a2gV4NCgV0AH74AIFyI7Uz4/X04s2v3a+BMWtHHNcphAY1SD9c
hyjXOORWyGvrS0ZYz/k5I3MX0XTiWNhDU0KkpfAETNwoV/fsW/6lZ748uFDtQhXdPD2kuYTPO2uM
n/6GhM/iAJmo64s7Yy7X8m6E40adeOhKjtpkCDGfIRqH7nMQvjkbZ6NaLxqaP4KtvlmKKmf988iP
ib4apDXZhqEBEWXMifDPGoo5uSqDFVYYNi56UYMg24RXp1dwdudPrDHn7JPOcWlMzPn62p0zW28n
6BL6nyl8u98na/an3v6n3v6n3v6n3v6n3v6n3v5/td4+hwh8d2cyGdnfiAhcCBbeYs7J7f17AyBW
bOwzKNb5GEuCtC0iEoikMs+mz1YFZ59MaG//HzNMKPfFyH8Msz+kEVQVoq8SeqMhAP8+LvaTrpe7
ADiDHTpWQIQ8QPZ1MDS6XaZnnB2YBs5aNO6DDI8FGteQM1e8dkRyr0C/bIISxnTQldxY26fQBARv
IWcxBqMfRgYBeImXeJQP2Ipyq8s6GHkwMt4Ajo/+fDi/Weygn529iQ3m3fSF2ZuraxLAQf4aDvNe
ip28bBP/vwEh4srbNDZAqGBAkA3RaEFdHZmeGRojTKKwwo133tsS0uVPoZ2hWv8JRV18DbjToOsp
6B/a2r8JaDM1wbawczFepdFIu5EIBSV9aUggG5JCdWGbzGHTCVR1R8ktRVFVnjlv/xHY9Lk2gneD
Yl5q39BGMJ8i/DWP7Gvtd6QI51BTGLaqqeCYB1EHSxDyj6Cm3n0Ak2b4cipvdsQCD+wUWGfBds4z
BnkC5Swng1NVxMJSEoU2+XXl15teBoZ2OLbZvdtVK8lxH/iqWheuvyqT3Io63WiB+uXapjWKwDfB
lL/S0sAgSkTr6nVoNPt0gmJ2R04/dLxdJ+HA1+lN5rKcU4Pjn08MaqHnxUMNtL6r8NTJdt4A4vco
NEGssOBC5i42cB8KmohCB7AejAf5lsoXmRpgTvPnyuxz4c3ECAv6avoyTnKx5XdCUNOBcEcSgiO+
ddanN8L8svw1Wey1/PlK+FzxaTprbPHpN7MFvTPNXNafAMHMkaS/M8Ec/NjzQ/yWhp10BcV0sPNv
XQuwJqu8J/fNMbsRz0+v25vaCxtPTfcHc4ChBlSUkg8GpMwMUgqeQfQhIOxQbWKEO2fb7QXbf1Kv
QMxX7TM7tPxtbBTrg0xj0FiC089yN9EteVG3iaUYnSVt871+qW7za7QNgDprqVw0hyF4N0HM+f8a
hmBxOZjHwe9fDsbp/K8vx4KTZEFb31RZX3BqLDTqs9iOeV8j4ckmgaxNE2Rm+b8RgjWnFAZh4F+m
mY2gDV0iV/yIXtpke+Ue59AcmbWgV2OJdrkBy6bF2+JbSfa0R5iPPSaWmWvpfy32mN0EAAAQYLtA
TsgKpnz2Zpvd4RMzjEf+26iocQ99cMCTn8844K+heWbrc2AkFYAs1aDvRphtlXSqL2YjHV1rBJsB
Tj7elivPhKo29XaanZqvC7tpfvp+GWR2U9npUFHsgCXMTLLyDvpFZSroCBiTEqlR7JJ1ty1N2UzW
Mm3RURrb/dq9WBKoXBo26zB++7DZPovfNOz5vfXX5L9RTkyC5W8h5vt/eK5fRpko6fs812wM+mtv
q8xJ/cLTYNy0H86sokNRGfLmCoBI7x8hn0pCza7dxAYT6PwXe1/aHLmtZPuLGEFwx1eAS+1Vklrr
F4ZW7gu4gMuvn1N+nnGbracKd9t+My8mHHEd7tsSSSCRyDyZec6/xAR79g8/fDkUL86QCrh6lwxF
v8we9ekqWBY05cDOCT7/BZBpdqEuBpEDLqrboJ5Lv1IyV8e4Ymhd59PD187q0sMWuN+vPexzn0RV
jCUZ9FwOX3jGXwVOP+2VgOzofz5v2Y/0i5R/n2mJQib+j8ctdu7vpcL/9IBSzAsiZgOguRQk/Idh
1U/TCFBwUFNHGGkaywHGf4SD5DPj/v4dFt4RFvhTk3+fOWED01WgwNdUR19amWZGjTJo2rCVer+i
CQiOxXFsbU+PEv71aV0UxfC7DYhngvzVgWaaDX2CxUWjlZ3S5x1SV5N17sQnFAQwcs9ThMmRp3DT
w7StG/EzD2zyG30w6Of5pXrEgi/kx7dYrGsqR0wARPb5LUDDDPbi0s28s+QiCJSB3HcshxKQEsig
5vEm5DoqIpeS4ovvsLiP/ol3MP7M6PPjOizuq1qCkGJua3VrYzcK9jagwa1C8UmwF8Igfs7eHfT7
g+Mf/1uye4xz4x/HBcmzVzP8w/Mg9tpVu3rLecZ0donK5KK5nA/Id8HQP2MuF5dpEYD/68u0mJX9
fR91kDmD5V0D4r6wJWopEylCDKRiPB98L4VXeP3e3p7/ba6yJ/1ArtS3emV6BnNYhH7PtmOg39iW
+7NxN24eqKsaJ/EUBxfO+/k8/xF7/PhmCwtTpD1CHRfafOku3FM/2aQ3aQm2EtahlV/5MAumnoyb
YWetcjTcOjtbWQlIh4DPHQh4wbKXr9/nz5nNj6+zsCekdLpSmFioWX2t4pNVkQsO7rzSX33vwlRm
UmXRVBc4UVJyKd/i7i7sR/frr7j0kEUU8nMPuWRUy+7af8+oLnz+slDe1hBMgDTLvI3IUZt717Gv
m/JSI+4FS9EXceVft5RLD1jchGFHLTUWzry1ndeyOinD49dGsijz/GDrv1Vbv/OdWTKopUEVwNJs
4rqPqu0WHd+bbO+46NjnxraImbK++vqpl75q4YkSM4rj0cRXzeFaNIT1ynjhhF16wsKj/MQTLtnX
wkn8nH2df8kXjkJfOIq+SNI6r1VwvSWgtwMPkPlgQGdHc868rfOFstilhy0cxq897M/R5A9299tt
+p3dtb1Us16H3bXzsRVPEJYaEvD33H9taBc+aamYoKoGpLCmRt2aFAMa2bdRPZnJwHToE2nD29fP
WsCrP37SwhmQPMn1rEbUCqEtTK73IMXQXYUrELygXr0Ff1TwOLk6v00RtYKb6sI838XnL3zF3/38
S2t9PpLf7egvrfWFw2csHIhQIaYM6HHeJkMOGqrncbythvev9/OShS5cyE9a6AVHtSxE/GUH/3kG
8UfUtxTZ/adjq0s7t3AyP7Vzly61ZSvS33OpLXCR38+/ZdkYS4dwLID4xQGwtSFC/gzCl1BuUhP8
WhRsd8WqB2cbyYhHzVsaUWZC78kgE5tsUKWR65wEo7LOo4zPNAl6skmS6MJl+Omaf/diC0seZWPG
dY4XS4pNCDa9/uGi1M/Fjz97h+9P/3+bj19coT/18Z8usA0iR+hDOjaa/v788XMyV1ZIMDWnE0jk
NOlKhfjf6DRuUpVuOFDWGJY7a407U9PXnJ6JvvEqsoGoIHM09QL/wgIP/N0Qv3udxUX0D7/OpcVZ
XEvNTEWXlBYGq2TDU21iGR24Ff01WtwfP3px/fzsY+zz6/4QkqFhTTUICLD0ZeOymXUt0U1QuJpg
xxu167Laqca3Po3BCamfGTaZTE9z+qiGN2V77MqXOH5p0AXp1ODThJZi3EtWj/dhYTOjfXGsgwPB
UAHl90GCJq90TcXijpZ4sr3JiHlmzlPsVx1Eb5Z0K2jBldWtGfa86UM+dS9GDn4/o2B59dAl61rf
UfUlSa8SZ9vJkzJfoZ+Ky/iYgM+zBlxG3kUxHCnoD42DKCqmEXCTgq7PCp9CwwLNXX9t2WJT20B0
kukk8hWZ4rcsf4bSgxvXQaE3ELdcf33RXlzSxdb975JeXNIFLv37aaBnOjrg5NRaytXORhhV4gxh
VJ62CTeQavWabbLrXd3reM2NC81Gn7uc7563cDl12tSDVnQqisGtlx2ilQVAUOECGCANCFhtMveS
9NBvkcsPJ/G7Zy4cS5ZbpSMqdFRF88ziKIbc3VNjBgl1mCigRFu+1MYpoTW0845oLmN1IdwqPFW1
6lo4jEX8Ear7CRK1ag123hlHc3qtp8OY+kU8MNuKwWd9U9d7pT1QLebTXPmJlnsSPYlTPu/mplir
0Fe1nUM2KtxQtWAwXnr1JW5B8uiPQHdQ79YPcQLhikvcGhc/fnFm/r/6+EXr8o/WvYi00rGo9HCW
81a9qnfR1l4lV/VL+qJf59tirWyEn16lt5HK1F8180Uk9XeY+cWPXURWf9vHfnpvf3e8FoHTHFsk
EQNAGqfdSXufdA+tsfra8y86Cn7cyEU2ALZgQiOCjWw3+o30u4fea++6tdjMLyaUfdf1B1RZnYdp
nW/o49fP/jTx+uPzluUsmQ2Wk1VnGyoOsRG0dnEBTrmwfnQZFP7M+n0ajHz3EQu3+8tu/rznX7jc
ZWfWv7lfC4f31/fr86yRgpQP/DdoSFhKPzpWWRp2fe7QRZ2LPhBQdf92cRpu74udvXH89lhuEvdr
O1x0C/znGfivxy6TVSMGLXI/wBCnjfyWbUEpYkcs31o38bWzVV8sEK0f6IUU4VNs449PNRe2meiN
gxZICLNKOTI7BSLmHJIwZaK+REt78fMWJvq3fN6lrVwWkP+mrby0qgsT/ZVV/QxsczAmh7o/sYm5
ZHSrrMGaK8iTbpXtsJn92a19iLSCwiiB/Ozgj4jyCpTunJ+5AL9/7mI3myRvOjODsSqJ4qmDzuJS
MF29a+KKzaVEWjIyPUGveWL4DnmjwuBFWW002e8rMvMLR+fSKiwiwH9tFRYb/c+uwqKX+f84kO/3
ZBEN5TKb1Tjq520qoMbQAWsmEdNCewuWEZbSbpOF+ym8ivuTNG+GmbIMaudSdKwCxbqDtLBPS08Y
14R6KrkkEnjx7RYh07/7dp/d0Q44s02TUpWicfbPwE3Zj5E6tMCRWwcKdROqKuW9HOWFSADY3yf3
5nfPWQYbhiTSQS/6mQsaQFA0eLaZuQkSEZk/pSHhrXjrtSjQppzbU+5rIYjyc1De0N00zWzqq3U1
NYzqLxlI7uMBjXJ141cVxILJc9scoqznY+dpUOYobNPr4NBHa90rkTuUaRA3HQcTPRdg1lVPNMs9
U9yoloTa/JsuIS0+qNfjRHwS1VcRqVmWE18FPBGDDNaCSIQINcwVSa4m4qRnDctBhNlmj0Oy1aLe
SxyI5L3BpNysrEDDeKzDeyWHREnO2g6NIjRlVmcxp3wkqPLV3a4sN21OmAbtCil3ZmJ6UXed5zVk
VRIe22g8EA7XI1S58tvZPNkV2Myd6JBK8CsXlJXxMZwcXkSGl6mg2HfukuiQhTMDtanXtp2n92uj
LXmeJ7xwupWTWuDeV7wZGg61SKHrAgVycidj54RWCQ7BkQt1mMu7vbhd/3e3/wfv9gUPQhcX4k96
kPOFsoy70fEI8jdqGY62pDKYLdJaxTkXi1XBTGDLAAK/vku1z4KX7x+xSPfSVDZFn6PUbAlonsxg
F5DxB4HISGq/m7Ljoq/YCJyS9iArNmLogUKivMThVbt1kpmBVjybOqi57GjX1XhJ01iVmbbt7XTr
FPp1OGpPEWncqZfe129+aW0WPlyrjagTyYhYVmTwLwlv7PjXHrEctfwHln85ZvnfZ/kXSgC/hx9/
2OZybBNKSFNpdbDNARTxiXFltpU7NqsUWkuKA9GmuA2onr0oZcokmb3C/Cjtb2TwSTayBNIx3fDs
SGOdRYck2xtz4Wld52YQwREWkADV3sfypbnUGPBpsfw7c7cWoaOM9EFUKjkX60cQM7QsBb2F5VL+
3mzpNfVMD/qoEOrogFw6XnIPHZivzfa3drsvzrS1CCKNwqJFNeINwO27o8f4zeAvglM+neaDuc92
Oat2EU9c4Vn7fNezZ4Kg/i/qOPy4e2f/9l3d7n/I7i2Cyv8Hu7dA5cK8SZpBwe7Vrhp0rurpbrbp
tuQwXgNNng9yg1jMjdGhXAbGQcFf04+N73h0/bUZXfB+y7Gvn/F+n6bw35+VhYeNR7ULS2GhXesY
XcubYgNRL+0xXDk3/dpZIQEU9xcLChe+aznX9Xc889KJXI52/UMn8vOI4r/u+uVo1z9mWf+XbXd0
zaYgULKW/cLObFGZFMW8NfZq0HvNWnAorMBFtn7rnvve8wtiqhoYpj8NdP545uJgG4NRFnlVzltK
GG3cvggGiGJmnrIjCD8yNj5G16LzhXkwQl6ikpoxhbB2ZO2AAqlXtX7knPTU1VrWxisl5nPiGb2b
68+VCPJdsqqGvcg2luPaHWTJg97hYcq7KMgSnyZMGvhD1lgMouXk1Yx4WK3S1Otjbltcid8asu3C
t1gy5cVJt23q9gbTblONxZpPp11Bv6WY6P8QJrQCPWiMhYJDl1G7St8a47aC7Jk3HgfyULeeihyu
C6wPkR+shJshz821nh7TxDciry0c1ioJ69qG94eh2+UOlwq+jkH+EFplkJeTp9TEEASEvMk6Oo39
qQxZ3R/smTX1Jre8Xm+CueoDZfZFqq3EN71x6VWkqytjdLMDqXbybvqwdenbH4jitIeODr7y2ies
nna5dW1F5Vpo0Hfn5jytSfNqU8n0alcDK6x29ocEc3Ya5OkmPQ0RTwveOu68tq/DnAlxMq1XFT9W
aF7TuSH01r4JYJqoByrXTqkHpflcn7SrPkihGQX1v29ptToLSppIHPissVlldQ3dtSc99TOQVteM
Cg8M0sK66ds3Rx4ho4mfSyH+7kJCDvroxTVebDiASDvGnZ1z+U1R+Yj8uPZouy3LdRF52sAKqDMW
78NAXWo/jICvMm0XQSNrNgPykdWbaB1C0l345hupuEy49tL66s7IuH2V2hxajDuIeNLSG9og1faz
zSN5NYinbPBasZviK9kGTbeCUhuaM3PNFaWbzF6jrAZI8rHiOvJl9zBHXg7pP8jwPWJypmjYHEMm
0B2uoRx6L5xjSvj5DURQFp7xMD7JmDeKN5zM7gBpO2jVJ5qAra/ywbXLNaGubRwpfsYEhuOa92Fc
8kwcjMmDZqVNWfWSICybPYjzRdlquKYxqv77Nph6psm1M/pdCHE9qNC7yiGPka/zIeddtbbG1UhX
UXtXwoKyTYuPvu4tt21ew8LtIaOXc7rrQlZVb1m1gS5pv0nQzOlO5V0GAt2OmcpdGO7H0a3KvWMc
a7GewwhNElctpmkciBpyDfBUFqCBIgbLC2HSuYsjz7wHYhA/WJUbiWAq3PS1hfFHXFHddvZQhx2g
4Qmt1Y6R8BhdNT2PW7cW+0mAeNsdYTnmNYWaZBdA8R7/qUTXpm/hVwIbS4MaUn2RjxzEes4fspZJ
ez1AiDRcaR9nQcRTIdGRk2E1WHRPX6aCRQ23TY7+jZDeWLM3ShwnbMLObL+1uQdz1TAD81YN6xB7
Damzh1lfC8HUft+cX5jjAfGDJG91u5rHILxrEl+ZsPwt2RTv+dpOAtXmiHOzt6Fl0QQxQCbCd5wW
sws6gwt9W0U3isas3m3IbTJt2iyAf8LlG79DDYtX8duIEYjzHJbJoEEpE1+reqhPcogmQrYZWZqi
Hoz2qUT7B5y4uYe0KUJx1BicNgBgKADaUJDRH4TkyCphQ0N/rFuuACbC3yEM7WihDwp3dLFCnlmB
zKIBT7ye53UrmS1dCN/xNt2N2hU6a01lXRVXurMd8mM7bKvUk+k6u4peU4c7/b6F0KMOLxCYOxsy
eUB0+k0auXqzNuHs87WE2O7W0bmDor2AVCsrS8BNzJxWU3owsiC13sJ6Yoa9lcpzCFTJ8Wxx34Dh
BI6gfch1t78dC3ggaKi4/fQwKCvd5pXmq6nXOMx6dkwGR6O+WxMnW2i4nn/uXr71dwVaJGZos3p4
L3pU9zTfC+JBcrWc7mx9BRQufbG3UQDCBtQp9RUJGZyeUt6qoFP5MGy3OfYlNxpWrAyFydfB9mJQ
NaHRt9pkz/GxgmVnK4omg5EPnVdmG8MOijSYmuMM8VfrKQ8Z9FNnzZ1XocanWwH69eHGbq6LcZMo
LDPerUzCKlAPRWMOvZVgiNK32bWyg0bItz6pOP5iZnH7fEtOEON8KCBWo9XPc76rTXQt7BoQTl07
V/I+fpu0rRhXzdvcc5zzjs7ukFmuEkEGczJ52dXMrGHjOkRu4wzAIPXHpndVG1qcJoB+nP2OdkxA
ArVSTS85Xw3Q9iT6zPSohGArNhMvmvfwglYT5NnM+wT+QhuZpm2bJmMye7dFcjCARicU6i3W1QzI
wZAhhzY47uDnfAyMDmqcvbnCHN6xgCwyJASpZ3ipcSMsiJC+JtmdTHdmdBNGN1G3S8KrEOLFgP3s
0Jv6Q1Xd1tlBc4Ii347zppLfcN17s/ClCsVXj/fmQSr7Yup5FOFd4SJaujPmDk16B5EjqMWdOAk+
Ipwfyw9He5zJixY+Ok4gw8cpfCT9R47/zyaB2ldeUsnNlJ+y0CvsXWy/GuWqrjeVVjIavSEmidXe
DfFumoPiCPWK6FjRko0JBulwrHT1EGa4IavCJc4tCEL8SBGrDBewHb63aFYZ223TRzx3vs3hPtPq
fTxh3C5D6pqV67m/Brsa3nQI5rEKaL/OEJyNO6MMujrnlTGsDQP3yMtUAaCB/Ozc1zcNDkZZIu8d
XwalXYO8z+uwzrjwFeidCnWlgocMc0priKJCCLrgg2MGI1Sqp9xaN/17iG93dPAJJcdcp1sih47Z
GoYibcL7Hn7XMCFfY7FG/aaHGesUnYWKtaPJyTSOtnrKCfwNLgFbcYAJFDxOjD34K45xq6yczmbp
9C0Mb5w8xR3U7UzYwZATVxnXjUJ4DJXaFOo/Rf3WjBnCAMymwcic2XFNCGJPc8Jy3LhRaLgR8pPS
hKK0MjASx6AUK33SHyW6Mut6DNKkX9XZa04MbqTWRjSgaBQOGxpsVVjwSn9KFCix5xWz0bhXaD3k
oXHNmoLrzS7DN9Pi2Sg/ympwZa8FtgOLmaFvnGy0YWJ2rnmtRDiKwMTqv+ltsqL9U9wdablNoaJs
FISn402UOs+iqAHIE2bXqZs7qac1jl9nd5lWuUl/pRriPrHl80RtmI+yH+tIY3TAnJ4F/4YLIGz6
VarmPInIo1bqbqREd5FuQycan9/vdSDgcQQd+SL04xiHLWNRlPkZxu4x3dbMYJTDl/ei5GKMNxV+
UIPArSHiwGpCT4nuq0LsZOpl2WFuv+nKUxlfDRkOL+oETVFAqxr3JtkItTm2dD1qzlGEpQcUB/t4
V8OA8+ZWi+9jfLMcbq3WDqYw8ZyodU3rIcYh1eLSo0LnllRYqNfuXBLW0SyI8ctDAxeqGqiQTm0P
moKB4PMfkFsbKozDRFaZ4/AaNYGIDl4XVbeJ/lQ2G6dKWKt2bqV8AFFilbgiytEen/r6rTM3cbfq
i2bddVd19FpDJihMbyo78i2yhtS5Qt5H297GZwco97WF3yRLfwrv7HhL7H2TYiRYv1O0gU/6wIzm
jYYbZ77WQOQDFRBD2dX2JpdXityUdcYraBKpKeTkp+F1NghumRIpy8wUi7gDhh2zjV4/TunJ0JBI
gDwzLF76Hj5CGEwZP8b5oKV3kpxkB0VyZXATaGzl0YhuT0SGMVwX3dtm6hYp5Lam9lbKnOnweaF8
y6NDg/qKOUF7NGLE2bfoLlArDOuSU200CKW2qY0CVMnb7KarDE+gUS0/h4DYgWlMdl1/N6bXBbRL
8x2BtPW4jccER/68Fz38VxiecuWuhtQseZ5bBNm7coZE+MkYbzPlsWpeY+WlSgISbfPm3iKPwiII
APYNIX4jHoc+BlEo7hwRemFxTbV3tYEIem+8t1G8KuJoLbBqWqewwUScjmjZSpVt0z1HEuLajcHa
HA3tKl05WBUzLrCg9lo1h10BoHmGZLiYxZE6CcZYx2g95fG607OgMte0OFK9ZypMMEpGnBlcy5AS
VwaTa/bgJ3CTGVzHgBh5tq/FBEgH0u7NUxWvaTp5PZH+2bNPaL41huZQQYMMcPiqsiVL4o8s3Mb9
VkxPk/qQJltzust1vBvC2jZKg6h+L9KrYdyPyFFSiHKPOtfHnUjhzwesRwpR0WkzIPbRuoxVUe3a
8FxT+JYayBpNwmrjpc72fYQRpqradFnsUgMFvmGvhfejcUy0TV6t0yHhSXE0eoKmXw3jB8ccMKM1
bYhSHSa93xfKuKrosNWG2J1Qp7PT2CXVXPJhAhNVJ9hca/5Ytdc1gqm+7Xy7QGv7nL10o1iNvWeT
HiFxw6tQ7IphYJrxSiuELqT2WnNkjf0Yo/MySRLX6aib6oqnhc/T+KGWuWtrrxpZU1SpHWNPhHLQ
kbMYGIBVnHrTtZlb1iNv6oo7RjDQ1B+6jhMy8jTfAjRGFW/CVQJAzboXeuxLAbHv8M0CCJAjTK0M
nKj6zhKbsrrr7Xg1IxdR0YfQtNVxOJcyu5FP4aEO40AihZCd4tUa5UmteYXV3Th2jNKHgYOocYFs
du6GFRRKfSvvPBVR477tTNboxHOAN6QdGJgRK8xxYGo3NMbdPiW3sZxdhW6yfm9OODQDdB2zfTfe
0uFAi1XXtoGZRqe8jfBVd6kNv4vO+D7VfaR6mS53yRy6BhrKlVbZIY2OGHRZ18pY8kg43hhVHI2v
SDghjKpMrjCMhx73aAGYQzGgGZ9MJbRoz6VUsITaJwXK2lbqh+3JENnasrsHY6jcKtUxGJvxcGg5
7Xf6NCKpep3qAMFRPXUA5W0eD8dRgjQQ12GPHNkuBfIseWqrYmtjDTSqe0o68d4auYqC9Txej0Uc
5E2Ex5ONNOyVIebNjAi3Mk9xQ06GWQYKGnHVrt9kpYF0B3lus5WIQgx7ZCGirTkeXQEF9tEy3AIN
6nRGV3yDNEdLXUNuFHjb9Fyq11WACKqrh6s8IbxT2lPvIPIR1j6xS9R94xWdsU494Y50eIuulKh0
kG1mnkAwkhJQOYh8m/flxiClN3bKZkjCu3GIH+xhcFuZcyOD+hH238SNTiqb9ZW2jiR4Wid4IzQT
l5abRzlvUd7Ianms9BrdwR3eruZzD/8xhEzXx6M1qXdUEQ8DggNpV8BjZtYVcEYPrY4wNSkYIYMH
uuSVfS5a93dx1XiFs60zhcVidEflPsef6LKD4T5q8FAiD8LurquSTZ7LR51uRrRHkntF0T1T2VBo
kGi5O1k6PMttG2Yb2tt8iF9TwBnQtvdws0Bpna6qye/so60jLZxTH1VHT8t0pJ8lp1nN5khdSeTT
RRRioy1/TLQraxCHCa5GH9pVb0o31gw2mdpq1ksWxRUXkx86PRewFbN4dyIExbMdnN2AqQIFq7IU
eWs23ve9dR+1R9Qz4YFvTEG4nXf7wohPEKJ1HeuhFIFTn12hWKG2FPQtEKN2sr8VmubXs9zr0RG7
xaIZDgSr0TbI4/XID5E/kfrQtKOrqk+VETElHSskxS3L5zc7ATPZSDzbseC8E1+iW0lR883gDPjc
Bmwictg1GuI6zVnJED5jyrwSu1bPt2WF2KydfXO4yR3Ni6rXrpxvEIvdqJjrAiUYH6H+bClYRj9t
CzSc22g+lsQvx3VIe3R5jNwc1oXdMmLvZCjhAinXtEdBM6+nklN74CWJWRyOzBk/7LjfC6BXioxe
W03fSWBpMVQoKZWbTkODM1TG5mbed13it0rsWaX1LUV0kKj0GA4zJ3SfFjsCkVe1QvbcvQtkX6HS
udLK+dwhoRkNXPmJS2x9ayuPhopDqPIuk7v63PABoJGGVw0w1ayrVrmeu2Gmu5UYOOjgV0mnsd40
j3Z8F9OJmUTZt7PB6/ogqlOn+3Z5iMgGHWqMIhZN7kzjas4fEzDTTddVbbHYzLVdWmduSszNMBg3
k9QPIZLerMpPlUBAAxao7Bzdz+SpCbPfgv8ui/Z6pq0tSz6YQ8q0HnVoZYjYCIskNeK0+iRSymmR
QL3p7DRwZPvaTw3FN015JaG/hycDLjU0ViC+tcN9FSODSz3STTttaLhKcm4KdWNogHsqpOSqUvpj
dmUaO2k5nlXjkhgn1sy2SwYk+hkmcEYLvn84mk21a4HK2sBn5qOaTmuJfEenCiej4GpnXuWAEmiO
6LFsazbWGBrSQmAvZOPo4qAa6PKUs4IoyT40WKIheqdIu0iW8R6XSh1fRc5HWMzrEQiJjsgtLvN9
GwJTBA6hZBsbI0Bq2aNRBklDiI688mmob0vcBNOEPEEzvax6SaGOOdRblexy+MM5PwuYIkEH2aS9
HVvCDdTNi/i6ju91NBKlncPVouHQhWCF/axXh04CmbWeW9J4DqJAJUfEYs7Moq9xruzacV21its7
+trqS2brBrPbjxGZFwLTTVGCE35IWDZXQV/v8gI4s/KoaajYQ+a0zyQ360OPCI8AEEVjYwD/x/Ui
ZVRJ/Nl4p7HGHWWX56VnmYD9NSi/1jOnBrqjitbtzSpQK2DUV0aYwAcjY5WvWazBTxXbsd/HYR1E
FvJnBPQ9yfymSbmW5B8jgC7DvksKXNztNak7PhjdDfDyvDkKC8h99O7YQJ/VlIWltknMchXLd40A
gYkLz84/lDlIqbIy62KtV2ITq/YK3VpHy971A2IaqMHj0EcYPXdwlZXrrix4j2wFtM2ePsz7efRK
+lQSoBUq8Oza4kMDPDGJbvuk52b5VKfxylIoZspCrpaTaw73FdwcHZN7pXgI0xpe9yQdY1WkKUoN
CeKwtwZNUxJ+WD4olqcBbVWyfYZwTUvvW7I1Q2RrT6a61xIk2TAyKiovjS1Mo8nDPH8kYc1bg7oh
OAbG2nAJXHSV+hLgHo2jnTrgIi4HeG/l3oDuamzUm5IAlJKDJ+DmkiJfxwjQcjqzogUAYamo04xu
QXSELyb+PbBOqLsiVHYVWMvz9r6fc4+OT0XXb9XwWCcJq8pjBa6OKrmhjgVYKWYq0E3RpTtHqpjM
QUCvWoGqynVnZEcFyfiIdJ52GZcENhOmjWeo6jrLSqBFb+EcrqgTOF0DUBtvaOdbOQL7pCkCu2RT
qQAGRAfwwNy2VrgR8bTpAFcmjuZDhg5dlaj+OL1bZKZfjz0Qcphy3HpVNXLFJisTlOw6Mr8xxLSe
07AhhX8FmzuscDUWxqq3bs22cJs5cjsFjqDu3HEwDqpA7cR4VmY4HaXHpGgeIBT2W/VcTBp2gwMy
JeBurS5YrGu3WpvfWNGrA/BV0sSvsnalnEebIOTpRJgaLBHwOR+N/dS1D2l8zl/yx1JPvLLSd45p
shjP6Vr7uihSV22HtdkNm6x19v/B3nc1R45cWf+VjXmHFkDCJDZWeoAvb+j5giDZbHjv8eu/A2pW
rEbXFr7pZo+kDYY07CqausjMmzdvXnNODFefLVgNsYRVPig3YdLiChVsMhaMFE5nVYq8iXxUQjAL
pqbL1CF6jlzY4Ma63KGiA/fXhk+RU0AoPHabzZB0euZ6VlVVD2zfIXAd3nisYhAFlwwhkwyxKh4r
meBwrjOdQ8QiDrrbpPFwyRvvgnLj27Ew4GqJ+seYH/ScBdo0j5Lm4LoZ3HWZNa7Vxo8tn1gtX5q9
+MoFoeEyoadyjGdGuItl3K5FN2PahxrJ+GWQrhQcXRV3SJp1mjw03YNQPrVFoYruPTew2liOKKHd
y4l5k1GSh4DDtHCqiMgtwhuBlBieY1TxJkFCL9x2Iqdl9CljH3wUOhdCpIdVZAkkRwz1hekXPpIO
PFaPtiunWyqDHQh2yfu4sgia3GSvddQaKTZXVL/UwlEJVw2ifYNOy+tQuG0QE+eUe6EBQlPj662X
PKVup1GJQ0zSs/sIOSu24+7ATI0S3uLKZ9nrDnWTvM/sxXLPwftMJJBPVrnudluGa9diWlmJdHCG
NRdT0wn5L167jppNjNRXntcbdJeUWsunki6Ixd6lZEBG9EYeRDiNw9c49mS15G6zzvkSJjU2XsNr
TdHrDo4FBQGIIVihG2ubIZSthPwSfhqmIQd0VAmjJ2t+dIUKYNuVqm3qITINf1NHYRli5zDRzrXH
oGOr20uwuB4pDaYCnINYIO9QICNWRthQyGCIBeLeQmu6RWrz/GFA6lDJTAo/vVHYXG3r0DXi7kZ0
w3XQJE80Bvl4WJuewi96/Du+L5rWRMfYIse/lYcSMfzLMrjhw4zUPEIxUrHKsCZoVBa1pq7QEJve
DiyHaKb77AXigmngAcKk1WxoKm5jh4j0A+sD+Q7/qctk3SkQxOVR8pEh+i8h9o0gSAXtDd01DdFi
JIPLIO7NjhRXKGK1a4JYIlKJuLSYfNYfu3KJNqhF2uBS1qkK7ZGN6daOVwMqoAC0XfzoNIjUf/Xp
vds/J0iFliVnViI6cgfQ+uL2JbhPKXfI5WWsNEaPuSzaDdL3plA5Oql3EmVMGb+eDa8ESTZl6FGg
JZsi7BWDRwf4uprgdV/UiPnYHbuJRVkj3KAn8DzFVYxUXZys4+pLEz35dW6TJtcq0GIi60sRY2tw
WfblA4m2iffk4qgA0r3qSS+F2MMJr5Fuiq8419GZFl5q5/jXjYx8XJYwdjx4W09e1NkC0esUWZu2
WpTxa+C2u4KB08rSO8anauEuhswOeNmqGQQe3EpPctmQkH/kgpc2Rm67u+qgqh2P26dw1wsHIap3
lG9sThH1KGYRisAGJ0hu+MEtj5NMHb1OOagNLgx4lckEdUBKl3OJWQ8LFp4AEy0bgB22rMl2xTJD
ITVMI1ODNDlsvkqwfWmZ2QN37eLSguMrECN8pl9f4w4h4Fbuv9CQt6pAeCHNeF8UEnSHs8pqGBI7
aSjMJ8qou+EQYDtrShEYHaryYbHXaRUewixet2W4ptJgez70uGnsql0xBe6mor+JJbLgarpIYCOD
Drf4IbdqQbQGFOagHFMgXxikr8hN2MOVey6556B9cpGA4Mg6DNcViiHaGnfNHcooJOkg1tscfgDv
djsGGRoGmb9weAnKO6W/i5xXnOhq0m+Fxq49k0VLKzJ4irOQwnXCbBgZKX4Olyduj6IBrkD+Lt9T
Zk8BcqCwC6Zadu0hLDZuthWiDedtfG7D9i9YJp0trsra11PFNXs/OHrpY+L264ENtMjpcQHpg4c2
Y4Hv9iL19zmJ0LbQ7FMRkZI8NiJkKxH1QwRQOuaFrCnSlU8Xmbdkc2R9cdM1Wwp2Be9KKjxDRJYy
D49Zx6hjlmDoBDWKKZzm6xahnJosobeOEqqZexSCY4agtZLfZLJ0qGv+6HLxzhVstrUz/ErVEMyi
pDvx15TzcYFc1+xL2KfPZXIfMIcBWRlFDtcdgdPsC5YHc6II5YLJNhEdVxX1sGTL+NsUZRP1TRh+
yZwKpemIaK7aEPe6olhwMoMdjBKBPG6WHodClkFeDu5hPB2lmEMaO2ENL1Ce6rTedUIBP7l87IoX
Jb/PZNHkpMF0FWTO8luJXiVKgnTec+nFh8FV7HJ0sKJEz4ZqVcaeHmR0yeESJQivKSyhc9dXS5mF
Txwry5LdUmXbBL0VtfBJWPB/eZnalOSaTSpNTkSzdXLbDe6UxFu5gS1kT3LpGYxIliF1NCaNn3H8
I8uD/L3go0ZYY608UcV8E7BXPN1LX+XQlB7Ru64FrgYrJyO+hJslEy24HPh+q5jtdY/ofYugOpxg
rcgzBKlWCYbQBXvReeUD4TGMjiVudvyOzWz3Fp5Jw5sC+0xQ2sDiDk/clcQPaz5zkDbBaX2Hgzi4
GRTU+uCUcYOj2KpF+ZLLoCiPbF6xo/6Jk3XmqyeYMbOrQrs6BMhEU3jg2vCVQ5ELUAlLTdrh9GAQ
OYxQo6AFmZlH4y/xO4o5VnFB7h6ghUOujmfXTW9RqG6pJYPmyhtBxt0J2w/53UUHTFMkPL4ODiKp
BtPaoUgsIQlgrMEurtaCIT3nhFfdSnOuGgRZMuU2ZsSXLFI9Ax7VkK3LFC9ZHEcBt2Z8g01XSIPC
h4W/GaLzXkIA744JzSEa8+0IYpaP5ZMTrvgIfUG6GK4RWauR3uOdVX8b3pRbSg41aqJafpnKuuev
6vYmUpaowYpQyBtoGXdk2H1XwpHTcnpw02Wd4ZaBWKnGhagaz9TSv2uYhRw+4/CG6FwvK7VYdtkX
dych95IMqG3SHM/ALYcqJmHvcSUIpUPVHkTctxuDq+06xXj5mw53AXjmLHwBxYR5DVO7ytZwLRxU
SYSa56j+rntMG2u4oZkhyNeRqPm4834t0evhzjUrny9JfK9Nm5R8/in1cJOq/M96uM96uOGzHu6z
Hu6zHu6zHu6zHu6zHu6zHu6zHu6zHu6zHu6zHu6zHu6zHu6zHu6zHu6zHu6zHu6zHu6zHu6zHu6z
Hu6zHu6zHu6zHu6zHu6zHu6zHu6zHu6zHu6zHu6zHu6zHu6zHu6zHu6zHu6zHm6mHu5sORzPyRJR
OF5QplwQbuU5fpAqgIRjd013GwKQ6wegDU8EjA9wCk05+CC2B07CqkcDVAYsJgcsWJdFnOVJoicy
JvCXvUilikgpsPNBcN3pg/r6+rLO1Jurw2VBc5M1wbXLf2AscyIm5Yl/fD1mJ2tSjPjDk8WPgJLf
QaPyIqcAkl0iZAqGSxKhTjjBH8E1O13SgBu18Zf5Jrc6GwhA+mtjx9ZIUo4+jbtqU2z6VaRRLdAA
SGcBD02/vHazj8N/q4i/+nHOkb6gCpWVOUrQxqZMFpqIiUBLHhwMACFRO3MwewN9xSpa2zXGkLXC
aIxW5zQ0bquA+FBbdZycy1NyFqPy5BEmmlCFme9ICvZ+Gy2FsY8720WAuLks5KxCnwiZwI5WiZQn
TgdgYYGiAYRZ+97jZQGXR8GxI2r/iYER8x7NIeNESuQhGXr0jW0KqsyM4iwB6/tycewEDf5XLNfl
meTYiQL/8Zk8bxr+sVYcO4FTdsFYmJGiHVbJeqRvKsE3R3Vi5Qs025vMwrMurxw/Kth3FuJE3jji
k6VjUscdUgp5rDbosc3ctVZketr4v1IDso6GnhWV025iEw3Dtq/7ZqwnBv7TAKsxYx/m1GhyhvzY
Zpid4ckJ8rMzPDeoiZH5wb0xt4wTO/JLl/E8/O+JTk3sTU94iYtHIHP6KG0EK96K5jP6E3S0U1qy
hjYwE8CHqmy7BxaQq9XWvad37SqeoY+Ye4w3LpET1f5Fj3GW0ZESUWRliv8L0kSrhZA2TR7J/SpD
5081sDfAhfV6YGgAQioargga+2thIVBG8we79FtjKMoNdR/9/uXyXj+vie8PMlH8jhBgHcmw0lz2
UAgVcGaI6s6Sp4/6/L1BeZcy0fecUAcUknA2m4HTlXDd+oGaCGg/zmOVABW37a9btPLmV9ygbsiw
ZuQHtOFwQ6VSduGlt66joCar2HpJsBPkx4grbwcGBzJQJ/MU3cHFzAl8Hnb/ZH0mW+ef/sCzCjXZ
Xr9OobjxuLuw1vLk3HdbJxREDodHYRZrYla7YudbgLPEYVXv4t1l9Z0b9xRVPOAjluQZpJXL0uC1
2oqX0a67Q2+61RmgY7UEWwxmnI6zpJEnu3cKIj4wRaHkPDihvIVoom/LAMGCBdwDjaqe+hWUPRvH
AHbqzEk4K3biBnyQ2BkLIU+cgR+zELPrODGIH7OOc6o6MX4/p6rjPH23LygI5URBkmXc6b91qvye
xLXcFSDxbYCcC+xjIJNf3gxnrey7BHGy8xQ/qJ0s4UEyEwOfsTYSeRMKwPugSyL5y8uyzmrFiayJ
3009LmDqkTOnjr46Zas72cKt95dlzMyYOHGsHbZqM5+TwesF0jDRRXv0w88JmGyoPy6AP6thJ9M0
2TwkHlwJOK4whnoLEotAzzfeji6EfWzFG8ZQNNlyNWLEZrShR+8VqFqpfXmMcws12VjARSiyhgMJ
W9UsSXBdRQCev/k5EdPTHT3NTSFgkNywl4cSeIDoYW/meN7mBjI5kn9kIDMbSPoTN9A0CvNDG4iM
D3zB5kiTHSSlftVEPHapDJwa0NgxgLIf2H2SMxo/VGamPLftmvoukMB3LMjnQF0HE6KWAayGD+KE
3gyBm5a0mcm2YO1pYpDKfZEbZ8OA1SARKqsAOEYJ4PpY5owIfl1Smpd16zxnxfsOmlIJdVKXEFo4
GIL0Inbo1+9crYxx0g9US7xnWoPIrwWOTOZpTX/Fx2MXNENdrZN7ECfwKjuEOh/mKwV4ayXA67La
iOFxssxVB3II1gbC6YwZ5kZLfmnWJ1uu7Ltg8AcRtlGrDQE+SXQlP9evwx3oPTbhvrPoylsGj+TB
s8qZ3T47XZO9+O8wXZON/ZHTNXPCSD9/Js9Yrak3nImZWxVVAAhAkHYxD01SGbQYZlZ9TsjkMM5/
iQGeer0/NpQ5kyVPzuR/RZM1c+hPPeZfcOgL44p/b4IQ2+cEgROlt6vESZijYYM682qYIKn44jQZ
EFxuKIBZMnkdAr5RUh6UFGDLgMfASSB4B+pJuhS+0u4oAkh5yIGSzbJAj03WbnfDS0sAfaR5t0l5
wCyWgCyh90LVGPKwYwBA4QIXo022VXI38Nsh3XuyAVCWmrN68A+U4TXgcXqAF18+F2ZHONm6/34j
PMvtiwg5IazCUV6RJ6acCXynZ7OMW0l1vA4HyWp8ZdnKqQ2K6F0Nfj8ReHukc21+4B/cEhB9Yga8
kfKYAN2Qp8ICYKlXgZeoWcWquZs/d202swqzzzix3f+MZzzn1CmiKIOvReE5IkxO48ATm6EMEHuK
PeB6A5mmWhbZVaSsWqAozSjluZ1/KmtyocyVnMps07GrCmDzvsBYCQCIpD7SC+mW67oN/BiVhI9F
ek86s3EDkNooGye89cNK63xH80G5xAkRIKsBC+6UFp/zRtSIK1EChRUFC00QmoDKBAGSAoA3AMCl
ZOlWexrXOyG+ZkFvU8ZPJQvE+HgtwRMnjAwgGENBcBWAsRkwsH5ywBMd/bcf8P+i8O/aNFF4n2GG
PgAw64rcl1uQgNsE/7mHaAdUtW28Bxac3W1YO9vIC0Vnri9P95wqT2zez6jy3ECnwYSPHSg3TuP0
/DrZSOLEo5GVLnQdEVfK1MiNXuO150FNLfnIPjjmej0mX1vb2+TPl+d3Vuy4v0+OzQ8Se+6+oEi8
RCgYQ8E1PxmsHzg0ktuR7TK7Tum6Yw0KfoHB7Dg7DcGZtrg8ynNO76m4ySAD6nJVICF6ydJ7Jr2N
y6vLn8/PCZi4cC3ha5FIwnj/6fTecFf50bfBAKW+yBq/AEeJdgMYWeQKUx0JTJ23GT2YuYPNPsP4
jCcr+SueYW5ZJwfPr17Wydnzh5f17LVWkSRWFihA+IRpALMb5DxiCwQTUiPTwfyyFYziSrbLDWLf
quXZ7Br478tYzzb+TBCAnNeof4ieGiM3/R8+WJl5lIonGRjNTKEWyiPIOOT0wFdmCXxgRX6hzm3P
h+Cp8a0UwNiJLAApLt4mTbn1OCC+gg4ikBCld+p7ARxnJbB2o9IIHEdTaLRLY1MEqWSYKJrAL73g
NgDCZu0KM6fm7HAmG/5ffDijYn1nq9/1YhqmFYbUKetw1IsehAzXASOqUmaLwM+7bFfO5ghOFFCc
2BUAPDZh2QMWuzCTRbMgNpKBe3LM9cEIjMTyzf6unMkXzym9OLEjH6j0s6In9kNJ0xKUX/xYPceo
RCdwNXIt10DspGd2aSYwn1eovQCnD6s6Myo6K3xiTT5U+JxCTZzKX6dQE2fu1ykUCH8VVhIlSRIn
g0vdwZed9q0mEjyCIEYHFa8K/kPTNwJdUhMjUrdgIDD6lTtjRc+v6YnoyXA/UPSoqt+ZCIWIcHJY
gZBpNWtV4qJYe/AIKoLSuSo24+joM/zMoT8nZbJXf1DK2bPoZCyTbUk4cSiKemSW53ktoKJGQUxz
2dLNiZhsvh8ScdY7ORnGRA8Lifw+DKcEuQx9YPJw7bsHrgVRauke0vy1AGOQW2wVoO3WSmB49LUN
IxWIyoZDWVXxE8PlNoFzHUSNlicbn7/OugNA7uUIJATcdR8AaLwGUDnrr7qgMxjAJ8c0WaQOiM79
hUTtGmRaXm+XLpCOC8fsZVn1qac5QqZWw7JvBJAl3sQAX3XkSivZQ8Hez8zz3CRMdsT/yUk4Pweo
J6WiTFFwPnFGPL/tExkkpYjwRZrXBwYLEqV65NkRS61zSi0C0W6XyDOb9fxprrzLnVxD0nIQ2UxG
5UZjgvhpmy7jZWdntmIRLVhRG0w4u7nCxrNlfsqJzIkHwXZtLkRQwFVvoaRqnV2VN+4GXFhrwUwO
Wa4y68sKNitwYpKCmPQJEQuEC7g9OMyC/IF3Sr14o1YMNoX3yhSbGOwwRWPVZOHzx8vyz+afTwc8
NVYDWC9IKA2rHAzzyZ6sd/lStsFItRePpV7BX1cskPda/lVwQInuTW1ffoDZVZ6Yso9Y5fPW812x
JpbNYWjd1jHcRL6WVQmEpVVoXR7VnISJ2fgBCbOKM+7ak/vrz2vq+MzfH9H/mLVposp3UrFr+bey
rdwAF6LhaZ0N/gHc10udqlsR93X4JZuZmRwX45LYifXplD5ipRpiWw3A3SrIxHQwwqm5yiFyQMxo
wS8JYj2RRfHzFhVeghaZscUYhS3pIDSyiCVa8bo3qdoZng14chNEREZm1bZnfXG027nIwoy5nGbB
PspczomdWC4fFNQMKcacsrKvU7BVAVAfDEy9G6stWOVS9q4Ce99PLs7Eev3zF+d8AO/dwMsTe/dB
WjxnZuWJlSN/tpmd5opSEks5k2Ib5Ua1lk0Q3FmgUbEQx0CdPgi3QBE2f0c872+/m4yJGfwYoaOi
XzIYE8P40SfqzD6kkxKhD9mH3JnzBv0zBLkjkRepMO1J4pUyYIIYpzhoIi12A4bTVbMCv8kyvGaW
iZHcdA+Xd/6Zlf1G4GRlC1LHYE7FfQ3kExF4hJkEjKjdjHnhR9s+WcpvpEyXkrAkS2SCJPUhvxW0
Z/RYWYNd3d05CBErGr1CV4BeoesssphrafszQxSn7UkMn2ViHWFOXRd0a0u33GTxjPd1eRbFaW9S
IbglUUKMj3aVyseu1viHNEzmHOnL2iFO+49+XjvOBRJOFk6c9iOBsrQs8hyHUWfKZruRtN5oUOzt
WLXlW5kRLogV7pvjcOMtJePnlm1yJP3onJ5xS74Z4bi0J+5X5Hpgp22wAcoIXGlqe3RulVV+A1Ig
u/uabJlIjV/Qz7YJNtXM1jvX0faN6MlZEtW93zYtJleyJC23UsvbRaZgKKazKFacFWxZ3TOijayH
ZmWFprdpV3OTPGNw0KXy7fBrJgvqXIDmtsvO7DfBVQGSkVW4BvGondzQI3jl7i6v67ni9m+GPTE5
Hzjjbz0//7sdEtmJHaJektI8xWgH5YmRwRWaDmZVtFoX+Xrp3jO+JbCN7lcz5c1z22jai/SR22hu
zNzE7/6oMc+YxLfmkZN99WMHy5yQia8c520mVxk2b+AO6uAQg+9XSSaalzV2bqO+baKTsfyKjTpj
+t9u3yePEOa+0hYlbEXsHjrymLevl8c4Zwi4iTH6AEMw4xWI09K14EO9grkJnVihPzyhc6o5MTU/
qJozUt5qO07U4kd8G3L+hASjpAR0ColOOxg7pXC7YvSf6uWANs7E5A1ll97mt4xdGp1ZLCI9tagu
6O6+1mUt0FvgC6BiaS3s8N4S1rFJFqAgtyI7v0bWw/ohzX1/vonmZhVl/FzB1miX0iHa50vF7GzX
8tfKYTDKXXUT/KzEccZOZt0bGvS3jl56pecqjyCGsj36WmbUeqq7JrOePaX5s/7z+xAnygpS26Lu
awgs9HBbLcZLn681y+hIzXY1mwmdkzZR3Z+Udn4j/mNs03DUr1++aSfhTy/f3A6aRpL+9B101opw
Aof+ZEEm0vT6wvo+m4p9M+4gf0uXzb7P1eY5u+v3IMt7ag7gJc5Zlfsys3HnxI56eLKNPkjsucZw
QDcIAiBRJDretL8Vm3LR0MUMx65kntN6WmskAMmm8IUJHlIFVI6Z1rRXQn6s+q0b3HPlsq1RWMmg
FA2kpYWnIHX1MoSeHlcBODTbReAfAhC8p2h4TvjKU2dmaTRf3/msJ487MW8hnjCWQmQypEOnd2tE
9Z+zXWO/1Hq9KPf9VbdJNMa8LHR2jiYW7l99jib28UPm6FwEEnokKzxPBF5mp/0LSlQRpumwMGPd
YqML2ghyENojZkeljpgdxOisYJXNosbMSh5N6snG+TjJ47J/p4uEIyIlnCSi4eBbwVkE+t6MQ8Il
ZFgtYEq1ESNNYj2DK+F/t4fLWjgnbWIfflLa+YvSyeAml4mCqRuBjpGArLpv3Qc23zstq+JCqAo5
+G05WYuiW7/+enmQZ7f3idTJWqY1avp9XkAheV3qLWrdFPHgNJzKxN3i5yRN7d6PSzpr2E/GNDFZ
WesGuK40GBOz8/0vgrOTlGTOLp7peAQ+zrsuTkzUBy3X3NAmluaHhvaWRPhum4miAJAjAmiq6cXI
rVJeTqOBXYnkFUTym6pCd2M1MmZvqBeUai3Ly7AHSFXdakpLNC6Nlikrmi5X38RhYvShorm0NNoe
ESQu0cIBXTpJZjLo45FzSQ3a1KjrxopdxvCFBKUdrU5p6KpOW4C0XAH5b4RWgiPqmNFeEqldFqwL
KqqkiXSvuO36O7jcRhW1yxRMt+VjVgW62Hjbnk12NZOqQdfqlYO4Vd1tW/BqhwmvkRrm0GkszkUu
OiystMq13lm1hLFKNtVqLt1E3EqQd4Nf60z+kPKs2hW+FfgvcRCrFZV1WQZUGf88KHfBQNSKFHP2
5uxePJn3yeJ+zvvHzPv580ykQMfhWJkndGKZ8moYGN4JkccHXlC1kO34kax4RhWP0arT4gWv8vaY
1oK/tZrtox0X9fvN9i58YqykrC8L349hrHRqRfv4qJjDIlzFNrG7VbdyDdcorcD09EZrTd7k1+3O
kzUuV5MDi2z1nOs1OxkTu/bnTsZkB/zqyZj2iAocFfixO0RgKRwtcZrtrAS5c3qGHW/ajIoiNcNZ
VJVaPXd2ZI4AZbFV2bFWqagj0wIj03x969mcUWiJJe+Va5gJcn35FJ19pMkU/QmPNDmTfp8kBRVd
VEQL4bTvTYqSsuFKeGVVdycwr0x9lIOZ6ug5EdNN8gMi3roKTjbi34cBGFRRknmel6dWgCmAUcox
FbsChtRdH3Cm54CKJXh0WKIOCrPoo1cukFdxLe76ot02cax1sbhwJXlF/Ep3XMTzK5SE1OwdkyaP
ufKldm8CN9Vw5bUGpzFJ3T/wioDk3KClPIAug6VCchWdA0IqalJVL0Icdk5cahxI0oum1Th0ECT+
tRsKehKnFt8NWiVRzWWvWu7WoYMelFRNuVKNq3Ym2Tc7HZMp/z8+HWcVUFZgBCQFvc7fdQRwBec0
hYxbsLiK+4XT7bnk+fLOnlw3fte/dxFTTzwTaSOnLLvqxOC+d1i1QvEeQwZVkDKrd6l9WdzciMaf
n1ziwl8wookKpT85ojEu+N0GBkQnP1aeo595cl9LSjevswJ2qGkyQ2mWcRqrUsCqietqaXE/DFQN
BXnmHjAndHJr+0NC//Ol+y/3Nd3/fVDl3/4b71/SrC9816smb/+28V+KtEy/Vv89/tk/fu3bP/rb
9qnxk6/p9He++RN88u+S9afq6Zs3RlL5VX+oUYJ9fC3rqHr7eDzj+Jv/vz/8j9e3T7nus9e//vaS
1kk1fprrp8lvv/9o8eWvv3FjZvA/Tz//9x9un2L83SL5kiavpf/03d+8PpUV/lzg/sICAZriuAbQ
ITeGlNrX8SeK+BeeFXiWEhzjiJUQnJhJWlTeX38T/yJRlqAgWRFkTgAKH/6oTOvxRwjA/UVhRYFV
8FkKDxgt6bf/ebhvFuh9wf4jqeN96idV+dff3gBwTpRTojI+RUSSCU8HP3N6p+KaUs4YFNAtJfRk
rLNc9K87QGZRUpV7vo5iVKIoceKoacfJK7nyvI0yfonEOl44ANVJIhdxnqHFL9ZRjcYnBpervnRb
T4u9rDeioWL1MhUNLlbktURq76oLCX7FCxuzi0mt81XeWUXFcYum6NDpqrjk5u1tNb71BK/QWEYs
DDanBNes3j++vXK52D+WfoJTifP2WeZGlpMV3hXlunDPDh5q9KN+vFq1jlkghKHVflauW+oK21RK
IScUlTUawjMtGsovDmGUq0jOajvOY86SW0HQXFkS9Ergva2X1iiipV1/LyUBg+H1rXGiNL+vy+k6
vOnBiZWQKUW3hAwbjhp0mQP28iS7kDQVl9VV1ZmpmzsW21eRxdKAbtKOCX9/FXu4ipboCQ74MNkL
pGOWVTsc397FxUDsqBgSnREcClgLRcarsN97Ir4wSietkFjcKiKDxRy4pzzgRd3l+/4Y1l6jCQ5X
3AOu+DnAp35hQx4wFzRB3ZOr6J1b5l9qpf5KuEq845zwuUzYQ5j0zYGELmMyddGtGhZ42o7cKGYZ
k+7AuyGrsUEm3YuudxvJVWj0UuoUBu+w3SoCEqpekJJbAROOu6rC5hgObf8YCm0MNA2OWw2txF6x
XnUU+8FXnYo2jpll0V1C2hSFCIFrimxTHKgvF4e372Up/1UhHrtSeqyXwHpXPUm9K5eLGDUjbuzp
Seh5BhMQYiWh4G3eXjFC4f/91fv3/v7KFYmaZ1WndWINEKhG6R+T4CWAW34vDl1qv3275N31kASK
hOqpTvVDIdowKcNacIyiTc+Q31+9fa+PQiTE/FpZR+JeCZrwqkSR2XXhcI3qNrm7entbotvD9Csh
NTgl0frKbW4Tvw/Vlkvdx7dXTCsxDyevwu5Wrh58vi137viFOBGSeznTaqycyMbb9yKaztX109Gf
fzcco77KLM40UZAVCoiOafqTRUNqJVO3NRVf8O2YK8xOctyHIaTEKEgnqXXmkpVbZTchW/ZAsIvL
A5sWkS7FXYoGAKZctTlfIr6HV9nAFxpmEvDi41uaCL2iiUGvszVtAq0p4+c49Iv77DoWhP7e7bLc
YpvYsXwxZDaJAjOCGeIe2kKy86ho1dxxnYPfo5enVEr/6NR8ZqSCcnTDhl8MTk2Wnhj//urte934
vWD8nttxwGQNhUqX8tzfojJG1Is8LO76uLprxdB5ZOR8vag7J3zJEjHU68JtN10d9xsn4gO9HqT4
5Tj5MdtUsVGnca0WKLuzE4eWi0Dx3S1WChWr2dBeRxzY9bgkL55RimN5lb9nhKh/qGXR6gZFeJIC
wVGRvFGOMQvbWUadaNcAOeQIUx6ZEOGhJPZK8+3t25eMU6wy6JdC1MSFGkocXYtDxd/4QObohkwP
3MZZZDG6hHvPV3RBfq5g90JAJoa9kZZCdu0Ao0vJvBXje/yeBC984LevvsC91kkY33WdhF1MvXif
hYFouYXoqi1fsnbJIHIVjBt64JD4kZQmOyQVYmdiSb5ENYJZVKBfm6jt74syck2ol+r7LV20aYNO
GJ5zlkkLShFGKPGK94nKixVVaVqJV5LC3LNu6D+zcdSo3uAr+04SGluiUQHsXmXjKkO588cvJMrK
HaXp/yPsy5okxZVmfxFmIJCAV5Lct9q7u16wXiXEIoEAAb/+c6hzT8/0uTbzggmyeiYTkBTh7uHh
nJbr69l6XeljPYdlGg4aayEvMPc8M77wZaFUTdXB00dA8yblIYQMbbt+T1c4OQguN9w6tJwPWdk8
dlnjfyKBro5+VEOmuZxGPNpkQ1Pv254XyQBfVrF1+3w49CggS9avJuHDtu2cHqVzXVjdJirGI2BK
6skNmdrqe615qqfCfWnjbEryPhJbazOW8GBuL+uh1HF7Qa0C+7fU6u+RPqa05xGXLBYMAWxivD/r
27s5Up43OOPOVp5zqLKoOFVV/FxPxp4DwX5FjtnbrGI/sjr/5s21+2q5U+20tdPJmO264HpefBgH
Iu7rGlya5te8BgcFqx/bgInnTGfVYxSPyRoL+E6Qkl6ym5+7ZRpJUexqatpHrGfkQQXT+EDyljyE
cWwekAJnUeVdYl2prZpqloR+MPdJWMfupez7czZS7DBdT9SNu6J+CH/ogDn3j3EZ+7t/3rPpkif8
ZQlcGC74UDPIP4OAhv/TKYG3TVCHFelP/g56q2fpeMOzayK41eQVoNt5SMK+pVsZd30qrR7EZj0f
4BuaGJ/dBp/h73gfbom00b0wxa71THSOi1J4ycBNmmX1N6GEeqnH8X3yVPZzckbgzu74PSQsSIY2
mh66qdiaufcPnauHZzw7nuRyrr6bIXEmUb27sqlTRmtkcFjRn0e/eHJY5ryywaTO7PNr1hUKJEuk
ho3jNuVe5xIh2ARkfSgc70jHKLGtHx+asaXPIiyjXVAihFtPS1069+bTP9/ZVc/99zvLIkTOeFlC
ghvs/5G90NnXcRAM5BQxi/W/aCnZNGFefuLZ8DlW3PlpYmwLkvTvUdECxyj0vOE6DPEKTezx9yjQ
9BGNZD7pzMXtb0q/SCN3KHcO/RUNbXmigph7H+gsEVXlbGXjbRQbsGhx6/5nJHCNC7dIhatYce3H
uNoIqlCFPiv3nY5Z0tmm+l4KBSCuiZo7HCfhixO0m65AuwcH4G69mdW8z9y+RTjhH5gI/Mt6QHQb
XDLCse/5MU9LOSFkgOcr/lX5UrEavHajuid/nNwrYfLq2cg8tW6UqiqHpMeZeeJ12XAeudCXUIY6
mSObb9opLB6xp0QHQmpxMFR2B1V5LB1Lp3pYD3oof1HwekfrGJWIutKHgklzH7sw2+DHv7WO4hdR
eliNdNfDenYYdqoDv89p55zDQr+5o7LbKjb+W1U4B0vr5sk6sU1YWMQJbfHWUE+7dwfr+aVvW5F2
pYiRR/032fr/xM2rD87vNyViMXyEfT+EQVjsRq77p4EhZmXkKbc1J5/450JUDZAoQV7XUYQN5Db3
oUyj3KMvXUNJGpROu/c9wV7KTkz7WeVTigSCvTSyq8+TlVPiqp69zEqQe9lV1/WfhnLsNqrwOnL/
CGPVyOXe7fqTrQf/c9NPDzXT47VcDgF17LVt2nJvY1VttO125RD5r5p743mmfbaxPHS/VLRQiZ5z
epe29R5ax/IkFtr7Uua8TXNXkN1H4JpFzfDJekWilM9+OKGGrVWTm2df1VP6z7fzT0kObidSy4AS
d5G1BWTtVfMX9MUKKlqkbeqkhf8gxUSSiHrkE297kvDGl3c1h/kmrGSJCUPNwYy9ua8HX1FztyUv
E58PqKgM+5tDi/G6HizrxytDfrP3+5YdWxtQtENhzk72w3RiVfCknHG+tSbfhk3Qo89GWLXHXvs0
ODTRPD/Ufm/3YnactF0Wp9+ncEIlr2ZGCfc/3wn6Zw8QhoSd+jA5x9pOYCAY/wFoN8jUu9kXDWzT
PLRuIrY7O5VHqrNrYb8Stl77GGdwjkVQu6O13AAWq0/N7HmvLOu3tv0e+U33i5fxHq5sae/1yEGC
zH/ouGFP1gOkuq4bw8CTPuCQsGBek9deDdNrdIKC13/lgr/RoKNnUXjhttREXXrYQl1iPgmgwLG5
ub2C693WkFY95i7TiTPgwe7RM0cXW9zS4jjqAT41c91cCgInIsWiNM4UyhJi6n7KxZT4VLIvxKhp
zzv55vN2TExUhPfO9I9MFe6uEjZ4Mqa4NVp6hymCudq6dTdqN4qhfyoDgxp3hzSHsuyybWHa4Zwj
lrjqIrfpYIIm0QF2D8JmfibjOKWmHKZ3z8mukqnq2EYlwtO8tsemi+pb2IBs5cp+o6RSt3A5rNdL
Nvzy1mwgD2HsHfBr4eXiuo6wTRaHoi6xVfgWs8qPOp72cR2/58psQ0PYjyV+Ebs609FZ26l9tFnc
PrY5ezRBAB+mqWMXLtSwFY12H9aRXEYq058b7oijdM1RLEFF5Zn6IQ5peSOm2mC+e5jhubcdsa2L
bUDor6Ctm6SyFOWca7jSlUuQ4npy+xFfz9qb0nWxrZoG5vl5QTc5BwI4CxcfALFIooIGz4Vrnd04
ZWNadiV9hsE03faA9CHPZ3Dx4bL6rtmE3zn3Z+30WYfEpuBY4RD2Wmw6B8fJZBKIIveSYPQguLGZ
ego5HogjBbYWH99zctlwlSTbET5VoJQLmpSleI+yHKUt61SU1a8wntq9lLlXndu6jJJy8NjOjtIm
YaVLdx/1L7mfTZfaZlg/M814whinZje2HUtKJOjXJqd0q2LBkqAuu1NIhsPvB5xz4DttRoZNGWb+
jTU6uI0IRfB062S95DENIVHUsXT9r8kBLEQDdWvqtU2+9zQxaTFlwXEAt38SFfnPyJSOszOBn65o
gR5LTAjpoqnGghtYLe5OXAXHmTJ7HdYlahBfskldrAj7h9a21Tma5eeP+7CejsLu54kfLVfTe047
kVLfZudyqvRzM9iXcGif+cing3AmIx5Z7X4ZKF7ovHC3pR/xZ7zB+qkFkJFFz2uUNmigOqSR6tmY
TWOQ+4xxZh4G+E0nc67jI13Tt8yZfiDDHa9jLcarL6RzoWbY1D+KJbEOhjHedlGTp1UTYsJ4Ob6i
KN6ikbwVxuwKJ+xe++d1exphyJ70vvW265ZFq+FzVNrxFoW5l2I/dY+aS/U2jFigltW9XQ7r6yqx
J+7jZuiTyBMT7KZAWWHCeWa7ZjYFYoFdLs0ZuMNIk4yl4djUIrXMg+h4uePrgWTsWCFxTQosa3f8
nGJXtjJL6Vz5lz4OYAIz5od1AdSq6ZcGYFjMMk+rpKKsw7vr0mdrOHu24MKLRpFHqjoYYsm2OYR4
3XdyGqJzlenu4uZhsMUu4jxZuHBsajO2L3BioRvHGruLSIYgzUDdKGAGsm+W9XdYThEpwM2b9mns
FOqWVeV28OYA0BIVu6y13j5HluYnk86hI2mniwPo50Y1vQnH6LQlAzqKzcjhNpVv4Gzf9/DuwwJ5
LUQ+pnkjxAVQFXnwSsCKofbEtyEbLs6gEscZ/a91Rd/XAfoXvdfu4D96lYvft6Q5zGvTuZEjbFAZ
3DuLUjpnnssh8QaGzL6eykvtOn0SDLJNynEoXmeVmAV/SzwIUGSDQYRP1sF/P7JlQkvz4lV9/9LY
wNsKY82Rc8k/Ka/ZSvyUNPZkecoa4uwj+JFvlfCnz/XQ7KiOX33VQyK7gG7V2LHzhMYnwUPnRNcp
bNVNTELdsC/q1AajTNd3xbSq2jYyumROl0jRuCkPzXTxCw8Mpic8JMfNHf6gYm/7AcmQ9W7aWL/5
JqM6unXL4q2lpQ8l2n/ZOkjcilX7Ylk8SoKvlnQD1jYix3GPu/nUrABgP3Gy86lPn/sSgXmbGe+4
5jBjZfOENSbb0zmmG+rRCn7u2GHWQxCfP15BWpJ9o4ZsIxd0YV1mxTLqC1/D03p8bUmDSFrG9/UQ
6Do6RBORf7kmQ1Ne3ZoQtneG+g1Tcd4MJc237nKj1rtV6Yx7ye9PNH7QDcEDOXOFjgmOI/d1X8f/
GeXuwyw5O60xJ0JTflXZji7po2nC4pkv6HnAY3nyFli96+Lm47SncZ2WM/V23gjv1GZ4i2c6PmQL
YryOfIHXhNkG6gFlXsUwBE8z9uKnNkgLTwlkNLS1u24ch1RYnuM8a0+ZMwy39W+LsrS7lpGdM/Im
bZcNn0XiETFf9GzYPJx/Xxex/Mv1pgt1itkJ9XE7PjNZ1rsMzjy79fsHy2k8FcUOgJD/mrneuO3s
YxYtz7nz1Lv8uf6vSOXXe6+g415V9XK11J6z6QbHv5R57G6LsW1OAUye/zlm/KOTIwAUCKcD30Uu
ErgUmMQftdFhb+KG65bsXUbGJCD6U6Ez863o+4/BcsW1fbexTTPe/vt5m5tPY8vGRIaYc+BXCzhU
19V4na0qYEqSjWEqffgbQ1r28yNo9MpXgpDkdRLjGxYkNjx50/iy/viCtXwTUBPs//nXBf8DD7HY
Qy9EJOSAiUAZ/fHr8GBMgQCWQqMWksQxfX/lBta+/jjn3/nWX9ArXdcyDcZivhoT9NfMNZCzgX2Q
MiGd419XAFJ06kcwwfiIaVZmiQ1CsEd1NFzqBuSRw339tI7qqW+eML3ddB3Vbvf1I/sKWzBNOanp
ppoHZlNf/hSkGlMXENSjX04ncClBWlKL6LIu5OeK6bNfDxli1dB5UMR/nYXOP5uJx/scT3TbuyT/
nNtqSsoikv/C7URg6/6KE0FMjwQiYgH1wesQWDDj878kVd7guVaOvNjnnmkuVT2Nl5CF48eormR7
mmiQ/r6kSQ1vR8mrTcF5e1VCm80aM88B/1VGPruz7McajNLe5wdL8ilZT2OkU8c2GL6yQIXXrObs
OsAkcgqv3XJYr85R3e4Jd1Viu9DcAebFrLgHC2sgF/6Askcn1/RouO5OE4t9d7MOKw31ewKeKPVd
ckGtgP9VwYDZlnP8IyuAjk5lOb2IMPd3Ee71qYlr5xYj/tr0jsPeEeBuOyLjH7OYfoSkCZO6l3Na
Rh47oyfQuDd1+QQIhp2L5dAGRYv1Rwd2o8USwxfldIhc6iVqid6HZQOI2hgGLcs1t3sQ2jVfax2h
f4yNxOc8K8ymy7V6FnOjt14d83uuOrTda/L2LJA1nOZJxf8yRVa04TcagQUgBCMLFDiANgs2BX+S
IrKKOQ09yDM90jt70tb+Kx3qCGpp6yUAYKbzum0AZ21TV8rwI1h3ZgB0DoDgrep8/aDNyxooNVU/
HjWZrdwEIw3BYmKzGcYZv2EEjuqE5z5q4BrGXXTPY3k6LYB6V/i/ZOsgzNaZvcfKt+jPPpm3Mtdg
kfg4/XAJ3yA2NYjROT+R47rStHUEzGI5SMs+13PQ7yrZ92nThw2QQTbd4t5ON3Q+0SSBGOTqVDVe
WzUVV5eVSTyO1KYx6ewOnU67BHpGJAK9H/ebskY+WM3fkeDFv7zCPkzEr74qwm2SY+d7UxpRVF1o
+xjQACVx0gxXv+XxISy6/F+0JdEy034/H9ToMcgv8Ii8ELQ7jf+sTWjF6LsZy9Qe1pJLhhyhPhaR
GOJbd3ZOql/qVarIXLkeB7B4truqKP9/I2Uhz339/fnv0fqXfKRPflQSRM46LRwRffF61W50X2bX
rB+HC6B8+jGPy8z77GEBTamTtxfD87O3UBo6cPTGyYbx5snBuSoVjhsi0KploO7T4AZ85xMuLp6W
6jLKPtrGuWMPReVX6bRkBWtq5PEo2jPMpO5Ifewe3RSOn6tSbhyvLN66oQ+2Red9HWvwMXWDNB28
U3R0XeCEUZ21D3VcZBtSZfY6Rc3nNagrCjkAzm7KQ9DU7vYjmhKzC0ZkiflUVR1LQvjdkV6YWqLY
wcGkTWaqvceSZ/UZYmeoRWmefwuavWkjmzhBPb06QX6sEbp//ueNanWQ/NtThpKBMEjWYjeIPf9P
t5CqKjPmxO68V5EJk6Kt8kQsgDjP+ycThO2pHgJADvOIddHtol3TyebojWR+gmlljVXHQbAtnSMl
M6L8NRsNLa9SaFIAIPIw4STiTw0EGs8KwGdohpdpObRj+RpqJRHI4azipyVNfWxaN7wLP/xFRBs+
1RN7qZmhp5oP4lBHE1KRDGdROB//GDmDcY91FaPQImrFZg15TOOh4ozV/r4qqtsavVKZ5Tul62a7
xrasAcLsIslK1LkJWX3P6GD+pfeZz/4eC2AihQvtu2jCA5SKQeDy9y2tbdCXQRgZ7mMR8hu08eiy
kPPoDY2G1G0oNU2boYjA5rrqlvt75XYjXFqFW24I6bFgR6M+riRlV1byzg3Jx9fCuiidDZ0I4Kuz
BRIFejCI8IpYoF2x1RuzgGKByMh+smWYqqiHOzFFpNuaO8ldeiABxI6AX4qdXwN0b8KehinXzYG4
ugeLiSyNm9bfZHkpt2OtwdvEgG78JZgcsWwABNEegoFJbYcJLHWZzdlZLod19PtgIoZSwEC7W8ts
lsYcXAwB9WAg6rLF5S9DpFQppiq8xFqwoJyrYsupu/1QNIRTsFnRKdgH36JCqc+jDvkWLGx8iWOF
VE3lqBvmRfhoevSeWleJoM5+OsKjT3IYzSkf1bQtlK4AJXcsOExGqsNSfrUTRRVsmwUtXU/hnxNs
pWcg5Yl4c2j8oX7oy4ltEJ3G21VDklFdXD7kPnXlQU9TlvM9Y+XTmoyXhk13HddPPBymTTnCW26q
4vaMKL/FNyjjL1mOha8lOuUjYj+vqQoQXlUGY0ywtMhNYeMbZdM7iGuecNnt//iwWhjj3//Kcn5k
+Yza5bF9A9Ge3QIl5BncRJvyQqIHRDGE57+OaJ1+kI0fv6EE0IY5m3sXfB0XXb4G4HAtUf7WcziA
ZW+VN8mB0YtTIzojjRLHoDP8eW7lW/xBJrrNs1y+l7byK52UesqHOLjMI3E3bR03948HqXooY0cx
IWT3SrNXeYReMcyYPZDE/4yUWx4FhW3z6MO+iMvxauGEuPeX0bhcM769TGTR4y6vI8JhghWqGc8G
TSs49ZobL2KkyQLRsVriZG5V8gGwGJfHZycIpz7pu8C9wJPVHnKOHJXTF9Svuk9V5sqdP9r6zKVf
3GwRtWlW6XBf6TneX0QR23dQV2TrtzmUAuCBPgCfkL0DtO9A4edbk9Xxzaj5jQiXvEqfzDs4at4r
TfpH16eHFT5RfzuTrOkf2yJEB9Ixqbjlr0EYmXMO+9TNui8ZwFwb5z1y4hqVDAMoOgkkNlnPp4Z8
dWxVgbDMoDFSwS83c3YCsFZSRlKdV7UXti0/qRuL0oTM67YfDw0eOS7kXnjwZjm0Y97s6tbUyXpN
YcXZ4z1EQNbNrwMN5LNQUl6E+NUT6t/W5aRFh+rdB5/siiGN2xEm6W4xv2eAJBqvMW9+Abhxvd6R
aMCi4djdGpu6MbrBtZzc1jPewyrWxnW3qTE19rkTyWttq01I557cqRoomgptPpQBUxbvoI7pE6JV
5O1KFYwn2Y+b3gz+Zs3nyTxvZx7NaOoWgU7AGzSepg7Sj8kp+QneXNPnKkdqpO1w+EirSKU3s3b4
szsWWTpXkdytN26Mw5cPcRxwp3njAPff18jWrg7gYUCg9V11Y7OJGuPu8kVuth5Gzyl2MeyLDWPT
xQwFQJblbfhAF4J8vhVRf6dL7toswWTj8mg7tCRAs5Ze70MOQc7vAL53gDyMtbkMNub7oGzaTTyR
6kG6fbAxdct36HNcP6z8Pe7WJQeDlFig+a+Dou8+qcIfXelgM7DZlz77Mq55pMANP657JS0Llvie
io9RhBXHzf0w+cgXLZlfeTM6iVxQ6yp6hiH9f5BV1/WKNA8GmhqUdN7dHngDvtL6HdZDgSzon+MV
qD3/CEsRp6Dy2gt9DwQmhYbs77up26oCRdl+e3LqGZslQYxmMhmcs1jN19w2XtrW8KSFYCe/8MaN
EwiC/oNdRZXPj+1Uq03FToCPH9e1Ohjy8lbo/tt6NtRBcXMi+62GWbEYqfqCwGIe8kAmGBRNO0Ed
G34y0Cg88KgU51zzeevWAVpW+F6+Y8ASBbooPtPYNqe5Gb86qA2CDI+7p2bBAYHU1LVDdt1gox1A
x/EICnPahoN8mjK03HJ9u19fEeOFkOMZQw9oAqLvUzUDqYDrsUGscRy9kT53XRsf6lg3m0z74Wmk
aMFYzXhzrVKPnrT1C0LjfEMYd48BkfULYJ4ChXl+9zg4jG+xyw57CTFWUni1uSIHgHETU+YGawr3
xVNzSoOvGYr9n8Cb+6+ujFJiJ+8J6iX0/e4hm+uX3JIM4rsfAdR3EbQgcwvb58oZya5t+/yso1ge
2Bx4l4Fm7FQjDvSqpn4wk+9fZyhHowatlrKuB0ES1MrZ5VaqhC4EaRtKwIkCSJic+ba2Y3aRhLWX
Asv11lHGOZHAJxvQ1ZgGy7SDWE5CHg4mL88FzC2gvt2oXqhrFTQqyeMYM56Cb5+tL6DK5e1O5AXZ
9c7sQHMV72AwMR5JCV1MPoSshQubcM790Gdnh/moM2RZkdTLXYDoqbrWxLr7j5GLoo55RSpjqYpD
3MTtvgpQr2q7Yrq2VfQe16a9umgfAS2Pztvrx3kMGr0ikPktl9YD+fgTUMG6DS50ZcfzcT82A5a3
avq1TNZzCDHFIxuLw/pYatXTnWIIxrm1kBwI6FaUixVvjOi3j+i9ymNyJaaHvmocwOBxYDc9ynwy
Ld9E1ARQIhagBwoujpA9F9iYu7cwmMkPR0c76HCKPCHg33uQDYmBTKskbPiZkejJRlPztRkNyFTI
ND+16PC2qZHkHoomep8KmZ+pNPl5HZG8Pps8Cw8zK72LD/LpMpURYg0V8rRec8xGx8OelOwLzdl8
EMWkoWLuabDnUAFX55oSjUiyQb9ONVbbgY+5TbhHx42dO74fqrA8mLy06Qc7sZwGAxvSoZ75Laeo
0WlipGB9NCXWn2IkcpXdQj3Ot1BnuNe8l9eQUfO0HkideVvt5nHS0wo1QGAQp+6kkbd8C+dDnPny
TJf/nJ46CRpqkSmRRcpEjPselsxP58ylZ3dhE3RdfUHVVXfpGx9a27YLUm/oDz31W+hS8u9U6+mz
gcRux+L55jqNejC82EyjE2ONodWlm3gLkEL+GIaweUVSDhZdztEJco0GeZH1MFELKFEqaCvdSu9H
LNobqWWMpvfcnEhcBp8q08NNnctn25bulsSt6I8RUUfelfIku/ZlRVs8dh8EktKV910PlSO+tDk4
AFsMD7wastTtOvdxHfGeI1BwuvAmWPcUMN/evQXHyaLhySpUvU+IzM/V4JZQ6hTxSZSjf6nQfn6L
/7N40SGZ8TwB/1Z0KkXqAGu+mAz4pp7Kb3mLFY/NE70PKjiAVCqePMaRkExgb1fZVYfGPR+n1kqS
fuzzfJp1Ei26+9wtsKiUc4iox+s33EhytpCVHoJRlxf4Ph/rOPZP60uoa2e+3NzlfUSNHDDhlUgk
vJzTdsmkmBpyyIemBts0mK+wmvKkD8rgNFX1lgF7O2eC/ywXsMk1BrzPqsUCr7ncypKkdBU+46Xt
SxXfiqx5WQMQHVCxH2ngJzA4p+fI2Pcg2pi2Vj900fMNApz2kZdVcJBYe2DrC3zL72z5BRyp2EyT
GVI8ljlhC/W/HgQLCGaqqjcwSrZJr0r33smuuPt94CV14Naf2SQg80ZKg8QIelTGyhPnzRfu9t1R
ONE3qO/UrV8OK6XXAzbA3xOzkxn0lpTXcAGvCBxDgrzbLSQLErmp+JdqweB/9nn0vIhiABI0pl4I
yv/v+zyp8qhHLk/P7RiXL/lUQd+pAcRJr7nihpD3sSNi4/VN8YzmPWLXAPa7RCYXINvR/K7AnfVA
bZmlcmL+sioRmHP0dTTcsyVKWUFgUzhTQly8ezZQJ7WIRTsBVBITEQrAtR4C/YwRjvIXB6jT93Wg
upfBNOUTpibdcOXJB58IegAKSw6d0dlPn/WfBynafWC0eRQTHu8/R0FsqSP7K2oTxx72tpj5S294
6Mn/QMl7GoXN3IbOWUFCWsNsoradLTbj7IqdZ/sp/TivTQVdY49dDXiDvbC+e+sq0Z+LPEcOvsxU
ngfduWsyyIaX03b5dD31oj0CMO8dWlO0VECt1gP8V7vL2KN+Pwqk+5X28a6QQfsps7Wzd2TWYI7b
/PCRLzoRJKdjE6mFC0VRyaJmRWA5PAQPw9b67ZZRnv3Ma/dJFVX9uVIlUn8RgpIcfXqUi4ax973v
AwncR2cp00RO6XwtSbPVo81+FviHQmcxaGYPKljnuSQjFMWtZpcm6oKElY7/ye/wWsyiavexMv/y
BCBf/Z9HQOAd4buY7rELKfAf7ycCXsBxrcMvU4CvV0rbp0MYlZdicu3DWJQIQRH4fcP9fXMijWQf
OgOAkGD2/RpdJZvA/bmerZoEXup2QzWq15enELjsGMH79bEFU3JCZ0/wPlh3KyQ5vwA5XjRpzjQL
1FcN4FP0MKHsJ//igPb/CvWzD0I77F8ApRcLOuJcIMXeuJ72t7oh+ZcuLnf+ol9BPWyI7FGPD47T
hydEr+WmqQxKdryJf0Rgv8VqS3nTNs+7E0PVbQLCGX+cjbmTtJ31DsJv6luk3WPOuHmEOC/adVK7
m1X4NY/zofIb8Vjz/pBlKHjBHgszilWf9CHYENUGd7OEhq8PXkNlvooiYz/kTPa2hqEqiYiza6hs
oE9gpDxnQ5WWOY2fLAjvrQet60b0tjwq1jnpuq46FBhaWASITfVuMCCxfJ/si7ELPmL+SgT7Etle
3iKBtEAJQncKTgjemm20aAyAt+XmiwXSMT5OMowOkCiau6aAYxLHQksQCrmNA3CPZTHeBigATqUx
XfIhwaonf88bBmVq3aCpbddmh3VbbKP+OGZllP4fYdfZHKmOtX8RVQJE0Fegc3Aehy/UeAIggchB
+vXvg3p3vXfeqp2qXarB9ly7G6RznnSwTyBuW9nyABzC2XGoPh/9DrN2B5QUEVOrPt9yJN+5Cwuh
IQizQwst+L0KsM2T1T+mNXPuw+U0W3ijljnXcHHgG0T4yAFdq2gS6RKTuqbJWLDHEp/USegV5VgB
fACQItI9G/aNTbJEB559SatpG1DcYJ7vHlCIi+8MOrY4B+/12Plyv7ogNoKPdF/m3vDULByjpCge
NcWW5h1k633nwR+2EKt7GGXOIIwO9cHOtHV1Zdcm41Tc+9IX8WzPEZBEdf1ahaWy9brpkQtxR7HN
SDHefb0Kw+6ROd21lwuqv4D0jwIN8mEaO7qlaOBnv9uMSoY7pxLua+ZmP30t1F3b2dMLXKaR55bP
XkdvrL7VY1m2Zyk2tmqippJbSdLy2K+bujN5TUwqWR0nyKlfpMeauPMxJpXl3jbty/piDpNF/E3n
dw78Zf++Zl7RbmxPEJMcbMuqLzxUajfI0j/d6pL/vQOshsc/dgBwZytmj00Gut0/hyQ1od9rf9AM
OvVegqWA6I2hOjq6Fcou0x2aa8EAI1Vw6MtR3KSn5pEeaNDuBaHQn66NVuN5z3YbwpoFxGk4wclq
n8vOJefFewmb0LldaYbgDWNmx6O/GhPbnp0zPWCS81xaG7WIdhvOOkBhBsmYkV4bNbaCEiXWVuag
OqdyrwL4sv2/rMXsn5wxdM0MAQ8QnaLv942I+Z+lglCeB/lrkJ7qhT0oOfkJCZvhUK/2JzvQUBHZ
w0taWRSrJSGRub44jZ80QNAOVY1xNcy45rwW7E7p6X2veLNleaU/Ft+JOos2b0GHdSzI4DMxgoWw
8JY7roJiCyvictenOd+aa1kFFECEkDsGQQ/xLQD4XlZPYVqxR+j/9v3YNK9QtPonTVDAcCmcxxsc
LaoastlVB5xrBwjagLj2rpIXZxUQL+HvfKWcDfnccV1G3VxD3iK97H4qfH71FMaAViK/N5fMgQ51
swk8uAC/rplvKQv7wLmuz+Y6aUjkzmy8mIrRFsHyIUSI4mktG00BmaZQKa607FCI6kfqoAeHWOSV
9AAchiw7k84DNv4fKJSuNxV3qjcWLsCX+FgecPYhXBqQpAh+waIGJT9WsGm3CBJGzeymG6/tMNmp
aP9Cv/xBY640M4EzwnZ9CLR97E4rO/NfgoLBUgVHT1vsblsNMFC4o8AnvtjYbjlr1T1u//GF1RAl
Ll11B9CCrTZJOJUqEEklGTeDN8+X3McHY151bAZOQha0feObIrRDOYgdJkT4c2a1u4pbKAt17cdB
JvSWDOUbhiTVh0p79dXqq/LsOpBQpulN2yt85W4OebA4OwNmo6eBGHDqn5a0bd4Jz08j7SG+5J5/
4NO4oKis28fMwubdt1T/6CHJlbxEhlojpyRs6uH2707av2soE88zHRCsJlM0P8pjDzVuusHri2df
wL/cBu2PMe8QQDpoaFA9lbqrXmjcWQ2CnYxPq6GABgmfnfMErD4CVNAeAtbLLXdAuPirtrsobWeT
+l0dSzuAYLWFDc1YNK0FizeYvSgXQfWcZ3b/F1+RmdHxVQmvH68LHYGHRo36LKB/frygqdbYn0ns
6sZ2knbdpmtu1wc+Bt8BG+E+XA/mOgdqtHwLQ/ZoDdR9HReQJgvS2pJxtaPVEKNEAG6gAIQAq5iq
uPVd65VlsCBmAIS3dpDdrusmvBZMiGOQd/a11Zl9DYRDrlULgTkRgJXMF8w181VPLs6lVI8d6IVD
QJrnPssQdksl5AJe2UC4De5adfXRA0gNwsL5Ke0w/0T0JBS9y2w/jNx+nqWSmypFqHqp5L0W8l+H
Wcs9cEPnWaiJ7STT4dZImzz7NNNRJDPMJTuy+h5p4FlxKK10a0459dSBKAnCV46HcWWcG4BdcWtx
eW17p7l2oscotTFTf5F+sH+2L+ZDC1E6r25+N1i1Pv98Jrt6wS2HxmlXSZB5BhVBQjAG+JByiW4q
Dk6Kj0y6NDJm5441P8bp+UuN3laNGwt3crfuIODopfSCp2Q+phTFoOXxLOlTxzsFdu2YOvwh7O3h
kGLPnwnkTsus61eBtiAhUjUHvAHNKwzMH3MHE4432zByNyPdItSUP7I2XyIhswGoIk7NQQ2gNOtq
ug+qEmYXjwEqSnV2MQcFl+QFfPp8CgdRXI0gHTNfcHfmqQc31VjC+9NXuyBonV22BCUs/P23dFkk
ir6gumsLDSRIj1iycHu/OmUHkIUCljUNPlAviJZdcg+QADEA65m5Dngej99QjjvZM//eD7ONobxh
qKZPM8JsCllX+7lWzN72bhX3wtaPovW/YyGTV4M4N677fRXIA8rw3sgndBL0O+vmceNoaznmbbA8
MvD9/7uSQdf4j1IGcSwuvIfM9pDD5xIEsDn/vBtm5Wsbu5d9xG2R34nGH7cla9gm6DDJDymRrrjU
rvUyMKu8llYJTLd11EfeAHvi3UjulYDdxSpqmCur8X50ISSBoiP/kXY/KgLdNxlsTIirCnU/aVZj
T2Ufdjeoe3c99AO19zdqEBhynPbDma97WzYNGox3A0tfNV7EONFj6gyliroQDIPf/eT12ts2DVjl
oX7ow5ZAX51Ze6wJ8271xi0+kJ60UTqplftEvap7XGoruAaLO0ZZxZp3oUSRNGDBD+BJedK07bhb
iMrjsipf6dDIbavT39IGCMLgud6QBXi/DZopbiCvjCplVfte0u5BKdVcdDne5Xl/aLRPXkLlySPW
omJj1PfrdaW2HiqZH/AsXdE3DT+xhFx7d2BPYYC3su/ADrYC9QrXI3q8uRlZ4toM6YtQDcKpUnyi
v44A8VvvAbWrrXDJfAghvIizEnkGQwez1sjC8FI0Wh9udiwvF80Blk7gcCHpeFTn4MMI+TEYqLR1
pp91D5n3X+6oNSfkH8Uxxt5Q/I8GlBICcfd6x/3Xnp9mtKND0Vno8Yo0VuiLx34en7IyZYcB1TTe
lMb50MuTzmq6xYBzANa+8rdOu8y7Zsrs9yVH9wqR/rcUaO1Re3Of+PNov3NFfweqwJCPNO1OqfLG
C6CYiDkkvS5iWVjipBBIi0rXe7WkVyR8DHvDHhgyYfZGDfEZLXdwZYnIwCI1JmXfq9C6OYVMcV1M
jUiWmogd0jzvi5kE11KF/qbQi31c0D3tqBVAHeE2ut34AgSU0yx0781N+y6yXzIs7dewgXCmkgHy
h8r+xpPbXk127eSBxlkVzqCFHjJvwedXpBA5tK19f4PhOe+SfMo6N2mAox5Fb11uSKCbD4CBLe9K
wpBHE5HFU+BYq5+xKHfd4olvdiofnBKaKzg8AXZ6dZX0sq/vPAvrZ++NfF8vYfGgqupjMmimWd1s
Pb4J7WATtnW/DwtZbcyp55M2booRH2GZv46QKBBRDC9l6VOMU0HehOYz9GJyM/Cwup/Ww9zW4/Fm
b7r9MbqZkbyaSdkno49qX4qPauLVzrQnPQEhv7TXm1cUabRH3QswD4WIVGYFwLywb84UNjzSgk+d
8tn/i8zu/+OciKVzGbF9yKBDmMr/uFfHxvGJ66ftcZHLq1IZHrYZHupElnBDlODr5tW+4XPHeiib
KUJQhfd0s3W05HsRPEC4H2yJWAhEaym94m9b0i1iUfjJ2L2+jF9hy72NRojHDh0zZpWIQr63hF+d
OU9/+R5HZ5Kzj5nMz9rOOLyIgHJYHrKjYMuHOcvHj5towMvlPgCDsDOVhl1vg1nIvz3F/h/prD6j
DhIagKytzzH+/wfC5s457ZcqpUcrVPOBLAU9ldD5GlMPRCNgcVvs0SAXhkdt+TAru9m/ThELbh0z
1WBDhZuMD/2LwdVwArEBpsR+c3qrv/BFASlBILc3wbdExxbJOtDsbsMcxCwd2kdX1PdhUJEHx+2q
pxGKFzAUAq1yfbSgqNu7bMKjAJ17kuLOeIEiAFJkmc4/2MwSBpkpuCaoJHMn1HtdcvSnFPIzvfaL
npdjwLzs7Sd3fbVYcsUapjBuZ/9bs3pXB9Iee4Qlv6N7XHVbiG5dlTlretKBSXeLjYucx/WQEmTd
rd4QZE31D0JpdIT6Z+l5/t1c1ECSbCTUdbBEz5G5Jdhobxuv5WBT0VBaaXgsdYYRYaus2eiczSuE
chwdF0hbVbd1/+74w8WBMjuRWerG49RCszqvQsovNaVIsT94c3YUPlxABmkymJM5ZGBkE1jFHmyJ
ib/mJ40E8/bjxgvnpBoMRZkDwbfyI2sEHnFq8UcR5tk2tUedCCcdRYz2ZIygTNGHySp3i5vNTwFi
AOIFAvuzh9b6zYd0DoTdCSHt8gzNL4KZqsG7VHIgMGXUzz5r6Hu2IIC2KWb3UGcN2QXFssTISE9P
5qBJWm9BPWbR17VR6DG+OVI6ZOfujDpDAcfb0l7TmI6+t+2coUhMzbXM3mVebOemPOz9CU6qCfuq
PYtLUdn2Duk0AhKSpO7LEvRFI15sNfwyxmXZBRuj4PjLzkj/gI3g/Ua7BGYFlgQPyus/wwJAkgyD
JXLIoSvl72qNhTxS1lQkXkj0xlJ8L/2xyL2I+5NAHlKQ7ZnlwkSKexudZFYuD8xdfnFCi72T2dne
91vyXLTuMyKionSVtvfYUaagX7aGczE0CwAYnjBRfHQlIhnMJfPFAAXxdf2hXI9d0rc5vD4TwPKD
WNvFtiZNBOfWjEHgSP/hM0QuKu/1pqvIj3rKAriuvBIJwSBwQ2Ojg0Oi2QAzlUnX1MF956fBfYlk
Tx9OHXPFX3Rwb6v21YFA6/h1iRcEkTX+EmfQQkYVchEaWE46/0w75+w2eBJnCbZQ1MlXmW9eWYhM
vu3FgJISg9BkS1nfdXCaBdh4SOD8Kymm9fL3aiWYMCnvX4fRwT2mFx/Mno9ksKrPBcKl8BTqeQbQ
jPrqiftOdtCA1BDe1WSx2xVOMng5urTOf3CKUbzlJYIuus76rkDOY6uC327Rv7Hd7rL1hcIVa66H
a6UCBWgZzJeXFTHGCDdXoxiCGrFNHNP9E3+8gztTnOtVmFli3ThKAgb1P5c8LR8KiG8e0PugyE7h
W+8cO79K34EWZO0gITzU7aO02XhumMcfW1qEd8hEiYmXg6Ci6FL2KJgghbK/Zx54O2ilRbH3Kwh1
jFEhYG13vpUGGYLBNh0/UWV73xY9zQgjKys0hCgUkLQ5xf/74XD/6EMAJUA/g0YEoKqHvLg/DQm4
nS3HI7LcufpaIgrpQ08sX62S85WnttDfSrLgnOn63qpbZDoutLlQNCSnFkz0tqqX9qlnC4m037sb
t4UTvgOXDO0ckffEciFNYdnFqRlUC33h1LtUAtpZXV/91SjGJPiCbUOaJe5tvzgP4aqJ0fh4zJ88
BFhZOriDjgtv3FfIDk4Fe//f7wEYrH+UzmtrDhcITBm278DM8/+YxSAdczWPebvL6YxBfTZkRosr
8SBU/oeBlXmHWMtS2vBJG7d0OxCC0G9HIQ0O7Peo0PB0oUbOMc0wKn71q5OQznsPw5UvRtDSdytA
hp45WsJcJ7rIh8e6lhrmC7zS6zWTKyUHVZ0ApQTXucD0kJWxdsO6u2tLpm5tjdv+8Pr8zSBliHK7
pHpKI1GkGcAaeAQpR6vP+5LEX08tBAlz0g3tyo5Y8sZeILmm2fXNSptmIzypGspGaHGhZ28sEEaE
rf0S2GRv6WxYrsB8aMYuoS9opIcOXnTMvkWqTRte5XpQ8gJQ9ztvW7jC++YMAyk53YwASzHCLbSC
VNXIReyGfrYlqLs2nl3a8a21d1Rygypdqx5jL03j3uWIl6s53JTQSibgOilArjTWIeCliFXQ7ZvE
HIQP2FcmwsTOwyfeK/WcQe+UtDDDXFPeBUddAbHjFBYoB2EeiXngzCaGLqD6i5PLZmvf/gXNwd/H
EILnQga6BjcywGf/7MJCR3Oh8KAdKlr4KXAd/ymEWxrSPHt+Z31eRUgdTK8+t6FztCYMUgH3m0aQ
TRY7pCUu4CwfGgf2uHqRZw7wcdcPIBLSZnbiEE30deoQRD/3pX6wWvsJ7GTxSqRYNprACOg21s7F
ymPHWpXFae5d+G8rV9xlYUOjev0yAtFcpPZZ9tEI6FfmallLuNLiD7BedQkr+/KK98bfIvv3vYAt
P8moqz4Gzz0thSheRqTUKFGCIg9krs+dOgEJn59J+Yqlyr4LIa6G71i07w5rMchqCMajB1vwxthg
jeBmKbvHzEMOTT0H4ZkvJEBZgVf5f17VdSugQHAfzb5pWLOewygqGt7GLeoL08zNQdfvlQfMKBx/
3oo9LFcWSErEHLpWEe7E1MHOwn6rJUTZy7ouTZoy7GE6QuRAvoo6QeKf3WoOdkR4TeSsLullCfWZ
sO+sJL/IekEGpbslloba0/I3Wd6lt1dgn1MY1D1/4zrA0oCfHqf1LEdXckdHrP12EW6/isXBabME
827kNpuXrZFXQX6LMLpi065GiCqw5JV3zgl1jO4iD9kJxzK35DElrI5RHyTuGtRhtCoYO/DJ8Mvd
W4OFieAIs4aZEncnprVmKDdGxl5418o4B8V4Wpwg/LTXWQF0DrIDlHFIJzIljrlLOa3ci2vBCozb
t/ihEOSGhL1obvVve6AQXg5jAAklQ4JghZgy11Hlw+1XFF6LFa2QWLRb0U5Qgir2aQF+Pcv0mzXz
CmGhDsadAHCMVbaMe4vX6s6DEvsLxPPyPp5DEZ5EtzVXuXS+N0svTsua0DgXoF/dkkaIedmZlhy2
5Poa2oiuyEaUTkKdvg60GNUJYyCWU45w7yOi0fFGLgjEOFlqtv6i1/H+DJvG4+5AluITE8MauH+m
o45TmqHqKPOjpxBtGXsoa2y9Kq9JKcdNCEnoJgM5d9+H2o/52MfG687crImqfGp2MqXNVpMAwok1
rOT2TnagXWJ0wUPiVnVaRz4d5cmcT3iYYwODZ1lhbwNUaXGJInRLPb3ENs2Kp7bkYayrIIwr4Lum
UTQHz/9syrl48PoR8UB8tk+A75bYR5DhYXGgtmP6WXkVltY1PcuDznuQ7tmeSho3bV4cuzJDkuoK
objBUEeCs/AF/oposXKRR9608XukqAS5+wPNY//iK+cD0kV9pGqkV+OsaQra7T2w7SxlscIDDhTJ
R6aiDHtUCSPCsaAo/87ltFYV6S9WTshMsmSwR6YXku1S5gFQLOCgt+cShsEZEh2K7MEhF+6uRxxT
Yr4FUejBqo8fIyNt5qraQ/gfxv6EZHTDWVWy3MO2eghJOr3WA/lV4859S9dnqQmK24+pATWwL3gT
BeNCYRUPio1Jw6CrOrWpvqnUy+9NSkhI/GGrPeSqTGjBjHY+BIlwGVrkphhBFkBJcO1XWRWQq0Ko
8Dbb9N08KXAjIkBd+ZCg2T2Woql/aLvhpaHjcvrPZYdXCMsVBAM/yqjNbPotR5u7JUwtGw8lOtrd
5WIE6hLWLoiG1m2FenUaf+nsXa/fWdRqYaT8d7Tp/PmvrQcqR9WoJ4MWCC+MIKyf9zAi+fcciroF
Xd+VUwFsLoT0I0S7dE3bHnvWMmkkpk3O+tgjOjfKgPLNa0iKoXMR0FOniP+wPR4eQxNxMynAyLcn
Mk/xQBtImzMVVSXCdfOVz3Bg2M8gv0po601bI13VSA7M0vqlGspnE2IBG0pzV0r+bHXDFAFjYJ9T
HbqxN1v12a8DxM9zbk8JWeg0bnmpZTSI4NPt5PIiVVhvmbaKY8XtcWfcT+3YcxRkrbdnUJrL0MO8
mLF+rMRoQQ1N3E+EXsXMQW4MtyYL/SKIBDVazQEqX39DVy9D5yGLxiYt+7QxBUP37dGolNd/j9pZ
/1ln0wG5axQe+HVzroRPt76vm0MDbBFxvztoc4KE1Sk/A15lnyGr6oOhiIY6vxtzW8SIsTt8hd9A
5L8Ne6xqjLTdwSrgLVztFOaXkajjQcnpdttKEE3aY0eDcHBI8LE0+k8lBB7nuiynPeIJyyhALhE8
GwwaUQ3ov7bCTbCefX0bdM7IanPq6Wj53L2fWAbIgcZ8nvJfNWwzcG8C/9V+FS0wqsVmt2G1DC/t
mk3hB9393IjhLH0dOfAg3xtjn9BWsCfCR37cqi+Gzph2lb/B/cIPLBvDXZ/C5YdmoULu8xwkNuJ1
m9Diz92EGD/bUhsT+zSuZNAIiMwCm3gKADVDHq2whuSYYKD6NWca0O6vBokhq/slw/OLdj0trrAE
vGSiUntu++22bpfqMPN0j5Shpkpm3FC7BhqLGHY5ce4t/NYBpLAwiZD8E+EsO39U2Fmmpqz3t/ip
GVb0alqqrQSweVU925gIKThto2BQeCSJW7mJjayVb7ef5Tz9rv15hrMddEbYBfWxHYFlN2y49GUs
bC/b5Q7JxoNcfzlJ6iIGIz58k7T/RJl8yGQ1flNO/+/L5htmd2/VAX+8ffuM9qyBasXn1dVzIWEx
BwJWLO5SuHd6FyNIu8Hb4x4Io6DP4Llzh005dT9HPvibcqyRy5BOjyR7/2LWsD4hcSX33GQagLUZ
M82CLOC4Dmq5uzWyI/DkzVzW9pF3CORatNM8lsge6Wo2ITEwg31pbZ2yqiXIZUFG6ooB1Hnvx0sZ
jJvevdP2PHzvuPcBhGh6dqwWG77PkM3kIX58GuAuXpO5+ol721nMHTRxaH9cS+JW6FfTJjDtWx6Y
KhEc45QqtnPtAWTP+rv828Jb64UX1Q5Wz+oEuSBiVNcRFhlk4fct8iQOCIeZdzLvhsT0Wln+E6p5
92Ww0MkPSqqzstLTLcaqJXBHUVtiFDhxUCFKd9krpOdC3gh9ce3BKONZCKeFB8N7wgQWmof4JXOk
tCLJ+YRkyKcsXbbtlEGItIbhlFBXw/8/0V8MdkSkOm7lMt0FfPQP6Zo4lANqOkEN+20k0o7KNXw6
KAAp+RTJUl99n99P6fn2Hty03b4/roPS1ojvFPLtjArEvgmnTqOgBqw18t+j7Qho5/F3eoDTsDgh
kw4Cpt2XNp66DTCN9ZoxwgQj2N4GQVjmfQWtg8drVcd1UA0dZgQBxvMytgcTWOYrqzt0dVvE/eSB
fYIyk3LMnem67vf6wrVRuyzh7J6g7SA7twbKDEqSb4huAqjpVvwV5VS+q/lLyXILxj6QojaSJ4DC
QXDJBPkGk8IuLDL/ZxM03xWv09OSM1nfWcAZItg0qgTZZs2TeSXb7K2uyCPWdX2i4Pc2Es32h5XP
sec8g2eCJhQsPPQI/g7RbtM+hNryaE+IOAmM1l3R9hx4OduGaY7a3w2Rl1FjUoo/pfYJMeVeAno5
RhyK92JBG3KZKMrqQCMX7pYvgMF58Id0+MX/gutg1/z/nWjorsAGQA1k0AbGBP9ffGA/1eO0yCI9
3P5TsADjXSo0fxiACx9ruIWA4AY8WmQJ5WZViXu4vH+a+GwCQ8mWaPSd5rQqyXWmg7gCRiCbL7vb
HPBmk60oJvJmPyvaYK7ZGr7R2MG8A7An0d/V4N3GFIp9DC84+2jLbny+XTws/lRdRIjYX+1asYFZ
6Miqp67f9Bm0nX7VTgdTukLS3D34PRIOwHrYroPhRKJwjvDDgtEHPXccaIgY5rR2EgHl4F5iQEFS
ZM54JkMFDJZ0PlgsZLLfwDdkSPuRGpp6P2K3SqwUIe4yANEBEWkdm0e0IVX7NIuknMouuSUz8tou
kDm0VM+gi/0NZyk8eDOrnh0oD045SJooCBHJWdsVjW9C/KKn30NC39BUOfs5xHQAuw52zSDV4wQz
me2CMnbsudl3o8xWdQtPSOaWb/msvwE68R9TK3+DRrE7m0MalP3tFdQ//eaWOQVzBHJTkLQXh1Yw
b4KW+kECuQuPqgFKl3VJ1JjZHbGsWBO4G7lpaPo7lba8l0iBi8YG4QxqTX1FDQeFul1gowrd+jIF
c3vonfKirQEiUEt1Y2K3VrZx2gLmAL3G6nRFO50d522EWg9R1IOFkm5E7ja2RWFv0rZi0N6O6XFs
xIM5+zr47oRAd5A09R1ick98tFlUunDkJQOlz56lAUfO4cX20+JRe9p9dGzr6K0K997ZIed7AGsD
37EDLc3e8Tp2B7MGu5Mtr+5C2Ft8yu9umhpQg+iRlPuI2IoS2T/afqJ82Bl7EKu8bIto+SCBQxfI
FxYuehUBbZO+AZBpFejLfClh+LCR/Q3XFe3hJlsD5yFDQXAt7o6o8ILpaShJv+vnDuLfIYIejm47
t8ifpIU8SImcOynpGUpuuPUaYPze8mP0LMzDMJGfYYiYetI3w9WR7cdQIa5UUn07M/Wp+VpJX2wM
07DY87Sqn0GNnpxBhm8ZNGLIIiPYCIPKvhY20r1WZ5VkXbgP0gwZk914NbW9YoRs+TK5G3Oadugg
zelSuG8Ic/EerdC6YIJi8IKPpd+XLSxM9iDzt9lHAGVzNQL11Bt/BSVy4zjwwS0GmmAVVpTFbJrd
qxytIqFh6X6EfoBnZCCbpkRRoWzeP6DmtSSmHLpKzfsRrfG9OWAeYbcTOs9j3UGYOILqj289NM8d
JMesqXbmYGK8q7DqsY4AGIyDIU8hfbbdUx4EmFDhAYOEGL6MjA0XfGWJ8LE7g/cjXhcWLs/uYleU
IB1Ar8OhVft3AVJG1MjvM6m6T9ua4clD6wn2/hli//A1RQ+q6rXjC7rqOEx+jRmSuZ1AWIUsnnWt
I77q72+bK3AGw2Tb3vBe92sWHRT/QZktO4QhtRfkmGCs7fqKrdfqEOFINEXMPknpvEqi2svXN1sT
h1je/q/v//oGz68/b/ktCyY+Vsh0thoEDQzVmgLBwm+16Nr3blgxQZkH+wk54/FQB+zoMm+HIrn6
QbnlRFCtWPeZ601HTMuA7DFvrbMzt3m0oB2MCaVQq8+Ipikz5HwbnqMs5N7RoKtEU3X7eujfMuGB
iEHg79gN5Q9wIWFUpVW+EWE97cziUyzNT1X3FcqhKEj18Mshn2Oqxc80l4DU3bx/UqJHH7mkD7Tt
+XvVv5ZrngKESva2y+pyPyrAK1MzbgfEmOUxDLe7irT5zT4/cHDAU1ou+4Y6P4Jucg9fG1TL7SQl
sPpyhIXeOaLmh67t+z0nkH2wAn/XMEI/CulBnrhrMAnvygdAA+rQ1xU4jBajPc5oVjDbrAWT2iIr
axkRgd3qTSb887J0LlbXkuMxot59TermCsYZkmgYXjwy4RC01kUMYDZ2HYuDhr6afwDByqDJVNU7
h8rxX0tHbG4fKDj/MAbvAkbYmk43DZFjYcCJLCak9oIdPeZAk29+D5gqEBg/U+csUGl8K3MOg6vL
n+Q6xoK4aVLYGMNiXslKkweFus0qR+fYCd2AHG8ydSJTA/jWnFeV5BBON4iWXhul30vtzW9ph0k4
N2Q+Z8B9U0ivgRVDLDpN7CygI0MoFLoX0mOoKdLNfmblDBceFMZPuHe6X8yb3Iirsrvetqs58zmq
ggLKYAwuTPIVDRFzu24e9EFlld9vdWXt4WZfIpQF5GlAuN12CeGotJBVf0FGUb9BTfwRtmUBIU+O
WFZaP3oFWR5L7Z6K3J9fLEMxzcU0YY0sI6tl7muAz/LM3YpFjt/S10G5ELQFHRDtFbuUCBE/NHP3
2RGan2nWy3OKeUybSlP2nJVuFaWybPbOVPQbDeQ7CdxSHJc1T6tFyqZukJZm0ap5nsvqtXDKARho
/QrFSv+duihrrd8Cq8WTgj8D4e5QGg9MvmhYjK9tqxhcrqI6YJIOJImkmBJgrsXb0PiYiCPnZ7hJ
1B0r8hWKLd6UtC3Qp8ECDShObbgPkJLgwAwMqTHcyxDNe9WPCe1z4xXTW84ojAoIDDjmfZM/5Jr/
hrQvCgOB7Zs2GDsLF/adu1Roj51wBKLVLfu2ESAsc5mdbp9I6QZJ1Yd0wziFaj7oBJRtNuQYZUPG
uCI+bNcESo/BHxqEoUzPtBmXV5+kx8Fx7kwz0bUVKhxIe2++kBt7zHwgznOVJYHy7ZdqDJaLXVYg
oHJXJ9RH+2nSgqiScHd6iJfPkEmrM/a7QoV5j8iRem/lPgAwysa7sFxpnkIDRgmm1dmFqWmV/X+E
ndeS20i2Rb8IEfDmlZ5Fssjykl4QMi14k/DA19+VSc2oRzPRNyYGAYBSqwyQ5py917bTSzObFdG7
MBEk1lXhry16Wqu87Yabb1iQUKoxZAPce1cXMdsaHV24TiqzYA1UgHKq9E8C7eQBXVa/azqITpFB
09rS+xkBdhHehWXqMg1oMKhdIlWkRkpaW9Dxu3yhe9vYAOuiwtYuvb0s17SmLFNZ3/V59jH7m8ml
dKORyGHGviKzb64gx7i2sqbYDEMPjXKUlFtKlu6eFvT0liTJTgkqqT7Pe60B6GOFtX7zwAISW9V0
z7OeanQbE+OgFF3qXnsYchjP6kaV4XlGAeKvtMWFF1q28QY5aHljPCpvvuYGBKl17jopgSkKCDHn
Dv0ftmlfhgjLaKJM1OBuCPyTVxrFtvsX6cJ3Vet5V9cpxDhC2yhfTgPm4KGb2SQ3lY28rcPxRPH8
wavcYOf4pn+eK749P+882qJu/pVReJUMkjOQTNq1bvDDBiIMXs1G97eGGMtz2fJoL/BOYIwVe4ri
7kWdxVn76yw1rAESDyb1uoo/57U2P/K3zTe4Up+jwYKOO1kHOhP0GYsofJnaJVxX/hJAaeYezDax
vSvr4OyO6+FXIkcV4TyvsCmTSCNjnudPaULczNSCdnNTUoEkSdYCa6g1EEkXu0ac7+nFWxvE13bw
l6+u1CDagTdt42ESTPVygZkUDVlofWJuqyjU3mvqydNoL68Ns9ZzX+pHvkLt3dXn4Yz5ylwNXdLu
zNZgdgUESYKnhahSYEumezOyPvHHz4CgKToy5//xJwiVE1vAg7E+FF+S3FsJxMjf4HM46zgxvIs6
dCEFMPUB2ho8Z0HxxWZjjhGMsk7f1+MTW/RulVf9ebjj6ysfjkS4tKzZM7hO7nRStb5udqJLR3IA
zWVevcSJ3b16ytTzxrdRbSG/HMbUTQ+JyNrjqE/QPxLgoSH2jE9521x7kX6dJnt6MbSk579TG691
389bY1nKS8sg+NDnVGHG8D3XHoX8FQ9dfYuF4TNhhxdJ3MhnDSUbwaOLR8spCbCCwYg5wQ4TfJ2U
lQQ8Soqo3hqVLiIhM4CBd1+LWtoy7XRnireBLCwpcUKuje+F5yGx5le9QtlkbpO+6LZR41i3Emvk
NpFnkbynztS9qFnGazRlm7noieSVMBHVkw6WITuqe2phGYuR3xySHYSZFRO3mIdbQAwYRejW2lFN
0t96Aq+InEh/9HV+Gx3bXhG9YZ6Uw7YDVJJm7IaSxsg3LRD/h8n2n1FHLe+sq8sdeCX9wWpG4+rQ
3lszOnnfy9euN7x14YfLUTkuumLpiCWhjH1vOqUfcR6Ebxja1gp2lOlVtENTH+JxTUg4iHVvB7M1
6lcBRcOzce0muzn70PrPoTx4KWIDnLQUj+M0BLORJfR/6pDyouU/UQd5FN5gMXEujDg6dltPwFVS
ImRqO88ZApZniA8ubUwGdCVa1kq2Y3h/m4sZTO0qzKj8a42lvV/UsTGM6mblWEkQhn8giIZekM/9
us49dz8GdnGAZ7NP2XT+NKBHgZ12fi6c5PKO/CjzI3fdBct4TqUmHNRAfBbhaACxgOFQSc9KUU5P
hfZijR5A97D3n/tgPmVum34iziw/NvribNJSSz4t/VKsE88nocEGlNPpJtJ66KWrpS+r18CgMRwX
lXXSwnY+IxE1trp2AyKenH10SU9NNL4tU/TCpsvYdY2oLi1rzos6+31oer885gPekKT4xYanulm8
O6Z39Wj8/9XaIU6LuIFh0rQQM66eF2Zbk8SYM4v36oLCxdvotmHc6qp+MGz2ELo2EV+n9BZ1GB/q
iYqCN8TaFxCla0xIQDoCzMdDNpbPqR3bB3CIZAcX3vCo1WyagNl/0qoiPyjok+O67smMl1eYs/mq
FgTYqIPVaR4sqibbhzyBjxq+/kXCKWbJTlEHf0oZNUMxErHYPxeLGV6BphrEPk0UXaTmIAYYy8OK
NXscWbGxspEdG9t96tgZ4ZwVn1u5MwIL5h3o0zovSTEcSPHYJ1nWouR27GPa9ZSg5BpXjNHf7sM3
/2vM3VdqiLBM7+hlE3NAntYXQPR/lROKmgLt7r43vU+/q7B+ouMsD8QH5a2NmRvZR1kU0A1Ze2yL
Cb6ZRxll97coiM4a/uqCYlx1Hu18zX5PhsC6aTis74cJXxDMgit2Ivt+Jxod8pgts1u7fdcfVZG/
DTN7Sz5ntUWqk1frLt3gQZpRp4ElSJ3Qun9Im7ffRFEwUtOt0PtE+mDvxdTzC5Z8jdpL8Um7ByU2
ZwrKLsDQd0p17uUa8XDx8q66TooSq01tfMm8X00x2ZFSt129+G5kVUQL0gSBWEhtXQmMfS+M5TbF
VrarNNokbejZuMFTsVUSX1fx+CSzLlzMUwNY/VTLgzpTBwt63smAbRy+RNI8P5eIKTw7D55ZiFn7
TCC3ue/NWTGZW5J1ZIBVG35pXOC7UgKeBOIxq/wBlCHrNKUzibwcLIE+LHctJ8v1q5v72mHSjOrg
kP13HIp+vCo9uajm8CnWgURLqrs6kIRR7WzP6unT97/uNW7dne5r3mXWfsSxeMdrazGYIpI2oFNs
1WVHWBk815lif6ydJwkjydt+OdyzO9il8q9GxmsWFMG3qUR9Kk+Gf53Ij4idwvnguF/+95+Lkzr8
bHSghZHAU/pxfyyN8wTJqP+wRU/CRpm1Zy3Xg3Pbh9G2covyExDExzHmpbIR/1yHTps2dOiqh0K3
h095TqYLb52BAOtQFLuQVeMmtvvqIy2GetO1mA+6vq4/xqz4XGuBQ81MJ4Gt8er9aL8r83oyJs7Z
HsgVUZcpyzo4WzpLa3SjQ4ZI2zVe/i4iDchNUpCCiIfzueo3ZG4k0co3zZWKhlOH3qyjh7CDRyDk
/nReev9UxjwrXeKx3IJz/DLggFop2XkNasdHmWW3/k0J+iANmjs4yDcWXvNmYMd3CrWWMMYFlF7b
j/YzLde96zZ0Fz2ULiKampOCWkz1yEZYh2DrZYP1OQDS6Eu4wjSQF+n3ZXkOelEdO/Tdq5buJ9Uw
FmedRWp7MoznWVTaxo6j10Ru4xrP/2llAGh9aTUwMO2fFom/6QbYmvhM9IdyjqN1QOvlCGK1eIbl
WbGyu1KdCLZ/nMVdFN7vpeqMkuemltYTXraTev7sodWOibmwNJFPJ4aIA32uL64I6q/8E/tYVnta
174mbuYxt7mHss+tdRk70SFFjfcxNrQLWXYGlwXY/oeFcpQmdvRa9i+VS/CVUkIuU+4gaEIzEcHS
QikFgHW8pDP7SoQASNGd0Q9P4CA0pB0Y0FxSbFWMQmZHe70jx0zFK1hVN2+KMki3S9ZUxyogjuDe
7v19nTrEPtma3e+N5aUbEnFTv6PY0GUwuSw2tBOyunB4iFxn/EuetFjc1QkRXOFZmEj3TKKbT01R
MmfJM3UARUE5oI7O6j76kSO9hPaiprEsRAKWO5a/AVjUPRc4p/AJk14IRCFBetP2f4Ut8ufJbMnT
SaJ1otfe04D3Zo9hrgbXg74Mm4S1njM92o+Doe9yy/656Lr1pZ28n2Nd/DpJSosnsbnhvC42cUVf
RxV/3fKv0enC9yFdlnMXkT2lbgctyJum9H5Mfo5cRQpzOqX4VKf+dI0CfVeHgmVoHmZnYAjZ2RYd
I3as2cMmxR69LWMiN1nbIVmUTcL835fhnA9Pcx9uVdnPmf3lVC76tkoMLFVFbyHC6BekCqTWqn4x
yJz2RV1JPmRWBt3xLrUfB7MkBBIOxVIa002vLXGsqe5v7SRkp2qHp0Ae1FkH9aVBOoVVJldVNj8Y
fiI4fFp8PznfhTMgUKxoo/jOiUvr0Qald/NKBGKKr5Zgul2PAxFVnWeVO1LJqQdpCULdxgmNYz1r
83o2A/8SoCp8pPNPbVSyuM2iOw1Fzbokom8v5yVE0eWmoqK7NjUYeuoLVB8E1ZMjQhZqUqqgFG54
1oy1i6h2G7uoDPep5dIGjGfyzFO9IuF4ePR009vbmW2cfh8WQHhiJWqUBsGw+HfnBtutX/YNZdqA
oZQewiB/bMi5RkJZDluV/av665E0v5hd/1bW7DzvPzJSlweU9mRHUYPHz0l/9ZJL0XZgDcBilAAB
MAYAx8zZFk3r8qhnzStePrKKuuUrm66UBothPYYoBB81F0pWMhDH2g3Cfmyd7Jur9enzEiHwrBaX
zEiQEXt6dyPGNmZIEG8n3yZ2a5ZXKhmlsyLvoYjdJ/BBgiRw2b8VZrRQxk7dE3p20sLTroDDk5Eo
VH+6PzhGrtns9Bnt02DIto2gpU+oVvuk7rXwELaVjuxYNSMaagyd1tjHbsqGU292w6mVB3Wm7k2e
yb3Ep/YcFQfhdde+Ce0H1bOYZKdiCWKeFM1sD6pxwU+Q1aJtCtT9/DBZ1fRQOflqDLgcFyacvVqj
E81bI3APgUjIFfzvg1rLB5h6iEJuTzIECTBQe7lPMqZDmiC+rTguv+t1+GNJfY8Rzfi4D2Pd0rnf
LFRC0WIF3/vR7VZWn1gopIg477IlP0i4Q7CE7GB6l+xovdzOMRCHEBDawQhg/Eam64CMsT6pN4WW
71e7ndEFhDmOKyFXU5purZOZbNV1o6cHRNnVNU5Ge58adrkNwvAloN/zFvY1ht4gNA5JThXYCFIy
yc0++0K86W7O2OGkkNa7IkJo5ojpVutU64IwtbZabSWf5Z/Q5+VHSaDDMz+mYFMZc/8A5b59s+bp
wULtt3XrFs466zdjVxptDFh8fKmryDgUCvXGrKowJpXulzh2o2MPxmM3s8t+tuAmYY5zxuuvojZt
6hUbkIP6qiBiGxRQu/lMUo+3VsXxcYagUAX1McF2k6bNoWvi9rOIACwLuhMPrqBMDlIbKeg6m4T2
bREjsI88fp+ToNm2DXq7fpHytLxLjmpvnk7EqXWzDiQbh+v2nptmZ0Q+2LouMGmizIkkVMrs2+Yk
ClHvSDUv14r3pZMTtaVZx8YV+MEH2t+JcpuK1lWJuj7v7tqPnHfC3abtxOLulan1a6sF3VPe658c
uapvnfybFg/twbD8YE22gjjVRfBV2bDSpNv3aHU/RnSZg4Q3otObjigwLCwAuYsDcAY+JE14yo7n
DHiszTA85mMU7+20GffDDMCqkQhBITobCeD4pP5ZJZTCZsOLYeDzFfbYvCY9Obe2ee29IFrHWk5K
rQwkqCtjz24V83u+JOvagSiJhtJ8y+c2u6jLWRTJqSetY80MEW2dEO+gwm4vUn4Sm4BiusgyN2OB
a0Apq938/GsRHmOzcwD/XgWsoWuZVGJvlaGDoGg0vJUFq7vVAZAFMc4QYuQssfVaigbAd3fk1pNx
WxXtk9VQmJTO1CBNo4f7f3my9WFTRcGXNPHNr/Kk7bv7iT46KSa96sHNqp0pZeVLXxTP8kqF3qRN
ttKrOL6FTN14H9vo7nNXy1l1r+kBe6VDsVW/6LGrQqDL8dpHh7S/7xEoiXuP1fAKQdJ7NOR4qjYh
odE2h2xCAAMq27jmY7f0f9kwHvY2msxqU2lDsy2IRFi5RvkUYRAH+xD8yoP5nQxjVHa2TX3fWHfS
zdFEhnW4QyydfkfWHoO8oQXbxmrJiVvy7FndG7MMPnjWE5xuz8mNustzYQ3uWqjEXa9e4PdKwlfu
TNsMHfB1DIho66Cx388aeQZLmwmzG+z3qZkeCzrWbwxt/QHharoHJ8QmVJnDaeJ99ZZM0j3qD9ep
Cbnpy5qWJuiLYsK+SKVFbE0bkVM4axEOLdLC6G+sJs+yiJJO7Zs6SxftOS4X+kPyvrXYFbyEwhTf
9JlEFXBzbO/NZ9XkT+361Iqh3OoadiflV9AW+v5O1WmXxkDx4hpLvmbNGaxzFiBIh8Ctdjk4ssp2
YAGS7cL/x+93bG1j4KdkpbcWhL+BNJSBiTmTB3+/B85OQkFILwm9ZubxXdaoFj7uvwMrrez976oD
I7W3meeuWgf6a7p4MSlqJSUvQxtYddRLizCAbpEsRqZZZW7jPC1v6gxaaHmb/O6QjumyUoIE2hrz
3qrtXMpQSVMe+sy4qDEnp2fRBUDUgaocVZFA1QY6L0Gj4BjHbAiWfdvnLKfkM2MTpvpgpNp3T6rF
fQ0Cg9P8YHkP9VlPqzXqtnQb4UB6IYK3Wfvu4B2oWTovs2OFv4iplFJorpTL3tQL/4x0C3BDRYbQ
yhPBzN4LVKU1d3s1jDQmUmL1ZNyN8Y1tNSuLZsl9sxkWVo31eUmoRk/WRxmLUmJTMdJEkp6u0cUJ
JZsqkhwky/bHw6/X3OA/ozNsXPyg8QAAUQXMXHcb+AnyHReIHVvSA2m1yxocDBkTLTa3I+L1j4AQ
i7UbEuWjOsGtnfL6JzZ1CqUjliWT1jMisEOkfXWsmpu89Xf3YhPG9Me5iZ2j0gj2wB6Ok1Ztg8L8
hOUQqilgz+eoDR8rCCAXRl5yI5WuhVcL6VuYX5TAxe0gTzG/4kJJy3mPgrVYK6mq6dArQs1kUC/2
2Sumk3VVZ6OWz0cTE8SKRIOfgz2Yb/qcmUC6qp80S5Pz/efVileKTsMB9bX1hDnbk10758cWvtrP
+89Nrz4vRu/+sEF0dszKlDEoyQSI6bauHRQH5QhkN1IcJg+AkrrEGbW7t9D1ngFMBhmpX63DIndt
9GZ7nqpOnkldzrjMPlrtnkVKG2hrvV1+ZkLHseiWzXlk77+u+hqxZL18BBMy4qxJ+01WJMmKkdt7
4GeKLS8T0xV59DYWnfl47xi6JTYiNkTnWHLiMkMY52rQplNaf0tD57kMreGjRDWOs6rqP1PkkDXP
hdIVvUXq4hAOH2wEsSMKvLF5QDOyr8madFYF7+W9vTSF5jptRXXA9NKe1VlUz+05lvcWeS+K5n99
mgXh+t5xMRaiXtX3FGTGrhpSWqWzweNU2fWhR5P7ONKy3Oa18JincCeGreZ+zq3p1S4n/acZvHYE
tL8Al6BCqNE87c38wypADt/Ne3E0nQ31EEHjGQDouOwbQt969PU53Mfghld2V9qPQC/sMzVLaCgu
4hKRtwwpau/wUKZxe05mqznX/z6rBlM/9iH62vpZYY2X2J1eI+O5lfqndurUhfrEH0Zz5S6VOGhl
Wexti0srr9trIrMVY2y7SBWl5caxx+wJCGq5j2cxbW2h9+9i0LKtY8QWyPd4eE90MRAdHchwPz7t
AvBDoOzby1KW/Xtqd49THvu3sGscpISBCSUhoUSusVzQcn966sLspx4lzvtd/knKyo7Ib/Z6wwAP
fwSdUov+tSQ15awzl+/snAzRTobs5rtRH6AGs4caRRLQJOzA2rDEeh5NyrReJ67qqoVFcagiwI5T
8e23kEQLaVwkTfwtl2mudZ2hQNHNmopl8tHaefsRZYG9cQ0neWzCunkY8hEEYRN+NfGUPGcodVe5
bvnfsP6vGwmTJdFjP5lIF6T0rzAyul1LIc6WNUhSqv2jCp1KRuyQ6yTrkCj8yYCwhLWFS28c7br4
of7mJP86EvSvd/1KMldo8lQ4hZZjsI9cln/aYkUXdVCE6lmA9nOnMH0YMHbfTCImKUPRkPOL5eqO
MW4h4b6xXiClT6ptaqx8zRA+qvEyKYS7ccJeX1sFcDcMq+lKSYsVcCrHgpwvVMT6zC6u1TRpm2Bk
k0AwefEKRWF+8Ggbrgi5RMXZkokxZTc3HJa1D+lhlzUZumhhIP+xC8mXdRkuTJyX9wf+/mAbW5LA
jMeZQX6VsiPCxJQV9aorO0B52BHZbKfJm00YFvrOuP2BQmLll+ACR014G68Wy2YA/kseFvNNm2k3
kXTDU9DBKyRPvJLTRX1KEYKT6kOCsJi9a1E02au6n8v7hTYPxzKSgd9BsrDyH+Ijhjr71aqrl3ac
km9VE9kkb3mnDkWz6oQmYUUPtQLcJtfQBezguyj6vgmqeHHOhmH1p7Ys34Hwzqffh3zo/n6pPpgr
K1s5BAxsSrBZGwVIbAdARyiJ53pBFXmvurujGayHNKXWh2zwMJcBuEbUkcyMFYVQk0daSg3uw/zk
rIcRsagaXNUwC+LCWQamwjhcWZDOdoMetlf17kvp5IFKU7mKzdg/wBlpaR8M1ptRYps2XXO4qMHj
96X6FJ3qr0/NuYSxO8T0d42OKkcSffRhXTw2NaEXRjhEH0mYZsehLtqN+nTIy3qrjae7mhr7hXHo
RK/EtpGNdXfmSwkiXt3OOTuSBUke8c/FQjDTp5q9o4CdrlW943eZAz4QasjWHA++gKJBEShYIzvR
n3pDbsopr6mrkStTFsnUFeU8QPx/JUban5UbkhCB+CiaAo9xNlsnMwBWrSYE26G+GmnTi7pPqy3f
1JXunUxnNqlhleKJ3f/VspP6IyFD6GGMZ33tyEtpH9+mXruxOxetU2nq3mqEM3qd+YIXK+weeYPo
bURkVw1GGO3zIFh5ssyN0rdFv8RIAmqoufk2aWRTbmsrv9Eat9uOZBAyKrCayqwMvrHoi5VAmDNu
nJ4JpC5foHYNx8mLnFUkGvKC577EQCH5lVn4mtRzeGZ8i1+M1NHXtlU+23YQP/goxB/UWQRI363n
K2oZGs1STKNBkF6FjICPhpd6167u+lXON/Zqu+JUytdw6vzPbZWnt9osfFRU0Sbi+TzVcdGt+9Rr
zpZRuDge/eojEZO/SyoWbarLoVUgE0kFoItplsahTJN278cW3x1yg5VBa3ql9mpIjwe6aIIWt83M
okqVvZ90R3a3Ib+QGiOJrHqrS3UgdHPlvWfUxh3nkv37LYHJle+amYUG++avVa3prNlrKM4VE4vW
TdbqPjOFmZ8/YmUTpwxTIG8mysWCxbETJBddEq0d+3shpxKrhfFPvmy9sdPpUzsKIlo96yu5g8S4
8mhl219LmIaCYSj3NUpdC0uX+PgsHlZZ73z/Zx7D/3AuBLbjUOA0A8thC/SHhx6FlUbdjtpKW77g
aqn2v1vESSunIS+9qdK6rcGrs9EOr0O9oQjDhlb1DVQH4Y9eghWUy+6en9vEPmtLO6S9NrYxPrfq
Zy3t10ptpu7fdWdTem5o3jzUcE09ksMiorZYyA0U40nIWuVOkb1WDU8XoRugAi1cePRQ/W3tMTj3
xQC7MYnmBycN2BfKT7tO3LTJAa3mjhdhLtMD26y92mH4OE9ou2KoR40IxW0zoTpcqzmgtWkb1EAq
6TAYhzRgcG8USs6qpKGx23mt3+6DaeItQuz7eEf4ixBc7kBQ00E4FTw0SbZS3FIvGsb/h22Jx+I/
sAeKoAHHlq2BaaLs9gyJ4Pmb2SQ1mXhGNqYEmcT9LqRYu2smD3DEMNfP6tB0AFqYFtdlxGq70/Qf
Kusticr+LrZLHc96WijARVH8EJ08QAWP6tcygBvZqmARsx26Xdt1XxcBzy/L+6Og1X9W+BgKMTkh
6p04sKDFyjYJkuXpERGFMCLZsz1ie3vpwehRxfC6ytTUxirXKphH+SHUmQl3YU2oIO7UPjlXglA9
Ysmsz+osnXvrcyx45gjrOzuykjYZM63hJvmkuFJx0NkX0fpHsxyby32y7WqY6D6F9TJng7JMcbhj
ZvmkPsxEmyBvoRoibxmjbu3If8x3Ck+geFGR4d58Lyea3ozKR2Kbkk2IP3arFl4WC+LzFNr+KmTN
tp5UxqQFnzr0xKu6UgedJbwmJlCALvmDhRECx+ngIzPmvZQjm6r7pt5CLdwu6MFpuQXQmkJclo6f
fYhq+kROhv+AIDfcIsW7Br3nf2LJXUB5nKrr7PvtcTAp1ZPF/C3xm+ISddCl1JlKDBqrQ8LKkuwe
oLN+rL/qi+XfPIQ2L3PT7qoE9wz5x9j3ljE5J1YmJ3wmorDU8ShEhM2qS/S0B1wAF+TF3rdWCzep
wJz5z6OPYf43gs2BwCad/abO/PwnqHXsjHxkPRxgNxkAueBeS87Evfwg0Ne7GHEXkNli2Lt4njUM
8ZgXEhlyGhsEyTmtQMq9RJsBkte+Idtq65Q6ZdAg+XV5d2JYJTh99TyQf7aw9wRTpHSyue4a1BjY
3XlT8iQgIdyTSd0hOfTxxdXr6mtJSPWKBFPz2mqaf0a2jNuJeKPnYuoY6vMoO6LQ1V9b2sjKrrq4
IVumvpquS/g6EzC3VUUdnNIN7NyEiakQnzUryU6qqtsUjHYoBZI7fC3QoL106Myzi+nkd+lHn0xE
nk3RsJvDFKUDRN8DQQLLvQFfZIN4KLLuZxSZBCDqzKKO178wlgLMlhYodTkg7zsPEHbuV2E5vFjx
/N4vjHb5GFd7eykYUAtiJOY+tveuvKS0UB0apwjX6lNTb8iiLfMUnDZ9OgPN8JWir3cU9ZTvYzyI
B5rsdKEtl/BwsDr3rmXPevuMdIM1ulxl1Z11GBqmx8Kzo0s9Ji2Fi6nCQizMB7fQdkpP44vevoxE
XMIGXWgoyy0n4rLn0YimN8JQj0oWT3Ubi5TlC7Ya5vGfH037T8Rn4LBHM6WXD14Tffw/sN5oT/Uk
9azxxLw7VWV46uPZJwFkp9q7ukdBP5sRNSqFNvaY+FLZDxnbw7MXQKeIUOpRc7SqDSEl2QvEGEq/
chCIoLnezyqqipVfljja2RyOC3knylZbGlm6GgmAIxoVc0MnzPiBNPtkpWwOzegTlLGk2gbfEP02
GtT04rMXU9jaQQ/C6GkwsGmYsm86pd5n4c1IOizXPkZtiwPr7Z9/TsafdF3f923d9k3LClydhYRi
Mf9tOrIT8AUdIZ0Hr+jDjdyXnQE8rRKv8y4W64eLIQ/qTN2bWEQSf7RSAbJa6HweKFE/ipEORouK
A8tqesrJdFNYyiUtiINphmmvy+q/oAUFqhbKwEhRYVPTirMPsU9Zfel8ZK1RRfInZ2mPamUVTQgz
2uhfZ34xn+JmSPZlgZVyonY0YL6AArwk9EPbpwXq66lynOUylrAEZNljlJsgddbmpFNnfvFEba/f
1l3h7DW3rT76Rea49SEpbGTYfohcX7ldXBCK6EGHzhuK4AAx5tCPHksIGli+2OQseTccbMugsOAX
b/owON/kCSNhcFgwC+9FPV7bpR8A90f1La2X7xAZtDMSBzY2dJcPbu7gL5NL7kD/VM1j8jmF23Jo
jX7X5oSOhWDjX3weP6W6/TEhKca77b8y+hHuEeDCbjWv3I/N2K7dqbZOuP7fVAPKmS1n5fB2H9Xa
n+Xyaq4S8yNc7COK/+ktNlPxECdmtKWy5a/++XH6r6gFxnWHwD8PJqljEBot8WF/e5oadnJaX4vi
eC+JobRlgCiT5Bo5TF7lv898dIT3exCpN8gFmjcaWlgv0/BNp3PLhimGrxI7xS+rS1VMsCNZ9y94
ubf2MvFrQ1oD+UfeHCLfOM4WTWXdn27aIG46w8+ppIeEd3Dim9VtYRNMhKFDBwy9vBuE8MhtGsVj
Dnm2HMFOfQvlXk3dz+bZurgAT33+5RevIkbIHnRxxgBeEdNr+bvUKItnw8wpgibvtoPW15+9Am8d
Z8QMl2to0+mlI/yXXcxB1VXUIWkNnu2GvZK6NEOdMo1dbKtQdPcCUKz/qwpkxsa7oE9yGfT+I6Mt
Rv+PinLH1YgWbzX6TkFYpfPyqyxER03YTsewgtu2o8m4dtuPirFyZxit/bjIQ5gn9qMLzvGYetlr
35uf7vV+NJH6Tm+o5tyD0ZolD/8fmC2y2/9Y/PpuwP90V440wIAcx/8jnTOF2D7blZOforYXb7qj
FUQPZdG7OqtsOAO/z5DYgDCLvyqSSS/i9uQ1vr1Sl5jvWsA26LgZ1s93PCGFPOzvEYNXymy0VyoO
pefopy57KKzkxZQ6HgXYUTIePNohCGg/W1nDku9RGGL7nhea+Ng/cbhW01YZKZWlEqSo4fePVFP8
h3j2mh19ouatmf3vEdYXn5GrxAjweUpmF8qDFz+GbTw/G3X7qu7rkVZu0yHpj+jN/Df5amdJQPbH
NL0MuBCf2F49K0X37C3psU+MJ5MA45WarqABYeSGhH2Re5/tXcNxt8RaySsokkO0QGxS6+ppHCmW
p5o4jF752EC4P2uj1r+XzYsrcfGNbrrnpBrsFXva3b2Rdu+K8TA1ezczggch0sfffNY5r9o9Mb3Z
pjANEJMx9gu9wGtmZMi+Or8koIDl/VAO3kYsyAiDFs9cKK1kla6gXrhfSS+yPuzIAhdJn6kUcXNQ
akMF9Bj8+cNZ7HJ9XzvluvfF8/rqVvlTe25LA5OxLNYlKWBKAgletKS7WRqRjBh/IGlYbfxNh1tc
WYn1UTt0qIcGXWcSEFHgUtGkBtKnen+5b8+nJGUUlpQRJq7utlhiOpihFxzMsvavtkv31LTQ4lz+
eWi0/sej79mWpxu6DwTL/i/cHWRlTQ959LvCn74vNR0Cdg+UPjizY1IcTBc/IFTBd9/ws7dSVgjd
BatHAxRkff9tj5XhnGtb3/gzaT6rkrO67X6d3e/JT0t17z//XETE24oSPyERJQVI1TxIqY6fs3a4
/vO3av/XtoBGHTw/PeA9occd/LH4itFFu5XlDyfd97xj4c2U9mWfqWj1YG0hJR2SIjuonB3M1Ls6
861XJ9XHs15N2mPv+Ef4yen5tyo4E97y0I/9i0icX0LhJKpuvPe8jOlQXmab2CAzauAGDFiTSX/F
CKpZtxAHzJa0Hvc8eNl4FmNWb6Gh6h8D6FcfGONoh/MnjZ8ycWjlz5lWbumWyes//0Cc/wy0YNjz
HNOnUIM30mFR+uewR6YRWvfZnk4AZqiqBs28UhlroTcdp3LSPprAR69IcLhcRwH2POACe1bqq9Rp
jAevDn56jdHIbLjkOA3NTrFCf7ew1Rmu1JLhtEtwQ3qu2GIojQ7WzIaJdQJsr8VhbrRh3frmoO+7
JfBW6t7ci+XUlLpz/D/Czms5bmTbtl+ECHjzWt6RLHpRLwhZeJvwX39GZmlLvRX39n5Bo0psiWQB
yFxrzTnm1NTmK9cl3WF1eojKlmZpUMWXofNoKEvyTNTPx0QkOEhNJHIkGAzQ5ZLlNBKwqMhm+iKe
6c2m74U3jVvSeH/++6/T/3/8Oj1CnVxgxa5u6n+XnVjrNCvGKnq68XPsTg83FqO8bZlhxlcmViO1
PiW5Vl2XRiYSqlG8a1N7zdrob8TiMxDy81rWotpDjLAkhgf+nMpD2aOX8913DQw049rsVLUtfQOD
WfwGsUSwUcrYsFxOOeKwuwg75El4Zoc3FZoAXx8uk/6elUm0683ppCZT7QAbMkHXrVHc1sH0KYnF
E4ba8NEROEKozXcsBw5qbVKMuz5DfSDPWnkGFbA+OMR9gsU2YLpJI3DraHy+tkcjNbQXQkzLdhsa
wVsQTPmll/APu/MisiSScwN4D9A06hzPMoa16s16JY5RAxQPaUS0ahu7mtGziOguzLsSIZs/Az5I
NnpL2mAU5RHEs2Sj6nE+kuheRIEL/6VPZFId7Ibe8M+3h+u/f9CGJfcD/2SEMs+m6yD9HZZJmOXf
zN1pBnGjmX185ouqIw/C5Wno0Cp6WbAbrV7s0KKrYpLQJQKol/Id6StQoWHGwNR9q6v5UliM+ZXH
UsCw2gY51iHNZ72fR2LllMyzMfV4U8wmARSqj2sbwRGjZ4fYBGiO6xgPPJ+LFyKJq7MM4q718Fnp
PtVByUDDlty+2//ddbB7gzHRkC4BcVV2sEnm8YAAON9snzRLUvh2s1grTXsdLCstSNpLG5POqm70
3jejVYf0JKRvh+6i/kJwbX5SXg728uHZjky0x8I+NJNtHNsbSLeEWqi0JgkKFSsEmIXT5mtn2eE2
8buQ5BvJM0osF/twme/U3d/b1rV37ekyJeH3XAcTOEmqOrjb+bEjaEEx1SvDPd2WIGD1hBlKJiiI
WO28WNB9HfwWG30Aw55phrYtQXFGPaqgqkCdh7+o6hBaeXEQnx1Tn2iYWOF7VbPY+eH8uaWawDq8
QNScl4TWQwnEk7gt8iO4jNUhLBNrHTjuuUQAVDZWvdcqa2900VaUev2YkRY4d4b2thS4yVzGXDD1
mVIZmp7uIzJHtuSHx08p2vwKa2JsS0QrseubroJHjlv3rYtLgsVH9LpKhKAh0dyqK6NsweUolVxU
Yn3gKf6+yD7IgpThf3CIiKX7+2I3Pcth0QwIJyGyTxE0/1E8uY45BYUPHSDxrOQ0VcMubub7KBkf
oxnWqOOeorjgaWEhw3a7crm6OKOPRQ1j3Az68FplGnCMnmkr5m749ZxViT7fzuLf76k/nQQDwT9f
R73ybXGEcfYCbpnJdJp1K9kYPZHh69Ypq7tR08GOJgwPWcm3yl2bOzNSHy1rVurlUAXLwTVCc6Ne
9hYpByQtfO9agqZVG60bGXnFqcneL8F/MaiXAyYTgzwCVavVmiyRaebdKjlVzmXCg/GJzGY1WgvM
DVmxqUJN1W6NYB6eZQk+avkHAeUh0hvTYGycRXgJMVwoFBGM6Yjg2Kq7kYlK2/4w2qSaHksMw39B
g+gii0tLEbMlfnvU0DBOJ1OU/Z02/RKlI1TYBm7fry2pRTI0YeLGK5YNXp7seIsAMCPDX+WFOzw3
MZscs509wtf74XmIRPdI6bFKdVaYdWiNz26AIHkREenN8u9T1r8i0kkLV+B1QyJmywZlBPa87Byj
cQE44tUbLyDPaShjcysKEW77Bhi4ssTaoiZZOMh/vYdG31tRH4udh0ThllP5J52yQ/PRhV11Um+l
CL9W5eTrx3gRNCAjadOVGkE27pL3GNWnUWoEmy550ot+DwBrrU1Mr92YyButtJy3wMkZ9QX1R564
FRsqDTghUfGrogGKpWSCGErSczr6L5pGAu42ldcQSZEPup9AwcJKtFGhOP3QYxZwLQZ/BT4Bc+mW
M1P0yGGSdBtb2DPbEqPK37pBxyvze4tjlMG49V2jBiLs5RvTrKAsyT9d+poc6Dk53p6FzZCZFy7h
q4sJeFmmL7FXT/CX/Q4mjrCevLD9mWEgvyRdqW8mET427ig+VbSXNo2/ePcFKuOjCcd3G8/ik4AI
vRPy4rZaUewsi+gGT2TTPogtsEeVX60cgBb3WqBn7xT9quKzGRiv0GDByqwS6y7HNb2xrbT5GOrk
NKDg2OGCtLFRYhB2UXdf1Jk66MZEy8xNEUsJ81x1Y/s2VOkmHsfmY3LRxWr0JHaxEMZJ12p9k8fe
ziOr7L3NJjyF49Lucywhn2yR0B0htrnv9WWD7EY/zx0hfZOV/VKP5yPNltssaB6L4mIyu8XYWiz8
LjAmTQ1dUysv37JA6jj03z7UKiw3odDgb4+C4E0eCgeVp2dWyzPR6oAMlLvoF34wxYrmpwJQRcam
SgqnVZ+9KMENmnB0eeBjEwinDOFdK6YtWIz4CG2+B8X6nz+YmmLajjSoH1KaZXQKsgfAswT3LXr9
kcxpsfH62oe01Y7vRo3OqDcJF2gJxAv9IH20s/ykUNazQ/WInaxfdbrw2P+hxtsqmd6AF4vH4BoF
lUVPuYRVHOoYEWTALGN3TGdhc8HwRuDaNMrsDChPugXsUDovhYMqLhXsDe0DDHxAnLhU7hEaogUD
JolEi7SlmygEGM5y9mVy6a0wrrSlQOHau2eaNeYh8vDCjAAvyeDYqsZQ4M1IlTJH9pWt13CGopR5
l7BylpMJZRki0PJMzVxvrP9OH8h7zwaB1A5b08j1D8GjCgA69sVG9LsqglG0KbuASe2MY6WVrlia
pPVD3HCB1TymkLZ2L+gXbsk0LeD7whD6XSDc7Y3vFo/AsNEDVqQCAO33h/kGD2Zb5J8th+1n4eNQ
jkTrQ/Kv7tReMwoM7Rzq5pvAdX9zKGmQBx/mCmQbFF07r+pnRahA9bS2Er96RlDVr1pypNaOsujG
YsaV1sefFc7YsrtPo8stVmnPyvLeoBLXzbF9jmp/eSa+ZttL73tglYhC+wDyj94Hz+5Ieqae+3dh
XU3nyDO5vzzvDu3QwJAAFsi5VdEkCH7ec6l3xAOkE4HKJJDwFJ8sg9raYGeAPia3y144dBd2thcG
IERWGP33tCluJ5Vb7bog3OSZmV8tKWRJhHuvw1oitjVLYDAFWocYcDDXEXQtIiAxgJeG+U6ecwPZ
GY++Vkbp3gvsaZ0zzNpkTRDfzcghL7mI+20xUmloidkfJoJrE7kTUlm2KtUWlCeRrwHppXmAjQE4
D0McIMVz73ZnV7NBA6Z+cVUHxvze2QD+jhpAQ+0/g6qoRbNWZvC4MAgPMMFFt4RSedxjnnbNI1dD
CRVGz0sxP8mL7YP9YbduSrh1WiPj9IS0++tzeh7nd9NE+qekXwh2tBWQAZISlPKYm11zyO0bBqt9
sA0waX7RtR/qzMi9X2fqvRHfIcvsZ9a04XFYjO6O6rxZqx2g7hHVFk2IavKoPUIi8R8Sx8z4y8z6
Y5Dm3cIic9Mco+n+ti0sC49glZyketq+1TryvQcGFVcshtWt217Tnr+zRtRSqoFkJ2DTFkk3BxZi
XMes67c059BNg4beqHHQYIbm1SH9mAHoyXai78ozEenGuE0JA9yKxbOfkQCT5KsqkyZFOJ/0pMff
PAHdIFDJozpdq3GSkc7foryAcaSHy0ZriKwQUkvuxKZ4aIpBvyBJMI63Bm9kdmBz2oWN9n+0YpFX
7khTP8E69r4jpqVpFHzDk5Wuadj3m5wUIDxmvnOdW/uDfuv8aVlIGWBF3M+L1R3qyJnX6nvOclAF
IuIKpQOUhvWyAeJW7BgeNQ+Y/2don1I3Pi3F5zj0sDc3COmlQlIdhI5GS2a+TO6VOZ6FbnmeL3no
lVtNMBcHwHNFD8WqYxXUrDS0cdfa90bEdgGT3A7DbXAJxnE7JLPNLR8BtS287yNmPKcZmsNtJNku
jkMK2vI1nO3s4pASezuQIZ8Bl+Y935r2N/lf0CzfwtD3D+o5SzYZhHe1N6t664qalZHN/+fvaMFE
9rMz3zepYGgx42GOBvsCw/hJs2HqlSL9MmeF+UWeoFQlGZIr+6hAJ6LaeGYUXNG8Ya2K6ulIm1fT
YFPxYDlrlSkebyKmzAmLLX13OM7tGH6gmL7CFxCUkP0DjdX4Zzf7X02tGU9m29aggZhz6FGs7XyM
wGv1kkY422f5B6NtN6tMbritoiV+Npz2S14Ed2pnqU+thuncM7bsE7+ojeEwRcUx8kW/oTlQv2eu
ZWz6rPIOdgooRncIcbLb8pMIx+ZqVKn+gsdho0JqzJAVSU6Hg8xqzoQuRkc3XnYqo0DFE6izPwfq
P3OD0eh/NJRMX3Yk/6vPEDiGbjiWQVKwbhh/N+iGZKIJPyOQicLSXjexNX9i8/DTcSr/wSog0JSl
gaM3aP+mo9mkids5M7coqcSzb+JdVmdjTpe5ohebuUP7bDvhr/f/fMWfswxRlTtgpJIa3sqyEcxn
+qWr4Qpg8hkf299n9mL/eo815UttpQtxj2iOl260fmkw9A7jACMBSIqDIWMDasiInDnNi6pj3ZyK
Jwk/zLw7d6IOf6S5QLYFr2iZbdqSqb4yQ6sGBYx7WKVmqSdIa1Er3zoAtDEwJCqwHSHVzthn7wBU
62Po4uy5STUqPTDYpYtqzyzPulu8pdpXoW/eVWam79gyn0MRPmm0kNlcyV1eZtXNWYK5xrqctoKV
+KOfgWI7VXU/60SezrUm9lBBiP+QW5sls8U+Z4/ya0lcnDnetm323Cu510zmjcjmd22sp4fG8Rey
sJpPqiSppqzfRuzgDlVVGZvbkyBaCor7AtA2mZVPaq+QRzrioyiH6aNpLFLiZMSB92TSe3ms5oFU
ldx+d/0l294KEZaNnHQ+vjfHZKFttEZDrFNZT5UJoGEM3Su/gHbLtP3XWcWe3Mkz+KdyP+WmBEdE
OsR1QZL2VBOJZbbwef6h55ucL1k7LeeccCucLHoFQYV+YGjhQaJ7Pd87LlbitudHFlWVg2/Aa0Rn
w6s20jChFZBhlGWbZhsAf6GlBxsx5HrR4HwqZd3CT7/xUcftxOKWp3jqtfVtUwskbZOFBLoG0ICY
XE3tMabsOJWZQaKF5Dea3CHYkWp/bUg8pHCQa1Ei6oxBjY85CPWdZ6bajX+24AF4RHMBS7anejfS
tcKGIyCs73Qt53NvIooY3fmSC+NVCXrdqaRy77DGuQjTPxLdHnZMk1Nkc9n8/NdZCVfXMiadOZd1
VWPxng/gJMzyixLXpzZbEd9Iyq2S2Wc+WT6L79nrULHFaA3Nh8Uz3ywrfMq6ynn1aqQA/K3OoYn5
ZU7Ro1EuH2VMY1KRvUsHzcesadhPFhuMexUeh3kUd8ngrAKv+6Zk37XpvTnk5j392k2Mg3ZwvZVa
RnFXgAWvG2BPZUU2XHmHVli84l19NaO5+Ba02HZMf6O+fcja0Z36zht6UTtzZm+tVODqkErbjTpz
x12Vudrl9lMpJaU6VGay7C2v/uEWQbtpbd1dz4tJFI4u+cW306gOT6WbGCTPZ3BKbtZ27+pAiEaV
3zGVUkVuhbMpi9kqMglQDTM3fdSaJCOVlRo4LhLC0Su+vbqwr2lR+0//o0Hs/zVV8yA9OWRDWAhX
CHf3zb8GyiKJy6TpNfN8U6BFOkGPbl/hc4N63t3bkcsciB73tiAeglJW07edVGRZQCN2WcEoc4jo
hBo9SsukCbKL2zXZxcMYefktPOunfr6vsOAeXQyke9MT1WMX4ab1ZkdHJTL1sAgj8aCsnl3Lv9Mj
69mWNJTv6h5oqgSX9eiB0KpsndyL7sqqv96Cy0On3fjFKM5O0+rbuTfFzhnA4y2REx1VJxjOZA+O
u1ion6rHKPPMb1Rkf04qwTBaVBndwjRIT0HnmWtvMJy3tO4miv2y3TV15by5QG/XUVT6x9lM3Dcp
oF3BCWVi1ITt3uoM55SFfrdzYqN4RfHy3Z+lRk6Q06t7OXGBkTfcVQ0hFLYMD4Fgu6Wu7fY30n8a
xLBqQkmLpj3akBTOBqc6IG//YUwpuatFILkbnrbCQp2dbVOGJ/4+VLmdgDnrALr8fk+ddcb8IJBl
bSzTw7PlszGxHSDDJi3a/TgTiFqCDd+4RCC+N5b/BmY1/BHGM9VgkZ2ikQEJXqebiiZd4mYl3Fh/
zgvxUWse/QvNMT9ZPXhuOV/uSwMno7CDC32a4ugGg3sGoYbNEIYl8dSEw09AYISRRmvVBRbC5qki
XypxXCRsep/l4j6IsP+hknny7NVwyNLuY6jfTdd9oPwlnmn0uYHlIZSH0oaRiM4L9Zzh6Kt2nrIj
U2SAPW2VPSG0W9d1m17VW71DvFWjxJNhbXzJI396G9z+J/2W/Gfukpcy2j/HPvm8eH18aGOYsrdA
XJl8k+HWLhwxH4FuHErIPUSJz/z0puvDUYzrI8pnllFikTbqB0q03NibgAs36sf1CUr5Xylw3n+n
KpIC55qG6zsGA3GXTD+lGPlH07ulZQF7NHCPGpq9NcbWptjoHfJHrdHhCpRMUNrAiYl/wDqXjK1G
ICLlj7JnIj7N7k3jLrbq8Rrl+buinltGOh2EW6WMHnNxz7ND4Elfwi0j5uC5XCKApsSafF1if+M4
kf2z0smtH51zQ6OQOofJhpzWqIOuj+0OsMsbsHloCFMwfisgJco+zmgBtaORKEjh4HmvyOpDd/C5
Th5qSVhX70TBlByougmHrr1rEy33oyybIp0c0YRs9wfPry22IqkOCYTGK/HgOGLl41SpOcgAs7lP
SHmYg/wTGQGz9O78Oqt9Z4clZ7kaGWroJerECdp//pA78bIOaZJDzHmwMtIAbRPHMVSltF9ei6Dr
QLwVzSOwwbfZJTLcrYgmu7UzhEckXeca+b5HlY6KlrZH1Yp5m6mIS0FB8DCURXgpk/Si/PasngsS
ZDuhk+fSaxri55be1oMHMX5F7IfOsEkpuPFhB/fLML+pV0WcH0OP3PSsFP3bUolzLDsak+ZWgPaC
5T7BOb2zFyxCsjBTNRkmQgg7t0Kta2Di+finaAk191o1kyZj+s3DHLzMDb4pfSZUpcmYYcSB+Nrb
BsBBXUuuUUf4h7loZGAlCSK4wYh3TtMNl9rUMlxdRbQnyCt6qpy0htLowXLKm/aQIBvMJAaM1t9P
bQrDF08fMcqV4TrsqxJUsS7eQ4zCy9hBMhaIEBBALWfPmOonx55+oFRuv9h0Dph15caDtUTfkqW4
07tguExROV7oHE3H0IwOOvGulyJlhLbKa3LbVuprerFHegdOI2FhnpPq1WttJkUZF3Fokxt86xj+
j+X17zxglyG76VLNBmSQ216g/7W8WpFO9g+MxZMxK4e6NT/NfbZVGqx2SIntdMpzCDoaSZA5v6Wd
Iw5NVmyUTjqqk48oEx/TXEVf5UmE8JLHi9lu1ACx7IoSKjvrZTFZxh7XIg5fuZBWI+NILWietLAQ
Z9Rb/gNpV+kagh6NTp4LICgSwnP7IHqCzlcfGkNfDl0vyYulra0Z8W4j2dtKTGAY9GDHVcW/tUeg
Ub/X/aivBs93Cd5k9h07BrGemB6XEegK5IDDEjjBW6X9UCFIC82OKiNyNWzs6BlT7nBrcgrnHU3p
uKWotY7cH2whRhc6rt4knzI8CLVW1xfHHQhSm2NkY1P6mZ30dLSsxkcHKe1SVeMBMKFNotyswfSF
h6RzhIrkvEywdpFUMI+mqa9bFrJs7SkD8YvETP/EZd4ddCAqwfyaksQx82WzuQLVom2ntn/SkDI+
qf5tr+vmpSfahhpVCvQXX2hb2oLLVdcimg3a/Cme0EQ6pUGd0kRvXu0/KmfTNL7oQBzTcNGvieMS
c6mVTAJl1TcPePCZp6yDuk8eePr97tqUaX9OXXFRS9vNxN3qMXueihgCDbDqVZudD6XPGAK/OoRx
V2919MD7yfXHtdtIgJYCahWgLS968xUOl3PkWV9jFB+3ZYjCPKrm7D6Jo3+ejcuQr2ePpxhGRypG
efB0DIX/fj+4fwtP5H1g4n+hg+F6pK9Kb88/FisXa2YducGEs8ZGIiELnZon6Qp+SLnvsULvgDRD
ps6T53kJmqtZNWy8xgOwwOjNgTj7ONVMsQdmZNVYyI/Gn1a1fGmaxGtFxYIPqM6OlQhQeEr8gVyf
cLDeWwNedG8msS0FsfcIB7jbo0onjTSEJ/NHhUfia7e2v84N6e5uYV7VNv33K6X6+v1qasTHEEXd
tUhxS4GipjyV4hLLxOiSGcVPbovxTEb6tKs6y72YSboc4zJma2SYzV0UtGAMG6xIzqT7awiDLmiR
hn47zvevTjFAr6Br9+8fgdL2/LNTw0dARI1puyZPJbBjf2nLwpEAcqZO8y6vgh9KuK8OftnGd+ps
Nq1dYPiHpHQ9YIUIWEJjhgCkD08DQW6rUWOGXhj9psHf83lmFrGJO7e7K4dEv+RNDGQPtul6qSjp
sKEP3Wpy5pYEAzc6j3iVAzkczkqz2riq0Jc2YTsL33AXe/cKvIMpgQXN9cBlBjk3A9I0mdlhx7Mb
r/wmWo+uWLlkExDsaDw18mCaA4mtMON3ETLUYj0lb53j9I8azZEnwFcpuqW5XYty7P6H7IAL96/e
lwMixQNM7BmmhWfG/+uiZha2uEXUwFKpHkpSed9h+cjShizG0iTCYhaVtmf/0WwsQHRH0df1uxWE
H7EP9KICGPBW+JvZL4q1akDYAfutG5sdJF/Y5eJtcPAv/Hk/7rTd3NNBaF39efChfkcmsqlkKMfN
aE75UQAx6d36WRkDiSEBW1U64yU2veElGwmQboqi2bs5bhuC0cu7JC8IE4WSSrDE4t/xQ4D3GiDV
BzTTgGym+b512P5UFVLplF7G1aQq4uOv1lrX1kflOBwaV/oIwCtJOyIkxGzN5ss83l66iGoNozhP
ej89eTTYVpXskUNFizENnseAJLw/qUNKT6BUBAVEJOgkXXCN4WTjWQ7ap6meLkFDaLw/x1jsbS9e
k4GwHEYcZRsi7/EwD675SgMWOTfUnhWRQQPJeJmzKaENrl0L+umKOV9ysWhgO6J9JBqAam6qtdWi
PrNsoAI3SSRJwm+qYz3kwTXsJ3EshPdNbcDUn/9+lea2TwOZRDDhRuYDqL5xReDB/DlsgUiMxpw8
0JgyH5w2QO4XoD2I/FqmK5cZdRjuAy1OdkFcGx8uOPOd3epiDxdS/5higqT76JN0Nj6MWB7ObgQp
X8uRBwRho69iYZIBOLN4ZgTVrr1aXC0JH6YMzujH4UxRX5sAwk6cOXpqU2qFrppPYUGCgTJRTEV+
Rq9YvCKHfxJLzjTEKrIPMb6pBasKQMyH05gdtEVXbxd2mRwDhtFbV26/G9ur4ZET5WEMhPTpuaXf
p6zUL6FP3qRZD+///hDjMfX3PYddl0azabAKBSSqy4XmHwtJXboUxEUWHyK3MQFJmtHD1Aaval/1
+5Xyw+kkzZ/MhIm2nWIK93L72AT2/DJXV1S0mJVzd7i7OecKksc7ASWZWGlkXtpgfveq2b0rHfBz
dlFWlKmky82YLIUniynYDkAyDirdOkX0+avBa8moS+TK7SZmZvekzjIp6FJnfmE8RnWuH8aZbDdj
enSz5FsiGWwKxKaXNaFamnefenV9YA+MRacuPwfRTE6T6g249WdhlN29mm82vHIgde7KnjgPzZuX
batHwds0YWiTM5tpDM45/XPG03kNTkpe+qEMOor1/BFQSX0Yx6HYYDtPN70aortqnj6PKRwlA8+y
F5K2BOVSRvmy97ejAfi8/H4HHs3rJH31QZmf2btb6xsth63GenQSYqN4Nq9QRfXhrop7IrvkQUyL
+aZ7YgeT/twC92HrXdg7T1Lz/xT2GUxL5nzC3qos3JxcllOD6FJ1L1A5MJnJsm9Zkxd7MWP7Q8vY
QTE0ef5wXWKlTPL3bG7iV/DksKrKRer563hr9nCqV4hsQoLOEbbbdpSeaM/Q47CH9DAktrSsJe2q
H2wu4nxm4mUTGxmI9FlgD05W6aDdZ25Ku0qOG/pJTszmeIXqdaelyXgqBaKy2xk6ix0KTEbegsgM
BIGwmhCWmNBxw7RcXi1LLy+17oCKHni/zbStk8TFrsvxVPxJrbYqoihvswOwZHwLwi/H5zjXj+Ey
9J99msjruEqGa9Fr48GtqvDALurKnKs6zh1Pk3LOi3ttDIJdRFzeaEsT1L/fkSaTyr9uSdfQWQht
ICqmHALZslHxj1sSrZNmg0wM9ya9wGPg0bVMMUbvgiEKzurgE3ZOJuTv1zaqRzxxX6Ys/6oEbVoG
SgDi2leydbwHA1TnR+bb2cGJ3K+lybOr1Bbt4lik6NnCru4bpdr0G+O8VEO26foegSiO++deb57V
EkpPiwcDv7JKS8IL2XdkEDh0+Q3pD7SS8IrTyHssEm2tcImUH8CoCOqcCyoyz7EBdWdDha9Kf9VK
tmeAT26AjDKZ+40pX95aVy7TO1+ED5lWmEeLYIKtjVT9lfWUkDCmiz/mr3hVs41uCPOxNbwdxvf2
i9NFQObTIH90XNpNTtASAod4RE0K1QTTNm2fm8kaduo9FEf9etRsuCaht6mn0XhSraXfr9R3I1+5
utwWOR30uv98pRoEIAVdlfjSEQI61NIyPr6aSU3FKbRsKvhZT4RyjevYt8N7sI3RHZ1tJbmPscCr
mfNNRKGGYXZtumQOdqisCpcmnf3mIv049abnbJRXtqos97ucNOdOO3zh//w0TiGqjjQHbSdjSumi
5RfIIT8rJ/Qf3Tm6TPFM+1si/tSBOQ3aQGMo9wvoO/qIsDvcKEZ8YcQemOeUks8leknN770GqeOt
VEPRSV8T6sIJ9wJND4tE2sKsuK+URLUPmbYUHckOstHuRUaE07XfJp4z3qkplGel9z4RnbQbxHiE
h9K8EPxB+xnJksOW7hwzTVlnTfvpJknWikdaveNF8+37dIRAup5c+6OJJ+MKNLHc9takHeOiSN68
PD70fT7/irCJklnf++rpt2gaAenRIZBdzaj+ervnWYI65M3dsJ8Gb341vPKl7jRtN6VDvMnbktRQ
dP7DuYULwlaQrC3uBKlz8ffVSheTDf1vNUE+kf8t/fKncPMAuXal/aJYB4yX9sMkwNpJjwQxYbd/
2BnR6Osxe6GoqFmvROQ+u2WdouyzoDuDQxetMZ7s3Bt3Xlz+BJpVy6wRqI23v8Cs+mk1z/l0zWrt
TcnWYj/ELpQMeCwird3HAviZBztij3s12zjykpjDniFI2mzSis9HJwBwfxNB2cuJJ1d0n/pZTC5Q
E75pTdQcMalniK/BV8tvkIhrQnjsaYHZg2V2Qbt91F3YPTo0PqmSUOwFdWB5eykjugJmXLXHwdfn
sw7RewdtN3kpQczS3zf6x9t8ckRu01bFo+FhuHYyO2HUSrN3CSt3F9caEmxnKt6rHjE2u+SAAa35
oayzGjT0nWOxC3RcRro7bBDxeqBpuxplBqRqxKrmrDrU5niUNI4+FWfGFN2DGmqrg+8M56EuhxXj
wuYMUhO7Yecb92UBYQ/bPCNLsEA/lPSLMGSQCl5h7oNGK981K3TBlpbN5o8oXM+X7zhXmjNLZ8sA
kYLYtcnW5n1xUZv2BkHBBnl3sVcvvdrxDmXlEWXn1N667e1yr7YszedfI9yJvUCjF5csB63gVo62
zZzKemm8siKKtvIPN3Ro1Ufta/tuyYcTe9DnoB+jbR1BdadFpOwZxqzHa/X8b9mOqdvBEM4CPWaC
fCjvjnoim+8mp8wNzxK7iRb/ljyNmkdXL3FGJAtCdySlZYxf2jYl24U58S2GfVoMS3Y6+nPuVz7a
6snaqgK49nzr4vJZSgdp39Xn2w+Gl/VB6SPpZK5peJW3V3FGXnOULm9V3+zR9donoXRslo3RTu2x
1MGXuy18rPppMAjTQOQBGVxuzdJnwgTn77ZlQ0O1umAbUxOJD5tN6qbNiWyuyJvuEz3cezBwaGaG
tN6zzM3WAk/Hjtpsq/aAsTeZ+yZyf+QZl73DJYlCiQujCmIkcwwo3oYu/Nn4Y4KSDeXwbkDJqH7P
Fclejrl4L9EcZVCI5vUk0FojR5OO21L/lAflTargtt2PWwA1whR31UaAEFQYNCvpc+uYD3kU2w8u
OGyC0TGJ5Rl7w0GlGUTWUdV6Wq2/61XTvjn2Q+x1Yq2oLKFWvhlt82qjb12jKiekrxTvQ9Bkjzy4
MTuwYK6DmNfboS8Q7i+6e9DpuO8HmhuvCVHdZhnCHRWtg11xeNfpyoz4vCCqIBbE2/Aty5bqGJv2
XonovdrDF0vKzHHkWxT9UF47PXbPSR19lm0hDDIciAuxaDEi4PzgAY0OnVpX5fXKTFoQobdHld62
NG6qvt+q1smNhtBmzp2Yp/ioLlTsUlxKFP6XqXjsTFHcxXKgqzTOjZvAL+E2X9E7ilY5Oph1hKFq
q2A8QQbQLncNrMpcByQB15vMSOK7konW7cBE4KvdI63ozDRmzewmKMsacnx58OtVPWXxPqdLsFZT
dqf06oc0L9e1jBN1pMTdTPwFmr+87IaR9MreB4IuByy2Zg7HCjYEnU+500m0+rBoGfAfi51OMJbl
C1Ds5L5LjOeMUPWXauAmL3x7PgUsBwqK27pVfSm8BJqA1DXpoe/ustkBLGx5FzZgwTViorWqIpQg
6iwax2IT1DxgQ1yrm7ymriFLznnWY0amljb8KLOWMUJfvBm2GDe0LdxLRkQKjdUm2Knft5sO5NPE
ZrtTa2pdM6gw+gZw5RA/6m1Tbf+c6a1lHG5LFfI8UpUz9yWVv2LEz9HtQJPuE43c9q7X54NiovvG
AmjN7b/UOcm4UGnGfZIWycnjFr7Hv7BsQtBd9wKV0DpmhTbicLwqbovdz8HOBZi2KaFbIYCUNJVg
Hq8G/r9n2NrBzpsJGR8N4xp3U4ARoqlv8UBhYe1B/S4bT7OGPfQD+95k74NxzQQqJlwsIH0Y70aa
JCtZI5DdWVSnmSwS1vjeeiRRPoja5sXtP/6PsPNacptJuu0TIQLe3NLb9kbdNwhZeFMwBfP0Z6Go
GX2jP87MTQdBMqRumqrKzL3XVkWkukiaT2fWfxCEZ15UOtoQ9O6FDhetIWFeb6e92fhF07qG+CY4
oCodJHXMbeUVsx+uDQr/rTpeBZ0mmCUa34XRjt/FfD9MsGzUnC8eJ+d3ELlhtPU5GFw6eXbyqBS9
hDdNO8+wkIwu39lejt7htlIN9kqDULJCjp5d1QHCHY6dWfhvlqh6VDIbYr+ttT3m4qK5jcuoSDBY
WLrsvcUeFfv1RVqp94R84XZ/UPoev/P4xTR6mqDL64fWaD2YbvlaVbFzL5ryG807dg6vah/6SH7q
LZ1ZX0fAFrY6KaR6T7NtOI6jp+280POemoppSlTk43c4jyuNBeHFTVzAJE4y3HMUrNZOMfmfOHQW
xM4WhEn1AqBPf7Cq7K3xcHbDNuSA5dqvIae4XYOalpE6WqgkKPpDt1yiwpD83lpyUAY1HLCe1plP
9WRuHHp+VzX4KWmuc6Lt7Z26TAKIOWE3AazLtQPJNYSq6Ymxhzvh7cccq3QPwHOUCIz1kWr8No+c
B39bVWODet1mo2i8cN1MXXjsl/gCYgfpjIioxcvh9Wct6lhnOrNbHuHanrRrVPTvAb7DMytMtFKf
bfXxj8ykWk0Mik9wZ+Nn08rHs7U8RT1aR3n/wCq61Yrmtdbs9qFjjPlaj+/tQhZxQSXdTVWGfj+O
iZpznJ89LLS9W7jzTukNPT/6IOmXRiHuykfAl8/K+88e9Pez7EkPr+mMX3C0XbgpmeMh8vzXrWog
8VHd9+dWFMfsziWxnep5VZjVVyvmTbGsco/hpT1JkoXhQ1D31IUQ744h33skFCudTePKvKk/aW6L
hrFrS1p59JH3pVY/Gm15sdHqvus+H8ZRUjuO03fu7a9qJNE40zsiDPdwC8wiI15f5CbRTklikpwz
Tlu6dAoXhYxa1WVE6KFev6Yi8M9+VjesK8WL+kaIsIPoFUITDeraRrhbJqtiYahETl9C5q+Xrzx4
e+Dj+DqXUWNKwPrjyLj6dkvdFy/3zct96lbqR7uIdIQVnXYKI+xNm2j0i5O67ExxwsJpbdwxajYq
S0fF60BwTXbEYLVwggigIPftFCqmnE4n3J+Iax/MGVg12vvnPmd1uq3RE4EuoRfL52JxhVli/GzI
xL7EcS+fdbt392J0UXAsD05MXoCuTrCFB05XyvfnzpiLQ/mtxvPEeAJecdfK/ix7iRa3Cux1XhvG
nsTUFgqs3j4UuUC9SOI4H+QJuFGJPdAOx/xeeoCXHN9sX5BpNmzbwcrXzeTR8gbzXA+ptZGoe75p
+RfywZIPt7wfjNF5xpY87aIZFZrCyOLwDs5urr8hxdsOWjyd/tjRzVii8O2N5jA7zboS+uLb41aa
ZNYjmptfzULvnoigxrkYiZVpC+syI4GNE9v9CkUNyjYFeQOWY9UL3d6TREaZkrbpNhfdcMteVUt+
79BVzkNaSdD9bnVrXZMMfXvFK10SEO0lnz6b3elPjOYA0HEz28lGnStiIli2lTc3m95wKXyZ+cAg
IqoJvhN7lAKDmcnE/+/471Mx8JUBFXkAfSdOChQVRYjn5rRqvsQEiVJJ+d4riROrXPTRBiFicR5o
9b8PQDdUrp5DYXSYyT0gLkOP1jfNrMW0+Nho7YPi86Zd7jw3M3GPGrPwxviq5CC0MsQqCaLo8Eci
ktsNRDjLLMkmRrKAMLZblhd3d3MMzGVFt73Ss02a587ZWNpLHe2lofbkG+nq93yrnlTvm5SHem+k
7bBzMsBnYwZWkib8xhk170tA1vduKG0PYYUfv5aF/Rh2vDu3cQMO47sq1ThELUcbVu1daFYtdjxf
A4SasT0tQzdx5VBWs2WC0PIzgcyXVtlsa7hDtTS/mpPf3tc+8nKLLNBNhpfgBO2efrxeZPd8M5Mn
tq5Xb6jFB10PYwuP02K3whejNDUQvvZodJuX2kVIpif49cqheFHnhWH2GG5x1TlmdGrbQN9iXuVN
a7roK965x9QfzF99An66d5nSiczeaOYU/giM+qPLzf6DlxDn9OBWD2Cnb2sBOXg+vXar2UIkX+ZD
tiRjDtgOlgtqsMUAqSWUmwym40tmpt6rBrqKHlFCzIph7gxJtVc0UntsFnbRnFvpWfN7ejBTHu8I
fK+2PtiFPYXPBSvg9OlBJ8Eb1JqnxEK2w+csX6UGW3ZVdSUJ8wyTY0v271J+a0P6Btng6Rd37vOL
iYHzlp8mbOdqVBxAGmuysQJp/bGNXeovQZssHwfr0hYjesN2yeY4Rsysf/7njTjGUTZkyUbTlmrS
KLprUNJ7iaI0OeVOQgia7ZwL+slPIa7Su7osj0DeJEIyToNh4ranGvTlDoFC+2UmU4ejRf69CDhJ
xxqLGtLVbcqGg/Gi76/RoPf7ebkVL/epW+o+EO/zRtfIYO8lYvOwWVaqyTt5S1oCIFihhfyJdffQ
t3nzhB3lIW4NeWWkV6zUdmMw5NGDlCA5y58fCuediazE9R05z77AnevM1fBJiPG9HyDZXAmxAmsO
hIHC89nq23Dj54F2DHKG4DLFfdEsB/2FynRH55QWgrMbexb2CULxuWlIVlZJcSYjCpaEJiKdxHoK
LJJEVcuBdzzY9jGMr8GFJxSaSX0sUSGsc7+daWQO/6iMmMdWO9eGG2M1OeLOvv1ud/ZqMqrwp9Pb
H13vBm9x7f3sHWNa++U4bdylfQiwKr1HKkNsdH57NiPXbyMWr7dg7rIt35v+avvtk61iIKYA1EXh
zcekIldafY06tF7HhpCOtVXLF4dC6zkKkKngxyqeKH7dU+FPFSZNM/o0nXfLgoRlZh9QIrKDN8Um
4AUc/9xdB2n+IQhzR/o2jeuETNyj+0OFNeS5mV8seC8a4PBjM1QSB0YAaqLR8o9Aq++GOuuvLfC4
zaDrv2RiDBAAdBPJLP1pFpvF25bRlF1uzeoWWt39rXexDE5Wcd/pxHO0KCvGLoEZF1VPnnS1o2qc
EslcQ0WfypOXxeXByWsal4iY8S6V86309DuT+NKsT266X2MS/vG24cSGbx0oFtDk0F2DTSR6zhur
1kwpsVnWnoNkWKmXsgpavohZ/VMl2rRoZ2Gj4m1Wo98w/Wz9xgDX2jiHSvhPJI2N19hkbBR7eb2u
kiE+4l3rz+pWZbrdoXPmLWlzFvy0Q823/wV5ij+R4ebRPS2bLHZWv9s7edqdojYa18Kc7KPU4Qq2
Q5jgyxiCVYoW4GHoYv9M1AOpD2Gdf0tIG8k14xsuHsmWaQ2XoB2r+2AgDuP2wBJmjGvoHLe9scms
KbpmelNv64R8HlXWpiUzvTzGh8p06sqJ7Us0tgcckNUv8g7/ujHmzSENtPBi90VArIo2PtiNMLeF
72abAOkk+SZsK1fZuHu3RH1rlvNVqa+bxe1mIAk7N6lzjmy/xLkWzXtVc0DsGmByOPPmlsdi+dFz
5KOodHLSa0JRf9xwWNBzRtrmeO7VO2WldntWl9TKxskYwC+o+9K+sVeqg2WWcXcWdhyDaOFI+KhP
aFej9FNVMbWTszn40i7PLYd0CuCbj7KegSetPKRMm8KRhAH79KVmx7pTP0JgXXdtTRYnRf8u0tNx
Y2HwRJjR/T6mSD40p9tXleRLa+Vj01O9lT9dFieEk0ceUH/0Uiar7mBrtB/pfTSJPZwTt6vpxy3N
D457Yx14FwRkWhg867idXjI+x7DMO/p+Uxy/YGas9vPSPVGPMsBO7vNMu6CTkvdR3JL4YBhH0c7l
AblX8jBmNQQZTDZfpjJ9i6NKuyOvfFoXZf7FbFHizgI50RRr2Q4DZfbpGAQ9dnW9rxzb30dU9SdB
H3b1pyMkmHdv3CUjCS+hRPmdDe+WR6QQO+XbzUAuDNI/k7o6q8XQLyd8z1n+SU8EZ4URT0fKgptO
vzYKZ2uZ+XT7DivcmRelFyEd8zIgR9tzVJ6RqGXG4UZXqTXrztQAEyuuZ2KOu0QW/S2RSlatvkrh
vq19DdPl2HX0UkBKIjJt6s+OELPCjPzN7d26WfbIO5WrwKTd3BbF8D4P1wRF4N3tQFWTuLhSA9qm
rqHaBWCj6qYH2RcflOTBL81yO/ahBiprit+W++WMR77SvPc68UvgTx0LGvGK6jEV/sWhMNk7LBa8
sCi3HNDypYu7o0DxtykT+8G1EI+HvbsKoUT+mPKuZaqseS9NC9Tj9lvTq17PjJvuOVY6z8Zk0knM
keYD8a0YN2svic+xAodJt1eyDXt0Iask9ashtB4Ab92usaMTWx4FTxo0WC117G/l0P59Q1QIH6dV
Mrvez9IhbkykDKlxlm9Szj8/tLH8hhra+kLaX8V4beqebRN1OirW/lyGqNuLotijOXURB2k57lnT
vWqp/ftWtNyXLI/+/bwCPgGb5WvKyWsXemn4UMM8gXM0xK9uyZiEpAr9o4IkEOvC+lHgg0RZj3kk
xMIR5j6QJju6pIUmd47LQWoMcMxDK8kfvaTpDpwunEPMXOphIPMG42xgfy1Tm5oz7X9yCv8UDYkD
UZ2Oe87KZJvim1SmSlzqBMtNPQkfSy8yFUDOk1qs6U6OT63FSDgUY/qd5L21cvVpWv1lubCAXF27
BQcpQsairVO7BzMdKakrYiHcjFIpjhehh2F+JZ3lZhqt4+wRgpDzIapKrJEuNE9d5ta7nKqmjl6E
0b/2S57l7FraKqnK+H5iQ7/zgr5ZN9Kfv7bhdC/7Kll7RcEgj7r/hg4rSUdyeAm/a6Gb3Q1F+Rvd
KKqcJgCJk2fHatKNnDyOzqPdraRfhpAUffF48wuTL/msL91hpgIBuRXGWV3RZO2eOAZec6GdkWMP
2ZoG66vEOXoxlJOiJzwjKtAMYyu5VFH8K2Q4jjgeq5Ky5JZOihut1T7wxokt85vubIXVC74UBqsB
MiVvyWwoDeNV7/PmxetTcZQlrAdaOtBvZU3xzvbeJKV59pcxrbq0ZLv2WseGjAGO9o/POm1Nypqy
CrZ4Tndl1y6vyvIU9UBGX5JZaf5lnOVwp7WDu9gZ/JtlVu/GaR3R5zgb8liHQ/DiDJQBXu9rFzU8
t5bLZH6iU0E8yrK6S1A829a2kp26zP0elKYD4RmT37XhfPCQ2uF8diFeghWgDWLBd9m6JfUUuEIV
R0TEAL4M6cfp0Zn6I4WbezY63dqWhaQfwzcUsyg/sN+7t1u8/UQ8lYW+1cIQDdwsLeMsZPuvmzpf
m5WLnGOUYXkqClNegTJ32zgJtZcpxioNf7T6YUDKNnv5Y/A8+83ro6fJi+ePws3atSDXFHKPPu4Q
8UML9AuJXETIrYJ9FVYBzajG0C+X5kUPA3k1iV4e1QeGTva6y3LtXn1y4hJbVw3SJ9WgIiiZQVKw
QZqVxeUy5ku8HCVsiS42oqXIOaaDppmGx3bo/W2W9NanBd4ansJ7Z2kfpI3fguVVW9n1wnktzTLY
37rMThHdNzIHgt1ujaisnuoo1p/aABj2Qnxolqs60G4WHJCRxa4p0NcGmnxUdTpZ0c1eDANzLpcT
R9lC2igTg0l1blboEyhrSzetv2gR02ttSKyDkQfONqATbJFk+SslXtXj/Ickp3hK3Hz6MEemWaCC
jaMpUdj71VFx3eylf5UFCyd8PCr5hvqha9WwLuooIaXVOvyeYc7IXCTNQrTw0bKCgsXPpG5upyIL
nxw3EGun75wvcSI+J5AKP8F1rZgkTJ8jPYKt0fT3LGTWrWnsWG61qU0LHO5Iy0kaDuCIuTMBmjDp
jevqseRNuUwpXYE2AlD170sKqPCQ9+aEZ6hzL/GiKBXmqL1W4XD1x0UiGackr3FKXq6GoEtf0J8e
b3tbmXsfkk7lsUqaYNP5I5y9mTMQkTPGikQ/eBRLVevnUwGJev6pItBwfrpXCZtaH5ACVOwA20TJ
J7wqRKNMoZFbU7JTz1U/eDOOQ5PWd05DU7FE6kAnEmoxXJijTbMRYRtXmVNOD21LpkwRu2KdZeJO
QX31wp3uYjE83Ii/QwnswEc7yX76/aa4Vxq0pqfB1WHT3+BdV7+1+r9hy3ZLIZZS4DTD9bamRrll
POCzhF3sBS0VF5tFZCIaQ8MC96Wsk+cIhWPB/hZ8SjvGnsH4Tal7gk70FzFecg/R0MKGVEbQBPOG
iY2DzBI00Ch1+nTBhnR6cZaeC86/4WRoRlb5wYCPJiYmdEQSB+m14mrVnG9524g29Bo8NJNZPOQ0
lB+S2KByguAA0YKBilrqaC3QsDTH35dMI81jPVRIgankU85kdK4JMIsy/picPZkYhcxc9y1auIAc
EC/w0q3pa/VOqzT7OdH15AqP5QvtYO94e22G2cSzvAjlGOHFJwroaVVWtnzQ0mHc/rk1wXvHgWaO
26nO1kFYh3cqqqnM4jvUSfo5zSuUrzlwMk48uLSXEY+bNGLl2oBuqczlHS05rPxCxMTZJHq1E2SP
7ksvzLZZ0RkboffFZ9RJvsj00nA9YX3ypfc0F/CCGl8vDu3cPssEy5XPqXNty6mjNS4ueYGHIIyg
j3W+9iUfrO9OxWHYKR7Ur1hbTJDzIZj5qKQEqiCbHsogIu/H6I7kUEVnzWZHgRBHusC/H1BPmWTX
HTlBxedhufXn0aWtefsHbs/rAW5DZ6NPELWPoTUSM5rG8REvfrR2Et6KdJBLoJhPTqmDhQzvesUs
uKqDlbIs2JO705M5eoKJNjz/bmyOjJwDLMnj3N/9YwvlLq1+Mpus+0kkNueYFryVdAUDnwBJWMF6
oWHm2RV59awW5NKfnUfdmtdtLHbqW58MVXQ0gjzdSlkNByuT6UZhPHOpP99cZ0VH72MAbTouXRe7
f3ByOf8wAsymnP1/9167qXpHr46haemnkUjWvjtd+lWZDkEk21PkXUMDLUpmORbIKr/fW0uWx2Dz
WU/o115VxhSdAMqKYt62qTfv3V7Hfb207CQ5Ia9Y6N+62S2+x7P/HYThdJUWGYJLDBLD3GbXoyNc
N6ak1FR36mW5NVpjuCUlBfSj+doXyTWd5DkIk+JnVIxnvuHFzzbszhlv2k2PhsZ103ixDZlrqN9F
I96kBnjApv3zJopH9XuP9fjmyaZAKBI9qTfOh2KH6jt8ZIprblymg6e0dsqNGbBBdBOdyThxiq0T
ZN4Xo0PEtPSJc75qHNSKs5bG9bOGDWRVLjP2MstNUiPhv5RXkunLTetJeVT/s57SovaZg4HRHN+s
idNzlj7RZf2pD0BR3KVnDNsUjg1hx9fIL/sXMRhHY66NR77uL2M9xKfZr6iglj24FtAYQH/BJlgk
y0nuPuLWZ9KnVnbDJOqmyQdYBIveDD2q2KeSv+o57APzHfake/URf61UhguxCt6miZNtYGf6IVo8
D5Uz/lKnzuWIWXRQ+dHQyP3EhGblhCbi62XnjbU+Pc8tAuPMwcbgJGNJZhPmn9jGIrHsYerKZf/q
zdm8wpVC/u9NEa7W2nrP/OybDlz9l58zeUZbtgoAIjdpSINSFGTaBkG7cQKOjX6nJ3fWwLw5Hp3i
u+vv6sZsvyX0iW5PGAuRULwzeP6/TyDYl4H2aB//epJm7LI87/7//8q/nqB+j5YczWvnx2fK7fQy
0CleQafVPkbbHJCUxIvcG3aZ3aP2XO5PcahuC6u0jmmd2e9k7N6e76VMZ1qRV3uGwt16rExjO3lG
8DgCfFWfyCQhw/K2uFcMXAZkb5SOS504kv2kDKOzTkCKj1jiknkNbJrJNc52knDsBhl8oTGr3nbN
IXZV0yKQNcungCyWb5rj9xsXINt9liMAa5b5xmg2dzA4LCIlbJrelrxMRhTeDneeb0z7si5+XxZ5
MO0bMpumJFycLXqCRsWP1qY7yg9SeN6TPsZIamEAD2mVAkjK4HtxmEqm8dPqNesMhrheTw6bpDAq
/zr5SUg1jC60dIrgXerOtRaECBu9967nafAadAZIyJJBi8mX8T5LmJxmDnqbMU+SkxiBsoreL5+c
wBl25ehllxih4jkO23bPi+E89Fl2aUp4bOrjLBpee2/+NGJ5CIPuoo4Et5rPc/k+e2V70bsIqL3d
vVn9WJ9EWuGjGoL2rpspstRIyRJW+Ej1EuEUcbJtv8wifY+MO8c+QNeotxIszbW3+IeyoKfcXzAg
SO0LtPxkyatblPrR71tU3Jz+qzVJYWR7zch4YyS+s6IjzQMeX9Nuf5gSCW4gqvJtHor1PNWfOqQ0
9ERlJK/6eUwJD86XWTPBHHvRape8F/6D+tEGYDmW84NP8vx9YcynCFYJNgG6c2p/8eDvUxP533QQ
1VRYy6MuxYLmoMPv5ivUCev2WZlpo2qdZr8nuNXJ3A43FEjtKfGL/N4esQ9laV9/Lbpx4y5TjpAD
38qD2vgSWXBkXHREBZ7ubeSgrEVTwl+Sa5JUa8rZXSEyuteLWLhzA/2oLkl79ddab837YqyfFaSE
4LJopXPgwNEVUX83U3IKHa+5LYSuC5Fy7q3fl44nkFctxtJE175qaZY96g6/MFY15lcVR+feoumP
lsxFEFtd1dYxV1p4SlOyzNTKXbXMSDMnuf0HcWB+9xnfkZ9E1QX7+KOaNy5zrkfyS42rPU3wB5ez
U61nyQoVK7S/cnaONUUW+SZ6s9NHurW3XypEbJKNdEbVIq4XsTwn/3mZVzQYgcUDromTzzJC8KCB
ifh9qwqu7ELyEROcWJi28t4JUuMwODVu+tKkUbv0xWwUBKnQ4ofMrDV6BfOXYDbbJ3XexkTuEtee
IhbGK4BB8H/gE5y/fUS+Z1m+Ba/KNE2Q+3/nrSDULdChxOWJrli8knbxNpiV/cs2TzAJmFq5foXy
y8y+Qvp3uArFC0j+gtEpEq8Q2++hClO8A3j7xtrf9EvNU5CPQiO6Zv1Ig+LeDfmGLlRaf8w+y7yA
KrEM78Ht5Ud8Anm4MqGRHydy4DqjpwBlyz9EvawA/jjj53J/qJO9zuJmHRhzcK5g6wLlZl37LP6l
FuV/X2khkBKXfuCpGWb/PEveZdVJUT+k6HYon+X5v5s/wEn85f3gb7Z1T3d83I+Q5f8PhCI12FTy
qjyObTen0CVbx/1uVMZ4VfCMGtfuSmZo9yCv5aQTxNnLxEIRrhbC11AN3rOTzNoajFQBFg4VO3RD
PP4S43a1sMTY0HwG6gju8ee+FYMhDn3vfKsSo7E28RRXd+q+IPG/ebX26walErXQGigyhUXkXQUS
oNjndhBd1Q8FHR8ZZrWV4T2hLPtiEyKITViKUxd3zSqiv3LVYufF0rTpoP6MvNPirRP71rYv/XBn
MCLcd2jR9gSN9DBv9UelcyWs/U4rteILs914G2lZsNHaDBamlWBByOx5azh5tzVZip8CjFtK1kuF
FMAFug5W+MaQLj/MRWufzJ45/vI7K2nIVPflwdAi1vHePQCq4aUMQ+0bi1zDoGm6lK4+rERSTltc
oRhvY3KBLuoHOZbpLux8Ge5Qbbp77KFji6IYl3j57x/xILa8tMQEqo/lLLSvjMldYOADdCLXY9Ue
oxt6IFEjOjPkbNzCJF/pwKbkk4Bb9lDKbxEb86OyVzVhhlK/80+y0oq7TLQBYnmXvjTuvnOJG1ap
37S8bU966y0maGm9NxrGzaBjrkMvJ3lsQdjjb0rTizOnr5wW+dzctIkkAYHrlc3eNDieq7RQ9UMV
vPj+SMlpn03XmfeqDlaPgQUnlWqKgpUxyOiaICP/82A8YsCXcXpRT3VAn/8Pt7C3mIH/ab8mzkMP
LGyLoFpwUavctX+4pCIrjW0nDcdjTQkR0Jp5q/AAnhrBgPuGGQKCuYsaNgAFIYIRDgBXp++mHtVH
SkmnaThumUB1AoejLBm7n2pq71rxwWzy4EOiFcI02g8rlO7BGpZs+UAKUkliR8lEfNSWlgmXucDf
pD4UEfpeGvHle4Y0/oO0pvVy0UrZEvFcvlu189jXc7LBMSNOLKnFvYhnbx3yzlGOASU38EIMVOuk
QsBJs+QE8rYBjUHvAicGngYDgIgNp2UFVLN4L4IUczkhUfFC2AUe0YxyJyORb+PlMgsS9yIK/XuL
LPelXgZpPYvknny57jiL8BWvsnWnfujubN9uOdAl//vCZi1Zov/xbnk+0A4LqoiNWx62PI//490q
ScOlFad3x0Cz5dr16nk9VFMAlCKFsq9cmDC/b8ymMZiDxzrP9nbszq/zwermeB/5UfoSxUsM6OKE
ogG3Htp85sWscrommFF7M80PGROyBzrk0SaMRPvFFs1rUdrWLz197cP5PoGPo1Y5RWdQt9xh3k6B
ieE7M+MDRv/6I8weRSn+xwfWsv/+xAYGUVOB6esW/EsOqn8BA3rRWAVyL+ukVYa9HZh+buzp1WvB
hCKdw4BtuL9yJ502zUKQtvP8zrSC/BxPVvk5Ge0xTeIJ/wv6iXpu00ckthTuT4735DFPdABsageK
NINTaTC/GJlxhaP4i1YWoamhBSc6cnG7OFbQbimqwi+BvXWhLeRlXH1h2U13Q1WKU9Zkb2ULpkxJ
EHwLnSgHzHkbTEtQRGyOZ+liutSWIds4QrBNIRbMgmRJAuu/j9xIgzBQN6Js39dx+GFknYFjmvqp
7iFUMblhjUERJNdBRnAG42Z7PQ2Qx1K6/5vFq0C8bs4WZ6IibMaWgHWfQAAlWqaq3lBB+i+8mO0q
09vFiBKgGTZ6+SJjcdfpeNQmF7lX6+cCvYS8d5eXLLPNXUE3iBYyojClzDNJ6bhvDbSTiwd3tEYk
pJbnrFWHl9haazXIuT8bS/bIFJYovKy+O/XKEVaZMVpOv2A97UzvubIbNt1TY9jNfjQAAQLv5byo
jDdz6HEMyYJux6Ie3qlbUUYPt/JMa1VYAWO2YOiOLqbNh44kINcp0vfU8S7JUgSLRVU1Ga9Vxmh6
ZNlbVS2+WNupO1hpYGqoBZjEXQg6MpA10/IMXU0/YZPGMZ7NzQMi+mzTam37blrtj26mvo8M0mmG
aN94rk9EZLQPGq1+Hvjukl6892vhvSPEJkvyH0/Je0cy+oWMU6g3EBF9+TDMtcXvw1t7S+5Cc9gt
cdRi7L42LQo4L3be6zFPn5NugFyOQ+9uCGX2MGMAWvWTDfiwQs/nwJw7jPmiT18EuAX15YH0sWx9
k2iHGSzQiFQMp4RyVdi9u7upEFt/hTgq3dxm7k7EzCX3wzsl+TWgdV18uJQqDFMpeoooWYMlkds2
jH5OSfOgNk3Gm/XRSMgDcZvEei803ePj2u6E0NOdUnKrHzQ0iRDU5vwolu9nRaLoChZ/sFL7swyd
BXY82jc3dIG6677Cd66gj3rC2CvVSsTkqOTnHDmhoTlPjp5HT5re3PWGla+bIo6OSTC3954B5qeD
7CRij0moqLQNNiTvc+Q4HEimfWn/pNaBUsbaGpafu3Ls4gfx2xVB7gs87Lars28yWiBOeIcfNt6i
RHeeQ3MosK5UZ1FSqU2gDNeqOA7Cqj+kFicHp4rFZQgncUBcLi6xgdmbYOed2iQiNw1XnnCb3Y0T
bwV9cBgMMBeTzgCob6hbCMMutGKHSGnawn2LSM12U3CiFbAJBcoigk4+GfFsHMZem/CwopNbEuHk
YrpAgzyhwed1in+GFsm66Rg7vBp8LAaIgjuBVHyt2v3uMH7mjphPMe1a7CBh8GLF7q8Ez+yxxTWy
TUdaUIJm8IGxVXeO9Qq3VhRY63SiaVkuDglpzBwXghYMdFn9VCWAhuPgulwBAUbrP0lrnySc7hbK
RtxnL3YrtTcXo9agRUwiY/ST6tc1avQg6WS4V71iNs1pbo0tkUmPUZi0NrCuBf/+kY+o8YVlw2b3
0lVnp+VVlzX8uwhd6zDzCZ3p8h3Uvyun9pto4ZjVLWN+wsePavOqgTiutIbXGK3edz/Aq97DDt78
943bUWlw/9y5OV4Roel4uu45ZOD+fc7q6IC1c1PTTEhQYvTxgBxinteqmiCCT1/nmfUFPEW4NRZW
SGWRRtv7DYASLUWTo8buZlLGp5qh4N1YMQuWuXHNCBr52gDXVvFjhoXLN7MZ1S/7oO0Kau0WJ9Yf
+5C61fXlG2lbBzQpTIGCIB93zlIQWssPTovMiq2p2Bq+hmpSpv0VOVHMDLc7q0H+1PS8EwYz6FKO
0ErnYB2OxDf69EzfZgp6fUzozjbEFafEW+9YliWH255Wd5sACMaOz4msjFm6k2Uca4p1QaTjLRpI
FnJCattApoVvfw8y5VQZGhqlSppPf25FebD3Gw/nax2E5yycwzNOXEIh1HXJqFD9bXPO6/Ev9p8Y
8uoQz3a/UihABqXlg5pkTQm+FUdopzk1g60eJd6+5ewI1tFMPplHZqu2vktnPl1qEh35SYesinQk
GpPFMzxN9e9lPtIPXw+O6n8MKzs9SR8D+pKliJn4BGYAMl+QJxuKeOAwIeYryUj82AW6c1F73OTO
836Oynhb9o1/Dlm779QDmZHXxG4sR1l8Av1K3VktBbjiFCQZ1uVIa41tGTnh3dzygagW6yKT15mx
cH4YDUjv6ZBCO1364cT4wNFZLmPyCESeWmvZmljzM2NY23rpkC4v6seqzR4U4Jgel45Q5arg1OrU
IpfZ1ijMdB03mr0tZocIm+U4wxg2DVOP3NtlIoaluyuzz9aO9X1k1YRyykDdPU8+cSSypiWFy+1g
10P5mBeAoYtGk9+DfCULd+Vqvby/gfETxHS9lz4h1KuJ3AR3UeDXXvt6r21VDGiINcUd9PKo8kDV
j9YhTOUW9pTI30h/8pfNXYfXaqOnT3qpyQshZe0TPCf8zZ77XcR9+2Q1mbklSNBZ5+kYbHMpwj3J
HtT9mWQUEzWr0micc2gH/4+w81pyFNu26BcRsfHwKuRNKpW+8oUoi/eer7+DrbqnuvtEnH5RgJRW
gm3WmnPM8ijVjHY2ubi5lWHXhWKEpl9Nj6jWml3VYu+jK95M03gUrjmu68RaxQt4kMwAzPwkQT+L
boGwBkr+Dk2IkqtJAoNoZxRXSp48KCCRGwHucSh2SleFHjBo/WyWmvGm+Vjo7eFbmfvJxYi74Xif
wSnEzbS6Blb5iHQPct5VhNkd7suLcPgp10TIGzw7ndJP0w1vYQt7MR7ZWCH20jFz6W92W9lHJ7GM
FzNTznfPzjCpa7J+d/efdEcNIL3jPl6GLbnIkwu/WhPdute0fF/B2MCQSOaJMzB/EXbeHO5/pqoh
PNDkdNu0goLEkEG+Xaa6se/NNU758i6ADHqbudcN+Ao8aFWpmFvXrKeN5B6RSW1t7eWUAXgPbtC9
EBUSnnzQZ2tpXM21cFHdVJtCMwwsPkjni8YpvxSTKOmD+j/BAkzLypvnNTfz7D6rqIoaFlKXSV8R
wbdvx7rwSnh2G7kCQrdAwaR1qFEeZeKbXxOex9QVkiJBvGkaKOIHEmx6etJi3UNRWfewvuWbCC7l
NWroi0tSjLn4XqVXSstbzUvqdl5hN/qUv6haRnsCvbeWEi1Oi+RFOh+kjpUAkReFimo2imYrv1ou
0fKSWrEUfAdsQI1lTJcFPjW8+o1O8JGhbe7OaZat+VMXHtFJiS9EKjq7OC/xfKYOBiRTYRNRwSfl
LSBzYFloEi+2ELP40A9y2JlQ7GxZcpTHFC/4TjWH2rMQk6ceLtKRHB53Wt3/EsswEQuOPqKwMsuO
xMUUxIJaKkvFXr3QMY093Ho3P6yiO4SU+Df3Qu1nO4j4pXPziKwW6DhaLvQdSZSeHPHkH0HdMd4Y
LE4qxP83OHDDGoWwwNib9siXgD4bLYlLfV1m+wgY11pPIQ9q6NA3beMO50brjDORnfGmHNnvkteh
86C9UMd2v4G6eCmQFT0jJwuOcxD4h8IRx8BCaqnpXeCxh0gOqdqHwCfnyJOBJuo4j5txYMxo1PHr
vbldp1w4en3+89D5cbfHmveQkV15yKf4VWOV920MYPZrmPFteEurRoFAjKcrIJWLSdOR82fPJo8o
rAHlauCmu1IX9pqKBLul0qJYNgo800UmxKkyk1/Sy4gwgd1c6UyPyfDTNUrlmxY6DJ51rV9b5Bmt
jVKtDpa7B6IwBbjTPaeMcEy46pAC5QRXSH0znzeDDpunZOPYwl3HNbzNeAAwoEd4fpQPuUBx9YCb
qW7NU8EW1ImS+qVyCnNvm9znKM7fGsP5ZYR01sq03yeqrR3l0sQ+D27vnFlTjEd3EMeJbdDKddJt
kZrqBQSstatJAcXIvKpL8UoLFhOdmFovV4d38jPCnWONqOeGsaZGb+4HTOvrmuzMdTX0yOkr/d0K
i+Kk1aLzMF9btMfguXQREobJr/grllge6g/U5BB4r43l5hQzrak5bPJjazj9iiE1/pe6v2r+s7Lj
qiY3gQXCUDXVhYX498pOmCKMg3NFYZJSNRhiBjvssdn3xTzIrNwcuxwMR12SOkYDXd8Lo+ifq7ok
51Qc9niC2hcHK+vJjd64/FqI1fGzQWnDzMQTYGntJfVHbSuUsTtqRhhfS58URacYvgLjy6tk+BF3
jU95rtKpZOsKDcP4JcU2eJEXULNsHZHFfStyIn1EPrfb3oj7rdzzFEjtN+CVshP2KfzE7FsJI/Ms
txngMuT6WokFSspiajY+RhKoVJyalUrnZ3Zf5KV1X6TVyrqwUP5X9wuN/du2RbToyUWa3aF+tcpR
8+7q7TGlRxw3qfsSlOjDWO449yMQLvxUfVFVci+RZQLZZ7SDrWSBNe70i+4/IayyzcWqtPWaiMCv
BAv8BaUedYHOtbaBCYQ4SGp7O7fZ+v4byaK6S4fyvqvWDr22NYLUrRHW8VdDVB45Z9gil6Mhqqwv
XaLZ+zl1xHn6T3iarnThuvRZpTipMezaCYG53JvryfPdhbuwofMkg8Xe5e3NAEu/Sf0G8otu9+tx
hPa2CnGF7JjmYgxgab8tm8L1zAU01JQsp+Q8jGgNaHTyqitt9lqPaweEveVwuMyfoespbvjQF238
PvotW99UMOwu5YU5nF71sYI2jQLsWgblg9b6zheKi4OXm3ZzU1QS5lBDqcdqji8zd5na9lT2/yTY
Fc6CDyq0T3lt0G7sLlPPG1o71ibqbP+ao5/agFWt/wX5Zf53YZDcACrMLkgdHavFP4BfGf0xvxgz
5eg6odgM2DYaKxfflwPd1+4HZlxn7wZNV8egiR6q/UOqafOhA5biGWqYnk0A0JIDWzEMHmKwB55u
ErNkMA/LCthUghTGkPXzvgJizN6YS15GHYBoQXFLFzMqPVif9bP8KHDfe5EW1c+1zarCiItm1ZYT
bb14/Fb//0Gi9G9hJVQvjttwJd85mb7QJPMWmlFz77zL5+VgTe93axAKdCbgLviXsei/yWn0ASyo
rC5yPvarHP99LIKo7qdUwdNTXI8UwUdqlEGjnutYrLLKLh7uUWwBCuKV25llwRJ9jrajvhicKlc7
teGr3ONNIfFTNbThVe3myi20G+dCaPphKBz/ps+Df8vnTt2TSwB4cnlOPgRQCQkFLY61Ms2XWbV0
hLqhuakA8DO2EZlIrJvatuVV1lbtKX6Zl7NSIQmsQPLI7ihesOJa7Bx9LSPMdCD5qdWjM1GkUgUg
N7p+huZf7hKT0hS3bBJoNHLbvKE77/ZRWVa7PGVgKMgvy4KsepjHsqQD5CafiWh5rd9y7UxHZfFd
yAcrnIxVHMWGJ/eJSdCvVWGGNylYpmISr+0VmSj5QfIBxrncIOhMXmeJEkzSQ4pkAoeZNn06ovyK
fjR/atsM46bSvuqF2VxzGIMPNn9UayleEgoSH2qOWj3mKNHoT8mj5VU9s785RVh/LE/fv2D5UgNO
3TqO9epaFhhW1az7WtuIcPM0L270gZSd3Q4HYqy6xwrbu3yHYakRPMse+zEk1y7GI/NjOZhDMKyK
sACh9QWfMxkwO0k4ULri6lgEofqRc7H1gsxRZerQn//SjkrNuxNPEAYjA/Nm1LAaKPt2X5fOYTAN
6BA0QBAu6idcXYWKwboOc2rJGObhsq9JAT8ZYv45+/R4siL5NYK1sQfle64RtZIGgTea9ufcVflG
zztnZanuJoj1TVpmX+coiblVsQGXLGBq7Q2R0CGuIC9F4Z5Y2XOdKd8DaCDbfABhm1nhjy5uV2WV
+Cu1n1xSYHDF1lDmVyjvo0rfGc3ITyxdVilatKuBy67s2Kg3Rp3w34tgQ9bnzjYya1O0VgdTURxh
bPrMSVmytgNn1W5Lix10UaWvQ+s+RzQO9klwTiIAjGYTnwQX2VLop7xrl1uMrrpaofXuH+BNbifC
WNC/8PuS4TUWCdFUXZ2fgWdxHbDyjh2N/SftfIMRyCcV9Jy6AcX+pgme2Fv7tpexm5mn45SVTz6c
/O0AaKsBu7rCHqkdTPOgOrV7tmsdnkARY43jTcBuPh4xX4xHJctfLMIgVmEA6dMYrNmLSDNHKbCx
4nzEXDCv1IxJuhuKQ9k0HxVrP8bW+VxCoimxYcWV8QPT/rCZxacBYsai5qJFKzaIOZieZkV6+7Bb
kC1djl2qjjvSGHzXi2uNjDt7fk7duGRqwxzUq8ahCGCmQ51Kvb6Iupe5MI9TXrEysTTCsZUfNRQb
i58z9Z1zFX53Icv3ZMft7AmoPaTK96w2wAMMSs77F0zHFgKJS7aip0Lyshj8d+jCyP+pnT3zbrdy
RjfxnJFsDYX71qmaCw2TZ3PQCJgGvpf/AqTBqrhYRb32ZZ4SC5j7qq/C/MU1CCXrWMsR2CSyF71d
6kFdeEYM+D4szlCJ05ce0SWyRa+VvVp29hbzD+GZJENRH/se1ZP7mDgi3ZbOLHYsmvrnOB+OCJFq
8KNJu5HBTVTl4g09Qn1v9+3rpLotAsmivLVD++bmw0NK4uxfSA9zNRenZm69RKTlA1EJuKsdq99V
2MOL7CHvQfy3c7aEKKyYcdej/pmRlqYR4ZGzo7WJi1ObtZ9yn7WG18NV9vnIRt6ubKq48ztquzCA
+me2sKsQW/Y4dU+F7T74BoE61lvcEXRFAEUWpGwrDAo8j1H0Weoufmnscu25sctdWKKaw9RH4FV+
Bb/VOPsAEnjftWjotpC0cNev0uBjhsFBOo/iPhv+Ko0+MHd4FQEMhhixgl7cdOMkzYaw9i62ufKO
i6yqPqpgqGE1e6pQVtb8hlbG9QKBRBa/EAPP1UmeSAadTh35Ml5l+MhxS+XJdfLg5HdU8nzxGDtm
4CmxlZ7U3NnanX7WCaEdHWKpijE/5SPrqcFAm0v8y9pF93VVcY/l6qc+tNUjUahDTJoG2SGr0Own
TwlzUoGNpH+vocHPtuY/9b4PWC4zd4Hm9sek/4JYlrRTx1/MfdmGas/7pAovaIpqi5T5lWzu6pJ2
SoUo2z5x94lDFIpqVy/NjWkumCQEMX8B/mQfD96pU1Wi/BhGprJJD6OlnNq86tb2PHKlg4YOwrq4
WJNx1YTm0+eF65F8L5AuKNUGFeJX25jaDXuEcYWhPtx26SMmg0OQzMYh1bOvifve+oVYOUb7HYlV
kcNmcx9lPacK+13rMA/DeRy6yD2h5iz3TikI86vGvWUl4Vn49ocsM1FPJYHZISFTp4V6tMw+38+J
i+zeKIxNPGj5U1aUJjsN/Jx9hvjA6gJ36+gGigJz0CE21XSDC1t/0IHrbhsjxaW7PCdfBZJcrOn3
mQlCmJgYB1gO8OJPrpVXD7bcguN2YLHdoIoqomZ4b4RP8axSd9J/fP/WzG26vapCwFkFJjNDUWYP
Ux1s3MYN906F6VoyU40S/D/dTH9PYsHaKkv7nHfx5GlChBtWUeJSFk63kt21tlGmrQvebBs1ULv4
yEi/WqI2wBMEHhuseSut08rM5Ob7MakZg4/XAfDNM6Blc2cSY5MHUXuR7znNQ7aBy2mRNLSyRh0+
s2mhChtK/1QXGo733MIfsWz7/3drRJWE/7+3RqDzCmGZLrlBkEHNvy83NVbBluAqO7UmGzapbHKc
1lonVDC9IrDD070PJ9fuNY6ChuH+rW7FlxLKAu/dRMwgoKvL4IJgMxgGe9GSC2QrpJksXhsG0ksn
i49DGH8xgXR1cZ+/jaV6uW9XdXxp4ZNcvABEpi+2AKTdER4O2L1kFYGIWfnK5D9nWpzsABNR5G9c
qhmEWtMdY0+Gj4G4B0N5aUduItT/X0MTktRsTs4LEYzz1lbIqc6yDmxi4MDGa6hYyf0El/K0Dmz3
+zBb0VKcmp9HoUZrYsDmZ/Bz2Ber9z/MsbDDk7bgAyu8xWnUN48TyQUEOWTf04qIyqR3eH/6/JaM
tqAh3FlrCfsZfN150OdLU407W3K0gjh0LzS+dkGe7wglrS6yrA657qsyEIYt96V42vuti+GNBkxI
MCy+zEsXtNUK9SrOjyrqTlPERjhXnfBbV19KO9+7qWAhRQASnJFPuubhWSYMO12QXG14L6PePNzL
onoatJekqfPrOEUnyclxaEA+YZ8/SA/EVDXZas5G4ylNi81d5f2/Lz/7nxEgptBQtumailDQUU1b
//vV14GurfsxxtCdW866rlVPMqgazBwAcQN/jzLdeK9Gga8cjUAem7+fz5OAmmFh9ju5CnIwQKHC
pRmaWSSBxHr43mgRKwD5ameArEAthIIY7BMwsp0sGw8EIK8obfHAsH2yOrZYNfay700huFrw+Yy+
OBdGV32CHiKZqgLonxIuuI7M+ALcvr+PmeaQXvS/nY1+kB9Hn9CELbTtmKgVAIb0E4oneRQYc/EU
jXSB8kEpnoLlKFpgpalrj3f580yeFhb4iV7Q0vGOWITtjUQpQXKCxKAg/NjOpnsdc/U42k3/Ih8y
ig2+cMUN8xfAd9TZq4b6Ct6hvPqX/T4fEB/NXwcOIl41zTEdS1jCMch7/ftH12OX6tg7xjvylEd/
S6pMf5YilKScdn6YDh+5oQETmhamdIpqJ3eV7V2FyZyzyloKu0ZARxJYt/vDLI+dtK75CRGYcx5f
Y8P8zpDPrYBT7mtJO1lSCIZofIpyOAhd4yKrVvLbhOrhGsTTN/mhlrn5HtYAOzqzt3amYxZ73KrZ
SwjGp/BZJpuofPd4yN0rK7R6x1rTXPXYqa5K1IAJyAaTfCPNcnZTNpKlFJb5pUj9h8TRASbO4Gfm
RGdraQfTZxwGVzQmm4mewmVa3vPMTLSVFUbaUZ6GzWigdE8VbBPLhyTC9jizSl4FVLF+h/XC+loF
wwCx0Ih+Sg4AQlfzmZXgPgWARXiELjaVWyDWbEM1figzHF4aYbWrFl3p1qINta8WDXHdpSZ7/dbe
yFPHzA65UdbPSux+zUU6Iin/fQCM8psSs95iZmBDaBBSCEw3HREyJ8+JBogK9Vn4bc6GR6I0qleV
Hv4+tTJnO0bt/FERnaFmAJqTdiJLjCbHZqbkcDQi333V/HYvmQqDNnQr13SfmtB0zz7UdpCygbJZ
ijAsiCh165rAVca1EPR68L1vSzZjZj3eSitP9x0YxUOT+cO/zHj2P2u9pmUK2xLCtGBiao7+DwVb
W9eNrgjyXsd4FHuZCDulNoosEcIXXRKkmlQz9whcidSoNIBOHbvbFubTtSYIFu2U5m6TIfmhk1O/
cSO7vtFs1B4jdZ+5ooD4n7BcVMbm1kxZRapUEGO+TvKLpZQsZZdYttntN1WTVh/2bAW7zgovyIjN
y+yqLokljXYLRvbh8XLEsuZm1UUOtks0X+PxZzdM1ue9g6fNufViT7inSnf86Azy1dk1nYksH15U
hPtsD8AcWIsqJUzHB0Eq7kUpdDayk/+VPiod1cGot7FltzsSAwIPiHpOsw31sdGXgnqM2JUCL3NW
WZu7rETBHy5Pc8esTlOup+uBWmUkXOfWtNntT4fFgY++LUoqcvI5wMXKv3yS/xWnxuCDcFYYhoCG
wyD0j6VLh00gi6ypP5i9YT1o8WJGpI2mZ3r4aHQa4Q+GOi0KzCRSV5EelRtljD/MUGuuitmJNVzJ
cY1XMyDgZIlPr8rYWd3LaxkICVbhC6D5Lok1RxTSnVp9V8243JtSVqAp5Tk2l6mJpV+tsJObyMsz
e0hPg9Qlm51abIbypUni+UlOsKOdDR5khmkvkXQ5q0dEhNl2THVifjKrQGgWWB6LweIYLafqkD7Z
zeA8WmNlPf/v2Vf/5+zrOGhi0HPqltCR6f4z7tVmqqTylARHnWkIFyELNV8xPkUWhV6HzvNZhGWw
5aNzzzqSYOjvBGWIHNURHkS09/MW4yzm8uWmkQ9p1/zMKGPdyd50A+3dIPTj6Fbt573mj57mRPSv
8yOa1UNa8144xIG3WEJBD7BErtsUZ6IQ+yjTh3Welfq/iIFU7b/UQI5ja7btIgRCfGn+lxoosY0K
HS97MJQA0TGak+ZpnCkyRMO40nO6OoXehCf5AEt1UWIWfg1rDRrm0AHBmfUsXss8O2wrEELqWKMa
VQPSMcH9MU7WX4qx9HSgxt+sLCrXWKP7s99pySNvxKUu0sD6cNRrFtojIVirpq5yMkp8oOMrzXHN
k3zgDy8Y54HmLUOMYIdadujx5MgyU8Paq5XjWsdRXmnl3FrGPgTZBvzEPcdLcOtYhQfkTDO9gAZk
Qk0DEs2uvU39ksVDEnuDqvThpit8ai/LuRsqxhYzWrfSh5wcwahSzVMHeDUEMKgsbBI2awuTv4mR
diDEj87ytCwqeHtKM67L0rXWZW1UR4pwB1rO44s6h6RG1IIGyQznxcqa3Jtb3zzn/hwf7jeX40Or
F6QGfw19+LFRkn3Pg6nzYjKx7w4HNOzzTjbSM3ssttByx9Wf5rqLiGVY+/g9Z0udHtMFRYWwnuJb
X8eHu/wyFO3FVsQtnkqWhZWp/u1VYoaJ/QFMgJbHeQTGMx11BbxUE6vlyUH3m1w0TP2bzAjzw0yz
CNlq4z5VaT1Qo2y1t/s/Es/jZzi2GX4NtYOZpmb7IjGMzVw32ECT4QRuoz4hAWSEXQz+8kE+D7Ll
9Ocpn+bCfamUOikACp3uXbCQ4mlkst9pc99Ys8ePds5s/6rL1H+J1Gnaqi2hCIkduw+9jqdPDl9G
i53WdaePlp72NuNwKy9dTZmIu5mcw928IWteeJV+X+zgjT3B8vrJASPOthjZIJz2KQZq3OHsWYkJ
1P2K5texTZnuFIdkBANg9KXAnMOFlM2f8gUcs+FRr4zx0dYUm5yuYdrp2G+42hfGo4TA9g5TWNaI
rWT+xbTKtoaSMTwvC98xAaAWGeaujkeLWl+A3SVjH7ui/oQ2mUiSTTT6Nomd5mBeFdtr3eDl7j8J
wxX1NOQE2PiQnEzkqGCHdoOOevee7Wf0LBHuLTMZzbvQ2cuLOUM9sQ4jBH7J0OxQwdHtnZ3uubd1
rJb+ZKHih+Dx2pBZ0ltTvqXn4b/r2nTopG8cR2PQsxXDV/GDsp+8E/t6oK+ktPOroKGxESW7myIz
PqTupO5omvla+SnPMOJplGYT+NhL4XGu2nQHbC5+o7RDUBTN96rK5hPQafeAJrDzTEWBjY+09Y9C
GJFPgJLwZ6nC7Zd/rF6jGvF7fjfBe+2XDl1pMir1OWCTNL5qYhR3dqv8EyJhlUx1+By0BEW4TUzn
Vspk5At6h+lCCpxxX+irBKgsjYdpIn4nnx7gtLbrjED7NZraERtqn1lrYbcXNbTqYyAooKn2nF6M
HgOdH/XGWYo22vqt4s4j3NGykKb8LAt4trJ5uzyQmksbd3nQh0mc2dsC1agfQFiRwTvQ59Ftw0Rj
kJWkp9JNNgEJycKKxkbjaTmTnVd5JiZlLSPcVLcQ8rWBscCLEKfssODXZ/mgybYqcnfnFPvEW9HJ
tsBOqxGZ9WSEkKSGL1qDiTe5xqcsJNSGBRJyJq+RIJQii9uXme6AN+pwgaXwaV6OxuU5+WpQlr9A
ug3XftKq55qGjexX+l1VPWvUas1g8BSldx7l6NWJOFyTPlrsrBJJfyVH+2CCHna3dgmrq3dqHn1k
1kQZdhApQs8xqXb+QvwotcY80Xq7SJtPrjZwKQMNh8ayaVgelKHXViSoKBtqE9EB6dDTn7FITGl1
aib7L8PTk2Hl+UO39CaXrsbOtNV81bn1Vy2m6/GXd1AeTiwyzzaf1ay4I3ZALq3qIO/8htDb0312
bV2i5qWSHfTo8xD58a01hf4szASFPzYwG7TDKqFHdk71QDlTC8tWwczOb0pHyD+Lv4FO+k+tVfSL
W86XOI1TtE00iBvIZr8hfwhQUsPXGH065OEAqd9t+yZHR31uXHT7uo8gwQrXMvXAItfZy3qjOrtY
LpnhLGOVQa7YAKtODwQch5cGZ7+qQ9UF4VS81EvraqixjgdVPZ6BK2kbx0zmW2zDc8Xe7j82bqQ8
DLBktgtS7gHuFwFMubjiqWluEYXrUxBSkBiRcz0WUTJu5uVoJDXgfiSfC8bu96tjZwfgyVFN/fli
eTRGmeNFhJIjo0eW7Ijwox1TYx/BntpKXR6aOQ/mpb1t7cFILplrKdcFMrngaCTIWc/G4NqrNa2/
vdAqcZEjzGzXBdwPG7YLrjTM0ZheO0Gq2X+O6BLTXSr6iVLXiFBPnJxqGu7frWqN8ttkloZZtZeE
RSk61OqoWPumbnhkKEf7Kot+8sY2T4CMgluh/MjDCmmbTtYfEW89kfE1rswBNRzMMGXXKsH6jwhP
/o0Bc+hQIQfsrF6ho9xaVyIUXc+23PlLPY73RVIFR9C1LlLM1pW5cqVEevVdn9KBpRBQsSzty6Iv
dnFcsjpYTuUDhLlh09tTczHxe8x6+kHHTyfnx+m9xoeym8yz8xeAZEsQ08FiDJT/seoXkO0W62Ix
q8kloIWxwfGoXROFvI+GOCtCYx7sZZchbSBR3RFn2+wgdUUP7ADLZyacE0Xq6WPxQ26NZYYVif7c
WjreeraHb4Lb/Ai1gSqSvPjugglCpltPDgPyIXMZlLWxhAeBESb3zZNjmcMtTQdqklP2nXdaXzHz
0KItla/yDY4AeVBPxbRiTiZBxt80g1jlctSBh5Z8QmOZiZPop6/y06N41T7VTQh+nTuWeb1rLyKu
v8v/c9BStmgzInWMDhh9TArKa2URssnf5GQ1mGInPoZDlJBjIMa9Edv2OTOOilwGORincDmW62iO
+g8macQ55GQwFOievIxzP2WGsuovfa1SFPHzg6gs0LPtMAHrht4bu9Y+HQL1zqPxB4h2FRX4oqU3
kQvzI5YisKL5OippdKw0Xd2SGrOSkwtIEvW55kym1EZhqD7TPsBlK8IDyDKV9a5tPE9x8+SHjX+Z
l/ypAJEZ41EkICMbT7rco0JoM7fVGJnDGqv+M3c+5cI4eCE5wCUkA0Ba4yvN4X4lVtYlFi65K1P0
mbkIr5gTPlmfUoHJ1fmk6E2xzRNXW5XLAzECgt3Uchqk4t2xMI7rPuuYe2kyGBNs9GU2eX1Sa19y
NbtKn2GDxqGaRv17WMb09eapuKkirlY53drBaSNnN7c2wMScFnbSm65X5xNeGlxFZ1+t531ZhvYa
9XLvSWODrEZRBLUcx7hICYtVpF6g2e35T6ohS6riQacNufbxYdebFuP7xhkQo+DJVbeFErjFGuxF
velLnTVgpZTfhNmbZ9dgMJAkt6ImR9VRYqyYYvZmoJ+nMUIcuWLDF1wM3b8kGXmvgW6Ylz4X9zBn
W+uDY2YE26pjZR7pNrTyZSqX1iRWjg+TrOLGbNoWBjmFMt3Hgd3K5MXJVDGvpcESlLSQ0zKwIdta
2AD3VYEHK69Rj9gY14SjvZrIf/dFNH92EJc9X6vdvRTFKY3OFhu3o87V6AVtlNHWztIdFSGbDpCR
3I+GqBO/a/D4AX1ExstGDE/7pdabN31Q2Uy7+nSpwtXd8J5SNXnswgjmx1AYJ4PezdVV6tv9VR9n
ydGBvkn+5zT/tvXEUFqg5ejZFhTEdIL3OBFs19MRnOxHefbn+T+nKIgE0TMoLlp1xgRSy0fpCgkc
XZzqnCRQEx1fwyrn7hORL6Ld8E/jVP12kEx9lcGAZVhvJn16QCGbMkA+yIfGmpkUqR5iTlK1dnc/
p4Ry8PGRXNqieq5axTxJjJq0WQVJ8WwFk3VSpsx6TIq9yErjMBUWZZbFBAEYcVuWfvMmnzfQSiEw
Nz8rx1SOU6pML6Slke1iPiEIb7DsoeOW17EUL7XJyCoOAEpeOsl1iuAmTZUR7Atnzm5ODedFtQfM
g4PvUclmkz7nwWM4TVGzIYI1oXjvG8n06M7m+BiomaBceLC6ft5KM6+U8P4x+FoxbXz5KvYD0utK
APMfhUpAiDaXuAGqATx84TxPLFJlUm3jFyehT/mDn/tn9CtsdxWVSy9MrOpbYUzjYz2Ie8l4koIs
9FUs85Gz/pY4yn/0Ly9l/VCS781CUdQz02Xpdl5v28VFacj9kpTscjLwKNa5f5SK1TQxDwYzF2yk
nLGuWWzny03Yy/txrgxkP9M4bxAxreJy6M9WahvtDo+E5boZDJfJvmSKeUOwVN4iNrVjnVev0UBZ
XFbq4lFPt/FYD9umdeBH/weWJ4/+vBAtrAL5HCSdpw4v4yGMXPuiut1xRn9P1mvfUYBZfp9pFPZF
c+yBjMLqKYiRZv/lU3ICQQM8IUKBzyz1exwmbEbPetxeYZzShBqqqxwz/IBqkG10hjePtMc9ZHi7
frSrKxNg5AlK0vt6mtT9bEGVQaUhnoolsnwalHRFwpu6ZKWIJ82owoWnT2wZL5pR5p7IyvquGbBj
bD1uDtNUqC9DDi4/UjWxkaeOXcfHVoDwlqeasOMrZvYrFCiVtSnwj2xgrzma5q9e1/Rj3CEekA9w
RHSTfyxcnnEGExJCNAKxcqzYUxV8+wReiu3a7AUluvt4XvqvtaaYKRZJXIG+hS3AUWnkyTch7Upj
LXwT9YP0LZdOfyvGePX7HZqbx/t9kWUzEcJz8BUXVvUgwTLGYH+WjfUC7jmcMazA43trYPhHnSY+
GvxN9+/sQxLyJNbGqeBqmM7c7eT3y1MW6d3ODKEXz3EX0BrucaAHCsgc0eIv0vKzNU5vsmRpOe6w
neKSCHCp75X/nRq+1RMJJmE1grxc5oPK1MxLlNdXhVTvcxbV1/u1/Mfcp8BMcGrlQ1X1ngzsZTuo
VfMJyvAvoTjTDp/UwO4nrwhQsxIjBjdrhoSFudVbxYhQCCxZv+e+1LZOIQPHFcuDfRiF8oVwI3pT
8jmkrrbXDbO2YX9friDPhof0LIgauUnPPZBnzFxwpPD3ymdLoLI3hGbLV+R6u/H1NDr7mfMq3y9L
hcdRNIPtKYGmvEVj+kIlzvrh5sU5rsX8aohgPZcs0nph+3t9xl3cVvpdKZmIItjOVR5s7qNLTpKX
J4GWUrovj6qQriXBIDuyopoHo8h+M4IjXPCO0dXHvsfXK0fY3MmcRRRn3K+x0MUdarM+OQm76Xau
3dZbOdMvk39JiNa6a0IYyc7EtNxrUXy0guy97i9arQzv5Rxk5yCEwiu/x6/7TeTn5bGf4/U/hlg5
2ALbR4dNKpOKKXVTQi7djEv2HXjfeozm96QeaXYRSOFb7e0OhepTOBXuABck7/XhgIFmRlWlROz9
mYUX1l1gpgn+zGVFk2O5PTrOeCOBNzzffwAlNta0gftCzdi4/B9hZ7bbuLJl2y8KgH2QryTVWrbl
Lm3nC+Hs2Pc9v74GqV03z90FVB0cCJLs9LZokrFirTnHrDr9t2GkwTHkIB02kOKkv2+n0kT/9Qis
jxwVBHcAF9fd5FEYLZK5YjyKsrF+RyFqi9Wbtz305sKCvJUpojC743aibpVQagS5P6WKiRwQisat
gcyGuziPAczK/33GwEztX3Niuu20XzRsFZbmWLr2rylN6JiVHY+GflpgpP1InwdRYsjru4cp5joc
sBfvdRKAXAvlem7EVsA4sNyRmimJK/GtdQ8EUcertC6hIVWXD3HTcCMtrPlYOpy2SKXzkxJW99o6
gt/eohdY7VWz/mxnB4nwmNnXYVBU10pm5wfa3F/bT4WhGV5kWu6FWfZnGVF40S7X3ixrUPeFYuwm
XHR0PbqaGQ0GLJVrZlfIziYKDTc3URAEW+aU0I08bjGrhJKFnqwUxSNwcrkS9vA11Lb6pMZ64iES
+CVsKzolSijXojq/loVxVPo++cOiwhNrOtKVttHOmt2Z0Heg5QW7ta29FJXGJ5HT9Wnbg+vl5Eqb
yUQK8vXFZL7janrU7C1Fw0AU5fNr0KyOFGa4IkA+1BmFxWVGoqO20gOMlXmeVikS6mpR9xN86vcy
KUlyQxGI5Ke9paMYxVBd5y73RDOLSzEilYxwrxp9+twLZ3501hsv0T6SBMd0cEFC62c6lMZL1zGs
L+f5tz2n37dfeBQVLLa6hp5Ryu9zEJt3XY9WnySBe52+9gGNVLPqjNlUlPN3YdgxAE9l10jN3pmb
YEZWGVVVur9NBzLlS8QTYT5wtQ8xEo3dkpeY/BLQuDmDBrJD1zNpahzr2Y4KNynV8r4SzYe1xtnX
c+uwYYqIs1hfSnA7KDhBeG9f3SLuDUKaU02Q9ZMQsDYIdfK2HuhS0p4OIiJcWmP8tHpWCXaYocKG
xZG7clAMd2ulq4co0X5vipSSUhmSW3worehzMBuDrjIN2maKijszC37CR8WQnYoH9DH8tMws9LO9
5oSWhDmvvyahH0pzqtVsfIfIKFZ5fok2fSSGBa+OV9r8YUXTdc92ahPOvY6dsrwncD1V5FlLUwMH
KIPaSgn771ky73N6woDc0T1UpByVvlCEF9Aoftxg3uR9KfRSJ1gqQ6jtna5VvM32kKqWegEnu9sK
KqMkC2OiRnMArJ+tFGrGplSZ0/QAxLU+Wi2sCGEpBdEXRB/QSNeu9mpQb0kmqxKz+B7aabLvk0w9
0S9YrmgpvYSxBK18fXltGq3aqTqozGVe6hNkEK6yeg72FDO/zclkCddix1OL8i5OFKDKDpRLURr1
Z2E7bjmKQfVk2KYPt2lQ1djkXKC0MDX55hTzM0nvkIKY46M0kCcpZolPHMpEKovZ24qA7WGmE9Q2
/wciTVf+fU9kTsMQT0V2pykGrrP/XzsD/a63CmswTzgePp3KDk/LEMcv/YLbncaRa1r0bbYGY0ln
yncSWz2yzzyrSmg9ZCXwmipAAXIgZVLb8/GXe8eQfzDz/hHa9GOrsoY5tc/rqwr2SjQBYRH29ENo
kYHAkUVJty37gtJCuFldxP/HZFlT//0JQehZGrQkxzbA6RnbDPY/WEnToo1NyJp8JsAhm57icqjY
aCrw83DZgjEEcAZ30uQ29tjn0+CSXxX/qkw8Gb38NUS26k51bbk5epDTdrc21RpF4ZQcy0bfkX75
T7WjqDqrvKVc66wlhDHEhRbIBy1LSvj9jcUdASjjzU+JlC9n978E17iLvZA+zUsFJsZDoJtDobCg
l81ZkF7yFYHW6MqK56zjEwwTlFcRMR/GVJHHvH33rMd0Rmqn8jcy3CabRCyFVD/KiYVvzQKHBB9O
ub+ZNbv61HSp0+6tAK5/VyYWwQokjGz+eDOQ3UM8MgFUB/XbrTLQF+qOLmiuqN5UQ3gtKUlvEjQs
HRQgaoK8JbzAw0j8A8cS4TCh3UgYgSI07eP2YH+/HXp+5oLGP9nDDos/ppLWQtqJ9kjSm/W2jMnD
MpAOvmIoOuTO7m2CACuanj2jLfeGCtKJD4JkwJ4ctzyG3/+2Nd8mrz3qZFcqILxCunHBtiFYH7as
a3XSuYHeZpFDyVKKF9jfBgO9zf2NO81Z7+2Xmz8dnTSolaC2/XYLz86YivvLtks1tIyA1fU/YqV3
20+WoyqRLcSHmrevmmh+N9g77zC4oGzS4YKzMBY3VWA2Kfc3MzSEje/VavEbA7N5uPH2jdQif1qP
eg/zyrC/sYFgGLPX2lTGMepzjIBgLrYH9oeoBdfuxfbSjCfU+E0WHFKdgryd1P60NdC3Kdn2HjGL
/anr5PeOmOSTOqnGYyBViKYzbZ/1FRxXk8RBni2aSYsCTBEMyfXbAgFfaeuMavRBvb+HfqmH7kBo
yeHmj+SCg6dhAvPrmDGCFCHtvIupoKZM5FcdeA0gvzzzEaPlV0KqsPDKjoTCtaJK8Dyf7LR8TchD
TvXiNmfbJm5EyqmXUIw0XpraupsijVnHFKZXQTP0IR9ogjBJy4iUXS+ituOaAvHRKhowGrGc/vdi
EoHG/5CsGGynHRJRwYZBzfi35qclr6PrCdA+tZYwd+pUO69F4Nj7viESXMl05zWWLT1goIre9lUI
lzMhtMHX9kWJ+e6p7tPbv9y+ocUjssxRvjcJTfa3t5ayepnRiDzc/o0DNssyWue8fZHEutFPCfw8
bF/9+1/fvtpVKlyrQc283jbhNo6940VM+J8zQowntXjZHhorhc8gcgnNlfeSiWs4CasjnOPy9h0a
uhhqXvnPv8Jku1zSJvj4+zPGgdy5WANSE2hd+SLDMUF1ATJg+5apTxAElsWD7K2XWKvTm5WYwTqV
hALe5hY63VfGi2otlo+Yw9gNuVCPZuLIuzEqtCMNSXmHpXOd8ORrcpauHo0hOVmdGlhnFa7bNVFa
6xCRjOf1zJle6B8Idwjs6qg2Sk7Ug0KEQKDQ6ajxhrpSNNppm3TVqvM00II8EZ093Ts0jVwSQCg5
1peMT7yhLcWHMX6ZMhi/8PaCBWByQpZPM5/LWn4j9ra9+7vpZQ53zpXH0NDn7xo6XVdpbfMuwgNc
W0hviQVW31sx4sCBL6/oiQ9Rdf5BWBjxI1A/3DKIdFxf+sqVzXDkEc1W7hrRVFgGHaau6y4k74D7
hYEaXEDt7TZ98JI55x63x3dlIDRXsnrA1B+cfTMTBp3lhQC9ebZlnNiHBpem3waR5Ruy/VZYI5U6
kA4RFsF/PhPD+D/e+4/va5mztmX3CtcFikXOt45Fx4xyVeBaVnzXWm3qlyt8JoP27LEHHWkhmc5D
uw35EMqbO2Zfx5smTk1GTuUStSXxpICKGWo9LWM03ANnRhOxMmS0CqEmlu2PUtq5v4n0u5XZqoz8
UYu5Pt02t2VPCambuVex7bqUOqp5nTg4ICAfigi/kojhKNtAqj0NqfPahdmaL9hOPzi+wd32lrF4
s4jUU2vjC9/Mj2M4C0qjuuN8AJBTTJU4FWidsDI1v8pU7TTiMwK0Eloe7MIwNh//PgureJ1CKMNZ
WXd1Zi9S/Emzfq7p9W5rFA5X5N1ghCAB6ZQn65K1vSdRPLS58tUSsHNYFOl81hBdTHaQq37mtM0q
/nHmys4rQS6HNoEUTTzPd9uzvw9KI6eTsLvbd/x93/K4QMQF6oTmd61JsFEXRffbAwpexadLEfq2
SVXaUWRsW49tpEWGvOKHtHiACqJIYAQqindsJtVjV5Y/NwWh0ycRbU5QcPVMA5Kq1+akVqqDWdst
URFz/WlLDF6lMQXnhcLiPdWK2/tVyf6TWhFhDYdMCd5VR7av24tseg/NMGPqXxHXQfmViGk+lDGM
3r+XoT6QDri9l2KUPJKHWrO7xqE70vdHVVa3h+0Kn2pmcluzOlG73C0rkcLYsLJv0omfFrXKPisS
mFFqm3uz4XJcVqQPOpmJgQZdZXJk3Nur9a1qLk089SiIN/CWCKpi34c0kW7nPLj/AR/arD6zgf6z
oO//kc7wyecgEU9bIlUekTWjsfu4ncuJWI71UPd3TLD0d2OgiHTqmRzcuL2qQfCOaqh/MHnP74EI
p1lKgG7SNeiaGOQN6+GtNLymRVK8Tq1S3acCJ0nC5qSiy8Nm+jUqkaVsHIYxRXLYG6HPZaMQfwQf
oIzify6D7QrIJusdNI5fbrGHm3Y1BcAoh9o6b2WeaYh9V1aS7DUGrIVN4QDI+5+PMuN0FJDTN0EW
OKfAX8zO8U3VKY5jZo2uhft6v83kQqPq1xxheQJwcUjhQv9Zn0SxdXtCfujtyfYluly+BpYQJ6Qx
UCpuZcnGtU77VJ6yodLcoMlx4w60kNdONMGQPQ4hnXkbxYnsfDB048nMhP6e5NFj30T2U4CY/blr
mLRiMu9qy37YtI9zmldnsOchej6JIxEgT6OHpCWvUoRtVOzUAX3E7YQy4vK6dSEKNhhHfAfczFch
GTux8CUXx6YW6Gv1adxYqzP9Dss+TYNzHpXcqxvzqkq0lbf746DCC2DfASWM69tV2aSckiZZ9SlG
ewmW7tNRNS6x7atYXcROzy2j/rGpYrdbmtVk9nEwDIlK8L9FsmhPQm+kZ+JPcvqqdM151MzGeSRd
S7uz8vpye/X/3ndGbIqZCPCVNhp2Qo6YwkZ/T83SECnGSzZgCU7PzHzoQoxiTlRkh56Ak76izxNO
xgNoWQKqtpdlyXJekFO4fTW3l8QD90eQIUKb7bNNWpFdpyXaBRMCX2fpCDXV+ta1CHb9LdsdLfHg
97hyvWvVat+KQv/IkkY/xYw3tjPSMsBLDrBD3IrMo2frQV+nCtvzoisN1MCg1HHmEyvn0MQANCyw
/QDnoxf2yyiy6LTZ7S2HNQUsRnCXYICHMpNCi+L/UEHifOr59SZG5rrt6hNdD5xV6GgDZkgEHNyi
v/r1JSP+aBcNZJMlg/24fcf21tadlZn+zz+w4n65tKNqDc9goLIdTrs1PKRuHmjqLccZLsrWUO/m
yfD70epuW1CgxNG5IRbDDYW2vOalQtGVVvfNZtfQdE05bqUDyoHmPgyuA3oC/9aUTTWLWCSnqy7B
bJg+gUb1VwZp0bArZgSSoCugsdyHa/Adpmq+dQneyCVaCrdCAEUyQui8pIhsc2YUe81uzIsosPuo
lfhupikCOKy955uG9LZ9QDP63pbNyVDH+gn/r/62vtKnzHYzvTZPjUmWi2WvU/sOYHSFPWyHKGtt
rcNA2q+5MVWRWLthbdjY0WS9QDP4aNdUDppag4tLVTLNLMaTKuJd2kFvnhrFea/j6XETkMoyv6pk
bz7IoPnDMLjegzNpTn2ZV6+THX7r+Mv9YJCIIbhq+us06b0PGa46dIgpOBDRw190dVeQ+VwtJr+T
2Z62Hz8ygQxlovyoy2htF9fpdZDOe0Rm2iGONESDazc/TcTsFfTu7gIHlcLYliz1sZG6VqkMv5Qw
81q6RqGL7OvMOLf9CvqZwctSay/VmBm7VKCHNatF3OTH6rY1VYhN8ceJqBlbaJoXxYb1JfvRk2uu
xPY+LTvyrqJYsjBb3d5IW/vEpNNC141speY207fT66bC2R42MG2MRXAQtXoXGQEUj3QRlziDLiqV
RH+a7TqgeibPampmgoPGftfSzAvcroucsznVb4VFaoFr0A49pwKdSplGdN9bcuHMTk2e7Zaw79u2
fNltRXmUJuUjjXWCpViyNXCjeCeAL92KciNWT/pmxp0jTr3RSAIvjzuJf5nV3bVj/Izr1GvrV88d
Nupylt1ZTMSZLuSib+pa2pSrIi1NDpv2NprXkIdKO9KvRmYFExv5xs7KhPjeqipdD7MMWGrj6wIn
fDeteVlcbN0ppJd5e4bHs+C2vYbpOtWP7bQuHKjTdTC5jUCYF8dO+thIsTxOJgyH2yeu2FXcJ2EX
IuCJfDOuxANKmjWWqy1IgJuqx389g8Po5ZYaHNaR450VwEooi5b+VR46vZtVmoq/kMTJBrDYfWUk
jw6Ure2EU7TI2vfMXfepNjhvJTEkpQaOMYzHP+sTcmymP2GKEZT/nfDIN7vaZD6s6oyits/T6+GD
rWWGp0Z9fzLQ3z53Js3O2Qnaq7XB+SFEOewrygkjtzL9BFVdVWryK54RMAZOUl4Jlci4G4CYrQvN
fsMz8a1tqOwZNtvDs0yA9TEgWZ6sNcppzVhgaYVXrqJgUEMD+VeTF/ZJs2tXr+Gzw0B+iJPun4dl
RK+R1N0DJoLivL3P+PyfL85aq5wL9avpjMNWwRqV3l2MdmCgEtYPm2dP7yb24Jo+PvdpTJyb1YTn
dBVE9uQ1HZjL995WCHSLfR8m/E5/m25b500hiQ5OVc9gL4VAD6buDc1w+TBr/RebpBQTmwsZqTtv
s7SiX+y7SGo/B6cokLuUNv4Egtk1iQV/WG8SZo0xFBABRtulVfeoXY03dhO3QSK7QgX8vv6s6f3P
LRlge4gaJtgyo5268vXpTNExkavq02gEFiFZrBiQcnzUMku7I0mC61YErddD+/Eq+r57adjmcQj0
6NJk+ZpljOhLibOHuCR6YvuYeWVxxyoQ+luKYFil9ctjojTKHQCjfKfl8zfowBZyQm59avPSjUCs
zV5TvTSDWuLktIWUiuj0XnvpnKJ9GPNKvfaLynQYSdN2toLEsw9t0pJcbTShF5oxEoRZ/wU6AHrQ
jD8NykgFK+RjUkdtZdyN3hAG2CoI9aIZFO4a2KQHnavkLVAC4d+OQRAO554azd9uDttDBb5BOG3A
VMSeTptqxM7Sb3kA8FqhZ7lf3Si3TvEwOYFbKYG27yv9ouWG9MY0ZVAMwqAuhEMeR8+qRUHLLNR6
NNIfTt9BL6fXv4udZ2fAbYsB/Qh/ZNcV5UusOpeunJ8mWcEz01oL+dbyPCGtsIbS8ZscvXOpcGqE
ZLOq5O4KhP47fWRN6iewKuPFECSKVjHNr7HCgIsqIesCwnN63dkHBBCbOgkfiaMBUbWdvRrwG6cE
1NKI5vI2gv4Fz9DkTroKjKOj5edIXyZNulci9lWpdpxj1dxrDvGKHXzxc0yeYz/Zk6/wX7kwC4ZR
l6d7x15eSEHy1Qil4LQwpg9oj2Zjb3p0eN/V0nlKsyIFfZnKnTVWlquExa/SVMx9jwihjpwjGy/y
WZokdMNYpwczp0xWO7ZO0cxcsbMPTt5dYmvUsPJJevn6dDIbCxtvQbYW7j+PdupTlMI67TAWelE9
AwFy2GlzMb8i7iBurCQ0omewmH7vte8lsKMqSfdaMXlEW1yWfoh9bNVg+UlfdFXyhMm1gxWuQgrH
0SRz5X09XgpXPZNNJ3YjhbE/Tn7PpDDb5SZFUksf4yRR1PnMZJ/MBnsBERl7wjJeZ6lUO6dsXlh4
fhJnTlcVFKZV/FwHH8ZCfEbAQoE+h5h1uzkTNvfdbqyHtgUlxRmgjvnF1EVOIJBYPLGMX7TNGF4x
Omtz2exnE8VrNmsTK1VYnWNkcnQDfo5dAXteXuvWXFybpUpXM41xYgNiXtKzJ1vi6jTinLWOuK+G
+RTSJKF4BhmyzMM7WoKaaBt5Vqr8t1lxqY+67quW8aMvqpcYJJOv9uo+X4JXseSVb9jrL6VbhLmY
mgstGEFwFr8UlerN3OiFiuITKk/NgSZ5qSKgmHH9qYZGwFqWkH7C5p+MDwrNYnIQSAdz56L/V+GD
qIEn7OYlSyd0x9zS2ph9U0eMGwmIsO8FuI0IOmg7sxvSA3dUjbdiaHTPbhCpoDoH31AiZ5bsLlyj
jD5NYRgXW/c0vG+uMhc5f1SG+6Ya/8RFdmxS4hKDKs53mQoZNWpfbK0ltL7PDWbB9XszLp/Eu2eu
3tAfIBBiZ8Sp7eMoblybnwlivv+uZ9hsI1oEQ2yGR70ZHlWTQqDr4meMVMW93SYfAbNJZbZnz4pr
VLT1Kp35SYAEQIt45nM08SFZ1I8pNi7oQn9TyQyHRoZPhjXwQSS9LwbuP9uqhrxi68INynzxxwrJ
NRSjO8Weq51syFmYaT5qJNvh2GeCIIXjadYF+A+HfBa/1XqpPGqgq9kNRJxa/YPt0OGLzPKpVqTu
0yGt3WxcfnWd8qvD38Jhz0PXbpdTWGtfAv1fOI3ddYZP6+dBpOzLHkeWkn7jxvyozv3syZhWB7oF
GxGol5fBdydvSeHIzBXR0yycy1nod2nR7UYwhNibkPhSaikd6Q10L0g51SlozUNSNY9SZk8oCT8Z
lQVsB+NvJE5Jv4x6xyXCCBlADkJlmDFilFlyl8bJweptSq5WoKQSFl3Y4i3EbnnEyVXC+nVt1TEP
cNm/FRV7E/RHXijCX3nEUKoL9zGepTE36B0Z933DTCfQig/cIo9GLxJglPnvQW9aImJ6UHDMQRCV
HqquTS96+NEFcrdAKPBw5KCiHijUHBpNsmd3xUjjDukFiyHcWdeM+T0kKEWliB8Zdn9kat36jUgx
NHH2p6+joS5vNhETUf1b75fhoMYi89OoHb2+nH7boR77CNqiyPziyOJ7LL8tS3CpTcuTxpjvFIG0
wepegi594W/Zn60I914TwvKxhvyrUzWOE/qDjt56Fj2N/Af6SX0C30FqUpyRsB3MOwYrn0VFntOk
6J8GXBNScYOPLgTHVBGe7Amddl+bZgBLBuW+JnDZgtTm2hj34Yn1FkoRKNeoIUu3sOkiCGmHvoh1
Rp7AHcgGgD6Lgi8t7f2sLpCBhpqOgrXcpU1P7pkzkj1y34xAR51A/aZXUNBzKiVfD9TO62exV7CZ
78F3D4Bs+vgxLaI7DFvuiELQNyAK4GS7Vlhv4MIisM9EC2lBnzj9mj9EZDwtGfPcARathaB6iErf
tKx7q+2fytQ8JipBObK0PojOY0CZfKmC2NVq7Es/6mImNUa0gjRecR99KFWUue2SsBM2yehsgIQl
gcSFWg+gtGCGxM547geq8VnETHBnEOQcN1fvx0/MpztmhyH1GJm+jFbicxlUL0HgBjbc8pjeIbr6
9Bw4hnOxxuz3pIXPCIXGHRMJdB/KoLpjqy9+bS2hZ+j1cwr2tk+tK/ykkBsQf60UimenKr7dldk9
nvoT+9fwrm0rzR9A27pdIn4SUfWcL9p1VEg/Zkb2rSf5/fxAS/VnWejXQDLRQjPgQzb6KnSVc8eo
di1SbRSp32Jci9o8A9FATL+zFlu4DOCt+8T8DLHiNHWf7SyTvfKkYYsc6gt0UqYj0ksK9nKjqbAI
TtVe6YoHBQI0Kpb5yLHk/spF5LTJxQbR6lZBCuOxDiNfmvZnkSTSz8nM465ov1pp8CQVOtdqyTBI
ZyOILDv32vCa9szB0oQs0wbbOPGfwW5gs0aJHHqsJ0fKJ3kkbfmJa1D1mx6OLfXLH9kijUC757VF
AZxrAaPlkNBOChjy6fqzLkY0XHEK339SBreCDS/JlPcMcIK7Jqy4TrHMQCLM/CyGyFBncJWxDSzw
VZb7vMo/894zkN24Zd7aT2ShN+pnGOSNP2oUiSshiuAXZOP3IC2oeGx28kmyGjqb4Zhg8Yc/lFJ/
jB/6COrJTGN5n07ttZ56xNJa/43m1eAvE8QOAjDB17VKSXlPaR8OYAjnxtZ9eu4YdwlfAP8J4dAa
nR3twNTrRJzttbXdNA5EyePs9BSpcmIzyvXQvNLnKcr9GHSRr1W54SLAZCVQsx8dLTmmHOSVW+jt
Qg6wKqpXAxc/93ZScay1xAmC/KAYJltJPdJ3aVS6weJgeh70j7iVP42cU18Hi/mKoaGdrZ0kqo87
F4xEDdZtW+l/ECbb9N3QDUR0JCcmCv6IXDujU0ktTl/eRD8GMp/Wqo7Eljy7JyXp70rWYE6fdjyN
0Q7D8tUgE+eEzJys3KSkaG67x8nIUP9xwCuDpHucQ76sqNW0ImY0Nc/eGCzfprq9hJL4PMiOnMya
9X2ww7Og635JnPg325rwEi1V5RoOR87pjRdwP69ONBWe8WMq09orLJH4wFivNmFmLi03hJUEu3Zl
wcrcZT7JB4TaLXpMXIJWAqAU2ATb/n2gGs808H9qu4r+7N8F62FWxInbaGQXTwb5q3WXUx5FeKII
cHch4ZYMKE/ETt4bFvOmlK2XO6U2yVZT7XfoozwVlSO3XXK7lJySOJOvjUEUjZ0vjOsP24XZJnrs
JZVBAncdXWMQge9AF4tEvvWEetKFg/NdDvfr1TLw8boBszYKrkqEb2FefiRzui/5sya4KCItUA8y
sgkJIrnVERPKrS66EpH5jqCTcmFhIqcM5oyUu35g+1Cb+p0Y4pL90kxokW3cpVX+y06YUGlZ+4sG
hn3X679MUZauDCPVp7N2R0G14vaKhzDxsezpOSUNepV9ZaQPY6EiZ4LvNSqtehgZeY26FeNbIl3V
YfCDtJJbfOjOo7xrDUQa3NDFQzhFvyxsAlCZmcrFyhOuMrdrRHUv8n6/KPMIEZk/AhP4H71UYlCb
nKXB/As3wglAJyNfjSZeySUMnZK53kuRPbMUMAygLHR02BsDw3RlJVMjl3nRV3vjgF6xkfhkZ2f8
ltG7KMt9bx37Sv2xRZ8Imup7OzYkGJdXrV00v9a4WJm70c9Qrj24/amlcOh2ZizfUGoGXm+xd5GL
Q2AhbmiUtT73L87G9UJW7PHXPOZHNJxkE3WIUqxYu8ieCWUVMiDKl8LLnmbzIPGTfG/16CyTRYIv
sIed4ZCRMYYPdVkr16FhTm4WJ41Z7K6x4D6G8FBPKTv0Z6sMdwA5kZyxsVoKVhs0yqqrzZIatuh+
doHuV7DM70b2fHMDxynEAjYvjDPSunivQ/Hi1JiWDMHYcB6b3LNwGXGmDwubku6uj8T7zHTTRQSD
S1sBlmCgs3XzvNTXZpI841fL91YcfVojLSjL0a5O2NkeeKYKN9FKpS9dbN0R+sQA3rz92Rbdh2h7
T6uqEsdg/BZktfAGnc8FRfa7VdnPCAlqj2bc5ONFrPYkRV86hX5ZIZb7CtcFRQmFb1TIBO8Ck88u
4P4/BvaesGASs9uHvAo5R5VjOmP+7vSxcZVIh/Ng6x0Ti8jZNUUb7dOAbXhe4I3NAkyWSh3sHEou
Ug8Z7Cg6TMXU7D01wH2XTjrbUm5ejmlQrHb1RxuhmIoxCfmQXrrjUEy4fZEn4p+fPmT9ixspi2zO
DatlZybtCdWnZY+X0YpG9NGk3dcRs9wBbvE4NdzO7fG167sr9hID/JIkr44CbbB3XaZc00jk1EO/
mmVgru50BG0jHHSVnIsiyaeXpOuf5yJpzsJi+SRKo1RlDQwoJo8o+mYjGXMXvWIwTB63kXf92VwT
tUlA6+iPLXddOrffugrFusL+MM3BP9TKziDoorfZ1rJSsbeUzgsh2tMptFGs46v7ifcQzsgUdU/2
lHhGQDp5iJTBMFY4RBee8krZqQTTz4NH33xylya3mPIU7xl7DTdF09uv63g+B58yXk9axVR8BSJe
XmC7ozHuOtwvFpZBv9KK5JDh0217cPJDaQErBpqw0sJ1M115RqpHJCrRu8QjYINGjdjqNZK4sneH
sHdO9GC6M6nxf9TcPFd9/zX1IWNTtr2gm9H8C1TUSkOYZhJGHBPI0KfVnocYMAG2zoLeOM2fYg5+
Yi2gVFWNq9IkIEmTCocybvN0qOXOQUtHNK0wDnkq8EzBBq5CEN690/6Bw8IG0z5FQfdOkPxzI6J2
RxbPNeT3tKIJ+lRda65amoUX59hrM3YfEG4I7rLMvV53yZ7F9kfLMG0gSoVTn5AjOj60i/8UeD98
yvjQs5b6p0PEu4ysp7BnJVq3weiVw53Vq+95TD/ODAPHhzN2Qa2PeFC6iW4/WaFMKQ0DSuBcvDZZ
/zbFpfTQgH1odcslYbYPknjLOweQFH3a5QkK/d1gUtZVhGRUNFnvSJx2Qd/k1IIKcQtBjNYnCici
G52G23RWImEQD5oKDcW2CA7XxvxQjqMrNf1SIO/ZT1XiYkFQdqIO4c9pWAun6ikTkYFGQnkdsMy7
Nme6a4opY/zKuDBcQdGx+VuMxTnrv8VO4vjEMgdeB9vZFrAAQLUVfqKzhUa3wvEYlZehrfW9rDAz
aQnU1vG8/nT0yPV+Mc/c7lOaUDm31GFSQCKwAgtiIFoWW7Pbh9Og72pYSLbyZ8L35uUj9P5+tlMG
6VSsadRAZ6GyrvvpdwmI2RMlIME2IutEj2RzslaR+trt9ludIhK9keHPbUaFUqJIB8jElsaZn9PE
rPbtAr97SUBcKf30JrT0J9khVLEJCI6u0o+sFm3FFDunA4lJ6sw2SO5AGwOZmcIv3KOap/VAjSbI
4pC23MAZH7lSkIA6ZNzEpvragdUaC3Gw1PZNC5FSCQxgZM4Yb9GMRjVPlOciWX5EA0JXOEiHIiHu
YNAm4jPXfkxpYrceBH9/rG9CmpBwIxGR1E4bzGHXKRXry+igsVQkjcnRYVDdJaw8jjW6mCVeR9q4
bEN+OkNlupPTDr7Z2NixaaU7zs8qNTo24E/0d5hih+pBza3p2Fi4JgJd5Re3asl4kROS76B7BapQ
ZcnLR3oCTCfAoLMyI+2/sH0PcdaSRK+o5R2j7IVyhAsjGPWLggPoLldr8h7C+oJTqndxbJXuTPud
bHu/SpIHuhaLnyyouo3ZOuWd+eHkyzVJ8QxUjv5Ym7TGpibxF1i+9N4c3dWm6BkNAAQq+1HPR4vO
ofNlyf6llfU1cwJfBAzpwOgonjECQpooISKV++VQKj97bQGpWElSECqOsiii75OQOzoBdIWXEuXb
agTM2GLXoj8u5Pm6/0XYeSy3zW1b911uH1XAxkZq3A5zFpVDByXZMnLOePp/APT5fK7/qnMaZhGg
JIsUsMNac44ZW76y1tr20aKnBweEmOmYtTTKJxMrSxVu7Tp868whYTtiwIh1m8+wasp72Wxl2VbL
IfOWKYU6qiYC/LhNT8CEOgxDY4/2r1oSRkLVTGGV2BX5nZ6yG7Ap6p6ovxMQXKJfm/gnSuTcj/pI
CkPnBgsnYh8PF9KH8tP3TK06DADqKj9aO28XavAcErKlYBhDG0U0tJcGz8h2yb51jUVRsugyUjD0
rtOPK4KJgYUuS5O/DqazJw19Lk1pShlqf08fnRWGzareT5tnvOU0KjyvQ2NoEEgQReq6t5ZtOJH7
wAitJnnSyNzpJGLcsg/ugrR+Hi19q+UFhORWWJQgq7usL78MMqMQsZsOEVZEaVlM4Zrly3UWxh9t
pXyqvQNECFS26IoIPjYZTlVQurwDIgoVIzjaCQFzE7AuAo2cKfG7HUEOHk3/4mns67T8EojWXvS+
D2exLSlzdQRrN6T1hGG61AV71pY+/VJjZbqw03Alihoy/+CwttbkfW3FzBhGVG6SLviIS/e9sGpg
KGwcgkysLZBD5NEtCA/igh99OOcNOJC0OPV8Igo37pqaSkr87aoXEKQLUE9n5K5LtQqenZKLGjm8
vU4qCN2UU7aBlJvSI7qFYMPvZEyuft6JfaAz9gkj2tsu1pfG8Xxu+0pu8om9qQL4WTqZ+Y3hJN+V
QQe7Dx2L7qmTpjbd+QFjDnr3X4ltLaDVLxyH/HitVg6hi8tlKPGJgNKt3PLOxWd+1CLCWDvFjiiE
bZUwrjco/vB92tZwZAarDJDkXVQly97HdO8OrCUEtj+omnkQmiuae8vYT/OdXqB5hSAtBpPVQ8Nb
rVXeGOlmZUy2kpPujch+gRnNplEjOsFK6fFHBlIix31LR/294MNaAMKf6tTPUWwbS9WX4ZJgF2NX
1hqJtP0l7U0mtNbQtnHxTWLgPu2KndHUyoNLvsU2lRXBhy7lNgAHgZes9bjuD6wC3r2hN5aJh/zC
roHQlfwN05FaV66AwoJtmlbmJ7/u0cz6ybYWrXxHOTJNoHkYHBIXcDwI76MeG3Zfjv1Lzc1diaYz
bcTPurd3AlxgjFgWH3l3GBFgmhh1VnYow43QTj4ufq412Po6FzU1sh+lcLj4iWxZkPBAqSceVlZE
vyoKcnJ2BbT/uvluVjkujG1rwRe0M21aMJmnDAcq4OhPFUnXyhniY5O676TfwH7pgI+OqbxKDWmo
LzM49/DXyRYlpKiqvnxT5EuUjez0crmJ7B78RtQyIkoYfYUS0NG9urWOtjP3QG3DVsIHRenaR9Yx
qu7ZsL1XpmPsH7/aNLZWKXkkiF/GZZxJYo/0jCqHOz4UEVWMpiLItzdZpQsDzZTpRMQgMJeVZSuv
pen+sGmDIglpKZ+wk9WqHouA6RfQ8SIL9SDdkU4nmkGybmKh6f+wu6RdeaGnMMpVyLTk8Bn55CTX
vK0uXxQ6Ag4ryp+pyAtqaNtA7ZotQk8DpSeC454u9iJAs8Za/IS7+Jk8PUJ9+dibUjF2yI7oxELZ
hk2cbvJjGlPRbhAlwrNxnxKaUQuQI1S80mrrM181FVdx07gZetX6S7U99gKO/T7Bd1luejvYB94y
qxgsRze6Wui1TpQW2B21rL6ttW7mJbecpa/dQiOnJUg3IdHVQznmtAj959pkkQKbZMtFO92TjrMO
gvYeHSr4+SHRV+YQvuWsLAP0EIeWLO0xywCTpdExCvvjgCBG3Zakk1LAJWVAzaJHM9wkuCJLqKFL
hWnQHKGr5159Mote7seuI24EPTblfoqr5F8tiq4Asi1eQIaT5EEI0NhtZYgVN2HGy4ddW2NRNYGX
L3xXoIvSxIqs24UUolgjun9ISQRH0+LdDRYNJSUKdjnV82UOSx60OFnEVRpzcYAhcw3TgpRBWnem
F0cdnjnBZukSxjWV9Jp9B04caitdtXPtlqZKj8hRdG1x0JF9BQOjusjsnbSLl0EbvvNXYP3urtXJ
I8+Ju1qIwkmRqqfp2bPKw1iq1rqeloRqetKg6i/Il8MJKRBNjQblsrxAhcq2Nx/cdeMYqBLivtnU
1oHk5reEKjxuUZW7z/6BPckog2YV2sWn7MUPZCGbDEfCos/zLbASIDoC267dG2uTsNwVmsqtMN0n
rRp2bq3KjVfQ6YuKMwa3ZEMOnFxorbsvVfGhOGz9bfsEjWqkUNWRe1AYz1FSjngj6x99TMk9iC3W
Tl29r2SyCiN+dfaNfDKxJDfY/IUN8EfYMMJJwfI+SpSLXlBSTXEYFrXHtgLt8SbIm/3YXDBOuhHS
YNXbTMCK2rvrG1VgVu1xC9XGq+INv5qCplXo1OpqMNuTdFjOGHmnLYoQCWaSP5eO668orXwUGY1S
9NAUSYF8YaH4VAzxaA4D6z2V6Kq+QtbiVI8lNxIrB8FKSY+xXjffhr2JR9t/xpuyrAGw7hxreJUF
Ksu65YokBCynFx4TzAxL1lNQl7WhfI4QpPileKPH8JmVBX7fQFkjdJAWKUALZwAgzoblXMbps1mh
y3Y6uUZDjTw1+MjS4MeEu2ZJUy8RsxIX01D/7/tsWAnzmpqGvvKT+y5l79JhhdpoQ3LUs1EixpMj
Wgvz6FKTWiYhTZrS3iJpT8BRqdvWJEvMLWmaU6qid88wJGnY1YC8ipTiIwHH0ZrlJjk/3BQSOBlY
T96ekyBI18WxrSkei5jBuKZvHVDCp7BZ5pPCf6MowXjn6OTNEMx1DDplnZDNuQky/2dFl3jhhNMQ
H/Ahj5RSJwzaWkWco8MxPvY0OzxBZwdgzJkA32YJ4exQZ8RPkmf1qUTmZ9JBnKaa9aaUXE6azUWD
8tBiNmfBE6UrT4gf2Ejtaap+Jpmb9W/NFxaiCHdsd0kh0L1tilwDWjIl/M551+CRbxJgGVe7r7MV
pscl4rJ6Y+nKp7CyT5i0v1L5qUfUN0WHA5/NxaOJTEZJ+ePlbkNTXC2PJY2cRU37Z9uY5aPrwMsr
FBXfbdLuSu/Y5DGxl1BZFqNSGlTw7Yxvc39OuDilq7xzqV7AxDZbV7Um6WzL34cPwjCbityi+qlW
4bwGSsOt5eJgNz9d7sj1EMmHMcyJhJqWYwIAqF/ZT9b4lRX2F91qE4/pp1tLaMld82CGUIJyVPlE
oNOgT2BimWTltHexC08NihLX5yJMbMF2Uc+WbDBzappi2OLL3lpCdS92XmGiZzEYjTUwFyM7UHi+
L8CUoqhQX9RG+c6nTinxiAazMkVuN6F7g5LAAoKgnEqU7uVQg9ikTL0XffkhdL09ZZYEBnQhFsk4
lhCOF4ZWmWuzpq5iYLK7htLVycj203fbDe5TRIe/pnQlah7G5YYirBiQNtNWjsmu+7LwIko/0/Z+
r+8jSqvn2aOYu6N3dmxuJr0IaYpYpqdRFGaGJ1IEMvpgvwmvL9BaslObcARNiDK7nBX+ZdRv0qI2
8VHG8YNW1SvkQkD1Anas0aAX68RS0gtBS8emipudZRrVQ+Ohx3MUloy3QzXGQpOgiSYqm0gdyLa7
LIe8XOWqOP15Zrvxu6lWaCEme1bajt6F2tFFpaI8SU9RTHhOWh61SgznmLgFx3fRQFgWdCH4E+u2
nm4XYhJehz4NERMU3g3YaYtoaRp2gPx4sqLkdGmJJERjXglxVhSUjEGXo5Lohb6TQ6ieE1SHDWfO
qQ0pnoaZpDUI5n4G3kfmHUUxHX2RRQsjqut0W+QdNEKw5p2JNhIMQLppdVnuY0a5lSWcniseeib7
9uxukAjBZqbh/IIw8f5FeAaufTKgg3fLJysyxktkIE9Alkw64fz/KFgazqQ7K+tOI4p1GJH33kIu
6LyJo8/iruCSxTMWBE+FFdyOKHPxBqfvxDVJypAd7BoXOqNrK/HGmgQdnjNWd3H1/PvzDZR2n9Ya
t08WfM/EGkxst6NZhD5r0t02fgkKwFH+5NROQ7B1VWJ85L7ycvsxHdy5z0Qf10LTxi/s85DcmKIe
G6QWuF3s6gS2PT0iJFxDsz/iEf+m9Qj6SeQstUwcdlvIrWcCWow3Hd0IuR/4YCyiToDzWadSJPod
qmj2vIrtrovQQ5iteT9LJ7fu016GDOhVi9WJNO3pfBPpV/KTXzFqOuvKbfVno+3qDalk7pqutnjW
S9bAnR69p42m3SkynqZgT9xx54bM8+OwM6I2mrTv0WnM255u8nScuDk7zZnx1BrtqaZsd2mrobxa
7sS6cYID4DLyeOw8W8/MDSTwyTZQuvsiBLjciw8Vq8/HKHtt6fqdsWyKEGRujwHEc5JknbclUIIM
SMUo1YT9qnjNze69mjkpag9rOHL8EXynMklpkYLqgp9kVfKQqlp4Ulrk4mlkKOubwr90nPE6spII
xpB+jU5XT+hW/Fwi0EWOHahnPUyARsURnHfXJhQCx0rCFkaDqYzH2S82td0PbyMAlDVtVHNHXxFU
cxhu/SRbVwDuqYqWGU1XWt+rkLy6rTmytFAygzgIRdcPFE9VkOK+vx6H3HixBWuqZBgAtkuHxjRY
R3sdtm54BXxt22iulKnWz1RIIsOwDz25mik9FGuOqurURxF1zjZKs+kO7pVrBvp6qVSoP2nKeSuV
RhVF6JRWt6ruygF5WO9NKx2v85dtgRaLRXC+Di08FHprpavO6e0l2mHvYvi5f0bxUoFPGe0FnRcX
Xnje7aLM/2SwyOBdmv2WDQfahMmkbMAN6iyfrMPpaD6VDPo3qJ1kMVBvWtkBYPSmDl7wIuO8wst0
yMvY3GjO2D5lKtpbwzWbJ+c3UNAvtwWaQrpdQn/F8+VjeHfLbTAdoqYPF1pvRduIHL7f7B49vBOB
Gl5HO6uWWoGczje96l77J/f1Nsb9yYFFNcM7VtUGa0K0nocvsDjZnoAFh0ZaWZxuH31XOv1RZLTb
JoluqOTsUmjhn5uIPC01KQF5TL6LqLbTnddVv+YRxYoQOVsOdxkeaIB7qZqRfhtElLURtpzrrm0O
XdVufJBvqAUbuTM0Ah/Msamf3PalxZlxd/so4ND9op9Jv4c4xQM2AZ6FkFFL26t3c/xDyWByl0sq
RXqHZud2DqMbYQi+s816eh5J5ZR3aLb0tZUV1NF7FjBzahD6hyVj/PChq28WO/467NRFZtSgt+XP
2Txk+uOPThfFS+QM6ZqwNSLLUTdCi0S4rffGO4Gt7WW+vRvffjdEQuYm8VWAnTM+FtMNwr1iMI7M
d6hip/d9lccPCYvoq1VkwMReKk/XrlRt9GfU2CukieSezoN+1wXDPXX1LtHRJq66TJj4F2tUBqVG
Lpjvm7cQ5SE+kCsziUjqYT/bmurUNg+5OV4Zy5nZfMVW9rXJrhCnzbh3PNifdR60j1x3u/kSsycb
YJYRHjIfxiparBtNUrG9LyfWxk+9zB+BG1VP6BsMbKKGsZ7PB5cwz+vPEGPCWonFsM8GmjVl3JZ7
Y9raO9KbGDFDRQ9QU2PqRB0IvSG9znnO8wOSOHPR6F1HjUHbMmuhtdHIM5vHQnZ3zYNqv+uGbjzC
r8z3rTfELGGf0rbXP20qEoQyuP2p82wqwiyEdrPfdTYzlYh20b/1i9DX/A3Zl+OHgkjCQrq4vtkr
7FrTkbeH5UWhsuxLTVKAaH+AlHX2xZCrWwRd5n1aFhFlJCP+ynyHRnjb3HdBoy9CCaMoZxY5gd4w
XzD+LcK26V9v04IRMI25cRhSa8mrbZlgtuh94y4QUXqlfJteq7b9IX0TR9p8ithylipjI+4cpC7r
SkJkarGpaxOQdaayupWOfqBIrUPV0nvuqffDnq8fZhxOA4SvDpm+5yOiqspTSK0oLZ5GqZ2A3wRf
g4+Gv0HkfSFATCNDo6WQP70QjeE21wGmgY8uttUok10Arv1l+s75C+bvTOEnnP26W3R9Hzy0lnKe
jadKJUmoSGhmKoWjv5ZodFYtvgsF192qZk8LBYRol4tokF4GAXRiCHPyookAvS1rtt3oi3Mzear0
iH2OFUz6xqFsz/jdieQbHPOFgNNdqcWnjLHjAc9l+ZDH42keEK0ytvagrBOitvN+XTT87n6JfJAe
mnthfFceITTsjDwf2I+W3c5UC6BPk3XEUaZUwLL0zrBhFt0UuVnU9OfjJinhqtTpUzxU5D9z4W50
hwTOlE/gGNACCKX9QYMR6r/WG485GPRsJD/6luCrsqqbaqJydCqU1k32NnhntQ8A/kRVxO/aFWuf
HKV3TVXf0yImmYZiz0VJncPsLCIr8lm0pfrSN4YOEKXZuIb76Rc54r8p3reaxrxsCqZX9HKDsii/
M7K4WYk0y18daX0mVP9+FS+pNNpfhp4+CXrdrwn7+pWqO92ZEAzzaKiJvtYQEv9Gr90Wb4NvXj1F
DS4ltdJJjj4+uaE9LAjkbr9A3GzHysdzNsT5OhB++cOyCYt3DfrskXzF6iY3Y52PwKiZqdrehHNs
KuqZHktGfx/ygS78Zq0jEtjMnmFjOiyUQqG+Te0LpYN3cKhg4BMh5tOR0fiWxIZYRtKgge6EltyZ
uXaapxGQiUkVlbeD+UwaUVC8vQ9hsTmY6XLSI9fUy9xw9Yc4pxqKdsAr2AH/9vojXtkY790pmwKg
R3sKhW4bJ9jc+I262rEiDZm36HW+icEG8+Ln8bnM8/hE4e/dDc2P/h/btwVWaqenvooOgE3nnxdw
JUYVfe686X8UGIlRjUyjc9fLiN2L56/7yr67jbp6XKA0z8bw4lWmXJlsq16L2n+NprCUEu+U0aO5
h4ZgUFsugE+5mbOXZRK/NI62ZfBlXTmdJ8mOsGh8NHR5jEcQ9nT1PMpv88g6ry1NCU6Mnu4YZJ8D
o+VSCje4RinGSQ1e4zZzY3s5NJMCbzQab6vnAzwZd3xyLDrZnZqpeyeW7b1Tm78a3WQVb2IrQMGU
dsd4CrkrW8U42KNL7246tHOJV2GY+ZLUtKgczqDOmVXrJDL9rxE6f2doOeRmGVJXdcJzdN1Q/8oo
r0EBAbYi+tTXLC05ksWB1ClD2On3AeFqbYcrKMg68ry6QGxnkFYu40OnaN6hkrJc6cNgrGRZv5ia
Xh/TTgc83rXhMkkkPlYnJe/Uep1pvvPq1M84hTbxdV60EpcN+z9V8D+2zo8ZBDBfEPOlAU1tXWGy
OmeyPWhdENxllUJdpC2DU1EKYlND01z56kV0eDdm01OYRv1SEhB9bCvbXIVYudaZaYKKJqzz5fez
7xtmR1ei4hGy34fhY9g0HVtduSUZYWFhvARxtIAOM7yFud/vG0jco6aeAWb+Uie7bT4d9RzNrj5w
XlAMfY+0H0DVM+AB85VB5dBmRYcicVPWRbaPLUcjblZ5CPGlLmsTxe3sta/SvCfCzM3S1ZTlYAwq
FvEkYmHsQ1uYHmThBoeyNR/CKIr2htlb63BgnWx7ZbG2YyiFRqcAedW6nj5Beh+w7b4gPRz3ow9p
RfrkbNpFRbwtEtp1r+unvE/rI92Uz0Yd6eN5/B0ZJXdkq2O+NyeOizlohEEo+TvSu2STmnl/pvqa
n2w8JkERDmtz4uSyG984xTjewcD1zl7Tfwg8NEu8PqSuTJsu671IqmL7n+FBQv3/rlrd0oQjdUsK
S4Nv9hd1rRSdTuK7qx3YdoQoKIZjNsW9a0EO4iHP1YNuNph20vjJA6eSKDlNsgn8UupaimGhIn1V
j2Pr3ObVqhtIxu5NNVhw9cRPGULJIO1p7qrddX4WURhbjrholhrrGXymsViJkp6j67P7oTzlnF2G
0wW+sOrRGhgNofeRPuEblrZpfIqiUCKcU6TjUwC+vstkiHS3hb+sjxnRWMM4vrqinurjUzqQK6xg
CajXDiLgFHUqLwNkzdszKhMPqVbS1XDba41+YCBS7WGGOU5HtV0BHJ6u0OlISmNrh8aWlEz9KGYM
SM2wiyAAE6N7tDOGk5m5UMQiuyB2WyTjaF0ihfV0qDTiRCQDH5RNjWSrTtvdwejeuO/lDguRZsv8
PSrxfvXcY5Q0xDMfE92VPtqJRMlOpcx/zr9YK7vJT5z/FJpPAXb2KQPg8LcY1uyt46TB3jN952q1
LcsCn1WqNIsG5bboV7ZqhLv5p8yHkT9ssJkG40tWFMOm0xJ8dFZ17GwUQgu1FEO+8CN2TViZsmRX
qdpl5kgy0dQboLXAiCas5KgLe3MbBAzisha6IAGiilick5CqvTDhbOYalIEQqaTBciSFgREN2Tc4
Wxaxr7FH/gA0+y/0iS3+ri6+hATZ77pQszYjsGXqVfD2/YaEQDQQb1U1sAiSibV0Qq9VHkfHYQat
NXSKXrSd2TpFrT1SFYZIabJid0CP7hRyknYKBYGr50C6gFZsvxNBr/bWvp4CNkNiUPPRST7Ysen0
Trv8ymX/poH3Obidd5tfWJZVFxb1LykpRbHdRcesBLYYuSkpSckUaAobcj/fq9mYbuisLfyk1q9z
Qasmu0laoUTDggvUizWgH5NHBgH4jhTF7kT86dQqZz7NM+dtMJzhYVSj7kQLTyJvp36jCuUNsJZ5
bbTPgTiau6AiLGQw9WKhTofRjENOGlbqMtWaNWvj2wStCvVnzqbsv8x49pRDm8WDl6X7n//7P7bp
6PgYVDgaOjRDR2p/5dSqYIEKXWnpjSEU5WpBR1h7JlFHhQU+LfV8JiznopeDd6oDnDbzwBL53nMQ
uMmjMZ0v/zmfcB4GVbDPabDdYiIcbNkU9NrkMO9IIH/DaEo0Qtmr+FHm0WfFk2VL63WTwfy0GTZs
ceKmBi7iIE2Nx+SBTmxJKMcQvuPNn5TWbvGk9zUbX44qEf0+H1s5alSC08HDpS9tr+Gyqg10+NMh
Ga3JVrj9JWgd/aqkg35FRYysxkfQNZ+Dns85hXh6jUpsrtaKC82WHkyutnQ+XfpJQzQZ00L2Jqgl
2KZwN+gsfVEAsQmKS+sL2fcZU/X409aYp/7Pk7EZb2c0nlg6NqHBDpRV1/BWU6/OSEmtS0jI6n8D
Fet/59k6EputY1sqPCfVsJy/ckGHoNQ4q8pD0SYnbRr4DGIRN1ID6HirRZi5skHJ//vQi5BOwHnr
9No6Zo6967QpTu+fw4Jb2zOFukgTnKmhVVtnf3qYnw0CvDGGzx75+WI+PbKrmICIhN7H0QPEB/0E
A/mGTZnZKTRe9Y3hU7KfD5U8VM7/eYa0zb+vcin1aUnH9S01wVXP6/8G7YyTsqZ+7zoIPGJ7naPn
tcI++y4NSmmFW2Gjistyk0olOsrBYomlahpkIrt/Q/Z94ZrNvs26Oic9RWYfKcEqCFL/YlnY2T1y
ZA+6jv5makTolFWvIcqBGXhlkla3GLwShJeqsyCIjGT7m9MQtBk27K4V+9BgLMWpxcugLjK70K7M
0ss2nwyRZbEXjQV1RvlXgtf8TNNKCdfAZnVnFfFdRloLRkb0lS1xGXdeZWiID0puXtIbT/M56oqQ
EHWyi0prKO/QIn7TrqY+qIEvGLVGrDVW5q9OgbUpC7HZDXnsLOiK6a/2ZAAH4v78f78zLRK5dQ2a
zCNb8C0d34gGmT4F0xDa5JBjRloKqieClhbzH1YUhLYmGkTl+UqYz/kdsPPUoC1rmJ3c/ec/u7DV
v/7wXPaOVLm8bUfln27/tTLS2aR7nRGaZ8bnjUS1uFLtID9A54GXPj3Mh38e5nM2kVcYEbpySV0H
yzfVquygpR50azYt/35S0r06jDyi/5me/tvXz8fzQ5EZd43RDZv55/w5P1p6ehi5tsbln1fGsvrX
/3j7YWljhhR8koUQeXGgXJHfHmrazgdMrCl92+lkOx3PJ+fDMet0GmzIdGPSIIJhRAn8z7PeR5eD
aI5c7n/OzV/CiMr//uer//rmvw7nr5vP/fkxntmQYkLdrVPM4qAUw++HHjUjpXEZrIsqIELcwBc2
tiXqtPkp+mkTraBSpIfb03/7gloJ5VZ1w21jT0vPcPoiQ43UcR1NbwsAopNH+8QUJ+qkhHr59jeX
A23hFvwQs5iegP4q4zsjKIuFEtLJDU30CH7+PdiSFZsxbJPcApbyZNjwyKgmJWLS1IeNRdRpcFKj
9lsFJRikjsQ2aJ+SollL0z0S0ZFshkyh54/la1GGQM2VqsZtCqfcwi+gWhXyF4oy2PBPJaKFtqDu
oo4ZO8dxTWG1wBeRIckeg/eBZXSUGRt0ymBXRtwJOfHtDCP4DAhgiutXuBGkRfjCXItCrHTPP/UK
Ul87a/1NVoanShuOsfXFCjzAUYzTXLZfaZ1+lFh3F2F876HG33WjcxAhmcZOe197CMo9nGdAHimf
eh+55wdruClgudG1ui22T9WNn5IUw655lI2RrTDLEISzd15NoyzIdMZsn7V7xL1bYtnKwHiJamBa
jjgE1skCxrcIavHU0XGk/fqEirlGC52mK2xIVy3TTnkcTrgIcQyBZgTKt/SSpe74xqpN/Oc0vhdo
c3x8X0Z3ahKsull5oKrxCMUBL7unIhQwvs1ieMhi+6A13lVG4dpSfaqCqANdz9oWZphP3ot1rYqF
45YXzH0LBW1VmBrL0DcvtjWZ9WJ9k5Lp26CxX1SyfZCAkYgwGz+CpaGx6wvQCXqot8vwIXOrZhda
PTaJ8qPOsI6oyUjCS3bqSq2gVeDuBkhNC7MmwFFq1Q4wm0UcgHGJSufKfalyZVpUd9Jug1FCXVVd
S9O31raOCC/ikxLnpSiya9OrCxhnRObF8ZekarQyppxT7OKZaR0SuzmZMAMBYoCwVbviB5x4fNfR
gwvGzfZhGevOPYFKmIWKJ9fJfspcu5MkGUbOLopgnlJFd2vzxbb0zzQt9g09UiQN1FtGob1YmUpC
fFttEj1/kV321c46b73Hr2Q8JuZT0LULTSkoKrbZRsdDtuS+JquvYumtN/GirJJ+GUbBPmgB71jB
d9I9QZd6sdz+3WQuXgPUeCyN/iEEoYPn/z0NlauCQyrt1HdJI2Sh1wIEGk2fFaE0L3aSFVN7NaI5
luGXFcs2s1iAO/Id6zCeJCR1g+MDRTcP5IelqyIPLj7SY5HU7xlmm0WjdqeQX7EcgkVdOd+pUv6U
vQNdKhmIER4oJO5SFNdW7mE56BISNZC2ZQfbG3dKrwzbjmDzQwnG7DBQoohxS/7r2GmD+yFrm808
Ns0P89g4j0/zsz8vzOPlfKhntjZVGUH4TEPiPC56ms2QOI+D88n5YR4LNbNGUTwf/9vTcLLWJKq+
C0xnQP7Fb5Ee5gefxBIu5RhAi4HUa6FpSXrQpilnfjZ/zd+H/3zJ7dXpcH6W3H4CjLiFjalsNf/6
f95ImnT8B3/e4m1e+HMyqXz39+s463gX8+cyf/2fj6mWLf653iNxJVD5DPTpf7fZZNzmivnZn3Pz
ocWvgBr7n6+ZX759958vb1LjS2pxg4i2Edhxpmm6M5CO3J7Ok7AraCfvWNMtOyHFzijr7DZbIgFq
J4m7ByqdKgg2SoUhzZ/WA36L4ogxkR83H3t19OojdMCwgSJRVvp+qtfIe02dZP3J5GN25bAqaH1e
oizD7kGTYhLvK0T8avvGLjDxNWoGhxQciUMQzyEaPIa/skYiPjKmsxLoN2NejcT+YB7zcpr9btFp
D2wzqWYiBJjOkJKhM5rE0WE+ZxYfqp2Vl4kGEYiAPYhLPLMvuorGUuvS886aNXrQiFDPeN2qlbVX
55K2bdjmVvHxTURVPK5azxtBnMfxQZfsLWcgWlAX1oI4jGI/g4+S1oiIw9UgUg7WYaTnurgVX45B
UPfPMcWbZ1rq/mOYFj2XMsgwzbi4GjsJE8c8ZVDpHpG8/n6YzzlY61bB9HEVOt1rZURgYE2lK3qn
2cUzK3nyuteYC5ko33RX5F6yTxKzfcQV5x6cBt2CkgcIte1AOxY+9ZyexIgzyp1fUhHVIgyT9p7p
wTkQtVDhYHWiT2ZHC8T/l2KF1coe++GkBk5zl4/DwiwLrHUEDz4lTaVeaCQ/zkeqkgSPHa66+ej2
4JqrrlWce9XqnCcCIT4zUZmnECQ6+ZJPsWNDYqhsleKFYjzVXgLL3lVwdU6HmoaPqYtoZ82HdIJR
oDcpSlApNnbrJvf6qNf3bF82sq2TdhnoMAwkpYn5p5l2+a65wjjP/9Xomz9L36eMMvj3ihT0K/Kp
dZFOD5kSNGvCfMhtDtoPr6+Mz+nJGFvGZ99XHxkcts+RJ71X9O/pQPhGogOGCwNzSpkE7mKReRZP
yXNSYtCZX6imF2Sj7+pMOdQYfFDOuyb78EA7NaSAnXqJ39fP2uOgq/U1C69dYEQvQe4nVzFScpqC
W9oh1feDOrnYqYo3Y9/eIQHXr5ZNvhqSjQJAfiiv87lWAHEiF+VlPmqSdEVhLnvKivaiQTW5Z7lh
PVAyOCikAT0EBUEw5igvYHXFoe2L05yMMp/C0jDsOp8VRN8EH4Zh9q/sn4tVG43dXRpX6s6z/GxP
N94/hGlzKsA+bLsGFJIr5HiCYIPy0Eydx2S6VGVhWHe8tyfkNLW2qn3NXIwWfzXSRvyLaYDZZDSJ
fX4TIg48W5q3Q6c1/EvX6AeDMuAZ6RoBxloiQcvWKh3ZXHuVFZraynWUbQe2msQd3OcyastPHP2s
RzPp3TeWoZ6KEdbL/AK54MekydHNyzTdlcDhhxrvth8axpNQGu84hICylIBDEiS43pPuknWV8QQ+
Q3saAFHwSpVgAmmHjHhuu7/TWJJe6ggpSu78P87Oq7ltZc2if2XqvOMOcpiacx+YgyiKCrblF5SD
jJwzfv0stDzHMseUplTlYhEgTQihge6v915brSc5fISTL2nvnbBxV73fo5rBzL9J1BRGi5GTKxBP
WQPTi+s4AQPSCTzIei0a/XmWmiejRYEGSJXM5KmORt4KToRe9k/miLbM1DBC9BZN7xnL39vVdTuN
u5vRYabUxVvMTbJfORGedbys2UG8NF38WFqFs0ap8nOVWF+FKW5/D8ZcWdpY7RF/WUv6eyVGOJ2B
s9l+lkeyxs1UlggdhW9yCLqPogCkE3xRwfO+ax2fWTnHlA8thsJbvDb3BF+aj7E5QFwzBm8n+/7w
sQnQ53Sx9VjLeCa5HjELe/Vt5jgIxPoatYQtwTvJ0nZrl5a+M03PqFZeFcSbTGTZ6J7RLjornGV1
2q8rJS0Ov95pcvNynRF3CaDSasLfVkpDFGrq7ZOauoXQuYGKP9RmNB7lgKp9HWUVGq6um2Vlg01V
jfHTyEFDaE4Trc7eZTrYGy2ZKsFO4S0aX57I1bwMRl4fbG1c1RO5uvUic9MFpkaPEkCnrTbpfeBG
7bKsURlS5By2PIjlzQhi6prpZ2MxMNbIIGxsVZrGvQ00GepPJK3EYkHECDEOdj1HdMfVFckUn8S0
heMCNxDHFesDkzPA+nJ0VtdFa/883n5ikl8qu8Mh0QJ1iqyl78p5CE3M0cwTY6PwjSuigLt9FsTV
yq8G9w6rJ35aN8n3GirS5djb+6GW7buswToeNRCexml+3vRU0mKboN3KRXynDkGy6vwo+JQyZT/r
8r64NtsB/itjnJwJ/U9aUBUkEGAck5u8uJWk8Us/IpQVsXSuyvTWWHwa0XAsTFQTY1TRiw8rW1kB
dPwGJaIDTUdYpZgnE4uBkf0Qq8TL6Nr9RmqRLq7DCjoEf6h7It8Fh3J8CqYFbai7KyMwT+IjJ+DW
6Dv2gGcEU0tkqt9yO+ivssw07rqIGmhS3AmcafeEggFPshs7V2HUERjvlHjNvOJej2o81VF2sE0s
CJqgRNt2k289CmemqWs/nB6/Leq/bxIjrdkA24dxYPa1ljp0TjKmt6B7iok2AEOVNfeD0WM9S3Vr
z/wyg1wNb1JnFUgGkuiIhTXfFslPGmTT+cXimQUbK8gbfJ2xEfFLw02ABO2oZPWyLdv7brDyR0qt
SOixo2ysLi8eI7zXDpLwj33fbYiaY4zrq9+hw0Y3NqKvm9K+eRYNCBnaqEomknNDbp4iN3LvsZ6A
kqVIf4JLaOy9RvvaVGO9UKcKmlwE0rykk4TXm/paOQKwwGgc5YMPidutjgKn2hM3eAyVmZH08dLC
Kbsk0qG9H2zwGoRCJmufHJ57dO/2xh7rYS4+7cpKX6qBR99JJh6L2CMkYSVECnVKfvOwMqdeL9+T
IaqtVPpGOz8ZoiPwgWZmSfbK1IP8Yxs3NRo64mP0adEJE0DAcn+Moka+9k3nMVT9nU7m2sGbJIFW
qZSnaZWllIRWN3Dn7KjUzLUmEdKsUSG4GsFhXQ0maSp+RXlHKewvCEFXfXdj+ol+M5qmdqNP79Qu
fVTqkEytf9YXmkNSxBA6c8xrnXTnpgbQRdf8joBv64HXerQKkt59mYk6YCT1FsFnSZiR7H4dsh/1
aFifpslJgfXVetoVk3zGQizizNiqup/uxJJ4SXhKTHEAw4T0WDzHd1DPUNd9TfFCXNcDnCiSgkzj
iud19pFZ+8Ugl/G96qX4iYrJU5xAkWNcoF0NCgGOdBXKlcd8531oBc1M7au5oaI5IeEsvc/jtoWl
5tubqnOS+xJ360YCfz43e0jvikSmoxYwgZyZ8i2TDJhz8TQsnT6NP0ilhI0IkbYxjt4VUUOkkHW5
9pCo2pU1AniwRBQTwa94LaMYV7cyevTN3IFOHFAef3o3Tut+vfO6avz863uUOCg/hpuzL2RTgkff
pzun05V9ZRXBQkW6+cdCfyZ9zuJC3gctdapC1sAMBC29QM4yh5F4+U3QD18oRAeHKLKSe+S53rJo
e3klFgm7TWZm3BRbI+z0o3jhfoM1S5NfrFIo3B3tYqFNX7KwBc89N7fXboJxpVWq5DnVD5VKfRua
OzMkRAfrpwOYSyt3VpkywUY+y7VZptnSdHPrrpj8tYHbmY9MVNwXjif/cNSHxpGPbm5GpzZ0yptM
Ug5i+PLPkjbN+llVb608QuwXqorLXyThupYFMwmY24rT6d9FjhKcpk/FqEiMlPKe2VvxDbFOfAO7
6gxuzhTFlEZbMWYApgYFtvduxJhBxWOIEY1IO/Ehomt7PkrWuBGfxiVBdoUXWEuGpNU67SrZofg5
1p89c2AqssSJO9SK9KHKS3Od65DUxGISI7wz8wr+Xl7bByP3oXcF/qZBnPJYtDmJpWHXXGWEZx9k
p6Nr0DrOZ70kjs8MbIZCPKzlCFoFEY7ZLdJzyszSYK7p4Ch3TacyIK/c4LtTBRt9CLKV4dIVyAID
+4A5aLe0NGlJlEJ6UDtL3Q6tq25CKkbXrMuWDejUpYS5kzjKVDogJTxirR63g9Kq7dohkXkR+LYE
54NP6/hHQSQ0uzAMMA3T4dpwCSqLUwBGYxyADXEaB7/x6JQr2iaDkJrUM27/q7FFl1Tl3s8XTfNw
B+FN6Pd1geBSTtK95/j2FTK7K6vQ0YaJxTSqr0DlLdrCU+YVved55fikLOu1ypyXeCvF1/IMv3cZ
AFurC7Sk2Puzg3ihs5MdqjHuFlZjyPOAWaIBeeyRYh+SzGpUlsYY+Uuls6tbrcbkaZZ0Ysqx1E9t
ivwETzKkK00/Dao/D5UvumUt8NhZe6FaQKBprurKalat6t9K9LGPrd6SdaKHt0llDseRsuE1Iawf
Olk6ic+FCaTn26DqAC770mSAMu5N6VDpkvxBl8YRXCVQgIxQXmZWWwM1hv6xyfQMyVrSH0YzIalA
UVtlF4veplqnxziulkJSKqSmWQ+nxWrAQIh1TH0vkFHWt03sfk/0xjoArshnKPID7IMtImi50D48
B9cFEl5GHzrjpHYeXJc2iTgW1uimwDl2AqMe3zUhCqBJTBikY72D1P/ojeqDBO7ayxiRUj5YMVWA
oesf2avCJZLEeX1DfJK2t7L6SXVc8i1Ms0Rfj1YkyYefi375OZLz9CTD1DxNqUyaVD1rZ+GKFfPS
qIjmshMHQh2lvJWX9Xj97LiYiTQToa1ONe5kfpV9ygyvPnY0qYkaEBa41+JeubdzqztJWCoA/ivU
4MnnFasAoSj3FaaTGbVNpmWLGCFgJkvrsqsoD0a5YeHAlZ1lzLWi52myHMoCoq8x2IeGEE3gS2Xx
pUjRg3tJ+N32mPFsYM5vvCRQVynccebTZUpeQkg8aYvhW92AUj2INN1fL7LjtcvULqjLFvWRO030
/bc3FATi5zXdJNaQvXYjDVxIKqKCjTicjK4kPAaE+oZxG+B9L36YU4MVLw3KhL1JboAs2qtYV2v2
cJ2XFS7WTDoqlh4uhRLO7JThxqPssXeN6vS8Ck/pVqEbUK2ekxDj9Hl824IkV/W9b4/RJ50n06Te
rf0w2TPg1+c+/c9V68fFug9IVDDHIN33YY53gjmlpjOy+xTeM6UxbOVm5KP+7QOiVaQYOvKIVWel
Okydh9Sdr4wKOa5t6cFXPYFTYXfeo6YO3vL5CiZIdpMb6GzENLuMvRQqJovFkGbXlcrIwHXoRCaw
s62aTEchCfy1zla0Q6NFJ2yQeyF9V5QC3ltTFg7z1ypTT+GeUEWKeIOPmMue0qKFMkkOe39Fgsu3
QMXut42afiCRwwhvHdMxIRb1q18zsGMq8wD1QVWFBikdkWXKe6wn9W2fD19tyeiel6KszkC1oXlx
89K/01Nb3gkHVmpGOKCjst0JMRHiG2/v9/ntEKXpzc8iZ1/QvVdCU9qDnj0gDe1vxIukR8MNtYGb
zLbHfRW0m+dED6VXDGIoHFAuFQELWEGmuBfvMQ4j65gmTv+hjdYOt4XNoKDSUKZ26TfFUwD0ZS+W
2jgJsWQFK+m2tevxS6nW6iIe/Havl2F425KBOBMfZFVUk9HZ6vgnCffVw7pcipzbX3pDseiMiIVR
THorzUI+1xjlpjPl/DElxEkImwZJJrLRkdqroC3j6woqEweFiQST2RK9BTgo3v1a1+W1MqsxUCNI
928tDYEs8ADvypXraI+iL1tXtSfdJBXW+cZIxl0ulxL6I+nZrKbC9VqGgIq3SukEJz8m/rSjHF4O
oXVjZqN0UDPqy+kkBEwy9Q5WZ4r8Eu+1qMCZop8mJw4TKUYqbfB6gflxlU8BlE/6xkl2YGgRUD2V
pCVS22iFIJzo5RarNkTI9kkiPMSW3JVhaNUCfo2xDwpoXuLl12JhNS2AsVYCYqKV3UrXSYMBV/JN
vLFb78WbwonvI6pFCgnKRxfTSY9uHXdYT6vz7Pvnio/WOP6VQwVg1bWRTIKqkWx/pqAGqXdNgQ5J
Z5l1S80y8+va8g5CuMw00k4vkvIotMwdY7SFYYM7VM1+rvqy+pB3Hvg7SW2eHwLptOgTELEy44Nl
UD9StPK6n0L2htrbQCl0P9umNAIX9BaGLhMQI5kpEIoJSOhl7bGR7GARVHHAgBwLnCdpKUoQSqji
neTp/SND0hRgHe9SwoRnUw0JeIiC7dJJ5f1g1P1caOHMBpp/NnbFXljqwlNSeh3wf7ilwlhERhrM
zRZIiaTL0aHETbyWneS2UQoinFoHUkCm5fFWKKr9CiKyUY53jYzLifEraZIGuhP863S/Qls6AasW
34TiyQWpKsckyLXts0fluXkmSrr1GzCzQkWpSQqJrTFYujG09/LUZ5Jrp71KAHA36OtZTmqpXsYS
QytQeD8/BgF3b2h6u9WmeBFhBMtWVNDyIxKsYRlIrrWNJHfBZKH53StgI/jjSKWy8amN0biEN3Ms
OmcVdwyahDcTsJCz6rqGOpPekuHC00hVR4RaVpHr17Gr0kJ1BswOvd+uHr9nTa8fG5hxW6lTmk0/
8hCsK5rqWDjD0pCaHsey7h1ChTjvcsq2VgyD8sgkmG0MIGT0a75Aiia3A7LfUY71budI2md6Ueoc
8X583Q22u/rTuyxWX36affGBf8+eda990QU7OIpbhinKVaYzVbDox/qgJrF1LQaFzGE+yFoQH+MA
kGg+ScNBA5CT0MTqsQ6wL1MIr1CTxcpN5jVfIWPfelYQPdh5SnLB9C41gPbnTHEfgCcekPBVp84K
OHwJCAUx7BcFALFOlZiCCr4VOik4pHVX+8BRYIwmLTefsMoXo2NWawhu41ZXvfiGOkAzh2iYLOtR
ipaF5VJGmliW2KInfOBdH/fOzwLeRjzuhCAeTkyxAe1j0N8cylOuF+3B6ovUh0cLVLQ3gh9ssX8O
2sPHn29kmCXbLuudox6YyVwvKxlSKTfMmVgpo3sY3G6X1HJ6EFsvy2FYRJqHgWSqccVNHl3leBHE
XyVe/Lhec/cDpAU086oubJyrFv4vrubik4nNGJ+8Ht7VXhBdRTwjwCy71cYgDAKevc/kWYdtVwpK
846Axgw9Vptu7CEpN00ru9DkQ/eKXi+uRaObyQ2lMzd5cLLRPEYS/5tEzWTd+7p5xzQE0m3t3g48
8/toQcPK6/Qruq5hniBiA0uG6U7KeE6mIFc+incBPYyPXcv9Uli4edQQdDU9bB3+73WLy9U2pJTn
ZVUZh2cbA1eTvRnjpF4QDkonhos6dB3lsTP7cuUWWQsuQ10+h8ZhKTGXXandaikzHfiI/KWkStan
YWqSUl5+V3ztm42T/kEBpLqyi0gixylIbxoLahGoHeebBeMzH/SVBnVuyXxRN0NoWH8S7zq1XEX1
kBK2Q88Bs6W9woWYwLGIkqvaJGfP4ifRb8URVT8E+Jne+XtMerdyQyhpoEM6LGTzmGuOtDXAz6x0
AxniYPvM1kxjOHNahNWxjUsEF5Itw2fr4/KxaW7EXEPZJ8ZKGiVvI1Yrxh9Xd82NTdHohEv1vo3L
4DaS4Wrgp5jzGEFBMJl0TMwe/Sj5J6cNQ0pn8DAKo5E+lIoO6YMu5Vos5im9rrYp2r3hpZPe1b9p
4GhCFU/M7zEKDEhA2RcA3hhEXcqfrV3UO6iW2iokgPv+13fVBKj45MlxphQtmVrtvtcysAiGW62o
K6mL51DcgEkfh1y19RjnYGECnnHo0tp5W1vVERYZE8NDiETW2I/T/IfpBxXWEjEzMg7Btkzb658i
TlUj+sj3Z2NVtNhJ+qJc9onOPIqmO3sU7gOjxs5y8r2kSxRpMcgBbbHbPbGn46xAh7MTD+KSnAMu
P/QWPUpM2ZLMz5FR3GbgIB5cnYS0uOzIOlS9nPk0pj97Aw53MvbquhuU5obSxrO0UHRuR/AE2yZE
si0WDcOA3QSNcOX3QzSgr2aeB4BchmxM8x59P7+iINGTfoYqqLXADVp17D/GKdSvhgHezvEh81s3
TmjEuxR2Duhqtbs14MhJJpF0c4eBrhIN8omoLubMVBAZ4Fqsq2qawW1Ju0ErgxLdysIf4tiKF3Go
DUyDziD7189jCqTZnwtNleg+qLsBzs/uxVMrCqtVaPoIoKtR3jD31d5TXK5h0iZIe6bFYJodDlT7
h1giFXFe9np/XSWatygVE0SiaPUF2bU7HMefw55IjyFBE1XkmXVTmK51486t3tBvJqPY80ttGg+5
RfDur1VJTWoCCtaIBPnvJff1KdYsHeF8VbHZ4qX2GC4Fvr9wEiidz3a1PIYt2GjTvPY01JHMZGJ/
NBPxjyIjabwHMUisbFJU81hqD0JaT3fv56e/vie+Alawe/6K+MAznQy1aWFd2xp1GRsz7Ur0XaCg
RqcUIYRYynKk/D8NXeh+16Hxsc9ITSG4pSCXhqSGoExuhpwp7zDPGJpbpfyxBtU/H5XeJLYa4xyC
7+oG1uCIijTNDnEQ6BvbT4h5Eb2BvpajZTaVWIB6DofKMNtdb4Ec0oR5Y8o9C0yV3LOpr5lIQ76i
LM59w0juSneYi95LbPTpnRpB2qoMOpeTa6xOocyXvqUuheWbOjN8OhFI3o3uSS8iDL1TdUS1DHOH
dpesncl6Ykndz0VXkeq7piSQ8p9V4j+Ib/z6/56fcnt1MOg4KQYPZviTNdfLQ5glGTMl0zrVbJp1
ZUQ4YA0FjGc9PhRRSUgBU/jLri7VjQQ/lSEayq2+WxhG3cAi4mi64H/vPHesNrXeeZustLQ7cuUQ
+5iR+Q1uBQB0z//UD6WOGSuM91LnrVu4z2tTzeWbET02BuAygTfXrCrQyJ98j3mQYGJ6mUki1Vse
T0QNTsIaIQ3x3Mae1a32mHV9dQJ6sxN/WVGRk+BVkbubkvY+BhKd7+kvdtCAMEMZtptYsoA4AEwS
FYVwh0CrvfM0uTy1tX4SWmgEe9FW6aCd+VwMWHNQCzyXOZo8XQDJHTfiFHvTYtDqa1iw9CS1xr+r
M6atoynCcFoSL5pHR0nLpexn+UIztXZmx0r+0YJNrzORQ9dn5AFdUAlINeNJIZrqQYt8jXlo+0nu
/GFvaMNXUcr8Y1FTfGL4RFaUFtGRwTTZTBPXppfCiuj4If8Wq37dCxjcLMxGya/FKpK5Ijw9GAnd
DoNS4Cl4OC30HQWX9sLTqu4TJjusQj90rZM+aEXf7vQMDJRYLCRA5Y2O7Vcs0mHL50g3jA1a7mpG
WArAAje6Emoen/yYGWgHdQF8nKnxKL8nVrSfELbVraKWysHCYVpjjLUAUe/KyaQqxYW6AexRz10s
50QmdB/oZ5QnkoLJ5Y08c+MbIU/kYFrWNUDwkP4IoyDPGt9JuY9GrzqKF90nqj5xic/8Z72uSgfN
CHwEXkg0wBbrm8TWP4glodBgViH+XwFHjdkVrYYQdohvBIVNoqrFzEnhtEweRUEFwlojosCRFOXK
JD3wlxelbgBiR5r+I7b6Zp4pTfaAxJR0QB5Cz+/EujqstuhDc8SRBXWhHiXAyP7tTJ2CulfFw7I1
bOWebDZI4lJufwPAPwc1r/9oLO1o5VL/iEqQVJ3I6pa2mmo407FKovJC2Zeo+aOZt8486GD0KnJn
fKgGZ6avnnk7epTEiCNNAMFTBUiz5fTGU40FKXT00Au6idwrhusmkIlIJmuKnKRs3Il14qUieOQa
AO4g6eVKS6mAx4pJbzSik3ft1uFi8LX+xvfSYW57fr/TBv3bMJrBXR3V8Y5ZT23pKYy3umobckpn
AQiGNY9Og/uHlpS49ZiLFctN3SUrTyq0dc7A4Zr8FnKlVaR5bUaKt1j89UFgUDXjRHzzYffMz1gT
eYMSWaVHFucEN07d/WzCY5UwQfa5os0FhqbTvOaqq5StWHJgcW3isCmmcJjy5BFmqgcO06niOoTu
QTl4qBcSMcLzPpggp7+GmOKd3aTUvdRcn4tFH6F5LSXurkRc4Y5KdSUKy8/V5a4ZF2CYUng4hKkJ
ZgPTH1cpqYwfKOnFmyjsqrVhkPnR6V7cn2ofMAJCRJ49CtU+SEvFJql79zoGUPX8UiVRvPI9KNzP
dRVCU1YVmM/bjokWyD7/911WuHCug17ZMJmaJxABHXkNduKBQsVU5w58tDO49iYUDW/AjpcwaeSb
qveY+PVMazvoUngb991HX22QWkxLVoqqJAAPKZZ6S31ymnaAB1GQsxZZ8twFZPt5sKzPlVXmt1rp
6ZgsSaSEvJ4un8foRWK5K6VuYZE7uWTtSkUlQIOebWz4W6eO+7sIrfhKyyprYymR/bFyIFiKitm0
XpnWdzKQPUO/Fge81UBU5A0Wb1HP900qwj9nPgqzwNPMQQTH8LXsJfPncRZHlxQ0bZnKEKG9jFBU
WEbHDt8PNDr69uKBrHG6nheL0HSXGFfUtUIVDoKjG6/FI0Ysxj2Qa4yF2jwP3faT3gEHt0s6Liki
tRjN7JVnShaoEORMQIGML+2UW1Lr2q1RAVWSUg6O+A+GMo3igUtX6RXmp3jVOUWxjagZPmDyPpat
PX6xnIbZ9twJr3OmXY+2CUbWMJjiDmCvXqddRISZqX2f3kh68fxmmNZ0enBI5Vz/PvBG8gyDSdHo
0W/I1FIgwO4NoT2I/ANKUes0mk12Hw5Yf6c598J1rStIpkhDpm+pZGpM8DeGKtNi4Pc1/ds2mbW8
rhtO69YkXpogcz0/FEpdUBhs85OZkHHTUd97aFOGjkhg3M9Es50GPFw/akYnOQoji6A9zCMWQi2Q
QPvQ64ebhuBJnG1t+zUqy6MTgnfrpdhd63jY1zGqd0MeqwfDkI+qqmUntZWThwgMcktB56NXBt41
nPD0ebENr4Wj6T+/9f/lPWU3z8bM6t//zfK3LMe6S6zC2eK/77OEf/89/Z9/vvP7//j3IfhWZhUC
iFe/tX7Krr8kT9X5l377Zbb+869bfKm//LawTJkGGE7NUzncPlVNXIu/gv2Yvvn//fA/nsSv3A/5
099/fcuatJ5+jWyQ9K+fH00+VWXypf7ny9//+eG0A3//tU2/B1/+z/efvlT133851r9wgCkK3j+C
ZmV98v51T9Mnpv0vVWY8atu6jC9P1jCHpVlZ+3//pRn/MmSFgqsFDAJ6zvRRlTXTR+a/mAFhpW2p
lq6YjqP+9b9/12/n79f5/A+Gt4ScpHX191/GXy/tt5Kq6JbOWN2YHP0vDIltHihKmUEUqXw5XasM
RvdyTG/IMSL9DTyAfmETZ7ZPiORBmOlWv1GbIFz4lFHIvvSSNwzEl3ZgMt692IGGyaagUaJuU6tp
fWK8YDyGeizt7cbt37DxXdrEtP7FJiQlDkLPDLtNoSvDNYyYclgPEcQjZmnG9tOLC+bniXl5Ii4d
pWn9i40AmuKxX8dsxM+gdepBCFje0+X8rb24tIEzg3WOMo+8Bw1RcU1+9wx/RnAf+Gbkzd63A+rv
O0DcWmtWMQyM2oD8RpLAMPAUNfvnO89vN56Xx+d3E/GvC/XMQBlaUjR0fWotS2DPME7iEMqyJZfV
57YcpyouvvFyXiu15c9f36FLp10+26Fk5HaKBmyZlHC9iJWWYQn72rRdLTbICnl9MxfOi35mCa5M
mUvLA11KTCmo7jyY8up9qJufX//9CwdOP2vhllMQSe0wR8NISj+YDsGUt7WUKsPVYE8KXoQ8Jp3W
ochvX9/gpR06a++5jdHEmjbYxo7V70gvZaZZrxosfa9v4HdP7T+Xgn7W5O1g7OS60QwYK8w8P7iB
T/jVTHYi11iUkKkHc6ZXBp2q1zenTCf8F6Lg1/bO2n/OYDwyQEUsya0g8c1W7bWW9OW8HZxYompr
9owZ9K5XZ81gSVcq5ADU4RK9q+Tq9T/hwqWonf0F1Nlcu6OHsa5rUoOo7WapvBxTsnqox9TdW7eI
S5s5uwdRZScouk9shivReB+Vg38s8rq8qcLMP76+J5fO3dkmIOElbWx0xrKjy0l2QvYD/9KWKQo6
Sb33ht3+0hV4dqvLuO10hNEby2GorE9eWVrwK+T4jcfBpV04u9HFNpaTSiuNZaQFwZNM/4dKK4Ft
smaYeOnrdFi9fqwuXnhn97xMYqRT+CALJc8lHqg3P1CVtNCvoTccHUbfjdd4i9hs4Hsn3UNEBNzr
W750AM9ufWXcQUdUC2OJb2Ycl2hvCQ7MDYdC7rs2oJ3d9NQef+GA/XlpyowGkW1ECbHmRhK479zA
2V1PDeGEUxCV1inJ0uYN9thRurOYl/beeDpcuK0K2MWL5zWGKXycvcGtwHL1dRcQZTmDTkF9PwmL
kmpS72+I1tHe2NyFM6Kd3fOcLGJaSR3cNVMSI+r+UsnbJSiwrF2/fkYutf2zNkN2pq10skFUotTj
vVYKP9ozU8LDIjJsim6vb+XSbpy1Hd/28si20MyWRAtsJUolR5Kjynj2vp8/bzBuMMjcuhCBWgUB
lMiP9EdzzPLl6z9/6RidNYumtWAKy6a5bmPuj33UERGHxRdvOaSW9x0h9axlNIGWDvFAgVOv2ihY
xgPQwVklD4Q3vGsn1LOWETnI/Jx+OgVFiUqBROlQnnDPTb2LpDgt3nes1LNegKUOWqVIPX4FyrgI
mMfimiKedhhaI35fl1A9axOJ03YG2HueihNCZmF4ZpefyDQFnqIVoyPvasl3rBMMIs18X2dNna6M
F60erAPgJtmw1m3JaSJyblDqRQo5WXvfw0WdGs6LDfTBUJi1WlprAgo0TK1qYxrgaIiHmTGjQhhV
2Ohl8MbGLtzD1LM2P1ABkZOpmG4kbW6t5KaROujzKk6HDG2GAtCd+cgrW6mV/vH1q2+6jP/Ql1LP
bgBxP6W3jZ0LYAwq33UGqar6VqmQKZfSWGYYgkI19uiAxH59JYdqrn4adEczTq9v/sL9Rz27QQwu
NSkbNc+aAIBm4esxwT2mlS9e//VLD2z17AZhtDVuLBV/nyazM0ssj229JBM9Bm9RDY33EWM0kbP6
aKfGNe4YFfW5ZdvhJxvBlvFGA7+wj8rZHYTpICOHCqmvcwvuLqpS5ynHXlS8cYO60P1Rzu4fMaYb
ZehDa61rQbcmFCxcwmxLbyU7G9d94jZvjFsu7cbZDQQclWmH0NPXnjyGnwnGkW5g+Htv3J4u/frZ
vYMwITgPkuWssSjK4bxRSIDGflAO1fvalnJ2p6iCYjDUvrTX9QDge6tbtap+KHJNHzZp0ORgdEYz
977lCfPWb5yZ6af/0LaUaV9f3Du0bsIQqJgsTBvhEP5eR8kn4UHxhESvy9+4vC5t5eymQRRIVBCa
YqFKJHfGrMFlwSBTIXXl7+zsKGc3CRNVfYp8YlxXjVev1cBsFzFK89XrrfTSqT+7B5iEtko9D4h1
qAbJXK2VcOEO5PG979fPbgGMPZDgM+G0VhGeEWusfEw9vXzjDF/408+psIqZp3ofM3cUWNJ4QtKl
ahgMJBJj3vXHC77niyvIDxtyS8thXEt4mraSrBXo05jjft+vn7VopiXx5oLcWNe4N+Z6wtNskCP3
jevy0s1XILhe/PF2ygw1quBxrUTQjrpmo0n9IUm8T1BH7npbAmxprsiVnatwmF7fowsPUHlqIy82
GcpSKXduxcnOw0cZbtAM1uowi3VsPMzPFXPmdt7Y1IVmJ5817tQ1kJ0qUrfuJOOJQWHUrvQ6ytN1
3aFLeH13Ll1eZ02bOAnmKHBgrzUa+K1TZ+FSYQr9jaH/9ID4w+1JPmvVdcrNrxvNbq0whbGkAX6W
ouiqy3WEGjowTlDggJHCNy62S6fmrJUrTK24NgxppCIwuLNSMxY4cjZR3iQLNyvVWd7Hb+zYpcN2
1uR54rtRBGUZ13zoKthxyCGz/D7yF6+flj+eepJ1zx7ohotYRBqpP0HOBBmHmXnWJlPYM3Nobzyt
/rgLbOLsoU7hlhiuJsQM2nhddecqXuRd5U0aP71vF86afqQEeNUIJl72uOhInxrvLSvHIuda7yo/
swdnD3QDXpxu2267xKJEgRbGDvI+p3mjZfyx08OvT6fmRUPX8hDAeGi3yzzF2dWnzMRXzjGvwh0y
4fA9d182Mp2cFxuJ8rGUpAoFm9gFHbgagC5Y9K+fgkun+LxxG+ATbV/B1ts5MhA/fr16/wE6a9yR
3ObINvn1YoSzzwT9jZeb142NIMokU+ed+3DWqDHW2xkAWiofuvqUaam9dDEHvvPwnzXjqE9iRM78
uF3ZyXLU/YHwSdPfvX74/3g/mnCQv5/cvqZOFA+QJ3q13OhOedfXejJD479qc/1jZcnRG8fo0obO
mnLi5ypKbJm4AhjTmHGvw6hAShl+9TUNWWTyRo31z49bduisSVcjPKjMx7HhBcpKI8nEBuiGDGpu
RtIG1+/Sb/VTEhiLgnDR9x3DszZOYEOpYeqrl30z0H8gNjskkrTqgy96pNxZTv+eHiK7dtbai8rp
QzrpWOtMB35eGMR43cgfeH0vLtzO7bNmbmn4wgPJqZeZLpnIg8ya+ODKOnIvjN+42C60dQFbfnEn
6RtdhVzhNABVmZ+fSSNSmvnY+xh1X9+HSxeZ+vvVrBY9zsPca9cGVO9bh1ytVZ6ACOd6VmZy6RiH
ZLCT9esbu7Q3Z61eCVyV8IikWXtI4nZOWCkgWUDdv/7rl07HWbNvShdL0WA069rRPhNksO+rJJil
tvTGobrw+9Z5w6+GkLQwqV4HMIq46z5qrnciU+30+p9/4clknTV30CmJpaQW6cV0eWY+LErUZf5t
a3s7JyLl7vWtXNqJs8b+P5xdSXOcvBb9RVQBYtxCd9PtOXYcO95QceKAGCWBkODXv9PfKtELpqp3
KVdKaiTdqyvpDKDnQsnRiq09WItJD63InD7CeO2yKQiNuEbrPR9wMbnnMItmofxOrAawNrZRn639
+PPf/4gG5F0RLQJ0/9Dtbigk+33g0dm8EWtrrZ9X7R+twxrHgos3MMkQHb3lAnA13NPdj9Drumzo
jX0bcBHFBhxf9q6g+27In+jsvIBteP158yvBFRqRzKjfwik4BB2kiXaBjncTmD2fN722RYRG4EZU
FRYKM1iS5oudQRdFQOAeNNfF6Zt90Vc0C3MBIDlkDmHbsRQ7T4p2Y8WuxYUR1lPhy7JGy1mDovxu
nptuByFIgMPnKDywCFbgn3/kSj+moreESYPdQLswA2LjvobtF4Sr8K3MDZKAx78v68QI8hxkpnCi
QmYKLhqJI5b7toU7L+hMD01JN6ZrZSUERozH3VmXx2rHLHKqjwC+VldI8+HD51+wEiWBEeJgPY9i
hMN1VkzqzhmKe7JM10zqx8uaN0J8gXBilQN9n0FOFnjRvt/nqn9reHThzzeC3FOeVpSg/chSsBnK
D6qCErfrbeSQtUVkxHgPwTgoaBcjCg5oBNpgDslI43wPeZ3BBjn380E6T+T/HcDDODBCHVqOLFzA
lEONPl2PLZTZp/45h3htwfmddPlGZbg21UbUWyUOeqLHWNUSZXQOQ1VoYuYwjvr8K9aWqRHYHlMg
S+FpCSwXQIiVe+35G7Ow8sN9Y6dmYDoHPcOVAXHGExv6Y4siDaLql2VaE2pHm1GXUuKHu/2TzfDc
HX9cNCK+EbhNXAm4YWJenT764eb8ro7D42VNG2ELSmCtZxWM2TxUzlcA1CDvL8Gz/7z1lQXpnyfi
j60zOmtq2E08AmB8X5fgqIzNdeSyDA4SX1zQuS7rxYjdAnw4i3m2tUc+/rI40Pe2gx98AKK7sHnC
rOayhekbQYxVz2F9jErMXxR84mPNU28K1UZ2dtYGy4jeaJjCEcZ41l4fokyfSpBVE9xDFG8CUub3
EEfZ99au+SKe8363db+5FhFGKJdFyT1ezmNW8uJ2tKFDCm5H0lv5++dTs9a+EcsKr7fz3OWgL5bs
SPGytMuBuIey0rwx9ysdmOA6IaWNR210EDX+Azjn74CYQCEwvmxbMLF1AOzONo/iYS9a8qDd+h3Y
69sh9DeaX0l1nhHY8FaDzqx2xixWxLsL4KEICKoONqJvZdMxYXQgx08QkoGiK1mA0W+lfIeeWxp3
1rNDyXDhBJwn5o8Qh6y5p+oYCQSO9Ap2bDVwWWeiwNLsGO+HrWpvbZ6NGGeq9XK8SY5Z4bEflppe
IJ7zCsuAjUPWWvNGaE8QTxIQTLP2nUfxFnXekiHd3ydEQm3xolDwjPCGqEOINxeNc5xb3oglfKuo
uoUb1PPnza8tJSOSqza0vbAkQzZzcisqi+6pF9Hs88bXhscIY1mA3QtSDI64Z7agLU5REO0btWyg
H1d+uwkWE2ANzwVphwxadpDwFOQt1g6/bIESo7SGVBGETdtxyCBlfl025KpX/T2f2o0QXgkyEybm
4nEZiH9LZLXKH0v4GzeV/bXHz095zpf95+O/1omxS8OUoosnD53wGCbGecyOUVR8D/r2F2g2h8/7
+M+I6x/Vo4lBhfbLUJeOElng9Fk7AHLtOy64jK3/iyjnhoNltoNN1wlPYvAgApFgBwLeWWaDZ20O
EdjPf8bKUiNGoCuLION6EtNVuvfD6D9aXvh1iMm3y5o3An1UZChZ0A9ZbpEMpMJbzdjJbrcuTVf2
cGIE+ZRHsFloPJGpkeI2QpN0yocvUIeEYGdEwdYWG9lkLWSMcKdQsB+ErocsLsFz9ea7NrqwSiZG
sKsz1xRoIZGV0NmHIVMYVLccMhiJqlxcy140DyYKDsw53cGEBgM1jw8WkmxTei8Wq79+3vzK8JgY
OA3QbhPg7gEZZRqO7QwFDmBqycbgr6xRE/pWuCUcfogrssZzXiCw/Qj2zd6z2MYaXfvxRrSXmrNa
2CXolC711B6XZ2AdF3i4rzd+/7mhf0S6CXLzyqKIoGAN02RtfaGt+7WBErHuYIYKCcDPJ2BtiM7f
9kdZ0FCf40YAXUA96ZZHxS0UkI6wx9s4tqw1b4RxE815y6dZZIKEP+0pQs0fueMXp1B0Y09a68GI
ZGgk2/5EsUAlPOIT3jjXxdnnGkyLCz/BiOBW59aoB1gZCw+mgyRw7/PSvi9F/OuyGTDCeBSelF6M
GUBCvZ5m97ouuyzK3cvWkAlCi1XRQAGlEFlX029Axj9ywZ5gRnvP+NZr0MoyNYFogFYIGzW3yGBG
mvp1g2M7v9FRC/uj6LJl+t9Z7I9lihvdMQ+UBVPFIHoJiuBmBuCiqfnrRXPgGJGca6+F9W+FLRVj
lUDHHqpEflSk0hsuy6MmCm0kFbeqHq6QdayftV6+CLf+Iq34+fMPOIfrPzKFiTizbRwOQaDnWQTB
e5qUFaTsLd23T583/x/g61/tG3FcVTEIdtWMn8/Z8xK2DyLit9Qa3gm31N7ug2caQvm+43AdgSSj
hNc6tAwbXl34fUaUT5UfwPuVQKcoFm7qDN7dpIotIPba4BkRLq0u6n3d86yASNQIg0LCewbHuKne
uM9a68AIcW/u7RhYBZ7NbBhZBtFOmMPluce3ns5WOjDhaPCNlZGA+zSI/YVd7GodMpnIOFRiozhf
CXETj+a0rg0NJ4tlVa5+4ebyRgfjkHKnurOFzQ6fr7KVVG4bp2xoZuvInmyWkVo8+xRMejuAmCYU
HC48BJvItLEBYnYgHS62lqX7mODkc+Usbv2jnnW3hX9Z+4rz3/9IVRpKb0JpDFVfwshrDKArX7uP
unE2HtHW5vr89z/ahxW1aq1QsrPzAzvOgz0cVNOXG7vdWutGoE9kIvD5VOeJ9pcXu8+LI+jKbAsT
sda8EccEWdZ3Z0xx3OV8gAx0RDzYavTB1ilybaEasYw3aSgMsYllUdhV2YArTRi5PPdd98MvvAvr
StuIZxg5uiAHCCwjb3yi0Eksx+UljoaNU/y/BykyYWZFPiuYrxc8C7v4reuVk5Qe9Dk+D7K1xqO/
lw9v5zCyZMvA1bDEmxU47knW7XTR8oliI4TZCE3lkPj92RwjxY2uDS3bINhf9tONXVpAs39kDRqP
oNWVFJ1/gmPaVlSd3xb+f4eDSIwxLlQDFBu5fVZVM7Wei3BxeJtUvcjJY2BLIq6tMoceKzT2ovlh
CPMQxiOxGzCY3ks/Oknu1pDW8eJczRnYVfCtVwpKYj90FLQV5PYcBxtlPXbVqVV5Ia4KDTJfZi1w
s3wg0Bzub2Pinv2FxrqmT3He+7AZ8ocw2lEe2DBz1xDn2AcQ1+2+69Dz8ofRC6zq3S6CWv5qurDE
TV498vbuLA/rJBBJD+frkYyd2ism9Lxjwon9x1i3LhwU55xD3rwjszziGnYpjgqW3DDthZ6PfVJd
XsWnPiRx/ii1Lp1rm+dwzIGnLYm6jen89xk8MnFLoi0m6HJMmE4tqhSI1OoaVcWyhw4gbAAIDDal
Y1/0FBZFxtLhHR3Bdokxu6AjJ37Nv8EEAnYIuXz8fG2el8k/lo+JVLLPltowguwzaPwD1RDPPsxG
gHr9jiPoZcx+uBefY/qP1N9qT2KuoQNtAYiQ9KrDBe7cX1Shwhr578aB/J1RUDdQWAyqt0l397FT
XOUhvajEBkD27+YnPLrpBvoomS9z5OXmKuzjbIni3UXjHxt5358ASHPaimVuHOskt2LYCGvo3Ifu
RoJYmeDYyPnCLkhQ4+UWl1EQtOuR9CFu9hZU4utFH2DCEisw9acutLFCbTsGQt5qDuCT02NPxvay
5BwZqb8MqC07F8K8IR7GTpCQdXBeFt6FEWAsTqejzmIRzEBQtL7elxZlH0yW+lcIqx2+Mc3nxv4V
ZsYiHVuucqsckTO85jcQ61e+NVzEpwLZy1ihTCox8TnscVLug68da+VrvVg9TClm9X3uSf/785le
y3vGUp18vsAeF6+rDY8XGNrCsQWvh1bg3vB6IVAJo5Y/Jxqz/+PzDtcGzVi6inVww9IFypWof5O9
VBmlUNa/qHETVQe7irxaCmzKcBKDpKt0Auz7yr6sFDJBdcqGcIBPcePVwbHsCgqL9fVYD/a3y367
Ua3A7K+oc5hjZH4nQ+hrE/sNh9x5Y89ZGXYTTBfqli/tgFK0zpvmJLuownv6uAX8PO9c/4iE0KhX
XNLImJ7TddRGV3AQu0MR90bo/E2O0CC9bHzOX/bHfuPAnkpqHI4zC86bHyVoHB9LK9txY8dZGyAj
mH2XdFVZ1Ti1BuFkneq4c1K4oSh/A+exAntDrv/794OCnucB/OwzILbG+oFC5DFK87Nc4k4NvfW1
GNo7Kwon9xBAyZpeRcEs5qvS8v3+wjVgxDqUTVE7Vqgq1cxLGLS1Fe4QW0jHNofLpsiI7cAmCw4j
SFo5EVV7U+shwiWJ5uPWc+jKJJmwusWWAgR4t8ug0E2xqapKQRG89qZ4Y5GtbKyBsSsFw9KKzkUH
Q0Ffh7E+lot8AQ3m50UDZILpmrGdx1guXQbdpQGi0uT3MsLw57LGz8H5R4AU8FIdBtiYZZPtHRq3
hkzzsFFvrMR3YMR3a1l2oaALlC0KcGJoy2Rd6X4JSthXFO7zZT/fiO+xbEThgLyYxX5EIDUxKQiZ
iG4jvNcm1ghv+ATg2I25zejcLzeF7ejdMsbVVy8q3Y3Vv9aFEeBD5XW91zlthsPEHUwVr/PAzUq5
9bawtvaN6IV1IgwORI/xqSzvSPKSHhvGLrtFiAIjdFUN97SpJm3mwcM9gwir+NpX3nQsQwkl0M9n
eGWATCSdF2tILkAYHCVfVwEKFR3hrv3E5+WyFWRC6QRsZIs8phghr1Q30RhDor6d3IfLfr2xP8eq
niflYPevSAnqdux7/nIqxwqu6aqx+vD3Rd2Y2CRo4OQ51JWabBHhu9/Up74sn1g1b2xDK6vIxCZ5
k413SLAgweXtc9jkwp34ayjHrWfglXLSxCZRd+i6Mu+abCJVDuA241dzOb5W8AvaN7UVJHnXehvx
tpKUTKRS71YSlij4FJQGtxW1aQIdf7DMHEggQZtmqxJfGTH/3P0faRW6YXkUkAK7ZmBZcDzs4kil
tWXD/umiGTfxjq1F4VIQw1nDbeRj0ztwQLIfCyfff968c04Q/yjO/POH/fEBkO8aI1vgA/wGhvFW
fHS66YHDDcEu+5T3+tD73u1M8t92zxPQ6jf6XYt2I+N2VRRZNcCt+wHeVEdSj8Vhmi321JV+t7EC
1rowMm5DO0fa7tBkVObs4MCNOmMt8bOR+tGFk2NkXbZYMGduzwt6aX72vLl2LcCv53zZeI1Z+wQj
78oZwmByxg/HKSyCNYdi7I2GvrhfmrifLqsMvHPnf6yAOFjC2R9Q8jtqdOYdlcC+JlHg8mGD7rDy
FZ6xxKJJ5QzlM0KxDOadA6Xw+4G5Il0g/3Bh4jKW0xxQvDQoDvNvp9D9VWU79p3rMn+LsXHWTv1X
mJhQu8AjroZ1EzIjWA4tWLzchq+CB+1WEFUcf4JPB4MVOd7f7TqrRB6BzVZFZf/i+OAcsqZgZ0Vs
6zEsdISnrhnIwHEfwum1eWWQ9FcHBVc3nkq/0j9J63nXE6vGqxkWf+BJwjEqXuISUtR2S73la+mA
IPZF5OUy35c2ALF3FSutBd7mVjnckp6IOCVn8/GfnyeJtQk0lrm/BNw9iwnsixzPaFNcxzcqqNqj
8uzq5bIujJVewvRnWiY4440VlNtze4f196W25suWoAkHxGF2bq1A1RlZBpbAXvHEl/EVphMbh6eV
nc1EBEIEqS2WQde4rugaF/yhWYz7eAYWY7e03FrgowN/stMQW3AI+HzEVjY4EyUIN0U/gKtpjRtW
K9h78JE/FLyFNQce1UdQpDZS0Fo3xgZX4t4Z7nGkzjgrKBRaLeyh7nzFuu4QqGHr0XZlhZlAQccu
qKyFrDMYKtMnYNa9e5AH9Q9dOdbG7c9aF0YWsmHlUbgMpqeDJnWwmxs9Rr8Hjy3jkSrQRTcy0dp4
GZkIWIlCTgE0hwqK15GD9LUDlBsIA7RdIjeNps0HrLU7AxMZWJS4t8lFU2d2+zuPXgGThmcZ+c0q
stOCnWongjOsezeKrQu0lYen/5LjHzuFpZmDK4muzhaYLpZOuYMCUmKPNiznxkQ77d5t+EFHly4K
IyeEJK+jpYHAOeSIwvEEyyL/0EcxoAhBMTX2xgJfWRf/BxtE2wGFNs5O95Ld6J56KZd999CgoNsI
1fMS+0eNZUIHoWHHKZ3xhBaG/ngIqFOk1LK3Dk5rrRtHj4niwpRIp8zgCBUdBJ1pCvfC359nmbXG
jfC3A+Y0TdjkO2eiV3ZOYDsUbAz8WtPnCfljNZ3VVQewd3IYcHqgTKEAdHj2+a9em9Nzl382Df1G
OkDbd1dT91qU4zHmD6K6bDc0FfCAo7RDLJl8xyrFr8BPrA6aWo9FUx0u+/VG4Zr7IfRtiRXDVBoS
zxHMmxJi2T5MKMuPz3tYSx2mph10j0XuQ3wo6zrx4VL+Cn7iHYQsvghNDrkV3OupnGDNO360bGud
rmRGU+gOVhmFNUHPPWtmtzlMfa6vHI7sOBA4kuMhJtpI9CtZyoQRWjMMeL1WUAgfk2tBvNt8ym8U
UXAyIuDosxusuyXp5EX6pHiJMm4FdWVzOZA+3uE+ylKH7sxcgcJntOw+n6yVODEBhSWguryBoTAe
woObYvIPs8+/X9a0Ed1zqXXRFijsGtjWYkg6pPLGf/y88bV5MOJ7AkNi6Ysenncs/JYruCVNr9Hw
1uJoTDr3cZolLIW2wDRrg2RE/AKNsGEaGcXtdWHvxnKWv3PRxVu4u5WE8h/B4Y+EEgPu7YW1H+8i
r4d35eiU/ADbyt9yymEr8vl4rX2CEfYSfkJdyEkMzvmS6PqL02/hvFYwkdF/h/8/fr4XLA7k8Yoy
c2aLTNdtXbXkRxhogESAnxBX5ewD1WtBQB6yxIu24y9qFD3fhyDmjj/KRQkvG1Ggi41yee1TjZ1d
W9yBJs94Pq6JsTjVU9dS+EI2zEovGksTZdhROgaRU4Y7GS+WfwVTk1kfoF0PlvrnHawU/CbKUIxw
GJ5yJveyhwxpnU8PNG/v6lx8+LY6SL5F4VxJmibQECWjTxiBY7tkVYkay76tq6JLBmkdWy/cAKav
dWKkARZO3pCP6GSSqk6s1rlzF3qaF+cldoaNXXOtDyMbeKWEJo4EGaByl0PXLQ9DMb2Ggf+B+8D3
z+dkZVWZcnd9HUW2TfJxD9cruOJZFnSEtGcfLmvdKOyLaK5tzyKQ4AFBN+lrAcPukIzfPm99JcGY
QncebnaIE/BxP9pDl9AgByYNbnFpGXlbNKi14TFO8VQop8fb9LjPoXrwzGC+XCSBvYQbNdd5u/tH
kWsiDRe/VHyUE+StBRaoHKCkb/u3Lo2OHfOOXRG9lOEWefDfnwLZs7/rO9C/yUIif9jDBao9+HbX
pbhO3FKF/HdsQ8vp79aJcsnS1OMAk9Bi7zv+nUcAtY4H/ls64KtV86/P53ytn/Pf/8jKUnHI9IXz
sM+d5hEm1g9tWF43jN97w/x0JgRtbCxr/Rjh7dcysAjHzCjHgTeWe8Az1GOjrDoJu3w30y3k2tqs
GCFuLayFmRqBuhe4TLsYfL4USX5L6e7fERKaiLIF1JOcTmLYh8x9p433BVIXv3tWbFSNaz/eCO+y
Ldu+Z57c+3EZJpbrAbu/5P3+86n+d/YLTUhZ49TAXPY4nvW5lOV+FnKG+q1saXuYYa0qDp5g7pYs
/78LLyj2/r2u8onknlPhUxol9rT3r+E2cIs7w1fs+oeoz39HU3RieovwsNadsZmzMg/HMUB3IxVX
Mx9vYmJfd/OHfzaCrSDfU0bHCECxi0bSBJ/VFRIN7MPFPmJaJGM1YcMSHM6jo/swtPnGk/bKYjPx
ZzG0H8bW98V+quV0aMsIrpBW2NwUs6Mui0oTUzq3JAgWgRlycDcAW032c/Gqm7Yo71UwvTu839Io
XAl/E1C6lK239Lj52sdxw8/OmldtbVdgDRX3MI3+3fFp40C/sshNYGkXzuEYRjnb0xoWl8yDS3K1
sC4RwSQSoe2NWFqJVFMLL/e8RjhVgG5GXqZNUTt42qvkRuX4Hw/p//ex0NTBk8685FIUuEkBxjis
8dg2k0Nd9CqFTPONUmCR15Z+8T19Ar35LqYeP0CGViQO9w+jr+0L14drRDFBVxIo8n3Jx98BiShE
BdlTwZ1bBqHGgF/G8sf59e9+8ISBh4I5jg+e5SfxZP3sm+7r57H675IANhd/N107rpPXcLg+8EC2
qcdVl8TKz4/50MrraSnkNyDI3axu8/LweY8ra8OE+DkNsI8LtAQPS64bPx0cZ+yvA6fpoo3EsNaB
URuwIZI4u7D4EJXRvh940tiXFZhhaJQDEBTk4+yi6cl1s4WOuzgcdpcNi1EBwNiG5mXIMSxnCbCo
AFWp5fIycUrcYf49zZDjAalk7r2dBnvA7+qbTrAHOwg3InJtyM9//6NMsn0Ax0jbejvodRy07957
Hf3y+bj8d0fzj2APjV3fh4pWKUjnQY4++nAb5f+Cg4C8knkeP/bD9EpU9V0ycReIZc50Ockj78b6
sYZ40l62pZ3oue8Tp5FT2hDvC4GAVlLF9ZaK5UpGNVGBHXN41cg+xFNLV702vME74eIsQCw7/MqD
wMjT5+Ow1o+RA6hVMy9SeXBomTUcQfOduw9XgslzLNpFlbcjKqHNy4jgPy2/f426kRfC2c27qeLN
vhy06nQKs8TGZfveB9FqSETjO1ilJQeVLy2FG4deQuplxqkCrqy5C2ziyOFt0jcM7ssHBlPWGqq4
PB+c49DQgL8RogDVxKG/GutkFoUSChwTSpzruITX1t005MoJTho6EBw4QV+x5tkD2aj/2jud0Mnk
wvkJ+kU21GGhWGlzlk4wZ9XsMC/MCYvdzCcF40Av7nHwyGlvJTqM4LlekzEFxIU9+3DOTJpmEd9F
v3i/YRoBxne4cCu8hk56mycVjr4LzOm1019Bnqy8Yiqwb+cuHkFNnanGIbCNW2vIOj/36JuKHGZd
dV3lFTIJe0GvAMkKMtV5TSbtUty7w4zXxZqCKLJEZQ3rkJZAN7gP5/aA215ZpJVWxcG3Fi+Bn/ip
KePltQRr5aVzRBrp4tAE3amHG+85xGKSNlRpvctz0qZBZUdJJOF5HXh74sb0BCGsKYu6wT0Aprqr
mf+LifmmBGModUJ9CwPgg9+DH5NPKpunJuNuzHf2JJyURmE62BWeKOfmsQzcVPBf7nBd9YonPcx5
PUhYw4nvGvq88KY4xLzMBt5c6fkRSjdp51TgSly3PXZc6IKXdUIltDNVj51LQkC9fvOWJqtde0jl
IJNheC+w57TQHwXM9F54y3sgfw1O9QumGu/EegcJ7Hbh7p2OWMLqLp2VfRgbjBWExCQgMextmn7h
hBnoR+U+iVlcQV8pEYKeqIsRYyIJ5uchZrtyGW6i6ZsqyjuM+S0oESdft++iHvykHVA6iBnOx3R5
ADeDJ2cYfToCg6Sbnj4C9wvFrzzojxpm5am2puHOGUcvjUje35VukWcAZJMG97MxhApxubHAt53b
IDUXFcpS3EqKcY4x8gPbzQuP7zC2dqKw7eEj8F7b995PMrunodNPVSWDRCj/qhXNTT57aViRu6ls
DvYc3br59F1MxXNVTh8k8Bsol7MdKIQ1CLoKLF2rfHHn4qschwd/wZrjnCQRXs32XVO+94v/w+ms
Fy/23oclvm1Cmvazupa23pWW+6xIAAnudk5tu7T3IS9fIyjogCO9q93xrqE1FkY7/bRUNSSwjdt7
lO9y+dRGBQrIQ8EgBDX5ILvP5GjT4VsdO0+Ekp3HRJjMPUy0F+gJx/rWd1+cIDzAUmOvK/+mc0O8
LHnx86Sa29huHgs4w8yVvmnCaO+zCWYnfGe1NV4gTiSID7C3v2vKlkHofLgboEdUDmJXlPapt6sj
FC72VEZH5egM8iXXRdklvHKueTHegwdT7Hra72VZnOBnmdKafke8JUuT3xfF/JLbww4mgOnifI/n
+KGe9MEKwgR4rnTGho88WAJy1eHfVRzfMTTNlEqc7t7r++O4wK2yZnsAOx/kYB1kwO4KrCnKuj28
l/YwBgfXPK52Qjb3BRVH2XyEwU+X1N/AAso6GoFKhrKx9q/cfEgD4b24tMQRFz7q7YnF9MmN3JPN
YDpU4FwFb4rMhW7vDtTFG5fYhxq2TgmnmNNIqOZmUH6ZSDd6n53qEE39A5GgILKJvEM5F7du0bvL
2N1ytjTR01XhdDdzTA8CPhFJa3fqnDK+wg/toVPLscjdp1ZjL3WBrAetBUmgWU44rGDZuXGx9+zw
AdsSxGKUT5Ke+OwQSDs/hiWMXeMAJA42tPuYiPc4qp5o6aW0IPi67pc9whd7cve9XehUDO3XuXGv
oIXyFFn0Sfv0TXTiixN2AgvHHo7FEoxF2o16yfdSut1XWeGlKgEIJ3wY3ch7qrSOoyRUnXzqHDrv
YLuLdVKLJh0p6OVz/sufhUg7CJUEKf6v7J+mdrYePEdC55py+CxnleUgA7T2AF59CS/4jHqkfPFa
2L+krh/3MJkom5AngY9R/BYreNMmoDNA951WXtiCi8/yMYnIKL9609R9a+MC6riOh+S7WyDEhgRR
snYfDDZtYCUilvFa4PniIYeoLtnDj71gV34fND8iPKe/RiHu53ohyJ3njdatq3svzVWDYmviuugO
g5YCMr9OjMLHX5w6ay1//EEs4MhD2KN/h7awW6SAevevfVfKs16Al5bT0t3kikbp3LbdqXTR4s7V
jd2dSMOlv2tzaKOegmqe4hvW5k79EVj+IB+dqvWedBEDweI2VkOSkVnsx6BL/SPP3e5bVI828gnz
ThovrreQApz1nqE++JgbNjk7PrD4FlTN17qNresxhNXhfhy4j1icrFjumiEC8xQoLnLlOb1/yEeJ
ua+aMUbWl+436kbV9yUve8RXg631aRyG/jSGDn0Si2//LApIV8Chq9TkZmpj/rtoB2LvYeElv4ND
pj9oW4ldrop6tzQdOQkr8O5qqt1fxJ08hnkk/bFw7PmOYhbfagCeIDg3irsJvq8/c1uN3sPSNXE2
YAt7aL2AP0Lto3uaW86PnowFgtULoi4d+wC3g7kW9jHvdXRaysJJJq+NXiiaQjiHAhWGNyzPAxAb
1VXkBuGJV5zu4GP0Jhxv6Pa1JjR47GNBv58t8dzExo3qz9Fy5WGQ8eCexgH+G/cSGsV610zYsvns
9QhAL+6whc1ecx/ofthbcJ37UipfvbaRo5+9wQ6/9qPTXuHtwD/QrlMZG0t6gGK6e4z9cL5DZp1+
BJMlBliHqGpXj2N09Ar8pnkG8u1shZ7CbsT64s+go8xBBeRpiFFEorGsOcWGOD0L7XTVrq9mf8Ij
UhiTm6WcWj8NF6/+rWynffCrYYaW/VRed0qFryEp2tQqSycFxpikync69MKx1eGsWEbwRK0JdLY+
/AU6z2UK+fgQGh6KcyHuaOQ5Ol06gRw964awx2rm2krBu+PvUk+RTRJUmdGrgEHHS0Nzu7zlMJcu
QEyGF997B0VruoNppROmkV0406nW1PX3ukMplCd6gRHMUYPTPe8X8LusZJk0e/ABVB0SR4d6mNPA
h8bYAbL2eKcta7sokpCVKv/dYKEqK7GbpeEFFCtDOcn93DJcZp4aT41S7JkLHZe2UYBvxSUSxAOF
WFmb1kEdHwIo+KR9oFUrUhgTWsOUcmaVMvE833VRGnfkkVaV+9aQ4smHvlA6FtzKcTTl+RN8yKYp
8UkeIPepsP2qtVt0KBWjouCnIgc8fQlKH6VOblFnH/rzaKU2ivHmmnREsJ1EFnzsRJHTG1XVfhrr
RYtDO2s2p7CEtq0fKI3kfGu3Rexm8FwI3SoFO6nzbqJQxfJDSrhcPqnaAnVDOcMYX3WucoQHUBLE
l5d0ctuYXtNG1uGX3oPJcp+wfpTDjZrc+RY5JpoPLq2cZq9oa8VXXCrf2sENlNiPipcKGmgY7O8M
l44Rqkl3smGNN5JnGD1UU1rUROFdoGmrH4U+H/pU6EZx5rW86xMKta0lsTu3+x9nX7bcOK5t+Ss3
6p2nQYIEwRu3zgMpyZLlecrhhWGnXZwAAiRIgMTX99K5p7ur3On0jYrIl7QtUeIA7L32Gr6QDjXI
ZqlLZIFLsfhkY2KUlpKg5Aexs2+yqwxud+umL3XiL9sR+Wg3to2XeRuvCDHfctyMC875Ui3bTvI1
3dSOjt2+L+EOvFlV37xBwDK3ey3DdviCa7PCdQb5n3NBm5rMRYkH3hZkcLBgq4hBJRaCWwkGLoJC
O0xHLSt3ULGnpoCEV9FjHE1c7HtIVuYN4vR8fIUszvRFmB6Lj17bWm17zQKZWw35/c45axMwYbpu
eh4iQzTJK0fDDOFGCRM/mnGAJxLSb+Ta30OZrNZLKG4ML4ZIBTGSHOswOzRQLI8PnScw2z25lvYv
c9gP46HqIn8FsUYFDC4uuwfCG13fZRqSoxvieo8gvnJekineGNy94Xk1jC197UBbqo8tG+h6ppm0
wZ7Qxa2PbUzj6BvIzXH2GrquvAqVDc7BnvI/MhHCRMFBEV+RuAQdDKHq7hyxi9bv4UZKvwpAfRjO
I5qN3fbpIvxV1ehh3jclOFE3ESE+e2qr1YTJKds1jQqVht3C8pZkpsszyYw9DxGRqbCKa4aWE3Oy
OLvqVYPVpAj0SvimHnBLoQ5WYAT7FO4IF61afXRfL2Q0BbRPsd/22Dw5HiQc1R6bzmTlBltkWRfQ
zcAKvA2kDs/JSR+/122r16e6zlpdVD2cG9q8W0ednolWx/pghDTTxs6Mo5IUnKa1R8gPMn1/lFbO
DykkGayoywlpW1UKd4kiogNbjuDqpnA5nIQPtmsj44cKlv0U91qc+TPRdzRFa1yRpahwmucnuIcm
2K0A4YgGTKbOY7bsYDbjHlYkvI8lepkpXfo89NoBTHGsbHyXt6U4PUZutjR5QhbliI4Y0dVdd9eS
2YTIMdanxW0OhonMuySLyumZBFPULvnk4qE7usVUtcgXxCBnexhCAKdbYBtQXSVYOcVdVs2OXbqY
LubWCNzdBzt5l53NElbFm8FF5XpBEQh7A5fSyjworUuA5iuGshSOIdiGf9RNLNnRW8XJFSCEsdz1
cRAN50M1x4Kj6xKTa3O3UI57vKkacR1SaMAPCwiH46VybGqgoEZSKXhW2ZoPbszCQ0gzM10nZgj6
56hZuLhgghqgFH0tRf2q3TiqixmMAAHm91r5pzII2+lWdDKpryBLbOkBxjJMXM5jhLznbTcTwSC1
CWj55pG8s6A9Ge38YhFE3aBI4GHcntfttJ5uFkmjKgcZ3ZKt0TABye209tF9H2T8nEaSDgcMQG10
SXSDGOliDIMOezCo8G4zyBQmV8gscW/oMCXWRUR7TjqX0EBTrK5NJH50kVTuNtYcWaoVb0R4nwBq
J3/gwamjQxLEaOemEevDS8XB1m3ztFNd82JBQQ6wxdGhW1xhhjQeD2FgiX+Br3E9HUpdT9F1750J
z5BMvNykauoPBoi5vUARx+rv1CpWfiFjQqcvZFnBzkUeejDjpDtaeWAj2mtYkeY1C/1I8qHvA3nN
08kvrwEyJSn4FmEPQeCmzPomEUXqqpkdm7KP1pduTHV1PlEO8QHAOriq5hWuVbfrRVPxt2Say/AB
zVC57CyKIXtDwoAHD8REvDwfpGjHy6xJOr9JbU36WwGdPap80NWQxpIbBjkBv2z9nBKXw/JT+I1y
xC9JwU0GvcESlgE5TKUhUmDQRjjS5Dn2WYvGGLF8qAopIK54XyWO9fuFZ0O8YXUddJuecF2+CKYd
Wla6EDmg5RzqKMsRE7FoEAHZxDownVodHpOwie112BP4hntd8+xh0RHMtHjY1dNDQBXHbZeSAFy7
htUtjGsT6gGAdanxRy2UChagNMkoMBaquhZ/kMRmvMTAEJ/lRG7sqssBGcn6AaVDVOk8blOTncNH
rZ0wfe9PK0E1AtdiBeIrGd2OpIx0gSyLufvSdpj9y4t+Lsc1ywnHjfek8aDRp7EdVwpwhmBnoEUq
qCJf4BC1CrqppjQB0pQyK6CuIEQDoArsKO1Zt+Bp+JaQ0dldlHYiLLDXmuU8UNXUbhNMLS4yFDRu
ymnYS3vOheONKiSTmA86sKymDQUDa94HZvXJEaPENHkkNNMzyWdRhvYOtrftJAtn4KNxEQfDKc1Q
Gs3WL51DLeQKWYoWE0e6IsD9DPs3tp1+wkDjeohYSS9rWmXuJkRefQsiSmJqASIHxYJqctvrrtpl
bY01HhK4avpeSmGmdpfIvmn7vIQxD1pRrmSfqFzU7dojd96wjudsit1AitiwwIS59IB/0eJ3c5h+
Kb2k/Bx7vCRXSDsy006qZO5wTSJwyO5TStLoZQ5mlJF5vI6kf81szdu+aFt0tGWeyAX2GuisHU2e
RxBPYpeXNKAnTCtRcVfn0H/N4pB6UjevSMA9CQvqiSdJnwuDakDnA217v6tDn4Q7RAc37a0LeCYQ
B8jGjBTU2HV6QhPs5ysodGi4CbMlyQ4hJODLHw3UjPI6ajPF4CPSmXj52uug1OMOz67wR2xcakJl
yJPxD1ZCwgfLuwnP6b7uUxdeqjbg5GlRQZY+dUmXHWI194gLlC79VqMft8/d2Dfppl1UAnHOMvoW
NXVaAmotZ9shM2+cl42VuIO/MAd34yfu8Kh+5RqUWLEJgBhPSO/IhHW34Kp26slbWM3mE2QcsshK
KqKrFWgwUaj1YJe94+3SVHeVBAB7nJaUycMiST0A72US/UwcySp6ZK5adZxn3VrGSb4YIVyGwkR3
5dkYUc2hGWrNHBbealyCDQR5S3DUfdIOxWr1aXMIm6imjwnjSjRn0COVcZXbpBHDZmllxw7JONV0
O9Q+c+NmAEAuq5xCtAsX9TaqwCHWSpndSlLW73p0tD9gXhmcY0loyx+97Op664e1XHjep2MvnjIM
EORhVUN5oaoIvRd+dTdGK8au6G+ARt+uQoh87PAKiNirGeAjkWO0HSt0SueDXhDPDWgjwsh5midn
biMK4LE+rjqjDQJDcQHLc8OzsU0LJCSlZofsjqV+aXB4Ahf7aJ7LO1cj1hLDcdcO59CG6HUP90b6
SHvoIS/jRInq+zwQLZ9Gylu/WzLSzZsqi1NyIBGwWEQo12Fz1ZhxgGk3aVV9OaZhGV1DkhZCxkkU
Fj3kbfkW+pC8m+u4olvcvkl0WMqIsK8JaRF3WzGyzleki5fgqwonOzTFkgIL/cOFWqzI87Eirs9S
Z5P66+Ls4C+6WnXTJlw0mCa5ZM3cmKJqOhefj/Kk1gHSg/RMq9IFG6sqw2YzIKck/r5ESs6FUyPS
LrAow6Ahr7GI1w/WD3x+KuGQw9/UVLsOb4tqgbwEVPdqLTKFHmwFmIx09KtFnxjqWbuMwSXERwaY
sR6Vll+5V7S+LsE4yB7TXi1lgyyIBOOKzeImrJ97mPvM8kyJGglYq668u20pibJbSHK82mPwlKbf
eJ1VstkGbOjKo/MBU/W2Wysn7TaAnz67mBy0InyHxWb1Y0ESIcdD20KTl6804fcrTxDokPeOzelj
0FrjdlUJXd2t43PffYtgVpUVZVOL7npAzjB/BLxZ4TZKnOeoRUt0WMsta6dgvNeG0v6PpDfIS1nC
SpACEgZp2hxlU9m/epDs2EXv0zb6YxR+hqaWIDrnKe6WWV2skZPho7WsI+deT8u01wpcUdzfOh70
EX0nHMqpIHP1FPmyN9u+JMhrnQF8RDcxWkKV5kBZaHqE6nTVO0fhm7mrFWKxhjywvO8PmAYx1AqJ
xQgrzWNRds2hNRNbf1ibNczkKjVL+BCYSs37OnYp6BPo8Blu5b6uyv0a92mLvS2Aq9wjbGGyHpB4
EnfnqqaLBQqFJ+sx40RIXQQZI1V/wIBDloC712w6Lxua0pz6BPLGugRKfZsQpVHdD1yWFLhCEqUN
EqLjru2jrQGP1SRXYiYuc5drVmEguDM1nBHjXZI2YvkSyBUiybwOJ6rmHaoriw1ZeRZ23+vaiBYz
flvR7rJdy6q6XmVo3AoMHF4mNqd1xSTwHtMR3e6y0VcCQxiUDJAAAr5VGnh8rVvItlFLzfxaZFnr
0gNGfFqxwtM2Hc2mstlM1hzwHp/brUvjmT9AeSklttkxnrsnHWDIcoPiYBxu27Et+Vs4sczeJ11D
k8c6THryoNe5C+84maJggdkmDBRe4CZZLgvmxxIbHGJn8ZTRDUnYxI9O26XC89xxdhHGvhluiZ7h
9SOwWLmtEEYMaCEJKUnR9Xo2x7Xha3uZRkDEb8tEu+XLOuu6BeJkYoBqs+TAsMwEJZVMSGofvACR
tTiRS5KLuo49eeXhiVu3r8FrTgEplusIGFkEmEHxaNb7gTZJvIsQIuZeMuPidjf1WRkfh7KzgJk1
NYmzB4DjVdbsV0aSMp/gUh+iFwAMNhajNicEXqyQeuDmwKzrHFBvPF+uCAjoq+setLjuAlb2M38a
xhC+d/EiV7Ud5mlyW/gp9f2271ZyAQSW3LVYK0SejZhJbZowWL7LYEIDuzi0k+iOWfRWBr66p8D4
EGawSqBTWXMXVLG0aCmiyGHu1oc0jzDX7I9Vk9hDjPpvhb/VHHdnDvf5gLEMyNbnKO2oOK4R78w5
FmGKtZGV0bRhq8Pgc4l0gA5PVEmy6U7V3s0YYc25ytDHZjdakqa0KKhgbltd+wQttLyACw5bEXOg
yepJgTAEFjxGrlpetMB9hm57wjZ0FSSEi4KjDFAbjG5cmQdpo5FjcbpPRWERCXDBVe3pafHhKLHn
lgD0ZrCJLUiG74jQkZ69WpFV5Ba1e1zvBGZNXzIB0eB1BcBL7RKbabcBXtxjDjmufYz5i4kiuFWW
EUDnXEHZoIEXJE2Iql0sLv2eJXXnHwGLoJkxKwir8Zo5+1CFVJ9SftRNVmX4TLFpU3fV+rTnewrO
cXOFiXfaFbbHxznz1JTmrGvTIbnoGL5PTh2KvLu6D4M1L6U3ZI8hMNLQdWP6NK+Ec191EJfishvK
8MsoUob+rTXBkLdROUfXoZqIuBjGOu5vFKFpewaF3QjwVwIdvSqzmpaY/jRKv3ZwT0ZntMBHY6+G
poNSZBiC9RLolhZn6VQl7CZYUGoUyZA6zFIoWlC9UQlcpQsQAiVksCUNsQh3CbuPdUq+AVSULSo8
zcpcOJTLmzkARTG3XUewxVqftQUk9ut9zNWgCp9S3xWlQX2Ur7hLyWHNyuQLwHp4IdRxgBoe5XcY
7JKOoTgjQ2i/9qlBfVhrjDfSnJm1xk5sZJtEZ7NalLvv4ElU5Y0QMOaMBzRbuxqinvQ26XkdnMEZ
E89rs7TIufYNbV68Xxa9RZtWkjyBEIzsezFp/wPLVlsWLMY33qKyy+wRBmNhtK06BAhelsrg58E6
yG9snUy3LRM8N4JIgLGgRBBMadMgwBi1NkjrJqgfsy22jSXdwPx3Rlk9TPElrlpXFxI782ssQvgN
Y6yJxPuWJV1UwNNu7QssbyVoYhJ1fRFF6dier1kyp38sboiOM6tT7Ct9AwgANJGV3XKL1XAzxC6q
Nxz4gj0mC1uqjVEofLdqbeJjDLd6YGed8vMl3KyRNDJTwhSQ+KgbeCF6Lx0+MFrSQxoKtuQpynPz
gI0najf1yER8rUdMPgqRgcVLcokXEED0hj54M8ZpISPpqn2iAvLChTLfsBfQcBcLjJELuG3O3ZZO
lT7OCzgJGzUFiyiARWTXGNnJIHehb99mnSqZd7XGYNhjyvqKqBInNylDxCnGPSg7CbT/KCXO6iyF
M6qyhmBwF6QDuaMScirwXJIBdIBwJAgSEw4GKxdzxFYC1hSWv23sSys2dJrCeDMO4/R9qsuu3VGK
VfEsZUH0Wi8Il8G02hnWns0TessCZgSZOI5wooYw24F2tamqOYi20jmPBg2t3hFKYKsOYRWsL2Mf
owxY16HFQHsQvr7GGi+qcxXW2NpcGMl0E1CMmnLGFzHhfkn75TpwDZzOZNBhMocsNHuZjTAYlJux
bkf/vU47sKrgbvDGqgXsgXwA21gWIcil0/MM8I+fLFcQKbIgHQJc9tliRga78mp8sF1G2HnZeQX8
x8ugGFuTWmDvnLJ78NSBqSkkQ/cInhm418u3YMG+lAeoIc2aV6wx5cWizaCflgFcdp4D7s/cNpQJ
Wst85Mw3AZpmwCttnmAznnwO2NjIPgfPZQaH3JFZDdm2X2JWfzPJvIIjqkIVNgMsI7A8+81YYcRW
IpYmtUG4GWnd2fUTxt+/tMU/4Vi9N0NjqOOk6o3YTrtqDwLrPttFT2QbsSLeRmeo+fI4B/f4rNvY
ojxGR75Hw7eNf+gCdzg85z4h731ApH5vmZYIahdj8DHK6ivhOAH10WIQ9Wva2kdc3feOaQo2rVnZ
pOkuxHO2ZZiYIh1HNRhSItcrrwNmvmBYGx54OIANX+Mp0T1o9g6GQypPMU/fTx2IvTC3+vwznUhs
Pzvx77iW8O9FeOAK0iu64sjsxMTj+kZhg0BHG6GEz102+GQPV0RYadmpSucCkG+dFQDJ1PzJmfmA
0Pfekq1a/IQJ+ZjuFFZjsWlqtlymJdgK2I/jPUajjB9+fQ0+usDv2JnjYFYTU8p2vqqH9B4OMq3c
hBIw7r5r1Og+kah9QAJl74iaACGHTLoo2TFeRZsJVlvbodHN3/wS77jWekysgRlLsrOpBKIbPvGh
knmq10/0jh+dpHf8ymmAM4euSkh3ka2Ugwx2KLP2CtY+n1klfHR63jEqJ/CcMatjyY7HwxZ0Z5AD
oCD45Gb64M3fO7OVi23gQ9iAhAUgNeejLXMs6faTFeKjd3/HqI46TTF4xrmJvGR5OmXIr/XqE2Lr
B9qH9zGnbAylg9IFt00NUc6r6ZvTXs9WuA+FKBfA+puhj9hD/Zjoq18/EB99n3fPP08WTJFTCS1A
uICXNa/xcU5nevfrd/+X4vgny8t7P7C0XSmzaxXv5rYc0q0hQ6YKWMAn3SuTPTbacuDVlHeZNtF1
UDe+/RYaT0oY6rS0OtZxq6uHOB7GZhPXygXVf1/G//Vj+c/qTd3890cw//wv/P+H0uvYVPX07r//
fFAS//7r9Jr/+zd/fcU/z97U1bN8M+//6C+vwfv++7ib5+n5L//Z9lMzrbfz27jevZlZTP96f3zC
01/+T3/5H2//epeHVb/9/tsPgLbT6d0qzMp/+/evDq+//wY45U/X5vT+//7l6Qv8/tvx2T93tZme
//8XvT2b6fffePoPGiYR4TFNSMKTk3LNvZ1+E7N/xBkEvByoRxjj97j3e4Xa+vffkuQfoLomLEvh
pM8YOeX8GDWffhWTf5x+nmSUcZ4xvO63//Pl/3J5/t/l+o9+ljcgl00Gr/7JNsUpTd4teSOLrAP5
fd6lYYTRcgx2EPz3MM9/+NPJ+Pfx/ifv/27JG/oS+TTE+l0MPlQNHetUyk0ZRXP3N9aN0xd4t+Rh
xAjmlG7cTvnQHUFFbY7odOT21x//Z9IVvPt7o8XVWzov4EBj2ACgC6SDpcCw3OeYd2zBv31zQLHO
4FH+mdrnZzvE6XjvVkE7dXRq1pXskHUQ3uLoExCFqT6wWC+fiB1+VhOcDvFOXyIjE4AupchOLlAV
Ab7ZV+DFwipouR5AxP71efvgtnpvu7iGIAu0ZQmJ9ypemxBmp3mWgrn2yVb0s/X89B1Op+9PWhDM
vdMh1sSjDODmRQ5deAURbXAkdAZhFa3DOTCoz3amj67J6Tv+6WBZy1dKzeR3o5NgmcNX5MLE6qvL
9GcBOR8dgf71CMawFTawOAKmnRoDdRrrcMvTWCFlMOEYev69i/LuWXce3rBAqvsdYPf5R6pYhdFd
n32apPvRRX/3rJcd5pldb/sdhmr8FlzG9XoIeMw/+fgfnaV3T3oghGoxDZS7qOvVXoFNuLfdyGCW
p+ju12fog0O894eDO0kdgmgkIX6Yp43GFQBgNtf5Cnjy7teH+GBFeW8Rh7IATZ5vl104d9cUJIOJ
Q7BArzl4NydQ94rZm793pHcP+tgECysz0Ms9vFuP9RKgFmFkeMBm3xad8OSubibwOXWQNNtfH/KD
tYWefv6nR2Vs7DBgPDKddYyCI+dKyL4BpQTD1i2g/xRp2aD5+vWxPrjb3nvFtWXQK97Vyw4QMyg5
Y4nhfLsY8v3Xb/8zOTOWmPdpsSg72gzzS3j4CL2GSNiTkwIYD5JZDhpKVe97QHDlo+OIVjozATjJ
F3CaAEXvk6/30a34bk3APS6F7Fu34wwhMAsshDfgPfq8bezfMcs/fcXor1drAY9tzGh1EpOppcph
zxlfR7YLPnmYwtOD+b5GPb3/u/Ug4yXsECsBQiQwEG8A/0+OPc8YYgDvakcz14/AqRI0ojPGjcXa
DTV5RgSNkWOOspbHn63gH92W71aOJBvKNOjTecd9CT1QmsKy/7Ki41JhqIDuFJwQPw2fOP99cOHe
G8llicPtCIbazgDYylPgj8CH+kzW+ah5/Tf6YJza91ZymGpXxqxaotET/XcMUk/K9MRW8Sf79wcb
7PscWi44s24Ju12GvNXx24KwRqjvwCSRB9uX9g1mV8NupcuQfCKo/WBZjN6tHD6hGXUj+FKNDyxi
9GQ8pne2LevhRrczcFUpgQqew/CW23vajoF7+vVz/tHlOv38T0tWCEWfH/2I7BoOBvf+ROxjO9UP
E/ScMHf5TO740WHeFRHw3qjQeZJux2DifM9JYF/BMur+AFkGrPFff5WMnxaHnzxx7z3pKpwWP0ga
n801TU+mTnMd7uOmC0CNnIOWwWIEoO1l71ScXgahnOdNsMaYQdgRJPSzkGQt9MaYzFl4OaLCujXW
zGpbjvEE08rFReF0OWVQTxxSyBTaDeaVZXUazdT+ECWz9Ze1huf5t74J4nETlOWgvqS6C2JMOMEF
GL73SyCH514r8E+3GBev2WuTRAy0m6mCJqSoGc/UUPRpJF/LrEQs7mgqp24XiDfZfspUk4I6DEDv
RpSiQRwTWEHhbRSbxp8ns6/shmFABvMOi2c8b5yi9qUzvmq2mFkuMZyt1+5U+RqdvE1xU5Z3mMTA
1uF2LuE7DyKGta6eNpMOoSVa6iRKXtpuCPk91RCkHDHwVdHrIkAFvUx7PawgBQ0ONKkw8+sAqFfZ
5ZLY3kz3PYdwBxi0aKJnMA24A1lbrH2di7gJocsA2ryOoEqyDvixBgtuHGsYQFRja6nY+VanmgCr
1AC7wZpCZEDed4PqXqB+rsij7SThz21WJ/yHKpNweZ0QpspfxBQmsyhG6MDcvuNJixlZDwukKtuC
k9EoDM2ZteHXdNKzEAVOrXRbqU3zFgo4NngBCj04qJDZfA0YuLXnCmNhnBeGkhu7IPCeOLxHAAad
wCPnpR+f+dCY5HYgYTI9jjyJyW0vQ6sh/qQJnuasGTFoRmY2csoNyLZwF1963cckx8Ce283E+8pn
G+BuQODrVK3duaWgee8RuZB2l4sAzr8TpjV4syVuUkVyfWLMQt8khU1fUg3p5yuGpWO4S+3I28ee
ZJq+lpgTB+fMdQJg6upwK16C2a/AWrZpDXUVCTOBin4BmZCCqzM6ECvmEdyexYZ99GiDgbH7ALkr
Fck56DPVukEsGpJ9irRCbul1JjHHvexDPSFt0nQcspAaO6keSOPvp4CHBNZTINYxSLVGVq67tqmg
0UFyJLgBZxocnjEupDIZKyB2qRzD9ptQEuceTMD5LWsqjVFpPwW+i3ImjSETbNcxPCN5WhngOXj3
ZfDY0ZTuL7JYKFvtVhA5HAQJsXDz957HEQz3yGCn87SxqBo0ZhUEJKVhdF+JSXRfBLEZMpArhra5
AUF37M5DaKYXASfLtJYHpO9lLQN5N475vdEIo7misFzl97C/s+aNwWC6/AM0s8xO4GtzlP+4u10T
NQWbIxiz5GDj1M0LZ3CnvstWaBkZ5G9rB3Hk2GEICzMlB3faqge/dw/Cddw0oMCkw9yBk1iDH76k
iK18abpMlI9pgNjA3UTAwsR0MNYIdUm6RGdfHXxVFzCGw3m4nCFL8ZirVCkiz5ZpmuwVRrgNODWw
vdJnviYu2igo68gBEuFs2vIm5uDqLnQN6vMhxJT7S9fPXXs16dqHDyyY0A20DFOzOZ/gJAjvPBL3
4LyQydVbdZJvX8iJjPFNvdYULHa5tnOtIAdUQ7+fVBae1+Cu5QTy8Ljo4bGRfE0X6/otyPZQicmh
4v31amcMm9KQxhOkWTyTNw5iOgh6NSJatlYq7LONg/HjfoB2ddy7eoBXRkCbxT1yu7ZcFhERoS3g
qo6HZduquTSXDWhaw0FX04BvuMbw7pY54qIF2Foxek56D7uGvr2brG2qLgcjJAahxI8qhsgWwgp1
m8V0Cg+aZfETsxBzpiBmiD34azNUoNBj1/YsNb1v3hxo4UEI+SMmfbJIM4dhLNRlmAaXfvbkDEmm
nO9rcGNNwcFklyBZxzAmviIOPIVHjH3lelQMc7wL2zU8xBXm45JgSuqn8mIShuKJBbNCb8DgN9lW
Sh5ViuXZCmmHKYKwVjI7OmlwvxxX8PtB94UK1ntou8LIuQdQYJCCedUqAs7IHsNNa+qz3q8tGMlr
CZnGw1jRxheguxPzCpGgpE8OEvcVzABVT7gDGmTngTtLLSZLCWQxeBpD7/fRapbsrQenc+jzOBQt
UBTwPIb+QUCMEZ1j9Fo/17A6VW7bZg21u7IK5GhyloWuPjibRdUZbfrIHyQ1Y/B1zUjqjgvwXb2d
kT2bPkNRyJcjZuvBdDlnfHI7MIbWqfAVqB9nsdMJdmidluUTb0Fo2ZEFU2PQDzAdvwj9IvgmcKNH
bADMB8B+ixqIJM5oSNtom/G+5N/6gWMnBKUghqBCMCBQ+84NOuzzaAiG5SRQxQz8WmGQJberjsIG
LEJB4k1cJuAaKEns1wzS/u44GrowsHnhNAU0Gg4IbAtEYLGFAhHbmQ26wErfiXUY/BfL6QqYWkHN
8xWBFkSewlhsdwMlhEh36CK9BXkkbseLevTIOl7WhYEIjANH86YPV7Wc0ymbDMkRZAkpYgBDxPZA
V9myY2TZQLZZCirCRpSjj3bWE0aexmxCli+UQnLxB2xQvrwQ/eTZI5gPnSqwXIfLj8YSy79XYRSr
G1BRIzAVRECrM+vmFOPZOalASeiSwb11M1aHje3IKm65gGzkOqFgTp6pCj4o0BYGQ/9Hwzo13pkQ
6R3XAODb4LJRTV3uJXqv6sSsjszwCDGGit4QuJaypyn083gEibCGVDSJ10Y/wHRh0BcuA9FXFOC1
gsqSgzDWz+fIDeX+R4LtOcRWAPk0ZP7dGNtd43phv3r4uSZgH3jXc5RDIMseAuWq4Bx8b2j2ICCK
yM52q78zdJbrDnSZSO+F1xW41rBi5zPq8cpkGxGOLIEAnyJMm80DTNnzIR1Hd0QkQAkfAoAxvnoI
5hbRdEYgcfX1tI6Q9RXrbc0gZIUY+LpKp5JeZVrIsC6C/03eeXW5jaRp+hehFy6AwC09k2nIVKZS
0g2OpFLBe49fPw9UszsiyEOemtu96Dpdra4KRiDMZ14jSqtaDg2IlO1o1hFlIo9LxHzuESwQK72v
hbk1fKi0Jztqy3Y1ZllirzMFSPQPRc30+AQHLnV/dS0QUUI+uAI2lJxGOjtQ0t5TV6mWfIc3FALq
NLUyLw9wK2E2CbQC3kYdEO8K8HCarJtOx2R4pSLYHgJvz5VhNQTG2L+C8k86UNhj4R1Ag7lut5KS
Dtvaj42hfXDDQLe/5J1r5qiGc2KgnSZEg8AIk3grgkrR9r7t16gcBxovcqR5eflh95O8BLBSxT0Y
vjEE61DCOVqlhiJ9rGRVq/zk5uzrJxuYd/tGLzIca3gTegyNOYWdcSxqHVb8EGcdYqCttAL70Y9E
AhAvBl6O3pubQyJ09OLVHHkidzjvJd2bCuymfM0wy6a0lTpx9g0oqJ5/1GhH+O9V1Oj1e440MzCr
opP6Qa/qauDfNn3ifYXHY/eSekXUfUS1K/+GxtZnz6FQ/XEXsMou5dHe7Z/GMq2Hb0Wljz3YsjET
hyDXbGWJqMvY72TWRjGEaN0qkCgh4h43EaSV+iAqht6OTZ3Va2UsBY8u6Gpjr5nYFr9YuFnlh1BV
DHMHr71wUAHCgluuYwQ16m/QJeNBWw0aKra/uqzxmzcP3DPqBzkw9CWGc3HiLwGLNzq2FYT6FcRW
eGPbhDeqcTb+ECdQcosyUj/ZngYodqt2id0/ZLmU4ptdDNb4WLBjjb/y2CwELCSnR4vl0dcI2vp1
axRxH4Ms76Ng5SNNYXyC9GvEpxEwYvItiaTe7tUiwARkKZNMEwe/RCR6l+MTDwBGAY/1kAilcT9s
XuSJXkKA0//o2kgGD5YTpvGuM6qu23k8hOM6GnMBYDrMk+En8UEfPxtpTEZi+KKMXnIts7F2a+s+
WZeBG5XLEF6PfuoIDdy/lcBu6ERSVBJbnbSt/AmIx0x2gQR7gI5KbAoOWd6p1l+yKkInXgS2jGFD
VZHbJzjn9DVqR+CsxCFTGzt9RyRTBvgbIAiwHMcm9L80alvGnCPO7kafYs6/MSRTtHqn+mlfKYvM
k0qxS7sArRfFL/hq6ywTifWMbbsIskVjxCi6OMA/yX06NTCh6JpllK4GJRb9jo7YhNJOx7z6Fll+
lO+CoRBauQCKDFd9gbJxMPziQsm5uZFKgOC0MAH5gZdURK99huWOxZQ3qSyvU8T91IWmQgU7uWE7
ZN0KD15neLRSrjokZ1I13g+lkvaPmqU65iKxYV09Z7oVGo90wxFn1zgTNPT9NLZOIeR2d9lXDiID
UTAJFsFiiPtV7g+RvwWdqo+kjfaoL91ewCoNbPRwSfYUW5OLEA5zeRJ0G4Il9xQSHOjP6WW8iIYm
Vj8lOF5bD4qe1e03cKu+8wxsf3A+Db461t8d6LbWXiJjpz02oe30qwgqcbdSZBq0q7Ybx9ZcDmkq
PdQOxKDtkYUIw7/9mlT6SYcPY24p0aXeKY9Vt/kqnSBvlznS2X/hyW0XD31gJO6mMs2gsVbcOkYN
ET5JW5S1Xdhu8FaRb4D243tArzZmC5T+QZgliIFlVMmq+zkGrehbsLbA0qsFDyxaNyYMdI3DN0LQ
WqlOpmSnyOvCfG/kES0314NHuPcGvW2SxeBnSmAsfa1QowVsXel/0UIgqRsciLsUcaI8oS7xkrVG
gk4LgSocb0sPWvdgphVCKbEPo/bBK8u2/sDnowR/qDl2oOTkyvpQ64juwO3UVmoEN/Sn2iopqj4Q
lHoZPKkK9TuTPWG46RfHLwz7UXTZSMws2laBJdQRxMsV7DhLPvaKkdTlosgKidhMOvG+gCQDwonX
Q2y3znPiqZA/UJoAL7OU5Ldu/RWjbyV90LKw8t9K6DbBywAnSN+VipZ3O7UgRPmOhIHb7nPTUOoY
RkLv+lu3pGlESbg12vyIGpYZvDt5MDQH1OlN8Ox1LGpYVdxEKhmCaENk11EM5OUsMBfYOGRxypI9
UzqrrARdB1YKf4f8qQwgh7/IKueKc6pSlgdbSEXszZhM7ykbUEn7qiV95CyDAuZgtgxG04JLOKl1
KOTykTA2ni3QmTCouBZ/DZpmcDD5ARRcEfQhQhzGbPg64jQa/p3CBXA/BQ3YlW6JI5jQtq4bDGxk
nWLfFgi7K7876JtUBx1ooFEtRqvN2hEOIcjUXQhtXPTbOhta85NT4l0XLP14jKJTQ6wIAl0vXe+l
tRqZr42i0Mp3uvMSzL0dwyNDyCapDX8tKKt7O62AzwjkGVLzwYiAbT+NUMjDIxgttd4RRpvaNq8G
qN0oxbj1U8CJ0E8ox+nqi4G0WLQxkB4znlwvVdVFWoRuduht5A2g/SMbf6hMMORAxTNHiZ4GAawQ
LikaVgdgrcIMVqDE7LzfKrbdEuQqeKsUyjLTItXFPaYM1Z6P6Y66/os6g8whhoaSt8yjURF9DgMY
j0fod7jLUHzKlzV09ndyClgX0oCR/Iyiipn/kE4DHnpJ5qqpf3kd0fFS6BAC30QYu8XPvvEs8Qor
2mkhx5gw3AK7z6S3RJi+y/WV8N0qI2YUqQ3ULlMtlyJNQ1BN/alPyYgRX9noMi3VEvCRYcfiQWBb
YH1FkadSv9qYm4bpmtPWlD/EGDntG5IPEEwWA2cfjFqTV46+1iNbN6uN6SeN4QCojF3l1USrw/pO
MYyTt6I0nChvjgNzw0T0VQuooKACoMrqQSSJlX/1DMI1b8GNnOrBKW2KPo4P/PihrHeVJgZhv8Vx
j3HlO9cy3K5FwEfXN7nwBEjIOIxSFKxVUWDlFMJXXtpDnzS23EWuxFgCHraSe91D1iRObxhLtwZq
PpEVWe+XPJel95lgOEw2tpRRRukvNHLaiALD8bdoKFBhgO9guN+SkOBu749S5F9daiUKfOFBaZdh
58TD0u+RQHqzYqQEHxS+Qf+l8ryRoHbwsvpHR+nfR1YVhGcpFzijOuMvXtUgAkmtaz3KH5UBZhxp
DplYgraVbnoxBRpS5p8ID8BGauQoKfmovo9qHCiH6INkNk5eKT4J7xSNvYOMkavHMv5ZiLYpHqHb
je47+jiZgcRGOeZPjUnOAl3ZtE0A1Uk22tzuNmoZiGO4tQQOHmQWAn4G4NZgo4U+OTdloUIvD1aK
EjLKY00dO8lCyy01/BKWlo/AD0UOPdgjupGaT8DMTbaHSQ21Xhs9/AmS56GoxatlZHpnr2Jbb/T3
Wm0RTyemHKWLYXFFeSzlZiwshPystHdrd+vGVig3hSs5I586J/PMdGV6Q4IRW+Oh5A9/P8lzQ0ee
qI/K/lucwU5d5YJv7W7sOEthzXO5J9Gqa5rO9TYgrbrmoFRuBG5z1JuYuRkhNQUf6bjaDfptUVih
uleQVbTxGVVQq8GfB++2RHuo7bBIVxbUGftxBCYji72AC5Mf3bQ0BZzkGFwGZU70OpMnru2+f02l
MySLzByQwfB7kRBCKzy4LwFPQveK4k7uZg9j5TXFx++Owv/PaC6dbuf/+b+AqQs018P3fAbkmv7/
/wC5NGH8xwGlZdPb+QfApen6fxzArbZt2fQ5+cP/B+AyxX9wBRe6o/KKGf/8Q/8N4NLN/6imkIgS
Waaq8U/r/wbApU/d1P/p+dj4cpuabWswvIWJjpM667bG1FMlrCMTNoK9wv1pZ2g/vaRZGSLYkSEu
hHgUxSE3v/LXIHyr63f+S1t/y5JDLttF73/Wp+pc2i/wK/tj7Y7//Ig/wV/nXcTfPw3NPGETdlBu
s+eSth5Mg9j3VOOtzJOd7OUhbePXPNV2VrrgSbrT/vrdt56tBMM5umZLHjFtDtoqDDVBSrM03hyz
RBhsFMEhzWgBRXHrPIi6CJ9gy4V72O8IUqN1YS8JKMqnqCaxWrSabj0OXao+ZCA1PmRrKy8ezqE/
mBZlUacZQKj6zV5yHe2RGK4PiLSYW50a6xoplnGFgAweI0qnrKK+9ydpPtG9Fsh5vUUwC7hnM3D2
WnPPmO93S3Y2axMfNyiNUhOWZs8AA4geeEqVD7BRarohi5J67krRpLITqEuOy1rXRp5Dp0sfdd9H
bSIyjaOXSXtrDJ2+JrTQ13Ai64PB+7zCxhB1OlNRic7gT2y8zhyXBerX294Zo3UX+TB+EcFYZA0K
CD6CBOS9GexQL66R08jdTt/d3kPnvfvfe4jEjpNkMkdhzSG8kapTgmgd+TbU38JkcJdFujHHHbX3
ZHV7pPMW7X+PZCPFwCCabjizjrBME9xDPUai/WcsETWgkYY5oImQ9O2Bznvd00BCajbXCeqEDGXN
TixfqSAn0pW3Xjco9VG59kOOxFNVPYr+qa6Mf7eE4AQcU7Wl49iWpQM4nQGCOjtXbF3ttFPbm0+k
lsUihbwH1XShZunp9txmiziNJUkK8GdQdWmZ891I8yqfWPfjsVTjT6al7IGXfqPzdgdkcQ7+ITVh
GEowTIbyLTt/Qu/80b3vOkozhPTeSRvbZKPViro2QrNb357Mb2OkP87W72Ec1aC1Qx2bPv1smJ7w
HKlh2zuppq9ts6L+q5LJsE4w5TqmFeKBKm6rS8RjfhJFNLsxiFqcSER+D+s0g9L8M19HswDN4fij
mXOTMWeEoOv3un8KBSpgi9xVnBwivb9IHboifbgUgtZH5Nv5s5O63SPt1+YO5ETj4fvzoflnMf74
DbPF8Oj511pqusce8Mx73KrFwYqtv7TWxfI6QcxD8cP4Mat7JV02Y1UfDcqoKLvF3UM50BO//W1m
98L81/x+Fv/YAV6MYiUo9vzUmvkTb5zq/4jhpsVuf2eg6/M2VDYbp4SAbXbBarboG7SJwlfbKcmt
K+3JSh98KIpbHgplcSTWztaEYMWHFfYCqSwNSnTuO3d+xzkg7b+3gPH7WNF/083ZrTG4AFDJGpxj
QgvLgllDkH8oCC2Xrcg/kzKg5FK7z45X3DkF184ax9lRVSINLpHZ9RFYYeMi4yqPJTYIFBWyp1a7
d55nV+I/XxNBcUwvNAEDbza5HDVWepuDejJQn01CyM+kdwJ9Gw9hs6kjzq1/e/9cn9X/jDjt9j/2
z0hNruwgLB8hp384ffLaUja688muXYbOH7Oa/vyPMaB7JVChg/RYDcmyHV76EFnke0DBqwdBaBAM
BM+k+hsT9McgoG0RUahU9eTa3kMj7AcftRTKtuqPAD2324t2ZULTlasZUuccaPNYs24ap+hoUZx6
uK26paytMf3s9mN8Z5yLvW6qXLlQky172nZzU4qgUKoAPHxzLM2OJlM8WIc4LZqFEqHNYTbKxmr1
E9vFQ1aniO7EAZe3PqND2ZSGbltgTuZxZGcoWoz1nXOELo8IbZccJEITSqTBiK33o+KcNCf/jvj7
G8YZJyMp7u2bi9MgSBhsW6iEzoQ9F9P3k7Y28yI9KbI5FsH4FUGyVYCWB9LhQl2H6vCGtIh9b97T
lj977RiW52UqaGvoTxiziy4mWg8p3jJsbCwx3S0XXl0dIzALFGyXcO2xAxDPmhU8OXCEkfX6HmPf
+i932PQbCPNAjU57bI7wH8qsQd2pyE5NSs9OMeiA2Xq08wjo//VAJqQboliH/6j67GyiSJF3iJcr
J1kAiCLEdBdwQ7EpKZV7T9XFqREmu4ixyPWsidZzfg10xOW1UebucbTMrVCsQxq7pwpy951Tc30c
lo0IVtXJL8/Hwb5KV1O45icqi+mSDoq+qxMAAC7R2vr26l3cntOUwOSB0iUBVtXZUHFlZ2bmgFdJ
nexLoBXPuqjv2AjNkkeJKqQ2JTaOZloWWl+zISxad4hO5foRIu2usGJaFzlavuo+SrwnPxu2t2d0
GWJN45mWcBwDzD2R+fnqWRJySaS0KAcH4ZNW2ZuSInHVoKpbai95k2AJoFkno3BWeifvLOfllzsf
e7rj/7jDizoB2CCFeoQv6K+MBntRixxh5RmddWco7cpYOjkHt4pjWuyI2VPbjrLQFFRpjnXoVofC
0BHz8Eznp6t5xQdWGGWyoDAuVl2NCYaNTtaqC0LvWSH3W/f6aD2Eqh0+UohQ36iemW+3P8O1X0cp
RZWqxV2EVMxsJbxJf48G6AlltnqbRlG/IK+Vm05LijtXzZUNRnlGhVtn6BpY6tlCOKFXicHz3CNt
j+KxdZVop9mTBgBaevVhDAt08FARNX/cnuFvSPP5NQsHUJ+2mKVpOtS/8ylaqE6kwkJ3VH0I2+Sz
SzN5xf2jLiy//5oXwVcMYNsFoMR6KWuxGX37RzI6BBCue0T8AVct3/6WRePf5qhkq04vvRUp5xrB
ka2RIHQGGAN/DHQGC/HsB/2zPWBfeHsOl8efcz+1ZSle8aXmL2RiuwnK9GN59AMUuSzfipY0SsTH
7VEuIhtBF5Y8WUwFHUpI0wf881REyO81mqoeC5veaCGQ6E+9ZeQO+1Ig3nh7sCu7QZg25SPLcqSD
jcn5YEonVHqNtnGsRPrTTM2/KhA4BwuxIqr4hbbWkFq6E4JeRDnM748hjRk9wYlsRPTTIDspyKqt
RrV/Qr75F1ifbdYFH2Xd7mRYrcGt3qGhXxtXAGGWkjKHYV5sQMdAIw7992NpFc+AbpAUj/unyYNl
GVgpTbpW+VogyLGQ9j0T66tDWxanTdWAKM3z9mKs0OBH7/OU5KB3EUEkG1jjWLPNjJ5epPxCR/Or
oAF85+teuVakZXC7c6+bDhvq/OumQM7pspjZyerqxww/AhngDRL2n29vostcUUw1CUB0XK5C2PNS
C4KNZiadTD2ObXEAELIN1Z+UX5b0IV6K6hO6XIu4f61TZWtNMqdIDd7+AVeODM/XBBjlZ+ja/PpU
1dJLeDSjU5wBMksq/QmJ+Ve6RhsMge480FfWlLRQBVwAWkxQ0jpfU9FVoS+7UD9FvDNLJekfiwJh
6mbI/7o9qctweLowqecSCBiExLM3gSpSiV6cp5981V8DmvYARZXfkPUBvBo3wZKe4zdIAF9uj3pt
KU2+JvUfviMsvPPpoTcUqZLa5snX5GNsjJ9TdMk6f5KtV37cHuryVEwxt2GRUcH3RsDvfCjEmtLI
rXv/tR+PvRvRlP6aDrvC/2jADmZPXmXfuQEuLzsLcItB/KaxSYnjzgckJG4bHyndE3yMQxvhOxwZ
vgmArTLxH6mGdZtmd/QQLncLrx2FSIrURB62nC0nGAe7DRvFOnpJ9rNP6K9VYwduxNnfXsuJGT/L
YkCtwKgnfRMwhOffTWKCkI+dXp2UwVBelap8aDrrc290a1WZYKyIW2d++alG8lNpo0dEj4yF8NQ1
+OS1jVvGUi/bx8YJ75TPrnxjrgU2kj7J/8LeP1/y0o+rViqJcoxgI/SgNR1lXcdhhplHku1R+m03
ZRKLDyKGcdeq0bi9sy7nbDw2MOWBiSfPrUuvyJmvS5w6nYbvgHtsQl6zLOXCj3+m1tAsXEpG8Ziq
66S2t8i3b0nz/229lsEtgiyp26aJ4vFs9iLJmsCoHHlMC8TjRqS3lhVN5s3tOV759GejTGHLHwFD
X+Fjj7tLd3Kq7MV3ymUfZTu1tTZW79wJHq8NhbylSSQNZcSZH9my7f0UsZvgZKjBa5K7X+lwP3uW
9WiF9zogVx4VyhC2CvJBpQWizh+v2I4QioI2fKoGWSxofP2tqgMlMcV7GOxqq+Q5cEnANUGhb/Q+
33l98B7W97oWV2ZsatPOlQ5VpounpcUhL+4b1zv1YXtSjfbZSMRfigYhIAh3t7/jTNDp914lMJoq
Z1TdEWKb3U+alUlZkIscBzvdmWGy7jxAtvIt8b+ULVgGtP+SFt3Q72Ox8cVA8OkhkHev/H/lyFJv
NzkrhLjUP+e/AjgaaL1+ONZlpWNBBHbHHDvu4yDwj1WmWSs1N+uHzlWwOgLOductv3z2EPeYGs60
UHkd5nVX6iA6ZmXaeBxNP1hBgd+N2rB3pPULEf6HqpzM0u4xZa+N6WhT05pVp0k9m3KOAKpNZ605
+rWKU6iqYYOpL23DXhWm+WIX8evohvcq21cHtYypuk6Pj+meH9sUj4JI8nQcLdX31tDwxVIfnXE/
BvitWyDQt3oFGsiwPH99e6NdeZSIwWlNa7STTFo85yPrSuY6wNziUwC/ZBVprrtqDOwJUtxk7gx1
5fhMAaHB9T+t7ryLEMGgaRCU1o+58L83ooB95lcflal267Gr7wl/XZkYjDyLAhp/mdLb84kZSRXp
kHicI+hOaysRzlwoahofJhHK/e01vHY9UZ4xp6CX1jvloPOxSkep/DQ1jGMP9QcTs2rbxvXeCYCk
jOINjORPdax+lEV/jAW/QO8+VWF6j/t6JaKRVAskaAvdMcx5RsqzEzVJIcajE0uUFZpKlVt7aP3H
tMrEs0EJbhWj6Lu8M/cpxj3P5Yl9QV2QViAkjQPR+dytESgjLJ2WY5JUnwDVuo+FPnZ7HIeMl8op
TKiVefLWJC2uhrCal22EWWU91N295/3qAvDAm+wu6nHO7BAlkdlgeBI0R9EOz0nqwuBWoD9AufMA
rCqT8ZmCU7VpYgoZPNpe+IgHDEYn5RYw6zOkSSREgS+Hbvhxe40uawUWcIzpVxFv6vo87hhFrUSd
IrRjYaCm3gTI2OcCMOftUS6L9oSxFvViW0clnfLRbP6mFkRJ2Nfj0cRnCeJJ439BxVw+KaMCZqDw
4JzEZv0GxXRYmbLN12pZiU+BlWR39sSV24wEzAFAwLS5uWfHIbAHqdqot5+cHDnuuPhbcwoA7ym0
R/i2j5Vstp4YXm9P/8oiM5Qwfyeel6X70A00iYuGcTT02DhgumU8aaXU76QN1xaZB5kXkcYMl8v8
SSokGYJqK/URb120HKu9Yr2X1C3C5nutbspaechVe8l7usQU7c4XvnKBEgrQl7EJQSjRTlfeH8Gd
phZZXIyxetTj5ocIytdchj9cq9+2Tf3r9mpeHYoSnUoXgr7v/Eaz8VlNO78xj8koXoyw2iVhnfEC
ZrsQotO/3y9Yl1GW4P3jnZ+X0seWmr2nlOEr86uPTRN6W8TZ1S+jqLjCrM7+BK0q2YLfxMb49jyv
xVnsUoO2LmgU0qZZCq/wnRsMZ83jUBbtc9EMwQ89Q7cCskqzDTOoyuhDB09jo4ljpWsY2Q7FuK2T
IF4rAbEXZjr9C3pP5Z3o+splBo4LbKROxYb3eXaY00GBSVh1xtF0PMRyDcialpUvdBNWJPLMC330
7iQoV0e0CPQ4twR98wfT9ruxluMwHq1Af6hj8ykv/Q8v0z4wLX31BxHeWfprWwy+Ck8VBThez9lu
7mi1j2Wb6ccAZ106Gvt8jH6obb5Fh/f99le+OjVnuo4I3k1KfucHZ+rnRt1QNEdorfWSJ6IhVXDa
n1psjhtwrZ9VjKuPt8ecfv75u0j9H9AWlVuTyc0FlRQ3cGRmdeGkr/DuqOWLxMFATZzN7WGmfTAb
hhCZSFWCNqa/Nk39jzvBaWqA3FZVYg3iLwNsrSVGZsawsmrqKJ/C9HOr3dknl7c79pN/jDj9+R8j
4p/c+Uiplac8bXGWHhd11C1QWFh047Ey4qVf3LnZr6zk2YCzo9DllZoCYbdejaJ69RvH/DSJm68a
t87vTO3yDbGJhSl3ASUg75g3wEBUIU6tRfnJLIW5LhElXuODod452r9FeWffTNDT5g4HyUSSN7tz
0hxnhE56xQmx/ejQV9ZXv4dN6w+IVZW+Fey0HJjikCrxKsSrC5sixxt2MWyd9y7wKWYC3NzAKo4O
tdaX+9aKxyVELWzzCC8XYd5krx0H/LuVdc2XQlPDJ1kH7Wuidc4SVh6GfLgjYX1Y10ssOSEFh+jO
RzUa4a0XG5sCrvemAOSPMnjg77oha/djY8gNsHUHYxk0iuqu+Muo8gZnqTr6jFJO+sv3AXa2heq+
qLDqkcFS7fdAiZDjR7Z7nSWQ65LUlk9y6DMsJ2EAlbrGhZYW5rMnSrHPfE3/Ijv0EGL8sLBPg5l8
QtOgXpo4MD74pVccEtUYPqVNjhS5KvB97oJmhTXYvbbE5dVEvZMqAtVWkhVz/siPSRY0MSYZp6Al
HSuhXUz2S8e4y79jPXPn9ZuDdilLARek5Q+GmhqyOg+XCtD7XYrM/skfoIBasKKX9eAGqxT3NCdu
rK3dJtYqSvpyhzCXtoW7rb7odVFvpW+ZBws9i3WTUUYcmyI6WoNnox5R698LN9SnT6gvqzywXzBo
kvsYyY1DLyv/WWgWhoWGny/TprFxb62bDXy/6M035bjsKp2kqUv1rYAOeqcQerm8pAyWyRng2qKq
MLuzEqQqIlhNFctrVovQeC2xWEG+UDjDz9u34+WB5g0FKjalZUSG8z4PcL1wxC6ofbVCZMa10e42
Dfodd+7g34po8wM9RYVTR8nQtIs+APIrlotL2wnogy6W2eBZmNFb9SIMqVI5osL2oGzlBs/jZIUw
bbpFIKFY0mnqty7mUU99ZNfPpMbpu9E7VbBQcAB7z6I0iBfoVwePiFwpRzRwPjoVjqyboGONyKR4
g5mELg64xLWDa+CuKwI8yqts+DWUtLK0oB5/EEg5KFCqcKGlkn0omEncA+tcWWXUbab6AeGDrmuz
CzoQqLIkVj+eak396pFxeLK+c2deGWICIxENAfW3LtqtWlTpiRw0EHgQAQDFRLDshjt6d78jnPPP
yJWM0swUAWmXVcYG/9ZhSOzw1e8PEf5NAmoThJtdpsZPsnyN1c92HK1iHbJNG+64Ux9GPBNv79jL
s2FzLIC56lNoBK/i/HU1pRF3lhGIVzMDTdnVO3/8hs/xhhf54/ZIl5EDMZ4kT6RFwFmcjxQ42WCj
mKCelLLwFkKp15lef+cW/pw5zRYDgUfUVfZJAhX59sAX35IqBYAjyxYadowo+55PMc4tL8QzLT9N
VujkT2P6WopyXN8e5SJqYBTeGHSXwGtK2iHno8C8a014awmBvbv2dHVd++GLbPI7CeG1yVj6VBOe
4IDOvDI9oNNDUhP6kKgRlg3KIjxifOLcCyZ1fu3Z1pxmQ1uTrpFJAWHePfAgD+Mh0aZHHQceNBA2
VeXj1eu8gQpta/+xinBS1fYIUD4Z9mcxyKcEmCU0P2qG9Ub3PjcaXuPJh+ZlaNMjyJduVBp5oIYt
GR718QMbX/63WN+R00w9dwnVv8WAXDwqxguNm0WE87Ts803jJt9N+3NmvaOTg99ZsIRw/Lv8DCVv
x78p0ndWZDyU8St/kww7O75zqV/7sjaCbFPSpk/ttPMv29S4wBWt6hxbTAbWAbKiK2lj6ucXTX5n
E137ulRUqKc5U3FvDsptXbh1mCaWR72KvL3aFP4O2YF7NTT9ojHF1wVu+JuaMDVAZ/lJUfGGu1EV
vEKDJt4Yeyy4QwOwJz6Gqx4LOs3c4Au7nWJBX9bZ3uj7dhV4mb5MQY7Bguu9L1WvBI+KlbuLchzN
A8469mKoNRPjiaS+sy4Xt9T0g2maTlEy8N55qSlM8Rk2Amkf/VZHwC5VX93R2vkFkGUFo6E7F8Zl
Q3MajuSNxh3D0tQ8/+LCidOB1889xunU+860RtmhfCRfkaz726yx6cRuqn8qLdQXBKSkF8OPu0/A
OswVYn2wcniBHyycvbtF4gfuIaui5Mvt6+baTmE16IfxTpmQkM5/IjpZeTRWvXqK/fQZhaO3ytb2
t4e4tugs9xQz0W4gfzgfwqk8Jy2jUB5pXW4Dp9hKIzvGENaXIefg9lhXpmNNaHcwlDQFLsoPmAji
3pMZ5jFLkNMzEURZNplp3cm3rpxkSwUHg8jDb6jb7CTjHB0ifZDKox2JaIkGl77GDcla2trY3xnq
6oRw3iPhUqcG7GyoWC+c0Y4ZSiuUfQmwoC2Nf38v8fl5ckjEJ3DhbJdmhY/ApdmbR7sCsl2q4he2
sTuME+/sg2urNiHnQLjA74fVdL4PwOrFGPkBUq4C7E+VIWgPceM0T6mXtavb2+DKUDbBEHsAHNol
48KEKtyHmmLQ/+t/eWXWU2JQN1K/h2+ZfvLsebM51tSveagtwDvnU6ptK1cj3ASPTd5tc9erl2Ji
1yVJvRkIhZd+HsPkVPaRbv8vFtPWeFMnfC33/Ozceqldp3GRucdBWslatsWXupASwwpZ3hnpEl4L
T8vWaSBPJVzKx7OhQvzqg4EOzBGRDjCuuGD5uCpW+qlC6msRj9L71mf9uCjxXHvP+dNdjf/c7vYX
nQaZrTRM3Yk/RSpCZjv7EW2cNvhqhtZRtt1jlFY04RwMWmlgK2V7MNvkdHu8KzvIAvHhkNgCkr7o
Lzb4qmEEXMqjOQncKH3x2de0lyaTf90e59q8QChNXGQSd21eG8ems1cydExOtPtADiIA+tND8q1L
EV/mfAhcYW4PeOU2JkqHvMzUyPvmb9IgkOzCpN05OiU1xVQNglWOr+5HqozIIhXiXgh4UXZj90iC
SWZIRItK0fkR0XxLSdF2TE+6/lVv8hdOAgrqL31WIl/XYN4cif/NDGkp8tYgMEG0dT5iMolRIfhp
AXHNitc+yYDV42p36iuKYzha32tvXH5CbFRJfqY3h6qpPV3hfxQWS8usAwTFopOWDV8IdpHtrBxk
FCS235E3KT1tb3/Cy73JgJAFQBZAK4Q9dD6gjypCgS6oeiwzDW0pJ8B5NAmjZ46j+q/X8nyoaTf9
Mbcpg0BxqQxOvhDlys6TZ+BtdYI/VaW9357V1WUkSrJxSJnu09lGUbHC7Dw1iV9tDf0ZqsLgxj97
irczxfDLb+Q9duCd8eY2JEZItgG2ST/FsaT42z8gq7zVO2fakv1KDcs7OtmXB29aSgdUNEjBqX50
vpShwF6vdJv85HXx0rG3gUCUkQ5nl3h39sdlzMBIBP5TzAAycX5XdjQyq2gwqtNQeurKDVASYpPe
CUyuTge6yhQ1gEWcfy4sC0MUegBZKjbOfWXjv9T48C16YE2xa9x5g67NiMdH1SFg86zPeTh0jc2k
kUp0Qiql2betluO+aVar2zvwsklKn+XPYWa7PUQGsG9RyDlWGFEWyUNBsjrW9bqIq8eq7haNrJfQ
55eF8w2J/ztH7fKiZHDWkekZOAvNAcB2rwd44UVIPemF3HeVHNd6L+OHRFWyH7YZ5MvQREgx1P6L
tPPacRxJwvULHQL05pakpFJZqbqruntuiGpH7z2f/nzs41oUIWLmLLA7u1igUsnMjIyM+E0fb3zd
taWkgovLkSyiwbAM0RomnF1gReBle7Swff9dyzq816WHYIKnfPsbr441079lJmqBK708BWWtoJ9o
+uk5qLOHtMAJPi0pFGsPjVk6t4da+6AUa/7UNuEGLN/bsemZLQrP+WlsXTM6VIUbGbNSRqO6vrdx
GlbHMkHrzJCSuS94OS20sHkde6l85uV6l5TKh1K07ylS3o2R4kYfPMl+sXHK176k/teQi8061m1b
KtKQnAsZSxAKpZYjIEceRdUbancbwWv+/ZfpF2GL5A8swpwRLTtM4aDQFAzLGTQ5QCJu7hOheUV9
9t/vRIPnMkUFOoLqVYnNFwK5ttpCO+OJd9806bPZmo+xlOxzU9047Cshhb7FDN6WuW949lyuWKoI
RYfBfXmK8qB0xjQObdpEG/WvlTuGqi/AXwngNBjaxbawfCNDu8+kY+YZ1b0Q+9bBl0rVsczIs5Um
tu4MkGt3t/f9NTaAZ7xBZZtEGejjVfegKg1LSEOzPpvYe7+Xs1KzMCEqrNUeFhCxzEWOmfFL2Sna
HvwlAgxh6DkW1nKO2Oryi4brHBLzRb9Rc1z7GjSoACdCK4Cwszj7qCQriRUEMESNcicr4yuOzK+t
ruGfK0YnyuT72x9ibYlholB6n/HbV5QVtI9ngSULVey+/6XiwF5X9dfbQ6xN6a8hrLlC9ld+1CiD
HFtDm5+jpMmQctAzpysbFPzxGkDdtMxeB27PjWCzOuhMrlJk9hY52OWgFlrx8hAkzVnHx8wOEEwU
Ssr7d+iu/vAHb+Po/7HlWZx9gwIRR5/LQQKldjkcma1owXZqzmj+fvG9Z9GKn7NuoohV/rSy9JFS
Lm/QfTOgzJiP0fwfxxY1QopVlluPYLmr756AhneRaYhtZU4Vpx9oNr40Q/4p6rJjE3yQQT8qWneP
MPCdp9HlS/mGiXoSa/N59JWXTDYoUsNlNuiubkSCPzWu6wnyAKMyyBtlef8ViAppwPjzM/A88QE5
MNFRPR1bjTgaDwE66nde1X8B2iLtakGbnBjz7h3SYaLd1jjLSe1oOHEx1ralQn9SUKx+SIwg2viZ
KyEY7DZ5MfRqWb4CLDaCrqN2nCrnNKgEVw/a0KVDXbmR3/9vK8gLJ8i/1Z+uO0oEehm4FuVqak9X
/D1f9vQ4DrP0rEY8CrXseWix+GjGnZmEgG1BJFZjbiPb8qQI8T6ekvvJQFtRiXa3j9ecEy9WhvxS
pLU0i6dAcrjcemaI0F2oN9mZ0gBCEsFRNocR4Tm8QGU8HkjIAsfS/btxk/awcsboWlDUpupGN335
TEaXy4/VIqrwKX/Tq+rJC35p4+QMdBnG8tftWa6PpULwAEh2XYNt9dboaojEZ09oNJfTXQHCM9qD
lyaKW2m56KpduIUzXinrSLClKZLC7ACBuYQ153jYa0ZVNOc+7KR9ORuzi1NlR2L7ODdrOmXInk3d
r+2kfROGjbi5srD0z+fCADUPiKCLq4BCktxX+Nucm16/n3LRybPsWzyN96URuKEqfkNctLeB121s
qJVPTerJN6YDA1V5mad1A5LRKVfgOQr85kuDNeC+Kj0hssfMj0CtIN83+DjD317glVSNrg8tdlJs
5D6WD7IuTzOxGCbv5LVedYfK0mD/wSh41cDTjA7LxsW3Oh6vv7n2qREyFscmGElT21EQThEOPGO3
04Sn2noRm2rja85/Z3E8qTzyXpl5UcSJxTgV9fVomIBUTRJLiMmM9rWpRvHbgGfyRvRbe5tRzuV4
ACWlyrK8hXJZFQz05ONXnk6l5lhykO00lJ+faKEIj01qhLu8KZrY7rpp+hzEeeqKWVU/D+KESvbt
9Vz/MeiI8S+ZI7T8MbLSGZEVidkpKWEBoK+G5M1Y93ZVmspOUrPJ9kVcapQSvJLu1f6T1CSZM+Im
vfFLVt4dFoeXRxuwXjRP5v3+V/6hmknclQnqUghbaS+TldnWlD/DIOxc2U+KZ7FW4z2M1mwjlVtb
edrvc4EUJcSrXmZZ4/LRITt3og78YpbpEXzC0c+t99sfeu24Qv1FdJYjy7NgDiN/TQ+ogmIQgrIT
orB2V0fnKn9R9CejN93B30p0/jjnLrcz1lUQdyyC0xX1IkWFHp1UOCVG5ZkvtF4yR8b1JoYDbPo/
SMgwYYwBVmFDER57AvO7UVVIFMOzt81WmNCrD/Svep0r9C47DEfSvkZkX8Zx1o6SWDyKStm46CA3
bpIbLeAsMSx3KtwcaG5G8yvoeuVhKKrUGchbH4xeRWhkmuL8R133YWPnqK4eOl9E3qUtU26iHnMj
YfQ0Gx5O+0n3SuyAE3QXun5A1GsEDO2gu1rex5mOLMEodgcKDAMZKrqIPuo4toRCx6HUfP0I1t9z
IZ8YB4owzX2DMPbh9lquBaW/t+q8lf9eS0PogklBpVZOfOE4h419rMnAU8z6R52J+cZwqycDiT4W
FAqDtdQEBA6jZVUfCKfRK75MuXdstOY5L/YkuaNNueMDTsx/CIccB1qcNH2pei/y8hI3RAlHgRCO
XVWAWASw1KnCcJADbatks3b+ZgWCWeuIw7Fs22InUyaWWEynNFO/I6yMUSfgjaiwft5etNVxqNOo
3CJ0U5fxJZBlqgsZtW3kXMpd7YWaM8qCYdPK6P9LhAeINXdvKTJcpVzgzsJ0Fmw4F01GL1J0giAd
7HTST8lsdKJmRz+RsPGqj7LmHSAjb63fHy2+ZQAwgHXPXQNIVssHqgnELLSKyjo1g6I7tdaML7ma
4so3FuMPrVOaOwwJxudAxhVrilLrt9xr8sHiPbOrsFd04jFTz6EghO+FHAtw38T0KPqC5DulkjQb
IVhduXznDN1C0xJ8zfLV4g0heBp6bqdJGNI73yvqB72J67vbG+A6AtPntmYG8gwto3l7eWozJVGk
0uuqczOOJT4C+b5HDdWifDEN+P+UG6f2Oi+8HG6e9F9BwmhTodY7sUKfuhYeor45hqN68KIptPVh
/AhM41HK82/6OJobmggr+fA8NOg10CEzImJx1xg9YhbTrFWAs4WjJ7Ldxz+VRHLExhmnnxHE1Vn4
oYv+9TJCQ2PHzZj7+Tk/n8C/Zoy+dIFomRWe87aci/W94uC3I2/kCdfBdya7sYTIcyH/ssSuaX5T
60Ul+WfMpHcFqgRSLxzEGHuKQN/YMatDzVQjqhOAK5e5EcmtWbZeF56L1hQdbidH9LFXU7XoayGF
G4NdxydSQhG2FmgPMFXLOOiDwujxloi4VOQXTzQeGoGigYSI7+1jcH3YGAe8EOGdWhIOZ5erFMqV
HEVhBEcN0wXbnPQHTAv+w94n2UHBjq6edNVnR+03zQqlYu/H2UffpL+yVKxPqjjsqGS1mAr4GHAo
wQF42+3JraSzc2MFlCr9h/nfi9nFpJhATHLjZErC56zuYd97zhR4kS325dey7vId4Pq7IdT3atl8
lRVv4xDMA1wGXn7ArGphULGkuLE4e5Mhe0RbGZGBoXTa5oculaj773vhnIBnvT3blRDz91jLkh0t
lRjUXaqf8kx7qL0JMANeVUD/MF8d7gfJesnNEoraFuNl5VwwLlVgAHNs2WXDzOpSiD5S359DKTIR
uO+e8Ro6+uh5IwXw9fYcV7YrN/YfDXPgZ1cwqDiLYbrnln9uh3L8NIZV9hI1cERvj7IWMlVEQdiq
NPgN1NIvTwV2YaY0qr05vzNnRg3/SIY95mkBlbo0Fm1fwBFTjjdw+CsrSNVgLkmi6Up7ZxEyhVnl
Wq7E4tzqX7QpUuemjlz/og4J6PfI/wiTLRUMee2LkknOdQOJx9Zyhya+KdWZgIarCcTm6OEwYcfT
hG9roanPnlLXbghXyxXVNH1D40E8dlAewXfquIUGSfAYA7LgR8Yd/pF5gH92rh87rmvcVQyY8/Kg
4+sbKbshq+xYQYe27zEOSDpT2ogyK0eNrJFXO3glApkoX66ZJiFujomodOKReE+Euc+j6M1PxJ1e
F7tS99839sgyQlOwpAU96wGS213rw2p6WkoBlPbnzM+emrleB3cC5fP7Mf6k+TCxfH9HnMNIxb+v
qYPZ+CvbtS4FLt6Md9B0NjatulxJfpABPVRFKRzJAlRxLz9Ar4eZIHZ59ZSm/WMWY5g7db9rrd5l
eXSXmN0OCbHPat8UDnYOWCXjnujAUFae8TE6B3E1OviU5O6MFjAi76saKMFHVJjvrRB/okb8c/TV
J8nyDil+hgn1WgyCudMbGasiQxgxhjcVPGS68mxVYriHU/URa4Y7hNo/YTg45NuYxAgDjl6eU4Xg
F0dPwbIpCd4idHigxEgfUWJsYduXq4QGPXsaPin0GWgKy4pRJxh6N0lxelaA6kpSGdtTFx0Dpfp0
eztc7755HHBAcyPhGgTBt8J5I5b7syo1r1aECy3ulff92D2Khf80aZuJz9qAs/wzo8JwIV++XG30
HHBqns9tqxaPYes9tyYOWBb2zA5OXqldG82GXNB1nBdn3RED9VkAc1cJHUgVRBetwDx56gipWvpS
Jy2tAUE8Jkm7u/05VyLwPBjTgkPJHJdAbwHen4VtqHlq8xN46YdO/14YGKy096n0joNgM4rg5seN
ltDqFBERnClmgNmX3WADS0ecGKTuNOXTEQrQIZNUtxqsQy3m/zrBQ0dwRqWCZiF6LNNjX/QED1n0
BkOnyAlwrrVTrT0JuBRtxIWVOf15S/0hicKgWzze4YnXGGrnQDmTTvOdKtFDGMtldsS2a3BQ793C
e6y8NikViKijofPB/JaBKDGavPfMXj3x7gqfSsPXzpi5p/tCrms0YA3/ESfv8L7VCv+xwGXQQZ9d
s+u+wqEqLvb46zmT2olO6sUJhpya/o+oJL6bIvu7pVS9cooodJKbkiUibbO86KWJMiN3OtvM1PZW
IB+KpDgauGXYwaAc5KhSN5K0tY2NHAg4ABXYKaCcxXIYwzCo6sxpqq2heCNLUgS7DJTyFSyhJ9gU
WHD+EOusPjSVD5BehtD+XlTVFrBjJTByTc5PMxGcLS/ty/iRJnil1z5IYsk0PrRY+sD4GnBH+Ov2
QV7bfRSScVqBOk/WtMikYq3vY6mu83PaNG5slAchVdxOihTbwK7Q+Q+DzbitGR8NcX6e819PzpJ1
69tIl09pW3r4gbT9AQswzKsAddhDAhfv9njLG5fLxZirxKS+8CfR0rkcb9Dz1FQrXTm1dQY9NKq9
gy427cYbYmsU83KUuIf10tY8/6ocI8TqNdXeb0/jOu28nMbikWJ0HjJdRtwiM1y/GEYf2SWkRvoD
jlSg7lRYHzR17iDLbCzXGo0E9hQPUHwkoNYtL+dQy7yWMzmd2qZE9CRpxXQXD4TaXOyrHzoeJIcs
8KxjDRQUwm837uLcKu8S+m6215njDqTesLPSjBafBbdE94Lq3196/C4q5wSHPwZJlx9fjQ2/8qOs
OimF/6kuIuxohheEET8ZSreBqVlbBnrB8JvpqM3aRZdDDf7IhZaJ6ak2vV88zPea2kKtie+mpnLi
tv09NBL9vFLeoFmuxUAAHMSCeSdflQDGthK6LtHF01ANe68cUImpVXtKMVaeJuu1i/t849ysjkhh
D9kU2BmgWC5n6vnKGA9Ylp/IJtLQVuQh/66K9IRb0fDc2KwrevNDtHG5r31fxPuNWdWEmS7fqblR
ogNaWvFZDelo1SqdBAPlnQoi/ewAORra0VNxzSzTjYHXQu2sPcE7AaLLVZgosB3N05FQa3pK8Y/U
DNGXIhgg/Aub0MC1cMtFT2cfkD8o2UUETItkGHypFU9yZPzu4T89lhHO88YkSXd1VkgbM1sLTbBG
eWzRjkAGZxEAYaOocmP28snLua81pKeOoH77jVRpdVKorlBDwr3nCpHbe92kwE+VTiMykWbuv0Up
BUtQDBSmsVvciEqrcwKuPZOOeU4uARK9FI7TZI7pSe094Dvap7jsP24H3P+FVL6sC820pFn0HB1s
GRDn5QmIy07yEjNIToUqRE7aFZat4dzqaEorHoRB/cdITcvlDZ7tUk3FNl0WPTedxu8gIAfHU8wU
Y3lphvh1NiLt/gMkxN4p8shyyiiTbUWAgVDG+TdYLK0rtors1oPM+9SA5o6XX+zg7fiGjQG4KkxK
67iI9zhM4LTu45yhlvmwEzv5jeww22NzGdD0qSc3NK3kHuDTHw9cVqBJ3yIBvqERYWiqpqX/KEe4
6lhBhuWnXgZ2XOi66zNRp9AE/BV7b3S0Sql26G1kdpYGuB8bUerOnrMYCCaaLWIoDE1WKZ069L/2
ep85VtD9bATMDXvNQ1KxHtClLkwUF+XG6fT0w0xgd6Gpldl9x38LdPM+SsKCeoQgOsMUC3aaWa+R
3p/CIfval9FrETY6FjWh4ajddK9Z3a+RVPNoFIYAlX38iafrP8nIjTT1zc8kk74FuYTQN83FobNw
mlWrryBwQzfXKpas0WKeseKXMUDRC/7zEx3fBxM3RegSPboAoyw7UV6+mIUp2MM06LZg4vNY6lV5
6DTxU4FTmT1OXrCveEXSfsBIQLDk2TfZF6CtZZ/TetLtsDdyJ5LUbmd5mXyPAAvGPjSY7UJnCdgX
z1VlfER9ACYzeksTS3tCuXO0x0ijVONFn4FxvuWZJTpJDxUyzKonGW12QE5ReVSwZnWr1ptgXA31
sRwyHu3im9/q0+dJLJEpGcNP8BUehbp5BhoRvmpjQ2N8GJ+sQvgsyPJDn6dP0KJru64VjM7rUX8r
0hBz3rQ+e4OfHiSRdlJa+cmrFFjxXUp5rYuiaDeYEuo/WnifBOmPoTbuPcqjIcTtXdiPAfNmEgZk
7qMXKJlrWY3h9Hn178tHMO8p59D6Bz50xYsK0tDzkepQT/6AeIVtFHF+9Iqi2QVRDgGyqmq306T/
UJ6YVfcp8FtghhCsuIwDIAJ9Kbei6qSZHVIxpS+lvh1HhnbQImOrvPhHo2oRdSAHo9lKQIKvsdSw
kswGXd0JzqVSxtVzEJXFaQrk5j3O6+AH3qbSs563wzHXI203C9dWdl1WymOGyfpTawyNKzZGcF96
+I1Vcg7+UZhit2hM4b7Xi+IuySvKXk0V4PKtRU8h8qSukMnpYcL22M71xnO4LfTHohg7t07BdCeZ
9u+xsZeRdZEtpxG9DuAO3bnpTAf253c/rLaUslaAyCKLRY4GUZbixLIhLqMIYRmFr51mVd/GN+6V
wXitUXvS8/AL4g7IgRem2xviDuJu5Gax/NIQg6Qx2Ako/W2kUyv5hQmFhPY82fTslHO5iWqtS+CC
pdoJRCHRPY5p3WoJciNx4v37yxEVVoqMYJ1XcIuewmukjMrkHDVIGdSxoiAYFG8MsjqfmTU40xNn
Wf7L+ZBsDAV25cppkut9o1RcOdbnKZM/b9zC899ZHAcQLP9vnDkT+Ou5aHieGQPVIy+L0390LOpi
YTrHXvQb26pfCgbTcYlZHFBMm7O4FyRjf/sHrGQaaMiKyIrMthV0uy/Hn0bgtoMgx+dOCX77NfsC
q/H/MAZNX7YFYAcawItvqfaaFnSCD6CrHh0EJepWcG/PYqXJJs4joB80s6aA5l9OQ2+lUYCQJZ0N
gAtJFJ2RXpy4MgBuS827WJdQYYDujC/Avjd2ynyYlys490tMOvkkUUvAOFDOQcZDWThJQXamulDa
Y4+4G3iGvEp/yUr/XtfWlnfS2rKR8VpwmXicQui4nK8Ql1YZx/50RooxtnNL+imF4e72R10dA4Qy
dFbMMdH0vhxD0sVywsgxOFcBXtURNSNMBf3h8//fKPLlKKU49AmZQXZSvMJFZ2Qk/7k9wspRpljM
C4+eDBy05d7oZ+h9b/j+mYzLcIow6XcU5BHNECZtY6evDjX7+s7EccrTi0+mh4pB1SAWTnqUhWcK
r+a9gXz9sc9UcWOoldXh2LLn5Pmpzsv58ruNGQJ41gB6b+gatNcmnpTKcLj95Va29sUY+uUYfVnE
0WSF3gmz5fe6zT7J3LV5P34pZVzhM2FwcmvLg2FtXlQlZ7wlFNzr+ploTiK+FvqpLCrZtYrJcCWj
Eja+3loJFOAVjSrgUNo1VQ7JtKooWxapMONHbwgOkTrslao9hYJxBJH4XFbCi4lApI3K5e/bnxVo
Mh9uETOAhgMVmeFlHOLF8fVLudQtREFOuSQ2T3rjK+8AwWTad1rkYmj31IhAlx/jpnzGdqt1c1XC
i8CcvmI8/EvGmuFkkJ/tM43nmt50LZFNM+1Jnh6z/DfyOqr1bSq63jb9l7x/n7C1oSeePWQCmbGf
3PWZfhe30sMQmOj/qqjDJL2UusiD4TAZ1m4R+pWtKoWy1/tiPMRaKdtCN4ZuiokMjo1C4Gjy8yi1
6ZvcIhI0BPGHHPbP/qhbD6gDFV1UObocq64kFTiTGbBw8QWon9pODjHRkO0mF+XPntSLgIvF5GDd
aaKdjzSsVPFQdtZP+SUd3bxIkQsSJ14oXzNPKe2gQa8Ztb/aQfOh3ReIsNtl6caH0bSN6Ww4/iQ4
PEm0zO1q9EPjPfWVClJBF9leLJY7s2j1XWTpvWMiWEg0s8fwoTdTD8SrVPMVnwKczcQhdqf6QxWe
otnF1oKSge2eQDeNnrgwCArvJgWHYiTO7kNrGNwiNYDuTbV1kJkgkMTc2BWZ7NnoieRfQnjPO8Co
sYOwVgLEzxptTcxTB12HyM3HOtgLuokvTmNB8olEz24SGqE05/8ZqcE/ajEGHSIvIHcqPBkPWTH8
jEmEdC8oancoR29w0tKSaKGO/TE3RdDJTTbucKbGAaCK9B0zSD9DZ2ncUsz0JzGJ0KtHC3mHtVOy
N8vIczUQWntqNr2LiJBFM2AYkbLN+dB507xIrZ/se7IDG5Hh+nGSe3Ff91nkxryuPjUj1StD9SXb
bBLBLhTstX1eZWyqWHOUKQjvYdCrJ7OOtD0wKnmvm15uZ/gMPie6L2MNbJSuX5f0Y/NaTVx0L72P
2QTaBYJe2405VvdBrBQ7eRx8RypT1B8DNJHKrMqOCC6gkhlYnlvkaE41hRHtiZrB0W9T0+lSATcc
3gmuPIjlHuPREuv3uETbqulHd1AFb9eP+vgN+6DUseiHuXJmVo5VISKptY2BkOnQOhG26Dt/iLO7
vIQsqSuQQmWhUZwg5iJJyTycSIe9w/PCcMXc8OxoEBu31dJgj5daeWzpm2NMrDyaBZpqYpUHnxC7
HzCulFUnTAT/0Htae1+H0nfPStU3lAH0R4NSoY2eMBKc0IXcSppoHxuKZ4dtpzgChZlDiLQr8Bqx
fg37sHRzOeudDGnJozlG9Nh5Adv0vHXXRIvVabthdPKE/rc8qNnPlhK2m2ZBtJOEEJJr3iQH38wS
Bw/KblcoE8UfMy/exByLzwj/gZ3UNgNYM1E9TIWJMUBbx0+tJ/Z3mC8HzxFh1p6EEueqkM3Q+Wpo
49ZpYWDV+bsApopbDt3EtkAEsR+NACJf09w1hpjaZdvnO3zYh0MaBuqdL2GHYpZmfAAybtpe79Vu
FMnqkQeh/6pPan2XZeGvoMZgXh8txU6qMCHTYzHyCvMuqysccWpaR5/icjeJo7FTGwVddxAoO5C/
sM7Ljo2hJDII81zc5bk4ulFsJW6Vmcad0jQooZsV9p4peplaHUMFjAPl5X9QnsDYOVYA5xu23vzO
xI18aO3O5U5CNg6kGoXixb2u1VE6hTiTn5o8OdJfsEXvcRR/obDmWmZvC1G8u30bXTsfgiT8e8TF
LZ+njQLtfRrPldJ8EtgxSLOcvNQ8aarnxOb42feDB83qD2USnQytJcLzPp9NEj1zpxDCbv+eP0nS
8nKEhAdPABIE1JdFQRcPy7BQQ804hSXqUrYqUreSKb+e1MkcaEZaqrCj8ANmNBfF4MEYjIpXRZu4
vpZOR1+s2r2e4P1t1WA+J+7lT2E+GDiETIItjU3qGMhSHpVEGGPKHH5zvv37V0r8EB1BJ8wpJ2rp
iwWcfaH1QshImhpdswdzPDahv8f9YJfK/g8/EX6Xvneohmhj3PnvXn02UnX6J9zC9LMukzXZ9KbW
sjrt1Ezpr0DIXgQhf9YSc2N/rj21ZjQodXDcW2eU02IcvUHtOatSngXStMcwrrXsqQBpBDmzL6kV
drnTGqlnt3037AZQC0/K0Df7oPKmLbjh6pyBwcISnp+vy9a50OQm5K/AOwW1JdhNWyl3XmHSOBIz
cyNj1OeHyPL7ziArHrAwVRnuct6j4PW5zCv2bFG9E21LRHkOx+9nMGZR7g5JU2pPchgLP6tQa75a
uVD+MwVd83kS9KixwxB0ErZweKUlA8EW/YQXa5h6N8mabKdiBWIXqdlhcYi7dxa1E/qKFAdsqwx8
0Z7gmVe2rJd3AjYsg2TG6GCVTbYfxxBuvZhLyNTXMAz3QdgJnl17nuoWHVSQKC2+QgfOaVsGKkXu
pJTuhDLPfHuI0Lhyey0tJhvxeD9yCMQBV6ka7muq2+cuiJSzVwwGNj5T0Lup1Gp3ZRtIdpb5woOu
9sWrgkfjCbUc+QV6AfrTgC320Zj3ruKNFkTLUT+D0O9+cxkz1ugLG4/vOTYtF2XuGQIcpJyIbtzl
ovh9mHZjgrya1lnqMRjF5k73w+5bgY3WvV6GykYrdqVrCCXg/403J/Z/lWv6plLraBS1EwHzB9Jq
D42aGTQEJMUZh/pX1Vcbjfe1HY7aErWNWTwFSMHlgLrQDpGfGsopR4kWvRT1HdeQwh6RxL8dttYH
mn32KAKxxRcDwcSmA10L5ikep+9F5L/0g/geS/FW33WFEI7UBWKF/2egxXXTp5qcW8gCnaJATpKD
BIfqbMVaeGeWsvQ9Qdb6eyFY/a9CEesHLL/rhzCQjScMAIG8UvY7FASSZ87Y4A4dwBU1TdR73HHH
DSDsvJTLrQWaeHasBMx4xWZtAsFT5bwQToCVyG8FWbibss2wsrahlD/mynCb6MItLjshzeuMXkh/
xh3zAc/6koQTgL1gCAdNbfDzmsKNFv/qvFjfGY3O83oZv7U0TSeyGuK35P8sscGcBWFv76W1K1Ah
UlKhmqsTyxtcSKVEtAZZP9Fri22kUn+KlfiYho1KPMt2nmbeDYYeOKqwhfta/Zxo+yJMRqURxOXl
cWlaUv/B1PJzNpXfKBUm9mRGzyapsg3H9cekD3e3p7o2IGBLEJ6zdjFFwMsB41meJA7G8Twl9Wc4
hW4hp3ZgNXiaCrkjCvJGt3vt07Jws6A2VZIrMH9q9H1uAoM8KWLy06vSV92f7iMUjdNRLG00355m
OCNJU7gRiFYnin3qrDIKG3l51eZqL8UgC6yT3Pkegulp9CzlHo6xbZU8xkr14fW8Z25/3LWYxJ/8
v2Muom0DawNipa6e9CJ/x57gGObiZ2HytthJ8yItj/osU46KOFD7q10D367rAKf4Zy3u/QePZOYo
UDY8lEXpPQVy0e7KlsfvyP9rW82QHWShax4SU9ya8GpZ6u9fsgiOQ6CroS6CBZTHIrK1vP4dSeNj
VYpfpEF+Ta3iR+WNh9mZMvO4+G9/7rXLFNgwYMlZRPR/AQb+vtx6HdMyf7RO2ThZyCPqyqPU69av
wtSCf9qxtjYu07XlxeAdMIoMZ/4KXyuKtIkUkadOF9Jx7dLwa+db047oUexvz2ztUUVfYO6SzToB
SyZT3CatXM+C3PhFPqJM94US0PeyaP4pkBivKv29aqoNRNNamEWzdNYRBGF71UAqtcrLebGGSLjp
L4AfHkpC+X9YME7jLBNH5LlKfwdk+6siV8Jz2fpvld7cA2U6Bon1xTf1r7e/4NreoBVA3432ConI
Is6VZdULfeFFZ7UXrJdZwcRJMzp9xSh7u0TzvI3XzFq4IdRgqgnRZsYRXcbVFMmoHr97ytv+x5BY
QPgrOxA/gOvv/C1B79W58VhD1A+i4LUQSloHY2JlAQ1FOsZonPO6quwBFmRqJF9uf8e1nYifDPIv
80PiqlsUd3pvNMnonz0RAEdgTrbW1fexMX1mts6UjXsESzbuqLWtyNZHRhM3vlkb6vJbtiR2xdjT
KsjV+l4NjGM/cxBuz2tjDGOh1dSXVt7rw6xWUaiTUyZcfp64ES/W1okNweN21ma6ApYVTduKHsay
5w6pD9tTrOxhwHwmlZv6GEd4596e0lp4wpEADhSauHPkuPxsvm+NNYHQP4vUzfZVEY4z2EC701m6
ja+3OhQUA5C8oBG5hy6HaqZa9trBiM+ykPi2Wc++5MU/SCS9357S2qmi0zvrD5HTXvWneg8wFICr
+DVv8t2gGWfJo7IlKtG+qqDGpOW0kWyubXfWi9cL86LRspiYMDZAFKIhOCdZ9SZPECb8LvvSi9Wr
F4+OHJr3QdoWG19zdZYg9WY1E/RDlvs9lyt/miXKT0Yulo+hVuARZNTyM56mzaFPxelcyeGW3+fa
5kQIAVs86hAE/cVM21LOGgpt2glDlacgU98DVTyWRraTOunt9ipeD0VlVtL/wCwgIi4/qonXbxRo
FSVIP7g3RJRokvFTl0o0aTxjIze63pmXY80L/FdOMPRgmlM18M+pEmHsiwvSq4xWFnB2bUuF+k9y
fpmGMdbMA6SjPZPFFzE/k3qfmoJGK9hogN596YIWZwPMDmLf5YK2x8Lcp0V/wkWioPRgvNey9Fq3
JlYWcwX5rppCp8KXV9UepyGmtdPCMpPp0zzS+Ke1DBgAe2Sp/kVkAsJsi+G3JLyXtLOcWXCVCigw
BpQ0bEGLZ32AKhjv+au6+TmJ3ipJ2eUUvm+v5HXUZMaQ5ZgvORdNx8uvKwtalGm1KJ71RD2Qmx4t
Qfp2e4iVlJIx6DbCfEAmCSrT5RiFPDZjSFQ+mUnJGQd3ZipuGSn5Lhoz5b0NO/EkdFP7kVvx8B0R
8uquLavyy+2fcX0mMQSHysrGBeJ2ZVPJHZRkKbOEGdlFWILhBiYJbbCbvMZ3zX6iuSXSp7g96NpB
IZHlWcLbGpXCRQQfyhpnrlLsTjQZv4nmeOg67yxV6gEsQ7IRdK4fZnNyBIedOWJcuayf5KkKRk+D
fAfA5X9ydl7LbWNbt34iVCGHWySSEiUqy/YNyrLdyDnj6c+31PuiTbPM+k9Vt2lZJAGsMNcMY45R
Oj8nOSyrMbCGcKMmNlZfhFzK359OF2fq+X7BXyeIJ/uJNtDZzBqT0KikGPJADta8TyWKUkUPF4Lb
rsoK4JamWbfMOiQrpWZ161bePIeamKmdRj2lGrM40zi6Ju2XXt3EEp9OZSNQjbyCV3tejkYrU0S1
+zWYe2sOciTGfvUjynR9VPffwOXKR8lW1AWaemd+tmUp3UHNAU7XgJ0/jQf1bZoBWWYap47b0SpN
RegfOUunR9rMym+t1MkUKKf4IVJq/fvfB+eS3bJIUWOJhQDi+XToS6E64IGmR7AxN/QMHrqk/pl3
5T//H5cxYVmDoUsg6882cL7qOeOVg3Vfml9Lk32k8hR01XplIV94GtglQBnRQEr17RxXshZariQx
Ugh5nt1EWx02UbJH3O+Ko3jhMoIKig5Szi845c8cRSmnnhZ19vYg0mEPQ9cOt9syTIgA4YH/feAu
bE0R9yGMDe0isPqzgQPZPKapQRZq7uvxyVbrNHRibX5nk0l+slTJlc1y8dF4NjI1rIg/PB+6tumD
jUeYQBKqEP2iO26zJk+mVV7hD71kb3E9SAXhY3G9P5rZ1Vjh2K9yaHZXSsWdejv1FKHNzaDbEOKb
GSJ0rfhBMRdeM6UO/z6uF54T5JHQghF94azK3609x2SmtJtlPOb68io1yV5tlB8tqIe/X+ZCfyXS
uISBxISfUkhn7g6diU4MDKB6nAv0fdS5JbW32NWdgd6CJ/VafL+kKdqEJvDFvJfVcKO2HY7SQBNV
uczoFK2ZPxWy6kkxZ7QZpfnB0JPV7fJuu+LDXDhluVdiZArQjiAYORuTTDKGcd6qR8xz7tp5c0rt
9Eq4f+F8o2Yr1jLO7p86HpXtjJskWdZj0siuPneh5tQHutrA5lkUHK9R0118JAEUh0gAinj9bJq3
XB6KeiqHR83JXOH+XCULurSOEV8h+03LOtjGc6C2Tr9BbywR9S5nesrzcZdisytH2WnO15V8BqMN
Lsm8ybTyyhq+cJQagHtFCzu95RCn/D5fEwjfCWMAIT3C8BOAA7r8gb+6We+yVNqrZJ3C1pydo79p
TJwNZjLV1eqkhfrYlKOyX1TQMpnaJQCuJrBgk7WShrclx1/tadsVsp4d5bjgZExT9YpVvDjohkX1
WCR3aYg921axPppxl6oN6dz9BPUsL3F7b6cPCLblztMGkHSwr1XcL9kMEeTSHctw44j+Pt5ppUdJ
kVLRTQsZWo1CB4GTCKHXa1K6f16I6rQKlFTQ/fxZOk6LdS6UtSwfzVS+H2XLW9YTVH3vf7dNfx4t
FB0IQkBFsm4pBvz+OJImlZG+TPDd0CB+xDduaJ/XcoqYEp0iw5JfWa4XWkhV1qtA40Ly8KfcsplO
Q6OqsH6suiw96sAyYf5W4bSolzI0MrV4sjMbqoDCrF5kJF1L2ahuOyX9iHVz3vcJ1L/plpRv5Var
R8dUr/neFwbEEOILQsYbsOG5/cvAv6hVVYwPnZl9M1vnII/dz65sQsfpn/4+9hfAJIT6n/kS1aIH
UD0b/LlOW0ltbflhnOf7UuufjH7+VdtrmPVGCvWI+jHPQ1D0xYMjS1/nNj71lrJ3mvVEuPsx16By
rtyR+sfuFnfEaUzTCWw657xzSosUcjsv5QNI+70VF1+dJn1bou1oOvOTtnAIixZXAoMROEvVL4d8
i68krj4Djd8tDPeAVCCLBK1XeBN/X5LLmJGAKGQFTMgaPcK21/8DUZEZ6G0/hih2bcHUQiVbJV3+
MhrIIDtKpYdtvNr3s+GkvroJmgS1kb5YtOi+8pjzTWrlg1cmi5m5eQEr9lo50vtmLVOozqV26mqj
ullrdfGGSTEXF4q55V1OKyOMyFdDJ0p3YbY2gz+lUfsl1wcU6+cYAN2itI8N3I+htRbrrln63E+K
2gmbcetnd6ql8dGeFVg3pg2oXb8p6a6b13yXGlMF7b28HmYpcW6bTatfl0JLfUnN3tYtd45rEs2e
kknXNPDOD8N/SWdMMkyULmBSOPMlB9RsF7Mcljt9/IjKpy295jxeuADpP5xUgmPBOnJ2gUlNtLoE
aXC3pVMXxK1mBe2kX0vTXrCOUK2B6Kd2CeXgOSgYmYCtI5yrH5LIvKU3GTIIZa6B/eWl9/c9cflK
PAzGjzzqOUE06Q54TeJJe3Ck+fuWTT/HMdoZ+bXOiAunGecJ/rbzPzqks3HTGsuO1Z5OnQn9w4Wa
Um3UNxiHyu1l5UNSojfFKQ6lkx6zrb7mh/8xaXj61CkJZ+CaFI3ev++5aqudKbaTCOyYdgAkQI+q
5K5jygonGN7yHekd3FPftL8juewq5T4bTrl9rUajnqdARcTBgQcoS6XESCz6+31MA9EtMBnnVGgm
KOT7fHy0YMmpoNbiml1Dd+26V3M7sJb5OPbJvjMbAD8hEqtos/Ju7nOMfpBWQB0qzUPn89+3qXrl
F0097lPlihH/Q3r085YhhhEZYlyw8yAipQE3HiXZOa2w4y4HbnOdNk8HRcsl+2y+t0vLK6Bv5DbH
rg15mQt7J15G5JB/TC0C8ZKn6VcgGdq5p/Z5Y0wqWXLa57m/s7FE72Ed6y469XBkVrm807JY6NVy
wYyZW+CVq1bFWyHMngYZnJLzbRBiIPHbRsWgX0uv6EgFVGE2R2HavpAIrJzeS0DQx+A5+TFnDaAj
3VX0Cv5sJCmY6mts22LC/3sYfD6EDogIeCcCOucHkt4swzBUSnRSzPg23RzF6wjvD3RixT7SIpqr
RFfOn3OH+vyKYqv8J4mLm6+1rTlHJxMVC3eNt1BNOh/YsRtV/akorF2+Ld/zuDr83c5cvC6iY6I6
CRH++RaEinhukn6KTsuQ3JrSdsxbA6GngebMqn0xpnUP3PRUmdm1ZNy5xyMeWCgF0ZAI3SzH4e8P
rExFEtdNRQeHgbaCnUL6b8YmfmBjFzvdSNbg7w96cccIWRiaEmnp+EPwplhtC4TfLJ1KKiposJIB
4sl/RUbz1ugOOO9iG35YihzdDFE17um/hD0azxc2XpPUQKyFvV6bz/pQzB+9NZJDiscpTBPFvC9K
YDMGoPQryZ4Lk4MTDtm7TGaUKPLcJ9FqJanlUTpxpj5WkXTXKrabwu8CaU39TRnNV7CBfmZeo5K5
dN1P6Arc9mBRzr3RBkbspkS385R2lvOg26URGJGe7VSr144NR5bf0h9MgSGdC3ra6eT9+1z90XzD
4sAPg1yBEIvlcY4RqvRCIeedSCc9ar+p4/YxLe1xWaOD2AwTdoyK1c+iVv0J05ZsVjDCRFP2k58l
yRWDduGMEnGDCRJJzMJ53W8x7b6XZzk66XP2lRjzKCXalejk0tKEV5UuPrxyaL7O8//ZvKwzWZHo
lCfmHNSpqvjDas++gtzbricb4iNrSkYRqlfPlHIlRAkU5vNKcX7Y8K/sRyc2XBg7DTe1yGp36gR/
4qhme3WJcJzpjwnUeNOv7KgLO/jz0OTWaaokof77Du6Hqao3zY7YwZI7d4qrIxzDYZjoxZXs0AVz
jOwOzLPq5+Y974Ad0xrIS78xB4a2o0k8BBf+T68We8eWQmm8yip34QzjelgJJCvwwM7zg0vRReWy
Mh9y0/lLaflmHH0nKH+vhjrcIhi/nCzYqunZqO2bNlWvbHsxcGenD34storWe6oG54lXOe8qiOQd
3CLSKbk+f1sk8Mh9kV1Zd5eGlQcU/8E6A2Tt9wnMylFV4nyMHyZjOKiD/Y7y9l0nDS/SaP4a5mta
mhcvB0wW4J8gnjl3njV76OQMSkmIZ53npppoAjYf7NI+TJLzS1ObKzC8zyTC+TBywFBZQHMEZK6w
cv85Usd2U5VOXaldmNAi17UR1tUQl4d0plxizZ28TxRFtFIUNPQtS7Hv4TcThD/xbTJV5g3iACMk
mZMeKqpZfI9b+IczIKenVm+qfVOZ1Vs+gP3s50090KQjuthmHWKRuQio581+ZG9AtKVUCeTCNjwj
XkwyNovtF1rVuAsEJ7drb8KTniPPN2ytehPXNOWjxVbe1qNVeMkc45NmRKGOvo0/4CUiubboehTI
cH24slLYpy0t60OFsf4WwzN6bIzR8mSaU24g7izCIsNISiJAHO3ecWN9WHddb0auiVcTbHOkwRIz
wkEwbOpubvT2hYaf9b22svV2lAhhS0Wi/6anWKVVLUje3Kg9w8mbQ7nodMHVGJ50aSS/KtQxaPQJ
xEBRViFDl4UOzU0/r5wMItF3NqmgVokaSFJBr3tudCytGBUb9vPTOEHY0g67pEWxdBrloIc+hn6K
IC2353kwDro8n0QiDvf9eblKWHchZPjtPoRx/M/iapM2ok2MxQx+PjoOXZF6sLJoO8pzo6CyqT2U
f5W70rKkH38fggtmlyuLvBmnBf+f7dqxUPLOSWb71BhRu6snRw7mKR28NpGYeRLcV/AhF7YtOAZM
L/V+AWg4S73mKmzfRaP2D+iEuRqyxQMdrZW6r/TRn/Cb/v50F45b5lWwGgv1aTBEZ+MqJfqcW5p0
6mtLuUvpLzsU41Ic/n6VCxYWmydIHcCfUIE8uwqt9KXVNEjFTbZpBF2eKkct1Ws/MeX/a+YWVwYW
R2DW1Lappp3jBzqahpMq7pOH3oxvum5AoTIxd+NkXaluXPDZfruOyLH9Z0E6Y5yw9LAXNTaC8AnI
ITGVur3ThyXiaA1K3r8P4sUtABz3M3aGA+tsYVClG+28A2qY6O3DNlYlMK9+TyP4l7LTn5y8PU7x
NVWTixNHFwkmAGKsP7T45KI0Z9XqpofCaNtgIHa5yZRyvpGz4pryw788N+e2BugryFckPxVCwd+H
FKh4maqDbJ86/O+DpZSwyi4oZBlyJR/r0hhekyxffTt3pnvTbDNadBWb3ujRCuYkUjxjrTYv64bR
r2LF8pgi8xYKOeVOtVeYrxCRoM20GXZatEwe9IHTP4nQ/1MEm9ZWaNnrpORj6dKrmr2iZlS6JlWX
wGnpx5WMztnRDLmbugQuNRRzdPCQ9LymnpLqoVqsuW8VcrwfCq3x4F+F0TXZBneVVUj0ke5xi2yj
btNNYKaHfiUxsNnHaJXynWrP6aHKp/LYxGnltfq4Heo+omMrN6jLDrjIXHXUbugVKB7VuYuPaS9R
YZxHiRMG4FholrMWtKUzB4mcbwEAZfmN1uloT0d84o2UxW6mdUkDaY6qW1hBxttyyMuHJjG7m2jU
S7fr4+yWrtj0oUnrwq8kFKXquZegOZ37Oz3Su0A3E/y/LX1pHaSBZFnSwqK08j0VMSVIxq0KdTh1
3E0DBquN6ebXVtweY5qPQRzJFHkLeg2zQi78OtoiSMpWlIyWbAqVWK3C1J4Ln/4xzYdUcrxT7Fja
j4qWeIusTLuNqQz1aO137UjtcJYk+5APNLrKbW776TjQOl0bjjtmjXSMQaKEa2m2YT7bllvWMI2l
ZRZ5MT0zBy3atl0JF9HO1AR9lyZnk7c2healGpCMLM6XK870HxYWR5XqM0B6liPYu7PzQ6lbEN2A
60AIl/GLHNXz++Tgynt/tw6X7BGAHlqIaJ3507kkplW5SGad5q7d6+v8YE254c4D4qAtjax0tbwD
wP2amqT9/n7lSzaC1kfWIRcHU3tm3NW+twQfh31a+vEmiZL3RZuf67norzzhxeuIBK1B4VpgWH43
D3mTJr2x5vYpcVw486h+JtdAp58V3HMTZCIwx0QRCvwhRNltw8zuMa0T6bNxIANgxllza5D6czNk
d0Aiz6mXKhG+XKdjU9ja90NdyY+Fnst7p7TGNzManQ96ENcvre5MwjJtI2JY3fIOx0WC9bLqG/D2
1n1FnSJAdBjevtZMSMRWknU/aZN8qJumOVRxDcn1hDz236frkj/z30cUx8x/Di4zqmPuxp4fWvKZ
QWzJjTeNHXQPUjP7MLdeSbT90RwrDmRRRcWVEXRA5/5MZwz6EIMXgp41DTS9e+vybTf2cchVT2Wj
hojY7ux0eIYv8ZBTXv77415aNWLfIZIlkMSO2Df/eVxrjmOSFZH1f1g1Fzw2mn9khecUuMJz5MEU
06SvZ615SlXYWqHsddVpfrHt8l2KPX2iM/b/45HYBPiiAmChn52TOsoG9oIwykM9JQq6F5O0j2iB
hmWejtW/X0rEpgzQ+ZYgJ0biG/YZ+orProYkBMqk8KU9TJQpD5g6iBGkZVR+SOOMnsJiyen92DYF
agMmPCl9M/x0mqi5gRxHupPrsfE26MSOBQRDLifn8JKvpnrbpj0cZZuk3utt+mOKs/c6UqY7hz3u
dvrq3GlyNVUehIvuNJiDq+RLu8szUnHLUC7+0AyNq/SjksKA0i1fot6Sbkdd6QKKfKofozJtuHWs
/7JbnY+UTukhQpEGrVQrX+RmyJBEoNH+NUvS/AhBqrav9bXbTbI074vEWYNkUeWbiTe6mrWaASrs
LcFjxhna2qgoQIp5b2np8Crna3GE3WraRapCoy9aOocR1P8ODtDSr9o0CipLarzGTOIwqdq1ctHm
ivFBSKJzIKn3cZNpT0v/KVVB426IEl4aNL3xfQVtdrDwJ44oBJe7wuiyE1Dc1KvrIvI38vxBTiEx
SNsyc5OYPknwh8S+Ldqt+ZQNXpzJ8s2qDfNJ2jaf0kHQmbp2XMnq+FoChKNZYQfQnLQ7DE5+W82j
EdhzlD2Vq1P6HI8dXBgTMiKxmj7GsabfWH2rnND/Mm662SA6WccmmLao2ZnkF9xhSQsf7k3TTVDD
u0vluTxmUau4caV1fhTnabjF/fpEJ312ABKxcsPtsu9L1SQrENtBPK+O72jwkVTtvO0jcys9w4Zy
pVqq+sXMpnU3GpURaGucFxQGAJ/6mx6V3/tM8nJMKFBorxt8CDGbcS91+aQclKbQn7NsWEKpGL8o
aqJ+hcBl8appdVwnaTWv33o7zLJyWjx8tORQNoRLbp2uX0bJjCBSSOV2F1VQIEeyUXy0tbEmgK8j
wt/K0nA6tvU0Fs0aRioA+2XS5zBRVuL2TZ8hyKMz8Rs5Zf3VqLRmC1I8jOlZ7jPSiLmiM5FsrkAz
Fhm+nDHSnooGWePBmJtbE6llDw0r2YucuGca9DassoTRzkpz30ysy77Q9cylaUx578oN4UEZsHfc
Sha6JlWWfSmdXAe7LBjr9SqVD9m8pbslUyUv6p1+F03NWvt6v9YvVUmLsqu0femXKG67vRMtLomI
4qbu2LkgpHvfAuRz22XtrjJhUWUUojk90kjmZtPiNrT+LW1NjgItnsHwyq7xYU4KdWiCqEdV9i5Z
G3goH6ntodpDmfOmknDaUxs+KdIzyoEz16QVB9xBnn8QTPHzsv7UFxDoohKlr2Fb4Wu2sz9FWSCt
30WVEF4XYSPavcV8TiDoCnny7CHM8tbVUN3gN0gfDcrPMvkSSz+QxDCiKiRAq2DLsNKH2nwt8w8l
g08IL1XedHeS6nBUXkvz1ViavTJ91VvLUxo5aChMmvDW835oVW5QiLhzSipt9o8FitkY/DTX5Z4o
R6p57Tnpq6o/UincoPklw+9uyUc0os+ymri/b4Pzfc4z18Fml1Q8SPX7gwYUuVRQgsvcUfmuTVC8
oKirO/B/F15twD1EIS66nVuldjs0b4t18CDo8aImD6pMwlGmQzOOacqhjeXopFbI46fZir9UkIda
bvEQ3dVmnpfSjerVh0zShbQ12NqC/0PDzoI8Is0fadKxSqNb1byZ1d5T+LgZQ7mSj6GtTRUMwuV9
pGY7FsHemJEihJ/sWVEG+SHO0rsmrmpXNtYxiAZbdSMspeugCedGUP/TvH8qN7ajKukuWqQyjk93
nPLmvtWUux4d0CJyfsoWvBkiU9gufeNajnRP4zlQ/aLZp+p4x6m0r3lgRepeYbgNkll5L5bimKo9
oLjZecqVOshp/WsclBVnrHWLksSkGM+qalYI5Sb30qQB5yZMjFJP1sajELU3mxz6gv7WWa0fUlSG
Csklkp3oeFaBGELNkl6sufRVLf6hNfpOzlZEIiWXaBT+3iE+dUN8tLfqXm6xhEr6UHEL7NtvUW4+
56YCDjwLVqVH/loN1zZ0uFtD+8iBlUVT/ooGuGvYXQBJkmc5BzotWFByUh9Ffd5I5gApNv6FOYWC
iiiNIWplit2g6c13FJfL9omPoWwTZBpcYHMSsvpISYzKT+q4WpnAZl1jQk1PtIZAIb2eVmMJYI71
rW7dw4HgYm6AoLEJ5OwADMBY5nugJG63FUGSD2Fdk8CFnV0xDl1qekPXgXYtdwMaDputhJX5k3J3
z+LSknhXrRZzCc9sNoBfXr14elWUO7ZiR5qwHKBlmrUbgxbQrS/DEsABdyUWK0V9sUaz/AM8jyuW
Po2HrjXZu7EBbzPKxhdheLTZPDEaC2VscW2U8l4VaafDUb0AabDQ8HToc7CoyyfNHAAJGKXYF2gH
WMS/ScbsWeieYGYqbfH5nhz5XSyFpn51ptVnG2fVsEdbGYXjR3n+lcudl8CAz/Ppk+6v2Z29PWLX
GCQGY7DHPYANwdG9eTaz2uXY6kKpUEuxob8kEOU0FG/xRwveurkKelpzhM0oIR7ps1uZEF502Bgd
MXCnfaXTgFY+qH552wQDUbslXtzHrpSwZIyjNvxs7GjPUpCNYWdW2QQQNHrDsNoYlEFgCZXJzdta
lParzPlqNbNYTT1651Sa933B0ZKoYZfOjujqqSXdr8rh0ONu8CMFl5/SqNz0zJTe/GLOODRD1cbJ
kAbVzzQ0bfmWrWhgzl3DNauJtG0lolDfhMJOytLqHLl0w/fCTveI3ZUMFZDL8CjLPQoRaHJMxi3R
pL8ijBs7xk4sPbEapPVDPHTKwbaOxtO2WUcrqndsF9hgCpdHjBZ5vw3xHp0Cj9mReOHEGIc+YL2P
gChLWFX7+QNKvBuDVg4qZFRwvxDXeRVs4KQ2PndMpVa+EW3oIo8IcaUCe1J10mff1ByD0c4/IoSf
OcvcSDqURpyKbSNwHuLFtJ4jVAO5mwyoBCM7SPFrV5s7DT4vUCo6rOgdtwDfOFLHYdQkYk2hkuct
8Ao6JCXAgjQyjqf52tvvTZ+5BUIz8/qzHg6LrrmcMsS3rKcdzW3uFh0tCQGeLtozPbO10sZC7SO6
5SfxtBhv0DH8kNGsZdkvHTsyyYxHvqJL35z1UZdvzfxbPt9CngWFyK2U4fQIimjEM0Qqv3EojIz1
59mDWplYY5w9vHmJCRBtAWBxtNpHX2gP7Z0Y73p+Kdgzrbk8rsV4EqfNxjoXo8J9MEbcE0PK31ee
mA98DklVfUk2X9g+emXEacoOpCIdasahWKqQgWT7L5bEnj9tUM2nu9mJoVR7tNqflBBdfXsn8m+Q
3OC7perLpHznJh048spY9231Jq2Xz3ORq1dY2UJ5k5N03zmqz/s2Kdqvm+w28IYL+1nnqGvmv4R/
Ar2fxdaxlx6+7/e4eLe1k7gxyBzcjOcU67GMU1+MrCRXwUSNhrtFQsIHj5wrbxiiA5R6oYm6nGbM
B0kFRJKHFpuajeBIWTilghlvX1ZvwiTyj4Vuu930q0k6T1Tfae4OJi2CUWhfVG/8KTKNTv4LjgeW
oHKQYLAWvxd2ol5ll+Ivdj02Vm/FxRgW88u23VJdv1Mz8xEfILFw5fdSFrtWbgBYD+NcviOYu+d5
83SDm8h4GeN6vyaCln/AF9tbRkVjBt+/wg1eVtpdjY/GJ+vssYZWN9Zzr8XxYOw3ciKcR5q9j+Rn
RHK9JX0R/p9WdF+NOrmp10MihZUWOmXsafjrlhIHxZbw9iMl3mntT9K8QhK4F4+igTgV5gIbwNqI
GCxQucehbnb1qH0H4AT46FXsu/yezcVfhInoW/tJ+EoKs5oY8PBpyy1LQuzjuvWdUsbUodPSMvCT
K47DFM7/qNgCddUencL2nRrgHb/f8vyBIzTRh38Ngen4Sf4zyn+ZkjDzPD8WlUbJwfwANh1EkhVQ
wAvFQYeZYYxZxMLX5asW+Zfeaie7ut0i46XeUBtc98JP4EE/PVsj5DnpsBT3Mpb5C2tIwZXADZhU
zdedVbiQVt16wzCGtZEdlu5DaBSKbdFmXqXvlO1NjKnYrXwVRRc37/J7sR0xYgkepnABiyXYrFA4
4pSYPg2i8Cwr2TymGszZEVGZvQi7Bas/f35uee2jgbCE74wwT7LJNKi+xafIFoVt0b9K8fOnT4V3
nVXCyV7Gt6VQxErGaG+mTksLqW6x6NlJSxtqTAg/yTXBIq9mVNyJsWQ2xE+NVoilZUjbP8Lt+984
8TIQvohuVPGEIrywOZAZvhjfgN/CjSlcoI4ioyv1xkej11DVjkFPu97QWiF64c/ik0ycpoPUXbMX
E2pUE3jZBNUdc4SDyDlOEpobZWOIWUiGcXKVaXiY7Zz03HKrTP27Y71GyS+FvczVha/T1vT3beM9
v5goeTLl38wlConUd4szuhzKLF7+FLNIfRAT3CNZYbU7yPduhNF2cNYnvFFMs9vblVjrgHx2wiaz
9ngRS5jdKfY0oxqrcjBA4SmmhFy9cFW3Qv/FfduOfWOO9ZuWHot4vM/M/KkgYGNvwSkqwiFGf+0+
WL/sFd7PuCFqFmAUcqEm1ITsnYNsCB9vwsFvh3Qv2otZgRhMrQQomKUfltGxjsrbtXmai+2G76gl
5wcvVqp+qOhxJ4OxYyw6o3rB+rzzmxStKJrKnvnrBHh8iCdPqZL9/04U2h2+iz5k8Txr+doM7VML
AlHYH/6JO2UExPmBhRxixWehc2yIFahM263T+2Lf1w+8iUx+233jbZwFJqmg3PmpNML84nkZt+JM
0603BpfH44RG3IwOxDBLpWOmPFWRsnfkH2uxubBm4vHYPGSoyrcOVM6saLY62zOqP0z5CwcsBoVt
L1YSLuBtDvOtGIBh3ImDgU5oPVsC3pBhf/hFJDe+2Mqszyrkn9cE6n/llR+wlcJt4t8mrDpPEq36
Fyrrbp3o+ASH2JnvzN4IRBORk/ziu/LxRhyZEWGO8Yk4LaHpzoWHOmH0BpUWcENsL74St+HfyFoc
5dH6wd7kC8SyAtiHicJrTacRkNIb+ja+lX/j8dDN3TANfZG48yzeXs9fARgJH4pP2N03exupv/wS
Bx4J/s+4kUsJI8OzCH/dMjcRjnIZPs0lMa0ALsScILzgJtNr2T8LB4inG3RfBWg4rRS38L7wcXhG
KLq9glTCGj3rii1mV1xLjBq+HmZAvjdx0Ul7zYTkwolzzMET1kOsU+aIZP33cWk8Au6UVn+W/Odm
MW75vLAboxgmrKgASjFUiKlCiBgTXpleiic+aIs3V0kolos4v2GTS4iPLQHxEwewkIP+Fwbd0mpv
1N0OH4QVIQzoyklXEThnsxJMSLMJn1esPgZVPAN3zy5e1ReGR8RnNUwB4t4YJOH6Gc2NOPBaOxbz
J5YnVgmvrWJozOwzYAKeIuzTQD5HHFBsmrmVyEAdsbSMp4pu6ljfyUkJpvhR+XdJiMkf8SG4eux0
vvA8BgPy5fxlGF5nDBQcTTvui4Fu0IJtCcvFQuaA4b7g7XJN9DVTpSVo0b1SRvIE+aHy80jkI9yG
XMs3fH5EG5ONRLvqcUgyYgfFG1cSvlvAcf/vxGW4F3xpn8cPjDwzk+n4Vp+njXBn+TS51R3bQtMo
8Gofi74b9cQTj2tId/nWiZXOFPMOESQXhgaF2Mdi1LfF9GRN0yFd1B/5dJ9lzecJPhp4c62iHJmf
ahteEdp+GrMnm3OSJgZ/bgnlHtcI7ut5vLGnUtgDndRTbGTf8G3YAMLpQbFjJ0aF587W3BOxpJGq
lbuMjb9K1h1xTiieWm4J55fQmI3ATM17Ho+1om3vxACAAcx3fDYcdsN+mcEEMWDCSeSCi0FyLnlG
6lbEDf8evDLmn9FgkOqo9PLYuUtNCVeb2jEGig8pUF2znpNMFf4DMApXGDDhkTISsGRjLGyxuvli
aSSWLhqXb2ZP6tOPZTHvxXrDa8IeRkZ0Q/i440ybuRNMqzBIkti0Syh2uNgvEfzgItY18m+0Iolh
Ii/vKoVB07r9j040FSnAtAg+hJPAEBfTvbDuJu8S35GwbNgE5lL9nCYzzGvtYKnWU5aiLxk9stT4
Rsg3N89ssjexYDG86uT4Fme8qnZ45stndo7tL+6Ga5Tj5g+Dc+r0Zzn6WCBnFjsVHnEw6e1dTGwv
MhsM0f+WGMlCb1DJYGLYRWrDtl5FjNrZeAXDEcM3ab2gEG7Ip5Hhe5JInjEAInCqUhqQdBl7+7nw
tJNOPIqxg5VIWGxmckryg8hIig9bY+IKa0iriLj8IkUfwkmrARFiXcQUcpqw5juyN9nwLF7mXJ3Q
ZzFfte7U4lXRStCYsfCjJvXRpIIIPyxKQK6we1FNQ5b9fZ1beA8BFQyhWBFMs3jcRSufiEJIBD2z
2JiGRV1exUnYrJWf5nHAnRT0hdakIGQ4PMY8IqVk38CMzw8YhYL0nSuehDir7r4nqg0ZtgbMbvqM
duDAEM5hsXU7TlkoyH9CkebVwg5aMHtHvacT5igW3h45yDUthfU2SVEZURGg3vqSIvADrj39MCTj
BzMP7bQvojZWnVUZmOXSFXYXr7tZSLx0E4Bucx85KrnXn30t3UaR+bLmBOvmqxQpR2bBirawrZuw
WhTsbXesF9Wb8Mr6bn2pzFcQla5a1m8Kq4gdMNV3RHZy3QdUYNGnk35JenSgIZv8znBjVcl34ZVX
pcDNbZRA5bstr30l+RBTG/0/ys5rN24lW8NPRIC5yNsmO6vVrWTJviEciznnpz9f+VzsvWXDxgww
8GAsmalq1Qp/kOONMvdQ4kuowG3QTXvCFqehildR+VYTQir5Q70AjR2jakliMw9HTPLTn123ZEyO
RAH1JlNN7iaLGK5Vg9p+rGYVg6lI1L4o0bePdO/o6kOo9vX/lxSJ76niaHFIe3Bo3xToNxtOtGXy
oPIjD+O2jrMPNM42XuOHLvrSJ68MvpCAnmmBttMmmsWjPv/8MgDY7lR+uMzNZqbbRm0S+Ol8K0xt
wJ8tC4ZBBRzacpq9HQE8yvgr/pr0W5OHxag3snkD3xhG2Xq0wd7bpGQjIUSjI+DxT/sF/dNVXuh6
qWA+kJAIHNhRkjPM8jKS5PTLtOsJEyuJea7GV46zVSc4AaBfI7Azdhg55l4VenzKtcaogf3T0bFr
+iyoKJAFzhtBRNtOz8WVfoCkzi+XY5az1dVeK3tzX9Bz3XAYivZTbPj7iX4qsTkGM8I7lTTDKgKi
mGNgIPkWnTrKbkw8VRcCDsPPpoIKZZxgFec+mVLQmXpQm/12NMe9MZpfft6fs26HRYZSCJVir2QC
YslOauf4dHlGP1EJo6d3F1UL5lnYlN29Co0qVqhg2kWpGl2MvmkEVq9Ra3efp37a4P+GJ4/8+bR+
ql+czuM1UAoXmhbOjtz2dbFht7MvVUBoKnZE8lUtVxW4p+m2oHfZyB80TgnKCPSfqhHebTbvtQbF
D/5Uj8LaMdgpBEC1o+kaO2Z2yJnc8U5NepS98YLPhboODN3vKqBR6Hv9ja9FwrGA8VhtZGfjp1g1
Wn62KXSvP+olGJ/eC+w8noLeic9dR4kJICXw6p6Dpg85FfqyOdZpdxGI9TuAfQi76l+xSWaY6J1Z
OryXSHShPTxPVfcgWFd8uZI5nmcu2zXmOMha48Wt8nPUOCEdvV2s2Qb+QsPN0GwVC13poEfG5y1g
Dmff5zxVe02WCSn0VzZUgTzA6t84hgpWTB/ZV0HWjZ/P0a8qhhr1WaWwruo0pHDzMtIhwvPQoy2Z
Ny1ud2Jj1g7MB5NmZxtoizFtVEQr5aBaRvpAp4QFZP1QP5W7zilLTiM7THXAjST6GDnuXU87fXIr
R71lggmjLXq7/SEq/N2ceT8sDieL84VKyGLCv4jyVlomZ+i6m0BqZP0Yb2oA+puuUZCr2VNdB3Uo
Cvm5AAggzBJZp+pnm1adCViSvmWcopXh3NS4KCdhG0mEHW/e46OFsNQHJlVqQ9tZrMqwqo5wIuAw
Sa+ZWPbqNM0EaoNTf6fSo3IwLgbsD9yQ1BOooOMV9nmmrlFfPTLdcMrwWhhpIcnmFI/iB3e3M60v
Zp4GEArQOLorscjAt/6Es0doEFPMnAjBDjDr+M4hvqgTayE54v0QVkv9g5uv+ybu7wmGF+YIOVET
BdCrOY+3GaynmD5VROlquKAzu/e5vY52m53cqdA66/Gm6ayTOvbZAzQyAFZQdzgBJsuc4L2ayfGE
0IZPfPvILp7q2HqsYu9qeQjlpt7dOoqgrevAqbRAJTmDbYNn8wNDJISBhCF3HghhYFizwMqY4OGN
V91vb+3YP8ghAzfJPi3KsPe8H2P5id3g+f5GY70lDbmmwjELzkiZc3AzG1GZCfKdJPDUx0Rt6TIH
GPn42ZdaX55rGvNojm9qbdpz2KVL96mK39SOdok4GAbtVQvM7vtnjLh8higDop7YONO4HKoHq+fc
l22oRbiQThOWJt1e5T4lZh/wCV+MpHkR+hSjNVYcU7LBsgJ8bhVMxPOPtALQ1hA7Rpq3Jl6+lI0L
TuCD+n31HaDybkpahFaJZ+KyxEFiyr1KufK0uU+FfTD1Ye9inrzJrOG+E2RYWd61m9xgVEkHOIrr
w2Qx+PNIatTJBOPbcmrY8pC+kZyQcfIw4Ckeqmwjggzi2Ssz0vylXwwXQbThtrrNa83BHTckW54R
v6bQXhXY8MtgiDCT+hFgFjwT634izXLxbZrJdG0z+TGlLq48LoYyWZBk37wm2+p1cYYift/w6fOO
cUBb02mS4QRkME58QIbZNWIKPLB0DSYbJc4wG7+Tx94aw4adFnr0IS1q3zK3L2taMp2eY3w3SkYB
tbOeEl6vby7HaM2P6rqYamylC46xNY953e6MXruP5/VQDg6tY9CEmAp8VPRcb1mfcAOsSPn1Qzf2
L7XbfssWn3y65ChkKJDalHHxcNQQFhwKf+vM1efGakXYxW0ZMNZ+XrsecEj2glXsHgGiEyKj6ptt
V7/l4sSfvFgffUs/qiQnWl2OINiDrSVRuKqbbzJ1zI2N6vSmmYzNPEGu8J3x5GYT3d5mg2hl6HCy
Wxyuax4Hnq19y1L7szoEc8fQMCfy71JveTVxmXKs6mL4MvAZL6pcp3dMRpt5yPf4uXQ9vd93gl+a
7Al8DtlRkXj3pYmpatTd9M7b8nWdIO18/nFGdzBf5bmY+0/AmgJIRfdr3WTEJYxsHYMEui5Y7kxQ
1Ti6WXHDc6rHVFQvxTBe/S4OMvG5nNIWgXVwKhqbk1NiAuu3mbP125x3x5rkVhD2DE7L1UTGsXM4
snV8LYjinv9zEam94TLbqkiFardYSB3lt9kani03OoFv3csGP5t6auCLxHvHU0Ch/ktXvI7DuhEz
pQ5RGBo6WCYZeFlKmPHKo9HGYDOM9EsfT3u1pgFNvzr4SNkUUl0R7RNP/xi7yVM8J/cFIw49dz6a
cfZWe/1doUIAOWlmuGAKXP1ZLTytt3fqB4lK8B2isByTCzFaZYZp+UFoa6DOCUGLuzDorBPiBtLh
zKYSMeppN8Qf0nyk2U/CUo7IHTnqvVBIDeRNLtM63+vPeruiIagfsDjZr6D0QaSsTM3Z9kMz3Ku6
U50M/mIhyLcyjF5eCPpYIj2rSI/g/Ian/Z5q8wegSCzvETcT52dKpCmvMoO83BZEGm3dT0q5U0K9
cZbumJjMpehLuFJDTqICvQZIuvpU2IjMJngbh3ZWWsFqSZiXWnfpKFrnuPqsyjijrn/I0X/LRBlK
tqAq9HIPBMIizxMIJ3M1Q5vUT0N8etG1/UQB4ZckaShAqUIHXZcgipxTV5RPrT4/p3l7SeNqn5Ev
lcRykCugkqoXN3fOKfc+60znbWeX+qmHRav8xt0e1T/Kp9BJnEU3f3S14qKb9lZFVqeftnCUnsY1
NjjTTMjp5V7jDPCHnPGAdVZJE6pXdyVjc90sz1GfnWwpmGKjsr9pmPBSBfSPgMzYvfDGxQBcmKTx
xG59BK9gBn1pNXSe3M9+mX9ICvuOc/NEXrStmOg2ln2Ec7Xv8GlSoRr1851MmSK4bP4IiySauFtg
k3TUB4Dvq+WPAeYnG8CwZxwiWwDpRNLMGMrDWA/5vrF7FpY5GHfSMMoQP2b63S15wYBR8YZtzjIs
h+q4zJEWCHtuLmyR+mTkmvg6FJp1NgRl2erPYAPdxsIrLF7mIHPc7G2APxZ2monfB4B1CIWAa4U9
jYzKBughYpoDy8gwZssyCuZ4tDH9lAyg3Xw6N1bvhSzWlreBubU2Cp/ZqkqpkxJfCEqSATb5pQBV
GJi1/eLLUmdGF33H9PbzOnXDR71t80vuzMMZ/uj0EAGNOdhl0Z5mgIx3vUnO2Pd0olwXHoGWpnNo
DDoz29YqA5mNEbgLq983vR3fTavwgHUnE3+BVVOK3tR2TAos2ibZMh6kFA8AYlf3WdIVGIct7Mah
b6fAEgl5PmIsR+QmXms9BxM4zXm9N516Bco8lkm+MVpaB5U1r3d5zIZOMzlcLZmKUzNP6SkG5nts
s64NyznK2XO2d7b7iMx5WQrn4Pej+9llVcHJi7Jtg23Vazs3LTM3J4levHIZH3UQmA+eKzPyqFJ7
TKpY8EUsNzQLZ77D4yo9enk5hHmyxC+sgnq7REu6SYxCOyxkZ/T1XS10oxpCaEu9PJl99BBDTrnz
5hF+RxmLlY65Pj8OXuVEu04DRQRMyasfXX0e6MJZ8YsD/rWiKEpi5hWyuIclNFVH117pS1h9euNb
1OGY9VgDGpG501tPcJYu5cmKteY+ySmM8RYFD+LVxobqzg89Q5NbGAAOPUFwEVGBx/AkhiEQYBA2
+uxYQYZXztHGWvvRiKIxjKhr31IWVAAOioGa1mS3pTLMuy4R/laLlylYF4R6gY5PH2pHoIpk5LIE
H+bP9ErgT5ob2dkt+yUzsW/P/OmWNZKAaubwGAozDXvg0OEw5GvY6nH8QD+tu0UCcI8Jx2RXIzp3
JwfPe1nGGDYJvnXV0ce2qNm4ZmR8n7AFRaO4qm8GrbFzHtvlVkuNt6TLmwerjpxtvU4fMqsHjyhi
bWvAH9lKY4WsFtODGkbghm0/NiydmvGOyCrkP/sCprS0l4+pkY6UpCQGlhMzUcUciAm/2+5SkbSh
PtvrhoPfebYWM77PS2Jazga5NalpnAonnkPTdvMng90bTEXpkIrZdYjNG8Z/ZaSfLOz56KTTUU6G
BIjsUrVwUfTlbvWbessku7/47pBeemh/b2CU5x1U0C9lv85nF6WfoB7qLLT5gsE8zvp+9KgLOr2Z
z7pSzVj1atx3MahMxvBmgu5PNRWXZPFhBXowcyx8hi4zKi8oyLCpiD/AIrUxDldkDU5dzHitBsQN
NMDL37xI0q5uUT2Sq8PcOcZiLBd4r02yRyNU1M6+RWtzx9muPc4W/K9Ej4rNaDSxyvV9fk5rtmlq
u1j7jVRgTf65tq3hiGw7NuliXEPseQT1cDcqTRKor9XabCsbWQFvWL4PpjaFlbTMS2Tnw+OAhW7Y
WqAzcZw3vkYc59+ZXshd7bf1Sc8wfcCoKQuNMXnRY/8la9jFblEeyrR2tyLOh0u91PVuxLOcGqlh
39neEoxRPIJ9RdS2I7CS/cqMYXHJOMcpzUs8zUkYdVCZMnfATlPyDlaTDK2XrPCJ6LHp28K7M5wh
3zY47Z2tPOqZ8PY2h86oEOl2SpNl8qdw1RL/IBHDOLg2a3lcaKk6fWUHUbrQGGaFM8q1XPYtkcLJ
qz70IrrashvY6b1L/2FE42RFaz8Ago8P3uorCFNUhkbTVD9cKJ9hkXeooWiAu/Wy8EDIxmAFiwK6
MUcg47UlZVcXWbhUnXemL5xt1tJJKMfW5tybM8MsD/QzIh/+tmgIBpk3E4xTQ4ZDMcuj7DTG/56f
7PIcELycjD6UVh0/woRbt7OV41tKNy+Qjlkf82UG/114FVNmZ3BgrJTLc4SwLKkIu1XO6W5KvQ+V
dPs3dEnSF4IRsDI9BqbjxGYwNWyaqmBh6v7YHfLOpNCZMcD0SqYWHMvzRvOAt2EoifUjXubbDGwZ
rUHTqq4DOgVB5FLoj+DkUfNsF/zlRH+IBSKpIve6a9GXBI56XQ+1S7kPHuszvoXjA/sebHXe+s9R
nutk6FJ/spK2xR0ynffLUqMusXIGJd66vCaE2o8rORgwUFuGtQI0T/4IyqWJ25tMNP0hTm2G+xxb
TYAxJglGW30fm7ZEvW98Wld0cJQM6CbqHXArUHo3el8lW6MCNVZlCez4wRu3TjtrwZIXSM6ns9Uq
YjYIedvMti1j/EBzLRxpB384lpVMJAaIEwCdOoYlADE+xM6HnvgCGD1yGgOO39g9pzO9qqyx3Ie6
6Opt0UoRjHXuP0qjpJbJ+XYleeRpjN0cuNBwsrT8hxYhj+prZnUvRFqHVSPsYyXHIZwjMu5hstrd
YHbDfgIRdQejDczIXA6PferqW7PgxOlzs0KScZqfYsekb+0ujCs1M6dgJs2Qph+/eGmTnVCCBns9
Of3HeKjSUO+QCLLiEpn2tnaP2rDmQVkY9q1HUmrX4255staVgeoaa4ckHheQRbC9gtxOlisAchr5
w1IFlRjzgz4YDOsaPLjTycofSh/uhqwdCjz0ACi/9HWTVBjE+XU+Xpx1zJ7+TF35RWrLVsSjfxFX
3hGdLNm0lih9F8q+i9yM055VWlz7+cXFArDyxGc7Lk7SMgij/Rj+5eq/pc3gQKI0LYRrO+9oM0ae
RoMHd+fa+SImTdPSfZYwT7R175vZ2snJn0TxocIbG+G5sg5RImet67BC6qw3Lxp+ui9/vqWfQoPv
mTwQeJBtI+e27PfUaKgvw1Blhbia5uxzFKTxDgrFQEXbT+DIu5zuZmTm+3UW9COjJH3UvCW/l2kR
by1/aXcdW5nGIw3vOrFwlyWHpOU1MxouPXe/DCLda0Whbc2kpo/TJ/XGKvz8Q9t5/pHWyucpScCP
rvgT/oUR9TtOm4eWmIHyv3DM9xREQZvF0xCwubGxQKSYfs7jGEoeFYXzKe301z+/yt+RLZF30fEO
cdDVfC91URmNtWSLPtyydvE+1VZVHZVMFfP7JrsWc8tQfmCKN4/l9LFYy/gvlFK1dn75kP9c/ufK
/xenrRnzZRzTwb/CrJObfFrOUJoACTFMtZNnK8v+d00eD5w8JCdqdohu79fy7PFwWRXfhn7I7iYr
pnCRrfjLRzR+IwPDZXwB+duwDSjn/6XqQSeTiSWH6BrroILpHSl5uDp7LP0BwOz9RBc0agiwPzGl
f/6gv5B0iRX/vrT6+3+90dJ2s0Xm1nArGDJuOuF9Mhrjb1oLv1ulUOmVBjuKo777jigrh8qcOuQ/
biTrz1oFwxnbkczSvsJW+4s12W9YjzDx6Ly5LmqGv4jmYp6CyDsn2jUmB2xE/QmRuP2arH8jd77X
2yfGch1ETRFtI9q+F8eYK9TRPQvjzhxAAEKwDLBs+moIyOkyBpVrPnPMp5t5be5bgF5//mi/eZ/4
rSIUZZO3+Mb79+k5UdrC85O3rtxXC1nzkj+kzfxcMT34369kGHghGZ5OiHkvUAR9jGoYEdRbjpQe
0LtzCyAkSeFE0Gj886V+F6VRoMTfyUEHAVWOd4TVsl/meupMebPcOu7xoF5JHFd66GbtuxDykS8t
4YRttRyCVQvJa4t6q2SeJ7StRZWGEbzRgWz1urdan4agz6aBiU1hHYZClGfqJvTtkrTZ+tVKb7Fl
1lDOWgZBE55yR5cTLMMErU13ur+8xV8WJQRz/oMrIJHa+1WqkNZY0tKwvs3IqF9WfurbZBfRcwwf
/i9Sl79cSimb//MSfbVu/7WfSaL5a7PT/gfW7+9Wn8UeQ6vCVYKh76LVmk2laPQ+huPDKCe371ol
WqaNV8ts/rImfhPviRj/XOpddCpk5A695mtXEC6bXMxhFJVbx1dIPdARf15/xu9eHdLwFjoc6Ebh
G/nfV1fZSSxaBwEVyDxJgVV4Sm8czw40o/VkAsGjIGvMCA0AbAWQpQVMoROBvov/Jmlgm1zq3TnH
c/9zK++e26ZP1njd6l29yMkf3CXJFR1UC4oxBUQEaR0qzyr3Xku7USJVB0wBzC2GfSBMfb28pHQV
N0jEaNt2dKOLDXIY4IyE++tXBiRekzy+tJnwR+YECp2pzOhIPxBO2pyyuqbAhDl5VpJdB6eMnZ1m
t+ZDa8/el6gpYb6YvtwBU1lCP53IzRNUrv2mbcI6pYXeLJXYtmtV7arOnoImqyCr5PAG//y9fnNy
Ic/EucyJif/A+wi8FGnH3Vvi2tZts1FizW4j/nKa/CbdwcEZmW1WOTIwuloy/9pNXer06Ie6zrUp
Ea2ilVA32N2XYE8OOkOEZSzOq/TCPz/Y7/L3/1z1Xf6eYvtu0rdyria86WM/MqyB44lQ7gRWqdGj
NqyFnoYxpPxjGTXUIkbBbPPPd/G7ree5umPbBl112P3/ffR6wMyv1uL0hiL+udXGF+boW6cw3/ox
jWnC61/+fL3fJUG+D6cQvxFyBALmfy9YaAM+8p6R3jRbAnAvkOaE51F7+95o50vX4unWQj0WfeYF
cTuBSi7dMXRHdFb+cie/O9t9FPc5WVUkeK/SG2d6Ueed41wj0PsAmjGYSicaDwNWSWAAcsYMJqbf
1FR/vvDvAhCKAIiDc22d1tZ/38Dql7PJaStvsvSVg3ofbdGx6V/S1ICX/Odr/bqyUWzwIDbybQ3U
vd59XoawU1YOMzUiuBYN1Rqpt4wXnMtsWfdUuZ9xYb6ItW3+8oy/Hh7qukLJLQjnV49jO8LBWsfH
+uZVy3WayiMiS7vObc6t7T/++RF/DRDYTBmGkuVDvYxr/vd12kbVOV1GVxsWVr9xJq/auGP5l0TQ
+fVFmkrkw1XS0kiZvl8sOi4YbWu40dWq0G1uQCoESdznJ08M8JZk1AfjRKB0y3hgbuit5qFqqHXn
CEguWvQAqAvPvS+Lyd7LqfECs/rYTc8ukC+aZva5R+puJwZG9e6C32WTYYlC7uIzK6zK5DJ6HbIR
Xspsw7RLgBGwZNplsIOl0+v9ZCb2QdNT0EG1ERYT0rfe1KV3YuwureNFX2Ov/FpFALES+LR3VO4+
TcYGjeliDGztg+ZJSJ0D+B1dczj7dLBsiTWmW44nP6gtkMqFQJ8VHwyoGsJvP8ayKXPIUpELbLOu
wqyGr/u/flYE/HEwYHOSVyPm/d/PyhyetmXsrlfbQbBfxxx3g8vC1z9fRIXY/xzA2PbZBHbLx5aI
xO1d4M8bfMs7Bj7XpDTqU1JW1Wu7gPNAzyW79P7Y7qe4dVE8zfy/bMxfo7+6tIGckHKMpY/y7vmq
SM96z2rra5HkFEwTwlBeOABwU5Bo5zRhyxEzRZqr6i+H3S/7RWC0QvoNakHYhu282y9V6w8pDuT1
tbU6Jnu1rMJEZyr25zf7a5xXslDq2KYowsXqfctiymNWS5vmV1Mi7rhEu1UXGyhrRLwm39mVdnXd
8bme0Cxx+oNg5PiXG/glBKF3itq25yDv5qLc9C7MWvFg9r3WlNeuTpGoqXwXKv5MOAZOinZtXPXy
jeGVD4Uenya/zYS3HzM/Z+M6mOvkOjIfDEpBrtft0RgW5xjNRvyX4/fXj6HkwBGvsUwH1bL34jPc
U+GavWzxN832Q2I/dHXz4c8vAiEb95ejjqYRZwBelZR3JITvvvnkrjkIKqt6QCQ7RCMZpJUXVMww
fSGRQ4+PGWzyovJvQvRnRqShaVShU0/f2tW+OtXyBauYu9Jgvup/q/hjQO/ETVtEWuR9XHQ/6NPv
6yQCcZh+IL8+dmZ5NdGOh7NU0mhu74wCXVPG6Rvfn4Eh1N+R83vMejwY43yXtRNCzMC/8uouKQbk
T8rtzxtqmpNSn4u84XXF2XGB3LxBvepRAhCTnRsws9/y9g5LigM7CQPmGPxKCYZLtvW3qqlvljM/
iRhh1RXPOgGaF6pfdtFH9M/dtq1A/DV41BX72V6eOt3fjbH3RnL7Yq9TWANHTOMuLDr7WC791jMZ
d9JuyOro0NV6oDXVIwv8Sw5C34njPNDAAlfj9Gk029fciI+ovAZ1Xl9jIIZdYWynXAPmqd8nsPXW
sqlDTDauIis+2klyS7FoHAtbbBj0MYItsc0gRbBM/+zr81MdFc9g1M6tCfqKH+cYEo8MUk/jau9t
EEXu1L5aSmXLxpSDN+kEGkpietnunNq/zzVQQQAKto7bI3VXrB+BPN71U/UkLE39jXPH38yqyL5f
2ulJxumdU44H6Vrg96eXyajvEtEBQrbByyf9Qa7jpxT0xWZFfnrfpUZgwkHyrAXPh3HbV92HLAXo
kvCFpRPfg9LeTUm7XYea5eC/ZnAOw24dHzrfDWI/fjAj502PjZPpVtsWjmznVRcNXMCky71Tza9r
X52THF5JVNuhA2pS71E46cAbZMu3rtZQKIQJOQ7HNh0uiHSd7aK7zaXcFfCA2rLdpsDFsprxdbQ8
AHvZqo+mufmdjMR5jIczC9vuza2o5pjPsjxhXBkFwyTOXgN7DQmCCuFbifQmjgNwzUQPRM24CMaI
QtRb0/PbjVdCZitQ85685Dotw9fFrr91jvzkAq9pIvNtboofBoTdeBLf0Lq8LmqwN/vlMe1Bj7R9
chxN+1IDGnZADeB38Ow7My1Yd2tY88vQ9qqpH+TrpGbKLIXmLq/kvp3qY4V4gei8t4bXWfVg3Map
JZOPtnMChBdMCXE+O3k4G28WzbyOFYioiTfcujc/d/FTwNmELOUjxCeRb7jvnZt6pCZe9UDKBRW8
uKsa97mw1/sxSR8Wh7qwtvapm4/hJFJwik2DjICmSeOpSoHGGkAPrMr/hCSGrNxNPwJAy/0lfRLA
yC8ZpY65xDdt0ceDnvgQIqfiVA0zKhmASczqoh6yLTiIa3g8/N2UXhQjTFmfxeuXSZuP8+rWSCkw
yJIm88bmvoHaK3JuWOBOnqEw3/gh+NYwhU0x5f1WCQPGMNusaDo2nQLIia0zvMUS2LJrnS3nAcdL
bhLdiTY06+8Lk/4eYkcLWRfpiQtj5w5LNOw8cJuCiOHd8z9VLLXY5ua4AvahPz0329m0qbi7s7pZ
KcYQ4z5G5B8onBEFGo89q1WtiB4rCMf/2Bk4Bor0K09YIYqp1g+0d8s099yKTtTTGpqNi8lIeUf3
BUBs/RWJy7veS8LMybaiT5/1MmFQBdBUR6CtMpJL42bbwhU0X2VYoFiRd/Yujt7AQ721cXmgrl2a
9JBVywNwxc0g510HX5MLpRV5D2gBs/1WOsZlXb6t+OV6wEUmqznkk2JK/SRAq7dqOg9afiyBFaOm
gsIVPCu6lNaKRtEIRSNtbyPw0Er7ETvKissLeMYM4m/SNVvXGAKL/ULTWDGP3E7Agi43LoIU8+Ko
j6x26aiNe71EEgVqsbDkS1/2l8KNzuA7gx4rWcP4kkYxyH5Ed9t4N3ONFtIKinVI8Rhvqo7jLao/
KDrPS07MM5FWlAv/JQK5ECY1MT5WZbpPOIQcJB6ULAW3q3cNymuvVE/o903IlH01+H8ixBNcdHNK
E/1TM3tK4Wxi05bzO/0r2h9bKmymg/yrKQNQESGgKAKz/0A2HkjxaGs6gk4P6quOeIDw3JqGVsbi
bnkzBkupn7tQl9qDo0X3KobjmbtrfbTN4GuRs0gEB6SzPIyLSBFKMfZ1bwAIBKuhuWoBI9gdWN33
wkWQAE/YHNCmy0HW5Y89/5hDphflX3M2n8ax7yLkqtYMM7BHWT7RG9mox9Fh8SwCLmVZthfO9lA0
7QdpRKFcv2hJTXTI7K84y8/QvOaw66ZbGjdHO82gIDyxDWBc7syM5HX9ksYQ/BbrXM/iXDEJgDu4
FgLSSx5IWAdmX39lU4aFg6CbOs57NP+tybxzm+YVoaxQ7U4xtBs9804tezPLi6PX8YuA5VbBUefc
5dr4kGvayUBQhNIvrGYH0C3CyzPowXTa/dybKnBoH7ihnxGeR1bH0kAGNCx9qMKKrg4E89ASFRDG
MrNio96kTQOQh6k6sKTD+NwwALdq0D8Y6C7pg2Sz8t3VTu4sGwK4AO4Sn9VqTVnj7ONzDSGpIVHI
wbEDYnjWMFctBmNvQAc3qBgt9RxKRMA5pnA0szH/GSwhWoSTTwzlrsSaqjvTRcxMMnv046/TAiO8
hLduHtTuNoDwQI+iJQeGFD4q/h1IxweA0va8HhXzejns6QzuDD4sKK6v3MluXK7+pCABn1FchuYB
6I+ZtcH9qFdiZdbXvtNPKnoW/rfCUIjO/Ji734TrKWX6wJ2bg1+Z25GfJrcPDEMiRpSeTO4mkhBw
2XEir78avA2qrlCtSDeatkbSfubahvzgsqnUT5WLe2dN37sUwVptSHlf7hkZ+gduvoeNUvsVaJnP
i23s5fBgqxW8Im/ipuDrsnqjUwLLGvDMKK6M8EnXVijrJWfpRWeBABnct8UU8vhP6uHURZFkvLJV
JnhRCcMONt7aL0czbXdg16GXlvFxKayjlWT/n+KqR207gQ7LSwPE0owbUDoPRgOJspXXeZVfTJ6G
+8mNR7VALffSTfU27V8TUg519Vrkt8L2tyrGWWN9SnXIQX13Vi+HjR40pnYo+JTqdbhGemlteCqz
t8GIAvK6/XNtq03bVUqOx1Rqas+8Hq2RxxV28mKO/abxk2uMMRQD5OfUd6mvANnrWo04jrFJ0uq7
vr4SWHjlBZydBJPJYmN7n9X2SDgB1HtjQRmAkOmdoEHj0GBeQ+GQ3iDs1kPe0rUBNMsjNn6HzDxY
xfSinseBaQWI84f6ydpbfoA8Pw+VBYkJLsXQ3DWABRtFJMny/bwU55Rz3YHwKwf/0kASTIxrjK/c
WsSQo6KbgzVkiNjOzQRaWa6jEeZddFn8gZFA5dyj+fyjHmmQN6N8qxEaVue41k+vw+qyMir7Se0j
zO2QpEMlwuKz17xUktWdDtQzSPGxWlgTQB/vC2mcdSH2BlQMzRXboasOVjukeDZWBYfzsk09eY9c
0hUZ6mBKoEOMsHq70npsouFz4sMYaboMkU+01nwfbwA//TDl463yre1YNCd1da8AxglZCazhvYPl
X0WdYvkxCQkmecUMmJfEHt5AZCs8jvwWudo90LjHJo5/fk59Ja0wWo7j6aBemTp73GH4Es/OR1kt
iBvxi7i1PJf+cu31+eIISqZVT4hBw2FwmklhVR70VpG6tO65qfIHluBj2Ypjr68v3dSM29Gdb65A
qIlA5xEVHNfa4ccaDml+lvV8acfodRL/R9N5LEetblH4iVSlrNbUHd3ONtiGiQo4oNjK+envtxru
BOPQ0h92WDtHxzhc/6Oc7FhZU0CXGQyj9bLeTObyLSEzFTVx6sJ4uBnrhf4E5ZMZ97fukBzLTv0W
SEqMgkNfFm+bqf5JasiZ1KrDpU4eo6g5Wp3zQhPQne8knx3yityNw9QwMo1DpO9TcJvb4a+pip5i
jM0lTci5828Jph87N6LnE9UCoZXfNTncb1IvL5ICBhU3TYP/YRpJEpp/F/HlpXKsI/HeiqW3DFQo
3sasEU4FDvTju1VvaMVn24+XKb+TuKRY9FuVuW9+3Ly2Zf54PZ0lvaNSi44/OM688c5eHWNLY+9H
EmtpyFR95hVF86Zz7AOa3nTkMQ8X/z50iBaz0dXxD9W6Ppqtd6bY9SY0G4oYki3DhP80cXPnoa7p
pLRzk/41c9HyrUXzTaeNye6Lv4mUisXcJ5DKHFdn/5LdzUzrJY2AdOqdm9aHFWnb0W+oodFAiK7c
VJu9eMDNv+PW2ArijlxI7S9v8fqCaMXrbSfWbsweLsOvhopquHuYEfbp1icy6y8+FVTeXgLHAc86
tChdXT5f0PoskbMq7j+KgqY/o3VfYUQX5bY1qFzrXaDpYcqpi0LWlAt5USxHghIsRWHd1i/veKjk
sFRv/yBRIl1ChgY9HIp9vmx+ZI51CLhZc/QfogsdcIfpMRyCYzbRkwQEZSbBPt3EN2To7Tp6agl6
6W8WLEAGPpPt7J5AEVKO1PuHEFRkgnKJRdLrjqRNqHpYLToKJsfQoDsL7k5kzI2uUKfkBe8Sykaf
PeprThMZ8jS0QD2cBBkdS5Q++5hPUfLLmrHx5eqldMRUGTWTT5vNF4A7neM/JWuFKqWli1czfhc9
GFX2xvYxDwRomnh+oP2FdsQtuPgaBIlW29g3hX0Uy/FjetLeBPQcbUmPQcNzoDPGkVXvJI/b2MY7
3D547rhlgsOunW89jAarf7/4dE0Z0xsbrcNp02iXJGuqw2DbS/qVReHSvZM+vcw4PHOIgkYvwIfV
/sZLr5CLw44pcRt+5MmnBfkBbA1nZObAf/X0Jbt0W5qOY71vbg26O9XcOErQDb9J8xK9utpJ7FWH
HLnTVd05cXo2qGV2/4hG6+h716koEz9H0aKjTk7+3WQu37T8uEL7XqdTBvmWoVSla93ROvPI4uja
zzSjV6oA6JRibj1Ev2zCS+xvbeSHwIcJysPYEsIjp1jt/25mbEJ2wIpWK6IK7b1nQGwzl5Dwq9hE
BTfTRESW81tzi5LkgTqjkHpNmi8GmOO0MC8G3sCZdr/b+lWcmcXmEbJvF/9c4G9v3PkFFhnohhZ7
KVVI446ROarXXbLl5G7KfRiZhyL5TPvxmKKEbeOYUVtjJAwp0D1wbILNYjV3+JSILDbuoc8Mus0Y
h9ZsHiZqiizRLa3y+EsuUnzq+56qfK6LHzkXnNoEs2nMwmZ4HVuEdto13248+HuZzoABF0AlmUTw
xKgf2RP/dtiCDlRgMD9242dPFXisYGqoMXyFiDg7H4Aqno8suiRE00rruGgHvoLo62o+2s28ldyR
bZcTHyHa0NA2aaGeW7iDln4wlIhDNldH8rMT02+NZzmQ6dj+bMbkKKax2aEsyI7vOb2rqZgFJ52R
hL2+D+dmp61n6xsztR8WxzmNKW/EKgBg6yHiSQlbSEavq0v1ja0FAZsmohcBJg1zLdL+QygFrEln
a6QVnQ8T8zR53h0yUo/wJnPr4FzIyVLvqSy2k0O7Jg8FuFi2MHYew2C++h6la9w7ByGuEn237A8T
/kBvnttomM/OlD1H5Tv2zwNofNvgCfCktMaUYmrvwDLT2jjpVVdaou2PGnNekgcHO5VBBFsJG6N/
aZmuONfZ4Yrj/VePYmPKLW5qhPnF+DlscLY+OnR/6dBIAqWrpCanX1E2uSHcqVVPfnLW7zrMInpm
/pCwYelRHm5zBsBntBbELazrdzCrlrB4GcMNnVoo0wSYwcOt+Qi0xlaDJXk59S0H6Ec8wZeMO5Jc
oa71zgZ/SELqr3TL+ioWbehtjTfennB3EXtn99JjBc0eBGpMGtk5YaU1+X59gPgAoxA7uxsC/7WN
oy1ySFKtwj4rKeKe/A+IWmYOCc1bpOVYWY881THnQ4X64ieejSiCZEbqkqcEaSGZ579DdzWDS6Lh
K1JaB8cOeBtW941YzMXh5wdqA/Yjnl7hgSz7mgSFmMZHhyE7XRAV1jBsgKdsO8fITbSK5KBBYwvz
0zS6x8ElOQM3AqsWD/pmd0sWitwj9kCHQp6fON6pphIBB93Wrw0qpnFh2ideg/hpK4Q7a0L0d79z
TA9OURdfT7SENg8id6ksCZChdsjP/VFz200N1sYvj05k3c7wqY9xpEbYPqV4dBIsIikVqNBuYqoc
UWQ8Ke0TDjD4lJzBjOYDNt6C3Aq2Q1jcXd+Vpzsz+GQtzmU5+hx4AjxtvDsnGGniFOxtlNllfuWj
vJhX6E0wnkvDprjJjwvAUesV3SKn8WnQF6U4yFHTpFguWCv8iAqVBwerGPFVm/ZeRn9hUCSKEOg/
zMx+q5HvUvZz6b0UKPE8909hEdxFm/GUdn8Gv8fqiN5GI3nMUObtRBfemTQYUo7m+mtCkwgLw6m1
+lvdCb2Etk3AvBmwf9l3p5SxHxyiJBwOmcVuaaX/KZEzudMxdcOtA2LZAIWKV9Ji9pGaWZkM1rDo
alvO+xTrcPEpo0I/0I/ZQcCIkYUba/UTT/r7zQUf5jA8VsZY31QXmkL7y9kkx9cl/pKxmcqtn/tk
oLg9udzUpnflLB0c1zKE2Tfxm35PQSF9Z1HxPtvpaSewPskvZ/jQpkM7SHPPTXA9jZnu2QtL6lyO
asU3wsXE3fcWT5TX/YbDdPh+jw+yQ9wtT3VZ3Nv+VRBy6GtMNUuX3AvyXSLa/isPn0mogZEcc9we
SV7d2kn/XGBblOVlyzwiEuL7qybk+jmpxlpvmFVP5d5p2nzaOLTD9JlGGFuKjO66CdK/sJ3iV4UG
cxzzXM6vnLowMh7nLUpRmE+SQqqNTrl3Ik1KcU8qVKrp+qJNBaAkSTbDW2k0rJpf3ENifqu/m5Bj
dvQp9cGQk1txHw66cw5qpZB2RwqcvHOiKl3+ZXljlNTNGPl0K/V3BRhjpnuHs6H3NPjLbsNzTBKb
XgwwhD1FpD29j+mwY6b+we/KXURP+o7zBTLWdXCgmApF+GcjpsmXs04+dfMXZAu+PN8+l5xdSKNo
6dHW//FXkgPiildtQVpVsF06qwPxFViu3KgQTjlQZZSWR0RMQ/9SizUiPIz+GcaXzL9kBb6pER8d
jZs2nx5epdyl1XB033rBjlddBt5oFKQNbHbaQ4VRIdacmajAk5ZpesCvMLvDi2kOwmuo9xj6kVhv
KdxPAzqAcFOUaGyht0CeGQjFX+svTlfdOybTHC71rdm/d+DWCjmXxz7BRZQCWCjMQiHVGvdBOJWn
iCMgeRubjj5vOnrjZ2SUX8ljeJ695CCxbqjZv/EeNuSZ1K8GvmxIxck7GglNRz0HNMpP7M0P3VOE
zyksfslCQujXuJAE+5Y6PZQ+XbWAFBYxDXTuUXCMtMT9BttBIp69yHOPU9qx/Fekkbmx9tpkT4kO
EzbKvN9XOD7ltCSxiFfGVO1cku5BHmcdPavk/rLkswQkCZyWWD4ga/YL1Nll7ixBi94uoTu4005W
pnwZBxNqEilidEE9AH/+xco/ogZX39iTfMoMjJ98YGp/XqY/Zm+d+g1cDIlD18IjMrGKKHq7wvCY
NtcUvGED5pfL0aVlsmwkgZy6exOiNzVmA911FTEocfoT7QeMdxYngiOXV76/k9CC+GyJewYnGMuh
s38IOnDeckALFGz65DWAJXMrPNB/Z+v6757/sBK2E8UIs4PrEvrVN0yWqNhiQ/bDMtCu1XzE7Snm
Wt0X8NZF1anWTy6RQxAWhB2FroRpQbA251ptnvk11kdXpQJ/nI5rP9CNkCpXDRjGabi+tAM29E9t
f00IqzAOLaOr6ciutCghLpNaJPlFjRzQTKN07keVxC1TVDccEy8U+7dA5M6JACObK5aRzzWz3mE6
RFoKjhvz6ojqk+HFRq7WPvCkTylyg87WIti7vcZ7YKYSwamDs1hMPuJl8I45+Ad1qf5cjXvKIpYR
YV1hzut9cJ/IpYv/tMPmzsrcexkR0l3YM2TzHaEnOuzsuitcihXXAIvKUoZ+ZUj6dfoSJ/0NHo6b
IX136RlS0k1KiwwX5r/TR5lN8EyYe6TCUSIDkgOAZIwJ0PWjISjw3ZqT+8CEpdPAiUvpDe4k88CK
KCCufSTT99Fh1jQkJP+vz0zL8YtPiS8iLqS1BZfMjXWDf0/94a5isgTkegUD5mbPuRvLS4Y6yUey
A6rkS+d4zxOR703H1HeWZWHBNELXIMQYoe3RU7Q0/sga1C6dvjh2efAoOCH4WpDtsDLGZJyDvYPL
WqQsc9DrD2A2YgWsymA6DHWPB6OpzwHBCCFy6Ij5NDsTQrIC2ooXr3mSP1T1t4tT0TeSPmhReKwb
c++vQOaaxkPoHP5KiQA6q2pUTyWsLOoxW6N9TApLPhCOWEq2jL394Fi3AMii/igoxVxCZuEwZwX3
j8QRTOdhbrlOcUcN4jmn6QtW/f5qFYArzEuzE+PAdPpxsDa3um1qSPd4ImqMBIPu1golij9wQtPh
et9S7YKneXNvXsqnwiVqC0yYSSaYfbr0cl618UtSxWCEuUkr5MLs6NrwdSHGKS8Ykka2PF/IVFYu
GeoZikCFw31W651kfOYThicB0HgizBPY25mbI+Pz4K/l+8iGSyM+DritgLMgV5abuH9E3Vo51pyJ
Ter4Gtby2/RpEN3hL0SVWTn4ifv+R7oO7kZI69LjmMEspek0vxcMQgdH/TPr4j80G2MI9kY2IsRZ
Lm8FPdD4H2ySWu999kR6MZ+W/uKnqDgWxH8GWiMtHR3RaDfmg6iaikJtQotAFijIw1dXAyrER9Hk
HATsrl4kiw5IIPv+ILCLH8VOsVCD6iQUbg75PvcAxNmTKJRH8XdLxtiJq1ndEDeQnpAahzH0rR4r
hQRn85NAWB8rSgY7HxFSZ+EoJvm1eFTVvfFGujnSAGaCsHHsKzo03PRWdhyKV6OvMCbIbuofmGF8
DFx0JZYM2RXg2n+br/PyzqMhRABLGppuggcUkHIh0jW1Spct8MH0E/rDN0jM+MKtswBEHXqNf+U0
4ZmwEzcrlYkIpyKIvhxkuHEJIhrOxwLyCdrmA7Kag8fs0iUi6Y3x1S39g8kZCPToyFFmV58M+xng
exgS4KLH8zumNe4xIAXP6O2NfSy0gyRuAYcoBcHvJGy3a/XE0rG7fUIxww8PyQe6AAtzQDIyFJFm
DRsfu4feGOAIKDsmJ6VB0AfNl5wzCgMaxNYfcskMPwY3fHIo6B7LT6Low5VioH5JTb5XiOJqQ2Fe
Ab1A9mcBBxc2gyDd8duFvAD5Mdb4kUVwKHXZHePqo0eP5a8Xn5hc9YtC45sJKaUDCtg8dIkzSF8Y
T6XrEowW8HTi+zh2txtrpIHwNSQIWYgq7WA+IWWv77W/5HGq9ownHpA64WkAzkrmz4O9lyFQVBuq
e9ftpR32AnAxv+Osezu6xz2iuKa02UbOisw4sQ/ZkUgyifpwKR5YuzAFfhaz2JcFTgO6uyDDm5Bu
GOFbA0kizKSjMMJJ75RwkmrmE6woUt+gtDxzU4ZxFD2KfrnlcvMMsIjX7xsEu+CJHJrJ8CIr2Z4e
xDCSDHJ3IE+a0KRhnHvjmYpYQXTS46S28o25zkcObfIDZJ9xNR9AEvyJFIp4rhqbbTn98T084xNd
Nui3I+WArojxu/jExOTSoNsin39BurY46BgnJBQNJ/KFM4EF4C4oz+KBOiC+071Aw/yWn/8jOFG7
Aqd8C1UGMJxrdYJ//L17Ne5llAohFQH9aSAc7pG1un69o0XT3wdpOTxYgTze61Fezf4E5ADXWpxI
wI3oEkRnU2c9zgnBFrSaH7xPZJEN+WuDsZCRMADlzphjYhqTaH6NiwIqhld4z5Ak1L29+45//5fF
WUUI9DPDly4hYdA8mW55DIlbZiV9+wij/sPwTuvc+Dl4pX+nBm0vKpbLTUTLMqVE8kdSBuGnxVq3
E5kkNZTCuYohOSwhAR0dhyJHF8JcuExaBsiMJwS2lFG1opV4HtASCacWahb6z6Y8nx8KXOFuFJWj
JnSLV2GD3220v0CJPFMylV0m5LeNyzmb09s8INZsGDRK+o0C4ylejU0PGTWU4P2TYYRwHkf/wyE0
h12MiwRS/J2PoAeaiHFALJGFCnNRsnVsK8Ql/LNeGJxX0rQOVuDCZBpGuA6yeDnLfu+zO3DOEU8U
/NAQPRMHsvvRxy+ENoHXUgak8/gY/c1gS4hHB+hLio/2ZifdKb686hXhfj2VDPYbI3QIGfrdN05d
xkUBokus9waDdUVgyCEA08m36XP27IjSrJ0uOdnQ7goDU7a5RFDYc6foNtKx0LAMeUGq6VakBgEC
1cwMDBKLNkuCZ2A48LqYOFWx4nDCglury/1Ka+0EfGwedE9B9MWsH1TniHpDPd7IPETXIMRdpAdb
BXjyL3LItH6a9Jzg7XIdC89jrNrkZki6laSAYP3wPo4iDrnLZLO3w/7ZtY1b8pX4KQJCz4L6lCZj
XN6krnkaNCCDUeCCBWWXacsce6D0cLrYKa3UX0QBm8s9X7gAGl3KHSn5GA0YGRwyjjhFu4Hb4GXY
l+MnbUHHzh/yKW4ktBkgxGHrUfTulfLXR0IiWLCevElydYJDmBaDoXb5p9YF7K5+cUNkOBfPYpIr
CC3TkyAQyVw3gpsAuxsRGTTXksiGFyFApv2lXrYINV7FEYcAP0XO08rUYSWsyAhl874P73GoUln9
zJBWfP028zT6D5EdILBubovk2NHAToaPZKV+L9dz2/t3bJjrlASi2LK26OhrMnaFhj0Cqcgn5Ih8
LpLnEZ2baRzz5DbRrULP4AR2JlkAoJQzMkC9KKYTVYAY8xH5OxAQ4MAR/iW+Ai0TLYPTTV4uyKT6
h8LZZrDgcYDjm7/BIvgIU4llIRpK8gZ5i1m6ZCdcxRdf9CzaNR+UPzT7/T2PEGnyZSrvIW6ue7K+
ygoZfrBBoKhcjSLWfyr+78ZlPQqfuEAdmgSe5HlmX8gdPqQThoYYbHnU3/0lB89BpRT24Wr/U+0k
TQOVaMHAeRxxOmFpCLIl4Kqa/I3U/CWbTs4F2WgyB2d8uuxJLjB0z0zTfC4cI43gME2glGjGBeoJ
zAGCkAZ/kZOSVJUyXen2iARhNyyIY1ZuTPaQUJLOA9mVYECZuDs2LhQK38gqwMnAVbLKf2enWIp8
R7Vv3pXZpyyWcCWFGY6XmBV6FOTg0yyBj/Evr5PPhi1y4VvJKkAgXwiBDX65kwZJeJPQrzIf35ci
uTIOa0IH0Q7/6pmEZRHePEvyfQm+ZHTj4gdQP3KCD+peULa1t7WM8CXOyLD03zdEkCsFwxfajz6Y
ZIWESCnxfEl3vcwqxKvyjOEFWWAEWsddGYKD4X2xXW6xlTcpEYm4Pg6hJcks2Agt8Ce4iXNLUPCf
jSDNzSQJiTVdpvhOFwVFSHr9Xb14Uu9nxfIfOB1wVXYhVD1SdGOAc9yxPpEnc/XU/f249BhNzvvq
PwSajtN/YK/8R9xDt7QzEijyo63f/iD+3Hq3IhtdGBwAI+B3P7k0diUmcU3ywXfFx8X4tJphZBu/
GV89+jTydNbOw4BgmRKVYKpptandyw5BaN0NtoPkPTpd86SMKzNdn6/hjKB/KnsmrZCjFzvjh1RY
z3g6KO+vgNQypVnEUBhyxB2VZLTk1QnNL3EjZxSH4OJUVhQMgpQHaUEhg4+vUpXi7gw/f4R/j8/0
A42nsNkJQ/CwrPcO5MQgFX/Les6Dmk6UHwKu8LSs9WF23oHYYZGdeQsHg4DiXxNbGn9s3NPQsP/w
kSSIAbGNiAR3KC0FwXOg6vxxWJ44btYvhoZ5hPm1YJAwbmMkloAtjMIfcc/8BnGsiFZD61OwHC8b
bfOJZla6eAUAQvbHf2NzvhV8dzYzMHZ8lJ3E7uVSE9ZlPRLzEnuINTCi0BrUwP8c2qk7wEeOIMyS
+yFSw7STciV4O+Ndj8HGfajsmAYXxq2knhwMvPEaW/Pu/uosj/wIVCiNqMhTxbuHopNjv2U6BF7X
daS7I4pJfsjkAopDKYSkla7HNaqei7g7rmt449GIT9hC7C//seCUDUYC1uzFT1wFPlrdsjyy3gs5
J1hdHDhSOhtuRQUVIxCgSJcBiapO1hL4JYE1DCKavdwkyUiw+0m+AQ8svLa4jIgOQV/lSNPG7IT4
yy3GDuFc+b8B6QzT2fuXiSEODJ84TKl/2fdieU5LyPEf+zJN4LUhzgC9iWf52w3CKgKSYI03zman
oJ4UNmnHutihLO7CTfYQFJdTXMU3Kw6LPuhpc8aEQ4/GtRBfmpzZKT2O7uLSuCuGXyvNqHgt7xCV
yYLBwQCvyfCV2fYP1m5I+hhSYnmA4aIan9Y6vx9K7zfjpD8bm4yVuTh3vnOUhcAJiiTDYPlO/dUx
b62D3EUeGQc++ZIKpri4+5PgPxkHElSQB13xkAvdo/KJ9OnNYvyOMvNOPI/pullp7w7OIzZQmckV
dHR0n8H5EJ3kHr0i6IMMHW2TDXGZkiaC1QzScegeqb1xPTZxAYVoeyrDmKJAy8gneCUgrlt7vyVx
PDyD0mkW7md1sY9sBqxuvmB76noIkMixkRs/+Y5YRod0N/xeyI4rpWjrsbIppml/ZiYzO0wyo0ls
Y/ECBbBhQMoFlj13yQcknHWgyDg03ILekotdLrjrw4ggw9bS3DHVMyxlzznBLvrI1Zlp3Qrp8Mc8
GFWGBSOh3jjDf2ICfRDVlQDVBXekdPjTKvuvJC8ORma5CNC3EDCrnCuWQyCCz18NJL7+leuiR9Qy
f0yZK7lmMj5/MPL6lhN3sHUcm1GwLucHtNbLEWT4vTLQhPQNedtRja/5esASLn8tXfahJTXTF0XA
wdnQpKQT226d7QBmjtNf/EzuTLuZzsrkkA8TCSHVTAYSABn5AJ2wMMqMd8qLkIGgQL9McShYTlPu
2wLNX+WM6e6GLtwy5mhP5GX23fd+IRnN+eWQpSGCNHL7gLqaojfUN7EvxPg1m01ngTKQJSRZ0zW7
iaib3HsiEXkXmqA4dXiyxCU+YVSLFPY6xN77NSytnHpA6pmpx8MvE3bj6UZ4tahiC0OXbozcn0Q9
5+N62b0ShVj4VZ5z1fyUJ1A/QFXO1e+H4JdOmanknaiC4AQVhpwNRgOQpcvT5akTVciWwJXP03Pz
Ghco89eqotug8YsNKPTBs/nDtKftcf2btwjI6NXEp2UVKibJmdt9cA+PzPaHvcHHMn0KscnRLg/K
0j/rOs2GmcwSHBtrOhoe2Gmk4IxKt/osjM5TzODWbBfW6jCzFUTOu2tSlZx+VEpTAonL7yr5SH+V
ve5ZhyeK/IsfuZrmcv4XwBL9y+Lgk3JPUYAue/R6iNRKKZKrGGrUTjvx+xrSgf5qjbJbFt1f/WRy
prU0yp2Z2I1q4VH5/FNJFlB+vBnfXIJq8r3pKKFl5lkDsFDTfFrc3PrDIQofhQp6cn0UtgRiSmuW
Bq5uuA9OpuQ67MsjfAB9jz2JMfg0zNXfSdoidPkEj5PZOtjRd+VodQ7uYHB4qSyJNqCfNMBgtU7Y
yQZTwaV7o/GVwBK/Bm/rI3nQHzMUgE5CW4brCZZz5PxJhQNsrmgzsMqOqnG0QDNSSHL76QOci4xR
7UiqsTEfJWQ5TOUWtj+CvJTKZxHX8gakM08PC2M7Ou49163IWzZ/v6THTfLfbIRHecwHOi4W8Ruv
5zkXqv2E8aQmgZQ8LMCxyhff8m7qmRaR/s+qKJ89kCIt6OkYfY9CQ7zY0K8eAU3+W5Ie8/cRitnS
uID2SwXjYgG1/nvFqdtyvWkmb0SB0K1rs3HOg3YKJKFcaI5qPHJkPBNXLeKlwxcQUgSDoEWM6B3i
86ugYSw1ySyCvCIrjEEKOgjTZFtBBQohrCfa074sc//mUCZAHxQ4X0ab7a+fwaW/b9vwMXKZWZTH
xA7JV9wMxTOR/+c1oD96sRj49CiCG3v/e97BuU6dvdlp9BHg3pJlMrvTgxRn5YS37rJ+kux0kMjL
mNw3T9RhVlTreeHEOLP0tioyntseimh6c/PlqWmW6abGx6XsgGY2X7DXbYCk99Zj0m4utFniyFzm
89HwmBG6rr+reP4lHI51t/lZBPlHkxefNfluxkgXP2v+FlnRF9tgKN+lQB06ZvfklOvJHM3Hka74
NzPjVJh8lH8nK4ACg5bmjy39OPdThXTMN8mebKNbMKscVYqZcQVdf3mBmaz2v9kc792lL6iy8u66
Jj1iFMwLYq1fhgMjEuma2Dj7mgy1cXyPUkmu7CfEzKejzH6SOrx2qJpfe98iE3WDIMFow4EE11JC
dpwvjDehU4CMHCMvTYyH5FTIeGNQJLe+MalDNePgdjLd55GGfFdljQksb6L8P1mEwYbrZ/1AeJgI
9/VCjhejiyr7T2PUZ5mHm4mquQt+5NTYvBIGm7zpZVMv30IX6GGStjYz77NsP1OqNlp7fCNuqnvr
CWhj4EzUnfmX9AeO/c3kfcsrGzcmJRN4b8aB1IWFSkikD+fWelVwlF5Cyii02zCMVJs1UKiw7NqE
tAlPvsQJNZTw9ri0Z+1TUcF0sr6JQ7rJADv+kQF/wccU5z86atounTKx0e9IXq7rDFLwuvbMBEvi
9Hfy4ZKQ/8VJQ2AX1aFYhTFlwJXz9bKOd/Cf0sRIkIIW1peG8mYhdmEJ+aYkuZrZO1Uq74TXzGmU
myPJ14Pim2Obvl6Ii1bAkmljFnfgntUK7m07++OX3W1g1T+UmLzSQggvYb7PqKZtQF6bC3lQgf8r
VmYh/SeUXxsNhfEFyZRzyWOSfDVSn7w2ZnUi5RQG6rPgTAq8THMJSr9w6KRo1IcLWYPK0xhqMrJY
3KVeHlgqjbVvaWJ/Y+OJ41sltclnJie9si7YOMPj6ESAn7beJ0aWUIhICb85MtSYoYr4k6QtwT26
s5y4iUrWlCgjcxTVzEoVcxcDqjxE1DwREZnm5Y7BQY89EwDawmNZ7lvezM8mvlW58ATrZMOuxEUl
7gxKQhBMaEg6Vp96cgIaBrHKL4OwFSMEZLQQlTMnBgiAO6E5RWQl7AjH97hDw3U8s0H6PcrmpDfQ
XV+Q1YFO9kHEU9d8mNG0k4cpWC//2Radstei/Lnxo1HpN+R1nGO08r9QSuWGe4UD0UKAYQtm0n0R
PgmC9r2YKAkfiBAc6GVyk42vNck9qNpDy/RruIxQxEgSWmL1r/467RSvjXp/F/m0xo0jwPtS+in8
cJ0ujt4gELRrSCSS2ypdI7kx3XQbjfVOmVUiwkW1sdToc0SsqB/rX3Jh6eD0VZdKg8Yn6eHJTSFT
PHJ99YOczFPXJncYelDsqaWzNegIy055CpueLg1BmfZis6GLv/rB5jxQ68hhMJd+73bVFw7SZPzx
ph/+GAy4Srm4uRkPpHzJBz9EcPkQvnLqK/2ISc4sC2yI6LQiTnd8pdHvLfFjnQHv8MjUkDOru5zl
xdY7mAr/YVXl/aaNfrvNZRdcGJBAavWtAIuIMmo9yg2i0wSJJf5JyQY8Sfm7fNF3eou53vJF3+mk
88vwujqzYsLQpo5DShgEwid0+3wxW8vclZZ3vL7mYu+X6UvsQUksFEuzCFuKTurh7GbudrDqWzZo
knbgkT3DI1UPSvuP2y5iiA21qqS23XWZe6i8M60C5Leu+/I5jYZb5la8yp0ZbZY7fcIwqVWf/JHS
zP+Q/m7vH0Wq0foQB9213lKfwhd0VC1CdiF7Ll20RdlDeW2SQVW9K/lIRzPSXuXsxJ0uKYn8k4Mn
BBFLS6rdX+ikzTFz5MoNZk+t6gVHDkfhmkpdTx7yiXJQrAsSa6hV9mNkp06aIxpSUEky/IIS/p24
z5xSvA46UwcFVz+CIwQ9lJ2hO/UZaNEy8Doj7Zr5QamX0Kt27d+Q7AcJeq6AnNKdauWVqJLV3WvX
MOYj8KbniVQdGY/k6bBw+eInIjWXan0QfYv1WLU1Bi9eVz9Qevag6KUoqJjrvZt3B4NB8CgYG2PK
H/a1538YG5z89XgbM8jwULX5XTTSZ5oAS8pZdt1tj0z3yI6RPiKIhHTzAjqeA4IUfJI+23yyHCke
k2i7oCP69kL/WKMcPzx/PpLEuHdm3taF+9gbnmSsRDXue9zNm9kgq402935y0CWwfCio95ioTC0w
Tyf5UzSJOck1y5JkWYhSZb3I0cd345CLpvkY0plTUToiwJewIKNj8E0oMxscNDaXa1qWy6ymDj8V
vcHehNInTNCrkDAfy+4P0B25ummC74Jgf68Ra8YxDPkTSedaEXL44Uh7Y/UK0NqXlCHmk3w2LNes
sicWwzdRTgNthrtefdeW6ZoY8rch9x+sBzcn53iksH6YCB/E+7zzoxsze1CABRLL/W7f1QRV4DMO
RD/VHQL0OY3Or651r1PTBDKJWYq2nvtXWyPN1n1IMDxlviOHZvrRL9QWK0rb5VUVk1YX3qb1ZWa4
RUdWX0m9IInFuEQ9S3h94pSqifEpkHaLplDLrjLb3GIr/JMpnhd/m80P9sVpuDTbwXLgFlQOgRu9
qX+NfDSqHQ7WeumaiCRwBuaFv0pGTbQD/kPEEx/mDsWZCmNzZ5hhf5ELzuAIAw63X+ZffriwjCKp
Ol+J9lKVwnjrcqbtXjL619onEmXrOGVU5yeJ+BDeVFe479bu3FiaOIdnrqY8hShFl7/NACYxwVpj
KdnkAGZF8EKuch4k70MedOewHO5QGz4eDnalkk2Zk0qcVTp4eiEdI0w59ZCy2bqOyS4PmbsyOa91
XD+jgE1r/HQKi2KFGtNwLL8wzIHUoonxiTEJVGn6X01zCnK8JixCI91TQsliPQaIUcJg3AZVjU6c
4hpbxyhAg2i9yvWg34UJlBR74i+hNUbtuAdZ7y4CwWgM41T0BtOq6eshPqUn+118YWpk94ccrJek
CG6593cf6SaWoFv7Xc8ly1VrTeG9IgbuBadLO1a3sdudhyAkDlc555hxGJvU+hVf2Nsa0VzFee56
GiilvYejLg4JxWQb61xO3sMG9/qSLNUXxtyQ/5ZOP8XMrTeTOhZn44OWrFY7HiYmRXVUVEOY5eLQ
VjLGqrxETOEp7Cbd9e76QJMcypA24Uw9vPO1qWiWHTsTrhaS3XtzeGFmyN5dmJ47xcnvjKaDP3BH
eic3IhWY+S47wkjkRkT+uSVS5HXWdx8tIcPZtlPjSJ/tfmvNuG7WZn6g7e+TnFpTwVzCLEWDxn44
bcNWIwlWEkXBJvMavTFr+M8wBIeUplIIYlqGLsd5Nv4bwiq4CRDV+kSAmmQyxYGgBTGxi0njotJ7
9+zudTEZatBTxLS1QoZfMHlzumxIcDaLL46xucUUI9EHF1WW5Azyq4iYmjGVVFP4J7Pr+6ufHK7a
zPkhL22y0key3pvTRPkqDQCZbGBsQiyn5GyuDC5KGcfXlIyJXpKXmAkc2zoZ38IE0VN69gFj/kif
dnK97TjHXb480KGQNA4r/1oitBfvcnDJuMtGF14EKD9QW3rbt5mzTdOAQnpirrjtkclUyMsx0TV4
XQKcVEg/+pjeNPkY4h8n8Z0oMN0pAK4kbjd06QEPmBQx4dm+etME7BeUNU5ogTl/HHBah8F90xOQ
zl0VC6Q8pvbtD+SX8qf0iZZ5Bum4HILRflR0j5DhEMWHlRQUSQmTsnuljyvvLACYy6lP1186bh7k
GBsYwOGHt5vNZqceIoPbfLQZ7YBIizHA67wy6yymffvI85FiN2RPTtUvlUGSprTQu5O5YzvzM0GF
NqruV2VsNFdnurKPV/8wUMWBJ8xiMkK3WszlHK/Ar/S8owKb5hzcZ5dht+KSU95/N4VX1Cr/uOLp
jJLgLigO5ApIvgYdl/cDdioYCCuGg7i6+nxDRy/Hvb4ATNz6W0u+Zj4vuIdItceYxOW5dev4hNNp
JjtfQSv2EEVACZp4k+/O2TJXgj1HK4O/RpvZuLX30mV3Fb9StmxYvrudtSdFriaVsAMIsARkbumR
7kKnQAsDk6e74czoH9zOCoKlP1PMGnlGQYcZebRpHX9niLGCGVBIjR7jzBD5sqvllJIVtFJg6fwF
YzREOuBnPcR4evHd8rarN5tMnCHbV43zkKndSUYW0N/cI2UKE2SMlOaTvIBOIkydgqu2sJaUxysa
wnzA5v2jFB7pVFEtpanpL3xDCUNAgJghPgifvcqNEvjjfwkJHZZrsq+HIBh/A5/uZDRK2dO9b+uj
APxoPkopoTDktC7BbGt+oXELe5d1ISMVbsG+NeLLc25U52RpmUOEFMmHXxHT9HyqV1iLRCV/SNIS
33DCtUVLiMTArqcYAzlP1LeppreR/N/uj9ClTGCZuOIy+fdYQZFNVx8Adpviucu6Pqw+CQ/Lsq8T
94kf5WF5SoqBbkt+g1cX5DIsxl0Yx6rG/WBwxDn37F3YOt/VEfuwGYa75WK/t+7A9B3m1fm0GzDj
L5kZ/0Qsv8sP0XfDjomxTJaxGZmVGk588Kji3znIt9Fs/kfSeSxFjkRR9IsUIW+25VQeCijcRkHT
jbxLKeW+fk4ym2FmKFSSMvPZ++59S8350+HMdCAXoeHn9Os/+DNA8+7v3ulU8XY0zOceQ41SzD3q
+6OM00tdMsOt7lvrinuajzfDY1DXqKprLIV86jvvBALslbMDH1FXfngFapCeBbNl+lfFeUPaP3pR
yaRRZIZjke60iII+XOCx0/0kUw152zByxxiMzkt1hDvag2Mh6wOF4qMCgHUlY9KuyW5qoIEwaweX
TlXEZF6cyPUy+dE7FOblKm2nvQpINBOalsYwd5OFjGDiVX0PVkV/wJ7791wdSLKtue7YA76bhwMF
kyekgl4zDW4zyFP1FXJF3rZXLQR/eSLdhM8HGK+fG/+8DtKvOnZAtXK/s5bZK/QRzl7llZsqZxv0
fk7dQMP9WHCR+GCSFvOq7O6cDZvGd46oDawt0T7DXPH2WxJE0MtaXIYySoDp8/ziuWm38jQN+cTF
xOArnrcME2adx7YOEyfbQVxirxJnniCFsadjNJb6ccTwUlAF3koH3Dazw8DI2tpCY6luYu60Bu2t
R5xudC37Kmbywq+3PrWJ2qKz3csYUqUgdDvtaObm2Q/qS90V7ybpceu5DD47aMYbzoEy1xqW8EeR
+xSRywnEa3dJpH1QP6u6pzxJputHZ7+eTlZfBWtzrBhUogo8TIBdzeg4BWD3U+uQc4xFBbeFS6ZL
xDrAstIQ5boFvUa8xkLVQxbuCVLLvTe39MjlcJ/7mXKNv3coODG3ffH9+M0ddIhzRFturawNIy/5
S4/1Kozo0FX9efaWvWGZNL2C7dKLY9JL3lOMAM5y1Sg7E6A8ICK/7xJzAC+igUYTGF0PhmJrPpUu
PEWO8Rz75smD/C3x23bbJZDW2AM6Wj6SPcoqq4VMAnDlOkJT2J2ZKoL2p6ZzZQtgndKeDkm37CZq
9BrHyqBZgQTvJYJvrieFKBmPpl/GmApl6FqiyQb5t8eYfWfHt2WI7k1xBsfZldQNPNJFSzxRUb60
tqQPMBzSoqYXBf0LQkDy6JjOE+m2ESN7aCObY7UXdA2/DZ29OoztCTFD5gQT+dklLWpEDPQSVtkN
GA2RNBBERgcjexhUQtJGexFP6yXu30Ec1quB1TBm8JpDgW5yNx8DFHO0sbg6bvaDY6erykisaswY
hR6WjLnp9XyOjAUt+b76J8Z4CSPelFdmqjQQ3aVtthvTZqrVStCnb9Fdqgb5Ly+HR7U1mym/BY0b
fyoUtGpUTfRY13naPhtNitEBddmb3/BnHbMoC6HxY5TTJVAl/VKbqJhSY1+6zG91sW7j4I1/stTv
Lc7fksXLQoOzr/2XDsOZRjBq9EyoKqGlpqEuY5b5CcW9lxiNG1VIVDmYYYHGAW6qQjOYvNGCpsU7
p9u5RO9e9vTMUWrXDIkGKxp6KuIpNKvbNLHxrgr/SBWgGpi4w9q0ir+jbhU79d3lYMTrynLVkyGT
a/JoUQq4fgRWUHuFue5kPLw1gqlZqy+hlyi7/eA5Z8OtwSd6tti5NSTaOXXilipWQPBFSRl+tsWS
YZI33Va6zkmZ13xxH1Wv6Xdx6c/A9LUuRgHyhKTKiYrjhPTLVqRRsguoOUS2OEqY67YWqf5qMmHy
mfv9YnvOaRqgHfHm6FvlEv5UGNuoM+WuNod7jGoxNN/A3oRGwXBkQerRxu9QMkhmVGvH+DCQmdoL
lC/T+J1K/7GuwdyKvKJui5DOWrmUWvcvatmF7jB0H72l+fIH8le28DDvUz8HAyTdcZ0OBtNgrdkD
MImWv5FAKVz1KKVZ3tWpH73qkdwJ5ofBfwg8I9gGlvzJ5rqFOMQcPZr6iBym0Cb+U7Gca/rToURp
CxLK7OSk7c7vh8MwqNJlzwKiQg3yc+o4aii3UA6n8GF6NPrSe6PXRCvUAbdm0VOS6kQw6etAi2Zn
73uDAaOksFvViESEB+3HNn7wFjhUChySLtwDXXRqHLzdndC6XeD6AFF9A+m/uTc3eVbee+GXGxIs
tRV2qcZFFl+mfxzT0j6oQ+pii/xrBi2Cz/AO5qs1fKAV1OFECxEv4tQs6MCkBN/JtgsrjJPOI4+0
hL058Vf2jOOFWIrSVZu+TEmgUAXTKkmtayGGmzEgICeaR2Z+7lq0bKYYnup2eG2lBWzV2iZOpa00
iLjW8ZD9izNK5KodXjKI9153P2DHoV3e9SCQ6GfPdGkxAiuDceW0y79cDwIhotd89IGgMg2g5anq
JrE7KzV70nkZ1AJAz0wOfdZZP0aDlyYkq0voI2TyDCRGPUyR3ouMooCsklU8UQsZVZZky510aENV
NcRE5iEt24sWo3WSWEe6Ww9uBG8WtEyMJiY16CMDwu/gbRzrK2KDANIBxjjWfvHrYybAymvuOuJo
1xFlByL7mg1KX/bmBBrnHupCbsMiHG6EfkRvZJ3AbFLJNnnoNdu6V50FJjuddm1hMYgLpWcgap05
/F0n5I4fy0hfRr3rnMajqOp16bfpbqh9ZD4LI97C3/oiUIB+7gLw9B3Vjs6nS6o1M7wPo701MivZ
utolEgX5C1GSsA8drJ+F9ZxbOVaUpmFL6l9AETaNz3wCVnDm7y1QXtXjZLy7i/zmPmokYzlEazuV
Dy6vkime8sEwKETpOTQnFoox0bZp4M13gYe3JO2x9e1Zj3VirOemeSy7IKzAQ7OelZmTb2IaB7M4
OxqZD7mJ2T0WzRyWATlo9T7wTc7y1qHHBX4B5hvJKnuXBVZRV6AEAAdlaRv7akQfFKlCdkBYSzNc
OpisNAgHM2gal3LdiKelzPaeyj/mSxsQSXtwjO3G5ls9PD8m5xpk+kOPHHCEAHQ+wrlCaaon5yyd
10Af95lTnHytYvagRCvV0ZXgu/1vbokhUU+OsYnoqp4sBBhl7a2FcZ+wVJ0jznMwY9ySXewOW415
1lgz4LmBaNdcTqm17BC+QZRmXjlNj6qlooGFXdDa5+lhGsQx72bqJM13F6T2VtfqLe3Mx6BzQ4zz
76vhDgVwJ8UT2hpY6gIMr3ZvcOpO+hiV43Pm7vv64gh72xMKGjlidrGalppXkgJ6MhIeUbfBC4LI
cjdBY7ADUGL20b2OGu+uDxrtjeyvBLM36NWtMdqdhKJvVVhPczShLyi9v0VN/9MjntOhdCPE9+Ay
d9BJjXhenRksvO2qjeL13MJGZ25tLLpJO1rtk36ZQxalURTzCa0FFM0ryQHs5RuK6LvGzKCWReNS
kr+7a6qAxPwLgy05ZK/AkWErh2tWGN/moBKbz9InaAlKSjiJHTaDuBN0f5L1MJW3bHMEbYPopco8
eA2rr3iIKbkqskixZk9qwbBbooIzT1Mlg2aZirdWwxcBt97kYWuffYqYyHMMLbNDNDZ4rW2ehH1P
Hce1HopmqthIXbOPMjr4vXGjI/E5zWOxRf3ivVdhmlc5p0RjsG6JmISOb1OeMOTtURvHZ5n1wU7s
W5nlH7XnbXMI/RxrPCL0se0q+3EZq7CRaNmjO5k7wXGM8hcTwfhZpOt8bigtt1vhEWDU+nPS62Hc
dIfCULDIIXSkvOR6/ISeccdgv0k7eEjjXe5bbHJFStGSiYJQnHAxHVW2DrYlTTfoCc0bM8tyMHPg
NTxxWHT/VPoGVGcMudHWY9syIE4ev56S6lC089mK7JLsd2FUeHzzE3+HLOLByUEnKVYdaNq1vaD+
65PGItVLGaftTjFTKn3gO2FjuG/NDNENhPvbYNAvPW27bTy232Xr1jujQm/Byq9jbJJn52GXxqBK
ZU2jlHKkWQK/y4YlWHnUwSWrxMjXxnLF+0TBDNbtr7kVcBnoGxg63+K2vHWxMa6dgSlYm/vr233m
Ot8QO3/ZPBWt+W1mtMdApludfaF1xhcM2Z+Q6W/HJN7pnJ3V7GuXEonwiUUI6LbbuRbaeXntMg9G
RupQQcmxz2M6Qul6Meqd7M2b7/cQjlbMFrP06ZTfS834Jxz3mCpa9NY1Hikdc6iiUETZVeswb04x
v8etmSFAColriYB8XTA5WiY/wvtKDJ0RHW9GEgJErF2NZ9OPz0uEU5z6hJGJTiA0DEln+wiApKa2
RTHKA8cYVcRiZjBh0IohvktNqWk5vhaaEwwLBlrNPtkWgJFsY07+i92BOOn17iQAIni2KpawgrZZ
AmgdXKY4W714M/J8JBeGH/jDl4uDXFSXHXtHb4EuBLe+ra5WIvywsMyraS1fSzzDo5xs2CRpbtPe
3+OHlqCnsMqAdPdQato7rOfgJl+XQWNU+5s+3I5Pq4dI8j8mDQ3feDKwMur/LJMLp1H/J2fhpoLw
I//DMTU0xcfHthYGUS9gZhBUzXfmPfUe9Xo8RWY98TH1xzEJjQYuDqNTqPE2b7volOx2tDmAutKS
gJ1mzr/UhsadBlOunLQG15DVGWEPXwZj2YcBwkCuh98ZZbHr7Xxf4k34s3JqFVQSStGLTl8rapgE
rHGi3IIr6bRB3mM9Da1JHfdQ6q+xAEZM8JZNO8wP/lrClxn41LO8u4YYjayp9Lt7ZXIbStzMg/AW
ifFSAIi0LaDToRfsXLnR/+9mwNu65JC8Ymba18ZvgenIq+DXI7HKCFI5ymj0+Qd94vb4lnJi84M+
j84tjT2XbmEgNkMbPaZThYeidbRY25kXxyWKzlsvbUaxK87uXmT/rcgJAk0/TOi99qjaSqkf50jc
bKWhnRrPwqkehGkdKBy/uqXO9aP506BFOLkcF1omZ/Utbqzflma51Hl3C+zy7kngAbgpg4Qa2Uvz
QQy8x44ARGuzbxq26dpHen3t6rI6JAvvKB4WhiyK/nVOqSAHbbJPKgBhhga8AtbMHoHClWdMLxWS
scyQTc2mtTImHTWCJb+aNjPK2oxNMiLEu1cnmgc4R1H32S4lTxul4SKgJED2Go7tUY0a5D+aUfqn
prFQdU+jnxJiNabGOBl5rb84FuTJRpE+MEaAyRLt07QggKxN6yzRjkGUfhiT8vVx+uKNxSOa8V90
p3ekoqwfaiCxohDSamAFzi2rydWDuoM+3qIb1MnkqkycE3dfaVedB7CjLjmatch/Bfq6c5TRYAa1
TLF/6Se6Wgsgw2Ynk+hkNeZG+X3192lqw5IGr/a4RFvXA0A40rJIARckfXSHGeUm5mYbOPbR1MWe
qgLi0R4k9AxJumVYCtA0QQCwdZo3aWuA8tR+lPWNKDv0tnv16OJAmxm2y3TkHW7gl/xcxtJiPhro
S0sXYqaebsfnSHO3Vaa4dL0XxOE2UHYe4pJiGdJfEF7KD7+Rt7pJTgMdWZIVqpal+dSK6FFtGbhK
j1aqqM76A2WMjTqGaeSHjecQErKR0eKOY21tE7cVJSgnM3v9/11W1d5MO/BuMyEsSOtYP8eLCBE1
+6vMlQfIatGT9UwSoRNLULZ78eVowEKaZ7tsZBTD6m5G4firRJPv0ZJ+uYn8QOHw1vYuDfvx3Mto
xf6AjaElsTB3WTFC0haDr42NXcfNkkYhrGO1N9TGb42EasSa5n21pDSDrRJr3JCYED0tiM8aVg9T
sAvm0oms0M2ajxyReNNBorvOpqPXGne/1reWjkEOAKrN5klrCEp07TaWCHPw2pFU7m4ep9ntYEmN
6h8wT5uoKS9emh7Re6feLc8RB6AmMFELLUAsWou2bjouYEmqqywUWKeO9hEQrzSCFmnYRlX9TLQF
yoFUY7ZPDvbHzEEVW9p5yLunZdS26RAd8oZJ1cH8G+vRk87ECJOs5ZUG/AXoEhCn+X3Ou1AT7lGL
rceUikOSNKrmp0oCDEw75dnASTcNB9SMYFsCNmfOMRRK/qXAGQhbu0W99k8z25u0ipfEsD7VVSQe
DKNwtaAxmGF9XYHhV4wDit+pS6DtG/ZUg/fZHJAh+HcQ98AJ6Hev1O6YK9qli/eeFBBquO2tmTE2
ys1pTX8sZnkAtQpInTm+aqqRUoM0zKBLkvYvgxSvQcbAq0UhTdcuaoGa2XcogvWhSOovFPWa1ZIN
tykaL6ibf0ZJT8a1HIfIWY3ITacBih9+staoRBGh7bWJmdRpYRzTf4sIVLvKZwe3e4lCRpYjGOin
Y7LNi/lJJ+EtPHkskdF2hPDWRtbecp1KOMZ2juBCNelQ9gKuAPDorrePS+2fE48ENN53SqN2bZg6
u61ejr8vyyZ/UJvac2yqtObdRLDDGJ17j5o23LvNuW0VixBdUKYe/M8BkYmAEKmep1AKXSleLKF6
16Wu3a2iGBFzbz9csJlofYb5lBLegurCITvahfggozMhgfyhGhNjWWbSL2GTKfgMZ7G3dON9JCsj
1XBA5JPFbZTHcrgDsUwbvFyhv07zQ2A8LXN9jInkCNriLRfmgvDzquxHL0CtpAcVrPC1Oe2chBGB
lcdwtcOQD58FV35BagFESbRdYlLph5bEm5R1YQMSEQTs/Hp4cv1yl0bZMVhiqAFNmkrwn+k/6hQh
acyt0g4AweKDonnByXfku0h+FEQJtpb+0QGkTBMHTkB3gANC/2Xon3G06gz1aFGMvXXlQcsiWuHm
BwsLQTjkptOGJBT1aWOtzoP6c/2Vf6bkP/kfQij+hudChGjdw9NYkQP35INt7u7w81y/x/DwkHys
qasHfvAf1IHWeGZNoa5griJoWLrqMkEHLuUr994Sx3SkHyrQ9ciGqFNYT6T3+zr/GeyHzvmYlkeu
45co0E3lhhuQvYGkSXmgT/aX1+1Q41NvUf0p9HZUVR3MuQBvQfAT2MamRxZhNhB9NI42+Ye6lXRw
N1kDQTcZXm6dckLxmZiWS3CDSdtvLSgj/PlPAkChN+6ZhMHRB482GNvBlAeqc2uCuxJab9GDaZl2
kfFVGA+yoHqw/CWNV5ui+a5yhDqs9rlFNo/1m0pwStw/A/rpG8/OrlKP3uQ/LdBkfsPE5SZtzFXH
S1HVCYlMZ5w88wFe5kAXlR8uISQrMpBESax9o1kfpBnrxI/WSQ8vYckkxAtcAZgx6CW0z9ICoCs5
EHTkRRhNfC0LXlKqGOQri8amRhYcwOQ/e3jLq1e6VWvJQroUgvLW21b9jdiXD7IIEy7NVQIuL9DM
bfweOil3P0fPWHoVQmJZf5e/Wnfig4iUDhECAR2IFoYq4u+O4jFhpx6dAfce0Nf91AJTBaJcvGgn
FfrGnv0MbmGt9uDvI+uXhUFYDQAaQacBMKSVCpbbh14OAZJxp4lwjL0aiuJLNrunpB2ftAlgPffR
2M4LhRFagOOHNnznhPnqFY6wBYmn/zcna+BIDqhrHDvtp/RDYuHeZHrVP7FCdpLAhRMghZTu+eRk
f/PP3GLUWZ1ZfJXKHjqgmo0bbQS015k6ZOlvSSzwp1dR0Mom007xtgEZeVM5+66OzoHCo7BTu2nt
M0eCmiUqM+9sl9ymVtktb+xK7k8FSjZDcc4IypZcoDXlSdmiAD4X2OBBP9obczE3slWEojXMqAr6
x0pykhr3L+uGOgaaZa+DZ50iGQD5YMgk1ymWdetlFIe215W9U1G/MqhUZtSf8xQS7xIEh7m+sFbd
4F2LiRS8CzZl2dxY6ESvTvyw9QJayAsL+LtnkUnSgva7zYObH9F40qOvgTRXm+azr41bN8r36gFN
VMs1Wd7UbaqjS6rFTdBWBPVEIGktJWUSMgI76E5VrN8hP7a7ryWCUvSRTTzBEhZAS2yDXA9Myh/k
LcpisIX8KlSVI+CanA/1b2IG0itf+d1EzMVGYlfUWDbB5KUykPwfFd1x1d93xm+UJf0taAKBnHYM
Am9+DVfyAy6KLvNvvqlR1uvJaLlrdRa5usqVGHJ0mM5RH1fbPWBUsSvfFsjLOZVuUx+4rDpS/Bev
zkOtj2KDqrtUTnxp+/wiq5zxBkFg7y2epE1oS0un+DjSb6XX47nM07YNBcv8tEDerkUBw1ImIXFc
fRRjMj/kdflS5FBleN41ILgGSfzTxPljCu1TCI38WRn1pqzYPaXAPDjjRXMzQfsI5qm8Dfpw0qb2
kLi83M42GWGCfIEI83G0gtsQQ0JIEWFVCfi1TSAFfgJ3g6HxubhIz4tguqZwubipp9/uPKJ67NWM
YA6qgAihfmAhmlZmH6LvH2ilbCCCUZN3zOvD8ppN+o1AZJ8PVQgrd6jZ8y7r521sMk/Sx8tlZiS7
BJ/V1igTVwCP24hO/XgSFhHiFFPWTI6Im+HDHtkpdKeOzaS9RoVJFnqW2LsZFFqdTOCVgMhEZ1Rb
w7bTvnqL0r5tBKFTpBvJtmDVzZpGpYtfMaKjxlDhyGa0dJTQlmCnUl9BGcBOfIp+54kBUYtuP5Ql
7XXpfUoj4tzkzPBQ4MupS+D5HErYo/5PB/Zac3jj50nS38O49xh5EBabRjZ06h1Idr8rA4S/TTvQ
/jHqYKNF8cXohtDwXo1EfVOyfPn0c+3BP/BfhZVtK+BCfeaGPUcW6T6wI4yp2WJrsx+rIDtrDN+I
xroaLrD9lkyZOtAcoyLAxgT8ti35xh6tHXZnR2kDP1hRWQXZvykCnfyMYDI6c/vFcE1mN1TnxF7e
JKEnORGmByzM72tw0vyC9LAKGohmOBoLEX6BAin8FQySySOle3rwZ29OiadHdph562tQR5QAEuIC
NEEBCDKZ36o0DlBAdHCydF0HbxNBFQ/L33b1o7rdDspqyzPPcil2i68qyMiLBEyE1I8WCUKV/yS4
UGzzkd3gMPORFg1pgxfOmvxDwQ1uAhMMTEDGmQITA/sQlHv01dd26VOgRay5xZ3TiqaRUGlHh6Wp
yylEcXdd4kMKQnLcJBwMDBzQhCdsGDGbwfynS2H2Tr51XnVd0KcM3mJEtJQUOFbFo+kw/boetp9a
Kb7FZm2DHlry+cLjqZfJu/XHc1rj3ItYjqHsgw4IcWzDMhJB6iqN+RHVsWadWHYeVtRo96mZyN3Q
5GE2Xe1K3+RN9QSAaivmy0SkWXTNxss/CTWM2V8POWhbiqDznjJRa1mgP4c/QTv/JG6wZQPyzCpa
igVgUZlciGRvHFHwAxTNNFp42jgeUDIjCk+AWtazB2iX/eLF3V+eR+1Zw35B82Ll2i18W8ZorZJm
hLO4uKjrKVfTCYtuYbAn1FUev6FW7mbTVpuso7U4Gxu+MN1uQnWo2Hdc1fNwHnEMh4f5FHTeM+DL
o8JtihKaKX/rVfkZRVvAAv2WOKRjHJ+zPDJn1rLlUPumPZrn9FC8c+3Y7/j+BVyerhgO84+YpMCW
+bHjCJjRcGTAhEDPXxf4IzAt3ouyHT3pUmnpm7m+s0xcQC7AG/wlROxrnTr0MmjKJkKcC6JtEKzH
ZWYubwL/z+OaFtVdlkWtbKpvSgy0xcSWuqYYYc2zoBdGwUftu7TPedXfse0pqyWA65TMvaS9fy4D
+6WLF39bjs07G4rV5NXpHDFyAQ9HmVnpC95eKU1rwWlhq6pYs6/jk+eBkCD5xAUxXQbArrY0oPrR
10S4QNtmL5v70ECxxnsx3vHlA3G8ihsc7pNyoDnTgyHisCDuAXF5GKz+as6o4eiWMj7wuTtwZVd8
rwU53viTCBUAeegY6D8yEmE/N/skPdJWPi99ei44QT0DfAavhOQWonj7te5beEAHFRsqp+JhogCJ
7gQabwBOP0zmNbP2qSDlMOxjZ6iIQLgqSEpIAppheEuL8WCW37b1zq8mJpeVHVXWRFl0L+sPahVZ
F7UWiAfyrxCvEFQTJvDYbDHMtJ9HR1pfc8pRLb3DwHhgoZdbHWx1I8YHPs2r9gcJMSh6LLX3UvcU
TRy0ZQy0kjo0s6x5wwThL5cFv/q9sPNb0lDGQMc5EIRA5zedsZxHlUCZhQ/Jonuw6zd1Z8l04lD2
ELP9MnFq12HGm3UBQp+UC3w1d11fslpeU+SFo3n4LFzyobYdGUBzonez9P5IovQC6aJcPyaYHleM
f2hRpmZ/kk3WrMsA3hnqI0DfgK1VvYqqEtoFdRed7b4P2XWjTwJKU9W2mQTlrSUcw4DO5cSYZGBY
R1MQpSTLNRhnyrmgoHU9pJp/Y9Jzw58nrRuqZ+lBH9j+S844iU0DXccweP0b2mc2aCkBLL2tD3ML
zsjyKQLlpf82D+1LJ/1b1mYbiy/3o2XnL16I3QQHFRUbGi8XN7UYI/u2TOaROziB9GeNcJyieji2
DNg1YBlpCNo0+FQUE6OQFGfyjA7XSpkVZgPWPaVZnWHraMpxKe5jPOSUlp8NsKFp9+0vIDfpk5EJ
SUIzehYHx8t36kUQ5mVmcs2Ha+P605p0FUiV8UiGrNNSdWM73jLot/FiEfriUx1vTtEkjLWySyab
Dw8b5xAIONc+QaYg937qZvgUJNB5lYGGWqZTxdEMyHxoSLIpi1k82dSQ4v65BT4/TP+AfICOHxDW
oDUnPlUawucsAmtMGpaVwISsK11QF2y6UFk93TePmUI4JtEzQYVNhKoSFpA35B3u9JHLo1u5gGoj
EJM5WoyoXoI0ebYjABOkLspRLRRwBX+UUy4oqteULGfEYjUC7ISm6yyMe7OZiFEW3B69n064O9GK
v5xIJglVupegFq4nwUWmYPCFfsalFFMXjnQe+a1hxpukQvUieUZddK1KEWM07Ks6W4iWq61a3hlh
A5X9l8lwIbHxOIfVfBg6GIPHqQwtBbBj0VR4ENSvZEJw5pv7cUlDgwZM6v0fBzZMmAI5Ak9ZSe9b
o6GqsoHBMe+40/1CiIhjVKeU0NyYsxdX+zcaf4PCfkutJ48WMxZK9Zdm1kFF2upQx3rPHBdWHJE3
xqUIOUzGxoqipF6NiEb7pGuhQ7sUeyAs7ej2xONPKN4/aEXAlIYAqVODxs4PVf2zNNraM+OQKi69
ffYfWTxPq9ndyctRY0UihFSDBWjA9PAjoO8DEeCIqY8g7jTKb+VinGTcWtY7sSJBmwZl8lDBHctD
q+xXG/oPnkIFVUn5Tpt0W3vxpnP/KOPPvKSET9htVKkQvi4eGu/BarmTsSfAYaaKNrt46rDMmg1f
WCm3HJ5SIyVkI6JttdLxbepAxP67EeTrUsuYb3VeXGK5iEEIhzSfc8bThCDxtqwqp8TUwRSCsGdk
96HTp4d5OTPF8BxQn1FmiONkdM5VOV0qMoEW7+LOpPq/hBICOzd+izQbEeM0jCnqTFRSc5r86gCy
AwjU1BZWdR1kWjR93ikfjcbspWOWaEQMEP0EYkXCXAy9Nrmh2sVt6cVbu/mXatrHABVOUZh/B8O6
W0t17M3lubXKe0sSz6vgygvYt7JvABNRIQb0TidQwgaixc+L4syIqMymuRpwYzrJRBmT/nA5PPWx
u6zMETUKan2ltXykyyew2q3k+tIYrjJ9sdRRH5YvMKXNasTYWlSv/BLemhjrlgodxkk6i9Z8yBgU
UcF25JgriE1fxmx80yfnXwTuEgP2zF165Vdfy+c4TqEfqMWbCngXJ31QAcmcyxe1+8fCCAF+PgNG
6LZaMG3ZFCqEHRrogSSqAxDlq+BKr80XZYZl/ICXh+xyXbTMOOA+qRo4mn0dRypM+MMOr16hABDw
UlVYZTrmo1fXN0qSEvFRemNUmcUoaS02PUa6+Tek6CQuj3VaHSL0PH1cjyffF1l/ghKCqR/5HY8x
q26ACrsGDu4H1tEPKupL4H9ienRLta59m4kRxkFGc8KelO5Jn9MrcUEZLr0OPG86tKU86rViyXL+
BDajtMlw8KgmEI4A9yK9riF42CzguXuOZ1vV5yQGe9TGHOt0uenB+EakgGoZWsfW7MmtX5XkASU2
DpHZlQqolHXuk2zaeHB2H2vcFz36pkColYbb1jA4ZCKl/cbwBvENwHwKjTMdH16Gk5JHG6VxNfXl
XdNTvngGfz5SjB7F+Cly2FhGh0Zr1rdrlZ7aObinvmMzpAEjV6TQkJRHO/ohsEyjwxCIIYxSajfR
qMPDXaoxe2Zc/bwlhnPnrV4XZJsiBgXXlz/jjAg5MYs5MZIxTjtjkcYmacqXiOjfyKY/o9vcVSLV
oC00BMD3rUgyVEqFnlBxDGlnwCwFMYMDDK7N7JPZLPfaM8GAg9kuoAqJm+CKNGO9AU+WXLR0mVYq
ylf9BzE4exU+jr0N1HW4eQ44isnG+dndp1FNfxBH/K7N+jEW0SateYl5DpnGEINtt455NFAGdaB2
LCSZoc24ucoJOyr8dJXgbrBqsFjznB7HNlMkzQWkFhjTXgSI3Dkco6nVPlptfBZCUAoIKuJQp7si
Jg2RrbZEoS18zjcgFTjVGXbyf4d5GKGmfwspUb6tgUOPVlWv5hREWFKIRy+Ydr3XPMkcmRAxLfJk
aemm7SYoG6rnxdYzkHpJ8Bi1ipNjYfC3Mjp7PZdQJmh9e+9o11KkM7eplVz0ODuxxS6WgHdrSc5z
OvwIff4M0vmktit4nJ0cI0BfCQ5kTH1GkKbgwZiinyRihBB8qbcqbGvjTgMQHSTt6YXBr4FSuA6W
us9QWJEZDNsA53ZOWi8rGFhpArkmIIq5+hCDSwdv9rfwMYBLWvTP1iXCH7Xly9ILgBQ2kKJidPyN
69PCbqvkwfOjr6ZAJ13XnhwciUlMUweIIzRecJlL3K2H+nwwo1fsgUtkVjAccQxDxOV632bolV50
pVsnRHQ2PkdR18ezTJkeiqkFG/YSbA2Nfnrs182+dgBaJEQ+dOLflfnxFvFcUySJtYF1NSG9BKi5
KhxgXbXBK3UfYqiqgbrDyTZy0tyxR1EQqFXsPqrqgi/Ewezys5FpZxdvqM5UXnuAlshhYz+7O/r8
4JQws1jxlJ7y2u1OwLS9R4isYUsjs10yM74FrsMIOwjyeJwZi2478ASZwm4WKhADU0jBjkYpINkB
dgFH/kfSeS01jkRh+IlUpRxucbYxxmDS3KhgAEmt1Iot6en369mbpYbFtix1nz7hD7NFLxJQWpuM
KznSTRqZkA0LtpxLGD9RGdxDblkvy4DpuvWUaPRiH27py7ybAR50Mrslc/bmuMVvTaS9K2Qnvxej
itBmDx6n2LU2MuAr67tSZYQ6EijnCHb0HiY3EKBiHblMvUgswBzdXH2iFuI9UuwZPKrRQutvxtjl
AKY7Br/EYKP3kTHpvhnGHS2xfOWGep1QC9jPiYlUVo5kQF2DRgETViTNMdCGGT7Drp76rxODRq4U
a1ORpGu1f5MHwvm8uPJUsIwNTAFr2b9Fk/9a+BTcfsaYPS2KDdOsa1eB4QxzBOb74FU46I/rG1rm
DbvaOFZxjKlCYd2bw/CGf5f/YM4VmHkLur8h3ydj/OMJ7y0Om6dY4X0T1Z8RaY1LEtWOFRvPRH9O
tdZD042/qWuHcH3G6l/UFfn4zoEzk7MRen0vxreineTWo1u5CqL5r5F3xU43f0JAxxaGk04oIQS0
287HCaZ0un0ayXs/XLBfb3YOJUpdqQsElB1CQpc5Mu8HOguTRZKoZz+Fd8AE6mOiVRCJ5Ai74B6U
yrpl+GgWYDKkY3Pk9LSVS/Pk2wg7hcO5juxj0OMt18sPL8AqKLTVUUeLKvQwEwPy3dCkD0Kw/kPz
YiCPcDfwFtHSf3ViCVYlJhdoGpR3TFWwm1MkNGpAIxZun+6qA14pATsuSbbpwvDmY/i8qZBxANc3
ocdWw2FyiYMZHteNNVKRo07UlZGeSYCCRHfdBCrs9fR6MtyBlqxFcXHOcZfWo5VoRPXXhAgWthxH
SSbeihzvgYU0yaSKvFsaTs22g8rSOht7MFYWmDyGRM9+CM8Laio9j+uE1FaRxPskqR6r3AkeYjrN
X/4kTsq1rqMKWyje1XgAoZqubFBGGF+/C1LhvBG3eZzFHl6hfcKzujsWAYSlbgouOleYTWhIxQie
fnZmcOOjvHWCqURYAaCTTn2aHfNk9MlxAJ5/GsR05tzc9gyTkmlhDhGfYDozbyw2RVdu3KUiEo3b
ubB6OAd0KKlFCze+B/NJkl2sbJMNCdSZFjMauomy762pZTRgWx8KtjDa/gAQSDyTe8ebnyv4ind+
iqZjE6XZru88XWy3sbo0owsuxYZZUCkIqU2qR1BTHl4H3QhbpunBLklfp3Ts3jqna3fpEP56dfFR
lQ6tghDtBOQP05fQ6kDOWCZQmIGNufbg2ABuhlz8O8sEs/BhnHaz49dnf3S7F+DPtPE5eOd+anmH
KNkCMxEYYprLjwGGZZcGSfmQzXF2aa2wJct0J6vfBMW8PMQZlAZ4a4TnELJUZS8onkljXluNmvdj
HCII32PMENniNgWZWM29C1Y+TZBmi51kM6h02MsiDE4lT/QY0BADyZTLa1TDl3IlsHG3zL4zR9h/
ibb11hfw86e2Q/e9cYxHJ6nsrdFX4TrByhy8alEck+oha9z2LgMuvk5H5tQWZB7PHmjyJTCzK4hO
q3pKwOZHiBy6gBqKlLlqnTt4rDXe3djYz0OkamLX/IKZ44uCiQfwwfpT5uzCIGwOqhMHxhv+nV9X
70Pdv5Hu7gOEPxi+d1vAUe+VJ9BeAAOEw7jrn4yI1VNCtD0CYnkSbkRmK9YywsanJZWOW3lKR/8a
0P2eUrkB2HfrM6AbFpRPZK72bdEArqDH79MNM/NnOQTrf2VhCv1bBx7duzRGgR0PG7mYu2tZLShx
SkO3i/rb5Dl/WMUnDyINoluhbd9aux2+lJoO9YTxR5s662YQdcUsdtqF4JfMzkDaUQJt74L8FjkM
6C3dG8jFQ+2PCtFgfFHq4AF1PnQRA1H1+6B0t91UnKzSGKOV0cJ5GZElHTh00E/vjn4wpNAaI8pv
qMtWU6+jOLgP+LCZADEE5gBcFcFskoAs6YAjworZggI2Hr1oIRD7Log64Li7IBryaqNKQG6WoGAK
hAV6Ns3jrZJJyrRVoQJUdskPCw+Cwxgux9Kug7NVwpk2Y7qCU+oK2M6y7IO/ZRowLJCiMNHAkjKH
chNk3lmFUwraCtMv3xQp0K12Zq/mGuLhKM845d2YcfOnKGY19uZ+ylBjXUbi9BBuXdGBhYf/FlJZ
WyHCM63YjEEGMr74colSYUoKKJAKyz2I4u0E1RD18I6xCwkDYH7eQ/9jlJCWJ+Wtq4ip8oDIlRhT
jpZ2PTMa+0vrQDGVN0pF42Pa9bW2Mjfu86n4I8CWO2hipHV2DUzn6iFGEKv2lDVGd3GMJtun0KLr
xdhMHvbAEexKR1Bl2WX5UM2Wead9H5I8OY6ReVKy/wggNvd0nUlqaDuXdYyofuOvXQesthnU1zAP
SBF66vagzF5zWHARh24TRucmFj+L2z7Hpgu8jVzC9Pw7VTTwvxuR7pc+/RoT66YIQ+iueZiA+d2h
pLvqIr9nBIjvQ2FzRg/4YdntBrN/RL3govroNZPxU1JjJKOW3Yis0Ty2b3O/BGT5TUSruXyAf/Qu
JhgkcuxXWTED84VoFIvvXjkrvsS6QDfFaKpXE3EZgLBAaSOnRFQQiI/K4k+lkkfLALBZw70Rqv3b
9N5l8KaH0C0R6CnPnuO+0XAh4JTWeBR28eKEqF4O02eNtpkUWgs4f/bp1Jl0IlNjF/cl0i98KHeD
HHxXxNZG/yxHbK6q2XzxbSBSIY5ksxOdgZTi++gokko7j5kHUtn25gjvGj3Gxb0zG8hlfVLduWn9
XCbuDn2YTTrIXaSsv50jqp2PO/cJiu3eWIhNdQb/1g/3Rh7D184PrhIOkpwzyJUiok1SMllmsIm5
KTMlnuuUwY7BhTNHphrNt7ua4hHlKcGwYgqX1UJJaHvDOmW1LdmyGlu5b+1uDaQcnBnimJ1JZj/e
xR0SGBxRVic+C4FBTtTHdyGc2sSnqB28a0u5nKlkA4h9Z+NDkbn2wQ3yJ6uZN6n5a6FNUBWgfuYJ
UhalCE8bOWb8euaORjoU+8B8bBefO8vFWOqeQeZTWRXvZUEZNcMLQp+wT+ASoYM1i2ZTZhiBRcwo
2uJs2NNX4YFXLpwRxkuxkJlMy6aoASIqw9xMzQJX2tvSRb/ZeEXXgOgY7dOGaR/ChsMF4LP2hYQ1
NW5j4TJAc4c/o2E9qCl7apP5QDPoVIzd3i9nUoN4hKEdM8PVb1pGtAf1bhT1SZi5Be0se58rRlFT
Et/ZDJ3CRMBMKGhWNNazZwo0tRsqUsM8M/q9yUy+yzAF/BEeE9a31yG5nHo7qoetfgJuZT22pgeE
3z27pv3kcLLlS/6Rpst+mcJLiwqwEU77IfI3RSEOWD/ikIk4gE2Prrb+Lvg4gvCcGX7lDod31kI4
Rz6hyGhKzdNj2OGjFIzdCqzrthhZImO/bNWYPrhx+q2cmFSQwc7adKaPohXrIFOIoZinNPHXWaL2
zEjQdqnVK23702Qu5WZZEDVuETRcEX5oBpbNZqTpePWxAzmknnHvWBC8B+8hXorHpR7uMTpDU6kj
scrGYufaNsooLm2NBrd06THLq9Y94HNTqr1LCJ6zGp0RK8NfpAOf2w2QoGFxXrwOPR8rIi74lfNi
pBwdptsXm8GEdN4Pxac7T1fL8d6S0FubZvLSBMHf2TN3EXJ6R3ofT4l0nowqD7dJdpg9rcpzcKgU
kQ80gIBXJEPxWxUytUGkV7sKmBQ11qsnnLUNWBhY5M7N8HDN5o3XOuvcWX66OV1WnnvBUd5a1Y1c
2cI9TPVwyNPoUA7ImNneZxI9eV2KlItZXNveZRwGOrn6QEfhu+6NE1exjFibNz7aPyxf/l0CHZ8s
9GUYIy3TsDYshcgwdp7S3NsTWGWKuVzQv0lz3ET+XaHeZGEC4ThUN1k/hqTmTdOuvNLdGGhXO16F
rfF3IiinUbz4p9w2l5xs9mNvlHBbxxKRgGFD1kSiGqLYEnbATRL5uwQYkRt6fzZb2zBOzdQf3Nx+
zlHim8PXucdwXbz1gta4XX3LxTrVYHMQTmkK/HbsnWmA+Bvnas33ymrFdMEHIdueQtTQE3RfaYpa
Ap7qMLYbvsvgCdwfRKedUHcJTr8IsG3L2QURj6Iq1oCRpVZ2/zOwiqWsNk1Jce8xj85nBxU4M4Wg
Bt1W38zMAcwkGqR62jd+mILaKO53RS7gvZcPlqLnp+KeJZ80q0TQ0c2yGSa+5q6y9dCla/W7McVd
Wh/YXg0TBL1wL8Ue3sHG5LsyvtqYQZyKUe03nQOaQzXhNOsOmZ/sQiH7tZM2zdntYfdly0+29KcE
gU/9lPvFea774CktG/eUivksGKsFdSxWJcsozOoXr6Wv11fNY16EdGwmwSApF7SuPeliqjg+Z7Xz
5YJDrDofQ/cSb0SppuDqYrTM0BgQg924CLstaxSY1iO6g3bT7ZjMrpWbfHcGSFAH5At54ijpEzeY
3MULhPZg7YrwPrEEx6Q1Y+k8ltE6QxXAY5jvjhFNpN4Eol8cw8p6MmTKRJMRYdN3Vzl561alL0XW
vibC/W6MkSzUsrEnASttTvFj55mXMY4Knrd7P466ozt8LiFAAzoREOSgLgQcwRQIU+kx+Bgn6t3w
LOjcp3Fw6GPwUp1n7PsEnrJR07xwn4sggCfvkBa40TjdTQqSoufW7CYUvTKH9oRvQPSLXMh6zkvY
yIemrNYc1yX3ut74JS8qARtSGJKT+QaUqQY+nBeQAAkjg2LfO5s2Bb474iG2gJyUA+VEwcArM9x7
O6+uNi68TWsCT8cj23BRPwmLzdwh8VdW+dZDQrTHzxruv2290VZOb0ne1q9x1PwORn+rrQLwpM9l
CEJG53vnNOnCLaqF57YbLaZLiiO5r44K9WAQLO9wdU5hsnwAdkMfOFPfFByHepmvRZeolTmIN1cs
P3XAfY7S8LEdaq1Kb4lbXmYmWFur6T4MN4xfkQW5eRM+u7J4doziMbQzgGHtLkeQ5l5Qe9nS29Qm
A+A03AHpufjDQg2ydAjFM8yLEAph0BMsw7UNugGQb0f7afLZDrJbABKGuwFYFWNwKEze0v9mQFga
5FNQIyrcFNJ4h+dEHW060fzG7eDsPHKIIkb402iNtdN4q5yshIe9K8wAcocK4aQs7qnMxdH0kmtP
kb64/t+wL9dODKDTRG5XxeskADsXThMzhbbYgviABs1oXTTc51k4GwirLxaVG4rOM+Ys9tq12tMY
ldfcKbceCHSd9XlwNkWY76LcPGtcjRNNq3+HpwMmaUzfLANRHwd27LKgVKXEpVqaN9sG0jY7PflZ
jIQ8ZlZzwfJg+sY8GVjsWzV0Ry+NH10UerqoRlQ673+bcNiHU/dYe+CiQ3oWK87XhlVZ7NPQ/tBm
HxR/HHiKnKcRBwAbTfBMu5eovNJqSWlzxfS8saknp3ytoR6Mpe1vQC9EPs+7569L4yu0Xhd0u4h0
tl9vUltreaFPkidEWcZgo7fhnL7wCv3+oaKiyTGZ+i5nqH3loSwBoCGFkfoO1RfC//NBzeHa5HAw
/fuJ3wAtnIkv6RJsMstAjAXxtIfGfNB3r/cCbtKX9DAMx+DU+feuTX7VwRAUgOrO+n/xJRLvkf+W
w0Fvm9DSysu/+iLyk9topEpXM6YYtQ8f18RbKetaQm6rAHx82354iusvq0Q7E4Fq541f5zYajx5q
pt69r5L1BHNN8QQxPxk8aLXyknF381Di84lHEXNq3pYLYNxE3YvmWHOo/Rcn/sZUi+ruGawXv+LG
GhxUuYtx23zwGdRw4OTpL1L6PAo9xKS/oB0fpo03vHPhcZJveuPdjx8yvz72E8Yl1baeUODJt70N
wrGnkYt8OFbI9DCExr/pfccf/f9pcwGSlbst+aV+LL17RuStWc7/PuU8KsxFlXzVg1yuH6gMsOVd
TdahGwFcEscDE159y/Sj40p5W30m8AMhq7uC/11144uX02ys/4fs8cWmAun6oPnBPO5RH9jROH/1
YYzl74TV7gsv1i/kh7Y/1OtHL8k8W5XxpY4WBlzfBh2hHvjHiDr5BK6fp0Dz6NRUEVRu86iXIxlH
Q2Kt97XvJUwrt2kGuRZEz6wfBO/uwtticfBVVUfyZR95Yy3rLOjk6Rwpa6jvSIBEQmsRSWtekvLP
JvjfU1K/T/Wu74B+kTGChpl+Rg5tbyG/REI8xeNI8D4sOhk1R70x+KyF6ozP11FI//CyKyhkiVZf
SeXBirfcq2KgyRppkpA1DJE937r8taiJAeQ0+t4YMy0D0Cb8emCuki4auPk9FjNgrWFlxY/6HnLJ
iWBzxaG+IfxGq83q78iD5l8AJPRa0NbshvsYhH/KAXHnHnkZJ9aiXRHZYL6thoPmLhSccyRk3DKe
NcxkTqny3/spToN2bldkvA8OwYeXlGyNHPOPmNyKJ8d9cof3QryOhgOgn8aphblI5NFiy9ZBRM9c
j58I8Xop5Fy+aAVtEO8oPXXjxeXgnfgB4/hapyZ8U8xCuPRBhxM4mHpDcC0dRod9/FmX9lNnvP//
gFNs6GRKys3LE76Sxk/p5cHLB/fdtOdTO4+Mil4nK8cmnXguZQ/diYfBgmpnGGItBiayBaYE1CNJ
b0EVIuXdKuQX2YazDhTMpBw01KyzGoDz8/UdTms/+myyxzG+5iHTm9n+a7qkO5ZZP/ZEh0Q9TYCR
ZOG8CairZg2A3TfmwywHPEV4vCOorAr1SzQDS4Q7V451n0WoSNojA91RffSxBVKJYGF/66fcjN8w
ML5ChAlLOyXJVcHFsofwLu+Bfhd+DfYF5j7T7cYEPURnNFXth5vF0TrqqEaHdlIUen50h8YiXEqm
smjb/PXi4SYi+WCUkG5LEpOgFb9W1zGUt8I/UbEg7iXpF0at8Tm5BTL9nNztVAMWSH+aun6md0Zn
tZwvjWRWWzUvqmPQPqV2vWvq4k1Ozp+e1LJLh0vgi9OIxxZjCQR9ZHvwZntVyhIHxeQwh+1B37vZ
mqH6RNZ709Dd9u3xZJPM+Abw0LJqH3Mf4YwMeSI9Zs/D7oxawzpUaleXwYve0IMTn203Rw5Yojib
TPtJmIdMuX+H2PvT00nVSIC1GJt7rTneE42y1FSrTqrXpEyezEn8adriEMKlI2XNcEwrCh2tvZVZ
OfRNJvDsuaNOaWQ9ZKZ9JI1/jmz/li/GRS8kixbHELY4mRjxkT73QddGVTxedPos43FNA3mtY2Ui
zGPfhKgjdSfGHM+DIZ5cidwEf4eM0hMaauckbvadkocgFbdEM6tKGw1D20uvWitmMdWLL81bp5iY
FZU6Iw5x1Ol2GBNHq/JV+tmFKr5nyN3tyyh5q2AOALzxu1U2pE+0RG2QaZR+odN+9W767aZ04egV
0B5ma/ZYgNThOY/mlyZB278cbzEdL6tA6Y5h66eaLDJlLqavx3ujczeKQU6VNLgJORfPNd4se/kS
WQFYA6qBxxGKelqk1e0ucH7QEWp5avbTLPPHlPDbh9m5YMaGeBJk/8b8tLzlN/KaB+WHIBpVd505
WPPO3dvsvnnO35GhW3kIvEVtcu8FchMG7XEJllWI2F5dUezOzrnq3Fcdt+MJKJWkv9OOUC3yjOYy
c6njINRzKt1D245X2FOAtTP3y7HU0U/me0A2P9ZQvJqxBRkAA+ihwfHOvU8aCq0ppT2aLubFpqtk
VtX94Mujj70HzHF3LxNiihkjHkkCmfUHIF7vVWpe48pEg6xFPGM6UsCQPTq7QuZv8SL/DnK4xJ0B
KVsRn+0GhBF6wyOoZO5S76IZ6dFUDJWGRDwpDCrwEDg1Bc6aQm70PTEbTNuX4uwp503ZGMo1xr6e
4mM0kuORJYzJ8rYY0c6J4mvhNhdD9KduxqEMwayyJ9ksWlRVrF0Yj6eJk7+dDdz+uImLE8EziRLq
pDRmgJHuFj7KlcN7lDVwirMFY/aEXuSw0c8BpyzaGisi7noKJmyyOyRh+Wk2DhAH7Su37H2/Qxkm
T+h5saP0LbI845OJ0YC5IZBhr8/+yEUdJjm89WaESGpQfTJeu5/N+aCTWVlaRx98VsbWxI5jh0De
xiXvxqWDKjhYNqryDn1EQ70DPZGM8g2B/5vlptvMq7+i2djqrKNNi23t06UcuS2u9TYTLZKIuYcO
0WZWQ2TLz5oKqYb55CP5iV6gsWZwfQzz7la603PoeU+ta7/KKTrCFENJDTNM2WAxZ9TnznUx1uLW
ZP5IV2DI95MBE9MM3OOUBCtZOzhZLQ6IXJZ11PQHgjOiTUb14qGuMon04Jv5Y6CyF8BXe4L/L9NZ
+ESo2QULzYIq26ZjdaLTsIvSzrhz0pn/S4PA96admacXAMgIF+hsAlLQ2rAddLJK/5A4PCbiHqIv
KKiAUP1NcrQH8havetrzjhq2ekEFVnbUxt9lFz4UvouGBDMg7mDM58EUYud5SJfEMFyjmMghAKu6
8l4N7SUa3F9A2zt3LM5uOJ2cpN9GEY9fphtJK1k/vbqlUzdFydWvGX94npbawVuHG92nEXVuMu1y
LcxeGOaXy3QTET/j5E8OXvfSfjCjbNe4GeE8BQNuA7tsW3WkLnzXCZFOdnMO8ZU3dB/dslwQu4QX
INtrKKNt0VaXDqV3Jxh24WDu22nC1brIJr1oHkTgwo1kM3pVv/FzADox2oKK4IOQ7qGhRy288iia
7rkOly0EsuAu9IpXxBf2cDO+QjOGxdZa6KsNJvR4rkQEKQ34qnyvjOBrSun0S8cirDR/kMY62FZ4
tJTYCBuUP4k8md7GdwKUqDIk7TQEcabqmCfxWQNG4zougYmSmEVHmYMzbk09zdv2EV4hZKRZzeQw
zVEQ0aeHVU+M0yXn+oRKkWUdIvTNoKkDrRVotPNaAO5gTM3+qxfZH4Nt0U3xLh7LrRX238D2Do6k
MU9KDrMcYkH64oYjHBjM3dL4XcWoQAaQ1gsAH0Ew/FTkVY07ooio+i/44VSueBfpgyBwbYayYqf/
sq2L15ijoJIsfeAUj/GA1bADKq1p6Z1Q2EGccuNPGjggpcxbjsa8XjE6uCycq9pdL3VRBaGbSWts
B5DnsWv7DTaXT9ImerR5fhwSpEcECPEyuYwqvQdx9DArSrNc3kWcGmEIXthFayun5WZluO4k8Z+q
nbA0F4c+z/c6RhvucKqMYZvQakipGeRAwl724jX0xFXa5WNgdJ9N6Gi9UoSQnHVtqc8g6X+t0UGN
3vsaU0z34H+mYb8WJTl11JUo1yzBXuTFDqcsDOTHnyqPT2NICNJiT4QCQFbYi8UbIzC/imjZZgNc
0AxT0hq6o6i6zUIE7BrjaNAXT8vgY4zSd+CKuOZWGHDPTy0PMXHdxzmwfLLf7BmltoOM5TtTzhee
6mZS82bq5HEh4MMjXNYzFly0I6/pDJt3GsmFZfQWLGHGUJSMICPJVRPSpplxJgPYMgCJ4AePm5A1
ZFjoG1TBoUNpU1I6+bM4BESzaWG1ZYv1V/pQAqgDoLi2X0uA5KLf7pokPWCGuVWiPwYaltZ49ZOr
A4VBk41NgYDns16RLJdtK+k4msGlN+TBz+f7WrPlctS3EFpueaOIc39Q7iGuezxeTDoo2MTcVZGi
eV3u9SHx7wkJ+bFMYL38bNkloqHeH+naSYuEveQpCzIaWWSHMPM/jQFBvaL/wZiAFtqC4Jb1KofB
uIuHEkwdvcFu2dDs/1sZVo1o3ojlNdKOThdTb3rBU5XqShcusZgR4bDS7hWV45MZlmARLUxaKuvZ
aqbTIkI80BZMl5CqDyf16rv0u0MLk/E2SGiWd2CfmHKlQfO3MLxHG1cMbs5bKBCXkipHqwQ1jCJ0
t7NtbgfdrSr9mu3KlEPfWcOhFMwr4x0Az9GPq2dPGwYZcCFjlZ+wl91HRBHDpHbw5xJvRLOiQQFv
YPLe4Kk8mar4te3x23AMioj+yxVanKPUSxTrAV7ejNbJddw/+ZRvOrTLWg/pZKEti9iRkvoA66gm
Qcc9+KEP9FpLcTIDY5fV/WroSKlVVz7pXbKo8Gnpit8sml5j1d2of4EMzteqsY/mjPYinTuf1pgT
exd9kXpXWfBXHRrLXSW3tMJpe5EwUxEA7F9bBIow4fpM8ddsos8RA1GSBwy+3XXiehtFqTqTkeiM
meODxdvC81JQhdnqEd60M54NrEQ3rORdUVYPdYxn42I9zW2DXYxPgxwufl7tZzOnmxdfKvpeegfM
dnH0jQF9X5/TJX1qAncTAC72KvDQhgOyroV+LU5dl7+N5sSMqrv9i9z4TOqgMBUDR355idz8QzUz
iHvUDGPa96bG0Ad9Cz+UyrSAXG4lD7QVKDaLnc2mdNLsSTAiHhAdD8huamqNsKmeJRBFNCx3njUd
DF+eJ2u85KxPxB2CXdmotS7N8qL6LhN/RZSgYd+d9PfPFVI6VDs2VX/jeOc+ctjGyT7oelxPlhT/
SXxcy/B+WsaP0nU+RhdtEKjbcTaex6D5lgLGdmF272aLJpITDdXetY1Xlyw27poLw5ZvAI8v1K+7
LmEkh+b6A6OYZZ1G6YZFdEPl7xthppt+MilaxVUgXpqB7gxxguAMe3LeuYF8bTkSzKF567Apg7cN
rZc0h77cdTbUN0LSZ5LqbZRbp4blUWfOeexM/Ez8t9rh6xgk03UBhx2x9lAdq647xVN69lnBuS32
5uDu5lQ9KNR6kxweXgvKlNuDeBqDZwDWqW18o2Ffk7L3F0jZu6htdm6ttp5aTqlTHUAoX8vBem8n
TryGZDPoPVSJyulUMAAEyg3UiLWK3sOmTyD9xca9FVS73Mo3UTTfU0Qeqqo96g9G9WUzcje0+rTE
aVTQr+r1urXcexd4P9xAUrrEPOj1VyP3pktlXVXqb6RPzCkOHzIr8+6SQmL15t36zt4WS7jlaD4P
xPjJsc7OhJKeD1m7MFJN+fX+5ni0CaR79BoQSAKDeA8uTlK0GGfGn8sc/C4qPVSMkrPE/x01N0RG
uDXhvkLac9PV0JI7jzJFPWq0EazK4jMt0YGOlD7PZ3dea/PUsUfdvFDZ76iyeqMjqjSmTWS339A1
b7q7rs/hlE2LpstdYzzPwAhL3brjnBx9Fqovdc3FKWAjJyD7adfFWisugemdMeJnutDD5J8P2sZk
JAu3AfV3DucRnif9gsODTQP5y6NTlVbqWmfGmwimiw4nS5eiaR7s3T6GUd7d9wvcP9aFrun1tgmV
ZlG2W4vTofdAdpU/DmLi9M8XLhIHu72X19+SLC20AQk3wPxplutG7kzA0g/Ud+pjXuT4bgwfOVKq
srfOs9tfAdbjYgi7lT40N3BnlOafwlwuECIplVrIq/DlZzqwVfqv7pINDBzboBzON8xHV20XkayL
LTMgaPcWIo8Bgrq3f1VOAJOPKzGlACOGJzT+M+WS39nJ6wB0RodVDbai+Qwz7THTlBAdc0YabMZ9
M6JQrkkR9kF/nKT1Z/ev+iqXgCKK5aJPgTzNHspJ7Hyl0Oe9YhcW5j22Oc3aRb+rzpfVxNnV8KwH
Zb7oNrDe1lMNSpPZHEnPEW0vYgp9GkSmMGBEipq+azExUUhXZmae6UFOSt45OfuImO3QYKmHnzL8
9mHGoH8NzljcyclaJfGPIa/5dAPHt0bTEVjwwmB3gJIHgdiLH7gr+kTQN8yjMTs6NtY5f/U3cRFa
IBqsgI+ddTvAJjGmK6ndI/6FwSJFVIteEWhBlQP+5KbNrc1XwSCLhZGkxrZsp5tDTqT/rm0+hr45
+RTEs8QlIJmPzDrv9AliJzF+2LRcQOXzCPjLzsbqhoOcVGjVwSLpcaktCtRS8oNuq6oSiLdbrTHX
XHVL+y8x85IINzNkeDDTKtwPvWvMcF7X9OzbuDoNiILrVYLteJx0p0q0BzdCGIXUhL6n3ltGwWsZ
Qy3PSJ2+5svnODqXUjirYOgPiAqBBEbWMIITPWanXiUrlPLogP/olSLLDym7tV5ArZg3NZ0xjSAA
DXanbx27T8tg55bFd0Unj2vTost9N+/1XbVYkihO+wlMOGxkmHWwqPQ909uaiHWHvsmPPnp1kqOn
KxGCMu6MhFSN4gQzKxLcvsPMJP7WnyYr+ZfvpHM2uq12Mu4bbrL+8ER+6bCB7NbGZn9HlTpI1yY4
xygcIO4vgzMvLOd2Y+G4W5NbTeIc299Va+FBl66ZhqjE2o+Dge6tIkec+gedqRZReegpVO0Y+Dht
kKi/9azcrOj/JbJxf9NbYeCwHIoJoAT+01V8GBYyQJYj34B1TyxI0QRpdzY9dGDjjsUsf2jh/LXY
+VG9en11S/rnoa2hdCm8sZ71U6u5HQAot3qCQxMUSVloAEAF9bIgHg3s8FKM28Lo+Hdo6KHSSj8m
3TTUa4QzdaEYCnB5znran4jmsrl1NHSY4FEP6hXgjJ+p25/D1rp0AK49TGPicsOCSV00i4EiNDo9
Dxg7dgD+yvIpBRvef7TxRD7ibHITkdXeWAMkftAhJ+yDFU9Gr6fccg569+gQwjBM8iQl5B5Mdlc6
MA3BCBTjUz/DlgJYAaOFyHwmokCxuHXlj37eioQsqDip4k+Gmfw3DJn3oy4RvrOOkv9oOrOtuJVl
i36RxlCfyleq7ygKU4D9ogEGq+9T7defmex7X47PtqEaKRUZGbFiLmqN+hnV5He+ToS1VMO1masP
bYPT+DQv0otsEWIu4CUSxpvIcfTiNQkheqMxqRrQFQrJT7kL+gGl9TIniu44HXIeULoVghOIm3SM
Qn8xzPaQehPSSs6VhJ88Mh4s+ZIaETJbH/kBvVO6L/oaZMkxcMGfaisJTrH6oKQfejakBkup3PmA
+nbSb8gZYe2wLPC50Uu+4pysg9YyOjoS6k1EPxV+BNHONMWRuE016gWPL+aMqO/wtT0KDPoxU/V1
ZO+pzWU/zvJAhGD+gR2442njS8ZRtNNRwkGJYebjY1O5Z7pQP+G7ovPGwU+vxjydSXu6Cys3qVgB
ZoIiAcldSIWZUJUtwZM+KrD+9O1OO8W4FyPYbL5629eXwLLeCR1RicyfL1FAPR1j1JIQYp2PhIvf
FHgy6PjFo8RTV3HC0ZtU3M88/RQbBWDEgUaxjvyU7LfabK5rAuZ/tzyvE+N2OnbotiJ3Tr3oaKOf
sXhgWJx1yt/qeLDoYy8OgOqXjjY2rxUz+8BrNOSyLB+ke0fJ1lVMn4PmuuNB7jEFQWwYWLN6oeRs
wDnqmKhkLM2oaEhmmDe+M/N0zUiu3eHmFvw091A57iGgx6cVKv+3anT84znwqaXr+2d5ICLDRx1M
QhTSbRxfvYE5TTRNAaUGXVLwg/aBYeGzSThG4nD0O+d3Rk/HWz7aXj8WVt69ErOKWZz5/KGDxHZh
oq28hkXwGIzV18+OYtVM170bvr+SHvRNj7E6RuSD2L78hATvjHp07/4XXB0Va5jDtM5wuANWvKLK
Q2mJxy2YHrPsqpM59l4repWIwSBYnfSjHs/jmwrTk6VeCf58MFAqGx9mdx73O9wvf95YP916G+ef
9RXSz+NQZXtW1eLUO4GGF1TCTxwg7wRCa0GHByJuIGTkZ/Ri5I+MgTmdGkgzRm+P4opytEjTJ9rC
BDJeOpYMKWLGMHf5tcXI3udaYj541I9ZSlGtvulHVEsA7PhMsOFXeICYRwEJjCsjEYlZPkyVHapB
3wPOBD7Cap1vzjd+V4cVHZJ5SliqeVLe3BLZBCu5JHDCAdgYBWDFqN5LSQmJ9/e4h+HgH/RpTX8A
b6lWPA5UNRg159ZRcRqGasdf6YvCN7St95DvWhMTtb2zDmjC/ScRxJCid4v/pPeAieBBXNYrzJPv
LjN4vNbPqlav2gZ47tRJR/Voah97Nu+K7dojpBDxOD/KjQ7CLQ+BIb+N4dnMuxcXtxeGOx8Dloh+
h9A0VuyOOg7p/VS/k/6KBs+8Sd0tT8SuMeZtKN9mD9hPayHPeknRKnkcTVnm2jEnCTAPIwJ78/hj
wZZgLjUzTBDN0eM8g1f0wIVOEHk1aoynkaC5DORXeHoLuZ3NQR8hCoOu7GxEj6l+hHnwCRCz1x61
bZF+dyB/rLnAjv9CrqNTlQG857VS8y+vk7lcKB1hdBKif8NV1rlz4yuiTAxcZAmfBotZalMcvfXc
6gY962ZiSQeM/rTTiJaSQMWis5jrqFW3dmb33pEEKHZbbphehx4ygb4rHnUYNUq4mNWX3uyFxzEo
XnYVZ3m97pNIXIsQQjDrH30YeWc/oUYsO/LiiPa7eXCy7CxSEJ88DzqUJr13ZNfQT62bRwg1yGQC
qbTg40HHSOlhY40ZGi+qQx3aK727MY/4k8yMrXvVG4xZVFtFOI/Jh3VESa2Y9EUPnV30UtFxsCad
0HurDhfEJP2GOuZwf36SVzejWY1QVmexREWalnvdjYqpGuY9tZoy3TagOxy/XesHqcYeZaLGqVeD
jsbpgJq9XSuXqevMO+iVZtCMCxL7tPSM60bFT2IEcXkV8fRKNozMfGkYNAnIO9D0kG/q7FXH1gIp
U8W/6NvCM68DmH5bCB1MsUM34JPrkMuK0IWVCYU9F8hsl5fcq7bSdLdNAyuYRadrq4T+oea5keZR
pDXmahIFUUOWAjKrdFd1T+esaq9FYqCMruAOkNyk058uRJoUgvTkMcnC5Y0THnvfItHrF996x9b7
z1IX25ps3BK4qLBr6tyCkPGzFsPvifqC1kyV1FOxfPWydyGe9adF4nKuRPCUkp3R6TvqNCWgOBdj
iiEcsW7ETS9WlwSzWTB5LAxGLtStMaD7sDpiq7jzeloYqlNvA4sXndhEhDi9oFCgbfVl4sHuOJ3o
qKBTRofNXa9B1rROSwUNEDVXN70EGkKYcIqdznP0rkeHco3FlQ4NHBZv/92z4ddSM9lBmsb23QRo
khlmFuquYzFPsP6SZvT682HGiR4t86hElyj+VL1z+HkXu7/o1KWPvAMpTl5lvwvyQX+g7c5K/f/Y
pHNOL3Z3lhJ7HYwmTuyKBdfjDqZvd2jgPT+Fa6Z+8dhwNGwfbp53h+rOiW1QJ9PgCupL1QDzjL2f
y1aJeTuZNRLnkAyQzVHvA7Jc1vodWrJR3rTV46/F908gpPDMXqATuqVx72FUgZ/Euw9eDB4JU3jX
OYqUyTFb5D6yidmtRxYSvbaOcdAB3VYpDtvziaMocoZnhlkOOnPWCzuaqKaw30LR5Sky7U2Yjres
Uxq1eaP5olWPTyJ7t51uo+NqYQYnnV3mzVsojH9BYIIRNoZ9x1vNmtEaRCedfulS0NQqnha4XIia
GYSkLahpWr+SljjSmngA5QlYnKAyXhbDo6tY9NdeRq/wsq4MmBSrBRHKCtQhwyAR46OtF9VIJdQ5
7NRfGGbEkJn9vQ9H76HHgogpi4wXZ8rfLM9Nki8A/WYQ32FmvEmL+zTWM7hXqfzHvl0Q55c1ebVA
EZ37sLujEk7c4lgFB+vgk/KTyUk1IIbNjIyVUZGRSNZvo9Xeijg6555DUT8EvKsthQr8GgCUxQWW
oulHjX8fTMqlfUzaojvHHsNWaVCfkmASONeC+Jp3HlN+tBfLhPc0De4eHohS2vu6WrxDrh+YcoK1
2QnJ8UF0y23WCrOl89qVmdrQ90eitA2ln/OVtgLWfjX1n6IwcqT51dYN/rGb72mJF86pIP6MNkPn
Q3RU4V/G0NSKNMNEudf8rozyNBFwKjRcBqSEVZ0uz7UBo3uskMQ3/1psq5F+kcLXVAJBLyhYtT4H
oNmvPh2XkR9hzMhE3dj3d16X75BrY+PUGLxWms3Pecu9RfH+JEMkxb2HMjBvbk2ELEdnrL3A+BMi
4CvW4Igubf+1tdDRNyP7ROXb/7yR4Za6xaWvKaS/861p3MrF+Ehr+M/G2ClQtdBZXYZNkDufl4BH
Lp4/R0VZaUomjDj8FNVcUu38ABkEnakI+gOkkYBGeJMjZFvMZdobJgCf0SCkd+qlqNt7L8v7gk/H
GpzjeQy5yV5rchBX8jnSQ08ZFXWIc947g0IvVuZ/FFX1uxzDYu21pYDnSq20mneVit+AHeFum00W
1bLU2QUMtjEodk/64pA56Z/ZCT4SjZTNJdURP0mHYwKAjrMkEHGcDl+iHmZXZBlPvQ1fNUsKtZ3Z
xJh1pXpoMwvggqRZW3X9u1myV5g6f2hZPOIdSEXFrD+MoHg1p8hmkmi6ZU3+VGU0L4ruQ86ADi2T
oqYnk/uYQ/+IzYRTtG3Ht9goaEOX3MlscNWDQksfIYOFrzldssK85QO7RmLVbI0jYHc4Ne4kc9bZ
BG+shc3Vmc/DQppQV/mvsJZnLLYA1pjFs6nwyIvbuj7atnVr3TQiR0TLM/RVe1QerolF013zwfpV
JYwPZ3bGgQh899I7qyVwM1K94BJa9lNhFPFpcVDDpQq0LNzbRQFJ9ynUt7HCLRE1/9vclNZrOFGh
HTNqexSOPsvAP9lRh1vYBN/AqN1/gD04bdlDz4SOopcZetYxKemHZY2HEiUA4ZUGa2zc6FsujkMw
hXwQc/9EbIYP5YIKaoBaT1H8uTWoZAtjepmcYCTLW25Vv7zNhUHpmMnCB6/kDNApzDabqN4Ocv4q
pDglc8mwi0Q7HiPBCILlLHvPYjTLpCw4wIaT8WeUqZs9+remX9CZave0ymkGiDfI+RcLy+kpTtEE
lnlE4aAwj2Xt0yvre1lcRxfPN1ExHlS47NM4AlFGG4E7143E+IiZ6F9TXJlE8kAc+7m4Gkh34NDO
HEuQaz1hed6uJkgQKEUsb804C87cdeLt4oVRg7II822OFAypOOs2kyYTcJ74qlt8GwwbjxQ5z+hK
0Wyu+yZMtmYtJk3P8E9OD5iIywrWDWwamdx31tCzbSEIqsh7tAzzHafFDIiWgdJ+/LLL6M4k/DF2
Ysi/NN6b2OSMbuIG3znyALhGQkUvj03VYXMinEsXTSWldA71YBwA8/T2n9aHMJIyRv7AZA1uNznS
BiOmLLvkC7V0XORMkHzrtunA5UsrQ96/pMe59lxdRlgYzbF6euFQnJgDkQ+ONff7IjWexARNDnli
blUs5snEF9RkH2U3MaoH+C2MvcfeSQtVCxdfyakK2eyZw/cFmXphjtQmnUWwlQ6F4zDTLNV7KzBI
spMBb3VFeU2mwFTi3p1vBV32LcFEfRoMOK+7PuNoWFWGtY3EML62i+zJuEzYdsn4YjdOshMuAY8j
BQDwEfjAbu78siRg9GSUmHCZ55kJDjq9DOoMwaSn+qr4YBhTRjNJOPNqTpzsWnQVxhZu6IdgXpjy
RpPvsLViaje9LPgJAYsdoLVZAH3cpekZ90CQwJhAwAU3UgQMXYsvc+IkR69Mp73veRL5a4JQBr4f
rgMrGUS0pt25K6jYNWl6lsDAoR0wVbKuXetP1trgntGf7loovxT1+oWin2Ee3T6ZaM/Z8YsyK3VI
TNPZWXG1wNNJvXVe4uyaUBo9LLVO1VNDnu3eHsOV15U8C7Igk6Ki1Z7FmNY1SogxPsVhhu16U1R7
GpE013K7hBrrV+FLLKyUfS23GZnA6eHYZk6DHKQxPwtR+8+110Xvg+svn9Ix/fWSA8oqbY9TYTYk
e3se0BbVpW9+Jn4WfdTAbvY+Q5V4Fxil/QnCG3hROoOg9nMGjyZscOA7OSYeSKiGnc5WABtd3J3C
BbXVtmFum1wpktlT4c0AN8ZBj/15eT3iRjg7SEDLoopC/FQDOuxRYf+rbHBmRVo0T643ctemEB+e
hiV9YYaqeR6UyxiJK9PpNqAHRaGU+K9Tb3TvM9Xia2UnVPx7w/lQA1tr4zDyHkxoRqwImPnoo9Ii
Exq20u6KWzD3y99KRcC1wi70yUq96IApIJllP/dsAS4tQS4YMj2oIvHesSAW+VP51UwWLY7ZgaOU
owh2Zweyezukz1YHLcCArbNKYhTpw7g84mXT/cNLKwPj7RlRv1KjwfSa8pnk9uJgtDdTYgs8TbOZ
jM+zWOw4aQHTHStzXxZWv6FXjNbFHzj3+yirIaM3M+rupiduZY2BAVsYMsKuhj67zpP9bWOFucJu
MHkeap/Bk6l0vrElnei79ZSkpyJf24EtNvaY/HGh42gCGZCYTFNW0EuQVZuYLwS5EtSThp78oEbZ
SAM3HHCfxlknj3e9wMySi1Y/iCy115NbGTBK5fw4dr/H1n+z1D9uClOIz/2IdKYbNaHSY/aObfnU
dN9zDnZxjJ9F30ZXm3MXTrkcKLEipwY7Tdiia00R04Y4IeL6xZjAJU29G5iu9dQW6sE2aGST49VW
9mb5PTjVSVJde+d9GTx/6ywqaNJ9KtnYN5ZrHhQ9E+jbKUAtluBX4f1qmNzfz7G/5qQ+DQR5PifL
5SFgy0/t+WDkxtZFOmYBZeFVqRLAhb1HbQkFcD669KZbrz6YCuO2QZzr+dtBRtFRrZAgGAcedkqU
76JdXqN+3gQuDhLgcYvydSBvpHsxaBAL5jcNV8/zMAPucEcBPRBBVaC8+zAkTLZVWPcsmdaWP+An
8UMAA+JacThMX23g3kGIPMgFdCxWhksZtqJpJBgv/J0wrwl+dUqwvOHQ3UP6zRwHPCa1Y7/ZzFAk
yeGjbZFqaHwl7ml2taL5lZskoBghogy2pj1sbNc8TgKfZJYafmA7/cksJ/kVY8bgRneNl+EzBAaO
ZW4mbhWkQc/AbKUCYuCof3ZJe6oWH3p0iEPpa2nNG+zVz4ufcNgOV7wECgT6D8NmiPx332+fMT+C
VOqckcatNAXTyhXi9QRK1vjFp5soF/JHa+Pg5BG58FeBxfWwxPGm89ONvoL6v3/k10w5wFVt+U+H
YpEZf+rXDGFUlExoecClW7rYxvDW9cu2DylwAmrpkZJx2GW7dTZF5LyX0DFTrtyg7pPD+KUDX0LO
W4PRFjeBmEGKPvKRYhhDVsFI0mKCA5I3I2vWuBev3YheR8Egnvma59FJxrCSPRcjZZSa8xF8LB1Z
MJEcVJwXlw0yH2cMb8hH62Y/j8mLXXmHwgteCnN4EWhFy1y+zxHlUODgDD0ELcjhrgFtHf1KbXAh
rqypS7o8vu3YHKMYslcz/bWr5U4SkG+TNpUrWDY7YYVbCdciT4+QbjAoAOnWDwjtGM3orwa0kGEI
zsyzXACjUP2lUgpPz+1fS4zmK8UTDSaRvf+VKeA9wM5PN+4f1TJj/TA0eI5Ao+jDcF1we/RPJ9l1
JCYSpU9Y/m5cbHsytOFTHG26sfkygxRu1oQWegEmYKNmUVy5O1nMKiYTHvzgr/JfMDF+En1+S73+
xcbYh0tt9+7G8rKXpiq+OPCuOmu5kWpDobYgqEEu1rfErnYy0Q2Q5rNKatQcM6JHiIaM9BXpsXTr
ZyxFd57PKJEZoGsqd1NAu8g/TK3zV9+ilIfJpiwZokofTbHvHbShC2cgdaOiwP7fvSN2XJFzXFy8
Yezsva0BS2Y1nh82TSQyxLHCmhSfXa6LZtJqxiQrdRTqiZVRYyrD6lyolA26ZJo4d75fBY/Ogjwe
NZ+FB0eBPIzTyoNXA0kxFG0/kJh85nZw9h4rR3I59H9r79ga26QREAKWvEyrwKThMZU9ZM4m43Yo
lAConNWn6dS/mbpTzvwIyP/dyGYIQMwShofI6t7ZInjSMgwYJjrNaguI98T10hHAr8CKM3Lw8zxV
5TmLnymgb5XlbCKV7fjwPnJm/mBtUiE8chrtHt3Buugvwl/Pqt3wh2gFdoMLKxXeY422WOFObvzy
kpayehdB3xhRcbXOHdwy1Nr2ChAJmAv0LRCWG9GDgpFu/uaEv/WXdhyOAaJPtBUPBhTTiBUlb2KQ
FN74c1SGfs8u9KC0UvkVKcVu/sJF8vFWhuZ76TRgAWyaT1YBGPWEgLu++owAfBdR+zfFb0Tk/9xl
2rEy27TLmWS7Z+Be+ZVZFK+5+aJHVxF+PMt0OY6ZsU9F/cG/MhF14F/12FYOItZRiIbs4cazdqGQ
DO6czNQszvyIHuJ18QgsWzhw3lPueOuOrVE/Jkk3HX2GzkyWPmxvfqf08NTL5Crz5j9xzGtSdl2s
ZD4PU7fpZvAY2B8hyeaPgZP2qhro0qbldAbXGmTTSgB+0j7E+rVU+tvjmMoCWjaqUAebvZcBcHqx
4cWvP2OmhF1xYa20ZoGWsXsSgG7XYTU+MRX0mAw9DkvNdozk3XNrWMM4R6rWnhCItdqWwQx16OZc
erSn8R7P2bGlDUHt+w19jAz5wczA1FsPGuunekbn0Ka/h+Jbm72Bp10F/G07w3jq7mNG3CzGu9m+
J1xvLog2S5ssE6gMtCTwlppay9r1m5ekYWwSTQL5euqZm9bBLIIf5q63rBCz4DjYfwfMjSj2CB7E
bGaOLzT34LrdFmvZga04/0dA1DdlMGt9r1PbXgX5PzYW/TFzSn+MTm+wbGIfsDZZRKxPjzq2hD3S
e0plC9uGLWvma7+d/FPCigvZHLy0W+nP082UO2G/8pn6KN0OyEdK9bv3hZ6HtTuxjvmSblNgt3Gu
LBBFFGKN4uZ336De2CBBxrjYDbrBo5jGPxJSHfGF3ukTF3DiA41Bdshg7YZOt9Z3vLcUZrOMD/CN
uWCgdR6keI8HLiFePcgympGmYIeYmPDJKvVaQDHetx/dx8bHxAO1FI0N6x//a6JW0sYnUWaA4jzq
n5T2As0MUC7pwlRYG4DeTKray5sA500zRd+unzvM7dLPLJdqsm56m7fzTz6AkN9uih9R83fMtLd6
tuEnSH55Ef2o6duLQxNH/B9LEY+70pk8qzf2l4ENvPDvQWTuA+vZtmkzl9uAb9yCF/IcdVl8jBe4
XqR7DDDA+n7X3zisnxjsP+YUXQTEtQzkr62XWtIZwK3QIMzLHpn5g20y1OZatKUxEmPgGgvQrQ72
fTqs9DrUH43rNMR4I2TRlo+Q4HTFVeILFLBScqCn+hvrSzuwqn2QpUtMxxvoZ+KRJITW3kq+f9YU
l4M9no4zVWGWLh/TWRa6TIj2e9wFI7Umw7OwW+fR4spwCZYQ1afc8Ufp35VnrFn1vLHUmT4jT/pX
fEmBe0DFI5tuY7GKYjJZpBF8RG7Kfzcqp9LP7jVBkmUSbNOntI1jLYYFrSjCx8J5Q9Qe42RaMcHq
qODIQ+/hfhya0WFpEJIGyC7Z9c2Xggjb5y+V5fFMQr6wta87E+iuHe9iKzi72bBB8fZKcNJf2TGI
nOpWkJ13WfLiIb5lbvWEMB9qdPJkQvcfHQf1KV1bcgcdnkK7wMCO6mzjX5IFgAcRhQvItmbRZ5Ru
9RMM6tFkOI67TtDTYWBUC4XpDsCTLrtidLJkT1GDKeVcMTnPjtoz/Z8ul5Rwa6ahsZ1JBRg/7Gli
MsGE4SIeLvG6cdpTZ7QXZ4Dnhk2bRml0LG+V0MJKwycNfueqstTMzGN89xcnp6u+E5yHPB4FJGoQ
lTlXBEqvcB7oWCAKzcQ5pLKvI3KgnNtQj2xV27opmJsMUSSY/NJ2RHC8zOlT7Os18UnP6gRoY0XV
bsejL4nsAxdWWmG1kgVQHMcFhDz+IZwM/rKXoe/oSNmF0Vs7z1wvD4vder7WfSLXZmmsBkscy5hp
PbB1r+GAjWU9xtWrqpvksZ+n6mOBaYYBuejoqcGioJgevo0UjxjG3kVLfJJO8hy6w5cOCAPDIZzZ
7pTikY/NW2aufstIUG5sbQr3hcLzalQ4CMdHP4sJIy6tlHg4D9oJeJlA2XVufbGz7tuVTrsJzAqP
TJpX1N1syjtesAkqhSZBAKorBm66Yczgaxr0ky5phIqyk4VcPPdTQKCdoKMgcMVAuPlgB8OBvvUr
YM4Pyj0ckpCwUZ1MKU1oy9biTaBoNuYEbDEcjpWLK/oXORzNccFhKaDgmQMfMsozpdg3nfChqnhz
DOdQ0jzWvz+lDOFXjPWBf6eItW8pwB8mh0zeivpP25JHy3cuZmw/VVJdKMzvbNCvFrlR1sZXvObC
VZ5KvJZNZvlNx3qYuiIAIuIcsHLHWpgAi4QzoAHmXe3wq5cMoPnieZ51VY6GFro3UMLrUpcGGGNz
AvhLFhyrwse9FtQIhiJB+WJVyTqv4huvYPLWiey5SelaXycLs94BpJYaT2Ngvva4P3BfEEvl24As
kHEGkCFQze2Jab5oPbQzk6yJHsTg9J1Q2npuCsBfuWHcIfb8bQoL3UFXnqjlMF5aJPT0pz01rF3e
4y+R181L78dvfpPCN5An2vZ/8rIBSdQf4nroMQ0o7jLn/1Bn+F0KCkjW0F5CAZCr655wB7s3zvKU
MoxSD9a17GE+ALEXHOHB46xagi6L+Uqx58mnnCUrN15YUFmxbmznKqZ83fYuhjieA+Bz8TmnYf5+
mFHxP+gAj0ERXk8ulkqgP0RGAU+hI6pQ9SaVt67RF+UDDk2TT5uXVQ+Eof+ahKqJ+MXvoZc3U8UI
Y0A3aqUtwON+9J5hacYMNaaZC0gvqsN/DFmFZ0D8dwc0yqh8+iwSl7/wxuDfMTPVZVT1xmN8LnBm
kAj9QTLtHggvPJm296K7OHVIeK+ifR2miMZr97niaqX9UDF2011ly4JC/U7JM8YosXIotYqPUoTv
gV98zGbxRKlvq0GqSc0YGqIzgp0Zvk39/Kw6LYPJ+sewIhWqGonjtG8r5OtY4thM/DeWfxtMajHR
opCmuB1n/u5qTMzVZpYRsT/GZHLgrVR5sMr65nNStLoGek7JI1rmpz4ep1NoJM95I/752bArpMYY
hBOVVjj/ZhLeF68/JLnYpdhX0RKTRzs375Ez4TAu/syyeANsfxaqACSCxN+I92PHhOzgmpx744LP
ZgQ486Alag0LTjTTXH1xpNG18dvgUWL+xPaUjw/W4l4CprMXWv19BcSMTgKnltcQkRoNpK3XJnv9
79YQnKIK4xpDWAjo0TTlQ5mCuZ4Pltmfutj+ZIj/O3C89sYZ8VDYKExl27+5hXvxLS5xZTIhNCHt
aKAnm7CMucm9sHaMNV0T3zsmPMJJDXluhvNQZM41UR0HBhxyHicqHo9eK2qykGBgvhjZk2NadxdX
gYfJGQ2Ea6SZZuf/7TIMTURg/5VB8dRHAhecwaJm3/avMWosCJbdTnjuo3AAYntdYt5QqIwnNAKC
6pJ1A1Xz0c31U4gLoBGwRD0sW3JBj6mSF4pcF0fMr0EVzYqKOaWv2An+Fa6bTRuKlMafyYkEJuNh
FrzFkJIMe1mFvn9qIFsl1E1SkiasXqgW8YhlA2uLepyfCKInOpwp3o2sZWwHrsLVTjU8yF71Oiu5
cYdlPfaNjfgT4yBNGyzdNZPuO8nVLEywyWWMAY+FBq/uD2mwIFcl2VY2PMjGs/l0Sv6i/Hq3XAfL
kl6+O76mPHKTNZAhaqqnxbYvlNC3FXNNrot5XG5DCQxIO05QtrBW6LQaeRpw2VZNx/BQF91LGkBw
P/rHqQkV5rQyy4GFxV+ZU3K0mJEf0G8yg2Q7zcoG1R6CmoQinyDkbLEkjGKJFHYmqcXkxHLQEHGi
K03qk24ToOrnjOVwPWgNDQ9MCXoBsueOARb2tU/lmNRYJu0OYZYWCmrkYitpOJj/1nRHME6AVwGF
EWlCNKpDOQsmD8N63gXVEPqrZonM1RAUWbbLW7r6L1HXzMhp69+t0QPb9lD+9cY8kRSkw4JteWHU
NIqEYHqj8wP/Fua5eWHAapkumNVDWDYWVK7NwKHAQxESM4xqkioaidc0G1mnpsVZH+ZFwWB1va3d
fiq2YZYqBLVttx/70tkJuDhvKMjrD0u3bNaJu5A1qdnaUMDYSHZBpAYWcAdw/nffChjB6RwXRTXu
CTxtTCeiYejr+S/FO3GO7XDcdshfD9DYlodIxf7FjrvvLvc+e5eGWjczGTMYcGlg0OlWFEnmWCHw
9K3p1Sla/1JLhED0D4b1CLkPGmlQsWjjDPPEDRNP7doEmnkIg2hEM7Ak9qfspdUBDvXlFvVMcBWB
g4DVtPBjCoaQQT6RDOuixdmHJxrDt6ElR0MXDe2N6BgHGUOKGaNloQxCcG5+fE45uG3csSrWPijR
tYk69DYPKYCALKJxgrvz6zz3PGFVaj+VtErZ8ONvoP24o45zA102KlDfxOWmBYYND4F8jBIsXNwR
0fVEl96IQm+9NBIP5HhtFcyEKc+OqdlgiCQC3GbmJFFrz3BQmY6Re20EBPEkpIBgBREVvzQJfs+T
j2bAMdIzihl04bIP2dQG7eOLNjtMsMDlbEJSHyQGa6+J7DV42OZhqONvTK/purgBo5Yj2J12LK0v
eyjqX5UW10zUaE9GZDBxgm7JYXwRZ+LcV8RKgTWgn/BoKOnLVe3Fzre75BJxD3sgrHW68qZsD1ET
IL8DbrEqS2j67Fk9niW55b7y8Rf2FyJ+taTFUx1ijITfR/CCu1qwHhvHBoo1MmFmqOSxckVKGaeM
GzQuNtRnYcs/TdYMv1jRjLkuabfvg1ywmCqBTZxYOkqbTvHlSPhSLb7KD1Q+EXnSZRLxdkHooJtN
Q4O43lXgH+OhfbfRaz3lbmv3ANzV8suZrWlTDo+LeaN/RxlHuBmIBIWz0TwGfwwwajaAyn41OnjA
53y/nWMWjBMXlf2U1j59kAoID3UA/y0II54db+pCegxtQ9tgSNiRLIQBD1n0hZyHs1+DBARbOkaX
kNY2a8FVfZjdPP3lLfP0x4bN/lfmMc9rjFUflB3FHJ+BbaidTQwWTVZy6IYqP6RJMu0bzy03VjKi
CTfC7iNrKFC2DpKjbORYn7RJco06OoItWxz8GE+dlznO0IhW6ez+svxIwVadoFWPuuhiNmnyyzQs
dapY2FAgluVSJ7lPsgzHqQm6vzaoXTEVNW5tQ1yNjLT5em6IOio5of3cevTUJ0/I4VEmcTzs8tSv
y1VUd1Ckp9akGcJ3/mdUVhKuQxHgqzQBs9x28SifDasNvqsuLe7mrPahvVA+X2Iq9LbahEUOdT42
0mptNoMJ+qJJe+A3JoUHjvWXbkKyRc6kUYY4oTBN27fy3jP7YaNq7GzK0WPfY5nBJv3XGMb5T6/6
ECi2ZQPNy7BDpMOyqYqhRkzICKcXWd6OsDVd8ftyHq1O0A7B84lTRU8px12gM/jtnzYOx/3sLBYz
azUtycSLTrllmdSRrAk3IQa8Vnk3Dec4LtEezFJvC8PshpuyQaYMKl/saYDDBa8D7m2R0b2fU8bU
/UiYnAVTZBSj4Owe+2jhW9A33iKnU0zH6TqNPXM/banWCtjBzhM059y+qZkQYAC27yfvWkJ+2A7l
xOyRZ+EI62GsVWV9+xe3ENrNVY4SucBTKME9i6KL5ugPstyNyqZmw8lsPY6+S3bsf6GVVQyqty5j
Ho3LAEvxkwIGt9zI6PVklBws0x3plER+w/xpXZ9+3gPjeRTaNXxh35DlqUqLhGNC7lD57mBeoLHb
GjHvgQVGcnPcOf1KuS8Qucuhfm+8YtibbTIchdTxE5ffR3NMPpQrKvqEPrP0S1xdDSIJtTM74bwp
4vlAjyB5rNUiLonVzc9pa1P/WTjabhaqF1AF6s56RTpHg7Eo4ej03ngHXp2eoLzOR0CQMdjqyaB5
ioDdd4blaksvpu5SkF9Jh+aphQsqnTvXuogFjI+hHH+XpXPwJCsjvdhVZ+1s2vxrm+drhekSw7wL
KskoIdnxzQhNaYCBuewRhkau3eEhjFKPBCmkf1rkxiHLHea8G+ZOBwNp0bTAsfshB2HMXVGv0rJd
E3UP6xuKjMuOnDW1wiEmpz/7ww/SqZJwOP//j6XzWI5c15boFzGCnuBU5b1KXpowpFY3vQFB//Vv
4dw3unFPq9VFFghu7J25cnALf2ulbrn1ywYkdZoEJURZhvQhgA8GGszTLN9DTZLDKEysOCXxjRy+
0IzFviUmkfnevJxUT/hNrRBg0Szo191IswDhHgQiBZk+44i3TzwP4rHLm3VxXYIySGhAIORBzJic
BPa71e6VaZHjE/nfxK3T7WsgIogMXq6wYdJRAQGVLoaSvDZUDTLMh6106Iq3fPmnUQbTReWxRUdQ
zE8UvuU2EEO8JZodfbv+g0hLphbfrD9QO3p7b2hxEvEgrUZvsT94ZP21aYfpwZCTea3HVG0TcqLX
o+0KsjGRnDl1zaQiIJ8OKcaAlGfOivYnyVX+kttD/Bkp8t+8GLuzyBKHLcMKT0mbyjffQ95oZDbs
OFp2gGNsY5/j/F2FjH4xCM8eSB/d0mJ5Ts/mEAynLmgFNiM2q71lzfC86AAy/u/zdNMHrgG3WtTV
MwIrVEJVTcXaFMMu7f1PDRpGerKLGZKmZB07jbj6QfcxU8Y+LDBgarfFS++CX5rqe1gFe19r+Rzj
e2h9emYpL5p6ctNrmPXJJsncTzPKv2oJZsbqqw9hgedDsPZiLNCX8o5mf1ZAUTHP9POfCi9/72Tw
BSH9qNzq0lnpjXz1t4pzcsv/jj7vby/v1pY9PvOt8pdq8mXIKOrT8hQ4iASjIX+sbH/PpR45vzOU
TRhbpWq3DCZhB2Gzm9z4scx4cwtXYl3vX1WYcWKbwQ0lSfSaz4RhtLDns3h6c+vkxy/Ei7V0PxpQ
bS3JrhscxJgBrrL+gITm5o/VU8UYGEATnMj8dTHjs26URDGkddRmqBnu0RJ+FGq8wPs+LzJiMU8P
fi+v2ixeu5UWufdbxEik7A7xex63R51B0MK+wKxLuAIUNr9tn6tMXuOoPgslznMUYYRVuPtJiAlr
2FXojh/sgOLCI4O4Sw6zjaidX4Mma91ZDDpI8YyGZJ/GuOrQYawyk66wMT9Lr/mbe/ULxQQGpXA6
G5Vzt9uGuX500XdpistHi/0Cr3IPeaI7+eRZzEpeGEPuo779VQJq35A3xzSyoWHjvoHQWZKL3NPw
njIP7WfTX3gsbwiXvic2oqQxeackT2xaMePe5Ccb6lPfCJ4plxdIuOw1Vr/I7KdCGQercw+evaDI
I4/AzZ6h/OymkUjW3h8R+fTPJhiCzsWGrpGZ5MoCpYTOPYN5UKgRjT68lU1wJGLlHs00Y+A24XPn
wU5obFk25mtyzkEFTXczi/94trZJyo+uiQ9h1u2tDvh3LbDnVcD+Wp7ftOF06vnJY0cWo9dFN+X5
K0NmqGHEtpXJcaotE44wDIvUe01qB2D38A5bh7Ts4QK8ELqxf6sd+xnVNHRFeuTsODmN++IuSHvR
+SdeRfWJOlQPgR1MGKBMzVVA3BWz50cnyd66avzKdPRYHd+nMvkau+7m+MEnVqFj22IwrK3XLu+3
hu0dgWRSLDYvmSwvDVHmvPWIo+w3+mLYVHY9wQoIAH/QyG/iNtuJGD+2aVw6VPljPN6X2tk4dbsT
qBEnp99HnXVtW4+zw0B3sQTlt5pt/3OSxRNL7z2nUILfx6NJWoft7xaOS3HrXca02Il5PiRDeDMj
Rsfx+Bj58+NYA5ni5127JPcG9QXkeAOliDtxlcTgwTbmJa7cv8LOXuaQxOQxcR4LZNG8SZEJVHyI
jFw8d4bUpPPZTOnuZWUwmEdprm8C20uxlnXybKExBXrpbHT2rmUC20vKXxN/U4CLyK+/5JBQ7/ef
bW39Q6bxz5Udd3m+kWSEWK2mp1SCboaR6TyLhmNlpeMRM5ORlLHvbWLpyKitWpatlO8M7m5d2vDu
cTd2Nf7grdnyKlEP3M7xOeMZP8iy+lm4oXVu7tI2+O9TDVZJ5Dz5aD5LHj8X4q88wPdPPzioja/e
wHJHTulAbA/T+m3iz/su4CBsVWT4WPZrG1hYM4B/V8tPitbwAfftZhYmbuCg4yVhXZmsov/L/7IC
R+TSGoThkH0SFM+mDrpUcuf7I8GJfBl8LreaAO77u9JuCQfBBlL3JFc4biDgJkAh7kx8Lii4msPQ
Qt/yEcoQoSGYxrA41oua36Iste5WOwr8jPQfNFC7aG7CCXZzMw2vUVG/p7b1ZlcmrirsCC1yRavh
UQIG4c/pPdcCBiFRqYtCnLuKAV2kaMyOZf8h0O2pwK6cvVOX9a/rz8F9ESgQOBDaRB1b8p4oU73Y
Bg2njRtF/oToIh3/lsR7bfknS/QzaDcSJ8R67XPWqdp4fKmZvkBUziB/ttL2z2UX1JuxduBNSHPZ
EEzZEFM0W/tAzPYhIOOJNggTxbBF55m6Qu5l6shd7Tb2zm9jqD3KCw70UuI9KdTxfkaBsIujwEc3
6DHvNfPsQOxWuc18X7/txxytYc0QCB32WyzUuOtSyv2plyVEmImUdWX7m4AR8HPShmoVhnmup1Ll
1k67aDfnLpKbTLY6M/yP8BkTuLmHHwpYy053BJ/d0Bg2Wd9l7MXpL3UodrpkyF4sj5SEB4k7AAiY
g+a6pUL7MluaWYYn+3UQOFTfPhPjNCBsjrPtQFiIK0pnzcAgRrNexfa78gvIULwndnagb9zMtyUH
XHO5NRhwI4x5lWi1myrIRYybMThiRCdbMbY5yEyl0Z66Eq7AKm8jkPhRmBTePjWEu58LPM2dLdRx
ynEzjNFib3tha46z0R1nNy9e4CW1qPBbFE7B2FpvDpQqoswx2jGrC2i3NvlrxuWZ2I+SaHow+3eC
kG3ep8qVOje7d3J8k/umcVfVvM+Ye/K8yPmSRj1twBD+OW3q5g9KjIWELKalOAaqRWB6MPZhF/0n
egNjpbLPfkS8kTFnkofIz4/IDhH+E8vng1xtn9rkPTOWKzYqlsjXLKadR7ArheaqmS8I/R90q7AM
aCUzpo+f/WpaG5h+2p6MbpQiCeA2w17xgfl/gYOedtp09ePU4bn39wKOTum9WeR3T3TFu/LdTQnM
PJGImEUc6FzSCglEzkbwaYQ+l3/U/Ly4f0au3Sc/jkiIFVyHjYlPc8QwaZDKyj+T+fuSwAjJR+Az
EpbUQy/tCDbkLvX+T5jcpUWM0IXjOm5z3vsEfJMXbMhfP0Uk899/8Jb3ltsjub32ArQ3eecuF+Yb
TWvino6h/HBkQmPpj77ueUH+Re+f2zVbkOT+y1+X/PWqfNb9YTd9ZLKtfx8X1trWburcB30RVVpc
JZ1vYYfbNs5BSnhbbiK/FgGEvkImq373aKnwgA/6QIw78py30vzHTQubBvz8E6q7hxrDZK3O/E0A
dat09LdcoyDIkAvWa8GE+Y/qwTcuXERpoD4c4rXV60vilvPdtBx8ZD3oRZGmB37Od27cFe4lfxhq
bSIuApjyM3IMLhvLaEyj1SRKaX7W3zTLi1vngQMzLJqz/W6SNEGsD9acFrawMrVWIcl/OGOs+bGS
Qp//MUk30tMQt2lXLCEWBCg9vhvY/Su+NjX9nRMMDWjf9a/g1qb5T0YJ0hfUylQ1NGzYU0jcypAj
3oyFz9jz6PBz/l5/GMo2a/lciCg1BbkvAI+sV5QULjGUpD+bRKMSYWiP6JXMcM9XrL8yNuid/gZL
LGM+YtaQPWKBg8pfyGIeuQiy/AIQnHNPQq3BmbltQsw1/BIyp/53R/1k/tBfszvDGQ5AKpj/uM9V
MqMM9ChHrpFgezaWiZUJPRHHUcojzhLhc3OVbFa6+bz+3+K1gz8Rmxd/xLfJCmMJ6bvLd6P/US6W
1cVP8myxNHLL52vASupPoFQAgvC3cHEM/dtiI4PYUmUiJERk1r8ZU3nmafv/X4eV4aG1Q7rId8wX
R73ueVSs9l8W5XcHHK6qb11e0k+hlqO3NGcbva/0vXvUt6MFxeo1vGPkrhHDRe9KguKHyEX+Szbl
r9Cpd4PL8W7+4ZPHA60e/ppqxd4f3hkAcjx78iJn979Vp2+tfj64aC6/sr/4ITMSG33hsWUhOMQ2
RDghKazWIDd6/S/mKTcCzUTeupX9G7f7uWrl3aAXunfZF+eBqFbDiNazFaHF5nBILl//0y8Lbhmv
+8dE81CpcFcY9UHvHGaD80lnMyLYsRgIQg1pj3o+pH/QzLpvTspbTLEb/nATpCH6jQWCbH8uUrzR
Uj72RcKzzJS1r5mhV+em69+jmMqaDS3sDNKDkJIIoiGzWO1kY3wFaXefm/AtDNSpjbqN24WviytP
VWRcDUJ5s2X8N7EGlqrEu1aHT0KxwE2n27fc7qXv14okFaTK9KvUcFXdRBB0/90j7mHcT+Jv23xH
lf3hGUxkh/oNe88fFYaEvzrdWi9zaxlpeM5E7+R7ohk3reKszxVbXocFrTzHvv04OM3VwAhBSNrF
4bA2Nstj64aPubQ3anAheZu3STX3iPPpA8mSJ8JANyiU8YIxTP5vBZA54DrjUd8/m+jimgAi2fav
tcuwEozADgpHoBuvmGKiep2mvv8QD0vJqJ8pHvk5jMBBbRhk3EkS9ehVfIvUucVJ8JMK9YV5bdOw
f+CXu8Qx+mMXtMqDKvH70aN7StyEjmxzdJi8WUWGHqY820VB2Ijamjg+eDqZOyyR46KZ5psagRZ7
yt+R3brzsmRnJo5GuSCVU8FL0MXkQrFYrLo5M9+6DZk4qtbbkKjMJA1nlFOrUy9r2iAhc2a+/XIM
t1glMT+D2G3EzimxtwLOyskuoJH9FirnUArGP10Yk+oMOyayX6IQIZXMOYyg0uLlkTw2ucPEsWlf
ohYIpFtAHA38oiY21uNGzs+hMv5mmJXWhHezX0vdtEzInKaGTLPp1Eztbs7QK1eu+I4K8mDHsfxj
4BvSPzaT4UENtkkNSZO53CrOfx3okXi0r5B19p1A8DcX5j2j1qC1YKzb2TgDqSdIynmvIJhIw33J
FLrpkYEaY0gTnxvapIM1oPTx5o+A2Ob/rtwf1lljPiLU3nX6+ZTxOSbHFAvusNb/fGQBJgd/JYvs
NUiRhM7qxUoySL+sjtRn2JtltwhxcC+NX2KySHZA29o7H84QbeteHcCeYXgjANVsfWxCuD4kLziA
vAqio+OVL7Mw3qOy3CRCf4zwOGPbAlqU7LxI7iZFQRDxuOkLym3j5nbZ1QriHcK3a8CU0wthfAbV
45LVe4xSF0cE18WbDh6ER9GLM+enx0bUGkjzpRLjaMLzDcgaTTh6N7G3MRnnLEmz75tqX/jOt1sY
r6gMfqXprRnM6bPskSnd3s/7i+u/LfDuYiwClc+0DdqGN/jbqUi3zVSU2NH6le2A7q6XQxO0/yh3
Nw3FYtshTlWAsxsdVcFajzrqNFFd9GRm9d8XnoxgHlK5rxmEgwfzfsawOtoDuUsNrWevSz9HG7kx
zEI6jubaoM4uBO/wQeGPpo3/4xtsFygIrQy+X4h9EUqzaw5MzkZ755nmFVQMzbrIPE2lzwQJwncy
NCc75DgZ6Mw05IH6swvqwmg0Vn0lOIcQ7gbU8Azukz7JgDDKutUoBh5Mtaxdd757IWqyWI4IQ4IM
roJsXkqDzlvpkrpMjCRNw9noHys32TdteLXzhs2F1plE1w7pZMDOiKEgCek1elN4o4W1n2hMhiSQ
EA/UfNQ+AFFceLvc7ZArQERNaOYOZbwJDOexNhDvsHK8FPGdUjt6p+D7pqs3Z59NVbykFu1Kld+8
oiZewinIdRXOf77zdtWb9b5IF6bw3Kee8KQZvXFToJ+9FFWHxl9+TRnzkMVDR+iFn9jC6EJiJhvK
p7i/t6FFRwomeTYD9S/dg3DVocA5WQ1y1TZPKoOqyT/v9B+lYa8L1RyEeCFfGCfXg2L3rOfHucUE
iubON+W1STI0sc1Or5LW9BhzZCcQcjOVhAq/9JcRQReTpjrr5WIQetPx+BhgWgVOoKz235eSb8LB
Hu8nG1PgIwv6M3Hd2PpIFOBxGzpmD2OIKPmfyoxbUY/PaiY+zH8Nomarb2NNuEW/cGpwO7zQOZZO
zyO2M94UeM/rpWDSTsQRevPBN28Zb+rGio+ufynr/toQ7CBpCTkdvRLN+QkZCBQtaQh8RDNr31Hn
bfrahGIANsdC8R4lxbry6f4M3YVu+DloxlPUXHGPniKGn047nnWOHPXsjDiGtrngPOUZamMmzNe6
Cw/cVYDWLIJ0Y0wgD9is0gVmF5lTD6bNEIuXRRx2V8EW10h4GjG664bOFfKFtngqEwEwpvxqKsS9
mqoZLc8agpmyx9qqPltWeWQY/mkPy6NYxqcYHc3UaFqP9VNSJEWzd2SqdeK9tsqzHr1MDy8jJHsn
Ry930anbs1lcCO89x8q+Jja+WUYoaWPwkuItpAcYxIu5ZLE18jnrpg+wnO9DZ37QBELFgDbEeJtj
MtdntDUQ5zw2VAOc14iuygm7x6Err5F+HJgBbeoiv1fTk5czClTywWnIV8o8uA/igZgRutiYXMpk
g5cdxcjfrOdMi2Vq6cV9nrDSSL2ch1K8qoHGE0bLBNUrCljaQSEWK8l8NSNFzYuiTYy81Z3rFDk8
NA1ki/rGt9QnNKgh/tj0WlhteZQxcf/uEoDUTgLs1b2GQ7XxyeAeRjAyhvlMNu9ONTp2e6HyxlMa
jcc2cd9q+KLz4EIHfgpsG+Rcve2LJwcOYAgxxaZTX8LCJdfxBdruY4qzLLSNbR1WW5QfdMLJQE0D
CBj6VIJbnq8nwjsBx/N5cGy6binH6G9W3aHq2uRBPzYJiIMpm695AyOLl2ZUvU32Owwyjh2HpSOh
bF525FS99J2xNSf0g6VFLiOKQq5bVxoGdVfP27MlCGD6bywbfCNAeogmZ6cY4rrsAmXIoK688E5d
d+2PIH0DUhwgLXz1fMRk+WlKHDM8RhWlQWGHe30lphc9jPNbnHs7iewHWSB1Cvw/v97bDq2WyNnz
HvmP3EcK+5M3LcdsKNF5W8cBEDU1+XjRYix9n0dqGavLNwPLLkRQ9MD0mviqEk0OHqY02BZcPhY3
ep38xtqmScm8QiKswEE6UZ2yHiuumdULOvnw380dkl0D6qRGYu9x3MCkaK7j5aeU4ReYCYEqjEE8
DtXafUkDa5uV9UeDEqBH6mOz26EPIRCNZI0GfuuCXFZ8z7mkTkwUurHunRWteA/Tkz7q97FNfoad
WGu92RTsubm25s4U9TY0GUF71arxYPlmTpEJ4RhllsVmmUzx3UHZQQkxvjI51A7fB/3tOGSw2uMl
ztwHH6h4jUYrleLRjzBykMdd+JMOzSPQIMcUi8wf8XPJ1B/XC1QUEwV5sZh/gsrfYlsQQJ0Y/1WG
T0zFqM2PhY7GqHacbMjTdZhKGxGVLAFCrzZDBlqz+8Qw3qCB/6qp+pe5VUr+h692wM8381LwaNFs
z0Ie3RCynTiM4LMKp/jbd6AtRVHC7h4fHdf/S1IfR0pToKGQG6MCvco5LRXDD9/SU5xAChpKDrex
i7NtKuiQWZaiC+XUB2SFF/zIG4HVD86KgRwOKFNiI8AaJ0VTESdHGP/GFZKJlLsE1uFQGOWP68Oq
EF60DxRTb87r8w6kEIL16BYSbrS2w/pHLnjUXcIqoF6YtJO7pyIcbxGk+I3UIyfpPZFhvg+K8ZRn
5Jd7RhoRRo6KqIg54Khgj6v53Yuzc44/CBQhjUpvbnZ03z9h/72NZuuybZmSl8n8mw/j3RgD5D7q
hdx3EDmgqBl8BXvcjutama8yQsTYDsVpNHLCL9KL75ovejtlsvBZ9fHGku4WrSU3Yzg5efyOqevY
kEEcxOWlGwHCdEyarZRk6rr9dFr1yaR+l2b5Xlm9vyoYLTZ+R1AFBTK1RnTSnLSAY5DbUtLW1b2R
0cqWNsRKJuC14hA1dM4VRySUocWCXBSelpTNHz8W8mWIftG+yeWBTjczDYu6It36Vk5MutgPIr7a
lf85aJdPjRT2QcKFXpueNWDJgC1S2AQCaJVe6GwGkcOw44BpR71AytUucB48AKtxdfWxXgzRAM9L
jP6q5WSUSOBUPd+H60FEpJ40SvszTU0k5X7IuFz5zwuU69zq2DYsMuxDrz/LRMDUCYEkOqtiDl5s
3NXWKP5VRMN2YU/qo/en6ZeDMdtXDxVSZsUfnl085UVYgSFx/hQJ5JzWlBcnSjYeZzp3FGtg7m+J
VJQoU+VCZyt+YRmos5UvPyLimJ23IVrATJLYG1QnauCVHZZvnjCIcIV0V+QESiId5pBN4ys1/5km
rkj0IVxE/NckB2kMe7kCK/HUML9SKcx0MAGhzxIkdeadDNnPxXOmfVKRfpeO3o9jTtskpq9Jn3xY
ywYAvaQwZi6g1labi4dRuU8Cwch6mQLmevGJNQqCzb4zzQGynDYns5PsIvTGz5UJFGhouj+pLcUu
4YC7BLThOyZxAdwvWuZyMragYTbhJIfT4htr3UJg3r8aNfPF7rxrWKnjWC6Xvp2fXXZ2L5Q30aB7
GDggIVFcJS0a3BCixWjWz2Ms9GtReZi4csLZvfSrD/sv+LN7F6CJwcsVVhB82iG/9q598mBz0WEk
mS9VX16OxbEn/4EQqJ4wVqG6X7sj3o0jVsG7PrSCXRdm+xiDZ5qWgJvARXexI9aOBY5ggackjNcO
jwJKiKTedVpMPhH78KCqFniCUOeK6rnHjBzW/tWkr4rK9phH6Sljv6sFYaphNL5HZLcWfXdq2/Jf
7WHCzWizUyJbt7FmeEk13WTNa9nyVI243RtmanNd7yM6zRuSJDOSOicgLDxcczoT65S2j1XhYRbH
HOwn33lT3FO+VBreHMEsHEje2DHXMqd3NwDlG/OQ8oKl5CJM3XdjqD/EsC1tch6ZQZxrm5Gek/wa
FLBZkV/sCbc+h1Gz4P2GnOjIKJPE4qanVHUV4GJLkafgdw6ak+nZn4p7hFnRzRWyBxuOs7ugRSeq
Ud/doSp+Ozf+mzj+W0rJRMUgeUsZJbt+YyQBJxiGclV3s4buBXsyULkeQ9z8YufFLa39S+zjlKTw
lZVHjJP7ohmoUxa86SvwaGVbYMQciTMd4p7GwKLlokXu7kjsOPmQvzjor/EYUO9Fp9Rrv3UJE/vF
sQGeWaIecEofHVy+18Ul/zRO5x3ejk3ZR5uksVf6cKyfi0h3d9AFJrW/J+5j4wJUttJ+NWEO5PMU
J/LMTkMiLi4ia637xbxngDYfhhIQCfILNRGPbJLKmjOBEl1irXKbPXTmMfcruLFsBEnPeYkzw4Kj
AbfUk5HYsN2ZF6vkQ5fIjuFim/Z51c0o0QukC5ieoB/rz2GPAOA6D60e6ZyNDyaL4Zuu8VV2dYy3
OiZuD//gvgRppR0VoiovEnrSaaz9J1MWFYdjCbxyulG9iHGkd4SK3XZ+M2oLLEYvwKHO1I1eXG+i
0dlCd1/ZoKe90t1XtHNsDrFLLsffkFP4CC1rHnm/CJnu+4Tiv+k2Zvub9BL6V89cOdxHaXiw3HEL
nKIQyOdGB6Oxz3GjUSbnT3clreY4C5Dk3buucCneYXPpqiqBn5ffrTH+9CNn6/DfK/iXTtStFg5o
o8mZlTGJb8CbqrKYnQzfhz4PxoXYuNlwqGxzU43yM7QxmnFS6cL5VvewPfjtrVdRtqORXgbUOc7K
CptfN4Vqp89RraAu032IlGK1wGXAco9/J5Heu/BL15g25ZnEYEDfHRzFO0YjfoIr4Ww1cUJlEvsU
4J+JW3S9tTyHk/mPPyMqwGaxDbIBmuwAQTHZOQofYlMEjoUHGOQUtZfdpZum9tYl/5D+jWwyx5kd
faAlkJlM+ixOLSW7ztCUV2WGrKvhhginXKUKdYkmZ0R2xDB7qgLcHu5bSNLZg6EZqmIBFlpT3gkD
529DvBZyvcZxt9Vi7TtDned4XOcxJnlOZ5xV0v0yNUyNtdFYJIepSy/0OV/wEME7VP+dyvWRDRP4
dea4FDe8y5uMv704V88czsSKrGFBXGn3f/kZvgDOiq31vsC9CAJQq1a+1eu6nJ5slnZbC/Q35kHN
E/0d727l0WMPZYS+lmk1az+xdpk95Q/wkK4K+0QwDFdvAI2QoIJN6BONKLv1imIm/2ACugRiQWFs
spFTnPTETVlgCMqQOQBzhJICpq9+vMw5N8J786Z0h9HsUNjBnb4oRXHqP2VdfgG99wocaOPJ8q0D
TFgm6qAAiOl9ZIiKPRy837JWdzOvnnmWeKlHxICNxjYz5R/4Xj++zXPBZcF3WfGiXfNnK8QWmwqB
OYBbhI5/x9TZKOUdM7QOnHuDDhNNxwURqKIoLnrye4ibPvJI0NzvEAjFLg1pvOF6VxkQ6G57778E
1P5pETxZLSsrM50b1lGacTyAuiOz2M2uY2eIfeNcJ+6NvgqVgNq75fjZdcPnmPZnXqofukNjcAeV
qzYFxa3rh0cnGE/oD/4lBSvfMvJT5cEEAUm7XVTmE/SZr9oF2zzX3gv8qWXg/U2nBp1jW/5JbGbg
XkKWerT0gEldO90wH8YdJ++RMDjQgxGVafrb93TQQpMtisAXNE5kC7Ar1lQsBd/kwuZrFmRGQuEj
5nWjKpYO0KyfgLoIczH+z3pj9e66teq/WNR4JoHvDio9C6c8I0/KKAcZwXHa4VwWTWA/AvU3cyln
XK2vBDmHjSnuh3Xv+TSfQNRW77HZ4M1l9EHbeOBbChQZNoEIV5XSppqBxNeUmiIJhq3FiVfwovOy
dBeV4aHlqix2Bb9qT4EF6McVgJkjAFmsnlFBTayc9lKk2Z/Ex5gfDPYvJpJdzNZo9/Qfx/gH3cB+
zJ0LRfmKr4AhC1ESbN2GbD6U6hE7YuOg8i6mgQZ3tPXdbktD/qBvW4jK+KGKrK1puX+HKqQg8Fyi
l/BGusMjw7WbbnPp117O4bNi501VtIkK1AE+g6kUR4/Jp9f3wRwx03UeOTcuQtbG14yVYhvK+SlM
6lPReJi66ZXG3c7Lw0dLe0hFCj3W6c+JowANzz5lY3UZzR6enrFLnAFVjbsqrTpaI0Tl8Jktq6Zi
mjQOhDNA+QXQGJneu+G237pLn6cBZ11rZZfTRSQE5Y5O9qeVKZY8CERslHXU/vhl+ULwfPCwdKDn
7XEzW+IjpyHoREjeAnS6jBjga/HZB2NYdTL7o9+yRu99su7XyCwelgpfJM+pHh84g7vr+wBBygBo
qEMGFxL+6+gXzLSczMH4yIgGC5L8TP0I1BPcr5X4NJ+hBo4ScBcBhzudw1E1iCipHk3adgXHmsmK
ju6EIoDXq6XPAXTX8doE+Afgu/1A0Ka7TNNSdfY+mH1aBAOwus4eMZxTcKeVBwibUYEU+cbp5b8A
gQxvySdcPRv98dxoRi5loO0CDL2SdXXo5/TXqNFt8ZpUMv8eHLph1sRdsVvzw1D+NRbLqWgben/I
SHNxlTz9dCEY+Dq2u2uwQOgOh0d3oyDA4EGN1qfJiT+jEYSQ50TGGyPf6j4liFZwXqyTCZxukwAU
U8CpbbJzt7XAjWVlksCgaauy8RnT2KduJjqNbeh3QOeaR9MwH+Mq2NatpMxAt6N0t27M12MR7kJn
fLLw1mfd/C267E9YD9963gZR4+7P41EEwzNYtUOGl7sOix3OrwnAR7NHe62l6YAwQowWYlMvUNES
Xqdhf3Ky/KTGYovTJ4V5iO9WHFqzfUc8tifgDqOmTfKP0xr3quoes9Z70ptPyGuFJ+I0OOGm6ASk
cpOYo4JzYu5O/ziRvgSlDTWOQSI7pn4mfTaXIDZv7thg+69AaxS2n66NZT7K7ntxAOtNTyOhuNxc
6mvffh0Fu1P2ncWAHZKReaQhQ0yXyDXYAS1f1xojuGITGiqk4rm5W4GOMhkT5BbOhGYRbww+sJM0
7Lu+A3bXHUY1PetVILX4rsHaQrnvvebhUxDEh4ztJKv/qcF/IeFyAxqOIXgYbRbKBT/KDqotH92w
eJdmFaw7ET7Ny3DsuuY2kwDJkWqkmzpfprQ9TINtcQoJ105E7UoO0vxABvS1VfWHZf0RarkkY/G5
0NOowErlTMRtAfLc+mgWbBB+fKxqTkZR8ImrGJR0RQnmOy7qD4tU1h42pp5AU6tE2IX9YtpjIGE2
XF2A/78O+bCfe3R7jAMiOd/HRpyjZrijElgILlDLeOiH0FuDF3toe8qnoERrZNXXbM4vSQwEtv2x
eVnI9imKfeR0g3mpidiIRLoppHXy++h5br3d5EccmNRmiLzdaI6PnCQO3ExMIv2jY0/vss13Q0Ma
uF3sG8z3njd+Cm/Z4Ep9tM3pnzObdxcTdbNQv7hO/I8ouAo5BEmMbnidRqZtbUTOZriOs+DEpxkJ
zUbtMLPYkUaIlN45ohnVubsB+0/MThhW07dpyQo9e/0pGSt25viuTONvPrG5DUVy7pDvNJgXHmb6
Wcjpr5XNbkNX7NXMynPWqZsHFgFjCJw4kBXCsY4mN61qEIwN6bUI5CVa6m1biKc5cV4Q2yGjmH/n
urjHMYTESB7aLKSqc//isYez4HJ0citrQ6wj5a3nXMKuPqIrvcfe/Jo5eM+oF8MeqpXTvM0ubDkO
+2iRXJVNxAukyUYLrlq0R0Q30fzlS3AQ5OSGcazs4eyVId0AFT/Nfa6zOlR5U7lvH4uenASFQq2l
sPTq9kWhpS4jUseD4L/oj4uMCB9EBdK7+ZvIDAhly7wOjKRc1WI6BTM5cEuJflf/AnbWU+2XmjQg
z7R0Z/6W3DczwmDhIZw7pua4l21KckMRbTKjh/qJbEBNNxF1kGI65HFgOKUNlxHb8ojVfkrXdeto
j3r46tnTdx73L8vc/x9N57EUubKt4SdShLyZUt5AFYVnomjoRt5mSkrp6e+X7HMnuzdFIZN25Vq/
eQj67HUYxLVywiti0dFd687neuoflGZzpOiOp+VuSjs0EskX1wVqjVP6CdfWJr8Ss7pkb2Gmbq0M
/7XtsE6FTh8XsKrtxCUrSq+umwL4vcJtoJU1Jb2cHabMw89azdu0BCGLiLWospNbLmQh4bO1yyWP
se7Slu9h8OmiI+W47ZZobdcsSIzbpqGtEuo9Nh07Rcl2ZVbLA4MLuxHAW4CDFMMt57hU64Sx74Iv
TPaGqk+WsRytkgyCMYjtmOTOppyjBnPaYcfhYxsob8Pgme4a0zmLyU7OrG7vgVVDbVec1YzpkiBq
bCT9CfLz2urMYw+2LDf0gTwuCEeq5MFamFG64aDEr/Tsgi2gBcVeReicqxQ+JxefXNDVo3jq/eg5
rMXVEe4xyYIXzmLJ1a3yBWHCduvF/pMFoxCW+mkcku+5l9/L5PkALcKn2oJiZztfrsK3wjf+Uhs9
5QjM0jzZ/ZLGp2rykCdFhEUvqRKEw0MXoxabWXDDPVzZIJp3H3JZjs5cDOtFCszOQvGAMszWNq0D
8g3tbqn9vcXGNCygxkfEk0oEd1qW+cE5h+BmlibLtl0/v5Uqf5ncAs/NeTm6sbGKkQ5/rsj6rRZJ
th/BTwstZneXOCKi8IHYEarCfxURMnsdcRUgwNRZPuc6+JeXKCmnrvm3R/LCa4NLZLgXycoWFagu
xvkHyO5bU4FJaQGcIUUAFWHEt5daGNiW+FUs4j6ys2NeOlhtTu216jBR7gz5mmfDsQebpCfq4Hmn
rPB+ZIsGfeKlSFnmA2QC7yhmgP4Q3mEHo0BeMcjcUZ/aseOKMgIuDbpKBg1mdNGZCntj7wPrqXvv
NPvRzhYAU3pzWFmNs68R8bEmVh0EDPa5XAi3oWav4LwdB9JPdVK+BjV+hq5FeQjQmfTlWY6B9u4a
ntu8eS2dBrXe+Sl3xsc8Ks8ouEhQlkUECc8yDzNiz1B3YVMbYP3K8r0M/O0gxHOcA2Dxh6dEztVe
Az6UXZ4Fw/Ju8P1/U7J8x7K6NqG19yz5PLEQ+DE6l8LcQBx9DYfp5EfGs6gC/NGms/A8zGacP2Fe
gJWAdNwjIJAEO+FLbBT8FxOWp1YeO2MWjUcRlRkJAj5pX5UZvBpWgFhy9TdJ6/0Ij9Md1YbFZSWY
OjMKj2SC/R/FsOlkerQKvAgRfVlX7TiDsfVRYXTRIAfW5a2aLgOPBOapSint2kgpgYpJNAK95lwy
sVyr1PwZ/GRdGx5O0DZ6Ho2B9EpmoJrQtV/OMHioslpX6rvonJTuyp0sl0jCfa4DjhtRi3UbdL7K
zSxUdZ2X2o82RUHmBYoMGCAbNZ76MWtcCkCsUCm+cf6M1H1qietshu4qsp0dvMLDPGtybmxykEQs
Bw/Qc50Gb9Qe8FfJYRw58rWT/r5LSMzGaQMaNbyKfrLBlXrbWfRoB08tJQr/aZwjcupiRCByQJG7
PsMfXTYOqZh+UMBxrK2yTLCT6m0ey+fFjqK7ETS4sLEf0YPB6oyDYeePBI3/ZFQeVZt/BhYCzGYE
lc26lFV2HmsyY+F8ETGVq6V7rIxgE/bTWdneB/LOh77tHh2f08vgIWxQ/JliYyDr7zyBZmAw+OOX
3fg/SRg9AC7Fc77IT6FVrh3Y0jtyy49tVD8MGI6yhdTXXsPoS5ukDZwK5gkaDmV2nylIokRPxOXz
NpjAMLciAa/cjsiRheE2hTpMQuG7ghMROs5NTGOwRl18y+C49Z3aBQWYB2zqksL6RFXjhLivQBK1
PgRR9ViE05sF7s8f84NTAIeDmIVAzXy0om7beh3K6l16y1rFa2Ug5mwKNa1NGN8eJxv+kUZyNPLZ
KADHzpxRRp8qZh5xxg6EeEAS4ZxG5aNXNcd8KA9ZVh/1++imb8DzAOv8C0vswSqSp7iXL1iyk3DD
F5GnAw23T6fwL9gaCzhAcw8/4Ccg1MqM+oIB8Je+AFmbo9VWRzWIv3AAsTMg2YWoFtG0U9aPRWTv
5qq+aLgqJfYXcLDPHZ4WFIXxmuW1O9lxrMc0j9p81YYoutS6/W2SOQLlhNmUNDf30e3ZtQH+NYqq
2eCXEWpDbEVq3rtAMbuiPI9YTCA6cS3y6gjx7JRZ/vPCMcmu/EMYtVevLN4TRerNckJrDZIAKQM1
uCje9hoydTQWimOk4JkD8RLvMOzYV1BhwP8qknBZAKMATb6aHFolPhf0gUiufjEfNgO0Z3xwCXtU
sUvz5dx6zkn/P9vmv9kfsF1tN0UpVpDD/oJYu0SAQseofyhy5ycpMXFxzCB76epR7FjWbqjXzWuZ
WG8tioMfVth6mL554zopxvclyjSj44K3CWzYIBY4UANqRLQtjI1jBWyhoHuLSdxPhFPQ4t2/JTY+
OvmRZe0+KLBghnPrGNVOtUTLcb8rUh5gNu+LkfOyQEvLLE52hkK3Pd67dXW1nRLqfLPjwttILlDC
0104dlfDtPamFluD37iWAUxWhPsRQVWg07PiNNaU4b3Efieo+cHwAXUIlF47/4K8Ay4FCooB2FSy
FfOXIwjiWY3+2DV5MnxZHKAAxcWwwg8Qjz9uy6abUMGpDLWyGanAXM9qCndVmn4uhrG3SCvGeXIM
i/Je5c0pgYZJzWir75oDW7c8bzMIQO5hfciT+SFUwX0+qS+JrgHasPlGX6AKimtrTVQ7ym+b4e90
GUqiFSbDtf1IVVYTQ6nemhW8oPpFDcy1uO5BMwBNuhtxj7mDin7n9dFWDdnjLMJTyX6QuYNW9iWZ
Fg4/xeSJj9oarsZgHySZVKjQSMXZACLR6KDoUYbfVlHD0ZyPRtkx9FIk31w/vxXTEm1151XQUQZ8
0MaiYMtP7SeHxEKVol3dqSMiKNlu8ut/bY6oCuKwg1U+ynkx977KvxTTjMTxivm/XQp3O2RDdm/4
wsOgrP1DCIspmUTQoA8oPtkNAoL5p0qQ4glyeQA7cjAhL7PbNPltBsVBD1ZrWPzrPPAQomIrAJR3
izLvz5Jw3rcC62/TL/sEjB41FpKDS+tWcGAR4aopLIQwABGXQGoCkOJUoygmyQHc1YD0zCTa2yWK
CENiHBPK7ADqp3PjNM+cAK1d2eT4L+v319dp4aWvKBpeSQRyj0Q8R2lwVhTEsXKO+s3UobojWjzN
++XBh4yM6fk/1LzinZFSEyJHnG9d1FRXZYW7jG0236Vy0HHu+/s+w4uv8FZyIY1bILRCXg/4Wp8F
MXCfscM+Ai2y2IAsvOhqcRXB7yKWB/WLagfkSUCabTWLY1NjN1YSO7Gh9ukWgB1aVQV56KwfqWeb
Y97jbZggwt9XhDOdzPHPnu2vOMDvAUWg4WmIXRzZG5+zPQGieMuKTsu/59Qoe9Df69C0FWZEbK3A
6kRbPYLrLTdW5LxD5eUgGSzOh/BMcia2iRSdOfdXQRZrFzrFBB88jzZYOrGdxblCEaPLnnAr6U/1
UrOLeVG0dRO0xwI5AEUfE9zIOKnsRhM642CayYnj/nSuFyMGPtWQ+/GgfzYTWWd0VfL9ONXOKUVC
kOCosbdx6lK2qonPyEgXrnurpqCqMLWdumdpB3IVW2hPF1by2UjD3vQNmZeoKx5CyAg3v0pJZNee
X8DkB2Y1eeoaKGPYmVOPXLwVlFtOc4hGzAnAiwlBxoXaErZOs8Al3fQ2fjEiBkHjAn8I8zUDAotv
ip6XPrGZdAR0QH+ByeFUgVhAHRb3fufHq1qbSpP6c9ZZgi7zshTDPsMaaV2mEbLuJlSDKHWorJIu
eBR1jU+iZXEIyKf85pdpgPagao7ItmWoElTTfnElhFYrdp96SdW6qLLuhtOeg9IKKAlzgTErYwr6
zjKNV1nU4Yq0QruaTUQe2HYodtt2u82VjK+BM/Tb3JqrJ2mN0c0zqh+kX/7FNs1Q1RHtm4gWN2qA
BgnaRNuhsSv4iBLxCDuLqQ5iYIUqLhQCWU2UEkY57u0qc092OyT7JSr8kxjt/DxVZgTLyc9XyVBb
6wpTya1UU3bOQkiFzVynrxI6776vA+gC/gDSuoVv5s4EuWrMh29yvvM5dz37QAhLFOlMyMpZLtUh
V+UbZBPQsA2zaR+Abrwr57m/r8T47sXkPcAA1gfKUpzT2xqmYY2PiMnesnbMDoAwJNkDZjn5rpsS
idivgH/b4k8inc5EqyMpYcwJ8+QNsf0UeUvxyqkN6gZVPgQqzJGKSA2s3xLQV5oGEHUEhRhdyB5Z
4SH1ANYvyAxIKs3KMIxTkwjiwFrlFwnH9C5p8Bw3Eat+zePOeSkbs8tBSUY5Cn0sp6wb9RF1LI4k
A+TYx27CjWflAHB8F2YqVpyC7oS3gLkHTM25osPsTNVC7Ec1H2ESXtKmAeOP41PhIsgou60LILKs
cvAKNjtp4aKUTD7mzbbUtaw6uNk5qWNr2c2YwhotpZnR9B4S1MtQxwy+/SrYGQlgL5xZCwKe0e0x
R6wJpLFBdrEnnrJ8zzbxKLvofZHlRzei6rA05BFkAPoGpAWigX39Hcn2J/MXoI4YIBehggIBfov0
FTUOtl0jxJGqMz+cMuZVPMx9FxIAoh3vsTTaueSMOa3d8mH+CCCh+qymUdLfQqvZ2F55HDto/x4N
OQTxVoKBClPIoFhNhu3wI7P0Me+LszkVLwh0vcs4eEfgD+ZKEO+Q64W25D5aAkviya1wSJw3SHSd
7XZ+RDvqxfXIZpXFto+6ozL951nJvV8lbymI/8Du1o01vHYK2e+JTGBQm7eUYhfNnBqbxtJFH2Q5
R89+rEXAyV2xJdZkEu8gn+KT18HBy/LuI5uJdUyQjdFgbCqvA2CBwsk/tPUA85cwe63QwlSpgDmW
DClADXScbQHqyKNwEXfGTXb+U9Q2r2EZnboavqRpjp9zB5dmSj5Hi9KkS71dwerGrBMr0do7LUlM
WbEEYtijG3SnJo8YXHYru+kR5dZ4++gt68ZbmBgvIrde5mbEETG/d2R/9SWCakNLqhN9LMiHeIzO
FjQJ6KH4S0QUcsCD9BNqf1jAYNNpbsLlj1MsB79f2NnspzK1twiZgN9hu6lSslxFdY+7FpafwAy9
yHnhRb8J2F4WXYxLDbhxYXv1aTHqSNZzTeFogypTibZufFwMaAi9TuDAS8aNqcQumAfiyJrZG5Ld
JAz9l5JMrx/gkWEKDsLOF6cfe99I6zkePMG6kz/XBQrfCjLy2lVqPdd1vibfgrRG61xaKrdZM5Pn
I7lEVQ6e7mjfaigwKHfFPfYnqOYqsjQGikdYjf30c7UNY47XVmUDnuPmZZOZd6JDElgfwe0iJJdA
fksQVnRKnbWKglb02A0+mOQKyGqbwqJMX5qCdUe7MbJfrboA+3O7huXSvKRZc0XWs7izA+vDd9mL
ULaAOd8nzlqrnbct5b5CMdrqrr3KsHoZU4SVSx8aTtGgXRkHHnQJ/49l1hgwdBAGTGhhWm4lAG4A
ZHSTWWCfyXCQ3HhQgcHhEhJobB+mIFoxAN91Yjyd3QdvcomGVHqygVvIDBxuqZYRsheaPoaTtrvC
MwC5J6xgtYkxGeL6KuRVHBdmbGX/WcSfIZ+nkzm54q3gROl4006rnenUK1HVw2QqcKjVciuTIlvN
8PQ2KUth5kM0liieZrYP89RAzUza5ZqznkVaLPM3lRID6rg2h7di+vBDAaOsAN83+fJzESjJFi7M
4lFbgxXkynoxPHWs5CAuOfK5XC2+hUNCrBD3EPRYo2wAVMDTPy0jcsGQUZiDQfdgpzNFpdCrNhU4
kyVXaCiCPQCJjagfEzQ5BGMIr0wPd3eKP8hNENnLK8jDY0Xi4pAUaB/rFnateeVQuajN/oT20qWr
JSbHxVbIeaMs5xyUwwdoNBaPCcZL3PvIIP1NkXIRGWZRzvRVpAPVxupE17wJI0E+nbDIBm4uQ2QT
RaXrBMNHnM0/GMel7KbhhdXy6s3mHrPjn65A4EbCwcVz5m8NvLgeDCSaB7VQtwInlnN86YzoLTGS
rzlt16lpPxX9jC+KcaFu8RRM8pjb80D2P5vWrYuACDnHtVs5q4gUbNOVz2463chXgv1rXmNN1mjK
h1kkJy/0v5D1W9uAzYD/de9+aZ5y9F/CaiaDhNbTEj6hMXAvqBkERbRDJPg2CAzByUms9d4wwl+z
y560RlD1+04SKMa99TF48L2J3w/EZYBzYJttAg08ShfzIWn7Cmdkvt3n+zZtxVr3EaH5Kwjrm+HM
a8taXg2K/WpAh0w53iXTOGrPEuckrp+TpbtFQfo+jM6zp4ZTHVTnijRbuBQs7dBqWC9qzE6hh+6J
ja+pF55saayWYoHywHbYwUViVm9iGfOyevOW0VXPPxY9ABlsknP6Tknn1ieeVi+OHkElvbkOnssk
dtEoM7dyBC0lxyvkrX/dsC9846tj20m8msIqU6NGE+cP0v78Dt+lEFVlCdqJZ/zvHxkhytS8wpG8
Nct8m1uqpkvcD6vaz4EEcPg7eSAN9HzjCk2FBTWn5RrksRN+d4jmlSbGtRSgZiBGPVNpsCglsnuj
BpM+6Q+zvD2NxqMqsVbnzXDgVf0XJhgBzHbMODPvQSJvWPzTjiXcIkStlX+QyNA/OZM865GmgGlL
0G48NSTSbQE9auy/kmpYaxkbt05Obh3dVTPo6psV/cmMYhPNj7x5HbPjhX/+d3HawSOrw8GE9CLI
5a//NQbVebADhIzFjWvgSGDUrzDztHY2CtFbPTdT+Wbr2mFBiuCxJ7rhqgX5f/5RqB7m9V9+5SIg
Jtp8U1rTE++3IDMAzaInV8fXQtZ1/iGhzADZEuO3MxjvYc+36BYH7ASzOafD+ExfuSbRXNWIG37x
2MSipHJ57riM7nnMpp0/SNWj8PiwRFenwJPI3suwAbW4142rECKPzTM/mSL6F8RAuFoDYYhr4KL2
wovQD4ZzYaeivPg4zX+7pvn/ccEHPiJAPGvtJOu4/0xCyQEbSY0Qsts7N/KJw/73lFySThHRBYvT
wnoNWuxhQ0J0JCb+61BoA5X/l2/rn//reho+Dead/odxzu0UlCRGTDV3d3N9oz2XCfnS/Fn3C/fv
IRFar4OXv+t24YuK1dihbMGbUvPYeOMLvRSQF6SlHF5Ob/mawFTrVlENNFS2knG+6D+ng5NOj7n/
WkrPBXrgvx8Yp0b7wP8PfnfSvW5BCOnDJ+nZOz41SNA7wx9/GDVsel/Ii7e86Nt6fn7kTlP8OCEl
wje5PK/KY+jhpieh/ky+cG/uRcPyX95+8N/4ygzUgZ43QHnyrYlc0hCoJ75B9augDtk3ZNaLra/U
Ey+UJtHOyif96hk69A3q93xaL/5BvxwX0Lt/Rk6Xv6ZQrF8MDa+dvi3Lhr5JL2yOutuitLejfGxR
fI2wR4AKpOetbjZ+OTrZ2scQlk5l4Ae5i2QzHV9DfwQAVn53rMqMoKqb3uh97sFYk8DcXeOep2mH
vwI1kBDZknsnO9uRlq3EjXjC74eepkczLoNl2kqwcnjeOSgeakWdmAdYmgtix+tiiRG593a/D5KM
1wSqSJN9ijw7Wqyg2fSUdAiHEx5C/Yy/52nrBK8BFnQ0LoOAxiW3zb2R1IcjhV9P8GqTryyEHhTZ
0m9GLXUYvGSsM7oHaU7egr9kPPP+JEGPev8CF8dg0TsofxaFxd5hQAQewQLLjr69Xl/4Q16A/9Ja
E9PEmdjy5bb2ikMZ/R3VvTG8cE3dDVzFqv7rm4GSGkIctH7/2fh/5BztR3C6wWtKaUUPG92fKefl
3LolgLMhMGHgnaHIyOf6lYx+POgC6f+ewIhXTl2AxsYTEBsob141MVoj9RPocJWgk2i9+iBS9BX5
PSCndTRnJ/11vSKhpqQIndnuGKNo1urRC+6lqMHC33hqOTmHwWTmL2R7Ic8Nk3MJwAM53YJ9F4Jb
29qlwN4QOYYw54oHzlVT3vwu2MMrKYw7NmvOskh8MAQdcMV++Ixn9h0W4xnPCukcUD0oCC0uQyGD
GUCXDCWW9Q0jpz9lNuV/q1pjnrcW+R7uIaqzOfnyL2k+5I2LCTTZeKY/HaT/set9EVc7X/V3jBke
Vc+NofrtrYjKkFDid9L/N2n0rkPPs7rxrWSecKcLt3rZ0wtHhaN6SDjCXC0yCqvIo9Cdei6j3tS1
qEmT5ykHzL3QWEw7HXKrXTGddUvSOXrYh86FGaIDoZiDO//LAOUanjgyctMyWrnmycypB89PM8dw
HoK5oIcUiwbGAHrWME34mV2tJDAbccRsHVBkzoWXjfgvpze4m/rVjYUidPeQuahkMqpdcVUaoNU9
8Dx8MM3OW4mMpMlZCCXtXai9FkWx8uo/nvevaCFcIAjA2sd39f6tQHKwPWNxup59V7+27T4GwYuY
vnoUOrmh2QHZN795OgZKsMAzrLfsTYLSFZ/VdGfAwZUlbiypnAAcZeqNgA31fbz/1qIMpUNQ0EI+
ZNYtDIZvfoeV813sADzPBMbMW3NaCJ7QbwZGklh7jqR7CaHG4SPXlEj4PunX5DkWcli0MAwY/qpi
IzKar6YD/FIAliAxhmE1yPh7ZR1APZJR7+GbEMRW/aa0k2Nk7Cpp7aPh+b9rZFaH0rp5RffvHGnF
U+ItPcYjRozeIWz5qiej1aTFRr+ia2BJNjzpS7dD/ifq/OeOW7KgpdOmd6nNTbX9wFjTj2OgF8Ry
wMuye1gxOEccnUTJuR570W4kH0Nmx0HTcOrka6ZJ2zlCg4aNSYR/oKXyWup2o3tUyEKS/vPshlKR
i6FL+IIAwrqe8IVmiZvi4iFHH3EZxUM7BuSD8fBN+/n0253MGLwxWX14AQbYMBGKwAKi2jJPG7rQ
db4YmAQ0YL22jl2iYfM2lKi4Rpc5vwc3uNFhpCdgKFb1fogkNkPbEEeiUuA0QKRVDI/oxp+4jl4T
uLaicjcIAiEGHz9yDyaXFQjEbqmP0a1lB4FC/ON3M0ME6jWP5hLl8FDC3LfRMTY+RPhGZMHqEzU2
rJsXXFB+12VJAoIlTgdwegAX8SfmW3dsTbysdkSpii+9oll/ecqoo0Z2SEqmKBw54nV/QU2ZbYLp
Btxbj1Hp640aJtJd0n5FHmuD/UefE0WZUhN/YsXm19AMIJmAbvS/dB7if82KV8h+7LW2Lwo/hDjR
RS95HkQVskWfS6O3Bf6iL+WuJA5B7w3NGxJ9v4STBepgfuS9bDubjgHpiwznpgn9nMB5zBQFQI81
YyKFgnvQyHyjD7iDvjUqW9HF8/EfZBYwLEYmDO2kp08/Z7Dshke9SdUO6HiAYx7NQ/u3aPQx8PS2
ppc8mlp368gDtCbqvLvEwPMBGxhkr6IRjbA+R0RH3evhMtdQRsGZ3DWA1pRYrrTuVAGYHPZwVXXY
Z6LQ6dK2qVltMrvfFj6a+W0vP0dzy0Mu/DoKXiCAb6CzgO90UEqn5A1QRS8XuCw8L+5waKzmsgzg
XvUBZEqO2IPpw9R/0RyASewSxCpN0AYLXj1OBNyYNyLCpDsdOFWJfFMKYAUICZrKIZIIfeoWZbbT
wxoMMjYpZ90GPegOgkzawArDu1mS6uA9JKGTbmZnhkgtCck4RzGguL4WB9A7YgaBpP9dAJFktVC7
D4funlGs44/scWKP6hB3I6bghNFR6lGhhbtAQTJZPqFoq5csRhPNxkO4CueBEchrW4iTxJyd0aJf
WgcAiPqitkcCClQtf6NQptAfE8DGStwxJvluYNQnDKthLJ8Yagx5fcRxgAkzRPrU3gRQjEDwZUgt
sCebaJHx5/wd3cEIYnYJap0hEg+/mTXWOt0Tlv2RZO6GSa0TBJo2g4YMpSvkxJ0DrUyokgY3PTd0
TOY9JmhHWEpAvMZV7XdV1ncwHnupXkyIoQGnIl6XD/UkzIh99NMRJv32GQOVdub3TvKqBUlZJnEB
wCkj2FgQMYQ6tBSkzFYLcrCFFZ8Cq6pleLXtD0fqE5mOH3WrM1B0HM0Jxvvv7MJldahAdPvbSxKU
4LKvwdLwJKzOTKgjt8V1fO8pubUyKDiEfJ367RybgwpAKkKD0j/EVgO1tTuhkf0lZ7meHXFSE2Jj
ehPNbKRfnDT8FksL/TvUbDyyeF0+45CJPhSZgbzrjnIsEHoqJeX7PkJHJJ/2MmpOZue+Tnn+3Ern
J1ymt0TCStW90uJRoZPonPjOBcJFvztnGiIkzWSMyPeCL8abPhh+EuGcqTILOo+dLLRMSqyQ0NE1
JQKzT+5cb2ScEl5Nz2SjIf0F0MALpz1xZizvbFYg2c+7FporOP5Om57gRptCWCq0P+zaMItna7T3
Zes+kVW+1COV/3j8oIxz6AdDrn5PUBBPm7R/mdqGY6PaYox1RXCZtDlauuhlvyHiStjSH5yyP1UG
TwEC6KCnhx4dZmDuhzw++a4ir0yaWG+ZzfQ8E9AP7pMODDlvA8IKroNDtcgoKugJDlbmsnrRqZhq
BMbF+aYHUkwxdu+bBjUM3AOsnAMHYM3baC6a0rtBk/1Se+24iqbuHZ3Zxxa/v0ifmHuO3FVC81jB
VXcA4G6ym8Je+016FIySKRJng5IbVHpYOZi6+nN8Fzj5mW37zizzT+miDltPB1EjvA42hKXQxsoi
r1iDGNKjmAIq1NlKBzTozd1U4KPF4l8tXaSBU1bFyUevrWWRM9Z0loyDwAgAHVnJeS7/4mqEW037
jgYprM+gfZ0M/7tvYG5QUnlcRPgcKX+nx5p+fKuGv/+7Jc/Jd0b8OZsg29l/fhCRgH3nr2N25rpH
CgeMTgRk3xuSN/DXLzp+bTpwgZD48q4XaPb6pwHbBvC/Z9eA1eiFOcI5KM+o+iVbrOcmmq9Sly6i
CP6EBpqN0IKScbhivkXNQbhg6mMEPNoQgq2gfJfOI9u+giRYbkx0bPAOwtJqdM4LOem7rsRVwhzT
e2zt1JWaxrDrfO9JH0kXbansFBSNq6XTnrJbpBmQUCk4VlcXz0mugybRsW56rKOyDHctqhacppJn
TEo4ozhMUr9bdp5K21VLMmNKvbcgyr4D8robwplVGPa7miSZVciv2EgqkpP23QCbKMN53HEs1tIl
WauZGUfSFVQYa4wgdjDy+AVKy2clUEEqZmv7e25D17Ee1Tawx63evSY5nSoC68hFutdsx2uDY94+
XkxkGut0HwbLfnGqTzdO6X17AqQ2SaheFGF2dTWE686hxhkIEgplH6Nd7HyMwI8BRu3VgkBBLt3j
3GPzkqg/iRXBLo4MJLKzDt9Yp31ElP+vN8qPhjk8jsUJoO2eWIoMECtSN1xQaAHDgh21n5QPdv4H
kZ2jZB8RvnfVu2JoCnIIybMulFsGWdd2PNZo+N0pMzpHMeElvEyRoMgA6jnTzp3oc90lQcImXG0E
qaiWtS+W4qTXgoB1ukeoRGcPOpCPuW28hEPxY0Gk8hHjwFrukqLCNlXUdML2kAbBBqeGbRqaPxnp
ysqK0Dkqj3GCZoUZfBbOfCsN8RnnM2l98wtQClk5DH5ahUVofJIghoAH/OgRUhTi2THlpazdR6eG
QNmqM3X8iymQ9rfJvACsLIzq5EMODO1snxYJh5FwZwb2q82uUmqRVw9VXSjRCCpc2YsWs9tNVM0c
LL1ToK8rir0Pbl//Ux6MAQtmVYesFM51G+P3LDoclQgPLfGzHq4mXBUMM09TFOwDxqdq6t/9Ehjs
ZVryx0FQc/MRwif4qHs43B0jKwD3tRBfyDpHDFnu9QXzNvkWI5ZcaXKfayBt1GrwGdorhm5DtOLb
aY5X82RSfbPezIGIpoQW4zD8BTMsrMZzlS1bjoIHPbbt3D5npXfLw+C55nNKWvc6A9WxkvltyrKR
ftdZ967Cdpd62ZYC1U4HixypjNXskuUj+RJZC5LNPfu8cVOQKQKPcm+LSnRUocSugBKInR7EQYnF
ou9ck6k5AzU5lYDv78iMgztygkdAjCC5OX5mISTTpDMvultEHq0Nz9x6ibMbQQVMaOctZvNmI8Ll
OsjuStLvfbzFBQCyESjTsts4sfqtVqbVskt7cdB9pge3Ymcv/ellnJJVwFxsXJDgY30KWPFykLw6
Cg/pHTwENwOTXwyGJn7dVf10UDhmpbV9/G0Yt9jpAMPqwm90TdZGnn7qtcUGO10V1gaa19ryl0OR
eucIP8icUREWzpHs/EfK0g0MxSeR422lLK9ZkSL6ONzbgXeqfThgXno/QRybjQpNZMSAGQVE46E/
PWPvRN653trAuwb4oTGKPUyBQ+BQfPfadcAWqH+nI99hcR4cDmRmKFiPNRGsP+Khxhwt4n/6Rc0p
OaHycD8F8slPsnMj8LfkjMseGqzbbH7WmcwI09ExaXZ+6p5ngQmvfhWvJZ3j5SQ76qPfLl91HD1k
SXoo5+SKg+XdGNmHNmX3W+SrU0R44sZ7PeP7mTOHifQw4BAKptSA/eOYEq6oAgEQnV5GYSC5I4A4
YZR0dCBtFKaLxBE/5Em1jRzFxmmv9TOYWUedFCMoq0BZatz1iEGACPnoEYzP625nAQlWg/MHc4SX
SuA5uCT/ytG4JDOQN+GmbzgO7FGQeJKoctp+WHFkGi/lmLwXgF3GvnhGf/7IerHPQxeaDUZjeA2o
pX6Gh31vBd6hoTCkV882Lr8qJ3v3Ku/ctvMxh5wysUHqXJWvZbwyTqXd0lMhRKeiZYQ0ugo5nCi2
g0GN1gByr8OC8Vdv70qnbnGvCjZui5yIHqN6e7KT4WopUBks5lFOhZclKwOqmVbtva9lsVtMkgS/
DBjkjZN9TxhaILy5RhYf9enuhKYWRA8q9XhsBR1UcfQWEZQBqtT/07WQlNBdZWq3VBp+oc7TMOkD
fQoMPixR0xTTsWRDFrFx0cso2gPkQHvvVfbxVffCQLatH6Ndgi3Kb0c6zEQXxhpgnlvgUQVpAvs4
TtGxQtyhl2jFofKXsUrXWN7rlb8NYvA0JKJKJz2L0vzO6awmDXa2Re0YtYcqdF6aNH3PSRwmbjAS
NKVHyH57x5u+/Tq4mdaI/bY6lWF/clhqXfafjPdKKuckEAKyXWA6rO3Ks28Q0r3N/5F2Zs2N89iW
/Ss37vNlNDgAJDv69oNGW7IteczhheGcOM8zf30vVkdH2UqFFFVdX0VlfbbTEEAQODg4e+0g8W5j
DAa4KvMe5lxo0Bjo9rNdwPLlW/Vh3h1khqu8pfP9dwCbr8oOtv9Vj31qt+yYz2HhsjpPt0itoWuM
y/8KosSIEcxMz+VYcK/6K+D+/z//43/87//1c/if/u/8mPOS5Nl/ZC2yhzBr6v/+T/Wf/0FUOH/1
9td//6ftWLY0OGeYri5MU5i2y/d/vj+Fmc8P6/8FZCMKB5QrRx4kXjlJocmHSrUjH8JgyZF6vrzc
oHPaoDJsYeG6bRqolIQ4aRBXa7MLEw/ltKw3cTFt49CnXBoC0oSQO2oPkVF9v9zkX338R5NY5bqG
EobpyM99LK0ypVwlEAecKTinFt8UADx9DME3hL/+/5qaP8qH4bRcFBtRlYlDPsX1XTj5xT4JMxBE
E2SVYAqt4+X2rNPRRILv8h/h2o4J0Mz83F7ty7CbVBmiWUthPwALDFaXW5gH53SCCKFsR2fdd3R1
8ryIjVhd9CYECgqLtE8oZzaoYNalFVyZiva5lnQoZq6ShmnYJ30p4whSnW5Tvl0NzprKW4zilZbe
BJZ/WyiJCNTsq6fLvftrajD9LdsStqXbBh9c/zx+nZ0HKqZ+50isM1fkwkZqS7jAmGlSTq6eL7d2
5mkZliNcS+mGwMxrHoEPs6Pj5O/lRZg/Io2lqGTaepW80sRfrxcdkro0hXQoklCnTeRhU/dtbiWc
prh+Cxd+OLMefjTkXAznBlFf+G88tY8Nzh/oQ5+SzOkqqcnkSLYnhBswb9mUUQL0XXbEzpcH8Nzj
+tjYyWTMUwsqLmC8o+2pY90Xt54V3vYw4zBbC5IrPTs38z80psTnntWUflZ24xXHqoLbnldjuRZa
i6NBQ0B3uV+6we86fcukTp2TzroqhTiZh86g8yibOjnGKqJWUQ/JT/Z3Jibl80arEKjMgcR8INJn
KC4g3D7Wrgzu+Q8hMRGzpWXZQp68gBqHeo/FShxVPDZPtVcMt0mMXtpVLz2k6EyDBZdXD23b/IlC
9st4MsoD1gDVlSXnzEJgsuQoKahjMw11Mhgk7Sw9c7Ga8uv+zkrAhHU4zMW5/1O43Q8KUw9XRv/M
tDKF61qGbunCpbj985N2omSKszJCUt6U5d4bK0y4wdJsyJnn3N0awbvwNDJNU9C8BxnxaOhMBI9V
N97mHIMJHorm3XGJwPwuar7pou3/9XWeZJXJLDCFMhiaz58Q4WhbWIYfHTFw2YjEeMG++feVUTgz
303WJYIAQ5qudToHfVvTqRX180cSp4or2o4DnUZ+o7H0PRfYcyWFVYTL2USJOxPBwZtXvq9+zDe0
Vz7K/GqdvA4kR1zT4PJCsT6fdFeiE6eg20uOvhW7a7yovloqVjsVuSN3Om3GncyABYnvss+KbaBX
zpXx1s/NQdNw1TzktuucvgtUBcOe0NL0aI7OvVuXR3yh1okGeLZyXpQyvyuz3Y3S31jcos+2yH7l
o7igJkl69zbVh23KqS0cbq+MzDz3T0dGgty2dFdI/jlZAa005YQQeYiruP6CErF2EkprUaEOxPxG
hdJo6qZv7RA+CpNccz5cDQjObGKmEhZNS0VE5Zx8gi4Dx1I2to2TPWg6chsLt1HF8nI/z72RjL3r
2qaUyjiNawpCGtMx0uToRYAxNVKAwJvj4pA3A15FurQfL7enn5txisWG/JGl836dLAE4FY2WDq/6
aBnlTUoFZCxJslLwNHD4snxkZl7v3jqUeV9/qOdePFsIW1cs/qZ0T8KCkAjRtvyQFDU4FaeZvtaq
/j5yG3y5j2dCA14nnaCbSjoQUCfNdPbQj1EaCEKD8euEkMepbSrMGhBfqMF6tQNEdOUxnnuLCBxZ
TlhcuU04eY8LkABZGXT+Y6r6tT7nGUTwkLNeGENG1RSSxctdnOfe6dvhMDUNG4GTFNbJ3HS0NlLg
45Nj3lTPGMc/hjH3dABIXuKwf9N849Gxiuc5qXO5Xf3ca+kK0zJ5IRwC5dOOZr6GGwBCwM5I3/Ab
vq1h7rpptAaKdPDm6wKuKk20pTomeOP1rXuenicdt+i1ziewlCNPw74IVHvfh25wnCouTUaia3Tw
aXU/TpbxnBf4j7GpckFkqfLBnFDHtSJVZNQd8SO26oy0peNce6XOTGvLQfeEhMxWLpo5PvOHyBA4
HeWnXKYeucBexpn84VNC5nKpTW3uAZgLMFHyoVr3OjjEVwl62Eg0uxgihubWLxPk0csP6cz8txyH
Vcu0WdHd01hfn2InZdubjoJyu8BaJPINtXQBUyNobMrRrsyJM+uk5UoGjoBOwaebp8yH7tdlGkPF
KOPjrEDRjfa1dmCEXe7SuTbYrynoJ6lk/hXtF0mcT56dy2NqlM+B5757aR1eeYfPPUaDackzNDm3
GydTW8GrdbJQC45dXWyBPNwPHWbTQ/5yuStnlgp6wU6rHMEyfBrhyDjJcj3D+wp2ebYo7OyP73Mf
Z9sQtalMeK2GONpebvLchOAUpluCoIoezpvQhydUYXfewieYjm0J6sHW7k1qNTRSxrP9VjXlP3BA
utzimfUJ3Nc/Wzw5LPmdBG4HnPVYkeaKhw6witqBf73L4jilejDYz55Pou/vL7d7Zju1iGY4WAjL
slzzZOlHotXkHvLGY4U9aesaqymKD4PT3iZVcKWpc0sheQjDJUjgMGPqJzup0zgeKPAyPHo9d1sj
RQJZ22xzttI5gT2HTBmS+DmBbnG3SXr43xjjj+3P78yHpyraJoy12VMmH6Z7BJDQafNbAppV0bAy
ApVNwhaqGHdBl8f43LM1TRYXohZDJ5b43O5ox5WDgUt4HJ1wXw3jmr14mSXdrs4bKtYznPtKuZ8z
15fbPTeLTUmYpDtKN+XpMlu3qe8lCEeO832SjdVZ3c4SENRvBOpq9iee7LvLTZ7t6j+bNOdg6sMQ
R1ZQdS2Cx2OGwQepowT1Tb6lkuxtTszCPtpnmbUPbe3r5XavdNU8WVINhQWGjqf4MYjY1cL6kWLA
vU4Wdr5Gcf3kJqRW+HKT57oqyXvZQjlkK0+fqio0FNC4zh4pqYOIlt62MILnWWRnzgYHsnXGvlVH
6fvlZs+9sEp3dEN3LAbwNBw1E27UoLkFR73gnBWUxL9RX4ptjymRscBLhUu9yy2eW+YVJwuiNemw
PZ4sETqY3iRtWeZLpR6m0fjugi1jC7uWcD4XaVsK3R7zhxTwX2k+pOBVgZiN+Tq07/N1bDDg3sj2
/2ySLSfF8Qa38NDa+hHC0ZWneb6T/2z7ZG1wqxYjjtxnber8W2mmf6i+/DFfr/wbY8meb0iyfX9n
c/D1c9XQM5aUldxbU/403y/hQPdwuZlzr4MCya90S7LknqZmE/gxfCvEPQszwcqcjqFrwZYosi/j
KNk0Bxx96iu5krMT0+Z8RCwAMet0telJi/hDydOjzAdL4gy2Hs5Ndrci2Lm2kxgsI6dBLWHH/2vr
9HWvK/j5scnTEhWqNJTbYeRsTE4R8wXUfKXdIvdz4vp9FnN6qPGqqryy4pzdzT5+hvkzfljq+gwL
+8ZkjNGv3xu5vk/TZjXZNnWfKuCumnq4uRKsqPE5rgGvtMa1NOS5tBxrwD+H4WTSDmYwKbuKYUpM
DnqBWbhFURz/61M2q/D4mL9WqTugEtjF/ju5GI4UrH7c2LC9nGYc9K7N8Ju1mMyT4aymJIjWUCHQ
tcBiQ1NRF1hoimw1Wm1525Vj8tiHOJxenunn3ltOyOS0WRD5LCcLf+amulcjXwXdA28DAxIcSbjO
7UlwX27o3PS2LVpwaErS58+P20j9oYFRwSulZbu60bdp0dPd+HGIzCtNnZ1aH9s6mVo4NIwB9DcC
lcqBpW7fZ663nwO0LK8fKr/+07fdRgwJCP1hzw53ZfU4M6aSYJQcq8JjSZ0u+CokjWj7E5spAg6w
TysR57cmzk+XR/RcN7mJ0F3LIq/MNjrvsB/eIOWUcBwTJ3v08fceHyn2nMs6kaFQc8mRGu7RiAIO
lOVwZYDn9+Jk+VBkdQVnCW4cuXP53PBk4nGXFmbOmRykwGThf1tpnnelf2fOLfPZgZjeVDpHiXmY
P3SvMtO+j2UaH4FgQLPI0j1+j3s2hi0+6FST11e2sDMzlKM0AimDm0xW/5N9OtHAEbjJQG1loL7Y
DjggZowWpve4eJdXRvBM39grSfFxL2xycj4JaY3KolgWYugxphJorrQqIX9QkavWTVy8kDe4srn8
42xw8sg4HXFB5kgevXP6nkO0au0e1upjWzrB99gdIcIObg6dILO1Z3yAew9pjcbZxcLppfZNECGd
W2ZfpnaQr13YYL0Zh217ZSc6M5NcVh7O8VIn73p6pOGSsIjiqUHfwPL4QwvxJssCS95eflPOvJCf
WjmZSUPcZXA/Gu2AQbjY2q2uHvBpcLZRovv7y02diWo/NTVPsg+TFjBHRuW98I9WGt6A5Noii37z
UrvDM8B5D6GcYD8wbJA3P11u+Fz096nlOab50HKup1VaOkZwhEQLpBkUSiGWCAdXjoZSIX/t0+iR
bNamLNIvl5s+9xCVQZwkbSoQxGkeQ4cF2TmFcA4WLK6bXMQ2Cjo3uvIQzy133F/rDnulTsrk9MAQ
1lYmfCdxDnYcHXsP4xu6u0m1emN4zkOXlS8gMXbDAPJWL1fYHv3r6xERIUlz7hJNlr2Td9YTMTXV
XjYcR1OhgkvukkR7tm11CGZcbllcW2XPrRHuPKgm90YmN8+fHygMKQHcQjqHpisgaFvVi0WedalR
pTVROBZU1pW5e63B+Tl/mEEDLPbAQ/l5bFCMTkIeLakesrzbx029kc1kXFkEz0zZOZMhuAsifTjf
eXxuMMoTvxYUeR09s8BcycLa+BV1VOYY3wdH3RAcHmaBsAyrK1HP3z391LA8OWa7ochcc35LkWDM
RYbcvm1VsYNnPmvE/tW3QwkKSJg6BHtkME4eYyDNTOuT1D+KwjDRXzjNHZC9bPmvt6JAu1GGw+FW
nYZXHsQ7K4sdLH5DasXBqIUrMfNuL7dy5h1UcJMcg+MsNU3KPVlkAEOkg7J655AIaN+RtgmzcNNj
vBM35Uvr4fZddyvG40ka/UbJ6eVy+38v5B+bZ635PGF8KghrD5+7YyjzByJAJM8U7apKVlc6+vcy
ruaSHBIF9JbX7yTC6fu+TgYZOgewW4u8IN3DDPm/spoq/eKEs37octfmjeHzBk1IZdk674GkZOY0
2sHe0Jvw4R64YPF3uYnIgUp6o8o3vdK3l5s6HUUuGEmlcZvDck1IcLpeF5WbaV2ijeilFx0YZ3Br
18bvdEuYm2ASskpTcyTM00kvKOg2/CkIsWZNhq1ZNS2ccSDDlztyekynFcrsuBMmgHL452RfD+ts
CnHr6+/hhH1Pm+iOE6VGfTe0MyRjv+sAi4Ywcb5fbvVM3z61Oi8uH5bJ2InkkCunuy/6/lc7Gi9g
XYYrr/PpAvWPns2BGtdOXC2eVgzkFErajaP193jurZOWKkk7edIgmwv7IRXZ++Uenc72uTUOEvNh
lFnPDfTnHtlaR1EqxnTYIS8Q+0CBAR9pomWuED4srga/Z+YfZwfcojn3smadnluKAmqljqCd6yLI
f/046JvCE82mh5t4JWg486y4drY5iukERxTzfe5ZKYspsdBH3Fe17jxHSDBu6jgyrjyt03eX8Ztr
BijtYcbrXJF+biU3ND33Qf0BzUHYVAXUdJSslL8SnUJ0t3Cj35ef118bJ5E8dffctVGxwtXkaSiU
6VVCwXWq7rsiOHQ+xb2YgyyjAu8VI7fdlTuUL9mIyxYHtJlSUQ5XQoW/xpXHxvLPzbpl6YTuJz1u
hygKpZMb90OF6mjSsIEuEi36eaWfBgP3cVGkn4pqBIfgx+Ty9bS+NHTzEQBqKO87DTB26vt/+qnZ
drLbkTDa9KStF0ofwPCm/W3sUlDVaGjnih418uVP8ld/qSrkbt+VPGJueU73A8iDeTskHpzgMXzj
NPRYOcaVrIH71+ZKXoS3wmEXICFjWaeTtWpGX0Se1jzonv6cwGQKI6yB8TDt0Qj3pMEwondx64sE
ujsJE0OzcuhX3tewrfeyDg7VRB21kbWoRvSD3naYXuhH6fwxETcVuvFe1TOarDDu8qwOF8oItnoG
w6D5EgTxKpDxts7tb1OtQ4ap7q3URS/UPYST9zSObzVCrSQfD0bfvgZB9dOyYfh1PBSHLSo2Nhp4
6NYsnkaZPmeoJWvhrc1C3gjvrlb9MWpDMlnZbMZ9J/3XipOnKvVHzOYpNsJGr/L3nfej8SIMS5ob
PfOXIX2PFSwzEtkqlo+RgekcF3s4Eiw77ZeLIxowAIRi8PJT+MdYhvyEnLGyCh8XVPPGdlIcF5tg
iYnqFlImxDAQt4QL/GU14QWCtqQJbivPWqWwrpwWWHL9ZvThrcT41LX0L71hfUUReKchJAwdfZF4
8rEDP+WF2k2avWGPcKNV1Z4azfUEU0COP6WNwIpwdeFJc6sUplXtN7uq13VQL3Gi1ntgGohQFiXO
fcpDj+lgDBiOGwYVe3S1LhnkuSwRtedvBHlP7tTs2lTfdHm4BtN5U2oIBUfMtcu3ApGlhx4/8IGN
MWSi024GeqhbBXlTF8OHcjVWh940bxp92I72hDq/QywX6V+a5jds9Vuk8tsmyTbS/FVANcN58E4b
oDBg0JB53/uyxswu1RZZUL9UdomLqr1ycDWdH0rINISEjQFsvPbrBo1+tXJdaJKup/ahld76wWQv
+S1toID7Yb4wX1d66NE9M8CMgDu70oBAIdzHtC12furd+wkGEYgRs/TAwC9bONpG/t0tbXxdxauR
J2iNcvsPVpWgSLNvZVFvplJSOJezV0njYajToz5FE0Up1q9gUBuBHMtpocQpbG/GXN+RRkN+BCrT
6Zbw+bYailGJC0rjdC8T0iIKQ297T1KeJ1+DRD1Q0Hh0nelJa8xl0SENssdVHLevsrIOfel9hfT/
1bKylUDrG+BrGmOWOA4ZRQ8FvjfFUmowW9xm54Tls+7Zy8EI1jySYG62r1adLB5EmG6ixsDxo9jn
7bjSquwhj2r42v/4G5FTb/zIAKSUb2Si3boxgiGHkRDDbFxu2N/bygd7kMG0wWTZsz3giBqOTmbw
ENuKovUkW9lTTF2+XIoguoGWMkHpTlDjWCOcNrtEc2uIX1RoHSoD172RHUSKOzU0oB09S0PDBWOx
IDc1TetM52rbv+nM8gCk+cXT7btICx4KHQALyjZbBHBKYI9pmHlXtbPUWY5GnLEn0KJ9rR7jPl2b
Vv1SOBPK42Bdh9Eh5y9yWwciGfBNRREkReKtUy4VckWv0eEY+POgrmBCKM2+dQr7ro19ql1gZDOt
4rLjJQx2oV2vywSzUSvB4FU8AhZ4MCDFYr1ofJ3femHil62zVbT6Ymy/S2NcSnXf44Ync1NtrU44
ywb7qcqLbjAi36SOemu67gHawmvLyg2HOoXz6lChURViJSrjmwIzExXjOg+8ZRHKZeDOa5vmrNpW
4tBZFvmtW9RwxmUE2S5um5WvFGx3DGylK3+AcNgghLzRlblrkWwNiHRTI17Z2A1Nyl0Ymn3nJ5W9
UInprYYhelCY18zLn2rCdhUnuJY3wNiR+epHDwq8zCZwCwa0b1LBIkFUkDYYvVk1gQBeX78U1ZYr
X+bFTozl18AWlN6xTqGUvZnx0AkCJPZjHOYwbHPELRt6tgzTAnOD6rZGf7U2U1RPMsVzEyTSZIJ9
7k0E+41bvuN5y/sda79xAHsPuS2iyPtHOOXHqsU+vFCHxhhvPBfNdCZxuIk0KEbY+TZAx6fxxYet
segkd7E8coFpq4z3rpg0AASNsRvsvp+wOk7zfUd6Zmvg3NYsBpXWi3AEq9ooXt6Gi7wXEZlyJfIs
YrVk6rPoNMWmtAF3aG57X1vOs58HuOdqzvQ10iuYVSPpWUBN9SQAlyFO+JNDT5whSOELSOR600oA
b6Iu/GWf2AXu20Ji7MLEqADJdtEr+1q7bmbzmwgZxz4WtYJnApaTLFZ1JyvoSyBIvGpZD2LAD6IR
5RuF1xGVrNq0mgD370BLNK8qrvtfOfeb+iKUcbwjSvUW1GkCUp8yQfWzPmIxmM/Cdzm17y6prhsN
XeXG7NpxH3hNu9UldZRQTrUFVupgPDoKEDscYzGOGUn/VQFLd22FeE5pf8RgG/dVomuU5fhCYegA
U/UJPxRnP4ami0pe2DCI/XE9ddKaFmFbFvtgYNGELQDzODKKpxxduie2UQceDWP09CdnzXA92Pp2
tiToQ7mJhngf6Rac8BR/gXJ8JsrDQTwPU+D0Pc4lxcNguMceH0BesV1RGvtOB+iAaGY1YuzXyPoh
duvfmk31rSNGCCC68adw2rfazSksM1DY4ze7q5T1YwontiE9/4LE5U+GsHPec+Ms2gosipVePbZD
jccFqquyVPApUN5n1rvpOtvQdZ8138cunII1zTDwaks7HHQBTlHRfmtUDRjU5Ckp8LtH5fGjMTEz
DaL2mzUAHwpThV6vnw5t20H7a92nMAyoFY6r71Sdr4XIDzmn/pmt7a+AyyBidzFAzFvyekG4naZJ
W4g2eotdtUvYKzGrWw4VNKwAVyWovfsea4HKmE2iuC7IuuJIb2967IA0oz76kwfOZ4IHrrl4WU3h
je7naOlC76VqqUIKmwSKdkqyRi8c4jQYTipbj1mB9zhG3fONwJ2rFctm0O/K0HgMRuQALC7sCVj1
WEsw7LhOsqKTXlpmM4CorOC9oqqf3U/K3N7qqQUXU7+JihJ7LG1b97iummOyKrDWC8Yetwf6ghVT
5pmLJi+3UZu/mhOaWfZ63+d1HTH26d0vrg/wHdFn2PNha0rCLWy15984pdXXSqi7uPO2VNGtczyK
hkhuMarazF/ngDmHLunY3XZ+s4z9bwXchCq2QJe47xYVZ7EFSMKDapDDX6txvcjhSXrdd1jZm/nx
5o6Hjhm+t4NLcPfbN8R+lDjRhS9zMFazG2lttq2bYQbsL7XGv0d4uph3LhzG+FU9PjUCY4EI5paG
Oj0n1umd6stkS/ABv9MiuKnTdsdpjus5t/+atNUfip63ehL9tjP9NTW7I59vjut7Q1vJwl4A0NH4
idQF1+Zz9cI2B+oaJkW/cs3HrvSAFIyrrP0tXNy13QxxpL50C/bUwEWCx8ldiPIHB4RdYbuPXedt
sN8mJFhl5Yzztt6Mkf1Oz/9Y+QBUwD/OQVGoTXuvp5q2uTX6760F6mXANBxDm4VkfSRXuyVbsaFw
nzJF2McmDL5Ub1a2HsJLjLHPSr09okDguupPluEnO2GGwm8oIBXgrQGKo37DB2ujd/6mVciWc/d+
fghx3bxUSb93nPpHOVbfaj+7qTMDw5SXpHF9WF0uatRunwB2dSuTk9DdHOYXWvQjFlhUmPZoL0Dt
gkblmMAObW1LNuUZljDVeNDZ5trt5c1QtM+yw7zbu/Pc9FZCMxnk9GzI6qC52c7kxn8e9AH7RVPv
FqBn13X9WODOVmJ6OYeOUuSrilg3xQhu0YHKHbR6P43sYK3/G1nTuIwmw1y4hg1MIz6ostgaLN+h
bS2HPiCYgKOAz2XSQmuQuPqsYlL7vYM8v59WoSYhGuB2OjXLuteXEmO0OSRybUFl87vuqa2tMTWj
e6fwVoFjbjTPfhJVifoMVDOI/lx1f/Ab2+Sah0lyu7KdgbivyR4T/5uTR1uNOUNucC/04WE++vlE
UZQnUZZZAGdjFinTgKX3vZv6h5ytaD5lNn5zwJxil8GTTmLM+MpmN59CQ63bDmXp4at0cPMYFmu+
LHglLNbhnMMH1o0bVE8PTZbcgCPHu2R4DNqihuA/HEYs6C6f0I2TJAzl4VT5k7ElMcJ9IldEn5Mw
tiYNNRWZ+Txy8UU4nIc/sBclRvEMrRQLHih0BEGU6ZcYmoxlf4wnmd540sKxuDDhIrpYAe6Jauq7
SvbxNp28NOBJ+81tVYK4RMEb33cqrA6RX1KiFjYBombb4NTXhniQWLn+GKfAxS937O9+KUtidkzx
PXEw587P/QosK8UosBAvdt2Xt6OuvTuSY6JSbRcsO9PI6yu5jr+ygYiUDMotqbek2vKvnFkf9oZZ
ZyYEYjtj53eaH8oso6dmmIhFg7yqVhQ4JBt02/WqtbExvdzf+Tl9yvnMCU9qu0lFIqQxT/trlOHA
hbjW3dtj8G6DjPdF87vJK/xD++ShScb6SvbupL+8i9zAc6MoUUMJl9ji8wDPkhUuwvv4JRxxVGJl
6prx2IldW7ePlhi2qfGnc65UP/3dJpI49v/5vy5p0JOHqvmZPmqYrD0L21uK6qeTx5wBOapKTBiG
TVGSTem1a0UAJ4lXevq51Tnd9jFzXahMNES5zyVOPU2Ol1pxSPObInubqci291ByyA3+dBYqeagX
sn7SQ+MFe4wrj/g0f/nXBzE/fxBYwH0QewB/456Mkk84szMrQITWk+zqHbVvGt5FQfvt8sz6q/sO
JU4IdPDTQQD5lxR0Cv0yQvM/suDjVYd3XOPtMNnzf8eW3r9cbuvvtxb1s2MoaldM3qdTLRcm8gHg
T1c8G74pbihrBo6PdcMmU8CXnGIKrwypySXR5xeHBZCZTJLSQGBIJcVpshTiVmNh92k+U6x3O9n6
g9sM+zjpOQfHwDqqeFUSUC+EXnxRbfLFFNBd43Ln1kCMNRkBnmg5wZW7udrN8blUidtdn9sE0d4v
mc/0LBcOg78VPkf0Ap9ihDnbRtfvtELtXdzssApdwYJaQAzaYT4B7n82fByCb1STHOZv6IO15A2k
zkViDjbccEZ6cGX4h+TmP875AdbuRa0vA0/LvlLsfdd76W0zQ6wmTgz2nBuMsCkal5n2Q7XFSziE
0Wxrve4xV9jge3FvFcCZcvMlbVCVNmP0aMbFKtW/ifTnGLO7YuAuogLPPQEsFcv4AJ2WFsB8K+5y
DTcyRstWJSYHoNgHgNWD+6RatQXec+MV4cbDJqR0Zsy1uaptPDzM7zU+tIHZrKNJ7JL03Sdd4Zlw
MoZvOlcpCttfgRuuC6IphCdCVuFW6H+k35CJcm/0ZrrFE2HXC+s5ZwmAdwSBr3ozUmhPxTuOwC+t
bt003bgcHXsDn/AF8si+iXXc19L0kPclNXSgqKZXP9ZeDce/17Gmi5N0UwfgE/03bIuoV7XFcrYB
hnuzatqOPKR4KJpnQApLcs742uEFoxED8+JVQXWP09hqqo3yTmQ8Lz693pLQqkCPELDw6V2QNBs3
c7y9rLBD0jjlqGBYkDtYNu2LD3VIYsKekrN03GlamomFqyyDPWMCXWJJd+TwNn8hG609ALA1K09t
FxtDZaRsXW1pEFp4YXeIwg5QZoWDurVkS2gghbm7vhtB5FX309DsXc5H9exqM6jvtnB3pv4TkcJy
Vg53ur0OqnQTpu1G5JxVwNZYRg3hVXsoRvxAmkhsPbfaq9jYqbp5bYYKjNoAiy8lyRNlqiSGN5Aw
cewoeSV6KVaZ6y69vN2SENs0BDhQGhFYuXV3NManeZTs1KfQx/0yYN3Gh0nybpNBgrJCLAxjrJMa
vVhnjrWhANuA7nI7VhwICxH+0UhYrPpOC2/GsrCPdlvWj6lvzdQE26nu7dT80k91CXWIoSUtuO4x
dQXCtDNw3HHM3jp2SVXeQWFyNxwBCz5u+aORmXE7iNk+ts29naxl9yVorOGuClFQdL0n3jrfTT3Q
rWKMn2fnpj1e4t6TplkQUFXgf7G6Qq7JX0Xbph7Ndau8atO6Eel20r8LKxTa1zhBEuEnRrfOQ9Nc
B301HlNRBcXCSjTxlAztsOqCLN9qyuf4X/qNfS9GodtbblERK+LwPAQrOdjdi6qxv4CJSusWmOav
WWeTXK6yoWBHytJXBXBp0YSCMSjMyb0VEoOC0KrMO+g6PHT8rQUm89K2nz2MLF4rZZDEDos63o9x
2JAJxuKLM/qiG71nE3uiqejW9Xy3VCFda9OKqwQsGkioWw20TJ3ibzd6Nlx/5wf+Q1mWCQCc6Kdt
FPlNpMQvOaZfLHwbsyLeYUS9LqFLai3Het9oSHVLC7do8phDZT+1evwtd/E8NWf/wsb44qBcueOl
ZwIioTGnPF/ZuUGBCCBR7w4JE6b22IV4D5lvkhOG1d0ny7p9UQR86OM3MiXXKy0KVnhBE6IjMMWD
erd1+KreXeZTdjpfSuAZQ0AhmnoJt0LyzQSkTdnVd1a18/unDJuRNuy+FlN0IO9N2v133Jpbvims
7NDEDbmHZoUIc2Ex6JQfZ2SQSp1H779VnVxobr8iT76SIQj84ZtZ7XTNPmhRtaY5v7B2YtBX/N9g
bH+2+fDbAHu0Uh5s6FJpxzLpVi5GvBZ3GwFnGp/6phEgf+C8UsOay+FXx7BJ1TC7X5Kk5OWAFl4d
qdv92UWFQchukwvXV01xmLvIleWWTqUaBzi7+FmP1ZJALh+ao1b+jEv7SL8YjVbserjYmYKM+uSm
2XZue9KrreEP7qpSkITpKRVma5lhEWrdT6X1VGXhTvYeITA1qUtrDGCMpyXno2zHpyKCCcfi1Xfq
G0yhcaIyok1t+Q61D7u0MLpd4dss8ztd/znWdb3KmnLlTII4y4ZqmKx0E6phMt1I5hx/xTGjbsGP
S2y/5z/nLPj8m4jUqt2UZki+9G92mtzyr5DKwid+xrNFvPTTcZOTi1AUby6oNbnLE5svUsDicC6r
WD4T+4a/lOHOmpkKDGmz5VcZVvXMyT/WgDExOoBHtvxhNP2mR8Cnj0/zzybMAtpRafHGN/2yuOXf
cLv5bpgcBxtYzsOeAW6z4CVyAszmAVbJeJlF3/OyzJf8cDFZ8ycNQnHgD7+f7eKYaUP0rcRUh/Cb
P8za2yYZmaaRkL8VBf6I3AoM+psWSQyV/bVWVzvNd/BYwVYLg0mHg3BpYjcjy7kNKJB3/KF11Y+M
KxOLMrpjUekBBoJh4R27ippwz8a7DlIedCQIaRMes4OxL7zuzU/1d9lazsKQ6R1CrG91SPrKi7sX
nSBKb2t8Qibj/5B0Hstx4+waviJUMYctu9lZkltZ3rAse8RMAszE1Z+H/1nMYlyyzGaTwIc3OlEh
9W6c0z+VCgcau7S9t0ZkE5UoyRB186hY2PylpkwhT4a/AEOkgBs9amJj55X6a2InjtKQFdR0wVUC
/cKpNnnwlLtuOIPuj0utnlSecm6d+nGnNoFDtBSY0ZiDFivWHLzwZhGE7afZZXRKKwqrlfugXAY2
UZXHyeo8cqqHUlxhHZqLI9aJVOJhy0yqAmex+LYGYmLdds33QQIzkK9kgaR1l+ymJXmkHbl7XnLh
vHoaWQEOVpuKWDbjYuzveVDyGZ3q0XH77zrP/zQQWDvLKtSOfrE/hId9ofEgskbimpjrxIiK1Hqr
GmPcz8v8BNHf/M7D8iNYxXIcJKxAu1mV7HQmzb202mPW0PTgTYbcaRsUahTeeF793Dyi2wPmnVjV
TbdJDmW+1uT9EOXPDusmMbVTL2bmugTSdyW1iJS0vqpu+Qpy5xVHdQGQbRIcz8yUvpQLi7yTqd+Q
8f+E03zPZk6KNYGeVBMPwdNi2/UamzoI0l3YCauJiHKSMHhus7ctckenSnwQtRnsG08TQNh2ZM3W
U/fZ9uFX31fB55jQJO8ZKROlBwd2XNfhIfCKswFqeG5dKJFdpXv7V7JYw9XMjeLidNk7XD/IjJBv
dV6TjM2ecpv7MISJ21BtA/DCKbT/1c2pT6NvCuAgy8x+KgJ6rDnRV1FjGkWUpYZ9Xm0xvpuGvAFt
z5+hk4V/lDsSQu0VLg3MAPGniuqwGBvDQ2aBAff0LG906qgJ+wv4wcktOHAXadprGLCypYaafdkZ
yfkKs45KaccHJogc8idpGTQ43Cy+CwyXmkAEmWpIBR4IbW0m8hYjMZrozYY0D0cSpv0MI+lAjnhr
JcvvKgmXjoqufDgi8zUOTr8sD2laecueRL/uVmjx6rsVve7Qftl7WBQeLBL5oPmgm/fU7+SHDLrp
YVLa3XfKUP+NdaGXuK6oO2TUGpuSzVQQSEfZn0W2N9kQD7ldjB9tm/TejmLa/C+OieqE2r+4Zjr7
M8/ZD9GR/1oLwg+cX30kug4GggJ5Aizgu395Rb1ZZHuKThCPeJJ8FSSuZ1r+NuZkOVZ1739zPXXc
TC6lOSX7pmVV5KwuNhsqVdaA66WRHyvtgyvXGQ0c/mDc86ynASctBrzTW6VhkvnsQzRUazNnbxJO
+ndKc/gSTpaOBcVGSKObpLAJyqf31yTLJZxYpZJwsKNkUM8+PN012HB+cz0EgTD2lnLWaKpTCgWD
jlypUhyXtTvU1lYZ3bMhN8fWIK6xNWhYNsR/VHPvkHwc56GNS5fhyKqj1V0ZB7Bl0aAb2/REoMHa
2XZ/SJbxETXxVWbFdaLqsKaRMCsV8zt5rFM9PmaDnf0XUtMnR80O4BzHoGTXF/eMTm1lemSoVi4E
oZVFRt2MkQRd5hxaX+ljo5fDDPkh87fXFt+JDeM/erSgrZwJ0xm5xPQ4q/A0tNWlcNujHzTkAY+g
OP6jlTuw2oIQX9E+6iD7VhjuokEVL0s40zUzhN+94ZFLWf+mkvXI76dE0nOo6VOTZLER0qISxHZu
WWB+ujaQXMPgChMHqRoXLk1XWr/K1v0owuSc8v+YGDGOSWA6/U4Ha2wjF5GNRyKmuM8zceZVcMaz
vaN9+JAq942IBqw0rTSo0KG5j+4LWK6OPI9qBlz1AXan/lt2dhCZA5kTav0qSMyOts/JNH/M+/Jv
Po23UabnkYzHnU0+8tG3++nG1wGz4wbzbpjDR8/OkkgsdEhzcYST/BmzBWOCaulR8Ee5frbB9OOF
Co6xdNo/NXtm5GMavHrSPkjcIpF0BL2kMw/Bymapu50h5b7zGWzS9jTlOc1kYP6lUT3VaXlZPWoO
rHqCAPDtlTKQDBqrIQ7bnl3nRaz5h+tNz6RnBFFqD+1076Arv/nQ1GklwbHV9etkmuegWm5BF8Rh
UZ9rcvozfFE7oxdvac1pcVITac7JhI7E32q8bHqip+K/lY5NYSSEexqDnNxYTPUaDQSRQzWjE3Ws
AUobuLybHtXM61MoeaiIDftbEAUdhWNJLlP/b6M0bXY/v1xPBjU0nVguGDYfybU7ehgk0Uy/GbTe
tyg3bN3dDd9/zfFADJl6nfo+zih9VL3/k0zywUV4QZ98LEOy43X3PxXNk+1p9PaKgS49lUX6BGt9
KzOaIofxQVbQI1I+Nkb9ltvdP+0SN15JjR5qvZXJfM50fXZa/9K1KCOykUO5AWcFAxCrIYAGm079
RLeX3+7pAjwkVv4bSSD1m7xq+AlMYwcQTMk32vRoWeWRgoo/dkrCf04I1JPWdXKoVJedrSKHv9fQ
I6qg2ErTomLO9DumBtqIpJHZTs9w+GQafoxp/TMO83xM9OqfVqshV3lMy0OoJKtQk1IokwXiTNPx
oSzKTTczU3+yPDm1sz70CVW9cjQOtnKxJc3ECXsWZ/eso2ySKyo3GZuba45xlKb33fgJqfTa1AEZ
oeTxXehcxDvZOAfZWfs+mJ+TOgh33jxUl1mQjrDIj5yw0Oe8Ha23TOE2LXRixnMLNWYRlV0OU3dD
dwfq0DWSHPtKEtLF6hhsMewMu04lWWtLii3dmOzBA1jmwZ+D18Fi29FotOqC9HO24rGDsR8VhzA1
KAhfSjZrtAyFLeBbJLHAMm05HpqnzLPugL9p1C/lLd0Y5NRUZ6Py9ygTr4UPiaZGyrHD+tEmspfd
i9otRQvC1PjtwfCbdecZZLQuelBx506/enO6FNSVsd1utKJGSIC2ZFrV37wzvkK/vWfDtnsGzi2n
BGpsq3NH9xUFDv3Np2uaho9iF2R23BBiU+XexZHeY56t/7yq/fQF+hN7vupSPso++2y7EewHyb/a
3pm5s1GwjO6LM7iHpa/eRSKvwWAFUTIGf62OYhQn5+71TfEYTnY8DckT9r6PoUjf5kz+jEWdvCWN
IuRhZgFcRxZpVkEzUkrEJe+AJO6Ho54dmZ4R+8NymCU7kp2cbL/8vcLmlaYTN1vQezLMF1V2DCuE
UIZmxonRCx5w0V8YOm+hl6tdK+71nLBDM1eWJSTs+Jh3yXfXZzc0059rB+e1VFAtqXsMuX7fT68h
YNI4pFFLhjojwIPKNvy8nyNpJkw2+V3o9pDb8nW750G+RIXvHRIkSq4P3D657+0UojYUSHeasz02
cc3LvGaC3RORRl68aFqjIau+dUMHA6jgHo6QX6L3s7FGmIL+I48+2v5CaugePdALqV7v2sMZ5E+g
k8uhHqnqWTsaWEgC4sotF6nmVknDKHfltLyk829rXji90mxkvC+eR1XJRylNSOt2l3HIN+wynmEf
kYoib8rym2ofUpTNSwqkKNbwMGvrwZyGa2ZKWn8yxDKr7V/G0HkdbcoFV3EGpn6UaBNz34gCyusD
WoXzSmMvZPjYHkG1TUDsr6gqH/GVnIXtnquVISkZd4PuD9t3S5nKKWDVClboXVcX6POo1ja7MbZY
QxM0dzXN93nWPqWt/UsZ02kkbL+tqcSojDtRzPFqA/dt38T2rXB9lHsF1yLNv8d8eaHX+2mFxTtO
PO+JzD4X55ucRN5KXbTxrE1URHN+8lZEF5b47YziotuO8HMBbWqp3Zqady3m3br1NMyK97zeDQAj
Zvbhj/6xDso/mWXBsnJ2aQg7WxZt7GACfLLXkEyNqjoQwPMr5zsbG+ulsNRfMgm2fovuj9ExXVJJ
HXuNfLRTSSHUEvxCdYLMq31Q6f8/W2vbULFnzrGghD6RSZz4+oy0p9x7/fzqNqhV6PE+pTbspcOs
15YUlRcVpHNQk5ZqUpm8Mylb1/OIMqrcE3uyaxn3EZHAR5mRXKmFmfiZ0br4k/kw5sZdCCDcyU0C
RAHy2tX+33xoxBHDUBSE925BkR4u69Fzixvu3ZM1lfFK7FRPz11RGDuG99cWAWeRwEmXwfeI0Z5s
bGKdU54lcutlhPICJzyvU21vbYj0NvBakXB/VFZ5b3kmzBAwevkZUmTOFCvqzgKOM//aYkIzYTYe
7UBJccdI8T6kySEJ1NFj1Z4RiQvfuSXcK+JVWFOGJe75Z1xlxalY3wbTfaTZ+KuDHutFe12zKabw
Kom0AcdLIIENCJgEy5cUd5fHMyciehcMfraDS5jH/FrV7KBTnhJp33b1uUR9vwdZpebGnMTO90Qf
dxYSWrScXzyhn+hf6OYy3jtHER5EaZMp7jIn12sIgaGSns/hGa+h5APNgXx1ePDxCe97tscZpGWT
FySN+5ggUlZ0O9KD/Kgs/yi7+dQxP9fNStHW5O3FkB8cnfy4wt4pb93Pw2+1zddJgLDHi4uaryOn
gXpbWKz6RmfLNQ+CCxa9R7MaLqOon8wqpJ5poTm7+c5DEzydk2Vl/CkhYiJDiJumY5taNWIbg53k
DZxJtQwyh+AcniUfAoeylWHngzMfvPJfFiI4NsjGdvLy4tYMf4ZRNjwYMgP1rvZL3ZxLhKsbDGUp
/6sutrOEW33rbDx5FMykXc0AIuJkqZ8o06XXtmqZWSCXyv9EOr0kY/nb5hpDrz0nOctLGpzrqrzY
4fgSevM1MXlr3HWhcQDJRbukh8ThjduuuHDqvUulgZO7BIBXV3jJg+j8fY18p7HHxwDV3cA53UOZ
1iF5mt3sBIC065skjbIAQCLM5+BAJXwa+4ukc2GhCMeYGgbMgunYXFLqucJtxT1Rj3VmWX4C6D/O
HRFK8CzLbjVc+CLj3WS/oQAB0guCg5Q/3jj3APLzvj2IDgvlWiQQZfNDmRRnOScPY1fHZpH/oHx6
rZL1PC7OfgRZj7yu3ffSe3aVOoaeeWglgYxGfZPpdMj7DLm2HzmleRzJJzcdvQ8r/1LYLMd9bT/k
JVyTXjfFpH4pm/cWOiYbACMNtH2GK98dhi6kLAKBa31pUdpOqn5OKRVZMvdLJkiuSlXHU5Uzb3ho
D2F9+/Kh7ajzKBzxz/aKfTBZp2C2H2x9X/vhpSCYNBzCAwqMn7HUny7tISzflCA2xqEZ9JUh87YA
E2yPWVOKP+1s/t0+SO46yDPmvzVjmO47XIJoCrOPPFgglVkHfKi6oj8vBeGeQl044+wLU96ZPcA+
WhlnCpigoGcGpPZUU/jJYIAaZ0RKM31ptzuyR7Y0qLb7jMXMVeKgp+EdVTsSb2wCKcu3J9vfZs+9
VOV4LrvmR3bLT6fAhcSXn8P0V8p+XCZ5yLyQbTb9hdFlh5LvkNlsNGn5aoycGBzZPwW9eFlm8vMt
dTLWBr2Pn0ZlZ8yxQ7/6wi69DiZeBoNFk3PnfxN6WsrtOKZtR1q/mqOAa1lm+41KRQE7Cu2fDNeB
pWpbQxJY3VHOIHRUkKsiPWIcQJtU6oc6rN97ObPZ465IZr5Abt7LqIpTDa0196oFqZ4BWkmr6ilh
SkPnPREdW7J1Gd2BN819ndlUTSP/2wVmEaU6nLmFyYc2oAU9mVL4xv3adEfdFFyG7fCCf363rfbe
Uv5JO/M8a0XZZAqYNDjlaQJA2JdF+6JSO2cUND9C3mB2D3LtDAUipygHGeUFYzGSfG28Dx5FY35O
QkYJVBrU1S4cu2jks9erc1ftZp7gZENtunMzsvLeJyR9sU5tq6k/Z2CsZXBvMvZzZyh+ySqjp7Nb
ut1iUxM7axJb2qItKdmp0qekhkmzeue8TM1WDAQ8LSbg3YJv2K3QrPv5yFlzGMSBG89w49C/uEwU
icGKTrvWGy61L98yo8136zZRlExJFk7R/VCG+T4nQXnv9v3ntuqlGTLffkrjaWIMlhlhGA7Py4wr
ysFySQtSQ6HfghGhTtBSo08GPnYHZkMvWI9pQxWOM/I5hT+2zE7VjRica93ahzmcvoqkT+OuxaMx
Kvu0SUOkApIV8lo7VF9OeY0qmL4bq6uY4PBYslX97puGcbZS195irV/txT63Odu9K+278Ns3YwiN
WPndOWuSJ5EucFlWfvU9Fklzq2LmjNkGAf8N3rtFu8ZFufOekvp9UG36sZDjfbFzZXOdFurs686m
oAq7EKdcUe2HuvmaQwAIqe5hjeSegBd2pGD2mL4rCo71MwUj0F71T926LyXVExyboQHL/m9uwcRy
hD87WfmEMvwhk4Llvnkv1+RRpMkjUOzVm9E0OLphj+VYqfEj2HX7a9sQGlkTwKoabrrl6JozU22O
r6tM1avybSSmSEpXebHYcvravXgrVMFc7UPhnK1p+Vjw8R1yJj6UVnOGR8Xrk1enbb5suT6zN5OG
ZDJlIntnGKh0+CAKo4FZnBe+ofw17BYXx0z+K2nV2cn7S9mMiHbW6kiPzdGZrOwxI3xGEiO18CoW
TkCHyPRMPPOJjo0jAB3GCujZxvkaijlGYXIqOFIPVq8ZoYk0yCiEw33yMFnj39LIYvwGn1SSfSLG
eyAPiwhYFUx701+oKsxyOqvT4tVByHZcSsPlJEhtW9SGFXo1qtEIzU/7b9sY3OdxQu7ubNp6Yxm+
Kq9BG67JqljFH+XlPOfjSaVZ+4akb7xkpb40tYLjIGaMAkEwcithudxAeNjlu+H972lBicCy1MXQ
Jo9bk1uPniCuEiwBY4WkqUoS3jyzLE7CpjqHvCV/NymfGu0OVSfNLs+t1wYfMs8VVY5V/oQ3HNWr
DCgGdGzEYIDjyXk7iD7ALVf0u5p0kFAnstWhG2TtTDbkws1pJJtHsrCsWv2vBbs6SgB4owSJZ08d
dl/PUYIUuEWBpfMjnaTLXkMKfYapi0vaKus7Jy7vgKXKOS5jAMPlLTr4b8j15EWe3xZvTZ4xN5s2
b+impNvnrlcchGPKL+58e6XVbr2AbMKHdZg/aIPnuH0lc8yO7bCsnhUIIj6QVL1oH1Yiw9x6GoK+
+xqNvN+LBFgn6brkzbNFdyxSwakiqZfTYoTtoc1m41iV1XIPjcb+DbADVBlOvPFh2uzzjEaoZky+
6cWlKEsgfyrW4Twtgk6Lumtx8AXAJ+Eym5HOpvy14GFooLTAplmpfFKntFVBECuHg6GV6ydmpPna
+/TCBJP9K5C1szcsXz+3Vi9vjVn8o8kUhUuWV3c/1EZMmgS7CoMvOOf03s0CALry9iAwP0UrShZ5
XYDhrP5Ze0gX094oXhOZCl6gcDvG1nnFcjfaA1lR+XxITadC/G2t/9piIJGCiHwnsh2SAeKcd/BO
4ANNQgZFby84tYfhEYDWTg4NJo3dLEzG6gI8amSD3XsIYNmP2x/4iPqhTU39EkDd4tNaRg5hS//c
68z/qapuwOPn99+zHjMHs5WWtJrq8Cmv2ZHRNVBDgQvHQA1p7bzQGqoYa0l9XReEx1OQ5VfP6OZ9
myzLvy3FwTxUOhPZvgxT+6y8JZwOTrh+jLZdwFkHerhqy6qBc1IOUXZXUp/FQ5oyjHn4QCb/c7Ub
L0qENT4s9gxKtzkN6PFW8BJ+2rwtlZGcXWdWtAwno7gPg16ikPEQwGPwprPbFFhQeK7X1y1QN4Ko
GN5qlTqxA8/z7KZwl0VoJvOuaehzJHXupWJx9XZFp5dLjorqXot23LmDdBEtu36+K9TkvjT1YH3r
QDaYHNJx3/PJXuwkdTJgwSrpqqua3fU6jdOX26JdIogyHXfCTTom0rVV5UsOhkvzs42Cx98MVYCS
IkJuNaxxSffzd6vN/rssEMtGZQqzoXyjeSvd6T/Tz5wDdJHLPFJ6+3EIUYdn+YAytrOH6VMv3V/t
SAiTWkKCJYOHPQqY3hAzZGqtI0m+/q5uGUlond20eQAY8+zXp9Kq2ifhbIkGU7q8mRbER7RkJSll
eAZ0VJEtfRqSxKVhtXVJojZggCfaOCM5DBSwij47VYSqrQczcad7UZaO2OeJtjPgKXuLeeNBE6ee
RPZd6nTyOcm0s15nQIlwL+s6h9yxk/ZHzM30i7MaAAZDhsk8mI6YfBpH7vp8sj9TxC8UQLZch7k5
AaYGTrpsJelGsiyLswtEERd2u/w1lBFGWIjf3QnNZzwQrN9DHgmOF0EaILtYwrx/c8dJxYi5pkM9
9HiIrE6fRyXqA3WIKcy5wtPqhAPfy2CcHVnW3w2eDe9oGbkd+2a3AD72Zdz6iaRYDlnbTOLoPlSJ
fycNafxa+9n+JgIrXBn4i9SLSpNKLEpwmt45rlQi0MSHQzOa2ybBzrFOiEPbVxH0/XtqW+NHPejq
6o21ujuKA2ztePW7gPlFkJAl2YthJf2rcrwpXk0gxDmxEGEUbJe07LGoI10qgVOC8ou3k+N8rXEI
uER3ewsHjnkIRQTN+KfBCMgiaKKILZ3nPq3GeAkoBxN9SO+5tL97bMH3vlmUARgy9gwZpCzTLuvU
f5fEknAnARv/Iovq2ALu7lSx3nIPX3AlBw/GCHtuVWiUg0lBPygbMHKDrzIMf4gMgAAtsT95adNS
o6yd22R3f41gWPHZFUtUOcUdlP+/2snTo15GEiEXjneCpRhDqU5OLO7JE3qHTe6R23shjfJqCB0S
CBMimckWGRsIG+A7QTh9C6NyHnT1niwXRFhJH/524Aefs8EboK/tYM9WkByIOR4OTWDSVSYa4wor
D6zOQoWSkQm7dfSEWiiA0R1WJHUztOcs4CvTfCjiZnZdtAQCm1IrmuBcbCdQ2wk2Uafp7S0HkaOT
4t6k3qGnsZNPWkj1M1bJ28JTRELswRyslyVH6uaJWFhotFB6uUX54AHBdI4JOdpfU2d+p5B9jZDp
3yF0KXelsI4n1L8WDW5c08j2lMvtQYw+QML2ikZvZqH8exmLJzNBMOsu53XSL+iqNj4jePSNRTHV
GDCzXnEryWfcWZ11I57g2cek4g7jO8z/a2FtxYoZB/DGuxpD8elxgIaCMfZB0/yaZRFvf4DF8bE1
rL/ZbN8yEptdCgX9GSFfvfmRAPWySl+Honq0O/t9DniF1PA5DsuJtxKO3DlPE5Sn07SMuOrV77wR
JM0aLnaj+8hnfkGUL/93CXTX1JGmQH0Q8tBBdKu5uqWmfC76HFHq6mFyzyZIR1ShZvX/8nPV209L
LW61R2Xc/D0QtAMs7P6IsWfkzQn5J7wbWQbKCcd9SRsSCVZVWEwSeROjHoKegy3btDikcD97q/sX
xWdEj1FkryGxA/nJZZiokTqB1v7iofldJICQljVvmptdIQDlhvXTbox3TTLIIPQdZ+lbpeY7Xa2Q
0mZMeu+f0en+jbn4SPtFH6uwigNd7+ZOXRhwmsgajX8sMifK3p5rKU6q0GgMffT7OJ83VXtGHafA
kDNDxeXLQgGqvhsjzu5t+ZOwRQv5OPF2QaUGFR7TT6ac/3RGXYwzO6dx8X9vPxVoYz/aebWfRIO0
y87umMehZcEryoaixQLdTiPu5AvEYQ/0WoePpdscCg0wpRK616dX4SzorynqqyUkyKgubB+CzS17
G9RwW8Lu0dtqMvM++ZBTemnwdwWCk0LA6gG836bBDjzyo26GB8f3qcJlfw3C38vIyS/wv3twx8jp
GEWCGWZCthcrWC+yWd43NC+fOZJJzldq7ZtT0xkHFoRd37exaDnhwTg4bpJEPKl3Mk+uZjd8hC72
sIyBsXQQOduZvzcrfdbl8NR1FLayrVlHv1t+6Q37sGzjySyG2FrUVxcS0jQcnDbjKCzlO+GmEqKh
/Oxz+ke89pFCJl5v8ym1m4varqnXR/ILrgMiXxV6h7CE5N+k3H0V/w+mb73DNJLMUdcttzz5MAzz
BQXAZ2iOYrekNhBbxkovE686gBuED4ODXoOin+e5pF15aoKPFCvbHojp3aeXMA4dgR/cEU+4kFSk
hf7O7Pzbt5buNOO2GoaJOPVuTxcHqQjB09xPLNFVMZ2R8v7OxhlTe2bdCstD6+lVeTTyprud/5NK
BuqhTj4te00RZreHsvX3KqHQ2iKBLMrs5F+FHOpkZvMJsvfU5sl7iq4uWqYVepOF/MGZsvq4OLI6
lc7Q4D/zqIfxHls3vCH8C+e826nOGjdFYpCJa6NyVh55NOAyvOSjqu09FeWHlAXKdCmctMbYRVcY
IhVtmm4/WjjOHMzc28vh98veIpwicjtWywCjJhpHB8vfzKKbFvZ3O24buQUNkJ/Zz2NE4selIFug
fMGJxutCR66BbDazL9vjLSBzcxo+F+IAOS1SsDvEa0mZewdz7btxYX6trLpFa2IiFBC49lWzPOMI
3KIA6KrcFfWMCVRzUsTwjjozQJ/qmeVutZIX4NiwojU9eW7RoCB9R6n4DrK48o2JwN1td8JS6UPf
m1Fj2K8hpAf61PI8UHRpivDWTDgZkVPO7tNSph8dnkc3rPYMlEedh0fiN54XG2wRsQgHNoD65cMt
koOwB5yKT61lP/mz+z3yYZyhhVaxCMFJPuYAsbqRM9h3pJaCu6eA9JiuIheedpj7cxMOh8306FM5
z03bPlrdK3ao95QBI6WaFg/QJia2M7U3Juo0h/cl+OxyXNLmeBpq0qHNKUpWd08xxndSJTOHLEV5
OOondMjbL+RTlWj3g7GDoUMgtWbNL8OyL2aeOZSWZ5csqM+c1uKQ+J6R0FGMintwrqvBLykDfV6y
5sW1ilttPLGX7FDg5qhIe+eLaxvah+3inUmQ9dLFRE6SczvjVdfnST5ZuJXbrL2qydwXHjrwTZDV
iS+xZFDXxUE54W+7t96GWv5Ze/cR5SYHW745HgxuK//S9oRtcmm2Elsrk0FBikOAMP1U5TweeC3a
yDYSnB7Zs4bn3uyZwP8VuSLzl9EmP75hHHrYzAr0cLfdEiLfK3jNvtsHtYU5eXlRgvqo2r7ba32c
OcqjZAAG7sanAjlLa3h6TykUJaqTeFjJQWVTpOV93xbrsQyCWydk7GjeWT0ap4wdqrKKo49SAGd5
cqbt4pmoRb4hf0XRMYMcoyvmNSGo9ySgiIPejVWIuNWmVUrJlECEYh+W/dfK06kw84x5GQ9T+JD0
TB7ccRKm2them8OGCUxuvVsXdvuma/8YoSojWO9zzcuzLMHBAEFiSyZddHkeXc+EFs/B1KR9tTbo
iiuZ8um0TOGdREscXnqPRhz3LOEg/E03A4/L9iY8lGrea44npq0v89xcGggZatVi4ZWHRNUH07kn
IS5jV6pbFYYIkmkO87GeLpNBsFAS5GdaoblS3uIU+8qcZYdiFAcOd0ceoEoh4bQW/7r5ofouu0lO
xQyDV04mjxPTy9jTkMujPtg2sd/Vw8zvKRUxJPzb23Vtf7ak5m/6f0C7YYxMG8Xm+GQ3xTnh/tpZ
uWtXDRpZ7PljNwljaHnwZGO/3XaLm0nANrQLZuhFPqeG/8trlI4N/Bs0DxNh5ZRPFesdAoiHwirO
Iw9UzgcQRvWcBhBTJSt5wW/ittaIvLU0D8NM/IOtP+nzfPAZ6Ga+Kp39k4WOt/uw3elQVBfTeQaV
7gmfnZ9QlWGOgsBF3ctyt4LW588eTUYCENbjSk2L/voxi9HMYaQt/xtJUGoQIZSl++5zgzm9QUAz
wmfkQ4T5ebMgbJPX9m9vv9eHrTIUzvitqtUsup2D0opx7VbjSqhrdHAWOACAB+NuWf+zl/ZPlS+I
u/WJUZ4EGxRc2Q+hIJuvP6HfuRxmnNDs8UH7WC4HMWd/yjk7Y1NBGPGp/CDefnhzJw/8FDXrDFs1
E2j6VLEk0RCy5TXlfhrPfL0c6OOEN8vkUDZkQ2wQAE8zOvQXIj6MXZiB0GA4rL155KLlTisJTg7+
9qgqRP0Wa3vt12UkuxrxOV+JM9PWLLIrR8WLXw41GU8s205+EQkTf9JnZ53LV5ljjJetuHba+iAq
JvZZ2I1hPSFKBCo0blWTT9w+snH4MLzm1Q2RhhPxWuNiV0hz9Dhj/SATY9TZW2lXv6Ycna4Aq5ld
85fgI8xr+UMgybEo0ks1pCunpXI9F7jsW4CLuAAt2a21fWsX9wUi6ERIObtv0TyO1G8r4lmibpm/
kspMJOtgcFcI0GpP/PFkd1dTgqgSFjHlFvt8OgJgyAaYnHMxGpD28v84O7PltpUt234RItAn8Mqe
kihSojr7BWFbNvq+x9fXgHZFXRNkkOH7cnbsc6qUBJBIZK4155j6WotIMqxq90kbcJcV/lLDGxYU
zZodI6wWGmpNEn84ItdnntQ+g2V+Mlr3keiMgcpYCEkpKd9tUc/qjG2XrbZLB9vOXDbA0lNIjjZN
Wr4N9vARYwWpS+Bfsabumjb9lgPIyDgYZurw7rsJEEiL5o1Zpv03IyiPmUCpiDuUqiNRNY3I9sKR
1lWnvnJ4Joa+v2fvQq+l+CTYHACDj52NRsk+Ntp7lV0K6qhP2w03pp5/6L7+yD7/QFipOcs9LB2h
++oO4SKQtL2dVNsgqNZsOJc6HCWiwzZmEtJg6jBPW07+OO5dXBe9akEXGAU2xyhRgte1tWIPov6B
3vtn00dvThLtKtXfwxBcKab7Ekn1tvWR3sQOwCtJUncjBmnkgOgZX4iWVduq61VWK/lK2AXlQp1X
APq48iDzMtHS2Y5FRIk/F/f1IejrfltVbYKXLsoWldmuRzpZG7JaBwCrYM8YdLap88xCqcxnQeRG
6D2R4EAE+jASPuU6ZcgK92OLDKkxUV4n7guAsqOatIh1Q9hwpBsna85D+XyIFfBAAFt98tJhUMjH
CO+f1RI9LsyUcktUj7oSZ57a4dYzxDvuynu3igHV9E9Zx2HTGM/WNd1/ir2KhdQGrU1bFXsxdA+V
n81JhkTgaqMmUCuTdc4p8hmZvbsITOks7VV7Tl9t6RfJLpPlTWkIzmTKjvPPCpRthTaqPmg6aDY6
1g91rB4yqTlkICjkwaaaqW3iwFiowvZmoiHRXklXuidvyczFuEpBK7KWdNPXEjxLthGNKqC0jIXo
IH6qkFMrZrLrBZ8dm9VznGq+iDYJCBhW0xqmED86zJaZ4v0RgzzLzVe7TN/DUmH31dzFVfimh8Vr
ClGHdtKqC8Od53f3GXykVAogsDjsF0FDySV6rsxecMB5o4n70Nf4Jwq2gYqublueUGLTjxvrn8Cr
8QhigbbLdW1maJhj1immAUr7mWwnxzYwPwfq5pLc+nMK9VsPzbiZheskMDY24a0rT4UFpWNXUV00
xaX64AfIwq+bqM9c8uz3VSp1mpCpfQHBxvH8l19dcVszbzy7PwYeNsJVlf9yPRSqQ3kcr8pzUAEW
t/IxL41pygKUxH/wg/F//2vMnC6Lh8+lPXYI1/qYSe9igQ++1b55H3usDZh/hvqGe3uaRIJ325A1
a0QrgxBFJTVa1/8atWubUXs91EdSImzlOTc+uF5K2ki39D8doSz8K9TnbFE71JLfrt/mc6/6ODhd
OR3awxgedDq4BTcqcmOtPnaGe9RxmhBh1ibGSx30y+sj6fylv9gOX5epy4Q66ACkYRBPRor00vIM
u6qPbEGqAyeE4b6syhuYg/MnCEaTDFUoNqZsnFGBy7A1XIPy5RFbnpKwq8YwONr5wOKLIYNFk6MS
vpVJeM4WMDSg8KapAuuwFGPyAB0vpJvfNsUxkXxpoaWo4zmxomQsteHWZBnv0uQuGpARmSuasCwA
rKfPq5K8OhbC+bpAw6wxJNavvbPRu51qbrnSSgLUKOusOtus0WdF1t/4BRcu9uQHjBPqr9kaoApv
Ss/nNcRNhPEsO4ZmeGwr/uX6fLnwKE8GmqA5NPQQHYasYnwtkC2uhwDspCJh6kFqW+/kQF+m7EOv
D3pOp7AI6qIxNqYlAgDXJrM0LtQkGiqpOIYcS2e1gZgT84TkxYCE5Ic+v0uwZVf81yHG4etjX7xg
naBcAk9GDsrkgoUMR82wuGDPXqNSo3zRHqosfIjTB/Qhjx3/aiC4//8Y1JB5H8cFyNIn12vXPl6R
9L9Bg8bbOnX0PUGrqDZIXzQ0Zv53JSlvpCmcLzossIoC3xd6N+/O5EoTSrgii/Lhhawv72evKTgy
5bbdNmliSjMjF+mNW3thQE0dIxohhitj8tvppDXtIQo8tTFectoLbtW9AbwC3MER3Hm7fj/PVzmY
H3+NNHk9CELrytxsjRevSfNNkMePUqDEN5ICL3wy+CpqumxS2NTJ4Jl8qKgqDjK6jv4FIxt7yGc5
Me5j2V/lhhUgdZLnPtcW9vPMLGniOOE7rv359Qs9XwcEgHdV5Wup0eme5gC5mkVSFTnYr5W84uGl
szDc5wMbxevDnD85y4beaPHMZMtgfT19claH6dHM8+xFAReHL9VGtPpM6GY7L/X6xiVNkPJ8oQjo
4xUgrkHAP5oymJ1e4eNPheMFg6yF+92p8w3eRs7037UgonYSLq9f3PkbPw4oyLLF3mEbYvIe5DTn
YdZ4xQv6E8vKECZ+R8Y8a5ECWu6jjuk8TTfXhzyfnwxp8xVmj6MLe4p7j/W0dmBJFC+q9+kG6TtS
8VtZhOdD2OzcgD9R4RMguSYvW97FJvIVEC2ZiD6dETCp9s//ehVkKbJGIxKyBN/dyVuma0NSFnqW
vygdymbKIO66QpN6fZDzGX46yDhd/vrSVX2jy7kZ5y9ZlzwMZqCvGj3CLKaK4/WBLt0wxBh0NGRN
BlE0mQbCkDm2hgzUBl7E982PUP20n9cHObsaWzVBIMGzgk0EYGPyIpk1edUwIqNXOS4/sePhYLA6
Gatw+PKvA+G8M8aUnDEUmhDF09uWVyViSCspXu28XEuDfFcEwzsF5eujnK0LxO5ygDV0SyHHXp/m
WJjKEClN3SrIXaWjpN/R+VmlpjkbjBto9vP7djrQZBZkUBg6temVl775UtuEP1LKElUR3IoFG//Q
yc7ONrgWFVuopnDcEZN8k0QXjlbrGbRW6713tGNTzCHRrVQ08+hcaXn88w08GU49fUyBZrpDk8Hj
TPFQenjal60faEt1iGjwyFZwYx0/W+rGq0OvavHFZ6Yrk1nhdKaLnNDLXrMygDZQProYY5pKWwLn
yIbXxuEDAkTw+jWefycZlTO+xhwxTcook0mflJBORVUkr/oI8RHvvvPHzTtuaPQK2GUmVclPKetg
Tv1pxLtLG/L6+OLC5LF473SbLyQZEUI7vckpBPZeKUTymkclTl4gDdi5KZETduloS2U0fCmSN3ci
/zmTHU73n5Xkp3NdNBBcdIv2FqaQzM1a9vMggQGYrlQb1IRX0swDvauY3aeECwogfEzulzls/bgF
DFLpGHFdKrIJThAzi2iSN+IzlD+l9q3A/zH6Kzu5f2jVdq0CTEHsQ8XUg37bmB8KXXiBWGyuuC4d
nBTPe3KPLXWsNHAmrlT3T6n2R16+XziRQt3cjO6hEZE0irfHzl8QUQem9CdF5Z1jad8aB7NrhMnO
9culQ5eaBhFciMpRvoV5jVel1KI14szveLGoBGe/8sx56qFrJKHzj6+zRkWBD4YlWKPG6ulkHnY6
yKd4CMXRLCM07wUWTAQ8UHNHgfT1p3+2rLOgsxCStcN2XmNPePrwC9UJyOyiXOuFbvVgiwSwcaQa
N/aCl0Yx+ZoTkQHD/mwf5qeo5IzKCl6zJkh2Ti/h0w+TP9cvZfwCna5NpkI4oiGrX4BNa/KFGhwD
HVZa5a++0N4LKvxaAaO8pCan3xlF+u36aOr5UmgSh8E+TLVkdcx7O71zrZIXtgxB5XWcTIlhbQKw
iMHPrKMcN6qebLHIQlRSKSskFj1aeB51eXnfwJUh8JJ/jK0E2xGPLoJbtpB0TN4QXM7QV1PK51Nh
tCBAVtd/9vnLzq/WaNjogheeVe70V+daZ+M5LtNXQsv1bdEbY2c1CNdRD5fr+lDnXz/BQCxuKhoA
zk/TdU0dcBIXpn2UMxe3YfVdbgXychoWEfqKfx+LrEqT7ZxqKXxvTy8LqZaU+HZvH2vHmGWxty+D
4YGg2Hln5De+SefPHQwnm2GomKYylqdPh1J1pcDQrdvHFl4HtjsgaeCjihFnBcBPAsT3z5dGJYWN
CgEznAqnbyg0fpfWWeUc/bp5rDxjhgJuORj1wtTDn9eHOp8cjDPuh8iSGcGQk0tLw8EzOH4bR6NA
ZJzH1R52yV6DKX7jQ3tpIKFQOLVGXizxeqf30IbgJfpc1Y5oMwfYg+HeVuUj9o5b9Rll/Mmni4JF
3UDous5pglk4uSRFDQspzAztyPMknj6C1bbKCmmBOf7eBcBjSyXQkuoTjSAmqluVmgvX+V/VkoMM
BbGzV8BttCRJNOto4oImEoJOjVTgmkMdeKvoNl39xm8G04Re7ThRzi4U/GxCrcgxeQP6NTiRcU5W
tA3YJIW6fmPPMr2ur8E421DdY7PEl+P0+UVlb0JyZbBhCH816jaSywdiCtf/Nh2/PoMGgbeKIUwN
z/vpKGUhRJwlHqg8yaH/TTpqas0LRfvX2cg5gL+uGJxqwA8JY7ImyoELXRn39pNUpfs21KH+WD+g
80s3Zv34d/6ei5Nxpq9XT4VbBHC5n2J4HJW6N7SRSQD1olja9m/Z+1mqNyrNZ5XCcUhTUcWYU0UG
2PRBOWGWJDXiqSe7BplevSXGh248JMlvsznyr3r/GOIhvf7YlOnCbyg6NQ6KzBobSnH2ZWxsKoC2
K7t7v2nqQ+42wabTOxUZj46PoxIEdjCngPy3xpqMYdzTNTRh04rTud+hrg7lIFzKTqDPs0ju8NVr
1Y2fOJ2/bO3HCjwhIYpKU2FKN05iUQ9y1w6PooTuRbrGWrsVyKVMX8ivMVTVpj+kUnyafmktoGup
qprRE6GlNRtL9EPtSEEM6kOcZht/wLlph8SmWFhvzWVmkWyh05EezDfZbH96OKIEorQg6t6uP5+L
F///ftjXnPmrZJDFtgt+P+wfsawi4cyhxVOEMfBs5cG/pSePRyhuwP/dg6/V+a+hHGOojKJy46dG
SRdpoT+5nfp0/WqmW8uvITR44MSMG/zHZNfXSGi1JUeKiGl3x7cpy8vl9RHOX1sugqYQLSjit8/e
ITU0osDIPFxP8ftQPcZyM+NFHZGRJcaMBu2MemOLcfbV+rooaruIVIED6vJk5cNFUMcEKMVPaUdj
cVQjK36+DfpgL9fqKPogMMdxtJ1wo41r2ivbuRUKe/4OczNlCmN0jMa7O+6CTp4c7kZkX/WjFkXZ
aw+/eF0OhNFqbZwve1zw3j8vjicD6pPKAiEiEY4SpoprWbjkJPygpPn4pOo4f/SMyGTXA6sk/0Bz
vr3+fM/vNq+hMt5pk8oGWOrJFOpbC720qyuHAEVsrWRzPVpXFsikaC16aSNLQFJd7DE+crgivFU8
Pl8oJsNPbjUAx0JWBi5RaKSskfkVroQhkamSJNmvMAu6YGHEkbURA6wtqL05qCA80N086AxpUTpO
dAC6T0Mfv9Sy7fVym+l+9nH9Jp29ZvxItheqofA+jzXT0/mQ2kkqZByOO7VB0Ye6/rVErHNjWabU
N/1EclYYE+AJZKWzTh/kdBi5Iw/Gk4JmF2viG/4xjumByaatKH+4jgq5rlvwU+atli7LWmwlqyJ1
pHunZboVTnjAd/XgpKQmyS5ApAYGpCdpxNfE+aL1M2lWWNkGV9GuGOQ/ujkcGzCB68owaSF1G2wJ
AwYbbZnWyge8mTEapVlZRvoJpBKApHgumuDZC8ytqHRwmtGKkJ/7FBvV0Gn1qsIKCzvmXhLypxK5
6ziP0Hbki8zgqfp6/T742ve2x2aeW35DeSQegy+zd7u270zfIrkO9Xqsl89YzXKkkaPEheyGqEs3
tW89jRMyHrxj3SXPqR5hdmo4cpIyPCAiTOryWNnZbqDKjCQNF7lwS/A5qG71Un/mCvm/B5hvxtVd
35vZTFLgehTBu9aWkAla89kjTxjMmIuh0HnpkcDwDTLnbukfMWLsM8N7HwrQEI2kvYHi02cc9YnB
cvxqJUMrwUESfA4EtSCCOZguHBJwnZEeIX6MtriofpV5+NGE4l1KIm85DNXa5xDTR/o9vtQNsvy7
DFUW8E9p29L6WAR1bc5EgOlnxAdYeviNVghWuBjUydC1MwQZyQYsIlJ3CTthId8PkJZI0wKfpzeo
eXFNpR7OGiiDqBIJ7xY2wR7jH9MSI8FVizgy9OOH1PDhzSD1gs0rRxCuO4s/71ionSt6t11dYPch
42uGZXev2Mpcaj7UfaNIYM1j352rmm6vfU3BFqBWDrqsqt4nRpA/52VtEaNopJCbjcRb+oEqtloB
lwBIobWWUrnYDGpiLyQzR7Okt6b6Gyd4t0cmVGOfL0ZPE3fwru2SOyeHeBBqpHvZhSevB1zsuzAN
kToHf0icprxVOGASg/o5jXTjxsI83S5QVBnrNiBPZXXcJU/2+pJqS0bPXdkNLv5z2wiz7wIn6861
u+7GSny6ZWL3R/eMcejKGIRrID87ffvt1PX6KoFB2iokpBWuZa77ovZecRfbH20QksOTV+7v6yvb
dI88RiWzqHHepf4pTGOahMDxuoj0XG0PUuAkJEpCssHkKXfLwQ2r3x0Tch0CBt00hbCO3KJiXfnp
rcL6V235r8PB//4K2xI6bQ+6EpPbTDRgJitBWR6c+Khjl2jkFVHmc9SjahnMU+swAiLqsH9wdcCv
/Q4BHfXRBiXq9dsxWYH/+x3j2R+xD848ddwN/fXhB6qnDJUflAeRkiCrxrr+GPRY97QqRJzcW+ki
GjiBZVGara+PrEwPDuPYRF+MmcsUjtgxTz4ydRhHaO6xHtidkj25wwDfKSm7uY6+r9V1CXKokb54
NTg+KW7IUZQaXDY4wlToJMBXiL1j7WnBhG8tl7xmOBHVInQHZS7LNdR0R7Y/8fZDdsgq3p68TyED
NrBUXVD9lowTDjvXM8ln/UJtymib4uqbF17ME48KZa1nI9A55A/5dVZ+mH1CEcZxi4PS9daPOjWi
J8tmn5jFPUxGDb8U1AWy7v1QrJUmz3YCmMwqxfy9gOpL4dgHzSu8Dr0ymJHnLIqhloAT0GfohrKF
CQl/0wN6mBulr+1Su6E9IMfaI473+I6uefPAQuB8r1qvWnDQgGRkgLmo8mFRNuFnGOUls0Ri8YK/
IN9TqDDxu5XB0R8E6nzwxA9JALMCsp2+CPHBb+sQfQNVhGCjDvmbUjv+MnZJLecmOZtGCkl90k3t
qRNG9jpojnOH34MAhrrPUZurFDEl19vatZ7+lAKBn0kqq8cM5NQCTFixpjuArhx111OhQkttfSho
AD+1JSY8VjwwpUTk5v59lyg8bxPFEqRk3yS3WSY6uq2Jj43xdfo22btJ1jlry6j7o2siQyGSUIoX
2JC0V1h98r8pQcZpafBW0t9n+UPxN9mUqFEkHCyl4om+SLRCsF3PNUOyfkmeZWBhM/Qby+C0I/Tf
e0CuNA1+oqtpup6+gz1wbiGRQ3swaWWk8GK9AJVYCQa5WrEHT+oPw/oRK/6CneMcYfqN8U+XYUqM
vIZEdtmUcHSkPtNNWFwbA1YKx9pnMmgVtr4aoZ5RNHfzXl7ELnfe0aNyc/3tn2wwv26yIUiVpoDK
rFHG//2vdYfhEikLguBQmXC24JgDu8vTGwerybfsfwexRjUDaEQxbXVBRyPKAObIAfvvHb7IhxyD
TRJp/3bCHodBqUhvQFAjJvVm8vw0kAddA6VlX1bCfchUHyWzberL3FDq1fXbduFZUclHh6VS5cR2
ODkpKmarYd8vgoNbp3PohbDC2BoYa/Ak9LFuPKMLt0/nETEr2P2eN4tamGAR2HD/EBkGb6zmkctj
e7tEvSXDvDTQePI0KPvK7AYmH4JWQOEN+8LcF31BQE+zl2LThhVv/Lp+95Txqzr56urMc7Y4METQ
zUxe7cTrhaPGfnBQRbjKHYmb1m0KeGtDOKYfvhc5vh/Wv/uuebGD8s42nPX1n/A1Gc5/gjCYJiYP
ctpHwsNdQOvgJ/QlKMcE5s7Sy3B+hCzJs4Iks3mgev7K6uBltwSakg1ApLOVFuVbqzv5At4GuR4B
PATNMbK7IuapWL6r70JykpZYg/yNk48hOklmQZM32FgDqFp3qtI+Jq2XPlql4s/NCooq9H8CoBSR
3yhDXnic1DLHpfOr4j+9xLrNrTwxe4+QdSj8odev/ch4kGO3v7FXvfA2/D3QVJ4gRR4eCz4ahyZQ
H6Mo2nmD9ODa7s4jxRcYa1DdGPDSqvXXlU0L/CCvFLnxJQ+zRX7vwYXWU+xJ12fIl1BuMkMMnY4w
rVPeBXlaDTKNMLHZkHoHJuehqDdE387Hf6TVov8hR/KDZu60eCNwrrf10pfov0vfI19s+IdSvWXd
d2q+13/TuIKd/SRFpk7FJpH2yuS9AbIQNppjuQdsaocUFx7WQMCnXR9tIzteQfJaNwGBCVkS3Xhf
JoWpr7UVpQJtcYKPjTMBqtq6Te0PmXfoZCtfpNzvEU5O842vctdIxY3t8IUHTJ9Upz2OHk0/q+JW
9uCEniz51IZiZytnUfLgFwC1rt/OCy8IowiLVGSKUGc7DCcqK1sLVf+gpv0z+v5tHPZHX7m1sbg1
jHr6jcWm2FNXzIKD2docsPPay442ecaHMk+y79cv6cKNM1TaUbaGipbC0eQbiFcXq66RewfYERWW
jXCnS8Y/CoO/vud8Ydkx0PzSOTqeXpBdmBZpI65/EHEaPIGqdOdFQsDSoNvtkinaLYTaA5bOu3ZZ
lu6tepV56SL/3hlObigHJbPVWZ4PBnJgPLQB0V4dZqq0tZqNoQ0wx/oEyHauujvOfB1GVmitepyL
bVNi4RZkW+CxigUVZSsiYJ3TCJ5owllVtYjVOeF49SKNXXNN0Q8SkxnV6wjc+E6SLMxNPmzbWaZk
2arJ7P6hVHKsl3mMAcQlCEPzceSatdyRU9IVa9NVeqxP1Dt6wMELu7H6ezy7JAjwJo2pdSmcHN45
7aM00vyXg/dKnskR5HxDhnGjdmW8LorBWVgWWdf4+kyVj4zKNn6jGHK1luoQy5dZa6+F2j9WSv0U
tk60HoqoGPF+UFh6vD1pS00O49dSNG3Jb4rF8/V5N63mfs0JXaWzrHGU5wQ7WZqCME3d2K5ZLalL
uTBB69L5bWnlvapwmmdhcluCtmKSpoUnfxZ68m/ina/xOS7wA0zBDnDaW4obIDOi9ExO6eoPiEHm
UqaFP290Lfr3vZ8xihjxxCA/xu92OvtTQjNsN23oi+r5HyGAm9bdZpDXvqPtb674F9ZdA2v0aP3h
P866IBkV5zF8ztgHBXIOAntGinTyYUfpz9rWb/XtL71YYx0IvT+rPH3700sDAKQgHY/NfYRdH0aZ
oi5EIVs3buCl7Z/x96FjOkxheVUO4OlgRu0RtfrcAfM0eDnc4xD4oiEeAaBt/Nxc6amO4zBYN3m1
t3r1/vqkvfQ5RStssGLib4KUc3q5ttFHbSkc/5DXWG676BBVi7ht7trcXSiR+CP0eI9e51aP8sKw
bHs5rdBjN+GvTl4VH/eKE+DjPVQq4DnNApYYexSHdR+bOVknnrrTteBxCNPl9es9/xBxvFQtkxeU
/Qx6mtPr1UXrgErWo4Pf9otG+SFjMGVHc32Q86tjEDoJQhu7kGLqGmlTt5CbOO8OmknUi6mU3V2v
1vHPKIREZnsy7gPSe5x7gAj4rr0muLEQXBhfpfiApIaqFjvfyUNVqQLpco0hpmz6b3iq25lHXkma
93MlaChsmvam90FSs5Tc2LRcuL0cB1FRm8h5VLZpp7e3cPWmrhu4M3qI0XR0gveb4Ka25nxFQN8l
0xgdKwboFCeHNGQHBKQ0fnvQXO23qbir0oqqee2C1wBxHd64poujcStGZwDZ2dMjYU9rNiwLtz34
YPlr3g3SruN5UxjI6G7tXS7cP4ouiK1sZdzyTceKUxFjVDebQ+nJ+Ksb0HJFDfuMDke6uD5Jz08s
YlRIUCjAcDhaqk4fVUYYjKu5g3vAZfGRCfWO2NKRYLXt0m5ZebeUpRdKSzQ6aUpQ3xlrrdNvxlAN
BskuirPn1Dug8xILrfmWm3qwxx7crgsziBZlpCCbLMiCzHsbvqgkU/grTefGpU8bn8ya8bfgZdHI
0bbYKZ5ee5RiZ0YlbO+1ykPTjU8uNRxSAkkzG6xNoYgdRB4633PCuIyZqhBOUNnePrehQ0DQH9YG
eNfrj+PCLLPQLLICI0hlcZrO6c5z9KL1HWC+m1FBhQ2+XXjFjVHOv25c9zgAFTbsrNN11wyDBpuy
KvbxIF4Vq97iE7yhvLh0IQh6VYVquoXkdnJvAzv03aqBiwToc6UU2p+YbpzVBSujT/99x8Xl/DXW
eLl/le5iKQMTFfnVIbeDn4ocbkNwqDM1kx88mlbAFcUOhNVdGxafSmFuG+um2ObiDR1XITTTNI+n
S60IanpXiVoedAQRnS7mUXVLJHZhNWdesLGURzPZ2bdSw/eYVcDyD47bSC6E2ExfZjEcajZmUD1I
HtqWhOauVBdWFEee+kYR+kJzZBSb0l9ivmD6nKrhbDewXbMJgwPxA+48Nnv6h/6zFBeL3Cs26GN2
NglAPYmebgNumHJO5Yhm1uvSY6PUz1JA9kJZhzde4gvr12gasNBWsoVQpxVVkwgn24oc+Fu9nwIc
JCbOkVA4gnTISVeuyaZMhvBGPenCHh98MyVcngZfeFRcpzOOYFwDm4YxFljz7g5qJi7YQWnmmSXp
HzRnpA2pas2qiqPqwRqwTGQFPyejGXzjq3T+paBriZuaN5l9BlXE0x/CdlFRnUyT9jTNtA3ePJeo
Vs5+DSe3fx8KAz11CJZtPCrTc43CoYlA+M7Z+7X8SNzjHbaATaf5N+bZhStSRqExEg/W5TOpvlA4
U0YxwzjhY+wGr2RiA9J6v77MXui58gD/GkU9vW9ST7JFo9rOvisJ21Pjb5jSQeU3wF7C5VBrSFhg
nGMyMs1bwffnawVDY8rC+IVcli3o6dCt6fRmWZbOPjcI0cGMynLV3qoLni+/4yAClxStI0z+k++I
xntQWwgU9pEMbkpWSIlC2kiQbfTW1Jl2Y2pcGm10zCG2ZCNvT4+ceh718FZaRsu9BzUvyYUKtkUB
5lK1nq4/uUvTA+ckMlmdVZBG7endE7Vlo/1SnX3ct8DFQMDWqvwTn+/2+jg0FfhLpyVG+vF8iaEk
sIsV8uQW9nrE6+TU7FTs3FhpYd2uac2D8KxhnCgpWm2z44TUy/eu23/6XhbdlWBGgRVXv+Og/JEF
8FbMOvkIMufFbEGbkC5OCmH7HrrGrqDx47elQ0s5W1uieIpqmzxkouw7saA9NvcG8Sg79avChGRv
gqIlIyNtqAj1rLp7JZSpH5TBM9TDfVADNY60oxc0wMU9Y9toYJiIDEev9qtRSprG/EtHfHFT+W+a
a767joy6xyTxoUXsIffGb2E2eOhzpCXGRyGV95Wtvg8N0p8ErJdVPmOWXXfcbamlsQpzPZmxI6NL
kT3I6YB92oqtedn3q0Ztt0aJc8yylsK3+SaFz40yPHWR9MCWciMp7mMwNM+xE89tEqaKuCewpY/3
lpO8DeD6eqU6aF1AFyRM9EUErcV07EWvqXC066XVu6tM145l5eBBkHqsmdFDTlG0Ae7QENdEZ5Sc
xShH6Rq6ajvXbfO+FcY6MsJlYIvvKRgbL1Hvesh9eh489kPxPRnENiZibuiLvVYA4AJ12rjRPbcT
H01QkIEkdTj/vCXUexNKtfHHMmLiOIoftWQsSajdQxtdpDC3hQIwSvNqlFfhnVXp66LnmEcY4Fxy
CnerqmiPVejGKonBIsyfx2tT3Wprw+W0ocdXKLPltALO2xBrZmrmrNBFMUu6ERtPm38J1A5BIPkp
TR1uTcl9r/0WrG79s/ErhbQQQuDKPOvH/MleWiKpScjtrtxFWeTNTCMiYtkWibXuLJy6ScHHG5ZV
v6hlKBkQTvw7jgkq/hjpg4SlcpmZBsBC5O/f4nasuiFUmZGHrB50p5F/E0RGSp+INW2uxIAdA0ci
HLwbgBFZkeRvkx5jPRIJHcGqFdbdbIAu+qAKYHZV0hJpPP7N3Cd91rPE8NjxKGA8Wo9+73g4bw1X
X4XGKGDAvQiOD0qg6zduTypjVO5S9p3PcjnESymSOuCmmvyiGYG2Ip32I6ErSNjEfem1b2YotpEp
L5peXju9s3a94c0wsw38qH2lJLtW9TZ17K3VTJr3hXJPetgKLvjKL0YQXLZOg+4uCytBWKz7oXYS
icSkzTEZvNI8FLn6ILTyd+52O49IZF+rXrtY7H0+LW7f7lwsViFAjLQMfo3PtqoVMtzhdKnlW5I0
P7w0POSRus5tmJalGD7DMc/PAloFyz6F4z6uIa5OtmFOnmEJzYhNTbNWrHAf9CZ8qA5Qna4++VF8
qHUa16Jjn60XHLbNkcNtez/czkO2Yf+mn4mkVXa3mdFQ96gKXlr7AULenQUwJCAuNpGHt96peamQ
9BpQ0nxfvTeU9C5wlYWa6IcWeHIl5BdPU9ZV686NXtv3evhapcojOaBMaz1YyiVxx1XZf1NyUNqF
m+1q1XszI+uxdaEBa+Qp4YvfYez4Y9kDrZpwQ/OzmXWVeqeL4APi+oPuVL/6qkeUj+gAkf+BBAL8
3uTNdap5F0nVAU7FvQPpVBG+NTcbyHmg5GfjD3SJRexqIISZtmkjAoDd4nsbGCvSiJZaTIqcJALk
Mb1svlClRd2E2jdvfsI1A1AZmyj1rPs6N7+PRFbhAarU8vbV64NF2FuEZGVrrS5WbVb8CpkktV++
eIryJIf1u5co26By7ovQ/EO26yOBzW+u6j7W3IvYIas5iZ+zuPNx35DNUckQ12rauUTc7joENY5n
tnPTGRCSNvexr379/9QZ2aWa+YIKegOQ5Zm+CSX+UuwdTWxVnuK8aBDplCCmGqLp5noNAZaJt9T0
iMwl6T7Sh70ueWuy8bZpXD/VlH9kYhCTJnJZqNx3i03PeNuKdgzN64et44Lf0nhBKsX7AKWccN95
zZukDviEeU91qeczvwK7K3G8JjZQaUG5UgshbWNraKG4sbm48MXXRvITzi82uBwlT7/4VZUSwRkU
1j4xq3stTL6TrbmUE/tGCfTiMPTgwVpQZtan2zLFoxSSlJbYU3rINXRfM1Re1/cUF7ZJsFz+bwh7
Ii8UckDngfrSHukhYLLswTOB9SfWRr7pk//ylU12LyiY2UOPzr1R03d619KQbL8mrZkoTPnPPIpp
rEuBcT9kujlvuoT2rV76m8ZLvZUqJyNLOey2RmiE38I0l9eA6UwCDQs+yERcwxKr3eFTJfrgGDll
+BlTBbvvAzPZyCYFIw+8+K7yI2ld92BmMz+1F13e+BulV8ODC/sT31SIhsvsydRJsvzGoeGCevHk
HDRtvKd6zNVhpDr4gV/te9ev7gyK1isZAMZ3egoFnWBzTHIG1NmmZrkWKqp6tZe6n6CB2WNYab0q
QqW894Rc3TguXphafx/Spk16QdZD2OWRS6EynvEOgmBU4xvF5otj0MJFU8TRXD2bvgEm17AR0l6I
iCakGX0vc2lr6+U/n7cptdD1pnZumf9D2XntRm507fqKCDCHU5Kd1epWDieEZM0wZxbT1f8P58Pe
8LQECbYBz8FYKrJYYYU3ABi5yHxte6zitJ/nE6C9FDheEfixzDU/OyiGtRplD93u6s33G+cLBAJ9
NBUJExr+lspd/vdqNiyQPxH272e8dLERCjDutpKnvAk+xq5LNnQ00PFLFpBy3+temqBiVnAtumGJ
f1NlOgY2TYPhay3uCQ20Dij8qnWgdYweRiP/8Lm/SBw0QyWwJCM3lsrU3w+rSe0YBDgOnaJSdntO
eSf9obK/bN7LzQ1bhTmhFARh9uJIDGN9xufD+nNWddCN0ZZ1uXS1H86rP5i3y3EodiO4AvqAPPJi
HNOJR1nrgvBsaXDVems0oBu00OQKB+tokGyrIsAUBOHW9Bash24M5s5wSsfNKyvYO7PGDQqr4eH7
1fDF2yPqRLYJ3ZoM7VIQKFcyJaZGEJ4r2zzHtrzRtMWMS4/PqZhXY6w+/vfxFEA2dBvQIaJ2/ff3
nMLIlusqis5xHT1XsnxARP8qqXQ/ApmNlucPs/7F8kGM4/8PdwlC1ypnaNIGsFIWG6E/9gZW0bFQ
ftpSy0a9+LbAzhbUggz2nMXy91s1Yw4uqeOtkklBOVdl25CJxmG8RW80c2WipUYRwg2yieqpSmtS
Hd6+n9iv3hSlHVpFQLHhl188QjLas1ajrn9aYsulafxzNemrSh2nFYqRvCOb5ROWtA6HVjVC6yTL
obIya3vw4zRtbzAvF35QWtNGaN1wTERvrbMsfdAmkzRjBK/x/bt+sWgXajTda45NmqwX7zpYo9zN
gSmdqFeuS1XZmz1pYNogGoonhTKhSf/9gF9tXuq1yOTRSOKEu+xx1g0Z09xMCgYiFCYBW+vkoiQx
6ausRU/UVD/i1FhIXWsDj065Snckile4avpLpPz9w3zxpSFUISYC257+8iUYR0lF0UdQb8463QYX
LXakbzNr8/0gn69ABwYMwRv9QM7fyyswHsJMr+YGOMKg3yVluOkj5YZK3w+H7xfDQECjsUHXiMd1
Lo6DcAhCUmAzPk+pIl8rUMJ2Yavp+2A27V/fv5G+lCH/3qQU06g+/Vm9qnU5b4NIgyAtahT4Oy33
8Y1o0a7vcGDSxXzUJG30YyDpJNFqh6NfWjlvPRq3hyjDNd3CzdbtFxVylCRSshZHeV3aYbGrykOw
VWSKjthmjlQHu1+JXiTHuRlRewGfhToBhlIUKnEid2ZwbYWdbdQpwmMF0tIWwX8LzylVuRKZTInH
7pJj3CQSjap2xlfWmlZhaM6/0zJLgIfHybWmVvG9UjnxGgpbvft+lj5HB7TMQOSR/yzdEefygK6S
MtLq1JjPfRDtBrIzVEvy5K6n4tGmpGJU6tSXpQ2tNO+GtkaExk/re2uyvNTcAj7FaQmq9/RDB+xz
TIriAqwvtj1L/rMmCIqCwdAPuKKWTvliido4t0iw7EIND1BM5sA1heawIiROrko7VX7NY5lT/Qks
66pWIPTFAoWUObCadZsI9QcA5eUqNkC2AEyAV/xHUfdyswxBrhapPozX9IwYhcZ5lEnpBjN65YfP
8/nkc6DzAC2kFk1if0ksKoQCu1vKlVMU1M5aZANKz5M4zKG9Du14I+qh/K/QP+B+SxLHUYMoBdiL
v6+2XOI6qOvBOWWVJrZjEQzrcSzP36+65Zf8tTWXQRbwCuggeJCXhejEKuNkkKvgVKDZ5UrWxjBx
vaQsGlevYKDqYv3fY3yGZIMSU9Ie+SyPgk2vokdZGZ9jcOuuMTkjebq2ZZk9f/9unz4Z3TSwtSg2
APdFaO3isuqaPCtCDGLPQZL6OBL5ZQc5WeibqEtehhl7uO/Hsz/PJbE2xxCBOpzvSxJBOESLgIFs
nqtef0is23RBJUbSqcCDnr2c4EP6/YCf7qPluDCW6j7wkeXS+HuFNO1EhSw0IHtkGRTmqq42I2zO
H26KL0eBvU6XglWiXvbAnUGai07KkvNi6iLJQeRbKXpa37/Kp6LC8ir/GmR5iH81vztVGHkxSMG5
GWoPqQrotxQXdAeU/Q+v8+VIFtxrPpOKtOrlqjDLSS7gdpxzWbo3pGOVWfedcdCrH5L5zzsLxBCd
MRI9CE+fENagKrEetLTpXGNPNOfBXdkLr4zLG4VKdefYTGd0NwTihzD/q68FsAe81ELDJLu4mMig
FxgTTDP97dBvoicr/6/hLl/q3wNcfCk8tdUgkxggzAb0p2E8HCqjbn6oY33eu4zCdaMwdeDOLqEI
hVIO6ZiztFU8FqsU6ySIyUWAx3r6M8TtqyWBTATxCTgsiyzxYs4atKcNa5zPU0N5Ns03cscihzIS
N4r//Tr/6vOAUqLpB3KI4+Bi9QkdcfdKMJSFp1sXiPdownn9+zE+n0NIChGlohi8QC0uM/cesmOS
pcHIRa1tKaKv51BsUitavFv8eTqh5Pf9gJ+DdNYESGELaw0EoGjj/z2BcH9yteyk8Wxr9e+s6NKV
7pS532SOehBpJh1In7pTMoT46Tk41WB+Gfg9nItt2Ycl2jGxfZhxf/4hOricCKYAgBDcCg5HFNQu
J3s2rEGKVLW+ruwh82a1vuUhD7RldyLLRjc0izVe2uvvJ+PyC/8ZFDtmIG9wOj6p7JumFPN5ivp6
GiE4jtbkilJT/+Mn/t8gpkpUhvAX4cjfEy4X0qxlkjZcN3K7yRBQ8Mam2I0x9K4urG7TEdITxnA/
CXF9daZRqgHaRcwA1PWibBbpY6+1TTydRa68yg4tTkPzFZ0CUR7NADND3NEV6qSbRk7ev5/Wy28J
m4N7HJICORHwncs3ziV9mIjKWGIypLwu7deNHqyIz88yigOuHCUP+Az8+n7QZRr/jo7+4BbJxPgX
wOTFutbxgykKZ5jOSj88RVFyFHOR4B+KD873A31GciyvB/Dg/420vP6/7j9ztpsECup0NuzZ8h19
CG5GiJvbjpog1i0qcgV4v/r4Sbm4RXtqJX5i0H35rmxgCq+mQe314tu2vYySVDVN53Gud0auHydM
Il2trX6oK37xIQmCCJSo2SBHdllGdqwaz8monc+JMxVurxkPVZX5sxzg3mvr7mzV0Kuh7H8/wV+8
HXJ8i+SytgDvLwu+OcY0gy7J8zmGVnEFmLC+CXF52U+dpf9wdX2xSTgNl3SA9QrMaHmUf31K2p69
sqignp1pNKkjW2dh6HeaEf+jp5pnoCImmclN1P8ksHR58LBD/hp3ueX+NW4jR4AsGjGd56L/aFpl
2y2L9ftp/OKmhFqJ9iVR5xK9XywSYaItTZMsJ7qwMDQzOcbNWbV9ScEusQoxafx+vC/eCXVkh39A
DcqfWCA6SHMjymfzPFmV4wWiQf4++vX9GF/tvb8GUf+euLxwRhqWaXUT2doB+6sbkVb32L4jL5Dv
zSr8wMx6BWP3MDTBD5vhi/cDhebQhgAvsFhg/D10hdlZqwbKDJgj9LL+ukQC+vu3+2Lh/3uEPy//
r1UxGLWaAOOaIcFHboCUj9Jra/FTuPbleyy1JA5mVsVliV1PqIfg6JqcgR1jdKTiAkWg9v2bfDEG
qukOu5i9RWxzsa8cSuIoIQwjCIFUOZaBSM9KHv1H+wjOX+IX9An+SFfDJb74IklXBVFcVOlZpS5G
/SX20wGGZJVU10Nj3nz/Sp9x5AsAk6wbzRa4DZAsLr6/I00pUjrWqUjTQ27c607+bLbd2tLESdcX
x3UgYUOpHE38CZPQuA8Lzf/+Gb5YIObCRV8UqZjZy2hRD4eyiWzwV0MDOCGag2d5EFeN+Mn76Itx
CBjQPUXzldrx5avKXTqRkWnWacgq7D6FOm1apbddSk7D5j+/EphBlRo1FQSVjsffs6rhxoiVZmWc
9FnYH6qUDrddE2u+jS3zDwfiF29F+KVSmCbcoy50cSAqqggzTLqGs4iRSo7bZhOE8quNYPYPn+mL
U4pTl0rXIvTKAr2UYCXRjOvAZmFyf+M/alhX9IiPdbTPLL+f9Y1ujHfqIHlpK37yyvq88xgaTCR8
EWOBzF6s0qkCkIwgs3OeMmfbJPFKKR++/2Kf70xGQKPepuxpq59slWw04Segmc65ohgcGD3+8Yjk
hRTzEXzWzgVi6pj9fT/m57uMMf9kK/8LoS/eKo87uptdEZD1EYcUrxCopBikF6rt/3kghCzYWTA1
aBNpy/T+6wiOhSmZgxlVZ1MedW/R63yw9UFeB9OgbotEGD9M5uWaXJIDfcGWkmBCvrkMlUf4LnaC
Uul1Zk3YpAODNEZga1po/HAif25Lwc4EU4qasvPnGLuIWmcjnuXGGMObssEAssVGPmwxb1Q0fPZQ
C6qmmzyOd2lmHrAi2eg/W8Ys3+jvAH15AB1bNfpulFuWqfjX1JYSnoW0bLKzEpnRzZAU06GaRLKO
Mguo6JjViOEDHP3+e5I9yp+3xOLhZhsqgn7sx8trAhQrEN64sU4tbCq/DHLZ6+pi2sxyF26qVA/8
Jglrf54l7Tjk2P1GelJtqgnAXMRy8FtJyzDWnSS3knt9g0LaY1UMGqhJ6bqO4lMtsGIOrSfLnIEV
6rhCNb1bZOB5rNb+NViNr3YVsqZ697tBOmdvzG2xGrS0W2tRE227oG+RJa/uCnjpKylCwW4e+E9L
RwP4LcREMnkv75XOL+e+xi52Qm8dD2HE4tTbKazwXbXRyEbYyG0ol3lIWWWrDveGsQnflocTg3GL
yB2yL519VNIOU7k0JbHH+wAd2q1Wxns9VF/KxDx2/SR2fVfMoEdF7zYt1rGGSn9dRKGBpGsm3Dbp
0iuzdnal1L1nTbvVikp2m2jBKJuwOLmhdNeyw7su0G9rq1OJMRwkPMyN2Yun0Yze2hoP26hfV3lz
Gwur9wbR38yFwOEOBGiHqPkq7NJTPIl9KPEUZMgPRmq+BnTD29ZYG23ggwXYgQvBBCjHd7y/RuPw
hFjVJluUD3vFQcDTsDylM4BrD0PjlrL+LnLnROPS06TgTp+Jr0Rc36Pj9yxkRbh6Vz5VgHZdvRxj
EErmAU5MgvZ4vlL1Yfa1sbNXcp28xUlqfURK7elVdwqoT7ea9hrJ804Oo43VF+s0xiJinEZAasXo
9QEtLExOS/na0tv0Fh6LwM5P2U9NsytkJfC6CvWsKRsfCD4PEfIonolSom5Wu1FMz1ZIbsev9pIY
D0lFeYNL9TGghzYE2mau9UPfRHdVAd+zmXepk22KKO0x7Rwsz6wjyRXj1Ljp4Nx1fbototzL1YBG
O/VuybpaPNMx1NlhP30Vd1gP41mZDRGGyPmpqdL7pq/Xs1zuevUJO21PFDiDlM0OgWNfWNg/Y2uX
q9FTlszXw5yuHKU6yFV8SOX8EAYRyEbHq6RsV4OpNUNSVCCcSfnOOeQj06E0yWoZTIqRDMTUXu41
xAqHXY0lQCx2pWGt5Cw8RPpSmLVXqTB3YYJd5iBdW2nlTxg564VGvFX9gyzkC9p1q6aMtlGU4xRc
gD3NGyvxG/X3HBsrZ9Q2Xaov7tKrpiqvELlwB8u8VZpCp2mXFe5sNgeMO1dWbr6WuvSAcJeHGQ/d
S7No3CwZtmAhbw2V8zkqkcPrpfa2HuLnGCtyl7qW4gUwllY2/WbukZ0TzSMtE/xrHQg7uniZpOzZ
TBvIxsHjmJV3DctGjBqges1F4i4CBr34oIFn92o5HNwhQOIwSdDaxAVk7j2sWdchEUQXVZhI59NH
Fj0PIHznWrm1W/EIzIgBm/E9TprWnQKYsIC8d2YUSiBK619tZnmlaewSq8UYcN53qG8CE/NHDfkG
1qQTqK5eGzehVKO9afpRhus7OPKJE0zOTT+ptQD8QLuXCTjRXFuD2EOUt4kBuhZemndb1bmh1nYo
k+QKRc9FtU33grjZOH1LmFzvGjk9TdSbsA8Go56oOLun2UnDRsKGwjGO0VPCGgws9WlSFrI9yrOq
wBI+CpCIAKCNH2fmO2jdGePkGSVt1j45jsE/A5YTyXAYwNLC6Vx1rb1r9O7QpwhQ8YJO91Etrs86
+GIHuHDSeRKKsrXcsM7rlcr5V4TVSmvtZ3MYmW/lLgYRg2FtgtzxZFwlwt6iNueWinGrqiy00p2i
4SodOX/sf5pE7K0sXlUtnAnU/b1CxQd9glBhKR2khfyqigJUIZKVIZ7ndmAjg3CVHpdfY7RAXB1O
wNrcpjZrgVmyhvg+UzpvpNsmz08BCRqvqcc3y6mg0ZU3w9pFHnHk2wvENToERauweDCEtrJF5sul
vNLE49KsQ0h5jSP1vi8mr0yMK/Ry3yl3bPo5hh8w2G5VyrZLh/tMLAl/Aa86BYC64xh7kyczcQkw
m20BFFmYna8zdsF8dnW2xz3vZWwESO7m0EX9u8alpGb6XZAbH4WJZq0Eprcz82NQx1cRUiW2VRzi
xNnUfe6nEc437NakthBpDb0Kum0uy8fBxlw9rFzH6A+yVt9UiL1hU3CdG+iAptVjEd5VSUjEmQUH
qZNqFzPvdTjc5iilTsE/tV5vAy7GORmPcN9t6NkJ3rkL7CUwUHA1klJzKYbcGg4SIFn3PMVV7qtK
eBW0ljeB53INWBLCtB7VXDmIoZdcOD+ejuYsqIbntNPcZq42udXu5Nx+KjWbIKJAH0/dWJAO57pZ
ia7b5nZ/WrZEFPcbvTVOasYCHof81JfxLX3kjQ7dQ4u1G02VMjdvU59bdwRsUdhYOTfrMbqWlbeJ
fbIsy6YFNlRneKKnGPv2rhHfhOVTUqZ7M9De0rjfzZ260XqgVPN0SFB96h3luU+cdTgmSyAynRsF
GsyUcI+lN1xqD9lQr1OB508ev+eSvEkxwo6U0a8nKGhZRkm4Wk0wUdBRmhftY8DCcdBsSlMCoCvv
+1TbFKhhGJPpLYs2Zj0vh8nAid/XoOWhraPCixdDOLd7La/Pwi6uc134MO2gNUd4V1vFRkjSbVJi
XyRurDlZFc7MDgPwx0pfnn7U0yunEAet4kJP7I2pQbcUEoBWcxz/aZXq5HTS0VYztJ+6A8gRP4qi
g0QhduCbLc+cyCjPlNPJyfsXMVnQFhysjqq1ZCvbiSUEt2MDVGsnOeKUjPJ70wfdqmcN5k24KWqd
MKZJPavoJzePox2y/q7avRVycLCJydYZsH+IO0+BWY4HS8Qxtrb9fq7qY0IvXjKq4c/2VniSnODe
itpjm9UrSY00LFQU3wkmP5Bjb24dzKdiW9ngqi28tpj3E0aYiQLTohzV1wow067rbdQ4ubMQKT91
GveRVKw7rWq3UTbug3gYr7Jeq3CAQcYjIUsaGH+lQmDqNNU3eY9S3Cx/QOa4saTMQ6T+OsglT+bG
k6VfU4iEsqERanAyzZB84yhN3BEYtd5HL7VRrR0SouV+kjCST2s686Z4Ho38dortRy0y17MeHGdN
9QZmWRPlunDaUx30Z0umFa0aHJ6zm/FzphyuAivzkfu/WoKrQca4uzAJeipZlXDKrk6aIu4VboVc
TR9IkE6YYyOO3vAQicOONgarcxNp+miFDucK+2Xi9VRNn4YaLks+wl9jurzOVJP7OAr3usajD/bE
6lSpYjjIqZ6IQ7ejKSLFtSDVaW7ZzPdyoFypXfSPM2gnK5MnNxQA5tQK+hO3bxC/2YH9Mcryk5TH
zAuncdtI+BcsNsbRGG8G7LopVsVekAv9hg7cddzG19QIDlkw7dUsvgIn4imsZwE3FzO566JE4aSL
OMnoIFwrhZH7VpGXVP+aOnlAEzDzolRZ6zYqGnG0GWMElEoMlQbgCpFKUNVPqOY2VksfvtuosdIh
JGkmlacCZljOKogSAAudNLjn9nNlp8kXrPJbjPFSHZq7phRXsjPc6diedQJ767Fd2YklrbvMMNeZ
Wl8h7uOmZeE7aFywMvJMwig94W7+Lcm1F3FwlGiLTIV+6JxiF+s9C2ryNfHscG1FteIKJTvrxk2g
LnJ0JCY1VJi8064a5cmsOi9AWFwg3cQhYGCuXhbZVrKjo9NIu3zS9tZcPy63e62YnEb1LpX/wd3i
NdLCA+neE7Dk+yjo8Y3X042UE47M7IEAipsEFsoF6oaUIJpss/Ohm+reloutFoRuG+luj6uAaoo3
O6SCZkle2OXrJkg3FvujBZIIuH0dj9F+ls091+8yfXlqQMEbCYyEn3fhbvmKy0JTc61HqNBYlUm7
Duvunz5B8cRR/eWeSSLAlqi1GX19PWPYUEjlZsgxlUPlQZ7HTWEmXmi0vhwh65YWm9KZ4eelUKUs
aDsxGzZT7yxiZyrfPtgvOAMcTIHd+naLpiGXxDKjy29fRjMUTO1CdW8ZteHVU+Bl4maZS015ouHg
Vc6HppDhgBqqOme3XDGtXPgI2/qpbawlvpng/Kudj7Tu/Qk1ctQusbOrDhOgKbeKutRT+ukYyTCb
TGYrmOV1XI9MZyLuhrJbd85rmoYP+Nzvm9a4idDC2nDc3DP1vHuh70xn8GVd22ppeR1iGptzxRmF
Gfp9oBUupen3sTYp/01buCYPZgzxEM2a0U1SrKzzfN6WdnDNBbhoRC/z2aKsldq4usyIk49hsK9n
EmFh94dE1rkGxe2EjGQXzH6tYvuRqCuHSIdQcZWWOoD+YatmjRsB7M6Ldp33pgfxbb/8abUkyRxc
XarBGQu3VtJtcDFaa3ryFEcLN8UmWgLjx6oGmbmOJ/s0x/rtcnOGenQ9I6IyGDdZaOyWewTcDwky
ZWKr2Uxa9V7E/RqiFjNG9GUjJzg4m2BAcr8xkOAYfZsVN3H72sl9Iy1i5wW02c63gM0iS3qOyvwJ
R7aVZIIt5P2rQFmXEmTbLLtVq5nF2p4Wg5AoZQmFxUlEJgyFdKOUxm/2Y2imD0k03UYdMQ71iF6Z
GKkkT30MFHVFzL+22fJB8UTP+Aa4O4gEZYvEkb/cJ312K9vTjjLrFcZrODKYO/4X35C0p0Qqboux
5axJ+BHLFUH3pgvrzZFbrwaBNxPGFPQ1QpQJmmpac0XtEjFcVbCQY1u9abojq1Sx42s6415h1vs5
Utdhr7+nyMMpAUUru0MdBfaqOb8E0qLIGsjCg2KHTve0D7F6c2U+SSbMtVQEe0WMO6uIqWCHOy1O
b+WaCoDyFAT91QxBM6nbc4EZhqerJerieRftu7wmgCf7bKXougbLHKLts8zjMkmdA4+0MlQguGwc
vI1cJ47OgyV2lKx/Z0FieXKsbiOnQ8sZhUbQkIFXBRj6IMLkzmlie+M43S4HGsywp9EIYsCihOnJ
hACLXW0U+gZeElRrbqetbmd+lSsPaZKaa1R69ksOMDLlTJNT5Nehmax6aaDu1O6mLPXLqtmyW/ym
CtrV8ksylpcPzXI/IffaGPVjr0+viSMhAQCgpXW2Djga6nVk4krwYBc14Z4gdK+zaG838Ws0jq9N
bWIxF6VnMYc3Gady3FZrtSg5q/QPJ5ZXy3dm409V+i5DUx6s5GFRcs/5zBynHoezZ9WwAVXND2EZ
m8Sp8zBuFaiWBu/DcpSyej0lxbqUNWw3BYXkfGO00IkUfBmUZqcPNvl+e0zY9XX6XikFWaaDRJ9Y
V3N9Lu1k3wf1rTWV7w7I0gajmHL2q6k9Tnm4qqpo34vp3UlLn5uRy7oN2ZrhdvmGOXafmvmoJNKq
5wAbjLdlQyvtAG1SS7eO1a9m+4+nJ2zkOKFLDMKpSaGhid2sl549p7vxT5FvWqXE8vFAfZFw0NWa
9qqL7JVuhjf4Ve+q1Ia0Pz0YhOpRo6+W8BS2iScR9w4SRRVEjFO92dkDO8tKyR/gUy/pklSQ3jj9
Xh6V/XJVMQEQrm/jGdg0O3zgr5SSRCdkB/b9C4djnc+bIM7WAoThYKarVAuhXEbPAdR3Sx8flheV
Y3FazqM0H64HZNkLiJ/8qE2GHNIbEQpOGqrpx9p4QyfZk9MOHH268Lxr+0Ufq8m3BQQYTjdpljw8
XVaycPwB42clS3iR+qwEauM5wr6hmLxtK1gApWd11ro1Fb83kfzUxhV8OA++tKvL6bqlFtao5XOq
0jSJn8Mw32hTtEpDcx9bm2iqPSEF+64bUVYct53encFGYHYR27+NKR68oA32cU/+pYf3c5s+0gy5
Q3L9GvOQp0nLXx0RvumhMbnmVP9GdX5XZLEJCT3/rXQ5cO2E+JIto9TqWss75BMkztGsU66iysQ4
pT9ZojgodXsLxPKo8pK5Pm9NKdCpk+rHXk9ehVAJzsXtcnsuFxTr5NksnGvDHt61Qn7MHSnykzjJ
PEq5Z/bItT4Pb1Nh7dJxfGwzbSPm8SWZ8u00aNcNv2kI7UONYJ83JRghslavQk29pXC1jWYstUZx
lIbptZxzfzmgaojfRWc9zsn0oUSQ5LKU0qIaV0cNkaJyGs/EBDmGsaSU/UwVsDrNebnTjfoUailz
oSWUJgzVo160a5VxD7d7vWzR3pSucfXbpHV8a1aV6qaI67iGtVgG8Fv1xSJHx8SMHyTEtVHI4SZJ
dnlfb5Km3zaSxjpEtT4Fte85ZXY1IQkgsX5q/kaxGtKHqrkZ+7g954QPSA8R4yhEkW1Toi0619Cu
OWQoXe3NzHrsjGlVDt2rKlXnGE3GNp589t5HMmsvajet7CE9CCc5Z6NynE355n8hkvRWVYTafUSU
l7e7WaDnMcJwdIVUoW8hNkY+7aSG7GGosWiri4cswLPO6a8HpbtzQvFSGMEWttltnQfHrMv+EaxY
tHjX5HibKMqgodXhY6dLVyq3YylHkR8Z2IYnpUqY34fHvG6vbT16pU7vl6a8zePhaMoTGhC5cFVq
T60dK4Az1A/h9KMrpeqbmLonFvIzMBXTjSJ+W58Mv7KePYNqPWypoH03GiugnGPdLsFjXostAMC7
eaBiNuvRTT5n17FSk8q0+tYOgs1yRidK83u0+/uCA7cmhq0lop1Cltdm6Dx1sboeA5oeWndbz9iC
ZB2wquloVvlWa2oihVKjIq++OEZxLVWOQfguH+dp3Lezvg8xzqCgKIEysSGEyAmiAzgTedyPKDDI
Zs5dAQWiiYpNkwbIdNW+1YZ3RqI/G2N5pXBTIAqEOQ0INXS1EJGwo9WgJJwV2W8lzeCFcYlEg6n5
XWBu5BTBg1E7RQ4Zm5Aof5TKNosar7T6mwUAw/0S3Gd4t7iiU3eoGu/1utlncXMHrab1tFC+l0Ms
gLL6oadK5eJ1hGllah4scECxZa8RovpQ0xDJzHotTD3ipA3uawpNMAmODRasaj32DB3dJUm8CWo1
9fXFchlrCBuLL7L/eZ2QhLqIhN2VkThUUOIzncRt0FZjma05bDZty4tKLewMiWKTviJt3kLHcxAT
a48iTW+XD9MuVYCxucsgAroTiWRoW9zVQt1MU4vAImGx0T4g+HPQ8zxaO3NGfakz6Mwgu6gm1nYe
nc2cE5pVdbFvasl0hQX0EEu8J8jw2EMXDWqYo7pjl1FkLNLXJf6RlO6+1FBlKAmdrYz8Qx3sX2Yb
6uSt8xpPBua21cOVJMBqWvU0rZwiKjxHz2T84vKnmltLzeFqZwbwmVl2ycY3CRltoFieBUNuALyh
x9OtUWQPgyhPo+JsbFOswr7fWjJXXmefAeY866n1ghbEdek0QI3LAyXv4ziRzmiF+VApuh+b4sGp
qnOpd2QCNIgaeahIU6zCH4SyXuIMaBR3skytdjYowOAlIVgPKJXwAZLY5miwj7Qq73oU6jpRHMk7
CFlaJAisNj7WSX4Uk7ZrWw0tRiZaRQXYVRUC/JgDX0Xqwq24tahRolyhOfsg14grVpZRaK7EAdmX
IOis+qXolA0+LgbOJZWri3CXmtEmkcgd5naqffhPlLTLwAvSYdvLcehGleO4xWy8Lx1jd65am5Yi
xdOYCH75SLVTYdLt3FKBv0pC02sbbtcg29aWlnhSbLH30v6l1/vBC9UC/pXyaqZiP9v5LqLqacvU
UOLuRm0pVaHS0o8SJ4dzNapdDfeZ6avqNbi9dS7s5zEsXpMq2bKBrgqnPPVt+yo61JLz7K5IukeO
QigByN1TW7a9ROJrIRJ20yx5wpidol7dN/K0VfLqY1mRNONwhgxfSLApH5hvEAqOSM7dg887YCz2
Evbyo9S0qxb5HHrGD9VAx4gdfdWZMnoiyQ1CiddySF6Q6PNet/NrU+oaLnI8fUXb3LecZ3EuHUVT
nK2WUKkU4WomDxiS8qoV4+ArporZQhB7lVruukn7PanSVgIqj3YLF1Hxy1ablRaSpSUtdThqvwYd
iDFa22n9W6qDFhVuiv1Fmm9RZPfrLN3EaY6QdX+oA55RUrfygmmWnbeySKKtrRsPbZANNJHw3CrU
O674Q7jcqXU1v6umsg3+fLFEvBOAUm4WtBpBfSJDTcRTG8X/sXReS24jSxD9IkTAm1eSAD2HZvwL
YowEoOG9+fp7WnufZmclkUCb6uqsrMzAcKhHTyF1ieglq50/k54iQe3tI3Pcj8XI6ZAXv2mbY0oz
4YWGvcqqm/pbmMxPjlX+kYlj53BPy0btWDmjWOFu2m0Go27XZLg/XrpshDvsB0e7FT0oucIuqEV7
aJMeb2/bearaDkAqDGJOksTrr9oyYsCQHK0ZXykl921FOeVddkaP4bKQUVOcD+S61AA68sLYaT0n
XJSHAEoKWyCPsg1sibu8HPUOot9T9csavFZCO9dT9rca1KOoa9Unt6nW7UKosxuJNxdvYo6Pcij0
Kj3kdc7RYtUBdzXEk0jmF3c9VzE1qGKj673YKG1Ox+DynTYI4ER28+gcan2VOExTEUy5shFddk35
PVLdY6HRNEfrueoMZxUBJ/optq7Ij3omqxfFyzLEO83Q1vKu3NDGGNXla992P/kQP9PMuZvq5qUV
0VFU8AYdT18jZ/g1RhUdjoZ6VBXvb5Vop7GamhVxYNrMUfhkKZqyUvTyUQ1kUE31N68Fqef43anM
ZueAn3HMzzonowJ8riNDiBu7IaE++xEn1t/Gs3/iLv+qcgwAtUoJajNCyKr1rI3bFcd8MZ9dRTVW
XhcFrkPxvhf6WumwFxLtb+pV751oz1iE3JaUynndOVtnGh9qom57ob2Erv29tPmImDg0Kgxf3508
yf5BzKma3uU+XSgwrAdh0TtTPZvA5uhxTZTd698plPWrPvmRD1Kn7jHSFwnqi3WPiwNW0anPzfM3
iXRICtrDhnUTl+NGzPqAqXwHDDtbV9N+jWs4Fvzt3zxUV0ZePTBRW1dl+wjT+j3iStrV4603QdAH
MJJSaQ5lXR7meDjATr+xRz6rsKxO8tA1kwkehFMFZCwbrcK2tcUTa+0a5e84NN/LZF7gIB7dblpH
YsYTqKxWzchRI/ofT+Xan4UuQCjOfCZn+ybuokNESJZZc2ypI6Jncb6phcUC6UNyrD78TpUMYaD5
D6pXP20kEJ0vSHjmJdm5TXPIhb63rORetOVt4KhROE1KS3tOuvxZuGFQ6HG2173hOTF+tBFlTiGi
tyU0LF9vxOtI8X+s4ptdac+tuixfaTGcNbeh2t3+ymdPa/JCyXluEBWwkvRgivLQCespzipfwuAk
MyD41kD2iJ485PBtUQ2zb0Yy2R/yq23Xn4bXIOyj7ww33xYqWi6q1ayL2B5WUdTshTteUy3/kU+s
lvZRMXE0m9PToOgHGXaboTqr3fg3sXI0oaose+0KPtcL30jJefo64Hl8tzJ+3UKlaphTvUevqTPI
KSI8xansUN9M2otGyjyK2NjnLcoQifDDyF1J2zjAUrqQM/WOaNch0YZjifqd6IptPuAu1s3KxW6H
Tx39X4Q1P1M9uzvuAkagAaa73crg0FVIh1RC80qGSjRKN1Exuxt9ovBF+/tpXhCiA34o1cQvFJSv
QEFbCj7ub215V+w6gD3Txwj6kKTLOuGu3xblmqMEENYgalODHsqvqFoAIx3xyDL1mmbUdxaPND80
AhlNGoMtZ3q/WWTnGzciUUtq88MdPP4N4Y18xF/0kApng/k50x8rQabC2uF2ocz9uwtObYCqrAvX
NtaRG/8UA4PXYq6gjPqpX9iGrK0ibq5K7j6lcXWkCRS9GCFWbpSLjWMZTzXGj/isBF0HW0EbuT6l
7ReXg13SAOIm6kc2ljKbJauB6gOQkjrudiRswnjj8P3Ve4TdND9DtQK9c2kljBLFRt5J+uwux1mu
SQnBqpSxAIrALQER8m1iA3dDkZrqZwmcyTAODO9Se8icaJcibUiixEroXxzvQwsRxdPmbdzSYgPd
QXe/KMENE9pRCIbxReWIDzVVz2U0NmXfoTcnLmrsfdQD+AFZ2Yy66FI+dUlzRKeYVuF+K7o3g/gR
o8ANO+UsERYJvmX6ToG6aaBUqHEIUH5JwmSX5bBCUlwrV1YXaLaysTV1n2VENJgKXuWdmuqOouBB
vlVk9q/R1AIgxusoHA9hdclr5TjNxlkuNQxXWAX9sB5aCoj2maWOQaKru6tRB6hW6kA3cEPSJKSy
mahM8Y0u523YcVPG6JRRYjg20n481+594+yR+KUM8d5wclgZbbx455ANpLH7ZFKby01912jLRV+G
k5aAMaR3r0ifqUfeo3IoV5Nj+ktxgiNOb678Mq8yV/1oM8gaRdl+Detj6RyqsVTYK4fiBaQQnmVU
m01G1ZS7jqGfu6LZ4OVW9AXnpnKzRbxfjIUsk7uCCHdNhCm5oK627iAC5Too/9VIzM/CqDcqCXZh
IKPT7yRexdHtOPDGvur8gMBTxzWq55AgYuOAUqFIVoBwJABeVbXnT8xpfhrj+l4kL5ImoPTeOncC
J8Y2tQsimzs5v435tmWhtOMzIewuB8pJzBkRedWvEmubu8VuZkkwcrqV7/gXKgtOPhdPWlh/JFuF
r5ILy+GCPufOY8y6C/y7tQAx6Ntx66rZdmx0sS+MdOPguSATS7n0uzG7OZXh13gdZ+pPobNH0jP7
yHGmjQkg0VGQaYtx09Tfke4gaPxvFMr2L1J2Q+yu5O7wFLmtXmfqAxKH78D6Dbvf8Uw8MiuWlJ2h
srvuio3gL+2SPn9Evf2FH7H5pCtaCusg5/qysPQ4Bgz3wKvJOnNavclVKVi47AK+vQcrDAnoevEk
tz//hxao//6l8kn5IGU5qRecOmVO7YlHYWfrmnPWrpuAEB8gsreWlww5AFr+72UKCE2ZHBdLBPUI
WRBcKFoOhaI8y/O9LKD6FuExhS5SiHzjAT/ztfJc7LL7ADOFZym9n0iYqzy0fcIGwyhhZFYWRUv2
P8rmiWwHWx6yYiNJDU77p8qtVQuqwh6W8V3+arfzMc/3Sl3sDeMvi3BGnVNxn41WBCN8s8GNtlyN
Qc7e4uVbprZZa9/AvnkelxeMpne+nVGVIymve4kHn5TFyWiayU+hfCmxubaFvon5A490opNyTVSh
ZIloIcaEUD/1yvEXjPNY4UxeqtQbL9cudhWiYXIvqn09j7co+ak91Xft6u/QHpPuDUqoT2vzGU2P
Da/PHqnhSsr/K3dNMd0bNiX1rz1bmIPlOkpfReIFA1Q7DagJdVIleqX12cdpdGU6DA6DXLzxF/iP
UsZTmjDzeSdRbrEAtNdBW0MIZUXytrPySdmXX/h8GTiN2VzLc4I3p/fZp1XDZw3yoA6LtaC+Zjkv
tMNsvDE5sqPaOaLQOK0afv63aNnZ8vm0yd66HOtEMFukx7SMv7Nlm/QvhSy7m09m/654y6rGN0j+
/BeUuWObw4fMHC17OvfMsVs8eDRmenD/cDTI0rOqbRtdC+a2Xmk4SpvuF3WQTaMgwL+Yu3hChJVx
gUiClOu8XubXDElUgsZMpYCPkA+cO+WbV0U7GYYHUFyrbWTsMV8ltp8W0UqxqeMwHniVefskmbf8
kpOSMJqGdSsAgvWkh3U5rx3nVYEMouFsKrdwSwySJTSLaDr3TpA6QV30fm3I7cxwDfa8Yorl8kgD
1ClBPANUc1e298Ge0JJb2r/INSj/kQxU7Ep59qroQOYdUNoo+Il0Wv8umV0yEI0t9E/CZi1+5T+Q
4UAuceUzJn1i7GRMl+9JFJBOvNmdGuhKyaJd4f0Y4sxeiYYXjjkCxn/zx7PaZOKagfcIW3VexpXO
G4Wt+g8EqUjWZ21j9ea6DJlQxjur3kq338q/5bKHqD8zFZBW+aRoNJ+HkN3bsyx1Sviwoni8ugx9
YwAIjC/xsqxlYZuxFnwWivApmIcCw5Nj+r/QFRr1Vt7iFOFBClxWairWjIALkh7Vz1YWHewJckZ2
5wsVD+Y3k6DDYWS2GWir7zZyOHWpS0myfu0WWDEqVyxCCgNE1GNXsAdGgdBnfkTH1M+B52YCaq2Z
hzlS93GyxSVmZSqvuoIEFOuJAzmjkpWyBNi1LA9BnOpUUAcWc2sbZ7bTFNWf8s4/UuljbLv5Sa6/
/3aadUshF4n+SyMVN5WtiL8Jn/2kBGle+zUe4E1B1RheeAzrDoWQEg6A8sr7CO5w6aQesGaAjn1J
0taXtVE5umIGGOBv9Id0TDeMRsiZn2MF0unGuZ24wFcfMurLFYueB1H0jr7LpZ1VBDsTv+3cfR59
eXirE+VarmZyJ/Hk8+LB3mGlRu6mHhaEGXvfUl6lQwzJwZRPW6v5sgzqWtWf/0bjv7fsqu7ikfoR
A+TXpeMRASD2PlSHkxLj32F5WxlzZJonL16pncrsiI/grmi1fxqZ8iIBPe+c8AJ0GaMFbXW/jPa/
DRpehFheCA7yM3RMI1XCfWrfIU+09Ydl3frwVBUmLeJ8Rc6VkbQpYTkvYthggSgzoILwE0XeRu7Z
1P4Vun1COVDmB+xPTwJ282s13cn15L1iocEPr+NjJBdq6R70GvxacR/d4vlMpQtjQ241ubhYnylH
oyz/yw3M4lRVcaSpdavYL0p1qRhZewlI1849dI6wc2HoJ2hxSMMz57wUN/nUvY7CGqNXsvfll3Ic
6J3uh6ZHIkjYwIT6w40YmvhoRPqWQJ0RCkxsblh+Wp9SGVb/pSvaYkPdDt81/R1rS9+CJSo/0zCK
h9HWKI+rV4P5q/IDNqfHHEqKVnrHDJCjUKKTUtvfFLJgX04TgXJAWEEplFeEKR6p8uyMDbbG9lMz
2i8s1HziaE5eVQq2uhcHM0gia1KekzSYME3LSh4PHRi6KQEAbo6sMJlp1OpFJkUyspCGyNjGS9io
lE9tjVwOAj29QscCrelxv8pK7Y3y1H3UzxPu2wN5G64WgVE8Me8hoFGbaz8sjRa+kJrlcm92O8GJ
bi4hdWcu23l/Ibz8exaVjOMYDdEHiAMwevpGL04gkbPKKfy+huqvBrP+ZgzI7IEWYwTzbwexh+v5
LSkM6IvmrnXygwx9bT0RvmXkYW+wpzFGZ23U5MdxZG7zcYY/Cl3PeXW6xVlXjIXcvqHl/R2c5Emn
xsrdBGpmpU9rvMuDWgCJVOhykQbH+niTObADXB0Z1k6Vppn3zjIvdQrztRZbeZi4LCbSSq2vT/Kz
uvnT6t9lCFAjaysGpM0f8kCxOEwbhMF5WL3jRk8azb+SmYc8OrL+y6MSWRU7Aue3Pp7VprhAbXst
wFC41vheHe57SWnQ4tusGl+MEeuPJ+LMqiVpkOyww5GZg4m540Eis92G1TOkIZl1860cpcyw8O6t
GjjQZgzyiH8QeL+TIXMYp9tSHib3verjJ875pHyzehSu+XA+MQP0T2r9yGepTrkNrejMI9BkX6w0
+n1IfybyagtLXJOIXk3xacwHykSmA3Ysvx6k94y6/Epe7OfSPaXYo/A8MssnwmjTvJchmo/nt38h
hMXxLyAyrR6W6bSwJOiuy9DR9b/2pNLa+d27DRdhTSWItaswIprPJ1TWOLQUcAtdZrhG0v3IEREy
LZ/JT0KqnxMlI76Hkh1IaURdr9vINUaDwINCuhwwBflzfnBgZ9yqhF1/sWjl3Ekt3a/QZpUi1f3/
YZDhdmrLXRwV7zXewIy7ZMMQU4nUeVkG8kVY/tDvSa4j80nevlKn22IEEAIyCBlpBSe/opMhUqmo
siDt8BX/4biU9xTWtsptlDDHZYC0qEy/WegR40FWjYLNuirkuzLtxfRJae865tWO9xUQm1fuXL6S
DBXpNzMWVoBzTf6e8AYteWO+U0z9BQebdQVFkTa+dVhZu5KuDF5W8Jfkc7HGIBH+ttX8krvl2SoK
X4NiPPUscO8iXxUT903Sfja250MhLCbsmT2CEwFmAabv1fQ0cy9nNLC8lFjCruK6QiQCLPmREZnB
/ZfMZSw48Ox/D2piUqMHHic8sym/s7XxelfJ7Lm/ymQpFyrHrruR+XUCWijDGjWPmDKxyh0JtmxC
n5NMPP6Nv3oppGJy8TD7W2+D/uj2vtKHPzDEI5Dd2k+XsYdBWJcwj/urq4tvNYe8n+WHBYDFmiGt
djTDxNzyqlqTZoAHDwVO2jLWNKRDsVJnc4W0OHxOyReAUFAnwGwqMK5ssrqIzuEI181o19oN1Qa1
f+iKcxkm+qSNQuEuaF2FSYPEUkE/ryA2xdCrZkwdSnYx+qo9I0iKAgnRytXvoqhfmoIivFq61GYs
ECESGdrPWuJCBTEnMWMfcvEOVuFtdqtNN5cno2PfxY5ALrCYp82S5NV+rpv9ksZ/kAdRfMhj5rFV
KXRLk1u6HbzveMyvSzLBGuzo33Fi95ZU1OQy+N5QPBWN7i2Q0zhUP3Gnpx0PzNvvYJ88aEr5U7il
5LJ5jo/723DVAQjXsH+wKUraPzgvt6uSF3tUGRC7BYyDtcS8EhOFQeTWwlXkhvPRpeq0Rt4Y4Aji
At4LOulNPmB3PFm7fglvS+Ji2Tk+1TQ+wI7JP6x2mQ6IVAE9YVlTJInvLMbfgobjIC+ijzgqZ8r+
9HxZE9mwitgfhDPlpoe0iwBzHyDdaYDAqP3MxcFLQhqp+vDTmnMIw2Y/rQVit2u7US3fnJfPMtS4
WmfNuq8jSP0qbTHKXFR8ks27j2I+jTrGvc70qtYTFxoRH2ILCyzgdVrqyuajDEHqJ8M6YPdKR0FU
X4e57o95GFW0v1Dd2yVK51zTuDjg4S22E4x9mHELrROanRABBd1R6uRyI6C3H9A+Wc16Va1VJXzL
XXqcoir6a2cEL2NEbVSWw2qTil6aWNRVvXHbN+klSRQckZb04o7qa8d7W5V31U2sK6q6dJ9Qs78V
ICMXxSyegZD3/dzsR/ibgdWPBzM3LiZlkY1rmXutni4qjWoX4FTd73iV9WjPgdkRS4AVnA044bXu
bJnNj9GDtsDlsMzafGosID2txImCfn08HtiatHLSL9AmzWqeSoOLaAcnfY5s34ud8dTrQ3HUaYvc
UPiIAFnq+qi2HpWydsT1ytG0II8Gb5309ZeSVD/Sk2pT6c5LYg5AKCmB2/DKX23h7F+hih7h6z6E
f2YaQDZq4qTdSkPJ8Cs1s/KdR62CwRhIS8cmb7dDU0THOaeIRP+jGQcFRP2tHrtUdx3buHilUPcJ
87EPbccI2KimRLnFbsKp96F0RBHpeDBX2qYOYej19gmPbBvTgcXYd167qzvUSx1vp4Lqlnl2mQsS
K6hAB1WHv0ipJjD6vsPPV/1Ga/OthjhoYxmhCg4baxItiw4QmPJJetMteLWu2VjAsm4wGXO/gZBC
55QzsI8twoYovFNqUIsWlB26VCV1g6Lh404jnnUotUGt5c9ZOkBDLoqdq9IwlkWfZd3iYJSmjzzl
fA574n2qz8a2Zdc1Vv4xVK30h0ihaLbF2gy5+Ff02ubufO0HB6QHAnZcQ+ldLFJkq7/Omrjaimmt
BJhmWoYAzVz9w3g4ZbH9N6Gj0qQoYJKVz5PzWGzFR9b8jGgv/FNIItAyLYDAsr8AoQgK9HVh0GPY
0DcI7ws+H+DRhvr8vU7sVxF1VysZNlZLuNLHE1AqqQZYJX3fbi78tLICUbps01Q927MGx3qezvk0
wTAIOVcpnu7lkzQURJwhvJjQ61ksa4wCX0tThdAqppvstI106majtWOw3i08hIqe6KlOpbJ2vPqr
pxUATa9AK/MnPVkU+nhUGMlRdO3s9pqmeCV7ZupHJaCekbi0r4UVemSSdV94+2aJaVDXj0CuT3RC
+O6SXYVt/rUGT7aJYQS9FNlVR1p2U6bChmwmUAZHkF5RUV7XSx2yPlZbjhb01LEqroiAKRF9tdYH
9PiLPpZ0NOfxWyLcR1PHdPiCw+zIf8+p69Qbw3G24ZQFuDL5GuNnFs19dvNbqSWHVjgPLIoV/oJH
DV8vvxU1zwAm0P9H7wqzCIOLLiUdTQsDDqvAwqs44gw3oBQM0K300b7lifaBQIuzcTKHMz22vKAz
YHzQfTX5jZfmK9fI/6K3c9PVeps0g0qbnw0or9jrSKk+kkL7GFT7O3PhU6KK86elwFCNLZ4iy0dd
KU9dqr0ZDaimW3Q7SCXQY3uuVKVzycYOCAqWpgc0lnURTb96TwNkHiDxC/9B+x7SjiMphEuQ2ydh
dz76HW+6mHzbyN4WpaCIp0SPcJiPTj1E8kJPUcCeuI/UFKmNzrjM4XSitPrKwfFdO3h/qHNKd5M1
/EDTDsIxZjUpL2MmoJqRRQyxUdNXW8ekrFBuk8V+1qbxpBn0YNthd9diTHOX+myY6TnEamI1VCVi
jWAMQ+vencJ9G5SpXU0Rq9rK2mE3LV62wTrC16xkmyXOh5iMhaIcbUB2qjarfjI/jbLdWUm3htGo
rcw8fU4r6uhdU6i7dpL8QeHFfs81oU+KLzvUcq6L08bI2+tgkUaYmdlDYp922Rw+pjkBPChbe5Ur
KP+a+kjLHnX6Fq6o4kk7m+iuu+HV0edXDuvnOnWORcfl1rSWJ0stubc24oUKFs7jmFHRc8QA5Gx5
0pxiygFZPNzGUQ/RjMVvNTBoejgzVdxxdD5YMkFMI0RaaWMHqGjth154B0yOvuC2p+tqatuVU3EN
GWL14MbZTSXANHEWwIc9T2I51a77M2Gowq182kWasocX056aMd531ZT6mhK99N34Opda7gvUcaCA
jSxM1VzVgzhQg0UjQ9lBNEgolBobR+ozOlMFPaQmhU99ab+V0WO0omP0NFnOrc4LeAvLOK4XsrAV
YsArdeZaovcBefu+gTyuDNVHP+Ly3XFR6WnoboaFApfWBovt/NYjGaim0mOkdck9r6tTohoAl4Vy
Lg360Gv16mpUVToBz8aZxbK29HpjCecVBbzV0NX7GgM5JAcSuhfJ5Aa+SSm0e0qpyOw1PIvjap2D
jNDYGMK0I8o1xl3ni3waW5lrJ/RnZO5W8eC80I+99YpJGlvRmUAPFh3A+R2Gyqmym1fixo62ER9m
59UEPnawwIk1ccgnvVj3acPVrTyE6DGgD0FpQq02Jb1FcdpeCsv7Lpzp26srCPVsUghm2FO7L00s
AErAAjJ7W1UOxL+CLhT3RSn19dLVd9wvTfgUEeik7hcaBCvF2OELcs8GusQtQc5a4YNmakfFQtYR
GjbN+vd4Bt6R8bygB6eVCancow4re85I/exZfXPT+RdjontcjRgyaldLr7Y1F9SosV61It6n7nAv
s/EULtNz6/J76p1Mb2B5j2O5CZfmnEwNpnMYhZiFQ30xmY7SvY+F+ZPjmVaI8dI4+kHJhkcNvwit
m0096qRfpMCBmBHHjMKCikwexKp7KIrkG7xi3Tus3UGNKG0TWcjcUQajA1eRpCFIMtD8EJLdwkjd
wCrbU/z8kROiQ1909URf0eNMO/GUQRofP12jfbKMIWDHnzw9CyFyIHqpqFQSOt/Samga0ZFqLDk8
NZnEcCAVuU8GXZOk0hQstKMRp5hPudtYhJcBdFvVqh+nn84FCfhUYLaVpMpHpzkHj7sPPfLCX4bw
0I7xURsdICJvL/9w6B3MuJx4WwFa0HEWLFYUOJDpm0hAFaK5oayYOuMgF50mnGsdz8G8xOfc1T81
2imwQ3uWg4UjDzAzO7CObThTxbQ3RkyxzMnPUmANgAe9C/fw0WP6rLx3ZPtvCziKQFiN9rOVmyJl
5IAUL9pBJ81wausAKPAClE9E0mBsxju1qoh31vNk6XcBYZYuHRrsqPwOEtEHEsyy5sXI8kAKIHV2
FsgG84JoOkB0AItt0j7A34zSIO2ysrMdsMEiBUGV2te7V6cyt4nO6YurzWrRaDfkItlNHTxAuHZQ
uncZUDP3kZ08WRCe3IQhPCJ1BJ0hdvAdWZp+OrW+18nUHY5+HZW6JrEfNDgM3LWn38TxDvgHt8E0
LDs0jjdTE5PgpodMbe8ZTCtvKGU3PliCll8QmKDLDvS0Gfekz8fZtX3VZd3VLT3LhbblhruR36tp
8g4dHyduZ3REDpj00ZBhJ2ujN7a1XUcro6QPy0t2eh8/ujoK6TqjrmqE+0rIJvqsb/BXG4tVIQZI
Ol6A/B7wk0oBARWFIUROWhJf45z7potbo0lTy1REgcaMzMyMQ38JxuXPRV/uaU9/kRGkZoP1BsVc
Rrmeo5PTLjQLpxtc+rYWwN2SJY8ZhNLgAmXbxqe1MGrqWFwGurpDddg2XBI1t1pLvb22gnADJOvg
AmZyO88KyAEsE7lbxoFsS++3XhOyd1WKJNRw0RxfIYbESRuNp7Zy6ZYqSK8dIBKdL2zhy6akqqs6
tG6VPe/nrntF7MIyae+Vca4zlotNCJUP4TSyFprtEcI5LWX8mnSo44jsxSX9dSEFImC1npwECKf5
qGuOHBdHPtFZBi0mCEgAVgNOGfRW0jY8oZvArOVKhgu2MJKVWzUUrMaZY4D5t9AAocF0+J0azYWz
kl7MpG/kQfhCOciXw+LhB5PFyxP3ikNsFvYBPUlYMZwUbOVXg3v4UGUvlQToZ/is3E7iXn2r4BSh
vf+iOhR/eyV/4gb7li2MD2F5LHkRy/qDoP1K7ZtjZoUqMUxsMb8iYRpuTaREEBAZBgjRom4AY2CN
K7ROx+YLzc4Dsi1lEOPH1aMSsdCDwOyoPv0/axkSFkKWQ9+5GJpzXSo7GtlRrWCaaLIoAg1FCnQc
LHqAbKbI0k4RK7DVjWNt2VzgeWDD9CKIT8gGzOOpYyTVlqxqeYm8+DbQIzlm5cmi/oQJVcttMERv
xRVY/zXriKbV7pfdTcuC7jY+vXAxIljwBZG2QczqQIl6MORVB/IBaHg3kWzbVtBiauAa/efkJkdB
z63UjXCXmw0DpTP/hPZ8cMbs2+goY86zfZjM7q3LlgPcvhLmm/0iw2Q5dTSfaHBTppOe4tGCt5DF
qe/W1lGQAqlJvZHHyFR9lL32jsHSyh4TGpigaja94xss1jh+qJN+sLgduUQTSCfXjltML4HALjCj
5tBht9dDmjab5DHa+TWF+W3nEG0gPhBgee8SL0bu1Nepon+z7M82Hzbabx7RseopYZHAyqmTdn6d
h4LERM1lPjQiXLUKicRQHSSM2HLTkj+59TwcPdklmX7tEpt6w8XofstS3ySVF2CH4cfQsxeRPhUJ
D26Ue03/kGkEHe0yb6WLu3qZ8MxEymlNQk1Z4SuhucSwz8P81MElZc5ahsUZB19OTSlGCsD9pu+b
dxlAacvfRO2nDJ/yj1O0xFq0skYOKHmQp/0tUaN3Y27+Rt0bpQEy53UKsqbJvlMSPBBtykk63q/2
aB57rSIlmh5dlnwt6EcurfswYvFI8nwnRzrFW6QBbq3pVKYrBCLP4PMSgtRKWt5OEESjEjiduCFd
Cyc2PAzU7SQEXBl8RqmGLMpyI7ZQ0k6hj3T2W4yfopZc5Nk2qfmejqigtuqXqjE+DJfmCtRy1Hr2
EaHY5C0MsijazCOiI67mmwrEnXM3ZUezN3bhVO1MKswRFLCwz29D014XNrCYhwCJruPMYd5wu4qS
8uE5/J476KDlwSTMg728jNoX6N6aH57ZwVjP/ayad5Q6WqZFj2AjlPtCD189d6DfyZvWXkjbop57
siP/aONaGmbLjvrtYVYHrjggzA654TTHB80NT26ZFyt5JdUa72B6/UBB8i0JkTBDjhYja4D5lHAY
vaU19Piy2S5dTsEKAZUw9eW2LxLjbNB6KGe/cpArmp+yJeIMJOOmTViBfJgWYUCmtU9JOQ0OBJuT
SE62qc0AHb8tBVJdsoOsYwb8kfEnBrfoGDGJCOxrWuQO+xGzuGgJvjNQPA3z1uF1P1blJofNF5Ev
SMtPK74xLpwhHLThdkK4QlaBMEEbKDDA5dnJ47DlGWfZWE9BgLWXuAgGDe2zRvhLWLSsRZMvD/Gb
DHveGPrDgFqVwYYaMZvxpq181DgcffoD5TpBVoZLJI1dlun6WUd/L632ncdlqgY0I3wyTQb/xEhu
9dI8tULZyjDr8eEZOd8Sx2f8nsF+6Z0B0OP1Vrn3K+dNHrqFM981zYUzZwXylb2c10Z9jYmXWZIH
OBWTjSFZAU0/WvH0/ImcPn6kbrpDlFqTZA1eWkXxoDf/DL3s1cueB+bQXnBt6BWU1agp6DQGm4mP
iu46F7Qe6zs5MWPW8Crnlp1FPoTGi8ORvR9EuJHwozzGe4J57eF1aP+pmnnN4XKo527l1iY458vs
Of/KNDRBEeyqJVnP87R2uYGJDsdLkm2ImaToFRWObPzJoN1Ff7uBy2L+1hHdKlJ/ucWhskzal7yP
tUOCxuTs54SMxsDjmHezK/MJbldsUouII9i91UanXBEi/CC3SQwQOPUZRsfxBYFiODsQ9SSniOXB
ApT5Wzya3AC+zQmyBB+oeHXQM0LlYqzlSjGtU0wtT6Y4LfS+AlQ7tFJUSpL1v+yrhthTAkHQ+rO8
2e5XCbIJVEmru7nhYOPV3UV2Osvmg4+w5MbOnCvgRcB62nwdCoQH2e9uau5MCxtp77cHbtStW+/+
tGX5L5cyOTwH94cTruDTLSP0TcDQf2JJ5XzTUrHJ0R3TycZGMte5+QaDCgyB26pmBqNBfadKj7iC
4PcbYUYrAUUXCY/uLIfbAFrn69qei9HgbYf5wDo2THdrZNTcrW6rsFGQiNzKBF+msJo37FuCqXAG
on8i99eqo97mxdzhWKHwHThy/sfTeW03jiXN+omwFgDC3kqkKMp7VdUNllTqhvceT3++4PR/bkY9
KhEENvZOExkZuTXTPwUqEdqgVQu1ur3WDh+XFXpCBKvKvFwygYw/xWQ8bjqXhgfUhzIiiNBMVGkO
BmT94cgnE3w8ixnm6bGL1oyiLRIyzfpqGNmXAs4uoGO3rm5SB8zBoBwT725ygiDq4PsOzScTJq2J
+2BbxjRrIExxiamukPiLqwkxBvtWlok5mbztisSbRPPQbMxbZtMret42F1Le8DHM5qEmldZbrfxr
ap5DsTK/871ZUIUqTfp95sshBbHvaOU2jm0XPwf0aMZpdmKMgvS/sFNlOf1yvOHoBl/KVUp5T8Yr
EM7tm46yMVUb5QyNV3aXAw4wqDrIBt59TdLn01CboEozM4KRpoGz9dhR7Z9tmrL85po2z9eCjER3
PRATBD6heLtdt4QSLlNs0zi8JrM8oO/3aeweba+76w3K8O3ukFTNrT6mN+YhhWEm3/DiH5mYTBcx
CTLr4jmbxgzFyAvJyBaETB1UQX1CEE8Vh1dWxVQ7TKl7F8z9pZ3MB5eIWv6CtPeBauuIUa1oeVhp
ET5b7GB5xNvpVEYw/ULC4qz1/uko2coRuPl6N0ZX2liYgcr7odfykmHZFM5IH931OQ3QMCBy2IXl
o9756NSXDaF7hbCg5TynSIcpnazVEUqz31MSMuPFoK6pHYngzkU/53/RKzrmmNGqKU99vRyZRHEp
80nrVspRKelZlYk0EczWHtP3dMsJ55R7/mEsb7DxPQuxNczaphui9t53hLNpkxPQQKMZfgRKcH4X
YnmZalQMays7eZB6ZEXYeTEvlaq2FX/gwi5c3sPkfScAMNza+fuIURriLllOhjNCR1wuR+uLsClG
4IZSwgXbyXZp/UJ4qCJFu9OiFMn521kHGh8PCjGrCAb16DyFKG7JXejrOfD1+FcBdkl7NGWB8/ZB
uXuvB14owHlMpg4BuZzxQSFDXH/Qqkpg+9CQwMv3GTHtC1p9LLreKmG9EtMhr48YF3wSv2BD2WBS
RJQQBSd8yv+5P1lig0bqAikAHhxV78uUThnPnq/QFJYVtOd/OnZwbr1ERfiokI7rKYediCtrmEp4
Km6qhpa8wqGVK5Cf1W3rtOBX8eHaUjWDsnA1FS0ZeW4eG46UbX1OmEVstxyrticHY7fRdITVQakG
StJ8aUJx0cEM0CyU1Vz5/VJC/+N0RD3KJg1KKhDfQH9Dgqwy/5aLwd4oye/hDOhkJTU1K+sFEfv3
jcq9fBp7Ws5WQZEiYZCYg5P81jdpb/B2N6IJn1CT20PE5BLL45MXKUYmhmHbKUZhR/F4lpfs4XTw
rIIDbNITfUnMO57JqHyOC2sWOOuVZzr3NLZ/TujuJtN46hnbuyA3Yfm/yB79C7YQeUkK/X+zDku+
PVST8RbNtExDr4HMd2EAVCLWCKPrO24LqCXboaZw39tE4zlNquwnnMss7xmalx3L1duwWuPhB8wx
vAxb8913x9uQdWMe9SHFebvIB9I1Rs88jQxbxXsPUemsGJibnPMIcmqq8PPBZ/1Dwm50BnZQp83D
MkH13X3vfL6EfMei9LkStQfedAVRCXs5PYq2a4X5sZrMgw5LwZbP7OJTs5EVrC3iZOXPyKQ+jWYN
9bQ0bhUV7uKPbUrv4z7G5S/XbuffZDuav3mxOoEKZ/wIhwAlIGSgs0HMQT4Ntc072bhyp3okoqZM
S3gzvNaNd6sDwhGt2vGcPSi5sZgJ7bbtAWO0G/PjgKXyCZHYFrs0udadukS0M7XQKHIuJyBwACPa
J6mWuj/QE5UAySSk5U9lw9K3/ePCW69FCS3XK2wCCpI61X2aHf1dvQ8295VNpDPLlqIN5YjSxL0S
DWc4mu5z10GkoeplJvTipPFGqxiya67Z3k51w0wsqjVwcjrONXKgVCyIhavKfkzgh85+d123uzv0
g2Ar9HAPqpUj2F3L0ZZuilZfdlwNJJhBh9MeaKvfLZemryoOHWT4l8D1XnocQRz5j2A6oqY1l+M0
3NV58dT26aNiOi8MbkdzhwiS99AgXzuHze/F7l661QBaTR/Jen4nnIegt2691nj3oLgpAdYq+Lvh
K4rqY58R+bVr/mBArto1f8PB/xwa+uS9uf0Ca/aR+smpz3ude0gaK95XKMl0HS7d8XpIjuOjmxe3
EB4vrHkGk9zdVXN/x+a9qZBBtRzzOQMdZ17AnZ+nNzjDLUI+dASm1h5QKTIE8daGtZHlUZ7mAL4V
WfqZjy3Jn3GHVBaqccY1nc43Zh2f03cFviuJqiJ9zkxKlhsnJhASwt00wO19f31I0uCpctxf4xq+
1R3d7FS3EIr7YBz4Xnl7v26nsQ7/9gU+zVnRNY0y+8KbXKRWA1rDo8rUwOroVAXVc2Ruf3fEjnaV
7k3SRLlEGiJO1uTeKB7IwNR6sDiDDeMSktLE9ohWDFdayAWBr7YWxgWdb5g46joHcp0bA10Z3fCQ
rP9ahf3GE/wuVhNKaFe8DlZ4g5KBcw42tQSIKrBln60wPTKTAMCkdYlv1it/5WhwaCqKmApgRgrW
QYmMzNJTEsK70C2GnBLfi3OBOwbfjbegKALuM1JU+xmTD6n5MbSrI26lhA42glcsuwBGOLqONBuI
cZv8shUa5JDvJxUL3oz12f/PT/VW+FpTT+BIw9dTdoiEjjoDgvSJCKAmT+Y75Y8UQ3Efgv3klRFA
OEJ74wYp6yk7shIGm8NVVPLaWDeEA1wFVg+gBcktXENdhJvwDYp4JkXI8XmmiwYAk2CuAbnLX3og
Cr6iyn4MFBKNqgIQ7vdcVIZfwRVXrD0aSTjpOSkIBpoQ+NxwopvDphl+vB9rOSN6dilLVuDqcpk8
Q9hWdwBaAinO4TTGkY6Je3tDlxwuY8R6ip83UbZO6CGkpuIOMEeNDx5RxQaYjX+gQl2Skc/Y7AiR
jiaOEE/rL4c2+hvVAeolkEKOKO3n/F2dvtfDqcMYZvOd3pYgWFx8uP1SDIN/ifruk3Xn+nogvWoy
kib7geGtVYYQWGhn4CbrZb4UwYEFT6PbYctx78ub3IZehf6YT+vlsUXMmPomAgzSoiJBbSx4Dj9F
+GCRnjTtuieH32vh+YOUrHmm+DyqXYSQ1LLeWCHstjCJoX5m53R8u+Iaro+v1v/Cqp/ABpXyl+MX
V+GXjMJ2/PFGsBQ7gbekZEUZ6IxLlrd1uDf8Jv35MLshL7KsUHbQVVSQneDPkEe5cMGZLMJwBSA2
LB7+qU3fz6WQkidlO3QC1fOrfAdoC5nYyrsbSIoekQa/nRDPhWm8UsIAlHJ28R/bu09Jt0igT1Y0
3tJY9Ju4qSBumleXCIAFIUlyzFuiBpE15DAFNtQ6J2RxDirYqIrsHUghQ+U+aDHHgDlE/J2COqQ3
LNc+zG75ZvgML+WwcB8emW7WtUcZHNaMNh6oiYhX1O8qJacR+akDPNew3dPDYgePMCufZV0UN2bs
9hSzwEiY1wwdEpZTAbS8JB0H7H03PlVRfeoWlNgR+rIEmfDkTlVdGAaFyOr5HGSi+zjfet526vPo
UmkEA+juY9MBjWrCT5aVNrWbYnyn33Cvqvbohb+KKTyVgUVvleBsthJ1Poux9WATmCgc3RM3lweF
OhLZJ+RB/G/pTfd0TnSJr7YgPsp9ctMCaOgW4i/FJ7Er58bB0SAxAhveo7uxp3cwAPa88kjxlzl4
jVqQDwrwaVF89hn5rYtHZ3OrEOQtwaPyH1ZBQUGTVHdnFA6aTrU1zwTkB5+h8rz9dEeZial/LI0H
EObO7V3qoMZGIQn8Zk6PqQ/nwPUuiyS41B2wH5iHRMM7ESHNNBmkH2tUef4dSq7dxS8eXaHmiC5w
8Og5D03+woUqxwEsK67m6O9I0Q7FzYOHgYs9+6Gm+JtMxt0C0xbZOorC4d5LIx2LyaN65A+/6xmI
GGNWps0NUj+/9L0e9XQxPI17M4/3sKbpg6Z/k9IhL1SQWdgDKlFt4ExwSpU8eI79uvgI3PRdg8rH
yoSEfENv/W/bzieQtovGIVLbPm20JArP2fPODQtzwuFqyRg6C+vqvwyosdJe/YrZ7VZkIrqQedYI
6kKsmMzwmDbf3Plonez6XdijP25nW07Qzrvf2ciuGClWDZ1iInnesLV9DhS0EAVSqohszaUgFiIZ
bEVKe1BCMKQOG+X9Pem28FL2De3b14LYZct7yB26Iq9TvS4cbiNq0aQdAOCJ+2/77CUnq0EnQW4B
7sRxsk76QK/KCpg9H5SxmGZADueZbAdEytFJ0q6ebeV1BX1gg+GfQ5Agch7SSObyPvXf4369UbK0
EK56ofHvFMW3CtzD3XTdYmh9+y+NT1ka3pjl7hv1oD1xB6C8QU9Zuh/p7+DyIg12wIjOQsMzunsq
EytwWUEe0yQ6iSfCEPGbJvNudnRjTmCEKMUj9+VdOT60oLy9UMKjgo0KMTJMgjjbhWYwNJWWLAR5
f96NILT2F505e4BIHeMw3J3TuRiJfm3vWbrJ9kOG8PVmvW3O84SktwyEl7n/llCNl6GjwoicNI3D
MThj6L46WYpwDYM68pQY/j3maMA8RgAKciJlA+sNgjPU8UeIsXsdJew/EmVkNkpHwU1kqXYGKbD2
E5ZzjNR64o/OXn5+tt4tCiMJS6w0VRUo/n7EKAgMCVJ6Xe+zst+nES24LBn/+D9zg6nT06ygvUI+
2LACafFSyv4Fx+nM/y/c4Y7YcQM7nf/CxvC32rzVfKesb+paIlF4H8QlbAr5FyWZWmMijwRQOq+/
SR5xjA0DTNnnLaeVWIOmrzPiI5ABQ8BtcXNkJzPTyU2iVL6c73PdO+xqH/+rCmbtxyeLRJ6/6pdT
O6Eenr2YtAp0ZiSzmdQfOkfpMyn1SHMOlReKjrpzDnrGLgHiIomgobRTms2/iXXDN0cQAjrooHHJ
xA6agVGEyr8FaINU4HSSCTlGP5TFVA7vAhvvFsDvprsNzF+gjtgJVeE7ejOWAG1+HPtc7pua0MMi
c0WZInqtYxT7WG6F7PGGX9GqKhdXfpxNAV3j2S2f1LEo4kar4aCWyz/qvAlG5+//+4GLsuibW63i
aEdMFWBTsfYsKlgiKyYsQ4dlKm7oedy5gLP1gcxT5oGLkLP01u6wrT//2wum9TkDveGOVO3USVNX
ivt8tiZsI1lMk6PEVTnzOs4ee9yJhkuMLHc8bLbO0YHl3836RTt/Nww1HdOPXUPSzT/zS+1zMb88
gL+JXlPAGe6FfyAumgPvuq37Bx06fsPvw/SJV9nXTyE5m01ajtj2ZZ2fX6uf53vwcm6e9s+w/rZI
vRUaq4xM1ktISYCWgEiyJqwiggKkNWAQBkIQry1lgn5jfwNREFWfi41UadbncvfvRlkECACZcOtz
ifSKuIdyyeQLBfwq0kfq02YL5ql1hGF4JW6VGBNcmcAFqhcYaAw7lG3CxwnMFsSIBUCmbnLQFlN4
2Y75frbfuFEBRh1FW52izdJqjIsPfIaviT84aIoLOaoKFrk6PwhjCYW7+TtCQgnzbln3AeHuBrLi
prQ9pc87qDsx70h3ls7RlYJGar6z8h9eZOzaF4z1ecmA1GLwKRlTcAk9KA2j8Qc2qjC+J9K0xEqP
3JBcp448ZBy2eRP49wEzMIS5LgFTOvi4AuS4+davSiqDSvMyKnMW8PqQ9Dejd65RcSlxcliVDHqy
AnbzLoFno9cM6YEHowVjz4i7i5nF0P2Agq+YEvibEE4AabT/4g9eao9YIfQ/zFsJuq6txslk07CD
FwYmQKC6lBUurX/KieIpQRymb+ufGR7O1kMfjV3BDdNNc9mM8eUI+M+FWVd2Fbepqu9oF3St/+QE
0huzN7yfInf31vK4YgY4U+BcfJmMuU6kLDmI29TRPZ118h4cxZlCo9aO3us8o8mDmknBLgs/KZfH
FKFGKqI+sYyqoBxRJInhDPFfdwMG0c27Uxojf0Ar1DmMbs+YmONOkNnWy5yAWNC6QruScnsMzQZG
lh41W/J/+S/Bh/iJskA1cfwAuJXdH1wq+GXOvCq8Mck5Zte2HJjaZAfVh2ULpxvPeRt73kF+w0b2
heDNBYcCZNDW1W4SBMMr2EaAns47MOjkuqAfywUdLinvJrS2YvNFIskHe78t1EGp/Hbel/xf+8Cr
x4xE5Vfo74ReYmzQKwaO8q7P9Umh5kBC2voKPEacp4B4mXFzQFIIL8Ky2ARDfPjsrqCKnPcF56MF
zK789CWekMcgf2HP8ENpKbXRw8I7wfA7Y/VbQQL4kR6P/ExFdIgGpbehskaItCFFCirBOVMconHT
HqSzqDaPekrWbU0+jGZGYxFxESphcnsuQ1QRvTktyYcOFRtJvMqCE1GBNXGEEnBynQKqeWK75QNV
QkC+mqkbWUMW3+8V6ZgAG6ySCp4t2YZcOo6UkSfMAjvjRWZWPpAbNylHYvNpD+meztUsWs6EPSsR
q+fxVtASh0p1eE6HAe2TBlq0xi5imseQc8s3ijobzbjgx/zABmihWAaqXIqslClzCgHmt+qcO3T4
DH2RcnTTWwUK6//yLtn7uFo9D2Zb55PQUa7k/8e3/6t56+zMC1FtKeSFgLYjdFVa7Rd/fZB9nX1n
g6yeUmvDPFWUMDNEpPz6H9Bzvkdnkwp3EN1gr1V+VjqmTy0mOC8sA2Fg/B1WkOo2AQEzdxl48wKs
uRL/EZUVjFAYx1f5GX0D+0hVfZ1fRF0AGVsMujSFhz2Cp9dJ+6BESd7zv+joHHoS2bWUqIkS2DVn
Pgp7guPlqUKA6cbqnwvbefvCHStWwrTKMBUYlqqPz0V+Fhv7tZA5C4BPC+fIFVRu4GUVaXvEiHig
wNqFold5tnftj786JjJQvNPO593sVlu+UqkJ3l1RESGLvtrw3WscBhMzoDiL+LQ1DVSxEkASbkqM
jsHkhSfDMU7ekl2lyPBFUQURpkdUr3Ov/PReFA6+Aa9LdwB9duMXx1TkOn4wYPyK4UyRSQfSeNzm
6gkiyKOd10+2b5G/Gfc+1NHcDym7WMVL3CF7yX7fiuaisuBNQapuzO09qae/CVKT2WRT83L7385K
Ih9uMVMqjKfC6R67JYOLHx0j9K/PIVIPCS4DxGrG5qUc8Q0RBgIy+z2U7FcV5bX8Sbm7TYOIptT0
Ku/jv0Dj6KBC1O+79goEqdwPc/roJf5N1bWP69RdMwDhvm28+67vrkSRKvqIzHqJPyhhfsRJ/6IC
+VAtt/NIZyzfP/u7D9UihgJVqqh/84vwSxkIc7humXp1G4TrXSxFAJRTug4rELniKI87WjbH4VQP
5UPW2Xds9leEgJlDNcWc7R12LDS+MsS/LrLRfJ6iRLW+o98N18sAny1FIjHHlblmQuycAD8EY0wN
zM5vlBcOU/iF9yd7Lw8CXRxq/RXYmWoFQbFR7SusA+QlJuCgRsUcFuZN34oDEbXte07YkDgppGmS
4NRoj6EVkzVySEIvoCunrZ+ZAHC9s8Nb/KJYtDvPIDYBWQo6SFSx27iXIbvUdrbbCtZPOH4yCekV
mfaDMdPPxjrLDScpbYaTc0c/zdOZLNtSwdgc+1/ZvmQXwNxBEwEOWz+4JzOvTy7i6V0RMl+wOc1z
drv4450H8eOiRSYXCOSm2Pr30XIv2v5HDMqJ5PFcVoH80MMCGKUjJdTMypynHUW7yftUjEvvupjN
R5JX+pz/IB37vTrMOol3TFCsnilwf6DA+djE6JYW+K++tx/T2YPHWdwYVBLLZGEaQ2DdJHCAFdkM
GMwEbosH7pBtm0pxNMKgX4AfF9yr2qolwUXf+6ExMTsmW00nan06s35nYh7HRWSK8TeYH49VsGjk
3IKODATALtuGr94wSYLM/q0aymQPQvmhgqiTowVPHNnQktm3y9lGu/AeQ3f7domblFnm23J1dttE
cX7mH0AylGOolklw8jKQgIpgPzn/tEDYxdYMzCFaNPftM4ycA92np2UrIAVMH1OKGjZYrLkYl8Ia
cYZWGBzK5SWHz7Dab37/1GFE2SWyjeKgpF59xI/IBmPkFBSNxXCnGmhAX4MgFRHvEwen2RArUuIk
CRMuK7SeW0spae0oNOBZbZJ0Zvdc6GcB0Ky6F1Z8IGrG1opNJfyQlGyXTS+KzTBiRf4tx6i0zfU+
orQ59jCJZCutOn6q0/wX4UNQ5kqsh36+dCjAZNxMXH0N2oS7+ZWICgfOtbh/8WKoPhP/KeXm9vg0
rsXP2zvBKxh2BQcrdQXO4jqm/3IdRZ1J159kquFMJX3yhgnv4voay4ojgTCC0IKctJDjGmjKtIdv
hX4hw3pogUR8hy4i31HJiBwfe0Q17qFDNMUHE1vDZz0rVQt8CoCKEghcLDkGyQO/5V5542v11Zl3
GvoEjsBqSU3Dm6hqGutVR90tkMg+ayp/JzIMKoPjSbkKT59y4BaiAvnDSPE1C0p0dH5JzUuREmaW
H/BBu4oWSButhSi6McfwQUiSG6I7wJRSqhV8Qzu/0edvIHkjiJ2Tx+uTlRLr6DyBp/5t5fPJoVBf
5tCsx+dJKpzWfQZdtaLezFvI8f0CxfCVXNUmMMLTEaIhz6iIhLCwOE3h8pcuwwuTfx3S+oX9CIS6
aveOFZMNizs3QMyF4pdL/XRHb1YFqKZ6tXHkjfrIuiqv1g2C2M8oNKm7h9tRfkl5HeWCDusoJlaB
aBNtRU9LWd6M5rfVBhcx8siC6FugBtonPwZK3uwMoUgKA6MkgVVCG3P0oADRkdJXQdEF+N5/z6tf
ApJUmFZtxQJqwJbALomDN5KmgrfJU7MTS+9HGwpiH/uvaV5gH5ke/HbiPFIR7RitDjjiOXrpUTlC
V9uKQFS+FNKCynSQ8IiOnCa57ZY/qqmQDFyLnipvyqdVv+KuuKS8SsD+XulgJdrogvzE8vOtAp8E
oeoobjBDXDBoXi1Bmapk3CbYwegTL2HgddZtnofdR67SpO//O1IBkY5cNyznLkXdDVh6BM6fCW3J
jKl7wemFFw3OPe6eUn9EvvVfLsFcpawyGY3zDWnh4OXNQQUcqSTxjwNtcBt6tSbUNigv1aMNUBai
VEkiolwCnKknimvoH1Z6D64tq0bixl0V9tmcKINFk0regq0jIkERRQdF9SQRZl0fYv8dVD/A65GO
844izBmtYmCfqqLwnjiL/dDcg8moji8sHHX2W9umXyiFmUWtm18N1g+Jt1JdCLO6F1J0bX3g1t2K
YiGQP3+NisZl5m5XghgYlXDhIwsGVCsbNJDAZuxB1RUcigK8Ld6Z3r+oObp9GXo2NXdEeyAH/GZn
vrWgFhwAqB6KonSg2et6kWfiFepD7fmUqmjIBSvwS7+DnNm86JRis1pnfiHs54ZZDdiv5HXCO1A8
Eb4mko3vBDfM5U5QlxE/WpvIjOjuMC+9dTtTo9PnGuGyarlLJuQ6YSD0OPUO0iERs71Y1zPGzgxy
6hXQG1a0y7Lyv6dTNWN2Ifp7n9z2DDG4cf/ZeuuKN8hjZhxkfnCbvJmePdUVM2gpx3bYmx7qGsZ8
r7KSBS1jLKdLRWpuUv4xi2bf76yTcJ6Bvm6m6ARn+lIEfYRmjfjNRVOyYzoFqr2QwpaXMkQapfTh
3dBpNPv5aaRmu3Xdqy6tlZ3D8WFogQXHZLhtLfN35wePsU3vxoAk1Ii2kkodIfDrXFBzGn3zp3Ph
ifbgKKqR9YhsLeuPmbcMAO2q9Krc3L+rk6/7ua7vU3h6Qze/xIFJpuCgKem3lHvtGO33rmceTFpx
vTxmhmpPDdlGIrZjrlX1GDbrr6qkOO748iiE204VIOo0nQTi1PWE8lDP2dk9j32MzhiKakxMhTh+
b/vjhyDfJgqBOeI2OsawpS0bgDWad7+33AF+hBuKnuj6G+mU59Hffhyjfqs3D21Q07iWBZ4YoyDE
Bz7P1S6ik7Cyshh4MkEaDnn60Kvv7AYh+DZ6nLzix3LsuxxhkGLd9vOu/4v6B+opWw4BC8PE2XeO
U8pA7xHpFAZT/26cnMAzc+nBsMuLkgnnsMaUQQovMX2U7Yfn3bQeERVivqgy3Qa+ROK/2O23655K
rBFqmnX9F6s9UaHmhzDtM4NIGKA5PgbVLQZO3hDc4iqmmNMRV4h3REuVLCE2S8UOEflkFGVAIti5
mGdTtUYBv/3cnCqjoHhMdXl9RhiEoQE+bvg7glNAOr6ycXQBrJZuQzm04EQq3WxvHWvFSEJqG5qH
NyP8Pw6ysCnGSaO1qfKjgGcGaZLEYIXgY2o9ZIu5EW5yJsOrU/vmHCHlfxTViQ7MyWa9ePCz7fWv
9Na4DeyjSDYrqnmCz5vKO0NweY1K1K5jVnx90gniVC5J+1uWqzmFMmkxdNcMZvL0ktEWguubQSMc
G2Wo7Rpem2IJ5kYQ+fxeDE4gGApsua78gE/yyr208N8xa9zMyudU41BqbUAZSxnzEaoMQ3ihJdmM
8Yaogk5MKlmo5f3In4+/KPZH6KbpNXrNjfxuv+Q3wul0sbCn3WXZ42CQUAOQ40lVqWCFMG8rLE0n
hafD3Df4hfxy1zuQD3/xlIIpxHZP7ISmSXhLU3oLift+F8Gd2QlVidqFwcuN9e7YNJ9imehUBDLr
npjt8EACT1ChtgBudMFvF+NwlBnma5kydBgCokjgXa+hW7mlKGmjwzL5DCDFIdi0sq1+dU1wyu6Z
4WHpW12wqtVq6Lzpr1B9u+mItKM+/xgw3AsCZwzIPNjdT+HCdR3i4d945Gu1FfAUCosV+3igEigR
oU00ZbbkGhgr41zqShjYLIkZ000rMPI91MBu1X/OLfB2QK7SJmsOLH8WomNTwqojW4rhcjsMoyMM
iNQXlcE9coEeAvIXI0ZXPPJTVIS9gjkV4XVJlg6PB52E3DgNMLRposJGU69RVacKhmtROMhU9j3g
KqlNynzKxt79DKQfasvUg6hTdIqHaz/wTuIVZC31B8N4VY7gkKOq6rk0zV7hCyGdyi4CAcnyuZ+j
iBmyTIgcXerLzDT67Y7VT70V8MwrWpjHP+7g02uSHHYmTec1k4HA9QgsWnKGqAhO4ie03heeDC+k
O1FBySf0ZvrgJWANS2QMKAPRtMI0Tci8/Tx/OisSJX1xnSgzxdwxLO2YDiwhDxruAHMCI0cUGBwB
UnG50nvcOQ/b8jGjIqPoziGNX6DEceZNhg0yNvkCDPigEhKy5hfKJApvPahKrhRFCBx2hLpYDZGI
Q0arFMJTd0bX6qwRKPJgKvum1zn8WxZIEYVyHrTYjKNAPiqZbHGVodzC/UsxR9/DplYdn7FflxFJ
TUho5kH9GGHMgHC7hKT84P/JxmAPayD8bBpPXkJ3AuUaUhbhgpL9EBGqy/GNhDyJX73mZQO9vM2u
fTzVHG634QT1Du5eWXlPpt//4qeuGroDLCdgIj/Yu/kfO3JoHfgmP77I/J+e/RGGWIosyW4iBOwZ
a0xaltFRA6b2pKo+QpcLueBAlrEyMrcrqR+nt7ws2QoIkqSrTxY6TzlcSIzMOQQTc5XTvWbP3ORl
Tgu3kQQw6GnxgRoLHQNzegbR10cWt64/nWX5pUpjDlbMth2Lc2lnoqHWR30cJPg+i4xD79JjCBDH
U80gODOjSF1g0mDDTlBIUEeTTrbsAjI3tEdmwmEzNGFIQOLq1V5+VMcEzvEdqrILxGLiPpuBPpz6
wlWKBarnItuXM5eEdjNintvVr+9n6u/ehN4c6dl/hw8ivtRrUws1dHe+melVs9BlGn5UYC+GR/7N
JnyreiZCtikUKr+XG+SFsoWa7skN0CbUOoiTllIknaYJsUdI/eiuNjceEIiRtCnLDyL2H2dPnSFu
ECBF6V1XbOaMXBTrXCaNCmYNJ1IwKt9CTzsqVO/Sm6tQ1cfepzTjtwwVEu9I4Gq8fePpQYDkUv0x
Pg7Mb4SEYJM25SFPDpQAQ0Br0e8k+HrF+PYvUZpVo8o5OWjJpuk/2YB6Vnwmuag0ldXFUclCVSaP
Ik4Ra1J5oI4AsNwBeWJbW4btMZH8j79dzUnxQcBfaWwBbHW6RV4sqhlqJpKRKpz43ihOKfUKURKZ
FXJooZeMLvnZsheKw0bgaTsmaSWo+SjNFHgmb6hnwH0RXLCmVU2jCQcV60YNyGUUXxzd8vtRPdLe
h/bQ2eqVFfAeYt8fFgstDxzRpZP5792A1hCi6TBgVB+eOA4+RVzGRfN+zSs+o2StIREEA9pxFaPZ
HXnNbp7feR1ueIEsRecAmqPypHJ0hPHZeFoq64NZZ5cmwGIiOIJ+TP9F/mCiVizPY5nwHjVisX6E
UESh+0vuCexlV5wknCPesgtpvRz/wqWZ8YC9hWT3SBDvujd0nt9BjHpaekZw5DRwMAA1c7zbyP7O
1z+SOBTRW07CRjSt9yvzMFs7rN1zF7vvvVeTaADys8fsDs6vLJjglXUAfhkkik2LgwvHaG1WgaHo
GvoYQn2Ew8ybZVdCan5QoLFUu0dqY8OC9KD3XoGuVGtCSgBCgNFnSYZlPeiQiB0n6YjWTYDapLnC
gSe0i6r+htd/hT7HS0aYxzfIAIjOyfvRuhpIaQaMrfDpO/br9pbXLZ6hbnSmw7DchseAjlYHL4Ul
O9m98dFN03eaBre6ikfi0UIr1jby1t11SfihbaGHHGb7ZAxMqUKvVB6s6hfk11A4xWZrCavKe+6H
7WEjiZGSSmzad7BuHnSdYen3+r0Mg+y/gC45PkCxZJ4eo8V9wWWDJxhn8caAULKnbAXlSZ0ein6p
UyznSfJah60aHhpgyBbFgHS+Q00bLIdgxEYlFE8jfeeRbkB5/ZhZ7RJyRHe5xlux49OOCMQim5gg
kllZ9DWm5u3GwC/ClaI0boCR6Y2yzlzBJaSABtfRZ+vHVvnebjTCNuqYzAmeZd/1XmNUURxOlIGY
W5ont0oxs2z+1+vr/UTJX4LVG7vW+9SWIMcgOVInq4Awwq4bn1W3jfgxpTjiogmUjIxmp10jZoK8
YowOBeaxcd9cZookwKeTi5ZNH/vnmqC6rdiZl3LJIgHYxvRo0x4xOouiXQWPJEYUfgIaIXo4fDtE
2kcmYPWINDgXjfW3tFtAJYBNmrRPGxkj1bzx0oO1AN4xMO2YGOSb2HZQKmy4t6KKUk8bISEExvrQ
8rRqyg8myojusQ0LppDCOqd+4HDcJno7Wis4ia8EBqMaLSR5ECEIWHXByBO23WKad+gk/p6M7dHC
doi2ME1ZfAp38T8EBwL9BAm1hnOdNwnDDIe4v6a0+1ftXaI98l4NqNr0CcP98d+dmrwpLXLj0i0d
egDgllB/3KvuBlqkUpkb/o4NrAQWQhQrwY9wRz93VfI7KauncdVERvpjOIVVudujIg3egIvkoZmA
cFFOzrMgA6IdZ46+V/wv05bm25HjOI4UqIO/SYO9opMa765zrVDBXdv7YNrObAZtTlUOS3ItLBda
kVfyXNrrEApyuqcLO3qlK+YkZNGwbJQXmdGFmpRdl6BZtC6OBkLY9blQkgNZqONzwk7K8yk2Xhg/
s0Ml1iZRSZAsWJzoIe16OqFAj+c7makg7a7qYj0N/gA5rb7vmXsd1OZPOVt0/lKjEGdX12xQfsgz
qNQwR4gfVFd2KJ/oTwTbe+S757t378yEGV+QYcilHYw4CcK5RwkchKc9mf4sDhCabh+eD/THpYsa
NTaIccp6IcehaELERejI5tWKn00RSXZjhp8LLrDBgwf2dBeTRarcq0zWM7G9eAKELAV4tTTb4KLo
20nGUxdYtz5eRNt057pPMn3MUHko3FoNyAZydzb6zvoqCXrivQIUwr0Uhm1BzU016AaWAa5TRlpo
nQ/EB7jC/F0ah0gm8oiRdTD8s4GaF1cg+WTD+Zl5mIqKhnqb+hFtYf14oylDThTuAdTloMc8vBcG
radPOOtL1ULyex8jlCPr5Hou1je76AFUijtr3t2fmx1ohu8i8xkVLoCbxjqUTfLg2tZTH3avXh08
D7X1kI0rBsfIdugFxB92YNPihrmy0d3It/5U+CWBP6ZzyZoj6FKG5J4xH40ufa8YPXXFdA+07SP3
eReV901tf2cFfS7k1kDQXUxA5BThbe5W5Z+MILe0d4cxKqGMrsvRTNpfq4dY/UUaVFDEk+CDM21c
cHd/Z2/5jlciPWQXIH2ayLeOVbM7rXkzHpDZ2pc20zVjHsxI8jdncH77uf3m0rfLsMaRXe34114S
Zuhvb+F+QU3kuIucAAzaYCSuiQa6VZ4HJFU54QADCJGB71piYt/obEqtvMSqQyyppeCbs+zo6vXr
5c4wTFo72DxNTQjMVFQA45LgHs7sPYXaDLabd+cEE4lIPBNYLWi2ISH82Nr47nGxwYABD9K8fhlQ
50V7zrzOrPHWaOzku3IYMu4NIxUcAFISjP51qyAFNV3EBNW++ezCArmgIotO4IAs+m6c742h+l0Q
zlpVWu2tbXpoduV9Nw+/xro4Zcv6l0z+Z40yZj/CHzhu4H4h/cdB6YFlFe3zgvrWhWt4Lbsxh6GB
tlg2u9ZDkNvLl4mUGaMc3GeLINEzyzfKctIgIDZlS93U/loedn4JmcPsDnO1fHsEbPlusi69pECN
t4m+lo3odzBJBZy5RrrLjZijixobNuD3uGNysnpIDcIuuimTgvDDfa/dgUM6GyfEhzUDnZpH64//
j7IzaW6bydb0X6modSM6MSSGG317IZGiKFKiRsvSBiF5wDzP+PX9HN1elOUKO2rxfQ7bokEAmSfP
8A5PDEBicjXzhwpBeEWISEDZe8L++NQXKj1qt7jDdTk/aQcyUhfzejo7tlDC1dTF3nCtJFnVKMTp
WNmiFvZlnfpjE4De7qJN0WrUQFHrJ951HGX1t07NUCFAnie5TUlWtJdGDwqbLeb7LpCYrHi2eatM
1fIfTVO/ruV6tMzwHbw7TMgODa1hukO49gXB3+3YV6AK1vu0iGg0IgjYFcXOWOxnjRtu6biv2AQ9
2jXrvZ7s8Kib+qanO9K42bGCOqNHpwWpp/Nt4duoknvJeWEOL1FOgWhK3140Zp2qeR+bmclAMD+Y
ZQYqGF+vyZ+fkXd2cE9wvugKD1WkYzAiimGfqQMy0wj4dCvAggFsfp7fxVnl7kN7dJ6yMdivVXjM
GHAMHOzVhKmDnSfWPpCOUuSN9rbq+gJUdw/Ood2oLqj2TYvmzGBN+xb7SsSZkGoMulcfzJiRkgkV
VUSFLP1adyj2swmPLnLwG52kqFt7e9Mo+NaGm+A+YqRf5HRKEpn5Z2+TDq4z5d63gXerWUwgYB9N
HHVaANtGCNjJHLPLtJ/fM1OQmkwfcYg9T7HZLkMPJ4z21uWlRzOIHc+mxUlKGYNNR84KmI2jHiLK
BjTswhO5wf0MbsAIYSzKjy0dXSsH+mYaUBpoPNDN0vDPZsSutrOPv980A9IwC06FPIsAZJnkUXY4
goIgswRqwa6hDcQAF9jz6jZgn/HQgBgwYtuImO6xxMn+sPYV/XD5KMgBZmuOY52X4Ns7vA+l6+L1
4FrwSyqG+NnE1q5tmOXSGdrh8XWu+XZF5YMXsd0XZ8yDF29y0L1bY6ReFv2UVNEutW10BtZ42Sx2
lL1iQnjg5KfflaoVA7mFtrxbsp7dDEPJOoSNx2CgQtZxIX4jjWbethrcY9zchgtRM7Ou/HS90QVV
RGvjYJu4fnrTr8u1qjW63im4KN+crfMqsBbAfMXJ7dbTkqjm3HI6j5IyfjJBSdrxsACzMWgbg54N
khhM/shuLGK+UmlSp9RlOYHSQiKqm1YDCIAT3aRTfz95FpyD/Ni4+XZYaTkgyXrAsP3aGCJqIOSb
NyoEjop+DoX4pqmxuQ0nd7hi5AH9oMCQzDPdauNVKd+jpqHeLDi6awPVRddDrjgCnaUC4KC83p6G
jGWE2JbEDLPNfK8Ksq3W+2lyytMKxrSIKYfTxTAIqhs6I2OTweyIQUzncEc9nNeNvamCS3mnIAad
gdkBHShyZdKFgS5lzbTEJ3rQDImwoVmZE+dudxcE2SFlECadOMqwM+n3qBEgOY0zzlnYmMOuntbr
MgXCMit0tXBbmmYc3mOyiobWoaynpLYuorB/zgrndSa7lDZrLwOwtHY2FGaXhiIrjuvbOh+Qmmnh
CC503FlaIeiHleuZ4YcKicXSk/aLiX6raaNGVZ6UGV1W7Xgy50yMGD7EJ5UVww1MP4pEemWXWZSg
I/OtEdNp44uMPCLEAA2kenhUUt4NhX4RwFhPvTyTGFNTy5P1QkYqrXU5lAYCvvmFzW6V+aTENgvy
Ch0Nx0rAfLJiIu08zTQBOwrYwsTAl/eXI8uUGxl+ERPZoc/AZUDYPz5lDGBGfB3rPjiPMvdRi/95
VQyYFzS3ggvISPRlskoB86UyZ8Dg1ZdG00SinSIl/BzBHKVR65GiyYPOuFCD+U7jFfsh7D/g2hb8
ENI3zNtx7h2uE3t5INGUNufcoIys+WhkN1cmkqAFLVt50i7NSXqKGcmJFcZ7WYudQKk4aTzGEdyF
UbSblUnMsAZbWW4JvXp/hZ85J9somS/dst7l8XybE3V0NCC7Wu8RQheVEp9Zks69TWk2z9nSAGnt
QcOvfbTtHIDjPqc4FDbVHD94AX21TShW55oTuox3Fl25MwmfH20ccueoiPfMR4YeCQCjPg55irAu
tWXsXeBT/F2nFYcXILIOkbOOsngCDNZBYSRh+tCC4Dvl0LRMrtOSEsQUtOTY0tGtxvUgbDJRhZb1
0M/7YLQPMiUo38wJDVzBftQ0ngWrWjguQ3mWzpTQBSEITxXLOKMNbW2tOTtHjhrH3uBBuFsOumE5
unqJ7m+KKt1ntHRaPx5lgi09B8vzNuCYaBFfxyS8Q5HedZgJ5xmDS0J5Pau7sAByka1vpi3ssGkr
U1a5bz3Y28REchwp5xQhVSvPUeOOjvL5pCatdcob3kFBet+N/XXMFmDMudPu1xQSSQjw0miHi5z5
xkAV7DK9q5roK9L4F7k3H8pk+C4Te55QsAQaTx4CjopBs4C2Akx9mQz4voHJzlB1cdfqB5M9ppdU
G7lLu4JSd3BQUAwAbzCUmEhyhFJY8Ro9fE+lrS32ndK4ljWGFli0QRcGoICVHulCZHa3byWxhsRs
vDp0bDS3Amwr9/zbvqEnatZqYRBDutZ61fc079+l+w3q9iHIccsmvtFC2dtV9pW87Ma24guSvX1l
GVCWgPUbRoZoJY8xBujiK6n5+S7YCkp+cEdq/pU5R+/Ep4oCe8wcVFe9j9nn6uFnjnUE6hxudVhU
8KObY9yGshbN2/i2m6pXUUEK4/Xr/yAcIFKuyUXD4okr87VVQJSa8lZ+ZX2VNOUpl8+sRh9lOoOu
xV1EWZDMlkDF5TZAgjHroHq8SpZyJzGmrALWmyMTwKoRFRg2k7THBRWDiuw9Y/LLEY0SgUcIJqe3
FQGMH5LkImxSWdjICe6NODkJUGbizk2HgObQ1xltc6M1zQVv2YUYCrkFRsfGc9W0lxEhq6bjEXsz
YwH88CKa0LxJk0WsXPuJCR6oju580dllsSLI2dsWvaNp+OCwxM73zEyeYn+8AoR+pZM7s02+B9Ni
nHk+Ipye9wIs3iVGSa9Aglbm6S8JHaSSs1dQsDIv8KT5TzcJ6FRTq3Ob0+EDOjJ++wgnDlgDZ971
KEYze3pv/BL2bnJrGcOXAE0f5LnPGg4c1tTQ93T67mR0RRBKphR3IvfgpskT9bGEQB4/u1+iRAX/
VrgiQsPLR3+zBqBww4ZI957Ri2wE39WfBOLNvCkAfmEW68EFi6XUk2wVTVVlDe1VYKiNstWpb/Kb
MCn2ixd+4B3DjmwUN11m5ga2U/gYVf4id+gZhEHrJc6dn0tnnOwOi7L8m6hMyLcfY9HSLHb08WUE
jQrDNf5UGMRlG3uwCN8X49jhlAupCRPX1Wb6URpn4tcXN49ICL7505htZNDmtsW1hJQkih7mrL9p
aV5LaAwJbu1qv/chKtwqOep5fmGs8IEi49tBTELUncZ4+SDhQen5ws6j64QEwV8g9pn1B+gH4ipt
cYEMcvQKoo/nTaV33pseU/DKeHZ7bCNqcgQEU2hFSr+u4ZGXCX7iab/zlXFXufRz6UDUgQuwtCvQ
YcCUNUSHWbCBi/1jAvQphJNYhReGwsAT1T03bjZeUSzA2fNzJ0FuiTpqrT7msbwwvsZaJFtw3F8y
yQtmPOBHY5vG816U7AJfbwRwJyEfqQSIXRl7FYIlgxvV4YiCUmw6mCeoxAtvAsrVZEZHvHTkabPD
EmN8c+MXCQbKSHdmh/ivF3gk1n7zoJNhBwwHopN3bff2/ehE+Vk1Ig2sh/uxG7/LGh8q+2yJwwvN
NDFwUQNu81NTxagnmy8uLV1KF+DU82nW9dWaQcbXKdVYmDwPfXVfG/6lDFSlpVTNdMLsEqxKoyHL
tXuVBMRmnuRMf8SaD3Zr7uw52qzTlRwxLcFKmmukjrRKgTci6uCvL+waC/irrHl5xN6Qn4dpSnB/
9pDn4gF/CACG6jb2Xnyvv9EdBHPMS1yUk+w6umMp4x193UEeldNIwuPcYnFZxleDpxm+euWPrBiR
PGbNMrSVS8/hx8aOy/FSDu8li09EDml02Ea5izARGyFhdOJCCGqznx4BNX1Ng+LWmq67CMEa4x0I
yWXWOByGX8rM+bkqMnieouqhpOQwXOVudZwjz2CjIogSM1n3UXLY2fDfsHZ96Bz3a8deBAjAtJ/X
L95Fsu5k/um6KaN5qbkz2CYKpit3G2n7MNk4jvTTTJ4uynMFLIi1fopNa+f58bFNum2SVvdR324j
LI8BNh+z3P+QyrCLmEKoMvdMhW3f3w4K/o69s7BW6KIEaG52UMGd7ZqHSYH3Sa1zp0jfnUU0RkOM
gPKvatZio0ffU4ziMUgyJrqdquI5oHcLbE/AvbiBKjaR62cPxIoERLuIJKvaBFZNSeDkB3MezrMI
8s9E6aTVd4cAFNE16lysBZIQg9TZ9O9QV3/h5a8FcAV3umXGPGuoUW7W3C0dUnFEP8Mku1D+DSsg
CqsLeW1y2hXYIk4Q3WHrpd/xqEACtuL7rLtO4UBNWyjpUsxwDPyh20cZivOm3Ck6xkuq7gvb22Kx
ARTRRjRt8g5+ir5C5tb9nZcCuepnC32rfGBxpeu1HQ2P+QIAvi6K996AF1Kj1+Gk92ObvTTldFg9
eoWZClMPccr8pzOOz+Zi3qe9fQTO9Iwy1lM5MLqLDRcN85HVqUPkYiU/jWi5Mr6BFcdQvn0kzNPf
Z+12LhpzKWVx6foPw4hkyYqnIFrf4YWbDd0Oh8yjlTTroXfDN+DT911mXVPCyqdDaKxtfqsm1n2O
CHzQRrdj3Xw1+wBnrSj9IVddehGkCUJM7tcnd/Dv596HnJQ/B4vXXGR18Nat6Af4wXMdD6cyDgC1
zBaIAjvDU7Kt3m3aWikJ0IwmkvyDRV990W1DCZzqZ7crfxRxy+mtOlRw6+ZuXKZvbpEy4zIrmhgG
FPsMTMLUJF8Lr0YFbZWuFng/yVTmVt9P2fjFVpCsKtwE4HYvL53XX8KIw7GgdANAJi7rNIgccE75
Q+R4+1YNu9AgGw6z1xzdYIkhK17CZdLuVDtdTzU5wDxCZ85+jKWFvEFwj1r7Pm5mZjf5fKh7/2Gq
krfUwG5o6sJd0vl3XjtejhFFet5Fl23PqFRSfXg53HWOuJjhv3qmcWvaLgdy8lDOSUo/3uIwLavb
CjH/kMA5BfrNw+9mI59Navd56NJ3XH3ukDu/U/nEYcZfGD6II0H6VMkOAxMAlVgVjAsQkHVBzqit
sTYBFZZU7sEAJ/yh8LD03l619TO6goin1dMx7n4m6avdpEjWv3BUea1w6q1bE6hyPujLzGEyBDCa
9FgeuSIeiXBJJR0aYSJ0NFkxgWTyJj/VDoBZIlIJfiTy5ouJA9ZunL3YUHoIWEh2PqRS/atNXL59
0ONAcdQWrXi1MEJc7evYSjcy+ZTjjM1udtQx7YgfJ7gBZmtU253qzzvd72ekBuTmDc8+LwX+Dwla
sqyEfwHYrWTLFrdhBcBI5GjlbIoRJYmJCSRUToqpRAz7jE9SvXycRMXKoYxZOEfiBP/Shxyq7B8M
b2ycsySnZTha0bHsQDMka3QlQ5bV8DY2R5mKGLuC8k35Rg6/T4JbTU32UdodFiqErkMwDL7ASKot
OFJNRyZoGaawDSU+CWnXAkEmFXFcB1sYrIxmsuOExJdFmpXDwpwoLckaQY4yY1sPWLjd52P0ILVV
oOONHHhpQ47czsesgd40kJ72lNOLB7ODmFuV/ssY8CLTabxFn/1e079xG9xeTA8MYzM+VBkyQPK4
5NkE6IQAgpetQDYWDt5t4jSIrwN9a2haFfb0JPMuStLFz28iRmA4oP/4gPP5y1GP8TdJxkhupdLo
SGonVV6Iogko1zeOsZPTm68F9CYEVBA2LyniM6Oly4yiZmpudYwjClIHMHQEwT6HcEPo26SJcz+Q
0iScKQKzXRJjoy1U/+kwgslx8x+Yc5z3VK8psZHp6qWGHiMGX2h9Sfbw8QXJC0Nv/Il6x7V8I4tg
5gczqTKipHwsG9adTwEpf7e0ITg5eNn83pm/y/nrpek9EKutVOXy8gyCwtq/8LYbaEuyc/px3HXa
2zrudTfSLOPuR3QfI8gREQQwcgsnG44AqMaAmRdCL8l7CGZLPiYwFttozicHlkV6HVqaaRP+Hu5b
1cEiZN6eAzykeDl2dNa8cMCWcKc99dSu833LhaAo7LiAYcPR69Bi9npsxjCVIXlfIQzx264xLyub
TDBkHrR4t+gIZP3tGM7wBUZ4FgB3bBRWPBcIrqbZwMw3UPe40Z8z8RLcijyLNctOhkmjc43u3Zm5
RfKOE8smt4DODGB7EtNiig7ctJ3Oaho5aNUMRCj7nNrCNJcfszdD90qUd7Pmsk5YJH2QbyeVqf1U
eYjlqewk5cLKl3ft7qLldvsuuA6jFKtJ+ziXok5BsmU8QiKEfEpmkn9IdDkYNTE+7xf12IU5fJX+
wFmGVUNv7WJpm1AKx1R+5CN942wnjwjV2yUlXwv5ri3Ci7W3jqTb5CWVfZV2qNDIU1FufZPyuSlP
LkY2Fx5gQJi+Ddwk/gIgsbeC13HG9Hzp64Ob13drFLyW/WkUDkWsv2iwP2dBgtd7SpQR7ETaYqDD
vuwS7ycWSMciWNCosB5Gs3+tLf2lqFYxKG7t/sqx52PkGnCS9TURWSX+ndE7R4nCjgF8ORif4qA5
gf+6TLDcEiyqk45XxoLTdK0PvdfuWgeXtLFUJvyg7JF6bBvH8aVfrYeYQ7Ywg1NDXMfIyfooqV9B
1NTsGtz5QP1YcPdmH5l0VgyhUJItof/W5LwjbUziMzP8gtZQUz0n7khvsD5aUfPs0+tZ5+S5DDiF
67V/8FObHjolzkRKLtW+Xy9foF4zcmGMbnwZTJcRFW4I3fyjc2eEpO6w5EReAZrbWnwZ5nln2xX8
9GsaPzT6Jz1dZkZWXbgopk0Tuo463DQ9Xj4dbg+Wu02zCOMUa2tb/eVaOoBPuJUi18z3HVx5qvii
7pIfrR5/SM/G1h3KSeYjFfwMKIJXPfqoCup+Z7XSgS1pydDM5/DFQFGxZw1vH2qrfDR8aOgF5pV0
VUGwWOqxBlmGhBXCQxi4JGpfK2fvDvqlzX0SRxoG5fius3HE4QVpwMY/SvjX4/hgdKjntE5xB5B/
k0r/qMeMJjJPnY7uHKJD66RXzRqdZ5Y++Oa0j6z+UACam5kXzNXwHIXzpUQxD0cEE62ZtcDfwike
MUK7Ro+fpQ5spY7819Do3ypSHeDoxVVFg+sMS66H0qAJPY/OvidqjYP5UMIKjGN1I+FIBCh8wfqa
47ERGZ96vG1S+2ppknlnpVG8aaK83Q1h2F2ksAEQyjzkaZOCRcu3efrBV7ghiFEmB/0XJ4JW0COS
D+uAMSGkoPQngBWQo4NJL9k8qtzFEQyuogfIdQnuI1c9xwsmUEmHKciQrcg9MCkl0+hJjSXCFFlw
Sd157VRBfxaTO5R5xU+q9DKm49LQ8JPXmrZKwwOOLgp63N7iAlttAASNiQLa011XZXQ79TRSsbQ4
tB5anx0JjllXV/DEN3FjHCwTqDQfBNIbf8Os45jnDGvm/LK3l+uiGw99bN0yJH63pngXZcwJoxnh
A56sBJ+Q47VAS9YKrC1+o3Ce5+QSm81Napd0Bkqg5yOyrGlvXbqZuZtpxVh2eA03Weii/rG14p0E
IhOAe7Mah6hCGKtbLvvIRxPQPOYYLw5Vcz1aI7rJCUaZXbe3SGVgwaCbFRroZ/sZBXv+WCACelYg
y2lj2G2b8HfG1UMDJM7z83UsOsYTzJiiEmxZlFMrwXsKLiGNf4GCQIN9HH/i+4GDVGncu01ybFDh
6MsW0G5Tw4md/JzBzfiAjCU1boI1rXLqQ2PDco+G4ltaLV/RJybRW7PxsqpQ34MljHx2Ebab3ma5
eKZNRyZocNsIXtugeEqSkP/yM8qXhQFygBR2ulBVIOQ1Q/0ykHA7a6P5HotXdxv5456ZdIwIlX2a
2hym3vC4rnW0LUsQTums8abs2p9EQv980B11Y2PhvgVHkrG5KMaWBarI+YA0LpXqzkqm77i+4wYc
o+c0LAhVriMd0Di5qY3xUhpX0XqQmh2JaloYFfUHY3v6NJuAcTJ/L508zOJeR6e7G7z4LeFtzcZ0
I7+OoX4zOri88de4zgs5ouLysHTD11GvR1EZH5oYBgskKR5nQRXSs6xJra+isQZN3N3WA8B9mt1c
SDgv+dTdNP20zSMiez8bFy6mVBFeitDFbA5ZUDp0EkaXnrhXXOAweU7uIB1rUiUoieIoTsZtcGKu
+DAjdpCtOwn7tFMA65Au0+V3SQeEZyEA6qmJrqS7QYfNBvsnw6mxcM/Fw5jGDt0TujysIVITevV4
7MjsD8NBacTIkQC0fVOCxp6R8DTeZ+l4MV3G7Q5d/L0U5oz3irK7TJCgw8wHRZb+vPGxVqDvzL0M
A8S8e4H28pvVKPZVkV1+nFJ0wDVPpWXGWwtZgtaBD8gJTxvkGqk702tOcv7PmXTekdct/OEA0kv+
YciOPAe+IfxCNwF8rR5HBpEjR400dUlEqctbnmjD6l6caMcJauu9F7/UWEuaaUPr841/IZ8wmcEb
jB4NnCcE+8TPztN3FaAL+SEkxqhDDfyA5pG6HEE8/kTBzHhVUJ34c2ZlJhWWbHOgSqI/5Bj9R+rE
S2MYUhMopD8goc5AHvmMz8C83cmiAwNKpCVK7LoRsN+ciXxU4d4PJNZRV741vOaEJFq16VbKL5kG
NLDorU4EsrjzD7RZGR3FwoR/UMq4Xk1fnRZAGjveYwLf9sC+Mx7oqcqafewwj7wAACVvBpo1vA1T
kZCs9WZOKBvfoKxBl0ELGq0uwYLBT+ywOYSjIeWWLEBuYSAPpg8lJRoPqMh/GmG8QXsSq3Jk8sMS
zPMT3Z28fZWQH/XIp8dXfGP8FrQ69GCuyculdJVJUEHiomJOCGik4zed1Bf9+MhTlnJM1hwtAIDa
Qipm3TbAkYRRKm1C0ja2gGm8IiF65mELCvJA8jf597mMzGuTO6lL0HGVaZL1IuOFlKotpvNtVK+K
aSj5PqwKybxJxPlW3He8DsDKcrKCrzxTaQcWaAVUXJlD2/DpYi8eyZBzrUrrIFOJgAPYHsxvSxdu
eR5TBuLHKTadqAQhT80ykm+RJdcZgjkmZn+y01kafnL5UbMjXIL9Q51057mDIhiEsundUk8wHYrB
RvPX2eJaBa+Jp0fVIa42DaKGoFO39Djl5sAskaorywGMwkyb0ZsU+LTeRWSVe+Bdpyy5DktQHokA
LXkYEiVku5CzVQDqgYZGKPblmMeVqwgsQU4/K5ovY43ukQcj5TZnydEFKygOQVnJx+U+CnfYRs16
P8X2VU2JMgw+YYVtLZtJV0+yXiYUuWTQW1GKSY4qJRjVLFf+yCvZe5MJfR/6JrPIiW0sncMcEqQb
TfviY6UThG7cYDrnblz1Ua3RUWCHsWFG50FHxZn8cW9GyPD69wmC6/wkOQZ2JRj/JNBKL+zqiaUD
7AjK6g1qDFvZlrzSAoxzy2CkKL9Ctb+acLUAWiVawfckj14HCwOpqaTemz3pUPHMQqbGYeDDv8ly
YaF36XxFe4FFO9b+gR4UOsSkT0WEpoE/oP4A/yIs2xmAeoUoQrXvjRB/IwtjLGo75wRs5wzwHSf0
c2R9MOKltJHVarYamcmqI3xcSBrFJUIz2SB3ndCbz75XBDNZfrOb/LBkoVH+2Im1AWkFgA8lBl6Y
AFiVWE3Sf+O9FIa/kX1nDwHZH2K0cErNMrjui2gr39gkfMuazYfysqG3ohg02SREkFENL4bAEO/Z
Jx6DO0sx1wCgJTWCdIuY917LXuzTD9hrib87QBf6kARrCzRWEwQ7IrpcnF3LM1wGpLz85MqNxVrh
0aTl6QLH61uNzBTSWvm8n2g1OzKT4SZhE8r65bEbYDUiTAIdE3d4Fpacj8FdatAIE9RF4zymIwrn
iQLantwtujvFgfnFTPTV6IOP8RzSKR9HVNWqU+V6sCjLq3yKIJ/F3bue+vzcM5xks2RYfCz9Lc5/
6xty4c+x6+0i3yOQa2pgjEraAh5xhcZcAJWxWZ/TpabRS5eI6rRjaN1GOR38yXUflzhCqrpenfE0
ZS0S2Doe2x0ZTngcHby14jH096kVrALSx/Htn//43//3/3yb/yv6IX3IBZTvP8qhQAqk7Lv//qf+
5z8Ahsqf7r//9z893/FdII8K8DL6FZYbePz9t7f7pIz4YfN/qTXwIuzZwbFX5X0VhftxxHMxL8bL
//g6rnJcT4PwcixUln69Tp0WbeZm5Xqy0wXy6TzRbskdSur09OcL+b/fkE+SqdxAeaZ29acbon8W
+YMXOKcxjwzUSJR5MmrwD87AfD4lPzzvB59pE918/Zdn6f5+6cB2Lcf1Tcv1LNP+9R5VbkRxGUbW
KdMpKxKDebLzzBbiKGl0fnQzf/3y57v9/fV5yjY91/V9nqw2P91txNAwHoYRRbGIhqlhN2gOZbN7
t9Zs3D9fSt7QryvFs7SlTMtXvuU5yvz17gDgGXTMjOnElMk6dH4Z2efOiOOts5T5dkR+GQX3pD45
HenLFFnk9X/+Ao76/RvQYbcd23IcW1H9/voN/Mqtu8WMLUx8MiDnQdTukEBEAGBcSsSVRj21pHzI
EKxOvOyZq/aH1Ctw5Vh7E+Vn5aDcucYN1AgELddvLTikq3bKHdBPpgHhrdf+drKSJ6epirvIJ+zB
iNFQqDvk+nt3uF+muKEkJVXt18I8ZCimY+qgu1aoTT5j7xDGx3mlLQYTY2ueZsybH3VY9FdRUKwX
q2mwLDoSB3rJKkVJ2gHb/eeH9LHIPr0mB8Atq99jq5mfXxOANZV0izeeCpVHO8sci0PbFcNFOzlM
MPrWju90oxCg6CNK9tfZbeqvVhKFu3rsCkBAueNe/fkryRr8129EdPG1RcvQ1J7rI7L162ubOrev
47TtbhZaK09+1+aPXmIUNyHwSBCzOVJ2AzIhf77ob89BqwDFLtvxPO146reA4/e9nbRu3F/PPjML
XyRWHQdk4nTrg7lYBg8/prCh0dxB7TIOfoTIUqAOhqE3f/4mn7eoNhUfBPDi423vKVf+/l8irBW2
pqfVoG8LP1aCDfUfrcQEDty4681/dinH9xzHdXzMZj3Hdj8HWUehYZCnGNJFXtJdLmMDOISNdFk0
Znv886V+j3Ue6GxeKMHcdKFO/npXJqSX3p264QQTjUMRH6MzFJ+8x6ITu05nMLd/vp7+N+HHtU3X
9wLTsxzlfLpgZvVd60ce/njLAlmxLuP8vfas+iFuGngGIUlh43f4fxT7QgjvRQtLxrbt6CcatfHW
8+Dn6TZvbwrGatc6pjm19rG7jyN6GuEaD9+brEy3U2WuG+45GyiE2nkHmsrZrRbz0lDn9iWcKVtt
Gi+JT5FGZjAaofmFfqXJL+YBqOdQPISund3Av7c2UTQNwGqc6s1rzOk6KPIQ/keLwVMZNhUrYIJw
0/aT/wLYDUzOPAMSWkY4AZbfv6La/K4ipz0uSMf1x35ZLPFFyV4mnV/HCy6nEVndjmNH43CMCvP3
znSW93Ly+78sYcv5bQs7HgvFNAEjK49T9de3XQ8ZUu7BiPRVsQS3pc6620WX+gAEDJMsZ8FnD2+8
Sd/iuPtNlwNjqy7vr7K6Fw05N9KPjRtVD70366to9vIj0yCkfFTErMFw5uXaoN6FmQ4aZ4m6Fd6E
irdwldy/3MinUMRiV7ZLkuMETsCa9T6dIH1m2MXixd5DsxTHqqyu/DF87DqamK7HDGEZ/3JkyXP5
19DHhiQjcDS/uJpfPx3PQba6NQeWdwIHtJnyzsRUdwWVp8rzP2+Pf7M7AuZG7Ek70KQCny5Uma3l
p0qjpBXj7+7ZuZ+dZQXgdCuzkCbQa3MI89S8s/0RhVQW218ij/l72sXq8AMVKIUMBMH+1xWCpaBu
0oEzL62At/lp3e0Hi1OoHsYWcqiX481mu979Su/tsh4dHHPwN0BZDyLJbJXtFnwayvTjUqcgiXo0
99a0ZCTj+Yc4iM33Pz+u39eztqFK8rxsTgciyqdvSyXeWc7c3WWz017ZDbNqENj525+v8vszCUhV
LFJs+sKOrz49k3hs2syAJH/yq8AElZLUNLGMwpnApvr2VwqcLDuLlb+iE8Js5M8X/7TUfbzIbJvY
HHiaYs3Un5LRTOugyzkNgBZaTFPqjFFalDc/smxtNlW7Fle6Maq/HPWmbKB/XfDw1kl8fc83fYcD
OPh0VZwAhzEMV/vGzbP6MpjH4NZpA/Vo8g33SC3CBix4z46Th1D50dpz43DZwVA2f/759k3r12/C
VjfJh5XNNnfZedanrT4NdVGFTWE98JA3SQ8A3dpTII7xo1T8491o7TPjXY9vyPH++dKfFtf/v7Lt
g491lMVh/OviKkOXaquaLaBeC4khSR/UG/WXbPxTZAls0/LgmwA/CXwb3uinB41ljj9wvucodeU2
050oxV6tzy69wjL+Elv+zaV83yKfcrUie/tta+eYnSko0A/LuIAUc42IdsW4CTPD+suVPicVsnps
lo9LysR/9qdjJtWpzUxzxYexnJ6nBnud1fYubG+9ScG/bf/8mj7dlv9xMVtTlQaaV6U+xQC8g9fU
mzJ14xSIbLlO9tTipxlG8NT/fKHPO/F/LhQoNgQFlO99elXMENsFx1X1IdOTDC95GH0bE3yZEv8x
8aK/JL4fof7zFiTvJcBRbXPBTwtfQRisUKJTN3akBcBfx0DQ1Lehn5/YgPeJ310MOZzOSj86PATw
TwBQxylMoSr7N2ZRY6PsnJfKo2/j4ZMX+MXZ6s7H0jHOLHE20x6qfaYJLCmOTr65vHp5emWu1Xdl
O0wC3AVwQOhN2zVb3utVA0M2y68tMiMohIwiaUT2k+z+/Iw/b3d5m7Js2PIUh4S+T29zYjRmQDSK
T70DA3eqsIIb2zbYDX7oo6tip/L00VFWOvWPLr+HzpC3KNgFwY09VcN/mmggOM8GpQYzFd2Ojzj5
L0k/R8s6JEtY3wNVvFoLEJaKDpvSGgYUVJq0/kvZ9+n8JxzYHDRUF2wfz+P7/xpzJiBrZua55b3q
znwhmaOUTqV5ZuEhx9Ah/stG/bR3Pi5nBz6tDuW6+rfTnpZkG6a2WdwPJcCR0fWBl+d3Zj79JZSa
3qcb470CYtOcnrxZEwXMTzfmNlXCsJtjrI6ichuO+r5dtPoCp8A8M1Jn/BZmAzM1KfiBovYbsw2r
N5275lekuRZINo5zuYZJeDMr7ATgoVQXUwe533VdtKOztt4ua2OdisgdNwDgo/m8WSb8EqHcCu3D
eQ5DZcC6HxLG8kv6lC/x+BL9P87Oq8dx2/v7r0iAJKrejtt4isee2TLZG2Fb1HvXq/9/uMHz/May
YSHZXGSBAKFJkTyH53xLmyWUwgcXEhf2VmjjDPEgyRBKB5m9HN48VLlXhelgGQtc8+hjL/zcxfAi
3L4wn7NO9OtAA8qAYYv/WEOQ32pVjvryAB7vbnIUaxv0oQX/qp2cjZ57IOGbOER2P596nij9hF4u
zwhKuqrxS0Qh9CVDyZ7ymhosaRowOjHlD4WpZVRAymZPFUCgha5Oa90IJzhFFGZ7t4+OMOUxuYlL
LLOSodqS2CGIFnnFCexShFhR3X9pkHteodvuvrWDMcmOEILOvkfPu1SRsADu91uBTBs06Buow4um
Y/PsqTou0VK2M5qOk4sjQZMbtLZIuvbWNLIswgUS6OIEWfpt/FhSpznlXV++JWnvfKWlMr2LwpHu
TSHmc6FABULjEyRWa/9NbSl6bZJW2ZhNGtIBtut1hebfQwzCL4BiMmTHvqtQwaupMFpmUe20hOYE
AFYswJMm2o51AtKuatC9MWv6PDmYNkw7AflTL7kvAG6CYmyGF39q0lVuCBsz145y84ianFuJ/N6A
dg3JxZjGE0ob6mugacO7Uzbh45jk/rNT2M6+SSEnQBmnd0elaeMBgL3L6Eo/mI4RPBZO1K9bSMW7
sYwVjC/zZgXzp7mbylJK1iOBkldc3Rg1ok47dvqDZVTRVyuI4bijBPiS9Wm3jqA4P+J2rW5cu8LS
DCrTuocltnIrK10bEXWfgnryrjQAM9S50u/j1kEVuuVXwe4GiJ4bCsLESbVpvAlTQjcdASo0aAwr
Eq9pTRo4XfN4+7K2LyMih9pVddvVdUPT5oW8qS7GNunpK/baOL0nfqUg0kY5lrf29OwGiQ4MskgA
Zjb+zhkS5xextX3sK615xEWcBkW1HtMK8olmqHhs7JqkXKnoG8EKKjZx1YNhTe9TIZBTaUSx7ctB
/LScgsZ+mZaIiBQ46fpN8VSUsb3RJt6aY4zogUUfYtW5U/rs9sobSFzxVMROs4sDSKadn/k0Zv3h
IR5cj6c9oJa2Mrwteg5iFRUpTDMPptJI1nmPIuz4ua4ie+uOyACORW/t6wrl+rpCPqdomh7lBkTb
PX+w1pMNPJbHWolkuZLdR6gj/NU1Br0D21fvFO6EtaaMlJKbWAN2KHEUINbxynOH8X0kPd/UTl58
UUNufUXRFUC8dAANV0NyOlCKfdKiOB2KovhcG5O3EAkuUzYqsialLUcW2cg3zgOPmav+6OqwxiLP
OqK0ADTYdT+VkjelmEvRQKYu56mNjASurOrLuDN/UCW0FPtuVOB7lO42gtdXl3p3F1neDyctnoYW
ecGgjz5nBUVYcGMr0QbFQjI3i3x/4pEpVFg5tLYsd55dBVGkK3WrBfT4tHslGd9au4JFqbkL63ot
7pHC6VSomKk+f0hNTqIEeVsEL5WfAj61RfxM1uShYt979x46T9Bn1DK+U7Sq+VSPGEPcPqPalYla
qsbbQnWErUJKPf+wEZ2tSgNJfqIdIBXMp+ZgJLq0hAbWi8NeB8a6X+v5QXbtQihy2+Sbhtfb7Z9x
9VdQNyHwwHsV82XowsH1XZbo4PUveBuP1UtQLQwhrmxhWSMWpBcuigbqbAsXQPd60PP5KQPhIbhK
AvjJPQ3nJvk+FcXatF8GmgxWxTMkLzZ9CNqr/+FWylNR7CZaunVx8qYI5VKMPkFGkBSgNub8BWW4
RggcOTx+NiAGkeCH6UL4h23okZuZOhSuaJ8I4zEsrYVZXV6xVEtNw9EpBFCy+3MFf0hA0UFILCCD
yalASiL3jD8SxZ+yQO82QzG+DmO4v/2ltHl3hjI/j1Hb1nR6YGS/sw3jBY1lFJ1fHdoWeY82GHDS
rbq3SUSY09Toldit+EwPR2x9KvD49PkLb4DLvWIJhze36erC1uk0nu9Yk+J7SsqK/VAOeNUXMEf7
8Xs3mcbC2l55bJyPJCsAHxZXc9QcAFYwHJQgQqeqaYZNEMFC1lBgAqOR6ve0OjANnXYJsNNTaRkB
MEB/xP66TP9lIV4uO4eDup+mykrjbPdi5DGOnVOUh87G2A3yX/t5iLA0aaF7LXzha3uKEh/NTcel
tzqvOcRaXGtgw4ZDDwmMhHPlam+Bj157oayZ8J2oEI9xDwnCAYaGjgD2ZHn6An3ZsMsnb8LaqeoW
rqlr35ySoyEMKk6WNf9Jhm6VU1Y55WHq2gnkC1dR1yHyg73J7clfXhKssCqIciQtpjq/JJzWIocP
MwzAQ+0+yhCGVmGWBvHaMoEZ/Iex6OHZNLLps87HspRqxAltrA9aXtqvgW8ZK6fMx8dCiaODCu59
oZakyf16HlcBAVBRIqBxgqkbnu/n1IwKZXRFfYjtEWf6DuvcKchBGLk576GsBMlkRbDYAtzCEBqC
XJfAPUhQg1p57oCOhh6691XgZJvbC3Hld5FdCA40JTPBgpz/Lto4RVPYdX3wC7CrU+BUe16ASxWT
eZmWE2TRJjQ0U3M5SIYMxR9Os58OIHoUZTpwWxe0hm0p4hY+RtPwbKXQo52Ekvqk81C6Pbsrx+nj
uKa8UD+Mi7QcJeghHQ8T0oMWgMbknqwSg8N6q1lLUe5KZfZslvPbsXAjoK5WNh4SK9ROphHaJMLP
Ni81DE/NfHoK3VD7UpS5+WKmbnU/6rYFe6KjMX572teW26R3g9CM6oCVmF1YHvBwLTGT6dDrfrIr
HMf4Yjda9pL5EmKmmt6zWkr8ra2aC02Ky5zKIh6CDdFk69Ix9PMFH8JQc2q77g+6HX9FLVdqdyfo
6sAwkCY5VTRthnKhHHflgrIoMSL5pSNcp8+XvaWAoqVhPB1GiLB32ujADc0P7kDf7PayXhuI1o/B
0gqOynwgi45CY0/TeMh4/sN0HkOw2f1SWnHlRNoq4VVQCibBmHdhLbuKGk3PhoMf+U/gqf+ahHL/
rydC9LbplWuqHGp26Cv6ZU6U6u0h6lwkZO3QlHG1Bnhr/7w90rXJ6BR/bXntGWy78/3A1kZ2tq2b
A+Bn6RwqDarwkvvr9ihXIgdFbW4wwyahvnjspgVKxgo820M3FSmqTj8TOmWrXimP7LnbQ12bEBV6
k0YaKR9B+nxClTnaeo1m7iFU2hJ2tbHhQRYvbLQr5xdkiYv4F20tGqqzVYuiolRU5FEOUebsXYNG
Y+rDH2jpnEMBCTeNQEPGGbKFPOfq3EyemjwywTjMt0VToM3mVGV9aBIQlEAaxxVUr3phBa99LJrD
tFE5SDw0Z5MTQWYpmdb0B4/m9EPTBN1GFyPOr5X6q4VhuBDgLtqmxB5ZpCev0DWAG/O6rZg62yjt
CuOBVu9/tbjk/ayrMd9qemxixEZNTak947tZB+0qy9EzWseqqe4Vs2y3ypBlf+Hzkr7j2JatAPF6
eydxAPEoPMrxjYPxvxRGZuvzTwPdIf0hXNLZnv9epUraEuCs/QacuUmLn0n/RcBHKoZ04WzOnxNy
JEtnm/H24zZw5jmJ6StdXHWN9Vb1qNR4SOY/izbb5gg3ejpVMpx2jBctPN0+QbOYLHt3Gt+eF6XD
RWrO35ueGftuDePnTRYVsZJ6BtHq+jGWW3uYRAtf/9qWZkdbXEFC3nez46q7MLH7oWoPiYiwdcHq
DppwuL49oytxwQamQwrF20cV8zuhiAxo1KXfHBq/OuEn+FIrr0bavf6HURxiAjU90tY5QETkOnIZ
TdIdSrgBPIuT7EvsL1ykV2fCQQHTRe8eAMf57aa3fYBEpF8f4F+MaF2N48aIepoCg20tZAqzbU6V
x+KyVpmKZQAdm7c8aZYbRTFy2dSNhmhDb35LfGQzdYgGTugstT2v7QMqyyb3jsMzzpldOp2uT2YG
u/3gumGDqwkK/r+1Ls9Xt7/RlUnRiOLOBiWmm8784qYl2MArLfuDQhSHmPyAGLSPAqs0Wrs90pUJ
MZLr8CKlynuBRvGsIEA/Q3Q40H6BaYsS7b/fCn/yONkqJnzPi1NtGNaKAbjqEIjqq3z12WqBcLC9
kIpcXTEODw9rOBKgeM53HB+sCgNg7wfqF/RUemQzva7+PUlWiIa69e1Vuzbax/R0tg1Kv6d3Ozj9
oTFz7yFAj0UBXBU26gPyG9ZCDV67NhozomWqARO5qBvYwoYR1nf1wfEzcTDsIt54bpufpibqQWr0
ySZwf5dayburQfYogB77HBdT9SNBPW+r1IM0hVTFBrMK5S4I2+j936+GLcjXTZcKI4CS87Uf0IiF
vs8juCtNsHiavXNKDLcqnK+Dpe7x7NbnuNsmWZMsdgLbMG39fKwosz2nwWb1IM361KHbeT4Yddvb
kdd/7ZxuIZW5vMgYjv2rAasgnfmTFHx4+AkgGlnpUU4ERoG0pO0XD6AHtE2g+0vJ9DyM/jO1/401
B98OY103RqUMmFmGn7H5oHFoitOAOKPW+dvIQrRWLfCksLXHcFQWosKft9x5YcG2KCuQKgAaBDoo
X2QfZjqG/hA2Ywo1utMQFOjzN80K0Q0FErH2SiAE1JOwS6wgpEyZBj+0QcrOiZHMsJ50KztU8tFU
6RHe18EOLhkKFkH5q4PuuVFYKz80aywTaZ+odf2SNEW+gYWE946NkLSS2y8IIP3VagOE2TZ9zWpz
J+CN1xmW9l3q/JWa9qONIG84AZYFNtPY3tNIgVbC9K0kpbRfflFRst8CdDgljbU2xwgpfUV570rj
Uc/yT/bYqCtQjgn2N0ix+uRn6GK8C0t5lAKFVqN/VtvmQI/6PmkEpFh72IVd+qz0+TMOCp8t1b8f
E4vneCkQp68/WWw+IzB2TaY+Og6Sb6aVPJCGAdOgAb76I8PoJ6cEiH3qoJyHxZUR1r9hfj9LpTht
MB5vH8PLveoC2qacy9sSIMP8C8ZmAulcN9tnhH0pwLOuiwV4/fIqIvcBjcdmFbp1ES5ScxCZKJ0W
RaYvfIM7kiA4a/2hUjto2GPw/IcNiGglIZsvne8JXEHfrN2ie3TRrDKc4SFqoj1St1jB7Yro0I30
LLAw1D1sB2pxr+alFPrd3l6bK9k7sUeir2SZDuDbbHubbRNmSJUnJ7vujqPf3BfeuJ9KmLq+tUd+
YRP2HW1c6MXV6P8dFzQEWvOTNwxPRRWckHQAWdMWJQoeIYZZwUIKfRmF5a8DFsNdbnK1yU/74fDF
ZZaSY7sjKqOIx4fpkS7e2+0VuPxy50PI//5hCEhLQQ1Wdzy0jrSds7tvJOZYK90e5dpEYJ7AcuGV
pJOin49SC8q5lB6HgztmK6VN70yx8CUvdzkdEqHStgBlcuWxMQTV1LR6dzD07k7tfsjiyUjL4vY8
rlzGronjOJhEi0+izUtfuM1VBewZ7WiKX46pIE6FXu+hxccWAiTdyh99o2w6oS2MK7fh+S18Puzs
K2lxhyAPAj5HJY97G5dmrC8RbzK3mTrEz5PXtY9t0Yp3h17zEdHwxRNuiMtfQAQXtKJIOSQm+vwL
Jo2BoAg1kGfDG/aF9tuPYqAwygqXIpF/Q8rqLodNm/vjTkOoyUTooyW/4Ji7TiRPe+tWJ2kmmeGV
V3UYF2NFPkAc4bTHYMZLLztGUjqiyFcCExWnblZ9v7NwDOFfKNrdh0oIpTz76aCQ0vnirje/q9O0
ykYMKHL43wgbTmJ1+3Nblx0xqiTsWiDZ5BaOkPv6w+nwJvT3bT8ennVELl5HT3BBj024BZirHPG3
RFlAXhSj7lGIdHX0ClAu8A+944gHLSrCNckfiquugrVNopvevi/QBrzrKiQPakuM6JV0hYCV1P6o
HKdBMlgpIqRXtPgR+yrlk5IVw1o03fDTQSf3XWRN9gPyLEq0GQMB37OVT/g7TC/QN9pDqQUujnAV
WtIFoJCwoRatUdQn/NDr9aa2+6EYBZ0lo08eRp5fa3uIaeZBG0VrJoNCrPe19qp3bvcyiKD8bDZT
/cDvNF6gwIGuQt90izAoRNWmIa1zUfzuNHYGIuEGaEEpCGb0Zfnp9ldAIfRy85F5OK4BAl9AIZnd
gwPBJ6dwZD67tYt68aBBdUp/p6B/fJffW7knra2guef6ToQ1pgP5L6vqO4pZFV499UaVKhohWK4I
asHK6rp3nFl9hGMrZDDt7kG1xwpcSoFYWaeAhoswKhtgtVL1fU4KeKTG8KqOaQOmqHbvEqP+luro
tdodjXWSiF0XIKfTwvSA11pisOOHCHGYxWMxIOaUoEVyFyTlWuvjv7OEBrtejt/cbtK22HvhM+XF
PbIdVrozBPr1ekWQLhob27VBRd7KgsrqlCvPSvm93anv4YAFgfDuzLJGZspvkESLNErxLZYdyD1p
iMjZ5g/hJdrewBdgXbtGsLUdKOYC/2C7i38pifrD7QxkKKeH0RvWXmhuTLv67LtdsG/qrkPKGUMC
u2+JvWwQ7I0xDai/IddHTSqJP9WqNLNTo0kmTdGKyI0S/+RibJ/vMWQ9OIW+9/R25ZhYaSPTcar0
XrkLo2mnTvW0qxQXMfHkUbWU75FjnPom+2mXSA+XxnOGwGoyYoHWC+cZYL1kTkOsdp2XJCmOTmkf
sHd5hweL9kUav9necCxR5BpG+57S22MeGOsuLD95WXcwneQ1Nyf8k7Mn1Ux2LUP6jo9+t6XtHBWB
HEyDoGV+6oTYiz6Eaj7+dKEfA+vdGzae8LH7OVKmbmNpboioINKbHTgipFLvMZg/ONaw6yWzurM+
FYnV3CFKgwJpFO0dtJgaBZqPDUiADdauvchpdyXFMMx6sGHIQ3SxzF7Bw5VOL2or8To1ckRTsYcJ
vWp3+wBdiR5ERBASIPpBScxrIWx1NfRtF51Fc+vQxb5r1Cc7x0cyQp4KVy5rcv9C2HTh8rwWK6lg
A/2kBsgbYl6JxXbIz8oh7p+TVi+2mm8ijtz6uEWVnveIHQLyubis8vxE4HHQqwD4HXIwt6d+Werm
mWZLAAy9ZfeCuhdEcTbyftaeq8RFhX2sgufAFOGXvKm6p26qzCdsS/OH1p+yL7dHliF5FrJp5VCl
gZZNr2zek6ysKsnDsBmeSRFkmSZYg/BZjMuX714C1P9GmXcgbZ4RA6yk/rm18xN/OWVt/WZ47VMi
nB2iCgtP+tlwf1DDgLMlI4PysZinPyni3m1eBf1rFdo/NIEMS+++eIp4h5dCI06cbq/hLKmTw9Hm
MxiHciEEnFnSYUxD0plB771GfvojwG+F3fYbOdeF7Gr2qf4MQ62LHpKQsLR5WdIohgbUnem+Ypu3
Qq/6O53FtuGGkQrct2c0B54wFvA3R6U1oeouyZRc4Q8ZxaSDOsQNq3hrJlKmdm+yA/VfOvlBqr1J
FG6oKSgNg/7Wyk3IlG+PPzsPDE/ZlWooRAaN1+D8vZPjKSoEuPk3oeI1lxIkn9PedB9dCPZ3na1o
u2ZSFazdg0XsiX5+IOTQ/BGmhBjxIp1X/FxrxLsKk643Ye0tFQ2TcN9hMJ2pX8pRZohEdORaJq3c
mdArb0979v5gbItbAJ4ICARZqJ9tpK5AnreyFYTQW+Vo+1Ki2lkox13uVTkEtytX3ZWXZI7YUz6Z
nv8W4Ro/4ahS8pq1v92ex/xO/WciErQoAE+ymPPtkymhkRuR90qMTHANtwNCppGpkohuAukZSgCG
2ZaI8jRZzadIzV9v/4LLDUSdm47+n2oqSgmzB3Plan3DjRS8jenvOPvCtzQ7wNvjPoxfRstZqLNd
3jcWhScyP1osFNDm/ZWxgGrv1yOa28W0GwodGaRvU62yP5GJcvT97bmJyy1q038n22cGcrzZ5MwC
B+iy8NJXXXG7r7ovkCeIRvFTqCCwx0lVYaHrCNB1FV5ERVi9DYNXANL2gweSawfASTTtM1pU2x5a
LfBh29s0UTZsQNRWr8jCYzwJMGgXWgV62m4WY81SBI+5N4pNw2K/utiQbCsFz3BnMBHcqamkeWqI
cJaSUWroeV8t0E4utq0u0WfwPhHUIEOwZhuqt+xemxRrPDkxhbomN59aALx3ojB/3V7cqwOxqHQC
YZuzYucXnx1k02jXVfuaePFAwZAKXpWjXxNU1MlvD3V5yVJqMJkW9Rw6TbQ6z8cq/BSfmNDpXoNO
eypr9wmt641UrkMoBY1FOBQ+ZtaVgcgXYkZYFt6VTrjQgJolXZxUm6sUUJJk+REu5/P187xxdC1/
zbLmPcCfMAu1z6jqT5zQzgzvBWFtSJdAxxehDBkSEBfU4XRa/Bc9V7vzrMQre/UEeuepVpyvhYkO
tHBQGPNT68ftdb64CxiM4j4FYip+oAlmUzT7Wq0UO8PKMik+Cydf4wp71NvkvcyMz2OWfsVRamHI
K/MzwdPRZwMyeYkWjJQgUzPD5stisbtOw9TaDX3nbqqkt7Y6cLOFJPbiAqKxQqecPyrlU3rZ5ztp
hHpSIJeuyXeXdpc5xUMDV6kKHwTKXs7CQ1f+zz6kjFCNVcfh+9HJ4Hp150ckL6YcZzPRvlqdSrGj
HN19SiTeekVhb25/ust5wdimWCtLtjq80NlNl4tI8Shn0CxKquwwTGq6jwVevn7SGduiaOpvsDFS
deFgXn49OarMxWGjujTpz1dTE7mKxLpenzSrr9Z1+JWwryaBu6bmeHt+V0ei6yfTb3LIee/JwfvP
0arBOGm4Fk5t+qkQSGNVzlpN2oXAf3HQQQbJBuP/G0rmHh8yugg6lsgNtzg28HdqZB/J3FZl+0cH
kXyHFPmHiXPT7fnps5IIe0WOymKqsqLKcp6P6oEVK+vSaU5+jb9TU/42s/su+Nv8bIbZRiqBu6MW
bYYGAXV+khTSGj19j4znOqHcFpJgaraHP3A70JjwkuCXVoMKvf0j54jFix8pv9KHpUnRTTLiAWJY
Frf2k0goWRlGluzzIlF3USFtLAy8gHWQgpvBw2BhiAp9BftVXd/+JZcn63y1ZgFBsWtqH6Tdp97m
FMe4EdQ4HMfmwq6btxP+mbDjgE6UlSokY84nHKnZMAR6k702LX0DglOx1lxvhD0eEXBwqkRbE8Yg
85yGv/NRwXUqTqhVrBDNjA9ZVAyfIIxnO8tQrJfE7+C4ahROsxRWVVNmWbKwjS7XhVccjxGOCNxT
wtH5780iO6h4wOunwUHg1enNv4jT3zS9W9qv1w4Jrx6aQxTwZNA4H8jva9zBEGs75SOal7CZAANx
Rkx8i6R5K/iFdLy//c0vo5OO0wRgDHhqwBznfGKE3Yw4D8ri5BjvCebUpoLfaHnQfVxIrXtDWYBg
Xy4lij3gHU2WEfjM/EBOvhpYou+bE+U7zcRLgdfV6+0Z/aHKngcInTgrmTRIXgA1m30uWxnLqlRr
9RgrJd3RfOu1n4O0WGWdtUpU3M6s8QGswMoPf1ruPim7tR7HC4daXmfnv4GuNzNEmEL2vucpOebS
eopmQnqsNExc4/E0IaO3sC0vPx1juJgYSRAX3YZZnEgGjLk6sHqnduq9T10yuSuQSSn8BL1U8OUO
9LuqrPTXqnWnhdv8MjCeDz27snwkeV3U56qTKHRnrfhZd0cDznscsqR70uHFIJ8g/M3tD3u5pgh+
ydqD4B9wPbP5Om2dVkOUWaeobP7WUu87Ahe3R7g8f5CjoPfJtBhZgTlgoYx0HYHKuMbthX61asnD
98fcQL8PoCQSowLX3N0e83JWZ2Pq+vmZb31PV6pC8U9O73V3mel/KxCxvT3G5ak7H2O2chZOeYOS
6PEJ+7YHPEQOdRJ9Up12YfmuT4UusRRPQhxndvCgc3ueVmfxaUiGe7+AXIw+5n+Zyf+GmK0W7t/2
hKF1dbIa61tTOg/1YMMVXPgm106WfIPx1gPfRTvv/JvkutaZXuFUJ1Pu6dDY5l3rrQq1lrqivbXW
whhuaud+/y+T+//DzsuUKs4llug04IsqPa/agqJHljSuxjD4l5wMQjA7giKM6RLVIJ7IHfMh5+gM
HALaIopPIswfPMSb7izNewN6uBlof9B6qBc+3JW9oWsaxQmuK1LqOWy/7jOvr2nPYhTQFLuCfBuB
53L8cnsFr+RSCENQnaMgQuS6KLyoamhEnejdo9N1j21YRnfjVDyMQPRqMziUbvwWpFqxgsOwCVT3
e4lf5+1fIG++2cWv85aFi+iotBPmr728rLs2Q2z02NXZa5zhr6cHRCEfAZLOAD5+e7QrBxucANJH
UGdZ2HnFDooS3cZIz0+uB1vTbgD1RCMaT8hJ/PuR0KQEtYKyC+TRefXXtgNzyE3FPrZa2965gb7T
vICOXZb9uj2lKxtF8JhUNV53EmQ7Sw5jxY2p52jNUUH3/r5VMTr3aCT/O7iP3P8ETYmupd2hwWk6
3/+RrSp2jI7KkT5ignthYRyqPvRxa7Cxxbs9o8uPZIB5h9tsg1K5LAaGZm61patZp9hETDPH7nDv
OpgAtKrX7G8PNWe4/TMvxqD6SC53UcIdEMajM6lZx55qPRYHafMjAVuwSh2n3ERqHfRYKAXB2pEe
e3HZdk9aWUUn3caHobLdDI8/urIixgh94ZfJy392MKBTElYByFFxmcsQDWpkZYmXW0etFPq3mC7m
w6TK7qcdI9TTYi6PnXSodcWjcA3/aGE6u6PNGC2czyshnrq+inoMclnkobNQiHRFW9KO61FEIwOc
TmH/FnpPVuNI7i6eU/uO7X176pffn+vow5Byx3+4a3GwqegAdt5RcVEVsoreBasVo/uEtMbtkS4L
32xrbnTX4m2loSQzu9YnJcZAE9D/0c3zF1uZXqoJ4KPVRXs1y+658XaJKp7SAueatjQ+3x5dnpnZ
F6YuYzA6e4+H/mxwWxSdHkz+dKRkQpZtlMMmSlUYM7S2I4e+LRYaC7tqLpUr9zsPJp6SSNyxxvNz
rFl6VdVaYB5dBF7ezVQd7u1ywOnLyo3NoBXuyhG4bzilYeBC34PyRY8DkZJhBIHguzloy1HEq0rH
sDXvRLNLwi7GRVUYK+Q20dsES7EB2hLu+XgWnjAi3sRth9aJKaafrhH2jzpCJjtTq1Ds9NHCjNTR
RXZ5oIpdisYDl6LaTzH1l+LO6lPctxJb26AHgn6/lWWfMy524I6+iq9H1P3rW06Sa6lxUuUF0jiv
XzVVOUZl7OYnZFyQ04cz/UoHpHhUnCBdeNhdxj2IMrx2qLUYyFHPxeBQE6mq0EMcCTzP5yxHek8K
YZmNu0NR/P32RrsMEYyF5p0rqeA8JmdnuEBlMUuxlDqp9fil0YLndPLvbw9xeWblEIQf4ISyPD1L
ZWtz6NN0qJJXxQ+DI6qlNm7fw/Dgx3a+cGdfHhuGotQneWwyuM6GqgC7xH3ppCdPrzd17e4jAwdE
5zeFU2Wp/XaZ2DIWdW9Ki65FL2N2RLO2EHFd5/FpdCtcGftvulqvo6Z8MQbxplP5iWtcbm4v5dUx
ZReV5zBdlD/P9Q/XX0NAHVVm+ZoM2zrHj7q+M4bnbLyHg9p5web2aJf3OzNEEVlW9nmBzO93Whqe
qjY8dXLU7IM7VLeatZh0bERGC63sUk8b3JzGr6FnmO9SvnOhoXF5DriQeIyTkckfMQdhIaCb1EPv
mEdVqykviuAvq3bvlUJ9Twxq47cne7lLSfmQ1KTiTn/BmVeKob1GUWl44uQ43duQl2i+j1a+UrXo
9fZAl9+QoKvLP1Lzghb1eQjrbZx0vMk1Tl5qJHdlfnSDn0PqtPh6l+WxbXwbM9tcXYjVVyo5DMta
csNbAFbn25XzSd27taxjQUV2yju42xjmqe2DE39rmglppwfF/DSoaJpjLtK634tx4Vq7vGpgkpG7
kVtTruFv5xMvXFSISn1yjhXMgTs37v8e8Tq/vbhXGnGSsMar2aKlyi0q9/SHE9LjfWyHZWkemynb
N36JKW/+3Z/KU5elT35ZrlJDuR9jfdeV2heyYprJ+Ecv/Ah5aZ5HbykJI+MFLyhaVrOZOiXaOyHU
NnBm2i6vI7gJ1Tp21bdRj+iNKfEWHcxNhRE4PlwHnmAbK/YehLLE5LhygMFfUWpFVZCH1Py6qHl7
GFaugXczlX7n6skX7JJyLNoSHsOQcRlwyAJkXgZz6TtcdgtoYOEUQbCkTUHCfv4dWrAZUxPr6hEd
vmnjOKG/Dp0C+7ggLteGYcH/ZOHv6X6PnwsVC6DabJeKXJdHGgkiwjWyfLKbP3/Rtbg6YO0+QV3J
TrFRbkSAhwbV4Ntf+9ooHGOavhD/TCrb5zOF6VthekgpzXSrFz/3nuMJd8Yxiba3x7m8DREcpYFG
IQVx/It4kwSqnXWVUp5wSc02tdsE72WBl1DZ1mJbWXb9r/v05+PJ3/PhJGHfZ9R0yuzTqFB9ikq8
VQEoTa0hFhbw8l4A+8Abn+ST7ArhpvOB+hooF3re6slqm/U0GRhBDwsolivfSD7kLKQN6VxRkDwf
ojAD+tEY8x31QhxG80D/7FFoC/fbldPGRiNQAnKigTuvIXs6QO3AzLPTGNd3qveU2tUdmuGrnvaL
dLaBU7RJYW7c3hbXRiXjoZiLygwiC7PVwyQrNp3MA2qIbk4aK8bdVBk/i075FZfdU92qz+YEWjte
IqBeSbVoB0poGax3HqKzA16bWoGSGgJGdm7+PYTFjh0LSrxo/65L9WeDJP5CGnmlHgVYhKuExIeK
6AWPvCVoIlympEeA1XsBTn+I/TX+Wg9Oau/GungIij5cu6m9GqZoqzvV5vZKXzmAFi8AWYriN7Cb
zjfR5IRBQkvTPMZeA6cet8R7IfpmZ9dNCIE57pu32wNeC2ZnI86+bWOqpZp6iXkcBNbafritad81
2CkVOdRSZbrLoscy+JpDduyMrxOGi7d/wLVj83HGs2/c5D34YpeTOfgYKVnaWgnjLwSVhWBx5QJg
mlydMh7RFJQ/48NNU5kab36tU09xMnnPTeAPW+Ep3v72ZC7zLrbPh1Fmn8+r+qCIeiaj2dO9aT0n
+r20UdSd79K8fKz8hVld3S7IisneGfFhHhfctG5ztU+GY9ODxSELeFLVrr9jF3/Wu37hcFwbDMgx
DyxyK4nzPF9CvRcqiY3qHFMxHZRB+57oHYaDsaDPm3y+vZBXTr6UCoHyqvIIuagTlEbW9Uoamceg
wDfHDmP4oXb+s0OF9C6CSLLOp6X7W/78WUIFpJrnqSyKUDKd7RBTDdEXasKAjVjf502+aabkS1Tj
jGMLCA9h4b9MSf+pUIx/HTiYpSsrQPSrEY+cnUDQTYWi8Rw/WVTPFCdch+rfebekln45PSkmCFv8
H+mKeRO/isnRWNb+te4cKRX6ROn/sVa8twZL0zAzkAHUHo1gSfzu8kOeDytPzIdzF2RlG6Q4QZ3M
rKbH6X7uE2UDMEZiSJxS397eNtcnCaTJhDPN7pktZVpjTWn2af9KGHvokhEvULx5xzF8UPNsa+v9
Sm3L1zxqF47G9VlSLUViD0y3MTv3Q4GIqiZG/RSXwXvfW7/xNnjCDWovAvNFD5dESC5PoqQ9IHQF
O9CluTZLNeoaz5Oh07pXv6u+Ra3XbNypwIOleshyf0lA8fLmhAOLwQrKhTw21DnLMRtaw/Qat3vV
wta9A0lq3VniP1RCz0eRv+LDPuniLiaB87rX2klwoEBQxRU/J9HeizKjf2FVTxjT7csQKNA4LcTA
y1ubsfHBQKPdQdZtjlAD1ApZqW3SkzomgI2jbVmnW314r/LiK/fMdnCxQ/z3G1V2M3QKoioQ7tl0
Xc9IYxRFklOO9HqndF9Hw/iVW//H2ZctN65jy/5Kx35nH87DjdP9QFKDJ9mWXeWqemFYJZvgAJAg
CYLE19+Eus9pS3JYt+6O2q7BAzgACwu5Vmaad5kxbpHqL4uC3FQ8+vn1sKfqCsBfcav4hRCueaWn
cEtvTOYEsy/6aPBnc8aRKHPRRDLS7je6AMjCUy+eB/NS7JMKZo7gRid9c1f4cKOuXkfBf9FJXjpB
fTKZdbIFEBrIIADg07jLs3JuxmzYUjKynwazrS06rDY+Uzx2GnKpoPDJUgXUg0QR8j3oiT5YCn2Y
aJC16abays1HQ2aLwniTOBmmuZCJVU5TOoHA+fUj15d/vK1AdebDeCe3Z4IGBhqXNHUHTQmSa39Z
9f6zJ4hWPUQfyFajZe8kHFhuMQ1hOYltWHdI3KzRTrusTxr4qkDx8s9bgkAdxS7lo2oKQOfQw/fh
AWZjHZp12YptNZWowji5G5u08EH/rO0Lq+SzZ4ddEa8J2T+m7Uk4Ry4+8qigYtuOhELN3qs9GHVm
oJXAMHG8gAR+EgUA6ACitrXyGgCF4wjEqqoVLqrd245lXYJeedgXt1az9ChrYepnEhg0GkBi29F7
//MpgrRKH+jw8hARjkc22sAwHGkN27IXG6v0160fPfRW8MeHbd1aiSiO4gt6nE6Ba5hpeii9YJoM
OTqMYc3ro1MRRqKvQeU4q69v6bMpiVMbhtF9OUA8j29JOS3N3GEatvCVMmPl1NBnYPQhGqCVrNrf
Xw/22ZI+rDCoZKJH7fTkbU8lhuusbtuF/s5soHUOCrbH3Z9ycqekrNX/x7zUiSmG02jMGaOiyCxZ
t8zrt57oYXvrA9CsOvM79sfwj1eAPnYDWtNONxYQoOPn2Fbc8RSZydabiAM5ayOH0FpJU7jBqwtD
nc//46H0K/2wriu4MXpATf/dNVlka7e/o/krGNu3OMYUwJH/9K1pvg1QVB2Hwb0/CYyBMnnQWtJ+
8GkG7+RMG0wbEQyfxQ9ZiD+l3KBQg+ZVOL0CnzGBYRzfXIlgNsDIutk2JHvtJ8jktuNuBFkllnAH
jHOzS76+u/PQhR4/3doCrAYdH6cxmffCGFSE0OUNXpzx8jU0ynVfywsVw/OXhm0MuzrwaPCnzto8
LObn7gClsIeuDZxnx6v8n8A1uqU31NWNa47TGrJxIGn6c3ehpfCTkYGvAoEGCxRz8xSbKf0hh/SM
Fzw0PhQOtHcQ+OSbUQw/WyjhZl6wamz2xyclCEagUoRzEhjf4KEcv0W/mn3Us+1+CzEIAXqWHcRm
1E+LyQ3/mFuHZwmTUgyDUxkOEidDcWFClgFE1IfBpG9z02zntnr6eop80vwBtX6N3gPYBcx1GiRZ
z2RO4InwUNrVrdm+DRFcIkCamnuscnsNilQCktMit0EMsZrVYM/fDqL21nD99ZXoKHKco+BC0OeB
1Y0D4lmKP5G5mYdGVI/MrZznsZLdLWoc5vevRzk/nGEUDY9qp0zrrEbr21KaU4NiJu9b5CVs/tF2
DfS3nQTyI4u8qECfViu3o5d62c7XItqKAeo5gOrBET3FfsRkZ7CPld0WPiagrrFMpZaIHmgmogvL
8WzbQ06NxBqyhvgD0LuTWVNDXrwdSmU8RGrJrR431SQBK6+UDFdfP8yze8IAgKyQhmHpIdSc5Ayq
HEbZ8ih78APYvgsoNa4cB9bhViHtPx9Kt4CjtoEqxzk9uu+pRaG67T7YMAh+dIRTo8ziWj/c3LQX
X9/VJ88P6w3dMPqMggTkJG0I27BFycuvHo3Cf6kze+3DUANqcCvgJy9fD3UOfOLcjMIvDl/IT4A1
nbwr7geKOKVvPVVWsTBLa5XLetVECjowKp4CeQdj5gWi611Tei+i9+/yZryQkZ2tCFwC2s1hVILG
dwgT6pf8YctF8cOoIuAuT6BmS9RkIxpd96630iNK+ABWy9YyLzziAzhwtNh12Eb6AojEhoHGKXgQ
ZkUtG4/Lp1kWbjr0JoeVUGUmfkjHRV3D4CeHbEQCNgtbNcacP3Tw1XgZ0BGwjoJMpnkw/3nuAeAE
VqTIfnWTK0Li8YMIssxG/b/rn0rZD8u6ncTSr/vqLo/C7GcxsnwDH4MZEiPZfMkc/Sz2aaAIXfno
dMBh/KyIaFWQkqkhIANVtfHJdwChROb6wlTTi/HkkX8cw9GFzA/vGQSayBOwXH2isAPLB3cBkcar
2iUL6I6t7aBb8gyy9S1+FybsOvq1zNxF17Hd19dxvrpwsEGtFhsbIPCzk3Zh13XYe3n/1ObQ+4ia
HRy8SBxW5SNvqwtbynl8wljo50XnCmIvXNKOb7lyzWwGctXCnFElpk/uA/gvZ6q9EHD1Ij19snhz
qP9iiPMKEWKIhPsA3h7X2uwQy3eXg8fsdVDjpFEU6NqiXU0uBMTPlhByVswVbZ4K4dKT0FH0Pqdh
Y7dPfgU9/pHdGMK8l/5ULFg95AvkvPdmyV7aYFjTLlzKLFvRUsmEeuLCnvrZ7NXZM/ozgXieLRxF
MmlNPGyf0MYGJjXUvEPOL7zKz5/xf8awj1/lKOCYVJGoxbTpt7nBFjxrE5BJHsZKvaIieSFAfTpL
P9zSyc5GRjiXTpnTPmVBfRNGxXNvmyu9OCCHf+HI/+nTw6zRzUeA/U+3Gxf21R61TaxLfxzuYJYH
r/V2ZNuvl93n0+U/wxyEoD4sfxHlKKyCK7MlM1oXTQu5z3NPXpj95hZdAhpJWsBUa2RJUBXojClT
v2vSr6/h0+X44RJOAmwI7zlo4vD2KbTHGw4/Zpd7CSnnC1PlnMCJtajLl0iZwVCDcN/xXKGwBKdT
QPgTHVCgVoUit1FWOzfCAxSVO2EPg7OpTLNxgq2ZAcWivg3aq3yK0PRP++FmCgo3MeA+ipZPhpI2
Sj0xPOpbuE/M2bJ3OycNwzq/cNnnmTguG/k+lCt1MMF56fiyx6JAIEO1+WkE7ww+d26297MNqq8x
lLwJvbLqhR0H3cKnkHCk8cwvGVd+Mul1O6EDCXkT59RTVSGk9g11WI84ltcvjWnfqNBaht2QJ2Nt
P389Fz6Z9RBL0W1DutCFvOP4ZuvJm7XkxwBD+NxPHKNZsdy+BJGc3xBKhAjwWuUCNddTSk7HRBk0
YTM8FSoI48JGc6nfwM0vNG7qxlx+fUdnZ1F9ANbdbhBtQ9H+NKUxubDzfioHzDqnX2QG79Kygiyf
8KtpgYMeLOqIT+5ctDv/8bpC6xU8pdGjjRLJGTW2QlqDYy7tnwoUxkf3m2c6sVfPF+7vkwiiO7y0
fZWDX4B4j1+ZlQG1Hgs2PJmFHWMTjzERZXmHnqrUyr87WDOWgI2RuDKaXWh9H8ml6uGhPHi80eIK
sDjgsoTTzZlId8fg4mpNeJ+NsLcQQXxUBYd1NVvM1FuBlw7NOij7MGNR8eY1U+rGILDbHaqkrNx1
3dfrhsH10Oou7P/ncQ2yNBAfAiKN93h2pqRWOPjAjrBuyvqX1wzXnjBTkHfoBbDqvFMfywUSUXj8
kFQ9P2+BCNHyAnJUT9BFGdJ5Ihsze9BpO5fPZTi/9EF0DdLx8iLn/3y14pyHgo3uNESOc1p+ayB3
UfK2654YE8FDMZreM/T5+cufriAcWsFjRlKIFk6cK48nWNARd0T/Tvdkd808xtSf1X1t2eXKn4ty
DS/05mqERcEyh4lW8vXQnwRfjI3QhwwGCCQKU8djV/1Y+42D4zl3Ib9YmN+ayVmHWZ4CLX8Tjv06
WOWvqLUfoAGCGkrobJTqkmbKVvC0fPr6Ys7Dlr4GE3sXTIBwQjpZaFRalRBS1k+2tVI9uc5KUGxm
7AmiuJAVRDptOl5ReqgAzCkIqZwDaEMTtZ1sXbWt2sK6Rf3Yhdp1DlPocoZlKLDKe6/PzRW3avc9
J51RXBXSZDRRxG9+GhD8WebD7G6UCIrfUqH5C23apoqWVR3IpcG0IqEPbsMqmvwCTneB2y1VFoCk
I6xxVRBVp+D3OIkXznRRK7iUWQ6QF+mWLHFFITdIgEFlpLx5gWx0X900g3YlHYYS3Y2T0/mrtu3G
5YRgdQ+rd74aG5uuLB9S032eBXncBW712nDD3fMIMpYi4/MP3Iej0ryJlrX9LZhhDxzAlbeG4qkq
67GMG+JUqPzlNClI7z9BjFx8l6TvYo+QAe+EF6lHZ+tKmqJfzDYK7lMX9PugKsm1YRXtS10JGD6S
aErc3OqeIOqEYqaFFhIjF5D7Z2BbF0FYLPw+LNeU2/6twWRQxr4t7HTsHfKtBRL2RCNzrpCvGMZy
DqLhClQoK2nh81CgTOhEz12We4/KLcmVMoiKO68cl8gwoJZKaPXr6yl5FuLQ2QOUAlsb4GuUG06m
pKZeEotk9XY0l74QDMKKRgw74kvr8AyM0CQ0kD1BMAUScWYx0lLu+2RW/pYHL0Uk89jjrIwHOi8a
OImWZngdmH0dt/14sZf57IQBdR9wAFAuAlCuzYhOIkBQVwMtA/ZYhIOXOL0P5o458HWnZX9iKqdg
YwWTdd3A43npSmld2aXIUyMcIUReNnlSqn5eeo3RpS4kEBM4Pu5G9JZe2AQ+eROQr8HjQSxGi+CZ
+FErR09J4Ww7l9x2FXtoLe+NFpdAsNOIDwjbO7iihJrwht32+GnICm6RdSnqh1zaYEblTrVEGzj/
w8xFj6L9GXUhCzzH00g3GlgGPbPrB+G/9GIdQP523n09c88gtsMYSDSB7UCh7kwcr6objwZt3jxy
7wZ7pZbGED8qCzwLdqc8OzGHfO2hmmuXEv6Il3h851khsGyIgGHv1AXd07KgW5MZouxdv0X4SmCj
Gow/sm5nVW48t903g13YQs8mMaiSH4fTr/XDKQ/GmqR3WyPbznX06ILLFnfmBkqyCApDeCO68MK+
ebZeNTkVFYoQXSug+EYniyboUKHomVtvlTulQ0dfm+hemMtBZpuh7OKSXv253oIeEgQLbFoISCBa
Hd+iX1vt1Opb9B2WotEopG4ShOSKCBnz6HUk5S0xigsg6XlPrh4VqoDQkUIL91l0GCqjdAybwB7I
CcRybMY5BcQO0Z2suoMZcQKMNxVl8YKzAYDbsiiXDWvcP1wuWl9Cb9KgyiH9BVX3+NZnIKSBOeAi
QAwVSSnEOgJpKdDu4BcWzRmrQY+kZeugsoqc+7QfBrmzjLA9ZVsDdpe9+wzIcxFG6haWFUuHKBxJ
uQJLEhZ05oUiqf9Z5MERGI1HIVhKZ08ajOrRhZlF/cDrXKSK0iqpHLu+d/rW1BTJ8aYPIdScVx3E
wqPav2/HES0tzHtHngPtQgmSZts50xM8NKbVWDtagdlvbunAoy0jE8palVBpSO36pQD7EFlP4S2t
eXRvFJttqOlCGxAtZmi8jKQgS6Pv/HTGnpSWuUHjbLRaSPlQ/4rRmdzLYBqSaICxE3VhxV674wNh
AYQYxmm+Iib008xCjIvKGKJ0gm8oVJrmdu3YaI8nIyLQ1ACLjm2RzTGXxEypjLIFXDeHVYPZH9Nw
aFMnyr+puRArO/Pd1DXGdoUTn58GpQv16qjJ17Lt8lRJx0DtoBn/MKYggGJtI4LhP+zzp3NBiKzt
GK1R1vH6YM1niJpUzWyvXeRlaZ6JHF0VxL9w2vxkFujkF2ITuhkFwpjHU70hLLJRZwStZmhf3aAN
YOY9Xbixs6Qfd4ZWG6D9KDziTHnacweFC98REWsf69mw4ZXSkYRXhQXRH0QzuMpTWFIoV8VZETRx
aBrm2vOgslyK0EjqohXrop+cBLXg4MJC/+zuP16YPiF8COOAtJguRVQPKsO2UVEFEWsbMNbXq/w0
ldBbBbQ8dJkQ6DgQzeNR6Gi0fT0z49FHOrU0q8m6tcOiuJvz6hKn57CTfzxogDuB0Kfb6yBaAKGf
E0DV7ASogpIWD+7YThAngSpewwcO5L/utXNKJG5MZ2jvHX9+b8GSJq7Jkkwwdm+bmbOkpHJvB88q
NkXP+ZI0OQC72R5jF+0o34wgkGsTOTH4tsqAdJPrYJ8XvxwWuGkXSCi1CRo9G+NI78NAQrxVWXkS
tnD6YpZbI8DVVdpySy6Bf9QJoPXwwnQ+PdLh9j1Ae+h6gkYFCrAn+TNUHJkgZs4fmCMTh/dbo6Qb
izrfR5pdwJPPhjq04dvYjBFF9XZ1/FZxhuCeB0eJexdOBRujDdUvP1flc19TdofEsb+AfpzOVTSs
ojcOfGcT6AfkuU5W6lwzS1KTBhtjFs4vXndmQo25/P71XD1NbPQoumkMPRfAWs6yOK8PQ5JHU/9Y
+jKpCV9WUH9Az2EamC0SHXFJ6+Z0bfxrvACne83XMk/RvChrzc4qRqh+49QZSrqcvPHOKpoLL8s5
fVuHcQCt+NrkMjjzX4C5dFCYVZFtcNxtQaHiAdNmzhAZ7kjd43Q8MxZTOFymneEOP+yC+Fs22X2C
LpQxxRQu4rAh2HQCUS15AZeK3jCzdSWa6Ao8SP8RQlHkVkKYT8V+yKJr2RJ6r6DY8hR0I7vL8qq/
aWn9bkO89cFUHGQRi+YvTl4gsHd+1n7Hqd19GTzlw9O7ldiNBffuIOc7XYA9ziT+ECKQdmghALSj
oCCqc+kPUW8Kps6unap9NOEdfpNVbrOs5ootGmeQV6BYDsmU28Edr6iLYomXpcLurTVw+uEuc011
3bIBXbRjaMFYY7bvgMCOMR9NqFfhkVyS+/5k2oNoivkOqiLIPKcTRJZjb0mJCdIHIfSZVV4lyhrD
P63aYn6g6x37EHpiMJ57mu2WRQ0B1qB77DpvxRyXxugg3w4SAsllngQT7BXaKh3NMi1BP/U8+A5w
o9gqFVxY5p+9HYCAiChg2UJq5xQDtBxJfRnl/mbuRg7AZA4zK+F+hOZDVlOvB35jgWXkTmwNXF/O
oK7YOZYOL25Lq8K783OZAl1rv4MeAO1OD0pVYjDZLxXVzc+IZ7DR+DpmnL8i4PEaltVkKwB7J3uO
P3m0bKuoffRH8iMPxINFnMXXQ5yefzBlkRChiOEBuNAnoeMpW1qlsKDU1z7mTunuMunxRVRUNG1L
gy05C9TvnIPKZnnCTwd7kBeOX2eH28P4AdQYER5h/Hs6C72gE9yXQ/sI4dzYc1aGXA/VdVd2C1pP
8RSFKzt6DMGVDJAyw9Vw+ee3r2ETlB+wvWMpHN++D1HtjjIkUEM4kKRVHqRqxAQrEnsDY6VfEKCG
IKfHINB8SZ3u0zsHZIAbB1MYKqYnQxu5H7alKdvH3uz6u96tykXDrfxmRu60NsIKEvw2ZGzQbiGu
EBIQT41gXoiOOSmH+cm/HsR//Z7+T/7WPPwrk+n/+d/4+++mnbsiJ8PJX/+5ems2r/St/2/9Xf/7
Vcff88/nhuLX6ZccfQd+7r/HTV+H16O/LNgAV6NH8dbN27ce5/bDT8cV6q/8f/3k394OP+V5bt/+
8dfvBqZC+qehC4z99e9PXe3/8dehWvZfH3/+vz+p7/Eff31/Y29KvNWvZ9/z9toP//jL8KK/ayAP
DTXoRkOvjxb2k2+HTwXO3x3APYCVDkwzNI/99TcGpzfyj78s7+9Ik9CJBFM91FLQqffX3/pG6E+Z
f0fwwRIzQf8FkqOl9v76n8s7ekH/eWF/Y4I+NChJ9bif450XOy4IH1DdgM62prND/e147poFUFp3
hm1mLngIItpNY3d0Q4dmQ6Gjfi+Equ8RP7bM3A0ARu+yGlxUUmUsdkpPPng8e0SeHN5qor05uMUP
iIUsIW9QP8NYr44za3TWmEZ7nFGbe2f0pm0g7qDfdCEEHCdGHmhmyB4gcal/07CIfXwbGc8zTsJc
wapIqNUI7elF1fgeeJiijksC178RuOSFyHogqPwnnQcwq1Fg9PvqCoUWLdGh98NWHVpDDzKICa1+
6RabCWKA61kBhM586M5D19u+r+ZiAR49vc2KSCxk6PzoWiEee5T7o7LNErMkbxzqP0mNh/iN2EYF
kVzDS8NpfGzcOVzY05gqXEZS9pJtp+YSOwACCbjIk5sALQCERCBmiF0HntKHm+B5zwCicpn6ftor
lGZDu9wcPnAuu7Xvabps4drXbmNAx8OHGbVdsdsGYU83idM7FaryNm9/+zZtNjmNiAWcv3vLQX1F
0WKk11ZT0LWciypVDECYJ8Ps5vCh5AYc2UTEr8dghHdfmWcJil7NjkxvmnO6Nxg6wu3RUctIQvaN
tV11e/gwUOdWmsgDQNKOYiYL47tRQucfpyF+Nw/VXoW2WqqZzatxDtqfLLQXc2yEvPhmchekxBrg
jdoKKKP8HitWJyWm+z0LBLnB3LnPO+G8WlP7Wpu+m7idbTwDj3nnxFL35mS3i0J4Ziw1wMcBasQ9
AbfR97ufY8aCH+EQFanVwpEqHyH0UVRZtVDFHG5yZNmbjDE4pGUC+m3h3KxzGNDEpt3mKQoKzk0I
5nBsOmq+qepoeoLpwxbizDeD8Kpbr4XW+LDoLdrdsplVL6A4r5GigBVPbsbRgKE7co7+5vChbqYh
pvM4xDlt+5vDB6+d+xujxE6NJaw/etzZVLwHr3aq07kNqhtHZFkSiK66OXxAkfPffzr8FeSYrRcW
cJzDye2WTX592wLXXas8vGO0kFe58q9G6luYvLX9aA1NEDvD1Fy54JA9cbe9gUjY2yBuC7OvnmuB
V0LtHpMBVY2+hLjk4MvvvCY0DoU5XLlZ3d/3c9bcEjtaUyhZP1U1H+7KIn/xkH0ZYyBvIW1SblAp
zzfj2p364Gcmy8Rtpu6lIk19nY9NPPFvNW+Mbe0Yc1ziXPiGBh8ZVm/zhfTwIJB8spigIAfYDvpJ
aJw1T5L3uUHkM3DMT4fWADZpiJXMmPMTddXYceGnPTT1zyoq8muvDpbA8/plNc10GZByUQ9NtoaI
Sra2ST7GsP8gyWQHw0pWWQTeh+UkWcP6xJIZhRECnPpi0strDgddeNdK9WgQESQkdOk2C90cbTrd
fUMq64rOxbT6OuM5j3y6CxllBA2GgVqh966Pka9DIaPiRsvhTgdwz1Wzf334wMW8jMC9hw7ikD/A
0xDandjMt5SJYTuh5Sr8aU5wZEMcb+6CYghiMvUAj9hUfKsHDkzNyZw47MMuJRBc6IJarea6nZOi
cy+qx59uGjhE46wJaVWoKuIWvJNNozdywokLa7Rp7FA+VNABjTxF1xMcD+NR1m8OKa0U1sM/Ok7A
0nKmBUGxBufI3rjO+6xZ5iPEC4yypbEB075bq5/4hdT6OHvHFoNrxGnfR+8mJMbP9me/m4IqQxt2
mvtQl5RBSxZjiKj59fs8rs/8axS03QHfDNDwjYbU49fZl8MEmxGMIkvvBw8EurAJECAEJRc3bWd0
paIGSdD/Zkr/TkU+ph6HQ9uHtYKMSFe8cGDQ+Bs6zE9ODX4jZMvsuU1HaMNfs5zk96VIvCEwN9l0
X7iYU2LoqkTWxFhIz9nZ7gw/zEDJ7zmHMaGGpvtRbLvRXYUOld+t0uiuI4IF34HFegM9NrKaOhDB
BGlWJlhbW3dyi/uhjVasiKq1xLF4BXAsv8MO9aPMuRPPjupXIenNdWHm6tbpZ3Gtqvod6+hauqzf
eCZ5oiISV4e/+YER90LSe8PK3M3YzOkA/PRxVM3z1w/rpPJy6ItEcw0a1AHDANI6pXpiBueG6jhN
B4faKaRG3TsJU9jBL13IgsArWzmOl0yklEsaGOMVVDYQP6NLhbzPrgN5lq696CI4UsbjmYKznFVg
06SpDE1+LZqka7UOkhuW3w2sn3EyvUfAVy+Dcu9dFbT3jSQyvfAwTpJWHyLmkAgB6x6AIqCH07Ls
OJQTc5uWpiYUKxMbBb5r2PEUiR0xtSGK9bd9SM3UaTs37mW3ldjtFiBQIdmwKc5FikCKq6mevXHs
VjjTjZfwioN83NHc1lcIPB1a6zrvP/i+fkiq0Oc28cnBEZiVHewysTnNVlWaMcy12riynsPRIfeo
3bAltga14CyUd4cPDqPTHYS67VhUYbuCRvFwJ79LcNJhBVmQFZpChsVYoz2WRrNxbdSjWkvqGNdV
bj0IMqglrfr5uqnNCT3OsgHmm/3yMo89IOK6Tz5uP/R58cOm80oIky9hZFQvu2lwV4xzshgkb5et
iOZ1U8K4fDTb8FvUW2EMaIHc5+hcWnZh1y9ReuFbA8biCS0CAZdP+PPR3oL5mddsYK85wDanKxOE
DbWyGUsqPmGhSxms6VhFSS5ZfUd6gvaJ2PPzeeNYFj4Qy1kWMEFvG0ehvaHh1zhyc7CwInvduPZb
1iozsXVPXe87D7lbsDbJKpjLzp20rqeuupad0Wwhy/WrCMPyjWV20pRqI/kg1wIi8YXDoF2rZyss
nMZlniFnkbULx1PzZ1EHwc3hA6iLSwiZRdc+lAc3gA3nhVfkIlHu/JwLlKAKG85dVWU/hCZ8l0DP
h2S/8dDlfb+Iaong1I35UgUGTeaJj8tDUFDUdlaw6PWhCLcygw6PSX+gFcy48nbYOE0h7qKusNbm
LJ9GZos7xjrv2s/FFmbTIsZ5QPyGOlfqVxR+pN4drrfaAPizvoX5nHRBuJ9Qy3gI0C12XbmdBeuP
4oFzsFgIK6N7z6x+5VnkIlSIl4nW7YVleYDvTyZ9hHYJYE2QlQXkpPeyD5N+6AcBE+ehTnOsKZis
es/jHC1zH/ORCWdKTcVkGs0yvArR1AKJYtQLUeOt7r2yM9dVZ7yX1jfiOldBx9S3HGFtOQMsyiPI
6ZXjyL/nfYUEmLNdPg39VTCxPQpyF30EdQg7vg2wAtBXaes2Sy2TenwbvHcqUYDlnsLNtOqm7Dka
QTsvW5sk3cyiNUhJ3Y2ilrvPZ4NdlZAXTKtcNTc4WKSh7JcR87wbvLCvox4Qu5OjGjZKZCuWA2tM
MD2BApxkl1SYxOSOPSZu3+y8rN5ljrf04eJUKjAjC++1lm08cPHUTtFzKZ/0l0ir2UW8ubX9ftEW
9t4U5a4IzBhyqY950OwMQv/1fzS/N+gMofQdMyahndp7o/3qcLrzVfvWjerdMGQirHpTt/Y+VG1q
Wj6q/vh8L98By/8a/S0A6R80a3b6f9fwlkXkw+2Wo80kizNa7RQh+yGEH2XXLJyeXbXc3wmuXoPJ
3s+zE9sR2apZvQ8u3bW58xraK9DW95aw9/pHorXuvSbZM4uunIGua2Zc6QuscLH6PgPTfoXFwd6g
5EaRRQ4NYxWM3/SXRLW91783hflaDe2DUdUQGS53ZX07VtUPC58qDIqsGZ/v6VPfqBeBAyiY8ruC
Abrk7VOe0yKe+nzvePUOB70bX+XLMMRn+6naNVn2GznJtoTbDODqHGry86vLzX00k6cu12fE6b3z
KngjBcHP0s/iiBr3blTs9YE3q8sdAsdVW4xLtOu+6ruhdrRDT8JiVs6tvvS8j7Hd/GwrHCZo4e1D
27hWrbEIabuD7vdevyYV5vslyC7vyuzflFG8oEOv6pzvonsrhiqdN4VpbHxD7UOn3IMmA5Pl9kE/
cP1iwlY9jyGJsXnssQPBNFS+B+yXtAMU3tV71rU7AqtEKDcmLj5lKXuv3xuaVO6hKhLrl9POeE7G
k4sZoWfJYYJlsAbn/F4/WT35TMSAgr0OOb4bE6wM6p3vqNtiZmnBzD1pyN715n2Q4VFxPD+nI3se
eNdT0K+Ciu06S7yPDdsJu9oFaFwK2E/9RA9vj47lvnPsPUdvBjowH/VT0LPTVGsVdS/GHN7WpE69
qvgm53sWWfuoib6h/9Atyr2QzU6vEKumO2bl+xE0kQ5ceO9dP123lb8aJt853hZYcHvH6pdjJ9Yt
JoMv1atekhNvE68O7/uy2I4je+uwFI3wzrfmFz1WMEdx5vhb/WT0fJSGf+viuK3/Dr3Sndn9hi3B
z0wZb/p96zkpFdnOKH4z6P6iOQEu3c1Of7m+zsKKfpdzCKuE97LtdoRNr8Tzd/oZ8TxIuXI3hV9B
xJ7s9e+FPb0jn9sR+chd546oHx56S+IJju/6fxaKd+qAaskgwS2nvaDTe5a7O3cs0PPmXzlq2huu
v9Mz1pk4vD2Mxf/Ejrq3X/WfKU2F11+H9ZDqZagvUv+zXkiHh4o+YVbgJoI5BR5B0sOs9v+96lCy
/UYbLBf+k5jsqo7Uyp+wMrASQBhaWj654k6zY/X0qh+m0HEN0Dao4Y+1Kfd9MK5NQld6wKYs92On
rmBUuDT88E0/SYPjqbkJ8rGfZMDUqjBVBkV3jt6fc+9O/9k1+7uxlqnXYwpF3j3MzxOJ8KO/lyEE
BSrf5xHA0LCM9b+RiKYe92455oV+gXps/Som6l05brd24Us2/9BPx27dXd3l+74hyNL8WP+ZZHhZ
WAGWkHsbj40Ot3UzQhar3PmYjkwOvyKzzdHywTc9EJJDJNfTBncOE8QYbuJPesSpMJOuGB/1v3sl
5ox+MmGNUNet+KRi6/dYa9v3Yh1V3qpF77AWANnp6V7k9rXhDItDXKqw+lop3iHzFCsaPmJ/3GfU
+O1KgrHnKyC8ufPNnuq3WY6/4Q67m6P/y9R1bbeqLNsvYgxyeAWUbUtOsqUXhiRsckOTuuHr7yx8
1h734RzvJcuE7uoKs2ZVWS8aQFdMvopFImM0EY11xbpIaG1HxDUOEYot4x7k9UodtrntPfoxv1j2
YZghrNMcS3eOkeeMva4Itbx/aSfn4kXsPnfaoZjTXaurxLS6gfV7R0o3Zjp+V/EVKEWHMm2DsalP
JL3LC5C5U4zk2IO0TAuDmv74WeK5SEMmQvyim3VsVVFg98oLnen/KUiNDJRkDK0z5drDHi/ygpWm
i3gWtgAxsw9kJsiksSI7lOFNMBUohosbF1Z9H6zojbZkRMfUSTy8wlluToeAltotzUcOiZbvfLzR
U9EWzUN0IcMVTQxTEb3Xf6dFU9Izd0Jz8oUBM9dlm6SfvzQNRfK4MdkoevS0bc9OvyddQKeI1Ik2
amiNZ71mbfOD4ulbNU9bi2cbOilaxF+LWfHpjeh3o91Cx8ibnPt3vbvTQRs8+akPNzrf9GhtMQJ0
VfckJvRX7jzHdDfGk2ewWEJStdxeo43dd8H/DKVAZ6peD+lZSOmag7gWdb9ldr71yDaUE6rwxR7T
2mMHJ4xeYzDcixZtMk380iahrX8CMl179Wgh518h8O80bw/1lKxLZgW60E494xdYDbjR2dvgOl9l
eUS7+bsHEeG9cwHT6Zype0PDIW9b7GzE1RtTxa5k6rby9M8o+S4cczGZpASM5jhN2lUd1FvS4naT
pt5Ete3glVhDeWdjeUcsAdSO3ctei+mxDPctk+WXmkEZ46MoS/fukG44hJfsqklvoeugRTblK9hy
CeDVAdVq5gpcrm+9eSE/pbfcp1kqqI6CmUyaO+mQgbkXhFQ7BdlD2p0IYtdMymuZzr867M+EE600
865qxNrVqj3pGhJ6uOOx2Wdr1mPolln7Za3DBMMDi5yLtDTs07Drm3RNepNsJdksgynH0YRDB7eE
XMblBPXq7ygjNO1P/5yacTJOFnqjdwwgI7rG/zgCJtP1AjNqD2RsyPLRFa3oKpj+KVl/pYvnY40Q
F7lW2O6eDLnQogcvhg1owDtyirhX/0wWzrXiblAmvWnwFiB4xeQkKE50KnvhuxMa3QPhJsmjQ0YH
R0NwVQCKc40jHS69z0Knrp8wyhj05nsCjbJcARJIa0Zy6/gF25R1+5mRoaGzQN8Y4X2gx8JhHNCi
CM9B3xQYlpsqyZEkvmyHfe7MazqoFc4LrTC9Z5cjHVDzY5fCpEXlRXUDsmyk/Dt7+HEebqnelkOa
V9ZnVn2RU0YHl7aznaZrWq5px2iRhPp3X8a6sDadVZZgbDGuS2tBP+mZlFn63DZPdG80HYtdGT3q
6ACu3bUd/7e2baS/lzVDlcf827H0DegMalbmeJEGHc3HoWTonVpcdxoiHNeA926YGeMzvbpuZjHt
W6S1YcumZ9qeolPjoRtu/Zqp2JimXh62dMa3STd9ehd6uEVv1lb3DNgKQeX8yxUjZkl/zWvLR8+d
43J8G5r9WWkfJjqN9IgiyNCSCiCtUaKvg5o+99nNtZCl1p7J2g5pc8/rJvPBw7woTbYfoUCGBIIB
k4thqB+ODR81gTGoGl8WzrE3lUeZRRcDdX8qP2Fej0+ndxblvcIRRWU6ClvSJ/pvijWkMp+z6jDk
apybOMykKCZ+qEvlmw43eb9qlO8LQ/HpTqS6ZAf3m8yVqd9Qxbkt6hEzIOA9YbrFBcNtY3gsa09P
ntB1+ifLu4eA92dX3VYbMRxoih4YKgzhS5VX1S39Psnv3G4fLMvvI7j2PWr4eCRuSgKXyxIHyjnJ
NHvL2xTNTuEPTzloS2b3gSQQjmEOxkjtHjGcaN/NIAdpMsaF7Dr/Ys6Y+pkInFGNe8QkI3w4e0ze
a46GxfCT6QYWttdBB+FBdm/QiHFH15y7cacU9fbflzxz+swlOsXjwvSky5ds58zM5mwLyB3pgxTv
7eFLblZ80IcmPMS+RJ54WPfeFPPWugwZHIK0O45C8enf6HsAU5UjPEwBCVhIiIobqgDu9PaJbAGl
mK/0DLysfjL4s9a0VaPqi/6kLuA9qfxhDBYy+wla21uXvnEP09Csapymss8OCc9Xkd36YmafEXd9
vfbeMM8yNk0Zt738FfUanUC/6cFpeaoORd4mG1azph9ozSJdxrRmWcUgz+pTUsxPEsm7kstf+j0b
MEu2rdZ0gVrijzVlvDWC/0TuuSTQExel77nj8MvZWw5MrFXypzqBpMx29Bihaxt+LyP3tc/mOMkQ
6CGUUFDYPKtPDQpWNSQDnYFDT41v6AD73KpJmEMvGpPcTbUSIo/yC7Y7OSB+zfl732u37lNE6QO1
r/fazO5Zq2wiV93YMEZoFhN7vLhKe7XYJNOeY7LbUrbn2rwoFcqBifcr4EBAylP4bLKs4szYcyP6
nnvnrpCXJNTPLGoWt8MB0U62Vzq/FJOTUyUcMOnqPBhKK86r/BWZDJ9+N3nOeXYfipf7Uc7fwDlJ
fLKWtRZdi9U0JNcOUyHKmPTD0JfbHuM+06AerMXEkh0FOVxv4wkuoj3lMcqIgUj4dGTpdI+FFmME
y7lMnno4hlmRb7qZb5ZTaeoH244+6XOysKP+TQ4COQcoari2xkoiutWgsJQeAc1kBci/PdMC6sUU
G0Z1kKD+RsJ9GJH9PR/AnilBHYJzCW+YftJX86NSGKHXVC/TmN0LBFn/fmMzedbUt9LprqWDEy0/
hlF76+oJ7qJ86zoc+Ki71t18a+BD89x9B20HKQtYBIvdux6xL+5hTuUmaUdkPX1NY9cuyWJNKe7J
AFmi+8stKmpu9ETleJqS6cvFNzAPZ3kHvvCc+FtZ8Xvej3Ga+gy/svEV1CzexSfQ21fxYwM8QxeJ
O+oW76i1+Ob7vIa3gHWiT+lJpuKA7NR5TpXQjcYnunHF/x7Q4/Mm7apwrsQNUxfiqu6PmNAR8HyK
21x5oFA8zjWxlU2xkany6ICu6qkbJkL9peekBelGsBSHYUWvoU7s7roDTucTvf/cZ5jNgpNALiDZ
DTTMQtCN+WtzgI5YTwROkD9PCETp9oFh5icSOw3RhIQah0aPWHlbPEDS/KaCgmghd5EYr6TiI1n+
ak8kfNOQxWDJxbwAzJjlLyQU5GMiEfWwtvrgXMiuNaO4DRUcvHFY5TpmtqABfQ5nCF5nWsGgd+Nb
ixlluRQ3+jqJKaondx7wQMJSyBihvczV7NeEf1njlPpkgQzrM41mEKDxxpBRtXEuhTIFJrxSgD2I
HLBjeBuHqRsHYCOdXnpjgmtMpdpnirIhm0mfLxgWjBQGmD0VL9aohOQxoWnBAi5QEE4wYdXmTzY8
TdjEJ0xWbFDUu8TD/zmuiVr5ZuG967N6o1s3zL7YFcY3wYlp4EHU860bmyfkzkKnSGMVkVqEiC2z
ITGSkO8rqKKXuT+gowd6aGBnxwniPsIYmt2OZBjT6WOHwYoV3UlVZCysFEDuBHuOpsZu8lIDiqhr
GSCvckys6SZNnG+S+xwwBnpYjp12k9QmllWgokxxiY9BmwVcASepalb61D2RlEY5EmQqO5J00mmm
09DKHxjOD1INJIQ9pvVNhb1InD1pn0Vzo29aBV/OEaje8FP8CRFmATivQmGrj5z4qfCkb0feOnLQ
GorAvgboH2n/2s5fhY42aqP8dRt2n+bhlz5vpslP7PSdrIAyvWl9c6E/yaLoA53tcMKtO/07HRCC
46eKUQdeb77YhNCgpedXUT+5vbG8aa14oSXkE50fkG3ijBv3Vo9WJesPXJtuSEfEoHK5UfNNRxAc
zEctodrGZ2dg34hav5t6Z7tTgCKqF1Ir2czuRj3GDBWdk5Ue0iz90vO70quxUFOAqcqDlIbGlQeY
7+ic8huhCXMr7VeSTrSvWPSVkvG17WU7UhFNqsV0KOgcV6azbuZoC6NGC+5Mf/uUA42ifY0U/VFt
6mQPTvWFbifSKQbbMaY1N8wjxPKLZIS+qypbUXvftOVFLi9ZAW5Pd82x87QWerEyte5MF7ZwX5Yk
78OPlV20UXnI/mAWD1YPp9HyLvQm4LH9oAfFLcl+Wep9kH0Ys2m5kJYOW9EVa6+ZThpnAWlNTGS4
LjLDlacJCVh6s2gyYtL9Wl+dmg5jstAzubc3DjQCuZmLGtF6rHoRoAPYI+35fbnNxM8TB+oMQBBX
oavCmT21GBhfmCk0AxYFDUYNw3t3AeVhQLWvYp5uB9iT/A7yYyLUBQ/5hv4JqkiMtEAMxtAuG/mm
KatnPbFD0sAVtj3toHmxOmj4spGVviFVSE8GqQMG1mFUaHsxPfFLYa42o80YplkuKndyENSb7Mtx
FgtMsAZv4JwX7dXCMUV0SfELPKxHZJfPQz6HS9S4BHdwucB2yxolzqMUvME0ruEkIdGJO3aoHbdg
i+VvUo6xq7YbV6sDhontAq/D8dglfGhC08ti2qv4PeE7C1RJKOYswQdRv6ZWu4HbxSML9ghvCpmf
oTqdet0rSGKYdrpBmqrZF6FldI8CprjFLhJ21dnzYcQApB7WrbYwvaBwn9DCNUasfakYkmwqkGU8
GORkwBYBYnzmqRGMjrvciUAoVK1NMrt2RnOJjNt/KKoDry+rs9A056dlLfLR+ykm5TBoVtDBIx5z
/UbBn92gfLCxtrSAuaot+YTcyKCLYUPgCRsuBtICAmobuW6ZerbQ3gMB2mT/BWp52u7R0XcNsvgS
yedwqjtjWDm9cbAbb9mXJQhHqrnx9FeK+tH29E4/kVPbdYazGlx+JWQAl6Y7zAPbzRxjHxv3hwB4
Cb9cVVey6O60oYQD26OycWq5riiSAQvmgTqxOBcB5oWswD5a5QhDIqgMBgTRCSnZYXQanH08Y69v
8jraENKwoAxokPXOFNsnpNqN7B/4xz8qc94ihkQugIKUNCrjRgx+17tRVT6Sx/B65RKWYibJaUBn
PFv97DPzu7Kih4BuQGz1cMfzMLlnA96+K5LlLxIjQ66ZvwnGfwqID4ZT7yM1WqEdXyzR8cns5Avt
PliH8eh5b17yDmeP0lXwiiACAnpBWmB9OF8JTlIpx5cIIy80aI5a9y7w11Kz+3QgS6r7923I18qW
4pBKuEkwhpLDgzNyWEIUwlalJf0o8i6YwoiBYOJJDtELwJYAQc+dEFUSrzGfb6zJwB6bnjEqAl4j
ohs6tmIlzO7bqPBrOPr2wIGXfRtjfq4mzIsp7FNUlz8yiX5QfXVXsF4I6zagFe/rafisIXsI0ihV
ZaAOFMp+s2zt4L2TbKKeMmCahnQy4CEKtRz9o9XgeblmgDktz5Skarl+IzCBAMdKb9eGbe8pQGCm
cZCzueomE8LXPwgmnKfoMrc7wlrIC5m7aGPrykYi3Bkg9m1IFyRUhZAJSl0oSr2t5bRtAHtTfoXg
UJmyZ2PEIXAj33LmIyEjE8AIcDcyH/lRkIG0Z1IVdpPuGiPbFbAwM6wFat824JvuOlgb0hr0HVJB
SMmjVQEaaDQrzC5FiKlCxsSn3qEj1ogOapDz3LAPzWiEiuFiXGmyJwDE1eab6L27hRC11aITITH0
zEbq3CVyIZiStaITh7qc5URWFk5nou+sSHnQgtI1snRtecCkESQT0G4NztozrN3QDp+LsqB8i94e
msL8Jnn+T+nJJnrJEhS59O5GcTDMrhV/KseG8fBggioxIwjaEVqPxuyq3l01GEjSiPQT9VFfSbOl
JBBGeN+L/oCh18A5EECYw6+GQyaU4sd98SZn3Vf2ls6TDRP0h/iZ8mAX87qx7mUNzBPPTa+CJnCq
NL4yxKWEKZEaczGu1XGU9YxiaMLryCelUJIiTtlbu6J31xTIFY31B49OGdujhSQ0NRDwOdvaQFzI
BbUHF7XG8kD/Tf7xgjHZOhgM7V+KT+/qC5PA5CtZvkm38En90ZP1BGTYXg2+q3yaESfTa5CdKaqd
J9sL5RKX9AaUSkvEIJyECm6aBS2kUnmKbWz7HBQmVFkv5ieNiuVLejQcIZ3hsiQmL5Zs2qL1U8/a
VCZChHFFUufY0w10oBhU67jpsnuq1E8iydE11T7OlQzIwNUwcPR7NP68TVuyMLqS3Ioj7eaiiKBK
loSHTA6jGFAEDXuB34HnEHcuwEyUNKIUeccdgV5P+BwbS/tM8kJyw9yVMhYfivmV5+MVWvXnP0mi
w+EhEzMNF72yD14ShZTeob9ymXajNxjrNaqD4MsX9ympaTkzFLxb++Vt0czAa66RyX8ygZQQ3T3S
+xc3BWsIgZHSQ2/a6ttYKh/0u0loNzSeUkt+5zOW16LV0RhqYzL4nl1xoptGTAvrpn+mJbFgoZve
WP7QiUBa6VjoGp/0jF4CuBjvAo7k8paoTV2jgGIRerdZObl1VczpVsLppwwRuQRjspOec9CMJFjO
AZ6IzgQ9FSl75gBd6MSrwbWDm5krzJwPEcsdbBOPqgvvwrJmr+TT5p+3IiMHeS724sCrz1AZ45Nb
Q2uLtjM+KJNvaJKa+ZgEOBZ/m4HN9kKuN+gIhHfjf/KoalkgB/TBgGwuZm7smm801CV8nLQH6UdQ
Ft4iYLikBQnBX6Sd8NZJDF+5+kIZJTlsAPVeSbWStiX8mX5Gg7GWIEWUebZXAf0Strvg7x6TQa+r
W23+JvP4D3rG5C3HfkyjEzhaAXZXfSdOBKsAsSRWXCTTDr3O0PERV4apB1XtZcG2KdpEfvtE+VHK
i7YDACQYAvCxsHhWuzalu/eY+IS3TgecwkgdU3/GDtEFJV/pg4X2UX1GUXFecOIOgFU+eIDd2Zr8
ZCPnlxLmD2XM2zn31qh7vrHQhPVbPOsyXSn0bWZDC8Iyw8VTzenZiVrkoJEBhxg4tJcMZrrUkKAx
plVltM9gVyKNByyGcIUmHzd9jlnVhu/o4JEMBrwUG+2H1d8O56Auq3fPupL/zBDSEARA4c561rzD
BB+y0HFYB3gIDZzpGtE0n6fPzis+mfOn5WihMK8lYJWDgQvIEyhQXAQk0y+cbpdF1rfXdj8jutiM
6OBGoT3cgDVK1w6TyS4UJHjouwgw5EMV40tbWCFznsVP3clzJuVbxPEWBvKs4LG4qfatQgCsStky
WE+GHHOimrEyAEavupDX8zNl8EvOL61m3/X2bXaqL7JG5Ka1vfvUl6igTN9kYp3Jw6eMjFEixxvV
QRMBfoHxighDNsKxB9BN9gAfpRIuoIRgCrmwNVLM/C6HPCjRQYI8xUWVEF2jgLoFOb/L7NcRYR65
iyUUtRmZvl4We5JmygrQApEv4VZhmlQPSgxO5vAVmZdFkNKdWevnTGio2MXBVcxLyhG84F5YrQRz
c0hqhJ58VeIvoUgX6Af3WVrtipI5SSqulhwvZrUhG0asAWIPkAWn/01odNQ3/XvniJWV1nuy4GoJ
XAU5o87o39z6TK44fZVOJe1vUnknLbMWoMhQs7OcNL/FiAOzsm765NM6krdO0dI8JEABPilZ46aQ
T7L74GjCjLWvE9CBhTtE6sHyWDBXxanm+UGfECPDh0mgSrJcfUZpmOaT4p5VdfnF7EZnLfqhv6Pz
jS4Gv03Tr4dcw4xqF7UHMibvb1E5UgLJUH3yh+iadBnFwd+w6FXDPetcex/4F0VheoPLwJ9XU/SA
Zt+LJjFKqHniNs1aHqq5fCET++++6B59sDAz3k1W9NHyLvRSmq6cdBttv+DILx+S2ExZ9YLOa6ED
3UirQOGRHVm+lylHWnOSQFrkOb+i7PKTEtPEiaDUWFI0n130Pjhhmjn3qHIvf9k9YFyUNGpcjC7V
yi5wHjb6HTluucjUkrEHgYZSrXXSbkTLt4vXQOJPTrB15JOfafqZMlxEUCIntGz67/GbgidEAFeE
ZcumtyUg5yJA97WTbuEM0ko2tDQoxgMnenyh9aNodlkvMy8e6aZn1jrPvO1iPijMmkz1VlU7enk6
SyOyJbXRof2qtpqa/C7Awx/74YWMABmDrj7rav9mMrBiKCKzzddIpS5qsBE4OjppX3K4QUPbV1zb
WHC6W7jP5K7SQhIRxS7FVYCziuwo4YVcJACOXxUGpQwv+0KA/qLiJ3f6cLI3DR3A/8zLP1NDPynD
LwvXV9qd7KanCT4/78073WdgxS1/4kh50b/o0bqu+AQAR359omWArIDdY2kx586f3TQ0jBcdWSaS
UMoWyyk9DFO/TXS8DHlxGW++DHtLNLGSUi5kcknk2qw8RKW9olhHeGjTRzJZFf0ZrXr+ndaF5kIy
AT/dNGq0Hi3fKdiko0COmlLmN0S+5AmSX0vZUEoQG1A8owfSDSSN0sqNu4P+uc0Ov9CbO10XFlGK
wim4q8V4A0eMsrz/GcBKzeMs6la6XT0tWQ+CoynT4aFELFt0BCVqrIx9jOWRjJeO6I4Ul2HJvT6D
m84pzwKtRVmZWdGe5jlf9c0YiCE9iU5DgXO0EJ0so4wpIvMs/spL9CIFj6OTLqaEjiGXyHdzYgCg
g4Lp1AdafRIx2hSZMN8kWcIZo1dnsrgCqKNDSxr5jwzQD2HeWM9LtEX6SkbdsVS0QOv+nJmyNODQ
m5tW0UKSL9KrRL1izJa+jvYJeqofFtAIi2q33bOG2nezsa/1mWCQ/x9F5aW7Y4mzJpB/xrjVaSwP
BJlTPiLNAXjO6X6WbF9TA2r4sYRsEvBJaJ/Wq1+16Vv3PPXnmn925jshhqDQXiZbYOWdhRAmyKWq
lFevcQO16p4X+YTLhZbQvqewEypFP8XQ+WSZyLdjqrdP+noJ7GjJ+hzSV+Hs5IZY/Dfy2WjBPPUw
Auai/6T/LVqg6HVfTfXXFl5EUZofOVMWFWEpQDKBEKFeI21CEHJcRKjLatOfsjx5uFfyA+nhFpLQ
bByndj20vV/b32aWfvTIjnb958L0I6qcNW/LMtssISaeMsMmE2icmPVnVcC+kMXnVXMR1Y5uUZGy
InvUw/H7puCbdi5FDIWyvXcvvc7aXxybUSyL8q0s1f1C7fYLMIVzBB40Qi3MGCvFUXflTjXZlggO
RMcgp3Fha2DkWVPMr3oNxqzZP42RdyZeFX2PjLtRYnrd8LXgCPiohDQXZXOg9E1ndAG3x5eqi0AA
GEA+8PjRSNTQm6GidOsv/WE6pp+V3rvs51/iB8+efovy/D0bel+D9zp46q5JqjU9EBHA8oHdDB2p
J7BWcZP/jiqvm0MuQYwx62NbqgE9nO0hg4HAnbbBsleIWJcIl04KnRh3qHwCQsggpKp1MbxjZBpf
GHsFvc63pGoo1UJGgpY5G5W9nBt0owfhDYQ/t3FRp5CuaXNVI9lXRgTCb3XXDROEXu9BPzF4Zhe1
xaou5ph0EkC6GVnwBsiDMEafzg4ZJ7oE8Qh1r37hqQj+sc2Ei0pjRQfD848NPSK/bNouyoS6H6+X
t8ozYzEfR86+6H1Jw9luMEXqN1kFYo8ZvRvkbEBFCmhZILR0lv6pg6BBXquliY9Cfi6u/r/9XCxG
hC8WE4gKolg1TF3RhhNjgwwILfhYpFhjtBMlQtRicJBpWulWhuGKUNEwRqxfKaa40w4Rl5iunuEB
TZ75KbLIWcGfiChGTjKl15CAyjzzm1KVpETNVrwW2S8A/Z63H5SXI2g917UbilLPOd9TPpMyrCaw
NnPK7kNtrdB3ZFfKDOh7H1T1eIXi/KUMBorp16IBlRUIHuUHybnD8OcgcotnSmIbUXOh6/VKFjqt
fUik81VHZ0p8JBECUUQl2ixXIpsOmKN0Sfj4a8ryO+dIKXgIARHf0HMnOlQYcipa3wI2UdelSHcg
eyyJYRvxMgh492ZcU4ILRcqgXLh6gLKBE5EMKE9EP2vH3U6pvU2YsRAd8goxdoL+Q60zoJGU8aHZ
IFKqHfNlXbXbqu7Kk2Gi9rxGiuF7YuprxzPxm9roZmLoIC/2HL372Oi+G+mUry1DsCeJoq+Dx9A5
A5SL9N10ueMzLxrvaGiwWv68m6fnAYyBi8SgakxPKaJTnxn2xmS9skP39uQFJbPJCgWX1bkAOus7
3sx/520/TONvppo/uZ6MZzaqbhi5A3vRx8LeFWxWNhMacZ/mqjRQQ2TKC9T6C6cHRuu60OK1BTgK
8cOolfzdGeHzcrewDlqepk+WhvYjFaKMd1Xo4EZ2dvWwIerLnyMDfuKsry6dVjjBIJXuVOVVhRkg
NgaDSIGuu6VihLX84BZaHtgC4AtIC5afVnlYDuzN0lDPqqX1HGTcXaFucA0gdwhLQMh9Y1urohRo
+SH0CG6SoZzb2Vvzotw6vJ+edFAcB2XMfa3v1U0LGjGoLb/tIIvQ6WwRGhi4gxJadBjWCxE6UwZ0
ge1s7sGlbT80YBlSqT6zpHP8eh4Gv0NbZObdWYvxd+bsPdIqy0KkeNtchHWnGyEzsACW1n1GWvk5
KuLQgQWc9+mlUqczhh7/mBab/Szp9+jYd5JdbfhtNYQg+K4HC2+uoK0CHoih2lG1Vl6NMQATcpx+
zrKNnTaW32L6V5i7N4ynH3ZZM8GdzMWbhjgomuEncw/dctGaGHQqSsJ21Um67Fhw7bsf9WqVmnXo
6Kj7MsBcqVAE7SuzOoITURw7Lf9kaY9MNUSjYO5WoEG+WrLU1zjYAE43nDgONGoaBv/HrjEqEhNs
RMCr5LVXNXVni9dBb4zAq7k/o3WMnwjP3WkTsFI5oH37ZDoDFZKjLoOnfTi681lvb/NsOj56vdNQ
OhBRVKH5qInbo2/DESE14h6hUtHye5+6T5K329ZF+2cNsDEIgmj2ovrmqCjbKp3ncHbXrKpOScq2
UTIekBcVOz17RgIOI5AFL321r1AfB3gpRy0U8n6SBR2ia9EOLHBHeURC9xxlU4Jiui2KlM8GoImN
V6MzQuRoZ80uQTCsDNiwX64xSLlbfA5gDJeJfTFG+KEubzdY+nWiJVo4RZMWlHzLK1wQxaz5psGu
VsN8Tw2w6UGI3UklufdI6eM7I9CAKIevUqHzg6zJ90F7DZ2dDPldmRsdjV3R4IgVK1tPN26EwnQx
CQZOKVwhjDWy5+wAqPaRJKLba/oLWkfa29Gx1wja0UlzqCDkHP0OUCyur0xPnjifvZWMkHeYh+e2
xOzI3tPTUEM9ADCmbYemcis0FTjqo/Kjo7sbCKb6arbeOFPBfs3sJGwz5ddM+7vL0YuiQWn98n9W
iYl/xaacoZtaz+lCNcBQuzwoWroejljFVRyhBlXnap2AEYAuTEqeXIXR73Vd7NW+kEHbz0poMguU
z3xaF5qHdVSSYEpTLUjNRzgU0A5CznYgOvRClVa/QiaxxyugM2LiqMCCUS1emfNHozoVzLE+AVLT
+XYYxXPtTUSWmPaZMZwTSztppvJVRPqbamWBl8zfnTuDPY5OQhMqRpSsRrvAumZBprcY7tFxTIK2
EkwDQ9vuMC3YiHTT3PiDWrnhWM8M/0wCvUaLVEvr85Uzlki8sHwlZyvBkHPHOja5jkYavKyDBM6m
o45nYdWpb82dueU2KjlbXmwaDhy8ZMe+creuMUzBgLkiKzSwOZis7VatmdXrGlUtqARNQo5uL0eI
9Tizldd03roFz2gtCwwiEulLrhvXshiBCxf1miktCtdQUePoTbRTcifAsHI8jaIE04DWk1YRqX4+
ZBvVrYKKzR+oerSfOiX9BmFnDjPNOmA8lfClbc++wzlHYs8FG7QTPpq7ghVqdoHplte+0catdCs0
Th34cUxvTO9xAmpmhlL31mhmgMy+unZVsVItMHByFBIcZ9ssNtroJ+Qt8s47SZBv0OwC1bE1Ros3
2qHETNUSMLWV1WHjAGwqytyfCwHczk96FV0v0nzdz1CTzajt0DVV+B2W0zdT8JUwk27kUZjiaPnG
+CIT94rKRnSHNAzsrN37pjPlG2sii00zonID4QnbZp6O+r4UaUKnC3ILiiYzoaPB4PVrNTrPpluH
7mS/OI7kgOXdowWBLcbRXjtWcwcO/y2Gj3EeoXgxOGhbaeoFdY8C5Q3ocqC57w76HgG7aLZZZWmB
52A5i0q89VVlbRFpVk6qBv2c5/5UobGPNwYKqrJB1Ko5ilF6OyhExwPVRBP9FCdGJERs1KWzxpxM
JfByeBboEPKMPn9Z2DUFGsWD/6DbDTpVjiclz0QoI7pj6m6Nuv3gdlH6HSqiUQnFgiY3vZUXYa8V
WUKGqyyYMwVOtiXMjaVBVuBrwHTX+X4WpOgN7IuSv9lOkgaKBq1u1Hhvb6pDFYYQxqLa9133mw7F
HJhc2JveRvDbK54TNp351AGMQHtbcwfUs0STXZtBWOfRj5h1RO8ZEXZOCn5b+jArxZ9b9d51nRp4
bb+x8zFIbJgmjxiUtpa7YVmpzwZ8NwvE0kLWaaDJGXwyQ113ffauzlERtojn8ZLi/4g6r+W2kXaL
PhGqkMMtmDOVJd+gPDMygEboRiPj6c+i5j81F2aRlMqWRYQv7L3240ZDVYbMilCRYRWqZAP48ZUM
qCJuRk58pi40QvnydzmKjeid+0MoiRpuY1niMsz9L4hP4Jos1BVFWa/MvCzj0qNIj8r8TxVEh9pT
XSyUGSdFhTA5AWxYzY9KxyVCpMnLLZW8seoQzrYt90kXU8MypP8ERvI0lUQowTop4gf3wC6wleZc
4xhCl5X+YOY77QVgiVjd9VIO+6VyIlzUz/ws9yYdmpUzU6OE3OWl3d2on4EFBSEWyu65YZtZQi/E
caDPEEw7EvCieutEf3VDw8bBUmpd2+tWG99yiipKIPk1OEGCcgmta1947BeyTRkFFVRa86j6zyIH
MgL+HN9pUxF73MAIbNU5avaBoeyNUdecI5N3DysXIisWedFX13YI/zSt/pPQBLCwEmBDCVKSNQ9R
kv+mQWJp3I5r0VNbY5FjpGq0mhlqt4GlXuObQ8VL1Z0V5Nbb5nuoPCa6Wfe5SK7eLZGRcWCdZ8Nk
+RyKo5/rW4J5BbLk8GL35ndJ9znPjYj7nAdm3Ec1kVmuPJezACejo2rKmrDoY6tVcSo6a8Pno+JS
tx+JSmJcJU/tQC3lVd6wttrwn/l5FOZLxcYB/s+w1b6Sazsl4WhLerLeeV1E2NOI01wOIzaFiU8g
sPeq4xTK7Nm7Bf5UrnA6o2EYgwUzD9c9bx4/1Owcyyo6Rz3nfO1I6k2agnhQKoyV29yrEclM0VfV
KrVw9OrQusrAPLRhVV3SPoo2oX3sBorwvr1Vrrv2LNZkGbhWONN61Y/tqRrUXVl5dCGmcYuidZXa
4iAG4JwhMCKrpjFJF7rEOtz1vtOtyn9wUgPM6VLaaw8Y7iLdnbDlra9Y00yF06/SNNjzczF5t4zL
wNubXOrpYjXTtrQeJIDBzXci1AxYLYezeVjEuo6KA7ZLLrN9fhROoPYS11epGLYKhoaNZeqNZ7Ok
su1jlXGzS5trteTfc1Zyr+2ALAQQAiHeRr+GSDjrsTfMs6/7cZc9auMp89p1BlDkK5hAGXRG9l0k
8rUrm/JDtFojdNfTmWzo6fzz8gHdpEiQr1nlsdgVlQPkEzJzvZgMeWayOg2wmItwzJ0bNf5TRAzJ
qgZ3sMsm23/6ec+s3W/QA6xu/YLsojqrUXr7gTqF7cLTxp25fYlVon02IW1uu5uxCm615aerjsQR
Dlnl3xwzWQstDrUxTi/q8SDLgb+mYU82F2eJYYl9c/q/B9hMxclH2mw5xkeJ/TLR9qflchB4qZGB
UOFlBoJ6xbEj41bIloVY77zV/MZ6NSefOA3yrZETj5IYSbMaC4zeqCyH0xSQqfbzLGiMUMVgudUm
GsYFdHkSHoq+RkIfjQf6G/tszZ2NipJnRQ8vOaR8W1uIKRaZelsSV/oDA81jmzjLezT72d4YzG6H
gNP5SCdYzGFjrUO0ujQ43nS3e0dstVq2rkmG9sKd+b0vUGGbyTh950jM4C7Gc1DLW6JZOjrVrhGT
/zxFDcp5q7f2HlTmvA/Fht+VOCjD6y5CucV27NMkVtr7ijTLdg0v+7BAIYP/3K2NdLGuC+By7gZN
tWdMt9J2XlCQcaTlsnPOgai4c4Wzh183NzeA4+VHW01PlGVBqvdh05N1xxUlXA1TdQrDCWTdYL5M
xnQdZZg86by+jwDaXhTpO4YRmq9ur37r2tVPpiVanGl1fPNl65Gkp+0/YuJMgSyWkLQQlGLHhzCv
aZj7tSqH8GgPwMpcPZWXueXq6cpnMBTutvAWaw/7LXrrwuacBs64R0Rp7tq8ctZuGrl7w2/lB74X
f5bmzVZ0ZdEU3dvoVnal96LlP2GbhYfWrE1s4sny70Oi3Yv20q/chdkjAKktQstL+nhVVaU8hNnC
ztBiuQV61ttwRpgXOr0q9lNtvechRtFmye5lWur3pH8Oi3H+ENWvMWVyIOxGnV0nRXLl9RcGE09m
mY6XllUx/ZZVv+ZLaj3EhN1fNj0W44THasgYt23ZfvlOGZ0mftk3ovSmW+iVR7O1NG53bz56usmx
X3TWrspsQM+QLiitzHzPdmRYL327XNx2CTecnEQJjfZyaYbRPbU5bTk/1HOW41HI0uJ3EzJzDjLt
XJHrin2iG+MwNzWL5nz0Y5fchqvmsDl5M9nBQe6HH75QRxlupPSr70T4Zymc7p/B9m/o2My/C1m9
6CkL8YSE79rHw8Q991cwSk2gev3NTBjEtgzzOFqc8Gsav8ugYyTARG1Dk9fkK3eyobHkgkyyB1Mq
UG9Kw2rNlPUlqIXHFdlW9SWdRf9kL/T3k9s6vyATFqus09k1K7zxPjUFXU2X2L8EfMd4hG1JwQhd
wXCn7NwNHZCLauy280Rsq+14w1GZi/lkqqyLtc9AXkQCKNTi3Y1aFO8uUoIdmsmEVbLBrPbg9Va2
r1Ohw7hsx/BMx7Kbhzm/e/rkWNo+1cjWRq+YXgTV5XNYU02U4/wJq6PbsiLXO9ITRv6XYbufXOpL
2oHg6jD/OpZB2e6wtZnPiXCwE6s2fZnc6EWIgntQ41nHOVrkmxfJgOJ5iPY/L9txgvBc4GxxoClt
WjtI17BhTIWmUHUnyNndyTaM9mQXWchpYe6iyjUvvsytS5li/NEMktul0xcvcPqJuIVm3C+zekUa
FxeLN3xJhojrbDLsB/rTXrEoZzAQ9M4qtMf0kEdDeEvbbKBJf5rt3H9P9JTew0a8MZR5n7O8uTaB
mzwVZbWZ6iR7I30uf0vGfd5HF98V+d8P4a0FELLP9cO9pgMmGH27dvg7dqnycdHk0nM3dYb7fpmW
cFck2O64BLVPQ5n5hyChAxyJbPwg8scjErk3jwEjto9a09IXrC24/FBUFmvsw1/lNC1/CnhpjUz/
5AAtmSJ1xTvumM04h7+6CSHMmBRnfl/F1Wp1cW1K8+Q1jQGBz9zIrq7OZUuoigcZ6cRk0sUiYxkn
p1bYBnPnVVrGG1lkNHdEKsT2Qr9imuZAAqDYTn093osmHO7jlB6Ndl7OpfKoHnNPbbug5fKUWs8S
fDlceu3d2EgT2VVkzaYH3w0oeCslggRdO2/OcrcQvT977TJQHwX+xp5Uv8HbvuA/g6toRpV1aqoy
2PCphBtl9MGzhy8hD5fsSYJCyhfbhnVlLZskn5bXMvWo7FJ1TcNouVjcO87lkpD9aY7lc8GyQ89Z
dXJGNm9zk+eHRCZrQ5ZunMxoQ0lHWZlqqU//PSgd1idb6GQNzIEDWjfyEjUT3sx6LHatNCVlFZk7
s4UAOKCPd2ODgy5YNC2ULN+KyTDXRpPd2kfd52EkhcihNyPJVktR13cPWGKcmqnaemm0DWqKvY6e
+CoLk5iRyr/NaWs+DbM4IuiSR9KNvXM0bYbHPxzkUrG45JlZJvJiIyA6tGWyI0Q8PeFEMo4WcsF/
n/28J9PZIxKFLJufLyyPr5pwDRBFqi87cGpisBrEgX0tLrlhev3Rbn1rNY1c43o10W09vrLAmB7D
yDzKIGitQw1/ChnXkm/YS4pzYpCyOnWamahexDVisBTmGoxVc43aVH+aWpT7gvSIjenAruWDmffR
4DABTNW0tueRcbTK51vCXNKPDQ+emWt3p8I1XvppwuHkl93OVmi2DUsy1ZDdmfFzey78iWfghVdD
mpnrwQ/C089D4LgoF+2iXNleEz4BpKVkbhJj65VG8GQ+3uvM4cVnEFFyWz00bhTeSALL2SuXw8GR
gXd/JLo1jA5vkbkK0FOeIx3dHPJDttNMWZYWZvFUZeDP/ay+a1cWTx3RcSVd+m0Q1a4W4dHXS30W
XjZupqyaOUgwQ2KcnbZNZ9ACkAJ+9oeBzt0R5aY2pb5UdtJws+VSxOrWoN+rbLUqo+Z3OTvpV1Mz
lA/S1D/lnhO8s/aMS1pfDkncqov0g2MCbfdou+13JQ10ShkhOaDBouQyzaup9pqrZ9j0C3mXx31r
ZljC+AxrWx1Gs/D+8RRzARHJ7u6CqDJgwl9aPxsOorDggtR45qGb5qc8WJ56XMSYmlNSc20IGEQ0
hKc0tNPLSEgBzWAiNsOoo+PshcuuNGFnkfEwx73DPsozxwiGUejACLAS0GDeps88xEDWMO+XiQlD
7nT7lmH6zkprjb66LM7kCuwW6WRXYpvVvmhzZshWcFg0RIDenZ9Dh52B30InQ3v2bnjBzU8KRMXu
AGe2GJ8d0zr35AlR0zDWHECV7vzO+dPb0wGyc7mzOK9jhCblrfSCz5EjoN7jcZ2OAbVf7MyZs28S
+jWKoJPzg2/t7mmSQT4twuVUZI61Xuxhm7mAvfI+nz+rkltNNQ3hgWMiRgTovYHe3yehPa/bxWu2
2kx6mx42MYjZgRhmd1VyiggQvDV+U9+4jc/bskA3JNrnKGyNs0YqzoSj7t4iUbRg7dR0+u+BKg5R
c2ikG10z1c+F258rqYfzzzN3xFiR+WC0In5CQMb5oq8GvpVR+3wq8HcDJvs36fholPJhn1W6BRDJ
JmRwwPGNiaevo5utUvSUH9Q5L0nmokY2uPPJJiFWKVlKLjEsxVY+9cDakplx/XnglD+RLZZAS+at
gYHXccrt5z6fqjuXm3NC7vfJbJ1qneRWt8v96XcU5OMerouKa7Z0uyCV5TlL8p1hRHrH5MAEPV2E
73BNPwYBfNBU5bhRkSeevZS9Q9QLzUwuwBfpYwlpKnaFvTlDGe2z+WXpu7M3qW/bGa2bn639cVYb
l2HMXQflmvx671wFxLYYtAyZSLkTYsJsRivj+M7N+Oc07SyimUywAVtZdaAshDD2xiS+e9NUzEnC
e5qGPmCGv7WhopNXqoF5XHYi36m4mdLgUMrnb5327y3BHm9TxP805fN7r9nWxYNfMj6yimsZGcV1
pEemnh2GSxMcTCv9hqgIVBi+euxywnDbGUN9oS9TqNOyflfDyzh1iWPFYYY5oyBw8VBRfdCu89BK
JAnZvPG7xo7HIvM/GTRKnMRusvNQdPeqHvdZwEQ1dPJyJW1UGMpO/hC/cHQdtgAUyh+PJ6lpyG1f
VjOdpSxm3ObgHasZOKU1tdw+KsrMLL3mc8YOv7Tlv8+shyZBOnUSczEApy1Sb9h4k7WsmseBx5WS
mUSkrz+vfh7avA12qIBnRkplev/vC4rKJraGvNs3YZdvikRhfSBu4yXT09qfnOj+88qRXbc2VVfs
fl5GU6DOajb/gd+aPJm587DJw7UCMVgkufos/dTmTJiSbf54qTJMS8bY3K3WlxecEdexEu8issa/
9dh/eb2TvLbSm3aGaJw9g5Tshds6cpxGpbs5ZWzBWkG580KPVPT3bBntX0NAf+NH9iZ0fPs8qEFe
M0tyiBlFdY6W2t2CfRRzQJuovOBaoaxdpXmbXsVkGoep4NLtggFbS5J51uBKsJJWFFva574yD9Sz
g4UpxmdlySzUi20nm05pnW37zjXPBjN3Jp0td0Zvlu+F36EIIzQNdJS1T/azYcw71PnfZSEXBuRZ
uPrp76F9F68p8iMZ9Ucrn6lWubdV+2XE6TMuyd1jlcHwCUDkuFinbJyjDYywjMsepdc0ueXJfdRf
P89+3lsGdUxSNHbCKfxt1rBc8gV4ayuVXNOXU84Sh8wuPvJooAYyZp3eMu4NHDLhtGPrJko9j/ty
caJrUkjnxUNNtFSZvrMGs19ImTPXY1oHoNKN6U5Kh02CZwevs6zkcp79CQZuEOSb6uHNzYaAmvHx
Bddxo+1g2V+JGQzHCCfT0Xg8/Lz8eVbKEUE9jd9KL55znbjCnPmkVxTIh6Ba/CMIEsT0D2T8z7N0
ZuSmepc1MG/lKRNu1qnm1ptrdWZ27Bwqujw5nqzwWixpe0Pk0d5+ns3ZYO6H3mWjRRDcLPxT7Qrr
UkUF0lsP/ivzvLJgAZwMz1LBCRWMumJI1cPzRP6Un4T+rfEExBsWaBJzLGuTYFMKudyaaO5OY2NC
EZ+yC+vTYWmqE596tRtI3wJXCBErtBilLr14TnMkZkYIaNGxVH7PKkfEhO5gsMznaR0VTb0e9GjH
XckOcIAeyh2AksW1p1XYt8OlK3L7GroYsUysE3bVvIjHA7UjpDH0DPRjBcBtM1pbDQ74yZnxLvT2
TUAVOzdI9SAgcGH0O732Qrv/pckbQPmnAZTlE+t/MWQXrEzGDroDEbtuE77x2XY7S5blBjppiDpA
B4jvjWXz89XCAhBbM9Vd+3OzSy1bfwoGOaQ6GPk16Kz5LRmADhtSf4KiL49jgHQPh2EBDfseaEs/
RdTHlD4MfUpqQb/Pt25v4p12ZXAJ5VAzpXqbzXBaj3pRZ7T5xa2wHkPkWrtfMpUbJnoMlErutnXX
PBfCyU7K1X90WfzNmFE/MzCfVnKa1E1ZjrOSZo81mTv+TVTobJhiCGBBUbRT44y+uh/i0RcYquY0
2vR4ad65QYIfT1uBKqsJ3kv9ElrlwZl19bctcO6pvmB4NBd/Y1LH/DVp7yWqnPTQz7VcVXySq8FJ
9IYgBKOLGyaxJpu4qYD8uhQTfUAyHdsi/V8BUj5KkbaRM4QnUjKM5xQECAbvubsm5jD/QkDCxns+
F4PLlPzBBC65/K89guuIVcrn6zI681XZ3r3M2YqjfrvkjpfthoVvMMve30msObGv1PxJBvKC4DXX
a98NvNVgj+a7SK2trsro2Zug95EnuWwF6oxXh9bK7pppV9kDi+u0agacumnEbIOARfirWPx1k+wD
S/yV1i5U4yUsvpYESznk+RtpzDXVaqhfjTr7qAJrpuwfmn06hvOWZte5/vvMHSgME/vKz8cR33rG
hy7zab2odDyQK2F8RApDh0/e5pyiRkGNVB+7BfFk4ELp9JvsuWmUfw+tz2K0s+efd+rwF8pZQrsV
lr2kUnciAST+/EDehzBimZ0bzvbnC1nnwkhKuvLgLyJ9So7ZQFpVIk2OkJYMx8bSpzIxYBB17vQk
Fo+oa2S8h4Bl5RNeAE6sYUmYlEX9qkPu9Pdsn8ZcRQh1s/zQmT1Nv58S1RAs+EBCGJ2mdm/w7PXT
oPNfDDXqODAYezcTDUmrJ/dgpnXzVhkHL+/nk/LzfVvjQWP4nPT+tWuj5qRRiG0KPqT3aXxDdUUs
c718j2z7ikVCVGiR3i5Za19kYdvkf7l2LHs/3wofhkdCLosRebvBUWz6tIzWiy/mdzdPXuVoBrfW
tqd36YO1FZZ8Be6AKt5wDwSs/5FeVvyyqvpxWLEDHyq23TaTuAoXy77yzYxr2hfr7ovfNt4TAiAK
p9T+JpO+2/dJOW8zE0KbiQqHBQ1FFnrEIG6txnTjijG5M3+qd8dfCejh3KpUeB7L4jNKvPTJRobZ
9lb70klY5k1mBAc7WF4n33KuYGe62BRY3IkfsNco/F1gzj4zcM3tycscvU0cXv689/PQQyraGkvQ
4rodVspeomhde0O/mwJdbsljz9ZId+rTz4y4JG16PQnRbB97HJY6yxP7kOLYL/tBeJ/9zMauR+KA
YicS+2nyGcLIg6nc5K3JQ+dJgMLQyn5NFnt8Ltz0jw5tXJIhkRTS3zz+NK4VXKAJZS+cJPk2dHtj
/fNST7ZY99WYbqmzrFuNKktIFhh9AsX05yF8mRxNnIXICMcoPPeFFUy3aTyTkJ3FQ0MzL9iMFhb+
JvMfVbAzAZAYkwdfb0uXkkgySY+dfIzNAXcYsWW4NZGQXMcU8o8jkEdOmExH4xIR2gLkbIFCElbO
aRbGS7esEretb6THp7uChmK7cCrANWGrWgBhspMp2aDo5/cTGPIlb/tg00aUmgPQ2Bc4QyFD66h4
GTxXXqO++2jtvwh2HYnB6KKzyb7qQA8lY78qUUZHmbc34OiuOLHcC1CrEwDQllbl/4uFgFrqgqCt
JEfyYpTfg2xTpntZdxgKB30fzdqveXaf3e6xD3Q8ZLmaZJ3eDZkHMxC9yaLd9EjA7j7scSDFAQEt
M9t3IzPPJgl7blM3z/bjIRTggTA6lztuMg9va+ee614ke4yqxsqYaD7HLAswXiXOvg33vZjQEEb5
+ESlFdKAWMHzPNv3qImio2KEA2JAVgkT/n4ClaOIzX185ee9cdRx7gFGJ1I3uf485C7LcC4YAJiY
FfXe9b+HUQguEhMlaqPXpW/JgzfO2PsWe50nVfeGz9m6cFWnd368Lxr2VZVQ1r/f1hTtyneb7N21
ZXlRtgj/921d2q0tz86PpeFN+9QMG/IVUVSUTjAeetQ0z/1AUkPfYOh/vJqSzn4u4MqtG2WTu/jz
HY8HmUGKSwHxLjihNo1pTsc5/PNv+fvvYyXw4iHOTZnMfBWqdPk/+18oos1L7Unr4gnmuCaSBSyo
2Y7rU/he+QPdusl/rKwlpEggisgAvB1x1EXcubcm8cPPus4TAgHbZS0fL4egoNqn970aWWO/GEt1
ClyciZaphl1o4g+t3GSfosPdKSP07hmfFxmPbGGrWd0Qusx/ljBfm01Y/j2Fztvi1TejG/sTlCXn
bVrQFLYEm9JNDs5bFTIGMWePl5UNa7Lx/vdVy7Io1yf5nZi1fU4jWZ+Vs/l5MTWTfTbG2u1jlHzc
Sks72zqj+dhwuSAAcyIEcpkcyiXTG4p77iMkWh3Is/pvbpMwNS3yiHbOVnKje65kdd9bt2WJ3hX3
pWOqPOsWQJu8/Txb2qNZt8n1550mYUkIUPtsQ6S6KC9stjPXytjrBv8yWUF5oNa/k7pTXDiri0vz
8+CG0Smz8HPxtk7ADcmxty9jvUEbTq6Rr8INZtjwlLS2x44TYhmGQNyZQ7HcysDq9z7+t03ruycK
pGw1Dk2/U1zdX4wybzgu7GddT3DrnAIVYmhs0uSmhkija6gREgfyqnHWbhIa9tgpe2xRnbk2nQLX
GXZ8hGwJISU8fGjvE2w11XbrGCsxqGZr4jA6z/a0lyaG3+mFcClnVXZwGKiY59uULuNpaKtzELjW
Sea0ThZtqWPW6zKhwXKtR0tFHHFM/h7qmiJ/WsTUHzXrMiXa/jZSIs2FzXWX+BLDs4x11BvepqyY
rxqljnZjQAsfhZm17dtHY9X51IzKPs+DVd1QmVhns/MgODcGpA9EOOGL/0gi8C5O2bV3jtkXj8bi
wE4ZP0b5R8DJM8byapPUc8lTfZ1blidpBtpgjv4ySVzYPhJDtijV8/vSlyuSaQ/K9PRHQNt1IBkv
rgfEKQOrxPco7MpNZvITCUNvRw2qzyWkZrUkUqO9a/qjHALvmcXnIXeRO4wB2ytZPQfED79F1Utf
W49qMEdjbN21CktcyElGOdw/m4BUIWe50KTS8cuxqG1Gbc7cW6xy21fw4s0qklsoyAkkgcB7QttO
40zDW5QppsypYonj5XoTzla+tsVjwEWxU9rjna36B+HQ92Kh51cTQw/kuXE95x3aZ9NZwXARq9x1
89WoyLWYaorYme9KBR2w67ZNDESwWzeigl7oQjpWr2Sf63M1WesmMsZjBOAoLundt0pED5EZjL4W
MUSEGidoXVw4wrg2fdCtVGDShqbjq+caO111T233CM91z4Avxu0M+MvshhbZavpZBxwgc02zWih0
XktNiTM8Wgdxq6fngeESwhtloVjyF4Qh6Ztbjm8s5vMDgORf9FWpL8tt1fIB65QZNsk1OV6pelwV
ORJCQsKAWC8QRn6Lphq/XCSp0ZBbrE/41PSMpi9zmEGZZFSRrFtBNkNp5PayWCmftEwH+3/ioq6z
DPXcVg7XI19vSq/4zcSHHUf3oqAlrEaqyfWcpWodVb4C0GZdsGKHqxbkURwkI0Zt/QKPyV5LE5kR
aniuBBOOB7d0dsSjokTPHqO9cMlZ1gkEN/C8a65Mq5JzHRFPuArzrl4Ta/3HqZsPQpM8hpyodsHd
b1mQXzqyPahWkKKRM7Ft5qhDni5eLY+zCPPRwSqcgknLwhRHeyc1/mbex79FcvLNI8hNII7gil/t
bNQWK1IKbdRn9u8RLe4mSEPmjY37+CW92uwoCAJhLjw6U2yFbLXJJjfXXW/9Ii5nXLGAOzgoa1eG
CoIty8FNV3f73PidZMMZwbI4eu6xzxgPNduJvykOolHtRZ8R7OJ8B0tSIiKTGTvnWPcU7F3gOGsy
Q4LVoCuBUE3RuA+UXSiUroPRvc1T7W9aVg3xrDq5Em6OHTPBY52A2mMB/q7ssj3YkfcSlOoNregT
OUE0gUQp9yHQo0jt3cc/4dP1yhnJcEnQBp93K5D0fbW2P54Eaxyadr5JD/YuT+KgQqLIsJDOdZUH
1kc7ctLWWHFmJIPrwKF7tBL7jVindmeEQUjl9kW5Y+3UNcgbd9f6VFsi26KTQPxiqG5DFma3JuJs
X1fElFsLN8G6RNdPth9rE67NaZ6uKhKPoXBH/LrBC48MCNdcKYb4T2r19jYiIZjUCrXzxvyvJmkO
bL2OszL2vW7xPibNVbVYHQIC1QdsiYic2zOq461DmvJumpubwDAZm66XnUvRHR0ZIRLMOxZqCIhR
SzxqgPRJkDi+Q/Nj+a3auVbux23ViUPgcNgPwt1JR7OwwouNrLpTyXxqUHfFlhmgbTXHbeJO2Mk7
51LkDnLX0Hxz9WdXNaDLCo81yNBcEZyxUZxYRIolXZtBenPYmJPQ6RxrDozBGWZsEgV3smAIWIQh
YdVYs2qkJlutV+bjx61lFHEJQlk/JjlBDOqSOtF2WnJr1TfFZzG0eO9cdHB5MxxSjsIeNTPRFiX0
/6V61rPxS7n+xSxm/xK2qP8ky6d49MZX/A7dLhv+ogNp9221yDgr6/ypZNcJE5whKHecxgXS2CbN
NrKGE3k8h5piESEEPzj5zia6CK6k9GWsWFj0uf/omu1xNOABnrGNLLbPr9cumv2g1NVArbpC556u
Ef/+ttx5Yy3Fsx3It5T0xGMT+mfd6gt7vovLZutgTdaXrx2iGailu5rlwFzV55arvUhSaDvsUYcO
OW7Z+dAf0snbDiiW15EY0zX5LiTt/dbRc9ok4Zp+gJClyje2c2S8Jp5CcxjtyfkqOBfT9lDmcMer
EWYrpXQSLMw2nP5jGNF2BqyClVPWJ9dH81qO+arhFmUsBdv2Tu4CKFvl3N6oY3edLZFtPOzsc8OP
gBwrHiXYFD/UTBAW2hqkmGbXYg7o2u/GfcDY9bGOphPSKnZYcB0U3V+wRK/ZHLw0hd+CLykOA3Y+
o1pesj70yD7Vhz4Va8WVd/HjXC/3YMLvtDwby2LjT4oui+//EXaCZsnGFNMZnl5pdMLBjukEGgwx
s/zOShcOkzlQJjXpXhaRXFs1IzIktCfve16YXKqgYSxmeXvH9J/J8/seg0AeEXPdMUhVmz4hoZBv
zo2TiMbshQ++WHqgKV3/NbkOwjKgK2lUx54j3iw9sY3mSoigX20Sh6WS8F7nCdBfFAxrkDwMAzhH
RMjteXKzfN2RmhmOZxxLO9TVC5pAasOoi17TavhnZA0Th90/RuvMR4OYk9Qu8r30QTWJhWAk6Pll
+ZVH7dEWzNDs/t1GiRlPs3hrWxTSvXLfC7jaq/RPaGebGe4Mdc05Y3441MOlsLu983+Undly5Ea2
ZX9FpudGXTgck7fdqocIIEYyglOSSb7Akkwm5nnG1/dCqu7tSlWbuttMshKLE4jB4eecvddWjev1
Br6RPKXnUVMZwLN815pm143Vtc+WNZPrsLS6l07uV4Ta02Zid80gfdvCSaXhVJi3GTviMlIGmBH6
yTqGk0OlWOeKtO4upXVQTRBfm1NYa68DFe1WlE6/iRdyR6r+LdUihxFYpV2sKGuOYxW81FPobLuh
yfzMaCgZZci4ZNLY5jQRGq/+EEspz8Ufcb/dQoR6V3lmpBW4YpTcBJN2s+hluR2WNtsR6kueZqKc
facHHZLt8EbPV43wPG2rSb+SLWHWvLa+zL34IQM6Dk76YFnqLbYgvrVZfskIyGSZIrtAd05My8tj
3unNWSWAERKt25vxqPYz2K8LdzuRbpJGMdr5YaQtTKIWk9Y5IENkQR9aupH5PPCiU+l4r1SGiYsM
kKI8TYUgcbY07psm/Dq4E+EHTRV7SLHx+OqJ7cc9YMdQjIdqat57cyUYGyG3YZRt7HR6Xxp0+W5H
knBC/Sbw9s1p80g5Kndh7JCuhg1Fq8XsR0ylO5qSftWrO30NUNNSinGXfmraWpt+xqjMGbhVNsPA
wuCOXkra0ul0i9633gBHHvaTOaodlw6niLYZDdBKmN+qjRkW+0ZHqp0nuEkKDfYDnzKRyN40/BwE
Loxsk6+DbT84JBrWktTNKqDlENuIVrrlrDk1R1GNd4ggXwbzpLvcznJZvrrSRR5vxacCAl7jlg+j
m56swoTIIencWWa/sybyq4KUWTWaVd7PrnnkRn1QgMDJYyB/NMr2RCDZJ50AvsFcxI4ccrTpYX3W
dMr0Tq83k4VBqDshwLE9kqUS2jnphfWhZykzte2Qx0i+IQW4unWosmYfMxZk5LbR8yVHkGJ/WE7C
PCUSR70YnsHr79QUfK3ZOBYKHlrJOuKKL3bArSgnZ4viGNt7pPtzWX6dM/cWnbSfWy6YidCITqFJ
sRW628nRD6OTXEn+fOqsfMJTaL3IajjMtbhEsnuJKV14p+qHOel2WbbPtexZCLNDF7mIjYGNsULk
OhZy2YoqNCkJ3XKTuBUVAuorGpPNjhSnz8HNT3NE01abZn+Ggpk3PyoVHu14SH3ZJNdJda96rmfo
it8ZimNjYMPno5fBc6/j6AcakbirhrvIrr0BlDrZVJHWHJJA8zHx0c4KybjKVPBFl5E6AjMPt6WY
fDmbZIQaHXvLVm11V46rWn8tg5JXpQffCMW5Tq1y98UUPYU2Pu0Sc1+3ZJ5pfGRNzQBwhirC6Sh8
hHobXkYT/tws0wd/DMLxkJyKadbPhSx6LumAZIjNisKN27ra19nBroZccN8FZuyLyRm2E1ZIaCzF
S2GYX9owgH1OUyhyce+Y4mlxoCY7DdEgTQpvJX/UgpDta14cwyC8EfpCf2tidmhWO57Zgl71ArmL
DF9W5sjHi1F3/QsF0Is7GpMXVubRdsT9JORdl1ru6iLaKw1XRlk8Ibxx8VCVZ30oGXXM+zCr6ZDO
FH9O4T7Mi9qjtD3EEUlDDecudLs7N9NuNCe6xhB27TB4oZrAKd6tOn3QjXbFgpXinI6NmklQVt30
Mip9ZFbNtsStOc6rz8BtUTiGF1ETuSerpvKpg7dqEugXbNpPXbXL6CQdumD1CUnWIaKQN66RRE9x
CEFk6a9Ohnu1DbruKGhk+i28dA+lkzoZeg6NqcivTvQpLE36sdDbg2FN05F8btsDgHGq6Q0+Bsp9
Rh99MuZ6vAV+ZK4CqRGxnDgnA2SesApoVch56076MWfRpzeB4+e7M5ruhorio6i7o1HKG2KsqyWL
Nnmjd0hRDrRG0TenNFvFiEGX6PNt3BbpmXudxvSXjt9ympbwVhfgTFx2s/n8VdLig1TDi8KAq8Uv
G9544FZ7mroWWvbI6+WrUc0P1C++BEAG1uUu5ObqCnmvMLqw5cgpkJivCWEg3pD6RxZYt3AEL7p1
m7mHmMwscl9yMPgRr6L2h2hnACrpC69e1qEuvYlRALS9tosGE/I7eAPR1R4/8bUKv+Gwf6ri6omE
yCfNMGAZuQlyp564ITbXvNMNwTRUp/Cd1FHF8OeRbFXBhMnKLbpN8SWPIrU3XJdlRJKSremblGIW
LYdg2RJPrpKMRToAmrjD2Aw2G6wHSB+sZKISesvi1TZTAqN16pF8y4Dt8qxhW5EJCSGhMfOL025n
tLJi1zDuNX1ocSK5LdpdqlpuLjb0UfXp0g/caqW7N9BOsd6TjJE5NctYy7i1wAAnDNu86OVzmCWv
ne5+VKgLEd/OvrEgsUcrc1eko4ujoQtZSPW7fPZV7U2d1XtB4CZYYsCeWWo5QsFfaIdg9p7nj2pY
tUXd8rXPcELF1ilkaHCGk1ANyYBoxBg3/fRmDOjQqt6I/bphmkrguNfJJPKUAcqUHSuG882sDPuG
+VK+remCbXI7lF6np9tEDqxpHbmpk44eLG8m/GLZg2ga5wAbfIMeNvJrmb6g037iJxeb1WKH2mSh
R553O7zNj3WvXqIaB5vV6wM1AfbCVDfDXTp+xg5jH0Qj1E9sQLvR9JMSa99P3QZW8dJJ4Q7guBrA
cXp0oee11kiz6KVaGmubJGa4TeUXdl7GRkXOvRXl0VZZNPpbBLiEFs0HdKaolgzgSg47pHGWO6z1
wpuy4NnNKN2wE+VOeI+Y8SvpmfT/HPo2DstUZJj2Jg3e8KDdzLjjN4MTz7jh9VsSv784VuKPkXNY
E0jRRZunUDWDZzCBb5wi3qY6Uq9l7VwtKGibhnaJJm1q9eGxiBlvQlaqN4fdKCs8bWO9kzEe+Ggh
pWpmSJ3Z1lHDlLNL6gBnTtw1ftS4A5VU9aaPxuDnY/5gBtKPSmO6V4txMdmAboJLmDIyxPzFo6S9
Bk7r7OLWeDbovvkOkvVAY/dKVU2MsXQaHFG21/J6N4dl9rpIOyt9YtLKgLmNp24fFha7RJSsyNHG
bVZCOqnK2LcD42R2AvgLGnacT9i3Zbk8Gu3wxGaHtYZUdvo6tIAme6uZGXVy07QkB+PTTmyifrrk
R70gMFFzdaiC6k0YneNlKbI9w61f9DI5p5ySrd6Hx6pzzoy2rkWPf8uleZXBL/u5OvSTTZ/VKVGG
q4e8zZ6n17L74WSZjTi6eIaq0nCSCfay7bxCmMRRBpyXEKEI40kxbW1oFmqkq6lWX287Dtgk7oAW
wMRQ9VtmVXtUEDcmuUidSNVJi3i3j3lBGUXoCS+0ncYucNcWmPfi+KVn8uWtBYJdYrZBAnMptTW7
JHgJS+lDJILs61ZAHhb5omvZvFlq5AzmQ49PfdOj39ky8L51m4jekrVz83EEmt3oSL7bDTyQYzDN
9LmE5KjinPbleBujs7pNTUrbRuBactdEe8O6r80m8fXyICr5HqrkWhHFfWmN5RwuGJy6ZkHxojAS
dawuqTYxDI7ie24z8meANbFazCkwjpEuxH2U52T4oSC7ZW0s0M6CFxuo9vPlYqLTe1zc6cOlG/hN
BEQu2/EFciLkmD4ydqMKqcJGdUBYeDukQ+Hps57f1yO+axWCk+CtfgpaOXpN2xa7Wi3L0eij+DxO
3Fh6bz4VKNI9yS14E8XUeQueGIz0W3wZjEG18gklFzuIXHuOalIONWPuvQh0wo20NL+h/nkBibNP
NSvwu9Q3BtfYua71kZSmdY3eaomhso3ZBzmD6UmHd3JSJDyAEcpjV9m7pQg+e0tpF0lQBHtu0T7o
GgFBUOlujCIWX0ws/B5F4puoErlrrIQNXRM+N5mxLQK7Jc59zC8pjRuP4Ut2k1aQ0jJ8Sp6m48+C
QL3R15J+DI3mZondu6XIxq0sc+do6wnbRboEAVodTwrbeI6a+YQAKX7XKlFvsxSdTec0Fyur/QX7
vkQSsilFYW0E4vGiHJ/CuPqCESM/Mlk7lfqSHzWZQwSb/UkOXzK3Emyb0QwU5SuYBmjwTkzJOxY/
SvTdWWQ+BHN6P4HvCqQXaGAVEs5SR53Enhb4F+zcnWrtH1ZDj2JKcx8JJbtj7XnCq3tB+3FeQnXo
xmw6cHm3YWI9BkZYbk19hZqYb0aDwpunAUBJMWwRWYUHjYSiveVU+2Csr3Odv01xJ4hcoinvxD3m
u/ibE1fxIXTgWEx0VP0pXu6woOZUycm6rrdwQDSueR8XwdYyaAaPHcyhODqLEcRAjOHSblMDaaer
k6PNE8dVRSxVRERwAq7VA+JfwyzG/h7CaO8fR8Uf7nbVbZegoZoe4tK+DUex47GnUhqdxySCGdit
mqAsIBZKT4Kd1HrCQOgTLlmp2DkdZ71K9v0CLUsWxV6Pprsh7T3BjmqsZpuJBSbwBmNvNT0p0Fyr
gINkw8R+Rg7GI0lXF5FbsXc0TLTBPMeetCce/0o/iw+b0cbWaYhlQ71ELUqyja8HcqdPeFdCk3PN
JOMOd4HnjCgBheArq+CH1kTVkcDWuxYmTq+okpNSQ6gLI1SHtGkkk6ct8s0e1QeSdY25nf1QBcWP
tLZOY2aNW7OpeMxnPMBmOT+5lhx2MsfzVEClQd3PUCQ4NU4cfCnaaT+oGdNFRy6FuVwt9iDnZKR9
xuscHd5kbLMhPhqzaLewv8RGODVvrG68IWh5HT00J/TVlyIujF1b9q+xgKU5uKbuY25hzmk2+qZa
hYjVBBsER71HptwBYXbjmFebR/unr3Lt9hCafjejL9nYPfCRipiJHdCzm1GI+YYdRQ5l6VyPbO21
zks0+x4w/ffWHd54h8aAqcOIfgYrjxTswpKIpnRZagi62RK1Tjcc8QDfltD5cKIwzualudVDnGZQ
uEGlaCXtvQKkT6IYxrCz2rglZ1BNCIhsemtohbdRjUkZwSVgdt3KaYJn/TVNX3IEqLd9IE5LQOQg
CrbQLxIdDXTt526pvRnWfJ7sDwKiBahnvNgLyFg/Hxh2q4bCb6wWX40BM8b2oFb9qV1o3/QA/Ikj
NGMLDF1tI/dq1CNhT9U0bnLN+BGN0Qfti/5g6fmHdGrkABmsIzS5a8Oj5tbq7uoWIkhHmOPWUYgU
aYfyGsNI3mB/9IpYsn0fsZRPTG49B8H2VJBWpEqeM/xFBxnI9ABuNvLCwfpg+NKhGXR2phIHR/V0
cYxg2Lk+uzvM5zMnmpfo4plJ/qJp0+CZZTnvZjRFkJFSjaXJstU2znNWRAcbfW89CHMMD3ijh31e
ncw2PIBdAj3h5HvaiC/KyHB8OA6uBIBR2Vxd7FGwPFrWzrKjN4Y/0PCiWyRddLpf0O/xdxfUWsnQ
vVRF+FZa2jdsLxIULZoiS4elAs0KYFhzp9VwazqtGX3IQz1gqbisw31t5Om271LkjKLxake7Zz2+
SXAVoxt7y5cA7H7Uw3Lt913T82RoQXWSK40gkXd5PqhtNZrJxdn3U/LgMDfhiTeW/cgZsEGgtoKm
QLeMN5rG7VvCYjVm3bw1u+QpL+iDp3XzLGmnHusiexzt4ojQj+H5C613cUI8BvCgbwxvwsrEghDj
njdn1GAGJB1h4r/fTMv8GgdJeC1wlSZC5pRHMTMqjPCd3e1Jw2HCCQRnA1SJJsbaK5/UfYB1dBvW
Vrv1O7PU/cqt4KAOxzyHYxGX6ducriSoxT1qgYq8MSO8OqdBIapiZkzX+jZ5Tn1r6Pg3K+rTieNc
/RnYSyG+W4cONUkHmNQRR82ssRxpmNqboUEpQEPGbNmLE+9ewDWAGZQn19xOU19zXRsA99PSaieJ
E2wjIQVusSC0Pqkwe5NW3cFh9WEnpHaScWeDVOGuMRHXDWP2NNOXPboDOqWmS+WmaJg65hVJTwT7
1uM43Y9029q2No5dlFC/xQ5LTwfINtdOSneeKoHkh3fRckL29LKA/IpzO9sGyHOwYoB6tDvWvJj6
nLpWslrhvHRbxd+Wf4oqe2kV29AUtZrHDuplMa2HRCuNXS4KFsZExQdRt/dDMikAdPMMjoh9ahd8
smTLIzp7NgQNPzqhpiNMdkQJ6Hh6AAdAVCZt8ba/YZOSXVHNIiU3ag9gAbZtmqezxU3YmPVeCYHH
IT6pmY50mhYP4QyvCsbeC3LWgKcyeO6D5kZyo7PZIPsdAx2vN4Qepug9zNLGJhkshN79SaatBipm
NLZIhJJ9s5Sfqo8fHUmvN8gUTZchvCnLyEsdrbktmJfYWvEmZsx7dRJsca0ZN0A42DygJiurgTzw
JKSQgYq1G0ApbsRoneSi29sB/6aXDZ2COJE80iS1DuzmUqrQnRlnkbdMccU6OLC3MqyNZGml40wr
xR67E42kN9WV9TFuMKqms+tSYJ1wikLad3HiW2a2taf+zq5oE7ZufFsNbJTymJ5WORFa46q7JB3l
Ma2pYSps0GbvwDSxV9QFYB4jqV916V7Mae53BnoFkc2HQSehxInu4/E5WfqvpYMpN+i4/6sWoUEr
sO6scbbDbdkjHywFW39u2bPFDKqMiodginVvafsjPWwVUG12HXn0YuyvBkQnAutnaUKRmgcb1I0N
c75N5HbRZwjIDRZek5K2pfD0FOJI9i2bTONnQCDErOUS7BSKGyccHpPADY50xg12xW0DHWy8jzQy
pabB3aLc28RVcB9m1b5RGAunkqAeOemwD1jfmwaeuAN/YZ6z1APPRNsxai4kO/uZlCskgW1m6r7l
jkWeJulmM3dnbDdEnscRKiaHuWZRn4eMjkaEtLXMrFvYg2vbAmF4VN+yXKLjApRe2wcUwPduUgTX
ySZIt+q7p5ISWzemGzR+1qENQ0KqiT5Y4sFDHcaivqDeaW124Q6TCdOUP6rQoVOrmR/1VSkNU0Sw
q3VgSp3k2dMYxRFs1O8Jp4XIVeWMG2IQ19FwLttObiYxvdPxGcnGYRFx2uhmSo3lmIYsPhgmsnWE
+KXXgjdkXftI4HN2bS3YTfj0yQP5ouzoPCbms5KTfbAr+xQZWuO1K7GpKHTKeUZlBtkDu1YF2c62
HVwjyFSp4fw66E5Lb9goBHhfApgCDaYsUHzp9LDNCkoViiBG9ctFuZZ2i4WGAPCC8aG77vLxZRM4
FOv7OJWniIH0sanbO6LD7jTOppfY8FYamXiaWreG/BlTV21Z2p6aaSTiO/7Q6S5TfrdYaPr0Y9AI
u1dmzTUyq0MhQ21jqvaNwfOIvJfSJTPQZtHpGt0WNh42Gc2hrTktMrkOI1ELZmH5bT3ou7HzmXIj
OFy6nr27s4Gsy4bMKp6SiRd7X8XKs7mhk5yGfk6Ym2JaU7BH9rshebTLgEo6Z3ftPC/QbnrsIMc6
nD6Xseu4+Lxmv6QOLjQHnnxYKiKmKUs2CwYnNnWodahAi8NCD8Q52FbxQxI9x/gxhwFkj4jPcl+z
1Acbg/uh1kABRax/aFE+aXvRsAoL495KF/piri1vSt4BvMCDTZojhc8J2miIODFtpNYGG4GN7TQP
TUw4FDO35WwH2XfS5c7YFJB7Q0Z9IXX+A4vQcOwMW+5lNW/cwnrO3czeQjw4OuCCnVi7JEV1nA3a
lSnp9TPyuzHv7HeGTT/MUN6R5VOCI8ifhV3mnl66/V1Wje1eoNreWAZvdThYOY8Vs5yOETi36dVB
gktrzybywx43iUZdFQJw81wOeHHs23SkIHF0C90/uqy4EdU+IU18RuAO2vQl1sTJjrrXaEbxSqc9
893S1thkBTQwWTaNcKePsuXhTjGuoShd99aDYaBELO5mWDkoFOKH1CIAkxDcbTuCD2FUWoiEbmZA
ZVB145PEItXOx0wmPxDlbZ1ROxsGz7IbfcwNwbIsrsKc3qN9MPT0wlz7E8FVfNBL7btFeokvO2yo
GHjasH+x0+iNSHcKFPwaG9KOiCzK8UCM56UoHlTefkf2TBcMLwaSzCKn3WkwRtcXLPwmsQAM/7il
N4UjYBHW9lHjoiQ4/ZfARcBYvFmF/qZPz0NRJduooKo2Bn0lgC2HsK7PkU1N3K+dMzI5UpRH+Tgx
vNSHY0SOzqC7uHAYtgKEYH2EuhgmmKungR0zZe5mIYy8/CFlepMC/MMamyZMqH2bUFpHDVA+aFfY
a/qx0PFksMEjwwtJkCTwtG6hegcMLGJIGHlcU69CvYxyflmKHXzJgbUWVf1o6yX7wiUApKAFPqb1
KxuHYSeSC/ydk2rJ1qlt9hR2PrMZaLlYGCQgtKH8aPP0GI74YDWp+80sHjJ0mZyrOds1LQ2phGF8
XNBcpxQlQixKcEQAKootPJRDsfY7iMBBcHnOCwYlLi4W9r/mpi8cyuep3sdzbMONg4gapeETTDhm
oI3Zecol+bNvNQbTKRA/gFBjbJFJWiPhsASbgB4MnWVXGYIRZB607dGJLOZrZTinPBgTUtcM3q4V
FqjARp2Fx2R1oD6gp8XjQoPfLMxn9HwufJE79PUok6OSCIRUHa11ebVtnXdmZIE2Lbt7lJsKVVXO
2m8yyIObNkaohGSD7jhOaDvT478Ey7JnoYITWWfWVgeiQWLxsiP6D60FOmmQsx/sbk3P1ZYGjs1b
3BufCXwPT2uN14R9LZZwNLFLCOgoKDeVmIebcNxRvOGOXTjRoTGsiS6u7SfReNfH6jUuT4vMTrKd
EdKuYEe6k3RcUU8UrNc8DTfxmEPyKenTx7QusqEHbVvb1t7UvJrb1BUtpWXWnQRyY0T42d7JWOR7
HJebGMfdxsWYZrFjZy7goHuI+udc2gzF1lPXJyFOallcQdKFV22S3/usO1foSPdOIrND7rxNOvNT
c7Tk0arKiwOZ8shvWnO+X+ehrx4RcKu0i/Z1LCHtwUQllLa7hcPKhjBNY7+V+kvSuw4q3PYjapgn
sM6gmbPa52SieMhzS/Ha5cEKiuuiKfrNVX4fEm4YZ/N2ZMN5IkIcu5Y5O4xHUZiODn4Ho37XUMag
dMB1HEN+iOP3vJQgZ1XQerOGkZCLXMCehAtFGA3iys4fC9IZ9dz5mvKqRlg5ooyb97qppQ8J7qAZ
ZfRe2FB/hrTctqzRO1r9r3FXuXQ0nEsKS7CxRt7EEF0kJUDnWNOx1hMBRBiVRNDzXwIZwuJEFRec
vOEAoqttPSzQj459xGNl5NFuMRya5ZF1yXkj7eeWd55JeZGlGW657Cqrsj4nWXjfzgAajYhUwypn
99MX35253rdsrKLeYPoaTOYZKfo1KCpnOzXMgGkVYCKyWrXRHOavVdOPdzGDCJ39pRir6J7U2IFs
T7CkTav5NXYJriaLTN1fdBHD5J/wgZ2nNnd3Sgc0CVwG1Ysdlcciqk5A2h2/NLNqa1ZCO4ZSfE66
Nj5FBnA1UpskbIgTLZpqp42safNWxONdJidSo4qQrAJUGEGjbbQcKFgzoujQ1oOORnxmqZ7vURwl
nu3aCdYO+HA2DYjFgbzPSjkwW2UAtfZlx+g0MOH2J23aEDAyeADo1CVK9KMl0M1GVnFH++YTBb65
nUtWa6b0/S6VSPpEoN0FISasYF7OTSHT01p/01EfngQ7gBtdStgWGtKqdE4r3zbY8Grpe01CR0/i
T6iedIYwXkKyqeuu0QNW/92KkSuvKXzL8C2C5LBhr/wVVpewEbdN3xhRAewvvzL3IWYnX2ZGThgE
3T8COkx65xqQithxXiUpCWsuwcLV47Tf2fr80pHMwkr+ALxkk/ck766hLGtoSKJIP6wFf5vm2SgS
1o/XnLKf4WTrF6z/6vZ0p0J6X+thyQYCWNldQoNkUWQnefuQldMpJFNpRfvXchXj5e9WdWuk6bOj
G9/WvJg18GIZIq7nyMDM+F6ZW2VM31bI/fphVI5XEQQ/WfoU4e9rsAtSkI0RdNef2ZoTiaBln1zd
GBQkqTDOSI5KOL0Bp16Tmwox/5gy8YICywzb25zAUTHUr9xnPw9mmh7NLMRfpe17BWyZW2z91BpJ
kOrJ+xqIIM2IQsbaIWzxTKU+FsvhRACTz9tPN9dh6KwG4z8CxWxgw1la3K5H3of6t7EyD+0YH9Yc
lIIkGLMa31hyIHGONmAsfhO9331qzIc1OwB+2KM2Pa5fuB5IRrzA+mVA5Ta60z1EhrxmiCe1IXhd
T+SaHdLG1ecwJBcTLatBFsKafzAYKHPoygOBg1JtMw2Q9xpxSv8VkDYE3a1QJJ6QQWPHnGZ+1prD
0M3GvjTbn43G0Pj5f/dELKyfWi/WOAQeDwxjou6jbXfrUa7pOQOoKnh/kJp6b7251mQNNyvf3fg+
GnEtEFLTQAfaFKjCsiE5rBGIa5jlmqPRCHVy+spfBBnAa6Ajjt5NhhUHN/aag7TGkAYZI79w3Kxp
EGuUw3q/rOFQOIIQ+MjH9esM4k3W27HsrEcZ8vJeIz06QkmivDxXKEzWLwggDrPJTZfsOSYGJaol
aLb5m4GwBkv8wxqE18Nte1z/A0LSzx9IE5Bu5tf1wzV7cL3/1yzTyA86baclcEUIXGkJP1/jS0v7
ONKanMlhCVzxzYzNczYLv6yI/FpzGDgp7M83Wjw+goLydLD9AUEPuGY/qpq2E85Su3U+ojXwwXSt
V5dEiEZVL4y2awNKdhRdwaF9wzr/bsvxe0OCSMB9tZjk/tEwFPxv7Yp3g3izLO2/A3J6lxUndMmZ
RIrs4hTBRz5AYpoR05MCQgjzvY1G3OiM92GNd8sWnTQH86Ym53f9w/QAmQKpzniOfob7zodgwNnt
Wu8ucRHUve9rjOxga3S01dG2MkqW8m4Ny1y/Zo14+rmGdRAkh0ljOMvB/P7bf/zjP//jY/qf4WeJ
4QjubdH+4z/5+KOsZnICo+5PH/7jqcz55+f3/PfX/Pod/7iNP5CBlz+6P3/V+ov++5v4wf/8xd63
7tsvH/hFF3fzff/ZzA+fJNt0P38Bh7h+5f/rJ3/7/PlTnubq8++/f5R9gVHo4TOMy+L3f37q+P3v
vwtp/jwHf5yC9ef/85OXbznf91gCnvrtXDaf3/7tuz6/td36A/S/KUN3bCFQqykgOL//Nn7+/Ixh
/s3WLZPpio6PQOn277+RONFFf/9dun+zhQH60tCF0k1DOb//xjjm56fk3wxdlzrEOInfVtnq9//6
63+5QP/7gv1GaNddyWy9XX/w779Vf1zH9a9zXMmh0SbFRS+VbVi6zuc/vj3AQOKrxf+wUmGHi6aF
d5OJmNFqkoQmB3TcqVypvFIdwrK9NUD24Y0kpqpi6q8DT0WxglxhYM4yJhNvKKu7pCNYU8OlZI4Z
Y4zuylKcr/xV8amBBUtvnc93U/gDy0R/S0y7J5vpIQ8q+1AqsJ+RUyHO32gDXni3GtKTPtwFyiF4
LBXTAURBfsvg/V8u1j9Px7/++eL/8Oe7OvoMKmfddnRh/PrnN1VkO6prwjvyJotjL/CSEdfTkUYT
2Lv5thwaF80+XLQIJtipBXNZFhPbzblrMIW4J5kYZ+jI13B0tA0sWUw4Wjz98Vj98lT9cpTcCH+6
SAKeCVeIf7hdjD9dpK4uGQGjxLhLAVBuaaNIJjspe1MxImcEWGitTcOMwY4XiGVDbzbZpQPGTz3S
/GhcvqGmaw5RU6wyIlw8f30STevfDo8bx1CCc7j+x3qH/+s9FMVTW4ck295NQs2XzBpK35lIwtFt
4bWg+2+YvoRe2gQ3JSfnanfDWQXCPAHko5PaMPHq6/DWym3jMhsl3dN4N4DNvVmqKnyqJnxtY/Fp
tvPA0IG0vgzZK7c09hDcynsIj6cmATZAnWzp3bvZte6tjrf2XJRp9dBY4GRQeAjmsfhYhOVM900f
olaZnZpKYNC2QoW0ZxfLOo9wuVCUhtWBwPkff32WhPr3s6R0ANEO1YuyTPWnWw33ZDtDXsruimYQ
FwdXm9OSWGvINj2A36rJ46RAjpssP1hIIFjynfJZ2WWHvCojVFThpui7ghZWGlzGuMZD02MCpbX5
EGL7P/z14Rrr4fy6MBjKBZBtm6xbjqnkrxe1BecnHdWyt84lmABheCPRCF0fDbuFsfl+VeVh3698
4rslBALmXMETwTk/RCbKQ+8iIdPcl4lx0uKwuiRh5tv2GCO25Bzbg3oxpUj8vz5ok2Xx14OWumPq
NpNGB/c+Y7tfDxrthqqQucR3IA9ftLzA4TUk7n0rzU/mqOFTriElXDT3nPqFeNB7O3nqquYJNEFx
GSSJ6FqO6G/9FgwshW+FZQUQTiB3UrVBzdY8RwsRrmOHFH12nvAmxftxNm+0efSYdkbnfL22dDo2
cMbLW/DFfrC0zk3ncMc15H96VhKgZUaXwMg/fwJwh72wvdFre76vnYZxpMsIu4m3OUqNozsly3aw
0+b/cp5+Lmu/XFwpTFsqqRu26zq2+6cn1tISK576zr3WFQwI+uniQifXbxWW5HEmyU4A3drnxYi9
ITEGskjslxJf+NmoOQ9/fdHEeif9ejAch+FKYSlatPLPr6DcyEGNWqTzhdVazI4jOuhmOfZ6qx9j
dCZWEJyq9Thn4rCOoxY+xzYTbMBF/Q7P1sf//+GsZ4UXosEblvfyr/dQR0exhx4wXmej4CFU2u3/
Iuw8luxGkiX6RTCDFturtSjBKnIDK0XIBBJafP07QL3FDLttuKGx2d3FeyEyMyLcjzPOYz6gMP8q
wdgsbYnKIkLqsmx9HpIs4Hah6KVc5XfbWmn+doX06Xb8cYUMJg6cMjVnOhFMj/1/bNJ+0buBIiEu
693wIBuVcJhiPDjEzrbhVgEyvIUcWC3cJloaZeucgDvKn/H0GMcKySTklj6I0YPUYwVHp0to9tKB
wK9ct7AspWMiyqEZV2Pc2GnA2P+2ff1jKTE4qdiWx8ZFQa3q0yb8Hx+f1MFAsoepEPhZAEzM8Arj
dSfp0h2tS8ROKU5UzQesLRPY5ETX63jG4L62T//73ur/2Kn4JLZFiCofwtX0P597zcJDkZuQFpLS
jk+W2TKcsnWz4ygTXxKZOLuoUseV1IPxKMxsa4atYADlK1sysZY5xuNr0sB4j7tLMIwtnI+ci0eO
+57SZh3JsCf+ZbwoYKFXOra+nQGX8UbF97dL+s+FjkfTsA2mAbYKf/iPJ6JQmYZ1hW5endqOt17k
pWtypz5JQWf98nqCgxI8IUNePhrGU4GN8xL4Yu9YJbGNQyaeMwOFG7EmtGalr+11N+xWf7nW/zi0
YMXlMhuOZvJBOeP+911XbWR1GN3NK5+CUjQQC1F79a4trEs2yXtL/92hANtzIo625EkuRC4ngHZ6
BUT/syzN4d73EX6YzkBI0Ik1Hn+MQmMuTyGQxoUgt2x+2cyIcaiZojzRE6xtQVf95av8y+v3X99E
++9v0rgF444uNK/4KV+DMDpoXvyX04Hxr1fL5fHkEMqu++eTyWIGtRuLx1X3uvSWh1hbzE7jUBdD
YwCgWm6gNwqMJ8U7teFr4sZf8596SiGx9cQkW+BsWoD1Y4tlurxTASlEftIwy2m9jSaYFwU4TJBV
LFpQRdMoP99LR75NL+6ujVQMa7E4mjTiUF/2uz7wXmvDuGmMb06F42f8DOaNQjH+8lJq/3Z5eRdV
tiS2bdX+Y3lgVD56rR0bV1M36udY9R41fCALsFMN3k9srKpaq5vSwbcEZ/gdr4dzqW0gUqROUS5j
OydqF1jV/35+jX9ZKywKNp1CzObY9udZQrHqXs/c1rxmYByKThrPdU7jxI51PPjufZC2fjQEQ+MI
jQ787jJeUmsxZ8gMWvXSWMADVA5BAwUbw8R89jGS8T21m/jmV2W0SiQ8EVfLmNUxoJHTa9AhLl+q
mm8dW+j234fS2OnKlVkaYoeikHOHTes1dwLvB66tXVGL21++97/cDmpVsuQ8Ot//PBuMlmd1ll5p
Vz3ty000SBd4dHeqCzXaYmepF43QtnY1ghA3Q3dDKBE60aH11lpuXSIF238D+HLBfNtZG3p19XzJ
nDfSh0XXhvTxNf1ID9Zb6vT/oW3Vi0rHWTrvpzFBYODU4ABn8mO+YjHQeuEo2QUV3N22FLkxkUz8
5Tj0b9sCta9rUv7ahI+bf7zgI8wHx4dbchXyR9wWw9LzwB0PDihboleURaRYCGD8HBZb3jMEcj9G
VMcnCloCYkLjHMXOR0SX2fHy8BgAuUhL011DW2T4MB2kWlSN+Pi1tToUb5EWQGAFO/WX+zatp38c
Emy0MZyfLMflDk4rzH/ssqn0RhNXp36dSxnulrkYCgUwJ+7wdRAMYMen8xyMRKAUflzuS1j+fo+p
5EExk+FG69ldqKWPYjCynX1WCeaxsKk2mqE9tA22FtFUBDmTC3JiSXyzYSAXRogAM9br3cAICS8J
dQhpYQ4zTPsvBcm/LRO2OwkPkZiZpmdP7+t/fD/a9X2A01C7BvZrKGExqnokNwMAjHos3Xs4Hcim
g8hRbboXUv1+kLri3VG7Ib0XzT0s/n6w+UdJZ0zbLx0cZgkOV/6PlcvqVQPMVqpdPWfcBjHcHZsc
jZUi9A+tBRbj2s6KNEnx/fJYAmlYnf4aRl7jvm2rQ87sFK7ny1Bj6O4bKzynHP7uSm5Yf3k6tH+u
ZjSLNLpZ08f1NOuPp8NpysYxen28Gso8PjSSbeFLD49umyzo1UCNC2EcjRlyiyQyqQdUoV3mglgD
Y8AEkgloMEY6lBHkyf/72XX/ufvx6UzGgBR9hglX4L/vLUMCfClAIK4i9Ru8OAWyj0yVP9s2cBZp
kxor9odiY3mNjak+/6hpDGHZoLwSrnAOaeUfAWH4m7rBjgh62FsLh/AZA4FL203sj1ZBUQqoZ+km
L4aiyZ94QLVLVJ2iKTVJhVJfGMT1mSVBb0bVdTuYxfYmR2y+yCtX/px/F/SIDVpDj/ZGXJSYXcGN
BslHSBdhE4oMTgdPvSM0e4ON9qzZmVh+1y2hflO6XMH0rzC5CRBmdCXdNjNpMLu7xgbrxjD6T1H1
5DdE/Kljo24UDvOBZvWr+a0tNFRCURjfiQPSNo4E6+/iYzwxsH/KtQ4Tv0TzUWYqtl4TvIYWkHKn
kMWzQ3KA/w7DC8JgZTXk2psWRc6q0I3toCr2Zr7FONEFohPikTTfW8WRgzfPKoO/3GZyZ/7lRnOT
eYU1ynTD/rOTlWZtkQRN9/+L1IiX5lKoO/RA0dYqflUWIqLGkXLvZKi2sOXPYB9q4ES+ur1Y23Eq
H9BXrJHOOpfAYPDmsz81U81FjEW3SF0A70wl8Xn0fbXWhGOsYfBit+1Me1kQhLQmpHIK0XE9pHut
DK9j5H3piLLXHKVwuGUFASbkmsMRB0pHztmbYtb5UaeQyvWzZFu+QcO6NoQB7OGdCXRAfXsM6nQX
JMWljsf2riAqd7pC0lmCH2V6OLvTuNW2PnPQjeJV1BtJ4KHsj5tzMhRyb04e+WIqcVMHu2UY4csX
PaNXpbRrHockPvUYb5OSUAu1ldA23eI9opdEVmcvVyDNP0MCWhbESqLSQkew7XAILWKHDN669L/m
HUFXh+7DDANSRh1kaVFUDCSCvVtehqPBXkYpBuQ+8dZZKexLRjlbgsE6s3pqGKUR6Uw5MCsrsJKt
UgEuyprsFlh5tc5dA7/i/OEFumC3V/g/h9+yU8ada0YfdUZAaG+5X4oLjMTPsue0Vg+1zU+u4iGn
qqK/lBLSRSSQjbAL3Kvex0Do++5sOwqvKs6BGhTdDZrgC9Ge7gKos4Y8lDJc9/C8NCqqGx26OxoP
9Um0l9rth1fdb350DYqrpG2+XI/TVWaONLGGDwFBdW93IJeR2i9y+qJrAAn5noEmEEfTx1o95THG
lRKvR7XsSdQc97Kv9qE5wtRKAOrnHNHcJNbIYKE3oHt6jBRn5M8QkTYtzJlmLOXNAtNV9PUzuQuU
ONPS2o61dnHhAiHy/XDyYNPmaCTNrOWO0Reb33Xs8+O28hQoAjJBI4K7xrC5MeS6XeaCR8llxQ9O
AfcGEZJGN57o6/oe7cObjfrjOCVucKJi/az7aGun/n0oe5wjaWkxgR/yBQRJ4LIe/pyCfG4m8zun
gXRk4PbemskpGDmXyure0EAjrJj2gKaexbQ19QWq5Tq1iXPsInPNEH6Z9eSXGldaZfiRJ25qCCBS
VyFWyppeBAbVkb6J+FGQ8knSrJ/vDTJhGN2W6ybtQAJOaGBH9RDn9aBtLAflgh+CEasTE0qaom5x
1nVIpaeYaga6VtoK6Dha/2LcXE+E9CZJCayT8N0QsfXQ11W4J/kFJnTFlLgxraMl1TMlNP2aySOb
o1LZhImJrR0CwhroguEsxdTJ81TabY5V70r2kYVS1dYxSgn6i3E+e0U8IkxtkrVmqS9ZbJbHvnYR
fU1PoTQH6Ehq+MEYHA10loCS8fwYz7tQH8Y6fgDPfjHodWxHW/NW/nRCAtni70q3LnZhXINF7tIT
zXHtgomcv6p90jXzsycNedHZ41PhkZ7k7dsxrYA184xPXyusamVRByZaYES2mnWxfK95Sajll8bU
psN3EBwSuC6hxOnSo78sY6bdo0T6qadXdBHn+aQBHqpFiWUMmAK9Y5ao6i4Ytf38qMUamQF5pR4j
f6y3sUW8YRSriLk0ggoC8StvXklWBn4WpHjp6e7oaqlukAft8+nBt1Jg2hjaeLQdzegZjLa/3aJY
15odnQoCTiuQ+qtx6tZ7sqPqCWNeAlH6YPG1HgAmVj2WJldpfoS89wo+JSiR9b5HRblKWfeoetFN
YtTaqjWrbpcj7J86+XO1ItRgK9VIEGUkLqXIzl2JErUo5LnvbFRmhK2R0xi19ODvCPD6NAXKIclN
mO7p/CqOo7wII4I57hjOvSBO6V412cv87xiqtqy/LbaTgVwaW0RfhZ6M57gJjr1U33tL3lXsvY+t
xzXIEhAsmQjxPnaGeTVicI/zJ80auAeZS80xtqRjtCSkzYupWkXLtk4Flj2+j59kp2JCaju+NS4B
llpHU5cvqhFb9yTxPovOpzUV5190lTe020akzEhTW72M0CIRDzfdglQN3oWdy4X0hLyAI6Fwm/pv
c1uO+hMyYRDyBvjn0lUHHh1tp/MkbURif8nCys5qDi/PMkFAgEf/PhyGoXZGw5vcsqbeZK4p1vPn
9cJRbuvSpOsttB/z49rlaJ1xNhCDULxaQI3PUQUETR91NtJheFYzW6570Zx1iw/hRqb9iHzdPrQG
3VqMBS9pqP4QMYGOI4KyBSKueuv3OuWmrlh7GpA4X9RbPmFDQkWDLU8gOm9GijNZZPpwQPS1GNHk
7+K6/8jziSYTT2lUkXinjcfbPz2AJvn2C1iu/mZ+FMfkbYbVZ6F5HNr6wQnG4TB5NMGgRAcnqMrl
MLpMQkcl21YN6g7eVBzSTVZuejDISydRHktPBKvArKqVLrrzaFbuHdPVkWNFueMSsXn2TDutFidq
roUvNgkqLKJcypsV5wCErd+VIF9tPiT5XeuslEH0Wz3Ns2uvQMBNFvPSzMudLzOrKu8OP4Jlw9FX
dUCyWWgfh9w0z6iL7QVKrPSgRyXXtcWtaxJRY+ckV/QAqQgZT5W1tJJm3VR4aacfHcPS3pQduaWy
HZI1oKSXzDeCh6QUe0JZl4SvmHu4mg/ADo1dVPBYFi4MLQlHLCnf/RLfrZk5pwjmybK1QIKJqMFM
Mm2IahXvdSQOKaaloCcgOpKHFpRCX/v9tkLkA5tRNLtcWnupjZiXrUx+3xcnzptNkD8aCIXXNW0j
drQ9RKPggkLDx3w+oldXSJ4s0KNFcdl91IMDulFNTsLo7mMO1IAO8HBIc16nRiMrTHV3ZoMQp48I
uSfmIEhQGNPyupV5uyxS0Ibfi5Pe3DNZJqc+t7dzccnwviFg3GvEHdjk27zNq4W8DNgRL279wVqg
L32meff5vab62Qc2iaNz93l+9WymPvDVAH8Pm7b3lqaf0jb5XobY9KZ/wjsFHqlQz5YFiJteAid1
SD9XkPXDoiSkcy405lcPLSKOsUqW66hKo52uGs2q636Bq61O7vyLFUOFkusQzNRqBBi0m1fLMGqB
lZfqnazVpW8U9kWTyT5R2/TsBtUCfBO44yYfiAlCRWxjJ76ahbamKnZ2APW1C8ydz9TLtZVChhB5
9vIQNfbAo0RWS44abW170OE5sqxa+TYo7K5umJdrzv7PfsaQuJlSkqeNq2jNYNsTX9CACoR3Avtt
0ueyFm0QCixAPI6HeYiq1vUh0vAW9WqvoVvo4uNgGhiWp2HI9DqnpK4fcJQtej7XXiFqkdEDDbtJ
BzYtq7ga2UKA6h5TjBS72hTPNTPshcoSurVRBiMXCsQRRKmxasXYsOdoySmjDQJ9qwdW+9MyFAZ2
KEtXLE9gNq3mJ+fJDxO56Mqf5kF+ROKKT+x4rVz9KnxK3KpdIrvobzCjb1okAEFLqZwDApJF2ez0
JPgiklXuK1OQSWjZ+gpET7JCZY89TFQBNAV8aGS0ZIf5gQKgXy7TEUF+MPkfJ7xC10GRryX5in4B
z4tWVoqkqgtIpiLMhbcirwmbAtlD7ClYmSjG/+QWE37LxDtmmvJBtLY4I5vHbIvbIoBX9l4oL+Nk
s4bxzNqP1L6IFJcC1N2FjULYORSCQ9CZd6KgorWsWq5iwAF63kxpZSsbXEZA4TjicBbR1znRBqv5
X6oBGdmTzGptuNqnlZGcFDQgS6Xej0BIDzZ65XtbP+JUUVad6L58nqFtWABqyS12d094nzmTwZBh
9l7tmuq7dGPgZScMc2oGuGtUhXj3LP2RE9UUpuLZO07mzXZuOSP8K9eVNnrkmxqLllnAWmYNEUqt
q+4khhewKbgvcL/3R8sjtZFE8XUc09+MErXGntHky9EE7CQgNE6qhHCblBCtpaF719j1nucRB36c
euXGAhfc1Huwcezj8jJvKpyC2EC3LQYdqk/RQI1W9ccxHX+JGualauGZyiv71J3nimOMHqIm7rZJ
GMR8On0bBEmwb+PhSxlCyIzC2ye94BilNdwBlG2R4ufbViFFGN3g97jFjSFRtxSlUxOjWOWiPQTJ
saroBnKVfwax/hgH5kvBJ7o0Zv/lmM4T7jOFHDQAYVXmXUwvlYvYUNWjL+wX4KPulqAN9CWGKbnQ
IDoKY7hJFyQEfNjogju1Rgz8pZqy2RiqVFdA0gGNvpYeIH/L3hEyphAJpz84ftBuEn+Uz0r0DIoL
IkH0EhpVhjYZt23NpAiXZ/EwnxorpkCLzvRO2nQcCBLQq6OuiNV8xS3mTyAj3FVR5Ml3xQ5H+WbV
GeAgvIBeGx8Vr9PW0iR1nZY2ni4cbKs6DYE9ufEWqy+2zc5jMBloOoF3hdwUsoPMYGrdfn52HB9r
kJ5jNbZK3SQZzqQX408OZdX48BXyoQNMhCRXJncIBgb2Pt6EOiMiusEGMksNetf5tKCB2Wk/PoyM
bRxTy28Rz0cJR4aafBJMQC2OehgmrpIk+7n54HRNvZJRwiuf8yQIAbtsMLPsZIRueuGiLUPVvSiy
T+5MU0CQqzcW9ADVlbLhvGVQ0EGARkzBqSFM0hXxEfS5wppE6oJrVkeyPehCvutW6V1zy/9MTIve
4FT5dkJ9zGP4uFZhBhdKcwOEXEOPVR5IKHU2hFZVO+GDpPfj6FEqwZtlWcOloa5CaA2ehGSDcDHf
wKazfmkcXO/BAwGnxJ0rdb0Hl9xe5lsYVNayHrLh5JBPkmCS80zH2mhN8rN1rWpNR6xedqZJ172J
9LVOVlsoJPFH5ghwamzzXT3mJ7PJGGyB3rtGyaVQ3M80dhNC6rOflur5ODDqasuc7VwMkXZRI+8N
YdqCIIv8V2ilOwj/b7TPkycXfsVCg6trRzW1AD4KLiDhivZ3tRHizo8J4F0BF9Ee47Jn8p56hzqr
dBol2g+0vO85kU93nVYGGij/0gqYVKbVsRaRo4bTSYveEjL0KmA4SwLB5b0KErQyqv3eYb+fzCRL
y6/b5zGMuV/wAO5uTwRZrZYrzwqjc2Gnzr5I03GXBMWw52s/BnpdrJXOr3HK0/gn7qH3r0XqLKyk
tY72WH1G7tqBlPwJhOTNZr8wzST9paqv1dhuZW7Yn/Vov5UQ2O44ytau4xc7NVaijeClWmOFaml8
pa+0Pr19jtCLFSV9RTyY7Fjrm03T8pBF+iaHQMVzk4pNHdfNSiiCZBgNOrxni+4I9e/7daoqpd30
VXC0EEXio4nGFbIYcUiy0Fvk/V0mVvgJJ9BAgLyptDDBqGeaV+KUGQjjcNsT+0lVQ33zpKrZ5xhb
xAUL71R7hHUKrqgZNvg+ih5eEOmldDrqryEK+F7AYehO1W/F1I6q3WrPULI4+cSgIT+rESmEnnNI
sBB2bZ9eRnxv/tDLXUqk7QKvUboK0+DqdBhCogY+DUE78SIdMDpVzdB/qlLhyARLAT+Qt+s6HY8c
iCYG90wChM5T8ntM5W2IreeogHsUZoT7iNpfjqiNgIEtFDsS60JX3rkw7BK0NBYy47Q8vDvwlxRO
CUqQ7wbDNdao4Q+YxLF9uFk8WbowxZoPNaP6ax03mzDtXpscdjlzzw49YP0zq2M8/Y6Aw0VFBOpg
YxHATJyJVi6rpKZTGY9rNuEAAi4YLzemeBZ9fB608gEUBKG1hUflk6eH0tJ/EF0Fqh5qpi+6K/BK
uOll9Ayw4RkrJv2HJhlwstyKmmZUY1CtpDT71OjSTiwbJAPZooF1sjFK91C5ZrNG24gAoFt19JOX
ccbAaQQd14QprcPEg0jgmC+DlYqV0DCel4xoLdREuLLcfDWk1E2mEi7jFHhi2v+qRl7trpYYBcfo
DILqtwcOdWGv1B4Oiel7EJV9fSF5+bbZMD5lBLU7ufJVVgXEaw0fbRGIjSg1H2yula+UkTjZEnXv
XqgMsHnSvNZ67OkWk66ia0s67zy7WDIE3dYoGLRDq3svqe5tXREYC0b45JFOpSsYx40bq7DZQ4hf
2qBeCG/DdGR/mV3brnEqrXrACoTlYZlxvX5jh+xZUteQnXAoi138nwyGU4ouRuJYtfPEWMqQHMca
LUDJ3ASUz91rSjz9eo7c3en2Pr7aPWrK30UIp1K2PuiU2lnKYXCOY2E+Ql+liedk5Ok5TLJURZz9
nI4U+jQS5HBChb24Bu6+DEMEd3jw66Rc1bmLOjEY1xnhAusezp6BKdGFoSRc7zddQlpW1avtEp5C
Eh08ONfaV73OLLEzcGuI+EjUKFoquDAr/PAv3J58M7bDE76bt9HBhEU0HmgUpb0GHOypVjcZj87S
UyBuFV6fLFW1WrFfPlaV+Ttxyrcw0B6DtlqSU1GsQjV6jUEOYKC56fyXC3xc+joytCe8bbCU7Mxa
CZKsvc56tWsYrOTLE4kiS3fnhsT6hQr0y9TkCj4E5Jiw5WQ3nP3RIrYEYEM13da64q+GV04S7UaS
PrKtelhkfvIYjKA4hnB4bUxOgjLjVGaMQO30WluEl4iD6RojY7eKLPM57yG9JwPZnl1ZfaVxta97
4EJqVf+22zbbQSY9K8CkkF/DC7bzZ1WQsTAKvpSDh7vTXdBkg3Z3RXJ1jAg8UY/BLZuse5znex2d
s2smez+CbKiMBSjgMd765sQKoUF8yBX7QwtxmvIovJlNcSZOLJVavHUYFG1JCNhaXgs1p80Paq1v
CL0DSN1UK95/fYUCutkuESirq9gDbkgBuw50u17Vdt4scceVS1CazjHmWwFJrxPdJK7brHZMShf0
2Da2ooI3V7HWRj20DGGF4LUFfVMYC0pGOJ3wm2wXe7hzOkqfKiU0qXSwSpucFaq9okfXVqVg52IS
S9FFpza0rnaAjCLNhqMtmuPg7UcnfofI8uGlBJwoPkGclf0RaOHX5Lyw8Zn3AvsXQSzuQreI//Ps
gJDeOErvaeEeBq39mRg6ya245NFQxRohSBjnHZkzgGu8Y2Plh5gOhdfosIHt2r/pUd3dFGYuOZ29
Ko/0XV01/QV/7xm7N8irFKjlAMh0wbXogMJBX/ALLcB/B+RHBqnG5m18hj1mvsILOSHI+ESdVR2w
Sz1aXa0+5Tqr55ylNrbBwTYKd6eY8B0QVbknP+veCTsUF039SdDQRw0P8VwNG43Jz8HRWujYQgKT
p5+1S7nKR0nlnzg+CY5quh8aM9xWhHbvOrNEsJ93C9dguOC0eY4GpItWsbCcW+hCRIWkTaO7/KkZ
4xgveZ3TSfyvop913fv8i+zzYNWEprrxnMz7/jMtM7/sEYf7/Eeln4F1acEoBrq0TvMvDjX7iVyC
CC2374DEK4pDanq/5gRJ2rHDUtIUWdk9k73MNDsaRjUAiLaIFpHTMe0bhpiWN2w/WeoM5nqsyE6O
4ntqFUQAobYxdTKTjfY9NLEIMm3zuuQhSHPlOEs9E6JzsCGC2K+HR4SCUA50onwD2yXBIEeaKn4H
dkUDCVh/BabLGmv92c37t7JEXiWJGDF6CrLB6Lqzoj9qWgiITKeLPXf+Z+1wpdbQnChZSP1bJ82I
bdWIXkoO1cAj9MJwd1kEzL9IUNi4Vf2ugY/Sylxu3VJmCBOd/myym9Nj1mifkqHAxFMAhfvhDiiU
zXGdT1GSTZx//w20Gh89iVoRXAUCOnuKeK14jCuSwfK4WsrcRcEMry3Wu+qql9V7Y5XtoRVkqtf6
dzrqFIoqJK0V08qfZhmT9HH4ptCO5m/Rd8qX4yrlWm09vHs+q0fou0+z4gepk3FW1QgtKz2Ko6dj
9yjtN6G0Cl39gUhW/WaCajzWHZmK84wsw1Z7dpEvfkuqGKXUoSUfh4mhxk+Kvvt9QcQ0eEj6XxkT
q5VH6weOfx0y1MuJzfEMui6p255sjx8LNAnTKBUqMJqx31kK4WyuUkFMB7nKb9JtoRnKhoKLsTwD
smZ0jlbDsIqmX5MvyjpPl2gQkYCbRnHovI5Jfj7u4RGujWmybRMlV2Tli1cI+gFacmucZlzaBZIo
G8rk/nv0V1tyH+DuPVmud+k8xG9RhilWmjnndLuBMDt9aaNVrWXBM4HQVCU0MjfvnKrTzTytkW7y
WqFkWxiWYT0qucIeXh1N1+fcSSzQIcs4wdvStbbNwJwcR3x8EETAwc650jQ6YLt3j/DjFmM0nWQy
77vnGfRuu/JxKy8C4SbkVDfDRKn1Mb1LAG5Nu8cCwDzG7h6F23LiqlpQJMPUqJxGFgElvF4d/Vi2
Rwce/phvDLB0RIXr4OUaP9yg5CB42SmeXF4RG1LYo9ZnWFAd8+SQaMUV9XiDPbHE7Qes0Ei+zBAA
cR0ASZgvXuAQrTg2wtr2oRncv69emLjXTFQ3yD6MPKa0M4Lbdt00YsI6cMHjyuyBjcYqTlHmyJ/M
3sOjUpj7zmrksU/oZtRm122FWZk7HIZyYRrjxiEDex35NvVz+t3RlQV6HtV/LtLuR6c0HrM86uHp
2SG1EnN3/zW0an/SCyTWsf9rXm3GMXOP0VAQAUF6WeHHOY0FB59Zo+Gd8Fs6tZWAGF+dmM2Ls1pC
iiTb7m7JAGVnHV7dHvZMDPQ96YmC8rBKi/GXmw/PccJty5SgP8iB0Im5VaBzHr/Xmr/m7DsteMEI
aiCnlXUZTApaXj2a4FHeQRFIzX6NBgfBoerc/ck+1MIjC+BKpSr07GjYzKOwwcmNoxanL/1k2Cmn
XiqAbyb/aUVEuSqYR0760sgiAqoDUTy/q1pcWMfRKjchZKF1UUE1dSN3H1KD+w6qO1zo4jGsEVpn
XXJG2EmaUehwYy0bBYGAfZMiSFtXtePyMo/Gdu7I00qA0Dul30xDqaJQXxhZYG6dhqwdZ4PFmEMn
nh8Tmj3AaGm8bBVWZuZvfbyNIPRC/PphC+PV1kr4R7VN/eTIg06bt9fc/nsS6uQ5wwe/qHPyZjS4
lnx5iuyJa7fmDDG+GalMSfqC62QX9lZ3hnI7f+tYVAg75/lbRu66E/i/FMXfzg9IQ8Q8GSKePFE4
ijUjA/nTIcZ1FUBzbziyPA7A8hZD82BQbe6g+GZLuE4OmKfoveYqHgm647b1amXToG6xtVObzSIy
JwKM16jlNYdisp5nIDynNuIug/o/ZkZj4oxSZD4dde2b05afc0PLHAUBuH4Oq5sUzYUuVX+purBT
wIXInwU6/r1qCINq6+bQx1r6cPw3eg21Yf6OQ0xWT5U+ZVVprfTSi0CIFMyFx6LcOJN+NTQGsbGE
CDZcSobaPB6TA6tCBNv3x9xOYvBy+gQOT+2VqTHs1ehF0y3sc7IGYDHwdY5WRZC5anVMEgTdIktd
saS6HPg0j0YueVA330WP5QWd/qQIefKtdj9/9CCiPZy34bDF0APqXkToBEo8O7oVaSuneGb/0h6t
gIl5aAWARcj1wJYMq1fp1nISuQQgZxM83btY92Adat8iXeQIH3bZs4zSWJ2HOpGm/1JoL6wyu5h4
sIAXIg2CQUH08mqI3Mv813pu/DIWOgdk2sbotLL2gG/qBKzGXOIiACCCMGxDU5uMO8bihBFZMKZK
aCzyMQnclEmtATLNK+pnv0quFV2jo1e58Q6i760J1f6WmuaNiIckdvOXRo6/NaOivyHs7qPN+o+6
sZITI6LF/AqPpUCzkxQfvZ2YW48xxC1Gc3oCBLKnuqZSJdkuw+3g2dFbWKD7UCTUbdoLzDkSOLLf
Ey4Zs34FZ7ReCwIDQP6YwOUKpxkOBVCga1RFEwOGrmarm+q94vXAnlg8lc0N5Z12IXloTkZHzRZt
yrVPfURIvJOrp5Rt0/f8AtYzfIzSIoa6SeoImBFTCFuBjNvoLbefXXHboHv94B5Rmbmjv0sD9aJA
F7aTqmTqXW0x4+3y3oiOblUyWhydi+4Tf5eHTbuNBnhlAL+2eQpBHsXkuEExDZMfrO1DoWvABvSK
5J4x2KfM/WB0Vc5OhLTj3OF3HHgwFUv6r5ZuM8aKhlsndTzYaXTSK4QlWeGrJ7COnDRmKUsu0geE
ajmynNhCZNIZ424EpH3Rpl+Muial8SFQacW7SQi5jA0jCLx23Uxi8d4v5M9hZHwAA9h9GqlsNbeJ
XxhiGNDaEIdovLJr5EjFY1j25dL1KPsq3t44fNW7tFlVNgiqeaXqC9DMAxk5K0fhAoGmQtxTDFvM
vHKXF+SUygZ+AUfcPXr5NYrYfI9sZNfX/F0C3c6si4irD9E1+a5omJKkjCz2Tnoo0IztLLjFq96t
tLVjoJMJ8toEMiXFKmBjWQnfyxZuaFpbfWTiYuXUqdIhCWxKqUUJeHT19lELMaEZOnQ9Vbq0Psco
QBVSXpS2+jFvRXBOYVoHqb3X4mGXjb17BuzheD3zEvVHZErGHMRid+S/UVlwptVq65zHGhgPwA3L
MG+JLc71t8zmeAteLz805XCB5XM089T8XuMQhjHkNKJPJWr/j73z3K0b27b0q9wX4AVz+NNAM+wc
FS39ISzLZs6ZT98ft6v7lmV3CRc4aKCBAxwUyscq7c20ONecY3zDvOo5gJ40FJqT7ptftSE/94Fm
MsSNnqdQGS+oUPfgAfcxaZ4caIIiynfKrpFONBeJKaTkY9KO84HNrhezDS8NZsUtx0+SokSppOnb
XEDnkGStzCPIRW+4B09WVWp7AHKJA8ad5jBWza6QaLZqCxcqBwJFj8epBeORmzVZM5AEuAnUkUqO
EhLLFVPijDAFMSQZW6+U+1YhlFOGqVjo8SnLBWGttzRI+kSq1ghuvs0Era66YldlRskco3q6zWBD
gBxOaajxysrwPcZ5I2yBP5J7gmhzp1PuQrbq2Ffe5BW42vcVgoUlRBpyi4VPcp03hcUedt6ZkvWs
iD3QrEVq1udwiOqi3uoTGYbLGn0rpq0ihvOqVOsyg19QLyrl5coys0dZI7Qbae4YkshboOEAH0TE
IEiETsbrbQNXlK6QZuqasV28bF5YwHIhXsp+JxBmf9frNdtmVnm1l5+IViPnJ2rZjPkRTGtjyjYp
3HviVoplc3KtSPrc64HwKoFyRBKV94+aHEiwdcAXVYPEbqOEldllPCyRBoLpdgBZEcPz8SEMLa8T
qHXiejRkKOSotzbkMyjrQVMN7FwF+BYBAOGSKo1JuOWJZEeaak3n6FJhnbl67oTdbX8bmpMjFm11
ROiLSkpYBWL/3Cx7yFuRXBmzuFEIYMVzgVirlRFyKD2WXTXGfUdHjqLLMoxoydloYOqV20KpFPzw
/V0NTGkbdwN6FnAhJflwxfDUSoG+acxw8gyWv6Fo28PQsZNLq3YGA+JnqwHmx5FbSIXkhWpMO5Cx
vWVCNhzmEalSb7I4sUA3QR6zN9EstzFCJyVRaldaMtZLqkpVGnuCSRBKD8DP2JOo8TUiDJUFsF1z
ede493daVAX7EPRKEjcjKPR2PCNRCRJGQmTDfwvggLkF2+ZdCObLSBRxF1cNTd6yPgZLbnFPQhvO
5RdfkuiMjET46X3+VQ/H91nuM96swy6dDB4xnx691pyIYKztRqyaNYl3L7oxJ4dGT9zAMkiWJ1M3
6/Rio/Ko/XQCB8is2Z/Rr66QDlbCgHYqMFF6ICQVy3WGT+i0AIWEQL3kWWHe3fZxRBB5nc4MV9UW
iU1YEnISGvtxJG5MNweGbNKdj+fYUfpBQ/kWSlQZ2CplCohNJDNfQZ1yuCkgyD/LvNvLFrJvtgFd
XbtBpU18q1inKkbhqRQSAzmFXs4SuaJ33T3vHCTKeL5pTKQq2bDbhZimjER3KF3kRjLbFbkMCqTy
swOvdwgKnpt5bFcQlOJVLZdn9q4W3Q4JVhK5jyN6Nfy8r34V+u4/ewf+YN7BeWGQNWBKigbD4oPP
sGqpbKailc43xWESE7QsSjGOwF0Pc2Xb9mzcTJGGRCWxA5aDAPgY+j6pToy1SfiuM/iZhCYaAFuj
7bmgtmoE5bM+yc9dHwp3rRhJ2KByGjFMzCCsWonyiTvjT8eAu1c0FE3VJdIRPnhbuhF6TFqSLC3K
s4G43chXelQQfElu4Ty3YOFBA3Qhalm/7ItjE8fdQpYlmLwdVeDfgbyaWmV8aZTB3m7MidGTIfg/
OpLCfJASXwVBL21NGMHh9IXoyHH8ibT/D45ybDkKZhhRVfAqf6Qb9HrJUJJZ+vm2zkutml7khNnI
qDbpvgMqhpgzX2Dt1v0ksC8Fnh2d0nBTVZH+ydn8HeqBLccwVUnDY6Bb6kceBTqELq2FXMZvLKxq
ppDA+aHhSIm29TPraIyogG92oUBNGJXKTFTCSFc9OJjsIsFxbepkBMFMZsU6LuiGsVWCxiamn33R
xVf2q2UL9gpEGNmwDAmn+QfGQlRbQ9/5gvnTspUrfuH6tc+GXoK1GOeWRVsBaSxGjxlhBQgGvwYD
nKjlpw7z3z34gPwkXYbxhrdNNj74ifuG6IIyC4TzbUst5Gr9BP2RTmUOmCqHDKxZxKWIAGltIaF0
yiSYoJhS0HAZI6OeEZWutNQdAfr2ul5SoFwz0cdFTtU6cKUHG+aAaVeGutFErbn/50VA+eP353ov
xjdJVuTF1Pg3cxgNDppj7SycS6X0Jl46Z7+sFNuUR8DUS5VGQ8wN0VzTuuGNY4WC4N1aIxIGUJvp
wU7QtPegFL0xb9Rnsabuk93QystngujjVW48k0ZUr6bBn2wj9CPPaubE9UuW9jyGfZVJBM4NyJ23
QREvyEMyPuuYxJUpNz+B1vyO5iD0hw4V7hEMcaRBLH77vx2sn2q5DkxPPTM2Y6OMNPs0xPNuXroH
twL5dhF9qDp0WyQ42WbjWVE5rpBY3eSJRDmTZjrMW6UI4z0xNTwbyG2HPPyuayDgqEvE1iy2n1yk
3zkAJt9aNCTFpKttqR9Watq/xASYYNNqKAFeFZG2XGCbR5x7rzDwAsiNBF1TrHUgV90qzuLGGwTG
jABAGWHoTze1zMSPbnOZ4a6mJiRK4k7bBuvbDpjQmGHdLIIczRedn0ab2168kTKuWiQzMpP8A1Ui
cJiloNSMWvDYqH/qff/jkYJrEC1cpZb1kSFREBUSEpylnRvejA5IMcmbAKWBJodb0c8K20lsofHg
e6CUd6KgDqtAGlO30YrMlnUCIkSC49cRbwrExEbl3CrHmwKY1rjqWglKNzK78COE60+u0u+LEldJ
A4+AC0jnCD7cXYoslWRa4KfGs30Qi4jObB2lDuw0mJ3p0t/qhuyQkCTktVFbeAGBOZba0N1gZxIE
RefGYh2t0Btph7hJHTNjM+AzrETOSUJTmip3c6a+lGX1Az0awcw1S2yOB3uFyV+xb3dfpWKyK7Ar
NYO1u1Xu/3yQv8N4eIQ0mdeDJiqaBmfg10doIXwMgRDJaOZbWlRz1b0QMUUWiK63TMpVf6+SPRbs
wkY2L8FiuA/J6GTmuS7mEk1ql9S7utU0dxCjxyCeEjfPkIXnnTl+Ut9If7oeurYsajw8iiF+eGoE
EaRfTUbZOUp5hJOOU4aDsEeQYvokFJRkDquUCHI1dax3KAgsSLJuMIiF88lJ+91DauLO10iJMXhh
Icb89aQNciXPQp9i3pNQHIZj9KO1GuWorMpGEV0tlUi7MuZmq0R0/pnH7ROqmCrb3pZ/vTEFm9NW
fOILln9f+k0RRyt3qyxalqp/OD/Y2LDF5KwqvUGXPFu02ai7JdKMIE+zuN8eNSk3XIwOKuX6UIH0
UHm6NAblU1iDq8QXiikycQuhA71QGWtIbuOR+KloXYjmDyzreGwo3j57///hhErYtbmqC5ZEFz+8
taiMCw1Sq35eTBJonXe9iGfBKjEH3p4mk7TvBYEbMay3vheM0KUyUn/2o9Omuy8Wr3xaiJ8Vc3+4
5VimDaq4pTChnvv1QuPlFtRsTLTz7WGUjRIPkCH9GGfVcpQWs4u6YE1KoUJPsGicbztZKadj8s93
3J/edLzPNZHqXrQUntlfv4hQS6K1zKvO6RxPa4V0Yj9WtjGVLDoFcBhsa6dVycx/nBO2RktdX1AC
W8gNIIGLhmdmss/7ugQ4Fwj9OvY1GRN+eby1d7Rq4CVSGEe1IY3gk6/+p2sL0cjQdAncgaR/uLYK
OEBqEV0/62ol78l7e04JticxUKxxTlFjAGhifhdm3/JRDPe+iaOpGWQaL5j0IR3713wIpb9sSJOq
QsBLhzVKU5W0jC+ZXKg42fwBgL90n1vs+MmcFHeLIfCTA/nDu2xZLFXuTxJLtY+lVakqmRAohnkO
RdKWrEnoH7pGv7tVT3mYPQ9meA4HUDQqwFJmNsYKVGvuFcdiwIVzaz/85CQV/YacALXDm0tK9WnY
GziChjHx7/75G98W71/LapOWggEtCV7SIhT89a5picZg7tBp55vClGyUbaQmNNmaKVohxEENMOsQ
KmneaGV2vt28YqAeM41moql0imOJEwzXKNkyGE68f/52yu/oHrBqEquoKquWiT3i12/XdWWhz7Ea
XW4C18JniovkQvHgnAecXjaphDzTkTMKIl2Bk1Z5uLmtBr4xPTF2HY4d2IX7UpeeZQRSu1q/oskd
UMZ2wqEptdERGRuIPhV3C22Pj/o5I20gsDWJNl0FA1hzoa1vrqHEar9RygK1TxJ5kSl5Q2SsI6kz
t8aiRPzng//DNnEhXap4wE22O79tzQg7U4WxbGM6/bwfRDN4yLGn0maRVTdEKLQOxe7RrINwb86y
v71NjNJEtS5B/AnfhYWWE/3hNiF5UIcEZfB9KDB+vRBIhwd1buTwcqurAkYKW6JGopiw+C7J4VDR
oa8VGn/JbJybnOA73i4hlVx0HEtSkWX8Q70uwecTFzNpjAmpffF5FhEcX8uuitDLjG5XiU9pqQ/E
8Obx6vaPWUFdKLVZCNtXZsbYRnekAlEN9/18kATSXiZSjiC3L4/RZJKHW6C1TkrlQVkU7U2R2tWs
T0DR8Dl1EflMSCTsUDRarIi0aUQmWSNLHiESmFRFV9bmpyxUXm9LS64nX1P4/y4ZEse0KYATB5mr
VIRkWXlDAlcHvDbp9oZUfO16dnMdYxP71noSibEN4+qLpU8YlyOkxzO7azsJM/06DsYTPSg0p/E5
aMfsPVfTs4B8mc1SQ2M6P+ArVa5Bbq5u9oe4xZ4ck6Gs4ZTdz8y96SvOwSEzzLugJ0dH48ox+0HH
neHs3paYcHFWl9EOZeIPTaxhNPpsRMFgR/mgHf779ykIycVsDpJOVD++mbG/JJgXuU9/tjMy65Sp
OsVrKL+b4ogkDF44rYVp2t6G8Lc1hNiTetujsPjku/xhwbCoUWWQhrLOCvyhVg0sRt3oEKLLSNaq
LeWT7t2AB+Ug7jBf9ZvbV7ihXL7LmDrXbFgrp06krZXNDyM9cDJByUdJMOpiX5o/2TD8od2CWFPG
HqAvILLfuhi9Rq7NAFQaSW8BVpNNQNbIL3WG17MrCUqTZt8LRzwIGUTIjTIjqQ9535ZqBBeI2a5T
mspb2OJ7CYtSIqIg3Bp9/GlRc6P4/Pq8WwvfR4ZGBm1KMT8svBPh530xBOkl1IUDWpziICz/MCSQ
yqKOSJDHrdIKvqxaC3vCq1z8L5Ujqz1xg9ZkHHFHYhomS4uoGAKRycX8yT243dC3jaYALsjWengp
pL6cyGaH1ZF28rMxD+pRwdd41YApJpboFnKpe4E+kUg2kZBt5dFTZmXm3mjqdytXvku819eiUide
edH7ewX9jlf6c3BMdflhVNj+DiV7DVVoULr3hLoQg5TZEx3g1K4jAS9srZpbBRm6I6FR3/LAp1FX
bvWufbrZ/UoVm69QBSiaehQXVfwoFUxwE2zpaMbr8lhrxdpQgEVT4klOEac9jdMWH1tZ+numFt9B
ZYTrOh6LFUIBRlGhXh/DajiBJ+AkjG1xV8iocWWL/EKlxLRNFjYK11E5Dg39LQFQ66VjVLZOhalc
zSzR7uIAHdN2k5eXGpj9zsQcQIJIfhgKNNRpjMtztpYUv2EiMjdL9nXbdps+7OOVykfY8WhIz7fO
e9kn6rHULn2UC6vIaJqtpE2vaYM0dVxQGVnZtHadJfTgI5yp0hgqO7O2rhMp81NMr35Kq+ttQjQO
yosod0yP04C0uudZ9GlrJta+9Xscu5TEI4KFLV2t9c2hXaBocivms4NcDIT4zKQi0LlC6hWUjKr8
nRkF+rscISKcPyMFy79X7jQUJSCzJtjCpZf86zstGAhrUNW0uAShwPhASdS9KE/sE9XDyHBo14aV
RiQq+QtSIJ+LoBKR+Fm4XVQ9WJHHyiy9TuR1PtqUdsK9NfsOY8SZxKogd0GV2cbASPaTBe73UhnU
mMjGUob+BnTiw3ZDb9NqToW4utAGJ8CxKg8Vfd39JE1IQCWYyxp6RafKI0QcSL7VUsTuw1sKIS8k
u/pR1lrlcYrCx3/+XspveCfmUrSSTWpIS6ZS+LBghIkspxnD9CuYQ7R9ZkPMgVWvdIIOEQAghLO6
i5AU9u156pOaMbGMu3Tpg9zay0ZabnS1fE5ZR1bigqdhmyoxswya/e2nEMBlGyhqJITcuEu+4Xtd
wsw+zXBQBuoKNUrEkJtI4yyq78hfBSyho93y02rVgjhCyTPd9P6Ln1CjXvRpT0p0uz/ZBEjG8pL5
++KpMnM0YE/TiaBc+q1YMhBHlFo3dedb4+xW/JeTtmE/74waUd8m6SoEIxZfuhahjUPbyzwEJcPB
G2Egz5CrNEZ07Wq7kq4tq64V6U9hmP5sxBGYm+9CKzjfSjFR/VKobbu57T5Dn+E2gQ4DW7+G/Nlc
R2pODMuupQp2MS5lx+Lr4Av7WznbayETTaNGoG4KlC15OOJeRjmvoVjbtX52BCG47pgz3lPKYSCN
IVBObYq2pc2Nc8omTM3bDRJg/dQPeuDmc/BtkKfxfpKNpxuqZhJfh749IKAk91HrEAakxYusqN8U
DYMk6MLCFZPZk4uAEJLFLRcbLY0QZcTl0lOrZZ2W0/gsXMugzxoq5kMdoPNU0Fw6kzkh8DCVNSno
jlXulkhZ9oPi4+3+yKwqJ14xfozRRiS9JW2jSK0QDXKT3AYFuipsZaZYx1ulN401sqWuPhh06ZJy
YkYbGlcmq+mGA4hWVRcx4aqOooHcvqknxSvS6LtgPASKsmtQ3wCnUozrbcReNBkDWdXLW1CtOlFQ
rlYl4crARohQooHqaeGFUMaB+JrSGYJBOTdNABNNR1mY9MnKXKA4t99CjlfL7L2uzreDmnyqxiAf
BGwcBQAc7v6+lav7iNHNskWTEPNRj84E05rjVwxhpRe0SJDkOrNsYNAOXoWIYDa0KKoZLHKz1BRP
RVPxrqF4Q9iMAmic0oMKznojRuH9aITSFro1dCD5IksdIcN1e9d19ea2Tw01/UGGLP7QR9+RuYgr
M9PVLb5aLEg5z3PQHQS1gJk35ucczDNUmPSQYxDc5/JnDaKPWxT6sKohQQtnoCVJv3XMNWvIp1iq
xbPfDeGmMcCezgkS0EYLE547jNhK2JxqCUYhr6hhQ/CE+rO8+3+W6QDl/v9EOvyP9fdiyU1o/j8I
fqA5/LfXxe/BD18JVPiPS/S9rr//x9f8/T+OUdV9h7nx9xiI2+/4GQMhaPp/LqM+DHgyHH/alLxt
fuZALH/FpJKSSaFjoS/D4b9iIFTjPyWVv2IfIrENMTX+m79iIFT9P+l44rvW6cnq/Izy34mBkG8T
5v9a35khyewxRH2Jm7gV8R/ewarQKWEE9YuBZ16yeA0njDPPfO6qajLcjG21qJ8hYGsNgtqwQeXR
HbOJOIKyj4iIrmk6xCOLCXvSlaqne12aHkj3CjziHnpbG/ihTqyI8mM/K0fZHpTgaZYwKOBFfM1S
UcQj3ROyBxpRU9wAeorbi/TLojF+72J5i5vsCV4EOhuVfErZ7FyfKHsVhTWsmSdLKkmHVad7aXJj
GGVuE7MOocN4o1xdW7SuPG1+T8UGG6YKdbFXjDc+/XuWWMIihz75MS6tJtFtOoSCKycRzWqr82CF
Xjk1J4VIQfZPri+/16Eh0g2G7u6TatBoBMqHSu3gXv42Ks19mkMqQcPHJFEksBzm+7yJ0+RYjwQX
6TIiZmSGl0gun7LuvSDISOzmo5rUih1o1Ze0zF7xTAlp7eQSkpOOPD4Uf7uph8keCqOXtclbqKfv
PjE0mh98J1YA7FFCKlQEQxtXg84Pzd34w1C2vfbdZBCWEoJI/R48WsJ5LJXLDK3D683idZj002CM
KKSEH00bvS+ujErp9DUjp53Zpu4scsg5Hgl7caySAgyxiyYvFSZRuWnlqBXICEEVUmckYxTfYeeW
knYYVcP1xwDrT/JWg45z5NYY+WYReIA028p68Gao2tXsd03DWyFiTmxPWfg2zMZ2NmPcLRjbRPAY
VH9AO4foR+PrJ4bzXk1iJeIUn7ZoeiES5Jm8UUiyGreFUZKijBULG3rfxO5ciV6CTMeJwf85/kBQ
fdYMJ8L0OCHESxMrwQ3DjnVb9Dj+TaFdCTnzxNkc3Do48nJjnCtaE98jwVW6YJEGYckSJpZMKRbx
dRh6ajiRxycQgjAr1xLnnTeG1uhhFn0lmhBhbJ1x5tXJVufvmlGsatGsqQ8FZced+Ki0+XtLKwaB
qlCffL2HA6gAURoVtmHuJOv9LvWnY9skhcu2UHWTUB89tJ41MXeLlCK+l2bi5OhhEbXFV+2i+qIp
/BW6a7crUMJmVYeaAMGoP3GO84oE0EOQCKTKT+kdoSBXsoSQPOwhfezSIHmj4PWCUV2HcX0ia3nV
W0RAwly8xzW9igTrai3R3UgvcUagM2c6a4ezsCtHVoWgzC/tdyW2thL3gSrlr3PZDwi39RXp87sw
tzYtENo0ri+GyLS3SoancTJWcpW8/m0lvvxctf6el/JrrcpaRltPFOn7qhqNd+3jcE9HOMhb2giQ
93BTGLQ6p1jfILPCKM27+p8/7MN87q9PU0ydRjOfKlkf2jN9J0kotf1gbZhFS/bKhd3Eg8JpVUHo
dNG3eeiPjZicY6O4IhT+8snHLwvzLwv3crCUijr6J5rzHzdPeSYpRYHscA2E6y2vDYqpFrGd5qwF
lmfn57VAyUuW8cHMs4MwG6t//gq/9qd+noBljCUuzR+REeOve04VUVNWaVKwTvr+qMrZIQj1bVVR
zaqpV/jJJyf8NvT5cMTsQHj7SfC0fx9I5IrY1D3rH+5ZXiqhka3r5NwiBwWE1OIBy5m4h/NWTSrE
n9rwZDTSFd0ayNNw15mvEyUSCJB98USLFieh9so+sopxyBWQROVko5QVBH91DQeBpQirrjGVhACx
1OWdcs0X8/A8wFlQCaQjtz0oXwFovWkGPdiFyeRolukRWvU6poIJA0Y6TBUigIiORV5mj52VHnwz
rO0wHL5WivWQBaQOwgNfVF5YgKFLa04UsbuV/UuNmaCqv8SNmbOGKM267KRrNmluXadH9JF2ajF+
SwOsb8U0P4HeeoAh/0Sm+gMrDbilh6mKCKGsTQwOMOakxNg2PhpzXmFpRzAwSzuCrvTnjv7fNeNn
YWEa/RgC06h5/woj+yUs7Pj129fiP+7/593fa0RmVPzx6y0QTFIIBEP7YukLBtnQWUr+igrjb2hF
4LJn/s9+QOG/+atGlOX/lIHpLo+egiJIVlkg/qoR+SuJulIVGeHqdEyQcvzv7/bXKvozvO3PUWG/
jdX4AIaZKl1xopJkOr6/PuejLmXEiVvdXrhPL/4OA98mPCNfPSq7/DSe8l1+lC7ZZ1ugpcnyX0/7
7bA0TofFsatM940PnypPRjqDHuv20lnc+Tv9CdftOjwnRwSuZ22XnvBSbORn86Q8/O3a/OEt8ltf
m+PV0ZRaDBEhFssfPzkea2jaCcebH7onktkv4z1EmPtgrXnEMJ+yl+k+9+qjeSo+OWa60b8f9C8f
/aEaJ+Swz+KAvPskQrv4Pdbe0uhVUjx1SkFgvGgjbsFvufTDGE/9N0nfhIE7DxeR6Y81Ao64DFbt
GOlJeIne+FM24QrHUyIfJPlwbAUU/PdG8piAsyG1W1ZQ2JAF4uRN4I274rX6kahU0Tj3tiABN/kx
f8Xej6B2JbrVql6TO+hpbukSyuuN7uwKtnYgU9WGMu+ZLlk4Dop6Lz8L9pthZzZBLmATDvEBqA1N
7MJ/ZjTqGPJKTh/k4TSGm7ja+tKLXp7S9DEfd5mIP+QxqfD7kkaUPoPks5MGcQvtR5a+lEiL/iyW
KyDEYNmmdPfa6HaxY0qlRecytKs7QXGMZqNPNma9tlhpjUi0+qmd8FBQ+vMTyjWZ6J2hSXUMfZPW
D3wgwOS2llypIeodpGi9U6vDkJ3U9qnKd8mEfH4j0c8LN5K6GftL1Z3NYIc1gtBwpX8njBvwgd31
m6yg7bNKJgS3011I0pO1FMJ2thHp4L8RKP7YKGstuQvno3ZMtZXKgMtLLVe7awb6ZjYQzNJpnwT1
qENqRxKn1me6jvwPxkDoSrjZq7Gyo5cBnCO6yv6r+k381imYS52cfGWd7U0TCza2En4bN4x0NxrY
6Vq4b47+rfDP5psapi8AKzmxDdHp42a4j76McruqLOmZrhfcsBOw2ql5gK/lzJTVyUCsPEaPhMsu
HKPOlYo9YV8MKr/qS2q1U69TzeU8hd4IoBJSgo7bASbORjH2ee4qT0TMK5Ynx6vMnbRtND11U2Qr
yUnXd6311PSraiWveg/1kJfu0kdrI++0lbVif+RZro4HEdfGWx59oqX89CH/0DD/1z3kf/5kmXpJ
0SnfSD/5dTn91y1s/5flBaW8RhTSMt389/Ly7+Xl38vLv2J5WZaP/6peiA9iBofehWhRZRHTfhQC
B8lolpVVAT7oVc+3TkmhPC4D0IByf7j4micPPk341bBvUUhYyssnNcwnn2992Jv9yz//5xF+OAMy
U6NFrq4rpHwsu8e/idX7dOhgfmodiPiqcjDr0rVrQLw/W6doN271XfqALgGnc/Y07aRttdG9eZVs
eC/u6lW34/9bYX/bNrv8QPj1qj/Ul/ZcrqJ9fqHjpaWrtNmE/rEFpCYR5uwyKAjcCk/0sGL6DNsp
IOoudyIsJ+CYW4e5QIiy3ye23ZaPFm7PNyl3hms0ugzWrA6DtgvPN/YkD+eyATPeOZyK1dVoiK5c
ddNWax3tS3mAu0kPYzy0/VWsHbFakV4LxlJqdsHJGvY+5IbINhQ7rezpx5S7AofNxow/jLDtO8DK
tv5DL5wQVdE6u4pHoi9ACZlfq7vqZO0fmrWS2QA/NAm8pJMc2w3wsT61ib+GFnaZkCKsMqaNmtPx
kVs+4Iz2APWvh/jDdEttrcauIEFztTMMve2mC1amvK6yXVd9txbKUPnD+pI039LypVWe5PxHIG5r
Y4N3fPwmH4e98EKOiBYz+HTjdabvGDt09H+/i2/xEY7lj0az1dStvwVv8wvkoz526Txlb+NFvD5F
ywQQhMZr36EGcWvFEfQN/9IhTlgYZhtRX/6lbJGQ280PA5TKt+g0edEm2FRPSnUFHUZxqThcJGvT
7Kc9bLjhWb8T78Rrug0flC+dl9iY9Nl0pEfyRp2aIr1138ldd/UVhrwz4DYwxwM10woLSlA5EI5S
2YUqhSe83SpuukrW+UY7EkFgqw6o2etARpUDcdmuvORUVA7D8QM4wpV1Fn+El33gxjYbeZcLZQ98
PFG82/QLwSHn7klPuflsyY0VW/Vgnnjo5zx/hXJ3xyGWW8sOnQlYXeRSzod2+TydAeG+YsxtrWsA
jmZ6gr5qo4fD1VqkhY1xlORu8bu1r+7Kl/qFm4A4qSrx1Bjehls3GxNStMftqXl1ZmtO8ENc5bkX
PdJ7FwQGblszX7cPxLg44VmCVFE8akQGzy6/QM8d+OfSnTjdk1CiXMWLCc8pv9Nwu9+JW+Faf41P
2rX6Il2ns3kQPMo2TznIHim1zuQitHBn+0F3gg2DsC/GSjssJ1NwQsffvbZbi5+OV5WTu/kqXCVH
mHL2i+Tg1n/QV4Q8e9OmWr2MzrfRM1fTIXmPyeh9ab9GFxrx992XvnZGDgkv5iXZweVbfptqSzsy
Lx3fDZ2hsdWvibJuoU7lTli58ug0gye9SbjrXRq/ug0qrLeg102qx25ApFdNB3chNd9x340U5pGX
q4Rb2KBTVoR7EeVmq+8x+c5fROaKOQqXAUpX70j57JSpra+a+/Koo42ZcJLbmSusiwNP4rzOkJt7
JD/ayUHzhFNwjYSn4tVYtQdAOiPZKZk7/Bgqp7S2Ezc+JpR+3SgrkYQOghislWx6GhPOV9ULNupO
WcVsoXCvP0vPykb12i04HyQy6FdW3YlU1FN10nfZk7CfL8O1/4YbYKw30EPB+PJENhMNWVqqjsA4
5ltcutkVCXyASb5A0bGuTDeAQyE6cCyj3o2sg5nsu8oewACMV/Iq62Y/txdZsWmTVzLpzJptpDD6
Lz4m+Mmb13C2B9Ayz/l9sg/27aFJdkX5JEsvpfFmJa+68Gx8QTT70sCaxrzoRyJj78JuHoLpBzGN
OdP5RxBqY/vQEFqPkxqDslMgqKMhxffYxMcxttm1kodFzts02WlvA/0I34Uv/UN/sZ57uvc07qvX
Qm5QEaz0EvRlImccDBceBOD37Lv5YtzJF/EynTMkNiCaFpTat/Zr8NLe9dfgCxk+6dCuRb335LEC
pOZCLWsL2euqCqInlqrXIF0zXmX2goYNwJRTRI9qvYU3mgJUZl9V38HYcdp783v7rhJb09Nkc5L+
0J3as/qi37Pz6aYvqqBvjTa0ARxuYcsA+OCWMOzpaxSd+34d9FtLBk2xUu+K99jfA/bTY7u8N5/E
/i1p3ieY5V+yp/YLVG3uuF4DskmaU7pjZG69yZ0LdJHRx8AjXiCjw4ffP83diqzGqEQzwTlkS1r6
CEvHQ8n+ONCDo9W8KxYAchdOczkQkuJg9A4fy7T3CqDb7bPqGkfkxDM57izbLLIY/WBYWXeZBAx8
r7SXSlqVyrkT1oLo1Xu21A1MyAO69HN176+AN4ZPWuh04PYqNDpODpcN+HZmtwwW8c8CIIdYw+40
8NR+L8JvxKEMKhKubcYdFjniC283Ds0/4HS6+t+Cd+aNGh3TJ0YMU/aio1cIu1U6OcK07dUV4Dfs
HWw9hwDJnKNK+JKZVtoZ4z1I+GtNuputq9YirgPutlzT+Ad48uQiH9rrxL1XbsL6q6LsU/+QqW+W
CpHd1bVtY+4K/SzVj1GdO2WGM2PYJC0YUdRjbjw62DU1aa/E+zF9g5bIdI/XMzZ/YjLD5CkbG5Cv
75H/wGuTtuuOCdN5emJtvMI0anjqhb3SnbTulFzhA9wlX7Vz+UUpXtMvMCiK5+geeNQjkj9baoGq
2oRRueOd9HphTfJap3yMMLZ7ZUX7hVSRENl3scmRC/J2CpBoQBR1VQslC0wTxQb+507Scxfn+0CS
bIQojrideOutZy+51NDcps30FhRX+V4jPA2YfEjPYsgfuvuQ39ba5rN0FB8qKIY2cY7z5NGKQNFC
x2m8Dt8U7HVIaP4Xe2e2Gze2bdkfKiY2e/KlHiIYnSJCvSzLL4Tkhn3f8+tr0JnnHgcVUNzMU4XC
BQwkkJmwZHa7WXutucbMF0WwauPdSIFp2awZkNHXbEUbWLPUns1Ha13dwvEPN2AMMPKBbxo91F/o
YgrgqikYcOxN7bHMMRNfThQdWhSdqNqCtnaKN+op8RM8C2vfPKR38XcJ3dGREe5ZC0hm/Ef2FvzA
JuuFQh+wAOPJP0TP7jWdmZJKRRlDNGSyi/Fb8WwTk3nLIZ8CG0XZAueJVdL8C6p75Vrc85kxXFLE
8n8Fg1UA7YCoE7ghanoWI9GoW8MK76TPxlJ78q0FO0D03Qgdu1nK4jqsjhLypEmTj6Km+oSjlk6U
s55o+X6L1XfhoALb5CV4NOlFLl7pp1t1TXKMtWFFjs2WP3dIgfrsx4VjwOUwfKZl+x2G/w7Df4fh
v8Pw32H47zD8dxj+Owz/HYb/DsN/h+H/aRg+ScHe58KRdJu2aiq0VJ/mwv/vKCh+duvPrqoKauoo
1FSTNr2ZgkL4WoVEP2v37bAem6tYfhBddp16T7JvbUWhLG/0unx1Y868ngGHrd/SKsHRvtHuC1Dw
/ICAsG+M34UgGxLDSx9QNRo3HQ5QuNNucb3fWNFLA+gv9faNNi6G/u3jA8zFZ5hVLP8/PsPfEkUd
A/rKq+xHPRfAn6jkr1/pSvuRzX9mutJ/SelR7vx15UmafvI/NGEE9XDXfC+H++8Izep/iX6mn/zv
/uFfwqWLgieG8AeCpyytKxTyr/Wp4olf+ksVbyBR0mACCapk1MJtiyr4X6p4/kjRZHrkJ9k8HdpT
3+tfmifZ+IOyOVooXQH9Bofm37p4/gihkGWgkQLIgaDe+Huap9MCmg5rnf4Llb7biXhivqPhVEbs
52MKZLt1yxvFjxy0FytcXTeSHyxpOVzXub/uDdspRgFaGjKitJQsbROTHKhjPK1vwOpneDcoGPOZ
LZni4Rli0LYEPZqgstdCMgVxvu+Kap/jUaeOxkJX3kaSW61Z7TIcQHHwgVpZXLdltsDVhl6XcqVF
kKzIZaFGJDdupcO3WC83VQhZqOqfhwphVNmuxzrZBsYL4Hg8aiD0KGQwx/Tgumi4hI+zrDQscKza
NvD34fxFerEQvX5Uku7Wp3IWSyZEGdAU3n0aeg+56f3IzSMqdLDQg/c5R+ijk4HnpyRpr+jtfvCw
mWnrXU36Q/f2Q4ki3V4Mo3YFHu66aGJHDW8G7M/7ii5biJ8VNOlR2Yqu3PvoXVKa6oeQop4PE8nf
yZ26jgsaoqgFoBRq8bpRSx//xwxA8LcEGkhuIGHKMRVRW7oX/ZUskoOPzLuvMPpNpOegQ9sMcrdP
4zu6LB7sXnrsFJvMDc7AI6IlzbwJeJ1VlG+lSD1GbfcVatcdtqyORpbX7OyDZv6wEtr3PZ6igEAZ
R1907A9cxSgXqvJZRQjd0EnWB4pjRvWN1Nv3pRTeFTU1mKR8VdLkbsiQx1nBlVFRO8Sbt7LtjdEG
931J/ihPghdJ0hH2VJ9MX3rUCkDxyXBQrO7h5+T7WyvQY5bwz3xp+XVl+d//vUXqf1ArD+21F1Yp
j86219M1il/5lyrT/oO1yZQRYELClqf+nD+XKMv8g558SDnQd2T+bfM7f61Q+rSuobw0fioyaZnk
l/7VuSP/oRumgfLGNpGns678nRXqT2TGv7d3vCg01jsVdN9pMFGmDYrPgI7GQdVpTdnaNq6EGiVA
jIf6G3jxAfO2zHSPbppCh5xPAbxWE6eVgkAalrSQNTmeLLJpKzB4rQ5LNHh1XvsdrvSg4duUGIPh
LnT661LqSWMWm3Q2xm7bYLWjal67VDzobHAqRrlQKCYVVlFqP2nb8qvqBrT0OppI3OIVz0hR3Idt
r1ARs6A1GDtXs12rXdK1MJTf6jZpRh8gvdxJVCAauXDdhdIkAzqywW9s+gWxQsrotRiBIQ0tbjK+
RwFr7AW+VR7IiEiFKVM2OTXTslFTNJODG98kZZhqzVYN7BLIioHTAoiTmj0FQVstGW4tL3SRteoa
XrSOOCEI/a5pl306SJR0cnWwOno4aNwtjlZrqt5TZPIqvoySkueQiBQ1jj5pmPZqXzyzdeVbb3T1
9MYCXosdXKEIBZEHft26fCfnWe892intFLfBoOOFGCbpUKSryPVR5SVW5UtfIyuRvsFtGfxdn4Z1
ey0LyWKfN6N+oGWVliN6GJWYxk0lk6O9GkHewaUNnpxyP+bW6N9ZYL6xnfesTguPoK/hFAD1wADA
SbBeKVndrVJKbrNxCOK3IPBYhfOyjIAZtolNPcMDV7cosYmSH8dR12o6d2KTfl2+BF1GZR5QJWha
xKm3kleH+TaM2rw80NOjJya61KiUBJWhFOr6smr0MQqXbps2mNK6eLbIKOMhlXk+bUW+m6KyaDAs
xShCsrMWqrAWR/2bNmBFRqm3ivCcnVTxkUTRWc51IGNsTfIXEWaVT9Fv4BmWeacO6lbHxRDaEB4X
MAHiyB7JsndZGhwhduSVcj3IsUZBozK7BLffrGPerIyk6MyHUMIQHMMmwCbi0AS1kL56fVNhgjgU
qpR0Wx9iXxE4dj14nbXP9DoynvMqwFp8y023wWNotk33IAdtEPhOje9Jmzp8JOgvS4vmWFwULKAF
tljioYKjGRqEunQzSraxJL/BjBzST1VDkVpHXuql5g8fOEFNR05KY/vejOUh2lWJIWMiPoQSKgG8
LmBcFWFQfhFGYY0VooJGQ3hRse97n0Ir0uvDqBoS8KBOuFXwqCViqK7lTMs75C20xLJt1W2f5Tv+
Lsi2Yx768j34TN3dAVrr3F0kdYmv7WyLDoE9RjZq8GoDvSs/4dUJ5XWZ98xaZSGVVdRM0xUs11vT
RYbk6Lwvk0bdPMySAqp76KubRDUoPi1SyQjNB7y27GIdobmOrr1KePkh0AQ+nL7SqOGjCyk7+h7T
+WW9NELP8dLyI0ybvqSlFlR4FERiEHvdLbpqXeZt313zUxUq2J4hiR2PpURmtujkAJQIDRy2CysV
Bi3gPkVrQG74fonSF9SxgkYmzc07SdB8/yawTrX2Ay3E9rE39bFYhVqZaPssxJwHoU5pj6LmL/Tj
9pg1Xg2ImWZm6a2v2qx6bV09HPaFmfj+FrgC5lJAxvDHk+RQ/cl4jIqu2ylVittwZdKv/qRohV5+
oy/N967TLPe7L2rXBt1RVgegF4s4qEp1X0l1XS0NaFmmU6exUV77gedhyyt1zTD1rSeDpS/KoSpp
JSkjSWqugcH5EaaitOlfW3lkdtSkFZg0oCckWfTwFGQtfYVJ35WHwq8TXItCkbZNsAwjw9ePrFih
2ALHjKmYm8A226UrWyqIURzBteBQe9Cml30Pg+pBS7qI9diV2qGBDJ6BI2I2VlD0FqoQmX/tm/2I
VljLe8teRLTzD7daV/r5tdsaYrzrKrxYUGphftp9ooe/oGEtT6LCUVM8bKGEgMZd497dWQiszNHG
4NqewK3QBNR+ZYel394VQItajKu1yOvWXZIEibb0/DKyfwiVRQpTnyRu8IyJTER4i0JjcDQL/EWx
HhDuiMNioVkxyieLjp7vqhSEIS1yYS+jdh/R5YylKYLH0tcN7xZfwdq7hq3ayVe+C77rgNwvCvdq
FbbWlS2aXlxVkciLZ5ZFndJyUnbFKsBrzNxgTiFrP7wOz7CEHXbQ+7vKbrThWNSW/MMr08j9UbBx
1EcoUUO1L1M/FA+DVzZdvfDzwU+WWI/mcgDTGcD/Jo1BEa/GFlzYrYF1TP1UVbbmfw6NvpCrJQ50
lFdHS3kJEvHDzqlNxxp2HvlKgseW3oa1ohQrLNYHCTtxD1CYkxf6JF6QcjO88jOzbtd6qwW2k9Pw
q4DDrjwjf0uCKq1u3LhuUdeMUlcGe2x8jPFxDGw/2Fex7ie3mGGo/gEzGjGwkWhVaD5ngzrE+w76
b4Ph+NBIjqGErQoTWomkz2GoNXG47PLCtz+7XRRGW0EAEK6CQNRq7UR2V9TPbRib1UorW9hHC3BV
npmvrBCm47YtJ7fn1G/V7J6zQY4f4ZCmEMCFqMx7y7Z7HKVCw8ew2DRGRT54jT2hH8cMMVCRCnU4
umNV0KFM5NeOeAbHeYd2fvAjqDyxZcWTxq0r2/EL/AtDe6kSq9a/xF0wyntNG/G+wZ/ZTAJ6wygV
P2a5W3d7Ow0t8egrkVLsohDsES4WehDHL6EnGjo6MtdUrminUdqvupnm9jEvsJSYDGo76sGCv2oX
lYGc3oBmVzxwxV5hyC8V9iPlS9x6rjq0yHzifKRZFFvCyTyt9tNqbceVlGtrNeyb8bbKaNOOnbAS
cnzAQRJ9Kl6cHu3aq8gclHEfKLqKiUOtufVdX48gxe2oaT0kUVqRYOvCxuCCtrf7Utj1QsXIHJcA
eikUl/5ny07StxFudOqus0JRiEQgjvZx80Yw5qvxdRvZWksJ341KsG4jKwhGtJkMd3XtBinE1HVS
4RkPTk020rTdVUoSWPIKhr5k105WmxoUz7oKSG0B/qnVAFRYwHtnhWrokJL3Is1T/UdICJHV+KCF
o3z3/+S49D/pIGR8nK55jb8F7ffq5CA0/cqfByFT5bhDLxlrvk7+8r+OQabyB9Qe7CFs8jGQTFW0
BX8dg+AXMKwAIAsTVJSim/zRX8cgSfxhCtCetq1PmVDZAC/5dw5C8qxnakqqAlKnmUJRSP/8bJ77
VWjMol3EUhIIR7XGTZ3dpVVDE/QDWHMM2ZsVIjQCCyx3mvUvh8VzfWKnWV0QDFxYhZpgCZ6SBrWZ
xjplfynSFs5eo322e38lSELovr5gdC8EgIQG87ScyVdbWLJXSPFI+cCtJEsKNLembda+unBH514F
fR2QRwVECc6np0fDVGAjQBO6cPg6i1GpOWfBQ4VwlRISWR18g0RfVr1/ldx+fOWfvb7/Poz+9S4A
W8KQIGUmK9O7+kXtDWW8yqERwxxkp4qUqyYxt309OVNkr3gpPbnSD9qYjzhRHjkzgf4mqWIglcvr
fa54n022xYHUl8idunfIGTof3990Jp7fnka3DYsGXD+QG6e3J6l2S9RFLGgRpvYPquidBCy4KCQn
Gmjzk4LViPTo44ueHZk6DenQphnkpOJPrzqFYuboclUINssStWiNo3M2YM31OStZye12Xekb2+0v
9BFeuvAcjWzYkh20GOo4eYvQi1PJwojrm9j8bOjQ1AJ8gvP+WmjWY2/7q48f+t2koHOSlywb5Esm
cuFM9o9DSAzMWBodXFtwFA+XdYaucqzR1Err/+xSs9Fu1IVihTWXAsgNRCRYAWfEKQEDUbm78ClZ
407HD0/FnPmJLzWmiX/6JdscL0kQQsLp6aoGa7StUffG6t9kCjCNTq8z5x5bbaPage4JZ9RIENpE
6Hq8DcYGakq38BTiVLog8YFbNsg0Nc3+M1H4Z1vymSXt3TSZLq9MeFb66w06WE4fE7hu3sPQYprI
G8vWl1ji0F8OzsmAJoEem0WUnIW2/fg7zuGwfz71L5edvV0f/JIthxmLB0UqjnDm6GC2CMysBKhY
Cw2hZrYgx7XMOdM1lybL9FAna8P00Cph3tSso6r6bBk3QlXqdJVv66JgBq9kKCrACjjFCoQYWVrl
xpUrpa9W8iX87hn1FreQjaVWO5Ppq5nxVpIbaMeXlvKzn4IMn21AANWh85x+CjqjRR7UjISqepsK
AHXsr0xJ21YYf+EceVX0O1m4DSrHYDmO0RY7lKtGjRZjnG0yPbltLf0YbqRA3ifq04XvdfbeJjA3
G/gEJp19LzyoPa/12XGnL6W+JNlz2iUOuZmNgk1hgJ26nm9cXLlBTEIYrEFyk6/AOdrmlQWk+gYT
Q4pvE9Tl4ztTpnLg/FsqZGUnXjXhx3xLbqS4Ny2VbWjAPxw840qYw6YdP3k4p2T0kmeKfaA38pFB
fZ8NwxE9sZKSo4CZgCuSl+jbQUnJ/FtPyn6o25txjA/J392LGG+qAJmKo8XEqZ59WatwRzyNE+GQ
C1qZVAYiq13XAJPKnAYf3pIZKUdVuzSgyEm/ezUawRjMAOtnADYbUGQrvIFUl+OV9q7q2Q4S94Gk
2KqpsESD06uArvQqUBmUn+RiBIPHbdjup/DS2D43fAyTnLrQKdfR3D+7k053Afe0Iy05JR3V1WZK
WJOV3XMO+BoEr9CTcI349PHQeL8n8toNG/MCg+KijsPE6VUToUYkdOrRIRW1TLGwyt1Hm1U1YWd0
vY4+LSg/Urv2q/oScfrcqDRBlhjEHyaOBbMHbuOWpJBs04Ez+p/bpt9XILJCf2UNrC6mvWtJQOCt
aJAXnu5AG9wL8+LsCjs5DRkWvC+i5dnCXhgRxum+OzpWSkuihTQ8GTYSLFLNoLUEJ7Z+X8rtz+eP
bgZb+nzh5Z8bfKbCcgYrhkB53vMcBz7dGxbXH/HSq3fwzMt4W1MjJB+5MpP+2rb6m0mr3qfNErPC
QyDRkJeWl77ENLfm64Op2xw+bIpDeESdDgLNL1o5TEOMDOD24OB7RWZ6a47SwZL9eylzD1UcH7BU
PvSld+kdnFaU/9zbWXwmNj0oOMWczfvcFJO/NLuclFnLgpwQeCZ1chvRmj2URsd2y51uNisFGGgv
7xUj34X9Jaj0ubmHCEXDMG3qAZ8PRTxZSpFmfIiwo20iCVa5pVwFHgVaY9jI3ImlLLT0kpfJKSno
z0fnKEgVjemOEmUKr345HQhMfDtbIlIrUioPxKSKkGhei7fTWaSTgguBoTz9ffPPbDHVORbisSHr
s+Huh7KvxJJKEOrVSzhtpZZszXpPQWStS9Zj668tqL2pvO1ghLG/HRTPfoToeqvml25lEtm8uxXd
IokM4o9TqnH66CmcRj2z5dHpNWOJlfkiSG6rXDlalXcPi/hGdP11Ez1GTXoY3HB3Yd6dG3PUIGFf
C/bDn1jCX1+8HI9SH2M74CS95fikpVWQllbydcySu0Lpv3padHDLgb628SAs6XUI2zepcS7cxZlZ
x9S3OOljKKHhXXX6DkIrbHrKSr1DH0SIp7NuN2s43E5Up4tKoUmVUFMM/SYVyYW4fc6umULLk0vP
JnwZ1UM1JISvNc45U0gbohbwjWZjuLdaoh6VUb9qU+8YAHQq+7e8bh5re9jkgXosQ/tBky9mDc7M
QF4Fnj4mCwEUiNk+FFlK6oku+uuA1IdXlR1ty1LDmmR0yLs/UPc5GrZ3hagAF9JqN5rRttKktTtE
ZBObjTaGd6nMvQHLBy++/Qcfy6L2y9zhNoHtzz6WFLYjhOHRqYpuPdUaGoCADCRSsv4Pw1sZLRBD
cnnNxU3i3DCxLC4JtUjI7JWnV/YG1fPSMmWwlv69gV1HVLtrWar20WBcmTY8Gdq4f/Rl9fXjRz4X
NSK9sfksGtIieG6nF1YwAQzAZw+OlHC6U2hi8unMz/Hm0mlYAyEn6eGdzv6tF+GSpPjSa2+qAca3
Fm4DMR3if+QT/1ypyYxK9+pmxLY75Fjw8X2e28WBn7F5AChiE5tDvqmccOJt3IEXtFDLclykdLqK
Qv5ii+gFs4pgUeIiOwLg7Kp0qZnNUukvjd8zwxfrLHPCQEEb5y5O39VY5WMUa4RRtcb7EMm2j4K7
NnW3pPgxoExo8FKuJs3LP3l25gyPDeHv3c4txxSLUP2whQT+RvGNtXitZO0qtkmoY9BQqzi7kzEe
aYuzB5da/sUo7sxaSkptCh+x9WFrmT25WlWdqyMKI8WAh30DTDmJ7uxCOsRdvB26vQImh8G1KA11
m3LOGPrgXvKaC0v63PZqWtE4ehE5o3PDu1GbbShKNsq+belsKAVm0zDxDRkulUxjb+vjAWONw5NZ
iEVLszueqK+V6i1j01zIebu35PBL43kbuWqosxQONrqYRHyT0losFIXOumFAtVVcCj7P7MZTulcm
VUyyFN3K6ZDRSc6mGPAyXFTvobC7Q6XrK70umkXeGd+MaDhK41OIhnTR+4ENanPje+My0pJ9qF7H
krG8MJSmNzTbknV54upi0jfxC2f3E+pR0Mk2Qwnj5mVXDgvcBm5ibHAWrYwEq5aKV6+BO5aqx8TG
h8Tq0y/+MDhGzOk11o516pEHqv7JCGd04fU2SXve7dVdWHBk9DxCs8BVF4oGdBf7oi3O7utBImIp
mPU1Nzl6+V1KLyru31tPJD8uvJ1zX2sizU10IjL38xxQlIluKDAtdPwi2RZqcrDU/NZM7UfDbdfx
QzjSkYkb3HVr569hZD2E1XjAGXdHfepzD+7j49uZIrX5t1JI7HN2QNWkzXejuAlcxY7YfUwYp0bY
Uieyvvm1iQYpwc+ADtFMXNgOzl0S5jLHFd43QctsN8CdwuwiZRycTiNZbgpnytomHSwEeYNMZckd
Xfr0Z4JEfXKCmzh+xMk/UaO/xMdlbudq4/VsQLL52ffFCpfVrVf7myrnnO6VN24h3XkyEp+Ot19Z
3qUpOg35+WtW2QPRvYIZpJxxOkULyxrluuQGqpSSeRR5z31Bu/F0Wo6kg6lHW80I7jLNXwyaRE6w
2TQT1t6Q7/qXjz/4uf2FshBw6ynh+m5yZhQ+26GXBieNl3mOvFa0+9SM70YLvt22F5ZDUmn98TVn
KNef5xOdhCc6CA5m01c/fXwlmOxTTDbWgPjLHqsbudZ20jJdqAUiUEDyOnGQ8LNF7PabC9c+txoZ
AkPPSRho4F98eu3CRtSNkAnwngW95EenWw9Z3e4rysmtqW99Sd+aVEqomBCJ+au2Lm78WttmSHh7
1drn0u2FGzo3GA1dN3Xei8pNzfY5zzbKtLPhabtteCVa/35UqhsN0GwflzdGWN1QuKaxP8GMNdrK
wXiBzPZ+AHBMpJI0FQ3BXlqz6ReGnehzj/eRFTBkGAdjfIW65gGU88trJGgaz7cXnnj6K09HP5cE
bcm6i2XruyeODR8n8VCBb4Kuh44J1CLezk6NPd4IHNSu9NyD1oFswlT3ZIUPgXIx9j13Cxqzj01S
UamYTqPklxXAIgXUuHEM9M9VkRMlW7V/7pLamdJkcUbCmffea9F6JEGt6Z/CLnYuvIT34c10JsFs
x6KEyiY02xVHTy1jKycPQTZuMwW7Zlfv/szrRrR66Estx7PkKs2/FbhiJoYKyHZYfHwT7/ME6G2p
MFM2MlmI5jm6FMeZUdgZovskwWIEII4X3QWIEKqcPnmW4Y8v937qKYKgkF2ONDvh9DQUf3npTdTJ
FaE2zfo8roUNb1H1m6LDOpT0xH90qbkFcisyFEo5l1JCPuDIZpLf1inIC727tJid+5A27hG428Jk
Bu5/+lQZCGoduRllVLdh2JZ3FrDttkREmBbsHqRExFJU+HmjplmE2JU4mf4lLI1ryXO/fPzU5+ay
rfOGSX7QUTGPJcgmJMSFJsWjIDukdrUrR+vRt5Sjf5+3X0xAICK6mOM7M5UInuCOEaJzxJ4vIFVG
JxMamd6pgm6NxHiLZfFKraRDobUQ8t01tinbVnrOGb4iT8GUuE8fP/b7CIKlhOIIKNdpHZ0cH34d
V3i/NHKdTB6AK6PPNiExox997pTnmu3LGi4+8ZkvrrBrE6+RW0UBoZ9eT6uKMkgLQGaujybK9K/M
zH3QQjJt331KGpKmrgczXUc2ljOGhVIvvVcwpP74oc98a56a8wgPTCltXnoxq9ZQu0zqHLOQVkL1
7uO2wyInxLoWDk6BFcQQvFBbO3582TNLBgumjPEnynqFf50+e1o0da+Gk6Er6RCVOmGR68tSbVZp
BRK19v7BU5IXYY/gjdNwNA2+X5aMNrPdobJ7oCoWLgUcOE3sABpDdyJgcmmyx3t9KRfRpR3q/Z6s
TBEwUHuKRqQSZ3N6THNSFCFONC01o6Z/NPpwOYbRhmAtNRdCwEMR92lAIr/6B4ukwrmXHi3SDjZW
hKdPbJuJVlf4JjtGQLStxIcOomzT+EvNv0R4PzeEMEW2J+0A57N5XTFV0DMOiYvzWwo6V43pftKO
QgS7auzXEFlWfmdsG7+/EHH8zJvM9n/ECng7g5vmKedVgRLZHv1K5mSl+t1tUdVV0booipXvZ18C
igGZ+apCzYpBz/uJ/dDJ6Flk6/HjgXxu0UAxMa1ZFCbeBSFjUQWehjEYoC5/gz/0otXVY2CB0irb
5YhbSW1cSqqcfd8ajqzTjJ3m7OmnVbDh7NOE5+4IfT1qs/kEJGvuQs1zdJPipOrkcXNhJzwTbGMj
RnaR5hWyfbh3n161MxAiU4jvHNlOHKvFVM+Tq60L1SqSsBLgpBvl+Mnbh7glAgiUavf3XzRESoWY
jyGmTKq1X6dw05qVgcMbU9htt5D+2JaQZK9TTEWNPaZ/F+buuQWKvKJNZIW24t26OKp6VZdWwwJV
+KvCb5ZRqBxN8eQnJGUouHz8cGfKnLxdnXdrTK4MWAGePp2h+5ZodMF0pXnEKoCxfccs5JUcbjP0
6yEiyLHvOkO5sNO/G71APnW2eoauLYyfUsCTlxpklK0yFEelLIMNM5Yp5KRBq/eYDyIB6lbUvf7u
k/68pKVZWPQxiMXsSXVYqo1aDMJBFpEvlKTcSFm/t7P4OqHGkFvGwcU10Cl6/MKH/pJURn73Xbk8
qyHn9km0w95z+qJFAeHO6EgPSKJYdkr4Ar3TrrG5YzNe5kbyY+irN9uybi1rM7UkuiL6phXy0lQn
3Oig74O4f1YgsH/8Wn4ez04Ws+m+CD0wQQGej2bp9L4qyYg61hE0PIr9zY+lB6nZDE291X0sgTSp
tJYAvwdHDnLodRZNMNDDlfAmxXBq8ezHGzv+FLdYhnT+nWKLr6Zwk2Uh18fQVLcBJTxXsNONttpC
fwNbGI4b3zWv0sRbsV9eqt+ce8mYt/KRycNghDZboRov1Do8V1HBhB1+cqhGktFJq27dixgH4e7S
2nT+euaUfZvCqfkxrNZKYxCiFE5Ya8ei7NbB+Jr5D1O1fCqSpjKY8paezvgxDjBwtmzQc/gGVTFw
OO8RJ8lPsSFfiHDeVzP5osTOWC/ok1Bp3vDnBUNlNpOfcyQeC+yeQUeGWHPZyj6IFrHSbWocB7VM
vTJc9Zh2q77AvwqN5fLjkfV+m5zuQ6WAz+EcSeN84QZDOGDBRPE8D+SDTFdRXiVH163eWExXLvjc
0Wj3th68VI311FYobWKMA5ILy/fUdnl6Wp9uQ2O7Jk2AmmM+79W6aTu4wgxwNd5b2QgeNTzoA31i
XrpQZO+p6bx7Wv+uai9focG/yw32bRLx7tCuapqHJA4gtEA6tGjet5z6e2Hcd95wfA1H96nUKaO0
1gXvGmUKQ2ezctI+sMfy+t6rT/Q+yXM6TZC4WdLeYwzhWaA/+VrwXFYVqdYoXXqmSsGPIu3SoDIe
hCCKda3a+cT0tYQsoLcOKi5hOn9YZs1b3PRY+0rmqhxdKJexdGu3bJ5k1S989mnBmN06eQkyE0wK
pJ3zxICn5rlFex3qFStZJgWMTXklyflRr0H919FLliq7vMuWNnxjujceS+2iduf9LZgC+e4kHSA9
wQHjdE0bisjGRsua8nPSk1KzYSf0IDXlLum6tyq2Fk106NRDnwZ7Sh9R7V9K0E4XOH0HxGWkCVhO
cWN8V30yWkVSE5UKYTBoDxZqO7rpdbe7jrpnmi1XOLM7EqbMofHt45f/flvlukx+AjR5GuyzPa72
zUoTLQ/uK9qxqqlE+tIhMt5q3eMgiX07/pYfX/F9AMGmMYmySMFOhtnzMlfdRUWLGScFPl/5Wiv9
wSrEneamt/6QvdA4nI3dTadr28GQ/QtD7f3qa04m3YZOxl8hfzFNol8OVxrGli2tpr1TcH5zx2BV
N+NGDvWrvK0XAbK0C496blhNj8noZo/R51u46+XugBRxdBTPxZFNetBEBWI2KpaxgUgMnXTTKLvQ
j+7Ujk27rr9x9n69cBNnh9YkVjFNk5E1H9tFGNHsltiDk2PuYbjmqsCwa6jte/3o+g2EgnqX7fU8
uv/4utPImY9o9lS0OLKJJGxelBskWdJV16Qbt2TRpopZK+YqMV9RHqw/vtLZEYX0Bb0jRyuuNwu4
h94tYjGVrTsX7apZITcx7fwt1W6yyaoFfmgrOVbmv/D1Xz6+9pkRRSs+gT4xIiNrntj33Kimw4l5
6+mxM6iU7GuiGPmHQAInF8aFUN8+905p7metktmo5+dISVdsuk/ZUTTEVFP3Q0GGPKlwq+7dw1Q5
JJI8Npc0befWCJZHSggM4fcHR9qu+1EeWSNCN6PUK39NJeXVopvL0D/lruxU+Trsqs90GG+NXsJh
013VAHPVviWeu1Pk6oYeFtx6wV///Zdvc5insgWPRZ4nLSKpShst6pArUM/ouvoGM0mwQtc64Tqu
uxfew7mXj4iDvdUgV0FQfrp40Ak4BH1K2c7Muh1CI04Fx9zN15ktbdFGLSLh7+AUXArOzqwh1JA5
gCiTYp4Kwulle0azEBIjzNDCqzGod9IEyB0mmLU+9ZpYz33obrUAR6JiLG5FHVE+CC5M5nNTDMEM
0Rkx0TTTZg+fUBIs3FpQwSj9Bz3xvpfeF3oZaeAP1ybM8dRfRSHMlNpQvn78keUz752ko87qReFA
fZduxWExSKowZNAH0bJrvbXa9xuI9vRhXnu2uo2N/i2K3edJWu8m8Re8N7/3onaM2uYbjWBbwp3X
6Qejv526gS7c3bvE2aQ5IJeEWgKcD2fT08+TIXPCbZoxiN5sW8KtaqPvLRvqYkAg0pv5VYLhq2KA
59bTATGNHTgf38GZFQixCCAhRgca4PmJQpRKNRhZQ2U1Edf0m3/rIsr5WOWKdhWN0oWBcGZVJ1Ag
r4LKVCDQn43GonV7WGAUzzzNeNL1egdb4VoK5S9KKF/Kmp0b+QpKEzEtr5NH2+mr9dFT0/jNtWr5
Nqf7d9J1ekpwlSfUbaAhsyY5amwu/fIJlacVXQrKzg082u9s1nV6DdGqnV4/zIMsqWiuRqimbX2y
6n2pbcaYUTYU8KP7axzAVMoaH3/PM1fF+xsZL0d3MkjzmdZbVmBJICmcPqludNnp9AdV8ta21+17
5cUFhtaP9j+IyX621lFE4Z93g0jyKmSMk6WrH3rHRnZx2pQepbY7lslVLWOidm/ESCtTPGX/wdPS
LUCmm/XbtmbnbyPt2rb0qSWp/YB5yec+vxpT2ek9bZtjiOvTNPHPQlCy3XTj0MdBuD8PGFytUUdJ
5cvSkyxF486t/Me2aVcyJP5oV2KcM0o4kNW7jx/2zEaqkEdCZMaAZhOZBdudXNZqnmYs5R398Kp6
pZJMz0fr/3B2Zr1xG80a/kUEuC+3HM4qyZJtedMNEUcx933nrz9P67s4Gg4hIsmFkcBAerrZXV1d
9S647Xaug8WApBsb67sWuIXSGbhwXhcUOBatG8VEvqAe+8lL1Pjiy0Kdyn6Ocm2nAT2sW4h7Mbzu
6BVu9ef/MNt3Iy9mO2pyJgnhAYjijRfPP2w6dFifwOc/jtj1Fv4WyGQlElLtZRfBEaXDu4wXI2x5
3xxocRv9QBWluxhFczDm+hCb3BTaRl69Egmp6duACABVAJlc3IjRVCuRbAlEi2HsEOE5VGA6R+nJ
b7rjxwv5th0XqTRlQNumLWTzIZc9oWgMjVyFTeS1cnSUw2newXWb8WuJj2MdDZ5cTxcfPj/0ufHe
wHfblNRLZRgwQOv+pHTlnxFtMKMs7D3ugbaH8spGlrK69DQVQNSgckR5+DpU9oaS5MbEYsSYPpIQ
H0GfH33KJXCDD3BF/8NzGVtZQY02QBFbyyDZxzOiBwJOFMTBITKy+1nOX+Ihf1Hqewwgmig8NPP3
eeRR9fG3WDvCdJu5DHhKqQBlryeq2lllFWFEymkJ9wpzNxI2ohkwgylkOYZDA8/q4yHXLgSDpB8o
JmxwPH6vh+xnWx98B+ap1g+uOgGJKY9WTh92ehkxdMyq+ZRB1vx40LV5YjpNE0VXKPUu6wJBFVaT
AWjF0xBuUuz0hM7HY6rJXq76O7sbP1l84I+HXA1VAqhEFcjUb0tYdYWCEXpibHP0nUZcNzA4uUgd
xZjxhxI07hhDtbNqNrK9MfTaEgPOAvdLnZ2HzuKrznkXB/rsjISp5Gi24FQN0R7T3RDN0T7+OWMD
4RsbHY21AEIPBb4csgIUG5fxsWx6K44YtC+jiyj8ku4gaKN5/6HFyvbh6QD19I20uKx7jHMXd6nG
UEMBthlEVW7M2KrjRtH4G1F/dSkZiBc/FEkQh9e7Na2HIR4nDoiACsjwRstuuBNPw0ludyw+Xy/4
OWlbeektdF1M8d246vW4QZkh2SbxStDi+7T4JeEsMsk24iJvspBqBrQ0v5ug+2aPgn/48dZdPS0a
1XOcw+GELt9obazJ6LJQoK767N6Jh33TOvdJXNyH3Rd1prFAp/XjEdcPC+APwTRbgSX0feLPfcft
2k+wOhHxOUpJgCZF/ZgOwTm0tDMM/X3j5y9a+Z/SRYrX4AXEO4CodL3Yc9KoktXXVA0HONTxoQjN
Y5nPx+Sc2emuKwc3foBouvHWuqVRiG9MtwbgMDynm0KxJqV9F+YgyEpNde2e1+g0W/Pe13CArR4k
H71QtVMfjEz926BbEYTdeUwzT3Qupi6v3WbyjwjhPAxj6NlDE6PgNNa70tKxT1P8g95tMXHX9gW8
JAqrbAs4L4t1CqtqUlOIR55lzccykJEHQiZxHo74/jwZlqeqW0TM1RHpGgpcNV72yzdLAJrdcTp1
9GRc+bCW3+ew6VsyAaN/0Rk8j7ZoC2tXPxVzhw9Ds50L43ovNBqSq6HZEDthXuq1/ElpMs+arOcw
Uk7+5iZYnSC6KDKoL1CEyx6RrWvzMOgDtfDIuHRtd3bqHKHA6tHAVivZB2a1keetzo8Txli0xuDv
XM+vbmfHilLmVzsPte/sVIynhDhDPj+m8xZIci16klCibyJUb24g+hTOY6hAbJgwhL+otOeaOBab
fzWNChTnUc5wxFO2Lt61QcXmFI1uGkjL2wED5zQOupovaEBLV4MvYY2ZYCK7ii/vi9xxs1pF0W4L
FL06LOU7vuL/5EyvF9bwaTs2IcNmU7SPquSzBOQlHKajYMnnSfoCscTM/I1QvXpRAGUjlNBrocm3
uHbnKQ6MRGHYqFN3ZbOPg9/p/FVRYQzCUoe8SNejT/EIM+tdO/6HtMohodJ1iie87xe3VF7lSZzL
XMTl38NsHAY9IBQ4FI3BTibDLh+3WPlri+wACqFVT2v3pt9cZqmuosPFbAHd1hK5RnyiuPNQydol
k76NiYWH1X9Kz6kNybyK2FfmMnsEvgEPOgCWqUztOVahuIAyzgoooGGKSGd3jtP0RbH/yVBZ3bgX
b6CKfNj3Q4vj/K7Fk2RNK009KzzDB0omt+GoTtMxJNKmVsLXNvc6OjnkQVqAIGWwj6HebfwGkeMs
32s0IkB70fYxbgSjbKNX5SDUmL48M4x2MfzszHPbekkEw4LMtv7WzsGTtMm+Xk0LqIgL+pGQqlom
lZNet9DEQIYWFpbAHeom4/e6k39UdXUGkHFBxHfnFJgKEj5/bExbRPqbaYOpp5uorSGDSoXEYA6A
fkz+13zCRhd2kUj9kAL8ppQ/6Oc+xhh5aq8jPm4cz9cpauAj1Bt7YOWKIFIL7NVbDW2ZnUxNaCR+
OwKFRjl8aOiUZPl9Hvinykl3ET36strCYK3k8gxJSiSaXVAnxU96t+tQd0fNVZpJsMk3xsS/dzqU
gD/FeXPaWGRx3SwWmWokFBLRApJvhBZSZAadrKZSJ1tQRf2Uxz8ms42Eo3CwD6TyiO+kZyJukOI1
vDH2ytlibHAiohFE0W5x1UeOBDmrVJil7u+qzLgAPXPH9jKU8j/jaD8702sRBefUDr+Alvrc9uXB
t39//CNWV5oiiEBFCY2Txfl2zFiZqXIBvlbCnwjqOJj09sknXdL+fDzQ6i4STVN0NXTuxsU90Wa2
Io0mMazQ/d6VKMjKvZMi4Jh4TRtTYrF6VzMBEP67Yck0aPSAEuUtChttqWSATooP9xKhQjlxdtb4
qmV0MBGOtLtTlFW8Z+b/MCBtWtJpGhnwohfzLAZNbeaEATFVtoPH0fyFkHJgnkTiEX//eHI34UnM
jlYi0+IxytIuXoeaM+tk5HaLotbPl9r/7HSvWXtJQMNS1u68vPv18YDL6+9tPPozgghPKUNb7JYQ
0pVuIHzs6dVrNH7pgogODGCWk48MZRv+afyNN4r4H74/ngwItc8QUHH0njik14EgNvo2zcyg9/K4
2UU4NMSYdU6df9TmczJ/+Xh2N4ApMRolN4EbobV/UwarJskpyzrpEbSbBFf7mJuRG3f1yUR4w4kP
/tjsQriws2HfZVH3aXzo9af/8huICLwrgB/dVIraTLYzpER7L4y+DFgTjz4YZvloRf7RUGFyOslB
Lq2DPCV3Na69rppsPIXFBl0uOaIzDgFRg9y43MC6RKmojuPOq/PcrdLfbfk9rL7Mw1b4W/u0ZFLc
6cA5wAkt9m6u1xr68XPnpUAcgyY719o3xURtNC8ORfN1Y1lXdq5oegnUNFnbzdPRB2o0GpnWeVUN
F7WBqQYV0keovvlsVk/ZjAO5/wvE0q4Ofhn6C3pP+wFonmr/rfIFhtPg/NLVrV7jDbRabDgVxQvq
0Dq9qeXVmgxG3iW8wr3ReFWK4cvkWIcseLUT6853RrfscHmOahiU3ycl2rh+lgF5OfZi/QHQNaUy
YSid5tLJlNuj1Tdeqn5T2vKA3wXGytW/D43MFkAFZCcdTUhxH7671X1rLqvOrzuP0rYrREwcTXMj
sMZOf280NLs3McfrcwRbzTUr7tlFvNJq3e4dOgieHg5HPvDcfaPcf+wlZKRih/P8z8fbbHWX2f8/
nvg972Y4xXHdYG/QeXNKpOi1Ha981wGsIaOUXLyGidDg/uvjMdcuAeAyVD55GChU0hcxsnW6dK6L
iXCv8tDTfmeldpb9ZGfUf0uadhjMvSEj0R+pp42BxQ5ZRgog8kKeiwsdSNT1bMEYho7USi0cOR8/
mg5/biTMoz+I/2LMPO0GLMEz6Et4E1C+3GrFrX1bgZygHgSS4eZtrzZpE8+2GL1EUyH9nivfQudH
Bwgt/RRrW3v3BtQrjosG+gCwEIVR8KzXk83r3rZyNe948j06+HgjlL1rlJdQ26fFORuPfs5kzXCn
9j+FLtxRSz5N2nljxdf2F99asCAIGDfc4yHRYrkos86zxqdaVZBKimgJFa75PVF93ii6J5dfTHMf
kkylqD/zg9xsVDBaLl3zZHe1G1QFnjUb237tygDMQimR30YHb7E2KYXiwC9JQyLlOc1iGBPdjpwb
x48tXc/ViIlyMWoHQlMEnOX1Z1BCKcj71G8pvf8d/QFB5FbqY5wMLj3RIsYEpfUy+cs4PH+88m+3
0c1eJyegCIgtBM//63EdaC3RGHArhv2uKyg8Ejy81Dipwzk3L92v7m/U5MsCp/WXqf9URAfyFOfZ
yXa6fAlNz94I3m8wlJvfQ/+BIqFIxpbpNH4bhpnrUQfQ/pL3iqsET5RNMT94HvzvjXo/mSp22b/m
+NS33+bhJZAOXfXTLx6onHby57L7/L0vMnccD2Z2lEtkw6NP+tRsRPybVuvbqTHoPyHCwqtt2ciU
UPIE9hB0CBnfjZCUZLcDAF4q4X2ay6fIelJR9muc36YzH/oWrVv7rul3iU/tRto75QGU3Mcf8u1R
dbNwQm4ZnJvNw2CxgdqC6zj1S9IbXD4aQMio8d+PhGue2w22AtlZlj8Fyrd6iCjgYQQgZZc0TV0T
b4ONnyLuu+VPYQuTaIF1cgBOXO+pJlTNlCcLi4Pq2Rg0nhwMlyj/koRY0xeNSw/NM6RkZ3NVdgoS
Qpcy2Di5N0kYLRYqv9zFoIgRm1yEcBrh2TxkU4s5A0I4EG9yUCKZnuxg6XQbieVtei0Go8dLi5lg
ASnher5T0DZBlc4tNgAoi1EP/eE0/1T+xZnQkNk3kYezukXPDtKzLG8s9ttVf7XYi8HFx3h3Nat0
/XEEYXBbuXTR52cL8Bjt5tobwq+z9YBdSmX0u5rVlg7QIyL5YbD3Zepq6WfZ3s3ojMY0AX618Fqs
wLVUHlj+TqK3mf9WE0RG7HhPd+cEOOaghk/l/Fi1z4nzuZNTt9M7UMqo1RTPsoYKCk42dNd2eZju
tLncKdNnJdsH1j61f2F/4lak2kbbe4PmBtQA3NAGZxweavkS9K9Rq7pGYu17/5TMbhdfCvoR2WOT
JBsLdnPVsF7EWAECNogzS3hmrKSZFOVt67XxN5sCV1pIe7yAgJXtEHnZWcS5zNxozd8Uk3nscb9y
EqhICKnRxQ5JcUeJMU5pPEcJXBi6rgAhWpCCSyv19M4tkpcYUfYp+BUaGw+vlfmiZcCMhZiBSZJ6
vT/yLHEmp7AbQdpRNLz+zGfd+SNpumvtxvDcJRvw19u0Tcz13YCLDSnnNQ/3yGm8gkwikrkxcW0g
WqJuG+8CyZUijgUWfJCFNj7tbQwUQzukxOgWkUXIixjopEHOPcpcS6RSrOAuK5BQQCrNsDN4Ziin
qH9SFt8wEZIbckz5ul09DvtqK59ZXfN3v2PxBKkRDnEKjd/hz7lXUl0VkIxy6PeTbGAAM1JwRnR2
I+TdSN+LTYYXnHiAIAyGJNf1l54aTa7yyESro/rVNl9r59Qmz366gyki2Ue7+wfzM/H6itvIM46N
7/oV+j6HpDoOCPTnf8mbrLnb21z8JHRmacQK0dulAIHqlLMzpPwk7mOlPlnWyZnuzPpgKz/LExw+
eqsJfgS5BysKkRHN/gTlrcCj7Ueh3RtHa9ilxa56NYad43/R0vPHF9XbM3QRO9//vLet/C52FrWu
AfWn7BOH2GfujeyQZG79FKe7+rGedjYPRryYbM7lfXYvA7xrdE7s3Vyc5vx8nzduorlj77XyPlS8
udidFPXOGT4r1kb8eIM33vxQYhXcHw2CuLz4tFkcp/6ssI7KpO9tVi2kQeCk0fc5yV7jYEA6bMzO
jhzuZ0vxarvej4N6Tp2u2A1D/TMJKjfHv6fz/9SQ9efyR5I0+6on0zekx8T8g37ez8Q6pfDRzIcy
qnYadnqyfbKHAsMKpND9BJxWnu061Tnkfn4CY3O2jM/kADtJfWn7GXnCn3X6V1N+Syr9KZLlQ0Wf
n5pzhEBdKyl/UY3GVexZ5Se232NsTCfzLuy+xTlsRagtpHHGg54dhwCEvHQfStW+kwPXl58C+U+n
PUVsZKf3EnqcqZhIdSl4mBTW/C0skkOq1Wctxe3UBOe0heUylw2Lt4NFlVUgQKF9LaO34fjBOBYq
V4b4lYfmr+Cu+oxeSll6E7fjXdyd5vDYY3OonhTziFtqN+2HcQd7fcBxjWqTesEYyemezoZ6kePE
DZXWnfNXNvjeMOB2HpDc5fRpn5WH9iU7TMIwdO9wPf+BPHwvSZhWUSHcYQpK9ZNij2ocy/gOTS7f
PpjSLv2ifKoOzlOI4rnZfZ8Kr4+PH58V8+ZZKo4y7CAyW/Rjb0gUeiUNgVbprTd1xT7/2eVPduIW
v4NH6VfDKeloM5h/+VSWRjbV58y+U+qzou/19FRhmdp9stqzYX4Pi5+pc6jwJSz9HXhPfSzdMtqH
1VHK91Og7pDdPPbtJwX7t/BRNfeoDHrkM7N+kND7UpXvoXGwGjR/ol3wFdie8WjFr8OAySog/132
LSt/qc6wS5TqUAWfEPjGwY0Q6LsNXieYUoKELNFsQ2ume4Vodx8FxUYmvrZQAr5L9xKK3s0LZpLV
wrfVgWzQyMBodRzJYI9SfuDmzYvEC/LjD7M2HCVycm0E225FDZNMUzDAzSldh+Oey73oTFwDczex
/mgx8AMcJz8e0OAaWcYiqhMCfmBwvo1Fdu/0SSgNGDt65QyzvnxxhmDfZlvvma1RFhFvBL1bFTOj
qCHRR3fu5/FlUra4OjeyvOJokxnBMqTQclt4yIDGBGUa0kbpvpX4gAn7HNwh9yOlaSUZ77L52Qke
e5j0okmqTMFeuP6VbYAZGA859Co/Xty1TJF6Lhki3C1as0vIuTMFQwyKt/F4hRNcBtW+SCElMPt3
Gv8Me9XjURlApqocZYdt1sboIkFafFtGR4fjTYCWWHedQvgkzWYYa9QcMB4VuVuLJv80F67q//HB
cKXh7Al106L++vHIKxkT9R/A7nA96RkuN1U3OFkfxxRq7Uh4DwSuCq8+0fKdqVW74tXxjK7fWuq1
yQo6L61YAFA3S51MXUYeFTdeU6OAEX5DeASjM74yuaoU4eZCuYsj4Pp9uxEi1r6yAMzCBwIKLUCQ
1+scwRbH9JGh7eRHabymkjs138Q6W/Gz3D7awB9yKfWEiI+UbAlWrLyNqWgBOuAfSn5LHI85GeZI
gb72QsfHQwbFUapM1SCgX4ZVbU11ZZVBsnB5QvOD/LjUdimnVrKT2KnfIN9WnZ3UCmwSsqr5o29J
hwalMzKwnXDj+HhLrT1E+Kg2qScYbLqliywc20Vn6Byr9rSi35n9S98YWFqkvMZBfL/opeSlykuA
wM3GuOrtIboaV/z9+6xSr9UOu3le4LjwDrgL64gUHB3jpVPYTMKBiHWPELMAZRqkW6qyK4ET9h1p
LWBhrqCbOhDskQGHkdorFPPcTvBjhl/+GG1NUuzQRaQgaOIfoujC4mRJyMmTKCeKtEQK/fvUfTGo
iKLyCxEn93odjFRMAa5zNbV9NEfDzYPg0I62a8pfNhZbu/kdCn02yl6Q2/C00JcfWQJBpUxmCVdG
o6YV7XSsgYz6R0G2bjefRdGtB3vq6DAgeYcZkjdYG2txG7v4CUi/gAuHWsd6XH9vwy8KK7X1EgGW
0dVAEAut1gp1hD4i75MMgK7RZU43+F+3p/h61EU/PjEVfJMrJo6hxamZhSiwF6HHSV/hvirzp411
vj3GgnYFFV6oYdLnWqyzYidZFiYYE/tRuLMinkm1susb1RWqBzFK5Y1AwMPEIr3aGHrlEwsOocAR
C4afLdb/3XkyurEhWtEunJ2LaYA2wAPWz7xOze5z5IGtut+PSrfX2YIxkqx4A3smENaPf8VtmkXK
+/8/YnmskjIqw9gIa0+WA6+Cqt9HxkkOSUnnEIkACfbK1ta+PclQKMEjgOZE541s63reVV/hFKzA
IayUYp8EmTeY6MFo7VkI26l6jj8mVQXJcEnT3EKVvG7In9o0PYXQt7R4YwFW3vL8HFafz8+/8BK6
/jnkPUNSh6CGeiOkH4ETVB97v9Oc050RyBqEOXkeB6jDGv3BRLVL3KM9V7lptfsKnfAsexwwSO/M
nNcq1iKmtlONxwLcP/zkMM896kQff7Q3k7frKMVP1ajIgjAkSi27Ktlg2xPYwgozvxgelOkiWOPN
FB4KvqBjC/H4wK1NhBfsbh/MoKHkJ4t3RnTOu7/0+VPHlWG3z2Ov76ruEgfJLkFhQ1Rv6jC8IHC0
D9TqLNlbGoa37SCNH04zTqAleEcs7+iqa2q1t7AjzpMXn2zeHHV3QJali16EQ5PZHOcZ11p+V7rJ
41856tTOYU0hRUsOurw3lXbsTEmr2HfEMZEECmuMZDaQQT4K38YYGUuoMAez2QhpK4V0AGvvRl5s
MaufO9q5dYW6icWOIgtEpFSwp8Toln7B+qx1yEL5r6jpD2oE9+f14y2zsvJ0Tzh3dES52UCwXW/z
ztRqqa370tMGfMLEcyBmh2MGXXRYA1NM1Kmlt8l0THR/bzxvjH679owuBOmE8p5Q1r8evU+KvLBi
lagumVDTTsaTNCuuyMLj5KHzTzZ1mKbcgljfBrfrUfXrUdNmjiNzUkp6CHzl7qH5hyOiGM05LRKv
szYITSvZ7/VwiyUeInXUoGaU3qyGLnAZdwoP8hDtJhwteh13vfKYB3iAJXxmhJDALW2ssrisrsMC
P+AtbQHtbIKMup5vFeezxEYsPUyx9038rAYHOcFHMcXIQDuESHTYQvcQfrNM1XhjcLGYHw2+eGO1
0RT7yNqwwei2KKApoqMwgHF8etuZRJWEaC4+cyBpl7SBUZ6pF7tGbazaCo8rGTLrABwMgW0gRAiF
XK+DFURJ1LdT6YVzslMxip2/FXOPJEF+GvCXDNrnMGsIhVsQqZu+uiBGCi0C3YYNQlXzelwR+CCm
5oU3B9Wxnv+ZQwdRCsc1ten88Wqv7GyeduI5rUEfIF+9Him0iqLt4rbwamtyVUzGp0pHsImuV3mk
sHlJ5t8fD7gWP8RrR+jgkqwgCnA9ollaQVWmYwHnaYRVnHmZKR/H/tOIVJE5wUocqYPRSA8PRW9/
+3jwldkifSEIwEJrglvveuys9pUM0AI0Jz84oZj5EPpwl3Bvn92hiHCs+efj8Va2shDqBj4ClhFp
yeV4upoGWmbnnkz2K0+G1+II+vEQb19ocVyACwLWBx8PenDZrxu4EmI7rwtP0pGNRDmnjY2HMDce
8Jk/TOmPVkNYWRmQyra/tdPgmpn9NRrR9ymK347ev1ZJgD+NZOqen+Cs6Fhfe/tTYONTY7Ru1s2H
KXSe/aH/3RlZsmuq+AQhunZtPcihedqHKJaCXaSqn/vw74+ntlJ8oiMoak9c9hZUj0UkQMirdzLc
vjwJUNHcZqfQD77WVXQxh/6uTh+noXdtpdtJY3bfBQZ+q/1e2KY0JmbFvC8stdlY7ZUOmmhSqjbn
Ep8USorXOyiGnQcwryy8CWUF4bqajmTaEwYEA7cwNlkJgu/yTBcrzl0RI0KqQdmkHgM52QqUK3fh
1W9ZPDl8PcTUvSwKTzwuy5GEDWmmpiYZCtN7YdMYEBUjGCN2sAnHWdvZPHRMTrBQfNQXn4a0FdpK
GhVvHOMpCw56PhyGviHfPomOcaFLe/1XERhkuejkE6LzsTzMcrD1QcQRWm5/GnpCdE1Y4RqLUFmM
lq3P05SDjGp3mXFHi5PSOdjy0aC1w22NmM5s4tCSyQipk1WPp41duvYLiGU6rpECS7Hk0Adzqsxj
U+TeID9avOWFWq7QRZ6M3JUoX/hJfzDGANpMcFRPhrRVT1+5LIgsaO1R4yYlWhIHlQwKipYYnMaQ
5rE2uVVnnGLeCm1cbiUGa5+dh6aQ3kBB6UbEO5TivLOGLPei0MRro99jn1SWNNbIs+lkiBdNg40s
+gp0wlIoUU9gb91B/evjNb+dMiUc4Cs6ihw6jt2LuDrUUtnKfpV7viqfLTs8OsVw0JqAW2xjf93W
LjDPpXKi0dPBrXZZbp5LObbaWMctS5fddLI/QXB4cKzX1L9rstyVtfhp6LN/D5hhVCFFBAEJLsxS
i4jrGq2uVskAAI+eo4/HOazuaCJlEn7t0cXJawzj+2OcZ3u/jR40yThH3bAx9ZXwy24Cgo/fDZUF
uKnXsa5IAivv8QFFMVHxuvw1bowzzyFPoxmZwzaCRlFK0xdbSc/anOxRvpYU+djZs2un86mIsh8f
f/WVdAydGU4YkiQ0kMAPXP+gHFEHKZflzHOa7kKS4VVxgXqa/laRbmqd3Z9TkR7ceZKPH4+9tuOE
RwEvDt3kJlrEWlRKCqucVWASbO9BIUtxniyhZhBETx+PtLbjOFzobmO8qyJXdj3JptQCeFW0xqKw
OXez/SO3pj85vJKu6SW3texoP8zFVg93fW3fDatdD0unLpSTko0OHqaiSoHglpp8GuwaNR1K4b3T
3KN6czfYOtttPPzLOaNZKrjI/CmMEZalk7RWVNuf1B5vX/kopEh8E5HatN/rVgI+Lz5OlCFk+NAf
D3v70Hobl5odGb7wol7c5plsdLYey1i7ttE+EOaWFO+CKnL1CtViEy/s6lk6Nk2JqGW7CynhbPyA
m3jKD+CJQdeI7w2XVvz9u9JdLQ+YmPWACcwM74XiUxHgqk6RNsHa3YifzXNeJSB0qCfw/JoUSrbp
ZxPJz49/xk1aLH4Fv4CEmLbljS5OHcmqZEc43FbmsJe4ulL4nLXcnJtmOCuVcaiQSfl4yNv9JsYk
OSYVp34DIOl65oMWN05R270XJ9FFXJkTIKgkuEOFbZfKJzv+xndxLWXrKX9zvN7GBYUogC10GRbH
a55qJP5UVnzEdVajNjm3yDtoimv5/id7QN8Sx3iEDf5t/BDDkp2zyQlMECoX0/WrILeQV/fU2rgY
IWadefPYNr/DTt3SILvJRxiKOr/gEHE33uihqHFUaFU6YdFMuHIUqFNdecQj9dnGH65QX4tBvssS
LNb1+lEbmvuk2hRauslM336CKISyt0Wz9nq2UpvUtTYNg5e/BslwEgPXKhRpRX5Wu69qaTZuQRwJ
v29sKhGkrpJBMS56QpThNdAohoji744T21SP8hoJ/wDUVAxWaUgrZO7Se7kFEe0cAXjvZLXdGahP
mqIsnqo7yPwbp3pti73/FYvcOFHtPozVZnhzwHyzHgHqUyTDuShiL0DQtCmkg9C53pj96qqjJcKj
GtTuDdMywaCx1MZ68ET0TFCNVzscVkZSM7M9FFlyhyCdG0rjUU7zjU23MmVNtKYBNOOWeyNkIpdS
MyQGCusGLZ66veR+tAPNpJ0c89mg6wHLeCNHEou4+NSMKESXyUNJSRe5wGw1dHiMcAAFQJV61h8g
NGXYtM+Ws6f9shGuVkfDDpxamOiIL9UyaExqkl8iEVa3hjsO9PF0isz5fSV/L50tp7nVxaQmL5qH
SEkv6TVdpJZhEBAaO7U7C72BCjjFaFH/w+F2BBSr+NVPO91604l07mZFgcAiU4Vixg3/TynAtBiV
xC2AnH6iGOemUPhwW3ictciP+indIgAcBgnVIq2MJQU4tmz2np4EhzcPFSp8lRVdkhgVCQNdZaPd
1ZLElKWNz7i6srzUdBQ3V0yB/CmeizIBJieCv9+9CDf3tMjuMZjKmGxiY/oRSRvJzcrtymOFW543
Guzg5RNCcgKpR6l78ETbExPBSxs9W2Z3xoRICN07/ymrAGzPR2RQyrjaIlnNoJ4Xfp0MXqv1e9GJ
ClrtVEXFUzzet/qxDJWjig5axE1vJR0JVoUQ6CmvrA15udWZv/sdi2tgtMMoQbjnfxYnef5TG7+H
SnCI2+8jr2XaBhsBcCX8QxoWdx7FtlvRnjivYdWbnFIjHu+EaE+PyqfwXUh2lLOfCinctWF2jHVE
4PGQ9+v0W2Juwb/WkkoaUohECk/SW5nnvhwCozNIKts4OuZGv4eIvgtzc68WkjdTFPBjaR8BoQEO
UOEa1AUb67C2y3mq2EgX0R5Fu+H6FiSlBWvSk85ZgQCUDxTqUcpodrLyIwJdkVJHz+2t6LE2qPC9
AFUuSpHLloFdBnqVz13vaQoPJNQbQuj99nHSGD1D6f8hGeaNnOqWZIReL5wwSAPg7ahDLfb5rFaN
HPfcOmgJPk0Fwgn1qYpVwEkDoKTnsf5Kz3yXlnsrtc6iNiGb47FEsj60bDeoH0TXAEehjV1/W+EW
Pws7ObJpNOvhx12vv51liJhHBtz1DhcQ+wxRrYvv9L53yxKfOV408otALgkD849PwNqBezfy0rxQ
LmBvmBHJrcDTC0fKKvjHj36H6ksgnvH15vtlJeXgAwh+PoKaxs0tHAKaxqMZiDe+7CdtuBOd0G7g
+QS3tw2/+NMPjJndLtvyOlu7j5EhoA4CQktY+1wvsZ4G0VBnPWT5DruFCpd7WvoRKVXtt1+UxN8I
4avD8ezXuB0J48t81u/iUR1GqDkRR1mTYPXo1GXUz0aewtXeEq9aHQ1/PgMxdvLZ5as0CepM7Qom
l8XhUWoB94KKxiz+rek2Kls4irWTK/Yq1BfxxzJcWFNVqBOldi/vaRfjkieEx6b2FxVHV8LkJDD8
fVluiWWtnhIBjCJMESSJG9efMKaDLxmDAt3JOATas49LcfjqhAbPXGnPrTSmxVHWj2Pj7D8+JKsJ
iEGOijMOWg/gWq9H7nyn1hVAGBRsEclS9FPsN2dRbZhj/157GZva01sADfaW4+fK8SQtp6AneMts
p0XmQ34Dn6KROnDwNAoM6mVNeGnkCjVS0cPWLwM9sI8nu7KX+KaiLsyGoosprsx3LyK7aiNbrfDE
M5Rq12Hzo9bxPmzvE8mkpLl1961sJdqk3Lw0SVCYXwbkPNDHps0N4LgSinkh6A+RXsTmTsHUXjui
bLfrlHRjiquDYkLNsw9+IUn69RStLskmB2lm78ECSKNGFEuwIQ94ytf0AGKpOrx+vKZrGwj+1Jvw
GEVoKgnXI9bgMEYymx4B4HNv/hZctZCrRAtpxWjPsfxMjfyINPN/GVZQ7snNWd7lQfUDvdfGgBMj
90QgJCuFAqk/pPdj/ENK71CWc4VOoGX+ayEudBd1yt+0vIRgxw0i1olt2P42EUlRAXbVBYxRTx36
I+WD8xTf2w6c519tXx3bZMuqYy1OiG4Djovc8sizLJLISc3tOZf5vMJmWiSzfWLwLPnhSNmeYjGU
h1HwZmIkv9V0K3dfOz6iu0r1G7zLDYpTarVRrXUAFlmd7BUtv3DD3kXRX70Kmi/ZctRe3Vj0sQSJ
RDSTltcaqAZwoWHJ+wQYbhk4dO7wO8C+SJnhur/S3FWi6TgPm2aEYscu3n5CXtMSNw4oMH0REo0J
rjaGfFhn0rsTGG/oGMcEvWl0SF3DwtUoR86ClhJByuo2h19JI2gm0UATXGTmv7gLqFmMplTX7GzN
gFtr7qIBeWYSeCP8gSAsyFkgjXGwx9lso4xwC6lia78fWsTsdwFSzU0WHP14LwflFtbtzrF/DV3h
GkBG57a6jPLZRBLbLg4dGY7W3ekYbG0cbJGt3Ky+QStLo7EmeNnXv2FyuqrS9Yxdhne8QAYWUn7s
o4Oeto96FCHC64XZRcjBmrF5MSv7W1f4Z7vYUlVci6Sg/Xkfi54alcrr36FgntSXeoEyTNx/Lqz+
YPNuHKeT7cw7B3vVqGp3vrTZVFz7+gLTJbi/VO2WD+RR05KUBkcHRBf21xslNh3/FE3u6Q7ES469
HLbnOdkK4yJyLJadrU7xX/S46LUsdh2IyASgG6ItMQ1TAZOocXurzK8Bql1R5Lbs+b8yE4Z+k54y
easivHbYr4Zf7DytLaDemmjUTIlxkUucDDBhAb3Xy/XBGR6njkusa1yQoVsXycp+Y2Qh+ybeyjcQ
+KR0rHJoKJhFqISWOc5sXJQzsKZqb5k42tGwHiTpgML0Piqfh6+Z9FmatywcxWZarr7o9VAMRzGN
XX+92dL/4+y8duxGljX9RATozS2XrVW+JJWkuiFkWvTe8+nPl3Uws7VITnF6d6MbDayGkkxmRkZG
/CbswqmKPCSQoh+2/SegUw7jY7cdXcQ8LgZS8fSjWEhKMl9edtgjASfBC5T4zDYlQs8LLzVu6qoF
745NZbDNNnb02tJS6N1R86cSAITl+uXomMlkJIh5OUVwMAAFCB9oAJXnbrQ/99+GnQXnLwOyGkVn
8rdPG8Ov7CiU74BEizsLfdLZRrbjeDSThI0cS/0hqx790XnJ8xo7whIneVAqdsV/gBXY9ebm4CtR
BDVasgV0BLiWz9OUKoGWFncMXnbBtwAYaitF34cwe7ZK50WAVZs4O3QTykFS9uQ5zW2aOncKFCN/
UihXG7sxb24DR692WvuSc+namJzlmU4Njo4+ZCpxo1ush9LX+67y6r3JZ7D1HU3uXVwHJ8/2X9og
cCfd+NQ12Zvn4Uxj2p/iMeO3X0UyPTS+9CrCLy2WjUvJcpGSNpM7ixYRAiXzI0DGlzEdUBDcV/n3
liDQB/0R+3A/fVOt+BKlm+Ch1QERegc0JoqScz+TfmSNOsrwLnsQKt9BfQHlFjLkRvbcqbusx/LZ
D/eTizGGi2AjdvVCvRGabXhufXRPOR83PswyLImrw38eabZqFbQnQ69HBKKodSz1TFdXW+6+UAhK
UOZWd0jr8oar/4uPdoz5LYLiKhRIEzM9bzzJcv+gfAFJCMESihrIR15vXz+elMJslGpvFPApUpRq
inYXgeS3awySQ/y38+Km9sIDQfS4MfYyFRNjQ2rgViwAB7PLRZNNptQ0aoU826MhP7XdHfahiItU
oUJuMLpycJeF/0jOlqfjctsagJg4gdF0Flim2ez7I7haNFqqveNErsD4VznVsYr37x4FE0vIURT9
88bbLpcho9Ku4zii7QBBdzbTTW4qtZ5W8BpNd6I1J5iyBR4OvXaMtbPhTa6lh++r4P84hAiYv+bU
O7sjnJe4hvjBQWu2jqeVMi7lAeE5CUkMgok1S8p0WYJ64vmI8JF8linF5ABNDhmeVOdfxMXHJKyL
ca08Pr93aazvG5Oz3BBcYFBifKcFLvvyMAONUQ0dLPLQYA4bTFEuiNep+Zt4lBSP2k6J33U7PCr5
Ik8SOsxSFm9tB3GDvj5BIR2ADRGBieR8Tj514qrp61KDoojiQFR/RscAmCUNVrQ/vd2Q+a5gHXyK
4oPufGf1fDwNy3jN6ERE4etKgJhrJapyi2xTDF0wMFGBprBZ/1CH6sEC6xMClfh4sCXAUxAsTGDJ
nFx0r9+vo3/dBxI59osxDGuWfvVuniKQjMJExfbHk/j8jnKR7tGBK6JqFwvMm5XcKYm6FQzFdpvN
uRDYA6RAUY4e5ywM2Mao5/mIWdhbEE9PEqZ4gpJTWaj+dAAWhuZRoAgEl0ukMFbUoQwkHbqEZla7
/7MxKSIXWzyMqB8JnqiJ9Oz1LrVh6scoXJR7jYo2vgFu/QALxk2TV9v/xyrAEpelm3BbLG58SI1V
66puVGxFxmVSZTAX/3mKWazoO4nzd+T+Ubd3YxIjp//WjS+szE9VdJGz58pGl10yAEJH+xQo6seT
sBIfhU8VAA6N7hIl7+s5GDNPmTrFgkjZVDtR8tGD8b2NlobGTm34NkN39NQv/8WoiAgYJh7xVNRm
J1E6+lGWNwYMhPCUDNhi8/EzaG3v0jy4kUnAjStzo5u/cimm3EJhiwFFH2sOS7KLTgKfQOyzrW/l
2f8ZxqDRLk43umCfd03+eyxQoXqJ4SS3irUx0WtbEDQYpQjOI2wD51RCzh8DbkfB6QvAFOOgcfiM
MqtIBMR9cKzp3hXpHmODnkb8aIY7mXqfxaXt46lfnQXWOgrdROHlCdDDCQm1KKnegTSiidd0u4xT
GJMYZHemkwCJiQNSNPLsMt0XBeXGaqtQvlQgRDsNMxwaSTonEsnB9cKLnCQznQF6Z66AcHQuBack
rgPZUxE9Wlhhmt7Z6n/lseQCYHSz8hXtGiDnD80byie9Zrll+BnCBcCXrS8lNtwsLJBKC7orEv0E
qdkROehpItn4HQI8B/A+vamnyVZoc76RtlbKFinmXZJ8PhwJIuGQSgl54iwK0UKX+kLJy33flY+x
M9GekJH5SSrrpzrqvyZQ9776v2e0yBFSTqJazbhuDAcptu7SfCSp8qia9MrWqbGSMIr7BFdqJEYA
wsweLbObQk4HtdxX2nTq+3Yn9qgofAudBMHx1JtT13duD7dzY5WuxGbRBFXRgAXXwGK9Xh5KW1rT
oE4llX00cz5HOW5bBScBVdoRjQhx8Rx0YNl4gTlUNMRijdB6YYPfZMXLxsOszIMo04o8AbDDgmAz
OCNIS0G6Hv3h0CefpnpwEwV+lj4+CIaGBPooLLM709hyd3vHfM9Wh+g4GCCQ4EcthJ4Rwq0RASU+
q0jGIf2LGOklydw68DE8ozY8Rju5lPYl7ToB3qHQvbNycDXDi2bGB5Mk0xpoXv6UfHOfJvBLyt6l
erQVVFbOdSKKMDEipXRgC19/LtLbWsXVqtg7ONPQ43K1uncDH0SA/dS00mHU4cfDEZDDh86sbsYR
d8uQQiis/YiO0ahrWxXQlSzz6onEwfdXxmOGQ5emoy1IblBIqP1I+c5OLpnzZnL7aQza1gQ8MVds
69F8q0k+lfy/WcdI5oAXBM/FtXu+jis5SjUv5HRvqm9T8Yy+b9y9qSgy1kSSoWt2YiWLryaguKWU
nAV4pg4oYyhbicbaN6IqBUeMdQxUabal5N5L40gOYEXrMaeu86Ui6Y2S7CFvHzPVuZGH8Kt4krFD
uyB8Ezga24MMgCCvMEjzN+vjIsTP1zYiIeQdYMIoEczCy2iEfTDlsJ3VYKejlpraWM4kqkcf5FTp
3kuBXVpu/ulMJ3QLf5ds3NJW4jwlcm5nhF6uIfNqVkv6raBSV7zTWgQB1Uf1pcSXJdLLgx5r+2DT
1Gjt8OVgEcJ4LAZo3uJO8teqrJGSkCZNK/ahTuCyflh+vROorR4ObFGZaM8lGKLe9UGOWF55w2zu
0C7fCGcrL+4QzwgpbNVlbO3SqerVyMn3hZAMjU5BG+1Ld4RZ7gC/Q0yqwg6HpsAuNknL9PYgAMTC
kNWLMlo1v1FsvlG8Zuu0WdmxPJawh4GIgCT0LIbU9Dbhofns2Ky5aawvVBsvZW/uJYXT0KG6R5Wi
KUK00L50uvruUSTktbaD7tpXErgbFqVAEDhzg6IKW+dBiiuIwmO405pmJ1npqT6NVXzO9eZQtC8F
UJts7A+xo15Ceu3O1kVpZW/wCLQnWSwmSdJsoahTPpDsJ8VeVzu3ytKzyNQmD3AvitclhlBmCBXN
kY5h1T5kIN0KXEc+Xicr8YIyJ5Zp5OminyB+/2utOjnlziILoXhCQ/IQBAig5g9SvVPHLYzb2or8
e6hZJECpx/KshKGc9mvl+/cCcFMG7U6IjAn6Yz19/bfvZmLGCEEC/3CS8nn2GauthTmBku9FGUx4
tqmKdMy15Ly525azKEYS8V9w+QDaXM9i2Oly2lkG2nwpH7F9E/0/rBl3UrS1gVZHoi4uelzIec0R
A6pUxDG053yfEUQCVb2ME7h/qvN6v1W8WOny8FaigkR/C1WYufhNohd6UmcoDvbItJGP1YN/so3k
UgBH8zg0REOXXj5KjdJWZrhMxq6Hni1Lcwjxh277fF/X1bvd3pRTfK/Ax8k/DPQyai1xc8XZ+YSM
jxfNSqrO0EJWGpYgRGtjtinLwoiUroQmyxasj4J2nFolivTAmW+tyEEx+aFvTnHVPRhwaIWYgB2m
5xSdlCgPDhvH10opj36mgG1zhgFRN0UK/df+lCXwTb0MnR6wRjOUu75J76Tw1PbaWdwo35WuDDyQ
eYyhzNxssx0kijXX5zcPAHpcIFS4y6mzB0ATpbG91mMTDZ8citflyI7lBIniz3qIBlZEcwhxtYJo
1bdb1K611Y6fizhKxTKcg3KMQMc5wLGh+MfsYGRxau6pVBNdmQ228d3Fd52/KKh1EicBlqedfz3T
McYQvQoac+8JsACrXqovgs9Uq7cjVRmRSHo+FQuFaGXvFG5EQ7ThHLR4XRRgaecCoqBaxfV0FkZG
jgBIVUBx4s4/BEyyKBzQwle4AHz8toublxhJ6DNw7wLRPi/RmYnV5lpkZvvaQAyxSZ90v7nBi2Mj
QV8UnhhGWBuDChEq6vNyiDzQrBtShhkGepVBdhOa9i7BZr6TnTsBiikzBbfeLczjivEF41IHEiIN
QjV6Fj762i+CsrayfSrpF4RGCwyYEIQOTekQkHpLlN1VWTqUqELimX7pg/aWDP4QqO1tPW51yxfn
npgELC4tUX3kqJ+VQ6UAGpmJwuk+858cWGIZwdrPfuSI1qfP/x8p1tq3/Xs8kXX8FTK6lIuK73i8
fP0izCaEEjqnyb70xpMc89ZsVatuXCdFcYB7rWiMBXhFxQct31hmyySLd6f8DToC/gCrYHbml1qe
x81AHDci3dUKLC4zRtea6FkRkohtg9LBmJwRAyW56ZSnsQtuE1lIckbORmBf21yC+U0hlnXPyrie
liqqMspRnJwRN9Y6Cw8MTvZv7Lpc33jtjaHmZX+wL6PeVl3O0pYOQuCnpQElat3RZj6wZDqLGQYH
JLxsKKTMLzhlhhN7VKOhoaLSW6XSoWVhNULye8S9VM8+hXH5QmDZS6n2ig2avfO+xeP4LQXdPwXS
zjKDjbRWfNOrQCqeyOEMpb62orIUKJ5jTBlHlow+noAmtW30fWyt3xO6/5a/VT1ZX2N0PUSlkxK3
MTuh2qDOoraLOCRU4bMWHoqmuckL/4gB6aHk4OhzqtysPcf5lLWovJq9q27BR5cHNW9tyoCguG0B
BZuHuhACjumZpA2S9CaYVl51rIfJFVHcxhUcs6qdB+veN+6MAS9U5dPHAX2ZrKnMAIZzMkk8+IV5
jb+Ow9ywegRHRqW9KbANHmrLcyfhLwM7VPceW5pglYeQdTC9fjz2sswLrlLlL6YfnOOCvafSRpHy
Dt2+uvollFbfM3vQEgjeHlWpO0aCKyS3xwSSkmBIUYwBen8QVMasa0GD0Q1iI1L9OnflW+qbbt7/
8/EzLrGY78+IHDDwabEwxcX0r6gYU6AeMhnhF1Hi9KbwIDswDcGTSFx4RknfIbJ4FLxd3UAJrt0K
CWvrw0IXgVo88FexP67HT6a8tOuGORrCL8IlQhQ5hQRaNLXHGHaD+i7+AajbC06y/SxV6fHjGVg5
FuiLwKlFTRNdBl27foAmiMe4MCweANldepLPuuy5mppsNWDE8TLb/lfjzCZaHUNfbsQ41BiEjLQm
SDWomUQ9CiYoFtVOJCBqKNzv3ssNytZ5u/qpRemDFihiTQuPLw3EQxAIPYCY9l55yJNDqx2FtF5j
k85RTA7S3705ISe0JdC6EvjpdEGRhkgqREvF738tsrIx9M4oGbkMlKPcB+ckRjiJPCSrtiwPV7IK
+utI/BoyDZYF7FVXDeyShNYCugOPomTvUznhhsZ257innBFmG8nc8mbEFkI2EElWByt0dCyu327y
ptEKShPl8zLfdXhJCWkxq9MuqcXnBfqqUloVfWZdmThlPQon4UVAykE9ixZ/iKpesyUFvJJiXj3U
LPpPepAnxshy86gi1QOKhuPn9xpGysHDkWs6/hFViI/30lq0vRp19qG1uEiNSUxFLuM5ggWJqOlN
XxWsFjw8tSjcowKHvOSWiuLiXiw+AZkkhtpUjBbonjiLldYfkBwo5bdMMd5lnARdQO+Ns0VjwtNf
OzuA87KFKVmN8fBdhJOc0B7QZvNsVnpr+hIjT/TQhX5jlj4mIaGUXFo43wQE8aZvdtaItbbMZaJS
UPG5MaFUvV+b4AF3gX42gD7UYbfLkTwSjYuPv4sqgtg8+Pz9lLPvoupNFOuahDa+9YOuXi6f1UGl
StC5BoKSNk0kz1D3zY06YikXy/Q8X3c+QpBitQrJasCrg/QnT2/FmhU85SnayI7WEjaCk45aBTVi
esSzCmgxQntsjRDzmKrbicmcQMvasXpvTtJBXKdDkCptkuwFUCgI+NQgmMaBnaWx82gQZaG0ce/8
f0wbIkyYjfJw8/tSqqdBkNtxtre/YJR00k3aFkAvMXUSSCrxgGJry1p3xCEP9SI8NwE2yRzXZnAS
ooaCo+eX5q4yHkoj/t7YFCt72TuozcbOW0ZYnOO43QD0omi7oBnIhVZasanhu1XdUV7e63p+1LXf
urNFzVnGVwaydLpdKqYYC226UsqGwXCmcG8lMsrH7V5GJCiIkvNY0TSYdr23pde0sjKosim0jyi1
8HZz8qURmXZLpyTcAwu8D4Hthaq57/DP8MsRex/Le40K/cEO209xlT07lEOarEe3NNhJn8dMOVTT
Fp1vJeSLwh+ChxRFUJmZS4GrWR0MQZzySBbNvFE+xEVwGqfi1e7052QQJqzxOQnwVsdAQUExWql+
eIH/yVflX77qeiMlOnsr1175NJQThIIqTUxohiID+fuURXIHy2q87jR8bwL8hFs53SnDS1M26Mkd
dGlrwNUvQ8VVXGL5PGDPr0dsO2tooy4K9wQXGH8TFqFyIOp+0WEwI9BEkUeJA58YcE6NZRx0UR41
je43CHIKH752VPx7q++2cq1lTmdRkTNIuun4CdHT2XNxlZBUQwqQzSgucq1/jRT5V1d+bfzskEfN
57Asj3KaX2ouHmP/D3jc745QMu+7X/n47wMbNCNZ5FtI4ojnuX4YkEC1hmhcgIYgKzOoHlKpPrGg
kWLc6VNQ7PTC5lzE9c1Uvn5B/+pmUiMZtUG6DYGdnbg4bgFDVwIbz4TgKAUYgxriu6/WX0ulpcPS
I4kVwD/tbhK5ccfKOfil+rWKEXJpYp+9nVaARhvVDcY7vZu+6Q7WhbmSHfBzuekr77HWb2rNfjW5
TlcyYGpJ414N+4GaZ6yCdt4C4K8sb/AYXOlV7rKAFmfz2HXyIHe+zTMX2l3rjNyJpi+j4l16FUB6
qP0qR+uipNofdK+ekzI5a89BqNw2VUYzfvzd1FWyy8c+gOlmnD4+X1cKa7A/UaCgbEj7gXLK9TcO
26ZJY8QR9p2n3OWhev9SyupD7A9fIKl81RyoT6hBhVhCqIN+Qnr4e6rf9HL5T2f9e2Yf9T0hSeQI
voAGuu36WTBUTUKpHgbUtpwvYR284KTzauhC+unRqrQ7OULaWtUuhuy9CKjVxlSIP/461WB4QTfi
3g8JZM47U43EkbMiGvYaqm6IEiGJFO06NbgraB7G4R8L5ZwQEXlslI+j8O104rvKbn62RrDF2l9m
hTwKVURUJPnXwsuW4ioMksYf3lUTPNhOnd3c1GbwEk3Zk6xTAnCCBzug8paN0uvGPCzvewzu0CMS
GFcSiNm90gdKJdOhGN7loayewgOI01pF9RTnaDKxoNQ5Mz+HBuZZ2sZHWNkqoL7xaUUMgXNqvgTk
MoxMKbU6+MDc6vzkbsoR9s66Qxzh0iX8QMAcbrzvoiHCsgMgJFSSqOnq8zoiVe5CzkMJjSqKBkIX
Jc7GUzggj+WjX+nAY7WOoprBqjyn0sYLr5QRGB2AkkhyEZid989bHcnh1pB72DkaJ5BXVLAcLMT4
2/Sst2OJZry510McMhS5/CGnQiwio/8/bkSC5bVL1DEUyqjCbgZFnOvN19XRIBmp2e9tL38C6vLc
C6MlLzv4dnVRqb4B8wTwb1Qbp8wSK8X007ignSAgLlxxrwemgqNVsmT370CnySbFjPNDkd7HVHV9
TcOLNvpTB+EntSUrNZ2XZpqggdK8CZp/skLdST5WcrUashW6k5RHr2XS/TS04UGIan28VNZWpyOU
4ij4CLmgWSBXpBINRMnp90rFnYjo0IfRpUNQIjFZpOHOiOLnj0dcll6ZnL9GnOUpXB21CtgFMlo6
AF8qbwgs73zzlw0oXKTjH4+28n6cnQA5KKcJYeHZaGZjSgPatGBpME7IVR1fV+elwwi3a0+K6dzp
xOKPR1xb/u/IcjraXFaA9Fx//SbC+ldppmHv1z81xJC6WOFoD6F3dpf0TfFJuxL1Efno207PX+ib
/fn4AcQrzYI+MG5aw6i2oOIpiw/wVz5hS/C51UzhzMnDC7nZrW8A3rGKc2Llx4+HWptdzFgQUrVB
M3PVuR4qLbN6SkaVoJ7jTg5+Lsd5EPeGfVyVT1XPtt9CDa/c8SHQ4pVG7kaVkFz3ekhZHaagG5hd
B8ZSQkvIKm+y2M52nY+mY65dFN845xgDxnFDiiG9Dkiz4SfZuqxwd6DaOxX49oVove/j1vVS3ThU
ud+4vv3Pv58cBHtIRERJddHgC7KxLVB26fdWO2AoqJ+VTrsvKT34dXyxqLWnjrKVTK5sLs57OA2Y
jljqokHsC0FvySTyFPp04sp8Vzb6pRhiN/aSY6DrW6e6CA/ztYbGiFAvIHMFWXj9NQK5GRo560gw
tNcsso6Z2tz0anPUUIbKMWwPb4z+i5nu8kzeJVO1VyTZHUMu3jDQN6LuSkkVEwGI1VTOhejnXCi6
KWw5Qx582I9jdEml/CHRXms/eR7sG7X2QKeqh1K3To7U/Izhmn38sdc2HdKAaAm/FzvnRIKuqww/
t8gwciW6CFmOScLMtLrR6y2ixLuW5XzO0aMnoUGLi+R71iQshi7M64ac0oqzJ6ccbitTP+C5+kUU
OyQciFQneomU8Kzhr6zm3T12gY8GJ6weH/Mk/2zV3kMNAa2JfhdysoHpW1uAfz3cXMAdaCdOOl4/
7OseW027PXphCKpWAjGf7q0s2liAa+tPGJVQX4bUt+B1os5OnapEaybF3FngRT1L30E63yg+rX1d
yh1gLhCRhTI0C+lRlRRlPSAZSNVttHR6MVjh0JduaM/++3X090izj4t8Q5BGDdmi4IoKFphjtgfV
CHeqsTF1a7H7r5HmDeDY507QF4zU5fDRURTrFUR5tQ4wB5U1OPkjyq0fv9xKG9Si80ahSly/4d3N
greeFnQmY7TbBH5FVPByXD8MpT1GqnMq4RDYf4bxXV8yGwHRcDaXWzIvqyuG+oiQ4qW8OddFwvxF
UZwIOSYRgX0g6QPeXRJNgI9fdW0fQBb4v8PMVkzb5lmTaojEibpzG/zTxq/goaihHsPNZtJKniu0
RaCWok4KoHqW51apH3SNhV6O6HEIML5F0ygp8QTT7ptmpJ/rITry7/VQQYqQNCLwocCnXXCnnBaN
gaFDtSZMu1vdpC0oAP5je6uF2ZsUNnvHz3ZSp1/Uzv788eyu1fyAjhP/AErw9zwLgALvVV5o8spC
VAIuAU1KQXHtkqpw2y/oJL1ExZ8qTp5rp/+aWnoLTQfDiOEfSRpvqUi9Bnr8LVDtjbvPyqcgzaS6
JKBwDmnY9XmIzrVVZgMX7oQGW+aMz7Z0lyC7UEbG57j/akUYAZdbTqLLJS3A06TUeIwg3z4n7sRe
SxUmQoRKdbqjbr2qxPoRK+qP53wZA+mrwVbjXghjDR2T61czInnwJF1vgTu+tP2L0yA7KH+N9Y0O
3nLjMAxIWNaTuL/Oy/yjpIH2VZV2DyIBr/rKLfJftGKL4b7EvO3jV1ppkYkyIDHHFNdUQG3X75Tb
StHbU4lK9hg9yElFftjeDY6HqOHv1qJwljtuE76qADc+HnllMqmCgN0UhDNasbPJzDSrHLwOQaC2
8FxTAmaF/ZCeHJPN8uLKfHITQCUUlhtI+3lPv5Mz1e9UxEhy5SYaPACB3+r8mcZYlaYbOdByV3IS
074X+CXuk1Tjr6czMtRINSpaQEVzUzbFTTrmP7NwOEpe9ivoxrOBl0J0H6vBdwWSJ/6Rt1Ve3U2m
4o5uUry1efry8TQvzjjxQDQqKPpQe0MtZPZASV0pY0hDMBiqizLeOi0VxwSCBQ6onZzjZGJsfNhF
AJiNODu/8742zLKg2aqWDwBOPktW8ipVv3oPPY4kuvcrDHasrx+/5XIZXw86/8btqCRpPvGatbkP
ybDDdDyNMR7jo3+SrGLXheGxiYJ72/E3Xnf9k1PnQMOLWwC57/UMd3FsWF4X0ClMhpOZp4e+bu7K
dDoYoQ11yLzEaXZM1GpXFzk6B7ZrWeNeK16dNv+NINYD5liftHwL0/ne5r/KkZkRqp7iUKTDps79
JGxjiD3JY9sOhnTnh13gxpBKPfPJL5xiV2R1dppCOjM5gFkQ0mHp3JTeXeUHyE76+6nyv4a+iWKS
lze4pOVf6qk1IYglNzQQfk+RtBvV+jFst1rnYoMsH1tkmMiGCGD39WzaZayjTYUlvOM1+8H+UrQu
Iq8+SpFWiodw/7MYmgdLoQ18G8OXj2hYJ4Hzc2M5LaqH75P3n6eYHWJB3OScboBBTRgPfC/3W/3s
oTpYx6ObAVexwumAyO+D7EfHjaEXcVEMjSEeRzvVeyBi1xMQW4OdlDno4hK7huqU+MafVh7xwfbz
R79NbnrNOfayfZD9Gm+84asnO8dAOUv1F0VDLSHbiB+rO0tgGNCyEV6MczuDQcnqsA4Bx1QJuikM
lsTww9Q0OJU+0cspPieV89S3duBqRrBx61iEbiaDMx3naNJlIuoseo166JhBi/OQj5BmZcuSqxf1
ZTKaoxPXD5qdBxvn4Vq45LOjr8sNmng528yq3FtaZWtYKA/aI9y/Y262nzzDuIeGfJbG8aX2s5uP
v/j6O/5nyFmzBt6UZo2g5oFssPei4Ngq6Q4vhwPFkSOF1I0pXRbnxJxSnRb65AoUldkRhfbeUNSO
gtmrb9yAE3QnMEFyp9wG+Ee5GZo0cZ27EE7+VKimxGMSuUHQVxsT/a4UPNvooi0k6LSs9IXwYYN7
Q6pChtgbtNETrT1ZUnTf5XW4783wnGhQvtsU+5/ktW3Cc1QE30et/YqwBpR08P6BpPwqZTgmISmE
V+nlPi6TGtnp6dVKyqOlNTZQ5fBbZHwbVONoFe2xG/tvGfYF7pDaPYWQ8a6w9PRk1cHnJIm0XV1n
GAsP1V0U6ack7XdakZzR53kCKDVsJArLArlGJikwjrw6zep5muxBMO77IRE+V8HbfThZr3aUnsza
AVUp2y1mIaXq2uP3qGtuFb8/x6166FT/pg6SCZVpvd5FL0WTUlfCvMdDevWc9v5ZHvrTx6tzkVmT
oVFXIB4BK1jmvB0gqTIswddo6quOZGPQNq6U14ePR1lGGTEMekTUigXL7f33vyq2NTq9KFoX8X60
6kvcNLCV6v0w1q6WdC+ZUNBVWwFku68V5dPG2IuIKwhEGCiK5iSRZl41q4JGLtMxiveBhuZGNN5G
anwZEutbmCmPhpHe26T8eDPdIgC+k8xkr2jxfTl0j3hmnQPLQ6Ii2DQ4WZyDPJRMWxmnEZ5oodjo
hVOhSrES7UdtPNVyTX8gfpkC7THJqtLV5Ppb9lNSykOQxn/8sfxpav6PEdLcFG7RNBYhUTwJd1xO
Y2rpKDxcH0hh0ja6jUXS3uodnBvam0ZTH0G4uXJb7sopvtSe929vQGJIG1CPReEYcOjs+FU9L+i6
zIr23uDvcfvy8uqYds0xtqOz6Wwt8bUXRPWBI0anQY0hxvULRiryr2EnR/tYeUtNwdBq8BR/dZrH
7kff/PPfrDbgedSowd2TnV2PpnapX6HKHCOBmVzC+mFELkHuADi09iHyjLM6YdzglXej7rgO0vqJ
A9V2HJ4SeQpcayx2zrDlorCsG4sdQCWDuaaGzXl7/UxWnSYB3BdEbWQMMszqTlKHk61hPhuYT1PQ
nyxPhhauAAWebilqb2nFLYMMThI0UQCm0NHg/L0ePysUA521ItoP8PPyqThI3pPRyxtBZrnPIRmB
vce0CPloIJrXowyjYxQqmol7uXhti5fCxuxsuodjc9z4xCJJuDragGIh3kwUhpiJuNcsa5ErSQ9o
dIawpxEyps6cSq9V77k27IbK9ZqD9dR4wcaoy1XMoAJvZXCmC3Lc9dvlShcZuWyFyMyO8LNr0Vh3
ZSk902y4TXXLlb2NI1zM1+I1ubxzqUYveoHVHzMtlHM/JDCU042QXZTU4ln1pmNqhvdp520cmStn
BIVJ8o7/hRUuuBs17dHcSLxoDz6DKwngVROfqV5+KnvrMLKFGqc8OHqF1YhqvG58U7EF5i8LPEPg
aglJnNjX0zvR0G7jysReqfYotaNK4MmPcoymZDndBbb6qJo1EMfpNlRjdyrR91XbeKOiurhZs64U
Cl0YqbG2Foh5OewyP5N5hmAs3YrIO9rtJzsxH6zQPkAg+hk7w3NcbSSMa6PaYGCRqKOHtyhyJhU/
yBXBmHLVvkArthzUr/BLPzWBvS8C+SlNp9fO+/PxhK+OKkggQhBuyfvPW1ULiBnRvs7+GF51CLPh
VVGH5yi1kRAZXlBYeQisjQixtocoXBIaSESE0s71Rw5MrTRsjwluK/uoJM5+6KZXm4toKvFh9faL
Ff38+DWX/QAyDwGMAa1vqoKUPhvSiUm7Sy3aw1O4xK1zD1QsEgnFgEzojdZ0n0e5PvXOufHjP53M
YagE/XNW/RdnABBNhZdHkhDDhHnliu54GjSRyhkg3Anl4bmazN9mHt9LWv8cdDLqKPoDi/3LoEQ/
BmeL97dyBjG+ENmnZIwQwLweqNo1B3RPmjHFxc4wJpTYz5lnHzu39LxTUUBiB7FkQjiEbbERWpYt
db4CQCGK+FxIRNZ1/RVUKUiqAaD7vg77i1R4f4Cu7PQ6/dalZnUw+vGtBU6qDualstNj4w3Y/JiH
FLSk37Rn8Y8WI4GUlKqJEK+OYy0smhzuypa/1FK6jCclSyF3QM5y6Y+bol1WFQr5eEyi3MfDcxHf
OTDgQzO5V3ztUQntY6oG+6a1DkSQe9lD4LmyjlIQbhW+xIkyC4kCswlkE+UBURW/njRDMgoryEdS
VHk803DNiuBMgexBBWlV4XEYt/JORKYgK+/83HmdoJIW3Gs/3kGr3w5LOLIWavIQGmf32ToAOusH
Auw4VQctGZ/gCO8LGsJCqCQOx3OdTp9iz/yu4bfh1l15rMzbwt5ppb/XczgG8i8jkd90NQOmbGi7
mD+inaaNKPruOj+fLfJZJLQETp1z+nq2xjJMaVx5wd4snccyNJ7DtH+qVfOh84eHoFbx9VZ9NwmC
vZEpMioFBppeOAO7uVP9smvZ1av8lvsLIgdF/dhJxUMfFi9Rmt1nTg2J0T+MA1/70Wm8F0nJ/9Fb
z3LHMb1VTKSqbLN100D/bJIdHKQ2fshU+ooWntJ26GzxiVfCKLET0KUgvC6VdRQqwIjbgsNOCkQl
+3RX+iWbqN1V1dEb0D1XtrAHK6kI4Bv6TrTCUDGcszV84NJZZlM7aPN/xjx+NomhZRW9cKF96idr
o2KzBJqzCS3hYUfLhGLdPGgneh/HsANhHfjac5fUPyxnwCKwPedaB0pZd3ZRq58aCNI+/N18zD4P
jVpSY1UStwUXErMyK4gCH++ElSOT+j5P49ABo00/O73C3Msj24ILESsS6+ctTouLlFaHtqT10VW4
hBXHKjp9PKi2khiBxADeaRA9oWzPDrA+a+qAwmG478YH2eqfbDg6TuRVO29U5FsteaOC+QWXmPq+
KT3NHSrny2jRY68MOTi0jjO4vgQ0JS72lvN5mNrgELSSt0epi/9HhpmYW/HkhlrfCHupS2aL3jmw
7tjT0oszRZHrNNNvKx2PY6ae8/Lrx++3tpbRZ3YEgolmqzwLcmUYVwpwK1YW7xYQcPdGPH3V0/Q1
bvNbqa85LHvz+PGga6ku0ID/jDq7kqIIVWp1jiwznUj4ek9gWS8ShoJDseuFFQpkcavYiFDLigNn
4F9jzs7ASJoi0MvwNRD1uw9jiVKCv5HAirUwj4HsUu7apLFkPLNQDUS1Lm1fqE3TEPZV5S1vUiFs
9uI11daxsBISAMNAgmMnrBgfZ3XVxtLInRJD3rsxGJ5HT7qt+izeN3JiH/6HuTNpbhxLsvVfKcs9
6mEe2jp7gYkzKVFjaANTSBEYL+b517+PkVndHVH2Krt3Ly0WKRNFAsS9ft2PHz9nrdc7fIvssGnl
dz12Lhr0PQ1bkiIPh2reOlp91Zh3YERN1QK4/PeJ1aReUzljIFfqpu2q53Y/Th4pKgNomp78xQ38
vPDAfXBoAYPGDOc2HwvT6efzoiqXZWl6isiU8P2QSg8Mm7lKo3gcyJ6dWX9xmv8QzPmvZ/PPn3eL
Lv8NgRvLyKhnOwJ+FZ2bzeuTmonjFMNcnjFYU6XGX9X1IK8pPi0RepNlNV7NugmUiHHClAG4WI6v
o5zca1TysGc2Wfw0DYs/J8zPQQDOGMMcEPYz8f+q9MVnANRasS7UxoNdG3sLz2mxqlua/A/x/LJY
7Qu+KV+yc9/L/iBNeK8VXya9P+OXofhVZyFLKo+P46RHKBxR83Vl+z6kxnZAum0R5l5Q9o4dVzsO
2V8EWv2fng3sOnINZpcRu+GQ+yXmrX3H5JTspL5TOmHdJKGFJWTPMGBleaV14YsK5hWb06U9YIV5
TDT9/NgPkzdM9WWS0SkqreHJkBfEPcT9HKPTRHHeZBSTiYbdkPlQx8slQ38gbV09RAQGUyugUPoC
y/x94SwV0iGRylPStwclKk8ac4nL4hwY5/GVRva72to01W6E7Wom2XZalHBRtzNuDP86Tv28n1kz
N9EYBuGIG9QOgA4/rxl9zvTBkVgz8aozP6q5ynIv5E97+PzXn/MLWv7HB9Ff/dEVxHXC+SUeasyx
jZgZspm7JIj2eFN7CaMzVtmFtZxeneW4qPblJl3c2s6DKeVvjhM2b7N9xm22EAWcbm3fRLbmVppc
ecizlvFfsbp/Sc3/cZGkIIRJaP+/opZN3uvmOueU5/UYyln/YiIcLQpguxkKkh6tfmUWrj6cF/Qv
Vr8sc6Tc6nMkNX8xm/RLSvznldwkHlBjuplq/RJn20oVzP6Wt+I5IuGYTqJsH1apfWmy6TRV6xHN
tf0cO3vJru/Gqbli2nTR1MpbtAdYCq46qSFTAjth16dMV4/qnOwVJf1LtsTPQNmf13nT5Ef6DQj+
V9zRNArJot9LMbOcUn2v2F/bdt9Yu8H4NqDCQbKcjI9/sZSMn86gf/7MX/JwrY5xarl9plySI6b1
uayMjfNRVFUoS+PJcRGXRQG5PBSE9LRoAkmpz8l6XZXTDJlALRibiZQwr1BkSk8tYimd/t3I1cOa
zndm9xfp1Q9c6aewDKkJvRLSD8BEZhR+yT+0LsaLAvV9v2nmO0lvwo5er1E/THr9TcjGoXb0s17G
O2uFQrJoP0Q9IC9ttMneiUE7Df1bsT5XUxsuvXXWFuWF6ZNhUT1lHPaj3r9GlXogoyY3771VHzwr
zulEvsmV8QVr5jvU6j0zFp42O97NssuOl63ammdUxdyVZBfB28r+0k4ekrKuhbGiMUC3zuu9sRT+
7edEqIEiniUb5+wE7eYJvDAOtbYOb3mpUvV+rcUbrcvv5ba9NkNzP2LnvU7WF3Ud7+Ip+RIvxUOV
CVfTpjdn/Ktc/ucq9sd6gKTIRBbDCj8IkT/HMFvPo3YxWQ/NtKKwdHQk76bzPA2B1hxTKKjVepeJ
2I0e5Wo35OUfIfT/fMz/Fn+r7v54lN1//Ds/f1T10uIV0f/y4388VoJ//377m/98zc9/8R+n9KOt
uup7/y9ftflWnd/Ft+7XF/30znz6n1fnv/fvP/0QlH3aL/fDt3a5fuuGov9xFdzH7ZX/01/+7duP
d3lc6m+///ZRDWV/e7c4rcrf/vzV7vP33yjW/9vGvb3/n7+83cDvvz28f33/p5d/e+/633+TTO3v
CETRLeTkvemW38qz6dt//opu2a1lhDPQTVr3t7+VVdsnv/+mWH8HV6K9SHuBLtYPO9CuGv7xK94Q
iQ7MUNDkQRjyHzf+0wP8rwf6t3IQd1VKbfP7b/rPmSdjvqYBn+7WRrkdVbR5f15RfdxVTOo7KlMP
OBVMX1dbvWu18RrpSNWVhe+Mr4YYYq9U8j0OYVvaEA3eRcy26om0KXpCcRKfNXKevsi3SfpVL1Hi
xIqklZnWb6+OiYSgIa2utmZ7SYmPxdITO/EIqdN9LJu0GPI2zHUzyNRXWXI2Yul3ZiZf6G/SIW6/
OpF5lhN7Uxe7NDe2ujZcZ7Ne3Faf7D+Qtf/V8v6frd3/56v+P1y8dCH+5eItqvE9T39awD/+5I8F
rKp/J0f/AaUjuIYkEwvoj/WrmH+/UchukR4qP/It7JE/l6/u/J0W/G14Eto4jbLf/vbn4tWtv5MT
k29AOWSqDDDuf7N40RT8efkSCxkOpQ2HSBQQ4z/P7ddrTF7e1qOn5jUwRdSWuzhqNnOWmedakdF/
z5zNkKvTvqlbzxKFSk4++fFITpb3zllTJgkNKXx9EZQWW7PQH9M8M4/TML62wGBBRZbkpfNqbwep
pJ0Qd/2502w3mZf+UEpAc3KZqn5hm9VF5f05ZxQnWIUh7+1V28g99vZKDiVDNI4aFHqRePWc2jut
AWAk96p2IR0pXLHn6VgUXEG7TAdDGkdv6M0JGxttDcpFy91plvh7c9Bx4lvkrcinB0s+r6KRN4jg
tH49IoPCkJQ9RHscYL/1YqZAbJrc65Vr0U0maMbSuqmdHxBb2BZy/JxH5b1eZM9xl/ImhR5h3GF4
bcMEey5Qz58VGwE0ZYGmLceBkeNu0+uGX/Wq6rZ2ROFdA5bGBhYE8ZIwMnLjq0rKAxRDd8n7L3E2
fBby8j3Wqo9BEwin1afISbZllYWTqE5q0V8HIQ5FMh8ap3qyRoFvim0/x1n1VHfWzrGGD61HsHJB
+6goeiNY2hmvmTwc5eVOXeLCTSPm1rL5lbmVK2MfPU/IEfS5PubevorbYJVybhvO/3RONU/uUyow
1JAjRUUSeaHicJgqza+wJi6qvjwNZRxO9XMvrS2CKdFltKvHFoHJOba+ZIuZe0ZD6nETmbKQag2G
olIZwJDe8mg1t6OoH+o03acQmqAqJqW31vo3o1LMUyNJe2VMHmigOGG3gCs68ypc20Su3RYSSJu5
6GiE9RuBzpYvomJBhiK/6buZm7aZkVbkuU6NifpMiVldnOoSbt9O7rZDJEIrgQwkDY/In/XPett/
WWXNt4z2Po2VhyJGq3Jlslhmit8ae6D/mxLzQgPDjTrELcgtV2sVh7ycJTdG/9bvx1nxFx36Edqk
FcP3RoqfR/dUNCVwodGnIT7zH1HqdPu4GVeQYGwWYqyZpKF+rXLLXyY7UG3EZCdYm7Eial+j7Oar
4kaaRPZudkKRkR4W24HVGdFrFh2i9o1ySiUQCiWHFjXM4qgXSKUwZqp5dknKo1X2G3CC7UfSkviD
rIWIPzqhWc2jm6rmNWqVQGlpxMRgmG6V509YxtSbVOBQNNvxpewHrj82aleLUxEaombSCUvTdYr2
ZVR8SyzzPtNSaZN0yaddVfF2ytpLKXAvXqwCqXPFcbNWqzd0UF67em5caeK5oq8yO27Lgkj0Yjxp
9RxSbCqeyUsCGRKzkd7kgszYCTJZghfY118a2ldesTTbIlVqT4uHsItHx5MKGVJVWrtWMj9NuHyO
zIZ7hgOuYtgLO8EGiI9HnkkevdsWwox5BCy5qOa3pYPuNKnvZWKjplP3KpGmuMhq27qapCVhpVrb
Im7VDaGc+Qvx0la97hstJZR4nWe8jIZBNSBcG4RTqdsq+TJvYwtBObP7Oljy4A+ZmPY4wr+Dms+Y
ozPGkabJZmUSy+8t7mfIkuuCXkeQSmvijV0zbxSGyv1cA3wq1aLY2Dj5wm7WC4giSX7U1PIOIyHZ
HaXxoq2zTVUHhda0it5Nkxah0d48dDnypk6U42htBkjNNZ7TnhpzwAuHIKovy15NcUoXS/mAK25v
ZUyPANh5Zgr00w8s2UZpm42JIOjUsZRSJt7dzobWEmHlg4xHESDk2TO00JydHJGtenH8VMmQ2EfH
lgH8Dm40ISSzS/tcKoT9aTkmUXnOKT3oH/iNprt170yebOX3QknVnYh4RFGiMwmh2dd8SZNL05H1
1Cin7hcN0/NIg5HUy/K+KilARj6sicHgJ2Vw4yLydTn9kjXd6FrOPb0opoKK7dTlzrY28g9t1Y+i
Zk+maqL7Zd4hT9axpiuspmRRjnfRvRNf1SyLtqtMNNcSKgZrpIJuX7oW4zJdOc59IWEdRV8gztHZ
mtIJeYHlbFTlXWGXEbYNmeZaK/zhssqjUNtqCriJoyAQgHoQj8qHnjR5xM/CkBsqsvycRZPm5ol6
WbqMMjw6zqvMqKM+Ct+s1vZc19htcqqiQoJT2yg1+4b/jpNd7SqrasJcZBf66FTx0ydYosgQg47y
pPUU3t2Na5tjN04udiV26zoglhILFbaPtTPk0toYs/JZLYsRyBPYkVKwljAPzH2kWgj8SaOG3ZBt
Gjm9pPisBrVdNq49ouWZ6JonBnTqFQZBOeagorT2/DXh/tvIWn2GkDWCxhimopSDyUg/+oIhv65d
/BZpmnJhQoGGeDD3XeGWA7lpuZbFVq/Txw5wTXFgBpYp1hxKQXOgN+vCTVL9W5mgsZABw3jsOq+2
2ndkBdZQ0tNNHpvvca+YocXQR90zGxT1UuHV9bgZNQYGInzZNmggo0/aMy5QjZJntDGK6lZEKFni
s9nZDfjxi652+v1qPxFqHbdu+KwC80rSEPYqne0kUOSYStosgeJYvibqekipTfkmKQkH4Ly+WkQi
SOo2Y2xssTwnmlZkX/PUzUnNEJUGs5z79bu6FCepCzho1cDOLcc10OvyMyXx5rTJaQcOZoA8Toyd
iRK5NZDhYWxQAO+wOPGABTwjn3LXVuCOx1VS+KK395QtjTvLyiN+I5+pGkErFAPSb0i8jcyTna1x
foT/oLjcu+ZVdlx5pukXjREqmfM5zGh8lzB7WD3p156maTUuwm3zurtL12afoFuadwMpWld/gMUa
mNBWGEb101eclTJPWposTNj5rTx/yo3hbAdFWS7CMFi6/QjWGVsIkiSRHxW1vNELgQz1nLOB1nOM
EwSRXBXbNa9qV7crG8XaejplPRMMRgryUcZnqdZh7QJu9NictuUhiY1LbcyLu7JMJLFMpzqzXgpn
aXerbCTcmSO5SWc8LlC+JWW4S8rsPUdr1H9eHJHx1S7A3mYwpmq2Ra71zXLaz3HsSqZstdQdY0JE
mqKbvHbKRqTZVzVV0W1y+iRUSwxmcHRDhAAEzDembgh6NcJtQIPX3MTYZTQmjlrJ9CEXNV0s1TrM
kfF9HbIgT6XzaupPc9wJT2K40U07zKiapuNIWzyH/s8mTzmjNOddZeaasTetCkzrvimwnrgN+Djo
3Jd5HnSotLbwtFwYH/e6SaZnd5gxx9MbEWhkDz9HzhU+tatooKUvWLDw1V5IczOI4Wry1gyPvX5K
lg+0OwzjUhV3XzP9a1a828nr1N6tQsZDt3PTbAM7sORE6msSOgYw9eZ9JM2pWkAV9aOOn+EKeIqJ
ZdNno+4m5SLbvnA8TYSKmntjjgyIzagKnsXrcR6mg1ywcAB9qjZ1ZRxZ5taCiWhvJK0Jq7jxtPza
Ys3VyysiwtqpKNpzB0Xfmoxdko8QZl6lmgaics7MAKVquuvVzeSbnS28roF9iXdHTxEeH7pSdcdF
DeTRDg21CXtgKSt77+FYkZv4o5oFKUa+cty4pvKmjZs52ljx12wgcClvkkXe2d07RuGpDOkhu2DL
p8YZt41yaa4T9jJVP98N9PGxFJPxMGnNytejJexRvbTEUznGni5at6A8cUS4yi+jTgYqDI+ZuCtP
KuxBzECrT0MheTdFh3B1tq16nlraNMMuQ8GhuR0PKbT2J2tA817RA1z1SjQLp2Rmv4ZN/V1e6aHO
6jV18lCD0uKUydbioCe9QW3b580OQhq3lYGlVafuyn7dpStJBUkeppi+3fNgZMXLkM00pbs0I/9Z
Hpqrunr9nf4dpgsThDhtZx91VrtqHvQ0bFaXUULsNUBMI2Q3YxBvz1wQRwxrK+hpbxg+XNeaeb9x
IjI9Rbg2NLesT1OOsum3Djx3n6PrqCde9GbmbnrFzYpUpRg26Ecw61p3wdyhG1952dG+L1/VJSix
QJMCJ7rEysnMIT+SyJWbag1yeTtK70w3JPJZtj1b3We6B3Em203mIceDqsp2IzG7C2xhh5K1GzPb
rZ7HgiTyNJJ9kq300obyw43I3+T5WiWXaTlptKhT67FCcGFCayJx9XI/YtOm+KgYl8IzpBMJQWe6
/XxIzcM4v4h3Fksb2uOTUT8SWlt0KYowEpsm32rttobJwsngm/dRvi+S6JYqxj2VbIgwU5kfh45K
zy/X0F4vcrEHk806P6YjyTHdhU3zGeOlpX/LwGzxyOyDm9Kp6ifSJbKoJbw436V0Nn06r2L11MaL
V4DZoDWvq+rWRjDDfDLQwDo277iqta70UNyNl2Jw2y8E1vRmw+eiW2uu3pxgX4ZinRfZBzOGs7Vt
8K2EakRBorqN7IEIo/pD5HXWkHANYyraZAiPWL5+P9DJhmc9LJ4+B7Nzspptl3iWtTGheJeHbt2W
5LhGuGS7agmWfG9E+2xEtwkzC2UTKXvZIlRRvzTrVjQfU/WZfakvVbotG19u3PFuQeD2yVA9rXxk
jwRSux27wNCDMjoVC0HnaE0H4TzIhePxYTQvUSHbs6ya7muubKbJX6rPmhOb2GHfp8WDFvVuXn6f
eF5QDbLd2r3SIXCFumfV5f0RyhyC1du8eFCVDfIqLMT+ztTZXu7w1sFXaKiNQtYfWzTpX1ln7Ygi
4W6GEoP2oK+LQ1TeCUhIix5KXE15mNadZW8G4aerlzYe1h7i3LVuRdWUP6yD20V3HdJOxmHAl1DZ
5Esg+FdukBB3LgYzw7hGufY+Fi7jc1HjGiE1bQ9gT/e2DSzFZ3q81a6IOrQaAf4LzA0ZPVX8Jjn7
36P4ZCDbI4JK3tn9VfrIhe+IL3nrkvz1rGDMWu+K+Rw/x4nXfjjOvrHhvbACfGzvmyhgOKuLgpvG
IYOH9naW4KtiSuKZwzv7HP9Eew6Sbq+VF8w61nYLXLqkO7OGaRiU8LDWU7q4ln0ZUQxoIfx65Ucv
rraxb7NATS6tcmTgvynv2tivHZfyuyHveQU6Sb8TO6pnQYbfhjKJq0IhE8TZrpl8LlBDXqrzJc1H
g8vm6ac7RunM8txDfXhfVFo8LqNujp25CsF97u4NZ5MzfBCHqSO7qwhJMhwjGFDGPnNrPFuov5IR
KKrfmCHCH8NwNIfjVG2q+oBHjlez7KUnzdkAqpG4ju2+vwmbBwskMCtM8rApNr12J7jt2Bfl3rHJ
0ULxzoPL60OtulaIPH6QX9GOYx9JS1iOm7XDhwpFmRC3DHZ/LD3UXPESnZc+p/Q7WUkgF5ShvtVt
E4JFuTHVfa7tVwfzrGfHRtbRNfujqpzscZtDrgxwIcOc3s4Ok3RViNVJemX9NJnpDtJdkZGV4i2j
Pavqo22hj74ESWzvuuee71L1tfyoqxuZ8yDZdCWyRH4u3Gg4ckKwScEhkPEF5smcvZ777RfZPOdv
jRYWy3NeBBX5X+5NG7TSZPrceEfKD6IJo2ozcKwswarF1A+7RkIYw7VeqsprV0IqscydKNYi39hq
3YGfigcruYyZZ5aQNL2OM4aesVBCQc9XcqNpn5Nc6T7TlXLpAZwUSB2DQ6iHxvAZgiVmMOTaE911
d3pTv5skT5jD99CnTqK/JBdH8VpALVJeT5E8thSZRC371AkGla0VCuezX5jswC/Yc6pgbD3gJHxT
Zc3tX3KLDFdzEWqStC3a20yoLaeRNkF+lNeA7ir3LkmXuQ/Iijplx8m9dKFifhpGkI2brgv5esWM
Vbsbcuom91ly18qhXG2EtpmGzNWrDYF3KXb9Xa7u7NlTXN08LwaEaU9rAhFk3LSz6UlTpJdmDero
ospbaz6s0j6JD5n+fex2A0LhKJ8YoaP4nXJfwtZQ7snQSXb9Ov5I9Q3bTJpzTyovPOibnUD0wNnT
cS73AUAwNTjYDaOMiW/1e1neytWBw1fi+LMOTnSaxvem46vfZQnO58fuJcuP1crvw7HdOfYlZ6T1
Hv4qmzAY1l25c7Sgqs63stJcT4a5dfoNecA4YwazkaSTrOykYd8uhM+Nlj0tBO+FktmbP9iKNW7e
leMVIjSzs5SEWh3ML6Z90BtPeeS7mNtdt8LheVKWsOqwQbjdkNIH8fi1ouPI7jKB0dwh3xKtNceN
tccq30XgW21IyL2Z87VbTu9pfMK1LI1PuiDdDEcczFaoKOFsb0hoKj4CWwedHYA4cWhEBNJTNXsA
KHWorpve2GHA3CvubJ2GHOEgBNiflM77CuSn0a2fveKDM1d2vD4ir8cS0oPgqIB/CW8+Fo+gMEQn
9g0HLTuEDEFRPlDy8crpHC+nWr2SxbrCfJDio8H/gUUMxaY0tohezsOLGe++tjbFpjdekmkOmG2j
JZUD518KWCTGxbSPtb5t3uT4AbvVLnPN5kmvQ6V7SPjw/LJqT6oBOTzMCV4gpwGeorZ5AI4hXftQ
mtNsMbd1Jr0iNylqlwPanLZsnHS81JwD32IicfMNtWokGoZTHepvpCcSm2z09OHI4432bXxojWO2
HrR+G2uQXreDutOls6AqB9SsD5W+T3Q9oKqsgbToitmuwrdcBJnygOknwGZTBawRY3kZyY36/SIF
wgwB2IeCeoyqzVsNqDUYZW1nykhsOX6kUO3iuAQ8USeu4usgcFtm+xPxlvQYMlL9eJAZoQVycqbv
Weoy7iMprqI8G85Ja/xR81jHyAu18BQ5+PdDuRH5Vsfo+lmXTyQk5LGqCKzulcyWV3Ex4soJjey4
IvuF5lLEA3TQluYaubpacSGZU8ZPZ/VZB4M9jn4++Sy39oOkc1aW70064Gop9K/lzVZF2ZM6OsBm
BZj42jG1gn26L9RQ0S+yjiA/VJrQKB7LHxmJ3V3T92Xh++HZXaPdcGUyGRn06Tl55c2g5fcBy8N8
xweXTFDOEVV1lyf5GeB5byPoR82XUidcmrP1sabcS5Rirop4k78MPnbWT4J2C6H2TMpIkVFB7c9u
B8hcb00IlS2NAWumErwqxJCVwdYyd8J4LHbWGLvVMPmiagIb4nZOphCl3U5zDavHJigl12rV3SzZ
Ad9YYnjd4Nxr4F0lUhsupt6nsqgJ93dq1u1iEaGrMrqDc8OFu3VXG2YgSfoT+Ve8esquowRm1ODk
DG79qk0P0brLV4+H5+jBdZ5D5bN4LR28oQL1hBJ8+rwo+zUPSZ5Ke4Osqo6Qcn6LGHj9kOBThqut
O75m6TX7Etk+hSDiKjdntvK2MiVBUePyjcD+NvXQSIqdxgTIwF7EJ6JSd1qHcJKvOcQar9T8rglR
fh+bk/Ow2rdLgmBXqP5S302x7mU47Cha5mbjgzW+VOCNxg9m3fchdzaqnh5mY8am+ImRsfBZ0z4c
VP4VmaB3Tst1O0kKSrCmmyiHpQ4m/WIv1zXdJFJ0v3ZfWtoT8iljRSX+HF0kgJQR0A/X2PK7LcCh
QK+gLe4rO8JVKHczK3fR0qVOKMTOl+fBHRBy7qTx2NjtOUrYsyh/xlbswctq7GCYv2SyTzJX4VGg
fB2c8zRZj806Hujlw5Mjjby0xbEh0TADpHK8VFPu5RHaocn2kVP/IT1HiLL3dr4fmvVxjhRoKNHB
WA9Oin0qAtPDkh3jJrsore2OxoDTT3vVCq8Zsp1BsJ5F7eKS4wJtCKBLCv+wOiNDpvB85qvc59Zu
dtBetHBGXXZTV0JqLtcsaMgoDUxTSQ7yOtDmRXFldWA2u2vDAtlzR+7DoomuKdzhRQUJMwzp1Um+
9AUmYEiwS0c5Jtkm7W5N+gt0O3o3i2Q2U1kiglGMxn7uzZ1q0oeNJXGq1yk/NjoZzaTKkmdmar1B
uvS7WmtI29bSu/npEGvrTO3dDgLzpGDeaqXzZ22Lw9gOd9XQbaUseeoXE7UkJWu9cnmLdQ71vJQP
mWZRF9ZsuZiI07wV+Bq6xEKyWLXeNeCXwPy39McUBxzPFUl7ytJa3a7JKrHuxzWk7RQA8BmH1QSq
1BYsXaqlpseTfhuNnKBpZE+5WRiBhuiBgtgrBqviwVTju1j63mYN01ZenWiHsh5O/fBqaOJuGGZv
qVYNHx7gnLFRN4Nj3SlVp5yhl23IE004lKUUDozHIGeeaZQ8dFv7Eld7YQIuRgrtZXNgtiKi/Ewt
wnxTkUTljGoao1kETXIXjb0TWCO2GVmEMqtwyIUdTmt7Lrdq/jEJ0/ZNvgmaZMP3pPpMWsY5ukRB
6r40aejawCNd/lRoZEx9Wnl9MyG8D9NjbaxveVJr3rLEXj8UmIMvk1dMjeGOiqR4eb8iCl7g8rwW
9lNWg6DiHIZrBykSegESKF6rb2Qj3cS6L7fOlZHsHU2Ehdpa7EYcSci6khcn6QSpBAf9gocYlVaL
yY4Y94OavShWRbyWZOFmokaf2KRtoArIz6kuPxqdTvo9GDrdpfa8Ol9qzfgQPVL0ekFFFrR5dnQ0
cG+JxpyLtjH6vBmDUpH2puTGtwJKo9sCu9O0qd/WVOcIcWJcRKKK7aUO26Ye72FKJ94Q6YC5NF0l
QwuSW76mqV+NuN+KDB3sYSG/yxVGqaBPuEoGnl0m2UojIIvgrKVgmCIskvxZ0aqn1LSDCRq1C5aO
i968ZqyAgVIuAmCtHNC+qnu2c9F6VcWJAViKbEKyb8yO81xiOU/282RTLTgt26wZjC+TnewiTf4q
p2QTi0RZWUm7HDvLQWL6caXBE5YFbPzEzhihMZWn+M6UCsUt55xcAzG2SAWxTTKV4zGTD7YhCZi8
ax1G/fxo5Ez+qmL5LFpsDY0+3zOzoYa5gihQbInPvFDK0Job4apdEo7jwsxGBfNbDGAEpY1XG037
p2hqbfLFiEpGeb3NivkyDZhQYQ62n49i6FW/64syRGLiaNzu3Zrbt1VEgdVmnMVVR/HBMZeP4tka
jIdZ4JfgcNhXZgr5k8mdoW+wArfUc2Qv34eG6t3JC05musrmVOqEv5m2Al8WLiMcGJATCChm0iee
sYq3TnpSq3xLkPtupu1OSRoKu6phEMghsisjFVhcaHQbsk23xI9zS5rcZhddqCPNcnOn0DoP9K5i
jc0dqlFkycU03tnFcplHQKbcAujl4E4Ly95q90qKwlRpXorCSTbRAkTD7AnyVu0caA7mNjGalb2y
fF2ydDMZIuHOZGxhY6CUJT9b3fyded/U7/U46IbuaqzZobXQn1iUtAlLSbyaKUABLf1oMZ97NdDh
opPykerXOZEkoaHvMr3laexC1xwRkkxU0GLLslGBvYsKPMyT5IYDWelBv3UxxbK8RLp0JzXiNcrm
zm/XJOUAJLN2ThVkcPKxrvXHmSVktmoKap4eSzsH31EEfgi4NI0MIHiiJrFI4Hv5TR7S8wzNks5Q
YiSvhnWL2krXuHKNLOpSbXrZduU5f5C0paK0B9hloJndbthE1WL1soYzUDWnyxqZwLFT+bz2Rr2P
l/K5qypgQWAaeLNhlnC46WYcTAvAEeI9Z2bLKJWUFJuXCuTdyAK5wVtCbZcedRP1/5J3JsttY9u2
/SKcB2zUXVZgJau2JHcQki2jrosN4OvvoG9GphLXFOO4+3oOh02QAHa11pxj3iuu8q1l8yo4dfts
CQhH2CeV0yzMxPiKeO9a6tpL2HavxJHtY7XZmgP7ocxY97q5BG0WH4G0bqX+VJtUgOtQXyuVmTLU
ndjL8hfdrlmFhvxbl1CURLKxl3FzU+dUqBKiRuKyfAwT88crbNxvWj3SpdJe8jAKOJq7LLNl8jQk
HPnBOhFzZyDQZqOWBpSn1ITDtlVUngpWdTvc+qPurrTKJY1UfYjUPD3KqH1mCZnWil68Zb37GIhK
2Xc1wnw/5XkKCteZyZBR6TYbZuDQfA938HAclP82D7vPj4Ue2WsXg6mwi7WpU8Q1zXrbyYyUFCe7
7iZlpRdashss9y1vU3NL87aIhmKNpvf7+Mt8YfScoeN7+pC3cgy+27AHVvRPtFUlKOxKIwDxY1uL
XJ++Z2HvnJraqyxMu51mBF9rLdF2Wu9TDTJyZRUnw5cynupl1l/DnEGaHbKSBhNrwOiYRxAK3wfp
7+oC4ZOoqGNlQf/FzprOyxk+hhHWOwCoVE3BX2t5ezMJsRLgLxconBUvKDjtdDgTeX+JpxoJoiq0
bcQ5KaudfuFMMLY6e9j2fkg2YxY6C+mjdmF8jcZNJaBQpJn1zc+V217XMdiVT0EwvSOpEDRYaFig
q3KgAI1VAppEr4flRJvH0lD+pC1djyq9Rz1DiSRB0NS79ms2GMZKCSRlvXFTw09YOC3HDZrux1S1
f0gTuEvJL6mWvU07UI2mZGVpply0tiwpdenxNjN9sbKc4cENaEu1pXiTIVBru8tfK8RF66agUN2Q
T+9MDUemhlpuk/m00JndBgCe6xLEPe2TnNhPVd8Ks34wqj7YDOCbp4jQU6X6DtW5X7PMyyWawSej
Ng5hbNEq0eIIKVpLLG7mHiuWtK2Z18pCylyielDt036Nvk3kruLJlksif9Br+4+dcygC5yeBX3dT
NRzt2kF0YodiObTlSgmbg2Yb9SKZulOjt52WfWh7BpXmlMaLbgbf0vwHeNUsHbJdUD2GTRHuFOTp
a5GWKAOVr3ZCzRIA+8RSy7Jdm4RJoqZxvCRj/YqxBnWU/oJhWxD1upRhhMlVSnQlOc25cQwDL30z
OvxCMsq3QRQpS1VrVgB8XnFsYUXSIuw1jF04meikAkfSQpGbQObAUcJnV6uURTEEP0pd4+ED+aWB
aHTrnGKfonCoOaIghnCXsFvSW/fGd7ob2w00eiHPxphqaxqjnCwN/8kprS9Vq1KviCt74T46OeXW
um3fzFu36zjJRM3XKTQV2ofXjj1SIxXFehoEPXM13sTTlgRW3sihfUmMnG/h21vSnOnQV1pPDly1
HkvqTXr92A/NsS7ylySyr6WFBr3pflRKu4YZUqT5gZzYfFkZVEqwk34lVj7aoD6A1Fk96w67ySkR
7TK1nkuzR89D07SifIv+rKQM59trs2fpVuJgM0YEKgQGlK9TQOASLKLbMPTiGotua+hXRd7lS12l
VGD2MeNdETuwW3J61uK+xPWA2KtMvob5AX/JbTCqNPhsk/5/C56odfRdZZ6W+EJNNwrxQRl6ymUb
WeqyZ+eaYMhj1455UZmmh6kejsngtiut5PAcR8a3wbIAJoqOJm15yIuS5rqODbpISEPu9PuOGIhs
suxFA0CZG1/dj0PzWGb2PhQc2VqDZlEmIHCsUz0JqLEW6tpQyidnyJYCaRUvRAY6IRhvfRTSu9Lp
VpgH2XVUzqGqUp9GC77ogmJQOXCClpLDhBtthTXong4rrY/j+EvfuKxVYb0mMqlmQhv3vdLVR0em
Gp0rTKuTYW0zDYFMy8qwaurhe1vZvid0K6fv5NKlwbt9MIOeY1nr2mvFnt6trMn3vm3utFwoW6VO
X6e+dFe6rNaJ4u9Uqzc3qpZTTM+wT+c597qqfcUzQrM+jIPSbKbaP3YEkF1bVsqxQu9CyhBkZS98
hIaczwhAV4dql5BUciBK9c4opp2pNOXawAqiKjLfWjI9ncOBa01UWIP+FeEhaIMmGrZhV7JTkNC+
G6soNxxrN7lM7GMQUqBDYXBjdHF+JanSOW72JYnUZk9oBoIsS1JTwVpDrvRRqcJgX3W02hzrO+6B
YJ/KWm7j0Tlo8GdXoUnaqDmCKjCn6d7NpLsZAjbcIVP6stShLWRDs+31ipyywWj3RUehTRhJeheC
QzjlYqt7JGld+hiU3SrAl8bRzpzSreX0676Iw21AKaOQpXFnGaPcIjtOFlmvY+7MlSs9GN2N41KW
SOFtU8lnQsFZtVWhb1B7QTYVT0mKnFisC9e+9nU6/DTCPTuR43V5er8rpqW6iJol83W1bnq2iqof
c9gSuvfrEvng1hszoh3J4VHfZMlR0Y2J8mtcEbWlJRvYc4OXNto3WYrkS9lUP4FM3CHQNJnXWJZi
MyPVr4Q3E6WFtRon+lhaRfhDc5qshKV1VJwgz2COXDhqve7VZtyN2bBPRtXd5Xa9Y66sDlbnroIO
sDg26m5V2rg709ROCKh0XisAl0xWxLxHJVpAGTTEe0ck5Gh2y8pMLJot+m1g5ZxPlOyU0Ftdocwm
Pk5ti53eJ69ORvk20bJgrXYoTBUS71Q57orC/xKYE63IpI43gsQzxEZIoUJmPTsLdzKW6a44ncf6
kwR3bEnu8qtvyoDwYZRxjj5xZD8ifA3GXbgqZEjAXaMWOGPdYWOWOSFgo4OAN/XLVT7QRrMiw34w
KR9ktrvHDdW+NuQlVtL3rE6xXi2dckQujFcdOUJWoxlrrEheO2WcHcqgbrlFuddriXHA249iTe/o
X1NeSrORLrLLptSmxNvzCdu0yYqVnBz+LtIfRiLB7iHVbNHps2tNkbwwjn/aI93zxv4pUKRvjXYL
dT5e6nH7Zinuk5tRJ0yFM6Kr1h/6Sv8ukdEmMvdKQ7UP5hDsmSMNZNXRnpuIvqAqnAUoi4c6t1oP
AdZ1h0gAEil6klY+19WYr4UdkecGPmLpd9x29ipojYpFUyfH3k/GhTbQzoNW9NNycncdtkNCvZGN
U9EVP0OfI+LIpLcJmp0RKU9GQ2xTjZJwHQwYp1u+bwU4cekL9P+9223bWga7qNzr7P2XulXsXYs9
cZ1QEIsGKg05jrCSZl4qg2obsXUPLbtfZnxhf5rkdWygT7Lt+jsgATyvrk6dIyZ92wnzcJnE3ekg
o+Z4GbHCwrBNVEogQSP2rkKlOZAYXBRosByQ68WkH2wjGjf4aodt69IhiQeN85EW0ttpKmNpT3R5
RdTSQkcq3CbIN+haW27RX2NMp4VCY7U2eLVcAguJceB1NNOnxk+3XY4mqsPsnclilSp0CNw+vZkU
lGdRbT5Z1CrYallbZ0xWIHp8msL+vd82/jayXk31dNOKslsUgX9Us+7ditR0B6SryhK+/shhxW+u
XemP16mXZQ3O0MwzbOqmI/Fpa4viIcIVYYN7DAXFfgfxi590x5TowKrT71wXxaQi/WpbKeUucFpz
Yyg2bx/SsyRH003O2K6ltGfTHpycrtqaFZm4lZpOaytzxGLyHYHgz0Vn3EwbM6jRoEiDCobMq3Vb
TRVtw3ThW8O0z4P3rgmyryxmnlYNAI2BiqA9VPMtDMejSAuTsEn6kTYO1zy2eGdtedtrw0MeTcGt
6/S3fDQqYU0AZ1aaJ9b94KGjSn4ilrAy527ge/gF8qWa0qxMiS/iZSCmnT1tflBVP/XKhkmiVaNd
Pfb5/YB3s43yG7tUeNsReCp29+zWWPnhsIXrHiAcggSlX2hG8yRD6uUJIkeOcaWxmmLYA7GkXgBF
FIV/iQQO4wB7Q4HIR4H4aASU05GQ9Hr4EtkWiq5aeQ07XlO1h12e6sYj08FYTi1HDRVYgGAz6RQu
SgLNM7PGQi7CKuFHbBzMmhcjirpVb8u7OAwMrODqXVlxUG+j4aCUjYdsHHFrOpyYPuUixS60bXxS
e4txYvLM7gCHGJQfEa+a4/BkZ9ro0TpQH5Veta6MkBsWRfXkWXo2Hie6AFOUYfdQEAOn2dTsSHdH
duFiekH//Rcr8r+ye/3/6GbEcfiZIezqNX1FgfdvQ9jpv7y/nmyLxG38R9iaTpUJGuz/2r7+1xDm
4vrC7mWzNWNRgpQLieAvQ5j9nxN0Cc4gzBcQEZqGJe0vS5j6H8iSQnNJvhIarDiC3v8bT9i/HdMK
Xku8ZXzKzHqc5VmUgRtsPGAkt/AyVgY+XqgIFxy4//ab/f3xmC7/BZxoSqed8iJsvYGaEEmerLPq
XnMfVM5Orp9dQI+cLO//+Kj/ucoco6GGkOKivgV2buKBQG6TujcfnuVfBtCPhs9/0yD++ejTD/tA
zEiI8jSkxF/UiAe/09ZN8p5SBC3RU9hfVAqDn1/mzGOYw4ZsYwya0Kpaz+Ie+Rm1RLScIwKuzz/+
3yyHf37F6bIffoUbAp8LdT7er2LEP+kyVa9c2VIk4nX+fzOf7MfbdO77n57MxwtgADSMrGg9d8LM
hLiK4xAX6Vaff/y5788w+PjxY2j4ttMyb7qcWTcNMSDM8s5Jq4Vkzrbh2Hx+nRlY/58bNePj9JNt
iNKtgfEtw10soBGt8h+c2ddUIxbGKl0My+7oo3tflBbVjwUctlW4YFO2si48qnN3cmYszkrfEFHd
NF4VkiGsNC92YWFmGbzPf+G5Ozkb76Eb5aHGUuSZBg3zPg6uT4agVTNoz13SXRg0Zy5izkZ9KLt0
LIq28VS3XwYEUPqTuggElMXkz37GHOfcBGEg+75rvJ5zwlghR7PwnGEzyZTg0oM43ZLfzCrmbOgr
maMPecGtKltFnMpsQbClbeAUC32wffZCmviZhLFxTQU+3jYVkd+9RosBvtK0bwDodoDWA/O5o4j9
Emhdh0gOgZxbZuo+brJgWCZRab+OcnTv3Zb+pEKA9aPaFO3SjRrsQcmp+gcMYdLRcwaUjTd1laRA
chS8ko3D2a3HLLHrwN1504RgxTGHFiIfu99BQdcyqTniw7DurwPdDfeBHIYfUWo6+UI6eHooiwv7
QTGV4qjTAr1qBoXGQhVayP0qf7qpMiP/+kdvnTkbv1VjUigc4AUJCuWJ4yxb+RjjGqma/4pv9fe4
ZS381wTR6aOd2CIl5For8D01ND2SMbuQW3F6bX/3IsyG5FR22D3zvPF0nXZ7FL6H+XSFZ+E9UezX
vmkeaf97hls+/tnNOo2qD3Op2ickY9P68WD3L8PhfWjfdRLeOXr82eefZp4Pn1+kZh7ie2u82n8j
ONbL/S+hWi4B+i4/v8CZ5dicLQZNpmW17jM4S9e5s6L8qovjS4PyzKOYTV+NNTnu0LMQTJ2OeUJb
utoWG9GfLTPGfN6acifvQkY8teO1bVN3NoyFXRFmpWQXfsCZe/OLOvXh5g9NHU8drkVPrfyKCr0f
bRSQ7heGgXZ6JX/zqv7CVnz4eKGgo0gx23v6NFnrIrdIRbAtn34LvTnZIartXXXcW1i7D1pf654R
Nfad4VbWhRX09BL97gvMXt5ktGqqS0XjhZl5FdrtlliB9VS4f7bPmCfHRJ1MzJz6KnZvf9NMxVMd
+t/VUL3Apj/3dGZvbtyUuWGnY+MFFsJeVHqdk14YFKdV43c3ZjYFOjZl1xaDmGfENAztJZBf8GNL
0TQr2jYXhva57z+bBrNmqJGgMM/SQV8k1rGOL9yYMyu6MZsC/UxNuvT0wVYuDm3ykg2DF8TKYtQv
vDfnbs9sYJeDbmSjnjWeMmnH3Gx3RR/cDZPyrUtzvEH2hQFy5gbpsxFO3u5khhWvZ5VVPc2V+iEs
ZHHh7p959+dIeC1QWK3tpPGSxrpSJ0oWdcupp8ovzB1nHsKcbZ8GlYiNkXsEapU6bXfw65Cc+2y8
lnVy//ncfe43zMZvWsRpF7ospH7xVuHqmZDqwav7/MPP/YDTRT/MTpFeltS5WUg1lxwEDA2wHm5G
9kkE/Rw/v8S5BzwbwWVPPa/pGGZsaCy1h78zXrj75+7MbACPTiwqO2NxEBEJItqBZ73oECL92fee
jVzQ7KnuWNya+pTF47Q4ORrrx+efPSPs/b070mejF3t27RoaX72VSYZKx0Qw1hdEkLb0l9D5C5SV
TZq++WmTbJM6U7dtTMdGgTq3Naapv3dg4b0iBQkObdz0YC4CC0+aFSBAdjIv8LX+MBmBODZmPO0j
F1P+59/83AszmxWw/yetZTLdNzmACjC3sZq/9iPsMNG2fza1idmU0NWyFv44tV4+PtE3CLVpLVUk
va1z4cU58yPmqbqJQOFjO7KlBIyiqEYTfUpcitdOfAnVeObVPLGGPo6rfEAbF+v8BF9GznPeFtq+
tXL3juSl4OfnT+LMuJpzD4dOqJqfcYk27IEdmkblvuouHsXPP/7cPTr9sg8zQ+46qaFhfPWkfejR
clZdsywpUORxsvn8Cud+wOnvP1yhsWQN2yBuPVs090AgVrHaX/joc19+NjPUMTTqcKLIZSmIIbMv
lg/BBvVBBJrm8y9/7gHPZ4dOk4EIAl6hhiI03nlWFjICLtHezyy+v1CTH+4NjfRc9nnUelX9pklE
Ae2LPmSL1H9Glv1nv2A2khuCYpu+LKmjDerK6pp1Fhc3k1Hdf/7xZ8p0v8LEP/wCOjS93rRZ6yX0
a5/8LNG2fp24X9Uqx9PfIpdoVV87BvSALiw0Zx66dvomH64Yiz4CcuSz0w7CNwuF0sLy0UkkgQrF
Ubu0Yp55MnP4qtaF+ujaECfzWltEdFxNOpsoB2JzWDbDhZ9yZmj8IqF/+Cm+GzjTKFz2Fcj5UHrk
31wYyhcWtnP3aTayyzxKs6rlPkX4rI2vPb2yofs2BZey5s59/mxcD4VOfEHK5yvhhJzPyD1RN9d+
Gu0qTf7Z5vRUhf/4rAl6KQw/Pz2F9lmwPI9QfDv1ppl+kjp7YYifewizIY6qw29LlWtQhC8BH3Vv
oa16n4+OM9PHr9PihwesT1JB0Mtnx8V1iGMswPvjqs+ff/i5V3Q2ssNcWpnhMjc1trorkdJL7asD
Kjky8W7qj390EXW2SKdxr1nSpYBt2kCk8tJzsumtHvDr0Rp8lZP+h3t4dTasoScOSZGKxhulv3LC
CJRNCs3gUhjJmaesnm7ihydht/mAO4t2C9EPR8OVu0L4F17SMw9ZPQ2QDx9NOTQci5ZKVKvAahuz
VWXW6zIzVp8/gXOlBXU2kJXeRbegqpyNkzZ+7lF3rOK0tmmTV+LeCFKIWNM4APiL3RstjZt9FvN4
dNWvLoyQ07P+zQlanY10UB8uxiMeDYYr4xUpfYKjnAZ6scLpncoLVzn3hGZjfQyjUqljdiKGXTh7
0fXuqvOluHAXzz2k2Sg3pQXhI+T5DzI/ZLH1M8mV+8ru7j5/SOe+/Gyj7wKPstpxorofAA/h0L6q
ytG68N3PDHR1NtCJMjFH16I44sSgxvVn1o1FEXJ4E8hPkPB//hN+O5+D9Z+NdE12wh1LBylCnfhr
i6P0OiXYftsiT/tRBf3FsJ3TA/0/r9P/TdKYJDS/eIoqLzSrXWH0aE5JuBnVwxgom3gw126UPtmg
bTK6PX1Cj72rn93qwoSm//ZRcfnZTJAYMp1EguQCsxl4i0Iksb5Q6z7Eoo+fBrpWYZiLLgvMK90o
XdAsAr9EZZag9A3VeU6hyr4kqoLElwCYZea04qYLM/U6q8ZsPapqu+dV5iiZQUUbkgAMh9F/6w29
2sWobX+Oca0gp46FuwbaOHwFWqUveqtXN70MrK+BMOXSke70tURgjjo+wwj/+RM+TaW/u/GziSpH
4T+F4VB5NIb5BkX9OObj3iePIR+Tm0kOV2VY/Mnhjrs8m7RKM1MqwhdrL4qwEgpL+akJ8xbZ/E/w
/t8+/z2/HRdc4/SEP0y8vmgnQhzC2hvMSGIkYjYyTKCNQFO3qaLSHtTwR35+rRnA9a+jPBebTU8u
743h4EvwFOhE8ER9UBmE2S0CFWc0Z3sRwBbh0WVIuQk2W4SuvZQY+Y0AA25qbhoTQbDRXJgSfjud
8W3Ev3+6Tl82LyNkbIFDOgN+CuwVCvQLKdKL68652zub07rYDsMOwxSKqVZZR0OKc9UVGHodS79p
Bhnhbg/qdUMg4yqOIUqZjjpte4R5axBkkJBkbnpJmmK5BzX9JAR/cqVlexeeyLl5ZDYthkZd6lkM
3SOaYgtmUW//8AdZf7Usf1j5eNq2hUqkSyQjgoH4l/UuHfSYEHkTuTtDHfpsTDTc59/mzOzpzGbP
yaidwLRq6YHDI1G1Wus2oZ4cqBPx+vkVZhHTf7+BJ7XKx9c9UlGBllOdYlFMpbUsDXwqC6UK/O8x
e8xrxW0UHXG6qv1QuDOcJzVkV64OfG0LA79ba31TXzi4nHk1nNPffxh5oUrIat47Gs2G4nqU2jaP
850sw6OVAX5gyvv8J5+7zGzCgpTrW1Y5IfXCB0TtEl9urLSkfDitDSKTPCH4jljG/uxqsykrE2XS
jLEqvBhR9BUKtPBLP8jyiObcPNq5jSlTkfZwobd5ZhlyZpOX6Y5wzAtHeANbu61qZy9OVDoXZt9Z
asY/78pstqrT1i8VNda9HlH1NkQSsO2wNaOyrHRtaShqgOSyyO+xtUTeANR0HypdweYIvBeOaX8t
Sh9C2JRDgfv87p5ZfOYhgO3UDjnAVyTbfAE3OKpC+ekjzLPw3Whx+kxT7s8uNJu29EbNA+mmOp24
+ItV3OsTzDwcDFaPAZDK6soEffH5pc69n7MZyNRIaXXbAD5Mkm8i21xnBSxHzi1QYL8MxZ8NNns2
teBnqlPMj8LzQ7TDuTHg2JmsAl9G/KKH3ZvUWv/CEDjzUs4jOnUxmXXagBoySoAcAJmwDTli8/nd
Ovfhs0mjjSht42EVnl4BakgDjKAu+oQ/vEuzuSJ0tKYF5ghfFXTjBjeYfhM2br2zKt+97YfKftSH
Jn/6/KecefD2bKqg4FRlfTRCB9YEpEGk8S6O1FGPHjXT6rdGbtagejoIX59f7/fyKCLoZrNFOmq4
qfNSekYAplyUd1h2iOp8oMazwxOL0ya/1nED2GWzyQtjXfbGcoq6jbCDnwwGqFwKpDGgK5W+jtQT
IcZmN5osOyKhFZl6ZpVcmHr008v/m12mPZt6UscIs1g1e89wuA/wc8vKWsjCqAHE+wE+E6U4ICUA
3IkW2Z486eocXvMKGVGl9M+F0f5oI90KSGKMtIVuoWVufRLN1Kxmm8V2CjqHjOBzsfUBGe7CSKFk
sPYVK/NaX8THyi0rgOiDfy/Dybwm+TrCHpvwiC48jVmQ3N+zqz3bfclmzOCoNqzEqq5s/ESMbHHd
WMKqIH8cYGrjOldEtch71SnyHg9+Kr6btTFdKkufe//mcxxk7tTSihQfhamuYtkUh0El0mOhpP6P
Ke9AxrgT6OPP374ze5u5VNU3JBore8g9rAz7SBEbtoWPSmjvjDa/EK507pbO9aq4FKKBxLmWGhMu
57551NJyAwnTwc/ZrFThC7hMmLvVhAhSpfvx+S87syhZsy1VpcAErlu1g/EF58wtomKnTBh4iIxX
PHvAyN6p+DjVShku3MvTgP3N6DjJlD/unOCMYDf1ww5ksvmq26P9DL74UrHuNP387sNncyBqf71s
LaX1ygi3UVn9ciBVqvolyKPq7vNbduZlsGZTXyoLSAyK/6sfVV+1nJuvIrOA2W1XrntlZgMIwz+7
0mzOCyBDWIWrnMxCKorJsrols25bGy7QuzS8MJOfu2Wz2SpXzMiy8p7itW25Xj6pLjEC1rToYur+
f/Y7xL8feRGrdAdDzmodxyBPH5txg70wfjGprNyZwahd2I38vlBIvOV8o6AFftB0qLHrvinE0ojX
KR35dZvjfSB/Wlk6YxZv2PdtOTTvnfIpnCDzff4jNXOWxfv3rGjNJiVbkW3mI6P20GZW70FrTdcZ
ocknZBX8t9CvjF0pxuKxm8Z0G3By2LtaPEKaNVQ4OpgrCQ3A5afJVj5BsuggcREPpt0PQQ5HDP+K
/J5M6aYE4yhEqCwmjvp96h4yDed3ArW2uELLv9V6gU0YnQ/IJjfqwb6kaxs5Mf7pW5albV03V47v
fLX4NwYp5EjOgJURxuLkwZ6oBXjJVIE098aO5FovTczt4bulc6zDZkUGBM500k3qBujMOGzK8lfa
yr7UIs8O8ytWpYXSPcdAuQILulR8CmAAMRX4Crgm8yUEr22b8Eyi5tFyy9VU2j9guR9zKAmYjnC9
4M2SKAIVUC2Dr2yMUX2PrUelCNaFruzBNq3ctN+SOrJsT+XMFIxSe5dOYwvhUANq1IJeroqDwAjs
SLkh9vEa/f/GN/ap/5bp2o1ryhcDhvhQXPesjOqJpZ7eyPSn4f+IyCeIrYT0F47PnQZnEYOX0OXK
wGAccI4WRBvUQX0M7O49V06O93I5KfgA/a2lVWuBJRXi9Og+NLlNjQT0QHKbRM/KCWueXQPQfkgK
w2twiPriQfcxOUPKx7oFIgn7z8SLQKI2pp6qynd6xAof5dYqxMCLRANCyIlikKyC9B3j1GpMbjM1
uKXHhUsL7jxMQegHMO4BENfZerBvINfsZZrsTodypRveMD17hdoAoBl2sVMfEbAt6mAvmudi7NdW
mngCd2lG2ol037r8B+ZLGKjTXeXYyzLylyHF1+Zdq3SKgodWRPtSXvsuOqYuq1dj3G1a9TC0Xy2R
HQAXLMT0LRXJjR6+Z/JbFvu8k9dhBHwP498qC7yxNdwt24Sr1qKfYgIbIjclMrB3TqQq2sABZHdb
p/mq8t8pdsEnNI8QL3p4pnJn8cpaAKyUAFucD6ug8B+M7i5X41sf5ymFAS6Buz7EmI+NMLMJ0BPt
LUF617VbAAjzl9QJyO7oqFYpLcQsTJ8kYOwU9+3EFxuM/mjI8MZ1frY2xl0pvFAoK8fSeKlTlPEG
plgNoT5VnSgCNnnyRHaQiDxKYZtGkIDVUT213HE/mf4LumeqFQ3/oYEI7rzX7Pp6Z2JSUrsHItcB
HwaroD5Fwprwo5QfUwnghaDxCeqzLO8q21y6lbotatOgqEK5qTTjg6ZCnwcfoPmhF7og83TjhpSZ
jYm9LQgfWjLygLDkx5wkgaAo3iliLRRwIIBv1fK2SG5aXMALyDcluQmdnBb0Ag+D0wGmta78FHph
CCGZl7W1FxLYbtq8tINxzItpk+jdFgPdepJ4IsoBYdtTrdfXwzS9aPJIaipF3StSf6zqS4thf0h6
AJVQ7dJXX4E6oMg14vA9HKl9XOOpg4+eQ0isCm1dCxvkdLPM9GBP1tWbVrKFrCgrESFgvqVuvFZM
ZOr9Wzhmm0LRNxFMZT3OGKzZAyEnt6LDQKHQg0jClVS57T2sJdv8PuWADTKw0yo1lPSUbiMWrf5Y
+vDhSgaP+WZFPwbxEgI1M0ApWCQjY+0zlz5PdEoG2qODf2sq8OSGEYKspS/tqtj07ksPYF114qce
vtqEqn3g98J/G/2F0bu8p661DQWmb5GuEhV7ZPHsaJDyAgcL30sq8qWm1e/dRJzUGO2lQ13VzzSw
B/6+HUE3dl4aem1bHILhWp36h7q6OqE4lPIKV+a3XqX/DNarMMU+J2yxLPIrVahLyFtLw2CWw40K
KWaR429OswBuM0gvUW90Dm1R21wro0pi8RfX4bxkvAxkYhW4dX3jndQH+EjlRil+DOkN2Tgrzc6/
BsmzgQfRKiBxOyZn/5FEBZBUvA9jBJO47fYh1MEeAoSELDCY6XoM3x1Yt5bzWsT51zIVMDshJAby
OFY8kgqUa0n6Utp16wRUYdGJhV6TzGtIr2KqyPX02q/qVw3Lpwh5uzvs+9IarpSUaUIACJcnbGqw
1RN7WqZCLEOgVvZgbYOSxALX/zbGD1gll2pkLcNg2pTVsAxNjn12+26kxg7HwRJXh4f+cGnVbH0j
IsGAkcb6k4r7ONSLVUdQdq/Smg2atZMe8DqARcTqoAHE4uFU8LYqXXgpYPPuNUuJohiTZZVgc3d4
c9l3ECXLBHcVZFw6ib4nMGhi9UGUJh5mXGn4o1QwAU+R20Unx2UuDwQKGlgmzJg6Xx23/sFGI+Ys
CBP1v5TgrL6UGO1XRKrBs1B7COlGHmbvquzVe9EM2coXeXmXqEWwSWt+AXrNGMjkNDQH6sTdEbqD
CVSw9OVdFgbxVReOGOwVoudZ/aN6n3B4w37eiHAfaRa+19EOUpCpYxQcptqsCWZoehdJt6athw6I
qZsn0ZZGsA3NjtPezziK3R2Jgxkjk/KaCekkkg5mcc3auar5NWht51iHU3Nd+gNmIzO1i4dwyEla
VrZxpR4tGDB1oKSHGo8+ZJspr27GgqQzGmgq5nSzWwfI8tckb5Jf0bK8l8Pj6Ian5bPo17jtd1Wq
v/WUvQ+WznMoBDNTgSE8mJBZN/FP1bW+GLW/tLViO9nNAdYf4vuogbFbFI9xoB57M1vXNLjRLVpH
OjpyPeXRc+CnnNCbRLZXqjFt2khmX+pBXouxggFsGuqXeIrvh5MeB4vLUSTdJhFdfChsqM1mJaDH
TqLFRoaaPNbVF8SN6yIlGwJP8m3iOhm4ZYv0Hj97NP+Hs/NajhTp2u4VEQEkJjktb1TyplsnRBsN
JN4kJrn6f9Ucfb9i1B3xns+0JIpKs/ez1zISb0s2TedcBpciUgh+HBa4IhpfJnh8qovsY+VUV4Qr
5FUZAPFlehBWZv64NCOYCOeoCv00SO/Gj4KjqENrR8L2m5KAt5Y6ZPfEk6Yzuo3tPIM4dFuaPAiQ
gTYCKaSRzsBO9ji5/SbX+lA73j14odsWt5ES1qYZsEq0lVobDtUO2ZG1I805WswbaNQcRpf8psMx
Oqap/RTK9sgYWMl4kbMF0rVrHR/QTrZTqT7L3j9XS7ySBW6Vtocv7rTmXekZc1FLU1F7Jdy7+NRX
V+BzwlS5Gl7iJUrWhe//ZsYo3lBljVinGjgV1ViThBvtGeZ8BRkiXGrvV63MspZKq0NajbCMVZSk
YPVEnLM9QlaEoxo1nCuseIFHOWYCnbg/DCATaJ671ePQFyFkEulxOeodkmpWLZqdHUwujLK0N8+R
SKq3AnxQgzp7NMF+MHMZ83972UcoakxCRVRXuyKy4IpKI86ebNCYi6broEAlywQjnOPVzzAWOVn6
OmvXQbIUSHWXMRAbUVhyl+WlfSMbKAGrKMvCSzAJfZHIng5dL91HrQnajK4frR3+AYCWZS52YSyn
5jB1y/TDQcxz/dsM2uiym4KNK1trF+T58kKqIgDmM01Rt84WWO5917O2SLu3FUhWOz85HuOVk1D6
nLtxQOtNOZCODknSdWeG74oGZ6DVUWzmqY2/vHzK0r20PMISRsgccePibLXQy43foihcz77u1m2Z
tlseSEKDwQcRwmtIqYP/NoAbmU/lFlJaesmGQh1kOgyPE3QZVvcpaIKTVzGiTlWbCDMchyAHXOwX
0llFHmfUJgpA0EUId6CtIS86emXU1KdBuLk+jjMTF7iX0jZmqU6bGr72vFT7MOsrONqx/REWdv3U
sPyAODc6U7vG5Q5HssQqYJ4lfoYng5uzOpgxhiZcZX54x/2ZGVTFCYaDRonjF6bIvJ78AAlLbZKF
GxvdfigqmIwY3kxb6zWpGve2T7nej9pzfugBj4AyFlHm3rHLR98HInECwVXAX/E8HjnuPtwPsaMP
Hu/zPuKOBvXnyuTA72mfxtCDFeA4Q3RO6Q+DieqyF9nE8q5ukFQkWB8fGz6IedV43vxAZnSA71rG
9R0IS8wOQ+rsdWDb2yYC4Sq1w/HHN+LW68P2wnwoyON5BkTS4YqC4WA/TAkXl7XNTg4JX3V7k5ju
RPdUncvAJbJrt4W1k7ILPqbMyR6rSoS3iIzLn4D4QNLSx+NvcqHEutfjpBi9Lt1HDTaewPMZ4axc
3e9C+jH7Mk58Vn1lbmPf685LKvQukLieOzuMCMf5njOzDaTniLM/BCzEMRG0sJsp81ZBUV0Bo0eZ
yQREeeXAGmnz8VSnbfU05GN8k1RTssvKoDj3Kpmek7SPwXFxTPXtHNuANdnVP5xvis1Q9j9NMTQQ
//U90qqUYz2RM98ahrMJxKmrFAuFfki4gqyCFGJXIWKzcQyWLbtR/zimueT+kr5n/vRjCWPupjZt
mbSLH10XqLndt9+JnCXrIV2QWwb6xc7Tei3zor9teYN3eowgWAR6XDWLZ4PDSdEgNd1bZqHBAs71
ajFbD9Zh8Ol0BZxPgNjXfSD2QzdMBzddAE62br4rmSaMhT+f4xgYWyvt5FKHKgXWuGDZitRHG7Mq
ZUH6hpOb6fApqy9XMSJpVjXt2rgs73LlqBv4pte4WrNsx8iNNv1UA76xzLwZk8HaOB0ncd2Ypyny
u99RWMoXS1KLno0nb/kSmo2yernOqwy8VBUOT3Mj1TGquBrWi5ZrjLESej5UnRAM6WNM9uvs9Slo
o4mnIgpQjEEdvNVDZ5MRr+J1VjTt9zhxLYBm7rITTa/wZTGgX3EVzAlZAQqW3kZy0h48Lp6ubwGv
hOi0CmNmOMF8VM9jmsYXneHrYLgGmA3IQKCK/nhSI0TyKWZCS5cRwjy3UCe36adHVVukZhKZ/OtX
4jqHtJJHsXyYJoAhtlhvuhDo8aqsf6ppqR5Lt1z2S11MG1/0Fos9g7OBr8qLpaEBlZM9MlMMmXyS
3XPZYEHJcDVmpULtkJdqC/t3Jl2ghncvHfW3YgbnQ6DnLruuHwM0qjW943ETIK0Dptd8W6wihJPO
lHybtsklXrpgX+TweVqfh8w1TNyKqckudmc7sPJARSZcke7gAKc3Op/FDcbLZEO+ANjiFf67+FBM
wKkl9apzStCOc48MMZjeChd6T1uN8zrC0XiWpOtxSGGh81tu+lVS/lOU9vMghofZAd1Hu/BeDcMv
e1Riy7n+gdHngEBOuqxTwGRboh7qJbUB8hWEq1dBJl4KGVZPHhNP294Jx009FA+6YxctXVHu/TG0
9n3UP+csiRjAqKnwhxAYM/KKxCtPnR7kEcpTvLXm8cekFrj7XsxXlx40Zofup90Oy93ieAcIJrQ2
S7d+dfIY8la/OCQJbOcwjcmHCq44uzrt7ox27Mcxq6u1ysjhZ448KnI525IRQXQNYUIgMQVbWvuv
OiiGS+rN9aHSSETLufUOoYNlMbCn164E/OrOGUfNAM9bNi5nJ81uZ4WxRUTBcBiHiM03tqJbrKAJ
LLzl6AWNdVbRhKTTZSA1rj8Syecgy7G88XXW0V1q2wOjhe7Oqx25r6pMnjvrunFLB98LGGW4dfqO
c9iRr83NnLGWCIv1rnPlb9Vb3T2//H0d6kvl9GV+GNuaQ1cWFBKpQFXeUfRByNXk84L8LZ4fRsZ9
4AEHzYPwl+k3lwmXF6TuEew4yTD+SIg0G9RhoPVD6gzb1jTxsp0DSVK+DMsHu0bSJypjffQtQCIl
Cg8+PEjLZU6sFSNioAKbebqmb6dj1NWw7MqUEzFjRhjlmJaPWye9n8k7nhO+F0+tvZgXrojQl/1x
IJtUaeH8Dpow2XEkQElZqPw+rT9yX7SHcuTamGu17GcDkrQsHQ9ipPttdvMC7JLN3Tni8HQuqwIm
PYyj6HVmb3i2OMS9gDbvdpkzeWvm5KOVaovpwbhzsXMh8cRbOhD9Pzo3V9RUjDnNzHWOxTObyjN+
NG5XUeXy79tlln33khHCQ99AeGVtYDdJwUzGY2q9d15eUrkDa1p3sfOYNmX5ovs2fNR9WO+c2Q2O
XW+xuFaWe07TwN+IaPAzbKHGpttJHfiV09cV6Y8PGp6AM5v3MR0NTPBoDgkKmIDyDcBWJrRmrgBV
ntG9VD33udVSed3FM+NEsGgcfFYPvz44C35We77KJhw7eHASPjr8bybaA7PQB0cj7Uwdnvn1Njbs
3cVAHAuB3YVVxlsYsJScG8sJXxavpi2rbEXd0I418Em79n4Hix8M67RkjIzTDeUvK0/ybdxG9o1F
UwHdA+N2o6rjH5nb4+WBbFvWe7tU1PTadGbX8gDSvzpKXfVNsuEMzdc4zcFxhgOQyooRqS1TagzC
Lk00tw/wEFSH16O2zmO6TCETcUUyoballEi2lThIM1oZrFF4kZDBl7BEBBc78961ebpAC8P4dmzD
4uS0o/odZNwzVogus3M5evhtxlFvgiyvv+cVw46bxgcfgJYnHi/2BNeQfQYwuV9byP6EADOLLRt7
kctoBNUBE4APpV1crfoQ4tLB6xFX3zE5nLyapcoQBij9S6eF85Isnv97HkWI66hOb+MkqXdJ2k73
PM326UoS7dZFJLhWAF6DBG2A2IOwuQ4RLTG2J/TAqSyYny6C4FbPIGgCyyteO98OtnoMqhswqeKt
1FX8DTKZ+IBfm1bQfUWBznSRy4DWRgU3gVWD/Ioxwf9ynTbc9+h276sF+rHP0P8WI/KNn1XLzymy
7bOwo+FmiUO18f0JxqBSLOZtNEeHBE/rr0oNxXc/kpLfIJmWAXIhpQwKxFbS3evMs8t1FmoLlyvv
7H5qM06e45z8VGGpNq1VqR18HvdmjtoJGSNCQ12O/yjKFOwYgHawBF7H8EBoWfgRk0dpWFVGf4E9
iypO+yUO43nGvRNlbzXSqHyI3yYmimqmDQ5oH5NHsHNgYLGLlNzBt9bgQhu/yrD5LDdZg43WXAMK
0g75AaO8CdrhvhpyoFxwuMYaiOiSd7vJKHQo48TeUnMb2ZQ1O7SO5XjOlqtXMG9fqiHey8E6OEVE
2W4MH8K2faRzjC8IJfx28Bb2uTmiOsq5K1XtO4rH/OE64Vy78w13h62ux5HTXPPbG81313OeasMv
5bZXGDx+aZnfxJN3Y1vjvitgfYQmONkZF+FcfYROdpDQlQ3bKgTl1bhwlZqSBlpBVQ7nsczuqXwf
3DArbkyUNyuc6Jxh3TKg7s3XzsTQxQ0k7EthvbcjQhfrtUyRfeAI8LIcCevsqn0UN+9hht2t927U
QJ1xdoLorO3yBKRzT3NgPzD9GYwGLHSHEGWWL5QLdwJiZZuXbMPizip6az0j9712bIBD6mUP+5dg
ZlZe+kGfE8uNfIxi4/jN94Ol3f25DfhVO/VTIqqpk9qqGzPsZ6+zDiE7Ov2Nf0/lFKz+/CO+6KB/
JtDEfuTEUdiVexv84dGHmLi1s3n53/4A/1N/Xg4DlbbJK9A+onNsLEGksp9ZgyK8GH/+A9wvHpL/
qU1P5SUtljwWR4vF9kAGO2xXsWWVj6Asp7Om9wkd0XOtN77hHvJETzz6TZsfl0Q6D5yk65MIdXdj
ZUIer3oLSJyiBK6bCxD8g2fX313j5g/xkl0hzMFgMH/CPrD4mDEbA89Vxwlb+186v+La3/2P1IH/
KREQlX3ke97gHWHU4jsaXBGS25lyycG7XJLf1kQpjl5CrEuIo0l2EBGW+bKkwkdo2+42SzeqCOHl
0HzUSsnXpWRxWA3tjCM0o+7LHZiqwoUSvvt9sqS8zWOUkaHGtQH4rdinCjPIWjRz+UMui+o3tTWk
d9U85D9p/pYPw0jpj00v/Av17KvP71MwYfYr3eIAX45CLNY9NQfnO8r1+BspM+DYf35JvohZfAb3
xFYz+wHXJz50Mf8Khal+qg5xX2h87vcg6v+Gx/jqB31KJ5Ar4/OpPH0UcThudSCtjW8wgKShmO8a
UST/Wz7P/5QOEElZj7NFIK9y7WIPzJpYjSjqR09Ab/dGlAde7XZPf35612/rf72Sn5Yh6E6TbH0z
HGu2UibKr1AOM0D/iDYloIKVgUfxlw/qi5fB+xS6wOhuA6NEepV2dUcXKBmHh3BY7FfpqeLlz3/O
F0veZ3YNQw1+68/NeCyKtHkeffTrZgy6w5//9X9ndf/jaX1m17RXGbdXy+HYAq6kuQPCdhys70ba
0c4xHsXRtuC6kOccUmbPoQYS4y2s8Qd7TDwcfccrHsZAtTA8Z006wUZvpZwUKDe6WZOR9/3LL/rF
SuN9WjinSff2gv/6mHN4DHFpL/qX61W4pDqrki9lnBnMorV8mYMeGmwGbPq+8uvoVMa8EX/5wL98
XJ/WuypDTp4xz3OUtVWM+57+V7XGIzKfmmwQqIXtyXqwbF+8QuTnIOt3if1CxcdGCTbInxP3jYNs
cwK2kv4/8N/GJb1g2b3B8GDrt9FKqLGQOzPPf35uX72in9arbKm6ZvRT9ptKu9QjOag/eczncErs
4789lS+idJ74/1NOwxSl0nRpfYQWGJxyeJzXvEp1cssuuynzKsfG5VQL18smeqPnGN8VI3O2VlIt
25Z7yTMj4lRokgzb+3kmBbpdYn8q1l6p2kMWVJhm/7en8WnBy5qa0YWAtSEg03hiRPeiVcfKh+Do
Lz/hiyX1M7MntYua2YiR79PkOjdZ5oaXRHj6vfGuwXo3/1vm6qvP9dMqR32j7ocZ0whlO82Fulre
YrEAEvY7k/3ltPXF3/KZ28Ndp07SjKc1RslVC5SSlxJ0Ucd+J93xb+zFL16ezwCfyc3dqB561mvH
cg3hCxqIuunyh9Rwxylqce3URWZdpjQY//LGXhfo/1j1PkN9gFyINqkGJO/ObD2HcKkZ2hJZB72v
JJuROe6774we0YR8cm6lhdjuLz/5q7/20zIGPps+IxqtI5G5mmqPl3VnGerMB3WYs26SkPae6VjQ
pgLQjZHnzy/+VwNE4tPCFXGNEglZg+NECtxEIj8PpbECWvsJFsOu90D6d6o7x2PWbSBmVVRm62aP
eIyT1tjqv036fhX2/Xc08/+MDxV5M/k9N7GjhB5xDvoMOTWHRgx6gQqLdWoqlGpFPKwrl5sjZ0mu
pfQkgXr/5Rv61XyM+LRa6V4TRcSkcKSU7b7JuHf1pqh86kCO1ZEOYWb/jA3O+y0TQW9DO+X8GoyD
g+80qp1NnE3jwXZI1tMt7rkf/OXN+OLcIj6tTR5j3tHI7OexYOt8i/sp3yyUjTEfjPbGuzKuI45Q
f/lqf/UF+HQis2uVNqpwlmOWW965iVyxdqh1nHyVXLmY4XLUMfrsqoWmkjpJ9pdn/+8X7L++eJ+W
rWzoqXSMAf88vcFt0/f6whWifHIV6vMkbH2cdgGJ/rIZUbqogWBUs8h3n9rhTd+Qo40z3GxsqtXJ
NmnwWNCT2KKTQrE+VQ6gn7k4lZoo5UIZOdyqui9eZ5XOryaO3NfruTrCMOTXd5VVL/fzcjVDZWW8
Z2IqvxidEDRE+hEDawhQrCD02gQEL+DvDz5qzjja/eXr+MUy8Jl/VFs0Wb1xXI7tGFe/4qTVx9J2
XVDN1uLbK4/E7rsfTNm2cUob+eTgfngiV/S7F/3k6hCShxY+gtJqdNfMvviYMgN4klFj298HR+vN
n3/RL7aAzxiluHSpq7P/Hm1c1Rm1BlJcu0Z4G93nxV9e/C+2sn+vyv9nRUiWMA0a2TsYII3eydBu
d5QfKd8PevzLn/HVj/h0CmIlJchbdyQI82HeEzUetwxHRrsuwb3w5yfliH8Hcv7j5f5MhJKzdtsh
DNJDlLR5tgmFN7wlsGS24dTFLzjH8lvS7HQtEbUMj20qkdqpRHW/6qxenrq2tw5RSCvsynEWzqqM
e7HP22r2VqpJEQz5NBFviinF6TvkJux2Do2tSyEi29tJzscVMVRr7lZEHfozSEptrajEIUrNahOg
kRU4BuEgZPd+X9kfTdg5xzHGOrcm70NjOO09csrNMs7v9Vy7T25d5a+AygMJYWRG1+v3y3T0Kij3
fDuYbAZh/hiXnv1AxZjypYXvAelb+o+Sut5qZ57Y1MLEuhtYPHlf+xhp3NCL9n12dZnTFLItm2F4
h9K7b9vPbaMN1P5lgIrryPGlabr4YoWZeO6lv9yYQXV3TW6PVGWkR/hNLcLy8Jl047kJg5amYpde
+CWG+6QhTgYRyHaPbX79T2tmnL61QSOupcVy/sf4pOBXc9424aoIzHjICuCsNOji+OKoXnwsBokh
wUI9XALCSnezU4u3PvSSQ9KSV6AZE3WENdmXflll5pwrho/wIiTNW2iq+kFoIfZR0PTheuhm/8b3
sF3OHRYad3TpqnvC28dlIm+9vBUdFUDR38QiJL3LpOQ/kMOJzRXy5CV18pGzNhHSZUG8T43WL9oX
5tU23isduuRo5X5HpCvM81+NCwxOicg8unoSCGBq6ultEk5HR/Yp4m7hvdcMONR4FZv4eTKBn6zd
qvOeoqKU91GrcMdQ0+x4wAw1nrp+Ih2YRFd7IUsA292c95fCmPrIFUbcxb6gj54bFvLUdzIfmK1j
Zaj+aO6utNUUuyVOvFPsmnAbe7CtDnKyaYUGsWb+Ic3edCQiatEuw7A4/DQ+GuhR/Su7sv6Rmj7O
TqVqhCRFOJBwDy2NxITgQ1jtTGNTgM3YKTaTjmR6yBLPvxGiA1AyDHb8EkwEPnYY7uKLKwqy4iLj
Ehj4Ju3XltH9sHG9mZBZXBmBYVm5lOTrouxO2nGCeSVGqS/c5CU0Sbe0VxwOjNzwPslX2Uvk25rN
CC15YRo0an2Dxy+b47PqY/U9zAP/uKDEITw/Fx1+F7pGq26OoptE6fhpJO53nZtOzi3h3nPa+vnR
zSqhN5OnNa4RhH3DAfPMhG6sSorbMKC+hoS0+eGPC3FILrTWTlWqu34iwvx26YO+AglpoOcG17G4
udukunZ/k+CwAU7PIhfrvC3FC7MF/Q8sK16ycaykeWD8IfvlOyI+89qpbBNcN/5ce+FlNCDVuqUp
yFXRlGRllr8Asng/GhQbV9vWsuw7GlgHn6CVtR7zXt6V3EeetaOWV0+RwQupxn2bI6acKGP1r+5S
6ZRQALgJfK4U8EkuZVW6KjoyC3Rk0ZiP5MoP1qIcdzsQ94muirb0Z2kP7c44frvTZeLgyssdjPB8
LsubO6XDxxAtbrNBxdYWq37opn+sDM0sjdKFjoSqv3GH6XsEzFTQy8Ubf9Zha958viJvyo6tuzJt
houVeviCUPZ9SGKLu24c7GBNu865DaUMyaCbhV14aPCzIEQEGk4o8r2fawzCWufeNpzj6KUKi/7Q
Kbu8jwZdnK2ilm/LqMq7qQ78J1WMWYsEZYieJKYjdxXVrn6vPILH13YjV+fKJhOpCLXLOQuvb3pi
obav44Ln7UfqXNu5UxwJAoBedt0E82Nom/kclVyOiDkv2BmhMpNXN0u+r3PZvPhlb5iVT1hG8654
yWYVMgtjtHqN0U7JdRPH1WGyzHK2sa+1a9eNFn/dtNeQV5F25CFta+itVdgU/bxLPclcx9SWtsAc
Y/fdSjvemHE7KGtEPsmYHIpBGIDsRRu8dNF8VVaH9Yf0I731eVYEQ/REoiQ0dX8f5GX+5lIM/xXF
IREcdElM2RTp9L2vo+hXujiGuQ0nnl9S8PKX3vT174WU96OrhuoSFWTdiCEOHZUnrNCYyUsEOVNA
v5cM4RRuHDmV06bzo5FE8sxNIhYNvz7Paag2EKH4VDUfZb2iqxxc3OCq1a7T+ARrp/oZDoQiUeLY
XM50YhiH1uzIm5gY275y+S1XpdMxlxAP3VZWln4qAyyD/Po9mZUgmpd1tNTiPvfIx7JHeHcVWT1C
Bj1gkpw6N+od/MPgO/3ygYl7+wekc2Q0eVFvliWXTCR0y62ULXiRpHTuK86x6x619DEvTUXuK1U3
gZPZx6UmaxFUebGTjLieZ89y77JqzG+7kahGqhvuduzL5ZpQjPUNLfS0d7DLKpoC4bh3XKgza4aY
PcS5Gc5zolbYPhvpEggc6nJDRbjaqqDnZfRcuZ4sr9vEgR+cishlVwnK5iUKZm12PdMllLRC5vkH
bpT1XZx6vOJBFydYwO0xeGno/sYbxotYEYOO1K+DlxkKh8yXd1dd+/F+OjMyshDcaAmKkkueozi7
axSX1GIhstwkDRmBxmnEt0o21W0dWwwscVoxpGtC31vXBEWIbGFHeyzphNzxYakfQifMngSF7m/F
aCs8sW4VHWmJyG+lH7GG14Xsb5HXQ5EZYpww6yLugkelI1xri7NgH3cZdhUNKk2mGFAkj7YXvyTS
VM8TnASmkn2pmHjLqpeucaqtY6yOr1vTP47tpO4zS04o+zB6bpykN3cDNffXzpQRszu9dZ5L22xx
HYU/+ojlf4W7xdm3fAN3NndghgZ4fm4hFTFEsLBdjABWGgeHaQtVnB2gXVtLYyNz5+QWRljJuBVM
u8G0CtdEEb0N+eQ9dbXsnyK3ileha7vfqsbPd3aP1D6Y+3yLO+6HIwf/fTIuYbCUKMwGqpxHmIwR
qavWL71NjNeue3z1WOrsXKz6yOWI0hbeUG8ysugrfn50t/iOdd8FbpvsSb3480p5c8mxNeCTIa2j
3TvenbLcZDXet5s6zMcXFWR6eDYj4bytF9tLSHKozL7XYSLe49YNnq3GT91VamuETuyuXk2Oy6Y3
5BM2nza4F5yQ9uswH5VbMUU3RnMJ423S3Y869KzmKZxDtU+HrvxVEuYmWVLHeOPZTQEGlVU6X5lP
Dsv4aEbraUhszdBCQvrixWqWWR5Gz47EyhiqlcQohm3v62Erndh7qtP06vodB5KI0WRfcjzWu1Ey
wbAiAY1xYVl6TkazYZA9Kk36hn4NfbY7WkzJWHSumZZdG2KZ215ieNWhKw52kZRIzwLh/zOECZNN
/FYHVVILIh/sH7NZz+uR2e4fmWIoLa2q8rE2anrpWIH3Yd+7FyHaUG4H28u/FUJVdwS929e4a5Y3
VD3pcU6c/OSHnToWdU6AMKuc6/QiNldcxcXJm9vxR4uu+iHJwteWEa43lsjySLbLohLHplT7NTro
uV5uq3YyO7bt+LnViX3CElafpz7ID/bCFFqo5MJ8US+jQzyM7tHr3OSFwYzoxWGjY70wggeKmCyd
Bwq9xic5lfhuckx4QFsztEQqAki3ivhhaR4ST2Wkk8p6efQlSy0za+kiGLqYww8zsCJkc1J/TEPG
0NFsBr/eisEh2xb403mwi3ybty6h9rDsmDasY4fVIpWdpkHQxFw2OuVvax01D6bTUl5Dke2ps6v0
YNk2YcuYDXHDbUip02K57sl46XDbtkt9YNSTiTRuFBUyQwn3YBmL+XmMZHZHeDxGnTdFGMwTRz7W
88SXwB8RKfp6ecFum3+z0tl+Lhon2hOF19XaR1P1qBUUsRg1601tde1psJyRFHig11PTeydpkR9j
tY6ZyGNrOEZTpx+ITiIvKpbsd9J37HHpZOGHJd0zWoLB5hhAxDwbsohE5suL4/nWnujZvC3GmP2S
1UHfNKWOGM4xUXPrz0WxU7G3wKseOujAeHEZ/5fNXUcM1l7RYAnOqLNQLUZ1Y116y0kfAy28s5hI
txcklc9+kbp35HuKTcQaWqOgPkpwz0/KVxX5dSTh81V3P90ny2jvs2pgosTjpnMsw7T5SCfPYTrW
ZL+tEos4OzaqVF4eINiOJw7uxBVkchN5klkyv+ohnA5T5KbnDP3j48wcKG5mN89AIjClkq9tcm/o
PXsrZFSAgWHyrdX3SVnyYFH346zMZMRq6YO5IZ9UNTbJtBHv3JK40buYreCShEuz0biED1U8X5tL
Ey7eVdDbZt+NsXqeO9HuBr8Tr11gFXuu/2ZLVXE5EKBpfxgo+5xl0waKIi8oWXpddiP/fBvesbmO
N4wNRD/bxBKHiAEt68S0wdwRGMrS32mYIlNF556cwmLObzJUSUc5D+pXFCrrZ5RkZku0t157NMfG
E+erChML6ZjL1OQuozFddAhF49LB4+oh3bR+aTnYsbMwvMd8XQMuxGL+RvRLtmH/UgePt+Wdld75
PVuN+J1l3LGXMffWhGWSEO9THe886HfPDDhUd3GdUhrH7+fMaCcDZ11pK9xSVUB72bjdxe1C+8TL
IBkjlIjJJTVv6RIK4Z3SxxnGJ0lUpgZlIlumpgnCQVErovmldaz8viVus1F50F4YFgDSSux4B8zL
OQ3cLM9hEvBd7L3oPXRn/NpFUKpoFbQpk6lDRqVl1fdOVWxqNvqEC7TD1J8S0203uWlCB6Opb8Yc
9fe2TEq+Qx1Oy7Ga023KafsxzRe9a4IyuY/7ajkXnBsv3SCnm9bmejd5kfqmlsKs61xAVhFutvZR
V+y7NHXWheXH2yilfcCAhSG/3Sx7l/TDXpCiI9w2GV7NKqDm1+WEy6kwJzlzrbbbMzASRjjVJ2vK
9nYeWMexTZggDibuoPAIT0mWNZvMUfNjGTEfl86MeiUxiUNRTfIQ5Gq+mHBiqB4TktpX7Ridhz5N
CTMGSKuzuUvPMNa58QZxvDd17N9bgzJMKwuGj7jkFbeYh+2HRMfOqbUEHft8VtegvHvn+1n32ycH
Xl68Ubp3kQk0hEjRBa/5UOrvnuNgaO+yfjepqDqzejN47TlTo1fpSFZ8h+UF6XDHkvqrNL1Nbd9v
s3NuZn/fdqo95h675ix693sRXKHVCHGpecjC4oPzKdl//D/yzms3ciRt07cymHMWaIIO2H8P0hvZ
lCvVCaFWqekZZNDz6vdhdc9sdbZU2n+wBwss0GhApVQmyQzzxfu9phvr7spo42IPW5EZlGGD4CwI
PvNOekrNStKvX+ywJJ5WcZJ3J04fyGHsNBzWKc4RG86UPWL1yT3Q8CEfPB/9g3Dz/rmctPCWaqfZ
TImvrZo+E5dTo6KvMC5EtFSGr9ZxYKfssRENZjvAvrEu4jeVNua4FJYtroSfZy2tMRLk8aCST8Lq
ip3VQHkOjdxE2Yc9w0ImtgkZdipvjN4pxnWslHlVGD2bpmtqF6TBV1sSztt9Q9VFSLPym2vsn6Zr
DCqMFelbw0OMM46/HD1i6aHptgsWXzI3XenR2y3JJSXYPr2W2hS26xivPtBuchGhfw5AoJB6JRYE
g9509Fxg7y97dyoQDlryiTVQv+5B0PZ1W3g3NhXEc2KoZqlQVt96fmesRRK4d42KtX5lVJ61pDRw
HnyZQDELcyc9yirt6R3F8AgaaRegjMpCtFGSKTxN9i07jH2qkx+qmCwcnyA5Ge1q4jhH8KxMEjTa
obFpU8h8vZVbu1QbimOm9Pw2bmML5RpyuQQ52zEbCmNps0jOFFIWkSkzTqhpshOc3Ph7WOSC4PF4
ek0Rt6NdHyb7DhZggIK8G9dB0RuLqBqnV6rJmSXp92sYmGItgFtXsU7WuOtID6pIjecxY/jQRRDI
4a2TMI3GYF1UqId1VRMJTZ7ydJViHfGosQ5Gy7GVyTa2hm6jKdVe48803GBjTWBvMsh+4VUldVcK
HuxEnbfWdAjCXAr5yanbw51I8+xKaU7IIu+lp4FAp2QROiJ5bLwBtmDUQFZEJNCstMAZqcm8+D7O
8/4KzkUNNtWhoi0E52c6H0BBRTitoyHNvV0iAecwdcjSez/U2lcTm5aLAOVstNJ7RuwlZMWAqjPv
3WVTWkCFfSra6yqg6l7m7BvMXzfeNAYcxn6osU2AQpMf3cRvvaNmma5YlVIYKAIEi1mnvOzGauGv
N7bhPBATiy6W9hlBzaiKsGpq+o0VFNou15t+V/caUr4WPO8iAfbUlr30h8c+1SEIZ5IOuqFc+wqM
l8RfvTVOmYmjB67z1ED0kYx1GIchYVppjTK0dOL0G0BjxHhVCWTj3kn8rW6yT5PwG2QG0E9fLUs6
5FvAv047kphFVnyROe5vw8wVRi8X7s1WWbdOX47+daNp+srocJy6tzpH8zeREesI8yzTai6gn05g
fIZlOuFdhy/ISxxPw5YTNIducxA44rSD7jWAe3X2ZGiOGBZoDmT4gKczWbddqtmguWnQXSInByEU
2pycwtSEUk0SYozRaONjkzvQBziWXTaf0m0bTxITLYmm7GiJN4Njr/VQD7oLRw/GfBcqNk+OML7p
BuFekMybaRgYQNfRbQ1sqKeRuk7TyktwSzDCy8pGg3UyrFg+BBW4xspVkQ+beUS1tYxkAsbot1H1
PU/qVl8VkRoVDwhY4VAN8FkX1qiN7RqlicXLVR9Br4pI0F2mUQ7f0PKnnjh5GmwP4H5xv6xcKvKt
ow9Ff6BHgn4m7Ptc+ybzEncfE0sDtuLuO/4Awn0uEuj6eKmWGvYEeWwnW8tREWavRldO+67rjbuY
SkzfYOKe9gt2gGwC0yAHeFJRK1bxpMzrKSSfeQHkGhcgYZ15GuzUeTFtKgMozmN8LRyDL34affL5
igKLjjjZqJpBS/548Yh4JV1ZgJwrt2/HgxkEnG2g6W48stasJXobMPNB1DY4QDJHa4vMlLtcaMHa
pRbDF8HJOCAi6kfkMKXE0aspPMHXJ55eMdAOqAbD7QDV/06VY7ZpDXsKV9AZm6vKjWpnB5gSItdH
X7zORVc91+7YvAG0zqnbgSCWEGixC+n40AUkwrvWzBR5qpmMCydE71tq9rRSbZih7HaAzK6yeBh+
r8TMLG/DXmeSFvHVJKmCYn2i1V+bYbRldSOqlLCFbZdM4lvUJxjCQM/+VkQpBDGLXuplEpTtN3rp
6bXF9DxFXlID/HnV25SiEpFtTKYyetYNtArtmUWwjJZkMvZrFPrpIVJez3GMtsw3kWCYOvVN+WZO
IX0DI0Y+gPgDn0BKJScxL0SljW8WCA9R8GooH5CjRpuuGnCFQLd9UgIA1w0L7wB6072yG/Tgo5Zi
XeFLSg+d5lQvnZ9Gx9RpUBn1uSPNhYiM/itEMhGxE+LXPtNpUJyoERivxZHureQMOJn2whZo/dUi
wnAfnMkoj8AK/gGFUJtvilzpd03RslgFXtmt7CCuQ8CKCHnEFJRrJEwu2LAznWq4uhcjvKtXO3BD
LjKH5dp3WkPgfGzWh6IZLHxTVAkUE9A8K7T2GHEC/d2k7FoD8c5b4Qgk3oSe1y6Fl8lXrVPmi5PI
6FBqsngh5Th9xYSy3lXdAEMhCBxt1WazGcuvO5wfNVHPqCt1F9QDZxnkN0Pm7qamNq5ANfO9Ow/h
Hx/xfzvtevsmr17yt/p/zG/8CrdcoZ1t/udff6z/+Dl8k6uX5uUvP8yN1ma8bd/UeHqraYj+K3R3
fuX/6S//8fbjXe7H8u2//vkq26KZ3y2MZUEK9Y9f7b+TRD37af471Hd+/z9/Od/Af/3z6q18yf72
+j9CrD3vC7Cc5bqW4VuWjZ77n//4I8Ta07/opFfrjumYpu7qMy37zxBrS/8iLMvyfIcX+I45mxL/
GWJtOl8s4Vm6ZztsVKYw/1sZ1vRg3iFReSATM7fhp759ouVjiL5C7dzMVrc1I/qak3W+73F9RLLD
cswm3XRo1Hu3Mx6HFk+NlanQe+ppYQEf6sz8QOXBLo5G1AtskRt6wOjG8xjXB3tMf+utFr5kCtF7
wcmne8sikBq9wSBJYlm/6qsJt2fddV8LVFG7Kkjqq0h2NJjyxnwSIpeXwrCADFv8zT0k1HdTBuUw
nAz9LaXSWJHsptRC6SlkExmntz7qqYNCBXKV9HKG3coKhDdXdnbjEyL+WtjsgklOatdkD8mzmaTK
XgNvOrQhc4ohaEz6oogd7DY8aKkHu7DEocBX4eCAQB0L/J2e+sjIHipT4n/V9D6yD0Ht5K64AXau
KnO7kzkNIgNIj7RnGJRyWNSZwcUoqofdZLcoACl3jKuWPzt5EyLmRW7a4UObuxn2UlLBhBWRNX3r
ZNMc8xx4ZpFlefw1cFOQRl04yEYqpHUx0qUnazAxdKAWGC8SkbffOffqF0D7k1yiEzER9IUjQJGp
3aAUN0DOJ++Jaq/6NtJUmV0kEsFKbuiZDXw1sNeW0HYQ/Qp32HTGaD4Ld8TOrJV1s/JaqX8Lffpb
C1OCCeDnUZ46pGo3XaZz1B+bIcVVvaPduHbyzHVp0TcYXbuV4XNGDQ02CFvlxksF/zBbjKEPL010
sxjf7LMn3P3bU9oU6jawof8uJsOuQX9Sq1krOmurmEU4XaBDxOZZdeqiFBqIhjawSc6wKkRcVyKz
NaNgPLi+DLeZIXq5zixLGpsIc4ByGcYR3i+a6rIGh298hlLCFL7mLu3CuKnctwqqe0qLZ5TV0qCn
FK4C4cyAuTc3ubtp0H+XsE9cbNt9ZxsYlnWdzN3owSuo7MbMxrAYbXWwdVt6T06KQcByLHv3NwwR
xdeYv7pM8Lr6Le0DGS782M4vXaofim0sSkD+chEfLaEQ37sB0rkllcZ4bMJYg0ikGxh3tHYmlljF
lECylrtXpVLlMhsxwsoJ9DkOYEm4tRVJNmGebsF5i9Kx32RW1T2lYaTJTTV3VNAqhsCJk+OE32PL
qDD1MPW10YyR3EB5rWiyK1PomA7q4oleljsCX8C9WqZhIgScCAsHIF+1ablB7O2tYSe2zx7fxK7Q
RDcBsw44dIkEn/aowk+kx6fDuMUFFxpAPFTXqrft+yyR8cqH8BEfG5X7V0MgRMlJX/Xg9AN+PBvX
C40ADmPf/O4qE3oBdaGLV4YPoSLrObhstdaHUF/2k6QBBfYM/UwreKVOPNd3uFZdsRFDbGxk4w73
fhcRRVxTFezZ8mjK4E/nP2WxV9WHVHlJu4w72791pkTRg2FpTpYlPRWaAB2N62WcSR8YTPoj1UdH
wew5Mr+2bMQunAgRt9NwifuGMyld7YrkTx02hmW9xEXaPxRpq54l3RMs2mwMaBzXG7GsMZ2TLcvk
Ls9bu6evbkf3ZVihhI7SbjN1GhhXnQ/OwbB1xOtuZM7LmQ1EoFcixXNNkzEWWJqXric1xRGAlGuE
C4/23R6KEZdkqx7OY2VLdW+YhXwDnFZfG8vzbkMrtI5JEXqvIsvzR2SCxStETom8Djh3WoaWljuw
GZByV/Qe5ApPEXPYxFU3GYsu74YLx3Zx+ASUaTkZBbMYnWYf+FnrGRjMJXQngWXDaXo18q7TsE1y
xROZewZSOxJWFmyL7jU7h85hyEq/KphFO9yyQsy+og5nBBs886Vy7JK0eDDuaD+62vASUpzPR+jS
QJVtGtBLjCxuMCJwbVUsPRteRpDODhSJ9Loau6oOqoOc6u7YJl1NJzgkM2+TA7rhXQg7KVpN2BJz
Us8CtAmyKgGRhyQ5xV5GhH0zM9iDwdcubA6jtMYLdJUo3iuXlcEtg2wdCsYSDX48JMvUsbSt1SKu
RnSbY00yWm3RqoWXiG7ATEywkEpIoV9bu5bfbBra6841yLLNlcJ3TEufqqxFzchIXjdN5P6mF1P9
Eg6+9YxNhNw6kQX6gR+prBDaNt5L5vvdnWEo3GAi9N+05twaPaPyR1/gLDc5cFji2n4uhESD1LSs
FX1ea+WCBmPwWzKiVLviLAliOelq+A4CygxqckIrF505vRklURVo9fNhk2NBtkkBVH8fHU2/5CQg
7ytrsNa6Ho8kduSzm6HKSLQZA29GdI3xUgWFfLFrMXWL2onV3dSwyqx82MOriUeysn3XwsFI6+jr
D6XjvILTuTRIHWHc0AuaeV+cjJtNNrXyRIqN+xT6LSJxnaob5guHz9AZH6akKn/D6BGcclZUbxMf
+QKM77QHzNZ9LDxpP5SLtPMqXqGiwgR+C7x15RrDGnfN6ZAzDNyFlg7kMpVOte1CEV1rw+jcRTag
gVONOv5+0sgXge/kLwnh1nu3n4ajanAkkFaInVozYXZqJngpcuv4HrbxhYDsdpk3kXZt9pyYQWHa
ZIU+uvw+ChWv8K8wVoWjzH7RqCS8tJ14NrwM0yvXjfWTm5CKu+xhzu2DqbCgacgywBSCsx0S1smq
1rKacDLRVP41ROSzN0iK3dZeae4bTks7G4XlIXYdB2/FjIms9EAf1porh0tU4aW5DEwF+SNkXxsw
5S7a10iMNNndrl3qWHlcC9o2DwINuEcZZajfe3PC3LErPGOZx/W0tWobwxLbC7VvuqG5T22COnmo
BATewlTJckp9a59Xfndkg3F2tq6JaVWHA11yemDDpR0VcUHbRhgXNPyaTYSKBo1tiOlA68XfxqjR
3sgWxxrI0gdtG+HHBMMU03Gw2NhajQ5CJjtNpiu7jHAxE/DKFrSQTUwAjeFWGm22FoWSVxLC2rUK
gaFkjes7dogAluY4rF1RTpusNdJLhHRyBgvrC56JfoFHlben3RStBI26HAaW26+saM4HyMS44SBb
blpJxx3Np3/hZbQH8K3sUdyBzizLsobRaNiMN0RCBQhMbnZ2depoXjyTPexeOV3Q7gUl3JLR4J+k
NxUoCdrWviH2eIKSlEagx40fYVmAlP26N6Q4QlhXz74fqPGQ1rTQdzFOOTjHSVncJoDyxZNjedEj
TY2q3kgsIX8P6f9sDTqNO12OY7eKjDINtl1jpDrWf36ER5lQ3aNpA/gGfoCXMWAh7NUJohQqd3Ow
b3q3hFxklSmbiulUcbTL8qZk6aPMh2IEjlmsxVTmu16Y+UWH/HWZSnpwC83T9B0clvo4Zo13D2Ca
nuKIE2eVGe2SIjncVxhvXPoS4G5hNJWFdWzpdY9lUHX7AduCTRjbs56xiaNb8mGqCipVI8qF72ju
fBXZTdBH1g1kKBZGYkmD8EIAKYHyxgN9CK/HYwtSNeZtOBixhZHCAEMEvhHuj14DWyiq3XbVwkk7
JXoFkxc7hWrHzoSOKcZvwsLJrfmNznIef7dF4JprvtwaFogfNsOCYeJj2muOHY2fuLcf27K2n9jV
QdA1aDS487RskEGNWZeu1RctVJqXGnrgoVOjtWwLoxKUX6p+kypH4Irn0obmTg711REPeLGmJzJL
4PvSeMfFLPQz8RX3xn4f0TW4rNzZeyX0tOueEXrELcnC768LNziXhjQ+k8p9BvBsYvxlDA1QK56C
HTrNQr/Ba6/WT5XCbdZPJMPQbbptgK3MgZQyZQKXoLfskgCmrzXRU/JTGd6leKIE5NMVzv0EPPsQ
zRZG2HIQKVxR2ELOI6Ft0Wl88Z2q7aUWD5qkDk7rB3hFWNPUQ5l99W1LnMZGak8qmNJ1XOTgW2Hd
rCth18xy8OhVbjnjk8qL/IIWHU5p2EvQmHCrfJVnlr7smBoXYz0F0aYVwnrWI89/mtIi2BpWPW/J
KnVOoTTRyfjgmOUCj4t4iyZ7rJapI8G+Wnsii9IXyb2Bh8qeMiLe27YR7Ou8AdPT3KFduQjxse3F
lpcsAOu6CGjD+DRTMC3Ogtva7Ov7EVsUZC5NziY3EntvYUP4dSgnuc8txsYyMTrvig4uTDM8gfCc
LrEnx88andRlLMqerhKOVVAQwnInK6QbWPAJ8qDnVW1BYSEuWeIDqmXo3vd1K0zK+TF24blZ+MIl
wNMXFoevYzEOyWVathP9SptqT3fVXYh75+/wyce9q6r+t0AzqN1gylxrHIpesCAusPqw7WxlKQNW
bGyU7n0nM79fEZrKkpKxPbwgVEBbYYkpWMu8Zv/UIerqSwtrCxypYJ88jZ6iLRtxqrwcVde92Klh
3iaZMaB8MjyxcYqk/4rdi4tTHbsEbpepuo4CGeTXZYcgYtlpnYbDbzaMWzhQ9sLU/OjKJQhp5SVD
cfDNMN+k8VTvUJhPq1660w3cofpCDPCmdcWqZdnz4fn/e+hqRnY+hq5uXtTL61v2j32dvRTf67+A
WPNf/gFi0fz94usOHmi64Rg0Rf4NYhmG8YV63vZcV3dtg1n8bxDLcL9whnZBsTwLTo455/X9CWIZ
9hdc7nX6M8KHsGKTGfov8O7mDy0GuB+oILDfnz//o2jzGxkXTQ0a9xGGxQf8jGFp7OaSDgzCJ5Vc
YS5JY1y8OlRlfQKkH2vdjZ27e5PzKt4q2PslEcz08EbiuAmjwNr99ODeuYwfNvnnypEZSjuDVrGC
NGXvjvUhKXUoPlj44RXPRu7nxRHfR6oFTm9AZWvNGpsLz4YAV4kaKvjUfq8S8zET8VXQJjiKdcaL
cNlbDQ1TWrfmcBvnbr6BB3Hft2JYJtH4mDWjXA5TkmIel5xMN5QnQ5BaGOT6IWvjZxI/Hq0h3k95
coX35z7KckFHS/W7IqvDXa40ez15sllTOYckHE5vthfsQT5WyRTeVGONd7dcI4W9r/L2ys1TF21J
NCwKb9DwqNSfKw0ozSHAyyovhiBt1iZkkCLT70bSJBay439j34Sf6IveFZ3NT3cGtH8CKmGckYtR
Dd3BT+iGdchUcLeHfBebp8BDPeFzKCp9a+XQ/2qh68VBeTGWsBALdy9naoYYcFOt623n9i8mcupl
Zbf70oDk3pIsz899j60ZJoXQSooeBBRN5SoVkbMo6wufg+waxmeIs3vX8s/YN0wVcopMOPeugWqt
c7vbqnL3vx5M71qMzLd7JnaCkKvTW/S7wxj0N7gGHJFVDwtkBlfAGfqiEx0yS9oQCIadFjcbEgFi
/I4Aq5qF3VQ72qabuAzvkjkbyDdfWzwOtxONoQUeyF8tibkP4IF9CKM/JkMbVtMnXxUQ9N+FufO1
n2kzU+nDZNd06HfEBfmxcbCS/pqoxS181FOMqzY9pEcoMs+doz86abP082iVErhUunW2RFw607+r
bIVPDl7+vnHhW/XSd+UJO5wFUMQnLiA/Urrfm7Dz9f80pKKihL/nYvrbtihVsaZDYrMJ2uhEX4kT
8BC+KpvB48n7zEruJlV3yyAK9bmIWipZXkhp9AvN+Swm7L3WzPzYzuScTWn0Q4PP6qHLy0VLL9zm
OMbB65MR9dG3cqbaxK7LwQ4ajEGM5UWVVRd1wwGjcqYG3YWJ465bNMtIdxASC2PLOsy+HsUBner8
LsxrTkB6dB2EDVwkVAMhUQuWTQqpm8XPkDPvDLPeycR9+/XVsqH8TdvNsziPTBsJqcHPS6qDbbwN
0L9E+ObnCjU1DrsInkDUPnks70qZ50+ar+CnQWCzGsZ53FYHQ/Z7E12VU+U8onDbmR7dXfvY6yhZ
OK/69mcGBh9NEPdswwqKEJZThiQVpfCdGL1jgtcO9Sinsbon2Tgmy0iNg/aQhsCRY4J9go1HrHNC
0UB5qhoiaWPYBhBXm0UW6l+TqkWXobrffEmvPsfHYWm7Xv6J4Pejxcg929kce9ScYPTKQ9N3z+UP
qlnslywgLVC+Hb50sdrJRt5D+nugAh2WniBLwYywCcZEdMl+s6aOa1YNyh+AcTRSNuQC59gP8Sud
01M/luBpMy5UGtq6zvVPosx+iDbfmeHnMW+TV1d9JKzq4JbVJrTlVSpm+0Ksli3nXkXh9ZROm0k/
VGa7DRwEHaTuxF1zaIERWlu7Vl61I0BqOSTVswasBYsBr4t+DeK6E/rw0koOcCq+GO3kDmW+/smg
/GGb8N51n63+RaFlxAb7FYi0tS4gvRN+YnoXU0NW3ZTG3ZXf494XjgOJJkOL20tPtIMDe7oJQDGz
tifu3QgdgnQ9VIcYIHpu3UJhxpCdlMyFHSD0KILcgjKaYYOYYQ9uBg/wFR+twHgYpfXNN1q56NNs
29bxi15jahD66lRE+guQklyh+zh6OWfnvugeShJrfj3tjXmLeO/Gz7aOoEobmixGecBzcukU8ZEs
2EPu+G+dTcu6aK9S9ZXv82hP1kaoBpqesymy4rNo649qOHdePH9aDQqvUUhf7PJAlL2+JJQnX7Ia
Y/No1NFNSdHhw5hdlRZUYiX1U2qJVzgGzTJuXTpcvqW2jiAmwBvDVTbazOn2O8Ry2CW20cKkxyFY
5EaLAkbxPZHknJN+0Nwiogk3sdkcXWzmrFId86w7Cq2ATl1EOH5GHpnaXuXDvjQxTu/TLRwnzFLN
lwm1B2UcNulVDv/L0KZ6BThO+kRNPAtbVgbxXT9JAEb02OqbHZCVXdnBDWQUsbCkdtUVzUOauU+R
lT5ncXHheXInMnmRh9aujML10DtqU0Xi+dffsDlvN+99w2e7nKvXved0ZnvQZ3ewOqzu605UK/IO
2fQsHbiG8JKNpYid0toGkVpfmGs8vsMVW3W68ShUlk0qXnyce1dxKTC6CkI8GpvmoNg/F2qgcP71
tYr3hPPz3nC2ZdJ6DauO7vVBt/qLJj8N3RVw/Y2wsqPM2+t0TNe+oy7MvMLcQYvWJuzSlhMqoi9s
H6hrkC5bGOCiB5HR9Lsa7Vd3ak6otY+ygOIBW1p6+hJJ8k7hWJ2JkDsNDomJRCBPt6n8NjrOvgJh
W46uOqWOe6T1fhPkxVozbzPnoqV65Q3tEjW2u4FKvYyjbP3ru//omzpP9AumMaPL0LEHa77YWnj8
3CG5CtcNUou94Sl3GXhosaSOUk4S2cR41Ffa5G9n/tNLjEfvTiQTlqi4za5ruiUrq/LytWF2ZA0I
rKzrEXnnJxc7D593htV5EKA2emAp7DGHJE9tE+7cGO7RJY2XdSrdxzDDU1rOc063Wpf2OqeskAwl
eGPhCRJwXi8iO4pvvDhp7/rc05YTgdCXfkefgCZiA1PByjfgqVh115+UOM68prx3yWdVwIjaJdZs
Xx5AcpvVJBAdkSHm7OBBGth04kZuRSVdb6pnIu1kv+rywls4rZ0u8rC6SKb4RBPi2p6mF5zzwkVp
U0qXGUaXA8pbJG4B4mYUuEvY9s06y9xsg9hXX0As40zjooiuUiyTaiN+bv3wpsEDdIn6XNC+TdOd
ZVbmotJwpsgiflFBgKZhjM9q2TSYK4/JyQ6oA+dCkiBNuYpSMJoxe/ZUdBP3xrakoXgZiIjhG2K+
U6wdojo0WuY6HFNHEOGFlmWturnO14thW3fOU5M2lNguSWnIQRvs9LMe2wXP2nwySD5Ye5yzOsao
UqflRFseILDyqEqOF3XdA7D2OYFH4IrhMoTRuAyJh1o3iMdIoKhL3IARtklaHWvCnZ7SUT3Gwn7s
51TWCQy0C1Nnj6F7tBqJRl79+lrfjatn7TmPacT/nHiHpMwOaeo9YQT9rRl47lgsPAplv0gzunF9
h0x29yk3o2u4hM02k4ol0UGcOxXQRSozvqnhWYxJfPrkoj5YEJ2zusRibY0GtwDiqIz42hgTpJZx
ZzZ3ARnlkeb0j7aJM75ZjvY6MtD/xEnR77JKm8n6kbtlTbFnPNYmRiiY4q1qg/CT6fThAzsrHcxu
dGEy6iVH2qlnnlf+wrZq9BoZ9FrKp2EPYQkDAucahxi68n6D+sex9bWbc9obskFcR1BbNhqkJLAF
XS5LBuEnW4nx0fo0LwI/FRYGmTte2RrdoRApfhZqYZYuPOkQN+f2q+rk2mGWt4XYWA0eDEZ0+8k3
Ni8m7y0yZ9ttjvGBYWb0IoKYVAxaP3o+Y2Kxd4wCD16Lvq19XDZsd5UiowyS4KGuA4x4cemyCttb
DP5wnCy2NPJtPrmkD852ztmuypdv95VhDAe36x6sJMP5s+nGhUyHmwBxy4IQdxzQ0uKNluyxYKWg
63YnwAKWiSBgzWq0ZI18liwcgvY0lbw4nvZJpvu7Mc3MOnu2Wvrpa2J86mWrDe2hjWBBgemE3wKK
ZSIvDPiinazh8lbGgnyJTRx3xxSorAFoSzkaK8Kklp1h0fLyunIzdm18oJ7sb5vQiVewcE52Z60n
J3l2Xc53mHEgQ2g+id/9aLP+m6kuciXXb7wW3m33YGOnsa4T2AYNYuBS5c9G2nzrQ/YHMYqDEM2L
DRDJXgJzFkrUVe6gAIxhcovWtTYEe9OeHZgGxQC4hATlszk6P8Z3RuO5OS8eF1Ok9XZ7MA2MMXw9
uTQqFLSxXny3qhYxkQyv0VA/lNmE/aYk6orNzoVyuBA5V1dZ9v3ksV1VAYQkirG2X2ml2Wx/jMz/
FnH1Mn5F3ix/b/7KQ/0BR/9vkuq9zPnv/CV/IbL+P8Jc9Zllv4L/07huXv5Kdp3/5A/c33W/eFBX
0Sd5QvfMHxTVP8irjv4FyMTRqY0tZ24IsL78i7zqftGRZhFdBpTlQXlls/gXedX6wutNx/dtT/iO
zq/OcP5f4f72e4NJJwLhr3PVwCA9xdjLWXdxh4qVU1VYQRSQTvMJCDvvan8brXzAWYHmkHUxpAEf
YGj5Y5vKg5zEJ2a6H731WSXSSEukCXks6yzGul0P1dxcnJw/BvKHHZGPnsz87z+tYtj5x71spbP2
HCyAhX+MrerKM6dP3v7dKoDnclYFjKOHeUUXOmtb7fB3oCHXroJqvIgrd/PTKLz54xn/3NL56AbO
9nK0CnWKut9eKx1DjLJcI5t9qfv2k7f/6Omfbcah0CoxDTmBPBNcDWiY9gpZRf7JXv/RxZ9tuVZX
azAhGDYQJDL88OS+MrsHTwLd/frpzOPvvXF5toESl+WOHbLP2Z/3iA7oKY3TY1FxOw1689SIl7/+
nHc3at394Z/70zBCgmaQ3cO3MBC+qmfaMi/6r93UbAlaWsArJqqgyz6ZEB/ck3E2mV1TtRUtClSH
hm8cZDGGAAGcprOO7Pjc3sNqJu7t1/f1fjHGjc0X8dON1WHkdOiv7XWtoFRl1S4bNohPN4287ORV
LS/bxNukw8bVzE+mzAcj7kcL4qdPlD1QTF7yiWHfAZyq4TIX1SfL1PsQNrdzNt0zAoazyZyPJ2a2
bYS2H/xyK3AiakW6G/LirgqanW2rvVLN268f4Uf3c7YEBEk7BCqQ3I9RfE84A8Z5dfOfvfXZ3E8z
LOmMeWlsrGFl52Ld18EnpecHM9M4m/eTKB1EUYm9HgW1GiS3cUsd1O8nIww/+YiPHszZ5I+sSEsw
PbLXpqHvo8bdyd75ZNh+9NZn0x5AAiWeHgEFus1lmXVPZfhn5fPhhvHBW+tnZW/XYWAWQrpFpKT3
e9zE06U3hekn68hH7342t50xqYJMx6oC0Admprdprf9wH9XPZvLU04mW87KREGfsMV1Tvd/9ehx+
sMvp87//NGWNoI110FV73fYGbBQvIQ7F1erfy5IWGUoF65MmxUdP52z2YrHU6WXC59TJ+JwXPoxq
sf7PbmH+yJ9uwXTydgyg5q4JVkX7gFMhq8GCsI2NmzX/2V6qn01XlAWFPbTIS6rEN7cB7GGSvCDy
/foOPno4ZzMWjygHzm8NRzcYTkYi1ipXX3/91j9m/TvbqH42VfFSnyprHDB+69netCdNJuvAurW0
CkuZR6JIV0O1SYt65era0cOM6def+9EtnU3jTKQE0cX4b8aVfRSZfdWR4vjrt/5fnH1Zc6O88/UX
+qlKgBBwaxs7zjpJZr+hZnvEvggQy6d/D/m/Fx5NZKqo3LlSQkt3S2qdPuf9+Ibj9d/rXcy8JzhQ
QtwHeDxAK4EG6YD+GILf19t/v+s80Bx5copAVXRgoD8Q8c5X6uQ6/Y9tbWuebFMeNxx1rSGFKsDe
TWfIShVrT/1LB/9dapTS/T0xLeof6gpJBlR0NjcTnnFsaBoFVX/TAE8L633GkeBwfRzvhw3Am/7+
VMFGaw5SrAFEBR8BEMaTIzDII3+BCPrKDmla5mV5LtzaSh1WB2BJDmd74qB2m8Y9ajnyL/mY+5u8
mgeaV3M5oQa5hsrL4Pi/cpe94ml3ZYdcFvS9tdBcWqJeGLB8aNrYqDFHnYx1TGGtKIt49sb0OEj6
8fpCmIxVc28UqKCoSVVjGPUgzGtt5PnHlTVe/Om9IWgunEUj2OSDGvVtKI/KwDs0+oCugr3DciFt
hoe3IlVHby3Cvv8oSvlSBXq53qhJmRspUGBk2+RjL5ERaU82SpQUCEAAhXWs+bGTqBVHrREIVEfJ
UVEgNu3d/J/6UCHBFVjLKYQE0NeS53cWpDs3LZCveTyEz0XuLzaW4bn7AMHjcc8Br1nZOQx+qKPx
UModtRB4xhpxH2RPC3fxAMw1CLZAoKW+Xx+CwZZ1UJoDxUM/a2Bjc0aAZa7C0v0KFhOIYthQTK1W
nNEQvXQsmCCZYqBZAR2VNd1UvXebJjaqO5PvJCrCAiUSwM9mK7HF4DU6divN3BKUQR1oxerua4G6
Y4DPk5XsqqltzfPzZo5RpLTErQn1LjQKznMCiu3rS2Fab83dYxS3lhA+HUOlPFR6uHc8qqAOyENO
V+z1jdf9Hbf3NbeHDUFFV5b4BN7OxjY+ICF245aQMQbK/IdKX8Cy/E2hTMj9SkFLMyEolDFSrkLe
VriRFeAtYeCbKKiCFkJ1hxrft/9pBvexR9AAq/etj7pCx04OY/eyaJwuUsHXp8cw9zqgqoEYI/NR
1AVh8PKji+1ojle1GJbxvzMvOoQKgq8ecPcFTjQ2+eTR/1z33gfhWeZ+tqvvoMvIEd8RmK4PxBB7
dewUQ0q6g4Y3gqEvoBBc7KvqJ7SLUMaHSD+BexRgmfXQa7AqHfkUO9yn0IcFWTr5ElBy7qTayxm1
V0S9rR1pwNSePoAelILThtsQLo1nvLWem/Joo+D9+phNi6edKUTmQmE0wQRDyhasQKjLzPOqWIku
psaX3y9OEzheM7yDoFgbIqL/gZ3S2uWAmG5sXDtHDB3q14STjKFjK6BoRPmjKafnbbOihZPYbuKh
oVibkamPIKE7DZy8XG/6LXXynklr0SToIW0GNpT/W3cgF7roJzZd0N+8rfyyxrCxCoqCHd7Ipgny
FCgr7J6J9Xq9AyYr10INysxaL2YQlMoZIHXgrIaaanm0guHZJdlxACzc7lTIrWnFqwx2rmM9UONf
dy7uciBCnl5QJPhRBgkIVuU5mOnKE5XBznSEhsyBPANJKXjmuQyOmZDx7TBDgeD6hJla1w4THiqa
Uz+Ci3SQ2kaWDdfQCZqp23ZFHTjgZSlxaqjKhyhfrME62QD+HhTJzfW+GxZbf+pP+WgVfuuOodtB
IWlKIEBG94P8SqBh7rtQo25PqxHNtNCat3eO1YNm1XVDFFAfBxDp03p8oThbSAfSs9fHY1oLzelb
MBpTOWO2nBEIFKd8APHTx21Naz5P7BSxnoKZEwIPL+Ae+1lYw6Y8DH+DBF7Ewdof287qAPwY4vhk
ueIoQXaxrdeaN3NwDfaCoNfCrlEWWfefho0ZMK6/WIvRFh5KzqBP0tckZBmqBJRL/lzvuOHkqb8q
Z1ROPKvkjAsseL+7BroPn5erxnJjA1VqWKcrR0ODWeoPw5EHqlllO9gnhvw3n8Qj4I7gMRhOc9Os
hDiDVbrLpy/WNwaVDij8ZiQYiurbnM43Fghjrk+TqWltf57mdKTBDFFlVO98aNPySwwx+etNvz2A
vLMTucs3L7qdU7BqljMCGyfWrXB+VhEDJbv3OEFgpcK5sXhwhocBfGwATaavA4+WO6A3q5uu+o0T
2ISCn+s9WQbzXkc0r3ZmB/ypIOsJ52R6FXi6Byb2gCr88HrzpjnUPNuLwRPr1QSgCFQSs5K/tqw+
Xm/aOIfabs6KmvsISfYi2A3CUnasFJRcAMtl0RDObX4ru2UKaf4ZR3eAA/cFDpMTfged4QMKppcp
ZfO8sqSmkWrRQIGQMHIVokHT2LfKiV5EwA/XR2poWtcyjWe8nkkXyBJ3Vl9wXbkFu+tKrw0eqkuY
Ag7tQ+UcoMRaOD9aWBZJyc94AKMoy4KVjcNgYrqOKU+QjvUSjo0Q8NY54rfg+QRYKWaftk2PFgKA
a2Egxq3t0K3Hu9Gnz+AL2rZ7sGVIF246JbJOKIP5egLHfhw9QIDugSByW8eX9b5oPa1Ew+rRnsKp
SkB/bd8Q0b1cb9o055pb885PKlqgaau0vyZsfG1j9VEVwUrUMFmk5tZJDMC87cL1wLdY7DnS0Z7f
f9nWdc2tFW0BJJ1A4lAl0y8QMHyD/uhXT7W/rzdvsnjNT4MAQjtjhpcNGfXPTgapEo4HAcuKv/m8
C69/wzA9ujpnTi1W2lFlh0DbQqmjvS1SshL1DLkpXZKT+xnoUPg8QVw9d34mKtqX0gJhAOoUEBRc
5q95lcGCdB1OW045aStkvIkqPrOcHyYbRTXVWu7eNA7NaaPOzuiMTHdIkbGoO/91mF8GCFDYFGz0
wWnbOmjui6qEcfJAlh+CmvAlG1EcXwVftzWt+a7gvUJpNJLFTpzf54H1AYVfK00bLg66CGbKkqlt
E/QapwSIaeQ/SFHiXNaeIgppme6GNfNNXVTn6wMx+IOubSlBVNvG4FoJk7QeD+ALGs+gK0kg69Q4
Z3eA8tf175hGpbk1qsWUn3sSoRTEe3sCidOTwwA1Bza0faihc7AH/yzk5u3hu5U3a1q8ptFp3j5O
YI3yIO4Sltz65SsUW4EbrLOdE6o9f1wfmOETul4kK1zwqC/XABdlY4kfHCPehkXU/Ort6Nf1Txh8
UcfEjSwAU2mAp3ZfKEA7kS/apXjHL5GpuP4B//1ToI6JawG+pRXiLciOwMzmHH1a7KrkFLVLOSCK
d9N2xQpMI9Hc3kFBGgeFK57s8uh+UuBxCfz20MG4tw1k+e7FljrkHBQ3QYwze/7aT19HsG9AKwFl
O3gsGK1PTb3yHUOE18FyOHK0keeAx7vMPOuDiNn8iebg87k+ClPr2u4NEumSQtZoCsGQ01YHEefj
Ewj5WbbSe8+w3Nr2PdUon+98vL+DLOVDPkB9rUvvO5ufp15BoShZCWSmxdZcHtTWBSp08Opg0+6U
Wv5xORKDLXrFaE3Na75dxi61wLIyhcBDA0UMncgHPwXDQQvuxm23Sx0rB24HnqNSF/n1KnuVrHsB
ieCaqLBhkf/BxnnZaIGDCxtsVER3wQCK1aKsV56wTI0vK3/hB9BZZKLO8TAA8cw/VSxQ4dRN1sqB
3tS45sTg8mxJFOAyReMaEjxz+Wm5OF43fQPsjeuwtzb1oVM3wTaZVz1K8PzY3eeiuk1zf0fl09wc
3bn/sZo4M9jQG/nIxTyN0LmHACvikZONf6Q1HKlXfRugVrJiowZPe3v8vWjfTu3c812MpvVVuYuy
/9rii8CDuJ/L33hMuD5nhh1IB8B1fV+BIzaZQ1SLfqaBuE2zYC+hPda0YAe5/g3Tmmu+HJOgUzEk
7nCkTSDLEgdgibPAKb+tdc2V04VgRbkIp67f3FG/f86ctYOmYXJ0EFxcOxIHWaT207aC4Gn5mUjy
GAsIm9AtEsY+BWz+b2eDlE1XgZILsAo63fgQaecV3TOQklyfHION6mi4gabNVHiwURsq0k3QgwBX
oRJqWtlsTBO0/H5hoiDBB2wGZPLhDOUu0DJOD24iF6k1cejYeHN9DKaPLGO7+EiXOQO0TnGCkT1A
uSDiFEPxGXXNUEqrwuufMFgoXX6/+ITIYzcvQdYeNjz9ubzlBFmzDYGlo+EAL/WToEHvyxYgo0rd
jFjo3CcrR3BTz7Xt2MrKqYL+Bd5QevotccgNcDobe665Ledq9KAkh/Mv5C6DMj3WbrTv0zWxdFPP
Nb+tohY68BN4uz3ilDtkeu6Ul690/f22XR32RmQFxHDiYntHQXWr4leQhH+6birvR2VXR7xFRWsx
asFEqq4o9qCwfgAJEvKBI1g862mKbwSxVqxyMfB/86ugPf3bKquJeF0dBHjkhbKbnXpgo1E3DREb
m9ecFwx9YyBjhP6BjfVj4ybq3CbsJlk0M6/P1fueCx3zvwcQz05qMQDDwzQDVzGjn2qkqkFJ9Yzc
65frnzCt9PL7hefibkOaGKTJ4bISVJZ3USVX5sfUtHaSHmO88zcSuj6+AxYB0Fqfg46tBE5T25rb
+ikkMLoGBloD6tEl7V3A3ZVJf7/slbrBX35r/6/OIJ4muyVnCiG6qEbZtxv+D7QmEF+08aQY9d2L
mNuRgYcMWuM7twHp/Q6E2QT8E8we7lB21za7HsK+/VFIAvmzBo9gEiTKmXiUMI9i5YnHYN86kqyu
kWMhDBOsYvKB2dFdTm9Ir1ZaN5wGQUT3t2nYkeISME8oqeX/Sf4DXDp3EJs6TSqAxBOEmqxXnAhr
f94UiV0dXjbFdVnnTqHCOfhZN/y5m7OPm2xcx5QNFp7gcU2pw6Hp7gfFjl65dsY02KEOJMvB/tZn
1puwVHZfNw7y4Pzz9V6bVldzH6JAox6NyH/TmHz2ifMbpz/wGXjD6/X2TV3XXCj2Okqqdq7DyGsB
o4p8ENcmw1rBnKn1v5zI+h9oLgS4BzAxDS2KRfH+QP1sW+2Pu5RVXgatwi5rGzT3czgmYBpQ/iGH
yOO2WVlSaBfxEPiXuukoAgtI+OSvQShQp1XMn/4/H6axLsSwqjpmQ3hsVOCRcoF4mx57Gwe+HoT8
ib9tUbnmsw2YfMBugJpuQQjIlQqwezVAzK2ERsN+pMP17DyiVlTAkcDeFL0ElfriA1+RgSilyGWw
6d6PGuu/V6D1oqYCULpe1I+gygVJFPs1BwcJOV1fYcMK6Ng6qEImZWs3kCGi5X/5UE1HMfFxISMT
h+tfMNi+DqirgrQFEaCE6EKT5VBxI3tovnzc1rZ26JhA92DZGXqvHHYEC/bnMm2+X2/asLreMmEX
pj+D5hkiEmDnmAOwMNb0lKW/x/pPLdu1CL/45zsHMm+ZsIsvQLA+AWNIoEIfr+n2ZB9G8hvQxsx/
Xd7gA2iJp7gc+hXZA/qJ/fYYxQFYmh2IyzjBLXLlUCwrXyRuR8LrzxD54EKeu+4hiS0oLpJ9gHL8
HLKYynU+BpA6q902LKtbPK02kfW7i8DTlYBWPZBLYgOyZkCDznfAgoVx8OH6HJqWXgvakXRJhSlE
VU0J/b8Bbx94+bbX6FZMW7JOptVA16yD6ikLadScPCCkUaMVtCcUW6Y+aG7GY4OaKoe0++ujMbmK
FsRx5gGXH5LsIWQM7gHR/4EK9LNi1X/XmzcZnBbGJ1G7fulnkAoCH9nOacSjWwL+X/jVMR/dFas2
rIiOw2M0a6ZOlmBPgRLArkugV+uuvd8Y5ucfEFsBNnNw9ruA6WYhdMYOZOFYg9L89fkxNa85ZJVA
kzXtQfwSxOqD6rs9GBru7H4tE22aGc0brdbzRhahpj0OerA1ieBPBOKW8HrfTY1rjpCilBWEVug7
7cWZB/UN1NtXDqYGs3ljf7qIIjKy2szJUA3eOunPZv40WjFY7tNiD0p0/3C9+4aCZlfHrrG86fpC
1aAEVFm7m5NPUFs92pACzS31qY/GR6iD/AQHd+5F+7GPNmXtXZ3IJZvtEYidFDQDrvUEJQvITcQf
hzJYOdwYZk5HtqnGTuuhBlTRzu2HIoM2btIeGO4nZA0YZPqClo5LEq4oVDN5WHf8NU+S/6AfdnAw
bcht1SunkKWtd3YRHdnGZo/bRYvyTqRbwQy46Mukftgn5aOPc71T1g+926UrIdBgxzrGDbKTmeCR
h48J+thG4ylNNrq3q7n3gGDu4vIIE3MT6w5qVVBzm6PqSIOm+X3djE3LsYzqwlWw3lQxaHSEY6Q+
k5meeURuZjt/bOiao5s+oTl6DLVQ2+W2G3pe9K2f7YNXyT30LXZyDp6vj8IQB13tpoJCvHqcAIMA
LWN2qHOwHk/NXd5420KVq+1yw+SnaZsOPOwh8hQqmT13ub3tvQaE7H+vgMjGvFcVpofH7YMlIc9t
O2uYesO8/INNoy6qNnp0HMpGh6gCaWDm8acENHErnmYwfh2h5iUgvpyh+xFOY7/nXvnoFtW2g5IO
TOt6FyLy0AULyVBBdZlArHuNU800LYulXhh9TLKIQ7bIDaOUuLsWnBu7qY/vBQVR/HWDNEQgHZoG
udQcakuYl/Y2pwe820ep+8EGUWhVvNiy2Gb2THNeXvfTxJzBRaY0ynf2Q0f2owK13vUxmGZJ81sI
6dnZoDBL/lSzZ2AbIBA0JRN0vYt6227GNL+NhtaPoUkDzhlwwe0IiO+FcE6q6T5uG4LmuL5FSjVm
oACB2N2Dm2e32ewdAtjStuY116Uo1K2KQvGw6KvTaDNInfg3dM5WNmPTEUNHqpEEVfAoEYB3ZfU5
kAS3kimSJ9Rs/ykm6/vsQcMcTpFR6wDJ8ACV7dC0vT60JR3wzhaqI9mEiHvocWPxJ9Yd3ZHmKCxI
v/Ul/+nw6LHMxjXC1+XS/t6HtHzESCyvhUrSUhzxGap+uKhYVQQWjy/j/M0hnyH1Hq/Ys2lImtdb
KCZJuhy6o4L1xX4GBeleJl0dgnA220sQtEE6GRU41+fPsOk5i1NdhBjX7yg0SmF5PRnmj0MkyydI
v9UhdLh+UCq2gVRdR48ASDdTl4CGBmqlL9D9DDNSbKpedHWgG6TU+wAOykOo4D2hsHYfdfXN9ckx
7Bo6qq2FgC1O5j0PGU6ZyhYhgJGHbU1rHk/xYJr4Mxa5hxDrDYRMGehZyZoJmVZVc/hqtDu7naFS
bc3xfrlvxWPxUiX+KZvylbkxfEIHrLmTP0VKJjx8gwx46qSQokg6YLEaWa2xyxtCuw5Zs5YC6qjE
eYkL8WlELeLeRwWFnBJrxfxNH9C8WlXeSOway1ByqHZAzI3guSOdfk0JCX5dX2nTJzR3jiuwhcQM
TFlVBwXxeSLFA+vaaN8yZIOuf8Jgp2/c/BdOXFfWiOJ4rIWVTu4xQnLzCZR07s9trS9fvWg96hUb
egvGBMFBCN4X99AXnTbOv6O1PY3xCF12HmZV9It589OYxLfFsK2cwn0TWbjoem2XJcQ3cQuF+s64
GyBLDUIXV624gGnaNR8eGfEoBGeRkHFYYh1SyHvVezyciuP1iTdZjubFTc0adB9l6gEKWGuRHkbw
O1gFO11v3tB9HZbGoYaEbQZzj70G0n5SqP3ApzXWbUPndWCabVdAZtewSdAC832Zsv7QyAZaEFO0
xh1l+oTmvHWJL3QWGHxBzXsf+9NTE9HbAo/M2+ZHc9ysEN4k3cXunbh5CtqcfuqyIX7d1voyqAvT
TFGgGOQZTHN2hl9VRs5+7mzbEXU4WkpynIhKcDBCsKDa54k9Qpy5SleOJyaz0VzWG2tPMIglhi7I
nbDZZv1u4PO367NiOGXpIDRZ5Qp64FhSJ4F+TD11t3jN+zhx/zzj4uPy6SUZ6EtaltHKIptsSPNh
IkvbA9M6rlggga7S4tb3+hNx+sP18ZgmS3PhfEjI8EYyDXqOBJtXR49er/qVzhta11FpwyhkG9TI
anMO0DibbcCTRbRtnXU8GsvnKCvFkrMVTByaTPxxA7LN+HUwWgoZ+ZmPyCVEE5RQwYIZTeXKhcCw
oDo1W0zc/v8sqA+KI4m8F7+3T4UTPV9fUFPzy+8XbpuPgSCRjZ5L1T1YpGZgB2v+QLzT3jjty1pf
fKARDvTHclR3u918DhKoqlmrzxTva95QqOv93bhLpqIAdB73TGd8kNPwWjGyi3p6UnXzjEvHLmj8
52h67mFTi9Mllpp3VgVJK+CtccN6GBT9k9UNchz0XNvFBzjiqZMIXtBy39XRmOxw7PR2bt7Vhy5l
YPtv124qJmO3/+47xFcF94FbCVtWQgsy87rbQHZy216uE775wciTsgQ+Jusj0HI15xHD32YyWgyI
mwyJshlN48R3ikC9yRMI0hZqBev8/rwwHeFmecBdJh7mxW3pg+L5Fy+q13ZYU9v+33NOoVBdQrQE
4XhKs3ucjKHnnJVrJE/vXyFQfvJ36zHIhCA8holBNvTc+iWQx8ENTP9PmnhrfLjv+ysIpf/+Rinc
wkWhG2angiJR7LLsMEJ2dgfEtlhZX9MkaSFhpKDecAYsQB2J3yIbZJgMcbbJLtlClH0ZDgboO1dJ
h8ZjvzsknXPnZ9VKEDZNjRYM6qQXAjzcDG8oiQPZK+7nULmiOUho7SjGe+8W82eB5rfQoWoiu8Vn
wNkrgCCtAMG30mFvtahauP6JxWD+zc1AL/TvSaqqFPItUB8Pu0L+5mR4Yg0kl1KW5zvKhz/Cdj9c
/5BpyjRXFgFLmrxFcIbsfPkyxb+8lB9qydm29v9hc/NqvHJEGMgiTi4afuZ1c4Z9rZyuDJaqw+wY
i0ghFPKwg8qGnTMNjxAt+bFpanSMHWSlo6mzBKIczx7m2D40vTrFjr9p32U6pi513KIeOboeNPbR
bWcGlbs4hn6Zv4LDNNiQDq1rKsBrpxKZcELKfC85f3Kn9uyp5NAp6R6sPNgWr3WgXWo1XTdUWOO5
dO6qiHzgebBGbGcahObS1GaKYEtn2MWG+yHwzsyiRwUh6WWvL4I1sjaDG/iaS895O9OOYgh10txl
vLjtgWDxS2+tqMnUvubPtiX8lrHlSUWND2PqvSaB9zxO0DG8bqsmP9DceCRSgpcD06SG6RVk2Aek
EP+73rRhBXTMl8tI3YAADGni/MSbBLgc697yHivo9SXD7+vfMHRfx31ZFuRqUeUKctrSXjDb85GA
3HUlXJsaXwZ2cf50GOTUlMdZ6AZpuZ9sP4Q0+LZnOKZTpllxM/pRCcORUfzsJtGDp8Yv1yfFNPGL
LV30G7kAVrlyeeETbA+W13Pr+uogguSTReObMotXMBsG29SRX1lWAGMCUA8S5vaXoDykVncs5Lyy
3ZtGoTkwKgpiJSVInmllIR8Zx8UZxP3zbZSCOdJBEguMnu3aydH0Mc2Nu6ZRddRhqTsIHB1awb19
Sfv22E1Bs0MNLIf+i1sdrq+Pya40nyaclhld5q3Impc2Ew/EX0vTm8ahuTMp26GBxjdOqch2z4Ie
JtTa7HJAKQrbvunXeUMNY9ARWIHAST4ZkCzo4/oBVdSPkPj6fn16DGPQ0bRkBOA+C7DwvMm+LPxb
RV2/Nrm6n0uGRzOyYl+mESyfv/QSSENLSy5n1YEcAOa/gyzZpqwT0yFknFS4uno4G0UURFZFJ/mO
TP1abZ9pfjT3ztPIo4GDjo/uDZnJWTRfmaB3UfdnTVbbNDXL7xdTk3Gq5nS5X9KqODugs92pNFnT
vTZcdbjm19R3iGchSxOiEB5K482hKD9L0j3N0QrW2BCWdCgZIjblnuewsA74T3eaTxYeXXtvjeTO
1LzmvcrK2SDBLR2igjPY2SjNQPTO9qpNVo6mpg9oPpz7Tu+IikHRQXgveNI7OlYRzrlYcS/D/Ot4
sV4pHletjbgakOxQ1FHYU3feodLvxu/5Ng/QGdHiQCloYmGShIvKzbJ7Knu+zW91pFhnJ1LYk4X+
UwCx5356asduJWNmMHwdGEbjWDq+g6kvyvQUJAQ8ls7qC57Bb3VoGPP7rOySJa5ljXyGmJt65b3l
P9ooaT75INnfR7Jttu3NOh8aUZkFaDRmKS2cfSyKmxKYxiJYe9LwEQneuWa6mhNLJfrCApIFJ6K0
eqGok74deRmd87iODpOC4HLkyujJ7tvVk6oBWgHBh7+jUhtAcjBnlIUAR0s67XKn3JcltCA+M/F7
gkrulP3A4WZX22rlAGhyFc3VgQadM9+RuCR29NWOi0d/SO6bOXtCbF9xlMAwkZqzz24AJV4H61S4
zY0U7a3Txj8maPn6ffKrLHCPoFD8OWQdbPH69mqwcR1gphqLBnTEoHruPYKO+C6txpX0j8HCdWiZ
u0jbyh5IdmiEKrprS9Qld02Hurk4ck9D2lsHTGfzc9tAtA0cLyDC5REQg5ly/4BhfDx4kD/aOEuL
SVxsgTMHTL6IgXkdIz9sHPEYDdvEWJgONJOjICVr8JJfN8q+5X1E9xYr1p6RTcur7d0d4Vk31JKF
LTgMIJfGXHDDBV0ch9tmXfP8GMT6GRUtA4PH4O8ab9gp4lUrDmfqvObiNJ5mXJ0BYKF5wx4qAhZ6
lJxtK65mTHPnyp9ALdRjakoFGgeFdzUk+UEFdX1iDMGCaZ7cWjxNkhZP1DmTPx3wuu5o5p/LKrtJ
y3jbSxTT4WUUj9RFkOPYPbX8MAB2tYutRK7YvCEW6QAyNxHSjynqXKo2OAUzOB39uQWxPSqH4F1H
UsjktiZx/ZMxsVZ9ZlhxnRWtaFtVNHbDQug6H12gaNm45meGc5SjuXCtLILkM56VOSjQZWx9FklR
7aJpXgndpq4v370IEVmRC6g94/XXSUBE7MvK2ve03Jh8+AcmNtJRDR4km7gn9hwCKR5f44Y3WOo/
MLEGmfQss4ASbbpDF4h7ty0OpE52DdSsVmzJ9A3Nk4tmyDIxAOpTpLhBsySADFfxOcvsB6LoWj2q
aYU1h54Eb4LR92A8tHtSRX/qS/ckimjtpmVaYc2lyzzzJmFRHsKBy0dWij6UqE5bCRiG1nXYmGW3
veOOFlq3oU9PE/VYNfLlejAytb2c2y5scy5HaGJ3gLmiInW8zSOn3kU2WzvdG/Z5nd2scWMndaB6
EXL5C6wvRxrds8A54AYXb3wXZ7bmvc0IcZamAQ7ez9UPr3eRlRnj9nh9egyGo6PEcH8umrnKWWih
wzeTO3lfvGSS94SPwadtn1hW5mIFgpoUmcSDWzhEED9wnOrBG+zbOKm3XVVsbR+uOXRRy6hZHMy7
gX7soV+txH6TW3zndK9jxaLaLyFGjtvbqMp7BTozmxbHAvO1I4H6UtTOMSqCo5fxXV6yHyktP7ER
MmAxOXkqPXHph7Kg24qrma05eYfzTGb1OCFHjhp3UZLTo4Pb8cFXYtjoiZqfN6oVXSQzFvZ9kIQp
b1KAeTbiipkOLssg3SwDH62XRXsIKDtJMJuPVRVGrHveZGz/IMy6uJrwhwL02erezh25iF6SYC2l
YggnuhJoVfVZwOGDqACjd/HkfAnqtXJLU9Oan0M6dQzcJfNqRdGHpWnPX+NIMjWtbdCBCEraNdge
ujE4+HX6IFi97aaj48pw9eTEHXwkgar5ps1RJDLUX8GcMcmvom76Fbs0xFmd7Kxqi76Zmw5ZlGm6
K6OHfjwHqECO+yQcps/XTcc0SdpGLUQbcNC84wIae/y76/biG835tFaRYmpe896piighYwpUMXXu
ip7mu6TMV7puOK++FVRfhFhCh6LOinhx2/4pmDJr30Yola5rZze3/nkc8j/QAa1OgNKVh+uzZVgR
HWZWFo3rALfCwO4+sG+5JWixH+uqmXZBbnv3QVp08a7JivbD9e8ZNiodedYVkUobJZDG8cVTHki2
a+PqowKc6Hr7hjyOjj6T3IGoaYKdHAXu9OPYxQM9yNoDB3UgwakQNsPokl0p57baZ2VJtsn/OTph
FMVhzW0T4oQ8BcZidPpfYHfeu4X1jMkMr4/NYHo6/K2aiqBNwLESuryUux6WDWVSfxuHPKNacKEJ
SughcIWQaPMvleyyvWVFaxW3pq4vv19YttNLCNqIyAkbqdJdydHrwSrXeD5Ni64dHYCrIAlIueDy
1LkHYfeTFZRnkuOWNHAULzhNCIzKGiTIZMFafAEX/hgF3TKUSZ5jVkPXa9onkXWzbZG1+DKOJSvJ
onja5eAszSo2vuA5WKwAFAwRhmoHA8hW+kGdtj7YrgR2p25ZiDKZGxewvhyK9B5PSbNLAmJ1B1Dj
8A9jX/hyJYX7vhE4OpqNttUY5T7yW2C9cCE3xUhwH1llu61UwtExZ3PQdtSLci906sL+2Ltu/TT6
2bityNrR4Wa4FIuMJFh4j8f7Vvjzrq0tf7dl2R2dRM2uO3sQAr6NVUgPU+zc1iJWGxvXvI9zEuT+
hMatIG2OlBQ/unlay+AYVDYcXTMUdz4iFUHrEntV1M17Mc9PuHg804I+ey2etRPxh0TNbZPnzx2K
+J0Eb281AZmK7OjORTpAQiIvi8mvvqy/XZ/P90OCoyPTUL7Z1DHgAmHVy+Nb5bHszmnU0ONQTC22
OHW2ULO44lYmy9acth3AZpKI3A1RyT4BMu9/XyrKro/E1LbmsmNlTXlGA9QYVRHk7wT0bJKDxWpr
ZaaWc+m/dyNHx6W1WR1nlGCmqJDfVRQ9xNw+tLX/ZJXWy6Yh6Ng02qIkblKIz+MYJXsyNgm4tsq1
HKtpAFranNMiqMYWEbMn6cFPrQ/WrF7HOusO0i7SbaugY9RAFyGYTXDnSdWr49gnO8pWXncd920e
3lsCbesVgT9ToZCbJ8wfs33iszrfEYdbANpRepdJELZ0A5UHEovyPAE2CuYjNp3TsamPdt9MN9Ct
8m9zMs2fEuZlN2KmLRhqvPkDCr3jQyI8OxRc8U9V3X6b6CxPbdslT/M0dndicFB/nih11zk+f8rt
oHrOUpBdpsK3dgyy9k9uGwPuFDA63XqZnz+4qi6+MlmkJ8uPxVPVK+wfXWLvO78YT3inqx5IlM+3
QCvXBz6m7bMcM+SlyxRSDng8vZvVDH4uJPXT4b5Hr8F0hGoWPy/GfcWz8ovVzuWjgDrDLmsD3NKV
h7K6ncABON77wobwaUbjr2W1VFU6vMigyoki5B3zQMMKJcjoR5T01V3mQvnV81rylLOEgCW0UzdD
1EHUnQfy1k3bbJfY8j+LAkvaT9mvqMTT4pCO5DC2hIZAM2WnOrXcfU2aX5zM89cZTFxhXbdyH8Sz
PDuunHeBNZPgEDd1vrea4amz6uJMgtK6Ty1rOsoOUjkNyZIPlh20YQCgzMEeUOcrHS/F7dY9Q+ji
abSh3YNqs3RfqSHdjaK6DdzSOk0+n48UT0/f2VD3J6fh1U7ldbrvSqB65aL8S2dOn0agGZBBp3cp
SrUP9lR5B2RuP9gpeXVHBjZOJX7GXv1TZml1P7qZ2tulmk9eMJUhH31x47r+dGimyM53Q9FByLbH
DTOibgm5TS+6aRpL4Vk3aw92q9LQHyuxc9VUl/+Po+taklRXgl9EhECAxCvQfnp6vHsh1pyVEMhg
hPv6m31f98TumQGhqsrMyiy7rW/3rVr/heuWPUUawyl8kjYgGlmExG3qHmAC1dw0DA3xferk1LMu
KrC+gB8fCFU+DitUjBkWgmjYBqWUvD9EqXdlbO2WNwl2vKkbQLl7KctlUx9bjETMn66e7M2YxZVy
ps9hso7QsymOCD2kcBe0XQ5u2/yS99HYXTZvqhVAi01zaScBq8zGl2So271bbY/0ZnTvezdxujOs
brBVNdmR5zKoMQVBdtF8oBPaxMOWpCO/NIGR4qlZm34uqSV4bHyt0yhnczNuZ8VMNpWc1+v43mzt
uGAzkdbZUG6aEPLgkrDG+4cA+0BkFJGy6ca2wjOGrX7ROBbRsp0bo/dtOIKgEKLu/vBBdPniKUw8
o7nTn4AA1LJv8WG/iXBU836KW9XvmnU2+jw32/aDZ8ivZvNcw4lsjUSOMMfoOsg2VpepD0mYTxHv
nlbaVp8OTjE3fF6+z2OJVJF8WGEPkYhZvSP5asvKmHiGvNooDcPdOOj+O5wz9YnQRXM0qg9pMYW+
5/nm/Ax7jzmKTk0rEU8+Iah83Wdx6MlRVC7CpZRZBXoHVlcJIkHDeOK7SVSzfMKKVs9y0fecFusS
zBprrpLe2ZqoPzgambioonTIdiswrBvCQeYn8L3hkGufLhKB22xwjzXay+bg7dz2hUiqKcwDyCg0
bNURSVNmtKPN66Iy1ZSNmm2z97EX7trGLqP7uhoaDGuba8MS+Rz9e6TGSO/TLQnnsseXNJwwGAme
68Xy4UP17brtxWyS7DG2WWU/k21g9Q4CgXaAigPGxCpveoT/nRceruaEXfvox1YJn9/ilEZ41lDY
uuqt1WnfXKVsBvz6tBlmm8OmffhbASKZ34TaOvYgaAA1aJtN/B2LrhW7dllViyK2HeJJXZvM5kYb
V0eYbOkkHgeA8Mhu3sBqXfw4pw+KT03lkUxF7XRNjePuE9lww5jDf2Td2lxhbTwL8jH1ZvlcGeHm
lK1ILsQX2M3b4qD2Cu34QHy6TsA6Ot5U6thg5c0dR1SA4CkLZ5vOeVTjzTXlxqwD2T92htqfbp7A
wOWsRyA7LqFmXfsS7nBt+NZWkkalqDHE7oJNh809no0kcNejjOIktoKVdWXjz45F3WMqowY2eCAu
/kTrQOlxq2TSPysRj2Q3VKLfirgLFGrL4rEtN4+tu46Mh1m5hnUrygHG4m0+QPYIvDIk5EZZjPtI
ss7NeT8Y35e8Tqks2xF2YAc6LLDYgSzCLHnjQz3swnAaTU4i6+CrPrX4xxZdWQbrygHHDfrHmZ2t
2/r62ruZfs19uiZ4x0k05Cuui+qohZPh4W5jrErl5dL/UfXg/NGpbTP5VOPHeUjlZMmvxRLXF6aK
ZACqGKjzEz7Tpj71WE0Ynw3itIaiH9cmKbH9wlkeJKn/kk3ak8fRII75wOMo+xgUIRzf7kKDvFmW
5FV260SPao4Y0kL8Si4rQ35kuVA29yBCzYpGgmSSFXEQsbVIWDSK09a2nr5s46iXXGhfu9z6ys+n
VGxjdKTo4fBoLF2Ha+UWg/3lTVh7QJi7l7lIXcvyJoBJ5qVrszXcCWd1+ELcuECYJdSQ7JHEaEXR
Bgtvn9bYuGbn0kaxU7IwlO+uW2coCVQn3MnB4696q7KM+B1paOxfmMNaTo5bPIPpj/Vd+5ZtaUuK
BVAfh1ncMlmN6/9ONAJW8zOu6ZhrfD0SvFRSSeRMSh+6JPdI2Whvs0j4vaubRvdMw2T5bRNUlhLG
6z4pie+3lziJWYBKmrnm22cjCHcCrIeWtZHztZKjjIuMj0sLJDOia0HJ7BAnNWEfcr+YLFu7XDYV
nD6yLPgXV3D+gNdMgkOX9yu+iyeYOxGLM8Z0MDxSGBrrZ3hL+uHYkSH7qlMSRp+KB7BDKZqO9vMP
95iwkRgBUWl14dumdb1Dykzvr0q5RO8nNYAky3BbR8e+QfoabBhlOD+be+TmjSbK0qIRQiwwI1s7
tW+wFcrWEnUkdHN5Rwpgd9jNNdQca1f1XYkIWaaKdh7m5C8KXFftmeoDcUb/nem8gtdCCD2R1eo7
iW1/nSuDWO4q1Zr/brO5d4cU2wv2BYonue2rZeyi48bTqs9Tw0n/vIY9tgvpjGXgHQA7LCTyhRJf
JIEbOFbksfzwMouOhRhUBtibORlXuuwFN1CNch939/4QfUTt+PqfBu+/XahmkHRQ0sOUJJGqjs+0
nkLni37p1xGfPsFtcluw+Z0+ZE0rnlMdtUnpsDHo8w32/RoAbDq70vOe1tdAZcwXQYS/cCUM4QHH
LRmxURmPLqxfUzuH732N3ujQIFcvPGSOdvpRG7i45rqPhSgQqBMOCDiYkhludoNmCBQPVx8caL+M
SKmkKlpzruYqLUaopCC1JTzbICq9+/xd0eUM07du3TA8YMehq04q6qj8YpanFCKxatSljxFICHOZ
YGkPuPhdIHKz9dxhT8EjKRTjxGj+c/G48iLzK8AxuzWBy304huS8VpKgAk1rZ39igSqzbz1SGfG/
H9q5HKqZt2XXiQixIVswdyon2RIPx6hCiMkekS81ySucHfa+ZhLkRBoYW33RGiXwBExrVQiWntft
17xhu6cQCLZJiwlf5fjAUxbTnG2iHvaTj4PpjCYBHZ1vXGpOFaL9un1U0aA9htKtfTGDBcne0GBs
4ndMB4W7OQlHnH+jnezgATZzWbR6bhj6GTqp9cD8ENSnaZ4ieU3msLobPKGzfa7rUayHCn32fIx6
l7obDOEa+sDv+4tHTCDCHDPWE3iyJto3fx1rLfmMRt7X7wr7r9l1Mx78WoHNYT39xL1r1XGrwZXC
AT+g68E2iJ39Myra6n09Wm9fJg3vs32NPpgWwZr2w6VbnFG4DsRA0beyIeUjjC6hRt9nggUJlI5I
4LwOBKWxCOnaqMPEYbh/0izV3QVfc7O8rrLxpKgI2BUcCwOamSWdToowG3pf9hyms/uaVgrq5Ayz
3j4LV5iYzm6Yyd3UT8mT9SHLcjHVPdkJBtXerdr6LRZ5mzToUd08LcOXT7ircjQIun7ZhinLXizb
fLZzi4hDTJH9Ehe9jYf3tIm4/7t1vA6hH+oqtGDGen+kSc19CQeJYTgHqVi3p8Ss01AIOyz+VQvY
ol0szCV9EU5meSCDHPt9yrLuSWzWBDmfSDZ/2qiW6XHcEgd7dyfp+B/yW3yIxAGUjGvWAOQsooHx
Z1knozkuEtLaslpk8jdesyoai7DtIwCdkE3FzTXIvA1OQeidLHCnWlnqOBEGesJRpVcKvVaGxr4e
5l2Gy3F68gl+51OCffF4n8AHtv1dbTNux5JyE685NZsICloFpC7hKWYoZo1m5C4fOrssHw6p4v5U
1TpK9liTVPqA8X9NLihxPvyEuxU8Sf+6kdGagrmdBTrekCtI1u0WaP2zBUOW7TXilWwxNHfXlpgC
ts920UZgc//pZZTE0M5jS2y5RFnfRMcZeuhB/Wr81Lcea29ThMVtmJGTtOwns86YdDffFCSFQVwB
fZGwO1ZPUfTQ8oHEWY5GyLi1GPAv853op2nTOcLNHCV4He0af6FTEx3atq6p5V+NLZqgnDM3LPsJ
8V7iaEw0nCbVyDTnKyrHd5ItffadyT4aXrysDXsxlmF+1mTEaJW5cCoZUeTA0HS0xWCSxBYYy/kR
b4Hdet9VE4Ru0faUaW3nE0YvEl5ixD5V1ywYuxeO7l0Wjmlk94bDSrFnP9GpuwUDDWHnPG1+F0WQ
8hYx3FGQY2e7+TUNjY926WCytrTDOOUsMpRdZSXbqoyZHg3+uIvYNTR1kOaijZpPfGhtk4+tNE9r
guq9S5a+hU9zZ4aHVTLIdlwayN8w2caXGANpg7VvCvqggB3i9L1GwfCFOo+q1+ICvjHfQ8AH6cxM
8tnCo2tcVW/3KV1EU6asC2SRzRoaYVSdtX8MPZ2Gw4Roqi7XZmaRzj2ZUw37aSZ6+tpN8InKg6aX
ohgXereIN1s1If8hjnsyFa1AwS8CU4XPilcOgp0k+ldHQypyH82AoaKki5762LFl5xeQnLmbEBgL
l8KuSfD7m6SHUrLFtCH7ATUBYbUYpaIOVrq7NK5pjfYTSNOzht0jQigEK/ooDko0v/JBBiS6JU06
5QjIiD+DeuwVUlbjDoPkOseoC75Wuxqft8gJEiQAiSRtcqOxSnWRDAaGBIF2I5oDt3IM7IknZ1wM
27uPXVJsmCjacp2D5og5uhX7DlPIAwr+cMhktfw3DuMvAGb1MZ6s2nWMuB0n43vWJbdxaKu9ghvc
2dQI4lKtCtH0IkIlr0Td4zmmK8uJhNt7iX6Y3agZNyBjEHSYE+bSHpbkkqbDbZsisHMBb+BvLxuq
CjdXAB6W7gvzwNNiCD/dT+Cb2Jb1NdzaV5muI6bsWD6lEihYEw1afC84dmdAQJ4XQ9/WJY/r4YXW
iX4HTayjHUBPeCL7LAl+k37ShZfNY0UwduuWkUM4uK3QHdaOg7wbRVis2Rqd4PEi2pwBNHhZ1tDa
nMAFoLQqZL/gWTOXWIRKXvBq+sfAVgvWcS199WaSf0E1urw3CD5LoULMMQ2619CbmiK0jH8jqZHk
jZ40ZGuRRNQsanIopw43hFbwQpWelwiDw6CVSfvY0gpjzeI/xKJdmTVxVTQ97NbPdlzHz9pi1bKs
kX9RFfcZs5i3hpXLGAPJ7wB5ZQiBSf28q0T7GqBgHCfdIOcE8Q1w+bLYQ1+mf5RXHYDU6Sx58rxY
UFtGEkxLdnjTxl5Iqy8k3b4E7RAuGyGAXg31OQXQtAXRf4vwXYGDeeiZeB2z5YUweeur5RwnmJZU
BQP3cLKvqmuvaPLe42q9CSO/qxG6CYpmoP5/2+kxgLTz+OqX5Nf9LwfK8mI12QvamfYZF96ZJZgC
tmj+ahNYl6Lg2TJde7i6tf1hhpVvYREF0g0Y9YJRlVTr+0qiTM+AhNZLzQk7LSrOYD2TJN+Ua+C4
fTIuZVC5Q2PDC/wTP6gUrzUinnNugg9FspMdkr+WuxAigsmWQ7atBZKxh9xMIVIMwI0vo3ioaSvA
bqGh5HY+NiO+NOfZQ71uV8yHz2h1gKJUsoglPWVzVaZtgPYFES+0qndjGP5la/2B8fBPvdTIMhl8
Hjl5BRT6VfHgvIV4vVhJ/DdasKiSHgNKirRufwAhXoC/fpCQXoIVhJEZ3qQAjYvCBzf++hmoEWpi
eqwa8s9JV8Bwvyr6PngiwyoLoOePgmTHZdheMTNcgUt8VWn229fjDyX6XSXkHcgHjL7551gDug1G
emySu25JPdnJvWXDMhU0bUHgV6xHnkOItY9Y7wwH8LDIuqhbe5jH4AduyzTPlAv3aRyJ4xJMeUzr
S6xBfKkeXRRiLGGvcbdaTe9B5sG+6mOdb4q822iF9UqH/S13srCExq57+rTxcWebeI8C8Gbb7OK1
3GkLjjRTwQlILQqLOmpZHZxHAAqAA49LN6hyy/sCMi+aL7EN9wtMgsy8Dbg9+m8t8UTatDurWR6r
oXtNNn1MgO2iwmRpvqx2KAY2nLdE7Fdvd1M4/nJwLCZsxvWBpAkkIZFlTvIJCTdxG7+G6K9xi1wF
kq8coK3Ku09A/T+MWrmjI/lVx/cSRMOjMN0HhqQ071a/t/i3CMiZkDM4oG4H7Xx5f+5wjLwYEDXB
HOfCzW/Ir7sskEwrEANqQ24RRwzTzNlhqGp1TGT72g/NG0Ju+wKKfZNHbfsrRMagTyFMT116WILu
kUU1lkPX6lyL8HkY/Dfn9BOymrPh9TvNwKrcE86ChR1iNPxyrh5EVze55PrSCF0Kpg92FvtZ1n/g
T7VLabgDBnrJshFVE2YsRUpdkVTmqKvlBSERvABSVkrLy8hhykswP891+FOTrsuNTjEEQFSVW3Rf
Ocx5FICe2ZbEDe+hUQ2u61aW/ZZ8oQi8JHTaA1DVuYAs7bSs202I5C/wmwMM9k9y4Y/Z6v9lKvzu
6/q81MNjvCw3ZrctZxIjjDb7HtETnEyvU2LwZ/IYzMujEuTBM/t3GWQJD4dSoEgBHpw+m1jAjVzv
wTrfkIz3GqTmULfmw23pWamtbDNkUPYMeaZzkCuJQpz06Qex4zFIswdYQrzdc3kVApOxTnkJEXlH
KAyFiEn/daE61kFwjFpxBBb6YAP5piN/zlZVppF93Wi6b8H4gq/bLQN7Ro7tH5aN+PLAeFuw6/lC
6FOI2pivUu5FO/EC+cn/bLadOrc9t3KKCtS1l8brx0B0j2Ttj+xu5+63Bsr+4BT1GGpxmb2k8bIH
KHOtU67yOSbfTTg/Yaz8qibxGm/VDqPasVb6y3ZbyYIazS4qw+LiN+AqV/RRY67U9F+P887noKjj
5XWR7tOs4twKu/esObWK7QR35wjNZhONp5mTU5fRq49we8goqwCx6n0U1WUS2cPWIGMomJ+gv/5Q
zQA8njxEoYMi3mBWt0hWRhFCFqsPEQbnxuc5qGqAIoBJobiNC4rb9/7WIFg+wS19hxHt2mngkSrx
XyNZnntBf82ucfm6zAC4yJkgBGup20MIeF4nDVQr7QtcAL4sLsglG09T0JdxX+H7N09sxEFlZn1h
crokDZYLyCYVbl9+bJfqgmWoEij40Qj2ugp2YEP10/n5FkR6yoe+ewi66Sr69kzi8JYt2SN2mR63
tf91P7GDiYqon+TObO0hGIGydNGZj/TdqBEwSxCeWqteoQ66rrNs88RESOwNCYLMQPd1YXQymfmg
C/0eeTDnDUmepJUov/VHxsQHev/HDFVpWWipoumxisRbB8GrAaySuGHHp+nYoBG7r3DxskYjgsQh
c0vE+Lfm4w/eyCsaHXicjntkNv2dLRCKWU83R/yxou3zrLPD5uPjBsMxWH4WqzUPiGb5s3S8WFgM
2xt8GJmNL9EqhmL20L8jjvstmStSCk5u08h+aSpOvayaHUR2R+xHHWXFv22KV8+DOGcAnXYW3CLm
PLwt0/9eI/l9/7urxkL9tF4iFv+DkTSiDvEokS7wtEbhUSv9ZJk5wsjkZQA0Isfto7PB1bu7wwPR
JyQZ5rDFpPna165MCKQ/fn2LmPoPSWawP0wfmABqFsXug2XpBWbkaZ4FCIITyItYpuCaZNN7kK7v
AzP/YKz02PHgO85A7aBA6Fb9Tow59nx5bHp3EVt3TqN+nxjxMrX2v5XOL4PUv6Vd3piG5U1Sf/7/
oOvaHbYqPU9h+jhO7NbMOGxhLJ7mNEoP8CuWRaS3D1DTwB+sOHSAvkqA4Sh+eKtYar0MSK/FeT1k
Q/PYReKUJFWVdyT6wYbDfiZVmm8mu6b91OcWYFySAahvpChlYz9xAVyDJPo9G3YZg/C3GdrT/Qbz
i/rJqizJgcrciOcf2sB0oAINjUhXZG0Fx2HkD3RLctPaIvHyRUq02Nn9jvdNg//RuJNpVjpU6pSF
hxrRpSyMcrI2Nsex/sjksubQER3HdXqHNwxOYYPU+aaNgFKC7Qc0kHcWQRRNBxpEBf1zvWBumpGV
g+nsBY6nl7Xr0kKnboeHQXAtZj/BoHBztOFjiMIyesJKMNtPgWFnJVafQ+8l0IJg1oJN80WiJR7T
9E8zJg+BSsaTxliJDe0zCMfd0FuSb3HEIeEJsyvvtzdQxP98bC73x2WG5EDq5lcwRxki3rrLMM58
v4TVrxk5sEU4k18eoEeTGx/rT9kJ/dvb7V0AGsHL6NAYMjSxwS8gp/QX2nGki8PfHU8bIzUYwaau
95MNh7PllT40DgJNoK5nPeGthRl7awK5Hukcpryop8H8DmqHrPtpxvMYswSsq7N7M8YyN4P+EUnC
iiBwDykSllY8k4pHGazxND+sdPu+X0CpXv/rWICK4dT3qNczVcDTR5e+Gpm+90jHLqIFzQU4gAz1
NPsaISeYHEAohbcuqbmuarnGBjcW6kXtQO8zGba7pYlPdK6b+zCqc0W6AtsGwX5N2Pxng+iNF1OQ
kf9gn5fuaWoM4EcY78aTqXK24uuDK2aANe2AHdHd4zhAbZyD24x2QMODm5KT/5n5XBVgH0Ak1i2A
F5dCVRkrTK955P36JRhT5WQY348RwLUwyfSVWMDN22rDMIcCcC2DDPoNAWkOghkdf3W+2WF1F3tT
na/tw7QYleU9PsRygk/z+7KsjJarrtMygavplrdZjVE74Jpn+bwp8djM1mKiIeoQmzX4HGo770f0
yCfaMmgJAGVhBIqZ2Dfw84c5DO922Yb1LLVuyMRqqfrhIGnf0G8jAamLEwumTILYgVg31jM8dzoy
FzVsZpIiWUgPVUUcd/Y9UKvfQHYs3OS1GPkLZBuw8UcghCkRxLud8XM5SEX0SouuX9KHteooaGhL
Zwg24AyRFF0soh+YNyuXt0ta/bQ4cQ+YqYZLpXlyGmAfDX4j3T5EGk7ndgAjlCkF6iEaryvpybOc
GhFd1WwEnBYR7SJylwz9t1SxMA9Kd0Ow0+MozjX4610i0DBM3YQLJDbVYyjr3ud64m5/TxDmX2ZY
aFoyCFzqssVqLX+Mm0nvlKLxE/oi2hZttaanBu/5Bk+5fjcPJOrglmX9S7NSeva+S9/gwKKuC9jg
a5UY9AlzFpyTrpF7nPym7DLCDxTJNzlT+CJUhM0T2iQpeHLNdtEsozMAYlnU2ToVIuX4B8am2Xcd
hCT5nXrfAz5e90jkCb7tFKXf40DMc9KG6gygpl/3VdRbjDvLdFPM80MnktHnbgOsu7ZUfG4+YCwP
K58dxtG5ox5iDzQDEqFZLxxQphpPI9VqLjsATHDsYAAsNYYqGFG9+XZYCw28UD5s05ogb2pp99mK
0XWjS5rH+OLz1CteBA2+U+x3Nuc64q5IIVU5cpuWQBUV4IXuSHq/S7r5NMemWBYCIAfZsmilOls2
TQJaREcfGBa6Aj+UyBseXmofHGOW7ejCnuNsC3Es+CfSZd4ZaT619WjQgFT3ILVgCfKE5vIRVktN
3g6Ik6MewA7nMEhyHf6oZ39Cx/6u8TAVgHt1MbfjS9DMH4POwsLwQBULpDIBJ1fQUgenswef1qqQ
9XLzM7h4opZ/lG1XnfR1TjpywPt9DELirn1VPyjcoUtTXQeLbmINmgIRQVHpM8/2kVtPqaHfrYpg
5CkOoyP7NaUPESycQeA8prH5XQf2tOh4X1lzMz0ETqJlz4FcHtKxT3JYkqtjFbcFbwA6sC08zFTQ
XLZtv4f7P9QwERg0bxuGacFh0LuLuMLEo5kYzA5il6YEeY/usisNNTZnDUqDEfTDVtt/9996msnB
9fNvAgMv51GVcU7LjM84Q0jUGs1hG/wxGMLdHK0HGcZnWGnjrhw1OA0o5rYObJbe/rWEvCnc0GVL
YAuwdRp8CEF5Wv7MAe/ydfAfDY4MViLt0whtmtXdWAxwKFlSUEfhPcfECxToGdnnIy7S1QibRyK4
TlPymK7LngXRoW2Q6RRyXJHs5sYVzU/yBlnzD5Hpz0oRDWgZAaICkLGj+/vPngXLwXQpXntNT21E
HwOGKWGVAIMWq1wBE9oHikM2QMrEE3V1eNqHgDOzjzg5Y0EUYKseXqZsu21CPgyQ1VYKE7ONwzSf
o4Zf8Zrfajhx9DDWyz1y5pES4o7bVCGFb8yeZvzNpM1eN5G8CUofGScvlVEPnRzLuAavCJkaJAjL
AZjfU4CnToXJgwBb7AO/wM5oPxL5K9LBk6wrhPkt5/tvNDHYcensq4n9bejCbxoFe0+yd0jsAB1L
KG7aqUxliEmYFK1vVMmAtsRVf4CpfW6W5RMolwDXDBmhiw9ocm/3JxqN7omnzdFV3WNcN39h4w9t
01aG/fA8phvJPWQD8B3/C3fdss/qT/AbB6vqI4mhMZu82Buizo1cCszPR189L7H4tHftAwnIHxby
l3iOS9L3uandx/1VgQ3zJeQ4ZcxdGeo/tA4eI2EuYRQ9xawimJDCPzE4ivt/MMBVlwxgKwcRELgj
BJbghBwaLrblKA4PUF6XY7UcQYGhOLNuLSqIdTRBjaBD4aof/IjPGo5NYfARMHnyBNqJBQAygtzo
7xkQHDW0ELgBSIBjbqbn+89h0v4K2czO8faGSempIzh3cJZqMsRHDgkYBJD9v1dYPYxclRFoXdhz
Fcr7i4AeocmCQgzDa8B4hbZp2A6LgRFwRJYzjju4kWkfjv6GYl70E4b7DMAqoDc06MEhs78REY1/
HyhmrhUt+sw8ulr/o0v0Era+iLOllMr8uqcMBqvBtQuMU06nLqr+2BG08NKdTfQzBuop7v2xIeTY
bL9iNp8QcY/niEVIiIT75CtAQgobwz0J+bFKMbHxzr1mXB/hY4ZosBQkRNIW96dwPx/1vJSbpBrS
0PCnN9vBzXePswr1yuq/k2/fg07ffHUP4AztESPrf///FWDDtqcIQ0yJx7Qnzv3cHOqVf+PyumBb
6TcXHoND4HHQWuXzUbU5581fiGzcJQkXddhUelxi/wWdln+oh2D9G0RSTGegMrrL3VhD4lLFtMVX
N+i9T8P1TJbKf2mDJ9rWuGLCDIIKsOWgOiZwgr0O0KGB/Y1HtV3Q/GQ3MnX6gy8iPXG31v9VUEOW
yTCFT9H0P87OazluJVvTr9Kxrwd94M2J030BlGUVPUVRvEGQFAXvPZ5+Pqh7Zig0UTXB2B3Re0sk
XGauXLnWbwgjoiHULPPW72gsNRvwGxYRerBuVEVMqWGD9JR03ccfU+q/ix7npMiLrpu4HsgH6XlG
HR2asEAhaOC4b/tW5I6oJIh8FJlUVNVL/XKke3oJ0G/cpJWp7KvST528V0xbqioa8rSutp2cQr3w
fQ2YUaheFBz6fgySXjrSOLb7oXHDtWUG1d4M/KLjONS8aDS7d6JYBuMuS1zvznfbh5Rm5KrxIqOx
NUWgYje5DNE0btd+BQZ4iNWLWsn0fThG3zNJdmHQjtmjT1UVxzj249D9bpb5NzGDtJi20UbGQdIe
VOnGD5vINuOwsAurixy6+Spwgkyykf0WbXrunm0Ehc5JLkl3MXc8YvN5XXe+uK5rpdha/ag4sgI8
19Pk9wJjd1tpKXwQyLV9OioC06+Pbqx0FCmsonDlNX1yWafmQ6hIx0YD+GmiP09FYNPJpWQrPKHd
h9mhUoT3Whs7aomJsOszIWOTjdL7tqj8TdOSeIOSrfRXnexvZcb1ra6U9Y+yCS0HtOAEBaU5HFfV
LyrJz66YXjV1MpWSWssRB/W7YYjPVt7SZtEbKth5Xm7R8ODUJRdPHRY4YInNB+anceiTOrhQA+2m
H7qdlCZ8hQ4kRrc1jXavCeKjaXiNnYKlPFQqlWujalIHXMmhCrV7T0/i3dCQumaWnhO02nhFOxLt
+oIfFZPiZyxWBhvXWG+LVHPvPEN7onvXrLoqntp5grJPomzc+oQgW9fHF0VqqfOCd+iYX+AROSYH
h6Rjj0tlmNq97l30JXaEeSOxe44Udwpq087Yi6kjxz0vzeHNG9TRbnslg/IxiN9UPb7m8IwFrei9
oJQbOw0dmXWJrasN9IsuelTdVn0fbmqvB9xWZRYMVZNz1lDf5YYWs4EPiW0Y6nEc5HtaZ4WNZM+z
J0MXn0RMOetom0BTLgQ/+AG491ZO9Fe/TnOA7ZKjoVRB7Ygz5ziM1PBxTB3S4jXw5bfSaO7TuBZo
sXEkYcnoK9XKkTHrzCdfKa6iYIidWrUYgBR81pB20hE5B8ERcZ7GhoPiskG7TS+SxjEpuUwuk0PJ
dgNoKzoaLvm4H7VPEgcyY5r1dMevWre9IXF9CGn3gm6snhI46KAVxhtEza+s0vuBonAEfNJ8kiY2
0kjuIIfDhZSNl6BrWzuIygfAmxHFrsmbVaQV7aWeD+G2N55AoaQX4UAZIjF16pHxRTwEBzFtN4Nf
7OFs3EXFeKsJKYzTrlSBY6X6sbKkd9TiStutFAvZJVDPMQXClTHlS7XiUvXsd6U/yOtepYnmuxbj
1lCaRQmUYc3FPgFSYgSjaXdxkst2V479HZVo/0kyB/8y96KrjiCZKZFnm1ZTc3jNHOLnIZL9q4zW
MBQmXQMj7l1qY/3diMd9FdMEzpP4TVPCbWrxJcOIMKJ34pM6DC1IcZP+mjF+d72+WWWqoW1Ezpf2
pAPfmaFiU7rdyxL0DVW40FXFpPqX7+QaaFM/HKsy3OWqeZT9aDuKQHvHyjvGmneXSvqr1Bbb2GyQ
5TP6ksllEMSFRyL6ZWqaW4vsprKSfVUJkFzVW7/q+g1uZi2zhqJBW4IuLNx4Vxs0+LwG5GjlWyvZ
M26g/Hzjkz7LAQE/z8dVkuS3btGscw3EjyWBlegUPtbUkWzai17QDYBDjbuehIY9d3gcU9pcPQgv
Qpjc2Fmg3XmmIXKGVaBoBCklpLZ/B8/zir3n1UjzMfG9gPhL/l1R3DRl6hBpSNnC0/ufhl5dDHAF
wlQ6IOB7D4p7g/CnE+nedtIJrkdr18TKq+6KwD870tkuJintfmR99t3KsiuzEckPxPgxysdnq6Zl
QU+jsg0kZvK+vtH6mOkF2SxLRdJgw8Gpk6rcXVkYu4K+ZTq8tGzsRBw2EPUY4hOgIiFjDbdJIQIn
PyYVkHdGOg02ffJeR+pVbWBYxeUziizdyNj0myAnTW3IQAbrSArnYd2N4JMDYnc1/fSkaaHpIX7b
rhOgdI2KsArIl/+Lw5baS+E5uJKu4pbaawu+nGBTWuXG08Ojl3QboQGcM3QrHzP7tgl3EgZuIlwa
RZZuRZVKpPngDVduFBLkeUxZ6A/Tw7NUVq5QrqvhCeftWO5p9TKdW+0uxuthlFPKP2hi821GJd2M
aALH2mOkdnu86oAWeD+r8juvbJL9S1G66SabKGSgurp69fp4VSbmVROZzPXS4SnE1HXMSR4kKC9c
lARUTeVUPdz2Dcd9/5l/k1Vyd6miw0GvRTFIXq50XJKtLFobYXCpUEuX4uiV5jRVIKm/j0jCGgfI
pXmdgq94yCtdlzkW0YOnxfijbrS7BipEyJcpa+rvtIQk3bVbyd/BTSHO4edHqyWgaSy/BvEvqktP
kw1z1FF7suBo1/SRK6oqfa0AHi3pUiYp/dRxU6YbKY2utHEAlUvyOyYupOv4uReTn1ojH0V2SS4I
1nVdMlcnvnelPSXi41i67HOl4+b+puuSA+Vle1oFcDPu2Mm3ekWvyxdru2ysnOiR2LVWO+bY3bae
uIl6ARBJRTU+3zE3RDXZgbZcZRpoYrqPcRpeV1F42ar6nciNKMv0sbSl73uEJ7ayDPFGToWdF7bb
MIo3o0EHF/c2QYluVDm8M/qOmiRsZXZ89qlxlZkNxTzwextXiPNVKAirVG1udDX+DlZ8r5XlkQ8B
YHrykyajKiAGGAO2TOwe1SoSt2YDf3N4klAEsRPAGCIHNupJIMb14cCAD3p658Xduuus1SjlN1q8
bazqeZpEghSsI+rFnkKNtnwKJvsfX7b7pn2fpD7EFC22UaS1Vz8wjCEIF1c8ipG0MpAt7I3yFgu5
Se42T35z/zzKLRYtYYprhPbqNqgeRcW8aavySm9TGA/qUdTlQwc4GFx09nvpSar5akn1wzQD4h7F
Jb1voXPkzzkhSEbqflKrimXhLq1YcsNdHblbA9UNlcAMLXtX5yjVt8XwoobtdaQ1u3j4HlskIB26
7Ey0gGyRRkU6XCYst6Rln5SsGv0Zf4fOoy4A9c/Ga5UMQy7rVcTbc4hxYsqLfVat1cK3R9TKJFnd
mEEN5D8Daj/s+zzZZShDFho0vNzxOU0m7mXaXY0AYfyJxcYxcJpIEPLuIiXYc9GLTkiuo8j45lXD
jqzDFmvXrmA0Atq5yHTx0PbqtaELvaOa1cNU/UPbnKEPZe0m8t2V0DZ2NFS7pCFFkCUsrY+Uo17q
djwmPC4FflJad18hoKf64zqtJuDU8OBOR+talB5+L7hJvLPUoieDJZ+ot2KPG72XbEyCFEZrv7cm
kzKsQNOkBSqeACeyAI5DIiZ4NUH/C1AQRScAcpFFzu45pMu7glLeUGymXwrrCHCsdcgGZR318iWv
kJN3MXBNOWw7xmlqLQHluJFqlpz107VaTgcVsPZuPyUbQUglVKIEgh3HgEaENrQbpHMcSGhPbpdv
Cjm5qIVoOwV00X8uPBXSwM9pnIiMl9OYYFvqGJTG9T7gLKysmLlT+JiGWMv6XTC+SFTWp/saOieS
6VdUDAh6zV1Xfr+x2FP6YjNFFL5wCtAsgi2d4XyWJtExKOp1PuDolj76hNkOqbwpbAdJcBXW/jde
16hEOsKIsJay0wfBtddIG2JEklS2CHtSY4MAjUcjVHsyLRd8V8K5JQMK0zmVae09y3CswtiMWOTI
vbkJS2MF6IkTmbICBrTnbRpwYc60XYZj+E3rDEgGCSEAjWhbz5TLmPI4p6ldb+j3U3zN0ZpswuJn
MUqH0gBORSvSvRPBaRNDQiYWMZRixbYcoGNWj1HqXkchJsJNv5o+fEYfyEqy9fQAkZqvmPJyIzlE
Ro3/G8snPR3vlDzYh3RU+dNpuNl8QXOuppVTgkyc4tiIPNHgd5RiFBvezIGfBMFOuSZzEM2+zAz5
Dn3FmzpsKWilx5EvNzLJ/fgNBCDthdgmR4izC2j0Gx6hicsVJUSOjKClB/gXCqmidYMVG2iPgiHT
ry2AnE6euhddbvXk3ojJJrQNbTgnCgXfkgJQGr8EcfeCY8E3s7J+EfvgjQlq5IRjfR0iaepA9sK+
Umcxqy4aTo1O80lyTaqB2jZrQx/1lIqa3TR/IuOlkd0nWdQfihrmx/QB6dysYrcVdymNtHi6oO9z
xOWY9VBOUqygiG9VZbySY8orI6c4TY1rZywGFtmEvpsi8PT3OGl+E9v0vXS79E2MxRsj6+nwqM9Q
GDgnlPetNFG/2rusG65RJ7nJVPlNb6ULXaiYFQqOLULaHOKmg1fT/5ymCf3bX5E2viCsyrf1zdc2
FW/bVKV2p1HbNrJ7tCGzjTSmWNYonJhCS7idZiON3Fuw/sc2SX9E4fgjUEsyg/wahfI1RYUNH3Hv
Cd1aSyyQwdIPvZCvoGkcSyu8F7Xo0tDrB4HWt0pfBACZ8BBlLdThPLiVXGs45DjgbaB+XtR58eSF
ymMXyc+eqtxpMYlAoFlbUUbFM1ElfyWrHSHHKm7dtrhJOvVq1KujQWrAeQI95ELmJu1vCd/QqNdR
An/ITCoy/Hjg2ConP9PGfQZMd+S4EtowGAy0xrQJMUq3Noo5GE3rvs703lbi/LrX2+1oVNc5hQHM
fORbwHkA0Kx3Kh9Ys1DQRo4kcUqoKTb8pBdJDCq7zAbqOnl9BRhLsT01eya0P8hI9q8ZjqfKGAp6
DPJTJSvfSOBvdE2768zs1csGNGbidJOMxppXXosUZWXdeAh95VrPzE1lBuvWJL3t5OdC1IgwRDN2
UGq5efyzBKQM+KdSVpKMM1ZXUwZCUH/s41+tCFCjqFzrgILK9IAxHCgdHm4a1COUUFo1WmV2a4lD
Q1+Ha8EoqmPcpy85HyOq6rsM+lfdgfwDp3kzrWBDp23TtYUTF8r3jowhjzjWTIFoCsA07Ww3YeV0
Wpc5iiq8KflEu6LtGBXxSw6goOzq50DrMydIqudeC16p7KTs3BoNiGZVVdpbmgJKqU1YRqUqbSvd
/QYt5JHO/yZT6WyLRFWtT5+yrkAGoxJsacgustK6JcTDWqqIt4J1V4/hJcnZo567L55nQnkRxgvT
bAEia/fUVg59HD9VoILSON0ptXFAToJH51Fc6ubiEFyY4o+GvpX/GPnWxhWjb1kMnguoaOigGQJ5
L94H4ggtaiTByGX/TlIIUghh3ePyBXK8Bn+ghgS2sY3WcIGe6lqmVxjeD/H4bgbtRg/HYSf4bbeB
LwVYB3RhYY9mXuDKxg4f+hx1hcp09zVC2ayvxoC2713rYiZuR+jQm7qCsORK2PlqrRc4wJgTGvzN
HaJx0Q2FDFDRULAQF0i7nUWFZwctNrgz4gAoWPEOq5nXQcPpO798WWi691MpjeSiAv5AG3scN30B
FE3PxWsdbeRj5A4AxwcF3JintbbcpY0dmxxyrVCKoDxDa5SyKNiKof7eK/Wm1YrXIjfvpKDfF6F2
5/qNtg0p6q4BsSeBLYdEX0/XUfjsYx3Nb+ThzMIUN0ntCY6mtcEveJQW4GA3vfxfut5A/HVVWnqW
nDlevn3Lx45akV7aXiEcx8S/hRO87eNonxf0ApMrWS3fvyaqMRN10YqxrnItQLcjSMwLujMcU2Sr
O6N3sSSqMZNUisU60Rlxro5Y96SfIrJ5Ki3JeidGr6ff4HPtMcWUUST5IArlBVgMtSHY0BHAoKTT
bpf1q5z1PEnCTHIwp2+zIKBizsRZ4HQqNM96RLx7yaE/cikm8RntjqVLz7RZDGhE8F+nN6ByA3nZ
kxE2qYzVlx587jdUq1VmZDGKuTGIC9tEzlMa3K8p1sx9hrJRRJ0nhFku1NVDJZvXGejHr8kNGTNB
lmSkO1U0ibo28b7dRr1f23otnZNhkqbp8YlaytxoaASkFwYtiy5KSrpBVinnZJitgUyCP2hFuoZ1
kn4X1ERuQbHKnHe7euzgRuodOtOoHCewFXMQCl8cppl6S9GqQVYNCF8AIQCYl+cwOQE4nBFlnq7y
2dtOU+/DIpGUbPBdI8IHtiiTmuqXO9wHndwfZQCL4eb0TFtY7cZstddNEVJFQ7MyMe9TTh8UU6EG
iA+K8Hj6Bp/rjinGbKkPQ0jZzh8Rl1OnHs4Pzi/UAbz8VfR/Tqs9puxw+k7Td/nse81We5Fy6MHt
E4lJz33Nu+SHVJrnxBIXRKWM2XJvUgPhYZ9rc4jrsruRyrEOCBqJCagm+aqi43j6JRYGfW5GFKBN
ooXAL9a+kD6r0EG1It+XXnvGMWXhG80NiRRLHBQsrjCehCaI0CNKK23zRSUzfbb6EWGp+gjO3vp3
Yjd9I7/TzpngLT35NIE/rIZhlCSYxxMLxBBegbbWK8mL1S9J7yn6bCED1+sTRcMDpML6Y4XgbPm9
ylP9S/rGij690odHb4fGkJp+2lFzyb+SECBGpzQ/EyWWvstsAfu50nR0z5gwbneYPAw4m96enosL
k16fLd2mH0U30BHRl/Aa99WS7p2+otDQQRQsNBj7UHxO32khH9BnS9essyIXJKTz2aCTy7AMMhr4
LcBSzow2HQjolHTrbk7fbCHk6fO1rEk6jgA+km1IBGK7Iv3oCmGvilLgTCe50zdZGJa5NRE4DNHS
xVxbx4pROAYQ/AYrqq8FibklUetBUhoxwUXu0HoUUAdLvfHSt7T91559to6TPoAkaGCkmAWdIwTt
tQrT4vSlF8Lb3JWo1REvMEye3JSCjQgqDv7enRBWX0v45r5EZZ6FujY5YSM62jvoCXl7P87k1emH
XxrT6c8/rGNzkPCwdDHRDiljr6dCkFSM+ub0xReWwNyGSNMsHYIfIuhx12Q5hXFXcy9KEQiLreQp
+HyoahF4SV3qvX+9z3+99f/tvWc3/9obq3/+D//9luWg/T2/nv3nPx+yhP/9z/Q7//dn/vyNf27f
s6uX5L2a/9Afv8N1/33f1Uv98sd/rLGEqnEZfy+Hu/cKkMnv6/OE00/+//7l395/X+VhyN//8ddb
1qT1dDUvyNK//v1X+5//+EuenL7/6+P1//2X0wv84y/QacBr8iB9r/7jt95fqvoff0my/nddlBUk
sUxR1wGM/fW37v3330j63y3ZUmTTApGkGZPbeooorj/d9e8W0d0ydZTR8WWbkqkqa6a/Uv+uS5ph
oVKDkp6l88t//Z+n+2N8/t94/S1t4G8EaV3946/PArKh6upsAsI/dPNGS8Yjnrl7tevfTCOswXbp
AWI56l4bYnPjjuLrh2/z77t/vNtnM3K6G2/zx3TvQlTIKIwdoeH5dl23R4y34BkK3i1d1e+5r5+J
/r+lxueZ23Sn2UZDeQOlJKnoj16mDuMaNUIVdmAgX0aiOX6zLB8/CTc0D0MQSk+Zpsi/JEkdjk0H
vgCSSCremdT36OpLYFW+EGOnZ5ptSV6KkXIA3ODYSYBskYqq18AZo51uhNW/1t8fy+/jB56G7bPX
nm1EniHBRDIDWqqhdYMU1bVYtI+nx+6zPY6nV6Zs/EOoAp0JAtcs2iNU/vAtNjPguC0KCEac+1cq
qcL69H3k6Vk/eYe50Q46DaVpBHl3lAFaPrWFpa3GKEO6ISEP9LOq3Wi9Gq0DM8k2eOiKL2PmhRMn
QK1XCtKgV12cj5O8k06rw6c+bjZZ/ChrWQ1HxHCRmulZcVuVDsXD6Uf+ran+2SPPtrdMTZRE8ZnO
MnzYH67qxRDFPBF0OUqlNtqwMI9ME3pNXcIztynmdw6MS+nX6fvL06z+7P7TmH0YG1cqR1cTshYQ
Tw4q3L8plOotE4ddnYByjgtHpRuu9rlT9zA8LaSZDdHuAZM2YC66nC65ZG6paKLSLTtxpd6OXrIG
gbeaagWnn/GzbXqaPrN8uKZRGSQen4h6a9FfDOJVec6rdOnSsxgmt63bCcP09aUL/Hpa7VAbZxK7
hfWkzAKWG1XYeUVM+iy59+MnT3s5/TWWFtMsPFlpEyXIObTHComN0LjWTWriqGk04znrqKU7zION
6xMHUp5cQVxn/FkFgdNXb4HonlmmS19mFmkMNOtMAiwRfLjPcpHukLL60reZO//0VufpTe8DDhdU
mnJ+vUEYZc9s/aGH/jnzooU5I0/74YcVk1hyi6KBHgBma1woLC1NVQQU16hZnZk6CwMwtwHSYjT5
kCw1Doo+3MStfO8GdDfhY38TIJCeWVULG+rcB6hVYOiBpOJbjTo18qcmSaBWB2upfNfKxDk9IAs5
wtwPaAwlUzBiGbnS1Nx4heV4kADD5kV1my0sfJB096dvtDCn5OnPPwyKriCuKmjooho5+mJjRFPa
zBG4/NrVZ2u5xo6b5idXxzjM3wY+xRY0id5OX3xpPs0WdNgoULaRhjtoTXkxqMWjAkJDjdIz+czS
5Werue1iahWBaxxUo0BVGdCGat0KeXbmxL90+dlirqa+Q9ho+kHNuisAgNsWzTegzeccGz51JyX6
z11+kJnqkNHy9AP2BrTa7YRlgReJ/pQUD720bR+7fXB9eiQWZuvc7ScUCxo3VI0PformtWwkT4Bd
rn3XhTws36PRhxqvWX5tkUuzjV9w0Qqm/KsdNNfKV17ZvBltfienvGade2eKPQuL/LcR1YdlUY2t
heAsN8ky8F8CR1zUAY9SJ0Hl1OiJ5kF4ZoksxCxpmh8f71SFHX3c6XWUUCMNppftmmDsoiK9HCvx
1+kRWljmv3P2D3eRgjSiKcxdaogP9uCZKHPDI/zaxWernONS7YN+1A860fcCPCkNYAHI2+mrLyyU
322ED49eqzGEg5BHj4FHewCyQOPaOZI0py+/9P1ny9yK3VIR88A4ePVbqgPVB0o9+vTVu83pGyw9
/2yhW5YCsWIgjqSZ6u+g80b0Jrsccr+nn6nHLLzDf5oACR5FEovZKg/pVvAkhH412MKWDJu3NE3n
9JssTKK59w/CfUrLoxsHyx23gLfuYjH3zwzDwlea+/6EZZRZqGVDYkCkPIMov/MyeS1Bo9uefvil
G0zf7sM0Qo3AL7PKMw4cqm67QPlWCEAW4io5EzEWYuDcfscX0MJPRgEFBh+JnqbFhqHc9oO7arX2
KofGpA7vp99kaRimP//wJoYshYOcuTqENphGCLMCy/bCM33Fpak0W8ttqOSS3lGoKqsOYn3+OPY1
cmPlBDkWzqUFS2Mx27mFOocznhr6YRS1R6Rpn/pGexkrVsbpL7R0/dmaHrKw8xoKPIegRvWdXVWt
Vmo77k5ffekTzRa0DyQi1zRdP8TGTyx2r5FnXCfo3HPOPbPQPn9+bW60E0WwnMWW5zek8kVGOfWH
lBXBAxS3/It3mGbxhzk0Nh0qly0jMDEwgE+n7ipre7QVOV+cucXnW6g2d/NRLXgoY8hLxOHdYCLn
HoO9QWFKScGJhtmXdgfKq3++SIka3qDqeX4MBFRCSh1lWAVkztbSo+pMIf3ThrWhanNvH0+pawHH
o/iIliRdgL7LNqBlk3xNecT/kY1uhydHVVzGQMEQRYAwDjJdHJrc7qgLXVtWr5x5lIWqg2bN1n7l
iqaEancGpluB02x4GoCOrIpG9JTk1Lc1fBChTRigCSHGlAgWdZikobqkgjBsBfWmQEnApnhfbNwI
qQ1j9C1vJRhNcSMqQN1xDcSSAlHnNdo/VYGcvSEcc5hs55wtPw+TmjWLL7gr9HhPmuWxRoDDc3Ld
R3jULBvhSZMVEI19Cj/NNjvgSVAYEz07E/5/nwH/s17D8vxzohiDkXqelQyHekVytQY8v07W7b66
aq/j1bh7A7O4kZJV/VLa1Gze0y38dwfI5jp2lC+FJW3en6zdpk2jIR0OSOZeJZq4xpxvl2bCuVec
AtAnrzj3TIoIQmhgpvGxLItNqCnXSg+mu0CmW+lWRiXblmldtow36LoLQbmsPSjOsowS0Lgtu7fa
GraYr9mBLtz1aZPapuafg5QsRbRZRA5CCwYoWidHr0WCo1YLbd8rKkydBM716bD824Tys9efxWXO
/JGIGHZ8FFEtqa86NxQ8FP8MEbEEDbp6amkRim6dUl/BbW52EEgaCAp8oMeopfVmxJIMyL5tfp15
oIWXnneMEyNsM1mYxtvWNiQzq2B9d2Papl3tXVu04+1ZSM3nKYGmz1bV0OCPEAXcKUEh7yn+EV2M
EMNvjHX1pvxCjgVevhSuvNczL7awiOctZakMIQd73M68NK69q36FLDWSblAw7bfwCgObDVQodOnX
/q7/AuSBGDzvLTfVIBg6fAROAfm95rUP/VB9O/M6S+M0mzhSkEE1IEc/FOvoDnGmNf5iNgIKtuIg
2L3GgNIx16fvtbApzhvKqSSXpoaD2UHuhas6N26GMIKfUD/pZr7uar36WqiZ95YjUMO6a0XDAcDm
tVrk39oWkLeCjsDp91j4ZHPTMVTQkCfO8uioIXrtBHQqkQMDZNxkTXvmU/0uQX2ynueuY0mdC62i
WOnRL73oGa/z3LAtq8neUWGIn/krZHegDtOfAPfauqW4QdElhd1TKo+uRsEb5Hv1rqOslaLkgPYJ
PI0GKpeH4933GoG12PbzSDtg36XcZnCxnsC9qRd+3kJv8616+NLpDN2qP3eeXETjETcT6Hz6U46p
St2sMW29CDD9+dJgzNvxkQ8xGyn3/lAOhw64b24+9d65+sRCo0Wbd+M7jIWruA+GQ9M29Q9yRqgG
BS5ll4pct1eEOFRURHQUS7fyt4WP0m+Rl/7Xvp05+3aYepRirDDP4vJagUYstL/87Mbqzp2cFwLn
3BauMcVqMk6NjmaJOqMOFf+yFIb8TF1s6erT6vmQZXsS7g9NmEXHFmqjkxnxGpzPOYzZ1AT8bHnM
UkEtKru8ltLsyEFnoySiHcRELgMyo3KtmQhkwutBoO5LU8ycbTCqh9EM0h3Z0UMRQI6LdSqYkJrk
M5dfCItzJDGlSmNAaIi0ttz54rGGHagiiZjYxfjz9AssZQdzFHHaBX1d872OiTpqeFhoBdrruXSB
rouw0wTEFKD+uyB0JcHpTDWmbGkqh1oa+LnSzRD8KZMze9nnB0jNnO036dBPEBE1PYp1sWvU+CbJ
whcttW7MTjuXcMlTZvXJ9JiDj0H8F5rfoN7aOf0q3hRbEqCNujY20gqnvlXvuHa3x1x3W15SMlr9
G42y2A1XFpLQOTCZvqirQlLOjvVqWGubV8lutthrrDPnvbW/H49XivPy7b6z/bVol7Zs3//8ec6d
fGFTmuOWyyKrFTzKsqPcKUeUdsjkm+hWQg3n9BxaWM5z4LLb564ioi1x9NI8f5GR5d7gCKKeCRYL
s8KYBQsoERhboIR+zPVvrnwBVsXx0Rlr9C8eP4xZwIipc0peww2Q50ydWIXS7aUSxSM5OxeTlt5h
FiZ8DM8ypeQWnTasWrQQlD5Z1+VN19ycHoKlG8h/RtTW5GBXmXF0rDzUbCrbrODWyBIaKOfgYUt3
mJ1UcH+LMuwnyGzEkAOhZEuTKCM1PRf6zOmXWJpHs/VfarpY6WGDAq2Z3Y6GtBPiZHX60guBdA48
7nyrzbD50A8Cxjx4EZZIRIbhRYcwhG+uG8EVzmzMC7vPHIJccYQLJfjDx7Yu9rlqbJMYjSAEbKWe
7rqYORkw+k5BAvr0iy2lIXNYspfgOxFJcXgkvTuqlQw7VMZgyFxJTbiNSJwn/TdB9ba+Fp75mAvj
pE1//mH7HoYIb6KevKrAzuy+KtpqXxroFJx+o6Wrz9ZKZCayYjYGwiVma9fyqwII7GtXni0SV5EM
YzT1/oB2GJ4+z1AJT194IcBqs7WhKkaqWrLUH7zi3S1SO7PeBPn+9LUXZq42XxSmEgtpHVuHPEac
DP6r4h6GqHLapKayeqZGsHATdZrNH0bURNWzD92hP+i1sh6QtS3xkrOSzaDCcUcG50uvok7H5g93
ycZaIavk8GVy5rCstwRGZANnshQ1tDmzM/3ppXeZ/vzDXVoodUM4Mn+kXNj3o5ZQAsRYLMp/pkO5
jovu3FlyISKq05//caMqNby27Q8qyklmnl90VbZR0XiLzkX1haWgzrY+DGnCXqu0/lCV0Sr1k5Vb
nplVS2nfHGzZ+i1yrrnKw2/dX3D2u8vssloh1/KrejAP2f25dv7vtvon+dYcZxk1UCvzihv5+xrV
ovV4NDa6k67SVW9LW+PSvdYukp/mptik2+QMhmCpMj2HXLLIGxkbm/6Qa/q6wKeyFsadOyT7HAnE
BIKOXqFcD/QL414tDe8V9/H0FF/8rrNQEPt6MpmOExshnm8Qbd/oe3Hv7ZmBNkUa51zPcSHkqLOw
IMldg8MpU8PyJkbqpoDVLpyD9y+VGOYAy3bIFLNHdOnQKCX0OXyQDMet2uCInLG7H4FnRKQwavC9
1ATcsNoGxxavajbosuGsi/TsJsDL6lIJUBQxMjfi32KUI2K52yaim6IJBdfUQ5sJKSI5ZgEpyUou
WxRjSi1H++H0YPxGBX0y9+bwTZVKOpKafCSEzffmbf/k3iZX2Mxs0QxzCscHfnFtXKH/5eBYjNav
rW+Ei+qBqHTmCX7jaT97glkwgq0MCrPgCWCur9oVypH2U7zHmsu+fljf7QP7Nd6k1729Pf54GVaS
wywR7Zebqcw2nUQQLVwHG2Flrs+VRBdCijILWhiTAtupqv6ACEfZvmHFcGZzXTpYzVGVSdQIZqXz
qqjJrzHrsbUd1GFbcN7ZqIgt9drkWBOtaC6zCsQz+dbiF55e9EMUFtNmAJzHguuccdOs0X44atPK
459hPTidM/BPuK9XmY3auV2ttVVjKwwAgjV2TOk5c3D8vWjerOfwSn9Dd00bbPQk1u65DzMtyc/m
gPLnE/qqV/ZyxhOWzADp6B3SDdR+B4Frvklw9Lb5GtNwu+aeyPiH69OTf2F3UmbJTpEbuKqKDQMd
IXN2CKpJf+rQZecSz6WJNAt0taCrAxs38sMlBlFbubs5/dy/8YKffa5ZZAtdjDHGiAu3b94jlU17
mkvKqrkKdu72ubBRHlq3dus0K2SiL6bBuvjfnJ1Hk6Q8s4V/ERFIgARboAxFufZmQ/TMO4NwQnjz
6++pWfXH7eqK6OV0xFAYKZVKnTzPsIfZ26G5kQz9E15+cQdL1addc5lFNu4AhtB+tKGrbCtQ/Y5X
7TbaR3vuVX69cg76Ot3KFXwc/Ghlr4ygXXce0Go3ho1xeZFf3cUiWxp4JXkfI1sd7qbVsFGnaNfv
4TGGIJJjAPWhs7LuaUADtZXuh/KkJ3btoTypXXOiW+lZZ8u/8UkuI/WrW1lEsarqR3g/4IXwyh8R
v+J7jqXtUr1ot2oLBgRgDe+AcaP9z5tcx29C7bHa3vr5f0P2q59fxCywHLHPkJcR4Zvea+cObuLD
jm0j/kvP8daC0dHRCMcweYrW9qnZ9x/muvABGAwFvg5Z9StYO/i3vss/adhXd7NIysYUAN1EXBIa
oE1PcPCS7vzCzvCfQha1b05oy/lFbkyGa+nEUoaqObODdRc/Np/4gzyjN/TAPfjBrK0d3eMr31C3
XMvS6CJG0d4cckYug22n9vJcHYdNueH3eKEPfDPjvAquUG66gjlRMG2+H1VXAsi/o/xPgXtMWQMT
XXzVLKk8MHZheTXemDtXYt+/JerTpaeKJErXL5/IgOsaWxnW66hghC2mG+v6tcziX8PIp1/QeS11
wFQQ09doW4CnGL2zgmobH4utEVZPlU9/59baPDVrZ9X+yg6mC/99Vx7EH+Pt+9d3TfKw1LEymVl9
c1n44DvqyUAF9ibedpvcBxZgBc6I1/iDP2L8dwHQRiu1GW5l11e+3FLWqs/OTJVDkePmrvaqzsMh
e6LBdMoCvsve8l3y0N9q1bg2AZaq1i7qI6suDexMN8m2f9QP6QNDOm2/2tvyhMqT+NloXApbKSDx
BATdMYzSzO+FXA3xzYhxZTgupazDlGqTLXBtsR/XbGO9ZltjG+/sfRLo6yroAhhgnpwbwfrKxmCp
aLU6KVQs8MLgM6ORj5qta/Hf90Pu38v4IvT9+0ifRv1oN7YS44yc4q64nxGE/+Zv5hN9q0o3cmGI
KQDkgaFH64I6HHz/m9fG2iKNaQTrIjPBT0qYQrTjCdHwRpC4duVFAuMYc1JSCzWP0ebwxQTl49fP
bnmRwAyGLuBZh2qQtPoVMLlJkf9IS2kt9azVOMBjFacIYVwfYejsAh1QFr3X048xBWC9vjXBrxQx
l4LWCdBJJeCaj5za3NFVjhOS1NfuVVivyn0RgIK3Tg88qJD2/KyHx1rqXI2+bU0AcXAYzF8qHKeC
A/T917jkKF+M2Uur6+f9AUBWjWbE+Bo5LCoNkFiaxoHP8TmtbRcWADcWhH+x76ufWWQFOou1ll3i
R+3Pr8lHfKS7ZAuj1VA7wnn1UAbxWdzXR7mLbmx8ri3Z+mVcf5qMUJ2CIlljokfvaOEEjoM8Wi/F
XfkUvcWdj/3jqgL9ZBOFdB//7rY3pXZXotmlQ/jz73Kz6HsW40lhi+pa0Wlct/6wqgPDv6TImTes
4eV7VH+zAOWWD2cn7ymEIpfc4YexWl/EhGIGoY6V+KRQK70WRQxzYHFj12RciQqXTuvPTwes7Mwz
haerVtXKcnVs2EEZOYBe59b++6NA5p2vrV/lJjvYvgwb7NmxSXfrP/kqDWE9h4zTOeeHH55N6YtY
glwTNC/aYZFHUIcbOZSAtAKIL2I31r2vlwtzKamNgZQusxbxFRaiAFnp9m+R3ggj/5LH/z8n0Dn+
v+8yL+GYyFOM0M6DUe+J+IDBr8fAWaencQuQLPZQZDdhcIA4ti1ObFsjqHw/66891iUafJocyaTs
uhrxGQdmu5r+BDpbOd0oMF+79iKiGDP8QtlwyS6J4cdoHo9U7wFBeSuUfD0EzaWsFiZIcVrOuHfo
FV7rR/NZPwASG0br9jn5jz9P6OK9kUN+HRsB1frft0SjImdzil8CWMlPYgX3UUjj4neuwUxUODdW
rX81ya/GwTJiFDQaqI5x8Eq9d+Km/uP7IXOxtz/8SnbrX6W7Ttx74aNOlLvA2WwYisG6+1egFJa6
f8Pnu9x7/n5YXHu1i8iRGKMNb3wsbEmZInixajWY2sf3175SADOdRehINDhpJhMuXq7Kvxfj7RLg
Nnd6Ug/83nmXxyaA+hSqOXC7d/0K5dAw/eEkXkSJSbeFrCp8x4tPq2hrdzTuwFy/sYJeWWnMpagt
Qj+7RWbE2+gJUO1Vd0h26SkKor3moEqJHGcD1qsvsTfMIW64//51XpllS5WbNU02g0cYEgK6AfQ0
Ad2lJzci07/M+4sRuZRPqUTrtXzCC+vX2qnfW2FyVzzZ+3FXnfGNdskJYq0b1aQrQ26ppBqBW4QB
7eXlOcobgJDPs/++f0NfZ2mmfXlzn2JcpXXdCMImHiK5l+WHqZ0TmvrtAC84MLk7+YfdqsldOU8x
7UWgyFPVAymAnxpPxmnaqQAe95isQPScoIj//f3zXDnKNpdiKgeeGE0z4ZMr1eP8/Egry00AGyaG
EZAZx0aJ2KbAtzjwc//+J68NskU8sNDiC4N+/GIDgobxYZHDPDx+f+krfabmUlg12+DszuSyc8G8
BHq9Ya9T9FtR+LVHplfRXzDD9yLndzPfmDFX398iDBgAJlp9NI4hbbE3A8+zByqnSWvPIkB7AFxt
ZiCvi4+WE/f7h7zy/pZiKq0QNC+Brw2BuHUj46XQTqXx9P21L2Prizm6FEwBFEiow/FtkhKsZjNr
HxotP39/7Wv3vUgPRmZoXTrCCjwmctjBBwMnoBa2IC68oJAwfP8jV1bXpSyqTWob9aeEBzWcHF/h
jdwGkSo7eDfW8e9yJu2mKPNbyda1J7r8/VMwIDWDwMyRTmCzxHkdWdncM9vsYpeyQv35/oG+zvzN
pVAqolM26HZhB7wFBgXGl3lyytUx6bIb69i1T75IFOK6itKESjuwVL6TxfiqGemN1fnapRczfTIm
sCDKlgeOgs6YSLs5WsQoboyna29msfTrLVhiQJnZARh7nsoOTqdB2wpdIVqXv3/315aspUdjr1nS
JLnpBKqH7COzJQ4ChtyA2EQ51ikqO7LJOPdto3ETB4SEprKqLRCBbe+BSQqGRZJjPGIHTEZwBkd2
Y3m78uTL/oO2jHECp4GP0EknuRu6rHzOOwa1MAXHns86/9kbXgq4CJubUsF4I4hzY0S5xoIDRH3X
q84blLiVqH4dcZbaLYaPyLXccQKjlOcitkBAqG/lUJch/EU0W8q0shlNcLNW8ACMKhjDD7XN/Nbq
x5POAKZkQ01D1Umc+SYTzqT7cZD4ghfX5wKm1M9JPZum2wPQ97M9zLLrS+ilrGbDQg1nmqBGxJEG
5I49Dmhhlup/P2Ivu7yvnngRkfKZxVWVAb1gg3jkgImkmXuSDqVbOKXmm9AURGjCyvpdOUjxs23f
srMIVj+xLZEOB0VK3Zb/YUASlVN8Yw5eCejLbiIGEgy2fsQJItbydcUEIH9Vmm5G+wLIjYxxLYp6
vBELrwT0ZS8RyyIZ94VjB3U/YCPI8vpsdEq5dlo6N+butZ9Y5As9p1bSkNEOIoupDTLVy2EJMza9
DqbHjUFwudYXo2DZ2BPZEGDBmosDe6yR/aSZnccJMBgzKydXVLb402mTvrbN0d5kbaS/FGjIA1JV
aSdtJPFjLFORuXyszICKJl41ZtScZs2AtFUzBf5JsrWOfph1PBHAD3lm3Dewyn2FjDS6byPCQzjn
wv9SCHXMeFKvdKchfs7iGuNS131NAtMyNUPhJalMVnDgyV7aFjjajDjOtqkqHdjjKn4cs75btXnC
t7BJB7hknqvWLfV414xK3zWJzYIiyfQXC3A+bFy7oXq30kKUHsjSzn3eGNORgQe46bOCH6a5Ss8g
bMCiPtdmOB6ghpVmxZz5RAApN8MhzvTMJgX9TIKgOsxVtcX7wxlv1Nf9OqkVxM/gEiTniXcXPo0N
9SUEpzUMdQsxvMPhKkJ1rjDNdTk68NEieT7vJ/CG7tBuOB6HGgBJAdj46/df+crEWHZVjaoBlasy
sbjCoKNIc0Ao3xjOA1LrEeCeG/HkymhdtgvlTp5KS9RYAXQWwJ/80ph9qAyy/v4ZriQIy2ahpi3h
e4lWh2ACQYC2Y5AZ6Y2169qlF5HQcSq4jWUOD9Aw/Zr0rd8W089EiMCOYd59yvsYPMGtEj2AAcGm
IkrhbQEqhA5akrplcX0lji+tOyWSWCmt0g4ob+4YBcNbi9i2rNqXuZoPk0aBmRjnGyPpSjphLdI0
ymGpHMONOmjKtPcu5ocubOpe0aWyrbLiZ13+5lKvm/OoaBJm8wC9O6salE06dlsC7uP3Q+naQyzi
agvwaV/wAu3lY9eCllZZ9zAzIjsZV90rb+bqZ0vEUrVrqbQsnTb6x6xoXIukYSs4msRNfqMh58rA
XQp2cyLSsiIdCYcU1+2sutsrwccbJxhXJrR5iSafhm5ax3CXn+s2zHTmF1ZrubQVJ6ORv77/DNfu
/vJ5Pl1fj8ekUl3VhmamYXsHN31Pt7v77y9+7eYXc7qfRK1sSqsw5q+NLNxehdPw/P21rxztm0tx
bsKcoY0rMCP7oSmCuJ5gFj1lEYjGFpcrKzKbNbO16W9TTNoxnbvZk2htB05taMXZYL15ngD2nr0s
FWoHogwgi6ZG4b5Y9KeSgRfuxc6og5dlDsTx6sZGvMD6SW8lSlfe/L8eqE9vXhUagwi2vWzd7bex
hq12lN7I0a+896U2y+nJoCOpIKEVp2ei83twQg+8vrWduXb5SxD8dOctieaJ93UdkuQDRhUegWmh
nH8WF5Y2fHYuanApayNU1Z3oHxT4QDr/3cHZ6vtxc2UZ/n8OfAWfGzk3bViRqvUjE4pInIy55UC3
KiFnraY3zg2uVB6Xmm4NoLd2thVaX+2cwbikX89kWkdSbokFQxxh6/9FcfQ29Xz7/ZNdK6YtBd26
5kgAQxrMiLLjMEuI5CNcTsEDtye9uncIh2Ho1KEzGuarmuZCQIhUOQKjfgVnRX4j3v4rPX2RzP7T
oH4eHXkdozYq5zDiwwQQZJNwhv6IJpn8qIkt001p/XeyjewXi40GQjUOxhrAutHeGqZ+S+d6BMpH
71djzrudrcY/tlPzw8DrEV4zmumWTJhgNZH2MIws+RhrLfvoYOZ61Lg1vsdMAjs9A7ro5lanYGCX
OoNXNaSkLrm0FOmY1DsWRRVE16RbST1i2JK3xTN60It9RR0dDm1t9mLqRbbtRaO7WVcNwKylQF6l
GkTeiZMXm4IULy2VsM0aQeqmAH9s0O1j7eou11dUN5VXqMHZDHjwdZPQyJvmFC7tTQtROG1MT2+t
wjfLVt5jj5kaLi1yKPJgq3OQneOsB02nATinxabOJgPtv+UQpmVT3qE1BMtxOQ+xh5IfDmiUsPLJ
U6qQKqiqSUN1tknu0EudSJdJaoG0O/b1jfLzlaC1tJakJu9lrWOxqw2wtViyY539k5Xukrz/b1SB
/28D54aBhbD5h5NLBRIUGJftw/eT48sbx9UvJYdPo7JjLUBcWc9Cx/5V8KfButF4+WUsxHXp/14X
fgHY6FS4rgY7EGw7LKeB3ebj9zf9dbEaV1+UzFqTd03XFSrMy6r/ry5Lc92qdt6qbvgza5XeuZpG
ZeXVjq6fBmxTe5BqOzjIf//71x5ukaPR2hy4Bc+JsGmg2u10zzFATq5evr/6lU+y7J+A1XGW5CM+
eNYnXm6B9Df99/2Vv4zxhr1saQBGvGtGiStfoPcEdf1pRm4TwZEIYMGbzgnX7v/y65+GVDv0dLKK
qQ01Jd/LXuzRSJj/ZJXCEyzSMmlWOrzlnTak8Kdct1oRSIOAV69FYaSiEN1ud9+/qmsPsZgXlVEx
io51FQ6KvMOc7D+S/GgvimdYTI054zOOyvUhLHXWeXmXtAJwwwH0Qx4P0Q9f1GKGxKQy4mImdTgS
kiAigX4omoEACAi32LF8IU5xYz2/NqgWk0HicLfW4UUWcgO1jIzdA9bw28CBFfRmJ/z9xj74ypxb
5m6MRT1zEkFDno6wAaQnSxmHob1lhXPt8ovcTbVjO7OhpSER5klPpzXLxTZLyY0g/nVbAKhui0nR
IUrItsJbauO69LF1kX5b9+K+y5vZMy+VU+DG7cpPtKo8Q5pU7Bs2JEfbyceDlaEyomWZAjYSrrxC
xGzVwTb+Hf9jCLQENRNdzZWrVU0JiLNtEwAdu/Y9w8Zxrc0psn7n4t9uTsTyOkxGQA6r4cYC8uV+
1bCX2rsKjjHcYu0cFol4L+FabwsgwZks9qIsfhZvlzI8bjuZPsVgt0uVeqibeTT+ldHZ+36qX/n0
S5NJAiSao5VCD436jgKRSdAEFN+q3V+JI0uhnc1ITk2E2JBmdCc7I/f1ebzVS33t3S+C1CT1LjXa
RA9b9mFj39aMG32SfpTdKKhcW2eXm4J4ap3BaRQNIytzjnHbsBUbO+OI9n096EFzBIO1AdpXN+vW
46ipMQ+nyCL70ZdBPeV/VxJkrMrixjSHFhXeYKy7KQOi/kZA+VodDqeVxZSMs9bU7Bm0KWyiLJ8Y
VhE4swVTEirifZ0m4140rfE3g2nnUU8qfcPSYgjjArVbW9fjbWoArvyjIbhMH3E6Fbes1WlYVc5p
1h0gPuBxKm6tOFcG4bIRpLRKuBSnhIZOK4o14ygipaXurL+/+Suj8J+C79N6P4xgc/RRBLVqBHPc
FUzDfTW+ifFHWmuEzuV6WSM0T0Q0IbcyCXr47GA40lunPtfezWKhVMNc2PZo0rCe07OK1C9YM91i
F1ydP4u1se1hjaUaZYSC9TY67xNsP7Gbey3SJDJ8DfvdYcNlbt5Vmm7HYARL5yklDqc/Cpx8qfJp
prjLNGsg4WzdF9YAYt7zfLMj/+u4yZe6nqIiGoBqFgkFHBEEGOzA/rmOYfxs8i8FPQnvGNENvYJ3
wVS6I7f1zZBA313kzU/KQYa9bIK5OLnTqMKmzRCsXDXKPmM7pLnRmHc3fuHK4Fo2u0RMH4o866uw
6Jowr/WXOJn+fj/rrqRdy94WWauoissRN6+fp9F2+xKE9FEC9PsC2MeN+zfMr8sWeEmXWf9pdsPQ
1jLUrOZwIEys8onEzxWbzUBaNNv0fTqtsjTLQ5YN8VubAKigJl68QWDurGDu0tcuxA2XEqKyHuWc
9IFxOcl2rbkb3524SYOszOoTesJz1MuSmpysmY37GVoAL4axSsh5MR3yqXa2fLSKdQ/U56Mh+m5D
xzrZFMBg+31cNl6HafzInDJep3at9pGlazubDGJlUgFMDMntowSGJ5i4XgpPHzr1TID+gAAb298D
wGKoQYwFWnqzaTqrqW1q2Kg6Lfq8TZPsQPgbdn07iW1vN1HhFhWdj+Zk98cIBSwUYmLyPHV2GfR5
Qu47MlS2Vw0x6lszLFzcqciibZUTfi5E2wHEnacr4JDJa2tEakMLQGwSOF37c9k499ZIisSLGMOB
PqKCFq8A4ChX9jThTMwoMs8E9xoBZah80rToBneEClqb2/7g0OkpQuPnk8Cr3mRRm9wnNSTakDyk
1FemUd4RE730xcD9XJYPaHX7g/Qk3ki9fiYpTY65lYe0rpFQMuC5xwk4l1xr1HGY7RJlKuklkQjK
WASdwDFs3veB7BL1hAR2WgnVpUg8EQBy1kR+nmfzmlfaLy3TtJUzl9Wqs8pHQ4Ou1amN+9nhK9Yx
tFeqsl1jA/QHRiJ/a3A3H3RHZXASteddrOu62+l2trFTetDG7sOKctvrVP9AZ1hNjOaT7mQzPMHZ
vqZw10YjonT7FA29ibFOjXzD7eYORnvY404xNMIOYhVot+9qrHHkVcvIi/Wx82ZD8U3mwLiWOyiF
K73ZcpIIn4yZvW97oMw8oJzoyyRRyuon2XtNTr160gEHzy3pwb8lcXmS8UeCA7VNmTunMdWtdwPk
27WcIW2NMicPK+XYbhrp2uU9dVjL8sKTvcM2eV4PHs5fWulDktKnbjy2XeOPWs6My54AKbuFSqk9
lWI3wE96I2FFE1Si7ldmjppgbafjVo9n6keiZl4TVXmgDxmaCkdV7HRQ2gID+7PVaEb8LkVd5pm0
pJ9A5abapmlq1GhKg26jKIncGqxA6YI72dzbI7X9oigcuOuiHGrUND9kIKKfbemAaFW2npYp2BOR
2p/g/k7SzPDlkD6SKltpJNuVgjyNY156Q5b9LYtcfzQqYrtMt5HeGOzvVMqd1kTvtoRtci0Yd7FO
5oc4GXeZEa9jASgcz/UTneUjlsXOs9N805WT3JqGjnvk0Sqtiq2u5JtZy0PTGz7AwJtcVEc5TaEo
2I5V9sFM43uYRnygLPrQ6s45E1Pu18O0VcIs1moa51VvTFujbsRRi7vDFIHIpasPUBhXo2weYP2z
n2n8OnT9BiVU3xAatuxS7tAoCvBDA3O9iGzHsdybSR4qHLvADTOoFQ4gDR77tZW9xPHouEDreVGM
7ZomtPs81g7jRAM7mu+J0Z54y56B1lt3qeXnBbnTxbRGB8TfodfuoD3faolxAnryoTTAbyR6dOgb
ftbmaB2R+NyRJPMH0OfdmohDYRu7LJfbMi7X0RhvyyLa1DOOjQ3EGxcIkXYLx8kQ1mv/pTJ7j0n2
lLT2ETqjM8b3CjXUbVnSYO6Tx0ShdpZe2O3M0kAp1jG4i2gNT+5jl1NgipswKTi0H4NYT3rGXAgD
hMd5A/8JwZApt1Ps4/za16fhl9LHvWaOh1LWOyNpcg+v3sM7eKR2fGhmUEYnyc+jZvnFXABWjYKn
zOoXNmlPhaW9EqUOo42omBlrwa33SMkj1NHA0rf2n4JOD+lIHhXNDdc0MW4hNFypsj7HDn+JrWmt
Oda+BH0UTQrkTbNTxzMmLfcqzVoL2/ETZ9raWhPKuPHRNX5vF3yTWjAwAUV+q2s4wpZwl9WTM53V
i+XMuSv14TdzNOn1rDpqSRsKfXopCztxlRrP+dCccdZxl40fwsaaUVX2eZBkLaja9mm+n6V1zIp4
z5zRiwWeYir0DNAB9lSY1cHK7ScRGwd7GFt3RpjC4czgTpn5AuJT75XM/o8bBhBA9ChRsvBL23rQ
q+7vOLLHGJEjKeCyUtrRm2OqfWqjrsTM4VSa9n1OUUOR8gH6sNFNG2uTDlWYkO6UGcWT0MjZqez1
7GAM2xFOJ2H2X2QnptWxK3T5CobiHwDpzmyQB2OWQYUV2BWjXFWmWuu4M4Dt4Azb1qeI9tsx1tFG
nRwca3qJaUs9OFZvFFplsYImOLyqTkTKYxH1OVxdJMJE2UU7Mln8aBm83TFLVGtTGH3YGHO1hiBL
97o6f2j66rlNssEdx/lIBO0RvVRIsREWZv7SO1kFM1Wn9dHmeGdh+kxNJlfyl+qZcWcnBKM/S+l2
iG26BpPZ2Y6cH4tLkTJifexPefpM5r7bt1k7bSFbLTZpCxv4gk0pVgGuvN7ggEObDGXmaDqoOXkA
IHnCWZb+hxUYeXo8wWOwSHLX4vSkG+2DauIt0aoeojX5WOdouGyGeodj5cPoQHZvpd5QtC/wztxF
Js5TZ2XpLld14hnc2tRtLT1S40VrEAGJdL7T+hF0bb19nnW5c4b8VBfxo2YYL2CKP3bTEE68XcGB
dd3KBGtb8WbJEq5lQ/E6FdV5hv28ZZTJJunVoZy58stWxD7sxGH4RtKDFVfguHJAYVi3gVFPkM1Z
7qIEsx0auXUs+w+vLB9xna4NamZuqrKwt3QRJvhlouag4skxycgqa9mwoamOAnk2noREBLJ7EZiR
RFlyxsu0jHtT8lWtaX+Q7BVeNFVPKktenXh+jA2qnTodMGUxTugKLqyzyYttbFR7p0LErWqkfnaa
7mFJM68gIB12yLuwsKdPKKae65nvQEwOhjF5gsJKenpMjgyDIR7JOhlwbqpU9V7O9ROf+s1M8m1f
aW9qUD5yFuSBsP9Z2ZnqdoRXW6NqNkIN4Rjn2zxmByPmKbAA9W6gQ0iJ85h1/V2vF0g5dJGv4OGa
XKr33O2EsY4adPXo+RMMvnepbKcAcrLoPR+04b8aVotvqo7XXQcbsKlCcZY62jFLnY202Doq4jCq
hpcRLkjuUGWRN3NMzlo6OJ5nfMvjLnnESVwRoLX64uM8RGuiJFzYLBsRw0mt46i3AEZLKCfBlaF+
ShsODLbDkIDYu6whD9pokQD0atNlE6fnOG7qM1Hp7EXURFEvxZhHWaf3k0YfvVzEuhcNFQgpM/1N
oIjYjjk8LHKj0ldW1wgPEIznSK84PM2aN2qZu8QpKPw269xP8yHxx0RrPVpirudpJH1St8hgNAwv
M52xhKr8qJvRFv1esyugNgBLBvRLA6I1N1NOEJfl22wM9coW9UcU23/0no54ZVOxsqU2g8RKoUWN
BgR/3QwVr2Kv4uNdLRDqTNG9WEb23BkYMj0mk3PhHnWGOKPwMqyLgglM7J7vlT5jZCn2pjnFo5z6
3MPuwHFFzs4GSYwwionxiu2O6pAoZhvSM3y6btpZuXwSZYreFpPiyar4rVPNKlN9kOaNV1XlivB5
N3dipYi9Zfa8dwpnpWf41mkkXOR6q1nlPmvAmuiadTZgrjF41xY5QQrZ+EZseD3OeSUr/g5kliv4
pO6sXm3YND1bw7xx6PBisbj1IO94Snu2dzrUzEp21Bxy6ICzQOjfOIIcuJ088SKyfOR7oW1A+Qfn
rM6d8nKDU7PIHzoEObuAPU4lcjh4Mf2ljcRFJYQEJmvzLWE4g4S3oO42NVimYj4NM0AzGb6PV8V5
DDFJ/wLM2y/HyD/oAHVJNEyrDmcpIHuw0gV4JfWHIWXrEbA5n7CeBVHWm39wZqyBFGXGgaq0djtF
BE4izdgGkxZzH2KTJnQoFMeoZGTyrANb9mfUTZhUTvhGa7vQ2dq09fgpYXC+8wetw84Q5L2tZrfV
PuJFHfaZBiBFCWbtBNb5ptMT7iOFp7tiwkMrxMCLU/HgVnBe2CBvth5SXpZHajjdprFovuWFNm01
PUaQ7UFcqaa42ELPOW0ICD+V1yUl88GEqB/nLo+DwrLth2ycigeo+EavHaLBz7UOrlxNXvp2SfUn
azbFAwQXzYpFsnyNqpmHbMit2RP5QN85QTu7aOm0ni0oh3WN9BB29y0N0jaqH7lut3sjpfqBc6L7
CoUBzK8WxlTAxB8SOsI6DNX+AzyyhYtMz3iskN4fkemodTXV8xt2V+yEVUegR67q9QPpk3lndzN8
VWg3ubBEpB620w1EpGhMQD4rfaseOncGSdFjxKS1q3WOtQIWlQd9xp2HDu/LHONx10l811jL6ofJ
7ArqcRQpMni/tu2+gsj0lOQlQVMWzIVbu5XYI9ktWRMMojPSCrQsd8SePEKFCCyzas+oAxqBIMng
oB+BJo+awLxPsFsKsTfDBk81UMfqAiYPcd/pzUpaMXZWfWSsEpYUu7S3Ih/E3WxTKBweZFQNu3xg
uR+PVuShAQYViIbnG6ZRtraVZm9n7JHW5jA1z0kE9W/mVP2jY8oPq8Shtj0k2kNTwBRAA33l3HM+
7ZFRzyCIMuY2fWr4FgqL9xNPxJMVG7A74VkLV1UO6fpU9qvYVvGRUzasKl4BZ9vbEGjTwr7va9o9
xDDMRf4E424D2oJwgCDtV94ZmodeFLUhhcxKvyS2wMIcl+wMujad3TQekJTwWOFyooSV6ygSr5OU
uSbHaxjR4XWJq0I2rmwHzStyy3ANMZKHIW+t/6PovJbjtqEw/EScYS+3LNukVbFKZN1wZMlmBQvA
AvLp8+1dPJPE0i4JnPPXD0Y34fIOzIwF5dB/eI4S15JzQu2bzeubP0Y3z35Q/Bld470qiiaL7Oaz
FN168Hsqes11eGhr8easwdFeKD2tdMK3ciLv3k70pGCbI9E9Goj6E1dbNwTDXVOv5mHDT3AipukL
vgTT9RRcA2Majz5NCOd+kFcC6zNjDDxYMxneFUbrMao465cvKz6mLZSJ6P3+oTMCG3Zo31Nb1dyI
5jDFg5wT2ZuvfRV97ULKxHe9Ipv9ZgIXkTJu1gAvHZkb3JP1R7S0hC0W62UOty/Z8GZuUYbGu0/L
AMhFy/0p6vR6cpX6nlWFQkpq/7BsOwkmbftQmvqzstnmWA1JPRS8J/NUJfVScJh2FXrt0Pgtlm2N
CflfkipYHmyzmNIql89hUZxMYVFpYtn02Yn8sXDLdKIFe+KUVW3wynh3lyuM40wPCTPbW3cL6e20
sxNJm38qpyJRSBy8ts22Zf2PBqBXc25+b2pnUxo8gLeK3umT6swPv+hTNfp3426me6mDuHPzR9+n
tzdwGG72ab8nJfuDIuqvJthO417d6bF59oP1ud3Y1gfjNoyP+X+upN7G1+GTl8sdZmReXmeRr4+S
vaRI2g6NZrGvXeaEowvw012NIrxGvQoPrV93D1Zg/7CFGH+mXK1pVxND3Up3R1KxdYc12kiLaa3x
Aoq9nPvFDx6Htp9P2Pp4tfldY6Ozo8Sr8uXZbys/5dj/Xix9JI77XLqMJ8t22nWZqJ7ENUP8XTvz
2TfJ0TH9Ju7mnVnbr6kngMQaquh1UOV/5tI+gEVctl2etDPqeFtmkXmm9Xc126Orq8M2NE/VEO6Z
WdsbRrbiwXIJWGV8u3Yuj+JijWdzCkTquAKwcanppZETerPGy2NcAi6rQm8drULxhVgTuds3DVXH
Db3XLM7W2OJil42ZVGO4puBBduJXjDD2blj7IXKG/m3LhXsN+iLIcG+/q2Aj6i4MrjIIP4uK992h
AY5yuY5avtULcEBWXowY14vVoHCRR+un7JsKzVh+AHvKhFmfzXp4Vf7wRa/el/CjP6YGOewl7ZwF
lXWGGL/dpcyv02pjTPBcstOESsIhPCC/eTY64yWyXGRrrnh0miLZo44HzF9FvOIl08t8siUnRNmq
KhtGwos292Nug1O7FiuZmcvm/NQ4Ec6260Mykr/qx8PohrHIG852b3To3tIuMZvL4vb3BqvcZdHe
hHzc7949M3LvZCHyu8rcACpbPf3XVc5C5q03gL9MhKgQ0v7A9dedgtwys3CumhkYZTFmTq0QvfhO
JQf6iNl0vSRvGGRqjPHZVA+8FjNx90La7ruFqGHPYIwXoKqw7GHUdu91dqs8jHdMSQ/e0OxuEhXu
9l2Ldv4tehH8mw2v/jKjuZNJEDUl0VdqeM0x6Zz8ZcjTzmn9RzW24zHKF/fVq6b+CtrVXhcHF0cQ
+PnJWUaeVxovzCK+raxUao7m/rpvw0xc2GLTlFwZ1ZaUlCAUB01lU8rQ7r5p2wPErLztH1XtbUrY
tP5Atte+OEsn8oRR0n7cC1VacVEZzX1vzOMb8waYA9QIz0dpii/T6S0X7Eo033uFrHUDeT87Wo6g
Ic746Ae1PJlqNf52rPuJ9OikjvvALM72asijJUP9WfacUOYgnKxzA+elrQ11NqRD2NNod+6SLnmB
61xQ82KemqCd67TyDG97UEZeZ7k5MWPotpYvhk+3A0PYO7DLWKWNGsVx86r6tbMx5MR9yH5nq3Ah
wU+2fspt6B74Hc3Ut6Rx75bKXhOjihqJmFu1/EhTm79jTZcHq5P+Q2kMkLvTXtodNY2uftaIDOkQ
tvO/qgnGLyEH3MQoHozUs0reKhqMj0ymBZCmzI1Eo0+4E70EtlKCdYR2DJSezC5VcXDauc1sSVla
LExnv8yVN941veWdVivPE3rhrGs4S5oKuKL+9LegLLvsCYHTNWE8XkfMyVTuJ4Oydb7aKTzKdprT
boC+mhq5pQ1XXTZqZ3miDM1P3Kq37syAdLym9MMj3vjo6tIu/7VakvWmwQpPScFmyIMhqv55DGFu
UbUtfkILd/O8RpIbdmu68W5Unf00jiJPS467uB07u499XGznZg7kDwTIcN5mabww6O3HsmPgXEW3
vzHjhx+LUxm/NoqtjkFUFzqdJxGmY2kUx7wrzctEUfZxbD39ysMbfShllr/2ehjIn+MnODS2LuhT
oJ6vpWqrnilWtAzK62XwseyOTkkIXiGclI2GviLUODOkV0Li1vrHHteKD7Acfq2hE7H86SApVcV0
V6n95rTVD60lKcub1yj8CIbAOZC/sV0sfIf/VaqT38NgVqd+X/Yjjo/1aA6Gn3YgCoe19/dzyx77
xwy2zk1aib+Fig5yDtdiuS9Lyz1VHReDWZkMjSzORyLV9L0OcqJRwrCy3yw8Xl8TnctfOQMM/yS9
IiHTcHmZ+cvweW3BoZskcG7beuF/binLowot0AGzi05Il/f/2qpsLsY47K8NBDyFIFJNlE80gaUx
wDCS/eod+K1UwTV33ByDBcxTW/Vbu5GQkK6IbZNV2QhSoB0InyyjQZxam2Kl2I0M+2OtjTU8rJ5r
3EmitbLGE6pN81UVP6tRV7/NXMvH0Wqm122celqf1umPLYrxEPZ1nXmqaQ9qskd6D+swnRbrNiFG
wWe7rXCEyhi2KlMdoovH0MfV9GIDWJa/SwKjy6ycOnBcLZaXaKwGUKQbBNI24HM6anfYLGkkPthm
VhMPnunBmMu0jzrrTGnFxBPK7w0oledkQ7e3SRAiKoaDMt6i0NLJbC7BBW8etfLO2o08eW3E2lQ7
j/nAAYFBaXCLzFz1zv2A1NqJi6XSfzj1tmvIGnlYovlPaPkyFdKRGR/YGhvlaGyp1wQqTPrCqeD2
S2BRI2ye5kWJj9pZ3QeznQzS61fn9l7Zj0beMpJMSj+VQqx1vGB29JlYazhHwyh+qaYgImOSND6I
7lVz95683P7RxXa3h+JjRCqSVgv4XjSMfSJbLNxT/6QpccgX5+QFy33h7ADXVcVsuP5etHFsBCNV
Lk4cxCrdQ+d11/0CntA8GPTTX5uh3I8NqAmCtO7ZGCORNkvwAa+Wqcq4M/kt4t2dK7zjc5dEbf/p
avXXdRmYlxyjZdtEe7rN+b858lsAoOAQdkOQ4SZhp3enGgTVZLZuI8Fi73scsQ1R7mZXACW0yGkI
17ft8t6UqKVaG2ext8usJogk16RtF+ai09KyrczFox4H/f69DM7HAsmcNNv6sg2cToVhPNf+WPPN
2Z+hCu4s8FvWOgMoTps/rb+wC5RgWmKPPgt2PlaNnMOzotWQ7Y4rozeQpBfWf4Not7hfXGTpZckY
PL4voXvZS8NJCniglLfxD/wbzWcR5IYIT4tdd/EYchcUQ1fh8Zwx05cE2wpzxavRy2/NFRqPS27E
kmMF2IsClEnS9+Q1+XLajPktCvryaLpFAxjnnkXR/Aq76eoW9pXKuT9yarrYshgO2fKTLZ/vXHcx
SfbalTy0hWmd+IKLp513+ckpau9sqXk7+XKEw9gYlUane1ZFGd3PTDmZXRrNMSjBZF3LfarqIFVW
ayaF1DK1hX3vCnCt3C2QpVT8H1w/+ja1FSSanTLdTXy20S5jdzcv5Y335T7N1Bb1CQS0D1upVCoM
uFhPdD9s5izzC4F5ZbduEB0A4RsgWDxFS0ruSBi3gf9Dx8pjPoXzna/r6LXIFcnIJoUYjTu9ByMy
yBY1Qd1W31tk+IfagvbuVUUklDkLSPR+PLebQYKCAZ/aiT58nPZ2PvvRcqFBh4yOnoIN/tMmjga3
jiO2cTwPOB2U5jMc3ZlmmkZWtKHtVMZXVnBQlmckQ7l5iTOtNcW0xqXVyj9tu/kyh02Q1V4dXVXo
gMR6zWMx+2/dVk8ns6ebtuv0f/locNIO5ZxCfnhpZXsDVz4IbGVbS2KPJg2iEryu4uzNLD282k1l
ggu0eRxWnZWVZNpQ3dB3mbLHLm2dljBWj6AzFIuHhi021rlyn7myUrcSUdL0vnHu7XLJYC5hOYYQ
W4fX3dd7D0Vt8lTaM44LOuvVWUijvZucnuBlCyVC7e7ByS/rz6GUlw1u4zgQZPBGEnh58kVhQ5AW
XjrI1U5qs8MfH+koWcvhmLs5ZVh993ssNuqsnX2L92iAodxWnc1yBhgaPBaGqv1GRFfAT6rnsKyo
sTSc7oVuQXnxlfzDV0TsRBBaYDXmb+2qG2wVYPBw+m8/t9x0rBEbKtX+spv5bZt6zCzwZMlWBn3q
Dxr2vpztpM1n0HONmYYS32QGmcxcz+HzoNMj00wjb2xCzZ1r5P03q+m9t3cf++redk5nZv+Pwqeh
ho+emmxwQuOUe+6U1dEA3KNg+GHT93QRsAF2o6NMh/vvcDDF/S73/FzYxfSH1l/uniAk36SJ6ouZ
uyz5ZusnPNTER4b6P6ZvArjtqWBI9lbuZPVo9Tktc13/ONb4v0M6huN8L2HrrYEcCXe65iYiboom
LV4nRlwxWAGvrvnF/NPjom3mp4p1IlEWWhegpndh8IK7Pm6uPFx/BoySD31Xb8fWBPjq54h8kXLn
3wz+LbpwH5eCwcixb26bvWIv3+CnRumYcDx81QjYWA8mrMfe1MtEm4AeHpsl587thCCpIfZ6czlu
yFxoT+7+iLzy6U0JPongme6nSCwPLVBoJRqR1sb8L8AVFC8+D1Y3U3toq/MgqXbnReP2QEfWcqBA
Vtnde9dDKwvXKtN9Kt7Kxb3O9tYnuyoAo1337+p3d7vLj7fq7tWZ5kPYijvKjufEzLn0gU/eRIlo
cNsbI24875uP4o/f8kaThgGDVonvoduPedEkltv8rTsfIHA03oedGiwimGDxtP0TWVtWTcOaOYsu
j407PHhLy99pzgdj9p7NAuPBKkTStkN18DWN3xQwG3d9L6BZLF5y19r+bc70j/jb+3FnjHK7cEIb
MDiNxspTWX+h3Cd2c0p2S2I0pP0aFnnRxcbqWRn/B/ux95R/2JCQx4vIWeB3hnACvosj4aFWf8Bs
y9WK/ZUwyyKUmiD1miktDZrdumem7O+qeS4OPiz1K7rs/b4q+uCkpFseA7SsmYrc+mw1pfoKbHu5
N/c1vFReO71sjZgvY88gxgiVO0XcjGtwkdVM/Y4aw/ZTO7P715jlNKV+j0LAsFYu9G1UdYIsvErU
wPPORTh17NnTTxc1Yk2WwC0+eTfkYVtbkb/UYPggW3XVnibt7Z9Tl0MwLJ6azyQQjC25AHI+Itfb
YsjT6YBu5rsuveButXGLDbNpUzQszHtfKPsnrMfuGZxLZaFfI/mRjvgDp7ue5q3XmWzCMfOnzTpZ
4Dpnm+aiuGEwTEHHosPk9jnfMN3t6Kry4KMwRk33y9gk+9IXR3xp0yHYpv241oPzo+WyXypZl4RK
qPkIMJFfEF05vylB9r+rcCv/zdKBXZnWIdOrYZ9m4j5OldG5L7rkbDcDAXLXoWiJo9FeUH3NmgnP
UkUiVFAOaejvBnRcThqPXIkF3FABNPEgqhEFRMA/5l5VHdobtMbvZByCqBLXOSzkFte6r2oCfsLi
QRpRmeZBpQ6WUiQud0O+pIWKnCSS43pk49p/wRK3dXw7LMHURs8+OoaU87MJ85THenGdGHeByFxz
Qxon5OxssWkNIQ9B1THytFtxgcUyPgPCYSpU4MZGlylOBDFF5UtUwbc1yv0XlWL6x1O6kW7IOtgW
oCH56JpE0NrguO3aJ12ZQ9bV/m0UWcyDE4r5wxf4l1tHrYcJkO01aoruQDgomr2yqq/REjYvmkH7
ilHA/WDrdk+1VFUicDwf2zU07jex1EcECFFiln3qcGE6g6vKdCAqMN1QeT2CPRmQ3Z7vnpa1t9/9
0YeDVBJ66YqgILoh5lpw7ABliBuMM24xbxgOrU7l5yUKABnU3mZerZdjQVtYYgFSpKvd8OpMTRmc
C1riz65Qw7chXZVt9cxB0Zrj+83L9DzZpX3u3Wh+d/Wqn5oACD2gNPcw5xIoswFKw6Q6uEevFATI
TkuZ+dRRArj1CIbW2V/OJhd7ko9O/YNQXt0tjmndN5alXkW4lqnmGc3qrbdPve5kquaFPLd9Oqml
H9IVbXviNUgjjbbTGdKi7YUpESHiEMjphBoeJHkrgsQHDngYGi6YeAyc8l8uRHnaETfpuAiQKXqO
yW9VCfvJp7gE3KEoDhGZLffhhgSd+XyqX33Pny9LWcljyMx/1su0JlWBxKhyxvXB33v/6Gy5fazm
yXuxRU5lx9bIzPemLpPFID9x/1tcC5F48LbSzlhQ2sMMEByHzlJz88yo6hAJxSiU85Qolh1Kb2xP
OBLp2EJH8VVxUl7tjS2bV51OFYCMg8vf+YSwS3EMhyvGZ665ubclrpsp8tMwqAhqXXbMZrLUn5Nd
jEmkVy8eQHHTEqtYQt0RcFPhLTJtCnfxYt5QxufdNTnW2DO+wrHGFhMB4wxbKYpkYnlEybcZiVWQ
Mw37I+dMR2V4GFpNYIvAxop2qjrvvHX33VjUv5zJdRlk+v2uqpcQNnlqMV3hIY5K7T6y3ih4fykO
bhU2vyM0FTTh5X6yDDuQ+kq03zJgNR75M8TEUv4BIeKkLTdZPrM8Nw9aiDpK/aAQSdlMOqtbbz3r
epYJHzwf67p2R7A0lDxNMx8Dzqu7yO3dy1zq4egFsv8UArbRktt6b7koIuNgKqvHKmBTNyNvOttN
pN82VThD6m9CXKno1H99jTYT7hBXYrA+Wk2EW0mCDCNa1Q2cnntAiMi47cwHzeJLWa6VNBoNyuak
oSt5j/Po2WAQWasuqXOcga4FuH0bc7UcDpHZPKiwmI7dZByJiXuuo+XIY5JyarMJjAsqUWhAW8m4
1TKbtb4ESP32okkdMqYKeu7hxzI5hxdnBVvbbKjg/ZJvzf1YmuPRrI2bMlowrQ7nYnESbwxFqmvn
IZo4qQPTILivYrQLRPPcTCXTYOU/8Q09jmJ+tHObV4/MrqZwRGwZzkMztE/laiaWsbw05fCc71Ac
w/Q0kg4fe3J4iIyb36aq3LMnijbFXRYeqjp6IO5Z3gUcYtkqp/ncwhUnuVG+g3Mem6q6NiNW9xwd
nOOUV9uliLM38/+WdTqYTihTvQJiQRxmdu1d0e8W59xtl7sdKjBC9AZv65x85l50nsng9m+hhxBn
JZvpQhxHcTCbxeI4iRr2xyZ8IzIv+OVPVnDu+71+1lo4b5OXm1EaLtv4MwBV3Y3IhqqDM6tcsRsO
WgOaIP7l82nCp6DDsYtQ0YoZ2dZ4mIo5mdAsJ5L4lcPQwOsVBuvKrJBUal6eVDsdK7Y3YZVDoBcc
nSBocQYX7kW4k3O27SBIhMiNY007clp4sJJm23A3CpQspQUh2Y4bIQShH+rTkvs6AepwD/WoBxxB
qFwdlpn7bRQrd27jAMnWzas9bZ+DV4Jb3dRz6NWpmiVt6yX0bP0w0iCWyl5G54rx/bIs/nZRokRF
CfCdWRaD9yI89zcM9XwuwmA+2kbQ/oFVv/ldbqiKqieZSFkSY4rCDfzQ3Q4K+OzRDRW/DDthXHD8
vLn1EGYj+7UFM7rNx71qfeYjd4d5xcyYbJW9HMH3GDl9be8na1x6ZJXsSDHsglye21xaPxH9J891
ZUkYZV/cV7ON+MRfmq+20sEv0dvzXRSJ9q5og6lP7b4QTlzVU8DIFxptEAup3NSXBe9i0O3GdTSL
/lLMkZttnUUHYVtcQ5gG4Btvu/gldHRliX92Hq1x3gj1NQNiHfJdvNsW1DYU6RPBab+GQEF8hNGy
X53a46zoKEw/SATPHP7zjrR96S9GBZVELP+mf4F6Ncet2tu3fNw6FEs9KBrC/3TNOWzbDkJORTp8
5LIzy8S33f7aVWwFym6au3Ck4dtdCDqpSmK1gKksOy37yXjoHCX/htzZaIDm/OgO7XB2iNry4xmJ
Dc7EvHqQbdgdEBv38RpO+eeEb6nZSVwHxydmf+3q9Q2dZv1j2yR29dWERWCH/22cubiUXfBPlopY
Ek1Ngtt9VlFPt53ZRvcbT8rjiK2Wj8FB5pIafP7f1Rxs7wBPT5UbrBcRzawHau5PuzTGS7g34mz6
IftSGRaMfu6cFc3aZrpZ9WHLSyxs+7Jl7dpNgM9Re97DmSTWfHKQd+0l1zgCXtsuylcOmBFdwDae
rb6wLtHED8v6PGbV2g3vc6fMbLU2TRiq35+NTb8HS+QdBPvCsXftNkFp+QpYj9g+ZLTFlC8eRHOT
fexe/owIfHkcG93926hVhJqY/GQd9zWVgRceu67nwCgxm3SMpYmvBFKdsvAQ92OecqrNTXZz3W6c
vf9izJVC4+8hkPUg+xX7x0xXfMKIY8eq2ZqHvrGcZFJqpPdw9gA6XQfcYacTGmLXfdSFDNjLCXNb
8ZLcltvoe6zGAPi7+cs4y1AhbU+etb8tFOYOiBLAYV4gBJGLDrJL0SaJE0F1fmxQQ3GJiFR7Cto9
xJsjg2QBQHuXJUFCgXTNk2mF9XX4Bif2ScrgraA9zIj90nao11uCX95c6HgahjtPwtx2Cos4R12b
GU4JpWEqnU6Bx486Bg3lbKi3GktcLXebXqZ6RRgwrNav4japezV6K1Pwqnub9YY48NDb4y9jV7+r
cnsmaP95EP5xjzTYRdteGpTT1j68jQZabnCjBxX45l2wO/1J+6aZdRb5bOGNjGX9sDJfRRdHWU/e
jMGcSI9/6xgdBB9TPBc8UIF5gzgn58jD96s1ylevraGNIPyWpuo5dhn6Z+V41yISeza5iAF9US1X
OiLdzHH3E2m+yBwH78QoKFJY3/Lk+NNLsegcVSOneS7qMGkC/RoMzt9CdC+L0dwV283FAmeyw/Xd
jjyI/H169i3PT+dWlycLmXwKFdndHEQQnhVlT2RKWMiu7GdKvCmq9jOvHUVsD2Rj737725y4XioD
FCSA4Yu3CvqgqOGtbJv3Zn4x4CvjnAKXw+zYbTZuRJuILgxSgC0ntpzia5ynGWxjKOO17vIMfS5M
OK/tOEddvFKcmTmOwQEywCqsC8kAvrcAlqIg+5i7acp0RQo4kPVvs+u2O9TBIlnkjXKTZXfsGujZ
Rnn5YfGiAqgxQCnVYW+x/IIYCbtAns8tdl1LYz0FCoHCiA/rxIrQn4LOeeKuRoyMxoAPM7zmSNnR
mhbG/Vzm1UEUISJ2KMq4qpr/7GkaQSacd0NVJxeg+ZKH9n91hepltLYfZU9fHvmWMWMutgMEPhkD
jH8Oho6L3BbLcx2I17z3P8jBIbqmXxCREvTo2sXDbmwT3jG7fJi07LJGjx60Pl+DV5pL7K+3u+Q2
khVkWcR+jWRSMgVdhnIyYjQJ//KW4uEZvWKKynNndqjzeFLoa8nVeMjx1sdiQr9lLs6YQJqbSYlQ
DF1ERcmhls+dW7xUa/5gGN5nOVfPhBDeHEX5vT3kkvkAsHu0kILenEQejof7cPKCR+b7h8E1kt5v
PvZm/M2ZNAIySUIUc63uCYxrmedX/P7oP+0m1yfbwcjODq4feSJ/13OdlZv/qsodDYn/6kjvIdo5
N3hB0YM2253cuvNU+Gd0Gy92F9wjJuHHUcCwcwOXa2tVp42ufyNOO6FvdFJ79bq0L5eHWo3wA4wM
hygyAVGr9bw7u42cQCN2ayQLD9iqbQxeMvEtwq/0LN+hzCiI+R51Dpti6vKT91Qda3/+hxL8sK4h
ZRKImiKzfDRcbz0geKljm7UuFo77xoPwFvo8Zq2pXyw4qzwoYZCV/8vo91c0x3kGpZH6MykkrRXO
Kd91ukbeuzS7az4hhB6osYhzqy0P+MJ45oPu743fS8am2PlFC+7F/NGdmzpe16lOIrt8WQvzUlj+
sbTm1LeNN5uYoNqnzA8xggsolgS7+BqMMlt3N2Nv5mBr8OhMffBWbij825ALO0eog3SfP43ho8Cp
hrBGM1e0w5NvBU85voRtMg/mbL7zsaxJbXkfkaYiPVInnFnpVLpnFJCcA+b20Vs5atOFotRlL0KG
+Pwq54iNZu+PPeTeBWqZsUMhBA7Qg9whlX2DpASf1c9KVp+732zJgkmHF7/9Z84oDxbTAZsc2/e+
bx4hoPPEdEAji1HhwmnLC6/5j7SWo7b07UJHpMwlhwXIL9LOQ+jYIkbNatuHBB9ZqgeS7XxlWwnZ
tzh9eobcdnNkgqggRDanQb1nYVzreuDupK2xdcNHRPkE0Uf+f3JB4BYwSV5No6dfa/XgZMpZZYGr
jHMZ2kAMIjJRi8zToRMTB44Ioz9oZKxTlU9orkZU+sEmLsvKZ6yiYMiooP/PGGtA4XzuL9EGf9kA
7Z7FAB5jbc5ObJQJnTeMf31LrC6RwG3+aOwV73sBpqGcFmU0Y9vEKz97xqOSwGtWracr/opfq6jh
ayN4QIRf77Ww+08JyXWGCe8uMrc+KyKckonQqzRkN4ltMeoMAYr1M/cGeqQBDoIl1BwPIOr/1U5z
UAx807Bf94GtY0R+ZAfbs6OHv07kpq7BA0bO5hgD+L1uhnUIETgdN0KJLoAu5n23b95lt5hIuwUg
yfZhTEAPHeJaN7LGUfzagzoiw3oZg/48iu25pcw7VjlznaPxsVXG/CAs52KwKGWICv9KA8NmVBSv
s3T/2AZQYDPhLJoDvR3shtPENKbfpVXnqQ1HnpRytNHmVHXih5g8S099bTA+Mc2KbaryyDlaZgfL
rl+B5JtkC26hDz3KCYZUhkKUbwdgh3Qu9zURTduk0odywlhRIN0thkvUOWe4pg1/RaGTcLf94wQp
dTAwOFS59ai86o+1h1Cewc64ZkoD3ASRXTSU1r9yWG+wN9bXIiLZa6gLmRUav+yoQ2C1GVS5gKdM
XNNC99m1xjM9EIk9q2PTzU9bq/2nFWcPhTSumXjgRumCIP8YYTR47d3ZuZhm7We97UgyHo37ApvX
xkRj+Kudbhrrmj+igg/GnOpp/6FfKjdr/P1Kp+CzCe578Rv1EbbL2QjKc7lFNwHVOUKarPM284v6
bujdIjUhsTjEDFQKof/KWfmrjdxfxGh7F76TLh4c5+9sex/bMNYp8Pqjtpx3AVhygI75n7MraY6T
16J/6FElIRBi25Pdjecx9oZKnJgZxDz8+nfIytHXgipXZZHyQjSS7kW69wyfeTDhEJshrgG+j4ri
ETesu0TQK+Gi5F8gJW6KsT0EFTzdOIrlG3OWbXeH6g3cOKyBBHhKJHRLKC6TE5nu4qRA5URGV7hS
XDfQ7tnVlnkEZOfT6XvUY4o/6KoClN/hc1ZG1WPoNnKTFTgnUyipAvDXbOrM9kjb/UZpfSYGBRYK
L/B1NdC5d+QAM1O8alxcjNy65jZ2bMJRYIACGxdvTo2WNBXQ60xrYxO0wKQGBrmKyXCfZzjuErO4
GtvhZCRdjo40CvHUcU9RiONRbqAh0/sxqtoN2SbEgShT+waZer43fXSnQE02R+s+SgE2683mkiJI
ttVkPJoFuYVvxRMAKU+DCw8kAsXBlDenGSAJ8avSmybzapzGbRVEJyaTq3zIKehPzmWLGhBI7teU
zyj/9ERDdhqRfKvAAU6g7T1Sdiil5RmwaaglWTKBa0IZPcbN9BsEyafaKsDkyoeb1ucfNXefoTmH
c75b3AScwMnZhyllGqCi4sz8mZvKMZPdOH+3MscJtglDB93M0YwSrX1KJgNwyqbPgb6ncWQ/lIBK
HLrB6i+N2IGeHeP1C08ceSuDGDQv4KoAfIOUDRmdEDciO4N2IADPVg2UegM84Av6HPUV5zG95T7J
P42qaB+hFZLFoCvPjx4kTa9SmJrdmfj6fxjZVD7QHocte8iM33XXdodA9ujxZdhgVpHzvdH5aJg2
OSrFdRJewwK+3xIjB5Wag9F+7Eq7PdbAcR+cCIIraMA7xmHqYgjmsSrL96hR5yF4v5v6ZihmqjHO
K6hCRw8TWm4zPjs4dKVkW5ACh5uaOOjZxhY4WxOpGtDjYWqPR4yfdIxwlrFo5hWxpKf/yVx0god2
6wXoZf2pcgChNgAgIN3Gf0AIuol992fDHWdFfUsjifLXh+GLaIIfFVHLgdLyLBAfae/cixwNEGhx
3AGWtyIppdOWmP/+5RmM5YbJ+qH00hkrY0BfuSydFW2c89IeuJv8OzZo3wbuDv0s7THtAJ07dsAJ
l9T5ntzNX6egLz9doLJoxJMoPRv4iApECYH9aayZ58zqQP8R2oRihaLokguZxlAbtjyDj3dW0+Cr
WHW7BPT3jR85HyggAtK55i99Vs0UD1MUXgqCT0fORopGe+TV+IrbcYkTWRnu0UyR4EsTCH2NQHzH
LtstK39oFl418mwFqv+535ZenNWvZuq8Ana1Jr6r2biqeWcDqCY0H6gF3Q3RXoxu+8RilDYyB1hT
0x34iofW+f2FgvS/+4vA7Kxn2ZzXE6iPAkVQoKCQrIafbnglNCDogJhjoX9KnG4zgXkTTu1GCncl
unXDK9HhVqBOi2FyT5nIQGGf9jPgBLDR5eU9v30dVxFcwV3a7HGxmgB2Beoyhmf9gKsj0ApQxt0W
tdxAWPV7L6KaBZamZTgCxgNe37Z7p7O2hQGGprPmh6mZJ1dZBk5MiLbFoIDjDPAElDhKwPVTDSzM
8kTphleWgUhsI7RFJw9Evitchu4K2pxIXzwuD38+zBxXkZ3KzCDh8EOb4BUDHgEaWRUYnMtDn08a
jmr2N/W04BIkHCjXRqegLk9FEqNK4gJBbjO6Mcz6UpTGu9EOK2qs58WCHFfJUlPe2s4kIaDn9wz6
GdFFM4A20BQ/aw7mvt3xlQ31N+39N/dCmO/fwAY2gyQt8wdPuNEjWqtoqDjRpQSQwDTtC9u09lmV
zreZ36FpmMfl6TyftBzV7Q/GphQ44WnySBeAnwoxui1B/xHMLemCBEgMufJ6ugcpinHoTGOqWnvw
ptw8+OPT3KkG533bDx/fexMl9s2YB1FnAvoPjWwY1F4IYFR2HKiTrZWPK2GjyS9C2dd87EeccB3i
SZxLSOleWjh95X710DvYF6n4HMm4sjCaCP2vix3O77j2dl4J2Zsa5R6be9xqD8uTpRtd2dQQxIBO
Z1r6J4vMtCOxBRAOVPHoe/Ok2tPRrkOTtYVe91RzcPNcPlxU9UAhfSSc5h13oulOAm1N8WGR4s/y
K5036kJ3cl60LycjBl9xVBMhji6NcgRzszrO7kopxOKkaYPUnr+wFpC31r8fRPbIGPoerLShEBKw
J946KaSWi+99hxxls48cSlwg0bReWqOZl0C+e9PLYr6cy1ME0MvGZD5o0kO3W353zXKqjnddbqDL
FLqlFwYP3AfOVCCPoZ76vDy8Oe/vM6nJmZ/7ZWrxkwE59KPYY6T0r0XctCA8ywysoQmwd9Cjx50R
Z/7z1NRtumMtKtnALkW34AZ2xyoHYLsBlehHHvnZqSh4uYsFQxvXznC2aInMjqxz44cBWo4XMYq8
W4BGzB/Lv12Td7gSsjWxTAD3rPmQCYS2WUq0IyW/HCrf3rNm+Nah33GUz3VoOqGNioo4BWaDXlCM
m6C8rMf++lsv4bB/55+h5xBNjKHnn5U/+UDpNZQQ5cEeBvERDGj2Lj/m7DayLEvJCo0EM6wFpAjd
8w5IpEL6wOPbUHugJN4vP+LscliWKtBtNYntArFaeaidvEO09wSIUb6J6vEzdp2VaNA9Q0kEbmeC
HT60FewY3kDdg2bHRtDPABr+y+9w9iuAd1CiG721epKclx50vVBThssHHxoHlCXnlCeXTS6epnIt
k8xj/ify8Kz5Hb9EXtIGIHy1dXcloQEFbuZDCtjCpgnGN9hxHCkEML85aUqIh5BUQmMePn9TMt3b
CGjq8NvIbyGCBQrG8sTpXkaJEqgXuk3SglzXwHAGsPYcB4HuIgsrGHK2cLbl8a/lB2k2MlPixS0D
H0VOc/CqvHrmSXIJHyMwu82VudINb/67KAOqSDHsvAYPlhPxzsni6TgS6Oi3pexXvqDzlJxbd+Ui
3hQkyoG7bzxDCOd3XOThQ5qWay6EmoVQRW0ZT0CMmDB61gVs5rOBv2G4ACwOodyXYDKINB8Py2uh
iRZV4hYuLgDLUJd68VDeA6vmbgoKqyxUxkA34eB5m/yjcunL8tN0b6YsTWXSBGh0pHtSROTebQN3
l4rw3UJB5hJHkB7nZ3C4l5+lWSNTXSOJ86YVNtQTwFD74LebQf26PLRmh5lKJi5YKYzKmTBpDJCU
HqWko2OUxrULHOzKDtPMlKrgWlQJxHggDuwBMnvt12gTmDQ9JvNRrQ8fgGBaK+hppkkVcoUsDbYa
OlmeX43kJoGSzNEtSL2yCJpkT+fX+5Igh9Bv7NQFk9fN5WMHrTAAF6J74DUeIZz2Z3k1dG+gJGGX
2GPXxnnryZL7p9pK6n3E4HD5vdHnPfDlDRqDwfxxaMHQnWaVJvfKtY398tC6NZ5f6MvQMTQxwdQt
Kw9yOnAHSi5S4LhK6Na5MCvn00q21US4WvGMG7hldlVaeWy0PotmLPYg0t657nBEd3gz1AMoTxFO
v8vvpAkNtQDaJhFYcnlCPRzj3tGXuWaJ7Hehaa1dXnSTpoQ1cSBmgV4+zNcmH+putwA57gnyPHyG
AL9KVkrQuqcoET4lA47RGSNIHrcOwBEhTTaAbUz2W+3KlVKhZmHUamfokwyD2cRrkzBAddWAR0Jj
e3ZJf7I4klCoMqB1BAnt5ZXRhIlaAI0bo0gBMam8gsZXRSsuw6pduQ3rhlaiPKhB1g9TFNWTYtr3
Iazph2JlP2kSiGqQYEYUzDGGVJsX14YV7VKK1kr2Z2w/l2dFs19Vi4Rc9AOLcpt6oH94gWgfswy0
qHBckZnWDa+EeAfmGG5+JoaHRKQ5lo/gS1y0UbBS/dJNvHKSKkIW42jTNl7jl2+JYz6kZbVmHqHb
nsq3GuIHEFpx0cqoJr41JrTsxI8M8mGAh+199lnV799bASWgYS8dZn0JQh/sOp+g+kMBMxteAyHI
yhbSTZISy7ZVQymorEcQxSDg4mYXUto/l3/7+aGZqxQFO0gTTABW4vpam8+AE0GXzl7JDud3DjBX
/34cUAACTQmYRi8u4UdmUbSof+Wwol7+4efDiqkOERJyN0Aej40XRbDg3HRZ3F4CTtB5aVaQy9CJ
spXUcH4XMbXmT2BYVgPjRbwosS4rDsTuABXVKI+AyInxVnY5QAElii+W30u3IPNsfvmkgg1PQtLD
lCSM8l02QHp2Wmsp6N5kfuSXoeVY5QhluE8WhjyZDRJ0azQvYoBLM4M6Xl9AM7Bx5EpU/P08//eK
wVwltGsjFnUtDOINHJev2Gwt9PM7k//ksgGz2wYXq/Ph1AxY//gbkhlgVwPgBXp0Fx9QzYWqFkQA
X5ZnlWqmVS3eQUxtGMDuZJ5lptkVBGoY6ErQ5ylIHu9TsxvAo4L4rAygQ1/UpL8L3QyihpHM3u3W
KH+Iio4n13XZYfkHaYKDKyFdk7Ighsgsz53lGKdc0ANsEP1TB7zj6/IjNK+sNkm6Bgp90oLEVz/6
N5BEe3Isd/e9oZWM1zFJWoG7kNdz6JP4YhjvBrMlK0cX3Q9X5iaF3hAg1rLxoEFsdy9wSV3JGZpJ
VzsgjcuilpQYmJDI4yAwStnflJXYL8+KJr7UXgdAIcAOTqiiwTphhHzFhIYgSWDInQ1guiXbPF2Z
IE3uE8pppeqo1YHCR7zMDu7JiDo3tKOCGav5Idy19K17yPz3L9mCJqabhixrPFtysXWyujsYEUBa
NgwZwICtgpXPhO45SsJj/RgB/wk3334w3qfgbYwFgOrlUZi/lpdF94B5m315kblVACcRHDFqH0Az
K7TcH+3QJl5Yy3RP62/eFJlqilJAqRSO4Ig3aCkAWt8RDsVtH1VHIxn8UwPPurvlF5qX+UxiVbtE
dgqFpJJiGwd1s8mEfZTuawnNgJh/4GhzWH6IJgjV/hBsJ5llFDjUdJBLAuEasuzgrHwzEJUIhxI4
QKdDzbzWIT+YrH7OGPqMrLWHNXGutoc6Alw4Zt70UKb7hF7jbDDR3ho5lL+/NTlq/yWtC1ytjJF5
wgmemhw2rdxmz8tja7ar2muppqCy475j3jjEf8C92/vgTZdd/+E01sqZXvcIJeTcjndNEvXMY3Hz
SWMIbeG6W1vkLQTwdPktdEugBF1l5SWmuzY9lB9ugd7aCzRs9lXK5Mo5SfcA5XThQmCSVayw0XCb
BYEJvG0yOB21KyusiTHH/DdpxDU1bUKo4w2OPe7yyDqNEbkrzCHcAE2dQ87FuFqeKUu3GsrHdIwn
UFjCyPKA2m63Jo8AV+0s89oujekS5xF/y2Kao6ySoKVVz1A7P37xE4DB4VKY3Ps2flPcobEecbQ6
8DfMR1xwsDEqENAguHCEKhs5Vn7R7tw2a/YQxSlgBdaAymz31sbmMK5hkN3f5GMKzDE3XqZKkiOw
0zc9XNaO8Fd7gw/OeyxHcnAs/wpuEGxXJQm5BAD7zwRJ223mli99NtuVMhnA48HPDzFEfHdDBxeZ
5Yn6CxI7k/ds5a5im5ls4DeFrerWEqDffAKeuSKv5jDLOvspVCyGCtLL2GQgzfvBpoH3JUQoQ/aw
/At0e05JW2PlpDJrSI6ieQyOlbEnsFUDDH+/PLwm5XLl/UCJ63g0DAB4jQxVofaq74qVTab55Vy5
i1VwZfBRcwLuDvKwbfAnSN+DKV5ZGM0G5spxJHf8VvRGCCYQtFih5LQZyvZgT7B5Xi3KaY5WfH70
l284ceyhzrhveaD2bsApBpgXEo/xO6VwboNvI7rry2uge5d5Ar88SABeGQjQHLyyD4dNDpObJg5/
yNr+Tbpp5cSjWwwlN2aQem8AT6lgy0n+yBQEGZGNN6QhH8vvoNtHSmosIfLiTyW6UwZ0t2BodJmw
VRCi7reb/87PlOA4xcCZBeo7bm+CFJy6gUFfx2fVWsFMk3q5kg+hO97leZChGd0Er+3YUehhBe42
LWCGAS249j5BLWdluc+DOixmK4EREDcoSre0cBLh4lhHdvYDlIr4VtCoPkH8enymFX8b3SryYFQO
/RUaZ+5NHobVNUSk4NcEi5zLcSiGTeUzc+WAp9mEthJQjhFZoysJ+pgNKP7OWLXJLhG4EdMixy20
qMGAWt4qmuW0lbgq7UgEI2R0Tyn4CtICXQFSF/AvWxle9yJKNEH3oi5ZZaWoOGT2Ia3ptE/rNL03
AEqHUFBQrlyIdK+hRBTUxiURQ9h5QHnY47TlsKTr6u3yHP31AT733VHiqa/LaRpZUHkQ7ephIALa
9J4C8dlCTMz0T4UzVC8OG9zPtPDHdwubYZ8YnfMQDlA9BGe8PcT5NO3L0gXJF8JAoLEaUVl+lkM+
3pIqYSDPWWi697Npl9snzS1UuqC7A5KZJJ6bUfsG/BUwGBgws922FCibrCyQZuIs5ZNjwz+BQV7S
P1WQaxxrch9xficaYy2+dOMr4eW6DYEoJTdOtK4ucwoNCZfWHxKisstro9lglhIp2WCYxpiM2L/O
pSRXmQGxMHprgrm/PL4mlf49s335HPDSAnBgioxTHtE3iQifuxxiZWPpDjQq1LqGU0eagWPl2Y7w
L0Rrmju0uggAJXm1qSIaoWwGY5ZniDmGVwOruwsD15pdV1X9w7fezzaVdC7BROwqt/eiISkhPc6h
ymAA9LEyfZrlsZVUThl3pSMBA5QG5HCmnR09QbRlZ+AqsPz7Nd8KWzmRtXBt8I06Gz0Lcuvgkor0
4EcB4FFpNp0y2SeXIgrGy+WHnT+EUBUzHdU8yw3Ix5ycvAtw225PVgcDpjZ6q0h6M/RQYSHZyhnh
/MxRtXgKCPIgILcGBiY4wFC23DQCeuvo4UFdYPltdE9Qlh7KXvA1gTflCWDNbSIv4M6xpQKc75U3
OB/6AGD8u7WC+Q5hxNw5mY64K0MGTrHYUYuuLMZ5OLNFVdw05JzDBrQh5yQsWBmENvRm6n1FzI3p
v7Cx3Dv4zgSwbCmqlQnTvJBaPSxNx8oLKLl5Qf6n6N4TmIfm0ee3FkMtHbYcHDHw7UA6RK/ET8BL
TK5C/got5t33HqAkykpCQGqUTenBMobtSgmdI0jYBOhG5vnOkclh+TG6OZo325d82UwJbadiKqD8
mNe7MLTFNjNBSvUdqOUvP+J8SgYb8d9HyFJEZZbRwutkmN0K0PUhSOnTNbCBbnhl2zLRRfgXYpVD
eZNY9jME0p6Wf/n8Uf3vOYIKJVkVGRxVpyjmJ9udbtkQ35Ahe8rKBHoHwtq3EkL+XRlCb2qtd6sJ
cbUOJq2Ac9GL0UuLNwqhzsoeoMN7HYG4svxGuiBU2yp1CDitjdOql1dOA6mfODnYsLo/lMDpQsIT
rNZ0gE+t22fR7GgWHigIgytVrPO5n6pFuKaqoTMeAEfRBvLYNTgTTyy7QBX+vYb000Ya+crpUrNu
akUutQjUl+QIAI1Fdr1B9tCf3tnskiUocjA40NjhZqQPy1Oq+cioUOis9GHFypzRM+MTbz4gh3OA
pt2mbp6qFqKj0cfyYzTbXAUUW6zFxyXs+YkmwU3upq/wHVqrjuoWRjkv0wr+FFVkWKewiapTaEJo
RUBSalsaHSQkwWWChlkdPy6/iO5hymfMbbjlBnldeJTmV2wQD9kk3o3KgGyqeM8g0ruy1XUTpuSF
LB+oSSrJT01RP4GbjyAOV657uqH/kxcoaK5ui/a+CG96YqKTk0DobHl+NBlZLSrZbdKOFKJuwMTy
jcih7gV5jgHdqeXhNSlGLSxlo20Yucz5qfMzfwNu3KdF+6c47VASN8qVb70mJtQCk+jtoSiapPDa
EnoxCZ1gAF5AXHUD6VJ4n7ms2baxwe4z189WEPGaNVELTvDgoMAcTNKrLOaFOL5SLlfeRpNOuPIB
q4rc7ps6xqE47qC3w3ZE7OruTTqQSnBgQAkZtWhldTTBwee3+/I5FoYDwlABvJcLM5UNTHur3zX0
XneSsgi+aXkHCYAo/LG8FXTvpYQ9HLJM8DYG6XHQ+C/LKLzhNTs1DiArLb/MJvLkd9UpaqDdtfxA
ptvb5r+vN7XIKhA57T3IC7ieJFAUhkSCfynyXmKjI62B+gnPrsE15A2cC/tmQ9rBeXRGSl5dgnsu
IoLzh96wrAMwktWFNcKIaV+goNBcoMuW/wyjEbrtzoBKJuYrvvbR8dlDHy2GFmjtvLmgIV3V1E8v
elBiPiW0Af80DbJPa3fOMTFY99EEcbYvGXOvQrhKgIpAnJXUp3l99XJq+DDS6yHMBYANsE2ps52g
k0MzZ7s8vZrh1ToclNDchCaJfxpx9RiHejv0vwg8E743upL0aMOMdhpc65SH1X04sOfWqPYsYxfL
w2vyktoraMsSLh956JwkwIKwMpIyv3ahfbbJYZj1moxwWFl+kGaW1AKi7edpZA7O4KVOcNn2wRMa
FDCXcL4HhqBqLZAmQ2oHkLs8ORGoJhCIhbGAFTws/3hNyKrlv8JmIm2NYPKkW11KOngWekxZDuWb
lt3gDLeDeB9U9NYu0Jp0ZM9z+CUd9bXT1zxNYV0L38oCAsYMKnF+S7clkBKMr7EodUuiZL2qgtQQ
PMQmr09h9pjDVTFsYCz4veY1tZU8R+Hs1mckhSa6hKeApEBsm7YBVppd7peXRbd5lbwmnAq2U72R
e07/KKA6n0TONh4BdY7NlV2rO7irlRnOLai4wqzpFHaQdoIKyQVE7YoI/h9bA8r4SIxrqDPdaqiB
7siq9k1un0pIzGwgw3yd5xlUrmTsrKQSzbdaLWKiNhtmVWnlXgL/ngFOGmSNJqEbeT6QfNmwkLxq
LB/eUx48LU1INcFLKXPW4KmaiVFrlwxeyLPsFj+ZEbRsWA6lpfQmKcb75U2k++3zY7/89iBqbV51
lgMpZEg5494Fay0Q/Q7Lo2u2qKXEWONbUB0L5/wK445reIxAbG0WTssz233wYWm+W36ObpKUYIOv
9pQmDBfMJn53UAaLoaREUED/3uhKoEEsCKjECGUXFkCHDOcy9xa9ue42tumwckvVLYN6bxhGuP5N
feyFcG/6aPwAfVEX9mIr86NbByW6akYLlnapf0L3GBLbQ/PkJPaJGFAgKW22EmCaRVBJlRD7is3I
5VASL+QBGfyqQoOFQ9jqW6vAlCiboDJZZBJ2diH66xvfFcfMHW5gB7nS/NbMkcqnLFCQsIwBiuyU
VK+iggx4GHpmGT8DDL5S7NR82VQaJfx4MrOaO8Scpg8gqJg19P6s58TgH9zka6lUs5f+noO/hHSS
mFPDGU5kkOC9KbncN225cl7SLfH8yC9Du6UbZ507rwEMkgNok7XQ3YSY5Dd3kBLGHPWGmND5I9DD
pRFi0DexE13lxMxXIlm3AEokQ9s4HKFbLQE2NmHYZok0hhojvOPdFobljhjHG0pADF55H91KKFE9
umY1wZlEegGAFRvoIE+b1mxW6k26tVBjOnMC4kDAy4PaMtllJJJeDQ4aXMVi83vLbc4Hwi/LDadk
u4fabOGJ5LW3YJQgftTjGh5E8/tNJZ7zrArN0SkLz65BtoBOtWT5TgBuvpwuNOH8t0375bd3KMb1
LgNlASW/Sysp7mkHY2nesq30jWIlJ2kW2Jwf/uUhMqM9qtdl7wVxe1tA8VhMzsqHWff752n7MnTd
jNBaCVIUsCt4111Vo7uNYcA3+H+W50f305VQ9qESBSM6VMT4GEQbn/WvEL7bL4+tW1oljl27EEMK
TfxTymFA679FUOyV1uvy4JoY/qsO8WViYEXSyrSKCq+EldktYJt7OxggfFRAwb6OJMRreXr5vUcp
8Rs0kJNA0a3wDNP84XO4NMHQArrZLSy28swbC2cl0OY9f6bmrxJtc2e047wPbK/DNRdSPzD64xct
7CBIRG/DbLw1ICy8/E6atVEJt0aS+4BZgC7sQ1RnbHFnx4UxRUd8eXjNtlJptmGMa0/ezaAURn9V
UIjbhDDrXB5bExIqyXbsyzFpcJIBwuIBnvG8hGNz+TDkz8vD62ZGCeYBdr6hDGBDDevTLc2g1Gpv
InulUqgbfP77l12b0xztIsPnnh+ldxkquN3UlRs/LI/LP143N0o4M190WZChsTxYvwvrkbUuPAM+
J2MNVqn7/UpIpyAn5q3hcOgJ+hvZQf0dgs75w/KP1w2ufJarrIqHlAG3F3Xp1oCaYCt+Job5zW2j
RHEd9FYUSYzOqlMKc1l6Uya/qv7X8m/XbXjlMwy5eBnXLDa9NIRRfThB7lcOxF75CmhmRuXORlB2
ikOTcw/OxpdhDrujxnCgWQvZguWfr8k8Kls2n6WIKzAfPd47NTzRitemca9dt9sbEuqHOBX/4b1c
mStN6ibz378EAal6blRmZYPOBNQkPGWlyzadmW1bJ4J/58/lV/qr6XAmm6pc2gy8jbaXEroblVEd
u7pDpzG2LXhmizC4iF03fJaO040PEyw8HpI4hNsg6rqDtUtwZMDt0XKBQahh70TyVG7tHr4N2wr6
VAV64BSGpE3oXoiaVe8ZNBdgSlDW/VvsCMgIgVLgr2nMaUKaKDtrFt4YrArYdSCqH2laQTSXRZc2
zAZhN9p+LE/W3+T538kiKrUTXmGJ6ecGsDEwvQIbc1s12UsywX+DFL/LJoGpdg2B0u5Y5PUH7DL7
nWmKJxArj4XTHJI6uUgm9iKMdmVDagiBRCWEjgb4gOAU5R7MKKGCTMMBhGi32EGPGtbPAXSHwyGB
tygzAgjtxbK7S7mwrwIp4luOjsm+okBFb5anRxPdKm0a2DwbHlvzjg1+Ts4p4WuQSt3ASr5u7NLk
BBo+HkmnPVSuj3HhrnwKdEMrqToaHe5AUcXyMjYrOTTvRuc+LE+HLoDNfwM4gewwhC6KCgpf1Lk3
4DZ1B8Om6DhQcDKhuR/5O7sA4n35abryI1EyNzHhVzUZjuVJGFc0MKGsyIXEMa/tJLSKySaNX7hj
Qgt+7X54duqQVpWQC4cM8lyFgOGPXXe4LHBUhWnyndMkSpnKbSomAcWo1D0mkB99Befc2I0kEo91
J6SxyUaSRHAodPKVE8fZtcLj5oz/NdmabKiEGZun2Jku+MQO0+he1HlzLFA+GTlbeczZLIXHKDnd
gjxuFOU1zAj68TJi7S+Q9F5clj1aVbe2D+b1/k+OwjOUbRcK+JJaEDs8VqNzQXm8SRiDBUdzEcu7
KkXv7L6Afn3cFh9lmXzn1IBnKnuvbezOgsCVc+zD5h6m9uhCvI8uvUrrlc/UvOznXkrZa6aoi66s
B34cbC4ujd5yLlyfW3CfCOkWAr7JMWB9+cNPK+sIFvZqwtdMploHjyMOjpJN+RH9KGj3mmXIPxgs
KRr4L8XDrjC4vSXwHTpUsCbcMRaVj9KEFu/GMWe3kJXQPnvuMLml7M4IbuOxLRLryE1Zyg1s2Avj
IGIBXzoLjr3wtOI5PECysEmP9hBEd4UIKT24AezFcGSAiSMxXV/uJEQHN7QGLSnoIdweGJAiM+rK
PrRwKHxZ/rGaLa5WHmFjXhtV5rAjiqVy0wOa3BTwaAv7AexdO75ffoomXtX6I8+kmeepzWDQZR7I
EG1d/41Dwrk0eriOPC8/5DyY2ORqCbLElRbCtAY79pVppbAwBThrtvktb7Hb4MZD2zy4dQE3hmON
D/6S4RTFgcEP4tGEbOJKQNvnt77a0wA5LCzGKPSPxcjhb9aWm6Bjf6SwL5bfUjOVass7HmsBS/pQ
4KMqjiR6HB0LTp3jJgteYC+0clDRvcT89y/5FX60dtl0AsrqDeD3KbBkcQD5qtoKPpffQrPt1OYJ
FUk6ZJD9PUpYRSQmrFB4vStgt8tDsVLz1nzvLOWo4Iu69dvQYsdkkC8hEfgw2O13zgqIcCVpD5YP
kzdhsqMFSZhOsB9Wg6jNY/sOlg0wB4Xh9VoymX/umVRqKbmaQ+kzMqsA6z2NubVNBfwW036M4f3Q
BNuR8+TKyeGSUVYEnmBgGhxI2LBDGdFpY/h1srMEZ7+XV003pUpaD2Az2vvMcI5wr7ntmgDWJO5K
+0Cz49QGSwz7ML9vBfIQurAl4egyXoMivVv+4brRlf2cVE012HCzgocl2QxZt498/FesjK7ZzGye
ri/REpCQDlPkM9i52veVyy9iczz4pXNR5mvHBN0jlM1sAXRvGcKxjqJz5CH0fZidjY21ReaGBUJd
r8SMbp6UfQ3OdS6C2LCOxUCaxyTIjEPbxLCgc33z/XtLoeznoo54ndLQPjJ3vPeHYto2cTvgsrMm
FKv9DKi7tDaHCi6DoSdle5mBgJQCWzFmfIey3Z7Fzg34axfpeEyDT+C1Vg7Auqeq/YSxqZIQJl6h
l2PzmhNyP0RR6eRjI6cnbJGtgFGSCPtd7dwKy75bns3zV1yTq50G0pYJLNeQOAeAveDUnIXUv8T+
owTmakb5ih54uesztFB2STRV8b5JufUWQHPld1DHuPvDsC7qLiNi9CeAvow3NgZdsy873t8IUHE/
ln/n2SORxdR8bwYpFE2G1D2ZcIbaZG0+7Lqa/BxhjtJMwQWP7eesgZX78tPORguepkQLlbUAAHdq
0It8o+WthSnI65epX0M86cZXwgRpqgMQejJOZLqtyQ+rLC+6+I8d24fl3382z+L3KzGC2XEiHEth
oA2vq61f2OY9acxobavqFkMJELRepiYGJ+U0gXu3Ce/6l/EnnJnK6+h5uDfezR/iR//U3DfXEM15
WH6js4nFAtTv3xRZlBaM3EFOOgloXG+tjnq26bd7OEc9LT9AM2XqObaoKpr0UKQ9xXLgMOzo+x1x
4fC4PLpmwdXza1xPVBICiFtrJj8rHnt5g8YeGnz7nOUvy8/QrIp6erXrdDAbC84aY0v966hxxVUA
+eYf0RDAI7ZnZbbnYRfCL3io+ZoSo25dlA8j8npcGmDXepnfNzA59pN+W7eGfz1Z2fi4/GJnT6xY
e+XzOMakYrDXHb2ENhcuMJubDLadG6iZ/+Jimo3QjW+y7VRV4gTGykkTgwzpkBc5froJ3zbNS+gP
K/tA9ypK4HMfEwbvVJiOj/Ee+Mp9ntWbIvyVUBzA2z/L86VbEyX6w9btjXIYAYYv4cxut8KEwbYP
E07a0LWJ0lQiGVNywNCDpyQGYZyysfYMUCy6KQ7h1Whuo1Tu4qg8wSAe1+LugrnBhoZw9gzvQMb6
tfyOmoBSv5bSYCzrgyjwHPqH8d9OCXifeZt3K9lAJ3amfhZrn8N1joF1y7p8n0l4WTcZqv7GwYoA
DbKfHf81iIZTJ73IeY5ZuaniaCfslfqKZgXV/rxI/TISLmyPByg27NyhCI6ENvE+H8Zk5bysyXdq
d54XEXr+bZWgECpOaUhvspSvbQ7dz5///uU8ayS9HFFda708kVtGUH7I2l2XrSy97pcr6aCNnL6z
uAPCbdD+iSLDi2u/2S5vK90vVz78iTDMamwd41TI34YJrDuuyOYaqUf3w5XgD5iAN41jxR7/P2df
1hwnz3X7i6iSxKhboLvtxmPs2E5uVM6EEDMIBPz6s/o5N/54TXeVr1LVSRCCLbG19xrSaQd5mQd7
lI9fu+/Vkvf8tAJGdAQJ3QtuxJj9HfPyAHOSS4ISW8tttdrFhLMDRHzFMS3YEdSaqFVFrMbH9hJn
a2MAevr9Q8jIDs38BvVsuLzfwWhyhOBUkT1WxddiZu1Y14ChnfYWF0eKkLxberPsLDj6XiipbN38
KiLtclJS1EhOU6W/zRa7daz5RvjVq6LywnL9/5qP/3OOd+w1NqFRHsAJvVAJHTx63VQz6h2BsCPQ
29NHtGK+AaBF0P6pvgunrdGhgk58X7DqwODsfOBI2G9I38EQ0nIbdVUt/aucUzuStvUC+RF9bTe+
B9YUuYEXD4X2+8mFtQONXdizG6fC+deqFn6ETvdYp3Z9rbxCJiegTAzdVgbZKHcK095+B53xxBsZ
fzkG1oyu4u6brUkT560uIqNsL/SVW8TQ6q5bVPQ7/H9GiESHk3k7/CNIzms4Uqsx+LvAY5CAxC+L
qA54Ey6SVlEPs9mYzXyKJsnnndMCGljNAF4VdZcdi6yeDsrq/pVkKNAKCeS+6yuxd+2+jFIf6mWM
cC+CVwpKXXJAGQZG2ZP5VvLe/TZZloVseXRcdDyNuJ0GIiLo6PXAIuhGx55GeVXOpgr5YjXAkvmP
U+Gpn4sh8mHhrTmMMHpNChSuQwEdhbijPYdvTcYe4EvbPxuX1SG0eS1Q0YsWSs8tjPruO2GhvDzQ
1n8DQrQ/wuRc3vrSX0Lbmuaj7YNolua8BKK8/FfZdQbhXXiZwQgWxMAc/s1tWz8CiW7H3HbuODiP
8IraV277T4nheez6IlRB8TrlgxeaYuhhGpz5b+hP0sjLKg41jSaLaEDTvXYd+FXk+RNqUTyCVJR9
KAP924Ue1r4bqxeiYftMM/bkjkEf29AWBTQwM/E4ZARjjG6UWzkJOTiz4KxCxAjGs1AUCKDs4jTq
X2/r+yAFZcH1UdQOpqqJvDb7yz3VhaLV9205/DG8BAPE5GFro2GcF82ba5l/EjLZUZvW+S6gQEyH
S7mAPaRt0T2QILP9eACO4Uc+9JCSJZ69y3U13BfM1Y/CyuarvpXVbh5tH6RJf9g1WTOFQdNAwZiP
P0DP6OAbmua7tIIhjwCY42hySE7SbIZcV2cSxxqd/aS7Mq6gHRMGTMCGewB/1dh5hrwaYl3KrceD
21h3dlHDk3aBB3NpQYBiGpc8HDn0EZcKvq6uA79XrlSNJwOrE6UNUFmtwBqbx9vCql4KLp5Gb2oj
LkUaSViWg64yvcMHmEc96M47r/bnV5/AThDSq8MtgZ3wDiJ39XtF5XIkjs9jB1T0iPXUjdye9vEc
wMs5Z7N+qhS7gcswLMZ79qh1WYWlIChsaP2HqYo9UtS/4zKdWchlX5+wFD+o5nCy7e3XINA/bZLD
OtwKbDDEqm/zSaARGv5NyC35FijzLN3s1SMwTfYxRVy2+hXY7TUZRHcjCt7Gg5uzyJrKHgIw2Qj5
Wmpb5OBmY+ddZYFnZNSVzjzHY52qfscp9dW+ahTHq2AW4n+oRHEj4JB9vYwEBkUzbOZefVPJgwzK
+hukuYKE6IHvmgZpu1QSIptF5tm/es+vrrj0ikd3qWv8/WI316U0bAxbxO+ul72IUd9Pj0J19pM3
TPpxGKfgbljKJhpYYV91Iy+7sGKwcQoLlIHsFzqXziNok6yIfepKSBu5095XKhIUMQxP9yD0eMC/
ucJvflOIZ8LpbIapbqnd3161qBtfN8U1do7BCVM2jPdCdN1B9KB6S5/xHWractcUWf5C/RH2iKQS
6uiPttobnOyepyanLx3UbX4Aq7E4YQ+1yZ2EoJ/eAXvRXAMwZB+kFaAyxkSxvAQltNOdFttWWRTS
iS1S1JEzw/HanUR9a6bhMVioc+yoXe6ZC9EBA5FSdJNZRtMd6j/2S4f20dWyyOwoweSMZrR4dirP
f6ZBf+U2AdQ7UAwADE3vrAzqyBB304dMA0ncwbMdGm+yv2aWj7Bs/SCiHlyatfAaPNTmWeZ+hjdg
+aGa81thHHEATxgCcaL6zmVgH6Vw20jW5bfWDBqO3ZYX+2OGpDIrXvFQDGDisJum2Eph8Di/ybS2
cZ4yNdwlg1d4T8DrF+jpX0PdkhfOYAXi1SNMZess1hN2A3gsm3DCh3Fvqrw8upC0CrOyhWs8yzwY
1Lfto1nG7l+Qw8vd9fP0xl8UQN79kL+dT+A2Dob/HbM+5D89HBiZr3qoy0Egh+g/+XhbDe+VfMu9
SxSErSFW6afjuBAz5ik/wjK0As9B3S05cGqwTYCj806WzfP5qWzUIf4rcH6YCrfIIiAKBuO64VfX
yRh/OHoMU7vfD+6LGV/OD7M1nVVKiopfDbyLj2FcBi3uunkS9UQjNDDELiXmuQ4uCX9sHArWOLMu
szUsjw2OM/4U5z2JVPPXRkvr/Dw2gBz2GmVmAJGGEouB751fOHGWZf98Uyek83+ndfpWVOQpTask
hZ/UkEKo8/yoG3NaQ1E1FU4V5FonkjsvaTCqUGp+WgjzBejDxmHnv3rzhyjwKmy6PFD8aPkU3+fi
Opiyb1+69zVSrsp0lZK6DI4AjFzlDNrNvqh4XM76i5pea5DcOKUUTS/qJKi3XzFP7hw5HjQ+rl+b
wOp8PEgXFK90diBQMbyTsjPhot0HELAv4cQ2Hj45/f7h4ad6AMpSdcGxFHznOeMjV9MFANXGWYes
Tsh2jkQIkHJ+BFoRJxAyN9GkANNySzs9CTgVl7arjQglq+2qlhWY8DaKE61FTGxcZE0WT5FzSHqJ
JLo1xOrUXCD1d7rUCqC88GumDT5UC05AFygoWw9qtT8xkk00lypAVkbENy9Il2PrC/tG9y25Qr50
SSb4832QrTGKqSIZKq+NkwgyQtiheOyD+bbmfG9mcz0vxf58zH4eUmyNPGTBZAnqMyfp2smOjC7r
V6Fo8Of81T9/E2xtRQE/6HEamIE5I6p4dsHvbZFdEz/fnb/81jM6vaMP6wGfvTbXEt6PrKl/n9AC
mfdUoqXm0RI2Z8D2nh9maxan3z8M07XVEvQUxXDYa5YgUJEqbN0SIq4qeDg/wn8STf9bBWBrAbXU
phWz8P1OuD/Zd1lvmu96dLudhroHpCcXUxwFn9sr4bD0OaMm2BcC8NMO8ohRMdQAMwzMDS1vMrsq
74t7N7eK25Tyzo9Tw5qYoEuBDndgzA8cTNk+b+AZdOj7FpITvp7onRXM1rMju+Wm4bS7CyQO5lxB
yp7M/rLvoScWOZOe9k7b5XdsEfNTaeq8j/ji5wfpE7JzBvOq55w9jYPJYGJBhiQ1AHOBD2FxAIcC
IGumpkIKViOxvmFpO90L1+S7QbdkN00WP/YLn35N3gxDKW679KZZoG6a24oA4+T8CJzeu+LwLHx1
B+Id+cKmoz8U/q6WvRMOQUp2ZQ8XYD6b7NrYNWBLkJ2Mar/XsSRzerXQtDq01DTXWb9YV5ZdKx1N
/tBA97nybhzP1lcwvfd3Em/7xinSGhFFe0ib2p3B8yhtdzk4RSD2qZOz22B2/UtealvLcLX9TiO4
wlwt/Ogu4BqoZmdV/iV6ylb4rnZcoqQfaI0dt55/6vnFRmtCO0/nA3frvldbbV4PQ+cCdnAEOvtt
bqekmdiFjXbr0quNtqQ9zhEjg6Yg011oDfRttPXf87e98UjWgnVj3gONn2FfEuKVuGMEofE4hdrY
+atv3Plasm4WrSuapuZHQ1mU5gGKS5cymM+TcLb2t/C0Y0kKHadjoMUI0M8C6vqAJn/e/iS2ea6s
8YH13ev5eWyksCxY7a8CVPaiMqAHe3Vx1fSlAj/bykI9ntpD7SF1vQj5SJIWQCFW7aUU8/MvLFvL
2HkpltziIV6DecChiVl3NdqskS3bMS7NF5v1LDi9vQ+7Om2mGcL+AslUqR8aWt5KNf209fCNVfT9
/APcmslqVWObrtGkRXebDWIBUU+KsOBgWNF0/CsyNz4/yla4rda3WnSTV7xC2slAJj0pMbsptIrP
X/xTxK7D1mYXFRK0LoVKduLpjoQjyuHQieluYK9ym1Pyw+2Rv3GiHof6Ypa7tThXCz9wPMiY1y1N
KHgf16C1OFO4eJy99aBKfz8/rY3MYa3/l/t5W/gBlLTnknsh4fKPIU4dZdS9UtYUhKMRF0baeDtr
HcBsUV2lBpjczSyI02p4Uwb5w9dmcZrdhxC2q5RV1olbz9zFJCi44uw05yDnKI+FPapuoTfU5AIG
bCOY11p/U3sSDfIgl1bOHcizFB/yRhPUqYV66yHpdH5K/xnhfpIJrVX+QBBJm6Lv2sQ24whbDJ8+
ZN2wPDBJ5YvXOM7PPIcmpOGyfChgKxehITLekUBVV50DQWJU4n0XX1BpoRBksWSBOkPozhO5g1Jh
F3s4IV8J07p3OBwbNK/nIXYUEBYnESvrwqdrY5deSwhOtZCVqbuTdvj0lxKYrg/ZHn7eh6odnp0u
iyycyc8/r63wWm0xsPEFDdJJp2QJ3PGgOre6Rhmv+3P+6lvLZLW1oHTuTr6NvmnF6qfUkn+savwm
/Jcsg6XcwIbd+WE2Vry/ziKghzfOGayARAPo4mh2Rf3ktZf8ULYmsdpPWGBPqV8Q6zg5KD0WXUgt
nDlpher0cWlJdH4OGy9irSZoia5uGbQwE29w9YNsG+8gPV38O3/1T+eAOz49uQ8rfekBJFWLqhKG
inlV651N6sfObp4JQ2vSEb/PD/Ppi8Awp8l9GMZUaM2VeYOylLZPBlBXPrgaMrMvrIuty6+CtW7V
AD8Xu0ygenFA2r9TI/se+Jewlp++Atz9KlqHAv2rDh/YJCum2KvMDh2UC3f+6WcQl15HaEYnTxag
GqOx4O3NEsSiAR55GoubdLEe29G3DjkQ/ju07vSFpb31tFZxy8uhHMuFmmSxnhlHe0xe5+xLZRgW
rIE2shrHLl8WPCtY1JzsaGb7Lw48u/Nx9OkGiKuffv8QR44DX1RrwQmQe3qHrkLMC2eH8tjdkDdH
pYPXoQK18/xYG0tjDarJ/aLEDlWeyri/e9VFM1OxcBUM7lU4WvLC8t6a0emr+GFGAXw3RmdMy6Rx
//Ron9tIefMBQLUb679qZbo/P5uNl85Ov38Yx1JS8b46BZo/x15DjwA2gC4yf8VUFi9mtcAZagPT
gOpnIpFUnUgoPfl2/sY/TQ9w5dXaFqkfNJXCdxvFvSQj2Q3j1k2by73lXQJLbKzvtQoGQfEjD3RW
JScmrp1RnNPr1/N3v/V6V+u7r11fEZxmE5EXM8Ra5b51+wgy8D/83kvcnPpoOV06FmxF7GphK5O1
urftIZGVG6GaGMJmIhSWFUoCl6uJXwjZjVBaI0umxi1nH6fFhNE07hZx1Ql521jt1yJ13WqgEBuf
QGoZkrn5VXgHJz2AdHBhTW9st+suAwQphF5MZpKy/yWyf2ywn5HcRVMx33fNGJ8qcLpfLmxWG2G1
xijRQRTz3GJNKKiCpGhPMvv7+ajauvJqtXFX5GqGBCp8RjU0TvVzUI9/vnbp1XKD3ySwoBBbTgyp
D6YEYB8CJJdymY21vDZ6l2AV0qotGygjm9927ryYpjv6xfi2yPlC9GysgXU3UXW6pkufm+SEXPCn
Eor4aMTTnwKWihdlc7ZWwGqhyVq0nJepSfjUiYjZ1byDPCXZm5x8yaWbBesmIliiM/IjAQvN2T6Y
xkfrevpa9KwbiD6QeRMIVUMyzmpfDvOhsr8kSIy7Pr2VD1+ZoFYWUjG7QJ7H742rfxR2+g9+PKCX
O06cpvl131q3dSEez0fr55UkDHiKtA8D6iYFwYNZfTKKob2udNsf5sBbIqXG/kCXwdrTeZExow65
gx0Kj/tssOMLg28sQ3IKjw+Dq6LjfuH6eEf20O5g/kveJiB97sCb82LLcoE5miHA0tquvytkO8e1
EFZcDQvOzwBEf5+oyg60ry+1kD4PS3/tUtoXvj3TuSqSjC/plbQyGgMzTn7hREUvZUVbcz79/mHO
dTda2eClOmmDtzmFPL74d/5pfn7zwbpRCJh+ofrUB9Td+0PBQxYSiv9CXnhXW1dn//e2IRrNJ+Dj
dDIRIMqmMTWhLRYSmvqi887WEKtPfd6QTqa9M4Jp0oVeFxwYERAOvmRdtPXgV3uOtQDXWAWZTuC9
9A47SLCMLrnjfb4t++uWYGZbrelSNSZyAjjNGuwH5sBosvfGmKbu7vz7/bwAw/x1RzC3jJebpeuT
puT6Flab8y1MlQsSjRmvXyfoN0fD8DhBey+P59GrmlDxoLtPW+3mECDlPjy8qtQrwzwv9CGtLAmQ
TmZY3Iwmf8+morofiXbLkw1wLSNlL8h8vNbLjk7Zl34YlO6XpOpAXFpvc7k3Nx28XZKRPbRFu+u7
4XD+KX2eL/rryng20D4DABdxSvsnrcge1mPf+nQ5LI59Z1FY77jpl2D3mMUpkD8sZW9y4ENaLmMC
bYbdDBvjFPofjX3JvmFrKqudwhXZPHgzRPeBvjyMEr6dpOuP09jeLBUUoisI8gBVlP84/+A+Xx7+
2gqaVqZsHPhQJQV0Va7Qs2DHvNGXNF8/zxv9db+54LbJZQoeDpUkDedxPsBzoUBCl913Tgv0f55D
09mbwqbtigtp9taqXH3a+tnj3px7Y2JngIZiZ3lbjHgfx34HAYX9l54aX4VAZtWOzFuDeS1qBwmd
pE69h69devX6+4mi0IotJHHTO786SvXna9ddJahL5hUUZi1jksOzodL/PCu7sEOdJv0/FWJsUKtv
BBM6aObWHZNW32BlhGJKPPv9a3e9+jgoaMo3tu7HpJrbkItXbb187cKrz0LbwUxysocxaaxbVeeR
lPWF+NtaUae18GF7CEbqpi3Fgzbt34n96L+kPIht57RffLgu9UkXAMjfJb4CCg/Y/3luUCRHBR4a
/r0HD7m6+1p4+6tYqXyaYS1XJiHtXZn+swN64Ry5ESr+KlQaCqono3pMyACyhI/XC23OonXdcAF4
9FKudVrpnwTkukc2o8KhnQU7aJVVh47MEaPkXir/KueXYh6ubxuDrAKobFlKcydDhaLpZGI1qbgB
UF4+6Sl1sePAqaAC7eFau2n5AotM56Xquv5XUPjQpyonpxlDo8pCh9xNh1thB2lsUk/ctC2MO1s5
TbEDv62DDxmRZOA53Jx66MYRf6FjOKFLejNqMKjCKe2bBy/TwU7ptv2tEHdNhBaUuZ5EkO2ID3y0
IdZ0o/Rs3VRzZ+/TvE4f6NTpx3ko/YdlcMnPaoJdbtxmvp+HE7WC2IW6zA9Z8+5BN5m7Ay7FvEhG
fSucuzp4rdFEjZplIodlMV0bWr3srlKTKlg+BLzcOeD230HJsrmSUz29g1cwPPXQuAPpvpUPswJc
1ZTLhDQP7epCpNW9mHUAWfNsxLVmcVszHBDTdoSXB6lsHxWZ3Idan8oPJZxgIzl377DH6B+zytCd
DwzquzO27U4oe9iDBJztCqbFoapz/hA02kqmoNVXtds718NoN/AADvqoIDQH4WBxXmUr03fOq+C6
S4HQ6abUCUndiH0/ggVNjej2c4dzvWvLOgZk0ezTjKoI0DzznIGvFdXdAiaHcvA+DeNqZ9gy74TJ
upj5jbtToimeSAPz4dkFHCqFNhoGttT1oBxUtUCKjsaSZd+loPVu5HDnhfUN2/tiCmJ0d+musJoG
LYbxTfGxPti1XccTOAH7Snr9A7zZ1FFNUt0bWvJdkBZlDIJwGwdq+GkCo+/1JPqQtrX9J+jq4k3n
ov3TENMC+A72ZVhyWKCd31Y3lt66W1jNAyBQLXKjsWdPjEwmVBa/lbK/G+fgwjdha4zVBsuq2iwL
s5DrVQGyiqCYql3duANAbVh/5dBcEr7c2MnXrWLedZNle9itnNY8dSOWE+u+VPf1145wtmRBR1xc
eta/J/oYTC/nn//nfGHmr7vC4+zNXkaIThpDcjd0rD7YGbAWAc8y0C0rbRJ3UBPcp8FQ3fl0VA9s
hDYbhyDvYwc1rFuvqIcLN7P1olapDO1kJx1Sm6RyIZeGGDPZXTrJOMi/+BRX2YEY5UICb6oTXaod
UpAr4H2fzj/IrXtfbe+wmvGY4Mjw+mWsQ8XG63lsE7ZM7+kwXp8fYyO+1i3KTpMZtDqNz6x88shf
Li95pmzc/NrqrOIadjmq14kbVDYgLv1T3/TPeqG7cWq+ePOrs5yAUg8yStx82X5zhmeO787Xnspp
Uh/yHMdPeQfHJSSq03sz/unn/kLy8V+h/ZO8YG1nltm88kZEf0LLwb8ag3I4gH2S7xaQvkNIFwNn
gmao2WWA90ZO0bX7Zh6z2HXK5prSxQpb1lTxksIl1IGUUxWKprQiCdJuRHzPuYNe+vzFp7taOjwT
QgwZ9oeB3jf0u7hob7AVGqvUrrBbLnpla/gnsRcgjcF6J9eo8h1Y/jWJKN9bJXmdZcPJ2KYodXnA
P0GyP4f0Or5vF+LjFGCfvcXVopc21JqKpdKJ4SZO1T89/jPNo82g5GunXxxjtfo9yXscWHHsqLOm
i6zWendlxSIqbqCwEE81fTkf6xtzWctxlqrScyuwW8+VJ8J2ceQt7zvrvnWrcu+lJVhlEoJI5wfb
+jas1Tj93Lb4Yo/AQUJN5g8apjPM2P72PzJIL93lP+w6Ak83+3V+tI3Nba3JWethBuUMg/Hmx6Se
tPt6/robAbw2AjPCIdStC3z9OzhmQ8MNlat2ei3IfOE4u3Xjp7PLh/0nSEHwTlWLFAZmqQLltMz8
PX/rG6cfd7WoPeR5PmAQQxJoH4ju+Qoqtj/zLr06f/mtG18tbQ2IlQ8S9JgUpo01/UHEhVe5dd+r
Bd30hI5IdevEZKAnLtZ7kA1vWal35+976/KrBU3spTG8xmLjVp5fDR0KdcydhmvRdn/Pj7C1zFbL
uQCNvVwcTEAVPwf4huVFCTWYE8HMCh1Q3M+PshGZa1HT1uCL4Ugw08tiOY5uuSS6nfp/Lozrbl1k
6/H5YTYe11q1dDbdKNIc8dnrmwGaoxUICfCqCb929dMj/BD9ouFFBW1HfuwaFevACo0YTwT7L978
6dl9uLy9lE4xQkg2UTwjMdgOMiwK+44I8D/PT2DjXTunx/ZhBIfR2aubpUiIgAyjJi5ofTDAY/mT
BZ/PCmY1F57U1kCr1Vw50jK8oGMCUYNjj/LRCNUfad77wo1HEVwYZWvTXmuk1cqpuL1gdXS5mCFl
BQqhtvmrTYonr8GmN9bgj2Ndpty/Shd2m5WyCDM5RaSeLkgBfhrY0IdYVZ46uQTTpCCBPQnyY9Ll
Axp1x9S4dejmwSXP+k/L3hhkFXiQxvcqMnjQ4lkY1BJAgg6did/4XQoejT39yjohQsfpLyRYn64i
DLcKRDS1ij5wmjyR6Dp1FYqL3e+yuFTD/zQ2cPVVEGrYdkiJM+qxHX5p2Aql1NqVWRmmMzSami/C
NNeeuQU5VeqN0UkJOtA+H1z+TKxe42tudb/Pr6b/0CP/k21hJquPClQr8kWBpZ+woc8O4OHw69lz
5ufC7eVOphA5LQfZ7/M2qG6CwqX7pnDQPPYHP2wBCT5wIOb2EAa3Tdi1YLBDT6rcASc9oq5TpZfI
vVtvc/WF8hdiinEGf8RpgbbvbqzijpgLj2Dr2qvPk0J1xSyTLY5M22BJ0Su7R33MXb5E4IXg/v/d
r/TiUm55HRjpzrLcSq8rb7I0vVQr4bjKJ69vnWB2vILuQD+ViZhnib6wkE8FY/K3F1D7AOjF9I0r
r3uolya4XWpTXcJKbmwZ61TTMo2rHeqK41DQvfB7uRek33t9/8pFfqk1uvFm1ilm3mb9DGoF3O4B
B40hAJGGJSv+wEji7/no31jG61yzHgNKVAActLs8QHbIR3PDVN8d/rPAqeb8EFtzOP3+4XPVDrJy
ltbKk2BkbjRXvRV7jvsvX4T1JZEzts46LQvGCLXR/JhXy6tXQRR/qe8pH57OT+A/zb7PQmy9Q0jP
XUg+Q26rqMm3AFTi29RIHipayBsXfj3XKL3boTUHBoonjQeaFGkh8AO70p1EsySWzHcOMGcnV0oV
zfUgfUBBODQasC1XkWb+iRUyfA86d44Vs5t4tNoqlBm0CccK69F1yRIVPMihwQcAybzo/K51YK5d
Z4L/zIcU0kVZD2XVC6+M/pdLfDLltUqqyBeiClbDyrJpXWi52sO9GWeo9PAl8atyjGjK2Z1xOxBl
inl5zcdRJ9ZQiH1nZvt7DdHGw2Lr9heH4v4ut023KzufxUPu6BsHygoHBTjwjUiFzEHvmT0ooNQ4
H7KqP9YBVFVszxsO5gTT4rpxrkfQZ7JQdRm/qnMzPjeQuTjUxCKPdj6yHdXE++uAJHpHGlXuUfTj
z+lCRcTr2j60Oa3jZUHDqmKdTmCBC36l5lWYgskROdDDj4iY1K2/CJZGvZ6KZGpYAM3BwToUJhAH
Wxs/zCFTexS46kGC732tCu9ZK2odgwp8/jRvrGhiDLI5ILW/29O0AK6rnOYweZl4Y+akMCiJ+x3g
vOJ+KoI5VBC3u6M26a4gxCVvFsi/F9DAae1DjcLTk1nAijUKoO8gAOJlUnR67R3mvFk57+68FF2l
MK2t6grnLHT3Bm+8byvehgxlwjuLD/U3v9CQzGtavTwHjrNUsYAyd+QskPISkEX65sxZd2QtZXcl
Fezoz8Uvq20EDY1HmzsGmagrNQX1C4Md2C1gFzhT+HljdsPYy8gfkAzSsl2uC2aJuBeWii3Gh1u/
tngPYKnh+z4t/JtOUZxHps6KJ2uCCFBTY5uG4/EuKErjhNaUlle2ovBVtJWKsxliXwJKM7HlInxs
WkC9iWQyEvnMr/UAu6B54MAJ6q7d8bKmkTtk7Z1VCXKT1sFLJiwcl2ngyJvCH9BbkVAHq3s/OM7+
4O3MAus6XfT2F+mRa/VK1y2mvKwoCHe0/gWny9uel+2+bPoqzB07hhzRHKlq/AopwGFriw7PUzIX
Q4X6hjJ6h67XtDMFxSznzo8gM+MciDubI4wUvKMmJ72x81vg1mdilSFo3hZNXksQenNzqKUTLTgb
Q1DqGtJ6XvZ8fpCtL+oqT3D5NLuzIPzojN8VqLEDOlOFd1cDqnx+gM+VsbFUTjnEh0/RvFjayNzB
NILyPkuze9rldVhl8w8N6ldIYV5FgnrX6nqnHXUdtOJC4WJjausTLURPg9SM4JsTdwxdVkR28Zcg
Jc/p9/NTOx3JPtuv12cLQB5IbyPZ75Weris0a6/Q2bnkPrPx+tdOD54jBwh2M36sbAv8+0Q5QxSk
7/Xy1y+/xvVbH2prqJiUKbxEjx76lgLcloXKWyiXhpV/YYSNPGR9zASYslDuCOXJrHztMz/syhd5
yS1zM7LY/42swnPbBRsUbI1d8zz29J1I+2qYgt8W6eqQZVYGMFpzHVT0H7xpaZz5FzW0t179am36
vChRvaD8KFgjE0gC5681r+RzLTsN7IEEkXkoGhaVgQVNsQzeN7VQxXVH2Ryl2nd/VODC7WB6Ji4o
TG496NU6rsfSZwHQD8eF3xMoMBaEHypo1JyP9I2ltNbvhvBpx6l/0i0YX+cGR2jBwrH5xS7pZ23c
/Vq+G4oiTd85HspDdhcyXcTp8gJIQnT+7reuvl6nKR0CU4BNLyE+GbTNDbXtF2uqL3khbz2d0+8f
djjRionUBDucu7xKgH7czgtbEAy8rLxwmtuawen3DyO0o01dGrhQozm5v7O3kZFQmK8ZYLI1HdDu
65QvI/BVqWO3B7dUdAelgeXKWmzri1+B/9L8DzNYXABGDSjSiVMa8atmpPzhUZZ+L7wyr/dNHTAI
+Axu/URM+S6D/8fZlWw5iivRL+IcQAOwBdvpNDlnVdaw4dTUIAYxg8TXv+taZasT8443vcjuBqMh
FIq4g+/vh2zxQtDq+efLq2Alnpq0wamDELMqAKCxoePZyXsyykMn7s81zsD/c/kdK/dikz84edlS
wf1UwNeQ3dXBUuyQpS3DHBHx7Fbicw79c7Dr+RYzfGVdmPQ+IRuLBzSHbSxbHnR3rk6WPx3ibkTv
lSEz+X1twHvHK0E3n1PIw4qvlQfyxpnAcfZRqjaWxto3GLuTlqMKWrs/R/EMQrToIWVfK3urhLMy
I6ZQtmWlRbFkcomt4nMjZdQV39IzhOSpsB+c8VGLLRXhlRPBZPQtSSAyFLeX2OktKAx4/T/1vNWc
Wnv2+e/vNg/sV92u4EMeT+X0SydBJMDA2xj+tWcb9+zJTie/BdMVUOYWctmZ0K8Zs7LbyxtibQUZ
RzSsaR0YD7eQFmmmW+rKP+WXmlmRVO2NyNyt7sJKAHaN07jNC9ybbSSxDFYCHi6adfBCktc2Ixsn
yNoLjNPVpZ7tz72Pz3A/1fxhkGjV+2DLb0nJrAyTyeHTpbBKTRDf65kcXBduibpbosJtoxoKFapN
3N3l+VjZbCabzx/7uZtH7Gi4zxWR57UvaN1+A9x4y/1uZaRMSl/mzHQkDl4wFDSs6h+z/yNld36+
BfVce/757++2wsg9nLZuk6O13dyWA/0kmJVC8Jk/1bYoby6P0tpLzqP37iVikk7bdphhqBNHNgp1
utE/0kxj4t2ttvnaO4w9vVhZ0VArRejGMbtnTjbd+SxfwinN2pvK7pP95W9Z8UJwTW3SxUNrb5A9
TneZO6cMusoPJYHCtxzs4YH5dXrnj8W5gpKzu6BY0pPMeqAOi1HfpWMCMZO8zfY8beh11zKTddi6
o1jmGro/yfSDVUDytdWuH2QkIAd2+ZPXFrkRDgpSBPmMPsxp0O6x1ErBHa+9Wcr56fLz1y4ef+lv
79bHhKsldMjRF8gGvh9rfqNHGqlB7vsJjZgEjvO5L6qdKHN+YKOC5nXajRtn8srHmUxEwIIAZeph
aiyCh6S8TenLUm5818pRYDIR4YEp8jZFlp81g/5UdJ51tJukva5gbJIRXRc2zz0pljhFiSXqg+W2
cUU80vnH5VlZGxgjMkhIpcsaOWWMe+HZD6+EdDiut5E9ZstG9FzZsybDkPtBQSDa7J9QXgSTO8Bm
ZSFReietfy5/xN9d8EFNwdT+hAZuB7UMkN8roh7TInuATcYBMN3HrJCH2rU+pSM6i8qvbhOy6Gi0
2m/dOGwAH9e+z8gF8iHIUeuT0GITNOzIT82CnUt/ovt15QAa6YCwte+VBDZNYvDCHhfJgdkRY5/y
4O3y+K19gbH169nxAzLgBaR9nuzfEvrVBOjxKvh2+flrW8RIBAJuYZH1kPqqXBZXTvAJosJfLj/6
45/umLQ/OWdLl2XY2Nxuhls+W9VutEoooxG0xUefZxv7cO09Rtt99J2S8d73Tk4/h1S8EkDRJnI/
b1Ui1p5/znHeBcdOZ+hhWDVEd/yShryA727SHhwON3l4vl21kJzg/PJ3LykRoODVjjTj7N7bTG6Y
3rP5x7hscT3+6ln8dx86JhWrbll3vo6iLsqq9IjeX7Vji4cCc0eZfvS5ze+KUcmXpMz4XoiqOTCr
He4bxZZw9m3n6J+F/FOvh447mhm/Rip0JJ1m6sKigstFb2X53aQYtHdq6VhRZ2lMuEv7bitT+jge
ovj+7yE6O3rZfeHIuKRvZHqq9Wvefb68VD/eBY7J7iuITnx0kZoYzgCvI20fiN6yoPwL5/xg4P/D
mm5GwNqLSseBHNm30naxg3uLPxfVLCL0YvMdrFT4I6N5v+vyJkGpyHtccI2BvMCidhb0sfYBF84N
bCXhBDJaaOcpt92ziRU7GKSmj6Qbmh9TleBfEIl/IToSgbUuvtfcp7cLL7pDzjjUBOoahiWuBVuF
DsJh+VSkEUjKfmgvwj1xGBpHVl3zULeFv0/7rn+e4eG890TTQF458yAeQ2Tk6Q6n3bhkN/gvgs/E
ys7FuYEf4YwCzixjSBtoRtG8gelJGzbdmIUuDM4XVCXqJ0q657LSvxLuzN/RblG/G89x5jBLLCdE
G2vcQ/Ie8oxYN2rjQvjhuiGeSabKK8bqhhAn7prgAWNDw3Zib5yJq7QG8QIjRudgo9hgIzpxC+mg
3Tim037Rwj2kqDegBNXJHRFF98lHdxZybZ1Ofl9etWsfZsTuFhoOVSC0ExfJFwrHAAseJYJubImV
h5ug+wqu3ym1XPSUhxrKXRwo5SFK4LF+1W83sVINLFEg/mg7sUfYsKsF+2P7k3XQeRlsTPvHiDDi
mUgpQdqip23fxUgD+WdvUZBQm6VIYV2aB+U9nD/onlQW7MtrPd34EBHfobQyhOBVZfs+t6dz9Pp6
+XM/zrDxY4z43kMhQQBM0sY2WNbfl0bVQTikhffAdUXKUKlafl4yr0eiPZMIoLE9LYNij2R7S9xv
bULPf393wtQJxwBwp4CJaAAoF7Qq4OGErMjf0qZce4ERn1mga18mqLougNAIG80BX8fW5B0uD+GH
MRojaORyZ4uaitnYxn4z37Cifk2Ydw1wD482NrDTcssBFU3Fga3CHvgLv//mo/JiV1taHmtjY2zV
rEMzPGuVEw/A+CsBiWcm/g8c/srjTfjS0DgkQ5UUaWh+m9dfZflnseQ1l0/imRClegLFVuDKEdfO
GGaeiJZggtnlVSoBeLyRXekaAryWRFMYzOhwcDI424pjmV0Zm01oUoGoAh10dASzJn/JGJKHGY50
zfLVm9ujqMUQ+hPAwUM9PF9epmtTcf77u20WNPNQ1A76VmP5pQKaz2sfXFyiLz98ZQ+YGKXclotT
Bxr3tTS5gbrwQ1XTjYvAWrhkxv6iIzizucazcxDgb9BpHm6HPLBvrBLWTIEj/XsgHvqdrVHR6wI4
29gCOgEqmeZoEagfpgR2RVd+p/vvQZwgWVfTytXgP4OOmvAoT7oN8MPa/Bh7XZeVm8O3RMdpc4YJ
t1EPF7fW/XndBBn73AEkBdE1QJZNl+Jl6WBunttJt7v89A9vIsQzkQeLLoog6UQdSynelEqOYzCd
+7AvcBu6brebGAO7cnnQ9FzHc/I0lg8B/Srkxhl43tH/SYTx642dXjDR+nVZoNBTsthN5pd2yX9w
PUR+h9J27X++bpCMk3bWWDpNlekY9vJlOPeChLIb63AAkYHnYKNdfs3KOqLGErVQwvBsaIHFzBmf
lkXdlOAnhdrlG3HkfHv9aLSMdbrQfnKLBdsRKOLD7N15OY24+5AO9yWIlm62USFZ+wxjwcL021YL
9UicVV4KKVB0+Lqp1IcpX67qNRDP7LXrxJEjVRgpDq+zjIbErY5W1Xyb803TopW4aLbbU6sQgp/r
28GS7VO3e+bdVoEk+HgeiLFqR9HTTFUojQKwBC+5odC3Q5qAf19YxDrONsQH0hJSM2PAf3dAtmws
r7UvMlYxJ4CA1imu65Ac2KWc12HC4I52ee2uPfy8GN6dUTRIG9X6KPo0Dd0HWvxGHWDrlr6yy83e
e6HFXEgA2U++F8g9W6byyHMI78vCcXZKLGhy+F2zkROuTY5xZs1euzgVinxANs8kDy1YKX4V0ICK
Gm0NTZj4hXc/9RJpKJPtT5fp4apThJs67PCFhLb3wuiJo78wavvIJxZmE92Y/Y93JTcZ9cJ2/FYJ
p45b0E/3SUXpYQDYJ6Iu2ZIcWnuFua4hmUz47LHTCFRCiz54N/3k1hb5auWkMrEJQLXKlGgkjUBd
7s7sJdm8spRHTpDtr1vDRnzUsDMZJg0N+Zn0YGgS5ycAPRsVxY/HxjPhmH7XpxaalwpWzu5+cIG/
XtwdWKc3l3/6yuNNkIPOK9RkHGTrpBh30KGLHGyIDhIe1z3eqIfObT9nPVS34zkDiYtP6ufgp1/z
3Ltu5E3hYmfOUy8ZuYvKgAb4w4Z/UZ2lG2no2tiYcY+OtM9LdBGXaYKrqAWX82Ssogr9xKv2lmfi
Gqgu/IxYaNvMNo45rQ52Tp5T+em6wT+H3HehNVOu1kO3COj3zxHqdCoCGOllSaS7EfJW8gJTrxis
ubnzO6Fjz/LKJ+7OgRsWLIELqlyGXW6XxVuXSPZFlDPZItetxHRTwBg1k87tPQxZ0k3ZE8D3zW3v
SgaHXhCL8Y3BsZcocF0ewY8PJ24qczRjj3o7Q2BaWB2V8tSlm4SEc27235yKm6orlRAqlzZw3wJU
kidW4jIQ0qWvb3g2pjdqtORhmLryxOhQ39iVHHeqh2sS+C3Wrzrox2vAb8Qz0R35UpKpCHokRBi5
ScHrOhkhIUquS+lcI6WjUFeyBkthgYMoDGNjwLurGgqvVpOx18tztLIITXhHokGQmge0dlTw6CsS
5uqN2Oge5vNp6n+mcitRWVl4JrqDC58sdQOIW54zOMDGpHxdOIrjdbRkfy5/ytorzn9/t2HhMpwn
tSxkLGEd23+2EhS3cRqmtoJc85bW2UpUM6Wau6JlGaE4DqfC+say6afO5i+VFhvZyMppa9rJp1Y9
TKMsl7ibvDLUcIMBNFylIQ/auBXVxo3k443p/cVjvBupFGZpOcilMFIh+Ykr55Sq/qo975mQjr6m
CmbGI3B50/Ta9s0ndKG2pJbWxv4cDN797Hqp07K10b6zxiT23eHH5FZfYYi8sZnX1o+Rh4jhPPCQ
YT/NuoJt+hSJ7K0Hk8pn4AZcWT408RmeIxO/R4X7VHIPBsfzWy3QI0pwQl7eBCtjZGIwZntGRjsA
DoZgAYpLFg9F88ebst+XH7+yPk0chgP3hCS3ZyBVm4ellLdLQnGDjb2JX7cBTCiGHCT6OgyTQNEY
c6xvAC8f8gS0/41JXvuA89/frSEisr5wKWxMuuLuLEZXu18aiP3RdiOeftydJZ4JxDjr1blViza/
bTUKDvZKARKpVZQlc3XwoQ91Q21e3uSulT5PMpMxX6i4Aw6xCOcpH4+u5ZQQhwYnRPfwGZ/sZdzr
kgahzbm862YR7MvJmm4m26oipbMc5tzZ+OXy9K5sARPi4SQCTj5i8k7ZDJk26s6HDgRoiMeJQ27B
DjAJEnW4/Kq1iTAufIUjgqJpMNHj2Q0QkkdeOqOHece9jUi0thOMaOEOGRuTgeBk834JsHnQwtAw
lb/869cebsSKxKtSqA+XbQyDYD8MmsQDkIOIfU6uLOfYxtlfikENDDS9U087FXU6dyLt97D8DIbr
2qnchHVQ2x59S8HI0mn9e28o3/LEutFTcdXdC570/95qWTJCmznpvJOnXgfc3pMvqXXV3YKbKrtN
H4gxmTG3A4DZAqG65/+M4D9entyPj0eI5/77h3t+0RUTRHxjCxqKhx6CeCDUabGR1H288Pl/4Buy
Qn6f5zjFMvI191G3doJm3Dmtd3Sa5p/Ln/BxWgeg/b8/AfTJjpaNV8Eaw+Eh09aRpNkXXeQnJ6j3
QcbtkM9qf/llHyPDCA+MvWzD4wM6yn4doyp8XxU2VB6HUz63sM7LodIe6FCPYBdobR8AUTv2bdDt
fIscLr/+470IG75/fysUySEyNOddPJfNE/iQT+nUvRXplsvIx5UpHhhbfWD5MFRl1sVJn+SvGgKE
e2Tj7FCzIEyXXB141g4nlSvvpm4aZwNLubYGje0/DLxrPIZ6V0+6Q5uQH6oUv68aL9N6FE3AIgDl
XMYJqBND/T3L5qgTGwtvZTJMzV5LD3xy8qSKrQW245FVgiFIYMTUh3JpnI38de0lRqbPSiYL6rEW
3RMvDScAVaLBmu/Q/C92143RefO+SxN0SnM4swc6bvivUU9hQn/7yZaOztrPP//93cMHwCRpTcA8
aL3RDeu0B+rZ/Yxcf0tiYWXxmPgqwRpIturZO1kSkjWaL7dWW26M/cdGGoSbCCuRNeOQLIi9QVqO
UNDV9o0ecMcagP69HVnnRAEVCjruaXJMBrd5rqbrbA3xbmOrgy0zTrB4wvXI4s4OZPSvuaWDkEK6
3y282O3TY2GPG6nox8kQIB3/nqapW0bbZfCehS9vVE/feZHuZPA6tX3YjFfh+fFFxj4vUt9Hd8Cj
oM9pOIep4gAv0z1cw9KQzY21sZzPy/ajcsl5obxbcb22IUYRdOgFMv4SpMOzSPoXvojTOLYbAWtl
Uf9HQbtyMc+CQkTO+935n3r5PZs/Xd6MK4eZCfsiM1ZxkbEiRpX1geTVb28OaDh09QhX1tGPOjV8
gejqVZxDwk0QGJ+72iFdMMct3HIHwIsIuub1de0g7hkTTh0IIsPsG+2gxdrR/uQtW9yClWEycV5p
7dYwXZkTEClgKs7SMGUPMMjkJVxzh1+i37jhrKwlE+9lTQztWMppLEvrNufjZ1HS01xZO3tYNtK7
lSPXxHsNsHUGHRHklho7G7JeAFON2usfbdYjc/DyWt1bgUyiqm/hrE6rpd7I/Na+zQj7LiSiaecP
RXzW44ByW2gLEVZ5uWshO3F5Ma+9wgj+WcvhpCBwQQf7LN/1cIxEZb9YrDykXplFY1Y40eU3rZwC
zIhfg5s23ZKis5UvGqLmWbZbcuh/XH74ynZnxjLOrV4F2hqHGNpQkbQ+DXUQ2XwjRf7w4W5gFiUh
cOyhPtU2MQRBd3AAO1Ld7tx06+q59njjYqJy6J4DKMtO85B9GsT0Aj2R33TakpX4Gyj+E23x8430
xO7swgfnkp0KTO5RsazaTYAyHGrI479OMxH3PZmam2Auy2MxBmVU9hw1uJnAQh1WXi9u5wGgaQ02
anOJcywdTz4CPugdVaVySJvbkKsZS/XAir6JoDqqIitPlsfa4s0tyJhetHhZc/RVlb6gu2kfE0/X
j3NZ+XdUdV64FMyH5jxP7oPKQde4VQXg3lN3WJpxPvjCDz5zrqpo7INpXzZyvkHXgIWy0pDFF3KI
+rnkyBiB44vSSdDId71sj7SyPyXSoa+tv8xwz9Lj0eK+t6OtzXaMzOJAByiB5laFmwCgKeFEq+E2
SKEdEWQCtYW5lZ+lmLsvyex4x1ra2W4KONDrDsDTbkC7g1SFv1tG0E6oGrbUT9dWg7FN7FJBQkB1
Nkzkq1vocuxqDHxwpZMd/r9/H71VNgMzQUZyykQCZ7E0aHdOzeiRTpY6TLRLbi5vyA/jChadEbpy
XwogcNo+FnXvxrJjZR21Mgdclsv6H89TxcaLPgzOeNF5HN/lEsNQtsXoe+TUM+UuEfTWfIAnMrkr
kNXeAHJE9mLCkdANHvkFuehp471r82TkMNT3g1GPEFmGcYOCE4GQt7X2pl3SjuzKuGPcYxtQQxK/
I3UM47XkzNa99QcoA0GHawv2tzZLRgIrUMEpkarUsbaRjInkttf+b2i//nAq9nJ5IXwY9t3ArAAP
syvnfsTlaCEwWM2/J8FG5r8y8Wbtl1kUIji+38aZYNHkfU3yn/NQh+jzhpYLYsLs7HD12133FUYM
7f0BDqVTDwHb0X3lOPBhnPJ0+dHnR3wQnk0nwFS3SwXFLnJq4ADQdsXJtaGGUuQ/lNRvdrplw7ay
Xs1C8FKlQ6AbH63WgYSN+9CUaLGjy3r5I9Zm2dgN89T4ULdXqGODkOcVDoh40/Hyo9d+uLELYPk4
z2nZ23HHUJnNYngkhMmWgcHKBrCNDUBAse1bT6GaIuQhEUDzCW98mgL1iw3ehiTM2gcYER31qZrn
DB5Vab+ETEFqbx73IxdXLk0jottsdND1RYuLDsNdBW3HvtpStfh4dHyzIpuPmV0oF5ArUlpHxedb
OsossrzqqyvYFk7746Xjm3VZBRQV4bSxIQS7DHdDIPJ7koFKdHn1fFwfcCHJ9O/zQbtOaUtnsmMr
E58VKcVd35Z/Btbup3Q6Ni1wIE15GyA9EMLdOBs+vPrgncbhBzmqPHUXWcP22d11QxX1KG05UxOW
7XyAdU/Yl1chKPCq86J7d/wFds+Q3GnYYp9pJrxCLCxd3qAG4ZT7GgXPh5brYH95MD9eyb5Zxs3K
hTuLxFZ0yu/O8iL7X/24EQXXHm3s8r7TQtGFtCih96FWR3D8wmLYgn1/HGN9syarsp4k0BhyTsOc
2mFlARKVF+wVwlR3VVU0e9GWP68bImOz+52qRnem7Rk4+A+H6CHETqLZ22gX/oVa/Pew8ANjs4+w
7QosWC6dSFCF2voSOF0IobuQ1XV47ly1Bd+D/ncAnxFufwWq6rcVmnVV8Ahhw5M/Ypc1QYQFn6mX
srpKbNZF5mMswqFM57KtbKQR8Mnq+jDwYDiRvAqhN7bxSiQy67hpkrJM0d454cYAF9qWc/eNe4Uf
VdXkhzxNaHPdGveNeIG2X+kHmeecGEezvXfA3SH+czJnWy3xtU8xggOQkbUt4Z1+moUCjLX43Y7l
4wS8y7l7ujFcK7vJdMh0NfQsKfZT7FugbC6iTw+VRHk0sTcdGNdecQ7n7wLPCFusrLBL59RZPm5Q
wAXC9tR2YSGWZRsVz5UwapZ2ZVsEheot99RNUDyl+geVsNxOIAYdt3Uvd9C3VVOoy6K66qT2zXou
+o+V1fgosXrW8kg5ONJLMzw1vNmgg62NmREcCtI3doU2SqwUqLIk80Po43yuvWQjPKw934gOZKBj
kPkp4rMqlu/anicZVl0h0apt0y+XA9zfG9wHIchEKHcqF5Y7KfvkBZM8shL2KKRS7QFtLrqHN2v+
UDOlw8xS/DbraXnrJlV5U09OG9oKOGBaWvmpnGR1L8kg3nqoZn26/NNWPt8EN7eTn7rckfZpWkro
sCo1h8irv9rLsr/8go+vHL5pGua7JUwN09oG4dm3X/ukl1bkNBUUlQVz5tvO9vWrBMh3iVrYZMNZ
tcm6jerZStQwwYt2ZpVTWg0dHOg7CMtmceK8ttLeA1m9kbSsjd757+82dDEoSlumcRekzcvI529z
1RytbN64rq19gBEvNFSbOgD47dhnPSSP5K2XQqFPFO3tTNjvy/Oz9glGEmEVA0oZY+qc6Jz8Brbp
jjUtXIkG+3D5+StphFn5V9rNIDuVuicbBroQ0J7vSa6frVYcuhbJnr9FmVv7DiNOSFHKAuUnfYJG
7xd3mAUKv5Dh87Zcj9aeb8SJOtVo42ZMncrmW7I0kW9pyEdfVbV2fbPwn1Pmu05D1Cl3pv6Q2WI4
tg4n+zRvxqiA9PE1gA68x6ibSlGNuc6pgrKFs2sK+Bv4uFdpurHjVgbJrPqzsggmsqR1bJfDjuQv
LV0Orfpz1UoyWdupYDl1RtbEbfCaoqgvKiuELE8o7Lup3MLTr33B+e/vdjQMBxanD6Q6uXWxy9O7
xpoiWdb7y59w3rgfnAOm+UWTDzMdOjnGNFffRqu7sYm/sc9WDn6Tka0tZyjl3LQxEvUcCg4QCY+W
ctpXUGNvFkhdzrfXfYNx/U8qDZ0y1Y6xa88PmpNTqbcuZmvDY+xhm9JEQSQA9rRp85bAUVQtW+bX
a3da07LCHaicCruD7wLpf505AdkgPrPMz6DF7t+3g34m6fCpk86B1sVVGDPXN6ngvWjrEniKMR6H
l0aloVt/q+iPy/OwslJNKjj8aPsK3XR1GpX70pPxK5ibMTKLfy4/fmU9mVRw33Xn+qw0HDtJfZwB
NgrSp9khT4lu9uUCLqeuNg7RlVPOZIWPTVO5Em6fsdMW7Ac0CuwjE/iOwBX5zkWh77qFy4yt7Y8w
ciIossdBUYxRjwo3bBe2gM1rH2Ec1SOHq5I1ek3ctJ/K/FuVP2S0DsFJvS6ymoRw17K9cUrnKp5s
+g9vHXAluPd79saXy9O9svX+I0NvQVbI650SoJ+WHOFlqaNWsK1awtpaNTY2S6aumIUPSZ9cKARt
OYdohEHUv2Bbqv1rrzDOZyh0QgMKRMA4q/mpdOxdD1zt3Knd5fFZSWNNtrff5rSukmyMbefUdqhS
MNQOVEigKDs7cKYt75t6yyxyZS5M2jfs42Xgy6yK87Q/Mhl8Y/10lR6u65u8b4v0I62ExmZLwc4d
cV/EraN4cW3tXbdSTWV52XLoowM2GluOCj3v1MiHim4J7q4NjbGHXQVjbDRFJBKM9rHtl9cUVt/h
5SleWUH0/M53Rz+KGOkImF4T20vzEkjyOCwwB/HpdTvMFKtfAqvruxZ441aqZ1Tt7rjWz9f9cvNI
Zn25sGyRMWvtIzBc5d4BoDI86/pujM3auBsbWJVDMxUTwhucP8NFAyjQbt2hVi4I1Ni4wvNJid+O
jl0xO88uTN33E7PIL1n1oJ3lKa6Lst2iY66EaZP+nnd25qN9PZ/Kkc2PMJFOX+yi0Luzf/xnNPy3
lHBXTk+TA0+rbJknp69QTGpCv0Y0qn5QChxlcMeGE9B9G9UX8jeV+CClNCnxWFRtMdVOF3dQV3zt
YLLzMCd524Qt3LNeIBg+TyEscshN34L6EXb13B8kTG2+tSpx4XDqLM0d3LSm0zAG9mNNiXiZgzah
O6fQ5EfKYSm/G+mSTlDOtgsaATI4Hee2dT/XrLBl5IMd/TAv7RINslOvTU/1sAumFIExcJsB7O/e
zng0VtN4LJuWQw+9YtMLgfDdcxN4Mso9tGpDu9XQPvMriILvhsxBpbbtbXFAbpAdLCobaJxT+zuW
uf9dBGP1NknWfynx5b+ToKnfumq03rqFlGgdKBBtJ/gbAgxxLq3aAElnqVWdCDT07nyFRWzrnD14
S0PvRD1XPhTRxlztKgV1nb0emIRGhRsM8EsLCI3a2Qb0tQBI41fLSIGeeV1GUk/9HVwR7DHMJZAc
oQjqsx1zRz77SWa/QKMHdnNgG+7czhfHwA++Em9qo1IU0x8J3NB9PdDgpmOueqqK5dUr+ReA4Sfc
y5IgVB3w1jKr+9hOiQXYzHhrB8jjR7gZ7aDvLsCyQEdvXErYO3cZD7uAkEMRiBJWHnI6VHn9UNrs
a83gWERn6xn+QN2eB/OLnXkgiVZ2d/DSnNzj/EVJMKhvvVY2UDXtcClUvhfB4srf2Y5dARiSfOe8
BOM6d8Q+KS0S+oUPbY2+qvdLhlK6pRsM8EK+WNKrw9Qa4Ae3WHfW5Je7gZKHhfr6RuYiCasKDgkp
CXSkSkhC94hREf6fKbTTedxZTjofxhbNJVRHf0vdsFCN7O8HWn8WkIpCx/JoNAfihLaH97VTGQvz
noEA5GW4pE0Mthy660U4Q93kwc08cgvO4lPZTsMeTvHJDfctf58J53eCdtz33MvSU1BC1rmpFIgr
baf8R2E5y6vbY2pUza07gWX6sEhaH8+4yBvbTv/kFXyn0yF/UAl9rBrUGerAeobetQe5t7QAzYDK
Gzdl3W5gKeQo2j4LuVd5N31vg8EisW58lwEx5ASzD/8rxqdTM9rlngbIJ+aieiE9v8d09FHt6/p+
6RqO5UXTL7VjvfKCoM9TWf2Th0IyrMlSerLqESKbyk5+FW2VHnQAcFGB8sSPyVZfoQTZ3IKfD3Dy
UuWhphnMVysV7B3S1ni9B23hfIShSABx/GeLkSyyu2GMgAEPdv1UAjcHg7BjRqF0WAbUAauO9jtN
h+W2V2fvp4x/kbBh2UGFg4TLtLyRGrK1muj0RVeetSdBu5wIhNV2JK2Kmy6oHRxTi7NrWfmln2br
xpUlpPlFXb7mCEFRNXH8w8+GCEAUOyxn8adukxcLbrtHt/EFrE9yFnpg0gC4ktaRw5o3nbTfeNHy
Y9JBF0tx8KpAknahf9h491on8pYUCmK9ulX7rqPixKH0bd8MS9VGQcG8iOWsv1NwW3oj7dIeeD2W
O6ms6rlOCd2xLl/2MvHgpldpYJgcByV7nT4NvM/bsGoQQooaKklY/aQ+weZW3Pt1l+858elP2BNh
XbZTEVEHvHn8F90+XbS8H4mYf8imWQ6yLMpT5qF0EpbUXe4dXeXPPVUjQA285ID4w2QEe94lcF0Z
gx1uMu3R8uZ/MpW7ke3im/MirSKEcS9y6ewc/Aly+93UWb8AGi4fAQEr9rpLcrho50MeUcU6yEhr
wV7p3JUoSSf+9CBKPaQhbBUbQM2G/FU5blOgD1bUN2Lwkx1pluxtUJa3z+BlHUHbZwgRjYabgWI+
CVfWn36ynDoaF4gehG3j2p+qxRWhhdrfcWKe9aPnmRqABHXJp6pjDQeCTNEskgCLHAnar80+8yE5
EDpwQbure24faMcCCTw6PYPS0+mJDDyFaCf4l2lUu3mTo2k2a2x6VG26yMtT8phlVfDd9pTz83J6
tZL8kHMy8S4x1NIq8SOQ+2Nt+K+oQbn/4+w8muTUoSj8i6hCSKQtoROTs72hPA4EAUIg4q9/p72a
h4emalZ22VXQKOvec79TeG0ntjIQK2eSpRqry0pXyTTroqnp7H05aMOTzNw6JLxLQUXrtqpgPj1o
Mf2frD6pdVtH1i9ykgZOXPc1nCFRfus7pem1KFa83Fhrb1k0VgZcR+t2M4mM+qUabkw4u8rkIdNf
66+ZSeNDFpcAfa6MKUYZa8SJ7BHcytKgyJ1uV+tbjkRrH7G4CjDVaSJmEnjDtAn4kL5lZnZMKizs
RrbXSmtDcP9pz+ND6P8HVpPE1XA+RaHsqbBRYGXP92bK82B2mnzn8FIeLvcJ/fRqgxctLggqK2lt
CllGrknFLbTf6V7khjry3LIC09Bc32zz7BhrVD7hIDMFU1twxA2VivclhwI0M7EgOj1yl16Rt9OB
qsTxYA1Pfw1T0Qaz7WZhwVIdqRyiv8xpqd4totXUHwy9ee4rN3lghU3espwjSOXm7LV1a33vFDG5
hSP1tONTC6cFNy30pzi3ptEbK8f+Eh6M6ctce2dQR894YUQEAXA/15W5mwsIb4UCWflyE6915eKC
BOkx6ajtmJHQWr8gMIpE7k7pmke2QvefrkLow8U9CYfmeEaVuYqw0n+33PQdJOONrMDKcF8qBVyU
OVuIHoqIOH0IT56X0SpN35Ba5htjfLS5W35tdVgqBSBUca3GOIcfKg1U8K5HFqUpneJtTjJ6V7Cm
CAEqTrdiEStt5iwWo7JKujLDPhOZevWEu9Fh6r5m+6X/IxdArWTJZt2I5sRgYYHjBFKMJb8baNXs
L4+pT2NOGLaLVQjpP2m2VtFFBMpZHyLg/EhAJgntvDaCrGb7GOcCHLAmEqhmfLn80r9cpX8ulHjr
clEyoCOHAbYRjSBMcE/UiuHoOZPfI3Xmg+xmejNOVX9rViaI1VL+xLHEDhLW6vdaNrOgrZTxux2R
ftBaAb1QmmO7xuXnqdY1K2BQcFw3yLLfAEyi/3YNeG5bNjIWrZ7rx64Bb1eb7NkXsWlS+OjOogQD
2Ox3c5Lw18ufuLIaLiMxQsTEBBYSG+GI24Kl2wBq27/ycny4/PyVtWBJI3TgcTZQMljRVKT7jl7z
6Sa3H6XakqWuTdfFam5URpLMahoiYqo8hM3icGvKTGDhHH9OAr5nXo3M91ei5hgOi4UNNBOQV4A0
ihILqci5r+1TrHX94+WmWhvii0XNJHoLw10QLoUzhO30o26TqEBpAqcv8AoNwUrwCy7Dyy9b6fel
CuOMoswbCj8zWMtGrhHfVrn4admoDbv8/JWPWWop0hqqSZXUNDISVDaRtBpwhS0FQItuNe+ZTfsg
69PUd+FS48UKWv+NF68MuKXGosQFvTVLhBbn+QaeMQ2bn0RtHEi8hTxZWUeXSgqWTqNRFJUROe4w
PYOrCSqwRY2tav21jjn/+8cDNlwQhOSNEaXAhHs9AiVR2w40rLI029ji1pposZb2XT+LAtTIKJVP
qX6VD+VeB5GUmjK43PlrL1gsm6JJq1gmnEVdm4WOg+2zhl+wcndq3kpxrPXCYt5LjeG2FacmPGg6
y6dWgcUrlhvCsc+Rw0xf1kwOQh/SoU5MhNbhUcAqR02e0HDLpnCQvoKsGfpPW7oPAA/g5qvV2i5R
GUoGrVo9O2Ov+bCDEA+XG/MvxuiTTWhZYpllSvU07WmE4N5V3U21RzKYidNY8mMm2G8UQ9/ErPqN
E+iud8z3emwHLzHU7NEiTz3ibsFgVtbapTBDFpkzVV1KI70k32tTXikbRhpqsHwp5Ls0ra0I+8r4
WSozXGpBWdtArASPCeRNrOpkdeaTNhmmJ5naSBSsjKClPgNVc51t6QBR9S4M1HLD/EGG5O5yn609
+/xhHyZxMiIEUVBOIkQEzgxIdq1GviV4/0ss/WRAWIslwq0tPU2o1CPTQyAKWLDrKvWKXXlvvsrv
FkN1Q+i2uMX45F1F1pEF5ZU8GjsaOoeKe7N4AD+OAzTyWD3jj+Y5G3a6N2ysvyvr11LWMSWIC9gc
yyPtyI0p4UecuNdOVr1cbtm1MbhYWiqJQDYHajBystlIQntQ6qlt8+YFFkGIWo1ps3dV9aV0PEBG
i1XGKbE0YA2TQDJmvsyroC/vRIxcNtRCl7/n0+QI3rA4Uky6aBzBhAHdOkooe/O1rvXYK6DJULz7
Sef6u6Xx98vvWptWiwNG15ZUwqtGgsb2KIfSU7btt6gFQ3j/8gtWhv1S4lG6fTkkVjJF8hyuS+En
YqS49l1++MqvX2o84ia3xGzGesSmQvqpNRwcvVceKt6fRnhpXH7JyuhdKj3isUE5KW9IlDvPkJp5
dvWSwIH58sNXzkRLcYdO7IGA7EiitjiQrtpLZMlZBX/n7kbrn8uye+T1RpRj7TsWS0RizhmB+YKM
jM76Uzf8J0nVqZkr17/8KWvPP4+ADwtcPRVJaluGFWVmWR1bQYtdQ4cU3iDlFkd3ZaYvVR51Msa2
RBAZKg+EZxNxbBM70jQYF2jCc1v2tcPQUuwxERQHJ2xgkdRk6TWM6B4SL/c0m+A9Nf75WnMtZnnJ
Y8BpBrykyK/sKfH0gR5gnb4h214bV4t5bfWqqpO0BMIghw0Y2GCjhiB4Srx6PAj3jkvXq3B1/NKn
LMUfBkXYL83wsjR/lvU70Alw3/52+dkri+FS7DG40PWqAQfTJO0DGwJoAjMSt30dRvPQYn+Ov9Yd
S+FHYTo9PMdaCS1xFZis8VFntZ/KLfPClcmxVH0oAVRY3gEpYde9n6RZMJ3/zL54umaLuW0TS+R2
rTFoMzLqO9BF+3XsPBoO8HZUPV3uirVvWE5w3BFGm4x2FONs0Qpkk9zMq9ovuTkwnS0mhNbmFctr
W0Qj7Ynf4OLrJ6pwkX6bthCtK/vFUkvhwjdkQPy2i6ShTQGHa1HEGqUeWoM5V2qY1MauutJSSxkF
PFVUryPkHtnzoB+wfjjY/rixm4S0N46Tf23APznxLSUUo6zHImW47dQBfYQjml+e2mf73Y3AOw7N
u8lnIQ+Lx+ze+aY/utfk1F3lh+K++F59t4xwsxbyc+Eo05cCC4OBDmFruBdJRZIgmTTrLlZ6cgIY
wTlCvz79GspR/4bgC067wsXd3xsyM76D717l4V5EkYqeYeLag6CMantsf407J75i07ivkTANGMlh
JNmUxnzIM8CEsFKyapelqbPHjs9Ok+am13Ze5kFBWYWsf5n8KFQ2hcSt2n3G5zN3UjjWg+ka1a53
K8vD7Uw+jjAA3MFQcNzNE7P3WT/HUEPMIlROpXZxV3fHfswm1K9z5TVp0wWNA8MoMQ72Da4i1dFA
SMwvc2c+NXIsThY2igMM0wyPcdDuUAo33epNrv0ucvViin74NtYq2Wt1TP3JFMYuHqzyxCaLu7Dh
xR1SmyDHS82+37Vqwsk8IX2INF13Y6tO9n6dw4FLkbp9ZA3FOtgx/PyyrEJlChZlFUKG+nd31o+J
lsWBPpjmvnVLHsyymGvc5K34yiHJnw4uszdshqdT0LlDG4yIWIbKgoQIEZg4SNOOPVa8E/cpJInE
72vVcZ8ag/WjTZwk1PI+e5K8gJiANlY2weqhGWFNltZ60Os1QUaWjcGgLM3vFdM95vLyzklhxhvE
wFcngWa7fNrYeD7nkDD97+T4cOao4CmjlfrcQtUtb0zTKODv0wqkkevGocdSGdq9Sqzuj9XA1dDD
9au9Jo2rf2/i2r4CuK3c416Sh/BgnvyEKL4njTC/IWyYXtfII+zqJqWnyp3iHakRgvFbIABQLsPK
bxC/lUHSgplO0fu3oEN0vuyUgi9pNuznZKoDCA+wX/HBYH6GWoMgFmUdWqqvjo4pQXcSxRgxCWAh
8k31naOn+QvnDY2qYUpus1TRo5OBAUZolZ6U08/PlDW538eGHqjYlJ6j3ObgTA0/WmlSXfPciQ8F
ilV8HZqto6DwqDLAaHnhMmsRRB6SsMhLWe3dptVCAOVRyyTabip8y3TtV9ah1sjnAhUQx1E5tsIu
20mUk6VwfyOZ/kJGjLov7STLlK6LqvWmLkwYXZXPjf3Y6GE2/Np49MoZcUl+Hikyd2WTjREZZlTU
9NYIqS4AM0FRjPTNLKDcUTPobUXWGCExB0icEcrB2WuOk1DSQYd7yYsJHJ5nsA5GE5A4FX/yiRk+
ifkU1pOsKs90sjSEaMjxe6icdgVcVfaGa+kPTUtV1MFwOhzjsI/H/mZI5mqfqkK987ib/XLqq0Bv
NDjOcTUfhk7rOr+Sdf2WZIx86zKe3yeOaV5ZXGPHJh/464gCsasUZZ2NV1SNtTcc0cKE7xxIgyhF
v7IAKgLzprW6+1LXqmNPEkDHERGI3xAmQoQtd7TbWcS1Hl5u40+bmEI79f+Tfq+xMpYIQ5+ASv5e
NgnWdX3wCjMjHgqLfvNM211+0aeHP7zI+P+LrEqfCaI7IipzQ+ySibQ70Y3dSWf9+AsIfBrIyc6O
RVvYW8MHT/5nV8UbF4cQTmYLCCMhUWJhX7FywoWsVt5ojhvPP5+VPnv+8lzeuM1sVTAMAMqGe1oy
1F5WjRsxyk+PHdRdenVACFVlWkshCxW1P5JnF5tlArzY5c74fKfH48+99GGxbbWx5FVPAOws+L02
kaPs7m3nTdHiCjZlfuLsBuPW2fTEXOn8pXVHmVJodkEyAe5nOOliEgeleBHKOrkxLNr786xd65C8
7S9/3qc3Jnzd+cz48eta2A5MDFCZ1nrLNCBxRHptQizTQ20zw2S8FmGzFXVZmUBLW48c5cUdCl5B
px+fc4PjGPSrQPClyB51Z8vVZm0wnEfgh++RzG0tmCT3UYZwyBGbubhzTXPyC9eWPy432cpgXtp7
EEipLWCEUUCaTL8bJv+4Fd+Y+Wu/fjHzialliiksMbAbxqnxj+7+TKv5K9sPunoxyQfX6VMYqZgn
20qPlWEfW7N/wYlxYyStDdzFHI9FC86pCVO33pK7KgMDL6+sH+OQIVfg8ntVFfuuH7+ikaH/gOQs
XlVC1RqJUpy45hw5YdgjOxb17Pz9ci+vsI/dpbEFn8hMq2lEGnjmz4JpT05rwPObtIeCzbHnxtYh
raG3nWR3mtLmByWA5bXy7fLrVwbZEjXXc0jqS000EaNFj8o9WHlfybTkj5cfvzLQ/nrgfpgmqjrj
KmUD96rMusW68sMV8qpl5s/Lj1/79Yux4IKW0gxpbZ2a3L4ThD/RPt7ol7VfvliwoGkveoQtyqiB
yhg+vYpUntQ3fvffpeiTjWp5RCPwYyKmOHsrjirfsRxZAWkX3G9kx1943Sd/oI787TZnrN+IQ7J0
ChpqfR8HgtujjzoUdphqyz3FVMtuzKR2jpaJuAdC9NavMqlbrydnUZdTTnfmlLGwdGLuw1U+Octq
3afLzb/WRotlJIUpXVNP3QSBi+tlCObVruOlxdaWuPb4c69/GDw4/Ws2AFhlNAAJ51Zu4FCeeV0C
fdbl309WzBbcpdtINesWpB+pfSqn1EL5c9UGlttO4CMoCE2gpva6vkvCWZIGGCULIiVncin81zvz
oFPk1bl9hrDjXBiYfdmdesINrwTUJ5Q6wEtm1xMYHHYo5m1wJ9FwMw8TNaJoqLWz+TYbnN5jQxUH
PR0tBEvqDI4MrDlWI4QpMNitrlowTXAHcuOnGSLZ23KS8qDj1vjUdXb8MBltHaS5Y4bKtdNjWQt3
n81aioutzHyrNwY/bTWYyWvZe2wbKI0A0e8456CuTY3rhKNLhlBBCxMVcG3YQb/ePYNUO4fcaKtT
wmy+S/mo+dnYTy9tVaVhUchxJ2qS7O2yi48EmM2jFdv8qIF1ILymsvlNnrrGa1e4ybua4a8NjaTp
/lac8CNzh2Tfl/j5CnK11Ctjke6QUe13ho3b/pDOxYuez6gh6Dp9Bx/F6qprSBrShutPWZMngZ2W
5n3aGu1DgoNeyPvaPRRDU72iBvKPRojyDU3CvL6BKDxPLBfW83N1sCixfeUOSGWwivqmnpTHyamt
12yymx8y1tMX2+nNoM+h7nUn/TYtRAEro4LvCrMzDl2b/5aIGMCNeCgPFXPHIwqEYFdKneqOG9l0
ANZyCnA9IaEO369HBZIi85B7IAAm5G0IxGyzET5f2f+WeD5nbgtosav4FOti9BxWQhuePw6l2ndT
vmsM+pzTUmwcFNZOpUtmX+fgItTzWkSN8ScWxSFVzUmWkJIICqlE7TXZ2VgOuFH4jF2elCuzfmng
kugzoy4u2qcke2vaP4TuRLJVEX1evD9ZdpfkviGd8jlpW/jOwvFXpHTn5N9ReO2L3Awu//q1N5y/
6sOaxXD0cLMBWv0pg5hd434tum8yTQuvx4D42juW66KLGFPm8PgERb9PuQxarIjxAN9l/rWFXaf/
/4q5lsVgnN/A7Na6AxRKoghES2O/d1Pzz9e+YrF5IDnj5lqKfob9TMAm4yqtbgZzOHVxdrj8hrWR
tDyIxmyqMhDkIwqsRZBPRD67YJgfe2l+ibdH3aXJiuvAwaviI0RX4Ma15UuX/iJO7sebPs+ff8M/
QL+qR2I6ySoSsRRUBewXd804PSQIgfiXG8k4j5p/58Q/NL+ET5wiR9oAx+2PO5QunZgPEXGANLLm
M6+Z/DbQrhEr3cXe6TEJ4pvy1Qq3Xr/2fec73If5khUZ44WjaFSgcPSRZG5+LZgLD+IGuoONT/z8
PvgP3M+KldPWLZcRQf2YetOdt5nejnERbEbFVppwMeklwyaT6x2C9LG5s8k7GDywnf1S5ob+w/Cb
dQTHC5qzyK16H3wZn4gbs9lK8q91/2KqwyGZirHLjQg2QY9paTxIfdiYf2vtvpjhtZxMUjsjIhoJ
NDk1WIivUs+07xApYw+eM/ePSfhWJ68NpMVkz1nNXKeEZiuPgcZBmKwzwdL70lr1D8RP9WVqZIg7
RoaG8iXowfJ89FA0WZbHy7Nw5dcvawRqS4MOIkYettXF3qwrnOulr/fd7vLj/8aoPpnkS419bTTw
jdMoMpg+cNsvwzUKF8tn5d0huxLi2nEwvilAHR71XRloR+1b9ypey3f9Ycw9O7CPIIxvzMWV4baU
4E99TTSw6qF+Rncd7Yr1TxaZ4q0q+rXHn7flD8uJspg7g8VAI5m44sbpLBwq3Y5tDOi1XlrMc6cX
HEJw9FLZqYOdK7hYu/21xhHwv9xPay84f9aHn+9y0oIt3BsRgO24LUPDPnk124hfrkzHpbS+y7R5
JHptRmnxXZS2D6LHPq1+wod5J+j71z5gMeVLLa8Tg7TmX2FERSCs76SXuluO4mvts5jkDurFC7gX
Q6EyGAck9XCDkPkNnfINOcTa8FnEE2RFSs2IKY1Qov2r0a0jYMP7L7XMUv5NzN40OlQVROWQn1zb
+Y0s1S/ddjdkVCudu1R/5xbTk9TCWafQ4/uezfdFpb1XrnWcZA3e/tf44/QfoF7i2o1LxGBGSLw4
L5MLe6DR6tPAmVCs29Cu2pgJn99ynKXmW43NIC2kiCLVq6OBZB2th8hK2RvgTw9yiF/HWG4sSWtN
dx5sHybdXNi4C9t5H+mdFZwr1PNp2Du25ufOHzv/ebn7Pxc4o+EWU7toSj1OU8uO4OYwH7lUc1jy
ElZgFc0PsFO1jomyugPPS+NaFDUJbJqj5Nipe6TgO/qckNja+OCVUb502umspMiNuDEjxmkJQcCE
ZLLcEuKuTNElcc9xUAmtSbSmQPmOFn9ryj8q3YKWn5fxT7axpUq8UjxXwALDI6grwkZc95MeNM0v
l75e7qW1obCY/xz6nhlFEiyqUcaSizetfYe5JvyBOm/S3f2XXrIUdVsgfZaVgzNub072DoXXYsfm
nu/lRMrv06hzpCCzrQD2Sl8vhd19CZ+DesQXZaS+glFzgoBWvrHmrI3ppaB7TCWkdUCYRjrlyh/M
Wd2LMi0fuOqN69xyUV5n5lNyjeAlSotL29llVsZPtmzltdSKWQNFj1cba/fK2FgC+gxnrDStgEjL
sbtjZwNYYc3d49xkgWGq1rvcd5+nsZylELy2GODtDYq3ijgePF7aoR33RwBjkNovrupeA6uDggxh
lGzj6Lb2WYt1I5cZAfAM53NQyB97R8CurkKtf27mjRfL4YuL4BLgJ3A2bFU9GdGQazd0dn7B25Z7
ChmRHY5TuS9MuqGdXBuRiyOC6eT6DDMRAILzIRigkkzdJLjcO2uPXhwPEAzts8JJ+6hxxpsS9Ueo
cd7Yj9YevVgZjLKOh77Fo6vYtLx8HiofZID7L/3upYq7dRq9GwaTRayHW9g4w/O639h3VpbjpYYb
t0kojmKCy2PiaEHDS/eqKyDFQAZw3FgGVhbNpYIbsG3mFFlZRrMDaUKS1H3IdA7RGCoFDnRM452w
HdwuvtZW53nyYbcmRWZTE58F/+6Yvjn1KL/NWbxlBboy25buEmMuR5SL6zySA9kL1u5obr/RuY+I
a2ytIStDSV+MUq2WAjWndIaERkPWwPaLLQu9lSebi5MMYCVIZ5SqinLevpKkepBs2Cr/WmkZ8/zO
D+1uc8ME2gX8hoqDDWPf2HUT6O4hFRuZ1rXNZKk+V0MxAK+KSYDQ+a2taT8Qg3wbGWRWZYctpIuB
ObHIm03co9Ig73PLR3eEyq7bPNuuzZXFylS5BnUdih1ExcpLK+kJ3nuNuWWqudaCi36PwakRkMux
SCT9b02IQB/BCjzPkWn62tq6NFWrukIIOkO16jrkiqn2qjO3TG8+L4rDnD5viR8GQA7Lj5il8FhJ
VOXN9rtDftS94U3x46xuQDXVnbsqe9Xl7Vh3HtVerWHLD22lX5YidSHyOJ702o7stLgtZwpnpTI/
OQndstRbmTdLdTpIRdnY8cqMILmOAAM9OoQ9XV6u1n77YrnS84EMbQwAeU3zxLOo/jsRyS+aQUR5
+QV/U+mfnImX4vQ0Rz4oS+DUTFyb7gyakGvV2u4DEg8m4ghZWobFkBbgd/WdDvxE2xr+FMPxNhm7
ZsuWamUP+Iv++DA4hExrG+JcFWVl48nM8JAfejSs6VgOV2P8JZAndf6W5314S20Dip9lFPBfV+nH
WTTuXTulNGyIM79ebs6VA94yoF+WqcJxWZvh29tCSQ2slvZQl3RHpydkowEdGYPia4Fde2nWA6JL
YrXCnSNj7jzefu+VAtbz7fKHfH6BNpcpHE020tZGHFgsJ5BeN4Rg6s9hdrtZz/75cmYut8q8E4xn
ThafOkS7dZQ5Qlbtw5IQy/Xd5U9Ye8NiweQEQddEh1OOlehlACFJ/7OrdOeUN6LdWTlIZ5ff8/kc
NZd9DrmSjFsOkxzaux6fjmNLgSbbiLp9/nC27GQzK0zb1mEv46Y/evpDycxztpzg15597vsP80Gf
3AbgQhMeK9TBxYPFL8pG3tQct5gCay84T/ePL3DjeczP9hQD6U9tQvZVjVuBtJLdV1qeLW2X7CpH
tm/CbIOCHOKjkr2Yc/2UmulWbf/n6xJbwpomXVqV41DjpJHK2ZfIXgZQpcqIKXM8WlaaPWmx5W6M
17WXLY5I0CNYZ5ybcZr6vH4ozsvgbDAAx4BOvpZNIoI0Ud3j5ab7fH4jJfb/riHGPGjdqEuYGGDj
7YZvmaWbXpbkb6jYCEYTeIFBZF8cxIuTUVzDo6NQWom0nDhNloMK65YUXmeqjRd8vgOjqOX/X6PA
05vHIm6iUvbXQ5udclwbvtZQi5ubYxaMxNKyT0jy/0CW7qYSxn1ZQzeoaHll2Oq9rK2Nq5D7d1r/
uxuzZSIHsEbos8xSjzp4QId5JtW9PlE3vp371P6Gi9Boey5VJbB7pB53qdbFhW+n1ph5VDBAFamy
dVA9K4Dr6qrCf1oC5JNMVoeccR6ClPQ4y9HyBoNriLKL7mTipo7QKNimCvcsb6AN+Dzu3IQdT+8G
NzZ9GwxY2OTx313RWOCBuOVVXRS1D71THqaqfaLZ/KAk0j56k+7gm3tnOt0vF3xQ8Beb2VO4svvd
kIOb7dhgJwLuacQ2PC50E4RGyJeARDtZcHuFWV555m7OVaDG8jqV6ROqIl9gTa5BWkhBcW3JkcOF
yEfBzK+kGXUUdmfXzGDkOHczclIww4Fswh29rhPRkE33QJtnYab1kVFxB6anttiD1PeQM6NFCcx8
jGvocGTc/6yqmXllPz0QOc4Qd/QSlPix36V0cI6Mywl3iL71yDDFgTWPNIDnV3IEdkL6zcz2c9Pc
ic7+1dUF8Fks+dnl7p8BXrGwyi2/N4Q3+8y2pVeQuTmQUgB7Ooh+VxQKOD7GSxA3uik0y7n0tbk4
EYZCBae3PMUTdpAV6k7q5K7Q5w71ULCbZm3eenTigIiaqLDVufiZ1sNbx5sRGlMxhFmBv1WDc025
RQO7mn6j3p5dl1ke6VZ/HZsIrhVziox9nmqB6CE5SxMUsg+YmR4AklogwXj1aGnLoGhjcF9G8cjj
fNex8Rx1toknNXREBaE0GKbjGFAO6KmYHZgDM9jIk96YPKsr3lqz/kXm4bWkCo05n1Sd38RQeJF+
xJAz5RExqoez04pX6P2fpCktz9EJhm9uPaJe/N3tJ8QcYFwJ78/vYHfew4391hhhO5nHcP0RnQ6q
a5vbHvbGXadpe1bTLODZ8EAT8w8qZk5TqR8tnj4Mfd77A5uvq0k8ukP/1net8JMymUJ3zC2/zsoX
a0DDTF0dTODWEsN6b7L8nvWg+rdc8yzTINC4IzQ9c+3NKibIvfpEP8JvCzgpJKyAmZyMHYy0j/rs
PhdJ2wRuJpSf0va2w5cDSAlOpjkT3BDN5Bbwuiu9tf1zaWWIcop9XYBrSFQDZEhKnrusQZWzNkOC
jva2He2xbCf9pGdA8ECIRuB7OrshVX3t67DbxkTTdlnV5kdeZP2+oLV4sutWA1akML3S0OtDIkaI
g2H/7lu1EGElTR4kiYh9B8xWSAFje2exJA8ZMsqw91LvUJ79HBqwXg1RVKFQiPpn7rdJqIPuKNuL
p3QKHGb+GgtThLhtnwzJX1N7uq/y+JS0EL8itHNr4KeEpt26vpNOx4xnh1zMD6gVv2LO8I00inhQ
mF61rdX4Rp/fCqO9jilK/CbHCBjvut00OfoOaR2Ag5W0Pa3vxh3aE+GE8Y4OMFKJHUvfi7R9ibNh
iDh4BoeiG1C0jaYuWwg/02HYYcND0ZvQb82eHmcClWQ9w/9cKwBxddLE8BwbyYbYzKG9LGzItJvx
thlBnIS31OyhWGnfGy2oTtS5dghpIZEk1CNS7w9Vab1gKLb7GYwpXUBt2sKLeYcwb+21WSL9KdcS
CHCYcRoddmWkRQG17ixutNnM3/jUHGo+xk8VQ9eCKLxDuaIW9oUyQ/jn7LnoQVdtWNQ7CMOVZjs8
WZwcXVs/Y1wfwelWvp51R5spFJV0yWs8whwb3/Y8EefBNebWE4kY/D6ZbwuDcBSVmdcltb6T0ngk
RfVr1NIraC8hw2xR+wZxP5wsrfe6REkH1joMucHpjmYev4HCKf0u7iVwtj1Yqgk1fHi7OwfX6ojX
ymzesaEHk7NpUTpaVwFLxXubaEAtK/7IgQDxbDrbSOzmf8CrZx5G22NedGLX8B4eI6XxQsvm2S4Y
POYc+9vcszdEIBsvb5pbu0U8qmvGP0h9ATHgZr/H1LB35cQAMram/jYHZtDLh9QJa8Ik6gxhg+ik
Uaa0KmzPcPYqA/WHOZUZzCgv5HaX72KrvaLN5J7MFrbYiBMNQW2PxzhLr3IiXmZX3OoJUNncmn7z
dvytsf59HttHU1dNQFSO6r/8fcxgy0XSuPWH2AkNVBiijpzeaUPxo+fl99pKfkjQzgFVHPZVK8Ms
N371CHzEevKqyu6JpE3l1d0YUb1zPX2mCjIdomE8GoH5H2dXsiSnrkS/iAgJhIAt1Ej1PNreEO22
W8yIUYKvf6e86striohe+dpxA0pISqUyzwDymw9x4RQu7s6LTu0kGMcktCH3DPsDXW5w/HobVlY/
Yhexwm4RZsbOvPFwfG1hV5Hs8xjH6pDq0KJa+yMFu71Mega9Xo4+leBPXLD7qiLTrkqyeEMINALG
KRoh/obTzJ7SB8OQz7XJ06CGnjdyBHQPsOvDwoEVzTi9JLXEccnN50yz0BumezioP2oBK/iughhj
nQGjZ2YQYfI6ofxuAD91qA0ktFTbAVduKLVBAy5kGcRwkrfQpDUTMuywXrw9hPnMwHLzP0YGOqB2
8bdalI4P2XF61I4YriFOqgPS47xKED38GkEBSsmucYoVzsqkgmmgsCtkHoDbQumkDDJq4KjzyhNN
CQ5MuLQkeEyjinsnsr1dW8fmNva64mANI9QZSv6OQ/nVosWdkxjuRmmcvnHi+WapX9toeo77zNqg
CRptnMG8n4ym8M0pu6NKvsOUr9xXtAIFVOKG2zv9uYdrwaRcxqXvAMN9V+RNdxiQQQTgxZK7rEkj
aEhXMjRV5PmQVbpG/ILgTwt0nVAPsFB7ZjLOQsPW0o+skoUutibEyZsCeqiabWlcjAD585fIdRW4
f3AUOQEGJu4aR1ZHzaLxLlGp6aMIWwKI1I/3uRe1DwVJbD8DWfYI1fD+PSuNQ9nq9ipOwYdGwnem
Pk/539JhXup3QOEALpz0QTV11Tt0Y9DCi4fm2gBA9hWE2xqlsIzeSmU4d2IQ3iunxstgqOmOR4MN
LCg36z3pq/FoxSNOTy5feqc6wCpm3JU683apNs2bKqvULtH4cibo31eeBze8yCjJDuRYKNZoWz32
FIDiuuRkM3kIBK7W98Vop6D1ti+6Kiofac4IPnjlbUYjocAg25lfOvAOS+HJ5TNIiUOtvHkEAZxd
09KmBzW4f1O3trdNP701CZTwOi9HLla3IrA62u8A3nnmRKZYSDLacfSUt6wm7vlH8SAyFIwQJ3fy
ox4eAyWy513kQra1rKkbGEnThVVceztjarqNUQob3GNor8PTJNqMDojhqRpx6g0cu1dyYP0NI4Eh
DG0OpVFBx6tW3hU3B0CxDOjROJbIr0qu6LPdanGA2p0b5DaFRYAuEl84JN7Uppu/FbmXdfus6eUr
rW3PZ8xxoHI9eB+QvKSQ3eMj9jX9yC1Urusskicv6jHmQrRBl4NZADvddEMdFu1cs5iCRFEdRE7+
N1a1GYiSiTB1+W+WqQm5S1FvuT3SP1ZJrFvwAN5BRk18XY0WyLtYdhXIAk2LMDjwbZ3kyLwNClfe
XOcBoWkGLYEo23iV/pXCPyFQzaiPoJHiqLEGc6PHHNDS3LY2lUjray/lGaT+WXHQI4Kah+6an0FB
H9raowJV2IDzc9FQSMKOiMrEbrYm/Ll3U9v+sD0oSRcVDHuxumCVNuB2hUR8V3VYE7D7e3N6A6r/
k74DAA7JW9fdsRo7AAHqmOmG+lHbPXa9iHGgFiiU5lW/SdL6MSO4zAio6W7dSiVXll3DWdZrHnji
VNdCjzh+TPudpZa3NTpHb0pXxNsuRyqizqL8LDJ+kKJ5Hz38Yj6wJ5rC9BYqCrjxTXW/8/oM2vLC
1RswZ3BbG6K/VexaSLcd/P85HXftiGy7p221JRHeHWftT5gkV0Hbig+YWdg7DCX1DRtE5wrws64D
cQHAi3gT5y29TwHqDcYWyWthOtnJGdyOBB0sCTdjqsHAJiaS1BS3IdfU6b0XKcAzsxHajTLpTuOU
JsFkuPVtw1WycRFGrzXozWh4oniFBkO37abaPjDQcXxqsuYO4RoKWq26bnoEKo+zEYdS/QKVsGjw
e0izbeuKkB24+sAXVtYVEX22tdFz3iWD/igtZuMqGXfbhkPQruybV2QszZ57kAioRundOCUirQvu
vZ90xR9ZgocwRZkF9m2JwQzdo66VCwdt0vEg9tgv0Fb17WBTXG4n3ARsDPC1H/LHmlmOn0otN7Ca
xJsKiN1wWHMGJFdHY4wKsBj0Y0qkgNgFNORBRUEVRTIF4dhu2AsP3PQK/QE4g7fmXSxwLLWuc2eb
iMkOrqmmhnRLb2VI9ZPupfaiezVFj3CcBAqxTJ8cx37jxVlPaaAK+T+BLtwECXQoEiS+XUPyOpHD
bw89nEBL4iFSoTsOxi+gekbNj4NnxXepZZBQZrwOsgzq/6o3Puq+/nXm8u6hLkY3KibXbQfT4KZs
PjTprxOS/y6tqPdrWokN2jjtH8dzhg0UESC80WfFjYTtTVAVKea16apgRPYfGIR0O9MWw9aGMR74
NLLYDgzEpbJB/uBEMd0NvWxvSweWPGI0f/WNrDexLqstlyD1l0ScF1H6QloXdjCJqq3YJ7H91os8
OSRmnu7aJjKhUYmLK4CJxr7lFtw5rd44NPmksR7pCyCQ7iu8u9JHNnFy4Lxzt2Bdj8j9ICZhCKSh
OWfxdaF1jcQeBxjFibWTFmmfSy7A+fHQ8fZLcPl2EXw2sMrg3FuhmPLLIgVSIPD33SBpquhKy1j/
ZpCEfrZzTwVOPuIwt0Vc+UpX+kfToOVo4jM+UtCgNpmGT2ZJ4uSHgHL5FZz9+AP0qt0TXEXGPYkm
+yGNmvgqt0l2mODo9wHbxQQmNXDEBvLZK0JngI9Kmbpwumk7TAvqawcXquR7qLO62wlG6vsYljC7
QRQy7DNAntDE4UE+Vo51iHvtBUBZmiiTtaXnD22G9G3oXBBlkEhMNBg9xe4v188WasBzxG7LoBXT
ei2stCCUfDS8LN5Bm7tHQqfWtNMWCqdzoWycHOZQcpOEeiCnVHo4AsIqandYKz7PvzmO8/g+1bJh
WRMlk5O4YZ72w67J8998wjsaJr7Hy2HurP4LBPeQ46LghnHWPGtW7JHLQWQElkJsc3kulj7UrOgr
WvAlTFhyhH2pcMb9kSOYhVxu3HYInGHYX37LAumLzV21HdQnY1ViPrpC44qg0cVTe/ietBsiqhta
9UEs6UknDqJYBoj45dcuLbRZNyNmOQh+OTitzDWgXdL06YMj3RIZVq9WKvRfd5SYOyszT6lp0piY
XmgagI9GoCheTcKl22HAts2kma98waX3zGrOSRkRZRCLYq3xnw2xxSHBLdbKrXYHhQdn5YMttADm
kGII446Wi37/KYluwH7YDd3Z8u7J88ZNh7hT9iuogoWJmWOLp7xBvl7kFkiy3kEZZRUYXXTdFsnT
5YlfKP7PBaQVCg82J4MZUtPObjk8mrawT0xWfv3CXMyRxKOdGaK2QdsX+MU7GKM9xUOLIovTfFST
sQKzWtiYziy4dE1PWJq3PHRYg6uaMULvNYrNnwZSvkPa9ProSLUmELPAHmdzLHExdQVIxKQ7QYR/
nxz0YxV2t+qaHtKNETgBxDsCqKFd8V1+AFvzlhzKfX/gW769PF9L62EWhaDuXpyFQdNTH702KJi1
D3TNJXVpSc8aTfWgJmj0ZzY2jnMv4ZxE0cTGhUycLMbeS5ZcaZPcXh7G0sKYBQOYCoLIyzGMUvEJ
6IhE+p1ZP7lZNfqO/mbImWtJF2pI4CIAMxeRv5r9L+3Ee/usQNpYK7FmYffM4cTtYBOY19Xy5CRA
oAryqmtUe7/1iebo4QSuzl3RRlbY9m5IYFfg8qM5sa0JpazLb1jYOHMIMR2UqmpOeai4d5S5s/f4
hqpk61j5MeaHyy9Z+kTnFfDp6C9LVUcRT8cTnCAsZIs8D6rGLo+Xn740hNneH2CY2rXRuVzi1XcJ
7p0WTWEMpqOHeiBbjmR7ZTb+iXJ80VycKz33umR5bAKokOS+Ay4+zNOfxRbs2U2B2+ofTLu8qe70
Tb4Vt9PKkbmw2efAYFi9oNztURwyCpVyMvqW7gPA8lbGtPTxZhu+aiuRZw7wUWhW+1T8gnXYPnYf
wb+HRuEqi/38tK8+3Gyrm+iQ5mw8wwAmEOfFQOPDAN/E+9Gx2K2bDs0jCgL2tXRg+uxD0gECx5VJ
XiDrkN+hyV6uHEULWi+Mz/KCRuUuGEyQ6PbM94mWsGjrnqIxO8TFjyJyULz39l4eobCfoEzRbeHT
/uvyGl2YxTnC2IRfS9vAhOkUs3Q4Qp/CvaIW6FMGalErO/lr5BSbI43HeIhTdDbxCjLYN8BRwQy+
Hn+gSCr3LsA7qHJ7+U62BRQgdBWvAAeWBnZeV5+2dmbB3Jl7jRdanvcETbZnljrCh7zw7vKHW1if
9ix0RIIbqiC2FQ5xD8M5nWUKzdg8exh5UQVDPoB1b/bDCgh26W2zUOI4EsbnHd7mxuyuT+SNaiHr
CdX8fiNh0ihQB17Zd+Z5yX2xJexzrPz04VSNEnp+FuTqQ7aXVxnU1lvfvnIORSC25cG8zY7RLaqx
zU2109fFbb8CkVga4ix5aLQF68+utcLesdBOcVBHTtMtTBw/SGHujdxdAwsuvWgWWdCUtoBIQ7C0
S8icjr0qfc9F2Q0qGYVfsTzbNoWzhiBdyFvsWYCZdFRMBFrmJyUTCHOjHQlGHEdH2muGIEkqI0DT
XvhFaSTbywtzaeHPQgkXkWOz5AwsFW/oyfqodEDhbO3gX4pUc7TvxLPEHuvMDCPorEK3kT5HqGdv
kH2lKEIk/ElYtuObwAb8FkkMIIDlNH7LYU+O8u9KRFkY4hz3a6kJ7T0NfKS2H1T9lld/dfZ++est
ZARzxK+bcdTzvbiEtFD9puLyzTBQYrz87IW8ks1CBvpWDjSFSguCXhbYLbxlUMN0IShae79GD1Yl
l1+zNIRZrEgiTs2sANLIaPt76ZJ71JXWKAr/dKi+iA5zN/K2NHqYrBRRqEb7bw23ldS4teQPcKsD
7kJgV6fHpna3oiXAZbIDycrrLkMcOXcoumJzeYQLJ8rcKSulndd2APlCwTXhmwqwqdiHoqgXto6R
qqDKnzPcrAmho1+zzFuJwQur7p9OxqfAaCfWRFSk21PZVFeeS25cnh7gWPq9A2uu6hd1OQy64Ncb
8uHX0EOxGGgffkA3YS3ALoSiuf+X6LWENhGAgV3bFxsv716sFHLD6K71OXCVJe5X6EROK+F8aRXO
Ah+jRc4qtP8hXmX8Sqj53tnuyv1s6dGzCKcnz6y7GNgFVcc3cBx7EJ1a2TsLoHkICv339ItyGNkS
S5hh3KZ3WRodjL7ecPaYGHnA0HFUUh7G3NwRWHzm9jfrnHNRcchiCVIJ6CkjdsOm8ZUa0BA2YGMb
/57ccmVsC5/NOp+Hn9avhbLDMMTtFNpFBDTPUCnf8CD9dXlPLpyqczfaGI0kXJ269qRZc1CduoeT
yrUpmqNQ8c++AAji8nsWduGcUABYQduoLEpOWdNdtaX1mqgcRrywf19J7Bai9JxLYHq2hCsytvmQ
eDdTXQaDk6XoZHjhBDHcy4NYeof136lAO2pMclWNYQNBrqYs4Gz+olrzyIr7yy9YmutZjmODSQzj
NULCSHbvtIluAelZiVNLv322sfWU9OgBgStcSjjVwayBCihwN1sX5MHLP35pimf7mwpc/B2IX4YI
6cbPuCPDKbM5gJ4xXOq/9Yq5ZG+ZsUQS6pEQ4tCwjI4rCEaYCmrOJv2Wp6jF5rK9Q1HD4XPAFHQt
e0jd4c+YOL9TRdCe9u7NpFu5Oi58rLlcL5zGgBWRBdD9DYC+lOav6DrutR6/NxlzfV6jsAwnrhwS
Arl3r6MO0t652JG++Hl5JhbixlyTtynNUhRatadM3mWOFRTM2BJ6JaTcRjZdGcTSS2bboYLJADTx
zOYU5UBFOp23ldJ+LBvvMdZRDBhQuiaNvzQds91RIIy3hSdp6NZGKHP9w02dHQzgVgpWC5vv36Xt
UwwXGIaJdosCa/eXboCVGO9qFQcVN1cOiYXfT2fn36gc2rYAgJ4sGDNfKz1mT6DARKdB8mxlDEuv
OOcnn8aQtBoN2lEXiODpY0ecqyFVj42droS+pcfPjjkKQ9YyNxAuNNrLuQGdIlnBWX7NOcr8x5n8
IgWm57n59PuB7ajBMBy7U12wgwWAnpdf9Waxs4FuqNG8hTUEBeay/mkl2yh/l1PqJ4neYkH41lQf
qujAQB8riydASiJv3FvuU5bm+0K/Zkm11VCiHurXdIhDL24PFtu3jX2lhscIiCaebRwQepr8La5D
yQE1j/aSAMgA1Ebc7dgg7qIa6PAC0NSu9iNI047WaaI3AzskIHudy44WhALqxs+0CxTlK+AXQYT/
jF44QB9sU9UfKblBbMSj7zvit0Wxm9huKkOYhBxUtnXsQxQ7d+7wpMSHXU33iNSBDZB0Jg6T4NDD
1z5S7qiTu0F9SHdHtdqlY+kT9qdigKgAma/SLYEqjDe6GxtIxxqGW+qljAtfORutf3oEIO/rpB7h
YrGRKgqE3IKko/JQj+c89YVMhyx5yqo6UOJn/QKYO76xkDAf9ivUDoym2XDIMuscarcAw3HdH4xI
+uNYbPiwL8AW6Gt/YiA9TtuePOZwmQdF0U+LP7W1kSPxaxhPFI8CPgOjfUWK69J8NOmTjYzsjPV1
jH2iml1XX0eVPDXQuCT6zUzpLhM1PE5w5+oaH3DYInUwaztUq1G0FMq3zH0DUGItTgk/VglkgwEt
BKyo2qBhusk7lIQrn0rw430zHoJK3I0D4NMoTUDke9tYKFHkRVCzbRwrKA34Pf3d2tfAxuwMkfnF
lG3g8LLpC0AtW7JD3gUoz7OUTxKlhsIG+DXON3QqgxrVgN4JnPEnK4AqN7YMXeKGhKCb103jg5kZ
6V8GdDxjEMXNbYU6NZt2esT85M8qPjn2I4IQBPSVX5CbGtCmEpnqrgEJwtC/XHVng3AEck3g4kQ1
LeXzVPkA6YJDcN0B0p9fyz8s34N5Gv8AVbf0PqTxlyZ/UUGAflBUD5sU3M3Lx8vCpWdO4bPgyNUR
0gygCD/URQeWRrbpM/hxilvXbTZlshY4v34Rior/jQotQFS6hP/QaexFHygAEIETT/a2ze4Sy6YB
4+pNOsbH5WF9HeTMeSlh7FOoSwI+HMKNlGw0nCt2TFTtIfXaan/5FV+nkOacPuyKsmPG4JkhPEBb
4OXtW1oCXXL54Uu///zSTzG07OC+E8eMhG5a9tsKbihA5Rohz9ckaL4+8c15iYAXpSodOenQKOOr
IUbQnOzkYSIWbAU0+dvKtfzr63k357dqQLxBfgAPKmRq3MlzDFMyUBSQMr7NyGNkHS9/sa9PfvCe
/vvFVNv3ygU8MbTc3wO2uoktfwYWw8h55ca+NCeztNujJhBZmVCh67YH2AltOFCz0ltrTv/Trf//
cxOSCf8dQQbIfG7AkAkE/Ta7zsciQ2QYB74bY9V/DFZdbTqz7B7KTFo/oomPr5Cy4VvNhizsoRF0
ABoArC3isW0CJ06Q49wR3XoDmhy6sP5c/swL0zm/ibeQLrYFjFvCtkvULxcgw73NXfUbNab+vtc0
fbBjw5Nnf6b4x+VX/vM/+OrDzDKWrO4jI/Oglw2SLg5oXtsPlpYmEODTmQ8ATkEzoaWvDXTCSjv/
iCIN9Ql+6Mfpjg0PNfgoB3RK+bNlReTJYeAhqZxAxRE04JsEAjXbUqbTyn1jYWPN7/mFZkLVrmzA
9oq3aQtM8wBrIwjJ5yDYNflaHr00D7PF2AsXrfHMqcNuTHFSIjMy7sZRGh+JCR0LpA0ZudOVUUXA
XgPPeHkmFsY2vxW2UnrGRM06JLQIKzu7i4rkmQ3NMev0nkaV960ahjm/GhKz7XpaDfiGXvMiHOtN
FOl9EUGI//I4Fnby/E4ICqebl1nUhED81vzVoz+L/Onyo5c+0Sz5hXYH2kNW24RMoAJW9QD+OwVk
ynDSp6A+6natyLc0hvO/fzohOuBCHYX+bGiko5f7oi3V1hMgxoxVY67svIWYOq/oxrrJG69vitC0
i1tDu+1Vw10X6rDFm+i0cXf5ky2NZF7sGU0gTAHBPSY10NQ89KqPcvj5vWfPLraWHBpGIIgcwlhu
rxUs4/oernM6W+2WLWD+gIP770QwtxvAxEmdo9XoP43WgGQrdZMVye8+L9+InnZZNjwNk/cHiP41
L+aF5GN+z+2moYSkUFZA4UHByCDq9RUgYGqlhLWwiOeX3KEzXWxAUYQC/g2PFmDgW5tLMIvqNL/m
jWX5da+G529N0dzGBaaKZunoCkEFFMEdgefBPrY7eG6AAP2tK6/5Dxbyaa9Qc9AEfkbOEUyb2Lj3
er3RuMJc/v0Lm2R+3cUv7+MealfHvHRBpLiNkNwbANXz6eHyCxb2x9zyZIgYcBVZlIexgoKaW8E3
ElyZrS3HzeUXLE33eZF9+jzcYZxbsFNBCQs3Sdz28icgtjVMczAGFCDK+3jQuPhcftvScGbbfeRx
B4k8Ow0Lb+S3ulLWBxgH7ckhjrvSiVrYHf96s58GBCIiLdq0s49ObSZgQ4EDKZVZrZzwS0+fbXis
nCmPTKNCiy+bbrQLefnKiuXKdliajNnBPowpznNpydAbJ7o1owEsORqD4qBIDXoj7QpyKBiv95dn
Y0Gdypy7YrRqMNmYwYqrKtwdyJz+AJUPlRfbCLWYMQ5BIbtrEjfgznObZA8qmnZJ/9jna0IjC9tn
7pPRGnY5ktbuw2yK6RN82eVmkqZxM9adOPBErdWlFhKmuTuG3bhTlis1hDrKgDz5kVAjwB+d+Olw
Aj8Xb2UzLSxvch7np7VX6TGh8Kzs0A1J75y4u25Hbydp++fyfC0sD3J+7afHD7FMiN0bTRhD92Us
4S4BRJk1FP4wPdEo3V5+y8ISJ+d///QWSuqkIJBtD/kIcwlL8viB25O7EtCWpnweAfKubTqb1SGg
o0F0LjrkLEDBYfJevvfzZ6d+2il4jkrkdz1JYCs+3U2AQFx+9NL0zja/lIT3TNImzKcWhEpvzMG5
EO3GaZI1gMo/COcX9515TcYgYM2bDWtC0HjKQwmK1qGeIG0bWBq0o93IlGltsc5c8Nyh30GHBICC
OFJXHaQNfpEaJIBMVLnhlynI1q4NiEPtWiVsjEt1UJpZ96woxMnNjOodp4gWMFWSJPHrzgKxCAVK
WAhVAia7rAJZGNzGSKCkKptry2FjYAF/d8ioiRZsQ6G0rFqS/AXQIIchIkt/VHGCalZf4hjxce+E
HDPgFYcR+or7JGoYtASQrz7RTI3vjqctCvYyn06xS/mR40qxB2TSyH2ZtOq5EGzalLxztoMrq0cl
qb6DrFWx9ZQ0NlwUTZA5Ci7AEk3b0qi7nyKGNKpNoXioIR8FMl3TymcuTSA9W4gWdA5YdoxCSfA7
i4HOa1p9EfVpx3DXG1FL2adg42+9IaE7K8nFylH29V6h3jmcfdqJcMpiAwzAsRN5bt9qxwAwkBrF
e1Vn3SFRhK6cA1/veCje/fc9/WDCbRe4AQCW61tw4Z8aXq1s969DFp1rVQF8MFhly/MQVM6zW2qa
vY+4ppMAtEzo8qSuRgW+UysD+XqD0v8TripYMdDUakKS1W8QpLuuSL2rGndNNnDB+QzSMf/9UhRO
PhWwAuIURfYAWu1Ut/FWQa75w4UFgQKduys/oMskHF+kNPvZTKVzp0Qln3rBsgOPqbvvbIf0m350
69oHi735m3RJf4DeVn6vEk9dmyxtf5pjARatW7P3njsTZpyD4nd54S7M9lzymdXKAcwvF5Ama5Bz
9ym7nki+ZrS1MAVzrWfoaQ12lxM0aFiN+tvD1PzJnTXc89LDZ5/f8wwIzSg8vKj/TB0NaP/bWQXO
LcBb6By0DUtS1lfgJ4akRBsECk/WTT9q49TDGnADwbg08LxsCtDzHeGoFsnXvPJ0oG232V6emYXh
zetrFea74JrlKJeyOzRKrhQgIn1SP3/r8XPxsxoKI22NJns4ielXnqXwQavJ3ojQH7r8gqV4NTt6
WUHB3K8AGG/b98a8MZ39CK0kIb51n6dzuTOimtogsoyOBnug/JrIp85eufQu/fJZ4h0JQEEANIqO
yq5h4jQNN1OJckpOvXsj7te+z0K5gM51zuo2wSHb98axGgCnxenR++CiXnteeYwVGgmty65HXYLl
7oGUak41+1bRi86dbJLMrKyRpsaxz18n996Mrmv99/KkL0gQ0znVVTNjitukio6QzbFcv+w8474p
PDv1Nfjld20VsWPMuPNala6C2SHN+IlPANZlsDYqHJM/stpeY2EuTOQcxwXRiVQYpSPCMTL2Anhf
SKLp34Tom75pp83lIS9E0HmZV/admdZeJcLMVcnBiZmxEXAEX4kCC7cyOif28tI2yNhP0ZFEDegA
yrKuzCQWgelICLAUCewbhGLpe18oCOLlRbyFEGB2rGOjvp8GZW+TZCr2jsHkyqX33IT4/5yUuud4
9SkPgbAa47iXGke3aH5AegjyWHG9UaSA7E4JMY8I4mFKQSDAk9n3KgV0Tgt2vLiAYmIeHWWDBnGp
NQkAiUh8oxffKnDSubMPbFgzMz1/Zs6mmzy3btucvJTuADmtZuWoPX+grz7cLCDmRdlNk4OtkSrj
nsTDr7yx7zthfi8gzom5Tifgh5oL42gVaYAqF6rMCfAFa8yppV8/D4qDroeBV+4x0kBkQ41J5rgh
rGqjLzx+TsSNXPi8ssIVIdyDbF+o9n50h5caDr8rx9HCsp0zcFEKbKWAcUcIbiIkJniDC0CrWucx
F1b0LHuYNudoZrx0WYQqV+sW34HgMjIPD462eNKPTJ6qCkoIBjDErnI/LoeeL/NpPHu2FWHKpxBb
HXUqyg+n+TkAx5BAJGlMer+J7e3ll3wZ3/CSWZrFQUjixmTJUy9SpOfi6MbfKi7g0bPrf9yzWFot
l6e6H+OgF3LnZq67csp9Gfzx8Nl2a2NG04jk+N3Z8MhTdAJ7swQUOTLQkRmy70R/vGVWBYACUEct
O5GnFsZ/Wzfpmp3Tt+Z3MhE8fbbpXG54YwbbmdOUNncphFtAIh18Zet9WtbWys5Y+FDzXp6h4ffe
ppk8QcfwxdBGudMG/5jARQusWHzLd4yReaetc6YaN3tDnZDnPBit3rSQplFFslLYX1ilc/BlIvMS
xdEeWOR2eIdA4bUduStxe2GXzXGXXmOV8QBrhZNhAcBrmfZLY8hdVQ40qEbzR1r339tp8yZbF0UM
Doa1OgmRSoj19PR5cMbi9fI+/jLCYgJmm00WgzFMsatO0mjzFwVT1F0PVn3hE6+fVmoU7ldHHN4x
23MpTczRbBJ6cqaG7zrLhVxa08UbFC7otjMh8ucKIOsmi0wr4XVpcmb7L+u6oqnpQE+59WFAUgWA
D98EoK/nb9ZqEXTpJbNtaExTlxnWWZq/S1NUtKa9hsZiA9UZcLaq+wmKHt+ao3m7LbWQrAtlDpAF
eCzHqzq6VenKh1rY5fPmWtNS6imvPvs2eySGCn+Sb1HEEygnpePebtN8970xnD/ip/wwTxRQi4aE
8bGcAorUkNKzPObb5acvTMW8x9bjvkA6XeenqY5Oed/TICf9wTHFDuATyIaS8lvWAoz8u+F8Goc1
CNpmAnPRWI3fmM8D2JyrPYiFzTjvSxUWaxrI9fSnWCggFL3uJo0SSOkl9UpBcuk7zfZFA7VRyXBP
OI1IDVyx61gBoTaADfMXiBOuRMaFoPvvZvvpE0XSi6AdBXYZTlYGFCZUP8F4+140nLejSg2j09Iw
3bAu8uuem7/TTK/shYUwNe80jSBEMsAZonDy3rzuEWiue5ObWw9e9zQX92W7Jme08IHmrSZIG9ux
wkScUGne5brY04l/L1TMu0s6yyfRuSWBl0xMt5ZQ3jUkrZwQOuj0e7nNvMNkGKPIYasHa4HpaEEY
p4rWHKgWgtG8q+SBuuCZY4dqf94bviR2FiQZpPCmLE0DwZOHlWCx9P1nZ14nMnhIdxwkAHgk/KEd
9AcDcypbFGu71txqzdyfE2u9LLAl17AO8YqCBSYT8amFSEMG4XLgXHy7i23IGDsThPtTta09FV2L
yiXEdyDWuy0hah54k5U8p72LSc6RmN8wCsN0AdVcUH7K8UD54EJr02TXCJDuW8Si6Cerm+jBjXW7
hVY9xOnyuvCFoTwormooFxOr33SATKLl0k0Uqq+F7QT1UEHQ3kWV/CVnsXHom7i6h31uc5AQ/t0Y
XZXD7LKSD94AvdC6A6a58MRWts4Ydrh8vgwWUFpV7SVB68E8S6ZefFVLQjYmzAYPtsyyP05q9jsO
scyw4x4yQVdCjNUjVbuHIKuEa68cr7l00tvorFUAzWbrDdp9DGLsRTSFIG6f8egF7ls+lFvKx8tz
uTSVs9SiGWlDbWlrGCXWIuANwPP/4+y8livVuS38RFSBQIRbwkrYyzn1DWV37xZRQgQRnv6Mtc+N
f7YxVb7prl5VjUDSVJjhG2WlNtgOa/NxsVoauiGHDHKocdmgqL1A3YDWypOqJVDfGtm67qws+sto
3pQ4NrfRVlwop9wTT/WR1K1h3xDVbWy+K07F/xdV+LQkw4uPIqrL0jYSbadksTcTfqXp40lM8ysj
KZgV5bMnsqjpyuQnNy3kc1+W2U9tAgGkRFmVRWymY2Dz+9pBBUECh98WC+zLjkMDyyMFyZQLGi5A
C6AnSiTPE94GnG3MrLWnXybFp9dPCt0SbBjdU1c8QVTqMKPIo/C2xOHXnn75/dPTO9oDatcW3qkU
LXtCDR29piYv/rC6Sje24S/3enTPxWQ+NeGyIhHCxdEuUXp+l80dQt1Nkd1bCrB5OozO3kns8fkH
dojGFkuq6XCjTSEiHbOh76Czrk072VjZ8funr1TNI864+BbSGrTMoFAEiVCAuDSNnCkDWNpEEjRq
V5x32VvNFUX9bAjppyRAxVUCBWuLhImWZHuRkORQAGcczvaob+yDa0O4WB3ySpOUmGlyEkMSIqQI
lOwcaSbbMJ8vVzb06OJ2Uecy9UZgOk+cy91gp3Hian++786VN1+GGPJRNapwqYcQmbFjLj/j7L/v
+nJrtC6j8l+XJrih/ztaPaHSaGcAIRG+T3aZp3ZViUFg9BVo1RZgWPXYlv117g43dGiOJYQK0iQp
/Z993WJZUFrRFI1j8tgyH93kPqkRFd+4yK6Y1NLrbow2gQwFHC9y0N/b0vyYyFT7kqnAzCAJaPEt
SsjaCC2Whyarqw5KM9YJAqMhKs2hW6NwbLj/vodWptZ//OaMz0OFHT+uoDk1V3+lc/rZgxerwJw2
+lxzgkse6TnkLdSZamn+M3tbsjPh4m+UzDTtxNnUg5bcQZkCESR+71hQ/96wui+3fIhSLoya2dLV
VU2wGYODwYrfWW+g6ipO06343toUWpg1cZpWM03TiKl5b7NXBjyQnreBq0HkgG9M05XZs/SaZ6Pb
dUnbGHHXQVgIIKWp7MMy31g9Vrpo6TLHhlU6BpJOgSm1bprJPefQP6oMi/t8sjeiFitANm9Jrkw7
pmjDHFyRtN46Gg0EbFK3Yb94JtIPrpL+TmvAtpuaoQvGonGjonQA//O8FCVRWQq/Ok1McKvb+SmR
kNWUdlEd9WEcN8JdK8O4ZF+STksmYleYJ/UtKIF+ke9RDe9n6p9+YyauGOkSfJmCAmQMF8XRroBv
rJSkDmqtyDcsdW2KXFr9dDhISeJB9QBTRKGe0eCQTLWeFd3au9aevlgHCNBk1NMcGVd5mscdSinu
4ExuA21UdON0szYLFyeCdm4pzeYRqrlQdYC2CvD1RpgjGG4ANPf9arb2FYu1AFt5gjk2zTFyVW6m
SkECNDsWk7mxCq89frESGFPnJW6tz7GeDUHvpmFNfpFhw0hXHv4fdmVfC2uwcUk3xc0g3jVUIQ6P
33fLmm0u2ZUGFBUa4WL7UK/9HDRv3gvtfK3y7Stz8hEBPOuP46+H+g6CY/PD922uGMMSZtnPrNJa
XE1OlkHYLRboORy9bAtFt9ZZlzn2yRgcVfF2GAfvpJxDndwV48NMX3724pcmPz1aQnZhZEOHc/44
7kynjixraxzW3nphwqjl06cZrPAYPlsV2T0Y9K1Ano6djj/s9YUZ9w5KyBvuIDJGFbk2PFiZYMbW
+6+N6cKCqYsyKJEMPNab/E1J41h608bisPboheW6IyurVioczW3gAZAVmkzV4/cDunaVXpImUfki
ONIFp7ikyGHpwdGp9ORVWDbQ/OCh+p5dJ3sb+blRXxUkzNm4teR9Hav2lqjJzNRtKHh4uNA5/UsP
KS5oqcrZ50N1xTx6ygdA0Yg73v6rUPb9166sskv0pAclnqIVYFo51u+pfappFXTkmNGNXWhlnJYC
9ylFfixLQcDN2HTjOe3B7bvo+zdfsY4lXhKcLmc2atM5KTnlPlRakLLVVS+tXm94Wte6ZmHZk5Xr
PXgQLurrflHIRhrWK64aBUAO33/A5bL0xSWKXvrs08pBpeyI5c5zXHkvxTze2A3UGawxQFADBIQx
qNoth+5aVy3MfMgyyImN2CsqeCUgFEl3yFE+ArS3lSSyNnEXlg4ltNZQqBEBfHN+lENRh2Koz32a
7RhTZ6aw/018eijIFoRw7YsW9t9l44jiN8jNzd2MSsssMcJZliLMjcraOACuTd3F7j0TaIN7tkIp
jF2gbj0DflJPunlj8Fcm1xISWc626MwJiwzpyyCBklQJ+ZDBeqdkY19aa2BxRVeODiUMhbXEYRCj
lAZULiQUWurcElEnqfjhd1yOz58msYZUKQQkIHGRzo2fDB+YCqGHT+ppFn5vJitDvQQ5SFQnDI6c
7BOUTnroPmnj3m1r+zx47VYTK0O9BDl45WDomls2MYL8EHKdflVQf/rZ2y+MHIEIM7PafI4HB+KC
BYg2QEAaTz97+MKuC6WohSrQKbZ17iPp3FcZtOm2cjrXemVh1CbgE8LxGudkOr9H/S7Xnn/21gvb
ZSXOdVCrmmLR3U/DzYTidbqVwrs2WRZGmzulQlxS53FB7nT+UdZnMm289opB/QfOYGS073VinTLj
MdMr6PnC6d0+tu4Wt2+tgYXFQmS2TEx4n9AAoETsZW4yEELvsu72+35fe/7CVEuUo7fS6SZ408+t
c8tbSFG7v1J3o39Wun6Z8JbJ3mOzZfDY9c4efUrYe0vfv3/zlZm4zHfLdK3CeWuYYt244fM1ZFm/
f+7aKy+M0+6bSYO4kn2qO5v6PK29XQnCciDhBwy/b+LLVyfOEn4ikGOjg26sYo8Mj5k3XQlDPX7/
6C83XTx6YUezA5RNCdxZDPWm59T0YpD6z4WBDNBMQg9zLp5MK/9DVPmjbFw0uDAukhUsd9xBgZvc
3BnU29c8fZTlj7QxiLM0MI6yGua1ILdZbPQVIlZ14dPiz/ed9eVQ4+EL40qzWloQ9sY49F7y5BWV
E0+QBz6ojNDd9018aV9oYmFfZkkZh0AqEkeKX6R6zhCHzZy9qu6/f/zKcC/ta0jIVBCt7GInvyL5
P8DchVr9wBRk/oDgNPTXqd9yTl/e+D8nU3zJpRM/beoDoYjGQFwLyY02AHEf1cV30UIfPfugndrY
GdcauVjMp0b6kkI+2jC72FXIqRJ34CaHAtyprHx0q27jeLI27IsdctYRQuwd2cUNZOLvmFBOzGZC
YgDit9IE/71wfNVbi30S9TrQWbSlirVxGIPGKqxozgw9QMq+MPwihaZFoAoDia5Jx3fdLJwdEC3Z
R0aQVAu1qHTPR9SA9DMtH1ideKFmOsah4glk1AbF7saZDk9GPncR/D3dtegr6Dni1hkqW5og4mAW
Q82oPqd639yQ0jCfE5amIxTlDP6Xtl1y0xJwmDsxKCydHqj4xNWyoG+cOkwubDRDZKZP0y4k1Uuu
I1ssZJ0SR6cgcmfOZntFpnE4qgSFnX7JTbvxuT5Xz3lupjeQVuPgVnOcO+zSiyrGysBQor1lmd7f
QDdMbuX1rgzlMi/InigdPcvp47GHTK82Htq6Dyvv7XvrWlmnl6lBve5QM3NrRMya2xpasgxSct8/
+etKDgKIwf9O9EavZN4JQKpZcrnVaVDmdjOvu+Jm2x55akN/TOYsaDLmIt/MqW+QAGLuAFmWQO/D
8aO7gj5Kz9rCrq586n9SlxvEckE/AsCyqw85tV8pCPwbRr327MUW0c7GXDjIRYhHZjVRp1fVLTel
uRH2WFkylhnLObTGOgCHYM0NPwPwgBtTo7mAfEHL0jZQQ2CL8PtBW2tpsV1YjpsnyZSr2K2gQD7q
+1kwX4Pj2dYe560r2sqMXqZGw0BcNjKGFb15hPQzdMGnoBF84xNWhmKZGd1aEhAqlQLC2Q/5IZV6
Etpl7Ry+76C1p1++6dPqjbXNbGTtqRiimRloiLYG0PuwBdFf6/5Lq5+ejtqbyUy0ClNUFOO1Y5QF
8qwyqFU7BSq+J25F+dyWG6fLrx1+xFlmSLdk9HQ6YdJakiRRnc1vfd8dm7TepYZzNPo5SiBdolUG
ilT4Riri2tgvNg3c/JnoQAs8ueSuM58651UzH74fmpVzyBJHRFOIWKEOH7t370KbueqSB6hxGrth
0t4Mvd3yv/3L4vpi31sSiMypkO0EeGTcRvOuOapjFouTGdvDdcn96skNgYX3VdQe1Xl6GJ/Uk/Wh
d379D7vRjkn0vHHtWJmIy9Rp0VS9QSDqFhPrraeGb8xb6U0rB65l5jSEyY0ZIjJYbYq+9etO3Xt5
drRtcjALXQQguaO+u5G3JbzFP1s+/w3IfJr38HJYkPNDk85Uttihm+rIUPW3MTEui9cXA7bMoZ64
XQ2IsCvIDOlxpaZ9lslDVZNuPymHhrlun+QwbqzVKxN8ySzKbBtqsGWKA3f9JoejgC6zu5G1t/bo
xeowpDNqVzTexZyIUE539egE2lbwe+3hixMjIWSyMvMyn9wHWzsP9MOb7n5kmMvkb9vi05RAThgn
mMYf8sa3st8S4FN7VOH3Lfw7Ub4a4sWdkNj11BLIu0Pzr08DagmInDptejSlhIYwVfXOaEc96ryO
PXZOn+xn5LTcOtlIIpNaziExcIQtBygrz4Y1R6pPoUCvMf6x8X6X5e2r91ucDxyKZCQr8dqYAsLr
p8isFVV2sACg9juZ/xkzbyc8L9DAVE5La68cb/bdVmuD79tfGdxl8jRKLIpJ4nYRpx6OKPziPqav
SV5t7SQr+9YyczovWDuRDgeUxDatEOS3/iwmWkeKFPxE5qG5QiZyu6+cuQp0cLDCAYCXXa7zMfBM
0vumaQ8vhTvr8YgdFpCIjtyMrNqKmq19/sJwoEszQlNnhiJk2rwJNh2KkVdASMvH77t3ZefRF7aj
XYg0CcElu/D0VzHW991cTX7DvQqQ6v71+0bWPmKxcxKcoh2qSQ8aQaBhWaKNROF8zO2W4uG/RUtf
zFF9YUNWNxle3mld3AdtVB+LexarRyPkYblLd8q3Q+gHH6Gk82hduXGzR8b2hvVehuGrhhfG0RJd
n5sRDQP+0Ayh/SPYJdK5Lxvcp11l4p53STbsUcXZQMPdCIuSBopteQu+HnV7mQbsTBMkIaB7ENu2
7lsqCYzGDEH020m9330/5l/vXPYyEbhxu4poPXpGhQWPSojQX+el3/FQbAlmfd33SG//3z5yBsiX
pC0+4kKPJ+2r7DY23a+XBHtJo5EizwDWw5KjN/OH47mPvYQWj2Vk72pq7sAg21h7vqbSYJQvX/Zp
lCvSlMk4Yl1Lr8wbAGaOdFfvcBaDUuE5u0ah6g6HidvhCrIkEYnTUxJ5j2Kj6uhrm7SXycGUjcJt
BmGeZF7BYzQXH21mgEzWOsfvJ8DKGd1e5gcrlnbC9DA+GjIDATst/GKItDESu0udRu07f75vaO1L
FsbPy6ke1WWm8bwOBJQ2mAYBuvJHa5e9TPktC1Dr07zIYwdOFpd1+8FsokSmW720YifLvF/YOKON
V+WxaZjt4E9gEReAVFMXPmGb8YcWRwCgjyENRSOlz/S9MlHs0UDsAMnjL1WfH8C1YR+ZXhit7/Hp
sbWK4dCXpA0MF5VA3/fxiq0ts4c7N5eCabg4ZEZ7zhp5BLE6+v7RK8O3xJDkEGvoEEeBBrrr/NG1
5s5S+tPk0Y3zy9rjF6uEMCFPPrSNebI8XsY5t0jnt3M+mT6Y0tX+Z99wafyTIWuTa1MQ17ANeJAO
AOUs4j+LRtjLvOChpp1UHI7dGfIOk3ZXjRsL9KUD/rt1Qcfuf9/Zyq3EqdnYxd50tlCoMcxzWBcO
WLvP33fK2pxZ7PpDJacCJW7YATIk/19qjowNo1l78sLi8ymtatPAbOyZcTS6+dFVGduY6WvdstjR
a8MtdUoMrCbyznVudftDJsdiC3i/MhuXWcDMyiriJaSONVCD8vahwl8821gIV159mQQ8IhlMaA2X
p8yzWFS1AG15qiGP0P0mT7NjyI0Mof8vUfpi7iwzgXOpO0bVDyyW84jdqvcEn/aQbjEpxEuKtAcn
qVJYnPrK84XRoPgaLFz+ak5DdwuitrpmUJWAYK6Z34uU0L2ouulI6Kw/zz3V/2YtNt3aq8tnwSQo
qqgPIYg4G6n3rNFiwk7Z68Udd702GA2jOAsHLhM/ZeJtJE7XRwkSLfdlC5nGPnnULhka4qpWPFLC
C7Px16VwkNXzyZrzo9EOEfxifuIScIDh1NH8Ei5Jrv4ZmUR5xKnxjMAsUNg3gbjYmNcuRKcdEmgQ
ReCwSA4mNfN+e6YZFv2r04yhNmZ7lNhFs2uEgnTPtUTRNissBArE74IjQaz6ULnlTyjKy4+JeiNz
79cOuigvYur+LWh10Esa2qYdtNKI0oH5lPzWiYjsuY+mDuKaWQ5El9scvZFNvk0yyKZcLiWde0OG
N93UYkWMYHbSY8O8yEmbp9ac9s6QPdnEPFaNdnJyHicapE6S6RG5cg+u88IhyeLoCEG85mV9DX2s
XQa4bJcyfOhQP1ipBSb25BemqHaqeHNQaEjzN9crT3RyINtbzr9nYd458xB043Aoa3qCRvutJ8l9
Z/X5DsVOEZ/HXa+ePUOEWo/SrWxsfAmlWFvP9xa42+DUlFz6BqDxjnYW5E62SBPHr11NAxfCNmK8
Lqx3dkEhkMo368NIYlIQhGxO0EcCreDcTBzKNbd9lfuN/aZ70i8m28/w5mrciQvjG9zK/Sg9QNSc
41wiTby3gvLSRcXOAYV/KB7E6IRJ6mG5na9Qw3ZoFInyioUoFIUqVbKrdRYotw/SIdtn9uyPTRo0
PYIqTqZFDQTwzL9IDEyhPyTr9zq/qkcWAK1QFzEXN6Q4O6VxPYE07hsvyHBFJbyfnc3Ot05I6DzU
5jNSjKBEgzIQRH0CZaWB8ccY8r9G08fJ/ChQF5RoQYZpSjXTL09edqUX+zSLNBnp5guffUKD5LnJ
zjSP6uQgbxDwMeoruC6hx1o/2vxQ3Wd53ABCDgHINMDnGcR3jpY8jzkQeUhqf+jSE3jFOXihXTA/
aGk08rvJQsCJ+YkTCHnmJJDDHfxodRsi7yTqZe4D4nKcPe63z86LgxpVGErGL/4Md2ftEf96dnqo
Vadnx25C47XHnym9SSEjf3C9ZzIephO1wrynUIIISutl+qux8VVvx18dxcwogZGq5Hg0M6Z8x8B8
rEAQvcvgYJ5QEZxwhMQ6WOTOgWSTwZ/14SGdr5Mbw4YwEgfVosijvBz2NgrS3lobAdgpMH5DJbQs
6sOcpjvTFoEUTgQjApy0kH7lHIFCdDLfq/1MS8PJi7CcWD26ydfdM9ehl36U7EHnV9CT8pw6KMlj
Yp5Jc5MND0516MVNB49uVcM/4rfluZOhaANb35fV61heiVz6TXY3z1E1Eh8zDsKzmE+ozfQ8v2Th
lO11bTcfLA9iir4kexOC7VPU3ffCL6HXCoGlEzfgjdgBbbLXxg+l9gY+8k9eh+YDtVBzd9Df0/nQ
GBF/H0XI8qCxfeu9+ZtgSWxCLfMd2It79pw/eLdi3E2dX2m3XX/S7VemnXs9cu27sfcR31XPqRtx
ddX0V90YpGyXu4HbHjX7xU53lxR/Zd3bUN4Cl1JBcGC+bvqDmI9D2vh2f8vgm6pPehXS1PEdGD7y
N6iLH2RkZQGkFvijWQOVzX1UR2Mt3gsCZnp2Hssgh7wXqIquOQbKjmaU5cwkLLTIqQaMVWT2QabV
fjq91Pkvad8lQxPibHNCNDTQWuFTu7ipdXJ0dRPa88rXa5SkJjDvKp6qf7TmUdTv7SXXK7kvRxPP
/gfqWGn/Rx8Nf0whFW6YgVdlfqvSG83MT6XzUqNgtsC5fMxjI/1nELo/QHhJkbfRPHB60V18AYQk
GgrT1xvq5wxhoqoDT+qWzpPvpk+dIIExv5WZDN36mlstFFKfHPe5syxfcYm6tfsB0sKJ9dzw50we
O33PqB3kEEKj4tyIAuXlCbwDNd6s8r3pxmogVgGsNFL7/BJlsTaHQjYUAD3to2RHrfzjpDEOCAGi
CQFCStCj8UWXBqzRQ5o99siO6jT3IHAvS/DilnaVUMw9PZjnDKI0Q9Q0XWj39466qnTUXfct8kWz
MAHdze4CsP8DMd5wvQwnWKGnvdtQfimgn5XwvdlhmlY7aYjAZrlP8/tyKkJRHjLPDWtUvLc1lI5T
HvEsUvbk96r1rVG/NroLdNC8NwEacLvbMR0gBQZ9sxTXPHsqA6R0c4bAPGWn2cYwz1MDPTa5b70H
Cwl2E4FCnvMgXRo0Uo/LluxRwHTXQadcjmBvD8WVo4ZrgW2PVHroUaCGkSBjVdL0mxwRAwyjmsCj
StshcHJ2XyZTqLV/nUkgi1yF3HrNih62fKEr535n6gHoFHuQpiOce9Alqd/or7MujxOmMHSDA6H/
crURk/5v5r6mJdvrdMD2d2+qO+p95LUGtXacv+kQ9dpTN7h+qljUIRVB6AUWXSdqnTsdWxPTrxK9
ujIFj82KHlAA2QZNYv4FEy1iCdIS2ueSH6FXFjauekYO5h0YBoAS1Dclv/KaHBTCtxbx16a6zS9q
3dgvsHKNHIlOSdAYYeI+O4DRWWqygsKILHfaW9T1Ow9ibfMIQdcchys3IOqN5ZYCr7m5z7vpQc/r
PsDJM4XOPbECTKer0kmiue33CZLuZW/dOQSj3FjXELISflHVd9R40WACqWH6ffMXZMnbnuSofapR
53fdDnfEgHA9XO9AUsGA+l+DwcLuXxXB5jYZxW1RW6/chV++6bLbzKmuOtJFDMJCiHL9Kdr6te8g
m+c2ZzcpY+jURXNJ/hQ6iL7CgRMiwYLfpMYry9R1ztkedIiQt8nfHtW4QeY2JwgYab5VeweaTr/7
skdv8VtTGmcjwbaZgwPD8WDHco961ZlhXrqdT5lV+0VSs13pzm+eZaVhwu2/jDpYW3pFdm6K3jXK
me9q2/mN/5juR12ju7zm4DbMU38uEyjhJR5MuJaz9DtXAIutS2QmmdWpUKyDVCAyO4a/Zh9RoWvB
xAz9oFwcegoD+DTDULel6fyx4br2LbxKmPEs5CUiF5d0laDMmz9AGbgnR6u0qJDYFopGCIyBPewQ
qflrYfUuqFX4vBWHzEpFUFTttWnW+hHN/TMOjAR6AY46y2gS6MiZjVMcP0NdUAs3j9YM20J71g2O
yuL+wi3Fi1q2h2lc6ruu8e48q34qhvnKEfZritPb3Dh5OAB13hf5bz2d91VFH2xXPLpQn6NAFECe
vfSnLnfhgIeYhpVjQ+QlLwNhIspXG07keonaAwZsXmP+PQuQAqJaVsApGOY/YPfUAO2l7VPTsD4s
BIovtQJHSGaXySvqbomvnFT3E/AeoCKpfoMfdh7HS75lMeBY0dhYuEa9DRCeb6GNia90cyT1zDnI
IzRvY0DTj7mFI8PkjKkvobAoK3aD+vgDAgTYDyoZp5OydhP6OnR7I8OZXvxJ3DnKsaRJOYedV8aM
mvDnVBYo7IbBg162u2wAjpkjtwd58ncTVgtFkl1Py6shHw9jX2rQffScuEZthfRz4vTBLLBgFoSC
JDTnyAROgdmydFDOh8u5IYF7XGYyaOca2pINbm+JBy2FHon+d0PtDYGStLktdH5vNsmOabQE78XF
IbKd+oOnIcmPGjXmXjrR8tDQwg1RCNYerblyUHJmVAfwONyrZmzqvSTMPXYNqPX5WOOe1NlVymBN
TnPnuWbbR/2cpbFWutapdr10X1KRviErkj0Wg24+SVfDZi2GAmC7vB8BKSstFLQ2rCgRJkN03NS4
fW1Bi6D1hQS0PuGp9gF/av0bPBxxzWyrO9NO18JqyHtsfKUKU40O71PXcujwQiUREGr6UQPvC2FO
oh9k2Y5vaUPLG+xt863rVdO+gUTwmfTghknPBYJStex+LMakekfKVJ3jkjLOmIS1/bMUE0zX//XL
EOnOKXoLfhl7DluUSjUiMMoNn8yai2DhkyGaPRuVi+S6esJlZ4fylSGNqnz3vcdnzeXrLBwz8Ktp
En4GBNMgzNmGM/e7B1vs2quu3Yn0ihnB9w2teOidhZOGGYDvddAOiJnn3tSsPBa4namxusHOflu2
zkYgYMXPtCzYrIfRTofWzCGtYk6oZp5NHFXVFq1zbSwuv39yGsKOoUsFzeyYKZwktVJAC4Q91m2x
GwZ4F77vqRX38rJieZjJoDoLTjizmeowb6ciSin5M6fEvGKK0T+mgDE4TWVuOIfWhubSl5++yoTE
4IRoAr5Kg5ys23lA5ntNfRIl46GVw1+dI28n/P7rVrpwWfWaZAUAT6WZxd1sP5St+dcSAMA3iJwU
xsYcWPHYLatcFZaXUdjwNRKI43Kcq2sWJN7d9++/9vDFFGD6zHQHueAxzlaO74EwjnMeVaFVZ+8/
a2HhmbZYyYYMGrHxkMOBVcHHC+mD2E43UkYu8cgvHIH2YrQJFVgEBylOY1WzE5DG9bHLqL73OCrh
0hyeFYtxM9CVECfbnH8EXyTwK/7vJBOlSgbo2yDPJ6sPWUtB0x72M9+yzLVhWaySVJWlKjlSHrRZ
xpO8Z1BX6rZwf/8SYb/qs8Uimdq6iSp/Di0XllgpnFj19I9b2eljgjuE8DnSK+K0bdUOUNz0rEFn
KfO7NsNJr2q10+xyZ19I3AgcJqvf+phMXdgigvzu2Lo4OEhRmyEL68KVYs7ZS8eVei/rqn4rObYu
X2pVBqoRrBI6k1qAQ6J6guoW7tkDRVjHaoxsI3C2snjSxdweS+wFvd6yEw4vV56dfJgZfAvfz+qV
RYYuZjWRpqSmpeWngVED52PZ1kcr7eWIOgq9OhTKNiND1ubL982tLDPLsk9hEK/hmu4cCzrep1P3
arhAXwChAN5/vfFJ/8KOv5gWdDGnOSXZlBodfJKqCr3kA+c7n83smEIRnQ04ryAbyPhLayMYUi0g
3rsBGgrueJB628/wl01anDXXrvdA5L7CFVn2zwmuovw4kdS36E2OTALJH+vyxUkMSGU7cBVsDPWX
9mLay1Wg7t05r+02OXm9dpVdmN0sZa1fpub+BwOABhZ9I3rSGYkzuKcJF3cXpzUXFyU4nbN0S6Hk
yyFGCwuTT3naSk8ZSO7EocVDNmSm27jbn9kW1HWtj5ZWn81cEPDET5lzKfexVRp6kkY8L3Y/66PF
mWgiFSXabDunpNZqZLgIqe7mPJXvtTAF/D5NyoPvW/ryTGHay5p3jeioVcARJc6kxDkPB/g7Oor6
d9uj/L1FoOIG2maEhV4lzI2Nfq3Jy++fThVZBex163R57MmDMGOwDy9X7D2DjycZvbjJx41vW5kH
y+r3VsuJEDlQpo0ug3x69tq/dTvBVLbsfO1LLg1/+pKuHSBz0QMEX5RkfrOVyO5AHdFDzW3c11lr
+TvhmjrZEBGZNpaW/5c3/8/aghFbrJcyqSZquMjyIiDMhCibABZ51vkUQnVZ+6dpbe0B6nGtHVaE
MPiDtVGGBKlHx1IV9S/PmtMYmJV5nMm+ouWvufLIdeto5t6jpLSDxG37OOMtMXCM1Z3R1waaGVFm
1khAsBGIq30mTXG2hTZeiURn+4HU7pun9+Qielw8FnbGdrbXsh3uYfUux50P13nl3kA32kh8aWWy
8Jtax7ug8iHAWXJ8TDSt/jBM8jaXXfdsQiGNB42bAJ6r1DD/lRxhkbHJ9HNSeCqwkLoRTL1ewrNq
1buWoQgBWeTFASgIsS9MZrw1wqwD8Ozgrum1/GB3OQCaU/MbVQsIKXQFvO9kbg+IRf4pZgsOeANO
RzWL4thz7VfvWOOdEg6IIiDUPMxEe0mUtJCMUvC/gicABDSaiMzGG29gj/h3Nc1VnEwigYsEndgy
lJqA6669m4h0YIGGoz9rRIOCGURU/o+za1tuk1ejT8QMSALBrQ22YydxmqRJkxsm+dtylBACAeLp
93KvWnYcz+Q2nYIBHT6tbx3mIHUTwnMbCxe+vaZ3w3U95yNCHclrHZgIyzzvblg+kp3rBCJ2JJZ+
PRcAe2wPCLcATmmRP772lPiZ+2guTJ7pV9mASEIvm6ukoyfjMXeGM8PYMJFgQ5L7uuWAheDhCPwj
Gjrrr8Vso2NuGzTl/M64a9WV0UaUiJf1RibjXoyo+ab6jQEXjqnfASCsx5qRtX+ymasV07u8ae1z
mTGe0IH6VwFF2csUlEtOP1Jn1chcbGbXj+4ZEwjzCXPWHSunL1ZMw2Z7qCcQ47UxyaxqcWsy86Pn
o72aCiWfnLTx0OWruntQtsatajlwH8erp/dqZFMH2lFIVyFjJiGEVkk61fNr6QBHQ9P3DuZWY4xP
A79SGL/SJEApnhShDdcpSH7JYBGjyRiQcmDKXY4Nd+J3WWvKW1cN6qGVPutgba3gTDzmgBVYhyZH
WqUCNu7+8CIKQTdNycdV3iCFsCn1j3ri4PKoJr1jo0ewjdMc4moHGbGZOr3wqccoGeoOWI9XbJys
D9ahm8KYDEDp9wERIushRYY7ACirq9txLvu7PBT1y5iFI2qVEb06bQAOc2T67VSDxEFadm+B376A
2ynXpWjQaOlBvYENuE6KinnbOszHcO2kHUsAfKA3pgwDFzQqI++xx/gBA3ia+D2yKxrg3ciyHmNv
Hu5LgEabU7hfbDBBY8UflPGcLeDTskG4tahhPAQRnVs36gn22Y9CubBB68tMVQkKbb7HkC3XLIAU
Lcs1v6ua8XkmwRzEYd4hZFIoPx5yB6swtjgXcl/g3f41aLB53HVItYlZlQF0/3x/+5iSTQN2Ou38
tUanSLa2DeP1QcBVeVfxmr7LZmArsAvohk8j/+4RnycowGdYAwxYCXeqhkcvhJeaP9auit6yoiFo
LA7gpK3sVEZ0DS3oKNeDDd1L0oOP4Rbq+4uaIp0qZApNJ1bWaJ4zDnKy4t2bbYr3isJ/uOwR2SiP
Xp9tIR9gF458ZwqZZTHszMPkux2Th06kK+fURoqm2Mgfn7/7c1dfVHoj46QF7Okdwsa8VRJCy5AQ
ZKaSC5XkhycH7ISLOs+Gacv9k4ljS7/VOlgrGSRp86rtW+NesiP68OSD4bMoVmiFiTWEaEJkBSSe
MEcs+KVkSf4nNO2DrZydHuyvsUk1E0BXBOhydeEhMtPto4emasdhhZZie2d6Xx4wcxrghnDKR7/G
OoDNicEuCpuuA6R45CV0W2puWImQoBVzVdXtRKTAtIDzi7QrS0rx0/UDnKaCwBvxX4h/23iuX0OO
IO2+K8ZiWA1GI1G0OWmW0NBd86pAV1dWbSzmnj54TtFMyJay8z4IR2cLMg8QbzGbqxCHwluaMnY1
CkSUNkx2GwsfnXXp0W3dImdJVGmxFoZMzxSbwMaOVN5q0Lsfqwx9s7Q96VWVr6J6x0U2ov/oN7GG
tcMzCDRj3MEgGr4A9Ai7+/thgDkPfCvuuznEYllQBz20PE/wmM5mUlGOLjr6bG3awMfH0+kObwGQ
8yTkGjlW3abNoPGzQw03lpzO27Ai7ga2I2wzO75YOTDSTIQUUewjAnDncLWRFonfpq7vi9D88mmj
1n5mb3uHjivXdsN6Cjy+nqV8Rg7YkzNOXazBpjxpIrstqfNXMLXS1RgZJB2nIVDNdFpjMwEDRwX1
imrTrOs2ePBqcp1PDC2JvJmuIUC98VuQIJDIY1YcCsWNSr2rwYJlM1Atkrx3v8N+/tUp8TOkNcgY
4xVKMDA/3AYPiJqHJ4indlZ5UJcb0rWP5ZT9NKr6HekGGfXBo1t6chvm7rUZsu9itFvBkDpd+lat
KJuwuKE9X6Z+AGE7Gsr9lJJ1V6abuVdyX9Y1WG4mHedHt0D/c/RTCGmBCp0SJ5oIybADdlxEmzyS
MkjCSsdR7lw5RfQTR+JvQqKCKKa6Q6spc2LTIaUd8AZMztFzHnwFSIPlmzFVO5HxdJ1Luu9tCYV9
NN4h0FNsx1o+tDM4G2QwoDE4iH7UrnmJyqbchbzZAibZO24ZbmQFMhUWe7sxfbCrs+h15NUNrRpU
il39I+rhXhsFr8VcvGS1qjbtjM5KQ7NpxdFQiI1K6zgl9a2YPAhC0idXlPsezVzY8nVJGcGAjIHg
C4VfvvFriTxKYeAOV+og5kTwdV+0G3DLYQzfKXTNiIc0+rFEgTzQt2qKftfCf/FH1Fkyz95hRnRU
UVCshlLf9H1znbbFjS7ykzVLsBL1dKXkdBgGet8V0WGu6a9J1+8kzLIrqloFjlt/H7budc3KI2H1
z6nWL37kXuMd7hv05tYIx/PhOE/nK5Oah6ga6ApcM3SSZHrtq+YN/dNbOgcZ6qXmv3IMvR1nHb5e
GIFcRHW1Gur0uTnlfDQzQV+e9By5v2g6q4i9FJLsy2oeVvQUPKiqTKzRFdqRwk1S4/eJk5F3VwQP
upq2eZTfdCa4JRG9TstU/ieG0U0CBcDfpeN/Gvl2IL8I9L5c9wYZgqhVcvD5yERxL88FEWgOH4V0
dCyL8kXVGEhNATbRnELyUPQdNumCx9FAX3O46EVGbVH/bdIyPBQuh30/LJlBMHHGK3TwiyRCexIj
u29iatQUZwKhfSEIb10J44jwuWNO8wzFKSgQ2k9RaEbfEaQ8Y+am5ZuBTSpqduJuhwHYTtBgdFcV
0nRhUhquaOlFa5dkCbKUYZQ6QvLvlQQjoqu2UZo9GWZg3SiDX2B03iHiCCVPKsCdqFEX+1lwRN+R
oaUpnhUatcgKysFjQfagQrHi5+w/4RkZizQiyOzmfOMxQdaWRyweh/pnSscrP9dDMqeo6Fng77wZ
IZ1OAzuDOY3uPJSkyZi5x9KOb66oZBxpTeGNBOIGgvKcGODMvmfiiCXwgZclQi78E+9mxGEMyz22
pqxOKlEZHAwJGCOlvZnUpNBcdpDbMEc4Sw39D8fRT27Z3lcgC8FMEknYkdIoUtHNnASgS6TfPgam
BS2F0//UZJ8yAAIYlTVfkSKMHb9/LUUdN0yx2AdOttI6fOip3ujO6EORd9dQ2N1MNruvZHMdRj6Y
bGNg46BhL8xMz9JCADYqKCJ8cPui3nuBF0W9QmmLbar0H20avSLX+zXl/RVL3QiEGbBSo4K8FKmj
tpMdX+fMUwmK6S6Z+m64Am80tl2w92SLyOEhoUEHXKGrN6k98W1mPFTjB0fgM8csaNp1kFtIP9ro
2AtcHlEbV2rWIehZlYgtBYPMkjqBIQZfFZkck3CafoWRUgnMqDsc3aY59hHLZ1X/yv0Wed5T8Rsb
DpyJzHgYIsWQXjO46ylCa3oVlsq/scqkcdezDEwRMm/byRxsFa79AtA3Ntt12IDx5FTBhod+tcqQ
NTGn1W8fqXLaWBHLlu8aYYo1Bvk6lZAIUvcxsBw/ZiJ7bAzXUmu2ErT5Yec53wTMVDiycJkE2m92
rnXQySVQbABKbbe5kOXacZi76ifs4Y2WYB46zjucXiFJ7lDeQxvhr1gbqJWaQalM815tqO9+kxl1
Y9GAARVJ0L9kSUC90TEKomwrekExrjtw/kRUvLJ5xL6lxymmvf9QQ6S0mgIx4XbVaWCgc3U7jb25
A9OBHZwebx9H+upYIgwQ21S3K8vuFofBHMOimB6nwd44ykF/3weXcTbkd9+l9ywzBwb7mht3bI6I
lwavooG2JwzRNQ/6cN2lwTs8OSYwnj11g3/3MBZQsDco4VEQ2S6BP34Va8/D3kw6s4lGRr6pLiyP
kIJVoLy56RqBvc2z0eLPBpbF7bAfG7UCdSCWTiGucyca4t7mBPPhe9v/FgIZUi0IG0i2XE3YLYeg
/GYaf+XyzoMmGlF7AF22bTdiM6fNawUW1jpCq8jvSTxX3beapo8dyAAVUIo+7X8aHKSLarqVqk1a
d9oSaK9XwrQweOB0rUx/W1RF3M954qvyMdPXI0rU2h1BKpPBek7ZAUfxrQQprFXe+8zkrp69bdeX
d7Sr9pUkiULOg83BU9ZO4pHxuu71tmT9yqXpGgl1P1ivrkerXyuKMJZ+tuuQI0aF8Cz2Xay52K7A
yg1wCOVziCIuu0HiEZz1szVOac9yLDdgiOxQoMRtmd6h+gcPDuKkJngpxuCbCP/rsIRxr7irLdIN
JuUCja9uhsxcz8QHSgGOsm+Cb00JrrLFtkwNLJBY8N0YEiW+G8RBOQ9XdV3EKlM3lYpi69BXr8Sv
coqOosoEK6WUax9KUkvcQ1HgcAttD0Ib4hY+NKuyd181al2BrQkJOIUifWyc9oEUwSYrxI61aRtD
hwt6OATio7J7pzrZr4MinCO0b4S3MzPy0KO48in9BuuXFNyzBjsStBiwatCrimH7HcC+ZcOzr5/J
4F4z4NINOBhJX4MaLYi1clWndbtvfK/Zuq2/acu23qg24nHYkqvJKH8btG64NV3nbaPOuTayyn+n
WVjfiIDW+2YAgz8qxY0pOaK/4M2wGdJhFxCCZWIAubpOQSCeB5YBjBqrdeo5XpL2p6gdVX/XfNgM
JcG8aORbFcHTpmsZ+O/hzZwiwZ2Bs0N7vLl+8PYG673KXAA8EzAQ6oHELQjQNPAnbKHjxsMbyRht
sdzghRGGoAVLkwbooI6ovvJ5VnwbXUtRWIh6nSPvHZs6FuEWEWAJ6RoYcuc9WykA6vedYtlL2Izd
Y0tB2gugkl4Jrfo36cjq6LokxBm8ba5UiEeaWwd9HCPmI4UA4Lp0qHtdwIV7C/pChyV1BuWwynuK
oJ9JZd+iHBXtBGnIxi9zfF6NnjPdeT73kzyrNM5pY4Rdn0pfpVdm6tRbpeCzAw2kLG87z8qNaUnt
r7CFFddV7c79XYVAoSEZIWiMdp8f1D/s/NJgmblG3DmtsUuHez9q2GZUxbgv5s5gAubuWg72yJER
WgAUxUCXl1IszqADS2PJLBKuW5Y23ZfdMMfeVGVrG2S/uCDsQqPh3B1Of//7eD1YBNeYuQM8rzGd
6Sr3XvvRvYAsnekusBNi8NfVbQfN7SRlus/1tPWa+RVyv2AtK/NfWutLJvXnHmEBoUzuIPyiDvRe
9qXZWk1B+2ZOERveXLKSOfccCxSlGeHZis4Bjlo1+J8AejuFEOByJUFP/nx4nXuIBbRV6RxssRoM
Hz1N28b269R9rvglVsw5hGbZK7MqBA0yaA5spI+Mi2+ghV7woD3zapaWeDM1uuClow85aV/ECK1J
WEc3RAxDTKZWfQ2EW3rj8azsCvCc5sMUIqsMuLAua5y7qgsdozMo2dIXT9QsoiHrmgOIok1cF1OG
1BaIa1rwEK6k8iCyRyv8AiR35lMvXfLgBtz4feg10KM0ewNcPxqCG2f8UvIhDZbOeD0JXCbAPzlo
B/gE48NLZ6oLn+Hce1rM59xjXuCXFLVuA+BLNO6GQnGGcu2qT5tvQV6PF1bbc+9oMae5nrlEBvOJ
RNo/8DRDDhxAD3CkvzTb/nAS/lqXJiiIHX5K6JCTL6HYcx4KTO4GG/3Xrr+YzWrwEB5IOgqeZ/6U
ZcZfF0Y+0RFU3M9vcIJWP0BF6WJCj5HV3SwoaDrQzvjYruvgRMrM1qUDmjCc9cjEvrYyLR3NMuA8
QwnN3KEZ3rwg2mK/xynuUsLzmQ/9x7npry9Rlz0FRxMR3igXdlmYPuIwsx+o+vH5ezozYJf+ZThm
IV0xQ8pU7qPezd57SG+47GPspCvmXMoDPXeX09r410MYg9gXRUA6LKDCYfDmWzkZ3UciEuCEDEBc
XPdrawc5vca/7pSmHXrbKPBxmPjpAGyySDKM0OT82ttaTG/SBFNnJh8m7FYkonLWPc4VQtf7Fgcn
6V1wYjizGS29zHCYaqwxwC1Bmc9X1h+v+jm9wMb8Y1T0wcRYxjxLdJuARBhvL8Vwj5SER9JPiQ08
xFFOvLynxQAqeKP6TT0MOGgWlNzRmYdxA1/qC4vkx0Pa9xdzE+f91PPDiEBR5lZXVil5k+oeCIts
ugvWbGey6ACO/jsOwI13cAos3IP+QX+0t/NjtR/LpMLJ+8f01h330QugKPeCmdW54b14oKpU0Agp
ePPPJU5Ag3Xkldtk6XPQFeA6czknrqPIw5fG4NIszdZ16wRTjUUgPUbjDCHHkQM9HEQFye2FVeFc
LX9aVf+aRab1DLIAToEofw5aPXRP4y6irw3/PrXFqpoh8ZbjheH+sVkPTg6n1/rX3Xrup7lvOrKH
CuvbjGLpB1wseFLklVw7nlAxAVABZoWnCgSYQk6L00S9MSXIRdM0F8AW7bTtsQGGKwMA+cBmxF+t
aAaCQz63/RXA8vAAILF5M5nDrokH/O7zb3Gmtlu6sTXAjCWT6LeOcN4A9kdCPw4LA2HJpcLr3B0W
65kHu1n0nYP54JMWOg0gRrRiD+jzxvCYuMR1+3hCBt5iWYPfNOkQYW0OUkO4iGDxHz0irboIesvP
39OZFW3pmlbOKu1bZD1AE+TfMMn2Nr0Uk3ju0ouJnjV1GVnHc/eDAYUmVPq9jdILq8i5ay/mNUCM
TBMFqw2p5XeXn9wN+ksBiGc+7NIKtyoZ2LldNMPaE426Qo+QTZNjyzlgr/ySa9S5myzmsS1pkbYu
Dk1IXEik51xXzDyUvvNKnPbt8097ZuwsnXG9zHi+C77anmQDGERT4g/Fpmza5PPLn3uC09//Whv8
Ka0RUda5+4IhH6StS+h9/LTfzL6ByvQUyPu1+yzmGQ+heEC+lLf3dfcYzVPiELvJFYd+0LswCf7s
PR9svcvk7DQD7y2cEYUboiW9RTJDuUdM31QmRIryxmQT/LDApANBhHVIsgCIzoZDG/ZAv8DiBstN
l84pSLXiT4oBiY5tGSCxAzGh9QjzH1J+63uthjiM3AyUGzNXJzKPvfCG/ixq///z/aUFWUrQOMXO
YA9OkcEhCkpB+VyQcIYBETqFcSfD9r0Zowm9cTMx+AjQEmStmc9Kr2BWxI/weCO/KuKxBJ4d3nNo
ugHE19m9VNt8vA374XK6VmhV5GApgL1E2cEVIIOBsNXtnC4FZD3BLcJnVl84IX28NvhL1ovkLfqF
BAcM4I9oyRp0nS+UR2ceY8n79mXTFhEUyBDJZUCF0ZGuypOVRHtAxDp8J/svrW7+kvmSDpEYuz5U
hwhq11tdNDPcHUCm/HxCffx+wEX6d+Iykc0QTdhyb1Iyr4LMdXcKO/Tua1c/3fWvZUEPlKVQrzb7
sFY0SVnhr1kp5wtF8sdrGl1+Acq6yqdonO9DKNu7IruaaXnVeVX8+Y//+APT5Yv3FRzE3EwP+6Gk
32zAvyuQpZEGX4NmWNlXNkz55vM7nXuQxeaIniMGUu+2J1gui/kIfwZNp5NRfHRhGpy7w2LOSY1O
48xYu88ZFiRncH9q+JatLdyeP3+E01b1/6sOXVLvbJ1z6tVU79suPIRFd5uOEZbCIdoUbn7VIgaw
Z/mFJe7MmF3ytADAO3LGAr3XJoefTXUFS8GvlUB0SdOCJ2vbEOpDQT6bXWlCNDW9+VJC0RniH13i
4O0sWWiMGvZ9BbouYudAH8mmnyfEzgnphgwdbAFmZ0/98L+eyqfPv82Zj7/MXLKgpNeBr80+5VHS
plmbpIJvW7BLLmyZ5z7+YpqPpq2Kzrpm34vwSpdwTWkKDf/ptL5Pffd9AiV4Ds2FWX9mWjL675rS
EphEwJZc7dvMZTtLdbGVYGO/K/Clf4im7zdombsXFt9zr478ezOkyIxSB0G9B5NR56tpJPkVa8rw
NjypWL/2eRazv8rzWSJipN5nNoAFVU+cQ85Ssw0ycimJ+cyMWcLOtmPc4cEg9mGTymQMuE5K7lzS
lZzh3dIl7DzYyp2lggQKBKYehj5DUKC8b8huDHTwTWm0oQ2vxb701fRNiJOQBhwIcsgEA/+78aWL
1jSvoB/Q9XaodHAte3AKBPPHCwGDZwbNEqt2B1VnEHyX+7Cn152Xv+aQO62GLr+fihleZ1l4SbRx
ZsQsYevW92CUBNuzfdf3+R0AIhemXYRdtd1srz4fMOe+5mK6WVOWoRCZ3E8e3AsGUPf2tAaH//Or
fwwqIFzg3yE/lnTwG8d0B8V+ZZ3Y6tIHAQn2LmAlyaxaB+hWWO/75zf7+NxAlwC2afN+MlmkDpM+
Uv8IxurK0SD6wRvn8xuc+xyLyQX5Ze12LnDZubhv+d2YAU4yd1+79mJTHZCbYH0+dYfc/9XC9Mbm
UOs+fn7tM19hiVaftusws7h2NlqL/hw8gyp9TVz14JXRHsyEBngpfB4y/8JnP7OGLwFsSMJ4gfjn
cD/kxXdY9GJekruuhdmZCcmuAe+XifBrs3GJZtuKQprdpPpQc9D+qmNeneTN9brz3hlPLzzQmS+/
DOWQYQVi/YihpUEZGdF9h3Ye5lYPn3+fc1c//f2vyjadIwKKn2wPARfrAp5LPjyXGLykvnZ59u/l
BwMSsMMNLj9Cb9Ei+jj26tOJU9T59vNbnFkSl/A180ThQC/UHvSwtjcajm8lTl87PiSfX//cG1ps
nZk3RJAnp+1hItej86QQ92EuALnn6qglbMzBhYwGBH4fuIhu03zeu/zWqQqQ46Y7Of7MIvs7g4WS
LC9UUKfX/kF1u8zfsB0SnRjDs3T6Ca5b4/T7S+9oCRJ7dU2DGYYYB49dW+deuLfh+PPzS5/5yctI
jXnuWDQ5VbpPu/IarhvPoev8+PzSZxbtJRA86/5Ers70YRhRTFhQqSZMARgWFReqrnM3OP39r8nl
ReEQdgPE+xriLFA7wfGBk1JsB5Aj8wKMu8+f48wIXeZmZJWc+7Bv2kM7FZsiLa4KJ4BddHNhmz53
+cUcnrshk2mQt2BXlrcQSW6rrnwMkCn9+a8/94EX+/QQ1VPE26w9VGP5UATOjU++pgunSxy4GVSI
9AxHHVg1lzDnDL2VIro66gCWnV/79Yt9mY5R3miD1Vnm7jEneitIdaGePrOw/Vk0/ho9AhrLEjxd
fNb0oYdrE0t/NeX9iUkjnfvPf/2ZAbpEhQdYk0ZZnaqDV/CNzCLYFoq4gu2WbZ8/v8OZzhhdpqRF
PszoCEyurqznsR1YBAHMs2pB710vr2/BTAN5IYUtaNvK+cppWsQ+k2DYNHU7PWntuhphZmZ4Llwz
f09B640//11nXu4SRzbQEufzqZ7izVHRee1kG74nwRubL53Az0ybZXBI1ekhn2GQeGjUrRPQFQsI
LO1+ff7zz0yaZWqIhCNaSWYs5Hl+5wU/Lg6Icz96MddDaLJsXucadWy2NjV2O6g3wZ/8/Fefe+mL
qQ7lpm/GKGgP0ot7BRvh4M4pnqF789kl1Pvci1ns1k0DNxs2APS2PlyGg/yGRWrz+a8/924WU52f
uJhuA4uGEd14BMyspP4l1AU04EzZ6i5q8DEoiixrQIygoHyLloFXyOIa8nVCfg8esh3H7sJjfDzn
yRJX933h27GC8LdsT+LRAlrfNqZwXuaXWsYfvyjyf+ke0wRisR9E+2gonlPwiyHl9V+orb/WpSHL
bI9sEDBEAhP1cNJEYUyB9JmtIlHBi8RcGKofjyOyDPcI5ywrwAkGCE4he2nSOIcu/yvjiCzjPXJN
oU4BDeXQkgiM/Lw7QNB27WaX2qvnfvrp73/tG1XpQDIxourwvdpbDdk8wiXAfgmAJeFiCk9gFU6q
RPPch25fym+G/qqL/GsvPVxM3hJhKqM6aTbbTj8gvhl5vpdqpDOjPlxM3hnO2FbALWLvose9qXIY
BUaCDEdvGP1EFCmcK7/0dZddIU4c0LxbPEONA48PdaMzQkXBL0GUZ+bW0sC/ikID9atHYDc+rBwL
Q+rgnZqv5Ykj9evfoYOINMqtR8i+g2pHlS9dcYtQDEPfPn83Z0bm0rY/A+nVstCb9zJ9E2OwNqFz
4a2fu/Lps/815hHtCCObOcDICcSx5/196FTJ5z/63Bs//f2vS/uebZrIGrLvybTSYwAtIQxG+KUN
69zlF7O1GH2JPL2W7EcgjsZ5Yhl8sr/W9Yc7wL+/PesJH7jO0WYO65+kR45vkIuf1uG7Miq/+H4W
k9YYO0ReoMk+L+ptZuo4dI6krS4cPs592MW8jSYOHxgJ+pEdoeWDXXifP3z+XT8uRhCy+++76YSq
YZLL3P0491uQBVepblYCClGmEL6svjbklxaOdcnDzBQT2/cuRFtpW+1gVfzypSdYug/2lk3oe6Zk
j6CdZIZpq2Svw6Ribf6zMGX7/CZnFs7g9Pr+Gv4uKE4Zc/EAXLx2LAO29ctG3WpklyAiz/tTdP8/
LAEl7b/30KYFE7e1cOx2HPLDiYSXECdyrsppyLaZynF21n2TlGDHbNyeR9MK6sn+qpGt2LhjZw/a
Q4iMEzGQCQtI6r5V2g6rcZjmw+BH5Z3oPHfjeBV0AsiEhcl3xl/8iptbH0LVdS4c9yZvwvJ+IggT
DwYKTVhFxj3xC7bRPXRCjqyPFe29mJHBwsTFondt03zX2Qju8C2cZAIeQn9QjTUnsNRm3i8RVXBs
xr6z0VGHYTvD7NwWfXtUIlSxDEOo1OpqNi7iyebhcQgGcud4unpM3bD1EA7UoDWLkFxoMUMDz+0C
ltrpyPm+mFr71gtWrdHfdt8lVMsoEpthk9KJ/3LJDL2uDWq4o0xS7SLeZ7so0N6G1ERcuZhKa8jy
ToLnbiYrUzXz7ZhHMoFmXT/8sct0LWvXc8cbHMeQPGgCZ7qFloy/M2v1Gpwks2mhJE3CGfHrMnBa
QJIDhJfYjYqfTgBxZhWM1Q2IJfMLyGT6KnSkRniJLFzQW0DGxC+F88oq16TZNka3d3kLtFQTaUwM
bnl6m9siwgv2yntbQ1kJh5UCERo9L4+8Ufy1a0Vww/1av4IGqddehMCpKMIZkiNO+H0O8+E/EtVi
S6DiiE8JMY82iix8YnDAhVFnezM1vX936let8f7FNopG+j2v9Zxotx+62Bf4Yf44ZxhNbkcRfqcQ
tOgamIlPzsk4qQzndRdCQBx6OF20Dn4EqHLud2ppsBrbIr1NZYZ4bs8JEp+fdNWukD/KAPb3RDv8
KcegiidrEC4Qwl43rnoxbEdwbCAhg1FAONBpOygKw5eRu1vbZ+TQS8/GftoYBBEQveumCAYQ8P6A
Xh+nhfzNuG50EvKEP1RAc8SowQrejzIgTp2WSVuUTzJyydMk8d9CaR4nUog7loLpYbFdrkIfNh06
c+hNJQWIK2Y6Drq0YBf29drRJ62842fttfI09GFaTPHcw5+AhXdRZd7xFvr9KDQk8ZbRnSDU2Yyt
cJ58sH2PDbdIKY9kCsdIlX/HCMyvpWNBxhkqRzSwhhpdiSD5rloj/c3goCz8B4VgktsCvItDl1XZ
gcGvLul1Ua9SwiIkIcD0IiQa6lLX5IkhMMwocYunEuLPwxREtoVa2BlfZWigRY2IeU7bCB5VWRMC
RynKTQjSznOvuuh2oNBzlqLIjt0o2yQY4dIQZAanFxPAEimCb7AbQN8Flla5nSowQ4vZQ1BaK/mx
rihIVM6kxJOXZ84Dd1jN1i4kkPXGp2FwHAfkOlCQuH84bq/XnGt6O2lv2Nu+qeMWwwu8R+w5E4So
G2bgiGEaSH3DDrIsZxoqaA+LLqkHkyGaIkUEKECyYtuMPgJ429Amxo7kmOVC/KYSjvCIu/P3WYfn
030Ap/IplBtSTXlShmN3BNEPEESL/hcow2obKM8m0FVrMKG9cQv/sjoRUVtsXMS6JlUaugl3WrWW
TuBfWe6DBTe5YZxNmbOlaAOC4AFnlWlu893cu/qdlAR0MSLsSwec+WUMS3PvZkiT410J3393mO68
sar2xQjPgbz2ngewZe941E3b1IGgfYWwW3h30Kw4KKgTV0i7SdcpgWB51nCaSevwt0b40ptXNP2K
Ky/fgAQiV5zWEfbvcjdG7MDgynHQVM/HSdBgy33PSf74csI9IdzmOFcgpYRrtG0RyFMG8jk/mSXk
8J2JhTNgQosUQdRY8X5mDEEW+BmIM+CEX5sGHGV4pYb2+8xs/YZ8IheaeBcODW0L4wMYH21koIr/
cXZmzZHiShT+RYoACYR4pXbKu9tud78QvbLvIAn9+nuqnzxcU0T4ZSLGMQOFQCkpM893gDwDxhRL
UX9Enj2uAg2VLExWei6e/CgXf2rmqo2AMPqHVefkAHAsVPOMOPuYmerkVQy0ka6zgVgtzCZKhfUF
ZPzW3jh9nx0d0tTbxAemxPUcd2MBdnVUJaGIqIXzNgwy24/N4H4bAVfZNXKQL3kSRa+VtOtTlACo
k3U527tAY8GdeqwRc6Bxly7AewZMiKOdsmxLIWa5aymE0cZo+6ChtYNND0QmGe3jrXJg10CqSQV5
XsEGAn83iX2fZWV1jCUUy60EdROAMQSqDBW/pIp/URgYb0tHNbup7yiCrJ+ebQvoBTOOCl4BtvWA
eTNBxQJ9NwMs9jkeJ37hS3ztRPJGiUiPTp+Vh2pAZsrGqww6Rmy0f5ridzeV6jBYwH1mhfe7VSC8
i6LWG4jEgNOXvL1JOvzIJAOFdLJyN4C0HSG81iN0Oan9RGvnF/gvD8iCHEfwJwIXHrFb4Ifw/0gN
+yExwbkFJ/UDgRPitqtlteFAhuymGmYStLPrQACfc+gtiQ7RsQavZyxgSNEZvndiUPKQzlTbONcG
64HfYyJBdATq00H71LrlHaJCyvoDnxp2BnPv2Se5uet6n8DxCQw2mkMZ42KV2NRkeFMlKASDBmYN
BhxBXgNBCqHclzgqmx2Q9j98Wb5mdXdwWudnpWHXihiGlZfFClsE86fy4ETkEPE1g5FBgPQkEC+D
5EFiYPFeIie011iqgY0YfuZD8tsF0TxQ6DKAuQ6lsPZgf3OmHuHN8Uwz3zs6hXeKFb0VNsUqlMN+
sCvxi7Cfea07Sxwh2wZnDmZbge9TuAkUxbRtKZgLIo9xEkHl8aUAprAlxRBMcQt8IvpfwFPqDRrp
JQxVWuRHpOm/q2F6i7qGbQYskjs++N4m4+l9TPgbxOjftBRfNW3ebI5TfeRKcAvLCSFwMmkd2K31
p+V9suWMf4mg9Nv7CL13jaP9HzmnkPbXkOV7kj+kqsDkctonzqO3PGHN1omBDHHIiNshSu0BjYLR
iYK9t2uhS9ITv9EWkSI71JTQPvf3PnXSoMokIDue/3ti+BQRcUpo3S0ELEfhKSsN6lxuT1ASQK4f
5a0Hr+oURkSV+5CW6R+ZqQqHSxCxdKvtbWeau4Zm45aRTG7cTmjwk8B1g/lGfcKMQMmZNPbBzlPI
WezkbzFFf0UG96nKh5UKfokMxs5ckAXeS6Kqo2g4zJtN9NWRxTN3sHMETbI9uRcMAqxO2h0+uR/N
WERb7klzQcE8JXZfbBUAKxu/B68RbKg/rREM9ksTdro14Zu0AbmJaX8MZKOcre7yBIhB+YqzldrZ
I9A0WYotC0ny9oh4gb1wRv+6qW/CCC+v1LG1z3VjUHXW4EdX0WtpiTLwFJCHhMQvk4V7jyiGBBwM
RviewWoPAi61lTzKtjaoShsbW0E+UuvSX2DAafFu40KP6MAR0Jz7o4efAxkJKm4/NANqoYRJSmf0
s8O8n6SDrMHxXHjqWNgkiwmIK9VhWdGF/WDHdAwbEFM2ReoPAU8zvlEXmcJUaxIQ3/wkphx3trLR
JOY2LbbX6V80D6LSzeMfNSUubg+gFpUm23BEkqCZer3zorLeGu7Dii9CXtS1yg2ZsPRNiDc73eME
AVimu4/stv6TpDAoItS1bhCD1ZFi4dg3dgZiUEafe1e2W6jFoa2mg/pTA7gIW9se5A0Axdx9DGrt
FwUdVd00EImUIGOhR8mc4eP2VaTmLiviAcDqNL9tR0aeSy+pnxXJyXMP7e0mLZwoKGzx7DkUjmlA
lQBRNoE73ZOTiV16E12gDnmd7hslYoiBKgP0KC/2gAPg2UdyTA2wFODm/mxRI9tCTP3cZJzvHDt7
NJQKAKiGW7R2W9tW9fQUeyB+RFK+toUN36tMfk8hhg/QwWPj/438M5K72cYFcEM4zZ2qARWo83uT
GbAL1IDw78aPVdVfcP+6POUq+ikSD4A95Ca2MD3BeoiT0ibvyYug1TPNEyw4I+bfCBXKTo+VG/Cy
htdj2f/ENqc42Z4GoloVP5umv9MlwY4yshJIq7pqnw6Rc2RkiIHNrZ/7Oj9rqX2YSTkVjJfUBPIJ
UFtTBxp1IqIdyazvkEaQfdPp+6mHaxOJ4HXsVgC6+K0d73ts9SA4QopDVRoWaYDibdyhvO3gzLCv
jH0eGUtObo4Gs9iNYWXTl7990ySbAfv5TZ1nFFHRrvYyjvgWx5kqUB24rk2Ty02FcsVWVsZBCMKy
D3ryTeNX5U6LUu98ZpqTF0X5AWt0uk00RyAxEQ36lL0Rgy85li4egPrgH1UVqFEtti9w8AC0VeU4
DzvRDx1VD2aoAR6KL9tNNt1njro4nw3TxiEFCbgi6QOVLrh4HhPHeICPnq/c732ZjueM99NmgP7r
0Ej8oFImXpgwZvZuX7abohzFYfKyIbAdVmwJ8b7FCeoWbla+DbX2QbahCAc4q44Ahh2024JX2wH9
Zzc4gPVlLTbQSMNYCX6fG92KW0CwOGC2BeoFuY8+mgRBM6/YfkybAvlINeAfhb/pfad7hFH8N092
/X1Vjyms0srs4EaVs0nyunxAzkJuIlYXzyBzjoh/bRRI2J9ukSBnuwZw3W1how9yajznBMGuOhRU
jTtQ6fRuFDDy41OHpFD/XOYdYqtbfYvM9FAMwgTDCD+OCXuOk2fJN2XqZ6FBRFGysx7KZuiwoCNF
1XUEQoeigNKmz8jRrRo4eSVg9TU9wSIpgHUpImz5UM4dtk5vyGGqUXPjTa++oUfeAqY2xbqF3Twm
G9LflutZgKU1w4HZrg6maNoPk5rONIt/V6NSu+HyeqtoyG8z8JZeHXQdnBqcvwI7S5sdcPEA5xVj
DINAeMc4PN26xfAKlC8NbNioPhLVZM+W8gTgPNbzZFS2jRpsvlkO77y0QyoYKXp9RFd0F6STJwPR
YGGsUlNuuZ3/zHT2jTM2Bv1gey+yUw9dB01OoxmMFaf+tRxtEEgokhFRARZJkdW44OBEJzW5X41o
0JmVKCDsvbTcd0SgtqAsDwwTEFyTOq7ijQITuT4WwiVOYGUXrFmTRhIKmR7Inri5uKlajv0Ma3b2
oNhkbopG0/vMUsMtT2ossjjBwjs0oh4+OmuonSTUDDCM7aiJfkmll75ZfCqPWSWrfWns9M7q0Ipb
NbshO6TE+upZDeZXXo03WhRsU2leHATDsWXKidqgIzW/92Pa3FS6j/bENfXZpkNxKLCa7DOd80Mq
gJL2EwX2pkXdnQVVz1ZmXnfng16Jcxt6K4NiKtAe5XCxt6GJ3o5cIdJhE7EX3WVhU8K/EHkSD+hi
2J+qwWLgCPUQRnZNDH6SodkZQhx23w9Rv+8sT4QRAsSpsODEh2PyZS0mw1aWQ370SIyjJTc4xvSw
OsymJv9KkHPF3E+rPU+AEYo8pzs7+Oa3DbyXjmXJmoM7XQg9ppAHx0+QWMtiIPOEcOSGxgXbYoGC
f1ZqNU8iAZUTJoKietVelSIPk5obYRfizmBrtIsbCZPCrE9CdBb4T2KYWAiTmxbH27j+ivVHbUAo
1ogG8OX6oWlh39cOEFeR3yrA1GgayqrygAdUPQ+GvqTHlqXDCfRiQNJyT7a3Bv5fj07lw66XCv5k
Y2N3k7o6D+yRw1lP9G5+RwkFmXrMBggGcTye3Nj+gxp7/QgwANlwcUm2aAA9XUzLXWr58OH1U5Lu
Qf8W36I0uhhAAWhMciSrHNALsAszVTixtABPNHNgS1vKIdo6tZ+tVKIXChL+LJ8/1bKe+oT6Ibp+
4K8GDpKn2W3BzK/rCeV/3TcfZXtnKf2R8Jx0Ej2BQxSUO3Xo8k2yLV/4N4gIAgbj4WlF2bSQuvZn
Gf7YKqmAMqw9F3X1IFsAmrDAYGl9w7n28frDLBQRxKXt9V12vLFtfJ8kpSFwsEEff9G9OhNmgizD
YZCuKc0WXomYleUcPmkPPGgaXnIa4BHijMoP2NivpPiXLj9L8YPzaOm8GAEAwObXY3Cy7symgXXo
9TH6uLUBM+G/YxRVportKLJDbMVPKeNAppMvOGPeIGiAD8lvwZxfqwMuPcrl7+/ehyoiUtgOtP5F
OkFK9Yx2owCwnZUnWShGicvf3199aJyejCi+drl1UFbyKy1giHt9lBb0jpTPhmnqJ+TPhREYohy2
ginHDp4UcbMpPaQc3HxAl1ZZ6bdRT5YJ7DIaf6cM1jxkAry4jpP6Fsd7GJrmNhQ5XVzvepekm+s/
bmEm8dmwtpQ2/kSFHaJHZTh1rsJRy+L2TqY6CgW8HVYGYeH1zY1czGT8ZoR9Vwi4VyCiZqPkcwc3
3etPsXT1WZkp9+Ke8CxrwZZ8uiB/FYT5Un8ubM4NXOKqLlDCSduzIl/hFgirsRLbmJWYufTLZyHT
a50OPGL0Cdug1Gd1DoN3QOXIn+vjsvR2Z3ESbDbed/AYOlnGWAeH1ynKAx0a4dD/Ql+miQ1v12/0
rx/4g9A/d26prAhHPdFGp6zr4QM75nZ81MyBiTcObWgLR0bYe3AtMQgcYHAuBbtX4ijnq6cJWxZ4
VE4euLIo2IFvSQycocfqN7b3U9B5cP2oBm4FcMuNPvc1urOwm1sxNpB97YYV+JwOihiX7YBbrLWk
OJfx/Wg0ZnG3Z9UoO6f3Tg3JAXF2JAuTONI3du8XD6jD0MekzDTozyggHmHLVWw5PJpuoABW9h6I
DOfe8lQf6ITYR7urbfC6K/+MIli+xZlW37gV189VXKq7AVvcP6opBFBBvirvqvhSjYga3tyyhqo9
fN6zbSMbuM5iB4gcpm5ycXSjbNzFw+BgPaMuih8VMuRybGJslFJ26ioIS/c2LFpOfuFgv4ykZbTy
pSx8knPzLvQbs6ydALZqo69CPXlZD2Of5zRfWbYX5tNcLTzmKfAylz4XkUAEi5KoQfNFDGfq69/5
wq5gLtaGgyjMU6LRCX0bpGdetHCskV9qzc8qQuFzspB1v36nhRVpLh32RlC5UUWhoWfbgHNi99iz
NdTF0iDR/652UUUoYBc91m1Ul3ek5z9c5MkhwPMO13/8P1bjRxNgFtYA0vfE5EVTqKfsLk7vIZw3
QQ8vmCpy907n7BxUj21qbimaIilsmJX/A3YBK2O39HyzsOcZH7U+C80xZTu4F3Aru2SkHqN6TVm/
cIO5ljiWDRCzdW2FmWBnFqnnxI9Dh67ZPCyoR+hcPyyFk3c9ZmZYI28lwXv4joJQfEM8BVj/1MXV
k+8SuKACoufu/LxMnhRHseT6y2MLn95cYWzVOPtnyLeGnanyDeppsEIfWobKlBeZbZYQBGM6jPpp
guzncvtx64+SfIHHVLmHFjnCARG1C+NkFvCrTjJtvKFGX4JjusNFcPDqidq+hUe8c6o7l//lbZUf
QdG2b0kZT7dlRxJYEpRkuB+ygv+EPxFsUSDf/QFuL9OAfAv/RQlPHsA593/FhtG1rdrChnYujbSn
siU17I7DGqjgTZmiVw781VvTT6+F8b4ZaW7KrFvRkCwM87/hf7fnBO3L5T0Rbchi0qG0DIfkPqYP
11/iQqCaayQjmPVEyC33qMmCyUsouS/g7gHDovam9Ny7tClXlHKX89AHM32ujxQ5DDOlYG04taj8
wOJOpUPYO/1vvKYH1x8gmZV/29h5vf5cCzOPzQKLG+NL85F+CG2tTkhB7kn71yJif/3qH78S2GX+
NzCKOtVoWWg9HMdwoOHsCCPdH9cv/fG6x61ZzBUt90FodbOzgW64yRPUFqItcHxBuaYc+PiVc2s2
NAoG1DWJYbNgD/am6r7wFsUbIIhTqD4y2a8cvZeGaBZb/awStjCNE4JI/Vyz9IAs5Kc22u68u/xi
xGcjZ8hCu1XdC7ZnBWbFxJEAdtnx+lv4+Ne78/5y2guUlsrOhFTI0Mnyo6vV7vqlPx5+17+8+HfT
WXVC9LnT9ehUYHCGQ9245q/tMB7zBuLxuP5cJ687bzKv4FyDWmNph1YNIw6Sx+pk8pEfwfvvH+AJ
lHwqgrj+ZQjfPQ+8KzqdcYeFrnwm/A+HM0ozfc+NDZcLtbIPXzg2uPP+QKkBO0crlA4JijXQKxTd
UYmKPnR9Eh89IcetVUXjKwoXqJhjJ1ptsHnWe9uLilOEPcxjOaBujM6CaKs8g9MCscq956Vwmhso
PVWR06/sWxe+nLlYF4VYAsBQa53RV/eVufXrRO2VqPNxTHPnqMkGhFF0AhIvHFGOi4S6RxPJTut4
ZT1f+DDp7EWyaXRzLSxz9rIXGx1htv7FzHeD7WqXrC2cS6MzC5xI1RozgWQfTuixRadI9gTQ78rE
+jhyuv9of+8+xLhhYGbEygpxptxCX3HysxTWzEjgu+xz3/pcrZvXkxVTw21sV/mFae9/S/waEpro
IIGaK/TauXPhUeYZ2HawR7wMZFvK3IUqEk7L/QMqsntCspWt7z/17P+vx+4/d693o4UezihqYP8e
KpWdlPJ2FXxNXPcHIiv8GmGPVN4XAtA/CdccAzy+5+00fU00DJphtqfaoGXfiUVXVouFb2+eqG06
yim8fnSIY+teuWTnYYdQD491mUFotTI1P961Afj530hV4aQtvJSn54q2Z6ud0OviRYGWzW1lYOAw
ORmcAJlZ+RwXZuv/pWzB4a6aMRWhdp2bgqI5wp/0q9Hu3+vryNL1L0P57gWmY5pbcGlB93phf0+9
/i6R6mzXIBtfv/7CK5knbQeSUF7Bw+NcR/Gjlu1NnU3oGSvKl6pMa7QrWWugkaU7XZ7w3ZNYpE15
VRkdwjuobG+68Y8H7x0//e2LNV3R0mDNYht4gWjPycBt0rL62hpyrAmqOQld2S4sXX4W1qgVN6qS
jgoj5M9CkdHpENlo5SjgzbmiBV6InHNllOGZSuEapZEYRY3p4mpRrJ0BFqLNXBk1xLGyG1pjRxJ5
aDqr0zdN4UqjDN2hMHj41Oc0ly2NfgF9L+S7oU1+cJjoJOB/OG81nLnQ5rhyj4XzsDtXL8GxkcVF
7I3nJlHbNCuHmzqenA0K/XuYzJzMUNzxdPybXXzf7CKlu+vPtvD656omyyI11Pe2Druhemk6hco8
u71AHa5ffmF+eJf39m5+VEUxJrZu0rNFH4X7TFDDzzpoPWI0pAxrkIuFj8C7PNu7m8AdOYU7WN6e
fSAv77hOhjMtDbnpI/1IC1gdXn+WhRjszSaijPKkzccBxwKPymfQE2GZ5tjTPetgfdWyuENHQ2Wl
6FfjKweqpZczm5uKjxP6C10eMl3s4pj9KkTx3SXZGndw6fqzAxttJxiSMqT6quGN8WqPFDSasfzP
RWFvdlgz8SSZ32lsJ0sYyGhbbiW1H4bMe5kaAzTI8Hj9vSzUZNHp8d/3j0ZL8F+aCS0FHvq1S7RF
SjS1biY0NB3RIijwvenEue/LLNrRMuIBtfpy1wHFdygG1n5OuurO+SRUa0g7FLYlhU3Q0iOy6jbO
hnLl61uYSXMgKnQRUBCxBlj4Bi1hSbOXfYF9bg1Tnj+J+pRAFirn/44k/BDzCimD+swtb6NwHIJp
9kbW8fb6m1r43uaaLzcRngAQAZbJcGjKJyuAE0AAx++Vo9bS5S9D9y4OlJOPJhSvt86t9d3uz+hb
0/KTAzOLY1RE8ACNG+vMXHBiYugrynFvJdn++sDYlznxwZZ2XqOEK0Kqs2TiIT6i7UAOjlejD7fZ
oIHr4gMU+D3I3on3UJQwJuvzlcTWQuCcVyw7KIvIZPk24PnTuBGmRZtu5j/0dv0sab8GTli6yyyK
IcQ0IN/hWKlra5c2Py35bKYSLWzdSqBZ2F/Mq5e4kJKKN5C7y5burCY2AYRL9krKZmHi8VkYa0tZ
lRzu0zAC/R7F7FTlt1ObASn+CFfQ0/X3v/TlziJYQy2bdYUHv7G637jFGzYz6I78HH7NnRcupU1g
WYzy6NkH+nVAnzhEWRud0ZXhX3i/80pjQwwWeTKZ84AyDh01bD/v0eS3a93hcxPbnU1sleYFcyxA
fCaImSE0qMpb2SbmecJpcyW8Lj3E5e/vYgcbGgjnKNwqWrSPoOF024KY77Y/eN7trr/jha90XrZL
0s5z0UzCQnSod0Fs5wckfJ6uX3thazIv1gDeZ6HWChlza9225UPCUU710JqngwJ+nrL5nLGUOy/a
oHMHbtxdhoRBVx2USeSGV/RXO/Tfrz/HUhyc12XqLopqNoDv0VXWUevpZCzvyS35poi7ne/3G1jL
Q+ts3aLLE56abM32a+HlzJmwIhts0LhTIBAT3zmlImnvPG1lKzuUhRAyZ7/6rugbIQvYFFJrq50+
CaAtFBAlWqgOOS16UOHrcn0EFyLJ3CStvLRs1zkDA74wt1YNzY813UfQzF+//NI4zWJ5M4m+Bqja
CmvFXtvO64OEgodz/eJLv53+dw4CGk1hcAh7Aqq8jZDog7Xi7Qi+0fXLL/32WSD3x5jrZnJsEFDb
Mx3jL+iG+OQh/V+XxLvw4bM2c12h6rNpxzAHPNOz+EnCjuP6T/+3h/xgfzA3Rps0l1LYORpWefMF
VuxRAHmwe2u3MfvjEyv/aiy/u0ejmg/Hdr/djRmBz7Pf+htV4OANF0Nr3zr1+GB5OegPOCOZIyks
/oiKJXRiA6m+wldxbSe88CLnGEvI8bo8Mp0Ttrnxt33pkFuee8N+qId0ZUQW4vWcXumUUy4HA2ue
BtaWFpMyQCo9bBLrd83pyuF1IarOgb2yaqeBU+mFvoCvfHLKu++RdYQBVEBJdGmE2F9/uwvPMif3
xjmXaVtLO4QSPtD2r77UYW1DYThlK6O18ELm5N0WPbt5UQovnLB47nMXakybV9kL7HnrlVLvQoyb
15XdLomGcUC/AETXX9NChqPgZ18JyEPi0yTNy/WxWrrNZXK/m2hWCmWBXcVR2Pn3FXojnWw4aPTB
TJC+W/1aRmHpLrMwF2k5EKWKC3vvb5u8Kf4ghi/VRTWyEqaXPq1ZqIPKvjOgB7PQc9NsF0ENs21M
/hd9AF9IL0OoeaFpUKs85MvofBQ+ZqHPiotOKA1nnDaDDbCNtjQar6wISx/vbOs6eC2P4LQaAZvf
wdUWDsJB3fp6J7qW7ICJLA/XX/xSgmwO4234eKEIMydkLVyIR+RXPQGFo9YeWvkhd47QgdbYstm2
ECFIz13Zmi8835wOCjMGTPiegW7aDFvQMvYl+SMg1cyzZHf9yRYm5xwSCr1U4okSlZlCQXzYOeUJ
0qe7RJNv16+/0KnkzlGhXSwB/oZmIHRcdqpLfqhGsik5/1a5w43Vig3P/F0GGyZSZT+UMge3HPZK
/75++6XHuwzsuxnbVD5BOdcS4RDJeyBF31g2xWij4Cubq6XrX/7+7vp0gm22aUYRYnOKJoAYwrE/
LcD+13/9wkSd2z21cVGA7gJPnWb0vw0VPdQ1gFUQ94YOOG6bApWtaJjWWogX4s6/N/juWdB01ZMK
7TmhhqGz7aJNNnvrswbS7O+Cri2dSzeZxR5To58l0pMA4e65Rtki5luXN8GUo1FDrxVGlt7KLOIY
amUkmUDLyob0gIbugIJAIAhZ2cstzcpZ1Ek5WqemITJny+n2lg3hqOhhYf43Ktc20gt3mNNFU6uO
6k5gI11AAya6O6rajXYeyfR2/cNaGKA5WrRomwaei4l1RvEw8N0jTarA4iuL8SVf90G8nwNC4cid
QdwPPgcsoVyJjLSDs7gFY+1jWnnZfmoSaCaBKoKkiila7NpejyvTcWGpmZNDfV+jfaEnsH1MdPt9
EJLejTUM5lfm49KwzWa7MV7ejDS2wzSHDtlPy2HnwtsAsA+xBo36+AmcOZGYW8S/QFIuhn4PwnuN
UP68/so//qSceSzphilCl2Aznt1sekbp876ndJ+0xd9KrMX6pVvMNi72lKVll2iJegsYBNDj3kCD
/Zqo1N5GvVzbHn38Epx/ifh3YUoDsoqORDc/j2OCY3jnRM1BuGN5q9AVt5IK+PgTdv5lCN7dA6gP
p3B7BSxDXGf7GILm7WBL9i1maX03DH4K65EBmsjUKgc070RrVOGltz+LLMBqdHmbxkPYobN2U9TC
OhLLrOGo//UM/v/MdOZhRTBAIrNJDueoiTIncPu+3HjTCLkvVe4m8WAMJKvB2ype1VCjVml/gGY4
3uUxco4JbeyjH6PcSX3XoMHBj3ZTN7ihGkn0pR2h2wO4od3k4CLgPy7jk0gK7w/ylBddZFPu0Znu
nwwcb24tC++sL1h6P0J0A4gMgAi6ws4qcf0/n/rc5xGuTPNhpHUxnOscmuTuVRv/oO17NylWFoGF
z3Ae5WqB9pJ6HCQ6xMaw4+0eYsOHrNcrO7+ly1/m2PsvsBDW1IuoPyN9s49yeeulzSuhcqVvZOny
l7+/u3xeQBBVyU6CaOA9WFMNQiBvQ+kCbnJ9/Be+5HnFyJtkHjOKYigb6LHsulvL1WsdeguCL/T7
zX69aRqeVjXE0tDeQy0IIkBO/OTo1fLUKevgkfpVTcNvD5bkVUe+Z8TfMhHfw5oQ3IXs2fGn565u
nj73qPS/v8ZuO9XIPh7ODQpKA0KSnf2+fuWFgDrvOG1H2cJ5MpPnQrrjDUQjO1I5BXAMQJows9az
+a9R7f/DApv3hdK8iDXcz2E+eZT7aRMdrF2yKXfsCCKiujVnMI42N+qmuRvuimP1SL/m9/F+bR7Z
/zr8Prr9Zav4/lsU3MBbOinOiDUW2+jogq6BMiPIcjnKgNm2+JJAlf9AQQroYdmD/sygLl1yl3HV
vvnSuHwDx73p3kYd/qaswYzd1ZxQML8GrRKI5ckUSvw7Wn6aEh4RCpwPWpLot2srBcnfQNF7X0Kh
k0LdnfMBOIRLrStFJ9K29HwICbPW2hnb9s8XX4Kwan3rrrQjsUkcUj2g7OeBIpaApigb9jYJlObA
XHAeYsdLwP6P1T6LJYOC3E8eLeq0uz7uHBWUKOwdO0eTF1gnjaeWgxfU5vA7IKIo7rldJX+RHxsA
0wKB9wBHViQlpzz90rN6dAJjDflvv6ugALa75ATjC3g9dr2rHuCJR35EpPNuaCvtIHbLeEspHV7B
eoVsWPDsd1o5BHngSr7AJVveZeBOB1nvQPIJLj90k23+jG5bqLUrrBY2aCdhLqeLVyWH+MwD7udo
C8c/AuAz3BBgcZod4GbRoWhT+QS0DUrdbc3vRwzbrWWAXLB4Qp8c5XZnNk4Wks46Ld4m8AaCtp/y
fUdtcsj6Ar5XpQWefDHQs6WptcFB1D+lhNibtnRxvKqG0dkZUvcMeIEu+pqMMbru2wF9FtGUgCs4
uhCpB4CNaVic1eoWIvL8S+NfEJOsKIoz69uvUdY08Dgc/J+WH0NfnxQO7BulkVsQn4naX5+8H4dY
Nu9F9JrSVIlBkMq6xzR9LhoITutPhRw2b0Icq6yPiYbfre5uy+SVrqklP47abN5OKCrwiUBzbM7C
cQK4uO36rtldH46Pz7Js3kQIDE2ZGF33obQda9cI9RaN09PgD0+TAoODoPybGndN3bUw+PMmQjAC
7dZD5AQWEt7yUR99j5P8rYnFSl12aaBmy3MB5CawpwiZg0pfy9hCxSBeOT59fEJm8/7zBPAyz4V8
EVWCG436AwWOJC7JEYxAkD3Lta/zchb+KOpenuxd1E2Ip1NUvOCIPfTws4GC+qaJYCbWIFoehd8i
qcVsLs8jGGVhOlb0yUBdiYSArbeT06EB3G2hqAW77MK7BKSod9k2Bk/tAAt1ZKiMhSYYuA7u7ZZA
E19O9ZckdcgBZJz0NCSxt29S0R9k5w+b2mDzWPC6341+KvaDM9W38VgNQaVyeqIyyg65LKrb1EmH
x15h29JEYDFGKCoA4aLjO+a1bojUotgibiuYyfZkD9oXB+1WWTvV1u2RWsJ6TCumd1al863tD2uH
9Y8PC0zM1i8bMQ9HdahyxGAgGK2y5GGojYenotMN2iraA/CG3V82ON0XYDv8ldznQk6SzXv74SPM
cHW4gIDfncbAYkk/D0CZiQKTptbRVLX54TCWvyUjJVuW9J0X0LYUn9oAs3lHWteDFlbWrAuhNGzN
C/yQAXlcqzl9vPMB7/O/X2epPbsdYbwYWt0Ir21HnkDCOVe1zfZZEufb6zFp6S6zXXCaAYUpvVGG
nINyBfoOPDFt1wSjydQmARHh5fp9FqLFnH6gGS8tPqI4V2Crsu8qr7q37fKTZqhzYwHA8vhoLNqF
Md72/SAvmEBTNL+u//aFqjibN9AmHE2ZYwavVQBafyVNtFGttVcg8bCR/sLKD76vAX4HJN4kaEs6
7DKc9lZe0EIsnHfYlt1U+HkUwbSWNwn8Shl9tnPgNmtNDfCQ2GuXTMtv15906WuYHb4ltigwqIeH
qde7QQbLVzu9zzTfdva48jgLa+C8l1e28Tj2A8R1KRmbbV3m6NWvnIe2qkPmpD99nubb3JefOkKy
eVNv5svCBr67C9GOPvmBKpwUhC8Vb1nO8s+1vbH/a+HN/8fZmSy3rXNb+IlYBRAkQE5J9bLlLm6S
CStOA4AgQbBvnv4unzs5R39kVWWaSkkWiWY3a6+P0bmg+EmCxS9wBdoXmYQ3RMivPLILF/m5hhdm
xzA6igd8/oDMQxQwWsrtY6j5789f+oUVdi7fzWcm8xxH46ET1ZgQG917MewLKb/phnEDrwV5JSG+
9EPOclbQJ3q0VsvhUMX9nPJgaFE56AwcuuprUrRLy+ssER2to5EH86YD9ys0qApxtPlyKnrvdfLY
c47p2gTb9e8MY9i5wpbNMlO6JmLf5WTTLXQTZt229P5O7QOKzn9vgJHDWKcTi9iTelMP73qZEief
Pn/pF87jc6VprecKIlwq9pgFgKDnLlevn3/whdV0rjGdCR2D0nfYcmjQbwMY0K0Jn8Znnff5jWyy
4EC8+VqCcelXfPwR/4rgtAZSRrm8OeSq0ffGj8y6t+DL/N1PObuBhZAjg4MxPh3d+/fKzt1d5sZ+
BQV4ByPlmr9EFVqvV3bHhbP3XILKh5aosRnFPmSPNb3TUb2K5cNirtnwXNh952LToOAmE2wW+6b3
v7u5eM6aBuetvKLQvdDlZPxsd5sosLaJanOoBxeyxK9C+Iu1oJJvI1439cYXsENMC4hy0C0KJ3i1
Vygt61SO3PwyajRrbwThAiaSLkj/6gWeq4KgDy5pW4rq0E7iBBbTb0ozteoAOYLTixHpTKJ5+/lX
XXh75wIhFGAqjqAmP5AovGPAoCVdFldwmHQimdh0zW3rwtecS20n0yzcguSwN/O84527IYo9hMCK
8vGaGuZCLH+ut0UMnWtdCHNQhIQ3WTN5ZTqhp/FKQNGDvjRqfwMQVaS1XhYYw/ZzdKVzdXEFnZ13
IWaz8wiLZz/F9SnP7QqK+7XRHZw16lU0V3t4SKbASqwQc9/LhkUwuKarucyupBMXTpNzna4XAiAw
YkvvLaEdHKv5uG3H9u+s8QCv/+9ZJaSOHV3G8oDpySGhvM7Br4AtYiTKazKjC5MY7FyoCzpCEJnW
ADJeN8NBmmDZirnq0nIZsjvk6vpuqGBJ1MOrcDcOw3RsvbjZAtqEqls0ib8LWM79d3Q3Ch4upDjA
C9+sPty8k49K3maIoaj/fLv9+Z6n5zFXZOD5aeGYfQAsKJHwAC0aCheC+2q5rwjKnfAU/fyL/hkB
/t8iAT2PvqoPqiG87BkKpzMM+0kWwMqJ9jAXhl1KvYtAR0srQCFusjmz+xJ4i1todMMdkpv22RA0
lTzkPYeKFP09JginlW9ztHq4HNKWd/Dr9vW76zKzKVmujvPY/R16iv5PWOfqMpZEe/tGh3uzYAJI
xg+xjq+E1n/eLPQ894W1aLAsPs/2LsapYOhx5uWV0t6fQwh6Dp7SSHrDqsVHFwxIC7i2TuOP0P6S
Bvbj/vPn7/XPBykVZ4HiAovrDzpLtocmch+19ZvylyC1GkXSIBv+DvBKzwNEDC4SgCUMPK8zf0ty
uGrT+Eqqdun5nx2WM9Q2cN9q8fyJPc3IpDHvdOXV/jlSoOex4SRcxWeLZ+NXc/FlCj1wO1hTvmYL
fsnnj//C/j2PEg3VizaBiPZZc9M61NksGqZtk8RkSoPSWzVwxf/8my686HMEVSijmM9BGO3dxA++
N2/HEgZ+U/wQtmTz+Vdc+jFnaymaMkBTskzBnonfAFSEZdrV36isfiATvJ+oOvXlfOWSvPRuPmqZ
/454HRAu8H1VB55Pq7jptxQj9Y37q54o5WeLyga2AmWmkoe8fStKmpSmvSkmcSXnuPCczu/XjNFm
7McF6yoewgQ+Z8+Ehd/7Ub0vlX+PI4YmJnb3n7+UCw/q/LrtCMFN93GIDK29jfQoU1RxH4YCTjWf
f8GFhXV+1y4Q74VSMHhEF2OKnmRi0pnWaTWOV+64Czv8/BpFlxb1sgVfYHt/H/bDWufBX2U29HwW
hvmNzSMp432pZLcroxw+zRycruKpxZpKLKd/d8yem9kN1Ey5ibGgouhJVW8T8F+WP7GsWH/+Ei69
Zfbf7ZBnLHI1xSmYadTfkCvBFC7Rer7yCi59/NnODsgiMJ6HV1AufkrskiwINSKcU5//9Zfe8Plm
DoKCKO5jCTH/sQTBKyTFlXzk0l9+tpM5+DITSKLRHtr2Xdy+RnGQ8iJeff6HX1j75/NOtC9ZLZYm
2we9twUkLOkRehUjMBj0ygVx4e8/n3QqgmEp4baMGKD0G+BHluVVhnAHT3Kh4+9/9yvOqwdjt2i4
b0V7GL35ae7nX/IWRUmPyT0856/8kAvv+HyyCfKg2C4GO6DylUrDaMh/SD7yl89/wqXH9PHv/7oO
uigitQ+Q277sm6cCfdCwxtHazNOPzz//0ov++FX/+vwhUEvUBIArVkNnks5mAOssyyn7OLMXdeVL
LsR7wdkmLio6hAw17r0iXerlfSLHHCnLBJhmBSTO3xVAaHC2mYWZeAVJqYeXy7/VIUqQAoOkKVQw
1xQ/l57W2X7uCnCMloBkSFRBUGy+x4AnGP+EhfX527i0ls42tazlhEhigF1ZHN+5WR+rur5yXcZ4
oX9Ic87rF1BEZpaDxoYjCNjt0sE7J8K0Ram9o2TRo3QWdCOBwy+g689/zIW3fj6wUgsPLhrDIA9g
C6QU2khKvnegN6ElsI674coReyHmOHdAbEoK6/6J60PLQD8ABksl4KVBOtI0ZtURgCOIAr61J8U1
e6QLW/J8TsKCUDopBQKAasvdbEAC6/0UmLIrP+jCYzuf7ZqonrXqan0YISyWHYgdo5+EUMgEC1Qz
+bXW6oWldj7fJYCt03NUgGMQTctTv7SgUIHeRq6cihdqPf+vhPrXweIGtOtoE+lD1uDpFN/ywr/B
OEkKlmKSMfOt7L74OO3t5EAc7dde0B958XfmrfR/3NC6jmVRw/TBDt6OVsumJOFKzfLKXrr07D7+
/V+/beiabCRg3R1aGEa1Y7lBGn4lcLvQ8ab+2VnZhLB8jkOsZ+X/jDDNGjcsLcsxpYxulCxv46D/
osoenu5fP9+ml5bz+alJOw3UUJQfRsYaoCwkrMlhFW/RQqv12+ff8Y8C+w+nz7k52qIicEiXTMOe
rl2jcLxyDf8pojC7MzU/9mP9qH2QuDACdFP6/I112dcpYD+DDCKMOl5eP/8zLv3Us+OVTs1QGYu/
InQAa+FQAjukF9fOu0uv7nySyct92frE2IO2+TumPU+jC+/8Pk+6sC5XKGd+reJs5c8gT4IO/PlP
urAUz2eblJg1msV+cQhDXW3Au8q+LVVdXgmgLpxF54NNFvbgZlSqOAQd4iZRR9B5BHO8An4ONTiR
NatGsmsV9gtv5x8l7L92FXg0wFWHU44v84eHdhBfyeKxvalYsPn8YWFvfKzqPyzEc09bASd004YL
/EExNPUV3L75kYyjfgR+iS8pCU35Q1AuG6hIMPmYRpjrQzZbobGRI1rtNx5Kx+BNNl39XHUWVgaK
5ssKF8LyUEgGXYVieXgDD16zl71xN9EU0TYpAx32SSlF+6SbFkC8UojyR+mbbj0VogBlRnJ/N1Uw
C1S5v7yXnSvvSuBp86SlwOEEsVNt2sVLtWJ1Bv+qeIQ0Lh189tKB9rQurS+fRyYH3OEDOjEh2pV1
y/3UWtVtwVsdUoHDZMsLJhJ46TebpfGjn6LuyTrymAV5xhshQxWZvmnbAkYWAi28rhglkIYzTiDX
o+3tB+HwZXFluTVW5uBz2iaFvDM86IjZH41yJfp/C/kWEsNvdCPFY5+1/FcWcHmEzjf/XcJDHo6c
aE9F2tH1Eg9R2uSwkbeuHGkqoGFaM5VxACziNrvzsVfzFNQ4CV1pL/tbdJ/cPefCqLTuxvhXMFD/
FCnvd1UDwAYsLuwog8hb+TkHg2jmTbo4DC7P9YK+d8QFf82inP2A3GsCncsvpvsICIFfgKdEMI2I
533DasC+1BRjYluqZtt4sIoMglCdjJPjasa8f5+aMHQAQs1z+ZBhQjL1YX7+qEGNfjDMum9BWFnQ
+aR4m8a+K1aC5DBNqi3YTllr3mNw55DkyABJlTYNYytqYBFtupCgj+rA32YjZqzAwyofYLI3pCC2
2hWQ2bZNXaNa/OPs9JaSIQJpMFv6Zw9Fl+fKYlU0bC72WKVtn2hasTopO7pA31jPD5BsgegcKPVT
G072BEb/iGCzakwRMYGhB19UmE1AymnfNGDfqZyh/U89S/kdLbJp31HIGiPPFCc4BHeAgvYWC0Yo
jXdeQuSWsK6ymG8D9wQ5elf139t2qLag0cZQwvKWAg81t/ldJUf9BThPA3g0uoFJpPBMgdoDwj2N
RtGmsV8EqE80420WqxBU1s4GYDh7WcnW2aTGeT3RkqHWEwWI6tDk26Ga2X9ZTDG9u2kBMEl2zS8o
5IG5sw0eWxJXIXxg84rhHIbLK4o4APqCUDJkG40zbC37ajyqJcy/lHEkbqQpmvucx7wFIc42eoPa
q/veOcEkymVd/ztsepiQ0UiQTWh4cAg84LRi6rInH2Oye5NJ+03LcQDLi34FHctCr1QOOwOjsYe5
8oL7BqqCuwYynB1rQIObupbtXVtUG+Bw85WFq8gqMCzcDRVI44Fr/TtdKrI3ngblquzUtqDDDMCl
5adpCLfDCKOBTVZaWHKTofkZGTvCDSzMnlxAZsQnPqTK8Fbd4u+MvuISrj7oefq2hD1ZstioSoNe
rRCRryIo3eI+qA606rwhCfq422ZssMeMC6tSBRAhhgyGMb4lce/WA6FPtQOstchys4m0GDcRQpVV
NneBSF3mzxhd6py3JjnYdpFuT5PW/a+KRuEOqLLfdczZWs5tOe6yWtdrcNfYvp6CcTcKG2LGYLDR
g+ojHzp0L/hdZ5PZegtsRuvGr/t0bkV3M4J9/SsG1eIlmlkP8EdeHrVwaItBurnu4hFNdgjKD0B7
gY1GRnprHSuwvAsC+GPsy6QLuH9nM+M2Xs6rXcjBYmbBTL5gmJfsAGqBSrRzXfnmZRVqB1kPUONY
LGsikS9tYAgBJhWJABAFezSBoz9qq8wPjrpsvXXvQgmodoMO4GYaG+ShM07/r1QX5DmeJnOrtK+2
UzRkrxh9t7cKqcRhlFV9cjPmR5eaIEDJam8V9bPcdJK4dVkqc3KerdO6FWAgkFm/uQiGITNnPeaP
+vpmCSVIvga6rrSLGr2aex/jDc4VNxI62NueEZw9JKPsYYAabMdhu7f1uIJDvxPL3kP7fNVTMDVm
yarv+E5RgxoYm1urivBbrDzzEAZSYNnM07xuaJ1/CYoWRGSA7toUenjvENm6f6pyWu8xcCU3ZUbM
JuQSetGgjV/kEJSPNY6NBw+k+q2HD98IPnm3MyaqjrodwRxUKsfspBDdK0DEeZ5OGnhPGoj2xyx8
70DDPHodSlkCi57LV1gJ5MkUkmA9ySm/bfmYHakR1W4kUNJNZBme4wJkE9kpfsD8b/0rY06f/KDS
X1GDMPADGH3copICpxfSfTEqltRB1+04zKlOvcrn7zasp03DDfoYI2jTEYDP3+BK0nUbz81AwISO
ZLcdJFDfVO1hXG/MPXBcZSZ+5bDB3mm2YOigoPlpMhZkP4z3VA906uJTUy3gZbpKvpBIUW/XAPP4
OE1uOoIXEH7rUSl7GUuDY1RPdVoqHr/4OsB4moaeBFaWtcgPEjCONwGF0joLFYgtQAuugfFs12aA
kyXxvHDfe0xtM+VJBSR9QDYxN8tqjPyf0DLWaVNKNBKhiT7wpfV+ZA2uu1GAw5hMrTYAKvfwxJYQ
PXLb4QnA1DJtlcOx7zBXNS6F/4SJBbaxcsIYRSXdBgUF9RoULDqUGCDcKwui49wG9SYUPhDUjNE0
8st6k1f5snaIZu6WCc8yGvsGxvNVdTvCsa0HTzY09/A2dasI5/Rh7hRA2KqpUUwYYARbMAinU9hv
9AsmWwaXxAoWqDMuq/UI2sMRbxglpqyHW12lP+5ZRBOYoWk9nJCMj+kkJvk4wSpxlfUxxYNpYtQ6
BzrvXG/I7dyZ8QdGPZYjVLTN0ZcMz6MBF6fTkj76sFH/Cq/p7L5b8hiYdQ5S7Y9St8s2yt205a3j
u1nV/C4gIM8qL2p3IHoDiz0HBY4XOewqToFhbMRAf/bStHclKbA3/RHG1147W1zmun+Dz9fHqRCa
Yt0ODihFSgp5owgXGwQc+aMYVFnA7LupAszWiHYFPGG19smMOfoMN085wWsc/HQ1HVFTAqJ0iFw3
rrpwdG9DAGxskuHwwiBMCNlFOyPIDMMGB+wydrg04Zyy/Mz6Wp5KBdKk6AAKSkb43tsEWeO0Lgqt
T7FWxq2jjJZbhFhNmeQVB1S5gxIsPrpApV6v0xo4iVWn6jAtWgCECmflB1gac5Tggw8MCG0N6NbG
OURV4Gb36kPwXfppZgSmqadBnyQICN/h8ZT9LGfYrAnjeavSZ/0DinJkF2EcflMtSCITx2b/rgqp
vmXAdK8XkQ+vfgcPKti/LHORgDJIThoLJkgJTv03m4/RE3Sk8cH6RfMFtpLVjKeQqy3IJXqFiZz6
Hn+0OPbo99oV4mTxQnwP2jdnB/32UWYmKx56JVAmrgPGvVnuomJxv4KewGbOUEd/AdzKT3M2VB+/
v/duKMsRoTewOAU/qm1D3KMKo9C5WCpgLgnIlIPH1iywZBsTZY8inkEjxXG46kqjDoiFURyKJejS
vtHVHecTzCpzqPO6pA3GqcTHLeyXA2zzptDmS8xksKokpXceayV2QuRCxMx98CzV6JsjQYkOEWDR
ByvC/PIOnBRvWzXIJBQGlBvAqUW+hiojeO4ajCrZ/qBmzO7WnRe/gbniTOLqfHmQkxNvRc2nlKDx
v20w05DCQkg/irqrjiRW09cQKVOViLIE2znQ01ewu8Ae1dO8/ERkBLckgmzgWwBLwK+Tl+c8YbiF
77yCsRvS0fmxbEe7VSH1H1GDIQdVhnm9MhykIDUrxM6B5jxtI+Pdhlmdn9gQ4TU1046FaitYW508
6kXAnpp26/VBJhPsOfaYd0Ku0KzpHuvWq25FMSyvWAzBWmKfbJinu93S1zNIKwNfIaa2aeRgHumm
cVq3SNhuepBXV8E0i5dx6AHrjQy51wFk/UUMQXLTa5TvrKlSpJr+wRNaniof1K4SA1ppg3QijSvf
AetRzADAEgYRXcyDncQh/9yMhTyZcikfjQzilT8F8zGLgXrGwQtlj51RtUdl+gUjyP4Riz07Gt7H
byiBygOKSfEK0UV9iAOMabFiGLcV6OiHPK4CMJOnPoX98rJX7SK/CuW1T7W1oOHEjJW7bkFW3Do6
beOwoe9COcwBkdjv4B/WVg2csux4ZL4/3CEa4piOUBw2FMEMWBYZkYkWnNXpANR1lBDwp/LVpAw3
KSwGhi0Gwcs7mxf0xnPocqT5UtK7aPyIF7F/XkJYyoLMMrY/Osvkew+YtUr6fq5eXKQlRKY5BmqY
gs5wjUWhbibSVHcw+bQ7prwMkScFy2wN30+gXMk/6S2Fp+G2bLEKdDxM84pMskttrS3+L+vfc+mq
F4DiHSK2qEcwZ6lG+anPrPLWDdKyn2VBpsegtEW+bUW51AhsKvaC9beAMRtWGL+DHW+WosEe1Ei4
+yytvQ4D9oOnksiqBrq3sMfpO7qtN+E/+n035gko3tWBOzHvaytHHABlDGvl2c2rOar8NJaZey2d
9RNf1A1LsgBy99li7Aio6bz6DgU8jD9wpAMKmbmjD2nWOsc10yYdZibui2Ch9wWJWdqXudj0vvXQ
FtHD3ZRr2Kg1zFZr3KfL96zq81vR5cEOHlCAx2Ek9TvcgOTPGTHNqRiHzqV9NlabWDXgZjbzgsgi
Kj1ksCVlQ574MqcI+gh65KYX3jvTZoJhv6fVHkUL3Mi+XtC8FWCY2xREv+UbLyL4oQy0GTawAFpM
OqDcQhLCh6ZOfF6dJiQV6biAtz7IOkx67gzKlIpshyovd84E8/dKwegP6RpMyWe2FGkgcuCKh6Lc
QSg8/2ATg2HSBJXmUTa0AE7XyNW0RPWm6Wm8ZTgENkq081sG1PUe5yRKgjKu/RsIs/u1pi1mP/wF
aBQiF44rMm/bOwStVQoLSH8lUE5IeyXMveUwTEJKojw/ZW3Gvius0hRRbZV2IzjTeSDqfeHVAHjn
xKibIiuGHYAgxa4gfv/I5no6sNHAZGApDKoLAbdrUvG3aFLVVpRtvmGjoCsR+2yLBgTNUuKV7V6p
ZsD1ZEzw5Oc1kD31oEHhls09hvf0luhCv+RhGRydMRgpkRIclABmCKXAKV3NqD91Qydg5zzOB0em
Ai25ECMUSA/1jXR+tEHKXa/KHAi0ERaev2Pha4w+qExvTA+9R0JbZBkYizWoEAwS+nU3s9ug1eRh
cgM76R6nIsaM5vorwufhwZ8WliDAVWXa6KG4dUU/rErtx+seafs+xuUIfzMroWlrzUpHQ5BWyKY2
6IdV7z0I7BU6Vrn4Umchu9fVGDxjQsuiJBDiDG0ruCuUebiyQb/8CjIU/1PiyuamxMjADuGVv4l7
z+ywu6eVm9rhqA3rX5XRHChYEEKSKmdihcY3WUWYlTjqblKnvBU8hcpIPIU1JKqoTkWvoK/WJ26k
PNC+0Q+ciuqbB6f81yUUfIcJCHz9UAO32gReCOscf9n09iP2VUStWR/CjbLIZvkimrI/OPiNPysD
8lszBu59Ef60F8NkdotWel3nQXjsF0EfQ0xWrYoxavbwzSt3JIf8eugresPCMDg1lqsV63p1R2W9
HP1ywqEV18UJvmSIG6pCFt+wpbMTmDMQ2HJiK/ghgKdQxcIcS7YI7J8CPgxSubWJ+wmFuqXfDA5R
YxFWv7grssRD2fAk7cS2gRHBqvB1/RXjxcXGayqohkPcu3Xj1RsDEROS9qg/5Plc3LG8mVd1r/t3
OBj0D/Axi46ER/NOkQzB2DIHqJ2EMTpQ2C/kMbZ9dMcKTx8aOsMBEzG52hTSEy96idFyEzN/rHsL
uPVYBi5BU9kqOCstFWap8z57gtt+91srWz56ZV3cI+VW6WgC9wLHUb1DhdJPwT4aoDw2zSYbunZb
1nlGExIH4SGAPQlF/umyY1DAawET4ch/NKb1b7mk+RZ2bHoHaxY8uCmKn+wED8pSYq9Djomsr7CZ
RaG340CTh+R5GYKG4mREkSsVJYvuGTX2DnQ8eixhSXwghI0psjxvD4eHZsOoi3cOYuxDWIRIV+mM
d7zwxu65htU27G04Yp4JomIc42TVVBgcKV0dgcWAaKepo3I/jARzq5yRr9WMQbZQ1+MKFlvlz7oC
Qj7pFhM8AyQWrS0KObC67uy9nRd5jyIUMdsC5s4Hv+28Del5lnwUXGnCph6WXLk/LisS5nQ1qly8
ZlC+39Ip97Z67DoPBHoZJFQuCmP4sZpvGh5xP0EVpFjPEDFsCUZIt24YcfnWXjSnDmawa+zEJfFh
N/CN8dy+jhPC4qn25besVP0XPcYSlTjP3fbAKmN5ymw9RJzeunzon3C7KWT6otiPKMXcCCTHTWKq
GiO14HZaBGbW33Vh5UCwkcjcfVS9YxZnmzCiyP6gtIdRdoHgp4chSAZuydEbTfyYCaeeOBwJoiTy
Tf9kZzjsn1jj6m0X+znE3Xyo04DTCh0qYb9MHvZ11dUl4PJWAgYbkvuwn9QXr/PzO+cF8T4UQLZP
IRvWpQ5R9rbG4pVYi9kPN27rNlKnonB06+KRPmIScX6xpse4den3r6W34JV7DEJvkJ7NL99DKI2c
N9qhVtPetBbxlegVRp/CZX5AlRriLh8FnCUz2S1yOb0FpWzZFE3QA6We+e8mypZt3zcous6R209t
k62QceWPsMiVN6CVY9K4hpcILm/vJR/96V5rz24mvG+1ZbDRKzZxIHBA9q5CyOqQ6N2GBCs2b6jm
awS44j2qsr5Iw67nX0siBLkPSjzg1Po2e6GjrY/glZs3VGDgU4cCpAu3BS5AvmG4Z97CmXEYsuUD
BE3URMMbzQz/Aph1AwTaVOTvqDiG3/H65HNELDwdPix47sDQ6XdYF8FzToMAzQCn2AsJYNTk4F2i
EsvIS7YMSMUcTzhHpMcGF1W7Nh8UKEpkuVXGehvmMIw9Z375G16I/GhNUOiVr7N23y4MPXjsY7aL
zcy/VFE4PVVTI+Eob7zXoSflc9vWwiQB5+whgqP5DmR281OSoRwTt0RwOPRaH9kNpuNAm3CNvo8x
bfQ1qHyzM3qkv0EmHNMQqv8r/a4LHbV/PJL+1VFbEADXhY8eP23JoZ/GB6LbX3xYrvQeL3QHzzmK
ru2HYInQTq2CMo3FD5xJ8B2p0RDBBKO4Zup16VvOmraR5iic+wsmARrxxdj8rsgw2dkvwS2mkJ4g
lbgy33RB23PuSiYQL0RwpDa4stBqRyVfpjER3V0Bv+x9ZyZ95aVcbBOfqQfKIAOeLsqLgwWmSaUU
YemWliK7t+WSryLKCmAhYPVyWJjQ75iy6+8ahORXWroXv/5MYODLHosQBU6MUscoCmY/CY1s4pfi
hkY+HPgqxAVhfir1BIy7aR8+b71eWIr/9GP/tRQLJ8aQceyWMTuV1WNJTnF+RY1x6cWdibKcUqFs
nHCHGoFUko+IkmAEN63hufg9i/4O6wk5z381H3Po4mBRWXlwSFFu8yGHoYeM8/Xnj+fCbzh3LStR
zopxIMlDWO/rGu7vr/lQJFn47fOPv/D0z53C4GiD5kSP1gRFE8sokSIj0eSaUPqS1ufcJwznfqsd
KEeHqfKHt0oipQ/zj36Z1B962s7HGAwnAz+gzDWePNLYFQm6aBMukX2IPDo/oWMzXlHQXHqUZy+q
D9k8YNJMHnr0hK3d8BBk6OCm5Vc+/89COiB1/7sQKFl0m5nQHsI8k+thLum6CRsPs+dhiZuwq08D
xNfoKgoIWsYuj9O/e4cfv/dfOwhzthFF2I7CX9nqbc8FRp3RJdCbgE7c/Z34jHwsoH99SeAN4J22
H1MzMT2J+WfgcbCkhjUZNW7N35//kgualXPfNBKbOhosMGVokt9bf/k+qOHKy/lHLPIHfce5bdrC
A5RLpJIHxyT/9WGNctPEEfpfeYOhnyWDnIOHs0bhMZsxjCLiVIeMrj1tl40tg1CnGkk5KjnL3D/G
qh32A6Zw/u6KOef3AoVaFVDS4OQn0hYJShfDRnKOCstEb/IQ0eXnD/jSFjg7EXWbc6GbsTromiLv
INKk0jPAQ02xnygUwT//mj+/R3LuqdZ0AtKjEUHvZKD5QCEHLffPP/nPP4CcI3Y9Z8e+aDJ5aIG1
Qcw2L80rh4ZmG7TU3qAvrK4Rdy8o08g5creHw/+IxrM9oJuMriniNvEAD6cIJVN4YhCiaxj3wlEn
rvppK1HIT9oarQcMG9WrcOjU/TyFAJrEef9Xi4SceyPphgDmynFWx2JaB8uXYVJbOj9L+v75s/1z
PIWc9r9b3OVc2jau5YFXP1HLWHlxsSPRliFjt+bKlfzn+wbFxf9+x0AxMjPNWBkx/VVkD3H1Qq9O
tlz6+/3/fjZrowCqWFUemgitljTrIqhGBmfDn1zXPIU9a7SpSSa3FnkCVP/xZH6gYDajNkR1dAuj
NW9rWig4gopVuw+t8K5xrHkNmxytN2eb4hh5yCplMQ9rEdXFN1Pw4qbDqYg8LTL0NRjVmJgCiALT
2WgTT5Tta5hurxjz6Ebg/63h3Nh+dZDAPMHfVC3Y6jM2R8WbEJOCHsZ3dcvuAt617wJ+u6gGNaTZ
izn/KJAzNEeqsSlXuFWmVfF/nJ1Jc6Q6G6V/EdFCElMvIedM2+mp7KoN4aGKGSEmCX59n6ze1OUz
SYQXd1M3IjFC46tznqNr8qvqC4ZhgPLY2ek6b9OLk8hqkx5qHOcydA8rB5V90GBVudxvB023mZ2g
6uyIMvQTpGD/aOFPDUTZ98eeuQhWLIfw2JVFeVeBrLTtmrBE2cBLDVz1Kv5Qe4azTcEPfIK4eghG
qLn2LBq7FY/sASrrAqJGzGRHUtb041v9cqrMi7oqyYz2cgtN/wCo7vP8vbZgE/Aa33G+l8aIe6xJ
5ylQAWCoR+wBxmAp7rBR9Ot5v7BEf61FJ9MDEWz1llVW2Fu1dXobs/oDeI87qJVumFFuaaheMrbE
QZmbISdTvG2YhYYBMT8MEHiE3itBYQwyhVXRL+Eq5vY5k32UW4U6JIpBG0HrlzDi+7QiN64cXnER
/QOHsr1RjB+uJPFC48280RSeV425MYgBxyLCxS0KyjelN7zgdnTrlM23dtlkSszDTVBWOEzBqhPq
54i29LYe4DlmY4KrDWzaVtd78sy6OIWlMZUUaaeL6JAhXsdLzcBOvrc/I1NmGGpuRVN6OWp0mARX
EVEvncYoDOudcOMNqulLD5qZwd3JRpA5nhMZEu/QoLaqmhKz5c+4XFiCZg4MZAoLgxyDtLo0MNYV
6w4a90+HPqb5XY04eghXzXaDMJV8Hdqe4ZuijldpKgzcIsXVbkDh3LetYskHMXMeJlO0WAX9K4Gq
IkG2TeYd4hF2VYjCEXPRMy+6CcHIWFfxkOKqw7DS3reVrGvfGVN7f723zIwzNhlnhmdUIjZr1Dcy
rwD6y0ktVMrypsHrD8l5jA1N/brM5YuHsI/fLCfF92wSZIo946mRmXGDoxJ4Pm8ubun9UIU/a0WX
4hbmxvRkloI8FFuNHKd+r2JBMz5jg71FJdJ3cPn5rdZzJ62XO0iebgEWOwwQXBTbyH4xi9dGckRt
4PRlnMD69K8/ybz80f97tMDR4L9rh12EIWGIkzl49NMzM8jfoN8pq1UCgYmWEDQ4yTrHbRw3yDsb
64Xt4MxAnBLOLNO2CC784AfRfANNMv6zgs5ecs/PzFVTzoZTGE4H23FygLDgVrABtN9+Ifxy7i+/
dIp/zpKGy5rUwebiUNHzRb1nQe6ridhc/xwzXWtKvyiAcunpoC8enHpvx791ifqx7qBDXgo5n3vC
dKMMbdkYKwzMKu/Bad5wFKCNxPZF9b2QDTLlYJCOuSlGCN6Bt59sfI+haPQv5VqydESb2SxPKRgq
aY3CllVyKF2Gi83+JNpi9KsMEpAahjjSmQsOn7mPPRnpidKaGvUQH6hH/MK0b932NcV1xvWPPfca
k1GeZRp8Rh0lB7vrG4gHPfe50SnkbLnJoCZ3tPKREr/0tJkxMcVjQHps98IFWKXLrHqfhCwMSidf
OpzPtNSUjKFsUSgo6uNDVfyKknInc8hcyEKi2sxiMoVhjG3HitHEJjrDmcSMCDhYpH13cPriHvsJ
Pd+uHtSW4or3+oeZa6rJGPfSMQNG1wT/pESN2nfbPgUcy1yqlc8Mwf9Bpo1V5A0Nln5h9+rB5hK+
HahpE98rYrrKSam+dZVBpuw0CqCtSqEiOiC4jeIqvBvVyjKfQ0glpBdvrzfW3Nuw/06IocIll4Ce
C2mBOvASBnsFDFTjTyNaAs3PjJMpPawaIospJY29mXpI0M266t7IoH53Dbc+8qHoHqPBJgttNtfX
JkPeS0zWWJ0RH5y66QKbjPbJ0MlwGBqzGHxqOslPSFzt55o6oLYbWQLo/fWGnBtCk+lAOVC9gKyN
idJJfZjjd7lEHbFaeK+ZPj2lmKiwL6QDidSB6Le2flHQ4F//s+d+2P3v94cIza7SFM7erAghNcGW
yMK0ubARmulcU1pJlCd5lTqY6buwOsV5uYf14e2SVVJoSMevv8DlD/1iB2RNRnuEzJsOwUdod9WF
QEKIE0Lt900xwO2YNIGGR8HwnG925inDpDR0KwdWozOrY5b9TmorsBmMNxmS+2BWuf5Kc9/k8u//
bFIEYkXtBKrTgyj4e5Qjt9nzyvP1354ZjdZkvCfuGFnQAwEuwoEmshQT9/AZyF0keLRTELP5uezZ
/vrDvvw21JueDFGwgeuqrexDyKuARxJBvs267OHwSeIAXwee3m8VUfCoy7D8p80GCGhsNkb4KsDp
PeWwO3Q4kSW4XC+TvFt4n5kxbtH/PqSJtV07FLWUkkP11BYXZS3kBmxhLp77+cnk1Xh2H2JrDfxI
hmJQiiPVGKMG7OVv1z/H3O9Ppiind6FVEkAh4XJLQmI85vt4KUFpZqhP4SzUhGa1R7DG3oncm6js
NjwbAdcU3qNRwO74rReY8llUVKSjZQIM4uhHD8V9T34mSyXomZVjGkINuqNRhy6qGOAUPSQ46V+c
rPdkqM+Epm/QOZ9htHjDvdbSxDXXYpOJC0d2K68Fvraud2OI5b36xYoX7Cm+N/nyyYiodAj7HGSL
hyaEhL7dgSB021gJnsMXhsPMPDWNnbZoAesLVcaex9lvM9KvCcmXbltm+uoUz5LG5ZCoBBNtjpBR
pBJw6N8Wa6J/cR9fLBp8MpC1gOey0wxFt7qgSPpN/lDDqiBSraqDohfnDXe2MCxHsK2AOoAV5g0u
SbmuS0TgZKq6M4gD+oH3MMSjCuouMn0LAsCkqU9Vkq8FZQckeOxjXXOfO6z2eWE9ZG76ao39AWZb
DZApP8k0+V3YiHUwy+3QMxg2RzJiv2oVC13gr+P+q/eczCi24cQm5EPs4MIGfDd0Qwa8ngVHDnAO
dwARGfsGutwAwvNiNeocIUDDAIu7hL3WNy92S9PIEEdEh/YYCUr2yoZKMtPwA/ipF9sL5YSZNWlK
zK0AoUzNEGtSDG1bHEWFP2DntFKJficJ9Iih7DfXJ5CZMTcFzkQ1boEsBrTWUL/XcIGHFHvCs0B1
7frvf7ngMTINj75wu+C9wAIBZbOADrl4gonoRo/p0ezjhxIBOfDwrK8/a2aETAOkOXQ6LrEcTIYs
/ZXa4Ydi8PF56uF7Pz+ZnmDkaOukAiaszJO9nRMBKyW8GNL75p9/ea1/FmyBMF9DaGCLemMkQSTc
/lGmAhr/TocLX3uuhSb7qAwFUTgkgI80cKG1EmZcrVowZXxzSJyFt5jpulPuTm06RLZg+x9a2Fr8
Pmf6suM8wZR2A8Vis2LQ+S0M5rlHTXbqcVlnXulcdureY2I9FkLsWQfj2XstlhLJZhqMXh79zzfR
0rBQCTUAtmvfc9i+hLwj48e3+tPfFLJ/frvquNnzFKdZDvJmGrnw6jx12bDQOHN/+eXf//l1HQ1I
bU+96BAqCE17F8EFGjL7LaoM7FsCBsSF/fcRWWFCK0pTUM/6JFBJuIrbd5kI30gXWmhmcppSdjTu
AOPIwgNCRFaJIvdV/1g1z2W9tKbOPWCy6nWghZBKQtddkuId+icXdI+2vktCO/sVjuJ7JGYy5eq4
FSx4KStxxBC3Vv6Um/eO+nm9E829wWQH67mjabudCHEf+9txHqg1oCvdUf0tEimZwnK6ygyLZMQ1
otd7t5aBQJc8K4CrrpfG8Ew3nZJxJESBlKkeIpgkXBtVve4tWMMKurrePDPLzxSNQ+uwSMGrKA95
JsMHr+igTQff/Jh12tgOTj62vjQ0wkBd0S+cKWa+yBSQA6YVNDE1RILEgpnpRPsmGKCgFurH9Vea
EU+RqQS2J11rckNWByYafTc2GNo+SXsopq2eaoi0w+Ixj83uVknLghGnFzcJQqo+jbhznaAhFhm3
aZTk960h1FuigMtdKcAHyoWZZ64BJtMCalt21huQxuQhiv3w+MVE74Vxh2csbCpmJv6/F5b/zG1D
kWex1cIGHKmwPErL3Xa8WMGAUfqVJiht1ny90NiXcfTFfnGqiHUtp3GLwXbhaUfkqWWnBuwWsV5D
WkhXMdwyj3y0YULoDWPtiHaAHayUu28+fLJZbeBPLgevokBMhE+tx7FrVsm67JreV+FwC8zhD9j5
gSEMi7Uhm4UO9nda+uqdJ3OKZTedWZS2PF4uOGP4yFA6gl+x/JEi/fMotAMLqeENfAxG9zNqifyI
x2JVJlVz4gz0pTR1CdhhvftYuVT+spIqSYHKKXAlbMGYsergRwHFhBS4GaiazfXGmplIptpcRtqB
F0NFjrxAudFt5BpOlJ8QuC98jEvv/aJRpuJci0LwYMmcILWagF9hny2xxHCf+9Mnm4zSwG22zkfz
IEOQToRqEHCX7gH3XBqRcw+4jNR/xksaV0ivKyg95PGwbhTQCl5a47s6CyN+ZjxO9aheyb2oTmkJ
mkeZ6VWC1NBVR6pxHbulPpuKsjXNXLXE65173HSCKXPD7EzIAIgJl6jt+A382tT+AyeSz83umx2K
/bfRmsZpqIS/9lCNtQOJYZo+uK0KV1K61ULA4tx3mWw/JHgMfTRK70A14yvPdJs9wEF5kCh7SUwz
11aTKaSoYXOBIoIcysJ6TnNxN0JlnY3VL5PZN2M1/r4++ujlT/5qeEznDOkKiTvv+hghTCNeSVGb
a0A/WYtTcwbvNq5kwz/C1u7vJsYtfKUhDSyVih8sFBByWBiU2oQNQHLc68yDEpw8FWpU0tdjVv5y
nA5Jv16Iy9DBNjh4BRk81Lp3/lz/878c3NSbpph6IbIkoQNURw8kJjBWu8WM+C+LaPjlSbuAlwiO
PpHxMYfxOG/Dg8uys2r1VsjsHgqkdRnVWxnaC5uPmReZyrOQ+RyWUdaqYw73ISPPfZSsv9VEU1VW
BQxYE8oSsNvw4sFznlxeLVTNvhb3oFQ9mQDhSC0yJ7YUGLSoDLG033ol+zM6BRwvZnnbEsi/ogpX
1pZ0N0ZsLFzDfjn88G0u3+yfaTGjyBqWfUmOXQQruQ2M5VY5+YC8J2ouFHLmPv/kiGq5A65DESl1
oCG1/DAqbhOvvInSbjNyEN8b4142CBO26FIN5MvxjneaNKWZcZh82aAPSXzDxvCuNLcCWJAi7nFb
unRFOtPLpmpsyBpdMWZdcjSNaDO27rGmxvl6N5v7Jpd//+ebwIluA9ANm6cQfwqRbQaQp4alCstc
40wWDmEQ7dmhqQ9hSY91yFhANbH8tnBRyylYsini1lvYo859+cnyMZLWxZGmSY7ZCJFu35n1AzNk
eV9hfjzCR5psDCroSgCKtK+1txQkOtd+kyXFaoaiTTC7HsOeQxvHt2aTA+sTra5/npkWnEoCkxHV
U6lpdwwVfy8Gti2qWPiuKXA+z+H1HnDIXXjS1/JDzAqTFowzASJrw8ODDYN1trZJbZwRuR7uWqhI
zgqLvgRFJc42YODIP7kyOrJHkJL+BEQN6ECHe7iZwN9a/WZq0K9x2bTNDv5zDlrI0CavA0AFvy4r
zVGXbgb3eIqNfAri2cqoOkCdLQvMw74m/ExSw9kMgtKdI2W1tllNT9HY6nMJX+25dc3kmBsxfa5Y
pjdNxqKzw91oo5DFAwsLMV4di4i3rK9z324B5UNbgXKM2nq6RvpT+yPOQabxdcnT3AfHq7n1MgsK
tcEptolZD2svjo0Nt4D/Scwk/QnBvL0GgjzchFWvhZ8bdrlN6HgRD2QDiEYZQDDGkP9WoWvcIXh9
OJOmTQ95l9RrJhF1PhqhcSwHzu9NowMfQqR9cRBp1GA0S3Wbkhxombiox42pwmJjg7B1ZxQdXauI
Fyd76GCrboFPI+Dc/aFDQ08I6/4BX3C/beJhT7Pmph+A8DBSRVapMVarhqRA4CDsIjA9E6V14d5G
TnMCCwVyRjK+Uo2gzly2j6LqqqCXIgEVTmOT6lr9waSZ2KCeheoDBAwbKxKnvBgKv46KnRmPe3Ae
drnV7QsLmshuHD+Fsm5iLZ+bOk827OItS+MO/KowhJ+n1Ibv1PSxYG3rGz0jfp1xIGdi71x4As5g
x3u1efGBk3e5KZuK+66kcQCE372RO8w3y2II0qj8UactgIJcHgnkoAGHEhp+bJ74lgNcggA00hde
BpxcNXyYoA6MtP7dRtZPO5JnJ6oGH199j5KL5RtRsqeU05XtkS6gvfHWIqwD1ypyXAH+qYJqtFkw
mvnoG/yywY7lnVWMfBUZFbmzoLIAzAebbJFYm0GLO7gY6hNxc4TiZhcGw7mUVbjqco3/ndI3WBhP
ODc+8YaLh5RYb/AogFsnc0CArJJgpLVkM5TM+UNqYCHsKPEZxe49IbUJLl9loI0THL4dDll+bATh
UOJquYfVRnTdoxwBdxegojGAgXcq7x1MsN4fPXiOzyPx4JTGL2FTHVTASNtW9OZZ+YNmVQB53XPs
Rj+yzvpsvSb3B9KczNL51CRKfbjXvSBOWvwa4cBKduDkduC0lC7QchbPT6EAicyEfGaNpC345m3z
IxvAdYFbzrcK4BZAR7vFJdre4tmDoQAczHLACSsACzvoNaV3U+TjmQzVTzh8bxpuaF9E/aFk+Mgu
z04MHB8ftCi6BpulXvVOxFaY8mrkWfNb7H3fXct60DZ9qqDCbyznDCOGCErCbnCJnUKaaCY+rF37
bnDA2xR3tJQPtB1vbGjWKuDYcDYedsno3jBHP0nJjm3prcO2vnHT4ZmmPAIlhV4gxdEB2Jn7qNE7
Ix43Tsg3+Zh9tqQhgdWIDa0k4PoN9s8t+YOQ9NdaNwWaI2MBLCXovn12Uzui3hFHYiBYKvSjArVV
Wad90FF6RyIvQJLaeKpDr9vYkHatoIFcccd+LFxnBTcKrJroT5jTzDW0GOM6JcUnvD4nGpJbdNXS
H1ThBCPnL1ERrgDf3HhZJH1hVlsgC/2R0rM71K/waiFQENbxVVOxlcOjGNO1ux64+MTu+K2O9Tar
YQ5qkCmeW5CchyPCxGsbtFn7aJNhbaWe57etQlxuXqwpbIVnbpEQ9Prqvoxie1VieQ+cdNhVlviQ
LH8f27YPVNXFQcbrN6BxnlPgVPykNpERb+o33LrB5gME9GUXGm0cZyx9l4RVQKLhzjPjPSh5W+BL
rQAwLnOXh6hphCK8SUAEgRB13GtVDDdOCd9gTttzWA3guHmDr4j9ozLQgYrSU2c5WP5Ah7NBLoxW
D60+rBGX/tgy+iuTBnts8kS/FSXD90ki4jc0hRFKyaPs4w+d6YfQptvUboMKK/u+q8PXDh3ETwZ5
ozFBYiXRfwySA4VCn5Vp1oFFw+3gmQKGf/BmbAup9TYQWbrYAAcEzbwtnhNYZP1MjsRvZV6A8Gj+
NGvjpkvMo8gAYgYTY2OL2jtR6BjWZoJ5u42cdTVijwEa5J00kW1nFdE+aoCliERzLCQ6ImxTmHw7
rH6jd3BH42dXm6eeu5/QP571yPeYcN4zWaGPyfzd7eofXof7Vm7JNQ+7bczTZy+jh7Ic6Za7wOU1
MNpbmSZBllp7VpnZ1qqHXYvV2S9l3W+dvMx8SPjwAQZ2S5v4OHqwWMUXdhZXj5JAcgfB0r6um7Mn
JFJ3k+aVKtniKwDxxgr7FdKGPbYU8GX15EQ8THo26QiMXhlo22n+G4ppN7Ar1YJjhLeD1eu3WUPB
ntnGDSyd28wdTy4s+ykyo/2eNDhPpu5jb8X32Rjf16gi+REweHVVw6EIoFGQJjk71nnlBRe65mrM
w7sIvQWV/IgBAxa/Wz1gGWODFX5wQXdE43Pch4z3UEOWft+Vr0CNpk8GKmCBiNVdVXDcqwOVS/u9
QL/SFHCcEOyOC6ccvbryzFVPsjRIaOn6xRi+tDUWV1j1QAkFIYN69W2kxE0Ot1xSi4e4ytdm7+0A
pQMSNRl3aWw5u6wAasOw7DcnsZ6cVm2LAtXRBszJAGEfYCZCsQXCh7k2i/Ch8OyDwgAOOElMBGaI
29bOJQh9I6IzaqICZjaIKK46gbgZCrxaCH5L41XjBp1H+/0QITqaH3nbrKveI0HoiPsBm4tK8k+7
1w85kF6wthrthVpX4nPXTyOCHN0agw9bVKDJe34CWQvbGpD3/BYuBAnVvi9G9qOKzXfB7WPViMey
R/cBZgromW5HM3vn5t5WayQggm8k/QSAmCAyjbUCPQrnufFIwAkDJor/jhukpUQdu4mQJ+rbuAEA
GKUr1n0l9M1g2PltIgfTT2CFXDeWhZJYBy9nKD/o4CXrDrMxUIIFWJQWbuRXUqGihj5eJY8hkDiO
srGTbxu/VMmt5TgbhEu8sNh+lYiIXSEC9qZv1UvV0Udp4/WJET6YvHCDnqtn1/V+pixRQUjylQB0
FzzZBh8qLQys63XnE+m9jbq5KaGvgo76lNo2MB4tNhsJZPqhze2NjYJwj8xuq0QYfVnK+zI0s6Od
legccLpv4UKq7iiY/AqRvpgu2wwEQmAdYfFowQb6KJkbF6tUFuDY1CXaPR7giQQdjQtcqPZt7ltl
nb54poYKSyhzPMLHxknQdAkZA8SWOkCRYYv/4sKwr8HwzLA/QIVUbAcACe9zqy9uKGfJA7ye0U0m
mXiMJQcC37CSB24mpuejqAbSEpwUYO7xjHjnHHy5l55GSO9ladP6DBsWxIaz7pxyT30CHOZVq1jQ
TgYxdmI7IEDqfS4NwHuIOYb20UHRCMwYEjp3bMREE+VVnu9Hc1DWI2tgjw4EFs8fuHzxAjm6TPv5
aPSm39boE7gsBQ4KEDQbOAwXWbQfZjN2t6EcNdbPwlbnEX/piyVb72PhRDVzNpy6SOA0zT2atPGx
1lGOG3Pw/LE4Am1N0GC7AvuVTWPGEvkUifXbJVAdVNqJtl6WQdFjWsZTw/t6FxWVuSN1I++olCA2
m657TrtWu8gAcLuz18ed6XsAlPW+hE0l2ZjisqgPmePbrgW2tp11qxQowpWKsuwcdXRcOzX8vRZh
DH2O9XSbD252Avg123hu5hy4ViDcdoAbc3tE4Y/B41iAigaejczU2rXVfgQQ1XWMFTIditvUMKMj
IG/Jzh11tuqSEVx7M1W7gYIx1RVtugYIK/PzrNEwP9viDL4Q33CdI5Uh6X+m+Yj0CBaK1xAl0y1Y
hpijS8ZxUAcUo1BlsYo4E6Cwk35FUA3xgRt1/VZ30V0c5fWaS7fB0R5sDUOHFbh4iMW7/hEvJfv/
qbNSz5nUc4FwTxQdCEoYSb0CgBPR1hDDCuDZ7Gb7vUdMS5bjYIOzZvQHWigniEJJwbPvD72nn91I
L73ITCXhf+0bRAGsWMijwOk5pRw0XvWAQ+2dB5aTUQOPe/1tvrwBpt7UyMGFA62WVVTH1DQDLIED
aCOQ/AHhRNi4GZl7xFC7/qiZ8TW1dXDc8hNgIcWxBksrPydAcTajXl//8b+qii++vD25xInz3gOr
C79u39enZNf4drBp/H26Cn9CoyxX7H48OAdjW64f48MOAy170Qv3FDOdbupAtAHCcDKQqY8UB5+i
+5WXtynmhKpaksXPtJw76dVY5uBtBJXumJZx/yZxUnuE0ipfy2aMN9fbb6ZmObUgkqo2RQQxw7Fr
47OKizIoe5ypvvXjU9MhNXD4ivo6PpLcbjYQOuI2x5D2dyx6GPOTIjLrOE8aKfShzq0foCHiZFwm
P7WdVwtVvb899Iu+NU3XxrWpAxrwQA4ycmp7jQgFgNpDL0M8xKjuGuAf/1hxU8Lkbeltillvh1wV
65SrTj8NRuEFOdIVDzbq0aisdO2qBKFmh1ND9KbgvwdLzzD3KSH0vkEBayORNoF9lcaa25SghIVd
z+4jx4qDFteE22zMzY15odth52GsW2baK5qbzlnVIV0LV6ag6iVrBK58DLGnN1buRmcQ0zXO6Z5d
hwH+Nd3Cs1G8RqjvblOKM59scxx/RqkBjOxV9ELcBvtZiY1w1+U4RcshXIGBN6zMUdhbL5T2Q9ky
54USG7AZhq2fVIoFSZtKpLq46dpJTIQZ524PQezY4IDoYVfIWtXeGKRicCSHSxqEmcEx9VC2JKaG
4VAMDlveZ0myy1p2F1bh92ataYJ4HnFEiEpUjBXhbwp0bYXKEbwbuPm/Pjj+iuW+6l2TQm4FHKjR
ovRzJPfV/k5UwR0jq70tgjtzF2PzfCwQj+o3nX8YYj8wfz/aL4/Z42O6DRfmzpn5a+qvTLTd9vXQ
lEdeOX/KOAFiKOvOBmBbvgyL39df82tpMVaay/f75+rC0zDVsK6sjtitrMy0PgsNsUYE/aPDsa8e
b2WhV8A04AqzOyhcgwaI4vC1awWZwfwsjQJQD/waRzV4UBdmvZk3nzrmYjEgzr6q0PSZFH9cB2XX
NkraOy5wWCk6Y/zeBGhPPnGpGpFEhq6Q+hDteEk3Jfjo19t17hUmNxpuTKmZi1ygSv+z94xbhlNQ
l/1Sg3y5/gBzbisyWX1ap+8roANBEtZ9iES/ukDoBcGmDgeMW8eJkbzg2QhDz7W7GtoUkRqpseky
Ga09Www74++5ahRFoF3hnbIi57c85s3C5DyzcE3DwLkyEE3MjeoI7sYGZXZAZb+lC6He1EMX8Ujx
phu7Y4ngqcAx2fNQAGsTF0s3rDN/+zT9u2E1HxF9VxyVvB1RR8UOf2FSmdnWTY10xOQRMAVVd0Qp
LWrfxNHCtQrimXwYDK12oennHnLpkv+M6ASo+0qbQ3f0StzPhHgdHPDjj8LrV2WV4DzM+U1WJk/X
++Hc0ybzB8lEZsW4NjiIqj+WHn1TiPcCMZnfo9a0QhZHtqKtSb7ZgJdP9s+7IdVcxz0zymMe040C
f0igHFAjG1kLcy/G09h332zFydxQsW6kdpdWxxJZvyOY2+5J4gooDx8zlNB0uCQlvfzlXywz1mSi
MEBlpp2wyyPk50hXqUfcP+V8iSz5V/H31c9PZgkRd0mVkro6eu5bl9xXydl21YmmkW8ScwP0721S
5QcB/VFvvxOWLCgIZqY/a3Ia8+IyhzsG2iqXPg0oVWTZrodECFDGhal75gFTnxriS0DcKRN1kCL2
PeuZhdzPVR5QPn6vq01NarlWiQnisELBhO9j5GD6gkYPpGgQ9ZU9lyiy5rWxpHuf6QVT11qEo0pu
FGI4OGJA8ap1NgieWxKeXobiF31gmiLeO6g1V6RD7dY2NirOjx5SGRERtbk+A8x9iskMYCLyknAV
alil3ANDla2mFq4DxcHCgLz+iJlJZupQYx1ykbDZRVhcLh9Un93xzPiBz7Mu6gwyU4AOiHy4/qiZ
ZXVqWIt7oNYT8NkOXl3BHHVwciSUVRFurj+SOtxdf8hck00GfQcYOHcQAnp0nWyTUgSKxNovMqwF
0eP1J8x988m47xTkcxqxNwDNW/ma0uQeHQtZz0O//d4DJiM8QxCXVwJAdcB98qa0HFw1tyBnNMbn
9d+f+eRTixduNbrChPDlkCOiocERLaQvGX9gSH6CABGkyaVT8ExLTb1eA5VMyW5E8bgcnoqx/E17
M/MjGX6vDPE//i7SGSj8KhuoGjPg+WfTDqggI0J0oaFmOiy79LF/lkQzYpTHHn4/iV8RttD8KnEJ
X+XHpl04as3MTdOs9YbZRoxA0wQyDu+uBnEdDvn19Y88Mw6mAesdbSIoxbU+SB09N058lFX1CN7R
rebl/fVHzH3eyTpO49qtQE9SB8WfUO4GsfTOS5OFVWjuxyfjOMMa5FWlLhGBkvzRkMwgGOCR2vXq
+t8+NwYmgzhypJkZKAYfkPSFE3vplb5KwEzTpvkLFw2HAcQ8YfUL2qW5jzEZ0ZGtYxcSlBj6OAP5
iJATIVwT4o0RYouD3drq/fpbmTOtNjXbDW6BmJKIYcsDkf5GJm52kLFq/QJFJPgUGGD1yEaFGDtN
KDKJAHHWvhpAAl3VSE9+aXXI94wJ82hhDn2lnKPOsfCnXVr2i6VyGu6O0n7SNjYO/V3HjAxKFeLB
EliWa6BVhhV4mxLgr5KdoH+MAwA34ruuKsvPorXyhZ3T15pk6k39abhzg9MeV9FH+qt91Rv7sNH7
bmtCu+a37/YTf7TvojM5hUe6e8xv4udk4bPMfP6pbc1sIToTWlbH1rtJNSRUPBisk7CWaGBzvz8Z
KybYF1Baee2xL+t72qPcBnFVoKLyIQcL7/r3m5EvTi1rIb4dR5gSihm8XSPHJ4Bf+lapYuNZ0Cr0
7f3QKdw5LOxK/mL0vuotkxFjJIjCbMuhOsL50K2yNM8CL2bsaJcJ0q86wzwhuFjtAHxhB0c6bJcp
aL7cNIv2hDTuWnp1u4VEeVwXKjLe445QBERZyQ1X3SU8pGgfSYmgjh5JdTtmOpDgOCFBYEAIb7qN
aByZIovTip1qM6Jo6Nc6sR8shyzNnTNLC73MS/8sLaU7xrFnogKVt9aKVNUntFEwRuX9J4UCDzfv
9tP17zazxEwNq0idHgsOJsNBmeS+b/m2SBfJOHOzzaU//vMSFS49Hd1hjmaopX96WR6/MGi0En+I
lfv/p87/86H/b/Rb/D/Gzqu5cSRd03/lRN9jFgmPiNNzAUOQFOVdSTcIVUkN7xP21+9DVu/OdM3G
6Y2oUJGiKIFAIj/3mruf13z453/z/EeDVHKWpPKXp/98air+/ff5Pf/3Z/76jn9GX83NR/U1/PpD
f3kPv/fPvxt8yI+/PAlrmcn1fvzq14evYSzl5fdzhOef/P998b++Lr+F8uvr999+NGMtz78tyZr6
tz9fOnz+/pt2vhb/699//58vnj/A7789pR9Z+VF//sdbvj4G+ftvQjX/YaF6a+s27mGMsVhB89f5
Fdf+h26YlmaxnaumcXmlbnqZ8ifVfxiWLlxVtR1bx5KEnWJoGHD8/hu/TagqQtq2qpm2aYHk/T+H
9peL86+L9V/1WN01WS2H33+75PL/um9tx3IRk3ENzRG0cGztV1wwuI3W3RZF7lOldH2qSXDh0woE
QCmQiUWsULrdwyLwBTFlOR5pNYHWqPDtKxikv2zYIiVFe2yKVn1fwEegXePuQPGlh1lBwFk1h2yv
jtOzzDJxGqWhnsCPcZduOd7xdhMt04hFj+J278XjXNjTkyYrdfKc3lCPm7Y4e2TWg6VOl+tca5tj
seRHPdUwsy3Xk7H0+WPRS3MHeDPZZ+LvLA4uUfivJwfogK07whBo4Vi/zt3Nok0nqni5bzDcOo3W
uGBv7S1SVa67FA3lZBPT0Zjy9Q4Pn0hqOIuinzGAZQBAY7KD7djdqqjvCrQzcnd9TO0435kz3gw/
P2eOUX3gzE5y3YN4jYbJUDKQIpio47MczLEyP9aJhrPv5dHQxH8X5P+6rbG4ULdkRGQKGx6c7vxa
VdrNhBYrMS8yN77YFgBT+s77to2VaFOzV2zg27ethDyIPbdvofnBgBJ5ux64Q6BsenJtOlUfKZOj
+/VsaVeZm/zxb3fTn0v235foL215jtHSuH9o3Ao8ylAh+DUF7ABQN04x4QndHhk2emOnp495n2eP
2LNtQbJCQZqJdAnIn5h80Bni7BNPt9tR66rXTW3jkAwYVI8S61fgk5RjSkfob/Lf/1gsNtAfzVEd
3eQG1cSvzZLCdVeQoakdCbfoMR3DKXVYxuEWv47p1JYwpDopb60pq65Rihz9GGveB0D/H3hEujvg
kiMQCmF73flH8aK9c6zOfZ4Y19JUmHbDWpZhXqhx6JZT7ENjXe/konaHxnWXOwsB3UXZnNBZgX7m
Vmn8Te3wS4A/rxTTsE3DYbfCWYxV80sMKbCVX7FkjpS8UUWg5oMeyUo0QU+e+jiMlsRa9wzTEkr/
ADVMv1HrzbwGwKv6tUjN0B7y7aCdnS7kMn2i+Ftd9QCowEhW7Q0UfgxZpQvAF5O8BdDrlTCxq8e5
ufEKWIrX65RbV0q6QC1ZZONeZVpR3yVZbPzddfxrcnZZbqZmcsefnVst69dbQsBgsoy2GyM9EXPY
Iv7u98kyhaVSdLvLHmClgOyh+4FmjpVcvqcSvbGeWz5XpuUuWZzvSZohOHzZympqlgjugS3sBXTb
Wt4oZjLcjyYEdohyj0JzFx/XxwzkJvvAsIi/0xG7pK3/vo3ZhBJLtZkTCPTX1V+HxBp0xRg96AkZ
elmfzExdI8aGYIaxf/6xXSH8BQRyS4ZbFcUfRq2TjIy6Wq7JfR77cbeSDiOsbg1qdS/LJN1vbmJF
mEGfvXr6sFt6E4OZrPubGuwi5/7rYbvYfKqqAf3O/RVbQBnWa2OqjjgNNPUNrsrAD5XpFJu2G1Td
OB4VUKfPqTUfNbXc7hvNeumXOuMH6u+xIrogd5X4lAJ5B9W+tu+NiuGEVWLBiaRJg8vAVVcbu9Ti
aqS21e5MZDE8uggv2tpXP2BMQ+dM9mR54ll0WFHHGID+zdb2n2uNAI59pao5rqE7vwaYNatgcq5j
H+mXtdKhpZTrzy6QuHkVD7xrCNcCzkzHDPQwoQToS5eW3Jo490TpLupqZ76uS/EMZeFvDu2vueL5
NmD5a7ppqoZGmqL+cr/Xjb0Zs672EcHeOMww9w/JLAembKPuy7rQr2qrPeDv0OwTaASBpbffFuDp
mOaUsV86WReq3uou7dv/fGAXo4K/Lgtgkq6lcbb4H0fUv25EieUKgaegjJZZayJV5MP9sNRwMYC0
Fsv1FrfNad0grdOsFuu+IeOCUOlpjW3fN8qsXpVFtgWr4W4ftiiCqdRc+gpx7S/mCvmicxC+0voN
iHBTh+NUWYxgtZs11Zc7XOjRY8wlMDgYaR6qtfanYdyuKxwFbVuuU8SFdv/zx3VYDHygv3xgFzV4
09YNg1Bt/UcWAoQRYWxkLqJeKsE4Ax5bjxlqXwAYac7WMGMmvPJSELg+qoe2F9vrCw7m0FA65vOo
riPZdWe5/bQ3gG55RoppTau5QyjVOmwadfa0DiijOq0vmrC+pQaGjSJhx54hbQ69OftFpdaRSr3v
dZkGojylDKua7LGapXoAL/tllI5Ff8KxPUWz2Uy0tgp0V9i7yVYhCUgH1W4tv25GHLYLkfuaShFq
uk3lZVP3mmZ3K+wmvDmU24S7xTPhVyFrJvHprT/Npn3PUQNoNPd2nDYs5jvsKEWThnGPeHzcQoao
HWGe7MVcwlIDihCvIsXnuct3ikyhv6R0UjR7DOyyNHdultylE3/arIZPVyq3MQiYhMXklyCS9SYN
3OVVQfnjNFXKPrNn49bc7gQOozgl4mY8FNTRcKg8K7f0yEnF3aIckwe9Riijl77WDY2PeCoOYFoF
Zok/bSLHroN9DrPGhYSmxV55tJNmCzaEkP0qbs+LLYv6Hp3l1CYQQlOD5KV7Q4NlzpCg/JunmwyW
pPOmDafqbMpUn9n3qVby52yYvs+bFYejW51ZV3xcQLPghqeozmeclKFL9CLIsrJBQJI6WUe6neLy
mmQObpzyrJrudyny3dh8IaU4BpBood+tXaCJ8TW3UtVvMCIE3e3+wC3FE9wwHsQj15vOS64Ymj0e
wc+ODUYck+sk0HoQ3bWp/rHowwvwLW2vIMzWFoPFXYJ/YWIBvAZQqh7wowBPjDzFqHpla1xN6vyk
pvae6MuMzgZXPQKfN/LxI53dI0SYcDNPdekPgxHEAoVfLDraEPvX2XOyGPaG48t41naw6Vj0sKKA
/L5rEA88S5+u7LLYqEgwTR+RwUhhu3C/DgBkvSzPaxrsWGOLM1Z2nEPRZpUXK/pbjL+3j5uMB75W
+kl6v65mjYmkani60byvyXZmgsImG5Jl3xSTFooe10Gr64E1L68Dif8y/DCMFZVQs3/t2IzisX/P
DHnqO7MKZFY/dyJ5byb7Bc/vA6VY6AqzYvgFbruVh65pvycwqxCaHV+TkiZoLx2sL60sqLvR8MzS
pYlCT6KblTlQCwUySCUdf7ZZ6noP1t0dw3ogJZX1coW7M/YLcXyTcgRYa16JbDM911KfSgbkwRRj
2a6Mhu1tovcARfgVmtP7VXL4borPVcxtuV9kqGbtTd7YdTRo7A+jtX2DvCifrAo7bAsQTUw/EkKH
l7nfaiV7NQ2zAJrRwtZtqYwG6wep3rLbxuTabeo7qcRdmM/u+mCLct+1jfliZMthEdsQZU0iwwUU
2Ud1rWZq+n2ssFQfh80+ZuSgJ93ejvliKb4yJ9qtlEZ2EL067OtYUe+6QVv9oVbNp0FWO1JI1T8b
Ye+BA5uUjtaTOG9E7BvKo5EhdmBolf2pMqUtrTz73i33cZ/lgTUjJ17orfXNVB9qQ1tfm0wTV47R
bL4769a3CXNcLFWL5hSLyXgZzdlbCWE7AaM3ShIL61QA5GGSteJtoxBWxjx96tbUPumy6fD3tlWU
Cjtu+F7rbvJNYXQRO3hxCP3WASo8x25/v7bOhHXS8DrUsjyp/fat7QrxkIyG+mCDmfeXeRgjYHIw
j7QbxCyHWwXbsN1Wps/k30gNnc/eKtYPt3TyW6MzljsXP12K9+xlOwfqMtFxZ5/l/GYreWhOdvlj
tm0FdEZ2QuZaZUNA7Nqciz4YZQImEA+RjmvnpWf9HGtB4rKIxffWRCEiS82nGce+S+5ujaa+QzCj
8AZ7CixElo6TMvandTb6k1KGeo6NvacZDyvb7yO2TnpYLXrQFk1g4t7qF4VdPXWwd+77oj/bbhe7
EfmscDYc5QlVCSzrtecG26HRapbDqvRWAI/OfZUzHAJ3k1+KsPdzO8RXmQH10daQ80qobL2NxXq9
6SnO0mJp9tpY9hD+WfpzWbKsjdi625jF7JGeSoAE2wS5tKieCke8wI+B3pOJ1XNWe7lzDLs4JVjP
AqFca7+v7ObajTXUutkZPHWuIK8t2Dp326m02U0zLOLvZV2DRV8N0PK1oUaS6AbkfIXQVNUfkHPL
0CH9BK0u8yfsXB4u33eGbYIoN2pBl8JomNV4uDWQ47mdMdaLmiw1vNTduPiFWZ5sxY2wL5Z3mta1
dCtba5fGvQRHy/dgOM9HZClfnQ2b7LJt3BAWtXNTnr9cHrXw/3Tj377Rb0oVsj9gBLZlDr5brbaT
TZzfdur25xdAg3PITSL8ywtQgBUPJ6Ul7JxtpRvcrTDR+g4uNQRakcnk6vI9ye3/89V/PTWrLnDL
ub1W3F0yDOLORh7rrl91cddKPcfZfJSHvDDUGAZRTy5w7kAXTnDJoqtcUDq0dQryVJg3hdk92rhX
Xw/acGrSDOJvVWYtrZ0ZEfokaXw0HJvbOUXyyIF3hasanKkOnnRUNAJakOjvW4WYdMlpF8hol3rN
7ipssqVyvcRd+6YU6nWxwfGC97wc1LjIw5l2dcSJ13G5L0XQdWM4Ief4buOIBB23sp80Y4bbuY57
YHiaX6lO/WycU4ipvhPGM87vw71hmttNjv8UGWK+Uumf5zD59c9nOX63+4pMQFYjm4Vi6axzR7MO
iiTsT7aFMkdjJsd0snw9Xbsr7pqy3NkQpLys7fvAiSHkX75cXhbnn3H6bjgm4MQpZb10quDAbpyP
JC2yH02MXQRwIwv6iPk6Mw26mvPcJqfpvyo6yrddU5N3W+ZjDI+uMtcyDWbACx4Tbf1Zc/ART9bk
sViNwRfbz52oMdblLgY4tavhk16TJdchBZkMtMnSnlXF2tUKXueWmxagLfUW6nWn/9iWKWipkB7q
3AGeWZPiul0ggSanWsE6K4aH0dTyB82mAmgWSQ3j9hqV3IK9wVIN92Kxn2cc+zy7Hvurstbn6358
3i7lw6CUVL36mD7qTcGuoUChqhRwEJftJm5QvJ0lvbJRWFGTdxDg3f7kbGbUlOeSstPiYwz+w89L
PQ/TaqavWayKDNaNamVuuumgDvLZgK9110j1yxDdH6jzFrfrBEPEXI345jxa9ZfBZcRWmGdCmq4e
Gzgjj8LQ3hNMm0BsymxvTfqjnNP0m9Lqc2D04mGjoxws7YRqYWUHP/92J/QefZ6m8RPVqsmW5/G1
Lm4bwN5HvUSQGORk/jDHucronMrh8nRKquefb9cxAAmL8zkb7G1ESOs8ixytifwyX8MybRGrG7JP
2khTdHmmOuYWZmgjICGnzkEtgakRudyj7izKDpFRPajqUT7kcfWgitE6yU5eDcKB8pNhxXooDR+D
7+xbbX1CDd6ipikh9Zl5dpc60+LrMhyUMb2bTB1QcJZd98YkQq0ZpyfBMXirkeloz8TIFSz4y1xa
U13lfrSNbn2iGOPZVknSN7abCHqixc09k6PlYZDJwTrHh1y3ij/PnFrN2Wm2dButKmndihVTtq3B
293VXrczIX4y8yoyZW3cSOkYcNVpq5wD6uRW4PNYqLhMOtmhNpM8aru5fTHK5W6oVH1nTHV+SooD
mzrqFjwwanFmgKg4li/AFO35mcnXcN1zU3rC5oaZkzLeZ4UqHwbcd50pdU8zWb4t0/T68sU08ruf
7QRbTLuCoyRR5+YzU/U266skMsayOqyd+ZEDLOVzOUU00S2FTS/6q1Sl93ZdZJN6HDlnh6FzPxXZ
H9PxWz/r2dsQW+XeTPPZt7v+s4QQfbsteRyaiZMc6nh9PHvMXZdGCX7EVk+X619o6h/afN3aUnvp
GUPeoPkGCXAtg0t7mSxO99BGxPOx6N5ska1oQ7RGmMsqpfdZz0fTQAAB0R892Hot3iVs8oGb2f09
eUdJejKbh8vTy/K8fE9sCgNyJst+hxnMIdaVLUi3YiDvWKbXeYMl0S7ut7baLXMtQRFMlc+F0Z9x
j/nzad/I8n5Iyvt5hk01xHP59P96RCX/bFa1DcqIGKyPjti7aTdcLZx2LUvvE9Fcm0mLLnCxoBeE
3clje6ufky8mocmV0Ze2t5KdXm04CXlJXYnrqlthtyv63QKdARUgWJcIt7d+o9jG86LULYYDk/E8
N7AXhir789Hl1eufe3PZFW4k9CkmtdKxw7ys/qItllCrt2aXNnURoUDfFrvWMElBzp3HdeocrxsL
XLbQKByoIio1nKOsIskoe51rmaQC4F/1OuewCXWp2ddVO9gQWIvtgAz5tZ3qk/TUNW+irB5/IKV+
ZgxTCl9rmd+OanMjYMfuNCNTCJBAXC7fg5rkHAut9oa12y/52r1VDJ+4nWTCZKipdkxT1ODSeIV6
Xvg1VqpekUF0EVVX35lOQckwUYXgMorkgKHj9atMw4PpNO+UxPOx7AdmGIhYyMJMbsoY2RlrvYnH
+c8vWdzQHjg3oMknjGvVXL8uDeh66/MIso7vknE/LuxVQTUUeaRm+bHY5vW9btU6+LnCqRnvazgk
AZ0aJyAVcI5U4nllNa9NmSk3iAN8qRUEVqVw1OvVzPr91Jh1uKZMTxbVrnZJbghUilN0O7qBicpi
jhAWISLOdt7uFUZcN7aGEczcWDLU+tRmTk6vYZeraYaBg7s9uaV+jzaZOwyfBcqXV+Y5dBXYbx6b
egUA3avf54XyMAcJeexsJ72u0VSigVLp+1Y1LQ/NSJKT2UakxUjr8Gejv8BNYCe3zb0tY7OP1nQy
vY6G683GFMIxLNQd5qbd56NifzOmr6kCVl076e0mOi2qir7YFau77Uo5ECYFoXD3s2mpYDwsL/Ou
2cljTyqyJjClXFDN6EJTnGv5ZGluJpQbndytb0sh66NK29275AqJ3dg7dMLv8B5wiIMzGiLzNO/q
TlvhuSXeUJXHQjbmcw4mINzAe6pSyFOZTsN1+6Wic/qd9oEPH1yeZsOmX2jGU343mhgyxjL9ThDc
Amdwb5ouq0PnvN0oUikDtTSWoGU9SkyxJlI3TOr86Xyo8KYef47wtDSoayvxY6fI7zaj6dmGmOpU
CEdFlKhrONPa9YZWCbk82jOX80tJTPOxnsuINFQcMUOjrNez0S/GHDV5ZyDcXc6WirjeqQfxW6A9
9njJOtXNqdJgyxGpKBrrKBDx9qVd5A/MkCe/16BJ5ZPIg8uCiOv6/XICcTw3TjVG5N4s8vpIu3MI
f4bfLSuHsHCXh9Zea6+quilEy48utJaXh6ybrPiqSJugEHYDhX0ZDrlmudfMPV7qRhbMQRG715Xh
QZSrcRqVFaZ5Mvl6P/WRPFeyplCaY7U5f8BU6+832pBekQ4a8m1jenRjrvwY94epH5SbRS0/Y0Ef
Dv2q5bhcLtNllvZz6cQNnOuk7Y0z6a0HdatTjI5OvIflu75vpnSDxZWNb0Ane5NAf9ckUY8lTOdb
08Vnx7KLVxEzTsiL+jFu9Ad0EvpIHeN0V2ya/gpp5CpdHXIPxX2q4u2ozSgZLuM8Xxn6rLzERn2L
cWF5P51VTVwoeN4wNMWVUbcz/Y68fy3+KNY6JSAywmqK/HuXxvkxTQYjTBpo/su583qpLWhBrfup
HMPZKdlFa6XSo1Z7bSyKxVlY3YM79PkehZOnmh1lpzDwPK42E+ek52MNNSoNKzIml0e1Y28HXEUt
fOl4pDSYHNjDFoelSv+rK9b+Yany0o+5tBGyxN2520rwOscfarmKIcm8ZuVzBjjeIyefw7VtGf8O
Ga20ZBuOs8Sm2B1BLvlJrc4vbhKLg7Smke7mR4Ys1IMJzflQLkbm12xBaDeV6uHyOS1kzny9LMwo
7Zbny/BSN7O7Swi6fJnRBLVk1V5vQx8y7tNR7LKWKBvo0M71SAlOr/ymk0I5WrWy0y61v22iCZJj
LR1TruBDa+9623ZO2eDoh3KDAlIP5q1tAbuK+/qds6jfKlOBII1moumR5tabYkCeU7CCOG250oQ4
bHv5eZPXWRE726SdBQzhZ803guPfj0v55WQafYvyqNA0yJ1dB77LR76GTg+FxMuCHgUGoA91hUiO
0tj5n48SAXGsjZkt2tpyRHpjC1uC0btL5dkwl/ueF9qbmWXOPnP0P5RxU3dtng4ntaWMohd1U5W5
vKcJj5k0JDVjbSgnZvMsxF15IjdIq9bqFb0bSSLtTL4znrv7tpsGmSGOTQlPtOgRZHF3dl71Af1O
23dNijuj1/KTMT8lc3+16eMLm9yHjYmpTxiidaOme7PLHpyYVR7bdFnh4dLMFdI396mBsLg+qy5K
CSsl32LtR4yf9i4hOhA6hShmGG9Mc1dPuqmP3/YH7mxLmOKAU5wbGvpMt1BPUL4y6qMwisDRyjws
mN7h2FimHhjQUCsdgOhKOl314E6adK/WiDK4AxxEUkwN/a+JVnUa2S66STXPPGTDbhdl1XyblijR
Oyk9Mefs4W2S+oSzfCdSQcMtW0OEtr5ajjbsVHwOFmSnEE3fF6J30K9Is6v6bNKDnhtTgeVx1tvb
vlTyo6h8JZ5iai1HC0wZrripoJjcogPCbMpxRpJal9+ZnQVXaFOkI94KlULzdkV0zJJDuWfZfpgq
iY2mJCKQn0IdtMNoZjuJku1VKbw+ZqJAEtj7mdOFAnGdMRb0pAqA8yss2a6tUP5ykd8whpkWP52V
3EYwA4sQ0o3RY3Wnh+WzXGG7TExHFsRjEG54XbWUuRUr3uuVDouYPR2Wl4zO+qZ2vgn6MxDF9jDC
IMcw13mmTsiCaRuqwCmtaGmqejdOeGk40/BsAz9Q3UW5mTOb+UPsgPKu9LDeumNW2P5qdAzgsu8U
ve8oK/bRpH9UChFJza2T4WBBvpSIIlW8j7JrCuNztGKq9jplGqcTL8qdUh96typfOgYLHopi33qa
NJFc4+8m9DTDzGhy11tyFoRa9puRnFrT/LGsA5O+TKKE4ZgBgR/hJw1HgopWf532N8hRyKhdtZ0G
VZEPgmSwBfYpxZx5pybtyzC0uySRN4OBzMF2UEvnpUJOiclRiZRIbiiRIsibEnI4tND2VN2fa1rv
UXIbAsazJ7OtXnVru0Iy6o1GHLYdd7WbLoidZWUER+wlrsbvIpvWQLGHj9xI4fCctWpsM945CpTp
alw8G42vXaYiMi2yt3yJ10hfNyZ1nPpqiAeET6brKU9xN20e1/TrfK+MBEQnVhSv0ItvbJlxkDW5
g2ReFrW0azch/0iw9vXToYPWs37MWfslk7nwFVcyl3PaxUMXxPK1RFGCuHavG2fWd5uTMcFb8lCz
2dCsao3yeUFxNzOeUKsZkQAbQ7Nv31TLOcjNKtnfute8h0Miih7RKvfgTEn+uOLpa5vuWxfLwmtU
9b4ymswX0x+wcezWTuh5MttfTBPPrbzJURws39SVlMjJ9V1chG0eY8sl6kerzzySocTPyhq5PQoX
0cSPpjIypkgIVOtcqH52Ge+n1XPXGyUTDfGu5E6UzJgfodV1ZeVpvNe17eAa9YeTdAIxGSZ9TWKg
0aUjH22l8UFz2i7SyuqB+r0OZRmTfK2U5wudnB2nh4GnbSahYRgBAUpGQlY/uL3xmi0kFbpE5C+2
LL+06brbS3kQpvF2kFrysQApoQ4G4qZ02czJOFTMhxDbUkPRnVsrDKh8O/7AxXYOFLTWaFhXPyZt
sIOhUb/J2co8eE1hUyrELgZpqVInfloXe2OxTxpdnGBAdlIrrOKY1vXHoB5SvVz8MS/wNqg/R60v
GBugaMhWw6BMQ/8nA1jrSiQLNI28aZiG/aTSDx/1nZ4wAaNbZFCgZnsyvWf1iE2MiLSkOox10YUD
EyNv6xXXl+BhGCTVALaV/DZtLfjUOhtTVkw7gDRM5+hLei74NgwOCvQjx2hbUJeshofFJIq2hhYV
amH6Z1MSRKByzaBxuz5ddEC2pUEg6ceU5WjU1QbSel13m/RYJA70kYJWLfxeBb8/V3N/GvLFQEXX
zKIJkGao6yPLAIHP29y9Fb3xh2rQ7xpHkzMzZtw6SsOZ6Z6qQT80Q8n27vCpKTdvHO2eqd+wL+zm
03Ty91rN6jeEiJtz0YxmWbEea7xbwiGfFJwnqTcQ23oG6zPS90R8hssRuijeTdpZyMy18R9Xngkk
a9CLSfcUSQXTD/sW/+P7uWcAg2ShyqANHHVROm/ZoilBlyxhozAZtrsusLv8fU5lFxh4fyJX1opI
psZ7KWofPT9SHu6KxbKIdjRiLXA7zbYqnjlPeZS4zCQZXc59H6Vazahz4jjI7G5apav8bSaj0GAi
uAnmFNj3/bBoRA4ddPhuM1aUzcb9MmYvfVWiFK9tfjLYb+jID16vx5FLFbnREmeELRRGH8ih2fqX
ucnQWRJ4ObVV7PQt9TvFoRU7tncJaE/fcG+yclbx1tSUkDYAgAbXjDo7lnsWzGGb4HFn/XClmp0T
SnS4VdntWygRKLhW11Zb6rfrIqONEEjbeLijz3bg6Ec/3WJtN0xNmCtps9va5WsUA/Ktzkkv5vpA
0ZgGhRILPzbyEzDE+3xEwAK9i2hKJiSsMEU8Dut7njBC3nAEdDl0dSqSfV9OvqLPjicWWnbImlKr
m+1Jymbbpeayt+vCDRDuP7adfK/YIGP0T33dLpmMuAu9dPzaoNm1gdNNsDuSewMZt7C3rSvUONOd
bPvTzFAxXABdeZx3v1k24FmYSmE9O3/mWjBjXh9qGTp9tTWeZhOGu6u+MxGVUd9bm6eP7m7I287T
3XI9VCpzpkTNd1uX3y0a+mqq0R7NvLf2iTvR1lC/N5hy06qnO7eVTFm1CUSlXrXeNLgvw8aJyPr8
ez3QnxAg9wqlDiyl0XZrB397qGZ/c7v76gyU2dbkyo0thsZKHhRVUnF97TUcZ/E5a1q6c+GOunlJ
8jxkX2os7gpFVSK9YV6d5iR+howpcQRolU59XVzSAWNlqSpGOMC0BBZIytczunUWgBZbBwYnUwCG
soCHtLCCfEQdzWhXAqya+cpZ8XEmAiJ0R1TpLfFm1OmBqB7vuwxZ2oLUv6UUDtelfQItfWo2V/gO
2aCHginKtAPhFHq9o6/eJJXEL5jUoQjxmbTFh6PpJUktKYWT0yFaKZSmvDG8eCvinT1Vu4GqH2q+
+tLOau1nbnZKRlX33cnug2UaEA1Tizqy2mXEHPV5a8XyUD/RoXtZl+1a7GQiyftj816memRZVNNI
xhJBDWS64uTDcdgf1GK4ylcaezbqqk5P179aThX0Zr9wtOfexadKO8v7aRpbLyBPNBYTVlEDPtk8
KmP1TVOqpyRb/ULiMWbClC/SV3J6AFNhW5sn44x9MzKjvBd14wHotONXDRJL1KK6TpO6RT1QAgur
srcVPVnPtCz32CjLfQJ3RrUmQko8pAFdqMYh5CC5ooaSsiuI+6kJkEIOsJ/4WIXYZa4OgznbBi83
OuaII0/rGGFCULe+TEckGak08hnHCELknqSU9FUdHsoyvlKS6q1sb1Up3xT6cMG44hLkDgicIbxM
g4ViVD+nNQ37bTSIRu5K+3+TdB7LjRtbGH4iVAGNvCURGJXjbFCSRoMMNEIjPb0/lhfXZc+1JVEE
u8/5Y35KR3/ap7dMstodGTB6D5qC8DF/HpAtOS2oPM8BEct5CJ/XHcTw7W1iCtuhrc7Xrl3RfRoy
C2sX+SCk7Y0kM0+YsPd2V6Sx4yY392zG+ekWeLaGFwAVZ+8Vg3fEFfkpYGz3JGJPAYEFy87XP3Sz
HsNxWu7lWpe7pV5oU0wq1gvH4gGZvDDLuUZyMw2UzF4El+ztugExtZ8aHqVDN/NAAot+OG1p0eMz
O4fCbp/6zJrBkJx177TaaSLyVti0aaqsPnCHRqloglZf74umjDR7bgkknS6LkRBT3DLXsZyQsypA
cDbR7BPlZjfgCwZYutOBdN91rxmj2Dcj+V8aRYEmIdfp1L9TccqDhopJZmcfgfKuW4mE81YNUfDy
NjcuFwKM0TYS9WlmadgP4/toOYE9eN+58D/rFDmJW/hH6hHEnhy8Hjp3PtgU+tHxjcvaILG1mcxv
tfkkto8JyOnKtqlVp7T+AF0zr+Yw8QymUFCUtDMKGLHJaXq1x+5q+/dUpcrTKKx/dvdSMrUeesNy
uAEd9H0JOJBy1qgT9nAkSTDfd/Up9/SAZlh0TEJo4PdzpBULsbPNoEfE6l9Uo/5aE4Kc/KtsKVXj
CKLsXBpvwstJqqO7GyqMmMxuhFIsalTpC9dhM3DjelpY+RW2sKO9lnOQFPBYHR89JoxN26EcR3jl
b6i8sq+FeLdI3cKdO6m+CacR4Ya4L+9MBGCWt+1H3f6Ha9Dc2VRi7jD/uMHtj5AyH3z9V5rbdExF
OgaGsxCmWVQH7rflYpvpN3zKzklaccmsn8Fp+QDcvp5YU8V7ZpgMsyYBOHQIZWSP6EPBIenXNyWR
+VB7CkUCghK4l+mTPs7sPI+2DMclgyHSeQQQcIDuFftp6JzPhT5Gc6gRLHSfa05bgH0hzlREBPyL
PQ1j+zbR/pFz2xIX6HCG6kV/mubyQ1/gs3rGTspgt/uytP6SnG9EugJs7rLslrNU7yq//l0K5hdP
rpysyUy4aU0mrUnq9OB8a7b7J5+NNzshQtnXJWkkTLAY8mg4ahYA6Tk2Mn3dz3x/rqL0kN2g50xw
zluLX5OszNCbVxRAC1sP3TSvY3Ne4RBmcqaT5mkt1j70Gy1gQ+TU74bLMHb82/nyY9hMmnNK6rWP
upm57xMhaUdQ4cQRxy9frzRm/wV6nhOwZVyX8xjppq5FmEEBYmR7zI0PNVEfJrZ8iDuT6FOFK5zG
gj/tMHW0CS+cfLe/9ImNQ0IvxhD9GG9ZtezsHKePM2s8elIeprkmO7YybKSHcAgSWNt2pl8E4/rO
MTaTlcblYXLRtMiehJZ5PphoWm4T1S7NnQszGYcV0IarGhP6wwloEf/s/BXgaVveQePBdcRxoJBn
1w6MpHOzRmJw5ghQr5xT5lij7qNmxgk5GSM9QJm3Q1YC/wDALsxntUpYuUOde28oCDXX0cGU78Yb
o090dc6AM542v+dLFFYfJca1N82AXCMvaAoTHUXi6HwsCAjL/ITboDZCm/z2YLjJJXuN67c1bQMR
9Z9WzWQX930atMUWDTiPUfskF72WX43RursMvmdnUG+cmAi8dA049jhnxn3rWX5MAW7YsGLuJZ82
fdZj3d7KA7HzT7qQG5rjLTalcRvZuEAtnVQylf01ja4Px6x7Vc3TBk4cgcJhyqvlqbCrt1y1d7Sw
ZQFay1dbt4OpXv0ndA0sPHNxXC20nGXbJiAchtj1rT4y2jBTeLi9Hh1zjeewr0y2YjOboqZu/xXd
YgLMLC4Szz/S6qIq4RfU9RrxaB0JnqpmBsOk5e4rRN5oTvE0NS/FeOhgxZ8IN37z6ZLcJxlqQOUG
dkmGNqAvOeymasO8cSl0YgMMLKO6Gpv+Chc6xaIfUW2lVrxUkwiKEaJ5Iq0WHpEBcKn5u5ahwkHa
5WzhAsW1r1Uaz+2yBp2mnNghtQVCulzFgcxktCia/+BX/I22rQXOjPKCvhNup5CBsykm4/6wNEyx
ghic1daeeznIsLbEg9bL9z51OEcXQYVqW/ypk+wV1Z13LLbqIJPkZyjuJrTlO1zgvDIsE6T2x/nE
Y1dV6lyJOtthpHttfO+fP/t7f/EIYa4oZh9bI2i4OyxTXNa6Hi8Td5SXkjYOtOLvpO/+0UZSp8v0
WcPmfcGSzwOYi8d0Agy2jPWqeasVaT3SqWRSR57QIUwIRDmwqrrh3IRV2rmx5FwM7Ux8m57+qeYB
pbSe1fuyWS6ZXqpY4KMjzDAsXJWgauSCkUSRDNvTJkjs64bhIEyHnWQl/3nI7Cc5t7iLEgb82bQA
BtsJRqI1J6bGxQxtr+LuBC32u+Qgl9I960g8t0rGba8+VhAzlc5F2DmXobNpmOjHZbdymx5WfCNl
5RpxptMYZbvD8Pzrbnr/DLHy6ss+uaS1twWuZhyEO8Ii5ncKYde5M2yKH9BNDozfQe1dfMovgMrz
7jSwONq1nwfIcM9Fb5dHBW90M+bIMKEHMTRmlcSsQgFihXYnZhfUSTeqGAs7CmrI4nYrXMhNLyxz
IaK2BDk3B7qKlE1/a4ogRjLoF2VHKbb8P5Uw0iz+yfVHj01HRJVFtxctxWW8uI/UaRAszWJ6yrlw
OR20qMSTEtnZJyG5qO7IQKCfHiDKrA6D8h5bWgctm0VO+qojjHx+1yvJQjQ2f40uR2eUbAJRdHZg
OmTvwlqkXO3Q8LPEGUFi+xaRz9Hy4C+m8inJBw15RM99P47OZZbOYfG44IuR4pFxNJAilf1xS0iJ
y4DqNhcpkkTE1laA9Gvl3cFGRPrK5970ELu6oirp5aijovRN1GnDvG8HnB+s9l9DynCPOGJspvbY
eOpgdUnInNgEc2urPZIU8MpCrjGJjPVeaakEk56DbFb+QyvHGqdBz1FuH6wViMypqCBPt9U8ow99
1qhkKJLSfGRsOEMgE8DU2+9t7W7IwrzXSqCq1ZyNTQKId1FqOqXK+Jjq+rVyuBz7gTvJ8dJ90S5p
qA/8OK1NTKyVT79Zp9L9Vs/3mDrsc4WpIOhktwaejRrTg7+L9B7r4JYV6ih55HfWaH9tRTKcbe7E
ztVWhmvjARkVcGm5bodaOb+6KZ58n3eIOHkXFfiSawONQDufIfq+cucfBxk+Uk6TuH+FFpa3pndz
M95wiu3GSptDx/TidSsfEst+Gt1m2Vf60oa8KgRo5D8wRLIkD42GfkLCxmY9KyusUEKRhzNk22vV
dyhXUh+8ONuCXq9HjKiC/d+5aZ18Bynl+qDkmJwXKqRKX0SGOzigAtQmZa3zuKl5jzZhjtkT8shf
ibcWVYM5gfINE50r2o13JqjpwXeRDUgOV8ovMGn4cnsZk7q+nSxv82T6sTUgFVDEQbbpbIcyIVl6
Rkvva+NDWvyUFSuZMx0KmdGEPhWviNCv0gbHpxg7xGsoYtWv7ZEMO3RqDsdO2/Ogdtihn7fRiagc
Z+WamhNQtXhgOvFgKKcnCzAX3+Q2v+eOuGw0D5E+nsgzGeLtYqaXwqrjW6r3keRuJPz0EyDdIrxc
2NyM5huPUobPOX2bC7htkguCJpPlce71KaRH5zr/phUcX1pm/sGVDKmlP2fQDkrfkd8pyYHMe/2+
8/hw2tNGdZD/OOjdM0ZotqWec2Qo7zxYXXCgdD03mv+89oO4QxpzdEFNc2o9GCGuq4Qy83LDCgSb
LQUwqYHTox9Pk3QwguDI9wUcGhHSe+WVxmHJbKAcI3NePC95TQnkIpJv+ShBmCMeehj6UQ80vT2s
7fyYjEa3J+1lp3pN2yusxC1JC/k8nHEbPjY2mIlb6tuxyRDGDoX72TJimpP2uNz6rBkIoro1kpii
s71hDRvCEzoB2V4DJJvdHkvUP8YCPxhs/6VHMc965L95okn5WiqgJ+sjEQ2g4GhGpYkuYt26oxpI
ul+QwIL8LntnqS6V1sAwNYzaY+lpkYYkvk+xYdFqs0raP7ZCugxuhILTT3XG5rO3AoLoPEBspkQC
bBnRiFYEm9uAipW7APshEkYot8/a6dtzJo05ATjUlN07j/OfYfqEEbC+NvVAsiGddMIWZym+3NJY
I0xMcE+ufQFMJCXZEj+uY3aUnmR/J3QOaFFYEJpUf/YMeUAIwwLlOuVO54akFibylf1hCOLy+7o7
LmX7V5bWcwOCd9ZsLxrd6tEa2uFhUFcLOVcAZ/1Y9wCGP/Par5dqcQJvJ+ul32cJjV+5SdjWkmcP
Pf2Y0Til7cm1TvPk0weMas2xbL5U/rRAnMLjQFIvxTTeJiN4BGnz2x2+nKE1H7SZvWyjgGOeKnYm
O1JuzYRPqYOTVd9rV8ZFTpQycK8VLVm+r3s2+iExyyjtp3s8ljx2DM8b/Ha6Du+ICR6cmmRZ20Zm
0rE+nqwUuVWzeUjBJ8yA+awd8Y++t+udkm3yUFPoSdeG+0VuEgLr/E+bOI+YdjiAFrxDbNzr3iQ+
Zu822wtUanrK/TpetTyYUbagGf3OyYyKq0bxGMMykF+iY07wqhcaZm7mqJuK3pTxjXVKx+oHp/ux
Gm8TUa1Cs8cc5OQDLcoZj9wszUvVuZdhGs0jYQwkQk4S6GPIqPpC6u60ON68RuxJAt/zMNtxNY4P
6JYCT7YRPyUxgd6cH5jZo9VYflPkHrQH5fp5xy8IvKhwLCSc5aFIRoUg3cefh88ZU/bZtUwzdKQE
V7E+pTN2e19SVWWqOmY0oLbE0oxgFW6sqHuOLNmhxSjbiQSocqdVaVQNYMPoLb/bHFrEHyVVQy3e
PX/MniyTvhMjx3mdp9yFKxfcfjLze2IlAiuH/p60Z73Ui5dB+9KQHu/KBr/N7GaRt7hmIIhrDu12
ps2B8j6EZXyDetW5Hyt1V24rxAZ07r7R9exoC8U1tHQnTkWcCEFeUN2xGPVznz9vHoSLIL4l2EZY
Rt8/N2mt7eXsir2ha09AWVlk6urVLJnucUtdraHS7p2/gKZZRCQNi+t8gDCB62mO9GSxYcBNdIPP
J8H02w+teDI3wUN013vXIldAZUfTk88+IEVsCZ5CBIW2uWCcy5GuMBz8kmqwT24yCrdmcatyLtPa
OGWD87FNFixzPYXuak1s6kzJ2MHS0rvaGkydXnhpQG4cnuhmBhFzvzR9bU9pQtlk7z77NFMFlhy/
korYN7vaQk/rR6rJX4RX2GiFTF6E71JSRPFzv+bXrajv+g0Py0AEj8U9eSSyVTvVChU8D/i/1lTD
mQav19rL7JhMjD8CgUagGRt5BfUWJZPOb7T7cgXkXFtYyGp1oqtHHa47m5sPZruSPX4awkJqlxvx
LUz0J6B499KFoHCd7WRTewNpDKlnFW8QY6xA2zRfwNjvCGZ7A6GpIgh05nbj1Z1/JYpSp6pPXkbl
k2Krj5We3qXpwV5HfHqGHlTQOzucYYgbKg2BmLXuspKA2xyh2MZOxILBSzCjbBX07YDaHjHtspH4
Wx/a7vgGrZhHpWTXX/vASbH1U+WUdeMYc4o8m2nkOelhtJZXdqpgrYh9SoTFiWUb/8bSvcCi3Zn9
+mqLSo+NFtIEiyBPfIX5hu6hMOFTuPfRZVuYLqyMYNx+ZP+3LVM/DADHU5eCdljSYBXUn0mt+HKm
9a5q3cuKI3rnQNhJj1Mnt1/Mwj65Kv0ykBORg8hpqMkxnLfq3i9lPBZMLvoERoxA6MUpqF9KO3AT
ve1ifIgWXoxChn5oGWdltTLuhLqYlvmeV8bVLzma14vs5MOmppVaI+tgbUWYbNlw09A+yEqlYSWq
u4yg87CyGIgq92KXGKgWwEmlaehyV0Sjhsj+DOibO6JVkNSz48MEXanOeFBkyMVkfKDT7YnOtk3O
pGWhiIeSKJ4BhL35Al7sUyYH0TwYzSNK/cexMP4UbwVJqLAf26Obu6+ls6zxIrsDORz1Sd+IcPHR
VQeuXpyk0OJJ+nGJrwuLLG5ckXpf2yjkjqWuBMwT/Ijes3C3x9Uv/k1kfIQDEHGe6aGPr95B0Jpp
3oMo3C0oPOjaxMkwV5fA5ZRhBU3/dvMtd0Th7MAcbsGE1ktpVTSLDBaZCuX6rozlMuLrUaadojsX
SC24wKccvK3NAfS28khYQMAZyMdzKY6tXSqYmDF0NRZLqx4OREP/QyBiBYzZ2h6xKsnz+luHIzkz
+7PWYPFEDMfwVKRvTpeCKA8KUeL0M6yPJp1ENnS2ggcudQf4pHHCgo4YA3w6LUmrU23mRnRK3sZW
PLCvmaCEqH8zxXLvC+O+GYXYDUZK41GHVda/iXkmVE3ATq8/zsLL0LeOF7b2OJI6G1Js3Yvsb+7h
HMqwBoPP8SxINlF98D8zKizjzUAB1w48/upxthI0KYoon/UkQB1HBF+Jt8WDHD+KCng2V+WHXff/
9PTBJVIWlqRM90JGRmkHlYV2yS+dx2GYXsvFeLdzxLVzX7G+5ecOsYSWJx+em/42dmdHfPROeDzP
ykWQ2PuvlA5XhwzUxdTtG1Gf+OBtqGZpqxPzT5PjHQbGrDvtvV24DvUE+BuhI/78HNW7QQpQuuGi
5VdjekUWdtR/5Ll7nriU0esat12bfprS7N/X7SfLvaCwbgODJ0eYUhQfXMOeDqDvjr15+trYYtnE
kkvXu397QhACS1/Os+3kUZ8VP42n/wJc/Sn86ghbnIXNjLpBLtckylvrX5uiPId+h05Nnrh7Jape
2QEzIgHqm9hq7WuN33S0xYkDeVc6zrBnP4cgxvilpVAkvmBPdsNipT4ats26Lc9bicuWokXkd2k8
zJ+UbqPR3NLYQ3C/T9cx6uGHg9tbYHbiNRXTqyqGL6tOf9AhRVPR36dt5t/EyAfHBzOQ5r9kTMEB
U/PoLcnz7SktOudhWv8R0IBMjHS7jVl4ncSuW9gDu2mkowvnes/MAbzErcchWVFQSqICwHxXhTh8
H50UnI1QoHLn+N2bW2QPeAeQ0WA7bpD6vFq9EjsX9Nl1CM9Dd5HsG0YsZDLr3se1AomUv3Qe4krY
CsUB4u0GIUATHNCDrRKk09UYhMGGd3M5NYGGggYQHDGeQcSfQeQ+o/vTRB1UuNT5ehTZL2DK2+Y4
f4eGf1cAp2HS3SfIM+FRiEtYL8otfhHW/mkEUM6y4CJT5d+Nm22vZ/59m7tZ6HT4UvPJwTg17tIp
y+754vfe7MRCS6r9XLGOmQavIM2DvAq1m4FzAjTpmnVnW8NvV2SnTeUN4ozH3GUHmP30T5I4r9aj
5evJk95/u/hM4y0nCcey/GNBgUbg5HV9qTPM/FQDYq53BCWizFjMfsAgRvJvg0SOpOaMwUxza8eQ
It8nBJvBUCBNSMgUgMNFTDhYznFYOSsn7dqvpb3bNgMyW9yRQ0BvRm6/qxFC3SesjrVSHRT2Kx66
9lzCQhyqB8fGeJ7IGZKr+YRaoyHSsCELGL7MBRA9NzmM6WxKKTRlmlUU9a3toTJXYwdxI7PyOM1J
2MiU19QsBIUQ516TEBPM6KMXvfzbUR67E12rcfzakSueEBLYZyNTd+6sX/k/Ovi7gTKRKdWggfX7
xAc1KuqVQXqqgq3MzqNDfxpCOyHqDxJ0gMaGb8PrrZ3DJB4RKBF0Sp1bm/Vq5uMTLx5yHdjBQ64X
QT1yP9drZe8YvK2g8p1fmejPhlZ9tRzW8GPG84xNamc6NAEkbfvVSevDbw6yJ+YsVzP1Z/byh6QT
Qn9GtCFrguaG5KXrWt+wvzJhzN3q/mxvLnkS8Ei5/uG682Hw16hKEcWweR6MVBaPVjF9FQ32YjPJ
fpOteG4L04J1NY99rY/g4RMyLqTYO72OxZy0D5r94xrVjzeaVyLfA71mTjJKhL+G2GJ0oe5pfmLf
vs6ytA88kFlQa0kZU1cetwlbgEFiNPsWcBfprKgm1KkWujzgFctDtO+vxky6A+m2R3NSNyz6tALK
NGZ3Uaqz7nz0vSVu79AVRiThzLa0ORs4qDimk1PnX8A0/VbSayLq+97kh6+HgTatfvjiAcRPUUWE
tf3Ydr+ClbG80hJzbCVYeycPcwkM6zvT367lNqJg04Chw/g3ndzVuAKOw7+uOSRo32If8rfdaOEG
TrfqpRJFhLzotaYJESXGhF9a42qoR2pmMT1D6rjp0RT5+6of8xu73mc6tZ14bqhATKFvtEqnLprt
1RtQtGrIIwmXIw3eWK4Wxz9qtOUrz9KLAUJSmt5eGxD5dKyEu8zMk70jKjcQtE502am25jSWCpfL
asrbO93ogaM753VQDW/S6sLqYeq1lbOT5qLv8Ubd2R7CXFADeSrna72277qj6ScktneE7hD/Zstn
Zyja46yjUgWLwmy0vmUuxCkC1DlUudUHtNTUiBZSIsEW6pp7dNVoVM9+avuH3G6PWZsnAYbdhGbf
/DPXUTGbqZbB4tqP6wgtk7TyVHXdwyZvoDpfdzfa1oE8pxTSAAFfXmpnu6xQWnVvqvtyGvte4eyL
FLXKvE3DySKmAX1YfrE2WnqUSYvx6tb3IEwaM4qOVg24I5Dowg+KAAGWMOiBbQiz2Vr2G8kmcKY/
KARiz+tlzGKM2rDGydQ4U2QNPR9kPJr4L7KdL7aCk1d7xRLHiZZmM/2M+RK6/ndF+0eEiPJsdngy
7SQFwm6MuE6rfV0nd2yPRZS49cIhS9u2uBlU2iQmP+4MNz3uDH/5FEWLK+uUjaoLVp5LjHf0u5hG
tq/z8asypl+9abKIQ4/1cl1fir4MUWh8EVse8A5xzVvdo5FYp63Xr/3I/EkVdYzLfWROp33Sxpqj
b4BaNy3tIiE0JoekCQOnsYl3gqN4uM0ZThHIVOJaLcWO/NtPUvcBZVwdqXtxtrDHIPDz7yUhRigo
ukfNXrLYLJ/dZWL7AUoN0Uc8CDmRKOJ0f/ptfJoJL4S/W1Aebms4rTqv17w6Hgu+SakDAhLwAWO8
mpSfcDSSF9Trh6nO21fVb1WYU4p75SZ9nz01RZMz51hpqrM9Y9YgdhUBXxa3pUc6CxXbKdcLEifL
ire5VXuPWFjm8vK+ahHYJRXHDyLBReJW8WxrPa2Gme5T+UoDVYnUy7/kLirJxYt6rTEuq5d9aj2K
Vkvn5WCJawFnmLr5aHl1/cax+uwOvblbeSsXm/6dTcYZKwnsG+Mi/1lJXN7mFwCbebgkKELdxbwz
hzQc3RzZgmuOAd2T6AYZgJLaQ4ef8IgAsvadm54L/5NcM/ZXfzSZXfgO1aredA9ejZTLMrBSuJ7h
oXTJbXMzOE3Au2jok5sTg08PYX6nhQLVvZ2Rs7OtnXvyUjxlrXdZbuGYFHVD/mfOk9eMRDxWHVNx
0r7YM+3pmU/3fM8sv/imt5uM+eg7P/iLsLOTzhS4uf8GKH7zi84o0nrcI52VHZbJA3CohkeRY/Tw
/O3buEmUu673eZ6Gcr/lxJnB+pPIYmV0qRoP3RtHecXUlRucbo+gve394hpMd+BIBhdUArbAiezo
cb7ywSvyV4NgqG4+ezTK78TYY0FllKQE85So70Hz58tqeBI6+B+jD8S92ZAdJZ2jJ/nFrBKjkBLl
W5+JS+VpQL43h5ze0xv1Qmhdeod+ms8NPt4lw5SAuB3NU9cYhFLwj+NAmXM68QFNu0lcp9YjCC7H
VITzhc2x2Ol9KY5EOEVpg5eUWIc7jlj/KD03B0mp8MkwM+2cEiB3yluFfqZkbfHcl6HOCBT2GpjJ
8iqcDR5AS0MqXAoSDQbCOzjChkT9G6S3hEnhvHoamooK2SzfnAKb0iYNhzAlLXaG7Tkhg9K3KD2z
qIxF8BYwBdQIOViA7Vb/8ZA4jYv2NemoKr257wKsjgy3xhfZUd3OacXVaTBFy+ZmpoAfzyqNCTiR
R3iFobSZyYsbh1S9OdVWs1fzwZArONACnIEQjvtou6SdU+yl3brgJsRMk/betRtK+rT71mpScrx5
+SGP9C+YNKIo09p7Y6LvN5InTyv5H/6mP0hs8LnefhhGx5G+RZ3l/i01BKtIt1pSCmfQcBQAoq0H
hquTqinlrimb3KGK2ab8b7UkBiNd8u2ZPn+Aa9tSlFYBQF85m+p7COBglBbBTWVzh66BfQI6MvVw
1m380oae+UZDTBwlidpLKmjwiTbJfl7IwdKN9NlZM3Ewb36c3hs07KRAOombINUhf3PXEblklHq6
x74P8ZuwkZPjNmCfBVvdwq1DQJ+H5uw4B3cYr0lS2mGuMxOX3fjkaB0jxcoZPFsPBA/tiy779bzi
XfqRvczkVuxclxio8m+vt89FRvcyFp7fYh6WHW1Sd45d4Ne3Tzyesd+KB9UOXyMQx9r8KWGilqUM
x3a8m6bpZVmtGD/BhdnhoUnnjxJtqFI6WKBz703iuIrbxNq513RCyd7lzzczTluxLGsVDrl2chB4
yr3XqA/HxLBTa/XnshigGa73I7QuQEkXrnl6ohzhqHVVlJVdUOsbehZcc0avXTIxLvvZM56N6bub
+YjlWQwb+1EO2mOJQlCAQlvtKwH1R0SRzJHusVlb8wQVHcyks9Mwbbt0rjen0UAExCKt1RsbFql8
mSCms6pJjweIZTleCCOpNUyB/r3l6Sdb9/8ai45ef3vXbtTHSt3U0R7dO+DwOFGABEbHDOBWgBFI
nuJRU3w7n0QsvaurA9Y9xgJVd4fJ3H6NLloUrASUHLsb9JdYmmPtpl28prJig8akaBTMbbZB+TjL
wjxsQ9AYVX/w3NA1fZL+M8MIltL69s3h0V0H8k3hB/lgdfIpJf/KIu+kBbnjEWdSMukA1hB1gWhZ
AY9NtC2ZOjCRrcE47L1e3VRER7dsq2OSgNtQ0UzbrDW6+3rDj7OJk+d6oXMLXPYsslyK6aIl9tVU
YiG/9tkslX9pLf+5U8xb9Og+G7VzERPjb2nw1k9GQzhpLz4X2mNJGh6jdEkHwPq0Q26ylNys62Ol
g1q5PvmGHhkpVl3GtW/4gW/ZO7tA6Szb7c6t5MlttNfE6q6jNyF7wc4D7LhrVKvFXB2c5x0QS+/w
VpnCfyyzknXJSUMj1W57769Kp0uq9/NZ6QsJUD6o2o8PVBUQRJqGUx/ZlnNxUiJdpURgqy9wQsaa
fTS2wGGwCXxNaxfRVfmriB6G/BqbgP8h7BiqlxomnauuVpGwc2aDzIhcM+944sQaJBJcxMeueIOz
F3/G4mktUD3TYbS7XyCFrx44/0rtRQhx+IOU6F/ZkaZZt35sD79Nq94GZy3DdeifyOrBGCxlnJBU
1HRX0qYeOJtYdWx2cTUfVNef85GhWabTHnPYSzOg8Fm/mU7nc7URrbPC0uBugAeBJSVaM0Gwb1yy
CU9AZdu/w+agMqlpZfd16hMVYhuH2CnmW/0lW9yMGLh0i3qqEGJPQ20OWQpAO/wwTurBfCOg3Z5A
ibL6BNgkLJE/yOYMRJYJJrVv0X1quCQJLTrTnyTjnMSlLa80dRa7ysVVqLd6FtVk7QiHH280PlTG
kIoleOd7t040/SQmrI8ph7yDKeaIYOSOzDVCH9PqOHbMAv7cZHda3l20rdMiTyIc84o5EIgP8MF4
VMpa705C1BDf3NRfcf9NsdNEADUwfOQCQJ1/5xNuRsvL851hI6Ce0QY15XCplGijubJOY+NEyJFD
Eox0uKSdqfV6RFsc7hoxHWuDc77Z1HaZ0+GkIAevpYTKZTLd6zn5rfQQsHOueINxwLRtelXMB+w2
78MyzUE5FASFYxMnAjCHftyKY7eKuMjAqVv2+n2qWWswBOaUMk5q6R8bUc5cw/Nh4QhKfsRpQCiO
XQSacKuq2JI8IU3ygT0JDJAPSzyPFGD3GQ6sulwBK7j08gTP52QcakDuiHQxrIQo4jVyHLp5eJL9
evToujiu5RBnK1k4+Ht8Y0bStjhXLfPfffY10qwbxN+j9dLCym8lUkxHw7OV9zP+BbQ5N5mjO5B+
U2xAPtkq31mwI2fMXycfrzZ4SlximKGcVxwF3C3+J/7zIueYU7WdwaUjIkMdoPweg1iVcMryKZi2
BWOb7U5xLp6zpZEHqzBeK0+ABDnEQf1H1Hksua1kQfSLEAGgqmC29KbZbO82iLbwruDx9XOgt5jN
hGZGUlMkWOZm5smxcC6xQR961zpi5/vZJnVwU7a94GvNFyDuwBtaDQ5onRwbiwFnbyKbM6vEOMo7
hC2LHF2KAWLu9VqmyULN6j8DNR28tn1NauLrDIc5rQXBTdn5ZM8k0bnE3gc656ThMq3xU1wDI/gf
PEz5E03fTKOsloOyffCbrNn3hN6hMr+JbOgvjfrOB47L5LITDLhuZt+PSJq4Zt3Hohb1gTdjm8Vy
l5V8FzBrjjtthXDA+Py5iT2YFp4i2pH2UzB+Jtnkcvt4t0IeWjUPHxgvLlNUgVadmztX2s8yRCUg
GvTT2QHzAkJhpWZi0PpAxwoPclBfoYYm2baYvI2HmWKHXvHcyOnDDRlsVHb70GRUPAk7UisvNDHp
5dk+oIRlHfVMNYpBhqsgTl4TXs+qkwAswEc89EwyMajyJkTubeDU8G5RWM9z697U9k2B62IbzRSb
SPhpwVjMGJw56jXRXTeU19w3LsquF6s/U8QSt0IWulv+qQva07pxRq23lZC/LbdzPKPA7CPXY7WB
S77xI0Y2QT1cnaDz6W/LkcvVATMJ2WLKQWjsSTxuAjgTK9DDGxeHZVPNhzT+LMcmYE1kGfP4zSau
CmxJ4SMULURciQBquu4vjSHugcPaKktYcxzPx+jmeyeuTSsrrA8DjqM9Hy8U8hHxDXvTYhSiVTKZ
kwOBWJeBtH5IaLTjnspdN04xp7ie2ks53jpE5/EwEWLKg3FXh9kj6+W8T5qRZEXHmMOM7MWAdHIG
TLo651YQpEWyiSzA3rXZcwrAjISCI/jxcAFRJhAPorm71kVYId9389a0k3RJW4Oxb3G9EerItS8p
8hISV2ZWksO0+dd6WwBFb3UaPI+J5+JXjrCOieIwWBP2OS3yTW81p7Q0rt3ocGfKs/oAq3tlMTba
VDDiV9UhXqC3toPpzLLgvVSMbQqXaw9dQ8j8BcE37YAUicONCYmzcjTDH7c6odLs09Bx9ph80e6U
f2lCcYgN57H1a5txPHuv6nHTBgLV14vSB9+xHxh5E+hJwAeIuGThwReJ2bRMgruIAyCZ9Lq5DyqW
3Kq0+1UUZvXN6E2PxhL+6sbe5lzdMbQ2zP3UwY01cM4QyDoaDlY1nVs7z2mCjRXyu7n8VQsZpKAC
xgf0nHubxpz3nS9RgYR/XyUGBJmCgJNIEP1rRnLBdTLj8omLtJdzJa/TEZ4aniA5BeWJqSATOxjs
G2fKN51RfDjmoEB/TkCM9EkJ3+HyUFExM8aQuefu1uzVO6LWAwHvZF36dUS2i/fEzj4Sr2yPmgBM
nIY//UT4mQ1zl1ksXXnkHfspzdZJg027BLG3DpKbJpz/0oLprGLyv6qNIxo+WmYRfJk1sKiOUuHW
dB4EFQLrqu8vUYCPOILduIvZzl08rmVjc1/LHbwqKaas+inQXM3cKmIfMJE0HAUVIHkK7PaI4nq1
ADZjLC2RgAl7oYUk12JwYTtHE6SLKeBahnTTKivg3JZ84RANb/AmRTVg+qxxEOSI60Nc2lNJRVDc
+aB1rdtWMpmXkfWBo6a/ahxdQOcyXsJwMlcjqu2RGeimWlLlJjaD1eCChDaHX6Ch0dbD6zLE4nZ0
4otISEACHF1JriYcSxOPSIPt4xMV2ypU3HrHxF9rNV3yBsQwK+UPPPUX6cwe/F0yfpaeb4oKSHKk
JE4DV74ZWEa2bpT+eS4WIeBu9bauT0wHGqikFkwIER5Dp9LodjxAgjFlSGtZICumZuZ0GeLgTkCO
0yn5bgR/6i5UTheUAvzsiZOfAhk0F92ipwqB5ddNmIWzVjRZX322mdyYxJtIiG+rNH8MbfIldHNy
fYx/7bbZTUDpmWqfmiLBuaEp9kiL9D2XCBCtuGWVHLbYiZ/mdvi2Y2vneNiYpQBWMKvgtip7cWhy
npvIa9+0CT6tom9iIRKkLNYYZSjHXnkElBEWyR5WyoBJhmPDmOhYd8hcjwOYX4s5g6cbwJfd1eoZ
h+oCYp9K2y9Rw0CS1WNL/mNFly72Yq5xQBkwTRl3Pg7ctdYwkZOsOEkgFTkrOkf2Epsy+60I/1jv
cbvrrrgDeLrpRP5EeGad28Z4cvsS9l604KtSawUGm9AcL6mvQZD2XsuIJAKn6CsIvmQ1ixAHeZW4
D5VH9KHo7iX922z7jFKsIbNJ2KdcthM0IAs6X48Iq41D7lmvFVZwmp6hGJLDA0flR3w5cp2j+ZHk
9CfnNsvxDdQO+Ntr5xBU97MkeGVIBVYVfN8EpSLDzJVSctbjYFslmokEY4NnScuGCHswvB0hVENB
8WQSbvkaPgh/yIE1ua0N4xs/7q2K5u+h5hKKZ9XepLiCVxnmBoxv9AS7f3iz2I5k0W09+dIQfNlE
hfoq0wDrtDJ3gSZsQt34zu7NS55SuzvWX8qtiKo1KwTEZ61uQSTjG6/4+hCevvYp7NHWiv1dV51k
SR4VQWodTfAk4ry+dSfcE2YfXPvCwFOTJWcrAe+XeXfxXOF68aL7hH8sc9BpXyxmKO6ZUClFzCYk
nMXQcagjL9n0ZfgUTuWERfSVEXoZDKeunJkeeGyPpZjXcUVYD5LAcz4N1Hv5NAXonumYZGq8UUH6
MZILWsuEuVVP2NF1F2RqFJN1BhGxlngmbmVL2Kcz1wqd+kpGKWWQxuGA9GhX1D9jWzUcyJE2nMtY
sh8PQfzRji3yZn80uGp2jXz3+r+WqSHin59vWazdeKrWcol6RQL2T19Z19QyvuByryKfmB9494+B
5OS8QC/aGeK2UoewG85saLIf6k1jT3APo4rk5YSLsC1pkeHSh6Uyns8z18t2btYu06PR6E+20L/k
Cp4U3oVuSr8r117+MKtT5AUpqAv/knb2xEBYrPs6+GgEAV0uIn9dSF2Q4Ym7WpHTKC1MR26zMFIo
eS0rsBBz/ujmTntUMMZW4Vug+B2eX+DO9sqnICaCl+tsh7h5VagKAmyGU0HEce3kBXwEd0GaNyOG
AoHcRPg0mAPCehElRKDw4PL/rAjKKQwATBc6+ctosEd1IbDxM6X1XcfBGqnCuuZpRZBrSE8Z5Mlc
UBVukqhtdI2ZqL4tcg56YJB2Vd8C9cd3U8e+yXBkumnK6MtgtpYTkcUJfE7tp0rmAOowGvUVwQeU
yVUYBu/5FNgr7Nw3YRVdA15ogKHD0CNmb1phEvb/iFjpBh/lmh6MfpPTS4KTOrl3FgKEwhybAnnJ
JItKl6Us0qN1hdfwCuocoSlsvwp2gXauNn1kXppB/85c4BNnID1r1T4fivPrT8mPn5CIIi4PP8ln
jKyCr1I0t5Nv7rBennqwrn7ev810zUIhZp+zdrbj5SQKCCq3kytWoplwOBYaQsp4p83qUlYFb73W
zHvzB7wBwGFqjqpRsE95DrdjMtwR57mrI1ZIrS2DAgZFgp7eBCKkromZmXkWag7PJQNvtVdBy7LZ
Si4ASIDO3pBLCK2P3zgNXYuMqSXb2lPQec9JRVteZU4BZb4dZU3eqY/No5xfKEs/Zr4XcVHhTGLa
TGDn1WQxV4kyGEIODkUQ+3ccYe5VPDLRdbmUTMOxAbA31hqovnu2LfsaEwCIpwW9L/RTPrWXyii+
mB7f2+0597PnoNanIPPR4Rn1QHLDS/w6dEQMDHFo63HX1kgXrb2bNc0PvAwMmhedO3+Oy7EaDX4b
x8PnXPUXv8Pu0sptJuanAv6FnDCPmRaEB6W2hZ0yB4q+fWN8DYDMm5bBD1Nc1PB828XDyNo2pfcE
P45ML4e83FTlotH03lMTxReja7liBLhiULWMaZc086nL1DPv+HPCzHc0qgU7WsBTzpMXB1MHlBbW
D7d6Hw1J1CTIoVXNEl5uO762TD0ghHJ/TWZMleQha68ZNwaRxcE/Og2V57iI8hD8W8HX1Bxxb8/E
VBTQVST25cWZmtBq51/qwF2HMyN/GTLi9Mi8JZ735ozuR+CHnFrj4bfIii+r88ZNEsZXs34fYR9Q
HrLOG++QNrlYKxtLdK/e3N4hYApFTtKSYxXyDPplg9rw6vd6o+0Y4eMwOPNuCobnIC/v4mQ89ARt
nFaV+L+qN1KOuF/FG3ipS2mG3yQ4l3VX7ZEhOdGiDmBL0huEUFGOH9XM99FsLibKD88Zv2OI0FTc
8HO5TiHZKRhgRCNnnAATi5VlfPg1ENjBhvLQlSV5uVqztznbONNbEzcVa+Kx8cBcYACKIuMhT2C7
4ys/JfnMASW1Xg1jeP/3hvcI1fixsLim0Ddkgk5gL8uFxsFjM4YiK4io/6xpqCoIxLnmIe7+Zmgs
YVI+yjqDubdKBlKbYwRrV7qM3QaWgI4MNSvxxhjmGx21zGbIEosoOSY9qt/ySQ95/JGO0XPPBWtV
tQSQutuo/bahJhG/GTZtUr5Ysj+YHhkEiUXERCTddIMNwKyuTnZePHRlsgWDdQj7YS1Gwd5dP0qu
8dzIPXuXm+ZXgKkKF65wdnpsdwoV81KL8QbHEh7hWg0MoPP7soTFTZoUE4M0tkBIkNLJ8FS4tOp6
ugu6nLhrFl6idthNPhCYyjeejQTB1JUSqQqfa3Kf9tN0nHV1lYAnOcV1O0finPg34Rja/N2UwTaK
xK0KsJIx17ug9Xx1Pl+AoXxrUJvyrnOhAPkJ3HoqpsdsekLSSrzmJVQ9KH03fPEWIUgLOJgU72EY
vHNjZ08gcVz1YtpGQUfW4B9dTmIJHY916Nwn0ZRSArgWyv8NG74wZa3jtefJb0PDOGBG8JxydVk3
aK0psEbRXSLbo1JD4/4WIrl1mp3WZGVGN3iswMkwQ+YCFQU/dJZhAj9zK6ZnxV7rejwgP13qHMpd
HN0Pmc42RjG+Fk+N4xwXFFTTQbSoGvPMkg1Tucxh/1EmgSyTfhpZcV84Tn1wkwe3LO4Hk2KFea8S
eZGj9zV44OxGScBffpi0um2pBuDhFPgFeWDpWH7KrLHbWBpYS0olgBnVm6q1nmuVI8NWkCfoyjkp
A+UzKsD44hvGv2M9VbU1nB0HUR+S4rQROYc2vt4YE8pYnARVxExZ+/e+q44eTl+IsNTLoPT4Rxs+
wWzPoE3AIq+snoNVbso/u+Xtgdhp3WAIXRX+dNYT7hgoSc4qUeIAr+jGFsMn9ivOm5H+raYnf0yY
5jPMwlzR/jlpCCa77JGgH1umOuvIjJozNhGztn+UMR7xaKMJjk2Nha36rTFILm7Y24GgFE5X6PW8
DgzyFkJJvhTnMZP3/o2aowv2/PoQz9aT3YzhrieVaesryzLO+ojTov6KUNM3DdvZtmX6vSaZ99HM
RK5Ic/oy9A+9x+GUDGvQjz0VtMGNI2AkdB7LBfdy6BHRPstgL1N0lbAc4svKgr9I8khgOVxNIzPN
cEAfC1JG1I4+pVrTHauAx0y28Ti1+rZXtbFnM79Ppngbuepq1LrfUjr9MfcZVbP+m+KgTbqydrmu
uxc4skvpFhS9ai+94TIIRRopb2hE7m58D8dkoxsyEERJV1QJ386DuaOrgDNFZn9NUcjGgfEJ60a2
ijlZrIuiG49uIS5lTd8PyuqBTyA1uSpKKzm1yOq4ZvDcWeAXvTa2N3N8cJ1+z4qZrWpXE2QEzhSb
wZ9b5e3KRkzbWwZ3Jz1ZB2W6gFsag8C2ZIQla9e5Neez32F5j6Z4IwTECJ4qfgaeJk5IJlFOfGOc
f9+LxPqthJ2dczHQMxMla8E0f1U6RK/Ryk6Tacx7Tn2Ur5gVkWtsPdLVmJ8TCnMHkEjYshEcrPlm
ZM+gcKkjcbvWRpxfsEFiKELxAobASIN9hsKWdeO1zoVj+qn2aFHwnZYnXA2fkWk/tS25KKGzxRS/
sCmvgiz6ybU58JtqQJLxhpnMXntnDuPIWMZtNhDw/5pp3JUhd0NRyiNC17V37UcefAuYsEVCOs8f
4YJ8lZa5hwzBYCl3x23HRrpqEi8+EA1FH2hvofFwGDVh3JHiunrG1TQD+KCTddPN4ZdostumGhJs
YxR1ImyvpxRpA3Tpt8QxIY1D11BwRMaF0XJy13Y8XrOOmnWs/HNscumvhqXOy5F/whyfnRh9nusJ
lml9NAjorpysNPeVF537KTsSi1g3ttHcjkG/00yBOYjmDUMqPGgZZp2C02nZ1Exri0AyFSCYLMfy
Fcpov2+onELPQloMDQwGuvI2otBX0gJPjWdwJhmQUxMZNdsyuiNOiTZg4vM3RM+nXgHt5ZHGD7ai
wwsHklRvnalu3fnak7Cjx6NONl30YLsLOIrpN2eXfisRCOmkseAWwLdWXX0NsnxmQxuPhEVKnIKG
sZ7PqcGoIEiHddICP2gzNaHxGt+Yyimucz4iEDZbuVgEHYlDPUc2iFWbHT2of7RPIIlOsCDXRlY9
dJC94IDQxJY0Bb+fPZyIGQed3nFfEwH2oxgbueuD6Mrs5FHVrlhPe7P2nmNMcuseTCWtnjW2ZmIL
nA1w+Ay1uzH9DP4NwPugFlgc8EBovwFfTiChGgfiXE4W7YAA0qKxQFoNg6URWLGfW8nWtMgAZ+Vt
1gy4b133g4m6TRY05dwj24LhMxKRKj2wRBB1BnUjmi46JPjWVhE22mgiEkcHVkpUvX5wbAB19Fta
CUGrqnBvqsoiveMzM/BRMoY0v7c9Um2l6j9LXLNLFuk8DfOz19r33VzDyAh2beM1ezoD/6Y+vA5T
z4LdvSGj31tDC7pNtetgEsXesyn0hW4MAZ/vrh8mpx7/00CYNoj0Qzn4rzhpYTL2kVxXazQ7l8Ew
VBrYFZhyyv6HLAGDMdR7x6cjD5OU5Dkw1hzqUv4639+h09IFRtx4cuB2klmQHlxPF1Hff5A1lvyI
lRajuEJknY0/26s/hcuBOg405ktxsOzmuWeP2vSyvfZRwBCN4f/QDAR6tUUyLfwlMY7TKP5sBbwW
9kZ4P2H7xDH/B0Vrr+rkNDbDXU1bF5Sy9BuFjndD/rpZfs1bt0YJmj/xFoY7g1s6YLMkjjc+RNF7
FaDc6fCQeeOPssJhL83o1Yp5dyPjxaxq+NzKX889/DEN8WwlaqPfOX7BRZHE72pxcNYq/m7M9r4w
BGXMRN9bh1EPjisXr6hLsKT0icM79kdvBGfd8HSFaJ5Y8MRbR1QvzOBrihTXTI1uuIoZF+GsHR/x
BUHU3fvctJH/mpmPhg2vQWavJp9dB2M+esvpjzvfi7FEqGvjfU7HB5YcKtECpJpJkNccmeHY/PAM
W4wTBpxMvPrXcYxPtk7Ipva3ntWway3Jt8KO9thN3woGCLmFJaswOlgZrHG1gk+qumfZzvBDkDmD
8N0KmqdecmVzWRkIRmPtjrPfps5A1vNG6RQwGDf+Zw0JJvDij+cSuvnKd3HaYU1417HTwWeIt22+
DH1GIFChkx8reVdXfLn06O0LQKkMiFpmownLAZlA5JgnM67Pym/dTedzbKjzcOeIPFy7XvApKx4Z
OqP+HIR7Ppb8xLlY+HBb7YEbHYEXrjPs7TwSd5ATNLN6iX8WzFRXcJMw0nGdi/kYejhY+3zwdxmo
r2m5BdXM4VxVfTjuQOWdG7BCBMG+n4kdY3jkzMvmAv2ZucY8Y7GPotsicfMNMxbYihYthqNM3yhk
4pOZkIOrbry2Jjq88tgfqcx+tgLkpol9ZEX+9c+SVLuomJA4+YB1tNfu9OiE4z7qMBdMs4cydR9x
Cd3R84aBQiaftolgNFfx+7ww9Zj88ZDCIMjj9Ea5HZN1vioFTsbc648IVY96oEhP9uVd4ta4P8tb
X2CiRfwiMW3+BKxhgwXqZnZSzLseZV00St+kTcVzGx86oD2n/JsIybvoiMEm7iIRoAmCYJyDHUug
E99SDnLUNkNchvEMU8v+beG6I/SvWBKeXHDUHB4Y0IUcIdIAmaOvnMU14e/w1V25+O3r3LnLMoAG
AU/ZMAeg0iVhvR5v378Lr0eNOWIvIyeDKaHdfeVjdKyrFkpn5R+0M4xb+IkLSJFBDgoKH3VfrKnK
+u4yG2oWEwLQYfZ72guJ4+MjTq155zWkqOr2vYz1t7/sQJGYBeDY+VxnHxkaFR1d7I0uk+EtTqgr
QdtRdBucu0A+atplbPkTCgtvhpfdBuGZyhlKquYZRd5u9gnsfIu/BVlEHS2mnDuA6r8iPuoMf4ad
Mgo3bQWXpB1OVvsw8XAyc+PFJiuX7zTXdTdn0jRzM4maO+zqZ2eGwd3ZFokHzpYxEQom3PZXycWL
L03XMr/Jw5umoCw5axQJjzwHlmdgH3bz8b4SsEUyKQG4tBy3QpK/NYci2L9AWxdBFvtkxFqyBtiS
EBLjQ8N/KxI+O8MdsHnFN6MfObth/DYFgXcjWcafgoOh7xjo6oq1aJLZcyWGdz2POKS9ae1FAzaq
kRr2DK8JHkCOjgQDYd/FtGSMCstS094UaRxuJ7t4JTK+cbDWrLtXPO+vBQQQ+H9jtOlCfZ4cxBrI
X+AP6w4cN6Izzzpae+2SFYCWSUomw7wA2mM/u3Bt+uXmxLXQDCBhez4z9y6B/pu68lDqaYt/NVtP
o51vWK340RpjbkmMqJXVQTO04WjKQwWzbNDxNh+qBwUFx0rDuygqP5M65dymq28IWbP01VaZyQsR
6vmGsNkms7mBUKEMR4W6hinB0tKpVqxNg2m7LKn4rMI3Td/mdcRfbjvGQ6P7H3Li8w6tr9208pbS
9XwzTOEnM5EX5f/MPazVIcAcF5qyp/KE7MEYGHeuiThncZASon02Tf0wqIj73pIls4P+fVk0ZA4l
cIrcxyxJrk6YfxuR+TMDXlyJFEELOal10dSDzu6Yxb1aPYOyDExwEA/PNkH8zVhPhzqrfzJQZttC
lA+uzj46L1YMTVOYhXRtbVJVvDWjcACWNV+KoS4OupD9kZOWYnrgFa+WGzUbzyHD1GP1nqZnCsRG
jlDpMRo/LdbhuOjvyf29YQ08BctMXtvlZ5DzldDSeenVyPZkeBRkciNJlHsKm1d7cYRP5eiCo2TO
tMhsSJ/tGjhJcpNi6Tbn4rXwoTdyJPnK7fqUFIi6doBo5fEZmaZnr/kq0j3LY0pTb24mtymtLUw+
Gbb05JZUCcqeW/YwxwVWcZAuUsQPwmcM11jZ5xhNt2OTJys657i7zu4S3Eq3QUtKVaTYmGqHNbEM
m51MnB+Kiop9RCSO8vrD5EF5nRqSIsz5yX48xQL6Yl9+yxwuWGmRyKjxgbmduaECAtJF0T8qWCPo
kN5DMLRvDZN7MDguxsC1qmKXSwdPIob/eF23Zr7Fph6Mrb9iZPpXUeKZFn1FHQnfbA7W7apH0YZT
Lni34u+CUyFW+ZK/XetD4wJPRUw0k+LTbvS909PvERs/TQZVhwnJ1nKQ4sqqJ0JYQhFyiVs2w/Ct
oOj9+y9DpPCJaqBwY6GYm9ILEMrqTuJeAcaMDzSubkrBlT+d2M2CuX+ljHHr9BYZ17rG5ctLSwGt
7zmPI9Zn+6rA228I7wtL1yZpGDEJl+sIA6cRXgARJZRCrh1oUGL+orNyjU8LKoevXzSYZLtpfucW
dX95obIiiRam1YfiiLCZJeusUQRbvxQX3aDe49I3PJORNilmy4XzmDLby/DtQ4jDnb68YFN6hxIc
P/EHiz+dVncpEn1mn6KgfZmWnxxadb61leFu3H4DhWDV2/NjSaQHeh26KA/FKQetNRER39ax9RBx
hyCQfFQCvhmJWZ/8j9gLRYtPWP063BxXzsBrSFwSWKo6ZxPZQnfYWCO7MqdwXCV+tjYr+TJgj2dE
OFw9jW6ib9sx/CDjCSFOiu+efpS5AN8U5ApXy9i9AoLZwhRjw2WIZwSN2NvUTAZ6oSoiTZsh90qj
rvCOSuKrgR2cmWyRTB3ARBZGiJyBeMzeNTDSxe7arM0l4hB4xZUCGma99DlkKe2S/VK8E5ME3WHt
X7kzV1vORQabj7qpxdo2ZYWAj5M7CEuEyoQpLUKi2Bmh/eeL6cC8CYJAF8kdmiW5bPg5PkKiAnrL
OMGC5EseoZHxC3Oh+Kbu90NhPc2ix9/Ujo+qdDZdkIm9r/2c3Rdu2whYLyxIijoV5BSVnsxizNaK
A61kRd/EDDP3/nx1DEVvOFd2kOSARokPrEYafUCk8Cn7MYdhKYtXphHTLaigcaXnD10O1Y7opGZm
u0yQl08qz179AXN/0C4KJVkdsnajXBOS+oO9y804EVs9ou2U5bvwymNgUiLMfrIJW15dSOEEMzN8
AyFkFbirjONBG+GE5PaJlXPvWyca7uBxUEAEGz4R69nUGxOi3aqNSbjaLANQad6FDPp1z9xZdbz3
ltu+ll5mAvHm6KJtBgH2/EUJ7XVK5npjdgJCNHKnUU8s0uMfXqWvqKgZe48RdRAMqNqaV+pTPkbR
EVVIa0lQbhzDY13LhzShn5ZZJmVcJLlwaShS3xHdVbqYP8HRqJ01UI4ih9/KHKpDiIuoNGe4M7I+
MmQqeNYJiRaYivAU6a8GHWtlzX6xY03vDXx1ImwveIYgEqG0oTnHE/2j2dCe+cWFKRUuNMjX7D23
VbXVKen/SHYSmAWbNiBSbD55yIHtXHsMxGRJwiCocwN5bTEbZRafNtP7GMPuyl8ECeqJnkTx13aF
Qq2mnSiiyg8vIGTwcUvMct652kd1BU8FJclZd+NMpoJv0pqaq2EbC64qPrsYO5S7r4Pngcmo6ECE
xM+i8xqEWPloY/YSfbTtCgw9TGVfs7p45F6CG5Z3gW6pcXIX1sXuX24toepkqmAcEGvAJ9tZN3GE
P1qNrOWV4jzsMHXnrLUb55An03fvcsva0srLuI3Y/dqwGeGa1vOcm7vEyatDLgQ0q16t2orOdXTa
aRW2Z6p28frFr13MzWIOfgu74fzQrgV5vxuGL6/OgvK3yOWs5rb8ZkL6VfaLg9QGd01FYE4WYIeB
u8vwgMdL3q0fEey5jpNwalZThsKFPuENfD9DrgNY7WnhBlNA7gd90FqiVnNqMKpK4muWwFS2SSiv
XW4PXNeGAgZ7Yz3Ug/2TS76BXj7RgTPH9Z1wMvdgzgTCnIoEudWo9uz5or4jIvdgJCRnnRK9qkgC
FFoKHLoa4nk+sehMrDjOhKhMtPuZUfqw6dPe23ehD5guiD+pv3rRvdc9hTNyRevZVzso+6e2S1O+
Xjh4cTAeuQn2ryh75641WiZdTvyYYNG1s6nnvRzgvs0eSoIGGFnb9p508vhBhW21zRpGJJTwvgdL
ddrgdvKogAbw0EKDJeZ4Tp2kuaqpYdjYLwGLGZDCyXSSD2vukh+dmLc+3VGvxTT/+COK0lYpbmMu
/obn0OmXoVf74HsjuMQshola9ZXeCqNVmyIA5EptlzgRS6geZuQE10XptbzoK0h7DltgGx74h30u
Hba+bQZHdCkkqYQSW6TT5KbE/XsTTdN72c80H9Std5yKxHdOhjh7S1niv/+wZPjW/CtlI46L1dVp
w0tsQysbJg7k0RyimfhSAalzDSaZZjcjs71Zg9eQhAF6EOSMdXCkM7Cx6OUMKrTNJC63kcrzvdcP
vz3ThIMxi/BiGWBFtCRGnNXgiJf/KbUNYw/i8rGmjPisxzw9F4oBNRbRjG/ifeDpQ2DN5Dg6uZcW
tVGqLE9BTUXV5MDdMiSsRtukwtCtDXnPAqjubdf212Ec2ztqWFMA8bneSmfqb7PC728T4JuA3ALO
9sNSJBiJ5cTx76PhhFHteZTcXYd7/ygtKm/rxgkFs0fYwEFWBucKbgshPO76/yqUixACXsGf29HW
WN0GEyjnmbzJOnXb5bdkOLMddHSiofGGfqT4q3CQyiWc1P/e9NmW0/mfR0a4bnrrUwSipmg6VK1x
+NcEqgtat1O7J2ftJlwz/egyKAf0+/IrKWfgaWlbkKqbwE9bUJHo0XhJo6jd1MIMz9bgLBtSBnjX
takDcGNy1TSjHqxsQSwshcVi6fHkoxE3ER/AXsHkYWavXHbo9I2NKTmOjjHfm3AhD7E0cAox3Awt
jwuqxpA7QUNE30mKp0n54VP+UC8bWmNTl0VUqnudFaE1l1p6p3u1wrEW3CF3FsXlGEBYC//VpYV2
lJ6bBnPkUrAZwjPb5DqRRxOQKhwNjOItB6+TaHOMKkYT1ncynV5aWQSn9r9nN1+yKctDnZLoO1S+
fAyddLzImAY6Z3lysa0kN5NKjNts1C9Yo6e7JG/ii+ulqBNiir8GFJZVXOHbwQRYHvq40ecCih1J
A/7eqQcZmxMrGTimAooWYDUY/XHwSKLdf9996Cgg7S18SEyGE5Y1E9k07C//vUSoTsH2X22kZYfV
KsEssAtLjEAg/X/yzJ5eJ9gRZjWSv/XxwzTkRS7/HkStNOYgaeUHvs09Ls8xOaJDMUxyZrAusiMa
WRY/RtKyypuRfPr/r4owxbSyvGt8IWgqCxfwiV22h6Gpf9xIONuceqa1xb/SJ0Jww15b0Eaq6/VM
APIQ6dA7KesbEWO8TKLKzzl4LFGq5hrZ9uO/zwjIzZK6ZvJAa0V5M5umekodDGxRZb33btluMpNr
ZIwFULZnnoiScKYbHJPnpNdyS4MEn5dMKDzHRLiyzUI9jS01fxLSLKb1gFFUC24qyu21Qyr6StkC
QxHIq56oTxra6TXvOH14fn1PSOWBg7pzVzpu+1xzBf0fc2e2Gze2ZulXSfi6mcV5k43Kc6GYQxEa
QrNuCFmWOHNznp6+Pzqzqu04DqnhBhoN1EXlsU0Gpz38/1rfCtJ8Pmol/WaLDh0c1XJnOWqyIxwK
fNGwRJoM+LMfihubNNNCyb+Grjs8Fqqt0mrpSLsQzSKsfAr9SR+fW0ZBAcasomvhFhd667oLTfXk
NfVPvAHE0s79arob7ogvUvXBebPbnSGO6vb4SBU8D+QU41EODmXnXJctWV151R0gA9obtuyIs+Iu
f0j7dy8YFyaskh7vxY3vudaNbTpsWKzoGfiVOosUtsB+XVw4GvZ704T5ZNY7SK/KZcaYOYVO0dOP
dKA3ppbtvNxDUAtR4wJWqHrlY5xm4T8aZ2CzWm9J9NAF5Q52JFohcgDtr11mBJu+xKyU23gVW5/s
Jhs/N/tROHiq8IdnHCUsbYNyJR1YcG0pFvpQpq9dAtUW5JW2N7SMRJm+eMDqBwAygjHoW8jzI0qy
NyA+iABQ0ugbvYPV0Afbss7tuwJ17ayGtnXVxc31pE5dxG2XQ3nCri+kJFEzhV/z/bPo9DjcecOo
7jpF7WnXEBMIrJ+XpjXdQzhX8B6BZHfiC2pVxEuWVrizgoTcRgfiYDmQSJgYJruPTpxLkzU0/vt0
W1Ns2RoDYprgVqVMBhLZLmdj0RUbYYlyleUQb63MlAyUqMtASq/oFVrrMXacheUTzISBbN9obG6i
QGOYxzwYORGk6BaiYqr3BMFSEOgA/QVZe9mjbAShilQmjDKK86ZLLiuDOuJF5cLA2GMZ8Qxu9j4m
kHudEAOCsEgC0VB3LePFqq47FZ7neGmosuMzRLcZ0ixdoGHmY+ogAXT9CELFFbOiJIi3IpF40ev4
t2zcZpFSXokYpLyDBBcEMaSGulkH6NrBKh5K8BLwVrp5B0Rjh4bLXcfMo2TMEVqCVp30yxC/BzNq
CE202zlQSgGGJ/E8pYVlJiVhOHpKTQTiKiWcgCTbXKx1EkhlX7KoTR22Qq131zjpwvG8aXbyvipl
Ok4oLYplTbUYC+tQGq6/0m3XOnNzfSWySqzrRH3KdPOedUTK0jV3ZqODQNDVIfUafBo4UwDItvE6
5WXMIl/bhz2JLgNqfZppDoJO9ZyxTbIvQ16UKeFLygxlVeiiHI1lfVulK5uXchE1tbaSiUQfEz7R
BwvPGNTxKGG4hDx906TKcziNf0NlXLUM4hRWi8shtvfBQENfDdRxbrTqvUG1aoY6fdJ+iRjS4g7l
cX/Pz6EriFpHknwxwO4kXcm8EtkAbcHesquhA2Ny0B7ix2SOoVKEYBBXj7nEczD3AzPeJAy5Gc4b
kSrvUoFbqFkFEJAuqRcSDEBfowQ1woTcktbf9m34lLNQRxwN0QAzw12fS7jzI4GB8fjea6kgrpLT
Mjst4Vl4c0S7e1XHSjYhPogPCzah2uEpHJdSdGzbaTvNVLOnhVeIqSIzM72oPHfJfe51jI2OWhwK
w9iz4JV8NeW3knK9SCyqaiiRclvBSs1fs6zAIdk6FZtRc5C3Fo+m9C5rrfvmdZhIq8p+dtm4xY51
zhOtV54Zr7XeQP4thntAWESGxt2lkrXFJqwJr2ynbmWdatRrUQSXFIJri7SNqMV9ALY8YLdf3Wm1
dBZwmyXxryy7bC3fOY4TrFpLJU6V9gjcGLSwBg2KyoipcubpnA090RLTQeuiv+8NhU1yopncglIS
O0cIOZmbpWmsxyzHMSOjlZHU32oQWTPfP6R2X+/60MzntHF2psxIgOhoGCn2eRtD627HyzRF4l9q
wzan7bpy4+p+0PXt9x8Sj3BmiGc4u2bhou69TEvnpkXII2mgDBNnYYK5n5IsOeBVey1i7rLilJAo
0QSkRXuNGT+ZY8/eElN0rwGDODNacOe4SAlRHNSbyBieKl7ieT35VkSEkNGhIIbEMH4qGtZGU4yK
FZuo/YPrQardkx0heMleI4sqYBtD3BIjRmVb3cRKe0+C2L09MF+GewcANiDwHC7XQE4bI/E0+z7S
CaAuPGm2xxDQt5qd10X0WgkoY4O2NDvsGqbi3jdklK1zBjXE87RCCgQbQRNcR2Pz1SwpapHml8xx
CT9llsAklmpX9qDe2QoyVDZSVHxk8ozY0V4QD2iVzSZjdXBWSApCUqd25YFwcywLAbRDUR2eI9C2
iOJtNHWH14pXvlY4SfzBeiFxHmJK9f3+OZaGMjsslq6B86ziWuO8oCAlwH/Rd/n+kcmyuKaHAsdj
TEmW4Pe4gbrJMnTNVjpsqcV6B5/aUW2Hb7nJHsJt/dscVg7R5exBTKki9iPo9csf//Gv//yP1/5/
+m/ySuKNkVn1r//kv19lPpQA9uqj//zXrUz5v+//5r//zs//4l+rN3nxkr5VH/6lffhaEhH1Xh//
renX/PeROfs/v27+Ur/89B+LrCZW6bp5K4fDW9Uk9fdfwXVMf/P/9A//ePt+FKQHb399eZVNVk9H
80OZffnnjzbf/vqi6873G/X3fZqO/88fTpf515dbAijjsKpf/v0fvb1U9V9fhPWnZmGX0zRHs03V
1q0vf3Rv05/Y4k+DzaBm67qhsSw1tC9/ZLDOg7++mNqfqqnrphCwbSlFuOLLH5Vspj8y7D9ttlyW
0EHFA9u27C//dfE/PcT//VD/yJr0SoZZXfFrvvyR//2op2tTdM0U00ksTp2/vhzAV/KXtP+h+GGQ
Jv5gr4zMeGHjOffTdOsTM65I7zUuzacf7sk/p/3xNLp94jzqz+cBIWJEltXDHUCefuWbqnIuame4
szWr9XeKbtqPsMVIv8zbMYh3rQKGtwuSJxej2EyVDf3+Hl9iQbVxGUB1a2eDZ2l3Ad7clWaY/S0K
zmLZWSWu5LxoLohDR98aNbAmY0iGPBfa4ECY3NnHF8Sx9F9fkun+fEllkDqFw+NeaZr/ZuaOWp37
daWAACv1bFMkdE7mmiwl7pZhNLaFSPMH+KH23DYsge6l9lm0Efr5wLoqYyNjhlH0msLRyWn/RDFj
cVCisw/J3G4vmNRNFFEKK29akEzGhDJGjr6jcBNcwJdxc2rRwq3WvdRqEsjrOFumqUDpTNUzuOxA
pQAA1EP1KtJrshuLJKFYy3dgMnCAwwhtnkXN9A1yxCYq0rHYL8AJTi4VwiNaqlaVr7CqdIZnkCMs
sSq/J6ZhpAgYgTatir3OqMIwFYwuRTnNPO8dWm/LOh/7m7rswvvBEAjSWSiibw006x5VAyOaXjsR
qx6RNPdDbXY3Ud0QShIAHw1h1A1sXN02Ec+BJbVr0wbsmml4SmBmVuJWY4u/d4me2eHSt8XKEQXs
LTRq2N1HojLdoDRpOrEuivDu+NhO3Iguo9GWXjZLvILQU4w00d6zLSj72Qi7Wdf9C1m56X7UCYxH
Ks6yFnesfm7JklohpIZlgrjockg6CqYBlL1V2LtIEel3THSyWhkvo7Qeoq0hDespSZHP10brgfan
I06Wqb9xNJSdWa7Ive/D0a3NMHm3iTcs5niD0f+jIXntLC6dOWMcMMFJqN9Z7KPbzgoMPkJVomdE
385XhTfw2qFvvLQVW17amSMvA5Pa0AxmFcKtsTS78yrSyn0uiwl2gPp2lqq+uYs6/j8FEvs+oQn9
TIYB3nSEpsUrydD9tc2NpV6sVNbWllOZiCrIU1vX8a1Rldpy9CJUw0lvXUqrRhaIa7idj9hMHjWL
RIh0UOydhU371freafGQMdPqiajKlQj96iYaSCfAOUKXLO42fT6wXsWpBMFVdx+lF6XnTqnqS9UB
TQ+prVxK2653NeunXYVwYY8GFI25HpJ0SdJ65By0SLPPyQ6h80HRcae0qYVt1cIopZJce5UTovla
olk5pD5z8E6roiFnUxI6/SxqgklNGjjmtTYCBYRLUvnOTdk2gNUQGtbazIZV/koTtz5XrNzaqSYa
Qod9Pdyy3qNAqtlfE7+ElxzBMdArtVs4/I+08XQrgLdKJ/vZQJp1GbLOfFJJjQnmXlDkr2XYs1lO
0qS8aQvT3+hazHqhEqCS9cHzLxtqljNIr9y8ghgMtqPZVZ66HFNTDXumOTGdO6I5Ke33kcCOpDjZ
N7dphitFCHctTIrncvTlnQSQvdYzp3ysrRAFhAYdkyE+vbTchtJoiQQaL7mNJMJQoBdQBeEDSnKY
ny7twnNSeSgnK3W0TA04mEUUG6veldE+h7D0rKelfV13k2B/AHy1o2BIuihsw2+DWvTYQ/rm3qc9
8c3zzG7pRVpz3ztx/+xrYfTcDnm+4ctQeH2kt1FtQExY6al6KgWEwDMbVs4ckCK7AXTDMdk+BdbJ
vKT1WGQtimHET48yrA3Yd0NNTrBXgiLJsxVde/exZcMFut9vImD5cIvX1PP7habJlmJL2zAUwNWK
4R8N1b0LSIyIds/LZ1nujlieU2DworPkGqM9UbACKTW58q6Ct6NOVlYOWST0who3fpqGt1j8M7HI
pYYPTxP5uCMtz6b2aA29S9yQrU1hJj27+zotor0imhyX85jY3/qSaPYGIimGRQF/+qxPx/Dge6b6
3mVmuVY6tq/g/ItZOJjZTjUIDD7LUsC5USHcOVw8QaysIpOFUVfdrYsE4iVoUuMyVxx3g1gRMUym
ytvOQ1IpoRfe4mmh4ipCEkwIqX8dlMh8S7JIXQl6douM3uV2aEukfLjEkaapMHLMRq6GIutfwbSq
hzgbeE9G3Wc2xzn0aNsiJPAmDLce5SviDQ0GXNTOaL6svtDOU1Or2dDgw7RVyqluRfqMBEe4KgEy
brw0Kp/jMMT/pvZRtjbYpfEoiqxW11lbxuy/MNLPukp1v4a9bbwIzyhvKjzQj23WGet0KIZonkGp
65asv8xdQAjbe9ymADET26LrgfHWy3IabAww49lIzMaT7ncNKXC2detWBTNlyzB71qAv3NCaD1Tg
BBb6eJZMwL1ziOZK1UfXgRDVKshV5xKW5WT1FPXW6jTkUKVpeih/Ig2Y1ZgNC2Q44zvThq6AtlQQ
PAtNMoVCMyaey8pwToTtVsPnCBzHFB29AXWqBoCuWWa2OgEexvZCSslmSqYBunPFRo6sm3C+cCBv
Ept3TRQqe8XctLQHjCFyFkd5+tCVLTm2FnpgFZQPIY50U53RrGmDZlH/FJWMd2iWSQZdyQ6b64xc
PEiFBK5094lu9OelnlTUJxzRL6mpd2zsZLD1JQ3b1LL7nRGBD5AuqX6wbf2vfWUjHJm2PEbvDRvP
hC/Rd8B1gRU6b3reefsuNruVjZZpF4xW9ZJGYH8U16++4idU1l2e97tIUSSUGBxJByxL0QEfA4UD
mVrIGmnWEVEWWnsxZjB9G7bWQZhnr6OVREShKC1NTViCO8MAchVVlsMJVVRaVsYlGrVF+x96BQGS
ouFe6cVrHXnDo2F55tfBwGsd1W14UZUUQXM05AfbpxqA6kuvCGgi/Jm8eViQ3JJdLWP8u7k0w2U4
DOCw0NkeDEnsRZPXu1JruwVLM5dU8V5b212TXURm01yhG5EzD9vexpajezBt7DChbMvHrCV1pxJl
u8XXpm7c3hTbMLHlVR3n9r1tOUAEfMcL1l4ZTBVDX6dwDsydbprQtNcY+cBz61jjikYfLCG9xybp
F8Y673ya3mlZ1jsYeeEqT1ps3viwA+Os0xL3wq695rkxK3XWNgMNhrCE4WnnRQ9eA9cGolYXkoAL
ldFuxhQpaOF0gHtt27vQ6UFct2lOAEZLP+AsT/J2rctRnJstKGkkIoW5hsMtxRkbDu/RdPgclSIz
X4bElwsYLGhSOmFvijoct7oJGMzFpIWQm/Bs1mJ6/aBZFS1v303je0SY5VPEBHYobXw4lHcF4rfW
vPDKAQ9p0wnmUZv2fFzr7o6OasoviqvgxcnSOF62luNva9tCkBwYHulXqm9h4kktzbw067TP31MI
p19N3akeRkavRc/yDimga1lPfjtmLzHuI8GegZ450g1wzlEdPAqD0EfssDAMXbdhUd/0Oy23TJLk
UgPbZA+ilHJ9cNubKHgVgFsbjf7eUtPa6ok5iFaLCxJpCJHG2PAVGLVRlDkZogA7bOxZ6sDQsAYp
rrXaANvgqK7AfqTn7S42TPmcKIayi1KgAQTzTaCdgZKGHXmXDY9cMLjFOSyRwnxsoxrvR9sCsqPO
fEvilDcTYymX5O1ipnPHGgK11JDmgWZAcqSN9T6i6vuS+gbpM6Nuhq96LPWLqbMPtm0cDwofHsGV
vY1CypzsOUJ2KTYQ2jgXFTEFcpM4DuCrUo64aRBFUXnTUTtC6VS7ux6NBjM4JuqLvAEvxNvYwjz1
kvwVSRb+NRqH1aE1VesgPQ1BNBYo+ylV1PhuytpYFFR3XzBSM6vYVTluU084jyrq0xnQP3QgYPEA
VtmtTyUQJEiz0a3OXGZW1y9jV+EzprBEUbM3g/RFlEFfAFCJK3Ke46TZCbRKm1qL5G2ZUOWCQe6e
l2HH+Gz5Sretishe9r2L7FrpFA9DYQglQLG+OvHQXrMp0hep6yJlNTReQmNEY7uAIag/qhpK3pki
EHhu2Dz41G3BcjkFks1OWlT4xsYjT7UEcI4vjqLQrB/FxLp0Tbw/Rg+ukhoi06nUZH7ptS4eG692
WPKhrcbLANfVua0R08dzHQGeMSsFIskzmYMXAgqMlXPNQwzjOZJM1ZrlZQunWikqMP5y6m4jNvbM
VYl4ekI+ueEB4Iq61rTKuNPDBLcG0ootTXL91hJ5Dlg4rgmWBJOnnyHJyEj6zU28SQ35OIEmFy2t
eLrN1MH00kjOcxLmkdI37TliqfaFkqCzCxUpV3D/7YvYIsaS5SEotKCqm/1oGWJrOqm+sox+eAxU
oFCt7UvsWkF6kTVOvQuR0j10hbSvhZK2uAHdwdu6hAeDVWTbRWvTlGs7jabULmTMS6noxnnWeNBj
jHHob2BFiKWlUC7wEaLvJMhK0N0Et6V0z5+Eil6paCLEjIqI9GtCFZJzHGKYo4jNeSkyC5Qe4sOO
oFzd2xc5ykibhTQhiEGl3Hi6BFZu4Jrj3tVSWbrUgJ9rwxrSizjyomRfsgklKTET2P/DJlqJnoQK
I9RRv6huS3k+CFHemmcAXpvrmk1Osc8CBw5JzyrQPrPVCKwFuxf3q081VFmwJ/VvG+zZFgyZKrpU
4461m6mC3KJkhHuTRR8mdDN/b4gmulPLQBE0mPt4qTE33bVSD9dKjgPwjCZ2fR0kVsKOPtBAXpdI
vFpiFR+9/Cub2juIzulbWbYqxNwk7eeO6ws6k6x3r6OiNt8rn1oVOiw9Hdi4UXmdmp4EFIHIcNBq
g783vvFONCgbQmPYCC2XTwywytXYOHgqgtGTVwQsttfQNAlsSUl5INdTF+8GnoSLykYaQ1MQbSp0
6kuZgsjVMHJesMa2XwpZRvtmgH9M+6Sq7oqgt5a9OtgpdsjEeCA+XRLtoOZs0dmW0vhOkS8eokTV
rinThtcdoipG3aRiaR1hl7PPerX2ngqjJLkjcIYpWNKnV4UqGFLaLGK9XdInGarnMvXybsYsQCc/
Ip+V7I+ydh5LdkFXWpQohLWYIFcJlespWSFEQAlUx6h9Qoz1WFRoscI7H/UiQkwUAqsyx/gyNf1z
4sPTZdhUVjQbujZnYeLnWwM7DHqxkYW2NSIiyKXRPccY75dpEuFSHGufNVHe0C5zqOI80QYL74J2
CGeyaTXYR3kKIraQJgwx5KrjHYOWcUPFqDpXfLc5h2pJigUmZbKJLYGqL4mVSycttXVCav0dK6vu
WuAWYTgyJ++f4ljRIargWCGWdAwQtq0EDi5NRUUHGoj0SWOoXqd9Am0qUcylYyTWAxsPvAZ+OrkW
UmlUD5VCKZYKjcDkqpV+eEtELEkwlM7xjZl9BHIzs3AajIF3kFHEtNJ3+WTrxgPdrSInkRuo4tba
CBJzHeV+w6jUZ5c+cRdwHRz/VbUc85IZcNAW3EKcqQysycb2VXeFxyb4qmXu9GpQiCUWii1mf1bF
hV3PrHoYrmKk8XsEzC2tcF1d937aHLAjUzGSgxdS9e9jzLWxzo8Fj1FfDIQn0osSTARkOqK66tHZ
2044zllO8L6lDOF2yEjIoDFugjbL7i0Q8/NxREBMk6zap2WGXavNuwYza1In+4GqIfvYuF3GJGpj
P8u9+jLvFPKoo7baxKYrtpZfsYYKRkEaVEUoCoCsENdP7rtvnVE3sFGwji9TT2cEYthUn2nsYYtA
+MeRMTTlwGuXAZbTnU1C4DdHZZfOXO9FGFpz4T4nmj0Ai6YQEcFOWynMmLcCmVP7rIE84dOXAFB1
S3dfkij2xBKtgZ9Pc0Gezb1CQOhURlBBy2Qgk36KM3BQZJpNSIJckQIIZS/c07bE079UkYQKog31
pGGVVdAxRujMFURlyzlYqwPWLHshFmzN3FWnAj6d9Q4MZlRbjXWvuYXxEstYv0GRMFVLZcYk4hpU
3DRFYv2oqzJ4MIEpLBKHrv+MDZi/j9wqv5Sdj0+oT6sWjhsfe4MoX8d2iuxp4ogVpPzo4dDe0m+S
DCiVfjH2SH1BCpIP7mASQ81a852YFnAzU0/JdfTlZYk+63lw0voyCvoBryEIncfaaDBdakn/wtxP
9k9LzQBvUbyWMQMI1nLtDjky9pxYPBG3JtcQsqw52VnNphmmCB4WBNsGlssZUtvuzEyTei+kmEx0
SkJUaZIQdj50lCFWfDO00fRionMROmjgoUlrGNg24pVl79BEpWvobWMQLqRFeMgTMcxq+1G1iHO1
i75/sPGQO2v2PeNtkRDcmjtNeldZhTN3c0VZ9FXiHTrfgnaZgED1wxqPpEVW9HJ0CJ9Q3Sa8rWRo
rQgl7a7gQqpLWSrNViWfkcQA0tqohKtg7WFEGcqqx8fI8hC/yNzMfKBvOfCIRdvj1z8jE2mA9RX4
pK/hZmmnSVSzmY884KezzFbqRxjUREJVievOSyXoUQOUHbEsaIKYaLh1ygZTprdxqZkS9dISTVzi
C9IrLXpXerSSJE5k+UPUjAhK1bpitMFgtfFKiyVlEdFMjUrivVnInlejiouSi/2GJwhlb6IXUNvU
/ptJ9jiRyk7yrS7KGGKFMG5GMUQ3BEuld0GCB0yHInKwRlrxGsu0bSVy4xtZJtpj7RsBRgrVNypm
daKGLKXFzIv0jKBUU4+AV6YomwYZtgjJVcbeoUisWycRRNorZvYaWIigUdwoB67TOCe+176zO8qZ
FQbzdTM61EXbQTf3lSC+laavX9DJLAj+duDaQvzQyteQwRZ/TFZgXQogc5L7VjPwDKyOlj28K3Ks
vDK55ue5b0rIRihBXHNrey3SKLeQezfrIt57VBOAzFhzJZ4J6wEZ4gyCDrxFPxtxJHXiVpKEQp2v
8JgNCQpmfVOKuroI/Ujgh3PzvS8EbgaHaT1QKQqTlVWfm36H8H1AITVP+xJjrRZk56liVRddWGhX
GazQ+WgM+laEufOqhT4wCjf09Sv659j28wgeiU45dibBRS8qTQEI1k/6vCqr5mZU9NcsQEGmkOw4
SwNMGCrbUqjgrkEm9ThxaQH8LiveKGrYse+cA2a0FyMCTIxsoZi4IFC05lpYoAd283RDrqmHN7Ao
75OhE98qt3e30Ge6C7eD62IRrHmrunp82aettoRxRK4bC+Py0RqL5tEBxAICDdnghiiyKd2UgVUY
GsnNVmIf0EuA9oozwv9KJ96FVWQdKtfogAPH2abRAcl4dTDep7Uu13WPMZZ2unrwZNizWqmdSfQ3
9t1eQfPCrKM5njNLOq9/cMh8CRfUw3TGu8K+U+HlwZLRW5M+lI+73zFMAjy1MkWRLEvhkK0nUWgX
VGHAkyJofe4bn9W8jMpwPvawGxYWLS3Ybz4aBnxWqbNgCUqHPyeKFEyUh3E+pBDns2d4xBNQ0bcq
AMtmmVc8VUZSkS9T4CAiJ4e/aRhYJANxWzhufpfDN4Tv68ZXIIqIRqagmR7yEDW90uc4FZLWth6K
EorB5F4NrHO95ONB4U0PBwFwox7wjAxIcwGStGffe4T/rzrm/z/2wg36x4gGTvbC4Y/93Aef/sHf
fXBN1/9UVWGpwtBNXaN5/V99cE2z/nQRYrG31Q1hqCb/5p8+uG7/aaBwpP/tCsM2dIc+9T99cF39
03Is11YNx8F/b7nm/20f3Jn68D83c1PVqDVoksme9HB9Fa6Ye/qX9OaHu/CL7jeCgX9rsk8HP2p+
96HneoAgk31PAgXGNiL2mhVV3/AVScvHpzB/fQr9qBltIggcPCr2e6W+VpSHut1/fFxt+o3HAgF+
+ySC+FEggIDaMCOD3z4GpNnOknSWYBkmeKpcUijGQedkfwtM/n5XfnGXTp5q0ij8oEVIihBnIa6R
PZI1OS6wM1AJCb4a2ipk14zZyvjkZmnTU/3VRU0qhR/O1BehhdeVi4Is09+2VzCap1X5Zf1cXbbP
1deP792pZ8KL/uNZdGZICo1cz8DO1MgulOLi4wNr+onfP53xh98P20ToRj5l3r3HIzX8WYiX78w4
6KAAw1m5Dd6a9cenmt6fX90p4+cz9U45daE4E6bc0dk0F/aTfgshf3yxPpGGaNOhfnWK6SJ/uJi4
UPisI07hv/Sv2Wv8TjXhWjmE1gztpPNa77VPznTqWo6+cUV2kM8HTgS1uLovb5WDeknxSlnJy49v
1qkHfvSdo1GQWTBdSWCxBYxAm30ygJy6R9p0ST/cI8/FUpBUMgFMfyYvpghjC5HsrIEq9D7c0i6J
rLn34H9yHb8S6/DNa0ffvFTZ5KOgiPcjAmmylqEVzzI+lW48fHyjpi/gF49cO/rSQWVYrQd6ZI/C
NVv5rZToMXx1aydQIX7vFEefeBpUhifMgFNQlCndZ6QtLpXb3zv40ZfNClcQCM/vF+5l7O0IcmYB
VJ59fPBT46B29HWjILDNyuanZ68KnM32DIVh8qC/imvvcbQ/uYTpVv/qERg/v1FBZChuOcaM66/t
rfY1f/ce3d+cjL4PWz+8rbVRUz8HOLGvB5vQybZ/YNf/yYR04hv7PqT/cGw1CePYqDl24r7G44Xu
3X5810+980ffrhE1dCHZmO2jDsPW4GLtUh3XPQt62G6wI5cfn+bEUkA9+pBdKnoZtv4E3dJMu2XQ
ppMuSrqzVCY/ebKnTnH09WbFSMwUexeWArNKnmdL9crNzuGxf/IEvr+Hv3h11KOvt6WyRLwO19Cg
Xr6gMXYF9gLC77Mx85+c9QzvTfrJt3BiyFaPvuJaKTNffB8o3s2FcoGu6D3fkz67+vhpnPgI1KPv
uCZH4e/DNxx+XIOxXQbXHx/6xHuqHn3EXmpiU+75iAvNfM1zpuoy+uQdOvGqqkef7gAVr5uq3/uS
SdlSbiszWZJ4yJqp/uS2n/rx+s+Dg16nNVEbWrwvKmqKjgkgY/HxbTk1k6lHkzAtCX1IxBjvAwWd
nk5TcG0XLtu7KnMX1oCxM0uRodh1TR+edveizUogzY2ebmVSy62Gb/mT3/Lrq9TE0SPCIQ5Fp0yj
vR068V1bB+1umjI2H1/p9A79+1dChefne5iH+M3pGEV7osAwVacYg+Yw2rD19CTwfvKgTn3rR6MW
ikhZG/n0oCYC2Vnw6N9Z5VnM5vqzV+HEZbhHA1bD/Sa41Y33EOHxFJabInqB//tbv19zj8aqJiGq
IM84OvdkJfuXxrjylPfKeYG1MOdd+WRIPLHg1yYZ9Y/rpwomklMgtduDVhcuFjxadggpzppX75HK
Uz8Su/DJW/Xrr1Nzj4Ys4QV5kylaupf4tzbkcC4a4rjnaDdnIyFfv3njpsf1wzSYkbZo6B1nMfe+
ddY4+CbO4isVTIucf/z+nvg62Fb/dAazbkhoxCOyb+r7AJJK1+8+PvDJh3H0ZWR251nYCtP9cI32
Fy2x/ZbiwiaBBTJrMrOVGWaYj8916u09GsgQk1SekRWscvR61ogXnDK188l1nLpBRyPZGBVKEQlG
9roD0Ju+i2H78Y8+9QYdfdRCG4IyjdN0L1K6rf1exyGCKM9tb3/r+M6/fdLB2CLD4MmWdAPHbUlG
PGJLLNefvJwnLsA5+qoDQOolapZ4X/dUkUutnOWVsiB/88LK9PuPL+LEHpg60s/vp6GFeengydjr
2DkIacuD4aCRnHSADBTOakk+y+i7Awn0sMObpIQc5YFCpLuirDW/7c4/+R3TU/nVOH/0itlNIzn4
GO2hpMUXKggOJFMz5bq/Yxn5W+sUTRy9akVHRzBIOrHLepPEWIQ+6HeGM0OtFrh4b+DzRp+MXr9e
EWni6N1zkaPnJZHtOw+bXFPEIAHzt6RPVqM7rkcr+2R19Ot1neYcDZKZUnbRGBTxHlqxnc5VXFj+
2VQl6edFQ37TJy/iic/fORolLRhcQTctNmr93i92Ity05ifP/dShj4bHkYQjpeuUaO+jTVPc6874
Jpubj9+pEw/BORogg8SpaR9mcl8TQY1ER4NdUXfpylfcJzVCpJELsuw/Ptep6zh6feu4THOkWXKv
VoP3NXMClWGn9i+tLjU/OcWJDS3+p58/1YGGAwRlFlrojssSdRWxBTMAj0DlGoXs7BmC74+v5tR7
dfT6EnrWEiLKmVqIB+2q/IZ2LYJCCOoynLVvH5/kxC0TR+NnXqhBntJX2dtIg3RjlSK+t5pPai8n
rkAcjZ3ocGKnQMK0B0hBlGcERRoWUrUY6HmbZ8Enl3DqLEeDZyesWtFazpLeT0kh+D9Jk8X8lc0o
MGBl/r0bdfSVJ1ldmEmGOMfxLpLmqja2qDc/PvSpd2rqIvy4APJ0eufwhKO9lSCUq66T8F7058pA
I6l6nIJ6Cozvhvxkrj/xyO2jRx6kng+UPhx2Jvl9oZETcoPZfnj/+GJOHf3omeeDAaRTGONOJ1Cj
pRNbmvq96JxPHsN0mF/MUPbRw3YEYq6y0Pudr20hoEofbQ3ypXMZLMCS/d4lHD3qEsI2Lg+t3wXV
bV3dhOJ19D95V0/9/KMnbZtN70cKhwYHmdKy0xcOeQsHx5x16id36MRSzj4azPtWOKMuuUNt/Jzk
GyLGfvPARyO5mvaofzIO3OMeqeOberj9+H7/L86+Y7ltpev2iVCFHKaIJAiSYhAleYKSZBs5Zzz9
XdB/Bzz9sYkqlz3SAM1Ou3fvXmEZ10dzyv93+XcSqNf+MihyarKCPXEQMNTzceVn075OBGzAeuSY
HYMJ4O19kjgwgYXVaNT829EpE0E6z6Yx0ABE8nzhBPmVoIMMy/fzYaHsJInYp0I+CX07gqgwKSDu
JdMObj8bvC6vZOa0zxMbNct92CQWPT7feQzS2oT50Mb3f/vpxC7tuSFh5mSBkye/WJQEq3YTDLd/
+zaxO5vehyiegN+t1vBIT0DkVHFtrFf2PiVdkYgNCj4OIDzSiN0zgCcistqvVskcrtSO0lzaQlK8
Pe8FLeZLxDYVIDy5GLFg0U98BRsSFbgUWT4GrLSTlcID3+vgQ/dch1y3yUOhcyV/ofWP2MQqtLgB
5gonjwXXShaA3YXXLfQOC/+VSfiVRiiFMU4idnRUg19TgI3owZcvgi5LBPLfJINYWSO9mMMcBiiz
ynhyGSbQCQsDL1c66DJHvggYCyQAY2BQV5a5QAm5ErH/FSVTCznsJg+EAWY7JzUMHuVoHL+qShX3
Qw75nhrFDKhfoFTHKhG0E9gZrlhRFpliDZFokeMru2pDSITBR8aE5sC4gbLjIrYwq2YL8MXHUIEP
yIexdMzCBDKmCZygS2gWmDLU+7azNARuimx0h/g52gI4R/sA6lcf4PBARjJgQHaKBDkwo1mD7BQT
iX85oa4BSAcs6KxAU+zv80VHCYU/7O+7Qovm51JYMKngZQLE/YOw542pDeo95JyYDXSF25VNRAst
RFAU2Al81RQgQKWQnJn9BHwJzK2VsEi7LJNcdWaeEhaiK7NXQV9VXJyvp1eQZMAkBzaL/WCnCkIW
Dvw79TQDCm9ciTu0Uo9IBEyIcrcACKqsV03HiI8sSXwf09zQILvTJadS3vbMbzWBuNu0kqhxtPki
wmjJaqUG5B3r4b0SrIGresJO9T3tBByrx7mMA9uPI3P11/LQZUs8OIjF5XfcrQ9AoPls9NFecJhu
8UtxE8xyA3b1/JkcS+f5GuSXAPeoESLCJpyslQ38pz0Ivom/BXBGrRLLHdyQ5YpQaxDbgWasg6NP
hdH8COAbpKldv646AIwhSgQ9sloHUQNq1E0Gw1uYxduhMMCkAlBXC7QfmB7JXGtFEkybw1rNzyL8
kFAOV2NhDXRBiSkiEbznsoXWFVux3uh159QOtvKmefnHlEIkQnQixkDiAz3pddohjT9a+ADEL88H
n/t513o0+kQ0HAZJaWcQuz21ZZKTWvac5ecioJ5Bn5uaBCyiCcHExQgBeMCuiL4VNVA2FWSlN2kb
5GbdKVAAG1PeSYUpOcghkL6qJFuVULF6x0HgPeegzRt0am71ESSdOQakqaYEb69sEqCalVAz1R6G
X70Uam46hpXRJhFUFlPoD4Bf0DkQ21E2dQL3B7DYocCWgJeBo8F/S3qf34bxGP+K4QlgDFBwfoVc
HXSlc4T0+TQzAOjO4OVbTDQGgDhDLyZo00UfmlW3gOyJGwb0Cjjs5PA1qRF6IaAfG1rRQVF64gOn
jAeIRIdttgVmMLBhcFHvs8KHejvfTK9AlyY7WVTKC+xBITE01sV7WM6tg585QpG9a/50Q9RYfixm
To03abhrhEA7hnBN3YDP3uAgHHkLiPDSk8HisKCzIdmsXMDLZq4z2GJXkhUWpeyqXJSBwVzM5lRP
eCsMomGHFIDdiQmMaSQJUQDMcMjP+h2gmhNEh2sxET9jiDMc4GwP8+4INhvw/kitdixH8Ai68QqW
w2RoVQxr7RmIxbZlIBiZDYI5Lyqpz9cXLWARgd9HrqR1Uz95E17jDQmyRYtYUAltR6Bsq4w/PW9G
pAQqgUiNOcQQDoSOyQMA3Ux2RxiReJMB2ssh2UPfw4ZsvwGkqlkYg8VauCPqrD0ah8rUHO1U2Rd4
EWwn61Ib6sGFzoHe7Rj7+U+jHH0/WchdCG3apsABxeC2AW9tQfvVBAOc47f/9nHiPFDZLu+gMo9U
BqgZCKloQJyDQL6StdF+OhH9c0aRkRsCmT2x0Pbv+i81Dg7NlP3bTUkg4j549ayf1+nkqZCNGfns
b+s3B0BkV5YeT1sTREzWVHD84KQ2e6oT7SQoXu/THbdJdl1k5C/cprXmT/UbEftVfmv3w4X3ms2/
zQoRr4ea0VSIk81eCtfJElLeeXDK0vfnH6flAAKRSgN33+EFop69yQXE2oZynMUYeFVChzjrL/Mb
h5+br6wAftmnD04HEjnaB1IaAoE8e7LjO90t39ZeY8BabuNftNd807sqzHXgCLpHiN3GK63SEjoS
Utp0TNY2HVpVnWADGr8OaoShObwpuDDMWtmYtIEkUaURK0TVmPRQs9j5Lv83v0KX3FWMyU4P9YY7
FVcIvV3i15Vpo4wkCTUNIN4OzxswU8YINEfmY7FZbV74+lBKkcEyjT0GqqnwK5kbZevyRGAI8h7y
wzVaa/kYnkz8EWIhXjaKKzkbJaz/CGHdBbWohnWWUmENzuAAWbk6tqjQxPK2jMsR0g/wrno+apS0
alEVu88/m1EdwjjEFobPsBNPEI+tLhl8CiJQmFj+mK8peNFS+Z/c9K5DiEVF7vcFxmtMF1lSv3GY
GK5maZxB66bToEEYdrIOGlXgaFHqv8FANXDgMTecn/eUcv1nSbAADt904DuG84Sj/1qa3Se3gTg5
1FAOa69fP/Xc/93M4Nb/dzT5iauKuQ54b7Y1Gx6ubqWDdaz3OkjsDqNfVU81IYzgym5jhLbmhIHO
GPDwtmU3NGVT1RPT18FN3SQbmN/poQlOkg5vDyMy4GelfwoWxOkduBUZ2nHASZo6QGt40P9AyuOo
lrZNnW7T7UJLtVNrDY73gxL9315xPBFtIw0OGnCMmb3OCDaswewGq9zCvcvKDNmEnvcnZwAjadTG
oK+sStrqJyPwVOSL0RpIZs33zLVQMRFwq3wvwvHyfDH8xPJHfSKScm3ogdbL1cnLrOoXPLg/vpvt
YG5BRLzZmavswDTUYQ1iqZtcf4G5KnyBvjmMPTzovpIv2KP+fv5DKKuS+zkX7vZFFbDADsb4IbB8
gunAZ2f3VmbybzLC/b81QaJ/ZfirQshambyG/xjiay//imFix7Q7yAPqbHZKy0s/iPrz1pal/mBg
SfBv3ENHbpQkDGz3ORfbIoYloHSEhhJe6dZgS5TYS+J/ocMmgluLpGzovCGE6wVzEGEV97wDtKXx
c5rdzUiu5Br8hdCD2gYx0IJrvN6boMib0McwWxO2x7psMLpvghFtBFuYa2xl00m2kQF/VBeHtd4a
6coxQOspEZ7BaWHzdBpnLwrU65ThHgTTxCgT18odlAyOxAoXnK9yi1qGl8WzO3YQUYMxU4rLsI7T
zZJ6aKmxwHaAS3mDQta3zEgruSNlh/+UMe8GOYH6VBKEaFhG4B//FPmRi/al/+f5HNIqHj95z93n
eU2e56yXUQ31Gqv1hnOzrxzo1OY7aD1ttL38Xr3EGwh+GJ3OO3jFNMHRt7m1O/9yKXq0CYjoAsa/
VkAOACXfk+zGH6qTOvGe23Jm4va79Ag6+8Ib0E7Zb3E3/Vuy/xNg7rpcaT2odxo3eW3kZeEJ4mpw
QfBXNgUtYSSBx5Bih/RQgZPN3zOXfPsVmy/Tdw+/MVgirgT9n+37YNTYJUe560E0owQ9L21Axtlp
TU2vjOUEhF8H7pbI83Uk3q/PFwhtk5MgZCbkGiVhkQzAWGgLBRHnxtnBprNQ+TdCI8HpnFmz/ofD
JDVmacF0zams1nwdrdLhjGYb6isn0U9gfNTrZYfc9bpEWa0AbZnzuOPsDZbswJP3WBlw29Nh8gJ/
xmGrnKBCuI/XANiUnI+ELXMaW7b10mJtZufp74yKY2mF5ousc0ZlwqXJjLEtArNea5ASZUgwc1RB
FLAHT8fTOL29jhdl078xf2RN5/YJgzTm+ZzSrlIksFmpGQii9Ggm3oKjPHrFLnVGu98KZrOPRD21
oZCiGVDS3k4vnJXC+fVrpWXaiPL/nUMVjBQ5g52L15uJBQtam7cKJ7VLOzdVZ0ZmJ+vhedqCemxW
XmuE+9Zhd9LL5PwCGGdlSVNiDomM5kHtT8FF5lCp+BN1x1GGLK4G6MpRiZ1+2hSwVXne2+XsebRg
iYpTgTIe1LLQUBm9yhC3K4Zdz85rgebxWmFJwHCQyEoyij7WivbJNn/UPrAGCQkafH+kfaZ9cdDp
6aE+JqHY97w//DJL/9shloTcQpWoTsRl5GqEgN7rrM6ZsSMSh0Ulyze1fX2IXsT32gAzy5Ed1Yjs
5y3/pBSPWl6G+G7vA8OeD+WMlqFo+Dmc5+3wd/SUjXxhv4sr8NL2fOsu6Z/nrT1epCyJyIW+UAN3
lmWBBLOuVWcYxUKs0vaLr0wIYX0zrYwnJaKxGnlfYCoBamtoqBphJLYFxNXnTkp9iTk7gXQMrnV4
WdBZaHqk6WEKzipqLMKWa7estKni1WvL43oACPD/HVzYMhVssUSdJoU4nCkb2rm8wdkJ7o/7aOXM
epzGsBpx0JdpFKrxcuFTMuheldGvCPC6pkhMAQKiz6ftcULNasR24zTY6IlLN4bsUo43mblM0Dtp
/F04rV0QHocO8JL+O1JChlfKXkITnSHZ6bFyOBtuBxY8wqw33H0c+CvYUNB2m93aWhQoA0difNup
iVV5QJMt9N506C7bkH8xWb2y6i0sCc6pCc90u7FkA8I8NiBNVoxgiiOq/uTNwvZ19ijtxx1qzPC1
M9mV6aSkIFCa+u9IDKDy/18Qbe1KX0J34+Bafo2MUmdxDYeav8nYv0Prn6aWhLHGGq/OGtSuPZgf
LpdpvbXWDkPKvZIlsathF82wlFi+rR0K5cDlEM+FD2W/TSYZ9piAWJ0TKGE/7whtAYn/HbaeKWHT
uJy8sit58w7FZivezHtl7Zry+MhhSURrBqcIJLf4vurg8cSEeJ4NE2lDcGuwrhMzd0NLWlkCPw8a
D2KySoQNmPrObfx/Zzlr5TaeG28Q5nE5ffbKbbQBAccSHSjxJlZz41CkGf8WHvQT7cwbrdbZgJGw
5U3F4W3cS61hE24DW1nZqLRhJqINP7CdzINa6KknzryOunj00cYalPehyL6K9zki0gR+M6n1ckAA
OuDI7vU8o/o06meYFOHmy9lHaE4eA0PVIYNpNtYtMH1jjfZCYQWyJCqWFUq/H5cYVOiDBcU7tzC2
0snizdS6rI3fT3n7wdyS6FhZDfwaPsW815oDrvWxwzvsaTQh/drq9WYwI0OxZBSBKvRYxP0+Mf58
vOJ51gbjeydnerV5vl8oR7FChBm55+HMmeF3QBkxir+a/hPKbFBatXy51JX8/LwV6pgSV4s21yZt
TjGm2gXiswokig+QOzUA05DfWVTugpfk+G9Mfwh0/DcEJP6Yx7BTRHUVTuNx5KiQJIUwXDZC8rPZ
cSqMs+F1+7xjP5XHR/NIxBux01TYVaGx6NBuRRfOwle457gQCcO/7JrrkSPqSPRfki0sTVCx1Exl
JT7QAitJzOODWu7r5eQS7GTDWn8Up7c0h9muBiBKsFOIAARF7oHXEjQAWkpwiG6CXZ1LE74vDnwZ
zXoLub7P9IXb4bi4MXu4zTnR62j0N82FNM4hMBJzsIM9nGW3xWUtNlAiD8kgkbNey+olUYW5q6Eo
R4iDjZDfbTs4an/J9bucTitnIq33RBBi8UqglK2ElBh8Dg40OwXCkYq0tnIoeQeJxPYVKYe1u4zc
9AZJ5+jQHfxbtY+PCY57s7vC8dyb3WgLL4e/zYbflC5vB05ntq8hbmzPVy9lLOUlKNwl/eM41FBj
wE8owGQ1pbpBnbnl3+ccFG5NDRxcCYwMMtMwd4tvz5uk9ZqIN/AXTeVIUxHZ5UvaHFo8wPu/ISP3
b3MmE3FmnuGLMQr4/AyDYmjAGAPzOnBrdDDKipCXv9+NlzS2TQsZL85jpLNa/4IHSQXdmOcD8/MU
+SCSkNDtQMlBdoe+uid9R2f+wG0Fm8fBsI3hH2LlV4HX5au0V49wcn5FZRSPMyWqCIcK577V7gsb
UoZuvFITpV0HZeLiJETxPDMdxnH4Cz2OPYoYwnv8EkPc0hlrvfwruOW5PoQn+fy897SbmkyEGgXW
VdCYXCbum3mfrxJA5njJ+R3b5WcPCMcRlmMhvOm3wmXYil/V2/NmaeFbJvIYgFHTOVIx6Mf+Upzb
ZfM1r+lxMLPt/Fdzg0vuwC6P3xVWAnYnAl91LF+LlbOX8hLJkvjxFn7P0E1fphyq9GhmH5xLO9mL
F/YdzDtuZctRVi0JJZdgvgYpYJHzFOWLqxI48n6DtraybGkfJ0JIAVlz+H/j44BdWMk1WpkYYTk/
H+wGiYgT6dSIjAK7D69zoaOGtQDF0igCLzEEbWWnnftd53A7Hho+zD56YUzxBHuyXfirPCHpBX9c
tiXAq97h9L2vj6PlQ2pvpcci5TYvETEmzeUASiD4aVgwXhhDdxlGkYBoRrdgx79kvypRx2FvDEf2
zX9TXPiG5+Ut2krnYdhABwrCcnDlKKF8Y0T78a9wS+F27apfMHAb3mBhwO/C0xrshpZmkoh2qW+G
FshHzsu32jtgd6wOcMwME3EJvJnNXG4YvOiiILlhAFgrzzlKBqUefARQCO6saSdYTWVWLY77CewM
xVDM6Ci8PN97tBsuCYKHz04owlUa2YUVbWRj1uHmZKS25Pi6bP4RDFjrWpG9luhSIEKsRIQ0Zooa
dQQ41INytBWhnjbb8CvWB1s2X0pdMAAf1TVTdnsT4Xa/9pRAKQWzJBq+GjRIkhdoVnaguLmNrMJo
9OXdDnKeRvj5+QnXUmu2lgtauZIY0vYkEdRqvqikIcUCbbOPHJI7URXa6er1iHKCS0RapAxxVcKS
HXlLaXC2bKhbHOAwFjlrh3ynnXiz3/dOZtZreHJumaAHoYCEfJdyyHLd0CDj+xZFvSxN5guGY/Wl
dfnOgeClb8yDtUrNoOREJNB7HOBV0kxorbZ7c7KSTYyI3G76L8YSt9/xeXlwSR1+x1zb1fogZcIW
ucD7vCIFI3ouFQzpwE9XaG/fyk74Uym4QPTVpQrzgzQ0DvzuD+JQWUE6n7MmtuBJu4+T6Rwr4gpj
kzKzJAIckrNd0UUtEt5ZgEM2mDs4lyBZqMvgt65selpXl7/fpVBiNoSQquk4T3QmqzmMO24XXwJg
TjhXtlsnDoxplzvPG6NteRKpHYkFFPWXxnq7cMdNfczcyo1NoKQO/a7fwRjWHI7qJrZCF0I/wy5e
Y8tR1ywRbOYWQr9+gRnFffdYfFbu8BqcFCv9VN/nW/8rWTkmaaNJZE0z0MWDoOYow/CDlXOoDxQo
GMCL/vkALuvv0c4jAsnY8wwPK3Dku7jXVdACiC+qdtN4t4/XBAE4WheIcNIzo5xxIdqoXwQQhQDd
RKkr+KWc883o8t/Cp9rqvriKN6Q0R4KH5S5NpRF2IV4VnCRoTEttZApwMH0+YJSshQQAyzPfM3K4
bGTmoAIK1fdrYBZagrzIkN5vHA4ma/CdxDgNBnOENrY1m2Ai2SkeZye7dCLzQzECY7TW3hMohaGf
cvndRi2HuIkqBgOl6YLHHKKtqjMv/vn5ONE+TkQByGhPgz+hMwLevDX92uqVt0aBpZVFflLKu18u
qkwnpSw+3qJAOx3gOabHm9Hicbo///XUFojdDXOoYJqWn19ZuC/ogRPb/BaQDkddGR/aQ+APWOCu
D4C6NFW2zLboACftpVs4NZuqORsa8hQZuB9cxXodbhu78jXdJCb7tpawUDtHbPoJqXfCcezSOf+U
bJZAGaG+Pe6HlaBFm3xix0OHCWibkcP8cDzg2kMKD+kJF69CERrbl3OIJUuZ9M7Korb5twkj4b+w
iBiGyp9x0RIsrbjCBwkQekkvd2Pshrtw5dZMiS0k7HfMBRgDwO/VE4bSKivNLWB9XUL+4HkvaIuC
BPpWCQ9HUB4zk25R9R9O7TZzhbdx05mJV1uwQdpMZm1IbvqZI5uEDd51rVxNy9VJEHBVQ6KmWhZF
cZu95JdgQhc/tZX97MC0PdUB98R95tA60ceaviDtckzigRO2VGGmgtHs4XA0TIE5QTyXgVMmx534
yiuSc6i9FVlsCPPr8wGmLEwSGJwwGsxfRqQL3ZTB2pvVB4GxkvjMVbkJ609dy9KVc4K2UogA4g9i
P2RLS4yGiWTg/in/4vAg/bwflFPoZ/3cBQ8+a+Ok8/F1hfnq+1usCCsfpi4DIjakFWhXajFgGcDg
w+rflSPvJucWENxkO5/Cm39pDw3Myz4L+3lXKIhflgSljjDnjYMOLY42e+tu3SFwhQOKYKZkFR4c
nUzhWwYQKj+z5powJ+2xgkSpFhCrr5IhXsZvz31J+wEcoVgPtuHJz3R4nNmah9eKlRosZdH9nPd3
kwVLYjyDsmhssipoAuqSJQEx9GetsEZZCz8zefd5uIQ0KhOnqM9ovh3VrB3CCfn53FAW8U/t8O7T
kKRNuqIJ8Gmh0FOt07XkTRhPzz9OuYb9pIt3H/flYGTVhGG9vgNHD54vePiEsRkMgF7WRp72+5ch
u2tC86tBhZIuKL0g+bXTbYLxX5StpYKU3PnnZnD3dY6Hh6y0EDnxOPMqvtT7avVeQzuiSUypoiUR
AwNtfNtTzr7XvxVeYbNfwd9VURrKVfAnKN//etAFw7LC8M/H8eh/9ltwb9MX+XU4B+4w6JwzJjok
AKFIJH89n3DaeBFZAfwxRbbi0CcUvYe/6aV3/dRYE3+nfJzEjIpBzY7wt0AR5tQdwhuKPszH859N
2b4kUlQJ4rmDGTaSme2SwrxyTrrpvlZ1vyjblwSHwhm+KNNMYz0+v/jCd1qs6dFSFj+pRxurXBoy
JX53Y41f6S5cvacsR8GDOyO7NHi3cmSIiUHRLuI89hZehU2L7GS0Gkg/78FbXTuHKMuThHFOzVzB
2K1fUI6oBwPRD8kF/zf7ojT67M5QVYBjt968De7gymuN0maaOLOLRu6UBhJmHqxPS9gVx2bSV/u5
GS5C2ZxrvzVk2Jj+aw95YhgbTZNhmoOiF5CAUDhyFRsyA7sIxdHWYD7YXXtqnTX9WNq5TiI201rj
YinHKRFuRat6VXbK+7hNXL6EoQ2emiDcFe6qYzpsVNxp1zTtKCGeJXZ8WPKzCAUSJEEqA4vW1oZH
stUPV5+Z9bqV4Fak6G1/fb5PH64YTiPBnBlo7iI8mTB75aGLbHiYlqygN/1oPv/+Tyb8P+seDSzL
5m7d4x1EHcAGQfIIpBikql3eSVAx9K/lrvPwUGdMVmi3bniQN8Om2zBmZGqmCAjnmv3Aw1CBH7DE
vrsfkGfwmoWuC2IcrIH6Rd1jLSH6YYA+6tsyqHefLrK+1mCAhtjslkCjS+AlRW57zV/gKu1wrnQC
cezYADYGX2GDBfFEtiMzBJYM0KubumssKCFu1wrQtH4SAUZhhEYr4YDnpSmce7AaE2kloXnM1cAQ
Lk3e9bOFF5wAP2/Atj2wA+1R04uzYmtA3ta7wR718opkB1dw+WX8G3yMn9GxiY361rw8X0MPTyk0
T0SYsup8pYFhmecPJirck2a03TmIdXAhnzdAGzoiqHRs1UpthqFL2tcW/knN+P38w7RfTtwLJkZm
ao3BwKn1N1gEelVfVXEzzFst3Txv4fF1EINDRAuR6WduKhDy5VNyFt5AY9TLPWviwUH//byJh0ci
FJyXOHU3+1ObKz3boIWlsgbI88ovf/zGjO8SkYFXKg1SG/guZ996Gx3Yt9fKic/RXvqCdNi28MJN
sc1slKBrJzDiA7cKpHtMlkHbRFBo0oov0hCHVlKqscHO/CFug1dBEhwYaNmDjwqSL5gwSzTnBhjs
ufZ8VJOfjydltZGY0pRJ2FFUEXKnQX1LwsKK0n7ldkCJ5iSkNPMl8O4kCTWqbsRGKbptCwPktoQ5
agY77+e/nxbSVSIcZGUAtZQarXCm+Dpv+Vc20TPHfxHeFgEePHEBazUBiwuvTsQGN14mz/mVIyVe
K8DTliQREQYfxbJ4eWoWokwvZK9N35h8LQVc1t+DqE7CS2H4PBdyjo8rjGpNSvEJKSpzgLhLrqqm
HNW7WeP+iXeDdUgEiD7gVIYdUT8qQS6CettLtuFfAKuSd+3rKsl/CWOPOkSEiC5XpbBd6mNyrp0k
eGmWXb1RtPEPWyeHNAwWV92s0oOkPnITnCqZyM5G7d+CN4kahVJbPLIDGocqe32BRbUP59evTllZ
jJSVQOJFI4iM8YwKdSYm/iXAWJ7Bg1K3Qld6fJ+EpjwRJWY55qVcxMeHeCv5Zvbau4LLWbj9jSj6
P99NlC2rEDkEkytKwCOse9kUWK2U/K4UmJor3XbUxDUMFW2Qlr/fRfA459iMFRPcPRIw57IPuKPr
7LASzh6/6WGUiHDg100lzTFeRADZtZpzt8/2f1odjHNT3fT7cG2rLHv7wSomUZ3dmMYMnNOXR8ve
VnSYhm65TbaNbd9GaU17SY3nE/L4RQn9IbIBXq1buIyHKOZBK81AsiPe8h18zUEgXgq7mhE5sxVa
CfwFPpSV6zLlTCDRm0qlQCSJR7WrFQJgDQ+qcn7eG9rUk3sfkkM+hBpZCIvnVqP9ZlCTCqWVDUL5
1SRUc+Dh2woHFzwfjG8M856Hl+c/mrakSADmNLEoEcEj2Rvc8ai6yR66WyJMaFIsK/ZNe5lWRufh
VQtODsQGT5tZk8oS7bBGfZHdP72bu70TO8+7QRl7EnRZhzITsQPSyqCXnSyTLFXtvHBYS6Coo0Rs
67zqmVaT8etBwnFKD3oUO+HQG2DcLDoTOHOfd+PnZeHBziMRmNDNxS5Z8A/5FmaqTuIyVmBBlv9D
NAEQcthYr3f8VnGCC0jUr8oLsw01fcI9XNs+/wWUGEmiLmE/qkXQZ8M9i013bTwZzYhCe6ddlExe
aYKWEZJAy0Fk+eV1cSGwiC6iJDop6h6s48BlktYaoW0Y4rivZylRlREjyWwa3f9pKDN6F1QVKBNM
ZnJcg3jQji4SQgnYDHAWS3c68JQbozIWjRPwCYy1c2vZIg8WBYme7GdRCqd2xtaJoEmnHkZ4sPIw
vxk0qwMy9fnEU/anRFwRZmaGzRiPRtrGWkoU+owH9+ilPmVvzxugbFESTikVRc8kExooUjdFjbuv
/oTV6/Nv0/YnCYgMtaytJg4fr8pdmx0LDvg65jsWX31ApOTgwBduyV8zuK6DnNsk78+bffwcymkk
tlErgoZFZMPMwLv3yHWwIwd5DenLpt4C3bfDY6gF4/l6k98AHnbbW+0k1zWENG1AiWSgEMZwGgKk
e2m5b+ffWjHpcnx93jPat4msv6p5MYJvNTIA/q8k/+0UMITGta25nO6P1vPy97scafKjICsHfHy+
9CazKw68FZ0czpEkHYBu63kPaJuG2P+S72dBoqARyAtBO2E+jfs10PRjnDymnTjpYX+tTQmokShG
Bb8KsMNmWzR86BBdgo1vTh+JM+27PcARJqDx+Zk5zbUeo/wc72S72EBrslo1H6AtQRKa6MdKL3LL
ucpPevgSXCYjPSaubCrv2Wf/xr8rNbgcoRHsOSPVDA4SSWaQ6quXAloKR4IVa05M1BBu11520N7z
Xk/gDQFhJzzEmpWR7irPtyVLtH3AfgE7XXmxpEwuiVaMuDKFQCA6ncSDwVVu1O9nwJkr9VzGK01Q
dgCJRMwjNeuVpWxRKhuRAeCSeYEd1Uqwpdx7xaXRux2QQpxzCKNl0rB4qgOODEPFC+NKWk0J5STm
kNFkvs1UfL23u08RKN+FpMF6awq61CkngkM3h3MBmWz8+sGEgmi04SCooKesDgvGEYVXflPHpgz1
NCd5YZY9PW2e7+nHnBBOE4nIUSRxiBs2Wk63PUTEGqf34mu0yyzVlBzV5lJd/Z48ZeW++PhNAs0R
MaSZg/+fdKtwoef14Zbb6kU2IcAAJxlzdltDuUJMAtTM1RojJW35QfzfrYxRYVh/WrZT+57dKoBS
oSz7LZuC6W9bi90l9hrx6jEyldNIGCKft2xU8BjL8Rvkr7Q2OeBnQoO3Akc8pjZjxDeIc6Bn2j65
QqIH/3trLWmidJNEKeZzyo75ArkE/15vh1mvyrVnENqnl5hxN4JxIzZ1LC+fLn7LAQ+juLWHRVpx
ngQkJrCdHGMR1+/c4z9RHsfaf2u/BTtj9dLrX6p99IqBs+C+91J4fL2Bf3TqSh+8tyZrRIl7AhE3
mEoso05FUOplWc+ma6eIBpNeIhCvFMVc2WTL6n5wPJPgxSBENYSHhTtgnrDas/vdfGpswSidxl3T
iKHcMgQigkwoSIeFjCa0YwhKYeMJK1uWElhJ0CIjyVUft4XohXNu9EVwKNPSiAGy5fNgL0mCp87n
58NEOR9+Hqrulhmfzw0bjzO+GPF/mRYYNHWC0muZfz//Pm2IiBwjnnLIVS+v4137HQeyLuabRHN6
ZuXztFsLiUeUfLllgzFmvYkrgadoTskMVTqpsjoxMvw2trSoO/nM+Cebhss/dYkEJzbcGKez2LFe
yoX6zAJGV0JOm9eZfI0dSdkfJDxRzECtZv1KwDWgZH7J6jQY6RgHdpDX7aVJmcwpM61fOcRpEfSn
aH+3BKoum8Kugwq7cgnOcanH1+GveBtPFXSg8QRQLdwh7mVy8/1gpqk+mfl+DR1DWeckMrETC6Xr
4CrriXsQl0x2QHGAN5M1ADNlcZMwxLaDI4O0oHt4pTSC+s80wGcgXtXEWdbwgwjz80x1N3Dw5AJl
nUMcDT6hSMVYvTFKemC8cmvv+rThIfIEJVbqYOLRQFwdR9Fgxys0fvWQyY3aP8jx6d/WM5EewP+F
DzgF818Igg25OUMF7W8MWz1tuRU8L+UwI7GHc8bIahtA8lAuUePFKLWA9D//9ZQs8X8ghj6njKoG
zd5+ZozQV+2+/xxwQ9G2kbQQe39LoWQ9b+oxw4LTSITh0ECSfI6gfezX5wFKZCBylN0ng1dlSOto
XuZv/castRxmsi7vRWxuh2JgPG+cMoQk/NAfsqhuUgzhMCSW5nsCt6aVRYuhJPxwgl55iDUwe00T
6x3Pmoq4UWtVF+W/QXXtqy0MAuLx+m/9IM5+VUnaWREGmJoIQn+QoHVvj/7gr6TWtFFa/n63JXuu
kaYUT32e2HKsOWSKYNYxOFjPfzslnvyUbe6+HuRpCosNSECq7TkbjlMRGClURp5/nFb8IbGITKRU
SSstApMozXImc+Y2OaQS+1u1DYF0YVZeX2idILa7JM9hNi5SqGkJj0UmgwZ+X/AfzP/j7NqW48ax
5K9s9DtnQYLgZWN7Hnipq6p0lyy/MGRJBq8gQQAkwa/fLMfszrS23d7YiAlP25KqSiQInJOZJ7OM
fjXJ/JMz/8c6+5fLZEXkgFNGfoumZcKDB6vrtFU3zvr/3Bc/ixDjIJIsdmJYCYvRO1b6Wz1HbDtI
b8qCkq1HPg8U7wgi5q9vzU8u2Wdpoons5K6VpleBlN2ug+FaQho/TBCXKLd//RY/ewg/6xOngbqr
XC6F0p0DC54k3C7A5cVJoh/9BSH2k63ys1LRLcxUjAuassFD+I5Kmbwe/SFthpeWugkNj0L/qqj4
2RW7/Pu/LIFiBgAfNnF/alY6JbPyjozqd4eY57++XD9ZYp9li8b16poIR5wCE5hdAKPGbV3NTupV
CPoYIvKr2KufXTL6x99DkFi1YetAXEKmYiMpWszJRPRKjQSDLwr2RucqbIO0YPGIGbXqV43lz0Q6
5NPRL/2S2JZ67pGQGWP7hHrjySIaiycV68sbd0YYFzK+Y+DCbITFUlJSX35EKwYuUuniuP3FsfOz
G/lpt7A9bP9ijyGtcHyQ04mMt1X0i7rjZ9f2U2sghJhtaEIIMPkQ3Idjo65t5deIHC2D5nZSMX+s
ZKyuothasLda/4oY/vNJcjf6LGEkzgprKuQCHjUuaaKH/n4IcGr3ir7H47Q3F700guZ7JQ79CDdM
08E5suHvVdduOqT3mD7uUIKhWhXr0yzJGy1Jt6tj9Qv53J9fmeizAnLUNFiDMGRXfo2PEfqh3CNx
qPtCNAJZp7KPRCKVy+6WhkMLqdv6/a+fqj8/PaPPwkei14awQNErzvhB6PUBjcjTX7/0n6+j6LMf
p1G8bgHyAkPo6xoWHZIma70i8rcnIvvrt/jJARrFnzadhou1C+MZxtcJSb+tzwvs9S829rdzAheG
X72Lzy5r/3/X/dFncaOKfB5p7cHnGvkH6Yqhpn3MajhChKuMvwk2BiLhvoY9ZTOhn8JscTSmtPbq
u7VEwqIwCxLJV9vdDJccIgkA1Uf2Us2mw6S9Zd3aShQQ7oYm6HJTwigv76MSwJ2IlymtahPrhNIG
c4uupxAyXoh4GnJ4U8DgRXn2fpW623SKA0QPcVzZsoSXkyOWGyNrb8kaD0FKSegsngdfH6ywu6K1
zi7GS73A7euS1ljGX6ZmJdt+Zd42RPAnT5B4N36wlkvE8HjkjY8x1OgDjxny7yAUywTeXmycdR5I
Prbuclc2SCFE3gMmHmuYxS+2icNtVSrzDO2k7+U1crh3Gp/FSQcqzAd2dKfJh5VXCGsEUfNM3V7f
z7Ip7xanp1msFU+Hbi1PrF7czPjua7kGBvqdeg3apLRFsAtgVkaTulyWO9jVu998UXdh2kV1o5Me
iYL3YRz14XHoubmzaEFMwubCnH2nBZGAocP+Bo89cujG2MeQGhULAEUBL//U1C7PHStnZD0uJqsD
qGImWZFNHxTBiLvRIXxyQbe+8VGApFPnOGjWeXSI1YI086iF20Isl6QS8Eamxhb50qMXnSs/yJXP
htugmT04A3Vi6Dac1BAvlE7lekkYOxwEzEjaVzM5iIESY5wUjrBpqQQac4G9IPdjZY8SyRubPrKk
TI3X4Q3RPTbvERHukcKUfet2TZxLDAMli1Hdlsi5filM49/oyAz3bdOtqQMnrQ8DWuhWiNVL/Qvk
WHedf6bDRJ+paSlJO12a67DCleCVJJnVlOz7GRpzEbRq47fusKmLsUW3PRV3nRmXNJ57f48PU6dV
a2USL6HdBK6Z4LYU9jKnBa82gwPdn1oxdGAKxEcK0g+ggepCZqSU657qEFZ6REI/3FrvTFY9XZs4
nm+9SpkbWRawSnMrlcJOBkUna4LreDYS+mJJ2rslUuKpLZi/tzDdxxrpnXylfMa6gOfqyBfzFkJU
d22dBlY4rouB0A7byDMiRJu0LaQ8jljVN66I+jPinptz34TsJCrlpA0Pm03frGWf8KGBttkhddoz
xCOEvirOS1zKoz9PSFCUvj5K3JAUyuFpKw2DQow6sDuWWL05D/0eszqIxk69woLoKKqvc0Seq65f
n9q6IU2qHTVgRMgfK7h5wzbkVGPQYBsZigC3dTbJOKumTULP83YFjZxNRWd9o5tFDGlcrkpv4hHD
Ry7YjbHnD42hYTIFMFLwkBBT2kyuMEHtg1c+tVMqQzBstb03TO9GReBN26SFhLKxKVK6uHYjkHWX
sCKWSRjW671bFyZTJrY5IRHfdK5ACEq5k0anNVvG1A7i64pVnVPdwjJQ850/shJuz/o7NCI0JRoD
Jqo7lQHtN4a4PBWSLLj2bPqI2nlBk+3hUR3rOMH9SLuqN0PSC439RTvbYO7GZGyW74L1IxrWdchH
y67DsL0lQVRjk7RZXQbZPMlMKYC/QqWisilV+rpaI6TyBSssMRG6d/BHSPWCNfWb+rot+yuul6uq
nJ5CF8VW6M9fKoPme3HkrplBilbcxzjjLDEDMQ5fRgd57LKskN+3wNZ+GJO+9c5QvaqnaQov1ipc
71RR0Ocmck7eYGFJSYPcwDp5tZi1qSFVQpDwpuzDvOmWZF6WNMIe2pSIZK/649hSBDrROalafi4I
eekXAveyYthN3Dw0DuyTaih3m8A99lIcHa4Ok8RTHImnoAmzNuCbIvaXvJyJ2HakwGRP5RaZCYt8
xJOYYqxrIwHN9OO0HanGOo/84KZe5jXHCXfEdaHbth43lTPkXhsfnKndIR8ph/Atj0x1U4/loceK
qZTIbcAOjMNae+XnUcxnW8HPl5OMLBXNeWl29YjZcViyJmPlzhkl3mmg8wKz6DJIeu0syRQqkhSq
bjDbXsjzsBSwxQH+kgIr2LcRRHWxe+0hezVx+LrFXgzfkQDxzuWuU4joGUZQtWpfDFECy+itkuOP
wMBNNMVnGzc6q8Ni00XYBWZMKuxwhF4hC6HZUtPd+MF6I9EXr0lPmyGxC3vCCCtLpVHf7CrFuZlm
DO+YYMAgc4WuOZ585wHoLx5S0+8iP7oippYpDpESyjwM+lRtOybGuPbIGg1yz3OAgkf2Xqh+TMpZ
x8D0mZ9dRJ1f4gXA9UCjKKGolLZkKfZOVeZTZOV2mf0uI653FE6zQ9aBzcIGT32hKNSmICKQtNTK
rIydY2hDBzOFim5DGdy62rsL4yIbOgFXELYeZNiXG3MZ0ywm8yWU9gVtRoWAqNGkYq5OHVyv+6nN
kf9YPVLShQcMQsO5clRr4g9zAzPA6bbizf3qiGYT4p6ECXX93RpgmhGkmNqQBo9sqGO4dw0WvD2s
Jk8Fa5GCNCr96rVBvCkFchGqIW89Dgd/r/BSx21w2tWdekR28/Io13XbFsuGO6R9cXzHbBmw8LSU
xE3hXAkXlckHeDGhCKD9KG8aF8w299ibUvCXpME2nKa9msVz4YenyuG70a74JSbMpLO4LndliBxJ
LLu8G9RGFoVzqITYs3Byt03kLudCu/flXJ6pCKAT7mu5H/yiyBUk82nkjHhiQjTPkUq8Ueet8txD
7ZjwnXmY9jIeVTscZvtJREmA93a77mZd6inphg5kcjduAouUrEKX2Ktt7pfBU1/Q6yhYujSGWK2J
hicbBOky+G+0Y298Bv0zlFakxi3mdJzBNvCoqJMgLG/rcn3wRbuxXp0jJUXtmVYYIeLx1CYYi06i
Cjsw1mAjuLMtmYLNBSVzvnhqycdg5hmjbpf3c0czYas6r90Qw/TPkOW8Tet6ItN8HieTiabbtLEE
UdiYN1LWh9YWZ6cYjmvbn1z8srFyc1Uvd4WLgBlUgPfMiau0tDgUVtQlZMRez76jqZQnHvhZURY2
s5xq8AqYmViqPUz8nD0p4naPetbfU4jKRY0kYmU6kvE+lieUITzT7vjOFswKGi+ra7bpa+7lDmF3
dnDyXmmbhKMY7vtIsRta99kQNCeni4/Bsu5LH9VqhPHbCLbOQj2aykCdLeZ0ApeU+NqTx0YrBLDO
UFPzaThCf3lDV+fBX8ttQebUmiFfxyAv7JRHVm3iWlaJF8wnWNP7iBrFNKFC+OjIHnxH1/tyDB78
1rvC9WqxGZltI+KsXOqsC7u8ovFmlUiSsHOue+wgKN1RbSyJS2cFGRYUG3HIEdvGlgQhB6nb1NtV
48Pijt4h2hebCZlUMs3fxkGEuwrxqEmoCnoI0R8CxMcoWQfPqTOqvWu/H9KxUkfaNbejM1/FgmqE
mIZnGLenvF+wnl0UtAQSCESzWIWioEhi7X6dHLUNKy9BDu1hRbTrZGTWCKB5tp7f7NJj8q6WX9a+
1dvSOjfuEj4aAsktn/tNrKcMzr5ZZ2gqOE+h/M6Ygt9s7KSrdnM6IVqUl+8rML00cCswXWo9D+Xw
LXDwWugfrmsSgMV3641Po0PU6Cbh1DdZ4WHGZ4Bcphn8j1Dhmiy+dQ6OrbdLF74rXz51jTyMLXuZ
wvYcVYgm4XRIInfKp0ahYFVl4ht5XWPq1a5wpJhkiHeH0t3EZUojtQtnmjeV++xjfKMdHegkKF83
TjTarYV+fdOjAU+rprweraiyPlR0H5XBN7p4C4QWiMkNvEcXOeV3/th7qIl8P1vK8qYh6zmM2MkN
3NOskdjARYBfTui8cJF8FTP3MCAtmDrjkAytf+M1HBmHdeZqnKq993Vg88lZmlNHh9t5EkjJJKmw
30Yslk7T23L66CgEopD6UPpVV2+QRd8K95UVH04xrcnA4lNMnL0nMZEnPswUXQuneOrH7r1uB4Sa
NwgRq6trHrgttCgW7hBlj72HgOpQ3t0kpc2Cyb2cgR5nmc+Db0glGc+zdCCQYo0XIch7qu/8y/ku
u6+Nc0kzlrkUbr4Ssi0d9K8tuUUk8sGB1Eroyw8EbhJzcg7b94bqp2ogp8gu2UKrd29Vt1WHHntQ
mV4Ajo/2fRAQSPY676rghjUhYqqXZtug+ShipK5aVx9mSg6wI4B8tQt2YiLZUrRZqOUGHzVdNM+B
NQHIQc9Cmmtf0t2i5NYXIdxCbbxFg7dve5R2SFsdjrRt2HaxeobuEsvVmw/rVCdNvSZrpHQ6jeO2
F0/hjFxnfjevXJzqCA8q6XF1xv66Iv2pbJqck2JDMRsHN3CYs0XAj5HrXrhLnxRSbMWAQsh5RCW7
0y5rsoHewWwUEl+3yRtj391iQa0V5BOrvloU8zMPz94CEw26bln7HuL/hENT1tIXHG5oyHj3lRbm
vTPsZVzNUxDTJyh8U+p4DwJiz6wezSEoAD308hbeLDMfUr8or3ltb3pdJE5gSOpqlFxliUdCYP+Q
TwHO555+H/360Suje9KVSa1FVg9PE7jjbvruj1+UeVSDB5nZ8xzfsLrKHfbFTu8N08kyIvXUexhH
+FlHGHUF0zvYWwObvuqx5mUisZcMg01tGW/sCgmUNh/lSt94FZ1m8QpLoIOt6SGa3jG2enaHMWO2
PIVe+9rHjkW+WXjVWHFeMFuC6eroG0Kd+w2fEfuM+zVbeK7554Z7XRa6PJHo/9V4rIJw5/oesvn8
b5x+X4NdO+mHvnmshPdlhMF6xQBsoL+fwF3qCN24ijOGnyfkjsa3Dv6LmevRbVJs0vtAw0Wsr7bo
CHAFDyFlOdLsENBtkLrWJ3FPbqMFDqcmEPtltRmfNMV2BEUWPOemkuf9eu7tnfJOM2bjR4w54+Lz
Eio0fUCocCrhaKy+O8VD790Wg8jgHJJxeJDW/VHN/r6f8Nla5IOrh7Dy05YO+06Ge6XCpJ5f2nJ9
dfsyKUZUaezm8stNMQ7GLrfkHnmQ2dRGu3H8Hk4jbC41HvnKy+dluo7Q+ZUXowo0V367XrGVnZo5
TOWM/XqKH1kcZlGNCrYAc0y/lc781uBoXkSBb3mfIJOugi6zGLirFOZlYZw6YriZOHMiY/EM/cGx
aU8++sbF1Xgy4ELQLVkAFjUCxRrKNjNTdStod3DUikqsxdOIHCS3OayjyCSpNyV76eM4HcbFSdn6
TPzvrBNXKpqPalT3xqpkLBe4oS7OrvD03gvD1wmYD7aWzTKH54lhWbdr4qBzGxbExmlYFvkvbotP
OoMoCb9U1VvvFzmh7KGHi43UQ25hm1600OWOxXM3VQ8cMTd8ca4Kx/3iajSa49PSvfZhdfIQIFPa
INP0sRiwkAqO1VOi6K76ey+Ij3QmiWr1FZfek63sVyRkxoPcwDcu1/7Bkf2XuvDMhqJJ57oAgsiw
5hgt0s64245D0lTcThrW0mSJSAJQ7AnAIsLVfJZaDtql68593YapcBgoEjfIxaSxDMpguloRHX8Y
ZQwYfJmS0Y6ZIRYmMeagyw/P4I4xXj4JLJgCDsVAbzRcwOm0D/Dw1GbNykilK+qEFknyAfCaqcOl
Dk0iW+gVihY5Ge557i5ZT1Xuzy3AT/i8WUQviDVpp/NlEUWOzDwkWXlrny0why8x0BQFN4GHAFTU
vFNpc9ZFsNuJKDALsQmiIp37+dZxBshZr0p6rkWf2wL4melQtJikZ6jJKdk2TbgT/BW5o9twafKe
3YTdAFyBpMT9WGh9CuJqK8WwQ87eo0Y06VwtuTN2mQ8bMAbfXO6dnAL3f9SpP73VQXyjW0xbsVf0
sEAJxIk5I+raUiClHXV7NauslEgjRE4f6wJAYR3slUJsctjoVFVvNCdyi4fk1HuHsnm/wDiQnM7A
HXZh5EK9uB9ClUVem7rdjSqvCzzZKtq7K4eBKRTQiLJvCE6mGQukqt8WYR8jDsP5MP5OxuF+IZiu
mUwCcOqwRONrgwSKGFe14jqNXTS7eiSPaIy6DDQzQtpodwyRnoE+ojIZbemXFRPnS38tcdvNDN8D
PMqTTC5/nUUJWb63q/rxSXcaN798d0SFB7tzk1o+OebaCLiMjwWDjVh9hlLhtCDRO8W80aaKW0xI
v7sM3akrnwbi5rp1goRzJ9eOPXB/QaguRdne9OPRKRq1m4b3qrYHZPfkDRVnyKLTqqhuO79BbgmS
JQtB7+HZ+VK2IIgIyLe+YVmA5HAVIf6XBdPJa4KrQcx8L0bYgk2zH+18l7wwf5V504vnqONO0k93
QRntfdbk0sBWPIEf77KbLlmqPTodUEJlWpNbNzSvxJC3ou9fJGr3JGLiYZln/84jMWTCN5M8TMBy
YfS+DZv94rR5cTG2Bw8gd96wpGHwAJXFPsKUplOILdfwMuKCJHYONljTjy7s0xfAd0gxSMLGJZsm
Vt4X3rEYgILxHW/TrCtj+8lDQ5rGoO7hdFZV0fduMIG+QlU8XUsVzje2mgBIhyVrn6NGlq+V7wBI
qYSmiafQbBSNM2yiVXsv8UJuJHec55CW9FEQS3QShVXRQyJLsNEo4eV/Tcz8OVkbfXZjWMao9Zp1
sFdm7QKTLE1tc1CKw31RVs61oeOvlK0/LDz71vJe7N9//83xXD/0IxB7n1jTaWjg6yMIEravy6vr
rDsUlySN5Fv2pHbgAMgWoegkeXZS+F28Y6TgMCf3BhHN1bZK+fY7T9+g6DhhLulXFhs/5Yo+8adl
5HjKCTm96tcBiIzogqNfqQaR3HFz169OkcsFIFwjaYrBHwgMoOzp4qw38mpF+QiC5StAZZq1pUWK
jAbYENTYXqcLpFf3Eu3FZUpT9w5mItih6vAAx6SHN2OgsCHX3n0hpltAGhpRNBVSfhoctVPzJe7q
XRXQjHK7XQzPh8J879qwAvUBjF6qqclYBUSIdyMsknWHVsYy7C28TtchPgHIzR0J7mlYg+9lgb5J
Cu9XA9o/sXmIPhtUzGWnJl5Keum8HVycNSZTrkYeAvGILWgesFYhYJiSRPiHAIdni54BOkwy6quA
+uQR48Xz7Yyg8X3Zg0NOsFzo3jiNfgULUkTJgh2xSoPQ0S9+ZW1zAc5CEMBTUOfCROofEav//rb8
B/+ACvrH0lN//0/8/Q3UxFjxUn/6698f+g7/+8/Lz/zP9/zxJ/6+/ejPr92H+vxNf/gZvO4/3jd7
1a9/+EsudKVRL3+M9u5DmVb/eH18wst3/l+/+G8fP17lwQ4fv//21huhL6/GQWX+9o8vXZ4x76J1
//d/ff1/fPHyC/z+24MZm+4D54x+/d8/9vGq9O+/BcHfgsj3YhYw/BlEl3Sh+ePyFeb9zfdRcscu
8kUiyi4Eq+gxQ/37b773txDzaZfHm1HmsgCCDNWby5co+5uLDTwmNKYkCHzIW/774/3hBv3zhv2b
AJrbY+9Tv//2Qzf4zy0EdbnvRkEY+wwv5Ub+Z5E8HO3mmYDjyO0YwCbWyjFZvapLw7p0rotabNCP
nTzhOjsbOVD8gQy9cscJ9fAKNmS2zkbRwW7CsYsyMgXwqPdKTBKZ8l16nvMLudsPzfHnTxt7uJ5B
yHDcfRaMD9EqDIaI4jxgRbR1YEGQ4QDZBqOrsk567tbr+MvEZmgZPKR/LFUtrlwijgH69XRUQCM9
II8pI3MDlLR6lLYFoCa7+so11bCBcPahjofgsfabLvV1si4ZYIBuN/XxTR03QJWnjv9CpvRj5uoP
v1QATxOkpxPqXuaFP+sSm4hYcJMzOihjkLIw6wk07tx+5Yi+2daWjle1RbNYIpUhHbzKP0xAyy8F
a/W8gE4GrjqhKByUN++XAcXtXKijXzSvNV1RRPDOO5cttFaDaGwyN0bsIHxFDR3Z+CaonGcYd5hD
7XkpmJjlyDQI0lgPm7gssS/CP6fHR/K9Hbq+DUCw6Tgo0LJGVEijXJd4R7rgENdNHlYuexhXO2VT
IYFoDOFwRNHshtacPQ+GAK3f/0KbwMDr/UGbAE4+JHhAGEQLHguI+3k0YejI5I6xh7TRBVwwVaWC
1A/gL0c1qgjqYshI+LlDGEBOw6G8L8Z4SG3YRV88QV/aubcfNUOFNrUjABtmrqIArRQLr9yuNSCT
cMVgqJf43HY5ieYNdwEahp5zzwEtpEU++U2cxVTA+cCoi9mZb/wn5WtgMBNoDRlzsBVOcdReU20Y
mNmkMfxA3Egd6Dw9NmbJcQ7CE8ZjUdITYCRkGl6q6PLeuz4CCmnaENt/OXc5L4Zw313+jQGaFVrP
h1odgkulbsR844T9sJkEQxdZcnKI0Txd1Mi5aMyYaDk/WbnmFbNLjkxjsempymvTrsep9TDPJoMw
M+33EAkzCdQhXsbYAreViaudYy7rSBvg5ewjKJsxERImU6wMx4zYE5tjlH/VsZB3ZAhh9VitEgRe
/zFQvDA3IZD/eCV54E2nIGDwwSjnrxJce2YjXEOraHioO+Q5OlW/AfCAePFIXpJHBJRJ7ChK890v
1S3DEdnHfZyIyN96wEtjgWc4WoM9F+HdqtG6+diCc2iUMJnuSpV6jY82Ht6su371QScLD0JDf0k6
VsxXc+mm1JXmAJeOA9b6ZkWwXer0xQ0jHkD6CSVIJEkML9GQZH7Vb4vC3DMr5d7h7ZTo5iGuOXIS
daoG0OFco1S1nrvDoXlBccHjSjQ1jaC5ruQLr0t0eE2R08AxyUyUn/l174MzAA0MPGe5DSuH7YFZ
HqKFH1BqVLcegtSSwbXzLtIOeshyxSa9kgQ+wLAmd0iVT4Tdswj0Fm+dJ7tYmnIX8BYL12dlBWC8
sbuBUvAIedUC8CeQG1FNd2DGj+GAyU/sIOOVI/ZKA4Rv5kvlyKZ5W4ZzkDDCnIMC90HZ1lvG8aqK
ABjAD+oOIAuY0CgSG91V+3VxK5RvdNtRPaVGWT9BTktwaMuyST0E8qRlNwHoXWAZFBvztWAEa5Mr
cpjDst61Wu5R8IQnQfhLtw7LTuqqPq99V4AJrrMJowHbYllUQmwjz7riAwBUW2NfHusmXdCOG7SG
G09Cf8nKpEIvjOmhlW78qQeaXxscCRHkbHj9ramAd69+mI+Yp8mGGE5aEe+Pdbc0h2ZAIknlG8yi
zO5+JONO/0DqxrbfcUz2UHy18c/9EsociPJDSIvnYaTReWbYH9Yp7NC6QLDmd8WU6opWOfLQECPo
yGrv8f4NU5jLWQ0BZHdzdG+oMrtC0+d4puvRE08yNH3WaiglWgk2rPfA6HvzwMB7UBeJvGDWLNI9
N2qobrypY2nfAdINuhIBQR2GlUu+JV5w6lx1M/b0q9HBo1MtbT6WZburJD5izUAmdFP9g3X90hqi
rxpZnJzmCkx2vTVTy7fcotxW4G/DoqhAW1G2Qd+KVBGHbJyB2Yz2Blq2OM4jPcL71m3DhAyWp2u8
Qilj4nEjghg9JfJa0SACw+LOEYXmBHTAfbFeq5Ogr3aYk0Ior7889gsm8CHjwm1eGVp4+YYquUwG
x8e7OHXqh6F9Qfv9GlqEIC1RaXcRtCJJj89D/FrfgCP0D2TEuA529/kYtvYK9da4wcQxBwKsvqNv
BVszqJ2FTdlOFOOcwqcHmFofVGfoptD6rh0CHQJBziK8qEgqgXHrbnhdADHKEt/gQbj25Exu0scG
FdLo2tOw6O+YKMdOVYoFRwWbt0MD2glqI3FRcLYH3AxAy3M3bK3f5HVVPAZTMe+pjwnADi3GJe49
78oVKb1OJ9J6suKqvPyhSgrjiIbu3HWerxbik0PgDQBk+VvgusWJQh4WTJQlBSiqY7EaiAxCJ8iq
0HtslnG97dvFvaFt+S1cAzCIXQPcQZbhxqk43dTCqb5UGBujkX8ilLKbhdL+2nMjYMRxXCXRuPa3
yIhEy84aWPli0z5zLcvU5w0U+4IhzREAWOzc+MogEcpbrpTl0cnE/hdt+LJjM14SwMU//7BgAmoh
AwyJ4E4XrtumsfG/29jxH1w0+7k/lkA2x9V/WKGO3a/jhI0YypO9XrAGtOXTea7ZbcDG4aF11UUP
yIqjhMQLgKJI2Ty4WyuOVceR3+CQLm/duDg1PkOyLpR6qYKzCOyH8ZgsrQRDFkl78INxz1EenkYV
XYnBfeMUxurc8ifmCajRQfL3tQZUTSC6G/kr1pk41vv/IupMltxEtjD8REQwJrAVoFmlco12bQhP
zTyTJOTT30/e3E1Ft9vdVksi85x/NA2epCpc88g3xe+pM8g/G6YvORyKSThQOd5vE8RnX8l6OGeO
PZz//dW/H6im8z3H4LvnBf3Zb0ZhJnZucYib5bFyywgxdHFcyyA8UiLJCR/kBbPdUCVOWDifQTZ/
U3RSfTaW/R523XnUYX6ueyLs8rr4CN30h6ea5RgwoHjBLM7/fjQ5yG2XL15UQBIkchh0HJpTeizn
vPtcBlrqjTm7t+UyvVvhGQya3ohcbnG/NA7immTtGYqWlJGUITRZpZfHSPoG5JBWm+jhAVjae2ro
d2Y7lLfZbQjskJu7p1BqiMa1z68LPVmd9N6Hxrz5q6ouKnXseGhEGRtwjWlf1tdQJHrZgsv6+NGE
axv1w0prdZ01t2naTgwR6WXREv3347mc+OVZt/DV4DpMrajhGn0tp+6n6ep+P6o+5DEUFy0myG+L
7jqtPPI4s+JHXmQFHa/5th8R60Uu8xKQ8Kb3qeRTzccSsYk3PK9zRVSBVRGuvtSxsYRXO62rCOtY
cCwsEq4MlDtHw4saCM1db5OJKEw5xlOlUehzmFkBnsKmFhRNlY0dlRPvHrF56iHdD3dqDOKORovI
0N4Dwl0Txr4315KnUWbNUVhBc2kGAGK//uFNiAT7Sf2qpsyhryeVSdBquuDy9I+utv8y5ZfHyVmI
NVy2P2th9onT5f4urUQWuWZ2lmyWN9BB+Demmmhxc2JO/O6SUnD25FsrLG/hPGRcdXDxVc7JOmUw
mYCefkhggzK5UcXiknhuzAdC2fbN1gzPIjW6fe0tzVO7NtZBZW17Xeu+ORlTMZ85woyDJcJDqzsz
2toyO2YzbJW9ymS022fewnGHQpaZQ5uvbDrq3FgSNlp5J68X56ZOK7JS/46lkUWzC5O+sfesnk2D
VVDcSptv4OoMUVmq9y6v2essFHgBfW1PYZlGS+D/XM3M/aaL8Yc77et6Dd6/Ml1nRypqPnzbc59s
HwPjNrt0erTZ7wYIK2myYdjVPmQMy3oa58WC6GhrT1uNqigIkN30QTf9mYNvGuY5JwL51vsrG1j6
MUqx60c9PecDIhiz+iWbqtor3+NZHUZ6Zx9HNwmD6ejdQt/Mj5Ww5aVdBQfAqpB3OUgFrW6b9wq5
XTjBBAa9+1+VgbW3obwj1ejJJ+M2aws6tlrUTkFQf5vcp6bns1kXRceYUO+cjAsoUMK26vGQGTsa
eVkvlqA4zADDe3OCvVPOPB7NrPtGL+HB9Vs2/DyEXBvn26akeW5QE/HQmhISwb4Lct+SoVxQ8YT2
H1SpfsKxymhSLWsSLDpI8lTW0dgzjaS5wjrrbs1VVhrr1cab+uDMV58sRZuL7MEF6myJePUu5wNq
kr47DSiNo7xPkOwE2IwT9Uj461GvnFXOelPm7lsfjvWhzfLnICPeQUwijFY5GrvFtS/lrOTeGiVn
1Do6dwSIB116n5Mn6/ctdZ6L2WYqlTyeojgo02Bl8NHhMmNxzLUuXlk2srA55caIREg2X9nWfw/5
JLzh19YFN68b0thWJafS9JxZqo5s3t7Yrprg6glWnnFO271yHfe2PX5oYEWWJoP/487iBIU1XG2I
Ib8BijCb7jMz0uyoKqhcv1bD878fqQEqyU10fwxJzSNS2EFwxCb+LeuM4TZpeWmgmgQpyjUYxOZt
f1lUXya9znf0h9Z7N5TvymyKex1QipV3s3epTPc+o855XhtJD0sBEFrct9wN3qQqrEs4Oqx4LtRx
Y1i/VpYdl4jPH7PKg6Tuzc9O8IgHQRc8OSySsQrb8GsYZeL3lv+nnJv//LnM3y1jYy/eHA7T+rHE
LoP1bFbIciDoyt9u4SX2cnSXYT3M3BNR5XJ4j2N58YNl4aYLy6i1Q59kbe3S5tbkyZw5bFzrw6k7
jJfBb7bzEiw/U1vob37Ye1hBqmGnG5Kih4WaTBQFHMNLel/c+ifq5AIdTTqP8loimm5yOrSLNTwF
rV9crBJ/gSF0EC+enR3mKdzeHHOShxTup2aaiRfdpsfaGNd40kubzI7t7NfNFW+V9spjmdV/58D6
ngEZfVLGTHuW4sT3NjntbVtlR6NFvVd6wadalnCv4MT3MJ2HvEvnV9cilGMSLSAvBoUzN3e+m6Z0
u69+Ea8S94vEF3H0UdLsZcgqgEyhjDuxpd8dld75VFDWDyRi1avP++WJ8Dip7vumn/Oum9/CtQif
BocFspHZHkXyu99nDDl2cSRN+CDWGoly4baxodSrWvR6aWD3hryaPsRyVEUXHvKgqvddq/yjFBtB
ct6XKC3xWS9kIwb49vZtu+qHZiu8NWn415zG2zxa+kW5vvHcW/JjK5/4bIzPLgDucLcwP/pNgdNJ
ByZUKov2PPWv21ARB1OoPOa9uxrIzN+dES0syi5j74ZYErbONT9zgZq1arrLskxmLPzrAJyxT/VA
TnrmmbtZeMS2LeKpGBz72TWQj7Wm8bPKc+dlU/1dSNXEJcKBfcFgYJhMAZa5y6ap+EDjfKb0y9oJ
ndpfXmqAeVb97yawMc73vQZbkGjRvc2P1qaf9yWw35u7+OAaNX24YVa5MXrPKmocq4zncmijyjJU
pNPR/igr/Y4S3b/LsvxIlU8D7WT+4kIx4sxFsxAgpXjXoLXRxM1+omXCSTbDs5jQH+KxeQlOTSX0
O+a+bfUbEDyhnqx0616azDzJ8tBOQfguaC17NbijG4kwQSgKppcwS1zoE9nk7fs8zPLmN9DUFh3X
nzJ1qmNaBGUCJFV9FjVH8eBvA5wr/9QxzT+5Doynf/9w868iN8oPTBdP0nXmq2t4V9PI1o9l8Oab
2kw6aX2tPlKe53PvWxqUj79dBzEcTFSxyfzJird9pqmFxsW2A2bRRTO4mkc8e/WrY3b5i2Wp27/f
5aR9gZK54esgC/1Z1cGGgF3Vp3//0uR0b7XhexwpjXoLkEf++12hHAIYHq+MFuE+BKjOhwrWX+1A
te7S9x+umj4UJGNgIvJX5WIn7aaP8KRlVM5IUVpziW2vR7FS2A4VocP76s/pIXR7yRjFVNtLHmYX
kKSw70yZgH65gQx2QdkqTXONTZHaid9ay85JGRWgNCsq5cv0tAUobjtQ2tK/m1Rhr4X9rE2cLlSW
cXHbc7gzanRHKcrQ/RLsZs/pECQNxj6o0apg5YkKtq6dSu397HlzFISoUqTudARDeu4mkykT1Ti/
a0VzKDor8iylUUGos10FaCyLBUnWxlFT+NZl1iEqlKp66oPh1vjig0Sc7LAsD69DPxqJJCN6Lsn6
8kNkPzQog/wUzvM2PhxSXsCcj450dhBdioGBxh6rm7QZBdh/+mea3750WE2Ryrr3vGU8rPhIUVqF
BGA/PsJOO/o2ZSqL0u5qltOP3M2Qpk3ml/T5agcoueJ5HDEVrSmVOjx52+ZMO5DYZe8AMyPUxmE0
yVNdamtXnS2qryJ/tNOLyP8as/hjDsMSjVKnUeY6P/VIAR12sjjQ3alMsxTIaTxuZWZenLxCVpO7
yYP8Ova6GeIS40beMqaHEmHJGOIP2YfBSIPwWH+zVyTVFgkksxh2W3HLA0HGvjQoU5dVdjEIzyq3
AqGvDrkq7JHhwfrZIGuIXPmI4hTMB+GETg0DWBTkIUoCh9s2zWuUX8hwDK3fSpk7iRyzD3CQb14+
dpQmp2g8UeesIHIB33TuTsPAqIOWsOkaA9sIud5FXT1VrgUigT4XFSDn0ubh18m+5j7/MdUq6vnU
DSZMwFJxb2FoSNUZ9K5tg+mqK2QyQXug6tR6GcCDWi8tr3LIZvwMxfxW2MZzMP+whsK5VOuWzNjm
wS5L56LJfY7bpourpm72cyq+2yvnSJtSwqrFEh4qe8SWTOt90gbDsTe8nwCdVOdkVtz1dn/oGixE
61h1TExVn2Si+JvVvYFEb77lwD8JIduQFhueLO6prrXOTsXIsDrgxJw4883J9R6x4HhBho7OH7I0
GrfG3ME+z6e6YhDoxpEujTkeURvrVjy6Qko64U22e1iwc40fMbbbMi48xAbZbL8uBbJdo3RuYzXz
cXmVYlk0U7yIDa8VCfmYBRqOCG1a3YhqV1koQYreeusCn/w80JM5V+uOCGaOFtFrIHHn4s7rX9Cq
J6O1hz3p5oceSLYQ40vnIA7vt0lc0O1dqKWRO9Ovf4W+/55ZVn/IQv01M5iBaHlNme4t6720rfyI
cHuOqrA1YqZGLhJV1AyDbsD3KLUpQrxmQTvszBmMtkuN8Khaf9yzeUTwW05KymHFvTWX2ICror8q
egZ3tcP6iqWCFI8aOQ8vdCjGW13w3wvsvDhjw7NL52QZ9rl05zgweOo3oNioT7Pv4bJ5yeq0EB7+
yuBirUdHB3ttu+tR6JlvtUEFpWM89SmtT2pczwGc7s4lp4JT9bIj6V9dg5qRmutjiWtrOc7u2Bz7
TcAGkJnBTdZRuTj581W2yNRDxXsHHmH7CwFIo6IXQVXflFXNZzjauxeG1aFw5+ySlno7g1AOTt1e
fEPjdODErCe0x5tc3o2hMvFXGB81QOJV2wGP01aabDvBh9PWRkKP1dFw7h6Iw6mzWBxyQJe3EWjX
m9J7mEqSE1XzQmQfMqsewRSv9qvneEiUv3anZUSepLf3PpPPSHKnXWdl477x7L0tKzPJH7/klfIh
iXn4LQ9h5qcv/2Ygq+UTSlP1SqPyQ9W5fCsrlMUN7MK5Y8xQRY/LbxZb1E7hxaTuh9WNNYjSz5+W
v9RRa83NgY/qbGEpRTw+7/MUPixzYQdN4fyygGqjMbfMyBBdeho00oBRszDbotm1VWCfnGp8Xtvu
KshS3K+97E9iEADBjhp3xTyROMV4vKPK5m/D5KKWSiVjyESo3oOUvq+11PZNbmyAIgUHGjZEsb3r
fxlO6j8ZC//nZkvmTr9+MDyNd0FNVRz4TBOq8owbGYufi3SvrgqX2LHqkv9ej3oVEaFst/E4us3f
1bCeMqf7MaPd2RctuHLne+ifKZMcR5p/2zj11XBP0Qxu69zHjhp+5+NwUG7p7oYetDngGEasWdyW
6eG2bcebxgeFmIIymrkJkwYRitW2VBpJ8npT+dvzsg7/n5wic4KGkLN0zpvn3DxTNGfk+Id2QNLU
13WaEJO2N431pfDQKJazPmR4ceGQuAy7Xly2hjt1Feq1sPLgAkytkqXXR0+6p2KkrnLk4r247sIQ
EKhb4MHksKvpxHWhgeCkrHzwr3aIPrWom9eVUKlkab4vtmXeVVtf6taKEdlgepMuEYsoXqa+lbFl
TdiIVpMaA6sPDmWDOE2nqKMsh8s+aztqBKWuEmyhy6umLzwqXPXIRSJKU6JfLsFgdfCE17aLDBvN
vt9wk+gJ+hdPIOvyCnbWma9hIM5jit5GZm6UpRK13qrp+FkY08yKOWQVSYORZdd1HiIyDiKii1so
d9OIG7sNTggHd2u/LsfKEk9ZOGMqs2QWZ2ndkphlPteNrXb9bHPMsiR6BTYS6htwp45ZupPa/dsM
7Z9FBG8UvwCzWd3vGRdcbysmCIHZaIOuDNXsEzQHSI8K79DgZxud/CPLVL+fVnAuw82joukB5GtU
Q55VgWV0RoyRWh2E+yRGNJwB9mvMCyBF4m0Yp/rKBGTt+wV8xlBDt3OA4S52MDA15Ye6aLYf4TDt
VRHE9ebI18wen9JuGnDktX9dX5dnYbHyMDFYYP7TyTAAa3mCx0NpBW+eGrckPDuhK14Hg5cjevg5
72F6W7vIr6avAuUhL2w5rHBlkWmvZDVrAuGF82EGxYdRlT9y4CKkpss3FsL+4ElTnpsUOLKGrgy9
6mjk+QvqvDEaVh/Fruc1Z7F6qCoG46ic39KlsHXR21ExwUdbaezmxe1O4zYf6TQejhBL7aUV3XM5
+ACjW/8NtuLg0nTk92GTzHh4dm6opr2nl59V5/h73Bw9nkJ7inr2+aO7EZxToPqt0VkPjhscUMDp
OC29pOmq/bjU7b4NsOx5NT0KNspg25uKo0G7eOlTBizqvjrKwOZfluX7tqzh20Cphiu6/jAqSWyV
j/1Wwg0ewhQrS1hxBJSMcuPsFdfaeSfczNnJpfuJViT7xgz7Xekwe0GhK3bjQ0ioWvTjK2CWR2yp
d8uJx0pcfwoTu7HOBkGPO8fDluKV081zBJ7DcPPQDAfP82I8zrh2iI3Q3NMfPkcy05g/UXQgBfi2
eY2MpS1kYkrMsBPMyC7X+RhhB2gZKsb6khbifTJEhGgd8TAWfuBf/JSTk+KRkuCmeREBy8PeGfqr
A3n5cFg0OCBP+IcFHTpVexxX6cTG2jFR9z4R9XhWwJddWHbiN949tX6t7rreZN4tSfd3KJokfBDE
og+qJ7Bof7cZTn0wJ4veNT1NB63z7VR2Pn5xl/GfBIEp8dkiT7lv34uhRFs/zJFGhHNkzOwufE+H
gZlx9OEwpUrdGPcUOl/rbYKcPMisfUOT+YLQ6huj2K5gbI/lJKc4lXShNb/Fim1ydfqOGaj5ZSD7
wcs77aEbql1nux8TxOcuK9wc45HF6Gbi5ZmmY1vrp3BF37d2AItMKj8HyN4T9ULfu8rKk6DEMOOM
M9XO8p6vPS6CrHseubGPS/icZfV6VctsHzHU310XmsZziENUE1rKhWVodpxbmPriBLw87HoAh6Nn
q9esK2CLyUeLlUjNW90el8ovb0D0XmKK0Ub/nG0nciJO3oItMnA9AuJDIZ8pGD2gddH3MuMGBDVu
ZKG+6RqlBpLEGWNB+l9hAcDbcwOWSV/iYDMQjgg5jVH+wbUdHpQoczJb7BN3KqFaLfdHVovE74zl
UCz5woyPt7X02xf/BOMx3NxJX6bAEWfF16RxL1L4qIDcZw6NW1AXdBVURpdMFhbhhln9QuDofpWa
4a0xz4abAr8bcT1kyOurLiTf1LcvFtET5A7UfABq+7IJ+51X+9Lp2geYJSnDyJNhIxfDsftnDNFz
Qn4FSscRgdIj+UJJgV3HN9S+ETQoFZ3oHrWJXjIWy7nfOMKDfmUOaVL/Jicu9aZaQZu4EFarxidO
YLb4DU77y8kcj197fKMwtoT5aD2VBfe/I82G9w/LjPaug/8YyRtRMBaUyIesNdG9jY6jneMm91+6
Isz3tcgfBuTiVQXiQ4pMwaAAdsrGlXuqro+BJzjsHXzlBR7B0Er5DJVI7KIksKti2q9IS2iop8WO
7O9Na8Mh/EClp7ZnRPSn6jAXenwyMfg+NaL7z17z5ZAL3qyBXJGYWqkbAe/DtZ5S80VY9tGt1G8u
Q75bZfozSC16JUyQkrwmiaKH0xfRZA2w848/SSzVLTTwtlGOfCBX0zjJNuTrNAW/lPfAGSdcF9PE
UoqTaTIgFUJ5WI3p2rbkiqxjGURyY4vTn6OffWVq/esutdw1Tr63VvInSrsLY4fF5FIa25vWBDnN
qr6t44bdZH78SZxmJLqIq3QcSUeF6Uepdt+xCTdRle6I5Szu8zCddOYtR64x8tCLAkx3rfeiTOeT
lPY3T8buVtkHd5Z4k5YIgpgKcwUTHorqORfBdMgt+0V7RX7oA5T7RSj+NGNvYnjNv9OXYFzSpiGw
g0wEan+Af0pzNxhi4NLweYfr6bUKswJJFe/WYOikrMi/KvLLBq4a1326ogSYw33dbvPOX4u/6bbZ
D8C6TMY2PK4T6Kzv5wxJCJHchymJw3y3OTVsimGy5nVCn/qygewYunjACBi3ne/vF8wIkd0P5NHb
/VuRkmXQD+ySWT0Rm2054Bi2e0A+cqwmE9KFh+GwYFx5y917xrVQYD88K1C8M+vGfgAAvPgC7V1p
ZgwlFg91GfqJbw9fOW/Nrsq9FzGBP7l1+eT7hTgsZqoOZlo8M8nd21Hg67Vh4Zsse/aG5dL59XLz
vWy8T1OeIL0RB6qloArSevmYsIfksSS5wM27vdsjMwS4/2HDvOwk+MkFozK/VF6rUGXvXVvw6Nri
1Wod+kOgPzJXEKXeO88+J2LGgrMTuHQTZf0JWhqcg0kau4nhldt9TNatPKmZPhUFrpI6lh+PGsKm
WqzPzOurVwbibyJld1qt7kRnECqLfMqfD/5mcC3XD2PH4rCQBodpaVMctCgmgk7tveH3soXZrpqC
2wruHblNUTHTTm+bHWIBXgIKVJ20exIonKB7qh0irjVZ2/JeKZhJy0a7QwGDg6qi/JP1S0ooTYmc
bjp03bBcByRa6FGjbr5hKsMqUhs1ZiLUTezioBu41xIQbkuGf0S+TefZFh8EBLlX5eWHECTbz6gH
hn+4lqCwkZiCPlmMcIjwS3Bwtc1hFdO74xORI7X5YtDqeWigrjIuxqrHyd8G5CEEBcoIVGrebWbl
IpmCdhpfF0hBdPAb+BWor7pXWHw+XEbRXWtfqqKh/mIeXnHyJJicneOGR77IrFOhl+9GOroXD24G
Y6eF4bo8zc78tkEmHiaQk3Yl+CfAsra5mDcdZzlmnmvevcAmZKHRv3wr3dd9gCRmmjleSC+Y8bqG
HVE1j1db6IotQhdnO6txLTRdyQFVHByPnUhvddKkDW7mxdng/er3qgj9W71OVEcw8votmJHVIl/1
m8pNdDbVcaWcPGrUtl6Gdajh8fFwYUBGefD40YcE38+mVSZGWI5x2vOxmBUegrD2s4tZh9e1KlbM
r1t2Uaqfj2smD/MgSMUKUmqvBvs6TA3cYgrb5cr+i5caPB59e5HBMcXYF1TKvRg+92vW2Z8zN9e+
FI55UbXxn987C1FBQBrozP7Dl9ddMNfSAvv4EXTNfnsoRPqi809Lf/j/E65tVDbAJQbQRZsW6b7s
B+ti99wqlqxO2K1QN+rmz0aQRLKOxW2z/pRmBztO3MCCAOTy/x/bWn4LAkm4NyT1KZwbPKpQCe3a
fVQkmTL/ecUFkqG4LCK3402kG4IBF5VCUf7XO5uZLOkGqOE4flK7U2IoXyMSe1yc7nA2M1SdC9Y8
zOPuSpTYWuOK6+O8rMa4GzlXfMjHmQA++lfSJUkzBNyIi07WlJ0HvlvJMuQG9Kivrhxiz0SL4Tfy
UVMM4+rGgcUElTkteOWW/pi97o+yAD5yCytaaprWbrRa4NBsX8j51SwlgIML5NyUMwtzQB8Uihxy
chAR936Ff7VF/8nQSEvQfzg0fg/SIUrJt18slpy4NfvzkG9eZPZoYeTwxetvoo6E9NNS6ndvGx/i
UExoXWm9jK4gTcNukNAVUx8bW17c/NnunxSkIHgEhuOOvvoJZ9991UDK+9ZZ+l9DZ8alZfz0G5Kq
ygAhe1aYcYp5A+crf1BgZyImbux1HOX6Urnc4M6rZTGVbZONST6fxp3oRfOb4CtcetFmrutfu+6e
luJH2C13sFbgZcdRRxcuYz+Gabl3muYTWoDa+dF6MYw62LX0JH26RX4baqwj/WIa1220Hm+cXAhs
M+gg8DGTj3VLx29dnvWgXwwzG58cp71rKOnnh6nV78/mBkjfDwbu3rxR4KFVjaYJq5Zn1l4M/K93
ReYpdJ1WcVMsQ/z/4K8rOucwtqwQNQyJnebx5FniZs0P5qzNMBIhmLoUIVOOVLi5JvTlnRX+9Gbx
HE65OCEZuNoBUTlQ2IfMcqo4aDDHmg77qLYQAgtrUvs2D+okI9QsAWmq4jIYm1uWlt9GQmgIems6
zLhwAjIlOaJUY048hwpj0mnqYz0RsUIoTgGpwEIFMPxztZV9MYrhuQ+d9NXN+XKi7gTadp6G2chP
AYFTEW+f5QL0aeD2Y6Ml9uatILmhLF+8Ldxecg9NA1L6+1CF34dwQNdgjxnHpaVoJ1yr/aOaPrGI
jChq9WR61VeQd+I9V0b+tLTENIbGzlkb5yOtOzvmjY/seSY3oJXhNRUO8glrJTpP6C0BtUcqS0RV
AkQZHnjBfqxc/imOFZOLA9KyL1sucxsaQgp+y5h5Rrxsrnck9QamxXK7aJlKExl2kF9HV1E/rOrm
kRwRazESrdEhNPGr74F4Rce6stu/j+Z2nwJLHRfA3FFNxSXwfePsxuAYWez0mE29KbsOqbZhPADe
rSyLDROYwMkmZEkrArLQa3ExNukZu60FSbZtUcbZeQbF1xGzFg8gRqgzezxE1+DcetrDd3k2GLE3
V59Oag0HHhFxHfPKv7rL6+gCypNXRAReNC2SBSwbA0QYE33mMqAoRVTrtVmZq3FTn2vf6q/l48e2
+Yd89CAitIOpkew4g2/INbTXd83Dc+ocVcVr0G1xutSk3OaDOAQer7sx3OtUdfKc867cpPWxtFV7
atzxM7VLm2Qhn8iFxlifh5HjWKIZP7eMoYhtFNcx0C4blhu10se2TzRL1BHJsvco1sIXo2fqxlh6
lvwpn4O46uviRfemerKRYRQ2cdEBU1SiaysxrNx4CkMiB/LKfqlWAp0WZ73/++E//kr5p5XY0GTi
fOaZZFBFHxjupw49cLb6y8Gf/Y9mLNTd21zSWxfSddEy2cOYf5EWt0R4axsILebilbNyhwc6+9JW
eEJlmiLxC9I9Zk7nOthjsgQtD3+vnV+hTGMnXZoEncMZbv9xxHT1fu38ck+o192fFb7z8rQUYldD
8fxwUKwjzVNLoi22Fon/94Je6RlPSHFsXQJG3SLozhMUWVKE73Vg5m+kGt0oOuML0osfvqpbINMC
DF3lWbxCaV/cPI0KC2G+RSJ2ZNtsYJPRC1BBchMXdK1Sbp8tr5OMkNp5Sptxe+4pboLFv2wegD5L
URHDXVbPjDlUizXioZ8MdYJR7D1tx/xJAf8islhewXOK2B47gRTRPZAyM76bOYoA3IHVzkOr/YSV
54Dcu78hJNnPsH5Sf9ZjKZ+KIGjewUhH+MWpuJa6b98zV3asUA0DleudbGKigWfTd9uYgAZwEkH+
c9jm4yPqaOrirBfuZdqk2nF0LomHW3VPOqQiucnWbzO/UorwvEIVxz7LVuyaCC1TWwNPj/mHFagP
abnm6+g3v7VCszXItr7nVvi9YWcjJlC9EBWBH3TLPEzTxGWL+QcH6xA7eibWRJX9wcXQj98HKJZa
TkIupPNiGS41fZtnEMcZfCPWyY6a1N7202KUT9mIeZ9pfshg0fQKrRRwFR24ikhwIGz9JuoUDgU2
LLe4W8dKRlUHHDtn6CTkdpGw5LFj4o+YzBlrlZepHz4ALwGN7cVaJvtaz/2Iw7ntE2salpg0MI6K
Oe3josjsY1Rx57x0Rum9ZOgd9yTtMoXYxi5vtHkr0NgRO+SOuKF9xDBLkJ9wbqBTyLJD51u4eBZi
bbuREB1gCs1iCV1C8kmUmsiKx8Lz9ssUNLfCw1CM+bzKip8wFJonS1l3M1+Kc+M0et/qxOs7NCd2
Beuk5f+oO4/eyLUwyf6X2RO49OQ2vfeZUmpDyNJ7Xrpf3ydrGjPoAXrTu9noVdUrSKVU8pr4Ik58
Zz5mqWTsb2Ye2ksir7x4gT7LR6u4sZ9uJS/aqghUp5j4UYlczGNYAPKbczlpTv8+qAZE1WDERKD0
dQJ7VMKBqoiqQhbiR9MTanfAoIC5MsL3XMbqtMMOQtZn7RTdXUZJva+jctnC4t74KifxWgWQZQ+F
fwy9+iMNG2UzYoXYu6W24fSeXNLXBxxYM6Fp8UfBIXRkr+Rpa7+QxrwNKVeMR9yeamewDlmjPoh0
cn5Wh3UInhy8VqzOwxjVPtdKno6+0I55McL66FZ1HxaHHIF5mruFsR7dkAjI4HBy6YN7Z2ATaMP+
kcR9uq57J12F+DPPSlwQIaqIliS9u3UNX3uU8dF3a7EaW3wvaugdRqtLjh6xvXNH7wo3GJXuLkBR
+6YU4dLwSNnGVv9mdvWVT4ZVKrwGAt7loOczByfdSSGYOcl9k+ULJJuKMMA1TTkEnteepRzbc5G/
51xMVpZOtgxHxLBpLP+Pc2g4TxShLpOU3FMV2FQXukxGwt5zdmkSKtuISdsOZO0+8wZuvorjn1u1
98++o+NiGpvu2Lkh0b7RwXhTjna7b/SzmdNT6eNeFizzmC0guiD+1PNYsW9FHpg8FROPe8tG6rJY
dFpJSIUB3Onfh9jgGiO5r06sodsMiZnfMhnFZyWX86FomCCXpUemqgRi0fnO2Ut4pDyv2BkmmpYr
QGJ4HL0PohXGQ3rdPCq6aAN5kx98I1Lss+3SN+PhhMEMnZEQ5DZjZBQGlZgzwbVWlqGlsMqZBdpe
di40PWCAx3EE0Vbblk7nzFSTb6bCDgihomff8Ip8WyCTMVFVzVlm2No+yxdx5Rys18mbRp9lwy3i
0wyTbTGkI+dLFeVjZMSItRNIbFg+0hqLUO7crde5iFMq4LpM6+c8udo68W0LM6f7FLFvHFu9sbC4
Mo1VYqVdMaeAUkoqYynA1W7tcnzoiVT20QAowJHrEKPDYez04TBozmc9qPpGQyhfxwMmsm7kwU1z
IqqhQkUD0+j2mI2Gg66gqEsRdmBGPfGhk14k+xdbrC56twdraZeFudXjwTmRCoB83ObzMK94N2HN
wPkvtHXMTXbbqkzq6jAEJFuHcinBm7CsZh+lsPeaGOWx7uDtRIQyJ3IozUVpgWwENOmC0yItGDTF
tiq4SreW7FEu+x8P1hIgPjpdREk2FQnwLYTRjOziYxGdOdlAtWQyLPrR446rZ1ytcsKso8yDpZH4
b4RX+Q4Vda9nJvPAdBxPNajjqWfo4iMcvBX6WvuZJsAjBqecF3gMedAtngZPwv6flbnCMJAm8R5s
7Dwaav5Qmm9WHq3cASBL3d3a1h0OGkib0yCduxwyNPEy7ee0RJkbKzY67MNuuTYqaFAUDFh7XHd8
JYL5S7M2DYhbfbAKEyEIdL3Yi4OoL33OPxYp+BsTwlXnGDjpwehy1cideY4SZuiSk1vX1Dstrsp1
GLKUeoNcGLnG3CtLT0VxiGT81/mKvekTa29oEiJrpN87QAfzSn7WPvKylpUHMq7OofWinOSaVy+N
l7dXJW1ls/8wUISd3RiWP0fJUyewvYD6uURmoX80H04Gjy3lznzUFSmOmmMAtXS6Nxed+MsnUDsp
LaW4woqL14HsXj6O7KEzHgY3PfZHRxNzszcxjCYjlhitsY4v60nWOfG16eI/Cc5jVzQSGOC/XzaO
Eux68LacqBJmPHpCr3vTbEKCLHv/9aHW5dk0sX1Io6pnvtPuc2cUh2DQh/U4vOwK7ZTL43jRYjPa
Y4gmXanAyR0q51zpKLwGaLZpb/I3rWxwd37e3F0U6tnQEV2iw6YEDAr69hkJqIF2W1HGmgJ79QqF
oHAprmmlatPait3zvw9+S2KumlppmL+brZYvutTw1qwaylkN+grHW6R8NWCUVIveKIVhdFdoa64j
zjl1KdMk0b63Mkt7qmlr8MBJY5UG3q2lVG8XBN6ldMZbrBneVRM5zepK3+PMgall17I5tz2uaod9
1vSqU0uG3SeFsCZpgxcDQ0/NnM4QfI9dSiWgF8V3dGx1bplRNSk9Xr5iFMa+4UI5aRrvFGekTJDK
5Cx2TeokPH8RW1V9FFVlnI3m3gdAayep4n1YgctT7IcR7Eg2NkrYAYo5RjapdBHvMCLCVjO198SV
p8FQokvSVvHFV5KPLDaNJZLcUU/zeWS9MZOsSdRY2dLBxnrj2RQzXkV1UcJF5wLdanfJ4rhiITFv
FteR1zK68PWKGUOpZfe8PrchpVlwNPe5KeTM0hEhB1UE7xzo1liJ5TXAOr+wk6Q+6NL8rGxP2adZ
2x+tnkmR6rYWoP+XBAYRdiZF5X0o7pHwx9UCi2QK0rmmVreHMSqVB45SHH9o0chBBSfJrADlOLIk
s1uEnknkPRjDR8QdKAkg4OCFK9daXUA761H/0oK2GUG3gIe2nWdauhV1Dnkzb0+GS1GMjC6Os6gJ
wTxdrFilrv66o+3s+CZ2qB7JvlAVZrl8mOiaJw7Ctc2DVZr4Q40SBzqXMNWK8muBQtOUnVhp1ehv
CEXQaahY+ho7RLPAIeCe/n0QbQo7NFkTWTbIJO5qgSYhRRCQI8EYN6Cy7bGGjjMVBwpX2/RQ1O6q
HfR0b5LvXXRVbK1EODwGvDnL2kz8ecmtlIMq63kRAhkjU3YiY76ShW3saWkw96PBsCzUuI+pqeEu
1RptJ+YnNW9lE24GGwCVG7pLk2dxkyigPFkNF5Gn3iV3qrXSaumtcOylXbRgATsGxUWX25vK0LGC
6i9hM6sPbjxOzFC2S5hWgJy1YZyWXm2DIvgbW9Vc6yoOlA72Gs+Epqkz2/WdSd1Z5ZwmZoJ8pc3c
idPy0vMzczqWcAuG3uq/SoC9JdMqvR61jWPr1io1OtwrvrXBeQNItEoJQOVME03n6FfdEdRMvWYK
lF8MO16yhkKEDfXiOLhU/GaILxMIng1WZy24tX66lfg1p4yOggUpe22nJ0YzzXlvcZMl0GgazXXI
TclwM4d2HrbOoYrV8pJb1tXMZHCKxPCADmkdKbnnLzgMUrKXdOkJJuSVmaeXOkq/B5zA7CFGtKpk
iwqN5wSvSHVQyhLWX6SvCr2ID6gGR9qAR1QL0i7C6ppb0xjBPAhFMAs0pdymsMa3VYQCwCBnqcDa
3MDQUjbW60PpAofrXhFxLOE72gnUnYc42YSatREePp/W1idIh8rBbFrvwP+jsAKkcEj3Q+I5+mG0
43Ll4jWttb7Z/vugci/cUs8hN6Lg4Y7zcEFOKWHDwWZUMJnY98yM9h10SJIpKJ+l01gct8d8ZeY4
MCgabi5NVBOQ7lKA2KMnEoaX4EqseDyYDCSJmDY3rQ55xyt68cpMNbcUTzT+I5BAherO/dbwGFLT
sDVjNFgu8tHREcdNfd1rwynpEU76gB1Dze1hW1m42s3Svo65kuwitXv4nlotQRDKZaaad3hT+c4O
q//8oL1+WylyNZZSWeWpzebxL/SoBOiLTpYda8b/4BKmaT04H64jl3lxakGYoSKwkeRF8SZMdeUV
eHIrhn6oPu6UYB6TTajcE9f3fxLTyCGNMoVKW33ipWhDKCaIyC5ZaxsoZoABJOR7HQwVAC4uEhWy
S1i1JksEJFG4OW+Npq2410z72PujV1dOmzqLZ1zO5//+CioV5swy/Y0f0HPfMz0omeEUkg3kAo1N
7pWSCSBBmw6qpgmt7RVo7Ytb1KWPgeEmtykHcDhku1ziziBpPnEybLKDZq0831mUivf98qMZcbzL
Uu/p5P7ResV0lB6YsEH+MrfcN0C9c8KT5JcGUHtpPz4lPKkBS/iazm88z10yTwIeN3DsMPV40xxC
pIKMzQpvyrRugndCgEddK5+cpDno+Jwky3nTmCsttD7a0r3Lytoj7G3qrphF6LecBZdDhYolbPUv
cJorwaonNSZcm6wX7kG5eXZx6QX1BC0gLBUy6ZL+zCezUHPeMk3CTnqHPxWwthKY1x+Gp+6hIt/Q
a5EQ7R+n9Pq1b4LWLtKOu34RkpPEfjg3MoBnos1w6hsfsj3bnfWpt2ghVem3E43JP+42QmwhAMbe
2KmxRM4xL6marJv4NXhDAXH7neIHXy0MY8zRJAyrLF91iAATs9RwqbxDkfxK4qSddybxa9Vb84T6
E88KvzUQQUZfvA2F2y9Nw+BgFdh3NeDk1Tv+UfeVY9eNkLe8AqOD9hnZ3TNAu+ZKxCrALrIZHOMt
bBm848XgC7zUtgrNaJF7w3fWO/oafFg2s4wsZuxUc9bv21OHSL1g6T5aicR6Hhdi08bDCzYYvTcR
KXURhZwPqy6fyYgRksnMlbSfeonj4te1gNfWmXtSYYcz0OZUE3NViV44ylEEAGLmAxnbMxdGBlTM
XZ8qUIKZ3ktvmo3iwUzUXzHBhUs7+rMwkclLmeMtFaZcoUtTwkRwdklPXL2t6pzRtU9TifpRNBvb
4ATt+wUvDuo3cx8VGT5zgJQHTMBD+ab4cibYHSYF10F1BFkibeOUZv7CVZMftB5Cxdbwpwf1J6FB
tgP+lPs1YyyYuqPbHqnWJjjMHwjDwdppYI3yeLAoauZy0uJ2gUfwm4bpuwkTgdTJlnfhNBYuRlmN
o1qFAyof7n2cXAekgZJhjCxpf+BapYX+mzYgDlUJkWF9QqxjHZf5FaDGFbjC1Mec2gkMT7gi39jU
mV8gSAx/Quo7+BF3w+jXWLWWJvbSf58iKLhrh1lyibDPD/y3VJjAELr+oyZoA/x95uj+Daf3bdDb
v0Szl0xLuYHnTGgk8cwUirU7wI8uAuL+taA3IvS41+XGRDPZBMcfry4vzFigU75g19m7Wg4f4Yhx
WNPtp6Yq28RQ4PB36770nkWpATrJgCG46UkjWzyB7vELDOFNa6Jl6qgE94cvi3MmR1NtbbTpMrYY
MKVqTz11o8/wwn1FifapyO6nCI0Lp2FurOXN4TKPmNaygirOSjflR+L0W72KD7UJXTMxlWdX22tX
952pZprka/zwRiKJaxaEXwHXvvbVTz6fdH+57/0Ct7noyO3o9XO3fC3RkR9OmsC9QwY4sStTbC4O
pW+zbNIb4/CkgmNAuL9Cf4L8YcxsL94minm3VOXHo51EavkBZBSynwrtKN70WLOswvzK8uymBx8E
CrYYSIG3Gj9e0L4ZgbJI0obMZ33wkdgRQddcWNeVnnCP1aAn1nb/jD3YeMAKuPBWq7GLVsjbYhYE
Q8SUrdmavfswmlfCmYtmXgHDSLjXjdLJphRGYWV2jzzWP5SMkGIxumXbOUfnMOoEHDKSfRMKgKhq
HbnpI49NnD7GFsLDZdjJidKVlRyLncOJcfLv0waRthZ6iVfbarA8ZPnPWJzbNLcBw5R/eT985+Ha
TVRqKlwCz55d7yWAF5hikKoBTbdetjGca1OZk0A05cu2+kfU+MhR5+JFg4IPWzxpvIrifNGn2QGU
0DvUDTwJch45A4JPwFy/WkqVus/Q5ropcM5y/s7WUdFs01wha98so9rfjqbAGaKfFHOTldmOCxec
DgSx4L2qnoo3znDyzgV3ssiyAK+PK89J1lXs7IyknUXMDQuNWf9w1xpWEFfP3+uH0smDJZizRBZZ
HjvZMuAKpk4FFJr9DKyTts4ddiW4sc3EdJInBTznMWU6UI4/JOoQDMwomEP9+XZG7Y5K+VXlHhjx
192altyXqRGdoCYNAEgEc5N7CvCqT+I06PEXB7eMpmi9ACERNUuF2awzJLCpvE1pw16hRQtDD7l5
q2BDkOlGNdLPKGVZh7I4auJmVsYeYSBXKc11S5AS+PAvITYmXqVMKCsARA/yRsMkcp3PsV2pVdRM
dQNia8VQnBaB8TOas3nFk6DTrz+x6DZ2D+YkGp6+0A+wZiB/Mn/uO6aEhiD71ZOYKyLMasNHobKU
/4M4TGl3WWaJWCVm86Fn1T2soi9rwLKg49SqtfCqRLz93frPs91PMeK8r+yZSJo7c4OTmxbHKsrf
7PAAuQ12Zcx/k3caHm4PjF/Hyib+m1NGIJprQXKkqTyWwegjKFpoD8E2CUG5qfEl5i0jJbcXo6mv
FI0CqizuZtCdLNycZApvPUWWIm2PmkGw1W/0C8eeLw24StqUPNjDtYhmlR5geus/CFDSzlIuy4R+
jDStpiEevKmdVesIZECZtA5PmHvlzHRHJ2N/0V22H5s7ryeujTGQJ1NvNUYbTxm/zSA+UaO1hE3z
4UbqXVMhgqEAWTVXKhdW0kQX7XkYuSaZ/bPSqHRwEu+9O0eucStd80fHzDUJW531NV72pf5tmUc9
iNa6n30LH3tmV1f0xfjDBvM+IZkcjXzIOCcL14DC1PhTidKhaNqvY/bAz9DXJm7Wf1IJVoj2iUyC
QdAxfuC4j351Zp26mam6b0weRDu7yd5+jF77QKr5UAexqdVhVaByTwwLzTLnoFiHf6aecqgKknPr
pBxYXk9QpT/9ehKGqIycSCb62H8GmglTGbBMrvnnwAdtIvgXxspRlc3HoICPEEr54Sm7VseN5mng
/eywOKaMD6xGeSc/3QKN4BVLQkjlNn16/eudbGvGVhUJ7efhNwEBzoTKN6Pwc7PUnPqjD1zSSe6l
4N2isMGMwicSUeE5xp0j7eRNRZDs/vGcbcylfusf3b4+WVX04rGsbeE8tdRGs3LbW6BbM+1fwx9Y
nSDVHrXFS1/BFigsF+8mglaNv6IDnIPWwyPpi3GOPszQgkA/iJGIGInGsLu+I4B8KmbzWVGXhib7
NWIiG8viTyoctbsRlzijjyWGSlaripIdFJZJ2KdvmWt8R5n5oyrWXrCY9EN3qLhO86ZRTmUEZjmk
/caNiz0ByGnVFluyIRtDlncQxl++WS5kRL7OGbE1NDk/oIYDv8lsNjVQW3AKXJKshXU7XsKE8LLl
J5NshOSBtGOMjc9fw2nqp39V6RAR1DFVcrmo2cn9NHuni4TTqEnmkiqYXdImy6pROfpSpiOIrE+R
UYEHqmBh0f3TyuFAqhdfppktS7o3YdEn/MTjat250OFKzNiMMqho74rvGGZTB1hpMqD7giHhStPY
7bdqL2VNVXGluH8J9poXjnytCyoFa/nrFinPZaQco06dBZnDIwxiYSLkTyAwibRh/sm0D5KLW65q
gl2ZJOKkaj7Obcsm+UVCXVH5yVvyR3350NFxFFAi8WXI+DYIcg/k4MUNMP1foPH3WtJBECocCpnA
/WdRUEy6kVemS6xtkHz5JR6a8bVMvL5y70pitcq1C4iL0m7303h/TsvaNGLwIC9OzKuSJjNAIoq+
0W0wSNz6mLRl2pO5LlL9R6kTVEjI5PjQJnqVv7v5kOMyY3wVjWISGbXBJw7OniwvGOp7XnC+VIc3
CbU9buC589P+8vTiMHrOp2s/mCk8m9zlGYDvhQTeTXQlCbBqCrLoEZzL8GCOLxe6OCZkimaabzO9
WYmWYZXh4Bo0FYmOz29wfnhpMg1yxtGOg+EHz5CjqXQyiy818y/eUOGY46ZQBukaC0E0yQLRvnhS
55wlIbC6i1LUD81hg+x7G0vHm664mI3mlE5evbLHO5y6O4WdieTPRsuHB4i6BZW40ywC8wCQ0jDl
vRz50urQPhqcH8LsiHmojTWJRPqkhG/RtGAe2uy9UPJoyl1GnwxqsyLBzZOqUSTial+BSYozlR48
NE5TbZN8JIG9t+zfIup30k3/yl6/EBN/l7K9xXF58k1y5567HJVVq2AdgnP7ADhzqsL0NnR4cbKC
aN/Am2IwH8DuaTp/REVw0Djh+9aSUGrpWycLXy0RHwPRJDV+MzjvdIbesJX8CgtioBM6B0d6PGnk
D4mzFC6DRiabJFoVDZdvRr2dEm2jMTxrNt7A4l0PeGtSQUh6swGTBNdfw7g1IVkeclzp1SkERmyv
XI/q8RF7yYO88uDfFP71jeZewGLRzqozHfWdWYFXFF/1TA4sB4PTMFuXDOt+QuAtdtQuhMYDmQ5Y
h/P8mJkBhAe5MYY1LECc4MDzyGhyhrYfteM8ey2+kjnCPWjKta1ZJydi6IOPDOhT536FLDut2eC5
hycAti/7tI3mo2073jDJrrH7/di5B2kPK1V0AND0My/mNoY9g5LWvMdBebOS5uTH61q/IfceOSJ8
ay4tByRy2Uc8Yxcnf9bIbSSoP0wHzHnBO8Mts8nAoDaBGAP24WjK/DNPMEZiW5x4erVUKddkKYio
o1TJmie6ua9NnSXJQoPX6jVAwxj1qPcwC5LEbSkYinw7XFX5ncDJW5VH2SvBtDU0fgp1A3sojZTF
YALHMZuqmLV6uMRQc9Eya+8WBBDKbplU9XSIScJgkZFUZkOgfHiqeYyqbkKCbMugYtf3JYk7L/7F
OipCde7mDlKGvbbAnIZ4i4agOBGJ/cA+uDOJMtZtRCuduJbOsDRecaRoJXodxni+8dR8STJoEr+4
KXzJ0OFS31CuDgMJCsRJ0xZOnN974pqcUFZ2T3MJqXGItjvU/WdcsuHVkrXKuYQ0V9VtunU4zdg6
JZGSSRFoEWXKsKekJ3VUYAdaG6uncIAaByq3WKhS89pX/Rfmlq2pEUJooO+DmRomThEeXFaowap0
1C0di0hA4wkW1Ob1FvYbGHYdWUyB3X06vlYqmMGsevYNlDlFIjprYW/lm7xz/gQmLNZstiYR4eIe
BMyY2qTVT6lyQBELSweaVOmI/ai5DM1aSuuCJ5NzZfrvT/OOXdbytn5Frgawwrs+uGTWGqaJBalT
5RWtxSRI4tWK3zVRr108OYOVfFYuG2ldpn/joD6Qh8AAfHWxQ/VFtjHt6gwbYdkltyAZVlr5GiRD
DVG9jd5Ed15CKp0G4yZtFvEk0Neho1DX9d6J5E1PnQvGvp2h+g+wT4vIzynCgHDuM9hRWvmheqQP
vZIyeQv1YB0A4Fc9qH1Sj36DSjkbSfdBvdEib18DsUovZ16IQ7jFahIih4Q6J4IgdL7pNLSyBr9E
fVHJjdHc97Iuj4rEld680c1aTjoqT2I5rnKNMsk0fFKEdnNS5cvUjN8oEycrL89N8aJWMT+t1aVv
Dc6cOR29OvaCI+5ydPpm0nDTDQI1XTlhTdS83oT/pKFiGsR04PFTdcbuy1CdS5CpJ88yD70VnKr4
J6/9I+gnKpNdHtHRMN6xEnY+9gVMTB1UA2pmWt9f9EDcpkWyHFJ3hlS1KJye7aBECCeewjC9uiWe
xVoBWwpcMckfER1lJ+8VmSMudvUpa+U84+g+NMcuIh7bl5vUT+bQ2sLpiOhKTghQQNG8WTinSY4D
SekxjsGW1JEhdmofA7xLlSXTqQAtRDk1ov7BEDIduAvUWbJxM2dh2f41MobbnJPuLZb5LvTFItWp
MZHOpHWctec8K1k/4oAZZ+GDL1Bs70GzAO9D8UdlTzrRUyajpiyvrrolvPLMLPb7NPsyRpfNIQ82
HfAJLErwny2cNHR9l/0pP0FfobFTPYMceatqcXAb4yTjp6ekW79utn2eoxsybQ7V/hyxI1kWW2bD
sHsY8ZFzI767CPhJ1n/HjFEmHp8V24mOGpNe0mgkhCviv74rVpZNg6rH0VZ4b24T7dva26aM1xWq
wUcENE03vt1AocwiWGpJsufR5Rit30PSCJGp7MYo+rO7Dj31i6HFr2gg/aavlwMFmyXSPFF0E6H0
lw/6i4aELQ10FhH1qv/LV+zrb3Bn3kIIqYNUl23dIhUP89ZEi7AuGGY2ifZbB8HaTKstLbtnnQlr
D9XR8PpT1pML49ZkoqtOjQIQUp6z9NV5//eaqOhO+l3CKwF5xaEqCaqFSd8lqBDyufAkd3r0LRX7
HkX5pzT0fdC1r5/BZ0kolKIgsPHw2izFY31jJcG9igaa0OzUtjP7VWLti+rPtJW3kfBKUvSLHuwQ
oIsrQsMFbPITULUo010Tq2+hj2qpKPq7GxzgDr91lXXUGnkH1JRPEkvAifQ2tiatpbReHDaHd77b
V8kpC3+KmtwwcKhhF6pRRJ44WGRx4sHMKMm0C52q3ZJQ2NAv3cqu7tjhfqWHd10h0LUr6JrIyzz/
iOyRGfsv+wFTvtLAYG5ZePDHttsqTIcWHNZrWAVFiHAYx5zbzeg2tgTAkw4OmhpcmB4UCyX9CqSv
rKK2Zapt29yDQAjlcXrrHa9c9Tqt4Dm+S1Gp1YGCP7qvQGNy7W+roFpWIZijJJXanJbXyOBt46rY
AnjDbv59SNNE+9+/Uhs3mecexqlK7aoNu0G56XzOnA3/lCkNMxQtpzztnBh7m6gSVvK+nBlKoGy1
1we8Dd62Zi+c6kNsTbGkyW3Vx+3236/QN8HUaSOppp7+SiVv7I3xYQCr2dbFS+HzNeq7CaZ8qhrL
kHCVhdsPJZkLu9z6bVFuvSQhSP9/f19CJ5o5AXSgWu1P1mCeghAQeNLuHBkfO9V7E6B2sHNPWsZt
GI9ryM75aE/0eJnXZB/GqFMowGKhsrBliQiDlRrjD7btn07xd1HYP3UjlYB/qa0e5IB/e2yOJhRz
cjK4hFy8WkhWDS1FkH5MPY63CIyEmy1Mi0mvT/Mk9hbCLXdxL958P/gkK4sSW4mH1NyH3QCLcs0r
HqwE6xBRXU1kbylIR4bOBCU19+X1DtR9VH95ACZmbhXG3Ous38LY4JUUK5y4MZIAyFR4Zk5sfZmK
3U9zbImTqPwjTyPmFJqeM2e8CiipoQrnScJBydSp0RjrWI3q2RAZcxDr9FEqJo1z1APqKQ+tMSo/
WOq+eOPUHF3yBZ4RuWqCAnhHqyIZta9jewG7zWb2mOnWgWrXKSe7LzzwVyjz750OdRG61YeVQpQZ
5I3cNQbtTkCdytgIExeDFOZbo+eqFqnY5xk9Ih+Fa0aA33UpT07DCEnvejmdN5azFVgRArCrkELO
pZEzfyHOGxH5hWz+LGqe2xe7hmoZhjEC2UdDSsrEBVtzSpJoren+FwTuZGYpSKAj/h/y5d7W6116
1vpy8e/nqgq6s2wn2alFdqXXHFlhAzPDgRACo6QJfgKXhqmhUVYlPv1Rp2RZ4SYKQxTHK1VdGLIm
xjDsCmdWM5up+vINFf1glLRomTYJeXVXsnmSK+JsQ9wTf+VrQGg7c9Pzb31NA5lqexth9g/Ai+Uk
qhEJQ/eR1dat6Lqnmnh3gC3JXFPyZdDw8o2SM6DeA/lGzUWoYjwdoIgonvyo/F9nhGqoutFbWWf2
zOqx2nacDCehtGBTgT5i5LQmt4oyF2jPRDc4wUCrjo1s6sF+mClV9Z6IVx0doWH5TOIBDGi0DXLK
vcmK/uVKRytnKxaNVnKITMeCKJ2/L3LiI9rEhmc376ip56CqzNA2m5ld/EZwALlpEzgpUl5LVPvQ
U+cGwjmXNbbFsgxXEmlkKkhXEET0CR81nKOFsveC8WRl9ygAPzf2C6/FcBYnBUF2XoUZGzzl0PBx
8O+1i6bp8JQmMIYKr/ou/Hjelf4WGJK1ics5F9e3qGu5/oL1xQQUr7Hx3VSMTNMuXPQRs9WYyDbs
n1WUEPQyyHnkFsMU4aULQ4uimT3qA23nNpIqruB1HgQ7x4i2pJ6vdQojHZICfGjB/c1OmMyFNsNX
PEMOQMvMzZ/YN1/ZfW/GAe27cJtvp5AIjGUG8anfMhJUYDYh/Ti2sYq0fN2RywLTyRweXbxhov2a
ArBwk4XBykCGSv8mat8z6gN6FSg1FpfeHRdtIxYIJtQ4mC4JjDqr0AL2ypDBgMFU+cR+MbV0Nbzr
8kmku16NrxM8Nqhl1MN5DBJoW2hA9IV58UZzx287j8Qi6jM64lOuSgaujHZSD7q/cOoT4Bym0xHN
dzlHjZmCW4ZDM2VrEtuES3XKFKMThYMYeWliLrUF7gT/gLaHJcv2qU1wc8zdPmRDXY5LLRyjta0E
93rMjX0S0eKFdLbFoMb6mVrLlJzJvC8pfjBeDJAekW0+yH/ihQOUUcQz1R++lCBun0O+qqjziiaM
ZfXcYg+gf2GlxEP/yq08VMhn0ygzhi30e9rjs+xjYMS7taT5HUUljliFO11r47r2V6Od11OpaSRJ
Hc9fujqFfmnCpsqup88KYTCcCWXCqVvNXv042b6ItBRFNMUI+vqt1UXqzGqs8/969Qv9Z9XRf2nw
+T/1Sf+DiqV9+F3ldf7X/L8dS/+llun/pyImk0qx/76I6RH+Nv/B2Zct2akzWb9KP0DzBRJi0O2e
N1UuV7lcZbtuCPvYZh4ECAFP3wv3Hx1lnQ3Ez+2O2JJIZaamlWsV3/O/pJumf/yvBhMx+X+Yw4nN
LNyME5NAsu1/NZiISSGnxBwGtlQQMbnc/T8NJmr9x+LUZSZl3EHdqsf/T4PJ+w8j+JUz6kKmiaGR
/x8NJsg8QUHlbxU3F08qEIaq/vn+KS7CSajpv9HnAEqMEnU52LxVoHUyBmtFMGlq4lbTU5fvmu5j
B2XRVaZ84ogP0J4CO0P6jyHCt3c2/n+++F/v1KPmmoc61fvmcVdoBKWB57MWm1+ssOAR9NKPccOy
/bYONIE7cJvxrM8ShdJRC3T+qILqy/wjNlrWabmDW1p9k+01vTpcQaWegsggribkPcAVoF6zmksX
iue471f6mLOS+beVPKfJylriI6QdkhNrqXG0asvb4YrWWLHTjAtNLvp+InroHZoCwFXAwCDFkeBq
ayfi1NgtG2nmAzxIob1vvewqVO7aeefHJZR0vAbHDwk1nJPRowJ2uYu5D0D4ve9iAAe9E4yO9AcT
WFAvPzKDn5ebnpq4EQPeNPXvYkClcdcHqBrAMbcEHqsDuVCDh3nTtR7dXGHpT6DSiEeEiALZttzl
zNe42td4squTnEfSB4QcxDltKc4EnErbpsPVPogObU3xXNz6AphdMKd+7AAA2mUQa1gePZnC94bF
3MkP3lkM5XIkGwIGRkUxcJT5FezQydQ3AF2rh/pc1e2jVVffmwxUXK7xMirzCvKOCySjViJmxn6e
NoDeG7HnGHrQk43qaA3sUXD6e/njJp+98W3e1OW7b6M0h5Zobkmf8CjEUxMI672khj6BkzeRT9V0
GZw09aMheTzeL/c5TcyNPm1twhgKyqPRHWo/r34WtIBMBnZ348sAebRtHWj2As6VstTocXoB6TI4
5Y+FAUfv8nuIMVyXu5iZEluzG/CmpUJBRe27fPxoq/jORrX+ctMz6cXWVhE7qkDXYEPDHgVwfgUe
/BwVpmZu+cvNz4zc05rnCBU3aSsJ4L/xoTEpkPfu1+WmZ0buacsTkUQWLnElgC3u4AA/YoonGrU2
ih0ghrTcx9zwtRVqqOK+G3BA9kFh5D4lBCVOXsbMFdvPuKanrU0hUOcRxGyk7zbOM+rj7wXSPKoj
230+uiu7hJmQc7XFCTzqqAUL8QVuyFJUNlY9EER9G7x2HvTTJQp99pUacMNikfT7JqO52ooVuYo7
lYkUSbrRLvAsryCcDtLK5G65/blP0qKhSqVnxxSq4YCAfFBYRC5OYp0M23tMRvW7tit1QJXIYVtn
mgPHrVMWQWoC7GA21bGiUAJhKCypi/w+ULWNEuurQ1FUs9zbNCs3kpWr+TRIay23ATDMpwNgqXUo
/d4k/wwRal+96jtePq7gFnkGFeTacjbj4K7m4LHXQqBKWa2ful6Vny0bcEwcslGyu/xBc+1rLq4G
cNI2JswXO4V9LEEXBhxBFK0E0EwKcDTnzgzuptLMoXSTc3Fnt8QBywLwBqiO807LHzDXhebMLYdY
25DCmcfKfSqr9qeAVtleEPt5uf0ZAznaboVmYqhU6DZ+GAd4Ay1AkhDhtoWkPze1b2seNbptasgs
rn3IKO0hJYwyH3dlbmdMM5303q/mMTeDkYCx1LfL9CNwQahOSs+dzVYy14xlbM11qnrojTKsar/H
U+dRlak4y0imx2W7zOReR9sWKKcSjQehAd+tCgglKNS2QszGS/GglYmVPma+wJkM9267gxv5tDMq
bOVQRfDZKyo/GfBOsjz+GeM7U5/v2lZSJXUFij2fd9F9JMeDoKAYysOVRDTXvJb2ALkq0D7yD+j+
8um965uSyUPtlN3G8Wt+GbmgQKpMJB6exs0HRYhxEsCD34W0HVf8c878mn9CljDroR8JwZP6PADO
Sst0ZVswZx3NNW2a9FgSaO2L5j4DTLRReM5eC6sZz7S1pFYQ16JRYSCsRHPOhuFKGRSb6ugzaoCv
m5zH1pJajzsaI6nG2kftE6jnTfatrVqQVFhfltuf+wQtqZkRrYe8bhG60vgYJ+V94oHQxaGvss5e
lruYmVymWami1IlEj7wGWe99aY54IqWX5aZnRv9HKvpdaHXehGIq0tofI+tjlJBTDRJoMCByIEXc
8fdyJ3Pj10xkOy6ERh24ELGst2gon5KyPi03PeOdbPqud+MvFSjDUg/ELC4uwyGWspfOJ5BRbGt8
6vRd45XlQR5ssrsxPsQo7gBdFwBf3XG59TmrTL+/a91r3LAIKzgOhv5TgKlyN6k5bmtbS2mDAoeq
BLWrn7TYhXi986OposNy23Mm17KZxwDDEhmEoN2BnluXHIe+gFJHt5JvJqe4sS1kWiZzmgq6wcCM
gIjD+hSE9j14eS9l1T9HdX92SLUihj73FVpaqyCKBMVwnAV7WQo8GwD5A0aesuPJiYGS7WHZVjNz
bGmRa6CargEErvYDSX535vBFZd+WW54JXEtLa9BUGqq+wSxA4nfYcYBN8JaV4K63+xjX6UoAzA1f
C9ywKc22bwkCoIjuTBulW12zbcdjaYELunOGcihkficiv2vgI5B0wJuxbJzJCDd8yNICt0z6EcR7
ABrExmMeQ+FZgbzwpc9eRf8GIv6VZX3OOtPv7wI4B5MnCEOxJ+zDSaSiA3rUqOjr8ifMNa5FMLYM
snEkEtuQlUfqXex67dZtrmUtfhs+Gimv0bKDElMbSJjMfloeM5lrWotdPC8OsgTQ1/cKBTKM+Igz
0WM4QoWujLxdZeR4Rzyhziq3nvEseRIKZF5AntC8XFnOZqLa0qLa7CwzdFAvDbo81h9p3YXyrZIw
5msgbfdl+TNnQo9qQc1rFDUDRY01s4b2GTj4JCoPzNDYCS84LHcx8x1Ui+68MSEsyrnw6xiKF7Xc
d9h2dSi33ta8Ftdpg5TXQjHCN8WvtvRt9dKFv5abnjOOFtcmFHDNcsTIWZPfC5ZewH5zZulw8LKN
V/h0Mtq7uGMSRKRgsgaCSDBQcQIuCpRlfVwe/4wL0+n3d43jSKpQjIGTmMn7/BrKmO47EXfn5dbn
5lWLalz18oDxyfAA6zvBr4S8pePGxwCqBbZBux61EDC9aaN0OitPrdGvxNWcVbTAThOgiqAoK/y2
sMF6Xj6AFmvl1nTOJFrIpo2F4pbKET4uOaEvBvXheg8aomV7z4ybaKFKVCjdSMDejaKAhNfngtKV
NWbG0YkWoqC0DC0T7Ol+3L0IcVexel+C8MB05UoHM4YhWpCaEhmrsmzhBwEURAQY7wTYZLKVFDBn
GS1OBQNndTvAWbjw9nWY3vcQvdtm9OmD3oVQnChRgLMNAxeF9cmFpAJoSWS/0vqcWbQAJemgXPBF
ITUy8jCgoGWwzM8NVyvuOFn3xtbhz1PVu8G7fQNtW4lrNqvvXPCEox7kx9ATAFBY7/KfQMRPJJui
AmXasrVufw84pP+2VtHF0EWrR+E7KFiKnLek+J3l22YZ4IG/GwcEEiRqLnyoKfKvSGzAQwWvy+Oe
cyAt29QoaUtlkSMlQFjAY80PVLmvDXsKz1uToKebQAxgA1fYNofWa9HmgNEP1Qvo+z5Dl/aNxM2b
NabGPgKZ/LaP0ZKQkCgGrL1Y+GVd+eAO97PV+Z3JE6aWgoZkegAG+4lPQhM18NnFHM074DJPPHZW
nv1uu5Blai4EKlwO/nWCVETBtc8uTgamYmg3LttmrnXNh3BNKN0kxBmmBbgSDAlum38EfU6wIwlF
mfa2TrR0pMpaBT0kx/0uNgDI4qAbGdiznYL3aLmDGXc1p697F9dxzUxQVKWYhjGBAHecNgc3t+zD
cutzNtKSUg1FzMACEZfvAOoLYRTIPfcolotyuTIJc16kbRwYcIm9GyHaBAe9kiivbglpmQT1YwbI
/pc/Ys5EWkTjmiml3Yitj+hzkx5UEIr4XIyVoitzMGclLaxlPlCW5JhkHCz3LYo0BfgA4+Z52/C1
GEb9sQvgLwIN8mggTiQQeOlW1pzb1qdci2EQOibhwBOsaL0F/i7fLR88XBpQEhyXx37bMpRrEYzH
Yq4mAKsPoD+437yjaiBcmZQbm9dCGCKGNQ3NvPaV3YDlwp34jGgFEk4xNPGv5U+47T2Qj/o7wJI4
SsA0OlT+MGTh56oYurtm9OyNrU+Gexe+HtiA8igRwoe20T+G3TwZDsSMto1cC16g0x0qSYb06fAf
Vezdd3U2bGxbi1sUnxulsuGUqnd+pS0QtVRWG9umf9vE7KDFzBzMaiVyJz9CdgyyKdQizfi0bJgZ
t9fxPyDjzEDuqrAqWv3V8kDZ4+Y26jbE8zjIja6p5QTReqqgHJkTtIcQ3QHfE8q/y8b4svwJc16p
JYUYKnIDKRG5eLd4QE2GD6L+lcuxGevoULjSEiBfISEuO/L8zh4oeKDlpN3ry27tRDfF57/3QVTH
w0VWipqlqq59bpJUPIyUmeKiSFEFqJsvYvOchaFHQYqfGP3KV00BdatLzWG7EaBrgEBwiIQeToKT
2c6F/hN4+TdlaaojWYKmCkRagDFkgFKSIervbr11t+tpvmQmWRQVVYkZ8ZwLTcPPbmStbLFm/EiH
rzgAPooWrzC+54KvrWTg37Q+bXJRHbXSQtqxSsdC+HY4yXLirYGrtcP13LC1xC/Dysq8DBaJlfit
eNkcktpS++WBz7mKlvFRVFi3IK3HfsG1USmQp/sMhrGsxDssdzAXYXrS54bioLJEMagYXgETuqtq
MPo46gfUTzZd0OPc+HcOTSza5+DNw8o+1CiSzMe4vUJtQGy6f6A6wBF6RT0gYSjmAF/LY1yoj0WR
rjxgkMmrb0Sqqw0dokdN2cWIVIjJHww6XCV4FtsSHJJx9ALK8WdFKr+ryLOyA9xLWGsoqz+XkLc6
1lIENhKsGKerg9jpIRDFjkUXeUBPgkE9SqB07uDy/QIeWrl3eu8BIPkTBz/0zhk5SE5BH2MnR5Dv
v9VgYrba8cGI8ZRUNIdsLH6Ssrk3rfGbN7gXCln5kqOet2rOwzDeOYSflv1q2lXd+gBt4WT9RBMA
wXg/iUGaR1x8yD1R36jbQJrcOKpkZf2c60fLR1DpIjWZdqTcBVNcYKF4yzhnoEFMa9RTQ6ARBW9g
Zdn2UdpKx1CCzsCSAE+WNurVhHeKIXQ/dlj22vbaMPOL5MnKfnhysRsG1LFIEFZqpVWbwodK/V0d
iY8dN74tf8ZMUnG0nbAcW9CbuGh6MM0DSocOPTEf2ybclmx1CFKGajYH1/SV76XyFbxsT7Rby+Mz
2UpH2RhqgLBogLsWjhKIOq4/5wl7MaQHId61m++5LrSECGWMFCxW04YsMKOdivgVlJQHyeljm61d
JszNrZZWGpqmBNXHuNfpwaAxQGtWivPy3M41rSWOMm5Qfd3iqteB/LeZQh0M5c7LTc+5jRbS/di0
CcpscfrobFR38hgK5T3k3sKVUJ4buhbKrYfXLD5i6Aznb1A9Q+587cF7buha4Botyl89D4Fbi/qx
nig9KvVQ9unKhebMyHWIjVcNFkXdm/Atab5EbOJNTlcWzxl31KE1Je+Qq7u88kGu/NaB1hDUuw/g
fvhclux107za2gYGKr4qSacjCKgMzlYM5ipWRZd+dFf8Zu4Tpt/fnSttuxQ5NAFxLYTl6GSXffsW
NCj/9IrcfPJSM94tf8fcLGiRSwKbuazGkgN2yavqQJvIqm07dh0wn1tibFFHVPmlsO69UOxDar9Y
Afu4beRa0HZ231l8xCLm2FV4ALtesEtD1z4ttz5zwtEhmwxMrW0XUWS0Sn7uSnGEQDXEcQTUgMFd
l4L0aLmfmSDT8ZvYJxGQKdqVD4LXiYAWFKAWtGzMFTTDXPNaDEOiooyA9BDAxKQ/87y5D1Gn39hg
ZFse/oyb6ggwV9LECxXc1I3lXQgJRtWpV5ygjk7eHpe7mPFQHQnmGllXFtMVuNGDkTOlEFchK5M8
XZPd2C4wLYih45UNRo17v9qAwoLd9feQcXgFucNTDRw2KcklBFkFqES+LH/KnLWm398FtQpaBUKo
AYd+3CEXtXwqc+PSePQoBDSnl/uY2dsxLaCLRtoN9Kewh7TtS+ZMPBrxmxvIAyS+v0LczsGOOz4s
9zXjXWyasnff48QUihoSsw/pgnPlxNAuyj6DPPm83PxMDDI9wtO06HiMjUtDwgOEg7622DCOov0Q
WlAbCbttMcK0JTok1HFsiYeuRKF0n4S93KVD/o9yUa6//CFzLqwt0nFmREFXNpUfQAVShfYbCOvy
jW1rEQ7lwCQbI2ABx7rsIPQMEpD2wGnYr931zAxeR5VYgzQs4cChwhJpw+ANlMfw0rlfNs2MC+mA
koyDHibFexmUZCEkbQbHpA8+da79stz83OC1CG8sZVnUMbD9UsML6HTPgEy8bmtaC+aaUloAIVn7
uNmB1I8FlKd33Nb0ZKx3cZV4eLYZGW7dU9yfPrgthMrwHWtYj5kspGP/eA95nahild8wY5cCDFWD
PAdcDhcwNq0s/TNJSAcBqjxqHaw2uBVXMaQnhiuEKO9a0PocPMU9kDqk9yIi267ALG2Oo8x2xwC7
Dd/MrA9M9r7rWCveOWcqfY7BBm9kmQdTQYsJnCGjT7P0yOvqAxwrWpntaVZvrEI6KDDoobcKvsPK
d+vs6IJlkoTNaQjXLhXmmteSdMESAfYboAFRDXZyZf4Th1cPb6Tj8yZntbQsDcG81vDApu3Lwr4z
coj/JPlluem5oWuZGe8qhl1AOsGnMflqhfw3jbr7wQED33L7M9nB0vIySOkk6jewHjscOq3QgQBP
fxU5K84z17qWmWtzhOKAmdQ+5AZ9vNI9UtP4vmngOhiMGxUHLljB5tQ4owriV2u4X5abnrE51aaz
r3MHuxJ4YwKa86aI9zQzjqm1MvCZgNKhYBn0aYqsDTGjZHgFAd4jVB7v8AT4Ea9Dr9s+QJtUYpZp
31KsV3hd/Jla0UW10X1KndNy8zOzSvVZxRt6MBi4ueZQonHi8FPo2SsnYjL59Y1MoKPCoCIpKACV
02EsTX94ZZsceacsyGKAi1qYoKbqUsg88Kp+CJKOQCw7QV2i6E+2ZPK8/H1z17c6fozgmMlR2Sn8
ooMuiTK+O5J8wmPhXSKSc437z6w030BI9WGCToGp5utyvzOeoaPKQN9AWQ5daD+kTxCEK0PIg+RP
EJFYicZpNbhl26nfd2uqyySY/TrkkrDovo+F1Z54kH5yGLTuwdHnCnctqcwEEJl+f9cRFOdAZF3B
/6DWeu5ifmjA9dWTtbuquea1dO6GqOvhoNf07eDk4HU1qLxPioiV6J+bBS36owJybCANxlpqgJm4
NB8TsMeBZvrOoRuvI/84/zv7eKCwEwQZDJfbELCj0rLOeI2oQAIIrr1hgNb8skPNGUrLA5NyUMkL
vIzhpua+adRRpvG1MuTKM8dMHiBaHoh5lElLAPgSg3i2d/PT4LCVZW+maR2ZFZhd4oYNIlBCZ2Vo
ErCVbqOToToiC/v4gkKBTwCHPl5c8IcVzN6n9spJam7gU+y9m9qc2hA9MKapnRR1zRw066C63sYD
QE0tgjlBQqwKZAgUvO5rh94B2LSSeWfcXgdh4Q41Q7Ef3rNHwR32lrvd+EbBdtS9sgxnkQEM4vVK
HrptI/As/W0jGjkQlmlKfi2oOOBWFV2yla+47fFER2wqCMIKWaJpMOCdINt34KAuHVYJMG5nUKJj
NiMo/AD62/Fr3dOvrCJPk9YlyPzccxOar7aRqJVt2e3voOZkunduFFjQbg5iuBGvksdWQShorE+p
FayE159MfGMpMPUkx0FsxwKOOzcKlmkvudquew8Z0/uhpMcuGiCUYR1SyKaLIN+30fgcQU+CjeFD
0GDNTbyn5QR12xOoqe1uA5ZBUJ7gycc1QThny3uQHKw0PefPWu7DGi6DssEX5k5z5NZ4FxHq94S8
gmfwsG30Wv5zW3C+2TUmyZs0QCDO/NzifXeTBxAd1xZGEVcqYqVfgTc5g97bJ+iGOF+CQZ2XRz/j
yzquDbVjOUSK3co3rMLa0QFso154D9Xtsw2oAF6zjsv9eHDZf7samUjV3rsybpbiYQD1GGgyoAOg
TNJCJrccwh2ovCBJ4lmTGEnDohxaRyxYSTG3Z5/oiLc4qIHQAwk+Lj3E0Y2g66xMgPXdD65sN12+
E52xrZWTiJHEtbWaFA9aCzPvCIihLFvtdmQQriWAMq7B99rgqa9QjvU7Mk0J3PMkJbCteS3+iYWy
PrArowgVmjYvDUP9YAkQ7qbAIFwL696oeog/46G4o2N0hyxvHMDy2qyMfc5x9ci2IkVrGye/HlfH
RhVd0+ygnGBXtwPK1dJNrxKEa8GNa9xEOQQ3r9JtxcTEDdlw5pjhzuYgpV6eBfLn0HcjOHSgWmFb
YVLEvPTrsYMQqqyy1xG4BKgbimQfBjE7gr4f7tWjnvQeCNfqaETM/mGA/hw35hyMX43D9m7Am2MV
lSOESt18n9Is37UF1ERFzulR9VB+6aGEdmBd9ytnUXrOuiK81oA97GJnlK+4eQkhXdyDRNeIWrB4
qqHf9VEQQeK5gK4DN7K7UdLx4IDG7DCEZrjvISe450NcXkE8akNKRvY7Smt5SupM7PusA+dvBl3U
1k7DvWi5cQUBHlSdGXRfQevCdzUOePumC1ACHYf/hN5YQMnKbc9ubURgJq7pwevAa1rKKD6MkBXc
h0P1tQY/4cVmef0AOabkGMm+3aPqO9r3FVQv8JI07LCo0WNuBdlTUavhjtpuc2gMUR4hMCJPKYdi
RxNV+5oyCxNKg32TVM9FjpJHs2H1yWToilGQeTIwMO+QhMufnsesvR3V4QEyiRAdLGyo7CXdD7OD
KF9Ag+6Ah1bwvri2Bb1w9jP0PKAMah4/9BVpPuUNi79WBa/OfVjSD8I2m0uRoWfX7CGcC5n3O5QG
83Pisc906H4HInH3yoJMo8XB09ELozqVBqqLKqPL9srFDb0J0roXx8KOvubZuEsMMI3HiQnO3NYN
j9BxgA4mB/fpspvOBJyONbUBRA4pFfwaR1DEbLNfaZZ8D5zyo2HLr1K4n5a7mUl5OiArCeRYgCWf
XxmEgvCK6fBi5QNu76aIDseC+k0MNCh2hQYEWC0og0Il005WXtrnGtdSqT3i3TUjBb+WYJMn8QHE
GTuuvm2zCf178UySXnldUzpXFykagpM4CRHwQK3YZc7iWiZlbWBkbg5FZybM5uBJECKNUZ9ty6A6
QrYQTcVyMha+QoFfYbh4mDHvi7hcOX3+Kfu6lTu1jUWjxsLFu27ql6nRPJtpbPpQwJ5EOosMoVZz
SCwCmEikS7/VGbXuIFIzfCNCdt+HyK0OUP9Yg6lPJ5dbQ9HOZXGvOqaQ865DV+6bKPfHkoCtGVUm
oEgfoE4h4HV4S1/Z3czckhGdGzHjZVHzFP1Nwspf5APUyopn+myWO/HN8C22M7c5t47BBE9m20EM
muPWAAus/bGxoOcI+vxN3q2z8nUBiR1cS/CrCX7vp9wu6Cdc/9krsTOzB9ThzEWJ8uPQQetKfq+7
r2b+veXgqo5/bhu8FjwkTOusCysOjfPvDRTzynCNj28mo+iA5iBRFXeC6XzcHBW9q1ssbSAHXx72
TOOutq+JZReEBq+dqxHb8hhGQfgJnLjkElVluvIaNWN4HYLYQ63DydzKueZGAkURMH5fCgOcoZCY
HyEnxLbRBxEdjwgZXMpws2hfkwC877ZxlIGxF2Ch32QpHY/ICwG5rbGzr3XhHGn55gRnr1pjQ5hJ
vToiMeaepxrotV3HpoJc+A9H/d426mne390csECaFhinoNgNbz+kTvrIKuhjuXazkhLmZnf6oncd
uAbuzgqD2XCg4JyDTD5JqrtGNc8Qh1n+hDnbaCvqYI2JIKFtXyVtsN9mKEJQJXgcllufCQCH/j3+
sHBiZo/KvgZKnaqgurNRflI39qfl5ufMo6cFD4VVZormZaVOSXfHJoi0RI3Lpndl4mjxq7qk8oAG
sq/RAEredMC+22Puzwp8AlwFJ96JYBdAAH6btXSIYk3dhBSSY7Z7JQ8oTysh6NGAQaQ11grsZiym
QxWbIbGgl4M4M6Fqyl4y6NkR8WmEIO3yjMxMuI5TVAroX7uQ9rWwfgqIbAYG38fsZbnxGV/VaX0h
Y5OQMR7s60BAWO0l0jxywtYOiHOta8FcuQZeaCRaT0dXHduRensTq87K3M61Pv3+LpINXLI3VMFV
+8i+L2XypRzZis3nmtZCuGURi5ocSaIsC/HdGMKug5JvYjSnTWbXARxjYKSsDvr+6oAHE3KT/LPT
rz25z41dSxBpqwRUWYh9jYGhPdlZXJxU4a7tuee2rTrccYw8JzYjA6tW+lZGIyKWQHcOzPlIc1b6
JRH1Lk+LfzwOBe6aXqEmuBepsbI0z32blj28rAOeg6JzSmK26zun3Dse5Ao3zYoOheTCKROC3epV
hQk04HPWMbD8Ak72e1v70xXjO4dFobWLSuuaXQsIMePmeh+uMqfNJCEdB5mVBFXDZQZVFxUesSHa
9RDpFKN7qLN4m8/qfHgDKiegmAsBpRiHBAcHg57y4zbD6HmCpH1W4AniKoLkZRSQvMzXPGZq4sbR
Rgc45pAiTauoG6+xrJCXFaqTR37IebGW4+Y60FKFY3VV647ecI2gPK44mDaGXL41UIFdts1c+3o4
53U3ijwarxCkw31XEYfoQXjeCYj4ZOWoMRNWOjFekSY9tRIX6Ug6H5wiPzbcXGl6zjG1iIWmqY3n
6LG/4j5q3zK2F9DERYXUzhPVedlCt0dv6nCH0gzjfgRzx6XvQJbG2AjRoirMN+3mTB3VIDtRNi0U
Ry8KmmvIcIW9k8TetoaZk5jLXykhCTrwjmDsgR19NVt1hYjdRrNoQdVBjCjqWFBfJA2h+mxdUCq2
aXk0/5C0vUtkHDhVQtoUIiPGU5xAfoDbvF+x9+33FvPPuvOubVNVmR3jvehiE/o9k8+F3VyrKDuF
aXfyYmtvQhx92W9uR5apwxg6TCiuOjN5STgr7jjoI36hONCD+Cdp1ioa53xT3063IjBb024uXgHI
niqaf4KuWtvc3r7YNHUAgxWDxS+rKK5jk3wPNehEAV6XHXDRHJXfN9lIBzKMnjCKEaoslwAa5BF1
fqJW/9VloPbb1r62JIZtBd26Ee2TvgcBtjwD1ehTuQb1mpliU7tjc/q0LG1cAF9CEoW7ShooJA7T
HwVqi7a5qw5pyB1GaxPKaJdYgeGZ2ck/FLmaUXFOk2bvQjgNR3tn42xoId1aaqzjijUoYG2ugJcc
w844kHYbu5b5r1d7gadOFzC+ixfG8cW0I3BKSLH27jUTCv96s6+tEteKsFQhDTANjIe8qi/LXjTX
tLZGOqUBid4EA+dxdg6gPu3lziZEhmlqAWyW0J8a2rG5MPWWYjsL7bgoDjd6v7Y42n3jZbhibi4Z
7lrz4h6PMm6/MvCbNvG4/gCfmBBVdCDnehEmZJcLnC92LV7WVlaAm6kHrWtxm3DpmRaVzaV2jBT6
y1nZ4Xq/au7dZEiuJI6CD9jtQjp6wwSjOy2OKeD0XtW0zaWxkrMX0g+WtXbhcTNFoGltBeZ2JYZY
9NARzPISKqPlQ+ANj9CYXSuwmpsILWhF7YJYpm2aC/QVzy1kgcOCnreZZery3VppkAxbzwxNo4TE
z2LrkPf5yvPE3Ki1bW2A6+exszpY3ODRh8B04pOVGc7KwPmtXTmMrgVsEqQpMLhmcUlN4yEMxVfQ
NX0JZceglk18WjpfmiL9mnuttzEatDAec8ZrIkRxwVPxJJ8DwV17l9tOuuahc26khzIEKhM7q4oL
pYlfNPSrW6tTlAyfl2d6Jt70h/YcLPkiSEVzGSArJoydMVZ3ZMj36HXndWtXWX9gyv86LXm4xP3b
oaKk4Y0gubiEBkAJ2c8+qiFYD1YqiOmUA/8Qkjvo9hxM9hJ6n1PoawO3eggyCZXUH0Oe3nsGOyQQ
8RpWawdn7OppkT90RtrWIIe7gLz7jLPDqQrJk5O029xcF1YbLcOu02rsL3HgeQdKSHXqS3MNYXXz
8ANzaqEfO3irdyDAcaGuc41J9yD75CAN87Ww10h1ZuJUf+GCRqdHCBXDJWqs4mSKFgVShrdWHjjX
upYFgDKoh8IK+kvuDm2+I0ZBoTUWMefnslvPta/lgago4y7rMbtGau2hxXF0xJqc4FzEaBFfpkRC
dQozqzJIo+8Mq02MQ5KONiqxWJ2P+7KJSPvZ9oJsTfJtzle1HDD2JsTludlfwv67PQQ7o37toY+8
bKqZxnXU6VjkISsV7S8l9MOz+FstEqBT1jgM51rXAt8YGGpdPFir7cw7osoLaqSfGGhVlgc/M886
8NQdRiNvY9JfUL0U46jipDtV81/bGtdW8JAFJaVN3V8gLZW8eNAg7nZVgRKSFctDoOL2cvUvaEcu
cFmb8upS4K6HfQYnY+R7fWa394kDxo9n5RKafG7CNIbesQnVjizZFaqhGdnZtgNv22G/0tQthOhD
s7iyKDORti2vdD/lUaD4RBEgY78Z+jzdlU3WJW+4N5XeOfOI5R2BtrHllZG89e7LRhTtKTVRjXQE
eYEpfteADkQ7k7VJCaIbpIPDKFBzte8yvMLuU9Xw7hz1VWZ9DJvKaM6c9mNxbasxdT6oymP70R76
/liTwe9yyl6hOC9/uJHHPkSfsN605rDrTXMoT0NZmP/EkVH2e1tKy7lYKEgG+KKGRDt8XYp8V/a1
FR7GCvAisPaUrHwGk2f3e+zx4r+LVQLpcNds5OAr1ojyp2WSsEUz0WiXR2nFVXxHC1Tr3eWoeBue
ZafC8hlFUoO84JbXK+7lILJu73QZTu2RQDXrY5VWQfgYjNAdh+SzSeQ+DXnhgAeeB+Yp743B9ic+
2ejQN6k37nBorkbo2KjqkbnZ0P4C5MK1oNsW9OGepan40uQkCL6CO677FqOU1bzS1hPBIY5w7XGO
oRUNkbzS6eRv0cXW8JiYzCsfFYievCvU2oFDTduiyCB7X3rmvlf2CJXU1imKE5iLHdTgQPVyPGSB
YPaOQKU725VZCmjXOMTQMI9pb8TYxrUJpm60UFRhqpYQXEko14NongOd6zwvwokqmzfOgcO0wS7C
oW04JlmQBFCudsZyb5Zl9FB2nVccZUMTpIwOfL2h3ziV8k5yaANvJ6FCUhzAwVJ3eyGG9t62lU13
oo0rdxfWJP5hotIAWtUQxr1PSqhSHwKaU/IMeBnIZgMVl3LHeJGBqh7cYmwfg1aafHF76KrCrFUX
742k4PjYxk3YaShqMPVjIwkUqN2PkAAvQbX+P5x915LdOJbtr0zUO3sAEqC5MdUPNMekz5RL6YWR
cgRI0IAWxNffdfr2nVGxdPJMZER3REmpBEmYDWDvZdieV8HgZpxL34U6d+hhBUC2O0/mubdrYqyA
29YY8N6N+ybCHBvg/+unIami+f1qAxHE0jCt4b8Hw3CA2blgWedPoz10sHx1k7p2RfnQTCXQEyBC
6XkfNAu2mqjqp+a942sFcWG3cIk6WEpUe0/XSBhA/2Ac3v4IZNRH6Qjb+DWTGEAvoQZULQDbhaBx
1RbTOxo2lZ+EujVBWq++X+5QdbQkHvti5fdcLNAvSeC07doM+PAFUvuqbxZ1bAovDHYOyp7hVVM7
yI3mEfFRSWkk/ntVzCzHYfUrsiNV032ClvM7X9PM5l6EVAZh+jpQcy0+jCFUMenCxFdLxq56Hruw
Vl1Wjka18JAfZqYe4Uyrmp9UgHiRoSTnhlMcwqjIvzKjB6hR3MwFF01SgTLYAU09kiVCdaKc6E3n
Ezbvq8Xn/Casx0pB1qrybQZc9GQ/DMqp5/sCcOViL+uqzn+6BbQdNbrDq4vvA8jhOrVI5ZmkEsPs
XuO+K+aDAvdxvspHDuEt1BRmvqsx2cVnW/WVvsEmHZYJgwNh+K7tK+xKLZPF+uxEfiGf/KrJm2wV
ZvHgwV5G1b6eerfa8XGuFngfj55SIl75wJBi4BVAmECgLV4qcYbRcIJSdQ1SHEVKuu5gshh7Qd+o
mxKSi0BfhEHhZS7YyH6qLY/829Jxlhe/CRt9bCubelBxk/GC8v6aSPPkAsK6YoE3yJWwWOQrfOD7
e1sAziqHx8rpI5uVEM36DN++mid+A/P5B+O1/Pvik+HkMGBFhcJ3M5aHwl3BXkg5KxMvYMPHis2k
T3zqu3GjockURBLUhRyH7DYIKwh/ydrbL4RE6sgn+ObAzqP8Ohl5Gy2+HI7CsgieV5pjcZvaG+Io
rJvPhkdK7SSrKBZJ6ahnqOBVNl5nIu95OXzHO1Rf6eqJb25HuuaxrUIfqCzrQy4AsAASZI4Frvtq
lOFkE9yb6ZqO8NCuHpVXke5uLaSdEjgI0j7Oc6VBCmtDv7itDfd2EDlq4ikit2BE4QAWGN/ONwwK
RT3i6jo0Iq5GZ1x20EMo9G3T9hS9t2CzTGw5V1WsW6q9OEJ5cYpFNeRRAglhSSCtF/gmbvx2yBNd
rN4U99NU1FcdW/v12qvGuYuJDSaIxE0lj3aL11bNPqqVsyYulzxKhBO6QAsjz2CuSOvR29WrjE0Z
Ckd+AqX/mUNDhLpjplEFRoJYEn+6HkwBaLvLlhatCFBUbR9NcAb07FrHZZB77rEuKkTHKC+1SPUw
FGHis7YIb2XtaMwVu6JDmF9aFvtF6/efOztp+RysouUxgh0vdx3ta5ZG0+K26WAVrZLGi1T/pApL
9A1cSWucMyHC5MYnZMt6UxKbnxSw8rDMtNN2JYz4gkKmk60m7wj/Hh9yebrp7h0icppw5rrr3nFl
mCeia5xyrwF+p3HbOZB1Y6E/f+aI5B1Qw502Sbs0lKUrRwB5mEXdtpm0TUuvWl7nfG9d1T1PfGFL
gtQTpalww4DG4eiuKjECJi0Hla9rqWOgcaf6lqzLNCf1NKNWOfdQygPcexmfoVlZyBtnLCS/pV0Y
TeC/YICTYgDE82WGs6cjUjBNZ++x8JEBiUE6jby9MZYfBujrh59H5Q15DNBvTUB9rH2ZQpSv2Zs+
Z+YOmg8AtITwDfDSJqQ9TkpAcCwPaw6KbFyMEXqU50AFPcIVvinvPQvGF6ZaDXfqRNBlUcnc9Wbc
t4Cziqs+ADwg9bHnY+8tu9WkiGdyfYarJgIKoRRpYMymGvwnqL/btNHwpj6AvIIQ7JtIeWkpEHyP
dV/3C3xeGNZbIMclv+UzzgsxjCzD/thjLeHmBcmK8aXqYC79UKPG76dYpaI/BLweV8Dop667xnXd
cbPe7Z0qxipXH0VQomDLcRCsjiwa8+lGMW+tHyx2ZecnGQfPJrzm5YkqrGrEQA0RxpiOLJSZdZyZ
wm+FDtFuNYPXJngb+3NqvD5MqMxdiTEOQrvzu0HJjFrIINwHNcCFu6rFjEHenXZFIh3QjID4cZYy
lXmjeDznfP7SNUNJ0pISGeyUnP31yS+Zx1K7NtWc0NmEBjp9rZWJjCA2sZuCXqpY2GVwMgXLUn5t
hATBksP4hKcV/EmieBVuCz+LaXJNuugII4qDVu0DkG3hDDc5nD1CLNwzt7othmKvWNlM+64bLeZ8
s+ZjRrGN19DAlYTHXYHq376qjWJpDk+L4hnZCBcq7O0IsnFga/KJzwrncRnwpc3AzRTImweVbiA9
tIztdVCA3sDqkl+j6jN4+6hfdXFcy6ZmH9y1MDAOsfdmRIe0LtT2JhiW3y0yKnARhtTldw8KJdBT
aWQHyY3ZuO1wPYLFxnY5QsSd50N+NbZUueTgMGiC7FC3qia4hqCenpaKjDzFTla9swOdo2vXd5c6
jtwxoum4lrbMjDvD+wNHAgFeBs5TdeZJXBTuwHVRwT4ceVTEZcdauZdrrtYvClpLQKDa0eH3UL1a
ZzAYIlNAe2lc3KNegqaHNk7djrsQUq3s3nH9BRqFw7L+0A0sUuJaWv+Ai8qAiGtogD2vjJy2j93G
kzceLwheANXGXQ2teIGJgSRhGs1d7WfVMMk8wU4z5tnYYReOQX0N3d0yiBAB1rLghysCKqCQNeYk
Ex2iRDwUpV8nJBAjyfhaAhVRDxH7rOre+QofCIuBLIPWSUwE1OV1XkHMNF341N/gKEr24Bhhjtup
GrNqDEAdCPKqfR+EowRlm2hC44iKwMSsF2A/dJMx7lWTT8F7MUBd4DY0ArK1NFQ6uitw5FJ0L7Cd
OE95h3setJz0/OAzWMgkLaPeJzlVisRFVTf3XDls/DbZwBRxWDHfT2tEaXJAJZEB1DGhazhTVGZd
PkNYVhOL0ADJzBG7MpaMiIHBcXXioEyNe2HdKITCmef10U6lp5IqwkkpDnE8eioh4OuCKVNVLxwH
6edQVEt0aHjdq0SpbmH7fHWX22Ga+4d2qVpnj+g+QAYuOM2zWc1LsC8Cn+ByFZai2IdtC9doFN81
v6sKMg93EWdRsKPLtK6PUd9X7KUpxPDdYI38RG4PdJwFsxDUs9UUS6JXL+zSITcB3Xd9Wy43egr8
au/h9aN7TlZ+x0znISjKyXsibb68jFaaZj8PMOWKuUACMw2B96Bpg5R7s6u6qSl2yje4i3BrgRki
0glosoaRXY7a9mGTBFJ29EPTS0tvvcmAdIt7kyfAnel4lxQQqi6usG/C1AaXF8+0aasAUIzJMhXN
jlU1G9K+ryO1C7xmkHdt0eZVCtCD32U+LWl+IJD3qG+HkZ62LcB/vOu6d731vdc50Xr0Jm+l791C
6+G7WIdVf5CqGoIMDFZ/2eMe4fr3OMY00c9ecrwlzGKot8blaqx/D3V5ZBwWJWz3riRV95VCbsj9
YrQ/eteO0EH0uV3HdsE5ERfahKuSRFlUtIJdBQvBzqpaKKgkrUMWUEoaS4GPcZqCsgcncsgLLpS4
2jdaV1FWDg3R1wDuT2RfupGudqZkvj0hcyd9IBOVPZSfwPHExb+hfeJArKGM6WR9dkt1PoiDdU07
3HUGN3zcKXnd7VZbLRPSGzD+gKKQP1UpBF0q51iPhQWHZhTik7Vam7TzooZm0zh1OnH9gXZ3IaKk
m+YeC/iTaYjTJdg7xgXKeHUzPQRTqTP8Rz/Fs+fX1S4PJY1+4qbGl6wJFNcHh4TCxHqZqXoyuKEu
uDKYXBxnRQNeIWGzOuPOA3oxevYQUGUVI7uEg1oIVXE3Fmr1fnRQguuPunVce6wRiMaj7zSRXOOA
1cMMNcymq+YYjsvr8qNcKHiinim7pxEcr5eGWg/JEGGEjQfOxPdZwN31wPyCfKhKFrmJM5Mctu90
xb24nRBHUCEMLHAoeJRKW0PmIBtASAs/dnBWbY6q40ABk9ET4T6o4A+ZQEWuYR9DSOO5cYfbf5mW
KxGBjAdXsmhAWGkM++KMouJfQ6uRPFhnPeFmPMLHL5kq18gMiRjaxkbVfL1APD2XTDvlCH8pWuH9
qlLmbXcYIFNzCIJaQ1aazskQuDztG7d7aFrr78PIu6QBdS77uM1i0462pO67g8GtKwUy28Y5HGEu
pAd/mzqNkI/76/c0IDyGBfiDR8M7kQnd9DvBMNbV4oTpGzKceMSmCAIjg0g4tjTHieDOOKqsEfnu
9aZ/W6JA05vkqR8tSB3RcDmCU5m5C3spo2JvSXCXr83z64/4bffjEaeO+2XAW0jsFERGeATtb0Jl
9u30NgMh6m3mUu52IPcPznQEYToNBnEMuU2Lye5ff/NzQ7uZOKCzToOcxXyk5lOj7hlzY4c/vK3t
TemjhQMwtrl8Olo4yhMEKjotO3uRJ3Ou0zflj5KtINQiUYUpsyxPGlr9+6EPx7fk8zGkm0qHar3a
eIJMx6UPgtQNqyrzlkum6WdefStXqCZAfGU5T8eBVztH19fFQi/AFs4M6FarEFuEkWFbzEcI2Oyh
bHsUKMyJebywmM41v1mns6cLxnU7H3U9YI+rv4Faf1VT/fH1KXOuYzZrVS9Gq3XypyN4DPtxZLjV
Fk+vN31q4m+F34hujS/DaEY6UGI2GtZCIlL4K9hIH6v+PWRgwgudf+71T3//SxzgpqRjjwz9sea8
y5ZWFUkZ4Yr3+heca32zVmtdLrg8mOkoG+fJlstOVv7XtzW9WaoBnJMMJ+V0nO10pbvgKrTqwpCe
mzGbZboyiKJLDgRXI4IHOM+l0pRPc968LYBtpc5418woN2MpjaAuGF7scI3aB+oSYOzM22/VzpD+
WM3i4O1Zj8R84OgDnJpeDPj1r3f8ufY3Wys9pTsr2k3HiEt4moaJN+OEUGSvt35mzm+Rvc2oRh6C
VX90fGRQPjQR3csKij7lJeTPudffrFeUspj1pwUhXrpzjwJFhxpTiaIRjnUMF4R3r3/HmZm/lSsz
I5LAbTRNx9LCLb33dqq5ZBR6runT3/+yZMuJRcLW+XiMqi6BoMCO4Cj5trferNfcet3qtmw89oHf
fPSCwb9GweNS15978c2S9X0dYItyxuPq5FAeDhlcppAevbCszrW+WbWBmEskkiU215ImKvSQ2pOP
b+uWzc7qoZq4eAu6ZRn9vRcNN/Dq3r3e9JnpuMXytqyuHNM7w5FUNtFA6TBvzLqJX1isZzplK0xm
K/ChvUXgEvQlRPW3fWOzmz0ViV8U7hS8c+jsJDwoj2bKP7zeIb+9iUR0i92NgjIARAcdUgXPtobM
3zDel9qCY23TfPBPqdcLH3Gu609//8s68piZiVDom2LkXZob2R3J7NBDN781Fm/Bu7VBZXdVwXDs
S/6B6f52FMsX+A9dQkH8FrKHztqsV9UpTaCGOh6RHDzoeZ7jKuRpRKEj4lTvCCTRknWp9pp4b5S9
2KprucPiRfA4HY6mdo/VVN0FXr8L2ktonTMymXQL7RVIjMu5qMejDnnS6B4aqe/9FnUuMLNo9K4j
JFamT/kp8UOaC4vwX+D835y0yGaBO8YrcFEpxyOb8nQo/J3RGmyt/jDYMRPcO04S19NQ3zS5vvDM
388+soUC+2PYh6Uah2MRAhnjSXAorv31bT6EZAsF5gAQuPmIYcoh4IP6UgYfvOz1BXruxTdrf1lX
WEkCRAflFpcdiKPyVPf1mAZVY9PXH3Fq6u/DQf4G/3UaOqHaOsD1tPSuFiStXhqgsgWu2bN2Mw8E
HT/2NMjKb9r3yBZx6AH2A5OOtj+Ga5gqNYCr9CYQV0S2cEOQz7DeoS509JZnCjxGDvkdKy65QP0+
vmPL/GsMIyacip6E+jjTKM19kw5CXxiE3wdistUiA7hogWpuhylkw0+1gUBMHY2J9stHLfQ+dPob
w8iF9NOZz9gqk9WjZk44gz/RAEO7m/TkJ6Qs32ZxRKJNlKyc0dR+j6U2qJ7E3A+XLARO4gL99Vw/
bU41Al4+Akg3zB3jxBx6dJnHhgSQhveWM8CGaIjst76QoDidUn+3MjaHHKiZDKFxdX+M8isOOuzS
FrBSeQ/DtafXl965B2wiYWH0yOBKgOl6ypKO66eWPeQowxMWXED3nnnCFjU9ojrYN6iGHOuVpZoG
DQA7Q9p13Xe5XAp/v98XyRYyDdWrdSwDlGiVHvZOGxw1q3ZA/TZx6S3fS/DiVkshiNXll6DmZ2bw
FhK9KNpK2zHMAr+/drryZp3flh8hW0UbHxcV4cCi84h6B5AaJs6H98x8e328z733ZvaudQsAibL6
WLdF8Qy8lYC3mCJfX2/9zF6xdeiMWhHmkd/pI/d+FicYpe4gJHFJ0PTcu2/mqj/4Qy5LtD4HfZuO
OarOY0guSTycaX2L7W0nwMuAydBHTUuI2ykAiC9JpZ5renOFLntRFFGh6mNRu2MK8InJKNwi09c7
/cwZimyBvR1UoCFOCjU+4A1jAyQBDZ5mCDh1+T6PrpRzpfRXQ+WOrcObskhkq+Yml5rLnJgSkmIU
0gNAEywf68ECuHDhk06h+jdxbwv2xeLKUa06PUA/l6NzBDTwWnUoV7jQwqrrd4sOD8PiPsPu7xY4
2HgCesULTfz6489M463WGxOhJ5ve4Qem3iFBeT2usEbO3QsHqnOzYbM9CVnbfmYyOMztVCRVm08H
L3fqCwH9XOvbBQ7DtsnpmH/gnh8bGcWl/Pl6r5xrebMXkVEC4SnlfBhWFe3gNkmBC1iaC71yJoRv
NaUgEtYHBS/mg2Ej8tiw4KE5YFk3ua9i6g9XUt2Pl0THz4zvVlyqDQfKR6T9D6qBFxzX5Q4qqY8u
L9+/3lPn2t+sd7UAdg7Zs/kg+/V97Xq7bgmeUGh+I2Xxb6pSTj2QbkBf8XwCNNhUd8AjqASuXoe3
fcBpL//1qlz2HVtMhIlppzltneHJVdEY91pdyLCcORT4p5775QF1LmZHmWA6jCO/k+49NM6vGdVJ
vlw4pZ0bgtMk/uUBfQ1cE1gz88FRXUJLkZ7kDiDKfyFAnXv/zRqmQq8OJGSnQwSVU6KOEQWUW910
wYXXP7PW/M0qnnpaz8xfZxCAy89qKI8tWS6IP51rerOMOdB/vWgXLLRQX1NU9IH1T1+fNmfu1WQr
LNWhSOoKoeeDVzcPmg8fdDVkQ31azUV7Atm4L4bWIu1OKnpavVF8YiswFTHI3Q5TOx+ENbuQdvea
2gvh9Mw82gpLzXWF3BTkHjFR6a1bFCoRDIKlvH9+vcvOhL2tsBTOxcCuTfN88P11Z4DxnNYvM0fC
w3GuFn/MoDiKiSXewsCMyFZpKmiIbDU4BIdlsEmB+y+kEd4kkUL4ZkUPYMBwZO7nQ1NMmWiB/+Xa
ZroH1PX1njo3EpsV7cwgUGgg1g9MLk62lvXVWlk/AxDn+9sesFnTjjvPMICp54MVTmqc57n55gn3
wtI4veVvDjRbI0wSji0qEWh8cspkXCqo39Ds9fc+kz3ZikHlIA3poELTpPteQVLHQnP4pOOro2/R
cOl0fCbg8c3ZG8QiYgkkRw4l0mZx7TS3OSAQPeEvPSUXdp0zfbSVftLQQue9aTCFSpIAZZS6Yr0Q
r08772+6f+t+WXJSzBT/P0QAlYVe/65lczI7N27oHgrWZBas59dH48w03YpAAdODCtCIJeZZtmtJ
C3ltXnzqQAl9vf0zA7FVgGrqdYCTPegbtnDvBmCTB/04BR7OR5cUVc89YbOSddNG7tCehmEN0hLX
iYoPID4AGKkvQRfOddJpBvyyO5PJKwEsxHDUyCavxjvQcbiezCUK9bnmNysZRJVBUUAADgb4a4CO
QT755tNLxZBzrW/25p5G4EPXJbYEe9fMICiQPjZQCH99fM+1vtmelTu37uw408Hx/cR6XuxzE8/L
JSWlM8GCbdYx0QA/kwZRtNPcJNoJ3oEmuFupfRR1d2xo+O31zzjznK24HtDTfkULfEYU9V+D0HmK
FnsLxOJNPQVgLnYXzkln5uoW9xUo4ritwmOEd0PDx8CdYx3cmvDH619xrvnT1/0yTxW4Wj6B1+WB
eW0883vFn+V81ZQXjmJnxnqL+xoL4fPRYCaFoDsMsj8ZIIFhcWmVnYmnW8wX6XzRD004HXKAJ9JQ
rUNSV+zSNfbcy2/WsAgrH07FuCMUvt9CJBawbBvdDyySF2L2udffrOJTaiFYerw+TCX2xjr7BUfI
18f13LtvljANXNcEvo/rh6s/90yk4wQcKmwNLgTpc+1vFjHgxCOcd7zp0DkB2RVh597KrtewLqD2
wtw5Y79DtvAv4ENDaCXCB0AP02kUcqu7e9FFU55wOqv8nSppGR66ql/E3g9dDauE1tFkJwJSiF0O
6x6T1n5XjVeVUwUC6peRyaFPI9gbj2xbm0KusA/OoP5jL1TfJkOfxIA78OiGX980jO6mm+fKAaK+
hiyc7erPlnk3vIHNgX1j5WsL3Jlbj4nAhcIaeIlIo3VfYYl4u4CR86a33wJ3rK11FULi9AD++hgv
ovhWsTJjC7m0UZ1ZQFsMXz5zf24aqOr4J5WqqloxMcpLd71zjZ9OWr+ExnAmYV9GkL2h0eLGC3eO
FQTj0te75lzjm7gr64LP0lkg10OmbAlR97MFyE6vN37myuWegv0vb+4X3iTqvMfCacTeNjkiu9/c
9FDJTcoivwlPPPi8Y3eKkLc5V5Mtsg+mQaQG8u5fh0I5xbJtxxddVm9T2IfD41+/qCxrUVHSQGEN
432UIDreFCvWdZvPy4WM75mItvUznaIFht4tNBL1/EFCxi0qun01/Xsj/M9v5v8UP9qH/3cSH/75
X/jzt7Zbe1mIcfPHf75va/zvv06/89//5q+/8c/9j/bupf4xbP/RX34H7f77uenL+PKXP2TNKMf1
cfrRr08/hkmN/2ofb3j6l//bH/7Hj3+18n7tfvz5x7d2asZTa4Vsmz/+/aPj9z//oBGC0n/+2v6/
f3j6gD//QJe8NN//9gs/Xobxzz9c9g/KYJoW+twnhIenvMby4/QTip+4bhRGPmccBnonyUpQcUfx
5x+c/QN2V9B6RA07BMHzVAsb2un0Ixb9AxAQqGdGAQu5x/Fb///F/jI0/zNU/wEvnIdWNuPw5x8B
5acd+H9uUwFgUOyk+sUJBwmVedvSXkAdVvhQlkpkPt47ZryGY+euDMl1T9/Nna4T5ngJWDZpswS7
3B2uVChjWoks8MSeFmUy9d/Hcko9rzpWyOw7vAatr4lR2D74E9vN6nPp3xbmUcmjRIwsB5p4LoQV
epJUMASovHS1XwL6wpy73J93VIFVBCAxPJaQNJFJOSHLNL50kEArkSilq/tSP9MRVOsBlt0DtCDZ
N40ERVnnGXS24nn9CCQ7CGDDTTUfBzzBkyk4sMk86bSsv4Cnn4AptAu7p05/gprB05e6eI95HocG
h9t3stl7cNxZcemIVCJRcezCx2a4qxec4svYRW0SsufU7WPfLdOov3W6R94e4PyWOgFIPBy64l8a
dRu5K16iS8UIF6dgjdvguUOj7nQ/+08RAzEG/NaXlgpQeHZIY+OwkbZ8uNJ94oKWDQWDJISPxyRu
IWSqw6sTUVSr40A+V8F1CRkO2j910JVZQA6awYBxGcyVfwbDYUSk7TrzY+6jned4TxDoumLiVvR9
tkIyoQESzvDY+mnFlxhCr1kTgp0I09wCtk+GYX/BoHGakNE/kYnAddFQBvA+NX2A5Otnt4Aao3fM
i9265KkX7kY5XLvB7Yxje8U+yfpb5JF4mK94oFIZVbFt7QGp4XvtHKXVCfeCWMCSiKAoOproaPMA
TinwVl5xOY1E1sg8Vr5MwNfK8l7duu5jzQwGAbxBEMSIh3eFdDKkG0AJjxWgE21YpvNh9d6B3BH7
KgTHt0j6Qd2y1U+ayV55tU5Ifhv679YgT1Rt05nPt9HkxH4F0pe7gGH/FAG/MNEJV/EanPgbaOqP
TqwhwRfJuAzfR1FqvA8e46BrT4/Wu4+87kT0TohAV033BoyMcn7AFhcLaHwt4DZafd95J9+C6qa2
Nta9E7ehPYKPB47SLgh2a3gTsI9l/ghrK1nsAEdwxr0XfmFlXIfyam4MlDrWWGGJLKWEPFn0RMsx
M8BQrS5oCKXNOvUhrDBpqiUpoT1DbJHgCo4UfJ+0kXNNGrDOGijGtKD7ln0GynvSgzjrwMyrEw9e
PyW4HmUTQCgE+g5kraD68hJ4e39KYVeQz7cjSXX4sYRcAOvqMp6MOPA+se1HKBlkwFZ1fux+Dov8
ThiTuLLD5MV6hZ6JieprJeleuS+9/em5H7RCi+vD0i9ZPlQ7DeIAxP6vw77ecwZ5BieWg6ggwQIb
YnDJQ5s10UF64fUA+vO4LO+X8bsHMGHRmMMsP8FbC2K8ah/AxqwN+k/A64C/Do0KciU6mjnmXjYv
EFW5Ifr9NOxDqA1I0NEsGJnwlf5SVldj903YrwGOam6uwFTH1Iu+Ku/Rrupp7r14Bf0+x5Tq0N9+
+wFl67hXK0Qg2PUiV0gHBVdV8Q5iT/EEqlJHFVBnLspRQ4kpOg+Jc7/S27CsoGoBy3l1Yv/WP2dE
ooBgLvVXxFRZU7s7r4Ouf/d1gHqOmNUuZE1q2JxxGl0V84eFzVeuGFOYIpREx5F3X/tiZyz0Syab
wQ3qiiFcFL3ez9a7zYdgR/IiZlWPMwSJrXPdu4UfV9AMQiUR8rO9/VrWUzoBqSn89qYfljA2I+QA
vMwva52VczPHoyrcbAyiJmkoqInzWE0718JcLPApg3BMBxRLDk33oRexF1UFJEiHK6Azbnm01HeM
++8X03V7CmGUmLfrAwirx6ajMmFzCH1L+51Z5cJr0jf7iDv9bXvlOAlUoUP3GVf1b7MEbow74a6A
MeUVlCU+uoELY7TC+RYJ/zrghYKluXs9+PkHKJP0+wbSI6nfKw7OrRuTuQZc+d0KelyioNqUhdBS
alzIyczOEKsudFI2eGvmSwRyU+odCacfdLAgj9cckgu8MkeoJMnMj+S7ClsXsgdYH94I5PbsP7er
Avu77uJmFJ8DTWXskbDCd8qfBWihB4T2OgTrD3x9uNA+MHtwwFdOimhuYpWDWKFjKRX066Y2maFI
HpuO4/yKKt3O6aC/wR7hM99nok+jur0SjanSAKoEvK8hBKHlT/CGp4h1GWoDKoU0DdTe/fLHkK0j
elB38tCuqKY7qyvBA5Y6Hsf9wD+N+Wek2V2ISFTxtKgHBuuEuGVVfohM/33NTn57mYXAj13NFKs1
qk9C6UeBNK4Itf7myvFxWdlXwQr2GHHs4H3lTPupl5AhD8x0NXXkh6HY9SAhJLp8vcuJ3I0jGLgB
GM2w1OPwArqDTdxPBDcd+7QPj6G0iG9ieVIS9nFTr+5gmmGgUgDlcTVO9zQP5r033Cqi1r2ERSyi
NzDR7ZrvGPRRst5EHyoDe2gVrF/KefnqrrXJOhtiYGc/6YBrCMf6/bD0MMbCzADofs6xosf645C7
HyypaMp1+CT6Z+RwsAKiAUHMg7olQUwGWX09rIgkUOLA4mDikwZmsnZbkc7WjvsZppkfnBlFyaLA
+oj65RhQ70qAz3VdSjXsltD9CIq3uC1lkB9AMkcAHL/pupiuXCSjoMMKzQ3a/F+KzmPJcSQJol8E
M2hxhaJWxdIXWHWJhNb66/vxsDaXntkmCWRGeHg8T/fD5MuCVUcla1+NqspPcaO8TQYkRYI/qBmU
Ypd3aA9T0CydcCNAX16sjj15l7q+gaB25jI8R7qILxC8jHOqnNveVsh9pEBy5uLLaMzRs+3qx2hI
Jpl0lUOLZ3TWJK+FTsAeZHXUtBH+Rr6UQZ9p00Uu9PsiMoPOs+YG0bheknT1Op6pnZObdz2Osk2K
kXEjN/p5ekQpkgjjRmkt+30H9GGyY2NvLJruDX2feXo9beeoE7th5j7mjy2+3CbjMUrFq8nsw+2P
dgvbm5SlPlzHya3ttD+3/GFuVHsM015rAj4dNWBT7fl0aZhaP86q3mm3TU9Pix6gGfAtCIVh50xH
h+TX01g15Mn0YZEsz1nqfLWDfVbhMEmtdsXJS4xhWoWK6qbqVu/2NhmOE6VgXc0081RrakUtdDDy
bdoeS21nq2Izp7antrOHYulRWgrbZynbG9iOZ/1eFOtO6b9W1rKUgzlcuoYszhKyDiemMVk+E9SL
jhARf8bKt1kdNOVXcy5OvGkpGnI+Qdzd7eIuAfKgo7i0ncqHvBRiJ8qjI0sbKfsz03PW1+diLHhP
4qDL3KhW/cG8AhiBrIErL97lxAWzVD/a92iqoKWXW9j+bq/oX4uB0C3m/agZW1WbfBhQW/ix+EQP
eZ98ln3xJQGYMAoe3gyDiO4K1rcVIhkAbnm18tYmHwugx4Jfb4QPtB46qfEsft+xEoesgeR0R/F7
Y2ri9s4aSuYnvJsgMs+N0u0x6bZXKJLPZs/mBE+/XOy1xgyG8aMb26c4vYApc7toa+ZFSJ3j2imk
OUZ5PT/7SEk16jol8XUY5NDUcc5O8dGatKDq9kyLqxIaoqUGuiQfdPnAtOBZV/qUpFbnuogqiHUZ
ksvZWJygaz6cuvCh5hNjBxsD5o7k7GWCSsdxOacS/b1y7MiVXXmxqX2qTa26i2y8j0PmzZQTRRm2
CuWEoxzGcr+j1p7trV7312SuPIV36MFra6NT3NdesV5YsN2OxhoIa6fG/+LZ4nldXXiGEn3FPDeu
zEM1pjtbvkEfCAbwR9Go+q35HWehNszBzG+Vzz0dzMl2Fn+df7IHmCOj4WKXPh5+B4SOZaVJavNg
5hYzrck3dfcBHGgPQnyNbThHV7k23ISyMz+NeeHZenWy7E0GJXjTghpo5tsaPw2T5A7Di6SCTlIM
TrnXyJQIoRWhg7M+56qLWNxPVWWXJ6lvE2C6JpcmAmw7jueuzc54RGGEBZmFv8tY6KtAN8mWuMQF
X28NC0O3Whc+/etAOiz3sp/qwuugdlSRSYKrHVjVrlniazLpbir4W6gGZaoZ9HPiUrokym40Y8/W
zsK4KtW11rntpKssnmz9ShgBrZa8i519MylHJ/lQZ9AlCYmuUGMKYg/MdD/Nuj/KmQ/I0G+nHzM5
Rhakw/ZmFzQAjBHT6DOLM1/l+6wtNiDhBYO39Zy1DDW9d9mF8oRcP43Zcjfr86jPe02hN4ytbdkB
jNPKHVCEQOoALugPg+NpqIY3W6o22nzQpANB1GGDADP379xeD3iZl5rXrKRD68+xvQPS5kqpuc9l
bS+rJ17G1GSEN7Z+A+6rKNJtUrwv5VlR1h39TmXdkmH2mypF0vkEfABCxjjU0ReoPo9uczQvWhvx
95NFqFgvjYg9PPlhQvfVqLHuJjy1NnmV+bvRji/kfrgMI8NquajK5C+L5GpqfAHztKtpLzJt35Z6
OMgn0dAQTtS562YwCz+yt8k4PqvWM2hoj3DmwDFIMoJuOaRbSXo0DU5Htw76fb/U5XNXpGDYiP+G
37iWM9iCJJjb+t5L+nMUsUK4/pvBn6h08HPokGSM/Tcs54PFX1VTXiNOCT2GIdd3PEQWvCFzmyFJ
zDWD//lQyIMvxqflkZkofa8k5OY9dU3SRX5MBzs5zXZuCTJDgoiSLeEJmzS1wtaEDmHk8UVohUe4
0HXWuW3jzo2rS1l8TLa9MUW9k3gHGoHjaUr/VQlHuyKsYBHWsSmLAwtyHF5KehHqvbHXLfD2jdUd
4TT6RmzSTbzU87KTWvBFkADVXWu2G0df95YlHVZAow4OzJwevhgHWsjqzrHA8nZ3L9fclSPFL7oC
xmX+Ksdip5vtreZi1lhzKZrSF9nrgqIwV4dFqfxG1J7xZFjPBuOoWs3cJVGFC5ju3UnFIY/by5AB
W5E9YJYbyDqBE3PrVurNko8KMcXyEsHdyhI3sfTPwuar1y9tLJ0szkYFeBJZrj0943Iak8oXM9gS
3dk08FQt2UsM42U2Eh7WnmoSTUgIyzUL7WdWc9ca+Im7VzXnosGaGUfSz2JLwUzQb1Xat8RabzYt
ZFFUgWR/pPJNOG1gVD+z+dyt7+yV7lM7o/59MaO/PKnRHXROe4dzo/NqRqFak5QeZuDbmOjQvQGM
GqEqEC3oEoQxf9epHthLtav7VuE6aUPTopDNA9We8UW0Q6Au7SnOuXKU1geQF3bG/LZgTZXncBLd
hSiwxG1bFInx3V6Ky2psHAY0s7PyJKfeWF5UQwRwRXamY/qa/pQUW3mSIavwuK9niYapp+YYtTyI
9H1eyv6roi+3TC1DpfwA5eTFlMpGUlP7/s7O25LLByFr3qj/9ShHQOcqbQqLKPU6oobmvZho2XR1
n2cLX1UcttoROcVv5FO0bDKbcjW3g6T4J5dRkLfxkdTGDyV2zhGooMwSt/hxk81dkGhPciNSt9PP
q7FlR9A1oCAZauFZwA5tYT2kqZ1RnuS/lhI7URH2KTNEkW/RzJrqhRCYfZpnQJRCxWi3Vcy3kLWu
VJWeZvIWq83eiiZvtOZjZTncRLrndGfJvpkcgKA669+81N6rZKukzh4O2aaK66NcwUKnG6ujA7Gz
fPr4Fi1XLW45YDlctUttFPB01Hs10Suy/F3da+nQp/uqAM0CGLCWnxKokjMA3rH958TDsw7WSZse
xEWNUvFviLeijtwqXv6NAAOHOPIjnO+JIE1bLkJJVe9J88I92qZvkfNvsP7F/dlysIVOwbosXlEq
+4LlaoCYyGtm4yvS+9rEbwmqTbtW3DUALxtw1hrw3zUnJrwLS2LHlf1Uim36SFC/22YogOIoocn3
H6eeEx31q9ldKlKYyr73SoE8WngYC/btcs8z5I5uKn17MjcP+KFiZds6mfgM07YwzsrDNDFMW531
iZE1IG1MYSUaAWt5ey2ECOqqiocy0WccHmrj1nHyOiJWJdG1GFT3BuNtw64oQuJzn9snDPt+u2YQ
HO+yerDjIRTpu0Mq/byquw7eRq2x+JUMJ94GV1t+hEPJpsOe4uVcW/7HOajasgtdp4IsVcCXlEUU
kiRJ5RWu3Q3oGoIyNaHZuGN2y6I5VClVStn5BrfoG13sVcT9LIAsVvlNiZIgn5bvJv7LMylQtT1t
ZdC3MIFpbrsxzKtDOY0HuJiuOj93ya8sDx6vG7ialm7d9A3iZGZw/4Wqgje8zo/c3rh05RJqbKd7
kvlhGYsfO2gAHKsLCmOPB7VZLplot4th80lKjlSHhi69Pa15DC2hC8RSIZPRAy0prT8ssXHYFzk6
Z3ZJ2eOdE0jFA8HJvG5VXN2Wvn0yO/4VWtKiiM5iTL3vvl8jt5Ctg1R2oTOFyCD05rJrcRxlNv7L
X1i0DtdStxgBuYRoQ9Ss3W7kjw+K5I2FWztJKOiVHRSAgSi7xGj3Xb4hWCcwxo1ZU+MIijgAaZXp
koytJSw1xKdSJe9luExLtO+ys+7whx1fF+HooOY1yCqYulvkH11B1NFPDKfcBo9UygfupoODH86p
2i2kZHIYz3WTuHGMCmn/2GriLgPKXDmhQDcbvVg27aOKqv/y+a2LV/xogy+NKlzCDtwe1ZyTbO3B
rzHlRLylw4PD2A+Uix9Q+Nx2+c5aJ4CUuB3VL6F0vBsryhQMpGarmr7FXS2z+bbRcsnrmzfJ2GhD
TgnVucAVKRBO0yojwjVeOYXTWEIS6E9zekmWLysB8loJ9yH6OgrHBetaFPK8QgXVd0bXvi/1NbTz
rWKcprZyBQTu/rhKICWtd2PO3NSc/EpsHZzu5k5ilgHc2SvnJgCD7Q8kS4G7JStX7o8FJUZTHWrz
pOYLXx1XsH0BtMzJubeppOs+2tb6a9ldIqPfgrN2+/K5Nj7r0fFy/m5ycs4lJCbRMh8ZXaU4metF
Ho1AQBamdRrybz15XadlZ2kT+HG4pAMvQTd8aM5NgFXWoCPSylDMbACHuenYuqp1TJMdM82mqgMG
Oqu8bOdcuAOSItOzYHFgip2WhfrOWv3FvI/Gvn7QKeec2+bQSJ9KS/YLp3+9700q8fS7LTI/S8WP
1v/mznNHGzUUT2xYb3LlK27ua/tvcobNRCRQq2iBjqxmj9pWnt9NZ4VBnGyb5NDEe5kF36Srdpkm
4GWyEyZJx4V1jq4jiJA4VLbBO84eqPKBad+J7nS56FTOvYTnrvDFanjo4rFx0pTcTSvzkK+/eC49
TV+8RfmyWJ7TOYGlGXGMSTgoLXXcJHP00ldjWFp1MCr9J5it8iH3SpAVUT/X9W5wboEUY8LzXXKM
a73tSSoygLxs1qw8mVn++PFdxcjuoC33qcLiE2MzkxkDdZcwk03UF944hU78VUzVyVwQcIIHaE1V
asYUq2dPENNPrT0Hg5jdGq5csaZ+kf4Y6RKAcj/00qlunmcqGW0Z/FkkfD+fkhF7+XCAAhgiDIEw
Yi527bRpE8E9X3vnIalwZzRvo/Ho3Dt/VOZDN9anpW69wmF6U1wWe3mx+iaMmsHVVuFaIt0iMEL/
1Z16b2TgIm3JjZWPOJ6p0+5xdrIV4a1F8trzLFlR5OflrVauZc3u2z8IoLvOrtFMFr+RJiZ5pteK
Q6lXntT/1XWwNBPGEq05Mvt0C/UWQdnMWwieYnKlzgmU5X0d3/AzGtZWeY+Gb/CizjgHpgG3ULxU
lX7P39cW+5JAO1DdVR9fMnrqTJavdQ0HFeujMq8g89+gqwZtNvjrYD+J9WsqeLkq+1C13XFEwcwI
bWmVPkDGBejMNz5qbl08r+A9CfkliGxpP2Z5fc1j1DGTOx2I9cTovkEMEo6DsP2xVoMfEVSwcNXW
qrS1JyOo5n8r7aKevi7TxVH9Be7sohb7RsGskPeu07xpKVMoM/+YEOas2PFkbTzaAob62N1zQ4Gt
CXG3gQkNTTxUexiR+dm20r2QrbDMkl1vwPs9OLZ4Han5Dc5FPXpraQmGud1kTc+9lfLtt1zaIpit
Ep1bejZovVNpj4kwKGfHp6uEFpu+6EziHtxj1rrdcp68Xp02ZXlNs2fiz0m2RKqbulBEi0dcgztH
EcWO/RyT6+jI+iaWi4OC7K042bY33/U5poCMt9D3T5OSHQ3ztvZ0wBXyJc2f3EZhLCQ4ws+mA6nV
/sibtyE1X5Z2/h6K1XXOAJM9bWhc+CZapQYIrP447uv+sBYWMnXp5eqLldQwRl+cQ1/HlyGuQ7W5
qjKbo+ZhbCY3lhlvR/dKvSTA091ce4nWkmiJEVphTEGHGDz+QdG/dGCt4zXepOP4FvH/bnTmbWqL
0GIOJg/AUBTNH+PVr5ufrkuD1u4OLb3P2qaH3vRjOzlaGAxjnXHy4/i/pNwnDV5NNH7PWY79GO0M
A79QGnuqjpbd8HaNG8TNHb/DuoQwXmlGxr2Omi+UDy7C7fjNSWB2T2I4yusmGS+z85zo9ziExegq
4w83sRRfsuTVanW/tcO1eUvzm51eF9KN+mtRqYfGdKenut+KeNc7Yfei6LtsPKnRNpM26eJ2DgnD
hA/b6B/mV5Ov31mhhDNYDyvWw+4BcyB9CwslPREk6GVACy+LjVTDFFp+C0Xfm0mzVaouXMiQTpuZ
1dHSZ3KHpGvdJvvaI3AU5n0thoM0FRvRhBPne7+mp/LhI6iXpwQDQdOlX86isnpQhT0zGb1QfRjY
wSip6I/nVTWDx+CjWgFnsrmWMolvxnqXUWwwN9xDgw8abljVoIyasbfb95IHQ1RMyOGP6gx1ueDL
dt6wZ+ybOKu6Od9p0Ye0/pmQ0/OVcFIa506N34sxC6A7+1XDUJRgOWqrLDKPSStQ3GbIW4wc5wFR
7zrb0pew7pJTPunqTe+POsDejBF3V6F8mipq7pvdoRzkGPvX0NTUJ2uQiG1fNob1T1W2A2p9Xyow
W3/l5Z1qPihS603DLSmUT7kCNTl8qdN44izQGSbXK51bdu7TS0kjoHJGWTx4Kz4oq1Q8q6vp2Wlj
6+mzzr7MRPfjnEjImrPe6X2R9xvrX6/GNMEjH/Zj1C3UjocfQ+VXuSX2CzHIXoc9IAC0y2Qr9+SF
d1c9JJ9WVF2SioJF9kBhnKviX2V8lJPj9kX8KzVclkV0dcToJdM/Q9o7gwHZGna2fOqraNPzbEvq
7+Sc41V5o/rGXtJ5nZT8WEMe2GOzTRnSSimS5sz0O+ZW13tfiSknpI3Mhc481Utj87W0XkTxV+qx
10aXAjks05YLodMuMGimn2MwES8SFx29+RNoVj+SB5Yqdu0ce0pReG0uBaxQe6v+bdfdGS7kxozi
58pY9ja4fzjpkFiP9viypALpAC2F2m5y3szizyj5DvZ2YocpGnCXh1EJ95vbtUFW03MGmpHbarg7
qLVxqwR6LD3jxOAE4IjkZ6Gdm2qIBsOpGmhqLcUfcpNwpbNVVwvneroFcOOrcDAtfdoLbN6DFN+7
yrPz6Tr20jfg6aCxhv0qr6iZROHV+X6tK1eRUfsYtPZFGwg70HsyMcr8eWzTX4t8cbK43WIpQmP9
zQmyaT5SC7i1PV7kTgPJ+qu2HVEWxFkwMur1+SLBoTXtV8Nmyp15Avgx8NgHw/ZEIszbot4kSw8T
pTrwLx7qLGckw6d4G9bnR8PASP6jN/nusmVrqc7A8zUietU0PnT1f5RR20KtXwpHC8HYR0/DgJQX
6fXOcH6Utfcc+Gpt3+FE2nfsFkx195KVqFWYD9LhLc/kDRTlX0vSOs927lXNkElOPVvRLyw1X6pp
W1Fu6BF7LogE4KqbTT+PgbwUR4T3g2JIT6m67Lq22gm2LoVK6YgmUNXKph02cjedKwsoY3zRfipE
X9btvyxGHnwtZnWWWypw4ls0MRxwBMBWbv/mMswFxguAq0QB7eJuDWtj2gg7PlQmak/iirg+xeOB
4BdfSGSoKhbCP3NJYzJhF4OWzg7VortKq4ZRZe+dWfFli5PGcEY/GSxX6ZjGFqtE2guCY9vf7Xn4
1qLeP2Rmu5syfp/0ia1kz8lLlLzmZnGtLRqS/PQv0jtmm8phQiBktvDkZENC5F3k2i0xEBitiuEJ
vwi0+2IjU0poWu9LhumpiNSSqrz367RPubQUaX22DA0UL24duMYMBPwisnyqz12Nd4jppJdHN9D+
7pDU1x5OqWXhy5KV3TB2dBQf9tQh4pvCt1lE4r89B/lSbeuFatqMAuJSA2DsgZGZt3EYQkudrxLO
jejaSASEUDBjURrvWex8tLag7oVKP70oOd7SEn/WMAWJ+IkHqhMe/kqRg4TWsdEPBXPFUtKPJE98
zoWEAeWlpdhMUm0n3IYjYNhKBlPmKDCZzq3L77z+DBJ22Kb3lzwCJ4rZR9VbNxvLXwzFVD79Hq7H
rqMkk+IDZcnUdq/l482DE7N0oOqsPxv7UlnNm3YBhY3zqIQFYbarW2EOyi3LW0f1FZOfr0W2D8yZ
19OxrgrBliVMoWwz0ZpEVf/ZZxU4QMUHP7SR003dTduUpJ2p/LB77qYWMVoIaTuWkjdU4YxmUVAJ
MCiZeDggFPRSs1m6W9/HpwxgesT3ruvMfWmuO9QWrBaRaWFAKoLaTrxIAen8GMIJ6ZVD06+yq6k8
5s5TmLVnQ18PBq4znBcHvpCzQr5Lv/hZJhGlNlxEtAWRH0aTdVATERiqwFqMv6sbyRNCPWBiKMjY
0vs6JIWLIn/w2src12p5iQrht/+IMHEHnIGPURFKO7ag6r2sXqVJveT943JHVkimW53kwYR/y7Hs
p5LePMpQmukMH+7l6ta0gnno6FrtupMMie8dqDeZEyxEISB86PpHslKIWrQisg++251JRijVA0OG
V4vitx0ttLlTZhluPozPdV/uWyP6VnXe4mqut4k+PpGz9wHXRXe10tx0aDCFLAft0u+1HnbXIJ3n
haqoLFCz1q2cyK5KrQTUXw66VPVZk3ZHlS4c/aJRQ4sMMRazp3NiL642aztJIObYcZjRRaZh2dtU
4hkaQvQDWjQEvRPmmXiRcsdrrBX3S+1fG6fc1LHm2f26T1eWCHWCukavr7T3KIW2YXqL/qZLvzVC
yoyD0SnfbWXZiJRJd/OzaBtNpTuILz33Z0T4Vu1golOfpVnZLrWGnp/caqGTO5e6ltcnpudU0a4R
g5cy9lbx0YFmV0bNM+N0B8zdb/HG6eKuGZ+EpBXyGDYD/yxGnHn/aueuptK2NgwvKmMm++dVJh7z
SZ2/phJRSA9Sh75DT/2Fb3Yi7m7Uutuw2r9WgZDCzUAp2xMtlZVfVazR5Rv3uJgOsWS4lI+nKpGC
Sas3i72ih/WeZjzYLt2/RJ4+lEJxlUlxdaliAGNuJQYlCpWg5Wwk6TSTc2GMGEU4zOq1v80DtYvJ
qW/pBkqPcpyS0cVH3WPlc34nK/5okdYrI+Mw0YZTy+E3LCN9wvy5RhwL3b+qIKyGENYTA+pMa88c
qIZxl6Vi8DpF9da5x6MyRu+5rngxr2ZxxhzK0yAgjOXLdVibe1PFJ2PWvG5R8QfIh4edkbCGqe9R
lr9H9Nq23q9r/tXNawoxRO+9rH7o3S03TahTqVVKcRwztSB0yNDfEHevpjEkhyyWYVSPNK/mLL9O
jv4jMvkILf5j7ET1ZsM4qVbrlQCdxaslWO9yHKPe9i3Ta3PZRND0/aUkBwcjlXgyJMcSrkrhy0tM
jeBWhJXc5YnJKDxvzZq8EjvoqPXG5zDpMpE5xXhS+LGLtWv93BxyBM4Zb5Wdf5Q2MQBVenXGIQnx
oDOm55hbayLMyhX1bmYstcGokeecBiSK+HOkWbRY/Y89SODgdNt5ihKsSQ7IA6JJePwKnd0POd6n
pIP49qAQcJBYf1zDYDYUgXODpVJdVw5s1qCtsnKBvtOKDblDbzHvb9ahAxqLHKhYERzQpiblJKFT
gays+z56lY5KjPyn/zjquXcWBtbvIr/N1Xyg8gke9gs1q3dmtATEaJINg8TxqNDx8PAfxAmpQ8+6
2NyXjtiq1sjgW/YkdkmIZMR7lu666K2f55CIkZ1MPVubu1LmiUH5Y5LPNF47KGK5sywQHQox5c+6
jSlFneTXAtzHpXhddC4btk7PzdzXvk4c1Ka3vseeI8yc9ektN7syYLDlIkGQ3iGV2Fri66TW9IYA
e+fHiVD1+2TIt5nTa5txTEsGmvMQSnGaYRxm2FtNDLmqrPVHVvm9iM0Yb9YK0xMLXfDcIT/iQdUo
L5mpm3kbCu3eYElulAF7I9r4jPNRxZWkXGM5bfdKM/9LEaS2U9Wip80juUl6Jj0rMg5zpXQJPLOY
Y2QyzV6pBYZ56RS8C3VcPs84XxZxThjdkoro9+P3iuZWkJLzuPfTEiWI+89BX4vWJbCJAJXn06Ow
Qiz0dGXvLKQj1ggaI1PBKfEjCiGLc0Ebub51ObAMbjKBKoSDQVN9ZfzL6UPbEkef/qKRxTj13Myk
MK9PHVqXI/41+Bxsfi24vlKRI/Kkbl7hj2CpT/czAv0qeiCNUa9JbSgMbxn4t4VNSk/H2Z9joZ63
XbKfjc+CnJyqAtVufI94siUDX47zoqQ47KHFGBbjO8etBBd/jc6+VTnhU3MDyBnp05tJbivXUNFo
vpPaz9n7WZnzkVrD0/9eGl8psWlOf+aCbevnon6zEY1Guds9fKxrxTqKzvjuVsWz60jMeuwcozFF
LG6XZKSRjDxCjzWVjyN3x8Q6cm7XDO0KLfUz+XOSF5TGNxJjXVLOECGxr0TPZDEysWFXH2mXy7Ez
UQ0IppmB/JZ67hZ8ax3T86Q8qPUfLYREcZAsnO4TpgPFbc2LxXWhWdmujZnor+5Dei67fY0NZ0ky
z5gmL7+jOC30wP1RTg4POEN0MdHq5WwJ4z7azPpmotO3jM9ReSL0xp1Tw42X0GS0Xa1BzBJvE5H2
ku4cKQoo4j3HrjfE4HgSt6OO9Bz/IIt6RX/E78CB33pos1nyE5MmqjLTGFkFyD6LGhdAdYma82OA
JDHgwH7cNF9VweIB04uCkZucB9rQeYo0MvfCjpA04cxXow7HCOXUHDzJeneQcIfkvearmQ3+DL9K
hfm5asJhTHwbk+3DiWktVBFvK6K0oZzrLj1UGtGNY4JtGwWxfk87AOsk/UX7lEUPRKhaOYjxV42u
9TVibjty2U3qaZapIxkhLTNZGsDkDxObAj09er0+ST3ebWI0pPZgRc8qZhGL877M8MnlzyxY7zNa
9Li+L1Ogt99rg41evTbxT0NKKyYnfEbZdFqc32hEWxU1+5sl06TA5oZ9AISYU4QGLttla2KeLDEa
/zpd+5gB74iLQj+u6FP60HT+zJzTZUXknA3PMH/lmMZwCnriT0Za+Kbcp6xEKvqLPG+ILPKGuNtH
aRBHhyR9KXsyb2hDMzVM6j+coG5p0zaRloixJkcwChXzAUGbvYKjm5Q2JLc42qwGDmVd2s0cJYN8
k5rAknDTKBeNlqWzNwvGtPZdEeZhyr8F1ezQ225Uvc7TQTZDe9nISRc8Hp31kTVECyQ3sm/WXzOb
IG2ozQ85bu+gbAqhuPj7ljIswGVlf1y0rmqMoeC01JKK9oSnIe3coqG0U7y6gAT4vJq/3bgV+aeB
4bP5qZLMrxwP/6lJDp4UvWg1RhKjaeWtNUISsdZyCZELOpKrrnb1ZC2spSodXUnbjN/LVAu/UhVz
pyxGvrNIgfErZrWNVdJs0QmFBlk+rMaQDd0+3HMkEt0yBn2ILL+wmD/MlYxAY0kGxhJGdHeMy0ST
ZCmJ/ioljl9PaO1qI2Zvapaf2Cjs126kk4pE894OjClZt2MgMMhINUzNKxsF2SqIqrPPjLaNl6H/
VMvUeiT8Fv40I03Z0q0xS/Gk599OBAlOnTmqyINiU8kkeSwrx7+iXt7MnNsTexi/4K0iXpRY23sX
tfYmHszQFN2HwmD1X9HElVvQKZDRm9FY1mhuAwe+FMtKEKuTCAtoFxOumYtQmssyvMi89jp/EY2U
GCu6KQkvA/YJglUHxhUItyoTaZuVKPnfnMnbsnwqs+PgLNg9GTDZf3a6seTrUmXPC0tEZrnuW/Uv
6tE0p2qzTn+9tW2n50YiB+RHl9JbwteLJ9qimH/NJqyuJotPQzBoCHFYaSZz9K2hd039qcNIQnQL
yTsNfuNT+Z+r81puXNfS8BOxCszkragcLDm03fYNy+7AAGYCTE8/n7xPzZ45Nyrb3Q6SSGDhj9Nr
ODgPYfhh4Nsxhm9i8b452sUIjuxsZDqeO4dnk5ZHOSE/Qcc93moxVGuLg6zKxHvRWQ9LCX+uOs7M
SxxGrts2SGNrlvke/VvvRZ5nrgojMH8Dt+4cV8vzMER5nC63NqNk02DkoYSU/dEr021Su+6poONn
x87/pox1X7Tj1SVyYhXQNbVLem+fSyPcMSkn+JbOWSUfsoH1Dh0Rm59JGym1zM+FYvTyW5f4KzER
ENtMh5CmNvTfnFes1kW/QJPemAv/Vhj5OYbmbGYWZ+4Fc2WBNW5be46KkcD2Yk5eg2aoL5bu0s0g
g3Gll+Ic2BroAmr8KXYeILCeMooU8cX149q+K7aWEk0pqazOylDetSNzj7uUosss89AVHs3qXq83
plZ0lx3309xcigX5OfLofdrKr9BCoMBAbO6Y6Q6h3y+8U2tiDl9StMKBvHbUxEUup7JNbigYpvKD
OrmEQ+bX7IoJ+FWujd5ddr1sobNl8QcI567HQZbJbQuhwh/Eq4HJx3ytM3fkGrrx5DKmvWAC8M+2
Xcz+3nWIZzyNgC8z6mMJ7blqeTk5dM8uE6O5i1MfaqYCkMjSfRMSYZO1aRCFnV9FFMtQgpsngByD
B+QEnHx3fhmquZ9OmBQTMfVbTtT9xpfUOGVp8YwRY49egjkC4efSIk2oKR5adWb9TsfrAWfg8V4R
Aqo23ObJs8++V/BC0r9HFd5eVyU6erninOrDzaKRXhKYafY+M0PuMLU1k1ucnb4/d1rhAEfI53mS
sIP3B1kYPaf1+4ffX/x+KFx/PubWqKAl7x9+f1G1BlSKPVzDNgyPHD5GN/r+cEZuU1Hxi4XRq/Mu
4sDOJFPDafaiEkd9f5j8ePnn4ftr/376/a//9bXvf1V0FPyfb2uqhQL17ljbXIK04ir/OA8xYhaz
z/O1YYBr+La6hbSD74aMgW/VUJp7IkEg/8+HovTRdoeiUwfKuSO9JM0J5WF9+ucfTJZXgVuB4Imj
0Yx441xB6/g/D6Q5rfKRNPmEJAZUSZ5//P6o+d+P/vk0c5sDYYyUWA/lieSq/zzYNiWsVkC5J2HL
8kQMgASYdU8wassOaXRczepkGQb2wvsDnaD4Mu8P//W1uDWKA+3JYOm5z1ar/NP3R5zjgaHkDCYB
nuFwrlnNqrKtLSNCvety/T7GtqlWVarUWRcUiDd1XG1rq8n3AKC3VLvOKZhkRt+inblwr6NzMnL7
/32eTslySt/+/Q/f3/X9X3XFXRKbHslEYjLOYLj/edBL053+aB+iKRb56fthDG1OQv9+bvMawI9q
gAMH/8KO/vRPZXXWyXUrbDWB3yJoLdznZQjeGqXQM3AusRyqVkvzIU7BP4y8exhsf7OQq/bo2Co7
Qtt+WPiCUImhUEfYEuxGxQHE7abikoyYVrUVHhf69U4+Hp3NeM8hdQjeO3u59YlAx932juhXGCwA
WkEwT98PGDx7UCAD6YNu2tOUlQEfGiygugrVxohiv7NPydJ/SZko1NGIZdBK9HFtbJok+ZHETgsJ
J4eTD8EFYMUcXwXjhSoqY5OCMK7yDI+faIZTR8raQ2uIp2XwxL70qYurRmQF/VQfPJ8ZLURo2ngz
TmQJHGem/bau7J1LHu+mECTTT0nhQx3rax479SEbX7w0MF4T9N7VwKnCWtx0Z1mc2NCaxwc/zBD6
5sZugF/e2Eu4NY1pXdsorJ0q42xmc7ZShnVNJO4+IcRITLiRHi1OvSsquGuyydVWteLOZWRPVNp5
Een0xblOWqaxsr/Vl8VXBkP7mG4yF5Q+M9E0BgUwWdv117RYff9qt48xP8TCPVXUiO7GbHmpZmyD
cwwz5arhxTOwsyBN+f6PMwmfG5PD5qGyULvYNQ0YbgHWOoQgOjOmpIDzzGZosxaSj5bRyYkRu3Rh
HjVgTY8jwi2m+fK9o6tnY+qy3aYlI2huU/BSepW4VQbDqd8uFIALKnRDXyW4bKkymNXyLqiEfPRw
Qvpo2qTVz3sLbVq65H9pKkJWbZryVjfiMiyN/cZ7YW3qsvGjdIGadGi53THS6rXlKSRjhXyR9dQj
5bxrTePkb0V35clCKkwNJ+AQ+D9J1JeckkEE2NMrjZty2xfD/JHhj/GbqrslSj7NQRk8UQdHI4Xh
wyVo/0lZ9rAjyZee1oESVct7dMLWe6S9s+FsaJfbf7/W5ndU2nJRUulJX3UvEEIKdRsW+Ht87/Uu
Bxq5fT/0ZdoiQZBPli0WPGd+evUW6xxbd9dozYm1r3iZejMRu7IJu/OU2XJLnROwtqOSU2kayQmI
vNzVdj9BxoPY+GyElGIXjZecmbCFfRmk50BMEwzLKRVIzZqTnRv6zQXlTHOhubu51E0TbnTRgaow
aG97NdGza5X1Q6uCCgeU2+28O6TWd219ieMWNa+vEcS42FcSwPJ1o/V0ZuDPDnZeXNT9apT0sV+X
AfGHqQO0ispWbeTp5MuW4GZJqM0TtkmMqJMFP1sZl4E2gzOZfKBDWpy1cniwtIAm1EAzwcVjSzlR
wOrfUhPWNEbst++RqIcYCh9lkYqo6Ux8ufef1ZZWsHYd56baAciocrpHy1D+rXJxJxGNNGpHHNTs
Tz99zk4wqT63yw+XqutL0MdYeBgAvVz7N99z+yfpx2+0Z/owU9A9/A4RqCyiD9s4ZW2OVUgHFkjq
klxynZnIiqF52/xh0qk4Df1T3xXgRGUYPCQ4X09C+f1JTvOywlIbb2YhhgcqhYeHyUwevQQ/N2+1
sy7nNH6wZRtsLCbCdUDs8tpAubOnMz3Coug9Jnb42qg5ZO/jWGcNnvWjH8dh4wTUnLA2o0UfD3Ak
T7bGaBoK71KHyqKOcexWc5sX6IvmlwEp/rlwAT9ybW+oHVo+m6B5ofgc/WtO96iRlflL2GGwATLh
bZc/mJXo4mWKOFhCDmvTRonSGuWlgUC9VVCofvIShJmFNWvqsKSW7k63qOe+F6nYBTQvmxwpQ2o9
eW3v7MkQ5QiM7E/jJcRr6HfzeGpL3m09+eOJjH15KIS/iU2UQ26HkdCZ69Qk442Li/LcBTgYDmxI
lHOUCBLMPPvn+vJx8RjWqI8gjygwxym9KOPcu0nNt2ToAKe4bd7HJRdX+16OXQ3PIoYDFgrSny6j
a0t59uX7ggolcJio82ntZkm2Zzw/jEMoT2xf/YZyMu9nhpb+LpwispqF69qZprGrqOZdTaNZXGWa
JlfvOalN45qwWG3NjGZYs2n59P61gNlib1lYH6itt1emx/Y52Lb/oO4PqVsgkM0W8c8dPQ/OJaip
P1UaEf1UP3zfcMsIjZmX/NhgUBhBjP7cGAx2yRCmSAhCoB6HHoOrOZbmvuPiXEGE4QcSw2ucS+vK
Aca6ElDANFCVQBatt/MKJ3tQscrQl2b5Px/19Fu7qUYMCey/ITIdttTlYR0a8s2eexOlmGWvA9ej
PoaogCTtrGhSAhcgFRbHaRp+TjqpL2OGmC0ARZM2kSC4Z7I7wyIfJjW066QJdnZuSQBXd7qpOfjb
0xtDqFURn4iyGEQeb+dm/hOmZrI2e3sbx8KPPDsr19lSAPz40tkII9u2aJH3UGA3G5oTFaHA3R6X
qKiTGAJ0xGI/0Z8igzA4tS7giu3pn3mzHfwq/SusFoVPk9k/hjJgQwHRnfHBuSrO9/i182PhIlbu
pYtZi60/7BEkxMhzd75DwF45XifLWYdVf0C8y6AzuzcsUU+tXvZ9GkejaZlbS3Dqa1T4tGTJS0Gm
w7Qb7zk+WfxBf3r47Jr00ltdkUd1uwkzdJra7tA0lml89GIdpTMetMrJBKvKcl26bjtIWwKWNXJV
DO5jSeHrElSc/NBujc6+cquWEXautyUUVmnffQGTQfmHunD+1BfaAdZWG2DUMZj5vTG+VrzSvn0X
iwzneQqsdZY7NRkXwdVpOJOLIFPHcZgx0F1nW7LDteJQTpJ1uLsBBhNsovChEy7gofOLGr+46qFi
zJC/iJ9JTs1SZ5HUFVRZ+UroBSBcsWk4GXtBJdAG9zS6dsmnlRc2ZUHoCLwqPoWDZe2N4L7tLF9D
kh+EAJEUxtKetT2+mQnqs8ZcKEAePwKf05bqFYuRg3490OhuRdOscuUQ/C+gBh0kt5K6K7yd7lOV
eSEU02hEpe9fBHcNwf2edZxrx78zSoAN8hyGwbNhJetwWv5YGdA7WANir5Rw99yos61RvM0eSSWI
FbpIiN45JbN9EpgPetbIR7seH3qn78+JYz4kVdi9jsWAdKPkqc/NYxhQkc56514TBZy3VDUoPMox
AsmKNbu1QptWDqs4IxzAy6xtTyoAOGN6oP9Wb6E57mpaL11rN3xPLWJbZtmdQzdtH2IQdIQZ1ob2
HQCX2EBk2T12eWG8iz7bWYF6LlLr2nRduy7K/mhg+sOJbS1rymP4c8f8yrjW7XGXG/eG02NlCpJP
SmIlRnd5mYqxevbxMp6Z2l61nT5+j3/fQ19sKnk0AusrsBvkJ6PHAFtXOwiICZWQvdN3o4Hw42I3
m3OGWgBNOlVvKFJrtr0gh8Aq68uEbBCaSkW5mDeWN2gqP6Y+WoovodpXLyV4IPZjjCCd2kzDY5z3
w41G401mNfVeF9PM+xNiquEUOgjSNpFOfIo0Jl9FTF9IBPD9e1TgDE3crce0vYPVuNMaAoZG/m50
tZoJHotN4Lg2ofi/zLlTRBqVT7zgGlwftsoJx2DT88Z2To4uHBvhzun9L7923JOYfi+BiwRrPirb
anYYt9/JqLXWsm7ci9AudvT5pPPxXVUG/XltjsBstnbzVPN6Ww7G2LH7Y5DFsJ5zI4uCHtFj+ri4
6LkylKj4RdphXQBaEcMzPFP3vuwMDbSc6xtGYWtVmOXPdLb+mo5vr4q8sdelBbhVCoT3OZJwah3W
7QI3p1EXB6y461CZ6Mi5/E6kgNhQzMrO33oOERuVt+26Ann/Hc63qi9+1Vax1z5+rsrkTTVKN49K
1+w2XQ7RVZSdESEh3wqrE+slaKg7BUxMySPyppY6eE9+WP5cbJ38PYRU3Y26RxKg20tYmghzVI0G
QXP4742XRo6QdHnxU7v6Na2TdTqD1jqu9dwvJvxyvwEtFXWhforO+mOWY3FWmL1Di21QMHiSK1Kw
ZzXFzm1tfZoJTtAm0SBOvEll0W1U627dIc82NuoU5VePi67eUxcSfXARFI4JxHUAJo+PkgWQ9I0o
k9mRPponi7G0q/8mvhHvaMCh994kZiBM/tiy/JnNBFEEKeYoUPx9qp1k0xAdzBEr+euM1hQNEhu8
Y5h/ai8FZh6nT9M3flRjhRi8gq+ZmWQ8Kz3bHSFO4eg8kLLAWFDXv53+p+ONE9Ly9qsNGd7jmR3c
MLuPOWbUMXtv4+kaVRi6osZmIh4GgToDECwu+sizgrOCIq7ntNog8caLvMTbyRweqpLIpXZVvxge
J3Qt4F+q/icHHqw6M/unbz8RsRGvH90q/+yKFqdvUoDws8DH3vgzSe+mQ+3/SerJ3iUFSFOO+0xw
iiQPxHwys18y8V6U7+2cYXmdJaRS25c2yAIkodlCpjgHx5dyrbzBOMo8/UFuJbSlyplg6k9Xpyjz
a2RvU+Be79YiM7a2rjOJVRV3j7nlAtXl7S7LehaXAJQ1vEdH9NUMg2KKbddgpB/1/e/KnIPfYLcJ
CtQHU2q/OgvAmOdO5Jz+6mTpH8M77bs08LIc9wPCDArRbZy+faX0ud6QhrGrq+QUT9O6k/F6zFgZ
MhslIYEzmd1wuoMAdhu72DJTwTN7wLn+jA3PwqNvSuyN/Uj+dVI/55N/ShAODsFCKkKswN6G8Azq
jLF3FltpzD8akvTRu96rfEd+YeAt5D3MObIUzi1F3P1y7mpO61OZQ4mp0f+QNqIev9q4U+uD0wJm
NPxpZZz9nAb1MrN1Evzi7YNUkBup/V3NsuWVnItw5BNek62cqrxJz7/USGIrDv0iv+mAxJ+AkHMY
ck5tZZP8LjpuEu03WDfEucUFQDxHcSRtDkF77O9j84lcGhENMTtaj4rKATBoquexQ7FhVJE2fbE3
099JOv0qQZ1WToa0ndNnVFVIzlnm0LCa7WfYIzkzm+JxKedjJcQur6rsJUMzOnII45Vso6wai8iO
S3YXdiWieoZXRUwezdOdzW0MOStKNBxki6WbeSbuhPiUE9iXHck2X0+y+OFUHVGqxYcQT6Nqnpuq
IibB7pwo0HaErvz+wqBM7Ob5ONSsP3FMV16bDlsd1zUsQffo5Ol7IMN7IRn6kL6vTkU3lpsy+5wr
Cvtsm3AWd54eRYZjwYoH1M0ErTGPdjs/L/ZMVeDA7N9dL9qtmniRWhqoxaQ2QpCzZIS4+3z5XGUO
tqVS7YQeJCfXsDiUoYMV0HtqGtQjQd7/yeJ5pe9uQixjaBQbsMIcu6lrmx4yuceRWyCuOrwZsv1V
5LO37RxNOkT8DMuCN2y6SHDxtdYwKe3YXoCcHnMsD/vu/voNPhk35sRBNA3zowixs5reSxq4Z6kM
dA6T/tuWXbz2zIHMlOqXvLv+bMdvowkD8UrYzptlKXtVzVVKooP1W6vihnROASySbTenyYO0Afbq
Jb/ajSijNHG3RuK98UcuMIT5z2JOiVEO0dzMznIh2A+8LDBBDbkBdktjrv0OAyuu35MfwoOSzTV2
GerPPEUR6nq0UyBZuk94hPi0KFjInsrM2Yw0sRGzR7IXVaJzVPvocOpagI0gSWjoGYG0Q+sp8Z6S
IvI2hM20gTrgQu5a/8Cmfigam7IwCXdF7sFS0RfC5RTY3riXkz6HLFIWgjin8n9STnNiaT7pJPw7
exByRCKiciM9aracZ5A2gg5Tm51bfiyL7nZJqR6Kzn+Tfk10S7XL66/EaC7cqx/td0QP2GSFywZD
U8ll1ohTkFiXItfnORlvVWy1m5R5D2bTZVzEzMMzx3vsQ6K4KKhwy2gif1rSwHpJLLk/Eg3UsLsS
oPCBDQ54ZDCrq2F7v8a++RzmYBXAkG7tCgF17Vz9PBmPZXmo3QATTPc2Q6/yBnqfuc9bbi1Ov560
iGaD+Toy2DGYCQr7YSRNZhnNHT0PM4fAPol45gAi3oTTyRlelr75gcanXNMWiePWbMUqXAJ17NnV
Gcw+0J4R2pE4hB4AG50CNS0rXoAXVOphmYe30k7X9YiLbQwaMg0t/wnBMEISlBYrI5vfQqzOtAOt
CnUdLfvVS3j+JqNxbEDMLZrAQckdzjllRsVsILdCggGd9jT3Nq4JwyCapRG//bO7dKzAha7WufS5
gcjRWS+F054Ykt66CTKePJhN7Tc/Ks6KTZ42e1m04WokeMUvMoBcG9OZ7E+LYX0tGMaUk/QwzxJH
TcrwvzgJC/V96n0iDZm1wC9gTKwWMXblmVFOZX3k0T66IYglRXUnOR0Rhjg7ZIcRG7ZfxvDJTHEU
eIa/RGPvpvwyEN1a9WSYtShFe4RxHai1BDuNLI9v7odw39oxgS0GRzqdW0SBBG+l+Tj6MTMiESQr
EdIpmHRvwT3Fxxri177XH7pFYuAp0Nei3kpb7c3Cfu7taXnUhcTvZPLdsyoRxzvTbuqVjtxVXnjW
Q5fJUxxPqIzVnK7hYa5NYsbRNArEJF3xyxxtVtMg2YxB8caewYWc0CZuGBMXY+edgCjbjRN6V6vV
F7t/daVtkqw3rMN8RBcflNtkyD6wejH2m/VTDOCwiXP/ou9q3zqbui1pp8+qJiYpLGyknjGo+NyL
c0+AYowIZhcmFtq00vygAeKpsn3rUA4s5roxD9yELCu5FcWp97tJ65hdICE0MWCxVn2ySzIiKxsQ
qyLAvBx7HQ6z2OAVdgccDm7XMKixV9N5/wRvhw0oxBplFPWLrmNOBDZ4JBnYLYK1XyWwIDMlSSfw
Hy/tZF1rG7haYFR2FmluF3B0UL5mF1hgxCJXM46moduxwm5DIwy3BgpEoTHxGw78dDyN8tJX5aUP
YT69vmyu+cRs5faIsIOscfc5CFWRsLOnncZcQGiUmeH8me10a8tK7OMWWF7DqC6O/sxrSVjVY4s7
LmJ2wWRt42BMrPxUZtOWs59cj8lnJWJEr7TZ1Rbwa70QY1ePRDuEsbUufAjJSoLOmCX0x1SSUREv
265MXgvUCvLOrseVfizZpJNi3ZRo4Mgbg2A/lXEoN/2ABtVMi5cq4NSGIBWZErZughr9ZTilJgaU
2CeHUXjVTUnjtygbA9+IP0VJ0DwuRn1Wo/mhgdGiOs7mVR6at+/PSAqs11VBHmkCp7D2oVII9R8p
EmTJjG2hVoGPcKufMTsmRcKS7vFCx+PW8kjmaai3A4vI/6p+JIKWXLseRX2bpX+JnkTqZgXLPflx
j95m+KGt5shwV+29EMFP7mJvsxo0TWnm6K3wUM6K6qYz5EyJQK825/l2wY4ZWT6pgIMZHJL7dpUJ
3jmd4JGqnHFbD+rBpN0ATeSBgovpls3T35aTKXOBHfmWz57Z4x2IY9TZjT+dZollzFVjuKZFXiKK
RBKUsTHdLw+yWxpibe45OzXjnl2oj0yraWuQDtA5kxkpOfzNluptiJ1yYxsbxQmB23Rc1ho7XGMx
148OQZVOgdgjR8wTxheoIuiHILtrtHFAsCwO6o8QyWtJ4tO5X6qPoiHknAXpMZg8eaL/80yJM1I7
Egcz2ZUXWLK3VtRj5KYpCULGKraBUplfUOh09rJzPF6NvDTeGDXncxVISI2FU2iQGrAp3HK1PZ+K
0ctvDJVTATo8T7HJNFZNu2Yo94zRJ0OR+GAsQkSLp9I1P8xG3Ic71N0rM93XwEE9GTHc+0QyLdm0
yzN+sGsvdK34+G4rvR4yZJZN6cjIDrnMUlUmGzAWLpHyOAgfaCZ1154mp8OdeS4eAQmdJnQwxo1V
+qODlm9GGt/aPToT8avhvkyFkbLs8jxE1T3H9D5x4q45IiHwS5slvYkCZ8qCRTxB6MQun7GqYh0o
xy5gm5u2i5GMhzkjZ2iZ/s4wnqtJ98HWg384CdO4FbmbXNDZEpKTv41hZm9lZmcEP+AfbxPSgvB3
tP28HqlbwK5NWiDkGsqxIdtp7B49zph15qBBD9N0OjcmFz//9pSOKI/I4pBk3fKnj8gmK8YqG9FH
19wXDNQ6sin5/hyzYZvcOBJme8draRE3bTixdOdMLM169h+KMrmVBYIWB7qPGA+Oqi0xWzrJCxCS
+tC1H03+IVrlkuM5rcMlDJAXWF9z7X45Mc+jr0h0GdN7YqIrqf01PyZXPvWVi7+z0j86D0f5UpES
2xBigX6IlRtERBbI58LwMwhiVIbWgyflL/T3r0bsbYc6/5g5W0STFVzHuCZRZMIZOlcVt5xAvdC3
43G2yE40BwRZlX4pdBPltYIoRKy+nftF/5icnjjnej7gmbkg2UfQr2u1oZ/bi1SFvBfkeSXNmJ2E
uMGtFZNdwnVP2r0XuYjmRx+MPUuw1fd1TuQgh6sB08KmWBIU63rYFVCDkd3nJUfg7i5Ouv+PAI+l
TJ7MQbC1ogT175Bt0J2gq6YVxkFWdYls0lKkPSnzb9Nl6FyL+KPM0jNVFQ4ngfAXdgWEpeS3Cv0O
B7FGpkDasdDmZpTe11xMzwh68Ea227ZH0mrNzwU8/to3HkPj2NtApEUM2FsVFZrruqkjLzOJvivI
yuuH4VDGsXtKmNOrOHOOKQsKyiyFawAp9lJyXja7KpoTch/cnmxImJkwq95LAWg6zMpgCRqOyxgw
7BvuuLF22dikUUxtw75FkC/yKt+FIv8AL25IgiDHVrnDb78hVsPD1CfGvtyRAh6vBhI06KQmf61C
bN9iKUJOzlMCyUf/3mb1X7+IQzK842Xnj/K1RYQ8lh0bdUVwEnqcTTakSKsJFRqDEKBX3WSNZXBx
YQa9GpDFALr2GpyNFm+8EZr70QzIcEMSxxtmCd4S6UlsrJIDBurDzwy7CGfQW5H6YE6dcxWV9TZ0
iDnb1uKl8MNuhdQ6AUFeNl1vevilqhqJK6aDGWUlc5dZM0HKKAOXXnmxy6jXYCQcXPChGLdwSkfi
ykoQyRjB3Rafmr+Lov7RkiVWWUZ+0hbRAjh9eBfKHoXIdPJQM64cZ3ovKokPxpE/PaftDk6ffIoM
Z6XBSVj3m1qQhdOpZthbrniIZ39fd92LaQFJQx0SoJBcNMddTEbV76ZLJgKxgne7DD9rSQ/h3FxF
kL/oFBW0NNqKCKUiYobc9TbRWyNpHdBKsPIu2yr3P7eGwEWEuRLCc9wOXod7KJC4YpocAQNokEAO
00gD4y6BvYFPJCJRyAdH4V8eRoOpjyN2CEuMUW1gvetschOm6+LV7j3/+9GQOLEkSmHTcV471Qa8
qT4tg8WXEf8pqNXZdb6JgQCUkpBA3L+d8IlwHHCspGiykqG+19P+zbzhlxoQHKbNpCO/brYwiqii
w11P4qZnOB8wgJ+JGGIuO5LOCTMufWSxCfaYKmYU7dsvI9NHw67DA3qeq5d0zWlWjG20aD4aAzY+
ZQDTJn8QgZzyiZS5MMm+sDC9LlZm4EMykLP776jJOGnO7aFk5QBbdZDmwrJ0uEKiYSpIxhpew/dh
dP54nsW+NARMVwAixeR9xozw0YC+Ry5E8eKusNEvxjspljRqKqihEdk0tq9p6/TcuE1Hc1LqOytF
U/B93fpRlvcE9kPBTRAPGM0XO7mg6dnyRrg7xAdY7sTMAobj4S+pGeQWaspTp9J+zmOIpBJo3w8A
1k03wEvafUwFfvnRFebaJJnF4yn0Zo33MSfMLXSIOXP/VuFs00VtRm6vTwXHx90yxy86CMyT0nuq
z51jbzVboqDSg6umX0nn5ZBqoQ/wUkWhnw7PqOpRiY3yXLAyz2He7drRvEodYsFrUGd2aHMjT45H
g+gypZ51p3qWk2TtOG4ITRKRAr7KERChZLmBJR0ohSBIryX5W4v+7g8lsy4rxh9hh3dQGeNrAfpD
Hlt4dTzxKB1yd7o4+GJVBgu2F4QxM5tXb2gES8lkrONmrXoumyUmZaABRmJ0xEB3JSB1/rTJ1V/n
mnqhrCfXvjIoIIK3V3vGDnABi3YlO6y+qoYfkBavLXwphCYSrYzCK20oInPidk96oiS6XB6zAZOn
BAuzsxbhxND+UYDE42j+GQ1y1SpWUZ4CvHXPftLPKG6sjmt8WkibwGLiLRzK3Mzb0Dy5tTuskiMs
+h3cM+ki3U4gVvU0b4OCmMx+YKQgW30DS3duAlZY7V0MnuPK7kIsc8m0c8u63ozl5K4tJq1sQDhP
UzHxe6P4KL2JsH4iMChqPVQgOyN4CgFwbbDOp2DXLcTp1BwwNlVuvI4zi9bikYOB/YbkBzC3AKlF
rYj4GpfybVl2uaz/qNE/Wgm/rXDt3UyUFb8I+DVxIP7oQ66MBaZMxYfKCE9mhvmrQJwdJsI7iGR+
rCbyRkxEOyuf4NJaVG/MHmIzBTiQUHSUSO3VsKRw8wGUogv73v9QWfvcIScivIIgJzWDkGn7mfPV
TtsmIfBtec+PqE4cNwBVbHdjcPoB1sAJNSG6ImPlHC/LCytNv5Iz3QE5K3qfeQKS534wljgRLK/Y
zgargNu5h4EhPHLigPxacnBWjlU/FuPJn4nV9rKryDFzDMvPOn2fDOvgDKjkLMEpuao0d59jXzJQ
UwYsIvwr7Cwu1QuGDQUzZbDv8PTbEK6H+0YGm/vF0eCVgckqUVJM0yWt3wU7ZOTAOLHvtz8t0J3G
wydY5/NrVmgVTZqVZXRqcvqjLCVKP59+81eci8y/3k3A49SfCeH+0aqEbKduI7Nw2C+VgRMUTLtw
CGxekvHd78J5heRtrnx8WYC1TezXxNqKWxdehzQkNCjrX9OAXNHwuUrHL0m6/rb5ueRMK40ikNdv
vAerSH8ydDZRbXXmRjs/WUFNNJHjbVHGzSA6FLELsHP7wE148id3j4RdIwT0MNmEMPNjlf9uTNzO
6CySO4xgtNM2NTlqLzaSIzMER7Is0lN9gvxMYX9Cma2N/6HuTJYjR7Is+ysluW6EQAFVDIvqBQ02
0TiYcTAnuYFwcGKeZ3x9H3hEVHp6h4dXinQvSiRTJMIZTiMxqD59795zw4iJaJTvzIXNmryN9Fy3
TV5QZw044PqQjmnuLi2mYRd1lQlca8uhCUqWYTnbSilwvi2I4tnIZ89aJo2tdhZp6eKeoRMUNEW4
18rHNB1Bk0PtNSiZKKKgjJgMZZjibPUaxnM8s5LotqQHKNqDYL449XinzIEQ3qkar9wgvQsy9ZnN
hxJPistDHtGZXNWh6wADgqxuDXRoQ9o7VNh4+yqr2aWZe9WItjtgLV0O6gAX6eIfHEd+0Wde8SSv
+nVsvWsSlJ+rqptBCBwaQfcQmvQLyj4/I4DH2uSzxsx0Wy/qzPd0i56JTTuSAcDADMpmSjPApoaP
9ioT5kvoD96cgLJJOeNDSuvIC4c+hl1AR14JuvqUWYnX2XBtudl1dWQogZDAkR+ZJa6c0XU29Hjw
WNQ4nhugC+EsvblSr1aANxELroGBlcMSQ6gpoSlhYoWKyP7Cs5eA/HdS1t6ZP9dYsi+GnaZNX0Oz
/hKHasvB5m4kOaQ0fLyx8sib3aOtokMaOsDbQkUbHPug43ceA50e4SpvnjB2geJFsmmW5EDNgyiz
LtLc17bElTiwT01vzPqjmRjVUevwOcqw3mfMOK2s6bZp0N+Iqo3WVcFBeBj8vaPK95ERgTYxsopD
G1Fwh+kx7W8LjFkc3kfwAbnmUb/wm4pE7HVJvwcyzZ7q0TNcOs52Y7yjprO4SKwHRBisGzJSPWCK
mlfk8Xs4aqe8SO9j2X+ZfWQD9ITfyTot1i2FWdmqHbqL97h2kz1S9nWK184w69bDTNTsXMtaGyMQ
rzJ8JRXIhjeTXykwqnjofAcpJM51gc0Rav50kbW4V5oK0LSLlJ9B1nWgz9plJ7VHRDlvIbTKdTD0
T1M0MgMIH3XAt6suw50h7ueJRoFC5DEnGQjolpbAQLttHm1afGkK7A/5bFImX/yEEr1GXEv6kng2
6omOUP7C/m7bH/lYP5o1pbrmE1kSN8dS6y7bhANIMeYvsbPkD4tnZ4wTXkkG/EkdmutKRXe9+aXQ
091cRckVovxV568FFuhVgqGrbUDna8Nrb4rnvG5vZSLPjaCQ7CPzEqk1pNDCG7Ggcm5/xTJ9L2rU
Pk1vgBFV8dos0MwKZgm21XGQFPoNY4LeM+i5rCMurN7JAmFFfluz5Wpjfp5aVV7aA/9Ab+hSWMNt
VKH/7gK4+LPyj7HCPh4AVMLKByFTjMl9pzvMUmltju2j79I6tWy0x26aPFUF2RVxWVGIbVx8fyH+
73LT1bBxsLfgLJsWpgRk4D6NrqwIBTseIBbIeoQKAYdko26dvGfSvpgyjMoANimLJ1fS+JimL4EC
xWkU4QEgTM7nyWptdEfLJuGoY4igsFl7sQ8oxhGCk/wUYMvtlh2U5tcQ4mxvjLU7WWdSU+DmRjSN
sickj9Wm1/kkuiKo11GO8v5Iiy9bzfiZT8mNm7nVhZFNNz0SMC+qY5q44g1BY3YwXIwuNW13Hk9Y
HabahAm2dz+3bvUoPS+xr3hdwJpCQI4RLxId5RTDbTm2xzm1yo1DSW6y31Fezlj/NbU3M8a6VXw7
1EtxMwUPvZls2743bxScJsvAhO107PF6iE5ORfVeVPGnKJJd05zTpHyxwzaEstUdC58fKRs86drP
pclyUyHV9NKwXRrHJTfYdHe+IT79gRGQUdWeGGJ6WxkUpACtOMK6jdWpewD057KDwwQm2sstDld5
pa37qHuxkoyGyjBetW2ab/KuNby5RZBsr0UMAsNxlOO5wnwqheZ1lGoeIsPHWKdLaxD/5GlkoF10
/QQBbkC9hfwT242d467OPmKm9F7k2MZGomBKFimeyKYPolAoPNrxoYtmrh1NBEKmxSE1yB4G6Ipj
eUGD2SDFJr0UF9DmLfEYOejgaG3rnmnTfTYmBpZgE5bsIG3fwkFHhrDGWPcWECUV+fazktAUe4de
Qu+cdVr129Ji9FhAz7rE95wXVrlC0VDDRWnOZeFmKFpBRgRd5NkL3SFF4YwrFnXy5EJo1apHVUEt
wcrZSRgoXexfZiH7th5r7EqWsi8cihHfRLXqR0x+26bbxabxFgwTnS0T7mCF6RYQhw32nL7BeIqi
YTfELQ2wheI1RbLCIV6+VKXNDckrQjES9TUYrJfZISunsCLGexyfQ5GxRajk6rpgIL9KWzaBwlTv
k/scg70wMNN4YLUWA5nxAK43JijXSjwTDT9B7TrqGHsxbBmQ4zISj1omgiN4NI9AB0x/IXYsJwy/
dNK2PLbLPbve5JmBtp9r904z6fFiwHBruYUzoV0EcXJVLrlmzDaw0qfOIz19NI7tzKMpNLrgQ0VA
CbUCyYKAEAGaMrCjnKzsryNIePJ6yOoRWOsYiTOnehzTnBImhvvfAO2kE9iqU2t+qKL7VNyITZ9Z
jieS99KhoU9q0SpFSRH5aB05GHYrt4fZReCW7K2URSnHflYsIa6mT12LptIRI4claTm43BgoNDnR
TwFqCXTY5qZFB7bSglzbTCbDS9PQt3rRCCgT9nHuK2MrAugKxWyu2m5cSTM7quDJHppr0CgHC6Be
XD1q/ieNxaNpZPccYCOYE/SWrVStYxU/dooZX11GX/GUPBnEJsFL7IhbEEKBVAGA4PbzZgqZB0VR
aex0zXwkmqywsoNd4GMpw5L11SjJbOBxTtqFd1q95B2r9oQ+q7dQz9kCuBWK9Dl4rQIklM1k5Qzc
wse8a3bdsqA42UGru4/AmOBfc9GLGB4N2p0L9eGU2qsoTXvTR/Gnio1y2xs6wjGZgMeYOXOzdVxn
dWfd0OTcK3yBlwhHMSH7OvW/pPlcWRhaaZFcMzhjkXaRjKc+8OzwWSrtaeQEsbH64ozc875x9RaH
2J0rmnozG92nMeIFrRJSOWSOFKXkYUsXMAd6EOQ/1t6x7XbPAGXmPvHh492I8icT5AnAa2RwFZjj
nh7MB9KmdR68sXyBEV8wOIt78nVesv4Ge9mY7xa3SxhPX2aRIuR5buXAUBRSll7uI8hJMrO2YYCo
q3QPCCMQLwblJXU+P05x2WG2xNcChhQosVyRITB3ydFlIenQMWYwpc1lgcf2Ofu7ukt2vZs9V1QF
0Rgcpjl5FjNLkjZuCue5NjiWDz4UDDN8SzT2ofcqtw5ldKqeVRkchfgSmC+8cZcDu2AKAwg+I5NB
9xJJzQ2FkReX9ZsFTKIh2XH4gmGWAL+uf3T7kexdDnTOIqjgR4Sb3A35U1VxFTqOA6qpD6AcEpmu
MlQHbDJUp/p2bFEPi7WZuxv3ltnIWimQEqk4UXi81L1cO/7Rp5XpBvKkIJXkJgXDokqwRkYQnX/w
U3DGUXaPg3u0u8/AZAzau+Z0MZDgM7hib8XxrjPCL6oE40Ch2nFlOJE+F6iuKeMvzM7Yhvb4EDTJ
ZZ6g46yOndF/GOJREHfEanKRR8k6Tng9oY5K627SA84o00WoOTddfjNNHIG+hYz+v85ZvY7e2SqK
z/Zbkur7n4mt/4PTWJWhkyX88zzWfcuCUf7Hvvm/Yll//5tfX3+PX3V+c1wmnkoqKXShiF/9M5jV
+s1RrrQspQzblEsgff57MKtUvym1pLkqJEz0zy3SXJs/glnlb9KwpO2aJsGtrqW7/04wqxDGko/8
XTCrayoTK5KydV3n5Gr8mPxcovesGTRaj7USH91cXKtYLagUCHs2BAc/4p+GylwaIeG1YcWfYZX7
e12bNliKEKhcirGg+RZmV61emBe855dBcilxFTAmdk+NZWgQiIt1pxXzdT3f2H6Jy3zEDlD05cXY
GieroWAwWsfZa8jAsC8hkVRLy5ulbDvNnBMlJ/S+xh9Y5DMJ9ZAE+0lASdH1vbGtOGvhi7BvclBc
Y9BMeLTVVZkkD3LOrpo+AVqa8rY2cXdrS0J8eItRfDGc1fLDQG1C/M2JrgJql0Ge9PIuCwVc7CJ5
Q656iCeCWgFqOpF7nEQUrEaNMxxQlvtsCvYNBGHRmyfRybukE8IzLIJ5QtHtADgQjziRITWUR5WZ
pyCN37oifZltE9nffJycCJAkRH8Tnx9tAOarQsPJHfvvqlkoIDNaVJDcQxLv/JaAi9nwYnTmloVk
a5rXRgWZDaWdGT8VVAL0gJy9kWmvobD3sks/4+bJcod15+f3sS5vojnYGERu7bUB2IvYm0bzZaoZ
VMY6yqZSWpe+UVwXePORfSZvkXAemknuslC/icPpXjf4acfGIvxNuxSBsgDBqmczR40NZdloxLbS
FHtu86JJDHShGX26I0aYPGSIN93Cyo/EDOzYGEwG3vWapgQw6EXuPY76OZqIkRDzS5rRDrcgqorZ
9aRlf/qB8xxG5lOVp5++wRIYOekD7MkmDl+KuAI21zcICKz2PRPXoYUUIyt1xLqIUQYZfwQRAQZ1
8pjqXFm9ispbwWM7urdtkr3RGiOWSeXHZkb2O7X64oIcb0J8+hso3TdxDzNH4pYOTJ0WWVBtCxZ0
ZmMc2OPSIQrYmqDVWOVd5d900Pb3U6jNnpNzzNWBiPKQIKydOetWHEg89h1ayEP0DsRWgcxKT3oI
TNIxjZM7ylOBB8Jz5uil6Z2biip/VyKndgHL7OnZor1Kc9wwCKfaZC3IdCZNgPvIhh8iJeQkTrpp
gzWOTUprcGO2Ooh0/HQcUo3oMqvpvtkBFKrF7VqSFWaa4X0115CJ9ehDS4latLXLYLqT9N8v7JBO
hFaEn7kWftZV9LXbReUAFlnRd0LxWmDn8cyMq90Exl065vvAZnzr+MudY0qDzLlapWF+RIc1kTU1
vw1KEO6g+dGKam+Ro1VXTpR+2q5xUhs7oe/a6GQNBrp7OwgSixh9XXQ1BLTqXAiXFE58ZlBQxl0m
1IYli7Z/j4c7pU0V5iAI0d/e4lqOYx190HTunVBu+4LWtV1OT+GD2aDNrnNN3wUOLx2xDTBXcjb9
8M4FSj8O/OfpZCxamvQl6+0HYuVCb9aHs68RxUoq6owYjgngKdo10meCMhIs1RfbQkUfdHtZCi0O
1o65DxtnN8cITcvQOtoOPTeehlzDO1U6iO+DUp4GC2RaWRp73RanpIg/erlvW/8UVwGW1ca64xht
7zR9IjgN/nRlnw0u/nqa9atYNtu2pSFMkOFCCNqac/5gWb2xrqfqkDMbW9sWH1NGxTGcDn7XXEec
G9AT5kcH2S3Vt8jBWfOoV3V0Y7fTGiTq2V0GhnngP+A9fUvAkEHq2eKZQHe5FJ92gS+ZWIbLbw+M
ri9Rb/LMVnfSBCGumL6YHVfhYUjKoz701+w4KzNBLQ6112tH9ey31rUfI9YTQ773XQO+KWSli6Zl
DVAjoUZ5fGcimkV2dyl9JpUKGIBXtN3XxiIFmpHD2s2wpjrFURX8VHBFjrjvGDOiOaXcvxiJlaxk
T0ecPjgP7kXNCYOsIPR5Wk/UqVmoXdEW9+NEn7tvc/ybc/FSNfPZtlyqcP1m0o2z37JVTAM1os3A
1yLYehW1dO6wuF44FrbReSG3sVEhhwCgGyMTRkvsuUAKSfygJoMtVEdF5YUyeyRwDxkf0gyGSuTw
dovM+EujgFq0OcgojWrZwt1+MZK3Apx1vUSxNvq1MaOervXuOnDSq7l0ODBP7gNTQarhkWNA9kh/
+UN37ZsKPiHrCTJf1Wp0p/XuwqjQVhngk4B75iU2Ls826FcmvcIKVxy1sruuUp5300DXV40G4mLd
Z7pQ4wgK7OImnPAFFH2KxMjQCw8lFl1D8Igeoynyl7OaXLXO8SYpbqcAxkCt84aBuKwhp1pAIzm2
eVOIgayv58eoEZh0Q0TO4G04r9xU6eIJww/GmWRlD+VznTlXYriRDemSY/tCD5nHrLfvMYn7i/0A
L6lc+YSW0wBijr+YKuojlleccZrO3MqsP3XH2GeaTW5fbT9Ug7Y478Ej6t007AJGWH6lu/sxvkcr
Mu7LMrw07ZIVhb/dpIVPhPG8wTOZ+zwymYtKzK7qp1wA0xrgV+Fes+n6YcboeGlB2YwTLrW6JCh0
RgoWyP7WhsHPqRthTJ5+ybOJtgPBEZmyNlBxjDUOaIeuJrNEDnt2L+/J1vacxHpg4oy4eWb7s/P6
qYIWBUnphjjbV2mFn77icFpIRF+xOIV98WYjpViHNhNcoiCIG7L2xvJY6zMjss5+8HHMryeV3zYN
LcVkZgxjNtciZtvKJBfHcF/hbPYXhmtvrZlvGw48yO1gbjF0ngmc/pzr8IUh+KOyn8rRB5acT+Ca
huuR/qmINWYYC7dySDImJcj/wvSKR+2qyvimVKo3FLOHhPw+NLdrGiUAsHzjrEDiyPqpc41m67bO
ISizXZskdKPmc8n8Dnccl11PcWtF800i9AdMSP5ulBsfrtGt1TlX7MD2ntEVpz8EAISK8Cw6E5o5
hHlo8eI2pm8PE8x1CRaPsClluuXsVELSXjyIfRPApnQbOgYq9GB4pTucp9vUB5k6YbkWfjCtpclN
EFK/Ic/MmAh2y60xXBuhWjO3Rs7B9rka2ZLNkiIxVrsk0C71oLx3s/zFMeWpc9Zx5QMibzBtSWys
yaLftTvG7oH0v0pjoCfJvqfmBP5iat2QradQXbc7NlFivzhPs8+YjMJYSCy8iS36IMgza92gtiKS
8p4c9YCIJTz/5meSJp9DV+6Dut6SBA4skI4ls6ca7lO08FVJDir99KX8NKFYeIEhSdMttV0RTbVn
4U9RyCU8YZN0aSH2CoMa8bs8JeqjkUW4jZDQ7syYfndz1y3aX6BkTOn5iAFS9+hbDwk8j7qjnz+t
x7TkkRJUhczzKR53LaiTuc/vZ1kcEbu9lMIk0SPaTUHJmFtFb8HEt0PtteDkUdFNZ8zwlFn9Narz
ySP1pR8Bs6FsJLEtJTFAGhyB7bfaevLT9DKbUb9EMdtb62hf9apGzkibcNFvMWF8UUP91MenoWje
bGk/0O9+B5n9waHnIzAFWw54LYjZ6ftgtIci4ohOLIbrWQVuLTfipfZHJE7JdJ6Mcds58abFkNjq
OgVuTwJ6M4H1MJn4oWYm4Mu1tK+qIEh1MG8JBkiND00nwLbKcgTOWfbCy7vC2bqqwMatiochDD60
gAWXu/vga/YLDQCcl4iboD81T+NA/glGvzbzXwT3fgZChBnB4kWypzOeoiPZd4aHHOCyEIj4HSN+
YozwQVd43OcNlGgadrkIIC6xhWF7eu95SraW6o9G1AIr1pm4s+MqlXykY/A5jQGR2cHHXGf8eiR5
+fQ4UtaEqo0/cYijaK67XRtyVSpLV6v9F0mo6/Je+Zw0fIvR3hCFLptDqaF0xOi3Azz+1s8jehBl
sxJUPLywnMohf9ODgRjUr74bhbSQ4s9vF1tLITziIaYkoCwtcXR19mNH99gC4mdwNEDoFGFHUixf
JFU+dGopz/XmjBD5MKvlNliUHV28qDVK4JtBNrA0sUnkuDIRZCPnCMrxgZbxY8kS6tWM2OgR0mPp
UE5vdHwDF/k5NYhNLwkX3xoDaDMduvkcXMqw59Ap4pfqapgTgrY0Si6G7czuxvoipNweJ0ZEM8tX
ZJfJNmJ33yVL1xYv2gyjjIC80nUJRSZ28EBWdLUocFotPVIQSE8HqFszcrtwY4ptUxvPCaNxRuDR
obMBaMJqu6hd+wHbIxl4L22kkDyV/bVBFcNF+Uhb+S6raxvqxlzZ5paSKWMnB0lEpoIXtBTYSian
FtfWutShNaAJeUccOq2X3X/VNeNZRTzf+KVpw2FYLpLyqqZ/ytCwecry6skOKYydGGARr6KqKRmr
6nMCxehwpMOlhmgs5kqLbRegv2aPo1wGj1C4DwMaCzsqdJbjDZ1JLlvUP1WI1DSsuWsjTYktnM+q
2xdTgmyuL17i0X9AyNSgX1Zw9kwYvdTaQFo/8Kw85SP1nmMRo2dqjMar8a4yKmSfAYfwnBiXCwh+
6KmmOlkbzSkKEEOyZ5gbQi2ZBY7WRWdRvUU9hY1mYh4jSj3ndWBcx9lAsm/HElKT3ZcEzLj3JVT7
i6EqQdEq/aST1Opb9hMxx8MWSd/LUExPClk7JAHInpzroSDnxDWDtk/r+8F1XrFwzKiS6Cqyq0RY
zPGoRW+znT4FWn6FM95dja0izconpCdi1XZaDRCOIDMutcP7zKk/swiun9Sep5qFoJWVRp7Ih7FU
bJYZfNAofOkacT215tfaRb+qW4SQZHXgeENqn+yA58WM0AVk8FBjaXJLr0OAUCt/pIoKfecBEFSD
Ics9BxY9XMTre6wP9YoUkRnhFc4duKfD0h1XNCvJIinbtcVWA2i09Wab4AW5mEe0ATEWRa+X+pLK
atnJ86AIVuBVAG0ZDIfUpyVG0hwEPegOxYhskK+301nmeN015g+sfFQGKeRAucDZnFmjn8wcVgb1
c8EGueIkp1btFHxxQ5cjVk6xOZUCNAlc5I4tPsTGGdT3nIfgKNsPIhW37ZzspKCQw0hbRRYB0cYI
WBenQWizENgBucjNLV6HTHRrSHr2NtJPIDwue0063r/fOP3vdUUfioz//W3j9KffaOnj/le3tfnf
375J8LXwXtvXf/mXNVbZdjp1X+vp7ivTpvZbZ/aP//K/+8X/+PrtuzwQkPqf/3jnyNcu3y2Iivwf
f3xp//Gf/xC2tMy/65weuvy1CaP6r3qnv//dP3un1m/K1R0EE7qFQNEU/+ydqt/wM+imoeit0jyV
/+ydyt+UsGHb2HzdNgyLhuufvVPzN4tvIhxhmkpKoJb/Tu8UCe8PrVPDNZcGrCl1hi8GzV2+/v56
F+VBw1X4X1XhWIYm4voRz/8drTXONk+tkQN1DWzo/3H6bqn4TXNpPrpMUkPJDjglNqNtjBUXJcqx
rR6eUseQKxm797BdYIpoE65vDtu5317C2CxQLlMUSWemKJcs0cN0j8pxJhm1f1Wp+8LH6B54cG1G
p/mt05DM8H1dtPZBWNGay/ZSUrEs6640OZT49VivNBICO4j96EPJJElNinsxvWdZAO+6aR8F1BfP
bRqUaqCBKNExAxs1Y1Qi+oIpuMqt7qSxJM0MukmRTlx+5hdkaWBGGnmiQi+h1CSvy/9Liy5rntAi
MBuyBir8D03EJN5irow/N+v5bzOrpEDvFHYFPfQcjlLCbLaZTZ9Gb4gUoFDHd0u5Ocz4zWMT2lhc
3UVx8ZC7H6HI8X8gqJgbdF96+UW41kZP3Nd8fncDZC4Np5QOt4EWWjia+C6lPac720nfxGSenPk5
aFBD9OHGhY2TzdFbxGT5wskzbLb6WYYUGxqDb6eYnzl0v0VTtOhA7js3vdJgAyyuV52GZuZZI0fy
Xite7BldPEnP132BOHbw5Ue9CMqNzgGNUyaIBBx5+r2BVhGDbiH89J3k03D8y26kD6a3NdGLEl1t
XnxoGfZajF1vEqXWSmEkasLiPrD7a8xT1YUdtRUFYXSbSe1AK3/Z4OO3JeYEUNQrH/bGlJBKqRQ7
3Ns7u7bv7J4mXpcsKfInVBfmGkAI9nBm8fWA+qayB38lSKDY10T1ykBswqgXO9RaYpVjPiKlOf6E
mnYuAVs79dGaemOlU/T3sj8XM3ZiI5ZeN09fDEEmJtlLtJuWHYL2hdxwYt72VJFdUvGsWeOxrF70
lj/g7PqCteUlMcLrDCal0rN3DV8Dx3FA+lBr+XpD7qjTBHsotvf5BDRhbss14uTxImyNj6C/m86d
1iH8I4z9W/tJjTXzTsED1V4zkqBzvzTomL4xnj8kOPLUcM4C6O9OaD10Ob1Qi0IT7tqLZlAG5DjF
SE6KmYkbzc2gsfU0euBN7ZIP1Q4fykrnDYk/50iCy0DebWE73hcdTvseqy+eDOfGbkwsuhwRRdRg
vKiTD53HTlbsgHg+waETQBqUJHBoCNqD4srSprMx3qFYd2FdID6n455MPJFKU/eadeu6SeixYpJ4
PD1lenFMXGaSmfGckpq9sdKQCixdUtQkakyfaWwxNLsFMlFzZwRNPFNc+amBovAsRirjWZkwDUb7
dtAMOOTUW0v3wHUpU2Y7aLyq7JuVUaJRrQ3uJENwBH+Yimk480MYmFfXQLxJwJFENiCnDezqslaY
/pqhfImTDPhWDnBPr8zDiGNyjR4fIQrxzNHcPZWD2gJCcrzZNZEJRnsinzaloBYNA3fDVMQbiXMk
cL6UXokeDWb2fQ7z5sLWH804v2+4QHFFnaiDAZMTeeLBOs/7tWNR7vh+etUh6lzFRvZmztldomE3
zvwvLjNVKSFWRdLE5Yb7NoU7ccEkiZkLP1xe0RdCOsnpnIUzjd5sAB1ZqGFbZe5jDc9aaC4MJ7Bg
7WMQ9ScoMR+U5w+Clq5fcLDSTwUUyhWa8GRDnPIxIWC0LDlBIHO8mJqsI21k2MvMuC90RIkF5D/E
TN2uKQYg9znZjClu4CjOr/J0AnZfI87LanR9sREVl/rGT6gbOcuTK0Pfr8YvOML9MYP8vp5YULVs
7cTG3m6ijZrECe/Nc4CQEBXMLZIyjZadvnai/FOVFneZLYnfst9Kg7Nl0YwwLbT4zYz0K2nmewIP
0PBk9AibGHOtmw3X2pjdOg1KVGxEHpKRYmdb7W0193cI8a1VWoitMcqRdDX/qcv4SX0iUZj7xFui
GFgQCYyB74xJaSg8pyLKHgk04SKTvLfmb5j9dFonVnYcq/hqdllUR7U8/05N5bjkAAVZgG4m9K8j
SVZOnKGGxahOGcvyw4WsemIfn1kRliN2fnITLl6pYM5li1k3itOrGkBJQWgruxQtVr+hH5FdiSB5
a/zgI3aRlICRYh2gWNR4qfKwelraAwTZnIdgOM/oMUx5CliPS91vtghwXjg6cFpOnX3Vcmb91iZU
enHTmXe+/nVStIBSHtCVr0WfviO3rq/IuyyvhN15eTl/Mcd4vy7NIL6dwcLa1A1mUvd7XFxykXJF
dX6Xshhh2mJrCe8WmS7MF374ZQcykIzSFF2SYqG40DH2sPZdg29grjraW24bmQ0OtyD3R9JZom2o
oCXqTfgBrfm674djWBqrRDDvbS02yN6ihwflKWb1n0gxY/WVFScuI8vECtAC3N/GpaONfivfilQp
bB/PudWe2RkQsBn1U+LAGEiKl+TB0fvUA5J54koFnpHQsxNZtKtLLnhikWJqslOZ/DWZUB8ksjAo
B4iTR9nl1Zn9DDXDAuQL/xsVK+xwhzOlwwGzpFtIcClxNeCgvH7Msq2j1+JilOCbaXqsq+5RpcAj
QfSlnsr58RMWc8tAtZ6YxejJmtUqrWk0p7byGL6aez16QGmGcA716EW6ayuCRSyGZJNBKjtrcbik
1JHIQrImSq4+4HbOl6oSA3Q1+12Hhn2RAE5eu9pwBWUO5pxMEHEO1qeS3fX/r+PF/6SzgyksQRn9
c9XFfVm/tun0x9Gh+f7c8cff/ePsIKzfYJEhAbCU+4eE4g/dhRC/Idm04Te4ktqaU8Cfugu+Ii1D
5y/pAtGlrtR/nR2s30yM5EgxqPZdaSDg/3fODsvv9J3qgqdE0oS0bZ3DyfdHBkrk2DETsyLeBb+B
+ZCRL2TyvpYSZVfgegGoHq3biNh8BDj2+4mUEyDnuOPvoo7/yLvsWABG4giCauQvP5Tf6vsPZTSE
HBMG0p7R4zY0BYLu9thN4rHiUwXuAMTdb3Btjt/dmL/4OKH/5PM4nH3/eZ2iz1MnJJYE1nQYkJMV
EXSi2dyG/LtR6wRwAsptiEFW/vbvP/NnvyLnz+8/Mgs7NQ606fbZ1MMAZxQ8SNCALEzYZJ3cPuju
wErl/OLjfnofeYa+/zxIsIHSnNrdq8QnZkP3DJLhzeEJwQI5tM1xmJTnlHS+sKIG57//HX96XX88
b5oQWxDNuPvBiN8YI3kslJe42jGZHByTqQXijaL4ErER/f0n/uyqLjf4uwNuWplRp7rOBSdgvPpL
3gMswkinTwcVqsj0AzXuQfjqV1f1Xw/Wf74dnAD/9fPcCGOr4v3bj11H0cCwPT87WNsQqRgEUNlY
AXYkxfS8GXEXXOacosbgifzJl86Mj0FPcBb8Y0Dvv3hxfnKbrW8dgO8vQNqLegCQsm+Q5if208L+
qYDTGPYmzMl3RUFiYTUZy+RYETH+91ddLO/JP6VZ/7wM9r9eBqOfUcG2PFzVBHMXx6STPeqhe0hT
xDOdtq0/G7y/o6A/JxvTgzzqWbSvVGz+4r7/9Pf+YZnKOW+1pjk7+yQWIDGkF0NHEgkJSJrm0eH3
2pYSL4WBR5JBwo/1i998+f5/9Zv/sFIVgcESTDFwGVWW57jgysuGERsTD7/HYXw7avwxbzHJZfAY
3MfMNy8C2uUpCxqyYBYY8YtL8LNH8Yc1rK9ywbnVUHuLe7ysYXMH0IuW9UDsH++8Uf3ydv/1cmm5
P6xdaS4szagZY8WZfVuX/sFkGOgjq/VjVv0iXC9rGDKC41zEv1pKlu/9Vxf6h/WLFpGIHAJI9+Zg
A041vCp3Dih+XzPZHcLK+LammBPWJq6sG6eHmiutSfWLqyt+9vk/LGUklbbO0lrb46p7tBgQketE
kvGHwWOunIcMJUHBY4YV7Kip6UCw9EHx6P39Y/bXyxr44H99v2qgBzrUObUXhevlOshp57i8W3YJ
6JT7O4Q60Ss3f/9hP/tVnR8WNbuUykaJYu0rXx5g0j2ZwXZZR1qxkgzGYuuQt8HZwJRJiKNlaii8
mQb94sP/ut6wnOXx/m4BIw6LfhJqhr0k26fXj5iGt6oOdhGnW8VRtCQbIpSHyqEQ/+W785Pr6/yw
fjku9mpETC3xGKjN0Kyb+rjVeg49EPOYJG79GQQYG/QvfsmfPEzOD6uVHghAK5ia90l3N1DOyLz1
Bj4qCIJ1P775DpO/yDjU5jKdYeLd5v+HvDPJjRzZuvRWagNMsDF2kxp438rl6qUJISkU7HvS2Ixq
G7W9Wkl9jMx8GdIfCuH9QAEPqEkiMiMld6cbjdfuPec7M0Gg8O9f/ZMty/mwZaUAVhO91vvtyEIq
pbsmeYCG3Biiaixefv8an66hD7tROHSqWwLs/FHBjfASQVYit4C35IeX+L/ZH8f1IQUCmN2YBtmp
JET//qU/2Qcpe98toIHjb1yTFr+TjrsvBQOnUO5rV2G5DPuCf2+5h37/Up9+yg+bEpYSifusinbZ
lvHpDlj0rdIExFK0l1Huwyo5yiq5NDXWrKXvGdS62y9e+ZMt2PmwHcEI0tPeV7ytRRsziyGjF9je
2RICpAtuVOzJowaKnuVXX7zgZ0v2wxYkKqfH954SbUycMl8jnf/CpHzhKwUUeRXIAR7Y1YRFGSOa
trb937zG9ofdiJHgZDksvC3VVVQ+uESGOsRaTNd42v6CcUkHgCCTozPS8EPqyK38xWt/si3YH/ai
NgApYsaIx8ELvUzHEKhqi9CQl5035YLb+wmQ2VTGF9vCJyvX/rALKVqgN/VIenQmjR/nK40jwFCd
EEv/WLQBgpwvvs1Plo/9YQOqkATIQbQ8TREEm9mrp1Ob694tNPM1JTsj03zndicInV+94nRL/OL5
bX/YdRLQgVjmYgWwULfO02kOq2AGpyNZpzzHLlWsLexBMySNc7p1hyzdfPFZP3mi2OL9hsBgHJ5C
g1i/eCiuwzfFZ447R/jr3VdHL2W5zv6bL/Rh5zFcAhuxadZbhXaZk6+bKtyaEkekP+xblVVT2nub
Q1CllEy3v3zZz67s9N9/emJqA+6+XG9biu/tWPcbUN3IVip8x1TYnJ/H72nkkWWqcLwcdwRFf/Fx
P3vdD1tQP4KpwfOhbaXXEJ2CGbS7ctxhkZL9jGh6H/J4BmB0mpqHJorTeLCHr177s/X7YTfK1S5x
EFPrqDLUy8BTd455M6laW7++dayMpw6FeDMCFUq+eKx8cpa1JofLz5c5FqWPeheS2tAv3VN7kZya
+wBC9B0l71fXVP/k2Wx92HFG/JXoxP14axAaqWf4s3aJfpOpj1zUmclShamxdBh0kGUz74fLGnGq
G6JAoSuuMkzvt2qGOxiEBZlfRYMhUzcObIwXKcCGcxD7X93O0237i9vZ+rhXGV1ZIkPWt+1Uk7EN
2pqLNwFrmv4UwIDMJY7Q6inUWAPTYaApLtMQmCf7c/Nl2fbZqW+anP/8nRDvAieD4LYt3eNJA73o
RLixG2BwlowukYHDLQH8zzHb4c8T1+fH2v+3rGafNit/1jn8z18rJv4DtRD0MJAnsLh/09EMwjhv
nrNfqCH+9dP/6CFcndYkLi4hEKXyBf3jJTMdk96IbWvCeeclM/5wHBeJgoaP9r/oIWxVV118X5Yw
+Gn73+lpGuL96uVgjqhC8PuI9TJMwL4fVrGle0nuZ+EIaLk8ufqbGPRdFWTnqNJeIzDXnT2+Rqax
1xx/xW/bW1w7KtfhHjE2//NwjV14jVgHeqF51KaJU1TrB6kcwzG48kbYxzhXOsCOhBrdxTCh5446
LUpiTS2SdVBh9EuZt+68zn3UDcM1srCzCxWClPeZGwPEQOA9PDk5+XYOqjPGa7OUcSskaCo9p75v
OQa5ef4mY+ZLUVRM2nr3htzR65TU5dBSmKMybslL5gyNfCSV5J4W0KltjEOv21tHwzliKzcoWk5e
ShHphJuSIHswpcQmpY9pGr1kOY7tInnN6qoDIs9YKIXlNHTThgT5qLkoXTIpC6u6iXtvBYxmgjzY
5UxFVNXJpJmX1VVja9d5FnqzoI8fU4SLRdSf+zAgpy8gcBYlJD7xS1/rr+lBl7NKM5no0SjqJFQK
q1NuMbl3KnK6liwe/nttgteDdXSl1Mom0upVl9pMWsaXOBL4XYpz6wP7RAO4VgJoBsLbuAW/t65q
A5tVd13W1Rr4450y6iixvO96l18lGpew6OHA4wixksEDOgweXw6Al3UyoBjhrGIRPQm1nIPwYXAS
w0l1PAh7bU5+g4zSs47HbFbCbOyH8k4mVBeaY2+m1E93yI1VpxS7Rm9ApfE3jrAvIgPOn07QKwk3
LhknXTzroKdHgXYq8Yq5ElZeEM8LWELE/1gJvFqY2EQK2fWlw+S99yG3Aa4BoTKlM/jjfWdMMWvK
yUpUgG0wbANF2xCPg/5NfTXB5PIEEdjpdM1EK1Bdaa11o7rthWLeJE1xJLFywbiyLpxLsr8eM2A0
87rO3vySTwinJ3JJSfCc9I34Xn+RiPG5QvRhIemY9TmnLOhUTJ4SkuWbddeIYdVj23Yj49CkBJYp
+sJs/Usu7gzJxzqxFRc2rPKdzPF1ko/XGNRBy4ANWiS1AkDHec70YSGUzEOGk1DNeAqK0G4h4cCX
mrLRpHovk/Iu1sytaed3idqcvbE9Dnp2peUYHbo8vQP96mr9WXfJyiL49TqQ6bpxECjnwBFCJCTJ
AH3VLq5pVMPZDKTEDhPt0gRUrVPBJfS8zZRnZAbiQK4KZQ7iokWpVAuD2JBYYwVVOlKd+Cxdb+kM
Ym4bwYaGwa4tqzfpxJvYIdZlRRjNQQv58mzPIbgNEsf0ZchqadceLCXY9FFFGK1drm+brDsETYfk
pfVORuTW0CaiRyVq1rxfRsvDd2aCeP2VjRolG5VJaFhHj16hPiGiXjqdfmi75KwNPfBHOCNYoZAO
l9Wh7MRrIY1dHaKmds1t0aQ/3qifAwrtcGGazvc4EDs7sbdV0h7IuXgQnXYQbvAyqIgFwH5kUrzI
cLj1qKwmlVaixhvXKK7quL9WS2VjRulmcFhiighelM7ZlSa5B3r/lHfOd5kpJ6y5O1XX99DO2ma8
iXJrG5vDU+EHgFfSHaEI9NMmB26wtpt0/tOD6vLPwuTngdKHDvVfOz72ZYzDPOVs7cOOz6wsNP2u
H2+ZR+MashDDl8VDBMALlx1W3sJ/7frsENnWCiDgweuCnemVYJMlkG5r9cW7mV7tn+rpz3eD18N0
EQCaGi6G9/ULhBvKqKpSb9VoAFWRsv5MdW4QVwV109yUUsEdmBzIPgpqj9SX9ClFM08S9y6vjHPq
tZcd0uwmS/8scv8f1DWfVj//gaWNrToMQylBPi9tjs/J8/D8P/YI6JP/87/+dx1P/3YVfvPffp7b
/usX/VPlUK6YOhWJa9rqe9WnYwn0ezQ8MMxPp96/HfOTtFPFR+/+5bLntPiP6tOw1Emj6eiuiZhX
/DtVzvvmBYZU16LAoqqzdMtF8/nhqDS4gHx0YsJuLaJozFLdp4IUkNpa5CphsigP47QgUmM4/XTd
fnmnfSyuphd2XeIbHZSrhqN/OMtYiL3LhijUW2RIXQC6DtGOM1RI84NVCKteSVAfqBoApsngreBx
zJCIcMqSyN/ZWfK6mwKmzblAZ48gc1GLeid6a6UHKSkEwzIIiw1xPFcR2iDolNh9SCjD/lLgh7JJ
jenyFy011/AC5pZvnlMoInnxQtm0ssr0IHI8Mql1Ew3yKLXyoNjaWjWQ8UyRyZm1UEEMBT7P2sh6
7DjK2OGVKdwbtQEiQPIfoFQXFUUWHQJRrNU6uXBHzJgifJaTU1zPtdeyNU6ycm6wwiz9qngEJryv
ajFRXGYjryDYGbP03pKXqRrcBzzlhjgHcScWVtVfSauFCMrwdB5VzgVa+ZsC44A79OvpBVG4bGUH
4LFWum1cwdd2AX7aQxAsajKPBP0chaliGh2QVM0V6KDTbLlvFYLa0cwAbFj2oTt3DXVOHsErCaRw
pH2gbv24JYZrkynRNzVD005O0SXJWSeen8wbuuLBheM6jvFTQpFDteOUNUmISX9HlPdKHwlX6bXb
SVuJhN0usOrgeiQIQVgXZursi+pAwNkuQ5mrefGCLVqbTZMz+qYZqnyGDJlAZuMoSwsiY0JMsrtG
yoabrv3q5Kq971v8uDEAZqC2gDTIzfFxilUSJtj2mDNvuw57O5aQ3twHZr1yS3wnoXkWXfzd6peG
1Z30KLyRlr8PXB56IDTjxL4IKRQQwS2ymIYomuOwVHa5AFIT1g8+1wPTy6LJi3WgmBvdg+JFe7L2
3wIN1HdIIlmqnyPXBhFawONxt0NJrmKaJxeBvW3rDiutyR9f0pqiOWCBRdYhqcGlYwwkP4fJPb4g
zAEloQsKvjC4FDGJ5ukyn9yvpjzVZbPN8MH1WnultuBffcNE4mMsK8jwVVgCx5bzJGEyHrAScZHb
DB3ixDyUNYVHmjWrIMkJZiLNtzWpY1F9tUPxSLzLbpTxBYa8TYNtPxkj8IHpZarbhyjpT77Rn4qy
vHZ9b5Ekyh7YIiymUxDmG8PVb2XlrzRqrsFLL21u4T4QJGETBCP6I3xCNCiggdJLn8qbcxiwqHhR
TnhprQERmW6drN1xNxyC0dt9sV39cjloBqQt09CFgez+/bNYxlVFZrpV31aqe1NY7k2kJkvbXzZD
sRzaiqCn5FtONFun9SfCJ5YknhwbkNVFRZ6KXOdI6zyzP0VDua5QAYaOu1Rzn8Ab4HmFfiwgEZKg
dGl5yo0Y2gUJ8YdiRNNucPlVkEsivFa0fl+V5XaymAvk0imggoGjUGN3y6RsSVWylh67N6Hn88AQ
oKiZc9vY5oOn2DkV4LS9pNrRWgT7Gb1w8OnVfVvnm75vH1QyIcqsu6swoxatwfvrl3mYLq0aK29D
OsqQr6ForfQeT4yqrySA65L6i14sXwfOIQlNfOiOIQlPfWEdQBJwq+fbvMkA0tZH35CnFC8UOZTA
t3tUM+MygufqBJeR1h1TV19joR/BKeDkrugTtazT3L0IyjthyZPXFZs8/uY6RI/iiVN6e6Y6r2Ru
4f1GTVxVu7YuNlqvHDl3RAEC+YbCsQCgEnnK5e/XwlQSvCvLeHJx/sF3wfOSGlGfnmw/dVQp/lIL
P1Z9a/nJJrce2obtyjfXPvaeWoCOVeqVYQC47syNMrETas4vtndZ2O6SMNl1o7QLpee6Tiuoz5e6
GW+Liv1QrtRm1yvjhaj05XR/FSN1plGtKiGITOHo4IqNVt1L/1x4sGby9r52sq1uGLelF75ON5jO
ZsCRflWhiPcGd9sSQWcb95XrftFb/VibThfBoDuDIg31mEUR8u4iiISIJSsem9tMF7fTfmjwyp3e
QkXmmArf4qsN+ZcvKEwTJwzoIQwx719QAhJWCmy7tyJvduiQV/bMXhg0UGx/35TmLfiTPfzQQ8V8
oueZ0Mf3bldNuMQLTXoB56ps+fuF8GMo8aE+nz65o7maqdKj+tDzhdrn20Ynu9uObGLoxVvFZQ7M
5jNaYgP66yAd9PMEjqWJWFe22ES6SZD9dddMKRvmKuVWHHmrjXJfEbQUQd6EYbzPPKJ/EQXjGMTL
F7T2IUev22fZJXzpPSlgC11m29xtj7rML5064UHiwMau7sXo72VpznES3oqo4sk8txo00NnQ3sM4
vEhNstBNiPSJccBAiufG/wY3fi2RnzhDS+ixiXye+F/nuaYy0a3+VEe8JOVgErdA47Qlyn0QGf5A
AypLIcBmzoaO153G/wsXpnj0QQPhpq4AvPC00ZWbWrUOvRHsiU7tvlgT0xp7f/1BqDsGril16gVq
0436041YaB4OpIDrbynGBl3T2ki8P7/j/9+POrpL6cYd9PlR5yZM80o5vNXN27uzzd8/+dfZRrf/
gOjF2RRwqONY0xH1rw6uLv5QdWxgxvT9/Glb++tsozhoT9k5XRO8tmqq9jSe/utwo7h/0IyHGc3d
xIlItziC/+3s++tYgSnwU4Wopr9fIzhpEbkKGrgWv4vgAePDGbrnthcN7aG9Tx9x52atuY4sZZ7Z
oXKVQevWkkHe2w5M+qZU0T8TxTXLaahpchaNorwco2ezlkDXo/DUBQozhK54G/26A7mKEwyZYr2o
2p1BadS3LuyfCCCj4/rzwNO5/3iK252PIgY8UR718xSMCACTZtir3dUoC+s0eNFLFzyUIXgWrShW
qpmku9YmwJIUl478YR/uRp7trHZbYVLfFjk26NAjfUQSlzDzOOGT5EIy+0hDIArXwFC2A+2tOVB7
CGBYxGq/AiauVg4sp4LRSz8ea0W7bsZ2HqpJcqW0jIfaAKIClNXJreGRr9Epq64lXq5pw2qjDM4l
voAKfzbhSSIK74C9ftcKx1nTKNr3hDxhyu6zXRFXwwKOuDUzS5DdqrwvkvhZ4Upu5VBtSbOMqzSA
uRoRjyCGZuk02rMz0IzO1g0YUDwKmqp7Z3MQJx88xlHVs3DF5YJZIduFJgMKUDXZwhljeodNy9OJ
xqNe29Scu9HkkoFcunR/g0CFbwWEY1s49p68oHLWdnF5FIm8ZYJdEuqrzj3VvC+plpYN3XPbtPtl
JB9/uml+cc61f7UAudk4XasaMwmGHO83qZyDzCidotgrBOWtWpRqkNQhDITQqlZ5IsfdMAJ9VouG
oLSkp7tVwpFAXGSE7u0YAH7RQRvFZUhwb1XmSFYb1P2j72N781+1prvJ2m4i+pMmnffeghkhm7mj
nmWbfQ+h5M6KCLZzTRcCr1CKnynEapVXwb1yqntrMUZSuxm0ZoC2FqwTWBQcW5eupqjXQwLVg7qa
5Y57XLFuk07V10qfF4sgKgpSolIdXifeE4OojjZxjIcgs3V4tZBmrCBaOnruLeyxnCwQJZ7KkaAz
8PjBJuu9dM3aHDfw9RE3ZUW3sJUnk4Va6/RbywgquNsmeCD0Nj6P0A9cpck2CVW1ouocQi0+s+UZ
9y20nH3pJSpl5gTFIreLYE1MenBzm8Ta4B7Bi+3n6saNgPsMmnJpqDQCJlcd5swI5xmpGeOE+9I4
undN0M4aokwWilCTlTVwAlb78LXPoDmrsOpOfg+hsoaY68e6nAwo6LMULabFa95hnLwaAeWcR7dd
a2wjmzTKin1sWvijTBjYRs/paYSrCAwhBBKhNQI6WYrSq5PjNs+/j7WnwxkV3UmROI8w0q9srRwu
jURW21aAsq77tx7M/zEhby2JknHvw2SfxSBmVhE93kMw/YOQ1LdcH+MVp7Vj0db1wZaDetVa4XX0
wwpraADaM1ITCAkwCGTr6HASlw1zYhxCurvmk2eER40Ykz2ZytdqxeqJITnsxkrZOG5HKItI820P
aHFOh1lsJPkvc7+tcM6o3ks8jmSkdcmD3kHxHRVooYGmnAGaKgt6IgQW5ovamlZshj8G6gWn+lWl
L5Rh0O8A9EJlKVVONdHB4ad3YBBuEyJHDpFr9PNc8jM4dVcYVqIbowCHrFrMzfzy2ova9KKLhblG
D0kAc93nZ7UiwJO2zBTr4yylRiJNkbvD0nBboEe9FSxFhEkPZsu8s91oI+D9rzLNOSiKNE7dWC7H
SNdxK3u3UArCQ+eLeAE9WqDUJRbdGdmKTHrRi0BJx23sESNeZeUWhnp/8IXrw2lnCKK4ZXadSloo
EYFcGBZ7cskStV94jdB3mp2mdyHI7dIsnSXuhgJNfIA+nWHNjkibJ9vQCFNh7EHsZlcurZ4APEy7
Am8jTLLKhi8fG0wgipSE+dY8IBXEUuRz4ztDiMGKvDWabeHG1JoR0ZDrHDpT7KpSmLiI9OagcaeC
sbEjmjeRBxze1mcWAZtIphxxxZoyVokC8rqrfXXt+1T4jmdet57zhLllSozFiJ1mFr6qHiOYsNJN
hDV6n0z/cAPQmZ1uHaFYTbx951TaIt2jDrnN7EweTE8b5+YUN58GObqQLNqr5UIBwZyZdXU2YwIg
wEptudyvBNkQklCo9kbGBbm3DhtMogBUAohsz8yWsUPMXGtL4LiYyzYkYTv2N45gG5WEc/Bh6VYU
NfD/IG02xI0fBIlua1KUvrf6cCEgvnCWE6sqb7RFVaBpzcamO5laCbJteqLhLUTRIt1l4hCN1Oq+
XEVasUsItporDV9NyHiaVDGX29htnwtXHuOxGJcw+caVoyrdhW5e2VNERynuTYJpj4xK0pVo/ReS
Y+xZUGcHKHQt9YHxPOCkvjCunDaLD55SrmzD50auawAVmBc4o8bbLLopovuyxPHuuY15tkelmVsD
rZ16xPkbE4vNdjPsHah+Vg6Bx67TJ7At9TZUy3PjdsZ+mmy0PJyrsb5PhLgk6XpcjFqdLCXWvTII
httEd9h5xHBUZQBpS6EOwYF+44axugMTRrwV09AZ7tMRWUd09GzjCU/MiQE2RDCne1D1uzI215Y2
qnMlIMlE17Ntr+vkjfguIMgYEGgZjeyNAY+IUe9ZGUymNJlZAPHMem0EQUM8o3+UOFpbbkDHFMpS
88ZqH0wIFLWSqEj0ZCFNmM227l7Huu/OUt+GFx5rS3Zsbxepjw2ySJJz4hIQbJruy5hnQZhzYC8N
axk0BtlXLiPqzh0aksksemE5bmIxgpLlwDuvVdtYtAQPrgoQRUs4axCfqwEkiAEEUa8firw5xDnk
ag7ec5krPCFayke7AtPjx0els686WE17kl6IOowCDNyRd2qTVRyxsAvTnhcx3SyFpJBOgMls+I4X
ZDQBeUlSsfQB+K39DChNbkvWZ2bOSKvV53x3jxQwUA8oZ3kf3UJI/Z4H4riLU87juk0pqaTkGRma
rrPFPTpJa+0ay7gJdFNZVjbpmhXdlYlwZjkdDpW4XNGTBBLXRhCAMJSSIx/PR4NgJwDwePX7RchG
twWZdDvE8UgOgZXPnSY/IfNPjkWGuTXKAvidobaUGVlIJCZndbcxMhhiVgCStswPtaOUW9trSZsO
9ZHYOB/4pUG0CmqFds+ZWllUGnVe7JFYBlvN2iieW6/JpyIyS20gDAlY525LZloS+d6ONqZOLdvS
Wmx7cvN6RydkJoSrow3eui9JU2I0nNMzyxX6qaU80OdRN32r7+OuFViPaSVrRuBjYu07KI6zXO+o
cCvjomM3wNvmiWNtU72Y05ZkyRwOWehe5Vo0MKu/dMn4W5pNrbNlievCxGxZynVGtbnIA+oezVtZ
QXAq0+FYDPotAhPgftlcNd4yNz6TTTYFGF2TTX80wQLDe7dpv5HSDQebwDhClTKH79xSu3ZdENze
V6Sv1W2zB9I27ESYYQwFIlTIRK54AB0s0P3zOLX2o9cee4k+wgQUV2rapZop35RRHK2IPcuwrN1o
tC2HQloGna7poLBcsY2lvwVTX2Dl068zj0SH2vK4fbRmo8d+OAsT71uWmSSTAosfPS076AkCLihm
fnBWwmdDALWUgf1N63TwWwRGxOOhMNWScLD6Abf0Vk1jbdY6PEEjXK++38olVFijI67Fx4i+MGnF
YdbObpo463e+I/udPri7uCePL2tHl0Fo6B6Eue38XCfFtEhncqwP9CZ84pGLq2AcdmlN5ieEWqgS
VM3B6HJq6qvhIHpIfZBGCPkDD1qgOpBQJhwvyA4GaWMAlm9tfeDQk5JfVvr+ilPZhdAYk5GoZRer
ZCiIGcwSOfch9e6TkI65f9hGWbnrG+BLZXKrAR6aF0uFLImqDyADjSSZVd6wy/G5zyE+WEtbawAB
UnRHfjG3IlGRDCT0Wd/p4VoU7s6oe7AUpQFWYFX6IRc9r1HzSa4CKQIexWrD/CP4lnYEfih4doG2
Ka+p6R9Yb2GpsYvW1jar4IHqUNmx9snKC5cExz4robE0NRfgRAuKqC2zZWfaT7Hvz1O9FHOUNUy7
iRTM4+8o8+BsquMbucl7t10IH7t0GWT0mjQJKJBxWsxfOLbLDiza+e9PUZOF9adOD6d4pEY0CgyM
r5yg/suUclTNKqmgpO39KLqOnI2Noyic6CRmgfm9ap9iadSzoWQrq/3rgKrQF+qqn/RF2VQE1KQV
a0QapwPEx2pudHPkRZyFe45HPoEIfzam/q2u0a8lfe9Uf59Ox9/9X+u3/OI5fas/8pT+A0fo7m+n
56vqLXsN0BE/f3sjjrx411iafvTPnpJiaX9gWJ5aNybgV4vWzd9NpemvHIZygD11gQgJ5/K/Jub4
o9FI6A5yCWZ29tQ4+ruppJl/gJ02EFTQqtJNgWvoQw/pdz2lD/1/hvjIFS1o9sKki8V00Hx/oo/H
TkKZ9uj79O6NbMqjV+Qj9LbhYurR0mgh0jJF+4sNwYyrF6UlCjvWU5sgceOkixEVjJEI9qCnIRJz
c6o3LELZl2S3ALIezGpmIj6awApRlULLblcEu8/chmDIkuY3aRhkYMSus1S4oXdFeReMTgGlwDzJ
AtakmdbHPiVpsQizQ1cmJwDgexQI3ypi1qdo+rlImcIAHdm2wVeuMMyr727VH1dnmuxbsKIcFQ3N
hz49NBaZGISB4OxUGzpXsBZ6b5f0xt72IcB4LZo95npnnrsvcQ2t3pi4zClyrEwnEMktwvu4BoCD
C/YKhhp5keY5r8xzG4KbTJ8RZRrzkM8aBFW3r6N0PQinX6ecnbokiqag+nsngwPqZuIEXHJrds2D
7llbIl8psGymLwy2k+4hS7AcmXp2YK4Qzg17nBuhdT3B78lloZalpUH1lcyNFnS6IO0EhFwg9bOE
+EAwEGMsQCowPvJDUctVmr763XCEf0rC4ck0QhKuOG26GAMXqRrNRQ143fXAUyoWe47emDubk7QS
6bxlAhTJOidzz87n4xRH2aFQ7oH7TNj5XjADNcyzZyIBAyaZj6DjC3DZqswf66RaS+keAMpdYrC9
AYm8DFwiGJv8EAf1g1uX7P9u9H0CNE1zQ6Ol8m0DnoKomEBAx2F5Xcvu3Jr1QSJpQv/H90PrgoxT
270PXd4srF3aeZCPmcogJRwwwA3y0k2aVRjJ+1RFZuAVIPkCG0imMfMA88yzYvpzLdccpqihak7s
YaY8hUGz4bwI0FL63+lGfAtCClhkl9rAKT61CCCp6TOlDVZgxtW300IhlfTQaISXBOkqHya9mkpB
OFUUVhTfTofSZISv4fjQVVOhAhwojaVmB3d5TX8UU0M8J0kkGnhD5kAsQTaxdkMtfP3xmi0lTF54
TKcHCrdOfG9opihUsohMk5mncB81mnI9DN4LYlTKAys69LHI0APAABtFsDL14qFFMsJJPlxZHMEa
spJ7gPc2hQUqU5hTztiCphy1O6tFEZC2cjsk5IspY02CZ5/7oCZluGziXm4sKpjCftI0g20iK8Er
F1AA7IoFJf1qkzaqtudpeBlMR3c+vEqnjZ2lT5UL33UoQfN6GTtk1VaGID50qOhlgIOi3T5ubJmd
IcLHc4BIDryQi9jjRvG5m2hmZ0sG3IT16tBvLcoM+OLEE9TxRW3FIc2DcaO40Un2kbGg27mnnXzK
/DGFDitPknZjDie7V5zHPGmXMZTHPgi+W3F5pVTxTkmVh6CDFkR38NbmEtUp8Rs0pJGSJ9uIrKkq
QVdq0DXyLPTOYzaJHzONoHTm1yYsbwpGQs4CxDh+rZ9N86JIMw5ncdEurOQEobbfqZl6lHZ/H+ao
mYUEWZVN7WSIcDPLhbVoBz75C8azKIOT1XN+SKTNgX+cAoDceStek4buDNwyAg7S4I2Epzsj+m6U
brayJKeCUXP2mgq7KPK/K6gol4w2QgQp/QkBO5DzxENerVP+u3m6rV1Jul18YWbAeVuG/L7ZPoQT
PM0IhnkFMKaorPko5dUkADFUGo4lN++a6zGnJ7wvgvIWjeN3aP1Oq3O/DKCchgwjrQfnhQOuQjTQ
YCrzOn124oxfldpvBCXqc/8WH7S6p6lyJs+hWbYp1U6R54vCBEIWVATDjsUQrPFl/8D0pmH4nRtg
2mzqXWGFqBnbdFvWNY80i7xLg9pJNWEoMYuPlCXbLnr0Qq4Qh3wrZeOuWt9ZJ05FfgQa6IVmg7QO
Go8+IOmoqKbXsWBvd0brmzeZVe2xWzGioGNQe/1MZGBAh28uwc0ubJweIQinnPAl4M3MrA14eXVJ
rc6OZAniNQD9+QM70pCxU5UhD45gZFWZNrtcNoWGGLTaiepk69bC69Hw3ipTnKtKO/d9+RC4B5X8
mjlY+EWtZBUBhc5ZSeDQazHd4FCriSmmb5nAG1Wamg2UbKJySGiPJko8z9xMmVUWGU9JyyW1ZXNT
U7iyWHR2xbBahI1/EgkxjaYa7H9fAIv3BfCfT1XKIR31icPT1Zym4z+NOpsCshlAsmYR5990K79I
AItKN1npxXAaUuNGg7UVBhSzvr0Jk/HUpNl6hAussG3x0ClLuWm87LosbosyRCESLPOkX0QRV4K+
LblhSpcuyt56VCqxDTlzqexPgSm2GKrVTLvJPeNUm1T/GYwqutc8mDjG4dnV1VOqqt+Ep1wg8nv9
/cfW3nsd//rYFmRMG5OIKT6G+Wh9W8ZhwMemlplFuVzVILsjuehUwi5SwHAGjduoXum1vSgLwG0I
taYwayzb88JxF4R7EhVQEYGV/VnifzpZ/FHH/DN8/uutYTTRDPXHePHDN2L1UeUzjuCtTVHYrrVx
2m5ldg/tBEf75pCY19TZogHQPJDJE6MGJKYCRV3IjBASU/WCQepEsOQFshjutOQxreSCQdkyinoy
5vcI5Y/Sq5YErm/KbSKbjVRrNNXceYEK8pUogzLf6SolnSC7N5r0OXcOBNraGA6Iky6rsNgGEeE8
ziQLqhdURystyHZ+hJYmXE/TziGJVjYdT1GIpd6pVyVTAdNBtb5XiTRr9jX3ht0OawZVnnWuQjIM
xuQqsEk6DtS1gwi/o4LLnH7mFNpCDMo3ml1fXej3xszpQhuqpZrT+MXWTASv75d+Imn4+CkxDyXJ
e2vbG8lboJ1bIaGBbGfukT6Fq9Ty5CwR8rFWzWXc9uES+hmPZC14aFpBAikIc3XANMCDJHu1i7Yh
VZO5mwYZD/Zfs0zFfY/5gitES0agqiJVkyBUzchmnjwblg9Wa0zYa4zolNfxEXwYugrJ1tZqwUtO
xySCsjUr/BIksmttYWrc/F/2zmzJcSPbsr9yfwC6mIjhFTPBIGPO6QUWiszATMzj1/fySKkkZUm3
WtZm1dVmXWmljGSQoMPhfvwM++wtdy31LiRF0hYXatIU7Iekv2jDBx0JWqmQZzc/1AgHwIKafDKb
9tsizxCAaBtEOwB8rBH3IDmcFwrPwWzkEJX1DajcdrqR+eKqSgISp61b1aRddLXH29Hby3XpC+pS
SMeUSvsv7JAqqpX/tOptqGYJvQzZ1H/o6ix00v2AzPHugdoM0kqbi3Zce1r4oP7ukMpBg9upD2hX
gUHP4yyjm4JK3DXF71v7Sz3BEFEbkYY4Z6dWLnLU/6qP95/jDwB6BmJKAjsAvcoP+1IlAaocakjR
bE29r2sOhVa7vpUyHAmcI+SdhUZJ8rGTV4gCE4CR6nO2kUEugedRHli/VsvmbGsWVKK9hq4MrW1e
3s3a30oP/O/F/v8nSYT/xPwAOWhVWNK/xp08fruWL+X0Kx/af3v5S7NN40v+X/fT9etL83swCgmC
75f7FYwCVTL5QPAm/2ga/BWMov30jhkzdPUA3ERA9n4Bo6iHn8DAy6YtkzTgaBW4sl+wKPyKtlTb
klXNtgwLF+NvpQ30P65M6Z0j7QDI/oeI+LAvupnPhXZGyvbUxcNFupUicOiecHLPaiz+qV+sC7lA
ZD8DxGSiLVYeYYhUbpP7/DIHiX89bx+3KPHXoPbRIQ7zWHV7b4iLm/KlOkJ8rtk4+057hCXsVPip
twZUj4PELT3VM3wjno9IZ0W6O/Hz6qlh65UPSaz6XbieMndzu6g7cby4yAifaB48StHm7p4S5VF/
3PwxkEM97sIyLLzNl4ImMuL2MY01T/GIEMIc/tuz4rVHaqsBwLZLepmRNA40b4x0TzovDe6aY92U
ZzPqLmpMMTbsLtsZ4tcjYu5xdcmPc9QGdQRUMqBmEE2xFTf3yZ10qR7L2L6gVBp18RjRuO4q3CeI
ZV86H0LTRUEdgkm0Us7ZLQY6WRyD7rvn5I4qurP+XMeQxfiITHJZLRicb0d/8JLgCdJXVwkNL/eh
kH4zXOY1aCPjfRi6r0RcwetCmsAi3WmOQ+ADdL9Z4zxsQpoT3IE7m0JKV8ESUOz1tbA/UTkI+8j4
3J9gLAnAJ3haXN6Y/hKYYXlUwuXuGs18anmo77NgD22SGs5wpLR2D/zBLUOAP1SFQ7ob3Wu4eRwP
LnCGOIuLmBromxKXd/CyvtpfxgitrpAMlDM9uam7eKNjurN/iIebJTBuQfgHiTP7ZdhGckBlOppu
zPvkdrvZPCilA2SXXcy1Z9wWD/JN/XX/0KkAg5yU2hEa85SzLpBV+oeLdrHPw7F8bJ+vfndc31CS
c+H59Goukt9lJ8rOUREejoU/+mADg+Ksnw9eFSYoh02QVDj5o3lHtxjfhtZJqLklZYm7a5x7ME+F
uSd/1KM2Vk/LR5juvM1TGSz179ecnzdPjvSH+qQdJ7Ab5G9d66I/ULkI9TChY67yO/aJzGtfpxOp
9rv8Z/YP7yzuzSOk4wQQsR5KQX5bPhbn4kaNEWs4NyfroTib7ID+pjhm8TXWT8O/OCXhZv/DMfnb
Vv8BbbY0k9oYTaec0a6h8MEuxD/0ALVEiHA5LWPovbc3GvUCk11ZHdvj7um+7AtNNulJO2oOtYqX
7G5xK1d2JG8MFh8uard0PuReHkzO4lI79Yk68ogQ/8gOC8pIoandKV5zHwfYLd3M61zF0wIzoPrP
89ZY5eNJT+M6JPTnDyIYruXV4Ro194eTEtFO4aVhGuZh/g0thMqMD4M7fNt/rp8JG05lWD5bJO2i
PNxu2wgQs1s27nx6kFzTlT7oXs9rY5R8zgLjWJ0oG7mJ1zxbn9OzelQuaX5jsZbOxi0L8pge1af9
gRK4PwRzbJ5rM0qPc5zeVKf9kgRDoN+SpQLWyrsTB1ZSRzmvIYJYLO9V7IdgdsHx8Prb5FTuy+fK
eb1iFRb2wuYAr/XlePQ05+tbwecXjz3JexPXcpFndmqPK/nD8RAvN0U0hwWGFXnCaAxW7xDMR2qJ
irf4E2/OyZs4W0QCxpdO6UdWnNe6L8hxHGFnd+EHYXBfseE3eshDOcNVfrMHszf5i4s46Mm+Iw7k
X+VlD8bA8q0H3XSqEGZMlp4aImXm5R45CL/yIUF3rkfpdovF91bn7ecUrIpDvzGKay5azUHmswWO
XdT4wI4i2V+90kFVyesvVK89QL5+7y2u7iqn0qdB0MmDMlicxemDLZw4agafPKozOW8pJwJ9KX7n
rN71iESTB+GHfSx4Vxfh/0dQFz+Zn1MPTTIn/9Rz9YOnHSVOIIlljPSPb7mmlzzQhUKqDzBYBAzM
y+L2OfX+VdWHyg7p/N+5m7/tox/czMXMS4CllnwG6nKGndZt3CFE2c3ropq8Gc+k9/ag9yyXO2Aq
kVK+yXgSNEQwOcjUeJL3WHIATT7iVOycxfnQOYdg82vn69VFRtkh0eAm4cxMml4bVvEWTaeJbTgG
cyC2LHk/b/W+WKERzgFHswNPbwAih1Nx8PuA9lCxbMQhyS+81GeEHK4znzZCsExHK04wVH1A3xrm
qmILy1+mGOgiFxwigzUmu/VlDTp+yjCanT/wZ/J7EFfh5EOB5YqXWEEvYj0PEVyY/Btt1WP5oHOh
zm8imyWh8jXFkYoWNysu3vnKsWCxjN73GylwFCikYgyQIvAqb2dVFujM6mfoDl3T6T5M3J3K8iGL
xC2XFyaNQ1wLsF7cOXsjaF6KJ67PvFIZdhPf8OVwDFA39yFf9XP+GC5eRcz1mG7WlHRXPdPu7HcM
aXvjsbitxwb8GQm39BHnP3seTgAhPT3cPYOZA3bqkqPnOeeOju1cgyuP02aZ2kHGnvV0DB9oU57t
Jha6J/uzt7FxNlfiyYjfiTmbHDZYmAYpZwdddRyMEEqzEWicZzey6Y50ZwViKTc+Te9s9oYvuXIP
de0cbhSn8shcHcXtCFdpDKbTFmEJeHpgg0MmiHfAMM7So/uJybse90/WmcYrpmNg1BbPHn8iTML2
JjsOcScWqmeE0q140qa3RVdsgMkCToM+rPzefawZvcTlyQK4b6iCOjbDRfOc76zf54K8P4OmLv8+
yQSuOHWAtTgHZDwaSK52FizDidTTGBqREY2cyrmX+HYknbBBJ+luiYYIMdVAfJeOlyf2CI0yfva+
MBWOioWBUqoOyUpKR7iW+DbVBzL0viSuN9imqBIrGesis8QyjEfi9yGpDw+/wyUIdQd//7R/yo6N
b4DMCjFXESUrurc46knPYLvIrVesPJlTufsZrtljH9D3wytZuEQSu1is1PxihWo8B3BMBFHiLif7
OERZKLbDyFuuLoliLPDswyXkZbi6mGhXirLj+Kpjhu0bYauqcGJK4dF4v1X4xr0rMwq9A19hsqpU
5nLzmdGQLXVvPS/3+gWbxrNGTu5ce2K+Wwaju2WE++txNaf0Fp4IBQ4XHynoGcc1pD7kyC6acBzh
AxsSUx8uPJflovBpYfg1PtMeJ3ZCgi3SGNXMQcG+wI0mh3I+vBpsX/l+C+nhwO5uXvsihQ1mreEz
NF18WNiONW7AiuFZsMEWS7pnvjVWihmgZYcjgf/q4rZFiXf12sDmPlO+WzlSgvIaD2fOrZjkMWBi
PTmGVIONjlrK++ZWsFji5BG7dXMVYYZo+wzZqa6G/0mCiVvob4YDiwSpJ+a0c2cn8SCV95VgzJhG
3B1x6jGU+Ybsm0fdw6G49JB9bS5iqrv4wEArpgHrye8RQMUlt8LiKcHFbm/rsMNRyTwN+9SF+2k3
ztfb+n77tkbCURjxbHLclT7CcrDVk1DhbfYFkv35RFTioysbluc0Ri6SJFfEP+NrUMdlnMYNSrg3
sHplt7RDnofz8C3DW94COwTR6uIEISr5XAWEVBFjCSQHejNHDlhgTuYtYecifHUmKnIqZ8JLasI2
yKMdDwrnFj+nIKSg3uv2eEXC7ZKITzo3E38CEudfkTIlZrABgQi/pfV5QMF2ni7rjeEWgeWN/u7b
IUB4b43g6Bu4vOpDI+cnRy1x7UsbaeHud7jspQuY/XS4JE80Bo/8ID+az53xDELFuMER8zMaihwQ
04QSQO00lyjAyZkWGP9842nGmBzHU3JsnplfForuqbcTUcj1pN4tEhk8J3/Wj0hHnLQv+lfrSb/L
Q6aH9xaPKcMxPuff7Et/Mu7qEB7VoC6dHKCPD1wkvZd8QGRRHXJE4mYKP1QB0+OnIZQc3GeNp5jy
MvB0foYNxZ28xHkdI2pNziHkBadzB+cO3/QFrSVwb3Ra3+Q3pM1Mdwq0cAlaHzcvQrxe7yLUhvKj
/YWKaMbHPqmPCaV21gk/NE+8GZ9PPF5JBH24YajysZIt5rA5ijjMfn9uNhcEM/2iryeQ52eIkD1p
uEmiwbOc9ImqnXrM++MeZgHlTK/4rLAeXlceYvJKLjdY/RcaujEKvWM5FjuRMZqu6esOoiisrsFr
WbvUnpzNE24ofZoORX82FR2UfAXNjrVVOsRchJfoG4VqALser27S6IxvEK34Y4f+GMqEDEd9rY/g
sv0MRZBgfdsCEsN8nfBuodNaCb86voGCpaPyDRbfxCgcm17ASLpXAyPoAjGMET+5oErwtXqoLlsa
6kHD4SbcOpwgzFrCmm4jAtGz6bPaMetpUPgoAbEfoBELFN7TYhs4c3hwrF33ZXQ1DloG74pN0/Lt
oITfnW60OnC2xeLe4919fitC4c+K6RIhCLI/DId+QY5oitkfAfpxyTlGoMRBsY0z792gOKDZuCeU
bTBIeOcEAqRa+RtVdE6fktOFcrTT4EkLr046FS6HGsEoLcoIzHOmlnhS3AeTThgaXv2RwVLNYyCt
m2DkhTto40TnnIdW0D01GH/7WIVr2DP83Yefmndy/Lrr7YEb0COQV8fyqTsyXxxKiz98QF4F36N3
Lc7ewp9DK2qJNjhIQ5F/GcNMmGFfzDIhAEYZt+Bmpsb6NuAxSkHLFxX+wtmC4+LwAQaMIxVkRznO
L8VR+NiAM/NAdYhAdG/lZuC29NtvhNqcMCJclPAqfpd4+5PeFfo4/8L9/qFnxZLWvN6aVjnjpOJp
1rt7JbHEue5/xU/xKZNunCGIQRMA8ABMPKuFuIKgk/1tYak63Cebow54Ko7K7qVRdSf8rfWIjhgZ
DpRqOBUUckl4ps5+mzwn5+Tc39i3/VH15yPc9mQ4ENTitCDHhFO9xAdyRsOH6mnz02g8Jvh7i2tg
sWF3EImaqI6HcxXMpz668n/Dwwj5+Xk8GUdhEafAeiSpz7GVBfPH9ePq3JkcQnU4PFPovB3OxePw
TRwDypM43yhLeuABIsVpOAKGe/O0Oq8zmxvypndTBTURf2Rh5znt6JPCOhwiQd3Ar6GowARXvLnw
MhpT8DPFuWJ5iHZhDRXPio03BceX/JGHLJOwm1cmj8QSSTpxpOwElgsuKt/vkjlx0c/hKwpvEE5r
IA6llf22eJgJ3iPc9uR+DYR3g5SQ8Jod9cPuCd9ApO9Uvw0GDJmYCM7SUAqNAKGk99sBp4RT2GGm
eCIDx4jO6YzwbXzV7geD7e40pLIgbmDPLnjSWPKVHoZwIkEEVcYjt44ZgA7Lnz9I98A2sQfQIsQ5
oT6iw+EccTCHG/ZS89kcxFkoaeIrWeGK/9MHwo+EtRoPUfjYRAvcA2Il7mG8te/as/yxuK/bCBhN
5hfnhe0tjAjs+anr1jhhLbgSvDvT6z2xJhd+pj4un7ZTGjwXeIq0zTlQF2AjqvvVcLO4FwYkEqEt
wTV7Fp4fQkAMjL/cChdxwv8RLp7md3KgZw7gfh/+bFc4hisTNx05WrElNMwwdCwCbhmZHJy6VrsR
QQldRJhULJiwYzfJa3VJ7xZvxSaJlAO1KCxVhT/7P+9W0P1/vluVHwpkddkeyiqzzHPyTbnVY7RF
SUMIf++ZbqRHA/T3GTSwJxxZC9MoXEsluN7BtUSWefx8OOaPh7vmRFbtfn9FA+52eYPBIdAiznjf
imGnD7LbhPyx8B6SO3QKHudTe1JCLd7fGvKbKT7P7qtkObcgPxo4huMNATRuDKHxkRaZkCAu6KPt
tsLXMO76k/lM2xtu6XDk0PTLuGGJ5Df1DVxn9vkzhyO+pCdfwIizrnzg/Uf1Tv08xvUNpxAOrcpZ
RpcKSc6O1ATdf0f73kq95RWe4e7YBfqpO9m31RH7jhUnfU7mDezdZTiZR0JvXwT4RWh/rz392+o6
/5EVG4Oee1bUX1dskNP92vzXf//X00v5DRXMmmLYd1lNoZ0JfvP7538p0WgAOIHx2lQPgWrKv0E7
IQf7SXAhqTId3dRbdFJBv5RoNPMnKDdQg6f6S/XonQzylxKN+JXGV9BrI7ARXPDvlGh+JPmwoIAU
CjoHMKawNaGbww77HcqCoufeSIequU/rt0J/XmWK7OXgwd7krtXVb/rUbcDBmUBCMpIc16R3fjdz
f3LkKn/cw+Y/jeCHxFeWjKVm94wASmtwbagIXgkEIeVYztvx0NP30t3n05faGN0RolRb+vo+gH/b
Ev4Dcvkva5z/gQtdrMT/aY3X+TV//cPSFp/4DbGsQsil03REbZE1D5j5e+VRIJZ1lFt5CTLT9+X7
j3UNLBloiyb4SgG7AtPjU7+sa34F+RB4F4u+elG0/FuI5cM7C/ofy/Z0HhtwhTFCcNCHH4riCJrK
CZxXnbeB3V8bGTYGROFpC5vt+mwf0BZfiriiWymlM10QUmvSgpYrig6Teaky6SNJGmULU7l8Uyjs
KMWLtML0ox0iQ8K/SwdfQ1c8K1CMN3kbFzscaEQAadvpn7K6PMvbQtsE+VIYTA4ZXQtgks1uDbcN
BSUK7lOJ12SvobUWsaHId4aOhzCYF/G3GDMQjin9lKikXgsJDNz9OuGYZCQzbEB8pnmxUiLZ63TS
UIY3cuXuYJQxSAhHNQYfQpHomr7ONkMyxwCSIn9Yd1fMA80U/qjd5RbJWPpEVFl2OT+vNFvDthMu
jGgpFFd8ahgogjIjYjSCG83eCUL5tHZYw2s2BqW9hZpyWbTJmZBDFC816ehr2Ug/C+/JrCW0FULv
DR+Rhlhb/bnNDpGVMeHbGCTa5NWH6m26buiVeJq13tA9F6o0g1k1MRO3J2/VeVFlVzyBoqziQgNZ
yXCrAIXIp4SnuMElm+rfx6dO3LREVZnZbtTttE/ci1Gey5xYcX9aIIM1pNErUh50sb6Okh7t5hDA
64JMpOLWYGfbnme7974FvaGNWE4+y+7WsUhYIOJ2+3H0C/PtQEpeTHVik+0+sL4y8NgK/Y86vdMs
DWWCD4cZqCb59D6D1uCndhHvpEk7nhbkHbRJen01BMpVRvYQMkWerBhotjFD3L54gmIKVPP78k3g
vRLUROJBiAdEX96l1ZngbgjkTr5b+yoWS1g8NFNjGtPRHWC2NABXGwsYcD2iBcEVb3u/zEShLR98
8fF1Ae101SOxoJd58POCwrX0Yc4gXdyYQt4mHorSI/povM6Azw4NRHTcr+D1uUJlYM5TUJn6RUzZ
spmXXvABDey3pAtyjo7OkL1UushNEXdzeW5IHtQpvV7lz9eFfkGDoMKUnBKsO3e4CsqfjnOI2RHL
7f3O6w3FqvWkq+V5SYBMg9WE8Nxbui2EtdUX4LCsHYIBktJyGYO+o/6mgJqToutoOCYUFGpD4DUP
3hfxXuCfjlgm4tn2688CZDpSE2DOx4367FVxxUqpC/nuyjsF5lZmCVpaHg8lu6siebKTlq3Gu8MA
QZpexjgF789DTDLsOXRCUrfvusDmWdp57+tteS76BA1cRmjNvj3Xvm1PTzTNRWW+PozqEu59CrNE
5SZoc412647TfPKrfPRUKXsR05LnMkT9C61bFPpa0SxHTEKsSo+wL56DeHrmAYb0Hgt1U1WUXJk4
YzMuspnHYmLEDSfrGNRZEYvbVJAZ2VTjIiYZcts4acnpWgAk8PHn/Ju4k4Iv7Jf9JEZYZL2PgsfL
tO13Enqvkrl9OEBhaC5sQxX0kzSzAR6aKn+ROj2qhurN3g/3bfrUzesJSr6n3e4cCIW9mW0tPlnz
9CTRmcjfNHbS4vtxXGGQKvRLx+IT0kEoXftiV4mZEAuklodAXP39sbDTemahTspzO0DxCwPVukww
8TLVDNjE2FjYoLhtx1C3gU6mR4UtVVgMWoXfONm83Spf4Ag51WhZHyiDDHlca8UZcquokEnir4wq
0yM9/Vms1L0Fksq+Rr7TLSGoXhTaaTvnWr22Ve6mKzQpbFGdZSFh4NZqO9XM6yAzHqybxgKWGXML
krOsTgr7SsduVyZ4B2rGEgZFHBY2jwEiVH9KNWhVqJVjI9EBP1c8tkwYcF2Lur2M+5USTDW59Nj4
7X3VJUGDhVWxA5JEVY3NjchnLAazi3XJjXcauwVx6ky7n1kt4m1CV7zNOIH4W3wBMrjRPlKWP9xu
eh3OgErMan2Am+IFRO5FXAXtz7jb4FBko6swUUxpeRa3LR92upP1T101PzVVfVauWjiCixGfq4XB
TIxPs7RC4kHOnemgqe4NrR9YSLQoS/NTC3aahKG8n7bV/IQs56mU67OYodImWbxFRq99Avz8PpfK
SuEHHkVxmziyAAfRcaM1b83ivNQi2SpjxCcCsdLEv8XjaJX1SR/mpxnIdtdE+7o+Df12p8zw+K7r
BxDCYdpfYZkC3lzGdD6cxQxXIztgHZ90LIq4+4r2FqUo/Ub0CAMWFQPohd1tywBdARfud7DHy8P7
5NaHyKbVuBjd9ACVB+s26fIYybOw5lSey93NrM90idJQM/jCQuBWRZJ18OQJ8JO936lSdbaU6UHF
ofi/6Pr+P9S0pxA7oUJHvPXX/u/pBZqfvPx9ZPfbx747wab1k2mZAqP+ncpfBWP33QfmN/AvyTpc
T4B4D7rQxvg1tFMJ7Qw8UuhxVQErBTDza2gnIkWD/jroN2VCMrQK/0bTHi16f5Edwcn+fUyXmIW5
NAPN32m1nAdjpygj0UuSzdXP5Vxhp6nv02/bzbAh5eYxR8B0MupYqaRjZmWyn81jxgJtANlUKmVE
+kOgsFeA11f0cS21elorupv4wdeG6ydDmx77zLoxlT6kDeZpVXs2vlVkWDgUya/w0i6UsPTN1awH
9ZB9XQ16GQ7mxGvDc1lcX7taO6a2UuBHFc0NE3cxlOFmLECv1lYvyKYLqqpZF6SaeSomMLg7cF0c
OaPwZCJGxd4sDuPKt0dBAJsO36S+fbCrJUxGKhUtnnbT5qdlGT/OKanXzYi67KtJA5d0lakpy+bj
nuz0FX9KsrdpqOGVtD4tKCzTZZR/zOGe1w6tr0/zyyEZyfo3z72ufj0UyObQvXCvyLu/oUhm0371
VNaWeu4PsERAS34LR5Hoz61IaV7Bhlnb+EXBpzzmY6Nw7i4falhNdyj1YqKp9pO5baCV6mIOx7rv
v0Bu5c7qCr/U2Pckd/GGWsyDAbFmaujgkyzVL5I+w0nsdNLM+2Dd7YvSXWjO4o3K8FSXCxTBhQ4Z
69Kdph1lhC3J2+daUvNnyIiKSGnkmwoyXW9cpubfbF/+A4PmX2wAW+qvTcfdi1Tl0muGjzMM059Y
ED79iwWxf4ImS3BRw6wpGKFJfvxiQeyfMFIWiG7++0NySPtJQ6fDpNHUoDfmHdr7qwVRfyLgpmWc
5hGZ/nEEuv6OBXkPkn8Lov8BRlJ+6Pe11a0tWhiPI6Ws1AscbJrXGFAhlXZuP5pFbaHnbvTp2ZTN
tDgCAdwR4ECqvEDL6t6c+ybu5TX9cNCbQ5zu1adiGb7Q2DJcYFUGoHGtn4x+Xl0F5YFKkA3T6Lih
K9C27m5J5Lqz8QqQvjIfMm2VwNvQtf6oz0DqYeNQrjFte3rjzRsxK1Qk3/pkTzyi3qfuWn1J0smi
94pmqiFpkwC6HPAf9VZCoWMBGFW23i0PJtYwLc7QcgyeMgzFGcrF5nxNsi0iMqCRRrapiZWL/G3L
cnBIcEq/HvJr8jhby/UeNpcDEJvNML6ksqHGabmbftsJDi7J+qpMUrk7Vk33LfWiitajRaJOsMDT
rVt1eWkks4ex/np9rWU8O1osPva7kT7ZtUaNGe0Sosi2QeieeFiyFYU4Ptfuu2bTfIoTO11o5RRn
ytXEFdmo2dqwUnu0NQ604hnELebVfjR6a18IaToo464QbBuQMl0g3FShJumze21pp9dBk1b4SlhE
lZNZcocEfb8QnjVNjC6w4R/sQQt1nLPCK5K5jtuDvd5tknGlDxYu0tacFICT5QjbjFFOodY317M+
GmrUsgouBi15H6d8bt1GSswHo8jsW+QXpBu6RJJnuzeMY98cwIFlXY/WYV3d7m1TXmyaR114X5ub
3KRNpOghOoa2PMvOk+i3HfET6UImNIO+ukH4QXSBWHB0ynK3U3dXRmow+95+mzc61EwrAYdqW9uH
itUca5qm+mnWt2f6T+l+4LJw5qr05SVrep/3Q+OPZgHoadTSSFPRL0224duByOIy6XAvm5m6/P/0
+S8GEl/krw3k48s1/ROzyGf+YRbJHJI91A1DQ0dAeGr/cKzQhUBWlhYF3KjfsyGQTdcRnOV/ZMug
HTz8llvkV2gHIMVE/l3RDIzt3zOLf+zR+80sitd/lyxfklQnDZ3jWPWlipDQ2IUjdDRhmcLgYhfd
IZSWjAL4YtG5S8BA+Jb3ITcxuW1aVTfFjPR1vksfRutQ+KWRfblq1y+tajZP+6gUH5tZpSkTiVU3
l5I6UA776K94mQ6CNka0wpjlFlKFspecQU7dVSagzFRtL9O81GhmD0msHFbtDVtWu9ua5EHblSS3
zN5Yft6WUY6na0EsBFWib5c78iLTjBuHmxp35vK0WcV8yZCW9FCDsR+sWrcqmiKLq2ccZBoQlh6d
IbNGZMdsjA9droIdhfY2Ws3VjizaQILWhm3RuO7r0Zbs3JE1mqWlwh4fEaiFtV3ttg+5TZ/9nmfb
N6jup8DuTWAK1lUEzfDqmdOq4VLZdbT0KVwBM24MjSxk/ROZojPUA2+wQOG9VpC8yXS5H5QmKDfJ
9OmomaMkg5+bIsGVDqhuT4h3c0LjPn2o9EPmZ9r1vOwT2dK1U+poSpcqQrV5de1xBx4yIiYCoZL5
YF0TcibNsp+vlF9IRx2uN9d8WIISBqXAsuYhRtA8uhrqJ2stM18Z6G+GAWZw25HeRDvRUYHS9Ybs
cr/CAyltWTARzSrL+kRDMQlfuILrBpb8wrBv6pH8DXq+gMx03YjQeTjzOKH+3yjEwil+TpQ26NPm
POkJjXtTrUA9dwBK0tc02O0k1+iyM9zDodoe63zpb6bxWt4b/Xhw8U7AeYyV/WXQRiq47aTF6Urq
SN8b6AsTuf0wm0v7OM9kO7N0MiEHswwq0dqY4Ex29GUvtEoWa95/mCb4uehkpmFGMmoiWrX6+O8N
Rv9znUXMxF/bwpuXdsxeqj8xh3zsuzm05J9UgkXjQOXk3an7vZcIwwskxNRMBBexKIT/GmfKiMah
MWejXMHBj9X7Lc6Uf4LLRfRUC48ATvPD3zOHIp78My+Rb/i9ORwggS3nrpNI2Sudqw1wLa3kXK5l
foTddBGyIwiFUFcoDo6+KZ8Vg05JS3qY6uWmW9vjSDQj58VrUtadO2nNZwUtn6FeP/eS6J9Xv+T6
owajYVhM92pP0mdW6jd6WJ8kdfuU7csTNpPT24a6Tx5odhxJqqVDTiOHll2aJBVcnU7TF1lgj/Zl
gsgREqsyrFr6UzMT/ZSWDNaazT10+gb6Ej0Z0AkXlJwlI04bOCvn7Us1KlGrw3i5K08q6XRXg9/W
NSw5gvlCeCQP135+SJX+UzYYr+uof97k/NtkZ6cNlTQnV9WPBUzFE9Sf02j9XHWEr5pQ2EpWM5Qn
87awaEmnA6lps8e1YxSDZcCETI6rNktfN3vSqcpTmi6Ahw79t0FbHtqNpjqzKuMlzS1HXa/klLs9
pdYE5hHGkYlWCjAZamaIhO9FVmB+smrwiXkOxXqeidbxHGIWaaf/cwccDnuFWo2Ir+x1fKgW1LaN
8d7aG4DZxsWWSuVolFooyWb2XNo7Cpv2Z5SFFz9RAZCb/eWay0C8oLzzVKvMAmpc9GsZY5RuJQGt
PD6hJQ4Lgq3OAL0QGgs7c6eHbsrXm+ww5lE3lKE812Dj7Gm+3dP+8HW1OhhltNds7SD5sHVAUSmQ
yhWWEBRXwIvOYMBa+c4ekFNp1VGwFKTg0TZ4PQoxN02idpFeQpyMhq7xliElwwlifxeF/7eVj/8T
zZYIQ//aYj1OfX6FnusPJkt85Lu1kg7aT6g+orCk05Oq4cZhF34pDR+sn2AM1uA7R8cJEk4FU/KL
vTKIdzFvMqCG7/k0LvhraRguK0XRMSc0v4JSUJS/Y69UulD/YLAOdEkTblu2aIw1ELn8sTac92Tf
roMBkUXa9MSEsIZaEOE4Wlor7kGyACsVm59kNNiV9THdkspTk/1yhRnzNBPhDBDywRKQT2Gdwuth
dE63FGZcS3KkwqsO2cS2I9RQunqfzje9nt+tmg5yXsjhyZXq2kpHcU6UGyHTvKqAqK28ckTJOjB6
2seJcd1Gg3FjgoK9sGt6LYv8PpdgM0rM64euOoDgsq03DS2TwCqHO1PdAfZtPRyVekoqzdeWQvIk
1DyjOoVIHNigaW2Pk9KA5s+fJFkjPWSjn1lLbaRqIy2l1XUNhrUOCpVKkDXQ3porgM1zu2qjQls/
2WsTTd20uJKefkjLLnnqk+S1nb6NaADCAKiBYG60Odyu0gKt7vZNUybkj7ovqXJbaxlyQAMpelnp
pPMOmU0FnKPPVetRK/Y8TObkRaPL3s0Mw0H0MHXHGfWmLQPWbwG57vG8j+qmnq6QCzeLCZquHGl1
VQwj0NbD6u8gSLvqcWlr7WKkKc1RFFyTbYJKRdARFxtSVutzN6qTo0rafPxf1J3HcuTKlmW/CGbQ
YhpaksGg5gRGZjIdcGjlDuDrewWf7NtdVVZWo3qDMJL3ZWYQAbgfP2fvtYsJrf/Ab2PmBFaIDBlh
SF1fjfBeqrth/JzjKluGqn8FxcDeVspN35bdau69BaCjZG02Fpnv+hUpmoSz47Y7y/Bf+7jfpz7x
FBHwxpV0zF0S0SEddHyfdN0vh24mqFdR7I2hiFc8IlB++s8wz2oKQj5Cl2bRJjO/DEtzte3mSQcq
Osfscq6qzIs7N4egbvuF3c07E1A3taeBZpjFM7RvfRNvqlZ+4NirQpTQGA259O2SNzERPJlXxHAS
qrRJmdhNiMXaPlkiNQrBCbm4+mKN2wMHdt0wUhnko2UmmrTOUaxsxs11Hg0Hm9L2RjKbNl3Qs8Cb
/Vdl1ydnDLxdcjLcqT6OscWd3NvbXvrsocyKc47TrM83GGs4r0KwkdouqiPneXdZZf6Ra8KUzH6S
blLvb6nEOkFk5Ins2kYfZEgBnW7iaJkM7PkOc/dU8silvp2T/9HXG8hQCMKz+iyBlYLLXHU8EItY
OvW+gmaziuyaO61SYlUEILznAGXkLKJtGBMK7cm+WM++gZ/H8WDS2fknx4d0oYOuWTEIzb35vrXQ
hJQAnMoBJ5iX847J7ty5c4DUwSxwiwRlzKA6ekj4kNZt9xYIOKUBLQbV+PbKzeKHXo4ERb3m3p3W
7kucWxaVPAOkUZQ4QHBVuexetYlsFkrYqiY5yMoDrJJpNq4mHwxZhce76FJ1ryF5Ncba7vKMRYVs
60Q3CDeLRm81gVlLWQ0MGn2YywmHKhJYnn2BfjqCHU4TnQewc06gkDHkdMXOSudLaabDvchRTqb5
Vxu1H/nofdpl8VsJpl2NUwabqQr3FR3m2+BtrZviPeipuSpBOqPyKkhymgFsiiRzTQDbNp0s986t
su2UkOJEa6y+tBkgVEOYF9GP0TkUEWY0w/sl52bYJYF8llVGmOo8rWV1LRj68X69cVN7Ntl0M3lo
ItsKxXNM+i3oMz95qZVAvW6rRx1R86nSSoh2gs4aTnzE5Y3LtGsQ1bE2+KCMZHdUbvs6MMONHS8C
vgrQKfjtJ22509kES1g7dAWVA+c7jh5lg/VJzZcxObsdhzNfx1jKyBYfw9pfc1LmVtNvTGz3uhsV
1Pz+EtnjpWLeuAhNYvZaQz7nHwXZwYc4d/40WQRlanjMq6vVUy85XgWQUEbftH2PbUKAkE9UaFKB
Hrdzt1jEXnyO8nI1lmLalATQro1hZAQLIXvUN10cJNeFJe2N9LhZxhvcvjdy0s9skS9qW3Xg29TD
XDOqt7zpTko/A2AM/CnLHzxZfftpfAkjq904zqOvBqZDg/XRkFRmUntWTjYeU6deFroG71ukZNmx
WAyV5hBK27SDyLVgroSwhoFE2Q9QZk3uk8D4DpX/R9ByddKHEPT/aVDVQ87U6raRfremAXA39F9d
YF7rwr59mlVvrNzgPWH9WTRds4P/aO8Dlu1FobpzMNrJUrkE9SkdtAsR1IdpUseyeejMRCwpsLvj
1IXv/ogY18uveojns83g9GhaiKV6B2x+pE/QayOCi9svryYZOYs+imxsj3PE+KQ0kKXMU0Q8Bgdc
UhaAdSHBuPcHa2slq5zB+u3+de6SzsPlkbVvXQVVKU0zhkpui5kuhBaQNNtitIt9nmq59KwYmXVJ
ZEgj3K1XJ99el6ydWyIRD3NxbMfHLI3PNFg/HVT7vUv3wXHIo5uuqgvvi2DYm7bxURnGs5tm30bB
LmiQtGS7V5lQHcQwqCtrPgFGomGgrvy+uHZHCzlZFFAYJE+zwP2ihoWKp5Jgxd1Ump/CAFgPLhSD
c7CwaribVcgm4lUnSo2tYxq/y0zhxXA0wRfTOWOLOSmdHav03AyQ5ovwtS5oMNtjcgERU3aQ+1/a
YfYWfe5ito3h+XG/bGi1PJsdSALuCzgz2r+ME1vTPJ9n23skKOXQDeeAswMtXLGj9TqtKuBpzKim
RSBgRxkyprPRYAQwc0wOZV2tqhuz0WNIsnJvOd8BrHNXjicOOYd4Lu6zSEZrORLs4RWbrHVXk0ND
OfMqIrXjB4tu/k7UEz6kKXqreoxFA8tQIoI/oC9xHnrq6hXuU1AgZSjHZ237ycILn6nfkBNozJt+
9VkIkAA8TD23nhXG70aM5D3sv3QW4xylgb6OadOvwr4menrmc0mS4RjXyYV9cxdZAx5+27mz7eSa
AFlfwgw/WyradMP8y4191vU6FWudjdho+y8yZ/hk3Gmrq6zdaA+sk+xT7LJwPuzC6SkHm0tcEu4N
tnySwz18SBwAWu4DzpSEHZbpasjGdaHj5CyNoT60fbVx+4jcuSDd5iVzSo/r2JMS0eluV1Op8/lO
qygmczQq0VVNomuOPVVZeeMCze2MKyMgnGUoDMpgBEY07zLiDLZCgorSOuQ0OVIvJl2TbI0sunY1
yQqKUJtlKxoMlCT0UX9iTemjB2Mm/6OhC0VyNgJ6u3/tVDnu8mAm9qvbZL2F2UsJalEXY0hnkuzu
Q3iYxG9Hj9AOTesCCvzF6zyk9qHPUm/mDBAS8TQnjbMbMAHWTREchW3DmLT0pqOpCh6lCFZ6wukg
df5cp/YWgV9+tiaxQ3v3J3Qa876WDYD+zuiWleuSRRLsDSR7S1NT2jnK2g4FV0tTW00GsR6dte9F
vS5yVu1CzAHIrAnUfIPyB6zbzurs76n11tpgDtFoSDDaz1sGUVcJOfce+Q6wR/EWBIa7UWkN5mSd
gHxUCuoegd3tRjrhk9mDPytG3HJFQslo0ipuPGwdvh+tUwr3siz3fiqA2pvGDcaVeZDPoi1lmGQd
G05wKEkp6Mh8t/tFmA0ld5BLAHe4srKEwzDR9BDDp0tZktISP8h51kQouI9NCVEx8xdDSWRBz5a2
4jFHKWXZ/JXeM2k9qrKCBzRelqEZmghWGjNjJGb2Gaag1v4g4clGwpXhmnIN5kfQM22X43walXdh
qz30lSx8NUJzEtP/FD7IUWWO5OO4P4h1fVCljSHiGpjjcPxCO7U0+6q47zQ+/mpkex559Mbapxqc
nXkROPn30IoHQo/iA0yyjahnC2WOWLiJeIPUnyxabmh6nCdXIKiNMxNNoDF0LD8tXc4oeje5XyFj
RfU69wiJz9BALInseZFJyVM9WfidxYypWMxEUSVBB+uLx70wFLi4nhopS4Yvy2GZn4gcJYMKQ6p0
rc1o8UAZXlustXNmry13rtk9G/HI6MyCvWY7El4JS2xXRuHB5PAW6+INdcg1cxVyqSo5q2k4uUUY
7VUJA6Wrn63Sezapo/qR5QmNxA7V37PVpte5Dl9j07+EysaiRCdso4O6XvQ2QLVWG3tlhvBzlISk
MY7T8cZ3L8hfP846J8kjJey9ixvMTMGEvzqif1QNxt6KMORVxZFsYWzDxvAdReS80iGABdcVxYG0
R/54sais6p1om3Hd+uUpmEfMiUXNTt42FvB+x+G3tPbM9PZWHS3Mmr1adu2vZu7fHaN3NvEcDJsG
Pel6soS9SkOu1A2Ja5Vdth9m5h4VyfN1Gmy9KezAU1blmo+dzhmJOX4gHrrOfeyhJ26nlPMBoSa4
BAEeNXWC5HZOdknrt+SP3nYaxtvMREIcdkXvr93YoX+k3Bm0Yto+aHNccs59bYqUbAT7KbGAFlet
/xE20bgvKv/Dnplch0bBsar31lXCVNQmrDwdp/Qa2b1CjN1uQ089OswvNrJyklUgVLOnUk789DX2
s0+ddaxcPcI9HhswzH0VY8MOWfM2hiL5SwBXhDeNHhH0U9SmK6cy7bfJrJCUTou0sJ0zR3Rs1dS6
s5+4j27TJMvbUV3ZtLlQfwA8kKV7+HlBglDshGtl9apJ2NrLiF+2H+1+7RuMsOM31+hdfMRdBqaV
pWOikesYc7oIUutkpmXybu3Q7PR7Grkzz7cRnCI7vTByMPZVfKs35wzecwLido7jkzcEmJzKau/U
dn62i65AH6wJXAmM6hHQ/6ZKM2zDlqqJsWW0XTVkeLk5k4Ym+zIKTsB2m2TMbbS8t28DK4J6oLho
1PgaM8vCavu7IZ3CsyyG6tIRB2H5It5LdE6JLjHPzyxoEk3AkUlhtE3N4DJUrndSIylBykj8U+hm
3L6Wfztk+MW+T8xzNInCXKi8SegfWHzJNVlqN1q4Q5zs26Jj6eDOJMeJr35eMq8pN30pv0U94v27
vTSTSDdUAOnCy2zzziYsYjv5FUjLuXAU05o0Ovy89Lr9+1dWm9y1fRSB/LXKqwpQJnWlyeXzi8Vo
VvmxEoaFGAAIdFsWztouyJcpghkyTK2TlQglcXoTYlwiiA2b6ypL7j6bvbWbOxvjAfmq/P0kiZhv
riCLJXcnomLLzNxq6raVUJJK1+xqIJywnvtQi3uXdKFjWLnHeMTbRvrGFXiweyxLerldUg5v5asj
DMx1mrCcOvHry89LHgBE9B0Ex9HQNZsqa8xFlYtLOCF7H109odZPOeRVLPW02kJ552gNL5iIvtNo
44BDG9YvHAJGToLh1qmOYOs7gd6IaLCOnHDEqhnIYEjdXhxzw0rRV3h007ScJV7OIrbWOiW5g2Ax
5BN5X+yDJKWvTbTZE03pYCHt8DiW/vBCkf9akMN3Ck0WtdGlq9H4Y3EUiNIXCY/1oqmi5tDaFtr6
ku2gUQGJJSDquzkqrzy9MOu6xr7nHn4fucsvvrXJfN5W1YnmCO1xGMbsCvnUXw4zSazA6Vkm2R+u
qSLrL2wT40lY4Lfbo5MXPWG/ob4PQQof4yA+choVd6X63XYeMRx9m75BF662EnLm0qVRwaMaEXSR
xECkx9Z7VGKgsi/taNvEelz1g9Ov0tLK18Xc1qtRJPIBTWlxh75jTWgPNQ2D5WOlovVgxSE8SzfY
arPeual0L94diub0aLSKFLBs0kut5XAbcZADnw/byNVgbdwetpp76ewW1gRrD9VPXtx7g8rXRljj
ak/biufNORMONO60A76z1nXJkzxy4sLMQ+iagw1Xxqe5lHtf2sVhKpPxHHRwyBsZQM3QznRn1UiA
ghS9nOynu5+XMQab7TZVefF9685vk+m1zYjismREek5w4xg7+lzH0jp3AgMDNQh7eHAKgv4rcLCd
pDaxdSNL91IJVjwOndm5LR+trB0e0Ovk+6rhBErW3HBmJLw1aeAkwRPX9M+Y62BDSXLrlo7Nph95
HH1pbLKQWyS3oJeF8nO8VbphU2RLo5mrDfnT5frTSnN1MI3mqAyo0XOLUzli4qPSuN/02s6XQ49y
JfTJLZqdfNqEDnUVncfpiQ3+PeoGg9PIbXPIo/Ytsqo1J2lSaQqVPHgc5FVfqmc/S76YC90PUyzW
MPWNtfNClKW/Iux6XvBU5ajbn5kiTvcdaNImGkjdU8E5KDjJYrWIh7i8OOmwMQMm8UUYVocBBf3C
J2V91XDR517N+H1MWowy/n27jAtQ1Nicg+GJpfWSTKtetPrE0XvfymYid1sDbKyoJuKmeU4NQrMa
Xdd7J4TUl4sU5bqFO2XW301V0Cy0RUdcDnnuTDwh1wejTyQCGWKREx/iOG8ewhqTeM9nHOYPsVHo
2xpDCB4H2V3ccUIsRzMk4FO1qybO0D3MSbfsI+j+QRVwGAlQOzgVpvSM6yyJBFr5fr31KZTW0eSv
CsRaS7/u3I0pfzcEsOxN7X343QxWO4/PZel/GsXtSOiCYHawXEtxi7KcmHQ2XMJaDdNB2TJbDX42
cdWfyWFUrxb36tpy6nCvUTPtNRwYbZE5fAsnFy6zKgL4IOt3rOXVgKG+pkFp1D0oCjIZkLxbBCGa
r74Vv0q/u9TmfcDycwp631wEOuJWUxG+66RKOA6pw+hwiRDl9XuKY7adYViKgSsacAMubzoUn9Hd
YULcy+ii+pwtr9yRKZmRimCLj4ZQAUcme6E8VLGh+A4hTiZRsm0cgsuLKYnv5jggZiOc0w27E2KH
zHX2NWq9lmjUY9Bn3CYSBn1pgBIwx4fO5s/1xsM0UfiU0Lnj0aFUiJW5ywiF3N5EBU6YvwWKwLUC
ka8dVhyIpSLvr6acmDR49yaAknVbo7S9y4zaOGC0Bb5AWEOQEZgkRfeHh7hbsggxysxoPXA7z3Qy
rqEkVjx1W5/QVqRyrl1eWbd78tZjZCflYJ3Y/+/JUaKUqkrcJjb1fOrWa3sAn0+HI0Bn4aNwJLgU
i93J8V1QcAr4r1WA8okUxAdZBWtZguWJv332waNilLK2haGhRPvgshpXbpS9aTSL9ODI/D1m9JF6
w51sGVUHjpIb72Z4GQYst11kritzRgXU8uZiYTUnxjpfYxgBhPQgxTi0tIsMIFwaqR0nZ0AvRecf
6Uo2BzwskFzyoNnl9nnwbHnVNkPjMp9fqxCrGLuOfZRG9lpOTcU/WNWPc0KQvAJXj2zFcLAc9M66
qFBSi8YmZbExAcMUJG+hpzyg4Ha2BLlCBnhJVQmNeZxZVnPO2djfekw0BMKAW/Mt4FNOp187Fz4q
wqAP0alxNRR0zaRhk3+apW9xntwjIJfXxiHd0PHTbafoSdVGSIMrnSAfkFGYufN7l/YY+dkWNi7P
7QXNYcsMcVfW5YahkLorLX0XEyVy6JtyN2s7XZQtIzi/LsLlRKIKGROgG24rfe4Fr67giTOdFKJG
NkwsL+Jlqlz/fkzoRRU1dDp/ynYts6zRJlQ9wPqSaCKpuKKm9Wo75WbO02ljN9gOk4rmfhyQg0pD
mdaz9zh5w3xKZMyNqwvQfKFFq5THM2rwOaWT3DSSuMDBDadFkkn0oEDMbh82amwGHLcDnzsP6YNK
qpeyjH7Hcuy3XeFme7Rc20ZRlUKjX05TRffInQ++l004WY4Ub0WJ0N3ribF1m8eyTaFPFXyePVOt
Bc/AKp6T5xRFEUh0BJbINEEh2g5H2S5+YJtMXv3KIiqyma+TGChLnAbeXdQuPXq3y5I1zW2Gcu3x
KK1aVo+VNcq96zfByiyaYJuIRZ7DUW/sPz3HPB5psdWGQ23g9d9GZV1dVdOqGC4kyfjksU3f0gTb
WiPZ7D2O8/3oqVUQbu02g/AVOOY+lPquyQH2jDkn9aD4nTQf7t3Ym/5XlQHryOy3jq2I46EFaXcI
iGIz2fQ/VS9+m8UtHREbFzFCAlr6XKqlS0DvgpOARQGEuCxNP2Z5w2ZQPnK3tyzZ9S82hAttGccF
fUiZs1IiPqZg12NXPGdJ8uENdIFnAPgL4Xub9HOyGrXOrZRZrCexI9bJLkZIVXjqULfWNSojkGH2
zPhR4/6tfSBFY/oRJ8Qi2awgoq4/06h4nOJSbGvMATOZl8syBx0+qYrW5HCf4cK0uEIr14u+Ap9G
v5L6hfCfcOUlTU4car3Oqvk5swnLnog9bvSZ2RaqvSmDOp56vz3sd9NBao8wzzwlMDOF71G9ocbN
kVp3zPk0TEsK28BASjv35ofspmt6Sfs0WrUo+dYtajqO4ntcvXeTbL/JpIXZo/q7Eg0yihyfxuBp
HpEZ5kb/lcUt7GDOkcJ+ng0M1u3FHm6TQJcI47W2aRTzaYISFN2m9IGaifIXgdYXqQmIm5gmcNxf
VQZBtuwWLZM6A2kz4sVYH8g3+8xD+TBotOKBZb/5cThuaUYgYqYeXvg17a72JjgeOAziUuXzTv3F
7Dlcip6aNIjdvexyWpqS5Ao9r/IbdyrrTGBXI6M3yZ0hGuJH8jKkDZE+jVn37GTFt5mM9Cegk4mu
X01T+6Rb/xgKv78m0fw2JBEsfuNB25fMdP+ohLtv6tjisabjPw2+WOHOMhE8Q5n7FKqXwEHnjn47
WmZGR+JSAeco7+D/loEijChE9B68cI6/+LD8F5l3NtvxrdDzvqiHsx19+Q2dRNV9kEhxN07d1dTD
vCf+4caXr76rPPvVkVCzHFS5HelBnUZFJ4Nh8n5O+ZcqfTQiRTKoxyzNbqjOlXF2ngt+v5xRFHmp
lND1UK0SGiRp2amFOcbONsrKX9qf9nU8HHXYHHWWPot2/A698VwUFNmOgwgycerzLohfkKRjsBva
5yaIDl5MmRzcE9N4TiAuUqpspxlJQkhpcYdjjvAY7M5DcLtsdKeFKX6HfXefDQ5RAsXcLHvBgYHo
nDaX3nIg6X1hTP6tE8LmR0bwPDDGocfKdtnsHbbSYAZ+xLiJhCAC0QlmIgOexFeiPNV0toPy3p5P
ftQcKUXUAQ0FSDPO6dxi0hWQvNBgHW4Zgb3yrh1Op21IfiWOR3cVYlukwYd4Av0+xQ9uGu17u5AQ
07VBduCix5qcDwVcURyiyKvyekv8+apqNbmEPWVR2e1SwQ3ZfsdOya9XFr/K0AGaM+DzvG3I9tSQ
ZBC9xf4sOB9U3/xndHF0/aRz57rhc+TfQiwSSvJ8OPl1vSaX58Fx6rdaH3qve4qq4dZi80hgssDV
9e3OtZxpP9vdrs8vZkGJlzYDnKMGpTyKAJP7uXfzU6gEpnkK1EwDsyl4sjK4XF3+lPnmY0dIZU8e
99JBDayR12qjerCr4CS58dM6JCdS382K02xrk4PKhRq8dSTqhAfSvDCip04AjpkKknvppMv6zQ7L
jzToyFsq5ivBH9PSxNqxxNVVRdZVhvdt3Z5cViu7qBHeDvApmx572u2gS9AQMRQHtzG3EbO8tvFM
Tuh3QaFu0//OXjXHsht4F0bR7HDhRxgr+ySE8UacEloT+HspCdGWIrjC1+G+LzjBjlPorkPPATmF
2WtTW+Gy9QS8tKnieJB0l3EgGhRYg7WspB4WvhjhtBX9dVb+zgxKefMNEIQ90SIrXQXsvHseO3Nv
OgF9rl4dNDFj3IH1sRWPsnUfQJ2gYNEY6Dv/hWEJC1BN4cL7pIQZos84L345OLMzb/yDNW/rOqP1
NvuXOGmRk9vTp/L46zNM7/bgQ7KyJHadmQlXVtRIdmBXFgMD+EinX/5tQOarjWDOz8iuog/qnlWR
2NvAIsNXea+GhxwQHWG0mYbfZsf64NT9o+f475NK++3cROeBQUNuJOt+Mi42gpapamFH+Xmx0q+i
bJ5Lr4YJl6iRxC4LEXGGd55ga7QU+Z85sG99FqtkqEp5HvIojCJ8i6geqAlHRIbORozduALkwdmh
gWoVTe666ajRooT2uCtAc2O+VrlVHN0IYrEXfjSpP29KZyY4kD9GsxoxUIEC21PTp2m35i6q3bd0
tjbm4BoHVoCjngHxYjQE86+D36Xbm+tBM1LtLf9CqlWSkMha9ump9Mx4G5i5c3B6JZbk0f7q0xeK
y36Ve+Azh7y1DwXhH8vardmIjq4lQlgK8tqbRNLlHiR7i8IvccU9SqZ6WY/MKirtmzvL1s9BdevM
8k4VvyCbRyp3ESSRZVa0JMVbzqdpJtC2JIFEtZXct/bwkUfTfI/Ug+p47IicdsE1sCxcKxdmVCR4
ImzkqYZfr//7quz/SSTH/1o6jmWBQvqPRZD7X9/5Zwlq6F/gp58/8XcNpEX6RoRY0SQP0gFzcwPd
/F0DaRPZYTuYKlDoRRFKSKA6/9BAEuhJIUTW5z+8ff/UQPr8hTeBZMS40/ybcvK/4eyz/xJq47pE
ivqmFbnYbABTOX8x+Ek3T6LUA7lA1HGIcCmkAe5mUOvng0pkuY684VrX2e/cz4JjjLn1rp1tohBC
d6GTdD7pUoesJHlw8kyO7WPWPDYhIGVZ1NCfzdzb/NvF/f9Rov4i2cRgTcAmV+CGxAptslD/b615
5Ge+n45uts5o7x28WkXLyU+PiWu+WE3L/k5gtkIOE0QxfJTU8zdBxNoppgotGIb6wDL+9mT8h3FY
t8/p32TvHm/Jdk2faFS0xxhBgr/I30d6bLSakXcYyiJi7TbYtsJ9E1r33lzeT75U77cpskOfLEVD
8Gz4rXVnTeHL0EEClFh1JxZ1e3iP/OFYG7SQFEeiTZ7kiOB9WLW0j5aqdT7/80t5M5j/5X0HvGFQ
Sz7/syPrL/C8qDCyYa476JmjvZ0JNKdliBbVHNPm3dVMKv38yTUU06Gggj3o6vzBQpZUWlW59fVM
OlRYSBp4wxM63+JpsP8ofCw+3bpSG/NRo4CbUj39FwkTUMn+nwtuW37AncvTEfpc+7/etEMT1UVu
M47m9gUP4zmnf70IVvP9pLAV/vPnU5C6J8An7okI1Zip8e3LxsEsiuQoJYDxH3+BMXbuKcR/sbCd
BiBz1AMDQfR6ZEMG33H76udnP9/2tUQtkVTB4l//gYxL7abzfWM46aWu2vbe6g5GnMpLdHv5+TFt
PL0Wqvoalfnex+b80ClhPvS6owfoFg/dbVyfO6qHF+FST7dtd/QKXFUFN/sD9Xe3hNWWfpR4LaJw
2IZJY71Ns+iROI7WHQrC9JCOcbcNI/WGss8+ZSE6TD1S+EJLIiIu/ef3piW7B3e0/jR9Ye08RuF3
XYrkpZxjf9WJuvRWzMKZ22bBYWyN+tRJ7hC3zyAfhlVz+vmZiNB1po1/ILVRnWLfVKefr1js1Kka
4+KA2n+FPRWVSBm6ERHhwDVRnsEiD+zuOMpCM3/qbRydNt7i2wsDgiZYtyJn/PXzU9WWJUTj8LVB
J0K9JWmm4qytFnKUKaFxvHiG4a7bGOA1ozf7yCnL+rcX5RkC3NR917ScKfpaLA2jeHXSplgbpmw/
TPspTSzjrS9nvWO3rzY/P7YquepD1bxOJipe6XzLPsPAMffly2wF5gbZiIE3zy9fjCbO17NHu2q+
fRvZLcazTrX7FiH6JW6dUy6I3mztCGx3anSPgvUdVo28qqLtkYPxI8zCJHZkzXD8+dbSLeLCAIhq
h6JATvN4je1yvGoZUniGTbj/288KCC1Cu6uf75Lb/00m/AJUOdPq5w+0OSfgSs5ijykHaAFHBmXm
/XVsZvdcjPpv3/UYvg7OFL+2oYlRJBNzdcxJeCaSc/JWLeAjX/APe8PQc4CIXJRytORmgEexa4TL
YhiS9c+3wuxZc2//AfKJPiWgG4yoSdeGRK4ZjOgIczHX9eLnS6ExDsUocGRudMXCSu35kNm6R0ow
kitviWpcBrJWx+j2EscGF6ftO8bILY9ekhgwVdz40JLTe8jTj76S/tFUKaDs1hL39iA6lDANgZki
R08eN7gX7QoobEQft+uzAlFgn6F9IAzBCN1VSp/8WnjRSTAQeLBCSMi6Kg8yMhwAYobAmaLjQ+3G
FYVZ6Z1H64U5WXDnZMilBcecfVhUv/qwl1slSwRdQopnr0ygHDGDXaN3D4/AqGTsHgsP43PqGx6W
v6E8TvLmZf750po4QgQjsb+Cc8wZjdLVhTaXjnV1V1QDmuQiy7ZkFhJxG6h5NQ0Yd1wdTHs1kr7q
Wc+GB+CbI+37BN1c+blY5uGN8e013qmtTU7zNo9A5kh517LjLxOGK3eUuymCkTA41rG6x1zPwS4I
19Jyu0tfBMbOdBjLoY31HtHb2vcNU/Y8c9HyzGpcm33KKIcJ5pnx97IO8OIXwrnWOrSuaDi3VWc0
Kyy76X6sLHVOaveUedFV8qy9ZAE6eaHUnTBEcYHzwYh1PGQzo0UvXmnCGaXGVBTIaIFCBIp5EtmM
2vximdFQsbsORnANNE3aOwQqKaC/hJQEW51Cw6pp8hS0uawaEJvFYSp1vyuZkwWQolk3YIzburvH
V+YShZhw2WIfGT6mrUsVxysTjdYe3ztSf48TnJlW2T6ax18RAuULY6z3qPK7HUwmtKl+rwh/SvVO
CFRkC6KQ9dEboGwnMiXVKbVvPS2/fCATDWcoekPz9sLzsORWzZd2xEJoRUP8Gicu6aSz99SyIjU5
nYmR5EtdyumFlt5rYwTp2pnoy07J7fbIZv+QKVRGnd+da0UKOtp37mcZjGvDtb+aCZltjdp5F+d4
OSKpvlxDD3dYdC48GunTz0sp7F2McTaKSQ3YkMKYnu2bciPou/zcMIfVkLTcV2hc85MM/QOm17Vn
dfoxH8dzLgYyNcbJW1IyNsd49sYL+br2zpiM/0PUefTIjaxL9BclQJc02/LetFGPtCE00oieSSY9
f/07LD3gLm4tLgbq7ipWmvgiTryJWe/N0pmeLjwq8meXsAyMiyNwfbO/4x0wWj7vuI+uqsuZQXVX
QtTmLcQIsFHO6F+L1M0RY5txhelSHlTYiKs5GGDH4n/niGcvbHJ1VSX9JakefoXaW2vbyC5mGX7X
5JB2oFfNc5/sK4zcDzVM+glycVW3XHBjt/cYoc1KMmaasEZ2Bn0BEHOGdNzU+MbnOZRnKwowqUlF
Fgfb8a1ZXqYKe4pdJfOOyAP3YM9lpRxvc2KII4OYHvMe5aMqgKmQeTkddkDLVrkTxx8TWRYKqHcU
eXrPIJgZmZpjKLZhG6c8shTBaMpWlr+pJwiHr0aFW1zZ0yVX7a9cWt/jPMZT5y791o2Yt2HYOwen
IiFg2cwJweFUDiX32OmrDZPm+A044b+jVdGuXNnTGVYeuT+MFZk+K//dqHIXF5b3c2jwUlhpHaAA
2cZ6aLuG0iGKK40Cp3fsdY+28/Bq21kKq42fYtsjtS9Jd6FM9Fs4dhF7e+Xt6fTMkGYG8y3kMNG1
2e8sNpNrD8wqcRiUrjJOzGfPJEzuCu/cmS3j65aMciZA8veTc1Gz/ydRon2E44VABgFBUh8evvPR
j/1VnuKMJOWYczTH9DeyvZjQNLPBRrseY7UroI6cqFLnWFviPasTwDxxT3lbnddro25/BUlU7GL9
RZ7zVqdDsAEX4O4IqiGl/TKsBJR+NDqbeLGYmEpf4tLim1UB3wkChiuGUR5MycpEwzSxATwyl5Yv
RFmELEE8ZkGtKgY5sXVpHflt8nNxFnX5WTsNg0BcBV09rq0orNelGc1Y7nIqUiQate0lT9ToVRsv
8rdf0W/VNsHOb5r7gBRwGvI+2nkjYpw9+acuZjaFGYkmId9ursEY/onqgOKKxqPQKTa/SjfxdnLq
3pKKc0XlmDcuJ+U5HrFxRn4EFUXStpV7jCpXCq/YpiuBi4tSwvakZ5tmxQ4UuFnjlKyxOZtr0Vc/
sAXLs43UvupIt6/iQk2MN7oYAccrP4KQsXKMVzU2G/ravPlPhCXpTPlrdq6Uh2kt64MNZ0ybXTxc
SxDHxyj2gM83FTPA5Tsb+ztzRL1s+86AIB+UG3P5EvRRaW15vKVZVWeB73XXTPUvV88lW3USbmYX
USmhTQMT7IlQvnWCmlgOnFyLlGlZ1cfn5VqrsyLg/Fjx/Kkrwa72NA99tg5YFDfZGPoXbG3HbHSz
w+tY0S5ni8TZ+ZR+G5eQ6ReYzBDAoZU8OYX7N3CMLgMX4d+jeeuFVHxS//6vvy/qQN4rYs97L7Bp
x53S8lRhbWYwF/m4omV/6c2pOeC0+Jh0PbHBhpc86PXh5R1qXJsuAUES9rVWmm42bGvFWukPs3mG
aDKulM7NrU+C7Pq/FxNb7KokvbYeJ+Moo55glBliOMQlhmkbhIBs8VQQ9yAGwizsQFVwsa5wz3Ac
Hn7SLuxe4lh+kNBNDrbRqOPoEXgR5WJ1xv7tDW8l2TKjJKbOHB7ifzoDYFV4K4Yo/uGrEU+kp9Vt
LCyM+6AKGJ7a9mPwnB9JSBrHq/x9tay/QzdScMD8KQGNOV0jZ9YXHDiy4jJGggZ/TtYSMcAwXeT2
XXBmdCYv+tAZfWEm0UNHJL8aZcq9H5HF8CaPdiGn+Qe/S71NJyiLpehWhlPxp3A5dYt4pYTBMI9+
3HcVhRsE3PipnO7sWzz4Sds0+07o70QeMLyTq8k7fTNjURyrNP16bUdF19vXEVM5c8oaRdCWd0Mn
wXWoh349N6m71w2bSlLALyvmzwiLGUWcXw65ys///445Ln6pxqE0bUCyrPs+ueVNUCxWxeukSfjk
ZXmaWw9RsfhuDTLaxzatyZE8B0nX0l+d0dUURFTN5Ej25Neau/CiH91UJOBFsvocs1Pw0WP8GvBA
0q2F327V2t1wkOQINuAro51hFIq+6+qfyYr8sxG+zV01cvp0ykuf1XQH5gU8nmZQdzldvOE/12nm
HzINTqkVXeZOGt9DtOldCwH1gFPXubklg190kphxIZ/FXBXNV+O2v5QI1C/PJ0gUpU53abBkXABA
UuAxcnQJsjSmy6EDaUEYqq5xEVFdHuo+P77OCF5bI0dbBA4i7V/CMD4pd6TL1Qjfay/BFIC1FrWi
IvEfCHC8yXIHFKMbn+FK//H9pjqNM9XYA/NNvjCDXke2rA/kzYNjYnn7MvQ3duPu3JjpqkgI/I8R
Cy708YvPG/KQi886Vj2zo3iZ2U59yUeCg8Rz/aOj2nfuvDQzpfmHjzu39jQVpjGJoI67+9ZSM6OU
MD9zGNPrLkv8a+K13rWZB+xJxtBuFCkJLC0NhV6SNTnSE0pEGVMZpBGQJr+T34R0oBB47gMUpXuN
ZA0FLuy4c/pYw/q8NLe51SMN2ZF1nuLqZ5SZ5Uck9S0acVCNilA9biimxkwNZgw6jzzg22PVjDVS
nDF97+pjyRjg3FlFsFa1U27doog2vSfzQ9KeWJbMt0YGnKlzf0esMF5ZbO1PhpkhToNBHVVfx5eY
oQxYlAVwwzBVKQJhTkGIpGQQe7F//H30I6twH0VrO9vSjjOMHBo9207MEz4BarS7gKxE9tkU0oT+
CgtaO+r4+i62eUnLoiPX46ybU5Amb68VUGUttaDYSglrzt3KAVOy0y3++ij2vxExpBlEeM259UE4
Cdu7zknIcChb1kNt4XOb/B/K6pmIh/YVz5h9tUV86kUZ3YJywH3adKfKCtpr0xnhXfBY1JFksh27
j76tjFNd/S7H0n+Geb4a3O6PBif1ZjE1XuHEjPAVRRR3ZOS0baHIy0405IQJ1R1pNh4Jco47e0AF
Mpo629bLeVBgzZv6zD+/Xsw4obQwxFdlKz29pSFpP7NO/F3hRCD8WhLrxpi159x2jV2aZbR+LEKO
5s0NnfJkZflHXkYzjSkuUQ45MWh39JhfjRQUKzGvK4/Fe5JHlDFGZvY+hIuSAJZ1p1UfnlWGtc/J
WJ4LQhXb0SYRP1mpd816fjh033PpleIaNSPBB8kMckMgi9JxKUriblP5ra/fCS6HuzbiJjA7VsQH
Rfi2Adewn4bonQk9rSHlfM2tKHoWjSkepm4An9YWTrT2lyWk8a85t/tSZuWzyLCGj154MCORbs05
rN7resBsFsEJEqo4+HYZf+A45JA9F+fXgSD0CHCkFGLUOdabocyvcvn7J42hIEpjh9iPGZyyqL2/
NisHWexUB9PD6l3rM7R/j2Huc9Efq+92XZySydYXg4JUwEjtWbdTflGV+zVVzc9B5R7/tkeVi+zD
Q6ycfl95AU5H4Tg7huRvQ14UmxK3KCnBbDrruf7Qy9BVVIv/2sauExudf4IvzbdlTpfMcjhSi5X1
h6Yiu2TEibcdQh/z8LJUep76r1EgpmGvyTVGAjXVxYf0TAyO9XESnCT/fjMrTbBD1NfwIzPlyi2L
8ZrJ1t/A2mrx6o7Wc4iDvQloGMhBl5wqX9nPsaI1piYUoHLj3sr4ZGHGPEd03rIJu/zLZrsORMUC
A3KKiz+LSNG70D9aDuJT+bND6mL/dxRhO+G854JhtGapwcTyMJKLqK306gqbMvoSV0IQe/RREadb
ETa1sHBApZ8+MZtRnbPJ7RlQqBVP5zTJA1IFaCVd1of8boKbidfcCUeUWz/MsLOUFm8m2C/KbsPE
/CeTVM2MCk26TW+9ofNziZ3pUiUmoc3Au6qKeHI5ead2buMzcYldbqb6msRGcTasYoNkQdEPdsCH
p7+99v6W+OmckEiGL7wr6yDc6Vz8x0GZi2T40ANaytxwbBZGBSDGHfhuiway9MhhySpa48bdlPts
9v463LluDD8Bpz9IBtauAOgmdppb62mKQHWGV9NrBJRsLPn+QEJK5OW0M9CbSY96DvEpEbrPoTKt
dRmFyU3OuCit7BfO5eDhTsFZqY7OTcabOy/lW2RUVDDNi/SWaX8/F+KMtv4jFCRpC4OgmUMO6UC5
/K/Crr6rBO0r0Lo9EQRY+apyOAKSu6iGcfrwSsYRssyxUqfGPq0xA1aDPGfQB1buXPQfQW+wKCT9
ZbANnk12t0TmNInnFsGf0tHP2GArzKJ+1/kFVwAV71Dw+ps2wC+EicSMg5mRsy137mMmuwuRWWtV
xqrec2Od7q8XmbTT3Q6+eL+MVdCpcCPNeLpYywX5dUvGa4/22vkM2suo50vX86AN4Xycgwwna+Qa
tDwU1tEt5a5uBu9Q+hFUmzh7d1IL3QE+BA9cZq0bYAw0E9pusasxI21cB1o98/JpFWETuGcpkAMr
n61T2Al1Co3wkS67fFfAwNSl5JAyU6nV9/at0D190E4/HCbmVlVlEItR2j9GJueDxItqUpTL4c53
PyloiYDMDnAnrCZ6GFQTwPMargLlM87N+i3AAMbQPXlTY/GNXCOJ0GXdmuLpVlmzPtQ87TzVXnS2
4/ybmTrJHlUuunSc8xuiGIHcuAH94I399b9Dk5HE9GdaDLg5RnCInYYvQ8/vdn/LAR48OycJdmMI
OiEyze4Y2Z25GhcCrWmGCHVOUJ5qpVEyQW0s4o4dDavOifpHlnbwxJJfpTQf3Kudx+L72sXMnNZj
SzhG8VxquY/iIv3t5+2XIK7rm2NzmaeFkVZ4WH1ah6r2gcsLbtIUCYg3wvWGYjdiccfMC7SpcGSz
NxVOIIkvuXUa4y139Z95QhkTc10iIhygYBhd+tlxIEX5ihBIISa4fpy820VTrYdgEJvGlfKErLpl
1KBOrYFd3Cgd/FtVk59TQ9+cUBerRrXMKZKeWlxoJavK7gATDAVFnoKgxMQI5gStKN97vSzZ6dfo
7dBOHFXtZ0u3GPo3pjn4T6PFm0DWrz2WbHad0b7jEeH2Ef0pw+ZNcIvZ8a+YVAbGRYxKQrbEduf9
5KQ2FV/0gqVe6r/PbodJmyDCJskbffXyU9tV1VcVh//ye/oH19XkWzBxzX5m3hKjHonSOvd01MY3
PUt5lgMaY1C2m3EoQI+4aboPIaGAf4t+FnkoT0Zk/JjD0r/WYj7G5cds1M0lGLqLl4TOpVscgwFR
kE0j0Miy0XgWs1S3WRQcLMfwYHmaJuh5Yic28ciNSRbu8vLxOmt0E+aRyQ3nh9fNh2QYxm2WK2Nj
GX76NoC5iJ0Mhcsp/3uLIr/gpokfW3TLHKydtomP+7KL+33pim/ebLvHStLIHBv5OczoMNfC7fZQ
9ua9m/v/6qR4VCIBHl0bR5w1xbYLSS2SYa05XLtqgwbdoP/P5BdIFJ8Hm6YIzRVxY5CMWZtV1h5m
ZtsJrIh1ylR9j0McN1/biX2/FnruT0RmNkaFtIaFbmvn6Xy351GsegIhJ1e1aCQEe1dRUsS3tlN3
e3J2AMOcp0lvzNrFBKgM6K4NSerBlvu49nnMrJntsi6TvT1Aqk+DEIflRAIIbL6xyT3T2CbTyO7L
gnTofIWZjIyhO+ns2A/tNzBa81vtjZtoyv1LM/3sLFIalk2HIXUJxzEzoPPkiT7EJFVGraY1lm1K
LqrkHwOs2ypN3HzPtEadbWfstkOG+mWKiT7XMOP2F+U4AOV+JsC8jS1uWxyu5P4/ja9z1aBUbHqW
3V3cI2kONlk7Ikr1Oak0LQVFBwnfZXY4cEM/R45+c5zJP5qGZfA2Zz9dl7IU1YM+QzvE6le65tVF
hqHowkP7TIO3zEVlcwZCNyBCElTBtiaDGjgkTyZK8xZV37UMuar9KV6lAsqEP4/pPcAnQ2Isynfj
XIZ7fPtkplP/6afmeYmBFa3+lDPhPS+I8YotAzDQ6NQJ+jkGxb5tbm3NDDFKzXDtpgMAz3xGdKtD
iU+1sPZ9bXCXJOz2GNXfE+Wobuac+qupMrGpBckR5/q8zrRpPqtaH0U9bZD2qTDl3H8pOs3gN7k0
3HrnIhpZ0Txr1U/Rl0giY1NFfb5LPdTTJDvKvF3nvRUcDLf/Tq4Mm2gJZWYJWDp2z4rg+x8WdQai
qi5FjRMeUMlvq8z1QYeN2nQE9DZoQeMpqD470UdUsGfQJdwhAV4aw5wiTEvY8z/DziWlNd0xVpHN
Ny3ydmNFRNuJTE46QxtssjIYd57iHJRXkPpyDqGrOi6HBYNkHk1b/q6iIbtExGJtr0hPaVz/Z4z2
f72Kn8R585MqfbpPCkSUqJ0vavGWd3K4RYG2z02r972CKhQIhoVd5TwKOoHM/hZU+bcaCYubSjKc
jLEkF1RDLx6NzDiKm9M2v4HPmKe+b7HaiyF6K13KeWWd7TTE7bUsk/aQ+Hi80HJfqoPZMYODMMEq
LQfAF9o4aov0R+8EmB5wPHrRmO/xcmB20TraCQ2QSkCrouPF2zna9pD+wX8xBMPKCM9sGxb5D42/
b2dLXFvQwCj2zYn/1PYUPXVn01qLz2CFHNa+dSlXz7Ql12Wb42V0OAmJAuSJNH4KmnCSTOlnhRq8
apDut1abF4eCOfrJzA3gJjAUD4QniGcDIXiI2Vs6JOaeGpvYQ5LGwa91YZHt7W17B5j0h4JYdI56
8Qy9CJl8yfVwK4HB6ozzFjEku7Y0YNjgEc9pixjr1la/6FQbPNiYAcNRHxhnIlsYKHx9fy+ZJJ7E
MHl0VFLLCmya6R9tVZGVWZxvIiy8QeY9E/80OJ0Hfx//XxxHzlm2jdi60sNpUEHecCp+1bz83pdp
ca0TPBpGwXbPKnQxhim5W1Z5xz1tkcAM/lSSOFM9JcyGszxiTWfUloG/OVsBpOhGKYUKEuJVB1tz
VW77Dxmr4OJo8RWMMG5dj2UwNVkBRdicSlWNSyBnE6VFeKwc9V/rJMzCi3aRgBvn+DqLxD53jr83
j3R0EeIb45R+GsF0R3Qzv7uE7NedFY68M8FFl+lw4d0Hk4MKta8NWS/a/5fMTQ6ecwXVpZf1aS46
Zyul5iCiQQeYCIHFVGSXqeiNvRiGd34IRN5uEluvsYwTVnu87kLBUmmyne1x7S9iTvaRpnx10WY0
WA4ibuTeqzLhL/Di7KLyddDX0Z76ZX1URgJDhaDdOhwFdWJpNDMVwPKuI/J6Rvxu+k71PXaVpvDB
7jc+EfZ93rpcbrOueQNfw9blXaK8ek+SVHgrq0rfCE56p8SvBRmcZlhNeRo/M0a5TmPOzzI0dq87
k4bgu1YRgaLRsiTskF7eksn4Vhaq/JwLqFgTgi0z9v5jqvqn9gr7oOWcrjNumI/XqQU81W4YE/ec
WRPNZVZmHBIc8KvZgWyV29kV0a554qwIVoPlHQtph+9ZARYge6aR89VpPdyyNvAJoeXNPZ7Te9UW
ALV6K77FiqWStMLydAbusQ+96kJgjd57R7w5VlEvTCNrFyW4d5va2OKzCNajqft1xKVtb9PWwwcR
XwY1BvfYzKny5Dy8Z3rq3JPsex9JOld196+VRulmttrmVFiu+p4lG1F2b9Lo9TNrj66sqlOWJ/Mm
FoAzgjQPuSJ5/0gkucdaVlqe+4hTDJb5ZVSjwE/V266oPtrl5/ixtCmpCthzQ1LiSEjd1XEgvgyV
n+NSK/O7HSp6nGPG6VPnz6dgxDmcexopI2SZQSLXXvJeWj3iwAgKgBg7EAtyyyujA8JB/gmwUMXJ
CB8blB1VyYNuavMe+QhyYaWPTQ42FWHyItSXa/fFMUyjB7FzmHXZLvSnAZBA/GOI1PSjadkubPO3
pRKxI4dkURxim1ffCk592HO3iCdxHdD2sQF3CsXCl99IzkJkm/VuZkq7hy2YffaCy2YddbT3BEXK
lBNLDuxtZ0tpgLFTrYHAkBEBm1v8MK3bjvdiLCAZQ7eiSwDfiDtfR6l4nsIBfR6hZgUnOd6YWZqe
Z41qzm23MDJrU+lqCYpNF11b3c0YvM3YhM51xKVM60B6mOGdvInWb9baMN1dVhnpBXxUeWqS4U9v
ZMNbZwdkt/PymJHJYI0Pfvk4rN6jeIbhHY9bJ+7gDWbYiGdGDpH05pPndBAZKBT8tX8JcnUYJRsk
eAvNBSOVgJ+yrfukWb3GS43h9edoIH+QmuJYmmbJmk50w+lRcShoyXZSN8XOQgMkImuE7GMgDp0l
xCaiWh2Z0Q7Houyd9eBB2eBCTNRhmeu3/dNPPqrRhFTidb/hDpjvZeBxL8r6NwZ9wV04LmPNtCqY
3rjinNnReMGWf3NHvIMmWhREk6mnOgtM5moMQCflNPCtTKZUt9Ew0APs+qn4tEOtxd1j/+NEDT8j
hOP2vTR58pPcOFbdKB5so486ZE5ZDnm2TpdDH4tLRpKiWPKCyrxNOSill0NseHajDk42YC9IZcqE
slehL5lc6pO+s/a5j9wkbQFcLuABEaZHObPh0O2H8LTTXT6uKD1zb6+RDhkVsesShritQz0vueQ7
zhRsU90MlNbyf8cefpaGy3bhFWyskBz2f7VwDHt/xkXsnZcXjIzZIR3U9fVwzX+dS+My1LDsS63J
KZsxo2hn2YVrlSw7lqi+13NiH10AisAT+s9xDMTOmSf31KAj0mnAqGC02yvBES4WDM7VsdUtyCKH
2aNrd/F71GfFLehQKLwZK+doSeqOPeIXNLzSeS06ohrwEAAZIP56NGX5hViRsJCIFbiyGBiKqwpr
+ImwFhi8Dv171jSYYTillGnA6AgYuWdBlXzJlrLk/9J2cchN2gNf8ocYcLrzjBB1sAAiTgEWN1fF
KDrskDfQppupxXFYM1K8JJWD8CSEsQ0VwWA4xLdGkPHOrC7ZWPngXrmFHNs0Mc6NY/5r5+3GHiFl
iVCVxyIGiB8PDeirjo5okaW7OJzzwxj4l4FiMECjzXh0ysTeVTMexRFMMhpK7H5pL3qfZVdQrFhO
+zwxOKtO3k4F8nMoBUmdnl7DoLV+RwgbA6zlbvXSk7UNgY+TNDXlvifI9hrFZh7gGBTE79ddQjlm
mtYPvxmdI0LGkshJiJt1Q3BqigYsSTpfa6k+KoSUPKqdM4LMMk4vuNl0IHAgSQI26i8I4uecxeQ8
9EF2prsDIkEp52szwVHsiuwZ2v65xCu5K9JuN6T20xz9rwHnxldsxtHJxb7BuN9lEfFBrOrU0jsn
HQv0MFLSk4flsmjLN9ChwG1VDEW76PIHo4t2H+Sjs3d4+s9YFfgtOufoeBBezKZLYZaRdZdgbMlb
1i3vVfRP53JR8lrqDmBg7Gzy9qYjTyVq5lXCU9gz7FcU8k1AwQjjr6svMZYpZ4JY3dL63ejBaAze
eJgRSncY05xtSOAYriyxHpOBOp/C2QmH4NBO3nwIaga8srUG8Bc8i0FHHB16PzvVcsB2Q9AVNkH3
U9sO+0GY8V/JnAlZsa0D3meTH76LRwxnpdD13nIvpjs7t942Ici42SWcOX0XYK7xJLkbdluJ3sOe
ULtXb9kzohAq2Tj3M49DfnYWV50Fi28vytraTTGfoXDs4OZm+hsub+Pv9dPuiIoZDl8gjfPj768U
IPIfamtgVnbgwY8vqun3dBPgse7ZwhiY0/d4QKShIoWADinrSJ2NFIfD6wgoJbpR0cULVBOcmWne
Xhos4PJ+w1hnQR3M7nFenrY0xwiRVs9Wk/V0/3ldARv69i5unw0XE1jRKtCMEr2o+hpDKJd2HD+m
ZjGAM7DkBCffW0BPHxHyp5XmePIGROVRGG+ZF9q3xNwGi1LspIxn84mpXeKa3JR6Y2WLznx2XCFT
Jnzb1M/UhlafiR22rNf+oiVqjgl7Au/VamrRdbO23VRG/UfzOC0RRUbnVWTBtc0OPNrTBRY1hpM0
e1RI2fc+JtypOAsCtvjNmSK6vV6Ya/hbKXiD1nUTUt9e+uKKXaq+kKoqbXeF+0C+c/DayWYKHoMy
oduT881SbEQvm4Qrw+TclJF4qMgg84g7b2+IEhfzMlJNeZ7PRBjhtlZ4oBb82Zvr4ctIc6g0khqQ
NbJZC6zjOQJSd0OEODPPMbCxz/5AVsbGN60LrwoftaJjrOGs3voQqmqkVghRYX0r0oE3yOl/yrxH
mIBvfcJKGJ4BoWekkEOet+QyZ2X5KGX4JWLbunLy9VYA1X+FeHV30B/izWR06CIs/2tpVPiV6rpH
lDaZZ0gbb3m2aMdcGyRv/ykvPDCRMyIZZPYz/3m5b7zy12wwdxuXl9rKOcqpDp8lfH0tO8w1RnCU
ZkGWzVi4iKTiD11sjA8LIP/xReAYn+HsELF2oY+VwhLEYelNZCpogHfi2/jSnKwM1VmYBNMIrv8Z
RfU7Qmnc+lguAAaa7iUn47oaw7paHK/tSSbqvbE801tN9vi7gwy7x7eDdja1zB2I2jrEggl3c/+I
zvPykixeL1FXbyZXTAz4MwV4VgIgCJ3A78sb/rxhw5WJK4ZPWqtFdj36+TA/vXQLDYg0uOP4XxCW
YwZbqtn9kzeeJIv+2ywj9+poFgdreelsR9ELFcQfcEP8QxuFxr62aNazTb7nrxeReRixDeMeQQG5
x8qlOyEqh8PLuAhhP105zhAccY4Ab+0N5I9lHU20iahUM0jJex+/M0SxlAMK7yDQh7VFy+GWEj78
gY562tSmbOgZiCVH84RqOotiTul28aHtyn6TIDaYIhq/uagXVIfY8dnRXUv1gR3s7Um3B4E0slfV
gHVidIBZeWAgIYUc4BCh7fjqk+kZHdcgEO2JCEmV19aPvCWIqv3wMLpVcfAEeww8NO+rm74w2v0r
6kTiyLGcZ2AzfjV0522NmKhu3uJcnsaK3yvlksw2/9nYODRKRjKUk04uRTDW3sLYhaVPOs9iQIBw
wHjAPqC21HI86InldJprtG+zKgiOBDWj+XpAV2N1fGSSw2dW4hodhzLbj+jnhxm1gYUoKC8kApBL
ghmag3SHa2/KZxfl7/kMyK4VnbVmKYbKhGEOY0s8rcCLmneD9GwTMs2ZPXl3ZWEzo2rHo1BNstJa
YwjrfWs3O3Z0Sn5AklHHFB1vldcfnDJNQrd1tu+SwsavhZehmzX9jFwN+M7S3kCKMrx19YBNR8cE
Hybnu8Pj+YmkS+cC7EUjNOQ5DkcmyjLLt+MUQFEc0+FXJX3v0rO6r5e5zLby+v+GpPsx1DLYMOYa
uftl45WTxCYFNxqviO++7t11IMJrTSvhKW/kzyoDAxSD8/w+l3OMdlnjspLhwwrKPWTsn17JkdJ0
lTgOiXVn2jm95TOIFLiABwK5nFKcZHhvI/lnFp797mBEwkng/CmyzzCY24vKoPYpy31vmRKl/aIu
pb51D6450OctXRILTZzlOY/dkEzPf34DEdEwtjxAwT1MueTO5OcXqviI38eN9oY27OOEzr1lrVy1
iXA//FnUa8nDgZe8zU8kafodUo+3s4SWWNGnfxkezBgqAI+PI44NMxj9g5VicVy8yU6dH3pODlZW
q5uI/X3jAkFTeiyPqe+b62wcE2qvmR5qytY37OEjbeaQdyuoUscmAittkTR1sS+tsQR7e+4+45ae
JvNNYGSjvrKPuW5YmHe/d/Xi3oS9em8DmKOJoi26kBbdJZ6AuVF6e5XvFRdtmmXL6TOWNfxiOc+n
OaYBTfnhk1zXZzZn5sa2VLEJRO6+DQUKC3emD2qb3HNs0adGVSgJ59CgtI3Ky5cFJ8dHdSMO63wy
KZTnMuEkuiC4+B93Hn/4BDS2mOpEDyAS4/rU6rOcOXkXU0tcmht7+/cy2rvNcHE/ekcVl5hL+6WH
PUKLBxFcYgMQdUY4Y1HSq+Nr4Tc9lmZG2ZcuxpIz+uqW+AHUKQVLAXETy4Gfu5uA93CVvR7UZiY7
wnT2RCGmBdwXyd0YjHAHyQ1uKvPu89+7l8+SkSUzlCm7C+mSF3ymo+ncgwEbAj8j5bJL/RJYy3uo
B/9CZ3OzF5N2Aafmw9YxIm7n8FYer5twAl0KTeWTT0idi9Y6aGeQHABSg/w0u3A/k5CYs0Wczbrg
7tJZUkwRnoiSlESeIrjnMTUwOuOuFPjm9fWCZc/buXChVl6oTBB5AD7PmM6w2YwU83E5mp0AXENc
3/EXxOuGYqfaScRbmUUf5TQPJ9E3zUH4rAVDixctNqxPfOTt/5F2JruRK2mWfpdcN7ONMwl01sLp
8yi5pJg2hCJCwZk00jg/fX903cyqLHQDDfTiEtKNkEKD02h2/nO+ExhO/S7QSTap4WmvjOPFwS/o
prFa6Em55RWboh03U2lXB9jwP22ozXdLgSTwu1Ks3dntWTFc7dgslzLy6nUfzxIeBc0VUERfPh+/
xe1hQKaWvTl9iqQ6gyst6voXg4QsreldhrjPxjrS5mqlFIbgwRZa8JjYiDm6mo0Ij6VX6yfc5Iek
beeV0CK606mEOLZ5bx+nLuv2RrSJI39nLZ60FofY41gJL3mXJFjSo4Xw8nirrLNyXw4003QSDhXu
TfSUspNfQ3bz2yxra/RT9rVzf/Ah3599J/kyCc3baSPq48IzCaSNltLUXXtplwv8J+O0yG4yaj+m
CHeGOVEF/p+XyDHFKYPMsXUTiYln0RmabJb155uP97FKgIyBkj5pMl9bmBaeEj1qbhlhFumV09Vp
5ZpTnL0vqM10xM8+05P3wWmskyErsF81uobp1Jz8w+GrjGDyh51kks48uZqz0+eJjWam8lRIvi1g
r0bA6oOtpsEVbQCZPDpl6x576N8ov71a99CmLBIcRcZijUkDHEAfsGq5a3eQ497L4/4S+aC3h7rN
mJBkDPxMnC1Jl7/luiqf8lQvQJAzs/7MvLBNYFHwX/GjOLUT7onk72KjN0/pciGJo4gEwgEuSbzv
y0WfpeeqOkyLGTWxPHOLGe+3riFO+NDsjJBePI7z32klrVYxo82VSYhCAI5MUvYzD1fFIo8Jp6Oh
xde3/hR3b2wuqA41xm+kn1Zp0by6E3pULOLyaUoKdTMtzGzDGqt4dpVFKJ4GJfWnPtXX9oSBWXmG
yxZqhFMZAat8vKVlNer7YHoHD5K56dbPcZhNFJSHOxjV3LooNS6/a3yymn3sqIGmyAo+EcXuzGfI
WJ6VpulkPbnYFNAdyYfjbGCZkZadHUdXtw/cpDxkAV1pHJiuHMk1bmAb8SkHZsqmGNRK3FzKQb1F
HPimdCRq2iODaxhCtKjNfrZudGG6t+2jSj11JJgB+ne/Op/7KjEkw/lQv/Wzi2W51/3tAqi8dgv4
1Bjdcy6je99pySFHs3gZoPSdoHxStZk6BU8zPO9qycSqHGOfFE60gUph3cyWLV3jg77zcATGy+7V
mp2CRhzvCuo3umQF+u6nd02UJKkcn94/HhPyp8vwwitktJck5oJk0fFMP/7ZmNO8Swrc+llf3otU
dNjm1Z3QT3zQE+oWK9vESzDuVFbZVOMwToUZBZou1/w9vttxT4jYf8otow0mDDfrqakOtQ6L00np
88PmvVvM7C8JRCHN9bxnPSNy/dBY2zClvDmHMpSXGccHrQlhnps9YG5E0NmLhyfcxdwSlJQ0DTNO
Td3bMi6OwwKfKGsw5jrkX3guHE/03mOzYOE3QGS0L7nUonNs8qJgt3FxI7o5vJEtAruu/cPMYyOY
rJx6ae3BTvaV+e58GYroYyIew5HbK56YP2ubz4ea7TPgUYBRgwxt9SWSNwsf0Mo3zM5cCY87GotZ
QqXcE8HgzbgkvvK6M18UpYHdRHbCcXqTDgB8vPSG4dJ9y0ii7PSs8M6W13vEQ09m32iQchpIwDUr
PJmvvetyKu/Tsz6Bh2T4ZG01xrvkTaaL7TnZLWMauufA9FPmBhNwf5iImi+RrkQnhGl5bFEte3hV
qWLqf+LAsBCHUFYe8S7pefsw0ljmEOxonh2q3Ui4kQ/j/FsjATMeWjw1/QuxKpzUyXiZG0koMou2
KVPZU4op4dRbMmLt9/2gEA3tMZljtKeOcx9xSlpiCCMylK/VlygvqJxTEOt6nARW3ULRYiUwN3hH
F26bbC9AJ9tLuFwaibvZpq1gjagFayZubWzPSmabyYJgbFfu8XGBR+keM1gsPEiYMq3oSHlzewdn
cWdB1Ypzetyidg9o9qNCyITBsCBW/IQvYmEvkGEE8VPE35LCdp9cK3dot8SzmesxEmgVvVrKqI4c
ezmiYHjbgGDhpbpozV6Rb0tIP6sYUWndxsvGL4pgsXgWkBSliy1GaO2yVPNszNnY1XYi4W27b3Y9
FIRixQui9BhMLk4eXjmh5k1sJ7SDKpqRiWEBCHJZav3I1Z9HxXLjT8O8bxM4d8CR+0Ak5qaqIdJY
jdIwcXLiW3wjfli+tWnWbexoFs/oiefIoBpuudXJhlJBx5A9GGaGJLwC+Otdpf3IhUGCzpiJArCq
pQB6SRE95dV2jnv51AL0nkF5naCm8LxsAsHGOCgqKz1odvkmbNUekCbrPWn16TSC9zHJb97tuLlr
AzO+h9e0bFrngPlhuDfmsNfM+aQTUsGHqK1GXIKAYpe1KP4FO7p9Ip7wS9GpckKUiwJh9f4ujImc
54n6Hkrt2WA++iUT7jsPHvfKifOmMBfDnhKHPnHFHX2AMq2ZxEtHdm/A1MQi0dLKxAbukszkmnl+
gPjK0mVzg6iIov5rbIxtrKlDXCsN2mRobUgeZfvKCu8u65pO3MqYGpKtIGn6XS+6kCQ0fc0PO9lD
d2tTE36VXXUMzOxvdDkX2BGokc0IuW8QRgiY4mHdR0PFE90mjvjY/T9+a1kGRzXzlUWV0zTdJ/hi
fewT4nC0HOGif83Hiohnlz1hRSYaV9EUZRuluQ9Z8gLuuvm7Y7PYObr2hR9FtX28dgAPi9kLkXwh
1HkMAcam/INnV25b08VfWiPmzQ71RIm296p+PqHs/UrMvNpLe2KLnanwOtFcEHQDdhMBN+3AZnLH
D51mk3Bst5EqvOcOj/fIHnNAguaw3cyr0azily6mCmnAO5P5FaOkvmnu1VD9TkM83u2I1aow1o5e
9q9AIAccbYhwtu502Cc4M1odGLu2SdunaVmBP11BGM1/5SXAYa2iAz0SLhp37P7RO0XJijnCaRuG
YRsT5CXkIr8zWCgPelhUNH1Rk1iCndxNBH4Ds7Omoxjgn2t5QbgOEHaj+cNTR3zVszgGwe4uqTG0
tDOIrYpCqo5Vd/ANiOuwMFRXYRtrCn3tm3ijnAz9q8gJodYeD/eaEpkuDdza5cZuHHpcrBLUZpy3
Z3fizqZXLtplDLJ2UT9oe7WYAxuZamwiyvgoJEMpco8eEs5rZkfGlanItwwfbo7jbcc+F/Pgwlx4
0BfmiAcEHsRrNOvdE2fn1eMB3lQZjkqtEASpJflPh1QsMYmLqWfjSmEyWY+gM9Z2tG/yYzkY5Z3g
s72BEBYf62XF7bzhlBbeSGQEN7w/JullevLChhGElqQn30mT/ZgMJ0/2hGezutkk0B2CSXF6hIYH
RN7zWSlc7AphnDWLLMautC26DUjNPnjM4B4XQ8CRWKjjzEc/6kFad3/yzTtcwjcAzOznHUb5Lc07
8XATOg+EhNbL/WeoyVYZ95Jmvdq28HzMKT0SdNiOaxup3GoM7bUIE/UK2YoG3oH6ASthdO6mW5Nt
2znTsXxLMUVUaMEjUbn4Ijxl7wa3J3qGKn7VXB9trdJePJko6m9QT4WhUZtjjvQP6B9dkm8Yig3f
KEvw12ZIwWCzjExYJDYR+UbEmVYYu0wXV+ES1tMVOxJOjhcfWyy2o/4Zgi7BIRwfYheG4r3snwcC
R7fSAZM7FLZjrXoGmzwuNmmH87YrButo13RE830yK5aZ1a40JLPL41I5/l9v6TY3K5H+c962gnw9
v0OV67hKeE+32347FphvUqtrT2hS9Mimon/RVJZcu6b6TkSEx9pvA2z9Sll8RMqWyYwNUnDOZJwx
Am+1ityB57Ft73IbF4tyxRmvrbpLTYEJbX5PtYouJU8n2ruwp3NAWdF02N5txl3r0YJCwi1MhnJZ
YEzSjFPEhmUJLIpZGDeXEd/UoBJAk63XVe9UXwueqXNFOoggItt9x8GJW2DnPz8uiMB/vYVKRpCI
G8ladN7H3piyAFB3UO341SyPV8N6s2U1HsMp//2Y1NhG+7swC2v7mM/2y5A2MRxsQynzM4TB5xgY
z8EcGmKvy1FizpVDDVNW7bo6XBCtHFE9N/8pnfpbRvvL0VrYHcmUBXrFXbhf4vs3Q2NRsGLMOIN/
eXzfDyfY4+I1rs5Tiq+NYvKrj/kvKoxiky9ild0SyLUlAoUI460YB/ernzZgUlGLzaq1ToNNAKKl
sos90IrISH+FAW5uK8Alweey6fLlgAyJFJUujBgjYDXtxM/cb90n1eW/YgY0oFWpuSQ0xT5AAg1B
CL7moZGulcJQ9jl5Laz7w5OJH/GfKzJ1wEQvsYbbhkEdRisZRBXOuYtcl7Ij+T77S9sudTfC8M4+
5+1t2or0ULjAj3wldnaGJYwcGQ9M5AU4sM12YaevQKnfXe91HnX9OxF3RtjwCbKu7naNFf0KVRpv
HPw/60gZ9UvDvm4TMdgF8JDiYtM0xUaaWdTnt6+sbofpCEdF2/4qGA1IdrJmOA8vUJUwIei++0ya
P6POUFLx/shpP4b5oj8QvHp7RBc9i41K5E3d1mlLi2g6e8vJ8est/bpsffvp8MjbAqOgqMEPCZGy
+KopPjk5PO5lPETlS4fLEfeukzPv6aK434L2oBc5hh2+WKBYQMKKs1YK0NxlG85ihwHHEKfHuPsx
pV2m63bG4cxlSr1c+mmN91IeE1IBWFzCZ8KW/dn08wvOPbJY+DdXtTVk21kSVzUHcLhml2w9PXde
5yqH1Zzp5Fb4JZ8ILun7Ao/YcmQe2WA16eKgHuKLrH8+/gZd6vUJX+lKCCTEhjL3fPRYzvmSDrAJ
x2PvA7eFHYQWbrm3ydOuj5u6gta0mjLb3Kezznh5zOdd2f6wNTM7Zq0R7ep+tACp9BqICLoZQnP8
68KLpdwM7YRVEPiDK2qwJsD5Vhbbkw2cFv/8SJNnmSt6TES8zwMwqBKLM6OU4VeCfd/7oq5BPmIu
Q5HY2TgrSUJZzrVbgDLDcum8l9Boik9kRYtFYTlrxnj/3Y1OBur0cIWY4gvAsIAKKpfB6vCmSfsL
X5C3Z+1BjuUTnB5vuS6+F6PK/BVMYnF+XNzlLU7BG1N45dFr88W7tSA6BtatOqUhC7nOOT4uIjYx
mJjTHXAdgveSFYdT9z50CtVDY+O8or132JYpAbolMqmrPKBgtaVryIixLjAB76fwtcXXeJ6AJB5d
Qumf76FqblNJzcoE0uPN7qF26hXuVleVxrYk8BaESpgXMdjuwXL0o6EhFwyO/9vxZ5INdFrtU8v8
wUDZ/BpqNOlmCiAW5saPx0i0Lttr7anp0OpFtHHLvMSgzag0c54JsRFgQgJyOqYCuQYyyTa9m01V
+MaZJ2w/g9VusXRT5qr70QaU5fdYAssjkcb4OYz8rW7l15Hf3hngsNUQT0t86gi0mlmFzZqxS/Dc
B+jhxNTTkHY3LUdUSpxorRXlS9phLzXiHK4zrutQVMxbWeGUFW4zXqs0SdaviWBg81gNqrrl5S3a
btVl2sI5s6gHx1l9f/wpn0+/Psal3eRBQLMqBVyin4nKYd5lSVm7zPM2vaShcmL4exlivdjaOsGU
yJ6H596sXm0MPzK15CUz63hDuxCmBOUatyo7D95Pst1EPF37Gzm0mxhxSGa9P/2gQiItiHuYOBsM
czz0GTeMF5s1jQa3HB/wxckAh0khcqg7jXN8OKgwfrDfXqR6IBIuCg7bByePSWjZ9KXay6PKEzvL
JnIyuh1/Lg9R4k9E5KZw3zgz+oA1Mm8TPYVwUy4uns5kUxEpKLMJAd6N6P51vuUIM3Spk6omvrhY
3J0UhoOe32zcIcdIeffWQdIIfadfWabo9g+LqhqnH26n/KM3jGrbZqax15S+s1QxHbKh0Ml3NTbV
m4jD3cIgZRo8tLb6MhUcHkJm0HsZShzgMzz0DGKsa0gM/kt0CQtaspUZvwPK+QipukWxRD2hZy/U
rdYbY1pGsx7uCGPbvMcz4EfVwP2DfYqZG/w1U/8lbKs5ISp12xwI8k6r5AearL92BTddmoTZDujT
D/Qjc+UqnpoYTobNjK8SOEQwpBPH64pAlJrZ3IcggepxXoO5/6L8ryh2LWZmtW+GysUSObqnabk8
3jUz9n0QXK3AI8d18CFowBlK9WcwCfpz01gdjbcCj5ItUBoi/4Xym2UXZ5+7wb5RxOM/Zwb9fxUn
PT/kmOT7VJbGs2Y+F57Ej2xiuUhmz9hEFQdsxSkfv5XRwM3hVWRHZGSmKXN3OdZ/gkBFTv8x4uU0
w2vaufS27LqeTT8QYXgQS+iNHmoa3Iq53I96OHFPUZWVLKlvnHlfqeoCPYDnYCWm8eR2fh/YTUdt
PWtDU8ygpiGyrQxOvytRhERzpJafw3NaTiOWQreOtubirX7Y5Vp41MWcFRBzcepJ18LAiPEnsZyE
mTFFIFYnzg/7+BixyYwdH6t/nG8fR0lMxWmAhoTm1Vp3Erv5OksAbjHVSs9ibM4EYdZQnqdvokpf
hbBNGLZ6ICQGZCyOWCsg6oV0tUUQ+be09OhXTU3F1peMvTtT7qYU5n0b+s1zGBYsS4TqkvbO9DUg
ZerfIQUB0ia8FD894vVSiWmL//F7hAefiAAXVNtlUV62jcUgqBxKblFnibtmkDMwLYqBJrGg2jHw
UKrM2FBHaZU4vXiGDzR2I0AFD+d25BASdifduH7uaNDKvsWdWFIxFsmHdAfn2/tm0BwyZqzb4Hcu
efjBiIEpUDgTWxTxayksqtum4WRg50CGoQekG6FtuTXpIVaAU5eZww0fS4awWoVMhNz83PvxeNOq
9NDYjDwfVlF+vneq/KKdzIZrq3vGisaeHvcfUVXfho/iQg3/TJDHGpVVVaMfrT6iZ8AsjWeLebgc
zBrGyWAwrtdIBDFC2dquScVwworIOqdtukuf2+lBRtFEXDJ2AMrfnLki12cU6k1ooj2MDELxoMKK
9nAJH23ciivHt5s3XZY/XMFTz5Q23cQdvznT08GK0WluZio+Z0W1MjHqYwNXzTryMTtQkMHLzUe4
tO2h3pD61YOuV+Ue3BoYVMxFKC+MC33IeJEQ55aie1ORvaLAsmJLIbBkZrnLAzx58pso3uW5z7hr
bG0cp+kdazXEKxmbzF8dyvpY3jaGKva9L+1Twf4MG4Th4P2I5dWoa1K0eZY+TWZJJMEwFw+ytmOP
gMpK/BP0UZDqwKNVZIkgb7kdRavBETAqUj65AlivZU8jN8Pz6IAhhR9JJ9TCdyTAiJfQqIkDVMk+
VcxblLush1kYBy5y68QkAoux886UibBJgb8Z9rirn4hslAdfz9AlvARGOw7t9bisFY8LX190ZsOK
EC5jjf3WfJ6Yj5pLTKBkFMNBb6OWVbnwUkUKD+o78aOBl3lrhZuy04jrMayNCmIItD2sHILAp9hO
/OPgf60YFF8fl1iJ7xAUCIlyI5/MIdF2DYjQbLKdS7/QFoyU82+dcGqlbJXd1IT6KAoebHlZLbYC
fWqe0OOvUPPrK6T/iQcuYFnPt5cFjunqPGD4Q/Tvr+GP2faqZ0vYMOGhSgCI+WGEnr71DNwNJrXT
55Tz21n36WkHzA/QyUz1mymfx4Jm4hxi7RcEonWVq2+QwZDVyQBHK6Mr8aJQE8/pIHnDHNItnaUd
SG/zI5pkxxaI+jZ/uQBCzECRnx67vcfF1MS4b8aeAzNWpQVPUD+G4g4dbl6tip0vy+J5HPLbbFMi
pvPW8+N/JW74yzAW+4ERfZFl1u4e3u4aeNkp0tjq9kV0+M/RBS+Jo/RxYOVT+hVUBPA5pPtrotLd
Y/MsFpDG6GPgNMH1eAauQCxFa1yPLr97faS9LWg5F/3s3XwfxlL/npnm77CVf8qsvHZSjy5qxIiH
iXX6loMDIVnInkUbLlj+8nXeuewCJ1wyWk1JTxcVVWDDqfpWqIyxbCt2MZv/NbuG9KaPYheZjXnP
6cm8E4Ly1xobUqSc0QfLhxao0LlE6SwYImY45aKU2vXcHIxaZLt2LsY1xPCOXhMiDLxA/Bci3MOz
aU+B/Hyv8F8yiwy1WZDKFs3ybiZNrMHctY8PmOkfvQ6TvDz+MNaZ/BSifk/zOgQJiHvWL2Jc423l
LciwcSEbzQWYnNy4zVn7Pkq97zE7MDj6683Qg3Lmo0g+/mcaTsXOSOT3MAu9Y1oRIXDj0j/ChKBs
j6qBnU6CaFcXbAUn3EKDy7HZE8TRBqZqtApSRzwXsblH67cGWgM1PKrXVrl028SC3YTmNtCGUkFx
47/+OBT6N7tL9L01ezXjhJhCmTLhLFVRgwC7j8/w+H9R4kxilS34vMKjA4OHWh1oOtAMklsjTtia
flqBL5MWA95/XNJcMhuwun0m5M/pAaRLjAaZt9njTrPuHds5pCjYfo9X/bCcjLvl0nhw730vwjbX
5nuc9ZfHicSWPseSpbTycfk8peR6+8nR/p//Rq1WDzL4r0pODd6w9r+9+x+7j+r6Xnyo/7V81L/+
1r9/zH/8/zDf/+3z8q//9dWt39v3f3tnA0q/nZ67D1g2H8g67T+J5svf/H/9w78A7OTBPv7xt19V
V7bLZ4uSqvyvbHYXVvT/HeYezB+/4gSO9sfjKzr8/sfflg/4ZLnr3t89R3CgpRfW8oTlwMv+RLnr
xt+F7+hA3D3f1D10+H+R3G3978L2POyknu54vmXDslZV18b/+JvlAXlfsNuAzH3Tti33b//8vv8C
oX/+wqKP6v8ARjd55v8bz9sVho5FiC/PIxVlmoa98L5/vd+TMlL/+Jv+P9hQ8KWlPMvruMc7ZAwB
TMXyNCjGD+3SO6dSuXUK0a8Z+jxX6itLEAMadh0bifISxB7EoKgi3M5+4hAVFv0fU/jF0Ivs0HIa
lnHx0moEZclGIzG191RQm2gLhgB32x9+2V2lH/VRe+YDTqJIDy4buZVdT5DKPOMUAXrZ11ZO4N4D
SKNhcTOBLjcN7EudqUCSr8wO4knliXf8lWlAPQpkRApeYmhuHT4sEFV2v2osuFydmdz6JrbvJQpd
ZLBHizXsSBo1i8GEeR9mZ+BJ2d9cBHbOH8kRti1GviyDdgadFi3wlGcAhF2Gxzu4nAOr2xIVlOrq
SuK4eXIqGKKvbJToDg1u2+YRAW7fhwgbQruTVIGQEspgNY7mtyjjgW+7R4xzf4x67o6dzL+GeoU8
MQAYVvEfpYpvrTTgcIOkCAzKmklMU1lY3NyluA//JcOMBX7p9VBAWc0wkueMkaihhtBTm4AnUe9A
/s4/4SR/hVhBvYiHwyAdj+zVN74BKg9r2Tdo5pwSt1n5EaeDtUt10hQTemSs/CUlCGHWizix0N+S
VDot0+kx8WF9gvl8W6YWxG1+WPZh8p13Xmo2o75sOzUQdIqRkpQyhfM0UR/a+nhDF99TEXrf8aBD
18syBzOz+RwO7XZoih+ZybCjes4znXgoeZQ8I/5MJ97PznMpTyxpdxk6BpeVWoHqkStUdWR3FGzO
hbRvOKaxcTLUZbyQzE8rdStSrdi2fVLQYsg3PfrP9pwkAOgnbT2b6T70r0k6vTXU3Wolxgl2ePih
q/RIHTSgQtvvT7TvBn2B8sLIxd8NdUiuDgxbnUT0fVe8Ki3tg3QMQJVj01JnYsBK9PvUWBnzDyeZ
j+im1Av6/UW20c+yjM+zxlayG6ZDHIYgFGOqbt0x+i7RzILUQkszJD/trB/hstcHux4vmO7R0at2
59p0qkqp0zQGDNlRf8iIXkMqCgZvmwmKjM0F7+Mm+2mkLYt795ucHYv8AC3Jy469MK0Al9rCik3s
la/zyOPEisacR0fyDnRNWj+mUk9XXcjU0tQsrHZ1sq/5D7gUyKOoO9RtisWydlZ1lxcrR2i7cUJ0
hYLzJZrCM0FVkq7zqhg9d8v+aYNvgV7CiZUBsM24LXub8MoE9WzO3K8a8mLA/Ps2w56KBnmpPRyp
NXFLNyPxp0obA1PuJWQJWACKpQfJtEkFGYRkNnZMPzwkvj2xZmOjQfKDbLSdf+fM6g+mwtyX8HJq
suwSRWm7qTz61NTkbKHv6pfQap8nandW8bFnYEF0By8stQxnePclw0NasDWKCQoNcNU5ElK/pGl3
VAZ4W84mSwxqgcAXIcfbYgUW5yUcLBPv4GvLmrcRnGEPtZ59h6e+saJOMIKwcROhzfa+j3/ILSPi
hmSMNLOUO4aW8ki695gMqt/bUL+xgdLtSVgCWlN60hnZQvWjqwKr9BG3GueFBr8728BbAcdgtVSP
+aLY9hboEN0o94ZB+RwtQ65lUq1II01XRRvSMjfu4hlJz6PtChcXhnqfsZgOHzeKgeMVOIjiBH5K
qKg69iuL5sPX0m3awC28X72QAyO69oUGApy6/b6V3SpafinARfuVZ+W/UnN6G8PhrrtESrOo0s+G
xmBt6trxaF3RelahpT9J27+a5ghWm6q13hiITeip9iqYiMn+lRGUoh456p9wim1FSzQH0/V1jGkM
tszud1EU9qZf4mvTlCdQEEpnVTgwdhpVOgGR5HLd98ObY3v0e+qccrNGA53gFSuWQcZWboHm9Vqp
kFYEHQ8pqw4gB7e7pZVzDWfn3Hc66mTcPxsxySomdPy0AY+nnbdx7fgmJu1bO8PDNQdW3n7BQ/hG
/rsbemhRdI5Fkd5vfaIlhDjHk6MMnnrktwxLtgfKoZNVzJ4voEVoQm3GtyvziCq3wdH2/ux9pJ1E
J0ohtEO2mIL5O68LShAct7ghie+j2PRQFeWtGZnWFWZ993DiBco1N6lj9UGazenavY028Z5QUXoi
m/CNoSHiL8wK0CP1oWVFGzv9OGp2vomTcO8Oww8yH1uyTTBZVcFNIeKYxm1p7WLsZ+7YIbpXaoKt
WnIfN5UD5GWk9T4cd64//xFqeCf+ST4JxQi5/I4AfoONYW0psjlAqPawqbvvhU+I3UPdtqZcnnTK
/7Kqz/adD6o0QqXpTympztrN011CaYBvxofC6n+k2p/RN/HjETVmTl9ukK9eHAfLag7jlyPisUta
4tCWB7WEGG8FwI+MBvQ/J74zLyi3XcFrXdP3ZWzYa6sylsoNa2laT7NzMk97x4iGF1far1UTO8HY
N4B9oO1z1mQdV1TCZcXU7K2JErNWn6Ei9VSqo7qdWJnJJoPmXI6fp2xumfTYC9IGKhmxNPs9odHZ
ITbxPqFgeHrK2Lrs3o1WO+YzsF4j817TSZHcBv4OjpgYsSXLEuBlPW293qZkfS7FpqDij9S5QR02
X8M4MEYKua79+gcSL7DQxNJ4/KmYh/QAJxFhrBpKdcaauaKNArnZIsE6QDtalRVQOYgYh15ocZBN
LPAq2nAc1Q9zXL4D06wOlFAZK6tSZIEViH3iclsTV6QL9ZiaDndRbxNW1wFiaCybCymREG6hTc1D
771LM8nhcjLDnTOHPp3ctLn9QzxKHmRHbgER+dBU8azMviDWYCj6EvnnltG9QWwJeBYsHBkTPUpi
zEcJj4e1nUHc0RTDfitF3WBMYG9xedz9vP1jjVF+lb75A4bAuGNmmW3HhnIwHqpAVdrzoAHA9KET
BymoxO0jhiwje6fmOv3aIFNyFLXqDZF5FcDPr1cMyYGm0nVdllgZ7EK/RC6JUMNi7Jzlh4FkP1W5
GKhE7O71OB23krkagPIuXaW+5X/+E7A51m5lEF9i+ri3Wt26VzO96FYd74mTbqYGcUCj7BB7x1L9
Ob3RKqrZtSAyRxGF0Q/53WoIwUVl3B2JaoKL8Cy1xxJJnhEbqI8/aBUWg7915vnFmULC8HWe7aXG
3aoVIexsaklcr46OWf3bqWo/mB0ZHcl7gNTF9ANk5FDpIKgEze7w2HAKdcO5atryoione6JWIcC8
4J5BehJn5vmfhmkXtF0LgCmrx70uYc/SRffO6QIjyKBfwPfQwGCVe3psgtYlOMF05IB1/S5Ccus4
Vw+546TUWOTVek0isTvZic5w0oUChFqG3SEhlZYV7bbCHndyaKHYN7OleAWPDUj+umBca0A67SN+
Js1m6qW/DpslP9Rp+47Ik10oeMjC+IDPSK9aOS231EKjsXBw6Sb8R4Bf2i7Uu19qoJQt1LVs3ece
bn8qoEVW68E8WM25BdlqVEPDiZ+JdlNrt7QBDTlDZwSuvO4GfJpZ9SHm3TgXXwcfiLZX4tvAYrCC
68Gp3zGZGLLPqlLti1RFC7J5OUaAvyeHQcgdhuaqMpm2AlgYMTyWOECCYRA/qgRLSdrbPRGBIRiL
EfheUVUb5l47q0FcijSW4d5ht0Q1TwQ7TM9pGqSZYAUbmxT2xOqhT3vb8pttqNObqpAmGypoG+wu
TErsDX5H5osACFuamLdmsyMELSnFSLDia+AQZs4xDHtw0wx4g2pKo/v6g/1ovs35/uKenNcAuKdG
5VoT4dj3GjQOLUmaANvtpcEHfUzyLxU+WViV5c9E9+N13XQckoy53VdaFwYpgTzU6RqYJFGrtYFV
8D2/pQIEq5TwxMJSX3esTitNriOdpJwnBdHYiBsvxTZHEEmxPQ29nzkD1GCwp+dQujcZISl22vAl
bLDBT+305gMcgahEvbQGp2tteJBHiHkdLMoIfehMmQazkqpwV2eUvKCMm5aFQDYvLl5/zmWm5juB
knRVyEH0QTLPt8n26t3o+KzTAKrcPlmFbty/zMyIzRr3a9ygB4EK+eXCBDi0huQ8VBJ57GAt4coT
TLRJ4kbLIfLUhbRC+hPKuPxjUXFd2eySGyYYK+C4gSRxFaleX+swUPAwVz+kQXE74j1CPRJPFoan
qTBfWsZ/Vy1vK86Jf6w3iz0iAMKKyrVBw94nna0wo0uY0T81CrXRd6hlhJ/K9K2Lme75MeHWumHv
qYDrLV/BiPwb1GVFrFUwjzQnfzeCeWADHY0bt84X5iuH9JFie1YwUqkwCxyj49+zPsLvaf9lGKnl
UAPfQ5fVBbE5izLoDjtDONUHa0a2rN3vfo/XVwcTUQ7hFymynww9aDNejv7xR/K/mTuP5ciVNEs/
EdrgDuHANoDQDGoySG5gFElorfH0/eG29UyJnhpr601vbtUVmcyIQLg4/znfyfj/4ThuS2N4WDp2
dhU21Rle0l1olu5RkV5YXbMGtZlaGBtEHfKH2WYpZr5WGiVz+K7+tDTzo8kAl9SMdKZyaxDdcaUg
Bxk5eKWH+budjV+N6HUV8evmCcecpjOQsFvoveZAW4biK5Sndkn4iD/UFzJL5rUdjqSol68OQ9ml
DjmChcvDkIBGSsPxbigT40jCl+dFH1Y5tvIrVWt+qWAIB25FGyhOeLu8r1MmF8ZAQdUQGN+VqJI9
tEmPyA5nLJWOu7AnsJY5KJmMYsBXWL5yKJY1yoJe5iC5m3STbqgMxZ0S8yFCkNDj/JmupLsqxfCe
u59ureEeTSdWo/RnsDTbo93iEjnrLULS75NWz9i1D4al37ZdNRx62o432JS2QqODJe73Vht+KnON
SZjp27S4cMnM6R2SDDc5ZzhrS/XZVgWds5LS4VJCmGjY9/KsfOki8RO6HOeNkI5wshdQUPHr820t
n6MqDYirIc/UGupIPGaekNw4M9z1fP/o/5qankotrIPQO3RsrxhyrQwNJcYcuOnBP3tLIa9TY95Z
SUSwu67uZ3qQB9l80tYKbitHfM2z1XtkN5xgCUgK5zO1MwkAut9yDdwz3rA3wdxnW8O0/AzKv6e6
+8lxe46tYcAqHHldQk0N12rPZE4AylGx9OavZZzr+8FKSEKo+heedtMiQKXETXZN9VQU0uCLCdJm
hD+QCOadgpP1XiE0aaGLA8MafiZRtaeWMyvj/ugjTcMEc3RxDIA5HuyeVvSemNYybrXAmL2y4BSw
VGCZ6vVoH0OWx4+gLKZ+S2huNXQ7ujb41zZYNgNXlxuPEM0T2ziVOue+IGCUMgzHwoR5OesDduUw
Kz0liWtFJo0OLLjZFvK4oz1UMcFpW85PTTv4PTYbumO8JZueptT+avRebK1kDaQTvMdG/R4uIQUv
gOuL8MeIV9NEjMyxqI8UlQYZ7lcyfN6Flt7iiHKxEbRslpXTnIe2fLXqGIqkIheUho/4WNZFCYOD
xQdmtgkTNVdVPLACSPYSwRmLre1f/4VsGe0lIGNlKPCM6NzCbUbUVhVjh6NTZWw6EM2k95ksYk8J
7BenR2EZ2PM5bUP659BPRVE5H2eTcFC79C8gV3HQlB08bND+fam6Z2B8i1xN1m09noayP8fABb2Q
Scem11sQmtK5szvcwjj5PhoTvljSvKo0/U4XedtGAR0in1kWk27KyFhnRgVzurjlRMEKYlNCVKCh
dXBuN7OVclcxP6LUSkmQrJmxDp9NAACBmqEvDAdfFOM4XkbKteWf4O15b+sPosTHIWRo1NCAa0Oz
Jn8GQKLIrGUPl/8+6Gd1a035fqUZqFIYnDbq5zBDI7Lr8L4zExA9GHF4lVD7kpGOgIakdFsQLJZw
oFfkVZ6+gl3rgM3Hj0xfGK5EEVk4E8hoQwyZMC4WJyBE+9mhMnuq1y3UjLZVCxQ1DYODDXnHYR9z
ktXbIJkdaWZyZaH108QKL4vQ7i1HRmdMYc5uKogTUUf3O8XaedZCcFLptMvGxtnKgbWtBcunId5s
6mXkrcmwL/Bc3E/zyrEpW7p8oF6kSfVk925AwluLjpw7kFP077Q28K8LM9qpukKIAKNI7i3yTRt9
xlwpvB1ruWxpdFtqe19nVX5qtaODqcI3XTcCqoR63bDO77K68zU8iF7H3M+Y23HTLDFYGafxOxzT
Gzwf1x4kEDvYIaFRhPH21QDG4qtwxOnSG9zdzPLcpdkhqjnV2ZYhdpll0ylPtco4JPdlMrGw8hvz
k9kgmi7bKeQuXM7zzWA5OG4UzvZ4XPZpyDmot5E12UepG0/8RqdzigqOa5I2+aXA8x9YuH9VU9ww
fk/P3HYfKlPDTLAUH0U9RzdCD1/HoftjlBs8KewyWXQJFNWtmhtQasUFLIME6NC0UJPH3bDbf5Yj
ZFHRcxAjGEK3Habbur326fDb0g7p4Uq/TVB9dp3bfFhlFyNpc8TNK7UlHEHZNVKyh01xx+E8pbKI
PqWF+oIN3NmzFlQk3Ft0JWKUAvgULpCOTyuZp99RSwGBgOpk3TqxSdzKAv8g1ngf3gD5dnrT/VEg
b6m8POllRW92ArxJx9g9xBOb81Ldo28/iX5iG6sKAh0WMDTc8bEfQAM9yKw8qTkfXriNHELDWQBz
kS5kqvjb8eyH6fzYtyPHWj355RGhPqttFk8E4471Z/YiLiyMQGJMeDQIaYbebaLU9jq2t4Mz14g/
SGR+VQCohAQFT3WKYsx/4r4AQomWxd9Nkfmha+VN5FQPaa8mz4l7zWtT7YdqqvtcsVmGAuWDBj00
U5DWsqKViJuKgvxjFTjfMsmoE6TOdrbOJawa0FhMHkpAuMUTuEAEdof0HZujMcSv0t65KeKfnnfa
DrNAvklV2OHHkTDlxpgJKB10IRLDRi+jjd7M2SUcPlXtgDqKp10kkzPfPorBFWnTJiG5lD+kdG14
TK8/Zc+xDbbSXgW9fpgMTN8xaMFpTdjEfC/z0M5OKc4O4ojWAe4rP53HgxtLXt2B3OB5LPKLLvP0
kvTgoEVfNvsQ3Zzebixc6IM0hnJKSYC1ujLPNmGfVljbGHLDLtiJuLtUhjHsm0nexSJ4tlijIMbw
6OK8NiIa91AACd2XAa5VLXsueu4xQnJk0KfksQuwtARjUVGjSFwj54ceNBvnfA7zEoqeeYpiXW77
NuSrj6DUFS6H9KgMVq/WD0o54WnCi629HIsB13DSLhLrffZoi/mjageSInGS75t0RGzHrieqHrcP
GmxfzqEPLPiRd7jZ5QZpYg1/BzuA2JaifBzrEdDkEH9QrVHsSK96NIf4XaCJk7JeuVtcLNe+Y8Pj
jNjYZ1xEDlkDV+xZuS1oPtkVfP1WjtCrOhl/Z+ZIATEEDQ8T3F0wdNgJnY4ndEBUF2iv0KACtJiW
Eoj90uVndAkipRklDySVlgeZGU8UgR7AdKmuHzdDXeXH1B0/CMJc3aqetlFzFTDoN4zEbJZYfrWs
Hkg9X+MeiS2rROfPyqFJlnOorXPN4CzvDVSfxSbTQx03kVd17RPNR3jeJAeBujMWT9KcCEvYfbSk
OmQZYxOh8YuXgnLKgBCGcvgOpBO3lcjhmpVQN7Y24dCuCHrbF139GH0BU0eVWeIBHTxsN1XvwkXC
/aCz45J6TkZwDEPKMzLW9c4piE3XSVQdmF7uyqV4gU2ZIp8Nu0pmVxEP9fmIcwtPW8rOlONJtpdG
7ZwbUek/bYe6tLQMKe2ehwtnP4cBQpgam8gy4osa+nDb89mzzcW0TTDymKTxmnd3tBBR8roWkcxX
EgUB2poONlmqR2gNNtdjN115xn6QJ+59h5pPfxWEYNxvY9afqXvLd0E9E12Jiw9drnFkpzvFgtET
/kF+eNXkvqE3L87UPRPNpYCAYM4mqlryioE2o0vJPQsJafPRuF3whfncxAFOQjDwDOQZvwgZOOVc
NtCpiAo118py4IXnJKtDugs4oU+AQ0HKz7uRZ3G0888kNr9ruy6Q3fm6Rcr+cCpBtl+DzNKxZAKd
tTdNxXwK7Ifhj4o050BOxR80/FwkrywO7tWTApu/ncJxbQ24USEUUMFZ0kpCYkUBOmhkRfsGE3ZR
xR+Rhke5/Fr6fVoPgOoadY3y7lZf+mYvzfRjiYxfXrnw6kk+hQV3v8AYHmeGmgewqb9ZM51lgGRV
qDeD+WUA8zSb+hvXQOFL+/GxmJMbagXZaXscO32DWRyWILjUY2ERVuldIjBha1x1uN+mBbe3XLer
VbctSp3OCmJ2BOymGWqyPq6lEbeRmIUXY+7njL4C8AB0bsQyebFGd12chty3mmirjXGC92+XlIU8
UxXuQQ33HcrH9oUjcq83hnQlgVyoe1w2VetmHpyTK1ESblA6jQ6hxTYME6oCaZsZAfetOQqJBJOJ
n6runHMe6eblp5wLlADJ0IxBIe3GdbhpeqyMaW3BF6uy725pT+OcBX479b8gmBoEAA4lrkpfdGyW
xyJ4KmLNYMv9k+MrxNIdXxcIgcMhFfjOR8pSyKis1QkPKce0hi2IimQQAWD1aix/2zw234bSFFtb
tGi3LBqD+9MN43EseF4x2n03XeN6cbS8UbRJu/FaDFJFDhg/C5PYYugPoV73G0VP+CYNoMsnDXnG
BchJUsK8ob583eAQxYFFxLZp7lkU/HrTq+69MGsXxySSZ4K3OI/GJ6NZO8WizINwcoMkh8Ohigne
EPcthp2IGnePrQ/9P19ZP+CyZUFvq2ZyQBcEUvDIITjZd0RmHghZXfFptywj9bg3yyQBkStPWRis
rB/t4jBHaUa+jV0SAPuLjnYMYAKABPwy1C9Msk/TJODMNAX9A9Qu2iIej1gsX4sebSF15TXNsl+N
Gohq6V/jvHwb+yj3jIwbVFvPl5ZDVpnW2ybCWiB1zhjgrxwkgx+9SHUU/GMy998kfBK//rFGjjxW
w03TbuStqPNzolXlgYzyd0UGpHNbwgJ4uinxoYtjmLlFxa7JFKtsy23f6TuWvf44aMFd4TivoLE9
q9feCNsv2wyXikcG+7vI4zfDgtWSYtsNqAeiVANR9WjX2Av1nAIx4PvK6ybAjCq+U8IGU5clp4bu
KLiH8FBS7SRaqGsVSU3XUWozcoFwx8yfhjHygxKMUn7sdRiibO4INX4daSvqZWy2Anmpj49g5enb
MaUErah+Vc5ebix0qGt5dl8BWB1x43m0pvDoMcZgyhxuiFDnieQbCIma3zc7TpHzrYjDTBbTudEF
6UD5FuwLnVl8H1JtIMbBo5mM9SqnsWm29DPdOcc5FFxIDF7HMNJMO3G6aGV67mAiYYRhai605GdU
muWLBfx5nXVvE8/OTpq8z6abV3hhsFMqfflMKx07e0QFzwJNcGPbGr5wnKnoJOuJ06l3gB+KAkgq
q+tuqClIg4xBR4lrLgdpAQCzlMfKmm5zFKktyWyKYPr02hLi86hSAjsQV/cw4Nh3WHww9i4IF0Wf
EflKaBgJKqKAct5UMDsdjX46o6L6yWg4wmZfjaYw2xBW24C14UIfSIYOVvUqJ/w9I0XIJisTr9+A
zGunT8VEzVI+koBFaGBbL6ZxL53gHZajqkBJIQORwiGzzbsv5k7eYCx9XHSho3YU1BvrYeaH6/Ic
soFvSxuwLH0oKeZtH8yExpCQM5lTJ35g1/QSR3f4BLGotvoWqhYPVkT1DgBG1y9W1GeyYG4RCk/v
+sciVSA25er9WyKnJ4GBUm6q4IkOAFDXREWRA6/52ngmJhSG5nE0SSenUcRxp+h+VVUTlu0UytYC
MLBeDkmTt3yPkvBGp3tQUvuKqwLCo1iD4AskHg2z7iRf42aEl58Hu1kbvvlk96arYQFu1vctJEnV
fwYZysSw7V0Nl6pJQkiVBj7kjxq7bzEP0iNzC1YTAO4GFmGTj6eSCVqH1QekgvnGaOcRz0Cxq3tB
9dszSlvqze6PkEd1sSPtqM+G9sQHfUi16rWoxp9lUFsJzaSX3CZlzdidpIm2wf4FfByUrMWjZwKQ
RcsgSymacTdNxk0LnYYyYeTHcsEsakbavjaaaqdDCigs46JVCedPcj9ab//oLYPN0i3+MBYENJdu
u2K9TvXwkhrzhWo22+8VDie+hNzTMYPGiHcAfHyJY2qDSX6dvlBjHogfjbURO0ZxpYJxS5MBdtQJ
107uMI+1uARHy89ANszKcwxygj96s+g3Sd0xQjdeuiCsd60mLqnT/qlZhX3aOLlyxjW95z1FCXH0
myz2PkuVcyqCbkcj3DM3KZjsCH+4A+yk8jrGNVpb3iodaVOOyngeDZRHmzxLINcejhzdr/0UQ2Nv
LSf07MHMz5UOMjgnmpQNKqFEZhfNILR5ZTB0iaK7ppC+qcg2mRaSqkuDJq94ZpYnBfdQtw39ZQ1J
MY+LBgrNFLMrz+ncj1SEP4mhXsGx+sItrxZWntD+WdIq9weJb05qp4QC6KNVVi9GGHxjFJnOw5K4
W1BM35pBA4ienALQdHArikfoW0TwYpPDD3QCMgJkOdY1xpKvlkmtdVclEXK8bL2FyZopjPwpdacf
9FRtTwjpklngK9lJf+bS1LYLUjROHVrQ5mE6JWEe7gGFfREfLPdIzZdm/YBY/CLk0DbbO/1EZdPq
EJYlprAUZ2O8LkINkeKt7nRgxkoOpdXw2Gtrx/GCkE0Pml/ClwLiabunqU/OckHFx/zI8QmrIeOt
fbvaMiAwsdxbhB+AmuJ1BxInwvbolBqcr3F5NgC5hM14xICOE1DZqT+vMJ6Kmh9PmN3P+G61uDfm
COg8SRC173mqSKmQI6g5Z9zSm657IfkO6uqI0QmrZInKqgeVsuaPbLdCFxwZgWzsm5Z7ozV0L+4Y
TZxoUnp/aVHAnUkQMi80P4uTCFhkum0a+hPKqn2UialvopXlzolaEqtTR7S00GOgdReY4TmrmKW5
kh+Vj4TCOi5hgSJMRgtjPbxNeLI3YEFo/oYytsn6bOTMTptpk7MqViljwsL9tkyMhGmx3OXZYnJh
pyiT6AbRwvJdHzCA6Eu7N1RJui3sPL0viMlz4EC0dWneBlNj67whkt/X52ZtZyQp0LK8bKd7S2xH
B/rLv21a3jcaQaVNYuOc6hTLK+yRW0aXu6ickBxKnCNksRZCgziY1FRf0mR5UYSN6oQOubx9Gobk
Nllp4tMY3+BC8XO3t8Fncnyhg2VgRBn9YMy55krejnETMcayU0+XGZkLLBm5jmXScQOCwC67jCuO
igVjwyW88ImfBXwfT1N8FRFdKnWBGqBCMrPDsINTkvsl2R3uSGrFikBHXOpNEx1ShRiXT+UhYr+i
toycn4Exno+KthVtiLeqdHHR1+5XNo+XeEIlrKXcIN2ThYX24ygIz3IhJ2WsY8nQOpY1V/4CwdhU
MX0I43Sd8QEcmeLYgvkUYSnzgRYkShWeq/kajNEbBgi8A+isYsLpZnX1XsvbLTNNeipiKn1Vdaxm
1AgsZYnmPsI3C6HqbMye5y7hsHcMS6RTHY8ZFe6KFlJ658npVps4iLfYB3NwuZAlrOmCGf0eJtiw
mfHE4Gfh4ED47ZwETE/qivu0mtItLtrwLLnDnhxRPw+iBvHct7irKEqp6Nzirutswi73celywgpw
76YGmhCVSH4a4ghmCLzulN2p1npaPGS4q7MCqscMpSwqgj92aj9yZeBM38KXYmXKCgsMKeY7DEgc
8oKigJJ97MbyIXdfEPIY5886Axi2Dy2w5B1KIYe5qSS/0Jt/Ghl9NyPOWWwRhKxRmNOu71fK/r5o
k59QY+JMixCerRwcNv8YvRMOWWvJj1mMXBnMq6mnv1k2vebKzD2t7+kTkVgYUleEgPjE00JWbGas
nlgNVuaJpHgTzghRggtZSbQuyk0SoAJde8p9gA1wl8qcnrYioRPG1hhhNvbejg0et0zu9FE0YBMs
5t/jcqo6mwqzGNtHs2RYfwkjY046Em0cbvQZRCyblK53W4MeNqrWkuXRBUMYNUmyYWaSYH+byRyv
nwl4UQDn9BlJa7xMvbGWYGX8BporuBNww0WtnXyt5XrZ98MxdqqvvAn4lmDlG0cXnxntiugZ2Lkb
PJOhVm5zp4fuRVzGi9/cvr1RAJi4rUfXscKb2ubZu7CbMzPG1wye15ru/YKFcu7AnoYrj4vtzcAV
O0/Tnu3wGASgeqae5mEmjUGgekRQl6TyxN0ktl0YVOHDUMxMNWGm8aLsn54jv0fBBHNsorzjgPMw
rxjpIWCOONarJqlhdup+T/9LGie7petuzFTtTOSFwKGUI8xzqsK68cJSOXGBOmLhxo/NjIYFtY2g
uxQ+3cX5NtG4DcaJhUCwlF/gLUDTYGiuTedZWeHjYtKmQK+S67PLv02E4W8Kzd3VsumOTWqsG9E6
8miw3Fo/3UgkMagSzN3pSJBIk1e35mVpAR5YI+CyHLf3spc2fVXzuEkrbs0ZBMWkb79lP15s/EaY
8jAepFKdZNz2u1YH7ZJyXOVeUPiGQBIPs8uYZUgSvTKhHXEdqsfwqpXriInRzRiZ7zQqQTZUOhuU
bfupaKZTt5S/QWIEhwD69SapNGO7MOv0DFtk58Say+0w935Fmj3EJ0YJ23DiG/8ga4bGpH8YCTFd
iyoNldGxoOYmilUaROIM3X2PlMrt1szUH8cMSNU7hEyrlr8QsaLzqomuHTwa1oy7niTVhuHXHzOL
P4J4UrtmME+BhHHu4hOJbBPLLLcc5HtUK7M9uccxj5dziG3XNwbMXdO9G/E00quGn8AlA6CrkbWE
79RmwEGJ0poquoKw6BbB8BDWUOonsvA+QDdnPyumatbikbhnl8zxDLQmpmgR6BcrwBjWI2cwaqHJ
wGBTgvo8RddsxqNqJusr+muYmmHFi7nSTpmZHjShnvKRHbqq0sdZcfgq5o63Jox2BBLQoIZTbPWY
uXDrO6ZymI6uWup2nkCz6VBS2uY4Gzh9HYPQcxdA/wq0vD7MWvSBeuLnDVC2kqp3+ik8kdAcXBII
YAYbHq1hhDe1+oUuVJV9hnH8qGWtfsxxRS/r7KSMwG6wWreeijixolejZczpkbPZU1XmkN6ap8mN
96tWuo3M1QDNhH5OuatSWG7i+ODGMqnaK6v41tao3Unc6Fs6gtHXPqOD1UduAj1j/pFLkGyprEBk
zD5JDSMSDVyl6NCwKHf1RUHcwJCthGRp7wIZuid8ZDc19EXOzPk+X9RjS2XnJGlHCsrlVXVgiJ0h
/Y1dzvKFYJVyV4uPlM/1soTHLKSVzuu010DgfAjAkG4oftZPQczUJWNTmuE2b5hWg0SnI5zrAnM1
aEG54BAOwY6S2KrnhKGjpJjiSI1qzVNa40UcTpj2QurecsobKoV6nspL6iLIxcurNHLgAEgXMKQm
+GPblmP3xpkVxZtWfpuV5hunM9YoDoEnTkvjA0QrgF7BBESTGF7vDNmeO/MWk/RPW8FZ0hgYhguH
8Ch+wTFZ8KW1uPhSlaljIeWitNR7VsZTpKz9ABR/U+UoyjwvvzpcZXKZxiMtYWAN5p9oZOuhn8jy
9JIrblZW362ms6URlPWXwL6JAH9tNAfFemZnCPq49xdt9a+RKcTNsek640crjGPj0m+dEjUB67Qv
u4kRnV3v1aC9dwln5X450voHwGGVScgqHVpJ6tRWWbEJkina2pHwQy1ub7qJ9i6JB0kvoskDXGWL
FFCeiGkT5pgedtbbmMX2dnF/pxLglcTjqjd4OdIoF/vKvumi1z4HM8a+G05O7vfa8mWr4imyo59q
ldcpP0Ft98QQBKcFaCT5DlRSQoeW+1E5Tn76K3v238ro/U/id3+X6rvE3w2C3G/3j2m//4UhPUGy
7f8d0tt8Rs1n/HepvvUX/EdIz9L/zZGWaSqd/xEuk/b/DOnxbwwSmaZrEZCzFDrf/wnpSfvfDEMI
tgnbErYQxv8N6UmLkJ5lE7W3+KuJzfO/E9L7K4JXQucFwrVmCQ1y/6AxiM85JpguXfCD/jaip7eD
bqQ9QTUxrqTUHGAyUxa7vA0D7HgD4X47YN8jKRVDqoSG9jYmyXfSWPs6LK5ZcQY6y7FFBzKf5ax8
DTvFwI1YDJd2JEo7P4FRRynWWO0ndVvjIsvC/CObS+hUpp+PMT1HO5Fm90loPRT0t3d5e5EyuM9b
LiKase8V0B2rRzgZ3rh3c/rT5nPRFYBF8SJm8zYNLViDdOe27dUW5LYs3dr/zef5X2QZiVhW//Qu
WTotBgaRFmXpf/8uuXFGU0du13iG0odiKm6oHCHFQlT9X/8cY/2N/vEHScVHYpmGxHuxJir/JjE5
wK9xgjlufC15h02wHbP7aB1Hbqgm9NBV/BrzpGp+OzvYzIiFcT3elg03tXrudsgQ72HwFfBhaMuy
5QLo0SkZEdWfjfTGNL9Kt6VybluG5SYVuOMEWL3q//MSBM/zP70E05Q82YI3WpeEUv/2JTTUveVt
CWinlCWilQcM5bEHoQ6J8Q/Va7vUBdbooJ7ZCVVayflfv4Pmf/njlRIGXypSruIfPqoxUbajGIT4
dRnuAjP5Ve5XLMtvmxlDLbgpoZVi+MBCxPOMjcjNCyKXDibTRawmMUBwiTwxgmJ/XUTyziGObBfy
eIvBmWrxxwBhxmzja8V3RJpArgz27GZflfRuwOi3mwvwx0NkcsWMOPqKmoFPjZc+6hP9gFnojuDb
cY6wmjeizbf/+uWT4P3nt99lRVmXDcux+Er//dvf03XDNkopW44HAjAAyYEBu1XSj5VXD9Gjk7h7
sfJOZH5MmCp5MDI2ZqZHeJdCHxkU9ysRE7IZn5lVX4jxv1KU/dSExd52s2NeVhc3oSgVixlntYdm
sNHlEdPTSbwshQWmMNxz9sI6SGkXZ/z1yBhM7l0nnddEZgdZuTunYsPkoEylS0dSZLjTcVoiFTHM
m8zkXm+ym96N2FOHofJnASOrebVC68I886bSdN1bx2R5TNNkF5sXiLcPMSxMBxNKLBmAqJLao7LA
7A6VmAPR4ELB0MQVDWGsggP1S28Thg1O880WVCVYFfNRj5nhLU89AhKTqfsRPpIWy+16tbY6907O
5JeJK3M0r3ytiA7woM7k+/yVpkL75pA+QMG9sHDuGE8cO35qk0fbAhvmbOz1nCzjKNy7PuDNUZzs
HM95NpH7FrO565rMVya2PTDfGLiOpBAgMq7GOe09srqbOayfXLPesYM8kNEHbU+UgtDGXAzvgs4z
TGiXeK4PShTPWGAZWk6/Q7vSqO132gyfC/wx6Nw8oVgte42y92pLUeU2RMWICnWaWg2Wr3stsvzW
Ah+IKfkcFfqZ/WIH2Mt3O/5cQwXtar6bY8KTWZKRyGUMYoakUlP11iywFVCFT5FQxwW3qwPtHytC
jbvNuU2I4M5R8u62xpkDL2fGwecJ2aP/b5vgXoZrnUl+k9M0PYXWAR7dZQloC1rywps0TuD5PF7T
cTC2tp7emVw8kgjPULaOE1KGAioL7pcyOruZtXcSCtLh9BgRYhLt5hItuRoJo/D/Y7Pe59bTwLRf
dfZu1B4nPBjNI6yC8wCxrjasY0CmKGuhqjNy5vc+Nf2bCPhCh5tYS7mPu1vSCrU/DpG1NeSpoysY
7ys097rdhVp0Hkb5QFLtY1J/VOTcLXnyi0kr2ySjyym9/KJK/gkY3JGVxR9jvQBu624sPlzLZFo/
nPr6VSH9YjTpIi+vGAiQbb03Gvswtxipavd+WgihGAbSFOFG6cJuc+/FwkLTFO1Jcm/TQ+emMtuL
0XDVrueHVo7HLG1fFI9baDOHiavlllrBxxbJhbycE24s2RzqJLnJtPw9m9XzOCXZXlP8EQKih7io
8g/MlWSn3OZcFvpb52YmRFx8v26nXJxY/FHWXVijc70uR47HjFfKcU3MFzrVUKNB0BEd3GuHsmA0
1+5yVZTbRs9AccbugG89ONFhuoFPvvY+WBfgkReheibsfH7EKla8aMb2F3CgP/HTj5qLGIlpr6qa
dSEnRO0woq9055iN1iFt7aPedzslK3yLsPI3ekpth51t0Y0kW5Nl3USj4RW2+SiW+LUcjZeWoFoN
cibQuQpocf6uaFXxKV3DEBlvk8q+s7bw1B5Sd962dbmHj01CYf7LUtx+dyZgAWW86m6yjZkENFV2
m8TdaSYR6WIZSQQHdcu+SZHp4hG7qmxK/PTmX8cbp2mO3VTuC6p9UYbxRlYG4zKylEN5MFKONH1A
3Dl3jlK9hQnL5qpfYxqnQ3DBm92f3IjJxZA82wu25BHXZLjVw4QxG/pnHZsPUbGctVHfFCaNJ5LZ
pXOiZemSNDC054prbf+pZfHz4FjgXLGboiQxOXxQnPOqqr8WtXkodGZgOcqE+ajMXd4i/0H3jbeF
qkAcle03YINqTw/3Hm8iQ3MbHaXgY7GPJde2wqrYbvi22Hi/2+RLJW9GYt32Nrc9p2W9o6XeXsVG
jTPPgJOIdW2kZqq1Di7fSduZtgZNVcSRZhak8SY3idfE1AXYjbrJYTtSunXsovKpupph8loWfEhR
fVRWeRAhhS38h8ZrkfPtvwqQ0XCgtwkT89yY76pk22rYimxG/LJU6SaNzZdF5W8ZSec6KA8urBRn
Wt5n82j3vLyAE68dWRyyupNNjtrpEKyG8hw0Ok8W1WL2m+s8lQaRLKzXg/5FBwNxJ5MsCtfSuqME
p9rnRXDSwMsBl8frbZFUvBZt54v6y7XKd8NwbpugejKm6j3WcCeM2pMZF/u9wdedcQ6+0IbPiZwb
y5/a9XwE6zsMasfvVmAjBb+cO26MvjwktbZN1vaq4TlS2ZV8HmMzTop2Y92mffIcViR6DYPn/pZu
Gk+wcpsKxzidUxqS+/oJhUb+vv69tRQ3ExF3BBKURxn/yVr5wOT7Xlpo8MZwB4ZzB13q3VxFC76h
Ma0EvUkRxbSVFqEXgy8rbaBJ6xBIQebcZBl2NFTrFuUn+qHZ+5iUxsvYh+d1GZOoEYvhgIO1Hw1M
TaW0uBNjFxXR56hpX2VvMc3PvXpdGog9HxyJF5A3mcARslgyPmpLtC+unLi9pS2eZhMK9XQkwfuT
UdZdNuIpXKgRd6a7JOwejYT0/sRXsM5uSnXhc/h0+I4zvX8pZ96NyPJj3kzZjV5bN6ei+24WcWBz
YOknSWp6VvmbxvodwfQj0+MdawNrY7vFmRq6g9dOr+Coj3kvH2a93f07e2e2HDeSZdtf6R9AGuAO
OByvMZLBYHAKDqkXGKkB8zzj6+9CqKpbUmUprew+3H64bV1ZWRIZgckd7ufsvbaDADhFPDnY26bN
SEN8RPxFzzPciXHcRqW+AibxAd9j6w8j2rzQ4GLiOgINvcIeyDNN2ZOagxvQVLFpS1hJHawqA8Uo
dRvS0Nw4RFEYZCvpmVeU7Jlek/q90dG3hPa2aaW72HZfWChRO0ornGtoc4WNwyV+7AredKrTtz56
u3XfzZ8bksgR7zIz5u3eD+g3DnaEzJXqRpbYt3EREhbRa1SP2VpbI4Ogtt+CyXjPK/nRZhGF/5HM
Z1dC0EKqW5jPWszrQrmfIpd/iYle20zSW1vQ3Q6iTMhqQd9VkQrO2oR3TEB7V2CwRerJjNtNPcYf
aGFYiEg3bq+Gpl3/zUr613W0DZjOM5V2kL9KZS5bwh92YjgdYxnUAOy6KPma5e1OBM5+CWS0qeD9
/quWTd1Pmz6+SlvactnyaxNj3c9f5U8Q0FGL1Zum/uAVgPCKILGivI7MdB3Qa/v9t0n169c5pmWj
arepLSy7fthAP55Zk7ky9JZVjNlaOHfA9evsCzuCHUNkk3fFJytyXqYmuh2cDL8udNeo2ntAhwt3
umLfbcCrJgjiCdk0NLBsp8PxKuwpUwuxGwLs7qlJru7w5PTT1VRbxDDRiMfp1xthQlkUV3GUP5AQ
++pOxTUZqVtrrP5mv/6Xp6ilpwTVe2ovv9y8hczhlhYPdTHaKyYweoUoExDI/d1TYv/Vtfzhi5YD
+eEpIZTYGAbFF7k0wAYCDCIG4u/v179s6LhdjsNtsjQcRX0pGfzwFX5PdniU6nITsnyhEXMiJQCu
TnBgzwCQe37L5POUBn+zj14egp+eScc0BZ0LZK+UmJT4pRARuqOey7avICryfDQJXAPMOqa5aeih
x2JvB/5/fs9++sZfHktlS5Nw06HapBXZ26M4UEg+Tom5ExTJf39Jxb8UCS5nR7mLEpsJpOqXGkVY
hIUeYeRtSCC+I5+ZYAFlbkV9j62T+Uy9FACMrELukhrdaK5vO1iOfYUMf3zun8sAvG1kbsG+QtHo
9oGItyiX/2ZW+ItHyxQsGUGqo7IwveXvf7jvqA7QWCYMU697NWhr+Ur8zWX4l3lnuQrKdCkk8h9b
iZ+/oTPrOinDgisezfdConix9GNM23X+HD39/or/5VdR11pKEwRMyF8uuBHAmBFVV2FL3xX5fvCx
ylgvaQ1Rld7A77/rX4p1y2n9z3fZv1RAqLNa7TC0FQrOeh+SaTOb01WPCeQ//xq58M24cJ7J9P3z
1UOBCbgmJpeU8PQ1Y2vXdC1Oy/RvvuYvHgPqs57gbcQ8wOvo569JQKWkmnYb0Bn8kxVbwznZ/v5M
LkXeXwa7BQgOEAOSkYX+9vN3WP2UCyb+agMS7r32e3DXNH/YhRneitiXK/w7dFGSnSjTbe0O97Ff
fgoH63t34ScA4H/lHWj4KG8XANxSa/7Xw1C2a/OQuI745VRN4pWIHeMwALXeViRGzYDJev/B8KYH
U7bvGe+ibjIPcfqlIDTLA7uwqK9+fzH+YuL76e34y8QnDOW2os0YdqF1nid5GozxKgHw5n3DX5/4
p99/3V/dXmUuz6TNWctfL32B3LUvRtQV5GrY46tF6+7/7gt+GXmOVZtydL5/QQmzBX7Y779A/M0p
qF/Gm+akqJ3yDZZt3mAf2WDUxY5plDAGRHEkQ+McyOA2TAil8kfE9e7R9qlpGx+VT3hgbmP0NKdz
M024v9d1gry/eWsd884KLYQje11MD78/ZCjJf/GoucIyueiOsrT6ZfCK0iEd1w45Zon8CPEtLd75
OCCggachVxP2wG0+21SjLLZppnw2igJBwYDg02UNbBG1a6uda+mjcrN1LpyTX9b7vPMIf3lsk/6x
boqjHcWfZ0Wcixpg94XubS1MWDPj08SWc/LK/bJqKslSstD2oJA/BQDWYJ1FVU25CUTSHBasqqar
MjUf25qft0G7eQWljfzTaDsnrzGOYMYPbU2hEFYKC/acOGyS6fBCzFt2f4ht052jWwRxObrh4toB
XCoCBCjGSO8Y867h7SfPvHdkceyFeV7G2syhtYlzQmB3m9nurWXHt3XlvMA6eMlYr7U091dVMl0F
K8t2wZiZd3Abb6WBcDgt95UX7wI+prPFroLmbxvWXVvwIDSkDrvlkefx0Q/tE8gUooHA6rvsZIr6
E7q9s869vZ703nLi27aNtyZ/X5tfpJwQHyb0stnrtg/QggFO0dUPrE0vk23l1u/A0bedSnceJz/b
3rWdjFcATu9bEH3ekhOcf+rT8SH25ckY/LfJjl7J+vnmjf6by/4Wlwj1407NiN7y4V3jqRgbJF2o
ACbslCty92rjXmTUk/DEr0uiwbk9hEuiSFsPafNV1rSxKqZ/hoKB8LY4JbE+UiT7MuvytW0JPkmK
25SuOsiyu86OngfVfjKbpRDPh7YFx1bu8zLDXZRsWvplebSwXw0i4top/Ox1wb5xPpGfuxk6tUHJ
O1IMwYylmuQQdkV/lRHysp2GFyWrr/C2H4pUG9/H+v+bBvC/o73+L+z/Osya/77/yxNQd82PjNbl
57+3f6X9Byssy2QniXzHhoj6z/avFH8IXrYWClf+m74wr8Mc/BEgVun8wYLP8Uz+WitHSKbcfzBa
+TxHSYud6aUvjNbkP2n/WtbSZP7xpSsctrha8TnKo7EJFfbndz+oHZP5GsFwtQ1VfWZP2EMo4hEf
Dfp0ArmaGp5zSCDRHC88rnhVYKrEsJkh2Q3jt7ERb3mMhdnxsNeZnXEiz+UDaf8HCxpsL608GjEl
JucDcP1WRdNJz/Guxi3hm9WTQPg2OgAzCK8bDDrOuP3ACpbuwuUBsEnhrcKTJnKOyhWEpTo0tMCx
Weuw6dDEFOYNrmiYfPcDCWrESWTRmpmYCCSUg3RfGlSJ/KqZDnqTZOzPRM6XwBw4eKo589rp122A
MBdJDNLe2jtnI1ZIbhiF7JoChN7GNS4K2+drwyTfO1UPfcY/Y9840E/YQjn5EC0f6ZsTxQvMGtvY
9/d2yB9xFzF8Bv1DpJGMs7nhGtkL/8abHy+HNg02VwxLyirqqqvlo5qhbjDmUncPUSlrWmNrq8KK
VdnTbpITps3hW+zWxMfTbllOLM64Cn1gvLq98Cip1e3WI3RAQXShqG4/mbi8Rgepbkpl0DfxBDqa
q9gYBdyqBf5jeneVg4MBPV+zcazgq0MoBdYIjl/XeIZJg+ddFH1croupsOyVvAAHUGHMmO3DIKKr
kYgpdG59uzXt8jBiyl1Btx4iWhFhM8B7eVNcSSMmW47qge4ruRg1Rgpg/brc9dXy1iDvq+y55hpK
/uhgaMHJjLalJbeoJGacojKtMxIoQjhLXBHwTGxVbPysPRbOLdjKGQ3zCROgtbvcCbPiAF3NBi1R
9ZsZtggiA7oQQgy7RCZ4cLUk7c71VgB5bpoaFCZoiuvaGA08eR61fITHqdXne9EmOK3yxzmTeyPm
2EsXl4DleZ8CEAcUzPM9aBwa8AMJstpCHE/r9+ryLJueezIziK92iFsgWZ7eKl+evpl7NtVfcTdu
tKFO2rxObTrJ4wwqgOYaLp+UkJRlEKCHuwnGlCghOgKjcBgFiiFI6C39PeOmtjgW8k8eXHt+wPyh
aaw1hM1TNTPRVG7m5darFIl15Xwix2aHaYPFlvUyFN4e3umSvfRRsd/OlLw3wDgu/5uCXEPrdT5a
XbcPJx6wOeYm+JlxBrTwkUR6qcDfoIe4zmP/3GTqHCTzE4XMw0hdcgYJvzJBLKc26tbQAgdpKdio
kbVI0OBA9wOascjnhNKQScS/Tt30PQCfsUqN5MOcFZHx/CbJoTC16RKlHdaiFpUgklH26RbZVRwO
3adTN58JWMBsknjROl9GbuvspVLENixjHT0kKguM5N5Zkx7D2H8cuQPMBmpTjfxBQKb8ClEEuMV2
PKkGi4HXdORA8JwKL/5WO6LdEqT5zcSWAsRmvLPU2Gwus1Ej2+es786NiXw2KcyvWRs+Wqj5+U1m
yixqGqSVPLM55iDxZxswjP0q/rBC1hmuRI7oDtVNiAVt4YJGWLZXZmB+NRz3DR15tC4tO1rHU3xV
dd1XjFsQoJLgNQ/y28uD0VGZuDw8SIyQomFW3S73DsIQOBsao5jnM5r43mMfKea4yHgdLOfNkWm7
F00lD4ROrw3N1JbDkrRciKFua2C8s7KXsYj2jdeKvRe1+RbDyavsJGkBE3Ylzwn+VEFH85IX2jaj
JO0683hKav8oSWKo4GrqyoAU7HiHeiQTBoLx8rjrFuORqlECu/i0qqy8J8Ga0HBjyjajUgfiE0jM
YUK7zGqMKsrlEwY/IakKnyNlISkK8NaEZnVTu+FHEGAhLTTXYKzPY69eqUOGI6fTEHNPH3KPfrrH
GRY840LZc4/YyAr+Oo7UaeriL4uwsXPprHbd1eV2logI930R0LhL7EOT6Z1Z6xsRzuXV8lqYIVsj
AB41QxwYbuqG1wDBP75P6sugTlbkHBjby+vTW67rZVZkTjmJ5mW07dMyGeiRo8b8DaZsOXSBkSgm
q0PSksS2Qt+iDrjzpoELDqvdvHiVLV1W7AiwM2VrkmJXHYBWZsiu3ULLeqpctbMIATckjztxaVj9
OFjwUov+FEen+w5GfTvEPErTMhVAZ2h5HeDB8M4y12fpw89I4uI0oEUBpRR+WMWEXbbAOqbjj+VH
aHV/XIaW7Q+vKoTIG4V3pnm//HDc8LX28prLe3XdBM5ZDooWUuRCSeJplGlCPFzFH6llMpsl/9PI
v0rw6ECs3fPlcyEScPmy9MkEXFyYj9YydVuCX6J4jKSDtjCpqWC8Ygf0KKQR2qgnNVifK/iPo+CH
l8N0M56QmbQSbnA+ZnC11Z+qzxr8U/7ZM+WpbqYzREI60vq8nP5c6pNnuWeLxjB272MTgnBZXmuX
g0Iizv3mjbRosoE5Pi2nO+Iko53HyTnGtnCx+RmKwKo4elY9p5dqXmiXA6o1idJ0aVntrwS+t83l
HIeCE9V0b/x0vNIe2uYg5Z0QzmJjGdMr2lBOZflHC5eNcuuTSuFwunL6XJAtntmk6Qb6PfTnHO1d
YWNIjGhVqlPG9LfnzXfMSNvpxDueZW+du8seyTLPkF9xgC2PhtWL58EN31PJRInFi3uE0knCv1po
05fbtFwQg3Ym8W/9yST/d0UWECufZbQl7cFXSBkahh/rEFrcAwkdhf9lzrksgKvwEyl6h5F8wFf0
Zmf8NjV41kFxCk18wIDDzetq6eN0CTZlzVFcrnXqYCEfXQxI3JqJFfIWGeG2mAOy+npeRZVmRRIp
4pmXY5nnZWll2h8e8uDlDvk2x7K8wy7HUUaYXeDxbFlYM5SW8+7N8jB79XVfW/Br7GDbyuUClfnd
qOT3nyP2DRmDAko3RdykTBfHSdqalSafbXTixSyqWx35Nx0UcWBcaF8CsSpKji4J+ZHLqV3OOJt4
r80OondyABhsfK4dBV/cub+9DG65PNgVvoRiHL6gZY4AdbEIjb+p5f6OjpXv3WXAfP+3CdqAoF2W
GTWMw5Es7jK4Zea9u3xWsnxXY+QNWhguZtUgAA49EDKchw7js+e3d5eXOf7As1VDR5QsT6qBisVy
qRtSmtdOOW6G1i7WvcNdrJe5qWQRtEUfeDaS4skz3aPfGd8uX2g33hEl6/18GaKqo8k4YFmoio9p
VFs3Cnw6LXeJ6X1N6u6NMCgm/l4GAGXJyW042Ayp6capP6OoaIADMB1cnvpAiCsYqbuh4FL0GQQf
s8QKwy+wYOYCxt21MTkfYAFbEG1cs8sPXi66u1yiMnSQ4XcnQLury5uf55OV21S+BcLZg+yZd21Y
jauJpbmRJHuFfW6vloWUx1xih8yMtGDfZfCqTf5wmUOXaa8sjRvTjh7jKuftO6Ufccdb2sbj60qx
BN6z5Ed3eSug3ygHSqcn/UNCYxUgAk+RR47ZSuFKu+rS9DhTQbmJMn8NMMC+di6EA8oOsp9Jmsrm
+hDaVKlRrq+0LveXUet7KVuPqD4E3rjFHUuiM7lP6IgSnorp1GpcfgHU5O9P7mVbpuam2IzZ94EV
k2i5EC5ZUBY4VtK42FgpfrLLXbDK/hx02W4Zzs2yDwoC5ECxOVwFZXcdOSBkRQ/TMMgeL399Ga+z
nz9lOr831VRfl1j9kCixUXPPMBPJCA0/yLw4WPXN8q/z8hYgRgG/kbqPm/7Dr5jtoOEhwemd62Xm
suL01Svaq54ISDrs68uzDNca9EyypfBx5UT+F0K7uOhjwMKT32j1eVn5LW8XkMRgJAq+xeOweV42
GbnbXI7LGL7MBq0OqSgWwbOdmyt/FkTxQkSG2UMTK3UgH4QO8LymCG7T2tN79rTIBqhjrYYY1HbB
ZqGqqHUVNikgvqz1VQkOJxJksglSO/XMrD8G/nsZt8xJQ4xN1RKHCjHMJjGdbwD1DlBy0Pvw1EeC
f9TdfWT03uafC93llNx6foaNKBBr8nuxv0wJncU3cTOM7+vicOJtdLmbdcI7ppvym3QMSChgh955
py70tiF7tDrlfi9TuMumwmkLnG38S+xEH8t/By4r8UUCVOkZcwRPsj8hJbPUubP0SSGfuTze8ALY
eztrHF8Wq6lb1/afL0PF7xgavU5eDA9+RBx++MuiY/lkj53rcmPsZSEULgv7BJbmMrRYWkPgr60b
K8uvDNjzkFRtIjT/McjS5qUYcyQJS2UvuF2WBDE+chAIivwxE8xVB1oFq9JmEMwlYsFdI8RZtTa+
9ZI1/2VXKnyUPwxZtizgLIhHWMZvKawvaMtbRq15gzK/hfQNziiZ7i8v8OVHjICDswYnOcQ+e46l
qjGUhBoM3oPbGOcU9UXH1mGZCSpAb44MlpCQVGNKeY3C5vKdlxP8/quUS1oIxgxPucisciVOy1GJ
sdBoteyd5WL9Dpe9VakZVx7QhJUTn/rhwVu2xMvP8k6ed712rw3JCq4e+LG8sIHac1RhDLXYWdYZ
y8Jz/NOZu0+Xz/eZAGlhIvdcj30VrcyKS/V9PxGKqylC5WliQd0ZRA1CnNF1/wqznRs1MKvVYGZF
ZV3B36mvxRAlK2mLbchoVinHTcXoWITGsYDk3LPVrGE4EnNg22h/mfxcZT471Z21LBSWKz0DDt9I
MTzOy3t32dqyYtWCFWwDDmPirXjZADdygglcPFzWyaphUk/RrW0VK078VJ/76FiW7Lxzj9u4/Mfa
xC5Fppon47L7rabpijCOdewxYAyLcUVEZ7kKKVUEAeCqaBlDUzJRAYoncErjneNileyHAFuZyaUM
YUsvDy5B6awDHquW92XMldW6Orkj7XUCYa5rWT8CrIIpQmwDG7cM4yqQLEoyl839UhSpvGjL6X2Z
0VbuLg/+pXBy2br9UFC8/94E+7E39ktXCnEUMhRFv9ozkYoAg/+5SjdEoWWPoUfGZWHd9rb9TYBP
pi6R2Z8TWta08b/3BP9/pfdv4rgskwLpvy/17t/n9/96auuo/LHce/ml/6730k33hJaWLeh0a+7U
ACOEoq79h7A0egPHos6qraW9+c96r/WH49Em81wtXAsrzg/1XusPgejK1FBwLKEpI/9H9V7xizJm
qTjjZrAkbkolsbL88iD5M8AXOQTwqQtz2BKHuyea5D2dYwSCTVjcwlGSK+zVPQU7MrXKqX1TppC3
OCEd1PEzkr5iDSwMS0nN7FnkUGuKHmd17qgvbl8cCEJ5SVEGB0xJTonTAi7cnOS3aaTXWf11rB7a
iE/x/Uc12U9Y81Zuu0QtjZveBvmY+NBeE3+bQPPJ4vSq6YLXuJqOgTbfnOWdCPDDoZIaRtEL6JXt
JNsXu6TMgkzmrvG9LdLxeO23FCcC/Mas9AGpRd6DXvyMSTwCqenaq2pJPqCMWGDqV8QNzGRi2fCh
Vm6amC+iQyUdTN6V50HViicgHkOS3jYkH686WU831NNZwHv2PZ7jXdh5nzLW1VN2LyAy2kXeb9xO
wPmPS5QOuoMBS26GsZ7tkWVt7qTWLfnHDgSurjx2gbvri3lrF2Lnhrt8vM7gxwOt8OL1GPSoOa0d
GVeHCmoesneWt6cs8G5JRwSJpv8sKQpPrbi2HP8ZqbK1ySdFprDMtDxEiRv+WVFaveWtNWL8bwex
mczEOEqQEFS6SG9t6+cExJuxjcit2fltizh0VPND6QcW9dMGe9VluPxH88q/df795A/8a6Ph/8Lm
EIP6d1PGPXXcnyaL5ce/TxaG0n8o1xUu6jpL0oNZ5oTvs4WhrT8k8jzH9LBSLSP1f6YLw/zDtISn
Tf7Pspg5LGhe/90hMogFlJSoBT0l11NSq/8oxs/+WbrDJIFDER2YwG+ISESIX9v7ofCNHg7fthpM
a4MhBaFbUL4arYInnlevzUzOV00u3t6C3ruSy/42Kcm0wGHP3h38R2yPu6Q75iV4jLT5bAR63uZ1
92ga8uDO7X3nfhZ19jGawS4JuqdcdN/6MNqxIIMlEO2DQrzNEgoaGKF2bXVUEiWr21XsuxsAB6DL
vZe+oriM9eumFS8Zeko4IP62TYyd5b05DQ2h3HPi1eaH+/gXL+WLCO5/BCvI4lDjSe4EXkwbjdbi
0vxRogWIJRgNI4IHM6YzBCRo8lBWnB47SXMda3rHsDztG/ZeNsSnVV2qLeEbX4PcVeuAqXjrDT4w
jeG2TzoUdoND0kb3ubZN9zBU5MDDssY21W2KEhVCDIJAiHrvGdB2fn8i1s9NwOVEeE40LyD+H7eT
+uUeO8KLitAtzW2QW+nGKtV9XqLurKPpQasFvZ8x4ckkDg7N2ZzcbJ/EPctKbV39/kCQNf16KC7l
C5t6LopHnrd/kVVFsoGSFWU9bY3skD0izB1egwHvTxKeQ3BpOOsA9bFrXKjrptjPcc9+w0cFQGLG
STl63nUxpGE/kMcR6R6WaknvKwrjYE388qub0iPQ1rmzU/nY74aBGPO6r8S2RYdtjM6tm9cf3hhm
V5TJ7Q0aiBrf2qqtvPqYTybZJZW362qYCXACEmZRb2NX7JiJnVw5meRWR1m5yLhN8uzyB0x4QyST
d6KcIJpkL5DCD0R5+2+As9voHY0KCFSHVLU2KM9jR7pW7sBR6grr2Uvrz1UJmdzQTXxdNDV28yQF
I+h3VxpI3DFwGRR177ab9nquAondkWyhyLXr607XYkemRLIjN/Y5sEj77QBqrj3SMk+9P2+IlKU4
M83z3p1pcPlt/D4ShXnbOE+tZQ7n/C70DTIW044EXTc6Kg2xrAhye13Nf9YOcgbpqG2QxcVN5xGO
UYbjW4VFaB+AhnxosPZ1qlc7XY93BMWxtJ5c8kzgTkEQ6/vNYCZntt70v+AmsdJvihsezjdPABIz
VU7SZYeig7IUqxSX1qfzRbXVY0AkGhIJ7sSksuZotKm/7VEpr9pyvC09VbGfN3HdwVGnVg/WyE2u
qQnRPsI7s5lSOW2riZygKbiukCS+14OrATAN/tG1iQzXnQ2YV0Q3sgKSBBoU+jl04V1eQkbs9p0Z
B2cTNtWqMOP9gDR8bPryxYisdktIcQ70T/m7oG6/GIPRwvJ8YoJDPe8qZx3XfULlh/VBCLY7Dsqb
gOeGVJl1R7FxnYKwDQkd2YXIcVeuWdXrxsnD+zkgUsG0T2XXYBo0TWqDvXcHuP1pGtRZZz6GalzP
kW4eDYJnaBcGJVl8xPfEYV+SaWHdTtJEmv0ZaPhHmEtAZxOSVnrNlLl69YgYPN4VOKx20muhEFD+
mLSPEUzekKtn0hSmNJ/vRI6O2sysb4yeT2HMCfdHvw79nQFmGzh62rj+phLQEt0p3o0xDrYiDjzA
B9iSlwFT+zQfQeboTQ5wNQNwGXQAFimr+pRwmvROTcBYOzrxc73466zorXWH4MrT834Gk7OVM268
sCDozhH2bdTH1rGM5LuGe3oqvxStBxylw6InHeML5rxgNXvogjz7bszFW+m15LpQyGnKJNyajcSm
mmf+Km/kG/2cc4PkYjUICCdT6X14JIyMDbkWDm3bMrSGLRIydpvmgKcRw4zMF+9Sk+3MNHyoFX/q
2ZxQZtqb1Iz0V8+nu1BkxJ+Nc37fUPbre5hbTj2dE5z5PFisio3OeRAmz9tEalsDYdvusaRa4PdR
FWfbqiSkolcIkD33Wzy8JdXUHVkP03pvHWa3vNsBYsJT37jPcpRgzfDBYP7onFXU0AopHLLUg/ym
9RfaUmQIAIhz/Rw0y1Cdmuw6E+fWzB5s0BtmBT1El/RPBBnX8YgMTyGW9+2JEBMJ0FCinE9igw12
9t407jZNvGbbzd2rkPpzOtcBKT95cmgT/5UcxDsC9nZlbb37yUiLwUNb59dfUyxCy+zzYZosMXEa
0BDvnnwyXQ5w60NYMum0h/dPyYpNOcsh1G6SyJuY55tHMXuDQp4dZET7xPOtY1QO3nagN7Yrsx4b
ChWBtIcyM7blMTeHV5ft/KYE2bKP7S8dEZAvyi+Ke/iejyosAeIkTb2PTaQK/iTdQxf35CbYZACI
oKYNjXCqRdAPZHrYhO1NP2BDZFMjrkqi2efYXZ7+GLhdWVjv2jPQDQRbI/WJYx+V2Jolr/W4ecrI
6HtD/LLN9QPIf++z7eKA6Ax2ROFsEJ4UN3sdaB+1w1qzONho9jBBiDk4IqNqI7y7fPzslOaHTuiX
FKb3sNBCEOWegknezM6DVzl3odADXlZv3pM0/DKnHqfUTJ+KHrTZnDIQAiDajUF4l2iG8NBR+bZU
4Z56BaGlUC8pkmVcT6BpU08Ee1HKJ1nToDcHoJqiGV9nCfAuJuN97510mgVsV7J3o1p4kE4qoR0K
ayU6GDuF1p+bENT7EIekJTUCw1xy6nU+3EicV/eJ1ZrXiTGtS7dYQ1Tah14i/NXA4pPPnCaGwETF
sRzuNEkYjwlV8aMdlI9oHJJHufyjS0+hbElfUTCW8rr4xx8PC1ZOOmV6fflFszdqsvE4wCXHrHZ1
eX/52Tnvg6PGhTUtQkSsTy0byJM3edFzreptnJjDGwvt+tqkm7kpWt7Y7ujLqxx5JqLABJDt5EAG
wjtZA27akNlB03XcxCxNHtC7PLuNL9ZD0wzX1ei++Mq6q4IJxGrYtxT057fRjJ792ldkC6pkOxlw
7dr21RfMB8kY/1l1S2esJ352qD8JNzkXJKpsZELQVZ4NjyrIoGp1tO3t+lF0BV4c+0vp16+6cv21
J+HkyuApbnDt1haK9Lw+zMM8rjyFYZ4mI2/KxKGyVaQ3I9VwI0JmE+vqvgXAvAVA5B7SooX41t+x
ozVWEK2/9pHjbawGht30tQNdRqGdFn6uTHLlkaO4+lsP5XAn+xeeJratOVAMIOPVPk4pwzGHfltc
wz0ugy28i4K2HVEyIIpIl3GvAhUxm9WpPAT1p74rIvYB44fXN9l9COEiGJtsYSd+6Tp8Fw34CyiU
KGqxY9bQGmQ9dA9i0A/QjuvNVBvm0TbMuzonqESS9rDPSbZcCXhq90laHhORdI+9Tp+D2gKyWTff
nMYJdu5HXQYV8ghiSMvCeMoqqFSj+7nvXV6AqWEDfkUQo4jt9Kb066xwoBqgg1clccjQqNBYoNZU
mzGGWOua9b2MCBaQDfLxtj+pwngcwvLDC/thE4/EITlLkCsM0JMYylc3aePb0U5wLKtoR731S2ym
5UkCK1wRTztsXDja61RX11Q1KcpI1rhJNO/L1IUyUXr7dLSewtYSqNDah1aM5IKjhloeUEzBdcwM
G+tDj4KiIJ2AxK4szOp9igtgRfIw+QcJZVs8h5u4VjnbEHQ9lHzc24HEmX2t0o8m7nZR6tz3eHPW
Ue4ve7q5XrUDUYdz4LJgonO70Z35HhZYjlVEzkQDWMkp6sMwO9tGWPmjaBG1+OmOCdfYWKrMT6BM
DnXdyFtNsuTaKPPXWeAzLTr3FsTgrrQ9/4ksww1LnL1j5/7OL9ELICV3V5BLltJzoODEg9SIFSBq
ndSbyHHLhzjvFjyUTa5KCvZQeVA9IxveZhVXe1sRXD7Q5HCd8Mh1Th9ravoJIVdrPWaHTlXZXTLS
0XThk+waXTg7FfhvRFKLQ6KEOMxjcqxbetLA64/zYESobzKyr2MIkj7ks0ihlQJ+42XVvVuR/W3h
eaTEnkOUlfnBi63PWEmCXVv0dyw777TbRo91FSIQ8YJTCIMhKlvjupBJvzMRSYTu1J5GSFAbQIJs
cHr9YUXtDYf+UuYDqM3ZctZWmj8mJixqe8iv4nZ4LkYNfVsSa1NZU7TLPRQEaXet80Lcz7n/Qrkh
ht0ZyDV1oJvScuSmyAwDu2GmSTSgwk6Fntwy1uwsU1uAJUu7VdsVnBPPhPyrbyACIKxq3Xkvpbfu
no0AqYNZiubBZWE/SgnBN+qONIUaZuH8k5488qkKBbw5h8VKjwYs3B5xIiucMkWlMqLFyXX0Voae
+0i+2NWUpw+kHa9BA5B00XJV0RF+jlkSsEBnswehi33qxlGqJZUpXdtdeIC6mGyRC90T4/oJvFxJ
SBDGzmlnd5KZj8ArV7BwFyAJUnsXZXyOK8INr5MNc1hF7eDObMZr1YfY20b5temNT+SDQeZNT01/
Ke+xWBOFrhYz9TdfPvBQwsDNZHkwGGC7asStaWbQmZvoOuaz0MkGL+NSlmAdc9uYzrvvp3dJyQul
7whRI93TInLEP48OqDYhIqQI8XZWzrVZATJrXevdY8fNRH0x/SCANwbCFoxp38nyJcoRmZfi2ubQ
IpNqppzLhGDn9oUkreBOM7zy4lo74pUS09ZBILnqBTO+HRF5HljrYaIpJyOWYRRIO0NsoMqFaxST
pzTr/6RZCZuEiZ7+J+47w30IB+fJa9R73gR3VuU+SXLPlUjPjpOTSeydFsJmjOEe3dWjYzTkUVt/
pklQ0k1Tp1onr5MW180on1rHB9uJfrWLqQhH8XQNEpnNqU3x1cjP1LTijeFloGDts2EZkOwszi5S
4pZNO8Qe6K7x/yHqPJYj15Eo+kWMoCe4Le9kSyW3YbRaEg3oQIL26+ewZyJm06HW02tJVSCQyLz3
nu6hcvOXqI2fbMfcRUiEAfxw068qnBtMOgkFQcT2J/LUNTVIpDJb9RAjyqG1qZ8Kfo2NQ1XqLA+Y
lkedo8MTPur6/K+d0v5o+61p/JgSUzvZmE9jhLWbyRYx7LWziegNW2P9XMyPLghQeq4cdN2jIcLs
mDEZLlJ9MZPpmPnwF3Sty42ilESKc5j3GfuxkwV6q+m5d65H5OO0q8tKoErgdyB7jlPV6w5mPQbr
EeBDFFwAhthLDMYdYg2BN7pQqCaqGAkr88hyq/J+41GdEceBHRSw52cEhXdN9iSngn+wNLGvliDd
xhaQz+b5A6rsQ0a0soR8KVtG4LOq+S2yJ49FZ+I+NqO/UgNBiMKAqtWddx7p4Ss/RysLfhK7ApkP
RD+hUEwRpWSOzz0GddZE1mNC6pijeRBzYzFv17tWp3+LLroMpJaQBFQD/Cr2Jsk/u7rzd/kCDtbG
3i+H/dA1FI4EZ/sgKoEmiE2/RKI41ilxbJJhQ6BeXjIh541bsgRapKRcHRvChppu/Euo8XtE5RZo
BZKIzgUjDGK8l5BXVf4ZqkGRCkooMFAEeyCYUdnhtwHXA0NPtBIk4m+GurTXnZjw2AiX14Oc6T6c
EHb67wnG9jXJzLdWq0NoVr9mr956xoubuAheEf//ztn4VqGcAYSU7pLe+Cuy5CkZLQjZ5leLQX8z
xrJbZz49AlX1xD2Kt6rwnhTonI0ZmJ9lHfxRdRlS/kqEPP6w80pkm1MzPdteTSrSPO7jSd6TPf3Z
+/lPpOnlVK59G3syH4X5qJleVrP7Ny8qvSpmDeNllNPWKf1d41ZXX30PXC7W4TATeFqlkL59uTPl
dBer+eqShruKvY+IJN+HLMTt5pTPagBMQFJPqquPTC9J9UY3AeLJTzFjiLiy4l1TFAQba1zjOfgO
72MKWmdfknPikFsOxafhau+PKy8iq9WMi2PjG6QiwzqqZGQRiCHhz7OgzJ4CTli/aaPKO5US8gKm
9apiGdyIjSUDwPeuGevsZpHvhtl/00yG3nuiam8u35tTc3oupGhupgs0OWisxzmpl3quTk6Ec31g
G2RgAoTsxpvnI47W3unfX62pJJfaE+nh319buGy71KyOhLIyUi/EfFOB5+6ctrM3CYCPwHaGPxV6
Jht1s7btbuvQb1y7jRc+c2NjrIIkgZRV9zBbQfFhsdGJKpRvUW3V52yyQ94yXXyMY8KO6rGzTXZN
YyMo15EfBrcuTc9NYtNTCNN3ZBftvc7ocHd59YGoKNqrCStTPzjlRy39x6JI/GfUL/vMavR5WKK2
xuW7BkgYNk5aGScJxecttL5QtpYfZcspbejaXotuGLeDJ4YPkaVX8Ofm82zI8t5VqBBc1+peELKd
MnJo1k3f60vae6hAZ+dQjHF9STQQ5sA228Nsp8/W6F0J1KTsmNz3KI1PqL3FdfDN+Jym02HoONq9
ZrxPDb+9qpZriTdMydaqPTowdhdfmH2ytyiaN2Ull/tiidyWG15Hwf4xmO2tJz7uic2dItgWX6nk
NPr3pWh/ptXco+G00/mUIG64aVkeFRqaz6yFUMOk/jGBdd/MHRGBwOC3QzBkR6UMmJ++/Wo5s38u
e7InBnh6H6JGUzIXBje9IEsPecO1XQUx6pUBOmERnyW9TvbX3Dr/o3kFrac2Sf13UCz4CR3teg6r
1y6dkGRVwR/XT5B4+PaLv4BWWSF3c5b222xEeFC32aU1ZrFLAWEhAz1r4qwgByKtmJxu3Ob9fEr7
+Cr6LmSHU79WNG2rMOg3cwY3OwmKqy3McV+WPWOU+LecjXpnZSSKxEH9kCKeGyH+ZATzd9hrVojQ
A1RcpXPJKCVoEaK2jASpZFNV17tRJNBdZfdC97e5GwnNv1oMhakjq3PetvdTOXwZTJu27TsOSHsT
aFgThFQcRN2dIH8SdhI3z24lDoZL7r8V9p99Rgx9kPUpWdzw3NFe7KwJ0bTOF4Nd6x4JK/phAh2m
KJ5lUdAfKZ1t5RJognTQXUEX2QCK49LpBhjalnCY2AnLQ6DE25iodO9m2UbmpnmzpunYT8ULOQbJ
pgFKsLICwlWLwOqOSU7LFAsOPHVJuG7jv8ZpdW84DGJ9nsJtYdcPXWyNS+Mz2udT+kkd/AFCb3jp
i/7BLszPpBkEnB7AYBXYn1XIBmpRkWG6SU5aC3gS4TVfqqa4dvdebKU7OkdIxnJzOFYWYddYaR7w
GAjkeIwS4rgmdnfBwGd1XZ3boCen3A4PIheEbAWVr08znTivCQr0gXI+eSxPTj665zWlZjpwwsic
RCH2AQwndpjHxxakn0ejnMuK9x6EKUzUBtN2Fss7B9MWsqoiJpi70dAqM3yZbti9GMFv52KI9MPD
v28DTHE+5fSn4670DiOlOJFfhoXkx/MSnASdm+wHSz/Yg8NLH8lDlTvk8tTIE1c6hZdjpTl9Hekx
ACTGa26nLR1g5kUh3FojVkcqIfvE/M05GcsfIBd3qUNaogFXkYs8P1vryupULd/zv381mB/kPiFj
fe6LQ8eCMDRx/ITcPwS6v+iBIJq4yfDfJCWB56TwxljICkiRYL3Act5TJnaMiJ6KMvsuhj8Fa+Aw
kP2/7Zr2vsosLAGpPpho9lfZtyy5YsDtU/cg1/jdSzIDJpgfPcCNTa+916gYrv2MS3O2NKMkh1At
VB7zKjSLaj917Ud57fOq2QXMetfTMGxsGEO7IjP2gub2KdN1sC7KVAAhmo7Mdgjwaae3OBMCgymE
jWLsHtL227b8m0dbMgZJlLC1uc3YbKmDb6Esf5joU4jP0x8dEiyVWeqpE0AzbVLf6PBweRiJCRsq
j0Y2iVyrJg3gm5J+sEW3xxYL6WM1AIEM5/DcZB/TrGeAk9mbBt6BRMv67e3irqc9jM8i/3ElGgmB
X4ooI49AfO7FpIkevJ686LpX44pbVrgBGPGSly10p0ncyc7ut2NjH5nMAP9J4uxAChPYqdGCPYtk
a8XKKLdD0vLoTcW+jbOX2XQzDMwGQDgx0grV1qoQzACUM/50PTQGTqNwxXakvLR4qgP5p5qyF9ss
z1BD7bPH65cBu31wGgzHdEC1STzSqNGFJ8Tq9Z7P/ChGaZHLwtk5GqQfAdQmJiR3a3WGh7cQTW03
keh/X6Vz9DQyZ5yxdq17nabrZqmO3danbJZQ5YTVBHQ7XeRlAyucgB6AAGSJZ+IgRV1t5gKvs60n
B/ymJmM75a5Otk5DBM/OK/yfsn9OB6PYp1XT7FqydkNH7XzV3BJ2lx0xk2HgnLDBFIXbn6NJAK6J
59NAiVUbuXqZ0+TJbPNx1SaMPyXNbo2/T7VdQtLp7EF0ghIRoCF38mVMbycGA9urNNUHaLrnUMb+
anTyJ5dRvffpRnd9YgBvwmlGXw1IiczLN9Z+WBTvBEtHG9p1YPziaronicyr12VlYLwcIjAVmQuz
vRl+89hEqpkM23juEsi1tXcCJMQWRUZW0TuQTSWImxCAl27r4pB0xmfUsJnrkt6QV0Okheacv0DI
A+8h7OtHVtbRxpYMVFxmzkBsdmVJvpksL01KXiX7V7vxK3DcjgLeW6TZLeLmu25LZi2R5o/GBvXI
PQblbXvx05pNT0Z7LJ/mfipH9rJ/n9N9XJ1kO4/Hxn6o55CC9N+nmuXz/z5K25zO1xA9SkHr5t/n
UfqUp///lUONiSo9mFWEtJWIwgBW3r8P/32hsnBGmQC4Nj6Twf/9l/9+WOb92Rdpupf4syWyzqg4
VYNVnP59xHb9B4X0g1fF5h4S6V1iGOVhmsVItr8u7nQ+0JTGnmbS6Nn5rsfzSPFQQzDfkUmOqmeS
ZxjUeuVHQ7wvG+PLH1xqfndiKKTzp94vsMP6HjiiapfXxCwLMe3gnjMkjecfYHZ71WnJo5T0mxjS
AYQqhx8lCdAOB9NVpI8CzTCOo44jyVcrVhh+TtxyWDJ5VHrH6x58lafHTlnvOeKGix2ZPzUFIIHn
froFyvFjR7OzLRofG4rRHmtqShbgozME7WXweUhdgxRW1Y+7HkpdOCsDUVQQkLSL5YPHdS/keGuJ
k/cHciZVQTUu6Z8wf00JSnR+/LKLYNMEIek8ebhJjTq92TCdjUj9CQP3wFUv2sw0mEKRD2dO9Eeb
QFnOpXkTzGawrfLmHCYOo2gVXbhFC0oPsIEsW3onXreE41LTULUx1VtYzKUXtfiRtd5EXvId4l7Z
1dOlomw6T3r8i35oKQHLr7Bk2aKIeU6bYGS/6N1NU79JaZ107fCv9lG3jUUR7tHYvIRA2zjYZnzL
C5cB8Sswbwsg3kBWxbB1OxIRgejQKFqWbW2P/1u7/L9Yscod2I7/febfqv3/Cp/DeNj5Ji2LZUnb
bcv6//cl//4wnB4wHo20JQshRARhTU+FMA9WZtZbEvsxLjEktCcVbW3LJSSlTTdp0ehNS+wsBguu
SbYxqLvYcY5JN8+XPifZVkd/iOI3TkHHqdRHWJUN15x3dZQdrIDNy68GngoaO/dC4j6aaFBs3WTG
V2FM31bhAXgQLsOhXv226ruAg4yWEPE/Rlda5dzqCSV0HDZVgCTca4k3ZKDpvHpLuGJV2mKXl/jF
2tIkrVL9HRMXAT8iAeQa0WGYWItDOt11DJrWTdE+6w7kh4Y4xfyg7ndQaV8Le8YqnPNyY9quNtIy
6ZnWLZ0CnNTrXM2PRgAusjUXN0eqn73+scu+aPblBLR2LqOtgztYLoOMvrtzm+6YsxljKajFKv5M
whIaVx0GG7Mj+biA12y1IJOC+ykAvxon+Xga3UNQUPXwRF0HMRqniIHYru9Ar4Z58ho4OGwznD17
t+kXZQzj2jAktqQkIZCwS6beA0bZLs6qI/qrNakYC9fXKqBqnv4JPhh8NVtPyW6nkuFST1b0WsTH
Ym/7jY/WcQxWxkCBzRwwxfPXmxYyC/qRJq9IwiWZniBXNHB5OafHimP6lb1ZnNqKaW8wcib2hBwD
vUbhGNg7RxWAO0nLZihbAqVBJjHPI6CEpPrKbAWOcE5thjZEUsU207FKcGJzXBKi4h/Ho70AOsQ0
8rLWIyP/nihOmhJZn2Fvioh7w3WyZkzcb1UUsz7dYuAWYB+CdKFmTuWFXRVWTcRkN87eU8Mcd7P/
yb2v4W3YiMELmV1Er7Q21C5p6QXB0gMMzUKA6Z7csk2+NAkGD/SHzEh8aQgUdaXD5bbbWcW7LeMX
14uHfVQNF6Or/VNYoaodIpc3syqrXWayg1dOeuhLwt2lrjJ6dB2+lek7yjuL6OAPp4NW25iiOWZl
8jtzN0itjK0pkq81+ebnibtnZCm9R0krN70bVptkLJJ90zC7nt35g1lG/lhW1aao4UCYiVNvPGC7
tU6IA6aPUfTRjyeQvfbWs1vbL2MyMb2iU6N9kHGDNTMY5P0VHn1HnreXAH456lNw41QHRZQ/2wLx
EOq3fFNMHBAtGYEmm6chma7maezsiw6GWVSCLMJJQwuXmg3PVPSUL2vVxMdt1/OVQ5GLUoabBZs2
2Jr8YTDsC9GF4kgWEu0UsCP0qMNXgSLCGXgmm2B+apv5XJNoM5QNxpxQgcaICZ0JNIFsMdmiOre3
AaKZFQWT5KJrbUVxzVwiL9s0YsVMNPxVxetmOz8UBmcIjd5qUMm9wQx3laYzkgKNq8asLzOHmq2w
TvVRbu3aUL6j/h0O3oRiL7Yxqedj5R0Mvtdo6vF5xv3VtyMqDte9S8wAZdfs80C2Noa3SPxW5nuW
GfETNTDmVade5S6VmRXyPOQJtDjCfMm4NChZ4W2z9jIkVDwijQIqGrg4eGzZW/yES8a1b044dXos
DuEcr0U6foQQiFgCBilFI3iXcWF0N3PrMyoYupVbN+csZ4yFoBR+LWYchTRJ2+prgcMp84+Zz9tJ
1reQnOjVLCIwhXRSkkLR1k5EQODNdJ28+Fg3NCe91G8AK5vOLksqzga0T1qmaj36SbXJ2UuE127S
IISCNfXNmuGzOIaOSMARpmczIjl1zOIAzmeJbjJitufjJRsj/S4GBOKM78uNnqGb0cA/+ML7ltaW
+dkd4DnwE0G5zU2koiL8aStlbk0baVbUnD0YnxtaXe1We+osPRrNCRI8TILhtu+lyXyKGV3NZUiP
yMVSk4tsTnMzEcNZMZrgTeQ+76bDYZbyGeErLRmydL2lXTE3H8Rq7uwu/IqJzojS3NwzJrKQvOXE
+y93iSitzwNgJUip19FHBcU7CJMdCVKM72xtUSfPYUSUujY3PCc5wR5ewBNlGzh2iB8eOBnUgCM3
Gfw/jRxtQtjBJ3qCDgW7o8O5TkvtUjh5e+zDZN+qGR4oAGja5mqip09qa+N0uzDnBW3mkX2cI14z
zLO4Lq+SKuSEpENkUDNGdbnwjS02NzxwVpv1Ry0wliz1yOhtC5dzvrfAdA+0dRgn793l61mHpymC
dysTkrqH/pOYgsfeNjaBn940TxsBHyQfyGqJ+/BRmWUm6gnS/3CBgjtax/9wchK0r+da19qmX8YC
3Dn5/ATCjJajU+IHbEqx52kljaU/Q6XMmWm74O3Kc9Kkv04dMfoteeLQQyXYl9D5C9mTSYCMlcEf
2VqV8+Ko0NgnGPqZC1ANQDznEpw8T+CI5ByN23ks2XAr85D2KeRZQV5F7VmviW29jQ3PfGIS3zT6
1kVPA/2zuHjvzNS6IEh76KwYGG6jnXWeR7dmKJGoFJs6neMLrXdQmx3OiUVE2flMqgf4G3MAyZlx
PVPpuOCjpjh4Xfo21tA4ZmHc0cw6z1hWuzSTGzOeEuy4abExp3Jjtg0gVd2id9ZFuGIAv01wJz7p
viDZGm3IbM7HDqcCsp8LrLVgk3kcIAZR505xG2uiSa38y3OXKD9V0deK3zq7YzMI8Lt1rsve5Off
FDPZcy/h4NnZCONbEPBrC+O1tfoAL3mInSIY8HZNbzIgdkS2a3go76SrvzSZHEhiKI4WjuOho6Qt
2SRuvSvyrYdijbUj1L401V3E9/I5QltQ57vlgZMj2K+AUikJ3VsBfYICLFrXcbHLO08D/s7ppFgY
4jk0r06g3yv/pe2jr0KS2tA4xiZWKEnpCWnaVaeEQAVF+yWxtgxHZjd/HRuzPzt2dJwChdABq/Ko
ppGMEBRE+czItpLIdb32YDt6OJZtit7NS0ImS9OuqxjN0XP5Nl2IAIMaH6ol3zYsFsahkdBRqfS3
9AhbId7r7OTYMxpfk6tPQaZohk9MjtaZsh+LfjDXqUBL1JX6Tm7FEsEyx1JwHan3duNlO0SmPGq9
sPANlyNKr/ySjtawYUfkFm0EV26wO8YHT/jF43s1Mok0GUuZxU9UjtEJ5eByEqKMaKVA07BE4zdW
bNCDVThcQ31qVMR7l3IRLV98u8q2QVgn/GE8GLSd6YcTvmy5zcFK5qco10zFjaee3B7cfrTgXLLT
5bgpsSXD0UPkmII1pheM2hYW+cpKCL9d1K/OCTQh2T9DZ23ymezpEHmyVdlbyR6+mrXlrvLYPs5G
BUw+veUmw39dPvVZd4274JV/0d1EitbDSAdG+QQg0XMvjuPI1bXL5pemMK6pWIYMuyrKy32jSXV3
lmbMQCcb8eNWN629bmuNN04360nlT8Yg1rHhvgPKPo1Z+BvG8lPD9JA+ogp//AxC+eDVHFQ0gV90
F3/LBX3rIJox4+FdJSBGqs6kAZJflFFcsNtw5WMnFZoJJJKYXSOze4rDCsIabRk/OIb5CLRVHcbp
PGPL35o+NxvK00PdFxYaw1+zWd4kQg8OqsxZ7mhYdomqKRZtVm10ZNxVI3xCVe4g3QnVbxMOHB2D
Ijpm/PIVyHpz6k6BmUA5HN940n2yutAbNPRJVwaSki3/3AEe2UvpT9Y94rgzM8Z+D/xGUC4y0Gm3
tabOiUMMsGW27N8Ah6LhCn58O6NQdKM/ekQIyUXN3vpt8tKnnXEOK1iDfYgKzcVTZNjtHxrRa2ZO
v/4UWcdW0Od5Yaq343D/ixF7I5ruhZvcyClZrUtnPNncNndloj/RuvILpind17opduz528hMvplp
3Q/SbndmTye0PsRO9KercNFPPdxgv1UcX1OFKlvwsjVv3PfVqqg5tWfK0LXrn/JJoFtXTCyyQxM0
BwdABt+qWvkhuoc+As3qWWRg+TVtOHWQdfrJajGPZa0CHmtEHdGEtkna12WhGOn0mIicgJaEvppN
Dw/6djD1tyEG41Yy35/n6NUvUIVGEdFn4K0G4t47mb+Y9ZLmoqhfwmrBfyyaZXqqRC5cnIRPjDWW
GKJFoBAy4lD/piPZZ8IImCSCgYCnYT+mFGE64OdBcPYTzRdHjx8V8eGY2rhqAVk48nsF4d2wFB7U
lBzHv4VFQ08Lxj4o9C5o3A94FOlNOvkJwdtRu3PNMExsVFM/T6GGKpIcl/+Y9mLXGLd0rGiIRsUV
5u2vMxlPUpGRSRMbZ62p5o10lyFyt3ZVCxJ65GB0CUJwORzDHtpxyMQzMnHxGYrmWP9jhukCs1OP
k8JCB8gki5OvrssD3vYMcXg+7WJw6WvtWne6ZLoZqPhZuu9eTMs0Gq+EhP8tFYTXNKEDPUzxrUQd
FY7yvawr6vQEwin++slu4MXP/c9ck4atQfCpNhZ7qjyUjrQuY8XcmeA9vLpnGN8kIPXFpxjbU5A4
7qqN6mOBCwqBk6LSmVE41MGrIJhhxR7+k47RfTYZX8uWNRfNCTUhxkTU0mDbrw6GGLzhlFp0k2BX
/GR6REdtPmlGWuvcsA8RkIM4LsPFyHM/YM2kly1v/gDbIq2+RWtma3egkVR0ATfT/i9Zk1u7Gx94
4O7t/plbAG9uY7m01d2/sagfG0s0+DYL4haaNdgMA3P5jHQiMf86SyEsbGqUho1x+puNrrNVXnfV
IY4UsNKrMONADgwS7uqQ0X1IeyLnaj1Ub9Y8y4PdiZe+w2QsQy60S2lp9I9lNN4nXNyzhEsrEwVg
yYZLzkacPQ/psLOido/+RUfuQzN58DrzEa1AjFCujD4Tu/qkj4Nesl6kF/Wws30MEFPTET7KRtEV
TKKthCjz79Kw9apqOe3rPncfaL9sgqz5G5rTu0wka8SPrss6cTsm59xuNkOSQmjMyLNIBDJwy3kY
GDcmVctT00GqgzCD9GqIN0IOUG65+HBHKY194MAYN9zt8oDMPlDR1rWeppTg3ZG276rDOm4TatNH
3M06TALEZ6BpjVcuUT1jcc/d4JLCbXGUBx01ATYp5mvUiIK8WGPToRFLxa6T8pLkE3umD9M5ilw4
MoRyVQ1e0IQ9mQ7tQAVWHtLAuWZdeDYKBMhG8lKiNGxHYlr/DeH4uUUS7hPTuGOkSRCfVd0sMmNW
VQBnOEY2N6EV5dmnL1hU34mtjwUZZjVneuoH1wASeTgFD+wqW1qUK88n/ymwGiL8cw2AmoesZzrt
kf7tAExaA6KivY+Q2eP67PTyuWAkXc3tKfGgZBI9f3RKwvpq9xLMxRnt4X060YBuLWgfqTVvQ0k9
lZXtftk8Lbt4+/ciNmbjrKtqvsy1SzjicK4Hqt6ygs4jRyxI0UHE6h7C72sZOE9RNlxJ2V3XBASK
JQM3LUAlVXjykcZ8lmH1yYt/0LbPwHTgh6o8VMJx9NfO5Um4zWYWOeDRqNtBSLuL2en8MBz3SXBo
XSiB5fSJjn6Zpz0Wgb4g7CNKBhFStU1jcY+77K8R3BW5c4+kM1oHxYKqbU41FNI1Yaw0pWOThnl9
Xt4R2y0QlWmO1WXogpd4W6MeW2Ev3sWEIPvt8BpO5TeP3TEwki0mr9ewmH6yiBVrKX9d5t5dOfsf
jopZcn3+GmcZymgV3c90FZzR+Jh8ZxGVmA+VCB+yCWeNlM6lc4rnGma34/FWK889yoCB3NxGxlpA
otKixDFWWifXcw9hF7521e+UMTflOkhfhDOFiwvPCWDcZRZemv3FXg4rP11oPXQLQ7u+MhL+KnNI
RgG/yUxTxlM4q3Prhmsv2VDSPoO6lGsfHT5yDHkY6BGsB4dNep6XzDHKQtv+tGRnkZgxvGMkhmzu
9p8pUpVQ+Reugm9Wab1n6sc1DH8bwitkrI6Nu1H3blUfnPWEkSWbqR9l+DDpCNLUDE58CiQiCmwb
Lj70rRkEIKHT4DG1kIcEwVGkA7+EjQxVv1Xz9GNCllg01zyjdHt5LCQ5i+hcvacOB03RGvEeU/R1
SQJKh+mMDe2Yg+tVofNS4kg37ZNnKmxQJtUts5q5/kVDcvPd3lvbriCwcBwZ4Wrjp3eNJ1Xqb5S1
8NEMH5R59cezEXJMnGhW8knslbtVa9EWwNeJ9K3kHeClhxL70HEyA5ZWLe5M+DMGdVfbAozyLFwS
VbTxI21syjl8bUpe1jGluxCkh1TkLWzyMQbFHufJUeIvDS37kUji7yIgoAUZLjH8ETrf7GEa6OtU
Iwi6ztm0Uck1G9xBJ5MvdwlVG/EfzqZEQSbKczfQc4omY0O80MkI1ScT4lMbWVTx5rvOGEC6k3yl
24FwVrIt2D0eMR2Kdjv499Bu78uMxlo0UNDbjJzNE4VDS7AKb+rUkxcTqBuISNK42DmYQhy7ofx0
LcTcEHdRKgT2qyHGeF2YTHA7aWHg6Pxbz7AqjE1W6YRa0TK7C3DMXe7TGaAVRCwdhkbTyHZDSU5t
YNwgEOyLinxLV/8GGY+yBXBwNL27vnYfC39pRsT8VIS5MKjIX9AkPZZ+QgkYoXJNd5nTfSTxxcUV
e5/P/UPJkZtj7a3D+KuX/ot2rNdZFqeRYGhPd9beb/hIIK+iSHXuMzxZYWqf9STgE41M1lIaPDgH
q52PbrOCeklQUDpsx4CkSpxTUp5NFZDXfZ+kiHaJQO8VPY5mot0pyqBZ19yvQptkNG6Kz3HA60NP
89PU5E/PXvfObeeQ+Clx2h0XEYjJBC4cMm7Yo18eNcMJaX0WTHK2XqivlkfKWS/BhXEX7gMba6D/
ijrjaOuGDOB5+KymqjpLTSR6+x5zH+ZQ2sa9/exk5VOAIxQJncsofLo5ZfHRVe7V6UxNIsMr9UDF
0LB7LVgsxKxc6zx90H5+qlLzEiHGHnkhTde5lG777vUZ0LqR+az6zn37falgmpQAdlIS253r9W+L
lyNaXmMX5RIKQvfDKr1Xf0g+ayfcyL4+195sbOOxOHaZvtT98JZOJGxhKuZfrsHAefEf4d0xWGJT
weITWOUXKO93kRjTTtEJSmvaVNz/9oYbPNDt4xoeKia/cKEEYVkG10+vqc6D9YW6GvfeXYFYs0im
B4yLqPt7o9332twjiuGBTTYhCp+1U+dXpxoegDKjCqHDGXgDXdE4Q4YeHJ1xOA9N8VnArrSNu4b5
YJAxdM0/my5Gtmo9e7IfiG1naDznB44Af5t2+ptgsFe/8x+Frx+LvPkUvX4MKq7ePkh1RFoIegmK
jyS+/JAyDxlGrG5lTorDaBmgrJb6DSybSZ9wz6AY2zTthlyUPLsWXnpEOIwg1Be9x5Pjma+0X4uV
QO2CR7LD8oEXa/0ZDmBVXTl9VITn7KIqe8AJSoMHODi9jBKTEe1mE7l5HRTuStIfKGmUqPwqqVsI
5UHNI+nB8K2MjI6MN1KRYsp6pGbluLTeo8GcNn7g0VsCS9uqEqYZ4jRMZyvLu3Pm6ubNCOD8Jr0Z
mpuFaiYkqvQ2C5aHZ8w7w85D1NhYjypaZcKQj4wFvlvaOyitMCkk4XW0sX8j5eOSQmCcSZQ8nPjA
aDDVou9TMr6lgmiS1rDPJo3JldEnG16le8KfzzXoNjc0sIxRi5HqEJ56TupavnZe8OliWVkp0hoI
vyouPYl0aCYUnQ6+loYeuVA5dULqT8dmtl5GEEh5Ep3gske0sbqcFAMcnhA6cV4Q8M+Jk7kwsPzy
1XFm++CalKOpMO7jKqxX7mu4BMpHg/NSIInEmdt8Km6wRJVAG9T9Ph/st8DUD74DYEFwTUtaHINZ
73grlB6k9FGfurZkrl4BW68PVqc/Zb3wS3weykQXnL+iYuKgxz+CGWssQwKntbr4VvHL0QtiwLpr
GKPfOfX4SBf2XvbsRdgMP5sZ/bTTGsdwnNb9TF+NsDjubMXGBmvcTOM7s2N8c/P0Olh7ywyRgKkW
CbrqH2cxUx5wV6QrgFxrZZNZLTBNmaepVofSMT54otmWUcbXjX0h6nGdlX24jibs6NV48o101zbe
FWDtrZDJJpXzYlkR6B9aHJ1Zxqr003RX+OENhc2dWTZEgiFuddfLJboXxluvGVR6y3mEvJ0OpS13
mR8zanadMzSeHTaAB+pUzq63sHPGQ2oUx5IWFA/CJnflQ5s4/yHpPJYbR7Yg+kUVAQ/Ult6KpCjK
bRByDe+Bgvn6dzBvOTMdPRIJVF2TefKVs51GrAMjpdTR7aJ9I0Lmtc3JFBGL3CRgt+6+VoZgyzGO
p2FCT8PTO4puLTt2LejPqkVp9pfWTdFGRuRnVyQUpRjlc+tgucHEIYNFry77X0Jgf0NsMjbb6IXX
OOJQOCQ86CibPWW4i5yjbhnG3aHHf18gWa5LRu65RGqVhiPP1Gh88Jb+TXHV4ixMD25mYzGcoj+Z
4d+HmS2Y/tks7vKfuuFbnLDblp1QR9GyPRSGiem1rx5O1b92VdgupcSFMXSsWRosBhTo9UOXKMki
nc1KBAMQ+ddXWgVXE0jAyonF2Uuybpdp4crWML2mOrbar8apTsKrL6i6LkkhHb43FGQgClk6aGx3
mDi++m55dPT0YQzc0D5jhKKPtjUykGDUSQFMHkCxz3VE1ZApEa2JrsR9gO2QW3qcUiijKJzYCV0K
zi6U6vTDcf8ok+4oxHg1EAZj9v1uS8B10ILXaWq+JXFN3gcaDnd6TMz0aOhY5LhI8JzK64Gmek++
o97V1O1szX4ay/hX2kYwc9JAL9j+TvWk6VRTti/bm+sVOzQGW80tEZlabBwG/63Ia+xkYsv+fWFm
KfS0pn2DEtsChU3IkgymCxJ8IksSJJceQ38RRv9U3X42lsZ8C7eXtIZ+UWmC2tpEkOBXBEmkzr0z
glUjw3MQ0QdpU7/JXPcpdJOLnqqN4+MH9gze27Q8lJgBRl1gCGoEelecLrOLWFBb1iMNCooeZjzm
ecrhwGvA4RY9va/yFFOuaEcLdHJa3qxKYe+CX8QjJ+HMWs3GoTH0gnRvdhi6B4zVGH1s3712ifyI
KeUAHLbHEfn7mE67QiCpGbRuOfjaQllNOYONrlpSfBiTMpbsYxnVOEWzc4sJJyPmSaYZ+neae2JV
uPOckHZ142nhM9HW+VYfyGdSDKdTHB871EmbcuoO6S8v2nOm8YTUaGeXhh8/mL9oeyP+9dA2Mfq0
+Y6zMeXXCJbdRCh0WAZHvByUtUn6jthEQkmqFd1DrO90WE16WgQLFln9ousAQU3qH6DxaWWgdEM5
9xESZnjK7X2sBrXroxSUaIPbXUMEXK3hMEWL2GaXi7uCGbbL7MCe0nLj28NRRDxhkWmj81LTMYWT
yynv47e4aFgm6j5jttJz56aFHq191BxLfTTeLZWDrKa/HYz5dmvDzRTrklm5yXnjcLhS2+sx2v6y
eJR9fgjGg1uUHQQqVC1aA2fPSWYaJvd26dY+WiqGRwJSq3AQr1tBhDGMTNDpJ2wN/YqS8AWRV7hK
ZqtuR2Q2BrSd7PtzzROTC/ODMORr7LRwgEB6RAE7PMCbw8J1Gnam6bdjIW1KK9eFewVD5ShzzkQa
f7lFVfyRGthtCG1TGt0iDi6mKr57NnodgyIdoqFCLJ4NktMe4pbXq0WOMHHjs73ZDMuhi/BdGdFv
GCRbWktekoAIldL0NqbGhMoYkNNrXvI5eMge8CKugoJg75TEzrSsCdZ2t0q+yEx3172VN3yOSwd3
6VJHzK7ZKRunuaamyEdbU32y7zoB9HYXns29XE8sByr8nUulk31jsoDIWvN7CJzwMMiXfKqjja/7
4BnGEs1XfxxRtjEzo2XTaklPTfU1z6wV1BwAS/W6M5KHFkYBfQL/hPEebkMeh9exLq9Vp2l3TfYd
gIxaW5ZdGn9aJqmuGuv7My7ndWmaxWWWmS5EpomPdsJUDqQ5P9du5D17VfhCkcBpm1nhpZ7Q01iW
UaKYhB+dkG5qGisvjHBYRIk6ZQYZQ6Nkc8NzH0IFzXujw9agt4QPuNqhf7Vt2X3UvSj3SRZAcO+Y
oZpF9mnm3dmVY/WC1cMiBhU5qiRK8VPQlroByvA6H5r9mPb1U9hxA2X14H3QF4FoJ1noTNK2sUVy
gUvJsd/JQO8/exnjKCxEfprcqDo6Brw228tfUksVn6hJSHptdXGY7KJ8+FLbt9MciG4Ur7ArR2wX
/IhjGsJq4FPMkBJ5SHQ+XdeLt+xQsPDPn2SifVoGrBsd3Mo+07IRuqt3qJzS/8hS4zi0Tv+C2lgc
M40Zjzv05WtgV2s7aoFg9iRvg3JlxTtU5so0h6dKslpFH4G4UnzUmhOv2sq/jSUzPpnRP4/D3htv
8BQkbvAcSnysMaAXrLs6pG2God8sLVpl/cVJ2cfbSYettUM9YkXvXePEu2EKIOMid7Nlv5gG55zP
qu7WDZ+bcagODPgYKFYWs+hmqSJWIzVCtyVEr3dZ0xFKVBF1/KmCDA5eO3xSS+1rJAUxr0eMvRIz
LY0eGbtWaD5GaSpuWf0WJ9nCpqg6+Pn0xGgedjNsdY55oDybCo8otQ37QGtX4x3i92QfAOEW/5I3
8dLM6SDhLe24Ab1AZ6zQF1dpxOBhSvw9AtmndL5U7NwpzhxOMv4FrvgUU4U9e83UHhQYYY0SHQ2a
CkQweb02h58h0j0+BgWTeJquU0MJOrJxQSmAS97fMap8b2xVHTzPv+pdhppO0y+e1TcbhfR01MGW
52l1zSuEZuB7Syaz0WJekrYRpCftLfY5q+ecm5DJv4FDxJIaVQQrToaRYIGpoZ2bdBzSqMznGIc8
7ySJMcRMxdD3BN+KUaOvs00evCj5ZzMSapAFQTbvfyP88YUdGQtEltkqMBncOqW9dgWXe1kSyNV6
Dtcw0JbB6BkwyMxaOa29qEHyL6YuIaI6ktXKGZlP1iMFClOshZpGtUDhTd7swDKlGrp14mEctEuG
lBEVqJ7HZCN8O/mgDkgzh4XP3IbdKH2OVZ4rQWLGyJBGM/86x8femr/qgq4xjfRx43Tmzsybd7+h
2sgGsjVLDYGep6HIHyz00jcEY9bK6GxjW9FsIqvEHIfUJQVqb4FQQxCMfdxtN5oBy6H3eUPsakOK
xi8zV6j6CsGUXdT7JMby4aQoI4cmfmVY8u5X4xWvBYtu3uC2fzFthnXmcBdkwExEf2ee9TqgYlwF
Q7529FdXFH/TRI6x2XYbfrfCN3BrGPbZqAf8pskRoSGU/7awFq7caEX7XeM52pW6e0Mnbu71U97o
LyrhUEcN9Ir8Lg2qWw7v4Zqoas+FhV6CCX8V/Ot848eL+CQN1WCy7a8pNt2AOnoNCYGGGUpXwiDN
QD0UQpNg5DEbL7TgmZ+qQtY52NOL2SICc/vcoW3y91nT7HJJ++hESOyaCB8GHWiRYFfiOt/x9v/l
DLpNxrNsg55yWb2k7H7ZVUETLkwS2Py4fUa8yDfQ1j7qzOYuGgk/BxVA+x8VKcFyEDsklNUh0bOV
vZo6MSyoGgH8PxLl4dSBkbavy70x2MUTszUr8bMlh81NFFRwXth8pELfWXXzS9bf3UbuPYt2GTqU
8TfknZOadr7527tkouSdJhHT2Tc/sNwFEzOu9vRDYdFeNgXnHyiSsISZNistnTlP2EyUiwn+X58y
jmtrDRwnDi0fBbc1Uj4lEW2RquVPh/mDIB19FXnurwlIt5hztDWW11aH0i6+edwPC5N32kvdZtZZ
0oKlgnVYHGxjw/+cHkq3vxqzOpaIIBZhiqpIlOtoCFEN5vtQBRBUoz6Y97dkW7WoZquKlNPWyJe5
Ub5aDuF5nYF5P/hj3PXqaMOdSSoOuEk/6QpnDhpjjvYKUKeJEZ05Z8owfdHUGsvIf6MBkCrysbaw
1ioh2rEmy39b5iu2Ha+6thrWTZTrpOPdwTtQN5qMUGJjuDhY42zzjJ40Rns2b2sLjyUEEhIbzvmI
lGiZ1B9R5tVbj6gMX8rDMOfjeeatN/QXe+oPUTMMvKo8gHHzphO2tI/j6pedLO1jk5eLct2PpByy
j4h2JCnthAB0XZQ/quDxUuN6qkPCz3Fheu18V8lqidPsD5kfJ4I13eMRZS9JY0cTYgx6IIGJDRxO
kWGwq7P3cAhYstjTj6U6B/07kELH/XI/u5gztCvsMzr7Hy8kwoj9JN9Pv+B5qN5VUJFhOnI4aRX5
CRKLpGTMoAZKaVWg6GPx6k7NU98n55y0R7ZYGI8qtHdThyOXFRajZ3+l9eehmh21HmyqIcGAYM7q
yaTnT9c90o16yj8bdca//09Yw0cgyFwvDvynAyHbWwPQP0AUzVjG/XCLIrTTY/ApHXrHeA2kj/8H
DCnwGMnd0kt3p4/hO3fYmWJnF8d5jwUXBWlNx2OYX30A2EiLcXd5JcoRmaOPjSFplYRgQ8NEdsnY
eVGHY72Hx3Zit3jCwb0G7bHCl0hYQ4RIoIrSd8QQ+oof2OXi3HuoqgQ/l+abzwVjyiVCpR3D2j+G
855tjrxzSbRLzLsAzMi4O8bLmrVnKxFsj3DxN4Sksl2Qq7x4S4gzykROfEno3kxy0UhHyRg/1Olu
YI+37e32nv9nVCLihO5qldnUPmMSuat0YPloS/mAlvLWlHV9wP/KzYk0nIRUUqMsxkIUiOs+Lh5J
ODzHU/bCdmVp9tmWLrtlxf+ejxRXrcFl6vk1+nHzD6IaXrgCNoQOJW0SIdAA0SNIwI1e7yMP/IPK
tp7GTrgJ+5XmO7g4IATAvdH2yLT3FCMoWa7JRIvixcWl4n0kxWLeGD51zkDiy9foaq8qanArQPR7
qomltZU7XTCMvRLW8qW59XdicMD7ein2XP1i1W/qWl78bDy13InYuYYnPt2d03b3SA+PaI+x3tEz
m5bx2qS4NdIfWW9sPGVNB8lj0vlUYvLuXL28FGHurNIs91f9hL19qF3a2YYPpmkY2zf7wU8/XcTK
ft/sgoRFk9Pso3FIEb2EjylybpQ0s4cUptC7jEsf0ubQrHWAS4Ovm6tOjw6xAqY6NQTBQ5zz8K1O
JQ0uSo8WUcY2A28W2T39Aphi3QuIa0ODWbHa7LzX1i6/6cWuZYjpbra8rLWoX5VMY+MiVZ+glBgo
dxQpzrRx0zze2vq4y/toXSuU25mHWxYLab6gnHmtodsrWeMvR2cSs9Ljpk2WupX/6oV3zyXzxRFz
xkgNtURVRS4noupmOgboOsvWekXq9yB2OFjmjfGjI5M10ui3oQRovfZqevEFQfa2cDKKZASerJZP
+IfuBRbEzgv3thncHBOJlWZw1UfFeIbE9zSlKJoSAtEJU9g6OiWoHMEGYh1du95RTPFJU8a7l/Gn
lHVF2ucuirTfKzJDCnSmK2xrz6PRf1dWey8YUPQN8wyZ8uabAOOCwX+BWka9wtPRIHQaqeUaQeCT
mKjVJ5tFltEcIt/5geBzSeaID48gjZn5UFqKu75cT1OFzgTavos9qjeoteYyRZmMZ/2AWsS14wvc
3xNIMawiuscLbz80WV+zdtobo3wEuSjwbJfHpK6/KY8XSdm+13FGVYktjfxuzKqb3Ji4m8jLXrI1
u6p+9BjZ4X8Lswh/vy92E/BpywDOavGR+voZqZSxtCfnFMTi1kc5gg4/XYaB+2QGKWdCVkScRJse
yYdpsFdwHfE+pTd3TF+rCI1RVQzMGp0cZxKlYG9dbe1gaP8ktj52qLxguPdcKmKtd6nJ0+dKNJum
QQvlJAC/e6Q1JuNJLaSfzFWYYkdbRcVFuZCO0BRABQjAkhsTJKCRSsxvvDN0t2KZofggNH5lquJX
6umn1PU/fdEhueHyiC8pKuge69jCY4S9NIXbo8svdjpS7Fwk3wHTRDQNYGlxQKDU6UXS7luJRAS1
AqQBWIRbR1n/3EA2oGXr90qGb4Penoq0uzcWj25dmASB/XMm5pZ1umrZZuEqFSvAiOOywGRAHNUv
qe5PLjKtSVbPYY3eoIjznZNS/bNpPqrYPZUMnVnTME8RKAP4K0PlZgg46s/MDOy140MKDdOA0S+a
OOVhFbBlc0Ds+Bsptu8iQB0lTPHk4cE2XPFhGe3ZgN5TYEL19fETweFLRp2GF8DaFDjal728mKMW
bfpQ3KI4/cRP+shcnnNYM/AIjFcjdHv+TvPPjDFPTlVF7eD94DEi2qKjymjCCIt6HSALFekpbu1o
U0iW7MV7aEbPees9lV7FuG8ItoPolnqBixqM7LFo+IHbZHoTqKy33UhZraUfDvVNMJN0qocn8mTN
wobObDBuk6G7M7X93XMeoWjfNAOsmUJVsWrDYGfwZWztlANp+DJC+1EQyzT/zrUhvnwnvLjFwQs4
CwWKwGWnl48hHs8qdVB0xubaCLVrHdFiscrEC1hgj+jpdKy1YbA9nDNurHpCQgcZiD3dHX/MyQm1
d2dqT50LGKvCt5Cg0/LB4OIZU9va5gdgbbapS/WDWWV+baOM2zSzQHwlZvNDSJkO2KfkTV9KTqGg
Go8kqb3Hot5aFVcF6P9xDcnf639sn1swYU7PpEIcFEyWlbTNm4UiwR4rlkHFRQ/mHT4QEnbXnbbG
3shQmgymlW0Vl17x2vVo5x2wpAvHc6x1kJKcmJBFGmr32rHrdQ+kdWFVulpJ519HXUCRuetcFgxY
mJYEcPBhR0wER+UcaqMk54Y5gGIQFk/tWfjJT6gPFW6z5gX3LGxBOuL1xi70U1xzJYVRvg+Gflwk
9oqQ63fJdIRxHdN91PRRz5bUH1Hbeuw66INZ7ZCRWVvokgoz/WeP8hMJMHZv1sp0IhS2YdWvFelc
Ooey295khw5MZYVcd77ajEP+UQTiBfMKZxbzi14XVzQYh8qYdS/YwZf+5LzOJVVT40hEbi7WhB5g
/CG5i9XJc6GTaIl7ioOGzBgCF5ZpwMdjmNlvbNmHNFQ/eJHu/9EnGiOBeTlvR3qPr9EtOJQipMk4
fhZZfxYhDlwna+9yYKyQMW9kETxHDzGTthuk9T4YiwZ27saozqksX6yU44/gUmrmsdnMv4ej1ft5
F962xl7mjGjolH/qMHuMinbSDpoj+u6zFRYH27b/fJ6MCqvYwnH6IwAh1FWiPbFUn3dzxSyPYf+V
pRe/t98wNm3T0p2Wulle4npCglzdIsffq8D+8eJpbxE9OWTRu6wiRP6CBXMAQZX9UsKTMfpBg+0J
AIjXmgcs4qEzt3ixOng1EjBLmD5FYMzT44pxPTbWWc7Ddj/4TLB+nno8IC5BRnXps7Cg+o0iw+ea
Z1+kIW5V+nfnjl+WJ41VO1YzSkat6/r/BGHmtK54813LWGj6a1fOzkm496vSYl9MXWiofTx1/Wns
s82k42boiGZnK2TdaAIeo6uypTFHesk2enQts+wRiizrl2g9BjwHHR74RZIa/6Tccssy42ggMXu2
har5aciwz4cGFARW51eANFcixreygBIqhHH1ydB0rfY9KFFkkieX6to5QWyUIr8QQ3Thx2FwPxy1
0nlrRbyfxwHwJHPQE4heHWTHkVa/j3mGPc4LN0HbNNRstOsOIidVIRNT40TEVbXlQFkyWFTg0flV
lOnfGITxJdg/0DiPfQa9zYN3qU1rXTjpeqrydxfl9FC3Ognl5AelMWAT7Wew6J5yoN3zKvxT83Em
QeYFoiEVlEvxBP21CuidxWwX0HXx7Mf5T7wKdk09gAlM5l1LxGMvsQfUvfcJxIt6MBnvWFZO2FrG
IUKEyY20iKr8I81TJAD58NqHkH00iwe0oMpxkui3ZwuzSl1zldrZdwvPkzBZ9BaDsSySmNE96P7Y
I/SwGRd6hAJEQeiePP0WoFkENkAv0Qx739Jg1LtRvOJAevX8Bi5NypqToNbUYStYFMxw7RqVGfuQ
UY/idRi0V6Ns747wvhLW7LKn+jUnuGezet+Oi5YdiEArO5Yfoy8+yCI5jDUv6Nj44TJjhLwYbT6w
ptM/srx5eFZ+c/r2Dlp21smwOsBf/95762Lg7DIL55qhv1lNkf4jDQbDjpm82xEzjIBlG85Sdl0V
Tlj3NRKoukJgpZZJ4RPRJVsp/glyundm5cZMcAKOUGPdPYBPfcO2nfdl8cWr3JXf6NbGq2zAx8FH
qM1ntW3nQDFeHSb47FurddZwq5ge9H2zu8oBgkgEGHSRt+a4ynAtZAxvrJLKPb87bdOvm54sNFhn
k5FXO45SNBhCwNSA4enPWorJwj93c9PqI0VBWQqzxDrYjZu8yVZtu2C6xX6rIh6gLn8ZXADsnGDU
TEywKrSgizrFTdFI/2g0jPXYeGNYnPdTlCgadmL6aGaapAZL3916TvJgzvMdOfS8Vn4pguaVUL/P
MUErppVcCsLRIDmGR1xtyQpkxq5q4G/G2W5sWY+ym4dgePZZA6BhirciQo+AIS7Z9xXeBwdr0RD3
NZWvONTFLE+ke2pl/RtY8mYQIahC/afz819WFhVkzkOS+X+Bg1osHJGYtFfLDE9UNX9ZwnrB9csM
S3mOV6tV13KUN6u/p/yXVdwFh0RapxI7qmahnW5ZYEXB+Estt3FshFkOJmj02fm4dQfsqr4n9mPx
ZQxN8q2sM6mXCFsDFpCW1/FrIZELnYAHGtMyA7uahFTnWrWMxgZAtYPFCqA8eI37pjEQeIJGunVk
/zySv8XMscFaM1MxI2vTZk2BiJT7z1UzHyy+hzr4/oBb1hEm02BsHL5C+RG7ERPH9kzXTGydYy6R
VwbUN9BufEDGWHxY+XUqhgrRnGyy0ImXfXVRs5d5AkeqL9/jkKJM9YgDIFv6Y4uzWZ6aWTfVG9aP
9EPuIk7Wth6/4pybNqnfSMqQ6zKWX6EXPhSTi7oLv42UVYPnbMaUvqcWl0zLKfTM8i1mXFVjm1jA
WOe5S/dNwoOkEIdZ6p8U1pdO+ISdZMlygmKH6Vmn9ypb+OoOI8okxGbiWfTXjjm+jslcH1METYQ4
aAAxbEajPulGILFM6ItW/tegSaQ+YQ3TjlcRIMqzK+3SCddbWDRDeYaSl50bH5tsrmHCKAETdN1A
/pMuzJCQga/RcK1HSb0heoj80O47rKprq/Ar4IMXmVxRqj1A33wg+XglidXeZxaZ3PN+2yMsGU0f
Z9HU/YYCZZ1oPgUt1jIKiq1jml+8Syc7GG8KFOK8Sb5bPoU83dKd1IKf3i62fqmGLU/krc6sdedW
9xFbLwhISfg4VD3bK39wDux6VY17Mwy0ZQcO1zEWJSzTFQhDqy9nqwZfp4TsOBssHRSPURuuUmKb
F7VnO6umky9obNZuwwZFo1LyC25Lr4i3XWsCpW5qA3F/xh4muBaPbv4mulnc46rPdux+XKn+BPZ1
UvocARWoLrZmjez3v9xjal+PF4W3KazAZoIcwDIZplDDmDs7vE56xnqp2uPo38gWUwRRBTaGH/uY
JcgEDZHeBQxDCtfsSUBOjQ0hX6qAbTOQ7K5itSGBbXu6h0TdOoL8o8001VMat8HGyzjhPXgLBvNE
FZobdMAr7qOiBKfX5CxRA/yeQR48mH3tqwYhoR0/bMs8Nx20FEsOh0YTd88sArz8KgeMeSkM/xFG
DMEp+aJdkZg/o6ufc1BNQ+ifBlWcy7betE4CaYuXLD4PoozRrFq04ekZN8U2sbVLRF3yMtbVnUWh
0kF/GfWylSSLythiys/EN+cQghKcbMjocgqwkImHQ/vKwZAt876/lGFHP4TPKIOfCmaakU/C5lZj
qGcD0kibAdcy9jGj1xzihFwcPIN4aVkIIgoh0AW9IJNZGcF0YxwW2ObdT9Q9sWC3poFdrJuEpWQj
jzDlcOJmgpgb4svGlrKRHSneWvjFA3kDIFGVuE9IwZZRlHqwAIyNldQ/Ont3njuGAgYEdIAR/gkV
9VYaw2uk8Q2WKctZA2uKjbtApF2JSB9rL5HaYn5g48lc/veMYRX9Sp0RytsTePMvTzQXOtRobVnN
t6qil3ES2qaszPhYMOHH7a3ds2D4wKGFKl6O2XqA3HJwk5vheuxEg9EgNoAqx6nrdOMFVruOwuHV
Ynj8RNouFbkrmNmN3DBBElIrIBjK/bCZHdncg12O8hBlZllG3pbn1GS3t8fz37JEaMkQgPTSU9uV
LPC0RD5krzOS7RRhm5bklF3r2M+VyvNVY8y90pB96mPEjFk+1WH0rDEPw3crdG7NYkOtjUEuoj6B
2LFkQOu4BVQ+iajCV8Z2BKVUMxPG4b5M/Rn/XX+0GIMHMLEGt1Gl9IPJxGUBOuAaV2wNdUvus258
z00O5SrLtx5TgYAfRqnypyxBlQIWQdne8ncxm3E386UeMlIbOUSD3P+wB0Zv+VyuC3vydoVO38kq
aFT+R0o5DjHwO7f5QILY1hZNmzzpwg23KsbzEmZbwmgPlk014STFY2o7cpZb7cdAs5qXJiaq3EeK
wuOiVLingKXDNdQ5bpDZmLOdKi9SZhCo0ecDlRIKpHroP2mlvx18Plfny1fUnGFJXTPGALiSuv+e
+RrWpIll01f3Lnb+kZr83FEYdm2+TZ0XrDOnZMzbrcU2V/eTaR021ObmvGJuofEekphY12Zk8dL5
L06RU/dZ2jOG+nTZyZyMFwTzVr5vNIh2hgfbpPHi8UlDxOtjz1lMsZWyAKyiA4lhb70ZaShT1W+q
A4yCyTGXc91zgrYVC8LWZ6G1L/1D2Q0eGSDtGX/MkxPzQqvROmdNwBTCIa5CG513wM7LaqTFmZpX
kUfZydJ+3Nxel8R8r/GT3LsgudhAtGa1k7kaOrVraSJLTatXXqF/KIZETGQ+yU0J+U3b7jCkoKGm
gohiRmVW8gvs0818be2x5tBKedOZo/havQzy0AQYZf0MSMC7WfajsAhgu/sYmEfMdcDEAA4Ml3a1
2A5uDOCsQM+G9QAJ1Ey2akAqz5h/DW35IqoBCAJKGRM36+CAB7Yz9hDGsjXhQEx4f9ajE5yAKJza
xPsX8wEFLmsJh+ELN3u/nLtLEDMn6sOrZaXAf3R7Qyiih0vwgbyGLPhsksQZsdLRALAt7EK+NQao
5LllcbNpXWnuXzsUHPadmOOX/uoaOkOhu2cXmHaY9LveWhKjitjJEehOkNPbScAtx0KijqpTPlGH
6yOYIK6+OvffC2l8E6jOaVVSPITN61SGn0MtjvEA9MlKEA6HIXtnK9nYIsMoyQo9dGbZW7RSw40D
CmqAhyURUAJjPzp835vp+z0Mf43yvAiontJoVhbNSj0M7Ibp/jAroRczEmIcWCC0zbWUFBKqr7KD
HbAJao9DyUs5DPKMUBzNh4w/O+W86VF+GDTE7kP8z06MVVPx/rQal0xTl1tR8Zy0mjwDFuX2M86a
TUpG5+WXzpYgeWYQzy0lCWhlF6a79xtc0UXp70Qs3kfb5BAU2Nl1tk15/Uqkp3twIw2+IwwolrYs
092SwAqWqrC01CWt8FaW+TsyI4uZk0WL0JjPc15tLLv7ZPenri3vCUvLvHTQ7aU7quN7ierRH7Nb
3XlY+0tGoO7SdPsnsO0Xrl4IebJ+92fRlxxRZHCUUmBT+QbJa6wFn3YKHkZj+4uldT1a+sjCsCem
Vv8e7P48RWX+ow0koblH5bQ3yxXcscRlzbCO+ORhRlun5UCmUDZ9GoOBQk73MvBtI650dB5k/BnD
05ilq8EG28Xr/lRxFR4NE6lWMrCotuoA8Uviudc27iasH1ykdZPJjeGQvl38ZqVLZZr1zRVxCkPd
0c/2TrsOwzS6yt4ar/aAOj2NPZKBO7bUBoZzI6KsqUIvvlZsuaEQYqWXuuOe+jjd6243XaFFT1ed
svQAAO0dUf+njRqtDQ///Z9YApIKA5aD98vdYQwmpuCRhjORIa7vGCSsxVin6zZNX4IoZpcqx8Mk
Y7nm815gCSbQUPX7QLPOva3zaIJyVwUEGgUSaYJbyCpUR1if/UVxbL/atX2bXOJCRfxexoW8eomR
YaMb6hPNXnPOkw7Le/2jpX3w2fLKmv8IXrXWHvqXY6qIm06DWz6Owx2LtrMBiJmD/cJ/nDT0htQP
I0ihMv5pwzPIauPZISQKc7jnLpIEcXmW+N46gQJu9I6+78mo2ka2Xb4kWGAYF3nqF2Hhmh2yD0/r
UPWeuSqTPdOBfuVn9GGMuQWqJa08hw07eWMysk+/Ndbl/NgTSlCvR0/2S3v+QWMcBEvWe+hLO++g
FW6+RdV97gwi1Jsh66601inUA8R2ejRckW/ReSBJsqxoIBshnJn6wGsyYeDYjIZsN7+gq3gsfjFR
IFiLbGdvOC408IB1FjAdbsu0+pYJ66UKI2rWJc7TqesKxEB6/6sJ216jGMYFJi2gekF9s9JM+0XW
cjWacHyTdJN8LiH+q6QlA67ooqOlET5SgxFpSY+6irrgCq+OehXVv9LpvkwQtI8hnXP1XPmSaV20
QYqkLnEZbCYthHfboT1NWkfebMaQOIGtSsZE9hTFk8wJ1J0IE3pOSiPeUW5Muwlr6bmwqye9xEFX
8Od75U3ffr0PHIhEyASnVa38esPjmSIU6z3s85q2ngL7yx0Y7gldnWnV55EQ7BWxc7VOv8kG2ZPN
gZY3LOsbcDC+MyEJK6mha4zUiyqO9ZupSOnMeV+3//0jUEFm6lInp8OcPTkOBNH/MXZmu5ErWZb9
lcR9Z5VxJhuV+SCfZ3fN0gshhSKM82Scv74XPbOrUNVAoxMJh1xS6PpAN7Nzzt5rI8iEIptn1Q5R
wQwnlIIxHVQuYotO93thYTP89UFfx8EbbehiZTjxuKS5qKzs5ukTczdC8iozoc1B4U0LzOtH7O2e
P95sWVFHmzZ0KJ9Il6wuL6wHC2Zn0zVDMHLJoUX32M6NqInPfgM7Bq/aq9d2BX9FCy4N70iOhy5R
9rTM/B6sLPFMmOE1Ex0reCGkLnVtdDdgof0Nn4I68wTX2CrpFw36yEQzxplbK0I8gImf/EHujQta
L9ptWC8mdJo3sDIKxby2u9/T2aAhDkZHe3QBPCv7PAFDbgkaXFJUByv8Y9Et9y377BIYUSLxPtr9
sJhmTp1bdbfGThtkj7A2AKtJxI1LI+/EVvoFb2DgU16VxtGOxvgG6qzTJloIOU10nylflGWPA7QL
wgLaaYFU+ZloMnUWviRtDScUcgli3qr0Wg8hHRWdcUmR0act1cHsWbospbqfMV3P74dZjuKc9DTI
UMi8tKRCUUDFyRFmKqGkWndseZN7jLWGZQQfXYGbfaxORtnVpzHEcQUAaOGyepbW3GCetPFEIihQ
mIHjPj2zdEJqY+mOWCqi9fY25j/nZ/ISVpapwI9iDFfsk6sAIkpE729pgex+8HznlzE9RQnIsWHj
o8I5ZA4TJxVhNxVAnjKThwnOHZ6Ni7TYL3yAm/Q6qhzxpB7Zj3oJNClw3I0uUZRFY+QdMbuiqzPY
G13GLT7kYfRA9QCg2dvGMnpM6vYzCPLPoM3ONeSkh4yLf5m5DJu1KQF4hz0LBdgUA+AeZlOCYW9y
A1c0wXT6SXPRMUFWBM0ivHEZq3bXd+D13QqcLlv3eehiGqkuuo9MRMFCYkvLW/SuYxtsksAG6oTP
ECc/pnifKlwDf44+rd5aNLy98KChxnronfaK1BHcK0ussJ7w/jDItbFUaKNEy6OlyG1afBu99iXr
6NtGF/fASguYlH+BZbpfxXL8Ssz0RI8KPWAhza2RRbismmHZ8pgVwR0L2BiLygNf0NepXKviaEHG
Wo4Gf7nKjVUYs7CVOYUxbWHgLIRB1Q7zer9lkU/6ncgYpsS0CAsoicSmTAtVZfxc2up0v6mI+nPD
cJaQ1yvgqfi0qY3HHG2UrRrAtPV0xSvP0M1jNAP59YSVYq8b/YymNvVFG8JD8Sb7SHgGymoOpTQ7
yQEp+2/kqNHCkv247MavimTdE0moePLcZjcU5qs0IEMBjGb4iz4HQ5PVdNGMIf8uyOHGQfnHBRau
kOQ4niZPBoEMWpXtitnJxCpCXg6yqIchY09V4UqJjHmhgoA/TgC5OBrdJPDG9dBgl4gax4bcx0zC
IaYQGSAHRA3WxipHYo6LJPEQ+/hPUYYEuZS6v7Xo7VEldDy8zRi2n6DOSaiZCqr+vjRfguQl9CkL
TdOetm1EU2nOsapc/gkV2I4ZKgV/w9kOJP8ii4W7iznyRoO3Y6jDW6R7lBK9cYrwlc1b1sIh6fVo
Ok8dJfq2DhPw/e1PQUbsgqHVWxD7nyWvq13SXStB17m0Fx5GYRGjTMVKMuuaACieUcOBKnZwsM83
Zc97VPca7HOGOou27aEGz5dB6a7R/c5WYTKGGH9dKvZ4Pj34FzyofA25oCKfqItDZ4MZC5N9rC1F
UXPIxWa8ESkCGSI2dApJhnVpYaFwkD+acJZOV0Aw9gQjIWTVC5DkYPBTDi2pIibM9eDi9HX+hbsR
nOTkQcwb0UMWBocQOmsuKMb0ClSfYYHF+xuWGYEps2IIBENLwxBjvNYvE2GqTSmCd9dl50lCQhrz
7iWghJD+hDYHmM6iKe3fEELylQuRwsm7/DajG0Enrv2CGWwxXWXIx0++mCoq9q4qNlZTf0eC7krW
QtYd8CqNPrWeDv3Zib58VV49kI1or5SxDs2wP2tGvMlweGRj15N/hBPTrsVRR7TCtpBdCp0FZxx7
46ExA4QqkBQqZ8L0jk3EKzq5bk1mL73GWlBw6F36SgwLZ3Z0yAGXRjzoDowlExIT6xDSNQ7Wm7pD
HxbYHOnh6C/8km3Y63o0asb0o6XTntqtWBY8bfpySI2HDH3dwJBIT/Z4WUsWlBCNB44CcN0rG6NO
lkxHox8IK8vo1LYMhItnmiBXGBNk5jlwV5RLk9WOuZL1gGEiYog5Z2Fn1A4Xbeng9SHuc5GMZH0b
TfmOiXE+V6JcMHmGU/8ydY21ziLxKoiHgQSOBNQl0Q7wdbhNTXflOEQFTv6zKmIQRnp71cGheaHr
75LJR+fci1+ZsMFUZYzjmwyNcYfDD8wA1nNkShv8XlR1JB/3CI6Fr11FbLAP2uHF17+I/0vXoHZf
TY5PsYEIIfdwS8J2Uq49rWiXcz5ilosnuSJGKsC43nsXgi+jJU7NTRraDyyZ6xnuz6L6S2/bucNU
cGqP1dmso5tfW9VJm29Ua5wI4EUEmxZnaDHTUmP2tMBw3+4Nej2Rr9tk4hFE0Mo3eErGnimZsZCF
ROWlE13IbuetMufagX5YDKYNlS0lD8F3yY+yRP05ahVq3eBEQs0qrc0b/DB8CxFNwue4nxLChpsL
uzp9m0l7r0vro+lADtHdrXZJCi6l95awoJEe5NkOrgDTtDy25gzaLfRZ3ey+mwKHW+Ej5YvRhXSx
nJkTxs4mS8k26yXx13NStMIshXCH8CLoIo74wTgNz3wKu1lB+WJrDM0DP37hJVPUGbDnPguVfGaa
vRShQYZIyeGLyGE89GAkTMxxLVWtbPolfdY/hN5890bzpGKSeqnvmS+wAZHbsrOANLQBe6eTAl+w
dNg/qXYFAcRrhXgilJgQtHEollBMWaWcY6x3OjNWyRTQTChbjB9D9D/YOUa9R0Wm02kPXUZlNuEW
ZbkxueywjQ8Vs9Qw2Zoa0/ZkQCNtNw7eEafa9FNGh5LTWzIVvxk/A4fWsWbUhLEv/ECbHkat/ijg
95RRP71NJF9Etk6K3jRPU7yeweMSKpm18ht8b5yicIfC1idYkcF5QAXH7Mzvro42YBo0cEH0UbeA
cI8tXcb7ItDeSGzWBvR8HAf1nnBXzMDYLNrftgyXPWihIymNmExAL1EII7NueNxMBRUeO8ZuRP3V
v5vmqzR3zk8jqvjBV5g9fJsoatFWQF85h4VR+MJB/Lvp+icnEwZnY5Z7TtEPUxRvO1vtCL6uvzTe
XZRzB4FDbR4Y3oDuYnBPKfghFe+axnwWaL0wgcYcKksIRCO4MruqOMHh4eRyGd+zQj62jD2nm6jp
SoTD0kxj9EE3HeZIHhivTLpjEJq4IaIXzi+fgZ4fCgZn99gBezePekIr2LILXw0x7FuLNXRy42Bb
Tylw34zrpng2s2CHcWsVY3THl+0+R6lrPEQasvuYNL6ETSlhwXiYDIgnZHSt5tMOoKtXr8DvqpMh
62gdOQGo4jP6eLzjjEBIVsBWfJiiCRpFtJOteC2Lrl9NDo6QWZ2gNDpmXpT9mCnvbDfht7anDL33
9EeIWKzHpnnSBs6VqNuQmNAsL1q0AUeZ5b8SGsLLEoxT2ST7PuMzRwbd0qzd35WdbT03exWFPLVh
cmvQ1+DGXNcV0cemuqLBg5TD8eY4EStH7FCKtHLfK86iUx++WG6M/0/7RfMDRXH6pGscTfpGiAcD
IwjotW2WxXhzZaQOTgusSdcVykL8q468yWH6LpjFuiO7UOrmfxrhWQ+Mhkw31B59Sm3oCdoBdfyr
0uHAM9Re+aK4WI3TLjJgqdM2ZadCxQkd0WGqM3rdJpmAV7vdJq8GEjnbYdMMxO8QeL0ocZMN4P+p
2h+KDsdst8AJ+y7RL5Hr/V15Dui5ATOS+eC75eto8nonBVP+MIhff41UxhfFMdvDRwGTKDVIr6BL
rqMO4C0STMTFx4hhtLGz6KgzbjKrTcJQL4jlIwGSNAqq8VgH86d4AMSexhx7sdbM0PnBioBam3KV
xEDg2THYzNGQasXw5sRY1vsci4XEFYWon5EYS7TA/ALGDijQil5SvIv4ryJp849eqr93JntAA73O
YRBPqGf5IOYeNN0sRmATiZOa93viwAFR5BiGHdp/m6eWM5goBRQ+plkDEPuIcwB8mGippRcy4wGK
ueoPVPiNf6ld/duB4L0w6lBfWKjp2Q09/D+bwMJilcUQQjNXL44Qen7sMbxUeM601n2TddbTLZc4
3YoAQVVDBT40S22o9yBuZggi7YEu7m59Zpgr+VhqyMSynuLe8GpS5k08ogNkUmZ4zkOnwoNndE95
hikXPRY8yKrIaJk3R2cMITNm5naKpz/Iuxhgd8DXW92/aCOFDAz2KDyN9KRUUX63OeibnHgPv+u/
ogojtbQ5ynhRGTK8MOgs5KwFMo/Oxshw1vdBoYlkn7YVtoRZXY3WVvp8wTybB5rVC1vplH7oVCZB
xkw9WRywST/KGOpXwlvayn8OAhtFdPjYuPTmhpm71lUcIQIuA7iW8gyp873W4kfTAOmUGJ/g4TIm
4U7O55fTXx28ihCxvlE3tzhArxnIjsZRySdazhOb6YjA2NxZ2S/KfXTmbA1hNm2cooBFFluvkBMY
XscFGI6mcGmSxGetvMBAg2prT+6yzKnPY44RXtWLhZ1eXK9tlsTbf9IDus0nQhZ6gKLAIkIXwN9Q
6WqrNRbiQkPQmRo6xDrDto8HBnZiVQiYnuQZrYIq/1GNIq0a6B1iCYtrpyXSzwm+KbVegsrUHqJJ
u2ZM+sbZFKHTph3KDLgQO6wUGI0oZWBYkpLCH4nyaEmIHwKjVLzSL5GnpmK9GQ3L3WBuzVY2S/kJ
+esuZ/R/S7NR7ol8YvAf1pxARTvuJbKkfY/Cc9CkQaM7CR+jvBdXSJD3O6GTHSeG3k80uhKz/YTP
2G4AdHJ9sNxIuoYHWdevRPY4p0DtC2MsV/CHcMiYRfgUguZjYlr6K1QGbzkWj7NRuRqBxcw3ZV57
N9tglEn1s+xMqz91umsfUrPk6tf7+JjxoHE5WZzYwAWQWoURLtA+yeYM9jqy0MfKB4DjoaXPcICs
ubiMl9J7Z3CB3ZOa+y2FAwv2GIr5/W6nSgRbhuYxzi93dULzugMMtDBGWqRjAhu/qVBcchpZdKbR
n+l5bXBsxo+OObTYxfR4LdqNDAv6sXzRRxqGJNHWNz/CP67RHmy9wDoEQDwyMmFXDrSyI3EHI8xp
OlEqidpDK9Gk5npdHbR8xCU3Sk73dXrmSKAjDShQPGv0CbqwRc5Lf1vry3E51UF5qie4Pj3gw4Vj
2FBRNZj4qm7Vwk2Wlq1RMJUWEmXF7CBLso4JTGjS529/BQQlYBHP7ScnCfY+Bhba0nVX0jCMA+TB
Y/hZ+KI5jnFycYJOO2lJgUtVqZtEJc7YeSg/GpgKKLEGuKUomhwOxIuw6jdAUoetaNB4e5FbI5Qs
vwtVhBfSBuNT5TXAoyddvMRhsNQ0ZlFynBiD61a8A+1HgrSvqtNoqSdKdMT6JAF+dYJ85ySPCkY0
40zr4RjcTkrtlCnEzlcW61ttyk2n+gCBWuAuPQZQy04EXEPs4xcF7OhBNDjCY1BCayodaPFxswup
5OhHAq2DaIh3wnB/PILhf9fuu4eqcqO3HiOlpFE60biT3m29MDcYvaqVRszUIS6FR1qNT+EM8ICL
sfauGh7dVe5gm809AtA8A/BVy4XzBeZ9PXCU/Z1I40oMD80BgYJhogo6kQmFag9dzCtMZI81eqR1
VHcrSdP8Qk2hDqgaqA3KaPzEEXfVaL89V+QjLJopweJHiuxiguj0Pukjssu8UTurm8gvK+codvRM
R1Bz+oGD0f1ObVT6SinPRY6PL+WhLdtTI73mev+0OJRZ93tGhipchkG9yCkqd1oJ/bxvdO01E41A
xV18EmP3p877Q6c0+1nYo/08YArXpvyZTp22l5hIHgbfwnNlhSQR9GonauNJ9lb8y+2tp7BnwCGl
253mb3v6cNJ9WwCs1sZd1yLdtgBBcLKN3HUfj5TxY9u/ppGa9i2hLmenNLZ1Zge3+42hfUQtatI+
a63nObcbYaNT3lBlk4iJk3REQfbRN5234MyPuMGws0M6GQxv5oOaSbrY/PiZUV0FqlR666jvk4rG
vNl9gCmTv5NUceFPVrYWEj4gdgjyJ8oEgNk0gJlkgNZA8oRUFo3vToZ4uhtr68JE0NrR2MOlHv6Y
DfOn+efERfibVoYk5cTOyu0KlvTYthGFR++J8qqn+7d0rfhj1Eiqa1JdVjUjvOdgcNUauR6cjVyX
z1OVWKfSPYaV+ZS4uvPeIJBeW1VnbuqQ3F5mLnsxJM6TVtrDOTAi/tb8fWarhC+obomDkZS+qEhe
PHswCGWYMYLKBQJTwa+qK9z395/WBmgcxXADxkCNhCtwvHfRUk+nTe4da6q/F6OYlvfvEyLyRlMI
MBsb+Ka2cgPyWXrTm1D/DjN0HG2cdTcHSdNDbQ/TcqSJCAM3Lj/TmPjVste/Yyd3FsMUOidjqjhC
AEdBatQEWOadbBeQVoholnee0Vm56qwean1lwRzwQnOTVkP4pCvxmUKJWtU62mMzsqsPnKuY7IYO
m2FeXcaKF78XfvX0B8pjvOgYV39kEpFQDRnmqBdASSIlt/fvY7biqD+lNNP68bNX+pPe1O1TIMhP
1TK6xzFS1tqFpIRI2jhC9dPZAnO8XeM97oITcoKpOdBy6yVCSyTKvnvHh1lt0z28IXXxO9UdbNfd
89EdbfqsNXKLfErW0WjWRzchXSbHBRPw2XzoUP9tfNbjcwsKZIF9WN9W/IQ4oBT0iWO5Bz+DZt+G
7bAGl+tsNFr4ozkjH3hpXnTGI1FXd29WF5tHwq4WXoM0MGXw8VpJzdwwLVErv9b1ExtLwl5aqo0l
4+EkB+3SB379jGjvWWoeMWNUEZU+18JEID9kWp2dpkbH8g2/eM0ZEQ4eGz8Wee6S2k2MjUqurV1Y
L2XIUYpctfqrwLbkuZX1QZF8dMwQfaHZvbkzFsFPPfhoYTO8TcJd215tf+Xkyi3aNHxhRy63tW3o
Z9tCxXa/upwgWOLEjz5Chi2oDJKT3nfuwWwq2mylHn4rpzyh3tderKyErd4RZaloivYFwLvEokkQ
NJP4NmJ7OZaT+kOvHT0pSQ+y7sw9LplmI4cR41E99W+Z3q5jUPzG4AWXqiJEOtb8R5rHxqmY73ku
6X1BmNnoLkokR6nj7EKK/fuuGyAeHDUxHSbAiUvcs9ULHgGXAlaWH2aS/8rkNP5qJ30m71BnUq4j
++ke6aYXX4lCZV8qL3lzJt4+Q7bqqR9Is2pug8z74zTf3L8Sjd8dS6eLZsJjulK5Cl8bLOplQc+6
F9BLwHCjJQdh/q5wBFi2y0sMfo/cGa0+NlZoUPZbi7AJPu/XPkss89Y28M86E+JLU4JHbLw6eLZk
dfAylEs1YOXj2NYUhoHwLqIlhsisrKvejfvIzkdAnJ2BB2vgsIpLfq0x0GWCGNmYGgLjs0nVNfUj
6gKwzuCjuzfG+owza/2Gyyba6FEF4Yj6Iu5413P6QuAZUStZFaEFeucY6PJqj3ZJqFHbhwnEHd8k
kKGA4eaW2IVd9/m+zVlNmTPrJlMGcq+36uiW0N/yPNQD+t4GVX0bkCCiyLHtTWFhVxnCDMNhRzhY
ZUY7KqNx7U44ncEGUx1Mw/jeDMJbT4nUVmIstiozjBfLwt8OnFgcEgx5Vtpl9UNmu+U+FN5w9S2I
FcBTtA3JcZxrWFzGvr6Y/CFo1VW5avLIoAVJGhTjrVdYEtUG1upjFALG5eg/vsNIhVCmu9aeJs74
PvWnyof6OaSWDkSPELujXgbNuo2KPiYLXhKOU8C1GOyxZhSQkUSfGuaBVKZ2Pi6d7/MRm4/Lseso
7OK4YWFLx1pfSRJvtoGau3Boah9JbPpWmcnIR2Ue9ukXmL1QGPmipxdw/0IDcPERmuoFvexj5zvD
ucm67tnqaIgYIhIkvbW3bOoYW7jFd4iZ+SHy/fG98wmByZInw1OEEd8fgR94uyhicmPq5nuPAAnH
TLoszS6/MgaNDlLov8fW2iG+tJ48r32UQ52stT4qd1GspYf7V1qHGTJiLI2MQJ5GG9oZ5OdwG+aN
OEWZ/0ebZLhtK+aPKRdhQ/K1fAjbCx8OsW+dUmx0z3hTJnZQeyraSwoZGsxIzc4SSTB+GvmcfI4g
1LRxvJ0mdhGfnoaGawyB3QO2ppkUhvGIwVm1bxXhMHCmy819hezybz0dAhC26hcTey7DMXHUoXaM
txz/UGE6Px3GhyFvQGYBDUC+WpzuN5nmwVvwQdLpCI1uZaltJr/Lz0Hfu2QXGPHVw/yoN8jtiRJa
t2Rx1QiTgmD7z6sR8EO/9USJrL12hpXdMG9uSaiuyO9+0v187hUN0dqGbI19cXKvzvhYxM8pA88n
BIbdUzcxHLNkorbR0L6Ek9s+Cj+9EeM9PlvFFOzSnH04Kf34PFCgPHSNWAdenj/D83Aunkqwrpvy
VZQ1lkK7A+XMhQyDgwwPIaNd0wZqac2sOPYmBz+NWe/vFxLAwI6eQsP77MCv8Bp9kwejXGoFR2Kt
0ARE284l76U3+y2yvj2RmvZTnejIvIcEz7T5Mtn4Xig10Xk2Rrq+33UBUBcO6EXS7O/vXe9bNGSk
1LZ5opHiA4AvT9S5txpYxn2NlKKtLfbR0Drev0LlXy0H2UdvUx3HF1uzAdwMCch/Ivhao/G3LsII
OhgPjQ55zXHpoc3VWN3WvwsNGzZEPZgYKILONdM5iKeQqpgQd0PTb3SjBBnETO9caDSNBryheC6V
/ZQWi1Lo47YIpmoZDMRM5Sq50UeWC96gdR6VX7hySWTFDOnIMnw0XBISmjGXv+zWOesdPo8pci8J
4tQrEIaPFtfvO9LZaSWYPJvIVFlVO08eAKvyGAN7w/TffUotZolB3X/ZU61fS0t/4ciD/9xH/X+/
sq3UdNactp3VPKZ8c8YSypUJm8OLUzputhPtQwPPfJEM7TZMdP1Z4O5fE/HLsJTeKjAiqAHu5Pvr
nkQoaGtGu0ecidfItg73cxAZ1cWZ/jMWcI0Bkwbe1K4ipBFp6f8MGZFd88JzvyGv99BjmtuU/gB1
dkzBmaq2egzo5iwKvBlXiGhPFCfM5gdfXpWVF4ewSdoV9h5g6fE5IPvnHJmxv7A67FY4cYLD5F2F
5yWHIa1QIJrUngaidWpUP3lq3fZD5qzXsNfBZlX+wuiYtkj43gDC1rUMy301TxCKzEZTJkWx8ZTH
K8O+f2iD6bnDFbkO+97caW1Bp1no9l46pwan+2POk7vvM2U2vpEFYmy0WQWsDaX4lGG40nOn/gkx
YjIMqMtHP/wJBrhdTdGWL7kzAydrSWx9Ss6fPgvBQwK5n9qI0xqFt7nnk5scmsGJFxGbaF+6BS6v
pkJqzyd11epMvwdAYYeR7uvBwLN7uN8FIo32bVTPUziZx0I89fjZTnGLl6IqBTiV+/3qJ696xI4w
aRZthLXgIascsYtE/kZ2RbGVOSqBe6ulFYjQ7BbNtckB6sUhc3wxaJa1HWMj3Iu5izFE/UfvGt5O
GydxDBv0xCoAXlEZtLXDcetamaDJUcZr5SJBNrNuF82i4JoV6Zg4kG8HNxMocXVnGZI6PBgL2h7A
1jvdx2ls/2AG6Zizee8eIhMa1Wha1KuKJFz6CNFWxsrz6PnV0UZz+YaOf5cXCiwZH+XlhMtHcbK0
IiI45g21sDJ93RRNMTfLkrXe5eNyGPp2U5gs3m4QveZhzpFHiWOlEudYGBzUeumKjwEBGPCM5ybq
kqcp41kMGtohSeOVcaF9qOfTdqRjj3By6a07w2JUrIZbYDScBxCiP0uu+3VEtfTh2Z9xY9RfNLL6
VcsAeq1p4UXThvGoFXDzcisY/vkV1onx2OO7ziv4WPffGM0x3lIt/et3I56gV/b2IURxCBGPkuZ+
g1JAXUTqoXUOQIhC99o3dDTfTDgtK0jo9sIv4KWZpA181OFWjU2xCqQtDn3Pg9KD1FvPBsqXOTWv
apKVPyh3I0tTvGoZZoNekIN+v+uRRZXHwbmdCnXWfWm+VGr4vN/Dw4YaVBfDkaz2Mu3Gz6JpjXXL
cGcLliP98DyG8Q4ZP+wjB4yKZGWkGUhM/lsfVWgv0xITCX3iJ8MOPNjDEUSYWqUIJBKEqknXbeyk
S46ysnyOdTSD8rx9dZGAPLAK0Mua7066c44p7a73ex7GyIhdGSOQ+SkkuZYqFOC6AnPlV9J87I3q
WINUeRd9Hu4w+brgoIKXElPui2WfIi3wvr0SGlNrxxNSlCq4NhEH08jz3/okvDAjrC6kAcidaTPL
jF1vd9+/c04459CQGBWyZPPPQ2Llmi4tF+imeeBme3Jtsn0u0p2bm8WyGmr7KQ9AqARJ+OKWRbOs
51dwCsVuwODjC7M8CVNTj2YUFowvc7HMbVrSapj6W+kN20Y5FvI3HHD3d6VFELMdK3dnsGRAKR3r
m1Y2X6EIonMNSt5BMf2NxQ0GqDG5ZwzEDAwlmb7oWsfF/XpNDetCao+LwcO2dm1lPhr5wEOpVf7u
Dw42Ef5HmEolX13SibX5+zb2EbSlk7tpYNCn43BpJ1de7zfk3Jvr3rOyRZOYT7x84nh/sXhdOAlN
qdxz3g+fArj6Mxz9A7g6+dO4EPSoe6d/bX22DMiqgg5gNhQO5J5O20aNEa+YrXEkt+S59wIdq+Tg
7mWt00Bs4/am+/2HS4eU8WvoHXQiwQ7A9j9chBAYYOjoTo13mYBQLfsYTd44FvqzHpHqrWKOWlrM
RqlUTEZB+vt+CDUEIWSyqC+Smh0rFIrcEDJKkOgQivCjnNOuL07oRpmezgSGm57Z6zHf2U0afmiT
cHauW5hga035EfeUVak2fVq6RTGh3OI18j+GuDTfWrulpsgTYItR/3sk/ucVJp1R6DNhxBcXZJTa
i0Haz0Smzklgf4lBeXo0crVui12j4DxWZNnWcaA/E8JCRxQvn63lsCW1KN7zOf0O4CFd+yohktP2
nU0tmY4oELgHyVL6VhXhLksn7TGRSj8TJMHKZjSTrdYU+/IkRZhfszckeHvTU1A+PJ1eyIEWstyW
hAA8OlNKPcLLbDXVb8cpoz1MEuOFs+MTh+T6YtiN+SIq/2BP8TIAOb1LMcuc7zfYK901xCnIwG4L
UM7pzjJsu6eM2ek6UGnJkCCgpdOqX1q3Kyu7/sl1/PyRCmle47XfZcnwXicoYcNMf8gCI3wZI0w3
bj6YF9xyE0Oa5KXqABhjygxPsTlK3jQKlmIYb4OIRrC5xHH910MqwHjjGimP//V9u8r9Td2DaDI6
nVCuqOnwQ/+ff2X11VvkMva1iZW+P3W3YDepBuufH9E0V+i+ivEn7SJnrbHHbQdLNR+Dfb5XqKpi
hfcjd2VNIwGScwHkFwMKyOTo4l85o/GtuAx+FX4tAQGXCLJjyBVNJMEajpV+rRtgFk6vqm8FhCRW
HtlIuj2CuKVNQ6iKfs7mNl1IH4qMnv1QuQ2afy4JRMfGqbuXsjkzI0aVzi1zEudX20SfjsL7LBA+
bOjkAWsKzKvyVHpIwVUvc6Kg34VH49PWIghTaCo7BvaDpn/4kOP9SBJsOF8cBjHs2LGGY2Lb11Ik
xhE6bnBTYZ9sx8GDx2R7EwTUz/tlZqVZcejsWblpZNdUV/n1/n0nRxKGrI6cHbsC4O2q7rmnyNnZ
gloJHdawhT/sbyIYLZ6dOr+0EE1JbSjnJkF67/AxV2s1/tz3/EbimJM2Z/Fo3JEIAeoQV0mflLCe
M/k5UeWfU9PjFMCBejPSlqOzxI2Yb9AtXy0A+PP0ehdU4UffJgb0vyh5RLc64E6y4auaptzer2P4
yPVR1eI7SikoWXy0I6qraRenBfBZon05/mCCQV2WIWm45CYtkXiiXEk6n8Zok/cPSwu413nSYrBr
c5SJP0Ow/bT1vxvoa3HJKIgohs+kJflKr/RxE2LfPo+9OZ5xcnGAQ/3ee/iWbXv4Tq3i0TbYcAQf
SvJLcaEPFuO7Ehr8fTTkc7bTjcB5Ne1eov76AI3vPE7puBeO592wrUN/bNCFQpVc3ksa2CXjIrV9
gnT9aA99Uh6Jy65WUdP41/tXOQqao7Cd9z6Dl2tlTQ9zebaLdtI9jnlSP6eNtdczrfsIUxBqciCO
TQssxsd54j/DXyPXS7jD6n63H8D9ZsXcZmUe9aAqEZFHyXaUaLo4+Z2eXGOfF7Sr0/wrKNhkUolx
dcqMaBN2IWyk0Ug+RaUdacGf//rbv//jP/791/C/5O/iWqSjLHL1j//g/q8CYXckw+Z/3P3Hc5Hx
//u/+c/f+e//4h+n6FfNiO5P8//8rc3v4vyV/Vb/85fmR/Off5n/+r8e3fKr+fpvd1Z5EzXjrf1d
j4+/Yfg190fB85h/8//3h39jHstfeR7L33//61fR5tAKHn9Lgrv++tePdj9//0vXnfsL9c/Xaf77
//rh/AT+/teu/vq/f/33l2r+/pdj/ptJN832deFYlk2/6a+/9b/nn1jWvwnLNRxheLDATc/w/vrb
/ybsPJYjV7It+ytlNW48g3DAgcGbhNbUKicwkknCoYVDf32vYN22ureqrWoSxiSZmREBhPvxc/Ze
uyD8QP3v353gf2grAs0C9xQEpu2Iv/9Nl931R7b7P6YXSM8PuKGcwBP+3//fy/7L5fvn5fxb0eW3
ZcwggL8d/P1v8PKuV/n6sqhITFMEvhuYFF48A9fm55/vjOcjftv6PzP02dT1opmwrPiubKnQ0pEZ
fjNfw1e89qtziPRidHF2VYR7fkxqcjEptiDCNusKga3W+gTWpwBvWHM6RAIKAheVBW6YujEIpWfk
QxUpMFEaH2bfYGK2Tr0BzMLN/GAlB5KQi4ZwgT+9/3+80D+/MIc3768vTAS2wOgveYWO8ALe9j+/
sMxsSNbLLXMVCMVIU9n6pp2IlGszEjQ4SHe7tptJqXe6+eiqucBfS2dkMmksXSPvRwqjgyFlulTM
dAlIVtbRdLMHVCOITsvMX0ps/xR1cDpEmOXYdoJ5Yzt1ho/DMpdmZC+JGgj3ft/kYDNXmTPmCA3H
5lbTHpg93KpQEOIOuVzWE/AM5i8CzOEPyX95J6x/eycYZ1iOsC3Hs4VnS/nXd6Ll1E4cb2Wthqwm
p8krqUNKj0pVTcOhdYCKpg71CQyg5kZQ+BfeMe+4MrNPOZZ7zrqryGfrM3qBgHtTPP2xt2y1I1f/
+ZLZ1r9eMtfzfEmF6LlCmLZ3/fmf7sXUhbMPNUeuGsH+I5s4vJRee39lbhXkgD860j9VAqscmRxM
An32jpouRmIHPdoUdGpVfZU8dbG7RtFR6YQkECRYh8DLHmN6v9QGdPv+85MW//6kXVPwQaR3FATc
Z//yAQK0IVVQhFDfgrNOy08rLFArUlvsPPD3FqxX1+WWkUYUbzubeZCFY7i+gN4yVxAbeE/R0tMw
vzpLgKLoYcSO4B2U1wLIIXrFdoqAlqZY9gbc0rh339DpMHvti0fZDxe0Yvgv8b7ht6Mjl8mAnIse
aIETZvoGJe3WU0G3N6ywXhUJyqDRxyPs+dk/Noa/7At//rz9fy6e62JQouElHeFIcV1o/nTx4kZ6
Hne+vbLb4YJcTD6KMTlBWz/24JkPtn5GyQGVpfGqTRTNvA9zRFaTm4kdndBLN6oVGpdsX2PWrqLH
BtfbOXBwThbFPfjer/982Sz33+81U+CaIBlLSBBGLO9/frpua9FdpzO28tTVW9aGJRhbTJOzqbFk
IbfZOiHis7I0bpQfKRgKVsTUn3inqVD5JQncV4imxtHHCrD8z8+NNte/PzlhItJ2bMsVPnnRf31y
FbiSliwVdzVKMleRbj2jsyH+MyWuOzCTWw/yNckV+a72U1AIACH2chRPsAswtaLThiCWUYP3gQ9+
rCrXCYuKR6LzRdvTqorn7sWfgYMPrl8fMZouioBWTVcMeosoGH8pgFGRCutoJxkBPYU+804SZVlZ
/lYwxtpyYEyPPRA+2lfCMCMuY1Dui7F85XB5n3VjebEmkEWsz0cnESVj7S6+q7v6+2fe5nF09H0P
05YjjmVb50Q7AZFgQV+mRdQdnOAGayrmd+74/VChAK44lhOReFsO6VuWt+WdkzL6BLm7UE3l37e5
Dc4ttd6HNjZWTe2CGqLJt8my+JuGAKcpq8wJU1DmzxwTPBIge7yeBwNZNEabIH71KriWY8Cy42Cu
9afO3qIEvMtHVTFVwOkpSJgjNCTm6MFRNoqq/kH3DkTefdeUCIOmvEUaKJadH4woF+jeE9zRkUkb
4vdoIIOxEWNQ0Xa9nh1xRjYL/2su1fHnq07og9N1EuW8PqLIXVt5rPcM34kNCRM+0dN2rl0sSca8
L8de3JtyLVnybvsR+bnU2YkWT/tSWxbDzlTT1tpMU5cjXBppDEdwQVsyudmpmitUxcAyhWr4BEyX
VFUYhUNnoYPpSNoa+sA4oHJxVsS3R++RK7f0REw6HXm3VpmV4j6zbBPGGQKLSpvtCxELO+wf/mvD
eRBzpfPkMsE4Mg3+BWPOXEX8n6u+A27gZ+lNDkdyOw813rcmqjYPKjTKE+4EtpXAPjLfGHYxNGm7
Tmhldvgvbf1gi855i5iZ+jAiDwC8eQ5+kx0sRjYrcIrhIicrCpFY4T/A5FrngzGUi6H11cFlyHdp
04jtNYLMTXhbqPrsNSQcAsgAQmoUGHLVh0X/QFzkvK3s1ljiiCN6w288sDeJeSM91zt7Cm6R290N
3EWnwvftu7IvXHxz8UrRpe8B6zxnTlucM3IqB2U/GGgWvIWy7szadm9gh5WXOv0gJNmr6vg8XD/Y
9A26rSIedEmAx7StB4skqsEud6GpvYMzQCMdsbufQzQT/2WJ+dcVxofuYprSEhYuUYtK6a8rTEHP
O4wtL1w19ok5rbzn0EJ4Yir2fgfopISHZ5OEhfNxvEOLcPZlT/QeBIp5NM2NrNHAGeUt4rrkUc58
gM2ZpaYKppMG0h708wPMXHFOQIv/t33mXxfu6zO3Pd+W1KzEyPxrXUfQloque/HKinB0dk20z92E
nr2y7ykLaNMJJ1kFTRCu9XwN1iw0AGdlhSsczZspniRRrJpoWqWrzQwP4ZhM9tPoTN16Tp18iwrx
OWaOvzWUqXYGxhNyPwVaeKB8//ka8H7/21VwbCRWrk9pZvoWN/hfr4JwnEaYKirXCArcdRjAxgSD
+aLcOn2kt4B3ce4f0e6DCZ+NZ8UhY+fW+rFAePWA1nuFDwK0aehWhyG093OtvxKMMiUkBkSghP4N
hVuuMH1iJcgrtfI6C+Z0lsM5HBjEpzVrjtlFK6eYsOU03cVEIK/j2j6UVnzpKhneNCjF+5Gsm3bu
afVGw0PrgeFxJgXOc8JDofgIWeFz6YT5yvKLe+xiJVkIxZbjCHfC6HT3lGf61g9he10necQ6pdhA
FLtODjAlhOa7oCEU+YxbsqsVtZvfSckB/TXUtj7CwggJ9173oYnfrbBjceDWcA4D/NIeD8VBhIM6
/fMh8PNgH5GN+fMtRk0dAG15LcoT6F3sAqOuWiYPjrNG8m47OtkxASHm24gQ9cfZ1ulsSaD0OBzm
WH8MWBjWbS5R9nXGNmNci7OnU3sTYrallX2UvXiq2A53WrWnHmvLjU73fFrI8QmxtswmqhUvYLMy
pqwkxQ98t7KGk63unHL0jzGoxST3inMHavSMuLU4V8Q5VgppfV2Ox7a/5lnSE+REiO0tBuQUxIDa
dKrFeSwZEFE+aJ6vxhzg9+cAmfeNdqp5K3329DmVH8k0V+fK7J8mgRY+dftDMZK8pb25B76IhHKS
s0uGwvSrb5R7b4jP69xMBLNxNw1m9hQN/jFlBrQIC9K0yt7uUSFoshnayT60zYzow3aI2mJJRGvo
062tARVGkPMyoy4OCuLZSjImBHv5aTXOezsMb6mzU3h697yp6t5o+/KIcPB+KDmVOcI9mbnxm7ZH
s6tH0LpNmH21cBN4lWSHuMr+gMHkrkUyM8KNYGbxW2RLZNu6tYodMqxFPUagCaVz5J/XOMXPdVaR
qqfYwa06uIyW2e9ERV773Gx7w7aWQRLrDTP2p5aYGNUVW1cQHxFZ4gFaQoTd/q7plbsdumhfCQy6
QuT1oU3L02jXmoMkMLku6l6SACMK7AzMIjjOK4cQ6aBxVokAkKohkYYF6QsMQQHSksTUQlasskau
wTN0d3w0ysmO9m1fX3pswsdy0t4x6qfrptjsGACgRSzMp9DHPJsq0R4xejhLt68xHEM5ajHrwGh9
CRFrH3zQnrIBA1dYXrzhHiOfR6wInkBd2zDEDOr5Lpx3EgXiwnXRyZh9hUqLmMAt3CrULBHtvbF+
VDTnodyGC42OGdYHNVcXJsQGBfF4wEeEY1qodNWgZd/31oqV9Y72VHuwBifA3F79atruWEz2Z9FF
LjD1ob6VZEOz8znmUjfzdGYJSxZtR6CXguzJsYeHQonvtHU/ew5WkC6tX7YTAiBsXQQCOn5P4X4V
S6vh08Gxl//LRilIDiwF2ms1dgIfVMKSOSiMSMyAHBK+GLGBClgbLaZe6de/8avN9KbH+WJFWbfL
cJYuowwaxdWasnHaUu0s+PYI0no85ZLBYawFsNsAm2uoS2IuJ53VB7PUOHGZusarrh6+JXJZfCsk
UWIjJT7kSjKZKms7VSLfwdKuk77gCO2Ry+64O9uYm1sDr8Bm7slKSeNwQ3RPcBly3nKCkO6udt0m
ivJnFiH7Ttp6PxvZi2AWckP+NybvovRWcRsVp7Brcww7KUnwGj1Bjng1X/SkZs2yNm7wcNZwJx6N
kqTBJOlujMGqDlQFB6z0w4nWMzQZ14ZDDd5CS32PH46kj5bORBDT7O10oTbYaGdUNOWy66ZhXzOH
HTxg3OrB7GuyJcbqYDOHWLkYvl1/yu+rSr+bbeQ883xfmyl+Qq8/HCqJRgOPnoA0HWabLAliAmC1
h+JE5IepmEIIRBg+azj0TFws8z4r+hPDpffcoi5yxopct+DAkD46oluKjj9f2VXTMwZwSXexUufk
Nx1CqutXsq+wIFQ+yRHDu2hKYxMaHSFmoZ0mJxBBbxBUpi1cTbIV7SaullA3Y2dcO1HFVCzJurU7
QDJPs46+KxzPc92h4ELPQeSs5UMYmegqs5gQbMsLww2A5EfVs1y6O0ZQ1d5x7Ae3q90z1UkEe7P7
mFokDdFRm86M3zptCMeuVHbupzDbq5EP/TUkdp7LgbxMP4AGKfetDu8GDfpCR/pmLok6NSNEfZkb
njrd//Ewzll4+vkeZB69zkzM5H1quOskTfVCmz2LT0pSlTHWtzaCqGU5bX1iKcmkjyCu9xhRqIur
ZZczQ52yjyzq7uKhoZMBvP+AMeX694v6lqOOA2zYIlw6FMk2yUN5ikofoFUIVoPZ7zW7HWFM2sCo
NFXTn5nMvpI9ydzObULG8ZNAFjIZW9ph3UXr6SwTdzp3bniM9QDYc/qoQhiYpQPnwMzg/7rCiE78
6w8ea5EswvwckRO2Nrnn4Biw2guvx/gQi/Gk1ZMfz/ONZTX9bc2OY0bBrYLQv0grPCLN3JLVmWGH
g6i8cqRuOV3OGAWHg+PN4qJd8cti7T2rzrL2SIRgW6uKfWx0zK1HKui6dg1/pzQ2E1iZ5cX2kXhB
cv1MI7qYZufeJyljH5H7n81VFz1Ozj3Nt2Hn9eT+BA5qNGla8bkV9VdQNMY7AvDHMG6i32W9EDQ8
ROzVr22HMJfQX3ubC8rV2B097OoEcBK/xGDlOoydUNRhKF5yIKp5O4FzOk5NrAguqd3oRt4C3439
GwgIXp34jW2VtieEDmJHAKso5yWhJnoIsaQNutnbQscvUnL1Jay1RzGJL0tNrEiD/T13vTjC3eEo
wW0CGkBWrLswF+VuHH8DlwKBiCaSuYyptx1hb4bj77ABLbxSxrtgkuFitrLoXNzAa/o25KEBdmT7
rcDFYS0nxynuCURNmJQNOBuqhrPOpK4U/myHGEYuh+qJ2C6cptqFFzBOD1Yj2I8Fsc4gLcCl4juh
pGRRK+zuAvscd2BlgzUDMIzUv9niGLmPuNMRCYbebRFqsVWUenWCLgWXpCBnYsSXAIeFwLrpU7jl
hnMscSMgtJZUDeprlDXkK37PV6+99MwlH+3wzhqxQmQNuj2r7+70CBLBzq3iMQ8SnDVinHCPltah
pQqPJ0H0rBf97jBclaWyvmXj3Qm3ZmxOkY2Xe+gPwppfC9sztsNYBfvJLILzlOLNUkVpPnEmz0CA
6PSrcZ4MoTmdEEuOTwOpbOe1iHg9Y1lBm721XJSkuCXkPoe1cwazDzoKmrPhte4aWaN5YjNq9gOn
/701+tkJFSY8eIcSYZa6uZlc+h04Vv372MeXykjefU4N3TKPa5J34YX3TeUQ02vX04OYqlWp6Zct
mvQUyARLfA5xLI764VPI4NNwldz3FTGnhB0hVC/K6inCCbMSXuLeiSvEJwT6cZFeCga3SsWR2fp9
RkDdRoR2tY+iejjVFO9bPG/NTReCTK5dt7/nXEf7HdT5qvLp37itS+pEVASsc0H2KjCdQndsrV+u
cN8S0s4+vYjo5TyKvjPOLcG0sQNajgvLeS5D1RGg5e+9lDhZxJEdmWXC+vad+Fja4JzKIArPROs9
yjJz3xUDvYUbjySW+XTGprjqXvqATZ94cjowCNgWiHiYinfh+FCTNYJfzZR3bQDmK3HK4hZ5arap
iNq+MCWHm0sLnrNIXJ49o0t2NTrlY2JygGDEIg4OQfaHFH3ffpCUe9Yk1pkC1gjsz8RyQwDFCEqv
kq1B+DktHcz4/UpqOTFvgaWPC2dE9esjjGk7Mlsr9HIz2g26KNMztSEFsfNoQbfY9V00n0xqHcLA
MSUCjCcHDVXhOKM4MG205YvZ7/ptniRfrC4FAJaUiWgRM8OPyy90XmC4I1zd+DpJlXCxQOlQE4+Q
5De9b7VbmTDqaCKwmHGSrsdJOYjSnZFs7aC9uBFAC9ocLV6gJNuC+f4MeDmbCNnXsmoIpAmLawz7
KBn/9peOdspdnh7t2StvB4s1Iooj2Lcuk3sEQMXacMxTMfX1KkDRs2cE+qupxmTn28ZDP3bu6Z8P
nDanjR5BV//ze1oOFIyM39fAnsSJk9sfD5gXxKkXUF9sAAybqo7Mk3k7RCF6xetv/nz18yDtgr8j
9XDCz+zJqF7bmmDDwa/5wJBw65x+Hmr/mno8hwcvqYF41fVqqGyQp5GE5FE69gle4R8PXmgwQyLc
ZJ5avuXn6dq+hj6AOd92puHsezPA1RD49b6zHefy86Cy4BkAycasvGIDHMw//TxEfR5vevK/QFam
zdG0yqOX2nLX1jHImZCckaawoAZw8dZ5nGfHUd6EYcKi/2N9jH4eYW7QlAUquoEtk5wKrPMHLTiD
QkY62HwADxxeM6b2Pss2xqNTYbZ7/xoTbJeKjpjR385xvmh5tTc/f1J9Pdx6BRU+PdR68/O9UMId
6xKuvTEZ2Efwe11Q8lRh5jgLP63DS3D9PpcffBetxW6Q+YqIEO9ci8Q7mwPpAKgaBbN8Ro4tMfSu
iau04JT2FMjhMLXTdEvzJH/KnfJdTUBef36WSHZJy3JJXL/+MLwKk10O1vuMCvJQZxi+Az8ybyCJ
kpXkzmcgJvPNz0NWD5y1G2YJ5Fiz2V9/zRvamZ5s8JiiDmwas7sZEqO7+fmqs/ON1gSa1ynNHypB
PBdGT28GUYe9xQru35lXjX7oWU8O8mLUy93CNtrqYhldSlCUlezHoSrIH59hb6G7fVZFKHYgHXgO
JJxyAjcfNM7ylWPlNiIg1e0rt2p2c5VntwV0lWVHufJqtcad7N3h2yTSgYG0+WlcHcdm40ePOovV
pkcXTLJb0B1piWJvGpqHspbumxHcuApOSONy8MK1Q1iRDYuF2Zu7gZIGJq/8HVJYY4h8iHowWIXX
J2t6rQwZKWmAm5srw5Yglafpt0E7iUC7csQqkX2xaTTLbojMdTiN6viPh1oO3hLRnjpW7iJscvdA
9AVCRj7mskMm7c14bRvXxj83YR/of1+TyM7MQG1iqIK1XwF5cMomeoGzTNoFV/7UjQKVeVYdJlmW
90ok9iMZd+At+S0chcG29bonaZbmUsr5kAXK2ILp3npppva0u4ENTkfcFMOZWW52SfFz1F1j3pQG
zlrDpl72aho1S5Ak0HMR4m973vc7oknsu9QHjhyFoIh+vvePH9TZMWoDzZMuXr3GaBdSDPvZdBr+
S0JlgGd2drHWonlAEnFKrokJOkhfjJGRShEzu4aeEW3wwB3ISwc2Njsf+dw+e6B5kD2wQ9hQxMy9
0vSqohn8MprTrVGUGxqMoObR6K56yzwI3GcW7Yv9sKyH8B5ChF4WUXBfFcNTy7rMCAGnoBo5aVf2
scAlTXUE6aMsBPa05KsZkledVGpBbuEBD1628PMLHd2LEGUIxw/0cVomH5WVFKgJgNjW3Aqi6eyF
W8XP7ogm32hwv01Y/hbCxawF12Hcei6szqjxtiJL0uMc5pfQpI5Sv7UL+4+W4lfQM+sMOMgtaL7i
Ard2dp8gkyRqkk8xEtpmr13rdewib1VEkwOtoY8XFV1OgjNTpgRSn42i+7aqlhNOLzadDzk6Uf64
rnL9VnhqNyYZML3gEhbOm5VGZ7ee+kvi3jDx3wfjaPx2tA/4iZgK3KAfHgnu8Dywt4qw3Xtu8aGU
NPb0faMYK1tVzRtHTlQcQYHoP0jaZUoBhAq8JGRQcwMgwX4ZVJI/Dn38dYWXB3QI3wlRahe1RJOf
io6rzoaAdDS+YZiXr5mTw8fBWn6ZOLtNJvvMaEp6vb6nYQgIRMqtsLaNUSZHosatrZtbCMLAIx2z
UiWQ+Wm64u29yy3PIp6ouRQ1UZXMFOhkgj1uSt9Y+uVz63bIGjhzLuZh3pbF9GFF5ENYph2sgGWg
6EuXdlhH66vB/WrMMfNrj8vfp6PhAFceiXQvckXAJlMUrVxmnrB8annERh49hEUNkrc7OZAfLkHT
bYuZdtEc3sy5yG9szKsplO8AP0wm5Dtn3V9m7mw7LUnc5S1zDfoZzm9RZHdgJ/YjIVkeWg8CLQJ3
MUbsdCDybEZXKpefrZEWCzmqU6z0WfbWqYm8t6a/kgyUw+42rUkRdhdVT0hCSsYYbqUFqpqla6XL
MnNOJuMyd9Ah/eZpMxMGDkEowXwricJsOIr5gPIB3T63eUoRyTCtb3G9FfG3sprfxmhiAZHsNJmI
Pmm4dZKxdE9mIiaPm2hKAiIFrkyFeQ/dmhQI7z2PEzadguXHCbs94qFdk4zO2ix5y9qiPTpOexjA
KC7kMGIvDyC7I+/LlCQSYoaYU7SERdL/eHCC7jmN8WFO/ZsAsdjW0ba2s6tm7TkGtqGNAShV1Hz4
pWusGUbd9dLacAeVI0xo4nEh0aNLRlsf3duDfV9y+ETCkYOvDdsnxbZq9NkmhWlf1vZDprJv+GJb
n1VeuQkZSmxOkUy8/eCUZ8Pm5pkjxnpd+c6Hgc7fJjFoTcoA8+1VS08X1kAkPtGQTjpTLavJ3kh9
zfcqposDeRJq4Wws0rz5hWjjnkZYXApSDimgsy6ic3v1Kd1zqgLRH3vP2DCHdUjU7UAfeMHRDwxI
jDuZqSwgWnWUhZy3ZsDalzqoEYtKfiaBhJnFxDLzoh0jA2s9Ri6KqPilc/tfIGveUK/ekK6+0yYj
0XHSj4D42bQIfYqCrTtlmrPi/LufTZJTemCoYxpZd62RZSdRVviFHnxM1gujBpaF/QWUp2l9d9PC
GeVd6ZFOH/gCr1AEKU+Wux70XYfYsHCbExwsFseQWyfMPEKByurB5jySaCtjRhrZRNenBBDr+LkZ
eacc8W5qy1oDv0qgtXbxQqX9hZwmAA6iJ5Dbe43J8N3SH9tOcC/SeDRPwLe/6SAveiTViz4EHkgq
/bgSetimiRcdXT+/d6HF0z+mAqxaWqKu+qpq1I5Z7iJwrYMHuQGnfQxNWCRG4pCaGG9RGgH/iZsF
1kE7odsgU/HI6Cjd5/G8cqKZkNgweAHhgjvJQ+MbHesoXddh8+kbU7no2iFkDAk5u0KvBWoxXym+
t9JFP69DCXord6dNrPyLWzzlyrqlWWdAdAeOEsYv3Bv+Is+JH/W9Md4R2b5zkxQ9W2ixLyGLHqpq
EXnhCaMU8XfuVzoQ70FXZj20UKx9w4qAMuDWIoaliM9eTtLsGHYEiPSQSfkArfDyfcdlhcJkSI55
Op1bq3url7np92xA7StWGoLshxLbTo1QKTJ3WKnfVAQPkH2d3hJx9cIAe0VHh2UKLyo2Bbmyg+Ql
mBVrZ/QVGd0v2vHVGYsc7OumXwhyPU3ehSXMU9BQRrk11RUmnYVPNWMY2AiPcxw8pzq9oEXCctr3
zzZcnMCDFApO8hHz/tqzbQw3PcKQ1E1wDaEvmTjENCKkd0FPNJOXeqxfmgLprlrTub2mti4sGzbw
yIsL4Zdfmxcbnv7B89AmXzlPbNgNPJtFT/W5SI+iduD+ddVDVOf5SZX87wXxGh6Cuo2N726yxvBY
OwE8DZIGOwMzb1gnHwNhuygvVnVt34cFIhCShhOdZpuSri/ShuJ2SJK3gnZBWU906onDtgr7DhU1
gyDgE314PM+hRb+yplBpa4z9wNTMOdlnIsZ3TufNRSmxABCaLCJing0xMnAgHDZlbrFxxfCIaJhe
aPGLSWfLqcl8dWb9UCRoHZka4MK91MBDiCYkIK/3pqVHu2uhTM3JJGm6XRiWG9ZovYR3+OHOxm+R
q2Yzz2296XO5sSnkl8SGrDMr0Su3FXujuGKxuPdbfTZt49ggNYhK984XOMAN95t09RE5GGflIPU+
GrpqKFIpq5hekF9v7oDQICj7ChuKUXu29crwPkyiLWyrtjcogHBbFITg5lH9UvbgBBtInZBNH3qy
WgBERC+MMJ/TgT6bitR7NpovFiIgeDJEzniWszSYAYsa+wXarfSYA3nGCKhuXLjNINJJrfi5rpHZ
3szdxNE+RmEpxFXcHBPTc+30TuHv9HqstxLjDPhx7cy0zcxkMJCbFAatFlr6M0mpSnswfYF3ipAw
GyrPMlavKZHcgxxOcRyuJOap1sIzr0LO4SCH6VZdmQPjVHP2mPlA//PPqq/q42jbxgaM8OPgNuTG
B+PmKiKvKb8661i+Sp3Kg2VGIMhHuB2imLpjklQdMBv5x1fSM9wl7xjWHeINjuEsQqzmPNB2GTPK
EQQFcjnmeZQtqK2ZmlajWorGqA+JY9eH/qo6HQx4n6PpZHS7auvq+7YOP1/9PBRy5BAgkm/D2YFG
sdc6BlM8NKrZwne8V/nZjgg6txqrweri+cQjR8vJhxySlmn+OE3ikEnmeOTqvMYdA4uo+CDxodro
xlL3hKKava5p6rrJ42xgqEmg6bAuWcSnas/alHM/HC2PNmhdAy9r+7w911+pnOGE12X5q+5bBoaG
eerDNINqEHOryeYpC6Zxi7XhwTCd79yu502ZZszcongDECvZJVdjYE3Ld1fGOE6b7HbyvYoZFkY2
mtzetqOArdR8biZcck7bPZEDfhMa3kuoLlEkXhnic9IQ0wv3zsm2vqADvqUpOWmdT8mhz2MybAyP
xYxoUpxzEE3JYW/7fmVnwMdStqrOx71FBza87oSbSoJAxWxSDN57PPSXXjjnNCnfe0M+ASNqjTY6
gYFfe41u1yLjQ4teh3ldU+6En3+yQC3bcvyuSmA8bjXJJVgo0m2vRZNjLNxwvDVGC1I2ngkrufPy
5tgqtR/zL0O5h6K7n1ENF+UIIJPDbWZuY+0cjMJ/yZV8qXZ9M353EbIF8hASKsN1n9bPJYTuRefe
lgL5Z6EgtHCqBxSctl/FB0EiZKgmybdDLtnE2bmFlh1U9lPYwtjCyqni4JYx1WdBgkEYKf6l6mZ2
/GNlq7Mq/ZcsdH9LWe+modppqb6LZG5QK+X3LR5EA+oj3mkEk3kxfjJk2wEnfPK6CSxo2xEN51GR
uc1tYo132WxeuIhEZev2aBj5sU/fsLre9gX9iVq/tKZz5+bRpaTVTDRJGR24BijqxGUUA057RF1X
Uxg7/EdJQd+P81toQcasHyg5gdubNJZ4x77TIgdwE0KowSSUXd8O3elnw38bfJ9yGaGCE73H+Gr9
BBOuVzySlGw+ekbMyC7YANq7NoiIzvAov/Tv0jBum4F6M82NLTQAe5n7J8C8zobeJqN7TuYMslwW
+vYFlsTZjC38OS3fLqJsrcb6MCbqGbvqTTm+wQRZp4W+1SM65n7onlozweNH7GlAfnoecue7WfPo
q3Jr19xJNbp7ZCL1ZiZgsM7wKzH7afAjbRw00MKEwDxGtVxyKjaFeNU48ilmopkVE5QZuASR3CJr
Aafh3KIauPeLGWBSgMbI+8w6RqeNv2AhO2gOEZBC8l0HNQjcSLsQHAUjR26KmU9s7Prrwra3AiyS
6400neq7lGQnzxZfQW58WKV41Hn8VtnhOuvmHWapV9HKmvNW+2Ia3VGK+iCDDXGQlzLU97Joz9i2
49j/TMivJ4AFXKgYLJTQ2e84nwi+REN5TYfdRFb7C2/+3RWrVdFmIWMJeO42Ve23jHPYliG23qH7
VUQj5NaifU+j8iI14msrelbVeEoS7340sxcCzxJicxmCIRAh66eYxOMPzVe0yZNthYfGBJ1dF7+Y
eQJFeaTg33oS7OFAMlLKoR6PETg7DJfPCFe/dUBnZ/ay9xC9v2Mi2fTS11iwkjD/C5d1lj/0LQF+
YoI9o7v5VTUt5Vt4rPA0LjVevZVr52Dw8FnR/UKEwAf2+l3pgIVkvW2AI1K/M1ctJ5O4FDOxFj77
C/Y3QW/H/57ouM5OQlqrJAxhlo8ZiUTsl9C0rPnqp8O/tVKUgOQ0AVxKB/YWwMSJcJ5nr3HWoQdq
voovoQgnpGMsIR6c7jowj2jSP8bcfRhC75rsymA3pouvvINwZmOFvOn/knUey40DSxb9IkTAFcyW
3pMiKbHFDUIW3hU8vn4O9N7ELGajENkKiU0CVVmZ955bcgsr89YiY5i30ATHI77ZEKDcUatfayBx
0AtYGIyqeFeH9pCQrqJEBG0RhOF66sIm+U0jGSbUL+PQooQcDyW7K7GTC6bYGzNT8cBna6jGO8ei
gwuGCCAcsMC1yrE1toKDlvbIuNpDX3TPMMouVowQwI3pbVhbL3fOBbfh0lm4Xvwz9HTYI4UQxoKY
do5XCAXPahq+6Xn1iPmTltZt+wF0WMBLsdxt05hHZ+yu5LStrVoW+FORqlHZreoaF57QoV+iL9uj
eINmHwWPimAtn6lnQQOXjlx3lTgoV5GBITlDvNHYOI1rwldTA0O2xi1KpNMw06fsToXmHgx4kgQR
bVkcfaU9nFMprqMtLvA+Z6UbrGod8YGLEw7F5b3SforMOIic80ET0EDRS/8LXx0Bw3cADWEmLw5r
mogleDhQ/gArd0GnvQSorpq23zCXIuGwO9oSkT4qIIxJz6KNP4gZ5GBtFVx89Ll9x/q0dQTUqmtS
GRrmxSzrLZg6IERDeKsd5z2337JCfDpVFtFDs7EOlyAVqp3dKq8u1ZgHbwsBMUNGqEIkeS+j/NuJ
q7OlyHM71Mh2MY1jZsa07SwyIzxmYK0YMLpX37LeiCG4o+P2kjfiqd7y6RIGyA37SJsbyG7mhsOn
EPwOPfrfTvdTFizQFe6rbpN5S9zHi6jCfTXy2jRFJ3YsLnkrGW8MQTjP2ZDAUiBycU4aBufZYLk/
dtze8xEsb2r+pCHBoET7Dox8rQsjejqGa4P1pQhObt69TWQF136DNOWTrES5FfezNs/vJfgRT1hv
nUJzGJIr59Z1QMAH0EUo8u09sy3E0sa1ddNf7uPDIH97yzl2dfIcPUxUWeNtQtGCWXT1T0Uv9kFg
QvrW6o2Op2FW0rOb2232rwEkMHBhxGr6TrVkIYGvtZkI6Dnk9ZtEzrgUgs1F2Ic8cjddn9FdEqvG
a9+EUewiUj5QS8Kt6UHdR/4tdpam4i6kJBXcvhhT19Mvq7fQ6q6sZjOAThd76Mgni2gXDGO8tcgy
VQY+AR3AU1Srn0Ca9jGEaYc/TdulgRAAU1j0ByTdjDjBxWKwXWhtXS/ajeHbiOSnhQpe0hlU/caP
TpkGn0CE6sOEMbLQ8ZQGBitUk3OX5IPy7tlv5ClCOi9OqKI+k5o1HBtXTxJNJjmpof3qkUKWVzxp
L4qS441p6ZD4fERB1AIc8JJ/dgCniQbh0q+Tc5ka31nPUjXEaDg8vb8HCJWcoTeoFwTDefI7VNlV
qJoVOWs8oE/im8AgDoWjchvcZtOF+YeKEoJOFh9TmHz2ibXvR1zDeRSAkexqGgSJs+58Ls1Qp/9m
hfWv0Q73uhh49RnpwVYWX7sUmYJu0QCzm29/+jkAax0DE5sYN8x3eYPbvh6LU+GW8PsaQir4y6GK
GFtrvp2Gmk0b0dW1iFvqhLlMxY1rjfLHLqmf7WDL62Opie3ftOF+BE8VpPXXWMeEV+HJnvV1CbpL
AWfSFV/M9eYyMyca5xRmEcstCkvGPMwhSBrO1ppRfILeJfUQ8ggeubnR8d/QpNLP6TcuCXJJZ2mb
rLW4OeSCkkxzSdEM0uwfEj4+iwllbAIDd2hE+ulvxjYqYFkzDQf37k39YAqCKKmPGhmdaYay1TKv
9KIpauGylylvCsOmiqRm+gxN7a6xGaw6b/xEb0UETL0zQrlnbDoP3PIY4YOahR5T6gTdrUxziM3k
crrkEwjn2Hr2dzTS1+vTBwl/TJXiBMYa8j+68wzBofm1U+yAWha/KoHCaBfxoWNssOqPukg/PL16
1RnVKnG0Klr2uxoBHmd8EFYiQTQI42ehV7jPC5hMxKnPKjH81Jakskn1NzucOIi1emB5X/Rue9c7
xI5GTGWrlMDI4rnXE/nX+mdodGQqKV41x2ywbu3kYYX7WDLnUFV4lJxX96Ud7C3bvQ6Be6bl8mzW
yqi/uKXyRff+u0zDLygaa0c39wQgk2c/JX6k7E/lRMXTKjpGdq38y5J4xwz3rLul4Iah/ZrqqCvz
p9UzfgRCCVLWZb6Fc7GedBLeJehZEerCJCGn/WgUyA5WW32wZaSO+m7p9OxthXzmIHpxUdlyFSk/
7YDhpuv3iclFWRX9JgjGnWAfb9X6TU/FG0eoewDMgkCmY1OLOzfzS+6+Don+3ZXsWElSv9OIgR/0
4aIhmKke7V3g8D8e6xafI6dedi1uL5I3clPMSp3hKvntu77irdcm35bpZ19UuFtbQPc0vrqYcY+B
urdx5ExSzCiafu8uqmH/axOmToRvv48jXhK1ffH8KVqyQt9kqEtSTKCHR5CsVPOZTIzwIL4oyvhV
y+S1HLV7Y2Iz8tRbOS0TqmswESC8N3CLV3d0bwBSHLoG3avDaCqqetyjNFnn2LufUblGyOPPgNc8
KyPYI2ob9OEGYnpnEHAny/Yz4NRvmKxNWtqeB8PeD6F+txNraQWM1PkLiokus65uLf4e3rVsW2rx
NWU+4QR7t2YpdPPgGfT2b1KimWnlDQjGqWVCYdTp+SJL+z6U0T+6B6eRuBEnPDHcfZBYfcZidYGk
+Cqwt6pwn7zc/kD+9Btx7KsG/4akZm51jBosw//EL/LaU2Sg9kMJWVFU12wMC1RZh15pn3qSsnxp
7S72xrnmabsqaFdJSJSTaVJAqO07Dtdjona7n7AzbkmC6DJeNuH4UU1XsgmyYKZLRmdIu2PX+Rj0
YpjsB285G7BlXCLVXxVJcvWAIM8KInOYlSGp0Y/TOjxWMWGV4UKk8YfvxTss2zOVg9csL3w+Klvb
DI23ixxaiH64V5I1vq2ABjUGByu4x7rbwbciX6IcLq2wmdCHtZzZQgyz3iSk0bRAjDlCzsM4/Yyl
+qpW/hexbf4yEIDo9bH7zgwDYYP/kjTRe1fjUPDdRJklQt2mmCZVuC2MMfAsDTnGO7NaDoTDTfiH
U3xH6/svlTYN/qB79VR13yYbP2+QFDgH18FQOYxYqqzzKE1Ua6RhYPZu3X+N+sirZgFDfZeWSIjF
rhDGZRDqAYjtHhADbgdlHRb1PuSSacZF36lsOHCFNBsTsVzHfrAKnWHbj81SNcu5Vzr/6io5tUq6
KtKFmw7vDfr+mWVh4HTsM4FAv64sOTQABu66m12nCEu50mJSWdsk3yjMXfXIYqyfkJYDF8e026+h
zH6ljFGyexyXk2+wuAg2ZVrN3VHdgpWlaV1NPm43O9QpXXs7AZJJJxp+3kzRqKZc4pRYY8mWCkuW
SoNJFyJr4oRGs1tHPifdpFC/y8wmcZbhZmpmfFiTHrOMltIqn51SgS9L7Te8BHstaAkG7Bom+0m4
qbOSnBOIc06EYr1qmQW39kLpQzCPBVlqXr5lKPZudSWeg/IpcDWTpPAgAuE7btrXuDTQ+r4zKrzb
lNCDLvALRzskJWuNWU3KvFwpsqetKd+pIl4dL95XgbkQjJ7Qpd+M/pA65LaNurNCz7V2O5Vb0yZd
O7wUpvVqIVWYTPaEOg3WMgLrhHHo2mXOj9m4P+Ja+9qHliUrrynkAtrnQ/jh3cDlOw3agV5XiAiF
8l4LdhxTxqfU6femaJ45GthObf25Cz5iJo3yHjEodz3tGpn1dzuMH6XUPvHRLDINKhopY/kMnNK6
M/XtUOGe8KPusynVXZqGa7qODw2AOupxUtu8mLQUnXqfmbVm2e+12SCL9la6TzM1E++D6f4Khmz2
q2VhL4JciMSlKq/qtyHahp5HYpK24Bzi3lq6WKTnoiyQrPeAwE04nnAxiAkqm1NRWWuQa7+OKu9k
6N5GC2makLveaH9phk0NpOgKFnJmxdFVawAaKB6HLw2KNGaVNcLE7WCbrw7sf+l3v5kW/3aMglT5
6FUcWIHTHYXuYs7Ib2j6b7lSb+v//AoOdeRAG+4bYs2mpmfJPGVGe/ZS+9HNVFpqF/EvU4OrinNj
xpIwTyJcUBh+U41FuEt/mmykVgOuOUPFjhAHjqPTwmlMRwqJtmVU46Mu6hXqKJ7olfCbcA68I23x
UU+v1WeI8vcsmUuerV+CriWdiaO5qkwRiLBeY0M+4MNYc1Yj1LXqVE6ihTQp1YGOaA2ToV2oD0+r
VhbIhvl0fZRa9mAd1IlZX1ghLR8CmZelweVVGQq6wjhe1rrqb+ycvIIeKBU6eQYK75rfVrviFxOq
/1ItssBjptjroIsJnFgZ1N5CjME2jhznEpCNFFfpz9CVGpZfudZzwu4hVRGk4Tpy0bcViWtge2y1
MjnF+OquTItooQTKye9oYEV2iu5MBeU95W4rbp+RHaMaWzPvaNg25spsvHTNRdIuMSe1i9ExH2Bh
d4ZnAwSOTQZgdvee6R96miDJhm05Y4h41nzl1CeTLts0X02GGcwmdLrdafZIbaLDUv+L29hnpOxt
/VJsBWDfpZTVZxP/M8kIMk1arrGpZBsMOke7pwVk195H6fYHV3KozoZzoiVbOYhr0Fd7t8HqgUyC
ChuuuQPV0iECUW9RHVg0q+v2RdrmU0VKYvaQikbbBkVZMFgFiQEgvx/5Y6HebxX5PcKhnQP3uBue
duwi7c0tw3CuIJN9tQvmVHHZiqVIlX8919ta76YtKdc2jciuMlbuCv1O2+qwbyvJe23ImxqMv1Dd
KpDxKQJ/f0ovxSKo71Ii62Vgvza98RQ+wX9dsfRb772L5aed5e9QK8+qrzyyci5Vm0453RHpszkk
5FXMAmSpc4y6y0E3mbNHYbttG7LW6fwGw0DllTU5Y4RxWVjuIzLZliEOpktUARit/LPU7XcRx4eq
rG9S8b5Sy1pZII9jCz/74AVopJh8Fz1Hj6mDTEg3cPc0fkuozAxQYdqUfislk7gI+jM7yNCQb3tt
iDF9GWuXV5QAebzJIfpprBy3qY69zgBXyEknXrSE5eBcs387reai1zYQwB9/P2Jhl6D7y/rslGhK
vFGbV1N+cFT5XH/izmirqkgp18lrJlNA0jlCShKMGjdc6X7RviBNE4UiEgg5TYDGaKcUfy93Y7rp
w/AsTmcW01FyggpYFLoSOU+laCkv87ObZWfUYD0JjgNNfgJccdCXjbKpaN4bg5ofnFD+9wsREfkB
4BZj8xGfiKdx67nGAhzfqIkCDO0Uhdin1arlmHOA5mfM/UaNIEEY8fHvC0WfP6eZ5q5HxoVnejEn
PZH4RCqHWDYmOk0bdJs/UCqBADoJVORwxhIlb6yVGibRnMxWVtzF33PAlqKiFgdOlG/SKeHYWkG7
06Uk6IqbfT+aVrvBMv+fR39P/X1Rp5/4vx/7e86lRzcjH1JbEB0LzmH6IvKQGACgeezr//sc/V9/
MiL5UGj//3NYTIBlp1qF21aIfeU3iJ2GBBnP5OTTWtpxzHz4l79/hn8P91IFQqAYijMPvao6sZ3J
pWuTLacMYXX6+8J8vNdmVdahEDDactlhE17XCR2/loME3dpYp37VM7EH9g19FoEw8v0thR4a+emL
aqbQelTkUtMjBUruNm5DvNvTQ9JoeNt5eVETBvCeeQGLFIswPZvRP9p0Yo9dXP73u2b67u+hlzrm
wh2RlZPzkfrrhskK7inTyJaaDOhZ/T3229Zcs4EiqgiUZaTnzq4Rw6UE44tuhpCjJVRVwiH/Hhdy
RaUWzRMfb6k2qrG6Fjp/wPcnEAKQbY0+VE0NajnT6MmhYuPYv4+mLykzwC0pbHM6Y42EkcpL8GK4
yQSCaf4iNLV2Gznp0skgoMBZKU42qQ7EZsBQ0EcGZaWt2dv/PJSyIDOq2E/utiTT9JO0PPti9SCs
J6iixsQm8mlwCJDeq0DvqjNMnHpN3hRxyRNu5e9L7/njzlSzY1648tAh91gXmf1snQQTVmCO8vCf
b10ChUzb9/dD4QL4GrsbBUuCI4lHf09F4fjf71ynPuTSOddSl+soKo0znn3j/PddVZbok3QsxSUt
Mi1J7H2okRUTNEm3ClRbf5Sw6WeIo6tjND0cQPsJGT6gyEugl002+3s669V47abgjWv4wSer67/y
oM5p27XqOo7t9G62cU24AHOLv4eENRV4hxBGxFA7zcbKXsNGMW96+EWbh8MeNIRX23lnhm3f/v4Z
YfSmM7MUnzCZI51RaStqZrVQhg+pMwxVCQLaedDpbo1b8IbV4wfKQZPiEQSmwykRDkmEb5TE948s
wHNS19W8D8nYbAsbFK8bmFuLrJ+3SnaswJ7r78ckYyBKv4Nc6XTuFOD97QnqTdNM3Rq4o2adEYjb
MH2xUNUrfXYb9QDdL82c2MzjDQ4VH3ZwQHJllSKJdzi8/z3UdTkdXfkHOFc+wo4YiHQhJxGo/0tk
Rrr9e2REDaNzgekTFnOAhhwIK2ZiYLbJeHVMJ98GtpPujYCAhjYFU+yN7ga2wd2v9PoEZ685QQkM
V43UFMZIcolJ3IC1ikbN9o0QrYjHYjJwrgJWnCwtI9Fc2r65vcPlYu08DYao0RrHivSJrWZLIDDY
Z0+Xv2/DIQDVMj2J37k5QpRE5wP1cmr8afy+cplq+aqJlfKo1r282FgGFkOMR5am1syYQHeodtNN
m0AlFtNDTr5ESGVEfdH72rWBuRKJcOY49kihAHmE+hgwvWejtqkK7U41YqzCzBln3IYsbiYq63hK
NYhVhiB0QK6ArsXh7/mMIyVx5iIHZu1XLyHAlSLLPEYYmnyJB4ehk9ExmCnI4HSm7A41gQqe6scO
wMUuZJ55AX6Fr6r2F1FKoRrGOn3JfMBwrtgYQ0RCFpEloOwCFN4laZVvWABWlR/Xe9Wk9Pr7UqOg
3VtOzC0LjwEaqDxaJJ3Atjz8PXCzSrJ8kt4iZBqthulX//1+4Y/63jU+M2GmeBun5zs6D1SWHkfa
WNu5cJXPRQ0tSjUxNetMSAZ7oIdXOL8te2egOO48BXeQqE7MmZZ8OM8l65025RzVuj/3/BIamcks
ROLbNdgL0t5PNwbyMN+Mei599wOH9UdpojxEmEnTW/3BYQFBsO/9GVF2X18u1oiZPtBQTEyHYWAA
13rIr10PnmEIj1VQ/PqpjjqxN98ZS5JLiS0ZLGrnPfX+Je75KFP6OzO8hvwjGz1oikdDWPQsibPt
GCeURBExqpRTKHw+h5RmK+b0s65MNRC7mlSVKU8gvuBjvGQ2ja0xs+B75C9pjVp+IOsCe1f2nejp
1TWocgHrRkN7d0It43RWvmqe9V2Uu1R6Pyk1s51mTzaI54CINRdfmeV+KEjbSCSzL167NVwa6qCe
M3IHRIXSPO1f0ZI8usZ+D1XvmFjlSpCdHYdHLXKvYxW+tEm5YoNm6FOqX66PuE27sKpaMWuphHUH
K1ReLNW7le6RRLpLwcANBXsKs9XJ6ezENwwgC7TjmzrmeCoCutp2dFOnrkYftwIZdvQvmVCptf9p
pXS2ko5iy4BR4Lg0MXOcQYtaxzKv6s9CBOvMLfbgTh8RQSwzM/Kufl1fXej2DbHGSS4/gKrsOitf
1Wq3IXz9oZTju97ENMWr/i5Ud52D4mNZOEuTO1PapMya5rkV6d1NtRMyTXxcxDIb6YqhzdkBlFvL
jZtmnI0rpLreMWQSIDLCUmRGZlB7MTVQC2O0pzl1wtm+0Cy0qhj/pf+aG/+GZJ2UBjB9uSds5MXX
SeEMordOD/bEjn93zLfrAF5b6rAmITHJNe0tCPzzmGg3D50NMr/kNbeCc9gQk+Wp6C9Ig5qFiFon
hP5PT7kVD8pFHbKfkuYfy8TBr1PsjHS3smwRNWNFROLwkYkpodMnSLnDdFHEdz+Kti7YIdIDaDao
S4nUQFHqC5TDDWAn5ORMElyDlnlskGttq90xjyK5TWE2h26OpanVnzm7/yxvhTNr0WkTwXJLzvRS
mb3gsxj1p9pxoYAC5wyqxd81poZ4rFcl/tNZyvUzi+2EaSYTP3+Kd6T7RKIFGv7KXZudv+qz4pmX
Yc/O5Tx8r7qg9D0XVv8wh/HOSSUpnDNAxW/d1a4goz7tFFsXvgcronAsxPDre2RA9flZ8eUpARzZ
vA0SuH1TnMJueG1aP5yNwyNNtWcthnEWcZUknI1U0b2Yacc5smtXXApb9rkf3ypGAj6fug3WTuN8
GOGgWBgqBJC6fTVEYzDbRu8eCfBu8P0WxAWQxIw2WqOtTpeYVpnmC2S1J4vMTOq8jDNRr96jxr13
LiohWB64egK8K21Lr08vUPk2wJdVeoF2qS9sl066l1VHtteT7Ultp+OeWBfATuadVxw0lSnKNfc5
gHclczUzOVaGdo0psluXtmLP5MtSuKYilTWB5W1GBg7TBeqaxvdfsPL+2oX17USYDBmQhhKpWKQU
33R39aOPs8ORhGgMDP7ajAwQp7tJ/HVYL0NRZ+QRC2PB8AZMmmdvbK18KENGb4v9hxETYVI6p/1U
yeamYBVu6pxoySDm1pCvxZjc4okWW3BewGwTdItcp2BVGU7g825urbNivBuuS6camFdXyxLzxjiY
6yr3t0kdf5Upqa99b9KiFbcAd+qu54DneQp5v1X5NJLoYYlVljn/QjVB6xPtkj74SQyy2F2dZvPU
AZGULCFcCU/5Gjn/s3HSp+9M5i2pFi9Tgj1VOjpp7Hir+h9YrPeqKn/0jjztBuGYPUbAdBjYzqJR
579tyo0M08+uJ/hDl+92z/7uB/HR9Ot3W9Zy6RHnEkUxww+7XxkCATyh3dk6kP2q9OrwlCdgyMLG
LedMQ0HWGbcB3zTpeqjenQ8HMRtjzIHc+849ZMjSMcsREZIB2XEZFP/1BtSO9DVHPSQdgAtyiU3e
23qJEwq55DCJLxe1i4HAdVnS8lE4CDfpnqYUXoxN0f2mgp2M46lXDBg/FMxsHmnYqQGqACIOdwLr
Qqfl1ZLou4aQkIWeKcYyrtGmEaBhcmPsbfBKhpt8IIMLUBga1ygiiy4Y7aOaWFOTq76TlQwPkf01
KcUDn9fMsIm1Ey4awyjTPhzFZdYYv6c2616NCToYh+3fAxkGCPXZVdBGIeSj75OqkzPbiZ+dl+yq
KNmbIcsBLTkSJMeWbOQRSVKe2HNGZZuwrIC5r4Kc8WdjgUD2s+Rf5QzzNk9+LJX7pEo+BxdpGOSR
a2lnPtnx/P6xCXYMnelYamtv8iz1sLXmAZaUmdaM743yG7bmTw9qBrLxOhbNvlcYN44EAdIt6taJ
Ox5AEqEyS1FKKiaiQ0/pr17RbTmdWlv+/BTyPDyk2b86GM1QAl6CqHN3bVT3GwCnm1jG8a6hH1SE
pXLp2EOJRDVPjhWvE1Ugjg7lZ0Iv2yPnukx074EZkOXS7kBqKLiiGkY3N8cggB5qvr6e3m/mTvmS
Sy5Z4c8aDklff5UNIctdq5pLLUTYHWqpPMQJdwudX9QCZvRPERqz98JZ9SoznxFzA8iOsd14TtWf
Pe1HAznLxcRYQnGVtxgax77y2nMcqtnBrDsFSseAuTz2GDkjsQ1cR5vHjKYYInvWWRGr2jtFqhxw
5JKMEFjjAuHA0eg94FAWJlw3yqBMDS75FtJKNrmdfGexeGHWNL56SUIMVuX9qwIbL5ZddGtSd52F
LivmLXITNz0SaJFPI0wMYNEvZiZ+rUIaqlN55toa8XsErgWlz3SZ7TRBOR8ile75aGNLGnAFDUb7
HhYY5WlSJG+QgWbZdJvlO5EYb0XREGjZYXbqYbHS0AJ7RI7KVKiS3uTY8QaxtroYGtVepC3p7gbD
+iLIEKtQPaLT+Ej1Qb1qNrnQ0UPRc94iuJBVRHjjOMLkRrKRGORKyr7aoaacsZ8wo+HojyU829vQ
r7SBaNKyTGmQD6S4FMQ5o6pgy2jseMsE4hF2ccNxrvLBxy9VjEMD044NfC9/7eKTi6mWMPOfNYpk
hl7JsCjV4Z8s8RAZ1WeoNuLFmkRURe8nHHKpZQgQLuYD1gdmxQOtjk7sPEyGC7Ci1LevXWWwNMBS
RjIDW4EoHNBmvXFoIRhecfuhuTvGQm+e4IbOaaJsmAAr767s3KVKhgEoTxz2GZnDhs7ujJfoUWju
l+kS9gz1Y2VJwMOwyn/YQua+7h8DTSB6kkE/H1MJYtBMrEXRUZaXDrhZvX0JdZpCwn/6Y+MtgCv3
2He9A2v9xQ8UY29xBFkk4JUW3jD8dGP8TPSmIbBYO+qm0Bb1ABsh9yx58yUZkwPs2sDkGtNAVY5+
+01U360H4OV2FknmiPGxrVVLuwu7lTagK+jLlRsB5wwlSRJ5CWoSUUbV875j6qG3++oZebAkrSNa
x3b0L6vUf23lOYvC71hdInH1DWBTNMfutaDOaxtnihKBqh847U+dWP0KWwrvqgjx2dhbQqm6Xdr6
n00VqvMOcj3CjdT+FEa1L9tmE6rBL2b+HSgFb4EIk553Av5ZRnJpeWxvwrWTF1PtItiW6Vxv1Pey
GdUrtNS1i3ykdb8MyZbfZTEidOulNklJQ2UFKxfHX129CnLuA7N6hpWNtKw9V53JT7PwsOTio6kS
c5hEhAmpp/hmIuxGB5XhHz+sh5F5kYBcrdRWt8hRk3kFT54Iivwhh9FETGR8FHT46oTzPD6dx4hS
cAM8+S7qyOZ2LfaqLDhKlhUY4fgWUFefSgRUSaJ860pwM4WybqLiwWp1DUgoWbR+egnr9uQYk2m1
EF/5SOvdqOpTkn2nZXkUT16kTwNgZuh6txBuaOwV3hyuS5sQMAzui0iyFbcMwTD42BkaB/QPc0aO
wXKsKJKR8r6ijCNv1/5B594uM9PkB8mfoyAL5NzMzYeH5ZsJ1VuqQouJ+47fp4OMyQtsWHkJAt99
OOxy7L/44HuF5MoSHsWozoyhDHcdyRL7oEEAFVO/ebqiENpKPEgSs+nh+FpHwtI3cuy5fykWfGXs
iUZBgps6Vn4OMJ7MLSOwlwa2p1k4cB4tM0bONRET8KMwZdXIEbaGWT6p8EYo/kW/DbIEk0/aUcsb
GU5r4kP7IeXgZEaUGVCR/jk5TSuNwXoDoGNtpCUVh7sf4cw0EXDIuLjH5HphnzsJHQvTE5/RswqG
fVcV0SXvo99IKz9L01k3fZ/SnkTS1rUM2jpFG2B4mSZ4jnPNQOEOHsTZFYWGLG78V2gNhCsPHvvY
Vxy8P8oR3AtNiCOSSPJjMdNLRtlxejQ4NMxIOiZ3BZRJHYQftcqQkyE/0CcV1oifs5mg4bIIOwI6
QjUQ1CjmDWWfWjJYA7G6GrhXl9Lrf6vChcHJQEodS8IJHXmqa4LQGYVdKTEZgCjBnvzdL7QJiLR8
whv8GqYObtwq5yj6bBP/Xe9SzusQ42ZY0uxGO3s0mUTofBdgZjgzMCX0y2TRDnq5IrC2XQ5a0Wz0
rhPMhqqnRVtrI8WWU8qwNhNP+9dG9nrwN5lfEtGI8nuuFIl3Dm3F25R4B1IlgqyU2+VFGfRszbrB
rScw0PvWb1g40dKmgTFrHfoXXUodNyhTZrNbgcnRIjo0DaeZxLqzFm3anHOOH9lY/aoQYJTYwlpm
iEPRvyQDbaB3xMzLcGNxUh1ivhqEz2xLrNuKuhr1gkXQCl84nXYorSRtvvxste6wxGd21mTyCNn5
txZrwArIMy5TZjTgxiJ9m6ZGsWJC8/DJtFrWfmvcRc/8sAlqTk65gRvJE/dK9MMOzvFXP+Tdtqvq
Y16tvcx/D5voxS+qu8CJG8Faj/poJwznnVz0f3iGMciKiD/Xybsj2m7yOM46C12EU2KZq9Ahtj51
j0waE34jVOVQQzmIY2+B7B/TOsEzS5y3HJ4GNVphHDuCblkHhqYsdD/8TFzlVMMQyYA36V5gL2Ac
w7Zz6hXecKielbOuDau4kFp7YH6DMV60HBwk4oNpRO+NoNFo8JWzeiotRTdXyVIH0z8Oq0IzTqWB
fdAO7mJw3px+dJkhVOw8qrP20vYo1XXhdmT+xVyw/jgQqO1RoUgtARhDDOkidBAMadaXn3tvGQGT
scr0Ns9hGYjaXjXjUMyUhRXZl4i2I9ZwTGnCyxaMOcmT4cjS1ihXQ685CAwq9RSwWiU28Xw+2zY5
UUszQIc/mvGpr3BbkRO3GSc3IKs4mNYvaFECnAG6yEFJ32o+VyLctpaJW8s3lrkKGRJlzsLQqxQ3
KHxDui/wAZWdHvVoZ8OyXg9J+YZajamhRoo3fdFipzkNTlWLMFVWVQ5JGWaDscmo+a9pOsAYsdJo
0Wek2kfT9iXsoNgkpFbP1bqmOJLLTO0mQtuAfCnbe2adXRJH36mTzSGWbP/CRZOz9RH44TDeC9Wh
T1DKgV6jPu0jzQHc8xyTtrpwqoLDphW8OCkcYkMjXBsh3oIIjeyQuXoyY1Cdcf6135syWEh34pQG
7rwatHDfpjcWEZYCHx4O2i1cSZM9xyXlrEr81bSLOCCqlAgIbW1wsiyMZp8HHBzoh+NL9S+IozZG
+oWpuvATudJjdSWH+pJVWoklMd4Sao67OBMLzbZChofseE0oH1GxitL2f5g6r+a2lTWL/iJUITTQ
wCtzlEiKVHpB2bKEDDRy+PWzoHtrZl58LPlYlkig8YW910b55dFeaR6wHzbLS7dnRJ2UmjnPORlq
TMA5B8usNh07rkUo2QVYttoZnlZsRga3VFM+6pYumY5tn+zDTDDycL3oZIJKCHt/ZYXRrG1kedy3
xrkq45dOEtpNb9B84H7ywBZugzoKV1P7zGPGOwSa2AlSIBbOm5vkDz2u33p8AlCyXsPAWGPQe6Sp
Uy8lwaCnvJOHLCnUTmPU6gruNCrDgFUu7ocs3zgZzFmXv6wmi27Phw1lB4O3icaEmJ/AMoASjSB6
nLG94DCK92ORgaa1bQireNaTwvnIPf1HlTl766ijNZqfIe7NsyMQArJqF1JFX/F0ranYoDJ9Fqmg
2RT9q23F0cotEan4gwuEW4VfgzDfslTRrzYZWdpwa/JViCdsIazgMylG/NWGIsbMjEouXtilej3D
cZpyL6K3aNqPLDOrVr5AznbWegxHqypiCSLQodxipt/lXrCNXYUOwGdAEGOo5+mTGxvmeVxE8G8i
t2JUyHlppZp+M/X+nxZ7JtCXwAKUwTJWkN+dRNFejP19LFx9i7LDZHuVPbhC4Cp3JBOm8FioZHq2
LeFC7wzt7GEXfCoGJVEW20cnr24Y+TDX6zQfo3WqjPhv7PBQzWutXHbQOjlT+nxVRe1NejTooRGB
IZf1I1HI+erkc7QpXjGJnXLxqfyLERUfjFbzg5E531JmIDZYBVL8cj2W3ZqtM6ksslw5vFz6JN2l
a9BxpO5A8dCj30MuYmUM1lIUOLPAnfVXqT2hsBULDAR7oozQWQC4WBF1BmfSL8Q6G8mhckp0Qo3z
Tw/sJ0wRxilSxjkf8X3HQemvQutc9hPLEIQDG50LoyLgcJFaL7WOxaUG5eeNU32YvEOjrH5vtP3f
vs/MQ40DIg7UKve7EXmyMW7x6RmoConV6xwYQU4dGwgy7XrFQ/CtcLJX08kDohKMa28OJ7vC++H3
81vsj7CnRspA9GC1RT/mdPIztUlo51AdcpmsXSO9auN47qQHL+WtDMghdfwywXsvkV3Mx86LSY4y
BkxML5YZ7dK6PDZa6O5ZFKIJRKHnuluOgVdAh2utQpDXtRX3fUiafcnATwB/Orhc/yrq/HXgDJdQ
Sz6xkeL76su/ft1QhnA27FQSvyZB3PK9c8pFhPdMUEuIE65xLQ44wYCbn4eg21fSdlYfVawne7uw
c5w06LB1lJ+Gd0WLd8/LFsxrgvZbrQwqohVy0GxD7Y6yhwN3cCqmj9zzvj4tAgsiJm5V8HfG2O2m
oDyZ2CkWds2TvQ4de13K8owmZ6lJnJMp2crYCXK2HeSoLZmF/s201Duh9fmarOg0lPYfFdHeeraX
rcwWhEwbDQ02ofSh/HnYgziSmS1Al+RoYFKGwDV9cHS0ICo1ivNSbTvGbUaD5KaJk9nCOL0i/Jo2
7CL3fTmcgqC1toUHuwsW2Y4SgizJG4bKe4fv4mGpBoazx9Vn+8ZrGmrjUnExMWpi2Y8yp5DWuWGr
4Rlhthc1kdEu/BO3kwEtl30XqLrQ9aHf4/TEwTu77L20OXLzMqeMwm94jqxEWg2SpRVvqC+f9TDc
jCyruVfgpPQtahjJy2JJcwMH3N1VlXudquEDH+bLxN6GnhbVPHQfzVXDUyEMGs+uX3k9w/sgsX8a
N7l50bcbV3+mOu5efLXrEXithDLYOsj6xpzuA6/ScUwYtg+uts/FEwdWt9VYf1CNsetACLeBxjus
f/sAbFeFV/7R4C1sIKgcIyXJfmUTTIYGOqRMvKrA/kZtSidpum+jEW+mAGxNBZdjX/e2uLLqKhic
fSEOg+juo/etxJMOD3Tsih+GGOMhtHIw/H4RUxcAUOybl8ERal2Sz7CzB21aORGkJt/CwyBISVwq
o+rWYUUQZ0+tnxbFumk1azWS5GgLuBiSMUHglodwmi5xWGn7xjh5Lazk3s1eComOqcL8WLrBcx/5
eHMcCZcYo2YWI+wlKfXkFbp/Il3jmcEag1QLxpft9Wt8KW+DRr7yQCzUOeILLFUxvCa+7Z0wE9eK
odCY+wXyJpfFTTlIRF3tv1FWeGFQmPltfPNCsmXh3iyGnsLEpzDNqnFpSIwU02B9FYG5TSeG2EVl
bvtcPFcZR2JGEzlMWUQ1DJNoIjTEi9MfJ+VhbMsniuxi1Tvtq2IiAp1gJYIayXgIKa6pC7DJUIIX
Ve2dNUdfO5MpWTdNPCJ1/9sXUXlL4eWBsH53RGKsgY/itdGgS8EWBAWVS0DqsfdM8CBe9npNMFi2
NmOksXFBG2b4MYMR9otLjyy6qMryla9pxsrUy3WbGt2pg3rDVWIQm8dUA6v1MVHNU+NrVNkNQPtW
o2jLunxl1PFrR7W/9DIXM2VgN3iTp5eit2iffIKKCUi8BXl7tApJEgebfdh0KzdhucULtgj7jOdf
Xr7RrM9jBQL+zHTXY7inl/ljEQK8hvWZwZtjVh9mf1yLMXjK0hWJc0dxFwFL9OGgdmjjWchxxi3r
gppYdwEcIy4hPd5nrkPbTySlsL/Y4Dm1OR2dftpZSnnb1Mn7ZSGgYeUByzHA4+9R6bXb5CvygNRj
1rs3EnUgTuKT2VFdTcwfdGsHVsugbFY4VIX9GWaw36fpFCYTWHlwJ3WPK3eSZBIHxR5ke7gbLeJG
TR0Weq9XczlKoiPZhJoG9KMfWTBlOBuXLSqdiH3F0oTetIglRrJwyLi7iaiBA49EvGDzRbuOSBFf
YTxSK8VkHC7NvN/KtPoa4Oth/yW/gZwAWAbti0wAhZOOisY6fDRm+RVCvFjl5LKz9o2RNEI4YL+r
LSY3XSd9j2O58TyyLd6KAHu27VIpjY6lr+rA+6mG4FZn4Vspa3fdTaRYF96749fBMmAwW6saH1nP
NWeYRbpVNj4xaKjJqq30dTqm55FJ6hLFPU98j6UqAtIeUu22KgWkO69/Jbf8g8iL8piY7bj24ksS
aecsBUcz5irZl13mLtH1UEEW/M43VfLwkvoq0Bcj/eHJO8zMeMxglwhh6maiLWfWNKIoyIJV1UXl
nqm4n2ubzBj9ueNhoAp7btkZ5Re78/nQMGjfa2OeyEP1iJJD4MYHUj9aPnMRfFfLooqe+g6mQcJ6
UNrNbmrj8Ny38icQpsszU/ywFwAjFPogib01Xip6qkrz1iFZQCtoyxyV9D+VBuOnNE+Tjg/FSv92
45zzsO46bQXF5lnN6w4UyS/Y5a7DEJ+70NzDxlhKL7uIrKLmRb1qlOYfbYg3fevOtcC9yfGB6RvB
aVeTQhQN/Y4EpmetdqB3p/ZKgAdesiHd5VPCyo3WOGjf+iiEdWsf9IYfNdE2bXrHSb7WQrHNwUFk
CB3glB5qhutMqw6xU+8IW9jnbtCsoUs6yX3oolPlFvcpcC+yl2/E6rxCFaSvaQ9pvI5HBf2EZSGZ
ENTO4uC6RNya5RU8/VEf1Z4A9b8JTWGDNo0a8wsqodgWevXipMxlTSxG+Wn+/+bvsMnCUy0h+eOp
SfTon0QJF8oUgb2OuNlLPluHf6ge30tl3QGjouGAEtFa433A9VQzZ28TSpR8erU94+7FYbkY8/Kb
bI9dbowvKAyvuhc8SCV46qb3xCpPrpE/19pHZXknx8luepr/WKZB+FLHbZwudYxePuNldsdxH140
OR4dhSNO6KsYdTU6vOsw+e+gVhqctFGb/L6K6Yw8s2vCe5xjhcldTzZJCB/VrO7mALOwina8Kmcf
/3yOeULL39BDrDhSnqFVg2K8QYXb5VV/EDjo/QLjEglAptf9TWS5n78PlE1nDwvEQD4IMjVA+8V7
3diMyspdmBZfg8Uy3y0QRjVgJXDtjax3p+KcZcWerCZw3+GzWzAAc7CC5r17B9Z6HVxrTXgxNHLc
xTqsuz74SkM6a2EupbCPgecAjOCxb/PN1omdgFlAjaDp6uZlhMjxDtle82w5iJATmV+zyTwhlwud
+CUNtFMvHJNovpQxdnzJSpbXEFmevCi9DKYJQQlfujHiHwgPZcRYm7cobPjxutYAuNu/pCauVhWL
+4yE6K3hqH1zKhxDx7303FIYQRJ6NQ8ePDghZbn4ntx+1eX9Ew+aTzloB/KFzxOzrWgKUcQ0H1Nm
PSn3wutyTELnyci9S232Xx3NUj51xx7UQoOzyJ2t3e3NqRj02gEj327pIIPKBVdJMKBKWpV0UEpv
SX5TD7ObLkKSQmZHmxqzR9iofXFPrfTeB/VuEsZrK/ZWpn6SuawYrV3M0JSVp+exWkrsfYhmoXaf
/Xw4h9YIgkA8+UamzxvHJaU5C08FsXGeo7MQx+1LpR0RvbuiMliWzLEXVu7nrCAbhgGoSBMTPrW+
L2NUnNNeTT7OhDRcljUbgMxPl2b5MaXMznIvcfZN33FKcmvth240DnMRYhXRR6P+tG2HPsxF6Azk
hVpa/yKK49OO0KewAk0SQRgetWco9V07exszv7zZxQ1G81MRDxu6/UulpafMzm4BCtImXllWzGY1
6G7AZu3K2qoWiLBpn0fLYJ0u3yJhHjq3uwx2foVr8ekjQUONsiCOY0tPuoNhHi9MxqUk9C10gWmG
PVhMM4K6xCHyJaA8mf85V6oPjPK5Z+2rydjKsbiMWnkXnnWeZa14G7y9cr0FOJzRBQmo11+tsF8C
rT9b7lryA1VW/ahy5pKiWw5tfekqxRonQztkklJqGG+pUe4aFMVtfWV1tsId9Gk2PJf93P9R83xt
yIDiFxOVKe1lbl0Z9C/6Kn9qUuMSafle48YYu+YstOjkc+NBV6NHQHCRmrcsRBKVwm4W0SaqjHNi
oLyGppJznsjMY+dffIUsIBn1+9A8aXzDo9LsV9VboHCrHZSkMz0z0qyl2/By+D2mEzI1PCa084sQ
d9YuBVQ+smyh9V0ieuRJbkD2QgvBa5D0COr41lzr2HsYSKtowqgumRE5nxrJXli6q/gDETwyRvzs
yAvZEvA6szWbh8+PgJ9Pj4dtH8tnjt0X0zb2LqQuw3RW4PNQI67s0eKsxY6RWGdS4vZZB75Uj85V
fit098dtazr/IVkaoU4RRd3qpO2WnJYxNi9uNZ4a0lf2DN+IVQ2rK2FCGKirJN8m0SNmJbgOvc5c
1iLdWMns8DCrYms7FmUXa6nOq+SiZYW0nLzy3Q0Udh5SzFa2Ubw5MctqFSNyYkrav6rMuRWD9gwR
L0loKxKwhItqHECWvjPwOHdeT5QRX6huv00T3kSZcf8zsKkl0BqtvRFEqy0hWfJkN2S/hMrpy/00
Pid9o6+VVuHyac23ZjKfdQPkBMWL2vhZWy6Mnm6haCG313X7EhrTn1GR2qV3mAoyn/p5yJ7m/8aA
ufoCfZ6ebbAY8WjQWhu5Su0uTSbRumv91JIugB9OA3/AfWpbnr3uIu09TOCe2SI8mmwY0upEoCQi
kvTaOrbD9TtBOZ70fo9giffBjMiLaSdcvCJlfZ38MUoMLsheAS9EUmD18bubadY3fbDaJeGeEgr3
xqq7b8bWNxKxtGm0zmb70nOFrJSlMbFvkHZbjMHDMVpg3AsOY8GYKpB/e5Cri6iED2+W8MdlbeMm
BzNbRMOxLZz4jSnathPNo5LVEcB3vxQWHUgdTQaLT8I+itj9E+JlWtjtNEtpiwDAWnVJM+zNhO0C
XwWST9z3qoNcv9DfpLI/G2l80LeChk3i8uC2l5Qs2YWjysuQhGqj6uJqeTMf1YXcmhneh2t1/2ba
6lW39zpRbdSBTFZJH/g2cY2d/SZ7gjn0QI12y8uJ9tvxf0Yg8fGkwMcpeskh/keqF95BMkPR91O7
9u+T3wDeoWUrYVTN/d7WV16+BcGKdLCRp0hchmb2RrbQq1TgbiyDLrCsIKpCECBgwaiWQxwVpyzq
Dn6EWKBnWbOosFDh0qoIDeOtXZOTxFIzBMEQB2+yhKxrOrCroUfBPV35HsJcSvjCyH5sI/puHD/Y
uiIHg9R2t9pOxgOpCj89X2kZN6Q81yI+BxPHgNCZgjvkl/BcCD6zgqcYg+0b+5Z8Wcf1v6BI0Q9r
zpcZawVytvqJUGJ705c8eatakXiSXCL6lF1Ds7GsmkCsNUxIG9zXGReUc6gNmcBhT27YHk41TQTb
TeuJXVtwwAsKzTj6sTXhLNxPVzPr/Vyr43cEc1zKdUfdeijx4C+GGKlfzuz6okeQ+VOkV2wobu2v
cK7Vt0YNz806+BPtaQBmcWeh0D+ZqXHvcZUxl8Gj2pQcJW6rkYCQibU96hu98/t1WPPCZdSPtZ2v
EWm2RAAE9I5dtSdRgv65+Mdcbwk55k/dOMGqidKCIpJNGFbmdDOy0QgzC6xOlX3yxg9r0A/PavJi
wlN9TOdYBAOkKOgFEYpbEObwuREjxvlNKXQpa38r4aKCyX+Qh2xso2xpp8a1N+ApNqrfwC6AvYPq
aM1TnGd9NrkLW+PMi5zk0ujnoQxnVqUJIXBpi+LuOVVOPJyst5DCEig6A/5jDmSa09xZmgaHjTCS
jZV2+bVu/yQ0Lcs2rKq1LHFmFw5rIqvXXhH3HyxrsHfCRBufJ18kLoR/UNYdOYDmEjzQMX8TaxC0
LGeY6rJnRR6HmggUt204qKD5UWFiZc+AZEDs5IzpfYeVmuNE4zpuhyW6xRV6tvIUKg4gwsc/7dR5
uF1+IphavZp2+4qNjGu1d+OznmeEIrKNb0dhrhim5YtWQhmJhPNssRfcigbldVuSMz4+jzF53XEi
AjjrPTM/tEO4+r2xhi2OeI/R/slqa2uTB3949FqrjjHCu55m70IvyCPos50ISY4aTSddZ4n5WZYN
vm9vjfmtO4VbK2zYMoTmu9PUb5lgQxyM2VlpgK3arjBZ4uCSj8zY3OqGEa40lWyKkdvh15JHALEe
/yP/0Vz2idetpfJPek6ky9gY2usgWcwYrWpOyV6xil5mSl7aStwzGI7jLex4ZNWayzq4V+Ue+9a6
bZ1kN2hiGxg6mCDBxhZVs22nsDcG+5mvdw0wNNDxPkC6/C3nDC6C6xkpNC6qK2d8QYwOiyHweeyO
YLJSl2dccg8798oAvMmaW1mzyRHT8B7rI4p+amvZEAFGu/7MIX2HLHD1U0+t85SLZxyvicISXg/Z
BUjRW5QRVwRHtMZdtwgyyWPdhGPko1FwOtR9k3imJz4NotgoV/sIPC9emkkK9aQZoP04NK6OOqtM
kXUF77uZ9eylSD5wFHzP3QY6q61EeBm17lOO/mQxDBH5GdU5Nd2/rjH8pPq7zGp2H/3G8Zghduc+
z3kkduALWrBJzKsObY96ccCzEQyIbdJZ6l91qKmIYMz8JxuCdmSN4P3DCzIV5oufMrIeFY0CcxDt
JZ+j06PsgQLtwsT/lNrlc9WdmoSRUR+ne9Baoty5fb0h4e1pnl6UbBLH9maU9jmrObt9ksPQek5F
cZ6/YOkPq1BqhItWV8acpzJ38Ppihmgb/Th1wRrF1GvlGT+Rc8N+9R5pHOIKIiJVo/nS6e4bwjN2
PyqCEeDDbuvQFyJ6gtOdTlfpHLGP3Q3d+9tmsB0tcQbecI6tCfPJpzfiHCGC0JP6Hz2M/5SWuRG5
//BDBLAFhF1KyGtsq7+EOKE+Us03qqcXrXJXNXqJsawuiiCskgkauhsWrEX7KabsPIzOUzXzcxId
fA++pOgb+v3sRpiHVXH+t2nrW+a5V4wgwWKFou2LaRpXYpZ+g+XPVnH05fItmfUcxDOgjO89dvnD
vwRHF8/W8pZN6Q4WxMKs8hNSlT3qN1hv5qr18A177Ywr4fps9CReES8F6iFXe3I2boShkQbfF9qV
pSxgC+ctALrlxdMK1OoLDIgHfqsT632Wb+NdjS0jC21Za0gxHf1NNzBP6Mn0qVXfaPyWY9TuhJG+
jozD/E8jYMiY2/Q8gRkzBARp5zgVTwVRfVQhbLIm4txpt91cZw7OSVbpsxkynJI8woyaDMjPUXcv
eZx9u4n91RZYXWMk7Hl87MKu2sJY+upbJmlpaN/sMCANwH4EmXqTEWs/5bHvz8StqO3vLEkeKC7e
83LvNslbgfOH9av+Jy/VMu38O9o5l2DM6btQ9VOqkPOPRfADS3fXeQJ+ClCKyp0eVuOQHnFPeWIs
aDcKNJgMTxn2u1zOZWWw0eiuA9JPu0luuAPb1RiFjz538WhOaAXG7xpaVpab4JS1aBeY5nPdzTgf
RNoh3UhH1b5AGrl10vBRJJTUKvMfYSK+LVjLhutvXVB+rY4WWnRYh5KovXgm0AJe7KHwWoIyDJwg
lffuBfkHqK8oVuuRYDBETW9hiNJi/lohlGKPOrpwOUBi4QzLfmB1GXn+2Q7+eSZbJvsXZucMuxHO
yBqAAXlD5kzP8IxF+QZa/qW1EewZIP4zptIN8iBcACU3HOsaH5Gg0un38owTJKAtjegQZlUXjUfx
Bqr7NKS08TJCva7xnMRySpx6Yb2IIHxkqFTSiLsta9x2WXk1yzX+ZpDcaT8MzFuIHtqYokgIBKNG
Gbxzg9yGNjlbdiq4FHgFUse7acjQIx3fVVgVR1kkGw3Sbie4B0HEPUVps87qWWlpA4wLY153qme9
YToBzPVWzcsUQ8hNJ5NPyMZLN+RftHw4JtM0rjsbsl4bs0oNqj85gZxLsgN/Wultjdj8GBPzXRTl
o0zCVccPuLR6zExpvIVycUKibCBpij5Cxm18bz2vmWbuzYC9YKx7J7rK2xC2SCO0HBqT/RiCgx1H
H7nMv6UefjXpeDBq9RzI/mVV1rN6jIoWJxmvTe6j729rxDgN0gvgU4te4g+sLaBrnh+hvQp3PMzx
hGnqmoF9JwTKXhhKhCwneFYCIh0dDKzS4gnQN4wrnFfOlVdGT5cgYCHreSj4Yy62rq93WV4+vKFe
RhIkqVnOjiWPusTToMxY1lMc7MJCvmle9hF1mWQyyo/a8+qyljdKBIatob3rCRV7A8RQ5N9eNWMr
eMLzkHvk5YhBES2wrHaOtjYMDQR4fu6jVpK7EDEsAK0T6sPblJtvciivMaPFknQFPXYYtpTKWGj2
nHdtLXlqvKuEMFtnRPeSovEyLeMHoQ3NEnw1wa5w4UbmsUPG2cWMPsfiPSIHBuX9xQls/GNVcIN1
gaGBTZDXy8OokJVEPa3poovqSxFof8NRZ8ViXKQ9XTw7OWrOWhTZc6zi81Anz12vg83INwpW1GiN
t8YADdK4f6cYAVwYBYekr54rmx67SqeTCCAztH3xEujA8cx1UDj/pqDtQblhkwwlPVgN2wqaAXqT
Gyywc5c5P54wn5JcvJpB9+r22glh5Rr51VpT6m6zLDdFf+8EBC9GvKlqLjRbCNj69k8v96LPrqPe
33Qt2LGd5pHJVVvyOCJDtjV5x0Yu+EiwGjsmEzteD4Uzq9JEy5jfTfc6Lvd6UaF56nZmceCgv3kd
BX9Vs0xoq5OK1XM5Y7SiCIp/DQO6II4Df1b6MD33p4ntzyrS7l7xNwmR/Ir0FhTdJYz8nT9YV+b8
m2yYVih51rbVrsJ65uTWVHXkGKTfRhV9g0cIIE3an2xet8Kc1oy674pAbXF0VXYxcQkteshIdocZ
sirGFWmDaIe771DzZqeW865cefRlvnGRJSLCPKR2se3pm0IU+kOtrrEan8usgLjQhzxGlj7r9FIL
WHdwNU/nhIG/48XvIRHti6zW1xMOOa6fBowla5cbd3y5sE1QnLY4ZMV4tRx57BOmeg0xCPXk3sUo
nlLDuceOvnVD8SCa5W9sCUxE3SuLJgo1ARGw0+wdZfXWbMpbyw8/KI5O4epPDl2c2cyWZ+9cQUmB
t5SR8qcl7y0AlcZCpMutlansLFtiJ6SkB59YzHgXVL5o3ZqSE0p7jJ24l0X48GMWrFJZYCN4o4Zu
zzgKdbC86gQ5PVD0YJqoBJhf9IyQYxh/+A0LvbR8kWGzDXNkXRxtamVH7fcE0XynDfVrWFjmUnUI
euwSDl4ba1snju5TBT2wnVyymZxpW/f+symDak+m3K7MU6b3fppt2Kje4hET1cDmimic2DpWiCxM
1Rt/RWG4C6HCva83/ooVouDb1spt2W0tTcSrKC3Duwjb8BmV9vn3Ixf0wUt2Ydp8suzJPlvqp++G
4O7UsgFTRPbF74eNj9O6BkPE8ZUGd9ng4sglIYvA7PXII8tYaC8INnU6CLs5xH3Nh2U9bqsQuHAz
fThBWx7E//7icaatxwwyoOa9+xnynf/7s9//FesrarFuzouGKfHfvxqMEZ/8v49//7gNwdsMMOtj
HAbMhit1sG2XX1j8EfktX/0q56mmKZDPKOUUuJcZ/jz/f43f0CikSDdKcygOv7+4BI7tB5J155kJ
Q9QQYsyBXLbqgMP+v7/853PAjdGR9Lvfz/9+6j9/4/djqoF0BfKYF2Rwsef//z/6/bpWhJZuKoDr
U40MgiquZzv6ksbglSpSXwzD+scQfSOLnCyF0XR3OiAEeJ0ey9jntquQmpd49jrasmXnDR3oJGww
TlOdoMggxUpZMLtfNY3XsTJjdUzR9i9hGoMqf5EjdzR7y5gn3zwNpvaIIWoxXRJ7Js3xqsm1a+YG
48oPPcR/5AesZIvmPq6LetMybb0Ri/GlqfFg9X2C6IQplUdw2jEiVuWUhR6rZk1bo5SNjz2Zpccm
Vkjm+MsReXzMG8l4mZwN93eFI4xztRzfyDHsVuM8aBpZK24jDGnbsK2xfE6ckwHDmBoSnJpoiEx2
bmhgiS8yjmbHcEGfnYY60XEp+tGt6tnPKumU60DOEtDWiiBEoTmUAbSfxM43ozKR4M3cVTQO4z5t
h37FiAblhYd5Y4iyl6jGndMoRlBGLdNVyaFzoqIWXDGVWZpPoGExRBnleyINdZKkMJzckUhCjZ4i
IFnogljPeBrYs0p7lO91ybTMfhvA+16oobSth6aOjrhwz3nu0PDXMEznwGcy1ES9SQYW265lBE9D
E/6DX8gWUgw7rkty/SKWPWnT6BdwX95a4WLGTKUDlWGYsXLMOL9r73VuRCGmR9RNcLt4RyJikngJ
1rUI3aU90zyqkWzU3pZHvemcrUa87EEJwz96gXQ3ZW+nB5YhO5Ae0TG2zGzlVmR9e70bkHzABmuM
EYIh6ae8TR33T4xYY2xOvGEn5RnqlbwhOpSwiPc1wRKakXGpzLQXJ2P1gZLCV3Z6gjmIHqkfDYxt
WGPsZMp3LmXEu2P+ydg3d8SF3Sqtcu61r1ZjXYS3ttbsu5RoABsiqDJdf6Yqax6Bry10tdYT5iZD
xBa6EGGA6QYbQMUUh7qwrtDOgGb1DafYhYadXTRVPKx/MPW1s1FY3rRoEovfRuLdoascGenbFks5
QnFUt7CU45wGD+G16SVyq/cpCDmhXPSmg7aMzCRHlsCmwy/qZJNVLJ3tKaBg09345li/SSbxTyYF
qc4u2AP6dSJNjMF+8YuJ55GVGQgH+HDCsL0Nwzk3iGTyl1ak5mWS3fr3D+MmeuPaCk5wbD+ifLL/
SDbzXNZOzGaWkWhqEDDns1K9Mrn+y3iFO4sI5nMfxMGDlIN86dRK7n8/ZEGtYagSznrkmUzrUZC7
5ibjsXT7J3cqCKXl7FrgMxo/Qwp1zozx1pnxGzJ93hp3GN97BfbRIRjLDAi4dW3EL/g5qlRd/a7Q
j72ln5kXdMdEi7vj7+/YgnOSIY9WUWw9anJxHrHzllEjJZNpUWMRMUrp+i/tWDJH6DaeEmkXROKU
NsF6ltxXPW1c5Y9LYab5y+9XieHo/X6kKWLBNNqhtdYD4dHwXb38/i6vi/Q/v9M0TaykREQ/2oWz
GR0UopbL1gy8a8qjOO9fJX26F/ZXLcjif7NocSQH4w1PNqYLS991RmGeu3kdPBZTxnGiEcJuTwXi
BwQzuDLuAqYxYCnD+NAGuj8AmjYpGabHIMd7dSqjurYifKsKpzxqNkyWcAazTHHyn08ps7JXPSU8
OAfUxishR+P4+4ttjflRdFs36KkDAjT2Xt6Wz2jj+p0WECfca6ZaEollPXJz5HeBHl2YQLcsl4Co
MMnGBGQ8wlAyCk9lujFiVkT2EOvrPsQ5FDKXXncaKgc7bSCcT2E5ew7Yjeen3mviu+924bGtsChV
87snJc1z09K+WchulkMq4L5hI/3CPOAv6djLo9el8wP46odpctbtnlujkTFmukrsrHpGD9fOus2Q
TvRajuDO6c6ZrPVrOkeRz/bjTnfuBQlnC61jZpWQdmprEURb2oXAm+pnE6fOrrB5LyIGSFkQXXVh
OtuKoI691TlP4n+oO7Mdt7Et2/5Kws+Xp0hutoXK8yCJlBTqo7dfiHA4zL7v+fV3UM5zbEdmpW8B
9XIBI2CJkkhRbPZea84xNWk4G9E2DIezWU3qc5syQvSbulu2JYDURLN98CwkXGtoOlzZoz/v612y
CQtdfpQFvi26KNOuHDR5XZOhQbCOLrsklMq0IWVJ4rtLCgMGbEoW4NtLVFaJo1sxKU2MFGFQtt6u
Tlu45LZKIcu3g9LFfYih2vaKdcAY/8nuGzc2RXunWESGFgN23uvTSKuJLRYUCbUyear6MVpPWeq7
ZTRx2kXEBdF/uEh9MrxmtfXtP/6Pz2SGekw7r7u0zRzt4OEAwUP3uesGA00vgpVFOg9+ZvKXU2XZ
sEF5OW3KbpDOfsN9v0qL8TPC2WU+ocxBh/61qaXqqKXiRg8z7TBY9AY70piWJfaIVZ+XsOAIJVtj
wx5WlQyAPKR/jsMU5bIGLqauaPfJwhDQYBLrxkuk0tEoUL/kDB96u/gsATtmOjnXnQwqtRY12nuj
GTRSjCgDRzNQKy8qyp3ZCxYVNyUc68YU2oR4A8LckqYyIYpdKuP/apqN3xKoOj/qgojw1CqnJDDb
XYek6l3P7JDzFGW1V0I8p7q1b/HcwuYV8MPpek9dSK5r2ovVpBCk20kudhIVy4Y1LaF9IPiZ8+Km
jiYAWsSVlaftFzscv4ytlD7nFjWbTPLFLaN0wSUxlg5zzZmSrudmliY5mSdRIWECZVR+97nV+/U4
q7D6DldXKfodHRT5kCoyf/RcOVwfjqbAeaT4iCmnaN94tDm6vLrTaxytI1X66yN5Qq+VxhKDYt2j
RIdYRKaTQLRtGt8UTRAtC2Hce0aJ2BMLAX43GM7Xh3AsAofOGHA2ukg1ST845qUCYG81Jw5yNdBi
czuonreGW5/MwTQ9WWTyPTTVGV0QV+AwpdotbBwValEGjhcBeRtAN+3xnqYu46hCDFtgUURR8yMs
vU6xaNkyhGBsvbB1D10eyV2rvtOzrToV2Uo3SusTYnGINrVxb6plg6lGxitk69Gm41NRP2zCIWrf
PFWA+LM0dY/r6mnoy26nZjoCzUlIT2j+52x3JFkUH/3nASivKnMcCd8oLsj87wAl+M+al5YbZbAY
k87RdTW3diCBgcxuCDbERZa3AX2424w4F7fWvGB1fe76B4ML7RZZS26i+SU+QoKtpljU/CnOlbN7
mRl7cKcigkAfhJuaMXe582u6IUxfmQLTBUWF4jcPBqT9Q6Rht+pLe1f6gNy9LOWSqFIuyKZ0WiVa
Lc5tpo9ULbG1cJZY3OwUX2NyOjwJkPaOSW30rAKLOMcmpTwsowut16wvjMqap07OVSb/oXEw2mEl
60AEhqgQT1xKKUTyJY5eL7WPaBtHf56N9v5L0Fi0WVUGpVVYS1td4PQafDAZI5ISJ5KaZD9S8171
Jrk5hU3xoqdX4zbkGrtQOc2zjx2SraVdx+Ci1LMUBIGl7Mx+Ijo3bSsSzIFA0wtAhduhgK7QIbuR
ikfZGycZwgP7zc7M0G1QFH8O1cA/NOP4VcnM5KBVzGZRA7m6hXonyqPxzqtRE0tjehEtgdZjam5x
8HENrsxO5opD4TfoUfZFgoJZD2PFCIXkdv6QH2k8TFuqQXeAiZozMAQBQIbewtRqzzZDwY+eNJ4C
Lwa902Bvqvu22dqNCVmhG8cV8zOCk1sz2yiTKNbMn+8J4WyBGmcpPWQF+gzkovx4XRVMNBjZZiDc
68BTtdvPUYt/giFusmtKZj1NXYbPqpbuWtEVF9OjsFzju92UyJnkchRnu+ZuYqZiR6+GAosBGLMJ
+lfZHL0NOocXkaXDATcAicOp6voJAaOFkB+lpvc3secd4oH+Jhmrx+JLCnnJo5d9KxgckZMunQPd
gfQbv7Wgj9oIU0ndw8Iczao+CTvYNsHKswgDXIRytJYaixQ5wmr8HKuT1jJQ0pvKevRbMkRpe9Zr
fYJFPvbGnpZS6kikgK57RXeYHT6YmpnfFUOfO3hcs+2QzJURWvEjgwdVJLjKI2AtvZ/qG6scOtgX
kuZgJWE+2nviwMyWrCs4d8vEJkYbzPxGCgtYia0yHvrKWE9VOZ5b5QaILjprijhqS5xoUqLlypMR
F888MYESQ4WqGu6HoEfkFGiBW1WNO2kd0W8yI2RDjmeXcz4e5y5LJosHdZZ2Fh2twgBIPqSQc6GF
FBtR1uBYl+pdVSFzrZPMWk1jr2wYnlDAt8JTFVRcouTZyhvjczErOwQBjBjSpFa7HyqieDJBYlpY
145iK+EKRDqlCFAvq3KMTWfIguEg8hhsBBkz3Et082LH9iHNGSarRUFo9oRCNBuGNU3waC+8vkb0
MEv1wZ88CbhoaqEmB7OpE3Rj9KNKMzFvat3CIDCJGzvUbhvgHIfrH9O04x2ocG03MDVtWyYQGmrG
pWHDn5eR3azkHD9Nk1qcioQXpWaxL4ywuqs45rpZ95NXEjIH+E0r7qqRk2AHeeHO1qW522cd07YG
o0yTRT2ajsTFd6Q4/f0XwubF0Wsf65gSkZNrdfARZuRHBYDDEtRS6PRlkN2LCaSKGqnTejRItCus
cjcqzefOw/+W19ww0/mPxqVD6mJ+HIkEDl8OsNTGRr2mJQuiwE7lx9BszAMtX+tgmEm6bNLOXsEn
rPZMQqq9JFLLCQzCxsg6ym4Hm9aJzF1En6+qeYfr4/qZ1z9aoX6iB1wQOsKlF8g1QRjJLokmCcE6
U9N+CI0dOTjuhLTA8aW6X1VtzUnXycMO8ypUkmIt9UZ8yFSX2KLHSqSPjHrCezk3rYWZY8juUca1
tqC6PrXhxe4Dda2Har8b0/wGMzd081Ix8QEmE9o6wchasaZtFA3eAYroR78TA4Slpt5SAjGfAnU8
EKAxi0AnJKJKti/xQDBymi7XP4XWGtSug2PTa+Elx49Nd+kcjm16Fvoq9Q2xFa3/qRtFerj+QeSE
JYFMMTzgqOOJ3RncLGIWjcUy3RiN98hejPeMkkDCMkRZ5Mhw+6nMjnGSD+sA0tFyUorgHGrytDUq
jrrOuCgc3Y8RsuAlpBt6aPh03DjD0lAOgJW1tAH5bqWsDvfSGj2KdsSyiLaYrEd/1Hahjx5VzQfa
i8iMT+XnnELgoaqJVzcEAKRYF/66MJVm2w6kWbBLqaTHjWM38l2Lk80V3tCvBYmXbpFVz6mZBjhB
KzSSQXTUm5JxZbzwtNg/+r32KJNC5CiDRPlqUMoj2qD4JhjXsSLUrZZRkUU7Ua2zsFOd3IhfOcbS
G406MTXkB08iGLYdcPXK3cTVUYtvtAl1dB0IY0kOHBINs4zWOFz1G1VWIwfER7oC4KbSvLTHZ1FF
DxAfu+0wSDM3osfmiXOhBfxy0JPpedDigjHNWK88MyUG0wJggPa9xC7b7qjbKZfJ1O2bvipu/Y6I
V3UcjLXtWwdcNP1eGqR6S1APpjnhSRCzuXgWVudv0JPEyxLPtpRL/SWtywc1hNCVYK13TcEtYFQR
Q+MtwWapgKTIInEzdnEB4U0eHpvOXnTcrlcNgxpn4J56lrSiXBaBTWPXrN5wZPW3njGiZAjDYjrV
Q+u2EyOmLNGYGeKqaIjXclTL/Gggjz1hKCPtqHXaCJoJ9Z8b8KLmwqy6yg2xQvtFUN8grJjscNtD
Jl3I0gHC+y7tGY2pfQ7RUHuWPEyjiLzmSKYIXjFSliVaAPlS2umch+jVp7BKKO/GOaScnvCTLrdu
SUchdIjeN2wNFRGaYdp7Qtnp5NGLQBgngv2EGrcaj1kWKRdByxMCQ7JXSPkRpaTs9TJ/Bi4arv02
XyMBI0i1Uw6lXLOLwJFe8PKd9PrU+oDx6waG/Vh3J984pQYC2CHScGl4UE9QRTaONMfpgqWRdgrV
pDzdXy9qdtPu+nIC5zuPEMpszl5gvrYBe3LXpGO6N+0vYB6j3fXB0BYkUMmaKw9QXZkD7kKO522o
1+Y2ScVr5+EWKy3FaQ300BHth2VvScGaMWt5QPNrL5IU1f4chRtUSoOECwCCQoFlm6VIMvo0mhbh
IMJnSWOYJEUc4fgzstsu81cMpaVXTV5mU2bfJGCVv9XqJDuzt8bUHVQQXQibIeuiQuJ3Kuhozdib
SW2MzxXUMrUV+2GGP4lYXMqu/2SUVBbyQPMdSsGoXQRFh2ibt6QOFPPIjQz1JU3DaWV1ZbZKEUBj
TVh5kQRLKRgCV+o5glMC69s+W9I87LGh24g2660ZjaGT4byNon1K5e7C3CMAcGLmDhIF7mx0Y4i8
H+19nxekKTazUC9ubgZ5SneyjfLuen8mKnvdm0JQsai4uYbxsG66AjLj2Pdb06IhUHtmgcrMyJ65
c+wF/Wy6f8lOnm/qgm720jDJVA7VTuxQFdEiilEBSImOaqZS9S2FubMSVe1RNBLOrKTwmaqRQYn9
uXZsoyHHNIWqHagddiJpFVN+u8nTHOzZgzn5a/Bd5blpm5CSbHo7MK2C8Ed4cRlTRfey2B3TAjts
0Izot0oYqZGX+8u2i5+aIaYaWAGPCwFUJjmtmwQ3GTVa3G19ijqPitHWrxjfhcxBMcrTlQQYdLKl
7kL/Od+GVnDv+6ixa8+j7Fdq284LwWKN1CukJM2xKQUNsKlyh3pYgYaunC21sG5alI5ul1hiVUZZ
5DQkuN8gJsFW0TUaUEyyFFodPckQTEeKhNG5p3s6qMylBh/YHjCdU54N7bab7x/N0N1YRUWB3QOg
XFoySSHzT2hFk7EhXsmdEr/ZKenLdQjTm/dTD0xaHdI1mT6b1hhN1+wzsaYJj/zbS79EBbDeUbbv
AHRAsjPzbcHgTjFHrAkTDn1aKDXXY/IXvWwG4m+G0CJOCje+C1Y8cLTSRouNYGdlKLl98hn57rXQ
d6tODfY95BIMk6POBMEGSDsXvE2b2VCvJN5B6raGzHS7xeO7Qqkw7sb9EBT2WR7fOD9GPBjFwTID
Y0d5EQeaTqhpA1TCoeWH6YoCtA+Apd1GFa3/ax3RL2jU1Fn7UaAVNrwhOwQqcRzf/ijmsBoa9EKT
Ph7Tym63hm0pB9+WX9Ied4ZGaxwSVWPyy+TeVqlAhKk0J04FM3HutxRtFSzvAGwIub4OtxiBNdvI
QNBi+UQyhz5tHBojzVaiq7OQQkLr4G6jNzOZIM+3aWE+tWUx7lVjuKgSaa5o46ulWRbakcardmwF
XHASXql8wGdZ1xPhPkbSl+dsphhN6S26t2F/vbZhqtOFGS4+/PYf//yv/3gd/tN/yyE+0NfJ6n/+
F49fc3ImQj9o3j38531OKSu9vuffr/n5Hf88hK+UrPKvzd++av2WH1/St/r9i+at+fcns/Y/tm71
0rz89MDJQKqOl/atGm/faqS9163ge8yv/H9d+Nvb9VPux+Lt9w+veZsxX799Iyoj+/DHou2X3z/g
pbjuqG/7af78PxbOX+D3D9u6enlL/vSGNwTXv38Q+j8Mw7bpz8kaInddKB9+69+uS7R/wA+AHsg0
0NKFrhgffsMA3gS8SfwDG6auUiIUpv7htzpv56dV+x/aXPGz4ZVYmm7K4sO/vvRPP973H/O3jLFu
HjJi/v0D36H49hPP38lUWbOQdVtVbD6P/DKV5a8vt2Hm82Ll/2iMCJKhANtWrBAbHKimrsZvB8xP
x8uPq9B+sYp5+Q+r6Ayb4zplFbF80rKXBrPXDzv6j+/04wpU8Ys1sA9/XEPuaYFs5PgGmtXooONe
yc54GJ32E1i3cPmxWVp3RJCm98kmOKgbcZ88WEdz9fcbodh/3ghN5adSVZvfWtjWzxsR6BFTyxQ1
e7Wi8e32N+JUbJVN4Ppr/6A7lSOW6M+dyEHm9Yt1/8Ue/mnV86b9sIfDMBsHsJU40yPYbPmXOr3/
xZfjcHt/mGgq/EJb4zAxlPn4/XENeI1NP5bZieNNtOUKtvbO2lZZjy7hyotiDZvEiZa/WOdf/Ko/
rXP+1j98K2GmcQXSZVoC0loMK9+Rls3iVVt8LJbmyvvF2sR8jLw7Eei9KJYim7ppCDFvzQ9r60gU
GRIJLMgKq+/yU+uUiwP/kq26VJ1o9ZmKwsJeFpvJ6d14za14iUR28XIDm3b5td1ZDq2ixePf74K/
3OuGrmqGKTg75fnk/WGb4F2bXmTZ43JC+EriKSXIBH/L7d+v5a+/+fe1vDtwtTiMsz6gaZlUFhHM
61IG4c4vrW3/fj3qfC358y62DEvF9SsYMf78dSo7wBhDJvmSYqDzaK2ftSVC1QV0mQUK1WW3OFOj
3VIUv7m7/Opo+utd+a9105n4ed3gpPXeNtmVKm03eWf4Ozt9+fvvp/z991PkdyeJ5beZPBl8Pyh0
6/kiJDYMXVedQ373ctz8Ym3zFv/3e1OR56354eCoGyJoypYD1lqHizcIx2vSohf1pvjFxeUvfzYk
bBaZB2iTTPvd1TWqqzYxWnZd6zx322C1zdflmqGso3ECkKq5CFdkxy+R6ywZtS1+cWL+1bVNaJpq
0p+1TcV4d9DIlJR7obD2QBAY/jJJvzj657v4z/vRVoQwbd2wFUvX7fcnmTcCdrOCEbENN45u23yR
GVGjIHyWHulnaXtpbS3Id1lm6/wXP6H6p+9mK7rMWpn1yzqVknc/YcnojBRYRpQo+BbT6lMEEp9U
6tf0OLkmT6nLYbE4d46XuC3E/Od+NTnLX92ef7kV76980HLLRLAV3ap3kNp+lV57tGpu/fgsLxFO
Lm5vxQ3ayxfv1Xim/LrWl4Hz9wez+qeD+d2eeHeth5dUWqCt6Xs7xXa2h2dOeuwdBMlcILb+4rVd
wSfrJKfdAw5bfPnF6v905s6rF9zaNF2zLFl/t/ops2pZyckEoUa2rrbNHg3/ugmcT/biFDr2kur8
TXQb3JIc+ZUEVTf5xUH+53Ps3Qa8O8rVCs+tL2EMpzG77bbeOjh7a8VtH4N746ZwEXUv61W95yig
dYu8oFnSFv3FRvx5BPNuI96d6KhUKdlE7AUigdfF1nxWXH6HT6NjLO8xw68qp6td1JDoSH+58j9d
n/Hka4awGNYaqMuMd7c61Wy6zFLFsKygMJFzXH+x+xQ+DdrSX5x1pvz+hmfK3OhNvixXFWHZ79cV
+QGx80NTAWsHkQaWrQjuSSsjNblN08VYyPmdUo85Sc3CfDDqzowcqvf0dVtTEYGLczdsbpCVBTpc
sjlVWbeM9CPq5clYm3bNKVyRkrgoTCD5yvBIcmGEtWmKiT/P/GyqHL+l0rtAiFYpy6GnycQ2WJKb
qybOlXAoKb7T1i82fjDFWHvlstNwTeVg/n30G3OHMF7QCckOIb6ah36MbVc1a3VnYJrmXtpP5LAJ
v+8/eW3AQYuHD2aFF91Rp6UXOA4VpEw5sAr6rrPWDAhyghJCVSdcSDXJnxRz4N3dNmFnfB4LDHGr
VKKngdO6Fl/JUZmpFZafKJ/lWZG4tLs6pTtW1/mt1XVtt02ryJ82slngYWtBcpKA4Y1xt1DUIJdc
GwFlgmwztuh1lLKsbMy2psZF0HVHsK0s6lVOORWlnkjQUCn5p0pIEGAbamoZXJENUHnhEBSBACjP
O1BDUYaQtVA2mQTDQcWJBFTXqF8GU21XaFxCoAY53VvguzaN3s5uBj5NgV3e1BnhOJ5Vx1/swkOT
aPRl/ATn3HujSU0xRfiptMKbXGUz3ZKfcYgjWN4qJEUUPXD477q8jR3Raw+xCDu0cam9xebp7fHW
QIaOpPSp81rdDWLPcphypvcVFW18yXqO4K4DL5eHib/PIhLl43Awu6VqGZHbNupNFUTlMlJz7G4D
p1wxIp432ouv0GapzEBb5kND2IGenYi0Mg6h5+HRJ/R3KYMTYRMJoNGKiiaPDYo2afuP9eQJhD/x
IQnSj4amj8DvyQ7I/F4swwrTqdzOaWgDvLmwrlYaos5TPcrrOUGujch8jSY+CbWITAiysBtp0agS
hr4uHQu4/nWQEWbe2RRCmOEaC70b+9vSoxpn+7bxKNUksYaiqh6IvwWoWtqSuopwaW4T24LxrVjV
Q+fpNeK0rFs1QHgXdGRzyvE6cE/CXFf1SB6bNOjyNs9wJoVaZlAYVXXglUV6k/aQQI1REBecIOHo
vJwTNqwtyCIkPmR5nzhFVCLLtLzSqSad9mqjsse0Mt8KjZThGKbpxSQzdDmkEpD0egBU6VWEsFSw
cxvSc3Db22CpaZZd4kShSZ2p06qQqUj2YGy4OsKHbLtQufFaC+0QnulFCveMMg+Rp+pQ+wTdSAq6
/VkhvailrLsbaPFeJtkDBWIU/O4zQj6hrA3uROnWdgEJQJ/4TWCiBsmpbjW/Iy1PxjWAwZzPAF2L
EL2Q122jZ8jcskx361CRd54cVw+NyPWlnPrNm8WphwzAx/a10MPS2Hc1eeCE3YC6gsO/GUqCs4po
wJZJSfu5xqR5iy5lPrSl4Ai2dO7KGmSGV41Ru8ZstI8jncNXA6wI5Zqa1hI2znCc/AQRYOITLj0k
Gaw6M9S+ZGT0gAwrGMZ1ck2MTTeXVMNq6laB0uhumkPEVw0yDguvgvDrBYZ4CCdSXYWBrdmstZ5u
m88wRDKOwEq6beU33pNc4afNKfQB9OjfBvnGn5nBxMgbOB9Sq1+a+ptsv+QTwXraLsEs1SCRFQ0B
bZRHi+wWGQ66XZfoPUqr1iPT6GHfjJu0O3kmgTXese23I0JzHAZ08+99zpaEpL7oVRmQfiMZl9a6
piAZfQjSI0hl2YMaDoTxNIqXto4uwldPkxEqWOmtaAmdcwq+TkbqlCGa0hl/UVh7EEQLadSX3Rhu
ZGPce9G+00wUG/jFuB6O5YGDLIPIVRtfYeQjQ4pwgz12YfVVVoGGJvvJvqu8bYRlpVklsqvk63hc
196CvhjxTTiuNfkwEeFEZL23UbitgCWeyn7V6NGl16u1wpFm0gfExKJFS6Yx8AHMBDX2KDUXu3FV
NL/+vV5KKfz2SOEQ7/1VVkZbn4vAqoe86pWpG7bZw9hkbkpnbiFb2iXooS4jKthZQ/mxA7hEhSLE
somlshuORSpdEF9hwYFLGdmQr14mhFqJsUughmUyyut4a4GzbM1N1a+r5GKWKek3b731FmgvkmUt
J25JFv2MkAherXgrB/MUtzXfs11w/cIQIxB+xb1bWvjDoOq5RiMny9z+ygV16UHTk+m+WuK2y8Fc
FAetvUnHr1TEzgAfyAE9AV/e6ApzHfGaATle2nODbZYDaVSI6amBFty1hIF08QuTsQU4hrmpAUTo
rozj9aShtaABdqvV656GoOLo6nqCc8CFjbm1ZX+28D7H5iWVn5rkUyw2XYEPEh5Llr0MzWuEVn+0
jkFv3yIihzNRr+ngcCMQN+Qkgumo0p2OT5YbhrWbCgR2yktVACwWR8l8jWnXyMGz7KcIsD833WNp
fAGwupmlIIIRShCuRZHhB4UKIbfwX2/Jf13Y6GECeCNNgZJxXGVd56jaKzxZLM3rsYgcL3e97qj4
Hw35VmIsYVlvgIL4WSbEVnPpvbrrOY8A+QXapiTqTeCg6I9Uig9Bm39k4Iej6VMAR4cGFB7e8slu
bUr/EAUYlqHUPJtITvrGP6ZGs/W6XW5cQFXWSaFZ1N3TgsyOVlu0SnQwYmAn5kUNQK9Yxsoobi0Q
9f2zVd/J4YNP/Q0rW4NJf061IdpvSRbE0uvbYxjtk/zZnx57spGityJ9TStSPsDpqOPZppCOdJH8
StyWGLVyfJD1qSOvOwJapkWnKunvJvD0jZ8jS6ge4q51qzI42E2Vg+cwbpIeX38NuqzRtTuo6y45
zFjLE3g1M6nZPtqe8qANE62ZyXoIDPmcFf2zrnXk2enHvm+BVFg2EVsajARGsQTVJxE1/jInlrox
n2VS8s55jbXbKiJAUZ5jYucdDOupKVFZKwSaIS7BF75C0eYmfrHUhMbwpWwUx4rjTVRaJ7+Rnshi
AVgLO1Y0EwlhCmooK99LtkHAUZ0NF8zWDeKkaI76lFHYPZpVVPQ3KFtRBaKGYOw7joRqeTJuHFvh
KpwSB8RlvQ1If5ZGlKA8DInSLpploaoqtwIMUsaoErBWq946tPE6RIootjYD1/CB3ruuImvynjyl
RbyZShXoUZ1cE0J+5Nm23vufvcKa0HF7EwNoJUwG69zVAO5mJiahNtVotlsp7tKXCOjhgJHfC00u
unqErkbLkX87SgnNbxOppQmGwiY46FThZ30q0Yvce2LuBne+l96PoeEny1gCb7KSxdSRh6GU0u2E
Dy3dxElThY9G51WyB6IMQwZGdRO96rI3mHysoIygwy1VrbkP1VZfFwqwVkTMgJ6+zdn+t5sx/z+1
WVSma/Sj/ps2y01efXn5uS8zv+GPNgutEZmWCCcFnT6TvsoPbRZmlaZsyYZlad+WfG+zwIchmpC5
niyESj/lh1YL1RkLT7UuDENVZPt/0mpRmK69qzWZsobvkzkuXAmbgfy7Qj1nVJChTm0YRBcG3e50
wMXVwES14/Iz6DkMyt4L0CsEZUgPdolOQGMuR6QDzi/QguoZXWl0n+dJtqU9OrgJwV3P1YC6JFaL
z5po9CUFjulgSzZDSIOwsus79TrFkNqOT0nXp2sNQcbGnrICeoFy+fbReg9lSjLbM1mjNgBM8LQZ
aBAdku9xQup3GoNSw2sepi+1gRgxtArzUgnUWIy4o1UNofZllDvcfLny4A+kTyIWNWEV8YbBuLWY
tXzUjTZaW1HKwFnL4ueStPTr+2iMRY5G2/JG4Upwn9vebTt/noHwfBn1U3uQkw5dladSX5QGg5FX
zK0/6yLiM5Xw1Ut9fDDXBd/+G9TqocFVshxr1Lo20U//esv1ffMfeuooffOWdABe/O3z5uevH1A3
fk8Wec0u4Klv7//+ut7wGah33LK+v+36v+t7r/9rLCAfOiRDV8+LeC3MHvxfWN9abWk+DBwFp2wG
wdXUF4Y0bo6WGb9clymarR+mKP96XeaTrH2wEFxR9eGNcgyhEyo/JIv5Ya13c/ucVNHrQwyy3C7V
gV9JdCC0AJfeTKVirQlo8laWkuWPOdZ/VDJJ42ZCzh87Y9BWTCDizXVp0KNjzSK4mcb84oDpEFma
cjajTfNHL/VePG2Qj9e3Wsq487W8uFyXAYFl9gTmOu0HY4bl9seBW7qbevpwHLRJcSU7lMFwwjQO
lEBFcBZNruer4jhEGFtSX9Fpg0+EFCqeeSQlsHMHcp2PxE+1rqeN0nFI4fum5RicctTrLi+JTh6V
EVKrs+TEDKdwhyjLTijxoe8nWXHKU5RdXjRWJw+7qztoWXMaKg2TD/zB02ADxPUirz/B1grd1PLQ
AKB/ZG2SfBpa/KGp4YtTbgEn9KRAZ23YYQeyvk5pTzgKWjqkDEFnOlJjeqdcnUUSUU7drmMqOICT
PcPm1pzUV+PzMAe2kEuZnqldKI7X9cWZKwF2Sc0CBaeOk5OWUn0eSojGrA1bfaIi7lD0/pz6qC89
LZvOQ4DoDrWLcs4hAvJ5rWBt8HWHPNXPqYc1YAAcCMoN54pUN/Y5Z7NYmyWdvQg+9RApwWXwyGVn
dBVdyFlPWduQXCBcJHxekxMpGAA6V3UGkX3VnEwl6La1lXy6PlJzFUzw/HxnlsG2D6cv756fOO02
MXIfqlC87PsbeinNNoJ79eL7c9eXNKI01gZq1PcLgm7G1AmQk9d3aP9eNyzHYN0pwMnffZQeDapb
NApMwilV9G+bMHZRRey7SlDBvEXf/xBp47taJ+Ee+XmB8D0FIHOr/LDguiY6zHRxC6a7399xXWAn
cuBkEQridwsgNSD5nvT2/QIljvF142n7tuD7FyHoLV2R9R7gEvxpB5Z08pdKF2Al/nlBahEmGYxQ
Nd4tyLS6xXrYSs7147/vQOEZZAFB+Xa/r/f6XrNmqMztUHm/oMuoDPp4RJCoqj/uxDjA7ltnONSQ
egG/ScMbgZDigYvKSgdy/JQqk7dpJbIQmCcqqNsQQsm+ICAnlJgDchcMtdkCWvXyHiwH9DvSIT1Z
rT9WNgTuyTRejbKqAXkBDooQ0FdhjqrXiI2N3JBp6Zt1f59q9qthesxUsFjYmmJvFVEDY6zMZF2V
cjcTQ8oH0+8uYtTyz5U1UEcnkufcR/jtvEA8pX6mAvJHCSn52eX6p7La/NgStHF9ZIiQc0qXiOw0
y+QUR1Oz7kqyuiKiak+EoCpgbqYcKZeJ4G9+7vrn+uKmDvCH68iU43AqL3Vy1kocMFXuz8icEEKQ
b9mEhbLs+sfE6yqnVXiKCRz59me0p/6YVIhRldKZyhyDCcCGvYLdUCqH+KKqVnyRIy88lRNH+r+f
aqUkhq22lQIgRNeng4qXE7uxxsCrf3vz9UViCB6qom5211ddn8IYOBP4q3x7/fjrc33UYUkoAHh8
f67UUSkrbSCc72to1N4g5SEoV98/T538HgRcBKJo3sBvn1emaKFAd1N+5itcnzOozyOW1u/iLgTl
oEhExBk2HO3MezLbCu6ipY5OWPjjQ93qhlsS01R6gIjRZz6YPXXNgi4zYQXuCIThESK+4mq1jUQe
3/ij3kiVg3YKA0wnxY99omarWtanFWaATzVh5Y+zK2lZKqMgepaH3D+rBUB3az8MhCnVVvVUcRfm
asrAx57vjbhyNk01A2jmR+lwJ0cFRKmp+TSpqbf3A3mpZT3VTq2rN9DGplPYyo+EfI+PmlZr+AJA
0PdeOz4GkP02SUAuRuJP1Lf+L3dnttw2smbdJ0IFkInEcEuCMylqtqUbhGzZmIfEDDx9L9rVferU
3+dE/BF9033jsDxIHMBE5v72XjsZr4ip9kYaRbqbKCV4tQp7hhMUA4QjG/taIHOuxKiTM8zktaaN
4dUYq53BaOMRrEfxkg8fqsnFq7ZUeh9NztOCz5dqecK1cR+KU90Dsc/8Vr4Odclsi5PNprEooxuV
ea2jtNukQ8u1nk7JxowdZ0ex0rK2vBrqPa1drw6NZStraNvLry/hw160MLOHtp4+Rva2d2N6xlsB
stSx7McaLffX886LZb5buupzphXxucdenRWzd2RzUq1/Pc/Rqq1duViUpJX1QokOj8s1G3/nVaCi
Zhu25a9fxDRQeen65quVFV8jLVkB8L2/SoqUcguKTjehu5XNMG6bnkZROE6vEtv5XdJPP349b28a
9NFPBxphbn+pIaQ6VCEGbV7FW2sw7Ved10Sd27g//PrSCxWiSSbFxa3jCMm4uGqd7MysDh9Hxxio
4qTqQqbuK/g9tjOz9T0chfM6joWHpFtvnaxBAOlIIPHONVgqp3nbFaH7Gnd8hgZ0LuBSBlRW7TwN
zXJJC/Vga2U8RpO+uGbr8qms40s5JuaJtDaW1tA5+WUiD2Zx7Zgw3XV+VBylOT6Rt1sJldqXyHWK
q3pI06i7eM54gKGyBcNpPzk3sNWQyWPNnSex+2aHYklkuwow+TsH1m91yikHOv363a9fKntSBy9t
N5FpqF3SN2pNC8XW7O0jAuEEVwWutzHOIJCR1sZZhxTuRtHJo3xBFU3Mj3nCtazOIVzao1tmOwRb
al9SmgHGLkSyTmmGlJ7b38GtdXFYvvukLAnl0d2VqGpr5eXwmJrOFT3la6/L5LmcKsBUcfZU++Tb
dRwzGTHie7umf5rdYb/25+TULMuzLeBSTWO5bZySUWtKZVQjIHKUJoAd2VH2EHnzQ5PBPRi0v0Lh
93axId6jEZewdk0KGUvxNkY1ZUPzwMBv6e5ifyQKwwyQhfCg60dKZ+cSXGzf+Sd67KC9emivTqVB
tjaHPqSnzIvu6JJctmnr/axDWm7SbtrpRgPuJBxLf6/YhIht80sW03KgMAlAmdPflhuxO+suvls+
QUP46ErU8yb0fo5S7ivHBTUPiSq08k1k+7SDW5+Ksj/XfvCUrZFp3Y8RWMaUAV83SscOtPI+Gp0d
xYxQFekJrVMzO2j0yWrtAAJ2Sd8KzDWYu2SgBGn4aK3oKSNHDiO2Qc1pX8G96sBiq2tFOHkVflR7
TGkwcegBmrSPctbCfmkc2kTprcwbSKoe7QfA+be674FL53ayEya10z3UVUNxGVZm5h9g3B1EM4O6
Tv16fa7nFoqKq0+Kd6Yg7FIx4wvoYUsv+bB8puRNNcwFTeyoQquhSIPS9EHc16K4UsRrrQTd0XE+
yVPdLMc6o9Yk5PCMy7cJlLa2XZp8ohNRhDhChVsorKSscmW6ghcIY0bOy4TWvbjYumuIRWorniUZ
IdpiKZT1dHO3kMjFyARkZZu1KeD1jPhvdvChbFDXJx5Zaff5DNMw6kG/0pO3sYher8Z++fDBH4B/
1BvIz/6qh3Z/h6T+Bq/dYl9pOtiyrF2e9Kzi5hevxxMnbPcR7MGTMtJ1Yev7wc++THEqNiCW7+ye
2VyYInmqWpwYkjIDU8csJ5M4iAruTFnxWYwGHsQEHHhptylPjzYXAt+Al2iJz5NdfVc1pb+qYDms
FpZaruJy2QwRWjQtGLVpM/vxM/PwFDExuMzPrrYJhhW3IkwXuh+UkXIVUR1lyO6LiNJ3yy8zChTz
qz30gDd5jOtyyh0yn5EBZvaW9yFWuGElpw+PIx4VhFR6RNBc/TKgS83cMbJkqlj/iJkhUX9LULMD
RUCpIzXc7VQeZSySnTHbDyJsdhmIu8MyLHI9M0x/1eME5qqJKOdg75NYbBcmbb2j0UGycJ1xK8ea
cDgVOGtbMbaOK9pDlcFSS6aLJoVcseEEEhB5k6QNY9dF83i3zEt10NnwEpVGv+Wg4bNYpTsnCyly
s4x0E/EcZM0e0p0xMtC/w+EMHvk5cvwXTjZciqysD6W/Bu2YMuiDdkgFX2aWyalo34xuWpB5gOi2
TQXjuW2OozcjE6mB5UiKU+U+IlbXF4rhn0TskSRxNK0jIqekr/KAX0HS7Gf1rGZUgbDLFDAA/zt9
WGLnxlYORRseqSRV4il9ysHOnX14aZlH/YohIei2g7XaM1eMfyKZ1nUEsAXkwws27HYFYqY8mvae
RVle4uY8WsQiyG3zznvlcFpKeekB7e6FJtfiKtohjrF5NSmF/ShGQUDOCNkTm/aF72WWUIDimG2F
ZoBkCl4qY+A9sUMuwHjuc+6mLZnSaL7O+dYoKuM1XDy1Z1J5sVI/JDwpG/rqlw6cR0OgKmmmwLGR
2kvhHPyBIrGlOlfyExgJpjXQGtSqcTWqSHvHYezO3TCUFxqxTxltZ8cswfGhPPEy5P69ouflGcjI
SlmxexoQkte1WToXRZoW/CIMVPSUvTPS02DX2UxrQ5icI/Uzyczxa591zQ7Au7UeIOoxaTAKZe6h
NzUICw0NVU7J5DYiR8JnXoNYHT6WcVwewTIDI+0cGD9jta69irAoGHAYK3If0n63n9C1N34WvWum
MIdyYnOT52pNQDTmHadClJjyjj5DnKqlfoYl3BzCluD6MluHiokMn9G6JzEn32PZmFdP07bot9PV
8SLz6iJ/AcKejG8phLlH10tUEE8dceJG0SBk0JwA3kS8WrZ4Gd2spFa6p2ZACLXj8/pDM4MLl0Tf
a0SyS0hVmTSB9q1yERkE2+hQi2ubnpfYoH+MiSdkprq8X+z43qXMZleTeVxFU4SXcRLxtudVS81+
7UCo2I2NbVy9PuEXE4rXbd/NO7sEsmfch5M92tQFqKTEC9kDkFHbMmelWGy+66IupuzmR5013mbK
imST10O+7Uy2/Nb0EQJQAp/rYlexQ3jNvvWV+MqpxR4S6GZyAsNhWU7MEM+HQQW6ld+bHhMcxD5O
qwRFV7DyPkb/IGof7i6Zi/Am06H9fCA8VGFtUANeh6Sl+j0WZJ5e/OI3ZhZElYImbj1TDFC6FRU8
DJrn26y8UQ5kRgL4EQdvchbouHwv6X6mfbmqeVFWS7h82IW/pVv0RVrd6zA74QGuHFk0SUwm7uob
14fF4fY7djB//i6UUCPNEnzw779AmIFpdvs3v37JVF6d/CYkL/hff/GX34obR7fRot/+/i9epH//
v19f/vp5E2SHnT04X//xM/+7x5FW/hmbVIsA+0+P7x//VpUkoqlfwTt7+zG1I2/0tV+P9L9+rDAR
OiMy8P/8x5zWnN8Wxf/pScv/vdiLZEjxr+cx5x/fPuiG/6fcy+1//DmQcf5w4LRavsRrx+7cxtb3
Z+5F/WGZDFU8YQnPN5nX/CP3Yv+BF9cnEuPj17YcGx/1n9kXIjGmsl3bJADjMs/Bwvifk6L7397o
30ml/z77Yln2/+M79RgTSeRMD58ZHufbwOYvJuomLN0+cXNa+iDmQc6smw2Sj/PdInr8o3Pn+dRQ
uXdRdMkHSrbUTHb2vnSWR9a9CldGTXzrZn0J+2WuVo5bemBTIlLot8ooRImTU2Z1IA3gqKIwl8Aa
LWyGVdNsHXYSbDXwLImbw8Yq2myjOPRvppmeYF0l/kveW58VrYSruE6zbWMalFOF2YVc4k2l6cAs
58I+VjGs18E3m7W/NGTd286G/ts8U42SrKfB7dZtwQTBjyufJpbwRhHW2OxGgLrRHFEKZFpv0A+g
eNL/DnNpWFaLW/6skKQ6RA22Av53I2O0HLV4XhzO1uu+6M5lH4Iim0BBYD1PzAjzwMw+TFv1t7Ks
vxpT2D3CO76xnLjbOxZxWixKbsAK8pR62nu1ap1wiOSUPC84DCmiYH8ecnw46UqfrVxh2pn1q0nV
3x0A35ma4vxqaTLgsO1tulBKIwQQxlmUusp5vrLwm3sKKCHLYourzJGqyLpfOEZaXyGsjsQQp1dv
nl/neHpJFBQCZ2GraSkHf08kwdQmy6Od1PAKR5uiJ6SXpszPORn0rjKf65jk5qLGvVe6VAGPiceB
DG4s5D1cXpF4WZBbgeQAWzCpfOduwZ2GxgKf2FNk0I0bvrf+TMeq/el00NxU4z1WhfTWSeV35xkT
1WGeOdQNY/JCve+bl4c5lF84gsbYw0stLMhnk/dDAdhaZSPdBo4yuG4VKLw4VbvIIHcEb6ZPXfBx
txoOCjP2kSyOuozeqXN/5GJr1jHDkBU0kmNiGy/xTGvPqCO4lyAGSpnNoIvEd8rP2XTo6qOvabSH
DYM7qhLbUZQwjEDIrpgbFasmC7HNyOYd24q/sRZAxnUmDm4TlzsVmi0OVTAQVJDLxyZWXtAUTb4e
4lmj/snPrrR/9oKbiZnm02kcu+4sp6S/1jOUOLAlDa0OsOhIc3PpuojeNec12zY3qe9erUQGzNzl
qpigYrky/eH47oPOFMffVNwT9FCbOOQcxsLDp8+PCO0yhmOv/GUqoo9yNrjGR/ZpiLXTJinGr1IM
7TrP+WGxZcwP1cTdN6E5G08rPoNslJynnecWnVlHztcq5wMVKcyJDE5m7uYpSpJzxzX/5FeJXJls
R/GhuiN49NHFH+u3p9jqoS10fDgREkhcS2Ftcs46ODO9KDBtumaKJPtuhhNaOmh0UFZ41Sjitdap
RWP4OCc2J/s0C+RMy3yX1QaFUG63E5Ezn6ZkioJQjg8hlXr1OOqjNvtxk6G1rZZi+oJ0nm8YjW9z
y4wIBhsXk4I+wRgCi7XN59gVFnR/670pRyPoOWRl8dyuXN2kK2eRWyl1e3JNREMIDPO+NNtn4VMZ
l8o22URWxVHPoPMUoS+8eEMOdciu4GqDgiuj24vq2iVEXTU9QtkL8dlgVwL4WHHW7oa9R4U431/v
Fllgs+rVnH8ssRcddFtupYeLemKfk1jjHZoCiyzsTZzkEn5C9pVB4s84pujHMoevcVH9HKnEs8v4
G1OXa28VhO2q5S3BXVWQ6l9ccmoG03UQa6MMjxE1a+Gi79qCvgdGosW6b0hdOxn2UqNC1B7VGz0I
wNLiD59gNgwRdxvmoQ1QbAJtKfoX5bJvD5FSLBxCKwRBA+y389x4yaeurPdMGHsK4SHUctbZmOUS
HotCU8kzVtkey8G3AVD4zvcgMczwMNJWMeN2xpo+rzI92LwBK8vF7jyWnOraxbofHHBZoyfgLFNU
OCy0vRSz89gqVXPdiHhf5OqRD+JX6A4ZJsgMZ26Ydzhjve8Umh69PGZ6L8QRVfppMYd3y8phJY09
LXqJGFfj6D0TF0+3GXi7ALn9bazxiPXzcNdwAE1ngVSd94/ARw9DnT1FU/G1TNrnrAD+BZ4YQYeT
ph80uj8zE4gpGe/yHYeDIRhsQJRW2T51TtlRHZnjFs05+4ALAH3kF4/uJJ4gy42c+cZ+1XBQpjjm
McrtU1sDMnIn0FgCTWXd6vLZS3v7FPbustNW9+Rq/lud2t4WyNtbXXlvmG7pJYOsu5Z4D2PI02vR
jYjlaDtbW8wfcUTFX6ftOysfnlArkBt0/YJl0187Bo0Z/jTdphLAiHsNlWq4OWDHimla634T9F4A
7CjpXGaW5pkwuN0Cm4MHXMIEoglBDo040gZCsE2F1Jx0z+XCvKBosj3KwHqZGUwU1DaVEetSHbQL
3KDExiw8dM619cFRWc5+6JEVzO7VMwfsY+YP2WNL7XOwtjIiFG+lOxtuEI0puJ4z0TzMkTVTOuVe
bebA1LaOD3Sx7joJ/2Lsv1WTfA+76Znd2FNnzN9CEImraZLbVLoHAlK7xoHWBzPSNb+UGDdx25O0
TySmQ8OTCVhfZ9sTTsAMvEHc26bJuGn7dpek6T5t7KfOHXCChLBj26jB3GfbK5kb5aZapmcH+KVt
Fi9t41CWMxxkD9PbyO+RUfbgAyIshFShQFR4VBk4uaa/RtKt71SUEgTRNBCXDtJ/wsuP/Q19op1r
kOYmHfbMRHp6NGk4WLgXqOziTSZkB7t/cWp5xtSzxb4WRKU69x4dZVmzZ2kAmJdhTszQI2X5LZmn
o3nLF9m0fjfdnURvrLj6cROB/MvuPKs7ljFOy9Y+2p16dFu5NhojMKlxAVd1AVca9AmNjTNtoc3i
6D0dptW+aplnahnuoKYCrbZXqsXc3ZtbuNV3IQOMUHWnwTXhqjebQmX7roM3HhEgZFUF+TPcrr/Y
eaLmKGiz5GF0ileJma7gs5S2y65p/Qsc1N0Ne92UQAIKHM8FTNehW0tj3kRoXuDJ510xTXtzdp56
uFhUxsPzrHfhTUmx6Buic7OzSEbTdFUP5X50bLhfDTWxFkc7KMQ0bGL0XwQfyLB9INx+7PGHBIDL
cYTedlrQIZNq2E2j+dTeiqUnGT4rofcMrOm59YnN+j7nuAz5XC8/lwJVvnBOVQhdqkcDMpiH2NZd
1vN6c7qvJKHisn5WceZRweG95TZc/DZWaqUd9nS4p3aCoBQJEzif7IVqcwoQ77679kh4ak71HrUB
LXz6seTtfdZp3MSs1XXbF+tGIU106SXkeNg5cJgyTO+sQKXQV29aTqw7OPmGBd8SVWAudgk2PBWa
PICwEASS8l7nojnGkwLyyerKLCXXIWh7HwTM7Pyc9aLW3jg+yzzj+I/RhyoLlnBe7IGbjhGh4kUv
LLEbcxK7brGOZmldJJre1hHJF1fl94ym8pWGbd3G+vvYyuhQUKvRSZd05y80z7gRDnQbNjZlUrGX
i9kiJp57HcPx0jjpsWLbkDoPQABhSp5JdAUF2FI04pcRQts0Ww9h2X4Jm2SXQkdieI8gkyUD8LYi
3owzfXtZ/9UhcdLD8b+tiE6pXn1s0GXmnj2dPEbmFybDOPOpFFRWS6kTj00CkeR6Za3Ntu0EXX5p
g9uaYQ6fcw0nsSgPdWL/nLpsP1vhg1txO6DCcCFJrtugGH86BVAuarviMVn3oY+zuFpTzxgwp191
8+PAza5P8Ieb7w7ySFGQSqseqhu8J1Q/HNbmcdLBQGJmKZ8qn3hviE5Z4K/2OKRQfRmXwKboKqO1
PA2/OTGsw8I+FO3zjORfU7ToYE4aerlehvycONazmN1gAhhp4yPlPsY4KTolLaNYhTGvd4FPhGdq
GFcYEYMYVd3m0VX2DaYot9liHVyJh7utvyDoBX4NjJFjncHGOlrsQ8UwuhmBIOtxp5N63cKs9uJh
1TphELLZ8xr1HJIesZGDCteg/aleO+FnrPHbquGCk4KwScPxLl+gohgr8lIrEVU7Vlgate4KrPML
0OM4ojWtKpeAmhIu3nIXNRj6h5+V03yjRIo8j5QUICb34MD0xpeLSW1f/pV3ZDOzA2dWsi2GLz7i
s4MT3JTduiNgsczUpHOZmCJ6Eh6Us9zY+6H/MPZfJwRBXH0ZnbMDT8nyxHvFuHrM1aHoqKuhbCBQ
gOirIjrA9frWtCKgzuxNueOe0mI882Qgbs0ulWT8k9FyCNKaldRP5XpIOmrqhqDQ9lHZMReGjjCC
8Cd6Sb11VFguXmNHbntomZXPjWSYd7xx5joeyieTTUhiZA+OgDW06FqtZg5JKyao1AiZ9LikVHeU
207Gu77U3NoiCimqYyVjpmXeQ8nQoPTNe459d+nAKGuGltMlx5Hz1QyFS8S2os9B7h3GqtC1TWp+
3GntFT4XRsY7UXdBM01f2evvwXFX6JeD2o0UJ9vcUOesP5VWRJulYX3rgDTOdrfPPRHY5pCuY3Zc
UcFMcahDPyhyc9yrJE8OpZnFV5VSa9FZmjtekXBXwlfhGqYZ4EL9VsiIly5U+aYajOswWNeBSrSc
tbMlnYfzhdvMaQLdBDD4ES2doYqxJLsqAmprAa3MsMVbJmC8rDf2wmSjofE0sP/A9uAPFzuycelJ
TTClAPXXAtyIT0NLKXgIbsyngS2tV60brv3Y21FWutGdG7gS/6P13hM2iOijccA/lYANHEElWdSy
vVMtxngWDkBU7aE1NN2oRF2ChFvRqqoYdqp43bgY3bV5cX/B1cf0ucFhFcfx85SE89Hu9aX3BogJ
HVsbNW6t5QU14RMliJvV97yuA7tJaFQ2D1OrITCaJ02RJeiLA67b8uDE8RsU6gCzB/VjQON1savj
fO8b9jefctSdKjSdZBH8rOiYxsndYIjLxIBRJ+0Ps4zp3MAM1N+mUpDAiTklnvEZqoyykkGusznd
GI1em1H5Q8w577EI2XUU9NDh7KA1oaOz2bPvOup6VovtyJ1bosvMs2KQ0O2X0GNMTIMcdMvWajnU
l8+p6b4lOabcabEUDofcDyq/ak91F7Uf08J9b87Ar8iJ7UZnU+oI1wwqUyW7vYSxyb5fwWGMMX94
AlfFGHrcstk3W2NXXghPMU64pa1EVtMwQwDLAvxF5lCa2z4hTrZUlPKWLgqKkTLg1Wg62wqbHC0h
FevAElM2TqrYpQ9jnEg20qinW7KV7DaZQjek2CKLKbbXEnBQVmrSQ4c30ysp9KJ2WG9mTfla6gnj
8kuo/J9WdP83eecdguv/Wqu9Fn9zzt/++W+hVvl/eBKfOwwEtFVOm5jgfwu1SvxhmiaYK9Pzle87
eOD/E1AknD8k8ALEWkeRnjedfzjnLYRfVwI8EmTqXezz/19Crf0LZvEX2IW8MVkAoPim4MFAPfob
KYFBgU+FhKMCAbRua8Q5PZW3QC1nuGPfuCmxcbMMairL9q2eUOza5IWx1XQtEguss6EZPRr2Z4P0
9EGNArJUvqcyPHsk4DJt2WPcdakoTkaSm4GAZpt1JfttjiEPaYvv5K00HPNbZePMqR19sFMrOUTs
SpY+pT7AJN1Jz5C9FYNKQecrUqm0fZqaHaUp+i+1D0q3avvLQvG0qhWfYotyxNYbzlYmfkRVPF4Y
UgW8/svGQJNdFaWXfGCSXhfkgPGQDncVBFE8CDCuixt7vW+Z2piyjoI6ZlEZxj7HVENXXBSPR6pJ
n10OQCvdZca6mLwyaPzFWNeLvIYGBDZNxH6yxb6N0u+UvmBGaDgNRUX2MgM8DaYyv5d9+q0V8Sf2
P4TT8Ls9T7RTdprYpJPUK+lNh7isKff1+3XUMUP3EhQJUsM1qi/uGiNUD9g5osBzFg46AHcRjTof
78O0NmtN/3snid7X/ZccS7ajR1qubKwe+DDZwSE9TW00rii7D9zsbY5Fce6oVPfZUROp+6xny9qF
Tk2osUZHrDlYTw0DZXP0jr41UMyd6j7ol0Kspq+h4mifNuc5KU+OEx+hWg7bxaN2qfHKMCASz5C+
AiPtl2w3Q5qPsGPmxJDPiaQzJVp0wjmmGjZko6hVyOiJjXrw6Kl4F6LAY85FsOt8Z2eTeTrPnqNX
hiMhnuL+UZjL1thunhGt104XWSgqx7nEho+56MJUeShsoqWKoSLgRqw92SabnIfItDmHVACZ25Zu
KxopeJUHMrBmRdY26z9JR6MhEL3vuyjwo14GjE39IGwleecpfmzYF+2EXxorSLVv8BD8K5+hfZf4
w7ktkpNvSvsBrZF9SOGumxRCwIiG0LdDePQx7eyx4J7EZNlXLE1ILYQPeQ/ydcOc3UvYD+kGACSS
GqdUKlrploDzaH1PMJOvevj/qBgd8G/p6zMlGSjUdoydKJyaPX0lez+CN5ZjEldI1bGT4eupLuST
t7L5kpBWw4eBUVSaxrrsx+FWZbKg6sff6YRyiat5dPuV6TpDPQ9QHe/KzHq18yo5Dr19kCNYAbsz
0q8KhDgt7TbucrjQSY4YUb2NFO0FpKLFtnVEuFaK640QnL+aOsquMRWYsDmdeAuOI92WzXSvOXmv
fYxR4+yuLT+SL/Slcyy2wVwO8sVriX96Hu3m8CMUzqyGUckuigF6rOLOnHF6oeQ+VI3Mjx4LJcE4
He6ymkLmxcPlMvHTNpnpH9zKsE8LzGll8lC7nr7hsuOkE0rHuqvaM7T6LY/zpRvktcMpJEcEiY6C
3dXg1iLgVLLtCw9LD1vgdfbcU+y27gZIxCRUf0ykXXJWrQuGolMyef55yXAfTKQ0N95oPkcVQnSf
vxYxp389DmVgJM0j9FCujaH5adTRT6GnU9MY7c5p6RWJpbr3aczcpv2yG32f6Xvvv07CNo8YlbNQ
zhgPMJmldeetRw4OpRuW57QknxrPmVr3XbubyE3ceio3EEHk0V9ylPTRT3duT4lpai3YQQjs7amA
D5yZZH2UvdxEuEPupYA5bVEdYlddqasreLlK+ZhlIeDO5q3sMXTV74OE+uvDHub03bEB7UyUfJqA
DmmBuCKziWqAkbRgb9bndLTIZC/5qbQ5TFuwRHuvu6ud0dnGzkLF8+gBj67H8lJkU4FJnNQkDjDg
ivEWNCMXCG6adCZ6a3u1vC+LvVVZoEgb790wc+r0Fn5ao5BgVJE8ASoeLu4rrOb+3CrxpGJGFQU4
4iPlQmAJJnY+6bRWc9vRV52QUea8she3Qh+ENe+UafeHNtBCMR64JyNMPpz4+peNwZ+j0n+H1MNB
rYTyLIG4DAxNeH8j4qS2k9tUhFD200bJqtLGEKjMXo7wRvXVAbGByo2k5kXg2evW7U5T+1PP08jb
RfFfluaY/jlT5SzzNHXfvmwE1Tb5I7jZ5JnTZg0kBPxDCutoHuLjv3/48oba+st+wRYOQUCHsB+u
cdB4LjuTv851IxUXi63dOKgnPkMJZSlOaVOo7WJ9qYT/4FXdj1nFB9fNv7J/qNeFvF0e2VTDVfhG
W+ZbPV7htDpr5m2ITmV4KYrIW3Hpl7NJZbS3YG5jVFWJgWoNGb/hGD5x21930bDx0jGw0wc7i7vd
v39i9t84ObcnZlkWeyBLSiCDt7H5X58YO7WezoEKLDHcFFxs32Ttb+K2NCi4oVs5zDkKt5qUu+Kj
I3MTx6MQG2UnxdaS8yOEcyvIXegbjEUD5XjmvsynS6Q7JGhpdCsj1myFlnhfMujbVyPnbIqs6yom
DQMTfJ2HbUbuBn+hQ9X4KpPZOTeUc2nG6AvLQW4UBdeu+TNpLHfTTzbNtTHftue83AN43yphPWd0
uxH0R3eT7m+Xxr9kTf6GrP31nb+B8mxb4A9gOYXo9DfQm9/B553zaAoYfyf3s9er1yk9W9HH0Dco
KxilG7dD16tMhpObNFQj87CbsuFU8ydG4GRlpe53r2u6c9RW4r4wgbZHFvqS57Lc1ZzM2Smz1qM3
fXFb8Zky37jGUeMG3tyzssFCXnnZMaQ55l31XrgxhCcPVlfFz6hWrx4OpI8ureRqZHN9NRIHeJrM
E7YHebFhwuZek7AoAprlcVOPP6krQWg26CCyBaP3pKyz7ZjAgGVCprdVM2cH0+KBDe5y9twEC3c6
kD+z+uvsdtAkJAUGDryGIo3V1l6ox1oMOwTDER3blOqqrFDNHRMS82Epb8Mx/EaM9sVOt/g+CZFR
2wYrFNb72BxU3XqHvvjVQNyYx9zK/Y1RlQQhY3tXhB1rs3Boa7Iz6pCK5Bbna8bAMxp1saekXVVz
G907iha4BG/POneF2OscKIgkb/fF78LPNi37bV4KM/DSqD5BuaEwVIXCOLrRsdR0nrF7//HvP1MC
+tPflwvPcx0XEDYYVkio7t+PFzbcTrVM9tpTlJTUIY6DuKRxMCOEFGSlR481u6r9768b+7vT9PTY
5yRNjFBXIfQhjuP04s2rvqDSa2r0fF/2t3H6aNbNuQoN7Bj6VMMWvudW4Twv8K3BaQ/TKSJ+Ylpz
8qX1GMU28Tv3a1B+WZrtKi3md9zQgjHdsa45m7dEoa5ysqprfGjq5EtKluOwNHhbbmnT7i6rMnTW
qHnRUdvd5aJogqUg/QmVR95LpLit0S7zL1stlAnXPGtuu+c+w8qISeGx6in66yLXu2+7Rpx4ZxBq
CXisfv3ZjZ/Uufcmt8HjNJnPfP7z/uBl9bbWfn0YqtTBtRq1QU7f0HoKjY49Ml1VeqnPzsjcpTXC
6NxBPVov+DDWSELtMTGpS1gXJFuRi6FuV9qUZyWH+8as+j0Tuv4MkOAXqTqKLT8w64RFvayjq87d
wLIXsc8VhrMharD0xyGIaaKb7AdgpmiCQVbntiehU6ZOc3oUJH5IdzkvhhLJ3qH94sxGLaBtj06F
21d+Q9+O5y832zZv0+BjHSf9Yke+v9bYGB8HCQMHY/SwBZuUcXsW6d7VHD0y31vOPn3K7C+YD3bE
SRqEldeK+8fK6arvOL+pVI+WaW+R9AqMeHzU8MhpRawC7UQO8Fan24W8Jgjqao9gRI0uxw5KrKQI
8gU7s5sO2JDsvnyu6DnAvt77D37FjuZWNmfndXstbIrmPfpeSSmoEzs+tasM47mgHYZ+PU2AJY8U
riDo2nP4PJTGE8t8cbLmrEBYBR4Tz0Z/SOqKk07WDqvUk87ZYmi2GsX4WqQYlI2IqX1Fpq4h3PAf
3J3HkuPKlmW/CGXQDkypdZAhM2ICSxWAQwuH/PpeYL5349a17mfWZjWqHNASBIkgQQj3c/ZeO3SM
VVEaw0PiFd9L1fW/moZ03SEAZeKggzwbPYFFceWfALn63I2N5Nb1+THSNBTNlosy2muyvWy1j5Zh
5GMVmwlnfeCshgAkkzvic0obYsaLOD+UrUOqqZluKalHR7MtORbplyZe/eTDhl+ErlU/J1P0UWp0
C5jgRfvR9wooKhzMaqjYlMQJcnc3c+eod5SdRmaJKn/1ibph1tEFa2ITzoPj6AdiQhDRTHGmdnUV
vNfsGSKp5ueIAltEQYSHJm+EDs3Gtw8rvSvHIwEF4zEq9HetVPrGs0Hbl+JRWHn0TALYm5WbiGjH
Cm8HAVfLxCDxHn2pq+/cHPH2nJvDuHE43//ntYm+tdOEDPpC4VDmdmkPcyzOjAIf2rzZjFL3GYY1
E/rr/IZPZO3QZbykWeJtQAfRounUN7TayNnokBdlUbwmQF8WA0STP68EH7MfqxD9efLh2bH+3U1Q
7Md1qR9iOZIzm/cfuUzij0jXVlamb30p6ls2ZM2td5R/1v0RhlQa7tNylkK1enGp54dqMPxTDhSm
SMWJV/fk7/j1k0HyG93YgUwTkZbEOaTs4NTTT5lf6u2iVQoboctIGjHwKnEDAIjkPyW7WbFMmMqs
cwvj5BLHyt3Z2Eb2GTeOU1CZUGlUEz4qVFLL1BT+W8C9BLdY+SEUQcZhd4XwqR4LjyGBKNWnBYXk
m5FRts4bxqb9FFrfkqTcV0KEz/Dipov0BxRM88vywA/Xhs1RinUJhRfm6L3MffsMNxvUythfDcvv
rwzX+mvdDRGtZ9nv7ysS01b7ptK/VTpUv4Wfs9bkesLNET+tsrzx4pbjSJfbos4duh7eCcPi6j8/
2c2r65FaL7F/+prBl30kGjdAz8R0q8km/Ri7ctxOk3ltMyZyNE046Th36YvyMNKRppM4Z0f/+e/9
2ftybZQYRXzxsxgpjZBq7OxUa/cPZsekUJO0e7jGHBMLCNNAIBXSdG2lWTbOIr+DeBS27LEFGVhy
he1S0aCAo2RWZsjNLEQKXYuzGkmGQ1VzrM3AOY8FvRwE6qW+MGtl7EmWVi8YSQ+6lbcrSbTwtkJy
8pApo7k06fG+gL1xODqtPBhZlV+jxoG+zISPeRpzMYGer60HcXb11DuHEQYoWzJP5lfYmn2WbYUl
p/fc/j6UQfdghAq+0hie/d4j4nb08h3xeY+x71nHaH5wqkntPS8jG9x2X408gfrjWkfXj1bVnEY2
zEJwIpN+NjLIt7abVdveiAlRoNMu2/LkO/HGTMfgMBaVTdOpDDdUTR8Cwpg//IAbdyuC7EmVODBs
iU6/xSY4T4TRNhchvUIXWWJNJ6Uq+uIpAGz3NJr6byoPxN3PSyAL+r1RkKmH2jQ/ydwV9s5XHBRt
e6nnB4uqzUY3UuJF5sX7CqeOHtyq9bZx34jd/cFvuE6aeGPO7Zr8N//F64Xx3PhP3qCVN1nFxaKh
frMoB4EuxczrTempndd33Gxk8UNF6RpP9iJL/HaRorhYFVV6bdu8e+GgxLMu0/riRthO6ngOIEri
iA5QEj/BLIwOhepwhyiN8iulil3lwzkhw+1REO9JHUmNx/tD18ZyU5Ossksrohdc+6VuQoJPQ/Jz
ZyTZwmoAjfQYWhfW7KrB1VNe3cDr936eN0tErQVN5ZYQTbf7MBMbHGdMcg/SrSX5eZD7lHuuuLNs
aGbPVkHXOTqkEVEff/WI7zVxZn0IhxRMnxmMXQbHvqvTE9XIJmkZXgOYODtOm58nhxpjGZnt94SY
cmqilaNdQp0WB0Knt7ZBeIRdmwIQ4T+5Xp+rSHBr6Xx8wL0OYmpC+aCG0nwYG4OEAvRr/eCjHLHr
k1lThRyn8uhxo+c+2UZPJIl5yyGGMWky+LyB0mQ/+PFtkoIRckooHUpWLCEnWRSCn11rFp01hd/N
DrQniXNLEt36c58k7aXx7PYC8I26BIq3JhrMJdkU5snJMAFOdQl1N9bNW8ltYJ9zzg5Fx/hwiFKU
uo55oOuWARygXEReK9ZyH3NsHhn9vjfJOiaZ3D8YTrUPivJiw3m65nEdEE+gVafcH6CsGcxXg/An
ztR95zXqR5Fmc8W7FC8m/ItVMQb1hlsqekSVoJOmnnrR677ZKqf3Nl3EtATCiIaaLOq/j+1jwlzP
Iku4V429qcmgGTEE+VEXo83SkXKpLrjoaSy2vtDsZW7bDG1czCaK42CHLwVEf16XV8eDgjmSlP2h
+80h9fGFJaHvPLha8WqXaf/Nvks5jdq5ThZe5AQIoXQQADHotHYQGJsjshn40ag1D/ZsRyNlmnRT
NwuPWNlo17oWKSVB2KB3RJqZirwjxhusAcPg/LsjmEgn+fBik3BIgFWNvUeK/HusX5vSRXlc1d3B
cYbssXPdZFMNAVwq+CrJcqypQOQO55fnR+5BH+M5SNYbdsh5n+ZeBhOz/Ls51uM6xerNBF9bI+5V
jySQMBQtm11mWM4yj6TxzggU3VuZPkV+Gp3MgJ+I+zwQhYEIX9MntZj4wiEuzEvSQf9vq+6pqbR0
RWTejMnj5zc4uD7VhIa2Lz4ndLzfity4sYs+oPeoD40TAX1jbb8xIZRgwVa4yyZglKb1ggB8F88e
07CU7wb8Lqa4efc6IC4CxAWfyJmUs4Mx5q8LEK87YLc/LeyCS02balSV4WtTONFDSld77ZnIsybu
ZhMWyG+wMFHaFOVLFpY/9EDPvxE2Zy1zM0DtVo/gVwPCsaB8wRjNuNJqeTMCEmFiSo34G+MY79mF
NUSTalvGffrWVMaVqf1+zCQJNPNDOPXTwe4HxASTd7o/jMDO0pIbVjg4/SK0Awq6wliZTg03RlEj
gFmz9TwQiNV0wMDtH8dBPWeONG+uERc7LcAI3NALWUU9IkeUoc0qAWV4yOtgWnp0bo9UAHaNN6pj
bPbEnJVUDdJp147utAcmIC6tFuereLDFtMjVdCSa27lClaVzRHF05zd6fXLD8Jnfg85IPvLt5zj1
oarJKe3Vtg/7fG0KYDyhm5vHBL3hibjUo6wDc6UnBED3pREfwjw2d2Xmleu8bRU9b696MCyJEKwN
3PfahFgNUIGOPdq1Lb2YdimtgDRla1pP/kZXkftoIcl+aYalHN5rIYa3ou+QQ7f+rGUWv+0qlocs
DZIHc2imvbL3A6b+BVUv/8lGPrIWjo+IwQR51xid/zKB1UgBjDyDkDmYBgoAR3LH0Hz8m2VHOR8d
WU2iI3lMxHN5r24pmWpNxGdnfT5u+wiIYzwHvscuNinbA9UZ6CHiEmPYJB2UCnT7mCt9b9H3A3BC
Wb4NuQ9IBMgn9v2iIJSVHDGVl/WWQLTyCESPEFI2uUQDj8gsjK8tMeTXyVsEadZSeS/KbRyV/kbY
IUqhbgDdRGzZgsQflBrmQPVgoilQudO3vOerE3CdvoYxCpN+7LaOy/ERBRJZaK5GYAck9C2oFKJC
a42fHaTGvLMOXalHq4IYmkM2P8Sz09JC4qVrhIj1KOEXmjBz9kjUrVJ0Z1QHe0K3avwCWGfQTHuB
32wqOYpTlmnM7srmRrz2rbDi+FpV3s4RMr4USfMQW6mHNg7FLmXm+BIaTUyOmeoPA5rSzks7hVqb
VmdvxiMaJMcmTZlmRuBaw3M1Zs2DGRjnssZjMCY0ruIuwknBObAP4744ChOmALGClqHXT40x+k8I
fvi+0CxmacpH5OfeIU1McQBSq+Ows2N7nm8MW6/Nl2gDo4NTwS9ikDvh404JoSstfZVWmfUaATgG
EFyobTo9huh5HgtZEKLlk9NK9le1dPyRXMQu3MuOnMG66ILjkNFlTLhrres86S+hHWaU0Xp96bpO
RzYedfqyyi3i4Orq7BXNC5yG4Smbg4BJdHsbZEbGu1ama8/Cok+pgkj4fd+UxrWdH+7/mwYL119q
EQb414pMq6JN1bk0BOfnnFGHC0Va9GkA2CBSjqMaOOquD/z6hoKUFEjf2pT9WN9aixa0bdOc7RwM
Ho4w+0cItFSOUAxtWw6115J4uEYM1c+6hJ2qt974ROzwsFM90+wgoR2XxPjMtXhYT0OC4i7ISWR3
Qu3b0E/vRir73ya6NJS2ObAUIJw4GN1qEj9zzD3csmDg5DbyGeQGMH47P3oZs/wnjfL6F6LeQ1+W
+AdtP1rTLxlOjEdzf7wmJnHmbhFZ74OmZauuT+Mj+vfitY7TdVWWziM1BKr9dngZQke+5ZaH4MXA
JZRKS78olHxLn/Qv36qi700JONoEebVNhP0w9pZkZOjQOiyV+ukYwXrQZfOetoFaB6pCM4VdDWm0
mb0kEDQXtcUpBSwtfbEHuvAJLnpKNmX2MsD6GY1ErnJb2VuZlvmrbCinhE417qs8hqTGjBwqbzMd
Q0ev91NpFMuiVNp6gnRCaF3YR8s+ekqwM68GwTg1qtPgEaKf/YiEwE4sph3a1lU+vgTMCkC9f1oR
LUgcQDTxxgo1oLWTqrsNpNCtSqfZWeQ/JjR5afrbGqDVfpN3jlrYVYswVLM+VPFJoffcTtQGyVvO
Iau0p4SLyqSP4wIZQLZMHftHpPn7dl+phljNiVva2P+07QxcK9BPSOOvGJ2euiTbD+7UAw+BkwV4
951UwnRpmcpc2AZS5uqEtODBDaGoM9f6mSdP4ZTRthzt9WAxPxgSgxwK2bbYUXK0T0ZDc576k6Bd
7Pn7tA1fDDW+a2aHzLxumc0wEh4R6BuwljEcf8ub10x3mRYkeGEjDUzf/Ioc6mvNnRcJByQN5HQr
w2lB4fvOEvFwvlQOWjVo74vBAc2dZxZlI9pHmVS/bf93YaWk+rqujqIPBzk5wKDdLfAmKKWYBCXO
uHN0clCTdSYrVLMCIG3ow+tGrUbzEBZzh8y6Gj1SSUvz6rF/0qB/bnJoCW5o/HbwHDiBt7HBaOAl
JBcyVPLkSEH2puA+EGff4iynUEmc4SpVT6KG2+q8oUygh+7pr5hQLi6FKg8fIjHVKM8m7lyEfrW0
RqW16YfsEx3gLqags3LiVVlzKZwEEGqBjh4S2BmR9Y8yu7nJq13TZEf+PAAONNgvPTKNHvxIMg2P
CurNKlHph5qyC0XFYQ3QKya0xIAOI86N8DBeZci16qaot2VI8690armMsjBY+TL/cDiD4+GjH412
WfnVCzJF6kax1vLV+NQdLYkFgW/u2sMxsZCx82oVV3QV2drNRbIycnVK72xKiUXP76DLQnhf+fVi
Ahy+EL01ruPwZuSZ2mSYpZE0/3YyNN0NOh2Fp5qbtQYl3d00kTikOXXvwVDw/DWsxRy2Z4g3+crk
/KVPz08XhW+2hS4yd8tPStRH00towSCGg8+FQFe3UQ5PyZIL0xnB+TrJImx0fQV7KvghawaAVm0l
1G6DD6OZnlzDzreDnlwcOfgLNBcM7SBZAOH4gF20LgA8cNue7AVCqG/SyY++JTe6g/2iDOiGZyKD
bT0BA9FJns7FzWiQ9+Rt+qa6VC5IE14Q4YFT3BszWp6YYwgSKPVwTS/3fdCdByyH0Uqb1YRFRRnA
kSBTzPF1zrx1awC5jdGaIC/rJXyGwyQng6I26RCJxpApaK12XRvDK8UDuckhgXdhuFY25NvuEjXU
gwrYNtS+MAuKylxpaYhCgtHPEkXjUthauItKchhpIUGJC6HIJJdBq/Aseoe+J/cjsLkM+iYGL6eF
M1GFOVR9zV1HGuWILqyeRT/9qvr61WN+rEIEHCqgCWMzP1sss7J5BkwX7sJGmktH00HouIII0168
WL72YUPlX6C5CDd9HRwazqhcUqlCHcDtT62apqZhYdvdStcLXIZJuJ1zEQH4GPuMISJ2Myo1ysIK
FGF69dwSEQLKzrKnW6BBkdbVT7suUGUC6N8Mon7TZrmqEKKmeeMzDwimdkeEAcPBfNOA40n7PeU5
9nRK4khmWbiAR289JdFFWtGbbK3PVhxERPysGPwz4bL7VnhqQQ/dX+qZRUhCg5BKCn+rgz8iKpZA
DVOggBmAgBUTF4k6IX6C2qlmtdUiHaG9l5zXqUIW3hrWZ9KgNpbGDzmz8ISYxtWbZeO6wehjEL8y
fpvE9ETYhrgM84OtuviUhBHTL1cyKKe5TLJptYolZJCwpcU0E6+poCFXDqYn7F6oOktU62XF7nMQ
31ddgf1xSE66hTLchrbN/ZjmRsGky4PhPSo2UhQBRZok39aC08oe42wJdnM3jM5IeAM/kh0W8mjC
uEdDvSulWpceVPJCQ0lqKvVRgOzaxibyYXynSMLTg9NxZ+woIi3rcLgZ7rCPxxZpmNlzpXDCW+VF
r1kjfGy9w/ewpjTvzbejoXMfIVYVqHOZXbXdU2x2n8QkoXPWbhbeICxilcSrzXHsMlGi0dY7+Snp
3WDdB82ECSzF8Z256ACWEqn5zgwztS7M6tQwDJvkkGyKqqeGk3UzyoGM29xJuM3G3ipGj7E05ikG
6nEwPpSuUu/THEobNX57dnq9XSekbgvUxQveYC4iJ/8FniZ5r7EeLsRU+oDPaRIk2WPDcYVqi/jR
ysFvMMT7QOjptgpNexM9Itbn/O6n/uS2Xcjh5VDxQjFvhqGzHVN9m1KA3k0+yCUIgrQe1C4RbXkY
IrBwbj3urBpcWIvvQxaS0xw3LYM29DgAGGDa0Eu2pombGfNzpYHwDnXzF5wSZ9VWqbEKx2FDcwuG
oqfLDZOn5kB4vMBWCoI7Rp1oDkDCk+0AJ9/xZ90yVfR1q7J3rZ0IhtJMcEFdgqnLc/hBRIB7kRIo
V9be4dyFEmITnNQaRLnqFFTN7OK8hm7CPbUf9H0m4M1nubFuAHkzLY9OtBXps8w9MSc+F4KBg472
KMyJQugm7Xc6X29CHTVS25G4LHtywYr0FvTcgXBjjGv4i0taBsfAkv7Zs/rnpDCSnW5EGH+T9G1y
dY/Q1s7eiE9Np1pGl0tR1lnHVvXQFmQxdNC1DPTWy0gwBIG3nJs46qRZ7KxA/RYOonm9wf4oE8Jj
qMyvK/TSm8meflkdWiqE3z+EE/wOPRD+rVW9jh3AxCEm8qJKPg1/3SWYxfsciV/Z/a5c8tApnS47
n/BwzbGPnhqv3QDCpnC9ZTGGD9acjCwLHWebrf0QXCBgDMxJED2FNLhay4Ke3UIoDjpHysuIJQO8
ofGuJcYAf6W+lJHOYawkCQBQQ4ifZtJRLSE0cohFpOIM+fCIRTV5itQA0jIMqqWdKO3d5a68CGl+
PiAiq692B5FJCkqhuemHD9zbkLzCTEZ+JIrnsLdPldcH71PDgCS1h2xv2JrxzW4w2G2BAYQffZaY
hKQj57ovhpaPcMeVb8OYxIeEpt7KbibzHBpexGFbPJrSSJ8q6HYngpbJe5g/k2UmDFnhcD70o5Ye
rRKbYuChKfKUv2b0YuFj1PQlI5iaOB/5kFJBuMg6O8vMQ58fTdMaUb3co9xP3r1uo/Tiu071+TaQ
u7hVNQ57v2/ijxbRkW+3OPnz4tOb+21wbrY9tb7zfcnRuz9PTVJ3aELRi7s/1fz7Vfel+/P05f+8
8espKoNbOqHu37Y1v0qnaHS+v8rsgmzv9yhwo97YJnrsn0cmxBycWGAmM2yRbdQbR6sJPCGg85b6
CVMgTT+SrbQuRn2i/+h0lLCSngoyplHjY4DMcNENrbgNqG5uRMeTnpF6f3uqidJtPwhgFOOEY/iv
79Q6JngkIf58tPvz81NC9IJoHr1jgM+H7OdX/G3f8Io8pS10/z73511al/envjb91xtnIsIm93Sw
FnuoSvUtjtwN1xJ5ub9fzLs7ZCrCGJsG8P0r9+h4daEY/bLdBHvC2Y+I2lra/17889lILfyz9v4Z
7tvWdZSk8z798wpqvdtqXvzz/nntffHry8yvwLfx7zeEMUbLefFrkwEtgSCw/LNMvWpZt1m9RVOk
bjhV1prWqst9SQ+hIGQGGhQAhiSzEBbP+eHXUr9m5TNMxvqG+CTbMHicTcosJvMDlZgS8IODfmhe
TJ2mxoZaM7p2omAJj7QB5TaVw6aZLaP315R4BW+VWxj0V4Dw3t/yZ4O6JMipprD/ta3W9Jn16ETX
/nnJ/XPgnNk2Gcn19+fuD0yMUmoywJq/npMYUraJahASzR/r/nfhJ6HW8LA03l93X1H02bANdJiu
X88lFXTRkUbf8v62+4ox8ZwtMxj6VvPHuD94UxRsqwG5Wz1WuDkZ5cld0GGyvb/vvn2QYNku9zy4
UX+9r9eKepe2OKC/noMD1u2CwCYwd95F9xWWyvXdFDc6OV58h/tzjglWjcve+Oe99xVeKWiYiQ6P
+1/vrWI6P4J+y9/+BoT1bN/P0+Kvv9sbQbUvLcCDX3+DKPhun5sGdoK/fldj6vQ9XB6knfffNUFv
sWdATQfhr+9l1W2wNzNc4l/PUd2KD2id6Xzf95ECWoFQNfj82rRupupAt+T317s4wcZD3vs/v56C
gQGFtC9+fH1OzAkglSfr4+spayij4xSp96/Nlz1I28IN3r62ldNoObaUBb6eqkdII1A4MYP9+3Ch
LAQf0Q6evjbfBEIc3cx+/Nr8FAnk7YH+5+e5/wBmEmH99pvr1+bDqmlOWV08fG0rx8J9AjF9sbiK
LBkUM0vHxcG5/4x2TnuGBnTQ/PkGV47as17EySKxOxj/88oi6bqlytNmf18bMNRa41E1QHiwtsQ4
QCiS363ua21oSQfuVy7XW9ZOyk8u8Lfe7is7LFmPBlOA1lB+R4OUck3WNU/3l5pVe5XKzx/uL6U/
g2+rGfTjfSV8IaSChTXs7mvJPQRRUWcku8x/JbfygS601Jb3tXXADJmaBZ3hea0kX/3Bz/XrfcmH
4v1EpXjx5zMkzLr0VksezfmbO9n4NvueL/ft9GWPUS8OzFlgqD3XEV7h0gdxc1/bpSG7oPPr9X0t
mR81jj0M4fdF6mXjaSrRqN4XLean1z4jlGfekmfa07OH2fO+G2i/7yYv0/58vjyIP5WZJ+f7H8E5
mC8j2FT7+xsrc4zWPjO+7X0xCMFfuxpt3fuiDsTxwOCIpsP8V/jdpnMfaN/vS4DH+1sjQa3PX/T+
lChPCtEBI73JwtOuyVVLy/YDMdSDaxY0eTOmrwOpE8suJzXHqc1T32fR3jJr94RjEKsIJ8mBDr1B
gbwJoR+77rMdxsYqdrJ2OxSt+3z/n6YKY3VfvL/u/o77ohqK5sFQNEaNyH2udL1/hgl1X7hvTPjp
qRCu93B/Nd6lDn2h0x6n+6YncN/KwJB4f8NAx5FqpIk2b96YUbrjoZ4t4ffFSRriohnh431LmqYj
NUAsPm/H6dQf1fr/tKPvfx+jzYer9v/2/d2+q+/1fyO0za//l/HPgNCG6FX4Lik3f5n+9P8SDtE3
OnA2g2Ack0zwf8XlYPrDI0hQsuGQU+kYPm/6F53NtP/L9qASoaXFrIdf1vz/orPNYTh/U3JbgqwT
3+CfLeCm2P/0/JllFbeuz7EWtGa+kPkKBAj3GP97okNpHlR4oA7+zb5SWoZU1E4YR/FcAUrS14aG
s7oMzbm8sE6H/NUOrGbh5e31b/vx/2aTmG0Q/+0zOuwbH0WZabuua/1TOAxwJvYoPRarMa2ZJCE8
iLNNm5OVSyaP12ubRLNXkWWvA0mEoyDGqxz2ZfxqFvbSjqGgAjQZJDmydfLG1GiN72832NqH58dn
Kcjziwn7+s+f2fhH2DFeSh1hv4s9wiJg2jb+4Y1IJhuTbWJj5OKKBKEVzzt814uP6hFUpbdHfXeR
IvQXGdC2ZTdQZchW//kzcPj8Y7ehz58PLJsCryn+6WJgPtUNEinAqqK8z13rOTa856Zr04UZBXjl
BvxEZCos/vNfRfw/f7d//F6OYVk6HgFcrpY+f7C/8f6mfCDBRQX5yoHY/OyV6pRMfvihoF4vJxwl
VxTy4c7w4VePeZMs27gCUhR0xmp0x/yNE+K9M2PnNxL7AmZK7kAPdyfUEMjqQ5NgvnQ/gfqY0v4I
LfBceM4JSs5FG9U2hnuAgPUxk8VVG4tt6ciLO9PZpfNR6uW+cP0NupE9vLuNN9Qbc6TSV25IjtkB
7N27LtavcTMN3tKCLkeaSyQo7xJXNpccS22nKOB4Tbs3nWI9UYy202gpiuJkgKdGkrV1q3gXaKjy
Butk2y2y8eAQJ/ouGp3V+An8bpO74UNpjhdjOBToZSaiX5MyWY+Yo4I82hptRb/RXGpPRL0+Dn4O
vt0+kpaCfZNboUw3BP/c5BTQknhA3LWLYEo1Xp8vIqa0RlU8T8a0R+m5tpjkCT1/nohoKC1KSWQn
LAaJXhTHF/ysJ70enqQiCKV090IFH60BCyDNly1RPUxp1rptbL3MWwlzOGa62Le98VRSMVQUrnHt
XMbKu4SZg4utfC69CVTT+AOw664wM9weDergEbzeqiFHWQsPWhF5Sw2bE3KVJT6ec0B9I9JS2rgT
HrpkOcXDvsLkLqEiiBCzu/OeNv6yIyC0yVPsGO0aPOsWR/Sjo09LP0XHrqPOC8ad7B0iTSIMYogX
TJA9/QYhiewoQ1pbQ44vmdGt7Va+VZW1HaLuJarKM5iqch2LK/UXwjupLlI4g44011gg5L6kNk0b
U6ifIbBpryZPkQzizehTdh86Adp4uvXUiFdSIjJWhayJTcXCkAbqibTYzPG2TaldPDPYNIYDviNc
iDzb1HxBNyVqJXKNF6y6AJzI12BbtB9/tjqFuSZ8sEGNJelwqz2U1/Ne7vXsTUzNMsmJ5ZCZDSKR
OqHLvrLds+Z8MOdbwwegjG0jvGTDyXuf+SsrnK4phPJF6CELVxO6kar+nTb4zQoq5M2rF49HB3WT
q/qdq6iXJWSQgl5goI/ykl5Iu7aktytxnq9dm9+uazVv0QLqRANRnAJXIN4X3+kT4MbF1knTBH0K
lYzN3Ez02ukUQvB3/fbQNsHGM4Y9YWM3rcGgTfU/RHnSY+hsjZOTyh2G0L2kqGxoybUBp21VGy+Z
dl4DRIY+m6qGQ6WLHSrORWRG69Ya+4UzysU015myYe/GZISTDmQx35pvClM/7AlW3kVpS2mBtvUw
HgIFUzjqjxVdYz3G9oiwyZM9+M0rGmrcHMw8TybBxqVm7mykScpJV5GyuTAhfGwgbkf+piLDIJtQ
gFTtrU3HPW0tRuT6bv59MypveVjspXwzIsr0VYmSD87jJC4x0vVadQfXJu9lLN7CVCc51RUPKMfw
6DFJdl+V98su3FUj+ejYkzxiz+d6wfwbAfTZJBJEUqFhS0JBZpXZpdl27bRRbrLy4uEWDMNes9OT
0rajEGujYDTfE6AqJsqPFhePa1AMqzjB+stpq8bXvqTtq/Zma+968uC46D6i9fxMJT9la9m/eq+4
GYrKahJ3K9SL48bKOPpCx3sLbGYayrrpCtyVUVCd7cPk96S3/I4Yt8KQ6NtmwqqXQ8tA1hosJFPd
pV7wp3L9NHnDIYK9h4FpJ0oHqCBadMShy9Z3m2XpaN+pTj/BULqW7DOMtz3WyJCuIrKrizPknwKq
4ho1yVkrH7zZLGSOm8GO0dpFDyPEnUUdZhX6ofzJcDfFYG8Jhn8yNBiamXGIM9o6VrPJ7ZA2Zkqp
Kz4gGdbp0ydvUjdfSmXuddGsO3RUYZy/NhoZv5pKCVOiOh0VODuaG+7WY9KjVifMZJVb7bdIT7jw
hzuciR+VWMmW6wHuk62GOHNFlotENdkceoJN18z9aThL0mR0aYuliKwP8q9pyD3T8S7ok8JT1bPs
oHcj0tDYAKLD3lNpAzJs7g+4UYlOHBciku3l/dTTLP1NS2t+RA8KugZCaJ49pzZeIOO5E/IzyNIP
XJk4BwukXcig6+JVNOUHmteN7POnPEu+VQI7SOfAF6Fextk+t4ZcNhUmsLDDyHynW1MtCteAQ4vJ
bQxdbzFvw0Fsu1Ba8QFl9gM05UedfB/D6JBmSP7MjO8Az6dh3g31BBP1g+Y3N5FzyY1QxWt6dnVt
/9kr4s+gotE0khsNR+BcB8rl4/TXkZ5bFX2KqvrdqHSfzrypQJOfranARpGhqyYnWRVwB8C7vNdF
cqS0XKzMXiLWslrSTcr8A3jKQLcH7FdxQSiTpsVnkq97Ql6X857KLaiYs/EkHBT7VnBYp5khiZ6C
cePbcMic9NOKXTKk592CWhk7uxWsO/onWgGWpwi4PkpzW2JvgNwXrsOJiaHh8C0lklOGGA/o5SAL
Su0VPCJilyx44+z5UQ1+A86RAapDO1YySDU0uLxNOz66XfxTKHtajmjvwLskG9PB+5nkP3Ni9BbD
KD/diE0pjR/dEVycDY9mU+ewB2uOyqCYzh5uH7Qe/J6uMafOdwSF1GaKmxEt/MgpsGjDDTK/uZGb
X9GCcEmlGWswlg8NrvQUcz4gvmkLpvlLaXq/DKmdwoTVbc1G41Z+zvuvKJkguP70gpHvvcmUwzmC
+lOKLYymXQNiEs/IL1/ayTILso88yM6150OhFOT1CaBNUCydwdyhsUcMivaxsd1fdtldyybeI2ha
Yld51m1+QMYlG+H2/4e981iOm9m29Kt09Bw34M2gB7e8JatoRIoTBCWRSPiEN0/fH0rn3iMV/yaj
e9wThXwBqESavdf6VrjuvQD6+nvRG8lMLdKXNPXuSaslQ01VsVymL97AE3F7sLi9ci5t811OudAR
DkAa5o+G7m948QBCjoBSUZ9TGmITBIN+yG5KJHTzFDSxSQAtjd57wy7LbZs4azNF3uEwvIZGpLDc
AvCIrb2KECO3ij3OjIi1XqRmN8O28sMaizn+fBNCCOoC6KcMxlhfjq57kwQwNCgZoluxQtTM7d4y
QuKcbOJKUGcXJlcgdShXprxzuu5VMx+xHr5f3k88ag+jTrg2Wj0c4y1NR6ozeLM2acuv4FyxnZke
AxlYHNmm0dyieOqD7E6MGTEQPBgdRywoaQM4X32vmvmp0+J3cp/oBLUzJ+/2PYzYGQmj01CaGQJD
WwqRcj0dI+rul2MTGVKUBbu60rpvnXMfETqkIQXb6Q5ACgIQu2ifAryZc0zZ8FYyo2ihTZmJPA/K
HWsbwIdRBEtVoQiH+Z0RmvUPmvViRixfdoIFXC+BzbWtRHiVx8syZ1wHdQIxyzXuvMok+lxQ9FP0
4B1SDZHWJmBB04Nqmp58Wn/kgkQQ2IZsh84izxt9qav0gewWDozLImeXyXvluqjjXWZwxsY4vT5+
hTa1k68eepK5zQa98IaW7T0P1ugQ82eVC9gpOGlt8jhIPoUy8pQi4J1CdHpsXB1l1iTanid0rw1t
uPbbDOKXirp05DF700QMAwu2RYHp3X1w2kl3Gk2RPKG6tKfXuLOM3TAAkOugcBma1TKMod5osBk1
2LG+iVoMmPmLmpHjANAgAY+anXw3fQ847c3ciHNKvWzxqOs2sgUvAdeDwofBH/ps9tWbxEHQ7sGL
ygXqdaNiPdFlhIOAeAZV4WKdE3UkFaMLGEyh/KRGfGxbZCTKzrR1TPH+Gy5RAObiPdBwd9scgHrg
1qBoWoa4BqJkKM4gS9AAawPSWiKeNVNnX+HdYm5CwTPYD3pkn3p2WbGdnlSNJQS9P0MWHh9P/EVR
QsDg6UvdOw95nwJ8IKdqOj2g1X1tJd6caWkqS5Yr1TQf0anddB7ZJdz/4LLQ1JBPlZR1xcDDGP3Q
DU7dvDaJ5Lc9DCsE/23VZDIJ2A+qYKEyB5jnNqgsLaa8j/IYzu47xHPytJ0WiCyyn5FpBu8BG3wk
g9T3+AkngmWahO9V6T1MtnSVVK1GBEc9tzYqyxVngeJAHZMJmqFC4sULLz6tiISnqyfWA86BZVWE
3y7jI6n4vwemdepIG6mLl16hRqDZ0fv0crJ9eykKn4CX/ASyhIJM+SiD6kZG7oMeJgdpcaaf/rXh
hfcNLiM7epm+pZpKo8OqTGAENBP6IKV2DL0fWdisNPH7ASOWf0kq92GaHeLBeIiDCbCTv9AL01El
K5tCRVTU/whzUHZNzuwfS55+DiQlEjwuoUTYJ9KXaqhuvVScL0/Y0tkfaG26zdQCazBinjR+1Zng
FroavoR+AAYFRaefPF6m28u/caQHbw/Y/zTWcY4csGOeYp4v8vXf74/Jd+gyN5SN8oD43ZprbX5K
1PxE6aeaZdMEVjGe4vyl7LnO6XuBmUZqlEJZgOaAsH8Ih8WKs+5L0WQvCnztWVa8YJxh8vZ3zWTf
rBt5y41R6UIE7mfKHuXXMczkUfeb1zS9Z/eE1tLVx5lfRgceKsdqxB9MP6+eEdjoB5Ehmv5CRN4T
8rUngZ7mcgeXW0k87LXFhqzynRNPfEJGnrS5DM8zf0Uk8jIsWoZwMT5DEPkRjiwU0/RxmSkIz3xp
LCpHhrkbSakif0xNhpeC/aWp1c/5aJzKYNh6Och8g31PyPbr8kJ0FnPN9GbmWfqjgkOKBZxiVHyw
aq7B0DX0Oe0h4cielQfcJZtyNFD6rUTqoXfDF2bm3JcJmRU5fd5q5AKgwobwlyjk8jgEszv1frQz
rFCpgidtlMcuNN61Ir2H3rf07OYtG8YHg3CrurHPo6ctNYoWdXUYQ962MmcjKYtT5AXvrA8njW2R
Nuj43eTSRYo2LdHIol8CKzlMe0XdVZamVRkz20qXlAguO1zCLN9HDRdPup/e/8vGKJxWzVBwfcW3
vA0eUrUmMMF7GmptnDGsaZazwa6CfiltzKPCI4erK8dNZrTMAextBHNlWjL7TEtfl0cvqRK9W1jm
rbg41wwjKw3eKaMQx5Yc1Ch+D5T2NtxOk32kmyhz0G/w+lV0JmZROX0dDu/AQF14ltw0TbPLdf3V
Z2u3CFqOJmX1E/V3sXC0dCsgHsdV/5xCsi+04rWzmLkSImd91uiV642v7lidE1xZQu+WLV5fFMh6
W71Mc2rO1z9yOaQPnXyLkTLNGWrhPyiq8iZ5xNO7Mb21cVriO6341z11HUaA31eQWfo7t3zyGW5l
mh5w7D5Mr0vmNXitwvM0uZCCg8GfLcrlfw6j7DTNemWZvLQhi1yMw/4G4tiz7mQvMTj8WG56hea6
q3y7jG/PV5J5gBYYeu6KOEa0sxKUhqcsrYAJefoGxyY7XDajeTb8TDBnTjuU6fkLhkmORZ5Y5pde
ah7L8nBrTXjVHPDiIMsf1kT51RTmINzM9hsd5JdUBKvL+w7qElyNk8/R33cc5cXL9G3FGYk9BYFI
vopBr6+qLfSNZK7h1rAhyqPsw6hPbuo0AU/Po6/id5y4NyxNsGL85ZCTSCrEu1STl2aqleBYukfR
dL5UeceOGczu7H2Qt4/TA7oMkGk16YMnPwGtSw8MO1Rf/Go7ltLG5Rn0Na/TMMTU5lnzPYjNCP59
FpQctWELdw9JiD0TKqNK9eS90LQz9pZ40fdjvJr+jFQL8cp5O94yo8wz7C0b8tCWihVMzX4iowqy
3ch1UsGUEz7HjQqAbm6/B8sKYErYWxgW2Uxp7G8lquNFE3MdEv6DqLhGq8O5BjJrncaHVmGbCTTP
Y7MLOlhhLUAGOeKHZxWsRRYTekU4pYJ9wKncCvmnMjem1R6NMPFgJRycadau8XmsEZuj+pFeuAGY
g5hMJK8yVjjrWmDD7aKmhtizMukNTHKwYLuoUc+FVYOT1umUloXAUEBx7ntU2MWurqOM4ELC8Pqu
IzSiicM9ufTFXGO97On4Pw5F8WgFfflTRMiIqIj5Wf+slpC96gqYTuWlAJfakw4I/lzkSbJy2R8c
U8rA6P5TscfGgBGjy96axjKOiIjttciqX6DtzGM3/VZv4zdNguPldzCY7dUOqgNUMYVaWkYt4osq
PA2i6xo8UrWJKuXojqPaV4QeXwFTU4X4pabKbEIKlyTR2bT9lQpFBkGVZKZnbccbEq1KvJyO+b0R
xVrp9KMFr+hyNf+/ZfgwyLf/9T9/5k1Wl8PdW0C3/c8WoK7ytfyfW4b3r82v8H/8Z/n6I3z98M/+
1Tm0/oOWF2BQ0wIUphLL9F/dQ4M+oGfRecdRBGtnSmn6r+6hof+HZhl8555G84U/pwHzr+4hyFDV
c1QMPxaJ5QbU0P+b7qFxNcp0x6C7BYPKIUDKxOx23elJmjg2yTCb6571YpMrtL8AagatJlNxNO2N
U2Ev6izKn60IBRFPOUjiSq9voIWMNMGUX0E3RZrUeM2kpe+HUSE1MaxOQ2CGpxLm/jh65quqj9Mc
F8CzC2txwNc29zqU+kU2AB6lwXKMQP4Tudv+iK3eXMW91i+pU+dLsphuUeV2X/T39CuY0eXOLdp7
nqmpKlDX6c//6HHl5ZjkRYanxeykMhtIPZgjX5WnwQnkqiTFceVlibaF64GRL8K2GIHidzQCBEQ4
9Z0IyKnUZEshOFqLMSjnVdeWBwIY3TmokOEUcmyjvF3u/xhgp99NuD+Rc9MX8kdrbrpsB2AXA1Oj
l6qbV8S5hG39GIdBPi/M4WjUUttlIV4igrUWRuzDSDDZUEILCb/oCjJMrz7XpBVJG9cijcyx9avp
qMYlCGoG0S2BWeaq83GZxC7QaMdojlGHYNdafn6jU6bY3zdqOoYFws00INSp1x8YawhaHGBR80JS
72yVhV6chYaMi9Ty7IuHqn28OwuiFcQ4l+K27Vw3PK3ejcj0cBFoEyy0U9Mhhx4/nH0NebMZ5/ZJ
z7wWd1KuPuINW8L0A7DZ2ge/05+bSFNv2X8BbjKILpDTkSOV4Rfj9eP37jimwfSh6Y5lw+v7e7gC
QfPt2gePWksZbZHV28ivwNWD4IbKV6KTD4ob+tLRF4jDaRa6+h5QFehs/l1awgQGXX1wC3LG8wre
E4ChxMA+EQmaPdRGkz44kHSF0Zgnzf0eSMW89zSQMo5LgsfYsLybeXJXDAhxOD/Hq8svm1ZN7uA9
PATV/PPh8g9focsqyaQJfZlVc4I2//k+e2g3BFsXSA1jrM48isQH3ow3r3Twq3iEK+CBVc8gBRQ7
xXBoZOdGUbGBVVq811DYrdLc1+7qN2nlD1VUu1+s5/qH5whg0dR0KIsoRqZB/ff1xabWoxOhMBsY
zV7v2ETriYSl7gh9CVM/nuW8XWvoHQkGF/UtDznn+ETBZMoQrewO5Is5/YBP16EwA1vC8dhWaVnT
b1NswxyD4gR9NGUn0i2XbZeuCjBLPym5U/1PY2dlxmwQL0zeKuu/UCpc1BB/va0MEQ+FB4PEUh1W
k7/vLrdV6dkDRoJ26vz1950SVL9i6AuBJP+c/OMg1qq3BrMA6eMvoZV+ywpwb7CQD5+PA+NKu6A7
1KBs1WSgmh5Kk+t5Q5ehhGbtUmPvWTc8bzfWKj7uTn1g2hRzozEQKefKwVas+hB5FIwqwpYn0dgY
KWTOmIS+wGvkEOusB2Q8z4TIEayctDcmcU+mPXZbfSDvgN0h+dhd1J56nyiEKiAwy2QLnxrFBmNj
D2QE37Zup2gfNLhioFi/eOiXW7l66BbLlwY5SYfG514N+aFSMfEok3PIQSg4MMC2lPg3vh2Me7Py
lXul6t5qD9p3LocVbBFz1lFI3gpzLA8uKN85WSnOttTTWxNMg675N0CstwN73jskTV9dr30lqZm+
GtQ0DnWIacPB/uXvQRL6ZKCzaFB/7cdz7slop8XtHb53ovpC6d+0bQznI3UiQr7qB0/G/p5+jLbW
M8jG6vjcw3/4njett9Idu+fkob2WRijuNd8qVpyNVmEonE01GJJzkQ3Tm4IOSRCmPGIHQfPJ7vnW
Ccpb6UQOgKba2VdRL6fMDfGUA0eZE+7MccIhHqSO3XEfdVm1dKG3rUqkvStRZN1DYBI3FJgusD4I
KnPqU0AxsbttIYGN8wxbwErD37gWuv2tzVuwgVX7M8WJOvOFtM5IGn9Jkg/vBUDhZUZ+e8at37vk
4+Vqdx9krr1VjfCLkaJ92OZBnmcjaXnTJM7ycbV6V5mVA0zm2OdmU5zLiJNDfYECTN+9bX+0Ccck
ABDpPuA8OmdXxKZoMG5V6dJtDd+SVLHucsUwtp+/q9ezBjogS1OZtTUdlz+j+GrWGCq7UXtTE3OK
JdDVcj68MVSOO4ZhzGnClmtdo3uXDxZpVMORdnuZduMbYUO02Zr2x+eXc7XETlfDfootB45fHtT1
1SCercEU5SE+Sc1dDZkz45FRMipX0ahuh1j52bS2/ILBq02P/o+XmK0/xztWBczL4MTZgfz9Ulhu
mIC0wIQNyC04+2OLXwLl0FKfINqG0r7mACA2gpM7vngCe6a/8Pl9a1db4d+XMF2ATgqPi9Dx70uA
vcNI9eEzh68ade94kOpD5xTGbFIAH3qZLTVbINBxggdHR7DUQkr7Ynt5NUC5BMN0UZtppgVaiKiE
vy+hspyyiwYJDErpfvkGM6eXN7/gpPZf7BOuluHpgyyEiCYTp8WGyrx6E8QQQnUrowCWU0TgR/wN
29CcVgZZ0kAPC9VjW1P9pKd38/lD/ocbtG3NVi3O89SAEX3+tT3pVASXzGUEgPuAoC53SDwmETHT
vX7xUf9wj5dQYL5SzgtsOv7+rISSelQZtphLI4AJWaT9yeqsaBsGT2raPpt9oR+LKjI3AUDdGTtL
9wZAs0l8nT+8NPrEDhPJD6FLTBKa0Z/xGcNCh/9SHpHeiYXpB84GCBsGy7z1Dgox5VhkAM+RODqB
w+J1ZZKwZaqrwKXWBhNzMcASmGP2qLOCPIqyM3ZhERASlMZLaSgbp7ZUACp0+7vK6Be+MGJq/4D1
8sDYxrXU4VT2zT5OmxMRosO8L+LmXBhMxbo++jQGlXHpB0XyXNkm0gthtStM6D9ddlI3eHHHG8gh
4xff6NWZgZFkTpxpi3fWVDniX42krG4x1VaED4SjB4Om6s9OScJX635L3SZaEjX8lTLz4xgyGbFs
cE2+U3S/V99rOCYC5iWbGK1oH52me2zT5lHl55+Pn4/DZwojmXZzmmZr7vWNYVY2ZSawEddaxDlH
Mx8CuxhmmYvysPaXZkC/tspv0NvkX8wCH2ZgHinpKpaD5tbhyV7fYKM6LqBSgn4Ukr88pZkJhJI3
rgVmLPR0ddc19gxM/fLzG/64DlEH0NHAsT56sNyvP3ccbILodI07HnQ0jQ6qPZsu4yZWZLq3696e
ZQ6WEOyR0SYTRY7Gw8Oa2MtkzXZTW/aiOn1xSf/wKFgTWYRcrOTc9tWc3Gax4tPWCuglZIQTkwQL
Jr/cqQpwstF274YopG2jFslRIMOiH2G1EDwLPCA5qrHQh7sfjP4+7JzzUNZiF6fDOCO4qN18fqH6
tMn8e/1CJWzqhDy6BoWp69GS6n3ngtkP0KzY8b5JYUYFbte/KWSsDfBkgJKaC1mTayhiFbi1lfYb
pj8S6CL/51IIop8pX0JU8Ju9AxVqPoAuOoSjwylNoVE9gjlgQ9/wV23vmKhN8MUu5ON7zGNG662p
IEG5latddJpCZfVwLSKtHB5xd23Dir5oDXuTf4bYyvxi3vj4FtsIyjknmZweKONdDXItgq5JwLMy
oUIub7HLm/z/8hZjL0AbMNUKXJWN99+LQC2RhttAIub0flFjBc3TAHYTVUSZHatg2cBYWASqG+OL
SeOvVqAPYwIkvmnyVLm/jxt9YqrdwNAoq7HK7KaJCrLf7utb/PjNMeZMyuMalTCHE9Dft4hDPqxI
plXw8gfGri43ikdFIvdPNFazfSTqX5+P9Y/fHBV5zltTZZbdtHv1SC1B3EdU4+VGBYasiviVuTnp
Gr++s2m78/dLxQSMFxJBhYmM5fqTaicdwjxy/Rl1CoR9uN8v20HFGW6JcTZXn9/XP3yaO1UTbQ//
CDW3q7km7fJi8KuexGkLTm8DY6WixCb6giBst2q/GBy68fHmpqeok4VlMLNdwhv+qLxyRMSaLqDD
RIRJJD0qgZTW6dyW+N7KzCzP5WSL9bMmAlSA3a0Pkx+Jrd7YlV8eKj2nauBkt8SOstg68iedtoNa
p5scTsmRzv+iT4Z0pWeVfZfXtEs/f1YfF0eumFq+RxEUc8+1J8MfSAJ1BtDWep0US4RPeEPDERZc
149bVZAsoAY91HvDuEts58ut+j89OxvFFZt1DVLp9eRhFOOgCZ/Jqo0af+0M6s/Lpg1PQgd7q1tL
BaOBWur3aqyOW1OUvPFm/EM2tYGoAuTQ50/jw8ihJqxpjkk9S9U/Ft3iNPKGzvYUEA/NDQ8jXCjU
uUDC7h3Qol+cYj8siRxO4NEgCtIZo5Z5NUyVEXCoyafN6nI8UUyoWXK+SWyWRnxP5LmFKNv96oFf
twkMCitIE8h186YtEXuDv+eYRkZoAktIgUNlmd/zToKXTCMQ+PnQLXFfCzDcVGBc2NI/9QpJWAS1
R7jeMx1OeQDnAvA0exhseiH6GJyxDXuNH65kL+xjCqaYXrD8qkfw8UDHRdNXYgq+DNXrQ07fGJVr
BwUGGCHJvzG7c+/BvQKgo8490skWdi+dlYwI4qihIPXGfawhgvl8bHyYLbkIj9AOnEssBR+2kWoE
4TLvDLb0fiqOkd+fUbgVUGnd6Is9yHUXa/qS+DDDMxmERHJdb4x9zvR5NCVMjI1otg35uVRTAxsQ
Az2YMbWURc+kc1fH3Vsr8OKnFHB2kdOKvVfVx6puG8o85CLpY91j+kWfLVSRnaSm7wO+qBNTCzq7
FB0yGr8py2t40RTZ4MAY8kWWyVs71tUbIX11V1KiMkWGfbYG+Ifi0FuhBANUGaFd/PwBax+2XgxL
OhYuJwLaF9aUOfhnyRt4eCnNsJvGZm2u2MtXdB7aRc/ZF3Sctu1lqpFPChvVB+mz5IArThnpS1mV
xGd9CE8SRMLn16Rf9sp/LV1c1HRs8OjeMMVfvzBw+bpMEUyQTYkzIZPu3HftF7cBI1m6NaLVbLyh
/A1jKkTXQUlWO8gVe9jmpDfW2TQQjwWNugkbxHoER+V3zLfPIS4zFI/Kqo38p9YuU9QReXdvqBow
jMjIbqmk6bPE9n6QmqOfJ6QdcJ4ZhJp2k1bAthTiYCVupuewC/QfjNpukyJZY2N6bxZec9crymtN
+59gdp98EwO2oGSzLwMi50qrQDjLfumm6BFJui0dDhZnuQhbT94OiKKzQsMKTryFbAdvp4w+GQM+
oT5umhvrEAzOUMns0VGIQCf9pfSQ2Xb0tybp0nffaJMbNQ71TQT4Wor6mApHOfWYDyl84lzPJJVl
nVdI94vZZNg7GLKNdrWrQl2W5S8sON1+9Oxx5yFp36dSrM2KVFTFUr+1nfLcaFp4bosiPI998O4k
hzbKR9CfXrOKUe3MMEHGt3mFBJSA4H4FGxc3tRG5W9WST13amLu0zzOWEWCzbhuRbudXw8LGaH/Q
tOZRQJp7UFjlNwqE/EU1xMOjqBxJS1U/11n9VvSoizHMkbgoYdOYBlHVjW4GO2Ep1i7yYgfxkYZj
nmrFSTdy1OtZ/ovQ8HybF2ArVApQN5XMD0ZR7XWnBPxmW+QKkEZyYBKWSyPRj2BLyO/Inu1yBIIX
OcbRlenJzRycW23krHzD9w/kS9+MmqEcKTms4kDHfaEV6roeAvcYufFDVObDpondt6aO7K05hQrH
FDF6OnyzJou6QxTYGD8M67ZrTGLYnKZ4CYbFbxy7Wp6mwM05RkZjLRPL3lSCs5DatmKrG327yKl8
URv2DaAixk+4WKjhRc5IBd28lwVSYlDm7a2BdcgPQmjAtTfu29FA8tO42q3hRN8NDxaUg15xXybD
olXUYO82cfEtKzHEse5ERQiyhgAn/JBNSWiQyZlP84MZEtj4Nk6qFyvN8lsvtt9tS+TnuiL+Lqtv
q6mdJzP13UknJhNqR9PeO03rE66nVUeh9fdODtq5anJni0Br06rOcD+6SrUE/TnnmOYfwfrGq0SU
LwpU7F0qAVMHxdEI9zQbWpTWpEuA9UURmcCZHIFwbwxLi0+q18Ej7pSv6nwfdiaeS5eByjItU04I
10tgxca1jxrHm/no4wON/XohCm2JNyiccRlfLUEfSwh83nQumEzdKs356Xr+2NT63ShVW2dTWxnU
+LxGpcpF7EGL62DjxaqzRBSAs4zF/6ave3xlMePRCr+1Fr6NTMnQl/y3DuX0e779Uybw4WjE5bBH
RSBiMhmzZ/r7clzH5+kymc5iC8oDgsB8r1YJGYtI9QpSaLZOrD5//pHX2zMmWwqOGuGFlHA8/brB
mZddUjq+pcykhNZn+qj4wcEZO7Ye5toHWC51MLhh//j5x15/0Xwsu0La9nQdkUVcK1giVwlHq+Zj
SYVk+XOZ8Kf9uEvV/C5r7z7/sA/Vej7NU3WPBjO7DdqdV3tQPwn1phIqjo+syfceKvpDqBHkqTbp
sACPhLOvr7V1jlVyqRuUJhUtCr9Y96+/2+kaDJtq/STGoGB2VbAwy7jxByP917JPILxYGg0cQKEp
KPTZCbQxltsvbvy6R3D5UAa3bbNboUR3NaBC8ttygge4cYXiqh8hJ82jbunmLeGkgz4XFjn0gWFQ
fA1ShOlyl1V5cv/FVVzvKaeroLXL0KXg9PFc3A95IC234dbtMVoOTomdlpMJipuStnkZr1NPKW+6
vE3JY3OzVTR04XGCTs1Y8e+7rGtWY4OfEUq3/cXB8LrHxucw39C8mOoRGgXhq+oANmLfHXKUx5cz
eynd5kSe17Iom4fcdQkBIhLX1NJfVarljyE+iwqqMf0kgRTzSSHJE3270p0/f2LXx9XLRaGImIgT
Or2Vq/GqKKUWwQ/1Ubq74ug36AxGSx0e48KIgBTi7A77fsEW87bzGuOL0+H1/nT6cPbkVGfMqbp2
XVeIiTUjZqPBS9PRes5TTmdB7plfPHjTvmi1/txz8hWrCOZ4/hw3EEddvRFVSSqTyEc+KDOYeiK5
yx3vznbwKsRbX1XfjBg9aYIJ7ugZ2RtR68MsCfTv1Md+Imt99SryYVoToNkwLmArPBtWO24qhPEl
URTHyQ6f+a1xUyq7UozvQZJnUw2+WHmFQ7GVsyfe3E5dSZF3Mz3InG0w+RsCK++2cCYePUV/4wjN
9tUX3iL2tHyT9aQqBHDbRpN8JMxmkI0RNLu89MtkLG40jm9HvtZZmwe/iACsNlX6FulqiqHbL+e0
MH9qcR2ttVFb1JMrU2TZ0a+7dyWT7Q4b6LMf+s3GbORetYfvtToGZHDAQEM0ErgTI9cOMLvrhCNS
jzzY6bjPk2rXooPa14IgrxxhkUDOzLxq3zRWCUngWarmWznIZ8vKvW0ZwfIxlFAhOKe8YbZcEkEm
l9Il2dlK7uyOgpJqRKDzQ38zau6GZLdk1TaUZMCk4tRAObeRvbusGUM3JpG2auRs65b4ErRY9Sy2
i/teNSEkAZTeeJ2OVE/RzqEcHrLGW9UkSGgkvy3z2DTWAx4wuwjuqtL4ZY+kmRVedaNX8rGPvKUZ
Dt5m4lriQzCJKCDCgsReNQIypxFFXoESmY1qj2+sdWA5Y1+Y2SPEtgZPw+gSoY0EMk3p3SWdsbWO
ovsmrATILSdZVH826Uew7ne2VBcOoN0pbTrEuBGTOUVIFJnOxswpyk2vUs8TwmXjqOHEryt4WpLd
ri/KcN2GCA8Mc4DlMMVt1f4a+wYOMZ1g8RFXEKakJFrXTfpap9HzVIlfZVmwTkIw+pXuwEfoDOIY
esU7FCJ452CBXjrLv7ftEM5jo82XRlB893L/yTSzdI1SdT4EWPyH0hY3DZHXRfdd983qUIlxUWq4
4caKr8iyz477iuej3bCRmLJ9ZkDf5UxT/XfE46ua924xFgzIggipRQv9CTMHhwpiMZd6BpszceBt
qHkzs9oWfF1S9pswy2BWjN0cPpM1l9ltHIXV2kEksahD7UmNaPDkTnuEXZ6sRJbsUJwRuGVgqxm0
zZgLuCRGD2/CkijMjX6nW43EmlzcDzbZaxQKZp4zA+CRg67gRnkNHxIOih31TDCd90rcnjEz3tod
m/ic1zas8a37IJSXhnmEsLPkZkIe8oIMFG/rDUDZOMzVsbUYRypBdSPXdiwxbqEWIWIcd794RJ1D
Xy7slfkPs9MJLsz8bK6HGQaKWrmJIxwrrqW86U78qJTReDJ5k90yFndD1p8cWb35md3dg4N+6ZjH
Ek6uz0HWrVp8moo+eGsr0rn4sVxC+4Yv2tY0SopOQoGcAAxOEq+BXaWyQSUgjIUm67eI6EekSqJf
xL5OgJ/43hZ41u2cXGhaqNBtmnVV2jDyRwC9iSXSUyUgeMGvf9OFim3H8MuzMzTPxSB/ChxxGL3i
dla2WnqEMJLGZMO2FmwU3EMFHsh4Q+Qm0pmswD/oqPUccY1L2nej7shZtekfzoemtLYdiSmziCeK
bbedmR22UpdIhW3bRsRB5MozSHB73kvD38ZiBKtTs3uNxLfIEtFCr3Bytzbtkza/12o4KI2d0kvK
IIW1Cax6YlBn1jARjjjMrFR/D0jSWZUOJ8y8wY9U9g9V1awDPermVEVw1DYq63C7Klr1qSU8YlH1
jXUY7dg61EndMVF47W5IcSs6xDB1gbzBPrDR0e7/YDk/iMr1v1lMW2THuk9Wqmx8tmaq7xLnrnfA
mgfb2cVD8UDoF0H2fdYuwtJoZiol7e/xCD8bjgqqpaToDhNZX1aat2/FiCsOZ+w2oGAP9dkv+ZJr
ZXJvsa0maWxdCIRUVjUUO2P6oTBlAdQF6nivwj0pTEfelZJTuBEGD5cfghI+8RA41r6PvZuy8uOQ
7ZL+DrDXv/V1j5KDCPaXX6VoAm5HCluIJssYcBypZ8yy3TEl08OcfmVacDcqoYzKqtSdvWsY7iYM
q543TgZPacKMaapNsnGdSDx5Wd7OGujFR8Jdgqc8G1djFsj7kX7GfYAIU0/bX1WVyY1R691Bm364
/Kyzq460UI+UnMDuwbVnZr76958EIugPl79z+b3ffzHBUbemx/Dtj9/799+5/N8Ylfkf67q8GfK6
31z9N5e/fPV7+UgYywgoO7O8RY7rZ8smoyY5lB+8jGghHIyanI2XH//9R5efZU52asZIbjC2CM56
XUrUaVqXIJUz3Idqq3vkWeS6ebj88PvPXaN9T5vaX11+r/vvP9WSjs54oBZrnOTbWJXZT6EyjcWh
VZ9h6sU7VotspWmZ94RVextpZvZTiYIeZy6iuxStz65jhV65gac/GcWwA6OX/fQF7Lq69M2zQy7M
tvOjZmXbSfdE5Mr+8n+4Laxhe6j88+BJc2tUL647YuTstM7aJSC/5/5oAGPHgfTsVLzbABS+FQOr
i1kTrXb5fUFEKw4rNdhcfmkUQMKzwDzbZW+fC8Djl99GHRJuxjDlsJ6O2bNS1yivCRYviv4uGt3i
WInirisMca/S7biP+5AGYOSFWwGaFXRPOBwJ7T2Vahrnc98nP2uIEm9z+cuRJa1j3DZI2/inl/8E
jWg8L5PWYH/SnifYxKP+7kR9/hbAKEAJU2b3AGyJ/FEIV9Ymtahs7GBR2uRmjm26cbVAvg1p8EiB
J32ye6JBg5hA6B7T56FNNZMIwT74ZoXix+W/FQPwocAaXq0iHecNkWansNdBekS6u84dM74LnYps
Cfjpv2x9d/nvo4JAMCcdrXurrQDY6G2N5dDVblj/qUD3ifrd9CpINVw2U+y5QiXzRISXz1relsfS
U4c9uz5CUsK8fkSs8/sOPbebE00hf4xeW80hf2onn23KRouVbBPHJQOmKAA2Sq96IEoVVkPZz6L/
zdh5LTmqbOv6iYjAm9uS9yqV66obonr2nHifkMDTnw/Uq6tnr7N37BtCkIYESZA5xm9K5oo+ZoQv
KEdIcBlopIaxmr/4jqItc9Gom7lU6WEmxVEUQLWicgZvYGMaPsHoadfJTXUHigdfzKktZqvmoa/5
qj3Vzl6kwdvej4b3uVBAn7kGWrafWxJo6Z54JcDbpZ95U7svw9D7T3PtsW23nYPn39yTaeivma3g
vjCdpupiZjY+nI65HS5lGO6Min+/gMjRmmUTD+H2PoiqNVdhb9TruXIaNfUmYCn38wJqN921qact
5sp2TBRP9Q1wntOwjCTqT2jx/yjs3ASfiy2Ek2KU9RCKAEUwT8/uGzIo2REMZoWSWw2/5KuOlYRY
eczV70cRho7rsjnMTb56mGsw5cyObqxzgnuxUihrXAw/f+vw/nFu+FuvVQboTiFPg8YPQzF7j7P+
V3dTUdfbKzR4zd1c+nUd8+5vjSMjqLd5zvc3tfoq/RroXDBvvq4lTyECIsuOgcx0LXPl+2C+an+V
SG08t6hkbxuBF0SsVzs8sI2TU1bGSVa2Mzx0LgAUaIPRRilxSt7HBvA0UZ8ar+nrjWDKA1UOZa3G
qeSAev1/Wqs+JpBNk+Wr30rm4lY3Nl5Va/t7F5Vj2DtdK4/O0ExqFNOp53pqw9+ggVOxiCWOUA9f
fc91lDF49+qa18GA9tCmS9P2qIPgue8qOIisxspC7UOtzoD7erzkmvqxnPLiTKgvALiZpM8KwiMR
Bn+s0AiahYenanFgPOKoHh47EmEI91f2zUUa43DfxU/yuVI8LMunBnOXyLC/5GbbH+5d+qr+6oTE
2eeTzpsgD7+JXs1+9mHI7h0abHivcR9WYn8Emu3u72fx4vp70JbG/t5lnQU//KIefu5Wffs38y/x
szJpStx4E0ynvy7TK40QQx9yHD8HlXakSYkx775GBWkVmQuivyiETYrT+EnlDxDp1N08pLkiUYEC
CYRI7u4D0xRcnwInq3+2IZ6FpEPrZr/1q1gk7ysWJPdj843CkYuVD/Hv7VffmHURQhhdc3vvuzMm
0Yy8U7ekeckwtgg6sjZg3XQfHwZ6yG5pEpbQPN7YIKOInV927/P+DYqKZKnbRT/7ZAWNyh/A+M3X
dRusRTHmi+3N/Ty2VScLjJK0zdfYWgfPAdMQPdpi069Apsz4swSD9mo+N4S/ehFZdflbv32QtHij
NOnmPj48meViUIJww7oPxe1pQ2KU99WQeCzip36Ry9MWriitn/tN2JtwnzuNKeF0DxrUSYDxSmTP
5/O2OHEuCjyP119jDVQf0XSQlOufY3ONyWh+EmKbTglz1+qFem2F2yDmY7QbYa5y9NmNUCA2h0HT
41hb4qyxyp/3ukHUmwGb+wUUYf+kowtv2/CSF96k/W7+e5c1/92qO5mk9AeLbOhk1U0aF8n8eXeq
cW8v/1N63006yz1Zk5D91HS2+p4PBXwTs/v3fHw+FHFIdXHlLj3cPGy1qx89QrUnlqUbJXLYmzZ5
5kRnAzfyuS9/X0tEM4WB/wirDfckLP3eb6/0zWM8ielP/c5nmdvPh3BB/u3svxrObeZa3eQBMNX6
OpRN3f9qeD+OVRnpqqBdohq20SZLAjeqy8fG6tyzJuLl1yGv9tVzH396TkSWQcpHcjrysQiUEd8i
nFysQjuEaf4yX7aGsOQZuysI/AggSOnisFKrgn6589MVIjPEcm/M8t08Wndw7ZPAsGHem69VmxwY
CqwYfn4rk0fDVOO3XdVXfrtV3eQIoXPo/q3KqcG0O/fmB/U//mQi0aFigUNJ/EHSWl+jUututMl0
Apf2T5CexmRG4U+2FPFkUBFPVhUIfJ+yybyiwMVCTHYWromxxThZXPiT2UU22V6Y+F/0kxEG7g4S
mhHkQGuyyeh1hMSYxytHWCzpE4qLt3Cy1bAmg410stpAMSDel5P9Rog+ojH5c+iTNUc/mXTMu4q1
sZqFPpl4ZJOdh9pg7FFPFh9AxI5AFopnOdl/xJMRCMJxwSWezEGsySakmAxDQgfrEByOf46pnYxF
osliJJ/MRghM3IwQ+5Eo7gkQ9egWdOh0vrqYDCxVRMKvXZDh1CWSeNdm2bgc1LLHnddIWnBbfJz3
WVP+/GTo6ZuwBfJTvw7Nn6K6mtbtU4u5mdFYsG5CNAbufZGtRh7+q818giRNqiMAsa/j927m/a8W
825VIeVl9ioLivlUX23m893PYuZevolT/eOr8Z+1v/rWlZJgZ5fuvy5xblZ5MRf/dSkZYmwLN8Bx
9bfb8sfp59pK6zQ7RPG2X21/Xvx03V9Dmour2kHGVXE3vw3wq8q9HWKjyco0e+d+h+Zz3qvPXfw2
hnFwD1Lufzvy67v7c9Blb6KSVZk+ikH/PazfzpGXSMC6Q//jvy7n13c5186j2t4VyWvdRch3DsW7
VuvMAtVKXLM4y7bdMAw7u0oRFzZbZqi26byWufJdtEP3DxdY2I35dxhhCICMmv4SFTjxskZVT3nU
VPvSJ8Lbu6YAdaXB0tIL+TEiBI9Wk0R1L96g32d+GnL623mmuJkuYB0oBvHBM0vziNOtuWqrenzO
e+bVQWuIH4JUXzedPAzDVxfj3G8eYexlrAztBYUQF8UZYjmEAbrLXDBXYdHz8nPEE8vTbH7g5gzH
wvKR1YpwdByiwDzOJ5ZJ5K2tXra3eVjzAIUdEvjlnPEQo3uKW7tCwnNhCoF7yXSJJEeq/XzZ9ogg
Ypd0xktGUuLBAXn0t+Yv1SHq/pnuG3LXzuuQq8YyQkfjDP9k3PXST7eFqYnrfPMbLyneiz643u+S
GS9tdIn+UrBJeMh0p3uqDVGtoyr3Dk1geweHRMW6c3L51NaQpetqjP5CwnA5j3j6XskZkHXgvQi1
I632NdS5+2bAhS9FNtHYEciMd+pQr1Q7z8/oFwY77OCIthptuQC01b+6alMu2w5TcORRLlmN6n9S
84zNk5GXqO/DbnVqsVB8C64rayShFck+QYPR8p56zas/0yIeV/hMIo/F5CgxER7UZFSBIOUtmncm
+t6DbNZO5yh7mwf2nhfWB8B54DuKG547DSmzOEdEq6pRzxq6/H10qvcoZukvkFl3JG5hgBbTXZIa
GUlfvUGFI5G3yCz3qg1+aIzRLY8dRNgsvUCHC/WRtd+oBuR53zhVY2GeJtsu3okRnpixus3aRMNz
zdz3mvESdvTD/yB5At80iddWGyjZ4y2vJglk6HKnfZH4z3o/gkA0IjztcpajbVq/qhhpc3PQ//MG
e+tGcNzdTkS8UJKXLoiDlxpplyAbyqeyF38pHbqyPuKepzxUG160RonROM4S9VA8CXeoLhCFhnVg
KO3G9DY1/OmAnBDR13e7S/O3vK+0JQwiea5iHLgsHWUJBqZsukbYV5zWcH7CQu3DhYCqtX71XEzK
KZp0ur0xbQgmacsacRVz0l0xJr2VwT4SjzVO8xFwYD9yB22WbjqkIteiTbot5qTgkk9aLh739VQz
81kbk9JL2l3FpPzSThow2qQG40y6MCSloth5tye9mBHhmGFSkNGRklHKquQPnsentuzjUzUgI6tF
0I9Sd4SG4ETJm6ozDZA+YVy9PGZtrRwtS5EYW5Y984FnNycaZ6Ih8ZbAB1+VSYMmC9OhG5JkEdwM
9NNhyVeZqiyh3FnbIi68tzqJHkupqI9hDgfdBD5r+cWAIV0c7/pqPJEmBtGgR/FDJaQyPNgEQk8p
gHeRK/FeV7GYJXTsIg6uxQiVARsqEud7owVEIyodhe5RB4vv6ObWbhBcDqxMu/CUUJZt5WtLp1PD
K/Ap2+vwb1QhTj1KxA0d1DWFY/vfcdBZVEkFI8zCLtC1hXF1+95EVRrDviDU88cuire6Gf6ohjw5
515sL8fJqjNSzWQT5EhmzLeoLAOyiXpQrLPpZgmFiUfd+ekh7cjLFyVPX+L56xQT9htcyEWFQu07
LHHlwa5IliGalK2g4PIdtsBKyiR7DDKvfB87s3oIk6gmgmZiN1NXyKOaxT7Gd3Ew6iNx71UPpmMd
g+rfIXNn7YNkRCi6RL3Wr8UV0p670zHyeLAENstZmb4xnxqXcjD3LGudG+7CbwmL3g8/rt0FMfDy
aPzrOJHQb6ko/J1aGq66zLvuGgx1vs/VAspcVTRLVSjZWrrMCBu0Fpaqg9NPElv5Hm1V0OJBfbVb
+6gERn/U1WA4ItxpHNrhRefve/EqAqp4Ozv7Ki+iCzz2Va0bSyWQK83Ksveqx+FyLMp8bUy7ohwf
u5EQ5ZgPxVYzmmabtF26Hd3Af1QIUxcjSsP9UD/Pm3R4tkemhPihOocyio0X8BI8dhOibFXGPenX
fVcVS7S7u60gl7qEsFqcxrFftswM944sjSPJJrd9GAsXCRSUog2JpZ7tYxAaGK8QXnjh5CiQAXAg
3lY67aLO8GnEpdi8Gi0QXM3OV5FR9Ae91uWh7BV5aMLkPSjsbyUZoNbGYKckZ3fTVUx6MJmW/Jyv
GTxSjKHLcF/Zmf2QoBR2I2/DbMCGKduNtXPL9fJJxxb2IjtCP4PynpAYgFJhuEFJDk4RtyJG/tOO
y7UJbX3NpH3cNF4wrpNSVc8dfkZnaYzfDQCGC9McnYvX1MqyzitS1Xn+bfZ357lPfvOtmu4dSo7l
UtVKblWm6/ddRdcQnkV/eeLd56XHs8+qr3Xogmkk6XI1EvUihkOZI4Y/hOEzWenyMTNGBLM1/8ab
42mWR5aoTd8U/1l1YnEJU70/I6hNnLi6MFZzp/DYOmi1iNZWio4WolXktDwLddc02BOaPadhjjRW
yQ++rKtjiRc5CNZTTKoW5KPVPfdx9Ny11UTcrN8H622ILfMDDqC2gmgj9pZfNkCoDR5CpZvtgXYa
K0F2CUXStl/HPOVX2PQ4h3nTxzlksOg1CvVFZsv6Mlaob6DMpl/95sKULts0bmEAbgWjBXQRcyMh
3w1NdAjyKsFu3mXyYWZDu0TWRLmOhrZuLZF/GwqWaEZgJbtqwzWOWEn47orQtPWQ2zg3FkGun2DX
aCdM0PGmsEi6mJlWHjRhDEuXROdnSsa7rTpn5bh+sIp7kGNKVVr7PtWjpeU1Eep1vo3TJZbdQiPM
mPt1zbfq20sBBmlvecJ4iFJ1J8ZiWDeIPJwahGpvVo8utWPo+sWNeFhrrVwE0VB+5CXYmqQmV0mo
95mbCRc2zLIdrPxkkwvFPPqk16Ccowzfxoa2s5oGwS9MOHZGEH0C6PafHbvcoOegHAiwh2eX/CkZ
X6wuay9XHuMSW9gR68jlkCC01MueHJBTF+fCOIvBMg8zfDVo20PtNVy7Oz3enDB/Idh+DjD/PPgl
RhhST4DK50lGDk6uVSMZNq2rZx92AVnNyxdKlgfrMUQV2CwkSFAh1hL1azMMEVeoz6pThp89f2pm
dcG2keF4xL5k2zg9ogYJQk96Y6nnMj0oohHb3GGW72ToC5aqtaidCqEQdNIXuanna0AE1T4Ji2Qb
W+KmNFDPi0rrzn6qFc8RsVJiV05/yWwTD7tCUbHiAKNcFEmyjdwQMQy97w6KjmDpgIjhUSFjX5Xm
GcXYtSpGwPwByiBxjDJIE1vYP1a8KnkNljywXEGGTPGxm+qBL+BCD42YZ+e6qj8AbCKG15bjmgim
/mlmzvc0Si5B4g9PsfUp9T6/OT4zBTesm5WGDe8tRs9ujSOPht2HAAODbbwtlXTfIEMi3QT7Bowa
Vr1vy0NMKHhdeNGnW3bFKcP5Gq8ctGONMV9KpVP2pYIk7IiyXY4dummRjBrsRQvaBN1kp7k0dVkv
mzZ0lmHbo1Dfy5hwgNFtugBsi+36SIp3nvrD7Yhw27mNwDJRG3OSPlERvFqlQvGug7eLm7F/wqkC
Lf4R7LAsB2MRIM67rCFiXMIu+iwaw9x1Ap0M0+skaqSOu+jq2tgUgJWKIbSOPsC7h6A221NVIPib
Rf14wPnM4NE8YCAQGuLqJ6gBJmFQPDjNwORqejqlsWIsRGX49oJJqLccQnJWo2bXT4jfnxWZB4RV
0gm9SupMU1keKL5+GZgEPvmptZJq5j7bvbEm1tAudUkCe2CmskNDLFlp8ei9D17+mOtw1R3FHk5g
NqoHc3KfjzU3uMLYvJSdpl/MUXUXMS9VKAfj33ZODMdxBiSxfb6OZkxXYh0UdX/qffheRuGPm6y8
wl3d53q67YAYfxM6GeYRFOe6VszkwBetY35U7Aa1/x57hbjiaypPqBSd+eaZjSOu9kEC6BE06/AZ
mi0o7/KUqEF8glxrPrY6htRj5IL1qlP9oNTvBo/ed31ReDZKrugnLiqJhn3p6MkHsTgGX1dnCNv+
SvdefemV37FFganotMM6tQcMM6CsgE7mPZ10mEdBqkaEPu1IULUaIlZmZOx1BXiKRVDvBOTxo2u9
6pXZCPzoyAuuighZZWijWFk9qIUqd7NDtQdybbx4kVYTsyDBocHTcBLzBgxOuMuEtRuav8au78LU
WCFIYgNAMMHPme0eWmy772XIGmD6lCN3xZREnbpG92pZ5FW3H6diBSnv/dduQqJnw5t/7WHlvfeZ
o/y2+TqGLUgBP6R1lkks5F6ScZ08iTRJHsIGuCLqtd37kgVIpm4N27f36H0oyzjvlesgg3EVpZZz
ibUOEVf7aoa+ghWEulUk/OrRFuccgH9QaNpBA0S1VEu0jGEEEqDo1VUbj+1Sa2TNCrYFjxKlwyIM
BqqhOnf01GNV6+YmNcN9DcftnPNfxEcHAfOmuYIc7E5pxxrNzbJ2E2PDgqLNROiNFfsVqTjYSPhg
J/kY48kHei0WBUIPFYCoDKW9Q1Ch6mvkU/jSAmef+ufQGfwPLd8pnREddeH0D346DisMgR+tvI+3
leu2R+hw+KjPH+dNHFXd2iI3NiVPkame0tNle4TnxkyjTIP2OO+ngEvS0rC3FYxOCgwfVVuj+7uO
anYLM+M9LYkhYZfWwI2LxbGZNvPuvAFhXy4V1RQLrfc2uqdiwGRnyAtPm6CRfAobKR6yAK+YUS1H
4HXTnArBuoWTALlJ7KEV94N+VkEXFRi5QklELTsZdkYC+tEokXB7iGVvnZxMrq129K/4EC1KizW2
qFTjgKCDcZg/idTP10WM6eF03HMy8+fxaffPur+O6UyBsC6Z9hNPPfhuW279HH/R+7Gv7nmp/i/d
1CGDjzVZPtwb/19PP/c/d+0J+F+Rkuz+x6H+MZbcmqYgc22zsr1lGgzaw1edueC3q5v3/39934dQ
Y9CoG2gP/K+X+ds53RQZQSmh35dDfsEbyfhuKrF80My0erSKgPVYZg94Dw3ph+YrJAlr47sogZ+j
ehifQWpJ1uyI0s5N9fAHWHXlI8lzbMBAQx5YXqpXmRCnmiuEwjskgfBeW9NBs0QPza3iesmz75Uf
cwXmqdi9K2P6hGVzw12U47oXlfJGqH0719CICyD+HVqXEXsd5r6Ay8fMSb47xdL2XahmEYzRHP3j
YxIX/rkE7XkfXYD3RDqO4TtxonjtajLc+6HMb7mDDf3cd5UJLCKK5MXMzGSr2YGxsbLSfdEivEin
e+M2SLWEUd0/Cs/v9+aQGbzwbed9ZOI53xu97ceFAgv4nBRNdQoVZohz0zh55uFT4vyUJytRde2h
jQkBYpNj3U+OIjBOqYTsWV+xjCM0uh1JZz9FefR97sFQq7+zaBBPGpGoHUaHxnpktv/mJPzcpu8l
qwNwcI6jXCbhoUMuK6DPrDE/fdZGU4VgAKGZKrV/tJLaOKPnJu63BkGEJaLx9XsV8gIbGw3jUP5S
j0BNmO9OTVsvfFLKvHmBqRdsQ8wONsIS40tf+49z3wQ0CVVHpfWox0WzV/rCWSX9OLz7fricayB1
zk3CevYcmODC0QDLlrzpMUuLhm+dp6NGHSjffIA0a6+otW3I6+tlEMkZrKD36UwyZpxDP6ddHQJV
qTDvSEPvU3H0vRHZ3WvuAn9r7KLcyD6Jv4HvX80VqhLOMB6+zjGyuTdhkRngxgb3M7GwKTLM+Nlq
iVN4bg9aR47ahy0uczkw7XAVqCI+NLin33AdICs+N5wUmCFAuo9GyI9cxQR9ORfo5Uuqt+2Hg2fL
2nI7uUv7unru0/BlLveAmcJeF/Ylj0blKDQiZahReZ9th4pZ4DtvOPI0mzrTQ0C7ivbqe8puruDa
fY+KW+Ge4KE4ZzWqgONO94Uv5pL6Y/tCRM7aYs5iMG9usveMOefc0gtEu2z7LjpaVe8eXVd5KjP3
nJd19pTlCn7yY44SEV7ou3kXtql/EHr5Y967b2yWZXE1dod7qySM9oGHwqOqd1axiHP/MfeZXZVT
n5HS1NskisWirY2fp3AVIFRKyWRvqkGMHuC/bojl3Pt8zPRvbVFHt7mNibXOqsWkZTVXcGDAPLbR
X19DtvJtmgIMrrWqP/C4EG9FzfOhz9MnCaDgBiWI+Hwm3koxRIc4J3o/72Yx2jEaet6bedcvmI2m
BTe1Jvn91uY3NxHZq+KE9qWxlfe5564FKUs2GZnvqUfALeWyEbnczW0Sob1kStVeGwtpIJbT09NL
vEFuLk95nUsQfDSCsJFtrMoM1jwyxFuqGfjU4F5xmPuoLGsTxEXxVPlDd2uJQM+NbBgEhyAzUa6f
GuE3OK5GTdX4eTDYoGOuXQlwenNpbV6YiJSvEl/NS+WPH3OlviWCjsSoupx3Q7Rzl6IIh/vYfTt/
EXDVr1Yt6he0Kx/mWrpd5LyoWWlEn5HUR/Le/9nAZ1VPY9uMJ/yUy5WXcR1z6VzwVW/+NOT831tp
YOv1q4NU64FxzPvtAHQ5jZPJvPjXwfvHSiEeV6b67qvhpMNA+Cs6J2g+HYOpw2TwWsKb05CarogO
WTuskkyDXfPVLMyabKuVyfvXyO89EQu1VvDmmM790cRqTQSF40Hcu4EtqT24GK0tcQhaVgGphGxa
oubYFPpa0bwTGkbRayyXpp6pR9sbwhMhHJvJt+mfa95I/ATyBatf9QO1pYBGtb/V+nZ4M4t4SdzU
een1YG8UJe4jpUDQvU3Gh9oKxGXe+LIWF2lidFm3oPL/KEgSXVsrjYUR/L9bFC5smZgxLeYCAu/i
MndlNni7jlVBSHBqMR+bP2nIs2KoaTJN/3dBSOZlheIQukH/LvDiGJ5GjIPgHwXVALwtdP12+dX9
XCWv1RbyqUNqcbqs+di8wc8+XVrAXFZ/FMRdiVlhKeo/C5S60hZQD7TVVy/zJ6J2PHvQ1Vv/UaD2
EDwq363+LNAEuB+trlg7/vsmQrhFwVPTuPdTwddN9FN4OqK0xb1gLp0HPqgOK7p6ggv9uysAaIRL
GvBHX5XnT81EwDZGY/yzQNaTY1QU7v5okICaIBvT3o9HOTSpwAoBxPEAeATLm648pU8fZQQxO7VF
/Cj92VhKCx+9GH9WjwXcNS/0cuU3wrtKoZAFYymD8aVb4+6WWVevC8TKY2mJg1DSrlK30q4yjLqV
Z+YYZLIuWEnNkteAmChnC7urrPj3pZXSXKU+jNRzq2uQGypnk+UVJKxGf2Z2lZi6rWCCJVc5ku2V
gRJxtsSitEArQS9tXAgc/6IEBAvxkPMusN3dlRSmfSHN4U1nsy454SKuLTDghWOr4IEDuQTYu6Ge
4w+XoIEs4cW+hGLXx+sUot1F1ryR+ReJi9eZOMLGQ33JM1IEfoqahJRNsZZxnl/SQJRrmeYpZ1Oh
myl9fMkbp16n1RBeYLs2a88clHNaVe1a2oV3pkq3JmzsnGU6yjU28NZZxk6/9gKwKkEWj5SG+jkQ
tbrG1pHwtjliFe9bPbxJV19LL5V8Ig9vSC8iNkPMhnj6KzIJwIDCnoxvXuB/l6tnf3Q+5zIHkPQx
dXlkD1NVZGlwDlTcfjGXaq0Xbwnvmcu5KcJmzVq2TraeS3vX85YKsbENfHZtH6b1uEAF2Zyip91B
7T37hbUyBKgmQzd+2iVRVD0kUh3vuyxVJ0qbl568tnJe8ir9B3tZ6zTXTarok1Vpc57LYke8ijIO
L3OZoZS3MSzVrVZEyUakTr4uSxD5YKBsnuRhg0qi7VnDg4/+2QNe7NE61Uh6/V7ByOtlUhjdAVTO
f6pHSshHFLd2ruKe537mTTBgM8aqgBRnX+EQPNe7n+y+hXTwF1kBdzNXx+mYc/HahU2lVBlfR9me
IoQsFpmMsk+8gG4lQpzPRRT2+zJV41UyHa9wDXYTO/7WTEAoLgpenZc571p7C/HI+tQ101lJZG12
CkLoL3aArOLUzjbGGNZSk0ND8O1HFRVh2Go0GMrMhPVr1JcURsJ5RDAm6bp0KU3VO1iObK8YVWtQ
w/TyexCPj6VrFy+Fk3RbSwAfU/NwePNC5sJzhU6rF+UwDucCruUJNo216Ou8/J4PqMTlHfkeafRo
VXtEx9Hdf5Zq8W1uWdR4jpVlKx+DPEVVIKl4nrip/9ngtDh1XaKWsZSpJ8n88MIr6wi8cijKE3mv
6jR/SgjrHw1AWv8+fN/9dSysWNPZeQLzbjoWKDp9TJ+iX5+aZgSvU3iEIzieanWGaeGv0rmexbUQ
hVY2X8fv5/k1mqbS27UxEA+JpEIH9+J5GPNmqujXPtQs+E+/Ff7qYD6moeayVIxOuV/Vn2MpRmM4
2Aii3Cvfmly9DBheP6rTJtVG0ut2dszz5G+StNG6skwSW5UgTpTiJm2AFwjcFNEjViVLRCFXxLUI
CKoiuBmtIpDqHVjlKWFwm4+VSKQtY+Qdyc+pL0il9JJlmA9FTAtOvWf8sFhDXEku6tt2TCwsL0f/
SbeqHdZh5iYDTwHAKOqUBz+RyxIS5RIdKdgBfrLuo/wvL/PcvTqG/TmPdGNX4LtcgwhQU+0IroRw
UGmD77OiQsKQxQeuwKN3KVitfHRMiZIaXc7RKOS2jaqDVNDtD5NueAwwmglGvb/C90K42bJvQaTp
ZL0wvMbPAmBbRXYxbTNcgSuxypJK43GKpEGMUcfGV9p4Y/hVscLNLlm1UYm5jKr0T7JThjNSmiel
JaAuhkHeNOMxSrP3vjXDi+J55WsrsNYc8ug270XhRvknHGrz2mhD/zi6Q3rVqr9j1AlPdRo+y8FS
8OrCYToXeIImgae9B12/z/oJdmYH9U5XwJiaVdAsnQCMucrlrQgCPISq21/njSDCcYbVeg57q3h3
CusVEMFDyRxdjxvr0jCbBGnruHvMA+WKDNiwHf3S/KbZ4xoBzdeqB+FIFDzymUX6CSa46Jfskkra
K961+5As4gFKSVFA2uncVQkd5UEqpf9QaIjCEpM0t4nLqyFkLsCivR6RioBPllZw5oTxHqIatDQt
AqhlNaWwgUvAdyPLU7qIR1lQQv8CI38ytCh+cdpnz7STcxw6Yt/nRIeKLDnzbt24iRKeS8+Kb6pS
vhQ4eh6r6FL1T6HTRd9gESO02ux7C2KAKCazMht57ymSqMkRuWdpVkfVXedBXOLbFavYDl5IFwan
NOS6BPm714TV1MEdCxRfPQ9uKe5LS1aLysbqs2qZJw2oYOKf27r1S/j/8NbadnAWZguCtuGd7MtI
PTaNIbFzbvs3rLvWKEUsPDMI/jaz9G/NGzVEyRV74cVLBALTYzY4uNGRJN91FT6EFTCxVUvkYzWL
T2XEGyDq3OopCZ0Rvc8wuHyshFhFftHdpiNpy19Ptdr3mKD8SSF09RANrbK2EutDlpp6TMvShMv1
oITAS8qsRG4zYMbulBa9hIrLUxBrbg1W48UguaxGQ/HdDaT90KEysC/d5tVTkuLcCEBETeHDQMZ2
bCl1QjeGwhq674Kb5jjZ3gmdZmPaQXgkr+Xu/Fy0G9Q9H5op+11Ll6eHXcd7Baflgw94aYHDtvPA
LKPd1qGebYOo6pH9IewxQMb9VNPqdXT7Dha7ZyAwk8uzjs23xgNOV8ZtIlPn3YmUcxPFXfSgjv42
7rS9Q57zmd9/scgRMyJRG6TbyGjlMVfzdBtMnyAvpeR+ZbpTgmyvBORHFmCX5VGR5cVSE7Hzi1Yi
cGY4275mMZ82TQXfPZY4t9W4zbZtvujMKL6QnUEaA0gEICjOaI7ME9VEjvvCD7wFi34kXElP+dAE
NgIAHDMEPSH+kwyLBuWBl5Clodk25cGY2H4R6v7YKhJIctzU3ZtoljxUXdZs4979q+hyLKMT/iNq
XS3EpFuUi3cZVjutqBDMEx95Ak5ysLzucp8nt5eWl/E1qIS2zLAuWXo1voGJ8JpdoJZY7TXYcEWN
vHXlsSzs+B0goLbVLWa4FriID5heE5/QZq3ouITZdP2GDY29ABAhNsyw3zSyA7cqdL5lDZR65iqC
dX+mrobEGZCbL6xnPwVxrjXqm6YOykGaMOj1DLsFQyqvds2PtEvMegHW8k0ZSuvVifR3ywH8qXoT
lkQxlha4nk1nhNZTNYH3fS8+OQ4ELVKp51Yxz73M9KNnK6to6BpywIN+GsB926H+gQhWss7+H2Nn
ths5km3ZX2nkO6tJ43xxqx58njW43CXFC6FQKDjPZpy+vheVeW9XVQPdDSQIebhSkk9mx87Ze20V
qH3Q93LJ05Dv9D6F8lsV0c419BiHQmeemszmkifP4NaicwNg8Zq3x8FtuxejKfcw7s0lkx+MyZP1
8H3x8/rkSeEfBydONli4odpPcf2ocYBYufjj9q7L+dMrf2tl8kt1RNcWgfgJKi54csibz46WJu3r
9yWW+St5FydBlgc+SFRgkszKH7WRv0hdxeshFu4eRLBcm1Ecbo1vfHzuPRV8tTfHujh4epc8WwYS
8Mj0zPe40z85Cng/mz69DJ4ZINs3f4eRlW9AklqrOSjnedDyX7qDVr2d1SxZX/xqm2jc5n3zQs9W
R20VnXUs2XsK4+wwzD1JNmZjD54RF53f3qwmsjd2xWcjStEDmbot7oFjnuFeaD81F1KfDFWMkgh1
5yKsUgMJjBE/gqSQxPyhFGunVe21Aj8nEQ5ibPLPFiUIgDP/rUoGez27XL2GieOgCeYAvU3E6fCr
UYbcuyqp93iid2bkp6+WqLBrALpYI/zcyFmJ0UV+skYrBA1CiYNIm+x8sJ22XQtGpAix2Er1NLw0
RZqcWDb2Rmp4SHADd/H9UepD69aOPVa+2cFBFxGWG6eDqtUechV5BydN1Cocg/qa2skuawLx5CVD
u4psCltK5ccYF+RhbJ2WER/6IISs6bnTh6XivIHl5aLBSH8rzTnkMyvS5y6Ogc7JcO3SbtspXFgr
3+6XQ+pds8kuL77w198cUo8e8ItR9Ejb0uAxQvqqVBOvVZYdYvrTxMOG77axiZktvaVN7R5CEwrX
VNIlDTqdGOs8t8n0s83nuhyybVgP7cGTYb8D+S0XBT3HhYjj/G50MjgYOoGyfVJhhyr6T5hAHPr9
38roaCxm9bblz1zbqg/3cB0Y2nmt91o1FzNOy3MkzDWzux4dXl2QoehPm94VV+hD4RF/frL1QqAB
aWzQZbTG5nEgE2Q1dgiQvVjRr+0qZ5clBGvS4MlWpqb5O0JxoHUjj0Oo5a7QQxePbe4dZKzocrdd
tNOEBkikTTIibznhRbr+4iF1XM+YxWunDrbrHyzPDJ+ko6q7KQin8GhksBiNmua855b7TIR1kUY/
XNSFywYuxWYYq1nSK/AAk4mVVA2SMq9A0NP2/Qorc3r2i48mKupbYnYN2cxw2b4vkdUav2xtlxLk
zdNjm1SsWrGZ5g8vG92wSiwkMN+f5e+bXdlYazBzR9TK2XvrNCvGS/Y1qtzD5MMXkloVL0otzmgN
4iHR1JC/dnRru76xv1o3XmU4kVZa11YU0DowyNHFHd7/8xdofZAaDVtyCVp8VVyynmjggqY+hjVv
mndle//9VQE/1A5pPyRudDVnzSuTW22FghIFTW28OH1/5PDiP6RW/MzbTK1l4GN1ggI5CYWPNgnI
GfcQaCgtT1b0cNudr8p6T4LPL4TQ8bNrMYCzhLB5WWT8zOnXuxBPib4oX7n+zBaJZbaRhqbjF6N5
4ea81qZEFlcxd49RowVeW+8iLT99dMmaOEX5qLU8r7JJjVUY4QuuGv2QxI36HI/NaPX7QME/nDrT
OKaAMbZhE1ytWeDbQ0g+ot5fdkKVpzGYFkXp2FdiSIcHyx731UgmWtgiiCChVpyBQTVEEGnunqGK
jP3gIwlFuDbZdYH9NcajzVB34Yaq/9kGyUNGeOC24h28zEBYPcj6xcHgv6nCqt0o3UIQ39vFaoz1
l+g7fYPTircCpTpTGp3giJNHW/Whq78zD6Oh5Zd3U9XZtk+1sxRTui7wJb0nWbnm5Dp+hnUvFlNI
vrcIIgg0g51sSRseFkPkpnfiToeD21Cm5Gy8QkDNlCyyee/ab6KnoadYz08M18R5GDpUPiiwJ+Qh
906OIAArTEo5STwrIzfVPnWQvgEbd3mN4Q1Fnbyptv+gqO4fALu5K/oA3paB1lpILX0GFeNf0yCi
mxEW+Sc9QPPyfYEfq05AzRGqsRkAR6q2LfYaxEKZtpt0iTQstHB5o1JZAy7s0Vnzb7bZ/yDrWqOp
F0AEy9y71lnaJlEy3THgrIMWTe18CTQXNG6n2+vIH9RVEZ7RoCS40PCciyzj7PbJq7Qa2hijIddu
ZRHuFwVkE5WWeaQcsReu6dVHP0vCveZ6nGYGew4L7mzm134t47ekbKjS6oEYZlOMm0T4EnRHTPaP
F56/L71WvLUk9KxF3DTwH6vxNdTmpcKqzpY/pA92GpgbIUP37Ek2M4qf6WRVslwr6EAoAb1h1RdB
dONU+VZKUayDvLCXfVNX95aww5XPpruopHif2iB+CKwpfnBUOOz6sfmIZ610kUTtqTIrfxH2qG7C
Mpnffsh48lbrd2Mx4U0bygvZjslOSxCZhB08yzoynFXd8+kd2yfTvqoRe4vwa/uJnT5bDSq2dphp
yDqhCWp1xSMjoPHJaclB8RxkZanjPoKlWWVKas+FYay1NivPCUu4oUd7qkukcmw6a8sbxNHWYLvg
P1l+S5X1KtP2VsyT6tnUjIkjhqc5qWe0QwhVDXLQyAiio9RNaEZmzm7vTulJNcVeKj5QEwLOTToj
rYJw2BA3idnNHFG89x8mAcLXJu+INjZ7PMFsYe9YGiJ0VO9osj7DFCeiYeH2KPCOnQuoqivN5vNW
GggB7Gpo1qVv3nhCh0Vel0QtdR+oWAIob7H7MFuriLxtb/VgTvyhBDrmrs3ImnCiiz9ifsMs4F8m
EurZv2f8qqxIm0phNzEnHh8RIOzLOfpLiRwV+KyKZkC2bCNsM5UVGj85V7GDleodc8ivUKKWrtOG
ktbiDJEnzXOt68Ge1t5lKPoeGgygWg1PxMKibDjmGP5io0U1EA5nckyCZyjfm9EftF/9UUXjIynf
zR24NVw00qrNLqxftKgPHs1yujK+SNYdveFLMm6HMlLgR+P+Kddz+12bxorkSjS/qV40m6Jr1AnE
sbMaEgbl/gtRFv6DTrDxIiP6+Yndh3B0I4SUVixGxarTi64me951Dy3VFWtPNj6bHTNWXctBPQcC
aaM72S91RVFCbDeLvDaaiyGxhxVqMnOrdFU+uoH4HLJ+fEtEvPfSrENploxvMRGKUCojMJIOJ45v
deZkoQwHpwm5h6FmV8dfcSTTt1RLgg2uUB3ooV8uS7tpYcV1GPhoGOGCKuxnNo3wEd/Q1io4cAyG
eo+CDntW947QnBNSqf20gBSs/CAoN7bA7xLbPwipdPeGp9sLZVj6taFZA3hmmCFzTQPEsCbtvsT9
ROyI3EJS/dVYTfxq9vSolXot1Uw9SxDzJ22kXj1j8LYFEduw97R0icLZ2UnNIyME18ZW8Tufi+iJ
ZYCxs99udaOcHtraemkpVIjgHn/Qhjn2pbtyg7I+ajZ9JCOmK9gP+us31LuJYClMJmnng1Metbh0
VpmhhcdhEvrC0sJk0zL9f+hTCU62q+dl1fucEf1uVflfrecupuwzq4dohjBH17xjafabESNHqB+F
urpuCdR27CBzz8ssB2saSrV67ytdPoZm/HsSziof7pFLfzB3I/mU2Vj81YT7VkrQREamtjWZqWuP
Sdi6ClL6f17uPedjXq2aDoVTqdJiA1iCWY1W45iYugfbT4ydM6YDR2//5qiaWYKyt6k+iEM1Ta94
Z7FpA5A5hmZ919gVlrmHkqL0Ru0haT3r0HrGtIQfvUpTh96O1tnLsrXuaZwj3kiIrbb6uwdG56cm
xblrvMewqr/r0fgwWMZOuUN4/L6YboN8ya9Ohd1YF1PEX0NfNyDHCQNHuseMprKOpH9Xj98Xg26t
KbTq4gZIltzQ20DNC86NptfbIMKk4FSW9hig9Nky+FEg/lZCRupdymzpNyCRtLurj87Vj6f0pYgP
Zjp9yDAy2btNetF1/JjXUbnGVtI+pm7/Fioz3khNqSXipumBWutYN427ynE+TYiDHsfIHB774Odg
K4WNhW3IMNEVcRIGSVzyLPd1tfnut8RFw7RvnvtpCUsnzpl4aYTADRonyc+RClrYVcl0jB3nIQep
ge0kZ6Kcqf13dczb45xKUx4LU8JhxC/FIaqkld3Gn87gOLtyhvKNGItMVf3M6SCvGlkbrEpatUyh
2zRTvNXwQlDC2duaZGaMOr19KkzakY6bFxs3cfqT1W8qmyqj0QWQnDFZZ00WLOnVus9+lKKbYJyE
lJ3+lT4SoJwRcUjgVc6RqNCPWlLsegdvlW2eQQgZgOnc5AgzjfPc4L3rGo84HZzNhCh/w+E6PQka
4b3gQ4hhIViHPOInxQh0GW8ms/H4zEv7pW+c10H4w7rK2EnyCZt+qGpWafUeOvwlGYeAvSNBblFR
b3BTBrvObi74xItrNoLqEx3ekaIcf1Kc48zw63Ma17xhCZVkxtNe2zKyPhhBgIlBoAD9Jf7CfRFg
ldEjOGCzZkgF/gs0MFxilCG1LvKfsWweYLRWvyNkxqIJwic02MkqT6u1aDT5UdBOXnIUSx7bwCXO
q/YeRX2d/AGTSOtaz7XLQAefX63Zwa40sg8vxyOmIal7Dq9qxnq3QaRONWzJPQJea4MlH8mbVlI8
Kgv8CkI3oijufYF/a+zUrMHTi4WfggBvm/RXFpk/YzM2T1EMit5t2bfdJqh3nhNNK89v041vMOyg
+gcNZNLtsYpbNwuIXK819pRc8O0DcSj6sf4kefeXCYPpvXBrd4H9tFxmQdBsk6aNz8GU4s3DEtFZ
kbvOoaHAvFKLeaC8tHTHZ2za+yc7apGOIL9vfW2pR43AhNgMG6BbgvRQc0C+CMyO6BH7Meq0ZhvT
1VlwApCWjZ/A8zpE3XVDQLGMGxoqgK6F0ni9OAd4KmwPDV2jhaphFC2CY1vG/qFsZXj8vtjwQrbM
7KJz1RXMPeXoH8e48o/G/FWrJjRxjVFsWM7FohpeJzABhw6NHpumGb5kJZplPSdaEx398Az5Gp+H
1VDPpMrbeWU6HuEVWyth5NTNGnoYK7Gyk/SGz7DFPRP4Fq5ZBvKT5A2Sobxn+OPLdk0G2oQ/yIHv
E1sPKGYiDBvpGgvHUfkD2v3ceGwHP9k7I4p1xGjRJbW1jO6OexS1PzJmdMqVZw7uRklWrYZCYKk1
LJpCKPNgUb3WGp/6ooVdELqWyYSy/SFUfkxaM7zaCQI25WbaepQRI//AGDeIwG2I2vhMqWBBexLU
SEfHiNdJoZa2RwXIKiOfU85S+6gLbsi/eWdWhYuXUP819S6RYoxVbR0GyKQ3oKPymmFFUg5bHtKX
2binqpdstaHx1UoggUlWDDu9XTKB4n0TCwPsDo4r3X1Pw0I7wrzadyGGiqHmY83gqFt3eTh/Fufj
aMSLpwAKeo21cdroy9IlFLNyRI2AS+j/Efzwf2K4yc40mbVbwrFdaJf/Chwf9RGuhF1AZp7Xor7N
aVxHFhBsH/TCKP8kC//Pz+E/wq/yL755+4//5PYn2bQNMRDy327+46XM+e8/5//nv7/nX/+Pf5zj
z6Zsy9/y//pd26/y8pF/tf/+Tf/yk/ntf/11qw/58S83wLHGcnxSX834/NWqTH7/FTyO+Tv/f+/8
H1/fP+VlrL7+/sdnqQo5/7QwLos//rpr/+vvfwgh/on/PP/8v+6cH8Df/7jyTAGK//NH/ff3f320
8u9/WOJvpmfrFv5dU+imMScX9byL/v6Haf/NNciUhxprg4rWfV67omxkxF3u36AqG6YLoUxYwph5
5y1b5XwXPw/MNZ9xDz6vRQTLH//1uP/l9fvfr+c/8+oJpuSR/HPmlaCfPGfL80fA+HZd79/42bmT
tImObwAe70M11ea+ZvqjqLHZCxud1hZSNs4qeLeqFlNtFl7B5TzRxzmjvKFmcUztlEySgJ2O+A3Z
ePfEsEZaEUOzYfbo3XmHkmyh6g3yEm9LBp17p6z87NLEu0Ra795JbCYts+1f0hTfpTMk20KVD9rU
hk9tEeE3j32ovyKy79ZUqb2TqmT1fVPvVbSp2xxxdaoeqKXNe2VMfAJyCxdb4pj3Mde/ErscL993
atJf4cjEfEDEHWefpH1x+d0ILYx7iU/nwR7KNy9sjHuuW9VxdGOySueLV+tznT3hjWDsysdMTPdG
zRBkDY4BBy/9rlO0L72YAS6NG+QjonlByvDLnvzxMgRqZEbnoMSL7GdNTNMtlKfSNf2L504f87jr
iQQOnCSyv1cKiEHMLB2IzffNMcVGqiYc/JG7bRwRrzt9klsZlHKteB0ezCC6O/PfBa0DU878uP2G
BYBOhHksKz0FFw1IrBfetTbS9BEvpbjb/odhg/xrqIef4TNuHRxO98wwloE/xafAbWLiQnr9Xo1Q
wirLG5ffj5MqItmKFkRfm8r+AWzqKygaHXPy1O/CxBvvdaZzno0EYMH5cY+WuPexPT0UxCPtQmEI
Vn192XV9cCrT/odHEPFN+dfK1Mu7HZrhMz3M3fctkNBoYxw/JPBUvcoxLO50RrxTZedwWSdZ3J3O
NQ96RDeADiAKKNv7oeP6X3F6IpCsa7P7QGm2pVzEF9jn+b2ckVV2nEL17e3sHhChmqTsd3Y4bd2J
F6ZOZgc98SVV6G7GRI63Cb782vTRMurS2aLYGm+mqcLNKIzyz+/wZhyh5jiPvm6jJ9Xz4Wb5Ob09
ypd17tj9zRqhMELoN1ffN3MUebjr4xYxNy3VyrbVLanJUIrdDBbvmHe3iqr6kIEi+POm45c3S59R
5nqpL7AAyhv8bPc0Ko0KQ07yBjmsuohUvn/fmspiq9HlPtFOIQtStrfMHMRTncNiRqZwa1q7X8lE
zJrGz29QZFtxCGn9a14lCwfz4bUoohxm5XDw82h6/PNW0n4YKODPMy5CqvRWaC1xcLS7jt83gWiB
Hks8ZzcmEJchAHK40CJQK/206Aw3vskg5a1WQHPMmzK5OQN5ST7d6eX3vSIX7YkD1tXtbJBdvDFC
yusHVyaXSSt5m6TDcEXN8udd/iCf6B1vVObT8o3bZ7MRZNs3PhhIU16+b1V9aC5UpmuHPMnipzLy
t0Zc1pyX+ai4dhK8OIU2bvCEM2tXffDi0znZ54z+loLcpqfQwV2ZOsiXLKiFZEl7LwGW/6eK36tB
UX9hXuy9WMZ7CfbxUUw0GMk4eHHc+IogS1yQvzovY8InImqG4fB9p8T7siKRfFxLh9Dd2LZfqqzB
lDcpOgzcx2Qpe6GmTy6h6K7dfOv7n+RYrSWY1idjqlPoAVm9NAM3RX0i0pcxzlzkAv42YZQLaz3v
XjL+yDjlsbusnd7kEN2m5vZXrmPbjNRLL30wyLnXn5y2ueZ1VuO8L+yVy+q65UCJGyGubJr2HRnt
RffUFMlLLIO3phBqGXc0G8vEuo36j8ru660/cK5VkW/d0u7Z9ILpRUt76wYSwO0m70VVVv3Uozp3
o/VIz+JmOcK+Cch1sMm7HiB9n0AKb6tEO0TRkJ9lVrTLTtcPEeFBN4vhxKKq/fx3/AzrVTIiRX/Y
l80Wx2Jy6H2dLtV8iTIGx0nfJ8vBtnMK7rhAccJXrscAqbLTgxGN9ZEZeH38/spgnf7zK1WFYq8b
FQhovsOrnX4vphhrSpbSxe5XqHyig5d26Skt47Ny+2lfKMuHmB4ALon1Q6/66GRZ7zqmQ610c9CR
SQtUxb2p3piFsnNcffGUZ4Gx7LXYWkEBpracL7Q7SDHx4mXF3Bc8ZsiZs237fWOFybYmMPSWkBId
ulmxz+2s2dqyfUhQlL2mOlM0uikwpOU4HDomIIuoLswKDakmj/Z8QVcqj9Zo84/ft+v5oWndtLVt
gpxCwEG7vCsxSpRDshhAB17KEFK7EvKrrxd+0qevAabtSwc6YpEZvXqNY71gMZf5Gt6felXVBspM
x5G8xvccMwERSfLQ5aReNbG+lCHiAC0oK0zLg4U1MIts+NtjfJ4aL2amj1OvyMuX739KEuIXbEHS
Uhl0FkqN/7p4XQPkozJgXE9xsxOipm/lOvoDSrpigclqEQMH+IgdkPi+TwSSxvL9XJTRV9KJ6cOU
c0s4aMZtiJx1UScd+WTYsxbsrvnZ5AiOnqgC86kPDynHnHPMRgCh76QFhh9jJ1Iompk9LYzCzc5U
/htfwDxShAmIhTDTEmSWuIGI61lwWwYGelauOt+F317izyxY/Kc+1N/q3l0SnKF/0LdC29d3w3Ew
Xefkp9EROmS27KLav6XqOeW1XBAUrW79lHTYngbsw0lItzboF2Ma9T9aXd4TvLo057Vf08ZzJnNT
1dIC296+9k3gs5I5EY0jbK3QK8b3ssTy3RRyPHmljzWoV/WyatvmoUSOjEs+2cWlgeUU1eGj07KR
ymzEuSR7aJeN3b8a8qCi6ZN8MO/DNhweR7vW/S7/mFgolkVujw9S9M4+Ts16axCmeoXS3S30KjY/
+UipNPzoiKhFFQkgYzRtF7b4zwxN3dinOx9YI4Qducx6dXYmwgGn8AVwAsGOE8l+ARloyBqqRQ+t
b63pTKGqvorXdKrkSqC1D31bX5R1ILaTWiI1WijNTk4axBkg2eUxdOKfyCaLjeBAuHRQfWCIbdtF
G9j7xJL5Nm97GDI0LLWs5b4aLbWkHMqyN5ENz5klsqcW9J3LTEMqAFhOnW/GSvvtIE1Y2l32bAnz
R9aGv0PSlkanO0rlvDoNY5Q2y3voRPnD2Fg8S9lDazUbLVYngh6KFMmLEMN1jNxP+g39QqvGkKFY
dvamtjswmCJ6jWbkUpu8176z9QcnW/a1YW10u7c39Gqp1KYmxmoxwdLDTxeNWbWzZHqkkYsQrIl0
Ts8prZ4uwyYxrvKAUqCLsZQPw7jxaP8tB5VV+95E/tOKD4Tw1GPSbGbAIAyt0EPEwKmSs7ZIqDEi
Og/z5fsrWgHmwklwQnTgMBYJWrSLSa/nQl5hemkDq1/pXmeSFdBAymYGHIQto1+roRIZg0e3Gfsj
S8imG4KNpoUkUjhoCixClYqRaI86SZAN9v0rO4GxqpUOOoFGwSaiicJMzUpOf16K6rVKzXzDuLc8
oBT66/J9E9mA4DjshqvETsvDkOdMOqzMKw5hsBuNyVqbddIsBqJuFtpEwhEs6osFfiKfppxhsa5v
yt5YdSM5aoP+OSGeXdK0eWOaDlkO8c9zIy/D0HQLpMVqHXeEAlboElXe73THPvUp4Xc2ASGXOncU
s55QrD2UMCvWCmBImpGdYBA00AfItzsP0ZShBSitXVgR6dCMfgTpTefnTmy5+NmtYxrEL0zHgr2b
y5VH3CSjbiajSdsbrETxwQ8J7h4S7SwifEkBS2Q5iVMgK8nM0cwOVnCgn1CfRZsT9lt23sKRtr62
BuJSSuj3U2x9RrkhFhpCpEMwIvW0PyoiBA9+2l9IXqif3bQ92vYxoB27RqiCRkhzLCJFUjYbWewx
igeLoCNiYogaQgwcsR9GVIwab1SsUBxlw24zmlWzkZ3gOW6NWUrMtmlZI2kTAcEQScPBDs091Mxp
nmHLnHeoxaalK7m3pp5UBm9JAdIcu8CHaNc24SM5YYgrfWvPui4Wpi7njIh4KYWTPnrtcODnsv1O
xXNcROnZ6Kaeuixq2f7ZESIdxJoeoGK0CxM1putusOWQLDQx/xhrO1yZIlSLbirPbmcUDzVEmI1t
aPUyy8QhnFw0m5NYmW6nTnHofiqzM44T9Ph1hx1yEeWCg1be3KSP4cIJCK0bCx84CG26A3sT6YLB
cLdbQL7mVAFHzMYCmU5VgtCgmDapqm3jJY0QS+MJfHfsFJdlY++MWBB/hrRtrbsClUMlSIoBKn80
4/nTP2oubsSa8+IUnONusI/KI/MgoCwQCREIUgsg87UIsaqyWRlSyXUQKGOJlja44BJ8oyEb70bG
ojRtZ9CfQ4SKMUq58+LukuZkeXgFkmXkN6TLRNZiyKZhGRO2vqfg0vMHmCH4vedLMEAtcUu9Q2DB
2TeiWbKsANSs5RRwBuv7jndRdDCqzDkHuT9tER3+9Kb0zVNdutcAECHGnNQWFbz9oPvRe6wFMbJ5
3pMiMlFNGwZg1rS7xL4gOYcO+un7otU9PmIz2GqNtQIbIQ9hmbdLQmqCJU4i40C+hYb5wb5IJZAE
FWYgD368cy1OP8Q30lHwrG7pM9gZGxXto0JeOA4Ue4fn/2xN+GLZ7ItlSoN6ZdAQRgdaPOcwo3I2
5rU/hMMepQPvbSadNsKzJcaraMcyXzMpGpjhko6UVJX7yOZ6MWvrBIpS7ZWJ/jpuvJ8dvJLKCzi6
RFrMSDpf6vWQPjvasImdtEFS654pESe026AqY60E7WCulS8jWirjwfNRurEvkv0KAG1VduvItGrE
Nspb+inWEgqYrVVjWOBdKrM6uqBBv0A2Tnf1WG6cPqSMHES3ggJQcNDmE2H4PWqvqN0qt1t7YrD3
NUXRsi2s3/28ZnoElxgVDXYf4bYTlxvKd3zw8UQ1LMIrx6jkOtXNsjfZlhjVKw4s9Gww3Rf0MSoh
b3k/ioXLyW0rI7LIe3DVXjL/CQnxBVW4GBhPbzrSx0jyoCMRD2O9LKFQr63exlf8lMSO8WBX1lV4
wjmmuvdjgPJBVFDRbUQU1cdJL89G2jqPmT76J6ws+xpRneLgGyKm6qshPYxVc4JyUO1wRyEkJ+17
AZch6yZEAGUYochjr/CuwZg6SyelMtT6qNiAPEgZR2ADJe7uOqVRtdZGjmo8+QnBIGTdpmSQ2WMV
HQ2TiLwkqR5dnpVHdAkteRvMJGiEs1J6xNVGTX8BicgiXiUkDHf6CV2njjtpHbfEIBkyRQNvM7KK
AAEQBAMxPerCM7LhjTG4NaoxDkjeNO6IRa52IWJRJf3mEgKZWkjLU3jgIIa1OVNC3z+4CmkNvJCn
hmyhx1YN58zJxFI36GcHIVNsegjn2nTex0h8gK0RVEcOZrWw/+2VRr82u+rL04ZVN5nWsYbwJmzM
liFNr8py0VmW7pIM5E2rZ82hG7tXwnwMlL72p5GorQmdFdtS/J4PSORy2HtkbslFCN/l4hYhZCby
zqaRN7dwnyj5X9Cb/ewiGC29MYRPqi+faYftaiOqVkOVa+vB0j6amEKz4RNV20nMWz/yrtBFqx08
z2GR5ZpzhGrqL+3JdZd5EmgrrY0vdq39GuLRu5RD8dfl2ZHptHMaJ12O8yTbCivjqbUewRu3c5JZ
vU7dJL9IUl2IMQiTvelZj0WXriNpERAWOvRx2uimiWzPTOhEHNLeqd4QZX6w7BjLsWlXZeI+NqUl
P8ZmFdQyu8Nj8hcxs+0C5GdhjCuml7eiDL7Ix+YYk20Ggyhl9Ni3XE4VST+9t5EIES3MpyKFpWPi
uNwoyHrNOpFCe5PFGo9dvPX85KWNh01uxvrVUMyuIJoxL9Tb30kp7h3xZ/vKIFiI/Tts/HBX4xbA
gl7u0sDdxiEAKt0FGVababuxK04YGBFOvI9QUtHX8m0oloVbbsf2WjJaXOqq1RnZsrL2DhWT56tb
JUa56PrwB4D4fqcBD9Q0CED2TBNzxI8JbA4caiNnrtFj/UgWmoDAn3SYUcKpP0aScrNW2brNO8Jw
a5DUYQ13W0qDtdNESwVZXBvsTZhEN0jZZIIFbE0aiznAw5SA2J5RX1Ut9arLQBRkX65TXFFnjfyO
UZ//zoXIXWyZHYFZnP5a39UWY96/52HL4LRjQfX3hrCeHL8/a8l4pCWq9v609ER8m+bAToSE2Agn
FTDNpQflZC54FdciEzwvDvVogb2cZruPyyBcGdQCxCMteuWfqqlwXnPtuZ6C+xyZt9Uz+Rb6TNEa
0n1ATEzLSRjhdhA0VrHyo35Gfph8Thy/lq3QH5DgLXroa7SAkyDAGJ7reIuY2CxMob5Cz9loJWJj
zRY729WvtVcXm9Bn7GlWP9rKfk60wjhohn/9X+ydx7LcyJZlf6Wsxo3XUO5wDHrQQCD01YqXExgl
tNb4+lrIV1WWJJ+RVvOa0DKTTN4ICPfj5+y9dlPa3yaNpb7oR4JOU3dnDqsWKMUhVfF/49b6lm4K
FGu6xjH4qzBXyd5ol7MEJnuqBqDPGO3hU2qHSS8ZJPPc+2NifMBzVAWJRPMjADwaVsRJ0mGRwIKy
RBRsxVTEhCvlJnnRSDtjKOyMfL8OvRi8tgUQ1/a95zT9uz1IAI8mKrc+4aWrsHDEFARkSaCrWNrm
ZtFralOCftj4B79erfAJr+xDbBj1GVl55nUEyJXGkcAeCV8y7H3HqN7KmARwGv5fsnC+1YkT8TGf
gY9iGN4XbXkkejJFuoFIJkY94Iac4+P8vi9yJomyOK9OfSZlyj2xGOmcpuEFRq25N2XLLsOouWWM
YVhqPUn76Oazh3SV0nFB22hma+CMiI/Cdr0yTvcjqy3eDukMW09m6Bwn5stOad205FvD/1BeV7Ki
tm4zAItz3mabFhJ1XXSgffmkF+Z4km0lb+kioLYyxzaQ2oQ2MA8fshisc3zDU554cccCXIAZpEtr
DJRCBA5GVho0o3gcm7z1MiOFhUWp6aVadoQjVz2R8GHusGCavlFZ1zAfjd2qjVEQmkQ1Re2nKXUt
YGTx7dCUlwRNxsOgqW99I5B9js6XNuk39FlIOKlqFugW+1lAV13Esu5zUZORqGrL64lkQ3+LC6nj
T3Z/oSvKUvGTHvOSCMgiy3it64r8UFIuywjftkmL0tO74VArRBC6WTu+6XafbKd9nU1+H+EMADcL
QmYcjTtYkOlOX5Yu4G2MDy6Bc0o4n8qwQAzg1uIyWe1bHMoXAF9u4NA8922CDNd8Uruxq06jjFxU
imTFJ3ddifi4W+f4tlyc22rhPi5QfJwS+B+2Hiqp8jDEhMxoHMw93e3GA9geH4ZJRhwSGkVolARm
c9OCuYAhxZVHlpNUdKLM/D7WHmPX/VaRBHKtzYqFcFmuWtN1r8nXtFt4xUpkbVKiQOAkxRVd+9o3
V1ke7SVrnhIYeWjB/SwC+L5UyIPLthdw7kCuxzQAG9pVdA9Ec6EfQ5tZ1z14ZhiJI1hx01pANqtA
bGcKUiGUTSiUTQDMJbqo44jn/IzlEyGz3sV7/F0c3qvFOs5YEvZpaNUHjHau11bsCZu6wZ3K1Rva
ENcYCrYrWpnAwOhN0KcM98NTPbVP9Jt15lZZfHaVPHWpnEEQ6jdDRqMBiNi9Mu8Ni0N2EzUw7zcV
TD8UWEFW5DxDOxRHOdPEWcpGHuksfIvitt6z6ezntVpvweuQ8DYpYmmMHD2voulil/MuEiQBmEGs
HCTDUYTILtapZnoOWH02VxdA71/sBPOUojFkRbLcQ3HFgJEPj9SL7QmZ50ckR/dOqWkvGEbN28mE
pdxngM8gFAWRbYlzM3g1dvKnsprkAejqHpOE8DpNWU/5hoOjn+2DEH5b5hb7sGYVu6bVv4FM2Kqa
wRt4RBxlOoFhBQKBglfSSbh1E9TIi9HQtmfQWtU27s3J4MG39p0NTdLuzdlDA/fE7OUt+QSTcUEP
4cgjLVy6l3b7oYKXB3zJvVZWH1+iumAoFi5oqMOagZnT+As+eb9fx2uI+rDXoXaFjHuwj+ysIX+P
tnlZk4QPDgyIm1J3Of6DtcLFsX7SxniXJpMVaDSGOBqORycbrL0zRSh5waQnSnnDaD7SE1h2VqgM
uNKC2cNyps7EcRjxUFnF8hWzDk2OeLr2FHXKmm4aQagb/qEUiEXyGNmZRdRl8yg6pwysbF68Ou3f
YrJQmqIDXJmg740rRtVxw/fpnPraW4Q20pMBO4lCNs/6gxjN/ibLim6fhfivy4pBsknP1ARhVk01
4Txfy9p+r9rlyuye/oQsLzVrk0cN2vJiV8BLWwSlTvqd1Hli1irzcZnXFbtnfxX8KH9O1wbcWNgd
p621N0DM4kD7TvgRxeuY00Q3O6gz2Q42UuY73UTDaXwxcrzGeaI8nVMh2N8s8RSHhzI66glgo6Lt
dJ4E3qhpanAjyfBYiuqKsx8uTSLPgC6PbT9uxSkiGeTbqWeXTrprFgt1jttVO1EbL2MYppdkpO9T
rdc8gZ6aEOxNom2JjgtGXDgkntYv62EUGqtV7BU5DVhF3ZHL99aisR3F+Me7yL2iIdYJs2XQscwS
dk6I+tWVFxsRmdeHmNQoiUn5w9IkV4jGyIpruqr691yjlMXfjGctQuujI9uxk5OmHFzI3Pm17eDm
1wSeO7yjzI4ZQKx8K+QSO3xY5LSKdvCVXkKNinRP4vvByt4cUvCQo9uV9xmrkiYYMpocsyL7BqZP
cXYJ5O7JUPDZnJxjYza3BCHUR1yMnoqq8BzopoN3stQJIWj1R4Z1E8r69L2loPTNklKDU0RM+2NV
ntWEI68tsU8l03bkkDYHFgPe6eh8nvXmaE8V89A1bui+rjpPumsySmfDLebwOTMutttIAPrJ7dRU
5C3aJCnZ3CyVRzuDNZZaLLzHEAj+Isd3T0aQzpDwtuk2TIML+yJzKYhhSO/M6DbO42iX1xFu5tUc
rzn/6uVL/tzWpvlMEunBNiq8bKL+6Lbe5JZE0HEmpG8Owcql8TQmMC6Z0d6ZSlvxnnEjhROBKbFc
2OY8GRlPw2G2NCy3kXN0GpJ4Erk+F10zBPSz72Zd7gabj+YMhdqRK/CCzQcKswMEvnWsgG7bqerT
6JrEpbmnXx/v5rW+qXvtQ1yzw6IY9csko5Vvd0QamINNcOz6UhRNuteU9mJsOYxxIz4NFILYld1n
kdm87mt/GfUS7bzWnidsoVhQMgr6elca+LNggZwi3AeeNVLB9G5zBd8CMGY+d7GzPo7L7E/ENN/R
uIBwMnZbw/yWBtbzqqiw8SW/LQt1ndFE+omJ0U0DdpYxvTjAGljYUyA3JQDIgpoMQ6LrPo4GTQ1V
uAQdT90NdqA2wOD9qodjRR879HDjl+AVOOwCe892XZM+ZzroEXpT/d3s8JJSuyutJq+iuB/eSnwP
SW+J4zzUH2NcR0EcoQB0y+68TOhVU2JT/hIFEiu8bXGFPNuMrQm1nHN4tvkScSaQb1ZPJoFmjosv
UGRSgODPK8x9tC7QfgWacpFqw65xElpJsTqRb8BeHNGq0RqS9nTw9AMd0kSlH1LbQg+bkbljzrPn
TIvBuYrA+VLE98iiw3vCx3ESH7EphJ8NgUYAtjIByDThWEQ2VBJhpiqrlZ/bhr7X8vqiZHlC67d8
TDU6VtHnYrN9TI1+56RTvC+lwlcC4Jy4pYEyQU8bKokYDRIm2CM0MzqUSnuXrgOohwVOXyVKSGlV
3kDzLUcpfGWmfzRd/FgDlZw3dlPJ70GXTcSy75sF+L2rf0F1+hoJjvRaXAHeK8n+KU2aSMx6KYlW
qPbkus5G/h3HKViMrn6anRljl47uA2/i29DUUPHV+mxrbUQrr0O6nT3VBJo6GF0XWOqas7g+20Po
mQpWbyvFN0Rh3y0OkhNCV2MObwwa29c+HV5WHbpvBGJaGZl1ddrBuuJgITPFLg6RJJ26MqqX1tga
ScVTbkTPq13i/atthhBN9gSl8y224SUU4JtO7Zgah8UkeYop7SHdBkVj6sbbII0VPNHcDxqnAUrK
I+1p/ftAXs66NsNOh9e0xkOzo4/5WnVYZ9ohB5b9WLgRp8+gLPSUdHBggsBhSl+0YsdCcZnCVb/w
aDEUdIt902TnWqhPhG/buwlAJC3+kiRMAI+CVgrN+AdX3diG/RXe2EfNNXKajEEpIYiOlnWE3vW9
K3tmX9nySTnlU5H1N7RV91XRfLZnycDRmAhbe3GxeFi5NAOT8GS/bpsDEnLi50MOn536PrPNoc+O
bvuw2dVrewolJgFKY9snj8xToMAvycKRdPTr+tEOO7gDsniP3GnPpkWRP0og37V1yEvzvUbCH2h4
c3zIMx8Lc1WHgWDBkmraq4Dwt+lEYI0BuVqDR+cPaWr4DcE7p2kiQMJMFq9Z12eRZ5ew5yWrIsAf
4DTu65iRZ7Vp5Jo4eyoI7wGIWibPae1+SHR5R+N5fGwSUe1XG8Sf6pwbySyG2TCPlDPcsqwsPoZh
4RM7o+6FWke819nBDXv9PJSI7WP7yS7azW/HDGyKiHBYmvAyFZXJCkRKZxPrX6YsnRmr2hiZo308
4LTVVoLQnLSDVUL7F5u2uPz1S0Zs0z//qZ+xL4ZRxck1OQLXxoHLU2aMmXUWmnkSbWk/UartcSKf
tLjpb9wnRFTFnSEw5XCkoKk+PREKUXCWXtvbvxSa/ytl/aOUFZnp//0vyegvUtaXMum/ff23/99+
+vxvQZG0n/pv3Y/KVv73fypbhfyH5bg8Q47hOqiPpfVfylZh/ENYloF41VbSIg+Z3/lPZasp/6E7
SpGl45o8jrZ0/1vZapr/kJZlcSRxDdtxbdf8nyhbLX7G33WtKCZ0Q6fso7silGKV/1EZ3UI3kk3T
tzuqIvZzB+dpLLOzNZA6UQpIjq0xfyrM2XqL4/UjgTZaWSSHQeUEXPb42xk5AuNCEikWSFFG8Uk1
tEz7zWNqD85dIwGPoVF1z4bAUDVOAgqQLl5dZBxHM9ehKlQDLE0tSmg2NlHAqELd4MQUQZtVwd/u
0X/Kev8u4+Wi/fhdBZgm3bKEbmDe1fWfVOBjmGWTEKLb5Z3hEHSA3KwuWqrY2GavhAy89lv6jTW8
mDIsvN//8J8l6A4/XFmSOYpCqWw5P13oynHHhQMphlKQeAzIrM+T7PSTG+kMnIpq+OeL+4ME/e/f
1fn1u0obobKwhTBMxMs/3tcwMlVd6jHxJBiP8ctW3R756pfB1F+pZa5wXZrz77+gsV2+ijKoKjcx
t4MMG+aG4ocyl3Is3dwu/5dPzIij7v/9u/F/4nGitz+P0OStBSyTSRXYgrbwUqu8CztF4oKVPY7S
yiAZmpyf2UMY8B0KTUM+Ume+qcF8+f1nMv/FVVdKgOFV3HE+1E+y7byKrXol6XrnUi8c+kHrLlNj
8kuR2sQCpOqY1jOm1YjA2CZ7oGCyThnljGFZCT48DEiuMan7GoKEjzyd7Ixc0y/zYiMn1aiRu9TW
9zkmhuP4mOZirbyJVMVADt2wE/zx338de7trP1xiFNGuNK1NBs/Ux/3pIRqWxWDyT3pEswKWq6MS
GmFcsKeVTDwrBvIf5+2fVjhgosjWy+dWJO2ZOM/XYvMxzuSucYY0nfNSjjXfRT1bplVcsvLcRh/M
uTEO7ho/NtnIedkxGBbEDGIq81lb9OEWfWO9z7ezORELHA+oHbBWR3sDmAPWSyq0GPbzPi6nwV+E
TOlHU4SSIF8wOHLTFzreX9cEdUtWVR9QqNwW+Wr/4Qqh+P/5Alk6YnppQe3GT/DTY08RCskTavpu
Jfd6X8/OEvz1bfDUkrFhI2bqN4OqYtj8h0fN+uWNkywtiDsEfgNj+/XHx9/O+8h2ZNvv2JhpPSzx
N7HqdxCRiksdajdTOcZBryJ5yNZ+RgII6IOCDI1+J5UfwVrY9SJ3DxwE6KXV0g4q3OAXEdcGobPz
ehvFvFqmWbS7qlDHQjaI+tmlerXI28WYXqRA75Y2lKOapo1BiRHBN5vMholdnCZsaJdaMSFK1Vzs
SzqfO/p19h9WWOMnm8S2ndjSwMmxLbMmBowfL4J0dZlIBQ8YX9h4kw5PhgP3LrEbe49QArahK13P
EURmSzV0+zKBrtPRHtkjnMp2v39bjF/viOXovCkw8fBssK38+GFw8KKVJXNhl84GRK8kfwRg2tzT
AO/eCiTPx5UGmq8GxFt1pX3Dnp2dRBx9HKFKeAlHhXzKQUygg/dGB/f07z/eL0uTBA1i0LnDQs7z
KrZP/7flcnHshD4WakrwKifmxyyZBg9phtKGHgwpOr//cerXnZ4LgdpQ8CMtm+rix5+HQK+as5B1
iRnZHUeXk4tT+CEatOGh1LPEj6GLMnVKkD6rhBCLklPRaIGpmQzoPxb9EhEP2XFUzmsCIotMXSyr
ltHcQMnoISLEmsnRu8SSWA0thBFhHcZ1+VDiRqT/m+J6mUBQUQBr52VlzivUtK3K0c1EblBZx8Ot
sOEw8QiB40UJEtrZq1XZ19ami1z0c3g3mfKxb/P5NBoks05rTKg6feqXYkYxKzq4q8gZbNb25Apc
IHnH2c7GwODDKKLTbLm1h5SmOdgLCjOsc16TmOmxW/X63WFG75J6cm/McNXGunyy9TaYMeYdiD9r
g94oaeuZL46cpx1AnuGJnRA5UaqPT9Kmu1W2IawAB6kVSuTiFFsCJRE0GWqvAI9yfVkdi56HSuY/
3NZfa5ptf5NC2Cw+5Mv99IwPbSftifywXdkUkMUGUvcsMS6HBbAhl/8yDpXmVfXw4ECuvPz+kdoK
1B9XW4FVgw1/e6TY+39e8low9Z2TmjW9Q39Ml+Z9dje8tYj2EuzZ3iDLiYhHNIEdH9GrAZ8AZhmH
ANrvzumqP1yKXxcfPg6bI+4stRXO+vbG/e2NclbLyqZlrHeTbqgjK8qtqNPl5DadcZOU1SFXPYGP
TPM9tDC4Q2hmuB0EkhoN4x+uzHbZf9ioKaZBqrH8KDZqR27r5N8+isRPVjuphsMzTRkh2c1N2lg9
yQHiwbKJmKB7pLYDojePxVtm05OhzOgeoz5i0DX24z42mwdgNdGfPpjxLz4YJaHk5MDqzF378YMV
pkvTKnRpZFtEqslEjEdDguEy8hWIpPGoCfWmQzOgZoqvlsgeoXzZf3hu/tUzy1ZousLkufnlPjXg
m3OJlmJXFiieeqKZwDrpWjIepjb5vCI1OyFggtJoltnp9zdmcyT+eGOoim1s/KyBBjXqzwVCwaF/
neKe5k2baXuJsnQ3ziZ0Yg1hVlaa0V5X9J3cugO1D/IELBopZmA9ulUzUVIZjD1MAsXSJMYnTVtq
H2ZVed8LO/5i4VwB8MyAYYN8z6N7+MOH35boH54qPjy7qi1tjjC89D89VbYiNzAxkmm3xHRrN/Jx
DfCv722dvNoI6ZCu2pMS3Vc606QLj47x0hWfLZCGUNMz1PCIJYKhb7ZuXBNEdW2c8oK2N34PESxL
k53aRS+OafwVgpZ27RRjdDkPCKjWvIVBNpsHLGbdH4oG85dlhK8lIZcxk9nWsb+8l397WXJCayTP
+rSLmvTOaEjpVBgPYLAg3nC+zsqgR5NbJ4V9/CUito8u9beKMecd3psT2l6dxT9jXGxvrv2JaXaC
KH5DBaDM+egOxMQga/zcmHHp//6GGI716y2h2Nl8oZR8nCjN7X3722cvmtBWY0jxBn0zPTGtR8au
Up3Ba5PvaD6J13lmaiEVxoGZQaQvkDP6ZWwngYZFu8MFwcruSa27XQ0x+8w+3/F2tkdDpbeq16VX
T67LCg7qVDYTuvghfIJD07KoaJ/TChePHdJNQyV5B/JL+dMM3b5f7qNtJwTd7iV6VnMXCdFIlm+R
xOakdSBL3MBusu9qRpa+juHbCCzERi5PPEP4zc7dzys9U5/O/9cEReE+nKwxWNzmu5q6DOtFxPE+
7L+lZrUhKIlm2JjoDDNnp4AfOjL+N6v8wVq7u7iZx6AqM2Qj7gnlPCgxPGG2Ukcxlm+qyBcvkyo7
6uSNF6Tq3TiDfoHC7qfDvJBOtiguY4kogqHRYuvTLtY38oNBgF2XfI+0JsMnI8SumriKU34TdvFz
vo7JPhzSa4dkaCfr3giKJfFnKfRTRVfPy9+ZKJe3Q/TcNA1aUqS9EFnuRncVnm2iEZctO3WfhfS0
iTimS+2SA9FZrleo6h2QTwMIsjWZ5yHTzqAeIeA6pEueHdEM+VjWGKt357Jykr25SEwN1rI3LdKn
hRHyUVvxlV4+Nzvrz45hF7ve2GjTDQayKdpQi4Tl8SISGW4YpZ/q3aFcESfmxIplo1WfR3M4riKl
T4IyR9DUPsphgxDCgentGNeokEEC451RtjtdJ6Mo/PyZgsveh8rJDyuZW52OVaLcYjQmC31rUT3y
99yqFbhW1/HUGdm7c0xE+bVISeUAQNR5uZ2d3VEOgVlO4FYmGxeB9r1ISILtIpiLheVlNK4QCKpd
JThl6SG5jfYGqaqbCZFzMmf7nlF7bTZXEqF7DARkNCMRIk9ZMsst9nPIAHobywazKK9zxGEHxegh
Z2BtTgmSn7b0p/bRtWYZZOb4XVsAWTfjxWZaBJ1BPaqYNPNqnBgWyvVT0abhUebZaymSh8I2l4BI
5QGBwHpCMPPQ6prNuDsBzG5igXM3Hx031MbydBjCES2VS8td1WlQJX2grxV5xTrhruSnVCmTCoDX
C1kM8mgtKZoPzUKf0lUHO04JRYmxV2Wy9pFp0vMpHSiZc0zoIstT18/ZFfQr9t8ygHrL/1shssul
2EJezCcCl1NU0owzt7+kXJr42MLl2bn1tB7dTOOVN7RDZ7UZKN3euW23X6zIfFpG/YMThUbgTOZw
V3hliY2lWXAo9InxOe9KXx/l9xqzqz/U4LSKhTXXHoh1nbMjs9kJ7clKwY8YkZU3OYNH9A10SUHq
EOGM0NWHmoeQ06xcf3RU7+mle1Kze6NiznGjg2nS+k5cwRuzL7ZJN6irCNNMXhQeBwtARBO7k/lA
Rvq+ZfIbl91wLGaiFC3DbHdtiwDMHeu3gZClPU/Q6smw+YJYNefIzJtHXqor61MSA3yUvCYNaC+W
Uq4fGbEnLBMRYzxXA/2MFnJcMY4wE/Jlj5dmGw4kETK21fLGNjzj3yFfaIsbp6vxaRbuy1RraFRq
UfMKlqYfFUZ0NMfheV/FKapRsIOY8gprr4b+2sj+VSvNr07RPTMehCaVqKCpmsYDWIdX1GRoD9+l
8hFZzv6szosGFwkWuFlEEEMFPM4EbZsCQnUcm94HDYO41qUlVXYUy/Ya88aQrOCSDe2122wDndcY
8TI1F5zoxHS046s2WKSNaJzccpdLYA0DQpYiRR3e+r0xkOiJRdCbWKnHyHglE8Sb9KxDcoqsGvU6
tM3FuZvq6h2RSgCBC6e2uNBNQA5Uz0DD0AUNY04zSZRvoqo136zdh3QSt+lsM0S2yh3RSatv2czd
Y7aIpqsv8AXfOzVSl2wzLxOPeCzmjwmMkCxzSZdIZpcQjuyWRa88mB2I4jX82HYq28kOxULYf2kd
xC14RxnTo2XKUZk0GYJ0rdd5VYvnNQUbUGZ8VXK8LpWsvwtL6/wkeotWglKtxUBMlshy16/GTTjW
LOLx3GO2IEtWXyGt4tgFvMnpExtwloHkGuGLJWH6zRzCr7Xs+j30E2tx8bKvSMyRNhCKqnag33xn
ckZvngXZO+5wRbqbkRTFG+ys97J3XrswB/1H8Ra0LX6hZnMNE/E5okfXuKZ5/zJF9M6y+SOwIdQm
5ceooI0GnI1Jf9Qj8uqw6UbFyBnSUYL1xrnRWuMiGvDb0xpOnEer27TPmVll1i5d58dhkqOHRd3e
ZaiYxk4CRm15r0X2WhUPVm99rsPqRjHCR1RPUOFCuJJDDGWCS1cT+XGei+/DkJBIa7gDYkAcZTWa
el1Va9A4JJOV5S2MjdelSVgW32TL1c36p3lOyKkqSqCoxYeO1hrPP8IBNOFXF6HpzjJy27dDtbdN
omyhxagUs8NsDc/Oij24Nu/rhXbwkG2Od/R8LWN4T1P5XdrzF+NSAsWQBcCNz1k/H2ceHAOwRpda
uzrPvUJbcc+Upu6XYBt9y/2W0wabHVSOBaPr0SQqSyOPFL1A45kT09V5doWvo4l1gYRhL+GmlrV2
x1p8LcrEA+FHXnYB3z4UYU5u06vphh8WR9zNjf66/YnMnDvkdLrjx67+LoyEshrIEJL+uWyxIAhA
gKI6VNMy+EYvxx3YodmLSM2Ktv2onZ5QLH8REWxIc0hJ32H/M56cbjbZNQ0MIRXU8m51SfyDN9Au
5Qkm7RPKxNcZ04yTQ2VGCviFUfbkJWJ4C8/uoJ0yYX+eEwQQKNEXUkaMg4QKPwswawR2o74rwpva
/s5D8pFArdaLU2JOs2jaLzagzbwFV2STbNWIjYwZhjuC0h9sAhBCXr7IRqW06rG7Y0v84qBQ0xB7
sX2w77jdi1N2tHgKs72ZCKs5Tq68Na1UXf76pVfqpUNydPjr37oYk5aFPXsX1xj+ZJzq5y6CQGdk
OA2nKDvTLl3PLM6bLTVqon3D2d5bJKkZ/do9c4zUrmWCpzBaGCb0WymINwdCBkAzEI+QZ4/mIMRp
lmboO3bKwufIZ+Regz8ohNSpCy5PzneNp09iuoJ1oMyJPlANfccIlZxk0RQwuIHJJp05Ym9D77VE
i4LobzLtbeacNC3XvSFq6Z30bt5T2j5BakFdrFprvRXaeOAsSfLtSPETl6JgIA04Q2OlYkhenHHI
BekUtvvCnLS9E99FWvLJVZlzAc8M3LBxvvVRqy7oPjaNVS2O6UYqWykAwdX79QwdkZA0c0c0tH0G
lObstdR5Cod8vKrXGenNjSySp07AxmtW8JaRgRuF3fSjKBS62v5op4Z1T/yifRsa+U41deI7RR3v
2wLjw8QrtRKykmJbugE/XN64Lb2qRgLVHFV/mxrVdKjsKYBviFtuQZ85AhDIpuFkZ/y0jPmoZ0b4
vKoebeuQF+pQb1ZDjgzRsQKfXUnJ5JoyKtMm5g+w6u5Lq7mzYx7udtTafQQj4KAR7QzG6wGN/Tcc
Os51wOn8jGEA05ez7Et8DAf89vp16hIq6oj/rusVKpcKvVnMlnwxo5RkIHBObZF3D30RXuk+PIOK
mL1y6Kfnttsip6bpk8xjgig39a2tPtvtlg+EVCUKM/W29AKtJtwyB+fTsVjiEODpsYzXEWyBUgH+
XJLU4thPirC6GORB4ifMoXYB3ryaUEhH8zwsaNdAJcZHi1OU37EkHWYWeBGVoT+W7UcDmSS6xeLF
rDjoZOP0HhnWxZVJQ4ZQ+p4aeD3JQCdHCp6rV0xx6BPPjWWqr4NsyE0Y7YkdAJ8/IQDCbDukbH1T
DZlrfA+7/KJStqI+Y/fTkSuVOBO9XG++Z8L0uhpvh8bLHKS0CSlhp1MMDR3jwRK96pwTMmPaWcRb
zppxxHi1wBZZbs0QbM2q6fnJ3R7mvmLKEBWdehhp6Ptdw7DYKjLxQLNoYA8h9ggW3l3Xwmhwazmc
ItPkGGcKB5PUrVYN45GBBJiBpe6DfHZ7FDpZcpoaTvxhHJ1B9uZ0hthBjEZbdg7iar9YVuvMI4/L
WRqnzrIzRNKwEQlUi5FKusNXARfDNBCfIpKgxIhHVkbWqceUingv4xlmdhmJC3nZQB8kokIYnfG9
rC0IaUMoHx3EYj7JCsDSram8SL0m7Xlw0PO37QGSsBFMZbqpcjgGkgOT8dUS47kBIVODYGTs09UB
ES/TY1mguKbuP9dNhfd9jNyPFkcPPK6fcjd6QCSLrFbmwzGps/4d8oYHSXV8q6q7rir6czG0DvWS
0T9z9gyKVUFlEdGdoJ3n61Jq1waFJi8h5RBJsDfLWAH0H+srvS37PnYuY1NgJoIb87BWixPkvQPY
OUleEEhuy2V21WTLWGPWK79dxU3TCGvX1fgC0G7jS+Jn7SG1Wkdw2Vr3laZFe7Xn5Kx3o4RYKckw
bTZY5wb4WEZlY1AR00NFSq0ayjxoRlS8cwY6dNXYaIngcK4MU8mWsJAUmyid7te1exoWTkpJWHKQ
TdILE0EHj2urISrgbtolWPk2e+T6xQ9Y9cOdY67DPjdX+2aY9a+pw5SSRBIdLLGbQINNE5S/w6ca
CBLtEH3BZiyOfb+ET8U4f6FkrpESG+5+wrXiBqB2T5u+breYdnaTgoS5IZ4EA/GYAQ3KR3G2rRZl
ZiWJciyazgMduh+EtoXrZMUXOHI3TTQXBwywzqGMAONEMUsAEOvCN/WUygJPRuAOGWE9eADugLNT
ktfdyRFAFBcZX5e4p1JoS+tFi1PsvLHYaRBrvGlLzJUJpbcqi/uul9nWdUhBwJL3FTFD35mzYd/l
SIwoaGQRgO5ObyerujURzp8LM8TzkWQpiUftuXHtIRjqnOl6vB2PxZwf+WslIwrHOih20wD27QCS
cHrsbY47HYT36xIVX1Ck4MEmVmghetKE4xLb0MCX9HNV0eYZ/uIeSGc6CS45i8xko1FbzOK+XBFd
Z0WWHxfmENkwEE+wKOvoJnWzL03cneCXsBATA8X6qFycKuZ8lKXxWDXKeckSLBDWGHKWWOq7vBHy
jDYsvq7WpyoChV0tOUPlUYk9mCHXN+ChR+1oHDU8Xse6tNt7qi3d59iDCScCUm6XOsMPypRrFpkz
ZEXO6ywXlCIk9tw19tizkiLI1yrxgDELZkaxtrsCPNQxHrGOqMECWWHX4tSzAl4azSTUCB3tTmeH
OUjH+My5vOVOx3Kv+jnf1wOTVxuBJVRqvyg6EhDy4bkzHQRz0Sg+LPQQ9667vmDq6i+O0YOEzYl+
r8U4b0QntmKLN5Xu9bGpeES6wYruQNxSn1Kn7zGTIJOprPy9b9avLTRFz9BYl0y4W/cLKrX7ZMVN
NqXps5uc0BHqj/gMiEEToGoXMYw0IoYpcB3l3rtm/xi2OdsXcccBGtqYlF34U+7c/Ad757EcuZJt
2R9qtEE41DS0JCOomRNYZpIJrQGH+Pq3AFZd5uWtV2k970lYSAQCAeF+zt5ri61kBEgqyGXsv/WN
/qjHvVwFWvEjstv4bI9YiZhHe8pIgAyOuKjPohs0nOlEjKP+nUYYMHoVT9WQlre2j0zUaCedntf1
G61TtoQTx6dyYsjO93IxQAOnK+J7Y3q2sJkDPUHYRtyQx/Rzyt2oqNNHth8eJTFTxnQMNCYi4ey5
dOKlC9AGrIeZ7ce6NNB+RpMph4qnqYJlMNzskg0U6nFL8RvZybmSh/s2REHt5t0m75+php+qduhu
xzqAhh3q1capiJqyWlfBG8zZPIQMc6wQrp9IxEZKa2rU3LRhbcIfZJIY+5RBffS8IgUNPaTewiGX
Y52bwY/C7+JTSC3DUFzMcCSav0oFDoKVWW9xMmwBUtJHzIK9dDwG2JWDdVhh5ug0DznD7j4i5tUi
Nn6lD04NaAazgxOHKII9RbsYoXUdHCc8jVpUswvD/fGgp04GGFTFEHws97Y0m2KBbT7fm0NEOUQX
PaX0FtcjSlZ09pybCrus7lRA5nKKuBKS+Bf+fKt2I3i3WGC6KooeFSQ61mi8OcKp13RTkcLXeKCd
MWCqSb9iFWJB2sCRLJ8ALOWR3x2kGjhbXDZ3gmveQ4AqqMXAsnZDpihqrOE8V4mXKnQSa0aCQtrO
2EERDk7kRlkLJRuMiwzRC0gFmquIlE3R6QrKCaYwtuAn6gNQeY8Q+i1MeuMuk4+90gQn8hMgpjX5
o1IWDKG0sdtbhAQoPLdpdMAvFaRiOjlvTKqTBbCDgJ6lmAxAz5lhndJY9FTfOn+D25eOuFT9YxZr
An8dLnt0wMs87NttObrK1q3J42qMh1w1qSJAwD0QtU0RT7MDch4bcpaZLLLzBGhwa/FcMQuUHhjr
BChJ2jXQ/kox3gogH14FcqK2B0Q5vbyAnW02VouPUHQyOcpeJMc+KG/V0M0OeSv6m7F2mh32ibs4
NrZBAqFWSyC5hhkBq5FRItiftA3AybUdsUfeilKNtSlUPBi0RJu9DIMnNzNjgISuyt4RAp4aWuV2
6CVQZxiEV0a2TwLOnB5TA0o9UlERxV1an4kti/c5bIJkwuAo+2pEwqaQXnPOlFXTQOjpvzdDqmxV
pzH3ouxTRh2Wteox4S1k2okDZn9nCxLkO3rnmMAXs7sosmu2kRNHxzypLzgY2Ct7XLpoVg7MUv3b
Ue9+BkmbHBk9Es/g+tlVp84ky0sYWi9W6HVUbgQ1/AzRuel6+yxQX2XHGCERuLZtwX9pCNfckRE2
rMhcaW7LjEqVyIlGahk0UOlN0XP5EAsweqHXjSSacT5VpinJh2B+CcNLyIcJiQAcS8okeCWmSW8Q
TdnUihquc5Sg/EfoIrD89vbYHvSjdPxgT70rQjhsaJicCAuAKURjlKSJ/K1rMq5Tkd6S5aLdKpbh
Hccq+F4zu9s2pjOJ/nGjSph7qxohD2oVtbo0jvU9h8K5I1e23ZoMGteyip+66UKhjBSWGYF6N4F5
79nn1gncgzSRfQTWeJ5vpvrPJirM8pA54uqXqrvvyy7au42x76n9Ya4UTnGYb4BDlvgZOm2Rq0Ju
aVFc6naQv1TGIrROwp9Nhdy8tbPu3tIAdVS+5R4Bq7lH+t0lQzZb3ntIQ+huxOFPk81QlWH3K+v9
S+XG+ata0V8lR7u5dJ2XUHuIxn3QE/rQZ6qxsi1hP+WZ8mMcQr6TXo5jm9R7qK+2dEIeTSKUsPfV
6hmmP2AMD/m10TTN1RtxexWUYr6FQwRpmDWurWDLpE181zsnWIq+a+9kHGK8TFs456EP7SVEvq9j
53sgQZwkKSHqt4rm3fxxw/AemVMELw45b8Q85fI2RWazw0Hg7EIOntv5hfktfhA8EajId44UgkFU
vlHlBhpSVuMDYCGxdkQhmHDzxYYjsfZxuN/NqzWvoBlE23krDTXWcD3vvtmp1iw7RzTX+SemYV0e
5p8d5ITljYDrHv0wiimLkzpXxet5jaft5k4bcBCtsTLLpL9BQDjskyjF96mWzWXe+KTc5a/T/5rF
T0zloZLhk8FpNN1QxjpxgsFTx5S/P/XTjT30b2nBYDqopnnA/Mb5hc+PzPewzHprOHbIgqdlzQv4
WNb87s8FfrzM1WIcnOPnkuZ7v33H/DYDPhVWuBqd1Lxa85Pzas73Pt6ejwoliMq+/1zY51u+/pzI
dnZea9f7/7hW0w/++AR1TADgiDtpEv17UxRQUdkC01aav35eRFzL5KApxfrL87+t4G9rnejfjMzN
tl9X67d3G9Az1gUWt48N+duHp+368ZM/f+kk8UvikiHH9Ld9Pv9lbewAl6dem/X68+f8trE/P1db
eNcQxD1/PjXf+/p/NgjCVv8nElYiMsVniDzI4DDTPkracJz816mdhw+iu0ulnaPtKMGNV1RFGgUI
5fwwGPH8D3236+pfeW0zQKZgvoAMZ55MZt6LVFPL26SW48EPKLLmEizU3ND//3aHP9kdLHQL/7vd
4fU9ff876Xt6/7/8DQIXg2Wo6Npx/COAQO3zQe6G6Y3QRlVtKhOG6aKM/cvfoLn/V1V1PA9o5Wgg
WBZa8n+RuzU+pSMrc2F+mxZnPu3/xd+gTarb3yUzSL6RGZmObnCNVf+hd8LxMBiZRfvAGkAAKzkD
IHu0/C2i8/Ds05MMImRzk4BQeAOcLYzNf5C3aF+FntMqWLquIkx2NNNQJ/nLbxIRrwYmN6+CU4e0
+2Bqo5huKZTY8Z2hEZfAtHtBcag5hAn0DxiRN8goQizeTb7Vs0xZR56zdwE4kYlo/0EQ9lW/8nXl
vngiiDdFnxFJe+FmBA0BE08Ork3iaO6G2YocdjQIttleR7f7g176H+JB1FeWZpgGKGuhkQE7qcR+
2yy+7vW+cCPYPZL4B33K/LJCGW8tWLwY8buLIEGanutwM8d+hM7boJjhc5YSrNvVsAV/26MvH7vE
74YJ/atkb1ofQ6clhVsAYa74sj5eWTtByoCRmW9ZHrOCJFXYBkszQ1cpFL1Zd1Pk0ojxK6Y3e4Y/
UXF+K1dDqf4yKXA8J2W0qFW1WxKuRomWPxnhWLsddRHQBqW7Udm2sU9tJV4ZeUQMgW0YF5GI03//
IdpXid/0QxwVaxGb1zWA1v99w6K4diT2ZXfBdz50ThatiziUDNMBcepUI3euVsP1qanLRpObsidE
PbX+pMT/hxpzXg008ZqG9NpGcvj31UDF50vGni5dt+bYqLlx0RGAR2gViGWHIUex1e4JuqTqTnhI
ygwopZvva3+UgX+V/LEik/GK0xDGKcG/+/cVSSyKB1ZKJElTWPe1W8Tn0YORFhXM9RU39s54PE9t
MjyPyBcWoo6GbRf5wKGoFd7/9/9G/+fpaPLjMGx1LZw59lf5ZUsfG/okMcOxzjFfjnhgHBhORd+X
t5lNs8Dt5HMWVgYadaXdQLRVN1mlvcdGp8BMaYlz7rUBZI+fbqmDZ7gbWJjNvOHHSHKVF/3hqDD/
eVQIi5IAcn6dUwWus79vvLawiGimowdciroPdXz1KAzztsNUsxBl15/KUr4URlMcUS4WR3lxG7o2
Y6nsTbdQrn7P3LYN+/RSMJPfmnoDoScFXyWFvDMDvb6l4jADqqmUMdCISEun08qk2R4T5zI162TU
F9tYANAsXKc49yMisqKCrJ+7pX3sm+Y0qBOpN6lHYMkpQyUADht17N5x1NqnOoV1RWTJIhJMqYKp
D9Hp8lCa+kVUebijygjDunsfey87sDFJu4xDhY58Qpo2vVP4A2Xyh606q0z/dlVCe4pJip0RvxRX
ui/HRpvAkoY1ZAGN5i+ffMoCIOUGYQPtaOiddLCKBMkHlTOwBRRl0+7EYN0+Scypp0wPHjNXP1Bt
MqEZ29bCqVVlBYo0Wuie7K/DcFNSutqG0WjvoUJhxVOPkKOVX9QqPE2qK58K/yYYlCcwd6+tVExO
FNFR1dPnVAl6wJP+xpPNeNDNtN6PVE/CN7Ny8kezr8aNr/jEEGGpP6AYPBVR/fTfj5J/OMmQ5mok
2gosYkzonPnU8tulAT+/DtmqtKh+mLeBbGpS2yeveQZ03JWO8TBU40+3hoOEzJ+NCPsQzosA3l3a
V+pNNtITy/iDdPgfUk/WSsfcAt7W0rmiT57M3y9Yhd7aFcoydPXwlW9t6ULVAb/cFpkHSVLToRGF
8WYsXiFyqd8rCUcu7I2NP2j+GbrUq2MP2UFq7NBmfKM4g7OMyUBYltxdhnYn16pCMJ2iVs6JNjZd
AVU9dsS6OgVCHb2Tr745ADfxCB11vZD8t8yGrOKDhFco37iyGq9lVz2itDf90AJYUf1Btz0N8n4f
TJGgQ4vOUi3BJlDFP/T+RKDkXekaXBRBpJ1UPcEdAQw7sgpkhDNjR32TSuseEyXZEhEU7jqQxCHF
sEDsmd5ZRyMC6D4VszkeI8PfYQzqL/mgB2cv1kwofca5KW0f7xPgHDuEaqUZjQ4+trihDXTrZa4K
h4nk6+lzg8i+aalwDlGtfrOy8NJEoXbUO+0dX7m27Vo92BP+y7BGrZ9MSAUrTc9cYAgUnWp39A4V
0mGSkOujlDU+RX+EMSdIsyyJKBsj/65MhTwk7AqLQgz9heluu6jLoj2mQwYZPVN3hY9WS5qJsyEe
8OUPh8GXzY032MAnwOUCV6WG2++L3Futs6psewOyXpS+RcQDHzzaUUsjdIjvCj1rl4auuEXtpG+7
AcF60xEcm4IS+sMY8T8cj1wCOFdNZiWdi+mXQWLI7jjlgLDn0zfvBYA1b3gJJxUUDUBzgTgj2VN5
BBFYFjqt5nhnBcav0RzMB9OoVLIM9D+cQb+O1qZdEVO1jp8Jzx2RPF8u6qF0WqFoebME/0SfN9e/
p1xAll5Y9RfZIsdMWqFuMUvaC4EaCBRViM6mnuARmimOoeveVHkVbjVoanvJAAbxMBqvptCRZdoF
cXsdcIYqre1t2XvXKB391RBfwQKhZP3v/7MuxD+mCIyR8F/rHFw6W/irK8EzE6lWUK8Xg2tlVyrs
6APrAbm0Ph4otdtL0up6wDAYD4Yi8beIs4pt2DbmaqiNFHEBTMvUli9mUBnn3I6tjUG4tQ39AoVU
QRP7junDRiZKftsouL6EaJRT2BUrqy3OOkXEm2QsdmkkoX8FytUKZL+o3PZqh2ZEHzQu7gCELobB
aaml5TQsppiRMVJ2Q+lmxBBO4pQkwfpIfHHoFW+GRw/HsYNJeJGbKwcm7SnyJcobk2u8SbHVCjrr
ZezEHcWp6BeinSL4PtTC+WnVYcj5pUKnbirntgyyh0HHe9ZSXI+VGI7wYB3YzcgOjHyEi2penV2o
MUsGgHvFVfSP39sSRyqMPYFTBGzH9JHCdBiw1uTWsqyM+lzZL3ol/Y1fklwKw+qmiyoJdbAYVxbs
jUsuEHKiEVrWihbcliUi3gI+NraZOgJ2d1sWyXsbpCWlYBILLE194tS4oCBz19DLfwlIXEtEeOP3
qJ9yK072dTE8FR2wy5bMCOC82r2Hpc7VVwJL5zkQKCpc6s6rqsB6HhOqfIgQow91lD1YxA+vO+1B
80R0gYlX7TJLw07datbJrnHBhdQDcejhquslqm+jNt9gptZUnIWGwsZBBtiLo5evDHyMS2rzwSXS
FABIKWY6iwzJhnX3rI5tB0Brlfe7XGY/c6evSVLK1iLpqLdG5dSBzcJr4g7hFY9DA2RMbg1KqjvH
KPIn1UVnnhPXfVBdY0+DK71wtQTS2KvgiyTs1hEiJ4lCxFGFaqeegQK+N1Gl7NymZ9fXfXmXoou9
i2q6U9pE8M4DQOVTDnqfi+oGeKouwvN8Y4+IpVvHfcvdSFnS/8lxDNbI3pvkUmnCf8eJeLY5EpdJ
Xme3E8WzA2b1mlIPbSF/G0noPcWZFp4CZt7IUpRFQ9fmNVHSR2LPIpjUjcvus3cNfM7MLdpDp3rZ
yQYptCkMM4PV7bw6KWExKp/7gXhp1TUnDF4SkQVC/liKn3of5EdbERhaJnJiUYSnUs+HleLHU8j7
3ogasY/UGJ1Op6MtsrB1zK5Mh7OQ56H3KC0Mau6oioM3KiTkBN0RhAT6VZWQjxE0yAFlxFVhxnkM
oHCbamVt6gYAuq9akEZ8xTmVFQmfsiiPOKPlpmsCpJy51h4kk4Z9lHUAggnN9quOqbdAS8NZol6n
Hf09i4irzdBrOMXLgK6piu7S6XywscjvXdOAYDOtmRHjpRzjqiOLsNQPldXd1XaJHFNRQaH6+FgE
ygMI3cPB1QdzAVaNZlDrmIfCfdMbjlLyJsaFrRKEEI7TFwXOxkU1c9Tbttu4OWz7ZnS+dSJUdkwN
YEbaNL3tXoC+nlZA9IQo636CQhbuwhKZn1iVWJwRsuFxKEkCGsJWvwvK6xhazxFZbSf2kPAe91a+
p5FblZhELbMqHjqPkNYozM5e3zyqQTH+tM3yFXal/xiPy07z8gtih0XdKP0dQ/QGm0Ta4yn0jbNb
lNwwhVWDcaIZ+clmyBzlXDHKPielExzIH70ItQF40zo1TE90MuDQBtwPUkeYx41q5AhhI9TDWiBx
IyDWoiHfIJ5tx9HeYeulBl+0NwU04kUVco4MhRrcx3ZOjFPE9MoWyzEPnFMqo0Ms2pCI+ffCjOoD
GjN3jcQ0fQWZtyaL1vmhw3JcktRdnCKkvmhldHSUVXnkOFf3MSEJ+06/hnYbnEqUzWQr9O4dcSr+
JGqknpHJHyTc0IG6d6pS/oKkIBIFUi1mom3pcFFqaElDuA0uSdS491bQWkeT/jkqnx9VmxtXX9sW
I4dGnxXumrJEw8muOCduwghPf08lLVIAaqgAUn+4k2X1A/9WdOpULnqtT35Nqgk01+gudcMziHMs
0fszEDmNJrS7IjPHY9S37jJzhkvRxOGNLaoYnhkaCwu83jHUTayyHZ10FHP52RNDvdN96y2BqH/s
yTJauAGtGYQD9qq11OROd8M111koTokgR71wovPgeedOxv1ZQz5Pg0VZZOxyC49ElA195TVTP/MI
SUhfwBYmPkUj+EQN8nu1phYpQ6dfm3rvIJW2nMWYBS20YTrobjTlO2kXolpHGigcfhkxTBi/6p+D
438bE2kgKaZZ/EDjT1nlzn1RxNqqn84jHbEIsPjunT42sQQrO6dF0jyG360yHPd6pqCHzZyrY0Q4
jLJRvY/H2xaMwq4v8miDD6tct1haN00G6y/vkughMCoAuPGqVU17b7KnLxSER5s+AGqd6iU8MJ/R
st9FkL8kPAouLpwbe1J4CgPNVq2H9Z0TiV2RbCrLyN4SM/oGo3ypsxPc1QYhharuPEd1SKSr0H5y
ynr3SxEiBCzjrVOOz+Q9ehs7C52Np0z8MrwxSpt4D42iPqTefWWihW2t0D01Lp3LEIZcbtXoiEIy
MGB6kNxitvkqF+qqK0YduwoxyhwIjByJ2VoUGWY4BlcZJ2VzUsPX7lZqORIEme/MBl8Ge1yPhbzQ
Hypr7SmmOLV++hBWzN5lENPiEoy6ucb0a7XwyKRKmvI2drVmVSiEB+coguhUROUzHZdvld5gKR3t
4sZUfbh9ZI4sgAHbUHAKLuNDh0s+sHHbj+iHRrexl50kfqXhDxIGMh2VvCDOONB5c00s0uKdXdzc
1uEQ7IQdVSD7a1r6sbIuA2N4qSomx32QlefKrMng1au7lF6v3zXpVaSdvY01Dh/X6ld4XPyHKM7x
tY56TTNK0RaEVUY737L1i4+uQNr+g08qcDMk4R0ITlH4xW0u8c2TGhMsU/CHy4Jq4GtUgmPvmnLX
MHbbzecnpWN4AhBwKjVmDG4AQdzNNzaJ853qWBhgyAbQFBPIaizMYGmThLueA6TsPBUrTRFPoBje
fb0GJD22nLYr4u0kboAocft78iX7eyjN2wC97SWKiEMfQ4dBVe0QnNzhJSW+ipmkrZ+7ON3Xnk9E
5FQX0cwOtrhOhPcoSEjscQxAgXBWZVKf1UlSAyfymreYk+jsV0vdbsc7twdW3iTkeDREDpxNo01B
dyfjJiVm7eB4GBa1JjsqBLbcWjExFyoi/dfECDDydTX2B8NEAdeGj9WgkOhZ4M4yeh9AZqM71+FA
K8LYezZsUFqdTPSdb75fyHsC7+11oOcBUAXzVXH5FxpP3rWjb7xoeNkQlKFGGjO5pHii3JeJkwNi
H/Q9McOPikKUTYSPweQ8tCi0atJY2uZW5NY5UsZ+n+imetZ6KbZWK97QlNlnY7rpaApsC9V+iaOd
B2n0qJg+6E1yXPqRAc5CY3iyrs0CTw66kERWMJ7UolRuARwHRDepKKuJnQqLQN7Gf93A5sTS4eYF
9Upi5ipMv583idduoxwkR6nKctE3qrcZoBycs0arzwFGQIO/xVKsx0RrnaPW1PFx8MpvQ53ol+kO
ukYXGRS9T/B6wYOSecUedRtzRAQ7jBgNi4tNMRxJ3OEMaSORDNlbV2UVixOm6TpQjas1RSqROOWs
+9J0r1SVnqBZd4i/4wwbX4ezDvgE8tmAUppno8NU4XdMRlou1XFofSu9dsmgBl1TG73IZtBPJern
vRdq29QJg0Veksach29uRCiptxqaDQriRVwO7UkmsGjZkOGjH02WLVHftAaRQBK+/V05gLBwwjs2
vkPmmeps2YmKi2gQuLRETc2PepUMHpvUAP4yi3yCnAlFAwSc3LVFLVecQ+TOAfDjGN+BHxWLwCA7
T/HKct1DPzbaOt3HTWLe16PO2cYJS0igznCkfYuH02fzmJp/b3ke7sM++wVZrD+E9TBc1TZd260p
btqmGK/QqiPczEVPudBdZ+6IcJjxusSP5xurzJG3TeKnt0qNx7AmlGEfWIhp4QjeVj2qTRLmrYvS
KRRws/TQ2C4MKfbg1jLbs4I09Vy4A+KaqiV5Jg9xojbZbiRq/FSVGmIQRDyVrLRzX6wA7m6U3lA3
QCXtpd2AUXRdzAOUMqMjMFePkEDzKQVBAL+qWfvIFZnFRFggGW+s3JhavCS0noJA+L1o1fymEmQI
ZU15mUgBQEnNWwbK+bUTHl0z9ydDPfWRCdUqgsiz73o1OgJaioAtUmToh5HIzlEwpahMdyWUPNv1
NGuWIDyCFcNH/6RJZPoVurBDFTL8S21GbvCkU+ywibP20AoiFweJauhVeZ+NJkq51sx/KAzuda21
N0aek2cbemS/9cZPnd0Cs4TnPw/5O8ZYsqJs2z95mGguDNUQlrpRcKBkWq2kyJKNpg7Jeoit8T7R
NeU2EMV2SH+p0pGX0uisq543w74JscYhhoLAi4JOKoJwQafRd05J3aAUeXzFuzLsRwcPI+giUsua
ypl+dncf44qxJUsue3Ot4SS8mSc8AaXngxIWu94yoEL7zd4A/8iFk7mfKIFgu415xSALmEKLXhxl
8mbk1HvGtmKSX1UM6ppsPDteyiFi1ekaHw0ZBUpLNFqYpndVmXsXpX9X4ac/gHW3Htzm6PukN8wP
fN2/U2mu3mhaYD3UFEEXemENh/mh3ejualCHaDs/bDUQtvHo1at5YZZqtscorzEKTostbMu5RZZ1
oglkPcwfqPjDaAt+PNAb76btc/oe85qgKmHqhMznYzXaXFtxkm6388P5nulH2mpe2Mf7pk/4ZZcf
xkTvKB5UFlEeabC3Kv3UZbq+RNeNIVaSVjfQuFki9r6l5mR/g6OK8LlCIta6DnJ8DANaojwYxaA8
INrcxEHZXeenek/5XsRyPM+PqKMEsFyT7DA/xAuGWN0X1XZ+iDQeS6U+UImZlhY6msXZwwBpOi23
heBx5mD6Nb+oOqlyCYd4N782P4X4kKoHKOTpw/2E4BVuefl4d0FNdrCh988P7YC2iG6r1X5+mEoo
1l0Co3deWOly0a+DXK7mV4sIKixXUtJDptUAPJ7cWOnwPP9YjTDgu8RsVlJrOB+JKKL2UZLsOq2D
B5eeLIHsdn5kMf9h5IL2e16O10ydIYPU+/nVmI7lJgwbZT2/Cu+ZF3SB8ntakl73sFxztf1YByZB
2a1Rth8/ziSQ5R7w8MdrH+/HjN2VTnQ3LyxU9Ge1ceOb+bVAVfgptqUdPn5PQu5GKVPx8R/YlQqq
2Kiqj/XAhVHv+f/kx3okhMGdtBx12PxZNNbVhRr5x78Jv0J9sJl66Xp5E1m5sc5jXT9/3igpc1uP
7AtGrYRx//Xi/Pz8sDeiYjcm3kswTYM/n59fnB/WyqgvHY805L60kLh+eY+nZKeyxVwyPz8v5fN7
8JpqB6/Wt59POdNM+/NhTeD12mFqvpTz0j8XMC+vwppGv7AcPpbw23sSI6rOeKA+V3S+h7HNGfBU
OcEWVGy6+Pymz/W23KYE5kp9Uq3zXWf1NzjN0pMCJ5b5ZNukJ2zi3CQRsr/5pcCPeT20xDKiDb38
fM98b76Z3zK/+fPhfK9qghsrMClkTguZn/r6dYT78k2GEYl91U4E+r+vwueif1vFyCoNHLyJv/x4
8j999ee6z4sUQ/BdD0NlcsH/++d9Lnt+y+dXS8CQx9G9zM98vuu3NfjtV3RlwuwKIjqmi78W/dvr
mtO3az+OcIHXOapMAYJCtdLHumCMGQKqOAZek4ICE2SM5xjV5ldzRkurAEPrdn6I1AyzYYI7b35z
PDJDKadBuVtl2aNF9t2eHNx8Ob/Z6IhFLVOo7POreqPJGxyOT/NHo26IrkrY7ObXhjzx7qV8nD83
3/Qjg7g4R/s6rWQXJwd0vNrlY0mjfMV6Et3MS2pcXFIaHMnjx6IMrluGK9V//QBcnSsdzfQWFVVK
orqtrKukBcgyPeQSrG7T1tI+fkCpDXKveJzT5ldl6KJXmcr1qSzPvdXVD16OmAWS0XANegPfLCry
XVZb6sXoK1z0A+OInrm5Qt3y3RyU96Sw68eu0xjL69VwxHBdndVSeiuKGtazVxjX+a2irg5wm8dX
i9oDVuVBu+GgbA5gg9yN9FLzXvp9BSm6z9/DFgG7mb5ZJD+Tv9TEdy4D+a1FX2Gfml18cUUwLou2
HL5rg7Wal69J73vhJ/6T7UsBFKDwT34dOScLT+tatFX6DIn7YV48xchdNrr5N3eKAgloxd5i8fcP
VgyZpyLE8R7TLjkm0y/0fkbTWG0smqtRZMYuTs14WatpnC/rob5llCLOGOP8+zBxEYk6HkbmsY1y
ckfMSx4L6j6F4t+T1BTuY2pBmCt5Mx2F4N7xsjuyyMpzCvTsrlLP9mSGg8KTvRB6olKiQHqAeid9
KeHvDYKhVKWpxtXO3ev8tCVqf0d+oL6eH3Y+rd+y6oIb39GVR2kI6v18WjdamxBVGE5wbUzGwp3h
PRCvMrqF2NvYuq8uVzlMECL72SjF0baS7rn3onbjuJmzJ1xGXJWAwUtGJNtPUVKi9V39uXcsDFsW
2PbE78erH/v9xzJ0WNW6lrnPamFmGy4y8SEhWOMK92Cg8ccyErobta+W294tnHVcm3C+2j71cP/U
v2ycyf59rVLu1TGm0b0xczpX5IHscju7mFFBhuJfN1xYMPXKnArY/KTCdOZfd6kc5vucEbQ+psmh
AA/CHKg7edINEb0W5XRr1VPeFhLZMQcj0DbVzfye+YbJdnea781v01M6w/hMjad0jMbt/Kn5hY9F
fT6ePxLhUNoEFr6G37/vc5FNTYigkcq3gABCFUjYvZr5xX2RYYFiavIsHTU8e1kuF64dBc+m2rLP
Ji540LLwn6Ow7leAmp1drdvHWBvscbLMjctcHYsrWnq6LQ2hLtOjvovivZplhIKAe7MXNAj8Ixlw
l9RrvVs0Ir9MDd391s3tm9CgSeCXcNbDqUIw32QAEyxFFndNA6rPSdxwU4miPAx2g4+rCsjdjZ1O
btNGYMOxqTYOFIsXXTCay8CiYRaVLakmQe0eK5ksuBR3J6WbVPEjMBYtsdTXqDJaREsZgquEkfAU
lF0Mln0IdSwNGgfVUkdzJ1JlRz78M8plqJCR9J4Q4JxSp7F+dFa0y9PshljV+gdljp2kl4kTuOlI
Fy4RLfbMUQlAHp5V4nAHv1X3BYlgeYL1vCHfSq/6h6KtFzhjlHWhRvZG845C+uHGGgAyjCb8Cl2i
ZM8gYSylRdRwU9PQUO/x3Cs00wCTxkjyV3HwlAG6PCbBWFP5oD4tew48O1deOsl80U0Nf88ZDOEd
8/OpkDVx4rsFcxRzb2cOTKyWilCrHuK+cBaOrTbLNitV3CIgKxySH8hBLR9w6Kq7LFbzrYkuDpfv
WfFYXNgG/o40jp/O0L74woNSwqRpzYnvvWEgSRZFkF7ssR+WTWUpWz1S8SiB6vUVzlcqnP5aviae
PqwM/DmruEzsvV4071XAZLxo5b7PD9JO4m3aY20ZS3rDJnioJcpfsoiqploj4SRFuwIEpDdvXQCi
UFbRiw/0K5DatzZsu3ujL96HXF5qXfh3vpqsx1QMF2/E0Wgq74abNpt0cG9SfucOo0i2NDq9XD0C
hsLW5TDNoPb3aABQSNBRLiwnfWy9dGv0hH/U1LMDtihs2YM7YYdsaCB9Eb6AoV3rAmOL4pEiaVAn
78iS6zgdlXl8G4F4CaPhXvC346heKSJ/oEKgLqveAM6IuRtXDqcKdRuJ8l4z22LRp91BNZFfWUYf
E0OOK8hL1B2Vmpuujci116ODPhvUw/asRY1DECszC58iIST0aqs5N9S4TYLFQB9Q71zpddT/D3tn
1ts+sm33r9K47zzgPADJQ0hKtGZZHmT5RbBsmaI4ijMZ5LvnV/K/z+lu3JubBvIQBLFsWeJQrCru
KlbVXnstunJ0cxCjaVBSDrE3uPtQ95sYBhTTnUOcj0Pknp9JBuAa8xj68XidFqb1rStCphg1yAKI
8kiTe9Cl90TXCcxjqq0MOK+vBJvXbbUsrPqgloRt85QYNMYtFuXU9CwN7Py4V8PbIcbSIN1ChkVS
boexqDJ4ksxzqyusnv/zDf/hC1wdyQR6L9gQVQt05vWtapCvr5NrMBQGS30qhICZ0aRE2zoBnnhz
Av4Opt0GEF5EjxMXOYtp1fFJ10DphxeG1Kz0ovd4Kx9Y0Ec7SU9yN9HiAHwdJGq6KTFllP0ia8N5
2bFcFYLF85BiRbiwe1U2vaTPjokhMZy+TAZbCXSmsSQXeQV66C6oFcW7WAqCOT3sJhkkzN5NJhzI
qqBt0VAO1qNioqRrLRqchyS0J2rMkC8q122GszWVZfgDwl1v26cs1jWYB6mqwjaXZWZPiVh6NiTl
kWDozEPXzZTxCujPDKCf6guOK2Ms7Gkso+WoCg1MXUYSFXfu5QK9LPBFt2kYnDc3Quy13HqQFcF9
Z7H2OyDBdzUfbzxtXYa+xeSoq5MY/Vajs45BlhCnZBooaFZD8XaT9bOTvrVGGcipuU70gYmUdgMG
djkesMuKSOJqbqTjotYYH9E2phG0Hi6CxuBCWX8CHxdc8lu4rMruAEv5Qi2hkUNr8+2YFe08levv
pE1WPQsY7kVBqjFJrwESGZ+lhlGCt0knNmyAUCo8NHn4ZUYcBm/VytDzdZ/e7Il+JMzrpmL2qjYU
jMuCsreublygiDqWtu1XFsHfsNKfs354oSWiZ2HJkPKGmTWrCfFl6ZS2G0Gp6BsEcAU0DlTajsiS
tln3DbGG1STaWlX5KIerKhln1zAfH5rRemsRbNHknhDHoVr3bfwBaP0zDdVDlECBCFnVOc1gKCB8
+TJp7P6sErN1iz5CSdpFqAoleKQZnBI4pdQ9NISRF9WpEzT4xA2pv87o0J+rkpiw5Hq5ofiWoLSY
jtqy0dQvqJ27hWrn1UtZMiwzr+ZpDGXbJfoUwgkL08w6lZ4Tn+PxpGkLkHIqpAMDUlZphfLiBaW7
GmXSZwlPxxE2lfWxT9dKrpqsWws/YWMMPBS+EenRkjUI0Wih5gXCIlrI+LMz3KwFwW2m6tqOLzgm
jerIE0M9rrQIbw48If2tGFdFCqeJMV4Jy2doOyL+GjKMWFuxSpi0aqIldct/dCbtpr/5iGS2hLpD
WSvH9lup42TMHf3bPhbBLYm1SQSP28K+6PTJdb4ZHB6vgK+hRcirmRYmDnMwzVgY6dONAel+ohGT
P5NvuQ+FFDr3Tv9+QRma0PpIe5CuSOGo1gBcoZKeCggbpSwxvJvOkuGoWvvO6fD41vU6j5P6qW2y
3FXNYdPqar2VxoG5SMIwXTEMPFZyAm9ZgjifgOt1OEnWOCj1S568wjTuTEwnPpRwq7oXVTGQsM2j
4JYqsHNJBj3mVVtWXXImlFqb0hsXSCWOXsUH34oiKwCw9N6EdcIUEVJnVUbEXIf0eGuUPWxfka3P
7Ssy3k7dBMebPZMdZll1iDpMU0f6TNdaD99vtIgqmJBjpnH68ZL5upVCIMUDZF45LV5+pduakBZt
s+5yhuEr9+Xwxtg2kzdNBFC5hGhAMuLwRbuo32p3fTZUKIsMvYN5Uy82FkHnm7GuWL6I+vIpl+12
imdiUubtcSEThDG53ZSbr1HlMylphold19DDWddAl6VbIKXZp7zXGAKtc+IxCISoFdAQUPmErHfP
LhG+avUWDauSaGxQ2sUkzWwVbR84O+54CyDKyQrx+CQcppbqDBs4v444zqtjYCfpt9XaG9Z2i30M
e/10rJzUG+0MhNJgxQCZiivTKzpRvR9xW9OXwOpXeKOVwpVYl37fE/xdAwtYRJF8KOJzDxX4pI0/
K7kfP3Vo9h21nUptphzsGlXyWFl29k157pxbt4pbINPaQr85l6eylFwpicNFrrcwn2hQLtOiHch6
1J3URvEO9M4FlqP4OA2NPtsQozTgnu8uixu4m6zxrRpfumY/5w3MclI6zkfd+hrbLluG1yIEIiaG
FNX1M2laGxW4casr+uRqq4pLf3Dzu5ZAzLo+LksLp0PVDh0ki1q4j3XGlQVwDw4bGZyMEElER00O
GqNvHkodeai8d1iY/CzLNF4oLQycltqyenCU00C5DTDlQPQ1G7Po6htSeMO/jFjp0HW4WgZ5Fg3S
stMhmg2tlV5VxS6HeTEu0ZgLBWU3ywjEg+Tm9lIMjEnxYMziUGkRL4Q8v1Ji+C6dyOE6cT1VLEOb
D3r4AJHbWrv26XMsph96Gm06gNNwzkQ9Q3JIS6wWyXDYcgjZxyG0wKsPcA3qQg/SIXVadtd226Jd
PddugI6M6qlk5PKOg9L0baPV/cpun8f2cpnVZf7oNN2wJiiKTgkM38NFuXrp8Wpu2r7e2EpTPcFg
jAJxW6w0RXqV0lybj33f49YCvBiN0IBkXb3JL0hAhg40CapzhScki5ZHpetmPUwMEwsNlzkEng+Q
qNT+NYZlrrf7ciLVeN/TgiYDnO7z1svRQ9g2YmG+RI6tu8Lmax7nnT0i2msaMKkYn+MNbpPakasd
MELibSAO0Dv8SJUJVWUsPdWwGk0Mx1gBclIm4wAiYbyTnsnjZ8iwG88ozpfUEoQFUdU8pQW2G9aQ
VOvN0/3NNCHyjKfE4l4nV3hq5klNx2tK6lKpinWb67CiaOja3y6EMHfQBKiXbQ2GG8LdeAPyiKBs
Cxw52ou37f0NRilmkp0GAIE9XjOIibXWqOY81WI/bZRymgwlRMAFtLQdpKUTgNzUl6Y9XuHuu7gD
zC5e7+WpZcCEC50dALIo7oO2R9ysFm9DnGpeFNvhpEyN4+PN3PRqHPm1HqPMOyjNy9GAbxTuxcvE
ALMIa3r4oss64s9JLr+UVr6rr+lkiEblFUrRxa1EWgstxUtQpar6cv8aAglkHAJ1minp4YGRELqf
txcmHcaq1iTIx66JJ0vMzJAuFdwObf4sSUk6baENYK3iNevK8Cvy42vaTSFfPC7yqnojFsNra6d6
aOV80TsXppGlsq2h+NhAq3Q1cKVHLI+uuwGaUsXqcigDtNdWqj+rsYuCGqdRxBrn3IhOdQevcNcD
xengYE8Hlklr8AAWqBkml6a16nsTFZ3GlnxNbTWkPIb+oeobePYrXD4E1wSyxIO/siI1GAG1uGHo
gBVoBmvdV5sjMZri8ZlPMZDTNbmg5an3UiBlzKPoy0KwukcFFXbCn0b9uHAMRkgsqDyZV9uC76JR
Z6ZTpMusBOzkhJH6UCUxBF9CZ9mJpHx6UzLJs3pGMHVRglXqpVkfC0rIBJVpWEmLoEwSBx27/D9D
fRP8+dcIBBORJEu1ZAJndMX8CxI9C29aVoOH8O4gxzirX6GrSqaJ7oQrNdWR0+P5P7kXyx6SxaCN
+QK4jrJW9Tf4DIgh7uvj1BmbYqE6KK7gF1zd3yK4lKwxQmn3pkEE0LsoWx83tY2Mwv1S5fEGj2B+
NYOxBRvGoNdaKSmrAsOFZQWlcepdS8RQNdLhFkN/akHi8txGKTwatCDrCtPNM0N+BK007Qrjo5PC
/o1ZTA+DM5TV1w2hIBkghavgC3GGbhuWkQ9j+juSpMeZ0zA2jCLYh5NQRZ8d43aHHnZi7nA7u6Of
EtGe9WuF2gDSP/6R6AtQk6ODh12BuvmorapbWW3S71Hxwk5/QzkP/KbWRIGhxXuWG6wfLHxXJ5lH
t5YjSN4/l4N+nbWtDo91woKfldT9NiwYc4Sx/J7nrf6R43NXYErRoKqp1DcIi0Edj65cl5Bd2npx
qArJ7Us92rGAUE47dG4F9suaS3BxQjIbgQcHqA7Aa9aw/uA2MiOCxrjW72iiEnHJZKP6Ym3Z9sZU
KAXwWKrrLvOGAdi1I0Mi7ZjjpKsdFQxjfSoMKHAzuMUawYqPUOYi1hQv71D6UIHTu6jflIyzEmMa
oxnvXQj/AHnw3qb05SIUINHwGNM8IO9WVf+KSxq5mtJ2iY/QWNcct5nunChg4evwMuNxb43JzS5V
xl/pkcBG7ZVB3plFpXJeqNkgWHFNgvflTxhXUl+vYnmaJx1AGmCiDO6SNxpxv4tyxFLk9HmwjO6t
KssZXdRVyC8dRav11JA8SWS0gHs7GRYOi4llzVQzb9dWGt+ewta5QPKqG9U2aVjJL+MyuOc4Bbe/
RIPCK7ElsSRxfJRR31lGkvHkSDG4Uc3IvUt7SwMY8r7u4+ZbUsOfK4HNaF96UpveAyUuDJs1BxlR
wxh7UlIOudxD9ieiAQRRUVSBBQ1vSxwojHZllivLy75M2uG9vWIvx36Ylb2pzxtZjd7UmyRgXEvp
UjbbKjoqq4sqTXCCPAOnujxZPXxTuQ5YsZMIGOzKZMokoXhMYAIn3uSSWdoL/fGnvLiOHRfoeL5r
ImgjLqviMOBlW2RwA617YPhRpu1sScuIuEI2FxUcaRIpDnQ6TDDj43hcqIn0cXQgf75Hdfx/KoHn
oTj/13/7ZL5al8PuHOIM/6P0ISI0BpFx/zGZQJAnH9lvD+coZB313znzh1ZAM/5hO6aOpAIhPqYM
FcDvtALsMWy4Dm1bJqafUALim3/JJmraP7BXWwEyoGs2EiOc9ItWQEM20bIMEYmsAE1XCCj6Xd3x
V3B49ZfvfwwWV+5B1H+I4CQuiwAkB2U5wyJQ0bpHt/8hRNEZGLUBOpU9qb2yem9EgTlopjuW4HGK
ol9dZKL/ILPwyrqZ203CxLRRV1oDdjBhyFDKlU5LAr1rqS92Or4ee5ulQV2Do0Bi8KFcYFQ0a7fo
1CVBGwD4Ea+FdtMzm3F9aY5gzln0yjRQHtm10CexabEUVVfLaEjB9x8HojGseR1ngaLnm7CvMH95
Lsn1YmCNh+B+lqsgx6pKFax5mD2C/l0hRv9mqzd16nQRc4K8fqx71LDramrdZCiLnOJiTMvKGOcS
USH0q0V0AGo7TpPEypf6GLKkNdoEexfwTkpuC4t/HYV26SlJDw8OSPp6AtFWFt/nG3tA2benGA9t
wdp2nzxee9Oe1mFdzVK9KxGkzIwjXFR6k04JJTlbOlP5/mpeYDPMHTxdPDjriPALqR1ZrsnL51LN
0b3Or9qsHLpScGr3k+xW63MUiphz6ziTepQDNtfuekea4RZrlC8c56wLFI/XDE1zUD6OnyeW6rUx
87AGRNmDLl/1oKmiOoj07NnKhgh2Q/QKwXW2OF4INK5gJIK0pLg9dUr+RuiAgytFea5agSNwQsVP
JKn2hlx6Sq9iRS4hlgynFnod2qHMpKT0GtzYwTgMCRFEczMCspWXJgsCxxoxQeKvAtOsPqAJY3qj
AJ/vZLDHY7uQHDuZVqoab7quZE1ihEC8aySgn2HTP1wqaFiYH90Yh2dzybxeJmFGLDV63KlXK2hG
XZDXnQ7INCwcPc0eK9NqngrQus8K8fE9Cx9FFEM+1/kj87EmAfzY3uzjtCmiDm9U5xk5zJN6PYzb
0lQJnU8dnRBA6fT3e9JV9FnmVf5d/xfRAX/mxQCb/6W+N9l/fQPwzu9fD/nTGbTyX124EHX905eJ
oO4aHpuz6NYqHEi/dwjiyP/dnb+d76n8J52kIpvQIoiAzv+4n/xvp+a3VVN9/LGL/Nd5v8hXjH/I
0BpA2KhDJ0CfyHj4h3zFYI9M0DH9kwz3gilG0r+Ly4qulcgDhwhK4g0Nje76Vy+pssswdIKu/1b3
CKvCX4kOkNOUoTwxUAdzIIGx/jJQZwIIdz3E6j5Kce7r+/OmcjeR+9y7z6f303vk3tzNCUruDdsr
9x1cv3vSJ5V7UtxnJAfcUyT2s131xD6OvLnv77JnuW+5i3CFu8LDx7/aZyXWfRu8x7fCz933XHxm
JYGN4qjUfXPc11dyIL7F7tvX6ysN13Pc02mzOT1zGXpR/xl970niq977uyOuRTJQy7oinbdf5xru
wnDfDJEGkCBeHPPOlcU1Bg9dFverc78sdyX25ST/rJNz0hLfyHPqLhg6iQyJ40Wl0Hz4KvL22j3G
7kJzv2I+f73yBepyd/El3jvX8R9fvxp3CMR1Lf5EXdB1/6qUNzKBsC4Jitfrq8jwK4GDATg/0oGN
5L38vHqLznsVZUejxX2lKAuuyJHMZNx4EP87r5zejxBHpe6VMxv3VeI4zc0ngG9g+ZaM5a1bqjgw
oUtEVOgFtwabj2fIOqHwN7XgVgTjgetylY4axCNNXYtbB4KZqdN0nL69Nd4iLt2Km0ccy9WN4hWq
LjfLzSTCIOZoZmtf6hqMdXSCfDne1wd91W+gE95A/KKB6dA8DdKt1+tMnh8fa8QSCa9Z39bZ4Wi6
JvIaUJVqk4HQ02llrseQucUciYhr/aQ4j8dhnt3majg7Eh02MsoFzu1ChDzggJnDPhlU3vtp4/xY
5Pvzc+ie+XsOtHzWFNMOPQ2wIcJEseV//o7u888WLIqdpw3k2BywE8b1jK1fQ3iBA57Zj1peerOb
K6rkFLq9G+yQCXDPo7vjnbZx9e+26J5urrj07nwOxS7eLjjRHqGgBazsxo/GgkA9Z9/Oal4qLUGY
t4XJYF+qhz18fX0/vj5+LYT1kdYzpnjBHqcw+sDczK2gX/fxorAW555ycTEKEbpT+CbcZz6eNny7
FwJ0ldgnSswu3ibJhVk03Kog41zjIZmKwosWxH5hmMJMaRy9uzuz40SzRprWo12fLt7J9E7su7eI
+1En2vnmRDvnmzh5Q2ZoPeLa4urvHExF7rfUzHPlncgXJ5DW5uaJy4rT+eXfNPd4F2fNoCmhLBNt
z71K3yvv+XS60Z5Xqocy2P2QnoSpFSr83kR/rkaq9zI/c/f5QOr0QFxwc+Ln/p3r8eV5M40SQEhe
DQR/YY2+hADSHpFTUXG0h592SSID94WORlxpI/q+UzbF6PbpnCevekYsCEe78qxObu4wofjigpvT
CuGK4rBpZ8wOJ83EDI6P0sZ4K5ccMbqbe93RxEW6JCx+xUW4z6LDE92M+ARt0v0ltvxsJzsnOiNh
A/fKtyjcc3D0n0XF9mRa2KEwAmpPvH7ZA7n+qZOcmiODos7peOglSaWbvHH90+bHejFWlvM5UZiL
KO7oXnxhwefzbmYfzK2NVBuO74nePpQyyJmHngNEte04CmvZtSeThXnW0i5u9I7eDIHjBQDZRRV0
QfqQ8nSYnk7icYHJUhZhSHe7EaV8P1F7ZI730/RCPy6MifZ73h72u909N5XHTbxb8uZ0/zS9+j93
/n7exaOknI4pcZ9PorDCWDC2t3dxGC31xyqe7zYgrk9uf262eFARYUQ+xB14F0+R1bu4qeKFZtj9
9fX0KJqnI7LvuJt7rukcMLLK/WnmZI5rcmNF8W6uMhUFFCXdnNeF+3FYbs/0L/Qu9wq+51Z0rSeO
uOd1d95n7uGwX36et0dfpKmQvLiQMAvO22HvZFWUg95lvf5YH3bP4vb4wfmTArYu9/DcckfOktdj
E73I2Vncdy55opqxo5soAwglkbN30xMVRcrnmBOe7+0zcreTw/Iz2G7FnSXZ7W4b4Gnwdrsf+xDV
L3Zy10Uh6AbPu0/RHYqDd7u77VUeBirMNXSD/WF7DrbsO3tYTrySdu2ifYBBd8Kx23ObuuZXsRDG
1PK6nj5rF6PjAluucP7c7vcBefixxXshtxgbR7Kzd2foNfkUfAfiwN3dzV9k6vfXM90CN+jiYQhi
m7hD9//izp2mYPHd53PuYTbUKzdPcTmBfaLmFe7LfSgjyng/SRiSaBuijYgNPGqmJ/FBXJJ2tN0G
WxqMuDvb82cqGt3ongMq97zd7tdr7+rOXy7uU+HO5xf3u3Mf+f1+evr4WF/Ywy7De5l/fBCD6sLX
4CveoXDXB8Vb2y7v3uitJ50/OYzeNhH3lcZH0c/ilrcu98jyeEtcdi4P/KxfXj7QjXG/xTWfXpb7
A1eZrw+Zu385rJeZO+HTcrvckzuXRSE3+Nx/7rept9t/cE2McX9YY2bZZH51P1T35ePjZX1Yf7w8
XtyXOeZXulc+yO56v18eSG9/2CekaPJhu8eAxOb9/nNJeKxX+b3INbmiTJlL6iDWeK0PH4ePuequ
Pw4iCZFxMko6WzJmu+XkYJKv5WG7xQK2n+c9yQp7PC9ZxXSP0yVH7rdLsXWbkTBlavx9sN+TC3Jy
sNk2TNc0K1Im/eV+ud9SruVBVNVy2XtkigtTWvb+5KnzyR4lZYPpLteHw4R/W3JAAxVVdjgAh3Gp
hfXhMyDw09seDi9rDt8jf+fuqZnCbSd7iiFK9HKgxFRXyeHU6IGddAd8Xn9w4/mnilbPsUtyIG7d
/YB7bidkn42iDDY7SMwWl7/nlSyJ6mXbT83zgUTuGRTJUEPM1EUnHrqfZ0LwqabgcyexTXQtojmK
9io+04xo41vSpir24oZgnRjpebd/efqg/R7W88INOHj3Mefi1PQSkxH3VtTmbis6Cyp2v6cX8MjN
gSOCYPIxP7ofVBYb7qURn0VdiF/KeP88aVr3cHQP6DJjJKBJPGH6NjUkPos/sXXwIff3j/etH0da
B95MNimeOFBkO3RTDqtmnW9x0cKddBDZ7KLWy9YqOk/fSuLmz9o3FxXJ//z93GuRhniNXAjQN+mI
nuVTfBAdKB3qvU89s4V8cNsLsXMXzhL3xXY/IH/zXj4GnzbLTRUN9yfftFvUF/jCKMOTp4pHixJ7
RaP+2TgpuGbn969648HSlTtBUWw7e6ZfPvS37uJ3TaCoc/WtQ4WAa1MAPAff/aM1sSblwp6J/BFf
RnYh0PCcyaf4evVzz5q2s+O8n61GZld24PDIFfON/F6ePdVXutgiCm38MfAZ3Zs3TQMsbf8pzEzs
EFX6++ejSzOkkX0SKuZ+Una6HH6ttT2zZz1XFElAt/czgvREtj45VhgizGa/3km9nCABghkmPC+Q
UvZiDj36u2222KJnxNcw2No+C8skh/+GgmC7Eb2SSKfyM2qrneC85L7DtTVl3kLNTtSp6n4nQUc3
RxQrdRr58OvRL3E3ELYjA58id5VrTPalS0eourJLHXQ+vOnui7hrxA/d6wJuF/cFiy08ZnID55Yu
fYTop0SK3FuaVMLtpiyilugSiVfnJWrkc39xMw/7SlweXyexcf2Ze58TpACDJ1x2GImoC+ox5v6L
S35gEfeaNdlOhZnsFHUu/hfkjMPEx8PHS+kdPUJ+A5vzgGl79+ke4j8iV6IafuzyJ8cklYli3U0z
pi4uvK737B50sfXl5ecG/7JWSiESEHUs8iGyRof+QfeoTNBpJAMfTF3Iy4fGm3iRhngTr58M/2pU
PzmnRD+HiXeeWeJQ/Pg0LVHCz0+8uuRY1D9EXb5oDaJN8GyRqdmnjEKh4+wSVujDleaFfsKW0BcV
+C3eBr4ANPOlQ9VO04sLeJyqwaBtF5VWiDC9NvUT7GnOKlqMauSh3mkfN9b5np1z+XhZ1MG89njc
1JwGCGZSeOLC4gbDwMcthFKAv4iLFHMEdNgGXJG9hfdjWORDZAhZJg7j/SU7Zy/FSt7j92Nr5Etk
VuwXWYd6wkUgitk0KwEsfoj5NFMrXzTHE0Zy84h6wlTQhPBFQxYNIvU6wlvcC0uu+ifah9FjtqlW
tyCap8F1ep2K4ZXCmTMxoBHDlcwnJYUUIz7iwrxv/JkpaKy5ErpF8Mpr+azjiZkU/tWTPYa+YmFG
9B50bjvEA1yxesMqBf3bl+ydJJITYzcyxp+YNIilHJr4gzwZWWhxXOY3JCRehCSTZZmCtT7LjvwR
RM6WctkyyoRVJn5wnq8v2YqQQ9+eahPVz/36Xp2ZJ26vuOXClglPdr+RP/OdB5YwsgfjqysXd7L/
hy4nvNVHwW5sJ7ER3BBEOHqwZTYtpIuwmfiluqjMVRsv4D9SGh8pjtwMZEp7m+qMqsj9g7m4zu2H
+rENEmymJNzBq7aGp/qGB+sL7/3kQ4d7372sQUoHPEmCxu+mICiCyEP+eNJ68Uzz8NZ7cOtMR/qi
zq98FF0mja+70Uz3UcEFPgHWOsAbOuXcCRJws2Gaz8QTQJkYHnRDrrrHRqbh1PJLHyo8j27dR/rO
t3zws14SUALyE3PEcZIER8/xjxNxvCPOElYWDA+XSYRxZkHE9u5heGD7NJoWwWWSTOgTEgaWyAh6
xwnwZh/qsGnFXPQNfBUU/W7pNxN9DpxmC3e/n0xvAX9ePJnlHjo3jJGfn2f88Wk2433D/Hcq7vqK
Kdv721vrc4fFzJRbfV8a420QqxZvyUwP3oa5iEnB5lkz09y3xYL57kqslS1eF29vnP+2eGNZ6o2v
fE/dr0Xhv72+r9782H1avL2vmP15xj7ZKA/Cmn9mjMxceswXiZi3ZiLKA2feXF0NrK2JxiVNgZcH
+CpYEoGHBwDMtlpIz/bamjm+eFVGymJV0PdBUm90sT6WeF+gWw1A3nSLQAiRjOuo6m9qTrweRVP4
pq3zy9Lg4/fX19fj1+MDCzNi46+fp6fvQfSXwnjnL2LMKMb1qVgWZLGRwr2JBRW+P5LNleyJJFgi
ZPfCfxWriGJmJ2qUmhV1ypRM4k0sMN3c1a/1SY5mKe+LjImigjKntWi0GSDDq/AJKP1M5Ntm5v2i
tJNEd5OXYS/6qyI4MmPxh4di1Z2ysyQ9XEJv2Ksn9dR3q153KwliPZpGf75trhOVQhArMU2nMHdt
5Ngr39MpxXkSswf+RIdJMfkU8wxmYsAnvr2KxSrRkjUO/RJrCizViJJRcVQF5XtlqfL3qfRX4n3/
NPrve5Iv+fTlY7392AdiCnShor8fv/5NrLv/LVfu/2MOCAiRcfhbsCIrhJXpFj/3OsG5Ep5z4fD4
5chYf6R4e//7bvI02b1O/P/x2/5cERWS/faEB+ZPvol/N8l/OnMdjetYOE1tDbcAzogfNwXOXJyy
Gu5cID2y8Mz+002BMxdfsoOrgrPg6rOgJv7lpsCZC3UbtI9QxFvwutv633HmqrJwRvzFmfvXuvgj
sysuWq1M0hJgTHo03NIwHkLFvEziCMBOZ2v7Ar5VjwDfFyORHq96+3ps8IeFyBAiaDKXNfx1ZZMF
SWmsmzZ2LcByjVOt41uVvNt2j+ijBGA2Hcyjq6ohiNne3IdqBB4U3W8A3MoREa1o/B56jWd61JZP
YyUzLE+O9MJE9MhJuusKq3DT+HJ8bOoh9izgfTOcgeu+r9eaieJakr8OXeYjVcrTvyQODiq3vLzt
SvViuqgfihCiqAcOmvK8tOBnUrIrKj7MBbJmVaG1Bedato+vF/hEIm3wDCgzoZZoJxWxMkStgKW+
DRAB8Fi8WICO5dLT4LrwOGON8M16zKPX2oker5KyhEp6dQGcVhrDOEnjqlkaLZ1ra2hM067FCOT8
iio6quLHo5kCa8thLSzgmThej14J44Gn9+oybcblMMq9r+lcGWFkBkGyfK4uyUdlS6Uf2hIIOR15
VCCaxjRNjwSSWCaDusJoJoo1hOiLGRAJEeQNMdKiU24OsUzdk1SYp0YNR+La8v5cVrfvAUJauzwi
OjRgBrcwW/TdsLML6zNOddgCdWfSHa0NOrTfDeTD7gX21ahESRvXdE64RHdcEMbyYKJSFzYJRHnX
a2L5RGgRQVfdfdoxvpKrKfeuERGZlZWQNCChdN02vT0GeaVYOI9Pphken1GlAnCMUh/XtWKE5+/u
8+ruSm9wqkMgpKNTWHbdtsoNFRRUqgShkuUrZFkIaEo+axVRuzBOiTe04DQsb3220MZunBMGCmWe
cQHqaFx0L8a3X2uP+ZUhrJo8OFa6sY1yV9nhNLMYePWX6SgzsolMD9hUkEk86tAE3qXXGLA+oCj1
W+o094oWuF2GAXCzdULYwrWtVgUQA1O7Qn9XLZpenegaz0M4Bgo7hSskCTKUnFA4DeKGWYDJBESG
3eWmMdCK4+GpQSqEGKOBMOcKtsLwh8j4/0yH/n+huxgYy//CT5ycPrI/d8Uc/9Pxqso/ZBPfME5d
C1+wI/8TRYMCh2pquIA104J7Tv9Xv4tsh2kapmIL/I39537X+QebwP5qDsoNiH2of6vf/Qu3vAqn
sSIj/qHJqmJpiv0XQu0hafoOjpzQ09DjhdnzTJTBMhnsFWDoBzUWuqHpVhI4AwZfcX0EXBpHZ4Qa
lsjCnWq9Qod1WF7N8BGt8AzmzKNNNKa5dKLXTjPfYKRViV80bh6cP+9/qOJfgKA/AYAcC2f9nx4a
wBWBIMEgqqJjIesaVfvHh8YYIyteHgHwZpf0oIfasnDG0IVLQ78OD12mrUL4Iv0OmDgROsw0y2hQ
fCkJfel4loYknt/aGJ+pkfn9CB1OEz5aSDVkcnc+Fs7DcbC8awwcWxaiwcCMC5fbpXhxFb/aREjN
a/SnDYhyABhd/ZtsI2acvRA5y+PHRghOa+XPi2TegupmMbqG2maQzRWqYyddsXLCAmNm7bF+c7sW
RD6ygu8XRKQ9yRlY1ZHg6B6fSvgMu5um+Mgp1Z6TxDuzRyXViUHbFccMMWak6uub2XuXYdvYPJ5u
l54or+v166aoRL11tPvCKIkCtW8Cqc/MUcnhO6WzH4ouWgK7eZfzZTqUF4A/GY9UEQ5WxDgY9daE
QoC6Qd9gBMSSr6DW4olchPXkCCGPJ53UGOU0woEqKlXyY0SF3EvbQIYeEnSY5GuQ6oQ40CtCMrmD
IdQv5Atgp1atXGvA9aPGsmsV4GoJ6UpRx4QMI07Kp06PLg+SoSxDpDjnrXpMJrGN2IHcKEEOp2xS
KbgDUF0GchRcq5rBNnxDhGg2vM2yMCOqG91I99rfpqZ6KI452ukdMWyVRHTQSMAmXJGOMe7qW8gs
GAEWF6KwxZE+Gld4mbliX0Ecp05ETmlWLClKI0pJ1eIYwsRC9FxsVI/XBlZlWX+oq+okE05D+fWg
qsxpHamyVyAjB1u+/SrrzVctZOad8H+y92ZLkQPRdvar+AXkkJRKDbc1V0EBxQw3CmhA85CpISU9
vb865/8ddjgcYd/7srtpKDRk7tx7rW8J8o7ZJopBQQjiZNOAvRnNW1wSGGsdXUICN01cioMbVfEa
XCqoKVDMNz4giz74rkWfrJMRmq9sGnIgw+rdQtc/CfeCuJX26TITlldQs39ZdvDjaLE2WfyvFuYL
1PajIYG6Dph9nmV1fba09e0lEVlO3VsyzC8k7fWFodG5ZG+zKHaEQL8G1his+onCi8wMrDr5iTBg
/HfxzEcYb/2u5cRjNFSEvLppYmsfJs49Pv5HMTlY3PmUQBvZXeVNbtQrUD+6m1crOpaxu6kfYb21
n7HoxrXwvb8WUkPmztl61uI5Xd786Ep6x0u4EmlQrmzKAav6kprkXo+6DCfW6JTN2uvLg9uCHfCj
24Jk9Wh+Hbv4LzV0U1p4Xv/xbWp9mQPkDLncmtb6VIP5tNq4vxZndAnRnbKxI2Dzu9cprG7GNr+0
zl3dW8Hane0nWdJp8PWDSe4tU7PgVfK20s0/5OPdFrnwvILtERbempQwVGs+8deTQ6hveXUOCmNz
sWLgRSDbTf3YgAErm7jZDqQAp+54ERVib5H173PTITb0fVpIE45bwNJ2QL4hsnq6bqOkx2S6deDC
XlvMS1jwHPig1IU///lpB5ZNRMc0dL963dL3KnhCTIsQOtqrGsFBfc2/mbbh7NwY1V1s4/IINERY
V4DbxvocuqXBvGdwSs6cXBGlkd+AkL2dAAM08dmr3dM4E6qaADtfNRGClQEDYBC/WXN/MwS0H/DE
rcorKDcdvD9k16ZJXmYPvSRivwuY7n3Usqr08/ygB30as+q7s8iGHdNnSc7wOos1LzRoaW29qdr9
WArBx6Pwm8gjJHiWGq9NvVPVYxNIDZVsFQc3qe+T/pOyCPl5fpDO+NaKQB1n69gtIbOl2VPwXVNq
Pf8rLJL3grIamjUulTaqmXJjsXW5sVaFzoeUFahuwXpY5q9W2HcwU3ayaQ9mprFaJDu/j/5xdXji
BaQFd16prqKxVJH2lmLPitP0RAJiebAnr7ixgpiMdyHa7Sj8nzDTm0VquYeUyYQUb96JPMZlU4KO
KDsF2t16zAX+TEsMxFdngFEt9qxgCD6tenweq05sJ+lchABx1tf4b4gZwRtwFds4yaqxTqj7gYs8
xLLfZlUxb2S7hrtyGr3m0oCFrId42KSAGVZcahyNI6imsPAzskoWb2Ncdwee7AGcxF/tqy+U7+Oq
x026YY9c5Yv9VibRczSM+uRU4EILCxVMP/8EBqCCaCqPLdO7tfJSnngvv4Im8I5tltBb7XwAjZm7
AyzAGAdbKA9dzgGgdehbWiQi3mUcbpbwRxiWE4J24LW+tBipDnLqu001Zc3GBWIIhJZHh/MZbjRC
gAdDp0JwnnOU++TJEUxEt5vDlM5fD8+y1yyPaRocimIDtsvaghs0RbBrm4RqpB4/k/E+93ZSupqG
cytWftaoVTM2DTGY/aoLrHnVuOE3AafYGvKUlL6o26T0LTlSfHgzb0Cq3I609HblLfVPrAC5KfU8
xxk8zjBYtaN7KersXhBI4pQdrgjzaxErAHN+ALjAf6ttZXCJBOg1on3vJwcFCVIY5jxx+2LFR1EP
f+mUEUAz9B9tE/wbXAOwtvkMuuSHcClmsc4R7+v3Ijx4Spo3F+Xph+GRXBuJZUqeMBOsRju49+z5
bAINwnLcZQ1hnTopS8ABFC9usO29ABYmVv1V4jdQmGzxJ+aJg9ElKow4kX70ldKCXpcNn9WZ3Hcv
DxmYTNCvk06ei7gRawdzQAdhgyAlYoVgEh5UD4yjUQjT8GU+ahoB4Bq9buuZ8MPp9ZXBXa61IP68
XRwYEJXcVnNVb5rIvgwKAloPvnlRGasKGToE2++DcIboDcBSFtaBJMadn7gvqdM8CTENO/x4QI6i
8TJDJh0Ehr4luq16+Qh46mcU+seo5BLjjquvVm/tVY/WLN4zL3iBDrqpe/OIvSdZ53ZmrxR0GLfG
aVElwbq9fj1Iosm21TYZgogD14KQeTQg+oceoulCRrUZngMv+wsdsVNXErYfLWZTVOWzfg+Kincp
xfBYyMFnB5IJq3lx7oHvz3a3ho+AOqVp+40m2aMcr2c5v4X3+cVTjoM9sl98y/mrakiLM8DbVlo7
1/TAEYfmBzCcWvUyI+kA1d8QDPXa7eafVqk77XCYq+cnRTTOeg46Uit0vMkrZMORgV7fm+ylU8CS
pUE72ZQdZTB6QvclIG12JWMK+zI0+ySdXspGf1HgbAmAGrZXIjt8D6Z5kdtugKsQhDD96QFcC0DR
o0nwNtXWPK48bTLyyRWeJM2YYtIVhNAuWS+xBpwEWBogeLUCcMIAqnP/RSLfLs0AOTJamI957VPh
VO8T5dAaz4pDRc9MSeabgRjEm8yZ0Lm7FmAxehCuUvgZSRTRUYDBfgrpJKsriERupcJD3RRDsJ4i
7mMd9fe2Bv6fCXtbh+EOekJx6PIAjEdl7WAu4zXt5dMUxefIVwSh9x+5TUAn8eJvrMLvVmW/AeWa
Vn3RbsOl8FdZTtfZf5Bl2d1wsY5p+V51+V/miZ9pSJHwx9Cgl8VikQ4PjoBlOLVWtS4GeafD5a4g
SWHdwqKnSXJMsujcOtu0w/uaR0+iyT4JCF+RCfZdu9h+klD9eEFik7/dAEj27ENZMSMfQq6Gtx2z
GMNkbP7idr6f4+BZsyOTb1SbDWXvxqfu3PpWtwf3KjaErnVrbHhjm/BzrCe/zdXBhNHFnqipqGKh
OqVq68fRbwGvhZVuq2oOHQS30Jgv8nIFdfIqP7xxAFCt8qi3V6PbnnO8vjAL3iBh9atqwAzoDSQO
cdwYK/Vdwur7z1NkUYynLLitAn+Ci5B9JmSqYZkd3xL8HuvSqfYEOU1bsAG/Vq0eZmn9mSl4i7t7
v2ycdVY5hAL11+WdHlsE7GBo5XNCllvqKiYvSVAQKL6QMwzhv3WKL9zCZJd53xALjl6R2eu5r1Dm
5G+yjBnmDv1J9jUkon58ckfnnzMNX7ZnuE39E8eJu7zvnnqvVuty/tcX/s/YUpxOYdYTGOE9+C7s
9z5UDOfsaGN17ZFMWng7+V4JzbrKWklI918Zf3hFz4Cuct9iqVcu5rVJTReSUYiku2l7eVMJzLvj
4t/WznMYL7QYh9+ihpKdXb+JM4S7JAh+Wlwd7XgjSBkuUEAS4fkWC9ETgxV+514rDl0xNOQXuA+L
/9nUwbReWgzIsg4p7dL8ZMrlqevqg2PRResCpvMdg0UdjXAo/HPdVF+Rm8mVUuW7lQY3WKvPypid
qS34f0GAWNKpP8wCBMJ4/3KxzGt3zO6dqj9CAbyxr0FTNR3B660veEg9wrlXce6oU+C1ZxL3XjwY
ImmZfifzck51e7h+mHJSbwQw3bUFw8rp2YZav9Kifjclfv45g9Q1Q4noQvVSFyHFrY+JMBjkT8LI
B2bQ1Ujp3Ie5/olSIiO1E7xmvHpWVp6HJvgyqUWfTTlbetyEQyb1IfKC8FQ2fw0tzIMm4vk4jGDK
vVePeJ916NcnIRa43gUuaa5mRSSb6fozNfCbVZpqC0evjunM5fFdzmp5jBUkX2xEbESB2NudoQsQ
EKbcDz9jzMqaFy1dVvXQR+GydsjybfN/kxmBnnDEljwHOx3JmHoi3/UWD3WX6rNvoB8n8ou0isfU
EdYawBIrDbNsQZyqKyBs4zPiF7vaIwP1mooLfY5w01ZMfgybCmmr1DQKD4AwsdkE+nvkq+Q4rXLX
f5wAH0L0lx+DsywrjLbAfqqJB9SJgVkBiMCz7lLJjZsFP/690zNs87HV4Iq0X4psuUgIeSss2+xG
C+y9ZH6a8UXxl/WqEiMVZwScy6uqD79hX4WnnWXFZwQavcvjrVuWT+CG2gOFd3eWtZK7fsine+xj
49rqarJhsupNc/q6yfzrUbIds9tJzZsk4eUJSEr6KOIcKQHtk5s5ZxNsfGrlJf8Io/2sS2j07Xvj
qRu36750EX5YGSc9ABgn1wb9JK6JOn2SPer4XfXVB2Gr/C5GpURUgYoEJZ4mWbFK/earzJp9vuDc
Hu3oNpG8JjkdY/Bk+a9fjReO5A8g+jZq4cCYwGmq0wDlEpevLcUR9PeL1OMNrRjcZZEZ8P2MNTfG
fhrLGruaV96NfYrwCe84GND8hYNQf02+2KZ28pZpLmYXezDe0xeQCfHKyhreXAjlvNT73K5fVDyt
M4WCvjaZpK1v37ciQwngt+dsknxdsms1KUppfam84TC30StEvAM0k3MeequoegtbfNhxdqNFdTuq
/GdZmMEu5fQbptocc6s54LT7FEl8Gqxan6DF4VlK76F41pCBvUMWKvyshvi3glPMapLBvPNcs4ft
KI+EE/Z8NGskDABFrQdobapmNBuu89l7BphnEhEN5f4KVkE6QcdSwy+JAhVD/QQz+sZXv2bF/N4u
0yGUyydRZhQULjl/mXdYckqgCabcOvOu4NXxULpqAdrGEeYahLRy4P5t7YmDVuKpdQA+AAEC+Ir5
xpMDAC24GFD2vDsntn69kkEAtLVj5fJRY0tr2h8DihrZsrVaHXWg9aLkyL2vZnsVNvINqBhJN3Z3
HzXVO1OeOq+zzZRWwRa5WhBG/+Dn0YdzsgSnf2dWYSuoY5KnqXfV9RLcEZVw0SC72CSH9ZJjh8go
/+Kk9TZaB+fICVZCG25Az1FY8svqks82xOY4g8Kogjqh4cp0ADcznrMl99ftvm5Dymu7v49Ndy8z
MtPGGPnEmK3SUnwnZGLQcEqOtn+Btd1RIzTZRreNt4rt9K2nHxcZnlPfyc164bSyXgL/sZjp7yqv
WNsmbm46YivWdmyBrk/eqzmk4nZc6PKldax6AiZ4h9+XhvtEMaLR0JGNQ6ibyqAEtqhh/OxCZAFz
tmTnjda9LvqHvBzIEipYUIJK8NBO4rVMON1r8h5XSdzcDoE8JoQ9Fr55HcmNdRSpcXl/XwzTe7ck
X73LUlJGz35QA2Y3ryqb3ovBAJni5gHS+rVdb9d67otxk5s0zH6jMUdiAnuPjiCVIoziYSqeJqXP
giPM0JnDBM76Si05WkBLpkY+6iih5eW9Dfn93Dkp9o1h24c2Eh7bEJvW76Mgu0SCPJWc7h89rm3E
EC0CHNB44aHtwIpnmaaTgb5F+a5z/I+fbQUT8jClScwLaLyIio29cR6slm2GhCi1Idl7PzbBS+HN
n8Oyk6k5ECf6TCsWuUFk1XgN67ugZk+SatOOAgWI1qfUPvQih53Lr0IdFlz7f8tTIapNq+dnZmB3
UYly0SHRFv7qc24+bP02W8vzvKS/Ue5IGqhNAr6QqIApuw0jZ1dEjAVqYfEY098o/NqDjEv31M2A
wpM+ky7PHimGq1n2pEvWLu9DHKRbq6UrGRRQiYIB9+t1lpXBxslxy63sbnovi37PbEFtiolrJf9y
OKperNwtBCcautaDsiSvjbZfqFHq/VDJY2oTzz2PPiVBWW4yj1c5VbrckDoBmwcZkusSKiPzZ0IR
6QbE/HtORgbAo4za4fo2TpJ2HpEvzaBvreHbhP5Tu3C/YV7gvJIa7VZB1gWJGvRwCGeL+oTQ1igG
765oMMOp2pEMcS8bY7bRQkO/yKY325+KjZlotc1uflcCE70NA0KmBi/Z1nH4oC2fmV3u303IrtzT
9TVz7Vc39o4dOUxE4vD4XymMqcX5y0rOipaJDTUuzILzGHW3bgmyws9Ah91nHH07/+LnDBSTCNtU
OBBt4qXubknw7+b2HXCwlyFJDS365peG+Cm2uXvXjku8H515c10hqmaAjYSViC6k7og9YcWwIfeD
TraIAuZHk955doWgoMzySwVEbqVabNblEjy5/V3s83aFSXSxaCLw/oIUM/Xy2Dnzkc35RqiqXsPF
YjGr6w10Tg/u4QT8F3JETk1qld8E0tBJmgnyMizFQd7etNF4jsuXcWB59zW9X3Bp8E5XqgrPekgv
jG5Wg2ZwoXimi84e1h4/Lpd3BDhd/EXk63ShSnUFd6ef71u6o66F9iyW0zt0WmQsAZC2stmN7vg+
B6DATXPf098wKQHGXRtB4hcUzyHa46XyoarQNcp+B6+7Te1ux7g446XqobMaHpVpSm8W3poGOoXj
EvlTJzdZCwTTS27K5Fq2+/vIAybURuUhXZaPUkOdLAzxQlktP8mSuH7jIePRW/n28G7XEy1sc1AW
XzHnd3Vh+n0yVbsktZ5zXOm1bneOk91AZXv1gTVuGnu02WI44mUxg4eEpnC+j+orUY7zvWKx4Acm
tXqqxud68b7NZA6iJFt+HnkI5Xdsy2+ntD/HrEUU290noPdN/h6MH74lH6axw4AdfDLTQkN6pUuS
jnWd8qeXtNxoxvIOYPsopAKKh24X+PzQ65OUsLxBMvmNNQs4aYn0B+rXgTeCPYUFyUmvt7xMgHxF
O+OadwJ3fu3AQLrhS+oivXRtt3em5FJa5lW43S1DlKMD/8gyqyomFYotjIi+fPnsyZ79z083o9ID
WwT5MaEY24HOntfWzEQrSiW2y91YSA88Hf9k1dkHXdQ/i2RHhBQ8u34V+tsxnDh7y4z83oOT+Cn5
zdznrPZPjWTEUrP15teVlFOmvaoc8QK8R9Mt36ct+beGc/4kq39khZ3HmhsaUK5MBeOy8qWJt9pV
lzm87rU5VYA/l5zfZbpn9v8vjpBlwj+FBJCfxryxVkG5vPuZvzWDKNc1WwGLXN0zh32oierBhr9y
ovQXu3e4TqW7s/xxWIfXh3LEjUzISfIUui5ZbvxhLASa1v4cNQQZdvNvFC+fFRmYGNg9WsgOhsxM
sMfxc5R8XHxMmT2qVa8j8WBMf3tQcmTAMsgRRxGr157HsVvHS/HNvnUWvr673pnRBHxzItTz6ZHt
UYqPgMR7tWiCD9LbCtdlEQ1bKMC3qYVTP0EHzvPbAFgY6/lfMS+b1sl+nXZ5jurutQnjczv43yQw
XhuN/mM/GcImav9b9977SMODh/Ypz9JzF+t7a/no+2aLhOlR5/2br5ODYbG0pDkEMXcLFNphGOZX
kgv/9aN3lgP9/MBPzpkviqOV0+7goPRQx2TrxoO5rYFt82bUu8FWJ7/logZTSb3D9romn1UFgpAs
6HOlKG9t53rN3VEDF6q31+3Tc/P+QMftksruu/Bnh/4qKEFnetW2fEy8flvxRHuxfQYGSy/eHGlT
jMfrpfGT7hZWGLv6Mr7a3KOV11YP+Zg8lpCG14BinvXYrh1y1+osvrYj7GewlltiuT/9INuNlrsf
kmEL1rRcTQHX7roK5UX2QReeEGbw6U4KUiqd/TPxGzig5uV5csIzR4ffbBDHSMtHhonrtMovPmsl
820+aiSYwOgXEUaPS4BmOYUbG5bmFdAiTVHuvYtaxaIfYDNSuC4Cc+keI/ncSLmJYmBDo3vs8nZe
9zbhyRaCmbDq73Vt3q8LRS4p+nIxP9d+8hyrg9OlF8VG2PbDX8Z37uKl2g6593j9zcrF/lwm+U3W
1F73xc6vunt+E44rvHMkfx7gHS6cw/t7yTB9MyfLp5bu7SQZsVcLkbW1VLucnCjrQGHwKBkcpPLL
ou0vp+wiu/zCYfgZ6/xpDun/JOaVZtdmVt9dP+G/GL1HkcjvXlckuToc6OzlHI/jqzvTPs5IqtqY
Bm4YpalSPLRtD9Zx/hTTBNGMHaTjijJeYKNaFxzAi4k3nnqbqTzQ8Dhu4k1BJPnSNEeVVOcxCZFo
y6bfaZKetzksPqgkm7GK3lOVqLtyOpl+KDYE8yUbOx8gnLnE/TGvXy2d30FGZteQCZ5PU3cAzGN1
H9T/j7Hzf4SPcFHS/O8FQSvCBrOv//JV/0DZ0ctv0oxZ/T9JNa///z8FQsiAfKSgMoSWA2oHgsT/
r8x0UGYKpKERYjIwO1TO/12Z6cn/6oKPcFjLhYv65crm+f+UmYiHpB/6gjoRsaeNTuj/SiHkeP+L
RgheTxihDnIj2/c8eVXh/A+cncCdywkhE2hQY1nESv3F2dBeKOBfHEMjLa7VO3OIZaeuPPa2LE/g
Ls3jqMnBtmO5yxJmUlUHn37gbLUaGrc6JAXkE0qrzTLY//q0yTf5LPRtNPvQ8YLloGiectjitFte
FT2Ectn3DS/QQvJ3OrOKGoasq4zZz4kB7n3aYWNtw+Y18It/OqoYZtgoPhtaVrN8op/wrVoEiOQe
iSMJsFlXjE/oHZ1dnLaI92pqiiQdX71rG0Y2TL90VYuNa9qHSTULOfQ1w2JEpLdt7lD+a5ijuT0S
qBqUO5ln+XaayZILw+Gorlx9PWsoLO1wlFm0IzgU6YLjzPcwjX+B9M37kHParXYSDiEOnSgJL/i+
pz/EFKeOjx6wyWhKv2QrfpsieVtaM76lFcdlVlIvK/7YAc7FUmLE8DwaCktBPZSoU5epL0jpLgIX
JElNfrCtgW5/OcN/rnRFpf+QgfMupsR+qewjdNL+WBKzfLDIRbTDxnsorkMmBiX7EK7jOnNRmlcL
6Z2AxpnCsMDVLgkxeZe9IFrzVlYYwWnuCKsO42njOxe/aRjrEm+Zz6E6BM5Cr33ClDNGxcZtih8S
0TCZBAWbpihXoZnNNijHeGfIWUgVZ9QEZCkBtniWgjLeMEG+FKQzrD0N+zBm6LTNIka7U4ssM0/D
kFZEhEg97DpwEgCghf9LzyGG4/0vNmCJ6nq2mTcNI/PjLGfJF8PGr2ZwnTllpL90BJn408i5PGfY
3qriJXceHTWaW6cFmypmktpGH0iAsZ+tyU9JKyMnN1jqdlN7KeDbsTnlpFVvk4Yp0tS69x7DyE0v
hzUpyP4u7Hx8ITS0GbQC32gYTu+EKPODmIh2tdoMz0cmu2MK9VTkiFmaFrnnOAbOPsprprdQ9mnY
q4UMOIVXoP+DHcQc3fKWTXNVi4hhcrZd2Na3OeKt26b3y1090mt1hiJ8QNK85cUeTr5PlkJs56h9
SYgImvqLcxggtiyeieyxmk03IDgWqbnb9XHkHf20ghnSdWpbDoN1GlSFfkpXw45r1N2EVXcOomlP
BNTBjrNd2CTDVzqXGyss3A8/GJ0torpoied1HQFe5PAPOw8sN38o7is0aotNDHAr0PBOyjyTImHt
euO+pW1oH/WS0j5oE3IXr7s1gRkvYaXsTdlN4d6kNibPKCqOobO8Rcn85Y0jh8hiodk3+p8l1sGk
6pCtBUdAtL8iDzFopCA/6WtvRqW+gQIm6Iof6t5eHgbiIycptq3sGn43UCc5o+FVZuWXLpnzL8fU
p8Xyp52oVHuUdvhKPMWxRVeE3zNgmCs6pFGlpD3aJQ9zMtmE09JHh0JcuY276avAuoRl/aHFeKyD
ePmBDf/oRXX17dTlr5/XBxJl1SPTpm6r/PpVkmh5smCxI27ujl5ZEw1ruxQWdfUZiuyfV1IfLE8t
KCjCaNqz7ON17Y8xCOGOWVBiMW8HDr9DnUiHdEDXNkWMhMn8Xc1LcBvlhb0tYxFsZqsXMHM5AmdT
f2L+vZ2mLFiRepBslegufsfcI9PObyfEK1FB8y6TRXPym/60SNMcy3ehLUrj2JnoZQF6WQbCM4e/
aTB0U224s010XROAGa+WvMUb1S/M4K9n2Q3fbeunLfXyUrwijqYbxl1em9Aed0V/azfA0aqoP8zh
eM5bptizlVC76eYlVdlFJxw4ozi/D+vhgAz/b47np0BmBD8s9aEoxwPdM7R64Y830W1M4v7dNfSN
Hf8pj5zHdrhbDEe3WNebFJDbeSZOEmU9T4fOHv34UbXGQ1BWe+C0GafrRoZrmepnW6DAH6fQuS0T
5HO9nbkbxxgIyNMm6YmfzbrmxN62Bgy/GXTEMV5iAIuIYnCB/88WYxVFOLJAoxgiCI+vwPbZncV2
QbJOTGkepNxtx/libEHBpljaY3snWDP2te1065DEgRwK7LoaxCHqs0eUqRxSFDYB2xS7Iy9ouyPz
BcIc/chKc7j09GqGLkdUII+voofAYuy8eUOD/kT3C8MG56ubw69M+DecbJHFKuJlYA//67TK2OwS
kuKrFC51RDfMblMmpQ0D9QX1VTIMOdlRjt4AkJ44X6uHsZ2sVanh4EzmOzUTQPRrcjZjwIeWwuLG
q7wHQ4LgmIbEF3YAvJN8+U0RnpGb/SOYwJNPc419gZo/gmJdVXJ6ay1BRbs85ZL4nTKs/lQf/TRT
9u2W7rAJo+TY1uhPkSZ/BYs6yzBuNtlUZoy64zuPwMKVb6GJjFr9ZnnBkWDW/lR+hJn34xMgfF5A
BjdcopC1eoPi7SNvaF96AZ6yZfqPkr69jLZy107OAz6S+LOdPX2c9JAxK7XYIAgERrUX7HsZ1ce+
GBATNt3J8gk9SUZi83i8cmfZmwq8VXhgsl2dMKBsZn/+50r9PkSg88JgmI+KAYTtpQ/xJG5zpYqn
LnQpQtwTaM/q6PC2bhwbvKDZ5jpHTjr5hIzFFtlZiIrAJL5mywwbEGR/Ww35tilzxCp1fyjmrN6N
S8fxz75ODZMlJTYzvs1zYVMr8JkaxQRSq1euxP1A+Pu6YK5bD7RtHAG234REKYVEiLgVAowIFh78
RPE7RRV7KvN3EnTmw2SbL8cOSQbyKZ96giwU4wbtyCfNGTpAFLl1BMJRhNwrZ2asG9cPwm7vYmWu
0+30NUQOuwYMvjwpOoWeHtBR9HhoHWahQ9zQMOKZvtL46B9xOtxMY4vJvy9e4pSWq9Wm3T4k2LDs
9F/fcj7vkD3uqbHWHWFyS+euZr8r9qMmpldkLZ65ed5b0l7ZELs3XmlzWUMWpb6SPomx7j4b1U5L
8dbniANowhB02+QnETK7+w9ILZqkrjTjOkqQH9pd82nX7nZO7Rw2s/5N89TsfPvXiETQv5xpAdNS
JOFDrlpib27MkrQM8Be9i+v+k0gLs4OI/C+aOad1C2zX6iOmIJtcZi6xDfQeyPbKnWhTOXW9ruqC
fVyjIIzrgmK0DeyDVYzf0qMnk6bunarUp1hC4s2mM+lnP8WogawVNtPDui5XBqowr51srW8l5WOn
UZnktf8cplO5GxxnoaWUobey+594bH7yq8axcVgA8em8eKrSp3m5KvjETuNC6pFVAt9EzXzEafUm
Rf4U33Z2PR66oKM34/4VITHJDEedtOHBFfEl9O3N0pb2xrPjOx/TD5HaCKoCoNlxck4R9kQ6zE/+
WB6RUwIQcCUtCjo3A0DyUeYPuWB0xyk69NOzWbCCpXOFXi8It+NCCnyd/w09CRqIwK103Sy+OjBH
vS0d5mKNo2nmV/JBt9G9oOBGTTrv6yb5wm0w7Ij5utQFwceRtfOLZTuximbxMK9bXFxrlTufHVTp
jIFA0Ku1SpNLEpVb+ueMNnsaCFg2RfSvHLttqZZv0xf3yraOdubf0UUEFuHQJ5UkwMad+AkFzalo
ib6XFC/7KE+JrgStxyla+0RdFd1ysRQSCRmk6zCzMoaqN7bby1UW4O2Z0/6eJl7TsLfUHKxGBJE+
+szKns1uzpeXtnLPBOrx+8e4i2oIagi2E0PYApX6f7baw/gr4eOlBmcUtb23jM4qyPjHLGPklD2j
mAp2JoqPeYStYmrjSxMtn2PMsUnVX+jbv/FcIX7Te1lJPMuS7qbVpdzMyv5klbzMjUKhYlUBxwVq
o9iXR7sPP4egy052/FnnYrope7cCzi/ZnXT0LYkBIdNkpH6PN4it6HWqCI892hH69OR+Z9c0c7bS
0UuHDV/81y/TbWlqs5+LvfEsZLwtKwEHs0ebfX6bg5IOgpKjpX3N3PCzDdY35j3MMrWdIF6i8p6c
+atkMLGpq+XJw4PuFBZAv7bDie66h1nn6cZBvtxqvrMpe5whMxtoItAgN/5Oq+HFYLLbhUTzVA4T
J9qhhGk+67m/a7POufF8ryGoCQ4su+h/Y+5MdiNHtjT9RCxwptnW6fRRsxSSIjaEhhDnmTSS9vT9
MS8adbsWjapdAYlEZigUIXcnaef8Yx6IJ2D1Y+Xg0cjauxr2iJNi38zVs8O5KVCZRGbPZcBzgjh7
zUtqangoUbNL+N5dHMOxmimCrMnh0eYQgHuEu3gtiuEBXP3TWVJEPyp4aVBxXRNb/upX2OsxmahZ
jxtK2Axe+MhKbMrqOMSZv3OXaTmgiW/y7s5wEYFbs0B5wOPwbg1gMcT8ht5NPzcQ67ro5e263FE/
AZi9rD39c9Zuxuey64zEPw2Od2yomt45wzxxX4jsqKo6Pc29g0k+6AkZkHQ2dVL+re3EBZeVVBtr
NKPFba+N5dgjYg/LeEkjVMgMrz3ZeyVMuK/7RyAwpPpNf9LJDOxueUcz4D4fhXUda7wUDkjxzl69
H0D0dBrvRgTkh9lBZ8gxA+dR0p3Bc5+fDFV5fEv7SbHPm/G2WnA30ad1Xs2sOrXguvuVbUugLUz7
Xy66c163gEVIAgaWxbiJ7a1ZCP0BQl5qUfKA6bvrn7yJebSApy9y2t+T33GgHLiz4LTocQwtX36n
tHMyQUqyzTla635LNwAYtJbKwJ6zfFtZ+jYLthOKLkH3At9hq8YUpFL96fQcQBPzcTi77h97ldi7
gW3YoesHtDIDkx/FKUK274aC0O5Yt8rpnLdYboTA5Lcw+h/6VXGhV29OxvPD623oJB1Ss34qzQLs
PyW+2Kp/4gQSlw/v4KmVUa3CRZp17HYKh4Kx/jRlFXZ+aiINRieKEDik9KoPhZ3/CXJnO+faD6sm
uGdp1hOeprPpJfCm1QBhlXhnq8vkru0ml/A+K7JR6d+mFVHyFCHnXJhpE/yp3YAMYXdoXmZ/hK2w
WUqaygbZpm8+CoSOOaKG7yRFQaURNZgzqxA/NYaUokXW0Gz/5aIcF/V6ndhXOGKJrVyuUpflLoce
wIUrnxUPLrsYAWxMcaaa+ZZCEdorqvjH7J1Hq2J77pbmnf3wFHSTgxNMTqx9CYrH8qUuKFzolk2O
E3fvsL8NIwQA0ejhXKHa4W7R7TfeAjoLZhdRPYJAPxtueBcQwRo3U55yPi0Z52zwgo7YxXgTYBqA
ERrYrRq+p+5WJJdZ8dVVOBlYipmQ+/Wy5NVFKOOtrEA6kMfcBhYP2UGSpuJBIFYoWMucWDa71KhW
nLepf1QFHABPunQ/0J/dgvnQL4LGnMf3Oz8zIj0aIRkE1mS3deOIOGjOmgJYOkbzE9f+oTEI6SR3
OTno5ZN65vm23ebTulPUIvUnen9CPzPxciwFMSZBuq/ErDkjCxF1GGLvlfoiaBzBteJ6S7Q6BGtg
H8Z6G+zSPwGxzaAZ87Kn+u5gmx1JQ8uP63vtIWV42jlmesxN4yUpg/aEJ6aw9VkbNKrNpUOQ6ThE
geddxlab0WChUqu6x7Y3zWvsBcBaggDQpM7geushnOLCvdBkd9GO9afhrwwxt+w41vgYrdk6yJiW
4pYq2XPiCzTBzehtE3u7v0kWXFgq2WwtiG+xS9n4WxLSoXXqRaJ0xl0+9RwOkP7NUv8I/WUqe4mK
ciieEkn0ovfVGd18HHOWAN+sOBML3CFBrqNCxS/CoccgjbPfTpo+VbLQB7/1s3OOWNVefISviOJ3
Y9fGoRMc4j5mNuZ9oGEO2yKlBbv4BiBJArVkejcDlFLvhyq1YnhM7E4A7mWwkOXHJBc6L9r+bBqs
oZt7dT+lyOObUn6sFteSXb5aq0fXo9YgMfyUuSXfWMEYvqvzWJaIGCaHAxCoyk7Nfm8WQ4tCqrwp
EO8FSDd2pjJeLTvXWMDcI9aPGo/dzSzT787y1V09/Z1myNnWz5+dMa5QXdiHlFs9ymZys8qGj2Pk
camyBHPHfVkU5b6ESiEYa/ZowZAzVQ5pOn8kst91IzuEk4lf08Ar7qFPdqlbvptUuVMe2X4QsR5Z
uESEGrxjJ2noownM5LkcVpsf0auN71r1cTSVT5p850i3OLcMGd9VOiWiJeAstfWD6PrxoPz6d5YE
31nMcaJxZ6Lx2cYxIMtZo/hUlc9Gge4gk2xP82AiCGuv64pQKh59ikHwb9JFKMKKDwjHAzEB5vzj
c4ZIlig/qU4O/SZrAKjoKqw9AVnfjsNfRhJ3ewqqeiuZhz5zlgF4Kd47NQcvB7AImfBfyjV5F1w9
+6Fa/4yd88Z1yxtSBeSvaUTn7gL4tlKsEScUfMjhfWKoC0CXwkRWFJLWH0vNxdjgIMtN+7eJdoRn
GyK6gGnOQZBZOfteJ28um52dPrGBklY2sWcOzj6o3SqkXxSGTZb3sWR/z00O3FXilxjxDWYMQGId
5j2GY8QAdZpzZk4fgzqyPuA+tye2Pd2pyOo9qlHqtzrGGkGHJXEF6bDrE+e3bTB8ME67VOSseOqN
Oym6e2Rme7hS/B7ijhUHT852ncoRSz0EGqJNxrB2uAyN/HEM1nExWlMUVNN5drOJ8VkfcgqCsZGR
bJzP5c3UJnE0294X1p9yZ5hr5K0J676g2so2va+seCF3OwstycCwwL+3GKfDuDbsKGUOSZL58s+/
cr8R/O3K3qOCRnGX/S03BKazi++4H2KkE29Gyx+MV5/uEtCfJAD2dGdSAaaMC4YqtWCR0aSwGlUt
sQ1GkMS7bvPApMTXLxLfwtgcGrfgQO7mq8wCC5810pqqtt+D1Xkex00aZuBQKbn/mknKXSreENMT
tubjHJ6dmukhuBIi/1WM9hI6cSt4OLbXjvN8J4vxJQvm53gF8KncKt9TDGq6hD1jE6KshzCIWPQ/
Zo5Af2p5DYrZthk7zi1mCURjX0uPDhKX+z7JcdHlov7skIeH8eRRj+Pd42OmCq/HnzgO8iFV+XNm
YJxm20eJXjw4RfKIXOcIr4SCo0F04EsuxtCpYsoOUS7t5Yie0Bt586kEN9WAi9q2dqug8aou8SXh
50hsMONRxRex1TWUXUbbnjDMPdB8l7k6HPtA7KJyDaq9r+goddrgNPry0W5Kun2U5v6xjFd6KLjf
eZrpgA+rrTF9WGZ2syb9TatrTaIDI3yFQ6wMhleNBCIx2m9MHH0YLEwiA7xVKxz6Jtrs2a/TZ91a
lyEpnvOA9232DBW67TFQ7t+pmY6y4M7GwcmfWCme1+vdP+Iqt1ffxAlE48BMuto9xqw3YzHRjLjj
h+9XV203b9aABQuw52MuXHtnIGtXgsl1PhXLBOrU239bgcuzNfwwZ9ehHyl7nIo8qhKZHQU+BhoH
F4zD+pC4RIRjWf2dt1uwUmr+bNCBC2C6yx8TD2jT/UfOJdhHY+/Y9vLDrHIC/uiTx0q977zi98Ds
VKNR3nlONXH9sstBmpFEwSOnHsX3gvPpYZ35eOkY/Yo1VldWNp7oy9+mWUAu2/EjLiH4XN71OEGV
jIL54A+8acNSoB1yEO5244sXP5lMMZgjuVJHkJGdiKedytRPJbZnQWpDIvrejZ/C9LQBB6HnpNHg
87VkzV5mK70UuG26La5jajn2HFzgK3ozXKa/VynzMOjEJgOgyLW5L+UEepzyVGWg3KvMscO2FJ+i
1CfXB6ZsOTcQIOKwMTLg7RUZm4f8NR48NMsJTJBZFM1h1TQQ8UEzKz/5ZfzAME73tSxvdP/HsUo3
XILi6tOaxC5uc52ib90juLlaLb5U7XybMMqggLGBGn3rvbPGg2f4LZ8dogI3eCQvQWEHG6ywp2fH
VzhP07haKTVsng0z/0jS5F6gFNuPK+eklQ8k6ARIYgg5c+tfzcQHTOLWD7VzPDVavmrnrOFmeesl
fBgTpZy7VZFbZqi/iKq5KWYOVDM3boMx/xj9Bz5aQuZGiy6wHqOUdtITSOYbVPjDv+4fp0r37B5d
kMAZdPV3WaEVRFeZhUPg/FoWzigVL1i6rUOeclUvA2PRUDzm8qdPsr/Fio8pxuTidNnn2hYXYwqe
p6T83VREEDBv+bulns7MFtMGSCDDTHYEAMTcaQuKWuaeMeVdljVQRrItycZHkyf3E5dPmNGjto+N
8k7mSFQ5uSbGK/su8/173GLU0vHWrmWKVxTskeAiPiyYUBq52t9ma7yvluvsFVYMlnVmuzIh5W6l
i282qdAycNFSYY6CQxK4s13XouOSoDd2Ft2NqeVv6j65+uAaSPbPLkvg3M2ld1RlSVoCHweVoc2e
yjMOH3qYAzri6IVZrx3uReyBz3TTNShuIddKPndrMf/MzZAzEjvL3t2uBqtbzpAFe26e390MjdUL
FTbbAjdjmG80ry01ckw9VvVUeVj5sJ4Eh+AlTsfrOHAnNSON23jlPswFh4QZxOkhLnmfZ55WIDPP
BP2gywerbDsOI6KVaJxCn13yK1zDpXY+WZpZ5qkgRAWXMkPRg7b9R+Z7X3YsYXcHnvDWyptT40Ar
5xeFn+if2xXW2kbitlWADtWzhEL1yVpqfI8aAjRYRVCkB2cYThD0Bsk5FBookHMQKBqiJT2nAxTY
PBvfTcn9srgNasLeCGMatZH0lkdtIXzzZLDsCcqyDpsXkq6b4ix/e5ShhJmTvnVaRw3bWdjPaoli
WT62kziu00NDPynPseRXFWPqSv1vs4ifs7F7EHZjsgVBbzT88Nlg6KhOkyhreP1uwIpcGMmH7+Cj
azK8Z01GgGpifORDewhMyVWrxnOwEouFkJa9SbivhBhhZ8TSF0mzxY044GLtYvU10exmwjscarG+
LUhejYzO3y3Wp0W+OObOMZ+zx3iUVzeYD3YfFAjEzFNv5C+Bgjy1tnYz4wuk4qRVfj+ztIwkYuy1
091QK1et8cMgmbFtXx0Wptu9l93bCki+chHBKnmb9fImUPE9bdzXuuc4LJa7IcX9lJHDIcjWTI2b
HtPjlTMMY5X7t5QefmlzpID1d0nbYrqmXsiM+nvKNN1wkqQVpjoN9mMOWHzslbsYe80hqJ9E2RtH
r/BPVu+jcw1GPmN25tpuWRjLTOMwFWDvu9FIq4Os1BKug3MHdPXZw0vtXS9/pkiwRg8KJDHp4A/J
e8bY3lt2r9kX4EMNXLKA1hN1FZbTHf1SHNx8/K3M15n9fmdM7b3utxJi7X84rTrVFA7zhpYPy0xh
Z2oCd7jBwt3JpJbbk9hbWEcty36wqk+0GAxyXKbcB0z7AZVOUlFDRGIMrfE80OkQxpfG2uOTB+Bv
2SSuyJ/hrd/7hCLMEknJiXiQJ3QEN4bR3AxVxYNyWBNIoCpMJ0797Zlr+oqHb+a/tGgXmpTCj9Gj
2g3F+Hvf53RGYKKKhu5zkQwruGqoc5FxRG0twZcVXHyZUQa44GqOtE/yqf3LJLAoko3JQi5Uuh8t
Cvboz83ooXB44nWpg3K+t2bUpea9l0xnQ230Zro85Ul7aTWgWbe6YZ2Yf+opZRpD9gfIkeA+YeZ0
G+Nj0BNP1hnJOdAC6tVk2bGDnWl1f8tzEHzH6FnoE34ZYSPXyq+sJGggs8v6YLI/uNIivabbIm7c
oCWDmVndjp3D6vtILZcoMRROhqolWtkhXaSZ7lbpcDvWgjuAxBe3KkpW/LKPKvWTzdu4G8Ncdchv
OcPltc77+lCBuxBOq09rwMPQGeq9P28VJ4GLXJwTpMA07bXLa7ZmFi5VcgzSsfpXF+f/KEOLsiX+
+a99S/9PQdN/Lzfx+LfZggaH//pH/S/M4rL/v+V2BDh/4Df/986m7Rv+JbbbYgsDM5AB3deutNk9
/q/Yznb+wwqEwy9TUhcQdvifnXaez5cspHimCzJMldJ/iu086z9sz3eIpnIRyCGOc/4nYrvAcohh
/PdIKxNqmf5Eeu2g+h3LcrdSp38T23UkB6Q42TyalEy7WqBxn9EDBLcwUPcikN3Omel8FqYmWNmo
H4PS/tLZTEZvQNVr7hVXxkQqTZUccQSQqFviiSb4gJydHhSZVI1DS7C1WJ4Nsk6u3mychKAIOR4f
ytUn0Eg+2dzWYeys6KhqArl1dl3pBd/5g2vttGd8EtS4uQk+7cm6LBoguQGDkxjO9/6A29RcgudB
j3SqNDiN5jaDUrDJQpLtjEvdIf0nR5vn2wAlHoypMQtgE2t4owk6PWDG3sVYdxsRsBZVYxeNHXdd
v65EMJvuPcXUdYemYkQ+Xgbqu3vEmdrj2EQwa2f2qcFz7Yg5Po57b87JHxwOeK6IiPHH787Lf639
8DDXn7M/kSjgRI7lIaLy7IFEmSayTPy3qWNFALwXZ+a0GTah+TQ7Jz1t9HnFLGovF8cFMVDV6+j7
qJ8G56bpyNEwXcIScBosBXp9SdDfYHKaEkR2SRoL2bj+KnAa5FL8RbhtIEaifRDkjMBla4R+yeLk
PLfN2/aJlGX849YQTczseFTd7NIngCM4nf+44ooe1IwM9Vpb+ufdNEb3YCYjQJfaDSs66Wb+sfAg
hMvU3zft8NAL/Iet/TCnFICTaRBHeKpuGjMKxrg7dmnb7WrihkihWa6vlQJFrS01EBnBuhMYLwQ3
sCgz7tscDJNnhesMlgOf/4bz52kh2SgN8hgeV0OVDMsLO+Upz1D1L/xG+qScl6WHpnWQ/aP7MSfv
g0iO6eT23SVbwYEmrLFSwKNDF2yUpPEAf0PCmb8Z9hf2va3zPIYZdUAJSgxAcTw8IGG4cwya0Jf7
RtfezuiR+iwZa182J+I4ZPlXGws+UFjZONOfhkjuMWyu+2mm6HZsqs/Wo3jdSx/qGdXB2DHvJd2M
rM9TACt9imPDDW6wcSZMwSOkYnJhTcnCqWpkGMvtWHQR5DkzAegGU0YyvQpywaI0474rU++3E4t3
i6uNwmkzQHmI3NGCDjGRZPX512Sd1zX/XvqEPGo3+dULnNwYR1+sdKS4MMPprbS4AUNELOQTFpXM
6L9T5S5AZintZVMGh4UIP2cBfRzS8WSU2JdsMTekZ75a3kwmXba4R725tVNoMpe7viTsJxq2g1ul
nt7PZvbVeWN68KZs4JQ1MZGs/teqCnGVVB5f/T9rkLk3CmXqBS1UFFsKZcFAPqqtDXloVnMPxOrc
m82lySlPdGyLiNAU+MkMOgbgw0iuzkPfrw1YJk72BnrAGcl50Fb9qJx6iLyWULa8hH8d55TSuNF7
dOcOGo3HQGo0SClW58X015kKXuB1sPhnUskH37mfQB6zopNXn3SfxoP0bn/wjsb3UGs3S47BjvUb
wb/7xjBvRmqYroaxJtcGEnrV6/zi1+LXOnb0ATfeZ6a1dxFeEZFk6u0Le34nHsq/mjr2cAk7wz4Q
aPStdDauozOJExfsGc3ESBWbXC5rbu29kc26cFwCWihp3JksxHsvQYxVGI+tbJsLxHp1L/vuABSR
H+0KFXCe9HuyDIwd64YZjvrH6yx9bhGUVUBE+zrOp0M33/YNYj6v6fKoHIs8NFLEL8iWO/iq4q3b
Lt06614hyj+Qp+odqojNnYtRf55uYpVTZYHDre71dKJMPTL9sj90HiN5kVOnafUvKUVyDIlHo6lu
munRi5eWJq/RwVBe5fHfWYIqqhLHH0Dbthv1OgRjPlj8jv0YtHe2lQYnUhSuw+q1e3+BQ5HWwqLb
Ou9CQu30uY6PB8G6coVFRElndQervwSSJ3fpgQAyw4dCp189WB2VnvptznsegFgsRMb9NifnZvEY
6VBtRWmvz47bBIz69IKreRqIrmzQKPd/srxjj02c9eiK6U03y9vakTk0eSagyFCGE9KoxUbLZVvS
QbKTlIdx7d/MueU9wPPX5QmGDvxLHFhm1FrOa9L52TUeGbYxst9y+N01hJw8reVnLWZm7KCc74Rt
Pc2Zcan4aNG8II6rLGQY/c75bAMnOQ7aQ7iad/wMhjGHSWdP52BqTsj9SZyM/Qdp+d+0mSlnCc6C
jzowpuq2iiVjsLJDwtfIjgdBK1JwduHa7X2VMQZkXfHaDfALiWT16hznNDSYSfHnTnvvU9lTEcbc
G7VWdFXn/F9F/loOnanq9zJYgkM+yeuAyibycAETGEeUhGatmPIZFWtV3Np2HRw9r3mYgnY8NbFD
qqRYD9KweAKua7QM3vJZHXVejp+F7InNX0r3WNTVcwUGeWQQJuIfmJqpeyVXjQAHPQx679jJTav6
9tz8MbgArrOlwsQpq3skq17Y2eZpaVY7nMhycuOkeoClOAayJDYR7ezeXdOvWakEB5T46wsvJklj
ujhtS6AzelA7zoMjzMTvuG/V3m6XR863hUzbEfftBBguzYlaBIplI+SmYTKkwz72zQMn8nDRFqcw
SMfNANZlkl21D4ruvFjz33bjAUhnGF905zzN2wvyzJg24KSnKaAZ7s3Ms25r2nV3MB7vOT7cJvUP
JUcKGgcIO5QjPxDUaCjKP8q2tuxUVppaJkiPm4tsFbnBfrxfRC4ursWuayMrjYYCxL0nmHXf2fGX
MFDhllOgrnFNEM1AvN6hhn23Evub593vPjbpf9h8dj3gBBv63g5Gn46F7tTV5WvTNy6epK69BqTP
We083UFvjGiCsD6ZIxGjg4vBaEqGd2vL4mmI3yHvGYuGUT+1QtAK4ejuTCTF0cpK90EsJeiwrqhU
THJnL5VNGwVZslv8TRm1tT3u0qbKQznhLig22WrTYx/N7mblYJ7zO7Bww7yPbcS4I3QBRnd9nsC0
1mLpuM4n8qaIuvanh0IXhEwNcm8pBrtq+/Lk2j9Lga5BruZpyoeD4dbL2Q0q8GnbWw5j2hGhQDQ2
J286XCxD2od89ZkbNNqNzvTpcr+wraLC8tYXpfqVXJ11kx+GazatnPf2D+ZOZGK6I8nCfKwXuUa2
qBKOY1OT9Fl8TM5C40Zu4svNN1WB36ooWODPRUI6yTDrk6rmItLwYzyPnPPS3pfs5PcMZ7jiiwE7
IaQ64pObxSkPre6HG5mYUedplLeKKmgHo7Iqs/QBvgz4GaAxc0lybhpxEISQX/Rqlkdy/4Jo6tCg
dmkwheZUqgMySOIMVg5INX5RQAzrYcAcm93mXaVXxSJ+BRDcdsA3AOM9Hk3oKdAY6JXOw/Zl5ZwP
6+AEsFMcnJphcOkX4Gr4eH87YcrF/emM+WEu6puk97fki52nijui6z7nyaWYsYddgYAIdMQtTqjh
5lcNvHMsK2JH8neR3+osjk+ZSfaYlZJu2iTNXmY8WCESS4hojgRIYB56Yx+fDQ8kdFo+dLxUJy8z
TtoOnKiWvAAXQwkyuz+llanr8uKutIqQZJVGYvIefbK0WpF2R6ExC43Z+jgHeIdBvIckyy+IUJ6S
dVwPQ+q5l3aa/Ih0tM++adPQscv54IySAE9KxHN/KUNs2X2UjRgNgspCzy76fadGDIwkz6PStg9z
jgG2wTqsicbasTISH9GeiOM9GxmqZ3ud8DmnvrwtjrVK6CAf2iXKk+6hrpvswRqAMDCnjAjRu0tl
iPqyNIh2xsSimAIZq53h5rQbYd9icYiMoSQnCJ+zg2j12BQjTvXByG4qBNFGSppflSIM7cuJE9km
V0NnJQx/fT/BHBxMhXpGEwJnETxwbBNE+b09JEfSFknex6aJETw0HXq4TSQ96MiyNYyr9E6L5SZb
IAtIP4cWU+N0m2zW71ofVsccohiMHUVN94dU9moHb4PDXcg7G1dq2NstHCKXGh3f+oZa7uRYWNWX
B+61VGiCwSXJRD06JUG+NJhXSFTIaRtba68wUO0S13jOvOYt3lLMTEn2lJ6Kz3xY9iumCR67KPIK
QleckTUsVx0u2P5X5Zn1IRFE6onFKXYde8FeNwESuFAVOPQpwMxt+752i+QYDyvTHxqyABC70938
pLUMbW8EXe1sK8z7hT42Ob4RgADS7acfU+8wk3A5VnVnnEYP+cRSpC55IONL1ZjLWdLN0g+E9QT+
fkjhQUrbwI7y4rF0ABl6zJ7kXREf8NgSerdLkW7vlKHuMuOgMjlHFTs9dH33kpfc93V18Zbkze6b
LCyEH0QAxlGZEPJYmXjBCrO8N7ckGuSlwtZ4QQXDrSPxIg2iOlmxf/QL4K6pyn7RIs8nji56toNv
A9MZ4yWSPAvRn1MWvwM1kj+jn1O1vo8xMJrV3q51ezDs4sajwr508DjL+FXkCP+mdHwSpmS7w//b
K+ey+g7dqi2wdVzfQfCSf/aPrq57GxJnAacwjv6MdnqyynBdN1c85HBbIDJjzC6m50x4QajM2dyv
UyrhevMEcRv7V1bRd58SOKJINDRKGQnOwrx0LqVIUu5TjMlJQhFsib8lFes71HS+t4eZ+br0uOVF
tFJj4FsudL77ioLu1Q9gsEnP1xcGxnMzIerpBKF2hgWb1UjE/XnzMeZgtmW9+HvyHdylmnYipyVZ
VRwp1vKr1SRFOY3NG6qqN1+Q0N1a77O6SWeJDwvrXsCGwavL5MlUwaUR1Re3EAsX2lKgAgQGDPSn
f353k8/o10Yu1cycJgBNRC/w3+0twhVJdgpxFMM08R08z1jOayhccvnOapLVjTHMRC2aRExgt2Mx
RFxnLSmLSbbw7JhzRkMtJGL4F9dkIU9FgO0iHkh7owXNUtVdnBnAm6X7bk4ZAUjN8G2Jzt1VOSDQ
MBODWxMRPoy1fUJv8MyD5egp1ztm6BKLWHukNYzFcejBpSRw9j+qPc4CdffXrtQdPur1AaC8KOEH
PVFE9ZwsN2RvXmEeCO4ktbaxEAg4A5YvxcsMjAaJlHtv+qyDaYlhpE1Uz/e7j6bcaj4ctR+n6jsg
via0suzSoIoZDSiudB6ZeuMaeUz32HRDfUnl+DjEqo7Mqnh05upBioKwgJF3ANYUZNrKonmycD61
PMSMqMnq8pR0674Gg98FsUNNmun8bgtZnQwmt4PplfRr2/Jv62Oj0laPfnjJk2jtlXWR6jsrpLjT
hnXyCjjq3L0dFCcgtpY/MeGTfE9yU071bYFRfbGzjMsnf6nY8HZzwvK0preWld/Fnv0LMQSMSCF/
4V84TqRy8YSZGISYo6nCLoBsQh8FHN7vQMJ75Lc5pquywjFmQjMf3HlFU3AlLZiH41qWIUT+S1Jb
PwpvQ0xCgFs0RwZJcr84tSb1m7ujirTbXWa+QOsG2s6e3P9GW+BoH1BQoFFFd0is0b8vimtLCEWh
LD/q8+BVkJfe41JMLQeR4UqeSrsnVyNK1wUaGId/Q55hLRVRsrZin3CjxlOPThy7cCoYxoqtNRGF
fb8VnhHEBTJGGHNbnxuzpT1xjLym2gwlhBsIInbmcLCHpxwVB8o/Lk7d71Va35D8TDQXJlrwugWd
cTKXfWh0Fsk4ojk1Dot45r7GVXsRAI8n8qbehlGSSDZjEUjqNg+rhLTQSlILkAOBIfLzwjUh4INo
Z6riUD+Bw22HjUVp2dCIRxbY9M51gVDcecRV2iQPIsuaO9MOruVUlfez0T+W7RitvuXfUiyCj4MJ
+up7+mzarb5aPWsPeoBkvnUyFAfdVJwILrpYiEt2/HGw0XjukILIFAe15FKu1HGcJLJEYvhDTyPO
1ln/OWEXOCyCQ6kM7I8grpZnbyHNLtd6j13B3Vu+S9Jcgd+xd5doHrCHjjkE6dQ66lKt632e4+ix
syoIdRk3twC2cI9WavHoQPmxOXwIZXtQdY5HBXAXSLgivUNlDOXMJsHgf6RdrW7K8SoWlDn2a9sS
cj74y/08kcopEYFwOVDul/s2a8oq4ksZvAJvEzDkpe8oe5H92MYjphCyht3qweJY5OfEgQc2fcht
3vzJxYLkgJcUE+vtqn2ELUOydyuuCJiiW2HiEdHNlRjzVxBlDD0K8K1sDTLWq/Sc2dZt4xPi4+Y9
IdkpEvWgzZDso44rh7vKDYIo0/GFt8nfiMBQTwlkY590WKgyVuuaNP2mlRe56lOmzGlnI22MNKcE
+kSOK3sQrB/ufC07pMA50vtDnzvxvkYVhfV3OKHZBCJMCMqoFx2Q7IAo2vf4SP1iYG7mcrpDnH9N
yfviAc18hg7go1HVTcKPs+cSe+abcQq6CRvGvBKW6nqYm4izwrDpHP1q1H+Moboz++q5g1q8NRDV
VEmfhp6czIPO3SeVKlBgqVDrV8e+8OTB1B25cVM3ETNeXYOgHe48t3rpxl+miYLFDIxro4zslJHK
ujcc+1RX8XXNmnpvZSgcYoRlxZYf1yZVEuniY1Ujdu4Ml0jW0ZRkcwLvUnS8Qgvs9FZy4AUNt6bJ
gG2D9CLrXTDWBdMM+EqYuyPxerijF2n74hjWiifOwukBDunHy4X8vRRBJtaolK0t9IlJlllMVrLC
RWaNkBPNcp7LYXqIG6K01tELh7p5wK6GkxYbSeij5i23HK4mm47T/+HovHYjR7Ig+kUE6M1rOZaX
qqSS6RdCZkRPJjPpv34P92GAxWBb05JYzJtxI04QFQBmEuMDtRDLVMr2Y3aimznqt+Ym7W44aGiF
5LFZe+vVvJnJxcEjiI9CM36xq7z63ImLwfrTGHbKaB4ujm3+Mz1KlZYVY9QHJ7lcWgErqj1g7gtZ
lP44yfFbG5t7hr+ZEKHGUBoEbiht7T61bDZbaUCdQvPZKfOjqqhqgsqNuueSiSgzpBCZYhyIZK7Y
2L/Cqw4OuvUcmyMjhmUeKlvjVTyisMkpWBdpO18Kw97r6ZyTaa/87Zi9mr6pH56diTGYa9YT9VL3
ooxPfYEBDIfs1eDSuxbC+yhF/4etzFjBHm02iOkcYqgD9pSqgxUDSas0al6cOSNH2bdIZ2mS7g2R
xHBDZ26Ps54cJcy/zYBlacsteq3lcO6ATj9GD2zcwP2W4NNFDt0diDF1sLlzNSU+VlwKEOTtyV5u
evqOXhJjZ5rvcsxvEkB+ZAn36Bc14eiBcUwgNnLukbUL/KMoonRvgbhp6kwDrOOgIA30gdRzu54r
GTLK9bz6WnvvEHvGTyM3k1/d5YKDGkxrawSshYRq2LGX/5FQOvX2MXVN+BOkj7dzwuQGb6jfDPnM
SOj4H4hQXAApvigb3wvTQW9Zd+FoTUjzN3y7atO0k7t1cmAKHX5Lv6Tzw9ralYV7PDjKggWHvQB0
uChSnGnHct8M2b/YKKha98TRZaDhTAx+MuUVe2aeS1+2IixdepoGkOHrseBJL9LhKghKLFCYaBcI
OtTwbTWQJlhqgzhIdqLiIGSpdanw84BcEId4CEgYtvrONnIDqM9vp5cBF95IbqwY3ihOUR9O8hYO
0Ve65LHYyqdjvVoUNc/GV2JSU8F3qDPLcEfBr/Y3zr+Z8aPqb88nL/fJvJSXVzd+b9qK6JSPClcp
wfkp+bsHWh7mxbuXp18yiv0N3N2MuZVL7GhmzlnX53c6XW747AwSmfJXVbG5cspA29ROPMNWcB91
wOdbJ8A29VqLWmsIvnU+0jW5iQ0Z9p0swTD2eh763B/i9hR7496o6CpQ/Y9wqn+j03ZrrzM/Fnzc
7j9wBE/dNMlLFlhsLyocLqOWuKhivdhLKT6NdB4g5H+IxXiqGTGakCjGvZlS7Blr3hEkJ7xBgxSX
a35jw3DIFcRWSIQ1ZKz/hytL7tLB4+Ix/votQ3PpUoFAtYpgGUqoshfCAlPBsVvidL+Mqdh2k/nO
E8eJJXFtk8j+zL6QebA0OTdYaz9Id/wc7H9Tl9HogvUEFvcq4cyDoTZvekJw2B29w8xPJK7r4szr
hJT+7L90cKgrL32pzDI7A+KIj51MMKTH2hUBnd1LHD/MIj9Nuj2zQEn+moQ8i6MA7o6Kbsyhx+Gg
zXroNe1/tVR3K7evlVPTKQOnvlCTYO8YbEvL8I/wAO9F1SxYjPgPffyV0dja1UROTmAPtzhog73q
8Lf2lrjwPd40BuRNZ1q7EioCyRMSxDrtPQoSyKl1WXyh+Ma5Xf3ErBvrXJzHMWqODgGF2cfnaTRP
vXAQ8HN3a2mYthi59kMPcCawcQK2eF5KpIVOHx5tMHkX03Yrwkgto55ey0ufwoOYtcghVtpw/3S+
i2LuWebgtyty1rhVyWst0MY7nNh1PQBzd6E27AJVkovJkgk1cDuUPjkhNNbXUcGEMoP9woRB48Vc
pCGlLJBEUnTSedFQLk6eEYRFNeG1wV9lj+AOasUxNqZY+e2G6Ebu3SJ4JyzVuJpJtyiuXqFfCu+1
8uyYGsFcHtu5eso1Xz/UCbVNHcN2RlYQUl/Xb6IeT9v/WdVEBKt/iC0Q2srQJuxV81U7Oz8P6Rte
p1XH1cKt2l2R0EKalGT66VAe4wNenFmwNBovnlLIP9HWyz6K4q1EJW7Me9JZZ3YGm9q624jCLns4
DcMoJEgSxwn2owFcACMLoQ1yMiwq3/L4W1l8jhh4l5NQsIk12NKXgG3kUwRrHIw5kYy4yq94OEh1
5y8jv1SqVfazRFvmIN3PiXnUDO1RWsMCRFg3WmbuOp29nYyQR40pYuXFupw8Cs22ztXDBNTjXNcR
uvikkbmenA1n9Gflu38BFBW8hOHy7wx26wOyoqpvQJ8Iv7SbTm8uyaiuXkAEGCUnnMjCxNZ/Ldkm
n/JWn8DG0P8GeN57HE6SXQOr35XlYp329ZsaYZYoqkhaEGnWM6z8UOS8Pu34Z5r+GguYb/ynqn8F
ghZk/R2Y17DuP7L+rMMZ0iFhpjFlOwHHd4Eoa2r/qjr6cMxio4D9sKxGKnszkKexU2zHnOTDYehJ
nVJCpQlrm/i4SLDHe8g3eQVvbEig5NBpTCMIjwp8NitUHrsJf5vkP2Z3FCXwaZ+QcPoMV/BtIs4Z
+Ol2qrOrglVRa0iRKJLxFlYJ7RWXWb7brCvb6qMKBmI83KyN6qAr6ovEtMorNjbNX4dFvGv3ptm/
TQnPeLaZaBVQhntkpbRzJvONdVzGbZb1CXseUva7vjM3Uw7zzRt3NTUIdTO+Jmb+buBIRlArJ/QW
GlMooFiIj3P0POk3q6Ky06I012oh1nQrtKdNTbER8MEb5N6VrT4lm4yEGJ6wniaCOGUcnSx7ChlA
eKMVaIDGzo6vkcnvjguA8XBbehAKHOOmCCmWqm7o9s+WuOb4bgP2laI5Bf2rhdXVoBXBrAHmfjqD
AML24Te30su2nSc3BU4zvZnDzr0POFB1phHShStAVKEjhu2cQlb0nykRWS4R4DWpN7ajjW5U27pD
0G1mzHH1wch/iDygZNKR7Xw5wxIDZyHs6Tih+RZQCdtjbwRbzQBIssaPhPBP4/Vg0jwh1jRonV1C
DSBpKLJ4sPpY4lfAjFH6S+AQ7d+yKnBRuGNHYcDsHwzAbCL5dVhrJZ29G+QnolpcMmERRpehvqd9
8tNxIeEPvQ4d6WYtP+VVdcJzkpif5ExXOZsMH77xnUvcQPowx6GUgOZNkvYmLC6PRBdLO7ZfFGfi
axVpr3qTy6ugr2MzY98FDW1eBM9IZxnBQRFG2+SqEtuyCeSh6PrphgDW83NvgX3BmsrcIb3aeZAe
GogQc/+N5950/kXx1wwobBEJ5k6s7eAwwZ3oBIYEEeogVIRRnEzJJNEAvF6jePPXHZskTGb9zMTE
RsExoLIb9r90JPANcv+jRmqCl8yM7cSYDrUW062d+DctiJHZZ7xGbj1u6aND4FhI7jwwEF//vBmr
LQL6Lm64jsMg3ogG+kHD26TDUpNQvqkexdj/5sUMeuTLqnjSA+rmreanI7APK5P1vNRiDibzUUnj
lJZKrLrM9DfFEO1cXrccMhwQ1jyC2Zx22Zh/aYKVrEV5+jBP2ySz0WabjyLqw6ikKS2vDgRfD4PZ
2askpZmbYrTS4wKVPVtJhw6DP756FO/+DBV7cumFNPpzAKAUMG7ODcVb2S63N41lBZEOAF98Ha5M
pReqIFjH6WxtWJgAQ7RubPMOg2WtR3Qh19JDrO2HlLKP0YvxG6T0ywIy1cqTZOwd9ARruf0tQDz7
AWVcucGjNJ6Ibu66ZDp2gbNxxfCtEIrHTJ0mv3xWcvyvP7KIfRMyf3NLFaLk1asBG8KILYDJoEy+
eyygK5D4gCCgRlpwUWPpUUDSPUbfD5063uPDQEV2ti05bcoRaScMIC/XtJRlLHVYFCz+JyY8sEed
GRYeXR2JueHXuvB+dq147zDzetN4EBqxQbO4MZdfDS4Pjvi2W0wbk/fVgCJbjSWphG5ggktm9Kjq
swVenrIScX3jquLsVnvZrmwmwA4dGBoX7kxitQ+CzrvZ4dHig25TCqFnZETKrzqtv8zZ/daX+yiM
1nRuAdGMROjAzu2SSP8YbSwgHqj1Miak4mtnhzPYCqKTl/CJaKIOOHFvXLBPsPduAV+Iwn6vNP+l
aYxLQ8T+tEB/nBqwXj4F4Sy5RHuKN6XGr5LamiY13ktJe2KRJO66cbZTjv5J+4LTW/FOVwQwdCP/
cGKAYa75VBaF8VaBPTWSVzPQ3GNfMC+aHUukZGZJVwQgv3wuYlqf0XpRKy4DRNLnHtdUgXKwg2FK
cQxn2VDdVQfL/4AGCeE6JA0ImA1fW3AbUQDBhr1muuJruOpua9abFZnJsRnS9lxV4lJYpN0zyhVW
WsTHRGbAb+zAJltKsiSmqTLlrVqcS/QbZedPbopDaJgOg+Gx+bfXg1SkErGE8d9uhnfHFvD68jBK
s5s1fVtAoZSt7cbCI9cMktyDXeaVw47C1NU4uodGfqiPFIKFvBQUCsYaNaprp57pqWO1FqzZ6Uzi
CFViZ7bvEBNVH2zascHzloU+NqO4u0z9Z9ZRDsYAVnj6znRYM2dz2Buf/tjj5mKC+DcxGkrbHbCn
j3dLJ60763SFAH4oaMLzx3BA+uUSGTF6btJSuOeuhIcKem0P4zVgQU+cwoV6FkTlT8dGopBgYrCD
FMdGQGWYM0ZC+jc003srIn2hBq/kxNyqtZjBR9bgW3uKr1URU+M8HmMFUKciyDrnF4i8Gupc4R/r
Kf8xMGRurUbnWXHTa9WoTxFN7nqonKvL5+0oPc1fmw3g9XIMNmVnnIciu/qe9TxJ50604zWO5lBO
5sXDAVTVM4vvNj2ZUeOGXUYGHJRfmX3CT183QejaCnCrD3dm5dAjqHT86O78SrR8nZASSYpnExoA
BqzLcvmMrnn9XSsgs2sDWCumAbQ0zp6PImHWJ3o4pQQH/HY3jO29Zk/GYU6i4cVuAQ62nKUwUxj1
1EDnbPoqF2Nc9ad30VMeE0RwaVZ1zXWZc3k1pk2Ndkcd6ZZ8xrq153AS1dZtXnRNXgL2e61hPwSn
6pSWlxy1bC0GRq/6Z0zh9RdqF/jPdX/Sev8phRkTZGjz3bdgkcCUsZuBZxkUeGWtwPb6sQSWi/ju
as9VP4a60+508qtxj8wxJ5yr7V70LPIega5t00auBxRyE7h/l0jwSRMH59sMuldvQ0kyRmL/JNxo
ipcFySAhGNV41/SYZD1/NO5CW4tDjxojNoi44ZL9xFAhyWcz4vM1KEnC69XDceQnQAITEQVcSztr
m6Uf1ZP7fGhI9qRblp9ric+Au5e3G3OJ1XIru22DCxAH1UB95MyILr1H3JwbFkvL8IVvuVLWvtLz
Q7ZkYoJhnWTyWfTFU0wjEiw8yARnX5d73M/bZHbDmHWlKA697b30XrPGlbl1WddGSG9lQlVyr4Vt
85lO7AWxhzbuf2Vq7MjKrduKjdmsEywq8/nI5mxLuP3CpshlS81wSuKKfBjBGG08qvGJ+RiVqjrb
5DOZvGCG0GDpz8RaVMTVkv+kEHdqJXfdIK51ZuAMzogy8GacjZccajKejb7Z+AOOymohByXyKSN8
NKfkmPFH0C6hGrwOwSWbn2M8lyvbubTutFVVzqe7APoBlKlaxAgr9Ophu8jSOfE1P9jlfQ/Wv92r
ob00klwxW58eX23SLEJncjTmnMp2uQ8y4OsDRKmNGXenrMNILqJhpVvSOGs1/l0Ozt8iZ2QQdCY4
/mtkaWduGiRRgicv2KoCE4IZH5lURyIyGt64IvIeAYs0YEnwEqTBX/OrNDEdWX79nBPF032cJA1V
xsrYBHgsM9rvujjeiOoZ5XvPh8s3jHMumS6q4S+V+KtrrryRl+ln4L583CRzQJWxrpvirVJkqHRf
/mebyY/I57sW8KTNBqtq4bHx2DuZ/0dI8gzIK9glWvIWkXHFl/xBGu+pj/KPealdViNteAgGWuYc
h1HJva2aW9LrZ5GwYufRj3uXnU+v7grvzTZOH8Q2aT/xqPgA1NdsZoOUI/lPU8dqm9oksXoTOKcI
AFjMrDwhBvpB/kL7B3G28j3o/wXFh0cq3cBrkgeIf/RsRtoO/ozb+Jzrau2A54Uf+ZFn3rZhPWkm
bwpCCAbgCx60xUrmac8de4e9mZhiW+j4TKfOwIcNMgelOVLyVMbqtfDRFXRZy03b/FhdVx7VwNhI
qi9T1P4tAnWWzd+9bfPGS21g9U52y6n+TNo3ZxaEGV3tPuclTIkvoZ+bGtekweZq+sXUzxNvL3c3
bSO9JjQs881UiNC++AenaZvbzZ5a7RWQNDZxP6NnPYoyD525YOMwZLs6+G8geMZbv2XANK5eDK+B
1qwoZ1VHiLjHLsui74K4HuOZCfZGnm8nYwyNwXvJjfh76k95Ful7PGJHeKzw+7lVFmMREtEvpvSJ
PRALYbyO/hCfAZ96+zSYnjU9JzUUdfFJM3hS2/xI+Jervc4rjAYGv7dDT0UPGWj2Jucr2xXXsyUH
amGq6TS3DGteEaw1zVfetx8xlcyM+gaK6aA9i5ZbmYMLq23tNSMRSklyGur2VFUzPJBB3hIy2qtM
iAtXjAMtLfcG5iskkHGlVLkvff1Ts2yuzcYPBNYKbDsVwan80Bf9pIB56hgnP1FPaW4BQQNeNhzi
2HwZu2mf6FNoNYI2URwBs4nHifoXfAnAcTYeHhv8Up/V1LwPTbGFxqMT/KaRdhSv3VwdLItnzDJ+
ZEu1SGs9+IfJp6t21C1sWTZu2OkdFZudlWFibqndGu+l13ybQ1+csMTe20Df+oLxJkoOvp7+A9nh
wAxyKKjl4Z5/fTeNNr4mn8j0PBl5ZK+I3Dzzaw3dTN+kc3+eMYBS9gg9k0D3ghviOLbYKQ1jrT+x
OT8ZDj2SWXCWifgEukSmz4HWVzFDJAXiqPdEeSBBFPdJiB5ypsLusMivkCciNnNBkzMsHwa6O4m2
BrcZ7BWqzD3Nv/EDAJ0akS3j/Hc1m21Y2Xg/IRmgCe2Ysq/YgnFqKesU+7xdHcrGsIdrJ7e3bmVZ
n00nCLP0N4dPXLMqkPrbhE26p43dM/n1c2HUaSWy3W1ni5dal/dZDNeRFbPNxbkNorvbgJ5yGfG4
H8XdjlLDjU07QhYAczKMddFEd4thbBTkEeU3Jqm+f12QjrM77KQJGpMMPq6eL5/wdstF0ZratTXz
A3TeLRSgEkHY0mJ2+2ol+ovVnTPa9Cw6SajlW3lWeqq15KhsPpD8kSMeCniidvToY9qI4Hkpjo/c
pDOHJd4618BdpM5BsdQV1nhgnnm2Juvc2jyvlNdAeUDSQ1HK5LYrRegTGhZe+kSv/FqjGr4FwicH
61VYPpYC+57gJE9G/ZAmjwxH3Jq3QesdUyYRoeNIIPAUVX9NS48MatC0jJGufa/Qq7bGXB/S6a1I
7QNQLC+cKmdvG9+U3jnQztHiHF8ds4q3VbKLY9vdVZZzgmT92hdqsZWyoqwoui4wnZMQTm80l0yb
7Kb7+WfGXNAn9Ys5tB9Gl54Nd653opuL2zwRgxij+8S6JdbnvR8Fr3GubSIPWWHCMpvY+jZ+iUYM
ShmrF3uSbxMr323GYj/STrL70VttF/UfGI52AZsDI6FMN/J37jgA7eR8culYTlXYSVJNuH/nuf3y
yoYQZ98e+VQj8qS0Myb2yc36HVY0cBt+fKpQ9LzYPE62E50i2OcrOjI+gtbdkZuHPeOEaAo0OvF/
6SlYJ3O6G4KOmqfOP3ZttDyM4NXVyNwGn/ogdDdCpC2P2viYF8lU/QQEXAJuQq6fnaMC6x/t6WXp
3JsgOfaquCdvSZ+eguhdjDX3MxIuMWGrcWFj2tPAlXowf9oA+wLRLJDScM+qAZIKuVBh8r+ZrklX
zU63GiIeKdLQdPACxBZbMU4XxswGYzVmNPZ+3q7qNA00i//gGcmjZ9tgOhB4trZL2XYHJnLlmUhT
rYcg6ZiH1jDCKq2WAAVQmH6Ot4HXvHjJooXRbOn3vwPpVzsq5tPkBEeV9TzAnXUkgPw9+fFPKbKN
pUGL9TjxWtOFm4r9BP8skyPOPxAjpTVugyKhzoWFku/YiLe83H3vzM+E/Ub0MlLFtKadYmPj4Mnz
5MMwcSjObqGYlbGyFzNYAJFzW847CmvdKzMdnjJ3jd12XRlyX5bpIobwGEL+sKAvW6YNMseIx61H
OZ1JNGVrWdz2WP6SnF7KU93x7ovm4aXjI/exR6TzlgkBbGWJGz6irWOji7nZRvb8GmGs9NxxY9KN
za3W+eb98eihgjni3+hC8Iy4fJVql2bU79BetaSna+KB60krvrHBL+y+neVrW68DGOpngkNGsYn2
k1+JE5Bt22dV10+OAx84irFnJ3xMJobx4Kli1QzWH6GMOUXY5tlyg3ukxZCVwjF+SY5lmR+pk70o
m4AT42RktrfJQT0DaIcM8xCueZ3yV+VBxWkR+yV57ppRv6duYBC7qdVPBmvgqUkfYnhIbyNcen19
53lw4l1QZW++NkGFAJRra+osC+OpG42nnFlDWYnH6rfZ+QvbNf527EtSG1xS/6NtaZ0WMhzN//Ly
OOHgdikMHm1WJ8NDwyYgWTsNRb92YRFxTW+42btQfAGGIgohT1VzCjk/t+m3lnhzrVfoqY/cBDFb
BmeT3YxeAwq1sXF3DWuKpAExkXXXhnaaKore4uLuDt7Bo02dA/OQqOi3zrA6eMbG6tiPWfkLt38M
OdkrEWiISmkxrrWelAQ7l7BsJF4n/WIoN8wJCvU38K7HJhv/W/lPBEbxgU3uu4Y8NMga0gjWhrx3
zrBiBtSy+knp1j7iHlbTfaPb4jipdD82zotr5FDycWqCbSIh0cwYut1923roFmS/FydNuSkI0NmG
dVrKG1aV8e1bFq7nAjNRAjmpNUCBluVmduyz4WenuDSITpVv8YBAAb/lyn7/Hc2UanrnCxrx4oHf
tq1+p0dtOyRIqNy4eeHsqQBil+oqzCpFvClRfDhTt1jDd1x1L3EkOTpxlFneT2JwvRyr/EWPorAw
xwPpoj0EBENpX17K08SLiQf+afDUsXOReAdWFXw0jOoNlZEHv3hNm5ixn4ZWi+tEzM1sdPqdoTyk
3s8imb5zGZqzwVuuSX4Qbg7KKi6M/38y4g6QUiRBpB9Rto1elVHf+qZda0L99dl8sRzrPmEexJQR
ClN7hc6z6TIt1Kl4gwV4Msd5XRqfVkxgqPGh0hnVMc6gzvpxv49M38Ck2XzjCP7CqLFzJMs9hzgA
HbwNYp11RzkxpTjGafEPdPK86vLmZcw5zAC/rPKh+i/u8o9IFP/Zfv3nj/LTjogtKuURweBVruJr
NrAGUfckmdkrseBKiR2WMeo9cQ+TTNIinZcG1aYIs0n9XkL4S4sB/yy/J+TesnK4BFArMGTaXiNP
QAWhEWpuisFB8amh4vDaxgNMeffbYpWk+sVITVOrhv9CtggveXS2PfMjsjuFLD59pnl9nlgADqkE
o48bDksk6+3QylqgGdYq5bgh5L0eOGEyhDfgFmPwXtbjkYwfGV0uv8XMFTYHU2g6uN0Mj+SYmdy8
xcCL91LyM7Ys3CfYWuKYgliYIwnrhJoI4/RaMPEl9SHqOXviX9NjO1wfJW+HIf1aCmvh3SQ7PHnx
Si+hLdc+JaKmtH49F1nd0UuoBS+BIfTNYEGqouKFqPcKRsoG3/8ZXeANWXAtKSkmtkV0zFz3PvKg
Vu8GXX01ICHaYF/GGjV+xV5HNKmFdvMGf5P5dF8X05b10T33ygf+jZe81ilDIWY2VPjWq13Nrk3a
LVdpD2R53dxlnt8MbXqn3UGKdt2phjrx7JB6P6Qrj8KO7sJOiq25rJRqTutYe8EBs59rImRJ0ifb
yWmwycvQi8zPJuGZQmHYgxOm75CQuVE6p8bbO7X4IbVyJbeGW6UQX9yrXiB61ts2XoZqR61lEP1I
OsQojLzN3a/CXrAZqsBgsEa5Cho+mSS7gip4qLS/TEmxHvu6BEoLQrNNo1+8xGujmz+9PPpSyGqO
YPWDa/xGNlmS9QZktbWp1JKWdSHUdE4n/z8P2YKcJsZZOtdPXvVWMQ031Gw0TgBexW/elJuh4GVr
038I/ZOS9WUTxoeTRzn26r0KzA/TdfCqs7rV8mrbOuMtGZwnAvLHPMAGM1FnALZpZaNYxG0CmG16
RB2QC5M1MqGX2a4fo4OtTpkQYGkmwYLbEN+ZIxZTo/9qMvmQU/c+GhYXwC8xgKb/f5v+ttNPBYgW
ftEz1ZEHDqsvM/N2SV4whNZXP622GCUOUMlJGsZ7RjeYapjVugcJs7vw0GusYjr6yn/E1iPSsicK
NWl2wefcsiV06m9fsAPD/lmawHdYyHpoOUzSw25szkExvNhLL5ZfhxX1nm4xbErZrDtWe5UZvabc
NYgWv/hZeyHSTkRF8TGw8GJJbRe3WoSHC7uvoZ9nK77KAq+jljIcEba2bqnJaGYLFOEInmG9jm3s
+eRr96WWHys3s4iV5P907V+KdN04ZZhaX+z2TuMwbHx0D8xHNNWTQo1tfuDy5kpsT5b3tIxhNqXY
OMUDb35HWJYSgXvODjBRnolxHuGsnoTuI/46tHbwZku96ioS9nR+p75TuOaJ5bFLUa8pv1mlJ2tX
uC+ez1dIJwpI3mhNIA+x1lkjSgcbhAY61eSbduxf9peg8IS/I0pL9LAEXNJPbDcKDNlwOKUNRchf
ETMhGNdiLS90Nt8pq23eSk2XUVhgvGjWB5z915o3G6aYTUP+pSiQbs0pOyTzIo9i0KM0Zir8zxaY
elx1d9LhuxpyZ5RptMrG2SYtiPy016IqUGQyFpPsfeYAkhvA4Jveie1AnjtBeY4o44CWlYNhLIDW
vNLeTdsmd/ua3riu/W4rGMgYd7MxfZqN9lbHR85clPryWUftcW3YPgr2i+Nj/wlQ0fHFGfApguTQ
EEiMsBo4s+JZAiNMDFjf5WX55hAeYfWH1BNdNPIJKi3JRJPRttVxqIN7b9zU/Gw75n4pCDDxUWmX
LgBkpq0l8G4JRNZbEAXAHG3MFZbE4FsQWJ58FqMydI2GQLH3JU2LA+OWCvlwLP2jm1GIaawNG/GZ
FNFqWsyptujQP4czBIEj8wkVDJm3z8bi1ULG7tz+3kVHo352SvPutNbW172NXCziCZF6Ew+lye/Z
n3dd2V1HievBuWqWewBA8sOaeVe2SOyM5DbGEbssjmnTPzeC69AM4QJofCX/AwtNloFFRimmc2aJ
nb3sUIv4tbLx1Q/kubmUW6MJ7xt5bT3pXsiS7qvWXbrO8T57+pkJ4SUlFLmAk758BmiDRadKP2bo
tp1A7+3GOFiMxF8YIA1uauuh7a/YcpN1kbkopuQsJm3TJBWco2Rn6Cwhpn5bFfVmSZYplZwn3dVD
2wEXLuwUySy+z513KUYgOpP2acDp1ORA057xqnEFDeJrCs82BzRfTD+dtD+U45yBmm2yGBhQlztv
jclrv5BgNNiJkO4LOXb2nY8x3o1O1ILG4iE4KrqIPpseOKDHktu0Tj34+lZphBjtPbRtH2xG8LDa
lLctZfWMGkltbYl77F1tl+rYQaIp28UYVcwSPlbz19jae2CxhckZVACKuva877h65XG5kFQhmkh5
4WW9bqnNIIDTwiubHi0UZbucngX6hcaHJjHLp4IDkcbTQx4I9mf9IYl6RGjmJzGAxPcj92YiZkYx
2iqsO15ngKpxbWjt1vaLCBEDj8xIfUMMBn8kscJdlxS7Me4HjA1F6t6G/lYZhD1yFSCQFmfJi9FS
ROSXYhfssPbAY1hNz4lWfJGm/JinBHDA8q2hFU3VzBPl2v/criTOHJb1BLeOjVsLlNV6m4SBHh5X
F6VpZ9+OKST5lPFHQCFUnZVfgblQILqThMyc6mbYIFHzjpq/K9d4mlSwG0uYzPG6Ns7R0O8oNrcL
8OGp6/9KnUwsibZkVfnGLVUzRnqFrCK7fUSLlukVydrLDJIFTXDlEaHnolbs6K1/MGStdSRwEWTJ
PtKhtlW5w6LYSbf0Oa7jF24NO1kw59bRMxTkfcLVNY8NBkbDfymSMgSuF+Hk5VhfcCHahEql0JLe
yzG7tRGJedxGhBsE6XRT/aB5LqhgcDlsfpcXMCTWi6+FHQKwltgXMbZH4idH/KV7H/tAUnQ8ws1z
5P+Hbw0BvNgQ2mGopFeL4cpvV2lHgM3esF5t2eVN+p8x4eqP0rNsbT4MAff+eK8b7749ErTBP5WF
SLk4izBHFesoYRufL4bM+HlEZm+wDqzo6nvLGnfDBObIt4QvPdfnrPgpo4eX7Vlv/JcyMlV5/aIz
96ZL909ZhdlYPunzczapY94nv5pmrTGcroeu/YhteSThaU44YqrKAUuiM5MsBsNKfwMJ8pzXwTXP
s81oi4ffTOuGQ1DTsJbH5r+YQnc+8+fOEls3/YzVcSTnGXHEVSSHieEkmbMup1ePUalEP0LF70PW
JIyA/WoiwdHX2vqeknfH57ZG4NgGfX50geulpX1qY1YKSh0nXNPUwRxSWGeCdVcU/VeU0Fu7ErvU
71KCVcZ3T/6NSKdOka4ywvSOcaTB6+YH/bMut6Zb7+PoL+j+x9159MaOpF36rzR6/bEnaCJIAtO9
SO9TKSnlNoR0JdF7z18/D2sGg8K3m+0Ahe5yt6SbIiNec85zWq5ZuGETd2+9MYG3Rp+2G68rXitm
Lr4COc6bZEQ6/70nq3vXRm3pV/Wu5ISp8g8zEYB/HvWgvEMDp94k2jzGyBfvopqoJvCSup7whlrS
pblz9yZqkkXQi0sdCqTM6ToTnF1WYvcP0YBX2gzSQ2dnK7ZZpxogtk3ItKiwsIUXPkRADmiO3A8W
GJd0eBHx2edK1mZLMG+Gip80BEK91dOZMMGCJhnJbg2iYBf1z/MpCFgPwOS4NMlZs5NvLnhMFAMk
tf43zbOtxqq3I+fJGNAHFKshj5/N4sGOcLT+huw7DXNArXLMs8eG1jsSX47agTpYBtZTI7OtDhCc
u5EC5ll5twiBObcTeNN8pYJ7bzEXGq/U3Aab2KqElccthCzWqBgPoGU0qzTeJL2gOiKFl0+l/kJc
+O63in+zcrZGqJ64b5bNrZbsz8MI33xSjK9R1v0ayrAX2FbaFfiTZOkwtdiZyR86LxJXoA+mTCPQ
tbJna5oPo4vkvR+cC9SCbYel7WT3mAf7VlyCPL+Vba4Wrl++Vd0c9iZT56Urx2+99AdkxrjEvNAl
chEvG2ibvSOvcSu9JxwZLT4MPltDWO9TMv1EgGYCreE/SEiMV+NSYvIYbKvMQNZhZzn5GtChHRh1
YpTJPjN0tR8YkDFQ6f4ITOZwOUW9s/NHeELFQ5o8s20fN6woEcyWlSAqrU5hK9wlh+voffUcgFAr
cvsPs+mc7N1up5U/RgzDbt8jv07du4FIccxoh72UPBtos4wvPNdeZOI3Md7aMdswLasEDVO2VO6+
UmDD4g3UEVl8Thz8pCICR4VVz5qd1LW1DUpn2iCgYiUMmHSRWwgb+dh9dfTlG+5EJ9oZESSO8qrg
S3gMIfNbz9Osmdp+lM5GN7agKXnvD0mxBIayDBo0TvkGMy+F0q3qmQ5eaxr7Uv6gKbYiVvfYwlV3
RynqonMFMWHE03JCI2HdMwx+yttXGWAlHxJED2YY/Xn1EyEPgWm5xTy6lCBstXZTgj2I0cylBaus
muf2Z8j81cwwUzsr4C0Xm8qmxkUHV6HMnjtan+MYmc/g/kT92QjuDfFYRXgogu+metBKZ2URyUOW
VfcUMw3GU3JgZBS5iAB1oACOx/f27FXHkqAUj81hPhGJZyJQEAxgjn6/dzh/yXfCvbLq63OEyaYl
86G5tBN87p9SP7o/3UjDqx94U5ZatM+Lt7SokGCFp4xNHqjZY1NdQD5C+X4li1AYBElFHacoSKOS
eEreLUaR9Opw+zsy7l4B4i3s4r3Cy6mNqzQ5uZTdVlhuGub2MuhWDFuWs5ZAZ1OtaHVz9ViUzDeQ
jlcLwczf8C+Jd2kLF1bwO8gDoDALnzeeTRkeQ6dFpE3TYkRogopl8/nXk8Mww+txFop8q6dUDc5s
KN+pskPbZS7yZk0M0gpDZ8+os8kxzuuPSn74tbPqra0Le2xORlVcSO50pZEAk1eYJ6VvLXWLnyzc
iGWFQIcCZIoOAI7wJoCid5ZRG+01bmmWhy7mY8xX7Mih5bBjRNcl0fkdxITZm48mxVoz4t6uJ7QH
8PmNyFjZfDRx/qZmA6/37A4Mfxmk+dSjUf6aGwPy84+E/CSXMrEKboF9ykR9smt6uJKzUlsG3XvD
p2xxSRkcUgX/3+PVa+2bL3G65pC+7EUr6r2DmCgrXpH5MXNxmkuHgjyVnygFPMENUVJ19pDEQly+
GDxiGBB9uTWY6If9JlRbjyqytHZ1wcIJDQxNIug1LHbEI1Dk9HcPMEEFRy0tvrO83SfYDHr5Ae4Y
3cuul9HOn8hPgRI8IBydadg2q1qTdiRj+zk/MNbKIag+JnuTFRO22mUoP20+tYI0v2L8FBW/qemR
cJ0FOIOqJizSunfcyUPEM9P9ItNEaYIElyUTeyAouGvSMXmp0VqzqTRYo5ptDI4FBOIIoqg52B3I
Rfb404Cwao7tGteOpL3mJAl5h+ccu4QF80iVhqnIYCgdEFvgom5z8+c8yJ4rfX6usZXKjCJEj8Wy
y5D/sa3hvSYowoq15ywAKUSeCAt2J2B4ZbRfjaYAgozTQ28wMMxXE/PLguVO0ebw3Z8kPC/WERvK
u7AiGbPAh1J64OnxKy3JiiRMIMKqk0Hxzd1qnkQycPUCJAZE2LabiPANRkOpuS2jGEsUv1G2BCst
2fdZqG1L33+wwoyQR+KKBkY+gU/KPXrs/pUwawyf9Z88KajbtbJY5bEML2ErXrwnrzBbVhuRePHB
oHtI+p9b2qyjtLsnEzVyD3JwhqlEismlYsOLahZxgKx6CtbXWAYogmHRS2JNsCml6Lm7SQPsd9Kj
a9ZZiPLtrckPtmUHR8/HqKhYjs6whlq1n1hYcZggheyOAXTm7q3FyOgZFzP/xhm38M+t94IS/SDI
E7Kneu8xxTHRhnHVrclCmRY6tkEhyUfSIYOkdhCf/vof8ghQr3eEedHA6WzJXRP/scit3zjv61Wm
UAj7ogogG+pf5Kx1G1myQvI9CEiydx+FklT3YfXt0vItWmIrB93obnN5xnpgG/mdWJoN5AyNeODS
cBG8QqXfmGXwYJukFrfRe6zQWRQWRkfMdziYW3PNY9yeU5cJkl1p1kcEvaoKqXjAlA/YQfx8Kp4q
gkZIvkgHG99TA4HXfxjJtlKi4gVsmG7aI24BAVaKdC50UyOHRZ2Oyz6XgA077I5T9hpM3lvfjCci
mL57Ht8XDe8mFDl/O6okPGpF8RDFtfVql326trT4BB2JamDb8zxFCHzw/IMlnJGW45QgdT60LbYg
gXOrXtVItXiHXXM8xhYpFiYnch6cm6kkcGx8KKnLpcXPrj3pAkgbSlIROG/Ab3RsOjpQ9bRdelI+
/bLauojpscric5b6DmzH+mv0jvCTP5qx25SJdwvM9pxJfpZlwrKRLNbMcX9Q7jQLH7FdHpun0gzU
jDm5JtJ6wTB6K2ns5tyLnmQ8Wz93VAwNvylyp1gN7awBBTZeEgH5LRD9+9DVX4aMkMo25DSIpYXV
A2M0cgU2MTysftofjU4+ZYEJ9fGzRlRZlvztjoufSWGt/VRWe+vosQe84g2O94wbg3uaqfFPGn1q
+eMoHsPm4lXhJhGKi8zf68VzZn+1KAxLh4BewnTHbI/PwfSfSkwNOP5WMojACxrLOj3rMbsJdNSF
jxArZ0mEbLNYFWYEBV3uShnfQi5pnFMQL+4Js0WSKVeFYD8VIEkkuq3fUuPlHPKz6N0hz7Nm+t+0
L6b2M1ivk883BQBJibcGOWaUWTQ337zlhzwwkatl2xeCoDHz6NsKN4mswns6VoQW9pvO+87ick2Y
C5Mvktvmuh++vF8TAiD3JbddlowXE2QC6VjmxkrkJ0F/pk4Pyv3oo4A0ChQMMePxNp52A9dqP2Kq
HQERQSgpR/JfhVhXfLLTYG/bhG3aJOR7aA+PxGvvdAuFVSm9P3mTHYhzfY5suSirMwvNVYd2qXCi
l9w46iVTUPoEKxSrgZ1jiZivfB+9d4L63jsxLInweao8SDUOSz7MPUyJVtktxS2fmCRSxOFyYhBa
WOqxox1nZwqD9jbV0OLipjx4GFAr/SWMqrdQwudSYMw5vG2wGOWXS6B2bmTXMleHOQkuJ+DWp2DV
GHuZIS5ip2Wi0FE02CiYfbzCiBB6m6F7t/HDfaB11yiGgzcSmkxzYViXimGWxVrewuHp+BdVc3Tp
/TqLcdW2q8rXXjw2H0ZZ7HIa4gAAlavslY2eoiVdBqhvL5jeoZROYOy0TXAOrZvManD67JzaVcIf
WnDtSZ9i7dpmGo8KuNsaT1/dUFDp7x2Oubzu8XZsZcOwCaRmzd1uyO6js8ZltIVPwbXdrRLXhuBL
X2J4OIWR72bKeon5AWS0sZJI8Yn9uqW5S20akfYSLiSis0kTTptENOEqTYlRrOoXSnxXC/hIjqlR
81g1h3n/HnUsIQ3Gz0S746f2cCeQs6Thg5m+x/GHbeaBhCGUH2ehd7vw9zeITH4xN0F9h0GwDlIW
7Ll5SpGSFtYxIBIo03nYkJEkXbEO/G/Z9usxYzIGlWqM7pz/i9rxzyjF35voqSfiQaFjxPvx4NGz
KGN4aJkOWLG6wXtdawG2O+VhTqdeH3OWrigyKm7HlhgQAqEhhMXvs+ypFfpe2d560IqTF2UPs30y
9m4FhMecs6yv9D0SWrJAQD2Jzywe+bqIdIU2PYcdx8HUH0DzvemUQpGGZoIUsUnYm9JIt0DusZTX
jwOEOe6UkpAmxk2MSWoWXGbAzE4cZ5W0CL4GKAKqo7cJyhs56OtuBNZj3ggiWuBR2G8BEK7cof0T
ZNXTXFrpCE6WgdfuS/w3rtaiDi/8Bar7lQFPf8D8n4EC0KKjgVy38Z09hwvPDcBEzeNXp7z/3RGG
zrnmHc5gEdrBMZeIgyCj5I61T0tJYIC7pMes2upXQzAYNfUxNvSnml5g9M5+dnUguQ4i+STXZ2N9
D8HVqpu9M7SXLIN1iD0JI2nPGwdXg50NujBj3AupPVrdcGTPdqoxVyR1CVEMQr5HnmFW5vuMpHBP
XG3dujaChpYYQTE8mRN4hLhzfgKa2LB9VZLoOKB7sKHu+Ch2IUKJpt4MDEYlTSTRkZpVwHtic6k9
MtPLXHND3ME96sdd/yc37a2NAQgb7l4ZLh91PO5qBSbSrt5bl1nMxLbmZRA7l54ktcpjoOfQOMxN
WN2iwXmNxvxcmuT6zD8fuMiWc5DOi0dZOejT1Z6dMvNOh9fDYb7F1iTTmqvm9KvEeQvyrTX9JGO6
6dhWqAAIQ5T+RG32bPLwa7gbePEo1fdCQElBGx2AuInHejsKAnPs9qA3CLQa7Q9M1QeASoQ2PBFp
vFNWf9BbNDRgMPUu3HUWotouuTQJuQ8so31kqxhAzjlzSpWjymXrHfH5lBsz0J6DHgCR7LadZWAH
wxJkJcjyg6WePaRE+pZ1ssGCxJ4LPsJB5xIwf/x+xkssTFpzIsTXcXTHQ+iY9i4uIBThUSHu5Nnt
3W3dlZeu+ONUTLICXn3agxLeThfvDeZfPhWt2Tw2RXkF3kw32q5VDRNF14nkG6+pHr1107ViUJ8b
P1V7jwMFryaedQicqVsjKA6N1cCNK9AoDAhkua/R84qYwFD6krjwv32CDD2KHzedXv3pQkbbj6w2
gK+3hF+gDnuRBIC4BorlLwQaAIS8hylpwT173xH0k7x6z4ihYPuGPTlAj9iF2TWAT3pkQr9r/HQZ
lejuNzRSGR7osCCm9QZcCsAq6xrUR4b/bo9zw+Wv1ZcWN9sW6I9AV+Yn7VaGfG39g5Lvo6RGx/iI
wQd6ON7HjFFnyjyUOTY7P66iSz4x9CU6A+VeajUMtz9iMlGt9MPI8ZVG9quwIWmOb5X3U2f6iqhX
MGk7t/6Ki2GrtRTVQjxSpeosmuBw7231ilBrU+Ws+V00xJS9eXzKq9tkJ4+aeuod7VNTD8nQrlnc
L/wWYYz9G2fyBKlmgbuyKP3PDJmsQZC6KDRgwoC1tX4xckh506/BNT8kezmg3QHaQ7m9La3fMdBw
nWp7hY0uNe5m/gywEoqfhhLWA8/Isha0I0wi5IXEctGHwl1DfR5t5vV8hxPELS+zzU3p+trkMAvQ
LidE/jkjPLo6+gwMaPRp/5iSJ0QkNPDFYKcVG69npTBir1NP9V8hwQ9mIm+zbykj2D1k5z6AhBB5
vZFhuQMDcxh+vAJQZQt4IxzqlY8loZXVSiCjW7CMhDtjbZBy7WNfMOrr/4SAMuj18CJXboyyEEQ5
RMFd1J2Fta/uLFo0CtBk1934Tr1JHIfLgCvYjh7C5IYQHPmpVkrGMS9ecI06QHjfgombv2Fm27vP
QXedpm0fn8IAv9vK/nDzGcb1niPMayv2nka51ipOugP0wr3JSaN+jcHdWOzXLQj+NTeWM546vV0q
EMtdzbN1DcJ5We+StsZAaohPbC/HKjqWlrsFv3d0auZJ8hs5AA8P+nuX8kAzF13FULJWN94p6uOO
9yrYki7AgKa+Wt1vRnBcZZ4t7jSYWPQe5j3Qg27RV1ciFRq/Ptpc6OWAVbZfGtq1CYrN0GgX5xg1
dwXEIzbuPnPNMbX3aPXt9ABwcUW6J6ujY8XKMWUl6lwavvpQDX9I2SPhJjDqaz58pD6cM23wL8gk
MpLRoqVqK/IG++jYket2CIOWmGhAvFwLXgq9i6rdRpAwJnItULB049i8+HwneGsZz0OGGgkvYzQE
JwgdRxylxk7vs2fiX7SjKMMVKc/ZdfJrcUNVtyIYF/YGlpu1jEiS8WMdUqLlkHw1Mh+pdWhXMS5x
oimtHP3KUnOztVuj4E4Tid8fNtYIeOsuii2eVyKYZ9BO7djGYdD9S6vAjw1Q2jiyNStcBX75SVbu
zJpN3wzdmza13MPWCTdeYP6yE/ps2yw6Z1CpOfD9gwCPfvIgKbK8c+kaAa6jbjiEAL6ODfg0JOJF
cQ40mZJDUSesdWhzTa/zX6XVwQKES7T96y9rG+RY6BYoQ+d/ijdgp0ej+Uh2Q/qMrl1R2deIZ/5E
OVoAvYvGK+gndYwbC020lvH+SOZgco7ssJvsFtOn7PHFCOcQ6IW6OjE0rqaZok0mia+3VK6vpmZy
tvnoMsHIHHlkBPwdWiP0ONP50ElpoLzqnbUwhXasiwAIYkxsXUkaBXwxPYKFUsqvvkrEkbyj6ejm
7W8GKHNTtyJdtXqEeHTqcXlCa8L95Q67qqCLGI2p3vUju7zB7eTOtdMHdxhLvqiEUer43qaTIPnb
EkXKHCHszlCAritKVLcVuXR1VOB0KGwmL6Z2SNpW4zfY3SpzyDdzxHMYAHgM5tmccECrJs1oHPwk
U7sKHF2caupo410YW8jJuS2PKTJZHsP6ocyCHLMv/knqUdAzYX8FOuwcmorpt0fgGLWHYW3TwA9P
QXiR/aQf8/YlJNv6BILRaENUM6bZ4m9lTqZnQLFtPWTu4E1I39qy3Gf+DpocbiDMRhsrqz/csAOv
yoWrIrCRRJoTYq14sAW7yIepvfHByaOolkMYVvuJBxhCJ0R9gzgrA9UT0ZryLMUvfBMOsbx4R2Y+
oYDRHmrgm5SAPpu91nB2k801hDnoPGHambRNrHt/BlHAwWzoJYOiPwRWzFFe5B8hUqtzpXk7fapS
Mojzn35kIo9eG2KQFx7rQTsoG5Of8sp8HRnWmrAtc02rylhNS+Jtk3YHrranBiKO5sHMCASrs6CL
gyOLPZg3YHBcEl2JpcPNGbf0tcTULNp2dFFFbSev9XaNRsWeW8dykrDtcb2xiZeosFKPymBACAGu
b5jiWVYI1SCokn2ARwbbV3/GJ43hiZ6h3FcJczArm8ftIWbD3sbYkbgCiwib+DEnlRCskxCjh/Xl
6rOr3NkG+J3Ufm9mirczWxitqXyWWjmjdDpzO5T13TExs0VpcYXux9ogHwj0NDLrJLN7DR173ymE
mwwYt3nCeC0Hv1jmYPR865y0YtwVkgmS2UGKhQNPbgK3KAkXnFWpxf5VA5A6TVRFqgUSMQA4JZh4
w+4NHOoYDEztdGSgIVryElWmZ3nVq6Kg2YlArvrZCBu2NHtxGs6hHqxu/SG/GMksguFIFkEbbOze
aK9dUHdXZMV/rCqK9xNoDj8zzmkFxyXtxhArFSqvkCvLSR4mHoYFOi2XkFFkvHUIV9DNnT/S4ESP
A33uHH1KpZQwndSGVg18iJWsmk+H5Llq0xewbWw2sc2XQTNsHKPHf28HhHdo/asRRApmeyw2bvtc
hKK8mEH4Y8VWuBV4S1G1avaqbiVAtphBhciBALQk2o8YV+4x5kPX7qeVoeW4TUP16Gos0cx5ZNG4
L2FdqbVhtd9l0rGP7gRhOjvEr4QFx7pcCaRjWYp/H1RZuBlI/aB2cnl901Zbi0T7JrGBcYGBlxBY
RYiyHkFKPQqAsB5EttF03oy2wS4EZHzvKbyxjPoW0UEDynVikL6qWhY4bgbk0GqMO7F8uDLcflhI
MXzroQkxLswUau7sPtGEJQxqoRrxs8r8aqtNZz2lXesLpHpQmnBhk/tjti42/AI66V9M+6wtj0Uw
fDq1nWAapz2pTOSr6WwOnfL+u2/9/MyuOT9H+u/gD87B0we1LSb7QR/i+GArULZaG520qmQOpJvr
EXg4abOwfDsWcFTGuLjbsd9DgzyODL1OJWIED3WIV4ungNH33m3iZVVgcC8A9SysL8xLzmJ+xkuv
/441/Q8BsgfTBy/s1KrYT+yoY7RCfiyfkH7IGD55YGMGUtr4iKjMurnlx+gbO+Z4FuZPmG/+QM/W
BjpxkUa1xonVQ30kM7uczev+wNXUplvdbBSwO3HgZybWrsiSlcOcvSnzi1eUqNa5XNY263PDpHcJ
0paYK3jMYY8sGOqZRSNQdYdAwb5IEa0Riu5u/MSFDW9pOMoBx5gkp5KTQKZuGPeLQOWH+SG/TBJs
l8ZgC1UaycrOI8GT/k5D0WYXwP1z8ijtRDuhBn137ILRcuISsVgkZ0aRHanV19CVybHUPRaSY1li
WCDdoxKwErRXNViHNMsd7FY2d4HfkKGIe3nU2rVLdC3IubSgq60cDCItlE3boA3P0Ta5tmj2iYtW
sPloCts6Wzk5NTWKNc8uLqVDsqvpUJhxP+UrFlAp83jfXydaoR1SIuCl3uH0TTg5Q222i+UGfDxW
OdXQfARN85tImwo6swACZ/VOjFQWGg6kNcj12ABHVrv1IfVRaet+Ha5d+n0rC4KNMNVP4duvEano
/ONgyZnvbD2B6i1JdVycrGdxkb4nldMfp8Z5RIBHqHcHb1Q5Loh1ybvUdgofIgpAt+TvN6wvR6fg
8sTJaHlSLcp4AFcBjQOfCm55x6np/4Lym4HSLU5mgNLgy12bYl2LtcKCuWAXzBRxuAYQSP+MsLdm
T02VIpEM4v6ha4tmG8TGc13E8pwRqQDiBiEsvGzBSIgd4wO6/DNoa/Pu+WxeewkAua2tL5hU+j6v
cZcPk++ep1mG3dM8yM7YJYVnHiUqnYivcSpQniwt/n3iWsaGYFvsdySTvAAlTDclzF8caf5VlJAf
p3jiR1PA0zXqL+Fqb37UUdZAAFR5WaGHYA5ZlcOmNPFvRA2iSOYWQKYJpvWcEKowPXPdyeaRrcNe
JxALC5N7CCIA/MQA51vafdCztI6rMlU9fOVB21SOnOFt5kmgCWHT2iygxtBJ2/qejxDxWcOa3A5D
IJEpuetq8HC8xjw9wH4xAFpXnfnJIkyIbIUgm2705FqVhXWvHJhsOYDV0NCiNUnneMHFRyCH4Z3R
vUaqwErkyM+qpCsPTYZawjKMF0wBTyV15XWKw4Okd7gAxr+w+ek2lGp31PIkuRnosPKa76gY7c2k
UAMA5gaap+yaV0uxA6jPnZmfJomdYgS/urSF0ulFExNVtMY81pvMD5iqn8P42jWDOjeR3ayo3YvS
+M6GVJxHRAy6ZH0phX+GHlEfJUQuXZXIrXMF9IPGIBzCs+2wfJSJe9SF9u4NqPZoMpkl6rMhwb2P
LdHPudNDVxzjR8Y8DDZFebKVBxcRXhywdfdQ+GLfafQt6JDbtZFwE/WxeRyGJr6yaV2WmvdeQFZH
j0NYJiy9HjrVonM1dM4hajk4bG7nMq0gFe/BngjLxGf33vdeenLHG8mEPjqSORjFZtKU0pBHsWus
rKrBOasF3T4kgtoCiYXO64RZAI6P3r1jgN+PYWJuam/8zoQmt3Z47Ei5yiwWOY1jLlqpWKtn7S/x
KnhaQqZMHTrfTCHZCVuUv/z4gEMY5SmFuYp30uuXsVl99I5Fg5F7gM78D8MZ79yd25pmfKdGzq6+
BYlmNoS/GVmI+LyBX2p0GFz7utDOFVvDbIgHGNdqn1QjJxaiXuFMT0rP3Ws6GCtwiTYX+AiIt2GY
D7CEyCeqFj+rEDHBtULgm+wJc561EeF70Prm1UbgVGgBwLZKH3d41yCUmP1L0WDKJM0dLeasc3T0
Ye9EgHczJ+137CS+G8FAH4EImOpIV6sYc48e1I9sAIEmAYrc9fyg8eCntd2cbK/dmCHfLuEDZ6s1
2u3Uygi1r4uEJirGnZZ6OrZOk4WJpObjUSZ8TZjbrI02hfGE2h0FCRrYRVzGXwjF2dBrLhFzqXut
ZPwUVMhUTQ6ZVaASogsqATJwgABo2FW7dVz5bciKMWaQwW8v3VPWhDb5dfGqHIxpNSjiHphmHn2z
Kd5DNHmxW1Y0AUmOCMB9MDQNL/x+0DA5NA04mIlMpqFCUcgkdhXyPi/SbCZXxcEvKUewSyJESpMN
s3fAjdv39dZGd1cSrV4M9YvwNdJ9iuCmLLSJsW+xcEaz29hD/+pA2m/gwPY++xSaIHIt9HrAbhX0
G7TS2Huz6lS36FcMVe/1Sf1WENxW/oSrncEOIbRdR5YlrcowtIvBLY01/QwyzujYj0QlyyC/AIX0
gCxsifvG5IJnE6f7H7K7XFiG+ZHnxNz8lyCzgIyfzl8H+qOu2acCeyLWuVWFwWhlTw26mPBgVW2/
6TkldznyshpK+8ofEVLCm2lW6JCHZTK5u//Kk8gAqmNNxLZShdcuRUVhA7GWYMoV+lscqY2NWprw
2Ux7LDyEKXlYE0BoPLue6nf//Mf/+M9fKav+T/7A9trPs/o///Pvka3/7S//gzqOP/57Muvff8V/
/r8LeTXlX58Tv0k+ptVn8/mPH57zZrx8pj///ueCvexnFX7+PeV1/hX/O+XVcP6lhCNId7WlbhjC
/r8hr8a/TFvXpUO+uyNBWJDkSsJFE/z7n5b1L0O3lWVL5geugKT7z3/UObtK/pH+L8MyhHINy6Ii
s5X6fwl55buinpx/yvvvf//T5r/kCmHaaG1ZkVi2NSfA/i3hNe2LNjO6FieiMj8c4T7GoYk9jHPn
bx/I/3lu/pG16QN5FE3973+a/I7++5cy+R3haRWWNExTKWJw//6lQMSNRdujRRtrMGMaPW7/7Yfs
1XTXQqpX/AnT4bcdPfSJIvtB8AOTCKleFEk04275oFXROZizyiJ8q0s91ZmHAnUbmEmUkFARr48V
AjWtwDmP4F4x2skjZBzMKtiNqUdVE9aqOPX6GX4oeYlEr7/VIdszcOAN13t28KA8lR14+tiGq+dV
5uuQ38CRYn2kv51gsE0DcpxUPLPSvwFzPxaafoEq3OwV+g++4/abWwxkgWNtioR1P37pZzIi/5jd
wHLERDuW5fDfCk3tfB1JmpGQhFugUDA8dScrATZDS7OfKP25N/wRP1D/lpXdNnRYLPZEQMYl7UCT
DPumULu8jd8LIX9jT15rF9tHBEwEvcBb5oBwk+yhlmBkAM3p2j6LrHypcnFqo/Exr4tP008PPb2S
wygd8zVyIhVegd/dQ/sIPvwbhlM39V/EA5tLUzDgw3RYWpgdxwTt41+/YqhGiHD6C7vMlLAM+odQ
Dz+CfJNPxKmmM7A4qGaLeXWdxoplhPkJJQouMUBHjVmKMJOPIoFaoM4x8rJtmESc03n6Q6MCGFgT
D02XzitdJFdqeOvT3N+Ca3yvAiqzPMn/VLTAtTOSwgDDrqsYHUtVMitxze1ZETsFk5GKk6X4Suuh
VWixipd1gBowml3rhY48Tz+5Cj5X4CKzx3/3WlE6mKk0l7yPdM4pys75e0Ck06/G8a65zVuVTlgb
O9yTaeqidsNhXUQHmrsMxA7aBGvqf/WG9A+oobSnbMQj6PuVR8sYAgVotearYlqep8SsmCjCKSIx
2rKTNHS8cFAcWbVwGWAm0tGVsHipEnvr1tMddDv3qEZH30wXphvw4eaBM7MpfBQ2w9XaJAnMLQ6R
PtE96i4YoPBgqBjOeRV/1wIA5IOFWYKGMv42ajDVUt6LggG7S/LvsrGzEz9FlFSJ3ZKxeR3HGu9i
lhFtpQ3kOw7h3k5YHeIYjGtFbnP21rn+veaHYzTJXhOEPEcEr4IjkgFhYXVM0I7Til+7ci56Wf9K
u35iQ4/MZSRSLcKjzeIJnh+qXTcYoCcEwcHibxroRlAt5E8Wacn5wIsdZ85B1PyJkcp5DI0rnBBn
L2vQ3uBp63rJvV9LbMYxivXyylymWHqi+Taa+pLhdBrKJDyniIi7iOliJE18IfgNFgMxqzVSZrcp
Eoa85NUzcisDMBoRwWd9j4et25is5DPXliBoOgbWVf9ZjXWBJrcY99qI3aa3i7sZYV9hEpu4cYoU
j6wPbDkIxzFjGNhxFmaPgsBnlDSGT+zNzz7kqX6AVwozGrU+QkmXOLder7+cTr/nTMsRIVXb1s5u
nHm3vCv2piWOpvsnNSJSx1BVozz3dgUhtL1ULDOePNF/uC2AMLOebn2f0Kxu2czcTNc6jwWrwcIF
4KIxuh5Db5hLIcHZFi2ngkwC39rWQ8i4C81Sreg0MBpj258zAnKcMtIvn6BQNRsD4K0qaXWTiF5J
ARgp0llxqlfDmjU8+uSstVb9UBwbzcXM4uJjynBiK4zCK2LxEKzAGVLaohwqEmhcI9tNHkJItL2+
u4y8D2m2eOXlA4xcFQy3dihfLUDehdXdswBkE/13r49rgr3WomuPGJ/gJ6xrWpVqGsAM+yv2ICvp
tThzvM8Qwzyjj81oWMjGvHcJfm8giTATimHv8FU2WEqiVO50ClkRuUTquq9lEK4aa4djiTNcw02I
EdNIAX00EvPP/+LoPJZbR7Ig+kWIAKqAAmpLT9FI4pPfIGThvcfX90EvZqanu58MCVZdk3nSCfAz
uiADLfiKSqt2r11+GBtdf87Zz9EbnrowOw10cdhZ3Z1UC3yGsX/opndGLL9yg1Qx1NahNg6yg/FA
vMZlYsnVFHAkWv+uyXAASVrT4IJhZ0/zd/b5UELAeqKI2BfoO4WJyKBox2VOYn6PnoG5ykK00lSU
9D+NMUH+rowfb+YgxLR1TxEOVPxqEPY4oV0zG1CiHNTXwqQtNsr6R/SshhL9kbWf5pSewhKD93CQ
yXjf5Yw4RD4TVJ1/tnAiACv1cInKq/Lznw6komlomsryXdXipTLGWzXUb6JHDVCWR+4hW7rvfavl
4f+LpNw3pCuV4lVcSS+kjXJZdHfRqyDSb+U0DCpnwRYa2YMrnmtJfDY/ujsfWTBeogQ2W1vc56X1
ZVndYxo+j7W8i3R3X2vnzHTsMdT1XYvVvBWo1bP0IbSrSyPY2aSLhkiYd7md/oRAaOeK6Cvl3+r5
Kqr02tiaRACFjcN5Idz3oeo2BTjKBspdRCer/qKhvHNU3IJu1O9W1/7rxTV2q11S2CCzi/ZNzM6p
H2uong52FqJzIBrNSBVrp9zbEJVKN/isXOdTOCZvO8HnEtpKWx2mMN41ytvVjX6i+72QM4qPwR5e
ELIx+hWfTRecY6/98EIOknG2XvL5rcjFhzHmv3K0zmY2LrfPOm3rm1NDTomj6S2rbXI2CbTzyAK0
4+Q5bNRTOxx0bd1k1zwwpXwa7PLRc6+FDJ5wYn8BW2kR6yDcTdJHNzdxs9pHP59PpFHzJufWI9fl
Pm3sXWC7Z+GX307OLkIV+suiPfzRdoao1VDAueQhjneRMX+0wrwoQV9HCci9GW8denDfm35CPzwj
V/olDRD/DAY637MfBUVQPwXeBuU5U4nJ3heo/ifPfWY4bq6ipsBkgK27zA5p3h8Q4+CAeypKc+Uk
bM/NEc5KUELKtDBnBvanbZSPjHL309Dn5CeQjWTkz0hg3//f4I06P6WAtcckv0P4eoqChvlMeN/Q
S3emesW4kAUfPYEPNW9fP/n/tBucosYr17jIHLN8Y560Z8H4PiTdOarZ2lHvveG8YvZBOSLFtYi8
gxqRCWIj2CvOmEQvVV+NVxTKhCeBfw7PaL62ymIFIAkESqrog8cc6X9uvloMIlikgLO3mmFjsRFl
Dp+W3sUW7rs1Y9MVwyG2UIKb/XGw5yVelz9Zy20wYKwEaJF33Q1W3gVYwbYnn87RLBT74M6egLrI
YR+X0VkDaWFVFy++fG/BxGziOeBWYULI3X0TC8gh+7Q7/yjs8d6RDYQFuWMjf7d8PHPVrnPkOOEI
MQZJpysGrgPEXWwE61Q9Z6h+68C/9vn47hJRNJTGtx8ylqsL+8Eeyn2HEWD5D2t+grqXcmS6TBUt
vHL2Jt78xnAew2a6lMB4K07aenybyr3gxYRUcpcn+s0a83Uv5MOAHRxu3o5FNSTD5KGzh6099mtX
iyfLheJroMzwAAM2xZn0sGNgulC7h0fjNDPQmK3veep22tqOLrNuMV2Jg936AEQQk6TyHVPlAfzM
I9lCeBYAg8EO9z5ssvpSPV1rKTCaFS9dya/vY3eSaAJIRYoatTelc1+P/Ok0PqeiXbtBfRVDhmQv
27Lid1rzDoredsb4V0N9Gxhum+DTAnyuRUJeWbjt9HRXcwD6Qh8789Ikwz4y0VPUCwfGW8kR7y3/
K9R0P4w5gU9oNh2xS3Azk1DCCta8ZExRp0keY684ezVmdH440Di8/ND/rHwNUBmmTXa3/P0JDQD8
8RELPrzYB69wTrXsX5Z3YRHkGUm410ztygrNHbx42CAH1/4RWchcXO4WYqBf+GzLxn0Nzi1kIjTI
6eDb7tUPFaP16HE0UixZPuItqojyVjOlNBSyaPZ0wV2P+EpV7ktqLHQOb1dRmQQ4ka2y3A9OfadJ
IPNQGFYIy7wxIjs0POBV6ggWWdhiIaNWvkqTNh+Ee/zxSDEi30Pvhk5NPB8aujBiieyxM4eoTzw2
2zpdfrm4MyobJV6tSDGBtF19JrtADOCWjubs35bs8LJceCVEswT9/YCoA0/B2lB6U/OiC56uhmCu
xiYEoY2uIkFMCB6VN1n2LOqpN5fvOeNiXS3vsR6Cbd8ojkgasCZgFDTyuET6sQGMFqJczQXv4DDv
mxLLNI+NHPGm93JTUYX+D3vETkkmujGrhe+4TnOc07XFheQfW//HHYujI8NTjuF5ppngNZSQ9LyH
lj/vy2KXoLshKI840mHH6hJ3DJ/DpQsuvKs/pS+hO550Zx7CEE3TsiKL0h0zVcAgM336eG6pt+gN
L25gbZIwYkJHaqXBDmq07zuhLkJPG8u2d3kaHS1Vb+2BKBc5ngxMFeOMhBq3WNg6+9oUW8dAWlpP
Z9OH9VftGKtDxtJUm82l0NxsqNHSicwvPvghAmuLJycDXz9jnXSiF3ue19b41hKvbbXvucvnYsV1
vRG+i686OnVOfiBjck1+3INjU2qDTuyYwbf4ipfn2SXl2+Qn1F1DFlRwkEXEVklv5xpdNw7aOthN
AdwMvDkCNYfop4smTzkTZIE0sBWAivTFIfGHC3NJQBXuzZvURXFgLiJbUbt70xl2Yefed0i0HQ2k
JDkyin3MAbyDwfJZDyKDc+ptFWWPXpQeezC9eTFBWSOluYHnncojAyP8B+7e7+RRgfD4fyrYAc4u
Fc8RoTwgmWYTngjP1nKekd6JDAB1k2/trLje+fUX6iNySXC5u+52eSGY1rDZI/0EiU6mvV2uYTwO
ZvpaFtZlmj9Un92xqzuEXgLKCeS8Ox1G7uCJEezyIsrE3JeE3IQqgGgLAFq+pKG5X87Cyl7oOu3d
BIxIEJwS2dGFScqjLOc3T7m0ws3JT9pnn3n8ZshcItjSLem4V9EYt9ZguwOMBBQyi5v43HoUisKW
YCNSTXcBFGaagFbkNcx/+6PMoeeV6iVnkLMim+a31hNujsg6O536sQfigcsKzTER8whHCdqYlorW
RzjXxEveRv/x/z9zrUkA9wPOUcCKSMYnPl0Ca6rs1j03QjWg+1KZwb478F7Z6wFQH+RLYPyVC78h
9WzGQ5ZJAytzcpIy1PVRbdzyYX5JzWWqPtLzNfrGgOaPXSQgl3NUgFQsPMCx1uwCRKCVIvkdD8nM
T4pFV88vIOIXcES7t6rFZEx7EjvLHjw0Tsh/DJzMTO2qthPbZOLrjH1/XxveFtAXOwb2kAe22HtT
yw8UMjWbSJJPavOf1RR/trF885lVSzEtVJtU/FqMz+kOEbwRhgGEn48m4mSONjO4BSEnU2P9lVP2
OzOnwz5jZNji2fBOLu4Do/2EYj0xEoqshYeRp4KLFFcfot8Ae+iyAczBqCvosi7pSYUSPWdJOcNt
xahQbQMG8yu/mNJ7J2tPy3vqipC7TKa/oeD9dwb3Bgn8t8AJsBIzM6NUZX+yZyUZ8pvMZKISIB8e
6378qyp0LQlvSGGodsUyrFvOi4hvrp+73rinBoRlw8sbBAG4hSp6I8nGZ3PGjzq08sVGST2inYwH
+aGn/t50+Wns5LfT4z3SdAeFEho7d8o3QRjvC7P9bDUvpMF8hcGQ/xTYmJMKzngS0NamZKHrWNE1
S67I58rTyCZrZxSfud/cSocFQxIH362a4fOZ2S2P7xUFE3JgchAqXu3GaA+mmXxrzSWg4uiOiW6O
qcnllR/4WUgwjfZj1+4VpK91bHDlxN5mpEMoR3o9l1+OKeFq6CF1mWjUGJjxQtnBzprpyJyOpa0x
hDu0jz5bN6z+vOuWyouVKKdg/ehPDDLqMm22VRz8DYEtyclQcNqq/LE3nqfEWOJvkpfacPI7o7oU
fIL2hZyYLPS5xO5B8G5gqTcjAN5RZLo6zR1ri/BzklEJyIvfoMzwwKJGOBldtR/b+suL5m/Z8O7r
utoPQYCmbG/V4bTD8QAWnh87CAhYosJ4KtSDHajqZPrQ/1NpnWq1BFLjJpx8UjjkFP1Nc4kI3n00
MmqcRttH22UXRgY9psgObZE35FgM458qom3uA+c588kHrkfGb1UQbxkNf02O8eE1Ow9lKoYpH7fa
8pKaLF6icBZM6SjtW16yljoJQtYujIDsuC2ifCdwzY3vR9WmX/rfGiibQny1Iby2cm+tw/9PzVZs
544/PiC9onafDnlIEzgrC1E/OiTG8tWbEqV7Z93no0VI0ThMmzlliT2VkMQwzHGnLov5PqeQqpir
ZUih/39rG3TZMPbcowrpa6qq/DXK/LcU/X1Z+C1eF16GNg7wHHTWUdZGturNxD816AfUvPhxRkaV
QTzciTr+JpjAzahzxoCzdDmVMlE2Oz5Mv9JGx8F6/y1xLPeKmQnWgP0xCnhXeNzWMBwuaYsZDA1l
n9bzvU82z53oxhtY9c8st6r9PHGXBl6bgbFjpT2aWAQNAdNZPYah/eE4DF1rLzlJPscBhCh0Dmjq
lu+CX8PhEFMfcV0eiKO+GgM/o02BtZbYK+YovyhdQreXlA1V3Wz9Pz8uMRHaVr9pivifo2nbyxav
SqR7UEUqP1TfLV5/hKc4s2CWiIgvFjscfQPrhny5SnTt9pvJRjrKPfQBxghQh8VBJAIeLttaHo8C
cjjUC4Qa6FYYscID6MkszDxmmWnbHXoAEUHNCWUlmEMw7vTk2hszqGrRAbAPs9/OLH99G8u10XWQ
qOdtmvMpnux6J0IPe0phrrvIzg9Fi2E7XaaCyv/HmIOLrKUrGrtkP2jv3kwy5+o2KfoEYHLFHKuN
5xECsqxNJsYxw1St50TbGwIj1crVy5PaEEXSaUgr1A4yH39RFNgbwzQP3SLuTiRWSCCwK4eFO5e/
OhBdtEAa+daAPM4TlAqr4mWqLIAKVYtUpu//9anHicfHx57N65gmFzCX926BuCdR3BmATtZK8V+w
hR95P5LdHLmKajd4oben7sh570FUASwYg/KKyXrSU7jvWqwgftW/Rsz2j3XDlG5AvQDkzcycFpeU
+6vhyfXNRGhbDcLYSMavZe01l4xLwbHrQ+1gNoJjkKOAUgij8JQbuG9XAff8ysMTarKVQrNgv+t+
eCKZ4G2QBJs2wUTxSlgLDPonHZglmPw+ustckwLHMRqmGc1nAvF0E9dP1uJgdwd0drNiO13N3y2G
tpWv8t+mBBBTTXI/2TwoavF8VpP7Omfsf8aeYLvSpWQpGH+5C++MTMVXMLO72HKO3cAhvTwmNtBG
RyiA6hkPspC8/UBig3VQhtg5EjidLuInk6BtLQj2neD89WOzDxJxD1jLPGRxdpuNLwfn8daywY47
tj3eOQ45AaSVFNu0sysWZ32wacl/sec0Bjf3hL6xPntATu02sff1bL0ZEvRIyAZ6bc44RKq+e0s9
EmDU4oOBFvSFW9DYW6xMD53hPrbIWc68ROY5itxXO5D/hoHpKtlY0X5ehFlaZtkWojmigYChXhwC
Rkr648RwZOtkhFOGGGthLWBNx1gyPuohI6uDxdwmWsaiOI2vnYi6R1wuJanBjAFySk0R4m7pdYo7
L1iMtVm3JjCNR2NKftKws5iOJJeiS99MVvsPefbkzmPCxMmoibTVG0wBXGbKte9q89tBDnKWGrvX
YAMbjULI3QHZt6PXIjIwUG0h66BHwH7qNQSS9/8HTDMHavP40Y5CjCGNDdsbabNwOvB33fBE4tQA
0Lf6zJLpYkcsCRzCyddVBSSRzuxlLLg8wxawjWW2t3CiTTZ6jLAhjDOirujgCz/c8exAiAmGxzjH
whTOHkYN1/n2JH3HjB7C7lHC90yb/MK1uJCg+oxgDZIs4FuBRkmMEeC6ssELDMGDcOx7VdlvY2JY
q1hjGrNq+TTkBU5EiqV6NnvmVz7hXu6hnNCH99CXJtUWdxwDBMCfyxQolpAIKToLTGI5H3uSJdqS
VmxIn9ue2dhUtscsJT2eWLV2L9vPeCYgRXasEm0DlXPUX+dxYW372lubZBQh8mUfguDupSbyhAmk
iwS6T0r7MDZcGMIxTsZLyLhnHTwXIzLRW4BlZtNRc4B4wwMs6BXQw6NGCorlk7ANxEhQ4ts0VB9G
Gi2EAgo5YqS31mis+qJ9dvRgHcP+Gb05jhnDfJVNTWAUxfXaT+Y3PVpqJzsb6yXRqoBE2u3ANNVw
0k9LsBkKfewwtvvpO7NYd7pkRhC2b7IeBO49ph8+6umZmBXo2diw0e9t7AZIkVl1ZJJrBk8JITLu
AHFnIAGEEUpSbDMimOh6ll02RenMHHWouTph1AJFFxX+f84iRuDQAE0LZAmVgolaMgSUuInaRcTs
r91cIFXJkU75cEd2pjG+4VZAm76gsCDXXAx26QWCIvbX1bsZKklGIotPHNZcDCVeDY/GDLsOIT7N
uW+L+czgFNU6OnogJs7G6n4SJeG3lHG48XgEeZjqQ6PCT4dXVtlJciA5GBqgk332Mf7rqh4vXD3h
ocyOndRUrNh4aaQMeZRZvx1N6CZD3NjkA4hjac7FyYAXs3ML9n8TGvNJWYQruONbuWjLgoDPzhwT
q1aQmzaVVAMlY1QzrrZpLcmc07+zlXLF4moE2PAV9Om884plzxUYRymASnWKakn1J1FSozVme0pF
88jmpTiO2Z8Vt+9sp4kd5HZbi1z8Kzsy5tkh0qS3xdekiRZnYzNqxNVVFT9YyKrPwTFpPFgd/nSG
fgB6NwBwiixh25ZmsPMN57X1SmsTi7uh7sydtIGcBV2cnFXtraHwlwkWDXo7wm+BwEMZLqh7NiHu
HBLZo6O2w1tdwW6gZTtAHGofxzL+wnQyQfyryNhScl8ECQrlWWK2hnYQjKpe1ZJ5uzvwLwQw79lO
5zjJNbpkJ51fowmwiqE2VQEUJa9cjNx9tGcfejOqnFAAkWJkTUihZqphu1hfpmmUm7gy2VH6gKkR
GLpOAmzXTgnP8LHoRXQ2AgKDSkv3BEZ063LzbTnqqYIaYJklwK0Fc+FLrBNgXG6BK++1Oy1277be
ykEfncp9CkOGzkMyQgfUxjkqCRSIbD4LQLy3iA7KjZ+awEVEemeOKcpW4ZDQFHzHyQx2h0j7NW5V
rlGMAt5+NCuPgURVof9+nVpLHyNjcF8qE58ChPatRMC3qvKEuMwB/kTWTvNOiey9R018mGYOdS+p
NvBQ+nWCmTbuC7zYHWZt5mMXXfWnLqD4GL0aSRfJAMoEvZYL50jPfPU89nSNscBr05pgB5O2MhXE
66GAOPvEZqwyz8VK6wXVplXeU5WjtHV6cjGTsL33FWpDmF4hPW/EKqIeT02MDdvCElK77BBZKJwt
fCs6a8722DBqL5n11+S1bZoYC0MGiBvIr2aGsYVyswGg8iwaYENRS4th1vxVFdbPBiCavcuwoBqH
ccOKhdfPCw2IQHy1pOLKsuuEgGLD3mkSgGsvwzw/w4BKajYazJOaXRpjvEmB329bEwelB5G6Nmpy
TNjkoC1mPDs1zrwpNTf66E1bj0jByLAFWMc43NaKICNyfXEhcFfwOV/mXP4mdBE60z3jd82xDdVi
30NcJy9xMQuMD6zVpm3gDkfCxg++0R7jsQpQNGf4yVsg13VLyQfyD+H7+JA6wRPTSARFTYqYj2TG
ratwjQ8oheoZLwIl3GVwlvDdGni8a8ZnIcqD3xAEEGkYzSP0raU6LmITtEyLLQLGQrcbCo99agt2
NZnKDxJmsGuE8Re2wQ3JSUjKDfED5IW7PEcgzJiGN3CEiQJMB1abKBzGFIRCj4xXI3u4OLp41o08
D1YAqRbtIoRB+c8pYzoLoieWvrfw2VuY0BPWU3mJxDzeUAQ/iYXOkMAJsmwA/t1KB4WHGSY5OHF+
Vqp5omiWO+fDrRVH0Hz1iCEiRCt5hbW8HlNRnm2rIENHIT7KZ4V9q/uNAoO80Hj87JEa9TbA+8Ch
s8sQUusECZDkUNTsvzamjqJtPt1qDH1b2TjfobQeMFvsqcwdAsPcZsQmLhDJWJCt6GXeR9Iccf8D
pnDdxWuCJYXPxk0iocKyDeVIkR+qUW2hUQ1Z4WPoGSnW9+kIL4QL75/QFDsW0R7r3sa2bmX5XRqV
4JUH/kxe5PdlALRDBwkaKqr2rMDE1NBor6eZ8YJNEeTWpyQYj5np6Pugo8xKer1repw52ou/YcTB
NprEfZQlTx12qe1kmCM5u9g9FJO1FckrTJLxV+Z2CYlNn8wc+5c0Em/dIRsAduBdx5i4+Nig2g6c
Y5W6P0VcVYc6Z6sT9uQqzDL6rgQO45KqhjiUHccnE6YCR4yQ0cQroet9qRmaGHyP0CV9AdoSgqym
ZgHl+19Nqt+CGc2WcPtHYMrVnZm2v7CG060ObVAj7XRkegJtr7kFHs8kwN6GcCys7dOr2aXb2pL4
ixuiTZQasKlMeMqQ3M9YxGzD9TeSwweYCTplFUJtK92dZSLVQthxVIBw6wwKGHyTpQp/nodwz9zB
B/a1eLwwGTYalTm4HXVn4cftoMbIvtr2EH1XUyAx/yNEdxhHUwLKg18soKaG4mlGNoucL96qOv8b
hL4rvOobYOJb37IyWJQtnF65bxY7L1WIAaagPqABPISQjXd1/lJGNdvLbjiiuj3Omt3YUEwXHESe
w5reRipFzTxk7ANSf99XhoXNO/O2k+0dp9lkO4H9bFWP50FNHPWsNuj9SYWXnNWwtpHoVu02KYhV
kZ63S0foHygtBENin1FiKD/GjJRSuwxe0j48pa1wzkOW/LpI9sFC+84mKoJn2UZinXgx8bKe+ieq
X5SX+R2HJ+mH1aGMhxveXE7N0M8JU47XoW3HW7K+sbNp2g/O55WFyGybsugqkwBAT6KfHVs9SOB2
K7PmQk50TXgkULQpyPp93ZrPrfc1kuV9F1gQixy2ocr962Lg/ETGs4+ew6PZ4omLU0LZpDWfHLZj
EtpsVyt0WB4Vn1vkNqMXQFj8249k/QwYrVJvPVRhzAgVU4wDRxFwoo1DZ8OmDXRx8J4Z4btJGZiG
pX1WNgxNXmu1I/9pF4tP5oMkarqmXLUp/Jwp1m/lAKxb067zXet3sgvX0kcgJ9RQb8HXA2fV7wn9
6V5FHVkiGsCGh5I/58ZbWf5iUZbOHwvTB+WwrELrB+UQUp/EyEm2VwUt2sHDYSSYXjCglEyWInIJ
m9DmE8OQh8nFMsMYqf24xyMPu1eB6sRxkS4wLV8nJqbFznPgruQPkuVUpcQPcWMEl3cO+57ykflv
BIXNlDtZ0XhgEUkBtdt4JVa5Hp8UGkDa1XuLUZwMPKLpo3un8X8VF6Io3kcDZRCsmn9EiWCwnFmG
Wp13Kkgk1jVFKJUHE4Cg2GHCvXEi9cdUFCAy+qPki/iAsgNn3tbmxG1A7zW7V1c7VIhUnFhGOa/B
/vldIw890Tys7IyTsAh1x+GxFJM41u2UtCaLzNGBv9PiY5jwcJraH3fop8ATeOzWQ7i/fLepd7+z
GmdcykKii6gjg/bb8aBRyFauZsqC1hcXuw3Y6OiMkHKLa1BwJWLm6ui1EPMFLC8zcqdClbv0xBVx
Tj7fkid1ay7oOkJV3nKiA4xquvWLN6RGqs+2YV6BbQ9Qk+AN803kHawY9nm8AISKyFj7lIYrWbev
9ETA1xnmxxmiOEgDaEvo+suA8ewIekBbn550GLvF/QkLOTd4UDUwqetb2ppIJyp+2wSm3+CjH4t8
QAkIlAhcihAlWHozG6DvPMP/YusOhJ0+d1c2AP89Sgsr+s4MxyZNxr0xo4Csz7o7xSREPM0rx9UB
LdgfhWZFWaiumC1ZWbXbsedtN7Gk7GAjNka+8XwYot58lsSSrfRg0+OVPsF76X4cx3DTecATnCjA
IoX7dD2QsDhbqA55tE5tRccko4qga5+TDKL6vifyiSaBqWMcEO2SAzE1ORTQLq0mzbSJIQdIjfSZ
QvNfot2PsEFA5cbVW6sQhipsW6zQNnMbAqDFJ45IdXyAJjzTKx8Tj01F2hcL0gUFUdDgjLLw9KjZ
P1rZ+GyC5IlZuqwSp+E17tJDkACPzh1+y4pWsJ3yR6ZDC/iFeA4XzXPwUyvmL2VrGwCvovfGYeoz
zXx0aRb3YznAyAm8hya13K1bVBMhxMaLg94yc6CsN37jsCGY7gslXxbX6yp/nBbUQYbRDwpuQcQ0
E4GulX/trN+6WMPvAETqe8wJ25y0RGmB9v0/wWmWgk7UPfSDx5FZdmdR1tyMfoK0OM5/7AlBIlqd
JzgiBEFvBpKSEEBlJaIJjQo9YXiimPUyfTDwR/GuhPYjNDJr4ybTp+qTZwRGa9En27KuLrnnkpHR
zm8iQWk3QhN0lPcZGtRG/mwd/U4RlCW3mXIv+AR/HOtipNjG9YcRIrcj6w1d3c+UsvNkSPSKjilE
kY5+LuYRWrfZq9szbqRvIkaunQlr1F/DXO2mTHrYc7SCqjOwg/orkZhuzdJ/n3BMLzF2qotvAibZ
gh6yt4NXnSpkqsGMA5Yt8tVDAJJZ4AUlXBXfsM7CJKkqU96ZlrAF+Wa9JkPxVvbm22CSQGu1X07p
PHrgY0pFjTEtf7Oks51r6CIOIh726ye/QnUmSj4dXgkkfWYwzMeY29aEO2jK+sdT1pGczEcfWWpY
gkkolp/BjMPTBEKgH31kXXGzg66HTIFxPUjP2SOdoK3QbdQE/owdK3XEH8HaMjsuPXpC4OGvbJue
sO2cnBhYEuOKA20qFWUIWMagDMeQgIBFPXj9HCOnT66uIS6dnR99O/iWEMCm4Ed1OBOA6z9lTQxp
mt1XFskvd6qQQ5rBywBweNXY0zUax9c84AloHGY8kxZHW/ThprEkIKMHtQhskp5fCts4vX0l/imz
2DTY2kKFB13J6LU2qjd3ztXqyIX4lYkOLDLAGRDVzibI+3cxQODQkkWHMXtwkzTpI3X0QojdqRp6
POiRi1OiOQN26ZGH31m5xjM1T4fUMY+4cB/CiCSOTNKU0AhbZQtjefouC8I3uD3BXnBpzsdm6h4I
vz6KavjMO+rHhtgdP49oOE+kkwGRsbFaz73/0QZsC6vmVJhsqJkiCS9Cgm58J6TocmigolKq/LLe
HYpicIe3Ap53EFDxJSbd/FA5x96dnlpTXTyHQMC6xQci4BGh8jqHOiA3qLhlc3Ia6Eq0+WSjMmT3
dRncmq7aJy6l/Dbs5mYj5hgZkMNLZDL7WvQs+9Q47ml8rKm6tx3vXHviWeXDfdjGXwyIKstFkuP+
q6z2mlv9nsgTnsfmNsdxw6/b4+nqmI5ZIRVo/6f8/hi4EMZTP+fgr8W/CTm2YWX3KEooInP1xtr0
igbz0Y0A5GvjGuGsHxpvSUJzEDAhFVWV+uy7DmVtwJ5VcytZxOs5/kU4Fz4zkIaWfxjjTWC7Retw
oDx6QcQK/DXnpI8HTAC43AgeDw5zGv3OoF3rSJ376K/LrWtvgWeOYh7pyZnfjSTegzZjycuFyXr6
WjktsnGys2qqxmZgj9mMn6VMFho1v/JAzvhMt9810TFr8Xxjjn/OIkE6359hTxczaIl3MPct/lqf
Ym7uIuT/BdaFqEz/4ZQVs/sZ0ZbwTpOQwSJsvWwI0gIc6+DxMJJ0FK/lHX7FJbUg+wrrcieI5KKF
RPQ4tvogSTKiPmRQFdDNUDLwZeUHglpky5wbnuCJXVqyqeUSRJfAPMTn9bLFH6ss5gBmfFdwGxEE
z0OEVOTDZ3gIWDb89JyA+arX/phtePIj6+qNL24KqdAv2adPvX3MO+emXfTfBTFRi+WIpdtY3PoU
gMEuC70PB5IMVkwmZuH8K4kZQJYx35H+8zqF6qexLXYNMztql6HyHAY8jik3ZYkJM2Nx60mmX8VU
r0pj/GIz4q0aVJUDowK6EfoOotyfCE45DuOypirvtbaeJlF+RXXCp5Uhh9kGf74d32ee/d6yByIv
Z9PkHRYRjDscQs4FL+wDYNcG3gAM2Jpo0IXS1sGrq4b8XpI3PsUEcSUNKELL6Ldll7AdFNUtw+Xb
BhZPJEUWSvUYsSSpkYZLw0CxW4LPSP98J18JWCNgUC8iivB3zHDe+P0gOoM/aRoHKlsX/4FAQeTw
MlTJT4koN7Pjf6AxvlnL7QZzsWCqkS62/Sm5TfIyI//SpGOekZ6j3toWEgMTfFnrzWWMCydiX2b1
0WvV0db9nTWHSDYXJkLCEBuM0t6oi1ed1ZeAZCWVKqLeFwQTC3okRYLKNW7vY69DCoynbuWOfJKk
6SJGTPa9quGvL/v63GPzHr36oftMr/Qo+bKp7SLEccMnsgFnv90sOyJH2XduOD/1oXxp4RtY8/OA
Jhr5/cXzshs2aYA9mfht+/EFPwv+KQMTFZi5x8G4D7354lQBCVwxCAu+SuCsywyuqjN+dC4RYrCT
2A054t6sFywNgZC2udBo6eJQzBb5qmxQ6qUOgwabuiyP0hMaWov5iaG9H83G9jhCscJXYCGKbtel
GshinlhedKmNBx6sexE0yW6w7au2OHZgXO2son2KbAD9sDCftXA+Q0zqSvOOs8/j+VbwE+lor3bv
utjBfEpLgjTnAvGQ5Gd2CnPjMARa527z0zUJi9ewO4TN+OLVy5mDXHPVhunzANnOBmDLJxWXiwIC
bYTjdsmoytpwJ+Gw0H+WXHGgiqCyxD8AMJ6iKt60bIfrSus1TQcvZRNSN84vTfOuY5zXRffEFOq1
lCUasaL4sLP/2Duv7biRLF2/y9yjFyLgb9MgDZNk0omibrBESYT3Hk8/X0B9eiTVnKoXmIvq1VWi
mAkTEXv/+zcJJd+c7LXUuqIp+1yE94Ye/wC2SSSROc70tSicC0XUpTVMUGXY2XmdXowhuEOTreEP
HrxYk+lgD5NRrnO+e6TvYZ4+k3q24Em4nB2Ah005ZE+Uw+RKBzDu6c43Q7Hgpd0RZkyQUmsBqlTa
dSyjN8cKCESttee+545MQY5jlBWU+97zDRuPOGRruPWSSt2Mh4nDCY7FQx1ydnUkKCN4x3MmaacX
szMvGQQU35Htp8iGJGAxT+IulwA7tKNibiXodXyyl+G7+npTFWJfMP0QFeaEc9Xfxapw63tKD3hF
jRGhrE7bym/qL7CQyhtTcgg1HfIWXWf9AszDbl+0k5ufSofhMeQBlRaB2X2NvCFUKiUtG+5yHe6Y
mQ3kEwDOkf2JcN02ipswc0jUmFzwFHt6CdHSczuRAwDZur7eJwLH1ZdiwsV/6kmM6G2kIVF6Nxjk
DZP3E+ku67vp4YNM91LDm7aMSQd2H0MUfTuw9Md2KN8HB/jUbkELBvoqBp+7WnVpnmnhimlDGXhL
kQ7vAGFx8Iiar1qTXhvg/sTuH2DTWkEy+RAkvL1OblsSnaZ2oLuPRmJiUu6wUS89Fdw445rfWvvQ
RAuO1Q0Zisl7bWLiiEfD+zQgWAM90naRrLAP6PRl7zBDdGsmBQDQ5HWWfPeK6lGvxpuEm+sNZKKG
UXDxUgSmCyZykA71SxXgbokRBhmYPd4OiToqquQRBtN9KmGztQihMEYf7d0yWsNWmM6DkdASG/aE
QeUFEqCOg2lwM0jqQ32eZp8xKCABMAniAYgwTvZhFT04rmGTnWJ9tksuiCbc3daO4UfClIe8yC82
fzTB1qHQ6T4iFUrIPwvxBJvFY9QQlnpxwHwBVEzfFooz0shL5pBL1NXuI+fKLT0JHSopCFCoYT5M
9pdMUByaboWzYE5CW2f6djcKzJRUYSORWxiE5HrLISFWLZezD1sLNrFkj68r+9Qk8x3Tn/PY6p9N
ujSsWy8wZvU+/T6T9L3pKyyzuzyEQUTnTa+0S5mlT7mYNqPkKViTgRssh0E6VkRPIViR4bsbkHeY
yzMt1TcbyDyrkud8wDstjiDIEBFTTQQ+KiNWsVz61Lkk0eDLIHtQHwtP+73saN3y7h6RGeyoFluP
nOeDQcHBqt1tKw7j0ufMNwnlK2fzW1iAVFXZexmf4eFlW7OhVJMZTughvjoqf1V+aEv04sT1Ny9k
okZMeQBfVH3HRpM/yDrXGJU9VADYxy55cUzmrCBMx9gaGN9hnYBRPxxBI0UhF2PAC7qOLgEfkyAg
lCcEDdFfEhDYsJqfo6T9JsmjTQqJU6ILAiNQDWIBFkMNItZKyssyGdcaxh1pwO8s4W2U4Y846reM
T+9D4uy0tnqSuaqyGvjy/bTcTiBKJWnS1fAQ5LRhEa8DkYR01cShGJIU48at76qw/BjL8dITbzFC
uS8YOmyEk/mLwHOpK+cvCCzemUTuu158ojryySB/8gAEmg74oOJozQXqqV7lA740srljdR/bEtyQ
uI/T0GOCHiy8f4uydzfaz2PlbXQYL5tFaE8h01Yo3w7Zd2a7CZECbnUz5jVy8x1Tq8fCySfY+A1e
h36GA6W6hqbBx49+t2w+tw68oDnr7ztn+GS6bEUW7isk7Xyj8kRsm2EoPOB4Z3r5uKHswOM+sx7p
UN7r3H6UJYcfpR3ZFm64C7Vh04VYreXuOaH+KDnuSRGwjmR1Qp/T2Ukbz9iRM3DU1X32+sneZMTf
0lLklyCSjwYZWbErn2HsvBhIVjXR3PV1c59NE41EkDyoKxpsEu5G/P2i5Vsvl0NgvSRFdWH8894m
9hOs/1OZa7fD8GD282lwtbd2Jvyxue80cg9dpu1WbV7LyD0qZ6oWoB+fNRcakwcHuw/eTI/MDstE
Yx7YWAj16aPNlgn2MZA54R3mHhdzGz4e7PzNDFYzC0gvLdYatU1PhMdugam0fRvrld8bNnabXx0H
VUE5Xyxmgq56pyOteJ2a/OiRTrs49lUI1OBJe7IW7zx4/e1IOxFQRtl6e8+85VR1Gcw95j7OdMdc
XaCDS1uQzEg0zyMzpQ7wvovKKwa3nJ4xJ6xq1WMjave4hsGTRVcZUTfltXYRE7yUcgAzh6Rwn/NP
W5PnVZNbWbhMWFP6zF0Qy2vViXO2JK8DHt+2ZqGTjPVrPEJCYrJF357fWi4FgAcfnmObsKihqD6z
o52m9HFpR+bcydsIewevR0o4jFgS5bj54EKPhCz0LIN9OVn31QBl23En7Fm0EcbDNEITscnYK79W
FOxZzDsyyoz93/CIt/KIBmTc6bswHFGAf6C6etcL5s510+S7+T2GVLINYzK9YBllCNC9DAgrKA8y
6PBx9SId+6f6NQe27C0DdNOBy56Az/pajzSeOTt4F259/SfMD3Ffxh07wOqFzGgMd6FVPxc50X/V
fDaLAm0VsoVCUlfHWaRtXB31umH8SGjQyTUgmk+WGIrC+erTEI1JujMJj9v2k4ufUtVSFsRwdQzk
BSOqiMIoHpYhVduJMmJcgEgEJ0PZaNskPOeYRu2NPmP2ZDeH9N7V8vAcl+w0mGpAdGTy6RjvQRoB
1BvaUe9S/LhUExAZTH/JuPBpul5KT/yfa8tP+5XnucJ+5VvZF3CoH3+EcVn86sHi6P+l3G3+P64t
+7Yri99NW9Rf+I9pC9ii67oANNISnmX8x7VF/MvVLZeZh4eBEQ2v+x/XFsv7F7YmBlWloLEhQJa/
1FI14dpiOf/C34VNxoLRyG/jj/7fF/vNded/XHh+dVORfMavti267khMW/gcS+geMk88ZX71UiEB
J8HKAslVZc7TNR8a71DBsExQs28WGIQ+ldRhhiyxyWr3B+4ML2bjkpmTGzB6cW8vBqwdyNyFo+fB
6cwRXlJ/IP2zGSDQpDGo6XyTavPK1nRiTDackH5fAqA7bMhRngwBZqO/3P3/xSLGMeRfrsrQoZMK
RxgWmKv7hxkNzgL1OPWK5DPpn2Q1kBzo4fNs4uVLNwSFBi7tcPEC72z2WHQZC5Rm8bZYxDEC4mNP
V3xgYXxYf7TWdNpsET9lDPD8IXXyLQ4RFnkseI0mYQKnK5ckcE8Y/oMTuxPz0ryqEXGVFb1Ps5Qb
E+k9jQ9nEQVZt3WxjsZ7FfAnhHWz/lqrRtpA6bIgTiTD0QZoALXCUxmmM2pw3MytonL2mQ5gRdbG
xu5RTGRY1g567h0kqhWq11E/6rJ6Dpgi+kWobCWD7D2Ow2xnM6BiXOi1ByuBkC3r5glOZDtjBk5x
1RZMhSp0DPVEUpvI4n2EVdTPz9bRQTOdwrLBNPmu86KIieGhMW31AxUcJZvhwySLH+mQvkXEUBwa
aHFzho9kVoCDCYliNkkuHDbhvq7yV7bmo8bUhfCkHgwbmMnAF4LRC/Skpq2Iz6kyHDNxeWzT/AOJ
tzNrz0vzafhajHZAD80EspGQQET3yR1x5EkXG0xH3baZpGui0HexegNDC6Na2eSQSBpi3aKyo+fQ
sM2ZEsYvHnY4HPnDk75oXyLmDfu6cH6sj4G5ELFEbUHMNvEbk1sNN27qPQC+ujiLOMifOriy6wcm
QRruA/iS7bw0p8xEnlUM7wEhuLs8rolvVI8vCZvwtOS4gGNNfLYBDVGZwYgZBTMewooLb/iW2aSx
OgX/tZVQsQ2iumkLb6yam+caySlclIBFg4zXGkCWQYRUB1GXVfeIU0ZsWmgPGSMo6AX/wJe4RtKK
k19zSqCs70xhAF/x/CiB3m3+mTHh5DmeXZEi8FM/B/sZ/LMxK9rxcoeRo3cA3MdT1RhecN41NtpQ
Eg6Bfph9wiNBCDXqUmOhHz7HZAx6YyCgaEq15vlFjqd39Dd+lqLVzSpt9vU2+iQn6AL9iMNfNBS8
1srWkFwhMPaSUXR3Xt/lGlVoAllsmL1NiMkcQnCCtDKVzLcu3zipUMypNdwp4yNkWy4hyFuvQnab
kD6Joa3LK1vw6R4QVWwEFydxv6+vRFe6p1H0//778I/cw3uZVwaZDHVLTgA3pcKtPehhrnk9n0Mo
CpZ3/VfcHBzoYTjCr+9qi/Ho4vbX//mZ9e1NjJJKKW2YkIQs+PXhuzFYCWnT6cY+perPKw0WKAKb
B1jJuKF02JvEQXaNC3bUrvWwWsbyhGYHRMIWXCV6IKJpaYvXR79e+Pr/sooI2q6Bv2TH3u26GWFG
C+E55luuH71e2fpjzUiKcAqIMBqohqeRGBNdivghrgsmsXpwLmuLRHEi7QCgdsSnafvEYNTXVwRG
rj++/monxSkwy1ADdI33vFiHMoVpYXczrLRAw34z/46t3XNvQNUjbfzJjnFqctRFGJXd8pOQptZ/
1dmamWjCxAom5ISOeVi/daTpd6FlLntUdPuq5hX0Mvwn4bO+BwLSJGYl+7F8Cbs5ULNJtH8CPlQ4
FoRGG3AvtBKJXKgiuvEE03roHQXE77iBfyprz+ess1jlMbluek/TUGJxELJpoKoEnzZgGw7IbdVM
CYLdXofueVifNnK8hkh4jWwR75BZBQ5T4Q3jcHLuQIWGCROLVG0ZYG04YrlXFI5Qzrzha9qljwrV
94JXG1nazlSrmQ7jxVjm57jgrc27qn3N6VZO6M9I2SMgsYytwl88R1zy6oJSKIjA0lPVcCXYuauV
KNUKc0ULjV0tetG0py4MP2Lb2EWGFJe+IyUTFOiTHb8AlwfsCIm3T7zOX+8yidKob40F0Sds1P0E
8S7C+H1gOxlU7VtryLs7V/eHvnW3U8DKWA9z+H702Uv9WmiuixUw7u5OhilVxvK0ctHh6xRL5mhc
vFYdKg3y0vqQqmxMjgs60XWJzjEz295LvK2IoDBbXEAyBM+T+s82BGDEKueWtyuE3w8XkWPCVEdj
a1q4StTTtdKjcBeb5m2jNvxJKT9buVxzFcng9vZd0fCmVT27qV3MErVsfEv615UgPiJfDLyEpdSO
68pYDy7mjROtwT4KONjU505oeJAsc6i6jJk37W5WUh/mCISWs2r9wBa3y9Lz68MRp8eMtASMEoa6
nu4gdLnIhRmaFrwb7NqL/9ViKrxrI462IM3fFwnD2PLa6U54cIECDrhtPwB8N2AZdp8/5Q4RJEmD
3wTp4/DNcTffwflCsWunTKb1Vl4j65b1W7M0uhY0yoZJZ0enHtsblgyuj2r5V3ZOHGuRO5uyxug0
QdMLQ8t+XiuzcsasXCryk/pRgjKcTVLnj8I1xXlMw51eO696Bd90fbsITbwvk3Gv16+zEYzHuYdv
QvjbMccBpJ4gaCX4Ijf4v24a8bFuT5rpAY0h7NyAwwq2pCHhrfX0Bo+OFuaUUSkapaeTVa7HC8zu
7qEZKuxnJc9IPQOcZNKi3uvGqTUXl5w2+qpMHad4LeA/3X6JBCeKSKwRVpRD1FRH1QGAMW3JBnju
1SHYmmCRNbnxNy17fhl54iJATAWh1YqLK7YxAw/dTB7TyX5db0QJR8svZ/Gynn1EbDHowdTAHa5F
BYNozrjBgdlHTyNZe/v1ThYBOWh2E/mQODDedSGEdaFu+WGEQkAynOjrY6pbjJa4KF719iCqCfij
WUwen9jWGc8lzsEkTbfpVSSoeh68DZKqQf0dtvgOxIAqXP1bmFBp9SES0Cg01irMdpznWFWgKeQH
clkhha6FRG4g92uElaAf9Z4HWsIpdPdribAuwvX/RREMYqxMop8XMzI128gxQzKxsNXazanreT/c
BPYI5s8F5BOjJ6wGLKxK9KtTNrCUmBq7z+sp6DhsjrGDA037FGN4YbINOKo0BDyma46V3zWExwKR
I2S6+SU3SNMIUkQV68es5+eo9hpPHe1lCYN0eRssx9jmYSx3HWz3dgpmf33DYNRQMAZDC136qR1n
XMeb9xpRNm9oA5Ns3OODk25T81E3huWIZwoMv1kc1ZivLsbmBIkYl/A4/ohbCHlTNq5rXyYu9v0J
bmoLe/P6VpAcMWzH3v4YU+wn1v+0biXg0K+10TzC5aVFSkB7h2S61uZ3ghSMn9dQR8bXzojxYmJr
W3erIIWxue49QpVcJQUeQCbg6bfQVEYj6ngw1kqEk7g3YZesh8S66Td6dlMNcOLwSeNH1Z3VLJZE
UDL/Q+R6k6oKCUvENzfGlZDMgm5fMd2C6cvQtzfP8+I+t6qqKGLOqr9vuOSf/RbdlnTQAjqGELYL
AP97FznU7Jp4SED1VjXU+iLXk/sUukG/g6//Gs2Qu8gMDZDgBfnexUpCtykOkpjEoTLMd7pJLjiy
JFJ6rY+llq/2xPaWt9g+Qtk7huB5jeM2//C9lfnpb92voRNeD1QipGlIy3Dp2n/tfqOC2NgUkvu+
7c2biuEBuYYbMsuKnXrwvuYt5xSWJQHJN2s9X0U92TesvraDO1ZF7XJw08zDQo5CA2XjodW0W4m2
chdYY36kE9oAQWLIBsNk1IZ610s2DwPCXCphrqexeGLpErbtfR84bw5z1L+tZfEClvcPzwgP2D+v
FcdUoASSZKQtTeWq+otBq0evYjVRAaNzZplFORW6FtITFKoA1iqi36ZIo4dV35ce4Wdra9k4Nocm
oS+q3kn1DkC9YkhZYMyzz12q2rBpTsh0OAKm8rg+eV10J6rH7dBh7B0W9o2dI1n7+6tRJrh/vRqL
sAnT9NALCvVG/nI1NoomD8VhQND8routj97EGwcfF7IdiM8KIdYLpm/oxOGpl+UQn9aNo9LdU29D
qVe2ELE+vuTa8O9Vtq7tTPPGo+2R0Z7Jt5lsPlfPZ8q9UOXu4XzZKtbGSO6CgFpeqgq1m41y58Dx
Uje1V6b9tXkYom//cLlqAf3irouNg03CgjAkjC/HtkwF4/xyuZj/4WBr1ZhDYiXBuGHYafk9nggc
E3l/U7aACQ05XNjU3uVzMlEeU19IAXFrPQ7XAk6dIeujyN3RdxyUCJYa6s1MVIOe/aSe+VdVGCw1
pE4cZSsD4kKG8UeCcSsKbTYYgCRFvWyfJOEOoys//v46Fa71+3UKrlBYpuFKciRwKvnjOpk+0gGn
9m49olyo2bto4ICEYKKID0D1EtsDn1HWJM6zlz6NGrSYYS5KvJq0T3//bQxH4US/3Xa+jnR03cJd
2eNVU/vHr7edQGsvFCkjWVt8770wOsSLRqdRqRo6GNuMIRlAh5hI+kjriLFkNc8oV0J7bwU2KbMi
OxuBuFvCAFwD9fQRi1mySTGQD0yzOUUmf3Fob9dtM0jjL21CCVzoHsobUJ71AKXzdJtp+lkeDbXO
tHPhrDgkKA4ZsKJi6nuo0urwWKs9LQDJwev9AdUG58PaF2N+rluhxHgF16KF2dT6m9fl74KuuPkN
1l+MdBSsFybwYPh1THYt92tq0gfiYuDj/htta9UCq3o9UUm7ZfjRFtMjKwd6LyWL2xl7CrL39Rxn
oIVaSFK7N4F7bCfmaCGafCiKdMfh67pempg6vZ6ANDzhYsYxd+ysy3iA/BOcV4xRX+APm+5lvUEr
yCCH+DEoqUdUBHKaKSuPmnSdbsByYJTE+RnQkBBZIM1l5kFoLGDBgJ1LwDfBeJaxHMsgHJMR+Wnt
L3N3Hk0am7pt8R6mEVtxHVRqd5gatJsxB9eZApZIOcLDSO1LZ1pvhoWlZ+qAlbZJeEKAJf0qDzI/
sYbukJb2Am+s9MMuegntw2jyJNcSeCqFUr2/I8uju9OZfjV5fG3CiRwS15c2EQ0jv2zTpPN0t8By
wBvJ3PQKWpI2vCRBcmw67MbGOkeZGe2kSz0RqGtiJnpOjBFoscGHMafUHwQMHdK61+6Kgns4pjzp
HQ5M7c7JuunahlRos3bSkMJfyhDdxaARU00E18akH4DJ3lKCX62ZvVvYHlWOgQwMTYOoBuxbOAOy
TmnWowr+dN4QE27gmKTOEnuKVZBb8n3dclMH7Xit1T+LJxHw637kDTBcayQjRp0cnK2DUCXQ64dQ
i5+deIASkBMDOy3YqjnO/IidPU4lSEPqImFmHUAyx7btNHox+y+JgawgEpcFvibrKTWWdGzwAE/r
xXbtgNJ/SnwHUvmZ+Ej3Yn5fi0y4+Ugiayppmru13J6bdNeytxpgjEkRPf7ErVX/melkfrHRmFCu
NIgtFJkw8bN8OaCpZ4JPOsZ6gNjoJSvKcoQd1C+WahvZVQbyRmBSjWPEp5WuPJAVul1xlRQb5K6G
mdmX9ZMXMbhBkjpsw4Zg1UXVUp2p3aFIhsumAHXsBvQTup/NnBfBecSXNGHK6A8i/ZHXi4af1ygu
wSL90U3nmwr3tRUs0HKOZscMb+0m35azM/tr9ygaRVueahxiWRM6FR7KuEQlAbMLlDMDTW/XRz2d
bXwDhBXiJFP3dChMznLVE61ruAhQKim++9ou/kRxQ46jKOleRd1FSM9pXc3ZgH+hVyQWrx1KQsFE
iVv5lfBe6F1PmYIRysR7qEoEmk4REPFVeW/rMdBn7BA5TnZNh6mYVcGPbLskP3UEd2h50x4x4eDu
esSdVdZVlh0ZmNSKK2JpNmO9axzsGAAmzoU6KDV6k62mkZChzuwUT2lgXewyK8/zzq6qVWLEVAin
7Yu+OPde0l1Nq/hYYUZdvb89R3zoNjo17BTtcRFbL31Uu0RcB8WR+fdB6GF5KrGpWN+u0UBR1PbX
9n0IrohS3mNVfrlj/DqlHcpcaqu1MlxXTDiz8Wg0SBsbjy9/1MQRcre4rI2gWcWfDTNZDrK23nsS
Jw5/f+b9ZSBkCMNhHCWlJYVp2PKPkjhAxapr48DgvnTYLNW+LlvyrdBe3XhNeJycnvNvBees/nFW
OkBk28NWqq1eduaj7KtlHznB8wr1VMtw41lB4//sCOlunRy2iAXnYn1XOm+8r8ziJYALu+LMwMv/
VCyKvxSLglgCKidpAMaYpvVHsUhwSYHiJXd+IvApmeXM0u2rFheLb40qJdTEa2xFFdrCOowT72on
zGsaNKBOCu7SZvkCXbTe/f3dNtTd/L3AMG3dkwSbg6/QhPwxfiM0rBiiFEpUGJQvJrDgMgPuee4K
8CPKW5bprmNwkQzUqetxmcA7XlI17uHJrESqoszFVhjilAOHH7IPtf336k/X7nEFYSunfRijhAw2
BSasb/KKYAhL500m47RlhvYPQQ1CzS//uDg1ueRVsl1EnYCmv1dP6AK9TBaRs5sdXVwK8yBylNzr
29KV9r8ncaYqXmQWXDA+DFG8rCu+iEB0oJCC+WMAeAn2HIq42yuOCZUh26I7w81A8rmBw31rx+2n
QaLfddq7GgjnomqARiOaao6waVJIsZvig724nLQeCb+L8gCwy5d1yy6ipzTF71JBGaCwEFmAddb7
1zsDgxGkwkHiNvt1fTsaceE52YmCVLXzunBh3KiNGZb1NBHFrQCDwgD8wFq2xDxqL1LnJBHubE35
qqf4K6+A5jRZFGELtt+ivJ3E+JTn7YsXuy9ra28UIIw1p/bPecPazU8AhzsLo/oROf9GM8kz7iMS
oGR0dFY/C/xguoyMbXrTXWMqziTKWzZ2dTfMUfscxi4ySTWO+88f3QjQe3+djXgZnPGY3O2f04U+
NCBBa6f1ccS1CaDZIEVKDrpqqwBKxl1pGd3j36+H/2WlStdRJ42tFizu6L+/MsKbcfvJiBY1dGae
K1Yis/jJwb9QtR/ru5O5w5dBn79pvenRuahQHaYgkZoLxQGwXTNkp3/4Wn/tAwxdN5hI6KZwHWH+
MU8uEncaJ2dQFhULcu5I2w+D+WxCzNv8fFPUU6ex2Waj3fsQHUdic2Tv/8PXsNV28Pt2YUDn1IWJ
upSnrP/Rj3iQsBvSfCzAvcQ75OmtTDptp4/R5zJu0GlT0q31K0pbmrpWbbI9VEuvp2ICphhCGM6j
JeAZMhBVxf7608uEU5t0ydLEqMyMvmuoHf3ZSr/kOrKdjPdDvASps2/HLTLxN0yLgfjxwFY+zExf
q0e7ly9AIICTt6ENPNVh+4VQnWRQT79DeL0A1oY3Qy4qyG7HOCEOBx7sNY6b4qZjSB7PiKGUMH/S
RvIcrNg6i2B+6XG/xEDGc3aJo/E3wMjWFbseLEkNnDLyMtdwwPexwWzeG99np7N9Yc2fptx4ccM3
BH2YtqkxyVBWELCL5HHSiModG3IN1RcDJP/U9VCMSc94m8DwfiIeToExOSXOqNgJApJRMZnMu9bp
KxRZMCJiXrN4fqxH8F2a6eck5a6s53c/T5Eq47AxQaktPQpBzKSsnVHryNb1H9SulzglKpnp2UiV
rTyI6RbgY/vrkBZedr2n6v/JVCAIh+yzi5yYCK17QxWHz1bUvmWF+bDiLT+XaDW8z2TBKpiPoccP
MsbXy157iZVA4EVnL0SlmU2gzlrgWMgjfg5g1lUVRsewupQ6a2pddgoqaeuGbkFhjWvzr6s9byxv
qmDGapiSFw85cFj1aYl9SUzCLpLmCP+y7Mb4bl2Q6yx9/dotgX9JY6FHLBkDtrVJGCuPpXfCdwv7
4RXvVgP/1vWKf4D5/gpPcvp5ngP/xtItm/Xz+67iosJahryUu1DNx3Dd/7ykX4TWvCbqtcFpi61G
Pdr1qFh3yIrYrZ8I8Potka/9kJN1KbvW/eQasJOpHP9T+Q445Ci3hte/X+5ADX+BQ4B8AENA4RXQ
Zf+JP4RZCP8QvgX8gsy+DZKGEV+JocCCkAFf8w850tg5jKR0bycjMyEc2HmwW5xpSGDFQSR/GqcX
2ylfcCLxCJSeukcYp6hqy/7UW7qJlTH/g+EMLh4YwgdT68Mj/5KXIrgXqCIJornUpq/r1QVvK+us
n7uwR8ZtE2NR2943GPR+jzfbYwYXtBXTwbPTeW/ezsykfGqNZFvM3BuR20fc8Es/yA30SKPNd4as
Bq9EpaBozdbUQhR7QASLGAiNNFJ66ZHBDnOR59K6ZR7P9BR1wXEKHMwLhHjW01tyZihctEYFdY73
nqkQcr3zLvD/9kEUBBcyjZItMYWAXGRXCGt4MO0iPAQ1VsI6pWzpJA5GLbtGwvfW3Do5zVp6Gw/Y
twhyjflW1rylI9d3de8zpyMmmNwfvEbpE2i7D6munRstOzYQKofxU+7OBxIoQEseY7M5xwmJUU7A
7rHcE4Jw2wGkCaiW9ialG4nD4rsRklhs9h8LS8ac+l3uATVHUTVuZIhXrP7hatpzErr3Ub93Rmo7
YzB9toEwMbWd4TC4xJ426SjhsAWDd7Rps+6h0BwNFsOEFxeMaMqZKCAhdob3GWfHuPYO0O8bCXaD
K3BCekc2n3PtW0f0VQ5/uW2zL26NV1PFThG71meG737kFK8QJzzyml4MpDUoLDCjjPOnluhg4gLo
jl8nfHMwI8HOPJT7CnFFVDq3zY38gHd5p08wdNrqGk0kKLmCSvbIV90gkiUJqaYYK+zvdTLcGmhr
+mXrC4yCqtTc3M7JrQfLFHSS8GnjjhinnRH2O5x51H3Mwk9YcexGG3NrqrTFzTejGD6csWLeDMPe
3CLo29oYdYDQ4NgdwE2L49MCmRyTD+7m8M4nNiVJHUPxghFKfqOViCnwu6LUcpu7jom+OxtKrbeJ
+sFnwofljHbkFuPbA68qIPup4FcKe75bOuZpIsv33oQvS+14t2GdX0Tc3zC4Yo5u37TkM6X8chI6
360622m98zXro31QfscWZ5uZ6WkuyadKveuC49gUSkas1vg0mQ2gWWVCnhhOlUSMawe3TpP7XTTd
27I7Zp71ibw+OAtoqsLsbU77R4urzQgtK9NrBrW7qK1PsxV91lpor4l7LEfXRqEgD2E53BQTqVFk
h5EU3lbbNDD3iSj8tMXzzqaBl90d0tLD5C7nKB99YeuSWbs86MT34lV01PPgc4a6l5HciDhyxoYF
tNZKqQjqITqWASr8hiAGWT/OpQ8J6GJlk49pDBJ7/ZS7V02b79GibKv2MyyxrWmVj2lpbJFZvumm
diHb6YaMt00A783xKL+jO6m112qp7gOteLMMBP5Nth0mJmZEUp0nG813UdzLjPlr2d52SAXD8CEO
grsiZM7sikNd+2WsXyLXuI+z9AFfjdfJDq5e0e9jndB1T9uoIb7p3rCR7OiSKWcCP1XhNkzbI49u
TGtM4m2vM1q/9MFr4i8pKTJeTFS9qXePsPZvJg+ZGCCatHeyfCqFnxnJXgyvRvRDRC+EESM8xSJe
CkgXGXEjT7FrP+DOci+Hr3z1KQiPFcb60UtvvgSk2mTOR4kDInJoP0M+iy6mwkFD6TIlyGt1AdzH
xLffuLdd3G49+aQbOKVgvv8om296ddUJVdLkXaix5HHkYWLjI1fdFcqCZc4eUlTVSan2T0yrwXpR
0PT0+kFf7r0l2cmueerB34o+va8nZxPqHkTIQ9cVN4F3I5szSgskzwhXYMfNVUw7hx0K1neiq+4n
wj1Y0JWGVhYjAxOyZDq8o7x+dJbupsU8ehdhmNEHNy5PyHUwsOjIVaig+ZkPi/Ft0vrjNDSPlj0d
W4j7UPQxx8Tg2czOSr49ws3TxHBxtfJQhB+1N4NEX5ba2wmk6XnTYRbU+K7zZiLZdUMoPpKca0vC
IEv3vXvXYuQ4WO1G0Nws0jmo6J7ZyfcNAax6cI2CWzCoYy2wAZHpJZkPuqA+cysyQfKTIXS/tSCl
L+9DJS9T0ZwMAE8DBVdDLDGWbGd03LWFl16kKW/LDHMDOj6wbU5x85AEU+lTgJ+aMjvUzKk1seyw
nkWu3ynTLAebJjA3SzuRovMorVcClXcao9FxOOkxXmPBR1mTrcBOEnCEGiSCuN8nZYF3FqgtFRk/
wB4PRHzTdUwlLftbb9in1i1vaHk2evNJ4CPG4GWTpfdiBBGHa2kTGjG/4jo9aOneCHABj/WTM31Y
gF+RXPbWQl8s3NcY5bNlBfuG5JyeryhCRIldrkPuoB0u0bUzdMc3CvwYM+xg2c+CzBx9fmp02JWe
xkCRCA5rWM6jNu3hELLGgAwRGOnNUauTCP5jNW90/b5Mya9N64No4q2OmhJvnwPeeD1pwd1CaK90
6mxboFEL9OxeN+Q3G7heN6pjM5scztlu8ThejBCP+5ugZB0ZTnLuzWsVpd+mNkUvUWIWLQrnU+qQ
2I3tJroo4NvyO8qWYRMWBIFLrqd3XkevfHHS/kziPXrH9GmJgaM76LhCJFf5Cevbna2ipSYyI4w7
JMnmDjeoJ1OE10YfU7BK83upzJ0jjNoK/D83BMheBt0hKyJ57MfbXqAhNF4G+zumczcS7y5CzLeS
qMlBU6AwdQ2KalGd2+K1x81vHMBtC/Iqcr8FHpnT8qsxCD+Y7bfGxWotRyAQuNpREhOEmxI+ETcu
A00EUEfG1aRamUx4M9KPFoxqPRQqfuC+OY61T9nPPL3fEvyh9bex8d+UncdyJUm2XX/lGefeDC3M
yDe4WiFxocUkDJkJhNY6vp7LHU12Z9ljNzmossoCErgR4eHinL3XTvcOtz4N6msIbUDQAqmX8in1
ugvwdLyTo/2zhu9UB/3JWUqCrlpicMOZBkvknY2MnQ67poUirb2dm1C/pwG/1sEovi0o6JGEsm0b
CBm6S6yDzho0+ik0Ez2e142hMbck+k8SK+l7huCzrYIUijgyEQ1uYP9oHygDEWj1wWnys+AUuvxX
AhgIiAiBvWPnDcwdY3GuHM5CUZTPx7TQY0Q/YX0wRCAeGg9OkFj66VTVTfjoOHm/NzMPXLf8qpOJ
8dbr5tOQzwBrRGdQkM4K1iK+GNgkYC/FhIhW/jEqS+1cmTNeGPXNyfyJWQdKKpKfXQ0N4hG4Pguw
N2UnsuYh2lOX3bIzLi9tAKo1dc7NHBbPc+FnJ15eCkFjnj9rY98dvAaS3BhkFTCMTkA3t51dU3U2
2Eq+pdHbfht1bbFXPwCmHpjLYHEP47Tkz27ChNYKTT+pr5qy5UtgtX5RX/WBKMwiX1P4JekRvVzw
4pckQYw1/WBLhts4+EtXMyFRJjsKaCzB/LOF0A1mfiWl9lUZQ2N6IEjhPomh0eo6segz0r3enQ/0
jcaQQ/g8sOEf4q0+Zr+Si67Xd1GCZDxxqr0zZBlL1rAbW/sED35XeM3GGswHz13MFV4EWsF0tV4T
VGd0tuKXsf1NwQ/8ZvEQeZKk0DOTwrNESfs1J6O7QfAA5U4se2i/nx4rrfxHJx46rehNjN6wq7UU
c0OFcXvexqRvgwAhlK1p+LDZIRoJ7MlA0dtFHhI/iWV51m9bZ95k47SLSwjFYxQ++VBie6PdFo13
iN3gvm6NcjUnC0lJt0E/jXuBVKIQWCKTMNx3S3+ajfw90nZBvzg7qU6LwBBlGvw/yDwBuFcXZTN0
JVSa0RKheiUszQOJnBQ37goZbnQaDKIqXSd8cyMX1XGD5t8irbkY4VTU3vJjTpM35pyTPxZ3Zg4H
gUptJIW7yLeYowqaCgREdOigYovZtiyjK8AKQxvBpwwttcvKuaGLiWSPVnc/etS2RJ+QEPoCKJaV
n54USrrpV6/RtDVT/zJ5t4ZT4umvr6XfMSzKBdKGubGArraNgVq2cpt9tkw7QhBATe4CQMKrriyL
HYkTnwXbAx/HvF4d2yi7T3LvRrNy0Or2c4rboiaFJizH3Wg4l8YGtzuSYkOMnKt1D1Z9jdzfFT80
rKxPusvY1IMV+O8DB94nnFsE/9jBLk/Ffgqp6I+kg7giJu3MXHcd1QjS4SCYl8uzjD1vtPoTIzk3
200Ckszu/BG4VDSz3poWL3RoS49WRMuKBc3q0x9jjPrADoCOlmb1SmQasUuOeRXzBp3rNvCyLUVB
jPKQ0lbB4APwaTiYgGmZwwvZhwB8a2yzNpS9qj1ZSR+uiwR/efVsZsI6hcOqMIryR9zjEoyjbZ4a
/o1wmCNqdIQ3qEWufX1nOktytAlGXnW4Py4cMlRfzzGchTpAtqkrwznrAs7Akgtv3xHRutcLsLpV
Hh1dA/2OUWTzgZq4wUlyg3b1vuxEOR/9zu2Yisa9Z0T1KQVgqPSriywuC2d5CeI8P2ceXtAgBEnQ
FN54E47BaTYTzh+DJEunhvYDSawDL7wN3mp0hscc7MNZy0xiTOo03kNYKVa5adc3Yw82tfEyCU81
GPC5qMTJRHu1iTi74twMHhbE7HvoUfWhzhtAaXVwrgf3rFP35sxG+5t+jbnvas08G7BZIbfWyY7u
1HCIdHgf1NzLA55nAkxK9yW3y+TqYx4cQ627eqb/mUb6uTetCU03+3My7syLyFkWMdXdjTr7oH4w
h4MSLg/ZYO6bIjyre9obuwRjX5UTtdVblkEldpmRR5OVrFEbXFXdYmyZx+5KbztVUFO+Reuq+uS1
/UEM3rLm2FDiWRAfRevdFXPwW8fvIEnJMwF52ucSFg/sTeyNupUV4uztTKWlpHYr28PmXBrMaeOT
sqOoWqkSMLj+RosFOo6OzSVgkL36bi91fmQZMSeB5KmB2PxuYY8lL0PtTObWsWy2+VaWEwrvv43Q
1wFWtsdBatiG3m63v3LlaEhNfbOU+fDdD9Fi6ghhNKOVH5aA8NWc1zAdzoNM7CS89KiV2CC02ieK
id/koc5Xng7M/uh2TXjaqBx92VSxIoIU4vo5h78W+qLd1qIZdzAyn5SoSZUV86hlpjVI4VMyXZ8K
04rdzt6XKaN2ZIADpzSvrtftCM8t0uI86da3uFn15x0xfboJEKCqJTQw5sepX65EGkqu8I9Om7ry
MnfXXoTgQXUk1E82Fk3QPxq26nMlRiEetXDCam4z8ChRZ55PsZzjlXokKNUgNNYYbyjy72OjuWN9
opPxLbhQ3xLpmDsWT1IhpMxbSHkWxpKaCU6aU7EqQGdhNdQ3lk+lP0sqgo2c7KUL4DWA9L8bZGVW
dfpLUzuMUdTs4pEAl5Bkn+kXkW2gHKkUf7tDwIHJKSzV7aNqDcpOWKUj/iIWGW9qam0R4t8JC+CS
uudQD96MvCUJBAGGi1ONthYBVwRdNX7BSzilJwh4zYa+fbVKXO0a5J6SwopmJoEdSSjTlEjSYyo3
tS4blLF9VYqEFsv80i7nxK/h6shLT2VZPcZmBVWpfVE2l2W5d5xkuZGNNXWJqgVjNPjkDUfbq/lJ
1W/DqX6gEuEoDQwpDr+hblYrdcdCE2TJSAq7EvCqHr3qKoR4H8yB2B6l0FUKAlVjn/1mMzcthxhf
gy2NwlxJSATifWwJlAddxDAY2DmmQebceKP9LATtF6UkVrdbeQoCydzOl6MjLMBunuagoYT2K/v/
omcOnBCbbhw7opOQGfOqHQRnvz6/TD0RG7psCqoStepcfPtyxALYKyb1WBePg99+uyGKJoEaIegb
F2zvkDomFcZ+Ufu8t2SwyiVqU2l0YMOQfmyA/GlgGuEgRvJfhLnYleKVETQ/uiRGSukV4450z7WS
lyjbZyA1M0URHQeN9RP6ADsI+VM723yy44YZUDagqUQPa6mNUSJDzsRrcHzzLf3wRinTVR9y4rBE
0PwXSiJUBn1lrXTK02v19KNqS+x6irR90CnhAAJV/RgHVmoEq3x4aWOis1UHSDUtYNExEeT7UeBU
yfeNF6aHuMkNBgxvUMMZY6+eA9wWb93Ej2pycHy5reupU5NWtPPh2s9R87uVbG1AfZAt2lvl7wEr
jbWCtkg15edlKbtdVhPLO8745XD0EJHiH9TjyajRYfpB1/u9CJsGpAxv9L9ff7tizz657c4EjbEG
dMmbHUJi1MNxZbfVXVMxFxltaNwvDditjGn6W2mjOhHphKcyOig1hT8BLVpyey3lO6WPhKe3Hz3S
okgeZyss9WkpLJMV8TSYfWbE19K4EowlqDSpWKW1Ra8UZafU3hQz+nkth5RrMaHIZuv3pCmdfIKV
2OtKQGBZz95YjwlkKWn2dEy2apK3GohjWesS/yKl803Nur9Et+qnBzEWUntIhxVdItqCZGkATxt+
h6X1NoZEzmWpf6PUCEkCu9sawTG05U/dXH5UefUmk8AJYX4tI9ThMXGJja0nRP2ZDyYsloNm1TLt
kiQWraqOxJngBJQGgjqHIUbClnq/1QumsYM6Gmw51Rgi6mFYye3MQPL4rmHv14fGjVuYdBsMIqBC
J6XknNMcqEh+/F6qO8xCaxwMKzVLKkm/mibUME8M9lwBtlnN038o5VlEl3zTu+Ayusxdtl7q1uu4
vglyJEKdGbGJY8l2nenWIqBAmSSHzMHqhLR5Zbq2t/PqithsaTNOC+JRW9fB1sYQRn+7HGqwrpA7
ox0Ng3QzDzW5u3htZPd4jwznrZIbeeCvx0yaqKZB/xrdp3poKDE09i9LdC4joX9vvHhXOI6xs3ij
VxYqT6rKiCaJaGyAMpHVbvlGubEjBxWgGe4w21J2JEhxRS6Cvfd0MPbqQtTrr15CTWAaJAVIyavE
vKcFeYADX34bXPKBGL0qtDW6F2S1SHFjEjPEG4thOUmLX2B+5D3xI10afxsdTD1O4b3vyHTCVTr4
lN153bifP5XCRbXu1HShpjz1XAxcHluzqU/q+edp+FvoBiQ0uflV2ivTQWdrvBXOCCJK7hq7DqGb
gRsMZZb7Q12I6ovKxRCq2bFCIEDfPP50HJLBCewFfh889VJFWVP6nvqwvGlbwIhy7kxIJAZKSwkP
g5Oa/tWCpKXOoQr9k3pJIsOmu42PiruNU90jhs0v6NmUsvWoOqupgz9P3NFRuYf98NILLdhZSDrV
FiFNbVavSOxFjFZL6i6/JymTZv8IJ3k1CF52t4T2NeZsakL00St1l9TgVNqTTIazaFRlTn1zUFtK
pdodi/A1tvsvtcyoWSfp/DuNfvv36oOspqODlS4oRjKklrIZ6um/kiSkzAVODMzSjsjnvXL2xGb8
WjCLqlVNPUHVgHay6GcRUnJUa6822UzyDglcw/0/FuMu8DZzGw/7pKHa6jakUEjzjikFQE76jkcR
eAhG+6X3KcVLr7Z0ttqxdZk5MnHKR95Igm6ys0rrRs6RbhtisAfkI4igAMfFmiDoRsNxSk4p5YfA
yd4GTHf7nPe41mfSLqVeFiLQvEun4Khe9IEaGvMmIl9cewXxC+DWRAFVV7XolbqxmTi3T2Ef/N2o
XBKzPc79k5IHKA0iwZJ0phr7Vo/s4JRKW/0Y9/4eCg9YnxnqdTW6BwAFG88U5zEx7kEpPqqpzZZ6
VOUuVKtLZncUeiFsYUZQgiWo+2RSjd1vNyHTQnNz9FFYbaJcX41Rtp646zu1Oi9NT6VYmwgbS9ed
y1xjkQ2ISZR1H1l7y/5fHNUbhpaz2hq/+grRSRjEz6ZIjvqQUF3LJMDVJPpVjQylbHJ1pqHI9Jmn
5A12MjqWmjteE+CIyuUs1RLLwG4nbpN7mHtPVrmZlpQSjRQEmCRcsCUIwBISkRfPwS1Qym/Vttou
eEgIF4TpU+tv4yF74kqDE8R58mynxxZcItsBPqYTtC8zp26jlzYjFOu5IdCvhnvLgI44NMicRfnL
7Mzuzh0D6VBjliSboN4XXvgDcMKWQNoMRXncMQh+F/ItVS4JdUPcIbhQrKHOlL4uYz8ewCXj6pZH
DdS8l9giR0mX8l3l2VMDTWEelG6APBt9nbvhQjROFryFhIHMzbIHtEFvq+k/lc6zj6R/NkDZbmpF
tK9N7eq4VE8TG96g0TiXOXVv6oCxWmrGvq3KSzpr8TYhia+VuhZ5yWZX4dQZum9TIEj5ZRfW7qMN
MmPvBp1EymF99/vnoXUOak2TL4kSm6ldUhE+WkvJHKY3ArjBuxoZamugboLaaJMYhj5cvmlzad97
geMoJYdaEqjqUZn+u54Epu2XU5Wv6isB0OecMGIaG7V+YIUKtmpSa2SlEygwK4HGsaWZyPRwTrXb
PYCT2ic6cEepO2kKDYFm03+Jkm3obEvhXtDvxzGrYDoAWKYRwCuMaFgqor5nMOnQ9nprRwbbchaa
cal7EhOUxm5oaIsb8mbl3Kzvjf04eVQOoPDHyXxV5wA/heYz1qRtqzdQzeGJm8fbuvve9rVxfyMA
fWNfwJIJ1+TCAe/iJPkPIItc1ogSyzKS58CmJeU40l/fayCTdfYro+7cIXx5hc59oQ7wrTSi3fha
BzbIK5sjJJhlNTt0ffNTPTkjH++zSScioXZ5T9mLKSGftF/5CyCzsjM/1b5KTTtqH5F0hG84Rfej
bGk8zDTIpfZFKSqJywSnMeKXl4ZSZS6xcQMj1iVkUL7ISoXdDdKAq9Vnda5VA14tYERgXb2w2ga2
9hz7I1EGz+ovjQtHmykksnXKrO8JAaZwH3TF9qmeBEmncvykFcddKrD71Mz3wWAiEkrQo8at9jIG
3pdaNbCkCfKQ6WMAQ9qqk7sSqhPOcg384n0pMALEXedfaYOEiL+UkFsj2yOolpvY6e4Z8pAOxVcj
veAah0f1HOfUwT+BJ3GYz+xUxFod8oPBZUeNJEjdu5jsiRLkohSR9j0xxVpBCUsvtmpgKI2l3gQn
I0VUEM2vSzgzl+AxPfRmdFfIc5GRgU5LsvSsLnUU3qOZJc9OBIdaI8Byq35XmWTaqbcdbd1IzyhJ
M/LZ8I4OnfbVCJ+jMzVrNfWr/12TYNaUibtyyoMtp0EhRLIRg/UqkrMYtfqkZkx7yjA/E0G+aCR+
WxQc+xK5hPIxW0yccqpQD0v+RyLPApM82FfEaI30vBorfMgnItHV79QM3BP0Or5tu2q16+espA6R
flGQvEHNUxw1Rz+pG6e2knMPwSKQWZaZQeQZ3Sp1taEgf6XA5IC0n7k3mMwC6CQdu9zSL6mR4ECx
uf8hS7aNZsJjvgxKoJBieBg4PlHFLZJtZ5PXbA3VYzhU9Tnw9Huo7CTZqa0HJ0rOLT1Bl7FqxLDV
VPO4GvTq8yV2FbJN5IDipRa1qKh9DaptTgjo1S6I104665MYx7c6C/T7eNwD6R2+T1G2U95NS3LK
POIKckkGGlEpcczD+Jg2ZAG5WkYiExsHB+EUbfnAXNfkRm7dJe920QJguXtbOjIyAmep6HITNUCQ
gZhCGhteda84BBwVxrOdUVxVDwvuLCItAlnUFKu0gn3CmXQgkTW13Bu13uJc5NivTBnYwUcrk7lS
j7UVP0Wt8RVp9llN4+rM7M4xUucYaYGaPkrXyLdutJyzhJNJ6nEVWHJJdE3FtbGp84i0urMtHgip
sfQDKtZJx2Kfy5Fvqumxs/Ja5F24w6pMWGPMbVdgdXUr8hJ1Gx5/vI8GfnLYU/LJ6Wuq/ZjrDSfP
p7Rvo+GY2JcfhJlj0Bja+6RzHyhTcWs4A2VBH9x2UvJVp9XBN4G3CRpUeV20x4TS2MJa3BYEhJsZ
8iQjxQ5Jqqaz6VN/HZiEttt61O91CFc7F8jTxoHCZKMrYGLrs12TMwmPtExNb6jwilDkM1wn3xpu
e82qOtjROP6A4+ruWoNKf+EewOexwIyEbAUEgWHGfnPt5mAXRg7oH1NeDRooFWlBbM0ZQ9qZIxfT
nUcIBZ3SW2LwnkYRpfsoTWjP5mtNMvWisAv3icnrJRzCkHSr7zc1icMJ9ObEcxsAw2Qv1j1pB0jF
nCI9GQ014Kwf6FljguoFEWrCQShreuHZmxNIHyA77r3QgW27NJ/jOAcIAOCXjG18jkJvlc7kF6e9
2Nqut13iiSaWWYojzNpwHRQ42TrQHgZcE4ItOc2k1WUoJcMqra5t7lfr3qhA6hFdMWrdTQBzvLSJ
KvYq+w5nAEnRkhoyFQTfdxwwNvrMNBlN5H6Rwqgf66YG47eIk1MyqofIfOB9CNuvLi5+RQ1vyaBP
1tkcrWs31a9LQF7QMIJwUP+qqMCUbcUsbIhyV0TjlQoTBeve/FpmNIZptWxMMdXHwNV2OVHzC+pI
RPNuTzOaR9vmWGm5MwUe4hFqR2j0xwlHSB5VCeutfXUs76G1Kxfv8ByuFvrj3TC+1NArC5vikOGi
vW4N8Vq5IbQu8r22Db7EyPX6d8+vP/xQ4ondAnkToTThgq7V6FOwFAlxI61PqNxMW4quGyUHE90J
tOUnfwZx5aEMocRsXNMiWUAMRjhkAoDKNdwbVzhrbyKGK5HnOdpPH8BM72iJowaccTEUbf6Ade03
rlPimYAfNGlzbrwoJnoApmFXjhnU/Oy5nvqB80ICLbQ7R/lAvbD3aTfbMkl6n9yQ9syKwTmbYEIr
PUSN/Ht1bMoeyT5Jhm7HXybGBrLwJvbx5k1j9sZhw94vffMsqLMuI5CWpny1aOns0OntkN1R6PIf
zPC3i5jiUiXwwFHWn92x9Z9748Ovzd/25IPyDWPQjpNxE2OwM5Yg+vGMVWc5B5gjWwwf4LgobZlu
uek8zt6omhEZcHCR6EnURsdo4vy2uIa/L9zooacLAFAHtbhL2metG9oGdZkPPGV+7vXG3XboHQvg
TEerSkDF4HAeGyLP51ofbnTQEDAtt2mir7wkQj7tW8XFrUitpYZzLgbcwF1LiwRg37xug+SXn4n4
aOWdd3LN8bZfRncXs4tCEMKRYyw/8sog8aSmjKelNJaj8it1pwwhen+kNpacp3rgMuI5Rb2JwVLI
uY3TJvwOj0wNA62WPBWUOaEwvL+YH1PtUpqeRMXbW6oYxpbkgedgqu1964BWwlS+heYUXDxqRBa5
RsfRrZ4oxe1NC+mtY2NSg2rtYDCOwn3vje1NQo1etOZ8cty8QxNG516j2nFqvALjA6OQyQ2NRXpu
Yy1bYcUxdrk/oOKxuRGVD1C6FTneUHkycmvrW87937/pitdvv0OroIa/yorc6DDq/vLH/9x/lj8+
8s/2f8i/9X++68+/85+P0F7K/F9+y038i+1X+dX99bv++Ln89r9/us1H9/HHH7ZFR9fsrv9swEa2
fdb9bxij/M7/1y/+x6f6Kf8GQikphv93COXuoyk//+PYZh/F7/af2ZXyr32jKIXzNxTwjqlplOoM
dPAWevPxs+3+538T7t8c38DgyOuLTh6Lyz9glI7xN5PDLl80HJdVQJr2/w6jdHT5JbY4JOCYGv+2
/n9glM6fcnfbsvHpQRHhM3o+ove/un+cwUodx5Le4HrRqIiTrQTbb52G3YsoOQRpFDmwDNdb0+3u
yOCGvlXMSFNIcS8riuxJYJG/TfN7smnh2DmdA68gng/mL1F0lyiv4EdRc+qj6YOUzm1ncGQJEY7z
qjV0PappZxFMvB6gXy1O+IM3bVX3n7NV3c3QZ6PRu7hSZNr4+Y2ARkCZtr7SOPVWJl1MeQ7wm0lb
5ThsV/E0HFmk3yfSYXPNeun9kuozNVnd3NeeSDeuPc5MKQjj3Oit0yhjB2HxrqflO2XXVDm34vmX
2TY3/zQs/v72/IH8VGyMf7iI1G12DB+4KNhnj0f6F19e0cRmVrF7WS98QGBc2cWEL/GN1oFvlZJ4
yVnYnTtZYCbsYSEQESKmFZi0VC1QRtyLxOfmxsD8V0Q7nDSILYXPnRWxMyMJR9vjPbq1YG9t33SU
C3ehTy8DifFTm+cXElV5CDGzW+MTw8KCu1nMmshY75aa2oikhsdve9wRaDEr9SnB5v0iKtgJ3Meh
jr7kUYWcoCfd28/EAK3Y2tGC7sjtCZ+CmqiIhp3KNhYZAjak3fa116jNwBTL1jXuPXgWKR0PllEW
afxCIfvqBYZTHoEsNQeKtkUgfqCzmteyLaDb702ZX3OZmBB63ofPCRQrFf3Gjguxcocsgj4/+6Kb
qSNs2Jkfosl7TitMQoRbPDY9D3Yh1kP+hyWLF2ON2Ql+wdGcyGVvvfyl73sg7gnX0jiEOqc2e1Vi
eNGcZO8GrOFVMi6noC7vabHxhNLuDSj+e1+GN6VR3vZjcbW5N1ErPmXFuuDUY0zlYzsyHhkRLQm3
gqzglE80ooUkYCTbWqZ9lN9Me+QHDhfaUrJ+OpTu4xSUoErjq3qr9Ch/rz3KL2L6FbbFVYdFoNXB
YwkylBomigifmjNaobXnxc56tsIvZ+DZ+g6/rAAd6omOOHsIFhajTL4lHImvBptWamS80ISHF9mI
C4hD3Rz7Hsgc/bBY5ZdDchkhS+EXeI9D35tPjbyaHjnQ2ifk3GteWhMVpBu6e6ei+5wG93mbvpM/
SlhDE7Bmucj5YH6uRRm/wry8Ab2GZieMv2o9vaBW3UxpfD9oyOKDh9ahiZnk2pe8ABH72D2SUQM/
pH0NjcZJCiSzxg6U9Q6BcbVQZO36hwyqBmF2KHoQioLpSs5ZbBjb2Z6uKc3tyuYTp0LAgR7GG0KU
H9TYHwxujVmjkkf5O5sVYkz9Q10dhfD3f/2+K4jRn6+7beuuZjlkndsGit4/3U+WEGRe90SetGly
dOHiUu8uPnwPHecizKepNC5u7FxTIsFmqm7GiLw/mSDv08C4lqX0dSzJh2v6xF3KNIIow0gXLD35
RP2ZLuK9fa8ZvAdVin+hW3i7NSnRgj01mPeEQG9Nog4BrHx2iPOZiL2r/C7U5sesQH4cZfqmj+M3
igq/ch+tG5AigNl0ePwhv6VzySFu3xvmZggn4lbgG1Y5AXQ98WEmylaPw0OafxSpPa5SlByCBNjM
eEStBNteY4/dST2yxwZXTGQj6cMhYNShGyue6yVF0AKAFAjyx8LnYq+FY9JV6VEXg0KV6Nvflrze
xmVXqDvTb8+rOaa18uqdof83RjVd+9OpLqdm2zbhUfk6TXDWur/wb7htRrzEiO3CynjyuS55mzry
66qgxHLikUSTHfpSf8+sTqyqJN9BfjNUI1Orpkf53f7CQ5pkjIKfRUfatyu3Md4p5UDodI2nBaSO
rWufwk0/HI58urA+woJbPhBtjgCBu6U32tad3bs2rT/M0noyfL6cMrHDC/050TlclZTiqvJDt5Fc
piJ6IAvxw6X5vtbdHKUHDf/GfSOVtUfSx92bmJbYDeZr6ifbMgw4NbHcuQE3kI0G+X7WcSy4pUYw
GziUsdoTHFS6w1Uf7avhcaXqK0tc3tlFe11M41ImeUSOCUp+AzXJ6DT+Ove5ZhCahLQMzNOMwqLU
rxPzWuh7GGla7JVQODh0F5JCezXm+ehUy4FG4h75tUNNVuJxEnfG8O1unJCwoah+akPMbRkKb/br
0ABmBgKOiZ/uyJBPYMhKASmMBCLJD0tkMPn3PQXN9K3J0h//+k12/zTUf48OqNakG9E+sXBZ/fkm
a7AXQ1FTejFdWdmPL7XtXfPRuy4L98jpy58e2jQSJX1AhOBxhnraqZeuZEyHLLlV0OB8gHHIBFBy
blBf1GPewi7hYSH/67xwa2vuBcnah/xOUtkYFXP+ITJ+BYAxdPbQLxIKxWmffRCH+RTDRohH/2o2
7rUkk5AuaXulVi91b9ysXvCs5QeQcMXB0CS1lAz6lhd4KtxyTZzsbhkBkY78pm54ApLHXorsAiLj
vFNuPPP35nWFc3aTxtOhICkaADOiRVVIpCoezclxHN1jQeHLHXkbOp1/YTWQmDL8PI3YqUlAmDCY
HOKdmNYcJjyw5U80aZ7+9UPy/6uHBJpdt+T+2oUs9+dDmgvRciUNR1tn8DDaEutn6j86vbgObvHR
uiQdGIyzjuo7QabYYyzGY2ycc3zvFHeZqCoz+5Azs/x+HaUlXOdil9dZjRid5TEe4eEW2mYR7FgA
jGo4GbIPsmQvYSxOWvjSlvq9H2Ddka+lkyMVU89ABOlbWU/UMf2rnPBDuoGwh+6rwL4mKe7ioT0E
hb2Td5eoASZ5Z3xKffsJFaVQPIyOghC5PqiF9pC5KKo3B0OzmILkmtKnSBhHnE7WUzQyYZRyaPBj
i5ovjsmTx2ym27zl9Ao2RUpiXJUxZ8/t+Fm0QoWP0D3HrlIy0+DrYiaOh3cFE5UJZV1D/zCYvXIT
a+kbDDYiJFF98vwQTFzluuCWZD4jY1j1nvZE/sERNQEjjxblpjOGCxWdpwai9PquHhiA//qpW65c
Rf+6ynLGBzTiW5Zny1PXP6PCuIHh6OtCX2tWeV268l2r8/d2qa5WXl45uDw1kXS7ipLdXH6pALY7
FUnZSMTN4oKc6gqrghBn7yZJNrbGrmFqiG+v6+4piI+Gn31VRo4aKraPet89sGdBv5CH8IK1eRtG
JyDFH0ldXCj+XVnn2YH594m2wuv4VTo+zh62UXXNJ/DK5Ktowi/yOthFGxRPkMhCOOOicKPo5AUl
MUFzVnNNPTJIuogGnojoK2R5QdIfni6/Lx9noqL3AbBazaN88L0vM6rndKKR1laE92R35AKlDI1b
s+M0hOhMJBp0RY+KI8/XCqgUZMWYHrSQ1pJVVdt67t8Nu7zENPPVjtXyuQuVFF8jmt46dudtSpsa
KNUCSoVs7zs2FdT3H8EAlqghAYWl4ZPowl+9wM1nHyJhH6ymRETgsGbNvZZvSqfI1ylno01O7xrR
83QpyLAFJTfaeDbD7TjJ7aJbXBxNPFEvbmzqdyZAnqSOHyX/S+2og4HThEn5ta6mX6KgaQTuh9BY
c21NXIoXmQ2iLKzG1MiIAwMYYLFpZimr2PZF/LROHn7qkp8dBVtKK4+uzs609KIvM2efqc4VFdQm
e3Bp7LLSzIJ/mVn5IFocWwu53bFxkMNGjqRa7jIngzHH2POq4t2Z2CN7pJStOnM6BHb6NS0c9WhQ
we5oH4fQPaEzvyHfj4DO6pIDYKAYeS699D0MsMbn+VcHFhVlGEaRNHrR5WeewvY1d+xjnxRgD+Nf
osMaZHEk8ikLw3CAPNUm7/HAL5LHEHXSXlI0MPPMkc9x9/OXj7gCORqgUIDbVI62cTu/pcECiTu6
TZr8y4lpuhMvdjIgNXAOQxwvj/JahFW4Y6QsCN0PJvJ3Tnx8pDKyH6f2p5MI2GQFTJJESuYMa3Rp
kSQ8bZRUI/Fdef7eOO4jgSwHubsPeL6y1TnH4qaIf4OdvjrcNcyEF1KYaQrDP++TEm7GFzLGL9pH
4M30V/RuL1HgParxEC8hKCpCRntwVDTzr72Xv49yXx+7HGrko8GP8wyIH5V7lIJ098dz17npJhO8
yLF9Dq3wveCJx2XorPvcvh/75KVruOZRPuwOnRRW91d5pFHjTR69p6R8mOb0ZyO/TZ7dZrPGFQtK
2SsvEQDBrPUeWXsfjYw7g9DDKDCjJ4eS3BsogpwFAx5rU0f3VKTWEx1W9rvcTYq1/MbqGVCPsRnz
kEXc+TlQMzeD9hBi7UFVzPlVzi4QNjylqI0s/VqAqQhnedE+aW+xczZbNJtFtxNm+iwliWWQQrnL
L2qKUMqGNive6fxKHjzKbddhw8+iNpn9A/hgNnB++FWEPuaBOb7QspHnQ66VUJsH1f6UEoUhxqWe
839FwtfN0j6UBABD8EM5ehVQb8XokqJwjov2Vf66DNjIiKcUBzNldikXAPMK66dekYpOsC3PeKSz
GvagUUoDmb7vTgdcmfhVezhilHDoE4AJmzRxhTp961TyDx3/O+Md5sX4khTFJoxPKCWQ6+fgGWAG
sYCLB1kDQifECbo+5M78pC7fZ5S7E2uRZubnJI2ZAjsoCQyzidV4TSOVh7REX7IilGpUWvoYwAEM
IWe+T3MGfqZTM8mXjeyFba25eK/i8to39dUmq6jNr6BftplJiphfXNuBshPZy3LEymFJh/bqxdkX
1gpJkfAObmaDToISrfEzGMXpEl4RvzzJIk6no3SLCu1lqJFo6QJaOHWgK/iTj6nq8SIVVOGMQXzZ
znybyY9qmCz+4dD+xlIjP10rKy+oUg9RwnRXdsb294SuFhFAM268zPvhLDz2koIx6mAczBExJx07
vkXjJkFZ+1W65g1BUxiVNqYP12RAFeUDGzl3eIAc0FYrqQAJ5CSthLDOlkLfDQ7277kj1tP3sddZ
Myrr4Bvc3j4GD8WYnFkj5Ihpi5YgtKVC00i5Jn03ftojLSA5U6iHbOhLS5s2/Dc4H+O/Ouz5NrtE
m6qnwfn8zy1DYVYNVi9aY9DTWcO1dJOiR1mldBugT5h+tVNLtyTxYBr9X+yd2W4bWdal36XvIxHz
cNE3nMVBoihZtnkTsCUr5pExP31/O1x/VVqVvxOFRgPdQKMys2yRIk+cYZ89rL3WNcsg0KZctbV6
WNHnQ9kWzpZWy5caffelZ9GtS8XblHSPZSAFrrBNmynhkq+gFibV+HunBx2jf3d6bNPA03XoMtcN
6wN92WTpAGxqwlVVn0C6APe53fINXIGfzAY/NyUWU1JQ80n9XA2Pk0aMYU3EgkHv1ovihrgy6h4t
RFP2ubDVtdBEiifqZ97ZV7/FrTosJpXtRB8XTcjT8CwOZWoD3uvQDL0RLXOMFaD0IAVnv3HSaLdh
k56Nwd367f2kjqfYIwTVevDXpo1DOAcyOf6i5Gcqq3m0KtISZW4m+EbMJDG3hpc6R8IST0dgseFS
4j8xbUjwSHMn6canpNFe4HFdej3lranEY4/wxK0Y50borYvOhKWxqZ5UN3wKenxX/VbcWYNzDRut
QHaNlKp77zSIdib0TA7ESFR577pUfQ9K7Yk+ggYtjY1htO/pNh1aezvZ5ItHpf5ClShfWOBhlo7j
oXAvw0enLebxVqbq0guHZDSs258kPTAicaMYL5J1mXM2kMJD4dm+cTJ5KpuvnUMOBNY2yB8JzRoP
UDT8fCjc+0LQTC74X9cp9l6ekkKNeJSiij/l1klvLmkyHGSSBJpmZfa5o0EZlmmMQPY2RyyNte06
KqgUUYD1tVSxOtzScEBXzvHI+AbWTsLMhpzOSPOyxJCyG5TB+BQF2icgVcFIv3hB45j7cMPHWZal
hAYaTbmhQkrZbjzQU/0J0cDnwtVamu2UNzt5rlhISy++RU2yvTn5g0QIihHcobMLgqDYyN8Bed27
OWncnpxOSg/rHDGIKpv1ucisz6nF3sMzLJDUs86eUT+FKhxgHRN+i9MjioqPc95CkWjFj9g1qcra
VKX6KQhA5BHH4+1KYG14WB1i5zk0HbrnbqBoMNrMdd6akG2mP8iNAqXMi7NJ0FbMEaKEsREyC2Nn
boesOPRsOxDi57Dj0pnPRWxad2bVL39/rmfWwQ+xjK1SH4BzCHZ07WMdRjV6QC9QvEq76PPsZKaj
vnQRSZxzx+SD3uoBVjt82rkuQ2fYye3se+g8HtxW/+kj932WrOzuUN7w+fUoPc62tPgcoXO2mFpn
n+jWLhbf1uyQDxsShLepRPQD4EhYWeTWEAOdNcMR3WYTGoBmN3jmVS7Qv3leVyoeHx8YZDycc55h
q576gfSyoJUgCUKbbxb3L4nfutDZmOItW1ymjlz3c/K/Dv3njmHfRhNqjvwatxGy4sm7XK0SVE2B
hrTUutefOhenXxx79BnPMlEj3FmmZ93VaXUmKjhXQfCpIl0u9RDgVhuwBAjcrgJtq8QOtEl78URl
/mdH01oj9XSCixqXIwPZGePydXUBTpev8VT3xSrV18BKjxJNGpbMeOhCVFRd6MVGM8RfJ4CzgSVv
05r4YnT95xwpe2k5kbq1V5Ce1zuUhRvrwaZxGqojnFgJGgsA64v4ewAWWPcE/ChVtdS2Dl2sX+cX
UQNBphEamIC7dVTTo4xYHotLI1wOdbotbFIzldVxhQ9c+tiY+xDemdnFMSO7h/EYDZ9gcFf+DTtm
GRf6dIkRatCdEGhA0y87KN5H2biV63x2yIFX0/mSYoGdmJwwWusqOXt/Io7NPRsyJRhJpF5Ah5UF
du22pm8UIgwler+RrFuEtGsPwsRx0zu828nZokJPqgafmiISXXSGtJEEbAGQ0U/OMJxiE7eu1XDW
UWNEQS7cR01wF4wUzGxAQTSsagc5LFKbkrDBozdjLE86HgbNJqcig20tuUr8benDOSdMGjwcizmQ
yQKuFRkbeLgE9W62FoWHhbaYkkcokSAdpjy0jWo0bPEjU3EBg4RynCZLXTj5MrLBTGW5eagm6z22
H/0mgjRDyj2ezl4lotEp48ylNNtksGrcfM3M7EgGgnCNQHn04kcSTzty9P1qquQLxO0XH1CdpmSV
DcveD199KerYXQAOXEEDWnmeo/Q5APUupVUezNbYyQZwU0WQZp/8G8Ms9PidTQ+T8VLOws23d7J7
oXbHsdKh4e92//ocLTOF6e6r77q7wJOImTUxJvYTxwZOih9BttThaNDK7tkajkgoPhucy58RMm91
COXYJV/IekxSTpqLWF1VnvMgPctnSXQaYm9Au8BiYD8YBvwGSMXTuOSXPs0pPQJ81l1pK3vasCjI
sZcbMjltGj4UeX5Kp/BKfeqcKpJnYf7E7YTuLtnM3igEkreF6xbmJvUMOmwpGanGcNJz5xVAG7FT
sAhDAG3gj1FwQ9hEDTiHo0z5HCUpareZDPdNwlH5apimwWDLVLVwzJO/HRRIRQn20U4vBoN7FTMp
lqJEhnqB2NDZJi9CYwo3TA2jktquZuc4w0DNUdMcQSjQDlgrvSID2dXY2nlrzObYHuCNx+AzfWOL
oHISbjPJ20hyIcaHN6vm3o8Qum7j753z3SNX7wb1ToLqnHX2Jd3xSOqX30jzo9TvIBF7ljnqYY4g
m3EVz7pBlGdRYEOjKnzQpvSUEn0ERgTaNyOszL/nZfZU6HCw3NRLHVkRh9GPdnNtXGIqkw3BlSjV
iDlw0jL9q9niTklYVmr1YUrDkxQaJRxS3OKbE4XEi8xQ60NTZjW0lczPWBPABHJOjf4JR+CH6dcc
D55VnW5PXn6p4EdYzQmVXEsfJh35gdoNTnljESI4cPTOp0Ep4f8h6yApi3kprZBYM47VA3iZs8Ry
BaWGgbbDEtPw+/trTin/cn3RiK2C6qDO51JB+phybmv5qYE7q+aE8WJ6bWjTb0NGM0P4PvWgqytT
+6SGu8imrbZ+DHpjZ4ztxlXA0smQ55SBmD1ZpjqLH3zgtoOzRmv3FBbJu5elf3PpWn9157qEl57E
DZQDP9y5GcUMNchGbRlmnPMwPWvCahhpPIGlKRQKq1enVZY52rhR/W57dME+C4qjdsydLQlSe85g
+s+1MgULGhNBJVWEotxu3EFzjkbu19mYy0/Q9byLlPG+RAABiq72YKftHaKPOwjijmKV5vur8eKj
gjAgusHutEtpQWty7UGOm5JkEIlXD6lONTdwrWcxAXNwTg8N10zlQEZu3M3R13zMYsPZAxl59Dzl
R+bxpb9fdVMKCb+sOuongHZMx0QzgzDyQzUoMtN+am8c9UY3P1n1mk7DCGg3gYqUhHw//eJlX12A
ykslxicjIW5Lxc3W810Rdqu59iMYjTJoNqpEWaP+NNrKUxdMn5SaYkzWqwQ9NMfO8YAiZVOpNNjU
xeaYScoLUifCAZ3S5E3qBhFY7+VtoN8s9jv4skaKF4n+iQoklIMJFB9mOC47qfXRxzP+nd/6b+Go
adm2AQoJYVwYHDTZcn+S65ggCowcpdOWPnxmd4Ylah2YWL040g5PfkvDi0yVZz8ZQbt07VPpDI8/
87mSGpN+LzKER7kiiL3aJSzcJBqctefaO1XuwRGEd+nS0z4BIamiI8XNey6jGSfQB5a1CM2nuunu
pwhmklY8wDDFSekXmk9HCmx7Asqgfkz16G82wwfiZPLhYgJ4Ysbj6RT7P1SdIpW22GL01KULIllT
qmdqoCR2aE2Gi2KR4xR1DqUXyzvf2gFmhvCSQNVLMd+HEgQKiSBL/mY14DD/uEEZEwzg+NUqqDJS
h78uR9xyabotzU5Rl129pICPDadHMuqugVbbjShZMqsCQMq4Smc3b85TD3bw4AWXrmzgNQaJJGnW
YrSfjbGCNBhF8t48SkZEkp2Tbj8U7nFyMR4wet0WlZJu9QjZw5/echq9iwxOAJQ5nsI7dZghL74s
uPz66ALus7/PTtjsxczApk7R92Riad9TnsV3gubp6knCUYyP/MBt6cNEyRaZ8xsGa3bfbLBMacEN
HZk+7aQkFjX3dvIU5z6D8g05cfKeWU4v/8Yaa+JYiYtA2n+jckHKAhstjyT+1myhoqi9a6gTmuQu
55Tr7Ma0uZga44Z6mXiMcz1FvDC4VQPNhOkJFxL66OsEKwTcYjCuSVZasSuUe9RvM3QoVZrzVHhf
pdgQTEQLUmaprfgRF+khl1qR5vVfY9AsCR4Y1TrtEKCs4IGojvXwS0svWImUaO4NOyu5cb26ayPy
1xKW2bJQc/Iyx7UUKEs8pucwVO+CvKLRCW937LnR28G42vaOEuhOa2xnkSOnMudUdSB/rW+SSpaK
BuVESfE69K9lZ4DL70ZQvFtWcgyJARpjemiFCw3k17xpQik8oGr8Moa3g6Tzk4Q8yi05BWr2nuv9
RUcXVo6xLnlWU023eVrdI/rwLOWe2cMZjeSHSfvo7IbRXwIuFtC23WRMFBQxYfhu9px3RY2/DbkO
ed/s28p9Uvn+iW6TiJ1QbcqJ7NYcwGaTfm1VEvkIALEdBC1WjSmAxLsu/AcMziEeCKViUE0NbdK3
vylHm+qvnOGzZaASrWk6fIOmrmkfcnRkSlPTJCm+FDsYx9bPoJ6vFy9dghMJA6T2YiUENf3eokii
gzK3FOM5DfMjbXrnkH0y5DkYofwolay2+YYCxKNF4nmQ7L2YzEqj/EcDHlpF6UKKFpJOlrMihSkJ
kkvVf4Drn3Ko1JhMzYYGMq7p9NPNVaM+hj6cKvJBaFXG5Q/ZOT11qnZ6ksQt+qzvUjiVEbg3/RlE
p5jT+dzmHFTOtnzc+8+42w6/t3UQL0NbZ6kFtxjGVId8OHyRWMNNy+nhANj7LYlNaguUh3yEH4Ty
bwVNz449kVsUxwWz2JHImf8QjA+KFnwdo/pqkgNYloNkBvKr7OLMBKAXEMRqIxROEjpLrOJHCeUh
R5k3ejnHwDgkCcgGz68uvYXhmFdeF6/NLp88StSLKiUmfflBBhj3XeoEEu/LEXcNOi6wnWMKxAoG
vFywgn0RX8U4BWGxscBdzkZKVq3NSYRGztqoTtCTPGt2tEun9LFzRn0t0ZLCBpx3hEN4yKZ+gvly
RdzwrPaw2EptbQ4tZ5M4RiU4KzrvCi+9OmWPbxQ/JTexWPJGxW33XY7IC0krl/ljPyf3iQePV+3e
xxxVcaZnY5xR0TRM60gvLrciFnlAEz5IScs/Ua6j0kJlQmJkPYu/uQqtbpwNj6LWXErUpJTohOkT
By/Ho1w6EnrJwyNnAtMm6VAexXdQTZ/fb6vmgwl9aiJhu+MGV1DPvIRy7+1B8TCNP4vRFWU8DgZS
7IBBUEFi7mJFChKYNeZJrp0ZdqzB+xZBEPkznJxnaC5NSiAZx8oPrUMSnv5/v5J6IPtCtnKn+pfa
exK3VQZHv9fZyTGq4RDDuk3DJeUZOSIGkER7UFdlrr3S+A3SGfBAQ5GuHI/SfzcDhhOhW67JrsK5
wSOl8lwq74WR/WeIq5M6qIJUucig4U/9RHMlqR3rq+mq15FrFtwQF6QVUW4rzItkGVTI8TL19V9O
EM0rK9dXXn/mQKzAWXgnGX7qyZYX8LSVrulLKqGa5HSACDsOAQdgtJ6BWs8w62SifcRUtj8rhtRT
pN6SuOmjWXfrqKd7QM1w2vGtkIC1gLdOrnKohkMuyZZ5R8Ehup6IPKQwKxWsRm69uXLZoLGjqTEa
SAQwUgaWIFnQEX5rtCSh4MMCnExnO/1dRvOIfnHt7CWIlgtBykTyfrXEJ8Cjn7hv+/i59lFDEEBo
TFYMxR06deVKl5BXNrOUF10WL8/99ZxM68lwUWEt7fIqWYn5sgia+CpXbS65+THaTvF9coONNwoh
O9EIaOXk3PInM2tPYzd9wltax1nzoNWUShvgwnyoxG3ywci8vhv0uUXYarm7pHJt00IFKl5IgBib
TJwvW3iONOcURGvoe0Pnt+a+xkEvv9jVk2u+kUX6lhfJJui8w5tlVdZyDlnyydh10ILpMHhBr8l0
9XH3fRj44MYEG8HZHnL7ueQDi5EDWFJfsm0SZeyNdCmjjHJt1fUQO5DFWDaeny+bHhMruYjYCTk7
7mM2I8KlRFt24dsQL8qSj5Sb/YZzJHOJlia0fOazpri7OTr6j5pE/nf6P35pK/nvuk3+L2wSESf8
v28S2Ubf629p863+c4OI/Mo/GkSsPwxhlkHqEMNhaI4BuO0fDSK8RGyleTYNJI6uOirNG3lRN+H/
/B+G/QepB9dQ6TIijqdD5J8NIvISSiW2JCfQABLllP9qkDn/jGV/dvYEP4p//P3PrQueISHDn2Je
2zFM2JRlgLZF2KsKCutPEZ4/BWiplsU7AVR4N92VzwhXf2GTenQkUq5f2eu3ZJ/tw+V01HZttSi2
/TbZOQfvMP6wjt1bc8clep8/p3fKQ/oWv2kra5c+w7DpvPYvjb+ovt3W6jK/G5fV2tvpy/Iu2Jlr
7zDddW/I6joInC+DPXyKj9Xe/haezfdoV5ysI81rSG2mlJMX+kv93Bxve2VzW3sPzYrWrlW4TO+S
F/2xPPZr/zG+MzbFRV/q6/Q8rqtHLHqB1X3O1tHODJbeJn8oHvtPPcAqWn0fp6O7HY7tS3NXXZQH
41Xfm8twA/P20d4m99am2vqrZpes1b2zASHwHp+LPaO8Nw7Ozn/JLoq38F5dKjX0LqCmuQx2La4X
PisM+hC37Ks9Pb5es6gfvI21o3Q1PFT70jt/h+93n/GxwX14Hvfew/jCFB55hnd0rzf+3bSI9vZS
XVuH/AHSsEW5SZ+woHfFlgEub8tnmGTX2bo8qnsDeSeM+ya8p1K/h1t+TWSzahZQdf3I/Q3q1+EX
UBx7beNtCLd27cl/rGOaEA7+1dklW/NpSlfDY8iFby38DezrNxJpZL3RpAVusmvDU5Uugu+pdqCN
nKbpu3ZpL/PNcIAdvRyOI1SSS/dr8zTmKwNX3l5YX6Zjtosey0O1pW8wvqt21speovB+h9gQ0xLf
wYy5yXbFNjjo+/z5dlXus5N75hs+exvYetQ14SQtPEx7so3QVXAuxq4CKfYW0L78OTl0D9Bmvo+n
ull0n70LJdXPxqF5qh+g3ofOYuqIQnYeA4VCaafeQ/qyxgXYtktt035z9+O+yZcoj66zg/agPLE/
u2UU5g9RtnM22qI48furaEkJfGMfUEZVN7Q7QKa5Kr/ivS2qx+4MlzbZWeOeScvypb0adiFAJHWl
0eGxCanUZxsYKGjp3fQgkBbZd3hZV9U2XDXxMjids+UCGolLvAGJtHF26dumgWljYb/Qvx3Ep542
i/0V7lM8tbW/RGJvra/BwjmMorpmp+mQb5oHAOUBnS58xFvMNlKXwx3s8ab2IMXnhAQxQgeLukVW
4EsLus9r3hUdtJ73nvoHKxNs02DsBuPULM6vtw26icM631GIp1ZE2LAEJvs4PlmfMug9KONnB35m
JaCHlkW6vL22q3AxfEqRnF7uaryKARnqpQ3BUnCwYEZDztfA0SSrrX1TgKwAu4jXURohQWmsaNiM
zuoXaSWGBzq+83V4thbqV1d7aiEIV7WD9y34WgBnjzYTTiWKHG67Ic0cr3FX4F16SEdS73TYrqJP
MeG6Dlq9WJBpaZQfYGCDRTldI1NdC1ubugqgD/7cOmsLxBaAn4O3do/KejrYqxBZSCpGFIu/94wJ
+RRvmUb+oj5Qebt9HZawVq37S7Ukk62t7PBgaDtvQg4C6P+iAcoOqET7PMIUh9cTJjgRS5gEUv/V
j9KNsTGe2mmXhecBuGC3h+/5xeY9X82Do5/yT1V2R3fS52iyqIws3B0IE7Ve9Fv1BLP48urAJRMt
bi9JuLHtlyaBQO8zKchiB75ObZZw0tzSlZqvpi+oSVowmxAB3Y3etxJZuCcDdvxd/9Q/OS+syTJn
c9w3FwpvEEcC66j3zWOyenLuNEA7iylfFu5m7N9Cl4gMsdBV//n2WX2k27/bAA9qlQ2C91tyxjuj
XeWflLN7ue3ePCTfF5m6okxTnmh2cE6q0i7bL9VDK8J3G8vvT1pwyTfGA9S7g7XIr077qc16nFtn
S2J4WXS0Rr2S7d/i4SJgcIe2wZI1vfTrcW3Tme2c4hXKAOEzn/MFCZfH0LHod9iAItFW1AmhQ6S+
4J3s73D2L6JVvO48qm53HLsFfBG5/dkgq0VfIERwWrUukHqIUHHoIX3DPLA7RO/5JQXn8pVIx4Zq
KjtFX9T8i/ZQN1ctAH7Bhj7ecBuhbi1frfqT92Alh3afeUdT3a7Qk1pEDzAKdMPyU7de968Z9E4A
MbRlDP3wwvwcTG80OyPKUpbIJGFn1uWpQ2p4S06LQqWDXUp44bHdNLEOhTftEggCnDH4JEheEcWb
3PyF3MmGZpzPaCn2p7xdJU9+vAQQ53XrfKv0C+j27/oVcrDf3QvgF/haVs2pSqBbWOjf+U9zSvfj
0X8AzriqvlObvuOrWNRyaa/TIxTaN2LEXXlnY5zNa3jXfhd2s0P73Tj3O/NgmfDgAytcJOfi6Far
6gvtI9oOCoiVvpFS5tLQNs6w5Q+huVBpjV/4+OczecCOvQo7cgQYqd9ZLrST26qEmW7vT6u22DXW
5x6a87f2zq9JNy0dBTa7PQYhGTZgsPbhnk3Gbu5OJvSF1PZ20eqbSxfgQis2trvp7b3fnNVin/bL
oVm9qfVSNbf/R1ze/5ecWdy73zizNF3ntx/jL74sv/EPX1bHKaWNmI5mWmU8U/+TL6v/QeM7OoNk
QslO41Ti5v7DlzW9PxycWMTHHZsUFJ3S//RlecmgCZpMtqYhh8nL/4kv+2/oP8dEgYi0nEpmjj4R
6wP6r6udwqNlCaGmAi0DG211/ZVuOdgUzhMxXq5VS99+Sfpja5ylz9/zz7r1vet0lFloioseiRPR
1T1POZT18Kz5EJxCvjS+Nhj9P83rX/jdH1taPgzV/lCqC25KA94+HSj8X2/18TZdO6tZxIYJLOGo
FdHffJ1u/eUXmq4HHoeGCv1jo1M6+lk5ppwemZemr3emA6Mrf05BXkz6MYclCAQB3K7Jwsxf6/Jx
gEco6Y5eeLxBg1w8jtVrVoJKdxbTTcNuHDPA8IqyGulYe0F3t+ci9fSjH1Fa50Ny/UVv6iVzr0DM
PAwvI2S1Y/jZiY5Z/5rwDs167etXO3is6IUA64Wckbbg63qNJsIOZk/e05YvOqFHdqxSYE41CPxk
wUDT4XXIHmPBQ0jD4Sp8qpoNgkiT/doNFWmrV719ca1gbeuv9LL0g7Q8yWdP3NVVDmG8328a/5XR
Qbgf+GcGUqOYEIoFLbaKcmIOUuMla49GchQdF+NGVT/EhnevGnG3yuekZkncri0YRknvalq82O6L
Hj1SEFtnQ0xv1asSHFt+BmatPzrqvf9uNS8FWDyaNaPXVFRU+wEyxJewHVaNffBHfN3o1cUb4IeO
TWtotFazY0qun31pKjBV9i/BQGY0OOYshuGQP7DZ1sGxqY41SXJBcWrKi4J6Ap2MvUZyiZym+11r
4q28MwPqkE4oxR1wBuPxtS+PcjZkHjsA9OGOb3RIvXr1S51+lt8w/Rc/RKALXCStqYsGaQvYO+je
PAA6BpZvv4zaGehKVx7TZFWgXnwjrcjTCH2Yhrdvn2XGDMZRFvGi7yvkSeKtQT/XADiZisfC4d9K
JXfHxeQe6ubVCh/lBMr4Qc3n3gFEPxWds8ow+UIS4w10g1DGL7T4ka+H4YsPZrqM19o8y/EveUvx
yNrX7at8dQjJamK+ROx4GRfv6hE8USrWzF/Y0ZHR8wzsTDZOQ3wlgj7nKEWJDVp7mnr4ceIf8v6x
ooMGa8GH0/ahzzuGs8Cq8RNh974d8shYmLb+N8W/GXLwp0CdorQjTBHgMzTEXHUNu/znQN1QIjd1
brgjmp2tIhKXI22kR1+/KlyxZsMQcs4X1i4+NmBBNYotHfqypD1p1FzAarQzaNdhJWKDXUGHlHtN
AH10f2drPpaMZZxgsG3T00gn/FtzdEiquWs6TFtHr0hxu/IPIoli2pBox9yZofU31o3a/K9JjHlu
PORsaKkyXIgYPpjTpqmivmc3LVx1r7ngvuB1UeGEb3oERKlXx9nOAxqtSdRW5twCZOqh2FRcev8v
MLlBMDHPxA2iJZ+aEygdWgyp/TfkGLd1bEIoeZHf4m/R7YBWmNPAOC/vjihyBDmd1Relh4q9SVfI
FkHVTJA4Giv57OoGbpm4yGnFhc3oqoWQrMIrvl0jg0C2Rz8mfZpwQlO6cAv428tr7/Px03VYDWgP
hqOFNOalwTG90aN2o2JwTX2y76kMS1F5TohboQpgayBq5aMUpWe0lqMrE0Ac1TWLxM2ICb/JI8l8
BMalgSzRoEATxE98j6Nd6vSbFTEaV9nJoC3raLE1YpMPrbSlzUujeu1KbclWQ9ztzg8JuWmFjocL
KyyzW0/zejOVMY/lMkFqmyLPh05QI/ccL9CwsFLbq/xAhsX8azx2Vh0t58LLtcKD6ytNvVASYu1Y
HJkwt7wWtDzKeNRG3ciwcUU2fh3cdTUrGb652rolXAWUsipHHoxxCZf9xDJGAx74eOHTumle6ty8
sIr2bSuzARdKGazkEMD+u5BJYXhMasWz8C7PPsVFtWgHmPvmE1dQT0LSZJGmgg7h0ztasBNmAfJu
Cv/zU4U0vrUB0BZmlKtAIcri2WTeDUNDtGBcoDuJRytjZzDzBiXiSlUNnrtmXqCMFoYbQl4yIPm5
/H0AWNKk7TYfr+UA5A4krfKNWgT6G69+ua/Dbf4GQ+GadZZVq4GxMPdVqMv/wXS8kfmTJ2G95Xtk
C/YEtCv5g7x7YrPAR7CWfSpb4Jah0Ri3cnexwjWGkD8xiawaYrtksVlESFnpVJMXtHpLVVLmRtyX
hDtF5bTFuQb1U7Zkl7AIg321keWb7AsHSzYHsl7LhiElmrHyAS4lI+dOLvNdfe/H4PGOXbUty61R
sEs63oOWbnAa2CPywbOJY1E/m7erDLi7yeIgXK3mSzaUg0AZFm4yaeTQTJBxFh1GWMDmIiNksA0z
THVhyZt0xspPZNiBd8l1nbQeqwMNjiyP6i5VHhNQqBgv2WnoQ87PObQEl5DhKIG/1kIkJYxLfmNb
3bZWR04TwyvfVWYR+GxmP2JZmVWaFldyomTn1Dco3ZxLSlMbE1sbnBoAij2/wHKMKbuf29Qgq99n
6oZjobhX9Jr4NYQzeaq8pgXTRROIzY+lYF0U04fi/oGRJDCSggk22osMQD6zVNOdfJ4ZXX1qvREr
b9EqVbv+rsX/DGumP9GWNOivBqYt5/B1xIC8ncnhZMhDpHJQ+q1cN4kGfRqnQJ6lZavKyxkRrywl
v6PBhUXOoaeiKZ8kRkk2taJhB8dLYTZCYzfbK588Y7NJgIvLZMpoGb4Yslo9ufq7SoVEXpB7jW1k
qKaYnSl7YlQhfHdtlS/rGpkz9gAWis11o2Sn4FSwAOwjmUpFv3oAZ7iDWt5CKX4lZ6edLgNGw+1Q
o2eYckvlDsobnDmZXd+j9dRBEJW5l6XBEumY4KB8kkeV9eJUeNwL8g1y09LqxRaSNYfRaCkGlXEh
woxLimwloTzIUSY+OfZOIrpbuEUcIe4Qq9qyC3i40jTBPd+2rvctVs4R0jfU9lcyKPnFtt/SxTdP
dAxLOfEQCKlnSwEgr8nN4PEgMtdygZnodExAqFAFWslDTlyI1Zgh2XxJXeJsZlvuC9ljcn8ICJaX
xCpO9tn0V7nCLnWmjR0A0JhO9KqKGIBbqBvZx7J3ZYpYApmLkS8SI+hh1mXmI7pY69tFdofLPCNH
tKyydDWfn8SASKTZyvXJF87LwUTJhcAtUZs/7bBcXT8vjRZ3VS5liz4GuWdm+8rP5KocBu5Yzq7c
RmF95dzJfY0x41eVVKc1kUnX5Or0y2wVciY4yhi/8XYUGwicdikfzQvBcOW/7EuHAyGHQn5esun4
2JFTHhgMMTBWvS3JN/pm+2T5wvax+KLiKHuJ20u+WdwESnlIl2BSuKLlQcSuJS0t4dgxucP5Mlkd
FkxnusVw/D68/Ktwz7XxE3UXqBgdVB+QjAPcBSgiBgMCss3CtDDAXAniiPCMKrejkHNwnmU6xU2T
PcVlK39k/njijEh4DJ4m8yjXl5zn+WwjNsPlzPn6eZ2iF724sV7y60Y3XeXgiu2ogm+edcig5OKY
un25tnhYzJrsQjH3yEyt5b61yNPLTZtiM2rsYp9fLRzZ4SKzIj+sOF7sIhgzlzJJNHGufj9RH8tf
4jm6tg1m1nI0VQphv3rV6Ormpho4PURVwUaenwuOvSOXbhNH267+Cv0B95Y1HTG+3INyi4odsrmy
Zf/Ln1W8vdk2McFYWw+EXRaDSeAKkQMpRk9cDObVmfQVm+b3D6HZfxHd8xSuYzs2LWUANT88RTcY
bWejJiUbi9VmqJH2NXe3jjP7baw6nfcyozgc8pSKmBznKnh5cVtw7eTW5214KuWb4lzaAAeFN+IZ
yn3n1Dgh2G9xaIgd+Bp9bGk0uMoJsW7GbFymAHQYZOrdbYuPIW+nU1zWuc9YZ+ZG/hWLKf4fXwQy
YOWMuOGcNDwIuWnlFbkh2V9iUntGIX4GppHy5Xwlyj0z22CMZ5rQ5b8e1O/yCTm3YEEWUTwDcQLb
mwrnGPbNvogvOj81bxNnEm+GXcefcG8IEOq1bEK5buRulDt0nqmfh1PcFB2Mh6JgIn86OAayCi42
4ueFKRtXLskmy1biUcg9IheA3BukpEDrvtUaLJnWFUMkYQOXRMSci78uDfhyBkVRXf71nHVcUKEh
TpYOVoIK+WTsi9wqPvQ7WHgsjZhtCs4yHrqKVwU0a85ZzolxkTtQ7G/J9cPLODtFbIJvPIoV59dv
sbJWgf/XR3lG4GbyQyV6kptY1rJ3hZoUW8HNyddjOGX5xVbyK7/ftn+1aVXdkz2rm4bhfcAWJ31q
dD7EgWJysEX8Izec3Bh8q3i+v/+6vwqgXdWwLdOFa0Qlkv71kJgV5J5d9PP7ZJ8F5F/Y8Ww1WQLC
GvEhG5oXjTREQ31vjLuixnYz9W7xgCOFSyOhHrPMSo5c/+/M3e8H+Vdz4qiCCCB1I0j+X8cYArpB
Vd3o5ZyKn94EG3F+xINg+ZmX+ev+P6bjb4g/hWLoN2nw+seP1x+/JMF5/88kuO79YXNlkEeFrNq1
LBPw5088h0Yym31lqCRfNTo9NZAW/5UC1/6A5pNOYc3UgVqQp/hnCtww/yBbAtIcjjLLoKnE/o9S
4L+iORwd9kmXHgadDnKDPJH94SIwjY5eLySg2NwjJS97Wk2WUV9MCsu+RxExb4ZkHfp07GpjRkaw
M/H2x/y5tgbOu8/mB2sKnzgMyRXkbKtaGUFa5EO5C6liqeVnZxqdvyHhmjNX/8ps/Rw0k0nGCCMu
E/Hrps9T9VZrI7rmmWHAQZP1D0Y+4STR624GP261ghR7gEKp4fbk7ZF2LiC62Jlhu/vTKv9FUl5W
6E9YmJ8DcV2X7k6YP3CaPpw+A8pQL7egKI2TKVolwThAN6jSjN5Q0xcOSqey372exmvFC5p1Dohu
ZXnT+++HIXbv43R4qi5WEbEA56Pv5od+f6MxC9roEj6NuirXva+camui3T4LzL/JK2rOr10v+Iiw
EBj8j+YXdg4SAL9Of+dDZZxAH7e8aUZ7j2Rc2PnmN6WrH2oFkgBNT8xlPgX2c0xrCnHe+F1XY/84
3ZrsQO61SG11n/X959BB1atASSzUT72pQf+a4vqBgHXXejqqu6RHdbyK0RcWHhDabO40xdJ3djYR
RU4jMGdhjqzSuzppmgOCni9qOyh7xACDXRLjuDdxHD2p4EEMPbMPUaltRuV2H6T+pu8QDGxha9lo
N9c55smpLrrsUNTZsnzKsml8Bry5hqDVXaPl4h+t1Htp2t5cpSAJLYi5jCyF6TvqVRJ6WYRwkn1b
1VpgrW9+995WxbDXIc9n752rvtn2aCCefJGURRVrOw4DkvaRdlve4MZuYiVnXBPg9NBP9grYBHxx
Wl1160RX4B36Ts1dbw07RWlRw3GyfpeiAEOWhKTU/yLsvHYr57Ws+0QClMOtd87OdtWNUFE5kCIl
UU/fY/v8+NHndOPrG8G7kl1KXFxrzjFTs1wbH9R2JSrSPm10JtMMx98pLpONLseHOzbnpwEU59yC
cXKCFl8o2jJUgtlrNXavZIJMsZ/vAl98X6TbkFcXfKTuvE7qof7ejyTlhlOYrVnIWrYmuNWSDMB1
m1lYJCGqsE0R1cF2hX/xI3NSXtIeo4xEnWgo21swAzuJm2KnOn84Jr3ez7ExJ2G1y8GL1NscWukp
kek17ax86xhlH2VAWeqNQXMNE6HZWcfucfhweqPfe437N3fN1usT86IiYJJ5R5JLDgBjEyv52rF9
u85j7546yz1F0pS7zHPQnw0JwfA6LbaeDb4E6XK+80sKHLewpu3Y9jFZR9ln446G7x/8TROiVJHA
AcmLu3E/EWeB3he1ZZrIJ3U/+JP16TuaUUYsjrZHGqJjNQliYMxvliFr9p8fcfffm+T/euZY3R3k
f7Eb+P/ZzO9agiGKHqeoXzgbvy4P2lXjiUTwlRnHHYBhGP0xxgcZfS962JA4U9MraR9Pk5Ot9NJM
r4RbkTOSFI/pa4+zDosezCQOnbTHkyzqZiNe7WHQvDUtDwjLYu+zpb/ErSlOOt7+8//Hub8j/vs7
y2UsYTP2DcPQx5X9nw142zZ+Pg0VMzIhW3b5LYnKz9T29LyEr1dqGKO1C2nNQk7QxiPtj4UxW5KS
09JXx3/+Yfz/+cO4jmMzALYDsHGcq39/odVDVxcO7dIHO0C0RI8ElpmKm4PRWX8zjWevABH4Z/d+
yP3YQJSwnY2yAn0HR2wre9VPLm2Dpj/GrcwvcBvyjfR4rsFVs2VAUe6NmBlQYT9iZCBixKWLgK2t
GzssWaXt0ajzcdJqwhAFNgQ5CeusaHY+yKL03oaKUHvLsf9G3uA+aG9KP9ys8TdWm4e7uk/Tj7Yf
vjVLJx8h1P9f8xnIlv/jYnG5IgDkuFeg1/7nxeJ+BtuU5yxz+Ie2pe2S51APZ0tB/8iciAhxMm22
Ud/Zb/hgfxVzXP1JyALv4m5iXWAz3qgguqVCmMNC3VA3Y7HrRVuTu9ika6eMcZOY6MPC/3eVyqL3
GxMZ7qXLS0YQe1uhaO5VG/F4zbiBU75jDItuVzuOeYnTR202yvzpvSC8WWAonyRYu6uXo2O8f6pS
9SNImrsIMHQeTB7y/rmf1bBInQcn825tXo7nQDvQTzFOb+xsBMCFmQ0FTB6+kDLfrIfSbKDRMguM
ZfzDy/un1veWP5lEN0Ba5uJGxdM8NTdJxbK356nd9W5kzkU3FYfSxs0uZOzvRah7HjXjgw7RYm1P
QbhyZqu/NLbDIR6KzV32u7VH/29HI92OrSh54Jq026IaSCqdJjiVGs9FgVHlKa1Q/iRT0v90LHQu
Wj32dZc+Zj0xx0tCcHgLuTwkgf5isT5aaeMcEumLi8vLcT04NJD9cIn2gla/EndXBSzaxk31tr+f
HmfOE9JIfA1IwnXflPafrNYPX5KlFGvP1g8CDVcldMBNLpzXF6tkx1ND83ruKhmycUWplcSocQOl
6ecO5bOlCvmSQk4i/LtNGW0Z+RTGnrnWZL0VeXAPQuzlxfXj+Mn1eYd7mfOWFyc7codT5Knh5N6/
KqYhOvzzGyC+F2r//jpCaUIVHgL9tUPnjt7/77NSOLmDEVaTPpRB8JqLfD+IFncYFpp9lwmiL3P/
EfcgCqY+6HGfZVypZEguS+L+mWy/33S6HdFlBdi4lv4U5kR2maagAg6DnvQoXcnj3UWypOPy4cX6
udPGfqLLZT0RvfTolnPz6dkhBI9pYL1Nl2NRKASf1cSodmTQLIMi3JhmNs9fh4YAxBgBwi2qxWoe
enUK4jE+17rt92MTgzQlv01Yy2/PzGjzirp9HvOAiNmGDeJgvg0aC0+txnw3U4Nsp6wz34cO0AaZ
Pe+mtJeHifApv3Tjg5it6eRIdzolZfwelSwuYZ0MhzZ2mksV+qSKgKR54nEJVgQdB+vaTMEGenV9
IBLOv0MlNcYMly5C472nXusd6KrRQrn/eqCHfTE44VvWhP0xV6Q0/vOVdf6zOHa5Xbz79ibx/Agi
7H+U6NWoG6bjDoShwdtOkG8+Qh1e0hkFQQ32fpPmU/vcZBE8oShzH6Wxq1U3pf4BCY8vZbDz27Ym
eKdAKpq47ss//3js/+631r/dep5PU8OGmmGH/8vL1cO9l6cRL1eCDjdq9ONza7n1sa2YIFAmUbMB
7VpNHnmMpYucZvCzD1VCHrbU8iYi2IBt5x2/DjKfvWPLSrkWtrkBdUxPsxHINmLAWimU8KFj3Nem
+Vvk8gYukq45L3VGPGWNI5JKmh4TdTEpttWbW4XzrmkIv+5uRjf9qXADkNOZK95N1Por0mShN3jy
nKqk2vVJEWx9gj5Xrmy9N1EeslTJU+p2OdKHicXNbeS6zAf/8PXp60AIUrMNNAVcytsUuATQ+bKv
7dcUzzbsH0YKXVJFW5pt99jeGY9kEDZnnUZqrd2meW6jeZ25sz6CHAP73PJW02H7YVUCS+AcrrKp
74/aicZzbg/Tdg5G78mleF6BU0s+2jn+VUTF/LsI0ezXlveRe8F86iunX9Xu7H2ECxl5sRqosdzh
SQa2tUkmQTTNZNdvbfTTGoN91A4bgjuXZ0HyxYZQHCJKdRqeQssFliO634HTVzurS529X6Ttus7v
1F3y8J710Dg7p6CMDptebHIBHcgWqEFNPGOmhAJken9XkCVyQkfknL6+srsPOyfNChtPse1i4e9Q
3VmcDR3vgToBx/YGguFkBtEuwOEcejp/SUN96dg8ZW0BsFaVhyYbRig293TsmgAgYgaKi5hyxqqR
clhJmr/grVZOP8NqS1L3aEFkRDMZVbDmPWLW6sXdR1UpLkOPVTGfouhCjHx+clp18oU931g88XTO
5Y/h3lrkth8/qt7/BYn5qbNQLyVNx/xdykOq0pB8rNg5KVm7pKzyVe+T1bQ0Nokj1ySdsxuXYNpY
WcxlUMNHXs7B2VCwMDkU7jPiku3czVgjuuI2GNWeyjpZm6662wylNyNjn9XFa7ppZ7XyzxJHCpSh
To9D29ckj8QL6LbsF+wFwnS930UmvmcnT2XjzugZkXUy+1cc5e6usIiiBlZe42ko7Hh+pMphd7fy
M2+T0bF5of5vb1QRa681T95gup9R2kGKHRb52Jd2DpV/IA7r/hsu87Ko28556D050knWloKmnBe9
v8majGH2gbz3ZD13rbxZXZZs61QBihwZtaZOURzrtpjXg1zMVgR1tM8koBNhpc6Lk8KKNGLxNg69
0o2IF3s3NV2ztayJPNeWKHOINK2zq7Og3I6yTdd+AMPRlya7WWzuFNa4P0tGRoc9pa/paNsneCvZ
KtSW3IRdr3kE4ummvCvtJOf69aEeXR9tSEEiPCkI17GogsOUl+elwq88USRfST8nUF0m0Wrw/Wwd
u429t8fenGwrMketSCy1u3BPOAnt9HQmSkrm0PiUcQ6WCz1jsuNu3+fDeE/nq6+zm2RrMt+w4ZTQ
SxtXPbWZRx8aehSvbL23exGtJI0G9uktbvCO8dwUOvVfs2eHE29mABaHvjGfWEdRjo8JwoZsFxTN
sOsrKb5t+e9W56p130YC1k+oAP7foZ7oJiGqGNa2Xd8Kmj/PXtkqXK7tO83i5gdsJgzztU5pUsM8
kKUnTkPMI5fE1oW7pHvxnb6jc/DAi1b0AeajFFVWUKsEmF303S4Cl8LZmK2qVHcoouC2VJgFRDZC
PYIkvnK9armEbsZ3CCksl3gITn3OKo871LIjfZwjccqFV9yp+n+/rkEf0J3AhW7WvWwQkKfNvmLb
Mkfxp93D/c6kyIC/u3/jrjKnIcuInnLfcVjHx/l+UDW6vaomvtWesmRPWmGwE3OON2iK/GtdNb9N
HUbXOAZwwnPqbHquAlFeDJ+5QEz0zLBqvXZ+nxKUSZHTEICl+gE8FBsfEz+XQF0e5rL3PjCwvtQD
Em/lex9eyWVGmmMdKugR2bisRney31sRXcM4MbchiAoq7vlRDVbwmnnZNetNuh4HR7zlyXJM4rzb
dAORm0sku6tzPwTVTJRE/2Gno/uRLvLCtmdjWc5yapBngvIOl201+r8YvLY/7E7fIlbk2/S15S+9
bm0hAHJUMp6LuiQZXHchCYvlBMIhf4AtXT2xFogHz4Eq56bzLkoalPjD+ArI3SaTgGBY2Ir0kgZs
Bp0jX/zMuZRWlT6FHk4zQ9dsGzl9f2LZ6E9zPQTbJVHNDpz7wQSgQ0yYX+A65fDBFtxTAOgx+8Ag
l30Nwz0/1363ADKl+ZnWQp30VH24lpC8hOe6PGfGFAc1q8+wWH55xeh9FhACHXDi20AigmkFQso0
g9yBKj9dl5y7lRlKxB4S5ornZhlh6Z1zUUaHW0+HPeLX8hQ3Al9CguvGaaP6QuT9kaprOkRtxAuq
Jz8oiYsfaWDU0Y3D9rkt1Y2sxejq2mOzIakRKUxNnJ0KBMtS/94XQf+9sMTTLJXatxCrj+T8xaux
mzfeYOlTMk9QSVUS7jqSE57qkGzkwdD0lblYWQywWyXEi7kv02Fgncr5I8+i+EflqTe3ED37w4Gu
Fs9LHUTDyWg5XDxgO3QrzXYoVLxNpCQ2mAzAh3xAhovNm+6WRCxrZtTefpNuAoF7qG7jrRB1e1QN
9ph/4bTyXD+qLkqOZB04XAl3p6Uv373+RxGX3ssw6nJrdUn4ZBeJeAgjvdHKonvkM9As5BJf8wAn
5cxz+VOOuC6ygVfltEz0E1qaNm2Zv4Wp86gI0Fx59VSCCStKzkg/PxAFa9FcFP45TtVrURheKexB
cB4FnVk7Q7Ws56Y4or2nIeHDd4qY2c3hMB1tYGincDBbXQ3izJwrexylb90G/4l70P2kWdOva5Ii
wjSxoHAa6+b3z7Cij32b2LvQXfDH6HbT62btLqifuhbUHZvDg6OKce2aNNxmeumPyZz9rr0Fe9Qw
N3up2XHZiylvXYk+yuc9cMmdbH6JYpJ64pA9Q4fyiZ1LeYKuk65k0dVbOiTLQxir+OobrpDtxuWe
XJn50qBnw5ENIcDCT6PtcmU7cPuUoyyWuqg4jks335QFRqH0h4QxdG3YCbBPDfKmvtJmmD/Cb2KJ
+o+Ylst1qcJNnOrj5IBq2JDGN+6GGR4uk8k/cFa6a90l3A7yOUs0hJb/f4iGIt0rXlBlnPN+J9Zq
39v6Dbple+580pq6ZkrIwGl/V86cUjq1gExj7HrjMmD7scarp8ZvpAICt/cZ5qmuxqSJZ+Lx6xBb
8RFOZ8x+rHJvYv4u4e5d87ZMbqXOf82wkrfRVKXUjs5e5YF/9LivgLbqq+W02Op5jJ8qO4oPRap/
Wo0c9sFg/U39yjymTfUbiA3CZquQx66Tcq9bV68SyNoPiembV1tKkWJ/H8+iZ6r8xcVtBFiQuMj8
i+UwLs2BKuJ3tBCTMS+6KKvRK7cEcUn+S9t14Tla2vKpsRHlyT+xg1qVnyltWOyy7JEOf7ezx9Da
sfx6p3K0faZO7ffcYRtu0fq69zfEmjZMus9MjLDWr2BjTBVhIpKfx630JVqUeh4dUpPuJxPMfHgM
IuvRIVnlxnqGtnwqMcwHza8cmWhZLN1mbkzCjyvlo5ZzcMpleDEepZTnO5/x7KgN7obxWI3K25Zu
RmiG5aGXj6B/3c0L6nHuSpcGuL1yyt/LYoptmwxiZWu8SJVquqPdL/k3fYKIslxzgVV/mbuRPhSn
IfrrGpHcfBLDMQcuM9rWeD57AGad0HRgV1T4jBYxJOH+N0T64IogaFvecdOlm6Ax8lzWkigPf5QE
ZibDKmVI9K3oHHvt9ZOzHgCVP8C3l49fh/vwJXUadfaHLjmFgXcmOmS4oSLrbuMBSh+u1MF/0cRr
vQfLwdTo0CZBKSOCzD06lucch/tXQ092vC2jeYNMbKdLmKo9mvl/HXJRnkqVqxs5HzFTwFJvpBMS
MjM2oGXGxx7qCL7qXh+8OfxRDBGoyOl9yVoPuGIASAn440bXRAPOvpceM9wfe5HwDXVIa70I0/a3
59+8QpDpIUazdkk4eSpK8MHdIMgyG5cEwwGdhlLF0IJnp2Zv0tbbQdjNdh6cl+reg1ls/1ve4UFQ
flxsAUHnl6TV3KusDqKcvbMQJUg7fxnfKcTJJmAzuJYLXsHGkCurZrvafX2cAgvFC6G7VzWK+NR1
2WsWSVaEDM60FsTMktOCKLau0d8SbRw28q2vRgy+bPEeTK/klmg4HgO3agcQq9lz6U7DLYnC+mZu
81jFp6KOopPJmz8RBOfdYOGtAas15Cn7lKrKT2MSaWKJF28tXJAbczddOjoLGDht6kO/84881S6F
jO2BsRe4XXv2q+zfEmwniBomeiHrpW+DV8e1ftghS02IWFfbdU2ERpNt3Iol4KuEilX+20WYvY+a
kpB147fbYGmSF0Hralp6+S7Scob+Hd4iQnjeG+ZOFzGzIfz6TYY70GK9dTYH9odvxEstwuKjKTOi
rUss36kdH4cqwUxr5uohDIPxGhj8FHrIf41DZV8JH2aTXDZ0LHAPycVybkzQ8iMmArUudWE+vTsw
fymm4Kj6iMytcjG7pqqPfEtJ5O0yvkogWw+BTLwdKSjDrc6XYV+GGs0ErelT4ZlsUzR29akGQ75G
/qxK2t00v/N9Es3Rb4HcD0B8YLaFLl/9CXTluLTFdmhji/y6IHocvTF+DLq2PIY9f94yo/UwtlLc
/K5HMj9GeIOy9BBxX10sAb0mPeVh6W6jRAVP6Yj5ubNLNmh55R2/DoMC5hfF+WHq4vRpEe2pvf8d
hvpHrvBnzjRxv8w0AILRLs2DxiA50VV8KM0oGMULqqeg7m4T7cKvIRZtFlISZFmdXZ3ytrfoW5CK
sV5K+nZVPxQwffPxJcv1+CIBz9aVPrTMnd5dqT20s5m3ckDqw7aLmldhheskkMNHX6b6LOwYk5Gz
GScZ/CmrTVzp4g/dZBIQsjp8sRZS7tqsYkevRhYSdYIx4+xN1TzNffonSmPrNvpB80zg81g089ap
iAVINDKC0FdPvPLJqfa5X59UO+XrVvMPm9H2HgwY25N9P8TexKZmTMJDmM1A4twUBmvmUBTE3xkq
5Le5rMsdCadEIxBQsRpxvR8na5m3scCPZdcOQSDF8tGohvpbCmKd4Cqt4OPXOxkoqrJUhrchtxAk
qybfl5Z5cxbp76BwW9m68YgWyXXgn5KAuOPSygxVTpKs0zYuNvW9xs5H9WK56cUzbX9GVNWf54oY
ba1q/80RkfmMefBocCztI3nY4qETrvlelOXvAF2sxz/xkHiFPsvckpe6aM/OPRtYwJQ+Crv7azuy
2xGvXE6y2/paiYsKlg0NvhHkXe7sojQITuGYl5u+ML8b2lG7tLOnJ9B17Erq/uCWUl+RhuhrGFn6
SmNiWQcE2V/mhEyWNlPzq0m6Z2v0XyXhn49gR/QrEtG121jLh5jYH3ayXy3KK86s6uW5VDZ7kFZz
R8/XYhjtU5OzIlOPfZ8sAnYCKwK9EdvfOAPOS9I85DoBKK94kH1nym95H+V4w0HhtnZzEUmzJ1Zl
evcnkrVpJP+t7g35PI7hy7pv8/ybTufPyJrDnQOZFPeS23RXJqjdlZ495yphu0VjbGopxhhnyV0Z
iWpbYhXd2YGl1hVvgKPIPfPZF0j+Yeu85uZK+mF3LWU9XjLvxzCJ5ldqAMspe4FR4DxVqg5e0AEB
wbDDg4idnZdCafbuk2uJLgZLGNOWqWmj25Al0U25Y3mM2R7fb2jJ4/+pgmbZDunANimorzKcmCeK
6oftlMOTyEK9bVK74nn4rnQXvM1ZRTieE5zIEVzlnNgNYkvvA4XIa19P0WOJ3oe4GM5JRBf4hOxh
fKDBpjbVPC2boq1xdJc1kGXj0mfNYjqSguWtAxNz/wTt79fQDsP6rmkiTXOJP3L+6ENozZL60odr
UXWoEAeLUE/AC6D6D1WBTNFeJAiudNjmBd0nX9I2qFxdrOkrODvOboB20G1PsiWhXGt9VxYhTcwt
azmk4VSeh7Tl1nFmjGt3waFsfoWjZa2c1g+wdtefuctUBmw3OttCYDowkoaKaCN9cZsRyHdvumOh
zb4YdUwxuqhVNxjk+kx0AT903j2VJTvcz16ftCGtEk6hMvEPy5qrV2tq1Uca+U+qK+nifj0o9wPh
CSwFGSZyaphVNXfdHzeGxuqRSvvmxqSH535O8Ljj7Ft36fbzFP9qHEiUU67jz5hkjIfYsqpjdOcV
xmFxDerWubYOyLXSx5+UVhVv/9lHFSNIBEpYHi7aqsGVQIdixd3I7HuqJ3Md0OOQ/Tn7J5tvGJfT
dA0YcWywuDBH0PkqC+MM6EBRX2J/2taRoV4s2BuPH5HDGJBhkjp9fVXObXnSzcbhbc4N5JG90IwV
ZmbLepr6tLoIk18tDykryHiLCjF01mzwxWUuWjwKbrptWsd7V418je3Cfg7nIrwwhE6R/BTNhrz0
aNe4VLCuzdV34LW9eoxdGK0uj3YArSzCnFS1ACY7JGgvXEDCg3z7fUypDfFtZihXf7ey8qmwc++6
1MnRVEmKCIWQEG9mIKOyWt8X2AFfJmbLbrRXkKV/U9JZrwEqpG0WD+2xK6ETBlFLx8L1mq3LXpE7
AiZZMOtb5cbWqwNYAgSJtCeK/aaJtzL0uMWmYPiwl0+VsEHGoHjxZpVi58zUYwGfuo0q6ynJsp9u
k+fHMDfpjSCJ98afqPZL+mEPPWRTUiqgt7VORpmQWyTKROmONOb8NSmZ7Gb8d/JknA5m0fzSNH5Y
rn4fi9I+57RnyFqpNqTDSbgI/fIpozYhELuwX+sazXCiIbZ9fXSKJlxL2cDAidqn3C3sS2Bpdyuz
3IBayFdEWETXrwPIun1YeOGGC4P7yAyNjwIf1kTN3bCPF5+0SCG/13TMdn5XZ29ZSudHex3LuMBy
0gUDO5V7zzkZogcdj2zFyRF4nJoBLiX31VoCo9o75dRt0zjZD2Vgnic336Oa8TdqaapvyzgygzMO
LEi/OlbFOO3ysi5WtfDjx8y2IXPONKRKP8ngvEfYPhqwE0vXPE9RginXspM98UQXxWBnk429OClq
lJRIQ7cuu/MAau9hqmi8MIA1jwM90QfXMa9VVrkvVDebgFJ0mXwEzdL0u6hiqm9wSj+LOgYaxYvf
m5ZDGJWwhgpdwVB1CQCL1LmaDM2i6fvXh0RMH8s87pfRc05fB8tHqt0LWxwZTV064p2++blPQE37
qLFO91ann5yZJuhsNn0Zx29pk99hrLnH7SaBYBAKMO7LBKMKSwYTXMtKjrUZin1KDdO1YfMOM9xb
uT1xlhM1wmUKrc82tWEiesXvLF9uZsZu4OXI2svgb0c/4sxOyV8loE/fvfiekMVtY826OMzhPYi3
LuSOQPjwGbmTw+jInY8h3LqV0mI5CD8CxjXL4IW9ULgeRjNtk+4tibv62V5s+bLIIKb8WsS2GmLx
Yle+jRSmixi7tdt2msazdy+uC5etTHY/EIC7zbKY1MK7FGEAPrSbZuznwV2iEHc0VcPouSLD6Gay
sWN+zZ/vOi950GABSfLps71SaXCcjVxOudcmNFIS4pU48RQySBYiqRhKdsORNGEGBxELTxl3H2Qn
JJvC40Yh5NhBFO2Tjgx9bd/2An0E5gHqCcpgeUxDdlxDU9dXT3wfSzACoY6+Cz8kX/deMMgwpmTV
bnUMpipZNz09RBFn4fHrEKgKu4oAT/L1N8aUm7FTq2m+M0pY+qumgxCTNcmahecTMrfYqblmi4c5
8Kize7VdfdBTrK9RjeCHrWJApl/eXXUXuRcr+lcbu06cPSFw3gXKv/Xk2jb8FVGGh4ZZW7lqiBJh
/9+vKDP6p6LyDoyFlp9WW7EPAul2a72gOGcLthLBoP6BTfpMa863n5HTETLEnmgb6T907c2xnIAG
rqre7IK2PWgt16i2SiILo/KUW+bRG5xlo7Ud7q0m1t+0fUmHqaDC8bJ1IZN6DwufsFIkPGQ+eMtZ
NPbFy4ts16RIhofU0Y953Oy/JtDjTLiIAxkmEtGL14z2TjZkFi7si89W5vAacxGI+l3HG1A5BHqT
+fFdQmlKKve1sZzoB76BUzrE3Ne9XlOdiW+NRkTV8lRKboyjclVT7ylqFXiIaDmGkUk29gQpYYin
jD6/pM615nNIA3LbsfM49mM/MFuAjjM7PVSjdlkAQMrhpir2eV8ZioMmgK+Yiq1lq3Q/VsFb9DVI
TgTtZCPiI+foD/HXe292/Ftm93sdBJ9+OUx7t0PCypPAa9M2Pbz0dmQR77oriPiLXXb6oTHRy9fS
EbP3XuVZsHbYSx093Kb0kIBoWWmb7MsZRnpDC/ZqfAf8kdKHr0+pdD9KXvXnbPLpxIms+vzXV5BJ
nVm6j0l8B/UrwpmWLEqxXYndmCeAc7w+/63JI3ViNR+ZyrRrJjbtI+9svRoNc29vICvmPqOC1DqR
N41UjWuli3Q8AC89a+bm7wQv5eek8mBIR4weReMxzY+QFxJLFu6TkmeiqobNgH10M9HBpxXV/5Ta
QD9OgdUK5/jV3oSVSKqi8pl4d8F7mnjvWH+D/eCiARKcV6jI0ZSE13Hu7FtLfXzrqwgWW1Aco5In
UavWPtV1QcRgZdfvdQCOYSmL9Js7FSglC0M1vGCeZP+zm/lvkiWxLLfW12DFR+e5nXz3sRYyfSt7
UnqrYNP3OUIMryyulPR4EqeZ6Ib7xy5D2KTs2N85ZnFeeD39nVtEeomTwy+K/TuxvBy/pVwtk9bL
T7GEy4rKq716g/ChZmDzW1zHOmhykPalhjOcsjqsC+Hm1yFTN6lHmpmYr9dRqEhhMfPOVXCBq87N
NnJ20/WUpd756xDgUjsT7iBxf4sf1azT/dx7bFzZMe3G2Sk/gmxAHFzQCPz6KOZqn7S0hazxRRVV
A1PE+ZgSe1pVGWnc8b0cL+Bjf5/6lkJLVoexjEHDpvM3hu/psSGF8RIjUwiXwTypyjdPPo3YPqRw
T5LhCpa6P9Z11OxqJEtrXpKEokdLdU7uh6Jp7E0qLYXWY0kvqr+EJWPeKdOHMIn49HXoJZWvLHlg
VSQeE9ozZH0RSpKP0zWto43vRND+jKe3rgnERgnHfQbV7K3IRZlo4SUjADPb+U5Q7JtYEn1z3PQX
abTkCqH3WDsduaW17l/9KjqnthK3r0+6bxFTWCXIQj82R2D3D5Fy4ZSFPvmpBTq3rb+Y8Ph1qDP1
ScJxfhynAsGba5ZdFuXoWYNhQIPTaLB3xLre45iKZ0i05XOqltPk9adoat5UO9KvpYd+Gwsmb1YN
lxG6Un6cbLYInW1Pkt0OrrjevLTJEr8QXWg9+Oy5D8gY4hcmeyT/qFlzX/X7Mo+9s7O444u3oC7w
2/DPokZnPxaWxXS55s1VOR0jYVW/WzUImWQS+idTpkOH2cm0M8jhew32XzydV2/kOrpFfxEBUVmv
lYPLOb8IttumJCoHKvz6u+oMcIGZnu5zerrtqhL5hb3X1nOZXP772X8/kGGnLnQqLwZPxK70AL/B
mePPw5qmrUfyTJh5lKra91mifgetn5yBEiOUGErj+Lq9y2oDGIUMBxKTeMr51X//PI8DC2sayLMU
fdNjQo95EC2JLsYrL8rOWOGL0nqcZgJcxeDVz3mQjuTEuyAOShvCZhCMjzGvCuQFeaOScXw0PH7+
oi9lU5I8YhtuGMMey9S/AWY7KxPThqIOxt9sEOlZyn3Q/hIflpBBwNKz/B5GYrKu3lWnwa1eF+qu
SpH2dd1i0LyHNyNv4cX2/fTU9USgzMssbkp0l7vaz4e1imvoaAVLix1LsX9xA7tQEH1zyGXenBnp
s1Ppyc01XjbthqAnRrZehhv3+gOxR9bWmZBPxq27K0yVHv0qxPAomG1JPIQEUzlVy8ngYtp1c28X
dnFzm8v4GR1CfeeMnHQuibeXMZne2z40p/8+Weznj0XCFzwnPGYlGcBIZK4/pV0D+m8FUbnLOoeP
d52++3xYD3Oh40sRCBv2Hu/xf38Kw/Jh7z0158pNmYBIhklrhySkw3+/XiI24qPLpn20BOeeW8+v
unefyaLxTsrMrLTmXl88m/FqZxBDN1QHRenvkzrErNhBeMQAsg7kyid/fvSiQ8PyXw9qS7bavKo9
8xhxIyIGXot+zxKCEYI+6jJ51FNxpzBchIrNLAwMTJGrAqVaM8s9RIatXoJbjZuhmoOtad+6iUHC
DWv5+8kS3wXqiqywaO2MdyO7d81CZp5L9ln9EQmHiZyTb8LhqlWBvEd8RDVvi8C8o805tf3WkE0l
DWKsKxqG/LjaO+auWIfmHIbAAt7TjmYfEXcoJWbmUz1Et/0yHEaZ8773v3yLm9R1b8P4rJZjQu6G
/HR6+54VIAdOspXML+dSnaPqwy01BidmJnCF4qTZBOOpSMfTkGkmE9/xZWkPul52Epj3QPYnpeAl
Zyjcxq8ealo2kTOvRCK3jXqq9sE1G4H2o4HVhLSKznvE+xpuzRI8dc13B4gdgwZjAYIoomHfmR+v
nU8QGGWxDyXHb6F22YKGD6i0BYJX2NF9+I+I37VemJK9LOmLJT9wLxy6/CSjY2zFECvEHpncOh0f
6NmDYTmF7k/5Vcwu8v7LUJRQYOA/zKew/9ROfxP5oLd5+7mmt23W/VjtjYUWwH+c7WETuIAgh34T
AVmw500i6FURqTqsq3uvvihx5XIs+34UVKy4aakaJn84BaQfRDoDbXpNOJ3XSc9mO2cETGzByqrJ
Em+CwyKbHRfHOuX477U+e4AMtMRz2u7A1K/7+C2WNpsg1JsdTfw5yTj3+NYdiFJLkh7zaNmjely3
BeF0DmPNWGfbzGM0Wz+nxONWBQhSncVHNrmh7C4Lc2ZoCjhosypbZwmTTx+t3ZQfUTCJCFt5Utw4
OCYcY0OBNaxqTIgb2aUNiTeRYDyX+WufPuXq2L6BLPWr4gLsLeakaVfylArn4A8UhJ4JX+ypOs61
vi+EvQ2zFJ8fT9jIla9/NQ8LUqhbJm87O7Vpy8Sq9Wz4jcdh/p5TpIuRultKEsyb7mu0sr1O1cts
sWlRF7X0+xyHCrZgUicORZ4R80pfSSTxUQ8ozlO1U7yi1Zx9+Nxp0/KLSuyZnNZzPjiPLXAz9D1f
peFiqaZnQgHtW96N7WJ/Q4BmjcI3BAfajMMtWp1NOrn3YQ9+N+301pt2Ps/soMUt90O1AwEvS1Ed
61ZA9USkiixgdICFlkQoVWRFSi9/CE18SgLcWTHjuOg60sUkNCenupKbKE63WUiD1nfrOSb726+P
6QiFFL1OFuuVZkCn1aVJEhK+1MZPNGLS7NRN2doYHIlRFZ1QFxYTJxYi8RPuiL3FAoKJ5/Kq2KWz
XjkXZbLAdmuuSeRwMSLns6wF78d0SVNFGsJy6pLoEFiMpr3lwUVNHviEQAwckWWk9mwyD3WRHCsu
GHc8sNU74TPZybZEgDW/sjTGHNiT81qTSClO/Ef4ZAM/m2jcl419LzdUByA4rtCnGJoLjE+PuLQu
Rnbl3U9FgIQOSkM5cFJ7FzSG7Qqh4xPzCiXybZtS28uJeVPf7ZQXnHKneK4XJB8JslEeLfTCq1zg
Em0yIr75U6nH3lIQDwMYPB+P/2wLqHx8uHKXFQwDzg7/5GKBNs3lu1Fqn7LKssCYWos5O3PwL7fE
Jpw+Ju+raiHyLoQyFjyW9sLZYvw/Fc87Awp/EOLMI3jHinOd1r8Mi1ClyX3U1Nj23uZFuDD+zG5o
qx/tfGqQC7ZxWQfVd2kaCgqt6IwCdefaCkyLhZHb52Qit26tk25nsqba9EPMsot5HbETCR/btNzJ
iNG3iTaB3W7rsv2OGNIezNLejEQIB0NJQpHNlJflS4cGp5nFFd+yTZLy4lSoc4iJD+L2UHrlduzs
jWMX3yMnENrvfaeStSHQk2tllzDF4SzWsnkHqLjnUdm4NcFpQXuIWFOLerlXVXMjs/KlLc19gdSO
x590A+/eSaxNa1c7ARp3KSdmWuQjBdZv7gZ7nT0pQ+0cJ4xr7NUSk0gTR2dt5gP5Bq9at3s/QBA9
3aFCDJvwb7SifTCxPu1ApPveXpqiXV/DIoaKrZKeCF/wJHSYFCFMfVyq8q/lK0buT4KIelLF+FdP
7pZTCO8uaYa4lasNRh3GiiVxCip6XCTC1SSF6dpCcr6ieQFKuvGxZQRok7dcOQ4iv55ttPgYgpxT
kfXA4FEIk/IYtuY0/ypIC1yMzUMW569+mlJOcX7JdC+d/hTXBZUoA4BCR0A9kEj7nNMC7VZQHZs6
/XETh9gsWI/JbUHyaJiMKK/z58gJNt6gj6Vu9pklbio7Zi0NBkXpeFe1nE+OBjmL3jIg9kPT4ilb
b5ls/dILnmZp7WoRvhqr/UIrqCv2FvHOisWflt1NDWLCC4hFmf2HfsyANk+H3Jl2lutt56S+7ULB
FAN2XdQ3BNX+8+x+48Z/s4MxyuT7tIguGmBO2nu7kbw8P4me6qzaVegle485f1xsrii12j7EqHsJ
MylQLrSYBoHrN8GLNWPirm4Jdt6j0l4F5JgTtHljYyAZY3S5c/A4CVJ662k7RDw00VAYFgLz07jI
jxHmHt4e965JnYR/n1BJxCRtlMe8GuiBans62Ox49rI7q6H2tyaloC3YtG0kmHsmlJ1Y+HJJu4hg
d9fjvtKsNzKA5TpFhoP0tv7u0UMySdt6eA2wWNnesqu93l7FbbPzRuvoefG1qdNrbOIXRX6VnX/7
dO+Djjd1HZ1q+yUFmhBjOm1VuW2K4C2h/oT0eNNyo9TDa2lT2ijr2Ip0p5pkB8Fw13UtPgYSvVJz
55fqcUJBMwTVQYvgAcEwIukUJS88a+L4WubCNuF9gsyx3ouQP5Ov1roxF210GGu8UvpiwaOsNBOt
pDr1BshS+tgFw1lptD+KCw9vPRKrBD+k6dOLNagn10XXwn0+dD0U6jz8zTPKEMmUbAXIlikmmg03
s/6moH5RC2jOoa3nY4dcZbO049doeJcX9l/s1wJ0ZQMui8c0LE/zYBPDC6oioUKK+zrf94pcEeFt
LJYLCAgditCElTTeixXLxeQSBNW5WJrbIm7+aWwAa3+q7rSA5j8BHAlgoSrUCEMJlLuxkVuRyBKX
IPt116t1aNEvj/wEZc+/yq2eClTbq5GNnprEMUymmtSkmnakWzGS4guZyY8fr/QxN+iuju4/n2Cj
YLD+0F5V2Ecl8IIp5/SawV7YZ9kjYqgseOfqJW7Ld2sKn3KyvaVBuMXnZRIcUD12/M00I9OqvLss
D8CbV9mEJ5t4K2SL66puUtTxzOlJt1Ct/oeWXK1fO8ZfV83XP+lrUPjpKaIS2qQSp87csXksZua/
rZOuLQ9seDPQeCYgaXlqvTnv135ICkTYYd3Jg32J0YgtP9zceQZn7XBPSjniVYJ35KM3tStnxLMF
UbBp+adt+x0UaNxFoje2ky0bq6ChzJW/9aLoqPz+r0bdwIyEAsidVHZiFTfZ466WkLMcaSh0x/bd
z18CI1BJzai6C+6jMSHHIRgtgHJmYOMavkVKCwSD7byS7c1cy2yTOk5H0BvAoNzXHD0xeziLfVY2
T1s8nNlq21j2PioLyvk58tcJq46NjqeNk+vX6yrZWSy5YSP8QYy6Arpl3nP+svr6NdhqufdGOmVv
zH7TRF2tGGbYpzcs1AVBYdlnyfgFmh6pBVS68+J9WXN7dKz27r9FXIrIrl48iRiZHX762TnE8CFl
poMY5evczpei9RED/sek9LNkMxGAbVIeydJz1ovovyu0+bH7z5/OYZ++6Fjd/ff/YGMMeF2cXVWc
Kr/4GtT42MzzDYQcOkNGdakKObvEVeog0eykbfgu4nbXsT1bMU24ayzvrx40SCj/MOTTEeEGJVbs
nfG5BMxkzb51xvfJVjMzW/kcYPbhX89EbUv3ZZhIliJK11klkvS1WviHqprWMUXS2mVotybg96e0
1fN1XrfypXR3KcvaoW//NaMHhAoB+DFHMZV6zjmU84NdPltTv6ystNl2VfhjxfS6eXRvC+stD8gx
aLFdkFSKRKgvTsGAdQe3fLGSrEV9NAajBXEtrYO72WB1N8NjY2qIBBE5bXj52LFesgErZNryYNfM
SxrmvH1WHN0qpjSY30Q5EiQ42ROb1uTixdW1Esk3sYwZlaD8K6zyl6jejiZ8+qv879qW9Wr0YOa3
Tv8vAGzP7K1m/UGQ6kuest9lqfOpETujFEDUazkCEVnCLRA433MeMJftb7MKTUJEXPgpvwt8lppD
nvGkkcCu1QlCtADFhzswJ+O2UYizLKNvyUR+YPnUrFLH/VQZn4G689dmYrFINB9ofL0xmkI55gAo
mOMDpKLWc8bhK6t+rbwmYKBg8FDhCl41eO9Yn+Cun09V4TXnmYVF6IhxLWQ3rYWqNjOw8xUsgYD9
wWbkETOcA7p28h1TFxpxj2u9dJxVZjdvdUTx5sTkmmIu2sf5/FV43gt7c9xD5oc6ZFov3y27YLqe
pl3jq/+2rF8rMWzLrcXZxcIjpqQh8iEnBtYrsd40JCLrpvoKS8Ij8C7D7jAHZ6ayQPYJ33whlcFF
rVU8B223zR9SD/td43LEyKTgYHyusuTDpMNr5D6YjhvTL961VuhDjMECDEuX+PgCwkeHIAn4Gevp
+0AA+B+7Zl8s2VvTy5NImbMzV8Yzznq+DWAXNXbAHNG5q6//NY4GOAgWrMQZPyRshK3yy/Pp3zOH
YPko40yeryR3n8EMVJF7oumv/qk7yUBXZ3Q0tasfcC0nyXg7hsGm6fPzMiFwRQQgvOlzwls5RsOl
T8JTbDVHL0RVELj3Xq+2UuWHVJRvkdVUSPbHo5xwfAAkIDrU7vHCmOrq2b5A5cZc4pOs1Tv9ZgHX
dJ0swHnEbOs1w2dapJfSZhnSmk9OyXFbDPqxjIn6gHS/8iJaWBN/JFFgMyDDxNsHALYiG8h1Eh78
xr3XJcDvQbjvLWdfD4w7FB/eMB9H81AX4jLVuDsy/ykpxLdGUya8F2MzgHAkMSPZefTNLohZx8eo
r6eJiWfTsplt8TdQQzjTSyqt5yxcbux4AQ1GyCfGxNVk8RkJM97qmnjMLnI2tYWiWGQ0qiWxkGMw
8Sse945LfaLtHuGMwMpmDlbDoLSYqvspCF1Zf+vcg6eIwhY7/rga2/xY5q69SVEsrpv0xwdYvVLL
QD7F1L/6VXdnRVcuml+9y2p5M8mlL/zHgioR34Vw+KwEEJyv31FTOnj0U/XPlSX23YT092T09wCB
sCxJ8SRzFsgAYhiZdu+0PajKHOiu46A2Vpwf+yodUFDFrJXaW6uQL2k3vF//lwr3VTQE2KDeaj3/
yY+q3TDIV+xa29hLvifHfJZlhqzO0btAoCEZR7Gxs3JlqvGGxO4/wb3fFhVHXkxIakmL8d/3oAqs
mlX/oBBTAhu33ekyGu6o+Po60yQ9KTJe3d7chaN16Qm+mdVE51F8txQM1uTcxzba177ftgmVipYj
idNVuBDmQ8fYcHcyJKvS8VkU1Y/DO4u33ovjhRkWhnIurSc37e8ch6Q8GEbUI8BnabiGU2+V7Acq
l1xKGhzHOoTNQ9qLeO0U1i8LiFPUlgeB9CZU2aOfNj/UG4yRlr/rQ95ReOXWu9NSIM0G13RJdked
f49GEVQkf0yWwnvvYYLqgT4RoUDT7SdaLgqncQuFhoE1gXw1n7e0Kb/lQMkV5w9wYnZDzzBLLjdV
HDHJIG2xfU8XSTDLItDZZMlz4/Ih7Nyf69dolfa/KI2/yjg7QhT6CeDp+xPNyGS3QOALiVUGfl/h
DBuZhOuhAHtp6gTxK7UrB7H+Fwbb1IMJwdvlxtN75/on3tBbXLdHx0B0S4eY0mqcdsaxNjziexTd
p2UB6KGuYzm3kwQhOruFOZdrgXCdkpyGWLmfnduvnRq7jLEH6MJBdPGuH+kg0lTqwLxzfZnCkDWz
IbGpL/elwITgjDbBLJ5H7+bdTbr9k7jJcNXa7/bE7gyG2L4NnF0nalYnLrnOECPeUS8wCCyHdyfI
/yYP04PEH7zuW7PB5D3vkFNNa2q9s0E8y46O/PXpxs5i/LyO9+AkzI6NNfroGXh/chv+oPH7u5wZ
u8FdUw9o30QJ4aSJeeXr0LqxtA82ZbrCUurwJjbgcrTFeK0esTmAYKwqJD6BFRHbzbtQEq1WtwM6
RLumd5lmciEMLcc0xt+tOxVbZgGp9MttVbqEK3mFt10iNh9uswCYxueydumx11K1HVb0QB31kQYn
2kZ1NO6c6lx6HYgOGwitvveS9stWBCbnqPg26hMXOaReMKSt8BAQjOgeRge/ZkEIc0qJEgb5tyrE
QzVwFJVMmZG0FXXvMra+C9Ka3PYOFnxLmrXgNcaLe1uE2f04QG7KvIZRl/us89DaD+kY7jpr+S+w
NNzMk3kZAtcmMZaEoYAV89m5uiA84R+rqohPQ2GFe1WY22SpvX3ScJkEEvZA48a7mnnfOiqOWBto
kHKLoT/rQOSHfbr3EBJb1lCdu+Zz1ldngqE+iGr+JlGI49SlZzUNxABlamR08rlU1reJXMNNwu+R
8wFcir1teoo6NwkeQgnY0lpscM3Z1Y09AW2YcT1NBnU5w87J9tN14avfjAXrKqxwXCvmelY03XoR
y2yHLUfE79V+9xVPNG4NQltKrCIOfmX4zoqfL+4VPoxYW5ZJ16Jw94VTdngrwcEGbgGVN35Fh4uF
Vy37lAZ9P+fjdZQQonKrW9R7yZ0ToT8YejqrOkQzwfaufmRyRQZVN/+SVsqdye7ZYtrLy5qvTR2O
q1wCjm/ExJeW/aF1IzGoPKS6ccjiICOtJIOh76btPI0o6AGFrGxiSq0Cn0ZTvjizd6Laphd3m2ob
L7dZbIt9L+ZTV1kIt/T8qqCurCZ9MgOFT5nQdImufkRXiqwNl1nDBxHE0PjS4oTihjCULVfAAnU1
3kaSBG2ieG0aL+HBlCQIrSvx5BAxsk5YpSIOp6QqS2s7VLiOTBkfiNxBhZ+/jQj28Y7IN5/9sQvf
IFKp2DgzoJkKdgDrwWseyESX4g4jmek0Rd248fACBJN/LOv4hqnQRaLTrpdAre99QyZLX+ivPp5P
tpWciX7eFRb7fKd7qPC0xU5401ytP/zl0lynCMzdvOEqd/V7oug8hkpQk3c+N6KjOSqb6URUqjB3
ienIr9WEiaNAY01ymsagRQuGrSfRcpNJ/x1b/XeY9n+Uhx9Rmn3jJ1h7mBTTlLVFynrMzGSPlNa/
gO+NJJP8NAyI/cqlxlzPqM2y8RgVqBaDAaqNh+lzRP4BGeC+QXW67pf1VXC2+e/fplL+MFRrVhgv
Vc8GrFUs2AsyN1FF+qS2GWbr48lXKW4sBJnL9XIqA8WxJF/Qjn5blZ1tVOoc/ZbAZGWR0GI+gP0f
JLG8sSABTrTPCMr2LnWimbpLQ6rdope3TA9vbttsUrpHvKz05rTb6JinpzbH3ltORM/K7FQwROQx
GD8DlexjXAM29GGuHmy3VQL4my392hQw7FN8RivahohsydZ/KsqUgMVggyeUrNcGd3LFoyK79skG
RM3gHThR6JVMTcb7riNeQC789vxYGf2ky+LFtREniusLODoo2rl/YRSUHL3pV75ItsBoOnFaZg9L
mT/0vf0au8sh9Jr7RdZiNdg3tbb4ANuEBTMoogkgHmnkj5RW/zr7P7YZolXbB89dnSDIydm3uJGA
UuGcY565GLhgzEx16IYrpP2urggo9NV86aeNRfYF5L6Eby1/7Mbh1PTxmWERyoXXSCeUB3htvDR4
9cbPeknvHL86C7d5rsvyxlZYuOthJ8aFF2OE3hQE5st1hk/YPvR+GaOYVkTbOWRaJMJ0YdvY33fW
xKKcohauR3DdpokmvKeK4BnvE3y8Oez/5m5x7X6tMuu1RUcbeYQA6qSHNEJ1TE5g6E+Xhdp3JT7d
nEKvwlvCiHxFwhLSfp5sv/aow6b4IwsBFsoHZySADh9bSd1azKvwo3SZxQPRD+gPedrSmTk4H+7r
iq0BRow+lt0e07kufswqjulyIsshm05NFDxg1fmTTX3pw/kHHA0+7+A5667UXsdDHTs4hyBBZ+3O
WYpJJfiCsPWSGXKu+uu76UkHrkKjXwG2sVPhACBkkZanakdcPEH9jDv7c4CzfKxTlDgxlD7Acss2
i7eQUcMtBs94BSPo0NXZxaME3xHsvK/m5Gw7TJSWnh4J8PXS3OQ8/hmIqhUQvGkDjoIZyC5U8e0k
xGkMNLPnQL63FR5om9Vk8qm77o4yWK8QlPFhTsOTPbLC4+bmavT3tle8+Bm6wDG7ByqzQRhx/1aW
QtK71njj6gjtREAfpnAoRr1515bbbu2eGLmsbYqdmpdPFM/PRUnWU2jsnyJkhQgSlXdd8sKMFUVF
6O9NDaxpdJNtFbevgGDQteHaO5dYQlDviiPP3X4pwQf7Cmiz4erCBMZ8eCHPy/F/sKluXcZeMioP
EZajyrGQBsxfTciQ1ocdb64W2p70eYfUq0b7aBIS+wVEO2WLVu8Mq754YPdicpstXl8S+MSxcoLm
6ErzNvhZdpiSFmeA3xA5GZB7HrbsAxHp94YliyTlddSME7Gsr2bt4OMu7Y8lDt8a98ZP2EjLIWfq
0YincMgx2mWUD/Wpm+d7gimSVRSB5jPJA4a96wQ5fl7aXbTIP68ecVx4vGvFUu9b0Z6DIXyzyzvV
8REaK6ZPrcWzgdLlVJnwkgchoR2lA9IQnUnRcEQIz3DGpSx9nfwi8nQ3V+V2gZRE79o9BDO2a49r
iCBLBO8rywn2Y/iSKw1DM0RW0dfWl42gKdVAogM1/jVDsAmvGCVljS+hPVzGsVsHhr/Fi1S+koGl
V7Z/w6nK2Kt1zMoP8bi0snnHeULdb5sHU/hr4IrVto7V2zTkj8Cgz4ixzktG1ZWQNybtEr8rVK51
wGcGyShDRnWZa5smMmOEUtj5jzEONmg8AKy2fYUWExiA3c9PweIH66i5bevkYQwLXIHda4PXa41p
is815O4FMQQ+3/4Tds2nmLcN8ucVXip/bHkFWg7GPrDw/QXovV8zmRNfG91Qhd+oTB+WPqnWENXx
kwKWsgWTcvxF8QlkLjd2TF3x3x8j87dZy2dcCdTsfnVZlP03sLMgWaj4ZLYBiGm8nVtnoLzHY5OO
zWscEnbc3PslLl17IpFNFvIxUBLRKwOPUZ/hw8GMY5hNxdnfJAwEV6mr4Cemp8AjG2ygqjQaU0Eu
BfK8DKqPeksqci1NcRrzEb9T88ZC8G5uxTeaN7oSVEnRm8GZnkTRIzKrr7ELfmr0REvk/lMfqU0z
LWbmbo2F+9SxIeZNe9/od4n2FBwjn4PABiM8dd8pFzyC8fTs52O4RScer+E12YdCVBmVFLIVtcmy
N9LSCXyzo2fl15RU/d7ruF9rm9WTdId/pgxfG9+h4Elti1rS3+UGPajGnjF03XfEml6Q6tC5zcNg
pl8WIhcLQAwgn4OQNSsOp2Y5TQyyPT1mui25aWgC3Dk4Ww0F5ABuGC/b9MhCTdCF4RJDs9MgcMk9
na/96qOk+p+ihrt1xg0u9mWCUyX0O16HrOGSEfU+J/q3TpgjuX146XJrj9mWpITIzbeVHNJTyzJ7
pKM6WKSW+A1ZIKjNrzh8+FRjym0dztnGNvY1gY3xIALDDV/7Y1lWKAXb+tHJq9tYxayRAe1kJqhW
cS42jGG7jdRlu46/owBlVlYDRAZMmlAEV5daR8AplHcVtvi3leZU4VNcU4SVeEznNtkt1Y0X1Z9T
PWIptKjWF1kdmY+yrw2h4UZshouutbez5lDVvfrnD1jPY9h8q6i4HxqfflNd41TZPKLjDTHFdZTx
uX60RAhwo3GuVnmxmh75jHFY2HQwPHcpUVv9pzFcsZXmYrKhrVP3OBXroeC7CdxL6nu3bcO3qYTf
7G1j/WCcvp4yRlNNQiABtltOxKwaJoqAzSgQpXuy0vTVA/vIVtnm2yRKeC3QY69ix1/Twx4Ka/zl
5IeooR6kjEANkQ9laBfVkuuTIry4UEy8cNFkC83XuPDwAyBCAzzIC1uZA4dEhfFj5Si21+hsakrh
uLmbyk7sfBUUqytzcGd1fnfpYQevBqRUO0m8QZWGisyjQW+KCYKZam7HInrvU5ls0IR3qRdtpVf1
MAPDZdMCj8uxDB47Z00ECDIQmTynEXl/WWltSo9XPRYWKhzdoLQOJanc4xSjPli6bcUQLSphL1Bs
CQgeAfNEpl6oftrnnI7/zOWyS7z8iVyWfi+tq21nGcRD58Ww62TKtAmrlls/Owy0zmljYfou7Xyr
mw4XXOaPhyHgs5AGVUvX535rM5pt6Lg1zaBOtm7CatqKsxsWf1U4PlDAR1tHef/acim3pVH4QxL5
aCfufOg7HgOMKVCNhwE5vFujsMtJuhGhgijX3pWyZjs8Ml2IKe5YzZ3qsBC3XO71eo5mmGnX3i6e
79yS9TJB1M6JeoCckx68sI0ILSjSZ+MywEAG720A2ciN6lWwKqRhtSpBldniSGm1mqDwrIKuL9+Q
Kg6MVqFEmcRF+NcnaF/mZTsmHxNS85OWAH+pt9dZUKttHC3LGf01Uwyd03FEzlfiEIjjufNHmpMh
wdxp2ibWjLVlrs6+2PTyGhGWD3yElRdvQfRlcLGS/AWHHBsOR6s9ivjhZgpBVCBNjLNtX8NQAuhB
H9Fj7GFB2977hbesahJY9w0W56PoIL42LAtfwmbZmcC+FUte/HEy7eDquF/Z1ELKLZvxEpf6J20H
RkcJv9u2Kwba9sSuJ1LO/36J3KfAFwRhEDjVpZBCP+bNvava+V014XvkfHTTXwOE9OZ/RFPdvOPX
F/h8n11poRXnNiYwLCmOcF8ZKesq3NZBn55dxq1IDlJo2HHVvNpB8aASQxYbf9Za1o24++8HdPT5
MdHQx7DfrpCH+y+sjuotfKz2wvqbIV3j8VGollMJr5csNNe7t/EhA5vS71a2fIpu8W+CLEdOmMtp
jeOX4I3rD0sWZEhlq2siydPc5esA+go6s2Z56xb6xLEMymfBuMFvwuErukeo3f5014LRi4msEuEy
A4YiQZmB2u8YyLsY38TDMEZH0LrzbRuDvSq7dwoyBPrGt19EG8SH/36pHbvZg+7lPBwW92hJLhnb
AdBOpd4Hu8zrmsPs55LxqHexZt0cK7+eLibOs3XZD/VNOY/g2dzoiGoI3Sr2lo9enyOYjsG1LWBX
TWCSa4U3VQj+M+A6YGRIFT5KpzxkMHVWXuOYM9pjj9Ot/Oga0DUASYZbubgPxNWKiyoxwVXTpC+y
G68wRiXZOYTWJapi8AhO/J7EUFC0zq1NnZl6U6T0yF0Squc6np6apSu/ZguhvAkxJdlttdxa0KhP
TE0N+68kPOOWQPCauZSKGDu+HBHcu1nRPOT18ix9H2rBwG2Nh0FycbVTtvUgc+4qG9nNJBKkdhPs
kMpmDDE4OfVeFpAfm1R3WZSZfSQyyGchI/KoKaK74covZGWCfbVC2RT1QUTYIHNHtydeDnsSJqyp
2ejWQWeGfH2Lc6BiIT5pCP/K/RlEVdw6dpzfjv//M1V00ZGi43//3HHy5Vj6HJFBNeXnvMDS7Vh5
9zYy09Rkvf6L2A6bfo2sIDxrkDCEvlL5hv/H2Zn1Rm5sW/q/3OcmEByCw8N9Uc5zpmbVC6GyqzjP
DE6/vj/qdPd1qYwS0PA5CaVtuFJMMmLH3mt9y6zVdrKRl4DBTe8LxA+rviLPnhFRBHwjtIg8VJvR
rmkWgqUZ43DYcfThaaQxwM6PiG3mjfbAdJ70kG1tYEyehcaL6yMojZhec/qMFjUZPldMK+WOp14g
hnms/La4Wk1Jw2nmBAfx4xA4Dn9SBNy44JcpveImamCjlhzQmhYl/06DLgIk7UrjFHXKWrq03kCv
1TJ95tm9v09nm9QQneOk4Z8XIbB4FaULfxjGtdNwpuxByARavI/ZaA7Se6/CAUB3K6NHny6hhQSF
aVWfL301ITAeXqResKbbg7/2oC3RL9LzCwTwVVgLtR5E6pzwAEeEnk/43JIMtisMiIoGED8mtv0j
DNIDDsRx65hZ/+wOUKnK0RpBHk/9s5TaG2hYGHdjF+2glNVLl/PA01iMM2GuffF6XVtViJo3buJn
Lwgo7cRCzigGa2FKomiqGDZLYnk4TAxvW3rmTc52FyMt8k3QcfpovG5c1AwjsCSMMDL6YBXztw5d
A+IwHuE3xp02Hh2fKY7uj0tmQsHeqBiv92m7a80qXn98PYQiZ+YQXo0ouzaF35yNVCPeILDFg8mi
sdTqpLiG/SlwkKSBQKvwfcBzGilKt0zug+k4WmW+6TUDqfjw7GF8esgVY5QAb/J2sOikOFoyLGng
Yxrs/UszJN3azzUP/Z0LuqFPm5UKJLorpWU3o+4PA4pnjiM5M0HfOVlsR0P0FMCPux/RKoFVNt6p
i7QnPeLzOXq9i4XQNoOVunw9HGf88VtVLsFk6kzI/68BVNjcZtJ1D004ezNL40E4yFmmptkCeMI7
qmx7M9Ck35keykO0Y/ro9/h+0Rt5QKS3YzA9eXjON8IenAN9g25dJ9TfJbaM1DW9hSR3YrKa6GRb
+avfJeaDHBMsZhpOV98zCLZ2y/w4DOupDFeyA8DbXownjoVNepxsc9gEWuftc9fycKGT0eRX/XCV
fomnwrZh9XFERhS5rP2GtWU+xtYIsm495g3kH2POhCpfGkGFgBQpUDiwr5EOvpKCVoPPlBpJzVic
k8p4QF+fbD5MT2WOWod039uH37drneYSguIqDINmGmam0BzrTUcwBkZbfXaVMspsJwclvsUtUKSE
OnhBuZH4mZmq2teZ7Lm29Y6L29ID8Dx6UJoZxmw95d6wJ3mEq+JwuK6YRc9uJFsll7yIne0w0hGf
FOWnldY7KHw1ENKaBgZKZLF17LmblqEW6qqOSNg4KVb9zFgwOIwtbEf39h9vUTHtaniTNynL4ehk
VXfKRREeaUAuEHn6gWhfxk6Op6Cs5qtG0BL2nHRdGQXqB7ePlkaLBEbLGd5YY9jjKOYbxunbbdJQ
dQdcEiugPuFzUUCQyQKYOSoyg2dj0H5yI/JBZ5lEEKT9ESyXWI/09m4+kkfwRqP+3BRqV41i4w8o
uOvUSR6G6NKLAuR36iDPpItZHTO7yzeQQDk1NGDgQOxD8ASLeK/7aXBidv3QBNxWRjKMR3oq/S6l
0EGsaNLHmHlTHHjWrjRZiXowr5NlBmtPpcmiRckLrlllz0JJZNB9uzZrSVtJr4c91nBtzcT64s+m
Llp15ppx6c8PxpKqmm1NI0rIMHlxSXXQhmk8OcVS6VqAL2QI1yxux6icsdPVwOfjlFQo/wnMvHMP
r1iWgffQC7awzCiN+84eLyUwOrYoutmqgErmemtB6siyE9guq4Z7Ii4A59Xtu1E7xUUz2+0Ucrm6
6XsgQAraLr78bjTtXaSCTT0/5OHoRjTYGmdrQQy+Zu4O4OthZE51ruDmchTVrD04sfu0pB7Seo6W
sqMdniZt/5h7Juik6H1qRPOCoBKdpwLAljk4fQobpVg0HApsxwhe0nbTtbQUrGHN72WePtg0+Ih9
tl2U+Llj4bvTo/D08VNEii2EG7wdZfTUWlF+EDRDlkhKSIZrixcaSseRSV87WnD4ZIXgraNTy1Ib
JJAN7lxtSvYDFI8HlTcOd3pKUxa9dZtDb6Vxc67SumZ7GD1YN5Cfg8Fqz6p0jfNggfT2vdmoRk7B
Q8iiPqmaCYQER9XSpL2ziRS5t5sRx0quQAg1mYIprmOEiP3snQyLY+a/93S6C6+FXuIEOSk+szom
ClHi9odYk/wBnHLd+QXpbwolorMxgPAWrAhxKtNkbVC/QAFNi/f/rKfzotoGxbDLWZHvqgjem8Qd
uVKENz7g3oASYUbPmdQkwwlzazHEW9qjFexHL46BH7pnZSYF4dktYhOEKHRpK8A6s5TFK374iSc3
5tS55Lw2QFR1YmSirHrM6dZD+jcpfaEaIA/uk+PHi275mLdHl0GynXfH0h9plTH0fJtKZla10s2z
XiKPwlXzNiop3kZkdAsHDW9al3B9448NMZabHmHfNQ0dsoXcvnkFL/gcjXH8brnhxq6Tzax4unfh
GZCcgywc6uvDx7tpdkcOUfH48Q4GNdD45qms6/6urpuKo3SeMacsmTaGefWo4pzF2MEvFtKTuTmt
zZBwRkxp3lwzBal+yqwwWlNBJajpMhdtVnnorM54qukuW3ROj15oT6c+TsSpSm13gZqiXdJWIlpw
IGZRhuKqItf6QcDPkoMs5s+bZ2vje6xor9LWWSO6wY9bDT5z2brmIswvOZKIw4BwH0tVjTzcqA8f
P4G7pEiIBuC1/H3iQArzzYZq9xPlnmYZPzHv/MUA1L+ybfl7P3T9U663LwD0xEyK8k9DH7YMdgtJ
8G0cX4AZkPbdN4/j/M5FCHDnWU23ETNqSSTT37QBi2dpjLNTIrS3sRMlL2kJygjQSXW22vAJyCWH
Tw1i+6BZzqs7Jk+U1di5kKVEltBuoy4YGsRoFjPP4mMwD/AhrGVa4x/cMFX3Yd99l7OoObJqiZYx
EYePl2T+SbNmiRDS6ZXptTCXJ0YVjtHIrcyF+VSnWrQcJyG3H7x9LS7jZYbAfZvGxDKNQ7XzIW4y
OfR4gLJMbvGJ6CTYcoDQW+ZLSVkV8P+n2mabdtK7dhTx0ezkcD+CDxEtjsYmA0slovaWpG2yjd04
3ghfR3I4FO+5RCQ6Quy4uZF86RkG3umDtN4G8l6TNoJ64hf6vjLMbkmmkXwb9BxBWq9u+qjLc8d9
wEjD7eaGm1pj5gguXjMGp9juFoJZ4OXjJXM5/9uxR8uz034kxJiujFxXN6h11bJ19Qt34JFCdTyL
KqG7R4LMd8GgW6T06ZIE+uNHaZq3DvAHIle0CZaVJow9OpJspv/T6c/GN0fVX6SJSCL9fol0QDzm
2EIn0UFKXp05b+iv9/soD5r//i/9f9l93qUqqalZfb3djmXWXb35NlBDe9+JtL3XlK82WuTugtT4
Bp996zRpt4vyPDkwTr+R7S2OURDqDMT42v7nbSGKjgN8+Xde7p3Ks97LvvKW0h7tg1Un3iVzmX3C
LZa7IWe633plghEkSE4fPwnlUXxHkkfUrLq9NsUcL/L46HH2u6fA/KtmU91EhfKWEC6AGOrq0Udf
D/wqd6++A1MshLK4yLSnBD1lxuqt5U3vL1zrQJqt+dShQVsZTPN0VohTHpfmMh1i94sI3s+JHpZp
mbqjW1SbFtQPMYfy/ePq9vXkh7EEZgBt0N1KS+09T/9JQ0DD9oGj8c8JHcbncCj+OIeAcB5Rsqpc
V3wKh1JYhzlAEIOW4yf5C379nXST9q+iwsIUQb6/H3sv3IRW+61sESBLE+bl2K3qqgxemEoE7nVi
rLsvK93cRVb6V5mkaBSC1NvFkoQdw6vkrZyGZK40vgi2sj/nE1qm47jSsaHAGKYjbPHpUsVZ7zAa
6BZeqx97Ls6ek3NIFNuVohjwTuqZnO75vkxtzbUzobqWL2NRqNPIDG+K2eSywaoXGeQCHAW1trZs
qa84lfuIXK5jKuSbb1fVsiTQaFWlIS44q0t2Fki+IByijRNWP0XDLEQiEl70rWYsMl+jg9qw9xS2
NdFIIJEsrpqDNpUe8XaNhyLLPFqG4z/bhJmnhb2OMnq/Jg2aFVXk2uv9noYrPktVzXVyCcW5xPLK
GUHIddYIn7FJfLJ0uTbCUJwiYyzXfQzntS7wawovJSyh6jDm61jn/3y3oMz+7dmnhcxE3JWWKYT+
OVAz0UEd6SZGD9PWzyYvtJ4Cj1aJitYDLj2cqZSoChbexQAStxXtSH2CNSnL3QYlYL6k81TdO6Rp
kTRcMWtMGQ12FWfSpmLhK4exu7agzVGDILgM0umlduKJ3G7DW6qcAQvYXHtPadue6LS5j4Ee02FG
TWoDHMY8XVxU2+Y7WdfRBmWh99Q05QO4KvVXin7SoDmWnJsp1l9RQZNUPVXpdwMRnQFapZNzF8Fv
tNM40mZwQ+PQdBmz6jkgz8NpttLhDl+xAF6MNjDvaLtwrG58cR/rUr8MaC7Kehm6DazBQhwAL0Ny
NQJt706ltu/MMYCKQzux711GX5rr7W1NiV3WRz1ugmwekJHXtYoac1pCfKjv8d7VywmDhOkLHZR5
1p7T1kAFE+moGjC1psXVEM0xdKPySVe+ft/W9oJ2n7vrTPRCmC4uzOyiJ7PSqp1hhCkdvD39nGFD
Zg71T2j2W0gh1qoPGE94mijZ9zEBBqwZD5E5IKUQoUX2AD8hT1IXdmL3jkPEVnPd/ABOrT38+Q6z
PkdVWUT9Wrpus/AJT1ofSYH/WP5K09QVgnMI0pl4hE2sfxz4Vg1cLw4YOHZVX29NQLgYAwk8TEDa
3rUc0VaxqvyFMgPnXGjyFMGsi8bsNZgQgrvTOyiNcc4KipxsO2BfP46ttoSZwxyCYJi8Ff5lIJkk
E5Y6atGLqfveFYe9qSqPCyZmqzwkrdCKDCKjAVY4e6g4r5qE5t25Hs0XSPGMj4Nw9efrIec1rEjH
oMh3f//3fzkG12MOySXiUABed8WnBFtBXg/0YdSKXgUENLC8ca/1HR4ly9EWfdC/ejoyFT9UPZZV
8HYmWsIzUtmDDbv56HCpt5Wuevrm3UuYBiMaO2GdkfDGS0GAFRhC40eLfwASJWCMYSlDvmbZjOVj
Z++FaT9j6NCwzLPzREJ/ipe0MvU1GDAN1OvVn8AqxWl5iwUPu6bjVqtCJ33HpAhVKiFeoUqc+yB6
wyhn73zPi7Dk6vE5scL9IKz8Z6wrd6kx8voiRPdj7f983UzTYK0SnsNl+1SkcFCNdd9PCiwozORZ
nwgMD4PiW9XMCVjzEUD2mb9LdXEwWOdPHLT2xXsP4D1BPRO7CxtqCX1IN3/igf1RxG8xRawRymfk
FMai79a5yqEotLp7R88UT6zje4vScY2lS1rQ3u5x0jRinLhg0kc8gq3ZU2+ybtBhF+Q2jR1ZZjof
kEL6W2TPURQYx9KIo0TdssyBPFqNeoeNvwNM5dM5YDpnZhsv8oyNr7vzEMr+XsSmOupGujQtJoJC
2PkzR46rlujl1Td12Gr5EeNQc6+66FxydF/8+f7UP+d7UaewzBu6J1BWATiZi8V/PK8JQkdh9UG5
sETUHYfOiXZ1gl+6TbxDXkXY56wwY3YNWhQQ76EIxv6oWuc9LWJY7pFT3/S0jhZ+kTBvxC4Bubu3
t6iHv8x5/LdPSkDaXLACiaW4+vWTMiNg3IFVFJdAOAC/CWlLhYvMi/VH3ynfe2YjR1XFzorehrnC
jburiaG5eJN4sHNbrYq+S2nnxN8wnjLNURmT4so3vyj/fiuuuZ6uYbD+uaYUlj2HVf7jevoZVjW/
bYpFNIFUEpJQoISk5mXQkKUZ4oRYlBk+ri++xbnK+/VpodMmDZd6k//rxqdVpsxbqx7hZfBnVRt/
KkLOpTQ/IKEoi/AcGLLW2ujSEhYLILh8Go2dNcg3aFbgXhvNoHeBafOLD/X70mfBtPI8ySeyhGN9
Ku+6uKhrYwSsEdvtTjmVOiVA83cBzaHVSKzINtTVsCvTuEX+au36UT198Ql+K45tll/P1qU0TNcl
0vXXL6NtBYxM+pOLNMby6EG+xtbmQ/Tgj7KQVG0KS9L6TLodDRS2zXB44by57WziXkgXM7942OT8
NXz6mjzuC+HajuPprvPpYXMVihgjjchTCdUptLtqkycqxqeVOm9pDRgfKcxO5FF2og36CLtQfwED
C708tuQp0SZnD8j1xc66dMcZRqcVkYRrm1QZm2H5ATZDyDzPgwAsG12tWj3yr0P3rMuwTzhrm+aO
gg/WHYNQ6d+3Mtd+utWpbazwmfi218kYwFfMCTYcwDSYynF6HHr1Ws4tzo8XzwH7ktmSlGt4hve1
23ireAqvKZ2Ds0mM1l0uhuh1MpE8ao3qDx8t948XLWp/WG7mb3uzCY5ffM+/P3S2TknDPstxiFPQ
p9tfJmaEswmhQpD3+Zw1uTIHs3l2EQXtALpPSxzY3Z1Rld6xIO3cH4fswZjHym6Y0yR55QwRWn4F
yM3VT65Kvv/585m/P562bruGC3PLdB22tV/vQy0vIVlNHAkq3AUn1yluk2jUKhwq+LGDYiDR5sGy
jty/6VqptTsHe/dNjURkDh4aStmtbEVt4madfymC2XRP+f7xAo0axe8oiu3H27Z4jkAmmgbyfaK7
g/vAfaszk/1ogD4He83bRSWdusyaorMjnAPFiXume/jFra7/dgy2bdPQXQJSdY557uc60Oa4JOhD
RAyzsj0LRHyx/co79ZCc4+uIL2vrBwXJ5o1/hoa1I0apOZjzvzbo0zsG3lcsLZxph/T2xXfxe4FK
RSYc20YtaeHk/5SlCoIBagHu84VimnDStMYDmo4O2STdhqfTWGmhNRx5JKedB9BqWdHybPM3kcEK
IrykPIbTOB1VL8wzapocKGZkLWrbtU6gjORpHtvTCXP8dU6ln+UdUKNp+BarblrZWEBpo0Tyfmgc
rKtAiZfgQGDHOGR/tUzc/vy7/svmbktpUkGZ0iQz7nO6aFVbVsOUJVo4hr0gAo9GdWugSzMc7YLM
ez2o2rsPK2if6BwPQ6iFAGVek8xcqqhsjsSsmed+aPFGZAhdELCQzqpH7uXPH9P4/StxDHoAFGMO
n5Zq79fHIwsRLHFXzvHxGEmoHajH67F9nnzmVBl5GsFYGDcGLPotjTMO/kWydFiU7urEf6A4okdU
FFD83UTS04JxY43TTkGiBW3Mi+RARhPXQr3hEb/y5w//EW3+65rOA81px2Rdp9q3Pq09WqQRBN6M
iN/pWoOaRRKu1PDYeo51xOD0N4Yj8C4IGtOa6DxO/PopjypCumNcnX/+LObvDx0HAua77HaWYE//
fCETK/F0qwXeVJ8ypNJ3ReqNz32A/sGTsgfyjcVRK9J94+rppQtc5wC39Vn4Hj3WODKOSeXKm6d0
ICJO8DfAHG1n5/WcNx1OK0NPgclV6viRNycmnqHCsN9g2B6zjgNd6HTRa6oEGXcmFJGkksMxy+w3
ILLOSZU1zFl0gmtBDuI6SBtGRP8fvz47K/e8O1sYxKfaC99ZklZ1li5qw/0xTdI5EVXsbzkw69Bd
LA0eoleuawAQN68wLJJFh+5Ft5mq+EpGm6IMmejX5ZwEjp6yC90HTY4M5OUbcU7pKaE1smi0CKTU
/LaPCmcfJaa6t3XkjZPInGPmynpbp6ghg8YonRXs9RVH+9DS3x0yL/pRHC205AViXeuLTqDze31M
aTyfNj/KecqeX5+ikY8TwoTPF74CHDmVl6RygldsVOnRzEDou+xuG19CyuKrGxZGWbyCYWpPYirQ
mDQpCVcheQrtEEevXtegB5LpKZzbZeno4SEA1S01bIoJQZBYQaItv+xwsFp/gokYqae+QCzWlESc
GQsW2RUpJAD8fdNAHRsQrZXp3i3HibCUTumcGy0o94RnBGCjlHiwMly5wFuHddBLFt3Wzc+B1dLj
ABUgSN/QmsB8xt/0RtT4Y2f6JMbgU7uriqZBG6nXt8gpy62L2q5Xzex+ax5NkTi7BLLZ2lCJ3I8Q
E5wiNN9K07c3dqLIbhmzjLNYyDCSyeAqDpNmJ7MZg7sisn5acQFDMB9eh4ult5+9yO2gP+jTg66V
1hIvv7358y38b0uh7bB50zk2abpbcyXxj+ODGhMCGA0Ba5eISln69i3v6r9FjqEvR3CzSeQ1m4xy
08RDgi2UCANrMG6Q1MwnlwGdyus9llX/foCdD6HZu6YEFR0KF7lejwPr4x0Nx+nuz5/7XyocB2+o
5+KQNQ3nt8oWzCZmfAUV0QR8XONDMIdqocYmWCWiBMvIV7HNAVfu9ELuwhDKQ9MwzWmA0S6EZnuH
+a0zf49J5//w3R4pRzuS6FUbZJxj9lvEo0LQZJDH0InW2fgmPjFGGdR83O0tZtaDHrjJlRlwP0fM
DtgDjG9mlE5MKRq5ry2cK3/+peVvzdS5jBeWYHc1OPJ99Lf/8WUxOhozKwLz6QnCsXvYDYeIROC7
bgzUqiEqcMf4LD65Pq0Ttw9vQ2dh0a2deyY7YvkRMVPOiaeQeiLY8fDUiUuNF25PanPEme2Qe2gU
ihZb8wLcc7SyRZGcJomFs8Wn6KyMpI53/aB/t0KjoX8UNEQoLaAAkPcebpshYwQCDm/PvVztqq6r
UJo6zWYcffIWamFQkUDQ8UIqSluERHW53c2Ti5JUxFez2yKTES8avSS6bfi3EHWqL+73j93x0+7p
GrAsXUsa1MfmpxOR7BqINW6eL+w4MtlBSFYQegY3N2zCa5TTNOxpBQBt7+HvaIl6QPQTkwPf5feT
moy7MSjHrad10a03sC3pqIM5myRY5+rYoQlE/sJ6JHd5bRV9cTCMBKlA18VPbl3Ha+F606HrgJJ4
lV7o8Mv0cF0EDJ8/jjEYOb1V7+cGrGDPXeo+Bu+P9nJdWcUWteT7x7s+NjwCTv1qkTlz5kYt9C0B
D/i35sZRAJXrq4ftX+olz6G/anm2CZTW+LRIxB46R2biEAwI3kGO+6SKFmeGgTjh421elFsZBepa
eT2ruubKlQY+d2eXmb2yacVv8w5cWwpn/xs2ZasWeLML4B/pLnV6+xzIpL8E04GOMWQCJvD0cotr
H40BXpJ6VcSA0hD4D7tgIrclFg4SH/OLX1L//exOcW64TIekY7nW5zNd59t2XiYm+o7SmjZhkvY7
O7JfR1m8cXP85/lwrPE+KrphaQELOgS2P+x9BwINfu7pi1r690GbDQPaw8xApYot8HNDctCKKmJ9
4gygpRuqqeJBj8PoYk3Y45sQoVVs1ltrGMUhzKq3UpqnjlXhVVPD0Z/Uq1LjsbYHi13Zs5ayq4hs
NSwEDzQOGVuO5OcSeN70PyAKud++WKjmG+LXp8zVbQoDLqS0OfZ8qlFtguzwTI547BXMbpRZ7how
/P1Y9YBxwzQ8jyQnn3MSm//zIoO6B3taVosBLBTOBKJNQ5AKzsUwzfqF37TbV4jCYBrxNjIlZsPJ
AxR5aAML+D4x3Ws7zp3HCTxsCRzvQaSk3Ay+Vp1tTX+r/VbetwTK3FVenV68m0SK/EIlX6xtw9Bx
sEztsml53BE1k9YaZHhZvEcyCPpzVOTjJtVeqrQrdgGU90ViNja1VakWZe62IEU1+5aQqhtELeH0
jNu/WLTs38tshmjOfDW5HxzcoL9u0oO063JANoYuGOQwCI4Zbart6X9oVwuMxUqEjrWIcwsoe41D
imWtOXxklTSQQjf+iCdXORZOUFGF2zEG9T43I7Spja7mdE01cNKa3kWsRfb/ycWMUjs7ZrI7kInV
/CcqE9kwpZZG0mBBLX34n5fRzHtiQG+KUcCdmWX9WxszqascPCltH7lPbcxZFAvPmxNBaSJj7p1R
C/0Hs0vvqx7MNPkbGNsRDcUg+Q4wxatFigxpo5keQKwu8OgDu6cB3X6cOO1K1MpcJYaL5boM8zXH
SOME6ZtVgeqtiZgqjtXDBH6WyFtgDl+sFOa/rBQMkg0b8ZRJp+/ziMXVch8tB8uhO5sqRzPGoaaM
7mxGQ7fqnNG4oT2CRLBSNq45UDCl6quDVhLyoPF1gWrSp60/4jaZEuDIbU90mqOvDGsAxUm+LJ5j
Txz5c7NlWJfNuhiN8OZACZH1FF8ag6UQZXPwQNADFElU0U3hwIyYoKKCSf2q1/V7D3HuIUn+ciUL
5OcKMWkJQ8zwNaA49tKb7Tbf48x13qpZPxImnrPPymh2eyY7bjPIlki997Wrmr1j3g2NQmNtqpB0
HOWs/rzK2L9vS+ziHh+OXQlqqvx0AKFvD8eI3KlF1cebsMPp1bTacC+JUD5oHYw9yH/3H38rcEqo
opFNvlHaUFlEwUkrbZ1s79S8iMC4DOAQiFmJrrpr/SyRVsE+Tu11wgDvTme2fVezee2r0oFEG/un
Kmn1O3PSvEsn9OI0YNRfhFM2vdNU3ZNYlz4bvSa2LYF+d76bvRPWO9zM+cVJ7G/QPkMiNvrnRIR/
oUnNL5I0ACIPGQ2l/pIEL1KRygYtZe4+1aQ47Mk/qFehrRfbvO9qNKVucCqi1r9LG7FJy2I+Pyv1
jUlodIYytitjGwlbcNH04IsjP22G39Z2T7cdaXElEPXYn+9+HsKePRpwTzPW3RYHFOexOhy1Uw1P
KoiMk5t4+THDCOASQrKyJm3cOUMBVt2KenknOMwa1lV1PUDnqjK3w7TEJAaVLu/stU6U399mpb+z
YA9U8ZhDpjJAo+nWBowkVT70ydKbwAwNQplPuY3jKVSe+Nvsye4G8r/wlKBhYCNy0pkALOzZSJCB
VNu4rZWtUgN3QNlV+qapMqznw1DeN1w++oG4mwI4IuRvbPXJZ1ycTEQ05haEqBa6/JGx+5wb098a
ZK74HxycG8Jvlqby/qo8qrm4rK1b7zMTrsyjCMD43alufiIiiEJJCBRlisTIaRTZk98V/qkgawjh
7Hc7S2yQ11Lee1gUmRxPsL7HbSGVoPNKBDFjXHg1Cn3JKZ39HIADnTuyvWntqtjbFMxpEX3K2TRj
LCI3trDRCnhesKVwGdbRqhnt+MoYqF9nxEztExi6GWo5iKW82KEA/SuYR+tNy4wKi/uzq/LXsfX1
E4bdiOFlozYZq/jCpo94Ie8VjWZh8B+rjb2Epc/i1cbAyuN0tikhbwHUA8dxSpZRqud7NSXQMhtR
rbtylJsBC8TGyvTobOTVlpvNO5rzSzRHtA8Wt4KZ5uM+qmX3mGtbW+ArGEBkPjIh+e4oel6W2ipF
xdP/v5dG6K9/Xl7+pQDzDP6S864rUPV/qnpFUhtx09kcKzPzRPo4rJA2dYhhGUhObQjDkrEanhHb
PZIlCzR5RMOjVdXPgjrrZhE0s5waKFtS5k9RYO4RZZTfAbgQxYuFVvrPrQG/fT51WaX1RcXwMX/7
tQBjHsIwkOacxfnY+fTZY3+YbQJls8iYwa5djZumrGeRDJXCUsUs3TqlxBxU3N3H3TBStDchtrbc
Qw9l4yRhA1LkHy5zAlmY+Tsphkdk99H8kxb0GiuPnm6N0khPVT7AMu8cZE7DyAg7u//zF6H/S2nu
ObSUKc05/v4+VkN1K3W6sXwTYTSeXHPUd37IEBhvQbgYPDff1blV32i2CGggcAgxx+46FCvnbNT3
ykucm9lV8XlgbrggJmRi1pSELrUKwaszK6j23lXS3odhN53RhE+PdsrxyrWJg+a/fBFxaB7IXjEP
CQyouxaRHxYe3tp++QOsSX6ws8pehVqkNlNY/HSwYF9rca4FxMWqzDFHDcHRH43sGk81KzyiKKSw
mAJc3fjOgXk9aZr9JofnXuXDVlaNuzY1O4YM0W1yETfbyEhI8uubVWsBwmGqmV2IgzQxvTnQRHHj
waHqabFCb6q2QG7UynAblOAIF3dNaOBBRHtQIAclISrqrvnkmrDtA43KUc+WZuXpD85SqG580Oef
qy5vUYAUxzKbUnZJZCAEdCZ7ok/yh6ECDkDcFXoyLZsDLKwV8STdSz4bmhhAHBJ05CuvhgJUaBZn
2eLvkEH0mZCt8Zji2V9kUT4Dyr16NRHLt6S1aBxo/F0nPOgbZEQDRgidVCRzGt6hxd91vUQcMIYa
GRg9Ew0tVGACnfjJaoB6/vlu+12t6qBN4AzoCIMjr+t+fnSiqkgrAzqUZdTdrs/hUwzmSwUTfZkm
eVBtsCf2m9Gr0q3uJCPjmy591WfUVWtgniwGOsAJiIS7QgKI7vM+e0/QPgrUS38FtTykCA9/ai7k
nrgEfYVbikXx0JTBSAjwgCyWdXYJWEBtmyJ6khjY3xB3DXeM5uSZPG/jJpPy6mRn+CLTXjA6Rgky
/xhW7bS3Ut+G6yJoUcmY5K6GprxH/3UDCqrc5JlN8LZdDay8qbg0VTMR0uN730w5OzMnCeKeLJCJ
m37v9r65L7Bx5XeCtKYvijfvt14Wl5mmAlM7RCbzIPXXM00I/ixWDht2oYon+sXZWnO6ZiXpetFk
yXuE2SQgFkX3qkTdMakepuPHS1iEWLLCW2dcB+Pa1POrqq9dcBX6hf95BFXpl/5cWfsmuDj62dPP
AabLa2PDjGARCyESSDhq1YwP2HsbO3zXQg1+ExCclWzr+icGw4P/vwk7s+XGjWyLfhEiMA+vIjFw
lFSSavALwi63Mc9j4uvvSlR133apw4rYRlCssi2SIJB5zj5rVx5jPGlhU15XzCf+9u9zN2Gdrtvl
mHd0saRs7ZORvpijlL7LsV6K6hXN4jWrXhPlp7b+LY5fB/Nt7d86860uP6PGfKvEZ5SXn3uF2QZI
ZF9q5TOCqPGg9NW8EJEEw9CD9PDspU1IlJX3W1XhbmSw7attlmnAaM74On1Y9tHVd/tOh00Ghlnc
srqOr+KXYplm6RQhCrztmo1B8kwqOLN0ECWX6rJ6Z4M3ybxwHEFTZ9eY4TJypobroFxJ57IuxA32
7W3YpFbvZtd3auzIdO9xfZ9rrIaPrssg0SPaGBT1HlvvsWueepbV29O6a9ue3Fiq7Z7jmI8BHt/z
yGPtOaEv4Ze8J682HBeobtXrMFbmSS+Sq8JsFeRluzslrZM+Jk2BB97SwkY/KRTkzqqE3Z2V+eyQ
Oh/DSuScl0oJJ/HOcXlBbnkpcHITEmFe7I5w8WsSX1tVyiCcor5p9Q0UloBkxUBleUfAdPXyPtn3
IVyMi1c8dvZdzI9O8djaj8v8WBM4aT8W5RPKyqd8eWocqXR5qpynwnkaq2dkr8999WyuUuTbjbqv
r8+l96yuz3bzKfeeR23WLx5xHcVkUGOVFlSuNoTjuWD3CyWfiUWyuCA5ahJCdCmedQVHRjL1S8iE
BXmln6z6k7FLqz+h2IFc9sl1njnLcPoxTGo6z2bxXC5SavFTtfX0Q6X15GWkzDw5+zEdH43sSRke
TYNEsEcmHqvssRjvRfaYjXeUjOyO75N5G6cbx3a6DYUUAzkYqOzlau4qYZJ5F8qDqOgvWX9JswtN
4no5L/W5XM4e0UD5B7bw9y4Z/FC4BjSKf2wlvV/nE6oEdlifmtg69bR5SZvC9edRXfyVIY4XIab+
Hg8eL6e0XuigE0MmPX/9Mk0ET5gEw1NT0XBcXPan9gMBQMbNNC6ZsDxS4B3s4lAvSLCbt+fUc4e7
Mk1Bp2HSTgVsxBJyDACRRvyWDv3B1gr3S97TwOCbmQX7IJJ83qlA0YvRtSM2vdmPv6+ysE7t4Zzg
vAwKwMUPptPOj/uhZkzvMZvNJBz1wX4QzdeNlea9N7ryiQEwZmCK77bZlV+mdehPQ/WB8eH9+lk2
2fGI2QZuZoM+zS9X+IHMX8zezcHarNe8yD0MQ1tgShxatrB1VQVYmK3vmH+q72k9D+zhyTkRpHCt
1fqi29aba1nFM+NumcUG1ygm32wnC9YxXK8VQPEjvjxSi5sP7k2avK79bfXMb44ZXMNFQsPj3RbX
pRLcTNUK5WdKp3Dceu6Svf5WMr7imyZjHEXV2k9ktABP9pLPFm50MBzUNp25Gin0zAT+ylhtR2eO
ayz6cyeTBP55naK/v4HSAqIsA+CBKQP312ZQ7myCHQWwo1GAEG5sBlysxE2iSYWbA5fGuYuJKhxr
ZH9R6xx0SSMOhWRLwyZRSCr8anVVHy7aZEKbmclbWKpr7uFO10X8DXDN49hsH/Vf3tt0eGspnOEb
pJOAD/oXxwC9pWQbeqM65GofM4sGPtC1yEUYjJL4PXibBxqvy8kaL/UAzc3uRGh1Jj7QyhHX2lWi
HhM/IzcTMcsL98V/flPfG1j49ViYmFiocVC/awJsjEMTMAm3LZ3i9g34N9FaS59TMogX3xwM7Mhs
/W6xTaQhQ2J3faazmA867UVX/KZmE7DHmJpeY9q0d0FlRJ7lUu1c9Q92eO+LkPymnnRdcNveTZi/
fLsqUq/WHr5nKuQltsOB7A0485zC6plMM/vywXW2Kui1UceORoAUM1XM8M+wSDddXr+xKcjmk3Yc
25m5t5RI1t4Tzk0zddmGcUGITDMOhbTSVL/ClnNPKgK3C9US0HeUBzZZ7mdKOLSotVh7sc3cOM6C
NpeuZB5RGFYdOClblA8+ov9x3htY/rEb0rA22RX+/YWrVUvlFB/dgTr2fJma3CXqcqTwqj5UmfE9
xywcMJbMfM/sWzGv1i3BZ/3zL2H/jyuEwUWNFRAuovdGpxIbl1tqlQRqpIGqE1oDoT4arV6mprTJ
GbYnJWm2mNQNyfZjJDTASZO/kQXxPSVu+E9IE+eB+JHroMKdXNjhUhGGeqqP5h8NmSvPmPq6R1k4
eeCLpF7WBLuS6KvlBaw2Du/xyPWz9VuTslc6iCvTzO3dSyaCFCtm24Usl4ztRKYElOSiZPIh7Zjb
gNd8ct1RfTJKw3tVujZ/MDC+MyWdx6+OQ+NlMLzmtP+pqY65P8UP+Vhj2nJi0hMZDI+4NuZRQp7I
MV4N53FLlWuitt1nh3EZrUpVmTBDjS7TPuGNuS0qpEWhVl2EkcT7ZHe2wJ5LYt0/fyAMfLy/Zlv0
amBCUPlwzF/L1NBop4mCUwv6DDPKlng318T/tz9qzenZNli2SpUz9sATGYNoHaWm8rSNp9mLVi/i
3BkDnUjxUWoxQi8OhSHF2glmKnkNbFsYp2lJ29NwccBd0J4FBWey3r6t7eWH1ORiGGdrV0HI3XzG
lYiy+GRoUpZ2IpRHjIy5RdJdq0UoHqNkityY4jCh8OFqhJtBCFNoD6E5hIQ2Nk5IguKGFYaNfBYx
72qtUfa9ngE+kqJ0QmN6iq3Ttp767OxaIEjPdnc2u/O8ndkeVq5UgaZLWl4y0pWmy5JcS+OCMMr+
ULddjVaq2a7VdnWgs5ALCpWkuiHwJDk0vA8+wn098Mtd18WhyZ2XC5vsH/79i10PedsKKLQ4Nof1
0QP+cu+0c4rrjNEwJqpyWinPVMoZXmvcv4bZCIoJ3HkaZ8WVudPmnNslOV3JmL3k8Z9m2lU36qnV
bX+klKW4JLrDjTwuznaTfVOY3XmxyQE7ps6oftqEZRw7MlmijhXFc3tlerF+wL74hVm57qlpnO5J
DF4XpRkVYadcuqckMZ9VAcrb9GRiqDvZBLcN3/O83R7HTFGfMECkD47Xmt8YZCuPbV3iFqrYT23Z
trpHah/mw8iLBbUFobAwI6ce33SwtTfmsJ1b7owOiBjTDqreg+OAARHenvV7bjNkqjNicDRII3/Y
nRsaY70PbNnHZyLJ/yJQ23vKqx7HoixWN4zcMXpaW5jMgUUPs15H5nOpknfN6GWthETlDgd7LByY
hN4AogHewpDpRsAQJNyymdndwpibJ61SPo+bXX3P3PY7bl/oYXrMW/LR0lF912RgxpS2N7cay2Ws
YTdB/pfTBYCWYlaVRvQOGXxqmOTE10UaF5EuwnAxZKeRBCEgQNnJFVKxOLXOiSF2Nz8zar0O5204
1/F50M4A2bv6Mi+XoWbXyizkscyv23Jh0he1JJzl11m/uoNUl9w2/Yra7jYlUj2G9V1zx8VMSuwy
JGT+5sQ3fT96MZFJt6q9A91SvAcN/El7z5UbGtp7puFHvC/tvVVuqN81Kjc0s3WzCRbyB/7OrkW7
IUGcX3rDvGmmNzu9Gb08luY13o/0OJCnwZXpW/vZIaf7m3By9dB5Q/NcEfxF+LTIX4j41B8A8elP
m9V+aQ04XpeaWmZ7nZKr114dHmxXC5Oxd+VLr7hXb5de3dRd6yK/8fMiNS7s16QG+7YWd75fMhzI
vlX2bSzu+QK2kjThW13cM/uW2GBVpJ6xLrrWzd6l5HeZd7kctPmmW7dtvq27hHUzHG7Zt6n8qdW5
oq68kcMwOlcs0jou6UYqba4ivqAlvpSaVNxf3P7iZATSQkM4G2wa2SvuqprzBvRfORXMGxsnazoR
eJR9waeC9iVotHHNZcpviloIodytjdA0QmxLH92i5Ibn7xc4Q9W4zTlMPbBm/9WivqrbbOX6xE7O
dpQjY9snCpvqNSeWalcK14CgNga15AyeFAkzSSW1xuEWEwsQNkaYLlIMWSvMWWdhAUlNlbLHoK8D
0QUGybdH2whMI4DE9UNDCXKIzGf4ZCEp7I4ddllkYdtpI6KIa+COFv6tKEsxZUql7U9hoUP4yEfr
ZKdn5vBqM/eCZVOAyOodbIpaO6FWO0G8LsZTNp4SL0qJ6OXl4MoF+zJGrRYJ7qhltMQhEnFYcmcz
woQX0kjFaQgSDg1qYI0BGSdQ8DKCoQNk8UJ4WUbA2NwPTUOINu6FvKJNoyfhLt4rDOrU/XDPwoLu
f3xwrDUtk92Wg0vyF/9Fp9mzqRBARwwMFeiDgFVCljZY0OQI4QEZ3THB06kds4Vm5pHYgYRLaQI/
058qfwEsPfii8qlvIs3018E3TClrl8PCzPQLxa92NUTzAjLbRerVxLVB8R2I2gp8Jp9kPNRb/mix
DPdnS2rlx5H8AQoX/kJ7A/M0YGh2q7WfYuMDO0fSLYnGxhGxTkfr8FNzdkRQ3DzzoHuHTqWHAwT6
oMGO2pVAdE+k6Acp7dEtjqMq1e9qFVIBj3Hh12TQFoy4SW2dv1BAYZtOAsXik2dDEQsJ1wdK2/Ik
VGHXH3Zp9D8yDCS+9D+4PqICg7JdieszY4+MXaSF4x4cIU758EtJRkR67s+YYHJf5L5H0qx3bLA8
iWNlHqGwGAJrz7Fsjhm5ffkxj1kykMN7qCDtyFSXA6D6UjAefGDMOo5cQiQIMuRzTY5beTS7I5hw
HLs5rHftCMAIyKwOF845molPMgvadtGdEYNffy7wnQ/UCXxibOm7GcJnw1TyCQreIj+xyNKRYsZd
jrnzkfFxW1LdrnrzBwtsuT9Z/jBKjRuZoT4UVm2XoNvGZG/mj+4xy3ywPIkhpZEuuB6XgZbVcayP
c81QxRFTCJRZ18SZeOhVeZT+LyGPtYMPgkTjo8dyvSBa9JjPUoN67AhVs6QahT/itDw6hY8EH+gi
jwvS/X7xp/248jnq/CYQHvmtpPpdlK8yPnSKWK4PZAnl/E1QWoStZ4Gt+abme46vzb4D5m32VY0V
FFOs/tJKTbu23He9I0hJLNC1eSzNoymOJJuP47EnAJr1G58rn27MlNlBO1H9YJh4Ug/e/EF1YLcA
/nIBNz2sP7bFbDUVLf3vK9RWtGUFPheXWqwzxWuq6Quz4elL3Bv+vCxVRMZBiuHMVX0GT1ieDJrx
VXGeE2wYcczqqzS2Z5qDTeiq5WnBOhcWc8IyFZIY1vT08f8PJfMQB8f56jlfi+lrNfGf+bolX7vp
q5Z8NXaRAQb+dCegflHKL7b5edq+GP1n15SKzc8Oj+M3lIo371ymz7l4G8q3UrwBsXXMVzQMNA5e
0+Q1T17d7YUhQKt+cXa5zqd0kcqXT4b5PBSfLPO5MUjHAXTcNhWZy5ntvhRCISqjif+V21n9Ru5h
1OPfe8KigjVqGvNDyRzzp3++lf6Pii3GK9roHsOvJrWvX6pI6jwA1oxlxat2Hs2WUa79IEryZpoS
q0+zYHBehf5ZbW0SNUdLu3Rd/q33uEAT8mIcF1ZIqgZaciC1iWSZIv8qAL8cXRLKTmWGTwWaea8b
WmDFMM7zRqYHNpX6PJUbSzGvuFTWqj7vTw38+ODAnCTVNfVoJrjkmig4uhw3c1/EuloPI7vgMs4/
k7BuXQgN++9Dph1rGea+ddrDrC+sQ0m4ZVAiOfej4r66E7mp5dxzDYGadgQrG1lDW731uLs/OMGd
92UNeiZM89KCxzVAW+7vJ/hq63Gh9hsneOdyn5MmzcYZxInAT7R6p0o7bR7rEynWLT+UQP31mHWS
YumCWLfEpTyybkGme5zuLF6U+efKBRdg5gSsXJBJLs6+cmHxkhdy/cK6JV1/rlvmOGDdMu76sW5h
6dKwAc6iaY2MVi5aUGlFOWpPyb50iZOfixY5/waBNatFAGsQWpOTXvdDo2CAjf1uwl7nCuVxAgR2
++ez1HlfkjCoJUqTIANSHmMyf383C6K1R9CQLZlYIEhKSqrXAevuVbhPM45AUHet+Jr1G8ZdZw4T
wlggN7vbZT9MfUkbJC+WQwefLerdbGFOCJ/ZUOrm76OuHVqgn0dza6bQocVD05NhRr4Pf6alxGL9
56n9+b7v40MDONnf/4Cgwr9WXRAmkmfB4NUw9yfyPVwCqy81HxuzyQKn/lcPIPOhytfPXpJ/bwYr
97dcxC/TopOgkW10G6zFPSdQXmhB20+zjgWmyNX6Ta8V8zLNMo+3r+s3FSvozf1uD9THms4rfiOz
+Pd4EtX3dYyvM3X4tx5nwU7caGs8XYq3OZGX6dh8R/1NG/Tu2Rvq/i9L7dSHwsQhUFiwyjHYDX47
Vu3rP3900JPeL/mwnOC5VfkE2YL+8tmpFBkVwuzbw6LpLeVok0KZozePDEVMjb/RAvCOnc3az2cp
35Nsv6tayVL1GVJGPW35W9YxPRhsS7BivTKk5iXwvMAtGAgKHS8g0csscOiGRh+6Qqq0w3zXkkbT
LsVihRwhGk3Eay9LZDWRsWtYIkyBDFRuTdQs0dpEM/nbizxmSzQ2UbJEZhK1GAcbhi6jsuGrEgKW
WXalVqivodYKGJbQnOCk43MfykeLX68PDYCmfeiJUO/Dyg4tERZ2mO2a02jc1aeR20i1aTQvEVMg
40I9gJk8vYkYKG6XSDRSFFZK5osbqZy/wotIImWOjCTy5khLIrBfK+a3JJoT+SCxQhSbUhtWwC6E
QmMBjT82TLHnYZmH4O5R4RLoLCUIMqqDZQqWNJhS9hIftIXeI0IoK9rc+1XbczTd+5W0VZZOWc+d
Dqh5xIatVgUhAnk1vmj0r2qotBHpAO6L7eQKxpste6HHQJLEklWRhbX0nHfYbwqd6Jqe+u1vEAIv
gw3IJB1JPRPOpj2myTePTCGwkOLeinm8Ut5JbunG7ahtvPSruix8QCmhlN2ojYdYA3M3qxAfoF7a
jy7W63M3jNTFvLl4S9zyu/xnppJ2oIvkPGI2Ju6pZsc8qR6o2Nk861ZLdC6FpbZSh4tq/65J4HU5
usRkJFwItlQQGyMS41tiKX8ybDD+Qaf0aamU72lubZ+agn/XnNriCfCq8tGc7vtSPxwFj9sR/Vks
OXsP5L+qQA7xKKU7qbydhT1HkyXS84jPChRg9mJBn1VTEXS9t31pkqylygPYgSjlGWt4VpBfhLWo
M2wjwiUkPjfpAIPXgpA1WzEr+XS+WYVCutxoxB+Ur96P6ILONUwmtdjvQ7nf/Wz/9XunfJgtEyIY
1EwHtJ5IzMNa0e1UjK47gwmE7bLmpzyz509YubxQa96oB5rPpEAqH3Bt3g/4Ydv2MG/rDBNxW/8V
wKUV62YWS6HAOGQeo0zb5ma32Xf8AG5glUZNSDaU2swbuygvSTIFAF6FmWAeowRALXvSuSGzvKeC
wBVne4DYqsNEG+xTblsZW6/N+zaW5rPbe+0HIzAs595dhSHMcRVWTeC4+ruS8JjU5VCvRnJYtljt
Dgl8TYyjiji6aqcxpzkB32ykFWIxdUo+HCaDfWdqE7e8/0Fj4dzLKnASRAsG2uzY5202OnBajXfM
66qG3JpQYJDjbIY8YCgbHqds+5McEyvoBme8GAvF8v3RpC1fm2UYQ3sk86mx8y9YZMVpaggcb1uM
qbAbL10zx5fRnAGAxPkS2OROU+ovPdCu1Ose9oe1Wg1n1QmwTFfuS9N4axMmraL69DAsMpBa60pg
cU1rtKAWMoB43p8TIm+PjAulx01iiNfGZsqCXpjvpr12z90YMKuwSTtKjfSpA7l9SPqZJA7c1U/7
c5PeeI+M5yrDv5/IqRlgQXAIxHBHcmTZ68YuV1qN13mcKNdDhuVgt8UDS1pSXbbVz3OnfVYrEplV
lQDFvBm4s03DvWei+5IaWvcEt5zou5Ug89JTgnHUpsiMm/FVM0gDnBuX6RrrX1lNLaXcQL73WbFG
i6c6D0xwGsdazJSwLG2G/wlD3zAkgncME2NsyH6AH++UJJxyETuvmHWsZDNfqthgP57T5iptTPyF
QtSfpEaSdkdS3qTrsDU91ib2kH+1l8U5rjpF5ImuPthQbpOFo74Obp881Yaifza9303Lrt4qeNRJ
FhtRYQ7peQF5dd4fUYn/+aitOo+r79z9mIlxKqAO3di6p7bdFr8eGBEc9XG+wF+YLhPgl0sFlJxs
mM0LiRJ5gPuX/1YySxLM3ihOW8HqCgLcF6btblWaM1MbzwadxCEGM2SK4kxKiAptGfoxYcz9H6pH
43MQ7l1kOSadqh7vLguS/adOVNvR7cBK2aUy0qTTTGZPrFHD0WjOD2mPkVuBSzIm4tVRcVIwX/Y0
ekyy2vZGIJA9NHS12T41bD9no1nOYPqWMzven4/0aV3OtcdJzN6VGy6v9nke2+3ZnbTvijmYZ6zV
4vnH8+XAcHzjXfef9ucF9SY3G4kxMTd8WOx3R68UTxnjMGdN5z4ubAYhuLM9e44D8lyj6Z4YXXwu
kpmoxk3dSDAoIfQ+ZPLZbH82Jain1HBs7RPdDqkIocD3ShcG0sqPwzBvQa0kIMwaa8CYRROOcTVc
tYYSgyqiYKxyaaMvuhIF3c7OGkLJe+zmarh5KtugZlEjb1x4PfqXLTZ542x9lJhw59x1p/2HSf0L
eIV1UsVkalFiyuX/ohE9XopvnUirN6VOAm7k7teesbiuzZZTpdCzZkeZJ513YSgqnx/2pzbAAdf9
MGW/dYsLobkz5/S4U8QXCZcf6AHWMslrIajGm9qfB1f+6Hok3HSFuYTTunWXsWv+nCRxlTOz9gdC
KX1bTucsvUscTdU99ibUb/o6ejhnnYm1hKztRIFabWO/fhjtVsOLA1TdTY3kNGIweKAP1T6pREZn
ZT/fWUn/ywEe+KkziBcHcjlcCzLBzhAOXmhSDIC9HIZha5Bd+aAA5DXYGFepXYce/8No08ldM0lz
u3l1nlGY0+R5rhriAWtWQuNKo0ppJIw8dtN2KQgaO2+k/wEjEfgPczoZ8tF+wGLNqlYYG5Uy54ur
ZHVEkKh1c5Xeupm1bpzrZn5ztXG7KJbDoC2buANzRtvF2QMo3a0hQ9zWP7dV9aWzMZ+no15QPo3Z
grUmdtI1vRjN0J/VcW4OJoCbIww5QkjHmJrX6JKcQjoEa5dGBQWVqTUTKEaHNavr/GksSVGfGOlq
rYShDmBzI0B8/N4wjKhWOMdmFWejIqwtJobnPrdzc1fMIrk7NJy1AyHn06a0fkrVKYi9AavpMren
3KEfyvSME6XAJB9mU/MIXe1/HiZyvh6wawC4t7bD6ia9vFOkY9RU1XdTfhdygugfxqatIxKBh8fE
qsiVZmVBByXF35Hkfzir+S/mOMxvs2lPpDSI9HOXneKWT0O4jqCpVm4/DkoV98rBqtyDw3fglCRt
TqxsK9OfC3h4W9NfIFXGm1Xe8YVP1tE0ak6Kg/WQF+vvXpamRFQO6VNCAd3LFOvcWkv8CUPGVRvA
6mrKbAWQltb7KkH0Qmzr0Z3IXHY39RQ7HZx1d10OSmHWAZip7iicRlDDjY1bkVcnrZoExc35X57C
Zsxsc/C50mGBeeSTZiT0HXMzPjcJw0hAd/w1Z76nmAhC08wke4H5TjNJTjvU6RC/YLv5Qy1y5w8r
qYEGJ0QXzx65fjLVxHRn96pD/jx2K3Fra6r+1o5e8+fQm6S3O+nXMp4nP7aZlCwt46Dj8OADJvii
qhSGgv5zaMmgu+StpVKoz23fSozvm222L+ZqGifNIIWrIVQkZKLVvUyZ4nBS659WDTtskzk4bJns
iVhvJg/FkIvog93y+24tAaSqA4ZBZ7/8zntBCpXtjhOpTClWrXva6xFvqXpUYU+6WUNjZLoYkPsO
/Lskp3qMDwDlqYlzBWSgiVuX578Rijodutl7aQb9N5V58A/Wwbt74O+1W4+FMJw82zCoyfxql9sA
p8QO9rMDq2QK/Ep5t62aky3GmM3e7W018/SywOKKbM76+aLrxEBiovGsdXgEgucLygUHY2YvvzGA
66fUco9FSXJeRnoQIMe0Orbap2QNiUxRYdGz6K+qhvijbDX5puR/wkCDrWAsD8AkM18dzT9dLwbT
Oss6fpfTxtB1jN4L3I/SvqaFxkCOx+x256QU6ltxwPm9RRsTEBQZsiaEa5OHrs2Mlxj0kEED4Wtt
qGc0wJy0/pp6Jb1jizMQ6DbcLN8eujctXr+XrVAjrALG2Yxhmi+ihmK7ADlgUO3ln88M/f0Cnt/Q
5oJr2JjqWMP/vQTWaNvocteo2JdBgYud8jeothmTgcmxpkVgGT0ufqP7Ms11y4VhG+5857wwNWq6
RGWZfK1WT3sI/N7O8UfDrT2lduqEKjDIp8oTb5rJkKyVaGTVM1+W3qeyS+9t2TkfmFPsd71bl0IQ
w9dMs9uUSM1fWoBaXcJ3L5z60K6a+Ur65mb8lXlW9ZIbxFY5dVbc2kx5mprvLDuL637QNbbRxIlr
kb2481M3/lWsNVNIg3VbV438JGZCY0r1vbDKk7foR0fmJYH5YfSNeQWnydRjaYxEJW0gm0G67hNE
ia59I0ZNfaXOzHaCUeM/xPSUulxGtJJMpA26/EtekehC5Q9nRDn+xSTIEgxzq/mtSPV7NRC/Y6g/
2BJG57KgXri7V06WvUI6DZtGvAxVcR2VuTmnerZ+JvjbZ+rFeauW4ptiKU/ZkMyv+0zeHP9F1uXw
Qa1F06xft36uytCB45hALfE5v+u1uImZKEQhHrTeh3vtGFLergwWN33hXqrqA2EGsxKoZrAqgajC
TQkMgkhHMhGlHDYORVRB6sfR4G9uWBQRzKSqiJjlRToWzT6i2khgdzow0hMZTuRueK8jOz85TpSw
2nOiOD8pToRSN8qKU+5G3NDXY+myqohqN2qJc1ap0kaTGrE+5BuGnAHCauQNEbNCyhA5XjiVkeeF
yi5dD9M4nGcp5p6mXXMaIm8LdDvALY2GMQBiJZJgpJEL+M2fO0Fe6Kp6kFDHtzQpqus2tMdmDrtd
dRMieNkd/y07GPajDS11C9piWh/SzCJa1jWHP0XkEBn3wVfeenc3wJkJscLmlkDlWzN/oWI1RiKU
RHhAJ7ubqd4MMIeqlNPdMMd43S1WpS0GZFii3XDGFLva+WEYggpYWU/u+a3tbx0mmPKMqS29jf1t
7m8CP0x6W3tpjFFgoqe31LxO0zXH7MnM73QVPC6lSkCSLEaIgBIXmGOi/Sm1BdpzwQqI8llaAZGo
zj/cgCxTbPobuyFwoT9XnjACaqSkS0PgUElNVYQhUImlG3BcIHiFrUPobVg7XHgjNYvKLnLXyF6j
zZJa0tPa0pI86etJ3eV1Z8c6ORy7s9WdW5fpWJyg5wI33q58uiAaFyX+gqsyXubkOiZXu5XqkytE
wHa71rtc9wpvyJbLDKm1uunudcaXU93G6tZXtw5TTnVrlltd3YrFz0iCWW7Zcisr0iVuKV4+giXn
mzvflPLmsToGFsyXITOvA8uRa1Mur65x1VImNq79dE1MeRxJoedxKaU5/NpXw7ks4mLxTosL01mY
Rud/OyGxQSL8kJghsUESXowfMolPOCF/mCEXtl9kp/3bDLn92wn532bI/zghhyU0yp9mSJyQFTyq
3QlZUFnt/uOE/GGGxAmpEYXX/jRD2v/LDNlvZ2aWcUIihUQSQ/ohcULijsp3PyTWqC75mxlywzXl
Xq1d2Qbi7aa5VzTxtotQ/WPgXecth7BU7cPjeso05z9/x3ZK0d8WM3zFHCqLHnVGDK+/gufAnFcj
TLj20FVpQZSQo7/UlZc+pGvrXIhwye+4rzt/KNKWa89KwqLO0PIkQ96BX5mPWMENAiJbgowMannk
p62wntbysfYwEkA6SQIqpBZnXFMGg2V7jyIlD2tskp5xF67IiUe+NVPP5sVRVgwVZFzePCrubRFj
hNuSOVAVoEDq3DRHu1LSz5vjQSRkFvSDdR0dtXc3ClIFJL+MUHAGeFz55/9VbMWg2Hf5OBB0Mh9/
SNCXsY914m9sUb4m7B96P159pfcHRukFnmYppwi8XRSRF1jmgn1AEJsBrUJHCShboRgmANGANbWa
MKvDegphiyGhhT0dAC3Ud+VeuE5hySihFtZe6HKz2dV7oTWFCZtpLwRlVehhpYfsdaV/3ndr5l1C
AAcoacI0DVnT5WnI+HWZhp0dbFz7ISJsQTZK4eXXdnVJwA4gUf2SkWP6AarfMNu7K6Y/7EJDlKqI
Jxyk2DMgMrcthSoYOyd5BLSNiHVFjefDpoY9NefBiChakj7bBm0evIIMIH3OYJOkB5oXiAJoV7gU
4VSEax/Ou8aeCknY9+EipCYRDvuR2Q3NCvM+3KywEuFqhYWQD7J/KxEMdxDcFhqdlNaFIg+3LgTn
gQAVz26ARpewtUBowUI3fgqaJjCmwEil4Gd1jo9yzU9R68eTrzRS+RcSYkcPI5xUTxbxeCRQG2LD
0B21+UjbHW22FMRxFPd+DviP2F/hE5mG5thfd409BMkA9MbaB54ZkAaimEFqSTFLkyR0b8O0DrMk
zDlZdnVTWNch4IRpV1+HzB8urM21UEyhp4VrHSpauHEa6KE5heSGuruETtP0walD5O1SyOjmf8EZ
suv/ODuz3riVbEv/lUK9R13OQ+NWPZA5KFNTarb0Qtg+cnCeySD56/ujqrrvkXRgNRogBNuy5RyY
ETv2XutbpYP8blc7JOHtkJ1fpXKnqBCKXdrv6CvV0C6dbeJsM+6SYb2StwsjkOtt+CoYxyMB4zg8
Ez28XtO4sbT1yokXdzYtxMm3i3yvpN0m5laoLUkTub8d0h1XlzK8Xq9G7YRB5uXON3aGv3ONnebv
Jm4Sfzdyn3BLtPuBe4O7hYw1loc9kHzSh1gpq3Zv2ft2/s9Vz3suUEvK3ufcPtw483rFb5fgWNXs
/WlvkCne7DWmgel+bvYj90iKxXw/eARw7FhpPYx13s4ZMJrtygoSI6kn66XFO/iYXGLYIreQ9dbn
3M1tkq4XMSvIv7lEt160Cr5YsT9JCBG0Y4SzXBYpkyPEB2VFOheTaGdcfCBhjy6QkYs6luSsaxNh
Cc7G6Zvs4u2PE8bj//4VUtKpC/C73C5GNYReR0VvK/nYdE10ORrkR+akyn6zVhN67ySMEmxhhbFw
EZd4ZXuYeKtn04Uwms+3aWudL5OMr95Srex4kHQ3NiUspmMnY5rLXe8FtiOevcwYToOflndmvtLc
l69G658BMp7urvBsBntMdqgS3y/YfhvJPBUuOd5GnACQ19lizUjtHdt5SNbfvf2RAesSyhRXZh3j
+Hwcj5V19Ir1Ir42MQ7jGg18cPuDk6+X65+Vw5k0zhjEZDD67PVySR6ODy4T/PpQO4edSSWWkDa/
Xt5ydJbj4h1pP6v8nGvIz8fhXDPXy5cXTXPhyouqWa/Bvyiai85fr7y8TKbLtLzsICnXOzldRupS
OOuV5VfJ2yVpa41XUXblZW1MuLkrYI9NBkhYmjsbWHeiPo/kuYzXK7eOw3hU49Etjn7Bkesw4EmG
T5pszPzg9QfOh45PXMZ6VbBPmvWij+PZ6+Xw9OKDmNarcg56ciycQ8GE4u2a8nNCt0eeoHdUw7lO
cTPQeluvGu9wQ2v3wloutOaYAuu5KEpAPhdc8XTJlZSXYs2p/eKU8BcCCw+OGeQkdmwmVp+w2Ppc
qqjOSZ+nx4UKcRQZRUphXceREpuxqs27qRMV5lboCpRAjw666cVLllMEkvO2IkLElASb50bd7ekc
9iAo4XIqSPvbCWfp9SCNY2m73T39y/6+EyxdZtdfOUvJipUgKMZKela5S/XkNfkuHazXvk0eK8eX
97AZW7JH1l5R1NM2SV6rYhx/lOgVZwdyx4RFaoUz0NuVjf4jy7uDbbGo9cpoTjUQvnAZW4GPpymC
REzlJrOt9p6PqUPdrR4rt38gQILxmkGPmNYnPse4cYCzmf3VYpd1mJSL/d2LqqvYfASd4a+JnsOx
yeWN4Sl37xqcCYfStE9zIdSm1ZOnrGzdSzyUSK9bHL61QG/hVucz9AbMDUp7bGPjCPrbIR+wAMo0
Vxj76th5MQRuITmb17M26udDrE2nty9pQ1BhTadr61kRgRYZ6MGhLc/jedbuukZ/4vVRx3ksGHgm
Nlr6Tr9APXE3ObMGNaIDG+t4VqCzdCGna1cp7VAcTQXIQg5Je9f+Gmfgvx4YoNPbFzHL6GiGqWqW
cIis5ZwGmfVUO+dUwNa3qo/q42xPHsJOmbww0nnS6iK/6uPpGiRnzZKqtK1BS4QUeCgS2tjeeLQc
b2REBy3KGoAkcTTEIbukQeaToaryqoicCgcHVsbaqpxv9K9edWGWP6dqPhLaI8E025e+h6vi95vB
X5yQab2sDFcNfJyBffD9Cti7o3AKuyM2Qc7GTdKjk4kWjOUeAM9vpab/XBa4XrVIbYxGQrtLKR5z
MMhbwi0E/gh/n3ixBFh2w6UXqDIJQR9ppJz/z5d+/S0maab2ON/3ZpTc5ZXuvugZpuBKkGLdq8G/
YRzyqmrvUtoPfv4YzY9u/pjKp/jtavon0wFYvV6dIjp7X1Tfsuqblj7P6bOpfxun5/7taqdndrOc
RVJ11ZU7Vu1dZ/un379uQM4/1fqU+Ug+8TwDRIS6/f6FUw1xufaM7XLUxHXrxONu1hZnP9q6evZg
t5KJDV85G3UYo1MOoMGlB6qPxyE9tbUHj6clQly3qi0kZahkvQ4vaAbiHifxD9Pr5KlOpRFKRGbX
3eCS4ljCeG41GIq27V44hjk928p0oO4YQd3wesQuWnHCI/tb6YoXH3QMFQcn19QoesJV7dcIl2y4
OLBNBeFJmd5dWU7PNmXW1JVVa57ZUaHftkV0t/Sp+TQY81khSu2n7v3wNBdMsbfMZFzzpa+a+aLI
HZdsdaM4pDp5XXOWPKAnjh98edMnRc4JixxvI0tDZ2rLa39ADF0SsBqOzgCmwnbUpZZMxQVT9tAy
ileiPaf7rkiavZ2xNTIvqs4sT8iTzucwgLKILszCog1e9twc6uVnZVUvYw9xkrZ+T5UX02kbum7f
rt7iTTzW4SDQq4ZpXhLvBg9+qOcXJ1EV5gUaaROqboS0bzXI2xdHN9IgU2gkv7pVPt4pYBwwj+G1
YS5B+uTaXvzTqZAfPtTKb4fQcqbmbI7EozWqX/ECBJNQ++ESRURFxN4+8x0V1gPCjN8/gM/0A0Yi
1Ho8BG5W9roPx1JJzmSng3kIzSTCmyDtY+82GAf7LgLEgeWgtGnmpzVlacPK5blqkwyckSEiNRtl
yM1ImDYaE2/rDc9Fj88xR21iUWYr+RMuZgEXc65vh6U4+/0j/9S+40GzJLmUZyiu3I8qtxhF5qjj
/A8pUpGqOUCEkiIKBk+zOWKbf6BWmC/FgLH67f/9r5/T/5Kv1enf7YvuX//N739W9dwmMu4//PZf
9xVmxOK/13/zf//O+3/xr8vkZ1t11a/+t39r/1pdfS9eu49/6d1P5n//z6PbfO+/v/vNtuyTfr4Z
XiFEvnZD3r89Cp7H+jf/X7/5t9e3n3I/16///PtPENj9+tMkwNi//+dba2Qb5v0/vUHrz//PN9cn
8M+/h231vU++f/oXr9+7nn/s/8MyHN/2AVVYtk3b9e9/U69v3zH/YSGe4q0kEYmYzjUYqqzaPv7n
3y3nH7bpQTqh6iIlzl691F01vH3L+Ac8TTopGrudty6zf/8/z/zdO/g/7+jfCDc/VQC71izXj+Mf
mr82UGH+M4vg10968lG604KAIoKXV2yrEVpB6lX1rlqSinxsRRBnXRcHCCdOONkpaVKeqo9LNBKw
2yff/FrDtGLQwwIwe1PFvv4V2/Tjvc4mjL6QoSV3O5/Sj448yizAaAJ4t0J3FVa9tTGm+FLX0gU0
nnuohtzlXKEvIU/kx7IM/dYDqcmgKiGTAj6x5+KwARjzkqNP7fq8DiM5fqGC/Pwi8iCJWrV4gI7m
IOZ7v5SN1YDgRYMsEc3YvuZ5T7d/plqUP7PIGcIuLaNtpoPejQj12Q55/CM3cC6bzWF0fLWxCuOs
SpOb0flyjf14qOXlI/4DfTvRs2AS7Q/TvcgAtaqVjgwtS9KKqBj2L3GUEkUmIORgoCkPpGA8dIN8
iG2qFkH0xRYp9XUrXOt2mIQ8NL4VM7rL/pgUpbjMoisn1b6lssg2du+0G8+lYeNyToBOZ6OZSArB
ilqSBpjoqELIsaZ409uzyouyjSFSCvNhZl7a2drNtHnlyGvs8qRbNkU6JNsJPe2BwClG0a7bMZQY
93peuZvFNPOTmko9yKD2F407XQ6uOPFBcQ6mm3ln7CZ1EOF08W2aMeUM/NMjeHc3zwyLTS85j+xJ
P+ceO5MjydYMQEy8HGBhSI9AOS1FtBum2rgmF74R+QIrdIo3pkyagMNGv8264SwaihJCznrSr6tj
4dpItEbRXtX81eNgVmEKtgOpt5UdOsk8T2+GGWldEebCNC6csd+4awAGTvFil1igrkVWt2cj50A/
0x71XKs2zNPw8RF0zrM22kPpzF0olX+Ev07Xkkr3aHj1D3CXlE7W/OrlLj5NSoSdtJJhM1NEM7ou
H2O7usgIOjl3h/yrjINP2tn1niLaAD7p2hsAyP7+bm+nIY0Lh8h6GH8GWRQXOeL7/WC5R/aUhWZh
ivpZ5QZnxIlWVjT9USkoLdmovgKAvg2n/9xlXx8KMAkgI4DqVgD++4fiESRAXnGMqZSZkMYyHBSF
j+OUFiTyy/McwHGEOnU3qIX2bBw9IjKyNsqv4o3uZBHT+8XAdaksLIj1dDVXzx6urmORr23dwf0l
2OYBZ/b0G2uUUVV63yx4GpWi4HIxA2pzQytKxePGTolXdVBlCdV+IbLVV6zCh2dpa4wQ2A7QtPsf
J9sskJTFkxcFvkQxMFC9nYtb5WBx8GKL/rAZMkhx+vOMWehoNDntylwSZpkgFeq8L8qmT+glXnOC
dIgYYFMjoJn9513d5lYK0DkZR4HV/ECp8YcZu+bNYObXrOP5RhpOt4/WQDKRe1UwJhBONRElwTLk
m7x+IFUgPoIEXzZDPVosHl88PBawv3i1XN82UVLTjwK98v7xlVU8eJmoRWCqJ4f6fW8Ophc43nLp
TjlsV6ZG4B+eV1XdmeuyReikv2yY18RbxarxnOr2zyEqIKWJKZhnoR37IU/OlrmMr7m3w64b2jNV
5DhUK1U98vn4iUysY06YYpWPZmiAFJAZ5+u4GznwJPT3xHljTdXzH5jyWNhGeb7ktnycJu/G5tvQ
OPNvnhvfJIbIsSNUbSDj/NfsZTMGPZNuSD1fOgy82wXDQZzrG68FR9G2QddbTMlpyW0RVgVRM4WS
rsCxSTF9pkv9XPXggmlTMP3I8OqSi4DTZBp/6FOCunW547/KjtXc5FswBKsLy7YJpUoHULl1fLSw
w2Ok9Tpkfs5FPUrjUpvb+ZCC1krH8Weql/LI/YY1lqWeYGxF4WCjpdHM5Ew1RnfuDc29W7ftfeSP
tKhQsTDx1MrYPSPoBl3OMqkgkeMxpXSOZK8fiy4egUu2SAfdk9WvcOmlGbarrOpRGYm7cXLrVAsF
cq8wjIeMsmPjosXKHIwx9YB3u7WQClrmrAVRNdW7IsEDHeWDF2YNHPpGRc+5YszAXAS4Bw4mv9pi
N4ciSlOid2tGnZM69OJOELF33bfLj5xXfZdr/nXSlDoAuoROQP3TG5R4wEhybixIhUgueoL43AcO
43vw0Lj2V9Emq+BDX+rXntbTuYmsy6xmDINcNNn5Pc9Kjg7TaTZiMsA7dA51uc88OjJbkiMi/OEj
As2GqBh2QZDa6XerRvLYTnWxUUOhB4nduOwvnHZV/IfvFN3DVJm3FWUA4dqePJ80TnJ60UynVo7R
0Z9uuvVF8xr7iSP3k7S7bDfyE43Wfc0jrYPE2JOH3nb9pV51p0lXVehlS7U36oWXlF4ZpjYt5KnL
racmpneZ4HWVMF1wtuHW1NSrCW82zoQGAi7RAmNB4G25EQVBfORzed4TLmKyOgVjLAF3ueqXJHOm
IKxwbxRuEYAZf0UqbASRu7A/Tl4DLljIo1ReUBGagbmB5M7DrKhMU0k8vDV6eKD7hFEarkmQDS7Z
43lBvpog3sRtBCKapdfCRbbtXcwT5qXVb8e28feljB0O9xyaPAzoNHbcfdM2v7IuPtCawH9ajbe6
D1hFuN4hI7XjNJaRFfgpLAhojWkQOcn4altXdhRfl8XUc0T4rw+1+rva/C9qX4cVlJQOGCufuf5j
6+sVn30RqE4j9GdKqYLjyQ5aPX5ugQRv2tpmPBz5jH7GsgoNF3o+jTUgsmiv6iXdNJ7atzqmG5wT
WqiZL1FK6uUXD3OtIT9uTx77k835QaPeWr//p4N8RMZKORu9CKSDOA4MG0kwfh34VXIyGFY/OLz8
revcZ2kfbZLZ81Hs90voxXXyxQznE3GPvYlzjEkYi89Z5lNpYpPhkyizEEFfDLDu+UyE0hhjSm2V
buMNkZuXK1r42it8cdDAeYVz/WBY7fKtkMY9NgNKrrZ/rYC10OLVh2cPnnJAgvN41tj+Xarq+fD7
V++tWvrw6pHppRvo1tYd1f3w6rWo2nrClQSVSzsckqFjq1yMadMOGF8L5Msby2ogj2kOBgT5vWcq
UTTUIhZjbE1W36MUz4AwuxGqvXv9diBzuBcRIDoG5allBqJIdsbqt3A70W54OR4yh1iu0Ssve6tp
kYz8f70PjrY+J7BO8CU/lIiFg345sbCfVJqnNvUUTeSWGpcp1KOtr9xuN2mcM1wDH57tEN2Te6gB
Gv21Jv5S5NRcgp8dlKpz92TKDAjfmu9yJFm7iYi/QtEfX6Bu/vH7t+KvClvKWnSQcEZpB31sCDl2
3HZTg5fJqpVL8iepSP7cX1rNRWO48yaeLVY7LGmbTqLk0GPzwCe/DBpP5l/0Ud8gix/uCo68GlB7
OgcA4D+cKKe8FDNqfBkaQ67tiZHxAuEhQwNZPy4NtImZQ+7Q46lT3qSHWqnqU9LGDJtcJidubG9K
P+/vtM77ybbZ3yf+9LTkOG1Ko03vYru57dDN1DqklyphjbCNfktAQHfoMaKmSbRsPZcQxMzXQN81
GXBHQnIlpJhqQODfelZ+BpAyqH3Vf59iNPRJI62rUmTGQXnLrzyTuD0RdjtEgQcDuVA4NtsrJ3e3
pd+fukQbGTKIGhbAEB0HhttVPbRHSQrhQVkjfeqpMHZxn4M3y4l9y6tzWdQ/VcOa3mWVfdNNBFNq
Q1j5dfbgSv+Qm9N9S/PlYvKBkOvm/L026q9qX/Oj5JH1Be4ZXTdcptwgHyXKhaor0+gWESCuZBaS
l8Ew6d15MWZ94DYO8t5KXMja6retyyQ5KdUv7N/INyBl5sayLaQwN8tgV+fKNLYdGzz7DtQOu9ga
DntsZD27w3RNj5kTJ8zkbW9WFdCwnjufkMFtX6JmbqBc7LDULfUU6vhLNmNWl5dDFtXsBeKLJfVT
jN/6lH36pEhh13Dcj23aqEXjm2jI0tyRaZFMLch6UjtpsrtpOZgBeNWqsF8xaiP2sO1kYe+pYie7
zKhsK7alIIvSEsqMHh0ByFTJ+CKzdLwjsf0sxzoelJV5JQoiySucDhTcuHvSqaIKHFGMjFO1hLRt
rK2yy/jQrcJK4umfxFiisVWPnTSaLwafb3jK9589y3Q8jVRmZMQctz4cIHy3FllaKRHgqcBam5nd
WVu0t0SDANSuk1NbvJZePR7SEdagt5QOVgTuW0vM+aM0Ulbu5bnRY/8UM8g7JwzW2ajMGJkVm4Tp
xsm9gDq6AzQcHVWHPxCHxXSaR4obd0aJlA2a2pMKrtN6g9ljx822KiLtNFMOXBroXQy1kBGdmEag
AMKFRt3q170lgYGiE/aK4QGBfsRoY0eE7p008fBUeHZUG6lNSd9p20PAjVBrBUMlZbho3kG0+YWv
5Vgaof4yf4UJhdOSTXvUvjrLfi4WrLVjjX3MYqfW3178PxULXkxsW5NMsEkXkEaJTqUoay8JpI1b
xeLsKDCJYn8ziAs3RxkKpvM84+7OnLn1v1jw16Pqx3faNXiT6WRg2fjIMyzmVjPahnd6xp5803jx
jrFRmNcdgSpC0gJYzfuGcdXbnLXrKN7ElIv7XLwWcDy/6HR+CgQBOEbhQieWFYbk4488g0EsI56j
mBpvLU7nLk1ZrKWGXZJ1oMTFAjDPD4hmI27PmJwQbjTetzUFwimXO01fj1ICrIYlhmMxcfa347jb
aaleBNqE+65uND5eTve97JAqCWAwW4GDK804Hf7+dTU+Qkp4KmtvmqYMEkif4uZ9RehrkRiqAVe4
D/DcL8/6foA7j882oEl+spkwPdtRqPUaPB4sdiSbuWiC6VtVDntDtKurtD8bBc1cH6pGIE1bHJs4
jjZeOgOV74zHkWVI9KWxE3rJeVO0v6bcM59BFXzxVD71x3kqdMh1z/SJCH+bBPy5uCXxS8/GmaeS
t0OxmTVfgTNIyYgws2f2/izx5XUrm0e/VgbxRv1GDsN4rxzY0glFpG2V4tyK4seybf1jrYuZJKaU
bEjHOqZFCimjl/aOKt/f5SVIJ79U15lLVk0fEQPz++dirt2w97c72QyUx86qSbUR7b9/W3pHc+fR
Yym3aYMnjVrdy97Bd5Jh1/slOKYaVvmMV4oK1CIVGm//dRkvt8NQ0Uyp60OVZfc9VoirXFrYCaki
D01G5pJvQcwcF1kcBvtFj63NSJTTIyfkiHwuGzKlDgfPGghF94GC5QApL83p26gZ3hfV9CdPAnsz
xG2aB7gSHJeUiPdPMYk55Xcp4wKb0jlUqrtMO/tZCnKOsjG7p7F5/Ld3Uqzkw+Sm3yadureG6SXD
mLUlkPhL69XnRYaHxOCCqgEhDeqy9w8pHrEAmiOx5ZMZYyQZH+OaflSryJfJEoFlCDCpVBlse1/h
CBQxh25/BFyW1zww5Xyx6L0xbT7dBYSGMRWxqHM/9kzHSNgyyXJqc522Ag+4g4VdqkfJCT37Btpl
zbNg4MmzGcIljTfFarTsUh50VsLHID72J9Eu26n3YJCIuQpEstxOnKtvWlIolsyn1CG+qinAOMqo
oHRpPVYeYdKeWALC7jXIZ52+cyb2UCMyt7EnNqihb3qjvXm7OdSs7n5/73/Chq83Bv1AliVOwOvG
/v5doKVUJqTGEAIbuS+aS2djdtT1tLR8Ttd2xbzgOYUGENgNFq92qV+JtatYgfX5DBIBKeCNn3L/
DsN2dJaDSLf2UCXh7x/lp5E0jxKDHmkeBt1ekx7r+0fZtQ0u3pGyP7fHB6rAfawhLMuMBaNsHmSS
JD0tSTjlcZuWhOfixp/u0eo96uskg+18Lyr0JFmqplBlVr8pVTptB/cmrVx3n3vGAM1YfBsq/4uE
hjdgxvu7yuVDt3biWfdZXD7c5Zp0F7RL3OUzPOeDu5KHUlBb6IyTPHRaVV4Xq7V3KSxyqVCFKtPC
2OwwDauOOIy/yor9fJe765maz/O6ua8jzvevZJ3bRtq3DsYp1zj1JrYfubb6FT4NjOV0uWgQXBgo
vIcS5XYfIyMrQW6FCSyDnaW1N0IldxWw9CBn9d/pHLPoA2VnWHSLq4hyTyb02JeEnLtoic+cSj2r
0rpf/GjcJUMbbyiE7xo/2bYmz90x+91odi2Z5RjfrKXorzVD7fN49r6oXvVP7W+euAf8hmG/xu30
scByuhn4p8cTxyvPR9PAaLSQw03lPptniUZveYkZnjKwm7foL7oQ2Er5RQGAXZOX993tAD2Pexhr
oe5ggfxYzBi+0JQjsSx2Lap1XbLvRQ3UKDbZh8XWkm3kXbT5cOFOrfbUj8tja3D86afpFSfBY+Xn
/nPhxj8nowZmFD8tWUkMaRuqpKwOtr1gdFiM9iypUjMgUTTkgFJtQEOjFhfDY2JU3x0wDxki142r
RBda9BUWF+hhXi9nZV4ge0mBmYmOKBOr7IMoom9PsimnkfGXknm7tWLJfUusemnpHFOxtG9TABoC
2nvnEP+Uq0Tf6dOWrGp1wHG+mwYA/ovl1hu74Zxt+5hD9Ya8VAOhDQmtTgiI+iFPnmeJFd8SK7A5
RXnU+9aTF3PszfjjSKsDxlhQxphkQz8Q39c3seJsHQxMcYOl4JBXSe2lnYEGLC5TNVkfOUrdSmYX
dE/5fC/a9eBaKqCySoPCHCEg2WdtN6twQHTlASaIKg3hFLF0YD4fNHDvxFSYWyK/OBIUEPFLHInb
0sFtMKK0zmd7HcZ+bzoLFXbLTh/76ttgc2iv497kOOpvtcS5B8GKd8WMz5J18NShncu61RMHJBr5
fX0hm+TC7ZLbAs/jWUcYPULB5ZvtpXduM5VB4SQEVnZYqvoO2SynxQF5IIM9oK7ogGEXFVtnomJK
PWQIRvGjNrSTwYgGNTSeijp1g8hyJ26FkamXgCJjlKe09eAN6urMXpzvWttXyFjra+UymG7LR0tr
nhNBlt6kWJHMujnKQcE0WGcyhgHfUw71tYFub3Ff6o4sZm3My9C207tuQtvFG/WjmXQoy8UUdiIu
dtkYTNCWaBwgjC/SeueTAt17dHAny2Bvt5t5m60SIsVp57Zqcysk7Ar9vdu7eRgZIHGM3ruu0ge7
rYt9MXDkF16yLfpsQU/MY/P8arll+V1uPauvgjlP0yPLfD/H8X1JAXJW16oP4dQg+jR4P6d6WX2p
uESXKJpgeBgjaIJsj//HP/cNV1wZRnzdWIpEUsfHbBaBYx/Tm7Q23OMbx6GvTBrxutnODDe4Pfup
h5KaMG0meisJMbEbB1s35BUxT9yOVv0tJWo7UNQUm8EO12XUJ7WTCEqHd3Vkt6qaM1JuDHCgdYnd
vr8W6aQ2cZmSLpUQkRmPLh7z1gEZ7hDzMdVmoGXOd7KNu2vfgnCbNKAxStMqzxNp3ZsrltOIC+Sq
hXfwcnJaZV9e97Sh7XSMQ3s2rrIhrvepoCPa25hAdHJKt8mcagearwFiviSgjt/bToTDtKTv1Zgm
zkYN/6p0Glioytl65vgHpzc88aUxoZ/loOgNr2MxGlU4WEO7sToHb8Mkv+ul3Z+hBHLGwJjIKSsX
idHSA3U1+P1WT1LrhPzitvPiZTfFzoVhYHrS0SmGTmG8qME2L6UnH4TKvWOZ5CospcMnObbaQ8qo
o54wPRL56ZFpv+3hlJ15XkfvYMokw+7yZXJaDnvduhwYHBgLklJPZcuIL0pM/cJpKfoHAMhMDvdO
UfzqBjCoSS7q0Iv6U2q21lUMUG/LfPleg1pEqh/eYamm8Tmtdi7II3gI86mOVjRqahehiWfsPFE9
PPOhmW40TzJHE9UdIIGhTfEs+vbDQuLuqWuW28X1QlbE/iCqJdqKEVOYkDavoBcVl8lYP/eoVULm
kPnG1eRd26cvS7X2wM0XE5pGLR3rlE5xvQGxwBum0pI9oeWEOepw/uZV9FnUR6POpsu67ugV0jkD
EgO9tvOY9DbVU9/o3Y2s5fnccvuWDmjaFHPdBghDGQ5TmR0SYPxBwx8GvsC7vlRsK9po4Xua6UeP
Dhl0JOPFTwmyENemvNGQm5919ZiHGLipGaFOlU6BJadxuaNdbZek9UCj24i3JUpvJAKMkcvGK+6b
dTZRIx38fR356fy97r6mxQkPkaCHOOl98aN6b0bdMKahLA3MVAyXOFLnajd7rX5mNdGNQ7beF+cK
/RNJgFM/+jF0kB5SMhw0H0psBzV0oQZUUOAUQDbnVQVOIHq0ugmefFqciKAEM1xh3eO1DplHzzjG
Ugzy8eRBei2TUzb94aabRR+aF4Pit0qlTge0A/eMx4Ydotr22W2Z3ZcuaTKaVmU0oQkEnvXh9Iq1
hwTMqPuW1zH2LGUVtJM4kY6k4dwaDluSn5ryaurbMagmPqHzDOsUJQ0dPsN5sNdEHPCcOfrdu0jQ
eVpsVnz6g9gjh9q7KJvlecwIzIv6+nIBgeGtEmo31u9mWW1b7Pl3bsSxh/55q1klNoZpvJha1964
CyPUyZpJWTGYbqJ08pbuooyZeQ7xAss7154F/v5gHJMLw221XWPbzPjFAQpYRiaoVuzx4N3FaX3y
faogR2haqFiCQksDa5uiGZDYsrA1EWjVM/11ysHYLW6GPVHMyQZtPfovJEN2ww7or5IMq1m8q6Tj
qIMRHIT2xADGWIbiRaxcrtLyDlFfpYc++QM5HckUfaWumfTsUJkF7FPWi+MWiBOyQu0IY2Utj1tt
KyyvOZXwabelbO3NGNdw2GjWYqDQnrtsqoImbx4GrbfPExR7hQsftCsaMsRQYUz2VH3RDfhEg17v
SMtdE0JNl7bAR7KeW3iO6mZaaq4+LQGrZLIR7WCfu1ZqbobMDVKfeT779U3fsfITlXtfL8I7RjYZ
XFkDxK7xtHsLTNomj8xkp0ntYLmyfnKL8Q/F4khWCHE9htm26DL6YcMRsVf+/JIAzo91zbiVmcZU
vZoxcWrWXuZUY5lW+OcJWi4O/MilmhzYaD1Nv2TZpzd6o4NrGwC9FQRpuXF0sCbuDA00L+poL8zH
Eqn3hCXINY5ub4nLnFn1tbRIynTAa2ZSK384ZosKC+U8AMn61MNUCo3YHS+SnpVGjEKcRVOPwR6o
R+W3l7ZTy63uluO2TuQ9rR/ztoFFRWu7P1pxJ56nZvJDO8Eo2CoKeSJ8wFImpU9utpt9m+NnghKw
I6Ivd/SoCdzIITWvb9NNFPn5+WQvNySs6xcmorTfr3N/ueRwzKFZTzigrr3xff/UTaYpmpadAe/T
rGd4YCZaACkTnwUGrSHR3tzYnfvcxClyrfg8GXNxPXe1GUYVyKAit5szPbeB/M1YYEam10bl2ifG
ckuQmrbaKTKXQ/Lo641Jq3Rnp+eZejUmqMRi0L4KXvsL4ZLlwOdZz8/cuN4bJ/JPT6YtxDQWVAbU
znmyTfv0MnH6pzKtvvVW5NNcJN2bdwEmftMmSEn4sC3QqIIuj15mU8Q39uoQdAVgzazozg3fra6J
H8NAYhy69d0ZgfJthZ1/l/qIUbhfMlIraxgJQ7wRycTIsy2fx978Qej3vzsf/pJgsRncb0KW46HE
LRZMlNyR4jzGySLsCxtcR0TnzC4W+z6W7e5/E3YeS5Lb2Bp+IkTQmy2ZPsvbrtowynTRgiRAz6e/
X/Zs7kgT0kYzklplkiBw8FtFTG1c97N9QLpFFMJKWWbIeATufdSLj5e5q6btP6+D/yHABX0IDCrI
A8/n+ns5EP/fRydzrvuGy6Y9hDTqSFb1rpycYoOMbbOWs3klMkSsk/CfKvp1eEet95zOnP0fYPyP
tpLcnnamweEP6/YvP90F7v6vy7Dr8+NZJNIblsOt4HJl/38/nSmcSdaYtKJwSsyrzGCwqHwVo1x8
S2Ci9uDLCY3ASrM/Uu2Fc1qlz4vhPv3zz/FH7PuXnyNgykBzzu/N//wFE8H3VbhTwwKzB/WWrGG1
Rh19qMukVxrbMTJbnQnX7gZyk4/0XdIXV0eZAvee1gm5kWHaFB/0D5N5EdkAl+/bBFPv2pJZTW4O
fJkbYte4gA0IjfaGSb59wfFHqw/LLEIdT0SzcjUTCUEv3GdehRDQ+S7hEbqyr9ogbc5G5xO1Jrt1
t8owPNbSeRyt8n65nGYmaed1GcAD2EEbi2SAFa/bpyBxDQYcv98WSddHYeJ6gAEEJ8nOFqcxWa1/
SXf4H4rMS2YrOKJ/0e8Hf5XAInRO8kxyr/Pquj4GL4nPnYDQWt1BUENsNxtHX7Ck+mRMhoNlrrn7
43BTXZZQyVv+m5flT3faXx4thBp1zVAULPU/cRT/b4nJhqD/ySCgcS5GVF7lBuHIjAAGF7mj0Xf4
OI6iKi1pLDYu0H25kENdabkpDJvJyiK5EPLtoc2971TV05F5Jr23V3OrybQ7FxrLuc+sgoyySs5z
LQmUGGd9KIV3p0FOy6E8mf1igYNxQ/LtvkPl/FC7U3C/kE8cO4W4sgNAhkX42XMuuPjZVfPhhIbk
3tR29xcrYmxbIzN95smNATK2+efV/yeO6L8/Ip6VFZKaz2z8d7KvyGdzKXSLwRDT6fFPEGxvmvnZ
cM1uiWTLngHsfjma5eO6eKioJgfEeqaOSPUgd9mM0tz1os5vH9K6C7HH59VWrXqO7bqLQ+sjGCuH
dInJ4z4e/EBtmkejCj7tOrBO6CKNe1rqFeE+YIa6HN6Gdi7oZ/ILEndMUIjuMqPmMyLLyreI6CD/
0+mvZ787I7OXh6wc5TnJpTyPxgJEFMyUamhpPYwe37GAI72ll/xlhdDb+ylAShYs352z7gfs4l1H
+2yqzY3tLKTdExG/8czeIzGxfyv7S5CXj0PdIiQXKd7ZtPqXliSGtvQizl4RFbEI55OtvPaefsKN
FaQvq+XS0AzphiARwTnA3Db0SkpiMnfeV3BJdkFwqUOrhhjOUH4okwN1aP1Cn6zyV7p+AsCBVDe6
2YV1aFz95y+h/S+P/X+MCBcXHjEsTFQGN6K/cJENyYFhiyOLNqAHmg6DKKi/7UZQu0t3mVuH0VRN
4rw2Wax1DyGR11d5s+A95ywNCooz8mE5I9aPSebcDt38mM9FlA1Wci+bdU+SEvFHF8I2kPkQBVbX
YaAp/+U+97d6IxN/mgsLCVgNe4Hz579PkIJQxVKR6hljsWnIoUB9oKtu78/U1xJqhEPeT4KHgdah
pC/mG0R4xKxb0DbudZo78xU/Zrgp4djjeW3ecIFImtWCr39+w/6HfgpFjIdYEY4xRKn+l3Muo769
7gaWS02M7sYT83O6oL9WQ+AS25HSNpKjuMNHK6MKJp1IpvZhbhMR9zWiq3/+YS6fyF/edlLgqEUP
8OO4WHP++xPzlFMRcCVTSDZxqVwjCqP+txvv3+VAbCXG5Ui9KBpwIvxlbamgKi/x6hkApUH9IcMW
DVpI8q9U3sygDdQsQS84hJC6Kd5BjxeTi4MxEjSQV8uwMZPqJxxVclWSYXmlSyhWaVUnBH9VG2V1
ax1629yHUDZ9ZPOqXqX7kTHnylvm7zZHBdSnA8UQYYv1xU4sbtfT8sX6zDGBt0hHJqWirlVTVFdT
eDaAMyPhteMe4zbEJ+W3Fwh2eFmWbsNYZZ+s8bFLyuFqmft859fdFE2T/T45kHVmzzRV5yvpGNWH
Z3PnDDU/QO70WZyUu6lisTlVRz7XUmx6w3uh0WP9Dxiz4gVSKqGhCXh6UdOnrQwTFB53NO4Jxy2c
6xnA2UaHuGNDS7YupJw9y+zEmERLZ/aUgR+9VcjUN1VovXQ+qytLpL/J3Z4gBmE8uBW3d6nT676G
viyynqiCxZJ3VbjeK02b+VqkV7Verpca0enQl9WuUfzglZugsEdIP5bB9ViTaxAsTrnVJXquZizZ
v/Mme0i9E6ovQsLy89iG+c0o0aqIMXkUsyFjZy5uR1Tmx+ZS8u6XcIXKIKjGKR3znBPDt2W2Jg42
JSGaPPc+vOKl8Egip5ue5Mezf6n0mGoNXFepUyZa42ypwIocm8IyLpku6VzKPWk24DRwxH623JTn
OMl/e33/vstcTkbbNkyeNcrDv3q353Gup8FPsxgVwcefFEhirH5p37ePEKptZH4RYrKcxqK09wmU
S1z5tbiqlg7upVx5XMXFtvUn9LkQy8VNgTTA8qmOTstqSxHIFZK84jChdibOA4Jmoio9doL6q2sB
5xAKBP0oGBa8IJpa7RPG3N9kZdsR1FGcvZWykxGQs6HvxHg3e0lsSOXLg9NbN7mfGwdr1jdTEsLd
he66B/OuKS4g2rW/pjlsuMTFGm6TnjL5G7FJSZH53CKdNwqUhq1r0t1y9IMsOTmXNPmsZAvlWKZA
pRbWbVEo+3YOCyKF+ptCG0uUk7d1Y/q6uVmt9jOt3ZuZmzOy81kdS1fdEz76YXTzsk8pJimKilfb
BVesTLLoOJUjNdGv1S5QvUkI75EeC5fBuZ5d/CBIzmmY2XT8hskI6mJ1l6usKsuoQmy9KcN1POQm
BNXUkJVrcSXXTHxuO8RhSnzC0gMLIWc3tqt2JqSVrQv66I7UW/oPZtDghbPneieZfLg4Txu3DRnq
tJccJ8R7mTLdcwtVfCb8PcXocq4mTyK6TSsuA2n9LyCNHZh/06X4pBBezJNUSVzu8n/Zqy9pzgud
NDk2/UuZsT6ahA3rxnyltXvcDZ0fe+vylXUI2gOjhTzz0nKb59xVHOm/4LJbY7vLGVXC4WhPhEII
qnvsNfu0SACJ29z88u2Rz06kH01SoidqWeNNBqPXiXVbNogQdSY2odUYcdErwumTR8bQ7zqZ77Mk
fW5rPIzrcMdBRjBkdd9N47xtk85EJ7BuCzt79bBSx8kb2o2SnDwVoQZB3xCy9NFlQS/S7SgWnkI6
k7i8OM2urcyexhnx3XWXhO+VTcND519NFS6KGkFaAensdN2B0o5LV8qoo9Zz75lvoySHHuvk4+TX
wwYHN5yGB8MwiTKW01OThL8t0mZJEU4opk4Q4hOV/uUvWbT00Aj4TJn+HVIGbZhoudqfdrsZWJXR
aPDxQLsphUYV2Zgb5R0u37Z5nOW4FRXsreknBHrN+eWzND7aHkJ16Kw0Ell/Dp5yhPmU1mMwoBSb
TjLK7NvVHuO5zZgkE7zDOsAtjKIls523TrabzlTz0eVz7E168eamKwAkjPelIo4sVWtkKFLClPuo
WRxQfCRFEkkbk2mwRTCPEwM0s0YguC3cxsD14RJs5t8ovzjldWqRqlTWkVGk77hICEgU1yIgLt5p
+XBQK9M5hqoY5dhpmJCgjQuymyotYhtL61SD060c+RuzFb/Ygd4WCWtHYzuB61Q6kUHTReXiMxRS
Mlh43i2Sy5vCacirKmDYBdnFRV6hOcptTZRHdptZ4gOZ2JkSn82Q8WW4y3WR286bXjRJHPoYJMcu
WzdCRks9HGXH6N3KIdiOafWWwoitbUlJdP4pMusOStZmU81/l+GP05X3LJK3MOC3TUwKKxj9C1ma
Ue/bz0kHaSgleRwiVd8TneZRx3bnZRk9gvCothdip6peL7xtQZg618Ox2tZNa8WDdxf0xYdZCDIq
+VXhLS2u+ONvrxgP5cxNxkv5J2Z1bRdhE4Mql1Fto/7J0/Jn0g0fsFM/F2bc+em1VfBvh0UFlH97
xSbL0tvULD7CtXnME3Lw/BHAkRaNvd2xHPjkx9j17+fc4bswspCFzvtSzskpmZkXGZdx9K32t9W6
UG76PPQW3Yg5GgJ/Iq7CbIpz1pGOb+j3bK2v1h62zq+Su9J2H4gi5vITnEtDNSC6EDaic8udQKkU
rc4hLejQMC2UcEquGfumIAO7Wg/+5H6uFEwxvw7A3T74dUimd3u7sidegOKKJkfw3zp5WxU2awPe
KFJ1j11HovZt8vfZRGG15E9/XleeYEYqHtnrWYEv3HOpDeZNormPVzkff8JkiAZf84n3ASYu32E+
SB4s1T/x8tywCFMorRa9AiFq5HakdB3yMESlb1PVf7SYhTZ6/n3JSYoGk2kN0/fXSp4Tyzpv75o+
+HbtWiKCIlksJaXYs+WwaSgGYzehPsklRFjNPBb54OGTQcIVflBylYb8Pi6TWpxhSI7Ke3cZjKip
K+oGjJ+ypaivzas3mfFt53zdZWWPJaikPi8N8/1YFtukLu9tg+h7EpCoRgnI2l5X8h1WuloPCJgl
as/mOJcOv0wyf5AExDtsNa++J8+z1B8zsHWU26+m6D6GLiAkJbQYGMfvtGXH6qzlpma3qhq8Iih1
gNUoXwtG57fbkm4oxhjxBxtmWj4arXny6+wxrNJHFdhOXHXs8gFNTEUR0iQo2m9SZR6k373U9F6O
AVFXamWmxUl2ZRn5lbrUEho+n3qxck9MQr69KV5Ua7v4VVC6tYG4t1r/sExst5QLyc112wgWrhGs
fCnUJTTk5Amh+x5SqWjAUeBgMeGRepxDJaHVK+hahVDbhOUSAMExhi9KpfpNI5th40h2+J0fzlAy
TQpQTRkap0Ozp4Xg3ivvRDOR5iBqCJ21emw7QcM0dW+tStRGuLdicMuNNjKHTIf6MyuWOgIzDDeL
9rdNMH+1pT7gB8QDO2ZlvA4sNrNQdyLQPzpgyRq2pCgXycyUUjgsi42AXowLf3pMyv5Js+FHY9Ii
fm2hLXqYJrChrzz0z1j8d7NH1P7qioqcpNd2CENilHBTZIMgBLVHmLrYj3Vt/SKBwN4kGFzhS6dz
66CwGJrdQpAp+hbWjPaaGLI8IcTbnjbjiGo9mMOtPe5aK1WRO/HrZX7qRQvq4XLkYaUqzePOeRWa
mmttld9ynrEu5mymyRpPxohv3eoCTCs0qfz5C9/L6ip7u66MKBcPkBViAzRZAzylJybpLy9QZewt
fOHUXKgiyKqIKf1rbFNyHyYyjuniuBgSF9hBOH+s+hE6fbLxzGHrCAO5TxP+AIOdJiN5oh+ZnAiE
Lq5gL6gMHmrdBzf0IVxNq97MtEDUMrv1E+NNG8QJun6HQGN03wDhQE5LEFc6Dzms2lfUYb/MBcM6
9twElXRwUReR2jl8NHVWxDNaqyhcOppzHRZ33zDlADuVhgcfEALoosO6dS3FejbTOg4CEuEBTPp+
vTRXFA9OxRPOX5FT0XXyEkhkSZcmTTPNJr6I9ZbwdgckKm7KoP1wwJNEo/GdYZMdw+5Xk2BZQBN1
qpy5jdQq406yq7Y9HuRB2a+9XN5JBMvJUEp/TTp9WhYOf6cmFm3gxTYSqO1CzjwuIKTJNIiB8jJ6
CYsUZA7xweqjGOIuARgmD0m9kEmg43pYf7xSE5aDHsdquTR6JDgWXoGcyiPrYbXUeS4nsurpb4i6
fLgV7SX4bcaPwDiE74e3u1grJjRGhMUOv3Wr3oxw7ndJctcFOLCrNePy7Ka3xdAwzYWBs+2rBznq
hK5n8V0ZsFHYVEcKSTjllDz7Y0fhX2E8loONfVl/rBPnZFU1v4SjWRudQaxkHjy3PbEDvH6Yw6eP
YKLNYHTdemfDvUzQlWVZbXKPZqz0sesRlzWLjLJpyjapAz+DUnJn9cxwdGI9Uo2zxHL43aLZuhnD
7Nsit6rj/UtMZ29QGBaxBF69RLG3uRhtBUu4hAUzM0NvEt/coxLDllNVQbRIDAes09wMX9NQRIN7
UYEtPEOusy9Artd1FX4MIfyklEaAPo+5J2wp3ArxPSur+pgQSQr0MfEoC6YqJPTwIS4Lh0PCKqow
IrKs44reJgUQJdXNxFNmEaoK/HHA0KuCwJ09M86lyTGVF8dh1egbi+LB7Ko33+YMpT70qSZUL1O1
3uRMlZGb+ikK5WXap+13SnYq0p7ywRyteRuuX45SPzbZ/jtboiJcPHzdNFHwKqfkiQ12XBvQGWvd
IT6ZZ/b2aPWWdhM6i7uZ+oz5paX9ap5svasBcHZ+zo7Ghh4BpAAWN867xNCQQRadrIA+mCTXeYzw
JZZ1OsTmEoIAmPelatFvQZVsPdc9dWDqqHAqm55B8ugdaRxdGBUaeWwQdcvIyNC3rYh2OdrE5h/T
UBX3HG+nMWpvuDT2Wzm904BWQRNzoxTLuJMjJDyW3gKm9EulGTqwVl0qoKcV6w9ml7msN8qjnarH
wasyfUD+PZ4byyKlMpiul/kTx0C6o6oHOkiHO5OosIOY/U1Ij8fRLdPrkVtqZC0uQJLCMO05+ley
VlWELbSJu3U5mKud/ccdlVj3SMRfQ4/bHA26qBbT9MYsjBdQtZNnUsA4pCtAjt/HyJJ+LYU8GRow
AqkpxUZhRrp7+SVp1MI2ytWATzoajK8p8WmrtmtnZzXuUz3n3z2FOtzbwiuHvE83765aBFMXDRjp
kAQ/T2v7zU3oti2tjn1G4+ub6dVDrvmLP4hMsSzRYlZPSZUaUUeEQOwpVkRDlMCSqF+zTOjx6917
L83SyNaiiJCEXvdph6KCR+1LHZV++CiGcEKYyAahvHOWEQ00TB3zyIIywgJJHORA6Bp0fZj2UHIL
OxZ36ItWCiGr0X0TZ5FwXWzybQ1iyG6WlejSUQTWvOxP1J3oOG3897nAtplTkSYRnrmE8idQOo0a
HHKWJWfE6B0DicxlddORt6Q9CjUth9bJI7ygH2NIyVZZy3dtlExElytcRvEcglsjTkMZS9f8KTLQ
zKrMFSgX2+24HAG1dokJX9iM6qfrs5yzoKR3Xh8M1ptZmbuV8Ft2A3oXp4leIEGBXuBxyiVLx83s
2CuyexKKcPyw/VXpzOIKWCHzCeq7lMCsHS+I3I2O897LkDpJ2lEYas3PwQei8pfEZtfoqd0luACx
PNphc/42ZkKJKpolNaHp0aguAQ1sRqhmyNhc0t8UrJH0OwYHua42j714U2Vx8NwSRebwuCj9MLs2
yukwiQd3UZA9SG8nkoGvipRm0BIWJNVkd2SZfuYySZwezmcT+b03y4NBswDiV+7TTX/t12a5yf3k
Wk/DhlS7KCyJCuVCtkGAStvcXBa7dOix0kbm4v5of9VR1hZUqEz2uXQXzBVm4O7Hdt4v44QEGq+a
u+r70uTnGOn9qgSrtLz03yjdUk1M0NO+uK5WMjJHM6xP0kqdlzYMfw8srcjz9cgBavN7SZpheXY5
LPAEELUiIda2u28xwuE1QBJrcBwoupzgNSuse8GNaM3w2nHGqNbSADl+JUOEp20X/o1rCp7KH7ii
aW6otHDngcLohbM0M0JJfUzci6KM+sUU2wEUe2NbU8lVWTynliLfxgqfCPqa48RdPouyu0u79cUa
i2rfowdDwo4ZMMm0hLr0b3zGLyBuSLpxWXnh3OR6kBZne4CwUvshO4J8DDsS1v0m9i7/cp2jqiYZ
3fYexMR0mxe3uAObuMk7asiX/iZ8Mm1uRtaEwRIg/DA5qtspNTynhL8nKW0K+bLGY9X7caOBOTNe
WtUSK5QRXnEgWpLusJJkr1xinV4fJe68zWIuHyV1KZ2R4tXIKDuslPwsKpFvMnzT4pL9L0b7FDhz
zeCSP6iWrzw67CEzqdz2MO2zEE2ZXfwMTjZsPKUr5B79JpwaSYZoez0pLuLOQjY5A1J68VGbS4Ak
LU2/1ixcGIddGWk6wc62/zEixj6VInnvuH0eE2gbR7DLzo0CfdXDPQfme3KBJEq3yblsuFwSHeLC
FTfYOvhs64+1Y1iuw/V9apN7Jvs+wl5x0ggDdkP+BM+59/Jmiux1RDxAFH46MWoF4MTJR22rs+OW
U1Q5TRnrgSLDftg7dQ4i6dOhIuxrLlXPtbFMnC8N+RYZnxmjj5Uj3+NyiWw488N8t1rcSG3r7Oci
36UuXIxfmNddb94DnL14Kcollgnu68w/sUGS2ZOCBvo5J4T97dhkgCENQ3yM+3rNvZvWEEenlbdU
An1K0mT6Pv0OG6gPp793jIrxq9oSC37v9SqevE5F3ITGbHpvCMGL+fsFrEBfeK5tgMTGLJ07W9C2
aJB5Lpv0gxiTZW/VybGuxe0s/bvWRIgpTXwAwmyupibXwDAxMROXMXuz1jxq6jyD1KdPLSk+p7z1
Nl2RXmsf4S30Euf0XT87ZzmNzjXM3PXK7QJtZXlsw7I80c+DbzW9rmc/pI9u4+pE720jualDsW66
ACki3bpG1lgR8xCtWMG+GC67TnerjXo8cEpC4/rBjAypOAbOku9pfGJ9VRgeVpNbvCK9TFFbVZvz
JWlCFUyAFbVZ6psOG1avyZ6PCh5hTU0CSNcVURD4D+xhn6qaonF+QrJccaoaAL+jZmqvh++imq59
iZZdqneQKuvGccpPMmM/wa8p66khZzz8IugUSwbsuo7Nmbu/qxkf20sJLdN6HYd89Kt8w8PGFUTs
gnX44uI57SjWfEfbr0m+SdtzQ1fmuWLcxBZnncrWXfHpXJLhjB99+dNGP/xWg0eevrJ5pBphidHG
sLTkJPX5O2VW/rVLSWnU2trH1E9vWi/nKzmK9+kS7Wf7JDWJvldYmrGAFE3x4mIf8yXFn57NuysY
2mrke3s3MODJdYDJ8lWUab51EyffVv1mnmkQGFr1YRm62vQrNQ/Ks0G8EY2HipwtYfNStpxtlipi
K78yFTjY7A3PtCECiBGhiFfYNwgBuuGmlSHP1RM3zDDdeG43be28LuNkqOZtlY9T1M7W/Tj44lw0
VRE3M8eZnbj2QRLDG80Fye0axLjIQipfM7hVFLAtO/jMNYpSSGupOFYzZl1hzTtHCbKN/BX813gE
B1fiYnfXmEAsanIdz38mc5eO6DibgnHroaKCErWaTd76OEmJr01BwQTaqSu3765y9IirZDNAUULc
T4EZI6Kl+X6pkcsZqUBwA9Wk5XuYzIofQnCmBmpT+eLNJ4YQZWDxyZRtnNxJz5I7vdFf0sjpRnXN
G99RN5VR9/vCQKFAhbIdrYRMFBU4BRdDP8L+cs0vHZyWVPgny1Lfs1dUu15I0irw5sdQrkApWQPQ
0Q7eznOtT7danbiLYM3lPrSMB44K+o4gH1FzqsC7H5z8Ps/wLwdIlGrEEuB8GxQ+NUgH3Grfridt
hvsiD5eH0GmPvslObM+L3CoTpGwhs2lLwDCXu0Tc+CVwdZHeUmha7YThql2mK3DIuinendot4tav
nsuLGKgvu18iToSUkS1MJKE2I6Ab7vLAJU2eVJPZ/xo8qvBCKWNrLT7RKj/MvTNsL/AUh4i+skkT
YHp+MOmc0XN6tjg58t5pfvcjYb1qW1bjO1lYcqsXGDuoRvuKHXIbuHqOB5JGxLtFc6Pw1w7+BPkp
6LVzUVrqQ1AW587mQjRMnrPN+m1nKYxVuUuOHHG7EqizyRy4kh7hnC89GgKy2wrvzso0AgMip00Q
6JPdj5cPGYTMbeabyjV/28vwFuZMaqpyvFgYywHo/SVn8dxYOn9tK++dA8LbQCDeSpujQne8Yh4B
8GT5FjFB+UOMzRHkqwvROmPPzpQw8Tt6L3k1XiMxIXxsdOqtVtc5lV6JwgDWlOwFHsDJIO5UnT5X
/lfiGFGIRhY+HKWbLx3U6S4TBJkp4MU58ZNJeGVMtwHFh2ymtdgXhXFwUpLBao2oS/vivh27Jh47
vkOwZF/Nom9GW4l9YEBg1B1abqRbBXlPNVzYIH+EjcncEMVHaoBw14RO8hrcVV4tsT8707afjNfS
oWXHk8FnR+Yfsww3/TXnu8xkbsYMWL9hbJ88S1DlXYecTGW37XwHDfilL5e+yLXklFWc42NYKjIR
e4tBB/C28cFrq3Oiw0e3H6/64NQ6IyMw39sScmaQbxgJHQJrTEnjDqkTg/+8pilrwsEyUz4rr39s
yotwJHGJcDLJRpqmPGDnREYHgwcVGjrvKdKqbTP5FII7J+0O4gWnOYljJMPg9dKqJ+HRhBkg+yBK
exrgFryqxjCoo9tiwmhH7st5hfvAxQ+67Rk5o8ahdiQhf6BzrHqT2aLatJZ4Xhja07B2CV9squ1U
m3DeLedaubZbZwYuYffGhjISyr1IBZLLqTZOHtVeybo32WSGIIYJpRUvIEZvNtKN6cGFuZekKbsv
Tov2UmR5BA3MQ3cOcQ8mHRVAwzT28K95rLMpOYKL3zqZeW3Y1q+8HtpzJrAPtq7/ILS6qzpn3DXC
r2BlCmNXTJSXtb7cTUYrtuzBx9G8LlJ2ZTNdSGvjxMSley3C9VVqGmuYZ1wRFlf54u6NJUx3yoHN
KSbjUwMLHsw5KAAnEaAP2XBii/tIydLed7lL19i0mS9cRdJcDO3z/B44492glo+kzhWRmkTjogCL
POkkN0iKQaO6SDdUGo1D+DobHAC2/T50gjLpsDLOsPQHT6buoSEtxlfrQZHxeVr64KvPqycroIGb
KjeuqzkN0gC93KSs9piPRPM3/hHzs9oitjj3Pcq2st+bcE6klIExgxrRCqKzLdUJD2DsWP1CpO9U
DDJ51nNw9jy67MS0PoWTuuqlL/aTnbuc0jUIcv7b7c2GjAEMgIXnM7KuN2WSvs1aU0xjkgPs88oS
I5IyFwQ/KpMQwQ4/HeQduJnFcRKgkz2ggTT2OvPuEy/bVbOgAlJrGAbPsBEOFVzAl1uuB0TeAV1v
ukWUu26aOKjpLDKJ1iSKhB5CvI+4OtzhJUT7/uBX4iqcl2OnDfcGWPQwmGA0eGZfrYC6mFR4UW9z
PncL0zMarRP9F0j32uq5bUosXZX53K/KpNOOhI2m4969Nt9OaZ/zpiVG7+KtKef31bA/QzkwNpIr
RxbmW0aH2cEBdopqUqS8oXDhvNqPciG/iUGLqkHnKIn8g0I7WJiiIif14DHq6akMxJUo9Dacg6c6
hDQOegG0BfZAsC9rOmQMwr5PZILKrni/2HIKSPw5sModvtxnHCvo+b13NBKAEGP5OGdcVSoWCx8M
knaGJrP5HVjyhbxHTLV5Yx/7crjj8IRUzmDTVRLceENLVBN+ZcEMJQpaLAaXbSEYjo0kZJ2Szz62
SuhTL6Oma6aeq/kJ0HjsM+2mXGOHL68o1VXSOETO9nx2VnGhdLhzrs9z2TuHIt3SX0CBS4U5yrYF
7g96sxwQBoxEDwMiG/zP9u3Q9u84dO7QwJAnYuBWrpcZKoxrss6Cb4MocioiKh/EF8PIDm/eN/QY
bC55Waa2f4UGVjPgx5/MVVch6RwHZiCQR0pYYtcKcC/TwzPb7ra9pLXOEMMeGbjxSAF6XC9gAdCt
HMRqRzbbM+6VcMcBcp2l8tLAYnHuld4dA9d5tnhz+8DCQ8UGAkMBD4gLdeCLgNv6JrcXTAIMm8Ha
Qs2nB6gzokgzp3giJYrkmP4W6SQo0J/gO+++ri+UNEzlNpXrsq3U9FwwMOQOeaBrXv9qHaTcZjPM
cWuBfOnwYDBER+uI4cSZAaMwEm0rs3WOFc5qH9qf6g57g35lFxCJnxfCYrXRak2PQw7nhzVLUXF9
OeoyeqlFTs3NvOAWsMVD3oUHMzjlHP3ExZVRmcE5cvM70P7x5vJCEz+ZwY939MjN34i9L4722A7e
exsKJaEFJrKra+CsN/5r8qO1+OnWpojyrD6E8xo3vO0LvWv+mA7w5zlIRoKdmHpy0AO5tWfG6kUj
BRkq/nHtPfPW7QdjpgHboaFunMudbf/qsu7JGACiC/SikdNAG8nKf0tUh0s0+6kbNb9hEz+SAvXU
q8U5Jan10XfpqS8haapm/lA2Od5+eZzV9QpccxEMFeShAgrBVBVp/V4VM0kJZmPHWecc7eVBiu4V
gdp3w9/Hldx3sFMHryANz7FNqCicJOxsIIILrnKe+niY2/atQghwtPOWunZGuMvXcPKwpJBN7D1r
vPJNgXnJ+TSdiaY9OuS12yMhofwq6fnzWVF+Kwc3zpBknK3dow7PJv+v12QyNTg6DBzPYXfuTGNf
rPmdO2fGRhgg5Zm/5NHo2/gyV3uIbLO61zQZDaCcMSHHNf0J3FqywEZSNHbfHGKfKMccZL8XDA+2
wX1HBhTJQmx7krq3riX2uav73TS90qJDxq3JzWxYq73uP+2J99psu3NOFxIKJOf/GDuz3siZNDv/
lcF3zzYZ3IKGey5y35Ta1xtCUqnIIBnc91/vh+UZe7rHGBtoNL6CVFlSJhmMOO85z4m2aPaPjPAx
xMuNWffNBWZroaiMIQsWk+oNjiqYnyZtfof5ksCw5FpRkvMQaOPMUsV+TyUvzWy8JbL5JjBEV11x
AyH1tZfBfdohF1Fa4RGAt9czed91bPNOOMsNp2tC0zRlM2FH6mIQUdOPGDcb0/5m/mShuoTLVIRj
MjlXqkgyjbrCnBPuXUIPuzhyiuXIUy/JvtAL1sMEhSSO8y1xfO6jwVk6y46pmaGFM9n0GnNL3QSD
7L5M96a9rgRKiBNEzO5n+y2J6QrKGAoWRsoA05P3/sA+mhwDmuXA9DCwNYcmxOauire8DjNum4+4
dMaOnAFxcR13tAZP39g9WjfF7xamtHrBl0pkd3AaTbZhwt+bSgSpaCQs1U2cdVlfggyGnD8Jlmuk
R7VohMy4T3CQCOa7lMjJeqrol02fMqt3GUnkzOVC7z4arY3bdQho0m7Y0tj7WXoX4oQ4ZodybQ8j
H2A8f3u62OF2RhLAAbSxrdbdVMHMd9nEtk1UzsEhlKkaan/n0aSVL8AN1mbvAKMl1xcA9RaOp527
3DJVxmi24XFq4qltmwwQo4Q66eNz4wjNLlqMXDnp88AoHB3L+uB8ZLSK55XHDTh02SnAWrQda+ZG
KjdftAorSkLT1TSyVlc1oxjAoBr0SXprhvYL6+++tWDopvn0UdpBih9r9jc4AEsuT9bzwcULK0zE
3iyXD71dTPsQxwgn02ZC9PUwFnRFwiARkQ4zvPvQUfwdiJlLiyoftmYt84Is2DXBeDN6FZTmmh3b
EDwT4wJIp6rN3JJmtenL63E+qYIfNeNMtGTRzk1JG1o1vGnSQWuuK+5k1JFVadLiFs7mNvLNeDsa
1vKPIY4373bmGtsS3EmRuSWeBr0BfZxjScJQ2FuK5UBO62aYUe8bJtdezTeXrwxXI4oxmWxMTMez
6oWCnWLHRg7czpyjG9bYqWovPeBH5aIX+Clzj2dJayBAOTjhamAEexLm12CkfIBDlrUZgRliyQYV
IGgoi0YbpTjmYR8CdNLohKGH5cdzOSWFFMuDjwdy3OU/thG9Drb80SFHIqtd6uiS4qnBLEN/evnu
MV8YTQQVJY2dl9hvTlbQIDnV24HwNBN4M1wXEv+Yhvi5VczBeWbZEdnRYpVJaVFPw/sXOQUYyhho
QUrcYefmPa5EL+eYPA7hgvPH+YL91qjUQQnuwVCyzPRTyq6muM3iTq+Zh7loCeVDJgr0Hu7aGHAd
/gzGqnUfXtu8evMjHBtRKhgalDjYOAYmGD64NI9M3qZVhUF2J5hKriy7crZQrfmpXV8BpLEP9YCS
KJj7hgyEN3+WSqkG7vsgobOYlpI4dn+GpDn0dspknYoyu5hfkVqsdZd/+hmC2tDny1NW8SmXabnV
qU8xqAXSBCLKnNAsvTAlaMFGs+ga6C7KdjfgUhgXDbeC49fK9G3kBk78LN3s/F2/Otr4MzikdWsV
dgiXSzAy5sl75jJno4c4v/IwWuHmzcuV2xZ3WlHPHrvTuTZArugIj4ONJysvjE2qeaxSOqgWv4sB
u4Be+NAtcKOIeY/ghvVM0bacW7Sk9ilO7HaPYz5eBzXeOE4eO4b/yQVvtA7SM2aG8EAK9tHrAkHq
HoPMAPs470GP9I2qb3nKW6tEwxXGoAIjMOMo7cIxSdlU73K7C3ciQoLyhnRD0o3DuF29GnhXef9R
LwrR/IIH8UGCt6ehYzI3Ed46FzpH3rEIjCuwLSZGcFutvai4icfEWukKo0IrGhwmmAm2Vidup/Bm
COGEq5jKKeq6DBwNNbhFPB04FZoDyYlmkwPPyDBhaQM4lNVxhkWuehP2RK9pzi4tW4QUyUwqkTVD
/6reRIAmYKsgtLaWYOqBVW1LHJUHZwEDHZv0RjZjfXIN875u0vrGCcDdxxGHQMHMH2v6m4BqXkiA
P5ZsmiPhZ+5l92P2B2RbE2XaK8enSnHo8AW/WeKPd04/dpsRqxPg+5ZjiE0jvfUgBHYGxYN07zVp
zzOBbThsUBiOY5cuS8+rlhwMJ6t9DIZo09bB18KX7tKtSQ0gN7Y97HCwQhiby00fZjtToVTEeY0e
VPQnwwh69shdS6lJwO7KQmUde16PLDdnCnYLT8NI7yXrv+iMp5nZo9sNTCQIoqdQHmXRH8yA1Bgg
6YzjB2cSfLgeU+xVmuJAw+n+nDbpa0vkmJI4YW7SPMISJPOrAd04cgMmGujQbHTjveGHQC/k0Yq6
X+5UYrNaBF83W6xHVvHL0zOlfiPk0rTaDsUwgkWag/VIduHP9iYMgB7Avm/XSV49cTnOsByQcgpa
YXhceZgq6i+/md5leNt6nLtqTXopp+WqjgKUQOa6RUYdQRmBsomfyHdY+6xiDJBxsqCMEUFFGS1g
U95WUNocLPlTRo4jm1r6awtwDVlgonSrMd6lfsceJmQQrcPKwOamz4ZRvkcxxn2PYytiOTtAHqSM
pjJ+B+SafHg2GnVw2IFu5xG7Q5g57an04nBVM8Y2aJYEJ2PnG3XET+lAV4oepwYlyJiffS9LNg22
2orEHE90sXPb0qWKgL6gwrLbbTbyXPEId+OYkPeNj51DGy5sBq3Y6ep91ld6UxExPdh1wb1j6x+M
1rAEUvWNDvckMejTRVne+EZ5W43+G8e83zQ84ORh8LcW3UzIcCzNrUq7LQIo8QCjetax9dTGGD87
h16CTLtUMyaMWZPmBreYWltgcDjsIPmKEfHJRawVdrMPsIkv/Q3dmjeQmmyve1CMhQ50qHxmgfvL
9wTF4+65SoevPEuajWBEzQGBeA4Emw3m6E9++Po04kNfcbTHESFcqKvW77rs4kum9IcXIj/6ONvw
jY3znRnQenxG+5C3Zabu4h7lTCog/6ZM38IJJ3GvNfVQxqcd0i7SBjzLkmwZ16b5XZy47pMX51dC
Er+VQJ1xiYR+9pJHoAtMOsf8vB2M4TQbZbCPXJxINI5eK6Wfx9msjh2b28EzfsWNpdfQ+cC/OAmK
gCo/BohBZ9Ro5FdT3hKBd885fAnIRt7BcY4A8ns8j4wqe9H356jJ9+YcA61G7oVhBpQBCCux4Afl
priYij7Z445hBSHzT8m3d+t6dDj9yUD31Bnc2l17O2BAojOcMQ+hBib+OKzMpdYDr8SWVYuW8Np7
+vMCwu2uaPPBBmDEdI5rfgyGgzs/tIcjUeJyO7f0scSkzmiRLnGdht51QQ4WWbO0ykm1ES7TWa0M
7E0tKm/e9cSZ+NGKiqdtMzrXNG3EfRCKY6/pHRcMIXejmNLd7L1CYYNgbhmwomiix+WPl0OisoW4
tDwKAdSoOccuGpDf7Ce38Le4NTZ9k6OmlNSLRZyRcmk2R22zkuo69+iXQSby7Ve6Od0tkSQ8dJzZ
mCLWW7z+9F/H87wpVbj/wzUvDZ2sfV6KbTTP9hFqyTo0U2dTK/bNwlLxAb0ZRSx9dLXpbDP4tOup
t7EztMUF6P6ltUfjqfg0MAVvcQGFpz9A77S6pnEmD1M8PMaoKHsx+/7OqwGsKmWKIy7Rm8QMTbZh
M8yBqk2IpmOkgdXuM93lKRRUNTv5ZsTImI/svKhKikySbKlPOCnBI1Yq8yiWIihAgzivWha5MI/x
/o9BAEi/2qiMmR/5hdViHVu5ZHuOoTWaW79reSZCqcAGCS6+FGz+4zlR+zDM0Eoceuqroob4kfSX
wqRwuxGIeWXjMUmgmtYdPFaIYpi3jkjypzgw1oF1V7cD93YTfKjUonkjiV6CvLZJBFvv/dSbO1mV
Lx39R1dSyqg/0r9LkeexK94MahofCXsjnsIAithivDi+fPxTn1S58jf4hnwtmPJGKPKXTghCjUIe
+1GyJkR8rFZEoKatEZSS6FfK+fc6F2wLRMfl0taltw0HrPmTFfI0Zzv7RgXPMbPq6zTSQoHBlC30
zJkjXZpFMekkHyrTN7mx7MjnSp5lhF0ksMtDZlve69DEayS78MdJxzcj4STp2feOja3EJEa9mmpL
3AYi/9FLNwqqKfb/UXfXmniCWmLYKP70Wmv3oVXU1VUo+BY7g5O/WB95hlm3+JlcXBtxsC3b+ULL
jX7hJzOvaH17IWBOz1K+1Yxo2amvmPcx18KGcy4KNoF9ar/kne+sx1RE3GR8iGx22qvfkF0Qd5Ss
NXeaWOqGltNmG2vZbj3dhisUw+KcR9EOk2qJMjgI5vnOkzc4/ZqmgwabWHcx7IGQxGDschmj+nUy
2drFAwmF/oUdJPxivyZt4OWXQTCYrjCEOyWiUPcMztS5NXtN/RunxWh03qqOyWkJ83xVaj/YcPzW
L3Pjrn03LB4UFrgmLs19JVS2r5LeeIm12ARUb80JHoLQZOZIHoYpHwKOcSBTLx8pu5yuXbvsgXxA
arhjnLOFSWHiJPgNJk9T0qyZGjXmtQ20uo0L/CZ9wcNhGIrooEER3WUdWLqQscw2mo0HuJT9jUF+
bx+NKtsEOcXmmMBDnrGXFBYMhlFOwkPo9tsiynG4G0JvhF09+LN4nZv0auU0U/djBWBnuUsD4s93
VoIPbvidIWJHQWedI+tHwjw/N7j55g7foz/Y1iZzSeCxdNVHBY8AafKdymr75NnmNutb+aZxZZcW
E00z19Uu1M5PmY/VHeArUn++Y2zHAW6l07vjQ5ewk+7PQ4BuWmZmcocIQ1I8XVl1mJxQo8aDSy9d
aHrJA0aQi0Uv9IoDiQnQpn+abOeccpLZjzUTU3hJaxEZ1gtJr+6QAThwPIhlmKQP5h+OCnWGDmMV
PB163obT9FlhYL8hH18czF652zhhkN/X5rtyiPwvaqLr9ul9WvhiJWJTX/x2zjhaAF2VaZQeBUwY
9kEgSDmAQctMVH8TcBQrjcDYMwLicOowuGrM/txLnKUtJx9LGIeBe+EgMMnXjbeRpZvsKeESW3tx
snPr7Qg3YKSLZHn5w0+v3aTbSQ/OWw3dc5Naoc2eqowv0JCPMBLf8/5l6Cd1F+n+2lmArfHC4FNl
+ww6oX/lZkhruBmaycygFjzWcnElqsF4VYTWY2rEOyC3p6StyjN338Gru/rYOMwG3DAw7kYmgNSy
TRGNv6wguTO+22l/SwHCiXMRJVMttThG60puoht8Us2hQJI8I8B/JGnCVaC0gzVhiZ6lH3Vo2Iy7
uZ7IraD/BsWXb1rPAJq4XXX2Vk+Ne6IcCQnOu/GsarjBNTICrVvUtxZHOEuLfWek+bspeJJPVMVc
Zp7ZB3dS0T5p+yvqX3rJ5VTsVCBOk1P5l7zAAO6jLXaxqs/GAFYe+2axhgVCkaSnHtMkm47VAFAx
GvP81vzyZiCRaHjTJRqZECFJMWYzSHCUoo8f65oJs62Ge8cx0pNfAVDRLlMuu0FvdPLMwBhAcCoJ
K4TEvmeH0V36GRtDPA7RTQfVYR90JF7ZfK8A2XSUR+XJEOziENk+MD+qVDPRqNLxLgnlMSdm/5Kn
xChJACyPPVI1fZk8axuapd3Btm4y5j32AhSl1omk09S3N0gO8VrH5SVmFrDyEDxWOVHOtBnYIBRe
fpjtuTwnWn6PbJo2FH8QagmSYDMEVAJStlBusNpTQ+VxjKNX4rvtSTVCgtk2Zpd+DskLYNiQ2JWy
1pRJfDU2wMYuDp3thAiL7yRmd24n91RsElPkbMetBIAkatoXUuerboRLyhV/5wbNeO0W4nkZFzjx
2Kz7nGu7eUoY/soRBwrqq5yQ6OlT7U/6ucsK46cw1EnVye8gEB0bEgOTqW6Hd2PiMguzUyphpXTN
a1NlI52UjDxgx/yYxCqYkvhsOyYdbQxye9wVbIWnCWt68egbhnuvvBGNRPAOMSMli9Rzi8sP0VJ1
YqVgLx2JGzyoUeZU8uQ6Y3/r8Bt4VX/Lp/cU1QhFVtthe7TB41nutWZVXwGR+cIJt5kIZH44PLCb
yPtiym09G1PzFfOsJRv2GhNfeB3H9KkHTHtyMaCRLuiYo/vyjWH9ZtJ4imgWmt+G5b+m0uLoEYbd
KcpC6rO82STqx1/C0spyarBpMwly/DI43/Qz6d18kOk1avovlc1sjCcj2HbInWenoL0EpsnG8JX4
wIRzzIziNGbD9Ab/fIuAOyMFJSnMhsdYBDjz3bQ5FgHj26I8RGGpL6ZAlbd8IOQqogCh7N2bAuHy
fmb8djFBy3gINR1CYpQzMVyERo8nbgf2qgZXjEGcfeA8fmdG6mLaZHZqlItc6Aan0lDxUfdEVtSJ
SgKekg2E+ZnN3Sq2qGMSbffGYTzGFWvD+p+q8ghw7S3Ms/RErqfYV01T7HC8XTjl81svTF9BfdbK
90v0d4Y0Rv6i3DKiXJVFhvkASbC4fU2i2bpY9LsodjZFVmhOkg7H/bJKtzPNoSbSRGfIY1INwdmm
QIZQCUWGcfRQNK731GFrwqwFqFnkEwCBYKbj3P7UhuefEizTMIMN3sLiRof9YxuGkBND7ti2GyiC
c/KP2crllnxsHU7QMDDcTrU2TgadpbhNfZ93oSmv2bR32LDca4uPw3dguyVU9uTIMgeVI7BGiXkz
zgwd+Cj9jZ3WeNss94uKciwqE2ocJXMr0yqIkytJaNdPn4wKzZyzJ/7A8i2gB3Mf87A2FVRHAyjh
TrPc1CR08QvGpzy1v7kumOci+yfCmTZtk2/dNPbXTfcqHdKlgJtQGfhJVvSA0L3Xxb8lGwmzDt2r
1/8SQCbWiZXqA/Bj8ECKgtygwYJsS2wvY/HUAebfa2965rhm7FxCW5uBCcqarh1yvlQM7aZhMbw0
9LDzJLl0UQwAFr87PBfc4c7VnmAyz4X4oOGC+IsI7ni8IMPIuttHLZfbaI0+9vi0OvvNu0/i7irF
hDCrp5PCjrjsgpN15RpYGtgnUQqxM01T4S6hPsCPp/cFEyynxW3RjszIEFK1g61DR97W9nR2annY
mfUM3GugAefPIz3zGYh2JjiUNjzM5p8jE9tCnAIvcuAiivw84SJj4GJ6KGWxxeU6II/sJ918DRK8
BPrmSVrFkx3Sq2v2UB7R41HSzejVkxyn4LnpJ8kOBSVv4bs0kwgPStvNuSsb8WAWuDe6loRzjN+B
IzVrVMEURU2Nc5ncBKmUgMDIaWEzJnBwgAP8+djqzmRyAiG3KrhNuHVTTsaUBHmJwS2NfepcJMPO
ptroYTJ578wRNKrCGEX2bW0nXb6u+eDXtTTnR0NN5AnjHTJUj2nwOpqTc0lK/BFYU+MrvjtGFSY1
eMMcG9vYkrd0bi42Or9+rlx75afhc1zXV9ahwMG83SgO+TGnmHXpGRha3dBDLO41hgpQTSsi7wHH
psA+lxk1YNhXkxH3lJ0U26l1jU2IkWvvzo13abL02NOLaFS9fV/Toroup9PkJf53jxvMrT+YDk6/
NOnqhVQBjomtLnundt/3YXjK4lhfrNTod1X9qird3oR09x2GCkw/D1PkPBsXVpHW3kOxIEkn0YKV
Ikg2EWJ88FMCoYLr5wLDIrDe+rbN78wyTg/ZaNWLHfOuo5brcfDpH5hHPEsVKuVNrc7SnrewL/F+
L/sY4Z1ogrO+5MDwyeAfxOtn3LfL8pGYVnWtkqF59TFH0V4xuXd9zIVitCAlRfOQqojRMkCydRjr
6M6I9MlIsrd8yPIvFYpTnQHDMcfo3soRTUoXSD7yR7gcVP5rENJ/LhjEzm75JiV8gjOz9adD+T+g
4fCWKt8nwLlmkof4w7w/ygM2S/EWgFlx4iia7mnTYiHA4FAS3wgLQgn1NBxayzvEFO1u++B1mk12
kfguSyH3dUerRKQmi9mbc/XBpa6Gpd+L59emZed9KTFhbNum4Ulb6eH/8RvJ/1vFgenZUsChCQLT
/2faIwh1KymQJSezfhyFf2sEJEkYdDoAP9bp6COe8vg+GrT2Zka+Y6lWe361KnATIFlmdQ3oXQvz
rRgT58ZK8ISGCpFBdWj4TQOHNp/tZzws9gmzHZQRYzT2kRbubdT3S7d38QoLtyFEwf8ZDuN3W7MK
TImTX2jmPslj69rFfaNh82ub64DKPn1mDvchMVeeOJkwganAqfRtgHBL7080ebe1Jj9sYznbaN+J
bmJjpBnFBAdTafOrd7IRvyoW0QyE40HxU57EJM5/vtWzP5pMNsdm4egzHL2v02m8YnVmal0E3t1M
3sTFxH/REe4rCwwrzXPbltPIWbuFdeM3s9zCO1Nr6tbMW5f51E46OS3AUhyrCarg1OEk/nNd/rfv
8b9HP8Xd/2JxNX/qTr+LckL1itt/+uO/PhWa//2P5e/87+/5x7/xr/uf4vqpf5r/8ptu1HddNMXv
9p+/6x9emX/93366zWf7+Q9/2Oataqf77qeeHoANZO2/17Qu3/n/+8V/+fnzKk9T+fP3v76LLm+X
V4tUkf/1b186/vr7XxCj/8MNvLz+v31x+TX//tehy6PPevpPf+Pns2n//pcQf5MY33wTmqkHwHO5
9Ief5SuW9zeqYukOg8HqQLpz+Epe1G38978c+TcXSBm8SuFTyUFH61//0hTdny+5f/Mpu7NMbiYT
PJ4v//r33/wfPsH/84n+x8JaGz/mP2LXiKwGMBC5Kfkv4dr/XFUeJdSWOTlw06xPIQeUdonzw31z
PHGjy+o2Hxx0OaLnnZxYX4lKbKGz7zLVnY0iHXeqxJ+ThJBOFjcszy1mYR3stErKO7MIobou7lnz
ShPzPhlxxebk8Ca3YwJZgZCaKWDHWBj2WI+rLTMvwmCTiz/Xa2m4bhdzBt+A3ejFclK9aXw/39B6
yby4pM+nZQoeZEDdk8UHXC2O4FZPGJoIhR+jmaBv4VqHkZrCFb4qUKYcETcudAaZhsexJ6WI67jE
fpxjQ2bDXW1jjMlqcSiHbBtX/eJa1ot/GUIpTubF06yM/lGNzyFWZ3PxPPd28GxGTMbo6QNDRKFx
xXx6ZHwT+zFGokCdnIyxJMcWY5+m2JrNHIaUitSHGvwLjrvhbEfmmgMRSETr5IVMGFpjOIzoLKei
0vFh7IZ3yRoBwOwySHtbOAFbHRLECASaRymyQDYPBxmnP1k7PNkDNppi6pisE7COPTLOeKlwbv9I
n27KibcDsfSTYhIISm7wG7vYlcsQFaCYjoETgB8X5h7yJYiHKMJiM3Yk0lzzffa+MzsJt6GO9yRM
ckR16CSUU22m/GyGbKVrC7i+hrq1zuIT1qptWeEkCCYfp4+HIcRsunumQDs7AN1suWCui6pmntL6
x1H6RwVHhVlKvZhBYO11YAdnjbQU2eztxti/t7ssXQ1T/2p7eYglOKCjzsXjKhEekY4451BSQHih
AF/k0tQyMcWq7d8O6LS1VcfPbSberPC9WxLoRvad2C2OJJOzcCnldgoF1XzgMw19Ctq9cMtx53Uk
fvoA1oCls1XS4pZFF3oJjOFZGcFdW6ZPSUVCcBo5vesOXOBof2Q0TxOQ8a1VblKF6DFWwvFF3Ket
xbbLkkvQMVPXccyDSkxwvGCFteOryiXE5j644nL+wf6RbubbHk/EDlsF9do2fUaMPnD2efaGlPkz
1sLsUi/6BGGn9E50X8lYM+pibrlMWDYOpnZqeCH1+7azh496kzrvwsQOZhEBK82Cro/R2NKJij3e
HYZt2jYc4L16N0fWK9WzVHaMdKJOsvVxqpJfm9rqoJgdluPwJWV2JyQcUyvJmboF7lqLnJFFBRDW
+BWEHJ6ThirQeVGNOvr2cnfUO20BGxj92diJGPtENZqbold41hYrjiWm/MBRZG1pmhKbFvIrQ1QN
k0r+ZKlxqNow20xBBSUrSLGNufNAVsgqd1MUMGYOvC9OjI9hUsqdZ5oJI2a8/ZKw8dDIct0j8YD8
iPuTGSAJ2y9OTnVECziElVhsUX2wHmnzvh1R2eJkm89sIgMoA3i5yRq7jaRvT8YvDoV9GJHyz8zI
3odIom/5HcaQ0f9M6Xnv6JkoJzJPRUfVd+07tyGlF/hG9C5IjYrgIgwiVyHGlTHv8nJ5M4BdpM1q
B5+hIhrHZICQlT3hNMGAMgNX3FnJ3o8BFvVLPWs+cFrIK/rDu35ZzeD8VbS859SAcnXimutpOHJU
/WFDh1gDWi/xSlA5IGgKQObgNDIgwTEA5NxveM+G3Z7TTpCmxkmtQgt/MwatZV8rTfU25eSgZ8VR
wtVyH4po5tNEqAyxCnm+LM/t0ppgZhS996lPnveu9cPpkvbPqfK6XYVEiiXva07ZcmLTxUpZkDTs
kGty/8414T3ExjGwcGLLyjnG/UQorMl4n8iy7116rPBHUhLpqPi5cxg0aFAF8PLAE953CEdrd2RG
YzOtXBc9+zbyiVHHGtBRNIKVH/PcJO6rzLiOSQDdTIFjqw31DMhyH+UYvqQi3zTnxquV5fucmzRC
iZDirRcX2+rw8fsGCVsyQNJnPtseh9w/GK1HnZWLA8LXgEeSQv7gIGRD7f7qjOZGoRnCHG6uc3cy
BM5223WrNdZLjPj9tWyxL+gQJ4AhWofgKVqfJc+BbwmGn6OzmT11D+pNwdlZc7u8Sa+jUyjirp7w
dRSCdcF2IzwBrngjtEWqBTsGFCqQB4PPmL6Q92NbsAvsvW1n58VGg5rIRu+RtBt5JRmdrGo885x8
c6gOXDXdrzHU5maQ7xmFpltJfK0U+CiYIdVrSi1Ptc11Qz6d2N0YkxEB3LhOs7cwth5lgpm0H4Cd
NjnJo46GUpaTbEOQ/UFgFKVciZ02t3BmAiRKecdYDrhiR/0ivfZX5OKcCnwQR7H/PVl1QmKIVryO
yuCI7NCqa6KdMQBgllhwh25kseaZno0R2wWU+lVpuIeqHA6mQ7gX2RpHU9fQF88LThRhWCaOzRLb
IGmpxZNObjnJWBzdEJoxJ08dnVSZ3gs+ShhLPYJ5/twrxGB6TyEbYXOo29A+GJnvwukqdsIiAFvJ
Hp21i7dR4YU4qATwAXXINU9ZKqIIKVq4gIqAuvYon5mbD+FOxu1F2urRmO2fwE9o4sHLFtY3UV2/
ORImuSkWK2zQPsBAfxAm7ki3vh3YJ3AXZDsKiKE7GNjVgxyuexuuM+fGcx2SMibYfzAvFrS1j9pD
VI9wmxBojr/wNN/6EVsmxAObkX1PrcpEoAlKbaKxvTjkVIcSH9GY1+8sB+uhp7XKM49NV8EcDtt6
Jer2oYmqidMUQ/eoxIfaH2Fec9PY/gtytQMVxNsXMZNFmzbGTVzjVvPKet01D/0Q9cSSrJCs9Hgs
RDatKRuqEJwRrl3jjoQt639tnVBHypUInBP2qWRLxSMHXfWAfwhwbXNT5WwxAjv08e5usyUl6jPa
ywsWZN8DCNpm4WM1d7yuvWSYOsi9pG3S0DjmshBMsupbnKavwWIomGt4X3K4nzD2g5fdsB82N2Vb
XziAPUxLEqmNBR2w7ncBX6oiJ04PNriHUN5UUhWrQH+ILLmFUTMuUHxaCQtwgnmAR7Afd4XbsCC6
xh5eGYKmh1CF+sPooACo9UArR4V5vS+pe2wBWzO9NZbSIkMbcMPFkXHBtp2nNzg1qF+TMMja8k7A
dRmdMbz48CmQ1hZU9ZQRlxT+ekiYF9bHAo8YuyXY9R4JQjIVGPutJ8hIkjhDcbCxOtzOxofDSrWW
UfQiO32EjzSz4aAlgATPGqLfZbEy2B0Wv376BSOQ67d5CCB4UdK1Ac7wQ6M2YzHWkADqj2vsxj58
pwKh3k6lcWIoUa4Bk8Rse31Gwlb5GA5qUyafuS6mVQNNYLNsa2A2XfMY6z3SaMIUhKFaBgekBXvj
IobHQ/sbqXHrLcAmI8V8VY5nt/W+2IKxa42bUzRY0VYUFu8mw7FBBJcxfMKetaAU0s/ZTnajKQ6N
P72aYGMRU60riyR9g3WNmzrz0fDcHFdIkNk/U0yvYKB8NFf0UaU1pRgusyvv0S/RKcgxhJu8kAfF
8IOKbnRMf0oOiWdc2qZGZDGLNxuLU2PnKWMp7vuoSL4DWrimLP4AgGuv2UgtjLR8sQMQDOqaJ8TV
9wyTC2j2bMd5B7Ck7W9dOJH72R4Wa9Cb2WPq6JnPmWU/0D3lf6f58swsMR0DjOsb6xNMymPcFlSH
yflX8g56XjFhC/emz9pYkSzj/lIED3XHMMhsbuwxPDcUlMAy0lQrRD5e/xQWR6s2Tej+jHThQfqv
7WMz8FhkMuB57Pkzl2h+xtJgFN8yMn+5yAeMikt84yGVw0QXvSnEBatcqAQqu8KyVLtiyA+FyQRo
0Iy+LO/Lk6XJ24hi7BjdPnWolwMRwFOoSIdtz15WTHFFQj6D7px1PCMZ8k34lDa4S1FOAXAwZ/MM
rdDa4ksR+MMBugJ5j5G3qVvsiV2jz/F4hs5l70UznCOAK7ytEO2dpDwN4ikpXFjmVggfrumLfZb7
kGbk/OlOBbvriv0isNg16uCmGuSrzc4X6O/dYLhbXaI/C+/eGt3fWtePBk7tTBBmhLrPeYB71MX3
uqqT7LbhU1ih1vmrIQNnnfbDrpTDr9BwSrwc4Q3mpWQzNLx5XeUfQ/BcmwKRmk4nrOWK9vQch3Y1
hlw17WWSIUBJl4iXxMOZCgWBisNlrBJKYbPHPmMtsAsAM3QQPoIeuYsr/ZwOAcjveTjKpWigNC/j
HDg4cRDn+xQoraZMKCgvQkfnxHFvktJ4avz8tpjVh+DfWYXrMoSxYcXa2OkyPOiUXEnTcW+4ihlS
T0GQ+0sruHxwHX81S3Je+vOjtG2YvD5JM1ZBb/jm4Ms6nRZPswSjRaXZVz34X+P/5O7MduNW0mz9
RNwgGYwgeZvzpEwprcHWDSFbMud55tP3F7uq++zdB91AHeAAjb6qQrlsKZNk8B/W+pY3qZWduhgh
IlydJVh0lW1w2Lr4AZkH9EHIpNeO4MonZ1m3l1GiFfA9nvvYKZKji1+FVWbZAg/r+80cdhpnYB8W
YODFgk3V5/PhpVXDLrFDgCk2hn3EEVsGbh5iVMlbT1y8qnd3wJbMbTvFMG6Hxy5srk1TyXUSK7lF
vsk5k+OdYVUaGB6rN2naG6Y3T5ZmhPstTs8x3xcDLx4jqjL28Au3VWHdWMt1a8LP3nsbJwFbdm26
B5raktODc+WHXfg/wzchRkHdHsUsa+vvTk+F06rxyWrQ8LuNv/HzeThOjD6p8BHcOvAa13hQ0KMw
H2GTDukzlXCnCu6IIhme7MUB0h3dMcmsTMh0Me/qxYbFknznhn8w4/DVEdPBg4mH/eOQDWdY4vso
zR6akvRvHo/obgcZcaW05AXSfTZQU+Ps+d6BmwV3Md98b1ULSNa0GO20NcHdqcw/NJM8PByd1AN/
qnQSc3BsLezyxrBd+uFptDZBq77Z0/JQR95DKPvfqt8SY35HcMzaBRr0SlnxcRmRYJQnz2Sgo8rq
WGFE2yjVPqAafs7ZqPhTtGHDDvW4jL6bU/kzsAFclKkJT5QhgaHjKMgmXHuG/7PuPbG3AvKpp9tY
0A4jczSzrWnXMAB06kd39if7vatzVCA+k0UxnbPQZXOjfvvUtkT8buupP09e/lQQjmJU2WkYh2PK
6xBc7mbxu8cGXdcc3CvXQCyF8zNrv6gCr9ItzvBeHlXA7KlJ81fozg/x+OCL4WgL1AIDCmzTeEJo
wsb06vruhTOO5XslefeZy026rO66OvjlEGo0LRR2VXNOk/BY8+LfZFO7Y43sQBsZ8vxem/VZhjUM
L8T3eem+WU70hIf5uaH+XZLxUDl0mE6pbbeeQQAMPXIOrWCBxlmE54wiIW3OkbV3bdCRQentkWmS
i+ZQHtmGB16L919jK+w3homSOsxxiZiwJRyYbOgE1VZaHOotAvKe/0ZJnZwtcvQO5ZTe8weO/AZD
2nxxxrtYQOW4NOBu2Z185b4QD6jNtiWNAa8t1oZxsEI5HULcNX6asfE52rxPFczNdceRt6jPvhWX
sJwuEUIRUEvDpunzywiTuTZDgSs//FGREC8D+33iyy8Ll37XBnuRzbsoc3d23X25g3dcsuJMgOYu
4afWUfBz8PPfi8kAxyVe1TT4lUl6JX9QrOQd3hfwCJuwgLI7VyCz+VqsV5WezRkC8GR5D6o1+K6o
oDaBCvYE0WwHI37KUvcX3DckZsaRxm0XKLSQQ+n8wOxzlD1cAwjECmUyWI48S3GqGGIrAJjM0fJo
eRbIqhhFJ1zzpH0LNd8tMscDCFB6nwFMnyMeUuNryb570T0VajvY7hu+LDAFxbAxlvLPIGKgjHHM
EWR63+yKySS7vMhHB4m/b4v17nVS4WVWj/lAvG9EyY/MMT3B4Z4WeGudh+IvIFhUlKQbNDSFSZGz
d/HWkYXhStBlmVjQPMy18BSe7NR4Rf8jscrN1aOXs8NrS2EfOgZKsWP+RjjFWVzLtybz3W2OWLlk
Bk+PwiCoCZjCeNP3nm4YIwddOWCYlYkiaxvObb6OfNooWVSY4Yn5CRfqT/rEXZoQo8ym7rW12CB5
1NfIFPcQMe6KJLkBCSPQ2kUel8k62hQHSFZcsj70q0DUGn/GF0w/t87iN1XLw0RJsCnb8Q64e1da
jIvach7e0+CjVNAmCGR7akVsrrwac8pAf4LYASocv2yHQJl5pC9K7I/AJpLhA5MuUiQ26hygmrjW
k7UxMB5ofCbeIZ9JTPZLm/vXoqf5DORvRijsmLBCdm33q0HL34RAxUOHarIqke35aFS3vMfcTd/0
0wbhG/77uYiIP575SX2IYKtlrE6S9iK5/AS88KuVZbEuiurTSpv3hNHtgTfHtm9mTjCO+MfMaEk2
AVWQiPZRkdzkp+K5YtEPxp4Zd+4jcKwT9w3S3vhg8qarJd1QHMpbWzbFmV7PATXOOAdyTnxVqEV5
obOHwtf8IL0S32zKr8LujfyjBpUDl+OaT+lVZiC2jQwFqQnYF5rnTJiEVndJoMZofuabVUtCWc3p
M2YmFy6owpuWN3EjtVWXGSoqCUZJbfULmILYx+gBk6U+tRTbjxVJwuzPTThR8c8yHwL2YgyB7cT/
zGu5g9qM4hrjfMOZYSiaOo850ZgFzdUAvkWpjCbPpq5tk/ZzNq3ntuXkIhTxVBZeukGNwBYPD8TK
isHJE4bFXJIGI0t4h0jCUleZ4kuVTa8gMnGAFeT+kMJcY8kRPnSYwNomxRYT4QMV2u9k0C10uiho
hgzygoAFYgJtGvQH4WsCbD/KF49rRFubMqDY16hmVlU6UgLFDQ5qhiZjqr2U5szw0RYZhpkFTJNH
kSuGlzKNnCeDG7xaQLbN4RX3T6U/+4R4wDTWDFbXhWIwZDCVAZLBO6ImYsbojAz/EGG+Hjb9iFXy
LgvVRyjBgPvBvMuq6sNGxSxMftYyCxRisfPVKxiI1RIuHOYRiw/cZxjJlq2s4udyKbJD2WOU6YYh
W9nACMqZUUOLEEi03JF9Bk05DX/VSWSiGul2yOvFmtSVZRMnwHy96acCksvwAetL0WP4iB2x9gfw
nrXH6AMIcL+tnfBGlNPeRCK44/Hi5pyZkcmm9dapMaPSaVtJMzJ/+kXoUr2pY2YHFo04XWHKcp3R
8jViAcDAQ6O/0gjBP1kA2OY2RdR/Wko9pHV0A6NX78a+OCrevhcMO6e2woFnZB3EKjRYAMSbKxgX
nihGfNteeZdaRBdsDrc0oPBDP3TNpYadgdLAmbMeWx5qRj97viDbWpyVfcjLNNgpGkKUpXwBkxEG
u67OHkU9XssKZ0WTsqDghKeTNUClR+aFqQrc+ArNRX+yiUaeiTzVtbZ/qKyn4GbGXv/I1qxfZVxA
Deh8BhkkNlkl2ZYszqWU6a8Qy8hh9PdkV5MZ7j/F2HtXwox/GCnVS9yvIP7Ha7duEKW4CBDi5RR0
db2OB9VvOnzYp1qZ6SGFWnSzFgUrzELOQqmNPVxZx9aNnzrfGTFZMNYneAUQz3scFNfSGOdLaZ3B
mXvXUKfi+jz63cwuhcECEP3Z20h/YAJkl1dDScREJWEHti5VPTCJcRATB8NWkxBdagjIfPu+L/y1
G9MeN6GN9xJS5WoAEdVl37CNsAmb5xOJWquKqSrBbg/Y5uu1cOQWCVP6gPjmAPtUnWeevXqkjUbK
4u1dhv/Y2PqbNBpTz84e2yi94Eke+Ws7L9wsVoCLvtDekGYGj8ten/DyJVrXA89pHxlPUvCsEkQu
KHCN3eA36VoOLFOjVH70hDwgox9IKQg+QoJLgTfU0yE3GyLY8NME0JmxhPMriZxEnXlliNnZDMsb
qGoiRMLGZmLrYm8TLAq4iVc1AbN5Bc/Jde16M9lwH/tOtwZfaacmLM+ZZsq5H6aCVj37PX4LUmqz
sezXS82EFPHcpxdNL1WsT3KKQOwt/jrh/Ts1OLUnvzk0CaU4TrgfnCiEKqrQx9bjDysL1ZXbVux5
09qCto4N2HH7hwGwmIXveEJmF04nItGBgKTO9xQ03X5ZoJ8vLuLtfDYh1jU3HN0hkonoMxWxse/o
wJo8+arhMJ4ChKY1uI1lJvtTOCw/lhkqOMaAa0Ke1JrlarUnhOkldCsGgIOAyI95bp6d+6y6gddx
7tOG2zvk8jRnCaQHu/TeU6uluQObt8bUaELWSIn9DDDOj3TbdfMA5l5HMuPMBq+AzK0gnBZjOvph
VhBIBZMwACZrsf4OB2RwtsVXOXrbillXOFTfLYSutIPMfQVNZN+Z7Slpul9Fx9QEz7vP4KZ9iQNC
U1or1KkWEykQA0iDiEKLjTF7ykEhSQnZUMD93s5FR3i218uViGgFuGcBbTjcCxXdTchgXjZPAhkb
+c4//DHrXhujf/aikJY+yHcxdG9ufsfYiEJvq3l6D0EfnLjrOkaS+LVI4yUXg9Ogr1hJmCTXDYrK
C84FMWLKsHbspNkdmPSqaUak6J/6cMM4qdJSD2aF9wF0yrpG6LTK5vBERt83L2wVNCiPUFsms54c
ChJ5wi1MVNDnpJ8zVHJ/tMpbj175PGTBTVp0RaP3AtcGXt784jv9bS7SuxtBGG92uQ0mn69gaw7g
I5TLwW+Aq1iRIHYlL8Gv1D10f86ehJlHiBeMgviOO6jH64wQAC1PY42PmLLihkovMnK5nV0o5CX0
D8/tf5UtkZNx+ZJ63itJDtpwmwN0H85E5ZytrLsPOSrWMtn5fnSo2+LBtiHhxPmvSg2/y7b5nK36
B+PpFeEh32ym9qvQYKblqKXe1IxcoTVlD6FgNFhJZ9NVZMokIwLV2rZo3OgyqAngL9ac5hYrtAgA
yNpoYnMvMkToQfGUmuHrtFSHyEvPYwPQEpE7UnPrntRkG7S5RsbM/hcZEyd7pgeFdBk5Ab0ZXpr9
UF8Zq37r7dnEZkMNDrPS5u0MOweH4LIdOsAZGZvpdZ1XNI7gFGIXtxGpKce1nxYlM5kR5gEsrWMk
EBTYuPgRPwHpaOMofm5rqDesXU4iH/ytcFmeE+1d3siMh0ZiVHBTprk7t5FHuAYBXUGr072ICzg4
1cC8y4WRiDzpO1YKdXEz55no+PyQ8+pDVFkZu26O/WtoKojB9D7oZa4KhX/edeMJyoW37/r5Gc6Z
vHJA7MmvwWIb4mWTfhBgkNAbOK+ftjA922MCmEQAE2dQSynuiny+JDEx3zKCPh2O0Ctc8wXWdm7N
ezVPb+5MndS6mFWZ597ZEi07cwFmGizOQbHLoChtd35OcbFEzX7qh3MW47guXfOeRvTxozve3Rij
RQHblbsSS3JCfAj4ELXr+30bsAhkfM+eamTcMvtA5BgVVj29A6aMVdwLJH2N8ZG4ii2tiH7YFEcu
McpM2nl68PbTT2qHjXY2NyQiDRMVqsgLpAg8mXjyUb5NCF22ttO+4UxBZOsw3ovTEEFJk6W70Ou/
E0idM0eEad3FxSO2EiZIxbfejI81rMe1ZQbZnsDy4gwqFozRhJeLh4I1OG8S3L/ECitST9idDk2G
a8oOn8Owe/MtG7vK6KSbwBueyngJGRZNzyxlGMOwQPCKdAc5BqVOVsqDyuLLWJvFwSvUTMTe5DHV
rvZDG+avZfhlqGk59SAj+nqp9xaQlS3/NDKCahxoobHheuRODcwH1vXokBhmZgvHjQnixuvrgwch
Z2rgXfLGPmInxF3buxsoeevI6+SuMaojYJr6QCK6A+JQ3Kus2mWt211Gx9Gq8QjZAgIuxumoiiAw
BdswZbPXTPUtSAAH1e28XEVfEh4NYvrcLbxNk97Kj6Gy9gIZLn1cePHC8TMZ2acZi4ngeN/D4NAS
IfLALIOpS8NwtszH6TyV1bOJkwQD1SRPWZCsfaXxbDNBdRUOXbDYBiIZUqCz5ZjCKztWxasMphcC
9l4ENnHtZeU9Kfw7yTu8vG0kySPwgDno+rVUJNP31A6YvmlM3IQUCqrkQ6riK2PsYT9FBdjehd45
CdklVU1U7eQSwFSgmMjt5GxbefiQm648OGxZL8ngLpdwQKHlCNNg85gupwEY6p/pphUesa0KesZS
LRtzF/DOyhxzbwsa6nveM39Mkm5BkvYIbZEDsG2brRDzy9iwgAjq7pstvlRDul7SRyV0mDA5tABx
VwUYrMwxXlPDZY3cMFecYHql4O62PFc91poQwjRVsrHE5gX6XAD6YDUyrz343G0H681wvVdcKsmB
aa/B48+EurfjI5leHkIoixEGU5+Z3bOB1HLX8PhT+Kt9RboSLBoMlNYoH2VY7DBxGKCXMS0zCA4C
MEez3ZM9kN84IBL+b/ziRiDdtVkznq4lBSwZsOs8xgZM83V28WwzTc2upgpW9dC528VUx67X/pDE
p7IAUMFFRqxnlo9ubV6CsfiYrHYrZgUfzD3OjnGYPRdfmncRVISIr9qPBYQCYxNBoDxv5nowtlbt
nSZgi2TNTavESN5c+QZLhCmVvGDkJUO4clYh/spdElKB+lp2YkvQ7JC7fxJisB+LLNybef+Cqtqo
mIOLMnz0cBltrZHn1WqfTNw0MBfnGLq9bLN2Q7KUY0Gem0e73mVySE4hL2fiU0H4Mg0Hq1G+tEm1
6hY7BtIieqZ+5BxlbPHN0vD3bKcOQz8dM/d7wslQxyGvEb5C7ppNuZgw3ZMoP/p0UIuB9s+OZb6G
Vc1y2pvZIEff/ZyXl41LeCW7ydukGNk3rBr3cIr3ARK3dRQb4NpLIjEb5lw4FEGNaXu29YOqv8Jg
Kn6bIJb2oZveookBTzEvBEIa9byVzF0YxRVWQgKjSjeqs/coduZdUHCHmjFjPcC3jJNAY0zEAQEz
ZoS3QHnok5n1aZrgbEov4zxLcpnmq9Z103pRxCQ3hDckKKH4FSYSHEvIU4p98DR0JKAG7SNrIorF
SpJglnR7I2WVDgZkM0/Gz4wFBtIffoF+vsygh6jbvHrjWMXvjoi1oYDBkTgI4RBOwK0ML1Hmd7u+
Aw1g1rDgMtQrDsdDpN4seAWvkcmMNC15KMzJoZywT6qBj+ckFKIFROnIu7ZNFj9kbHo3g7k84DqA
ZtXi/KhJjyGWIfbSo3AyeBO9DxetBNjZOO4bpjuGsMJ6UAXMGRlF8pB20SmNWRirAohLV1X5nuPn
0QxL3FPUfgsafmqd7pwr2z75DWylkjEq5WlbI3hq4l2PRyI3WY14Q3HOq/LE30pLunNLwEkC0/kU
UVGs1TCdPN9/zXXdSvwonWQ6fPg+VVOfsptDxbey8+jN61jkmw3EnRGuCHKIAV//pDEYNyjDw3FE
OSg49c418xIKj4o8hYSmYx1MaXYiMOLDy2CqEiRGbVoS5SDBxoEGig9uB/aaKmZj5o65izx1DXAs
IYhj3GI7DW90FT5TF8M+FC1LYtIMxrpbCNiMzrUdfZqVG6MhLPex/ZqRWWFF0HlYbMGba+o7lv9b
xom6Yzd9Eoyl1qlvtFvXPAW90rYTfwDC4lFVsXbbcGt9dvASQDZZOobzewN1aUuxiAfPo1SKW9fa
OIJCz/DtbbIgIfPZwvqNXW7JsWfRg8h8nwUCchh9NXqNa8WkEEEDs9wKQ0OcMyEozPBJ5W6yLxri
oeIufrHqIHyLveJuEq/Hh1r3wzjBdRfl3gf6yYCRy04nvpUTR5MXFcF5UWw9W/EncWj8kTb44iIY
8ajgoYKJSI6bmYpwPZQ8ZWVqkAnkD9vcJ1MTCtolsDlXBCo4esozpUq3yge7x+6vsUvVcG4D3PxI
0qp5foD/Oex8NhYSljdVOQNuUCv7afS37Wwit2FNkPbdBn80czGLNXUZRHLrlEqHrgQ8xgtvirGS
19zts00hIJiaImOVMeVXCulqk3VYqLPku6WFxi2SKSX7A9TMBwOt9ooV7M3PqwmqG0VjpY0caTLJ
DZiED+gI8xpb9Ta3AFHljceqieMPAMrdcYcB6Yz4li4oxhyCDRkoDgqEIdnxEVSpnJM2qNQZB+sP
YnGqzRSM7/glcfuliEyB5zGbj3Gk1E9OeDVDVhvF5D8NitI2A1+2jyF1OQ30stb1E5AD3b4KXoso
ry9uzIREDNkt7YlrJQSWlANI1anzWHXezzLVzA0LYYAtvQ0pARQkKXKoJDf2rObTPTxa1GW1zfxB
bCe7fG6YsaNiKhiRci+tsl7Hsc3hcz8HNMbYFZHCwB1RVgOlx3p0ejwWIRSLs5P3yT1U1VMlUA+H
cQqNNwFX0BnVtTQ7m+0CY4kYjKZ0KSRi7YX3QWzOoDYtopG65DhX83dp9R+tJnJOJGMwQvtoNasT
a84z/3nMNcWziH77muqZgfcUJZxP0Xrcqn6Lp7fonxdUjxaSB80G7UxMcTO40AVsaAc+FNY/ISFd
ZaxDzRbFUIt7M+Hu4woNCO5A7kiMpdHOA0waAShtNKmUjuC3LWCX5hQ8dvbga6YpMTO8/bz3WdNO
gxLW0/TZAUGdNA3VAYtK+UrmW4aAjnm31OTUaGEf5p0igKozYNVME1a1wQjsJBy9YWQXBYY10jxW
fLk68Q+hIHQ99BefxpDvHBCuQNt4snRbr+muDZhXoXmvkITqFTOVnJ7AP5RAYU1Nh4W/a5zgkX+P
NDnWQOIjo/7FyGAj4CrM0EbAmc3yRj1lbCKNSe85YNEu7taNYNOyg8fPC66WgDO4tZpgqzTLNtdU
21bzbfMOqAoJB4gyNf12tGErTgBxA8C4cc9QOtSs3ABorlN0RICA0VXgdHtlcBAC2F1GdKBMP2xk
LcW61BRepXm8mjnbIJMRmtTba2avp+m9IRjfEpyvp7m+WDy+GwagFYeCmrjcT8IHdqkLC7i13PcF
Qk0FdMmkDss1NXgEH0weMpPfqHnM1UBKibx1mjTsghxuNXs4B0KcaIUI/q51k+GYZLzZlZlz6POX
DnyxBcbY1zxjX5ONpWYct3P/K9TUY3DIy752vrIJdy1YZHQNlCNa3oy7joVTPVJh4qoH8utCeSNb
l+NJAlqOVXANVDUf7GWiPgDG7GgqswfGDKRp9aonPu2YbXKskSkg5zFC9xqAdgaGWrF7E+8B/+II
/Hn8kwKtedB+0c6rwuItmRbIDDQ12sECLbHTACpFc5n/yZYGMh0Am4a+9BDS1Y8linxL86hnrFEZ
HZDpHLlzK6RxkKsr1XzMJTufZeqOQtOtWTcOB9x07xAQuHEnm0WXIJxkeh/QCCQljGwJLDupm8+g
hJ7d89Wx/rHORI6/IDZwMaJlL5i7yq0Evo0GIN61msdtBIrVJYRuB1Q3ZrZwNwDvbhoo3h44bwXW
G8VdfPckoG9N/E41+xvmRgWPoN83mguOzzLdpZoVnmpqeA8+vGM3JwwlUDEyok41Y9znaa8j9UT+
sbknr74+NHYN7k+zyRcH5WKleeUlD3SpCeZoTM1DOLPS80sIsm3yw7WtK1AqFg8A0B1NQjeq+Isc
99WgGenEOBJFADadVRSh0F70gEaUWWPlPAzuYbSM57xkVQ14HVZQtBU9oI6EAqYKMdW0tK0TQzZW
hOemJUmiLJkJAXQPAbt3qEBnIhbWc4V0u5sPQX6dyuJ5AghfQUE9KW6Wkv9damY860bdbpvnTvPk
bfE+4mfa9L3/ZphLssMPxMuMvZOMjStXAEk6OG+q85olyfzhOsMj0aDvvibZQ1zhjyXxIlJdQuCY
+yh3P6CZnRzNwTcniPi1ZuPHo/mzArVFIw03PwKg72iSfhe82xHZMqDv3mLN2g+B7peavo9tjkzE
h4VJ2Bjw4HoiotsD2E/ol7krNMM/ZQ20C5r6sQTv///FhPdf+uv+Ztz7r6x6/xNNeLb470x4p6+m
/fq7B0//ha8/PXiG/YdpuQJujoNXwHdcV/67CY8/snHf+fg4lGlzDnlY7f7dhef/YSvLs1xf2Jbt
EVT3f1x4/h8WvYT0LDZ1vhDS/1dceJa2v/7Dbqn9hdJx8f9Zrme7vmXh+HMc/vwvhl/80eSSmC6q
dTYJ2fIaHkABEu69CvCkDOqrbsFr28BpvoF3I0/nhGVnp8y7MMO9a8Srv3xz/zQJ/tUUKC0+899/
H8mu3/YcT9r4kF0+3d9+HztsitlIHEBgzK4b8xIySJlZUkQ4USqc5kHxS7ZiUwfFam6hE+UI2lJw
ReNj0xV0T8FDuvyMDRgllfKOVmEinhUnONqgE+KnWqqrMHqWfeqWNernHJL37TfburTPNTVlhNgt
bV7TYT5Yw3Pb/7YCRDuoomAhrMsC6p/LxNZFsPAlWsLebBxkw08hON1ZR/A+ssBlxwj021egM8iN
bjO9Uo6q2HIQDgYUERTDIURAj9lq5h31XCYKg3U37tskJn4GHS2BuSPHb4GWoaTJ0p8h4m/OZk/o
FmxcaBnsOLOy2fYTcDr8+nHKz6JldcSnIhGMYCqEx7wRZ+ZFiBYTAJ9RGVPA4DknG8DmQ/kc0RUE
OSJiEG3Y7Ohc1nikIqOYldGtb2+KZNdsNui18rUf37yePXODggvT12y9Smb6XCow9fBRGX8IkxxN
Vt81DksgnCbjNeZvqf9JENO6pt3DES/rV60k1N9fWN667j32UA2mAMv4UWLJDh0W+55XeU+UXRKL
DRCareQb99LXGOijZxI00K8N773ygKMNfOMlMsPPIH3EqREP+brD7WeHX850nObXjG2WxUcHF7FS
4KUBeKxky/gUsw6zBt4azqrh21tYuzTNJabAzFo8hIG/tqkcQua6n/bAvr+iiv2ssECVbK+dmaqN
S6F/BafiUsWEhjF7rUaAznQQObtUkIcbawHZicDRd3YVhSkq9q3HWMz2kif9cRful4UdVIqZM05s
PXxb4UCiq//MlkvZvo/xxR/uaf1kIlByyX1lSzFB84tJzwzqW4WaCWArcpvPAYW4Ra0MTId5BJ7H
8SaMq12+S65ewXWaA/x87auxvOv8gKHgTiQNzgq/LC47U9gu+UaK4ybhurS4bJTgcoKfNWLQj8gO
NWI9EazP+TOs8ogIeEFyHWLQkAN2RtHf2+Jm8EQSOs8tEaBY6v2AVGtnlQAEMBjuK12JL9ZO3yZ4
5YFPcsNJgAougjH2EAGbpHLaL7ySfSTAEq3BNMIupez2+KJN/64/oZV8RVzl1uFrjgLQa8aWsfS+
MrMDPApsk+suM3akG+DbI+7O5vOE2UZm0H94L+sQH4aETOi+Gm7ivN0bI+krfMp4+LLKvaw/Jy6s
GWkkI0Hi3DZ8lXVE/GgWskDnyzRJT2ds1i7BtnSra5dC5GVCkzjZBTLhKyfaFunLS2VMv6wGWxqF
fddML6J0NjnNZhdCDGYPH9j2XoI9TAgB8OmxKuTE4cbn99V/apKRpqcrjfuDZn0VcXtWLIcH+ysF
Fp9m73FoE+4+kX4DwbR+tcgJrvqGCJXPsmI/yTfagSqxtg5PyDQ9uc43i8tVQryJkCSU45cNJ9fF
JtTkKHcz7imuUtTiqamJjyrBLjb7FnnDZKFi4L70w5x8jE2v0qco9I4m23V9Lg45FE1ur4GlNIPY
dcFuCygHUCIkQzXJEPUXnRj6+zsSyST9iIAEVxRMDC+xxjonOSh8ahxDHHg6971o37NuN0XfsVXT
g3MC8o/rB5XnwBRgzUzWUfxK+u1klZx2aOGFJXBVc4CxJWy4h43klT1+C/p6sVmM8Sxm9adLFx5M
r/X02vAQxZyldv418wC67lGrMp2xZ5Zor/U5bmI7maANNwxo6+mIu2GbGeG2TG08LMU6ITu6Lcgs
YafRj7jSZ/TYtJtGfav7EBGRvRsnNgp5hBbLJHfaK8SOwniHxvBX0xrjygXjmwF4HMmyXHlZ+52d
NrbGcO0yzptwujbw0fHQHuxC0rJy/uZf5kCUZsAdzEWBc4aw9V4aOpb8zrBV36SlmlcpNrAKB9YY
bvUZlHKNx245dKE62mN2KJhoZQwlJwlsnRcQ+qI/r1zKGaZOfcmZKLnh0TeVfrjv4ubIhONgohNF
CgTG0v9RSSr6zrkQqF6hoNC3drj/79//3n9++2saAZkKjmBnTrWkiQF/qUb6PuqkP8K0KosvK7vF
En91j7IzhNyGTpr7+V//eZYjfAop0AZC/afqJ51aK8H7QCOaXBb7czRvy/A6258TYCQ5/uOH/RMT
8TcEwn8AKv4fIBb/++pnx/rLVfm/IBaXuIv6jyL++BvGQv+df5TQtvoDTLt0Pd/yHGgWgj/5B8bC
Nv/wHapnGDySx0ZJbpd/FtBS/cEmlIG5AwpV2RTd/4RYSAEUw3XAV1hIlJSAgPOvQCyEoLT/S8Gq
K2ZLYPSXjnQ8D0qCLrD/cstyznZ2F5GJaKcKffBrErUfbPZSWmTnGxU3KU/gpWiZkRF8zIG3n1JU
VjZei5XA2Qe6rDnlzmHIwmeHKIdYVDvbWC4GkKUpLkIIRpqdsOqwmDVVtY2r6bEU+Wns3FciVlGX
5QQtEm7VuL+WgkDQ0r2CaMij8ZrH1m7o6wdnQnScuE8Dx1tLkLU1gi2unbtcHvvi3PvTfbGbC4ft
M8maB1CVZHs41WmoYDG66Ou0cQJjNW6MH3Mx7mlcsGRk4juKHQQyT4bh7EvUY/XY4mhp90kWnGYE
rQkRCCUVSOjGqMe820D+DTU2c2/U3v6ne7N76L6JJPPYOZjBYxLdAVvfu6o/ocU6plRmLi4L2DdX
H/dwx9uD8KtXdutEwQUsg1EgX/Im3aAKWIVNcuxnPKroyssh2BiOdwiwjSii9Mw2ZRKTP9Y2MsPw
NFvdU9Glt2FBdVSoXRKPP8VgPkctLww/PfJCzWukkj0R00GOHSVAn13h4RmghMzV0+zT3sdV/tgk
M0G1WUL+RHfFXJij2uxz8viAI2yySOzKtL0TQLXj9v1hR90O/2m4MG/Js/hYDZbAE44nKVs2heOv
usB5drMfCGi/VT1Wk5jwbirRpZM9zEcCbz0170zH46uXpM7AgvezJxoVgPI6Kn6sH2Q2ersSh60Y
3U/a/y3mtRfky+xVEogFiDOMb33yFjjLRXnJkY3xt5bozLgu13HTP3fK2xKDioKi/UloJmA9t4BZ
XW5a3zC3/uIjnCDKKylPQ1Q/NlF2FCBEZ1Obsd5iGVxlS/ODLcbC/tswefOapyF0iKYllrOSJ6ge
bF1B5/vBOREfjcz3pPpizf2o2hS5OPkp9pCTYWocDD0Ojk0mv7DYaAn3QItPUXKXDC+hE2IRZPks
wqtrmQCpw5WDUXQzODsWDFv2fOjykDSQ99M9dJ38llDIMfJ9HkgvL5ggq4SBFaLSBbm8w0gR+wWp
7ZcoGHceL2LegxYUqAVTLPOsKjyr8mc/wThol02wuDkZusktEi/oRV8cRnC1q0nNA3ocu3/RXqQx
PtfhgdkzcLpcHf242LZ9eY3T7NzXTFCz5iOSNfjA9tGNtLrll5mpTxm7GMNYEsVGcK3b4DszWKLY
GB88U3Dvxro5RjGTzc4mCmSWILBF2LxMQH3WfSCOPmI0b34pO2zw7nARbDtXLVfWlFio5vZkde6t
ldNTkBbblKLbbnz0Uo38XuboUcbwaLjhwbYUwWzY8qrXFrhEQ6xVnnevNbnK68pHV1pNuInwGBnn
zr+hFiGl4DFujK8I5RJQ+4cSW/O/EXUey40r2xL9IkTAFoCp6K1EeWmCkGt4V1WwX38Xzhu8SUcf
09EiCQK7cmeuhDW5wRZ1RywnKBKyvDbjfulsceh+m938oaGLJSL+SwRHe1DAJY6gYiVB+cKPe9EC
j1zQHi13TjiqhNZa5iwEp+43pTe8lfG+DaOfSng45mO5qV2zBjseP4fUAxBG45DbiqtbNxi7D40v
TlhE8c5b7iYHkolfhXG18z7mTu1SrU6Fg0e2dwhfZFO3Z78KgYrikro4hXgLNkUQP+moOrbtrxOB
H87Vhby/XoHlktabyvMbq5ZHHzb3uvL7R7eX6Ln11kWvnelWyWpzO+cNsNvmBSjWI/sCmMPFDhwI
GcwlSTMuY/jeZvA3Ndk2Z+OW/Zdr1ISF8F+2aO92CnkGkmQ/Mf9OC2n57NRsARjBwPWvRgxRIxWW
6/RVO/BEhWDdbEnntwr4GuRza67pF0eobvtka0SsnsavyuLIF9bHrv2uKCzvgdzUh4R+Q296pmJR
U88Z9ePGYAfR1fPWdtBGrOpoeiXtBSFe+uQ2tHi+SsqrYNud8jmGk1SR4aIkFoPGdCzkuxl4WNk/
e+5s3oQ8YjeI5jiUkm5dtt2OpTQu6Y6UucIT7e2E15z1aH7Y2bQcq7133zfOQFc2vqLxQdtPsp87
4iZ8PebwuxHTv9xzrqrmwTCbFcmjwd75UTatXS5lP6FnKEoEsJgtYHkyw6q72GV0rJL6rcSExVmS
NQE9mPZEz/y6c5tVO1lYoGLMMTYzuvuIsor/OL3GWIzyOdg6EQwhf5QfTlD/I6D3F/vlezZUfxGH
lAHiDwHJFkY9Vl4jKT4t2UDt4310HiOw+3So5RsXqhKkbWqgE/1Vx+33QuBb+3EPYcRnp8173AT/
RRNHlLYPhx2bXUM30slaZxQLlfzAYfIC3Gc32iSEPOcRrOMlatS/jiN6YJY3FT2TUCJCkQBnaiO8
0GYz/qNn6pJOzAZt8tORn6WnalcmE9zCj4YO48nr2Z3Z5FNH3CUJUUQWhqrNnnOB/8uqXnER2a27
6mnU4TZ0rDM2YBOgHxjXpjK+6HcLtdoneL/mKMKUkz9h8cmpxP6pPJx1bKW2dE2d+zrm76FJBzu+
n2IIrht59Px4XsVyT1+HWrl98lWSnGza6ZFc16ZQepsK+8vX1tl2+7fZzq9GvwR5KWM2CutkBtlp
8tyzWwLossCo1tWWm6m3RZL1QZh8Y8+MONZ6JyMq0eS9cq1bugIViy069QR1sOMRxBPttgKb3hQW
u6H1nlJaHgK0zsqrn0O2x9J0sMOX95Evh3VekqGkkb2Xi3JvaBgLAbYMchfBDS/e/BcbwbHqb3lG
oNbHt2lfilaeRCm5fiPslGkxrnpDwXgwi+flRu4PT3bnwrjwbNAFaIUZEKZYHSAWrP3BP7jDYx1F
r+lor82ov1qk2fTiJczcGkpVbV8swwYREZ4zu/wwuualjZxnJ+8+EzCjq5SY8ma5TSbAZwRsTTAB
C2qGeZY5Apet7a4iK6Vi9AUUL1qiWmGVX5nhISz/iFQCg0lXrv6zWnvjupeKbQe5mGmWPLlInefR
tCsJkqqCLHIjz3YS7QkK8Gqq7HX02GsE3kPRzAdO0UX40k75iwf6QST2SVqsOglM2TX0di6mss3X
mjdjzqFI2DCqsxcX6XT27BPAmlvDg0ThS+QoeKnK/JjSrv5k6B1Irb0rwsfWtc8GFq8uxvZdDxTZ
1w8YeT9goDG/RPEWN8Pal+W9iXNVxdAqguQXDqHCrtXAyfVBiQe0N7L0MpA2qA76bmx4YkTSsP+Q
7uMx7JVqO0RqR0vMpvaaT74avsxffMf7hl9AWVIwYPALV4Y7P1uLCBUJWAuU3/73Y/EULUyizMYx
gOMWNu2LwPr2iIB3TChkdx0SUFHvAmYHn15ZzK6zM5FTihGhO6MiX4lbgi2b37R706SSlI4S2tXQ
GcW15AM/2GNDKmPeUQGII9GMFSSK1NgrJ3pz6SpwLQRhsoYrFcTPBVwSGfhnk4qFroDWFNXOjtqt
S+VQGgyOh7D3Ssfr0WDEVbYAJ4D9BqdMys6bqXvMaKKMvvMYJ5gFzxt23XEo+vk04tbPgv4XP1aQ
dKQF/fapKxD7FLkehM6KBbS1qzz7sAhMTpNCTTAQ3WwfqAOcyU3Mw3fV5NGDtU/84KWm92xdAgIL
8u6v9U1QFKt2nC5otHztXQzg4WmI4htoPwJKPJKcfy2Pmwits168MTNu5AZXosc9504M9o83DVSp
BpKNOtFUn8CMlQCfGNFikvyk3/2uepwo16ba6DFl5rVl8uwH2dkTkPVYBs5wadFJ/OjF6FiIDEZE
L4txyG2UOh5o6HsuBN4xjo6uSc4UEup2DnKkLOdY2kLvaNPaYRihcUhsW6d/jxwLlTnPjJPD/8JE
t0n79GR4eHtBDG0Dy+Mh0O51WTkr2Wvy4bClzFl/uZnLUD4dq1RhB+Rggbrujzhkl1hEgokF4L8e
w60dvlMRuO1D0PPJOR83cyt4HgX6NYfvA4mNYf+J2OxmBmxq+DzMktxYgyR9SXAFzMTdiJ6byMhc
hnNxs8UMkahLz5C033HBPlU1fcJB/pHf4oSaTDYyt6YnuEhF7zO58gCf6kBoNciefemfcKKLLY1K
W3jRoe6OrQTeZgJdOnrW91x5ezyo/m4cvUM2vdpzfcCQ222goD8i1TDmg1LjkGs77T/XNFii7MEK
YKb0j4qgwIyVTr8UsX3QYQIn4EkHWGgY8Z67Xm3kqHYD+pp28vsACbrH012w4S/YV3C5KhMST4hw
PzfeORcxto8ZvIB9EaM4mIskzs3ap9vsrAV/JdPw7FtXV74qWq/Cv8njC4C57x+Z6aPT5qeIC262
SRwioEr33PaXmnWazZ3Qxo/iq2RjLgllPjTG2a4ErFUma8/xv5apg+4cutuGrTdVEJKeW3/li+8C
w5y/1PN08dPUEzuhydztJgJ3DAdFv/WxWCUxtiGy9EnyVIOXGuicB8B0jR39GAXyKeIVdEBy3DyH
5nPyuahmRgtPv3KIviuors3TX9aOu8hvzu3o3egsPAuPFGVM3G4dsWtnMAC01TKAWSACC5LxHD8r
MCv81/w39Ue9z/J4neTfQ/7kVBAHdW/c4qVM1p4P8BxzZv1o3VXk64bq1/eoMguHU9mK+xG/Bqn2
+2Esj76ungFonORsT6zG2g9L+WePcM8cUzk+4kWdHIJuohx4DE6wXbIcOgWhmi1WovPC1IYPvQs8
58HOI/cu8Zx7M9D3JiUclFP8NsV0Fq3/jE7EosMEiqmyg0qHSxeaG2XTlTK6xans9Xcc4OXzSuBL
Ool5GBTBkdcChFPgSaSZRTsNexTnxbCYbLX7kwHi7pLmULjyWQI8wqUBbBDDfzm1b31jfogUZqh2
15AgOabmJyquyJylHGCRxymHsgTWhMJ9EgCs9ANgEDD4LBOzziH/w1A7jivd6/cStcMbuV6Hhr+U
XkpbOh9wgbDKkIZpiXTBUX2EiM0oIS8FcR2yd/pWVzNUIAgDUZieoC/COyRfFYHPY6EBxs948BkI
cPVHyZ0X5+9DYj/T/8rIY4gSuA0HqsS4eJXFSi5Jj+gDtKep6CXs3R18xn2MQ5eWD6Z+fZxJ/eN9
duKTXIhMbWA+9IGAlt9AA8CFOCcTq9ouv3f6bTkWbEHJsUjIPFVWHClwsxjRTqrOvu3Bf5qYNWx2
LkTh97PFwX8pZoLsY9z5gAe8oHwgoxRHzNKzc/Xnbt+ngF2q8C+38q07E6LIS1zjvvMS0zxYFNel
fTlQBJmSiD/efFpqogrMe3UytRMI6YSEWJi0mP0nyrZAdoGsqM2z1F8Gm8LF3RhKSHqFeM3mgOsY
NSxxu1XnunpVOdZ3lhsH8MvxKoYQYeKWkgna3ej9qFFTr8L5jFVE94zhn6Oofegc7hCma11INn5Z
nJkYRrTcV/JmJwQKQTxr96K6dG0lrw0h5izjZuS+a8XWpeScA9OCPRQbg2RXD2eatreM/xtBaC0o
3pvoszHf6rz3iHZXT2NOhmAAQRCO1NOVxSpx2W5ZpkVZGsPTto+O2Evkuo7ZCKWQaO/c7kX2Fe6t
Xj3GHgdAGLbUErcXGOZnT7W3HmTnPgOETqUiJFeOEzQd4FTJ3x0V3svoDY4Ehy/LeMkTmBppo85F
FP0bYY30Z6ODtOabtNHW+fzo2MlPYHZ/QVMy+2T0Y4uM5A6RyHXD1tPAZoTTLSCrOwFjTeZ/uYwR
+pxz1zxwX97r6aHE+mm0xjoIDFRWjtOoq6CB1jlrG+m3D10qlv3NF/rtxuLljVyRTLOQQqb4uwD4
49gsW1KIe6y2KFGHO6+JbXZ9csm94JmkyZWu2DtC1r+EtshGM9WcC5x0fRZgeDf70+ilyHOZhzzZ
6j1byo2sk2PaclbSOJNnb7qX8o2P+GKgPhQ4A9Ig3E5g25jpgnrYtBmwgYS8KBtNWzD1V/mqE/j8
vQvGwYzH0cM8X0DXMEZgNyfJbqY/JL02WSLv04r9bEg1KSdMYuJ4yrEnPKHW+Hcz9w03Njf90FAL
O27b5hEwKhIkJRUzj0Ic73cFokadstrrG0DlGTbl8r7EhGYX7p9djcdwZPYlIg+mJc8vEZqyPZHY
UIi9Tcx9vWW3WAa0/o3OHyBY4g3rMXiHfrybM/KqBuA5/sqcEq4BAjQnj6cFcQkGCL8Mg4vaqFjv
82s6cz1sEnFpOYdRrP7gZ8AISKnPZXaolbM3mRVbY9XA4DCac9+99ATe+7TcdFnIuLLpaRtQmymn
cMvHaQlefc8MtqJImZG/ISu8T2EijHMElm5Yh8peNdRODpCQu06tLGQ0g/4Rhc2BsrFVN8NEFkur
hdoMLjS6mK5xMmmxtx68CXcizwmEK6d5supu17ubFhN8QOjRrDZyeG1RJHii7RwMdyO1urB7iViz
xU5eCozzQu+9yDgt4UILrwYhgq0sh91kkkW6dfy1ZfSea1LQiLmM7WvDo8QEQ7YXfkd4CDJsafFA
2WV/ioKHolDbKVWMGN86LQ8FDcoEyctLS2xtVPZLQnALc/OF6XxuCMT2087ssxWAIn4fbUxnhDqN
T5laTpsVZRCO1OxG95bzT1VqYxC0zIJ9XNF75qTrCjBEnLzghXrCXd9QtOt28nFw1Fb4YosifyyT
cF/kwIsOo99w5NPbCR07PWf1tztfDf3SdvkFqWufFvRX0POGx5T86rNm66t5RhEwdUwIgC535nxv
k8Z0ILiCWjza42cpJ7Gz4vzE/ONvKjztvXQvNeDvZMbxJ71H33ceBiO/RrmD1ZDyDmmMGwcT6kqY
jn2MM/9q2Y5Y1a36sAieuS38rSV/RSwl/3F9Hvlxw9KZzQ71EvFzjXTdInVhwV8ivVcqUQjhdUD8
FZiUO4MFUONSRppEr8DqvvpkWAvIktiq2P2WcuQaXQ57UfkzCDogbSoUZwhvqyie9n2ZMV6FE+5B
EhkuyUsXQIUOxp1k7QFMlGnHgmNokrGZH6s6GsiauZvxpwTBGAIXn7PPOpt3JXnrhttHjHkRICjo
xA9DX4JBEk/Mdx5l4DmrEqysjn6rE7Gdm2NY7o0QpYdIJajVCfqOsSqHhhv5RejH4DP13hkjDgkn
oV5BnkwXsAPw1EUJMI2YPD3oE5SlrLiZcbkLrXYtwjdLguBsrE3cwEBnS9Zb/tYc8DNSgWpyX6kA
DsV2cQ6qzcB+yhN3cQ4QrcoiGMT2oiRS+4LXAOuLNNpLmipNyM9Ijp7hQHNVID8HDhnSep4pNoXU
bhyJOsQnRnZYf/hF76y8YI7kErcshZgnwaN6oc/RURgeOREqmRxZvPqjsJASDEL4JUsA2UNPZr6i
y4pK7XXUkqynDo+eLgG6ScQNrrnMmvdB9uCRUPTmsf6u8VsB9qU1IfOQ/gykLtpICI3n03P90sHr
2vRjOt3K3H6GOPXdjwzKkxr9fdAlYtdPfPRpOzxM6TI648NdKFjHwIjZkY1DcUucPUEE92zwtZ7A
lWBQrtVD5DwFgEe90vf+Gie9ZCH8RH8oXhPX+wncNfWI1pU4VMw7hk+sm+ix6ebsQTZ82pbNWxJ6
7deYgOszAn0Os668Rn1krMaM+1tha5RbzWRhRDeKB7kt2qXepIn5SYwGSPlA+DBAyj8mo8L2IS9h
4UkCNfjoe1EPxPIYiAGdSszBncVx3En7b8/sMSqjl8Qx1gSsX5IqIRoSoDLAXv6INKaNgvovwq5v
nZo3zPpqDVmPXWij2cyRf6mopEodwnU6oFim1R0wAzU8u3QdrfJDCGVwmwJO6hIiQBSWhFVmHlss
erLsAhquxjcgj0drjgkLpqF1VvExh7fSdysoD4o6oB/XBtwtlUugWv9GQXVSJp0AZlVRZAT2L9LM
63nykgrTW/sVGimpuuIObAukkAFKmzST7TCRAdLyKQkbecGCQDbCtDZwLtJjFsW73g9/TadhEGvK
fJ3nMl2bon8sXVglSmM6gsnymfhTsrNbHrZgo55n2m+3lL7xxBbDeOf6GO8iP8YnlrZchtmzoZm9
nNaBVpth8nCtkzTrC+8PdVFubK3IPjDW6tra2KkBHdKaJSfxNDpmfNy6PKgZ9AVuNRNxEFr4GKMm
URD6a808FNpBhJtMQjwVwqIpFO5h6a1LJ/rDdI8tXdXq7HiXkuOsaupxBfZB7vyKd4m9J3ex28y1
tqZ69ITlO4dRWJFPBDUKzc3IeSry5xqEy20FCyOQ05JMZtkRxX89VIJL3Vn2Nug/pjkZ/yXzOU3r
nT3VJQG8EQ6j5EaSTelGW7D2ykEOW1HEj3YC3bCpMIopn2uvgAhZcoqZQomMNeAxqX4XM1sIqWKt
uI43M2OzYcpy3+jsVHk62LhataQYGVW49XIS/IpLE46OrRl33KY9mjlIWDE1e8EbuaJEJ2I++DFm
DsjlHOLaX5mTD/zJq+kSTzomc4ckd5sHqCgMt1SiHNDFv8O2hKYcneOQSKFyqIdtMfl0i2baj+c6
MTCAZjAYa6EJkSFawWwKmeNxp05ABvKwKHbAr1+lI0eSDOa4C3HFkUK7WQHBRnvcep9e2vHN76GH
pPk8b4F8wHtCiRIkFrogep7xJZxFbOxmSvSwz8qIfjv15Du0zkUkvUG7FgvZRMMuGAPyx+7TSCkh
2tY5RWFcuSUXfD8m17QPnYeJBo0NsiTt7vz2zq3BA6XxkG+opG5JJyflqW2mVTEMUIiUu6WuCsZU
5oNSdjiL1IPBodxDyIJpzcJSc47KeXp2M/4AZ66vjPFiRR/lwFPsyed1OHZv/MMwwlb4bWyi5LUP
MdHarTqYJcxA37JyEKpkVIq6PpjRTyH4nGF7bkVYjYdUk+ft2mtPPYCRWsQIRkFNX0Yduo/frDdJ
mPl9Src0CuGdI1Nr08pi06UO8CWnESj7b5V5aHhr763/koj6JW+cXzjJxsqW5hdhJhYwUVpvHfeP
DCRHBbqJASd+CJBU6G3m2X2eusA7glJlyVNZhyCCTu8qIr/z7NI5jh+rU8LYz/lw9bh5EzBuvK1T
GP4tnmb/pqP+3wQGYq1DGd/Zrc2Bw2pOEPXsS1Ptc8fHeqCoP/Mz5e7UAKh17qfpPmr5uk5m/pi5
UYa/oNzo/N207PnSda19Hcum26Cdko4h3Ai9qz7Ts/XcxmGzzhtvr+c55/m4GF0zUpNi6Iclh4mb
s4+2suvGc7P8IkQ+nsEp/muEeolGR2x7k/Il6FnWdiJOaHJdgKuYrkE1YWu2ymxfmSN5XNBKmOOI
5EkgEoZFRr/xh1VZo+NBE1MnM2UhIyq32ObUftwt9MzGwvMQUhdGnyW4WEU7GuN96+0MQa9rEEMj
SwLg/h1R+hSjbZP4vCGMGV3APY2ujAXURJAytP3rZLG/jDA3E0/H3dDTaTL690nQnLOxZpElyUMZ
Eixs1Jb1ORhxy1KjxF4qDerTUN53qbYPxL2zTTyy/HEy22MxZP3VdjphjiASVOhTbZRfY3oINBgN
JDD2mf0tivtjQ7PvYSbutEvg14J2D3tgrOeWltHlBLer9HSYiG8yZqfM01OwjUcfgzh9THe9KRQI
NeNrrp3qmllfopbOOc896Kn+CcsiEXl3uopCs0GC0TnwUg51WuJJERyLXE123GugTEXjtUMYup+8
+J5+UyQsH5+GF3fNikg9ZlDd+psWNQg2M/Mv1LSaet7nPKHuNKrYVCcBTBC6CpmBKgBW+Qxoi+Mw
SIrEeQzZb12sKjq0xAqykPA4sdvlJjgTOCtRvoOEPzKwHyu9wjmPGRJXkHFzSfH+gizFEmPqHhF3
fDObkNtERvG08KBwOJxoqG/wEcrMbF5MzSurCexNQfYZF3OsDzi+BtoaMv/iNuF20HG5n+wn6CXJ
A8lrIvYdqWVdnSY4oKu+nFftonCM1IRNfdA9FXTi5kHLld7oV2v8hEbv3czhLUzM/BAo2FxCdtey
8A5WmAy7YqlIETkdBzbYQyM2vBNTJsiiGtox9S+8bu60nYv0Typr2TES5/T4ALQlQU4TDkaunIE/
9WC3A4NYUkdlEShmoO6KWpSpNTFJzxH4VXVOMHiB5sGk5Qccy1nCvkwBudeZb1HRYx2qIvvZoNKN
x2UxH61Yf8gSGnQMPmxb4utAJ28OLrBKgsigoArhk+oXG5wz4Q22NcZ7R/pL/zvZuDF1P1t8X9IO
gpeh7a7c6HOebjM5icE6OxJ/Sd+0aPTZ8Op304cV1V+O5b+BY3XvKznddygOeZClLzod3j1c3kAw
WEM7De91JtCj4L8HLM19ju5NHt6NhKSa0XuoJPqGH3TrlnAhD5KKIHBiP5LE5iar+20wEA61GrZG
gixE8milfrKm9zxfhPwgAcngiWIVdzmmh5hfCiRdnfkN6+UWolFKiIFD07qm2+TYZ9Z7j2R/8CKL
PxP9jBU8nEJh/+veisT6Nxjw4zp/Bbm8WU+ifJwnilDrFFFphIYcZDzy2ajj88Wb2/nmqSgkTEsj
uKAWUN/5jsiNUagvcRFSuHkZLIYZL2BOkOTM43oG41RsO84zyG0W7a45NoCUn7rBJQYrgGdqQuBv
SZ5j6gaqBTkqS065+SSSprkKV02XpD1NFKCuwc/oDQlD+5ZM/MJtgTNf/kVCsj21ZmC/CCe7hlbE
XXhsYV73dnQ/WEi50hjKr1ygKVcJUPEI3Cz+5zza8zP6u3oBUTqeU+6KqYFn75eUG3Z2RD0pi6Ow
gKkeMwL/3+/+/99xQAI3gwGFN+zss9Lmg1RUCVAyw02R41jut9QWWTwrTJCciHFc+LE9bHtnmMDA
wV61cOIYCn+V2ZvgcgkAgq609mzsSegBR3QteQ696auSi4s/9UhWp7jYBH5mM8seTRbRqqreKSSh
vW8eJwZpbzwoQVngUj6DO6xZY1ZwGGVfwpEo0sx8Xaqz23fDwSah4c22S8SdEHTUq2Jt1dbLnE0t
yjWxW874OzfFAiniyNnFiqp5vsnk//pLGciltaSfLlAI9F3tzMemHa0joZaLm+jxaFrtOUyCmyTT
fO2ADgHS4eBAbVZztMS4CUll3BrRnynKYO9pstUekhQilU1VIfUm45nmrvuYVROs5UufOwbBcvOO
+gj+HyffycqVN1qdDn3JdnyuK2PdWIHYxfdEZJCxZgxxrhvE26bsD7OEPGTXmDWQXu8anCt3sSIL
I2o327VwPDel402w8rr+mLnyKAqYcIHHi419DNfOjKpupFGwMWwozRwH9NbIDY6Gnu/u07nat0Hx
CUQTcX6i9cCe9oEcznMauaexpM+70/650SYVaxF1S8bB8VpmcWV+2d2vHRYGuq05oMO0jNpJdMvn
2tsy2gMfGJJ4R/WZx1q8eTVMM8YoiSW3DiBz5gwRd33ftjeQqSvGzdeIys+DTOTr6MAXUj3NUEKR
1a+8joZGpoE4uVam2put8l/Lwqwuncm3OOwQpysiuNV4a6vY2wZZbJxtI8TdWePmnLxHN4SDWXdf
JUyfFTCphxJFDTF7wWCBEb0jJnTxqOAVJc7JrhA3z5oxw1MLtDWA1K3mqHmnKOpPkO+uLc7Fdsjy
NHM4V0rnxyF1eAdH8s0iukPO/dtQ4nVA82tllF+m3PgJDedhDpt8n3gxhv7ae3KZd0yozp7uwIPG
bNNQZZZotsU60/jXag1roAxoFlEkcPUWqgQXubZZGrWYW+2JCJsgPmxwy10ZazMtAINGmGl9t1wq
Tni6xvuwHtNtOGN9TeL4K3bbrRs60DxkSRAFKCrIFvEcFs3ZXAJbGXbku67mhqkMJuEGGmGMESWd
IWRM700pVzOWq145B6buLHYkhInK3biI96rCEeSm0AzqSn15YJCiTtHlWWFArHBl3mXRQGRYLusd
TitV1JAV4mOQrj/TJ88GvnXHbW+YB6eyBtwZ/i1Lxkdc2sPKxNTdYG2Y5P2IJ9dZPhgxk+EAskY7
VRvw7G0ruHo2V1Bh3kt0bpV1D5OboOnOdYIjrnznjPyjnJHH0Di8xWrg+zbXv0k2+GwuOXok1b2V
dua9eBpBBWUCV0FG7pCSoCDaSUdhN7rjeAVv3JWYxcjCIF0OVG8zEdoQDRJBKtxom2MeBQZIIM7R
vd1bZBYpBk+EeA0iYHAubSxBMqGw9LO7cgfuiihLZ2mT7eLJfT+UQ/AU6umYK8q9DQvaR2bd+0WI
cFWa5mFg7ddz/BFV7p7jeHxw45C9lpUd4a4cqlx+8DGBJYKhSeW82EypF/D1GfZtUT1VDpEcPw3V
Bhs43hpJbZOUg4FwiaNiXLZsVS+4UywqGWIVVczVKoHtDw2BxGqS7GWl/XWY+O1dBu7Ihsl619iU
SBUet+GEWnWvw6DbLpFEkmi4wODhFF0yQRcJ0rWTPtAyNqCIWq+KK9BeqtMUNHTsMGTZTHzEXV78
ybwl2Ka8eRd0ORkakzR+9m1OFKODd/js+flZTgBEcBcomJHeU8uoa+MZdFRAYyquteJAbZ21C2yS
/3GbfwO7bvYNPTlBFzSXmi8mHnV7ZVZUPibHJGXzX7QDFuiSHyjSgjpMXk/Fsv/OrjgEYe6B1lVo
f9cM8WPoXiesqY/+UnXMGenMixvurI7IvN/09SWf4td8QLFlGF5ZAc3yyC5cCPBWrgvunEzCuc9M
/2GYWesou4VKq0v2u0vWq2nGQ2WYnBL9lrJ43W/sORdPfCngkBghuUWfS7DCm2eE0NdYMoMb2Bnc
tf1ZBju3g58keTH3ysCAPb3lY0YZEfTtUyrKBNIT8q8eyPymZguXyZ4eMrlyZQH9hY1wzsPq10Nq
UhTiruaOtG/+riv/PpUOt/b2RdfEoOghEx+NwTjNei2aqKzqP4R8sjLGI+6lNEWu0IJbv0GPzuG8
f8noy+KnnglsqWAdcP436KMsMFaNGz/sHzJqL2kpzksQF+BPBj4Px/8XycfAAcJV/40xckvZ7cLo
r2arl/BmBGF9GMMWp7g6woXbJqV7EgoIfJ8fS4saCox0baIOt67m+U9FgOKF9xEblBqn6BZ7gcCZ
XUzPunZXwB9hQW1CHP6Dbd+7+D7SD5vmLY/TJS6jTRTbnz6IonZxeeccktzmRcV4OjLjGnjmgxjt
11iwdtALuLXyfqwJNVHn34Yjj0B03gUughk1PuuT3wryVxA99Lq+j6mSTEfzMGPmLfP6SYToq578
6+W+JBpd/Jj1OWUTErqvsj/1jc+qwnltfIrpBrbrRRU/WLlDdRh78Ia8Nu4TylGLDNvzUhjNkix4
q7t4n3fRFg/EQZr52Zzy9URf8dgSA8Rm46yTjvBmD/45fvcxwijwI+jZawrhQCD9DWn7EBcdhy6i
hqa1d1J1RAc4krm56ISVp7EDs3ZZQhQuu4x0JEoX85ywQ6INuI6EscGXcFWMo2N2q9R75X/PdHHa
HZ5kieA/pzBiEiRDS0RPuUQA1nBugyA+oEY+qKI5unAWkqdiZOhvvWVp7aEY9oT+dLrvJr2bLTKb
ZiY+daBP3Hvs41AalFCRD4kChojOKBfz134McVupmcK9AGi2zf6iNQ2sEyL4dQqbN85daFBbhgeT
RbRmlTlH29lx7rVtfYuWW8YUOhShs2hx+lMj6ZPLyq8I47eh3z1GqIbJzU4uwq0vY2MRXVl2JuW2
wHdR8p2WYut1/KNwP0c6Zba2okIQlWNinbzuzOo9NoqvoZoenIFypWUs4ahsq+Lb6LIjIMtzBoym
tPhi9XheU3HrmVBjCa5FJSPBcQxIqbsfgBuyKOWOwy7whH2oY1inuBDTELEPLAHrCBShGYc33TYC
EAEubO0MK+kNBxXxlKY7kB6rnaY6CZV2W+AC88rpQUXJpxlOL4HfrRE8CBRQXjRKeUnclguNcc9G
B0uxkUi20/YYHxpgrY1rvBmh+meVGEadPdZJ1E/Mkou7Rbb7sIUQiQPLTtWJdqGN8Ax8q+w4cnev
FPeYjoBoiIG1lpS99dVaA9eqiSYY9Uspjui3Jw2mq+ziQwXCvsWKz8NGP6RMwGXvvzoVcy5EzLX0
vLOWoKinn6yK1vAsD579P/bOa0d2LEuyX8QcavHqTtfhMtxD3BciJOWhPJRf34tZXTNVgxk0+r2B
QhUKmTczwp1iH9tmy1gvGr4XaPeg7g8qHQEAEd7TQSAKOkeFZz1n0DcDOh1J1kij0iB5wu64FFnh
x2NHWlM55DitbTdba2PAWjpfQrLdmwZTZCe7k8rbcenm26QsPuTA1kCWkP1G+nrdJn77lyTffyYe
/5XnoM0Byv+Dl5jTcSQ6oTzYlmuAsvi/A5ZFluhjmZuTz1Zq2GbJI4xI3FQBZq1CuaVp/C5Nvnyk
X7ruSK21R6N00mXtccWrY+z//eP8TwLzv6oRNwlA/q9/5hz/HwnMn69I/uSN/In/vX58/nP/SGF6
f5GV1IhOWqrtaAYWrX+mML2/oJqAIjFNHZiIqhtcA//EmDh/6VifTdX0bFe3NUf/3zlM0/mLA7pr
ubamq6zHTOe/k8P0yID+23Wm2USTVJeLjX8Pca85pfkvKUyOXFSZ1/TPlvP93tpjc2gdY23q8dIr
8msHBAvEumzXtIw3uOFDX1gCNy/FGQtpVsOqGQpW6oS8J9hegq4lD1m9x5oJ1tDbGaXvpIaE1EBF
bVGM5HoKpHOIdktdhp9xlm8Ri1f00KDpYWoIDZMHpW2dPTslMcDcncj0qcMZopBx3YbeRI9ybO9z
IV4Hi/NT0kE8qKdhn5YO8TWrPypVrh7YMTlQvfw8a5o1MvasDunpNaExgvlB4xFvuuu869xbKIpf
9gRrTZtQy7rmAnCThk3wsyiBCp1GeIF3bad8Atm/W44ESK47uzJhi2o7LNxTK+epALPJSPsNk6p5
HqHI4QO2CxSM4eLtFaUARa3OGoyGAmkYSbwpFFLSXosTLwCjApgWuGepbC2FESEfhuOI0JGFg7b8
n/s4l7Ec/6v72OIG+v/fx5wSvovu33PU85/4xx1sqICDiLkDNCRjr3H3/fMOJmENbIiAte1gpsBe
wd3zzzvY/Yt7WrM9S7c00zZdbu7/TFKb1l/mfFd7BiCi+ZbT/jt3sMbP8u/sH0e1EJNcXdUJdBPQ
/puH9K838dQPYWlXJoeyvp8VfUPxdbByTIRS+Cq2PpiVCVXVWt2sLG8m2hqI0UMZpUC4ei5dCYif
7klCVXXFbDF0xprdNPhSIDR7e9TWTUCSlt9IrDWnv1G/DveiVxGdlPZoR3B4HLfx8TwjFYwSsVZ3
LkycW+nEmKNyQB+lJ4/1m+c49j4ESGK7WIkDUzhU8yzQvHMULpgiTTfslKBhK2zRA6aw5a9DlY4J
x31VnnErQppLHYvuD5Xit47ibRQt39BLCA1RFgHXdnaeVIbtkFY7qQGf7ab2FLjyx7RyxJ+g3wda
/l1kGhuQodzmXnZMOWvzk5PoAqESZvxok7zb0rvamnyJMW9rWoSnOAkQToNTSd8rnycdskqN67KK
H0newIDPyNMAoRk426/mCDUctTWbXBamOhmprMYQ/HfWQ1Vg15q1ecna8Ky7RB4Mu4EQm9CVU3Sb
Isnfmqh4dxMQnUKh4dUBjKtPtEfgi3zrSizaOXNYHbJxMDx7HQUqvT1DxdkUz1zR6vvcgRG3Cqco
wqlIELYdtiQ2XkTiOhBRsNV79CHlel/7Sqfe27LKtgwO0FOJ2ziCxxDlwt9aEDwPSv5rEI2cH9uf
jGIfYzN+jxEDaBvRfati8wk4HowqR4m66VJilw5coI7+JdLG1sQxr6b5agF6z6NgaxGoQ70MJTuJ
RCFw2cLLdWl4Nwj/dNQjLaYBG4eKAF9ZHE9rVi6phqaYiXBis8gObw535/YRvy8DT0MeALY0FbD6
sGuTydhF44wg1wgBDSmrzwKM34KVOMzHBKRI75BgBXigz4jMBgzPRAq6xIPmuVsphU53OggY13Uu
5GjJJE7pe2dM0z5z3LViFvUGQRHzJb/WUk64YxT3dRynz9xqoBtrsBCTHEmb5YG+NPUSEGnCrtPC
OL6qLeL60jIH+D+cBDNVPuqn0IwPpciBvtsdW6hEvvbT8JWovXKm4CBaCBqEEctBtKtTVt/MoP1j
JqdqGpIP8rhYUIhmCyZxX87UeUg3zjoe7E3ttfWbkOJt0qol1isDMSbLltYgXtlNvU41jZXqWNU+
8Pa9uFbsqvZmFGhYA+rpVo7FNqR+EClrzLH5qMnJ6PRrofYrJxA3re9fdM6adGEZq0mfw5nSKdZp
gGk9GroQ9rbxpJXdU10Vv3rfPluWhJ8Uw6YybI5nqd0/ORHWzN5294ZFHiiOrb1iuflObTlqT85O
oU7vxNS/hk54jxKM/1mAjSXlREzChgwSNtc85xHlOhm73cxr//FfklEcw4VLxb1ZU++JVULPi4fM
o5cWWSkgEa+Nxm8ryocWxj9ZkIpN0sHcmo/V5Yxmd3uEjlRlCy1qj882yP7Q17sHnTgvxfBGph4O
LCYjB/Ij8vAm4JqnN4D2KXOQFDQY56m0n6n2iyEYh5TL5WJlk8BDQZg3Z8L+07BDh053BhPzoYCE
Yan+NGkYjcAef7QVGOe5erb6ThqUrr7IAtqsZpq23p9inPCgAF6Ctv507PGljeFij0B5HVeGe8e0
dib+joCnhyG1TwiTRqGKOfE+7MsoO5cjDLjQKpfADbAJKlTF8mriVC4w7CWptgyaaJmR6aY+GE9k
1PCrUWj1xOKTVj606SFvYe0U5t7z2nPfWB8djcgzrFFr8QrEEWtY2GDSEvdIj/8YpYGGJ397bCY8
wdJdXfsg9m1KwoF2RcZ0yEp51MPwGmfuCy8kbBk23o6Me0nj528xe7Hm/5oSj9BzHkksLJ65BFjy
q1c5yGLZkWpNzYXiD5mKKzHG+jtKWh1b792luhkEOOGCBGf/auzhjJtdeEF5A+BqYKehcwyvTcjR
M4y7aZ8jS69I7L816P7BxC7YECaQ0yKViyH+kp6M7pxPPW8odkFY80fd5Ex2jZj6RCKq6zgmA4iG
bwUHQpfid4j1OxX0tjeEN9fUgNMHn6aK6Fx3Op4lnplSZAez8hDZy4qTsZNtR9FeFT3EgdZmT8Ry
gKJS/ez3TjAhOeEy7SJllea6tW5K56XsBCn+mX5uVsVVo+OPWRQ90VTcXVUUl/Yn7Esm9ayHZdFC
L7E6B+EsnjnNunxXOqb7rkrv1WR9OWVd+QXcNExYSEX41e04lgCRhntZkj/GC4Zy4eCfMIy3UbOu
bYOBIe7Lq2zrh03Mk5qatU7IpiJ5pMQDjHkT00DHUwJbiLqTBn/d7LkFKTjyZeS9IiooUuIqJozt
Bd0TZLivKq23Nr/81gE3iD+7WNOO8hm2LF+jg6MnZJyND6QGKnOE+tpUJglslvWdd7MFuqrwcOV8
J6j1u7izPl0acY2EeKEb2RRFo99TJsV7N7pYaJJnwTJJC8V5qMTSVB2qe5nfxVyvV5W5ty1ZtwPm
atHliEAgFT6PA/mLKHKu0FvPFqFQtrzOdijvY83+H/pwAAbWBriY9unGk0SMjWFQ4Vih7uQusPhO
MZdVbQoYBHDBDNHPXbnWvpLxGkXOaJtoZ8e2n4ZGt4omggTwIZSuPAF0fI6nk4VdatH3BHTsjqBE
pIXBSufZa/TElCMQWyE5QbxQAVvEptg1pCLcqL5KOb9hw+i1qOJP6XFS0pDdwsDzY4kCY/Lqmd3l
wIt7ODrgMWx9usKP7FapBtkMow3LGgM/C1fuwrTqkzYSPPXyiB48XH2k8O8K3mGz6QQJG4dftVwP
Uv0kxvJdTxUqY3fR7eIbt9c+NHPVr0a+8bg+K1N5K1A+/FxOlG6pm7TCtZlmttyFaXnJ+TqSQG41
MFx6FlVLvWv1reUohwQwypKPttnmuPK73KVKMEEHDOkZNDSb8baGF0ldDy53O+eFLny9AVHlPBR6
QRadC+S7hs0w2UW71uzwvQw6X6jJD4lgZkJXgTDbt7dwTJh7YiKZUzG5GBI1Ey2sqC5uDMUucPtg
ayZ0p4fGenSp71Brfdd71toOKq5Wi0lQ6ZP72SKttBw08ykW1Ab14ZmXHplJ0jhkS0Zz0+ZUWqV6
8p1mEYotug1uqBYBT9qLCJsA3USOhuWfFUrVv+exx09XFg+DyOiC1wCzFU2ESlfglUiU7yIfQHs6
jxYTU0JJnCEgJRBO1F0Mf0kK3oZqTl+YfluxlCYD/0gHjwLT3vm1cxWrRRStBweY2pwYtqAGTVFa
oENzlXD2B9Vybh9tXN4bq3hv0tchY+AB5//c5zEOOP2dwAqct6z/mfI9jBK6SloVwrMXf+NNiIjl
eRR6JdwgVUJaDrfpW5ka9S4pvrAXZITayUaqXL+EO8g3Ceo2SoaYps33fUGVEPWIs7MRATGM1mZn
QaujsGOBdy/Q6xIkILHlQQPpWAavrU7kvYwh9XVTdc8Ug9hv3ncbmIzu/E6iJQQvPcmUtNV8Ajn4
zHMoGSE8NwORFl/d0hjbD2wNuFfuqtnxZnDbfGtT8dYFFmgOcwTn7YKUC1vr4E7xekjbZIPak2HM
xx1VOz0Acxx2dtjHq6oNvkhJiAP8awpO0qLGpBa9mXHyPLamn1Q8FEZKota1nvAlpgVv97DCStGk
5ECSR9DYT1bYELdR1a/RvPQ1jS5Dg2mcZdZrwimN561p4/KqdsKuX8OQJBWdCWc4uTsroW0usocX
siIabqhlmHTHuuH9KV2OT0mC48fuoFy04U0OjC0o3YyXcQxwNWAREMjSF/r4Rb8EzbJ0h/eVlq6o
iGC5A/kZ1iRcitxzdmoDea/vx3tkZFhO4/6pN7z0zD4LDGyXky+LXqTSDvvJ0nZmiVPHIUPO5Gzv
4YZqgE/5Y3QYsq2jkIqxGS9kl/623sX0xs+R672Ysntbk6trHPpIw6x4UXWajh28+X7VkoZlEMZ2
nrSoPOU9QdPyvXK22rn1I2qIJTFm1UvPPEOAzJcyH1i7Gs8wzXniTiEI96QEgKpwq7ZUN7RyNfXN
LqxTAm0txGiy6zEQCiRrpp1u8j469S1Jx3QhawO4q4jTdVySzJCCpRmAcrxR3UtXRZfeZvvoZvPl
IJjZe3K3YjIOFmidSTRgajXmX7yP89+h1f2P6lmrst9YZnWb3PElIAatevrbOP9jJqPEmePRRWkY
k8/eMvTdKtSgOQwU7CmrwKTaRgXPuPRUqkCt8af1+Dq9kkIdpIEFVSrk+8LQXlKIeTBG4lYi1I4h
MAkQYypuL642hLP07Cl56bt2h2VhtC0WazwFDeuMIY0KQ4BJoMW8r87VblVtUKDJF0qelnldqdHH
QjZHqSRN7cw2usnaZgXFlxnlicBnuwfwESZntz5Kx2Bizlt4nTjK+oiqT9wSpju0i5mUkdKaqTOx
Lbxo2icdGUxCcFiLRPhBtfdy8ih2E0Wh4STwCLNhbDMDE0flYD7aNnkbvZz0HmUFkQxxjUX8KhpN
sHbyG8JEcK3qeZQ91QKCrUAa3aXtXAcW7HAOdiBLtl4WfA/63RmbU1rnH3mP/RP+Is9cBM4UmXaR
uPvRKcoNQxrVnSlP6ATKlQDwUsE4Dqz0lW6rZd3Gc6MxET/bGamIl8kPggQPl+IlQNzBKcVph/Kh
pCEPYdXvHEYDX+2zW9GlH6mpUHVub/Sp5raLwHU1mdgEQAYGV/sZo8FeRn1SLKdCrlSv+Eod3W+1
o0v/q9+YlNG7Xf1m0+FKVbK4K6oiaJcnpT4lTCipci/l9LBpOGVt945pGNCEGmzLVO13bmdvClrt
RFrBxSRDtcIbIVwFFlkrL1WS9/s+ab+FiKEsMyZHXAEeJfSNiwPCM/ky+oKgmIajrSa74ee9yqGG
Z1TFlpeNKs+6IcIWY0toR31AzU5wr3iQg1dJo13oBpArgi/44IQHphAA7SwFO+E6ubOkFGtejpSU
Abmyk/qNXfiTqblUsOnaVTHMd/ocKk4xG6mGpHoTCA+BIBnRxphbEocFF4r90h6CF0OS0rEGxnFn
qC5CoRmi77AkZNFBEaC6DNAnvqLDaKYxx1Hx3xnGs2JwZNLLDLL+gQM7sc0x+Q2m6DkpulWcYprU
1cLBzbbFNpHMNKCbw1kR5Nuu5f5UgvasjNGR0/FiCo+R8hpgYunUBnSOdxTtmHDjHpHCnryeGrCg
Qeq2VHmPOo0i6/gI1RuGsFedzTlHh/l4FbcD+0qXJV8mZroBSk/j8DRBKV+5pHWyBLKrI7ZOFVxh
Ko8bSDqYneNxPTSHKCpt5HBuaWb+H8J7dDwwZ8DOx6qkQo51Deb/u8wZHXuPRqWyNB5pvzdT/OJN
D02kbp5Raqy1lvE59gEb8h4haxEjSUFgHr/CNN+P5qm1NJ58dXZJhfmWeDR6jX1trhI+TMovv6Mm
NvZYmJbhkDzbU0ouN7JGilzUdWlxlh7HUvetXKxVEhqrQi0R4VOaHaf8RSaGujFN4uKCQ7w3WhGF
jwJba+mtOoo4N27GftYNC6Ymx7ow6NtYdYkCJUa7TDsb7kWDc2DMf4durMC8jUeiIL9RRgdjVw1P
1J3inq+931z7CtgAeob6UdrTl1YmJP1kesdGsA0x960cWsbWBUDktJ0bM+jlKmkg8iP8XU5hfeUV
BelKPD5GtZjNzDS5qRcpFJ+iuzPROIEbwCMVG+CNSJuSckn7K8aDCLvOJr2R04ZU9Dp0N4K34MsT
J7y1vclqAqyWqyYbjWdDTBNEwjK1cl4iK8a+UYERKVxzEwT4QSyXs6+wnGueMukLdu+urK9mOGwL
WkXGegxWcpyYDGm4XnJI+xU6cbyJM0oKZWxJ2fm0CtPwqlq2t7NhECm1t5ep9s2q8q5laKZh1r/F
dCpaBdb/LtVebN70xEMAoYi0+03jZIM/5NGr7XM91+KMKJtrVLw3hKecBpip2zkCK8esKnjCo9FY
d855Ydxb0sfoJqyYhmqgmotLkfM7v1KWv8UmHUMI0nMdarB2WkZgtTbY5UAroxJTAaTJmNXy/BXD
SPZnZHGTxtGmUTp4nxDiHZpDltjamHxrgbFPk090puubxkARFHrxYQ52vBpMjiyN1xu8cpANU3vg
3Yqn03JLRuy82Np0brQl3AzJzbrI9HYX87F6BOUwDDARDyTVcDS1t8rh7T8kh1QmR5flwT619CvN
qoLhGNqghYgDga042ANQstgIL12A2KnqqGcI6VjpeJFPII12ePPPXYisklSAQgTHTZeTGEYpY57H
g4OVBme7Vd5FiUo0FkW8ybTp1uPrkEOrXmt++RWONFqEnPCtClR3laBCrnaGEJcCXXynFcE2hP6E
T28oOBORRqDmkA/TNvKDNvAwDXLPBupiZDvENzgXEAvQd+ON13AzpEr/btsiPduRTbm64z6BdJuW
ZRWSXzJHZuoBmLiklE5peCeIKpqJWZwEWhX1mIZz8k4lDxlLcXhsh2W9CbUu2BJeWcz3adhl7UGJ
zoJm6PmbcZc93LNaGZOdkkQXnejpPuYGIi6lHGmi3CWEBHGVmQmyYq4Tf39tJIcD6KUnzHGnws2Q
XjxeLJqnnFstupcjrJbGqg+RyG4KxFKFt5ZGCMBvwukX74m6rue+4qykHa4RKbxSL3M3NWSSShn7
HUkLALQRjaeDTma/nV8PmrjSzaZtRq9n/C3e8JNUanLHnFf5XQuaPKebmfcnFewdMYCEf3Na8YIY
++qAVOFgD2u+ePYuAy/yVnqG0tzX5S3WilsH+EvtpjceRzkBEvXliZYj0n+pBfBLY5iKIsGaR3Vz
aETc1hP9asti4u2oml+dqdK8W5u/OGPHLZGuwzRXOg1KzX6mBf2fOgN1hLI90H353EUJZzzXJVkn
2LJS3RnvWGDtNRHdNNTxFemOJUNUZbIfKpSR4RvD7RixGg5VfVWGGDpwL5Pw4jrP82HbFBhMw45R
U1G6jzbCNKuG79WIhFOqPMFN2KmNDVArMJxNSz2xXXrhQdDT2pfkuzwjBKZqGmIZ2valLoInoFSU
bKce3ciOdhj0q5dD7hgMDTD7gJuRnkY/pcNuD3Kk1HHRz/0NrVT1dTV5P0acTMu2VZJNojvNOkC3
VYjFrmtJzqmIt5AdKNwerXkIAWDSxx5HCWxXljueeqNlaIMfmBMA5PAN9WigQK3lIW14496IWatz
alzpBcKnp0G2cCVzKMxPB5fMOpsr8eyGMLGu0QmWQ7GzqNUM2upCRj11RsdvDJ70lix2hFnERk0s
xY/NpPEnk/OhNEmlqQ6Laq0d4D2E7jpQK4NjU5bRF0wI+AzP8dcK+ZYKhzJJZXDMVZznR67/uaSi
/VG1GqRZEptrZgO/IoG0gORBGlUPOQNILWA5pVMWyadxTCHDWrFHwIXd/VKnPXoKs27poTi3cIAI
w/J9Y4kNOOk2L6ONSNbG6kUtKG6VCXFKDEhaME+PHmfwcrbqVJk/2OWPnIyvges7SCtWJMGH0M1H
2Ti3MVkFWo8hRvBSR3jGPznZ+0mz3iqK4eDuXBSHw6SrjW9YMl+anEA8uVTbNwqsbuNUPkdRrfku
Es8yIz4WfRX1czVBdDq76ufkEpU/p+nZJG9Slegw7runP5PCgLl1CfW7ne6NcJN2T704pSilzqHF
NGzfcIam26nb97PT85ZxYi2Ihj0b2o3shsNqAD5Wr2/4s9wF3Rx7tm6u+zyKEUfAa1Q8ND7mkk1F
xlsHY3FJoR+bEk6yuV8O7L4qlFICr7fCPk7tyiiuObUfbBcQRN5deDc6ntj0Re3tYxA0xGch2waP
Kdj1kQYpEqUhOOXxrUEE7Z/H/JRVf4j6k038yk0NoMeb0d9z89kdn1rzEUy/gfliOW9xfS/SaOtN
f+yeZZ59UxwApoe2W6bDevKe7JmKhAcwlpvIpYV2X1HxSB5FHLz6rTZvKrEOu5JM5B4wodUIQDEh
WSo5i71GfbX2jJ8yfSQucbP0SaL3lBfVpkAa1+SLo/3kiEfwhOjDOI3NbysfhXqdTFqRfxPzBVom
DxCSF9pJ5n+i8FMGOJAZIJSxWqYz5on102jzv1zS4bslPtXgruufARJQYD507UZb3lpHrKSzj1+6
A+6WstXSUp0D7zLmIRWLaZu6XGaWuxxyZHgaD0a2BB7OXA64CpGJqh95AfzRcF3SiCmosXFS7jLG
8cH+zpVHgUmt2FFaBCwIDtmBcvSk25jyVsmn0bsEBRf4kdxQzOVmPuXh2gXBtE/7NR9mZ7zK/giw
a5HmGEeinUuaNt4O8dbAK2dC54Cts3ec8wQvHIUIIaBb4nP2pnobV9U27Eq/BPgCBHTZ939aTqIa
xtsmgcQJ1iSYIWnKH4unu4r473lUHfCCNpGvOftBkrYx5kVrnTyihoA0kWdr0JxmoJqebIkDEmFE
BbE/cEswkXJJV+9D5y1incYJRqnIgcEDdnAW2z04OgMbZ5bfs3ltiXM14yZwsX5WU4iGvEmmS4Tt
CPF/Xp6tJ+1N6m8Rw8ZZTc9ZesnqPyDRNoPzVBXEjFeU00omNNLASXtOkkMXn6px12t3EuzC4iaN
lwmpjQ4SBYmH4ikartZw53sG3TA2z1uL+FCiv6k1LAFUCYqIF7p+w+BXkfKrA/7CPkjP+TWE79eb
PNfEJ7eIlsBde9bKP27yPKi/IvvV9G/699ih/KlHVDbEhozKYTaTkgYK4zr2H0OFVxOcEtyARYwI
K3gXa/GDF6fm7avx08W1GLHNSUlYZdgrbPvP2F9cBHVckWXk8+DTx9+BWVrNIt/kvKLfeL8tevUr
Z4cNmwf80eSTx17GRkRw0eP8A7MnQQ3UHo4v3Husf9A+u+JjZE/s81GoBJmcPYkBOD0vRkvBhRLR
zckl3//gJ1nFw7cL2CcZoDKWVFKO1jrELsVVXvIlzfdlwzNH8v8rylkjjX1p8KQSnMLgxebtO8iO
Tv1wql8LihEcrYbw7ks5nkvtnuSncACw+VHzWUQo1IP3WvbYQ9Ht2oB/sB9jKw4LlXTylcsdsY46
pE/lvaHVGBs8U9a0KB8OOycnmSVQdaGrzlbnvJ57NL7lPI8ErGTOtXZHr3jHVfzRyw928Cu0rQUj
gXkbHSiXc8NKRA5SH0gHf7mCVUG9URWb7x+OeGUcGqwU0fTqEm0gBoMrf5myiWTYWjg4Vg3xEctf
WkIWGS2tevWJ51uiAhMy//vZQ50gyyAKhQZvExGUB9Mrk9VcTRw0UD74WXMe7mPSs9tkzIVOqUUu
mRo+34CYQPxT4QdhvUyjX3fqkOiFgQpZQmctWG7waoaqsbUaY1VwN5lMSYpNjmPgcEtpKuMFFz5Z
IpZBbQskjlNjNAoGPqoJMqYlPr6qWRbMQna+HSNMCqOkS5ZyZMIjCl1BLVTVNBE7svlL6XS+TcvW
TPFplp4FilF9jPq4d3twjIxOBft+k1R1pxj4Ccu1NF7TQkJJ4z5HbWBZRGq6Xtq8VQOquKIAKR5m
TSPwsjrCT4t3fCUPs8tXFAcsC/B0SrVK+AfWnHkUwMVI/uVVSCzegtgcIStMuQar7RTkF32nxntI
Wy/gD4Il46JAhMjSF9x27US68U/qgjyEVT/jjWkvLJ3nnrnLDuBh8sPptFzpw9M4U6nYAYr2G9Cf
A+o1OffWH4P7uOi+RzYInNRA1SbUMJm0SIBkmt5HkyD9hDV9p8C6Qs0jgv4dpqRKSP97E51k3rth
WouCQ0/HixYO6aKkTHkgV9g3nwQSbJzlKkKrqLWVF2JzwnROCI0k1RwDyOBUNvw9th+X3lIS9y2h
YfTg5g0Umg4VsMYzbjunhk9k8G7zvwd6HSFUgztl/ngp3F15dEbI1sHvgzTLYFz8zRrAXqkf5wBS
/ZwyvSaMUt533b67UNBck9+a1bjeUZ3t4g9KubRohfK4pCzWgZTIlqW5GCHqqJ8qzbriKQJXREyA
SyL4FdiboLOuAmTklrcD8hxjaOobXOAxp5hsqjaSRlp20ezjsfaDAIJ6yPPKXBdBewVQsAzj6TrX
j7MiQdTJ5gKClRkY8zj7hKHquQ+HU0rPjSveiDHxri7pIY0QiV+seK82IBd5pzbYIrKOCEqFkSRD
jAxNn8AVBKtyU0z9sbWtS+sl/CbCfSRFyjtovuf0tXSsjSwRwHTcb5YN15cbWGv3BQYINSSBQ9wn
BWBhFvjEuvioOPlT0UanulT3qgi2Qcd2VXtr9M8JsoJEddPNcuMN8SHQVLDjBcxlrqJxIIyAQwq5
xg6HpRJV+1Kn57S8hTT/qiohOQoEKSIdBNR5AlWdSdEyCm2YMejo5tEV3tUF8JbX/XffjgcFDEbP
G7uFljvhp1Olu5TimZP6yY37s4vHq3BBxrGfDAfQx116S7vyqEfKUxHGlypYmXrHcrhTd2YT3Khw
2ZDdPkm9Oa30Ujv26HTCTNayGaFRU+HB+s+aAGEHmKzAtpnUWpj5+KQl7noYZkkN8AGvGSrNCK4V
jzLob1LNmNpzCUlVg5nbvlW6w7ZUHIkCPYVVeHAgIxim3LgReq9rvJJnfgcZc6ob8xlf5Anaz6ag
2SsTnxYVaE5zqspdQ8s7pM2DlhQHPUJ4ZzDNVAExSUwvuuldAFv/DilbEQ4BR1PRLgpr0Uxrttle
1tWfWkl+qSU75T20Z9u3y/pW2c4P1Q4HEfaoYMkxDMYdQBTJQqz6yDxUZB4fGTIgLjUby+L8bO/d
94r2YV370JB8BfZKzeB73lVpsS2qT5U9etqZVMycBpJkRfdTJ4egOQQErr01xdmTh2AJEj3DNUF7
yq6JNvH0HLdsRzaZvCX6nc5BrXmqUxjEX/HcNFOUi7x56qy3mttFgEyKQqQD6zAVGc0oG0id5kKw
LvgTmqcmfskn3mEshTOgDD2CGvH7BegF9qgPnrXLWj/b7lHbL7SNpr+jz/jCgCBF30z+Uy4wtLFw
F0G/1OGzPZhWhova7XP1nBhXdqtLO9oIcYbjgz1qOcsS0W85XMuetxRuaUB5j6T5w13Ng/hoLDyf
1i/9mPDS1sh9TMbJiy/2CmWKtPeJWwlGWr0wexblGErxfK5yMCQF2b6OUcHFt2TgxTDCR6NvTeee
8QAWpG5a46HXew2BNKXVctO3G6xx/Cc2YPPOlLI/JRF5dc1xpPg10leKXaRCbGaL7WBKdlH1wrty
kZN1tc9udawXhAfrZbmsIf3v+wWoJevI08X1NjzTgHKva5x12leGdIIZtqOqhToGgrCrZFX4Q0/U
FqeaH1M6/8nLy1eik0TAoxUuK48G1k6tey6p2GVjreP5iEe4vc4yWSLXOCu41sq3juZNbUZT8i74
NLqr8OjZc/6kPC7i6ywZtFwVqrsdhkc/Hexg52nnaIVL0b4w8bv2vR6AnbwPOqnll2riHHgXynts
v3A+qilvUbej9ygZ53PtWJNmXrgcZ7Zs9iHf3vjJ15F1EelRx5Ka7Ic1dYb2wS1O0ryVJUw7c1o3
4xkEoa86PgeRcThX5aZTD333wh9Ljd1onXP34qq+1awheUIUU33MoNwIzOlin6woL6PqbcOFk+/i
6GlgS1lmSKtfYvpRrOeKgOfyMWLC+gES2Gi3KP5lWO89aCjXlLIS6watncSM+d2P68J7MIcvqurd
1k62vVGGOw9j1b06vsJ1/136IBudU7IjRp+fneoIOpDnJvV+z/wz6fvYhMUPnDKa895thPFhLX0W
xbHLFhilmVd2W3715tsof2pl48DyME/WsFeSw1St82W45DKnzbBtD2pwzZcPGCxLo+1XsvlTQt4E
rxXvZfvVMag58hZD+ISJAY79OTGPerVNvQ8+/xXVFfV/kHQeu61j2Rp+IgLMYSpSonK0JMsTQraP
mXPm0/fHauAO+ha6XbZE7r3WH/0LIQ3zV+HGqx7hcvQRjG5CcCZnhrlMMIauaBKh5xDbaxxzHT27
leaYRJ0ysBLfxRzM52A4dKKT8O8tKv1f1rnIbXyGxZawwba0saLVbLnygBwTSZLADunqIlmm5V6z
IJTX8DgLo3hQMJIyJ+oxqj3uWrf4m4OPS4ijuc817J5e7aagEiiXF8YlxsWMl1tK6KckojBwdTLg
kjmUjeD3AvRvqh5efRiCJ37z+UnLhn5phoEDmsDkDsFl808ZSoryS652obIBG1toi19U5Swmn5l6
nuZv7NCrpyKn/3C80O1X+2eahRaGsCQ1/O1XB1Yi9ibiEbFSlpuiPgbNEbek1tOFtButa1MMcxnJ
okLUOOTrtN+Mwp+BFqMSQNvD3174F7oYNY3XyITZKucm/5n/wNdZlB9Vic4WieVQX4vsXJYbytgh
YzTXtCAtd1X1UZfnirHpEzV2Z3G8bGrhETgcuI7cHdgX+YuPHadu3F5qR3Um6ZV7B7n6RHKD3m8x
pwkxuXAU0Zm1blu3N+8EXNJm8/DrQwR6wOdlU1vDpk9i4AacbZWwFpfeJhCOfArB+P6Pn4bTk93S
e5vyXoGNj5Kbr/x546q7Ek6FIjT5zMFawayaXWitRLLSvGW4MhoG6fBM2Hw4kzLs1EzJ5PvAK43k
NX5I3WW28urcey0CNgZuhr1cJ7V3OZFyh+Y6Unfg0wq7IIrSXN807bec2mW7tfxLO+3GxVssl0gb
WE62Zr1LId7G9LMjPmnJ0YrcfFVDUDl5uozZLOP6r14W5EIXtopig9D/JSpZUuOPE7LdcS9oRzrp
yTprCcpni+zVX3YlMbh6nAZNezV9txDRwUIe7oxkJ3n7XHsoMQDXeshcckK04BlIWxHNR7fssS3t
otxF8y91p4QnNNCeMYEnQ7DNhoPFB5/TrFXviN0gZ+7Hn34yugEE9Tkrx1lQbN+R2cWfnM7xRfHW
reXMclT+gMFRXcY7W9tTfISgeUXQ3XIy1WVWc4MTk4OdwJ4/TbK3h7MfLvvipMDudsN9JMLJct86
mDhTm2ttClcfnZHzXHd/73x3hb/pkD8XVyu3NWFp9HeZ09zvkVS7XXGuK8eQtr7vHs/81b7Nhd7Q
ArPKUGEWcN9bwgAyLjpPc8PKJXDEyVEsC+vOX9PhHE6PUttYFQUaDscvc84iuADwlay9hM5/QdDA
FuP/cqTsoydttto1UEHalrhagmrohe5+EFItsECsaDoYFt+mo0K6nhija0ykmnEa2nWnAKNvBOsR
W6skOUdcOXRapqt6by4IlFyh6iAl0XcA69ityFMFNjpLxt7iIEaBxSdBWF2cANaeBgMUJKdST3s2
ybntjgoDj/HUFSYky+malVq+GuJia7B2F8HJ/9GQminR7B6kG4ADEstCXAfeMSArTN70q8UnxVxy
LCYfBhPV2l8RfyTUbM/rQrNVyFJEVCsCvLh8OQ3ind7cknzJws4Sg5z7mFAzW9wbpF0Iqlglvj0+
ctKZc/ktBd7RBIVrqYALP8zxygHfj47IS65sKvOBgnHgxMj2TXjmzURdnyo9O/tDvmrBzqNfjt61
Ja9HSvwyo0ZrvIRpl5MXsZmoA4iOBb/aGHE670g3JAjT5pGMk0PI64spdRZ82jEdEKF2moYPI9gK
ySZIns2DOWZZWUse6UVm7rNgI8AMiyu1uUFMgwIStzwyz4BeiAjqdFpOwM/pkFrHnE6YFNKjwAuj
8YJAxCuMvoK4C+RbyrwjZ+teWeMjYei1ZJeHMU5X6E26fGcOx97aTnYMCEAGLwi5HfLJGhRNd2bp
+MOvQbi2sfeJ9/Gx76r+Ck4F/x7/rz7r9DAJlYxKCJEnDqqS9iVu0fyJBN3S93WJKfHKv1vhh3hr
vXDF4SdL6BiG3xG9XUoSFnIJx4gIOW12SnNqSU7VUWHUrFjU1RCz9k8h0Up+NjKLd2hu0QJCR13T
4dSsaAFOK3xXKKvkdId8pOJvSF4pec96vi0huZYBfc+/XOW65tb9KiPdJVzSLaZnkR10b7N/ioyr
ygyUwZyo6pVXxu5916w2Uwi7Eq8N8TD8DZzmwbsebsJ0MKLn6LSOlt7mIW768uuLGUDBrEg9XdBA
WG7l9CBLNI73Jz375LjU1O38wuveS2yBP/Sv+YVqG/wHpKMmi6g2qcCCyCdVWfUAuzqS2vZkCInj
VdW+unieIUuRRI1zJm81/6CbJ8xTyrhOst1kwy97B9YE4k0h8xskDE/qobn2iOp1QTxNbrNsOhGR
CptzQGzImE4erDNWLtOgkwBzc4wom0h55qyMGiROGxIWyXQD/M6SEJH+JJrPfjyYxW3gyx66gzns
zfasRLsWMz2UE/qTdNXwZjUE1zUlJBbKNv42iwXa+xu7C3FVrLBrudxol0o4x+KxSNbzB6h6K4wW
RJAwJb2s7qJteBvlbGtQq5O0yaZu/83QqdC+4umnVWGDhxcEk623R9YeVb4XwhW5Ah4lnkonsZmg
sSPNl4OiXAf1qmv0g3yq8ofMnNZlr6b6LPuvSNhMLQdmQy/gqe6PHLjMuAoriuwEMPPEsYxnz78G
1o24zma0KW1hIzp3bPHSnmWw9rYD6kQjeIoQpg4ILkB7dpq2pul2DY3pGzBoO1dwU6QOl8Z8AI3h
icjkeUKWiffMt36C2p9PoP2LmPfWcKkyXLbGVPGQ/E2T7ER9OQnHwi4WrfBBddWS40VnJm2FTxZe
duXRhmVFT0GDk3VM8PWVF8I9VTiABJ5gpFY9QvgsWzc1p4F9XET9ziu+C/UcT0zUTyTOWb+UkqWW
AettQvO7Enl0H0O0LX/0BS0O1UY0WPB2tcaohCtBVP4BJfbiwLjX0ihIslT+L9X+5f7RoiyysFnW
cAJxlVv+PyP41dX1gO+s2yYFQP4lrC5lvL/PLOnBb2gYvGg4auLkROQ0fO8+7I5W8IsSQPxWuSFo
aLcyGBnADC4JlVp3w2nN10QL15DvoRLrBJnFSa/dgZF0Sp6qv5OF75r6IU5RglgYH0qrAEdB4JDv
5eqmiJ9cUZnOODqsyW5P9GcEOSwI1/mWQTNQpxQzuSbkwb0jZoOQPSBmLp/hKIj7vvyevXcRyOAA
qVOoV3VQNmryr7TOcf9TpVfdZEw4kIEb6i7gMkf5myiiiDR1u2fxcTobphcjUvKeCHdQ+CXjrVc7
ySK08TNxaMhzwvQBg9cyR7kW3IiIkOd80LPHCCeDzpJIYougqHi7YCTuhYFlYaVHaN52oFVNe0iL
p26hU0fPq4uIAmxwNMJsYvk1OYhJlBja9BIu0XZaH17yHZf3tvkymxVZtZG/U5S/PvtDq9RBLjLH
asrvvLClyZawRSfz3KQ+9OlW9Y7VeIvrb638rNtHL935QsjznmI3qPaSsg21WVMS2Cz3cAeqeA7R
JpSPrMW0NN7D5sIK5OfAJr1IhMwjLTZTse+NrSe/lUWIqQfV6L5yGNKUn3bJcxzdSdLgtuDMUOgf
IWiG+F5IY7sn762v/8ndHq8nhP9fT1u2uGt1plNyXKwKoVb/G1bmUmmpg+1/2a7oseUTWfwK+oMM
Ioz2jwEUxF/rrmVt6LhUUZ3k/g2jqe2zntgBTeMdPIozgP2op443lvsEWix+DyCx86/B1yEFFJWB
1hHekr98mleliybty5EzizEfO+6iAzOWSMLHIePNopvkTC+vRI6o8q2bJGg4FcKs71jnfXhOAwhV
TE9efo3R8MzLmiJzshJkkzeqmy7+pJ4kLQIzecWObfcweTpy4mW8/mF6qD2yuwBtkexZCpDBcS1f
Rv3Ems+Q7Ix0a8xPUgkbWIYfqXqwSOA4GICLjMEILihM5bzIImCtkrgmO/d28fDLe5kNHwIAHfu1
ZpxHxRH+aNWIX2noko1Xa5ukTrHlO1pLDMixMZ3pLzXXMBGVcuBNkORtRXSid+IM4FQYMWhIbKxs
X4XGM1v+yP3OMG9tcCWFqtfXFYVYXImG+lkBtRLUPa9yAl0jmfZpwmT1+ckbdvywzl/Rnziyy5WM
oP5fCy4dduZSt5CVGQcAm5KitN3I0l8cWyBJaVP4FwTPyGQlwNNXUZ+JluQaNWy/PFgXwSAMzxVG
sH0or2VV7f/74Ri+hoeffkREVqY/ZX+ch2TND9FU9+gySQzP71rvxlDAQXa1uGC0KLTnKR+WvGVY
N9x+XNOktqw4ZBagHgZ1drylgcc5y8ckbNWUjsNjOOehrpvqi2YycjxVeVl2bm3d35OdlidOlGBJ
yaZ5YYt0iLHr488JUi7jrDSS735N2AMsZq4v0SUr8Sb+0JPV/JlDWITmFTOLHYikJmDWHNeZf9O7
fw2/K/cGCRJsCYvfQOcSLfC+PwlwICKMj6a/kx/bQsuMC/2LPFGzQTLzKYvfjOydusjbNXdoEW+g
S/Fsb+anWaBWcds9hC9Ocy1ZN9JJqRkyFRf1NEey2+ToAPczrGnIiBdXZr2ZklsgvZgVJEJ7wt1I
rHN7RrcEdXvvbFbF6rulRUABKIErmQkM1IuDsGyUy/wvFuEPounFNyPkN8PawxfTyTMol0E8oTHn
EwFymU9Zujz56gjBNBD0NM0X1+Bg7FJr40+UREb2O8GKtZn7gBlVHfoHcU+NdsjFkopXVT3Rogug
nBsoS4czZsNQOI0jeJw7pvvCRU7lObl5mSGkkp4RlkjlUFiHXHpJ2cs75CAH1SUJjJWEMrKevmjn
xaTwYcZPgcLqhhT5Q9XtRJwcTMg9Gh9i1lPNn18VShGj4ndUaYDNHwpQSVJ/l1g5LdBaq9rrC9og
uLG+uKVQKj752nV/N+94ybFfh6uxfM6bM6nlA7MBgWc2WrI5nGSDroxjdVtx6aXDVx2tU6AE8pai
7O0RI1hgzGnZg41tuxh549bdcOG65ofNN2e10pedcWfZwf+rLtqOzSf3F754mo9HrVkH+aUgzyT2
V4Z1J48cvU8jObG81rFZd5TDrAokkvG/MU5pRd7PqIsWbNuZDPAOafgipRrSTGTWEd4V/zguX2b6
hTgZOnKXl6c0+NZRWA3RIQOgMfyPGoW7avyQmJgLJ6qIoZppvPWPYn0Q5WvovAcoS/x1dl0+a2/X
2gaFcaeO9nruBH3apGBDU0vNBAe68s/TPkPvqbd3S9+U8rpJvhuf6Wg7FN9T+yUIiH+5yIP/sOyB
YU380rxbgOF8Rgdi6Tmv8op688tt5d+Amukj3rEfkk6OTPWNBGxhxjUDJXMF2V4lt21KvdQw3MDl
KRSgLIHQVs+fK+ih53luiGKimlvKNvhQ7ZSTOqlyGl74+pl0qcFbGPSvyPLfzCm0A+OgdRfHJ7k0
5FTvK8Q2HHPldx80i7C409h9boqtHKC2ST4EXldEuwTfL1vBbSrUmf9ic2Z06f3KeG9IlSDB1Y58
Hk9+vOAfeg1caSUnK710QozOjw4NfrnCHMXKMT9vo/olF7e0PubZr+XldsvmlsY3UXxp+Pk87cKD
NiD6kX1+4ezaxOf4Fk0XY+AKB+dcD2OOe8cJ5p0HCQMaNx80n399IcOGAJMgW+fcG35QM0OrAm8i
XCwiV5Xu7QwUiWimuyfKLsaCkxFcQxEn4QYPxDLJLoHznXgYRASIWSwAHPG0Y4lHA8XTMCTkd1IP
nFu2plI0Q3k3/VfUowdngCG2XN3aJezblc443mMoJJhjPEgKZw1/17Dz89f8JubikWgwPr5gUQOZ
xuOz4tir/aPqbeaVe14SuCZ4ELnzAXJqrpNwjdmI0PmXVW4mYRV5lj3/ATKoqA7d3M+i8PEeWetu
vCFVJpf6NI0cGkh8N+wFaeqSAi8Zy8KkHJORAG1C0Z4IAVrk8rcS/wDbG9RpZ4dUWwcYHUW5c+a7
oZMnQLjNKF0H8AZzmblsh5lELNte/KqXrS3XV6S7S4uhtsCRk/KiM6EZ+lofN4V+p+5o0fHxx+lF
aR4KXUlz5PvRlP/mT8JQPpT+nvmfdKTr9SLpuaIFSuaOnFSkqsL7yM+Y9lFp9fgbQmxel9HLFwIR
q5LB4uH/+gr5aQQLJJ9Ttudzi2COWhkGYNEjsNwb/WeprsghZbLQKb+li6k/mtUR3yMqPpoYSFxX
4OPG+Fhh8m1Wg7Adt6OAmqGoiPTEuYBRSA0vfL0SGr6a9QEufkJ8mYmfhMJ51Q2SwdFRLnfrjtSC
g3kgcrNu943xm4afw0dZnjHim+NaW2BQ5H8950VeyAq+Exc6/5SOGYo9hUnJkpnIRGxZX2lzG8YP
jxEuGtAcMLxm7M5uue452OfvHXHhjO3lhoja89swsGY2F0N7iOZODf9y+zvrWXxH4IUBl/KhFDfa
7Nc7BCzylZnZhLMS6TIP5idPd81dN+Y8P49qegvKq9X/UOV7HRG530qBK2QB+qc95emqd4+Zz/Fo
+6r/FB3mDUnKMr+FRCkPTlNSXQl++Flyg1YqIgHz0FhI6zmq1JnMu7dm5XA3U3ldhquWAd7bedEF
xd3M+RjxSvO2hGW76N1EIlXUjyG9l+GfAjWM9t/iCZHgbyZYkLjiNWf5rgKZiA7tisTMrqR9i21b
uowJQ+kyWZEgmXzkhFYYyrQk/tcWp4rR6isrXvPhqjdviQumv8h0qREHiamPYoJaZm5E55xdTQ0k
WiRsHd0sceUhEuhY4FggQNjwfpsVd0T8Z2BhnRrLMX22ZH1tDqdA/i2NhdxC+xysDuLgPQVMUxxd
I22m9AssfO8lkZ+gFWRVBsQYA1gqI07vu+9dGBkmEx4DxxR23GYjwUwTbyUUf3T9Wj3xgdypG4Bl
8MTbsCJ2nrqe2fHSYRJNeTlaklqoC2p2c/V7bB44E0V87XM7hmn8yMh7cp2jqzjWRg3w5g7xRoCS
VGgCYu1Y5TCfVCHiYzSUZwsTEc56FVB3RBf8H6QYDYeODGwqKohNpiv5GB5sVqc5FLskpH1kBAZt
Jemisnaq3pdQflcT1+S+d2jkaffELjrc3+GKC0X7b5cB/9IIj8miY9ydZ4G21zS2WGxK/dFJE7ht
YKvDM/GeY8cO/2cJn0LymZE3Si2pth7EVTy5jMxrjK814qVxo7lkpiI/R4yBfYNX4Pnm0NX+oQKE
M08WKmavdrZRjbi/Oq4KJElq9VRFctTktzZ+znshzkSrOs17Z1l9139zn6AGpDWhFaryk1KxQ/Kw
7IT8KpW7pPqneUewqJxUoOykzlf3fNeaPZdb7ZTGFfpNKq8kbkK2rELgB4Aqw0zAJH+IM7Ylv1tJ
dO6Roo5RDzsfoqVGQfLX/Xji27R2gSJhcvvOdGISN+wwIWctDmBnlv+A+hEzK1v3AUVawG0wJxrI
W0JOKMl05GcarlTlVLQHz+cnIk318meIhz6jO2FmxjWRWyxgApSAIGlup1tB1beKvDMrIHUXUZyK
XhanO0iikt708K70rHb6DwwVsRH/7uhRjU+re4fab18i+9N+W2Ys0mDs0eP+grnXbIEd2SUrHcu/
4KoJdOsShJLhitigDgm7Ji4Oj6YtnQKMzYDT8bq54fSGnakx9iOZpgz8WPXQn7XTUQ+ufKfmBCXH
aBRRFVQ3h2RUFuUr48QaIp+PrluV4z8dRUwCylq254qtnwRURzIhYpM3heteegbM7BjyAtIoGqRQ
/YB+jU71ajrPXFj00Qh/Svme/E3EhUg5D8c9CE3MuDEmywiUNZK4peOAcF0ktSWvqjbYvgRIuqvF
Y/7BHBQjKhFvdQexUhA4+pICGGT2h4wEj/miiuhfM1/k2bUFxoGMcr5uXEac1EnJBJK0qJ+WJNcE
/hpcnSyuQFozT83fRqGQakrdQ+GzfrA7zVpYCg8rCOeo2fOD3NBzM9Ppk6+Eg2Th4U1TiPGyR21d
fwystOoKgNvSdg3Dd3iemy8n7WAx8JV4xfV+S8w0w5ltlDvAFZ3fBVeMjf6UwU6ds0zYMLzxKOXn
+XlPyOlIy4+SLz/vybnhJSg8niWXL9+/zffyrDeBu5LHzfzlt96zJgUtzNlkgx6EghAEkB1rJ4us
7AFfowGow7TDVa1bL3HaK8W1FD5y4mbarZe9OBQUxZXDxwS3UTN5RbkjWkCY5Njm2GmbghGXPsq0
fZGNwLKHABQwc3a94KBVijN2PEdLdvPUFbSE3fM7G9zQiDNIsWc8m4CFq9maxB+eE3TTQ9Kju8Tt
p1HQqdKzLIYW8LiwLtTJzeLaVesUQnYm9RC0wgFlZPkoGOvJUm/kRcVVMG9ZemvZ2R5jEsBYIeg7
DwzVYmaiK0F0OOCBv2FB4MygIQUJZfRVXhmu7O8K7UOM0D28y8r1GHYaEFD8WFRdoCSMyfYOSIeb
HxsQRcHYfJlz/D6dwtKlnA5ENqkaM0WXOLMoNZH5jlBBl2ZrJy6wXRe5SMNUgmtKSOMN/woc0VVK
8Px2AtO1RG4//YfVAbXSXFrTmbcm/vO5FqAONIKPz40K5opGFS9TYHyVWPQVDCnW+D3Lovp2yenM
/rzKhS3tuDbPZEGHQ7oOx9tg3UZkiUEHlcY+cI45ArCrIsz7m2yLE2E3So+qqghh/8lfSnnXCqQh
IGn6wJCPPFCbkg2tOU4GLCaaZELEvOVR5gznKoAd8nYdmFkHQpwZBsKUFqzsnHhfGrBjr4Hfg5oa
24QSn3ZL55uFsTj7R0I+9qm15N3mw3T+RZ23WFcQOvScShMsnQVkiDIKdVUKx81Zyput5qQavWUQ
eSE/fWOCpkLHlu2M9CantillHOOHKp1oYSCNgTnG/GvIRhCCMxcO7XFrX/mSqBqyqq/aWylz1NWt
RuFBKeVC7G/h7CeA7jfRSIBs0eXCXA4AVoXVorHlVZG4DOnLUTsEMPuV/OQlXpfWsdU/K8QZY8I4
56Me5xUZTX7JaOSNo66bR75v/gSdGf47yN4QELW6ZnoQPCglDpdE3NTDruaXkGyy+cN3OUN2xk7x
Wboqu2eV6JkXgJ9U/VL2P7zJYuJgq5aJ2vyPWru3xkXzMlckmqXAWFepDKMTRSRU8OImJMQHYxdc
nZHCOxxqgzgX1CpodAkKcIJl1y3RaFUOQGfj9tazopRCqGlN4rar14bGJxl/MUSG03oKzrl28FPI
KJ4OhYnGmlrHKOofH0E2xUeLOCqIKPylGnUVZhvvrc1ayl0DtszHGSHzQ/YiGpQc+i8BfbHh8xd6
zhp7gt0K6aaY8/Pxoyg5zLbCDQND0C9Zg9J8AUiJNPGTM5CWjwdRLDKA+ZlsusmhtYFEJF5yKP3J
yWbMbReP7PesyJJIxy3T4cBoKLQHs300/KmTSATqIpEkVmhrqY3CUgIArCkWtniLo2KfTWhNfuRg
iZ5cqI4RjhCBmzMZrhpmhyKvFj//qvoMMcvPeiU4QLr8MVqHGGdafAsQXpmoN/R2O5/WcrTiOlrQ
DytgKsGhbv0pRA0Rdcmw7o/ZyvJ+c/E+o0NSNTJZVSsrl6mu4SbgtxMDW+JSiLAo5XujAwS89JkI
rbkaZZBowiH/ZcYr7Zb1yneV7DwfBQHlG+a6spHaWKtu3MqEWAQXOXTE4DhDbHgsZn0Mysi1RNmn
Yy7D1AV3DPhHo9ONu9L4rIGAaUWx/GQ753qb2cPKUCTw5SNp8q4BSuTZ9ZEdZPOi55s8ucpVZrfS
NTYMiGv0J4jme6XYEehpswgFJ9Wt0Jyv5WbPn8SmsmzlQ8oRWDNPysmfkrw9YjV+S660+XtgCLcx
s43FpyTxYaYErzgSI3p+ms+NJr9Z5X7+YIvYNV48b/MVkLSXVLw08rGoescwp01Q5BtjEmkfs4gO
qXj38hU96MD7U2wsvYwQAPK/GwdF4Cw6VX/H5bCK0IDiIJ3+VajIDG1T+5++8lEheI6bFjnyS1S+
EJ3999GBK6F4tUQyS8cNe5uSv0vMKSRYCCDTIZWuEdjSYDzH5hJiMsrTD0O3M5dXr7i33T8BgdCo
MC41q7x49Mt2GQO+4SUhOwu69FQU4mLQryq4RmGd+rlC7Rn5f1nLuY+OhDM6HR4ZL3tCFuZQYRKd
kLqTgJ4tS/Oe11spugTdn4IrPvcbMiVI7pEap6E6Br+IjZZJCV0QWvpcdNIXB5YqxPnNvqSzPZnw
dGSwZbmbtfvukvPez/ejYJKi50DXAInXS8I/qDX8K2l/Ftckmpksc60dRPcy+9WDDz/5HHEqTOBH
Xf8R0dsZjBfGB+ufJH6J47FCp1DcyQdCLbg2CXf9U303/GzNyy+WHuXmGxeSejB7HOvxmscXgilV
Cmta2NAQfXlX04qtgyksfjWmO+obx+zBBSAJW+A+DosVZBy23J3plASN8RKzbsZUn9HGI35Z5smL
bkl9UiDesS1jdmE7ExFi3TwPZ7zs0hglVxt64Jao5BGqxurG4E9vscFaw6cm40iAApsfr9HUtirZ
ZjrVXR0mj/823oaZNJulkBqaCVLsRxExNXlWJzC43vuoYKGLlyocZszKoswN+UWUn3GxLYrp5NVL
pJizXEig1zkgE4bU0Mt8ghnelzhXVeCZnO0eiDRYMwyGKx1PesURmES/1XCZB+IhBUCsOqCHGBfw
Cy7W+lfY90knG2dZMDFNKBmOFtIHfefDr5XqbzmdjeyRYX4sCXuueek7TsCMqQeLNwApM7ltEqJK
itZBxs1korvgaxFYV3E6eq6cAiXtUE5W8tbAHQWz0P6a9QvS38L4vmDKA/6vi85+m5w5B4KqFk25
H7/BbA2V4bd6VlgTVGUxIlfTA/jBMnVGyLR5idTrv4C/eKrhgATL9qcNGVRY4NDGcLm2wxlbaHJV
WhwdqDvRBpJ2y8BJHoMBIay9Kujb+RDsSsxliLFJyyeSKtpY8oPe4pVcnqlsIP2Gh6H8KYsfOV0H
ys3kNymAb/E3etWhUw5YA7ndeFeQgiL8kYsNi2CUrpv6Z8JG2UHekgWo/Fi4kfXqq8+vfrjWaIBx
aDdS2YIWGaLdFZ05A8Ii+g//f5oNoCJDTuU6Zr1wCxUXD6gtW4Yh6aM0T6F6pk1uABpZidVbIuAl
qf8jUrV8qzuC3cIULFWnIImoAqfmxy7JIQM/iFFvkZiHWWdBqBnSG4Yc3MngqgMzyUZDVpXmWxFL
cHyo63Msbft+TxgweUl3knFonLsMHKtlYRssLCYDuoWLkFE+l5C7thjCINEl8O79RPd4f8fGv0hg
84MGLy40xCpEnK/aBuUTq5R/7z9rGawC/zUvQmxBUbZWXG2pUlwU7WthRZVcbLJNE1eyCgDwgIwg
RMUW5pFjC7YsN5d58HrIwM/sJ2x7Tfgoi2eafIIbZqSSs+xKSy4+Hb8vqIxU8aeUcE06swtJex2E
6Kxf7hkukurnruP7zJZgpz172Lvr36nyZxHpNi7lE40JZbsW2n81JF6kffGXLAmXcvbQ4jfTvwK+
OIHxKZtrujHJJF2KdFjvNIFyvD+ybigOjhflLeD7KEMqHMhR/ou6XxExPRhQqtxK/dwyePOJOImy
Ga6puuRQAzRaDeI6b9ZidSE2jnTNjxHwY54VLflAPq8d1zdEI9yNOr4rcnPFu6acAf8iZiA0ueTy
Ep4sBiiIgvc7YwdfqvoP2yvIVDAsE+Cy8Oj/NVC0kzDwpWAkQ9OQjJ9pu+qsRxA9guCv0W9Cf828
/SgyGp5GV1iV2q6Q922K/ZLxiwykCuhdZ+Ns4XQE+B11WUj0xjg591q/Fka3iM+6epLFa1+TGnQu
gj/FovBnk5fbOej4uyxdYrsw1q0ZYx04WjnamCknd7ExzGszUYk4abaXHMfuSrqIaT4LY6+Q8gfh
Ca2ExXJ6FPqHNdBvttC0D9rTwAJ3Wv8eAe5L+Wyk2/kPZx7rs8ss5SPBt1CPlQKocJU4nofgV4ZK
7VCLWUuvICcBXsLGGW6icm0fZvYhNO9uWS1TINO4G1FSzv11rOw8pyGBrfFELJx6mAZCxx3iYRqe
bX/R9q4VH+CoHbyI6JAG0rWdeWKMWcyAW/oCkOI00FdeHXnKtfA8o/HU8c3DnxIc5XbEdlUtQ2zy
6k6WT1aII2CrEBEDwtlciY8F5L1FoBOT/MHn4Ajw0Uz4/6bmlIS/MjFPVCRb3Rqh9KyJzgBszP7X
S0GYta8BuB8toDqQNsNF4WlfVveSDppKY/ICoW7kH0TSWpG0CF9xNr8l9sRbzbTpAMshZaBfczlT
9y2eLiRUkfCXMB2AzdqG9Zsv67yyW5V05kMhCvPsgqJU5sCYY/FWY/Cm3oRDqnZ8QtL6+K6Yn0Ak
ofQMX+O4ohjMz+8RaejRT0/8j6WscScuMcmRQPoPlUa9KtY5UjHtE+wKXVhtMZsGhwxujHGHXLO6
OiBE5YUZCN9QkURxg+vikf9EpkZfMpFtItrni3c0/UbTP94/x6p3PtCn3K6Bem2JO3lFAfA8AuAj
nUPbk/WMefIKJV+iduiwlrMVw9fFhPS6pZLYAdO1P4tJJeoYQC1Sej+Tj7LiyMzRPSensN3k2r4k
gMXyjpNy4deTDgYSeTQH9KyKMOpSb+1n5reAoAGJ0MudDDPBhRbMOFD5UGGqtOhtmd99x9iMeSZf
kombmmQS0O98QIrZaa+s4aoWH6RFLaK5NymY7y5JdvvqQIgAUsVd5iKfVzflOnKh2ZuDoVTnWrrz
uMDsR8p2FvFr1vEsFedCPInJFyQS4nOBI9uIdz3wfSX8jSLTj4A1kotFQmdcmh+GsCHbE0c0ZuNd
r5goozsExj+qtu3jy0C3c0zHHsJnjFZD/k4OCXOzZzfEOiTX+QgYo2fnHWr906o2moUZ0lGlJQE2
YOL8bVl1Lj9M9ReAg/rnRctThLoFRamtJVtWhdmB5kJxWy/+625ISmCHjjdPDqWskIGzifEb5DxG
AALkdAsUtwYTab1a6hobFv18heg4/VPzs/zncdRaO6SSY3gBwVsoEnuSRfnRvzrZKeHSz10YFj9/
pAj8p4EDvWQ6BvFFmkq/gA+ibfx40A1Zha0ZZ6+qnUjyCdzInfDQN0jfEKcjMnGgGCIZklumDqcC
tBSvGUOf8j/GzmM3liU716/SOPOU0htB3YPy3rKKRU4SxSKZ3vt8+vvF7oYA6QKCBmewD8kymZER
a/3rNz1Ms26BIaQCBscV9ejtL1J7h1jBSfgGN3KmaZ9Ow7mgckxOKuOrC7jBCWixtBAVxhDtGDjN
mm8ZaqCAMYaXxW1qyNbFJDynnI245GD7MzTp0YIaaFnrPzUwgMA8OT5QoFcMxDETZYoJA91XV7Z7
K9unk35H4PIG+ChRZiP7AFznek0S2MTL10P32+j4o8MCwOMlOmPP5VNRUFi0sBlG2MGoenRM8eUa
LNIjZVxdB9hb2udI/VLsk5mgK8ZO3y5BgF3ySALQa+Xgye9O+dvYk2Y1rLp+h7lOJC+7cd/OWqYX
F1ncWmq6FkMDOV3JCJBTMhjQk88A9klRMpaq9ht8M1QToxvdPY4Ui/F1QJbhASvYC7udx/W70Ll4
CQx/D3xg3/OpQYZGCSLcgYBIxBzr1trGBOeGl9B7tB0zAnOuYTHGtXa9Xd1BTvHn4N/IXOYU/lQf
RJlK7FTdtjT/yEJcNiYGYMD315RpM7QpjgGuOdyRvbPuVhD1YoLGuXruKWKty/uwe6cJtLO5ZGLA
ASoI5pINzNbitWUuYFNBqga10BRsyTkKpeYOsj41i1U9L5A0bpnztQiTI9ohrIZryA5eyQ5GHo5/
hhjf1NuY6ahBBhXLXN72w0lQHEPOOL+WZlHyyxjerzf43uN4Aa6apWsVgnODgwu9buAgscESM4WK
DpumtLaytSKIsA9TwU/GVK0e15W9NL3nAKUikPYcKXHyrgYXAHho8XSXqBUT6p1JUFztGgIhHssV
2YQM64d13D+S4JhLl8b/aOMDWezsRjsQjmrVrURGD+dOFs9gerXFnrA0Tvllqv3YtDJZ/aw75pHl
NsaPiCq+WpmtOjervdXw5YqFK23ZuxmRszbjpSMvHpgek0UJlt7vwNknPnlwmO4r8667d8BdXQtd
wzsKLwvNPDgmtnCbCL88jDQHN5lZ6kfMDNFgB+zxHsg4qPPJez18qtWD8OQlRClBWsGbH6ATjhUQ
eaiQQL1pS/iLZjI3eHvktMyVwUbPJV32WHiIL1detwH+sKQDWmNALpYcThVhhZU4dKp6V97RYGF0
WNawiReRdqgaLLHYuJbjnbNIFD8m6HQGSVEufYYCPxReqJSz93DNX5Uz/ztPjanhMnGFQIakxoH6
U88SMphH7EIQMWH5n+yH9hQQgd2+8AxEPEDOas1zBq+ykt2JVH+G9a0fNa743q031PHlGb/sjsOu
Y5pC2ZAz/I8mv74GG49tcakuPdDbnh7MS9499hsKNyjuuFTcwhmzB6iR7SkluNuWVkE1yUDA6InC
K0UjPqch+kX7XtOnd2+iA+7ak2adEASKkBd/qRs/dbyJwVYUOgrRVydIoBimYTXiDgxwobWk7t1X
2CHGDWF2Ptqi+rNAhqstewTynL18DR94krh4ktdUvhwNV4ZF/cnP52M/98SUe8ITOO97ZrFMP/Qr
8R6C49HGr6KgKPcPLPNOoZpt+0lfEZlXf3rwY2QMZL9lY0XvNJR0at2scVaUCX11QznJ9swDAIkM
/7pZIE39nDk5txEZZd4Uy9je8YpwhxQMKQGy7Kdd7x1d0Jjc2aCd6HBkJohorqg1BCjo+TuHRSBK
Q1wdZ2XJIYH9CMF5OM1c8BHEgeSQNNf+s46XfH09vFA0qNWa57nIPiSay7b8KsKdmE/ZEAtw0J9Q
GCT+lvUlemu1OUSmBVjE5XJ/gi+yTQQFSxo4PvJzrxMR6vpkdG6q5mR3v0gUCBBmJL70o+XNs5ZC
TzlWn0R9CyPShvrehu9N0VSZv62WTmILywN6IaECoNglhbRML6rNBoSFcBV8CALX0wySKb7aiXP0
o42dfPRU3VUewm1ACxi/C9QhZVjMlTBCxKjeTCuwxOsaZogvmeXAwVVcAY9R8sfBO/E6k86JOMeQ
KnDWBKitlI+S06tKaUO8s25g5oRTlYe4XJScYgQGBVLPNyGyYLUFVrmExU1Vb1KxU+ztCOdSU2eU
VUn8mVJxj6z+xLjkDIGy9IN5s2muZIfCWZ7FnE4UopAM8k8m/Ma6WSnNKnO2wGIpFCmw1PZbK4AO
DIKEmI2NCkiKKLP9/BDktACKjhi4RBpLW97czVlTJVObNVNEzZwQkMlofiT2M+8/yY93J8wiKvDj
YWalFpwQpsQa94TdM9mbJlqkbi92ebY8IRbOOIaGYcd8ixoGmyRyfdRF2LOnbNhzKv0H0abQzPSq
PivPQf/TQJPkccXyKMiv7NFTrbLQsjnUVRdkGgj/kvFXPCWwSCP7xyDcVsJSpmZx27j+wJcuqdg7
VObTqNv65ZY6YaihKbWAd+BZwux1EL56c3cmUbsBjMfKWXTpEUmS2C5MA9B4DxJBPhAPK2yRYXOg
/5jyvwVCIm5qe+cjUjG6X5zKzGmGevOs0B4ue0gnwCpuA4CyCs2tzIIYONKgVGionDSH4V955kkO
TgYkcIVc+W2HcBB2FPby5i4LmPlcRJ0Tgui8CaKn/t7jnVelK1vf6PSvsPghdWKwF86gsxhLwKMC
kifFSu8tm+yEmXytLMbgFTgo+9hoigM8FBLjpxC102w52lvGml278RG5CXKRRMrPSjRl1F4gCIgR
aY23aYhD7BHonylXumRU0MgzpZl9VI8MQxLypVV16jsPqUQ4gS2DDMvR6CFD9j7rgrgAmeV/Cq23
Boe54NtXvlwb9/RFuKgwqmfaPxOIhhocmv4heaC01CDQmjvm4h9spYKWzEpFGim2OMma34mzRrYP
AQ/TuuAeEhFhgrr5xtU0j/q7jDpA0bYJJlIhbkB5fvFZm+EeJXchIWNZ1+XWKUzMpJp5MixtfVaE
JzPYgifinTzpFtYUeInPxfT12qfXkG+t+vKURK7OSmZ6KIxL14F3MAHMpk+KRwP6hrVorLcQEx1g
AhMEEn8Hyg9cceqFal6k5Hc06LyTOS4vmFJMNLbuPlsy8hT2BcEfbfKIdnXXDWtn1CA9YTNybpi4
0VyAYs/bZhOK+AWTPfpkSyfZfLgM/p0jQwECU5x+07GdDfKUEX2dHEyZmfy4ZX/zDMhushAzhnTe
f2YR1syyng65Wl4Hzo0NTb50q4POyUrTJlwNZ0p+kEJgCiWZJzpGRUB5SJhhhrA0bqUjreKOoKBx
F0LiDjjgsHbzJ/TJnn+pK6TRJBmo6k7PjrRa2NpxkKpweI8y7KB0jTGBWGI6s31GlXnLBmuQ723N
Q3Aa119IITpChgAbfWnOAVyN12C4ixx3jhAsJMReLWYwkVxkAfSy/3blVQbiIwZxvGDz5UnUMNE3
y13Oj55zjNxb5X9lLUmu9uKgt2gFAKiMUwrKEuWEIfBZmpH/+leF2E3dGrBRSVJmslhKBQxwunvk
fYW2M7hpqGnzJVqiYQltu+m/xMZaE+vgF8dUQvUhMqwpETOoa6S77NDcmrgK5MV3pN0L5Md3s3sv
LHjbmG5o44fLyMxIvzWL2bQ6zg5qrUys4VM0qrllLEr17Mgb8A1rGa2Zd9RTfZETQkldavTrvv8Q
tm1xRI8Ipdxe0ANAeuKBu3fp3UVjmZi0bgpvq8ULH6cEiVpXXfndPMXM2/SmBbVbWn+qloWxGF/R
ZfNddPIMVWBPFURv35sJtBKMvetNSmNC5Acvytl9Y7kxXxJ2Xlr3YSgPzHl46lyaTLgoUNGaC8j1
hCaPDcLAxYuvUlFh1OCrFo+CjUlN//kHEU2uhFNr7VeCBfiwN62NNnzAMi3sNUp/w7p6STIZPGA/
0RMmTy94aQLZ9e4+FMimctDkM/5OjklzbvJJRZ5AhoOFeGl0LkgO9OotGmCPUQsONWYtAeyVh6Nf
LRon03oTPF8nIUv7o8P/yFoWBc6l2AwrC63dE0MnKUvmRoH5itnThkBnvnzDSBcuS7LWWkrv4t38
RlCv49ZfBSQE0Vt3nsyiqWYEmE0FlgSCIlGuKfKD51DUZAAY8D44nzAGI3YsR4SqWoxh4HaN4Weu
/uIu4pa7qqo40lZj+kwYOBlay98AYwAdQmknrOYCRkax2Agd6bolNzAje+dThWoQGC8z/HSL8zDA
4qW8aqiT5WXrAKeQyYb+5j2gXyw6nIYnDD6bGdahTG9GtgTdPxQmtz5/H7JnTupbCA9RrfOj0t47
MR9Zid1RYb7jd9BhrV9gFNSUsEGCSfUVoet3sYt143o+qAQToEZq2Vm3bQefn1rr8G658UyD6MFv
caJAhj0r+baUpzlYjEVi8rdbUMGQS+bOgGP6ZVauU8mYFN4rDR1qYkhSEPqbVTVzAEb3Ygzm4JNQ
56dM/1F6EtXIFNPbpU+P7o5MHYu3yF6qJ7091/oxI0z8lWFG1ayFjknF29t5B7SbVNmRp9xSz2bZ
YpkHhnI1800vwfua1dUmaZ4Fdm1JknGfMA+HN0moXCbE5HNZUGK3RnND8CE0zJt3ZutCw6+jae4n
UAAZJXv6J5MJ7HYdIb7aMHTVuf95/ypgBLvSS0lXAgAG/Pej67DQlh4V1hsxXmJ8Hfo/QXeKnW27
7EL0nWaBwIZOaNJac/ChKlr17LIhYbfNMlDOqkPY64GWR4PeAoEZiwVYHzrLN7BdDm2QLqiOEOYZ
BeFRbeMRyKbrjsIOjIo7OKoYe5GeGcHzQBcFjSb6bCfYj3wB6bnFrBgW6HnwBDppJo1r+ZNqj6wG
35WJ05WCeYDCD0IbFhEUZxQc3PcG5VkprMPzq0TXIctbTVVQ7IsE9rtc4+6/lb5A4TGRCaqLl71I
p+StuIRTC1Uanp+gavWBKRGvec+TbwhwUAxIXZLwkjp6MBlYTNS+1ZUWXAyg3fok5qcewEkf7Jz4
lY9v/8L7fGTXfkg+3hKzQin6MrW1R35UzqGgfFAqh+thaQ0HEFOH4c+49M1lFZ9S3Zlqxg5vuWYE
46K0Wvp0p0pVL5y2m5mkoNvqCXkboHcCICa4QWJy1CZc8xNc+0xyqRvhXwUbW0C/nMxNV3H33iSb
2PEDbhdMPYXYGe21vi2Uqwr5dAQqLPN6HkIIIo0YoCnEPYi1SwvW8Az8mRB2CxEfZc9yjKskyKg5
6sy6EA3SlCaaGoixQSio59ILs1wI8XRATIMTaHqWTbUfHeIzBvwxHiERg87uKnh84DlqhGsJLQf7
sRBgVcywqIBhU2gcgOE5mZwpITTSb4IXLjEc4W1kQeeEnY4TFNdX1JVgLcSuzaRiRrk6z7KtwKVJ
qQReit0vteCB/+nHd9xxmQrhpBHzQYrkoRQ3hb6uIkBgFJIwDu4Yqy0mrinqwZ3KC9uHGsdqLfvM
EGfmOya6ffZjVAg5l0xNKndcuMlnJKNlpOljSmfxRGuj8M4kLMxEWowZVNtjeAibVMEMq844eU0a
VugrKgfPHwImaKb/ThPOXs4ugSNXb8lTVacWI2knYqbjOc88ewUUkdW2NvfJEgOvdE083qK1MOJb
ilkcUIwC+Cp6vYSmYMC8J2WFQhVUFkKZY0jLRFuP9R7VOzph5mv5HvssNCBmNk+F1TOWCDvJhGqz
aApMDDYxeg/ZuPgogHA7hVDqTNveodG9FLhmMDAFSqusNT5UiPLn1bBtruhGbdqw2Dph2z5xmy3o
koEIyWavWYXQtqSfqqtWfh5NyRkD14FRjkYDqUN2YWNp1LfAfKSxvVa5gSGDchYncOGyyXe6DExg
LHVWgAX7SbXvAVIVh8Hzhb07CpKJZrGfrG7jtG8vvo8V85eNm3ZaqTMiveaFym5H3IFsssE8hmoF
7hTYR43DLcLLoMxesn2Uu6WkQPOeRfajpBhuGtaYtsN9blGA3VEeLlLCWuc8lwunuYf5lUgKnPDq
aY6j5xgyh8HrZpWn+86R4I+CcmLOVbA1Yue8duTb+IfFJU4U3TkyKhpcaERsqmIyDrHUEs6p6tZD
ETsOwMDZOcAi1S5R4yKdRgki78twpckWC+w7ogWUcJ0pj2b/qFKc5R7MtaUQQrb+m2pE2wBAAk8F
3qPLD+rTz1fYbWDfzjFAL5JhjbeoJB8gbIeQZ+K22w9oAl/BeGJkODA4r9ganYBpXXUe8qMd3Tr7
O2xfnTyuCAegWMtjaF7WxfDYBxRsmQ5ys6TLTlwKc+JDdBQBUFb+ecC03D+X01GasSBwGAgrTbhq
zupQmbu2j7Lo3Cyo9twTTPBYA7KmpmfwoLY/CfYufvqVBR8SJnDlE4gU5ziD+OIcNOFsTb4H+4Cj
mq/8GmS4OtdQHmdB/2ngfV7vJefXaPaquVHRBLh3R7tq0i8LdUwvYQTpZ22juj2q6hwhoYY+XJ1Z
nbfWYooAWIiE6c4wHAnSo2Z9eApPOCwiedhI83BRhEsaSXGgiq6OTw4fbC651xHiRtWiyYKvb4hx
e/2QpYUQSajShtm+ClKjRJj3HqUzYt9c6RmhPxJ1J1sQfbDU2OZ9x/bLWAiCEkkTTHnX0OmCafah
MpJsfKJBJzYTkxJDhk852OndUsMaMgm+FQ0hunIxy4aBGSqo4a1nSjQu+1WxhJyRr1iI5rpjrh+E
NwGcDRSjAWNPi/ZaHqHR6riU1YscajBWvnUM2BFQXJo1yPsNj+dpoBw6GRAKkNHpcTi4WpwEGUsl
RjvHKQmZhrKccgusx1kPK/Zo0QNp6QJltDDWrEBKqF7zDWdCG6wA6aPxvaowk9yn2jlOrg1eAsEO
9Y1ULAyWO+OcubOkKxetEWb2VBJVfk3omAn3QTj31NMIrt4qp91WWJTMgGaYUEBX7/HfpKmrwhvm
Ln3224OKWPQZQqlSq6B9ycwmP0fh+TPg+mnrapsMq5I8Nmx/apu9m7mJW38l1as1L/7UW/Xjt++T
oYL6IJo7xjOBRVu+/fG528IPbMQBRNlpL92Y2mMLiYHgB4DIH59ezSbrsjlUNFW2voryh99flDHj
ydsULL6w3SneY/T39kN31vLo70y1nDsDkVjvFR63YkDNJJmNVtglyhVsSvMgORBrhZMbF7kTxk+C
wMlMiwQpykicOb1nQnpZmVDfNCbVOXeHCL2QAYW/YFprEKcJlh1RWmC1h6sA6n+0MO1wamHxZ0zE
8nIFYmSoC535TtKUZGZnBCuCfFarG76gzZxblhcnA4EWbunWroF/rnJFE5p4uX2TsUUIYPgN9R6+
67SlHXVPonvBHVnQm+12KaYtJaGQpcE65PwvlRyYqJtEkPArmLoOM9lI4sHE7gk4cFxwqfAi0Ku1
TkRh9l3q2GZIEK84vkaWhGbxXPo6KenS6gXCDcw8xwLynzY5uvUleHQ1ARzwScCho/oaUSx5hjah
y8didVppCIQ9RET4gjQ9BAzaEMIS6vZDgzHUnzUMwz2CPbr+XmLfn6MIXmv3DOOx8Gqo4HDDSc3P
Cj14TqkQfY5YBsLxpe6Ew13eR3J2qHPAqTX2dCdc6eW8r0+6GESIAtH+OPFmGo6K25Yhrvrh8JCh
mFNWYnAQcYBh/2gbdwIhmTdvmefRV+0Lm7j5WYFfqEAuXJ2ulqZOG95ifcvwQSbZ4s3LP/5sPvIA
23PnsZIc4fBA+8ydwl4w1hdqCAiKwWK3di8livxFKm9h3TbyOW3Wg7Vwa7wlV4XLy83wAwBl0uKN
a0VLIz/k9CK9JsN+XgC/jvhlpbuW6+mjBUQeQtOtzORXjKsgHl44fO8FZUMRBvW+AZfPfXPig9Xv
N3K3wHhX2L1AzoSh4efkRL57VDDuuRyIWV0lUFGK1XgDnyE/qZ+BvrMf0ciF/rHh0auiL6t7BeGs
RbhVATu8lf5eNi9V/pEW8KWWwuSwW1CtNcyeiqrDig9LsmKZ2Qv8qooc0vnCdfeAIV30qQmtdcCk
GfGtJrPJ/Rr9Zeyw25AY6n1pDD8UhKHryFqLmfYCC9S4n1VqSckAeO3vh+rNRqyBlzqJpy7LBGOG
GBeJjcdC1PcVx+Acn07/CTgUMwggggPJEDR9Nj2dca6wuMk3iGSC+q1SDoN+t3CrQNsHOzRylx4P
bAuUt87yzdhv0uCuD/HK1D8z9cbqVBXkVTA5RQc7QhUqONstVCm41PTjCttb7EqOzJ44TUXLNaKF
6aakhkwG9atU0HUtmvzskNocqNdeeapwTSqe7aCZjWYwdeyPgUIwIjRp5bqb2t9r+ofinbF/ld1N
ru9jcxPGezO4O9YbBLYGj4qPUVlDRvb9awSOr1gnjydA27Csc+fqA6t4gKLGi1nRUO6lemdQOuMn
IbtrxMzFSIbWoCxSD+qRPgCJwrqUHjbRqT3qxAVAl47nUUnY7UynIYqhy+javZdO47iW9IcKGSYG
uZIlUNr4o8/uOd1WtsU0LWpEfdH63pzx87S89dCF5e6bCyo1pEhsU+hIMub1JVkQdoATWPbmy7/k
dWPhWJmb1l+5xTzTpzhVb7CFjGH3ZTA4TfnkYnJbrwXxyzWPQXcYIZoYyzR7Dsp8sN8ynUp8xiHL
hMuuN7ayk68YYarVhxa8qdltxIqLAYu0DPR5jPcwfNk5b0Cx23iYlH+AQ40xAX6Nu8y41wlI8gA9
32m/XJ8nYT7GBHR82NgSmDM5WXQmogQ+Z9Gi7cPKAYQr7C5+eerRTsHUbGHS0EZiNmwOu57Q6hLL
EYBVqUFIj+AqPGFv4DU9Wtq5Yz2UmJJr70cottBIZHho2EgXvaeu/oZ81g4Bnmx9AbUQkbMQz3xu
4eF3imEoATbObW2dyDeCIof6hPFzZeyBsUbzRIYiCCxaKrzu/xC3/d+442EeMYN9ZsN3TMNnJkRl
yBfos3Bpmn3q1tNZJT0wSkIlkmYXGZ+T5N5Y3yOrQKKCTwSFsbvBTwgCKh1lQ1BypN4Fpc7GWvXG
W5LDiccyQzlmAgzpMWHJ2zkW6zO3O4qxRaIl01D9ETkhoXIf/De41JoHPRcXgH2rHMsYWGSv1xup
ptIWWF32nSBuodA3rRWbgxhpNQGGnTcHT1QutTI+knriVB1BQQxo2L99n8PAAdq1d269JYeGu6U3
S9HUq28HP8EjALd/XjHSdjw5WKK4eDUehc8Vlli1mDTExaQCIIsrY1pzrITGAYSnx/RI6T6S0JjE
whjD++X4w+enD8kmSe5Yf3pjQEbDwYzPsfzQR0y++rdwI/Hluk1Ggi1D7JKQ9h3llV+cBrCsmiY3
M78diqvOO/xZOEB/9VbxAPJ55Im7fIuhovfuT8rX6rCwFwPuWrozuC/gTNsF1BY6cnDWVp30SgvQ
gHnFNVmU/b5ISZNa0MWxXTWUVn9gvmbWgHskmOFhhIvZzjZiusGs3s3XDD3IRh3zU9nB5+ckhHsd
xZ9ov5IYMvaSzB1XFzer8HY6HhAB2m+x33mMkrh6qnlUlJVKx4ZOGtFJiacBG8delX8EEIwxXBk+
NPvA3lZhIorHr/OpIqWssocvAb9j0t6/Yh2hIcZv/qoErna2evuw+WTKQ4wmLbF3Gkffmhr01eY2
oVpD/lxtOpX9TiguDyyTMVozXWJjw0SEioa0XMCcAStN8mwgKeIxfEfQhtmngqOTzZbjgFanG0Xe
csGz/k5+GlQgn6v+COHCU93v9e459lulJK5xTgFoywBxxD0w6is7Xrv7LTrcTJeAPG4Be5EB2Sai
YOi3Bqbau7GHp0D5DLQJUOJAMlxZa59Hrr1m8Y+hXPt2ju+J8wPyamU/RXaMgktvbodmWdc7mPYd
nMEKDpi07/U3BxiUgLjqTeexQJMb/ioyAGAG7FTdx/TqvoxuZgdM2ne2fwIxadNVTE3TAJoEJAVl
L2JsGVPH9FHMgXQdSiK+0gw2WnysYDZiO5CsQ0IHY3+hJnAyNyHpJcq5HoCLFmO6RHTQSFBwcA6E
MqXdUsjh1bWNTkH4MUAdqSIAh7GdlMahliAFvaXQHjD0yxhQXkXWCzCPVF+KYSvM2il6egKKNkz9
LGtml0zFj4F3ceV7XXxV2iVQv6UAr3SI9vk2ovta8JZ+eJLQ65XtfGxXnr4qLB7bCLf4vZti23KL
CxiTyDTBrNs1DySeYUzAsSzGvnaoHj0FfYkpS7NEnYE83pvW4oOYrb8psbGw5UuLTQ6b0QA6c3Bz
HJHXJlnd3J9+UqOZWIhk39rtVynBjkBEjCABYRDvqjuXlAd5HwRwR4kpsVaW+hZK7w7bP1azgm64
VkD1qp6HplsOhGlUv3qYL0rmJeawYs6RoDrsMAdaqe5bn80bmcydZdRJmPXsreBnhA/X5ot+YBlM
83xK/YeWKI/X7L6m8+UymQxvdrwgqMUsNsTWL2rO4gAXAXwYodtCBssxNQieBW43CPe7Yh80S92k
W9whRjWTS18lqLQEVW+R+ouc7tyiTh5udfLqVA5iy6BrEtZQzPqptkIiyEFfs73VXk0U7FX5JWlz
uxc8TcguJZ4XZnsyVZg04aHQWVo2ek+EUTsFc4AIx2W0j0irsZ7ioXPhwrdQ6vU1Ppq0Dzq5Di0E
SaQg2LqIqWNylKSQDMZdz4SkQSsctLeajz8a6Dhn+Fa1tzAiCBUosMKib7SWLQ7axbLtN5hxeeEi
si6NQ+VDfaGgLEEF2OIh5kPGRNRi7LHvTaylhvND2+4k7S1vvhIDw9BbV22kIaY7fzAwDFHHcD7F
B4iwtbY34NdYF2IIGJB07J04jycBS42aZEuQiz68ynxngzCXXKxl12+1cZ/3x0F6SSLV+yu2F+D3
ZNCP8koPn3B1LBljE2TceLgenWGZsT+miAw0BNzOvaiuwzZIHx2gBRi1DPrOgjLrXzwhTYw1yzkH
KPwNEKMYJ/nhnTcF+cAIN5BpHbtfO3sgJ21AwPwv12Ghb2IMMnSYXovc5JXw0aCwDA/kZ1pMO8Lu
aPXnvrhl3T3lialynI2GL8nChRH9fRy8knyOY63FPfM3br2SVKAZ62WbFwNYER45LQP0GeJlcxrZ
mepfxuZpYNyiKG8kHtTWNhu3jrbR02oKT1auZlPIQ0TJyJDvBeSLwbxhHzGuYTWkUC4IeqkhSRxy
jHo94LqcBs/U7518HdMXcXuiyum0lcThJGwFQ2Q5zK9LxqJ8Jcbvqfc2RDfT+hKPLFhs+C501MQ/
Tgv6FYZFYO1GeSmNraKeCf4axR6BRsbKFkHw0UC1SjjhG7r/2AcXDT5EFYrqgOYXjzOvgXHx69Jm
43KhHFrvPRl+YjOcdQEgS28Tunc0eIizeY+hVpxgAn7KDSyK7fI6DBeSXRMCPKIv7gB+2gQ5dMxp
ehorVHGwQvAMhblpLmOMtvkrHmzo+oxr8WnIbcJ01x2xxhSkkfflQMWjGoXuznKlIeKmlCr+MJYL
7HnlohPqRvXMlCPhOzUGc2dDREo8K/eMM29SsdutI+dW4LSFi4z6Xab3nDGFBZ1WfqNvzDGBZLKe
rVnguf7Op4+DLSnoPKdFf8RHukZ46H0kRIC5uCgzxX5zPJTvqATOGmpzzG/FFCV8Vd0Pl7HpTpa9
DZKb7CwBRak27eCSqCculS3tAUh9D2OPfergar1HjiktsuJcgPW63baRjqB6A+iTXc7T1l1I1QWL
34beKjuwFROMDQ4MWbisxLgFsbNYOB6yQPYA7ZttkA7bIyY1mFUGpqnFpFHzbZs8RyBJJEneauyw
V9gFxl0BTmkYMHSY86CJszjBcE07+BGWAg/J3CReBhhCA4Opr8akgcHQnG+ER6tU37p2Oy7HcMNb
x/1NVF98QTwohNcJI70Co/21qp9KwpLbH2XYudI9t46Ds6vyndmeGSJgihoNp0D9MaKaJ/BcVpew
uqjyPU9PcTeLwKlSKI0znhGvJyPiV3HvZvLWcdz5S2lcYTJf5u9Z1NJ2MdbyMO9FRFIzA9RudnYZ
7FMO4h8mZxUMEh6v/uXj/TSioQaWx2f/sx3X0QhpaUX3g24nk69hcRCZvAZJcyO4GlUVbGZclhXY
yy1+o6vGuhnweLnKbKdxspH7k6ocCPjxwpvujksnzxdqFBKme+ygrmsgaCGVAu/B7/g4inUF6KPK
URRsMuMZJ9bU7eyDWvV0hhsFc2xtbRSfGhb2ji6trQZk3joXzL5zxHKcfnRecF2I6mUnYcrb/bbS
BeMu3T8O0EyQ+c6L8pp38UyqbQbfzRqY1Wy/Me+DfBW1iwZsvMb8axlhuCSVNRSm7z7/zjV8IRa1
to1R0A0DUqxfHSJA6v3AypdcpPefbf7R1ODAfHUg2SOFu8FUC6ZctHT8h4w/nwo6TDE5H9NFGe5q
HLdsHm1sRi2Txvrs0ZUOUwYUPT7J+lpWaC4i0Fj3jKemFh2QAVTlLra+dIOoFHiM8W7M1515KICi
ZfURYR+C9x6Ondo8Nr7SiikW6CJkKAePW8r56KOP74qFizpaN50qfyD7jrGJEgLJQqNXLn730akr
p6cXukXPzIakVbPr+JhFVS+joWiRniOiYx1OiSUMgbotucSQmewS8s4i4CMbJed8CfHnVeG7GiIe
2rEB5TmsPziXbDLVePCKc4ZJkmTQEkmfSfQJ04xGJQexgLIHCuOQPMBsDoEdrIQinMvMj+QiZuva
dKR6dataWwzNJu+ehcBuarh4zQWTQ81pAZl3nH0uwHVM/dZoTxcYbAS3mdYdA3jaKD+6D2gy3K2d
rMpmRboKhyKHKueXn0LQ0GB4qCxD5d0YKBSjS4PjDOcWo2VPPgiRYgpVhFktD5kKxE4k+kIYdHNu
iv3Vg7MvePaJsfZJpqCA0Db0yJfOvAtVhLzCKwyfG+ahfDOvP5v9Ji/eMwoTqYXk038Jak1YLQhT
BP3naHDhtXeA+CYE8dYXQt93SdhkSK/Q/bWAszL4R/usfYyIpCTQ1IbtyO2vunq3rGsmg2Zw7RQQ
GTZAkkcLiHKMlPQDWcXCJsDlbS2nhpwDCVm4JBEKED8qiVy4dZi8J+M7w+rDmKw8I6cV/aj1MzUV
rOmKs3ccFzq7vY97BfCP7xAU+hzLY2BuWEyCbK54qLhNjl1Sz2yJzHHopyX54ixarRZGGgWQ22/n
fZYB0C0E/QRc2Vk4BACQ6XSDsxYOj77f0LjZ+lHqzt3wXRZPJ/hx6UEKk+wCa5PmyDuuGT8nP6R1
MHiWuXMQV8UpZhJQsayDrVcfZOUJDCYwMaKnJ8o6Ez93tZmje8ScRZDc3qVSgfZDr+lj0iEBFjET
YWIVPv7627//4z///dX/h/eTnbJ48LK0+sd/8u9Xlg98eL/+H//8xxtGAlny52/+63f++1/8Yx+8
yqzKfuv/9beWP9nhmfxU//OXxKf5r1fm3f/16WbP+vnf/jFP66Aezs1POVx+qiau/3wKvof4zf/r
D//28+dV3ob85+9/vbImrcWreUGW/vWvH62///6XYht/LtQ/r5N4/X/9UHyBv/91epZPr3kO/9+f
/Dyr+u9/SYb+b6rhaLpjq6rj2LJu/fW37ufPj0z130zdki1HNy3L0hjW/PW3NCvr/0fVeSzHrbRb
9lVu/OPGjUQiYXLQE7KqWEXv3QRBI8F7IJHA0/eCujs6eqI4RxRFkVXI/Mzea6d8mqv/W2olvCgM
JaQnIfjY0Ez/PibD/w5EFHo68qUWvgy9//zfb///exn/38v6X/VEPj1MgOF//keFof7Pf7X/+/Xe
vsFA+V7gbX+X8lF6ep4b8PGfr8esTvjz7v8AzKVNmg3gpSXaGbcdnbPO+nvpb5vaBnGoM+EZN8y5
+xmcrjBXeujvZxHe5v0mSeTUINCcmCBxT5T6rQuErOwnEIbsGlKmXkFZvi1++2YbeqcwGD8nWPl5
SgPdzJ/jyNM8W3ImCKlAvdi8mrQZzqYRwUYtDWnTfDilIYqQ087yMeHe97LpiTUOgCS/Pldx+yfp
5GsOonp21J9lvUy64cNJ5zeiNW+s572XLT0zM6TEcz+zuf0jNaqTZVRPk8kOds0Pth7uEiQ9GCJg
y62boiSuKLVs45c7KHJIDT4Dw0aQIu1Q1CzrYkfjlFPBXjvRJ2JDpAkpkznyBFFAastPqts5XYks
FgkYEpDhgNwPSZJGzbGxcNy8pVmXyLEL3C1QbsjUiCmhJJo2nCOeZyhXinY8A2iFGJw527Y5csKb
fCnepxDrlaryw+LNO+RlIfOj5F4JIAQ9ioo6CUC9dBcqZBgk/fbXc/7MYJ9iLlonDEAmRJCXasto
Lan3DrZfnL7vRdITCRufehQRcyrekgoyf8uQxjUOQtGGeTHj2EHae5VzyCw6ec8yTR+V34x++te2
YOAn8ZH34IQNEOgowHShb4IivfR858mv613XWZhBwWvhxDeq13BXh48OaqglRdOfx8Owkq2iUmaQ
qXmSPbNszK0vKzlTUTMK+n8W6PRQY2KzTYlW7eRqEMhW2NKtvRYRZsl8DplLd3i7157MDcP4WuX1
u9BqF8GYJruxv3AGQ7VF6JjL+xgvq097WaF68dH3Gcc98ztesqhAWURFOWOEO5cWp7ofkWbuCHo+
4zwga8GQZY4lb8us1zAH04rVU4tmTjsTbpTuVooZygL234bNXkumTqPFvbicCvcz1ssbcoirvpl/
3GLIEfcn+ybmFXbZB05bsJvlkctJZEDgllfDl7V0uMCNfpY8RJoVeTRcrJphr0VjzXZOeY88REfX
pi/jyEJpnY/dbG7noXjwWbnHxXJai/hV1e1LlvE3aHTgDTips2mZzl0XaSDGyN9i5qEKB66waQWx
ijnH8i5hL/Qeh/7N0qEMF7/WRanBuqgaMqan3rrLE/NIdaoVo4AeFQlIc6wZrvdYCnOXV/a3S2om
sAGRsOHftPdfl0Ydm3R5afOVhN6GAiWBbAeb4VEGLBlW50bOlOs1A5Go9J5XL3tz/VeL19IdPPY1
tX1aByam5fTpBn/aaX0YewZAYR9+m0zjWLbBowbWUP5LC3HHRzslkNdX7DBS0gnFr/3MBrhIi9+c
HqpxzR+PiMuzRQVEBQbXNvLfmrV99GX3kWHKWlklSGoB15uOc+6+Z05/WMdnpwp+PBX+GTTMGuOz
YidixCnwEsze/Fdgv4xDgrAXYhN8Ks1iTJ+zZr5QU8tzmpKQV8fFikIYo6sKqJzBgotW8krkHfy/
2GU8Tu+nt5lCinptHvgXrgDToH8cPBW/CZZQLACCJP82El3CUHqoOEof5R38oa7CcAZzF4V9nR0L
X91Pdnu9/xbE6yFyeqk3kbdWv+UaPAUNI59m9f+sPMrx8BUF6mFostuC8xApbfpSAmLx4y3Jnmy/
mq+gHbXTIrxcFxKmogYZfKTvbTbsR9/cK3QxCw7r1jY77p6zxbC6DJg3xfFpwITr1c5dYRB5KTo3
lXd3Ztbz2fhepkxiJ3ujbPs4BozQhgGHUFy95J1Bt6dAEuISnKOLmkDLpMUFFi9fWJC+rIs8L3DR
UyQYJBDITzG9ULAmLy2+relWj1V7prUaznOBUcy1GoOXZISt0HEXsv1yFzAcBFpzKLvjkyzVMXiw
1fi3WMefvCVXoXSVxd54W9eCfasMCQpiiT36D0RmYP/u/PbcnafbOR6YcXVXachB7/ZeSiRYdfC8
8L3B/XqAvHWWDSiKXKNAGwZsDXAmV4rlsttqDITdd5Grn5DGaXvFuqlCtraNRjVUlAKVcajQIeBD
4uyeosOgpre8bD+rnqvayXzu3uo+I/AyscE12YW/sjy5RY7x0bq0PYToTP19mu37AWlOG0w74UZv
eVO/EUTBTsmyTaOXvpEV0FT5VTrJlRidl2Rp30wy3DVkp05l8RXD8MI1gTbcIheJ6T+lw5w5E9k7
ByV9HgKH0P9rogbVoX500+hmQNrW5wXteoqVEzZT268POcq6UKTXnvTgHzvDpV1Y/wUzzrAKwWkY
F5vjBCV8MP+sabrR/HpyXVjluUN8n2icL9k2EZ1LiDngm7MmKXYTvvs26vSOgc7L6L5xCN/3BgCE
WjLE2co/hqn8ceLiYgrXHPBWRyQ3xHu/m8ezPmHWETbNpT+G3XmRVMt5PI0vwcy2Pfx2FVUEu9A8
p0BpgjY6BMnyGDls3sgDX12DI8TmREnPtC7uRPXTtC+2bo9l26Avdmg9nSFHhD/M71U4A1RKYlLo
fJrH7CcyWzsSV0ggwl/HCe9Uhgu7VDMBPf3N4uFD7LoFsSZ67rUmedkVNMydnZBbf04j503CpK1r
GG9kYmAIbZofx233gcg/OjGyMOYtIqREgAhDLJ9r8h1ay7Deohs7a0u6nWIzbQRy004393nhHz2X
aQ/yz1HyzDh9zxqK8qb/8baslOZhQiCSz7Hgs13Y6jW65YF1fzao77KZLmWXnzzLMxb5TCStjwEh
pltKP6qWSXJDLD1MmjEGyzIzKnPsnyzNrsaBNDSpRtx/64obMg52SYri1/sdyNo49+S4JVu8jLiz
JsKrErYhfNqP44ePZVC+Sln/rom9sWF8SvBDZIYRnvvpJNWHGTImxV9UpPIMoC6d6wwa0DqfqpG8
q3z9EqXJa+0Q+gsnSXgIUoLlPcq9F7109yLsnmT213YV2ZHbkuAxnIb3cENxUDzd+OQfkv6SH8rM
4HFrTl0yXyeSUIMY+cGcMYoQEZ5umSf7UNfc6SzFx3I4mnHGd4TW3vzJy/SjL+xVl5qdmL2TBlIa
h8uIEBBLRUZeYOVugl2sqmHmX7i4f4Z8+Vh1iTY/9xAp3QaKoJKiR0dWH6JW3jSCcrCzLcJP97rs
qrfIRYYrNnFBYKunOdvebZz2ovocJ+aPfec88d2D417oel1U6lVFoFOZfifzcFMtlYDB9qVG77n3
qFIJ9D74nXmYC7y6RoQPaV1ezz2iMezqPrnRauPFmOo+Cvwba+KHHEl+PATHrqgJnmlcRJmpxkE8
2nNV/Li9pdOvu09phnlvo/K4hC4qa9Gx8p82rcWTioPX2ET31YAGqKfU8NntufNKZAGlXFPbxzhP
PgOLaM1Dlhx5+cviIDb1vB/ZwOg0zoHaoeqv47S90TzTUcTGOB3V45z7lylemMQdELuQ3aoEoFRT
vrgzcBUF1CrfgJ7V7L3BldmDKv2N5/DZ+op5wmcn4tuASWi1xOQXFf1b1YpTOrDe7AvzkY/mMQ6Q
KaFN18Z5Ssx4P3ryt8zIu8q6y0gIphzT8uab/nlOkbCWIbrxEty5ylJCQ5fpNE5EEywJm1/pHWSk
sEHHs92HmW7vFYVNXL7qJNmVAs+ZGN9tQePQjC0sFeLJqJHvTIULpLDevuIVOZd+clIOevk6kgri
KSzkCqe/rykz+1UflniCjyg0e5s4ZZNEF9iP2KujnAANR+ySim4GQ929JP0T9TV6ooXLUBp25bVO
WBgpsKf+yMTQBbDbixEQVlehtsWezKYCmCgu7P1wGysCNgx4Y+G2f3TGlIN4kHBvNbkghKP/7fME
j3sSolxVawF7z2drrav1UMUuublOd5vU/UXdI7bmqOIarbZSs7yfV/ux0KnBk4Z71JYNenKGXH6i
xC7sOvTmirhcfObTICQuJuclXMghC7YdYVYTeE+lkq79MRnb15nz9RRW9UuxOJBS64bdx9iv520H
B9qa8nJKlXPV55O46KcQpk46sZB3SU4Rst1V42Gdw+naQ27bpznyMp+FZy174iMDrtpZSZ8tDjF7
on/Jeqbb0vE3713MbrFhopeKmNEO+sGySihEebUGFJELvS/wkbDfUCSju0+r+LKfJTG+OkYmh4o7
lRYfP6pvTXmfu3GKZoKVurQzzIG5w+w7lU8txWjZ9Q/MMB7d2v46roukJmB16FbvWYJe012puQtX
8ML0ILzG4D7v3dux9XnmBxVwCtwNmnOGZNCPHJ+1S+FIreLuC7/N9+l0BJbKE8TyNldsKMBcPYaa
gZxEl7Mj9ITFeyku2i3Ewg/Cgq7sgtD7Lyg/v7Huyt3ab1yxwYPkzCMztDMaFq4anWXZzh+ZNYOJ
QC+n0NE75II49eru3RRrTyD8h9LSUq+x+W5XKuQFIysjDY0CdApRisQdWMW4+JC9gCqUoExYQEWU
i9qjZUulvxtjxIuLY8+ztCy4ccxtmfMuCqvxxi8L/FiDu8lNMbch9ibdxtfZJ8Tatxw4feQEp35S
TE26sT7XM/71mTm/F1CuKMw4S2f+wr1akXN1LHZQwALEwEeSlDT98lei/HXKXxeW+nnuAI+Ze3ne
hKN/7oX9IySeGl9r9V17jCjKqH50B/yPvCGQoMnEubTB8BQtmOYbUqLz6qZLms22FVG0Ndw/dTwZ
4hstQwr8EMwiS4tTiig3dpfgGksCdmFDYo6Po32M2dLI9jfvOzjhSj5bLqWmdl9FF8PnKtTzuom/
ckvGAAa60ZJ2KVxw0CkOyiTGLNKJNEBZz+w7szQPm0VJiA6ZTGCcs6SY5CnniIbHENz2CjJoWZJZ
0TYGuz8/jS5wb+ot323OVL0/mUlQILfiwqJiZGB+G/ZwlhhdrTAQs4fW4LNJK5S+s4LwzVsedByc
k9KLgpObpiDc19M6ruuVT1iLKejMaoxhu3Xs0OaIQqBxAM++5JLRONZzlrXwt6+rxj+pmvgqNTJU
6Xmi4pE0VRlxKZhbZxiis3w7nSONNzSZfxYVvvca3WLsslfJXLQ9SVmEWEsQ8ndd+CZgMeVYxnXT
Xq1BxYhFyION1gZ7P/qDUmMyc7CSM9ZDDlPBEhv0T9CHaJVzZvQtZ3doy8dIkvozgG50AolUsEDV
06tfiQ44LW80I0UUyBI6aK3ZyqPbrilF81p8eaYJOZspgYe4+4gtUoilhxKxmJUVrsIgGU5cOFOz
setoSrfva0nSPw6rBNNiA+wcTBHO/GNqViahmvcqk2Rp+jlr5krPVzN96+RbOmNKF79iFB84zbGD
UHaGxIMoGDVQwJjw4BsfSL4KDdrP6T0qBPDlovuuKpYjxWLBLpj8ccRdAslbPdYtGLYxx2XbFqzZ
o9H9KDgkhC+gDs1desRHM/WRQIHKcGRIlr0oNQZ1EP9Cs6KhPuaHE9EZM9+rVvOixUUcazxLJn/z
Zv+JS42aaarQp6UNO5mQnsi+xmVzW25hXo6aprdwQpueNslVzTz1PFzE7+gUkEqLrUrfNgbDtkwo
wmtnisjZQwtjSBjJ5oYVVICva73tYJONeTldimH58ucfYPgvfixxn0UPth8vPU8u+4s+6t7Dpr0I
/Q6OpYcp2XbUOUG6pXh6xU9oCAUoCvlSjACeA1aKUpdPTb7LZ4JJ9CRR/9uReL4fp3A/xhWGolfZ
G99XNKlbzy4NWEHqIgeqBDzNJWT454ngly1yAF81xpewizzmnY6lMco5zBghcwUCsObEErvUp2vu
2mbnVAWSRYK/F6+8XZ2GyBGv+IqK7qjS5HOS5Ds6zyVpMAcGmQ917e6G3AE96P0k5E3F2uzd0Zyz
Nzt6dXdF/6lJUSI4mPGjyt19j3S+JXn9QJ9ikXYQaodgyRuL4nlGxk7FAqd5yO5X87dVII7KbrhZ
S+/DzU/B4tKwu8yJ8WBFPDZs4vhSSwsdwq5cOsnkkHO+oO5p4KBjDXieExXciDyLztuwwL9fZzO4
RsIjwA8EMTwsD122u+CeSFXo0togQqMw6LEBsKwoT5NLcyerGZXpDAMz4Yz3puIkrHs1IKoYhf5Y
jZIbbAcqQV/x8DYVnnDcZymvthNxzoZ9hMGj4pbiqH5tc0VM7TRcrpF8GnPnfppwIFBDhOf5cxj7
ZIHw8+1yLAKSweHiTqSWbLDTXleP3tJ3Z+EEkYr5OPj05Dn0BsYhBWWIoeHwupm5yMDRNiHEoWX7
cpa8ue4JdBgFWu4x4K5Il5+K93pjkar4Q/mShaiO1xg3hrU/Wdlc9bGPKdm70mndsbZv0JML1KND
H59OnEMFL/C4l8y0WQG74eWw3CS81Ic8GqP9EgpeVa7yNu9+GEiTjKzI5PJc5665XY+j8RBRNfiA
3ZSiALSyaPv4WNf8jrP8pI0ELTF3irv1r7QNsBYOCaR+S3ga+uXVi3EDcSY/jRN2rzxQh1ks0W4o
DA1ZGi5XeuS91I6s0pH7eYQpqOJ3sWj5JD4K4sKhRQqevdZdgV71aL+H8i32PG+XO+5tkazRWfrR
WiKrK1hstp72iroNjxTztRxcnt/xQqxp+LTaIDhMDam0ESUYCVfWQ45TNGAkas7ZBIvEZJ9taGEL
9KzkUcswtMU2LgdS6NNX6fxNUvzlvskponOSMKVL0Z6ki2A2rHEJO/kp1CB4nRz7kKFm62Pb3anZ
h+kZtb+jRq6IHChqC/VWGY18BULplMtj4izcy4J4FN+tUvQrDDXmGL9F1+i3YYIP7Y9MLreTvJ0Z
g4jPLPYAuWRQiFI262t628Zyul7z0l4sEJHovy51xOtjq+FU+6izNcEqe9/3XhbSGz06gksn/ohE
CVR3FupiDZz3tC8F6JKqIYDxAoaZz+zonjEcXtUBmrStj7GyV7MHsLrtn2Jd4phu/XUXRQZ3PpaE
Vd3OzXiI00rtZoubfTCRf9EokC+WzCmeAQLQvIAwzq8lDZ7TFoxoZUqkoAUtqDfdVFVFkK6DMMKR
BBCSPI/uRY/yroxWe856ixQ8CEo5aO2slf1lbVfcnl59WzUKmX1vyIegVz0MCabnRvYfRT7s5wmH
cxnOSHGzhVFIke46kxNE17U/dcu6kOpJVzOIKyTAV+sUfqps2+GW7p2enPyQS4OqgVWM8obHpRiQ
nrBWPAv64drH+y2SdWQ3xpk9ZAU8fhf4ql8fW9olTmuMhd6IMSuOn8PJfUoVk1J/IqjIlP5uGSjM
jG7RtWKcA9iLhJI053UmDhNrsEjdU9jpz6FHCJgHCzW142IN4PqUyVEAl1yipn/gK3sN4tqhbPyD
ITahWot9pdWzz3d4AekZ6AMQwnOLIGCY84xnebrrx+ZDtfiGJ+eY2s0YifnU1dGuH/VbLIvTBo9H
dNCzUzu4UYSMLO9IbwIy4I14NVeTXrDZJPS9fXEzhDmp37OUqLEo6IGiru1DUoZ0crStdwj6+GPF
lRi05AnoqWUS2FfvOWSjosJfmI/2LvP8Y8w/jq3erUBtXy8cJKFskusaBs7CmKCyaXzu2fjLmPGj
1bcguRnOLTlTrASDTpHWPE8OAtsZU8n21bj4WXj200m0kKOSMrqZSljIQ0ddPXUt7pncwoxo7a8c
cMFWsE0X3b4v1Zdus/dFeQA4MvDpYwFku/BfdXfPNjjaNfp79Iv+YJz7wV+Qi/XzpRnSl6xs9VlR
xQfCP6abdhhfxCYnlvMzvmpGsRljriHYd514cRrxR/XOQ2S6D+zyqL2m/rQSahq1KIGyivNTsJMN
TECcjA+ON2CX6UZBtx+XFln3VLTHzojXKA3ZXmoyUzHNU9OxybHE7ySgkhO0LDJUipnv8KnCct/K
eTzvRzpSxmUNXXj0uXgbrZL+Kk6QjgM18QrGBsEsXm3H0RstYETBkqaIHYOARXRZPDEAuCEf7kGp
CEcQwnRt1DfD1YeppBRfuwGHu12vVu84rgnQFjf61EsUoS586JJxuuRsupQS+fEa+j+6hhcxhEfP
MjKdUz/fx4Ydjp9DK0KBPjFhGvHg6doCLC1ddLLO9SWpCCxR0hMLXRB6a/2QBej2UF15LavcDmSF
TmBsmvBVY25au+ArWTgcDBRgF4zPQEgoQ3Lehz3jBbqWiQFGaoA1VJ134YBoDrS+mkMRnvd2KHF5
MlJpJ67npmY53VATObL5Du3WjRX570zKdOD/5t7ylofoh0kJQwqY3IaMoYBa7VP2Covf/YaG8nBh
bNf6BsMNCF8jmBM36Z0zrD91gUnLAaaY+h34uvHL0eMzmcjQ0lw0jsHy5BbZJ03RIUmyO5XwbmnN
T9ypd8fxjpQVo4GOJ7kmR7d7FpalZrStFTOQGE4wXAZlhClkyHfxNGMkNw6bMf0107k1YXm3uLPB
FRJ8uF14Mp3k+HCphHo/Fbt8AFRi8ALHSZ6RBBG+RwHizDg/TX29ErhtOrKr87sc9C6M1vK4ViI5
Txlwskb/9GYOv2SP0+96ybgQUIr/zOTMyJQ47GL9sfETZnYovBNcBtmGX4Gb3A1+He3bgbVHmd17
cFN7F0KMasTfMPXRb4XMvdudMNXROhFJAgGOwcZ1nkJHP0QTtowiyT4yn34rVrfe0l2KbATvrkts
gtN0k4zhHj3GRTRH1/4Q74xZPyszf6OVvVgceW3m9YREJ90NETPwtMFZUs7zl8NSyuY/5RDd0kc6
5qrKkox/ps9apWnOVYLPjsaDgO8KutCGaafxlceYLdypSaj4pp+wQGvkdigZPGTog2bLMSE2jlz5
tiREVfjJlurZX0sZf5gK5WzkD7uxXO7k6jEA2tRnnAQXUzbedUhJt3UQYn08ucOVaVlh5rlL7mjH
3RR4W607H+dWnmyvyROKEceHhKWS/psF000/jLcJ7xWsxIwakiy6YuDy3U/VZToVL0WHBgNaBuOY
/hGj93Mg2eCOw7Nu6qdSjxb6aHQTRgA6ei7GEb9gKPiWnIQkjb74lsa7irz1IIoGOi94VXIdGYa5
zCXxHPoMsuWQPE8DM/lwqZ6diflgLjif/One6xIcJ9AgMKUj0Ky4/tj99R5SFqSPBK3U9XngUXpk
787geNAMCKCa6h/jtAcvZVi2jm6K3QUnSprHHzElWtCw3LUFBs80WKdD5cYH4SEPcDbUTZENF0Eq
mPFlXBxLH/zxLetKM4E0Ku+7KAJR0Rh7YXzm1iMvoLIknkBbvlnmcEazzHmShOYwB3w3JWWp62nU
fUylk5myOkF8WgsI7D7G3TJlm1NcC/aKvteC2NuOMKYjKIA4Tfs0OESO/myBymhBEEZZgqGLLO1B
ntyZIPlpaoxTyyHEMNevjMHdhjdNHDzIpbP3DvP9s4PVM8mjVfEH9cwLTdB00Vq5BUScar0wh0nt
LUT8Z8cTT2O79qAWouw8oJ5xMcwYzeM6TSxGG8hIrYTeJiTggTksD/5g0TSSEWZkHmPIDZ9FnT53
krBCGkGmIOibXdgprvhGAHK+BuQatz23fx0kf+N62He+0xyECii/OvXlJxPuP3dq97OvSrgMhhn4
Kgyfg3whmV/pNa/MCgeUahIGY7aci7kxOHHCpyETD3EY9AdvmMvLYlgNVvX1xafkYNL8vi6Vv+vi
HEfzzOy0FU+uF95FY/8O7wm6bV5cZzn0ww4anq2kOky+Q8xU5F0tpgP2F/GS+bLcx/LCi9m9eRLZ
LQskrs+qPUYEGTa96BB/l3d1V9/YmCWcHKrTUJRc0AJFTsW9rYrJ2cQjz9zRw77gs5aylPtkzud9
mzUs5wbk1gGzunkvViIoioiXLzA5DHny86bMI3JhXIBhUNeedQqXMoIrsCopTrYsesuYPbJVbu2u
YmDWVzAr0tHtz6tikIy02A8FI6Zco+/iRVVHzSYxMz32ZX2cZ+Zl9DLNuVNxenutuWyZhzfrFiSQ
r82xaj0AYEuq4Z6wWsVUVgUOAQei2Jes6OaorE7RqO6TdXhJRp60vHKz23UdaP0LlJ5x1u5rBlYu
H4lDNB5MTGInehoW6bwPbZYQrwO8UD97M2Lu8NA4zCRZWakLAOZRx9uo8Ladhj9BuRgOc67faQou
pGlxK+jneG7ugjIEpVahvs2bzAUuXxAzWTonNWfsEeRb7Iw9nm77K2Z5W9TtXdxwTRTafxlM/CJ6
7Bm4xKcK3Z1aSe0ay1sRGeALhT250/iuZX4cuGO+puBKLTgIU9zT2iEO0Of2WP8mHA+Cfos4xh/V
M4BzshnVj50xC5PXjcKXENu+Oki+/Jo419zyjIezBUD5eDOlK9DaTjEqZRNaOL+ujr87Nf1tKnU/
19NryLOy8/NS7EY3xz6xol01uNeE5qUejL0SG9YsAYvFmdLDGUKz2g3++4B8oR+5/SsyOKT2H1fy
fsBY1s1W1rCgnu+VRp9GEQXeYTTPflPdj1advKwHeLRS/mTZ8p0WJQyd2D7MiE4GxKoEjG+U4Ogq
LJnrhQiy2kLf1yGLYNJywI6FoBxRBP80kKmjTUgHtwxTUBhfVl50VyGo1u3yNzcQmYKEDNE6vRpC
VBXp4um9tisby1Qz0AxzRlNAQTRz7bEHTx0WwYPXtGxkEpIKbRbSnNMnp7rf6SySZGN49+0KHLL0
mIPNAqv5Bn+u6P7OkHwda9Wa65Jdt8S1gEozxSIUj7skMulhnORhdGqXKI7gs54ctvkK06cQhIzO
RQIUilbBCfH8W9//odKKj8lnEhhIaT6BeNyfF1XDvFKPLoZhuq4sdjg+OrFfA/9bOqxYmec8JJwf
j4U2sBec6bA26VcY3rhNHgIdYS6rN5XJ6IeXDfmQ/QLEZOxQ4k+WSEi/7ffI1Z7igNIuSxQgpFkd
aouCMshb1J8usqTSIUmi3M7g0qI6yMnKbLgHE++Kuskec1gjyKlf5vCWnwx1WINNUvH0RKF5imLz
PiA/BQ6as6bKeNtxlAEwYZ3a2+7VKUu1d9blLnCbv10Xsypi1zluiwwm6X2N02EiICeEUZGUIxVS
8WVWXZ96t8IVYlg0hW6zO0Qp6Cy/Hv42lJ+Bzh/0Rl8nBe+mx24d8j/uAN8/zVhrra2nUWiplwQ0
tIsGclf49G06mF6R754Pq79c9sysuGJQUDVoYLOU0khCKIsyn8O02P5W56sviVi1GOwEDM4kovu1
7nrlptCngpgQ7Y1VNtWITJqcPKwcXvDQJ6wVOdDOVR7tiQCmudMDXerSHbGoshuQ4EZN4F2WJcAI
SsMz0USXnLr4WEtc36NKT2UwVGyPqfdSpKGBJS61xRoxieIxTo2+9so0u/CDy7puloN0ltuxa5M3
ivX9vE7eU0z09VMN/zTGT3KeKMMiYn3Ppyi/LakLBo2VsNeJvBWp7d9AHFXLoF+nQTG5ybxrUxEo
kMTp6xCL7tZLpovAu6de9GmxHpNJ8UuI+yQj3N7v0gKqplu++238UJUV46Yu0XvR1RAHJrVcVR5r
AZHmPXjPlA2vjBnLq3m5Bs3oifYmGhFNFEX8mcSTOo/8Ue7rVQOHj1kkL/4KrWwhfVBzOsA/WLJL
ORLzyULukjkmQ9YpLV98GI+3WZA+zUoUL9NYJo9d3u07C27ah0l86MqpfIGHSHBU2OfPjEzWF9Nd
5F2hnx3O/nveJrcFWMLJ656lt4oXm7BctHZ55H3Gty3v5rI/ibEQ+34pCFl2yRQq0xGzTMUInwnU
1ECJ8pqrtcPD7VflCiFgaa/mNWmvvArbuEh496RC8Y9eW+DQvcbv0G1/JgzC9urff01ojS6qJbyX
jjPgHsA3F4fhxCnejlf/fnG8wG3P/v1nkiu839xe5/0QojA8ZQWyNeaW49W/3/j3S6sCgJ5LQxLX
0LB4zwI5XQVz8X9+KWs8QA3ey3MdOxPWaz6aS9xB8Yi6Z83dO6fx3buGv2ULTlx3bdbheho6efj3
UaTX7l3mK4G5KnoM1Wou55YeLSn58Q5FLu7ceBR3aMv9PnVuk+1P/vudBNOj6JL1gkXypRMUeOFM
GRbHcLOD1J1a71znepVAElqZrXf1EIz7wGV6U8zjejdH3nI3EJx4Xa71UfEtc4X+L/bObMdxJNuy
X8QCSaPRyFeJmiV3+SQfXggfwjnPM7/+LmbdW12JRjduP/RDAw1keYVnpEdQEml27Jy91yasl4k3
oXWc9O187C5i8lkKtESx4vkWgpH4Wsw58TWVxgVtzNJ+ikq3vfhV2ULyh8UX2MsIDjEwOmFIZqnz
VLRGc3E1n+522GjN5a8vNeM1hsXxF6LFs+mM/WEmexwLIF+y5QcG1Az70h65e2AX9oPpWVPGnG5m
sFM1Y3jxC+yQmq7pMDyZEMauMXhaEEMe1mPGw0I0W5OFHt8Kc82yQKLct74/crfJHnEfX2gDcWA0
wnhjahVcxZHTldaaaNqDPO0vIut7oOyuQYIES4g5FeVWNyn161x1l3L5EvohlsxRS7zMTL9ibRh3
XfYZIS7AF6u/2zHMskIm90zK8MH0BEcDkH4OOp3O4uyfe1qAeH61EE1EiinJNojIrCJrm1UyeFR6
GzxGcbbN0HPf/fUdbV1xAWaQ6BkQst6+drVtXysV29dSJ5Lg3LRxc1/6yt21E7MRQdGwSYKKubxO
mAozjh0zU+npJcavuu6tJ458+lkZ/mdqImHpXUw+ugXLLHGZqkga03C1huB7pkaLlf7l2kRcJrMq
zjK4hAzjWF5R1EhFW61uFUkFcviik2vtOc8s3kzSsUrjwtYLVURE9qoVY3fNMjs/BW6zbeNu+aja
W0Qp/RgZ1+hKh9lhM2ZqkRTDPV0GTkKLUNXpkdc1+EIfgtIhda5v8y8K6ZeFFi9r7SkDgr9uGhp0
PjQzb5DMpWY9fzNd+BhDtp8dfXx1A4TeSILRy1DXH0Ol7WyFvaJkWPU1iveoH+hmB677zy9pNe17
GGF7R3Cx/aThTM5utsk3SgVvnaV0j48VYBjOL3p1b1bJqNfOewJD8wp1QxQbBFCLbjOGrzP0hYPv
PPqoSNY6un7q8yUvUFDeywwn8hgcixDwSYnq4NiLSzCBRBnZg/CPMW82YvtC8DZjFkge3FmU/vuS
nQK+ygJF93McW4tHMnNBQmi2/ZjZdJ4sC92IqO4ShAT8uLMveuQnylLcga3PDQxcDTvDYXC+aeC1
iwq3e0hkAf2FQ5Zm41zzfc5dmdmW+1bP3vwqT3ea7p9lxek31HYU9oAOQvlb9tV4jLoyuJuxxVtG
MjzMbfAyhpJcO6d9s+Ro7UJpPRnlhP0Y0B7l28nVkBRm/Z5BG2zaDFDdkHMiSJbrSJsp2fkiA6VL
ATXPSbiZWx0aGM+JHbCoj5o41HG1jNBh0U1Y6D0olaRG1oQwMjDYhlNhPhjdaGBAIz1hkJ+VS08F
rjbwmjxQ6BAD0zMVWWl6AYmyJGU0V9fMHODSum23mUbTxoLnU3XUEjBY+dWXJiZw5klFnFxKjew8
XQnQBSY3Yg2yL2spCANVHUThdxep9/XDmHLaq0u6H731zgRo3IWkLq2jNiG+KAtwXGCL7uq+OGRO
dcF2hGRTxPs4ACSaMgmBAiLoyQd6SGDp8toG3d8lIhzOxNltOwVA0M17Urt71GSBU58zOsiruzKC
kTRRP2FetpxtX4flNW5BR/g299Ui5hr/+AjA18qpuBuRdAwTwgRlMMC3gv49NeZsJwhyEHORkDLA
YtollBRjJ3ZlORHEF/xmYfiY8w4htzCy4RDIS5IS+2yHTX1gkhTb5FKoDIJ6HDxaBUg9mFfK5tmB
SBIHsE675mcqkIdq5aB5BoexFT1XhyyJAamaNhH72w+72BLQ/bGYV/2+z0ZQe1qQryEbODObb1gk
UK2hnqZDwejcJ/SroQt38DcqAVCWo59iKBTNwLYINumOquRU7cIMYSd7oc+FOcAuv2zz0ZDFVzey
SsnMPE22tR+q8jHRu081iFOu5l+hYscLARqtdafeMUHZ1pk2Ua9NETIehfN8iE/wTX/5aM9M90j4
ZXIZIxuwTN3dB36VbXEZ0G2nr4N+Qu0D5yMA6hXrQDcnpgg1RwpT9zfyL+EHtiGqcmQCPWdxFAj7
TEdazygdVgJT8zyM3pKq/GhnzSShrt7hi9rPwj7VU7yJh9TwZD29JQMI1vitzaYA/hvAbbkIkVGJ
y4jBnomvvLd2WZvfJ1X1hSPrrVg07k1rcBoIiGWSCYV+Yv9BcoIShUy2ud+lKmAuVfbhgbP5na+y
XVFAlCsy7dwrCDWV0X61CDZoxQLKFj2IOBapouyJUjLSk0XzpES1uiPRJ1iIWkHrqXS4g74PFaIe
H6NAB1ZBXqNV1d+yGK9Nmj/7VTTtEHP1+B264jWTjpd9CpbjjaW6r548BPRdi7LcaF+TMcfiTehb
UadoAx0SPrqFPcW5x/BNiGOyeyvLlJghgyCaagwRnQEkC3oMHZ3gkiMNcC9SF93eYYxaIgJK4OkC
vqwBIUxnnNBrDjO7DGlEnXuRWhKzkpaPEd6TLIsrCZYwEWFPZEiqciH8B79+qtDjMq4JrsOEPxJe
QNE+ZwKvdCef9QmxfO/cNXEPw8Meb5ODK81iE2a3Q5EpFU1j5XMvFR3MBXInnDFwaOgA+jYD+Ce9
/mFC94r1/FuQ1RpGM9EZCTEDNEjYPjrCBhw4jWXrTQCc6iz+1YvGvgSFmDy0goekarKdK5O32ArD
jTXnH46GUKHXgb2kqK8DoyZIheQJUo/h0cxUxPEwU7kL/YuV+sgmDnQqRuAmUtNFO3Ue4vkljkvT
i3qyYAy3ItzaXBhWH0kZmrSMCsgDUJYD860UVkGvI79Vmb2xG/07eFKZ3++qCVF+RvKFhsJpqzpH
rFFgg8ATZop8WtM2qCDAF5kGCTBMcxe1BYdSRnssIhnqgFqFLyyTXjbD75rMF7eOW8SQoKQrgaO6
5d7bBAndx34JhK/hZWkK8QZH2Si00SplY/XsKHq2bqp/cCMtM/qrYYrnNimuGY2yOHU5Ms8EC9KA
DGLyzlKsc1VQu56CDD10tHcd14kvWlCQcDHfaNc8WHa5iJngQyFHXHDN2BzM/sM18HC6IFcNZgcQ
7B9CxRSXsyVKSQx+TXCqEn+4lEZAlNWKPXNaWSNHKJxbpDh16J2wfU2ELsBELKMTh02/NT7HycCT
bqNtD2OO8JB8LM8ezI9JjfHW7xf0udk/DBq+NzrB0UmzyjcDMJFuTmo1ts6htoMMOhL2pGQyDQ4i
4snArASYD8Zi+xqm/ocS09MsibJwg2rDp7S1msBGtkNPBnLq2e+2Avl4Sx3+jF7m1SxoaZrlSN0T
HOugcDG4j29CcbciGSN1dzZejEzmW7vDYa6FnIUDI6DLBe1vdkhtQcRUepVtkqIqWc6hCTAuGNez
moFSTx+6Pj/T4hO4WQi4xE/JdAX4Tpls0Ic86oZ8W+aIPO7k4dKVIPuh7x/aDL9UVU8HLQBbhKII
K8tCN0caNYcZT3GUJ/dhOR7y1jnW2kZrS8Z5cXoWgyUwvTH0SPs3PYUI19dIiqeG3Ha/eO5jhju+
4zgMqTnd5QhwAiebaHsCACieLMWAz6m7CeRk+OHogWdieVg9QeuNyb9MLG+fJAHPGvFAPZFSJ1/4
4AfLkddQ01ey8Aql7j6PffNr1MxNJOFWjgW6k9ZIem8iZC8v4ru6TA8W7thiigZk6MSXyJqkYkB1
BKvT7sWeq2nja+AkPALFdFQVn0NoAf6q3Hc3wn5fpizt6LoFdyJqZB1GbSG0NxTZVIAQyWmPiwv3
E35Gp25w75tb2RJcXONYwVGJXt1MmPQmDaygHAYqcF2tJpPLEZeKWm/Va+6zPU3llhMGUDUAWrOJ
wMqBB5TM1rqOCBYKLBA+QyGL7UgHQJbjzg2iJzsJ7u0p+s6G7J61hxiyfm68SXemvegf9AZtSk79
TwYOUpn7MuLo2CASbUIoupOF9D2LwMhE5sVM+3s/n1/wqbibmY4Yngzcgj4Oz97IDUh/cNMzVp0q
thgKtjPkeeLmtgaHeibzTkr579+ncY2vs0c1yvEDjIQG70ujOPKTfekTplGZAjKpTgShQ6eGY5ID
kyLoL7NDJVoXFC3JPB1UO6OMyxp5KLWFlLNOUOIxOxshwtj14DFxws1vYD11ht3cNnvouHKrEcPc
2uBxnYjifRxs9HltcNIEX/76lS4TNJtBQ56dTI59NQMKwXQGlUb+Ti5oBroU5injFKqaByPNi3M5
1vX9ALKqFzLcx93O1QJw0lV7c/waeaiZJFvHcNVrY3PfRlzGpdEj9Tqs/KmRr64K7wnkLg5+gW5R
Y1t97Wilb53BArk35/Zri46TaWkl7gq7IijFL1rEAO/mNDJ9zbv5jLxzOYHz7dD3pEjqob7LK413
zLJIQS11IsWz4l46Sr2YzjNi4yFMwpseSv0UheOb7Wc4UcLuVWqQd3tbJ9CLdQZaIEwWox3kxq9w
KXdpZh5E6Gg31Tc/Q0NaMY7OVZxGitMkzX/D2svqL0nuQgimHz/DRg7CmgzSQPsVIUWRAPjX0Q4F
T0FVD6aj8CIhAk+k0bSdKS2YMH3pFrO70mf6ksy0sABDFi3iq8CMbYTJfYTMktFR2+FwIc/FJVvh
iW4ju16D4lPKAkK2OcZIyt21TX6ahSTLC8xW86gzjgH6wpWaC4FxiYXC6BaU33LGKabsVOmpA8fN
yNZ6r5PS6SdfxZS/dW7pnALtbfCdd7CFBdHu5cPEwdNbpv4o40py2uxxmzYMvnuUWG57z3MJiiSc
KBoZKc7VhBA5OXLKONu0cdHVMpe1U7auJAOq31ZnWS7moTlGZjsYfywQAfctSTotvUTWoualTU7s
DyDCZHwvIkUAJMmjdkkI5kAgZyBDkhPKoKfF7XKS4k0YjMgms6w4hSkeqT516S2G8S0G+DSOs4PV
aSJwz5iPrXL/dAYKznliUBCVATfNrOG27TT9PsAUOFTweCPU0QRr82Fkw51O7Iw0+ms8mBxZFL2V
Yu9G6amU3HZ5Coh5MMv3PJbsMTlwuGTMTk3DQcX27XnPbXpITTGd4oqSUSKbayfnp5iYxo6dR59u
nVqzc9OmbBuF8cx+wdoeGK+SeSDiFcLNpdLvmTd4czdsQmZUOOxpBQSpep4Lq93GjYNu1FBveZJg
XlgSXbTM3GTSnhf9JmwDgi3GKVLIRSWR27FRQd6L2r0+nksVvk8lhin8iOQoIjskCCQNSYL1LcKn
zDJ5T1IrOThD82S1WbhRKQRfNyqhIzc/0KDidvrSjMrawe3puuTMSfUajkwgJkWh3ViAY3y6ihAz
aC/YLWhxTHs5B18OBlgh9whwKKZdkDmqacTZTM2rVOG+jLjznQKL+qjlrxy/yZ8y8OjOybHMCIuv
zWoTQrwb5izYTVn+1Blmv8EjgrW+oD+fmWtMUTil6vBa5jThmBa4RHaRwZDXxEyIr0mfH0PbOuaG
3e6juYK5TvXjpJLDCT6FrU8EHDSSA31ECKXJ1K9lEzMHr5c/iz9Q+ALsrr+1Mm1e+yQWGBAm8y4i
6LdE8x+mLkpod4IFmQMliHuQsEVqwuR5ROe7jEnEU21GObmDuPww6sitGOPXsWWEUnTaJ52BOMYi
Y8WXUFFDoY7w2rEnljuCgpFHuGAyuEUIW892gRCxGmEZL1NPv3d/I4C2Iu8PE56rPXnJUwswo0rV
pgvmH809FhlPPiGTpzyzCdIduCUBPvRpl3ujTmiGPvvyNLTVo0wNshVGJMBTo5DYWjztSrFLAFAV
aUncgniJloFmk0vtiHO0WfNsyGDQTz60xs5BFqRFjDD6ikwS2/kVPQEe5UQPgaY/bVjyB6vpLHNE
XGIMtE2Epn0OzWQLlMFnz8CLF4Uo0UGdHYse4IHEJp92qOgc/z1sJjiwxQEfIcWaxW6AbAoxZ3Mr
dLq/dt69SIpG/A9M0kJ9sWHxRMeO/OVPh3ucGFtttGGKOPRVcGmZK/oRu7ElvFIOYDEDFs9hOZ2M
0gTTE+ztfOj31EiUU9K+k53FRNxHLFjRf7CC9MuE1G6nTBs7m0iZCfTASZLjwmRjTaw9PChScnA9
8RIMh+imKNK6A+/srUbphlTe+ewqEi4b0+Qogyf30RkAlwz5p5taP5R8L2FaPsOIDbFHiXklapSr
A8GhQaEdIn1INm3DUSJs/Q1CKQwCLIQy1dpzWBg1ais4X4nt79wZbclQfRqxg3VM9TaqaYmkdPk2
96f3acJI7sNyRDlAIIbug2QkdJ1gWPb1bdExC0wjw/fsMX+07yGHcr1bu2JpwrSypzCBKg4JGBH5
XRrOPwYnQCbA82cYcODdTqWyWUOZUKBC8fQBJ3o+YUs0eqa1tUanQZILgqnNqioSTAXdEV9xVA8g
HkyV7XuZkvnRjvXq7FbUrY1GCxT3NYGFNKVs9gqEQhjQbdR9PjoCWPQ4E11f34eORd6NyyNXGCFt
q2if0etdx7MKN4zrEQWxspaIkmlOgiUNNDi4SIQKE891oTHrl2G7Vzh77d7RKLuk6cmgxXWF/cgq
EkV76M8gte/ccgDdoiPcLY2l0Wb78+3w4Pb2QDEdE0PHiArRmYkgjHunQ4CMJyfZOXfVMnfMVYlI
1qFRRSQYuC6B7j82PpowbO7NnGj5ofx0Bzj8KC3JB8/R30GwIMamgq7vKCbnU/YnzPWnSVGu44G5
BXHYkrxFFpvIIqrdeoGDwj66JMksERfhFYPFl51zMWMgqhiBVXi9ZkWWFJauT3fBK6sGeXHWa/ep
LI+txUJbO2zeUzwKzNYz+XgFSkBN59GY7PGjGKNbY2H8QWHdCPCibk93rlsERmkgCVsST2ZHLrqM
b2WHhshXEWYG2xoBDToc+keQnMy9Ow48ucEOGTfzl+GirBEKELForLWLEAkhevoYC7l1VIkmOcHd
W8FNm5U+r01zSdqAUje4qvSUSVxenhR/CDUe4A1/sUqad0iYefLXABqqdabzhoSfxDurjs2jCQYC
tAeJQEVjBtLHPaFvkbOBHEclg4mEzfC1NrGVFI7xJxnd9mCjwxioHzmw19sOdLFKmPNTj51jmsab
JObBqJL6MhoyYsxd0KqxuxdS25dBlBXso8D8MxgTNLUGeuGhGGkel0VD/jDDOndZ/tsl6i6ufhjo
bXoqH8+g0RU1YwrVWmDoYTAeI1cAqMTpN4A1AhyDC2R10HwNfkPtfuhnE35d9TaGmmBg0SKgdRuO
OOrLtmpyIg7DKCmNkl/h6EvSs62Qu+m7AGkp1ECwtYuAa6gWFxxliCnkscfkSMq0b3CIsEds21Xu
zYHYjoJbWObtsPSMuWyd/DIZ4DlhOtVHBQLkkW7SHMRPKiCwy9VYcGOGPVRjSyEdIaEqpZx25kAW
LbgMs8Mx2vJsuA5dywD4EvBj9w+dp4HmNTX3fmoVANbGvQaDf2WeCcB06D1gDQjANU7czKcbguqu
hk6l7zoa4h0sxT5iVbbA9EdF+TlO52jTwy7DWmBuLGvp7QW4NNnPdFvFp8FGg2RB5c9KkN0xudOJ
kO7WFhxk4VXKio2mcePRC4alW9CaN1mSOpxUI603WDZemNGtXrYvazQKAPs1MsYOv2zUgrBkidhn
hkC1tzysY5/bLBjRHkpmtunnDOS2vscI9mKM9NG0sLmrA3s+O33sFab+6BisAKXWXB1/eFevYd03
G4RqR3gM3zyKi0ihoBtR8pDTskb/Pryx+GZNgpHaf2tpyYN0xQ6A2O7XVC5Y6uauaqMRqGJ6ByyN
IZVCliZKhgSTvlFGDfpJFi8lpI5jN5LhM0RMrkc0HHNjPMrm20n99FBabEOpQcs0MiFtBvG9q3SQ
0yNISfQsfN7MpB+yhJrJMcZzkS8KWyAySJfNR9tKJO8e0BO/HDjTkdKm9J7QD88u1VuX4j0OfSQs
lAlBfywCh62Rk7kIqdEdIiGHOvkcObHjRKkpeGjZpZ2GAh9T2Nr2p5+40t+NpENn4Zi/Dt3EVdap
cJ0P+XNnVrSYl3vXKgGaxmEekdJEAgY+S9Z3s7k2cdEezKilyW6Y8NsB6LIInwK/uSrZVTwZocuJ
PCTEY4ZIK+fgj29nyXYwJZmfwUve41zp4/IXhYl4My2FRSCM8FigiMpxo4pG36UNM2mjGp+jBOEh
bRR8bFmwBgoDm9qizxjnPAe2D4IYKKg+dN05z23IrJIASne8VrUFM1/O+N0h3kfdgzCG+F5h4tRx
KF6mtmN70bjleqsGyDnGnlvmq2qym3Po0LXEo/wm5re5H8UnsTiAR8SSu+fjJmK9ByNUM4J/dFMz
uM8cm8A79iGoLurY5vTphnCK95QJvBpYv6J6V5HJEy2jeQtPjKOW5GUaGcQk3hdIOWM/XZQkw812
68lLbNxVQjGiDMo9Who+m4rhj58iVcXrIDQ4x0hqWivut64QsFosPV4nYSnIMeuSq9KZqCSp2MeM
zO7K8kHqeXoR6fgn7YlZosnG+KDfDyMfCR3BY+Rew8Ac9mY1ng19LA8qumr2+EPTon9iAU6hFBvx
xpq4CaZl2pQ7o3vXitehEeo0WOUPJ/7AswCDa8UQb/CBqutoG6hTmpC6MjfJEyiY8GcMTzZtMWd3
LHUDodRINUppn/CaNHhjyi03+jOTU/2z7sonnmo+jugpLPD4gZIjxSzBlyBGmlW1rplHzQgwwobc
bC4rXdtmHOxUdLRNZkqlMn9s4GfkBxzaFIS/UGhxZEukklNWxDiKwTy1xTkJQ3GuhmmVqyI/ijJb
NxNhQRH5y3ivqJ6dBVzTxYc+mpCO1Ftrar/9AYVyPIafJgK2nkOoUOIBNB2N99p57otnCerIBwy1
aht8oVMwb6Kgu9f6/h3V+7dpz/z4It6xxOKPXc7eo3hNAupwk1vbGt7cSC85fDnfRpNt+evol+V0
HKa6HOBf3LfxtMtsegHuEDAM6Nh82SNPubxLmgUmnLCy+vwbL+vCF/SnewuAdReIY8Oujo8b1upk
4KudBg3jJL02J+yaNRj/nLCIysARrBnyMaq6M+XC6y9qp1uE8LtEVNhZFUpmy7/kZrtp+oKS37qG
8HGzksziyJqfe1PfVwb0ZduGgUUTO3fDn7FVsKPg+0SEFOp8FACBMJ344UebV7v/jyj9byFKJXRQ
WK7/C0Tppcg/v4u/AUqXH/gnoFT9AxeZcl3lSNuwwH/+i0/K7+iu7rpSOQ7zNdMAG/qfeFJL/ENJ
Zh6uMlxTOKZj/ItOuvwWK7dwdYQUutKF8X8CJ3WXv/7f2KTK1B1TsvFJU8A6tUxT/zublPGABLM4
IT83H3AoB153esC2uKaFviYPbH+ZOKZzZgqenDXh5xuGXbtop+7xKMwxt/a0Ot2CHmtVsd6JXbvB
Rz69jfXqSAIj48vt8Ia47Ehu13EI9mgidZQVnI3vbs2mWWX7bE89uDUQmLDIZvbezG6krWWYW9sV
TUXG6Kvs0stHkt+YNqynNewCz0E2xcO7Cj6k160fOi7hAZDGhpH/LjzQlN5FHhk7p/ABBw2RTB19
2lW3urG3n/U78yElsFA/ylW/NY80FHeQpj35Tig4xdsGKeCrta+P6cb8irZYWvc30iWfxAocJH8D
xCB1zyBdnHH1k6wMafuRbvIFw+HqgfiPjXGP1FSubseH281dXU7LN9MaTveh2XzALluhqT3XZyY4
xwTl0+qEtXz1tn1+DlZfZMacWw/I9iNpPavkRuNnxc7aqNVJ36Gg5bOIOPq4q+4W0rfxFH+2Wn1E
q2feK1QJrcesezV66hsSw2oRX6y+6nfhJY+tV6zyc7YicMiN19GLYeaPkb2OUOoQhBMMnqKpJB6q
b5QMB9Q4Jyv2MBsWYovAH/d7cJYP6DDX5a7ZIwO/n3lHo+Fphu8iC14ZyoFV6JEQfsaHfKh3Qbtu
4YyFL0F6apBiH80nusW7yN28ok03Hnrt1Gzs93H//KztDWTzOxouazgex/gQe44nvPAQHsadBcJg
c7PKLVHir+nW2NOu26LQuZB/0BKVus6i49aSnqaIQMX2lng36E4UEsuXEZz9MoDfg/aTfKnHw+tL
SjNjPPBjuCirI1GE1tPwAuWu+ujjrYOrZCYjaUFFMnNyq32IOwTRRxt4Bvp70EbnRt/0PXTRtaSK
fYDb5mHBfS0v4dm80II7D7vuxVZX7cv9Kmad0ngBUK/0teAX+jG5Cz1M93wfa5cBKfO6Ts7sdkBS
F861s16k2yaj1hXu0OGsDjkOLY6ADM1dfAcb07iI5tDZSEVBTWLIWsiGtF9grD53n0wH5bm9p/1R
c/Kajl3nFeEe+PcxvPLGnmFWdb/+A3+k90VjeHW9no9cP5qTJ3C6PPAFUTeMct80dNHPBK9SnaHx
aX7tD4KUT3QgkJltiRLVNuKYbDXuKIr2SNvIbyxMfG7GjkBKCl6MecU2eMDh2/YrG/UkYsk3brMK
/dGrcSUnVL57TJj9J/073q5oQK76Xbe3Lj1tQ8+GVPTNC3NX+TbcdtvrtGfoT/vsBMWbd8ciJN0L
7sS9/6JtE295ZHXxMr2Gidfoq+aL6yJxHMzSm2ShUOv+DTTaNTiNPzai7z/aF1IFn1hONCRiy/1B
tFzwWoGhnZAXe8Z+unA4XW/puG36aNUeZu+eGur0pa2aC89JdIp/SAk4wly3P3OP8Ko/fs5bolND
vKdfQLgIAX2/Bhf3E8wiOejx1XxEo+2+COod8535G3D1B3Ex351zyVw4oKvQrb71gzFfnPvNvFY7
5w1b5yU792sgSF/m9SAeic817sJfcedc+7XYTE/ieFcd4n2xNRjZBo8qOcBws25WzQuq7zgOhXvU
o168+fxktIaH5KCvnsJ9cT3GG7F+3QBmW91N3gasWLj5Rqvm0Xf9Mc/8akUA0Vv++S5Yugt4fqtp
2246MnnDz85botSRXKxR2GzSvVzPm+F8Z26N9R0gslsTetb9fOQlIDUjirc486hunPuCPCfkkPws
1ru17Sl61vw37i61V+kdIH+PC+Kf1zNuA1xeewpTGD04aJKL/Z4cLOaUvzTT+WX6+652f13FXXub
kGyd0h0ihxv9aBbCfgVOtjlX52HbmdzkIdq439g8Nh4nBFglHN62NgQa/q/dZAd+eXZ3fcoRh40J
aIJcMWXFEcqIe9eR5khXhOQ4CVZsC4QEUcrI7alfrO9ApydKm30TXOXuXbsYvAY4yCGF6YrEDY/V
Yodv1fsUny8c+I5P6/2vdkBGY56ozbcvdxSyRJT5ZFN8ynVygARyxDZylxCxdMWy53UED1ee2C3/
Iyv5QZVr7YMdlctXu8xcBc/5Z0JlTcYITN2184Y98W446ysO+qSvhaRifUwEsPwgPQKHyyQgsu79
zYPrAe+F/bmbovs+2FslG5t8R3vp4bPGV9I421Jjur2nI4Se3yqOtqut/q8Uk/8vkext8b8tEz/T
9vNvVeLy3/+zSjSsf0hlI/W1KOpMw3Ks/6LY8zuGIyzpUgS6pgGw/l9VorD/QfUmdFeBvtd14f6P
KlHIfzi6bUrXkBJigQX6/r/K1/8Gwl4IkPx/qxJREDpCQNN3LCV1CFp/rxL1IciIXmMoApNp3VZ0
GjMPAb3X2MNGztWdBWd9dL5jxzzQzSAq4TUNv03BARk5dYnhBPKC3sX0yOESImkYUI1VDMpr/QaV
5jQ74aHo1do6jv5LwfAQk6LxMC+O5O6zHE4o23KUktmv3h79a65d5bR2gd8+41hYIaXRuTIS5A1E
8Orsgv3K7mf/fiqYpy1ReHT9TQ5ndEWhFhC4RiUCZNaBrGe8jA29gasFEGYxyLqUFj5ufqhpMQOs
OhI7ywk2dnRwEOPB5GAQWvCEwIxfI02hFUp5hzsNlA08OJIZ63UUJ/QyJpDnoxdqI+hmczVBQ5j6
ZO8nzTHPkl2k8RKoYimJaykwhDOp1erVmEHn+lpXOpsu77PtkCnqk1pPWEaCsoPI5XXNLMUvNTjb
dDMVGb3YA+mt+wmbr/KBmA54aJ+cNPYk1z1C1xtMdRJFeMiYmvRk1vRRglA/2GJrOwVVuBEjYGz/
jzEaB9cisMufD/mUMDAW+KTYfMOYiSK9E1oCeGfXSfTdVecgRDrfYphmdsEascg8CmYla8mBerGs
dxMdMPCwwuUiAoTWTI+W69SgjCPooT83xK8SHBFUFElimrFynJduupkcbtHPfxT6sWg+FSQvy6lI
yTGIQDOJTL/VtOxNbWmLY4u4yRROsHHjmnIBCK7AtFHdlquMJAdxOtQZ2ssi+NYsqI1ke/nFuK0M
FJj8HHIqBvrmqo2w+NGmMuMP7qqaHEUTG0hkIXnmRk2Esdbca02kqTVSk+HX4qWMFcluPYHmxIGM
FD+2vurpldvmN2NJkPQEzGnMIbWvDFwfsdc5ODYt/ouvx6d3zJp5J6MJy562wjBM1HjskXCA6Gbh
kQ6bkUnv7KLdiIlUVYNXZphoHCR5H0Vza9pvIwRojhoVAMsaRQ8xomI3u7Qa+Wt0fYQIjn5Xh2NZ
GBsrfLSbHZJFT+vfRxbzLta2JeZgU39vm6NR86HgVF3u3BmPYDGS29pw1wYAsDGgtmTDBDZ4LHOt
swUAr8SVwVXFEOHK7669o5VKgz1fJQuA5rYoS1QZbGrugZQ6SI3DpiL12CaJT9DLp+/plGIddKMH
zgKoEaxtuBwm0/okwo8qqUyN0UPLw16NDJF7Zfk+AlOQi++Si7XnyTN1/VwR7Dbmk4dFig+KRwxH
aEWr1h6w2S/3irratGg74gbimXYJ/VFEVP0ljL//bRH/z8Xy3/M9FEvz/7w2St2EpaaQpall7fy3
dA+hHNMN2wgqX/rboP2f/4O981qOm8my9RNhAjYB3Ja3LBZZtDcIihLhTQJIuKc/H9g9p1uaCXWc
+xPRXfGLpMQyQObOvdf61sVn2ghhESUKl1zAtuo850yEFKV8Kb0jbTNuNRTp3t5mwFBNw2bkE+90
g5J9m9AFZDGpEEQZGxVS/bXNIkHu7XA8j4AeecN9TWYQR/aWeW1pyCVYKaKFOeuMn/NNNiDv5R5o
yqtOkrJLahRiutEDTNanizz6zLiBPP3ZnksIazkPPWXMm6ieUVQxo6XDpX/ayRv9MX6bEAfSGlZ9
/VnLa8PJSEs+A4QYJe91PNawDYjpFZcmesgZSjvD9u/vrvG/7jz/9u7+kZ2igEekpc27O2VPKWQJ
hFU5QiccEisXGptODd7KL8uGQHg3amw99rhq6pMTy/Xfn8mcFvM/PmeGNOK7WWOz4f7+ORedpiFa
AZlulmx2m8o4WVztY7S09T1vHFMbGqstGWMeNPxVQLg8Hf2AkFfEyADsyjVzasSxqdo2+lErVhk8
mOqalhfOerX8rJyjZK4W878Xy9qmtEd1sasYmmnq8veX8mfPh93c102d63V+NbSXfn8lVsIsTvcy
EqnsTe3/wJFJiwezuHtirr/8++/6PfuGyuT7d1nCtUzbtA3/j8+vRj0aoWRHVwmBOENjvsoIVVNb
Bx36D5zN/+G3WfO/96+sHX6fQSGkC2olneAdw5zv1n+7G3tPR6YaRFAxWW+mxNy7AbdVBO2sIkTd
5A40xk06fGLLA6yzQjVDexZb+vDc9/RwQmJCBuQFnnFndKh9UuiYNIBNA7sNq3zR0NOdUibg1XLQ
qh+h/YJdzo+jJ0YC24KbvI/bn45m7IPoVsecHH1zaTTmsh9qzKBEjvMssiy5b7z+3NNesItPd6D3
Pm5qnGfY8W21nvQPOYVrqT57jP8uyW9srnMZoSHR9BIYNBJC3pH/sb2e8a6s8et2OS5ikuWRB6BK
mz3ZqCzoKNQKZbO4twBkW/m20d5y29hrZNu13POj/CQh5IDanSV0yZWCRxrYBAZXJlgY1sCqcpfz
tOftwaTjTuD0ksksxCptMb/asL+ZabwIsOay0SKwTmd9FvsJS95cNej8HW2+OSB+ZA4Briz0dVAf
1A8oAKkAvDvj0caXrp3lfGi4YbQN0dZk8wOejYRuWNjaz23WvjTyvp02ISG4ScLp0+3WFZtESN0z
kp7XcSM2JDcyWOiwJ/nTLzu91yp0AHOHBJpZj0LKSN/n1zVvKHn5MmFGd+WZ+G7pUUEajNA1PlTj
zRO0N3jOkj1vxC08F2ydROmN0FQuReSu7VRfoNJOQwrgkn8sgSFEto1LdIL1vU0qpq2yJcMzzl8c
We8Mqz+XPbllgOetGLWodzfaGs5spKL0UAu6ruodnCrR55w7UT5C7FlDFDoULnmHzXYod6QVYG7H
9YHSs+yzbQK81woZgbtb3VHbKT9NbgjllWxWNk3b5F+3qapEvEUXQPAi22Uszt/7Ms4mf9mkHw0D
t4ICNhDPRhCuq/IXlBTG1ww2h1OI7Greri3G83N5VKXpVkMS3nPTzDuSk3+Sjgjp/nkmZBhJi2iO
DAbC/aqrxFCmKIRMh2sxCW8g9SkVj50HNzUM9yiXbplhLtP5gtCeR2VzXz10zGorwH0d7tk2pDYo
yMhtPnvvh0l1bRDX3Dgn1zuNtNEA1vF1i55JYRA03ZCsYG09amou/JInN3QHP9+UDVhel2Bzqlm4
m3N4BRltq97lLzeHeR3oenMbYmLUbHOrEtgGBANZ48tcilDd4OhczXdlTDtt6uh9suVZ8pErABnF
TrPYmhcW2SEh22GF5F1F8KNLcx/59y588Xm9cOmPUhaVLj1ZdivlYJtiEcSvVfdyl+PHRzr9Xd/W
XC7jXFUPt7z9MR8iXIkShjNGjRLKNT9TMgXmZ1EkCGMBg+kaChC4W/lVNZ9zEdXbe0K5PX6NTRUe
+RG0FyTdiJEi6NaQ5+YQgbkoFkIjSBRtLAQbdRPIOgq8LBGoxOalAjtnoryy6GCh30z8YS2wWYgq
ZjpNNTDzvDUakjPbat0ZFjcXPXeDvhv+QeJ5dtJ59LxyEavnXN5tkpiEJr47nyyaCOkeVDYGsVbX
rTLRLeaFah7bfx8suBrmo4PPLopccjc745mHruxGW9gmeCsqSwFkICYmC5jtK5aZRdte4wFjDYu0
+2N+z61Kcsj6rAvWfepMv+/WHaM4uLi7+USljIxRNec5ObIZEVkisWHA80cspQa5lOGcjsOJxVBY
0ptLWod4z+aL4D1Q7yV6YGatYj721u/Esiw7WsTANHd8rIjhn1VCSsJXjICqJzjRETBR1YgArFvP
KREZzEikPi2Xb1RDVYMfSUmPkshYJogW5v/jMsH3YW8H66yoIMvogEMTDzh6wKq4r0h3LjXITyYT
XryhJjQKA6aqP0TEUO4a4yrTQ4DSNbv56kikBKIe14K9/B47nzG5WeGtpSKeP+se6YF4zGBOKvvr
v59syWjWbx8M7T7F6itbxgSutvFKh3MFe4m5lXDVeyaizoAFFyS0xaiZTNoai1dAdh3wp42cN10d
PdyXnp5CQPdKALKW5y4D856tzHod0sEz3ZeCJCsjQQFEzxufWBH9wLQsYoRDN1ZWUOpkVqZQsMyt
YBH+FTGC8Oj+hrce3UjeHDXWzaAisrx9Kq3bkMBuuyh2gIDbh8Nqe0oN8BclOVDQS6V7KiCFAApu
Gc5gGNsF0T41Dv5015YXzCe8irkImj+yCTIPo3T6sy5kQJP0m1gyvzjBPx513opp4/YfPkj4MgbH
iAkFTXVqd2TZ4KRVZE5rxqGgDejWe9Ks1iYDXC2UlwnqAXkrKwaAqCP1ra+rTSsZwIzAMwgkrhX+
Y/odku5j6vAKJOB3y78RkYMAu1uDAaVVqK3tghtp5nXC6PWTHHPOe0XhDzRFa6JDT3NXktqnoQL0
TjUbgot1zKihnfCJVKvUeAmDrUZTOq3nC0hbN30LH1CxoqasAsdBa1hgCOjGMB1O7TIzdsH04pi3
wrSxMdMZVe929+aaTyOqjkzFS/RMyC6juFsPNtkJI3qJDoFi4SCHUcsZbI7Oaq3QzZmk2zlOgEwe
rZFTr7y0WU++fbUKe2MO9GVYJHNicJHBdcTG440wRQhpl90BmZ/E49mX3cYlgy6ibrSNdunilhCU
k/Psysge5188E9Zl5MCnb/ZwE9aWR/uzv6nhC/3kXifF1MKtQfFC5nCMEAul6JcxveblzrJumk7I
giIGUbv1dYLi78tCOUbY2sKaNPJZWz7wmG3oa75QAEusjOBr6G/ksS/znCkfkkC32eoyWZbia8KA
N78lFetcPRDiy3/D21rvZvcd3xc69Hfokyp+L5iv2j4mpKhfGqOOuOm9GDF/h1wTdbbyKY7yLlgn
tBpsgx+z5iczwaYK1jVzOKIKMIuAZlRolQOecGCDFkae1XFWMcEP4bicfz6jXQNTfokPF3TZUiDy
9AgOggWwanWb0pTLjuyqERJ3yw2IgGpJBAN2A55oCqwhoX3MaqexOkSgt1t6y6QjN1SP8yKhuRCK
jJMU3HeDDYad5d1XzOaGLcDla87Zff4xv3HQ9aklIXoLveg2ZaGtFfK5TqcIs6PtVGPmbrKNEMX7
OLHQB5TGLYjnr9HpSR+jNUbzIMnHjWebLAGzAd08+fUlQ/E9n/Ytb8BrthqAAmrNDDOj4W9pu4LE
m36i9HWiY55aS5Wjhe3OPpaOLhw3cbKZUtyidQjvFvZyH7Cq9+tkTKDU0/J0UNpQjzXTg8Ct6rGd
IdwncorehP3ckBQ5F71z27CB0KdT57UzTIKfsI1tXwU4/qLNXHimDVvxgNeFtk+RxvA35tYWk2eN
IQpGpYncv974qB1ueYYXiV7tIopKtuxF78XQr25iOnI5EGzuoGP87kEO7SEt6mWDYRKB9Ta2jC3+
wwySj0QrnCYBg4xVL48W1/TYfybzfrpHm08K5M9m0PGCEZ7NKBLjHQ1dnbTx52mq73ww1XPNHpGh
93NyPxtkNDpdwrnIyrQA+itB1k1GAm991zOTJN9hG4XJs2VS6EQapOD44ft09/8jcm//ISLX/+tg
4Z5MWxV+ZL/NFua/8s+IXMEEgYO+L4SAWQl+kTN6/4+IXMv4L45tlu35Dudz9CT/d7hgm/9l2I6Y
v4PL3ftuEvwzINfS/0tn6gBbTji2Cab3/2m4YPzejXCEZfD0GGQQ32vBePmzr9KTljKhs8N14Cfx
XhGvbtUs9ZN9acwWP57t3zy4PmtXNVyTHC8C9tm9mk9lDTPqmahiiHKPLZGmDCbB1d9bCvbvHSie
n2149EN84ei08hjB/NFRgJlSRJYhiGgQ6QYeS71pdGL45LFV7IrIx7xN5Hu7DtMFe3SZXOuQJDtH
i68Vgt2DO6FJyePySZpAThGH0g1VYm366pZ6yC91D+KHU+wRWMMmb/KL9IrxDsHihywtsSJvi+Z9
bSOtCcd2o8MPXOmFVITwxh/6aAx3hZWFzxRnV6hN4aqOUjiPlvERChIXfGsK77vesu4gCxHF0z9Y
cZ//p7dofgv+1XSZ3yIP3wCCJWG4jm38GXAsxVhSfYPkT/iwMeCmHpxNHjLRekfZl2rv9ATviaaG
/mMH2YsuQgFjkex2MdbEPlbQadMk2YahMRyj0aA5mmbM61UHAjDWrtUAVNLBzk+UTXCFRHjBupbd
SmHchZVmb5shREJbVVBnUKviuqLeqH1Eu4DLV54Zbd289l56ngUVKdpKwEPuy9TpiwmB7GEkuWYV
QjAG8mRVD6ND+MjfL6J5fvf7OyTQV3HzWcRyCdf78yKaKafCaBMYBn3/w/YjmvxFNJxRLcb7MORp
64Q9GYPzGPXBmz0Wz41hxKB2gs8o9sAba0F0/f7S1HG4A5Rnbb+/9v2QC4YEokMqGowofKnvnoNG
RTswqKTyMht61ppSbDQ/Xqc2GDe7c4aH7we3GzEAd+TY5sDUME7Q7TWZzX1/k7CA8YGNi42Cu2xr
hTR6/eY+Dyed3jqSRSTmYvX9x+8Ht06w87heeOzkqN0FfcNsW1jiQ/jOfTp60ZMJqXFbQPatM1RA
mu/Fbxg934ygl1fdUOU9ybe7IZjTaoSWrMEaNys6sj6/pIJ5X5RPWZkRahZa5r4wdOKGMrT2kz7N
gz2vX6JQh6PlqgdBvXphehc+E9V8UE5ImGIiw+cqKteVUTgPs7j27x+x+3vn8fsmYAzrMyX1Zzmd
M69z/9Z5lCMkBaJKe4Sui2gY1D7NEKOEUd8/JJkV3HWtxenCSY5dIIE/VlPUMwNtBdqYIjnaM96F
IIFz2wFVG+x0Y+AyWwfpEJ6zWlxG00YG0TbZOcrN9ywZzO33l9qYwZHfcQYsnUG/mspPV5kNKHmS
vn4d5ofccXBq9nq9m8jtWDh2l159xiVkJYqvMWvunaKrrvVEbMaMw/vm5H0/OEb1zz+KANprZdjH
IJ4JlpNj3emA+XZ9W+/QR5fn1PXKMxYKnYOQ5W9aWvSJV6bvTua4GzsHMcA7ZuwGyALgKaN958XN
Hi74cPr+UhyFdH/wLcDNomifAXhaASmvrWRxpITn9I/4Lw3tu8oNgDTPrZ2/f3zm741qPj7ky1xL
3JuMzV1X/NGo1vBygEwdBpT7xO+ZpZndRRHdo0kfCfohtCTUS1R0upc8UfA7aCRkdssbfUPgUrMG
ZRdu6qF2HrO+PRRt6z3IKQMBF493WWElJ2wO6V2TjqxNd1nXyedqpOpPS1Ei+KXvY2Ex3cqCtnBl
98n27y/O+V+WHxZpYfLaWHtcMX//365Nz49RBQc0EzoPN05bu9cwt9NbSVIIQQqvYeE6b7PrBnPA
gvXaPfzjwUIcqHvhXWo62WGwa+ztRTLhcZxwNU3R1YEpc/p+MNPcg3tpAxau/Ye49WhNdpn53pFe
jG3NtU95VxeHERJiXA+oJGNL7kVjGa/RdKmUb56U4FBlUY4cdbuFwuqq5zAbutdo9H6QDWaDs9+3
NaEDVVmcQyehWyorLLuNfoiYmyRGjZ7ShyONDxe5myX/+8GV4j9cK8YfU6n5YmF04riOh9vK45r5
Y4IyaIY5Mnkt6euv8fyqQ5ID0F70fdQd8PgJwoLHrt1HllgkheM84MZ1Hjzj1iDnuCadG94pT+4U
//LxXw8E5K5Iuek2shXBUlDUPMkUEEoi8G5LunFe3o/7gqZTDHzgMGZlt+XOOnREacHZobVSJvee
X04PuRG5K1i2OJKGCUWRXZ1KpjPXOiXloHC8AZSA/QLVkMXH78ngxbZyIgJ2FK7YUUINqOLt+trM
Dw6OgqVqfIgoDuI5QPB3hjGGewyhV93H66MU40XdCPQN7xS4F63ykRHmz2Y0HDWjIc2wj+i7uOoQ
S8M5fj9Msx8406J3Z/D9bRU02lnBgz43E2cgy9xpbRbcjyNpc9jPtiMipLND49QjfG+HHd28d+cH
2YDrGlsrvSOTqCUosnAuEPi6deJXiuFnB96g0vI7cji6PeEGYok7JfuAPnVxIvrpldNmp7Kz++Pk
FiRTwaN47+PhVQGleAAxWpwjX2e8GtjFe5W1txxC46nBgnL9fiincQsP0zxAasdzR4L7sR8t59wn
2qenl8Xn329i63/cxC6Adp/FyUQSjnL7j5vYJVW2GCGy0T9cYaqrHnKILbDfQAMlfOBnR5nFMcMs
tmyJ2VtEuYJ8Gab7jrigozUQhguJ66t2coi5ZDS2uxSORlD4rPt19DONfQ12nH0txmuZgk9LCffc
NJWhPdgj3Ou2MbeAo/3T90Muo34TxNizoTt1TxU60bqPp5e/v2Su/j9PB/TCBZUXqxdKJp9C8/eV
S9L8UJ5Nj06fN4KxvH0/ZCgcGB2ZDz0zx3M4eG9N5jSLsIWSAcoAoFBMvQklK352er04aQF8obIb
4meviMWh79xk+f1dgArAFBA9LRtMXs9DEAVbcuGdKS5xFhvZk5dECBwanDoyfOj0rH2Aq5/xm8rh
8P1HwmZMTtIRaE96GF+DbdnnoaQWG1sP3YhHS6Bo7DU1/RZiERFHjPGNbuj31SSfk66+ofJgNhVL
8GWQmsJIvpfpHdmo8U8v7QlOTsf1lPrvgZNi95ww2rZvELVfGyrapfrVat4XUMgZWkvTjCAQzuvj
O+THJ9MisyIrqebyiXztIhw/ZB/jxbfKGZOXLgdkMBCW7a1fhtC8M4XbNYNGIHvv4u0RAr37bdEv
xiK+M6S2bvOCYFLCdmtnl7pkzxGm4ks0Sljos2UpUzqJycQabhFp3PXeXe3lLUg37WMq5DXuJ9Jk
ocqdtdxnsID6M9JaRhll+mg4FYgs8iOg2DwncfJaazeILY/dyPAzsRk21EX73jLOXHWif9EKzg4a
CbCJbJGhDtol8YyAeMeavlY+PCW2ppa92MRND09+egSzSkv0iZgWlM2FD6qSsbvbViiTui35TXTL
mnhFoQj1P+7pHw4lYNRaIuM1gm1tFi/SakBX6Gjv8Z4jOnCAd8LYyHa6T3SfovaEQ7eQVh1vpYFk
PtV8tC2K+Ebp7PwEe3SnfNxMVfiJZJTwce+nFPo+HlWyMcERbIw2J0/7IfDtZmNn2nDn0F5aAJLT
10Z54cwzh7qj8Eq8p8Ik/gkYibIhQ4MScvZZ3fHJx2pr1JANa8ejtat0bWd2xM91kKg77US+cnQo
CBM0VTnb6PSE8zTdYxfV9UCbMHDpL1dDeNKq9MgrowduE9YcmGT9SRpRtqy1bTbqBMMZX5FW6cfO
DONNFBE5r03FQ630W6LN+BYkIV61E+TymgWH5KGbgHQR/ezDy04GWLXVCFOssUiIkn3GhAnozGga
d+Cbnqe6K9aN7dBZV3ydDdHdCFa9nWOSxT4kGf1vK9t1gzOgwYewUzz7rfeRlz6j6h36r7OwQNi2
rd5uB8BCN/pkX1kdHHvHji4DbYOxpsDobT5OKcDTRRmBNWYEdG16lE6BIEFsMbcz42cJaYikCkJ4
s+OUIFmAl4f4vhr8e2Um5bpR5raNkENNktCZJH3WdJ0pRM9eFL4wu0EZou86uqDpLY7mllkr8W2U
7qUd4stgeOOhfYGMw21YkVZYC8KrR3R9QLWqeaOy3pNBfUbum6E1ahX3ZCuG0jh0w69UZeVbzhMn
fw2NOLrJa34IIUJe8jH2oEgF5AJIbubRKR+YP3yAbzbmeaO/oo+RAOcvmQVpcLlIDKJ5HpM41unD
V1GCGdTRVD05MabkOc629tkILUVfEKi7edBrXLSGlf5kTmvDGqvt9ZSDXeoDXN39KK9+2Rcr0XS7
2E5+ENwBXCAh/nCM8DKT2jeNHUeAkMFb5hfvVgxznV7081SJ+/wQHHqPO7Duh10uudMI6zDp0GLz
6aTv75iHiDj9hcm6zyy56SbyroMi1+GsP4ygojatQ47UOIpxN63KjnEXc1PsPUXwWGIGnoh6BopD
ak/wruxyj9N3Wpa9QLVuOM+UHtoZQ6ZGrr2zE50LsR4RoR/DQoJNfQiICQ3c2jvRgrnjA/9KMp4X
KReM+U2CRdAFlK2mrniVF61wJErTeluNRXd2xciablZ8CL7aOSpuF527VdKpCWzadi5aVOJpkBG6
wWuoixaNgNzkAPiXVcTApoAcu4hl+9QEidilZiX5xwQiguqXis++8RCP4iuJ5qgCwkLWYa2gHqBw
BESZQ5ydpg2pnC9t1VDmmzj+q6CHxip6uXZr7lxDY57Rxa21afoAsEb+i7j27BXrLAMDCL+kUuT3
hXXvNMWTpsmH2kTIF6Z3daOucbuRvXUrIIqtgip+dFv71DvdhgDQCZMDzAEnzX61TU2TeyAzA+Nr
eAlcfOuqsX8FmcCe3RTp0vceobqMO89EB59XWfwAsIKlz2m3yhxgFWCx8hPMvMxfGE5hvQbFb2ZY
HpRlPGjgvVHsUBABQtWl4V2kfTNskAEAFnJYBNk1GRHWgVSytTQlsw3dPwoLwtKLHWQfHANRjLcK
S2cc/zS9Se6jjAWxn+J8DzHkVCqItvlQ6szxk3LDrVDJ7tMv+Y8M1NK2GvQfUeXVlxYJRcJVfmOz
fZYdqlq/c61zHWtnOvXZAoj2tQNbdWcXcc5ALP1VRRE+YwKKgNc36HwY+wHzSxgfDE8eR65NbpWf
lmKw2CbFE77aa2A9JgHOI4EO1LFksiZbZVU5zXRWEF74qANm/QUyJqDWvQywUmfAwWAmLB1bzWmS
zAbdEggAZfGx0arXvofkVDT+D12SPMVUBSXxbLMum88uxqTKMRjZKeDUfOjcNWDrfllBvsTWGmyq
YnZYJ4m16rvUB4o2ODuoKUACpy4fz4rOztLMoGOIFuWFsvto7wzGWXeCB6aht1THDc81ht6ExDyi
4RZpWF9K8r4Y+CY/kknc1wkUW3/EsZULBk5OYR/9Rk5HP/8ApmYuUWHNQkT8xqk3/eOB0Fi2Jja/
Kgc/L0iuvicFnROoyk+yeqQLCR087fJjkdn5kXMFCubB+0KUD9fPWiEp85iZwhlpI1ffCM9FYqKh
+mXTalYVWqPaZjIt1Db4MDugkw7Gb1rAZD8rq3tNsvHVzax64+U4sONgIO2gfydgaO6o5fuunI+4
8IXXsUa4fJ2kchMjA4wxOGcMJRufoWY9eOTn0EPKrUPtZuJIB4n64WdMk2xhYbTedWgU0HSiOupU
pR/qcmKsJq+iLKD0+x5xhvPGB4YILlu7rglGy3nKgBp6d9EkcE96neRbmzWzHtHjQf2M13nR4bMh
P2vVeGg2zCB9sV7tKXVxOJNHbLr6Vgq7J2Ia7q3AJeLDT7iH9w6IpT5UjWL45ujp0imjt3Bs7hhE
0YmeGJNV+VnP4tVYh++R4Prrg0sC3c41qYd6fmDsqWNGxz36OpY/FyFwo37GQDK1GdBGwd9P6S1t
ARm7vvXkj/0yGHrUZMpb90L7MgkhXEU2PGbTRHBhuHi9kWan6D/pwJ+Kqa2WaYs4Ng4Ppp9MO2PA
Zz54p4i6a0mi6uugk/E8wnFTNA9CTjRZg+krGqe9k3VPc6iCn5E93sLCsK0W85sa+dgXtD14SoxI
1tOEBL4C2Rkk9FbrpN+SobAAbTUhrGUA3kytvUlh4CnX5JZsp2ItvvAT7FmhIKQdkyGJj9H8EOZy
1yvH3Y/I8fK+LDdSh3oVVEYKEZl8ThQFdMAzZgZ4t27mUPe7FGEqfEVFoAp5PGSnmRufrKFFN6FQ
0UvE1342yUWM2EMa/NUmwOdI7NyF4ytVakFxNLb300x67UIbVWbnbsCNGmuUgS9x0J1IdtslcQBZ
PzbXkH5HlMh+vNV8q6dMmi6pZr5Mck0sUL1zuuhSFnxuKGURZKFVDHVaBSrpDoJdat2APObWcABc
GdDzNPneewLUYUUhbzmInaTNEJ04vUSzYVqlXO1agNtv1KNPMAwwRpAd9C3+d7sqPzibsuDE6ADN
nILWDA38xWkBCVFrcCdzTMjG+qcFw3tl8OwW6bEVXX8KEutuMgD5JimmeXOQ5nmCEgjw1F2IWTci
M1SenS45vq0KniRlPGr776Aw25g1nlFkkFQwXEnrmg7W1FwGL+xJt47XQRL5KJyI0lQO3O5x+siN
3gZ2rc7ScdeN38AcrSMAPI3Lmi8520TTdBB65W0N3YaVRcQqETIkBl07NQW0ZjzBfKS2QQ4AtPGd
rj0pO9uPXfNURdlaG2FfpCFasao22ESYHzep/m4wpT9oNdBeL5bvTWHG9C97UkhngCnJsSSGvbll
ekmkBl6D7OSlxrlAGNNHpuvo9yFwTeF0Im4iPmYJW5FZcb+1EYQYqF9imuYQNWyaYe5O6zw8Ey71
MwZzOOTC3+gW0PVqgIQkSSpi6BI/5wiUbOeSOlZ4H7bDk82iUg1Fvq4L/haUqUhgSwX1kuooyWfC
/mg9dDFCenICQIiLdAS9xwmYgMX+wSm0fefTh02bk2GYH/BN94YD3HlWuhltkex00Fsu68uuBjbM
WbZtYYrGKwOVV0dcGTeQc6216I0KfFV59nvA0GfpWM5TatowMRocxdK+dMMLDBdzOb0GCh09twXe
CQF1drLnfsLoE9ttAhDVjG0ZiCeVV/chyWE/M5yuxcy0bzXzPmp5GkUUnquZ0Au6C9z8WTdVxJuq
QWJFQs+LG2DEmROZ3E0hSOhsg60gokGDZbpmm3tuKvuDOwyRqs9pNtNrtPZ63qyiKfrIwpLSvF/i
bQrA8lOXpu4mU9CDsoBSk+TfwjBQBIbtrFF8TatsV/X8A5ri/N1qaIfKnvvAyjC3ONPPJKxeQwuy
j9urkwKxvdADDkLCgBU/2Y85St9a0/u9F2S3lJlZlERHOxXjwjMJs48cmNNBOL2Msy7rRs8K7BYb
8oEUmX3MMGQJG1Mil4j5gBCQFRrAHOncMd0NQPCxXE0q/xVSkqJccsIg37Z991naQ7Ev4f4DAtzA
EGnvzHtPgfKgg9xsGLoRPgYscpkxMt1r2AD8trNwvUQm2SIlPY+Og2Xo3EuQoJ4XhjxhaNIzWKRO
sASr2F7JjiMWwB+WCatAtYT9K+5qsWs790RR8xiAV2HkgnyjR3ysaPXA6CHC/i5zJLyXPngMprto
1GgPjLE8EpdB0kSNc9MwEpSE/U9CRxtmyOnBH0joTTv2FL82jtTW6KzUF4rwJ0nQx5E85k3b1V9R
QVppobGSB/obMMGjlqMATOalKGzRs9b4BkkDBrpdOX67HgRSx+jI9UpHQMu0lRmfk4CaP4utD2ss
PrSqYAjW5QAXuc98fNYTs2gGccHGQ7Dj1fa9GGxtaTt8SIJQCl7Cpi0FgQDeZOJ6CB90haq8q7Mn
12qJPgdXvU5lwNk26gTVA/LGmIqB/GJQhBOXo6Y37Fr31MEMOGx3jmxk6NGauKvNyJl/kF/XpQ+1
BmpQGXjV8rfaPrhu7q5JB5pWAXpHMg+ozcLBXQvxBGNXO6qRDrVeWrDKPEI1lCo3lV885kENuk91
OWCo/G0qaX+L3qAipX6te0j2nGvn60Q7xYEh9txDKUv9ZJ80CXWYeI5QpvgEw+ZYMY1Zym4aFgXF
wLpnyuxqziaKh/uwiA+2QoLU6frKSWkRVIxJcQrmXwO1dCdeNZEdERglQQpjIJUXy8te+7QA96eF
923gJBunNn5Bb75PppqrbVSPehNJamqJAyDP3htt2JBWzqVDq47POn2PokvbV4jHUwTCjey3hG5A
BNOfUzsc1hOqeAC11mlobYTLMcWoMWG9Tg0iwQ2Fc2gKfjC9ARRQRNFJRsEK3+ijAk12/1B1enGo
VPVQxc1ZM4v0OITtOftBbnMWDD43m4NWaCyXkWgI9qsTbyMIdy3CW1kbN4LpYxL28okcE3oa/KH4
iH2Jx7ndVbaJ5ryHImGUzaGSqKi7HGNmag+bwoCb6nCa/f5TOjBebFztXChgHFYT7oADusseQB80
VfO5qENrNY+OTLxA6OLj56q2Qk5uyS10rWZZITDhcNKNCz2qW3iVpKVLWt4tRunO/DW0sXbog2nb
p4g47UBiyEJi0nkV2YsL08Jb5tTprvTGdQablhAcSmvRIkkcav5S+RH3tIV4XvAQBwNhLrg2P5Gr
xBEfVsR4sLIQfpr41XIZmtcZ9Ac7WxJXl3dwTJlcJ1Q2Q28+2aJ+KQe6BYY/htu8Sh7C3KGSK/Rf
Te6zCdjhtDAnE6M/rtV+AnFH+/upQN6N9ltcYMNt/a7cOBzMd2G4aZtrrevjsU6lD+oYa6qGOULv
xNs2bsrXVA9/CG+mOGjZvXIHl8sdeFgemFc9ar8yE7rVmISvZN6ukyy/JyIFZlyfyoXZd8EuD8VJ
Nc3P1PiSbgjCOGQRscxnj0wnuLZRs9A6logE5UVajGtb5yhUyXhdqza/4mCAZBkHO3uRqPCgD6O3
dxqkK/+HvfNYjlzJtuwX4RmEQ01Da0UVzAmMTAHp0MKBr++FrH5mVdXd1dbznoRd3kwmGQjA/fg5
e6/dW6CZlBmw/KCiVmO0Oum6oIcvgCCY4L+kkXPlm4ZkUvGGyQSOBwi1XQkm9SJU0S18w+EkhO9l
kR4qpotecRMMQiyND8nWXoxYUULG2bkcOHvVCf2Bbs6GnujoeM5LAJxK2oxmA89/ZyNllYrSd3dI
sr1mlTQCdWrsYLYqqYpkNFaxXNFNonlAnFTWi7VeqKM0wILoqQB6MZc4Bk5Jp2y+EsIpj8N8GExa
e+soYxXScVm4jBdIwjurqc02E+bvdR1AU8/rEirGYDFCpjthWRzlBwQqg5FiZgNPkdYwU33mDkBC
q59FBjI8bPBeUxOHxotF9EPs1Ma+zpJNUyFjb7OsppxNdwab16IwewIbq+m37iG2RrSwoxFAuOog
6n1i4NqTsz8mV+orjvp9QqMc5CaqdSuEcm/uurFlnRTpRwaHr+uz8EUXRDmRKLePBe7aSK8+By1Q
+/bFqkV1jlaKftnSEVq/hTJbbjt/vESGcSN2Ao69Hv6uVgTjcDLTO2Y0CUUOii1innCipvLU8Xix
XRAHb2Zes/V99n0ZC+qaL9YyfjCiEZD5h1F6ZJlDiQniF8xJFKHcQHbAyjmQK7jMaqRDNfJ9L/eL
3ZSTdiLhgRl9fDRrz9qTf/SpzZ/5xFx0Z0/a1mvqb7YDaDnoiEhs0Qj6QjpddP6WYeGfVpt+l/QA
Vxy9vgwi0xcyBs8KFHFETAH2S+6gfiWLHHIrXgvm5Up4aHNi75wN9rTJ2v4Jax/CR3KefOwm0bSf
Eg5eSXhGd/dO65oWR2EfzYQe3VC7X8rltBwTPLAyssJENmzHCNWzZTuSAYGBu9mGJruxF8FXSRgx
VGRsbtJA2xSERV3NtllB36V1B/GXgcVL4HeEp3KmCZR8kN6VhEN2c+N97VIKuTHSYbcOc1RUC9pr
v9PG5tpltLK4kNvea+5tMnmL1G9NDs7am9RgGjeBwPjSVX+YQIREomWr0FbmbfAmOOnC/SNBUtSe
cbVTD9xMXYaLBtzogtEmohBQ+Nh6gY2rmvzMJvig4MfTQL3SBXZ2dsv4p5eO0L/TgP7NfFjRmnHD
u8A9jY5day3jdSA/+BUU69akYsbprBgveZzRQ00U6Kr08eZ24yF38vDB9tHumdZzDwjSZ7E2a0vU
iMHFpnC5ePo0rYk8AtpbFhxjRv+IuKm9kJjN2SwsTrHh1hdsnxE5b5ywtPd8KP+ECTuQUdhwkHPs
mVD0xu1I5bZxhf/bjpKjWZGTlcy2zg7RhzJKkOFVltOnLCnbaaqvQ6v/1gZw2c6Y780opl2XGvUl
lwaon7JtfyaKBJvKWuhWDiyV2eim9Zl0khNW0DLK61Xt6TgIq04+fDdfVVSFj7LYyhZ4IoNC6J7F
QA8MDggGYLyyJv8/N65O3cb7NnR6UiHTgcBsp961HjVrl3x1srVvSVInj9ia7ONkR0+v0eLH3xcC
J7JNJDi0W76/j5w4u0ANKx+cD5A9iKA/9EXARDq2IfsUeQ6dKlLbgDi2+4Dj+9ZlHCWMzx5VwyEq
gvieTmVy1yhkCYEJut38hwMZvgeSNZnG9CA5e2Iw1l4ptBu9LjATXQqkoYpaRNANIXl+CiZyfqkb
wTMYQdVP7frhF2Nw5M0/ZSuNRZjq1gEDo/cSuD/DkjMzQ3LA6WxnJ8PWBOYVUZ0cY605Q8fsIcjP
pqvOOhjFF5m9jSANic0EdBXpYJPHcgJ9Nn9JmjeGBhFLnNvur6LjwV/qZIR5+Wtmi/pVpMWf1M/1
k1c19atHQgI6Rumjp+YPw7Zi1Q6n19FKHnoV+R+DabQ0pCuspFNvvdoD89Q+1jcBiYULPbHUtrHg
qmuxyF/MkI+QswirctjkL2TDaUtr1MRFCm6XtFw6z0J5xR8zTvEteI48R3bPYGfSnJWThOriRwQ3
ElhxA5XbMEB3v6xeOD9qJlzLqvZ2dSq8ey4Ycqje+RXM3jE2HcFD86Wy6EeY6P1bbcUG2gD3nnga
CQFFW6Ht64ZVVzf5du6fniLQtQcM591RVuapTEj862uz+1PX5qurOfrD045mTP+CIPjPcpQbiynx
SVh0yoU2HAhyeI3g2jMstdEOkXKYq/riJoyVW4auS37jcTu0xJsU9Rveueol5aRkGOcuHvuPgpQP
ZHYX3cWoUxMedxhDyLsgssNjS93k5Hp4ilE1rjL71UvARrgFB2SrSXaO5j58LS0utoYrKI+GCGBz
ap61rN8TfxzvuSjBAmpz+y5tY1m5k829FQL5dRhLiQIKSVAGHzbl1kG3C4KiSC8kin5ZJoX2SJP6
FTakebBqL6XploPtxEJ4or0CESM2V4GO+9iLFSgxwzNWdYJckzH5SPciK5Bg5dvaTpxFYdfVdsAs
dB+dLL/SgN6oqvVf8g42KsT0Yy/8g03O8MajiQQcAJGH2YWnzpLVWo7tA47IPEgxGXt4RXWyJmkf
QDlAxLAz1IVAH3ThHaXP3CM3+x7UHRR/0xI5SuXpB+tvsHNTV9t3cYKtpXW2oebLhzG2xa6eZ5iF
87SawdnbJRLpkvhxngSQqYZ4JpQLl6L2MJvl0ttOnPm3De7etEWgEtbRn6ExvMvfl1w5O5dEnN2I
fHUdeL8bdqt2Spi4V+53ShvBzgC82LnHKJaMzlPMXuRrXU1YsLceTT88jE5sr0mM3flseDgchm5L
TDRIDc11se84eysMQaZA3ox955ZquYIBbvoINbVTGaGCGUNN7oiL60+TIhVKE3G5nPpyPLq4sSFz
x5wFqlnnGahmk/Mc72PpbsOysn7K3FrNmAZpNPpHZozjifkgIohEpS924awMK/GOf1+KGJ20FmJ8
kvndlaF45GaorbzuGSJk2eiMUQ6xaUQ7s2h+6IULMUMmv4RJHeGFo3P3UPsSMjE3diYatY3bnnII
PWpqkOH26cpJTf3i+7RiKuJ+VlOa5zdHR9fl2gQJ6xkDfg5b9Zfpt7/8qzENRBOyK4sho+IqSGIV
hgMuixBBNCw1MYWjdDdJ2CHhy+sXKX/nYb4byRW6mqlTvgWD9kur0KpryXiJFYcKL4VNFpvRKQP6
QmJrctbx5ZRk/ryPbW6fKg9LdELuhVGN5XmK4jerZcI3J7Tf09ZhFDfhfdYsOKe5IrU9l6V/zvuE
ZIC0oxfdWTRA0HWijCjvSGGme4hQ9dF76lgXmrknR2Fcp0YcnXPgv2cXZSL8g7Vj9vY6tUKy7nMT
jP9srbQjfVilrFBb3xrH+6TEnnge9xKqZtgUTdaeElJuFc6pTTL/f2WR7QEMWzSpuGUFg0S/sQgI
U+0ck4bHinQ8c92MQFwJBlFvYTn31hMxnMZcuEdVQ+zoS2AoBNJoO28MpvdM6FstMuMvfEfGcMYC
Na1iOBJLQ3cTRkXkEufdmO6HIsuPf1+yIKHZkGPUbwbE2X6H8t9Lvr3grTMkBEnpMi5nPSecEBz/
I48DUi1TGk2Gn256GfqvjdP4r0X1aTJlu4rJe0wGSzwhJ9mmV6VAEIuWcfR0+5BY4YXTPGdDAhXu
zW5inh9mlnGnLwYDTYe61hnWQSsCi5F+/T4x5d5GHp+55XpyLeOOrlOVy5MHOiFC3rMcJ/kqcYse
c1pkqyDrECEKUVyDtCuvdpeU19CQIApeI6nqY5MGaLv18GNo7fHCQ3rvMYP88TiIVk24ynNg9f1k
2zAb/7vOKQZ7zxT9757ge6X5Q++6Q85IfUV4k71yKLAOpRciftc78Ol4+WoCa6ldvfKNrIh+PWk+
3FJLCpIMMqLYZsa+0Ev9xj7Usr7l6tVXFCm1m5QbR3MO2BTtG89VumqrSm1ivQu2MnPHdSHGZsM3
hDBJG3II2tZ9dfpgi6hBIrchvyCcNrrTOAercH5npN1KFRUPI2pxX3l5CVvKhfjWaAX5pjreZNeR
DNnIlA6wavfei8+wMS8c+8Xy6UcRUfeVkWC0ysK8PlUBopdOJ2PDCHdjrb9IwwlPAwXSsn7WbgxE
0u2M1yDHSsaRgh7sFPsHhp7LFtcEOD+Xzh3xM+EyDfx1GNI6QlVRn9xM0qsLkmQJ0afY0Mtn0gBM
i6UxYS7iBRWZRKQRXvEq44NtI2snZIgNt1TVouq19IbsjVl/DU9o/soMKnzjvu5tmzxPDkUcfAm7
75CfKcJFhqjbDdFUbBEHEpFtGOWj8svyIfpfaEPzq0/dcM4ijjfNZJ9Cs+SFMRPgB8hERh/2NxOh
0c1LvfboWfYtFN1Dd2vj4gcZbs7k1Yx0shznL3LrpfQ185qF5qtNfXwu7Zk3lEz+5+iWew4xICZk
nG0buwrujT3K+39WQDLjQeD4z94a17aAA1v0CDzbxKo169b/SbpdpVHf9AECohjhC+qZRr87ieMv
XCtWa5GQPO/PSvnYgHChdzNEnIy0VRCNe1IlAKkGOI3ZUopFWuWgtoJpoI2GZiWy3mUSZjQlDBf+
tYmysChtOi8FiS5jbR1pSM+CjQ2eENfDCeKm7ZnzSXED6n7Fs9Sf/75oimFYrpDT/P1ST77LmEG9
NN3+GITequmbZlf0nnNElBPtMazGR98V1n7MkwoU1g+7Z7vq8I1ia+/yaCOS9inxcrWJJ2/9/BI1
3NuTZahlzNAJKUuUZhvLorNpYT5Fs5y/ZX1rH73IRi1T9AhbYVqoDsuphEBK+5roWkqOxeSgX+XQ
jDMXYNiKf0d8Wq6/09xyHsEBtrf4noIgkm3WF+1HrkjWKdIsv5TD1NOUK9RSS4Pi0dEhXnmZcjd/
7zyLbHG31c5VqJ5moJJ3RjKI+1UWHlrrQyGsefx98QTFGLYLc1MciyjLLkXQVjMqfdW6WvFStkAA
/vP987+IhqEK4vpzXccE9OyYDozAf7l98tgt9H7ujygSaYI6LhhKW8Uav/2kfXZOa4MgydFn6Pyd
JGmHg/RZ3EyTLlWJB4MPLNm4qSrx7CT2OfLKes69jG+kweRLK8JjDPMluILD+C66THE0QTgRBQjg
SiANWApXecv+1UgQH1labgIDIAmHb5rUhgXgXHr7//yWxfyW/uWJwZHoe4aBVsPwbfHvb1mvvKEt
q7bGj49hHN1psUr9GTpRmOvAsMUmV4gcG5PjNXm9RNQDv9ebIL627M3XWEf4Vuh1e4jRw5W+03yo
uNAORQWDK6S++OwIZFhk/UV2KYL4MaetWPB9YeRcovqr14MfU162F8OsmUNW4CvqQl0tCsePSHRk
D1fyw0v1gyEZZeCPCo4GGbRLplbJkZ7AByci+fKfL8m/e1tcDzyZ6/nC5apg05v9e/+0hoQl4TVJ
z71Mni/EtTT57UjtT2xQ51fa3KA3UAf0dkg/3iJE7T//8L/etn/5PPjplscHgbzbMiz9325BkfvN
EMc629sovjIt/qEcse9lQi7rlJBCaWgQiOB7ESlla/jRhfoShMIt+7Zrdv/5d/nfXQgaFLChDB+U
pWv+64VgGdSSAsM7O23+SzU1lX28T/sIALDWHZ1IR+stpg6KgvmPq/D/vcv/F++yOft5/8/s/Ech
v/L465+ty3+/4x/WZdP/LzzJJmRTG18woFPcAf9wLpv6f+H7w1GJH8KCSOph1/pveL7HH9m2485m
CWHosxv1fzqXgec7OCdIw2U2yjfC6vt/wKIajK7/1RwMid/E0KljqHJsaGPg/f/1hooaxjpBD2sx
5ZS3ajov2eF9u7II2PuqkieZGmSBIboMfJr5djAcvco5B1Oa0bTpq62Hqd6O8WQ1Xkp84xRhp+HA
azPANBP6x4M2Isi3q2ZTB4KefdoYxIFOH5UM3PeYBAH44B9oGhkpeYO3lulOCIEOwny3XKKn8tzW
mQ/+HE3cEZPK6mVtZgfQObhaOC8y0IfCrjtzlFHjLjojOiMyniP5yJ/IRv/VHPw9rYEakihK0QEF
B1CNh3QrcdaMYkWbTF8pyj6NwnzVk460bh2QO3w29A4CBuicGlOLdnDdtBviskjoKeJDoMN9xLTw
MkYW6sHIFeQIcrafml2pGgcBXou+u9EfIVA1/BfIhZxqWnZ0HJggv/gKFDwQFGAv7OmYP/y1lfaE
2Nc4YUIX4Xg30c+fLIZZOpNaK7Hx//IXprRAlell3+Gg2jvBoru88kFvusmDBIJ9VwxAGBwjXCn8
25aFoSNy6rVJiuF52sS5Typjk2IphlA0xIa+ITnX5uS26hr471iaN5IMY6aDHrZXVKNRMJ50jynw
cIjojp3GIrsZsWet+5HxkpNfVFR/GzE3DybJkHxI8dLVJMW1o8uweOw/W/MPcawFNrIOTiDlVCzG
XcysoEXTUbegQJyB0dqkgOy6BNA01bdK4UmNRjYRifY7rZkf20OJOMv9VCU5bMSgWAxeu5OoK4Ru
iNBg0+rPirixXQwqLR9FiYs2aDat6RVHXQGVcwhDGvQwQmSFuEZp1l6fk8la4HObQuLPENEuTqdz
gpBu69XlVyg8jorMe3dgRJYppLExDJsdnQFq5SLCkUznRO9+kcZmrxLRkpYOtttFcXeyDAwIhn/2
BMWazAOMpEqs8BmhoqMdjHSz/RyCgENn7z0GmZ1pu1BRZb27alr92cVgNvq4B9OL2XPl23qwpGEc
KrOjwCE/2BPDKnKgcE0Z06KxbBeZAPc29ijoe5PIyMYnSGXMV31pcv6LAIC7TAaGMc/ZjpCFRgqO
kxGl2GtByVlNIDec71ZjgmdAH70KwCEUPJxtB7JdTRge/dPsOhx2HbSSofqGY4YoHvgi2OLsq891
Wg2qXc87JKYNAdzTcDYE9z69rjGWtYvLoamtD72xWEdcoqojk2N/+1ZyZSNNwqoqEeYSrnhTQ/Uj
KJ+aoT4HHUlLWFwJX6RFBQAcJb627GJGqU4WG6t7rixYIq8ZLcll9qyYmh4HhGldWgqMl1m8C+W9
8jdjnVvvATnlM4wNuzY39kgTjCSC4VLLVt8wOVr0hWacau+rSZx2K2PUfLHo9g16hAUOgLem9I9d
SsL1VE77FI2HZljBhuDSHyVa1BPnDactDhNgRl9hg46TvQ7g769PlSYceR95US6Z2L0OWokkwWH+
ZFfiSRl3nYbwNrIy7xJNoTtHds+cnTWPNseyrmZ9j0ugdq/RBu8RXTEqci3EzY1r/wwn8EJxTh4P
0aL3oddQegTRpoxnmwUWiGXQG0S6tb5H7Fz/MNKp3yH3ZnKQ6e8xw5SlgYl/acUU7Fk6nvW2+ipF
rHaDMb7KFAbvQBwTJGB0GoMRH21Ci+8cqlAFopxLvYYpBtkM5RDEG23UJEQ6vJ8h+QUlbQG62yN8
CG4p4aLCrvSfaMLEQVqIu2Tsr0QAPglndQpB7nViYnDLu+yZWelZdRPteC/65dSlu3R8vPtBSCSj
n9FuZBq7NnP81YGnIRKQJVF2BHg1pWFeyKVe1c0ILGGQ/pqEJnUvRgvcxTBCPsTmzJooi3XSo+GC
Dk+s1SyRxWXqWVKuR8kFTHwJbNAFmje6+kuEtzAJSv3UlKF+ajX3TjMe86aptK1WNd92XTiX1AvU
suy758QsYhkGDuLemc1cTcbTalOxdaPiIzDC+tR3r3TfE0a2E0nQxIGmHYTmPuZ3am1MLcYQjQfR
UzA6DoEAnuY355Tp/arPy2plG3l3w2WnBBswLpa3qLLka5Vr7lrTyi1KALCTSU04fBp2FPkm7TPu
6lay9Vhh6p1GOb3qnlWcjYluXR3AEqfYvlhV/ZFaY3iebAx9MEteXDuCmi+Gkv3rQ8+T8JAZ0cpy
VXRxvHgWtd2NejYzcCbaiVEx6nWST9tGoYuQSruZAI81zzrHvSM20SQ+hzik4zuWB6wB/hY6qSMt
YH5p82YxZNRTFV8QXq8y/cIJuvwSFqZuoE4tlqoNvXxSYMvJWapqIlMHm+cO+7ZZVd5GWL18E2Aj
dVx7Pa5bnPtdBkIQCcxBOT+DSIGWokQhBTGtN1qt2v1Q6y5i5CR6tDznO62mr9l2hFlMKERrt8of
uhkVy8IksNPFidipEPzt1H+FrhJLu4rTs9kFBC0Ys4SJuPFVUkfds6jtO81I+1jowlhTl1z6PEw+
8gjqGTmXOdaWkxAWucXWWCHh/PAzdKpeemCGVj2bkVhJhhy7MqIn1lpWdKv06Fw6dILQFctF09r0
xecvG4lmK9OQfzaFXpzbuirOaGCQtBVJtBpKQKdOYJXESrNoETDqH4cBnQ67/qc/TwCAdAynv/8l
Cmut25D5VjoeQcyhXCsvMMU2z8OUfOVvNbM80lYnsEHP1uk89otNSCe5FukbmmkYtpOqx1jKTgEW
Z+PT/+sXGmrpdV15CFqjQzEQSr+YNG6NgEBCUn9jcab3p8emjR0K7Y4m5Sd1ZXDHg9w0MQSwsrlO
TSv2KGDGVAsvJJmTnszxktaKZIY8hTuHFjXTezJxfea0i15D7JR11TwRQbpImbevJh8CazYcHcv/
qOqILdTdJgL1iRgN+roGt2rx0iqioEZzk2sZEWVzHJDlQJwCCLw0UXMLEPtlwtjfdO0nhOxrEAri
O0X/WTlPw3NuZoV7nqm+Ra8wmI0HouEQmtrOaxcqRkIZmTCU/bTKr779Q2kVE6SKwOMcksAIqw5u
1rRKES5ONcWshmSK1dylNCvJLUwIIAzCdE1/BU1UbzBlNohGsrCzkE3I5W6xw+Re9cEEn4fRNn7r
qKY3STXtfGm2G2nBT8NvtjHcV+KSI4QMgxeeO8wDuAD7Uw9qcfSyA4XcKQjdZQlzRjLrz7phJytv
W5FObbO2Ix7dYZHd1tqzi5xd4/u01BFGpRrTU0CGGgBKnEsUmu3Z1dqeT82ZjY68M6e/8Sii9slw
2I3TBK25yP1tRzE8RT+digYT7imbsUhdzC54ghWYRQ3M8mWULKPqu0J0FjvYCf0bCn9MNQDZMHnM
vE/d61HmgSM5EOuwM8hSMvH2zwunyM01eEguTovCkHTMNib11VE7jXdo0OVNLQPp5bhCHLwokQU2
NflgJF45nacv5URvP6E5F/siAg1q0fhrftrqZ2IQiq2w71K1T1Qauh8SvkhKS3xzMPMkBPFQj9Ww
S/UBL51iNoQJS2JnnH2wvtmfZ1xoYahFWU7LKJc/lHmXM94TFjn1GW17w2kRSeJmboo38nrh/5fp
Ti/exhzLPmHwU7sIcBT2drcINKJTRuZkDF1OIYizIS0WUcWVxIcmTPqoWMwSZjtkAy6qmm6q6787
KvmRJtY9ycAwgm1B1YI70OmmbSYBpMsqpT6vWvCA/oEPEQt0vdAFNaD+s+JH1Hp0EQzMOvNXa+k8
CM/chLfX+gvb7NBVkaZDP8rBEaLVUBUZa3YFY38ezHGqF27YrxS1zTQCCjW2UVdsHaIeGkVwT2/a
y7qF3SxBJ4kE1pxZLJhyM01lo+TIqA4GhwbNb7VZDcr9gbHXTnBp0qTTUb8hyfZHlLwetVWVjie3
tdda9FF3/osppruLngqqLrpBqCdd5Z1jLOvR1XaZelaOJBvLzvYIO94m5NoLAbRvUTXmS8RBES0h
ZFN7fND8//YDGsVB6sHjA8630DxJ0wz/ZVlLZOwKTSnaJAYN5V0fxh8DBq0FgaR3rZUPNCFoxqLq
newOjqlUx6inZR+CUvV1HJUNFhEtvDqh16/dtLtmUJYXWKfGzvxK7PrsqumZFMuQ/QQNnxWtu8p8
1nhdnlBH5hWB7HNIkCtjRDCmmTA1K/1papKJLspjjbcIp1Qxxeee9jAhz+xPfvJVYmjKS3Mg05f6
XeAuitEfrKsCDkYu/3DY42bjMUxUa26zwPoZ1JWzLfLwV904W2e+zRBLwLXw2b4wE4N6TOEJ18Fb
GPv43Jzyu5VNu1eR/BNVGOnBfWEEqgxOZvo6oa+8F5pNzluQsZg4xclsJRXamL+rRrMOc751akAQ
bG3tPqY+82ONMX7CcJOuOb+jY0aEWYy2ucNgzKPICm/2NwVQWWVlvqKvm64rmcKqp8m+Zn6wUcxU
eMJJ3fYUDW7HXVBC0v1w0ocT1oQMKcYIgbiDUL5Ll2WmcotNnrveJshNDhwZ0hMmKpSIFzhi3jLP
WqwSVUH2hbgaA505aUsNxjdcUrTQOLQiBcVZAa0ZbZAyVXVQRX6NeCjb5OlVJQEZC1qsM0wpZLhe
82yl1ocv6bgw6PUCRvARfra9iU5JIfiOeRqMr6i9dPHRGxADrCf+3C9fFGfywWc6HcXLUlzT8KUo
H8o91E6OH4qja/y7qb7U+CtUd/wzdXcb1SEdn32+r94KdQ884uw3Dch1x3lpYIaq8Ec9/TFdfOMt
eTHSxcASrqgEiao5hpxWSgeoOjq/gu0yHj4TzEv1VWu/svHakz/HeHBRFK8JEVQspOjxeYtR+rDl
j8JhI+x2nnbZmOGznz6ibt8i6c+eWvxKe4IzP+FYfrvUkERXwWNkzQbbxE9Geqy7HOQB6iLh5BQa
8jzlxWuYfsjgpUOVXSOjsYbmK/SfiXe2i50Xv6fBn0D7GYIxGMwPWPoLF/OuYvfhUVlU4b4mGW9a
w7DPkL42iix0Yl+53kX1YauDNtzLZF3iFRdrvz3YHsO7p8g/MvdxVuER1WUsSFjdWwH5jDmRbyC9
yuF9LlMitPKAgRDQ7iJ35zI7tL0Uu/llnNZ2eJQtItzhkWELCpNnbJLCYpGBg3y4HTa6scnEudFY
Q9nTdwmqsITQ43dIPYtuEIuNDgtLGyK+50uG2cw+goL5p9dPtRoWtb9XzsOoGhQT9IyCr8o6dNaG
7V0RZWIfGhsUf4ifo0TvXG5DA1E/A1qb3MXuNrtv6L8gTzx044+w+6ohExcG+mbj7vmXtHofLZ5j
j6GMdwzjMw1vrzs17a/YvLbSJsUbZgc2PkDs+EFZYvJjj+mIzO2VVXqbafhqbaAV/jfy64WJN3Bw
2jVdnORN0VSaH+bPyHiQV00YLYyImIS+8W6LXU5lRF9kOWbvdvqZhacg+w7im6RGKuArlNW3q9Z5
vg2sE37ayXxiol30zmUs9zlKFUY6zKbL5luXOGuh4F+gFxjBPUhHJghMxQUzPajuEFp5iohTvoWN
TR6UsyAZSJkEqx31HKc5CxfQBdzaR/BOQbpl/XQga8GaPwest3LbcXaY3KeT/kgoe8W2CH/btHl0
7Y8GO0I6t846lvkGQKAvfhniF2nu83kWhSlxlsz+cWaTp7QLhoPb/5LpxSy7fdh5d3gTq7p+STuI
Kihq7QhB/cegPcrhD1lLh2BAO99dm/CFo3mVxlhxiYxx7x6FSiC0vcCh5BATae3N9sqM30KxqyFI
k5IC0P7S44MCmB9qAHwJYysJtyPtjyg6tGyLkLjGppjTWJZ2B9+uMLaif+PvyPBqqJvdHdCos7P7
ePe74r2L92zZwUArkp3MjhFg8R79Ct8thVWvX4bw1ZdvaNX4Gbp/cV08Pz/cEgwvZd6cD+TlP83q
xUi2sbwXlOzKu7nFo7EQ1gjigQMSfvj30l2e9ruq/ACiyUMWFhzgmRa/msF7o/2J1G+/PWrgmgn4
xPBnrNrxFkQfmvXIxePvMbBbOaTe+DeItyDi7f5elyfln8Bc+Nq7PlKr/67cuyFubbcfx52Cyd5h
vsOHds8aytTgLavOeXPQ6FsfXectHa9phvV3Pci1YaHs3tUWjouQct45lNMzTIkFuwTyMiQHOqhD
fjQ5/5WywVHKEnbSh08nZJvb4Qcd5FdvlseRmEfU+Ga+GryVyjZcZRbAGE00P9pDx6kQIVgekUni
ZARnv+Z79yhLuvyogSAXj9oEgz5z8DHxx19ddZPOEbUIR5x7Ibf40lswwifAMn55xgGYkiDeYU65
690DSZtnbHlHzoiV4dQPNy3+bBlxJD+TqqaEuQvrNpb3D5veUMg6bGxUsMzNrzL87Po7C80or5l3
6ZOnjI/T+KjER1OeNMI9WwCBy2HaJ9GbM5wKNrGe1pT87YaP0X9hjZHyIM2zER3b4C7Kr8LG8QUI
cF5eQ58iDw8LbafjNL2UWviSc7Wb6heYjXlB9ldRwZFQ//C6bzRui7D87Uz7jIc6RpI5voDxpyIN
7Auxv6WDc3VFbyMFlFGgr9zSo1hOLXOK/ZjAdfnOjS8aXvz2fv1Crol9IZxDSkKK0g1XiqijoCME
h9Qj9KCS/JJ8/D2EH114Re4qjT3OM7r5HQevLW1Lt1xx8OMySsBMcOUXOYSjnjeVAJMsNoLVYauT
g1UQNgfs9GRYDx9zv6X9iNGtUjRrxBZn6qNLD/hWnepnpd6m5jWLt3l6bRJOPencXFoMtg2MieVm
sHbl+AvxsZ7/FOErkR5t1BHGRpHtKwLsSfs50oYvwh2C0RHrlrrCX4N18z9YOo/lxrEsDT8RIuDN
liAAeivKcIMQpRS893j6/lDRi47pqanJlEjg3nN+S2tFcuRSVgaX52cNzDsEJDEEez51LTkoNZK4
h8SOn1vfXXtD+oS2MAkJjL1xf/HJtCqaijvfykxGmyxt1HBn9sjB9ounKPoZJGYecDtrerXlSL8F
iWbD+1Q9zPG6iLuZxvmV+Armwpn6e0q6g4B/XT1mwU6ddj4m4uGVceXw/Baf3H0xOsiZIBqfbWwz
CR+a8k8KsMbtRlqqasfASye5BiWcbKxSe2qTt5G06zj/nPd1c++sd9VwCjwt5dJ7NaH+PvPSBdlG
MTe+uC2m797cpPKBtO/EdLv5BY0+Cj+peTaso6rv+UuFmmR8DKwHbfrBNsknS46In+PrPQdUQHOI
xgJ/6B1jK4gaEzspjTyvCrBf7Y6gIRPKaWmHQpnjNLVec/KItUO8vNwUhuoeCh6MPuAd/IPeJZOf
mWqIkDtwvSb5nXlDEV/DuEtR1/JAiJ5JA0ASinaftesqepTOFKzVGUvStOF/lUssJyOrP2skJSW8
qIHBq57YMVwKTwODNaLsqT/WKg6Wu5Dp9Md0dp3qjjSpNjp+hwmcHMODhUcUOzX/Ht+XQbCg0V8a
bBaxYMv9NsE9MTqi+a3XAnTW3fAPrOZJ7M0MzgNdZ8+EyD6DH4tawC776YUHTVUrqbyS4Z1LroVr
aiBASstuw+jU0kEF5SGYXDxWY8bS+TEN3z1fCyG6cbnh9ov7S7d0Fo6ia1Q7UphR3A/DI6NbrvkR
003bbomm0mnUoKBIQBl6HQheFbl2on+agfUFM7XuQQ7yFCv+G2WuxWCz36aiF9XMIVyIQu6Ozd8c
usGIeHfC0VKTSgeI6mg0lmiO0nz28YOjOMkxb/l27R87Y80rKw9rVUKfgwdxXQTbzh83HfMbIFqH
cJ99FvsnhYNbny5d8wS3aDSbmkdcvDUZrq6eHCxx3XkL4Izz3OPPyquj1UIt6p8VLmH5GBJ1pZ+N
FCvfFjNikjhZxSJXPYT82I3HMfmqDWMVqhuxx6noANuvovgSK4+YdIh1Pe3FnenFhEqkHPT3Untl
0Yde34riIpLeQVKr6Cjmrhi3/CB64U3G3tBuM5OCDKSN4Mw1ih1amrXZv3XCptFO0A+rlh1kBqyK
468hucTNvZDptXywmaGR31PKgm1I6TyV94Dw6eCmGN8NCScZ8iKX9E9HzrakwufdFrk7OpdVOlgr
hY1+mM/j+JGld7n71hRSFp4trGBC/EJH7lYJL3ep9UPTHFJqgf+U+R7r72IBW0VZQhP/VdTDAuCp
b3p1GaNbmj788mS2h6KminpVIarHXkH+ysFsb9F87tV/cbSuCH+rdlPv6NJdlX7j+B51R3OLHCP2
EP7RmWlb1IEzeUzhsT34Oobar1LAFXDwxWNKzMLs1cNlHv6Qu8I3cVLHNMeINsjXmDkjcxcCq+jb
wdxJnKSXvktUOxmrNnLL8Z3VTSYkBtsrbVR5BDIt8McGqxT76PvI/xiUDxpubJYmut0+scfzb6wB
e6AHt3qMHPgUWaeC9SySdgF0rPXRxlQQrCP0nNrZHPoV5Ag+xk+r3A7W55gdkKSSx5ymV9q3eJV/
DE7ISHhvi09FmJlbnxWNbzk1qfs6P1fxZyAc2pk9JflTrCMyU/pE+24HVuFX9oiTTz8HCzofIAbG
rB3iQtb4vfA0KOxTm5R+gcGTu4MPLjw/O4PPiNMztx6KeDGlI4lKQrld5q+GflNjz6oCrj+fCcbi
z+zXfVuRJG3ThEG8UKS7eus2I5XYjXaf4EIk4uZ6coFYpBD3W5VTqyCu3UcnvEdSuRrRSRXEGE3+
P7S+gHpvfODZ8CZTdtruS4zp9tK8g6SOzbj8NxJXptN4nEoXWUZ6eSzUt6HwAmKDVdSlezptxjdt
STEUyda5NsTywuQF+knM3i09Qc22S9u7GfxlEDx5jBF3+JoAj+PhkminDhd+RuVES/LJmJIZFYMf
FajbQxoaz0m+g24P9kC7xCEQ7PPVhr791KLHxGose4FlV4UjtPvKPBBZRv0FSwp3B35bjneAC+zD
8yfnPwi29yps2KjJoUQzWR4Trmwbp0Go/vo6WSNLeY68m6ujwHEUXMLiyJelBhv6LOfwTcghWnuu
mX+dkNo8d4AFZ/odUMc6kSNgYV3jTkyZiVOH83eyXw2AaO9C+scfpbFR/J2+TLQNVqhH1hQ8iNCe
/Mev0Hq9M48Uxa3UjmK0b4VPamWpmumOC3C9i8WbgaMZLBq3wi+LKnrsazYwgod/IpfAWNROOuQH
qwe31S+FeeAWJXFzJjWmOeXig5JuwbHsDEpVTC5IfYFjcBO6kis6YvUTgDFBbNgofldJ/913FSw0
YDwQZzt+5P5RG+9a+aVh3O5Aj9i+4kvWfQX95GTCbxMhWMNIbkwHiLzl0amj9WDsUwOET74sGxBG
uxDbUGR9LnlEBSlHSeuSSGVVOyX+EtOLOTjy8NL8V2SKgMD5umCnR23v9TrcR3wz8qdcnfr1i8yt
WqM0yR4/Kx+/vmfoh2k8SMVDBlhpSGfZmg9ROJCFR04oIzSTaKluZ/Ntpue7oLbDEwtcwCdBP5Ot
s2okguY2UYAbAeQawyN/geZbO54rUmVo62n1ndxfy/Yvbv4UgxwACzgiw6EIV12zbuT7OfwocBsO
v0uHcMMNLBI/EzhJ/d3I2xJmYeSj2EjSuzl/zQBgTBFrSQMxzr4EY0ssVJB+lDwHhUwohrxGxar9
N0BDDwKFWflOEz4XXExVJ9IvCofwfVTfuCInatt25F+21ELNCm89r8jCRP2m4NGWv5PKNwr5eHlC
hhjjkuqFHYX3yfgQrG2xepEulRHqZrxp0Tte7ETfFeqR8y1V3sMGj8uzrNn295q+MSt2no1pfuHV
scNuXXN+Sj6gBjCdfDdpIvLFq4hd2trM8muiImwJqFBBb+hT4BxliPTPZMTh6ttwZOXco1HWrHJa
c0bxArMrcwcQjUPQi/ww1Kc2pRs+UnHcleVOY+Lo18Sj8lJFuIBzc4OVRE8/ANcm7U2aD3W5IyxN
i3Snhbzoq2XmIjYQRJL3VfoBOxldanwaFFGdMxS7QEztjJIdKmwg8RkrOem1N6U+DlSCJiU/rbzm
gFAoy/oT411NTjy0fOUZ6asX/k1kfanjLcC7Z8AJKLG4kvtHTM6COj01LpXypAReXW4YX4GC4oqY
wdqrGyBoiDpkzGwOlXz2Zc/Q/jXKl5jd8/qYxo9iIhiH+3GtDz918mr91InCM/ujzqtQ25q8Joo9
XImPuNowlgrWppmuuX8dsk0TftK8EOhuGH9beMbL0JMG92xSX5CimX+L8PXSsih/Lu+9BenIUXVk
0W7+dJ2iOdvSncDfdwQn5flhrJ2ecIzAS2VMCRA6MNdynHl1t5N6D1xOBIP0cXGQAe3O9Al0W7+4
mvqjEPeBR4CAcKug2punEhvrMFVdiWOJtu61zjNo7QpjX4VHjT60zKDCSvnK04foJEDI6l6d3hap
1H/JUsshTl4kbSG1uRMpFuJHN+Z9zjmS5B882A1+nZI9r7U2ffoI57uVPAmD06t9o5z/3kXzK+Zq
URZMtL2oozPWm5pFOauA5oG+klWrvleT4gopBVQ+qOT8TI2XRoNnJl1pHG8rQMb+PlDrxCa75els
rAPNveEScpphBKQKNPjXIQIbSJlTkCp3/CW8qHiiYLnPBh9ntLqEGkP1xFHY3ikfxHZ9G+f77M5r
tfrB12YbiUsujDtY62HFhITDyAgx81ArScQYOT46e6W5EmDCRuWXxJ5A2malp6j0OLmoEvG/pExh
fuXbLb0TKa0d4wqMF1IhctD2syM3MRIWhrUE17tNpSbfu0NBU3U15F/iJeyRNBG7Aw9ARdS/pcvL
DbXQjtDXWIjI0SVkRrqU0z0QncF5VeKGFFwAeZD9rkYGx+4vuwoFBvFmUEixs/Et5peOvV98CcN7
nx3TBQSgS1Qf3iTqHUKeUxuueK2GJheOxi1NImKY2dr4jEb0hiW0Q/xBBSaldufl10nYQAjVQdWR
6SeJRF8QxLVo7Bvp2CwXOrE7MpZOi2zJxkHrfSiyXfPd18ey++Sj0ntwfHUnE59gmbe0/CQyFk6M
dD7eDjtqW1chp5nMvmz6VGmfChyBNYi/vhdZq1f6QCDt7yzcu/psat9a4kTTPwrWAXd+aUajouSW
Wa9M+DZo7ytrdg2bb2zaktjY7tWt3hPPxydqgV+zbTuavx0cWld9YOse5Ev9k8Z7MjwC4FvL3DJj
TfKVj6FKHQv/Kmt6v9EWLF/6Fngk8pQS4/KuQMQkDsZybwn12CpuvNRNb6iqjmg3azBzb/nKjOgW
VKdGPorBJyTAEG1AW9sltIUEFNrl2ZvrvZq7md1Sp+rNG3/LxMjCzsUocpsQTj7G/uJ1thUVOdV0
H4NXQIWZWi397SeVYOmofYR4rKyIhAA6qxog6QpfCOKzCk9LtsQpEw0GyBwFgt0ypuv9o3IIEKBL
wqM3tdiV3oDsxRusqzK9qZax0mpMC9JNBLxICf2ktkcZPKLEQPdK+YQsFgSEYhjkXV8I1snl8rjv
Fduku6FYE8cHQQ1nSmfH0q618YWDqX1a3WQ3BHq/qeUlnD6W06dPHnKxV73BETMvMj5JZVqNiUnC
XsITUCGKfRtd0PDqWq5V0CqPABDCf73I9YnK3ek+fesid4jxpeMfMKg7YizXiI1iRkWtth0M9vRV
3NvQ2vXZkp283CaUJOa3YnxThT/SQn3/XZnoqd7pHVLJv6k9SsWPHj0Vic7GARjlI03/cMHSUvEv
x+xwAXIAgLO0IzslM0YwglF9RfmL2GVUdP+Qga5CO0IO7EFn8JMXDqnw8dUCYaGXxCm7EM+0SuT5
H8gRsz61jIOI5m5FuMW8m9cw7tGxcwi8LS8i/JzktSIBCxtCtOhHB1ckYtIOIEFHVuXc/wmaf+L4
qMTzpFzHjL5CHpWK211bFTBbF01/Jfy3TNsDcNjDcKjhNxsWXtQta+BRoDvbIoRlk30VwnGaPtTU
TUn4q8nIjsu/mtCnPnC7/LPOb9r4Oddnv3VNZAiK9CsjdhKqDZBwzsEet9tGfasafk961ZEJhtA+
5OfuBaP2OBnXBG9MdoimFCDgoBYXbmTaHlmHziYj8jb0SrJdOlG1Z/iY3mKkz49Rsen8/Vgcl27B
qUE7EZChVN5Nui/c0Avwaq8jd/i1/o0OwRDYpEg7UfB/N90nhQU+aqnBE/NLr/yI5PjNNMxE+UXO
HE7R7tvkCuuB/muZpJya4KRGXjcAZLPwkrrP1rgx8dYsI6FDgQ5LKIjGjea8UHIl811nq6emldnF
U/gC2/KQ6B7txvDaZKqteUGI0KqaT798I+a5uOgMKpQOSAUB0MMCGCd2PTSkN/6LtGMQbRHG80TQ
sozPAs3vimJeCxUzT2p/56gdubIk62zy0vobqBmQ9kuc3zosjKZlp6pD5IXEX5/eS1j4BjJO/YIC
QnpDZjnnGJHWRuEonFXRthSI5CtW+NJXYnvMla1OscHawnfsCrgoTSFni8hpp8TwtB6pmR7FO813
K8z1MZozL9xm+RY8xWswSzZ7/Gqt8qPWr0VpJqJa6jpuIwkwdKRlHMbT5NgJPnRcU8sPLoGeDAv2
C+cXEu9YLvNz1q2NWqEdPiHPq2Ud4vFbcpnqelflsyMTI9IEb5n0bBLJBWlEh7GRjFdKUPJwS8pD
qXpq8SxxVqnjqVMdPzpU1nGgCBBrKFiDmFnbNmO1xvwpV486+8zyBcBx69rtWZayj8747Yyfsn+J
8rqXj6gcbUxNzdrkxl7zKYLirOlYI7HRi9fmukvIW0G8ofMI8NhGP2r4nnXX20cfX1UcCYknrSOH
UQezqqMnu5R2qAz33cAo3YLBmvdWoYrA2LD0ZORvn0zgvZzbjvKNlUIBKa5BVs6fBJYXdRYHLhF2
PV+ChjmYq6DO+IeYp8F6VNNGF+0hbIU2Qo7A+Utf6fINGXhOKS44V2XrTNApEjx3Kd3zCGx9p8G1
0yIsHYPsBN8BWN2zLPCXUhiJVjvaYaeGwhFIFPiMbgY9BgPwR+OINvrvVQDoSF5AdDUYLnya0GUM
DBHTnhh5VuvKXIXoIIZDpuKxTS/kg/WzFxq4mHjlTr6rQIIc5K+KGTFE+2igo09fS1oPx3u85jrw
JOsLpADi/M1Pf8QxOow4/qf8JrQXkC/KSUlWmqC+GW65Js3rOFEIgKWjW022JP3q7Xvscfq2p7oi
ohlZy0olXz5xyxQcV3tVAZ5hm2nLf1XCfm7PkvWeZ+xMMoeGuPdJTGzKe+Wr4CpLfowdgj6Ibll7
KcKQeGAgIdMC72jZYqRTPlPjn9GABoqXli0cp3A2rEGMsxeA8yp+khCC+GJl8GrU+VoaNtjpGgTb
1qx5BcL6msagjHM15Ieq+Y8Ojj5N/GqqymVvk+xb+H9qoKC+3wzWsZsWVoyDJevINkZlbHoEQ5AS
iqty9lS9Qo2j2IMHtLbgPOG//18w8juaoHire+lw/+9ChWzMaYz5KXnOivFHKYm+l3Zmvi+tbcBD
3P2F6jNYQXWcWdGXjh2PH7o6ZquzhUyqDr4l44EUEs0auSEBX3CxCWiZj0n8yjoynNnjZeGpxTvD
svl92MD6O+lV6yjlAohuJA4k85keBojnzyz9B469FpBrwJND6xP5rJ6V/ipdROYI0C/0iYT3uoHi
ZUtyKp9qUPyxxY4QDcuFMoBp27QnIWngbcD0ncXWilYJQ9S5X7eEUSFwJdIZXTMOtuCfSZSeTd4d
GOe0H9m7eZoKHlyGrt7I1tnqOf3H1aGsSeBqibTbziBlQtrSic6biBeofRnQ4KFNkbm5WySaKcKs
0YBzc8d1ANJKPmj/LrXlOaIZtbCIrCq+h/IDdctKCUkyQ+XKNaitO4fO8USEHdqEXDN6CWqKywZx
+lowWH9BI2dyI4PPTr5G07MqfmXsK9341MW3GpsSiL6x1usTU5uf3yJ40h5RwAK+6WQ75mx2Yv4d
CBTVoDyODjoO4uyvl74mFMdZ4NsIzQCt/xoegcymILl6BqwwwFmy+En2o6PNexSsyBMVPmEE/IB2
BOrYIvHUA5hM2n9ov1P1IRMO3WTbwS6n01C+60sNfEPSbfmLRam2PC2E2T8OqE/4rqvOhfIIpLWa
fZXmKfLUtWG8jRtz66t3If+Uo93c6kh6GwL1oPA0JFK3kXOZVajAAwMMb0e8990VC+mCCMsRclXu
HC14l3sSacOfPvs2ICCoK6JdPaM1nIbYLSfygriR8Wvsoukoa29EQCrlOZ3uyx9tCU8ThCFHDjSa
CQ8hItnwZpVU2LLUSWTSYnDVb2wJKobnJRt2jzpSlz5V6HUo0iT4G6OvF0wtFXwu0jyWjYweJE3c
tkhANBCitNtZDX1vayTCteI7CkcUCoOifdY+AB3UURHeo8GZ5Q1RtNaCd0zQwWPi5iBYxKzgxHoY
+Tu7wCqLHWInx01C3ZWHqB1eipGYnFe7wpKCpBnZqifu8u0AHW/tll8lNGhRIAgh/O5QNT4bGGqC
vexU+e1QiBnhc2YTn/qZIfJj/oQ8bJIPie8XoxEC7TRkwdkLAumbhYtBYEZGHqXFuaCBoG5O/fia
WKcp9GE/UvhJHS7D8EgJATJQmKgczhJqYSJPsidxec//Vz/+9EhOlkUoLQWQXPBl/bJc3Vp/eiKP
U2HIk+GV1O9BcWnEM8u3mvyGZAiL8Xs439j1pfBrrOmX48YEviD5C06SupYVNqBV6zewcARMobXf
UMYBW7djh4PLFkI34RJvOBK4W6ue3NbhR6v79fKzALCiX5OALbvzMtcT2oJDZ+GEuuBYIOalmJNk
k1sgUwYWrSRO5v4Bw1bPB8x+KGCFzQu4UmMi4E0cVJpkBgphlnoFmJdQRHPmmLTmmAhePaE5SSUn
+lU1ycygaS9vv811T6zQip/R402UAJ9D7QEXL9IgWjJoZie6gKpJJNDxyx93OYVFyrGdzj6zYvMp
ihdROOcsfzmpsemuW6Ngts69TWNKeZU7yssVu6i2LRAPbO4qrr2G3xL+Y8GaHFJVYEkz3Ea4m0iG
NuQ/ObvX5G59VcINZRShjTC9t6TNOC7fFMpokC9DOQB3UFhaVSdKfFRop4K0aST3MpniisgcMlNd
dF/ORzXzlt0uJCRojWUn2pfxxVDX6eQZBUF7FZN8vReqbZV5crLBs8IgVBG+Q9RfjtqC904agX8+
DJ3AtruBZDVJaL2O3hXzq4uUlQEkeQlMhzp6bwpsCKJlhkJ3NibPBJXKenSraJsuL9anFJ3ILHCq
ed3hLLMjt1dcyzwE0ksIf1v5HhmsNwTAPQWMckQNgyiYyIh8MF/UDAHQXvUVIuDhiAgIMX8SgNYB
Yaw1yy28roTPcpv8TAkaQS5g3AuHgV1iecrQYoF5OGnJW7ItQErKvZAe6t4zMjeBQU7qX7ZAnvjY
4nGPfnCJhaHbWWdJQwRHYw2jSXEzNY+qBGrJgD9Exuw11llLJfVmM1mhO6gfAwQTqWHxWzwe2vFW
6JtMP4AcwTMRqsUTNVtbzDgUjMyuLl9j/vlMZKpOi32UbBKVjZ36+WbTzfboTg4/C3r7xuHb5vM0
t6O1FV4lUPa4a/t3pngUNysiwJZBOMFWr3J2WFMKBswAP8m2bmakPIPzcD7AxwourDS2Er6CEUua
uTz1OQtQz+jSxlhA7YBsG21vcYBouKa+8ZVhxN11GWo6AVjDHMhoRp/ojhLo9vxHQijcf2Tdal6v
mh5RixEspuMiOvEjxm6/icd/zZV+G4Z01WbbJpQuthY9RzI6BLxPxgSEyMtc7WbYFbYxKCZ0VveZ
/kIwUQNIX8qOTAxYDb0oN3gaELFCcA2slw5cTHyQhKdfvSb9ayp1Vp3OMXx51TaAbYho3hMmvjL8
L+ceeQJb5Aw6hAlzJUr7icd30saNWqmrvv81RKxNBw5XrDe8uP1G3/aaVzGfrHRvIk3+bk1sAPlJ
j7YT7Kv0lTKfQVsrbB7UqqIKf6bCOZQVrkE3zA6YxhT5kbAMzTel/yUj09MI7FyQ4nQ/AkQMaDCV
CGl7xXbfADHz/SOyC5NnrYC6WceJTq+Axo4Iv9bYfxA7RfUiCqZxcZutiuiHNDFwVtIu1pajx/uG
IQKKbtkrypn5h4EkJf+nh88m47zZZcXFqj+Xgav85Yhro6/YYMk22f1yXvkFhh/XnMLQGuNABFHJ
OgJTHsQIyyqMELx6rHeoicTm2SxfiuG9osTjHkLR5WjaFglPi89t3DU+mbQMs7V/iQVIixV55lh4
Xqr/D4EELkoDGvOEEny5wBfI2n4ZsCRiFa/+Q9CaQ62/asJYK/lLSSDHt9BdQ3/jMehSb3rm3b3J
TiLS1KGg3JZAejT8DQcnxBSZIOA9tr8Ow4Ns09gT3xbiiFIw8pRAmS8FnSMEobB3ob56ySRipras
L0ocKkSrrvKahMuR0SwqXeQvIkIIy1fQLYF0L8dcQ5E2tBoo5+J/XvMyS9rGMn8jcRfmV799TrDt
S/Lr8p7Qy83IWFdkiaU/9MpA/iI3vpPb6058jy5oxbRCP6BQnlQ6WnTJbeyy85qwZoqF5AxmbTlO
ZxCgtlmEIWzsU/uMYDxIo5l3C+Fd+O8lD4QwoZ4q4VX53XltUNE5I6gPHELY7YgNrQq+qjUlJ6px
GVH3aPxMw1uHfsR654VtSM72N5Vyi8o3UCpsQIbAAZZiRb3k45vM0Re2D1P9/p6AqkNbVd+xY9uB
8te5A6gsraDKKVj9VCypDTXH09DYMEiFtm6uabhokUUJ9E+FHH0E3bNFSqKPfKCIzy1+nZT0/NL/
gcaf+0udHanHS5u/PP/tfEKvSuT23cu0yCr1VOY3qVHt9jvnDN4qvBUfEZJ7zKH/JEiokvRYwwRd
4XXg8RI+OXMqEti7Db0bVChV7b942A3FiaVSOTArcLf+KtRYEWa93H60R59H8b6w/9FGrAJYBlDD
4QqBKVqVTbYUnRCZM9SIDLVdwkmi8n93eKh4hxaxBiAT0UybTv/Ugu8MYpDcb35HAAXcv1AoRPg8
K0JTl0jNVHGEfseZp+onyvTAuM+LtoFoEC6vd0siYd5hFe8h8rhV5h5TEn8/b4SbeRQiyW7EMgFW
GlFpEC2GCkBGBTxnw3AK6CPVe81C5uA/TelvztnHPDQcqzk4okIDccnsn1b1xk27GeiDmw8JXush
PfXhMoDkEarIz6baJoKXcCTpa4zirP3VfUlNza4L6yLkAJwmki14nw9UAVV5qvAIVv03gBtFMk30
AaA2xOybqouYirfZLOG+Bm855GMSmxfZvUIAoAJQnm/zaS3kl3zetmRr8x3K/9LW5x9N0CT6qs0v
kbgntHulfy0ton27Z2qjpLWQ1mFNEyL9lDUS/iA1WVWvfGhjfKgcbtNps6A2fvdOcy2S9YUwcREr
hPR7h9iZIBMC7IIonLiFAuNgkePLwhB9JEh0h7s+we2tWQOanuXJR7cIYbc4/U5cyjMyLqF+I0F4
YhXz2cvW/bSpkdLIV0Xy9A7ZFNMHU9cy+6EuHxwhOECHLqc+etc6o5wADKi/lfPeSA6NyHLHcDid
+vKIfmUNrCzC7gI3CemLhAlcWx9LBYTp4sjStRIJ4B3tMMC/jE0o7T71P5kwrnTbmp4I3ziTv7jm
3pNwjeebGAm4gceZpj1bIYjTme2hPJJ53VB4ziPG1Ye5STP+FpeEQPUyPz/bRgMPnkfoc0IoO/OS
yq/QvPJIjvKWzAbPhBpTyfigxwEU48NwiOwYyMPE1ws5mlyX85SLq0esMPyF5VbmmGLR69cCT5K4
OkqQww3cTKn8Cta3Wb9TucfuRz10n29aKbK19nsJEAI+Dtl4teJf5xL04XPejzbQByp9HxgRW0Dv
mxzvJla1H/yXHuwi68nkcK91h0UX12Wegryhj+pjQ70ZsghpRUEQOfzPBbLv4jedv9XvUY/fOPqX
arfWKcCnB7BPjAoLAyHeQtpBMrl3E+qoaHbiJ5gNGwQuP4kWik3wNS3fatqZ8h+8QUh7zEVd9wvH
yBlsaFudPzEHMhTHEqUAl6zxsBBzhR6pRHW6j6N/gXWVpWn1TToF8cXWRp/3fnP0f9gvup9A3JNz
V3hk2muAeTNnHXZ68gqBUSnMpHe1pPVkWzPkMTEOibheohYw7QFy/wf7gaWwa7XdjhVuRSDBsqw2
KEmt8q0p/k3vtXwpKneAvORZkBydNPD5qKH1bz5rVJvyu2Gz46U3UIzaR3f0nR2n4jtfh66mQOgn
a6yZY3LVEJD7PxbhhQNkKJwYLg9O7X+msGVUlvma4hShimCyHUOICqz1zGfJPkbezsDMXGD+N1Zp
4gWx2rnmCRNIa0Le2/NUPEylvpjtcbokHqpOddt4hQeMwrWP1eXIzOBLWONDG4Knr3q+t3dyEAiT
ePK7iSQWkq1vuhp4YUGEBct2+B12r1Z6/odOW48W0RrpIisfzRxmER7uKrqErmXLg3Ug14Lz66rz
TufSaaluXDNqjOW5QvDKzMSQoKXn0QeWrFE6pm/cRQnQUEZVbAgCTHjOqlbSBfAWsLktkq4B1Ymk
HbNnZLHK47sAwEA6068JN+REdHWPAEEMHOzfG5YB12z2RIKtoxk3wa9V0nzxNcU7dmVKDAdpUwmn
BVDiv1k1iXOMnO0BSrnogP5U+kGYmo5MN5iVDyTytvlXke+LjYjIwQv/yRHUL2fOt6lseh/FTfwT
dSchf4BxVJo7fU/Rp8aYWn0V42NgA16Y6kXXGQ3fSDU4bhTEaYD51Yek+jbRv0tCX1/Z6tq0fv/b
/UHkE1LAHCJTdCgsHj4U6gxVYN+NM7s9HAo2coiKx8TLL1wT8SqUxynZMODpCNSIlv0StKecjVDr
0yo0fdJyf2PtKWTF3RqIxYYidAWnrxeOeRD+lskwi37F9tz8Y9iFUqMTlG/t0QNECcOdzPfVrN3Q
DKsEqeg7Pzop8lns91H2RbwJaprRU8OTrNPBAKnis7tFF9gD7oG0JeDjPChfC3nS5JwRjN26sSZV
g8Eo22JSts3kSNXjHyrp9itwNbT6yDLUI9GwqwpqJ+D1qxENUQkFzwu8y4q3COxm87sR39hmDHJq
RW8AcUITWK7JyQhwDCn9+xT+ytKiCcdf81GpJyvfLsPPmF8XERhyo77fTeFVR53cCt/WtE8rcdVm
j0gjwghz2qOf3wXGe7WZ1ipYTWUcmv6jEXZ6fLPSUzprQKO8ecMNeBGHAJTwRhXc5QhgZLRgberK
G19FgoVr14xAEpS8/AnDZWw+FNR96rlKLsHMzbcpezcuGEsO6eTADWUWcoJ+snMEcR0UkqNQQgWA
0RyiAbmN7wbteRaZcA+Geev0exT+RfH7AJXQIe8CvuQRqTVYMFZclX8PbpkcckyWDq8Qv3hQ/fat
A2PPgfHdIFDsMk7n6jILRABSVnLVlYsg0gam2Abi+EVxmzZ3nek8DE8LJ7csQ1byaFA0Jso1kEir
3xiTWzlcJLDk9wRihY26LXEd6JdUubcTQ0TyivrfpENdfoEFQOvE2jZiftNqCXb4Txc2fbOXED2D
81a2nGyt4mtZ08Xm5hv3389R19a+A1yhPesIuLn7h5ZtQmdxxcY4yoeM6z0WvpPxuzjB8i95isxe
pf6zUEgGGM4M7WXkyAPqCHXatFpsix1hB5G1VxapBcVE0G8bo6aH8rMuPzpMlsWj56tRpMelDOlm
o24NjF1m1u7+Os1YnnOJdKnQM9g7l+3Ja5hl2gMQU+1SyoFYG00rh1MQ8HSbjhX8I3jChd6u0UWj
TMZQiLml/SOhdaUygLTWg92JqHZBeuGaMTogbQmhxWKUL59L9y0RyasKi+0kn4ToalUw95wFC9g8
IAjftc2lTI4NWf/FLnSZTrkARg9sQ0+cCftcydWyYCRUgOJ1WAhydJsLsqLwhUgJfn6USQRO+oAF
i0zD5vNq7iKZuXP9LepO16xho9VLlaMsf6Qxs02Kyz0DBN8F49tUcORh1Fmon65ioAMb/B9JZ7Uc
OZKF4SdShBhuC1SMLrB9o3AZxMx6+vmyJ2IvFma77Sop85wf1YUYMaAKUSRTmSdmNj1fS8Ea/Mio
Pu1qYJT4UVhurVdnwvxa31oDST3Tig0YXgQV5VOiaOAIm4Ijt5cDxhygpAF5CzVUMevSfI3WSwMs
UONirkqnjnfGKB7ArlyOyGnLObNveRfLdQc3MmSffq/BzdHkzj9gmnyNotBc38Ps1rNuODc6g/pM
9K3prl5ulIgWKQwSYYhZof5jQ0CKMlPKdGGREzrxgxhswjVVGNXT1jvSW3bTi99fwA4OFwq7thz2
PAccoRVrxcw4qc6ZCJO2/cnle1e9Z9K2aNYByRXAmMj74EdNkhlcpzVnGvP3kB1M/wZ9MFegeVqO
hqrgpYLEkSuwd8QZFS5FSX6M3tnMfv2KcSfeG9K2LbGuIKnBW0iEMcvIXMAX/pvPPUEKuV93q5HL
IloQwDJcSDAXOzCpw0Sn8BtCDHv8zkn7MwAbxcqi6z8lpksYZ0XbINj2NTdI5vYKUzjIunf6p7CY
ziFjKUEzNvg0YiRZ+6jBd7wbVCpJ1qirTWgnKw/mNkd0lDVLwtznFRFhPeJ0ywY4Id9sso1tMqH2
rtCfqArH8nvXtC475YJMnIrfuCYC7t8Y4FCfQ60exLFvvkUysfB87XEPi5mhND952jUYT376aTjz
aNrGksSwzOE0h6xGRjoPlhVJeDPMEeqW+rlRkBwLU+5nv98VGet9TQqJTPnYHGyxpWUMx0J8acYr
yFgOohpYl1Z7C2e/HdM/LmpkQ+BGbrkONgPx48W99Haxc0SpyUdPHg7G33joBNAgpNyTR8tB8m4F
t1D/btTbhGxPnwMWhM3aTFz1O2GzWyBkSbG7LEwCQChhh4wuUIb2V0vba92K7F104lS5EeNVaXvU
/mjkse80FnQZ160WrhKWphDgtUZSi+UEwijzm5WqTJgG0bxyjG/L4sFXETjc2pwv1UB1FrLYEThn
eJQogPiioR+WEE0MMKyCQP49QJ/SXh1u0b469QsEJ8EitiD7Fj00Ht4sdinIgbW/6rrfvriHrB+2
OS/SW2QhDzcuiJPx/i4iNl5fnE9M1ZU803N25SVrNmkTgFggbYgMGdx7eFntc9DfY4ijrtGWfXmz
x6dJsKMcksjymwb0t7hIDxZa/jM2JcI8nlZquCVGbDkGHpg9CVsp1dxtgmotni+bVTQs8o1tTxue
tUWrHlXqydsLhD+D1sb+QFkhDjSv5JN961mb1OlUEPIRCG4mKHATF+9xdxLnq4fyjzjH+a+EnkJP
vjzlN444kwKUH/WBTw+UFxXfno4XA0aIEjlEUM180Aqo4A61fbdMLGvWKVeNKF9/uFr5RrMvGBMq
rA6+TtbiNRvg/SBBrDckuKSLcfRHWyKTiGR7HxuuLjzci8Qh6VHg/87y3yeXaWvecYoWkRTxttvV
ER8g7DNXHzAHfIHABXVu3fKgribXGs+SK+PoWqbWh5r8wc6b0ZM4AR+5vqxfbPrk872UoKCi/Ise
DwZAj+ujSJXlWJduMDIjIKcs5Lvn/QRj5nZ4CBFX6tKP7vyF+d0nEoGbn89Vi1yC32ajtqWHiseJ
M7N/i9lQMRNPykNMjVr4mcwZWerzD9qyvGIFCefxcKVJjKgEqsmHI+BFi0Ck+cmnFeoc8UU0JU49
XSVEh3QY2thSgMNvycOQzUPhoOfqDiPO6zjDsU90U4ZqOcE0Pe1yzsCAkwWutVoS/SJmsCxe9ydO
GExN1AF8UC6A3mv2FaBc4xJdFNzeJIAB9tsLhxO+tJ1FJ6WcAMl8Mwhrd0XzF1i8/6Gg2o0HUgFz
jA9sNOpN97a85dIXT1vAcO4MPwm4iwPgFQDk2kX97U3A2jXxQrz1ATlLwjZCqFbFHoJk9IM2FDQA
66E4TiABXWPN/P6JgluacxlBPQrDCpRxvxbEQRO+Gks4TO30Ufsin8gBysAaw6teT0I2D3WIMA47
5Mr0slVnXfSMdEP8acRVfxP0htpGEJbmZYjfB0GWcNYK+LbCH5PsR77FfPjiWefVBewwdzA1Jqxe
xRWeBOJy1Uq4i6/s5Vtges0flxUPUbiso5HRXp1TvzKPMW+OA1gHE6pav5vjcVr5m1p9SstwNRkH
AWSUycpbcevC7wmRkEKmT4sig5I28jwQtnB12fZbKH4I7vqMKDgwU8/1qk9VgmXR0FySuFNh3Dq3
PjoX+y9uCGjQ/mg9H+KHFZ350hYE+nlcFgg/7Nm98o7d3OMe+NKNF7A9tdy4uHbeAskyTRWkSS0U
ZVqGPT8O3x/5h/j71uLQCJCWQmQxbDTaL/8Ozx1eMHhPzdra4W4wgCp7UDH1c9TOqUTgMXUovVmv
erVEGrerA+Q5Z2DDBXvxXLE5SgPUiYuY6t9koxUo53k4OjujNg1jdnnXvzrzWzirzfCZYfbjk5Hh
9BNxUvB6PujQRpqASIjVDIyDFFd+Ugegt7506InyfCdOgsoiCWmZIHWxx5fa80nE2OKtz6wiRLtG
saS/aAdwjHOkH6V0X8h/Vn7TRJwRdKf/Hpc/Q+WTKcOzG+zq9Fyz17N8klBSbo34lqW4f1cj/X+r
CoA6lFlH+RxTtOgxrzBQDu/7vSwOZXlpjW+bP/g40deGgiBRBOhVsYs0CBeYgGfOvNUYsrgd+SuE
a4oaNifBErzLNt7KT96m4EqQT4RQudl53SXRBLhKnmwwkU8Ae1gS8ICsx99MW6vFEMQNUAcaa7sK
fRQvevixEk4gOtIVT7IIVdp1srSskoNyXNmytBZ5XwaKfJPjgl+BvoaF0TvsFcz2pFwNcPwNw7zM
cJXPv22BknO3hSSIifcHFmxEa4ugq0xmLRQiN96c6hfkdRAt7Yfl5WQHItpLqK3mHZmcbImstqL0
fgwVdpEHqXBG9e4pH622zaszRL1eXHHMWM5HnFj8/ZI7RiweXTDT5LkD99m4Ptull3WYz8a5DcHk
9U/chADHIHKfbLKkWYEwMjGe8A+X2Jz5mX3MzSE0sKreDFP6p/E2JiC5I41c8xySLla7mbPXWqrH
2FhYg8xyJzYhb8IqtC3oJ4EzpmP+YCJtg+Op1XUR7WN5Y0guSb/yYzLW5PWaNtsv0lCeSX36tJCC
Jutsg5tD3RM8KJYjTMYjUSmIO5vAtbpm44RXvUY01sCkrykG4WkKfVyzcN3LXvwsMkc+w53dgYCi
iqeoA3PvorM/WPeE9SDnWxbzMB1ws0H6kIp1nAaMzbdaeiN+qn/Y3hGHZh8SkTnOewe9txPNHBOt
v1ostaRdoN1dWiBBQPyewfiF5WFB57pefrUSzVM34PAsP3doOXyAcgOpoAITC2RAnffBsxCWH/vk
S7WZOIn/rMFssGsKVZXFYFuNv8ymfI3suxC75leRsXBpB8ngl6i52rsQiKXE7Xf1+D6SzyBCKQMS
27mttU+6v6J8U1F7kI/Fs0XWJz0CZy5vQppQrxPsyKgFC2suciQfEr0TiwmVD98+3iDmNMJL1qpX
zFO+fSIodJuWwhzH6NeAX3D26jOKSQFEyp+KP2ns7tb4Jr6Oynz04aGAh4lXTrXSVWxm22zcx4C+
mtCfwjWask2JCYsYYb9Rx4WYPyuSkyTuKIyRyAGz0NWe5E2I45SEejhnhxwXorPBkR80adj5sfVg
On088eRal5jlig2ZpoXyCjXGCmcnyV9V991qoI80qOgUh4hIpwLCoLCQkKKI9INvmzwxrkmkKW+J
uI4puS2vnnooMxqnGyTew78H3ueq7dkrsiUhgWjtDPMXoNUvrgAZOjd9stScIymwyLZE1qMxk79H
+4tNksqHU+oB+H2b43ukfhlyszCqpwZzQEAOsOS475yQpAKAIMSrAvb0iz/xnYbSk+zJ+YDNg+Ah
TNQbjme+iIZiM+BPHBUpy7yx1kOXUjEvebel98L5M/Udp0IuPT10FVYhz8bsyScjiQZ2lrikO+fR
0Sz45hs2mphMklW8jNyIIAYoGQ3tPMqc0KcsaGMZr7z50pldiuA6SQAOxOEsALjAxSVEifTKJtNV
YdPQRsDNCO1jRNnenn/FwEAResSOicHWnmpEISojjbYgUcoKwGEWlr1W6g39nTW4jDUd805jiYlR
yv+EKcpxFB3MDwk9ngjOEgpW/C3JPxmgYyR1CEaieSPzXzGvqd2bkDFxwNMT6/UHrblZxl8I4xA0
F0gWzycWDCmhfQ77feBd/PqOFQ3Ae0l3Jr2xEn8vm533QeadUKSALEJMcBXE+ZfXHQLzoLXnCiAo
/YnJNB3XdcVY2dgLrRY1O7/2gshS7weB5jxh3YzCAmUOIT+RgASQOxsn9JJi4+1qFRsV5r4MaWaD
4PmsEp1VSp9arc0q651y1GmqNnTAIqmclpmNPiS5EeGNIWABZJ6W+NdR8rFRoAnPjGsdqBgO6n1S
gVWTb18QkRPwMsQTBaf1bxH+OcZNrW6yd3f+Rnekd3rLEElJKjZdAf853o5ZvcJBxrExu3ZEwr4A
OMptRGFN6xjwAwcRg0Gh9xJiTcSHGT+dujC1LS6JiF16ppt7iGrJexfqdat7aNNVNZ7CzzdxYqnN
N9YssbCzD0fppxS8gvHRj1i1dvQFd7wcPJQq6uDapsiDozrDeu+8hTXOpMMwXKwxmqd9P7/D1oV/
NRrR+pGEl6wKyc340lPCnmYFI/YbceGIQTD1rYm39v5QM5JOSryiCWk23rLmTa4+ARaYw9xJAwxb
9Ujsc/k95HIe78ausS8lV7SGak8Ux691Lmbp1FxV+RnUP3ZM2egSje6+71dhJ5BDf2kupOotcC78
KTLRFqU+Q2wyUxEA4Gs06OYqUBvhLPF6aPOKq2mjqNuexHI0uqRiYdfgPpsr3NVfZGwHR7k/UsbH
Is9z0lQIJFy7f6/xbHJRiXsZtACJlitn+yQhd5fzjIBP/0e1BsBzjHm8G4N5IUjQn511BLDSTnuS
FFR5mL1edK7KxbEoeHcA1qVvq3mfnDvoaQPXYrOBDdOxAmPxQP4fSXrpARL7ClvHdB/LjTSuO/WW
YmaLqplBYQF1wCS8XpmZFvUHOi8CNwnzylfOUqg8JuU6YqoEZlcbZ66o3cKB7M8MaOGDre4wN+vx
d6G+LJaJEukjf2tG9hg2f5UIm2hJBKEc7dN6g5KpK3aRdCQce1ZhplXWeYJWndPSoI4BMaD43rXQ
mWu6a4QbL/uoW2c2Ov7aAsUSgt/G46uSlnxwYuzKiRwQXnPEDNJTYFa4HWY21IPuHcUn4asfqbXL
JwImYf3HQx5Wi7r/qE3yNxm9LIfKmD1f7xic8T6gVa5QqkVovRt4CVsiwi5easgtpOIoxct2eFio
W8hop8/r4w51nV3GRTFX4k1ZnDKVZeskfoEofNLdghYMole5Q4kRHgyzwZGBsMUavod1CHzEMo80
9gycPI9Jaiylc41nA3U8RczKVCwDG35hRush/XsJbM4ZDE7zubMdHpD0i7ZKR6/ncvqR6teUzFiD
9Chf/87qo1a8TfpngIRNRRPX3hmo0IJI78S9hf2CQShsXJ0XvDw0C9qXaUX1KErQiNak7oyUMBWn
D/CW8lto1wZff7TMQJM9jEhxclMAcOtia7dnmKs7Ubszw3jV8iHDT9zQwsd55b+P5UNF6yjkTyoP
Y6ahsDWQrgNVd3DraBNQxnGYlki9o2Jj5ScDTXi4opiCoQGSmVhA2JtgF6UUcb+lMljt/MuxI8KJ
OMlH+uZRYdXepxMdJN5cYFu0dgviDoJyq+tvQrgih+/is3V6zEfVrQm/nBR/IJBdRezMgkRXbvbP
sXgp1rYl+CZ5Vep6GDdheB/7Z1q/S9lv1Lwyg1sIvmGsNha3U+QhdzihpsJ9tGvKZw4+TR/Dv21R
UUnspkWY3GLmY+72vDyTfOhXPzae1qy5TWBJLO+jnkHgvHzllJc7Qx9BZz+pzurQNsntS853AA5c
4Fn4UZneoUMqEmxl8PiISk7MH3H8W9rLKcRE6lqEI6rrQGz/5zo/Sf3dNpa5TeBAfknStT1jWSlO
sf7Xyubcxkr4bSLvu1tLY0menyB/veCnHy6IPSfxkVrbzrmVGFtofABd+eI5K0skydbKC9kb+Rjq
rQCHDHQSNHawZGmBi55iFE87qoHyGaEsH5NjnW3NQjDe3fgULyLWjxEcEwOzQhoVGwhFhYH1ingg
JOVRwrR2+g/fzCQfWxQ1vo1qT8Uj4SqluMF2an7Q0lU0nWTtUUjUtU88i58BcgzYJVchHNFYpnvD
eM+zj2Q6WNoBQ2EVv6ccYYV9QXVD9uqKiUFXV6aFwOjcNethOBcWygXHjYs7FQgZSgjW8prM7f+t
WBAkHPZpshX4f8PxpBuuaHyJaR9Zts2nTYMZcVFCBomStDVdxFI9xSVEOkknvAcjVmcmJlrSlLeq
J3joo6547IROVHCRHF/LyWBdYY2oo4Y+0p/BfNENtogB35Z0aLfnIaciZTeYa+Hkiz413Me4fYnS
9VZCnBwHh6FbSd3K6SAaSdFAWVz45wYJFNPPt/Ue73xtJxz9dKmKv7ipN7a89tV1r8+yaqXJL+ox
nOYckoSNaoeAXVe2aSC55/AqCMtnFfoXoPJIXf8y6zeYlMQhDY9ndb+5/0buPpBbKMPgcDeE+Ztt
IUiFrajd+mHVmwiIzafK9WoZJ5waySsngkQGEQeAKv1/yKZj/687AIeUT2TcotN8jOrKUBlS2Bnc
tvpMkd8Syz0cIWo7dUsDAQzHBoEuUgZ4p3nBaHqn8Weul2tNYxDZDe0vIxxCUpBdftgwuyYRst8e
wOIe5Vw03FWmH7pgTWRkHMP0m+shSG8WyT/Sv8yVuN/DtqKpisB7ldVEjtbNlw8FD7EJOWwNuDQ/
RtAMi4xrpbognkrldSaLOFUp3jsuS0xjHSwiGqPOZhWf5rr/V3VHIQ4gEQK5Np/Tv+vpJDCwKPuw
6F4QnqaJcF4D21v6YfQgUViusXxOh7S5ZsXNMwi4+m4qEWB1LBCpm6B2tU72zssuzhrSamlr0R8U
HAE103iDwyYISRc7NfqeWSmtOYQwJuHiLVbyl0xBEPINRyQ+EP5DLQQI4I00gGT4KbydzSROIUMF
iiRz7TSQPgO5HrDTTHYZKpVDFZJIJDARXn+0ivho+TzdyTwNxAuhPC3MTd7trYCgN1ogyTvsHwVT
nKNyFUD2a7T2rTH3qP0WgL9Av9eCjekAZ2KdSQZ9FVIQGOe4I5PFVD+JEvPSl3igSxo9Eg1ga0la
op2c25qUuCAD4l+JtEEHOE1ksVYjJpF675fAEGfNpETvxUs/DzArwXVzQDaIQzXls2oxBaza9s/H
ZM2wRGtxg2IZpQOuW8GmZv6bxqcTOOdB2Yyu7jo+dvkc7VCz9K3H77fMP89mmPQ/utBqVDYV6D8e
HBgqyUWHcq6Xd72zJX06oskpRVTt/PTWn/gZTDItvNKf1/WlzoEZlx4j4q1coHnMv8Xe2RIa1t0i
sEpJ/SJHWS72+NPJIlJHsnIcXjltNeqXQbpPhDlb2mNMtr5/QaNoywdNE05qIBF/F4qWi5VOlXO+
H5R70z4S51k7iE/fcvnoe5siPFiAh/OKCLkNCrZZk//EXN9TfS31pa79WtlfphHPQGeP2zSfUXl3
kpfq3ORZsPTbC40N89HV5nH+IcMqCJ2jia7BGjKmrRzT6rNtDxrhNeHOEh22Lu46L7t3YANKRRU3
jxE1lDDd0ty3zpqBEWPTB4RqLhAtLwh+4ZTFyjL5yxZMCsw/aLY6M4HWrIxvKFcya9AYkgYkDOPm
khfB+gYCAs1FlUNfgHmw7FudXpP+OxzPufrTh+qmqa9NpUEpEwdECY9ufSX9fsqONUxtwq03QREU
yk1+M9E/pJt/VyfMmP8mkq9S82mgNxzWBEnzSB8JOdOqNzvfd6wPlVO4BN4QkgWMLPYUtf3WMWyM
T5H90vSrujs1yUUmCCzfy0CggFn2wsD6EflgepyVXibClw2GL17KdMV9HXXHbtxPNXrbhIRjXilw
M5kYrCNHgMkMhrAivAbGH4cCmSmWvqbCxvN/OQ0Q1P1OiDQGQF0GFQ87pP7bMTNPoIc9xGOsfpA2
YEBD1jWTXb+L4207bTAXzMO/pEZE9Ow8KK3vod4okHX44PtlgTxPfyb8wfp5DF9SulM5LHoiBoe3
DgSllJlmiVrQkd062Y/knQvDrSfkSJBfe+F1VTHtlJtO4r62OLOP/2RU0g30aJ6VZG+6bbJT/Y0t
PVSDnpgVVo1NjOvLQM3R8gIlF0L+tBbFvAilvUzhKQcCZkkQGR74TIUToJcJ69vTo5Xtw5FQ0RXy
yCWJE1n37LG619nOUvZExVXFwSou7YxMQrQIxMMUN7W+wvoXWM4t9OaLKHW5Q9FJNf2R9taR+0Vu
KchhdoSoJu3uvWVizMtbXb+PzPP11aquDpeopq7JDkwB6WI0OgKoKqWrod7pB7LaYxhU83T46HQO
rOkbml+EdjeoZZDn212NE25Leru5Af7uuw8aFua4FDKgPoAJ3IGshFp5cd68EX/Bmlp3cuUulvdn
64cJfXTRI+7jxJKDYRYUJ5XeZA1xAnPXWo92Tnt2hj3ZmiPEO/ntoJlx94x9zrv6aLPIq3RMdOHJ
BK0vsgb50FPTNlK+TfWjcGBP1Updpktsz0Kz4B8ltA6REBWwX8Rumq1IRxe+GW14WsCsMREUcyQx
OagzWcf9bjLX1Mqb2VkpDxFSLelsssEViM0fhvGpjNdU2mTOziC/qwYgVWpXCkrSoGwCNtD8YQls
joyE88z8VDgFLO9D8GXE9aJOtbL3sD8R0jHT0sNUbmNMJQnaHVbvZa9d7K9/H+D4hqV2Sf9f5B1k
563vvkh64YqRvAPS6kxB3oeUOVuJlUmP34SfOeLFkbFy1t5Tcb5CpC41sci8EpyMvWsZePR2fvAj
EucqkgHybYYH0tHe/Vpeoed2tnWDMorsc8eaF8s2PQX1taiFW8jctlg5RvWpe9+1/YtsZtEgCLSQ
e4tTRW9O0CB2xFq7YEYmvYoYW20ATcexrBCISAuTh+J4O2gQ5deGF8bcp/ajeA4J6akWjiH2C5mI
Pb7tgCydgD6SFgGLx2M56KRlYDjJ+I/W3h62wfDT2yXoNA4adlYsZpAqFZmcwkKd0mx8nCiGRyxU
uzFPlbdC+4Mrib9bY0KA3QjVN1/Z6SzctnE2KbcSej6EMqTj8vPmAbEGFDvNqUZWzG0K4JABj7Xg
ZkVPPxlxhKbrp5sct5u9F8do7SwVF3rmvRmfUbuxWY+GG1mRiUSkvQGtpEEDTCPH44H5JQV/Q+uf
VETWXyAa5pwvsrUvaHtYoDzurA9PLOokQEE/LR3SkGVyZXfaVQ0fGf4gC9sdLGN4JrVvDI9F69b2
Aw0NsnteRyytznhVwhvp0g64qRp4x0L9EmUtnEAtowpZAi1gKeFP6XCR2qMcP9CrLgJwZmKm4h2y
0tA81/PAxTJuYDCnwt1b+80CpC5wm7WtHwPW7rVuL6P4xMyeErnRIjaWUcKIW6IjXdPBQ8cVobeE
J+JwRRxt2AESYWIfPyDNtJBIB6Yx+4kMnTuqTc668UxyXiULOXB8SpIbQgoyfVUiQD1CCax9IIiL
GBqeVCqGZMKE/+mFAl7p+Ng2LogVW16aYCZwfe8xaITyHsd2TQxUjKKpr9bWQc8P1uLOfmjPpiUd
68wTFmYZ6nNWXQwWvCVUQ2NYz7ddcLORvEvOovdoVfpEZBjNASTDi9jl0ZSpALPqsTKAyh8N0gd/
DWlXDHsx5eNElXjbeON5OKduK407Ymp5GDUy9chPM6z145OqQHId5R5x9jnpVrlI2CKVyLknqSvc
f8W1p83Z33BrvH75JCbnBjLEq0NkNrm2/wL7kOsSagsRaSGfyal+J0x5OJO3gJXVN+x5hsU/J9he
pu/Z5GY0tIYqgxlz9IxV0iU3j+WZZ7JzqJ1bd/EFyuSpkQ/O8oyIkbwI33jmvCHB9B1HFOsJnwMp
n7jhvEU+HMZgm1RszwKSJUmpO1F6n3UrbSAYiewQqmqInsdbj7taaVf82iTS9OlzjA52skOC7hFz
YK9thE7mFefIvG5g3PY+GnkSwVNtGxJAbFBSeYTIAI+X1WNUg/TCiVA7z/BGkjK/AAhxgsq/Z7gf
Fw1yGAFPIlHp49WUvmcE3jn1Lhy3woCslEthZlbtXVFfQo2+ZrL8EXcSYcPjWt1r/Ln0mzOky9RX
lqwLW8diT0M9MLJZQe1zVKndhS6OYrzmbTSffLhIEUwBGSEZnBeI5v+XRiuMRHx7AwmjBKkXS+mB
S7mrVtONpEgflWk2vFU6cSX+IWxeg7PqhGMW/tF/ZamrFCcz3VIOg0USvykS9dtULATw4qULiRlf
PcTJs4fUJKhAVVYKvZkse+yKBlFUQsw/KrfWeBderOgzR/VtTxexzVnhUVpEc6U7+MisfEpBHn65
mZS17d2HRwboKp0k760qd5azl41VFGFzJhyzGRFcXBOh5g7AYKLng2ABmP9B+w6dswnRHFsf0SpY
kXQ4hT+lxNGWm/NB+kvI9MvXZUucI8LgusC951wzeaf3dAeyxRG3e5THjSMvZEIhRqH1Uw5t8zrw
MTTMpXV1JvYwHy8lXT6DfoqSg4zEVj8jfknKZgYSIK7fSNvw8pblJ/00fNUxhIFPCZWIFwt4Wvul
8FXm9VdK7aDK0M+pSRxajsAAtLdkMPTzVcMCK/ST0qlG6CG9iV+wJUkglVej/fSpMg2xXqopEhZS
EeM1AvS2Qts4ro3YldSHDhRACYoAXsq9hZSMRcjC5xhs6JObNSyBKM+6kLuse+oBifDeKcpXGjmu
g4MFAtuegtyNgEHwxC7hhrJP5oKkPJrD43huc4gCTIrgAoEkcZ+n2CnDcQU1xlUKgrNqwzW9wVp1
wd48sNHb1YscPqGEt98mMat00KTGVeiYB+dbrNj9piS/o/7U236ZYdd88ZZ4l67ddelB0e7CNgxi
68c7c9iqOvHPC3pXpuZXL99b8+WjdsgR2yo1CcxAH0bpjvrSMN9HyFSi7wJ1Jda20LgK95JeLiT/
UDlH6O1VjfIYWoeYAjEnK/alV94B7y20AT5pfJDAHKHlIzfcPvst+zsDUfLGpBs15J4KXW8Y/jXK
NfQe6e8UnV40Efcuus1s+s071hohZ91FlDdkm4jPS6aOCthNa7dFOq8dXGAyZPWWYCoSIUEicvs8
cWlDA1K12T3YjsHszPRE1khMgCaaHTk70VHiJjykQ32VvQPpfkLTRcYaczT/txDxigsCSxcHjxpf
hRjlNJVX7CDSoYChC8wyBop2KOVnJn00zg0HswHwoL5lwUdNaKt5Q2fQihs4xFmOPnqr27Q83OV4
0wpowERN21yScpshnSG2WGeqHl95jQjVWcAv+b89fSsWUY7oeYQ0nIg4hh6L/4ma0SHiyIGjJkUL
fpw8LT88inlDjl8Q/mR/oFrtN4D8SzoeRjCtdp9qqxKEWWXo/K6DrV4glUXblaxhfxzjQLjkrCm3
wq8Iey0QbVZ881IRwaFEhBZrD63aNK3ITTYSt0v5gegY+asWNumz6ibxv0wRP+IfGNb5F4ntRkt/
5KYgmLOHlb1niojVhAiwbo1KqO7N8lU4NMg47mMfEDnK87nKRm6SIdw7IoALFZcbb1gVPFSLLPTh
WdaOasPrlpHyubcJgQC6CIyDMEzH9ad4zOMl//eyX7L8kI2s5pAYRC6CH1cnYtwFuKmFVwoK2GIb
7ewQgpszBWgIHEiyEsxCpP2qzTXtWXSgsBEtBZtFsQ+zo2GdMC5SFXv3YeWYZ+Zdycol4fm1WFZI
v67Ch6QdGw9tYg+t/qknq8yHnAoxQlF4TUSDpCNFApFT9qMJ5wLoVWY/HTlI6h5ITgvvgXHN47Wp
bkvprc7RVmwNlC4kR9pbO0Xooy3BlXErcmbU0a7ofkfm3zQ6Jh1K8Ix11PqqYg7pcjNQE0Rbmdiw
NOWrSjNiZD4Srj6LEq0OwpS0LT0csZd4j8osv1QFrpM67A16MGiXHmdktKtMIqWKig9xkff+rTLs
Yy1Ff21VftJcwl3lZ/rCkJTzNAnXEbNimsl/mu6cg3R6pDIBVJVCSAN4vhqhHwukXcNFXBUb6p6P
irUe9fzVT589bZI2X6420MvlS0eTLPkpN591Sjxa0K1s8Jyg9Hc5GfdRmh4qJslQbqFUlTt68XmL
i5+YmP5qoyQldhVpIf63LKZ3A5NlSfqFN+37QOUyxQZS6msHMqXteOCqmENzdFmtXfT/czXUDodg
aI+d3B4tR1n5hX3t1VSGcGk5f5cF2kAtkNDNYAjt4mswTCtJ0YkbdVZyzLgpDScVLhJJhp07JBNZ
bteY7sCeJbI2e86aSm5+bD2CarAuliO4HXaJhP5zhG8OurExzTdWiF+UkD9k5gGok1lcS5Wk2JEs
OnMgfHFYRjlpMta4yid0LnTPejbSK6IlPb9aFRMMMFRUo744jKWuXyspnYPauO1l6ZAE2b7oQorD
pnWCTLBF+KD43JuwCGPa073m8FIh/VFTty20VcvOWRLwGursxnl8nlL73jlYPTrTOBdTfwiiYmX4
BPuiR7YSZTGUojanYKGb0BomCB+lgxlu9ZQnggkrxffGCuak7wnuk8Efjj6mINI29wYZAnJcLhuL
TFFyHwWNkUfKpXaIYaOjjHpiN+Y1CoNy3/NoMJgQoKfSaVmuotzCeEYsEdH25Ba7nU2QFvTFpNBc
L0RAFV00Cjelgufb7vaK/iXJr4lAlUKcPT+KRYCNRQVBTZ5WDekJYuoxUehcgDGTEqQtkY4f3o8Y
SxJkKwa8/nCOAtByqKUItWFgsCahDIxtiHID2o/URngLHdxYj45O8l6wV40OmzNFG8NRatA/UAw5
maTTEK3VYHQ2AFRNaOJxQifWkPmcxouoZcMZiHeFVi9Sfa7STWETFzZyZ6uMG86Xg3appB1MQUrY
I1AQf4/OhlU4Hx7Dflu0yyBWZgaGK05gX2Y3ZtMMJ9ebdmPyUU61yw+6pGZzmRjI6yYG3e5Hb8CU
gEmik23tvXCX4foATGVSXiBN0mq4dc4PC7/CILbR4BYYa0uhAwzmktp6JsLPbroydKfxo8Dj29JB
FlqI7MAmkKGFUr/wg3RV0+5g84kkeD0SOgBmHkCZJ9sRHjsLIcK40Qlw89NljbZTBwiRUvkOothy
LIqPdxK5NlQhSGTgW6irLZ2PDe28+OFCFtok53zQnh0dRr2QX/IHFiajSsQeKiQtCW2DEGM0mow+
knfsHiMzVUve3oj9muu6yxd+Ly3VEL2tN7gZErwJr4CVrf/j6DyWWze2KPpFqEIjNqZizhRJxQlK
0pWARs7p673gwfWzXeUniiS6T9h77SJk/VgzXqOpRJhdIFFQI1UJaCADPXsmAKZiokyBQHVzpcZX
qUKuhV4AggCah4733Mq2JlCvwo+PViVWaTXSbdDAMRhclc69KtiDqd8c8LHDDMPgGz7TvewmXU6s
c/M5AtKjj655AzncwRdW4001dMZ0IsJl7IbMNCc5w0PqUKBdd6HYuRCMQ+pl9FfNn5V+SazEM52i
NpgHs6ycK1b29yJ5qzqQs+YBhtcDcn1NJwwQiBIx+9EUk2JG5KLnEmOiXdSUhi46sGGsVwG4vear
SQ8uALSBeVfNbk7n1s55rSYgElN3t32nP8moQVkRLTBj4WrKeVKaChXtZye+wwCWaMrb/NxLUkxp
JeuVMWALmQgH6I1DUr03Dq4w1gh98937b91w9sKXxLsU5mtunGr1LsoPoBWyetGSE19+k/ZSDFQp
Ng0LY36kCYVBPViDGaD/aGgJBv45H9ZtbXFlIKEY/L3X+ayn/lk9GOD+t0W0Nk9Q55mIHr0m3DOF
yxcIP+VzxoeSxtehZKNvfGWS2UMiXooIvCvMEawWywiSgp9hNsgJJUC2kUMRH/SfmWrBMtN2TgKi
1OgCOx65RV+yAlGf4rP7nvqr63ymqKGTyV/N5g/PUuhKvm2IKn+h8WhbAdmCmVvIMBZiUoPLUakv
VTO1JxKKaIPsr28RTzqoHcRHjdGgABwifkX8J5lKFZ8ZMtCIZu6hp9+4FLgCSId81uKLqGB6fShU
1bMJz7ipCOw65j1R5cvYAMyWPu0mHKHlV2e9OMODd6LHC8LKGLRcrBHIpRaZvR/056B4pATpAj+K
DkTACoccIZ5Att4kHuW7kfGQHm5SNrPxVcSXDqLWU2u864L2X1uHLAQTPiPgFy59nIlDraw3Nnq2
0Vykyl9INgENVWhYwo/WCRHRCjhiGEh13gsclQ3bAlu+868Q+mF9cr5STpkhp2qRG5Mv/f9S7ASt
HyZzkxu7leHaDJxDRr9ru8UyZBTnQ7KNk5q9EsTI4dPvZjRg8tSwBzYYKtAUIhgmFJGFNn+CkSQC
P98OebmNq+WcH0Ij4rJxR1ZxYVSlxYSpnC1i2Ggz0i15b1CjQSw/uSn9Q38i52ZEQtmv8z0+xyld
w2aeK3bjhf9Sy1fleHWiY6BuGng9NO3tQce9iKvHyne5B7fvJan+TeBeNbCfLWMKWzzmL3lafFbY
UgJecu4N/NFI1oUgwj6cCFnF1Cmhy43SaRuhDkJXYdA9JToofYVC3Xoxo3JpdlfLz9emuGnWi0a6
pGl8C//hpN8i+GBVPjnZ/0dPHeIEdyjbkUIV6J6a4auwP7Lq3LoB/COboA3aw1+TEyR/VhlRb39G
eLZIJJ0fyyz91d0Xw/2uh4PhXwrgM+4hQwgjTKaLv0lVrEfjNY6PWrQreX/rYGUquXZMNBHir2P4
7b/BOgMKW/kH3kslj0wTWNuxjGkOunckigfffS0PFXbL9F7O16z6suj7RvMhio80RWT7x+/sjcfc
uvOEjNN7zjWbjT89Qr60/AT0m8R3FIYTXEz9bMmagG7Sko2dO7zU1AEp6Ye1aZ0kixRm/o3gRPzQ
uX4inO2Vd9VbZlQnv7w57U9WbstBYvClb1GY+AiNzyaufTZTZfFihC5PzEuWv40jOKj+bje3uUIQ
OlrcdY59U1yzOF064dEQt86+N8xQErjFt84h3Wwv10ZwjrqbQfE+HqKSXu5MQjr/bSl3PWiL6Roy
H/GNuyk/qkIsbO7UJL5gaGOf6OnsAi8Vp1d1H8OfNP0S6ZadZmvdUvTdNOv2dDGaHQ480zjopIWI
6ODrI6baTdm+KR2x4zGJrzLfu/4tZPAG1a73DxWryu5clGurBr6wb+2b2SKy1F8m59GjXxDZGQp6
RcsoBcOb+pJj2OGN98Vbk+3r4pSIDzWd9eFucRC06oWvjOAYwP9cer+GZx/FhJiNG3P+dUx60Tr7
7ljruvGDoQkYdhX8ad0rY3kxnlTE4vSpAItASRaYR4dlHeZFligBhkNml33+KMSDeCEEsBcnwoKE
73C6amAh56XFw5G7hmGQdUzw+kbrwmNdYR/ZbY/te8pGvsfxQ2c7612pG+ONb1/4myq+6t7DYRQr
bUaUGSc60oTkalcvrnMOK5hDz2F5SENU/LthQhK5Ba4nw2uIfJHICM+8RLZc+jpV+IZLjrW4i+p3
gJbf989O8g3YIeETzVt0eWS5DAW1FqdndycIu8h+E/ia5b+Y6y89hYFatSgWZOguhf/qW9uuQoOy
LrEseV9a9T0GX1P05ki8qdrRS690B8sNFUgI27jiLM3NfwV3jcSDNaCmqXO0PH20Umy38uDLHsiH
ptQjDQdtZ56cx5CcejrQmPVDKL7i8DXv3hznpRhZwKyqbIUZyB8PTXc0kk+L7Xx2CcKbzf8HKdsM
FIz2ZHUPnXsl+uFwrO2lEeBJWCjWUmD0mkthnRiw1EyKMRAiM0WQ8JWioJT+zWOBVvu3SFA/wd0w
7ob/T+cDyF/4RpTpzWr5QP8KZmWIGPnoTUS6YG7bvYWwPOBbe5XDIfC/rHpfCOZj+ecY/DT6xu4Z
fxenfjhHxMV0uyi6wDOmgZf9low6zNUc8PHv/DS117o9BcbRqN7psXWInlH0psHfpIyyzJ+ufY30
TYlqkrWGd0hyNsQ7ZbzyXU2Kn7raIcsbJJmj6VOOBIlgCZwkpBozPHlVmG0EWDvxXOKcTDmLO9iQ
4GwhtS8cOM8p9DBGoUvKwkIGi0hKZlW/8wM2Dw+KhlnhKbIPmdhwtLXWa0EGAPpFO/2rWOMrMibp
ABcoUUDr8MoKsScMOdB2usO0C0Uqp4ns93X3gQ+imZhx7X1xZHjo4aqOgneDGTcV8FPdYxXmzzRY
yzZKF3TUZKruZEvgqPlrzYEK1DQ92r4Yfq0uZ5U9J6rrPsvsZjNYKPZh9JjbNF5sV33TpQbw3CVj
2Lkw6lCMuhV5GT7qq2OW/Jo4kjrGvwpjoa0e/fhOe5dT/kTXKH0mqC3z12U5mx7SgK32UcZ3K/lt
Bet9/WOwfgr7p8z/SgT92UL0pAruw/6fEw8LDK5zf9hq/+bMw5Q+rKvulvEGF6ymCtEY5oc3DKuM
0T9NHeEmXlKypJKdL/dps/NrUGYbQaCPC7xqM0xkw9+a+C4lw+730DsnrxW5C1AVdRh3SOyo5LO/
xLu3KH2LH25Rfvk+uOVwcADVzIxZSMbXgqmIYpl45OU6zhqoASGUDk8chd0TD01YvvEMJOZFw5iV
v47M9ZKtYW/HjHDUhwqOLkxoapRqX/E3JVm6qxcLa2x94jqm/qjAjSPCJRsdMhmfTokjgQ0N+6gn
NnjQNwxSgtSGv4ncR8SAiHNidFGu7GzyJVGnNQWwD21njrgoOBiToGCNUnMh8MiMSOGV+761inFl
jRF6EO+zS6c3zzFeC71iyMSy0pi+pN/NrMNnySVgoHBu0+w88ic5N68xUzflWqfOxDbaS7BB0b42
TR7ZHDHHj1/ZVBDjzo5hxHlDuktleXAGaoMiP/qo6FPJllgC09MQfSMFGEBV5kl1dVz/eiza9Nja
7uzGWoV6ZqPfca6Ra6GcI9+KP4J+L4IU0CjD2Cbx1kzrw9Cbx16L8dA9TdJfT2Ox1hhSem4EwhAV
ZQghJHwffFoUFzMg2gIcrRvbbjZpRwhFVRBfbYtl0d0gkG0nNzwLP3iuZfvcDBA4vJGW+9ik9wCo
dPfVeNO5ozhqQkACsb5qKU3bYtiX6lNHMZCO1LXwnVpjk6nklBLJXmZoU2yEw4S6Od3F56wXNOt6
d8cgULiXMRi2KaO9JgQigtRqZKljwgCKmi89f57luwoXTExqXBYbTyVLRM14xNUIB2x8i6MM5850
bNFwiAHTZHP0pheVBMspIxopJ5GHPK/YGhd60aBKHnd1/N3hCmNkE5MpgdVvy0e5zhOMKv5sjct/
AmDItKMF9pX4z2YYQiYoVCsDeV2wiflBaU5ILY3uCEQdI/HSMhB2Aa7XunHtkV/mEPll0xraFGMF
QkfXwLWMrKImb6YrgfK7K7KZOY/4oJnFGtSN/gB6wi8ndrgEEDV9d9c17H9twrlTO/0Nk1uX3rRq
2uSKpLI2OJpi3Mu6veNPnPLhiDzzqCcjD5S4ZFnzTAO8sUipw1mDaxRSxEBOPfyEPLrpZPuVUntL
xv6uNb+DVNvetV/A69pyvBlBcuiKYGuRo9Vg7G0S81ha1UMro18tIe7KmeW9dX/0Xtyh+Cp7Ynqd
/juqs3sh+O5Ql2Lz72V77bXh3AtxzpzpHMZIjDklm5CYPTZhnjPbhM3xp4bv1JJsNGvw9RXCh4wU
pKRMvuqq4BBhbTEQyUBBI+8eZLCBFh3JXOfdBDSx0mZJDmvZzdR7U7I6OgE6+2JCsBJa+knSK+b+
Za/ixxjqf4lpAv6Ku3Pt/Q2iv3fSes4tGxJtt3SsaduT/J3Z/dLThwsOM1QROrQx00KIR3nR8aLT
zmangAo6RwJqq3jp853uHQ38rPuB4gEnT/pl+kfgMmy37FkCY0HGrD2imwS8Eu3NUOWdUBuY0OYx
Dcp762E+Sy3jPR/j7mBcoO5zm5b5e9BPFTbqn0Eb/w09wSgIFHcl2LkjV6bHVN5jfJi07VNVzuUG
Ip0kJ5ytjKU6+v704qqU7IZRPROAiLBJs55yUn3DBkdczwmalQTsmuxbBbYcImk2cGjuVrWNqF4W
U8GqxrKrfRG9m4RUeQjrAQ+Q16K20gi31uTvTVntqhFyL7QVJJ9NER0MWto2QfWF/iSVrNtlup9C
m3SjHlqftXWgU3j6qSNtyjdx38EgKViPoK7iHdrIWu3yPlpOBU77pnrWR4zjUQj4JFjgLNm5Zn90
Alj5urb0Q+dDAeVK/HShep4zsm/1vt5UTktkJg7huqMLi46Khm1U+R6szk0Q4M6XfzW5WJItgQz1
UVrtdmyxPrX6XkRvQ8eXW1TiNrXDhx7W5HzQakfhRRfip0Skmx2k76MsBCJcDqsyaXezFICxfMub
xtyR7DUA8kP85QQs1y32HVF1DYpq36npZyIhgWf86lnObmi5K2cEm8MNbRXLrOuwK+GNRw0j0ulU
a3ze9nS0Qv1gB8ahdaF7KOj6FAgu230r+uyhXSUwllJkKuFIje1A+umPbRGdy0jte5CTg0ByCxoB
66BfjKeBYWNoN1tzbNdaAK3JzjcRhIC08c50NfizdoFWnud/7ACldkVEinDPikOd7da/NOzkq2Fa
JVJjyDfs6qhGI9TsJ1aAkqlnCQqfyPg1UCWiSIWzaEDtJ4G4GhVgnUuY75Nw7Ztn4pP5a2jt4D90
7dXIaaOZszRnskArsEdK/RQD+jxw56P3rzbfqrmNTL9ybeP674X+4trPeGtE+BiUYAgM0MI/Vsy/
q/JbMY4K4o4hO4Mt56OpnGXC8GC8hpxjIazJUmgLF1KHFwo4qywwIWVhA9YFDgrvin+29fY9B3ug
PlvzOsPrbZ8Zir63cHl12es82Qy8m0e/YILWGOpr18wvyGIyWpK8Wlfgz9yvgMO2YXbOhp0GO2zJ
OYRlYqrnBvcYVVEzom8/kZ6FJ5866BgSPBGUjPdLEMTxutY++SFkL4SvMnsUXDwFfluXmN1m4XFJ
WrWHmPyYjs9uuWr17UQ7S+XbkLBtVa+x2PJx1Mle8y8i+KqsP8NEXv5wra/SujsmvSv0Xh3lrnk3
1D++72kA8fozBWsZuG8w3fAdTTWaseNazSS5Uw6UsAzVEkR/OzAtYzbvrJGNY4LRWRHH8XlA5WWH
0McZFGQYGDSXNJa2IPePB9zTnpwWLiF+lAYKR+NCW8ea3ZOqOyXvkcME6Y9fhBGQpzGO3RsvHehI
g2tMnrTkkTM7lh2GEIUvrgfZXM/+6PeasFGDAonLupxnbUyF7enbBIRZMFEjsscixkeTn26MGI19
URogcfKrxXcUDhzL8TLMnVVCEE/Fes7REjKqvZV/HUwWcrG3VWOLGQ9NOG8uulISF3iK2OcMTbax
/WQdNbNztlo7zK9lR78w7pB+kIjGgphsjhgHr+m/g1om9QEkbAakONiDTR6YsPuRiRapWQQOARrY
3r1bL3/DlEtRZxsGecdilGwHA0unF97+aK0Qt7XEZ+VbkTxrxosfpewovtLoVzfeRUtDcfWHHdm6
3jriqJDOOZKfhQ0cKPixxqtML/hOWCFSyE8FVGL1PaPdDCxt7Wlorxk7mJH11f/9Np2cTD8C9dSL
1wzY30S31MFBSMrXLMD1/U4Zlcp/gf7mGPBEXmKOanFvO7YwDZ5+J6VFQmrevzru0eVjCP364Gj/
koY44dcwfp5omwnKmMwXng4pD6H2rKZHAJuaAUpifMUsHYLpPcixv8KpZqvPSbOIHHvBhcrMnM2z
9k4YFGL0e5jibtKghLwPLGUlwj4eR++rzfX1FAs8XI8KnUyV/A6ks3SCQ1f92anN4o/V96hh5Fxo
FkFVzEiL5IEOvkHxYjufUcJLmwIgmuRZMZRtf2MXwj3SDtaZ2F0Q0y9VkyzZ4a1zx7uNTbKZv0pt
WK5mBlkjVgG1xjx6q2WxtQM0jAOEL9GRBwsJNUZ9ijDWWE1GuGKqhFkmxMaD/c/IVl5h7DyN1EH0
vIPDlSra5Wj7+5Bpk99bhyEuVg771EIDaEYOquMxkrT6dcQV3EPEtaKBJBD+XT3b8Pei1E990D8P
bOMSm4cF83NKgucQxjt6ZtKLyHLqJCvrexBxXk7WWVnFViDf0HxU85QYrgjXUk/XvGoyx7N1XlEr
9+Umi5zVJBOEL+KjULBOyoHgcMh3cjP29jmo8GrlIRuQWQDBSiZ4CaBayBihHmPfHvUH5cGyCKJV
U97tMCaVkVS7EM2NWocTWz7syr6Nwg6Bb0IDresatMF4bfArRANPuOkfyuyiZHbEAg1ypNTWzuS9
8p/20D0JFcVz6iwmHVWAARfEgIhVxrCvibmCFGJbUOEAIaQAmSYDPfDAAYw8MmFhlPes2rDgFMkK
btGihgtmz6PnplzmlDjUZmFzHEiAibL+3KhplaLyyCLIdwHb/04s+2Zc9b2/15gAoc0VwKUqft7Q
u1sFwtNO2o0cXaCerNhN/dIyS5v8dOUtKvJLLN9aaXJcjR756nTZDpBKGpyVXfTbscf2giKj8dS6
Ax2pI3VVroF4acKFc3IclOvsvnNQb0EjNyWTIEYWo3yJRLRPS7mlL2n1fOm2RL9p7ntde0udwSR1
On8IquBrEm2Hqd6HkvzPxaQdHRo6h7IqZvk4MgPxAP/o1JIBwem/PZMgC8VJP1uU/7T4TS+YOsXD
sscXG7vshzAqego7XPddwqQpLpBpJTs401nk84o6bhEWs98loi2M392SgOJPxXJ/xCnqtherfXPY
EuX+rnZusf1jaZ8dPX+sU82I5yq+R3h3MecfbBGvzecwOAV5zJZw6nhN9bmwtYeKqh3zmXwVk0Sd
1eo0t4ZFMS09/DoDISn5zQQo062T6NKBVEjUhzE8KvHtJiez+7Wz7aDedG0dmQ9Jgme2ifVrVf2k
cjeP3ce83+l0cqZ2jPolCHNfvPoQg8tnu41XKckqovyJ2ZmpBsGd/GrFcTYdBeDSUYDq8jvrUYTf
PDYaNipD35olJ8GiafOV5xK6/hGa9qJnlBezm+vtH332ZmJgWltpu1cavjlFQfnq6S+1Jhb8D8B7
WBH2xvLQLGFLsJ/LDA9ienAE2Quo42gDHeiTlCSOwCGo14QXkRReEWHMFmz+MWmKecIdWU96NBjz
xHurFPpzsyNn/W561zGCsU9x2QD7xoHIBgIplu6k/1p248Ksdw1HqBbbrObVOmEb2eE10s61QOPX
N/ugIoUlgm0QBAxw4e7DiswhY1RGs6zw71kD6zDnJeM+rL2W/Xu9Edm0GTxz1Q862tRhXRT1XTM/
fY5pl8ErmHLl9QvTi1B/1RuvNNed4y9NX61FYy27WK67okST/WmOtCVwcTzvXKsX3wifJu+a5C5S
fRfK57Cu8B7o0udQNfE9JD9Ni+Et5uWzyhtq6kDQ6lZPmA+x1Mklj60ro2F9THjD51IDuwcZe71H
cAoq4hIZKZtccJOw6skmobHO0Lmk4bhJfYb2wUeG3ClCVhFYbwZaYVRWJelnU5lvx8YDj2Kvhhg+
E2oLNZHvOA4EtiO+x+xalGSbkahBTm9qINrKMKyzucpZw3scj53OZLpBhfI3UIH2pB7N50kEt3pg
94v/bV6zV93ILfzasCHKJGsWe1rVo78YiprYP4yUvLgGs0VLxmTC1lmhaDEORsKjTHmtLUKDf8FV
Ryu6idVrEaF+w8hBeddoh64DJ/SvYEOWGxhv0j+jofQWH1PbEp4ULFGazQPVYt1V7pNFBz4NRNdp
alu404o7i1ygYwO32yFptAjaY9XLg6yxWBjtRhGcMaagQ61CsNxgD5McuzgkCartuASmC8i5D6Qg
KVNnezT2uchOhltfFC+cjriK6PVcu74mlvU1puWpAAo2iYslYMO4PBpPRokvYr7o7URbTy3XTM2o
pBrOSd9uipZcpUScAy+8l514nZ1HpkLkaETqIBMeCr3AFkJEvXGenwARGdtu1P+R333y8wCcmdxW
+siD1sD4csCsqbMjoN7l5b6fnOtknXwv/J7i/O4zmEq1+o15HZPnHBJ/A1LCb/+BbAyb+p7kFgoK
gHP8VE2MP/NgsG3ac+zBV4pmXkB1DoivTl68FsiWh245eUm9aOVii4qj4bXNazAnVCv9ewK0pdas
XTKyI0cRhawKc2E8rvOgvhhhgUg9qQ88QMdOOOhMLM40JMm2+BAIMWabgVZ96C67K7uHdDsdRBHv
GKSiwEK07lVX5dBr2txgY1WdKhpRFZFl5yTvnVUhzgjMf7Us13YQvFmB/eqL/uazi/P0BwEAt4Q3
adRAbXnM057UxnA4VyTNIwGvPz2ahsZiSpY4B3vEBxbFG73iVefV2Rbz94CyMxOP3EMMI8YXTyPO
ZTBomwqVvLlTtJEWlbFj/fVBvtOTci16ta56/zbk7is/9h5bwdlEERWUiAV7tJtaAqsupdh3nP7i
edj0Wkp5Nl7Plao5dVD9BhgOqwLyIlLu0PwJa5LDKnKDXO1YJHIti2cY/ktJHkTMwxax56zL+uhC
xaJTn7dmxS1APT6yRTPbEi/xzZyG6xRhFcPOp1WoyGe8aUiYPAIihvFRAuyEFWXHDScMdcq76R0p
HPX5eOKbjzbxXcfunDDeZG25GkmRb22aucm9xwgodCMC5xqf8FGvJUBFJ7unQbrBWa4F43uDSCEK
rTUaVxa95Mr71WNijN8GRF8axnGMvZPdMIlrmRLnB38iMLyHYQpd0QEr6gwIf0yOxdL8nmjmBOYs
v9f/Kj1Zid7eRp15GGPzJQn0td3au6Jg60lGK6B/lAfrVAUP0TRndBB/QW4tzbDZNXDj3X7d8XXr
iFCH0Z404a5EKRKizYpIF4uNZD3ZzXfYyHXv3pD4LbsyOVfUNio/jl7GgoiFB1NZmOU7FyvXaAeM
Q9Nr3pFNUPov45BpSwqSS+8chSeIjFeAfwRNG9Mr3WkpmcmSRhdtDulZRvXzkG+JkYUjOfjaOc2A
hJoIUr6lHLYmz++U4jQEvqHYGkuicWMu+2xC4jKJY9lji2t1hLz2AR/2m926f8OfS7CpIZlHWSc2
owL6BRO+hSUvVe/cxtm+2di/83TNiP2DwX6hDMtrOblH3dfPuT5ixRw3zQCIyyEZO++us3igpKvq
tQkmdHaVGXS9DCSVJbW16dRbUdTXoAfKgDlbeEmzphl5qgEGiMAHUuhCZTTXDWgCMXYHcMKtOy07
S77lFVZQn/1NHtcLZhIo36aVPGcZsmtJvRpgTsC3Elvoopri7qFUUylqA7SF5rvdVeuBzANuK9Z9
kbOIZbvv2EHDsBdjDLbGI/QcF0fssRFv/Vtb0kVEbb8s0/E4sBIi8f2rbMiJqw8yS7e2Vx/Nodsl
JnRmZpadHR2rEGlmS5i7PJUDHr2jCNEnZeyvepuAnGLXaFB9uXQ0herHYY7fGAvy1FN8fTmXIJkH
BeuCpm3O/muCYDEaf9oiXRejtwAlZw7NNp3ydYx2alQWUVcStoAJZsJYdJWz1vVuXYBfz20++JRd
l19vdAvxSz4sUwj86bChmdzVpO42zPgdYr5rOnJ8mMeSYCqdrqzEsJDHHy7oxBoDEBhT+VlKKO7v
WpTTSaGNECiSg3DJR7xWicP0L136s3ESxV9ZN+AWPgayGfwl0fMefr0GSu0IZnyuugsGmyRH9TSi
NlMFeyYu4KpTzEnMWbKGCLv8aipUWci3FE2tSTprpnBsFLAdJ8ZgbOYVBltBc5SSXz2FOKi7aP3m
mnB1dC7sxoN5U2IdRL6KSJKagciUn646Ziy6Zfg5Rt/19N7NI6IUjKGD0QeeH7/mV6a1y5wil6sL
l17OvjFfSxNbp3PQWUOpSjKfYeCu26izH4YKt5p4NhyS+irVQNOmQAxNQcpOa5D7nM5hg0Q05O2E
D8GjAxMWrK9CK7pdVuPo8xQyILsFYu3A2h/yd7eS4dIyqdfDt3Ryvs2o+UhAwiyFrpbuhOG3MUp+
fhR8mkZE6ZWJi6rI+HFljKJUwj/pNV4t4CMjRsxRW8azUwI5SyXDmhzQXMmvkMc2ZaCLIDvTY0g0
aXEWZXOtIUEGpUK022buummOms8VZliDXLgpKk+NQNVumrcqCV+y0IKXMilZrDPiR8xEGFsF7sQr
C041gehbxugwIyuL2BdTdg62CLcOlw9pqBSTEH79ICZuEWnV4PQuo+14Wbt+fcwxFxquRXInVmbN
tb7L3gXVOhDk6CcP4ZJZocXtD9C+ZZc461gYK2lgVmbAtJA0CJlCNuD8c7oZDqLUkSdppiA7AG0L
f2uE8Liof7E2k0kvPcSw6rNxs0tcaI/YsgHtBPT8+THsm2Nkl9ukL6iiHYQE9TQeJf6tMOl2vLFi
HaXUPNZwlY17jzIfQofhd6DoorsXhs+uSFdxild/ckxa9UZnXYI4AM8/oEmEgL2GnEFIwuKGGT1K
8IBy4IcEyt0FeJoNgWOjbOQpjcFhNaDsdQI3eoOxtWGHqALnv2RZxMrUBVAQDNwhOqJeO5L7qmWt
GhZ3Y7D/TOeZRA7gjJpN9E9wnXS445Hz1hFjazjQ/Xnl0b0xUnhMw9eQEpnAJjnfZBZkNDPkSxKU
DzMqsKHYw8ZKeLjMuj9obmduvOygmig9pK2/kS5j5NSlxwoSvd8OaXAsC9ArSvnIxpeSe3MxBHA+
Ix0ofpYQCDYlyVqMIaAPZQJ+97tVU+FTlEyqF+ZotZuKp6icE4/s6jto3XgVhNOsQU+3sT3Ta6A/
DsY0LccJj6Yzq5zI5RKt6tdNpg0rWQz/+jL9aQwiORxR06IzxTcY0+vRS0Xq9y6ZJIFcifnrg6Us
HZbVrc/O1qzTvV4iEnOZH5ayPIm4ZKneQsNVMYCu2G2gheGkkCwEFuYrJfS/oMlxsMQT8gbxlfVI
tPtiGWXM3qrA/qmLol9VICF1m7epha/VQyoRE5mLKfEUdZoYcG9itKMe+3cn+sCd/Jjc1sContI/
EYSmT6y5R+F/2AgB8in4qVIUrbFJUl2EeNtL0/eii5ytqfxjlrNIc4BnlSPgxcp1tj4rlmWX0dCZ
lnXXIcyx69sIskULF7A+Y7RpWzT6L8qNKXmUE8KhMQC/OKjJpB6ezrJnplN3Pe5aQS1EpFCqvuwE
RmvvPzoDZm7IelPkiCw7EayGkFAPjefeapzvyOgOUUUSQTbZRClinDDKv973/0bBPGCgLlAF4rky
pi1FOZAFClaye65ptZaujhzf0z99pj3DgKQnMoylNc5qagPjsjK9fWmCOxea++HBzesg0tTWPZY0
E6bt/3LWpFxYDCrqm43XRHTjP2GWGmgT4gWhZhkuqAgusMTXJzYiCTWJ99LXPBnZ8Bk52IyjiVxY
YbmnvHjEjKecqBNIvvk4LJfxn7bJqYqfpOsszDwAxK8TLaxVhKwJLfOPATY1E6KcnFlsU56y8kn6
984rVzYwKz/VaNjQTreBQWWTN3hvuwJNRV1SLdy8OD+4FqDrmhjuKFagbDrUs37uokXq10NmsdAc
I8ATk3kcJHQLowgvtvWhTHAAvg9y1J913ZLYCAgJEShqYfFulBAwXHe4NWZxNC1DX5YTYaZst2oX
io3BCljS9CdJ+caa9pLKHCiwr+0MkNpeax1y3nFOTmZOdeLfO748MD+hsmomDg67LpeTuxx8KnhH
Y3+WqZOhWRORKs/l/+9EaUUrozL3ccvcqK4IS2sbRB62di2R1SWUXcxP8Sy0Kfaugd7GlXaLHvRW
MmNIEM9gYWsJerHxHvYl3ve5Eoob+9WrEXd63U4EBb5T5O9VwNRLVM0tEZh9aoNiJa0mmEzgehBd
Ces/9s5syXFjO9evoujrAxlAIjGcsPZFkSyy5rm6qm4QNSbmBJCYn/58aMl2S96WHb4+EYoOVXAA
CQKZa/3rH/SzlyimaJNCVJentFEtrl+EDs1LdyJSI7aVxcreoKqTc0wiNtCLVUG9GcOXzEBSnOyK
Ub30GjggF8NCIIgbRsDyFo5zUJDVgArRxq17PY+E0G99WGDGb28NfB98lpgseZF+quKWKZgAoEuu
28D+ZDhwF7YtAYvRMdG+kPejsYQPiorO91ndAwfmYByoQ8okRxtyyPKSaIe07U+5LxErJgjSzOqo
M7m4YOALOGcV7OYhCrcwAB4Kuzt3OoltEZEgrNWnHuRfmrWnituU6Vi+SVKyPmpjtzvbJma4Sz/k
QGrB7Db0fNjxMn1rNi14cWPJA3cck7KJSz2esCEfmPsXmWLsgKDJ1dZO5wGPew4cPnhvzUycUdS+
Q6sFWTX4OOY45SY6fxxcUFrLR2Mo6Z8CFUPpBRsauH3AaG69oiq2A+JXCnC9GUeERVHWK6YRzh02
ojpI7Y1so4KAYnDFimxaGIswqTOA+satibd0IgwklmGHxnCOS3vb9R+yiikCveFJsko1Bh+bnjmP
bL27CpL/ICqMyufB382dxgshvFFTsAaML7gNDEyrCygbibGfMkFl5DljDhEaZl4Po5a6e9m5VfeE
cC73MlwffHUjauOxkEFfypPgzO+Z/saMxvolbzdcpIiyh8vMBtJ2pUS37UpstopTYhgQGzLQGixz
MbnyI16YPwzy05qNzbx1Av0vgMk8Xx7q4qQccZDvzHttQVBZotVjn06lt58gvy7MAWVU7C0//E7B
gGtcypXolYTlWumDk88R4B50prmOLtP2prCbNQMEY6ikRzc0DtN9jfeAlzPpRkVO7JCbLZvbpcsL
NJ8xMkIPGq1MkwcZCnXwBZhlOkT+PjMFQ60BDUTUeCcxW+q5hWtcUWbPopLXc2sTd918JIYt08pd
3qN7S3UtudIWXEfSh7py5vO2ulY65tewwWn6CW+1IMRRipZ1UBpxlauIyEQmYacMRJYqBQ/ECnPS
ilhffAWcuWE5IDYzXADYcnM2ut6DiUuMeDy0vWllV2utyHXDBD7rTY1+cUKTPuuXIFtDGEvmDC4a
Chx3gdNtdSvc+jtzl9mnnLMyfHiGVgIoxjdFKGJUA869G4N3Nvl0mQwhsTKx8HbDmF/kbQdsFaZX
bj6hxaLuUilzh6I1mGf0PUEw4NO1/UIWRbrRvltzX06oqsb2A/Ei7NgFqZEdi10eJN1pXPg3dde9
6iEHaYO9tzfQGobepyub/OsggEI8ao0sijYkKkJnH/dUcDZoW82i7mkyfLtMrdiGRfhqF67bKMZ3
U5Q+yj75CEQ3H9vt+ZIjEeoplI98Bsx0OBhNdZI7EjCg7Gkm2+7CWuqryQpQt4o83LoZgWwx7iKG
DjGLSzCiEVGTMCAMeQQHdz71RUdijxOBt4T2VW5TwAuF32pFA90WsCMRB8ZpxWhP9QfScLa5sHBy
ceh7e5dY5THb1NC0N84k3ibRMyZFaBAttJlWJna1GU6xa391kwihdcsIKq/wWbPZUJAOeYL2s1up
cC3ZA56qbcwD/fvYg9+dJuFRaEIkgfVSbl1rVwXz05C8WU35XFnNc5cBFsQRShadmqcwUYjbOn5+
ZbwHR95nFe7euL0SFxiwHo3dzsndr4XSlduYHSGz2k1C2mk34WGYdyKCSlPui1QfSmNwOkRlgPRT
W2jg7Mg5nsmSRvJ4ZBLcN+KLemzxbcWbc3181JSJ0AwJ7Tgf12C8zgMpzyHmbbGWjiPcfE1tnWQr
0yJZuclJjFpHrvX1AqpcrwL33pgXItffAzhM9hKeOUOxHXvZwlejGAFe2fYDEZahpkKeR+duUgzI
SXEHO3j3ZOhgrsWnK6M3v5yIJZwJpUxSKEAAkvhiEG2briUvOCJDJnIHAufKhOIFJuVbvTR3vt0f
Z+BLm2K8scSwsiMN1oD6ezVhYZAw1zJqgTZQrH3ghEBaOOR1d3impN2+x7gBdokZsZssM5Qk/ngc
Kbw85tQiNrxnABtgtdS75yS5jVhUNhmtXzLQQrsJ42KTdbitOVBNvBM3qwOUKFW5qyxOb5Cha85D
7+BY7CLj6E6kz6pD2IcQrm2BTioMj5caZRykr6eprN4SDd60tAxJoEx+D7VBcubtrSkj7DOMGHmA
OaZVfPjxvC5VO2Keb3Vp3wvl3jPBeEegftZLKmtX0BaW1Y8u6ZAkFaeZWeSw5ru7eFTa2Zfq/SvT
3GUABRjUcJHNy/DUWMtnJWDF2EgU4/xhGul9vLZ70AJFd0VZZhZmQfmN23ikAxYvmmTHsNHbaMET
oAIh6EsJpySS+w5H2ZJ3P/LXIwsLdyib3WRmGkI4xgJYtDqt5Pm2diz6W3fchxYxA0IgwcsiOAe2
zWrFq8Cr3kzivZewWdM0eUrKCOfaOzmi4/T8wt9GEtqdTlFP1tAM2bgY/jLsZClo+1Btm8S8+MjL
qgT9cCOgZSb+8D7W1oOJsmSvv/dxNpG9do4W4NVPFlpMg0lLw9gg0UBQKhnxVIzyT1I83JU146b0
PmDoj/SshxwCJBSn3KP82/Q90k4MNM68YVA7DF6xBQo8AuJtTXLvOXLCz6FLblLPPu3yHnE3BYyW
uBW4vfFQIkMayqdI7UqfrSXZdT6plwFihDqODk1E41KPYbmTko07WC+pTt6j271y49Fsy4HfLAq7
BzFAIFuCd9uSLtMtHMdZq+T80im0pBK53kZ1HJLdp8AKqrwUOc3l3DvlWTN2T2X0UCrvNK+qTQFP
bfYzdrupAAZEFK6ZgRaVnndLQydeTPVX3wZPjjq0sbjmE53lCoHi5ENsw6EY/Do91vNE6dED0Yy5
8ylII4075ntLpE/TaF5RSOzQrCE4iAByVD7imr5QDPZCTdsgpkgWA8V2omLmUdO2wdfUC/yndvRw
UxWe3rIjTYz3XeaYbF3M9VhzzTBvBB8JfFipHVH099IGxGTW+aBw8yEKZWbOsTL5ZPHUhYAj7aRH
5tNttCmHlCu+m61tQ8++1E4MfWH8cC3WulbRDE3LfPBrLB/bgKutr+n8PZ8RZ5+cyYLaY0rD5kjZ
Rc23Xysw57hOrEc7og6skppWxhGHTo6rSwesjph4GkYz2QZkGeWyo7+WFjJHWTo089Lc+zl0IggD
Bz2Ji4hFHcUkZ6aJOXO+KJD6lbuF+BYsREccOusQ4LzAxqcEEW2aNNzXeGBONcqpQh5PuDmIxL6u
PIjidWzhlzQRVtl3+KTUeMnWNrOXTs67qSUtllrQSatdkNQxxMKXwjwskrI/zwWKORfTA4FkFTUo
95pkhlqVmOobXDSqVkNY4J6uPX3qTIQ8dwrukWWCE1rrrSq5HAsPLGTM8CtKFIjR2DEtAopDE7Fa
vqkQAmM1j4+hGwSnNc1+kIFPA5FnC0xXHym96avswgzWbcc6ts+n5lU0jNucgPeVfq/PJsb5JhP8
XramYnXmOxVofRJNwVnT65VgfVVpOzhNGWBupHbO5oS1qk5Ue6A+PFgtmdCqAuS1Y4tWgRSoQuFO
K2cvOF4My5copufIhtvqB01yFOkwBMBHhgbxdyczbo/Uxe1Y93h3jFyZjLzsK/wOsu1UIThrIyIs
9Pix1JR6Xdxc9xaippyxpg7JetTEzVQ5fLy078yp18ubcB70XQUZjSF+zwjrkl4HZ30bO+Q4QeXR
7Vnx551dESq21M9gW5RZIgSzoUSfF2SedoGekQ2f6ML2CMYNv2h9BwwV0s+GzzJ2LuXMqxLp0Ci3
wUZDUtggnzkASaJoPR4SQjMmu+mhlQAWLfUEj0uSapnToE9JcnClj0GfYz+bRFgwC/rTJW4/q5W7
kJ0EGZ1mVWD1G6SrUedIlSSOYu1SzcwxrgT1sIu5K0V+kvv8Hbp4iePJ0e7g87N+kSXa5N53B6Zm
b3Gb2amcmdf2X+A5CxwubB9ZaitI0VF53pGtG47OcVnrQ1eKj0UvxAKWrPCRtVN5cGuXpLh402rV
mNjvY4dRkh7FxehA93Wqz1jV42aa8EcWiA5djB6lkzL4mSHDJnTEjaMLsm7rfS1DqLG5YehZpWcF
NiDYKKOoqYPgXkrd7HNv2uJTog6GChnCSPSVc6ftFvUssrY6qCFfPzJtMq3WTa0Eo9HRy/a6E+SD
E/AAtctytyYpyakVVnkQPmS3ppuKTY0BWwhsTLIvpfIcviOsqgYH15yweOeqwiJsGVj7q2UzKw/z
eYkITtHtOeMI496U3PSGxaU1MPi5s4kCGtB7TDTMlpxg2tKs4GENxy0use7IQVOOwpYaRlQzgQBJ
bpB918dx3r3YPb1ROiSPSzK0h5RYLgl2YgJA2jSuL0p0dEkDTVYt0ArmeR43Y0NiTm7dFxPoTWga
cWDvYR7oVDtFdHhbZstF6jmo5tVyit/LDjUFuahV9J6Fj1ODA7Vvw92oVX6t0uG+nENcrLTL+AU2
bxWwLi3VSs8sytfaaS+GlImMU3LZNG6GHUp1kxRw2t1oldIn4qHzs/0k5se+8t9Lh34pzmFkehMz
e7yYesJqxowLkxlIuWBbJxnmJlAGYD992TFO6aUggSWA0hFF0yq169NtxqBur6Jnlsxu49B6IaUB
nOqrfBOF7bOc2L+FZKk3jv+UdLZz1gTw8VwDYz51X9mrjicPA0/p4SGQJzVcKihzhZU8N4rKKx+O
RWj0VkfbUUKf9GljdUuhTThuyE4WjcTfJLhvKcwVrZZ5QRJi3r7uLShijj3G+CShnqVFPx8WurAN
zz6RFSTMkvUEbw/5BQ2xGDBiGSuY4FMHf3l+aPy432fcq0dh35zkMgYLjOh+UUteV4H/4BR+t5NL
zswx8XaJwjemtwhfDSCud2rJdhH+HFMSY//oe0z3VH+bF7BQkWBMesYVM/iYBBCsifRxKxFtzCq+
nxJJ0lLBRuP1yWftGgleaZ2OKiaGPkMgQ6xh0sbs1jPgRz4RvelSWeNWTyvX9sCO0a1b0pbGXcHZ
T2D6DP7c7JvpPI6CkR3dxgLfCwliK8Nd36xTvLaI9/MCcDZXaCrCvGwOsb0b9HwxR2j6dOWd+G4/
nmB0cjXYj91SkYI+VBDxNRsIYiwggEAfYxUka+6olqBOQzgVlgfvEwa2TdF8MWDMdkJZBzm6eABH
YKv0Q96B3gFlNmBxmsqbwOC8UCMCQF8Pn3K+SrzGP4VFOZwsc/uZwfrAy7SwtvNIb5c4DyCwLQzL
jhWBWnjoJFmG9jaeUxIv/GRXjx38dXKIhRXEPKe4XnQ3HKcwuwOMm7qI8wl5jEiLsdqJxPleJnW1
Y+poBX5EkJ+5nYhYMzjMkIpBMnYAC3Upus+UqufUCYYbi5SObVtET3kcvynTZueiIytCBUl8klo1
DigQ5QqPQDT0dLD4NCt84oJ9+o46XgoNNDTQoJviHe4C9qSui32DNzUHP4w+8tE/ybgdWZfM1UhW
TW8X2Hla8OgZcQTbPjorPY7hhvIsCXE1kXMqmDAGmB5ZNvZvS2vtkjK/D2cXs/oZS2qdvLcDtL4q
H7Ad424vbBlhIj6d+O1Z4o3qelpQZy9UsxDxCvYpcoJUzrxZoYQpdXXljXa5nRKAyxg9wGk7degH
2cFckCykfDOmCbDXRjwS9sGAqXdXe4cgHMqthMFVePg/uG6M6VAFSA024Qe4tPp1i6iUgSiKqPzZ
dygivN4dt35gpmNR6qf2PV2ivRJoWAwq3WGod+V8u0Rpugshlm9dzmaY46mgUvLiVJVulxr6Ehvy
K/f9K8FhOVX19Dl7HvlNFvqghfly5Fj1eWJRpFo4QuQMgHJ3uazaYNu9t4UUx9I3915WnS/oO5ee
0TpyJuaDJIt5bw4y0V1ocly5rel2Xi5CQ7+omwXzuwIy0wTf2sGAUStH3EV09V5CqIPM5Hne02Cm
3njRWTjiipWSPUto1LSVHRnP1Io9lDYgzMDdrL4hlvtRrsg2Qj1sdoq3DDU4ZAfs6Nj4V+YxTNEE
bmbUgcJUGfQr4wv/QKeRRKi7ItMsp6zyhyxgpAo+CiImqxvjiotmEZSfI0yMtYcpYGAikaOV1427
bBO8VD1nukZ79ezJQLMGJmjLZY3zXQtncMTbPeLEaDOclLEzc09fFz2U98VCQNPFHr6pMTT1DjPT
lSZmZ22MWeB03OR+B4E0OYXjip1zrAHUnRDVwNhi9w6DO1KE9XhQ3vuY81Y6eYVSvsUzNHOwXsRJ
MJcsDzDmCKNJtTnOWpaPcTEgE2HJchEz/0Rndyxa+FNNA+LZJRSieNNC/KSNrqeR/EBYYoHTqv1c
dw95g0MTcs9hW7b832jch5a5SWJMtRuC6tLCMG7bZrsGitoWWnUK2YLtKI1Kc24nx+QPq/MBd2lW
rhZGY49LWgu0Y6X7WrH6RH45HrKku/KGgGWq8mFO+uF9rEpI7B3QSN9g2zK303nuBsvBtxnuokS2
jr798i//+Nd/eZ/+r/rU17pg0FiZf/wrf78jJmxTBe3wz3/+416X/PfjNf/+nL885SJ9b7XRX93f
Pmv/qS9fy0/z1yetn+bf35mj//Hptq/d65/+2LGTdPNN/4l91afpi+7Hp+B7rM/8nz74y+ePd7mf
68/fvr2v3cX6birV1bc/Hjr5+O2b68ofJ+r387S+/x8Prl/gt2/3bVqlH68fv7xWH7/c67dXpf/T
qz9fTffbN8u3f/UiJxCB8GXgur70v/0yfv7+kPNrJGxH2LbthaEbOuLbL+x+XfLbN8f5VchIehGN
oYiiyHa//WJ0/+Mh+1fbc6MwCoQdYqPoO9/+7Tz86ff8j9/3l6qH8ZZWnfntW/Ttl/r3X339mlJG
bsDnguAY+aFN/8HXrt9fb9NK8WTn/zhKeRKCECbRjP62LbFZIT0508rHoixfbM14dDDewYVu+/ul
9acr6+cjO8E/ObSPY7rrh44fBvb60X46dOunhltORIDhhzax7lKGpsjAJfbyzR2Ax321oMgr8vmx
8ED91Iq0DT6jCYRg2CKw5ZYliDNRRj/9lH+cop8/WOB4f/5kvi2EE0AZDb0QEzLX/stJaRuC6JuI
ft/0YJqZNd8oKurjSJI0G5X2zklb9J6SSNMawn+LEEP27uui6juH/nEbeS75RqkOAeEhU7Eus3QM
X2NO0UMhzZQjmFenv/jo0Ehw5cjF7ibzzHHiMiwhJUKLk6xUt63TnXVQpZMJVSYEG/wNuuIqpWg8
kv2J0e+dnNggoRzDTrrQBWKgLGUTEOllHymEh3ICPW9w0y6sBfYd5sNdRGxQixWDPAg3xjM7e3Mi
fTexwusmvMwT8zRN9iOWlDdxXmOql0V76kOnWCDHo70PKD8Wz3twiwBFQe2eN8t8FTb09zkBUZsc
rrpvVe+LC8dzrLqLpvZvPD/9yEucpNq1tArU6SLYfxILK1phYysDid2rwunEclt2BuwQJqvAp5jR
QTlijId6qpd0J75TvAjjvNfOApRHwRAJ9wZW3M0glwOZe/tUtbx9vPo0Oj0qoTOgDlA/RCTMc4J9
p9itQZ1oMkkwijpx1mUoW7ys2Cm4U5sMBpcSTOYrFW+cUva8lMrDqC89Yc7rvlGSfpRlc4VuHFL0
Iihnar64H7NdWW3nUs2DC1e4JxzKDn1OgiNcaxPfEfHyvEl3wGFwEEuXetXHAj6eeVfdF8cMy8uM
0lOm6WnXc2klOXycbiKgVZi9V7dUfDXJ2uxxLhOrS/U4jVxmpbJpWlcWdEhWBKI1AhJIY2N8bFsP
GUXNmCQKS0Tg8xyvuTCXNLvMJzaN5d10Hdh93r2apPiKUn1XNnrY9rSKCCW5w2hrCA72xYnuzWlv
aFqtAX3+YNzzkPiVElAXDS7kqC6jNWCFIZq2izHsldAlKxT3s+xwpUKIgqaRTJKdghFo/LPaIx/M
nx8NA3SAnORL8uujvYR7CSUx1sz7Y/jsu9pa7snyhlLXIKX1ZrlHCxDsR5/6sMqtbaBrdeNHHmas
cLZpIcrsbE7NZeYuECMiOu8GD09cJOdTbG9x2WX0rgogcXevSs5KkY4gKkHxUsSfTkdw4iTP53G+
rRXfufApjxZ8E6tixvSh6O8iyGCMzSEMxPPzSgHcEXPuoKRV5nJe/+nc8NIXLvADjHicv8ATAANm
hpl2Ki7axbqqYGoHLoKU5TKLuC5lnc/cl9amXhiJM7400MpKgpk9FhusXPGP1HHGRScJbmLxLZT4
TB0ftZFEyLp4JypeKgZaENgYEpJaloJMDvLBlO1Tl+JCkuEdA9v1bIg6kmYYW1mOQ2atgUmc+MGT
WhlXRYPcU2UYNA7ujPt1X1+3+SKPtqH+cEnl6Er3RmdVzSnl1s27AsYtKZ4Z3lG5w6XisCRrS98p
r+NLghhV8fQIe2crR3SeLbdDLfjsoRiPmAedLctwUeoZ4VTKJwZtvIOKv08E/i9sErR0iQFZIyt7
AFK07Ws1WDc5vlKy8tdMRaz0nHwfllAOre6+lQL3YOfGXlZzFPHViOoeEUFy1Azc6Dhb7DIqVGUx
9xX4MIqc8IMFZVHQEthe+/fWiuiMPCVcr80EKSA8nWPXiJt4yF4MTSE+d8M1hhln4+qr2sW7ISW3
rWN65VesHGWhruUq5KuYvYkEPBuXbPoB/VR70+Nc+/hUwz3NcINR7BVFmn2gLIHxJVeZOp7cVLZH
U/Bc2TUWOnwJ3am3zHNx+kPTg6YC7kX40Bm8NssEwZ/BEW2p1ZltfSLDHI7wiCU7yX4nWPmUFJmn
mEhy5MO3MluAEGKWNArFKyxQsbQwu5Qk91E02BnARI6vtIMOsOQiTZkSHSnh45FDOIN744X83Ni8
7Pt17BJ07VMYLsCnaGhyjJ6HRV4HLk4GUWAdGTu4t4gyZrnlOIxqc66FOk9eAjd7m6EksFztAovf
BPy+asKHvHuIA+zTc6beYcxOqKbkrZ4R5geYvwWGQTEMLfY652V1KK4wI4F5i+Yf3sOLitd4vpcf
R4axAm+hgdVDjqeVrdYDkzCHrMR7wVs7wzZ7cWQI51Cbq0j5YGjuo4Q14yIIAASn/UKa1EYwICrW
46UXl1OO9a6Wp2xXmMZwt9pxeT1Jn6wN955dBWa0grZIlPrDFLClD53eN3gSYBAHfbyNi7fUwGju
/XmbMtAlsrJ8+bHb19DFIxTplZV8DQmna5jie9clB9X1trMgC8CLHsKhv1im4oRS5z6vubcWyIwb
b+F37vIa7WEVbnM0rG32kXHy4nFBLmFZx3CAiZBz07emr14a8JAxCy/JgcfdS5D6lCoiK0Coh+Zi
RtPSppdqyq78jnG71tfl6nAyjtNXXDJ87vsIQ6HJuh+C5COPCKNHupVGzWuGYdwOdR+Tp6HPjmbC
Bks5mG2SXZoGdsG4vnDE3TfDY8wMrJJD75xSYt+l0U3lDfAUaown6tDeO/WaZLMkYqfD6FmkdLBO
AKm5GM4Xu4Yd219QKaMAEUphx9iem95FuqmvLac4T1c6elBldxoIEsIv7WrQuiSH9Wc1K/SO2W60
edYF1MpBc7Ias+7v7CK+Yw8bTGWw/x53HVPUI4/0JNMlX7XfX5RDu/PiNZfYenfD9cZWZApMbfim
M+bQLqN+eB9raTR2xAyyCrKWpvP9pHxM0ocLlH0EN86scUFV7q1qpQy0nJHAFC9xX10L6Tz+qAGa
6gZxdgCvXPnm1QN8AQXZt7q+dK3qtvbZcTBwqpEIIu5Ph/00E8MzV/auqC1SuaMrYPju1DUeJJKM
mLbqTjuNdWhHAOyF/jQBKcRgCqp2Qh5FNmiY8fVp1Fkf2ZSjGV7cHQdEOxPYjMuhP0HczK8xQ4Az
U9yqonoIXZL4iEZ3m+qlXG6zmMHCAmgIRsBEiWzrXpAXorUHP1gT3JSY+7BeTpo2xTcSXUofkmDB
ygAtDCy9EsdMhk+pQB9RGB3SBpo2KgMI+OgyjtoyGA61nb4LoOwCe6OdAz1LlfWq/1hNeLGSzLi4
+4kBrWPhDKDwizNMICeT3p2auXiTs3NTMAaBnQEpTsYf5YlBzAhe7lf7BUmsKtpV3GDY6Vj7mNxR
C/Ylo4LxOurhVGZgUgMuqWVKXNQQd1T0RN7CoYG2MXhvTCP4ZSdKpbINXnzR3P99p/HXFsi3vYCR
tQgCV4S+sL2/NBpubJAr9kgxY77qZmEF7gq2bjg7rITyyl3wZUMys5aMSDKuyTqEFUqWRS6705sg
SKB6OMF9EqPN/vtP5oZ/bYF+fDJ6n5CBieOtrenPzVmEIqmTuoeBNHxv9fi9XdSHH8zRrsKrQ7fB
Lqdkx7byvk+yryzvn9I4BuDxSeMdSLLROjr2xtzntsFoPmBSFfak2nTs4ylVRN9nL9A6BYQE1lWj
S+iDob1xR1ywHTgO/4sv49mOdCIXUXTo/6XTtHo7lM6KnLopECrOVgDG4YnDmr5te8pX7vkllnd+
Kq8cr7yuiCluWvIxHO+sbZCnxPOmRjeZN2yV+cQuJc25D0HtqCldvlCoMWjDFRElc03cXW+LEwyq
z6EM1f/NN3Hsf/KzeEKGQQgogDDiL99kHObUHpYMI5xJkOYZ2Y+Lw0ZPwJkFSS2wYFg5Cx83wp8l
Etbz35/I/9QXc1HQkAsHLRbIg7NeND917CEq2ibq0ZdMVnfh0ZjVZF38/SHWK/4nPOLHHREIShZk
KEAb0Qoa/HSIua/nbvSUtZGT3BetRwiDhW8ka+rfH8cVf4Ef1iNxCM9mYupyOkPnL0cqyUMwWcYU
saVnnqf50ZEPkDGe82G4WArrtJIxGnr26cBdl3QXP+yiQVoUQl8H/SvxRud6KLBB8BNyCE2goII2
q544viNbac8dRDnbJh9W4d3UDhe61qDuGFmsR/CpfmFeGSIrytMAeRDKD7gLQU4Y5lVvSxx4/cug
QxgQj9lV5cdnmgMcZR4wgN/6qJrpa9iQsLJOo6PUjHj2s3RUqJWOprY5gU+BK6vE5q8kB4nuahsL
58u6i20JIusfr62/j3s50uq603d+nCybarLI/FQaZsZQXpk+pHmozoXd3M1D/qVU8lXN1YlXIILw
OuYX4Un+OYbDxQ+gRkji0yiM2DDie/RiXJWioKibHyCeOWn/lPQVCV20txPeGSGbRJPgNd43dyqm
LcjJZsTophQMwkStvkjDAOrGp7Ij7KFV04p4MuAZmxdcWa4ZMJ6UzKut0b+sPU5tl+g709NUrk2K
LHBryBNiKmLcQzwLtGW1/gU5udTQ4XBeh5wdAuf34bATfXeaY4GIJcyI2a1FIvAIJ+AoH8L7vKQG
ZsNIgC3aKzM9YTqBzEhAOnwcM8JTuAc6n73e9+fLNMzPonWkAeUVGD6t7mJCcILkM2uYBzT8QLCi
QYoxgshDXBkiYp+0dzN7eIOU6ivWpFyu9Pwobp5U018ktfVZrb65nZofPLxCQ6fHIi87G9CjSZzI
OgLrkFh9JExSjzr8DNLw0hPqLaaMH1KE6R37ArNUqBj6i0b+FS2IF38vey60RvQXsbFWB0nE9J05
V3V1nae0ABlW4pJuJF8iYuzQuXgdKETSY7k46Kclc27EkL1VKZWg01AaJGtDla6UJ+b+omHHrhTR
fUTE5Ca+r0L/gK4JwpliA5F71wa2JlLmPlvN05OCO8stWVFtSQdJ61oOMEew9QItatIPlOwqrF56
u8NVpH1sbUoksTqwNPqEcRSe5U1wOavszZ1gx02YeIU6/2ht6Dx5cmmtemQPiN9l4vVj+fj/uPh/
i4uzIzFA+C9w8bvhtXh7bT/+DIbzkt/BcGH/SrETQksPAbaZKLEm/46FO6DknicCdnkcB0Ip2Rf+
gMLD9SE26BUqlpEIeOQPJDzwfuVP4fuuY/944N8+1/8AB/+x3P/HxsObw++UfDJBt+Wg0Vp33p82
HjtG+hXrBhngGslSkqnw4x9HTgsUJ1XSXoQJni3OwTHU1XRuUSQvy3LUVzlWFid+1MAQ1Z63L0Rv
LrH9/e6WpMrBnLro4/CJkhzusYjxUJxnzNCLHn/0frZvFkPy1ADTLRVNTIoEWmc1JASPB3StyDdR
TgbjNhuilFXPwjdxgeJdhuGqCE9b66SxaLdLfelUc3BmUfRSCEU3MZbJVp8lO6dU6AZgK99XuTzt
NCyEsDtoABvVw89Jy8E5TVQuNq1FUyuQp1yDiQcrfQMOeoKKIPYyWLq4O+WL454kGoKZLgOGVq5E
z5LkAoKX+eMfRpdbq+qTEyeOMJWMMePuXWwo2mzNRRH44Fno+44bcIWzzMtbwkFyxmOZiEHBQ3X7
08X3T5B84f65XloBQJ9Lx3OpmYTj+D8e/+lXDdtSYmvX2bs0ROpkJkefMInYBX3oPEyk03inCB7C
pwWT372MYDtNka338bQaIDCJnobkwazxRiak0LvNYBLfaFD1G0nmF6qVAU/yxDmLG0/R6/pEHVVT
cjoIHBRn4lq9QU63uApYJ0s18XORYbTt4G6mdjhd21iDCDG8xV19jGsNEbs5Ru51MpIqyqAxK/vw
RGUhIHzbo+HtbPEIc4MtPjY+aeoBouFq1dlG2bkTtPqSdkrucgtF6Fj1gFjmKut77zpfqZyISK+H
qXJ3UTmTpmlWSyHYldeYazyEfutdYXa8T+oguVqivD1Uc0Hpql3vBRT1CiLheD71GS43g3Dv8EVy
nLjeV6HGsNObyz0Dduj17f/j60ya48ahLvuLGEGC81Y5J3NQarBsbxh2uYrgTIIj+Ov7MN0dX/em
Nwi5KkKW0iTw8N6959omTn+HX9NL3G4/kcYctWY5773ps5f+cI57UnsbpOWzz5igcHr/waWGyt9z
q3ewD7+bAmEXwSUWt+m6Rxnm20SE49qGewgbAY+Z0YMat+pmj+F/tWVieNI06s52JVuCAFHBWI3N
fX/9oIkRqV67FmkFCCooZVbAv6gdx951nGf5qpBe1nBp0JqjGrCb73aJ6lzO+Q8bZTQtnCGDgqVJ
wnEnebu+kFuHZ7jU9b6FVIq7rJsOy/q5z5n2Nwmiuq3y2x9GY82nsEvKbe92wVnKNMelKsoQ+pBP
nwJ3RqG7mz9kgBUTKXaz/1H4QDVbQ6wB64wowrxl7LPKUdzxlxoI1Z0dLq+dYTRbNdNvKHw/QmzL
EMSMGjH+t5RGQOd/Jvhpjsd9bOGYpDEZ72mcE5bYB/8uebE2Sz3YEBJ9Stv8WMKYW3Bf1Q+zCnZs
ftkO1ld9m/qRkZKxdDvEDYhpcgW/ux4/CkU4e060sF2Gy4VYhABzMskuGAepVeajmGwbLWaqv/u1
A/0tix9tHuL1Wb8phz7VoMCohGpsOJmrPJyflCwYv4EUmMZQRa3v6Le/eTnfC1Gy/ekLNGxxjPmn
DSLHLOLrDF2V5i5t2JmA3OfiDQiQagulw7zEBKGg7P+Zxj5zsvzmL0330cg1g9eQw5H7KhZ8VVgH
GlTpDYcPaTKxr4AWqF3FU/Cj6w2Q1mHUzKp/c8s5O3hBmt6kB8U/AQwspulfb+VjTL4aDjP2+4uL
GZm3gkSxfAZGR7HjfhFG9E7QKsnv8qEMGAZLF5sIWxx72KRZBkrUkEUUMEWAtT18ulgL64ZKVjrz
BaUYA/16lZ5Qp2/DKjQvHgKA1QUO2+A0OhANTNvo3tRq+xKQecoF32LcFeQhN2N9xRnabZYZn4kk
ToE4ap5QYk7O+BC3k2N7dwYqJWkH09tSjMcpF8M7v5J1FCkegdRBq1A32EDsmFtI1fhYUv10FY5H
rqHcax6QtOivX7XHMRkn8OUkVIzz5L2LkAcdCXx9NbEaKeM/Q/ocVHVHCJAz87HzWcP09kSMXHTJ
aC4u4hyUPdEBwRKpdYmhKsF6L37J1nKjYKD0xU2Q7PMOnfDQdu3++YHMUHuG0kaLZU/j/v9/YiAQ
/H/vhRwZDMG53JrUIut43GZe/38XAnZZBYle4IfTCKPvZPvXUcY05WCKEPesSuRijNcIS3jY2CMe
mRd/cVQSYUR0GKlzrnmF06Cv8tQxBH3NixUFEXPIpXb+X1tlwbFBzXRzXXhz4xI81c7zNQZz5uPn
22Q17XeavcZVSU1kXiOWF3vwEBl6/bBvupxxnEt6QOYA+cHjeRZGgMyYgTQ5StZ8iJ0GmrgQ17gp
eCqxW20aOyD4e6CR35mbPq/dx0mWhToWCW+EslP5zvuUHwzGBi+mo4gjIoQgr63gPBf+ScSGuGe9
NC+GmUKsLrNhT5GA57Ct1Nb+x2jy6qqrOIx4+Om0kqrqBBh+bcSM274sU8wUfvLh0fJ8SydAZO4/
Q9PF7Hd2+sqx86noj55Qj/4IoSJ+R4xOWkeYARNI6HCYLbcjDhW4kf5YfAh973KZ3eOsw06NghLU
pJe9JkaMMhAQbS/l1ermfmsFDlk4IVJ5SFjwFQJwpDy72dUtp29G32YRswPAby2A96pEzt7F3ieY
nv7mtE5HvCnfMfOS3/wMaJFBcUVGApZLcGOtjGomA0g19PwZeNapiDwveBWqsj/TNWDYqCf0QzqX
+2It2kbPLveF4NrjpVpv3XD4hg3qNPitS6IeWmAhwMJZltMd57gu9rjbT9UwZQjv1xw+py6urhpp
lVVBsDV9qAbm2TR7+yMJJusgyfrdlgjCL+M4/RljRtuFMd7LCsvK5DTOq1OWxMHozIjSUpvnJLGv
S0hIWQK7/dMz8kcbGJwmbfo7tu3TnJskZczutQqT4M3y03iXayZHAdR7P6+MEySV+CC5+tqkGF+Z
Cm6k1n2UhS20Jji68NGJiUhjcdJeTnkQWJE/LVaEcPTA89bSAzTheic0ba0e95WBbvyeWCtaxuL9
CcqFjJMQf5btLPnVXZelPWX9quXLTPPQu9L+6IcDIk9auYs/n1MYLsjTJkCIlO533TT5mb2GSU3x
rup4fqfHiETbMYD0KOCubjemjE5WVVVpuDc921jSXG9+FajJXhap53OCCnBvaOtL1kV4gi/GZlBW
OTmQUwrfvHDfzaV5kyrrzllBU9oOlg9VK8CmKeowL4aVlaJwZSa2ck398MV3mhoghgo+GISVAyA6
n0yk0nfqm4c6mjvvl6fF9HMI8Z0WFV4ph8rrtR37fdq6jCwzJlGz+lMgJ1GXye/9K4lD4VVzGXhp
PGBPnjkiNR/jYWdYXFgq4p8i7Gf2oXYrBkLWEuwMB8yDR+AP49DsloqK4z2twmMMoGMzOa3YulYr
dkD7ui3poqA8sqH9UZaucWjGsrvmHeJgVdXetrHN/EK9l19KdhCzjSO74i/ovIzZXTKkl2TJU1oe
dKsZhcKZnYQkf9zqNLxW4js8KygjfJAlQTZ9TNdY00FZ7zDI6eDgIbHsAu9zjgdxLkWSPIqxPSEq
NrY1zuONacHpQjoXvtJDWnqaM42t/N85nmuj9u0I9AMkZtXwc9bLgi5m3uEC7h7g/a44J5eXjtn3
x0jPGfwvO1MPhLUdoHcYi+zuBn2Gfu3702LqN9pUqA+BK75UgiFQ3JrdZ0zIFFOu/1Be1EeFdovw
Rw39iskPyXCItoc4/w/2pLlJprIA+lg+6niQWIjjg8swIkqWk1JQTrwWMQjeszQ85GWBmo+K+xLy
HGAc1f9kPUKMqvnpOZ5PZksIATXI7BfTWKeNU8xE0yNgFFriLVhjNZ7v1VR9E3VqXYTkFRY68HDh
TbC4jJR9q+h+y9T097OtrMvAznNZoQNjXhOF10EWaoPEO5uY+fZ51v1MRPNgAGWQABKAse5nHrQg
HXZt5zNSXBdSJGYOktc4Hita0bZ/sCa32i0WdF2Gbd+sBBdAOgv7Co0IDW0dm7/ZQ7CwOfLeh79r
f1jLH3PX9hZM3bGEa+bOIXIYHqweU5jjnuENBmc9FeCGnh9WA58mthMzCqmvIkbWVwZN8bmEZhK1
o3ufm8G/1OH4Dr0pjDoEZiek+GNY6DPWR3FW6zLGNvQWd2WO6aohmCAFrA+HOB6I0goX0zmXqu12
9eAEGLZCsBnWgkOUgX8MJ8XBT/SSSd45+hvhpTIAdeUjl/9WjeI+lNZu9NS/tiz7YzZrACsJyGUe
PAQOlYUPTUn6x0Yrw+0I5yHi+rmlg2hdl87BJ6yhBXOk7VDszJd0XZSFKYJRwq1qIa+tepotbquf
6cTB0HCxIJMh/B7S9g/NwyQNGQ29Az60nLkoEFUgGAruZ8072pnWqzJMUv0maV3rwH9DGwFlAafP
a22Yzj6f8Z8XdAQ9tnCh00swVzgFQgfTgIE8+yQLG+b3uqCL554np3s1p9E4tahmq+DcYCkFdwC7
BPh1ws01T4gF10UPGjEvj2bWw8lgBkSdEACjb7JAXJ7LVIXB3vHaV4PO6TQAG8SM0uBnqbFjFLOm
CW8SeMm+zkxAh+N2Totb4+PjrEJtnNG7fNP0nY6Jcl/MsRiv5miV90rrQzwiZ+wWF+k2/dStrdDV
V9rrrmL45vVTd4U1+aG7fj7KBhdcEDiE+2AkRrbb7/AqoHuXjrGzMMmP3cKBVPtXg/iVppP1cbAd
TMRLi4GFGSP6irzftfU0X3tHY8e2yNr6nyo8Rt7O0B0hHanWR9uwy/eq6S7KIF+q76tb7WfdsW86
8ZbMHLGyzT7LerorlRtRqwAePW8cwMTxiXJSL6MOolY3t2UI5DEY/yFna7jJQ1Cn3o9W/iggI+wE
VsjdmGTJJ/1ptypufuNXhKJX7dUGQ4x5eF+sx5k9hOU70OvEslCMlTTql/UOJnPMQpnWv3IR0NbF
bFNlWvLI5jwGwtvV8G6+oSh+9QJtv5oHjHvzFUzRfBWQqCXJP2cPks3FdFoESpQOR2VZ6YOOSV6O
02myMbM208gc27Dao0l/bVMDMiA8WBMZ0jMIRgB7dPz86OCwvZpZUV5N3f9GEKGxNI7AYcSCi4ax
V2Srytm1alW01C6JKZjkibHP4LeGQn0FeU+S17rBKcC7JxTkOO/d4OLWhkfiAodVMhfbjiqQ7JTa
PzPIkGuMBZZWroUvVqaGW5G1JSzdsdh5me9c5rT1oWTU+u/G+fzmdQVUBb4QYDxBJRj0Eg0+Ls5z
qi3TZBi0KgdNhEsScnkik7shvAutoTUplGo3J4fs2odNfqUs/2N3A7At0Y/UnnhwX8jROcMFGI5h
+7tTLXe9IalRICRw15/fvsPPCAfQs15NE8OM7u2SAOkCRs2qPK1BJ6EnKOvlEpt+FxWwSjwlMa5A
NWtAMV/JlZku0KLxppLEsC4OkkI3CZbrXNfESQ6V2lPpoX0x8v5SNmDTFdIsJIrp2+hNRuT0YOrS
GXT0c0tDDj1t+h7hKWxWEDtsAnupTQl9CrmJ5ZjvhTEP214rEl8z69cIuZxd1cX0sC5GXHF7YHtF
8slVI/Y1cQ65MG8GGn7y4ciBoNX5s7ey5cAvkgClRWHvgdbbqNpma1mX51djOBI7WCNZYmLj7IuB
DklmpfJa+YnYDR3/ww28/E5wOCjpagI3a6VXO+AdDcY5vfvMu+eOl7XO/Fub65lYpPRufi8IG/je
L6YZJWM40eL4SFo+/n5MzAf3JnShvQ63OvW+tF3L97gRKSGa7nFxumDTmHiUVv7GtVNMoG0sqxlV
2d3sVHWnLI06NZ+VY0/Xyu0UU5d42vYSw5v2zdcwyKwDnKPfg6zGfwU31HPgtf+kLZEUQREejE5+
VP1svSZW/Grg+dkauICwRZvh1WmoF7nBnouKb66YYB5UIXC1U2+1piHOVTuLU+L+hofFDaoGC7ux
C97SEs2HAk73VeT4H11OJdwU87Bx13LDgt57XQyIrk0BklRqslF0hmazXtRjVFb+Wk7tuSlIthmQ
z6DVqq0tGeHGfSYESeX9lYEBHa4aqE0RTuY+WGmFLT+K2Ji5h4PPd82NxxSwflnyXEatBL2X8Jlu
h6HleEZLkr7Yy9juBVz9Q+KM/zmT7V/syUMGbDE0d/Tg3MS6eH4d7HNOJhJf4HQz8zxT8HAhE42O
mhq6cJY9Z2HeDcjXeJx9+V9bGy0qNtpFJJlk8CxINK15Y6TuHLJCqd2WYrilONMJdakYWyNF2eXx
EkeF+Bq0zTmlUxqcU/2tAAMYPRfDJf0JTV6BhFgclskBA7MucZy/+nL1d3VDDfzMHC5wM7pTC3nl
itnavvJOHE3MR8bUm/vU6qqrXJy1hSmW/WT4pKql2GszK/FfWpyxe19yiQzMlY4CQkdvMYbkzdY1
mean/fe5D8tDHIryshb8KPrwqIQxtCVmpeUeqKX14o9Gina06wkSsHW7sxSDaXMKoM1ZJiJhfGrA
Wokz8nXw1in/pJqliaolm8/xIqKh8d/6WScPmmYjnZ8Cy2It0x+B/Wv9186RiMPBH356vFNb8FQK
GU8+ou8XOP6amOuEZV8r2/1XjJ741JWyr2J5DdpudjcWpskm4fbumbK/FW2wbGjmB/sGJM2Gg5sS
NNNqm2YF2bjrv5T0xPe1+DtawVzvZcPMRzSiuCL95EIe0rqIC5fkTWMRJ1K8PrQpau7apnx3lX3x
+3g5DVN7c9JQrFUecc2l/uHPQ/6TaXLikj2MR945cAPKo7r5ihHaXlsHDFlnXJ05DJmnzl+NsOxz
tS5AtKy9cMSHsThxZOgggEOKE5wrcnXmQnRNpTHeTDrIV8t+mxU3JC5T7QXpCSmMQuWRuYa94TqP
ltwjE8Qex50Xu25UUOJLxbFiN056i6tbbrj5a5wjWS0ND0vU+se+6/1bGn5xGRsvcVJPl6JHNlfR
dUVJVx2afsiJ5ZPJY967S3aVvZr+GCngsg3NlgOBJVgQgU599GkwvQl8xS7bl184AL9SHV6yeKBr
K1FrJmbv3dJ1MSgE2nAh40QRiVvzET5vS/MY8svMSnHXa+o9DV25E3U2XlIVPsIsmKJpSaYoMOoT
iQnyDi9qM/Fon6vZKzhKWZIkLy/tzExcIUrcP3+paTJWyQNZMGH4ywLseBCW1Bc3hsfbzWQOq6G2
H8KZFMr+GSpYWZ51KBXxOyQmsQsun24y3X005D0N3ldb5N0+FgvBOTILj6No/3H6JLu3fu2flszE
d5ugDlYJkX/eKnYzTIRCNtsSbZfhWlf8S7rVjOYTbnRcIQuR0BhamOc5on1guBMW2sERe5puAWCB
3v5mDNNL5yZnvHDzH7tIf+VeCUEaaaZMHDCMnmd/Y+LP+2KeqFnmNzdtaPJZPMucWHczbbM3n9L/
xZ7TkCkD9V1mQZAl//LXUgbi0xwrhBqwChhLwlnxuKL5adleuybH7EqX4cWw2/Bo6i4nYuAeWGvw
my7CrXCdf/12ri5mKPduxTXXbxJCK73pPTcYHXpWQ0hlmO+yVukXuyZhInP7varHOALNATEo4EHr
3Mx6bdel8PW5KIevuvfTEw9x/b44UEZ4g8lHqMhf0i6IbC6b0XOpBq5WXiq8rXQWdUkbhwwpOou7
NvRQowD8WjkXbfQcrPxdptVoWP497J7HXuUJ7oVAZwD9RFWj8stcjcwAwUdMsfHb6Gp7P5G4uREl
ZmHmRulldvKJ7X32CRrwyvs8FtV9arPkgvT/kFjVJ4e5/+vkMUq7kGCjD4n0yLQcjO+OTwo0TLtl
H4BhaJva/WaBMGOulz+0R0J5GBb/jaY7XpwB4lxXbG0ecXzZYRHR1RX4Kgk0PKDCeweqAZTKboaL
60hj6whurMZkdLc0hS2FoI30rnzAPs6oB8ln8p0kLXleQJK+OTGeYr0Q9OYCJ7ujOcOUIDBKj3RT
iJFqlqs2bEjPbXh9LsXo7NPUlziIM4gBcdK/OaZuNnaIZlI17BMGMIRbOfAJYSGmOGtyWCJGyDMR
BI8sDhiL9+OBtyZ4hCWucdkP9qHyneTareWbHxf/ZTU4zARu4MvzA5XFVN5pdg4RA5tzm1Fsqtqj
ugfT5r/MDPPBAzAXE7i+sa7x+Lx0nbnskoqrtcXVN+rYI4mYxFK9PncgWHqFkJudSWQITTwXsrEK
+i9XlyZYK7YWYk2mCFgo5EoySVeqtamcSPomW+O6Pz6/CtdNMk8HknIA4ID2pjYfUf2egwF2yOKi
Mx5hWl20tzq09CrRW/8oPPULQUt9eN56TS8kTs0dadOgxkq3qs/CS4Js/bKigP9+JVPSXlovj9Js
qxnOrHU6mpbkykf3E2xwHMGUKk6DUejN7JBgmKMIZr6LoQtMBnYj2kgXQdDRBvVeeJWp/a/Z0Qql
/xO+G1Z9T4yRCOJ6jhDD4VSePfKMVrpNHw8paUthccVsESltv0nDx/qMSbWnB0whtsKQNb2pNDfb
jeVifkMEfyqq8CMrXI8bFZUHBzhwhqpI3jwmg+CnaPHlUZMX/btyUo+2I3CahHnxuwlmAN0ydrba
/T2JfdBp+vyk+G1FPqN/4NUiVZeRbgXvY1cXyPhFUtOXr0P/VMjppVhnU0sFNqYIaLnSk02vrjhR
85kRv5AZPb+SyHAjB4oQZuaKdOLYxZXCkq4jJzVmd0uSNZk2s32eM88+I4vT5/mtDkDLk4pISNSS
0OsRhmbqawurPTizj27PUs5rJmnvLyEtFQv+BA1tSotZ+sZxcKgJwwkzCFfN8EGNrI9tCI+BLoAP
8tP9t4C5cHj+yafn2snMfwmbvj+lRV4dQ6EXfCjLJfTbDESQUzKIYwn9Rh5xvHzntO6u1br06O+8
sKGXqf1mZ7ra/YCjhYTe6cDLp0F2bZRrXmh3vxP5x64x8knNfQ4OB6Ugl5kavw1pL8W3xPXyW7Ei
mCVowtjhT8//REH+gY7CJQBKxKCfgBteSngiZNeme9/r1FkiBb44TpMdzcR5s2ldMbxuEh09F3dA
d5cNVrhno+g6csjSV88YmmNzTLK5uThZTlzn+lUv1b2RS3pk/icvQeHLy/OrYpHFQXvi92x46jQ4
1gez6Pn23HzoQ3cAS+Z4X4sivBpqCjmOncvzTxa9iI0Py4NgSbb73hQeyBrF6VEnK5OB2XRkZsIh
jGT90skxx7frfq/X9lnxrOTXxWvCOCoR4zlO/G0Cr7Mn/g3q7aQmTm7rU3RLElmqDIGEj+pgcm/Y
ln6Daj/FU+UPfXnBXuqg5HBL7yQ0kwu8PFG1Lu6CSy9Ps99ZiRZzqFInsmPHjibknPTZ7JM0On5A
HxcxPEQYzlmf0LlcC3ejCOHWNgw2nmPS5xLrxbzk+rdWNO2e+8ZzgXg7nPJBvQMBoNar9GOeu+Kb
RS9FjyvPtlf70M+9aVU5ES2GdL7K68PzIwgDr9nZTLeBr1sB2tKKOHQtEbEbVtLjifN8uIRTd3eb
xr/kSQJdPjUT0PdjEv7tHj5biOyYfjeKiAMeQjT7JDyPgCIhnrOtbzVN9Fyo9tjDVyKQRIJad0mL
V+r/LN0441X0xrfWZApW40qE9cdiB8bHENgr7WqyHi4WHe2Mj6Jb85AYIxMxGja/saphSUitbVc0
cBt4Jz98V28K+oBvAaixwCgJNfOmajv4Geglo0eYX/X+GUaAf/ZDw96XM4ks/I23wJmzv4uay8Ng
GT9NJX86BjCJHqAVA9D5swJNvRMiY/YvClh26NTRT8DL7RvtPFqfC48nMbyNHGcJpoOXBQfWD7dE
K+F3ibwUZFuYmaetLbAKfjS7dc9cTQuUkn65a4bGPelVk/BcUIbVF4MRGZziEzukydQa0URfqLWg
sWBMTbrcpSZykW6Imw8dO93ZSZ1H2vt7ht7WmagPcX5+9VxAbWwcg8sJqbzpzE6TWF12U4LZYDjq
nthTZt6Lljcpp+nNDMx4nwVMcRu/F4d6WpnurZ8+8HSmh7lG+knG3v9u/lZxQtxjGZToHczqpGHs
/s/h0qKwIycAEM/ns1DCpUL+dV6/uolqomFw5+NzROSU/1ZB68Exs7F4wnphyNQnZw4pFTlyONEL
iW+j/+Jr4PybKVDmLa2y8J4rgxCFDBpE1SRi75c4R54DptqtyyOASqbRY2vcLSoLqITyvUzh9way
YihWqRhCs+r2SwY6WWv1Jx1+k0IZn8OCgT/JnCXJpQTj2DVvcN3mX2mLYkwj4n99joabJiaP4JeN
zvm99Bb66+67HxRgCs21uyuG4I/bLtiyy5LcC65SD/hcHRD08DF003LOXNDBXkfVBPtu9PwgUuCg
wBVjGsIU5jrbv1M+L3u3vLE70zPmIhArqIfmAkIjHdrzrOzs3JN5EGjybIJ4vUHwor74Pj3bdNWQ
PFVOOSYoTNlNA6eVeu252CE9fKolOuALsniJhZRNNKZbS/xzWpp5inYdO7YnpbmrdeKfRtH/HrOg
fHXGdWwdGunZYOLpGi3hI4PVnoCzFg9Vxr+9rqfFMTGLqoeQ05/7ZNOuTScm2b+ysaXLVXl3wHzD
i1j7EPmAGyuwvv7nyeGD12cTShIM5ykrv9N1oCKdI2kuVHaFHr+GMqRB7/FgFMzzDihn3oDwNC+u
HZcchJ7YVX+ek0M099CZY4K18fqWUQXRBHl53Z1mYGDbXmjoxZ7Ertd33dUnVYH61IgPoL0Y2qlu
+jCbetMunsO7zkcxAzl473T9W0NeOAaM3A4S5+TfakBYOj5aDF22pVn/UNM87lyjYbQsfTDTRQmu
nDDe+yznG/q+/GE5wz9zmg9kZWf5Ixxa2lOVZe1yEnz59sHbbPfVZ9ggVhIIe3JtLi/IIZI7ZAjj
hiC9iGb0bB1xdTkFKSTkmUAdMhn/syB4bpu2ShyG8SI5VeH47zSILzsNkmhYG/ku9KyoJBYspCF1
NunAn59fId0pEHFDlQgFceWImJ5LQh0UZYTVWUlYPDqTrEmHedcXrY7dsgBmdSjrt8oAT564/RTV
gz9GIAeGnTPixEsN0VwXEiyu1rr4Q7WXQVWd2jyZI+xsU4R29ls4Tp4HHmlKsTNz0j4XT6lq6xhU
ZTsUwDGIcaVezdHsd8SltqTiOW+9E+tzKavh+Fez1yL/hY9Q1pcsn/Zjv3gYvAf53g2YPkwnbw89
OvNHY6CvxFvUHdt85KVbgecDdrJ0ixeKgTHcPVK+gLSSOF58qkKO0cLW97LAS4Tm7Z2eJfTzqW2K
fhOE2lt2Vc5zsQyIeTdJQIooLYYz1ueT6xJhXkzcanoIj3/VoNTx3bbLmbcg3iJio1nIdOL2oGJy
I8KWd4QODLlEpc0EuCD9tEKouIo0MEUynahVi8dR1/6Bixr7CxFS4MO3RUuSX4Lw/1v1bWR3qFJL
PzprZqrV5OlfedgSd/kBqBDdW8E9LO37gFD3Ub8iebL2SYtSTqj6aDd6oJqEo5349rxTI6Mk6VvB
5mn1M5UgEDHEiEd0DsG5TUvgVi9AX+sYVmcAteIsGi5KuyCulzNpv87fBy1bmBx3MejtTLDFirVI
aqeUqMJWvg0++IbB9Yd3tJDN27C8GrX2znoV8mQJjdsuCYKrzTZ9txFFFaVBXvnc/MjqwLi01nIe
YtW8VwIE4Lzm1BfV0L/Fln8KBV7lXjny6uWOeVC6ob5EqnLTPIVbK/snHJzw1XGEdxgpEU7mQvHd
LxwvmYWOpR8yXE1DMLwpF+4WtLmjadQ9+1jav0GuBcttFEdEqsByzap/b8YOFZEtCLJdlIW0iXav
UCZgTjfbozMaVlUlnP/n8LxsmVS4sfE+JG5wL2rJNic4PZ8jSL+HR8rZZP/VBYbDxwRn+nvs0L4Q
7I7ByhSKjfCLWV3/WmaAynOUtu/QOvH1zptiVMmfmDNxozzTfF1KZ9o1qHyENMVnopKj45vWY2rH
4Y155MFNYf325vQhl+AAo9I6DiMhboYZe68KQ83WnanDmspZdst6SckZGzhchv/+JlzB25u7vm2o
Ih8uJpRraPj2BndJtRt60fIID9W/ruj/0B55eY5HutQPXjvEFwNxW00yoU0hYvLvV11nQNditnOY
CvuPPdQVJ1Fs3Z8LRHr4G9VIurIp/yy6tj7SxvbeGgCH/EsTjrp0eAOF0/M5NMFn6lGpmQRrqL4V
RwTm3ZfVkjCECvWzr9mE/MW9GTbg/LbukLkN/lvR05luydvKW3z8XKjEZ4q+dNOTmq09E2pELZtP
0wrfwHMsv6fQeK3N4M9canae9QdV9sA3seqLGQuE0QvPbMI/zBuN0aMd0ndECSp2XDHAyE5ZdR1z
dXdWCedgogltE1CzBjOZpZzE9ilUQ7pUMXbQCnGF+BwrIfe56Qw33+2Ps0YNmK1S3tga3pGJEtc3
o2iv6TFwg60K6ukjHsGanPpR/wSGd/BJrEIXzfnfqBK9joF2PURS5QFc9XTZf9mNW52sUI7b1s48
Wup1zQZJZd4A+9tCHfR2kC78rTFN/kOYcAnHrN2bAWo9Mq+vxSSmt54Z2jkgKWtjD/uF1+a1Wv8y
Uvm4YPl7toseCmOGNjWREp3K3D4a0fwZ18gOx5Pvtg9XZoqJp7GEXUZhBaQlQJJ2aunEngav/GGh
7N24pRHvkUgFD7oNZVT0xq8mdbxzXHJ9CKeq+jBK0lA7e2KfciToBSCkHgAYohg85+xNHSHWSQu0
KI/vmUJvD6wNGEU3fvkxc2NtVQSDcgXZZD7S3dT0sH9oKT9mq00fa06tBox4r0LrOBd88C9urJxD
MwUAOHwz2fmC2Fgwdky/60Agh3reCXgqEbQPBV0JaU3fZYXTAcH18Oq2HTOhdmmOeugJJ+qNw3Ov
dD20GYEhT06OGsC0yIJtpQtiJyZOFPod4XmJzwGNWPpNy+VBq6R57+Dg/c/oGWsZ8ogiI1EE4eHf
17AWrncwNRI7RHTThmy0L410bVyRisGl0oDZDJESJKbJV4298DzlRbaGwZ7SYYIfsk4668a4Z7Pr
n+QqdJNy+FpfniMZMSnFvv6v6gFYtMqI74ylis04FASyr/+tYUCIcENcRRN49wZoYYa6gHFCAW6H
2RNFbV1+MgBaNpNX+D+y9lvQPvTwyqG0/IJDUm3NtGkuzZy/Wdr4CRfTQ2tVim9okbdpvxTnYjTz
KMmMO7lR+VFkk76Y6zLKrjzCUnznLwNwook/3OYld78kW8oDrTV29HVD83LfPwycvdBzfRd+CJTn
1ULzXNzVR9NCUD445NOslFYKbRYmnca1kPm3kGO+nnVzyP4XYee15DayZdEvQgQSHq/0niwntfoF
IQvvPb5+VmbpdnV3zNx5ySBZLXWJBJF5ztl7bfnOTHmlSekRMPwMjbgvF92fTj66p5NJn30XGjj9
6RKRJBmZ6WselgTBMxIg4oMLYlwWIDi6sB+Dnn1hcKSf8ADZD7Uks3UtMr0/OA1pNgM+QI8WBACq
+HNPjhv/wj4mYqUy9n1sRGffnYtNskTBquA2wPFYmnt6EhHbNG6OqqmTFG7ekXTiHiBVORimpvoY
ed3FkkrSjhF8Hczt0ZVHSeDpDMXwWx8s/oos840zQkvjrB5po95RtEu0Sr63G72Bk+zr80Ut7Jrh
eiJYbqPKVgYmv6tYoii0Teh1VOJwJazzwKHlOhG1eqWdpy8hOqrAejJpsexVn2oZmATTBn6Z/c4g
kw7/dz/Hx841nHsEMMasOXZxor5KKfhq9MzvmQ+ySS1pYv5+BN9/Ohe1S1/UHEChMHtco/bF9Zpe
s9TY9RUIxI4v2qMTJhK2xXvxU74sHdOjASXHkzsk875Z6DEjHtlodWhf+GFyV9Mmml0W5yv9i+XM
DHJK7TQ403IhD+D3op7q5fd2nNtzhe0IrjQxn8RSzU/6RHlO2/yH08zjeZjc8Sz6aDq4Q3WoM6jC
WksBNbdGm6/U80q8IDFoT3A8Igbk4ZAw18X/WRbwFRCbxBdnKnI58GALcZdVCN0j3RWhL1Zd1rnn
QS6onNxzYlKC5gvwxoq0sJNpLHc/SY17gOLzHtI83jgOgsQlFMY+8+Fpq8mYbqbmDUplZ3qYbfPW
QKBxd6p5vkXxaqoL69OSkKDHe9wdSFT4hNHQPoD9tZ80iy6Pz23KiUEhdekfuasH+7wtv2aNSPDo
htXnwmfy21WeJb3N/TEeQ6TN9lzurZbhsJpDqDlPazVP1J/m3sGr662jceJNTMdTi+amQ34QkHIp
Q3/imrGmnOTrclHd/zgo3P08xZjzigTFyH+WZggQ0c1ZjFFCp6iRo4bRRgQZgAKTT4wXNCHaeVbC
OKco/0iLKNgXSoXQGWG1taowW/cFLmbsOXscK/pJLSWiwFNvFHuU0kwVu2KbhSNDGEu/qGWyev3S
SSmoMdHMMZtr3XnFzRLElhpO4iHN5GlWWdaqGxGG+mZnGcBT8PG2XK7+UHtHL6FP/FdbVD3CMoI8
gpgUIpz+8dXtUW2umdGiopYzDKU6Uksy4y+vQguxdZY++0zIDobJF2wZfWp1r/86ZigFaCq/oL/6
FGq0h2MCXclWcZ61VgMkMsjPt+5m2r86VZLhmxt1APw4D0YJodpRKUiaYivKTOyOwEJBeTXWtyCy
45sSFhia883TiRsjNPPUF2TjNn4B40ZaJDyZxqHOpQNV2MoEZ3+0x6baxAK6aJfb0X7Sk+gUjr55
SAPXRB7VEQPgdNYuHAsUbB5YlHiy9Y3VGMuRlsgTPaXupvVOskOEEK6DfnZv8NQwons48fYou/of
Gb3jClPFMyGx4Gng165y3sBHOxGyPge/Sgt0L9Kb6A0s9cR3hA4/O7DacGLIInv0HuEmcs23Re+N
b+pBGuskVQQFh6yEN41Z67iZhhAOtmYA5anCYDOBBrIJsbjQcnYmZnR4qdWp0mIkqZs+KdopSc11
MYd4d9zmMDnziWkx7LrZxrvqcZ/OvBkIv1SEgJGNNjOM5/3i5d5zl7tb2rDlAUJAvHHSKty/l+6m
0MG1ypZ/AeHsVKL6QmHUj5dEygbUgheSbvY0E7nhP4nCGaDJjnxIHcdbfKtSl+NT/GbsUFolcXpo
6LBRUVPK/0021TrTokS7ikIbX82o2c2EHEnXl7JWWR1GyYpWcIfvGBwmQYOrNjfd81OSLOlRfXHU
d6ZomF07DXEYEkd3tuWiHo11GJ7DrM6A06KB98cmXOu5Gx+W2tfxbyXVVSQubjwzmk9l+V0JGCdu
zglxkXQG5z9TGgXrGV35yrcI3ogjx0cDwjKFACOtKvU35VS0u9IbSsrX2buNIvBevSl9ux5r306e
1dLExCYRzEFd3gwbo2TmTE97wae/WIdGirjVQrpXd05d/1YFVBrrtLWKM+kyw23+a8lEdh7DfqN1
0Xf0FTDJSn6fe9ASNUU4tsYtCGCNVebayR/oXqR0Ui8pbaQj5pxDRILZOkGJgdaILpVaDGIz1r1A
nZyRXwruDchlH+nTo6+Ff63x8dO/dg6tXQdP+PC0J7zVh6e6rlBn4oe5jr1tXtPQyqH3TP1R9aPj
C9neAfgiImJqL0X0jomGwBErXTlLS5ZQUmN8Cyxjb47TJGX09L9V80IOLNLamw+hXhc7G6MIs62o
8E8gJUiKxuMrlTmx4PbX1y3vPqlRWxcD8Hv7AaMBVQz/bksK1tWi06OcfnBQ01+apSZmNoVmMldD
diihSHmj5154Xb82UFwuWvFWc40fg76+MEyILon8AqglkE9JMSGTzgMKRekPmK7UxsNYLBkgc1Pe
BuzvZmg/KgsSsU8W3GullbfaHKtn14VBOCJfQL4rwy4iB5QXXTnNmd1TSTW0SlTXT7MituXIPFS6
+XWsNfvJQ3gOuzK5qGcpv9lZF+EvSHPOps/INzPsznyrwYswIPHNvWtil2H+kMv+sBJXdulCWGK/
m5Fl8ibO07epus38L6pG1oLeC+MecXR77hUgj3fWXNKBjke2M73Zw1gbXgs9OBWJ5d7VsxqgF16Z
BvOc427VZ9mhTHt0y0C3W8x7s8ClMMF3dtdNEsYn/MRIqOTZFdTzfOQWeoiQj++Dpvy2pO08ryb8
rjuvQjVsjtFM9gIxwVaDfiiQr82z4e3UCUOdOUDZMypEbx4m9nT22GcOmetzt5m5DQNOd3eaNYAS
miDp8wPa6iMxg7kXu1t8PcxP6GSs+swKnqgCMLbO3X0SIyE8pelh7xriH2Bcp0B+DwjZOdiZk/I3
VuZaI9WsoGYgWJlHcx+hxxeh/aLZ5TN5DsEXE/UFb3W3ErgyH2qhLetjRQrfYHIdGtXc13z46Z6F
UdRqbiTH5UX9SyvJzFDqsk77Mzc67RlFCUimJshfTN/4o3CRUJHhCl69wXKNR37cLt7CZBD2D4jK
YTI3uleHJ9pn0XVB3LSNyp9L0jtn6IPh81gS42alQ/O1Ld2nIUs/2cSyHdJ5mZ6JTQgpkuQ2KaVA
hmk0u7HilJtxzdrU/U/U0vaBsOY7hMviECWBDzfTnP/QnXxTmr/wTzhfBryPOycbxCEx85NFaP0T
tubvVtgVRyqZ5Qz+KX3o0oWX5w5x0IiXH+o110vPE4eOQ1n4jD0im7igqUX7r4X6pk8JJc+qBpYP
wW6XMnZ/6guhAbJN2DP0ZqqUDXTUqMgNIFFXg3nLlQgQMkc6Y9q5dVtdqL2rC/w0VJP+AJY+YlpQ
emFIhd+019x7SWu8F71UC8fEh1XVbHK6DklvD2IZcfkf81xtQH8pS7bWLddvfVzq+RpY6fyIJLzQ
HLgskbymp9o1PNTUi3YwiJD829Ddizxr0wnIXL5o8b3DhFS3WuEE6QV73gXReb+J267ZqtfTfo2t
Rr/2qSmNqDmAspnzAcfjYA1QkggCFFtnZNkZtnaDrFL5+Ykc/6FtM02TQ8kiFewM/fwTPe/1XRCR
tXKKUAAvoPvabTSHRkZKZMCmZKiQOsi58UKJLZAp7nXyLpK+S7R5pBMeuPbdDC2bLA1VkZjr4zMz
bLHTRv/B+LHcO0PpVysBiW79jjDw5qbaqdFALAcKUSspFFourfUkNMPNSfCItRItr7kH4B0oXSmE
dktcZIfcYeOtpf1eN8kvsGCtb9TTfoBAM/YEmUVJN+Oti2ecoRkjXBgZRULbtWPaFiGx4/cwaiZL
UZ3l+zxqsPV5g3eh/HEu/dpwjZZuIYvyOpQdU57FSJ7CnP+QPjDNNgCJI2IFgijpn78KrR6uc7yI
ndslyQYaSO2uYy3N9kXVfcp7Oi++huanWXAYDKNuc2Dl9lSAsyt5Q8oIUqZhHXHWHPOSHtmq9d/C
Ns5p3RPv47hO9pYimWf4U6Japcu1ReiQbAYvnc9W3M9nN+pG8ufglcxSGxNJlUwWxNapabMvfhro
O1XjBQFJjWRSyCDf/YjOYZpE8RIPVfGCZhwKm0zk7jrDeJlTc9h4iR5v277+qfWD9TzoiX6YYrqj
M4aX51lnxmUQZSiM+Ei+0qk0u5jYmP4H5ign3gu2lrrC9VTrXX1JZv+nEFwStlSRqCV3njJ4KidP
N1AvYwsSm9HVoGrKM1rW99rJyIu7rTrocNTDfZIVu6mZ9U9N4j9QtmTHkgvqCZbYzwYd806XhBaP
L9mxIAcmDTWmTTl74nubXVDTo5MjNbm9GWpLQSiAIGtki6oyXAsLXvC1pl2aQRgbE3PBrtay7FPe
BghVoN/n3PMe4K6OU9Z+gk/VnszRQ3AqFyuzhlONa64yOFUHwsAIhaL2Efs0Qx2j/sqNKzkVbfCm
WbiIZylJpHJlcY1jN2TzeQzmNzTLw95PKvSNgdafOW6Ty5rg6lBenUGKCfMg+e5E/UtJ9XEeCvdi
c7xeG2Z1q+TZEmETN+6KvAQUtt/zOWZI1tXNWeCaxu1m/cHAG13jMG3MAr/ZSIbyOSKBHCFDW+7F
gvyxjByE51iejgY8jWuDR6ere8JhwdCvDWPwtyA1kPPnQHkAePTFuR9Lk6zkGVDWHNhbknWDNRs+
5fcSJ4AhLLF3LNcg8C2y6a0kaNKsNt/kDlKfRsfVUMmlAP27ymlCQ/hoTfRx0vSAjThjMEVB00W2
dYIuxahX6AOCY5IUsf3YJ1rd9ok6y9zmAG5XQhVNbmIj+/N+IueF2oug4aQeCQrk46yoN5PzPLRm
s2PYSSBykw4bZr463RYU94vvPGEa/ykaLKw1CR3H0gmWddTBwalQBdit+TBAhMgU1HKnJD5qYTZa
r+1EJ3mjmddJNi8XIkAHA8Gf5hEHa4sNNkDj2u3yxe0upv1N2ag5saaEaDPyJzD8QaWDjhWlH9dz
G94CJ6HeMfvsQKV3SKzOfQrG2T7SRW44ZeyGCnJyWzlvPgHOzGHi2kE5pZOIiLqSVNa2tb+RqFLt
RwIqhpXuzm9E1jLXljpMDGXV+f1RsOvM2rzocoA7y8X3IfBB7Wac2U+VszWzaV8BZD5IFyHHZBQ8
K5/BzC5Gn4FqpOR2og3eJ/oEB9ExcgKLIp5o7qVbx7F/MWUlTFEO73zwk/fas49eFT5qbexvudzM
9QgHntXofENzf8sUjttf77V7t6Fz/t5KN6tmOtIgzcEcTXs3K603311VxK9WBOxpffmH67rjsy+X
NrFP8QLXJXTOteHG92EkUiaamUPmlFeXjyVyetywDYnWgZtb548lQzG1qkPkOJq/5Fe1DJj2L1Fc
T3e4WDLBMsQZmJhP5BU8AD44uxZKP1YcepEDje8TGqjHFCEQ9w1de0Y5SBcEnhwKfu3aqW6P7PG0
ctHa7IeGqP2I/qh4bhwygAbXmbYhLqyzydGcibs1H3s04uqXr4K0Z5jMkizzstNz8TNafMxJDGrP
5RTZq0Ba4gT2jUuNmIGmBY78525IEea3oMA7aVXzMVVtx7ptGFW77VPfmZe0g7JKEqZ/eD9668S0
XTryW9mzlrOigkSAYg9zFp0Ye7F7yy3cBq97JrOTL0vcaccyNwlUZFZKOcpTHMfdaRG9y42jtQ+l
ES93RQUQ1vCMAUcbk/aamNYnZ17E6WPpWk+AqpejRLe4asj/0TyI8Q1cWbhNhuET7voZBY/+B1Lc
EcG7J2nESXBrRDswG61+MgrCFRtYDbM8L9gNDP++zBSLut+7J/yWGWkCDf3ZFCUJmL36TfwZSAuz
Wpx+hp8bwHWP4oVUHTBhe2T5Kz2z6L4NQ/2pBiEYobzbkWDMlN3q462DqP1lpEblkJLMf9CDXBkL
3KGsQwlvt37qrbSkim9jFa3phO6j2HXOKbSdu25mCGbkI2aH5Bc0gcvtVGj7VJppM63STiKf4O/2
Icx1kTCXUapBUfrM0tK5iK5kIuWx16IU5BxAyM+zicJwV4UYlnThPWzTHzlwlhgQubwJEpyXeeMz
/cWMY0c3Ty7qkShf2zbETOD7V+6fFA0EBzxKfo8Dh0XYOgW8it4YEK3RY1XPitQwrsyQcDVFMCOV
T1kuuPFRMXGwJw88+DHiCHuVtrBXiEdOiHJIiyLzZGpd8Tp0JLB7vf2J1OQHEVJ8s4sSjn8cYv2y
l02si+pOyLe0Y4Rx39zK4kE8QnCmE3VkApIeQAHT1SpGrI8lM00ltXQVrCelPWExlmlkrhax2j0p
BTL7J6kgtzkIPNMhqQ7UQTdPuo/VMqX1SzpAtTFKfdy6tdWjrRzRyPEhkNOaLcRAAkf67Lcoab14
0a6/B2VO1ETcqax+Rfe7eWqjEUSOmU9YP/23UrPKZ93Kqxu5n9jLsHuSpk0vKwzCw9ByHTYhGn+7
LepTJyEygWHREins+ZAnxVeHOPGvVnOcxyrdj0Ziryj4YjYk1z80joWXmZY94is+6UNjzbdsBjba
w1Ev09Zd9TQzdngsuGU7eZ0dJqPMKXHhsK6YVH4bZtzSnB2QlMnOTtIb4KKYk/GFR/EVIgZDboCE
fdbc7pgJzrpydlYL8Hyz0z28uvr+XtIyiSHnTRgPJYgerLgAT9Tn166ZjNVMo2qVaDZBn2lY3D25
lLpuXtv8x9KhPy3KHK1ehfUd5FL+1LiiPIMikCOFPCKhIC3w71CHzjcmgdNtatqQYwm+YsQL7ENw
uKJN7eJk99qJ7sOcfi6mkLzONI7mNUcwa1Pli4nqIz4vsuJLuMtoKVEnY1r/7n7bIZDh2f8hZB0A
FRfPszQ+T34tGSBVuO20UYaccSe4/EfdMH4hHoPy6y+Rg9I3vDdKWwfddVfOLeHW5CleNagvuFCX
V6hffAc62zprcv9RC8OqjpYH9e3WizvaxLTmL8AA80usLW95P/R7s4JjUdoMbO5GZw9SoNS+9IsR
n7lNF+w3QjvbU/UK2Oi3nFNZG5YBAyJgQaRclgjj1wUk/msyfIVSALSz4APOwCjccqnK7BYOs0Pi
INfNF45WXSS+9V3x56+FROhcApXUkuQ4yVz/TO5Ffv1YmpbgMYfaCOD7oKQh0Ugh5UV4M3JktKSS
F+AePF+80BhAdcMVnTsQjSYHjQx2ETE1J4IJn3s5hVML12l2aZvkxjHFedhyQKpFTvqYyAfLook7
puXvMliRt2JuAkGz2mWXy+qjGg5PlvbJ5JwIU0zce07rtwEhu6dUzm5S0LQOCddQ/gEM5uIYUr1b
EgnWaFZ6Jj2HoHc/yj45IaePSJpSS02zLuQGIWd1nR3daU67aKs3OuNnDN/QuUcy3N7rXD6ffs9F
94iN3iJ2gFRnX5/eahAsO2scsnMimSToVGK8S0XD5DQgW2fIyLidHO8AKO63b2ako3AERAX5Efeg
JUE8YROPGFA59mMSo02cNeEL1fRx9ix0deaE0XwY5mteaz/CNClOwoFqUXHyckJC6bj9VifAgIM1
4DUGJeVH+a3UBmaHqNE5GwmiBNN95wpocBm9ZyRoCCcn7KqDT6JKB/2tZ4L6YttTB+0wvFoExWCU
S66plo93foHxvmDQ3nUa/g/12oQO5l3ORyMIrf9f/AqlRUdBI9NP8Fly9RNELWu2lI72jdKgvTVQ
6envnoDrchBNy+GLaO0eFg/T0hrv+3lEBTAN4p4K2EMR9shb0KTVXs/j+tovzr20/PSVXZ+e5kKk
RJpwzF/8Kr/1ZhOsOYmEOy2B2rCK+7zbcgbo1k1t1C9Dvvyw9B6kLwG7O1MOJ70pvuFc1J96qrNt
kQsyJV1c74Y9lqvUn7SLqDCIKlmjWSUcbL1x61Umn1k8pGcRZjsjRpNpu1CCsWwLziU55J/R/zwa
07LtKUtXH+Uf2CKsOwkGtcHHOFfJFL8MLRlVB9AhXzrCIKTs6rJ2NoveDTcc6+T+ZBYpk/EEcVHV
QjU5EnQ/k3CbSsChlZN0RArp2aQvuO6NvN6G0q+nlgww9MXRg++wp8x93cXJzc6kYZXYJOLOAVva
QIp8jP9PaskS+5gM/XTe5FCGb9yqBsK9QwIq0E03TB3P1JLeueRotk0MvJfJhPSvHlv0f/KRWjxJ
oVrMkUhhKaY35eJznRzSNHURphXk0wYVe66NCJ38LPniYE7vhyF1DIrDbDoPsl0lp+qziPCIQWJ6
f8TAJ9pqfPzEPvILyIHnhwNj8Vtr5ZEztnzyCkbZ6p+ht/16HuzgohBxOLDClYfy4KB2rszL6pUx
BhhD0ynhQzHPXRGMN7VY1aAfURA8x37RrGcRWozfxvCiFn2i+T2kXDhyUodeJDw7clZlyaXxmv6U
GodQDo39sNVPnguyaOUiHQHa7+N/G8LlPHW2y0y7mTcmU1Z+EXKb9AWtplN5CViGhhsbdz7cR4CZ
MNDQiDsmtbvx5yk6u3IBTYZzvyXlHO5i/Gp20CuNvkWMbcuHKHmEHCgbJGojSyFL3DghwTYgljF4
Jrn3JXZ0YwMyCw3DXz9Uj9zOyXfvx9hoMg78qQ6JDkbOCdPG2W/Te9o13Z6OB22ucbKyMx1Nd2WN
Qb4xpY3NlstYEgCW17SkrQq1RFdNVy7I5TjALbml5Des8iYChxPWYF7NCLZDjRHWoX/2xtiB1Ckk
RS9kThobYusIEnVJtHgf++eBdhZUl1IIEJnWV+RIzc7A2sy/n0X0Mfa+IUx3ThF9T0YxBZiQkUMn
YO4wENQlkzsm1g6UZExROWKqZUo/j0NMlSw9xAUHYjsBDtApbzE52uf3TX2Ko8cszeJqyTDUXCLp
GK/hne3LOX5a9sj7sIxpVb+cyyRboFWFMkYg3is3oyvJUuqRcjhCW08PmJYODIqckwfC+H2xsCxj
mQrQAvBPNU3994I2AZjuIl6lyfB9f1ObnNrutKUhRwBVriDv/DIlTXsq+baqZ7FEKixE2AH96I6p
7KwoJU+xYEpxUBbZVT0elDpbtx357dKcXxPAjcOgGfZOGPSkZ87nD1AAA13ybr6H/h2hWL0mSTbd
WiKJLoPd06Ox4WWdIHqs/iWIqGeTS4TB1uZjTlqXMiU9cv4cgB4eiQP8HKmuREPfcYfb2Nob8JC3
tQMeenRN80GcnPWABBwxQinpaLrQo5kAHjukCfTcxbKr+Mgt6XYqJ7N8XwZpeUILUJ25YLmDcpbd
wDeeL2ppmmU5TF1z476V0NPq2AJL95yXpADYdGc26ulY99pWp/JeeRY+SPOYCjaJss8b1N51Vp40
lGAS/FkRgFd1Z9ShfFMALZ2MBKRWCHAJeTkrXNtvnOc100YJM44pTU0WIU1PpYhkt7INn9u4lZC0
8Rp68QQHa652y4zAsSY+fJcwCn4drIYskDbKT4NNwx8Rvbma5beTVA7sbJH8tnKvJrpl4djy0eNX
j/QGQdky4yn6kmcOozAznc5sbtN5lKolxy7EEXM09gto/anW3hNgB8gscmz+mBGfWgwie4SFE5O0
WrKjwAs1cARxy2A/4/06qGehaz5NYWUytk2say9nzFFltmcIhRtlQyut+bcrLSmKO3dbkhw6888w
fA7jCjCzTz/wkNYIF1y4ZZsm9Yz90A64j70T2nvnuU7oB2ZZ+Z0tu97UVfJnWvLGb6DYmxvT4+bK
Qa5/rktEGfMLzIDhmsXm9FIOJK4VtIwOek/vVBPI27Dy1w8h3I5Jy9JCrwrya07/VA061MhjkU0T
P8EogevFiIMS3CS6mdn9RHZWRk9QbIJujYR1XI25GMs9uELrCPzpWMqe/iJLe1nEnLDu6Gu/5w6a
E8WVS7J1JnfdwCVb25rjeqc0PJ0VzRev2YYuFddi1O0ubI3u1nbwoGAParuin8UFHUx0mD/33dRt
XYreuy8XQacO07adbFs3eLBfJp+Lpp4OpQdVp4qjXeTby30M2gZ8IsM3yMHRnQ4NSwWKrJJhu7bf
3ktZEzXwsNncQES4bFE3n8HuZsnbN5IgBX93T67Hkk0ELyfnzKkw0UMw3laVtVxiq7PPwvg8psyC
hbwMlMpA6Q2mtv8VxXF91HSHDGIGmLu6g+cME9K5piPCHFfsBmy3TEK613Z2i2c/igF9RjrejLY7
kUUMP56zIMA+GV/pavb7bEUNWIZSQzvp4BtmCgD3UN7pFK1OHatyqn6qYXx5kQK2y6Uzzf4wkVnN
IAQeSMXwKiB1HZ9RhYehdY+FRowPJGEKLQpscbc1Jpp68lYOjfUFLb27GqkWb+hau0M3oDWJs2xg
zmg6P/r4C3D010VIHzo66IcrILGlJXKfWdqludw0TDaInqMa43QyG9/Rfur7qg5L+HSLfvcbq4SE
2LZr1WlC9he/95wyOyRX1LW9XTg1+ySystOy+DGKGIebk4WfFeyzRMQpMZer2wVKveVVl/949YZU
UtNZABQ6zfOxXYh2IWcVWltpCEzvijsHrrQ+92m1S93u/n5wA2CR7OCi0J12QyRKzOSQxko0qVqs
fqbgDqeCgVZdH0htcnaMHp7Ab0xHXAjA+MjoJtLe/ZOwl/pOI7fecnLTD8KirUVqIudECCdiPTF5
X6s5X1jWKG1qby867Vcco14fAr95sufI3Qy5Pm1sqLqhI/rPAccRRbLLZAdOPcplG652QVxWzESp
VoeDglQYEamKYzACSZKnI74cuzoes7MqXFQJw+jTPjZG+pSNLp3IiLgzElc1cxVpNIhTnZKTbhNB
GjagrKpjjDLHHcKgabBGJI8uqnhBQ7oNn3LYCg/X4eBPn9XlRBnZp2hZ7BONXFdK02CaLWSFEiBP
w9WeX7m3nT0QKGvqZe9ljqzkSSOJCIiB9xLSPsD76LprW/qnFRhJLbH7JQ5jJnvp8BkOsHeAcj0y
AeVivDn5sSxlIz+1vtQergI1uA+p8IljaLNV6CSAb5to22tLvI0B032qHOeLnbXLNnEF/44iHd9p
YkyuvIucJpkNUrHWWxCz0T0+TJzXHWvQ7mqxKjLB/aZOdrg33c1oWlziFjQ/uItI60cDKgYzt6t6
VKY1zL+REEFNsJss7nLE+gT9rdeLkWZ6iycaHt++t6HRtoy59C6v7rruP7qkxOTJYPl932yqAoNs
uCw7x/KMre5iwSKyeXx8GscAjU45VqdJgScrs/kiRx63ZRTiNnSDv6nGlQ2dbO3KBiQ+7Jb7KuJV
hWdSizf144H6idg6ogMrPXR27/t95OSn/87Pdv6ZG/ZOz7YNC/uHbQhKBhkh9bfAhcRE7zvOwt/O
BQUxMdPZHZf+ax4sJCBSY2AQd0GSq2EpqRroT9CXULR4J47T9tY3yNiFhXPy9axjt4ueDcQgt0nA
zBwth2vYQTHvcwu/tq1xm3vPRg1WVKe+x4CXgVT3R7FWTsS5wY7IdIShkQsRGiFmeVaLBoSdAFki
7FX4xdLmAtYyN1RxG4uAKCIZ0sF0qOUMR8KFYhG0HFsYRs3apihBF5il/kcrx4kL2KCTC3tyP5Ep
NGeN+9CtY+do+gmqM07LKdYY/3OLNMb6q0HVS0fNcS41/tsTH1W3hue14UPPtoU+5Ef1hRDi5b9/
KioWrFTZ7jLl2/Edmu6mbkucueGRgvbvT6XTcUvYjNZ0TPCQfcjxdLP6qhaiHH8/Uk/rhoDHgN2q
G8Hh6MXvxUFVvbbD4SnpGIDobVTd7QFBHnPEA87ymOM2SkQD8fhJG8wiwxJiVScz8IoNRGYsggmN
hDrHaNMyaQ4LGJ25NjaIG2Jv3Ugc0qyXskNdedvI5tDRyjPIJRFa8oVoo2rQTm1LmEir2a9YDWgA
sUlWmu2vScol+VZ6KCjqgv8ncI0kAi7Yf751CE5t+eYZ3NyNf1/QVuN6hp3kw94i9pHKcL4pQVgl
u8I4eo0VO5u+Uz8oXfcL6rt+52hue1JLJ9Lu/ZF6igX19w8ybynWIB7yjaDb+I62pInAro5BWL1k
/YW8/HiqHjlma2+mMm/X6qlaFvmXtBA3iKs52Vh2HaI/QbOqJbMWa4PO2CKqgLYseYp/Xz5eE/fW
oIOhfi6SjL1JFMvB1NvnwUm1O8MUdyPk4FE9jZFBunwfs1NuohJUr6nF73LvOInqTwbAKydZKCpb
TYdljOHw0rdJVBEtzeaLYa5m5hmHYD0uQUtf3m44v5oU34pyp15SqDu1NA1mFDcVn//1eiRheOq/
gFNB4yDrAMX89Zr6gfoTS9L4O7rX2MWkKl7p4y0/Q6TSc3uf5F3gQzP/8ZSKgM6hev7+UP3pj5+r
p2rJ5V/78XeX9QjzW8/WEyHwVw8M1YjWkgwEnS1pzZk8uaplNqK426iHoSHT7TMomYP8Mx//DejG
9G9PaQwcB5sTXthIw7Rs0fcDiG20JfGWBBg0qvIpeXEFqdJZBt9axklkEidMW2y6CO7EayRVGH3l
ax8/+HiayB9EtkGEGcbxU6J50c3ImptRFue0baJ7sYxMSd0MzqnoxnRvW4O7LlviwBUeK3RDhuXx
coDgFB8XaQ95x2bJR+qpnbCLG40H+MX54cCzeMzIGze6yNNN4dO4Xpqihf83J0zg5DJ3GSmyQRft
0EqecTVZh1BmobSyALb9SIa+l61F0t3BudUoXLZBmJibDATPI5dWQUBFDDltIK/qtdDLh/t/v9M6
/8wv5E4roL2btmsLohJ92zX+uf8JJATCRpy/F1nzyNEO/NLuOKusl2Bi7KY7qX2huxbADedLL5+p
BXko2sWcjif2exIy4Jr8/kk11JzJwfQQTa0RmJyQ5HSoCF2FhADPeWwr8cAVttx140U9MWgRX8eS
4Ce5NalF7VShFGv9n09Hmler2OQLXqevk+dkPyOTuormMNGISRPuos53bjAifi9VlK6AzQ1X9RK2
m9+vmy0Y3W6JGsQSzt2RojFV3aSJZXD+SDwv3KcOWEIGg3lp03ZZWmDMfp3xEMPq9P+cR8z/5fOw
LN1wPNcykXj5//o8Zoi0SKdsex+jxLvlhAs/hSO1a8ooL4Mt+qReiphPnwu7+fzxUlIG4hBDx1il
8g+1usvsIwDd5cZldR1KvbyCRyyvAVfcEW7tySjylCRa+YM6t8DaJlgvVtiFwv3ffsQO3e5wAxI3
lY/JtkYxsEkVzCwqwJH4jb/971ek9c/QTnVFOkwPDWH6BIh44l/vgJ+ycekeFtICvWiT/VBSBrWQ
rZFKas88nz9edNMIv2IpkpX3P5yd2Y7bWpZtfyVx3pnFZrMrVNaDOqqXorXDL4Qdttn3Pb/+jk27
0j4nL7IuLmBsWAqFIkISyb3WmnPMxAbnByoOH5Oavpg0xIhw8JEwLTejQjngyIFMYYoX1Y9PloTj
FAzMIaUvq7PcYY0D/cJgh0ueryzwnOULvz1mufO3r/uZ66O/IpiIyKjIqzCdeCJrh7c0S9h7hTLW
TzdP9v1/eankS/Gnaz15o7qlCc22bFUXy+b2t82rb06J5vaW6XGFjA9xZqZPTDOAFKrp1yCstQIX
By9MZ9JFifN6a6Y5YBZGfOM5oAfNJc5Wpr1pIzVmS/fZjsaw2eYKCOqUdCTFKiH5jcFmHPHncWyY
V4D65tWYYpNNRXzVR2IXm1G1kRUXKWWY/Kr2EEbO/Nsj5TO4QB0XYDHu25cwxFEdZkMKww+G8bJo
E9ny//7VcWTwze+vjo3dRWiGbrsqYDMIX38+tZUtfqI+8K2d1ebx9teFebnYTtxeh4pJ9IrK1Bxk
Jtfz5TFhGGa7fO7f1Nh84AxDzymYPsEviZ+qeO6f4aIhbo7i5rzcNBNMPCIsM2+5WWq1wzwG5s5y
U+aHX+UTUSf3z8tdbfB5eTJzzv7vT5Yy8vztyVAx/XwyyBTzNU/th+V5RjB121Lp/PagM9yP4OU9
R/i1vMEFHjJWffOsqp128SvtQ1KRubFG9VCYVv20PLRrCF5NCK08Lw/FIhBvJz0AzSufKKNqOFBy
KhgVeSJBfMWdRFDvxxPluotR0c3vy2OZ22E9hJN8WG7O4wS6VO38zXIT0hhThAQfwPJMhmLrT0xk
l6+pZZN7//5dN/8lDglbiM0FzRaaSfzvX0uH2emFopMvszVKfK6p3W8xC7fIdFnyapAhrYgpYbn9
vE8jVICqe/CPy0PcJuxu8rvSVCar83uvW7mHT9uGKIR+THe9vNnSodjHvaL9+KphD845yNJgpUo6
hJgU9UIs1mNkIN3cLKbEwI8R6WN1YMco77R18kOWO3Hb/vNOqBYrXV7wDb+mVmeH7YmmbB4WSe+v
+5a+TCubM8t9Rt3XQKum+mF58K/HLfctD17uC1Wr/F+OMp1a/i/HmemarmZoCBtcTXX0JZr7t7OQ
0KOO1rIReIqqgLk3oaEui1PRjw9NJdguPcB4HNHaw9oNHXBCBnXdQnZQ/Q9RM8BAk7Z/IwDN5ujE
BPp6DTk3wqsTNckGo8F813AbaGUD/75T8XfKgtCaYBHlWfjO1gtVNwLnw+CMP4e6tLi/zTP9xl/o
4YER56q20BY0TKTGGjarxXF4yEX6joxletTVqCEwfujOvN/hprX7RzfwiXo1hPIYYiwHRE/tRCaK
QlZYpRfHpb2Yq2gijSiD+xiqQE/rBC8mGFod5S/h3eWidDc+FplggtN05AZ0po6e1QevDB7P3agT
s+jBb8drVhyZ3sK5nNDGobF3iIObPkRBmN7qziZsAFL/lgbjjJCiqKD1opFMyOVZMOFqkEOuArOw
UuVuim54fogsfb10cXOltbfOEJEqGOnzUZML18cWsLJJc4HkwXzvDEXn1S4oOSubrWNsgVkMEqvb
QLQpwUFv+5nTvYgAd2iKJW6aoyXXnj4oV47+xrwywu6Z6nt+aH+bLds4OKr2fQbu4oHLUHA7RtNN
py23WKcj4JMAb9XRyypG2ygRBq+E5YBGMyrZSWNTKU0ODjej/K5k0W3nkbIDhctuToaZdDPZzkBv
3QPJKR4unuDUtuEmlnoIQxpVo0TzHOiP3lj5427O+/qiufWWy8V0rewq8/LwS65U5A8WZnODXBiv
fKaQtya8ENC5NuKm+wYA/d3Iy2gVEXxwMMyou0E1RS2KVawRGiEWhlbdfYKWmYl9mEo1JsMZyQH8
XdQLpVa56z7RPxdF0VI5IrItK0IxyoSEu65GtWiIgjqsbM3HoCD1GYmpD5BduYS8X9hJq+IG1fhm
WrA0KaWVc4cZ5By7Q8pskE55OOKBjbOBtMAhpHIa8JNObYOAA28uEiqf6cag5rM3aDVc4wT5ThNE
KOPM7tAG7fDUhVLM7NuvSId3lZ0HZ2a4M9lQHAAus4cl3U1xxbShvapR7xBnVDd+53Vl8XXOkB84
/0P4TL7/6PpBQyeJJpzInMvHGg9MhJrNHVeORV4h8tlxP43NsZao22VZFNcArN7cWXC9HtP4XBku
R7RurXxJyjBuGu/NfeC0Tibqa13531Fa3q3ampEqlQwyLV6GcIyeLRdQj5I7+tpsA8Nz+NNXnPcz
wnXSt0RK4zMqLW/W3OqdqfCwXjisrUX2X0TNtcXPVJwYKmGqlAgTpHviajHz2xE/q7BhQmXaGNV5
aboti23146FACgVF1z/+WirIhGFRTHtdDs1TO+k9DT+hLiXLpBtCm5AtJsV6kxDsjolfm+rVDVbb
uAmievI0tBZrH7fuGjNvuOulPsTviGixQ8nGMRsyKvUsIsJKYJI/hsPXISn0R9E/Fz1eRZjE+kUL
tSdB3ucKu0PFpwdRIhT5dOMOBCe2Qr3ahd8/9hrgS1w8F65iLAVoiyEzWjLeYkF2nvK9rYkG/bVU
ofZSqMa0s3oNpsY/FxyjBuRwWmgzOhRjOzvOW6zChNq7QnE3jg4rEDQD6Y5JPRh7FYHmjD4S/+ro
pJgeiX54jcOm2+kYUY7LMptcDIZY7kNKEEWRlOdHjh0ynFLRgzZwimpOK4y/wCLLm/1Mbq6A1LIB
6JUXEApG4DXFhBcncm5TZeyxWVfnoincVcN4bk9AuvM4J7JszFxQefGJsxJSFSkXR69qnCQSPCcI
49CADmR+YfTHTv6vcvAcgL7aq+isOQVP60GH0hjG4YdMuJ3XSxaqkJivDgHjzjb0t6FzX0UGpbUM
UXZgYsrOMYoFD8Kf+txF5YMRT1tzUr6Ek1pt/ek5cIPOC0i/RXsbnUxKmoPO+buW5g5Fpj9Z4Wrg
c35yNRLK6FQJBpmzv9EAXdCZGduIC11arGhpRkgp5mhXy2xKzdaIjkOGbkH2SElqKevpbHOOIF6g
ufziC6d0LKZUy7059Ep/eK4jgcG94bLeq0p9cGpdOxMviAcpAQWQD9rHVPPfJ0RwuGqJKlVydoa1
HCIrqXNxkmxa++0AqK0W7akoQHmrnMCpOBpn1YLcn2nR+OAMmfLXNSkHuX1r67i9W13X3h2C2aOQ
mB7iS3YRQq87YSrYajFrbKCgDyj6qEGUKjIfOgF+xhLaSVQZo0INQlCQv+EnmZI1iYSvi8i0FkO8
WzSnZld9KEOaQ3OS1+eWF2uDTuGnektvI07CaA7L4iaGTnsLCu1TlROkhZbn3GbM5t1k9gAFbQj7
Cg/L0GksWyJ0Ag5YNXDv/kzXa7aIrA1rjOitluHgHziJkFS7Xs43y9In7atvuKW/KYrnBcWhUPft
ikJ7x8RhH6ys8aAFTbcqz4xzlAr2p1oCVnrAlexEwL0mfwQWPhCbV8FtXsPcGTc2Sp01WjqL5rYe
bUzFSr2h0SdofmZ6EoQ/ucSB34ZIkPSE6G4XSFDqoEk1iYpHuW0gFMe6Ef8An5cyfTaI04MpPU4z
cuD1IC/RSzQLo/IRBaXzIcpxfS7ohdTWuxXsBcEeq3W8mdPJug9o2hOJkx58dF9m0GT3aYJbQVsk
w/mcfqlaUB5Lke0iMqlGzDvGFJp3Z7C/0ufnfK5Pn6j6rjFMI4iX/ZEoPw6EPrn3BOvu8z4ghSGd
d0x3yz29AVKRtXh+KLJwPiZtfsvGeTzMuh6cRrmEjKx0dc7PuN/ti1o5j7JN4Wk0pw+RhidL6reW
aWbTV++EyUD2sXEe1wmJPKMM6u7Umv0LF0tb0TlGZZh4AexsVwzOJ8tKxrMvR7KVniPU1TY2JBq3
pTRDBX+dMdxuihSr7eKDzGBY75ECycwnT7gwBMsuieGiY2/scvaVRjwoFFMg95ZpkpMCy03iYrXI
oQw1+lojoNgFLYLbrgI0UpsxAeGm+dB3bI1Mekg7jHHhWlEgejhzEZwddfIykrw+KIaN/TIqkpcm
zL+CtydPlIYJ4w4fn32Tb0FXIBeSuvrSAraC0+JDhrRi5XTBUTGn4aCjDsZ7DCyLbbu9sUZDfZh8
TdmgQPGiJpSAX6JwVw6e5sxuswclhS+aBSMmhCLZL4hb9Mtg1XV9BcckwpU6qFehvuFZRkOkFybm
mmsMjU36/hpk8LikR0IiZpRZTHJIckJnuS59DfkfCpo95fm8M4kMIJ876plo07hrTFJJwcPRsnCQ
oaZl8K6g+F/X7MzZISG7TyzCh0Sl4q4nMTCNHfM10vzHMPMPjVRrRvk814g0jYubB8neDfKP2PGM
XUyWvFca8xMwQSKz4tBcjyi/0gpJSyO5n7ll7CaXYmUhfKuFo0rCJ91R9rRAIfncCJJWQG2Zu9JE
8oPej/ynXPlsgMbEJzX96MlmVn03M1Pfq1KKMGDLPNrwOoSu9eNqVD4aHLE7tza/LGHoaosJKQKX
r8gowkTGj2GGC6g6mnilan0KDLd+mBlMn9s4i7EKEYI8VqPp9ZPqueboXOLCID2CkeV27IEhBMZL
AwJx0BMoyuSiblKSKbs+/w45OSFW4iG0++hjU3VHtHb0+BPR75mFjes8m8EUjpbKJS2PyIbSN4Xd
aZTMWJHMptv6paZ5WZedOIPZF1FU39AmUbKgVV5nNabxrBff49wQ56pPKNP1/omeJTNshCrbaiiN
Fwcrx0R1eBaZq25jo3uPRiVYaxCbuVqB2NcLBAcgJnaNbH4GJhdMetX5NgrcfSGxp4Ua4JEdnbNw
4bjinYnWGSq3ExOheGOkXX42iJzCRwVbbVlgd2y6UBMcBGgj04TcUZk0ANYTQkDfNSsYHjPUzOJm
WAw/fJMcc+R4XsvI5JEYqV1v1N2uQu++VRymTF3JD3JnbVpnID6RtWb9uZTRGbGByVP1gwPJqxEU
vBdgP1B+EZvww4DWzGB8tbif97WchKKnmI9E7ab9ZwMX0n6woBhXhexk2V3/DdkfeXZEmu5xfhN1
Kolepju+9DjknrIBCzDIiyw3P4biGaTI3dFl7xdpNAnhuP2NGMk2Ar4+Lz+biKcxMkbzRUFFsRG9
Q0qR388n3e6wiAbGcwSl8UJs6QRnM+n3bWYxd8z9lKYk87MMb3Nm9U/mxBi7gL9MPkz3pYYGuXZq
OG9DFKZPcQVUQZ3yfr1GkMe8SS5JQ852HDcNRlo1WHHxUvap20MwHSvzSzwLfi/0Pee+0TtvOYfb
PWk9lkKSgJCu61aG/YWxEe18h7ljqxbzNpmFee1lpJY9WrRDicndUT8wurKac2NyxpUfk0XSRkgz
reTSuRn2W8UUi88T0QOmZBDg3cZrHQAiaeUSgKvwGNx+QQ2LtGeE2jP3SUN3MUrsFQ3QLeJzHa1R
EiRcpdD9JKhkNw42XID/GXqt2MyPakPQrZlV1ZOwo3ed2Ox91vfG2ez6l0QheJTfseWbXBcBq/Vl
KFz9IQryXZ3KOThpFQ8+pmXNd++M3+PdYKDzVE1y6DhDF8/GHDibqNQfFUm8jVvCk5tWXPCva6c2
jG0Z+ex1oRxeS9UXe/dXXmB3t4y00CTFm7mdx/UPmo4tkTohJpwxrZgY8g1n+hz1mZxaARxkU2gV
p0d9r1hshBUna849XiQJklkWUgunXRUGuBCkGWlZAoM5YWCs+QgrfYv4bNaHe9DCJlr2HlytAlSD
GETmKiOChaVENcTVk1g7xz0uExBXDkQqB+13b0fulrYSkZtRovuHTIaLyToDjBbbYkvUn0erlbB0
RRtX6LrHoypLk+V/qXvnDyzvzMRhJOFCDhTmpLRnFbSecDsyNvQrLO3GrtOR95IxTTvSicwzoYsP
KgFbe4o7sGU1cdAQy75WUp+x7DQUGd1RMYcWIqyOXaaeTABlt7RzyfRy9efZhucwoiRdNKWaIDA4
Lg0QbtJw2kfgqRTDeVYdfGgVKnzG38SF2kmsHsjWwaQG1mi2JIvJTt4Su/wUFmNyLow6+iCc6PgN
72Z7LZ2KYqEmKccRbLQMhgJz5gNsM5sPyzUlVwgmYWflPAo0hbPTnADhJ0dQbOUjbggbNA5Z8Pmp
r5P24tivONPNQ1jPdcbhON4nJyTiLQWQwAXOP2p6n68HDT7Er7QEvUharEHWPRQmxaE5Dz900EmM
HUWRscLLphMQPYq8pZwXsb/qpA7Wj8V4AAh/Wwq0tijfEjnjq+ux88hbvbRsLDJp4VBl9eno4tPE
NGThUJsdGHqm7thetb5nwxq8LDEudULXuicyZmVVBEQODRUCbal8WytUWVqXOPeiIPzdSrtkg7o5
3WCKoFXmwgSLuCD4MqXe1KyOLBhKDA9wfbOdZT8R8LHLn9eMB9d5sUAu79hi5DR32AxAdkeIXpeX
Dm8AxmOnINSlVje6G9DzxwEM86LJzUgOAjICxfn4R4YlVeMQsntD1BdfoZ3WlgMvdjveHWjv25Bf
jHfrUzSMXyqtnSgKIWthxP/cNoRz8hGOCeTmextLV6+jAxskcBJlG7YNWA5CVEpl/GhF2aEMR/sQ
fadp459MUP+A9UHsA+B9j13yNx2HxlY3qPxBcA5RZ88X2+3fK6M7hFIwn2vWCipYCTnTSHeB+A4w
rT6PRZ4r2ypTwodWTb7UAyfRgSvSara14Goml76CO5s4VnQSc8y5zehJDZtuuYHAAHmPBusznzjW
aqh9qhk+NLnEd6Ah3SVpcrB8hchB0iaq0sUGl/XFprV42Soi3et8rj0q/34zK/Gxm0yy66PxC7+K
vqM23bpiJD5xCJuLWhfOscMBqiRgjduphY+ktkTaRa1YhQdLHq9CdRuPCDy2WEszlu7gMYETjGuh
ITb+FFd0KaJkIrJGhbUXNzcHkjK7oy49j+x5zmpNWyLys4hSmO8dQqDjg0CQSLXdn/JCUNLtFwe4
oBw+sHme15UJ/BpXdr91ftiYULhdiGV5MZtguhj68NF3Q7o01axvHaU2L0XXPSl6m+71uYsOVeCf
liKoFdFXtxiUg1arCGgaxd/QRVmlU6K8hbhHSKPilRKYqlSebg7xokQN/bKmBeyQM+/H1dY4HqG+
98rvfa9KsJrVwnppdHojgGC+T47SfDCL7gMdVZohpjnvZtla9I35VqA3P+gJewFD5n7AaJiPbqGB
OgqR/aKmdL0I2fF1WXLewRkwIIFz2TqMK+M2NqoOaROabaoiRh206Rt4zPiopJVxpS5fAxUoLhAw
tW0xcqhl6I5XQTn0tL7ZUqiVuptk6MWgYKd3EZSu61DaUi0Q7qZ0NiR6cHEUddyT7VOc01AY22ES
WNskRbZGQOw5qvuaGO1wUeZ8H+nsrMiObPdF3Weg2bTkMcsEhWIQknapgkdKMd/v6LRaVNKPdgPn
WDEm4uPG2nzat7n2GPhwVnj5SXLN6HBPvfKAXT6TnC1J2YqxGfC/XD+Ndjdc9W6O74hkD2DDNHw2
vepRKDB70Hmjkz57hhayrhMIK3GcW2s7RFpjpoinK608GFHyDCA62NY72mkhrh9p+MmvvpthXcmz
8p5axcUhylK6Eep0pdugYVXN2PiJToVXxMMDWpUXB5YWk1Te2LHBFVa33efFtIKFwvNVBjMyr5O8
JUJIFaJOaHm0Rx3T1dqNAapJT/DW0d1ntQ+FFwG4w1+O3xfHHjADH3FgQVJSe57wfB2X/JF2aZGS
rOupExWIVOVNJDTgXinWtiuEWAeKjdHMgk2HkZEr1oDwflkQ09f7BFrir3bM8j/Vqklv9bHHoqvL
zwNDrH1az4Skx4+pq5ofJz45MeXlph9+WlnI4gm36I9xacoOHRISBg/khKrk7B1dYR46pHjroWAb
67bgfJeliisYjj2+xUUSrbspUZWBjdxSjdmj10oCQqAedul4XDoZ5qyNexhX7Qq00ggJtKfItXIM
ykxplkgCfJSkxzWxN+WMoDixXsYoa250JU1PCO0ORIRoEce5lsboXm0nUnhH31SHZBSTFhJOXiEu
pqJ/URI87nmW+ZBqFfFEMvE6Jxtmg2Ibm3Il2faysE1kiduP/rPRq5O5FqlT7iZ1CK4uCWW7PCec
pguesCSysTKVB1RN5ikL5lcJIfeMIOEPkR6jOH7BrQzozlWSc8P+Hwmcn58df4DjJvoHhDl0HzMO
jdlNIPwl7P7TrPhUSmu8kPuJ5X9jf1IXZbMckQAOHjm3QxwAW39o2JHcChsJ+Ejf9TTHav9EU55X
OWdMh4tgWNcgsjejH2FT7cCCNCkYMaPVh/PAsXcsY3tr4p3rhat6na379SoofJvJnPqxnsLs1P5z
mcHDcAynJQCHBKzCD9qMkaOeVibFpWFnvBJQa9wnFTBsHaerBlvUbBT11Wn86rr8r9XMVVcAVnJB
t1erdBDhCh21ufMtUQL9Q6+3rV0a4AIiLpW833ikVPocVAxQ/klDmSFPoeLK7i4JInud7ONRF4Ad
CV7qDoVBbL2jWXgQJnpzUYg+boyG5wFyyHFZmoGwwESMrzmMw10gjcnLElr0bas0Rdou73NlZlbM
1jSMY/ra8sSxnD00OQNxzezq5PSUkWObWCdEEO+ET1gXgCsKATZ468VVufgrJ9CuVLTwfEBNmYjF
ewfjgHhSAJLzCquI5/oO5V1COU4yph9H+wXxUsnGPW6WcD0YSYGYl+38wvJp29Tx2KJe2XAKfnpY
ZZcwbT/X6dDAK6hM0jly9zq5WGk6c0BLbJh8oKEQIHQP13wQhvVCqA9Eoe2sAcTgcrPjE1g3c3/M
kbn1q6X06dcAusxjop1Fn2THqPQNgbSeWWsbIQrX5bbv16KNSXsi3BnyJDOqUb7m/QJW0QCVDKZu
e4qwp443nc67cNlFmul+cNvwUeAmZ4g3O5R37WdBPJs3Sn0arHI0yAo/dGFq0aLKrnX3xlu91Zyh
vsV5Wz0yPP+eN0j/aq4jRwYG2yJoIRiM/LUp4Zeb2E1zyJCtQ84iRQ6S3G46ug2U7a4aCAOLFIYI
S75nrUVAqVKQD0k4bkY6mluuXv1RC5vUWxzoITAsNtvJYWRHRJeBiXERqYeQMvw4LoOzFFk02WwN
ij4H7aVcrK7cWkDgD0gvschK6munKYeS7T1Wf3rNaiywhBjATENJX/EDLD0FyeklsviGoLALXeq1
GnfD6QdcIjM0OuAJ11WZAEiRz89uusOoYjbscge9LVtmwqTH+W4PkXGKdPXWOJGzIfmABGqV/JVa
2jvmoas3+Oyc9YJZXeiCqWIzSUmxM4R6ZjpkddrlCXa9chj1oc/2coyzVKSdPD1Q3HLdRgK6od83
HJclzqzhaM3DYwUh9rchGBtHdw1NAgOA3F8o0iwUG3TmtCL8OGR1Syyebq5RgcxQgBRx7d1s3Pk4
Rbclok/+HpDBIZ+8XVDCMWhk0g5SC4bIckkRwW/QUbHVDEvPlnvCOSecyjLo1a1KY3iF1+PvgO8f
LS0N7o5cQFzD7QtmdZ/PtPBS0DkbAjidG3rPZs1sG7DLaNi3jiAQw6ZdQPJSuI1alA8LKckhnYKp
50JOCuwBjeX0aOm5OMfZbO74jcKVLQWomaI/BlRkJzcZWOzRZib8YUkJXCA2plThrRiibU08cCj7
aeVIIS+5tYaXhsbTRDRVv5rkGzzIBVmrbKRQNxHqRseYidli6Ndkl6Ue9IFxEUlRiASOyRwrBz8l
IUXGafQMHm5N5btM1O18lxsci0w/8kd8QuE+z4Z87YfWh16vHwjCqok3O+vMy04LlKqyFNB7nU81
XfgfI8XRdnOFh8oOaouubIuODvUelkA5S10WTfC75oXDeGXGeobS/yd7MTKQkPy4pNQ68YNlBTCE
M6jTbqegylZqH4HJGGZf83xtuC+oZl+2fV2JbxLO9BXBubOlYdbBiiaRxww4DJYFwQznr3EA6tNx
pdgyWsB0n6ZE69jYVbFjpytLMQw8z4Z7GphmngwCaplhb0eZOPnLJxU4MS02f47W/uLZZY9lbfyC
Pm7IAcIF3JohpIn0I/xRJjImkiFqIGnRagne8ZFVJX79yefasCslugIG6UBTptiPjUFaNGcNumMO
sBQyBpUutba6jgPLrsr2EuDYJ9gvF1urF6TaOZxqkNLSBbQdUt3pKr8QNm/vshJg31p0eHhbUKc5
oexp+J4iY4HaF1nXoYj0H06YsMIOkzTwjqrBCPaa9EgrihcZ0WNqz/1tECYNqUF/0Skp8RXwwSh8
PbjxsX1p/epjHQjt0TL1HNimapFaggmjRRuxdoLI8Mw5/zpNfFr7GEnbSquwIU6VxEAgxNUUzg0L
cyntVAK8VY7SZSMShQEaztBBlTzoYjO7HVQoRtPbuQRkMJstDwztErZUPwJRVXPaQ6Ko571vR7tS
4AteFkueo8w6f9U6FA5ZE8o/MuNhc9RsmcK55wb25cGPwsNyizfpIRaQig20z7dIlxBqOiXtjFu6
TTnoU6Ur7xqixJtDWiwGJ9yYtMtLUtvXbKBG2rq42fWYvoBs3pKkkO1TY35YIJWtPln5Si22NtS7
a9XhsQvKmFwiAorqnmwsQOwhHEcmF7PcTwhUEye7Mk4B/f/9Qs80ZEd31MbTv1cVir/Ksk3X0JH0
40YC2uAa2l+0pEjA+HXrKvVKOCIDs4C9TXrpukNp2U1lc0+F+jUP6mf22f2qHDAyMEzW003opOGe
TfIJ9dN0bIqsxupAR7nCebJL1YQDGyN2mIj1MNJvp4Lxd1SYvKSCsswPcbrzUbe08WAM7LtsDtGV
hf0RjhUpRgiSNopDfAu9G9BWQZ8ek3hfGDjNExcHixpaLVmi9A5G5LWLRb8Ykfi6zHygvHNa/vcv
k/tX7TaybdvWDKHaBlY61fjLyyS1nvY4BhVxTDlcZIeu8bLEUgHRKNFbiy+LCw3CASauCRN60uEf
S2bZ16JB++SqBnwlqy1e+tDn+Kjjjw7hYkfMr9Y6V+a9CxfY0gG7o0Agb3zpRC7/662G1gwJFXrM
SC3x0yeanv1tWWD+DDd6EmKdaykEfPkFPD/9rZZL25TvkV1tIlyph0rGX9Voeq9DJY4u13AQ1NxV
6kW00XIRe7a8j5ik/BIpLkQTezgnKm0hIae8v25WzP42XVyWdGSw//7w6ylYgpebmvyf2ry1c+Xx
isV8kKrydepNNA5aU27acn4isKU490UlrgwPsHK1fv2Bd7VmAsKFPR2J/KpE/wFlgCdR7G+csZ1d
R43nNTVpZn3O7NGWaceuXJw85ErjVECOo4GcxIhG/CrSSZ2f3bzlqAercyTd5+eSR6hUlg/Hf7yP
/xl8K+4/lNfNf/8Xt9+LcgLVTz/wzzf/+xK910hrvrf/Jb/tnw/7/3rUc5Hx769P9Kfn5cf//PU2
n9vPf7qxzWnFTQ/dt3p6/NZ0abv8Dvwh8pH/r1/827flWZ6n8ts//ngvuryVzxZERf7Hzy9JO6Mu
UMz+x+/P//OL188Z3/eS1J+j/Nu/fMe3z037jz+E+nc8fPRZuU5y9kFl+8ffhm/yK7r+d0QYmuU4
juCoM6SRAj1wG/7jD1P/u2Gbhq2qumkZwrY4DpuC8T7PJ/5uOCaHKc9oWFSF2h//85v96S389Zb+
DYrwvYjytsGZ+SfpL152noU2Jq1dS7iGoUkx9m/S36qv6Qk1JCkFjIV8RX+vivrO1nRbG/r7by/K
zx/9+4/C/mH8WWlsozB2NJvRt6Yhv/hXsy6zBSpNM+o3Vh41D8QXbPVWdx5sLuoPThg0+9yN6Umo
E8EPTTrbnmMqr0t3Oqd+2tHJbldLH6A2vpJuTB6I7aJ5DZvw7sslNejIopI7DBQQq3Ju64uRKjed
fsiN6g5bANhaxBla9gq32O/beKeitl8NxCSdien6ubgkY+iWjY2kVPXXMmfE56jxIR8IZ4kLzSGa
Dfg3LVN305j+5zZW3urQiu9a3X63Z6CG81AnnmVpwX4KIlSog/qCmboAKhnOa61TGQckNj5hMwmP
cRePO2GlJ0aw2nPIppbI49KF6TrM+8qeRzm8avfjZJI8VlTaIyQM9dFuvb7EAFCLvjksis4kTS+B
jdFjxhK0qpN42LMVSR5UIe5aEtFX5O3Z0JPKtjjp9DuzgWzNDNvY0Kcdj7OTTkdNLiE7jmNLXa6g
Z1MOy05B0OA+6IMFTXEeB0KwSjSA2I8hqNqzqnu2rjwt23+yuV3oJvnL2PURshaTLEtRHBj8p542
6M/5mKhP8MbNjfLkarry0uBBfaKqVVpQiNkL6auoUUb025YPoDg2Gzjp2aYb8CT0GrrzfCaHyw7m
FrW6+sw4pzqo26pzg7M22iodJ9VYQwMN13aCFh195b4vwvle6sycTEF5gJq4eY6Lc1syrlZ8sIYd
48N4qEFJVWr32jT5W+zS7006R8KqlXIFaWc/9MPw2AyEew5xb+1pzYSNtIGTIbYWHGgH1VY/FmYi
oN6quTcRBnqtSsgFMvhsGmkaFNJ8UlahdddEgkWLiPUquzWBi0gOieeNHBtGWOZAunudqqfAYj7n
FkyNklogWhHDfVloVxw79FnnX3dFvSyL+1ysZLjdStPz6aWMA2Vl2iUijsDdsMkq9hg93ynazwYJ
8FeuzXunbQ+ZmWhg2k2qTESnTUSQQeKgG07RZlha4d7MVov3ad9x6CUxU2DDsK+dCZiun51PSMIv
ZlmS3Fgp3+IKQBR4aBOzO8ZJRWbZ9klubjjEIpD9wjzDIb3Es+/uAVhap7Z7DuYkOg/Soik64AQg
UF5Cx39SUMS+RnC+fMHkWTCaISivCNONPk0GaOqyhoBmaodB1+ArOO70EJGu8YA8bFvYAxSGsdUv
5JcRJoyZtmuxlucF0iclUDr8C/147Hv/bg3VePTziKmLXe+cecxWkxEfzDF9ypkV0wOy3qaIKARk
bp7poLnTZrgAWCLW44QGglTe7zTF9wJi6CrrkvYeuGwJw0x9zOhlbYJxE45awkzFdJiprLSoaNdN
7PvYV/RTHTZfKiip2yIZnlTNmoBbBopHMuCuSKYXjAHjm6aQswWPF1V5Zc53thTPmW1UO103TNI1
lfGJMhSxfhN/TBygTa7yf4g6s+a2kTWJ/iJEAIWlgFeCAFeR2iXrBSG7bewo7NuvnwNNxMwLo63b
126TRC1fZp7cr02Md9Ew8VP838vPz7LWJgif9AQiNUs/VXq/BLpequfZm580c2vQSlGu8IplgJvS
v/x9n37MMeNop3uKbELGPyvTHUWGBox2WG+BlboA6VaZ6WnOjZcM5u0rxLADK093MPMO+NGGpWot
/SooOu9qnF4JiyMTaMz0hKu76ySi7mqtJGpr/fBjQ6hKzcHIy4uJIIZ9cQ6Qh7JAcDV7K1n05sH6
GMckO86e/RkrN7vk/NuBPrryu3Kpu2uoH/JdeFWUWtXNqZ6aZ9eaEbWHrVa0j4iXtsXybNv0YdbN
GOB0gfMpp+bFsLI7c6f0RrsVgc12uE6LpDmzm78t/O2HahSYORp8SajTwyZ5tNei7N8HMidBxo0U
92szXnpJ63TjMP9PO7iuSSYSKDj9yUw671ce12x8qxUSeFRH1VUfrm0Mx8kikjuNOFijmptEz8GU
thMMOXr+FBlOAgkYtSFO7dclGSacSlI8etJOUBNFh5bCmp44/AwSFnWqph2WqaC9xv5TcNJ+54SJ
oWIGnGDIdXoHhKqOApTvvigSFXh5YZwSXfvGtle8pnHbHy0eGub6+vAmbPVaIKf9cTdcKtkW9aLs
lnE+bUWUwWy2SMq8sfeXr+3iMplNLevP3EOBjub5Xzo3hOFMgsT6/Ked5i/2NeJYsFYhHKzGsTSq
9EWPUcLU6O68qHDfXa6ovqoL7QVbaQ5dxNNuGIHYTWnpONddZ1wA4SS+VYpfQA/zjxFL1G7mmbuN
s5F9NDP1Pza4N6uyh0vkJhSz9LR+9sWivid6MofS+CLxtOCzbq4JxI9QIWS+lXOlhekE5fPnl7py
qJPInMzPFjcYtCJ/+nnBcpMHky6R3dwCeqBgiJ8PQ/NQbi+rlcPrI6tBTiw2DjUeyYWCUHv2RW1S
t2O1aq9ar35wWN5K9IkvQxSKZSF2fMdY/kg7kw8GISmxWNDqS/vh559SomsPmNh1Fpjc3NprlsGi
cqnG56BEfZocZyvm6sCK46BmoEDmByiT9uiB59dlRWKrLP1uNkwqyPXkhQmo8YB2+EhNzm1uKF3F
2Ebjt9d+yDLJ/4OwdaaY23kvk3iXd9rnBO4uiDbd1WL6TLok148QHzqK311/sTvzNFt9EUT5mKJy
VXboYjY9c9+lj5yVEzraSPUYtgrPMJkp2zUsjrmr78pmdg17Zh939P0svNtingle9HuaRnriSN3J
TgUXKJvuBqdxkqM1J+uB32kFzN8ZL0iHXVh3hn4x26a/MkhCTgH2d4gIMu0bbcE+3+X2X3UyayzS
bVzeh5/ar+1FZvn7aIIaSbcKwv+t5RyE+9DPOJa4hqcR22Nr1O3Zccbmo8DeXkHxIRg8fTGD/kxh
w/E9tHMaFxJ10TZFFMJt9kgquQ3QKSq2rNwJh2ygH0I2xZPZqwHwg/Pn51ellT+t2Rxd57Uh9GUZ
8kuk82OHkLjQo/IOt67dq6VsbpmXoxw0htqDwTrDLx1eGDrDkBor8bvQqyAqa+PfYE3XyJLFIekH
+wDnzSUbXTavmlHFgfISqjkI8sCYlu7ZczXCMD0dlWqKi6dGEOHiLTJ/d/V0y7LM5djWpP6qWc5t
jSmIYD6N+4ZSn//HZeAAYtxjGjd9gkfTTWby3hMROzv25jte8unZcPFsoFbvFTnlu2VWGie3Emo+
9a9XU8dnqHX1cnOS8nPonIeFE+0zyfbpmZbACnlf63Ht0VnFd/TV6Ux5XhFjdpmTqJeu/f0D/CnI
8R3mgm+ZyTt8397YO/2cte+aNBj9xKV/iFprS3s0/eyHVaJLWau8UjvKVRqcZjBt+9SU6Q+UEUAT
2cSJn5eF+DOnAmcF4JUfy6k/a4k33QnPrU9tvDUPNij3lp2/Wwtf0rGEGq+MIfRWR+PxjlnSFrt9
qNmvgqiqxgfdSxKqc4ViCht/Gbbr+SJp4eM3xLO9ctkvyrPuzJCgfQ31mQ8zhZF3wATPgd5tHabE
JgW3Rv97dM3lPsekeFfbexHEY4lRnNvOkoe5zS+DXS//+FcASLbpbwM4OmRVIZ+LMdFD0jQLBQcj
gCOj7Pa6U7U8Ht149lJjOUdxCUqE6X5QxhiCOtuOCQg35UctOkp+y6gNs6IE85j0/6zRwKaFuyIC
3kJGBPN1jSnrXm0vhKHuAqj8+f9/lHgFeWJBSGrT96sf8l/bEuFkaEwhl8PxlJda4NzQzEjbp+Q8
LqXOkqMAi3xWDl3kRUY8fiixcxuPOXn3T3M7D/UJn85AjDUR5gN9bNCsqc9se4X3sxKo2YoqFsU4
LejbxMbAEYeLiIt9ZVnGS90g0NVLM/39TLv1N91mxVPVRAmwmazZu5QKf9ZK1X4yrOTrGIIfnJo4
TGfp/Ezv8ueYjyxM64Z6CzrVfWtuunfgoz7WoeKXWlYEMya/x6o9EkVc7i5g3zt7DWV55NmOkyKx
Ny/g36ftAUjmbnxu61cOtLQqtB4LYif1W05izzetejoMXb3uY/FKqt+lA3QiaDnBu4h0KoN2edNk
TM8HkssVRwF9zl8XJq+7binB9IjaIMvhDCAFI+9S58PvUS6v43Z1jljIcOCiEwn9b1kkB7yJ029L
FTpEEJpLc74dYWUnKa05NLclVWHs60asT1Nh14GWWsM9ziNLPw6unoYjeZW7FLQkqAVliwJr8klZ
O9yyBS8IQ/wpaDuDYGk0Bxzbnn4CqSWIdAih8mpG1KeaqfVZT7nYpQtP8o+wAtVQOxRecvYYHl4G
YVxaubyAmcI1suLgQtiFkCW2/UKndoYqwmfGAhZGL3PjgZC1XMkcaysQZTkuQdH11S0dKH1Src0W
Ae93R4ejfBxS+zz0rnvJHOqma1ig9tZQsNIEx+L2H5sVv6c7nNcYq6IYNlDvanCuqraOsZQOLhdk
SWU0yKZxejJSk6MO6t0BCGFxa2NvPIPLad4sYlHcbrMnFElzX9fFQiPaou1Qh5e3Zso3WaNaT4Ys
i8DqcaQ6FnkENYu9s35PTrvSuWK/d9J6qVpn3nNHxx5XDJdsNaiZpqnNjwgg7SJVSH+Itc/RpuCg
gKOHNi+4+AF87SFy7NS/2Ww/3IYULGACa6fo5cwGDNmViv/ThuGJK4yVxy2Lgbpp9rXsiBRaD33O
7JFciPInxD1M92m0n6aGUFM2hHZrPKQ1XZjWXBtBLawPA6nKZAR0IFVQ+K0jhr1kpT4ySnmro1le
CusuHJ0CheJd9GSCtNoQwIRopKCb2Xd6+eYAKN1Vddce9N54itzpSlM85ve8LHZ0dhCoNu4Ra9VO
GeAkHZaN6WobnrWjE51zWrL8Gm4mWTjVFA+ltIPShYKSL39FlUZwM2BFJsRdYr13T8sQQ1VtYtod
re/UInzW6Fbiz72FZ6jQz6aZUNop8tsMaeMUqxyUWeoD8qUouNTbHbxAqcZxT2qsBuZMJHeCpZFN
DjJvn7HR53uT4oPj0v7uaJKfvBW+lbE0+8UpQbUU+me9Fi/pWgq8RAS8zZnZiKyBCXa3fkuxwHe7
O/NGLlqHqxkj5LZJ3TEAMOGkVnStFBgvdwWnO79kp9nVzDx2+vZZUD1Vd3Ub9rnAtKLVDoTe7cXy
0pqaztY72W0gV5xHIqeJiFbbMuhkfZ2pcFt0IhDFKL+n2nl2PfFLG/gwMT+F5CaveBuxkOrtGYFu
CXo7ekxn8S5G70TWDUtTNTLd1wcqhNJ5Z6HshbXW0Lbkbl4PwmUqGKz+v7ZPv/GaYxo12rcsne7u
LF+9fHiZDOpILa95mTUCOhg9J/Ht2DD7K5n6nO9Z8Ff7NM9a6lukCnxQDaeMlrKj2WMsneYjNI5p
1+LWxZ7vfkrGKThf/vW0bnC2BuU8vwC6xfU2nep5ep6a5mtFFq+y7ClZaHnicHdte+uKH5HlQbvk
fb21vF9hCdCZHGkv+PjxcMhvu57+E6t4J9y7Axj5d+7jvxXfGMh02PsMqvo8kRyHKA4mLihIuWTi
M9D/ROdJoRmrFbStenUUK1bior6JSM8uuupmfErmW4ICe/awvwUQoFB1MaZD1u22CQdqfjHUO+rW
L7jt70WdQhJkVdAXrNtaqdf8ahj9qVcv+fJbVga+6oKIC3sRD/CSNIfZ2rJPhKAmewqcjNrcdo6Q
xztgYkXVoUQ2v1FpIh8q5z+lJRtO6UzVyiszCn2nazhmE0wb/kQsdcdehL4JtWcxvz2jgD+HTAuc
kRRuFf+bZgdVp0x6n6P+mk3xHlyf4Sc5E5q2+IUzk5UlST5cvXiS2YizR8+tLRhr7GPvaUy87zzy
iPF3svVNbIkLvd46pRK+WnGEZan7ua7Oy5oOpPFVtq8W62siqDNSojPggmakZXzXJOYgMVqvmm6J
q5ilgAZP9Wkjl33S2dDKSecB2qWAZbNm4zB5zBnd89VMzcDKrRcsZFjDUvQv8pcUW2w+69brUyKM
1q/REp9WRS/VmqV8UMi3WQV5F0eBTdSjOxa1GB5YEQC5FaHZwqbJ8VIinh6LiuwjsrEvW5MJfTs8
R0YHRmFJd6OmKFdw3uyJFJty7L+5Wf9tzcci5wGcZyqu4gvRrP9qKUtGCZq7kwttORj0zLI3dmJo
hie9W2KgXo4eYE5i0UD4zGfJqj9u5WgWw7g0HTA9GQedaSB4VA03v9lNoYZpHDtRw4JQLkf8PU/F
TOlqkQzVnjLDPVNkRRNatF/mrRhdb8SlHDHLC6LShGX03TYIJQgPzRJ5gnaWDEgaGUfK9HY6lXbe
+KA6ub4QFkdop5B91pr6y7OoXTEim6ZKKJ18EulO6gZWCkxcTHYn9+RMHEhlddCoD9/VtBn4lsPB
FQvu12CSROPa5NhE9fBXIs1a/cGFWrH3NtKmNpHLnxi00XKNCbqMkKhTveDahB08HxPSdAvh27x8
J/vqhVHrPmmJbeNgW6xwTaYuXIxCP2r25ikZ/xDTEVd3aexHMhn0VzonHqJjioNj11GJffFSApKd
ovF8Q8W4HNrOypp+RfR++h1/az+26zlUZeaSI7FvJs3TVHV1CJ76iFPVLoyAIBC2Mhoz6OWtgkJW
9MHH+U1f3LB2ZecPurqPbVhmxRk8C6eGMRxGOuQNs/3Xi/E177VbLNlZOOX/TYrpr5v3vc/m4vho
FjAlynNN/RBx65bsRscQgMNwaBBzPeL9CyXZs307l/nB6rSF0Pp3G/XRlbbrxdP/er31z3GtJ8pU
/omUfIzmSHvXmP21lbVxpeGcedG6RPts1tbAnVuH3gZxcdpScSAbnlCaT41NAn6CsHkrGXz5rj5D
Jba3MgNKESSH1UmURCVXwBjJwBWsYqA8O5pB8Qh/zYSootvW9YFgsQvqHM8KiFxBiqM8DNQSMGc3
AI6x4hlxLIOYCKHjLZRHpd6B6pluN+Ym0qrAijPQTsW3LKvDuqgCK7O+IQG1+0Ql3xHn4V2Rdker
G7xz7+EOqBkOJxmFWvR9aoc+ExMQzOlplB0WgVb4JdOvo9Mzyh647tV+lgtW8zlzQwRexSVKvvJV
JGvu+mTG6NxZNZac3MaU35ZHvtTR0Uj6exXlPQ/1oDBgT4jUkI/18H9/GJexgJqfsaoDZ/E4fpBa
DunT7PbdWs40Q5ndQUSad28sOhm3fjvgWeg5eF5gqXdX0p27yG3Ls5F50qcwjk1ATB9jPBmPjQlX
yyVW0djWB4AmOgYEY8vYGNoPjYvMHfjAMXG6gYd/Ms7W2i8P3qKf5iFWD5xh44tIKAnIuvZeuKL2
S9H9RqkhwFn1IdUKeeBGye+soLJ6zhZc3ul7v1SXBV6DO+vtL7gWf1RRSvj7fOiMv+D5CS+scix0
S3LCcs7Ao6uTJyfCRqgb7zalIFfwXh0Gs3+G/pGLNGgZzO4dSl7ccYlhHzrfZb4cVngap74n0agS
fdi3QF6HRtxSZkm7IaXpxIbzs7lwYXfaMXoLE06mUPpB3/6sbvG8vUbyzYRli8rbY2YOXBsAEhc3
RmCFoEYvZ/N1ZHmKObVcIERSUmoDrMF8HKhBqF3VZ3vureA0haCLMhV3s4wfEiHSv/gsdhyoFuxt
9MGZzHh3kU2zJ6grNhtzLvCZTd1rR/Af7BTJNqILaeaVF7uaj/ZiTQet0otDz9XLdwY5BRyJH/oo
gY4tk+pKt6C5AzfEkQyPcJZwaSuiWl2ssnO537ojLVL0A3Mz4sIK9v3sYmtvShq4jWZGZvPIvFJ1
hvW5ChyJO8v2hn1ljxL7ZS7vFqXtES0yQUrRN6zWt6Em4UILJ+toBMNlTExkHUO+dMgf35JwIeeF
wTwTcH5vRZGEEPq+BWSwA4ZZnFF9YxxaU/5ndWtPwRMfpV3Z+t3AaivssnuhJb17MRekwoXyodPP
L5VhxgQJp1+SU1PdS3s72nN+m90n7nChXLTvFDET8qL1mTMMmiNGttTxYjLe5bUjbq6DNIQtzxzN
B3frIjH0CarpKts91z97M9eST7AhbxfmHt735GtCB7RQ9pQ+GwF+oupFiWV9mCTyGKNjBIr2VkY5
xYXNdHJar8VcRpCDaLO4wreXA1V6RJ9cJq+6DdDFiufkvRqh5Yyudi1SeslcrL8On+NOgmKkXE/7
TAoaQdF/MQyZdfVk4kMyHQQa1YJcoQix5NbXr3urgvXlNfIlMed6L0wjO5MUZPHrUSZp28L0ya2K
gC/wqfRmWWTp9LGxWAChsjBzdS/EbGbeUKCqCnH9gCf4c7Cd4Xltdc4ME4JhnKcHbQa/CX5lvY/5
VN9cTuGIek9VXdENNkzcHj2Q1a5OjLWtZlCOE9R4tvPkcZ7n5NGIu09vVDIQNSg35LDAMOfxl0yW
x5SLMctwK8+GJnyNByHUJeUrQLyG6b0fandjJABfKr6wD6qd3UTyZje5Rk5UD5aJ7SPrb72GIK3z
HDh/MhU7wQB/6TXp2m43UPMJRDGjB0LmqN/6e6ccgroGlKZ+o+KATkbgOttzV/gLTAfcdB6f/YNc
qdWtTFoZAYNf1ol4oDbAIzATNitgYi9ejMu6dLA0rgr+TF4g1LhfAlHck8a5Q0Mp+aN8XWfWVcca
oTOjXcOUcEazWf8GQ0wnnmRW1YVhrJWC5VfRvU0B3rc4X3dznJ96G5dQ5Wp1GKm33MQdSwXjTDAt
N551zz5V5ATgsauHVNdxdM3VEsz9SG3NIIJktUnuOnl266hGCy3IY5xIaaBZ1W31ljA35O8xJuXq
0m60X7RwXpGt3Wn4F8M2wcoxRrjYILz2s1feTBevJAC29ADqwtgTVQcNzJxhWvGD822lophkjMMN
3p9VMl9XuXGeu+5LQXKhDq7dinIV7MOlxaRoUE1u47nVsYM5mwSXZvlTo7UxeW/s5WJ1drZ79Kgf
BDLze4nk2VnGL62iSETX3BsNO+o+WHpAxFeS9jV2/aJN4VZTtOt3kVe595qk/kGaXJfL/Nur+Yo2
uD6CAf47hSFMUW0uQ+32GQt3oT4j8y5lNQAQjWjC7GTVB0B9kDtvcau8YC0svlvOaJ7THrLuIt0u
pJD1g50v240dmxI9LAA+uBmOufafnSWtn5MO2TtkL+TivElwNqYcxb1iEXdcLz4kCyUBGL6O+Flp
e9kmiaOXzPeeUTdKlJ8SLwx7HOVRR1WnrvKPtbgrBt/7yUFYgF9+7sAL7MvEO9E2Jf7FnghL2nTS
0QK0oi8hLui9N1vmI/CpsMwDfeX33Nl1iZUEt4ROw9SLckbOYbSRTw1HrBZA8Q6DdB4aFYwczpH1
XuXx41Ty3YnmungFRNQ9mSu6joyYnSAl7dZ0cW+OHel+VrflPtG3kB5Wkf8Ug6a1YKlaEO6umBrU
3rUXKBaDWVxrerSCscqMIEuQ8ykuOZSMI08sin+iOv5MhM6dgU1rnwtH7WtjsVDcEOmcxv428Fkb
k6CuB6N0KO2lC/BOJfvSkBzGqN/zvIYPnfthIdL/3MnCuQOVEHPEG1OlFWA+csBsW4+WdDj3iWq7
nzpG+POiSmEQXm3Hy5JO9KcUGd5Q0NghCt+DWVlGKJvkr8Ojw+AnqY7S64NZL11OovOvYlguwiVp
pJiPBppnLI+ZmkKb60A0zQPNMNCrJzbhbOCr53bblCylnceOht8S9lCoOXPqD13rcOzEbBQnavQb
KpDISWWHtPb6J3sqJsrMOKJRP6h7LLw7B3vVo1ZqX01s9mezxv7gVPO5+0OzmbzEHO6CpMS9Ykap
e1RedSVA3KIDmjmHAToMfl6qmPimWoavRnrIVVxwdwjjA/hBxg7MMk4N/8fVKnpuR/iPFur+HtlC
fo67+Sn1ikHjejHCYR3QfNq5p+y70KYDSop2x/FsBi4oDh9dFMsKdpvBZieurUdlVv9GWb9aZWl/
AgBZJrt9cvDwwuWOdGaCRhPMMM4DPYsNYqdOfuVixRnMWeHo8x6YWNrRUuZfdV8HZqeq0NSGxyx2
NXxCMf0eWPrXldnIhNv+p6iUMkgn/HNgmvMvlfmlIRh5sSMYAQxsX71+45BVVkM3Ry1ejK/U1paj
UvrbAsvv3ayMA7vS9CzW/ktvZXH1yMPutpLNXCXePlvpEiPYAWRtrb8yiICr44DJ2l4QbVpqlcec
HHZG2StHrqBdVgewNLMwwN8HbRidoFwPVd2UDKT1r5YB0r4q+8wns8wCu10HqlxhnwCcnhdIu9b2
KWpjck4UDIRCN/u9Ga9vMZ8AiSHHuDqq1YghE1DgABb7WQM/kFMCiCC0BMJeuuSgQzZmiowXe0RG
HXnS99PGNvgpzfr5pwH9NCw97bcla2crzkjVSnQ+GreqPxbWiJZCv8PEvw6clEsORgKEmk2L/ZL0
yTZlI+Yti5C7T/ruLlEdkJam4AQ8IAcU2372+vKaU5Z31tz1rykdEQJOOeSliK96g2psaekbBt0k
1DODVmA3cB2mpJGwzT+W4/qD1j2bvNMYCb17wjN1yPoPbx7EPs0Wrigx98nMYMI64B3g6pZhIMix
gOtTdtfYAGi81W69voy78TJOyvxc7PQEdY1DAViHA8Ky81rF8YKRx4O2t5CppeLIz2TV+NUMlcBq
K+wWbeZLELbIRIh3Mr8aaiSnR2EuOYQYtgLJKOXSxFrM7WsczfpuaLyjLvmW6D2cI+xYVymG+WLp
9EuD12Pbche6C8Ue1ZICrmEufb3TVOgO6uQkGRASReB9qJaTMSa/FuWUR/pE9QcvNt5HjtFhLaF0
aJO9RXL4TuKU8vWtiM0SHyWVdy8UJudl1Pj0ZX1jWucfmrI7zpP8W5S1ybHNYVDl0ok0acdKTe9U
KRfnMeWPnkrVEAws4GTI7pTdi2ydnuxRb/kcU6aHKdjT4iKLjn3MquUuom1sj6ipnVqeut3kqD8O
Hh++05zFeDPtva33im8f6RI5Wg/jH4+LNWLUGctSBUqYwUzv8tcdiGrsPQZhWMToBsGFT4dn7tUH
fLgsAFkNbic523UPWP1cuaChVgfWpyBNU/cOFq6znQ/zgQhP3jfVjcHsjvXwngGeh3C4ZEe63PBm
V0/VAJ9at6QK3IyMuEhmRg2mpxj/joDqKE68pU3+GC9FHEo95XP1+OhEXRzset0cjlG8DTBCtOlv
tqtzWSGCU8XU7hwK69ZlzA5zmfyza/YmmwN/0ungtSz5l3ap/K6/OSzzu6Vhk60Sxic9+vrONrBD
Zuq4ZId4pC48cpkWzZvxnmBGQC67PxpQTdIUcFLbPFQWwYQpPrsmxXdd7cd52146i+6KFX/iuqWx
WKG5jVR5T/e8ob/yFh2qlSUtTuL1Os7llRREdXCM8lttXeSMvydogcZF6KzRrT7FiGrTv7mLxlOf
ru0t00hrj+38oCcdafzRYigQgShSNif8Al0ddp2VM4E0gQRNc4DjzQv7apeNRREMeKZ9Lc8w6drj
HpAXPatx8lyvyg4pKXusegssKbqfoCnXbw2rZsMY+VSM3Ie/mADHj9mSymgMHXT7YoTKMyRvA2Lq
GCM6ZjP6jJNQOFAX8tmNFPc+d3ovOuZMiDPdc61YgW0TIYqOsAe3L36lq24FwnWDeqlyOuh4Z7sh
gyASP+riI6fz4JRqLSd+zHOlNz2XYBt2mZLxfjF1uO2JBPWfk4RTVc/Hts2hezAThmqDYtTqAAfi
+EFc5huWsGKkNlGszQek8Tzt2ow/EO8ctS6QqL2N0WsxoLXZyGblHuNMf4ykPsOjKzOAT2br91P3
MmTZu6OXPG1mPx5qK955dgxcKEKDGb3xPY7GT5uD7J7Lb8eANcfonEP1rwYvHJebgQuVUyEVoqO2
gtlFq5vlv6nrqV82pmZfOTP4rMYhSDw677Sgf2jTBIcTEa1me9hH1NbbFtDAGkWCEjoXeqD6yMy3
uAHuleUNt9oZ41bmHIrSim95KbeZXMw4pwmm2kITsyfurVaLwxEq1lOhmSGX9TQgD0K5fM/hOtaW
kDMWJBYtXnbI+BmDVHxWPy88qPZDoty/5tyXYWFP7bmVJ3snuja/9dSDKChON45EBj4f6112qg+q
wgbYkMeHKG7uGMbMM26S/pQLxLaNHKKy/i1ysuxW9y24nPpWJ+7R1UcRUMD6UGTYYrgTEl9nUet+
eZUT1F2THFaBz8db+sDJ6/7ggWTxOcOycrAJpYLZqDqnmv0vbai/6TYIgFDdf4MLWK4RIwM1VNw4
y1nuMqxhHWRsXL1DiSmOWiZW22Um1N4sBPfprPCLJge7kVFri8acG2olNV2QwRbMkpNs5QQblw9Z
OX6METISiGWGaUkKosl2/ZRjR6eeHE875bLtWJjE1+pZYyCX6aHpK65DpLrJ76Xjg0TcSgeDJC2t
vWXDoU1jZQjHOH6xycmEbbZqGKqmQ0u0kCGbiOCCGTu7+jQKYd1dUz2rTN0ilOM4G/6bgTwT68By
XgA6bmmCy/Xo92rwqeBK/VrYZHccGf7akGKVW5p3bhshPdllkHlNtd04DiCpH3Uqjh70okJ/lpsN
hCjzZjAJwNxogGgqnyt+d5QdZTo9sX+635FIKr6rkj09SIGCYZ+edkYpzEvyonUQANMsjCpN25+K
qEyOPA3Uxc0cO7LSXR7Jt5+HbkrZWcsuQFGCAbekGvdcGoXynq62QfaK30+9zHYMmyNDZq/1J+bC
6aHrocBzh8AvswIuaUivEvUFpJpOe2IQ2bHOxWGpuY+hxM0c8DSwLrJIAL0pwahecia34/NomkUw
9owLYtaV1oHZXG2lCkUOLYGHFYbr4jDDxE0NxfY0RTrCm9WoMwrc8+rqTxS+symsM1Jcn7CcYygI
BmC1KXPKNzwrdzvD5086Rd+lZvlLcKD0R8PqUF/DXBg+PoCAY0S910ummXbikLrQlpIpQXfJ9VEP
2EAucxx7J5HpHAoi7dnCKX7met4Fkw2mbDDTewK/fu/OxLbbhNoOUWOD0Td5MVbZh2H0zd6SiAH9
9l/XlyfX438qrASqOESMXpgrK1X8TSEOYQpDR4OFdoPLR/1XosT7new4jLmQ1xouIGmuTT6QAf3q
4ufyV2MwePtjj8WFe2ArPftWwhHOJkhG6EinUjFBquat5woZy3MatFd9m9d6oxEWisAGU5dEal8d
xix0M/hAVZJ8yih/dFzjZdRwkYroS3cIG0bGaOynJjFf62r1ORlN4brd8csUojoWoT+anhiHfkL/
FS1BdvPKW1c/ppzK8adlxkOecn/GbaJ7c3uOC2W+yLXSjybfQ1baYb8WcY9dG5RvuayfjjlxWmJC
lXUsgxXnp465i4+ldc8RV+7ZpQ8EcmlNBXyP3rX4a/0oIIhgmGdO2YM0E+KX00ALsbS2DLSKDlnb
Vsx6p+K7d3rwNV71R+OUrEcJtOUUmBSMQ0YiHIslT9OeCMtjmuB98/Luc1445MR93L45Hm99384J
+4yBB1+C5Z1pqdeNSr1AKdPwHfZ70eQeWCEZP8q0DVY6kg5dZwGLw2JQyrIOZsaMs+HWfiSAUEVV
xI2n+gIzNkGSdhl1W1Z2jEX11sqJQLKHUECY4IxpHkNkf1q1OgqEnj077u+6E8beSlFEi692WTBW
OxMHR36KCSVxubWz7fRyPmWTfOcr4TLyT0AqNXgPBuxUR81b8AmqLmVhFf9WocBXRgxVBOfbUDUb
F6jBhmjEdahjAg+X2f2siha5uTg4S8QQltF6VjjdQU41Yj2MjK56NHzaQl7IHADKHJI0LIEK7zWb
CrjM+lydmY8Ig/lutl7hTMe+s9hXwUpCQAOFf61OoskweM+0oAHswiSCQO2zO6Q0CqyPGcVyXqpz
8Glxq/+EqzGLH4axfDdi+cZxNIYazuk8X6x/ccWMvBDjlobZr+YCcHpV/8PReWynjkVB9Iu0lnKY
ogAIMOBsT7ScnrKucvr63uphv042KNxTp2oXt2mmfq0swgNqBNjq1Pl+TIrLolbGRVtrIyD+VnlR
2r6gUEu7Yawbd7Zz7WDZ2dPs5IaXRoSqORolYCzW7CFJ2pMma3fD6KrrIE23dRWfApjBLi2QY8o5
nHooBrQZAJePLLyPCKj7/qR0xlNCcikk7KPuIyK2WOhY8ThJDwgHQuFOEE72lZ4T9ZLFxFTrYDQJ
76ATiRD9765wTFacDrvxwKq84IHOOxov55ptUCHiVR3i5Bmz0hGggn1Qk0k6EQvMXMPQOg8Dk3FC
IjFPBXwvXaen1zFynyY7gv0C3mQPpIdS5xe4HNNzbfNyiqGZokmcqHWQyXPpbxs5GuHfeKAUlDOm
4hBf/6sGhp/F8FMDqktpQT2aR+1q7ybZfMpSS0fXa6d90yrPCjJqMPaMVhUrT7vV7rNEEQceImhO
5G/dSau67Ra76/2snOF8uMYI47RrFww7ZipuBi1pgC3uVaJ5Ov4Wt84IdCgi5NjHAQfER6npTpAO
MnkaQukPbV/6lorWRDGudm7eDQWjQLr1qxG/+plyWQ3MAeQVTuok0CXpu1X4j7QCjQDW4+r3Zkl/
I7pHxRJWUukQkA1KcsTyCiKFpzESiWsr7YFk2XCviQ8xDtEvFUfI0hEvD2k0eH+bkeATIiTU2iZh
+YV3cNITc6tSQEjJsCv0+GVpY5Q0O/4t+2OX/agyGxA7q76qoYDhPDHdLZx69Mh+zxPjQ1GgHZKh
kv1keJ2lHHVvYUShFst1HFK50Kwct7bYZkw0WpV9t+8Tbr8S28e5B9qV2U3sJQ2Py6GB/y0mNiNm
cnNUNI9Eyb5Veu/OUQlqE/nzIRqm73mZC94ulg/B7sdMDWuvYHjdrb2TeMIEH7iCQbXsPVPUheKC
m4HPWtQxeoUTGSFtfYKHC8H5lO+jEb6UASqjC2XHGXx0Va2nbtngCNY2YVEBm7Ut9cvJZt/SSO9w
Niol7XlaJmYTRLBdWa4clOZnTV5JsVSRw+Vtnwa9esRF+AaRGdazKStk4+fe+1rmFr1adp4x++Pz
bgEUMuH4t76BRsWid4cNAANOrdGUMmDBbs5GU9JikvSwtNrbyOZzMwPecE9e5Zm0oTr0/+S58KHX
26Ww6V5gIMF2MP2LxldVVWV/Wk+iGT6lBKvuoKfhRPcW50vuDgOqnZJFh7EWbyaaBWBhPjt8xeQD
5QoWD5EU9uXmXy6Y41deXgq7+WwJWXjVPnmjkEh+wZKKNS9bxH3VWD4HnXPNNR8QfXu1liWYiyms
wG8tfLi4W7RDO5IfVye8Np1wwlhT/HmljqyYa5+Sos7PUj7VmN/Z3I7N1TfJhFttZC9m1v5Si9p4
s4qPb0r9GcNmHe31Od2zb1MPVAUcF511Qn3PrfFXHWBXluyi1PgTa+y1WRYcXLBCMa33DQ5c7Ddl
a7wmPAU0J2Ofo3Rv1ojCUbB0MW3qlDA+sLYhpkjWBoqYqkXYMlF1l8be6Oc9QNzZegJGC/WXzYtX
CjxD08qwOCihVH73WgvlxJC+mW4RynsKnijfPWE8QOTaNiiaPUJ6e8zZ3Hpd1N8sW3ravpE1Wa3T
qo1P/b8BXk7AoI58seDJpSWcsRqee8bx0ehSZZ8bOQy9le60lENXNfE9RdXdoqmAT5kQUb6yeItm
PPwwKC/CeGQlOfsf5jpibW8ErN/C2dXjDwI7msNiiEO57GljiwIyBw+TXausDdNTtKCqGLnqt2R/
eJUR6nDGEY/v6MXKQj81lGCPbdQ/zeyO/bCmOyTrM4I2ThSL1Qm7wwtsUW5y4zJO8atYOfA7iBjz
9FYaEKGKWPctPYEaMuJnUNgZNDPbcE1/sNnkxEa/7zvpWHW8kLUsmf0Gtj3knuQfgx+KCB6ana1R
Zbu02ZdclU9Dr+gv7FPqXXTUJMl4Jjd5g3EhgsJpWt42KUU4ff2xZKcdB3++0FldcczltBil1tVu
sJYlLI01A4aq4xi/mtVyNps3uP0KvYV1AltozNyeQg4eVEP6JIRF+7Q+80LgGmXE/K41FKnBoRy8
UeFBcyhpSQ8PPKr12ta9JFkJ22W6woWaQBw0sQBrA5QQXYzDPhuTCx7A6oCJOShN8DGpRfApfqqi
1T6YLGYDcDkoM1zAy4jjoMEkNmwM6nKZfxn/poOTocHm0PlXkyNXozF4QJ/jGaZNrxrofzdtleXQ
SNzytOG56RBrV1GmH9VgL1QMJMWR60RhOKxaV5QCFbe8aOB/WGoN9i6We+a6RfEa3bGvsjY/9QY/
Lq7bT3KwR0twABjtwWcpFl1UuY53acxjWC0R+zITA8k8RCwmUPh3OIcagp3pnu3pCyrrh6ZJTiiY
6eUSM1yMaULtrHTXqx0IbK63BsGZUGKie5amvnZRhOwv6fg4q+EfXIo0bHtoMytRlQNnITs9CVky
9l01/aZNpGJfcI5J2WPukXvfynUu1fZ54aFMzcSAGRhnfZ47qmeUBmcbyz6i9+ouvRBxGC33mZXc
uUrjD3sdy9061emNSCXzlThmRHRucFEzbDN9sZPNGA59HDgAd4/4MD8R41yn0FEfcmj5hQojtMv5
iIBK75pYPhIj4/cGv2QjTTy1Mm+AinwfbuxHRB6cbXm/BrEpvXAO3SUJ4qg0jzgxZenDNPBI2zZE
1Dm90BGRnVVhPqsmLgYTiZa7ozuZckw4r9Q2+4+74j65FOv6q5WeYSlb8qgyL0Xxprbzl7QU2mcS
2xayhcUquFIUzxwk4UrQrXeEAonOdpdJQdYyrW4vM/1vuZouaBYrmID2Y9jpWr9lZ7ybs/wFfuqA
q8Z6cFiRPYxyHC4a9neIVk+02r4mTq/upalsQih8IK+2nBaTEQHV+cMuPhs+ifcmovQvsVoS3C0l
eE1NMWZxzWOzDNKCqZ/DZQo9bNaveuunU6O6QLmc/VSaCWWPtKoU/UCDsVSnfmUpRwP8iacpnF56
+r5Kg3KYFYcD1FUJpR2qlDQ3EjB7pEI9jQUIVw5VnJZCFUqhP8f9sefOfMTOQHYHWuI8DICqDFQG
0xh2EEA15kfCfSOKQGNObZDPyyEemQkUh4Ch2n1rlDXJOQSxHKbMLlnbmNcU5BjaYoPMzl5xcGwf
HpQpQ1bjfQN5y82TfDrjQn0sCYad+kw56CseTS1x7v0W5eNwY+2Y/eRjqSvfeg2SEjkfaPoWJ9ZT
5SJY+UmYzal5p7wGAAtR/X1f58YFqPjzNCC+pfl060qleQBu5a45oCvOGj9UhtFGR7Gaz0eoE37A
UKzOsXGgE9pG8o8hWzS/vIaIoxYWa9kkbdwUTog7GY7JEgT7ul3TO1OxPJghrGo2H6hKPKJ1Fo7K
imb5lsKfO5HEZY3bfi7W6dRCLbVNhKac2z6SnQyCgwqqN0Kv2/ZpBBbeFM38020z5rgBPrEhZT5Y
meZ3eGBRLDlqrA9xbajMw2x21Ko7KCuE9XpQ4qBfm39a3H5qVMmh16xfqZwtXrRdPY6FlK6O8Qci
ixSakil5QsezapNs93Qbebm1eXYB0nuIWvQ/Q1T+UFv6ZfgsHb0L0ZvJQMd1w0U5WnsiZYnb6czD
aRuJ40x4yjdZiVexxRDOv7BH4LgXUNR8Y9ZDSzhvDtHPNC2xUSbNaSmtkSXXxKZouTosVlD/Aa06
PeVucsYgXNofI5WaZ93eV3K+BJuQ09KhcXAecYlF9HRJ4+Y6rPwY6+FDSgAiy/lf2zPSdr7RJ4l7
e3WWHJLCYZcam05QztSlCnncxY08hhR9kMJ1lGEH3sDv1dUAGtRRQUikd9KM3pcoi0NHEWBUCdSC
0cArZsh+bSwhJ2uuiaHkcDFLp1ZjOHfayM9x3Xva1h8FLpcRFfLXOLH3kWNTv62xeoiaz3wu9Dvd
r48FFmgPDzqM/txLcuOpiJJPuUf07cz6qMcTJ7RaCW1Z/wEd9OuAW1xnx94Z3zgDbFREbd3bfe7G
mCaPUbU8Lbq9Pd+Py0JH0dBo1DrgTZtR0KaMXpYMEeCwahh0hDPQEGYAg93a3khCeepMu02zWreh
bkz0agjbVfHvf+enPqvVBUX9lyvAcrWm6PnPJQuDJp5E2GdflikAYrfoHriXoTWnbAl0euIkrjqd
GZeYPtNyFl1WwAKVg0+Rc8d80XJ5j/31RRc9DDnQejtTnn8lZ2IFJSmpGxfyy9xyL41gFXciz7w4
Ziuch2hxM65kGCx23R5LdbV8s5DeC0PXQ066BKgb3kQyaGu3VieDpXtDH0Qh/UY2cPNI1QY81xae
Mmo8MGqP4w4yFV+EguBpVixah0M+yoe2GDFr6sMv3Bsge6n1umJxMcZkdhtJe8SYi6bKxo76Ff4E
ysqLqhiHLu6bnWAp5Hcjqn1L1N8jmzJDOeVsrye4QRGbGP2eyffJPOky01eENL2ZVnJ1/rf+JqzT
DUYtwkZZoOX5a5dnzxjzsOcI2pRs9ulUkxA5mQu6UopEAd+y1V0J+4fTNIbatWbAKztupJa0QmsX
t0xKs5OdfldIfF6FK9Nr4kq94OBnQ5sdI7X5yfDNXBE/BgRPhnYLy8Cg5PPO2rpSuYg5a8GvzFBy
+Cya1lVY3GIKTsGpRO1bK2Agp5PhLooS4TPBI6c2sc4I3olAxrYBgPiL/Z/srnpFHGWdEX8GhLsk
xuU22/IXWywKxTc/UTnIy6GO9UsrCHjUvV8XOAChuY17a+bkbJekkqsX9Af9HNez7E1SMbh5WV+J
oicBi9MXAuu0i0pN7Btr88zjRd8NDKBeZX3YKivVhGHhoOhX/FLRA9aeVczgNlVOXA7ZVX21qQAA
g+7FXEquNm/ElPQ49J7BmYnBD3uuVmHObwuY1WL26QhavYhFOxIwPE0dflrTaSeFWOGOSBPUOqGf
BqnyWYhGhw5QyLBQflFB7kVWXTzsNJi1tei1Yot8mKzKhSBNa5BsrdwLeR4MeX2eBHMAQfyMGPSe
3DuyB5t6BCSoAHkhfFMCamlHHLgcQJY4X8K4JXEQp+XfPGWEdBeYx3paXVaj+ARmWu6dpJ5ClQXS
srXGbfVxQ79ifLzV0K0vsmVhxlTtgx7FwPoNIl90E91GJVmPs6g/WBktyLv/5gQ3MvXXWEDIjc9M
J+7Yif2Spi0Ae/pgO+MkD3fgitPNIVkA9BJEmpVFFWUzhKTTscPojGNwpU9qNdGARYyy3TTHLloR
3ZW0B6o/6D7HeNou9Bk00EYgZEhAEq+Z0F/NaVVOOF1LmYaSbmCtzY4phWiL+7/JYztshTZem0nd
c2kPx4WaRLfgKHQb2ulIcZtxWsCF7LTqNbcV88SBwkuKyjz837NCLd/ipwMmzGwDP1aAUdjYCV7x
4x1qhBRWnSbRKYbVwRSR8LQNvNyuWcO1h7YTtYur4t89roD1XVUynGAeYeIkSKInlNDbQorlMC/Q
WakP7A5dbSNZJM586BYUtG0880dWR24/yJTSkoTFFDr84wi+noijyidSJt+5kuVBu2Il2hVbHaCN
EOXJbSud2DexwXZATUDE+TT7GoDz7Pyk0WIwmBm1u/SrvddMoXhMrhVenhWwVkbGUNEj49qlVvhF
mD0/joSqoTibF02pm/2okLOQUYP9uhxMPML6fCWESX42ieKfxoLjzXOvt4vnuSy1x1RvD5maxm9L
FavnXJCZ+v8vo1ax945TCzYO/F2DUZMTVQ42nscONmtJXJJ6NHYkVsYT5RohjTQiHBL7IkkJjgfB
XFCKKA5FpHnjRrVcqeuSEu0f/Is06I2jRh1jUEfinWrXlQqF7gs0d+ohDPLyHc1luS40W/QIKKHa
MrbQxNAHSr1v+l5+sdh0uuWqhXQF8zKOKnL9LphicSpio/N6BUfWssBDrzlAEXyjJKGwqLUpdQxo
Q0pnQzKY3jjG8p1avOoqD4lHh6p0mpviOResQHqdBNRg8ayeB8a1XLoQ8rKYkE7rWPSvtsUyn1Wb
yQpETBiPKLsvLw0VS9u4RLv80qphx4y9zJXD8Jm6NmU0CAxV/KCCK4yzz75pu6ss6KbqM/Mlb95S
+2NJ4qC0n2N0iRVtxKo4IQgCeAyKunmP2/I8WvYFlOFBV0CWio9ZlAd5XLHrlCfOI9RiEgmyn6co
wvKQkrdzqEknSdVxHrT4NikxaNmUqtO+BIFK3QKews1j7ewIRr3UmADW2fbMBE+IGvY8e2XFeVZY
8XUD1AD6J+atQEQjyjO3pL/ZEcxvSrfshq53bTt+jfoTBEpLjY8SOFm5TUOleFD6yetZuFoNsciS
jcXca6duJFGAVQAB6lyRYRNr7JX8Rmpmunbz5qCANQA4MJqHDSbuGYL2dNUy/E71w5R+273uN6p0
aABIR6w/JZBWyvIh2chMtDWNnL5ng0JYUwTox4dJXhEK24/E2Io/k5ougufSVFkQs5cYGKEwz8lw
VAZ4F1XbnWuaohg9iGV8SY35yHfvGRRFj/qbDBJSbnq3gBIMVO/Gwh6IXf+iSLiedaqo26v0Gmfq
0xC/GEa1h4vl0+AYSd811L0D0YMqfVOX9xi8jxVP6KOMERLzQsOun5lKA9XasCYUtR/1/0qimric
wSC4Szvhqpo9OkNwB4P/nr8t+6logDUQzIm8boTf5UgvloJ7K78AOigoTi2yT+r8SJnXu7jH27Da
LuN9jKcK77HTDDtJ1MGKHFLYjBdDyHfs9mPNyD2fMirBQNK4bCDeAAfuRuzbEiUUvYaToLqxzSGx
/YC9NsjJxnMCmuUPcm6uvtnBOOk5zlNNfKIuTwpSGnwJ9klI7wm+D+oqzclvNOpcvMHA9K0LVBAW
sr2fimtJdfK8flJZhwvRpT5uX8yKK/MxrmYglfUxs4CUo4VZEUdlgqkIYBcMlvsVIMOKBX1tCjfr
fiKkFofX8Fg9FWCEe2yBJW4/PdpbefuJg8MnVRYkc/RCf/h+BOVFj6YUMXBSuAy0bFW+dFbPNXpo
vv6lwjypCkx/48JGX6LPAci+p46ES9uE+56fZZmeBjZAdgySvt4kOze36VyLVF+ronMCCw26OLYy
ccxNPaiTsE5PpMwOpsb5a37HdX6IOf0Dz+Csox0Flo3R/I6bp1z56o1135eP9LPscudZ7f86I/3V
uGar7McgyCTXIbA3gxHN7L9q+SRNBX4iunz5qMwnhl8PFIZbXCiROAoAMxC7dgrBETaM7BaOLRcc
JZJVAxbhnHIt5abF8j7bTwTb4syXyJiqzn3oho+Clo4ZkYB19mGZFqpRXvviB8f3joSvzEI4ra9y
eal7eNTECxKVrX76kG9AhJEb3fjsqucSz4pk0P3SXYv2FXzYAdfHg2yEMhbVqLrZot4rBR2g5qWR
Qm4QN8/PRCDcUZ3d8lmHUL0urU9hqhsVituZR7u4VvGh2oTROcex/76tweP8LLGhxL0pG5cu2rNJ
xvIa5nMeWjjhS6rWsw4ZjJ8tISzdELFMRyymX9hQ07S/TFgQyikYWWlT8u4q0hn3376qup06YJ5F
62vewNu7xb7E5lCRq1T4Pg42ts+Mx6JE0HhQia13h6x1/Gb52daB/fjR9MNrTwLJmRZPQRe1Bo/c
40HCI4x50yPQGbDc9PpkBeH8Rha50fudhmY+D9ScUXY/D0xSFViP9i9lG+EgysbOAy0qO1sAIZxy
TzZOEvHqGqYeVQpE0C5Ta9HbaOw6dhYoD0jGhEFNv5gIc2J8prN+iUJruLYRN12RXKzmSN9IT5pW
Xa5wecgqDDuFE+SY+S00JKMN+wIxkd4w0auucNJgKNkIU+GOQjcA0SRVyQM+6EYd2QLsRe5Xf5yA
XJNtgJxQd2lbrHj4vrugkK0TZxzIW5vDBupWBFEC4AiWxWbqH6tE3FOwf7yp3SnFSaBhv8qv1ATw
qXchx1zXIRETaxQso2QmLFaXIjne5yW7k2beyww3WBAw6rcQzygNxfdlZzS/8lJ2UOoIQkfmB1Ro
l/DrLmZbDylpJ5J7SX33NEa+js00w5qtcr4iMMG+oXfb9E+Znzf0RAbWiuUaG5CgAqbXtZz+LJ8r
bWbJVGMpLZQfOeL/U701ShZUQOP1jtRIT+C3YQdKbj2LZsaJO1CfnalBNOW5VSV3GAYMJVt3eFBQ
MIkJxJOrzQODfrGg2VNxi7es0xW4KRJYrN8tm0Aw/CK07kjXUND/34Os+5PyJpOSgfY+xk+SlblS
W5PENy+O/VSmPWntbv+4hcPN5dZWvBs06QWSBFspXiL2DkvYxKt23XxZYVIafqYnl3bbam02q2E6
zHh9sOxNQPdEigukLA9ASHZI9PsWYFee69QylU9xMYTMyG6mXkpiB4zEfMVX7WaIi7yt7jMwDQGb
DEZwynl5jM/c1EsXsrQdyo5MVOFJqsClMnJuZUADIJ9Q88QW+k2W3jFrWUShh2rfLMeiYj8GOJb9
PwrYc9w/DM1P1P1o01vaot+9WLP8hFktSGJ2L4ztfRJ5gyAMnyzf+uLw13TD/DNGzOTcpmJsiVJN
zy39kTIWR4H2IT8W/I46d2rSoaef1FU8KcatmsKpQ3E2ylOnXfHMbTQqv4xubZ3d7SoFhU9he+qv
QveqpD7nkbXnaB9W6aE25PfU/E1N3e3dyL7b3YOJIamyHNxrM6zPybXVhr4j7hpWLDTT8ONy2B+a
g9YjUFNLoEGIEy8qZeIWZhu7wFSPZAZj0/7Rq4tSDUcL+opZFIEyVDCVEs4B2Q6UQas/dDUR1DSD
CNv7MbcbzaY3lcd9UloPEMM+EhU6R+4QX/keCnTojWq6YLq5lAjORNElOwnyfLl3ukrx8IiOFbbz
MUIZrjW8VdFDp+cYtf9Jq+ayWzoV7bva/emgfWL0zTGRMG+8F2oVzNp0v5XkqYDCWmqOEL7lfUkI
iwcjw15OSHThNd49gh73lNE6akbsWzaCCBYAnur2lOwXYy+rOePPe9NybsJ+gMDWXzsdXWPGMDe/
xTnPKfxg23YSesiFYdNXqFDA61/6TUYYsQ1E3yq8x8RRZLrP9fTjwLdXYu3I/BPIyz9G8VM1iLva
pMwgTh9U0xYqcbhD9FPOzWlE/2z5JUV5ajItbNf3yXwu9N8pwqQoAduBewfuTcBQtdZ7Vdn3yal2
sy35cST96nFzKld2q9ILHnW6h1AmSu1XkjB2GSXaDybgCUENcMKLSbDRIQ6ss40ggsWcwztyuZQS
jVgyaVwzVc5NIl1MnZz4fEos/ZPSNRAh7KxnnuumfBZCJWk47aDCcB7miM+5i9BfnrRXO4tP85K/
46bidAqxU+fMr1vP+uOCZXFZOO+A9sM+ImWv3BWeajdngR9KM2lRTmLEzwJbN0pCpHiOxfzddE/R
miMLiSdQuNhCNdwFmPVUyZWm5Gzra9iY7Z5EpmGcWyM5ink5EvvpNSIQq8S9f2ZQ2S9COUgQC7Nr
mxRBcWjoH15q4wzH1I9LDoSRHX+nmXy1UApYUR2Bj+5b/b13Hpyk20Ey21lM+zRfu04t8Q5khTPa
RkB9y37gnzRosu4x8TnNoWdB2XSOl8TbdroDcCf9rJtRit4z0u0bbZmi+kJL9sZyWI3Or1VU4e1g
IXXs28WrSVVlJtCAlCDCh8HFolH1MNLZvn5LpKBrXX0uquoJ1KkvM/yV1IiWXO4yVCNzBF2mhrN+
lIWD35OfJcvTg7UcbAMmkjT4DogrzXrOxvE5Agq0zZsy9NfOFbKJXA7lhL6BATV5A4EOR11Nrgj5
HAInb6quo6UFhr7ueozVffGebT9qfwNnxlo5gd7XAHurY9cYXjSZeEVLH+ZgXtfhcXOEKOOXaWkn
Y9stxp+LxvQ5zF5t3Y2VrPZCVg2f83tVZjzLF9dGwUtNTCCMS92lJmobZWaopRxIKefrHwowj7l5
GxdItaz2HemthpVBvCbg8bOKkyOJvWq3bx2LKJ0kXwesiahBVZdHJHc/ko2DCj044zm8SJdVGp+m
uXpM84g5AxT6WgU6uNyk6Q6Cvu6B4gQbFTuNPltiJFZJa4SKe97iuwa+8dtCAYaQ401gvbsmDecO
dNS0X9M2UIj/2OkHwMpzjL7XrcdhYq2o37rusW3vG/4FwrCk3yz6oRmQcC0UUNhnjsmJ6Wcz5LiY
JBCLfopur6aAsW77VcQEDJAp34CtKosoXNhytr46Ov6bAUtWAdZYxqUr6wIkEQa6zLIPPKH9mdME
x7iKk3Qd9e6ykeLY5aX8bqpyLOnwSrgHap4NiEGBqsbelL0KxdjHGmb85CWiY0NSIIzcmdTddp+Z
b6Oyt+PqYvVAWUnt2+eco4pT34mwTsMX79FsyxaQeCTbGeNDbXjK8Xn2uHXi4a+tDQ5KrAUTk4Dn
ryzNBLtAgDKrKwjRw+zHeVC1PyV+53FIdkpe+119x357tLVth4qrbQKJsANavCugJmDMmrKQidF3
EGQHcU37GlgbDvjFM+htSI3Kjdv2psgH1pVQ6UNiLaeGN1mXlgFHHKB0LluYdw78+JUVDa9ZAKGU
BtRzuuVe5ekBiwHQCDvk5JUaEXQKItl16XX6h4k4LEsPComFORYcCZ0bm11Wwgol0aBSJfk0WiqH
PM6p62OshBrEKZlNToqwgkwY9MmNxZu+azu/A2usJpJn8ZvhXmPRTB11dJigAceAK5f+kTFBbUzA
XsdFNXepvLhtnT+r8Q1IRN6ybXkQYCIi85PsBjZBSBdF/TbMOEAeBxGfTDZQrHrcqjl1NtFDUvVF
HjQpWYi3SOsZ1iniNbqg3A4yOiDfmL409Jm+/AIR+znrJ5OJrqiig0ryx2r0wxRD9kb6rIX1tTLq
jTSPO+xhLQFFDJ1FhILkVI2WBnunN28OVDWut8RJCNZwoywV7+4HS/5XS/FBKgGFHvHAVKUSdA7H
JJ65tvkYd095SRKbJrnECthBZuWfKQFD+cmTT+Ecp1Zcgal4EYJ/uyJQTag8w3VUeOj7tf0VK/IR
uNCuBOpZdGQtPBF7uTS4Srut22wXcQrk0jFvz31/sNKzwnFyBCsoqBAXZNBs9plQVhLzkLAkYDUV
GGPrrZ0CYn7cN4MNxtX5KtLleVX7YCBzV+fRcMmr8axLnMFMo6U3GvjWpI9AlAb5SWt/jXHMAsgA
YaTCjdKmufm/byYYa8gbzmR0D6AWqG+BvJFvMosRpkAlKExwXnJDH8DPsi6Gpoc4E+Xx0ainw9jz
BZsLdXaznYBV7MhLDFome/UWySqthPrqwkXdp/mM0lmRaPl+jvWnvG7SY0MkOsWA4S9ZSd1hbuuH
LlGf5rabrvguKx8/F4VCCI5apsc8UfFwYuSZ8HHsnErIfleWv3AVRp7l5VfaCJQhDYlFY4OWsb2N
sCtc4yZ7sLXsIR5nfa8MKHTlaKNHanh0Jq+GAXoYMKweV9ZNeqnZnuMsbwW/4AXZ7rXb/ARl65W5
lIY5ixiW+NssSKK6cZqfQWDjSUld6/FCv/wiv1YT4cXeboaTlCEaw3Y96jR6Wytjn1Wk9kuGSrkf
dDpoTNF5psnM4PSaT6z8OqcmHaYqx1nWjnTTcuUYnUO4wXlj3/A4VkB9ZEV+Qc5/pXACKxRtEJC1
BoFJtKc51mQc5+sWq02YYcb7Vln9d91MqG9RDSffemFKoEywdYIaCdRP05GSvi6aKSy6JLo87tU+
Ha5bmqEuZFIYkNXhItADFPWP+TwCexbAgweZZ2I56f8UTOkPQOM1M4KNz7M/AhbRWyv1v6WrZJSx
km//w/89hPgXE7eKtGE/zwS0lELR7kjc31HS3nvTqn8KEM4Qto7GoJTHseBsM2YJ+yQj8Rfe4eJX
ANQ9TA6DbblkNxuY16RoKp15H60BsGi/NPxU7YTKLbZ1jUlHnQkyftd5S5r8KZbEYmolTqsma+1D
pHAm6U+JSD1U/KagcrEDqGXoIL8KCIn6NTOgJq9SxfSaQfBphwyRVq1cM40z7yvROLxMOuO5NQJ4
peFkNcWtzPHcrmAtfkTeOQdllP6wejOfsq2hCip6r6eMdxLcGYDr5rtsLLwgCXLxaLibBiWspZYi
x2Amm1R5cuuV7UaXd39J4mwHn5HXyrz4taxKHise9j9LGuS2xHdIwRgxI1CS65ONl227LprR0Q+r
DqCupIN935rRyyTB4jLiIrQT85TGEqhqZAnFSF/xhFuhTqZ3SFkur036Y6nvysyR3614CUntRVnM
ea+thbpbsFGN+DnBUgPFbPOjLpCg6ZNDkAfMpRnms+5M5cOiWJei7kLK8Hj6kccVtYJuCIV8N9Jy
xDlLx6jb50OQ1cpKHp/35pyYCpJDTrVWRfAPJ8LUJ1/gwHlgzZM4q/37CEE80qbvQmsOdsqbr1Fj
3uzSCe8pzWbtkWb4ndNZwbBqF6lp9howEc0owmVY8QhDWDOxwGpXLWkQTe9l3nlE70KRvlC/R9/9
4OeYXuOxCFpLg1/x3ZoapEkFU1PmK9i2YAdYtCk36p8BcLZV69CuiJUyumUPFXwZNxEgCnlBH4gd
+ZzXAx3BN4ufkG5ISS9BzXutKRb897y2xQvBkQADOShcCmZYi0ty9Wikj/9xdB5LriJtEH0iIvBm
KySEvGu12xBtbuM9hXv6Oczit3FnpluCqs9knixj55v+OAdTYsolfqzvUf8h/YEp6mexTC94sJxk
wFezTdFpzxX2hS/LvigN0lVnT8IDS4l8FRbizYzSLSQpfD312urfwnny1RZkcvDDNO2FoHS/jq1D
oxAcspma2sVI5MVtwEfLZgsmaJrivzJJ3YzkrdOmXk9IgOlcza7bquqznv9S9WtE7zmApapoIgPm
xwEDa6WeXAzPZ+Ujr6gezpJjbzTlVcc0M4J7Xz6mgjlLZb+2MkWZODVbAxOktpXFV8rcBRojY3D2
rSmxDISDwga5zgwZtIjOAuRg0mwiDr8Z87+s/YGGQI7O7TQi5aK/iGn84gbdcdruFf0ljQDhIKca
+Lix3eHwc+49Y5s0ZTuISFwU4wra5l5LVqr9aeXbItmZxiZz3Di4ac3raB9NHqpowW7/Fva8qyCJ
kWVDs5IcM6ZVEo1bTCY6VQNx9Sgxx2umHGdxAcnihlXhVkPtThqQenFTdeM6aE/bWcf2y/9TX8uH
lcEshhVzQ7G56ClsYbpOcO/xqRiphqIDMek0ntJ8Xsdh4Frmwy7Pal4jipj3egf1Ji1OBbj7SYH/
whM1ag/hF4wY04jQN3CikYZwulB3NeIOWrOM3Es1YAe3RGMmJxptWh7A8LyXDFHQkJE3FMUMOSy3
iqTd7KC+QQamaxZPO/JzaQfM4zKVs489hs1Tvk51WhNK/Pwn0d+IFqEXBHPWwT8hmNdBIrHhZRJG
6/bpZ4JOKdPecMtvNVqMFpHyqpFkVj8alHUgo8wX+25bsr2YyZpPSCaGdR/kNDfKcSRWkSJ7E+pH
MTHRsJX7nNqeM4h/FU18gZgpwxmwFzB7e+ZJUDjdkV1zikByPLT5B4yFeUCRZO+RXGCqWxR6yOBd
ZlOYRNyyRFAH/dMRDL89PcPRWX0Bq1lGR+KuiEuJ2nPogJMQ7zKg8Eqqtc3iLs9OqJ5sA39BxDsS
rvXSn4NrFJP2kPAgN6ugHdgVbclcgeLLkOdc2rfYJCMCFxaRAmQQczRvqaGt8aRITF3mx5n9wL2s
36zqriKzBELpStpHA96r0bA/ITCzA0TUOylpj4Dv2fy+JmzqAFWRFcnYvfhNOEDHFoJ0zBuF2FX+
kqjwMtFxUX5K6J06cs1hhVCi48xnmeGgZC+Vs6l81dlnzisiB1tkRq6qlkSfKMRXYqdlNj/ws59E
9lErhudQvyxBrwFDoURF1VUDncmouOwfOcTrwkxCTqMN69tVkDXQiHmdCAAvoUU0yRJioTxSW+bL
KelCmkMdtZd5ScPLnVOXWOeOfmmWw6OeP+D+edwzzJ1BGMX45SoZfeuzV/tfpa6vwIKjNt3H1vjS
ZMo2ge1Ed7FquuC9TwrXSMezWUW/vRq9WcmSNsN8hw9xcCipIg090WSJvxEccZyTWASWJDhYIyDe
wKq5xTRlZY7tmuygW4DBVp6vfattRKF/Qja/dQsVk4ouOluh7VnKhsX53RY46ALHLVoVkQpuu2Rl
Mp/v6/E4OQm1zlD8vyrqGwk/EtegXVGb4iPIuqdA3Ajo5S1FmKOoX71SfvdwkbMuOxc5HSJ3ah6K
hTHPfineR9qnqryZVXg1v5Tu1mA+C9rfTDoEWvStt/K+VWMsx/bHII2eOi9HZfqRjIT98MlwgH+0
gmETNa3F07zYfFmH9EDlg7xB/JZeC1zc7G8Z+jc0NH1kYxMq92Ecr0WIYMdhmF5VDo+wuQsdfSuA
fTpytasbNjL6sij5kJUMhfH0NmTpi2jLuzRYvsxbV2hfLTQKQyX6VtiHefxSBKgeDWpUOexiuNsF
eALTnqlYVvKq/B2OrQmn1802au+KIEd4W60Uy2a3HO+WrOy+Irqd5JAGBb+ILrkT8Vd0uyoCFVUf
pMU7h/dWTcYXNHl7pxJufXwZdHpHmhy5l66mMuOX09xK3vARSBaxYZechSE7LQwXh7IyXoKJHdH0
TWGo0B8TWfvB+ASTimSyAtdnSnM2rHZzbqSeqKSYgrVb8QzBnYsWMmOFcoh/6ZznJnp4hdtext0S
6v9QERRY6VHgKfOFlF8t2IT1SUv2cvuROfZNjrfOdEcCTj0bK4e5MeHpKn4CjL88RmgJIo7Zufy5
8r55U/Qkd2iNkvggTGsr5X9dofjLS9HHb1H1MHDsFECtwlzjuL8gVIVvYUwbwEYGFMVTnl/IV2UB
gozNUnwrhfy8xjxu1nid4EQK7k6S9DoZq80aNi9WIouLRPM4GkGiss7CzUpugQaA5pa8cnjjWJeA
rGOFMZhdooDkFnMteUvlWqAWJqvgwWLYPPIINMZKelV/ndoDbrAhCEIWrkqdlz4cRKCr+IjghI20
ukMO0fwlmvrMVAPQFkN/Fe6IgxHeBksiFPbK1TUxC9/ktrMaQHlNzpKytW5drrs/GZvAyJZ3qsI3
g+l2g29drnd2VLmkB+yyEjOVGBiCcteLbJenyCkhvRpKuFYYlTgsfrhRGBQMlU+8X9bF6xg/us/n
oZxoFdCEjs8U9fwaNWnWuEGwyq/aX/E1oce/lKgxAYxI+3g37dqX8YnhdE7XZLxDXKs/mAo4yJl7
9yN8L1943RbF8dXZ1VfQuyssLRMmxTtyYjzZevYSolsYuMn5Hi8ZnIE+R0LUT6S+ZcxO8CyxTaSW
nFicjcp3HJSMzq3+T+rX2ufA8rZez66zRyggXvSjwi2kYnkm6Mx1/tFwOBDakZgy+WA5AoTkN78i
qcM8R+NXSG+wz1ntKtNGr0/mo8QIY2/52rp0P1bcrKtmU2ERxVmOOmA+jciBJ6Dtq+JveodKgE4Z
3wVl6Iwdvtg42ke+OFd85r5oh8MVbtzCthG/8exSBK2oFXju+dH6mWAefkB+FDznYvZqVoTZnoy6
LuNnQnWI8c4LqrVUPvDUIA/AwzmEx0zeOAr5rjQb/V4PScY95NGB26+adhTFYcfc2JeqAyohdDAC
vtG+hFbHFwgZnmvzvfSIt+52arBqrV9MvtY/8uBQzJZQxgafzQljFPZ7kPDq+aywTg9PtfXd2ExO
x4Mp4BGta3g4O9SuinGetCdb5TB7kduHVnlG/Wy4u2hGw0f1Weq+YR+FcUnLXZiSe86PMKJZh5kj
LkHL7XF6GiFvwpuceLnhd6gCAGNQtQX8ouZD8N9K9S6NpxxavYkMWPkJMk/6qzpPlYHxbdpwFd05
iRBIM2bDwEcxGLso1lGxsW1JfxSUikCA7M0TZUGrP2kGOibT1onCD8VJa3BgbQ2oylu2B3Z+0tHj
40GG1jS7+G90xmBINUlBTwlEpEP10szDvV2rR4MtZ/xUgk2S+mg69W5bZ57a7qDaDPULBwWPd4Ah
gueMpCAWF0zMwm8w2UGEgofHnjQVr9BebMLsk52lbKfHkLvTfBjeVEbyEcqUsyFtBp3Eph4h9tr5
TDlr8RrgQdNeeESK6sC323b8xaeg3zYlHEuWXZy0vlkt6eV8jycDBfU2b3Y8xKjQGIffsrcIdUKy
a5rlV9JIQHybibqzXWNbG5yq0Zchn8zxYJWHtvVlaW8TiZrtOdUV203W1D7Tom1c5hIFaSzTg19I
jmjjzjO5WTmQfX1bhz+z5Soll0V1m621XeHOWpsTppetSjxQuivKv0zba+oezE4AxXS+1N1GB1ny
x0fBd8g9WW/s1B2NtWae4bbw9XS78Yz2t0KRFG11h8oMHGy0ZYZYqJdBvY5nVwZr0Kxpv1jjSsVW
mTdV88sk24Ig1+2aEDDkJgGFwSmUsArY9Bi9UcqdKDlZyAbY+gtX4/tic9C+EfiRUIaCQEGsV7KN
dKv+0VLOOL+Ug3rL2o2V9hpYrlOvZKqhFGfUqr5gPAwvGXzs/oR9i4U3T0Dw03/O5H+QYG66JGaJ
YlWh0lMhpbG4QKCLK85dGEc6LE/mKvseoTphaooH6q2hHULMYBREeGHDvqQPfFVqe+CvCxBbUtCv
GjLhMUqWrvkm/cXcKPMOVAQF/KbrAbJsM27E8sFbw69OLk2/Za5fwA3N+AZfK81LPheM37sGSc7Z
I9eTqVI6F71dzn+BfpmsiIPlawY8yKdLzk2DF5aNFUqFl24wdx0jPA47Ur6MGnXTYxzpC2XabqZC
APTV2yIo6aW7RSAE+iF8LLAFtlbvq82pRnSE+UhGwfws1C0rt1jsbc5gXpAMTgGxmyRXrhvlNDFK
i+VzxyGjTw+dZaaxGRnJ65hu/KTcNi3HxxrwQXod1h8aXeEqDQ8hH9Z7PnocxGqwy8N1hsRwvII5
Y5tSy+AAbjNbGbZWzZ55olO7zAeIL3XUrWnC14ZyEPF2Hwma5T2ckOGOa2ve1DkOMQYTq+G4eLbm
DbHYBXFOpQydlRPbwzuXRbeIFgIgDhKbtYpiqt/GH6PjTs5piKnwfKScASmd+hqlSie7WoX7cx1a
PkieCvwIARbku4tV+MJ8rf5RiK578o5RwPHJglCsbU7StdYctejS8uAw2M7vzlcxuaJCIoNb7kKm
VLqcB67ZMOIn3c5HrSYlfoQs3jl3IJcxBFYuSLE6/CLK0SToTN1Xss+vVkabVN+UsAjY5f8blDU/
3wQDjlXNZ4hM8iE1Z/1qYB8Dh8KikphJg7t93XylMauJHS0UYlZcPPo70TPUS9yZ4II6/b0of+R6
3Td3omZ6/kizGX5bMm+oTza8TrwWfG3tjoeHKJLsKzrPyM/YRJD11y6nLVwTeTikfNXzFVrEpDOE
IoVwJY5S+jD5NYXLYoV1XNns0mDPIsOkh+DRD+yL7uyByjO37Ta55XNQGwQXSG8M7Mcc5a2XsMGv
Vh1+2RW7uvHMaTAydBHYuu/ABVmCYu06qkgGur0BWUoK3ibLR4inT16r/ZtJK4ixdF/6P3x50AN+
ymZtd9vJ+bKtXQuaXYfw0PhtTTDS8NCKQ9QdGWMlMpNLEEpIy/wUQUFjPZi8aU+Oi+HCzZzj+4j9
8qK9lsZPbn1PjT/gCG4rRtz8TQXoL+QfQFwgotq7EkWXhfbea2DjNL4Z7Gt727PgplZHqTGfsGOy
9By4FvLM1ZGPY99YqYwzNrxDXLHYy1poDNiZ0IXPK3qBkncFBYyxVInqfMCPxZGGPrUGvsIRifWV
+lh103dKanGpztZtwUDuzHdt3xGrlAxuNiOMhNFwlywe+A0kMDoo6hILgNc1tKk/0P+tM/lCgSp6
5j9YwlfMiovqH0VJbP1greDW4c2X8jVZZ6mzS6vL3IK+pWHwLJPMKbAqm4EdYvCF9dYVZHJciLpg
e871lTJoJ2Pc496mokfc2DmPNHnCgIpc9R0SnDkwFTyA92i475QTdoWQgUm/brK1UewbxAvFcNTJ
0kDIQZza0J2q6KKMdylB91txrhMjgmvUokZSjwmalJcZGfwMsze0PB4z6qqSFhIIczkesPYQY8t7
wXHHS1edefysgc7SBx0GoAadGNyrbdicIpmMyoUnwUNnPXmy9uVYsAqAJrWUrzxWUbGloKUCiK8m
0/933Vn1+/RIciQHB//OuIVShpdc1VilPYdhT5YGC5mdiVkQ57a10Zb1IfNlV8PDE0JhIm+X0+cI
UxSoj5JuShYC8Y8j1uAFSEUKf8czt0N9nfPHNMCcla9SRVwCsho4tDS3rJhlaRWTydQE4y5y5F1Y
xXsxCz+ETjtWhCrTnKINRGKLbqTemKxVzU6+L2kek/GPS3tIBqQKhMKId1LCqcos4sJfYhsN1nCR
BmR42U5n7MKURFN8d5log+mklYxP0FYWUBqDLYmRKBl4jMOQE47k7vLMlXK9mnUJWfVLWxGPYeAI
doq1bBHaLaHRpkMQ/RXG57q+TvVlGgV9xqkovwmk4XhHZxfdGk72svjUmnlTTF8Z9m20nsVny8k7
kT+VkPIgKTbqFwQyyqfRduCsK88u+Zx7ZSMjLxh2BkOxClRCKhK++ow6A/Ya9qPU4ljhZanPM6e/
3r93VgeZSN+1xEcZNbusQTmN2YSdBeGGcQuJBUxmJk0arsfGuNoZ1CAeBGtk5pxZq0EQYDgfMyY+
rHibnkm2BBA99ISOAm6t15dYsMv65UPuUs7y+RmrP0VD6kRIuHX9pUNwaavUzfuB2Rc0Puo4vruW
2Wd4beU3TcWK9f0ssqtuACtgwfjT6icm9kH/2VfGqnMY7V1HYFNZ/S5rn2RjoXe/z9Erog+PQMR7
huoY4qTpj/1bpteMO0MDGMgSE67T7kRUqKIjfGwiS8EoZ2MnahKkDJsIBX24C2U0tyzcGgXHj607
1Pt46ftIeKFOY6AmnM6KXfihw8ZFGtuc3ddQkG82UgfanImdQMoy4maXnbWUjhwz2PoQXZFUz65l
U9ds7hoGtOwe/9qC3VDXq76VcyqZM5grag9UbqnEdgrOh1ZDCqhZUdZuqDSUcYHNWAz1O4Hcs5Rw
XQUSzfjEcpQAbTc1tpGZpXsJIiqr/+o4mjx64TG2xWsM1SV0jAAViHELJvwKRvAg4SJECCyxnTfh
rNWou03HRl+lWm/t/wye+4QkSfoX6NqpNFM/sPkOQnnA5EgLEbdvJVKKUuSsZG0FlpZy1YsOo6G2
CUbGW53Zb/K4ehqcSsQn4WPeiVL/wPXW0w31nqE5u2xqzpXQfxopvJEEu3HMYKt0DAzime5nMVjN
kxZtAKFg9XgtO9zoQdkdZDt8yZU0cfU7hbZeQ8GdJXJ4W4vB2CQ7V+Hkf2ZrffdkmiaF5vVTdsCM
vVPq7l8XGJjJaSMqVl9FYbnDFGFPUGk11X2bJR+VHGqsXpZQwfIY9Boqm8omyHc8qgokgeZ35Mw0
qnJGKZRCnVSd3zqXvpOKwX1Jihf6Dfw9TleC6wpRu9gmYX9ltw/IrmW/sMS03UdrOho4dtfZqRjT
uxwMCQvw5ABmA89nS9HQkTCgVgz8QKbrXm9JnpCAhymGbjJvZWBDEDTa+KUWGjmdM000QKTwh9fR
ovHeNmlzSCGnFdSueO1ZQ+LXXSNxlNGfT8SZ6aRc9f0IJIjPUVFfZD26ZaX1lo5QBAU+ApAPB5Hn
d00Wh0UdTJFc2woJ6kmIxb05ODLriFrxxzD6RZMOqxxAICNCCGsNkTc4a45sAM9kk2C25nABK0o6
sq31u2g4GQzZamKojIBPv7RMnv78IBXmWXXEP7Ph/bek9zG419NS53ZXNQErHjLqh3M+G8melPp9
ZiPdHgW/X7YxGIMWifk3Nsahg/MrWcOtheK8skdOlaI/KCRupMiJU748weq2YLQ7z5eK5VCiaNu2
sb4BCmJhIbAGUhcKpzLFTsNYPw2yb2EFbymn7ipCwMWP6EFxfQGcf1JmiffGLHYQAdgflnutDT1D
iXeVQ0pLBJKWwWB4NwQyVvHHyPMU6ONJTPYDH6nWdTfA6WRdSCDeAnpLlR6fx8jfaDR0lB6+zXZT
Bn6rMWbWsjXtx+xcoNk+bIXxdaNvm44rdpmOxeQbVMwZu7uo9nXJVtPKT01kbNP+0Ey9n+btRdNw
UhrOM1aCU528awsKcln7a6iNMX/lXezH2kujYcPumFDktGs9g7LkmCKbtKHFTRRjJoHkS8htgv5M
kPhIVlRJOXPr85yZY4ZC6H1MvtPhc056eOPHQvuBuwknal61rHyhPPlDR1DSzFyLDSE+LRSpBev0
fDQ2FQVI3CIapRLvsUup1Ug4kY2/JHATDGn1IkvgStHrrwrtWMvnosTSuhojPEtsdzLWjIDQiMlE
p5UwH59b0xVy4gZS4crTXiHNLf61wo+mxfZEp8xh5klIzaAOspVpAZkgr1ZKV3DMhmm5GYf3xv7U
7E/QZ0SNb+zoUaUfhB4w6hnos1Bk9vmxbWOEhvq6FeGxiTlgumyXgdcOu4u6xFrqwImCdpvkhleA
ICsFs0qZJLPGhBgLGYBkB6V3WAWT0kZwK6FongrFWgfawwvQVXBQph+YXCvj2YruXGqhFxufRYEa
uXUY/f6BwSRzJ9rCNdwQdYKGU9uoQcWrhpAdNNYIIKidjtX4LtvOSclYLmcuzuFjMgf7VJv36tgT
iyJIeyvo6tjJqXt9CL4U4NKsII5lN7M7LYgLm9BtyCDmpJE9JSDzKCBOWTmyTtkmxMiGeAkHwSJ+
GBgjgTUUmvGuU4thJCCRRR+bh8wJzG54PYQTDgqwA4W1oYlk0AICxQ2d1lWpd0v8gW6SMV015HXN
X03kV5VP5z7QweRYV5VFe9dhzR4YgwwtvYZAhh6IHafmFRGSH6bRtioKNhJ0sqCmrjrDzdjm785s
eSrGa1yfDQBzKyeWt6HA/hHI54Ywbc7oqzqTQ2lIh5r1h5Hb/2okQdJs3ylAAoz7smoB+QK7dsIR
TVBf6SM4zqrgTzKHN8KIDsqsPsxo3mNBPVooLYk7gepOSosEAN5SrgUMUrWELGyPfih/t9EpqENv
CKRzsXV6buHSh1h6U8f87OTaNp2by2wy0mZn4yjOfYob+KfwvnvzGGH2H0cgPZA8nwXGlRBpToxM
WSPpBrDazoKmXdD0jg5m//KozSnol+IshgYN8sOZoUp0wzdWP6YYCp8t1gYchWkX7bTBZq78K5jq
moPHfvisRt1OKvS1EZR/codsOA5fpi7zqEov9HgdnUgnodNnTmda8lMzFfAuus8/k4GU/Ce39nmK
J7erNSBqsm8AKDFArSWt+tYM1bsQ7dkY6gN5mIQEv48pGmZVPUK7JFB94IoUL6ZhEWcFMitCWY38
q5n7dxZFlOZb07q3kebHo0T6RHqa2UBD9gFDZz1ylpN1H9wb5rJGjmrJwn3sVO9V/9H102lO60fR
z++yGp8EaUz472Ftpj9ivHYknIbjq0Qbl9RMkfDyg2POT+rME5Q8Ej7cMaRKz+O1FVV3eGasccKe
/VF7hHsFRJc8+S7dZEDIWuXG++qhhjoJ3A4Zr6ERaT/2GDByrODFxN9y167quPXCML51qkMuLUmP
hjlcMsTrrJFphgZsb+QJP1WiGFAKnkcpe3Sz81rI4cNgDK4wqIP2s8sV608WeEitlKqqACLMCAk6
d4VFWYYY5Dxyob2ooJVgCUPR6M5tyaI/IQuRvXyZmUDy41OPrDgPxI8V88jDcV2z4rHoJ/inLkMh
QAPGeB8XIfP8gLZ8Hxrr1Wnit8auvSrUfpsWZU5Slu8RkgHCyb2xaU4QLsknNp2z4TTXyVDdmB28
XKGtsuZDvSwRLO7woPlABCHLlm8YykfU2ReaME50+9iU5dHSF51FE2LC6y627nVYkvPMdFaGwF+D
mGQXsb4gzCvFXdCV7St02Vcur22GYUMfnzCg3ipi6UqRPaXjODRnu06fbaX4eTnwlKIma5SfKnOj
aPTTUkcM0rWPKrgHgfilQELR2G/05esmRR3z9Ii2rXygbPqe9BOixOtQ1ntDSd9VPiQwrQgJt/XS
sUGn8oM5OKQTD9sk/4KP9aUwRt9/HkgdqQE7pT07tCQ+qEtKhIFStuoV2oLoUWfKuRSKmw5iOzTj
OWq7f5MoLnomeYVZ/y+lRDrGfDTsmD1no0aa0toMaP8b6wuCy1VbZgsOYdTG+KFY7aVQipM+Id6E
4zdNKNfLD6LmLipIB29O8U7Z+ZG6IlS1N3OuiL2ymVlK/dYul6ojOJShOMJHggORuZ1zJF3RK5ls
DhIHEESGMFP8BuVLwz61itPFRsSbt9ib0s88gQuk/pXY/aDwwMP6Fb3XSoeBKqKt3sDNA418TTMm
NbjiQqQYLYIBXlkl+yZ8gbBuCBDbjltwYS3nYMhpAFdD1XoN9hqZcWqOiqGN2VDZrzWTKQk73aT1
WG1gmMAsMbN1uOBbOiiN7R/BsJQKX/bIDJYibAp68GAwDzqUEAZoywqCJnZH5hISEJd0GskXQ0Ym
R/4AYikivG/EYI63xq9gRqoKeoQSie5bnCJZ4Iezww+oguTLTts8qUgyCn3R/1bNtB6YlleAyDr0
Wb1D7HzNNpBtk+bY7jxlEPRJhtSv6SVIqBqH5gDWYze0IT1ZANutxmLCutkq0LfpmxlxTI2CTkHw
YJEHl5bWTipvAitW2j/H8iJB5WkSgLbSp8VUr0Efa7QGyii8pEtIyIhle+q2CdfLhPO30xGDs1ZG
YhZoYIhhCGCb7EcZeSqh8EtuKYQrO8ZrRoMoF696a7kSy7Fa7dZkVbANHFFy2hszDC9J0vtSzQht
6PaUvZvgLNB6phwryxsQwEJu4aSCsd9xjaxnM//VwidzKqR5G6rzcWL/zVw3qW5W/6iqcU8+iNc1
PmccfRUfQs+UcZEoEizQYPFPyLWtWsbDarcxa0RlcCNi9hoWLE/l34Q7dybkiiNRN27IJTTHZF9i
bCt2OBjIGspc/mMQr1q9i1XzGOr9Hl23+oGzzdPL3+UfMyzjUmwlDQL+/DLCBFLBIAYMcAngXkXM
oQpkOfAOmx+uxNXQHtE3rnJszc33hOBJDhkeGz+ioNDrMzYgtyDnAXlLnQdqjbk6gT6A8DjuFrSr
mu5786eVrp3Y8ie15An53+nf9MJX+3/YRWrlG39sGn8IbHBpciEvV20Bfd2BM3EmemVFTh03XN7G
J8LKThGmCuyczc4JWUXW4pza4xOAEzKW6sTwmOliaCkH8pJR7SBRuMtS64M1p4b9asvfFnFSvreY
ixnizRaX2Z7/L7uz7It3XBf5+4SEVtHvddwDXHeQfFm4EjaWcM35YvJKOug8TeQHTCAppgcEFEU8
rWUk+8301rJ/olZgWfQsF5p39gc6naXQswIShbCWVFlm4/SqSJYhKEAypbhRmIUatQ8whfGrgihb
O8O/S+GkqYsiSjhrgZQMdyeiSr/PUMpWrw4Gu9h4l1DtY3tm/Q6xhqukQZOUzscIh8mMk19AcGux
XLeRAhqDhwZPAFwX/qixDiPbWw4UYlY3GjqPWh62NuIS5qsC0oAmX6LAYTrK1o8DLWrwlA+WTxtO
FlFDP3oMECn2Q7DvQbMLJtglFr8ZmoIA7mOgCJWiiXILpbl6pPPRZXPX1gwQGHe3gPDscXRlJk0C
Dd5csvUJoVrWuK+QeU6qn8GEMVHn6PzzCgK0SvYdQ53ubVhotgB4gR02ZDIKKsstI8w4mJID6bVG
FjqypL6ZMF/jiQYSFy3nI2MwQG2pN8ssRRHlKggoHO7qiDEhclvknF4UAVOIGQtiiiDaq4RnMIHJ
6nGlmAm63BSwXMV6IHzqKf7fAAp6GzNpc/y4ZWqQ+m1LZNRAxEmMgmBQPiY7O3FjbGgatwXGkkAv
PPXAAI01Gc2IV7GMmcN5DeidGOEKPq5+lsithVmh4buZJmh9gGqGKN1lqbat+BVSg90Y4iUurRsp
oCdSumq2EEEEnSwb1oumNK6SA7Qmz3CW/28heMLRqrTtgG3KGfTD4tgl/XrfKZgRQ6IsypzckAEK
ikx2FvJYJMUwMYmpZdcGTxJTy2YGOa34BRpXofRrcs7XOtoG9BE+4Sl4resVf8iY5E0X1TBGpTXt
5BZ86B0yiBd16Iu46aMh3sHKXla9ifXain9Zys6gv1mLFJgzVDc/W2bMvPll9tJi6WryBf/sMv9D
1D+t9Rz/e/wnwGQOtfAk+V+d0n1ZLxNjI8CAXvHTwMjhJetIMzCKj76+gTL833mEOsYEdCnr9OHU
osSQI8/HJgPfGf+LVLCLfU8Y1qGT7tpPiR4rml9C6SbPiH25gREsHSYMQ2F6K+zXtLsa0m8YADFF
AmNY5JO9ipw/B3xEYlfesdubcZuqt7x9jePbEL2rzT8iw7Pmw+reK+11ZmCrsXZtJKKU4jdQkLb8
UdKT92iqRlYqOfLvQVwNcVLi7Ug95cTfExpt4I26hYdjK4+XMLiCHcdAvorRQ5uoDdUVoPfhgbBK
y66yeMzqe5b8M3Wo4TnsPBilN0HnN75EEemyHknFk/JUCJMdYJNYSE8ryA8KG9ve/kfTpud+mJdY
4TrXSXiCEMbG/b8u3HPK+TqJeMSxcQu/J0r+a1Dt5ziAO5ZGNrwPq3+JeygyU+1pk4oAAABelm8D
cjkm9g0TwoJ85srDGhaBgrFSzCNadXKuI7kuhgTQx4EozaMUliYi4pQSbHCfctC4WAg92WFlm7JJ
ZNJBJy34GhxGjGp60+fvRSEMMByMA++Vaqya+LWf3vsWoB1MlpxuzsLCWfRMurOX3KaRvczMwpQn
hjlbOjilZ9abeviLzU8Gyn3Lonap7yymNzbCXkQzILORYqIuR3Q4iwrdqXDzkuqjN5C+GuvFbJ2k
5xl00aBuAETas5fKzNspTnJCiLgyAiJVhxNQTX6YYxG+jNU3V65kvpHgxqP+mYVAIO5K/DtrDxlF
vN7/MzTI8PqDr1ObX/L21pd/1QRR/GLbu8xet4xfgufYh15qYCbm6m19fpFsuonmGC7xqZEDZgZQ
P7MK6b1khdbKL0n0Wm7C5GF3XzniGABFA+bNbkhBQlFd7C1L54s6VaZfKa8Gi/uuvBXUJBklqCPe
SuqBSHNLaUK78m2zxDaRYhNgtDKNG6/j0F6J+kRHARIneaTASGb5tSwptVEw4f4JB9TczrUcPgeF
PXZ+cJqLUd5mFG12CP+DWXibU3KqbHFxKIANCctFyshbck1NVtU1Qhvzw0AcXjo9ubTIJI1vIuld
YBEd726WMY+MXuz2ix8IY7gZvBfS1sm/alRojfY2Or8xKIqSlUgU/zCRWnfJVe/OzdI9lkchrsK6
hfrO0c5RcuXf08gLy32qX9DmjxICHAlQOLJCnS4dwzUPD5p4a7FF6RWLParGBKlnMu4wAjHjmzet
PO10EVxsQSvaDX6C1tQacE2W0nkx+c3tbrTy5/I/JZEe5qhmx416kk6UXt0fooZTdzoBYQCSTvZE
dB8qXtIZyyukJSWZjmps79UEbYZu7sf0GI7Ezk2fpqpsa5AQBGN5YqDVUjRiRhWSE5UjiGfgfzLh
BAoYMDAtANUNBYRiqm/tQLApptspbeSZyRVq/hlQ+E+IBjSImHRb3T2OlRu7ni89+4+j81huHMmi
6BdlBJBwia3oKUqkJEqiaoOQhfdAwnx9H/Sienpmukssksh85t5zm924WLLww/adu+WGrbL+EDPb
NBg4qR7Ym1/ex49tY0Neis/eQApH1KIYHT9kYz4j1ccFMb4boSSzZNrC/93r9DW2JGtKiEJlwoCz
2FlD8kxU53EaxNFawkXD8T6lrCqU3qQLoL0pT1O2NGscN0tezKg+Si41N8Z0108nr6/JVcKuMSS3
1g6vpJs+afKrB2xmrYtOTAY7Mj73OeOrTH4LhGwDabxwEZb5mjk7ey8YcFu5xwJgVpDkuzl1DgEl
jgtzEkAGenTvCPheROqQNN3BYmrpyWgfBqS4gB2MKPkkUSMlQ20QOVaHw1LYrJ6GeZ+o4MVxceJZ
+auUo7iTjvawPh/CjgVpMQyvc81mMmTrT4rYk7b4kbKQr+7Cg40qBncB3wCER+w72eEuYi4Ox3Ez
rKahRyrSILMlsom6zPypSOJ05NKj1Ld2gJIln0qr0/dLrmseMFXJwvrFEvbJ7budGdds4QRkFOuR
F3lIUMqUrAxX2oDBPpcPdl59tobez2DTF8dlviyMFr7W4NAOT/5XD1FvIkrqLmyJKrbcS0qt65Hx
wCUwnxuLwiKA10gLDlR/DTL9hL3xaTAH2FR/OtWPqcWacYyMPw2ljpK3AptpiPzfXPAltdWnoHQT
Py44j5n8qBrQxyhJIl6sRBgch/FL1ffpW67E1UGcF6Bea5rqjJfpM8c2Uuakd5N/xSqQtQBOCac1
v0cfUperedF1zGKBWUQwPjam+Wjz2uH6PA7ecGld4xKxJ9QJdJHqRfbzV91HFwwfn9XNiydqUdb9
xaKSAOnpBt0V6v5p5ByzcuiidNbse+5tNT23UPY953VQ8T7oflNoYZUS762hLnadPTv0gSgFNq6b
3Ts+Fkt358zM6Uv9NLvWGa7kybWS08Tyr4UD2/ZkhRrHmil/Ec+noJl3pc6fofK4hOHmBJwbImRY
Y44vcRLdAsXatO8x2UtmxgW49pxWzivkBjfKphqbjUXshe/tLBjTGSKaLFEPHVreWIS7kTRdIoeB
jAdET0CkHkrWorgMONhBbFyMjihQcul7Lh4ytYCFd3eV8WemW5/5Jg7t2fouAsBPBZOpnoVBaXb7
JKQQ9q49uJEm/Yr1dJhR6SQ2WM7Y3Vhlt116wwjoi5pfXaasDttcfpAzmScjqi5WYb6rdF7Nyaur
xTFhu64gW00hYnzrbp0aT5b3mQAJAwNObkCMy4l9KJhOEBR7N/fPiJi8l8q3cTYzACfwG+PR2omh
ithMFwAMufnDYC37uLse5oNq+YIP/wJ3OgLbRQdpbqKu388tKkLbZHr4ac/nEf0ooUTIsyMYp60/
PDlB/AQn9BGsyp6ISwMxkp4DNKwIoLuYOMgIS0beb5WgjKKQGPUtyXykIWT+JRkGGqCeFpVWApod
wXORM2SCh+JCWmz23NpyX0AGjXjoKyUvCb8s170EjrpkHep90FsyFQjYWSDfXC98CilxYU8egdb9
S8i566r4kLNh6Ht7L0V1mqAJyAX9KopDZtGeedN8CGLvVNY/HVLetnKwa2TH1vfxImAlN9wHNVon
5xZd3LB6lPwCyfZEWgL0dutJRTglKvlZo2ouwf2NmfM2T+Z7bIh/4ZhdwnbegJDzbuWUPjptust6
FJCkcjkuAzqM5bkZHguneaeRtCOYRYcYuRdNv4YI5l1luaEb4n/lbwCpACgjawaXEIKl4jJ7h1l9
BhxIRbizu2cSgEv5gPfkqyRhsD61w95sjnEMMI2v48kernPBob0HYRqnS1UUcKSAJgiew/o9Sb4j
QGoOv7p8mcbHyMdQuEyn6FjSIvj2ReaHBqkr7Wu+KdtnUFEzsX72d4/9sbqa1t9UxXdxc0mSz2Z8
YfQ63sziPOcfrEBGinv7ufP2zN7o+Sp98/xdbh568yDUUXSHElRP7a+84MGY/g34N1mvesVHy7hB
dW+WfO8bMIcUePhEOvEDponj7AfDFbLXn5TIg2F5uRORO/ZvVn93FeKzDwnoqZQ/yn42+dqiQF+s
ZVtk6zVyjfxpToBZXZv+gyrbjq+kdeMuo7jCXegZv0gQWJfqNtvMy8gC5WCKF3HIKCurN/7wOj5B
ouM2Q5N0tMW9Vzy7Hv7Lh47EvOKS1lhrMd00dEulH2Bz+sMrsZmbAwz5RwLlVhaU8LTlyeUXamzK
Xih43c2BFimKsxQnGBvt/NW3943+8IZjSOHXckQw+BOssIf7LDiO0yPojBohF5vI9KHDCosnVf6N
PW/V/CKzd1DTM1LC+OR1D2X3aPoh1tj4zlK/sVLHDDcT9W8AgiewHTarC8t1RYYh63nSe5Cl1zBR
x+gZ0svy8fL1LuUhCtGTgo5M0WJVOfT7E/WdgXHV/nYU++53sznwygb/vm/uK8DTHmiSt7D46dTn
DJlYD+8Gs7yuIHLsZotT07MbuCCJTn7pLWBpduODN+xzfyvIoSczuz9E1nOoHinoMyzcjgfs4dsr
/5m0feAs7PYrhTBsXoL60Z432DariGQTTvBrWTHy7n4d9Wf11yp/JtMpKl8Z2JvBTyZfOqpo1os8
A4rJqxc8Z4KlkvzMnYeQtrkJwPlNX6X9MHZnZsOZA7NlBYO0cTBlvvLQzAnujavZP7QSyj2m3oV9
9zxMSNyPwfwvck65ukd4VXRMVcnNObuMbdU73UtofiZYmhueuJEBe5Eh0Dn7oK+YczHmOdv958Ru
Ph/TjcJU0IEkYm1yZ47pys5/l357OSd48UA2GVJMF798mDjrobrHGjz+V95+xZBilsvtUXD8BW8+
KmKSg1DLxBudP2TjNnJ/xvHdl7+J/HO9l56v18jIXSrya7BnV2RuxrTIX3oA3FWt3QaRV/Uug5OA
NuOuY3TYON7FoojGyhhdlA26Zd8FZ90d+uYxm++99qkzH5X76DaveXbx2vcEQZbvWHce1hPTv7bp
BeC7cM5BuuNvMg5GE2dG8ReEYAfUTUEdiaEPm4zSYTgB/nmI3N86O5LRbiAhNS6puEzyCuSZFoFt
9Ygz7pWP3sBwAv/A5COR1Vstr3b40GCzNrMtpq2pRRf04A4Ij96i8M+3XhiguBgHe3KMii/JtMnG
UGkzczPYUTJVgpv727aXMcR+UL7lDEq5BJT/MvmPVfKvnR8suDXme1b/Wx4wPKbG4n0zgaeaf0wU
BwwWk3tNGXaHxV2fvYTW0ZYPdb2d9SObthGTuXyJMQ2o4Nkvj3l68SeEPeumfycKBDw4wrh7k0Wn
Le89inbzYAZnFh8B89oel8H4qBdwASbKrkf8Pc4VOBRoPVlQuutUhC4xzs4bifa3UKFSRshwmWZs
dVNwi2gIQhmjuSTaaMldpk0ldLr1nnPhvhZF9CXS+nvK0k1PsWNO7a9Hpbn29S3F/XdXSWYYiuVi
S+7vTIAcS3rjMrqUx2Pfvul8QHcfGhBHQjDjylNrQkTI0c4JvfJdsrSrxNvkhHTWXf5gygoUlQmo
3QwRwQLU5hOpRcoCoUrWkO9t1LoLek0Mv2ldISKC1+1ZkbMp7RZBeoCNgi3LH5QPtmFRtqAOyI3H
geSizR+tvekx8untkjGujQcjsRNaucQRax6+fOd25YFCP7jPmCCjV9+Jvr64Vr9OBmv9/8KTuA1U
gE3N6jPazjkCXK+LIiYcLl+0GT4eblbI4nO/bbRxzIhRYbTrXgxVsY6qgM7ME71VNe46R02PcFxt
A2K/kzAw7ibU+ZlAv452nDfDWQd9JLdENK/HMu62Xc+BKGMaqGr2f3Ozk9sUqlkpWeIm4qAmMwbH
0q77OIcCYbhYJu1o4hl+HrV1nxsRAY1Zy7xaiJNNEcWyNKcapEsnL5OLgU2GRx9Gvlp9DiJ/pwpF
TklLkqViqKvreiH7hB89Fu9umj5LgZ+lWdi4TlGMVBvlvUrRSpYhR8jyeUPpPyjCuREucV8MNUnj
/o/HsNwoAMg5oOVqALi87/FhSIAuiZZXO7C/Xnm0bGMHedkbJ+4H6BUkmoi7ycQEw9b+Pq7tad81
9l+jVEHk04+dZwuloxKrXhvRYSb6fJsNFarvhhE7iW2Aa+NGbpl0FsabbYLtnNEh9I68j8zyuR6a
6tnkC85aGVws7q7Bqb4d2DZE+bT3bEnaoy654m2aTl2msA0E6F6UrKuowxVRu9m1QBXUNrcZQ1Bk
OeaObEROTdNaR+hLV1Nb1jtijTZT4RHqNSRblpEKwcky9VvudTKimcN7hbFtXfOvkkwYeq/Gj8hY
gJ+sWnzBE0ZlqcWLI/wzGJYCwyK5a4VfPKq8rknI1Lugeu9mRJWeAjka53Zx6MnjmrQSDzFMgcCQ
wzGJKX0iHMCQ/U+thVcs8xKE5BFXbdbfm830kC7aB0MH6E2rZmcLOni/IuU9Z+SN94XdDER6oqDq
SG6CNoGHM2LKHmOeWJvpTlmjmbAaIHf8xtQHkXuacpWc+37+UG1WbGcV7wxhW+sOQCG+eCs7+IXv
7qKeYKpchaS7oOW8m0r+EbcdqYlmC9QyMDh7omaXeX7Zx0RHbqrAwBfthbcxxwcFzMhDVZMYT7qd
kdLPzyNTu11WsUx2evFhp8GZwiu4H8sBCEuHeySPBWuMzmTCB+Zs8M6TB4BgLkFrSd/zqKu8o0cm
FjVIeIHDhjC/Le/5VhsrEafQ+dPFW+3aT+TL4A1Iswedu+wyEmwEkX42i2Sd2ayYHDeR27jBhJ4i
JZc2ppUqsDHMGsS6lLRPXXBXjUO3Hkx4GOhx143PuGuw535ljS5iY1l+NtaQ3RUloRK2aHDPoPKH
nB+uSGxBbKTJ4igYhSkicpGbMuA12DnnmdgnNW2So30oLmyN0gRFvds3YNXqYCsZ1yGV5mOws4J1
AhvlvnLZkUV6XLWEcRCDGG8a7eCi8M9jj0S+VROYfKRVgLT1QU8FOtpkvsURGV0CTPqWycpLkruv
fNN2lGx/TJ4Brs4241E9vAHft7AglGeAVzcnaVkfq55KwPwJIMw4Jb4MMngOaKue0oDPOEmmlgco
OmRSDEyJwr9aYuBqJ7aSIxIE0FP9yqbzNfruKcuxECf5AD3Of/JzmG4iwILF3ILDHYFiRqb0pq+9
t6SLToEl7pm7CY9T2i+rmx7sK0ih5x4TXZsG60GaEnB+Ta4ob67bg89rDf87g+27s/vkWFosvgSz
CdRC4bnNuUVMeYmlPk6sPgFbvCac2SsXE1DoWpuyYyOgpvAkh4hh0oS2hRB53rIGeyOrtKxLr1D8
SSNx529lGZ+kVHzm5vfAGCmZXKLrITuQMtxsZDP+Lc/poKea/1JDYVYPrRtbh9iCKNAT4lKRRbdS
nnPxQm51L9OER2fw4V3gtg0kSBwfrCM4Tu4sG3Fwm1jGrpmLtwU6D2EZrbdhjJtUEM0Rarn242U9
hd5sjpiMOzObUiQaLw60aX90KHcd+RPDfUbgAyV9YecluX3L5ia7dEgxR/txmLOjn07fUdlL4lqY
7+lg2aZmPrkLeehsoaZy9GIWSiePJKIj1TuVHF9FzqqAS/rVIuqsspdMKp74bePX+OvoFav6N9fM
acOocrdDe88GFxV3q9jII3106+Bpkl6+R8jucUOSbZlvptbrOAxZe+usht9XXNzaYAtJcqkfw5RK
3PYco+qFzfXQ2Q7geaO7Bh1spAjaF3Lb/uSzguksrCALhxP0czCwfWxvGusJi3ZmnQ8ImM4dHZfn
zfS5PF8Wl8xAWeg3+0DTuZNEZ62LHLzpjNx1Sv5oyLg774OZ7Wdg8W4Kab3EnhGdzGHT4WuXHq4k
ryNTrLLxprGUhCTZ4perL/bI+yi7zrpzxuBNzOZKWxymfUQQYO8isi5LPH/OxD014aH2eI4Dy/5Q
xvxUClvSG3enSZa3mvyPZNRoRiLcuOJJ+X24BTbPW8ZWd2IPrnrvOzT9bQl+9lAlRoYe9KqD7Oh0
WJmGKFc8PNwJqHb5dIIGbhh6F5G7lKWYt8IEfyrEG9b+CuMA0XTop3i6CvGSF8AL7Lb5qdsFsqOb
Sz65w9qkbEyEi8wIqllJ1leaO7tMNQPDG+izI4b9zLvFngR1hB0GuezVnxPcuowZAuas69ZPrnGu
yNmKq1uLbnzd/o8WaXATm2ujzL8nbFzhkIBOj9jCDMr87YV/Nfx0J0tqTulRHNjuLuHcBegSfbZ9
8mwbfC19H31376w72SeYp14CMahV7b36CXBQcl5+J68OD1MHRo71+MJnDvBFpYxGHbYgvEkiObup
v6TgAZofPcIB2IMkjoMHQ2cEs/rSJ4fFOhW6/dRd/5glr8x2f6NQ72OhD6S/7R1UNcp4MWsMM2M3
sDx2anzH/a+T/PmpxeCrZ6VU4tFOl6mBTypo72W33HVfkVDwzeCzSCycjllZ8qgm+MVT4LMyJz9L
A9vSeHjAMhjHXrCsTQ0Ltve0xZQAoJlVkY6mY0j52/Y05LXk07BU8zA6qFWSsHt1iIMngoDRDca6
fUeRB1FmMPGdsA5gB3nQSwpxBk1lqqAUesJimux/e8u/Vgw0AXNKaz/Y63JyHVw0WGIVCrN1nqVn
J2BymeSGxf/ZiVXuyIfZ1mh2DEL+7BSVUcVFniQ0+ax7Sb0hV9eefsFOYZEIrZhwGzpOZCSBXTek
uITmjmofvJJlkTzvsxu1IGzVLU4OgxxFaWOpV9ObbdfPWbXj2t8YzfDrZXC1w8duBsSiXXSYne73
snDunZmk8Drt1v//E+Xy28xlcgmS6c0bSrqmrubytvDO50gOxgDcPohxtjbGbZj9z1Byz9ZMxe+Y
085+wVVRY8ydhvaA/IUvrKMfMsDFJuk1qkLnkATYqIWQL22BjcaaCuqvSy/Q3oVt365Mo3qNKkq7
uJIklmbVtW7BBJm4c6qe8EFXJKTzSBxQIoWe4RH7meeYysouubq0rehwvvKJdjv68x1v2DYWwMOI
brIl22kxYMGqKdyj69UjlKhCbckBP7SiH492FWFd16i6G5dZpo8MIx5OELqxGFTD1Zj5KsydCw52
HpCm20BIXNx75aSB7hrzluZzpqkYvgPG82GEaqnmKIgEcj+YwwXOrz58DlytmKAm21blCVr2lM10
rBHBAtTw3NcuNd78EcdNQUZT6+XnYQm2CbL+veWM4o+N5qWXfJD29I5omgqHvSgAgMtgGN92uCjY
W/eUGtFrEjEbHMMa4XSJmR/SDzveQWwtus+7SSPGCcIXOxXvIsAhHoc2gjiTLXFte99OSDWFCAMp
UgdYcwxgnzCkWLVZmOwUBkzROfch9EcGEKgrG+X7d1O6OHJksTfaGXZadSVleWVY82fZ0oySWcNM
xz2qot+pcQBamPbmuocSjUIdpalCeYO+sYAEkApscdC/r2ZJDCe7iI676GYuiDTixRAoS5ITAu/J
EAkfZepjjw+jbQIJGLWX5290Od1XbV8c86rmEOasGNsTiEr4CjLGjz1F+T0+FAJgm4PNl3hKmEA0
KXhW0ql6TBROtNdz9jNaVMShi/1gKo5xNvwWxFau/FqSJp2e0yp7MWVjrVPrDa3VRxdX1+41P1OV
LLQa2PtThKzJI3GKYeV28JBWWz4BgnR4z4ix/tIxCvH3N69dzeA2s9ey9YBNJ+nCgOYWYKYM3+6r
cIo72XjbKXFeK/RbcyJ+vAb5tNOXu0KitJgNbvyKyIE85oSuhg+zZNpK+DvYiEYM+7ZziSnpEWQZ
E5WFTfK6EmRe5FTTGj4to27Bes3y600oH90CGuxg2ie7HbvVMWmiK+06+NMwju5Dy956VSLhBmMj
CC22IvEWoyDELNLDmGSU9UXbJk6awVEb+GsTbw/pMFb+5vdMyxVkCVETZNmrELGLXkNgvRlu2W+D
JSixwWE4Z9QcVv/aW9GJS94IkSpoj2Wj3dgdQlrQRNm0CNUcRjN9oYh1gCs8Gu0+1sjcfMj1TR7I
vZlFcKw6Ep8CMMOLOA4vKcae7tC6CFwFFJOOrmUoY5w6Tvc8i/ZcIesTFqEHVG4Mt/KfRGlmvvVJ
9+Hv0BlfOVlLZudiCYB/kmTz1VTmFXgsLUMRYSky0Xw5zWOtQZ25Mcb4DEdVO8IWFM5MdKycn/qM
qpqIUpZRkb+3+J5QKouDICjbGGEJp9RzRR1/9WH0TjfHnyHu6DC4RzujPNQ26hhhEpAcpdx9w0Jz
KbehScrJFPKzBhRtLCD40jPyE2p8ybr6MRHzZRHiteHIa6AZSPo0OsTiXFdk5hWFc0zC/tr4PO+1
6vMTSdmrUllssT0Pwcw4GndFhew2S2MqDR9IpFMgaqjNkT8mGVN16u25Gd99su46YT/NS7yrktEL
DkOsA1zrtdW4HAkFHjZJKoInu5bKngeLspZksgzBx4vMoxhNf3SJF60BVqN0MoeVt/wkH29boknz
C5Q4/JJWBhMp7/Rm8J/rjjOiq21CHIx3L+QKcqxPUolwPdf3dpjc52P/xRGDYy3FlMHsYI8bco+g
7jsI9KkMvXDltfrCZxH14t0nCNzBOMySFBIj9klAN/kyOKSED5ORLinMUGa057CS22mJ1cir10kX
T12LwSQ2LKyr5i2IDFovxYvp0mpb1+PVI8yIuTany8SXpSrbfxg+6zUZmN8oL69NB7t3KrA4xJJo
s1lS5SSKyXY2eBuhq3Dd/VZlebGEOjieQLxTEvsCre9JobVZ3AHtyghs1HNkYgyZR7c5NO92LOdj
J7EJFwNIBrCuUCGMmDH08NR52d6paoyFNRV5ny+e2BFLNqEODorrtbCCL99mQOSP4bOw9lMsrygp
/gi+UJtpgFfvteQE2uiwI7JN7hwGJyKkxQ38ETpT9drj2b/O47enQnZ2BqPhdAkOGdnM6i66JXaM
sanKZwbMjLo7cyS/mTgxoCcpUxkdXrirwF7kHnQOA/lWXclpVfT+RzR1VGIxzNvMUNtwY5EUjHiQ
UqIiRsWagKEOoLCYCJO6kUAXsJNvbbn2nezMr0EnDXKyxSjI6L12nTczDJ+Yaj0QGnyfxzb3NWcM
Q+Z1B0ZptLiWnL7+a7RcMX3+1zo5ARGc8CYb76yB1bX0kKi1UXp80oQw7LaPQ0FYHwac+M5V+jBV
yITalvWI6XIGU6EuM8QVgAdIkwrsZIDiZ2WIAPIgSVAEt+EtoJvJsuQcCXs4NtnCvtGr2Zm+RFLc
HOZEynYOSiEXnPG+atToDE3NNxn3X6nhvblxtIIfOKJ54gFUNVCfGE01+Q56eYsl4Az40Z8Gsbl4
i8cTcqM1M9XPDJlDi+Cpw+Io7ZTY2dqnlKZymfuwWAeKY9io3JdBzGeHEAEaaJDU7nLXWTsKOQ3T
JLa3BZqc1iEOoSF2ABT+MeiSf5LGHymrScDUwHbKd6XaKMLCdI7ENQ/SnJSz+HeU6avXun8q4Bmk
a28LDP1F+dr3Cqs51bfUgGf6Di5EnflkaSx/Ic0EfkWx7ETx/rHdhzRquhg4HLkzqyzf+JV1xQ+L
JwFdWDHDPMC7lUiCnOLBOiZ80tvRBScZYVFUycIqJFlxijG/dQ48zUUjQ5rb3zjjNEP84M+w2Y0A
WVvlG+WWXNNl8KzkRhp/Y96/uUH+XJAsL7V8AkWcPFoDsSfCg+9aTiBR02Z+tqKAeU+4TN/hz0bH
eeKKAizrr+s8eLfH/D1IEJJOASPABbSXhymUzKi51QQ6ZR7wD9zOHL/Cb/FVUGEmCZKPeUw+Ab5b
Qf9vnrMGnT/7GJJhFwoZqBqLsOez5qEkY+Q9WT43XwVkukBGtI55W3SvFvsZp4QKrrsSEWtF8k/N
HGljN+m09iv2J4VNzVM5MN2bvmyWF/g1Te57S6gHrq+QzQ9OC2Kum13qgdS25pkNcfrh1AwFPeVd
dFmhsRChXEfmXveQO3O/DB/rVrV3VOFyX1rotdIEN32BLBn9JMJrcsnivSZgjI+S72dg1dahLRhR
TiisYW+yn3QnBejSxkKP/BUOEonEE6WqKO6MFEZVNk4W0tajRvDL0BLtcoJVkcEpb22z1gpUeKml
fxdUXcPGLOVGj7d1yXbZ1z4EO8lO2Mr51y0bSgVpJKMB06MmIhdtvGFuMUiOUdZDj5p+KgSfRTl9
ySWbaxCg/Wb3hWflR0+ugZI3k+uMNWlOeOA+qaZrKXFf9iMKNT+DOVfYHhOQignkvlb8DnZZRBs0
QnPzOyjj6ABcNUOWJ6YH1DsBWiMKNR09SEqeTLttkHe3wM2zTWazQCgEAfIzX9AmKj9gFNzKUoOp
6pkT8K5UIqKA7cPFS3dRRBQwYcMalTegXBqJ+3lm37DKCfUNHbX3tQWQUgEs7J1nq83cre2xHBVA
3zPu0JWZ4a8zHofGMreVIoLHpcJ0m+YNET9BNN1VpDgZ6nnPCPkj81xwYfjNvLGCB2eyEjWLnyAY
jpZTCIpKNuJ67h9bWoQhpXXsxEiunwcCKoOpAikDM0i8JmSuXiWix0DZyWWzrEnmfrJ7970OmYGZ
ArBdMLlkAJv1sdHjoXdBAcN3LdbjXx7G3gpRf0BBZ2LaYsUoXkU1dw8tmdhYRcdda4k9g7mLmLp2
1TBDxHZPPiCRZStbAO22MJ3zJJob6Q3Pnm9B6QrQA3uTubXiuTtaOdLJktXWVi2ijaLHLTLbzC2c
pGGnp0gyBznsIfxaAJhW1sJrwgTVapJGG78k39KtDSbco1g3rI/vzY7RTokqoa6P7URiZjbqpb3l
6czRfcTJQP3g5IRVD5AwfKKm8rpkCgE1yzJZoozeY2ZYmORtMsDDyLjmBY9pRRGZeUpjkU2fmjKw
n9xuvHNC8kfdFKU0s1DCcjwUvwR3kUhKN8N+r4CX5HrupsrTYm01QboZMjwLAyAXYUl9cXCcT/Fl
mBy5dyQpiw5DRmZJrrE3iSmm1vVRbXaOeErMaq+goA1Y1Y/RVLyZXa4PmVue3ADwjCUcknpMi6iK
0dgQoEHYyMRaK6zFJ5O8vzaHWqjc6ktEPhipOnhVQGeYCPBmpw1ZuB1fhXicYJZKD1J7/NPb4F0i
w/3WnkH4NbrOasBIg8Rg8gKA9X08bZxk3g80woQ1yWFVYECIfQMFNbxRazH6ZGBuEX1j+eCoXiNp
FgTkZba80ZH/q5J5BNOJPn2u2fLkA9Gyn+3IPSFvNiI44raYsdEgqnG+pQ7Qusj5HJPTOHFNWtFw
huPLeiA8960Nw9U3cJDpELCVZq8535yp9oiFqt8IYHZXqPKeSzt7GgRZMkZk/mvd6oncKqYUvGFc
2cxj2dEGTBwgDwEL9tNlyR0sb89cfcXO9By1SNc7u3ieRvvFmWbN+AsWzeCar72THSjg2VtrHJU1
ymJ+bBI80JlD2Ec3QkAKrq75qe79l0a/CzItXXc+kUwi7xjdwbQAcNYrprudN+t9zrI1cojwbFzs
JxXESGlORyZNIVt6coOZLtKNksXTuySJhEzFFkPdKIFQzCOS4WqnZ3h68q5j22YFmhuTyG2ycvtx
2pUA0hLk2+Q+84EAhGkwSGTDoeWhnEEymvlHxPIoyH5DvzkUffJYcxS3f6nP/e31zDo0u6lGHKXu
OwZvGVypplynLMt3VG0tZRKKjVJsjNR5iuP8X5CH72wB4X5odrs+WqdgG9LQazWzL2NKhjws5Ee4
DwEReqV/8YXk/MRSZ8mNi06zoU4di9Ncvo4VXkgD5nRTvraDa6NShqPqE01iER0dKGJLWJN3Vvkv
w7tTUgM53YBecXxIYO7nyJVMlEchc5gUQGsh+U8Fjjip75z8s4kvWa8Z0GFmxQDTU7OT07qOsfyQ
qcfc9tvsrD2R9REPODKguYcIHUfmSi4HU62YXaIA4vefy2nNsOXOAMW/zAItyOctTd1Aa9rQWYex
vcLEam1iRsW574MaYCFcxfuCWFuYvIzK3Z62krEVOyh23zBRURLaA6RI6kL7i4SYlWYVaNBAY3Za
16W5stG65OnKqdkSVXP03TmMgQt/N85zfzdljPLIadAraprLkGD7SkkspwKENRkRIotYIRO1Q36T
A4BMLJ77XeP7XNruvha3CpNsqz0sHvG2IpQsA2yX9jToVfq4JLL7CGVHg+ZJZccenxxn24mGpeMz
Dh9C5Ae6+DS8q8N0NFsyU1VOMFHMPYdO2sAxYv6GhQHvWNXvqustypfS37pWiV0UnmegTfrrAJWM
H6abJVd1Cfdzcf0agFsmgUgXHnDCABNoQE5nn+kJ10xxYvaMs7o+KecfArTcUS6psGgjQ462hCAS
q8UP76dEU+PmXY5sfA5AH5BJTu3NrLoPGXAspo53lp11KxMfar5JZwTcpJLSWEUWo9Wsitl1i+y1
t62tK4p1V3QvnUEPY01gAe1gUc7vHAlqEhthTT6uv66S0nmVhKHJpo0+7BKTqNuDRGCZK57bHNnO
mOn5NDsohbXr9qiW7O6YkyEK7gUeD2nftJA+17C2xGeY9PpqaUAz7UCPM75z2Rj99OrOSfj0/19Q
hk/3mkou8MRrlo3Ro+EN2GiQ9p9DBc5S5+OJLUl9P5vQmLwiKE7lwK5rUjq9sD3271ovNHZKNA6x
A1A4Zg/3skre7KoZnkWnrLW2Ju8Qak2S5+g8xk6lUCNVFQEPfAoMY7JjVaH94UE54v6Z/vmeVHy0
1n/Mndlu7EiWZX8lcJ+bWUbjZCxU5IPk8yi5a7wvhKQrcZ5nfn0vKiOzKrKRheqHBhoIeEhyya8P
RtLOOXuv3e8cv80f558TVtEbiHFtb/YLB/Evb5zEgWl/t3WI+TQilb+YdXDRasO8z5sUixu//f3j
KbZtkk5KtQy7lulXU5QUnlGwSS0E5TXtg8cZlVJnKfmQRuvsfMERYthT/GKbOXlLpXMyK21cMe/O
n4Mpuxi6o+6YdpWPPTzP7x/TsaHPX+D6yWqnvDVkoF6/+/rR4GWbPsegOzhs0OsBgTymcBe+6rwf
GzNrSV0Nz6rT5KpA3XTNc/jiteE0rPxlMATmLzkUNGtVoy6hi8gkG+iwNXXon50GoHrfGtWNcPvq
0EzIfSrC4h7DPrZuFU6Mq9OgOLBr/Wdfm9GJdhshBeZof0p6dM2dcC1xr+LKPUd1dWdJEGn8y89V
COxaeKo5NPi1qqSnUPOr8SUspo/CCso7un/dpUzHs8sV13QYT0/+uoYLArlrNA6TpmCN6e0lIf9q
oTTrpSgR/KYZ1ripqOK1MtDrGKgXKIS0eg9d5iYEQbEZEZVfNbISHXhkgV7k21o2A2sH7lEeN8U6
sv3rPODYOGbgHsegfXWMpt6XWFvhMQ07IG2B5XNPI7VTy5k8prl4HOOkId5y2I11IlFFhTiEUu1n
MvV8Z3PNgA2GesZPzpULX65qiWJpgSec4xRQec3+l2QFgN/fN6mDRGiKU7Wm9j3agiUvPNnv7aib
Vv6kQOOzgu4GU374wNreBiR/QALNkxERXEgXlSGd4xmnEI/VwNFKP6rulrZXJKwTaR7yokAGYouV
EgQVJlX5OnhkBsgBKvoEA3TkWhXkgHmrcCAMQEj4Jf20AoQBz1jv3219bWbsDm+m0FlNjLiXwrSb
dd/xcQ6OCz4tWgdjjxkqbN7MsOXwV/G4D2wYyPBRotsJqpu4sYuq3hpw3px52B7Qwpr8/OTq6NTZ
agPD0aAEVMzKV7o5J3ZLtqr0jDaFGyASarvQQcmGzrUXOgKZSVZL9uWXps/842CDxVYJW+C0Gndc
NeydEwNgC5xmfEXlh1+uCCF/19IFMTa9iUZWD1mBCaluAP7aKqHlKORtT6/6MI5cx/O+KfcG3EiV
ehPbQkGpIjUEYjnYCq5n23KQFFyjvnfgrOGNOrt83SmJwM6O4S2R3NTkjtoBkcieaY6xC4ib1xYM
PQJd+tFAPbUquIwt7Ke6dfJlwNySkbBobiOhQy5H5lsMqX6VBsJBn/XwIWR2TqxooY3IpU1L648R
tBXGsIi161EbaGeViGgoclY8bLQrzZVR2PaB8h4TriadZcnHsU3McNuovn6RBuwNgcnC4gwBQ8hK
jmoG1NiztR12QeZQT/tdw/7ECssNTRVkJoaI1vYYqU05mExrO1EVpzEAn6QDOQP3UTHZ/b7BTQER
aspQ3v1kXoOwn9n0GQsUl9RkhDDWJEi25pu6YaKuTSjLUb6onTECtCbE75gnSDrDttszM6OOLKKK
YMdOHE0R3rdFb24ip42PsD6bm6Cs8tX3t6YWx8ebyYQIZXCQ3EwAJ2edJg2Lhu5g5khiC7X6AQth
eacsbH+6SvCPsVrvHFO/I6ob/5LTVPtmvhFlAglKyE1YptZOKd3bIkGJfkEKwMpVJeNFojlY97Xx
qxHWR1yl5d517QYjiStI2cli9iT1NmAnuwBG1DwQ8t6vZdE0DPmgdJu57R9tlAo3ta3pZ1ca8KYS
wlBaNxpP6SDBXKhVPVjqM/MQjcZy1JaVCwXVbzySqyZjWskn1EwhTfAPSRnZa7W9t2Wan/qWetYd
DPbaPS4ugBvWoYGNGVYUO62OTi4eMvpTbk0IsS0e3X6WBtpQpHMK7V1lh+0yDHLMOxpyxExDDKgB
52srd59bvvlUkOfUZazAzBuhw0T4NCaP7lYggVe1Pc7YvELW5NfivvVmzQhht0Jb5XZKh8mKdLRx
pEMFerxvcELt49JdtZnXz6e1m0w4NhNrM977WhfvRZfwuCllj0Tu8zRYxOxMqZ5vWE7vDSyY0yDp
rtp1CmI/5sKnzJzwebfdxrlqr26hF3eerSgEA/bxsb+jCAj2dsKgKV/7RS1OBWXZNS0y/pTwKlSL
443qHblvpDfslUaSXAPR6/uGEQKpKnRrFe34g08vtgCSsYPGCeCalC/9RQ6Nd9+0+t4yo+46Q4/a
wGhReBnepon2LSfZY0GvhPlgl11VSZpJFvZ3nHD3E+bJo26WErcdnRxyuRLXtveTp4GTmm94PehU
gmxcEC9tcBGKKOU4ychFaDB8y0thHNL5pgmjxxFf0roVgdfCl+Zn3/dGfQqwK/LuqfKy2eH6QMMN
aD80gNP3zffPv79q5PRzbNl9/9PPv781xBxCJFsCtt3KY/BblhFJj2zt03hUpxoCLe7WaJNLfTl0
fQdrmDNAnlHQkLwrsaBIFBQeh49Sxd1k+1j6Jy84DZmGHH2K9WSpkjlBoRbBSYc7ePr+ijfA3et1
Df6Hk0fEFmxfGa7YMRe26KeHqPoq5lGrztSg2AXdSRO0zKx6Pnq+4U7zDWPlaaV8PBJhl7XHhH5s
6bPtqdoKgmoWuecpbt1zZqGYjlyHc6QsH0xcbBu/e65svd9pVdzv6JsLkE+J9doJxS6wdT2YHpFz
dBLvxdZ5n/tCNOAmgntUY2yF50/w+6tm/vb7q0rSymFaA6qQ11nMdsi89bdCFhOoam6SOMY3POHX
C9Ff+FZc8jiNOH/fgAzFY1ub+1GIreF7xQbjqAXk3292kAaLxDIO1XwTlVW1FpLRlmVlX25kDtva
KiKQOfLLjIpm/583BS7XjYp0Upwr1YmZcYrUDvoAwSec1ihjGCO3tfvhipocCy4o2ES/htCXTw4N
Mi4C83zRJa3WxewaFPg3glq1SHJcPEJ6qT2GE7bLMAB0nPbVdVbYtBSyg+a1+24U1vH7hvFKuDSn
EqrK5Kfv8IptwhJaptgSwmFGkC7XpQWqkhEz2Ui3A5lEPtnNV0LNVdUYgmzlZSsH1cQOFYw6MLzd
qZT6V1b5uai6U4SZgGOas2k84Hsa+5EmjXVGZQyPTUNdYSaBdx1Rcd7Khu6AkbAfF5qVzIePeojd
jFEQKYiQO95K+qsX3wZFlJo1SKKWSxqwDS0nJGTC1XqiX0Kol7AgnmrGy9SNal8liYsCnkoNhyX4
M88mdc3xi+dIGAXHDfucCoJhigRhxdh+1yj49gOWcI0ia6Fn0H4dEF4LIoIoFQ2lb8VJuDl5vWYs
HvoYhUdHo8kbf5aoYW7xdYQnG0TGPqzEhT98jjo1buUISd9jkIMiZZk4KeSnmrZUBal16cHMXGb1
gdkood0BTY8CZmUa2oAUHYHjItAvdEoWeuH8itySmqZzjbshJrfJi+uE0A3fIozPoNsSGO59lBP1
kA4VZZUwjvQ+yQCaFwVkn4wJqI+JtOMj83T5YUY0lHpmuFE3eBtjKOUxS9Q1Cq/hpzeZ2tLNmmEF
pil8EjyNZTYJ0rnJS1sWTeRy5rDQMXm73PolXDWn5s2mtyx48GP50lkZ0+1EPuQK+lRANOpumGOD
bZnvmhZzUSrF2Qmp2syMHBF2dcE6iikZ0gkD7shITSJhWXZ1CdBDkREZuWZ1VC6C7DpUAnJWSzGc
dg9C4qIXFXmJACQzLGC0QwLT1k9emshTKRHlTZ63iuZTkqRp56IIR9SKMQgPEewlmf1MAiPAKeaq
RWe3wxEtSs6eFD3pFGxwB4hlH2jFdgABpIXGHJjQjC+JJlaaVupX3+tmOlROoYIj+YSw8B4kZrrJ
9RYyTOuHD33noMQow03vKdrdXdKset0JHw39VdidvGZVHj2CAd6XUIdvioaUawSd40MwmkjR/f5r
MqD2o1qTOyZxSGxc8P188uzyWq9du20wLowEtpnr5vQuwsB4mKimATYxFip6IR/SAJVoVtKqtnLm
69pXXxzNQNbnJtHwziXzyYTd2ToMRXRRfU7jMhAJNhEoMSjch10QtsMaGVZEN8D1n6QH+wHIs7+q
e+c8MN64QLt49XSt+5BiLmqp1625XTB58tmtW9qh7AOXjZZYqw4NDth4YlLdQstx7Xeku3TDJwGi
3d+urd+X0ELDTtf3eG8TZefnOotrEhI8bfn9bTomxTl91kECLn2i8dj56XQttTuyJTJQDpb/kpE2
pCYPL2hrr2szrbeFwsaN94qAAnYgFBgwDKWvopOYb9CEjCu9otTDwgh014TOUTF9vESpZl1y514h
c6P3PeDIMEsmJbKUGzcloRBCJCIU1JAIyur8XlTTU9Jr/QPnrU8xgAHprMDfZMLwr452MxE2zZFv
Zp9u8egY+Lp6szF28aCx8Zs3ncPMoXRvJg1+F0Rp7c7LfVSSA+5JJ9Cf09xjops1d04JOyrPhLbR
cpQplSHQA6doOPWm0NedN95HY+sclHoJfKTLciT7x6ljMk7tgQgVCmL6guT4GON7GfVv6BCd69Sl
KxfW60p3TG+V1EH8zCl9T5ah9T5UhIk4FmCKkWkJOpYS4RfSwOfcdlJc1AQU+302Xnyt3iIdzxYh
JeS6ImfwIahQcvl9X69wNHN2nmqsVv1AfRbevCkB/NGEwXyixcusNXQI4QxCHEl6JzaNbWGsC4l+
hQqKDgF7noJ8qtU99mKQDbdOK8YXMEXhaFSHLApqEHMILssoQsMSwrQFiisBmEj3Q9SNuVXVUC+d
RJVLzQdHMgPrj26K/ycNf5I1tnZNYAjYgKjRYYuHZnREOEsu9SCHhZU/5Uj24IYQ4VDWNQQhZfRL
R+vcjW9TdUwjfq3BjiuOc2hLJl/QjDNfftV9mX4gAC1oE4W0+t38TrAGtq6abYWVfREFcgX0mfUm
0AJ5HFKo+7YfmGc0I3JhWSZClSZ6pPTVgMWZ5VHLOdplZRF4VOfBoXejjyxloD8U4HDp/IIRqilI
HZVceYPzk2PW5fLHb//21//4t4/h3/3P/I4iERdC/df/4PsP3vsq9IPmn77960Oe8t/33/zjd/78
F389hh9VXudfzX/7W+vP/PSWftb//Evzs/nHI/Ov//HsFm/N25++WWY0P8b79rMaL591mzTfz4LX
Mf/m//TO3z6/H+VhLD5///FBQkEzP5of5tmPP+7a/vr9h7SM7zfqb+/T/Ph/3Dm/gN9/PL014cdb
9tstz+f/+LPPt7r5/Ycu/4KZz3RdVyjTdKRt//it//z7PablSFdaFsNE6fz4LcvJRfn9h6n/xUWM
rjA42baOYEX9+K3O23/cJaTi95XuGIq7/v7q//Qp/uen+lvWpnfYAJuaBxY/fiv+9mHPr86ROmIB
6VjK0G3DsakDuf/j7UI3jd/W/1dTaLSnBmYeLvaLqmVYce81b55X3jjNAqjIKNbOcAWiFLmb8yot
Lm54lszKvYCVCt9GSwnSoNmtwXBStIHKJ6N4ssbHoH8U04leZAuXFXMP0V7RsEbwNqp7O/9Qzskf
Dji+Lf36/2Sh/qsl+F9X4L9ezf8/LlSHj5Yj+l8s1GOeNZ/Zp1/lf1qm8x/9bZlK8Re2tMIVum3q
aKxYjH+sUsX6lTY6NkforjA5Hv6+So2/WKawHddl9fCFtP7rKlWmg+DW0Q3dMFnF/zerlHx6/pU/
r1NlGKars+HhmXAQuX9ep17T9Uk4Kzawhl21OgfxTiMjQ2Yrnjs6a9KxmW84ZDfZT5lJAk1Q3LvM
1zVo3xLfTWcXx9LgqmKzGS04KGbKNWM6kDCxyB5FUa4tG22nH+UbXwUauIlH3LQWUwna/4kWPqug
W7Ymwj2fPVzTwvfsG/YYaMNOk1baN+VkXuEcoqrBl3ErXcHkWOv3OSrKMjG2zCOICHPYuafRS5MW
RLR0gl1afGdnA3bJ9NN1MRP3HvinXriHeCJTLA3zdWjnb4lPaih5Gzd0QnfO0Aa3lstFI1T5a1a/
DmF8QbE7MyxKCHWhRyIcIESKtFcsUG9mVe+JhHix6Y7UyHLC9NUPZmmO2+AW60pIFhEgnDTqXoH7
4s0vR3DBtEEjGw0ccMVgD4/z2W8yDzk4tOAha4ezjp19BdaqPjaeU2y8IruOOsyson4IwvinVmWP
JdVtE1evvov7vdUEesWeN9M2tfVE/T+GGr1Q6hV36oj/jPR7+MyPGPeQtaM0uenqOjqD7VsI19h6
LSeYSfdQFyB7vbGo2dj1wgyXnXplYFOs6BZcdGRixDw8Gfa7Y5NW6KBHWJTYx4YcIZVbkio8UTzT
CL1o/JaO4iAcLOD9MSyIcEK2mxj5PFJZ6Qh8b9ORE9TkvIUEYQqrPgaK5pNvEuOgaE24KaHdIZZx
RDj2ovGSj2B6tsOUVPgSMD1hC6rXETzGwy+jp0kCs5UujbWuKTRWMgxNXiGJ7kZ+jipbLBLzk30g
ekREckPdHLNgWNUpkboywPpkTC+une18E2XXmDynWB540Hyb+7G/DcwvS49d3K8UfhOKyaCRSzRC
NBkcFxhFehwhtma+9zTUMQ55u/lV6MbZbSjMexRxJjCXzp65mQUuIRE3jyUagyHMO+x5KHRLI3uZ
auAswfCQ43R1IJrHQ/lccYFQIt1A4Tq6g/dmJMZpLCEqmSAZI1RJRkRjLzLFJjLbfZtpMaZRiRnL
2BdmRdmHOouR7y0G0Y9uYsetZ6+a7eCVKiYqT7Z9fu0fKwwZRZm8oK+2btI8fTNtgBTkOqQ1snmQ
YAhDtOlmfjJdMl2LINqZfEC4mej1k3wDsNz+KQJ5V8W8m6FZGPST1XvP+l82rXyOGgR/gGYKt9+D
lepHj+gbdxWaAyTpWUub5cOnosXiBCDU1MErS+StgQOYu92bSJSr6V62mAU4dtCFPBtxAzHee62k
9uXPDxKye0ZBt+7q/jFia58Lb2GhZlqEcanTI7bv6Mc1y0mysBmH/MKjWZuQvsOmvmppd1JjdwXD
DaV6etM73qpxuJoMq2ETNzszYbAUPvPmNSlA05Iw9zzptvrgvLsCe2KWvaWZPa20Sr7VgQ82ouj0
276qkNg7DwVsJ71nVccuazxI9R3+V15dfe4GB/HHngbIMcVsqTOzl9rOEgxxYEU2TrYjXWnp5NBm
CXFgZrRWrn8ykRWM5bqYPQCJuSx9f2VOMwwrWo/sGjSD+OmuXvDx3eDpv6mxZzXgF2J34cuR9t6d
tMdFHfmMSGm3hR2jmPTG1OD7agOzgmzbQQGVT3RhVunAwCwvNoEhdsME15u/1HtziXsCKRHDsiqg
EIqAioV7W7+PCA01scY12lmPH23jFXvPJs6qtdPWC/59M8M8ULwMgpoyEHdlqK2Ro0qEoDdWH55g
ICwCmGEZmZ/4LjedkGfRbU3Gi7jJ0EXPzVMbwVu2MWHuTBmgfhId5/ekLcikDGysAfRnhoZACpLX
KP8qvVrPD4e0bukTxTPLE3aTEXKWMNFGQT/XrEOCuQGZ6g2pM0e3+/JwttsRgMW7gi6NOfoXDvNF
ZPWbVubbMYdYZTgMpcabnJOZ0+1QI7EGxKaKerISuYAUPg5ijKy8W54atmlJYi//77TgrSUPgOqx
mU20EO3nHGjffxRYJlICs7QMpKztXYeiJkaEBLHouc8g25X9an5fo5q7ybWc3+fR7ZcDnkwdzYwi
/JWG9q0IqqUMzvlAKACClCInSKNxHSABcl8iAVNjgTMZkSjE5LvI8U9BpmPzd9dVVC517dc0rHub
OB+LynzUkiOiYZFMm4CUhZIzkeQCqSyyF/O8fcyN5MUAeGgkzc/5+yrOXxJ7vNOEcfZs47nItSuf
yq2F3rcCetIM6R2KobtY+BdmOndVwtwJQLR0DznsHELmHybSTWsXB1gxPjoZzBlp7Oboo7FI7mbQ
SGqTKBgQ2zZ0j6PyH2JOoglgQsK82Px6rzLk96buUXPkHc2mg+9g0rXz4+TDwo+jFEwExFn9WRBZ
JIf3ymaJNeg2wvpnMybvrtcs5qoUO8w9UHoZvWSZdg8SynG6S0v6iAZcdTSGi8FjaJ13NbCf1LF2
sj7CERpzSyrhgK5WF7sIcwPeQAQxJvuZ+8ytlhEpeojxbs143LqkmZZTz6bePdgJqN90ZyqwJ3V7
AWZYQhfB+Q0P30wYNAiSlcN7/MS7Keouk29yEvWfXJQRdtMvXfKhPV0szTjfp8RJQyYgZm6V89GL
KfsUr3gmL5hBTlnhQMAc30yzv9AbCIvmTYuDZ2na5BfFxU0PzyYVL0GxaOJmX2ooa0kS8K1FfvSL
kW6jdkmd4ZnI2/v5mLH1mtAK89Nj2WGf3AdCvyuJhJqqaR/fYtK/NtDVwXwclSPfUVh9ITBYeNF0
KIrpiR7wc+wmu9RsfybfM0zUS9qhN7JjOHPSjJkVGNYHFz6GzuJGCLp25jFJ4SMBoB7v6lM0iZe8
34fumwQfMh09JiKxj0+cuX/abvOyX5a8Kc2oXUagrJXAK4IyKyE9jK0N6s8035dOdsQlTPIaUpLB
bJ+cmLTBpBu+MBHTgn4nYmxVMdHU9wPcltmTMZrttdaie19MLwVBW71kuMUGBoE+6oVgw4T1tq2M
d3Pw18j+HhrIpLRbMOB2LjvjCOcyF8fJbC9hgCy2VPgmfW26xUB5a1bsBowURZ/mxO9l8djD79Pz
bGcT2sJpfLJbiKNsO2DIh1784mM78uvi7CpjWRf1ofYuZvpm9DVqZNk+6lV4Cdv4bqxsJs+o0APe
PXg1otb3U2zsY7c60ag/jZiP0eegc8WczjQgHB6DUpFzyMdNJGUNOTnxHpNae8zt7tEcOCiyhrPL
Vx1oVwa1qKg1gjmcA37wR04g18Rnt+0MWxvfri29azSpa+COz1LR4ZYJ7SiQhJItW5TeDT3njonU
x9E/JT38gqzOCLkvYEMYAjytfOtDtpBWU9i3E34NnJ9rvX6QHpOwNJ3VNhjaKz8goX3iPnVfmUj5
Mzp1aRQf6/a+bzdxHvwKxjJb5qNjo2sq1CKKTbz9XIbr0lo19PuGaBiJe/O2eu0cUcPwTk1bK0F3
Sa5F5lv3ODYQYOZk+ZYeDChVXAYLLfuAhIsREaRuxI5jNMPiQpwabYWjz0WTU2Wl3I2oBUNtCLEN
Ew6KHjAZy5a9DgJPTMvhQquURswfkl8EeUNHHJ9rwwLifO6sgH/cdFZ5YGPdH7IeYbJXDNPCKAxc
/SylKiO6qYD571kHPScaIe87E7fPufDL19bykcyN8BIiWv2yehyQPtxQgjKa842lQ/7krSWSjWn1
j7WdgYXlEGmy9JTlKuA6Y6uVFTAQjbCIkolMX2rOU/DoSeNRDIzwNEw0J5SZpCtTr/aZTtgFhdey
c7ggNxq1DVIYOJB69+bBdGTgu68Fs3mBKZynkdMZZ15axDYUQ0EASP1RW9ba6EwG81F2amIO1qBr
X5mkkdYjgaS6fMyRUKhncihykyjfUAGwrXCT49AqwGXWbZDicRi4qCdYYzcCcfqA7vk2bAkGnjja
EqwV4ZzCgPGiawsOxttOlk+RZ3zpXfApPAHxwgbuiyOLE19POWQ5d5Mz8yW0iSR3V6aHuPGzQ1RV
+rJXnKWiaSLqaSjIrWq+QPYmt1VQTufehRDGK8Fa2Tn6uiBcbuUAK+Hz7Zemg8kdYfywqQY8xBQl
DDXw76wQNBPcVuDFVB51blqa9qqmA2kYnEMraJxnc0w2RUWAr+Ol7GeYexH7iSo2B9GOzzDcl4Z8
SDq67wavdVHl5VKUXX8I9YuN4fIxnz3xsT3Akp5qErUjvVpZ6RgzngIE5oDTJbNmTnLKRjD/0TRr
md+J0/VuDMP+9Op2n6i63sFUheqUGoqlDqfHRnUFhR0Bt8V24AbiEmvIH+9zhssL3wgimMXhsBA9
eqU+hhoqPYwGdb8MOWx0J04ORej1sGPjX37vxguL+aPSpwaRoCo3bay2pcQjb+lAbwTtYwXU0Xdd
6iWdQi/2H6eOboIB7iXtUyagrkvxKKHBK6Qn0MIaaAZ+Q2AsE78oCJCokizUWEw/McfHcqKq4gQE
WpbgypQTbodigiESXP81Q5H6tk0jyOx99tZ2+c6ZgEM6XE757JGhlF1xZF/5ReqL7qGD7VTI3L3F
TVcYn10XBW8mcljluaTckTjBWKI+Rx4FaomFcOUMuXXo43AkUSr85Jw6nvk0Mkofd1USitwiM6pG
29lVVf3HV4VS7VbXURzVKuTjR4bWeFl3HTEngcfDahXl3qFjJg08VhuRXGZ3hoFhBy4caM65rwJ/
sHuysmrlBgUpvLmvr4I67q5RcmenCpu2CRhjMPJ3XHDW1SFiS+DbddHL23b8oeUqf/IxJfiyOges
zV03ILDyGYdfwryiV5n64hwT9gP3FDZ04VqMw0jl2qgRLvE8XwCQE5HmKD78KQUyhC29yWVKaBaR
ImkQuftxCho4HSbMvcA42nrcX6i4diMe7a0my2nlZhAKXOIQIr981MK2uFfyc3Im7Z6Hxo/EOYNU
hR6lg0dlYxtIouPsEgTPvSxsnHDBR+Ym7qtl6U9GMwyfpQS61E1PthFtR7C6to2qtXOh5lvkqWRk
iQhD7sPAheRhoh7DimtzcchDjV36uhTJz6BIP9nr4BtLf9Zp8lSY4Y7De5XXEJ4lNqDY1e+xmK6b
iji0OjnGHWlZAYE1RgW8PNOWToHY2twpZEfgGGaLFMGNZeqvUqdgf2CpEaNSXd7I3NrkFQ+Aws1q
dj4VA26yMVvD3v5AzEwoFb3kqP7UJxIpxQwzA/C6KFLM/INPQ5lgoegGQhF0KmMiDqZmy9kyYRkP
gIkZrXFKQQGvELm4G/tn2atVkodfmpv/VIOBZ+8YTosy6X65IDSronrhwrE0M2vrm862rJJrMmy6
0fs5ejhrdZpJekrfAXgWjyr9B28azhpa6mBKCEFA0w+16kGjvXA7zIabWYHZ6eMxHdJ3mCdrSQZX
mIOAps61cUcdaUYtvczbCUs8l/U60aKvShkntLi3BshULSNajXGTiEhU1cDr6J5/4Wyy0aLkJ2Zs
nLM1diSfnohbBV/9DM3mogqU2HuY/2+QTNI2/iVJ7s08fLdRnZF41xwxKmHGLWfVPcc4IWf2yXOS
Q23V7JbWkwVlYlyl1J4YoZHCvxcIZPChVy9I2JVePfYiOzSt80Aj5upqoB30OXnVPSrrjLQEDnFk
ET5X+V+eomoGwIofeZ3YGTEs00TbH1tEFrJ68uRnkjcbScqOHiAli3EkLv0qeJeTtQ1rCmHfi0E0
9ws0AycdGh0Sewe/NRj3Kki3KaLbhSseAVlMNxMkhHqanfppUtxWWfegCWS8qHmgmIbzzJVhpT+M
8dJAT3sbliWSQ3B6jAZZWMl1ahHGifAahA5+9mBRVqhJYNGbfUhaSpS8G4m3nF+p4wIODqtrlVYv
fVJtNN/9pY/2a8qHfxtnAAcdk4qdRqdUDwNGmo63qi05OlQO5zWntZd373qg7bsUPaXeEQ6wmiRr
DpK2TbKX3dORqtP0QIvgw815SWMRvPe9BVxu/HL4ja7nvclgZYLy2uY4Q+avFd4g6H23sPHI/ynH
XVbZ94J8OmCfM9kHS05oWRszzajk1NtC1f1xwksVwolvCnaKsJLwki0tN17WdnvMWuPes+xTk4Hq
btWigu8YCoyUyP62mfShKjgYQOP7WMHrbOwlY12D41kxyIfceat4oplJgpPBv9xnGYAxnrU3+9KK
gtyzxH+IUN/mPfNbpuB5am2jkHFoqQebIEMS5tAPdlOCnTJWasJZ0uhRAsXPTZNePTOh3T2cp6p8
8QWrLNNSRPfGPdGEbGabudcP9rX1eXNQIcCjxp9CzFt3MyTO3Hy3NyNMCsVEeBh4fsVgb2ObGiwv
dvgf3sEV4AzXmLcX/E1Y6MltZ374Nq7jibcdJEk5qhXz2oOh94z6Majgbj81RBHBG2zQvCabMUBj
bmGWqIrmZazjL1vr/KVhZE94ac7009aILpXc9Xr8JZ120WvdseSNr4Pky2gyA2MRSAwv2jYVT5lc
w0OgWZtSVMTjup+YrhkBlNmdo4L3+j3NBZMNjYLR3cEjePcHdQqNZGk20xO0VpzBgHLkq4icVc7F
oXG1na+5u7LNfqIhuzeUBqfIQ63MOh3t+L2uObsaQXfc5w0ngT40dgnkgELXlhFkgZseyxzthlvN
TA5dZ59aL7tW0rznenh1fbUF9L9CUbwADf9VifwN5f1NxZoeJsYsUVO+eCTUrqGwvn9B0jMahAee
qe3GGNMHizkR+JYhe+LmquW9Mm0wxEVLwAteARTUz3rmbtOckgNdZQ5PlgwdxDa/ElQpHbCdQVnb
xPP31Vi8RFP/ZFbOaSC1p/YgCQzKoUwx8juDStIO+yeHhkKJ12p+MxoaoYR58lwD5gEROaSs6WUF
p3uqs6vZEqiaO1xEOMQzIBO59tE1rN5xSA5GiaoFM2rphMfmf7N3JsuxMmuWfSKu0TowjSBahfpe
E0wtfefggPP0ufgts9Iq0ywta17De/9zdKQQuH/N3mvn1Tkb0Yd7WQa1471y6FfQdryM6bdQstj7
PYexM4mnuJquYqs/4ZRBJ7Cap4wOrYzDveZZ48V40tq9aabmcUwFMiXkLpk4fCYyJ6TaPXaMIogg
IPWmJGdNkBNoIQ9NvvRisYvlupy9EUD8tMXVctM64tQmwVMGTWS9vgHDXLuZd5xq+54znnog4MQ0
xlMFNMJLmjurYnBr8qWypL7TqXPQwQCOmRQsV3LOz4l+pRzmnRRgIFT/NnfOD9gH1mkdT28HiaD2
HzJ7uRsNXTKcDMgsxDBQDwi5kyieeQLqzjt6Bt8oAfAc1G6W7XBlYM1jvsMkiwbL2q2RnkaC5Xwc
C6KVxZPA2UkUb+xTPBGMAaoUnyd0NHfuq2NPZKvXxP0dMTNZ0hOL2bYTFnCoNqqAWhwy1Rl5N8HX
EL4JrwkXolX8/v/98v9KCOFb/9N++fFXfmWf//dumb/w77tl51/r9jgMLc/6DznD/1kuB4CE1v/i
+yStuO5/bpfFv6zQst2Qstu1bFbT/7ldtv9lOyxqw0CEDv/5/2277GAZ+G/bZctESWGhDDLJk/b+
iwpC8dguLXsdBHckLMOpcRXEIQwKVzJoAO6yAlU+sGsbW0bUYn2X5Ht6VX3Axr9ENnjlvbGwRans
OsKSgkO1lT+JJlTDzODJEJDHBhpiwNJQGqeZeA3gbJEuktSoaq3bYsJUw0AMwY+9Cy8BIF4wfuic
wAcMCc1+6BSULWW5MSS4BTI8IGaWx7qKyVcfFmPbY53HJIuJovjAH0Qg5EIhK4J5i/DpdxUTeeao
dmSYHytfTtR6IH1JTSFoEC+vt5gHs5xv4hk2hLT0z6SoU7t2ZCBhygcUU2jSBpw7dmyDv5oDTpIC
Voy57ETiApya2pbroOZUje1TwN0nBNh3xvEW22j/yhUOS6mjIfHQoBlgL+5DKyzqGIFi7KQcF0DR
EITujHQ+8vzsiiU8ZL0R7rzKgmlT/4IYvUVB68MrAAe0CJntMI59EFdb7TJIdcSpkS6oWtKV68mh
WHOTSw+rBALbpNjoGdkuXrpfSB/GwQoVwKmxPLDpEf1E4Ej+GhJ8nVk3PVClUJNowR8EwlJ8xgY+
U5S/H0xrqg3ZyOtlVJ4XRtAsEu2/aowpfSvSBYaBLAQ3vgGKaRFkRpyukC24I+djYg7pBYrKCUwa
HD4XgAtc5zZsKeELDOsjEGT62E7DOpOXFArmFtEh8Kywt/ji+Ub60t2KIU6ibGx2dhV/kizfDfXj
oGgQQMXygWc9EMP4Wk3Idss18ktft6yLLPNYjumLGl0KNC8/ObBVXdKqiLGjNGegs+sNHFx8BZ3C
w2nj4pTF9On2dNNWVUXEC6V6mdM6LO95PpKhaNGKjLV1M2V/fSYuKNs+DCJBsH8eQUzueJRxKXKr
Ye0luKNkzX4iWA5EEoozkFJcLl1Pvel417FBCtBIoxpHuBX4+BQ4Lb8Tn0azvGg39LZzz62Vg6+n
qLkhefci6uS+9oIb3wrePEpa2vvqNqtc/LPuYyoleaEOOiYf32lXj3+1BboEX1AAr52OiB/ZrdSD
NKGiWuNBWsMNoqhHafmnwf4DLfYlCn1bl95zMseXduxv8egKoQ+gEkCkeOmrSKd7PZ89RRq31z/4
Vvstk/iQMHLGAnXtttmeiHB36nZ8eFe67h4AeZzUeKliBL7VAsg4rqUdMWe8ZtvzlAiK01h125Q4
ejLP7LdOJg/8qrf2uw/0wV5ntmWwygUH49sJsjcwiFA58Kj0VyqBUWqO8Qcs12ljAPbcsgeqmbIO
PfM+1YAQ6KZP7EenQStC3K2TI6uVfrAZhPw02CR77vjOwAtoAP0S3hfIqOKuJWMEYSjpzglBHcNZ
wFbbOKa6pJVxL6cRqHjhX9lm8QLjZCvX0OS0xGlrp5BbGnt+rzqBSJe6r7SVi92v+DoyAaTo7Ie3
LC9fIfPQm+JZEUCam9F9zEpcnr1ipJXhvthM9xILwsaxadbm0D5JD79/xWNIhML8ygz9ZjSxpCoz
eSEoEplv5nyxAkHDyrpjSIsncPADfqn8Z0kh8ubfqmpPhuui/Sxu/BGhjOkFdxlUIvS7/ME0fVAL
MbfgEY/gIwoQftaVPfjQAevXbEKhMs/TLTy6PhosvAGtoPTyfEIkFwTNfs8Grw5YdliHnNQ+GsHk
OiMtGMHE1WTyQ5UenNl4cIiMLO5DAZJTqR9Hwh9NRgZihSYkrKl4ClrQK0anmbyYxlUS5vYOicoL
lrqvTKSS7TbJISbzCtqG+zmA/cb/WYb2Wx9SddvOq0Y3gv8wuTbxtyMI8C6+0R7U+j0ERNgxabiZ
BnJ+9GDdj0F35SX4EThRHVQw5UPnm1tBCC90jA8rLzTHMSmoVrwVJXG3M5NUQAiSSvWb4IqKyS+w
Q/pVbCzL69gisqGJgdxWgD/p8+5VL8Rbzj2bFDq+JLOfO9f4kAv+wWuM7D9xIq7dwtkZDIaAJZ/8
TqHQqcVnVlE/xz20fmAgTUD7VJIRx7wTsUa2zZoMXZb+nFxtRW7q3mcczPZsGBtWphw62JCJ6Apf
04LZ/0xYe+QgtuiTq9YPnjzNvL/J658iTeEhNbQd7AIuE6lpG5fgoKJDn5WsXWPsMJRRNRduQJ74
Yk72ZswJVF7Ct3Fw/iq2VT1rqW0dmyBlqxJG632nNGEcwnkZPX07xD3lsMc4Rvj1fZwbL6MY9EaE
yt9NSUCcDzb+IbMPywKmYvD8cgeG8r0b8GL0IhiiJvmBCIigiSWDDWFP6fqet5doC1FjheRucwD+
lR7WrUJRdVscEHY1P/vs/WywPyl+Xo5vQ2CqYZVUBhNEU3XKeeT3hjXf5Wsjbg5A5CX+YH/szhgc
9TbIu7esb4GRhP6HbXWP1lg+A0k9LuFcE/BoB8g8mRkyiVE5G03T4ahHmkcrUh4qCN0bN+vETnU5
uo0kuDKtiWxHZ0GBnUHDzVjWAKc3GbnZaaTYIbfAwuIVsOEmTKbD5YKSGS5Kj8HDJZRxtvZ6hNPQ
Toh10mBb2eJmrIxuU8z2n9/PrFDa15lu0k7Y2MSluGDNfagNtNJ29g2jmliT3tzP+WLtk6FydqER
f5kGuxC+dBh5VAY++6QjSu2cCxTiRsFoNpCdtasGExS6fOhRv28XrYBH5eOV2eALTEPrs5lD9C36
mLbkTQ9JgS0rX2/MmDlhTGa2HF6NuUROx/x12+QzXahTEiRTg9pObQfkVgHnHAMGlrlmuzQV+whl
PuQJbhPTeaMeWlEZqbWrx/JsWSM1n4Q7HiwskVgXpgFHLjcem5eGICibfm4JucfDtdacHffawCbt
M8MPSwbWTTJ81yvRhiQ7piYza9H42+3jX6790xxYO4Whg4SAkuxM9tfdAg8MzHwqkqM7m9meppk7
pwtJwYnh0FpSGle5LHd2ZzpYcogZNytCrAYOsYCLW44oJNIRDLT+SpmNGiV9H/8a0+5TG7cHCoLx
xP7oAW/HPnD8BvMLjvFkSSJqyCsJKTXqGKtvilI+QjOA8lfKd7aEfpn+FUnGdAgtW1J9J6mHC3rN
+JqBlPBwGWVJVoGXfvi4j0ff2RvzqpJoJBx1euQapKaevZ88C0kDaO/6KmXpajE4a0NIvtyENdak
jWXmJTAf7A8F8rjagJXmxQzmggrytoM/e6zFd5haL2lWHmDHPfPkk1LkQeQRbXvfBeVTW3mI6zIS
ZjtLXg9l9WnWEskWQ3QCTcmvw8i5rTVnVpqNTx2KHhooHr8OXnbBIGQW39JLQwp4uRu5Tc9YS3d9
lS/XaTZ9tibfs5yGm7DvnCNSqCayoa7P3fKwaIYCKTF46M7WwGKv+svj9hoqZrm3vdW3ZbG8HeUx
pzC0lGbqXQwfwBMpXYoeHZTGFyJtTgB2DizQuHYJB5ig89p4UDXbrNicOHNdy4GT6+/HGg0ZqfM2
23i4OeAfiMvO0XZNuUcIYxAyAoa4UixruhTQbtJEvvOFFGxlnYT80XERRKamABjIlRSaeZxs/Yp4
FsxR/chSYWgRcSYNMreaHfjWnFx8ljAtIx2i8WXfyh2CydjOJXL15D1vGedCsEDhYXBw9NOSHHtc
eQOFNlmk8VNMHb+vrN4gBye78oq+QlUUkBJet9SEDUkoM8F92oOIamXrMUvJnLqRnjOepoSJg7Dq
39nyOZOc6xlm0cZIzW9vRrFnoYflcPYf6EEB+FcXs1mMvaoYnrTNMZysvRJ4ePKwugQ++TECBzoB
lik9pKf+rMyjtDFshLzEI4mucF/FBFUBvKAUEBpCm7kJpVK/dXynOBnkmI47T/O/jWb9ARlJQYQn
g4qVr8MHR1BJvHUOC8bM7Vi1v4PXnws9Ggen1O9xZrvb0iEeThODXbeLuXOS6aCl7x2tmlSc3G1Q
8+68iTgUhofHCfXtts1hlYexuQ0NukMrN28a38PbNkEUqetHVDsfcGU49EoMwngrH3VvPS2sOXCT
ayTP8Eoc/82cnIyLTOoda4TDaFvp2e7hLMsCgOfS3CQpErn8oSAP4JEh5b1wi/7sm0R5J1W7nSb0
wLLWIZoB6KwYy5AacDTMw08fujsCFqB7DhLgNFLvmTs2ajF/EKnHxp8QGNTFZUzfg5ooboLg4vsM
5XmkBVLK+R3CN3wLTVp6BdyG9TjdhxUbWMQ52ym+sUuV6tiliTwuKbhg0VhXuMYQiyG4O0+Bews7
8jGeUYf6DagfWz+StFIehtzh5WbGChSoucKW2mzcLkNvPHefapXTDaPxwBgiR9pE/7p09ZXl5Zcu
DWn14r/Q9v1zo6eXNChhY5EtsjF9HsxpJJbQCsl1dCcJi83l66IIYEMVcCYbvX8iL2Zno5CCr9yc
CTO1ty0uRO7tCGU6fD2PWJEpg7iPoAxxPKPnssCQbHoePMf+OQ0/kNKjRCd+ace2e2AFqjy968yJ
TTav2nYcWLTNGJe6FV3SuCgfXASUGpwIgLs9Nb4bdRb+uiw4WJWDZ8ooDTgMKOBTNV0DqWBgF9DH
C6c8SyJ5yMibyUM0TGb3znVQK7JAOV0Kr3+qKyvcmlK0qJ6aP61Q30K2zLeEU+3dDCWD8tAwmZZz
bLiWt1Y4il2XGi8J8J4MeS5Wx5YIO8zlA47WjequpgBhnyoJTEUynDDhRTZj0fzQ0yp20BxJsa9/
6gXucAu4y0GyFZVj1m8Csn22sAumbR+0457otrfKp7MMLFvvGt9ikDA+l8YwR11VUnlWyc5Pc7RE
fF++Rc/k2aicaKm3nrDs7b4h0CmijTVACYo3SZwTjtwIbhFXeiodYunWQBE+GXMBi1BOOWAf5qqs
FvxjxsgAdzg6aJLrjIGi053r+7mwfieFVIE4Zzbc2b6IGaeiVcfPkDikchEP2ccOmX3HUfpv1dz+
mR2vRwXgc9faQ+QiRe2ZJu3Jx7SQHoh31MSI4j14Ty+C+DkxxhW2a3I4A6+5ydu5PDYjLuSytZtt
a6CRL9NPyrKmjmdgGytwt42/cxambTk9g3igxi7tPkJgeeeyxvlnKDFA4iu7rN517LdpdYxjrdrH
WTlQX+pdhYwLq0K6KxeBGryEKz6RXrWBZcOkmV+EaO3zMuT3uNJ//eXim82Ro9bFp08KgzeypyEL
6WpUUm4YcoUtmthyChgP+Owrh/7FybS9dUpVRIIgsbD4TdPJoO0waHVN/9j0KUOKdLE2DlRhM7iM
cT5v29chBIbRJOEzqJlvbRGzsvD+g0FAo5f2Hz1UeJjCbF7YPxoMYcwGUrABcJGxjAHYB5mQmJBl
zffcvbzyVvyqyIgwpfVtov8MMCEDajN/IAdhBjB4KCjiOdOmQ2fxTktVwH5tjiLl+GKfgY4KTZpr
8Ld8z+MqyDmrVFO/q9A7jJVXRFUtgy1O6Y8QiOYk7IeApa0Dbdwp7ofFfaVIx+GSyJ8pl89WqXu2
D9lzj5/VYaHLkPM3g8bqUxNuCienhekeUyVuKzP/G2zzawJy663/cpbW37ZOj3Vd7h2EGBvbTlAL
FtOVM3jEOthUSuYTeVsPKktYolPK53V8xBi8bRuYsrkHfd/vXPKh+sfAyV9NGeB8Wf+cruov6Vpv
Juc7AN4AoI3DiaZYMuQqOc4TRQzpWqtz04XAQMPV4ErelCVSACdvUbq5J8adZGcNIRsxiJWYfYat
zHkcZr3sejdqU2VfAASq2ImWjGM+TrhYid6ocxDOwxQqrs5obLqXLhsOzTJ0uwVHVJTxwFMbAs9N
lvdMB3QLo4da/rWL+9VC8o8M6L6wi3jrm2rfLR3CluTLHMRH6zm3E1TFtldkhjVTD1ew3SJ9KtEB
tg0bEHsdsCKa6b/NGgRjMyY2CZ7Fd0ZroZPgEUDNI+BhfzuO9LtGkEWxyVRuVhDgbYIjTXMJroJ8
F8T2Nyabj67gHsU9iyAupoMvVXa2SJLY1DqljPOSs43QBCnMVy8YHc52O+zcrmU4AAyDCUsCTAGX
M9vfkU+XKD/A8slN30DZANYwAaYMgeau/90zzK84lntbq6d2QLpv1oeggwei5tUtpTxixvOeIfwS
UQVl1Nzu38TvweOuD6eBz9qG791Wz2nvPleD9LBhQAJts/7NYLC/wufZRU7Nuwzyd19/LsP0pryd
wiAZmWzxN1mWMrxmAj2l4qkxcxM8snWeDcFE0B6YlyVcnS7ZywXcc6eRvOVp+FfiOen68ZwwrogX
OKRjyi9DI0azZ+erA1y0tS2O4NE+TtbiRFRV85rXEYWJOsZTR3M6sKj1ZH1f1vObi1K3NDkKVIAV
zQqHk+8M0INrffbY8S4OAFovnIjyi8necJP96kbfOrlD2AS1sjYQqiRmezvI4dqqlENOIYo/L9vV
XO9b0gO2Y0FWs4EPBQXIJeDO2guV/ugwe8FWwL4bbBKyVNw4tPDpCSg2oU8tslKrvzLU6BziMmCM
TAQt6X3yYBi8cMPs3hHphPODgsNYBxftyLagG5Bql+IesdJwtmJnN63UyqC0WGujcclnhkatsHFB
yWKlzZofMJqe/UZBf5D9jleEI94u6LPRfTGVy25LOVDhFdcm4ViY7wKEncUM9pssFshKTxXhDbRz
8b058utfYnWjZ2B6zcL+pH8VCPjngjmLjQZmy2fOG8DatAPI2aBgo1yqSbSmhqJbOJg4RPZuHrna
MI5BbwDKrcErkksRZwQT8kBF7LSXbWlpbF0WjNxaYfYqjC7KFMlcHndw7+PaBpyCaKAGYZGnryW+
rzJ2P8sQw7vLgYXHLn8frOIzcRAmzIvxPHjsQ1pnGLZx4Dt87zDOrTTfqbl+byrzfu5BYwuBmFr1
qItrcEKcnC+MK7rAVXDxvTXEiwSXIkXE45sjAOEhP6gmozr1sse6db906YZbD+EfogA1Md8xOJQW
oBNCemUEPWR12/+CuCEVqoc6bVf0ikHqb21b18d8RnfTjpTOfTczBUmbSKNb29fWKDaNN1f7Mele
TEnmetHz2eMXXq6E8ZN1CfRaUt2mgSmAncNODiYRgQy5G8Lha02A6FhqpSXzQ53WCIgrQOutEtVu
NPWrLoTcl0O/Sb0JCWoJ6iaB0FUiO9p6Vnu2q8qOiu49y9R1MSE9iuMqoConk53ZTsSc1dyOovmJ
jU9Z3AE5X2N8GhftppU7z6VPliDsNxZKLoIakQFSCBaSNAkhYwQWLvEPuXY3SI7GEzCEoetKSqCZ
SXdIa+VIB+VmeqmZ0tNeQtm3jQSLDfl/WKutjae6mfPD+qhYC7LX5vgE97VVbfGUG+EdsWTP0ySI
sTDXHRsBL8xmtqQ1EfxCVhsC10ORAaXhXJn1ACuWjAFbDYhKWirCLv+OvXRjxu8QEt9MmT47Xsgw
TDp/czx8WdBOeZaayGlA7KYJJ74ZcM+keGm3ZhdeXEHyzazHV5dSl9LBvZ86fihjfbyRw6IVxF/S
4eXeCuhW2L8YleSDf2o7iaifGaEbinnbldneQrUeOGyyYo10pVuhtXbb76r0XM8U4r1FA0GumECi
e64zK4kSCTYODfHZNox9qoDmjvI7bPV7MAMVNVofPXjONJbMggMu+ixqvOk0NiQj2X51w9H8Z7eF
gVrmQ9cU6GjHuFQUaABEc+3gRVxShAEl/efSjvQWlXoquvS3WKA3FvV76FcEWxEmvmtdpiszZgSc
VPGlUPdaTe9tV6VHLbWPg2zVFCTkHqSWdRa4JitIhak7XuWTfyEd96Mg4oq2hTCxTgzGwSN0B2ZZ
ds583kLLBwhtGRWZ3hQXjTsWEVpYyxkuqvIfUyJIOLRRy9QkqiGSoyrvCAjCyVQQwdJqMnxn/S59
fFsa+gnLzZD71rav3Hh6KpYUb3CGgj9D89C2vHRSsMTxquArd9l79JP5yo047Qqx5lnUmGVa1GvL
4h4XI/9cqUH7WFXAZZhs24vFQKcP8KOZCR5ap8PopuWNr9Nv1dMKNyP/yuiF975o5o1bELht4M1T
XWIc6JLR4023bRxe2noVUtEJM62wNeNx+yEsWGfMcBHRY0BV678FGX5ShXeovRnyNAXxE6AuiuQw
JteGqWsCrYXcpeV4PS/iJekMixRc7s0+NHdLArPa98hljh2eLI/CFgxHvFMF8Re2IBEe4X1k2cFH
bBevHUjLFTv3kqfmUSAc2AYZ9hUqjfeVUoyu+IZkKjjBA/ebzwi7RF8Uaa5fOrLu7C3prfIrceZu
PNQpXZiqUM8xsxptkwm7WRFxWK/jTtA2jiQzrMivgrInSDLAH0fGH8j5YOFF6MqfKgg+FP6HmtGh
nbDEXpwL6masPQUw/7wcP5C89yNTusFtfhGebro5YbCM79W5hwgx8SSN8kKfuhmUVrs8nh/ITPoi
7ZRF/BLuQ9/9TmvnlAbetRvuSaoEw2VYVKeAFTdclEX/lkuXd8kvn52aSRbw1/wjkSUlv+l1+1m5
5d7Mk1uBbsZ2Y+NmLrLdTJm4a9eZlz3raidwbGDfa09ZFuqHzgoPKWpCUi/bvbDM+sr03agaeH2D
xd53NhBnt7hv4tq/R54M03XfmN7FW/SDD7vtQL9aYmbwPPvL48Df5ykzrkS3fHiaTro3qFsmkZd7
NQw/WVjz9nhTcNa4XOBl+tDasEnofr64GXFuIxDFczomA/CbBpTfcpOYKqQfHIluiT3mkzOw+7Pb
J19Bjcy08o33KeiiFOIKhJW+iwo//xBsADvhbLPZSHfAm9nTrJGPGegy6kUudMwFZzH0l6Sug8vK
/Ru9aTjQOpyQQhD2xC8rKic4XmjAEgxFtS2eLZTiIZjfh9YQJFkCt28ekV0hSGpZLcoZUzMGuY1K
EijKw/WYkOHGzWu1u6TE6Dp6mPFy6bTRlKtjmWggZrHnHOvZxCbSMI1Vyjeumtm+LzJ4VKEqZ3Z4
mBv4sfDcEXgapTMF/WSh5qrt6wwu1N04KY+zE2zZJNQzbf7CGXBxUIYyuOI0X1rvYOKPByHAoIOP
pF8Ce2+z2YqUU3+WhtvvK0jFsZthJhTpLnFeoDPhNJXqyjcmIK3YD7KJ6ywgFjoCkg8sMn+B1C62
CQwQDCUSYnzpT8Q6g44UwXThgt+UwyoQUZqcJHBw18WQfQjb81hxk/kxSoE1t/uoKwSKhUmh43nF
Ab3/SQJ63izBlJ+THHe4Z6PJKcVrZsp94juw01P/NJYDi48KM0vg6jBalMUMwtMHJ0E67pfOdqad
OYQY2zfrQCxJwNJ14wGAGe2UCzefjdkCWeugMirUwaqerZCsIw0NMAoHsu/sSpaoNPglWDPiH7ub
saBI9QYvOapTE7pz0IDrz4uXsEMkaZstDNf6jnPvDZkUN2TAQlBMLcO07txZ3mPb86twlu7Pt+1q
S8zdcTKnz6HWx3qBIK5DxCBJo389vmYU02pHlrEuen2zRfpfviCexwOCmd7uGLmLzrx1ZfdSUP9C
DfOPhlrACc7Bxc54HMmA95Ha8RP1jN/2VSCPUuJK7SoF+4s8Y4aoXGej/1IHnLhGjMXORAQ5rqmN
EyT0or/MhSyRcIflKR7O/TA7VCBx/lj51sUUhLCV4W+gK30aQ+wKxMe9ZSURksLYehlxtThNx4q2
JTYPZcqwtZ+ncywG3BH9ubVpm2YsJKdhEofKx3RkBuTGauCs267rTnlDRMxscHOCOra3uq3vR6CJ
ELKJVkOLvyYG9EhKySdNV/af5hwZyvaasuuHaKx4GmCM+sR2yteBJI6Nx12/Ri7eaMFhELoe1ZTf
XGNN+7RFwEExGaCcJhXVc/bVDuFPEVR/mYc7UnbLY2M4+9KbX1U1swLnrVpjpDeS4yaaTBxD7L+M
bMGclC0nXAse8WIjG0D3riHD9KpwprtpZv2pBo9Ra7l8pfSpQcOgZUn6u27KuYcKS0bGwMpaB3J9
aQHR4sLa2hBMWYbWpGpRd21Md8kuo1N9x92AF9Uak0hI2IiMIOLa+qzQu24dRQyF+YqSS2/aQ5x0
EO8kH9G6rVQJ8G6IoSwz03MsWaIfl6nYL53DbjgrGTlNeHZXsWwPjIUb86YyuXjsmuSyELhlh+fI
x2bCHNT6pDRi+b5oxhLH2dYsXzW7fd9P3yUnYEcvyto2H1nb+nWEudXE3hYNMnyzmn/cNtt6zBlo
koWNDT7yi/HYm/QkRWJkjAwC67I4MzkYqXzqGi/Ygs6vt/acuxt0ocS/xQ8KUV0i52hWJlEVQi3X
dtNEMwRq2Ak3Y+Ii4RGPfmMeJzm9NVPNhWeHP6UsjlzTxwXi8lGAxZxj/ahq68+kSgzi/HZ0WP4m
XXZfkmfRZWh7HUlXnxXqehqt4cjBhLfjwi05Mtidgb3jcKHHzl68tKVwLeYdu3x2/CuK7kfn6Od0
yJ9ow3iOKhTM2xLq2YbxTMfqhOiLeQMJfNU2293ZeDExwZ/8ZiCmuGhY1FZ6P9Ag5tL69eG47bTd
3YvWN6iOYkEfN+/ymRSCaR3lGoOzrWLHx+9MhDgNz8VZuTc6rPn86I4xq6MMZhK7LxNDAkWpip3v
0lasqqRUKzA6sAwKBwQFi8o8+RZ2/tGaGr5+WeOkizGsJQyiRnTjZwAXL+asevLCsu7BA/hq1uUv
WaHVl1stD36tzB+vUSe/rN977uh7EIT0nMFUX/D4zAmROEOf3LFHaI4ZXQePrk8D2rdESGXOyTWD
F4JE25M2xLw3wQHKROefnVHezzUNu2iVT7vaN/tuxrXNxI6d/nI3lHd1aCZXBA19IVWL7DIgJxJ4
ZSR0+gsQ5pRZvrxZ5WWx8xEXJMY0C+3UrMZPonxeiR8tTrzSwabgNIXnUpj4/N3nRGiajZbJTr/w
/mZtAOh8sl+9sSX1KVdPVgH/eeTwPsW8gXPcF7crBiYfGK9JLRm8LJBDGYng6gd2GBY2s0OIHU2i
Pi0SPDp2vWCSDybk87pKeyKWjYF3jgTESinjHPdw38SEG7xlT3vaNtKBHjLWd6UQTcS4SV8tGRM7
wy4+e3/k8nLjnwxrqbI7EsuZfDZHvTpPrdWDOiXlFxKA1Zk6rR5VBtr7YnWtToveJKuPFSnCtPpa
Mwyuwep01Vhe/dX7mpmrC5ZmQa++2G51yCZYZfvVM6tX96yNjVZip2Uk8V1jr22w2far35YVxoYx
aoK9NEYXhyk3xJyrMekiVlp3umzx1Org7bHyVqunF6kOHwQu32n1+xIqfdNjAF5WJ3C3eoIbzMFs
9Tkn8mO2uoaxFyBRwkhcro5iKeprx5ueiWI8okPkIcd8DCeLJPV//Mjy2V39yXJ1Kg9Ylhusy9q7
hQ3oEmOC2o5686IwOXfUYAumZ3xJFpQVfNDV6ohuV2+0Wk3SOFSX1TUdrP7paXVSZ1iqA6zV8eqx
NrjaIpEyhi1WB3bOANfDkp2u3uwZk3a3urUDbNvD6t+eVyc3A2EeUngtq8e77Dw6CEnIWW3Ih65A
8KIY78BUhuWY+vcqGY6l4V+7k3lCu7Uze/+6x1TO7aKv+hUrid28Xn3nGQZ0W+BEr1dPOjpm9BHY
1Ed1lOq+xLpeMXI0TLRAM6b2gl9zh8kdT+dWdew24tilj06e5uKgV1d8WMJHTQys7yJwPxGCWqfB
/YaSLJGLYmrNsddDz2Lsp55tbPch9vv1m4xFtRd+cUfu6Kvjgg6Gq6FRkXLhntoUBHqSPqVD+Dy6
wUXoBK4OdwNQ2tL9C7UC554+uJl+nq30BYvXcwUsYCYgDXRAAkKgBCVQghSIh0fGDad5TTkHOJAD
HtAACBZABKuNxEjYSvj0E1IcU4AF5nql2HyjEyQDh/Ch+EGCNwiYLBiyxc1A2ir4A0PYO4sJngaL
oKuNBySB7v+Mg5DL6Tn2iy97ZSmgAoSE45CdsHIWso6WNQW9AMjhoXGOQILgbq5shn/IKD24Bsrs
Jwd8wwDGoQPnMKZHHH78rNS7K+2BAdCJzv9NgoGYXfW4cC2tBwILSahFPsiItvzKAUhwp/yJlSgx
gZYQICYQiLB0ADphAAJ3mWAXK42CYBaco8t5BlNBLMJDC7aCOMpdp08eMIuV7qJQyM0hLIKDkF+T
d2UkzpvRqhsXfv7YpjvDJS7KWw7zPGzTAJEf8Ayb4zhdaRp4yK6DFa9RbQrXuiuBbmCXPwsgHA0O
mBAox4ixvADS4fv2lxTWdY/NwwPiQWkN0KMF7JGY/E1AHytnxgP84a1KTUAgc5AzmZ5fJwAhRoNv
7tpwCYwZ2E3W1z0okaSNSvNtBC/SrZwRC+BIDHgkBUBSDDcO7iEEM58V/V4BpsQHV7K84zz9rUGY
qJQIcqYCgE0cPhRewR2RLnsP8Enwb+ydR3PsaHql/0rH7FED88FNaLRIh/SWmTQbBN2F9x6/fh6w
SuoqRfSEeiEtJmahUtdl8TKZCXx4zTnPAYCSAUIZAKIMgFGC3N4mgFKgGzsj4BQSpNLJWF27BPvk
1TWDHxq4m6JuDmNu7g146zoZHJ7abdyekEwP5ZxZLN3qYlJE1b1JiVmiMxlBUzNjSEonmNbS73JG
MrLBnQ2xdIpnzlX/HXsal49iLGUd+2ypPE8kmsytmaSPN53sxShW1vB4b6Ginito4sQ7HHs2H3z9
maTDZ4smTOJjnMg29nC2hwLEk/ascENONyBatVOjVktDJSLKba+qOTzD/D9PqKDp6zZiKXfb1BjE
1OJVPzXCu9hpek6H8NqG3aOCpNxC6FXt5kY3MscACSnV3JdKdUOPdwW6dI8JABgmeJg4SsOUT+k9
Urm5S5H8DOJK4KyTPfkspwjkiUv1ImMf98F18HnxQ3tEx3UM2GRpTbVqS8g/mn/1S/sox9brdIzA
mGWZQfgUr75v5sRCQZ/yr9NJYlsYlWCfmAvLeOnys1dGj05Pth7IOGtOivi9+jXaiEyGucetQR0c
d8chO1cKhr9kaVVnPb3TxBw6UsRKpk5gDUYkO4wcyhWU6b0Mlq6OwnOPRbOQhu2PqC8MHtjdz77S
HIvGei2ZmVl5tVEE9xQrSP8sneJxBXlxYTXDdTrmpv+U3dYTG6C71rb3AmlI3OkH3CPXAqARi5ur
IQdXA8WY13oP/NBd0BEDwMlYB89skM9NS3xiHDyAbx9Egd+uOU48o9Yczqkm/fxiVeVfNUnclYz9
r3ScXo89vZ8tc0qqsrQDL5huCVB5NF0MteUWu/5eC9/9odzWg330q+Chhd4xqTij+VE6v0FogNfI
j+MYHiYyk943R6g0t+kDmP7+RKsOUusYmndFSbRDh3bvtP65CAJQJAOi6vBFG7wHAY4sB6XyLTAM
/PLdbbqilNY69ObnRGiiab7WiQBNgc0ahb2dJFSB7ZXmn+YD1REXX4DjPWRObbo9psnmKlv8rMY4
Tl+LhbsuyveySdEuB48hGJ/jbLxMv9QogjPtG4hoRxvGCyvHp7Bpbih0X38eOrL5qqodJSyLYf8x
oZkC03wlfu6ql0tda85Dk32kZb81gdGUner4VruEg2cz/Zs4WrJUvPljgzYZJE27IraPyt1/ml5C
EsVrUoPAzb9OdxTv1VFplOe27Z7ixgnb8KgqA+i8S6W1t64UeF8x+yntjd0AXMNwTZAIUI3s/HPZ
yO19uno9vccDjHyBCa4lpJ2d1zc0PS/j2F5DSX5GUvOa6VSvZnIuYvGKXMPpQ33FlckDAnbZ4N7V
LIHX1Nyn52QnEtjIHS0qE7Gwgy7bPjV1cNW975YjWWjeQ0iEwcjYi/g2Fp8/j9c08p4auSZxNTko
GQSywHP6IvoQWvRWPltjeXFXJDXey+TX4LYnCt3bBP/x3eoYdPx0vbmzPDxO4j4WW1U+IM8GG2W1
N1kNX4CIniVh7Mvh1NhAucr+SrtLmMbG73/KkOll/XyMNmrQCkuShrIMZS0/ny/Y7uPndRrqVmqf
vFH+8gvvygCBOu9t+i2MOn3hBL4IY2tbpIx0nGUermgRvai+/JxwUZD8iNq7udeNi2GEoBUkM8ST
VNVdmOqp5NwqpgVjRBRDb8m7xF8hcF9bJd8BpGWmGahG0pXMl83sLjz/Pj28VHXqspaE837UObGH
iYc53jsbdFQsj7zHlGbUcIJ6Gml1fbqq0JoRjsm7RX1bOUk2HkwbgIEkHwpoC7rtrYmNcEJqUpOO
PdSbfWRKTwgrNokJWt0O9roC6AIbdoBtv+iiy/RkL+1kDdvh02/yeUbSVGd4D0VCNCUp4uTq5dzL
k4NmTk6WOjt36UsXKl8NgHpEURyL+VMv0g+97B+JZn5XXXtK4lMv2cTL+VBSYMiL9ilUOW2Jocg1
yxEZ/GKWFop31SEzGKlGfKO5NoFGNlMqddFvBqvbBigrE1h8CM7xnyk2wazywuwZeTVwPxAXoWNx
3Frs24RvQOpkkgtT6Op8MSCvDNyBs4H0dbvZj3F61mApQofbm6Fy8LJ6P4Sb0mwc9NknmUVeTy7L
mYdEcGSAuo7dhihyg4SvdlkzqK7lXQD0zvXJpe++8nAyCrbXWH/mrg9ORQA1EVMT2hTL8PbCK3a1
1yKEhuEnF46sDhsfsYzMWBKwJ4qsB8D0fZclcyZ1x0n+R6Imu3n3SXFZIKskCANKZZZbFt/sUCkv
9UXnUcKg9ZTlbFsEIBTRWxBwN8+ifjW9z1NFiSxRtr09uvZtNuFlW5vjYNjqbXT0qDks/SO0q6vR
BNcmHC6YDZC85o6tc6axCG/zU0zCkYUIEX8Yy5wRVafPK/FYJaCTmAsDIVH76XEVqSEnUtPes7q9
aRKyyBBInV1NgmaibTSQZjHHDT8uekkGKeHDwMclBU7eD4fWB3oqUIidzNfAM1FP57uC0VZv2N+i
IseG2YShKw5BXwh5xNy2v8z9VLh6occC2nJUjrNW/g4raz+pK2vTCe2DqiPNMfxN3UdEQGP+YV+a
8Wc2d6JaZUtpepX8edEkUF0TIPRAT8j5bdtLQ5xnbfZrNsFzBbjo9GI8fCKReifOGtWQhVCT7Su9
vpkwGfNIWED9b6yiVl1NXu9ggKU4Et4lpWtfGQ8tw1u3sjaYpPphDkJ1qZrwJQcsQRGTGdevFgAQ
F9UpD9ulFQyL0h0WghWN6043Lkm0PZmOulsSYY5Bp91kiXzCILYdu2SjFb5TDcVC0QcYcfGmVjLA
kisIJjMUpsuoUNkrIjusSI8JV6WKL0fDqZTOO/nLogfXuYFafiW35sn9pSFxRSnAdYrUFbClNYDV
OUzvAP9rqpenTyHxBMP/clEP44KV3hXb/kMilse05YMNOSVb9rK9DUZ9xVQhYCAaXFvwdZKWOnT9
r6k/tWr+JYnEa+heQ6RMbSa2JizX/uSa/Rll/6vLwJwuK29ldDYrU97p3PoEvB7Kqn9CS7aHkXxu
URfkEFOj/Dku4k0YVs50FcAoOHDehFiEPjuDUY2uossRwwWBPEtqWp5pM2pM1pEB2oa5sSk5o8wm
N5PjGQ2mN7hLrzc3ZcTAvpNWnVs6JVehX14toutmdLkHUI4P0UERrYKjaUXg9vpPAgpYLA9b0hCY
cs2FZrJiTujQ9UWJtUWhXbXbaI3DA8/tqXC7GwuTsxJJHIHyQc87RKpijgZ3RlriQsOxM5WmhceA
Y1zhNj50ur6avswTHQSttTEbHmvYXxKT0xSKz4ADY+gEDkIaBf49SMCDgnu00m7V1mJpkCAopAMd
ySzcd+4yGTymHKRMGaODjnpZ5v3KJXyCJ9AS1tUSn9TkEsI9vIwJsJGSYTH9MbC8jWS6DrfmkV16
y2EwSc6N4WPSVAwIGfEFO9ODELb1ZWgTcl0FtFd91dv+TmLe51+YCGwHcfJaxIIZEv7KOibCBLuS
nwi6OKkWAU2u7YT+LWeDq3kr3VvhoFvWDKyk6tq5p3GgG9RzZ5BGxxiL11zzLjmPvQDglq/vEXgy
QYMPDvQilTyn5EtVDp0znRukPksGR2uA57ItFzinFi3CUC0sF4TGO27fLrXE2BssxrsEhlnULVUp
2lgyCtbe34e8BXaHZ5og+U5fYNt75CEfHAVegER+6uboWADHmTdW+s/BGG0bWMfqx3RRWQV0DwTR
wFqsHrSzT/gEcpSQ2NAw3nQyy7lehVeXr5VeW/10h6K+ebQyUay9FLm8qwPfkRTg4P5GdOky15nj
qfuBSyWlSbRwOOvte6JLIArZAJXxAcTPutjIkXbWVRzIQl9rEidM0674xmTd1ZjWOHYAvk1qpo2Z
2E5SWJvpbap/hcdYWkpECbFos/Ea/rzl/KxKkLLMUo7Z4qIJqRTUxfQigbty/NsOE4cZ18pbw59p
EUlzWCoZUK/cUsUSRRHA/w8Dd6l2IImzV+KJV0ZmbXrJu6hCO1UymTB+ewmkZl/gOWRCRqK2wQZB
gHYWPOPu0ogSg0Sd3s/WqGRmpOzN60ZmlJCvpoO5bdq1H0AE41CNit3PWS3zoduykzDdSwGgM5pf
Nj4aWvh2vBtDCJo8S1ed4e/1nCu4DRyJ7L3a66DnoFAKmpVo5V1cm8cojbeR2t5z1nDRCAdKJV+P
VhmTPo9rdee7AsWw7bgKYhsF6FZBQFOqH2NW42gV91XQQkQbv2riwe0uYSITPE9XcgSIF4/Naczj
Q5dLF8Om1hIIaVGuVKW/JytrbYDGYHe9RjE2U7x8p5Jf2bGqaisnVfJF4n+Y9HWQB2JQ1aG1S/N0
hX7aYZK0mD7owkS6ESTrQU+38QXQoRPFT14OzFoXJ5mkNARQW7O0HBg7R4g5W1gD63KQHZdsbs+1
FrABdkVRnpB2n9z4QPLmOQhSMEHJNvH6Wx7R9ADz7QN7U4p4g152n5BVG2r8JEQ2I77OGGmFzMcA
0nyhjtZ6SFmZUnJb474eYCGPGL+rGNWWKMRXrIaag8IoC/MCqQosKf1chsQHxK1711QJ3X6uVaud
21s+GKmcBXFCJ+Ciqf8vwYf8P5ejAvlDharxjwMqNlX8/bfs198O73/JX/nj+37niEjiN022DEuW
dVNXdUMT5KL8DhLhS4jubAXpi0raiqpahFH8kVOhi9+ItAAgYtmaaVtTZMq/panwJVkAa7X4Jlk3
DKH8MzkVf8WI6AReQA8h+xhmh6rL/K1gRv4UplJqjYTadrptiETq9GeL7FcPR45OH/Sn9+b8e0DL
n3Nbpvcu/3tuy8+PUmSBWkbjrTBkjbiOP/+oRsXmYVb8qE6KdyDlSNOrkRTY4uwNGdG+pNJloYND
cEus5iMsxC2u4xkApOUY66TNFetJ228X8ndEl+FHwzMpcOtCG6lZoh3xsOdcIjCvyk6GJF3/7y9e
yH9N8/j91QOyVKF96Kh6DUgxf371Y550fcDZQsolseMWWa0NtSEQOTh0vu2ABINnOezR1gbhpygQ
3GYWviQmLWNw7QCG5/Ezpq+91JXHkPAu6000jPbdwNtoOCEQKEvhXLZQmprgz0xkFt3A7oNpQ36F
0dfMFXlyUnPbJwzgSqNEXTCkw9xgQ+Z5/luXFspMknF7mrm/65RgZQ72LozDczFg30wNuIEqHDT/
OiT2zmutHaY/sEkM/M0cE65SAGaLoH7lHcKFOi63g2bjrOLRRnnN1tuGKhZr3z6lLGZ/f2cy87JZ
31bC3A2A00qGl4CCs5PKlnwBI3jOeJYRom2+I9Qr6YBJ8vQ43GN4KKbS04EOK+Rb20iWHEnzXg0W
5qXPSwFctssj8+yO3gZS3CpELWt7zJWmXBPFwAjiV9u2Jb9UmpAwwpv1uPETCw+RiyDBVPeSFp59
P7woqbS205jASB8ackxBl53SgSojs9ju6VTCKMawf/uOXeKwSQF+V+57hDaFemOZAFFnmA3pwFWX
kClbGbGxxfVnZaCLzYVfh1cIN+BZ4KJ6/bLzhZOgTidRAfnUeAxjpEi69IR9BOlLfR7V4sgznbTY
yBljohYJ6i1GEntz493q/UvuZYw+sRwom1RDnqQG5zziN6o7j747866uXaw81jKBH1BMBNiMCvXN
7UleoUfrhLKnikIPlSH0YeF5KLrXDmgJvQgaTiQFStiwz/LUBAZwPc+SCCl2QyvRCuWZgpXNhuFq
qAzGD933b/T+10h0TFuSyTbWEpJcW5AMEF66mt7jueKC5XjxViqltbDl3rFqTAY+rktMjyqEm6p2
dMol5jcVxXeYu04QAeaZJGs8CzNCWVGsSkk0bSkpDY0wW5VuLQGmrl+Hyvsku5HE+V9lbqP9Z1Qr
AWoU4zNbSaoeDyZrWwyvRm2tUTl1ZMXJ6J6mWYABzKYZ42U63aF2QORKUShMo4jGnkm9tlfj9LlO
9Z1do31use3YXn5MaipfRNZ2cQSg4MghF0SPY1Su2fFbGWpT48317CXBj5i8m96gxbLQHU7ytiza
5Z37kvm8E3KXvxiiWMuq/ZTxSdcJlBUSKikWuc3JcLtVzLBLN0S3QX7A4Ehj9ZpZLgkCyakZQiC1
HW68djkoqECS/KhH6yyHyCincz3S30nbfJS+fbH84OEpcMiaYq37cPat6sWGC5vguZwnJE5mtbtO
ZOniCvdXTLAHyvKlhTG/QdMxjNZVZ09phvo7mGFKqnrvzuCtgpCKrPd6ailsczdq4l0CSjBQ+FWK
9V12xbrP9Xda+W40EL6q+zBhwVjnX6ic5rmpXtykXCueTOVtAjUmEkWPn4v8EuvGOm6jh0Suxtyq
oxNkjSbOb5atbMqhdjzyELFfHNSRCBwX3gj339hizUcaxzIVSjEWOGxDG7uKT1FUkJpUnRugFR15
91LDdSepPoQhVqqsqeoquIssWUB0cYYOQlInnc2ufuFgf4dghFF/TtoIvV25tpRqm0bRuRoHPE3R
WTBoNoxyIxnUb0DGmUlVxyQJd+C2HFR9gOvGN4W50eCWawKZKSy9e5t57EHwEBScWLl/oRF/rj5i
jfgjyMQle5r6ECsN9WXkeJr+nSJ0SiF/zkYCXTQmHgXRiHOCUJ1gZKY69h2eaONS0kjQsOXHssiP
rmvscnJMGgMabp+b74Mq7/9/pfefAcUpEGwofP5xpXecMu6o8z6/v7L0r8y4P77379Q4Isk0WxOa
aiimAgDu92KPrDJhCMMkXQz1gqmb/Lw/aj2h/qahjgQoZ1PX6bb291pPyL9ZhqxQBZrCIDPK1P+Z
Wk9Rramc+3sNRnaeZQvFkKm+BAloKMX+WsU0mEpaxNMAC+x+2RoeU76uNnAi4iyZhoLlGf0FvVl4
loW10/PyPkiWQ9QUMLAQoTwzLj3DcCfVk4M2a06N5L/p6pFsq7sO/KY1WT50krQ1PffI1ndlwgIb
+n4B5hEAimK8WGOxJw+qZrjIeLebHHvMuVwksm61inwawNEGO8AoL4uI8W1JN5KNcdmYaDFiG+Kb
nNWbKfoF89RTF6rRUnaVDEwE/DNPzTtSl5NH3bOA1Dm5Z1IIpCMh2cTFIKEN4SRXieCZIQfMqVNn
bP2REvf2kzkoaMWwrhb5QdbVX7ltXshl6rdJvw8yiAmoJtCg1VR8DK1tvaD2YxE58we0glJDIgXd
IHsJAfTBfO3yZECpaqczvPW4Am/A3tBF9O5rAN8ewEo32ZtHLL+zLkdI0Pk20v1P3BxYNY3+EASo
nsGCFX1c4x7HCSVR/tYqqhCznitldYokZuOYhlO4eDOvtM6aTrxahk3SBAcf1eMBrNY5BEy2DIKc
MzJg4DFtHcKUraGmNW+G2b7LHTM+txvxmQKdi/DjKMBDXVGwEWSC30anWHpTavuh80DxY/4RBM+w
qT+KwNvLfgfPP70mUuYTHJbedHUx6OMBxgIlWemd2qpBcyPtVeDwSRj/Erm+6zRizxXTY7jAuo7+
6EkvVJssjk/dbR+ByepfnwhyUg+IBwoU8X48lCfvBZ+mLKpzwvLfF+Ihpemlq+NL3ZFUog/odxAe
Ez8O1QsBrcKsFBA1nqa6zCqIvckd99/NMOnM2f/MalZHfXeGPE6gQC7vG/KWZ0Qd3RAgzKVo2iw0
2LdrqkA/Ae3dWTfQG2t0ulHDeJ9w+FlVA/7oKLjoDMJdQoAueun2lmaBkwTKGyWcMc+rLYMCHSuk
jxDYvikjO7PURRcZJHh/vByBbNs90w09Y0egdEeNqRmOW+GtwhfUBAr0rHQPU2Zttq+VhyU6Mrx3
ydc24yQRDlXrI02Ve2KSVEX2wYydzBOMLNSRcsdIDGSch96f0w29E4p1b6TeTdNT5ZNNZxTiUyKD
a1a3KdoMgH2Ui/Ogys8ZVjhi7O4/X9VrCbwXFYFa0RBonQ2FQtOcpk+2UocPr0nlLzZ0M99ydz7p
hGBzum2O9D9X44/OrF5lq/2Fnv0j4PZHpYc+Hjxq15nlhrjt1EAZJqLk7OHrRSjcn/SJX7ANTZdK
mCdkWa/orCG2GvwSosHuo0XcbcAhVwO1xWAPS5iG+y4cl6reXYRZHXTNXym0KH4nb3MiXPSJfvDI
RpNrWI32/SAIMfLYwlgbEeMyrrqJ2gvAD5K71ufzZIoyS1t4IMQS4zH0Agnhq5jjb1q4nfbcRjnI
Bn44XT2/PmXWON3deS0vXThPsYCcUMaUx71XndR+IlPZNoADIguJTcK75djsAzGd4aNpiHkubL2a
jQgFcp1GCTosFA+pP49teQ1Nn/hrmZYsrrdZ7CPGbOQH812g1fx2pA5K+AGOVcOQcwxjUlAik1l+
frcwILlB/EvtcaQDgxtmVdUvE0OdR9mUAhJBxUX1vzZHsQ2N8JcoqHUipUAXyOa1TrDnAUHBE6xI
8xJGcV0N3wxKGWBq5ZVYJnqZpAVEMY76QD5SeErVmoC2lnz3Ie2XRpWCGs1lJxoja44Y4jnN87cR
PTGdJHFOY6c7Ea0xb5HLsucV7xIvs3iFsPmNENaelTdQVCkvGhVlhS1WEIo+q7MTavFjaiE45bDa
tZ4OHKoPvxGhY3DKc+DA/LeSxg2mBPIjDInmGVXWovgN511oX4aCqSnScXXZG2tMfioIPRrHIZM/
BvFGqiQuFHkI53TjeDxaCbU9/gRyrXiSxM0ME2jdEEFodGDrUqk/0tJz8qfytyuiO9irmzm2X4MV
bNRhMml0iDh54uG753dRTM4WS60eyWgoK52tLWLce8w/piVZNpcCGbROcLXzCoc4/RRBV/xftxWG
T6yhzfXuZtSdSTlvG9gufGRPlu4q7MbDV6W4yDwB5rkdwPcwX8IE13GW1LPChV0JXg0Vu0a9LZgm
amRqVbpy4uHHkstGMGlrH1UTQ/fpEQ6BIQVjH0kz0bpHMhr2msUVUxn6Eln/vnTZOdbyu+QVn42/
ZY7/bRYnxNwvIz17M0bLzsJZKETxpug1n4qePJtN96Sr0a4yXmt9fJR58qrYE2A2JkgbZOa8AMUV
SflT7sZfKupU1IOol00CpBkABRDpy/2E9yuUZC+V0Da8mgdo1+YbsDJ3E9UZZz3vSFD1uOmadVuh
EszM6svoCwyimbzQNaJTCWyEdqXiH2UR4jGhYledHlsDkOKo8MA2bRR1sUTeSm69M6i+h0xf6Kfr
J0O05IKhz+6FOOZeFYEAAyDdxuLQDAn1OxJmkq7xgxXKLh6J9NCS2tgwN/7CcwtGe5YF8U5HqJro
KpV+pTGLsfFWyiSTE22ArrLMkCwoZb3ktDtBaMQ/AQmEt69/qw15h5EEUsYTOAE+LclHA6odWunk
jfbFwy0zU3B3zpq2f9iJ+p3SXs5tK7mSSHLguHMYqPUVmZaV/tAy5Ymp4rbDYy15UPt0+jb/iUVU
gPtDcWypomUU9/CZprRG+omvujNKg5lQxNbG3Fo9lNTaQm0cWbjL5bA+kYrDJYxV28QkA8tMrcnd
tOdcqQeg18+CjaxjRoBYVGBmNE27rmq2lSs2RVJubGV0LGUCD738FGUJw4bKZ9Y14qNM5VWWJ6s4
NPdZXH4lGoI3OdfJxvFXbtp/VgSIF3L+gtDmy0KfxbAeM9CvutKLedvTFit5earHARxoEJBXpx+0
pLJnE/bRNuJfYcgn7lnQKmARz/siRIbhti6eEkXHiVbsTeQpRRNRQ2JwZGLTcsqi3qfKeym7lI20
hL0zxbtGWHzJ2cCzzLsFjXfuZP0Q50iJa6Jn517LJAg8UWqJV0mEJ6X2fvHkm4WsW+ejmn+4tvLU
DflpKhOTwNh0uvHUZ5w9vY5MpAZ4YiC1nXFIf4QZD3J6hVmUoBzh91sOcX+XfQ+QBMYiMvlG2k7Q
a6NvfNVB8twKbIU1D+bMH7+R43B8hd4y9a03VVt1Mau/7CqVlLj5xLp1TSy3WaNfx1ZsUFGmcyvG
iuLCHDZ5sCvpNpxQxGjM1tUEJ5agFPcTrtg3ABdjTML6Ass464Aa52MKl4naFxQ0AyEV7z5GdPdV
CjFRBSXb/daHUCMYy6nal2J2JaGMQJTj0XZMJEyh2q772KiXDdWcSTfPqlIzmSmAz2lTyGFeBaA5
Bxo/ymCl9V0UJ8qsEGhlZAApwwR3Lpk4mUhlF0U3AH6OUTN6XfSEh5FAQejQ7YSJzj1OdrvPr5P4
H9cEnB2kLF9SDzBCgTNNHpCTTuBpgjQP9g+K2gRKHUCnNqhEyA4M757vfpvwq8mIzedajpPeVl6T
kSst6gpWbw0PUioUAmtChiiePR8TcTPygLSYCZadTVP4MF+XKhhteOCOuzcnuLamXmQ/a+csyk4t
0rS11VBZkMD+3Hqc5aQNcq8xGIXSBMmSMd58HLIvw6zKeaMnCyb8UxmDPIL4mRHlf+wABWrWSrRV
A+anicY5rA8kg2hhgeGZFM2pPG0Yysy18YCNiAKIxZKYNkzStGtyZK2rVuJnFM0qqpp2Upl+DpmV
Yd4tcIQ5fWmppJgqX1VDdAR8DbgdLLgyBuSoyy8RN/ZAMI1pjaiZdL9zmkp/1bWRE6nknq2BN+SC
eTaUJRlHq3pXR54EUtNtk+Q64PmM6slUMw2ZRSNeyJ2+sLK7BPggZgFLVoGryo/Ltxpz8YLLiqKj
ukF4vpHCNRvJn5mLgs8F8yQzIA5UHpas3jUcj3YWzSPmScuxRCGjyCiePIPXa2GExiBmk6oQ5fq8
cAcJeOzQLwONuXkZYlSwyTluSYllq4myXTL2WgOaoSHiNgtkTFicmpEiDl2cPtwmJkSt2ekAzLht
SsJUsI8HcbGJOk7uVoLTmmvSXQsAs0clH6WAw8pF7ceoojW0+lZDxkkrYxdntuEM8AyQX32PjGnZ
cAYjPm2X2rLtAgZxER0KtnXXPPhdiAdU7/MN8YlLe+KLFTL7BrkuxUpTWpKdW/uEt2iX1mG4q1ls
iCTzGdsq9TIQxjLgQkNNRlYqqa+zrC6BQaXBPTVeclgHi3FITn4qvKUINO9U0jSlpJztEOQLo136
lPBOktKl5BMZPEpaZYHh6NKHNL/V5LgoBqagBE1Ui76M7kqXkSxRQU+GwhA6Vkqr4ilVePz5xxiq
YK2UEDcB0dGROxEv6sHnmUzaR5p0LxriOty+MjFo6XPhhYD3QoU+SOrmeJx5tCU2A+dGITQ2TtSD
iIGmJ9mhVbmjcvNIOvYGsQ0h1O1e1er4UWndBx9tiRu3z1eoVYDYD8XBqosfbE64kl1j5bVEWJBO
TqdljyhzhuHiNV6JW/+QagypSz0svtziAhI3v6tdcQyDwd6btf4NaGJkiBlgrrhHXvgUyDygS83V
5m2uoG+UvouiegoZwYJ3xxCgNEW3aAJuuk6jnZJlDMvovpq6AYdESdeoKXgh77kyPBI1IVVhQmmu
/RCAZNfvYay8aEZ2rWU0RjbQybbwLlWRfGlpgJPFvCYI2mu2B31YXRrXbi+Ei65UEvNWnpLddE+9
Zxy9jMLWkUxPq5FBDh2QrCxVcjwL7kqNz0tlae9Zw6WsURKYgC2W3FGLSiPVh+KN8KQWgbpvkKo6
VEspkfolGMNrWgQll0goz8PYWKcWZVLZgM6RCTkP3UyDnacfgpaYai0Egyz36kvvc357WpFS44Xv
VtRp2/SiDhB6LFn7JelkM6XACWljTZ86fEkCIeNuL44nS0cKH6FdtWZ51OThYKr6KaARLFRty5WH
TJGDUM9ehZnzlI+HctVZ3kdUb+KixJiq2p8g8d9UExX4ID4HqXhVWhh8Im1+edIGv8Qdryz9jPYO
lQ3UDGqHkWdNxMBX7ag+8uk0JCh9Uw3dd6fE1ZrmBAnrKWs5+S3Qu4nEtifMnpBs7LUx/Wppccji
m0KKeypSOXj1RgTYdrVoQ1+hXU3HZcpggGoAADCyvbTNMvzL0BpgswBIDw26THclNSc9heyQeRSj
XWSuJs0fsT04tVkAmeuqjHAfuiFDHp8B0mRUV+pbH8s3wK7hrEAyPy8tcwdNfFyYBfR0BRuxW9sp
XuGhWmRhUqxd17zrUM5Xagd6y/ry26VAXaNBXWUMM2QhuQMVZZIpfGgZfqCuEvz3WcBo0shMsSH1
6d0lg36byGKPUBlBF+//PK+HrzaSxh3QA5CcLT4Fz34KRvm5xxNUpYaGKTVuZ4lRvHtG+WtUzTNo
o5XijmhUIs7sSgTwvxt3SuxBA0PEWLOo2buGOp0UEcL00uwvhoWk10v+qPbNz4yIWzCtM5dBJm5j
Rk5Bl1/LiVygK2go8RcSGfhkNOabUgGVykh+AQXSUP7JYhOVt6gq8muEmRKS3bgYa0L+IpvzZ9BL
3QEmCrnA+DJHO8dhXj5agTpNIyEzsgxgmRmUDNzbM1hGLKQGfWW26qc7QHrGF/8U+P1bC0VipdTa
xEB0y2Vv9i+xFzbL/94twf/87P/XZ5YPJfEJdfWv/zL9u/edLd7r97/8y/JndH+BizNcv+k+63/9
l7//l//ZL/6NXUpQD09D/v2//8dn1qT19Ld5QfYXyQazd2FYDOv/8Qpgl1VZm/05Lebfv+mP2b/y
m8kA37YZ/BP/wrj+T7N/WSiMMjXkGgzgdbQF/zb7135TEYeYpoX4QiisB/5d5yF+//v4Gje5kFVN
/FOzf1OgJvkPs3/TUDXF1i3+Sq71/zD7r9vcEokQhFUm1rfGqmIPz+zYDHJ+b9RLG47F15h0dNI2
QUx5udUsm4cXU1qHKR8HGuKrKrZWfS3zqIPhCYikOpRWLs1hpuWrIA0qpyrHj4Ty+2GKfUhk44J1
woa0p256qKbZQf95yPK0bafHrloVGQttv5mtDKa8iid4PLcJcAr5mZ1AvA8729uY4/DCG0RvAYAd
NtT/Ye9M1tu2tm39LreP/QELdeN2xEoESVWULMsdfFHsoK4Xyqe//4J9Isf77OSe/mkEIUhKpkgQ
mGvOMf7B08WIdTFvQTSyzkMZKtK7dQMVkKLNyA74Duf9ZGrUD3IpXri4SG04z/6D7s8OzR3W5IbP
6XXR8b02abwV+M34Z+P+YJFQi2Z0wb9/0ozwahlxfM9chQYr4gaZS3+bVm9iyF4qh7GIP3EuWXyd
HyKbtnHdHTWC3FVkmFAGh4dCFVIZFZVQpZWgxlpUsVWrsstTBZhPJWaokowUlYhXS5mGNmChapOq
fItUIYcIdNnMqrgzqfKIs+dsT9nnqQKQXENnt1ATdlULOnZgmLDJBCspV5JEY0TJJ2QSDvhVCsuU
CrNYS01VdDpUnzNVKNMLkGv1p653LljIKHhdyFJJa1Ax4BYS3pmrmntMmUpOOYePTXbIbPggAXHe
QAdWXisqGNaJybTRiwpWYUlUPcojiTCWMjpVBbVHZb2oEjtRxXaoyu6QPAtrIAMI1ADLFmrzmhrd
7K5Clex1NlC8G/KLRf8MBfeOEFGAZtT5M/W+Sd1frioTtRSYWBPkxVPICiHsBpYKroVFpcSkrZYR
5MBtQ7WwINkRsI7nvplRPR7M2taB4zEMpu82u+MjHh+IYmqZeutXOaOQZcs4gIIbuQISvgwpX4mk
z0ba1yHxm5H6JUj+GqR/JRLADClgiiSwQxqo5ZcKoWCLYNBHOBgjINToTXQICllC3rJQChqEhh6C
wwXhoYEAsUKIyEVxm+fPFHOH4pGlYzAgWWy8aqdHy9ZCwJovaM5ltR/yc6xr21CoRPHncHhv0cNH
ljwI9MK98znWm5NSTZsopWfMmyY5scCzzmZM5DGyK3Qvl7GNn3AiqAqWdHtiQCtWEn72ak/lTlVM
eSq+KhU1bMEzbYggSfkij4h2CGgWjGg8pJ4Rks8M6WeEBDRFCjrkI0rk+pgj0yTi+0X5Smw8nlEm
ThNoCd0utzUZCEvrHSszPeB6RHKaniV/kyO4ZOr8e0hTh/jLxKqlQrBa8jE4CFhnhKweGldAZIpU
zFjrdkTuqu4qkL/2yGCR3G8MGrxGV98K3q22NzdO+2kmfMhz7D3/6C0tz03CDKoxxjMJI4/q/oKS
D7PPIwk+sP61vSfeejHvTUTAoscbxMBQ/b/o6n1eV0GKXFU4SqyU/GaQL8Bq5pBQiVXcR/tUuPVm
GHx4jQCLhb5tyDDg23RgNsLwhibjsMNpoyEUg7M/bUIbx/ZIIk8yH01a1eqTrgjNHJH47tXbkYbL
tsdO4Zv1LsvsByeo8/rWT0qSavkw5pilym+dwbGHaET9Y6Sp5Doo3amCxpge0+yLXSd8ssYpW+zP
6lU6mMoWOObM0fbe3ODFNnc0crnoHrXG/2ajzV7QaPtotU372CwmjA2iHFFym+8Dqm7mX4FbFq8Z
au8U1XcyR7tmIa2jwhfi4zwRjPKgKLZgqU0XhwmMrCI90+Xb9bKgDzDtJio5F8WNheZcQ3su0aBb
aNHdpWGSCpQfLL0BNXJNoeBtEnUF4emC72+H5I5Tnw/PYmFGEROd5Zzx1+c8JM3k0UnkmzqU1XsO
yASI1YNrsfDxb+wRCHO5T8t9owhp8dVAbW+iuk9R32eo8EvU+C2q/Bp1foxKf8F/iWZ/QbsfkTof
I3TjKELXvyh9Pzp/G72/hu5/Qf8fxYqt+F7hChhxB/TaAYf/XeSFBx3vAHrgXYT3gmJXtZx2jNw2
0uH0h/kE3y380lszHfcmDnQ5zQfUkhf+wxixG8BnclUL/QvraKg26NYxVdYkBXoL6mTsINFCjo65
VSditd8jsLO5WtPT23EgoIjB9sX3UWlsyiq/cEHdz+KMzGTj2jTHqPdXVTVUOAc/BnDVi8CfAefq
ocWvwWr3nuyiEBeHwM3R4erAPbn1cXnYdCFrbBh4Pxw8IBpekAxPCKPdjYFHxMYrEuMZMfGO0FrH
2IObpIvoAPNtwGPS4TVRB1WM96THgxLjRcnxpIR4U3w8Kh7vl41nZcC7kuHJQAN6GEzO05kXWEtO
4rb9Dk6K2FTHZ0BMx8XhvMmbndevDcK2Ea+Mj2cmxDvD9OtZx0vjsN7FnDh4oDaxi2bvGq6bGveN
hgtnufNw5Iw4czIcOln4VOLX0fDtVPh3JD6eyCoPI76eEn9PtyTJDSaPPee6AO6y4++0bCHGFrvb
NHzSK+8p1uftSBpfiXtowUU04yYCTNfiLcKzzC0Xv1GH78jDf2ThQ4J5ix1uxJvk0J708SpN+tcc
vFqDodTkdGtlGCgZ5CsTDzVQH4P3RVGLy0TUu2rgI8n1W0Cz2xRDFuiuY6TVATKJ+3YZjyPhwRm0
YiPlRO1pm4KYhqiqTyaLkSxeuPKMO3kPr3Kr8aWuUyZI9tBt6UfvM6IzMta7AnoTAvfZo91lXNyG
E1GOqcVGuNt7x84w98ktlIXNjENMnZkjDYcGS9CeP6lCpZiLF94UmHLIPySeH/xmPb6zAf/ZODya
uNFaXGm0cW8cmCwTQ9cUkp7AmxNjfbN8nyY9cUncHzs0ytB7FSGJI/OFibSnwj84CozuW49Rs8Mn
V9GeV0eOdw79rzVOOvUpuDjr+GpubJx2M4479WIIHziBL9l6b3PPjPE64tDDAnZBc0gybv9UKgsf
g+vP7XuMrw9+OKNEjH4Njj8bX5hbuzdjJa+ykC8i1h6tMj67w+82fkHBySDGP5jgI9RHUlDxFUbf
1PFd4DVEBnC/4D0M7QdgpocRZdmAM9Htk6cMp2KKYzFuDw7+xRAfo4mfscbXmOBvNPA5wgGwcT26
YXyoUT42uCHRuDACYMCXN0FRubeR39w7JnxLnC6a/a1Iiy1DU8PkGs8IB/zwCxpXzAU5kFV5V+GS
q4z0XM6fFnyaBn7NBN+mgX+zoyghdIxe/ED/h2swPk+JEtvG99km+/Q+xSRovxq4QhvcoXL8quEV
TSkCe/1UU4sYOHVg351jrKc94agNfbVNrqw2yljSCfPeRAk485Ln9qw15B/n9hlt9xYQO+FP8sy3
cTN3U9BY05ZOGl0LThALrtcR96vGPBXszcGnn9MqdyxfoAVUJJ5ZjXkAjRFOzATC3MDgC3T8tQM+
W6/J4Z7gu8V/6zBNGfHjhvRK0Mk0uHSBV58zXLsa7l2QuaT0oSfE1VvmCA+H+xKvr4Pnd8b7O+MB
dgR1GZbgCW/whJ0ap7ClLMPAxS6a8hAL614oUzHypE81LuMElX2I67jDfWziQi7G9BER4pF13cYf
5r1eMegry5NVjkd98Z+1hDeBCl/jXGri7yJI8zALRoaFai9ilB6mi+ZTpeKO5oCUeKUlnukY7/SA
h9rCS01s+ydXmatHXNb45bY9rmsL97WDCZthl7DAEeDN9qoXA8GKU+7xvMLrxsDt4+TucHQjyZ45
heY83K5EaZzf6kJY4AQPga3z/uEO73GJt7jFuwnXOINfExd5hpt8xlVej901xGVuO0GL59zFe27i
QR/sLwmOdJDMTzEO9Wh8jvGrO/jrM+Vfx8culJ8dX7tkOJQooztBYlf1wASIh9VHjR8+i4FdTCR5
zC+lf5+OCh6YP+hp8dmM52tT1BeJt35kwYDTPsVxz7v1ko7Fg6FoFaApSm+6zu6EouGPudJe5oOL
d795NfHxQ7l/73FJ1eCdpxajPn7/Ct+/unKp16n+Ch8ugA0fQL2sEV6AAzaAlYUmh+cGmoDifNjQ
BTCHHdSPKSyI+rEMCoFERmNDJZihE/RQClpoBbmfPUQcROHgvBFMhVZIPlExf67JmSK49FTCfGwh
gVcN6JWmv2s7+eKC+Uji8qG3FipW/GANuvsRalAGSMU03vVZXv3wQcTTicDJu7g8uFX/PAFoEF5z
N9X5wwJppMuAA6QEmI6vRRheBWUE8mwq6d8lK8BsqL7MVJyxdG9s+3PuEIaK9bKcvKtrDzCG83cf
uZaf78DwPjat/cbS+Vp22gvqGAFFQh0UFpCj1PPe1MeoIXhapumxhUsBfmK2Eqx7Li9uelQvwXa1
l0Hkl7r9LYNtQSbqdYB1wbf5BaAgRvvpMYGFEaNuU4/5MDKg2zJXGJ7gez64MDRMWBpxLe4BoT01
bfogu99r4VxGWSIKG6+x47wVEDkWBZQWMDrw3H8eYXbUsDvg571q1vgywfTgk31yK1DezWWlN/Qa
haB3zaFZiN541dz4EmkXTdgq/2irXnhfaNe0CS9GEn1Sf1QeN0FrYBiLzqP3VMzpQ1vgeZFFMCb9
lSlWbRinuvCv6++H/EKMKxrSF2g3j+pDJtyF1uv4ALv6YVq6u9H9XUvNi/qnwsVGoWA8LEn0Wk/a
C43oO4N0QRgqSKDvXJgqGWyVFsYKI8enYrQvLeyVtvx+2DReeJVOd2eBpvDa8UnjL5i6PY7Iu4g0
UvV6dLc5luDOWFa9qadG8fKg2dqLrpFMKaeAWM+nuogfdIHwrhvPc7Z34MfkCiTTQZSZIMsICDNO
+eJ3DywdPJK8Z/9e/WHEtG2iB1WamvO9/ntWty9cJMZ8H9V5MCJ5xwSbyc8YL2O+ZeG4pdPDvF17
nOII0QpSBvmEAJbZuH3II5Z3Bq8RTgxhcY9u7l8FRJ045nVB2HE5bxHC+ZrxjdRS5xxD4lkg8iyQ
eUwHsFG6CzOFvuhfRvg9IWfQ1oLvzYQQug9d9peRyqCB+uMxLOHYPEpoQOrgU0eU3kR3rS0/pXBh
1Deqt8IH/2KU1VtoZlSDQY3RFuKQr/OFyfMHgQ5Qvfp5TrHFtLR0jHv1eLx416gwXierurPh4tV8
TqCb9c7eenJ8LWEe+YLcvCi/y2L/BW3PwywlQh+oazqTDnO6Wmb7rPghrQZeyJQ7f0LKo/hC2LC/
zDrjXujCLjRuqyk26lu6iPl11qGnhNGmKPSTZskn+Ueb+48APD/LXWSED9KCqBpL8KnZO3ysL6PU
D+rqYE7vhhFeSn6FoPUCd7CERX7TsV6NcvBrqD8WT3/QGvmiXlMMWoasrIPqzHhu8+LAlFF/ozqy
8WtS9M6B+q7aIPplJoKyw4cajy/dzCUzReVTadfSc+5K4Z+9DuB7c+p+4IPMCVn/BIRBFherNbeS
ppSRqGPAeFXvbuyOwFuKz3WlLPDtF8wuNI2ydZ+mzXJDJQz+uHlN2vZi5MttnH1eaOxw0au4hIcX
JFpC+9qlDVQc6ruSBbYb3XkZztAKiaI/k7VL+ZMbAlGuDzMbBheN09t6cm9Nmopxuwvhf6kCdZI4
2Aci2zijligW1m8AFmLLouWZgeSc47MuPlUZhzX1oDpolig+FKx5UfJtMtt/tjzqajGf7PC1pQsh
+ztXal8A7EK3xP7L/5UvucxRWhXa6kceGMbELjYzq9iVZTBC3syQiZBueCRGYydFdUzsESw7xnxO
nbCxEJk+1E669UGJD38gQrvU5YIXGAQF8DLZtafEuiccNkN/UZLrxHVLIRWKBP+3wcsmRVBSAleT
vHPQdGqIU/lU6ImQvpLFBKExhq413FHlbTI4e7IvTn5K2evRMRqOvS7ulS1X/Tq+flsZWVtrTEAI
VS2l56FOtMMU62hv4HjWn82SDoSzHaZ265HgaNF2cuq32HqeoAzzvqr3uWkeIdGcijY5GG20MwEJ
0Mbb2LQb1bsldT6WfAmYaQEcaM+h4e+5SqEuUxyKcByPFXk4Smucd/LcMIj2XP9Z/STnqaiZbvn3
6463NKYLirfLUeGAQDBSllOzqZGqnBxGAVgf00qW47o3x9tyhstE6i/vyej4B30kI4nRnWOHu84t
g6wjXmIY91kWwlisIcqc9ZyTqRZMtvZHWDago/JvOUaoXQbEXCOtfqN3w6s2TMa5KpIvuRKYxyQE
ZANSnpCmVK93N33RvIsUnV9q9ae8t24SHfBdRSc+maZdL+pL4qOC5FikkZ+dCqD+SvaA3Mh3CwjT
Buu7rN6lVvVsh/43Y4mbndmhxKbjt8lt+9Gu0+Y2Tf1rX0fXDhSSD3ws7GyTRNPuYEdZvwsh3aZk
5m0bOyPYzLSfw26877L+jz4Jky1zWm9KN0xOif22WObOFfm+PQkaSz1+rUTPDV28k4iEZi/5MvvO
NerS28ogFti/QL865oZEdudYm8E0kG4y5B/TclPnWn9Tat5ttrCW1sow47fGm9gyv5LP/EfEEiGa
UArn3cl+iFNitdyFRh6aIoQmqGbDQn91l/5zM2TgvO1uZ8s3z2mKCy4Gigv7mmaAL2uj0LCguTeR
q8HDIPspTExwti1Nw9KX9wQz8cb2RDxhJUM+yDnaYqQ/MUtvfJihs3ROlQEDHMYtdB/N28YG74bE
03tK7XRrpvmGCE5A1yFPyqrss72U16RD+auJBvCYSUcjnn63iAMBHY1QTDTQLsOWcKBoZKIKEmZP
clbDOrDZmC0d+EKb0Z2iGd9grjw2fUd+njP9MY7RbesLTPc0FBaVWgclCsVMVuxaR/42Wv1L5o0H
K0Ro57AMvTFenLFCYgf1hQsvmEYT/qZvu89+PbobTfjkF7Y++kYsswkf9aaar8KB1Vg1OCa7+at0
+xLJDkmcdkJpBm+cuXb+laPSucnncN9w/RJOJDdOjl3QmF80RKU3qIkNQitipMM3pqcF/dDLbVEg
DJto/xFBcQELdElsGK1e2Dj/a5v/9v81S2W6+Z/HqIf227cy/638+pdJKj/yfYiqGQbGd2EB1Nc5
AHTT4KEfdnlX/Ms1dd3Ak2tT6zo2A8wfY1TP/Jftmq7u/rDE6zzUVb2M/+//sf1/uYC7PfW19qDP
/I8cVD4z3J9mqLYwXCYNDE8t8BOGMBzrr/6pyoGfp8M4vXjLW07K8mmuzfq0CCBGvQbYtmwaLnnr
netGnxOTDAj1pBhwxOnjZ9b7RvXAx7PXW7Xj7EUnRxb6Q30Lvx5Xz8Q14cZEc0uIgrpJaq1+Sktc
AVnU0A5cdzUwKa5m/9fDP938/kO542qb0Q6xpjdNusckqyIhZ8BSamPb8TB83y+avicAjB4cuL75
lGcVwC2jo8bVEnDHTPYp1dTPNNKccXCAFjiK2AFN9tffI8vR5h9j/e8sxXzIWur+mdeLvq1vz4lD
/etxJV/31o2QwyBvvj9a14Srw/WhEwTgan2irvbq1uOB9Tl4sPbInSZ8avPMnNJh5DzA1RSIn5a0
/gLT937OYExOKHxPLiH3ChJUfXH66YtbpemT9Ib2MGkhIa3MGk/amHpBTkJbUhSn9Z6MU2jw0+H+
8O8YBA7mfzuGmM2jXhWGbjieuT7+E3LBte2U0FfXuBClO+2R6csgU5uuFyqIMhYyqBENB+sj6+56
Kynwx8MAR2Rte3WwbkSu10EO9ZbVobrzp5vrvl9xgvSmRO5AlOg4iZnSR/n9uunRGt1XhPGN5Joe
R2gTgSd7gsnS5FyMER4VWzvnZcQaOpp1ekc97B7d/pK2ylth6J/becxQBOi0KkKWco6A1zT2v80y
sw5xiv0kKryQqKjCO9veQAcW9+35Y3e9ryxJ8bBq8brufTz48VzNFlyEQuJeuTYdKdnmva33cyDg
ngW6HfKl+9g3+rFA3q8e//7Q+qywM+dgoMf/46mmevzjh9ZbPz1H+gUrOaKudM2x7jGgFBc8IrCn
RutelhlX8N7JiFRZANbVozcd0wGnXj6J+H5eRhqCRvsoa8vdzEvIjHxynNPHpnBTfNF/3ue6NZc8
epqb9T7mRrBeaBfuMBwsNoQp+YUMJ9bPQF8CmTKLGtRGaFa7gcgco+T2aphebvYYz3m6m6J+frSt
HlxNgoHj7w9dS/x65HqmJRxOzhbyEdte3aU/HbnDpEMaRXt9MQTfW2eMqNsyss8HRFluhqOJgJpo
rOdrVi/abQ2NHYhV6N8IOojjaP4GX5I17EDIFm0Zbi4VXWDG/l+/3+fXSgNlXA3jMZqT9qqbpQ2f
XQ83oWOgfl3GmAW6zLg5NSYp82KY8PLY9HJyeUGVGX+Ks+hzlxd3pTUO+8lIZUQQhxVd0BzQGOyT
y7rHAfr374yt2CUfvlquC7wzruFyXYChwtf6l+uCSQb6PHl5fhlm8pWUPwP5V2tmJazcdZu5Rn0e
Wq1GVKnuXW9Gg/maZVmLJ7zO4JXj3HE1C6/TnMDRTfv3jFboZpr1r1PlcBrTutOouR2mD9N/yHDH
5z7C7UKrtaB1irCkYOPmZLquvVlvdtDZCKxRz/p+86cnmCVxTkgkmcXQbdE82QJJTtu7QYzoAyZB
h3NJ7FPfNcMeunF/b9gl+bUIYV7KaAAZ7n9j1oetiPSK8hyTePbjJsLV8mzUeqfa18g42qg6/v3b
7eu/vN3IoQjEErbpKRrLv1FrwlSmAp2OH+jjCGjVESL42NS69mOXRSxrk4/99TloIbnzl6d/f+Z6
JyKufTIZrPf+069dH4CBa37/Rzte7M//St26uAMxRO0cwpTPncxaSFYN1Od+YKFFrFF2Ho2a86pR
FEPQtSw3tQ4k1PpIOquuJbGS+Y8nTRhdj67DWG29b/1ptaEchmSw/szHIzLKklutdu7j9dfg6+bX
qGdrJPrtLB/NgeVXC1dzQURJm0c4Q9S+ozbrLl9Jsef0Dg1ELsyy8ioIbXlyoMgAYqw8MojzBIyb
sZTb3ojE63prva+Hfo7KPb0ZEiC1jrlrZOqf24pgE31M79c9TV0E1ltdki6bfzgufr20clyglbOR
bjkCRJKvTmA/naAm347CMTXdYGznAsLCKLCVQhqK8o6MmKg0H9b7jMVg0m72CH/KhfFUxGCAVCQk
HIUNaaH3qGNi8q4ztSdDOwMtrm5WFvMYFGdIwgGGjJmoD0sV/VH0BFn0TRSd1ls56188VZ3JV/Ov
jwwY6lYkLYPweDnCuh1JzYRsuY1RPN343ugxSkOAELSz4wZOTz3CApMnDRVNvtYPsmLxT5pT+zS5
jPBGiFTfrrsfm3byfjzl4z5qB//UJselP+oDJgywi3XQEHCHMHE655XJaGy9yQBCQ5wWdvfTUvWc
ws0oDuhtT+dSJ3mqNqwv7RSm9FKaV5vol1NG/sepCJHY3nzsT3Pz45GP+9J4AuZvI8LImTbrs1FU
G6+ecM2GxSNQ6fg6TCGof500ntYSx3oQnHiaZqy3f3+QKJzCz+dq07U8VhbCdDhjC4PVxl8Pkto2
E768YkCSAmLSJgruhBHlxyZe0F2gh4fpZvp3fTHSsHKj+04uxI/lufNULG6pNIsZch8054acvplD
lnzSiFQkHm6kAyyLgfiM3CWyVeOUTWA3adZcQM6+2TsYTjzgmgh+fN82XqlWv2aTe4+djzGNMyhB
Epso+m3EcPOAgYquAJq6279/E349g/Im+D5wHlsIQ4CqsH65YNm8ArdidbU3O9ofgN4XOgzq+ho7
5LXqJo6AsuS0llaYx5yxMG/jSt+5hB5fhpphaetMBxfLRiBi0wkm17vgszIPg5fNJ99MdKRA9XDo
i/ho24u30wZGsOYUjkGaypEEtBKobcy02qmyl2zy5+Miom+RE46Hqa78c97ob4TJ5TtENbShva6+
qWbM10wunwxiYacBdyirpzPXGuu2i+mYCAM7cGve18gqrFIT9zY9EhXT8zlOG+CauOTRzE9B51oV
oz6QBzqogzyWMAYnhkIYtorjEDlfmmGCKT26y8VWG9RoEjO8BIFaYXIou1BjmAIlQxR+DNWyjT7T
WTwM/eBeTUBXD0s2v613jyR9H5iperv1hygH5hu9E9MFHnD5mvV0b0fttU9DD++NeTvUdnSVxL+i
M6VNoom3PEdOWlpt+g9fgV9RbCaiNrhxFuts07SYCKhl7k/nSZcYyKoLZwn9Uafp47nzaf5z45QY
cpeUnHB4hTkj847EvWTVixYTLFG3vFTYIxzNPX1sBM30wzT5v9eNVZ9CgwF1aYafZDbz9uZNfLeE
Gq1x02AoYqX5P1Sma331U/3FH8Q32qMKE67pO1yi//oHASabNHeM+327QMcJCwGbX21gTpPLHMF2
4EBz9ut9U9ZHJ193UM/U5bWBcLtFUxzu22YqruYQ9/e41G91ZvJXTsCMr8oBDGqTzpsQnRFyCN+9
OFblXqQ/u5dWbZwi/YNogPBgaAus7t6zkks+fF2IUb+jj+rdrbd6xFlYtdC1rLvrpmwUL2T23d2y
/micLs4mAa601UY7vht/76xUI9rTmR+WMvdOfCTRI61CoKLwLJRaurlaxPGkkoNmMBAA9QyTz1U4
w0lbb66bwbfSjUhggn/c5wgb7IBZpvZ3g8B38f1/s8R1f6mG+TSoyxzf4gTm2K7l/vJphESe48DJ
u/2CSv7ezZ9SPNLnAuPj903tD+2uWpA1YaWOHgfpYYGqQa2oP06f8woqgV7tHHj3Oi3izrxltkHG
j0NGoRt+EiNsGk+icusahy80hM5dXIcnPa0RuTIcACMR0eJFXD2T1zv5yHqmnDxPe3Kf0zSaSQVF
7eR7jXEbdaR24f7076radW9jQ77jwzQZwKr71o3detvB7/vzuqcZVUi2i4OzKMo69CxdDytXiEuu
1cPO1Rsikiz6FAvKpmkhHVYWWYjNe0w2rWHNhGAh0Cyy8WkyVSiFNRKGzqj7PDZD/8QshOkPDIgJ
7fztApJs15YKImWESH5nDMMVDV38ajFmQl8O4BXmnstpqo7JfNbe/v4q8d98rejd6J4Qvm3pjq3c
CT+fJwysliPgaYw/iNpSVUQYkQOzhgwx2IJqXxZte+A889wMeFdRlwFVGwnJ62K3CdyPm7FI22C9
s/bKloxe2t5ayhS8AkgQrLfWDe5fdx96ywVbGF2N7w/I2D4g46lmqz7ETi1uo5ZL7Yx4YLd4EEPa
sBgoKuddX8wF8cVsJuKNwcsL66YpLKQq+jERzjs51fj+qqodzhq+3XPssll3nZZx10z2geEVBOP8
12YJTXmsUZuRAOligjYHefRTCpkxNINGGCatmvBmdPnAoQpX5zo3Fvxbtf0P12v3lxWP+koJV3DB
9jjPebbxyydhSYtUjSVqWJqIJOijpdgvdoiWGocsAxQvegxNOBapYYvbxHe6izbHh8h2sjurHvI7
rcOJ1EXMZJyFBezNemcL0OeuKhhRpeNgb3oT7bBta8OtnpFqL8F03HScc19y3bDrM62aJGh63lED
muR+8EYCmNTGLYz6Tm+OUx9Vl75tqkuxRPOpFGAh6h4ZPVf1ZyYQ47PpJsGsIpri3mGYoyrmSpXJ
/VoXI+XVWKyqknm9t8k5mEwnoXOa+uSgtAevK41zndg+JlPu8uM8C1Jjem0Fa/Ob9b5J0uWDVcgZ
QT3l48l//jyjBBzNZT8fZltWD0WqX/7+W/NvtRWfla17AF+FDjfUNH8pMGPf6lNsufVes/Wc+acb
7o3ZGp/7CqCl1ugjDm120yi6VB6QYXUF4VQhdtoM6FGRPfvYtpTrzg6E2diBxpWJWd8bla3/3tZy
pzO4vzo5BMi1HbRuijhWa/8CVrQTRkhCG//JtC3/lA/de6wn+Av16mgu03Ccan+79oyz0txTKbaf
oJqjySAuN9eQbDsDSygv1rrdPPdD4LsIIz42ZSbpwHzsr88JZXKEYrscElU/TmunRm3W3Y/7mN25
RO39+ZyPh3OZ/RF3dU+cCTrCdOKa5shK7nMf/2VXECsjLAMbuTSGak/musHI+95NshLjfDzvvDjV
j5hzMLKGfvvYVla495IKkrxDpWfoqXN09TK804CU5aAyNhQm7lGvPePJweMfVuWXvz8KEJVwcvxr
TeKxwLDAp1ie64hfF6N9O+ezK71+X6QlwQwJyDHmWG68Q1l4Kmy9O0W4CW5mFiqgUpeYNj75sOnQ
/L7WyJVH4BL+1mfSccEuVDGhYaQd3hTd/FSlaO0xHwcJKc1BnG5adRZdN4mA5OU22VvsyulO1ryF
2WT0l9JfLh5kEs5d6uMc9SQALQaiXd8kghnDgDrnnBGn8n2z7hakBA3LUtzG3djh3F/zl9uHWEuS
gzOVDVajPH+a4NrdZLqFGFozjSA3cPdCA3+XIEF3WJBIbsY/gu5W1iOifarSWza7pXNv+SAYG3AG
I8rACRy1npCjEQWMHINkaj2iPYYhMAva+qGN6YIOQ4CIRCez0yg2juP3u2lIWhSi1bMXx9UJdlJ+
bk0dyNN6/2L0B2K/YJyRx4xbWhVn6vgwEo2xR1scZSanAh5k2539HjJqaeodRhgkFVIX7X4gaPQk
JRGON2U9od6JxHkYkLRVfbpndhofOB6PReSHQRm5hHXFtII9UncCXiBitDRUOt0Z1BAVScJV70Q6
vaxvWle2J9SQ7WkgH+3YygT7j9s9x432RQur+rLutYtotwS/Ldhs4nCjUf0cND7l09iSyz12VlfD
y2ivNcEsF7qS7XXpNIM4htTbaMsoa2y9Vx3MWjtFDUBXhA0SrM3RN9GWNtQxRqs1gak2iYppXXcB
sz8mJdyY2cx/g5Rk3JWZK59l/Imux7znQAXO1hJyZ5n2fKasd0+lflri2GHQC/eVEoFNlYbaP5SV
KyD6ly+U79roRYRlOQ4cxb9WI2kHCaaMYU8g9Ma/N8ZkMVnWFOhV8+PWet8yDvUGiKq/6zPEl356
7fuCNHvhb+8XGCK7jjk/4eQmaUBOvgu5FgQ1rOFL6d2RcK4Fpt6I0zJIiZPfCmrVsa/nOCewonwm
GtgJDJsVpLKo5a2LBUXDbOT5y31beXIf4lTbyJDy7e/PJ666avz018MON2gvO8KDBmJgFv3lr8/N
ORknCIRE3HR5hROsRz7EetM/VN1IeDGSSvMGtcB5qhFPdNVyJ0GLf+IbYJ+wloNVVrupK/uD9JwZ
q4x6tCRoW8csdpx81EeJvxA4Q+rb09LEAY3g8m7d0/qBlq5ff1r3pqzqnmYbEZqoY8jI6vnrhpHs
bmaRfOc2FgIKj4jYtvAfCiaZ/2mvY3n72KgNzx71CYcmFfEwL/6nIjrEnC7fk65EgC7H8kTFbTwa
nNZvKrOL3z19/JoT5PBUiPI5LpMzEtf6UqQqId2eEBGyAcs1P3jF8uaGNWDxP+8nTsDeoYeEqqQZ
6T8dqb8usAUNJpSFPpWAy9Ld/3XGJ01taYVuEPqZzfUu9AVLssijL7ze1OKamwwnyrNdkQdRV0xy
Y7W73vfr071UON1N49XlWWD7ukGHBfzol9+5/uT6OwarcZlddfTv1cDUWnTzdlmys7FOV9f71k0x
JqNkqMJznJiAS6WTuE3q4vzxlPV+8+Pn1v3vP6F+KwGk358My7Y7/z/OznO5bWRr11eEKqCR/4qZ
FCUqW/6DsmUPcgYa4erPg5a3NfbsPa7vTNV0sQMok0TotdYbtFwmx6AyN2iNtTc5AEAMCoF19IYk
Rai6aobbdnqe0F5altUVoNl2aVRXy3yI8vZwMZHEeh/6mAQcE2zzccD+/ecBH8dTAzfWXQOXV82q
CfWeqjuJCjKLSylNTZQSjKgVJvJYSkE2y4UZOFeDfJli77WUlX8LSdJ9Cou/1Kgr+gYb9mq4Ut2Y
zM+ugpW1Vd3G6rQraAdYW0nLw7QarQExDjihN7W+k9TktKvUle4mtmGVlsu0WlO1FtI7RXRU2QQv
kz2U6NTooQOK2/fub3mGucP3OoZE5AQwagMsoaEH0HhL4w6GW67tvufRkHvONuHZC5ZpOOUCoHKh
l815piAj19i7xItOBmbEy4xqupIi5JV6OU4GrJLS/fw+NpluszcEDqZZrEeIarjb2YjEIypDxqPE
adyjbnCvepVTI/da67iNLZOZhvoOpkbhXnUDblw7o2t1ZGKYFT2GR0N2a5XODbmT4cSV4nmUiywq
wnOPnbsOgl3q2jLYWe9rcqMtLmrib+v6+EbLffYluRZcNxXaHU7kac+UebO9HiMlprq+JOZHh8He
q65h8lXmtmWdVRdYwhqF/eHgD2yesyWrrZpapaHbvIxPWvTYGzOJ7lgA9EfeYH6OM254bCf7Q1wb
9skcCpRQ4x5d2UF6iNvE+tckmtu9LNzmth+GH42xKAFl6e1vw25+0Mda3Iy/rh6rF1FTLVXHZ8Nw
jLSuO04icc8CNaxzYhwTi0sqs4aOE2gZUpMhMc66YSOxYitIekBNl1HGWcYhFjul93U/hpY1U4If
YcNdyk7H82w7w3uDAtJ4tuxm2LlctyI29zXnwyGeDT45MgH2KeGRFK0zw43XopovTQ/msU0N/V41
+tjiIdwM80F1g8Gqb3uy+23doQcXBIgL9TUKMCUWsujDhc4WuTAQd65cRJ4e484Kvhd99922KPEa
OCiQiG7ic5AYxSlpvGkr7HJ+wNkOl0TMtYOsvVWN7CiWwtvpwfKRK1Bj/HgUUJfmY0KNqVk1YZWg
XD6OKAsRHn0fF+8vSFeWiPc5APTzLLJRLQCK6Lpx4u0Iko9DEX0h3UfxaIpKYPJNeeOTMWz10TlZ
pVmZSP/zQy5jc10C54sNYMlq8TLWL+tUb1oOVcdHKdox/76TMOzfIxNiUsNGqmLJ8OmkFX5L/mt2
4gN4HYLtmFH4oshavZRY6qRRV973LXnsICYQyZ3yhUTAdO022AIg71e9FJ0T7jy3SLcR3lE7kEHx
BjVpRE6z8iUOQ+tQgtZBhuw/Yz6B2CFavm01lCyvCid7wX5d27JRe59Twz+PUe8zLD+dGvo5zndi
HT6W/hx3AO0iyLf86Ga7eGYg5wgMqjvaMf4hOsWTey+Vxb0vBVZN+Yh249JVEzakT8kDHIlLp7iv
BLjkdNb3qqdWtXmHE0OB3dTHG81RY1yleZgf1JKgSB91UGs7fWGmq0aGi3ry0vSpBEI/IMSmJlrs
gE5eG0Toci2r88iZud2Xm8jSowdrkeGuUeY8TGZJd87Na4Lb52SqqJaNE7KaBmW0g1qsI/26JXmH
5VvbmejFx9odtcngzu5Tf424DkHxMpb0IrjDQASdjLS2D6qrJiDPr/s0b27VUXk0phQ4rb2LB+V2
kDkc/CVS6pu+vq5GoC+Gwy7uZ1dNdsuKzDPfV4R2workP91ymJo7tUwNUWK7JWBp70Z2ao2L/hzI
ZioiI++xNkpQyrbUE07HgirD+1RLIvV9Sg02hGDlTg2SBH2U+vw5SyanuvFx/jvZ/V2IriqSCX3T
7v79kjF/1U4BZ+CQdLNd/qMhpb3UFP9WMOHpgFO6Z7dbp50gDVnz/QTW6agvTbOAtVQ3HG9d2ZuH
tA2v27HeQLMSuzmEQQR0pNiFUCauSpH5Z0jPHka/0j+rrjF3WMS55lYK3TwVowDMWqOq6zaLG17R
bGoAvhtLT+bH2B0fIoTF9/Fsx9cpWX62JFQaKx2BW+8P9XRzMbX5W8zx/rE9G6ylSf6RyOvXj92h
+5pLafbbtkW7wZmt4SEw5vg6cZvvliXZvNSgL1yuEAtZFWAvxlE17vJq1iwyLOKlKbzhbC2/apTp
XxFgyrdeOGNtHkgDr0rhPc3Iu6HzSrxMRu7YLflbI82K6zx0viRGnOzEUrRWleuQ2vQfPqW1lCN+
/5RI4ni669u2ZTvLj/+3H9dFuTgQ/Bu29WhoOzOzYK4vDRbjGMHWpNyCtIfFFFH4leQIVNcIYbuW
nolWAExzgsvwhHjWhBz0cDeIob9JcKyFM2DwLbEFP/gz1rhl23m3qgFycLKtyiMBylDVT8HBrRDV
irM6fxnQJYybzr8xex994wY2ZzTXydNAFeRm1m9b2Lax/6VjT/0ctTDV2TqS0YpDJGwq/nST85TB
2w9IoPmHh8d/OyUIZwxOCNOlcPh7EF6aWWhp3tBthxDAW17gyaoaESANY1D13Ra9J4/VANa78RsH
YX9ckqljVkXonPQRWzcvc/yVlydwRU3pXaw+9S5MApVqcbCJENMwjfoy22FzSdgHAPHiV7HsEk3k
/pOXfFKJhz7F0dSUZPLG5A+f8Xec23La+5Cf7aU8qnPm//Z8NOoRXJ9XEcz7vrsjsEbxMbIg0wLR
tFeY3DTXqklCgUpPz2f+GEObD8lTOxOrcMjxuRp9A34btYOJ29LZRoCwqKmFyzjY1fkNmD2bsNtp
xBX83vhcwZ49dvEMN2CsrnnQouwnRmOTlbW8ESEaL0FYOKsCBdPrximL9ej2HWanaLL7ddfvhXQg
2IfZvkzrm9AKNokW2P8f14vv8CUjZIVcH1/Qr9dLmaZ9gZxGux0HvgnZoSWBsUC6aWtDrgbXuJ21
mu28P5bY0DqwfMdO7LsAuRDXjdD8z/txbZs5MJp6vrVsgiDqxaiQYm9uH2MvXbeaZ93llZs/2uMb
/nfuA3xWseR7jCXVM8u02yKN/9Sm4XjSvKjDxUU7wC7Y1FMWwAj3KhA20rgUw/ia1DYPwi57swxc
DjF++o7T+k2NjvLnyi3hKL2G4INxxrX+VGX/ZxkUrLivA7Hw2fSRA/71e5ornBYamzKoDIUPTyHH
DqOd7BVK2LelGw4PFUKQUYpKVm1BtWpQ2jxqpv6Nz9gTNQcBAKoRUnvraYehHHdBKeHqxll0UxE5
62H/1wBK77poUcGJ+AwrDK6pLWSDvnFG3O49e262//4gVPfCX++Vvm6Y1Nm5Uwo2j789CNnyo686
Vy3WpK216ixv42tIzzSZbV6je+Qdy3RG34P0ateiyt8Dhnpv/Gz0kI6KDoD42Uag9XghPJ4uTRuL
swbkOAnQfUEL86PxentDvAXhQxrsq64HM+1PSRRiyNHUiLGrl8iXjdfD0swDQi5jPLIPowLR2+ZZ
KzX4tey94NVnR1n19SoOe1gfpr3XAq0/tVnrrnuBBLbTWCXByraoGjIlpVtD3YUiXhamPBktIVTQ
DctHhSqpAy/UAjdft4apHaIcMaFUM6CK1kROEVJdFwH8/L1p+ujN0Mf0D3coc3nw/v4zCMqqoBw9
ZR3466nVA4KvNE74bcrXhUtqDuy5abTgFla4eZBvYpafIrfRboZOaDfgeYOj1nvXFI/NU9SPZ9Te
vMPM4+7g2tNXZNHRJ1ma8ecrdHoWcdja3djCTI5zCJxA63HQXZqkmR6LwkzOej71ZzRRI2SujR0/
b4krTH33h5Puv3xakPIGUng8oWF+/Jb6tPLI7f2Jk3kw4SI1IebXve8OeIt46TY8TUVw5RPS/DWF
0d1U7OycDWmCOioCBv1RmzXzkDT9PmqiEZTSATm0/GZ2HLntRF8eANJtAlkWwNWdfme6JpXtYXxx
0R49RagFrEBJNasZRaedb+bJOnYdsLpSTyms0YAzQx+0zlAQCzWAh0vTS8vfuiX8pphUvmrKcKrO
XlWfp3mCoI7QydYcugnFi2mbyya9DzEvcAdPXtK4RfQUvNG6XBL2qAp0a6eYnw2BXBv2UBV1HiEP
TgTzzHDKeAEuOJuiBiWSBkn1hzPN+ucWkGq3uXzpgMTIjohfz7QqogBkDUFNtCb2AGCik45TxR6u
/HYq8QPxWwMkGILiV8ZYvXWuJ29jE7dtx9v6Kff8Ys7qdV0agAbwrKrM0lw2eGDapH7WMEVFv24B
xE3YlNsQJN1g2oSaPh0kmeA4sE5a5x/MyUgQCUIFyen1/ggsfFXL0tzbmLmtkINxTdsn8UyS1Mxy
vhrNQm8c/18E4N/+76fiEjLjnGQafCm/F/VEl8qqQid9azlAtuz2U9HkPYIEtdxoYkqPme5dh0GY
3BpBZqwQ8fF2nu8lD04r++um9dehjrCMVaZQBOpo7+YKOOkgq+RTzJrR6Iaio1/VlVM+2fOIzUXu
h+tRl2vEo752oKD26kFIHJkdXUTR4sk8umZ550PEcChSJc1V6bfWAZOUyzT0BmUcQkmIMe2ubpNN
1eK5pAUCmNqyvxom83MwkHBRxWa5VJzrMc13sP/PcTWaR5JAWGIb6FL4tSbWmjCmXTkAU8kbG84T
rkz3jRN493DlW4rdbJnFSU5Tc8bv4E8Oovay7/rtrmcD2DSofiz3vd83Hn6VTFS1tXorogpc4Zjf
uziCwpTMTiipcLeOXLG1Bq85W7h/HMxAP6GggU69a+PS088ISjTyMa+TazK4u6qOMRYgeb/XB2fY
x+kMzs2rP9mdna55ns3ADF/BmZsPBRepLKyveWnH5zTUYY172Pl4WY9Xd/jSgPU8Skw6Sb5VPTrE
dbT1Kwvb8Tmkdu+Bcgxrnv35V2tMxytVbHRTAz/3KfRPcyEfojAyrv1F/SyxBMTJPD2pBgNuj3qt
iW6RoDb67+ey+rp++zoXnVITOCw7UG5Uv17a4B37Gggsl3bnEFCCN9v0VXLV9ygiailxSFxr30ev
fi0HI2EHnvANS7fbAsyQO4L7sxiQ3E0tbsllLajBPodZAuZzlmh4kCMyOP7BCppqb1kbiL4kg5sm
+JQTWGBUVVM4i7FlMMaIpzVneoxr122dtufOlOG5CQ1+VVm9xU1y+vcPbi+blF8+OMhX30BQB4ga
Dri/b8y4mspqlJxHzowgTjH1p3GoTQiu2bmr43jbaZiGkXiTCHwPqIpByeOR5+kgZGPMA0eE3u2u
Mh/SCcESz9phQJHvu9C8dCneJMPkQ6QbMhxOxeDsaz+FvxNE2xGVh9u6aKobMN3bBGwOFYjY3k59
TTaI+2kH0KiGgifgXvnTG39QvIyzWDcjnCa+nbe2ce/0OMdMJJvI0aQx9H0N363cxnkKTlPh2fnR
yl2oUpjFzNiRCQzusXcg6BobBNuLJDk0ni8p/JaPzQIyAeFsHbuaFP+/f8fePzImRIcOSlpcrg6G
uQpa9regWkxzmyCCj3CHT7xv1f65goxyRhu53gRDU61Ul50JKtBAHP3zbGLLJO7UMJ4igozxcoBq
ArtFLFzDn/V9DNfITcXucRXbSXFXCN1dBZrdb81MFndqDBy7vkiv4YPuz8G5N4AirzVrchFv7bqD
0xfzJfWRW2Tfqb9ZISKVPXXyWloo1phyHYc2rmIEo1d6h+mdHADfq1f9ON+mnpPsPsYFNhJomC7r
Jqf9S0hruJ14hCB4m+cPEZHUtss1/4jofXeO7AhjUnuWz0XYfy27Nj3gEuShlrKUB824mUDZT2jp
mIn7PEnZs4sh3dPkgfs8exJtNClarKvG8rqc7Gev0U1wXkWyyhCwOxazQ8KAZPzZs+xj5XsGaQVZ
nlMPQdkdv1K1TXwgcA4ISIjrQLf+cFMx/lmldwGoOYZr6wu50fydJGZVRaWZTh5vsc5CB8dyt7Kr
sxezx2xz1DRUxnmuvzr1k5kj5eM7+QzKqAkOVWbNCFwFl9Y0my9WO8uViXzmWeTzTTWCqAuSyN+Y
Zevfj5i5rwwULV5JIT9OTYgQVFbzS2eoVHnpfBNKw/5MsdJDxUCEj2GXUTLQ/OqEI9GaVFX1ECXW
2crj+kb1ij4vd77RLdaHJUUan/t9L5EM0yiVISBXQN/v9fLGAKuy56wOcSbJYEFW4SOJH/Np6REu
pWcDoYWp1uJHaaRfvdFBOlf1BqMHdhDwpSxd9C79k242KboJdAdEVu/qXK78YjIvPpS5gF3RF7uP
5G0I95PdrVc1V2aD5G5eac5RBwJzPS2NTT1o40eJcWUOk36d+aRIrjDi8OZekObOvTtcC+CJocj0
GQfAU8d5/ReeNWsn1byvJjHyVecRXyctqhLUV6frLiAzZQV9vHPRHvjtcHCrljo8Snr/q9WSB/fQ
ad4j2a6tQhebtCEtwksToxhYgzC/dvwiPAiqMsdh9scT93R3l/gj7DZqOxu7tcQd1zryIm1fPWU2
Un85RiGvYMjfIpLBb/BEDpwOiBL3/OO1FsNFcwBSmDbO98Cp79vJoHpt9l/zNoKvPPrxeKSoMoKW
41X689UYtvof0iCG84/4Hl45SRCdONg3kDX9LSwp8GOSCFOjXVkjRGRHOIqMsenu8rQNbiww3FRN
4nTaOuySOFlIBSEjPGlU4u7VksGZokNde49tTdr3o6mXru+b7RGIPtI8/5mMZt882VHzY63qChEH
8MGXNar/sXqoUMfB3bZDKYnjPiZ0rC3hPIEF7xa2hvzZWHH/966aUGOZFopj1T9KMDMoL4Qxv4At
vmSBSPZNFadbFAvZJVTdxRMiuNfcrLlxrFa/UuM2+T40x42J+mg43lQTD7mwMJB3KZvp2yDNI2w7
AZGQc+otMsNyp4Jw1Qy9M7bsagnKKdyMiI2KdpMt3XGE+hy37K2WzHIHpxILJ5I/qXAb+5iOTbeS
aUgySBUZsPZDpIQIr90WHnbiQTg9l8IvrqWedfdBV2rn0ergb43dvRrqjMHbTBjWr5PKEDs5Wf51
OJiYqwRYbsfdtEr12qA8nbb7lvTCwWxq41YmabhGBbU6wd78EhV5u69j/VmXrkNkqFfFVWhV0GUc
ns/Iq46rKIxBiMdp/pY3j15fWl+6rkaUeujCvYREjdteST6P7Sm0N3Pg8uog+TaUxNFxak+q0ReS
URm6I7aermhP2Mz9mHGLbgk2l77MIqTFkBRWhxjNjMdVDr2Wf6e/qhAIXJmjY1Y3kRdb1/UaobjC
33Ymj13H8WrSyHnm4r/pGgPWHAv14/2lEQ0FJSUgAXnCjJOS0VbTf1ujXmZpHERrcyQdPlphvVGD
9piIP1yV/3z8YL8Lq4uMm+k6DhvbXze1PCtj0Ya6v6H0OW+QWCIUm2WLfw72izq2GCDmyD/OaVFc
oHfk0HV4NVAdFoHYZrXZ7+0BJ0vVpNqU7lJNY8OAhyqphICtsXpphmGUXVEwJF0rw/KoBtWrEbMs
OdvuOrOyHVEZwMKlwTX3mm84fNATfN6iwBbPOuiotWPL8WK0Q/iHkpVhgdP/dZ9rcVtyF26XYRjs
wEhG/vpdEOWNWI/kyQ7WBCJNFUWm2fgaNrF9994Yg4GkLJsxjO4wIvMCQ1unFnIBnt/ja24NNnvN
EM+p93myQc/t0KD2/fMtGp6xQ+m7t2rISlIglERue6Mqb5PWsI5mJNpbe2la8mO3eV7f5mNrHUs7
7N6Hfo7HRbCMZ6PNDe3HWjU2mXLfy9g4xEYU3Aq78W97vXBXeAyaG9X9mJg0FHI1FNobajK3Ii1x
Tq/kgy5NcohLI81QnNoBUbK1emmhMFBfjVN/0Vrwy2os1ckWJhdNBuHrFJkTUsCFvlfdMkdulusC
aUe/vi4E3kwzT4JXX0z1iuiXEoY1xs+yTNaiaaNXMVbTvkKVCg4c7zbW1NOdb/oUdQ+aQKdt1N21
FGK8ROai2ubggcMjR6d2yAoR5t0lsquNmlRDhRRo9Yx9cVBjbjZSuAdqfKVm35s8uuuG3D2rP4C3
V74z/Rac3/KWgWPVDzNCjlIntZXm2doWcb1TbxZHaAhOgw0Hh5XsjjdO1VgXz9Y+z+DlIBHrNja4
yFSHsE/XQxs6D85oNbeZMeJzS+5xBS7jy39bqw41RfN19gyXUFEuQUEunq2ov9fnPvlGlvPJ8qf4
OcTDb2tDVD82LvpwsFrKlVrBZ5TGYL3p+RprXTJPee6hUznO+1ZD7E51Y7NEGKGYsq+OCNft4HXf
AyP5Ojpz+lw6El8cULLX1dLwD5kxAWUCsuPXRE8QwYhDfd2kcXcoMH27wkNiSAGQ1xKJeyTM57xP
7wMZp/fsxF6KoAxOqgfpS156WN5haKwGVJBS35vv9N7OHwA/LcK05gu4UpLSxYzc0dLVU7K2jpFg
xxBGN8iB1CeUwOfg4klNPyZmWyd/jfwjjVnIB6Q1yxXZBmevul3atqcqhkQ32E1QrdqiuhlD3IsI
JEklkNDdVm6BlNzSFSnekHoOVFtdUupCBNlv7NzRwkaeACMCO/9rP4ICvusBoiET9Z/rNtVKhPBt
z1p7uX3qgtq+8AQXT0vPQY4CfT7dfAKW/T6HYLOp5ioQV+9z3WT+H45T76kv7/Jvxy1/Xf2Fn39P
/cuAcFW3utN/me17Dynor2glZGs02u1zjDoJYgW5uSaWtz537rCiBmi8hTElIIkU6aXDy/AYxAaG
n7pjPttpc1Er2rH85pp18zjWmrWbanuCLRbFqAniiaZWlL48uqDDP1nWbG9MpCvneIA3ZUmqVE2i
odxtyjs79YkmYFZ9subumQcISpqfAq9s8TRGRNMZpfOJYqO+0iLEUBPN9rean88n9TZO7wXvb1Nb
kfHxNtCmeZvzx9uUzVKL0xv/lGe5jqCW9y/vhXfqj/fytPJ5uYZ4r1YjTMBDCXhiZprnDDW1KOX6
V1cy9VOqfE4DSKmwHwQGUMiRsDW6KkmBXMW+H13XcWI+NYQ2VxSkfnTVrOq27ugtUEF5KPw2PEyz
SQ7DnhbX4VxClYtyua/qsrtXjYXR1kD6zAcFYZv2g8396ehMwN3CSrMeGkRAHnRwe3odlPeorsUP
TZy/JlLMX2Q7Ifiep/rFbyJBCjbFqHWZSIeYUE5oz7PEY6N0xnQHftD/1KOppxZYWsz+aCCIIbw+
v2PEcAXV3FpfMjs/MGY/x9mS6Nw8B55eCkpGBvrKHia5WAkXe6QXuJNrCdhE5Da+4Ir+V4W64b3m
d2jgzwPaAZwsGEQtjudD+qQtTYIbT+2ZxYMTJPRszOZ8EdyqBT3+1LDskvCsJssJGfsgR11VdTUN
R+8Br7ESTZZWXHh+UR4IdedNQ4/NikzjS1GMFRS8VsC3rx1rnVV28znpUIh0UszYiXnBN0jzLhJN
cwgsYFAw98onkRSvaoUTjfdm3kFhcuTTjNrsVdnH4vP481WIHKEa+vlCrULoU3z+OfT+4ja1Wud2
zr3oabTIWrkhWLOqGs5dQVLfWrowlMxdiYEMxK6+eul6l6RYHfqH1No0s23e9EXXbPzaI3cp6wWQ
16Bqnkpq6vi4HtIsqRwk/5CNfAa0lwPf7ZpzbiQ/miopwVUZHerq/xnPTL5wteJjrHXma0ev5EHm
3oKX/Xl8POQaEuz6X9xWAhLvNARLxmbQeyze7e7HmBb02r5we5ipyxI14fOUP+tZdPgYUq+q9OuQ
VwbeC6b/vrJwgmcETkMYce6LJMl39APxybMj52jh73ipsjK4xEC9VoWObv1IAVW7akCCb7oEfpea
Vgsz4SKHU0vMjSvLQtXPQ3Q6DtI9ZWz//W0o4bPtyzqLVMSN7sv+UigYPz30+vpL9ktPJDnWK8z5
+GRedCNp76jZtHdyuvFmNpmpJuDxO6nn39amLC5p0dt4AiAikIi0uKimtX3nhBvKNa5Mq6YyV1br
Go9h4rT3ONKsnKVXub3BDTjfu9EoLqoXRgkxRVPzTFwmC7fE8N7Psp3qChc2sY4Qzbow6tcgJIaq
7Tzdwd0dHyuh/eVoVfOtTMlNCdm+ksxxqKbOGv4TuX2dakSQeVikryIsqCuxtPGL772W24+edDWs
H1IHG6e6u/jaAkUpwuJbscs8KPuWYYqt8NPh6LZiF1E3h823dGth7saCWmRcNuNZvYrGCSTcz8U1
JCT7aCC6eNR41qglgFK2Vj25J7zLg5tqaQKJ912pV85KpRPUmHpV1D2akEX8non4GFeTthU9j6mO
/n0b2MR1S7Li452mMtJu1Nj7BNWDj3ea+tDa1pEtttT2v+TlGHyfDJxn48B+m/nquPvnyQNlZZc6
euQdq8KVxNVg1+RYz88/D+owuIcYZ78FOfgmdZCHvNy2B9yw4Y70zWx08ZyU5ZUZNtOnOEvKo07h
bQ0+cfrkV+yA46y1r//LMrEsw+Xs78sG3CGJ9oF7L+Pu6BTHvA9fbKNruPVa7fO8eOCSYR3e6iTY
lLBOqGbWLd5QRfltDNDCSdIxfOGmHSOXb9rIcnjJztXt+QRqLluMjYBMz3HngS/1+ktSZ5d4SQXr
Vbuuw875Ogs8zaWXJQ+jwJkMzR95srDevBZVTZDfINAMSgCYVxq136IyuvJF3f7lhO0L3r8CR5Ks
X8s8jm6TxNK2TjHuE5vMUlGL6bNnv+mUHalbGeUey+MRaFY5fU6qb2o4iPzfhpFpCK/mce7ua9/H
Gs0Z2r0R6MWnJtNvkGloSKs5+V04xk+VsPNPfpsQJgoZblUX7ZgKuqA23shc1k/wK3FQ5GgZqqcP
RuVtXRSf/BwdfF8m5UmmZnHfxqR9LGOE15pU5ktpDbvZbRcrSfRfOm24t6kkvcRAqPHU6s114hZP
Bqgv8ibUFvOCDIVFFhMnJsNIbtFXNveFJb6rXtvI3sLlMpNnk+SOGvtoICqlt1hRIKJEpUeNI6Cd
3qpx8iKkqZBYRUF7qrsj8qPTpyr6FnKjfjbbcbqusw5K/zLch1G+FuXcUewbpk/p9PY/V+Hi9uO9
4unNNCLtucAVBFXVNtwLMvV3oetFO4d4cQV7gD9QhRkgTvCP2/c+7EHMbmu43to4u3d1ULh3Md6j
oFKMGywj3Ttp9giEdz1exMwVM3QDd56vNXeudgbh86lzZIc7gFnueIBOly7qARpxlT4Hhk0Goi79
N2eIgZYFnO5EkJtqaNw3/NWIs9o9dLP8qUlGbR3rZQlNPNQP0sVXa2a/dnHmPlnb+Md8ygz9GZaK
9VdS3dqE3FdFgHHrUICHLISBn1Sp/+PV9HP2f67TpPUJYbL2Ia77l96Z63uZJ+IclUG0GgVKB0WC
SlmXZ9ZNPVfpnTl531OKPq+TmCj0ZPp0CvokfMKn7qDWO57lbMzWc7hyrPK1ozDlhiEQMKrwYUHI
CZrDe+jL4Qa5nM1oT+nzNMfa0cJGat3Os/ta6t1bksXNHTxkm0cidr2miLzXoR9QBB687JwFKIiw
F8bDg/U88fIN/9T50AlUaET9ZkWa9UqWGrclBP07fo4ABeveNF2k8JaxpQnM2MJOrUZaip6adGw8
qdSrtqIGELd2tldj76S/LJ7xVe5afHGWQz6OU4cIEy1P4ONVBgrPwmj39NFwz+n+d9fo3PY0L406
osSF9TAPxSb34zdvGPQz/2dPno0OIkJU6Wlauk1hOStXNN5ezYbjVGzieaIeuczaiFhtm8YqNqor
rMTbe5rn4OZTZE988wlMsdRkd7S88/I34PO/vffqoYfik57U0skGixwuFZRlZVZE+VNK7ToUlb0N
QtzerbGHDptLY6VxO9+rbt2W0bm3y2fVE8uKzAa7JHtfP6kxP2qzQ2Fl7GUUf9Y2221DgenyfkTd
R1uq+xne9Ya4sv1Uv411594KYv9TPvjOKuTkv7h54e3wPFx0GnpxbqcOP1fIq09umlfsScv5m0nM
qK4asHZ/O5zN2HyBP/XjcM3nlIexXm1sIwab1HB5aXFkX4NnQLALYNmzkM1wCONUW9lLFziWtQ1T
I9yqWbOxx3Vih/NezUpLc68aJUe/LK5ajBSKqLkVYzE+j9DnKqsF4V2b/iOb0qtBJwJEVqPez0BN
b2CfF+/8N6NG2CgPNHCG7AVfktqtV0Dm6pOiw6EIvQ9Rj32AW9DcC1ICajiODeMYpUSa6qAwLAo0
bzRkThbeXYkYGsISchNmY4ZFbkTFSNMowC0pJ9XM80tf1CNODYyM2Iijx+UNexWAhriPv6+P7Shv
EFh5GWMx4rMS4eQkao3qsRsdfD/EZb1AxwUFHtu6GYBx4XSE4M7HmMZjCM0e0a3Uaosv9EYsjZpo
wEhdt6a9UuOGrPVTC8hjqKPicezsm77vvJvG7IrHsMpRLA8mf6cmawwWD9lItlDNTvhTHKTjRVdW
PyQntEncbaaVmPLZyUkNaX3x45Ua++gGvteV74epwf92CMIn+p4iO6d28yjiwXht0q4CJVumW5jR
xmtoyJNMnOoxGgsd1ZK5WxVRbLz2IeIgNZYQEDOD4C4rtRd1uOGP2apKnZYYiqR1WYXDquqSDEdB
sWSznM1QieyRqot5mdL5ST3M3SkWeyMtySkvq9RBXuv8P8bObLltXunaV8QqzsOpZlmWZCdOnOSE
leHdnOeZV/8/bCWR3+zsr/4TFNBowI4ik0D36rWSk8z+9yLxyoA3Rws7HqQvP+EJ3QJLug+lJ+AF
6elhkBxsTQN4ApTBqgq+pXfn/3vtH1vdwBDLz71v7/BW2ZZZAy16D1oHwWx10Wyl647uDESSMug5
K/Wjzdsw2vhivE29WZAZU7zOq77diFGaeTBnFHFlQ9C+wz4v3HdlqWxIfAbBhA5f4ayaCCK81eQN
6iULXfTpvGrPo3Ik7JX9NIm9MYvpYAfF97v9tjTs+JsfHJ5jRptBK1V25XCBT0IGstQxwoVcCDpB
inX4YfXvnckMfO20BCTTYrrtZ+hw306B/i5KAp7kLd+XxFOSC3mIGZ15QN2Tb5xvI5mQpm6rI+QJ
BoQV+N7tDkwml6w3f5C9jQ+m7HF3sflw11UEgdqbHyHdpvP7jWlSfXr3vq3mTgMq1mj11W0sP6GH
X+LS5Pa7wUaAoQNMs5Usn+T7kgaVKN+Bu3XJBRpOFZxNM3i+5wKBv5VbWdSGqYbmeedcCUAv6k9v
F7TLSEz2YJZboJDN9r7J759ixxxmYh6rU3GMNdXcxaXXnqvU/xSBmz7cRohIng09MiH2WmYjh69P
kbBrs8yITZoMApJxNasZTHmqjlpKPr6dFu9qWQKJrLuPYuXLbVexyQ7iEoVudQrTGKDm7x8sXZlt
zMlYwafgbFtYuEwDyeBw+a18xVcBkRAdAdlKY03Tf8qJrwdC9fDxmq7Zb2QWWKO7bsHWUaTAjNhs
J6O0Q8YQ3y4oKMr6b0aZ/7l5RFnlzNVXHIcg+QjrDrhc0LTvo8J/hDWnvfhuWr5vcwoSNWUh/Moz
oId9+TLP4Gpvk6NDeYKvBjsqgIr3rZUPT5CAbmRSNvOHApl2e4C9d9nNTcIA0uDko0zKIl+B9Uap
P7VUSaLeQmDcyx2CfRROfZ4auz/+kdHqG+tmF9979P23/5s92l++dzfp/bbfA/FiXySM5WfK6PZ7
6LB9dNk1qhBa5RBWP0sUZrCb57+YZteNSOf0zbO4wkvzLCYZSeSG6+vfFspesvPvhVlPRdhf9pJt
fnvdtxdXy6pu2/97L/Cy0eO/TbJQ9vr9D+pn44tbLWfKJcb02yyeMvr9L/jLfv/r0/jLXn/5R/2v
D6gfVXjD7PCr3Rd7q3XMq9JCYe17ebazAzPYygFS6S3vOcn/kTmxWIWC6mo4OEBuOY72SV2ci2l6
kdFMnup9nU8xbHRhdzuhVoT9tlkbIntro59CdO9cEkxflC/bsd/oOXUYCd9GmZGao9tE21JazbGV
l5m4p632ayWc8vOOtFG1EmO+zLgjoLFZ66mFsNVzqtkPkd56z04Y0VB+cFCySqcS/pdtRKR0W6Jx
shUXmQCCbcBmDpz9tmxZa3rFqfTK6Sym0CVaWOURWqC6+yyL9JabBMXU3+6mkbrwXVQF9lpssrJr
MkguktLd3W2z+c4PwPq5QX6VdJQ5T2jxMJJU1e+RzCkNhFzLnKSOllGV63963lJcffoO5Zsxg4op
7acvkWtEm0qZ3ZMGrJ07RvSS9t5bexInEH3MyRkAW3xpMjWnNpL6kUBr4os0ahImt17QFuhptWa5
/nNicS7riNO3ZX59s2CxyxB4H/DhMNn8dd/FzWv0ddPzJyW/yM0tSPuTQkqzIGGBZjXS9Q9zAw6Q
Z/Rkb6n3/NUVaxxnir4Wr6hVZhvaRhbcrOIQGLWPEKfXHfgXuvtx2SoSmxO4BFWa2Nz04DRO0jRp
6p0mwKod1Eq/jHmmEG+BtsrvW3U4RjkPbtApEcepYPYK0JLqAGJosd7mZJdbN0Ue8xi2w6HltnCp
S6oSBuiHKgOlnU1Wz92+C51q1bWNY+8TJ/tBfeRwuE2PLUXiSqie+0J37f0YFAupY+Btb9Ntlfjn
uT6VED3r6Fst+1doT5rGiOrxUoFX6EO0850+BTMNx7bYKF792VNMfWoQNE8+JfFgHepaCw+6WhDW
CbLMJBY2hFfojMDEUoJ2N4WlE16renzp8sk6iteYOSzoVYokzGGpWArgu7TbLSoN7VqltuUSNLwH
LSPobo2Z5i7qZbCE/jEhzq6mnBM7Sh90Kue1ldg8vTDhDETRmT3Ect+tsWzKtlzz4+CAVE5C9YPS
qFRXLU2Awi4Ciehe65Hi79/YpFtPcL8kY7KWkfd7mQyVwgX/0hTKums4QDvEpIWHiRLK4JyYXgD4
F1qmeyNuegyrzr/tTptZW56y3dpu3ZqU4V4TfukMiYutynFtC0QwfC+Tw/hzkk9gWjlB8zVtpvUt
f6GjWHBdhrdUhwwtZX47hELt7fCPtT6zGtokKNWFyQO5vfk9yWJ9XWVdfFCNcH6v65l2QvAbDq1l
VmwDwlIJyjBXMVHEbm7V1ibR5eMRhkZ37YfqePfPBoBkXawWYEjZcjC9FnAsV6S2/2wRwNdWNgGf
S1Y5xcX2vXQD6IzwcTAyvE8sPZlNA0DG9ky+bCPTfYBEcCzGxefPdf/eMCEftQ71ce7QTVOMnWam
HiJ/UwvGfOyS7W0cWNV0nctDpFmLzOriAtb0p4skf6zcRX0NTlREvkNumJXSfA8HRLIq9OUf48mo
b01gFPEKBNVExdMQEquzqpVuV+YrMsDOLtHdYQe01Hj1KYNcmU0wnd1oUI+uG9doPBMNivXAJH2b
WpeC4MNCnxZ9CxZ6pqIk9T27ySEK0CMbdDN58fzv/x/oyL+5dMaI/nURfFURgO5AKVkNl58/T4j6
jBRLadwwUnKUk4bs9Bs7WYVsM6Pu8JAX3jm23fIr9NkqGQIt+aBBsrQBhGLz3alQI5xqNIbSJj8R
7Jv2bYOmspb5+ibzSa32fQD9XW1kX8lGX8JYf1HhwYPhQaMGLW/REF8i87ZvkhbpesRKnXF4dZ5u
t3VIws6DDZO53NJlTcuf3S5arvb3NUWpDK/uhYjYvNL60r+gKjY/WhGEbdCi93Bg9s17lYj/Mrg1
RvVeiYJmySYwXwX6etJrinIIiz/UAfUPiVc+B67RPvfwc5AiLw7yi8aEuqFiC621/ErmCLNQ05vp
UYYWzBSyKJrS9n1plKi78ZtCe/lzkcad+7GLE8hCUt06hcb4GrZu8G6KivBdZfXzrkJ1aCM2aaJU
Q3F8NpLD3Qb1woPhje5ZVsUuVPHAANDE/bWRD7TyoAehDr8XNml0N9Q2dcmL5m5rU/U/c++RIgxK
VED6INtWGTQSxO0opKcALniUMYF3iKtjEmhTl6MkLUbHzGD1uzsZZUSpHBSY2zdOahgU/HEsm4pn
mPEqLjhceJts/NIYZXcazH4It16UnGSIrAz3G7P7QG0JaPesyp+k8XMtf8qMbEswZziLaUbp9CEY
h+fSiioLZdfC2oXg3FwUtDdJox0iCwWGLKz1HaVC0xfH/QDHa/q5RI7yQJDypzmPP3ROx9OvpkDe
UYmMZto7ivQ7vnWqf7SXYd8p7gVc5kE82v7a1pS+tLpWOutu7Pnd/2jgVz9YSb8d8mDf9TvHaYx/
7OFjy7OfGOecX/28zr/YeZDB0Kw/qsqYb0ftH3U06rM0CmfYWy/0gmhjadnCGJ62pyEFCQcX2NsH
bu0RL0cjaRfXPTLqAJSR9PTO8IhzUE0p/wCKvM9zZVhXUMNsZbI0DUC/aqR10KzOR7EhjbkUv0TU
wbjUaTw6nbfhHGR+6dzaWPu9x2+qo2lMNuZHESjml9HjDAmXE7pSWQ5gIIJoVRbEauchD5XCQ9OZ
oLWCVkXgCUHEoYSu5fdwagJS+Age3mZjmZWhVSrn2/C3c0Rq8jkY4gC2x+CfQo08lBuGYEu1mPbS
+WZ4mmKEQVE10F7cxikQxUZTdJkMOkxBgz752NrvxJQl0Y/KyJOzjNwWUjSWnPJUjTYOT1KSY3ag
7sIuLR6dvsnTjXSpaJzV1DjdZuFyQ3EpUnkxJLyyxxpBXytNchA21Vc5n+uA/db9Yq972MJSkNVp
bgx8Dj60M7m0YUtoKPbLaC1TuaMhS9sD+kjhpF7zt9cd2yCibtLPmrXdZ943Uv4rTevsH16DAA4E
jgUpq4rk5m/fvKob0NWGK74AjM0PpUqQMkcxNF9y6ACZjgRQ+i8kD4Bq+VP/pJYJFYm56x/s2Lev
jUmCOh3y/tmnkPSM1GO4EnyVYev9Wc9Ra2j93vggQ5ltM12/DX1oQ1djY1RnhDH7VaUn9U6JbPgS
ukF7ngkHIiIV5d8Lv3mwDN94/ZtHFlowpM99Tv6B+Hg6vPIBLHX7DKSReLiFnjxkhiDK/5iQAPqo
fZRFHJJC47aPHoY/F1gR+c7WjhUo25f0cM3b17IoBqJ44X2fI2O+PL1NSmMosUU4Jl6Gykg9F+zv
Dmnvt4sMA+XsplXfLBrRplHS+loupETWQkPk2SCHEi/rN6HwFlVB/d9jJW36jawZFqojgqTGVmzC
Iiu2+z5Q6gXUjOKCwkAK+qsxL2Wj+g9hlY9XD1Jee1UFHVC2YjgrJbbbhFIal3R8vC3yB3e4DoYT
Po4oDkdhbUfbCdHxY+OFnxHYdaKtoSnjvk4W5dHF+bbOhnNza3Rwk8vOoNT4aS6Ztg31MOE2i6fx
Ku7SBJ32ccxgy0/VjCpmPg75R6pq5LAIvJoM5R9p9Jmz0kwnu9nEWfzEJh+BOGu//W6fp4yNZd39
s7qvkyWyV/6N0miF8tvo0dRr+zHsNPsxmCYCtfex9PTCLlaRO1U7GY5BVv30idZjBnUXx7r+CMaD
Y3VF7sgEW3+xlyZVQmWTIWiynmRGjNI0gG6QNfKMfZ0nw6Xu+v5yW204n0so0NcIyUHiqOrRp7p7
apCFACBZq+e55fMX80wSetuUlXvzIor/oUtShTTgrLxTg/QkXn1c5oicqGg01265Cfu0Wc+2bTzZ
YWY+9Y2nUQ7M1XsxmYtJ7LWX7YcmRYt8sUtTQniy9sax3ZMVpkw16uYdahSodTR1gprhyFcbRobn
uy0Zs+Y5WxqxNQ1FDeIiTZIm/dpNfCh53KCyL4tS4EsVtZAya42K1Meon4wQNVovLoaPU2p+rArD
/lGmlCchx/f5f7qWg/1RQTPsB3dTYrjtT9fAoKjvvmsWOP3HxbVYdq3/e9eyHTykJYu1BerhSadA
euPUfb6tyoKz6WIrpqg9oGIzkYz5ZYM2oTlPqBgai4e4SRNVI2WgSnmpbN95MrIwOI1F8m6cDWcX
J2h3plSNnzOr0M5NVaFrLV1vGry1oebtpu78X8YMcpyzuE8x6EdiAeNevMX2ZnW3MAHEnnZqJjJr
ALGXfdOloLvX9B1ZHe1kE1L6iR11rMfCgTBqDPoH1YWVjpKf/B1VfD5pDc1by1AmNF2dV51Rlkex
ccbJ36Xaieth8+wsA5ghENyBaXIlc+KVBp620btU2YqLTGSq8k5TPR5By4/yCnjSkabZ3X86cq3T
XhuT4fbTZZFvUkNUBO10uP901G1Wg1bHD6oXvoSDPp+lqU3wMqsKcG81LhSHy4TOh8B/hbMoRaHY
cRtOY6DelsSNYh+8OXyP/ql6bmyEJCklhKPbQI4MmqA5nMeLNHbnjZeoIE+AcibhsH/Z7SrYqlHi
oDJILFLCeXls9ifKBo2VRP4iv+tPfsa72wji9HFUQvtRX55DFGNZb4Z+3nsbJ0LWUlz+5ne31aQb
9HmhoVm2k6Zfei6VUsiq2ReIM4eVRZAKMg87fB8OUfHYVuOXW5xiCVbMi0fAQeFBbL89KOMO33uB
1x6jMINODj7AJzM3spUXZvOXqgUGrGt6eknbRjlUvdK6FJMSGV+B0ETv03Dcs+P9I4NmpCBdeq5t
p1ckV3ZocBWPd5P05iL+T1+FxuEPuztU3VrxjWeKzMFuU5RDXrLkeTkMu1KKb4CGHaYC5RXbq6t1
DZXELrUS68kOBuvJg5pqZ2Zete6IACgrF3rCR79C+2lxkQYgYQxx7bDX04BiHANmPb3kDis6ktHC
sWnEEZUXvXHsUr0yNhockRcVZ7GJWwhSEprDyl1LKK1va/sY+c3LnxG3qPoyq3zLY/jY3wHWgKO9
mfWPaMz668E21WdvER6ICzM/U/wKW5PfBHtVran5mbmgZ6b1Y+J5uhw52sd7k6VB9wjSz9N3cXN1
fUM9ySTnU3UX6VB6ILHx0C9N4Df8N0rXnuafxixLdZDuDPmlmZ6gvtg5afbRGQxOlYT/T00NqQDw
xdz+2fXqz2R9keZamFmRLg32UTVA6srnpfVN8tHtAnvvRoa3N4ggf3C19OrUQf/NK7mmZk0yPlUI
vJ58Fx5Jh8rjb8FW5gPo3DbO3FqngoQD2Sbo4EEpDBRRWsiotJ/zfupP3kCsmzcjpt5ufk7e3Xxl
pCI1RPtdXO4TFGSXs9o9pEoUn1wf1gdQhfHpPhSbvUxIT5rMnwFDACEmPBoZ7aaQ8R9Ow1w/+1md
nwilBO/8NPpHnSDsl9G83PappNDyfn4Wy9D36imKvU8ydXOKuejFU5Nu7msiIw/XQx0Q1Fp2lSbW
mqNZl9FFRqrt2RdfK3b3jaiRcQ4wTr9mTrNvyWRe66WRnrUc6MhnmbcJd/Sphp6TT2DfdAJ1tX2N
zNC5Qm/eHilWgmrnX8snyKQ3Tj4hHbv43pa7hvEUIuHz8HM3Bz3GKAYDYgSItVYRXO2booHv018I
pJVp/sknrbiZ9mZIQullhOwvymFLdgNz3uTqDzNWtceMZNJ5JsY5bwq30DYWL7KtQHK8xvIv+Tz9
LBpbykRc332dQz89J1zB9zz3ljoP6qGTruCQ2BTfZCRN6sATuZLu5Pegw/QQHS5XOd9dpBfrYYZm
6ow6iIZgaTU3n0yltd6nk7uaatd4tpdRH6bOGjIIYGDLsG4VC9XU4Zz3Y7OGzafaZRwhYvDrqKXy
5vOOtWUxbjIFILPdXyKzdZ7HIHKuFc/Xm7PHJezkJsn3RCaTyHnmEpLCnF297/3oY+JAh7xSkw50
ARo1IlYzLSMRphEpm5xvAfUUeUbaBYETvsrB5rZMfLJQ/euyRcrGyX1uvpZ+rHzd46LbApv3ax2y
yaWrmwoo/dw6vLXJtLg7Go9jL/f0jXhL4weg229jeOuIx3QFx4ZlM2kcSmVATpC/gHH8IXK65OxS
bnJwJiBwy8hQkgScAr1gaSYyGLy/RrI/IfWekANgvDv2hFffDGMYsChJjx1Amf/ykxU5VFe86Xj6
VY5vnZRiobmeEQCmRInCInOnhOb4iGj5+KhrId+438M8zJUc0Ksdr4BH9jdHb5kWH+RHsg648K81
lm9a23RCQa5VIXVdyZYQFVd+VVxRgPSura6+2JB3PNgw1l6lmZoYpkY9OYJI5D9cbL2ZQa7e8V54
Y2w8/SUkKvQAo9bf14K93SgQOSTRJW7UcjNTm/HBCXOoMmDM9q1a+UBN7bnvrPmpLHPOLVPkA9fK
II+khNIeMhuGrLR5hsakPlbjUOw7J9Ze6lL/IR6UHp5Io2Wfwszrt0iZGSc7CxsiDbZjHmrfaw5/
pTW5MZz0CwlKTU4xXzkgx9+QosjMGxoU22kIt4ce749/O84x9C+VF0NrQB5nH7fWN2VhK5HGXZhK
7kPp9U1HtQIy0X/Y774eNdl7RKu/iSkixk4uXBhQfm+n6wOQTyQ5xJ77w6UZO7SUm1J7aqkJ3jSF
n2xlSAma9pQhLUkRZvX1bpJePU4okXM6DuEsR3GymPm8Aa/sy8xXn8QFvg4eAdzu1jKUCTXjleAq
xkY2N6Zsn6EZDMwvV45RHD9Zi3w9HMbjpXJzkHdLw4Mt2SAPrG3Uqi31lUyLozGVD/kI02LoBF+m
MIGGWzRYHbc6qN5EpAru+mlRYK2Euz7L/J7KpAW6N4bW+NiV4aeGrNLZAh374pdhsDHmITtU8dy/
RONk74vMyTcym6MJdtZT/6tMVjweHzUl+qrBWHPVFTu+mkszcCnj8W+X0Ar9mpDeWE/5IZ7425ah
N8N5L71wVOzHmfepbIIwJvB92aqbwz1Ca+Ej6ALr3MWfynwKTi68Lid7aaT3N9vfXMa0o7Iwnjf/
99Kxg9ch1/WtSI+1v1XJ7kPp3UTKZFrGxK9/CpVlv3v3iUytewSINZiultn7XrE6wZvmQngcjoaF
0KfqFsewL0CzwaS8HtU548xmxcqhm6vshChMdpLevMzAeb0zHTDcnmY3G02Fwrty0BvY5HmqX6g0
WwJyWZ04jwjDQXhf5u8mbXpRSCB+ThzN2A7JUrc6MCQYv+pSr6LQrg9OcOEkG+RRvXf5bO1b+IJO
9dLEWT6VRxlbgwr9UKcPu2jQo6MjQ3HSQtuHA3fxv3XrJv9o2Ml01LSKXF9a+uThh8QBbqByFRHK
harJUD+x/NO4EDCI6e4nQ6uz0rVi9+WpzNxjU1rdRwCL/UGJlgKjxuw/62DeXQ4iXwdQoNtWrZWF
EsR4x+f+3UOK72vWFrwrwjF9Ite0UvMmfJodn0J7Vc/zNZQc8yYI4sdb1rRdMqSS7owLjv8jrF8y
EnvAFW1FzVKxbgxHWxs2JLtB4k/vC7WZT9TrwmCtep/iaEyuQDqs04TU9QpF2vYjwYWI9G2QkYNl
mEDHsqupAgEDn5pry52MXSpVWKpKEWWetYdsCv2L2KSXZdprYHqoj4SAip3l1WMtTWV67tXyx49p
NuQPdzsSEMOj4rt7cYBldjj2OkTxZq14z4EPqDBGeopAYTCs3GZADGIpqm2jMEGZS/lMQfkVSi7T
2cxlZD9q6IiQZfDnHS+McCMUw2Vh1Cs1pIDJmlv9w+SDzZDhfbbv3fZRhjIrQ7Wl2qYr7CT+DzUU
FVUTuX+wFH3eSFGn62YDtBl5jPQDJZ9FZHwbI7e+anmXvPaHcZiLV1szla3KMZlX6/fZAT8kzBOA
U6lHMufdnZqiJRnwoA/gyocpgN0CYeASKn/k9xyvtW4MGGkwQFwXxIjWCANGWNcWx85hRmsNlgwr
5fkXhObTGHsh5bhUiwdWGX0ArwXR7mILgmCEgfrXrPTEVvgKFRAOpY+JXvh8zPqwnsZ53LnoJ8Mq
FiCdUYdzhFSBwtj90ZvotobmXKNp3OrHttN2vm/27UpsGbVLLexPXn3zEaNmafqxx/EP+1A7MD2i
Ql1Vqx4Vlr2x0AiUzfwMfyfUjX6mopPqhGfAQ8k2QBV+rQRpdLYbhay5amjRQ5tEBBjzut/lmZq+
n/PCXqnkJ755SrT1IQ/7j+cY53b0YnAGpskrhJ9QuRSdk5tsDzFJxHOsF+m6b8N8g7w8UiRlUlr7
icyOyUH5YUojEGT28u5z+UY8UNmOYpU7XQY3yw9TZCTzsKKGZ+CWZSrXuG2V6+iEn6I8RvVxGYk9
zBP7IebmiiZIgcCGZ8XvADMkMFKiVa+NYGjmpuqTdeS+GHDYPNV5fwlUSzuEFZItiVVzeZbumyYs
XnOPe/PdNM2cPIGLOUtpwwnVqfnahDxb3FgZ9pYadfE2dKfnBi6Ih3iZFRfuVgT41BBMQgfOuXWd
I/JvF0Kgk0pyLFQp3Zhf4CYimdbueFgqz2ag+M9orgIJ0bUvMhJ7VkUmjKuOv0bBzb+5Wf3Yr9Uq
7/fi11eNf+2pbeZh7r43LQQq4jDTdubkl5/iqdsVZNi/hQoM+nZkzhfF8+oz1cPKWq73Se+uEr6N
n5uFrt1AYvShS7PuRO3Jp0BB9zMzR+NrEavHRlKn6QwBNMyQP9ooJTvlV8FHLTa1zQSsh6SE1R3m
vjSRsojgSx6ND41pQuMlKhKoNcYPLUiP1S1X4E1Ewv4c98u8Yi6aEklCHEzWA1+2t+XsZ0fJO0da
enG5lZxyLeHFYne+vq9r0kudE8FN5o7Bwy3dpAX6e5tK5GNbdbazsaFk2huVjWZhNQDd04Zsgxw8
2u8cyIgytgWATd34ZMbGcVCy+EdvEORqgyx5qZVg2gcAMo9ZPAeb0uJyIXoHJgFmTuIoOz7IWHo5
+dSfRhlLgyZSvAXPc60oOJ8K061vwCmzVIuNosXxJh8Xfq7JvUKz5EMO2begIsZkfhiWRnrSeAYK
RHYc9qub8EqlEbTs0JgUPZSB2q2biErb8CDPnYW3DuKCUVgKftvubrJK7MseQAVcoILdrlyOMFmH
MKsqGq0yluY2Du0Gifek/S7qeBW8EPlKXzivbmp5HEcedD7An0Y+evvBr3o+uwmlcdAuiNkhfrAx
p3C49nUzIPZKD5EJbv5Gp2zFFlQq+ga5Ok1wTUfD/u4o3l5YfM+bJD/+YSfSdK7M3twH3vxU2OWX
RstbLseB8cEp8y/FmEQINor8t4ciZxyMe8g19SvZMWujhJHxAp4AFAT8Vvuh19Rd0MVIPJJf+CK9
nELyW+9uK+82o4HSzlIQaelK7dlLxktg182r55Pr7x2EhWUIGQsSMEkMnVpmNa+AKBZu0Ky/yNDw
AUUl7kevzcorAbwfsqY2bJ5htWtvxAk6xhhZTB53Mmy07n0G4D7US+XSjnr8FE9qBkyi+SQjafIm
90ECGuYhUHrvIXdN7yFdGo+cIi+Wfk+RAgl8wlw7Ly4X4ImmvZiLcqprpMlaZvNQtS55oD7L6Lbg
krpN/xJ6WbFFK3hAukSznjogObuMaufJD6+AjM6KGnv7GmT/tVwafY7CA4R7xWq0u8RaEfQsr4Ya
j8emVz+JyISYqtzzjqlmfLGrtNhMZgSxZVZVwPvU4ZJq2mNDAv+9mHp/gkbUdcMHr00j4CSP1I0k
+tZVq+ZBGmju7T13aWhS8vjBrcvXoVb7HSih5kZSD7MAJPVT9iEvNe+hW3jrpeHF1W0DWPB5bvyy
lTWCPWWiH2XRvKyUyZLlQ+b/13LSJfWGWCTX5Bh5+TZGHEgaVwXItarCuVll/IdD38AMqLcGjvAu
YOrmIGaH6Gavg5+UeoLOQu7Th/GCS+gv7p4/JvqAWmkX6voha1AQlhvG3ERV/yiXD7lnzEbl8iSy
+9XUElcrs2QVWfn0VDk1RX+5TsDbpnB4hZZTeLbK/NBOToSAl9+/1jMnolsqsZgpGrZSxXi1ObyE
Zml9yCkDv0668o+Y1ZlAIHAJYzub47TV8jDeqEsMP4ft60Cx6GfUvYDXhL/1tGQCodjP4iZ20dSS
nkzCyvxZRm9EtJblMgkNyjqY2kNnFMMDpdHDQxsEP3taN74dev1AhD6O3rn17HjoBQAtQqjjU1hP
1TH1++mp7F/IYfVo/iwnOjsCHjZXM6/fyeVtZjcvTZlDQ03gsT7GVUAqsjCGXQcohzeTGT9QpnoE
fxCcBphEV+3gD09F539yKbT8BFJy2lOUwh9e60Vw+evtCqWIkNLEpP1YAekgbxp9cgtvOo1h2AJc
ZpUHT8GmdwHSTlH4YqBCupn0sT/NY0HOa+mpS3O33YdpnXvl6j5mvWvm+mrWP5RN3l4TpSx53VfZ
92aM17o5jV8IZsXbwnIB26gJBzv+5NNOMTm2AjiIm6B/SVqQdV0GI95ttkE4NLO9lUyKSRuiS5Ja
2cUHxNQTcYzrak+Re14/K27brnQDskB3IEUqjQOucK2inoQaVvWfGKTqd4BrL43aDh+KAtjNGDvt
3tGN+sFfeLbK+Mfs2gmyp17Aa29ecDKV8WrM3bDPjNzbtlocbT0I7Db97ARPdbFp0OO+2o2XkDKz
J22XKG2+7qYsfHK6HKPax6/VqBSE8VggjZaaygOCAs/Lf2S+zWPeZXWdP3hr8HRK+A4axmI/ZO3X
AJDRSavNfeMuX2tJYUnze2KWb3/p/8pyxRywTjMrJLU1p2p96F3rx+1tXzbld35Ochw0MGoUdvx7
WOUPbWU2kDfmVDU7Sm2draWRXuKG1hm5PXUD/Yy1Toc5nVdivDv2bnaoQ1CWYn/j4kH9vAc7+UON
dQtyYbZ649JrcPLXdqbv7jOBSQZlnHnEtuncrQg+Q147loexQABNRkY/ucXmNmEgAMlJqjg0ILqO
PPDjx0ndtzdtefDUKM53sHPEcBiLEeYpujA9jY9j9HgbyURkTq+QZADdgr6LY37S/VMkJ8eu6h+h
UxN0ip3xHcKZw973I+s4mW5x9Xl4baAsDr8YTnOUNWlcPSdlxd8bdLupn/xTdVNPotzv3yWG+yMn
lnISk0V09eLa7lFGEyIU73wbGqAGocxtNTbxs25/A4erPut172818rMbGdqcKleKYSTHaNFri84c
0K3nZOmPQ66ctNbcK6O/zYw6eh3i2XmwmoG/+rLv1l6gWQ/kjBFlMccQTjuFkyrac6Iw12s1+dfE
vfpQSjx4RZ8/lG29s2DuPvoZAhOq5pdHDfLBddGPM1HBCFkPKF0n79DY0cfJdOpttiQ1wc+26D27
zqZ24ToBWeMjXbRcoqSZlxvSfXi3Bc11KpPwNqctXv/T9Y/llUdOswyXeEp48hTn4niKyxOcAFiy
nWITvdw5LB6llxcGOXwZgy8rHrlbzycnR5gNN7/1QA3eJ29rLYNbhKV8Haig74Pkuza0GuD+KbkG
lRud6hAW0Taz81fAlle5BUCz98nhq/YhQhJwFwaxf4SIoEXODvFXLZ361yng6Q7TXHX2J6V/za1g
1fWD/aGHqu/a9dNn8TLMxjvEDix0MrS4VG9cynmOMuwTwEOOVj5PTksV4+TdvEi31ju7DdHKgrAs
Jup4tFszvuRVEG2VubA+cCgD81mO+T9j9cI7z/qPG08f/h9l59Uct5G14V+EKuRwO5GcYZBkSw43
KK+8i5wzfv334IAixrO0a7+brj6hGyORxHSf8L4V/My/1hG4Z0qZpetqdVSNR8I38QvHzLfVtR6l
vKeDYlmdpUB6RPbOnMtfkjyLf6ZZOXy0stg61RZfSNkMqii9y/8qO5r/naq3XjQwJ58TILIpqMPQ
8Bep5kHx+2ypJiidZX1x3Np7GMeE7qhU1w/VZPavadcr5wW9lgBAUj7ZSaGePApEPmeeb+wtS/d/
cZL6O1VY1b9Dyt5XdJ5RJbfVGdHFCKYFVqXgjGzX03DtR2e4KtygSATPjyJZ1G6BOByUcbXbfFZ5
tWVGMl7F1Gga0DMhAAEirk6yi1+Cj9AMMJ74vRWCmMTAX1P4Yo+vihvlzyJs6pDShJdwBl2iyVz9
fGcQZ9jP9MPowdbsLrs5VpWpZKOi8LFO4r4lwdBGxp5vk2cI3a1vQRE3T1FAx85EHPJbalTVg230
AM0uVg9Ir2MZz95ZrFFbu7uA98RVrI3jQkjk6p8aD7bcKCySh8Thl6aswEpu9BBA+VNrAcpDaVDo
HL2WbtI8yfunoKyfPQCugn1nlPqr71EKUkWfO02LCHYwJLDMx6BbvqxeuVV+JjjoXKO8oXl7VoDF
VBojfhRnWcslCOD+1jRP2y4GSazj0Ov2wYbiI+BVFOZnuCbKPRnA9plcK/VHS4hpHlL3GMMKdfQB
MvjJicf20xT0R9L34PZNFhmwdHD1R3FWuOpdDBUUvRL4wie/pIEavIw/W6cKH7d+CzkpL3rT5v9e
9Nvh+V2fDV199WL3wYTx4irD3ISkcT4QAzPWufS42W71s1pjod9k3bxNbxZuytgt9SPVdtlONlcL
0Fsq2Cyge+f6LdkHrlX2Ph7jbL+lIGa5l2/ph49l8ZdsxZrMEFnNYGhNCbAXUUDaF5LL3bCQZ1ld
49XnaXTanTZQrKKRy332E412L5mKU7Ibg1ynsrhOrzYXPdrA3wD1gm869UX/hZ8HKvxIw44FaQ8Q
bKcNQG9bKToa9udTMfKHK4ZareEB9ArtseC0+9pFzlep3qqThq8Hy1wlsb1LYls8pewL1NTVU7o/
3z3rKLOPVFh4R+nJhfDpYWqi8VX6b410qE6eEXoHMdpZln0BFEts68AfF9yPwKVKq67t9/2zb0c/
iVHWJA4UR7ln5ldIRn/n5fpTlxgKhf3N28DRjiB58yzqXPFtlXi0pu5iv21O4qYXBlBDYgdteDi1
aXLh6ARY+V8DMvfyTYBGTCLnSyinN3s/B0ud6U1Ah3YP/w0j3WqBGCMUVYFXCXA8eanY4joTaTbg
Mn12hduKaIpMvSgjQaVOS2ku6W+ntVvQVsi4Q0xa6wv8+DuAkEAJbaK5YBFtCESKRjFVmoTOXlzE
mWo2n5pBfzpIW7cB19onw/yeC/agSGr5fevSlvxOUPy5YhNab97Ssv2X9Xca9lj7/2RH0gqd5gKD
ofbuKXJah9IGw6FYgVmXRO5zP9mXPEizy6YfKgtW7UHvhpOhJuNuc9420JZdlrXETzIqKH5snHud
uzNVopyZk/kv0AaUe7JZNHkvYt6OFGMus8yb1IfaTv5NpxtMAqJLQb2nVjiESzWIhgTGlDB4CTpT
/ZLCu7XjEg9uf5VoX+rFEKrVU71I4uGak35Icx8grGWBDKQ0dmVHLrsfU3dfp/24BkHsRv+aBIZz
KcqwpOIg0/ujWhnVwVVVrr7U6oCV6NWPJCkI8Rb6eOr9isIswaZZp/zfxCuyjcDb3KPYiPIO6Ubg
bWyamfZFR6Nauw9K+rHAhWx5sRTGgpH4Q5rd2R4OTkATQUjGcX2vpI155GppXeQV8hGcpxdP7b6l
IPMgL527d5DoZlJMDz5cbiLhWj50NuUF08EJ9WR3gwMqq+fpk0HF0pN4f7QpSLeQR0+9t74rG3kh
imOygInSFXAB4egZUll68pzkZSuwX1TFolpj6IsYKkPyomYASvpR3NIen7RPU9v8ueb3tHx+6DTd
epX0nsl3yQFUQu7iOXXOpFG813mpR8om6tRy7atoNrVtdt4ppncAdCRcZcja6Y9ZVdyzFOAny89e
hdPjKKIU7stMhrU8Pw0qov9afbjRQd74tVZMjfNgUL6AHMZBwOb3X8SwSE9r0P9dXHMEDu2w50Ad
AWNs+alNphJ/kcEKzQZ0EVga0oVIT3Q2jTqmVycvIoUGbL70Hj/SSOFzahtj/lZoKOcILMCbfO2r
V8OgJUt+qd5FJ+38Qw8Y1L5RtPBVBmMKotckICRcOLp1ujPkaZidQoO8151hAP2EEAZZjPedFLqX
dt4I4ZeEqySgZTfthYT7fBEpkziAxLFcDDEJmMdi+J7qfvUsA5GVep2JGKjd90KhHOZOL2JmqtWz
6XNWGgYqtz9aX09FvJ8SIjqUDQX75Rjy3fEhdRnT6bcMrpmjpoP5RPN1+klz8v/Zw/UhnCms4VMZ
uJD+mdSnwP3Tn/qmHS6+ru7KvKXXKx5TUuw1GKPmgpsgg1VbxrVurYNKd8OqEj1gsT3r6CyvNaV8
WsVtmV1av/qdQYPLX5dpC+4CuPEJBZ+WetwWbH6FGZTHgWzGXqxiaDT3k0vh5OMG2VoMNlnqLL6s
yK6LCPl6dFnfRALZGiz4rlxbV0MmDWaiE6vvmcD+lnsPBg2qGCs4RUP9ubZb7bnOWmPazRXoYmDg
7qG6QLcYdLBXp53IWq+F52yEjrrqCR4fxC5bmKpq7Gs3pqNwWSjDWKTRtMDd/BrORc3XCJuJYd1x
lcu9xgHmaFSj96i1Y/DFdv2f3XJIfytMCBb1cSyooIrS3yaIhzWSLcQho/iJdyE5WogCTplapueq
CJp90Y7KFVoX+5cZAPQFPBNkXAW4YuNbZ+afR4fCVD2K4RZIq/nRzatoJzoZ/FBtP5lA07ZACqx6
zfa/ewNJQnHQpvbgWq5FAwphJFdiSUVIo9ZCDr7pZEbgn1iSFLSKbC2Ovmu9Od5Vut4tFmfZVSdY
+AjZ2VnCdfkWoJuyP4Z+jGmWJmwtRgnhifjDtkb7No9U+2OsKG0X900tC7HJfpvtv/cb1JxcgpGf
NdN9C4xKdFTERHWi4CBTv3VOfuOHjyOlqNVpC6N+tG6zWqp7u8waE24vYm5rgxY3mfpmNB5d8h+7
snaJ7tOaWj9NywD+Qf0UlSVKkc2EuAJ1mMVJfMS8OYq4DrYC4VlonEZipgS1GfSgiNYZ0OL/pftf
/cIAbnYOpmfZLmjdP2fHck9UtGTPXcPBYSdTGUwKCQstg4TN9rLnTS8z0c3Qv1+sLHgQ1f16cWkj
G/h+0pck5HjGtlZmgzyS49QujU31anHnIBUGdp07zYfKSLkqUBoIhAkzCle8YidTGcgqgLECeHCx
WDf9h86yjbcUkIl52/VvdTq09Ds1ohZuc5a1sqIwtOxi9d85hKrKHsib+QqN3I6baH/RpQQMJvf5
mpbaXD7KVHx0vuUPVkUFTj1ArkALbqpeVzPEYDsaaIvj0pR9cQbfuFS6djsUfxXFeqfblsku4nKn
SzvIFq04A51oeYbq00m+++iZ29aKWxdHsAuGnbOgYFiK8RBkIK5XrZu/UOWxQCks9WLVrK+GW93i
0zXWQ9OMLiCgi9uikp1kthi1cARJB9KkPiEENPQegenEbqMFiTa5VrHevE3TYJyBwi6XXKMR0kPa
wLbbqsCLq8oEfH9YKBplO7nDdXscp7NtpP8CZRqLUXNStpbhzbMJFZqKwvq4rhG7Y+YgOy+IefL5
lGi2aetpbWBm/vuDixV0RBtgUP5FMpjTgjliUlhBPT+WVd7+xduO95ZUibNdTD3wCcTq9lo3DnC0
AyzfMotLRS93Iq9T0c52bJa7zR/exz9bK05PYhX96iJyPUBGsV+ny+70K7TX0Y0fp2mMLrBIB4fA
9avDuIQ8+tGjiVCRGEet6RANk8gTS1f3gBouERARQWucHt2Uo/iiLyK6SUDOPFbaYF23wfItqtX7
5BeKYYLznf5vRUrcrassFReP9SEFbOv6Ta94DvgROl2yw5wAix2ZPb8DjlWf67qnnFYPYb6i7907
RPwPHm6UGqmHh9QEZFx8II+KX41l0MktPgdjxfVzYc1aVLbiqtcgyc/r+9ytLPJFZJz222sbOK5m
feeLbv02kKlHK+VhipV4f/flMBdc5rSirw7C3m7wAPAAKnvnkRW+gAs1cqiYR3I+0LpbnBfzg8hU
Fbi7okviY7yYRXdjFvdRDcpzGo+/izVvqF4pQRMVbKZ8AW2SGXWd8MoBzQNC0wz95B6sRR6iOUXC
qYlWn524ySCITvSS5XvX1MNDqmhUgtIRAmWHpgRXmc26HlzJby3gpYvlZlq4eUyZr6ySBUpgNrtG
pV07dmh2MJfGiQVuZp2Jbs4i/zLSen6nD5cF26pyNDKayFJw4/9qEJdt7URuhLxAXx63hw1WGT/Q
hPy71Pw06pKGs4dfpT6IRpcBDq5Fpxbzr+IxS83Qu9/f6mSDcKkyIqZ7s6csmFLQPSYthuMKODSO
ffPPrToNgBaq/5EuaRhS/FOfDPNJDcvoVx8Eh12pEV0m8JBTPBAemjyJf1WCwLyEXWMTC4iVr33x
i5cuTARcHpYx5HjkLwN9CP9Wm9Q4irT6OOQVrb0otsGWhSKT6H9bvZlFt26++SiJ766P2XQxeAxn
hWZ+UVl1q/nH9bGQXqr5bp2LMVW6/mGC9lcpHQjIAq/TrsYSIpaZDLD9/A4Dz3wS/WAXP/xulvzX
9H3R6i9Lrb/uuz3mxkee2HrW76SqKKNdPs7N3h8uWVePXRDQoviT7lB8pSjjz3mtB88hObq9m+nl
b+DmkEC3NevJHHP7Z5qsH0Sf+wr96u7oHiDsoRbo9wFaE7qGKax2uLAvyCrlb37sfqpcgHGBc2he
1Aq2YNHbTQfnbzkMV6v5KXWM5KDksXqRwYXs8xJl45Dt7mUxbZ6bOQHk423N5rPuscni7hjR+Lbx
tnzbMtiee+NeJYG7D+lg2Af66MDWErv0exr5IbAbC9RydDKUk+1cBrfqYIpclCLLrF4sMgs1OK3u
14hFBrPtgOnY5L/fUnxgZqGaSCVcsq3bnrptc/NU+Sh3Pqt5tr3+kcQbHKGdfkltXb+YXLWMvUxb
Vbcz2AILJ1sdxCtfvMS+iTKrVEW/yEyGdZ14+9p4MLvGeJBlomoA3OAq/L5ElE5j1VTZwWuoUoTp
KSEhp2WQmVRiyqywKu2yiat3KYWb2xpf9lht977bfrLVJm7Lndk4V30dUHdNfejmFug2WXzH7PcT
5TTFbiBaSipuaKKrHyslQN+9Fl3tZRClFo1VsQP1FpR9UehEk0+52f9+s3JbQ52O8ea47n+zc0mX
4pXSFIMSl/HXNiC11TjVJ/6ci2d6iovnrOZrcrfJOX+kxA0j5bTpbnxkB9h61h3ExZMSDZnKMPsU
y/JW8WFA4QFp0/0bvt/q7LZN+kxWj0ahpQlQxF6b5/ZA0jF9Nmq+7cfsUQRt0UyOy/FW/Gj3zuhF
NBQQkMuJYzJmlbIq0DZ1d9cWavE8RoSqB2u09tsHl9n66eWzLOELNzWetg978+H9nFLKOGqt/Y1y
aqqqO+TZeRom/UmH5KfJx6EqT/TR+geyn9M1qzsIc2UqAwXR07XYlCKLZVfGxnjdnO7WiLguBBN7
Wh1FaRhBWe1ult9o7zZZ1wdaR0hG7X/VgW48G0tPTzJToyGDuRQNWsAArYZSyDhrAIxulOLYLro7
w6YTl23/MNWO7UxXQem4OcUSDHY9vw30IgcQki8yof6ZpiUorP0qK1afKesp3djcAaocD62tJXtd
zmkfntbo5wt4m0803CznPDnGdd1fIDo3kWY465HgvW0+DDkUFzUpHNi1/YTfBZvVMg2GlqNhXwJz
mtfp6kMMM4Fm9Ie3zNYlJvDezW7xbtL4zft+xyirSrihabkUHzfJKjr+li0Bmh5pwmu/enZHY1iu
URIb1QAJB70zQy9aeuHL3HXzXk/pMA0N0FR3SVbMT/0UWNaJSEtLoNakuSKw4Z4fYZx7yroQL7Vu
SVUO/bd1E7G0udVdcmNcUCLZWJ4hhjL7zQRtB8CwZZdoYemb0uoxtkcADpah94yEyjgqtxtIFtqd
KG+mWtNpaH06ZzSV6PyypiiKt9UJNzGAAXsLOoFFaYwvHPe0q7iJ8W39smx7qAlv2kMbJFdZtK4X
77vt+xaMaNgNThQKkk3P5lK/QIHLN8pfB5IJ+qW2ILgWQ5W5P7z/eYlYqYAy+daRNetctrvZadWO
iXm1nV47G8uLvEhbXuzN8o4XWWbbsOkc+QYQy7pmM1nLRpNXutQAZbtN/9E2ovsfXG4e99E2bgrK
6tAl/xHjjfPH04+2uF+pyreZaOshhed+6FJ+mX78x/z9f9TNI4eaTtncLZ1dnoK4Qudzd7Eg1EhB
LgROwn4f6ENBucniOfWETXYyleVijnTg/dftRBazzLZHbPvc7Hv3RPG50909SutK52TVIDwsn3P7
CH/7SHFZP6AsuXn69rj133/3qIZMPRgDamMG0c5QzOoBkmL7ai/xhlkd+0fbGgCPQNoGI9JojxJZ
nNv3FWofYfnrutVbnQnDn1b7qhEvx+jX3QM9L+odlwRqQHwtOq6/yoHG6UemMhTL4aRaBl1+R0Se
5Yi02amzC496CvH4/R5FGzXhSbS1Vlj2flsks3Un2fRm/54CGBsWrL1ROdQSxmSnZKhs7W32zzqt
CgHeFB9j9P+nJf/r1nd+d+L/61Perb0Tt61UOPz2UaSqBzsOTgS6aXdWe8CxMotvC8CpC2Da8h0V
wCBoezG98TIVnwRsqod58H6eE0Cvdv2UktJeFstgW5AJNw2wT5tu3ZVcdA9Tle4eZC8lcHQIjOQJ
Tf4fQlL5IY8ge1hOjzI0y/lurQTmGFZTh6P/W3TdYqhizjwHy/oXx2brGhsRDbnENLdGX3uJ7dZz
75NFAiNiMYqHKgHeBgyTJxuDuIlBZoKsLKv+uuXaRvxuGLp8PhtD9h18FAK6y6AlanNqGvtXYP/h
wVFyArtiKPOhj07SZLBqDSVM1zVi96urX0Fy1FVG+BPxVuVxVPppgRYGPSq0nHMCqsUZwKTsqSNg
9RQoFTHJNNtRbMfvsujESlfdm4voVvPgeMnRH2x9Jz7epEC7um0mazZRFs5z+a8mSd2T6BOVIFRn
UOQ9xA4VioaXdi8W6bKunMurCuj6i0sl2Yvog2bonxTQuu/0YlQtF0K2CPqpbUHt9Ja2QLXqh4aG
k8PquGzqWNZFDUIQgf+aM9rSRXd5JBFdE5Rbar4A5iW/tPlu6aa77awsf4WLsD2HfVldoWqurkr3
YzbaAWhRkCH9bFeZfxKr+G0uN7qWY7ALjbAxaib9rI1y0vXeX0W1DaxXMdhFk4Eknk8nETeDUZmP
Q6oHT5tKdeL5yYXSkbToLik09yIBMJnJIIEqb4lWyWwz3PkFpjsD8Lk4is/dkm2bbVcOKCEJwLCk
yUDayQ1XKU/CxzwAnfVc2hoARgPE8LoPIAVld69dpadEHPLhpHSeeUkqCnT0gvarnUxlgKODutT3
QRypRnrTbeuKGmKZuh7DvehyhazYbjNve9Fb/cMi+1B/UFzK6LHmK+Aqg7+UJdhu+iaKTjf0+lQM
03+0ybBqYNRwEcPm95Hufdk/+65PJOzNF+zyXKjruoPXRO5JYN2DrGyfyjz4LpKgv9OV8mqD5wdC
JbjvGbdHbuJquALFJzQhfKLbfV0t/oFG9aiqWONFFlRVHD1WcQs2SWLPP6UzvHZOWp6hsEs++/TT
vka+TjycDqXfwKs19k3Q8LHg0/nq1kADDLn2W5K406k3QakSN24Gu6IY61/Mpu2oszpoVg/d9nu/
jiSai2gicCnKITR+5JJv0srUCwcHNVOrvTjdWP5ryj3n0W/s4NGCaOVJBuN9pmtN1O4omIbDNaDs
YjFog96m4FK9T52shXCgdNV9C5ZJuwtqrpo3dpmG9ENcIHXfh7oVtjvRVcHM6VTc1YovP1HOdKjv
9E4rAR5gn9VH7dL50Rrqijp3mAmfvcqjEiXS+V1d8K7y3o5OVPnYK8CV6FbAq8RK/SfaBkQlwx3o
FV0iMXy7tL/eIGT9fzZ1SSCrh1YL/+i9jPItcxi+5m1aXCvfCyEnXKYy1DZ/1Tdy0nfFlZxZu4fz
mKr0d0cxiFj6QDSl9Cus/SJ2Onj0CS5dIxQcxbS/VX8oVmV5j+UCitdWo0F/1+zDFlrG0eqYL5bJ
0h3asWnsepLVMrh0nlZU559nwdsTR9knBmvypEFXulupSGYhM1mGleFkThuCf8JrUjp0j4E2ntMO
hF24SlazyCv3ibi/LZVd3hlSxB9IjR+0Kf/gbzvg/KUW2DxaPV5kMK3eo72kodaawswk479qsdmN
+uawuYoOggQ8N59VXkgmtQFkr3U76vPeVnuWbpjH1elv97x7xCauHwgAwxGcwU6FKWV4zOXKvFyP
ZSbDIJfpTU7ezc1yha7lJryZZZYu+8gMVCIu11P6BxBbxrq/LBPjttXdKhE3l3iGWkEpOphGvZbg
2lJyoOrlfJViA5k5UURUyzY172yr3fOdSzLZ/Vv5gpHpg7JfN2qXeoa5m8xdE4OMFhuhxR+11ndg
aCymW195yvCbOy6pavkY4iJbbB9jmjIbWJxlsSinGAjRyIwo7pbNRXn34Qwr0491BfJBbeWhcSyj
GFB4Ey6N16yx24vvxdHwp2hpE6K23LDokjTtdDxAId7qwavYqMvqLprZe4+T0oR9RhkVqDcXv6yM
54gSiOe2BCqnpDF6JXBRqI4EeosB0DKwZ3X9WchaIqF3WX260AihVeW1NQQWHNRRfAEfeWcRQi53
hqM3Vzgamqu2zDbx3iw+kZaOMDoZEWW0Kpm9+/dMHPe/JIEDwfXymtneMDdvpkzeR7oVlLvN7hnl
V3DrszNY6cET4NjBk8zuxCjlOzduu/mYRj70CpuPzPyBHONhW+NR4GpOE6gfbLqu6DjzsG5bPXCU
u5bTQ9sO6oVMnwpIQ6ucG888iyT6/t246WT2kUicFmC3zfyRz51O9t8+wbb2n3Xrx9I6OB0MlQJT
ylBgmpRorgRyJcxLuRGIIOqLaGSQWHGcX+mUnVf1FgBmExdSmJe+qKkX0OqL3BKcNKIVEprtnSI3
jO0usl0u7u4aLZnAXZpzqLy5yNzcXLaLTe2GxtVVT6KRQU9S8MrAc3MiLmJ3wfAwzurHvEro1v2b
wLsskAg9b5cFeRX4IPmHp1bx1R8Bb5N/r1kNJMursF512/+PWN99Rb/9n77rNxVsovVZ7yCIAkxf
veopdL37dVqpQfUo06FNn0LgbB5Gpx7pKVo8R6eylD0Y+5RqVP4PrV8uU6Ay7L0xFcO6U2gDQDsu
BViyEo7iqHokMrkw3M/+A7f9+At8xQrYyGn3MC411qLrjPaYFHX6KlLSWNFzqvgvIkG9XT6HPb3z
3uQ80z3tPMvMVIzpAj0zu3rOM2zHb3o37WmW0NICBmV173z2DJXUzkJBnHVUtw7K1D5pi8gb94up
O+knHTakb5ql7tLa7n7W9NH/KQhVOBVwStsUjhtl/CpL0sEJnrRkNrhQYaS+B7zVYawPYjX9+cHt
6PcvQHbsd1rjOk8gKThPdsyNNIppZ0AQtWXb7a2HWDqqwECW8fvjtlQM2zqZ6ZZSPGSJ9UUke9l0
c7vz1RIHUh/dfbjb0oy0S2JC0lXJkdHJlec5AgnGqujMCgFHzReVDIMG6b1BccBJfIEypV9IpkAN
k55qG5BXxpNhxO2rGznARXhh9RkW29Dvwn2rwJttqdUfSTBrUEt8zmAPs85u6LanLAXhkM6C6UWG
FCQlmNASYt6d3mhnZeqm61BoF3DXrW92UT8Gql98AWuGP4YOKvbI/uamofXazdo38VEoA7wqUwhh
eq9Z30bXK8+tqVM6tewA/ymFva3iP6iW+joGc/KYLwkRGcCrSsAT055UvkcfRDVIfubOhRr+txVi
CK35qXScDs63d70e9WA62wQgLbWv6WMscuvZtfkTqwGg6FOzOawAANLd3+rtg+3rw5OAADQLEkBa
5e7DRO8SuIwLJoAoMxeQc9OlM35DBjDy2XkuNAOeqUI9Uw4IYXlUUNNN/0NylaFcZn5aVzoULlCw
2pkS7NuRQqjq++RYILySA3LdWedA6elXuqa64CDTeJFlJubGCV0oHMWp4CqZpJqyu1GK07bGqnqI
8e7l3Ax+boy8OG/73j2rq2PvscqM/dQmxXQy42E6TonHISQd6YLmvUg+aE2EDor2aED2lVFLRC6f
eyLTuSuMy728mkR7s+BmKiZZamlTfQQDIdzd7HezvgEQ/u2BRnq0oAqgaNyfb4Zm+XoeHb3PKC7H
8iZ/5PND988uJiw96/7/7Of5FjUp6zOBHzh4Ohw5H30E2bDQQJ41Uv8no3HSUxplxoNNvOvoRpa1
V7kIU5jnvpSR9QYpHC5tOn2aazQzgYXV9uFDmpoZXnTsSZuezCCXpgdIpkli0MoWn60FcD5y288V
7SHPImlVHz3yjUTd2GJ89zAK89+jOcwHurjD64bEKTPR6VTzAOHzbu6r7qe4NLk39u10dYtkus6t
ae07/yFoiFzRnNR2O5lqbfTsmr31ACRzEF1gpWnp7c6LQ72wVk1R0110w9uJtA3mQo71t6IY+B0E
IjPtqTCMlp4ocCgAORxham0MuugH52rn2fis921woeP52nNyfFXLLHhNq1E/m4PKJeBdJzPFinJI
r5/u1LnuhkctBRxJ2ivXTsuiHex9NtKxu8rSjgnTGRWESw+neI5Bcwo9zugAU3ePvkVNODnpZ53C
RPBsl+kq89hn6/cbdbJQMUfLIA4pB3sn063HTSUeYhSdXiolhJWFRuXZj23F0FZt+FSnwTc7/oN4
F51hbuC9GrPmHxSfm7fXTQ44toO6T4a0PTpp2xn01XvOi1rS5TWW3pNI4hf1UfwAiJZ3AJbOO7dj
P18qM+UBD5nSkixo5krlm4+zU6pZ7lFbeB7ShVJDDIPW+nvL9GFsCUPtGpeVdpWZTWsJb1kzOm46
MURpwU8pkVEUmTOe29K8mOZowz/VAIV+VgLP/hTMcCPs3CL95oducBUdjAo2hWZ0sBLAOji2qh17
AVVxbAIUum9rtE0N0KHZ5IvABXQs/ojoceQvcQJ64bl2zySb4eie5+kXuNz+NlF0kyMSnxs5GWG7
3t+tBLMzOaSFEcByB6wFJcj5k6InxYk25YTKjR86MdRgQbQU5OMjgxXVxZOhBVTajOnDMPh+tTN8
QKAnmWrL1CwN0NdHQA2Xmq2mmbmiy3QbkqVEiwgqdVqLj4jGBFhA51Eg5PaDuRvcMOWdEMR7zozG
vkgDftzvgwF0FXnyd1lmhlfMF7ABOCQ2+g9zCeNOVBrWQ6gZzUVRGRJq2gGmULrmMvHPu8hsVYpd
PEUZuhFdr+v0brk4RbLT5i/b8VfO9tvjgvCkFgTp/ToZLpIck5n8WGQWvucFN8Pf6sSlcPvwLS94
t2QTP3TcHv+hOWhcb1+ZlUtxr6c9KA4VKgE8nnv5MZlmVThHmVZSebf9QG+85IcpllpK6D6USf7x
WyGmTMr1ll8DojmVsd9kO6S4hHPT4+othtXnbmGenBo/dq6DnTWwfcC7EBjBAzXKo/HLu6gkQdR+
UTTzd92vadax1Jigo0tFmGN4xBcYepVuiVUO8tBflVOkA007JoRw/Iavwc09B9+iXmWljnGSRau/
3sfmyR2qP/La37dTB901He79zlgA8Ndp1UKeYINJlIJn+CiSQrLqaXITrYd9m6ko475M9o43+IfR
V6oTMI1pRw5z8JW9NHVKO6fMcn58J2uEC28zbK2gm3UDOIOepXzoHacEfxj61HHsqmOouuOnTPN8
4vi0BOa+DtqYPf0iyMFD41s00i1wwhqgPhotLE91Uf7Q8Wamt7WjH0TAho3Q/O62dXmione4jAs8
Wr8MMhPdnbi5KDp70xHDOn3BUdt22HRBkz719fwNIuTuCbQZ6CQXxpFmGKN/RVn789Sb48826H6n
ro+dPYjtBXg3ym8D37VXgBkpCIgLqh/jhSFE5G0Qn+nd0YRmF2iVeNxXVRF+Pqt8vXyWqaPO4Wc6
Dh7pfCdBvFi9RRXVzZ9882dtXZw5xBvel9Z2oX4jjtYUhk6xU1w7J9Dsk2MVErXmqwaozfW+HfvB
IWwy2onlei03cw5JEKq/3c+Xq/pq86404NcrmKacAOTLfzsGmI16NvS0erjTrzgNm9/d6UFgHe6W
iK6LznlrAEfnGLm+N4pquoA7UnKKDOYJGIm8Ihq9aEW2F+VqF+U2ZBHoNKvnahdXR9Y7kzk+JLV1
EJ1sNNGZAgXpsp3IstHNZxCLatXmflKhLyZ43zYz1QZL9tJeiqPbunmbbTrfzLqDqykqqWHu80B/
4QOSp2LuZc2NVuTVJF6aGbPAzzh0crxQjoar/W67XnzWK7d+ovZgrys0BpP4pganCh5zyg5Eqh1H
AbGhUvKdTFslPylaMF5daGwSCgaeuPW4oPdzNJIhNrSF3W1UDyL6edQbu7g2vWuUUFa/nJbWgxOp
KmpUi8nZJ9TeZDYlrmRMqk8ypK4XncYcePBNlxdU5+YjZcSq/ipqvfylD73uaWwAELHnwD1G8HtQ
Fjs0z0RBm2cxyEx0ZDJGashd/qrwuHPT23EcIXboz4OSvsCgaJ+DpY0jkl4OPwXFq8m+cPCr2eJj
fa6kE5ntxRdEe/6A+E0XSQbZaNlD9PDW9fus6cxDo/jBExj02kyDrUfuwZq+iI5CMKV5lqlf2HCe
J/ml6WA8MjPizDKIWOdApXAI+9eaKcgdavmWvERlt9SEt2tF36KQFMONDGW0flnl1VeWyS5DPvE9
Cl7jfOgV/3tq2r9mXaJ9A8G9vFaqGe3D0lC/9eronmenio+J2/1ugmP9lHcg/o3aV2OgaVyEEnA3
8vX+V5EagLS+JHE5n5x2IMy8uIsuGBUFqJi4eQjU4mebqheo5ydIJxMt2/kQBD6KKGyKoHNluzzS
3nQCEgE31Ztuw4yYCutLkTg9yAYaxS9ZUF+7BUu0X/DhbIES3WQxi+UjnVd0VblukSiDRt+93u89
ASrd1qxb/r0slhKuZ0cPHk19gIWgURLQitXg2Fdxc1jlynEiCK4NG8rgxe4qdLUNyatuuURdY/81
pAmEVoIwMS6xTK2lgVRkGVaxXhCYbuTFXcSb5Zqi2w+0oB42P4hs6cqp/S++YqpHrSOXtObq/1od
8JHOlHR+HivqscmaaicVAPeOdjEf5hoYEM8yYZ8k855z2oQPZS9Tb8Hoo30GhhKRI9fIL67iGvPx
xnVyB/PggRazb2MN7pZEHQ5VmZvfbMJQx4nr26kGGOtTQNjvMxQXwS71KIo26ib+LEM2zMqu8m3z
vOmU/2Psy5bcxoFlv4gRBHe+SqL2rRfb3X5heJkBSRDc968/iaLH7NH43nNeEEChQKmlFglUZWWW
UbExITMVZGPkboAv9SHsYYc3O9ZKlLhHQeMI7UYmasAR1QSgCADfWs896Dso59Fi99wDZR85237W
7S3Hd1dDV+orkNd050JF++pUOzPptE+scPPPE6KvKiTYTD34diP9yaGRm6VHPws/Se4ElmmP5yZX
G6YPXc7DCvjnNlxVnhceoUg4nZlZwoZd3nT2VUPuNKx67X1wWxBu/7Z/uOJ8raQFBQ8kiAGJpms/
XGf2d8E/ESR9jJDf8rZmfzLQ606ahq8mRWnf4rO8lw8vbFzBTYacOP1xy1tLHSF3AjybiDf2l2p0
x02rDwYKRgTobsi4zEDlx1jbFMfosfHtG8PcgmmyuSMa0Rxqh0UrcKQzHxg4GJ2+P2bSbM6xnzd3
HL6bey3xRAKmPN+QjRpTxtO1iNx5UcGw0VwNPcjgOdDfu8WvGXWIGPM+WsUgTL0vE8vr/La7MvvX
66gJLQOmqQIxBgque0T1s/CvDIrGL4nGxr0TiWE3mVH3aWysV3DwyB+ydf/okIC32fbAaqln63To
nJ88RroerJX81bHGeBdNHMTHZc9ubgjZt3ow9VWUghLCjlUs20N0qq2iZhvL+juNFjsNqYnCAjUX
1EVwPd8UTgiiJMXrFY5uv6kiqa01vUKQfuH58iFvf/QsG4Xx/+L/Ig+yTcZ4M4x8PFh5lq+xx0i2
FEim4DKqcwDRsSG6NIF1lkx5FJdHI3E+k2kJTqMaOVszz0QqTMWqaZbnoX6r+/Ucrh5cMB6oONy/
KTtpWE7VuyrlRnr2H2ZPouFchtR7WLrY1PoqBVHYYhpiN9xFGlKzSkNZGpOtdHY3M+nPIEP72vft
43Am/Qmh+UvO9Oizkqk5sdh8pmxEpUR9C4EN1GOGIk7Mlz41+0NsoRxoTmA0aYoErYZNzQjOEAcM
MHMEMMsiEaSDlwMGgN+YACPUJuvSEboKwPgYqglNcKlgCw/aYzVcwD80JBiQXSe7zimTMxCA+i2y
QVxYl6BZpeHoTuxGvayDhI2N0KbLC3bzVZMVtQ8MUjXW/jqOYpARA/1aAIOAumQzP9U14JAolX7V
M8ZftWwQ14iVz7jtRrOpr/KDyKFMhwBXtY673AkgNN+fBwfai6SuGIkUElopsJhKq5Hs1AigEKB+
hv0sWNKPpuzblRlb/Wno8s///4QxJZZHVchWFk201vO83nzgWVl0BEcXgqCelNOGSFqIXYUaAebh
HXanbzwvMxREIEw9yQgp5n8PP9g00BNzLTM3ZKNG9L3Y+l4PUnS1ce6TVO2eqz6wUeOLohJsl2kC
mTj/5uvrzolA5O/XAjRSUKJamiauAj9ywHb5225rELYqTSUOPUDC+mGiqpV2VQs4B024adTsMs3t
V37VlzcLdNCB4wIqFRqiBJF97Ja3pEjZNu4ybfYhR8+tywDVyCMefaP+PGVpsy7bagoq9RCrCq6f
WVyhbmcZU68dgEmuO8hvTjTt6Abcf68xiuhHP5rZlo6LXm4xSCjIuEVRL3Js2DLYa6HizpZhIZNA
x8Sxav19pI8bG9HSI4/64Wj+7tGQJsjWxw3AS8uYppclyxUWG/UaAR0iXf/rwbz4P7yi3kfj/FZo
xbJsWQFG5H/eyoMPDf/0HslmeK1z0KubKXz8oarRu7ZaQYnZCXEIHfQ1Y3qzhrolEsbQNniJshy3
3oFVqyLSpxeyVZYBoipNoN6x1l/6CdTLtTsWW5rUeZauqs4Dp7ampy+C1V9Zk4zfPGy4VjVIj27g
5tMBwzlb0tAB6Cy+T1ar7U3WR2Bj+KfpQ6NF1Rkq2RYb9SKzc/aGFf5Y7Lxwo5tVeP4V0QOIi+2V
0AIoeOLwrtlNeG/6TgNLiM6QETZMdCu3CPCMZZuCN5aGkhDZ751cggFDudNCSImO5yqLzxm5kE0p
zkn81PrE+5QlMt1TqHmJRMe/Y9K2h1twZ4B/SEWkyU5uSSHA1UxjmSvaZpt7NrZ34IodmjRErSDg
xFyPsjs1DYh9j2Zaf/ZHQ84mslvqQGIhVr8P8ZADiSJoC6A0k31OWZ3dUycZjn2GTxgVPigwdIfq
iDsq4PKoNj+lo/89GQuZr60OINBlNh8hSda6XuCGJbatEG8GrxNJBy+Nb4UxUpqIxS22SH36vbol
5JmWbB4m6gxPo9oKP5O9H8xoa5UCAIjfu45ldwEZGQFO4zp1NmkJ3Dv5FIY7zNuT0WHTdgrj93aM
5GksIZcFVY0qWQ2RMQacROVoaiB5h0apyHWqwc/pDIpKoN4TdcMGNfzVVcCDzLU4eJvj6AI1uJbv
1ERph0hws6Thu2XaS6FnW6e3wgDtxATuDGdjOsVwmqJiZ/PKh25ci52Ub9nlxkFKFKyKjjFd86nY
ZyPOm2NrDs5GR7pg7/YAAdIwyyP9ynpQj0JYNts2/dRBhFito8Y6tK7dXT+YEwQ3Affu1ybL0wO+
hfGG3260ATUn6AJ0+zKyPPyL9zXe/+B8Db18WCedjQcH1MVWH+jAqUtc4WkD4uXQhtLAH6fJSOTh
XYcgX8jF1szkxh2/elYxfRZl6CGVJouDnWv6s20UoKCYwAc3Rmm+dutY1bO2YwtYFcjAG0s/D6gJ
OzdxzBD2MMC976f4vrvSA2FWBCBK41h8NYATY+u3sjuXngdMrJqYfVxlpJnWafKj55sINcG02GnF
n2zQigOdXAkugv+DM70kbgebcYjK48NbWV6CeloLrKtnVH+xuoPwYORor7E+rEwwFp6SIZevJrjc
Ar/O9MAAfvZ18nl8HjKGXY5ROKBvHFcO4msvzs3SV3HsGntN4+ItKTUAiiHQ5CB/tIXE7gc71Ih7
gKT8DMhxKy2+TLKBaG0dgUYQQhs7BNyrPc7In+ch85rsVE9QTU8m+QMqMyuuJGQswLJU7Ns/uXEH
xqPCnKCZBn7I7VC77akdRHcCaKObe4ut8vU8RD4CTAuGAfXhZWZyR3efmHWZ/J0OYH/XNUhomY0d
vtiJc4em2fi1N1i5Ibut7Ah3znYo5v6yh2aqQcHG2IdVuau0ur04KgvfNlp8qA2Q4pFqPNmScHgi
DzIZKm2Ps4+2oklquN89WXiOPF5jhP6y5UAndFThw9zlPRj03LReOVHYbfWkAUNn2SZZMPmotkaw
qr74qjHnQKHqdjEoXlonPEVmiNVOX9W7Li3/liZgStQI1cviuNiiVKpboW4L/M/LNPX8KYsuuf9o
ThUfat0q5mfIjOUrX/fYloyF3ZWXD5dK1fVTdX26HvlQb17N2yG6NPbj9QcRRYBVQGNnLlB4IMWz
B4FShWSIdmAc4GDHVkUMj/UMs9NDvQMNoUu0KwvIKNGSTApAdyPv4JXg6wIh1xkHNHbhWmRcWmJ7
rKe2OiDadUuryALFtpr+1Q05R4QMPBGxcv+whpxiBe8K7YrvaIgCNShjSMC3f0NnR0LJOsVUB6wB
49qCl118qEcNAWsfXB785gsuPn+6NF3mYR0NeVd8hdxwsfWlYBA8Haz0NHeTqJWIZhU+ztKF7q47
NTV3a/Ws+2B1SjNEgFw5WH2Xnop86naZnl8X038uT1M1XXnuqmsOUMEGWkVdaH45CKwmE2OQKfjn
2jJ27TXndbUeQ605pSjdK1ZRUrQn5rlptiUrkgk8XPtdcSxQpLjPh8EuVjRDzYfx7EnWRF0koetB
nHJaYzM/refxMv+4/sOl3Bb0X5YGApBCTzSwd0K8QIR1fdWAlbkaeOCzVRiJdmUbPNotM7HyoaHo
zVs12e6BVlSF+WstTTL9vWhRRUlzy2p/0pwT4vvBYppfSqsl2+M8+nWZoFcKbRRbRcjzxwZQ1IrQ
6JRab7IAaGryXIQhVDP87pXQwytXsxugx+WK5mlMvXgAmUA0xLdlyXKZD27qxYa0QxR2mV7egdlU
YiO8Qq5pdnakaRrTdeZ3sqxp7T5dA4KFB9yEKmGfAUFOas2zMDMUPA2E3aKNE1b1mWyzeLOOkop9
I5PviWkXu1CU7GL1Ft+ObugenMrLXkxu/gC3UfZdq3qF6XeAuzVtduzCBIRZCJB9MxMwwMEBqs/Y
FwrGTnmRgdHeByZf6j8me7RfUyASn3s73tS1Zr+SqTDqjR6By5VGYtIRSjTTC43caRjWpteJQ6VV
Dp7JlRZoWu0HrVqOjVN24KW2brD1P9JDXIgsDfSoBXNvGWWvXRI7qL50gMdRz3QbzJrPtv1GA/KP
Zf/DsDLnTM/8oYrSYGJQVyMPRJQhENgZw4ouhucptGxdf4UMePHF9DJEhDTo3SHxaO9j1GkeuiIP
r1ZuIpig987n2tZ/5uPQ/+3fc9Fbf7ed880B0/G8FnItxS3RuPNhLfOGaeO6/rwW/5ThCogQRCwV
6jlG8jnoQ8mDBfVsOUA94HAtUQZuQEK0rAPLl+MTLWgG1J0nlf2NdckE9Fz+FURl0Xco44AM1R/i
JxzIDdxfIhMMHpio+FtSV9orqBXNNZv06gWUH/6JF9ZfslcqGkNSv2Vjbp09oOZfdBPa2RECn798
lc1ovJVs+/Iprb3yReMTogfgwQpoAcPu4Z6IKrDDRqxzPQwDu5jas6uaXhVT5WojST2yhU7G1qMq
vaKJxPOhymDxwWlWc5+8kPc+jHIoDst1qLdcW4/s8RAjb4h3XID4FcnRDnefOESoLI1x9KJul3ai
gXr6UJxpbCtn08j4KmlrgJPVkGz/WUNTqCbFLstGiOXDarWmHTqotDXGnnj3iIcP1Sv8RD2yLSx9
zGoLSPu5bw928v3T0geblb6rXeqpAZF3j2C6hbAR0O+rXpQ4QVk+vxi5H0NtBAzZ83jxIRuLUhz5
gbf635jViH6tbf3PyJeGW2jKx4AO6iB8t3QgNeUojjxxIc6nzrPUaLn2FfhIeU5NjwOu6YgjGEJ/
ebhautOdvBTfdOjlrHLgRiGcWCTYXVXOfjmNGKmJwC+Nf8/SMQXa1ZCAiEwP///4pUOudWsgCXqn
Xy7XGgRPB5aDcR2TSW9aOy7SFMA/3CSMsGdXoGhuHVDY9fr3UvLN8P++Fk2TH+Z7AH7HO02U6SZn
DkQPteaYx4a0L9gzBEnVubvcm3a+6/l3anSzAnFXE77r4/DLZALxdkutbkUOkAVDYEPrmp1vaeDi
VivJd4A0DDSZ/fyQQ8ZwvtoYihQ02oaH5BeoCaQXtwEVM1HJElU0+bZdYieobxYT9cjNpUIoGuu4
jc7VUHqCW1jncHDP8BoKdGESIIac4PQN/iSyUXXN9HtiLieh2hrHspKgcqBcHfXZunTK7OYLnt3A
YJHd+h4yBw0HD73pJr61ytW0WYCjPMuS7+SHCC0mNFkZJ63hh2Ut9aSqzxHebjHPF4I28Ubak32m
Ky6vqmnyJYb4HcRB8R4W+zhl9cpkNvChvyeiLhQ7TULVkJm6dpKi8AMuGomykkoD0z5sNEHDpSEb
zZKNhq1WjGuLt/6abCjB0qr5MjSuoJP0a7wsLFGyXTVlvf3TpcGu1AaFZOBrFwCRW4XTvBmeHq/D
KR1fm9hvEevn8ZOJDeDWqXzvAqnsDFrvE7hIUMSyD1l1y1norgqzy+4Rs+UdfCzZ3amdk4mj+5ns
Nm62AdSQIMhFana+Yinnpo6CYyh+BrNRNHYdVDoAYwSOaFEocxX/IE/xtPeuKJgaQaYKTLEaFW4A
fKc7a6xAvTWI++kb6agsmikfhg/6KzRTT4jH4K+G9goqzHMgZyZvE8fZCLoogUhkVwz12rSRbO6M
Sr+SjRpLzeLtdK4jZjM5ZGBCvoIaAESkYAhZLbb5auoaZYRAoYBqJvkCtBivXWQ9EAkCGxo1U+mL
Ylsfk5GO2lZSbLscJwDPKVLQCbfWFdVNiErx8BtLQJ2sxcK6LvYpBPpRmPEPMtEk+VOvmfh3Uy1a
TOSWF+bWdR3IKqjQl1RBsCrq+NwjG76cXS5AAUyT1Cy+NPQL44uRdz/xIMoOUytzSPOZm1xPxAuo
to6gD3DOHHmuMyK13b5m7E6mxU49bRixjye/SULZM3HACUQzPZclQIjqMssal5vd3tXN/+1adSlQ
RQqG242mZacZTznZKF5yxuStspDi4kOIsGmXePI+gO/ZCMHSMoosu7eguLwL18235FdMOhLK5Je3
9uwHWgR7E2qjisX9w4SxsGPgjgdOjAcWjLIvyiAMQwgxKhqNZR3RY4DW91mEqN36zAXAk9yobwYf
SnMT6bkNOVHWHhzcUg4ehCdQzsSsGzWT4syoTKRdS6QCNw8Tmul9M3Q+HsjustK65RK1tC1+vaP5
rReatist7GBZ79XPQAM2z7olKiDP7XBHNmq49mkUXDyBX1CACG1HHwV9UhHvQPbqRgcy0edG9rIP
Y8Bwp//4gl9w9u1R0AZcvfAhg+HKoGp5vXeq2PziMv0NKuv5vTJc9gpVVERlOvNLVmXaDsX0kD4Z
720P0QubiL0R3b7MbN4gaEgvgAzw3dRAJmU2zsTf5EqNjEJkvAeov83z2tS3xyqrT4ZtRmcpoAgZ
oR7wLQ99exNxIQ55Hsdv5aRA44X7rBt9/NR04hN5AQkU7hIGSWUammU+gaqu7S+dGPBM0tLw4LLM
ArClELt5n60224AOXSJsZC+01/Ys07vKptwKI2yhKl00+b7k2TXz+yvYo0F97pSgtVj2klVVTvqW
NoICwq5bpvvZatlBNkKLi+eVPeqQgSRXQO1WGXfsw/+T4YUIX4gJZnEZoZmg9aU+k8ss9j/5kq2D
Nl1YgO4czOsFs05ugxCvOYBi3K6BAkSgx712pulebQjRrCBT2u7GPPauNEFN2QixR6gpmZ2XFY1a
Bu5NFGE4SlIXV6KG1ofcv+L4NNXGWgfkEo0RB6gZQAFjISChZpECoqv0EeNyYJATJ3M7QCuRrPMY
cpBbtx3jA9lKWfyandeQNxl1KOoGCMshTq+ie74TJ4eqkjew0U36kWxdlhxcY4qOH6J0c9dQNJw9
sjkbcnTzGFFX3XsxcIjbCFerDmD7Mb/4rX8b8o49dR0TL25SzObS1etjbw1g0lBe6Vh8XCQH9+ZX
0ngKm2JexLU8XkGAQKb+DjxKa4aw+jsK19qVU1seyA774jlJotd60ot3CGvZgYN4835SbvbYriCf
qz9xJBlH7G4Hs7kKd9r2QG1+DcFAHPSuzSBF3vSfMzb+srsgr0IRr76pI9s6tqrpJNQd5p4X2R+H
aqJ7sD0Mf7s8XOr/cHlyQba2xkvu7KS3btTommPdmga7M4Fj1f5hgps/i7bsrosZQknlcajcVzK1
iIbenHL/IOEhUlHsqsx+W/jgZ874xa+qlFBIBmzQzkzCN+KI/0AXT2Oj6bpmRV1y7Jk7OzbqV1Vr
XbubtCZ6wqdvX62JrWM8vZ8GZaJeDG51jqDHbTF5ZvyE5xQkKX+7Ct1CTkZ4iCwoGzVjbPlrHGXy
LQ3pVcqx94K8NSWSCl3K16hurfatg3Jbqz7WnXPqkjbfeb3HL0vjljJCpLzFEXGKrZ9csnxHttxx
cDgkxyoXXyh9SalKymsmNUCleiUioBOQ+aSJQQOSw21S1NXC1OoaHsN1gb1qUlYRNEVV1tMZAUIG
YcoBPwZMhxM8l2shN1VdGm5smJDe2VdVCpbXeecoLlqIAPfPbZ7vM8eRN4RRsxv1xiFNbz8XI097
Oc/ok7+bamCZFxO5AQXyw7VD4KbVlaghj6FByhl0QiByUBPLqphHwwa6FuNmsdEbEOnYb6um4+vl
UqlaqztGuA9r+0cvbaTQyRnAIucEsZH9w0XmP8BqW1SyDeOhVpV7k6rm8wxXu3alQLl77pd7U3Te
vrDq1y4CMpQaHvsTNtmEKe0IP2opZOniMBqHwYnyVEdgiKEWwMrFUw/1uT3UGnDqTHTxRDbHSJXq
TPnms7Q5CmH9yJUrSlCGiwjF3q795KmOxuSp4257b6o9RFdbDtwh7NINgQpPxFrWHWJmQKx11ghK
9Si/LsUgVDQizF9zofkk4+qzU3rOU2HH7r2c7lbaNgmgDPjfB57l0zzsw9LZVWaWrcm3CjP3qaq4
uQmLzgxoSBOonB2QLvXSgwmyZYCv03yTty27mQ7ogZu2biDFgKGW2+wWFWi8vp02NUvNjZ1BVIfV
IPaoVO2EDLmJNKbjAcmixthDyX1k9s/A7nqH2JtKSDSJVBqrMub1CdimYc+Gaq+lRX0CvwkQPoY6
sNCYGvJrvGEo5iV/ml5sUn8qJEoRUkiBtCHi+iEyZheu0OVZw371eJwOmGjXmgTFDApSMQtcHrrk
U0GYD6dt92DUgBhCI+sdpaHRSxGLL3zy3aOvtlz2JFAdgDq5aTCri+2a7bCiLlPjvmR87ZmiDlCU
hBkyIieJLJdqwOqkbaEBJlAa+Y+tttS3QONIR5Ysi9Y0ANASyPjfbjRMrAhJ9HhMcSpE4KCA8P1q
YlF3lnnVnam3NIsNtHrZNhYSBZGABGZG+jfwB9iY8No+9aqhnua0Ssm3ACYwM2MbVYPCCmwEeLCv
0lPQeSrj3NB4Xt5EmKIuTTX4bMDv0BYB1QdyLdllmaL7K3sUl5CN2SEKR6gq0FelgdSz9HY8Jvid
GhJ19wvixRPxtIXoIQB0Cn1BEwo3H0ByO9mwckrXSREbe+zwoxcc7sILsMhXqmWuGfQ1kTkBd1c4
7sG7lQB2GjsnPwP/aTHYTTA5JpRwlc2SGnDp2YWe+76BEu7O79jdcA0chCNQKIAxffxKEy6USaG2
FO+a2gPNnVCUPRGC6yiZVd08tjv3pQIuejWZLcdhPtLAPouAwXFpxrj1QI+pSqnIiGNjvMoY65Bw
KfJT4fGPTWPF4OlajA8+Ui2ZOtcDvh04F1SjTcfUdsdjVDYTOGowXGzQ7sAnQuNc5LcmQqnIn/wW
m6hK85B734rMbS9NnrUXfRhxnKJxlSDA7lSgPs4GZJ9VgydzdgH9LDD1yYgSdQ6EThWhiYZLRgJ5
KZAyl9B07d3g5E913G09f4TEQ6zVLx12CxCcTPoD2YAShySyhdSwHIsghdDpRTQaBJLMGLrZfgsQ
vi9sPQ5Cgd33ALXGSg7VFQgsgP/aLl01ppvudRYirDg+L+EOClOgcq46OpN5eYiA0LBUAKBh0Pej
h1hOCToUZJdln99Qa9Nv6jLSN/3o4gv2h8QO8Nzv11XuoM5Ps7JDKjX72c48vgnzOEWEoXKe7YQb
T1P3SgNySADsDgSgF0HVlXjA+2D9U3DdRNoSvynVjRRC18MeYWeZzX0xSbsCNW8KHd4DzmJb4g+l
JhLgxZ3HdeG9Zj4Xx8SQCQAEqHmCgnitaEN+PZZE5gG44FWv9JAiO8uicR/70GzSeY9DTBlCRwhR
bzHi1kS9JjW+2WZtHQA68APTB1+r0WniCZKmeC7m0lgbvP+KuG0BGIoYnphj9U+unZkgf0yvDfPN
PeoC+3WmO3Lr1boEGoH3bAeW9/Dga+FRVqO+diz/1Xdlp0Ds3z3L1d+yEhQJnaGxHcQ90+cwFifo
CbNNBj6cjRJluUWqGaO6u0HYAZVwrGKAqcCWaGZxEhrqB7qEHaQWyrdxAsTIjRxx0WOZPtXcFavI
wJ4ZhCaoWsmsc17q5oemgZbHOcSHbltudVomyZdxFrYr2bsldB94QPdU35v+1tMQyWN1h6WbI91b
R7pjLrfZx2nlXQnnanViA61StjO4l1ynXIor9ajBSRelJKLjga5mzb4CitWxsx2SUcMl72WPfS7Q
WQ39CIX6wZEsZVWhFM5kbXgrMqnSu1N4osYbABw6UBcazeCb12d7rDzCZRJVyOGp5NiftkPy1ujF
K5WV1thuQ+xOQHt1zMOdaDt2opJUashehqa/9lATGpAtU740gdpU82A51SvZh9rs/U2Pi0h1EfJY
rrRcpPS6Tan7zbOdMxR59hAghD6s9ikCwvocZ/m4kmqIKmT/mGmgD63tZEJaAxQ7gGYMqqGeBeQ2
iMISGSy2WM/Sc44qDDBl/nYkoxyc9Fxa4xP2OO6OJhc79Swdt0utQikz4nLtGpXz3QYkHPZZJCh4
1UGQmBV+Bb4bNFQdTT389v/2PI1tH+z4b+6bFXYCaGlKJu27J4xst6xdlsSOGQwMlc1UMcLHDieY
LN8DyTZcyPShAWXShTwKT+5nOzBVG2Tsq83yqMU/FhLGfCwgzIzHr6al0lrpFgp/Wt049VCotpAY
6H89mDU3CXoFsl5MvRy+2kNcHewBOk8h69v9UilIRYaQ+/01QQFymqUJWoHerxVz5SEZ/TD/z2Vo
wnNlCihA50OFSbHtmAv7Mt0dByLm8UrEGIHRB4mH4+LeawqcFVhbH6CDbp6iyTdP1MNZy6m2BSKr
YOOq9mRzwCdRbW38y84+XRbjQ0NgY02FmICU6wHCH+5qrrV8qM4ssgK64AL8JGERh9eh9APEA+0j
VIPwb0LVmlS3KWNrWqU1IKTYNT1zwyj2ZjciowcYP9RQoxp4w9g1txUqaw+Udgg9yc7zLKmh0phm
/u33IVNBs5tObWxKdzigfkbHr0fKY/alQ+3ttvWyXAYNQCsFMvQXpoSkSU068cz0AP0yQB3JJTR5
t9YFoJ3kk7oQWVuNFoLPeGz+cV1Z+WLTV2CzpHqR1LWaS9qww1wRQkPcig5z+QgNsUE/zJrRAKv+
x1mtpSsBe7sCL+5qUiFuJx2zu47kWjm5+ZVM1Mi89AK9sd01DQHOk3fq9UX6wZfsSW5C2ApMTa5K
7tBHNn/e6ougDzmpkA0vtB/04S8fOw1nV/XVODUYelwbeS4//B5BV/Eyjjl7HUvA87nmTnsautCo
gkbNFAc0ZGEVAmw0IJoLNMirreni3vcN1MMxIo+pzKAVGd6YXSF+XsXf07RY53hCvU9d0W95mqYH
fLnTa8jSV3IAAQrOYEbp36zsanfgyF2SLJRMoYYDo2ml2G0tGZUhk0AiiVALPGuIzkmdRyiFsQAm
XMZRCEryuv1Jk5pW4tlO3cdxTuuSPM3Wg26vgOMET7M99XdUIxbrKEnTH5PxznAr++nihrbKwxKE
k7bGAan2o5eJWUAKYIMS0AEtSTk7+76WC9xbU5SFKCB1R3Ve2FJFqWbvaEQNp8KuZWwpeDYNI70H
5z1qhdaU+GEddueNb+EQ8d+8EdkWtx433iVvNMQ+34FAG8U2nVaf23B6GX9LmaPyoAPnkwTLfd/0
Yo3yQQMBswrSK8qH9M0Rj4AQoXhiep6ee5Vi96a0XOu1kIdWDU0jd3eM+wl40pGPj3PbvkayvtHI
YO92bHi7RIjxZnIr2hQmK96Hxru4Gtf+yrxqP3mZ+zWv4mGNIKm29aFOjeuB77IAvfF+QKkebqFx
POw9hEdX5WijfpCM7oTiIx3biVGG8IGCk7OJWept7LZt7kCRtvfSwBkhQ2mbZHVQa8gWqNTph6YV
u0EPtXNhdIhmeV8KlnyB4GTyljRxh8RLlWzxdInf4gl54AkQmqstG/k5QlITOPT4TXHDnyTgXGty
S9Ox3TAPxdM0m/jDvuPayU49a8Om+AnncnYGCyI7AwCMKIRDcG0y8DQu98oH3Ba4pc7z5B+CGDrF
YQmKNz5UuCZx9kUKCdS0N+IrSJM066dlslttGfzu5AA5e3qTXaCbaX4qCsT2aWhn+schzS7OunJe
hlFoih12jtOmGKrmudCHHjULk37QTa1+9nsU9YbWV5oDN2D9LHoegjSOl87VkYhDxVEegKG0e7VD
sz3xDqBXGkat5j/10lnTKK7s7jUuQVUwoTINia7udTDjdN3iprP/lXW2mYN/tt+ZW+qxElR6Mcgk
AtQsjScoOqE8EoWbCCcA86VB+M4bg8wPm1UERdcLNYVTlheEArp1BLrGDdl0vOHLqJplaGfMPWSm
diA7edDkwxClOe9Q0A2h24zrksdyDfJtwKW2nWp8cA8TNAxlARJPiLMNwJE2RbLmmZ1dedwaG40l
0xcZRchL2uFfrgMhP5zWvvsxR7Quy9vbKOKvvVW+juohSCxsuurlosggST7mAdmWCTBbH3CXys6z
XdcDkfbsAF4NdprsBqhj6s7jOjJOpu4AAj2lipoDLsrESyUa+bjkcXVfoiQ7LNMjrbEYTwNV4r3O
a1BPAOTwtQYmZyuAzNjTkCOJ34XvvDbKvaZr+TY12vircPg26aP8M6guxiOIf3GuUvbcnl75qJXX
eBp3lZ2wexkCfFi6SC7qWsvuWuqwuw3egMOY2QKn339s1MNJuYWA1Z1W6o6Fs2Guo5hDFJum4pA4
Thp2VIQr37BvQuAMHHAvJmjvtgxwxTOIG/mpgDTszhSieJLc1dcZy7qNjjLANX0w2B7eRSWR4XWh
OFYaLfYro4dHnhpBbibd+EpmbCKFMck7GYATDjU5JEhGXjTf4GtCPXAkN15iNZtWmvzapnp1qsKQ
b5FB4Z/L1np3asP56ZQTdtSe+T5U/i/XNK4q6LWl2K4pVztk75Uo6o1XNnXQKBK4VBXjMT0Cx4is
TaisqKa1uvDjeKJ5cjUMW+4AQL6R47KEJmc/e4DaukyiT77m/5VqXfY8TDE7DS0ORp4v6m9D3WwH
3y2+gBIk3/8PY1/W3aiurftX1qjnyz6SEBLccdZ+MO6b2HH6emEkqRR9L9pffz/krHJW7X32uS8M
piSIgw1Ic36N7/ST7SrnL2P1Xfe3JniUOBd0sMJW3fuVdyubsX4d4R/gxtW4ijJLgXgzvgtoXG6T
Pq1vtZhmGLP3wRPIwVUVWXGrs5E8D+ErETmZvdVxUJBnxqJ2DknPTVxXwXGUbePNnWE91kAgX6JB
AZo5ZKnCTxOPD7ydqkM+jI+MxN5Z9Vm2z+HH7RrMpDe1Pb7rbIjeWHGKnylDJuuaMAkTU80LFFBx
4QH4n4yAPe3+q3fV5A2n9/Ckz3dDcaeDomiTTWeZDyqn/GFIDGjMtyz82T0pK6x/Rg35WcLJ4hEF
2wDPt8E+tI2VbJUax1UFJ73boMHVonHIvnctAHnTQWCArEfYUbzieuRu2fri1vQC8PYyhvJtYcCs
lts1KEs2WOij6quT3thtaO4yOG7njtc4M90GolGIrGlZburO/hwH6fcK2mmQSLi26cGRl8Lud5T7
a3tWdARa4xTKC2VanXRHl5O3sSoAC4N+wMZqgVuOILh659QgLlhWOgn1EVXOUSV9aCqLzQoAerHy
CNJjVMYTmWw01oBpBMe0ilHdIdJ7bBV/N3lOfo5uZufGY9BQqLNDFRoZobq+HVUCMPiQ7gzLr291
OxPZlyZwzgoUWqBNrcsM9UDnTpvA9DGK2dGbNnFgDHuKBJ9j5VzM9DDIHCKxJ1BN1ON022WToGgc
JJbA/YxjL4MTK8B/2rWrvAOTzuEx1sRxd1M2LRLGAgw0qDDQTZ6FZ2RSPpuunRWBJ7WElIg7mqUB
Md5fY2iLFDlBmnDVWCkElr34Q7+lrQZ/q0zBNNVvcL2J4f0JdJgItzpsIRt5Isyc6UgfVcLQYwUe
x9ejihQyrgYSCNBaDu0VaOByVdA42/QoKM2ksOqz3oyozLh5CWxFQxJ1aeuqdSQTdqsHoKqebtiI
J6AAxTBx08FKXMWSzwOSIfqICpjOMx5MYnCTBNyX3WKSB7zEoiLgvpov0O8dz6niWO9KkrwHXeiC
KABuHlHPAeYReDUlJxbAuQh6cAVDolzBenwKQ5ThXLzOuXu5KbXTYzrdtKWdLpIMAmwwpweGQt+4
VHcXEeRB+8x0i97zQOXKfpAGc0182fRmEAm9wc+d3iCD0Cw9MWINOrVdxmYheZB2ebJrCo9DPChA
wUQBrcjlqQiKAdVXBonkX21WXCSryvFvmT2qVYek8hNXEIVsZPBmgt/n8oDwAxSkzRu/qCEKadbB
W2EbuxJSum6glLM1SoLlBKnDo8cM3GPjJmqTcIEHDo9duKHA/Uj0UMHCivuc5sidesVtNQW6BfZZ
FRSzYzB1S1K4cBQgZ/PnyPjwEZkQD4gD0d1DOTtcOri5XI8PaXdDZQZ14Nxslsro0k1tDB3WBvx+
DAnA6QWjyEq0Hfgb4fMlmxJaUAzxLdBrL0qYyIAGM+oN/xrjHzl7FoAyIpJ8L6YE6VgXoGNlqud7
BnW01PHMbTFFEsveYq7H6NGRjWmhHF8t3LpIz7Ci3A6szTYqAU9MGliGllW+IKyHWtQUlg1YPnpP
b0jSY36Vq9Y14zK/oZ4Jre+xAgFX2MMaGaVsTh3ffIDD5NdQBZAVufYGoH8vomZ4bdqqnXXSNE80
jPgpjXv/2EN54NpkTu1lad0h0dWvVWKLAxVm8FCmy5LY7CHs4vAhT5f1FMA+dTz37UNdZzthxPbJ
GhV7GI38ErFWsIfMSr5Ev/qM2IzvB7AgcqCnKtN4LIZCHkWH/AuJ/ae2DZqtTVskeqfOLo9yiL2E
fAlW8RtrbDEHzNK4Baf7nUh/+G5xY8pCdf5Bt4syfo9b52v76ID11/VOhwcZimfTRcv8zDgDbD5n
AWEPgy89HYG8iZXL1PdrpO6bIob56wNBCmw/Dvaq7SV1lY0JkA8c2jNZV5VSz2OTDbsCasDo6odn
rmIK2QOrBq4eIQoecdw+jyzsd3EWj66fxMMzM7Bksanvr8zawAIPrhvgVwEhtNPxiN/HroAJNZwo
pv4vsWLBfYK3H5x7qhczjPPDdUOA9/gSghDxovwAD9G/t2NFFeJlAa9C/cJCAq4Fm3g0kZ/76yV2
bbu+xcYewsYy610OPZCXypk8J1j12kG/cdGETbWFRb1xF1j5vZ5yBWWXu0SI5AYC1hUA3r6Y6Q4W
GG9wlCVngeu6Ix4Y+940h4Nf+iLyzJMagSlUSFUeusb63FBQ7g9RhRUt6CDDMqkKA/58eqsH5bt8
8MnlAH1oZWIKZNTt5ZGqH7stG6P9Tu9eJ0hfnrtfdsvYwdBkSD+nUdfxFvRgJOHwaPHtlzTs2kMe
odCVBjwCMYn463IKnb72wXZBzkL3itBuUG4NvuvOiEbZgQ8EkyM3GyN4iUm4X00lAr1ptcblWCHr
m41YfXao3M50j6dg9cTDKFjoMG+VBMbQAKOKk97teButfdYmd7mdBTc8Izeg0SV3DqqCd16s5CzE
63Kj26wxUPvRj7+jGDC36sA+dw7gi1kLwwKjdMwnkXrVUuK/WOkQVHwQVv0BeA0ePUOzOISLiV3u
Q+KsBc2dI3EEkXistOUCOEYYHE+N1w0YrQ++wfg8jKDObxqmPIRSSQASQvuyl2QjgfBNLOddacFP
QXfrgUkXPafQOHajdEz2NYT2do3P+BLM+vpsQQbUTSwrerWEuZE85z+9tF1WrMzfhslKNit7Agq0
2UJ1WQNO9CY2Cd20Vnu6qpde0ShNlFvrzmh/Cj/PonjWE7hlt7VdiRuAQSLQNJFuA2W5vfXGCcQz
FqW1HcV421BMiXLfSdblOEIfYGKzeHiQxTThR01kMRynXg0DRFmvVBeaw/YMn/4YTGQYPSIzU8+9
yDn8Ov5yNs7q1W+9MhIg8KFI5l5hvAZFUSxPzWqpIbyXjtFqD35fLK7QXr1XQmLmMlaHRtCoNbAX
rQt/MNBnMFuchV1I7gTS+KeOthu7iXYdz4vHRo712vOTYNXZHn+2HemWvbBeha+aOeYd/n6EhOyt
L6tqBgkifymQoZvXU3ZKZ6T0xk6jTVAG7eaaulKTqIDu1G3XcBqbIKWxuTbpYfqUXUV/VimWfyhl
T7yOIoT1HLxc5MyToDhYIIJZs8Dxy1VtxQTznyl24qo6wsqVr+DDqS6hPQ3XHbmRZmsFD6OZbpP6
kHCgDAs74X89hR2TdIPH2ZseqP+gPoOqBdsg7fp0Paluz0yeba3Rv7ucU7e1QwQti+6IpEj6PSiQ
vABo6EfDMY9oLc+6s1TTrzAPSDZ9O+S3qP84M1qG1Q+itrSxyndk6hrQ7jLraEKvdGtAQQdcMtI+
yLT67k8nw8Ju36Vj+ewdjaXWLtGqJaNtl2uFHPlV9eSL9LYegudvBuQN0nOzAKjqWWdCpPIS6y5A
+Up3GB1rXSbDncL/cJYq8A55j/myNEbyAkWlxDUymR4se+jvAiiM6vaBAR4S1ClfQwGMvmAKkNMM
U9BKHKsaSXP9fG+mN8Hlqa9jCNN8DwPcaddXxOVtkMcO3bXUvhx2aRO5WBYW8fZFNc0JDKN1tWac
VnWjuYSu0twaBC+RTXKUGxg5rpuWlhvHytoCc/KgBeX0eC9Lwr0RgLU54Yuum6sdgG77Lby29VUU
AC+aPNjeCiKIbmqpmpxEkSc3mErCD05CoAXfEyZ/v/a6wXcFOHr739rLhOU3eQJ1hKlTj08Kz6cz
vWtJiDM5VnvpqHhvLFIuqAsse3wTeta+NROWuXGpGLBzJVv1VumcK0mxiknI/NJbQFZunltZjWcU
ehPo5p4HCeoigktL0fNFblfBwnjV0i7dVIzQm0vYQyz3Ii73W7ceI02rBv3ByRetATtuvP93wSQq
C4UReWMYNlDiFOpQhgTGULelkz6t3gv9pIENkoNf5HSEHqw7dJjlhishLrOPSxNwGd3RGFE2j+zQ
BIUEZ+ZNchyUsPdFmRKgiop3nnb07DecnGMClVE7knKlQz+oxG0AjtHUpzcm0NlLOMgkcwB16Jk4
0PJuA+jsBnys9iqARioKpelU+tYteuN5HAv4QA4PPkpsFDqYBLpWXlS0O8PDPE/vwdtxmgwymEg6
UCR2daM9jbloqV1jQdkbZQVgZ7psw+D7A35cvu5gWb2BTxqgLMADw1UHRZ3rRrf9GhZEwDfwnpYL
KPGNLmlQ5NBeaVcPNb2n2yoYUpEIKAPdpJ3XtAebDm0lxXps7btrOykU8OSA4Bgk9aGVOQ43HWwq
H3tAFijpvHsbEjvnHvnCYWpOGRifmCNBY2wKC9C6V3ZvtwujADQq9IxuU038YnjO7MEQ5XcDq+0l
T0wyL/vKuuuyzjiKQK50BNaXdff38YGEw68erzv9SniYpTiX8fqgaXw8nV9H1/FyjMNl2uawupky
8pnTFP0MgMF3jCUr3ZZyAhmPqZdzcAxmDQOYCuJBdNYShlh3XTeiA5HqcxqYW1uVZRwFoGj4TOfp
eeqX+JIVAJ8ZoqXTUN1/mbKOgPzEKMxDD1VBVwagmnwjOMThfStqA6yo/h6rLig2eEpXM0UF+q/j
vTbEBNs0xNqcsgM19cODzyEENEV9gu9pNiVrEgccOZ1OKIUnT0kEjv+YQpRTt+nBjkr7Oel7tdBt
vU0POWB6J6XwesvtB1yg7LYHygKTPeOxISWwqj1+iDokA2S+EzF44JaiN0h6AVm3LtgOKQeAdlDF
p8J8BTFETPv3V735VD/+Wh/4OAcicr+hi/Ucb+q00pLsW48lKyBXkZnvI4ixdzVk2ac9vfEAi760
9RnpV2EXHK6d/+PYfzfEdvJ+GTRxCoCMg7l7U4DsEpJ6XYQUWS4IQO47klXLuCiCc8OB1UqdrHoO
KtiW9Ip98IkNVKZwRAYCeTPWNl3xoGZbp7MhIkOGl7K14cINJWcoJ5r1fViVD8SPw7dIwWPMzJzy
lHttuU8io5rrDg8zh5ykw4sJo4dlbYoc7JZIXY+0OSWwWETWrKpJuTWsyb6Z+On3rFBHJf3ah3HI
A5iycM/Jsh81I+qpdkQ0D7y8PlVc0VXfG2SL9QCU5AJj66cOCopRxqAjHJBd1IENyWsYgPuh6jaF
D6upYmKrhTHBxjJLvKXAZdNtepPU9yrDcwR8H5ThGnULUWl/UYVDBTWsEBPwDOI0CyR5/4qv/aMl
gAgTcX8gHdAykuKpUrKuhxumyFYcJa3niBXnIe+92wIayfhB2y+6+TpKQfrxmfHqbIyJdyvC4SaI
SvJeQSvvKEzinCz3zvMq/xFCSeWBOVjr6tU/RW5gjuKMtSGd2c0T0o071ZGPAPzPO+4NSLnUTr+K
DKIehOGArxun7/9mQCr4ZJRKkENHnm8/JDbYtx1SGVnrQfVgCnWH2Q1kn6TOk0EimOJ5/bAgmMGD
rUysu7RN5QH68ud6lPxulJl1J8r2ZBL8HgutFEVg1LWGKW4A5xs7rmfQkguAH8OG0yjYs8qzIYjb
8/lvHTrUQ/Tg1moAldAx9D3yrW8CMFoKqCWDVNPLOFg6XZbdK9TRdz5DHi+OZXpfipTfRdTVfbol
jRhUvp0o2es2gwTDgqVVgBIfxl8Pv5xtEObdCLsLs0nvadS0d2G0wLwx3rdBvYS02LBJpwU9fmzx
XrfrEJAEPHLTHgxh8G/aWTll9fqatXM8JxsX9jx8Tw3gzi89ckoJXuLaNm8BEivXuk0fN+g0oZwy
hjpOnDzcWkB169PopqCfhPBg2zAvxgxgsNLwIOFXAKHOvBwVgSC5HRTQmw2WiT/MDPJ1bfcuSaPc
bACQxecALY2hR5d+QKuH0YxfDWCkfhR1vUP6s30WfZkuIJlV7VFvVJAaiE6ewIJz5BRg1DJWL9B6
S6DB8mIRJ1oPBSpnOgzrYBkhq/fY1ooDmAr+WjQNgzrmcxfKBODDwTrYlvJdPR40Uzb5rY03Buhk
t0D6/9DtVQG30YhlZElphMV+1gMmU4/tBl4Xn3vW1AZ5xHYDVcD/rdeaxumzEIsfkpJBpGXKZ9UZ
PDGiqIdy3q8sGFjyAWTarnH3psDB3OuWJgLQJxOFv09Vbs6cIlGnXCq+w6pGzKNYNG8vUnr1myKp
PcdKh2EqmgOVm4BMrrt57QCcWhkPELm0VwlTgGmPConKyN5lgzoOyJGf9MYKUn6y43JOpSqQr/+r
HXeZielqF6yvbUghl9B9bbnbVuxQJMOLpvUlif8U5cK6ZagpHh2DQkV3ovU5XVOARN6ybdqO1lPC
XnQzT2u5TpjoFjqcjk5lIm6xCquOJZj7X46W+Pxbp+yqfczGF6ug9UMi2yXQ2uVLX0SwTIhbtjQS
p3jpMrWDOIIPmWoOvHvlQ39iao9qqlxponKtDwe1GalaHF5GdvPlcODodxBe8O9HWmNWjMRBbkho
lpB4FQ+m/2JXzo4nFrmrU1bcZGEJRvLU3jZmPq9Nr98asuPP9ZtuTeWQbh0kAOY6DD0JCoBTmjcj
ftdQUoGmmM5owlHTPkTFAEleXGoXcxb7kA7j6prL1CMqSVbWOIDxQPmszO0COpHsJKAUtAO250mW
fCJDRG2xs3n1VGe8us2surrVTR6ayqlplIU3A+MHMKYG5ATZDfnOsQKwGPRuMnp4aNP65UubHvgl
vuzqViuNK9u1B5nvrHqc5RyECmcU7D1o5qQbwvfILG03RMX9xoc80t5LQQggdWq91BSC+k3F3nNP
DjMHRb9bkSoFoFAdrEC+Mu6VcGHzVQEsbEW3QMv5WAECTpQkynpNIaI4hL71HBPkcyIU8gDQCFaN
Q9MHRsIzFPGKN8eG4r0XOMMpy0uxiwVkKHUHfi0BgLevsk8qsM0m/hDmqLeRwlXQA5KYvUgu7Tt8
kGoT4qZcRnVrPCvaXM6QerVwvTYdDnCAhoCsV1bgxFY3Ek/eFWD4IM5bsDhbDQWKiiItEvjKTLHl
o1x4iQdUUVfmFF9mgfA3AyC9BzOvKW3wt7xxPHYkTY7gTlHMIFFGuHYAKpEcI6+hsyppPzt4XIzH
ZOr47Qjd4XsSHUVFIUCHyoM+lR0qOq+gObFJGH0YDEO8UGDo51C9QUIKRZsnDpSNGTbypemKahV1
ebgKU1u+tANygrBue6wgkLytlEPmup2X/XOhPP9cl1lyA/KBmFXFAF6aYXRrYnJjDcLb4HZ2Se8N
6bAD9+IXHXnK6u8I4FBTl94UprPH5SdHQ5n0PoPo/iyPHLiC4SW5aZg9TE/H/kBb6eyEDYj7FF30
JkEZgCEVeA2X8O/juGV0B1icPtXDqG76LuTrcOKpEJB5nil+wrO0ars9m0KUwTzlQGYCXq0g93tA
WE/NgFjUC6SqyrUO+86+DYSslnBpa1epZtJoTD8UV10s3btdm9IuX4U56IcCmqNAn2Gp4RW7jAAP
RJCeO3fgXkH+X+YHLM3pBktpvm5Kr77BM7hYAL2Z3FsCfrDCHL3vdWQcpANo8qwaVklR1KdkQAoU
FEAQI1uvOqWOXey7Iq7nozmEb56QmN+E44th08+5t19H5mm6CoMPvlQeUKBDcF2uGz8qh31hAX+X
97i+fQ9CvUjw6512hWnjp9clFYrOmZpR1hi3ivV84zlgkDoAFjwxARS6XZlvEVR+U6BpoJrO7xuo
8y8YPBb2leGn+4aNziIKUnnvJHk26yfx2J89ZJQ/nCrIZ8wQMEYPAMDqC+Mx8T3jEdy/dpsn+BHp
EM410DLsInOpw9hsoP0eNuUSeZPEZSTpFoZjhy+RYb+mZeSdotYZTzLKfpiMRy+RUuVCIse2xlsD
IapEsk2jJ4YfMnztR+7qo52usGdQCesOjcya+15+jleVqVZ9EZOlPpyS5FjipXOXdRWDaAqKZuI8
IOF4DtqWn1sYyxhtLfY6Kv0cNJkRItE6NBqM6G1u44XVBht9VN9J6JlzG4+Fv86B+bozNxQkzoda
8svJe7g1VGm5ZEEAqTg+PkdjN3wnYWa5QuTtHgqC5Jz81T5M7fav9mm8Z3vD9x5od7dXw+f4Bndy
Am+kLSbr1bxvFXzJuA3NbbMzHiO8RdzA4sEum74TuPOdUfYfT01VDo8FZlxTaw6RpOPg2ZfvrR/a
G5rhHragHvPU2CQGAY0BA0Do8JhF0GBl5hOjlbePmhCEpCkMCw/YL2jmwPkbYeWADvA/HNSY3qTn
jFPrg6xG5HiLFP/uIJQ8xJ1H5TqzB2PVWgH0r6LUOLalb7odXoDfC8mWYR81H1A+fSiaPn1qohCi
C3GcHNI8HHdRwqNlHbPwwenLcGai0P8Rm8msKQxjYWUBSiSGtKBejY2lWrEHuAukNFBM3IElYu/4
VVnOdTeZYoNIQPkBuAs5E0sH+a3zWHXgkwLg+caHfkEAO4GibXxTAYn4UhmwpmrSrj8VVpasTdPq
gbGv6U2Xd2zmeNGtnWTVMZWmv4GiPV3nyKQeoYwdzINCsOeYwkqKDPXPjqLAK9P8fYhwoMdYc4cS
F54QSCLPaAMtoqH27cCVSe+OeDbBhGoKYwkNvLKBuUXX3lqsym+h+0es5jaMk/bWhAnrKfN8LL2m
aGqPCOx0zFJhkibWnNjVPZh61X3N1RriMeXp0jQC320A0rXRnYENfz6ArORc93KZYSFJ/J+6U4D3
cv9Dd8CstcIJ0p2nvA1URNVjQLNuXRuRnLRdYHLU1WBDqPE1g68tFEKot8XCgp85VsS63RlTuBv0
fgK8Io83AFlAuUf195d8EyGc7FIyfoaFai/hJVsV2KjUTYMtG+o2fdfNTcvztgkZ6D5iylnErDfu
lMBMhJcUPP2UzYUJwcTCwY3Gq+q7Y8M5ggb5B+yn81ltY+UccBMSF5Q+Ga1hnieqy163500xfB8a
8eRk3FrKukvnQ+Jg8ROJ7w28G2BX5sVY87fOsoOLyQ7T3wrC77iJTGIPd47y+YwbhJ37iMDuPXOg
4M1Uu6PQ+gKpZNpVk9zykIJerhKjmbW596JrVtcS1heMtu6JCVFzEFYbV4fX0b9VyHSYToNNFn0d
/KXCxuoSupNR7Wq2mya0FS1UlacKOpLiRm3Me/AeL/w33e3nXQNP9on6lk1j7GlMR1MYDos+dpGV
McdZEAjnoDelgjewEct+gbW1d4hIhW6921BZbyCYffrSdtlVvDsjKx9vfj8ZJrQcNIfMd/W5k2Lo
Dm20MCb9fhNCO3BWLT+0aL/ejApO7pUdgMhgOheBf91e2uEiD6Ps5jq0C2DlU2SR2OiT6QNSE9lc
mVjFUrexmiOJmkJKHvx+Ae7jdAlwU3mYB2GlKc3S+SQN6h6eGGM4v/Z/OQhKzJab2zUHN7AxMb+u
vV1BgvTEHW7NQC1p3wQtDiZULx4NgcLLAJmsNa8a88Eq4pMeoEDrnNl4cJ+8LIVwje0Z87r96dOa
LZgZ28u+YijzRQQGz2LcEoDUtjq0Am671Il+FuUQz4owMh96ksUHHXq4Ze5pf4u0D6iysNaa0zAL
Xkbfq2dQhBI30uygwBjSGw+csZeuKsRSMZKudBi3HaokmPkQD/akl4sLLxQ/zuvLpdaXlWcgSyE7
5m3CMbImvQybu6MzmRDpGJ/dotDq6wcK3nLmJ7Ct8KQrYgpM/9SmN1SWydGP4mEZ9I43u3boIzC1
jbdYgZ51u6cya9ZU2bBsseK5EZa1BXGEbvsp0k16b0zhVJTmcx2Eaa9uQiROb3TYpZGxKVAP0u2X
Eb86cWXYEj6KkHL/1ab39GA86+K5k0FY/tqm95Iadq4GPsgc1gDZTECcdaWRlMSDtPEMaTnAMGU2
c4QTHjT48tIBxirboPx4O5EqrbnuwWnihcUjQGodaJ58++O//vnf//Xe/1//Iz/lKK3nWf3P/0b8
nhdDBTUS9Vv4z3uI1uepPubXmL8f8c/VR37zmn7U/3HQIXyv8jr/qX4fNX2aX2fGX//8dPNX9fq3
YJGpUA23zUc1nD/qJlH6U+D/mEb+/3b+8aHPcj8UH39+e8+bDJ4a5w8/zLNvn12bH39+o0LoC3W5
TtP5Pzunf/PPb4ePPnzP/+WAj9da/fnNsMU/JKOmELbNMLNl1Pn2R/ehuyi1/wFGP7eJsKhtYYH3
7Y8sr1Tw5zeT/UNS2NrbktmESVjAfPujzpupi/J/WKYJ5zhGCDUBZ5Tf/vrX//YVXr/SP7ImPeVw
ja///GaRb3+gRjx909O/ZhFpMtMUhADcyhkjNv5Q8f56DjMfo+n/qcwWt3YWlIc8LcyFD3e9dsLJ
pk2vznFtzsxKngLJ+wOX4XDZwOPnc8/EGslFps9AFqBdDfFN1I7he2CgNsGE0xxHlNy2jumXS6JI
8thx78FPQLFWNsDcNQvZwYK73g4E83zWpZW6s62sO6XcmvcFNJHTBGZz5vTXvKICQSspW3ds4oki
zT+ipN+0Ger7MqzBzih3RAZVigK9RDpC4jHuOyOS7i0plnkfZi4UbuDP2fTnL9/15wX9egFBn//9
CuKLMzk0E7kF0wlh4sfy9QqGoFkHWKK0+1CEIwAtSV4eMwPWHE3Q22sFj+8DVpwQ1cCEawYlzPTk
xTF8PtIQ4oJ+1MyxAAjirRC+VS/tH8wL3oJJ98gbYPvicPinxdxexcjj7gtUFOagLpQu7l26D3mT
zwqsqXYDb+UuDglIS15pPpEyhIC1HGew9U2ejfAIWYbiJWNZuClHu1qkKZa2kZWCSK8seyZjNimO
IVOAFA+w9UFQ7lQZFfs6x4xsrNW6YZYBxkg4nIbA7E/ECbO517MRK8oOCKQcTtDgo9z6auhXdpy3
0D0vsoOJ46HKAt2khpGDwXuAf5uqO+s92J1352xYtalnu6oU7FElPIavhO+8AwO3uCyzzRAagbCa
2HpYzrtFEllHSWDDEhnjLquHfAlS1w5wMAjwTpuuoZvKjMBC4s20ZJH1Ct6wBSwwIvBSinD43vr+
JiofDA9LXW4jcV/1IUQDoabasI7+HJP6hNWJek1g9DAr2wHep+G0PhN9N//Pv5x/vfVsqOdaNrEk
Ef/mhwPKoKVohzKNORaMuFUKSHBTmsFdK1R0VGOy9LScFkiF4c6Ald2b2Rs11nhps3VEj3cZpgj3
1PTpqY3YSkfcgckGj1qYOAaZqGektcVD0oI4SiSkR0gyQLY8aaGlkachDFEXZRiJjxbOlDOjogzp
2yMJ29CtusJ8MMWUUofKKFSYW/YQQV8AJoIWdTu16OAfAIbLltLSsWeFgD50aBXvQAzD3WA0cAqk
q/K54NngXmnAVD7+54sof7/7gEyxLMZg8mABxgDhjL/ffVj8cVZAX/7z7qPg4Jwz2vnzEiCKw5iQ
4gAiZz5XOWcHlDHDfqVMD2p2oSTnxuhhPxfSdCW9lJ51m3zr4VF8VhAKhTdpdoRvDL4hJg+yAurV
Yl1+otAuqJeDHbw6LeinrEWRE6K6KFXCqBuzzAhg6lRZ9xUnz6E5JHgIOOEi4IZz6rhrh7K69aYN
HKZGl6oRJ8OS2JlB7loX9sbJCamj0bnFbHaXsxyz3Q4FGhKDxNOWoj/1/Vht2BBXc6DmC6ySE6hW
DtD8iTMBmUFY9FbZiClVGL5Be6WZjxZyPkzydUz89pAYKHIZkQIlAc+Zq71UbrcfOYNsaN4Vh//8
PfHfvidKmGMTG28uhwIYbjq/PSVpPlBoUTMKc9cKmMdqeOGdSn9KCV6oUcc/wLQbZradWneGgpIO
8wFEhbZ4scS3XzwlFDT0yAuHHYqu+ZOqjA0rXQZo5rGrfXE3jh2dw5NSLi2eHwG9I8QtocigwfLK
5ncWNfONJWbcNr0XZICgGIciws1k5LQNUCxzC7oWcHG9EbQbgfXAJrDzCNJxdC1biaa4Eev/5ZrY
f39zUIJknQVFZFviPTzt/P23m4WBhyofhTxl8iNrzPAgfNK6CWyR56WdC7dSFph2ZgDESt6Gi76l
1bJDonBBc6Rm8PTAQiAPnoKqTk+4A5HNT5rikEwpG4g4xMi1Kcfu10YNy3fwof1+ZhdtfrCbjm9G
JsaHRGBV47RWvaV5ivI/fnNuKmLxPjgv0i+TN0vA1MuoQ+B7K5LPgOPtDkmOm8aEmshb2rBZX6Lc
XyC5saiqrt2aVu6g2gnoRVdb/Rv7f4Sdx3LrWpZtvwgR8KZLeNCIosyR1EEcC+89vr4GefPVvVn1
IqujkCiJBmbvteaaptrfFMH4P1ZOVf7fB87gEoIrzFRaJjHufxy4vRH0msjKowTr8WmNZRbDYS1r
bPVG6cdWdvgFKoLgNHevsr5QZ5ulvzpId9XwJiuxDQM4ubN5xptlqN8Wq6gdRem7C5rW1lmMxXqD
2Y4OeyM89MELoJJpAhX04mCuBVITYolfq25LvRSH4VPPlulqk5Z75SrijpdgDW+hAjlZGGLGUPlO
DxxtnsxDinn5m76R/JSog+Lu6pY4k6zHP/7ztSUr/+sQ3WOUTW41ShIVb8B/P0RVrdbzUC/EXZt1
4bV4999MQz81TS58k5eygRtbyo686MuhW6vKsRq2lmKf4p9ZpKhi8QvOQgsnSMyuepK2rPOM7lq9
fNOhFpu9kqB1Uosm2qhGoGImuej950+g/n8+AXujxLJuyapkmRTO/6yrlA3xaNq11dEUqfuwfnVF
opRvYyXLbzHoNdYX3a3UxghfpPFSWubrI2bKTKyEeHFlw9Sey7nP1/25E6EeSeWMa3hiNAdp7Otn
qy7Lk2EarcNU0IaAcbAqpSPAIbH/ocu/y/QpWUy7Iq7ZTe+u5xIeRL0oXP4qKI3hTRosXJq2tHO2
Ih39woiVC4wwwdOIAIX81aoXmM5v//nwKPeP/4/CHWd5SJjse5bM8nFvB/798HSAD0THyWtULwu5
PcI6PCubkjJuZnYyo9AfWDQQBRF7qd0HDAP6a5yNhz40EaUcxrE33vsi6+2pgdIj1HHtNIJmOvsy
VE+FlgdNmSu/ZFl/QVm8fRcWWAgypJyPOivRCFgl2Z+asrgSiEPT5+rHbkybxytV4do21bNkZf4k
G6e/JDUVm9b9p4ekJsZJ9/CfD4es/c/DoarMBWWVS13m0Kj33/+jjxF06Ho4pnWRjnB9xZI1Sy6b
CvCC6xhBAuB7G8wiIpULrzFhRD2or/B2/8iGRJSFWCp2ma29P9F23kqYQ7dqKNhhYIeaZvutaRT9
F+M92Sbo7Sece1waJmF7m0ssXv7zR5Fo+/79zKqqbtDa6bJFQSPr/2N1E0Tsr3qlbqN4WqTnNvu+
iMr+uQIsKwOMt/5OYUyyVTgyASLcuoOfXiRVggJwqSdyfeQ21FmuDgM0HthxmoEqkEr3/3iXkize
9+x/XoL0tJIkWZImc4uJ0uOD/OOYDxk6wkZoZ1+Ly0O5Kk6uWW8L08J+vcqbFKTjeWpeTFLKukwK
eoOZ5w5PNetR8JeXGYZGuq1RJ2XeKDZOMrbn3EgCxSwPJB6/9EqLMp19RD7yr6eRmUW6TpcMpK0d
pq8mVd6ekPx+L9QOy/Q4TOXxnC9M8CVW1BES0n7QmZp9Lu3kNoV+KbGYjHHUzmvzA/s8Sq3M3yuC
H2dimmNkgPGp7qSz1KEB0A69oETFuHitIXjZ2LjyvESp8YYS395U1gxpft3ljiu/4mBza2wtXhF5
fUDg4QCtP5Vz7ReK4hZ94izFb4sZF0Kg7U3JHEIfJ+WIR7iGhevqdqu9vhiFnf8EiKtIiqyIm9yo
857Ka8OHTXP23dde+7MwnU4p1NMYr9wCLvxzLzyt6rtg+XBTe+uHKLzEJGJO5hFnxXys8GIOKCMK
zSnVgLl53jqGhm9vc4jX+WAklqfARh6Ift2CfOVkpTRVq+ytu/Bt7opQvIuVCjFsVV5hOKbyEkDJ
eNbFzm+z0kWPeYv15nWGcy8RbNyqcBDwwCuMINtwic6RQrLlBdmc+6IxPA/lHsn7QJ+qkiZivGLh
eJj3+LATBNGW2IoMgwd7eUhHWzO+EkG4psQ0G9VHG0Pql4hAyafnpFKdNlfJnGVJx0jhhbzFdl4D
TZGDvlBsTVSRYQgy1EkFf88MZ+CB4m47aM2H1RA3FJYqNqfSF9vbAaX/QZCv645CIqkOLRHj/TtO
Yug/ENkSR2mkPFm2fCRb4ZoM+XPw1yk+pVfC6d6TXTklaYYrb7H8KSeQDkv/kSVzmJjkjySWW5oo
e911ioWD2hi82u5AsaIomI7bxuWSHOP3IflmYtClaNGqAus+IfikjJDfVOb/6veKyVGmJLaw/ZqQ
VlW64VlJcyiwVywYszbSx1RnYCIvM1RIqzQPm+Aq9Pfq69h/FutbbgVt8jXo13l8nRXHfF+S0oPJ
pVXPpOp5WxaNI0CAm0LVtnp7TC/y3WTjDW66oyAeXKzRlw0UvKqdW+EeoxOKDA5mSZsTf+qfTRKp
CqbNn+wXPV6mX8RFDY2/DN54l91Klg0RhrqpIXFE2+7vJa5GZzRSQv2yUClr1orEyZBJtCQCTFnl
zFp/IBoEo3VmuONwFTLZb5d33A8uBi755m/5PvktRMxLNy+XSRC9t2Ixw+wRP1QlCwgXgUiY8RGJ
EK5rFzMCh8OwyY1fq6MLpgXzib/KwMcRlAuqo5VTSLFkg+P4BRKfkUKSkWGocPkXMXBV/tx0XVST
9aRKmp3rtbsOM1oIkCVrCoVSdA0CcPEROhR9fjRA5DfpTLURDnl7MWsJrpAeYsRBBOJ8GkY5Qlbi
qaP6kpDYCVnZvzftS8XeXYr2/dYm8dsRcsQcpCnvKDZUb5I0Sm3XLMJSeKrS535yk9YmYK5Jgw41
CP7gXZgP/i4eeqJYxEOSRjJ3xX5Kra+lX+HivcvFz0ySIh15JiMbor+hxSiCM6vqHcM7M+CBl3vn
01DhbNVsuGR372TJmRzsPn+vDFw0BimOP2uMODKpkR1opAMSxfF3CY33lTJW8lhmykVTXLmrqLxT
HXtmXIRkeFdsUYVvVXPh7WSUmfHq9SX1ysJMNexmCD5oJn8UzVZeM0lfXqx1CbucFixPNdaHWY1D
yRIyRzSrSBF79dYWm34YYjFcs50kPzwWXCVPxcDYUzBMK4Orpk5PnWGFioUz1Cx2H5XZrYju88Lv
G6sI2364E/jmT6AoIukF0tLFyVNhZ9qZKfhpp/nybPUfI7VyaEmZ5fRlP3yI+ozyoEOhJFa1/F4S
d/r4s9acjWgTcpOygf9K1kq0q2wAZRkFoD5jZYPZjrmcjt+WuscfuqHWNPLlHbZK9dys3exQvFnh
KsPPVKmql2HR31Zz33GvVPFZKsTlY7FW01nlqQnB9C6rKK23YSBTLx17Z59mIsUyrgpS0v/1Rcln
hkBVjt73frXsloAjTZKkXFgDdo3mplEPDasvbm2ozmob5Um+cXdqma399zP12Nh0sswRG4qvWNxE
1xRi5LgmIFA/Ye+nJ8X3Rl7/9ZqPf3x8eTz294+Pt/X3Y5tu+lXCDT6qDeq1NBNBkysdY0VULrur
lCbEb+3eZFQV/cbCsHO3jR4yQqXXJvES/Cr77y8wy3gnj5/r8d6fNAMGtOs05biKKDUIYin4cqZc
dKH20dN75TTiyBy7jaqEef+s8+RVivuwLgD36QeJmKRRWj1qbLqPxIWg5xT96s5tjgKaez8ZL4us
sLEOTl53NjoOu24UT22WUKzlUJA/J5GaSDojffYnQbpUMRXIpDGv86dN9uP0K5cBIkbVm8vSw27L
0zrVU9PttcEwc6k4BbV02PuWhdO6Dc2OR07qdzXCsJkFw5Idcev9ZiiihoH+JPc+BzMYyM5FPnpf
rnC9cztRdioIy6Tr2JAp8ONq3EE9lmZ62uTMm5XcbXKdRXDwoLf4Bu7UuK87Cfh7ne9nEVSYIYcD
AOU2qe5jwQoPeDn0hEnsteZLauFXueQLseq35F1tMIiLkGHjV6uNzEUxY5g6p50xhMnz846pe0O6
sZEKTprpV2TCT/qqwoglA91abWrfp82aonnsokpA/iwqL/Pef+9ou/r+WzmxT8VE5Rj7D618m4zR
pzo/GQP5uybvQ8aSXRjPTdZeM30KE4JRu9IfDczkOXnTbDoCC99MwrCQC6eFzMd8YLuRLXszDE/e
Xue19CptcJgVuFq1eNUoE0Qlu1ISuxb8sbYVYB8WQW/uEff+ExM020qLDyvfXpp6DKR68EXRTxPN
tyx2ZCYOS+WVv5ErRAb3LJx4HzNeP4tFr5iUk9HDiCwTH112ao4R4GKYlW1ksKBht+FuKIp7hZjt
oY6WFEtl6grN8su6dStsnkcLh+zqtIuUQwqKavmz6fJDruEOvuiOOvVEHEr4qIg4g8/+1AiHZIuE
GoqkLDh4QpEoGVrNFN1jUvV49o2K7O1RiTSEKP3HIpnXTm8PeHNQbza+wL1QKqsnLvmLxBtcCOYr
UXfmTcVd5str5gl5cTQ2E+J76Rkpo4qWpYEcCMCmw/1jT+vu1ua7SIUhNblrTbVrqDp7PbbkVebo
I0la92rVXDzJHCC7rbCCBacuOlww1qCfrrvZenVuOaPF+kD9rQ2TI5eFm6UySWaq19Lzocl2JNpZ
JAxePHNZo52Pe78n5NLYF45eEeqFwyn10YbAbxZ9Qd5OEIqoNcVbJ2dHMltOc4Y8/Z65lFl+Q3FP
hRqqX6SeB/renvdkO+DlTSyq9EZnFDJCPsai5E1wClin3X0RccNfPV0mPamPlnZ1R7QC3fRlGQak
OoIIdeQNsXHZUHPTUXyIzfjUNulb1djAr086Fl+z2nO3N29N2juATYGoNhD1ecuz7BvLS9NlARNj
Ry8rv0IF0zMtS7ItIK6NEl7yYJqLmJ+nuHRDT0D/QrbwvjNzQmbHMjVoYXXfY1PRb8oy0noZO4rF
nUlZNJXk1oxELY3fhF095ctlkCvvPu9Rd2jZJMbLikbhYyIozqN93ih6dNsSIXSKKBTy7QT09Nqp
u1/vbTQ37/paw/Xab8m+/iz1PrSm7FghOOIMzUblTbHmNLUStlocKoyQOJvHtDeeUYvGsMSla0q6
k1ysnNYe1+/inMm6U5FhPku5SwoS//zjXuffTWFxS3FkdSJvVgh24HUR6++7PNMSPMFkhWmRCWY4
WEqlX1EgVas3tzj4mUMIAcPLjWdGAa7UCd87Kw6s/e5SEoeyijSk5P5vOI+szVs52KI3YkBQlulB
LtWItO64+87Y5LPr1aiZtvN9PL/FuHnqUYkzNduLu1b2oKMGFhZWxME3evGwrzHEww+FC6Sq7WHA
2GDJvd7YooaQ4np7Snft97K8qFD16FYP6lDftlQLM5NADsUf9munIlbZxLBXF2/PNMcQf4jkW27D
CpmV8AqlcgEQXELX/a6BTGeSjGbOrE033UieinqKiDwKmTM7mj7dNOOuKT3lKk1BkMlMHlQmBx4k
Qy/uF2piD0eDAPmcn1RcwAxITLX96mMvzxBt4WEOG5h2W/LWpXH6WDnMQmrrUEPq2nCVRrONeDxD
kWE0hcXD1JVnC+fUURQhtCqn1UoxsRNs4O+718tbsSovqUqxEittoC5MZC4bhYcK3qDncEGr/JV6
8Fnt1FuhAtKX+KJaN2beTxpmTNV6SeLIXNgPyUv4EhOsS9oT0gdLsHnHa/Fk9m/Wj3h5zmlDJc3v
89dYPkIXN8XhLGa6V+jZScyaN8GoboPU2qSOMUPbjyzIYSaakTpWH6Vk/JqN5FPFkmeAfJQiPCrL
BgrveFy7KbpjDWWzwcgYA0PnzaTqWdKMWz0tx3V4aVk5BBfPGbdFinx3oJrnkl5EC4YXVRhCpB3O
Lmy+uo8hQcw3ox/BNZZwSg0XSc+rPnxK+e4IM2lvJIqK4gYCAolmKJzdGN1YmyMNeW2F2iemt0yh
FsYZIQf1+ybPF7B1T5iZNyBU6eM9WqvnZJiDav1sYIFLexMIcRkQpB3AsfVSQ8e0Ed8Kik1DeS9f
+529XSscUz7W5b10wSQ/SZq3HdrjuuRHIlnOq4UNvKn5xVIEc5ydc8m8FLx0v68XiSYnqzJ31gKK
SYTRbJ8lCEktB8A0JH8lN0awYZ/Ot1aAdTmmSKHTwLgh4FJhKwlk0B06BbVxG7sAvxEaTAr4jCvP
QhVYEWNQ0J4Lr4IQY48pBe0+BmZSB5pZY7EbvwqS+S5bypUZD+56+lPWFRdVyQGQdVRtGM0I43NV
WedKSYNdIcqi1XHGTAIzz/1SkK7tvV/uRS/W9itCn6Aztksi1W9bvD8X+X5SqkMpjPCe1Vc4AKdS
o4YrlVBd6II6bjCAKmifk6WHi5HcpmU7E6l8MmUtRB1uznq0CqYvNVKA0uHNqsZ3M/5ZJgs5LaAB
RKtKujOvi4+fxbGsk2Aw1iNeZ+GCMEOdNVuaC/b97Rvc9aAgkziu6s8217716fZcifHbIDW3waT2
uq+UmXiu6Bm3RoSuvr5bVHVaFzuVUDg6gwQrHj71Pb4myRRK+KnR6svNEOE/9SyO0tFM/5T18j2D
BbK30xWTdT+bqSvS9izJ5LJA2V9qrLWnIMGueGL82TVqVCQ5C4EaSZ1xgyfDs/TvI87U8qS6zOIP
ZR6Oqh4snehNefJsorgqtvLSC1Y0ZFCfoCzixO/mzXZiXHcoxfqW1OlXnRqRTql/v8TFPPkq9TmE
ZOdKi3GbOvW44kc/MznYYdRbyxGRy9UkVGmgKVzXN5GtcUJsVfMMoIQ/9zqJ2g4sQo5tYbW1aXQk
bi+rkzzFiL1M7k9Tjm3g+qOc3lvZCE01uS3agKW5cQRBHpbsxBZAlY6bIGhqTkSggmj/szcVb9za
EzPsaFbl47SVoPNjQwARTijpt3nIPtRCeTESwxdw6GNa9NQar6WpHY0pOzemHA5KeWLEcyaj5ySq
cRRbSD02fxMH21gFPGxFR5T8WdHdmnBhq1t94+fayN62KC5CfMxgCNst9qcpEa85tzGqRy50+BHK
OUkZt6IfaJsWmfUQMq96mUTjmNSap5nxuRBklwRVL9G/NboRtenqWyMt/jcJ36N47fCTwv7XLCHl
7hEOuJfeWp8nGll6PDvPwev0/Ght60UxWbVzPxMpWnfQD4jeTOPeBe63ZVocUjq4rygBifyohDHU
x5KpghQVp3rZPEOD2Uz0UmkrbKGZ5klL7G5jx12ThvS+giFdjXGxu2xiW5nO0lA/VQWX8JCQ8ZOE
jaL8mlGvMbq5YQl7GArjAKfdJu/4Olgiri/KW1lKrNPLb4y9WGAteDhlMEG0W99LUSXZZH9iYnae
shkcDgJ3l3aBVZXuUjXPwm6+GYZxYyR4lUg6grl4wxt4mZWgKi/rmhzmsYiEfKFxB22upGDeIGcX
ykmtF7do1YNRUWsPaqRrOHhX+w3S5hO9+KVMkNtOayj239csRaaufm7V9qpN8k+DYHBd3YJljk9F
rWKUP0UNsCy6/SMBpmS/fkP2gLcsixgfoFWYe0wQuPKBlWo8hjiOHxH/HQ25Zd5hOobQ+eqEj0VZ
n3KcEQWRufT6gXnd82rWJAgKH9mUXIU4ccFWNx9ugQvcta7UW6vb/pm01Wm3J4IhXWjpCHB2r2PZ
yzZqIDX3R1mnd5sulg5HWwdX6IRgmFOvUX4L1Z9B7ZxYFFFYzRQYmqd3hZfRBwF1CIa/YtSzxoOH
EiaA/erGoukPFMGSIB+LeybZ9y5NQlNouAotuEmi02Tv3INHFqirPA1B1kg3/Ll8ozAv4lbTPF6g
eYFHCp4Uay7s9yBJ1kBewZBqtiKdEmOfT7klBZr0fe3iJ6OozvE44ONBsbLt9GQ09T0ASo3rYCXc
pUhJyjvTVGdKnoSZzI8HJPI3GmJpE3jF48EHOvL4zePHx5cHdPP3j9NAPDDxaisua4hY/w3uwVn1
n+hPYZFvRgavIYIaL3IKFDCkoBAIJCUKTSYBzZDVwAp8adHkHwRYxU4udP967PEdxGKr+OsP0XmA
Q2aIAFtphrxSbHsddYlgFodJqulYzDWiCO+wcEw7BGPgSeLQszVLpCmIkHEiae3/9aXFg5Op7ONn
MIN7YfX/fh8zooeUuAaPh1Qra6PJaPnrv//k8eDjn//1PH8/xT6sJK4NZG0+juMD/HkcpmrZsEir
c1bk+2FC1PsN24PMEwVFQizMl7xR4oPKDmkbUgX4hIEe81Wp+uu7EoYfh27r8MvRv033gzbeD9Xj
u+l+KARUUWEZU2reEbbHKXu81FbjeMZk7lepxjmT83IFQZnlxgFk4Ng+nqCW70f0r+e6P7Wp5T9R
ro5umnScsq61IchZIaFFdbRrWvXXyz6+ezzWSSaBPTEk7TAv6SR4iseT/f23j8dyyBPbXy/z+E0+
kMFiicXLUHD4R7jcUazej/XYt72HXeYNMQTWu/lGSPbgt1vnTVvrGeBGsYwP6IjYD9Lg8mekT6q2
zrXmmXBkjf4AA4qhcyutcnNp9adlQuq3kvC3vXab9UNoz7HkSrN5SJ76nBxRHZ78/Aem11WRB7qy
xW3AxMlC8YRiu2x/xpgJ4L6Hd00LmS8enhCOZoAAFREW346BBGBrNcLscpI4jGesrp+YzvpKmDEI
zTA5ZTO7Nrt8hGR/1JoaoyjRTcfaFxRbUux5oKje9DCdLK8WcIeekigZYgwy2YKK4tIclzYJSoGr
EqeNthGdyZCx4llhZ+OCvpl/NMFb4uY4r5AJpr55gUcQTS3nbWq9TNGC3i/zjPyh3C6yzU7n6SBw
PMqs8RnEH/t+PxHTEGJgHciDFanCZzzrz0pKBTv/uh+GPdZdvcLMYcG6qQSj2wmWHmWnEE0Pcp6/
mBOF8e9B7PHJPoKvBYjMPKVL8Tc4aTNVo5g5pRAfYq10FFL5RIqTbahou5Kg1QSUUMyWIGFiVeSM
e8WIw/0lCSQU7/QAzX6alMJJCU5fEio5jC47Qk0mKffxsnThRx1UCyHI3Hi4I3ujsfmoqh00R+Ql
MbIavLvJcMpLYOEUbqb+lCvM5tubYqyvYrUHapG9juoMVF86205vm0rPeZed7p3jWCocJA458vdi
wABaxgAkSacDwkUXySYFJKOTnZEWXuU6hq4qAubRKtkxJB+ndLcd7twbzcmpgAoGrWIn2FhbEBqs
2iUIJeEoXsrHm5uODE5mT7Ee6MK3QRQOtQJiRkZlkb5K5k2iR5lr4pgUy02RmFfnPARFPoiVfChN
mZjqklU0yISbuuDUg61uVv3KtA+9/KOMii2bFO5r78SofYva05H3YfsTtMpoC+XkZPDcSKo8SESj
x1XnikvlZkqDtp7E3112jO65mUq4zcvhPj7V94S+ObdXvLN2455KgXaNTyZOhdMk7VGWcTtcdbdD
fyEUk1NrOvEyF6aEqQGSWYzoxbrPrLb8gRfLSUnPLMNVC+373jD8uDPCze6QI/HDWMsRUTBkbCkJ
kN60f++AmwxmXzokBEk4KKMJm7b1kvwVDEFIM6ewmFzqDKAT6yAsKiBCCc5MlpKF65HKXFzQIJqS
K0iyj4RzRbWuEFa3yEiNHzRvUNEwsU/adyMz3MlMIm1mStDK8DtL28LjUmCxluABCtN6p8qCHiPs
N2QnTzSn8PNfW46Crj+TDuaW8e626cSQ8mymBRJiThb5MNw8O1OeHT/8LCF+J5bZohe/3iwMVOIr
8zhXGbl9TAqbhQ+RYxEhBqaQ+Ck54SXEzAL260iHNM0/FZ506xM3BQFV2j5SLCtCeWMXZmUb4+Bb
jFmMWUPmAXAV7450ku7+2TmuDr0crFtqV13vaAtXGzSJYoeSy4RiWDRvQfUNLufMVQdC8FucflQk
qZi89Mxhm0r0U1GyZg4WWgxARGzKVW9M2gCjTNsopmDPRhyxqEOMyU7iP1uvIu4XQc7wbKw5p+gF
IDzsT/tWBU0xYp1cuAiZ7FVKyfjY3AGsWNUoo1iPc/CisvxDWtNtZfiIn3+Q0k9MMXHLAwW3cpRL
CCjAmGlVRm1tXRLjQ1lTHH0xoIvbII7ftaplgG94LUO9FEZuyZahzfohXph5CqpnwllpDEx3DMER
WCoHS4XnjsJSIA1yrMKY5qUj25oOO8Jt1Dfbn9UC212xDtM03Lk9BzimU+duC8BJdcTg6DUVNXBv
Meo6rL0YpU5rEknDSK2Lmbr2LBlMI7r2ZdAx7ZyI1llw4NjuiZRoECt0sJafxJ2LMS+Gke+NqHlk
KrltDvbN4okxbSBNuBG1MNK7q7r2dlsN9kysPBnM6KyQRGMxDEjDmtvYJu9dx6SWlAZX18zjps92
T2cpAQga0+BXLLxlqnANmP4OGxbxlb8sor01iVMbTxN9aIeRJ6bMzx0rfaanwAZY8cnmpcsV19ot
IFCVNqANSpg/1oCAbWtsHce0CY/8SiZZp5SehUzDvptk3zH+kw5hur0oLb6Kg3EfQGlEdyvvmjK6
1ZyEKkeapFjXRMhQyecEgavECiL020c7ZW/rWF/xuv9ImvRLGfsoN+qwLswPxrN2U7EiinQf945Y
LxLQOgXWP34IfDBVvjSodhu2dHw2jzNkp1a67qsQSriYZ9WLbM3nPNteUmv+lDPt197TBTXaGwlT
ttZmAKi7dkpl8TYIOjqLys7U1e7p7pRn/FTx7sspbCiYZmyVU8HWNrJSGumcWBlSZO2pj5PPRhBe
TYm9BYX5UOdYihrEMeKXzoUQax5uIo4xTgBUBJ+whuJY6sO8fNk9ouyvRKUeu2Z3AIBcpJ8OFjJe
3K0uLacTA5g3PdslVo4mtpImW7cqOH0DuCtZxw1V3v0wyFuYiuAVC7/m5GdyztgZvnj/bO5KOBth
Qtp2n6RQHtpTurFZzPnZUtUzy+H9tvdwFWZ5uIKD2QojFfKlA2EynjQGkUlWwM4SwkIeo64BNNHP
YJ1vvSyfass41q0ULQvBpLl5yRHr9SLjsDZ3rCn2u/1rja1oa/IwkyeUZoCLCbudYro9cPgC8F2Q
RDENp1z4WhSMwNAWlGPqxDrVBV3PhDNUrf5EDXSYCZVNWlS/L1tzNaT3igq9LqGouaIKE6n/0KVX
ab9W8BKnA7wbnCtKAJb8GBvPzfxnV69dIKTXafpd0X/Rax5wMeZvX5XFH+TAkrnun2vjXRGgNIXb
uxTjden0r3KG628o/q7s+Kn5yIglbp0ByrNoWz/U79Y31hQcyyCvXdqLZnehelhf4QRQZHScNgbt
LxNLpYpJlzcx+zikk738meeDAn5OJpZOE63nPfvdMl4LY94ZtBXqEZ/U5NKQ8uNAipdep2LB67Bn
qi3WrDHYlwEVd5G2VlBRdWk4ZImsM8mBbscLkUOwpWi4CVJFbIEaREKkGBCQiXT3/mOZ5VvQ17wp
tcTca5qMX0MjvmhVsl4EjNR+dulE5UWW7OJua18fSIoV0DiaMzfD6C5aiyM/hugVBkEju6k8Oqqg
UaTWmeHlBaVt0Rc1QwkzjT0SZBt7vet+6pWBOor4q2bggTAjc/TzpKhZ9YT83drlUymCuWHiZrrm
PGYHizXtrdi23WWBJoosRaqEl1x1yO/KpfS/vwibHsiVRM8Sb7DUdatxMm03KLba5vx4rKgr7IOn
vfclfe/wVEVg0nTy9iUXbTjseDeXq/TaNH3x/ODVyBamJfeHCql1trGOuY0YVIt619j93UY/gxfL
TigcZbDLy+OLmhYZuBRUIWLp2qQ5odNDM5wn+0UmSJxslhgUpVO/Hg8xFaaPrbLL3GzK0y4A4N7P
zONs0U/Su2KKFSf75nV3GY1IbeogA0uCdRTWlxxXmaFinpaZzFwe//n40ubfM0lWnuMCq9NpEy1P
6sz+hH3McHp8pyEq19fy0qGBjR7PDAkFlEGaelcX29+kzWov09gxDWzS0amoG89qRpl9l+8JGsZ2
GF4QRsHJnSc8tlQy348LIgRPaJv8uRWF2G4XxuyG0mJ2aFLBzVbFX/dmiWBIHDOmuMhYvxfpd+wH
hc9O3HdPrC01yNslfoPtcCQRx02rqr2JSh+fe1UhkVdelW9VxYB8yX7DZjkk2DlkeFhiW7T0ZxB5
XQWpsp7FVdIC2ofhhSYrPeT5Xv3EMfqmyhpFnCmhbFbnSOgr5YSZiHLtEMZcC4U7SxiY8Az3H62t
DttZVK+xkWOUMQ6XEuznQFVYOJWqbh/kr4NbL91yMqY0/yaUX1ZfyOcaO5//outMlttWli36RYhA
j8IUbMVevewJQrbkQt8Uenz9XaDPvedN3oQhQrRsymBVVubea6OLydyHvMuGlRwI0pOllxyxFBpL
5l5Xk/oCxwTp5zzk/E4UmcZ3RGrrPk4z+Dipaze9bQht10BBGV6SXMpwaNZjM8abdtBRz8TjDWG+
9cfqwMIwhvkaI6ByvNssiJMlDKms8rXXuMlOOtofBiln6dTWVzmk51JHCqs6mlr5HlZXdBaEjJ1n
zMZVnjHwx3mUr5MuvWrKd3ZxGw9Hx629dbYkIFbVdeasx5DfTDf326SGdkFk8LPd9XzKR/Ar/6YZ
pzqRMvETPf9y4yPcPim68ac0UummrKOfLg70B8sD/Bb4w4AYjSZaSh4PQVGA7FvfSG6EeDAO7a3X
YYDyvEy8GyvvdvBlGOjSjnIXAHtkgBKOpffptnUYFFNurWd6B+v7nS33SSKQVzem9UqPfMiHJ2mV
G9Du5nNJn3gETPymMKhdpA/xMvQG5y0yTcRTfc8k2q6N3WxYgs26YMxtK3wtndG/yCJ0rmZJd9OP
hpeWCVBgTEW1Aibbv1Bh3tAYORd/0voXnMMg40pP0hBI+zW27PAon1IWEAgBSXH2ZDR8jgYkfD3v
6lerYIqmipENKOvZFW0CUXzJHdzoe33uki9wW8mq6fTh5jYIzBwCUlehWSSIC1L5Yutoh6G+uF82
pwU634STKLapvClCSsOUcM5wiGnkGhnA7iImTJCgVIhlzfOc8y5MBBotidJnRqzNFRuHAwKvxxTT
NddSpu21y8nubrNyJla4GDc+ijd6rQrsmSLv5a91FZYgAgwUxp1dMDvJtPzmGlIwuZv0IFmsEPcH
XS6MOZcgi0kgDLMUnOzl/ynxk/JZLp+e2RNBMmUeA8NMUjOjbhZ1Hp1xoWE8BEz8KFG6SIz0p+Ru
mvXM3l6Xuln+zH1EFebg4MKpmVcMQp5Ta5LngYyOwJgnnKZ+U16aFtKiMAsLvCPKjyWI9P5g60UR
wPyttnnsG0G4WBQn0gseh9l8L8dB7uekaTb9MgvVO4Z38Ygv0GyoKO5+Doy06Vq1HKtZzT/qwbHf
bdCUZGh5xpWgpmEviNO7rwBmG+KTnB3MHn1UHmn2oF3o7Esyz+PaVLQw78arzJAzhw5yvRfv1f3S
/aEXxj4Dy3HynDA9FHb3u6kjqm0GtFSa8aEoWAeXpGkLHT/R5wt+Y9I4BBJl2K16ATmcABniiZmw
UJWYQDd0La4PkRtmRzWX2GWSon3PYolKKU++ks4Gl+d+/vUZ56YmV8p2o2ehuSMwNefmWl30fH9g
IZfkd1navkVuuI9ct4Admt4gsqA5TQQDgSVfiWbVLp9S+2JlEUpC8iq2JQEQFdZSn5a9O9sb954u
GU6uv/ft5IQJngXOdweGZncrpjHxu6pFMV3uD8Zg0QZy8J1V0z+Xxs7AUDVQh1PxbTxwxIS6VDNB
C25+JiLFPfH3kmnlOT5D2NDYoyPVkv6noWBlMsepd4MkzReVUI14FCw3dHMcj1D1wwk/j2p3CYoa
R43ZWWe6f5ZDkZ3vT+9fMT3RUFqa+38vdVhN1ph87MVBYJxGu9NPXbtEESwPmlWWwRh5xVazvYkg
lGbRv45GPR0agJdqSeGrlgdDa8TO0cTj/ZKLM+Lv9ftX/1wzdySh5IfMSNgni0wiihHr3HLgRwMw
RPju9DWjaZ63Wom7JQsRhql63daquaYz8+H7g+8TVN+Xig7Sfy/dXwFRMjqXvP5+3VJF8zCUElF+
WPTPFeb/NHaGx/sz06LfUZbQH4cui5+E+yvPzfoqOEH+G1HB7mevfEUc/f1aurwi5BU9tvI1vqxy
n1WUHJWZU98NmfcjNmnooF4gl7gv3GvtZxUhEnxDdr2xyvv821WavesivT71k0KTN0bgPjx1Qpjj
7QFfsH5TSj41qaE/DUtBLeAEHeblmhWVxeJ0lymjSUn7DGEcx6SZ/qfr1NnJSocz1A3rZjeGeEAu
CTKgR2YuR3ND5Gj42FrUjp1I+gcvYpp1vxaJrDpV/nS+V7CpUQOOVxYfYn36wmrdEdU7SlPb3sl3
iZm84SQgncgON9T39ESQva+Hkai7lW2/9ePYvAxzK5lLtQbe1DTd+PRGjl6stJuj9yM0Qrv7FSfz
o5Kgf/3Zzvf2bzN11N7tM/OqJq+g8a3sdz0RHx570EE0qlzbbQXTsOMsiiLJevXD+H9P47VdjvnF
y62gzcv+cje7+Ya/cQxp/TXMQjD7Tgy62fMcYqWK8hczY1YXQOzXWG7MbpXMHUs8B2nU1CJFDm9C
sTIcWicUO2/SHjgv6Wa069HhUcHm4cPEfbHodZqzRxrBlpZZQyeTgiEjvuaVGGUTF18wOIX/u/WT
FYdD+w+AZzDgw/gD/fS88suZInUg3MKHrHnIqq44h7bPX9klT2nulu+lRRsSAld4jJenROXsCmAf
B8QYcHpmMqjM+UYe2vxyt2zzJLLNN8sD1ZzlIQrHAih+jX7nLZ4SqIO8HVLVvUMMU+gJ6SPpsRYn
ckbXaB/EMyNor7Cmvz/MD29TZYgdJ7saFk3hbMyiqC5arQifiKHXjjaJtJOup3u88tUlQ52+aXw/
fpoLGqdRN9OfLn3tLKrqWeuFebM0Z3itVBrc31tainNrTuZD11HPqrGo3tu60HbzkJJH4Ta83fQn
Ultzm060XT3QvtznBUl/xnxGgwUz3Wee45l5eanJ2r7cv5JyiXLzkTgmbQ9fwOxQf5LJu0/Y7/Z+
6wMf1AoTzWBXH2vCGte1RJKs+ymEiOWa8quqCpIew5FKnstG1sd/HwSWgr9PjbrDaZPnSFiXl1Sd
At5WSdJ57nzGKjGsjZ7jkSnuDMcyNrciEsPxvivIUhsONVxYAoumi163lRlok3EdRpnvndBxjrUx
MPcp6Xw2Nh5bb7lmVAqfim6nL174fLfVt4UyViDmB6hFo3FMSROgEtubDnhv0JbinaAaZs6k1gmb
iA89hHkVlTtDFdZrZZKTWg688n7rZIyBVxFEr7ULIxHhKa2Tsv/ngeiV8OioHKh/Jwn38xo0fs0S
EWzdI4JL1dGud1q/oC9PY+3NL1steakAKD04s13gfoqTS2852ztGdjaS5rHW7fhCxMz/uTT76sGr
uCN6t7zY8xA+JloaPlreLPc2ULXV/dr9gV/8izlTe2mFnW3i5fCULg9eVPcPeoraRCsm6+aEs36s
ff2cFaRZxxM6QCUuA4PY87Q83C9PKZrxrkNrmNDfmdwyBOWqV+MOGzItzXLG+NrFDp5KYhb2s972
Gwwl9TOTO4hqDJYMQWundGGGKp8O9lDZ0XlsvO8sqrN3plD5Oi3j/KZZi/3CC2Oag/H3jE5lb3tm
/AgbA1eVEZeflf9CJtzBHv302gx+/kI0BidYtlkEalbxaC5KR2Owz01V7P/SGyoPfGijWYBW8sw/
It0rmXSlVhWMDoOgaNHK6kvOG4dDdYTdy2yWWsZrCLltmFRCAih+za1/NDCR0s2e6wPTm/jD62mN
FvX8wno8ICLT/zRLeDd/DmuxJh1772ZRsh4j64mf4O51N3fYkVykhmFTfEfoBf8JP3Fd67FvEUYM
Sz4KxU++mzP38w6DITycNiuuml3c2PEqWugN92u1h2+uUPGTIX/oSuZPUdT1z0kXDWt9nMX2/nQm
iRaZUPTIacCHTPJe1XLaMcCG8jbBUk4z+9Fuve7JjUR9TRxYVJkn2iN+C2imJC5u7YQ2/v0XeX+Y
pr5Y+zY82LShAX0/AgLPqzGhaYIpSJtJurPLYdm3aDWZ4+i9O2P4QDZFtZ/u36CDBB0mKvEWQJ67
3b9K6kq/jVHMtVp+RG7p7j1OVwdQwsa2jDL7LFT8jZz8pVkQvHXqRuu5NfjIATkOEK5qZO4U/cUT
ug/OEiInm0DM/LzW1KasntzW0G/NAjwb9OZ0fzY6Blq3Tnorqx+MDXQi+CFWX9xMTOO4Z/B/Q25W
ezH1aoWWio3cCeXJTFu41kKt8sH0blA5xW1U3s4Gln6+X7o/wCFBK15B0QnDwjmpen6lu4wFKZrS
UzSX0UH2g9iPST2cPaHybaTrA03ylJ06zZM3cIFLayIkya/qrqpsmkc7Z1AA19zH0DyFayWb6FLC
et04OuDYzLfkuqlD7dWy6aga/mD+LGgNJZPrfQ9mv0pGWDrGRIyEk6ANr/L0j+wX7Uo5/BxggwYE
0XavbkZlGBKMfeOYN2BTMPeS4+8h6apiN7a9Ta08FLsSc+Dfr+blWrR8V44OMXz/3+vKctVos7HH
bmK9G2p+ouNWPE6KYZussPrL1I454FczznPYebIy5ucy7/75Kvrftft3/31d6TbOoXRxbt5fMi8/
4O9XU5882f2EHTD603g9m7du6v1mUnTZK1WmT4MVslTEcDK7wv6Ma9s53oEwTA2cE+PD58GoGIej
WSK7m0K7xOuzvy85lYWgtAsFANPerZ7xhAF+V2ffoQUKWsd6vT/1lqftAi5A7kDJmsbjug/xTURL
yKPW8S4ThUhuYMf8kM6z6oTzUC9GPY0iIoUCWw5HjXCpbh0aNfK2O4np/jDSzVa09spYyw7FHP+5
9xKxCJNH3qB1pC+ZuiQx1bqTbQAJbP+29DKTGaBVtGcFoegnBBofuWtiPedjM28ikVtnLe86QDCD
h5RNdJesHHD8doP+UtXAjvVShJ8KaW4YRs+MbMrX1sBXW8VO+KwMRd1ZMiztROocG71EnsW6+ByN
kYkPtO3fzMl9y65aDjxQa4uSpAK7W9+fDjXvuletcRnxYT6bjnOmfx1tyWtL9+2UzNve6Kddlar6
h2GGG/b06XWY3OKkfLryBIhUP4h+8IPE7WYGQr6xrvUIkyvJx6fRG2cg60Ya2C1w2JlmaR/YOh4F
HZqx1UL5cZaHGmBY0JYpFoGq8QjT1bptl5lVtLWzqrnKdGQq6JQwXl0WNlZq5OiVXlL149j429BU
nhtIk6ay1UMKtZemtB3ieSmUxia+tKedSXJa9VNm4FE27QaDicI/nT2bgKbRYsoXOz4r7tLuG2Yr
3PSQs8GUmm1jrsuhrY+wXuojb8MXq/uXqrSjndloJlmGrhnjY6CDzImoOaHZeS3AVO/ul+4P/3aW
TSvqtuiDZVBRb9dBbKVL+IqHHTxs9WP/ZflJd6R51NfB/cr9BfcHlMVTYM4pY8I5t08WAzYGjFZs
sBG3QMKyHJqpmy9W6Xz50hfCOt2fD5JzRY6aexads/d1/9JS9fMpHTLzzConSPPqlkgSK15MHzaA
Hk89p80bVEmA+zIxihvP/jaxnKi+P0uXRPZJ5C0g1thea1NP4wVC299OPHiAfKsSkW6b5VjURXTh
799VS2zt/bt/n5rMGPxM9jt/4TTht1p5Xltd8+Wn3y81GgHEWVJd78/u9I3lVYk5oqxV82Npp8kl
MpiKDbKLfqRgxNeMXm1ODH73sYQe1X1zG1PzVyZNB3Ww3jO21nRG4236QO1brCdz0t/suseR5g8G
n6DluzS+Aw9DAYbQ4ZAUWvwRzi5nMk28gO0rrzotHfJzlusufwhFH41rufn7S9KaMtvcn9//wWKC
xeyY9BFqHTt/IrX/vvD+vAHNDupPo3TV3dP9wZHhP1/9e01Z0VqHuLSdEb0hK7DR9yibwtHA3tT8
rLt8a8hpNcajST8Gvi0pdREtIojunhnhpqb56Rc73aCfXOjkuBjdm5/OOxEb1Ubr/Dko5odRUX5L
gpi7dkCi0XBYJkgbbh2QKPq/20b7TX3J9LOF/RKqYwkmOm9mwKrw4mdl3DqtiwNbYYPyx0asXFFf
usp6zCpBxHVUnKxOglxN6nc4dtu+CklYpCKzY454aJx8zbqy9eM4rRlidYgvq0+sVc1JN02GSrX5
2iXA27SqY4hY0ihBvuuHIcPr6JGMpBThVc+ECguNjgi39HOUm+knTpknBslbM5xLhpAVbsBk6X+g
fEdzSyTxKTfxReaieHJ8pC4yds4OmkL+u5jPxGXLeSvp96FLHyaiS5+LVx18F5828Rzl4ylK6FqE
g58EDfrgmKUmULX/IyyXZAXjdVlLdnror4k5eXdHWE59Wjw63H6OZa/y9FdTyNsou1/Lf2liWVSR
JeZwHVURE0AZfLQun+fBpZcxzd4lGTS8H515mgRJ1w0GWGi/ez8J3+beeMkK/8qMDdtIOlIgutEv
s+4/WM+KwNDGR7zR5S4n4bdjfl3b5rcVuV9a+VHKaQrymqgDs35SYYLfqlnR3vsayu6r1jKiGjlY
+jOOCNGSn9EbW5ewZKGlD02fcDNlkmxP5EeKUjswHdNaW4y4beSN6ULD0HCyNco9DFmyWizPIfPw
TM07PR0QPKtmm7vZUzlbz2HhXuiZJSuX3lVdY/xqx/ilVuZ77I9yY9jTofeQUbfLze3l7s0stKCW
Wb61QBImQ7eNB/0qkvHq+9Y1KxtUVUO9EvRqJ9wFiHXwWog3JnBiaj+b3v+ubMdBiIPTHNeX4RGE
FVmMTzEvdNL6JTS8kLLY1tak4U4G794ZoPLNUE0Uge2+HssrLaNPJ0JVibqSbc6QsLazL2mCO6pb
eaM/1qG6qTdR0n9Ujng3fY0OG7ncjJLTIBLJg1G1B42VdZPkEzomjmzjokerQj+ouk6uK3oBZYWG
WlQ7Wbty7Uk2ylk3jqUOkD+rN/aU7fwxhyMy+thb4nxH0n0b9E75SL1xikP6fKptMSukQPsb5Zzx
REpGzh0yrjWlaLtoV3qTlmZ1a43sxXdiAwQ/dAlabCuntMVRzgMkIxd3p5vi6iFoAWsuuioX6p/D
vV7WyPlG+V052xDZ9Jrdo6JDlrOyMROB6XXgs1yxeHBoaeonXcT1tkpL6nsft67fr4Yc0zbKGGzv
WQL6wIvpjGYn/mksP3F0blMEmVUrkeir6IBX/TFR3u8sJj47nv2zMfKTC1pqxfxFzibdmwpHcgQN
oaGhvu3QCgeu2kBrHoIJJ6OJhXk09pOD2WysdXK7kLrX+TWs4OSXXvOuRepbMHBdMA8DesaiL4vV
bGjfmqt9FIhQSokmylWHiWYZgdvd6B7J5nwAl5Kty1YyvcyXgJDC/uGkrIaZOf2SgkhNoelOgMeg
3hgRR3PPtlAj6hpvbmbD9eUupndF9Utjck574kk1hBhuy6I6Nc911r5TPH1jPHzyovCLyncnSp0d
H2O8PZothyDlr91f+KOe0jZ51XBzqf4P7UvOWJpjIDXBWJJEa6tEamNqKJakxPqbJsyUrXIZdzQ/
O9Wl26HiP0WvzUDFBm8wmnEppr+INvqcfAghmKqdjgRamF0/MeNyL/QZahHbeADquSvVl+PlxqrI
48fQjrYtq6/nouhMIzFtTbdeW3bbnhhdfXYemFpB2EI9ZdspRWrYFy/9nH7JqmV67TbvFsEXtAis
b8AQzqrAkDtOuCV9tZfzbJz7fHyO+gYjMVSYwdqTX54HhJhYm8RLYASBFtA9xY6N9RTenbbKwrEI
4jA6+ikyQPgVlguvsXC+tXF6R8lOv9TgFQK4XU0edzD34TUvuoe5o1iVjNN79BzaQMQPjafUXpMW
W4ofnQVVhWHflZLzYHkOKkOIDQGNvxcj5GeWvgFsNAtXOmgCkZhfhoEoK8Lsbi7t8joZX8MS1RLZ
7A/o53FxSBSe4LyIaLFWwjLQTvQk3Fiz99txyfuC5fuqEWIoVCuCzG6Pk+heOnfVpEwSR6t6rYtJ
Yo1KdobXThtX+CQQglkWru9stCiADNOv7NDfe535JRr0uoIFCIvyuJrgNZGFUr9por0qQ/yROekw
XZFDdnIsIp8Iisck2t/6bPgz0CgXRKFxJMw/KDXeuHu6rWmpxwm9nzHrOh717tuki7mqjAG3XVqt
BNFGqzxDyce06YCg/jzE4YUQg1WmUJoa5UFzezhvalpjCv82M61ZD2XO9q9tI+qNrMB8FVqAoKgH
roPcxCOQorouOJQ1P22m8kHaGW+QB/NVyQcjGNvul97MDFXD6aSG5Co7DMOeqBTSPaig284HqIhW
S5HkMeNrLWj6Z+6Tp0XdpejCYjPRgQ3AuuFFxjILAWpEDy8QATugu6h7UOsg+wAhIomumbPiYroY
1ZN0nGnbdS89gogHxFrDbPNv8Itz1eQ4wRVtgihGXObM/ju3J4xRsuFM01u1Fa2lJNbf0y5O1sgx
GcNWA+cGfcKfF83Iq8FEtGZEmKuIgtYLR5TzjXihW7MeHDO6eFn9O1qQzIVGDJTbzJfkDmheHhjm
zDsEGS1xaqq5QFMS1LwXfSx+D82oXqRzAU2lJ0Bu9m1L0yLJtd+ArnJZdjTfZohCJZt5XFuccXWf
Y1QbJZwc0q0xV1+Fn1Q3szUUnoYSaQ1EgaYs1gzkY2bI/PL6GEks+C036j790WZSo1yGlJu4HYaL
WXOHWu7Eglv5R0RHYDBYVNOMOrDxk0MTWrfcYz0WVbZPEXrHVr5tKifbuU6UwJVBzt+F7ZNC3YIB
q0y3WH8B15fZr4yV23TAJxXusHdsUsd0Nf9qovpbTBhATE7FQUXQFowk3J9pZNJ4j9oa8V7G7QxU
qyEx+CjZnKN2+OQ4h/E7hBDXNs6rLVp3U5kZAlkwwIPUXkhgy+iG19QA3VeGxCGI9LPKIqBrTvNj
bLQvtUD7K6tY2QKimJfE1/4h9jV271FwrmnpJw/9+J7Egg3AN6e11ce3trH+QFMjJ+5H6i9dwWbe
+mlsohNU7PIDcuU+dum3s0DYkHDIotoXnGzCKXe3jaBQz/RtXsXPstZ2QkKiKMdRQUDzVrGOd7Dv
i/kwIQZHVQSIsdTtlVEzBZkJE5i51wHW8Y5Rtq/8fmaGOIvfoL3EZl6yALsSEW2lh2LTjNFPLR4W
9fWaANPA04b+kifzZaqqZkNolkOR/1ItqTBVxc8G4vwp+HP9POoHAlluY4Vruagf59L80qnQ2tn7
JOLuy7X1a4UXCUv0thqpgsmhXcTVJyRzS8dYIsoobPLiwgODnH1E+2JdJjniHln0mzzqxd4nuscb
Zm1FuXazWkrT2a2+ookGt+kr2CT0OaKtEN3B78AmGXn46eTaHAzan4nQkY3etFfA3eViXKAiDcmB
qnuvf7WxoQ7J9F7QNgGkDOO4qz+rKOrXYX+2I6fYjm1gof3YGRrCZGekGZ5K1Do6N7dlMjkwafQT
p0KPzqymrUYqst0oBgp8tAJtGXK6ZEnhbQdaVz76VUuUU5qfjEiyBYv+HV7CdpIuzKUUsJVyMgEO
AT1nMb4NPgGocD5m2ggGYkjXyAPXTt4jpz45tm1t7Ew5QKzqEfcERl+Dv7tsqHgd68EdKjifFbhz
3V8VYxOuOo6LqzoTb/GmIEOOITylL/5aJ+KvrDpGEp2dYWTzACj3Bj1ST+HzcBrd35g2+xxcIzy6
7oxHMwZekTY4KvoHp0ShXDossiyR+AEgQbWWyRgIn3jfcywDz724eJDTehOQj7qIT6VOyExj9dsq
cY8YXPNDXvKOtbhJDosaUpZEi0mW642Qr0wTQcumuEpFWe3HyCECkiRjZGkc90xOv15abPQ68ThD
QzPWSdsKK9sC86Nfkzk+z55JuJKXDwF9uq0iPPhMLxM5Ys9JuKfs9/S6ejDxswWtQ7MObcJpQKpO
l/vsDiUy+YZVLPfj9cS69shejUIX9khoUavKhuYhc98h6GtMwR496wcxcSc7LdpxP4LZhjKU3Otb
r0Mk5LRbMpfksMet1z2y4iBPaQ5CmQhuTaqrvN3DsQDT3IU/AQCOpvPLoEO00ttR3eYZPu+SoRW4
pfmDAwow9ww/b1mHW1RCpIV0iuN+W3w2+kymTErh3+V0Di37wcwcHyMaLKnGZwKVJfVtdKovewAg
VfmBHhFwH5FbGpDX85K5rrEBBcttodE1H9uxClrNxOEEiEFb6rNiaLO1DpfREO6nzQJGjqd9TMds
ZTgq3emae7EqrT5YCHkHkz8FUcnlX9SzsAIXSj19H6Pnpc52g6Tz9BW0kJ2RYxwYDPkhGeSs21zQ
m9XzdxDRL15vX5yOwxAcGvq8zs6l2xj4KUhhYmJxjunGe5aNeCMcBHh+MnJmWKoi6FWEJKAltiQd
SYTxGlJ0tvQ3ZovPdSyKDXwWHAYz6uXGQlkt/ySTdw4hukatb3FAsWkcUddBniVjjHNZl0Lai+fm
rFn5HzEmGIRzilx6Dh8o0a+ostSGMtULTI81k08khoY0wpgkI9bhfahzw5S9/Q1342FSjBCqqWVW
wUe472G29DCRSj72m1ZZRIjpcljpI0M3Gs9LChmAMid7dHBTNKODgNATX5nJRim9a1PZoNzEA4Fi
eK0qFIajh11qvha2ePKK7IRXrQDAjObIi+BKiTdWe9tlMpU0HeNIi7vSsP1ziDQjTC8dOYNi0F0G
pvGJEeJDOpEtNjQ2kjDztwi937EHxTLSjrFnw4UUNTL64uL3uGtozPBhQrCOjQPuvt2tijD85aFJ
A0gHZ3owvqvlr5O4uoM2zn6kOmRHvWEJ7RjfUzsYn8Kb8GKHfxyj97mfhofE5Vzat+AcOcZ/ZnH7
PBA32KCIY6hKkc5ZY2c37luTG9QQnc1nAjygj2NZWJ22N223pAeBR1B4PysvT1fKnx48b4Ron2NJ
9u0Y4cv4kUd0mby8ZMraws8uKvMsspjhSJOFlNF/pJbvJ8PKn+4PCfOEnURxuLo/bThp4dURCHmJ
Vn2guNzlApRQRFQNqjg4qzLvjcPMv/FQT6BnEmdC88pKinl+4eyM8AWy6BDl6bXW8/ah7aNrGeX+
HordS7WIS1PtN1p3jkrsEfTImUiEyT6bq3nVtqPPIdAa0BT4+VrHmg4ibl77lv5eeZV2KSY23FiX
J33CvKfpGNN9qF/95KSbxsCTJX1G/IZUJ3zKegDJt3voHe+HW51A0nzYxRyuRZUHI12lByYpL1mc
/x5pSPXt+AzXvdpHuqmo9IcoGIr42acLu/FhUs1DtYNSwl42UozQYP6R2/lzZtXEtJLI1IHb7iKm
AqWXXzWvvYhh/ug9sXOz5GL7AGAShXfSEpgJ0wKZDPUv61T9EWflDRDX2s7eDDSO5xnru6VZUTCh
sGTn8ZFkqQPhcCN5BgxuR9BgngfJRfReszYi7Ao9XqPOs1YKOuMsCirsLj8gP7gIreAwrBPRxn9+
3WBWCYsFNEWvzvRg5WTvLkP0JMT4EZnjtS7Ln5VJnrRyjhryqG0zj0D8+ZcgmJWV3DErCyH42tZa
HzxkIkm/sry+WLWleK9NzI2mBea3RBQKe5FeXP6cI9U/eqMHRoPbG+6BVx89RWTy8qY6L3e2BJQh
MMofczMJGdgnvxRhE4jUMwWZdIg/xgLUjWFQy4JftPHqW1jdYk4yxFMw3BlOQsdOm7Q2qyUBEUjp
sgZlklOQwalFP6VlblgCDkmeL6C6MlpLDSZiZ7ImmZhE2qq1sRJG+A51oOJ9RcPRt/ufPTbktGpQ
jhnuZxfKTw7Hz3HTndOyuzRDsSothdOwADE9G/27iLKfHQEIRIzRQxiUfDAd+dzL5iGxp98zETzr
ejAvks2UpbQ3Vx5MMrI7eiFfLPCQeqG95A67iba4HwfrKUmvBAiQmhdyRE797mSVgJWjKw7WYxM7
mzgsGPdbv1DcQ7agd7bpGcGlKa0hw/zkrgcD6veHps4ekDuNK6DrlyneSa+TW7rl1ToWODqb1vyq
42gLW/HAGILOaEa608xBoLaMDUSy7ymhIaErTgSS/+guV05g5y5Rx5l9RC7+7CcEVKFxwkLSPw61
+oWG8rAE/AV9Ufp7k75fETZnQ8dJvnhZBTJ9FNssw/XgvzEa2Mqh+d1UVOqxqk/cP/Tk5UlTzFWb
1vgRzWGGW84PBHeq6i6G2T+IOcbBl/DbVsaAWBgDqj7EwHnZmfvW+aVX00ctxv1gZcjW1Xs+HTJA
n3STJzTZ8hyysriR++w45lurA3Ltmjfphp/V1zRZz2PorimnTnYI/pHPCJ9eC/6r15/mKL5NiZ1t
Af+81CKHWN1gHainD6irUMTwdUJRoKcr20d7Nk4dv6za3tTfYSQfQbvdupL1oFiOhzZDC8GWMyp2
pxCCAxMwkiRRKi62GenYL6Uz82toxbxxlhskwSg51sZHwoF77XXGI9AXL5hiBdK81vhFWG8Qx3/a
P5RySdqMUMdSvgVm2f9wapBqKY5Q49iG7D/kntPuYqgicuzshexe4sF4H9P3LvqCevHomGkY3BJl
7xo5QnP0x1fwyA/FTF8YG1HQIC6xq4lTJ+sBAtiEQ6HWvjk6u1gUT78iNGVbh/npxpiG0/wfrs5s
uVFl26JfREQCSfeqXpZkS27KzQtRZVfR913C198BPmfXvueFEEiy1aAkc605xxzhko4WlgDqbggD
mR3V8mdp1uSvEHk64U7l961OXWL9KHFHouC8sObsV+S53ZNP+AdR0y4ek5+2ASrA6z7caxN6h9ZU
D4KCf+Vq/GoD1t6jq8HNKcCtjN3Pfoy+qGZacA3Lr8nLOGfwreE0OQQEQSoG2v3EZ2ywJlbTFz1i
h3UEhcjcrA69Oa+/G9q3SQZlMffTcxh9JWQ7bTQN0rP0a5o5EjSRTTEzp8BrkIYNdtHXVqXIwHru
KMVz2rT5ykpNJqCpE239wuOjM4diN+YDeKbqUy+ZqYaMM+HoHdJh+hVqPc4lK9o1AavALL+vqJij
nPxUpXun54heqQzAtgZNWfDtUkKCIDmyWsZYFr1QW7hvnD2c3MQbEO67UNWa0aDSRF3Ac6mdCCRy
+Pa6NyuGKQg0sW4SroRwHSlB7CWsj22fwgXsxqNP/jpXDKzaXkPvsNNeRRZ+ZYwKa8/03pxCMp9v
ADwWmHuDPvLWeAPX0JXIXnYPZts96D1Gd+plDkuwIN3r26oyMG/W2I2rz2CWmubU8fB7oe4uGJHD
3MDYEd9Jl5RcAzAAtQE5M2aGklEwIGKdsTSkKIkHL8M+MEbM9Jg/V2VobiExMpwzlWsN744vFovC
pZnjwupub4URhVnzLrfyTaS5GmfBMrbEJy4Jal2gWV45tmauHO8RtPNb18c+QAkaIYN184ToN4Hf
P4quIM8z8158ObwgG8VPkg9IicKTaVgPkU5HQKCXY+rSrhJLnom1ueiOv8ElirN9Yuruo6zZZ9Fj
pYln0yxD9Pbee9AzSYHucJni7BJRQVw5kXUjB/fJ7VZN0+TrDM/+jsgWfHfEFhShJ8FCTh8kba1h
q3Kytp9Utd8xOtyGkEqjnuF1GzX70yu+kJy95RTgWApzzNd2spnmGSuwE1EQHlRjZPRC6y5v+bi8
7KUu0I7EqfdgYpPWsvLIOudNeFmzKpgirXurZlmeDgfTovDviXhP7QBBqdVuXMsA9pnQTEGqqTMj
XEdIlDaxoT8CxPXWBoT5oc2PdgxGwyOYKs/FT4hWcJ6dWSnOEGWnFEx9fbpFRA6tmepCkHFBFlr1
bzoRcDkS808XhbiwQL2E8Jzamp5wqY3e1saCwPwKKMDoII9EMxajgvK32dg+8YOCQBKav2TYvBus
BU8VyI98Qmzjajt8Zwxc6Oi0ikFYYmal8YTdQHtyiD9B57Ezm1MRtW9FTIc5UP66TaxXq+outQq4
COFUW4Uqu1iDvO90RMp+WQFGcVil+VXzIhQhm+qDzte+b2jHUTJPcRB6Y/QnlXNKZlgOBJlk9zSk
zoEangcoJkwMZrpSDP9OGD9rihhai+83cqAk4nVfVznecRmf6GRFq5qpsNvm9B5K/6WSDlk4oEb1
mu5qLTVA+n35IczijuLa41jHDCPVOyh0uON9cJ1JtBMePFp94yZW8DZw4HnGnZ81vzUSxJPJuvhD
zHt218IKYJVm9D/8kOprXrLmrPDEhEAObVOt4oIIeWX9pIXm1t4l0quUSM+qAnzRV2snDH4Zbv7C
4oZrr4YNOOz3COaGtZN5DzF4pr07DL8cKuh2EF8Dpcqj013ppUzraW5pWZgNKRkMW0MNL74FT9Yu
5ulW2pzqLUWt3w6UQlbZRHXZKQMi/RkGnolmJeBKo+L0savXIIyJ2bLkbaDkguH9p+Gqjed169Tt
1f1kkbsuDPVpB/pEKCeLZd/OfzAt+5EwjbE9VgQe9l/E3/aAgxK5s+/kl8y1dxUCMtQUiDJCZ6Ly
kv+iJH6fmi/YZoK1S5d+xRrvTy/rs5Fl+7YrwM8arbMJK6SdCQqFKe4eLK3YF3F0tmN8rPnI190m
F+pPXyXXoBVlfbwRr/nUu8cug7goBGHFRkBkIOXnmlLUuhDaoYwpfDYuA0dIC9wD6jFAzaLmZZ/6
FEnC0H1wSY5QKdcrg8vpNCD9aWT9TL3dOlhWg4Qv6c7+lz8N7i2jnGm3z6ytbeyGj2QSzdBFGDAZ
18D8aYgJTEajhH7WoKOW69Swwe1N/A6HCBaTCa4FNIEXOMBWEjj+ffMqNXRFKYZ+SrNpdOZn1WGU
20hOGrfpLw6x61yCjB0Lss1cQpINbaMi6E9TiJbTNRVVbuE9NqE4xlaXHmqvezGMil+VwXyANehv
9PjP7oQAwe4C2CMxV4k2QEGTupwTLQWY/hVkNdMBm59pCPkdXxnRHOhFQD0d67Hds9xEXKW2NRNM
JrLhK/FY9krYTH4lms8WbuAqj5Ke1ZUNCDWM33svJCw6I7mYDvyH2+GuoQpveu3V5kuf0vKVlS+B
PVN/N8Tu72AUw6olBCODvLNKi+Jp9M56M9oEnCBkdr300OMliMjYXSvHjT7iXlMrRqlunVRMK9sh
31FmK3xyNdRBRhKkS0etIrjvO+fMWMXAmfSEhmgnfUx/xGVCYaR8ZWbWHVMxvIkB9RiOcic51SVF
P8vvKOzh1vUBGdZpB18bzFoURTsHkuRKH5I5hYY5R+RSgpty1j+rttKOluftjWmwtmkwY1m78tb5
2bnOBYldVLHgybAiRurQtwlvhDxSmrXNRDXO+V24ZCiVuR1vw667tW7DH2OZhbYn1c1uU07ohC2K
+3ty0p5ABUOTiTRkEsiOMlE8TsgW173MnkUfHYfApA4KTqWafssKxGmcvrRZ8tlFxnvr8mNzU+0l
bCjLTq36kIH14RmAW+PBhnYwohxrimFlWunhU9YaoG2t3qSlAZmc9L1spN5J9Z3lNTN6lmSePjU7
wfKUdfw7VaJDIoYflIlWTsnvJkifo6n+GH+KeqDIpm1iey8KR6fn3hyZ5jsEclE9BHGFzNvFoFgh
ZoM3QYt56wQY9kCE7AYQIMV4Q0P0qgfGZzF2z9NEtTK30h+1Fz+3TYNr1l2xZshUfDdwmR6Fcz9V
6btIESFZegpkT4EiL8sXjAI0AeTebTO5t0hbmei0dXbk7K1xOMnI3OpYYPZAL/G4aZ+BnSuyE8gx
owvJODHgm5wrn9hJUVAPrJc3XQ3o3QWoP/igY/0WEpLO5B8yL4KRNNvQ+ry2UbmtK/tnbjpHw6v+
VGlx7zaOWjUZ7SbvqLOoXpdVDH8usaFo0WYtie6pAnXEl3llcg3vm4QcIcoHpjPwoFrqMqiWKd5x
VR4INZPNHJ6cmXR5p3OUATqNK1Kl+S1hMKPKGsFaCN48ZMWrWKfm7oHpZ+ZMmBVo6n3PFY12Ntiy
Fq+9b8rPUku+Elt+jSDtohZ3j02puX0dFJ4HJzZurUaNZg4KaNBxr0jcoC+vT5tMIei223GT9ra5
bpvslZkJHCtkhhQ1O2DjKVGt+fyCSXFyFL7zyXuBwMGcJZzgAGWWf0MuEjUFLi3HPdcyhFmyj6Re
rStFWEGAVZG4W52xt9fRtcQ/TbchryYiV9uph42Rd9u6z4l3m7A6aGCuAcdgVqQrw1R/o7fj1ehy
iF3m8DElxXNErsgvzHnhgSA2qjaEtTLkklEKyHbKGQcdcENS8JUQuHnBNhSsh9Q7F6l6NYV53wn7
vUjFxvGNPwmxx1hYO2fdBOsOPcxGt3vvpw8mep436RCOmvzkVeELJi09Crk+pOGnMJKBVf0b0vAv
w6S4gBjnZ5aOr2pgDtmEXDZcPSC+oASWBxwsS1l11xJRIOIGkLs/hkp/tKUmWJeH0BpZdflBAapL
V4LBqtLX8Gn4GVDyWhe+Za7JB/0hRthzkta80eIhQE3s0xVqa4aRNqle+hoji851rqLz0YufeT0e
g8lrtrY5PaiWtqEIybNFylFAXMt3DVFiGztGmh8h5Ybb9WMK03InKtVthOd0O7zdn2nPFUmT9D01
VloRgNFJB1wa9s/Ipzai5Q/6sbhJ3gDMHzM6uh6lY4PZjDz41SiwVkxvpYJrFRjUzZmCfIF1Ynhg
3aF0EzFRv+mQjKynHoWCCH5WKcV+Ubm/Jp3FLJC7W18xy+2sS6/gbxXt1FN6og+EE0R+TJSS/TyC
02JTbo8Sg/lE+2pnRs11kkY4EVGYjWSigSHOdlbTqE1jszBKGsB5FPUsEUsyfljGjyOhusYwA1So
Ta9rcMPr0ug+O83x72v5UTRU0W3DSZmWTL8ZTdoLvatdo4CpU96NtD8dd/I9d/hMA5rQfaCbKxk6
LCzLnZ4jUHCBnYxz98BrdHEeI2aiqXsLc288mDJnNTwO5dZqU9Dl+rDHllbvKs1OOO5mh5br89b1
k4/eCAgDyXxqrIA5JQynxyLZg9hWkTGtfB/Qohtds7b5aitRYNgGOz064w9PQUxXkhpbLIHIBVh8
OyOc9Tple6BFCygCnLNgEkaWfbpG/TTV4Wtmovc2exESFiLOLN4VVsSYamTK6D8mMc1H76xpsb7y
eu+9dYCYpb3607ojxVhOKg1fgiipVUIfXcNtAQremgdVyYo1gYx2OkJ/zm19vtDic4jB5+V1UlAi
6M6stvSwKBA/zbKJAF9J2XZnG0qUQaN+W5LHs6uH6i5u5HsK2INCfH2RMj0SkfqixbRqDHNH4Odc
4AQrZxm6vQ71+KFsAWgbFEMC1HP7CVrGCt8WA1KwU3MTBp0pHaa6xZfqvEqbGbYYWDa6tnGgJi5u
o6CFitDyaCWtfzPwviBmh0xm5wDavcra5Do6QjVSXsOyRyYaY2bMB1NMZXjGc033G1jFKky4VHIK
TbrPmxG5tcoGOmEOVQej9EA1peo518VXYQh/r7vEZwBDG7le8tl1BZPIiQwv0Eck6Gox7ezG6Qku
YQXQaMzeTganZBLF+VY2Y3VXS8iny2bZtcu6nHPxHl3qyPCmTZre1hyx830T51aNSr1AxtNjIMBm
hyq17ke2U+Di1/QtFu9NWyBPbM4I5LRdHBi4WedDywbpOEs2aZ3sDtm/nONy/m7CORgnXtJxyF8+
YHtddzM6FAc0YNDl1owI/btbzKArE04zV0CV3ZX8QpPvm2KmjY7zxs98ut8YL1mlgkZdNlr031vL
rjuDU4kRbYHYHbWC602ZAQ9k8szNZUMYBPkesrjKmV2bzNk8MRe3FUVLMn3nXuqyaf28/r6VuV6v
b5eDmOwahLzzg1LdqHhB40c2/+jq0B5gkav/bKSMWFQPZzMLNYw+xqeXAjh0eIUsM/S1Q1GMCYIH
NNLXRM2LsHu+qlSRNkVnRGYF1dYG0aM/0MSqbZBUxjARHDB/MssbXm4x1eFDaOMHoVlgDbCETkEK
FO4uwbZ9h6J1Z1vqlM3fbi9f6gbRWBigxBvttWMWJQz/xAQLEEjaNIQjQsc/DRqfuohIvvj7zSzf
1rJp5u/Nb4l0QHxEhM/Hch5Eo/S2nS4/4gYdfn7SfsuAWoTiQ7L1pxEp6yYrKvpzrMVN/YuC6G+y
6zS85hhdW/7KpHXNHfgpfF3VTH2O/+dzkbTPSNU9LJ/V9930t7loWR6TwKpV9OJnSG8tLPhxy80h
MQDdVtnQEJ1of34f69HpfN/dLTeDyi7uls2QzeznykZYsNCEI6d1E35k8wk7n6aWMTlEvCWvRsPC
8/tk+t/zajm5/CTzdxDszlwj/eptOSXbXgd5W0B80VUcI7gKjwECh/3ykboLgXf5sNU/P43v38c/
u3mTIVVFhGHztWagAu6WW0UwUbar6TMijKAkWjX13fdGeP+5tXxidBNo99Z08MOqne5SJk53o0rQ
Mc2bxNJaJIJMSXJ0May4gRL2VRXd2nlDW6FbuxBydtLxWTeOkijCKuc6Ca4pvHljzJdrVDGNbMq6
UUVpRKrJwUrp2Vd6SNZ5iMa7NjPNdeeFLWomcC/1sqG+H9KOvv/7eB2d2spo4+a4PH25wwhd4iFy
ygTLs5Y7yjFqD/FE4rQe6ebJMr2rLwLvWjkGbVoKw1nOIZLQUNU4QF9NJ+sflkeEfu1dpdl9IAOf
I5T++8ysgxUelIzWo5FuSsrON0tzg5tdDWJLSaj9PjboKrhpbk7MS1UYaL3ZXTbE4aqTCX9medby
fKxHzcPIRaL751HfD8VjlJdZdx9m0dUVhX2Kq05eSbbEmIAtmnVyLK/hfGzEB73NaHpvJpmGsHGY
iTMQ1u/LQ/4+zo5OECC1h+UPDROLY06AaYvmA/2uukalZXz/k+UBuHAkKYkTCzh8koyC/Dthle5e
SwPCUxFMogsI0cSLwqfWHtnbVJBXtUqtxLpKrburJt88j/NzGd+tq0YGwDrDjLtfji0bLr8WUxwK
AX+P6WOcnuf54BhV/lFV6g+1yOhWOsl4Lcutou51cyFu2sjv7sHZGlfbHp/iROSntg3N63KoG+kK
OqREbTSkHsuh5c4Y5frRNlgMLMeWjWeODV/2v49oFWu+gCWVNIjH+fvQfGigO5WKHv78kOWO2CKL
qrXl69//vhyHabRKaocQk39elcfki5I0ffnlEeP84rO2rXedrYEHKp3qCnU5dy3/oZw3tQuvVpI8
108YgNxgsK564VhXwYi8LuyxQnrIMfBP1hXGuZpJpXTC5mPLxoMUcZqzwUFH/D29Ys1K723p0XA7
DRSmVknVOVttAlJa9aRDIpd/UXYcnxTqebrCiAc6h/6wYiYK23u4ttWTDKenumW+Pjlqg+nvZ9Mm
2rWaN3mtwl1o+OFcOvevyx2iIG/ZcJDtWOhocTSoNLko1R+Xh3wfq/1TxZr/+r0Xa/qNnIvTYEhj
T1x6eCg1gjawG0/3yAJWU0H8zNzpiorhHNTWT65YP5qGiC2fZVasIpT3De305N5Ci7FSmh5tvGYg
5r3eTpH+HPeGtyoqerFKd19Kwz80AFMbnxfMqLGyantlOyhJGu8y4E8acbq1KvgqPViNUelEm6aw
VxUZO03me7sobb/8oTvGOoaxKvLrVWck9cor0k+VEDKKqzc31G+7SgUg8GOQm1S97J50db/8KT3d
PJhBRPQH4m1+0ReGautuYrJe8mcumZp+BRp5pPz2TyMajgqTLjeXjd26gvnd4Gjr5aac95d7rLQA
LQT5uU0epkYxbCwP8NLY/89jl/1ST3Wgpjyr/ueWn0/j3ZR9kU9C3Nhy5/889vue5Rlu3BAen4lj
pWlQ1/8++vufdlCoUdPMf5t38yMtW3+3PO9ff3y59/uFTYAbnDYmrnh+SRQ2zVU9GnIzuv5/X/by
6H/92e8nxmZbbuoywvs0P/Pv69X/vvfvf/n3HXthXGPZ9T7/HvrXG/vfT8oSo3uQpIWh1eY7+Psc
BR1sjfkOkOaonirLiveg3K1SqltRlv2jFinvEIy+syKNYGbsSiSr8Nzioxnr/aMUQ3nrqcbMO8uR
2KnVvnRD8uQjjJT0qo9O2qNLaBhBLmPfjaeyGK7muO8I6/ihbK2+R0xPIHCsnEeZ9hQhZp/syZrq
kS5QMlo0QyOqpibL8LH2kB7x+I0mp/5xuRXk6HfpPscn9O01VXav2wlTax5tVniUtwDPsNDQWXbl
dv/koSKd473rVMeGVRJlrLuDt56Qku6XZy0bLcs3SSOPbgUh1Sb+7mxIujOeY91ZSZ+cLX7Lq0p3
SYKxLOrbOXqwUBIo1HtqOlZAJ5Y90hMmGghoTfIGo1oAfOAhgtG9y8cck/N8SyuC+DjQL/Lp7bke
7aXuMSWs6wm8p07k04wrFB2mPCwYXDrHj9If3sOMN+/mLPCFQC5aWo1/QhJCFKBROz+y3NnjXiWt
LlKEOw3mhZZrsIau47y7Jn1i+sDZvUxs7abl3ttAZ+G9Kt37zEh/+K4/fsgYGRDtjSePZcEptYyS
SmPp3aN/wKhUaD8o6Tq3ahqrB56MTyWliMN6gDKbNb0ZQYYNyK/MV4cRaNRk9OhpOYnYeTdDbXXQ
Du7st9Zoxl6KlKg7AmQqyidtAryyO1nLOZBGtO45DSkmYnl/sJiVHkrKekB9wt3yKiHirCfDIBqn
mw6a0qjjU/JCLdtg6ciF/1yCKpibdMMlIJj0zh5FsJaZ/pVY+Xil5qu+N1VCZY7I9P2gmj/QsGoT
vbpyDo6gBJMTmu1PYwe4HPeFo437Sij6+I4Tg+9tWvwJCIE09PYe0VL3fzfavFsPzTUr0nU3Y8xa
gCW4USJaC/Nu3QrJGeWpKxBMigrlS5oF8g9upxeYFM0bTVD47XnZ7vyIRITC3kNpcJp1qFxM5ITR
ng3s+6t2pE1LcA+2e52V2Mm3Tf/U9p3/fSuRv+J80M5hMpbmpkLGRsSRXj5aM4oOmfdL7WveraLH
wk8ISZ/W2ZA9K6Vjc4iZW/q+a0GtQVDbx252Z2T+cKEA0eCl83doBtojSqHylQ8M7jVBiobkulkm
EuYa8u9BS6tbY5af7piEr1AV1QZZdPzQ+QjtrJI2mFmqzwiNA5EEAFZC29jJoawongNcHUIqiUZD
f0DqmGGihjrImHTew2Cyzkompm1i3l2OgT2588qKqIyZRxJx3ZBN+z54AO5TJni7hBkVY0oYUjWr
CUrChDYQPHT91yatHwK3dE/SozaZKQnRdh5GqohfWD6Ja2rH5aWvgkciBAiGFLS5TqMJVNwkDfaB
YGTnjiZxtOuhOv3QouKWRIiRoT36oIa6N13q9msny3xTVob5ULcW4QNBAtvBAERb+t25jhWrYFpA
O2KdiY02Q+vJDYvggmMHz814zL3w3fTT2dKTjjRzKqmWY50wL3oLY2LHnNO9BRpiYwsDssLbcPZM
6lbSco27wCUWPJ0RN6H/m76Le99KpiggkkJmQo7Twh+jWC+11nryrbreukjxd6ztnHMZRp9ovYs7
THigWbSQHzRoxJ+u8pFjUvq4mTWKWxb1wYcYADoUvkmh0s5OYclVUdjiJwm+OL+0sL318qmcXE5b
mSaITZxmYHXHt4ZlBNOvbh9jM2nnQZF5bdu/6Ik/MvF3P0fSNYg01TvENfx67YJEeS5ZyXH5RY+9
UR8wn/UrNXM1jQxeQQaPtqBXvxmjeQIn+vrmzryBIuspk/Y+eqR5F+eHdc+q4MFLfecSaUH5wjDN
NaZnEusE4ggImteZW0/N5Mgn06/+EFSUy0Q/NzPXwLJgZetln1+qedeZd0MRqTUGC2KJCju6B5OE
qStKsk8r3yftWP8aZzRqiN6u0m3vHfX3/UKuhVS91qQXPGl8+JSoBENalxd/0K/M4j+E+KvIiqkh
YFk7+14X7cK+0Z+8KTGJCw66td8owsfMInwqlRlRqPcKTlN2IzSHJ0EWGxhzft6avtZFvXYtayZG
Cifa+0J9ma6N8bJu6PNKe06B5aoNkSMlUn6QycV+55JW1VvBS1jrTl3cA5lQOydCcAy/Xg39U9SC
dCmFBwycvbCh/akF+J8HTqOoTp6+x/cYGPsRxloAyNNu3yurvDgygUKf0P/N8553zZm/5veI1nYZ
gbNl6w1ETwxURr9HQ0wbqLVT8zaN9D9MQtW2DVbHW2A65wqL6g9yyrBWZThyl12cPdoKdSVUrJhf
7jIMVhJIZ+oZxzgq3HsSdbNDOIYZ3or+jBdNvIPL8Pgv0n6YUotegNlYCWrKyXrO8TzQs57LvbP7
wTb+c0sLRrXG/AeCdUZIuTCTDrVNeyIeS5r0y0HSql4jEe4T0vUGq+l2ugiZ9Sqlr8MAi3WYO/m2
MbvsOUcmDB3Y/hpccoH0oNS3KCraa4leCSWK8bLsicqjh7zTlC5ehqzOzrZFRbKYMS6tho9nMHA/
D0gBHyZ7XKP5Gt/aGqUmIunyGEkRPsXCIYB1jHexEnvZN8jAlyuqxpK1L6hPLMdkUwIWHMb61ieh
t6tHMkE0MIVDlX3qvf1cyCG9k0RT7HKBkaaqbQiWtm1elw3kGKJEKDahmuJYqDAyuGQ1L5MyIU3n
YOhhvR7jDqe8Ti5e2KdEZmDM3qr5JQ92gcQwZSKFv1G/mgGme84Z+8seQVH2wWebvKQdYIJCd8Nf
nUkEqj5FxaMxKesO4gvewOWK6dN3INHNq2/QS73d8s6WXV3AEG0dD0QpolLBGvLJDM1XS+LuyWEv
7zUgtTdHdyk4oVdeR/xUnskCbtvBfopqq3/mn34Zbe2fB42o5SiJ3P5xSCIyUQK3uZQeLrS81Jxn
zyDqoY3y6oEwWzS9TveY597wYLAqf9Fl89hbo3pYvuDWHx4LfapPVVpdQdZG1y5ImOr0Tvrph1RG
Za6/G3aIv82L8lMgeEStAaAlbBzkU0cjQWM0Ixuv706Bmeq/Woe1e6i5PZIOO3/zSzjyyi2Sg1Y3
+VvDVd+RzAwSLxM3J9Ufpelnb1xEvH1WpTvTRhUWIXEk0K7ZFpJhNsrL02QVu0HzCV4s+s/eRhfU
9nCu8nwgJa0K5L3A/khNBh9iVDWPo8g/PI8CH2IGaJB+kdzDMP5B6UN/BlwZPoNe0uYdG+/VA0Qj
+MDpCbVh+9RXefeAxidGh3Ad6jr9XaU3H9PRb4M/w3TbcF+gmG5sOcyWpah8DSJBuEjm0XGadxtm
AeAjWnpeFTZYq61AhVVecradidjDFJ/n97ATSc+mdwMrv9TJ5y5j1iLL7rJZ+PnkX2K+dGsb1CdY
6LZWzkUrPfduYpYYIFaHZTEfIxuUqwsX2ktfG3iVkkSDmlSTH4kHfeOOkHBXmvYEl8V5wP/KntmN
L6l00pNDaeHa4fy40/XpF6VMvDRlDZ96vtQt1zuagRkkwRIHChe+so6bk1kFL0Lk3TkbZoXufGky
/v/u33u18MIc50+vYvXYTG591Cc6PCWaOqrp0PWW09BRgkZ/rBPuG0XO2dYmkswi494oaVsVyyW9
CUsulfZYbE1JDSyrx/iHH5MODfMjbh0koaIJqcMhgeituLg3p9Jg/toZzEmpe6+SAqzTN7pOFEju
a1f0VA4Yp3QabW9JP/YblLbiaM67fWAdyO6eHvPkgXgh5yG3WIWwPhzfsiG5cukr6c0q60ka5qtC
jIaDL/iNQr9CEAqWrInqAkky1JN6oZa1CRyKhl5hPzrleyQS+CZm/2pZhnuXhTTNM5VXW+W0PZPf
QrtQPt8DeahvdkzgfZPvAhLc7qPKgUBlTw1zChaG6FHRrUvAn3oR6BdH0FHX8iB+DhmmCORxdyBG
xVo1hHnRDmG/iUuxtqF83bSM8275YIsuRCRL6sTaxiK7CYpaXRyN6BIqTL8QDqAndj602P/9zw1N
U78qq5Ln5S+NunjNhSpOy/jVoL7C9puKS5LIAMc9nimCNVrYBOXwgU6ZUfgxAeu4QYkNwMutGdfj
+rkuk2cW6kT4zocGh1JZZZl4TeY7VVN28GiwkS73xq77kySFdFcGyFSTmYCYCcQWg+455wkmyQtp
XtvluDUP8pCsve/dILBeBWUDKs8dGZIITpdHuZMstgWgTMqabbWrI4tY516+BUBWv7KJZb8+X4BJ
7qpzC7kG5u5DZGfWZ9Eln3GmJ+90rKkdDnW4SeNRHlVcox8JPFzoXX+fGnwUdIZ2ktx5XG0A1D3V
eb968kpj6Twlbuh+9oO3zTQnRwoHGtk34u63pwHBiFvrjSSHksAwBK2UNZgQD8G+tbUYK2M3nGf4
E7QoGtcp2gTQQRVxH/BuQKYBWmTjbIDIBqwj/fJ5eDUik8Kb4zYPntahha+lS8WxaC5FCW4j1CuX
BFrH2M1EuRQUZZjo+rNnD+9kyOuXkUSQ5xHiwZo1u38QTrmbOLeh+eK2shWnZ9Io+4dINJbhMn7y
EwxG2ZSgt7cky1vLJH5peQg55Pe0OAM0jY1xl1YqfMJtzBTUHm/LHtgR/Csu1cyerJrlkKy88Emq
P8H8IDcR07WZDATR/12e8hZAt+o68N95tTohf96VForiNCnJpTJtJlmFb/+kgEpXYmb8Cce1t1pt
43Ccd8cKPZALCzXJ8uQ9dIrnjhyIYBUAp2GC98crgjf8IefJ99Q5S4rkRS0VltRoauZbnY2HH6jv
9w8r7d2LqgiUYxT235ruVxh1+itTQRbefMVeUkW/2k576LO8ffENUxyqsnseehtHXZWjWZxS8ZBn
oVi3ytwkbWo9QQiw+EZ4OYFQGquYzFhP5N9d8U5B/Oe0A8eyc4MWRxiYhZ929RlXLAIAgum7kkse
DvUk+iHDYa21+mVi5o5KkFgbhP/mxTXpTRCkS34RsgRYa+GMVCDDZCLyLOqDHNFyAENLBNGhzxCF
wwl1iNIp1cUvyLxqu9LbpUpz7kvNpZZjGC9lbWMDkIz1mjNrnrK6u+J+QnDoBLR/cfbTD0DplFTG
nnmvumrM1a/K65ODykntEaUpt37gMtmwup7Lu3bA+TaT/Ka+FQc19Z+lbbOQDiYDZPTyn8iT20o/
INUiav3wYHK6gYvCK6/8kOBoMy/e4J8UvYlQuml3GUMBp6hV3OvtYNIxbp+EXrZHKGDWzi1i+47K
kEQc1zS3XsyMC2u2gU5P+FqbLRQyDQaN1Tx+bwC+Y6o1wAENsqp3RbyREbETfRu1j8tGpSUBkkk7
7cM8/RUkWf0YJCnUJbP8DSbq+8Z8JEgglk5G5COnL8Ydi8TiIHCSvhbDoXA91l8ufI6gpDmh19xS
nFNF1T40tVM89EnWQuHyxa+B93EgK5VQtTg4L+BZAjSgi9nGBOGgi+5Bh1zI6wvnpD0KUhofFUjv
Wn+IkJfZva/df1dP21KkGzguaCF6aGSsW8Nhh1puTyTUDLY2G+qKqsCjMQTH768C7/O4jQLYI23C
1MXN9DPnbXocmI1APWT2G3RXagXjrcny4nF+ZzgvgkHYn/ONwh2dzyAZqKdBKlT/R9eZLMeNLFn0
i2AGRGDcMueRyeQkaQMTJRXmecbX9wmk+lW/RW9gQJKlIpPIgIf7ved2/Ztt66r/2Jo7WTreRyin
g97kv/s5ljfDaLNd40ECSpvMXT1omVrA88fJy+eqQcmwQDtl6UENy6xT+Atx5XhFCYjSX/nFH7dP
rqeXKtI0UgXKaxcaySoF+nqCAuydogCX4ZJGU/rgHLvUC0+Q49Fx5OhvkqEHCGIUZGmOdULIpj9N
N/1PWlERMK4in7bSjf1yG0wTMAUERuEGkQ19Dzojy8GAe4OWG2eXzOEJM9/ZBnJM7lLV7n5Q4xNu
ebYJSxAgNa0DBc0UWe3uIqhK25TQkwuoPqTZaLu9tAr5//LWjIhSmIK8hInl/2mHfzBmhb9zDRlW
2SDDemSIxOh2axzB2bpL4mJP6tHLaPDVf384mdG8J+D1sQxADtT11RDRc0qavjmBmGRfb0XRl2uc
pIYyr07ggLZ6dMeDa9yZka89a8iurju+dVnfv4Uy6t8SoofgL7/6nqyPRcFuiBCKlApUiuat1nny
GTYGlSjs0EiqjxHjcoOJGPAms1HCcPPYFyNRgBVGg67JWCp05L2B2+nXxy8mOxnucDc6qL28cVch
c9mlHoK/OMG0UaS2uzNV6U43pCIBPDMvLQE+yO0KO7now752oKKC/LP2IrW0z27ENMXW5TBVin7c
pYBg/uuLSeH9lLPuXheMbE35calQDC+Ay3Sgi4oi6ez0bb0qwHqBRErRck56Sh5BIG7LXzoGwdrq
ScjQrRbTKSyq4WjEbE7HaPizfHJyyYwpjvNDE7jepTJjFwKNmyDI6r61WaHtidzCa+5rtw40wPeU
RQlXbejd8GCJnanJW9mF81qqbX6lE/Xp+YyBhSJoVzRdF6g8RSzklWXpgmRKooHjHRuNjrE3Wnih
8m6uDrTH86ZTTAY6Fv2gcCK8EiQvYeZwx2IsX2uOOZ3GIMB5mOA6pyE//3TpVD11M6p1zU0xHrdC
O5ltOW9cT1Q3oJb8CfFbRFhyABIXhcF66CZ//j1JNqEvmDQm5bfYT4JNac4Yxz3995hH0yZGJnCg
f1+xxGXdnhZRc19277EKVZpFA4Goo48G0RK5FpD1pxSDxpcIoq0nB/Mf7rGjZ6fFzgaSt7G8bLrg
uwqeGiN1f1JsE3mD7+gUuqW5p6IomEZ7jBh54hkmukyv7XaP9QcUIMEGmdV9OCR7xnoy//BtIhHM
MaGr6o8+Q3sdP75pSZqAHnERucDgJL3XtsY8MahGAv3XDjXldChVc4SEjHVdgYFI6hnwpOA+dqLs
ZVnsqyh4KRrDuhLapSzBdfYrHv/out78LNGRr+FCr/rRnyAWUkkNBvdvSTwMiKRmvXy2AJK19yEl
JdVwog7hDTo8BTpmuyHW6RDP5B1qBEcShG5aEd2ESQ8ZrsPHcixju6wUjlrLhnnG4I789hEWM4/j
Pzrr4oupj7+qFPY3UMBh5YfTDsw/9Y5WpJ+d99Fn7ryHlwH5U/jjsRDY2tp8EheAB7gPteE9s2fj
E7GRsTbdoLpC2OygWVWXDs0SvhHweTjWqxr4VeCvxsGesbcVbzaI+H9q44t+nbWFZ1psRhC4F5rq
a0ulLo3llF1kj8Z0ILVoOTST453o/JLpa61AFETPjZX9erzLYSUuSz3QSPSrQwsggg7Qb+pybVV0
o2KR98Z5slPS8wICR+CiHyPBM0jVmD1z90uDLF7XAciUpabfevIUjklvnuypp3tdlNHwCgffQqma
1ZcMe+kTETrTzdFBAWYEbhdO6vx2Q4k4qxwho2c+BIugfPVJOcQdBVJyQkuFogsmr1H3K9zXAZE7
kG4EtprdmGNynYeUYMMch7CLYb6bWv3YhiOMXlBNWO1GVsyq3S2rahxAChPWfPGixgCP4yD+DiSc
HXf2XmcCV9CkD6+a7UW75S6qzW48Js6AHJIJ8PXxXC1YKS9jwhACsJR3nbXyt0ddTrE8gIvMG9r3
mXV0CNB6TQrxumT/WAVex9RLXmovfYklw5rQabzb4x+sI7ojQVRvDaJJ15FN94zmhtxYdk1Tto0Z
4JQ/4ig4uYHRHXLHDC50riQqXYoVTGJPiR03z51rj09t52MSIg/IeXa9eaZZ+lF2FYkEc2E7axAe
zNFUMeUOrF9UMKQC2hlQEj8sDbq4DrbgqvoM+4IAmyia1qBO9O/sVX/FJrPUIoUUhdXv7vqNx6YN
EnHaRcfRsAbEXnjtiirq8K5xFsv+71n4n7MZscmoF+b7//+9Ayh6vGO4tGoWpHEuoAWocAOmSBrW
YPrNS6gBrWSYiO5rk8vd2GXigJe/2ApTT75Hc0c+QNB/5Z1AXN+b2qVyJfkjDQg2+jLSN5IfbZoc
4pGdKbrxl1ymwTfbQc8b4g+8kIfnb2kUXnyM6wfEc8xOs26+Wi308aSJ2zczLJQQBJzVpBF1SgNh
myut1FL3LwfAi4xL6I5CY/nlVwV/2ZSkHyuG/WBqIIfRrbC5bfC7TKZOqpfS4YR6OmzoqdabhOwg
wqA5VHM5HOxKutUujK0KuDOc9kztMbMOPlRbz7jusxIebESDZRI0iZgDi6eQvSSQVFxDBsjaY5rl
OLqwonz0E+pnrCvBbrmEAYWQib97xO6VEC0fYrTD2FiXU/SVBJS/rvb7EVuACareO4UYaPvjIZww
Kp2swfVPpa+G/mjUF76Z7srispwtB58mKeHmZIaFlRlthASKJ2dTPwosscuvuBym7IOxWfEtNuaT
o55bEkFzDsf4ywQjNQWAHLa5GMy13kueoH560Akuw1sfiFOvDsvrTfY3RS4Ppb0lonim4crgljto
ZPPBbbUEtC3lu19238aG4GcLjoaVmOkN95YFzrjDvZYEOBAE3IiQKVrhe+hzCrvY5zSLz2OFjjzR
sBqA2SJ3QT1olsViDL2Px08qa2KeyAl0ITYgzu3q+DRZGc/LkS54nQoIXRxw1xmnpiz1TQpGH+hu
Yr1oWPCYr2sfYUA4KPBuCOTqEi+lv2acbW1GX4wYuCKJLW5GmbZ/TH2A5B8idOUAVhpYQM4ysyK4
KiIuOQOY1ML6LOgO/KvgMHkk8IP+WIQIAnw2hhKgWeFYZi+jmSCjmCg7yc6OEyd701wrXIdTikK9
JeEt8sxmnTfuizak46//PgkonWYt9M8mmRYMfDFeLs0pIXAfKEX31bGZBAR6duprWyn4DVhmlo6z
RFvm6l3YRDsZ1NO3Gm/B6bFIViJ93FaOLtF/xTr3R+6H4+Ouy+dhXLU19qwxS09jVWbvOW8UO17T
IbrAfSHCQ/UvmFY7VRXvgxLLRBiabD6ICn2K8GBuc3csn5cepVZExtUoGNolzcFE07FZhCUUeRtZ
u9qHzxb6EAN2X4HOKyBVGbTZ6Qf6B/BK7KOq3F7HjvNpzNT0yxRHUozfosaG9eYN48ZSl0moH/Wm
sI7pLJuN+yt3oAlLVT45nibuMXF4VS4Ps8bLU2jUr4wL92Ncyk+vyadjSGcR9dQvQkv8k2hUQB9Z
R5ziNwTHHNHVIEmSDlJakCnRofZblB6VMkvw8SaW3gVJlOtusLXzqL34JX3qhn5SoOok0IfdQasY
JbIJAVIiFFpVhLj+QWodmf4VVz3Cv8GEd6CdGwlicLVpS4+RBn3ubrSBES2mU1plj/wzGbEMasxz
yjmXzwJPEvWWWkfU3PmxLw/LzMG9EedvQZeM27bT2QJVMiNiJw/WqOv5G7UNY/1Jl+F+tL2zVTXU
I4RCliopxeLeurBonPImLiA0y8jHfwy/RoLvgkjRT1tCb8X7clmHjtikYAz8uir9FWCPc85cfo+y
sNrlTaNf6A7+PeMm/3uWX0YJjdLTEua6OqoTrBLfTUvDt6gOuVdBmEqVRCuq8jOxJuVzWiVvup4o
NFs74X4P/WEzqCcmtlywcTrpuI93qOKbVo6BPgLoirY2vTA850NgshspopqfM04upirylsd9GtJ7
L0vsvR2AlMQ0ulccwIVSbsV8LO6W4e7osSXq3Xm8RXlons1+OPVl+m2KJ+05dbXmI7EOy7gH9Vh3
FafZb34bXeRjG0BIxAS/MFZ4VdckWUL40AodxkQW/XSz5NXut05phF9WzeYf8Xh2GsZEvuBI3qEf
ZxpF0a5L81qC7WX7Ec2S5laSvGmC6ZqVtfjfOqcvdo4hzQN52j7ezMhetWqnUHW5u2/8DM/lUvEx
7r9Aoah2rSUoLvpYe+/KdoXdku7uXDNw8mzeaZ6L9hiaR5QRyMVGOiuwyYYKN2qifymyVRhsAkfo
X3GXf19UHK0c5CvRCq6lXR6bwcIbaMj7uXb2sMV6OGUbSEdeH8q759ntnlo83rOvy2n8MADqNYIt
/W5cG/lqmVqT7JjdlrMcQp5rbNrZpt5OeK6UNVts2n/WNYjKdxz11ofQTfBFmYk+y6MrDtKgYxnf
9mRNvQeu8Qed6iGQPAvS+gZRlB6ezLm7ll1t50btMUjjZtNSdRwwxlTYDZPdIhUx6Lqu6GPvqC/S
u0HkwCqy0+l7PCf31gnoBccTNUXSbRi9ewdUDMluFBhxY48Zpzeo/QBNnu3yOVk+Nsul69Jcn8x8
a4259oxvM3zuhhApCtQiKKW0I9XWrlYjb7fw091jPl5PmAUD89nPK7FfWu+DM5pbTEzJZrl0w8o5
tkA4iDfn2dBNv8lvIiJb6ea8OEbRHUTmc+yL5kXXve9lilA3q7WfPAFOQ81QU51MszvdCFlIVrNu
+moGTriJ2vQvh2QNEncfo8P+Cmr33c4n42OsbbEhv88+JbIcLm0+C6ynkNFlyahKMxxvrQktuvjW
kJ+BOd0zHXd4Qhf6TSMZkKZGTnawXx7GJlTddVQQNZofwiZqNF4DjcwkcUg2i/vmRYgeoYagWQm+
iw4s/8oORHB2bFvzZXkIJwVKnUa2BhtU7Jh5UfRA9PlAN1pzQpudPpuM2KBvW95aqNzwiDiXK0pM
+PVzFW74ZOYHM6yReOl8bHX41s9GQx6ZPurt55TT0RT6ueo192CZhUMKopKdov+gKaR3pEqZ4cmV
VXhdnpNzhjQKs8pnM0JlXT5QVgXhscHe8BE4kpQhrK7hDEwzWT6e6oNaq3bKYwGk/R/dLdEZO7aT
42r5G7ij8Na5kvTNQAE3RAPmiIxs8Y6I3TpTkD8bLWnNozvKy2BRImNb0D8YaXrcYZ6JOFtdzux9
AwPhFb9WRJBz263JlJvpHDp0qdWuXbDs72rZ4fRWfbbWlJ+TboaHVGn8jLrOjq7smnUiWDIrR5uf
SWNNn2Od+2/58CxfAKoNE3SCICkYnlxaDVrEbHq0fLgZ+iF23luNB0aWwRdxa35YJzDp9isNBgFx
J6ODaBi6HcZ9BxmdVBaLErFih8Hy0lEWMxzLDh65pE+uUVfEbTMwQPY33awOBs3spCRbCDB2SA34
qlLJ+DOHKWdEXnTfAy/RIYMP2q11LKXhQLw6ah+GVtyX9yAvbOu1AzAf+3F1mGwfOjge14Ovm945
cFDWtrHR3LuS9khET/VbE1ufhCconVbngAm3aSabU+VekPXYdQWKRC2q9Yi5gDI1vWEOlPs+muRe
N+rwOobFZog7/ckKKZEk8Xs71Q+EplQGn1J6zZrHdnTQ495ckyETb2pyrK9agG/Mc4fDo2KFZ4lJ
LE1+T51ssYPjuJXGED7/e/BKJtqT1v3+9yVMVtsq6quzm4JOXUq1YmCMqadQUAPKmXXuRv0uWry8
6ixYzqacSUoc42Xj9hiKGqRE10DOG7qXko40hmmzfzNop3uGcO6N2ySHqHfrtWbj4x1c5NMEgF8c
C7qwuiKDjACPHrNdV18A580/GwtTtgNq7pgnNdnzufZpEY978bEWrazBKflNR7FGToFlAaflaego
iPCuG2/m4LmQBWpizDT3qWT3uxoJcnx61C8OjX9oWv88dFbTYESbxPjfGNhBjO6hl81equlSTuG/
B25dwLPn0rCYHFa0fdhIlRO7Jg7Tf85mc2bl7/R93HoojBzjGxUg2TxEhYBtlXG8i5FAf5tSG5uF
Hn41dFdQ6Llr2Xrdp2EbHy18vD+IsVZjOpFjauTotV1mYxJ/9IUeTfnp0nycaX692w6NdcvyKuwR
2u4h4mkD8RLUwT7jbr2kLWuPUtdV6uBP0iYXpd8tS1diCX0tfIJy4rBGvlFjGHE91R4I8Dwz3EP7
hc6R2Yt57dVVRMDlLRUgH8jfYpSjLpcvBLH3RN7vsAkTYseWH8NlVL1dLg3VRVZED7qk8XNWK0iG
2g1BrkovWSt+LFcW6ysbaPRLOe3rrRbM/fO/Z1qs+upk467LJoYQWDo+nqn5W0E/8B704efUtvGK
z12FFI8zes88xtVZpF7ThvHvV6OeXy0fysf3Lq8v37F8bx5BqU5G509D62JvuXOyMbzU/JSxSQ8x
hTI7FPZtUTbEg4X4c/oYJFh6g+jv7VI4VeTVbnWmEWniziojClCuanD63vTcaQQ+Ok5UHJZvbZuu
omneJXymCCz0RR+eoqlMTo4Af5Fq7IYmNgDvfVto6wyv8BWIB8+9DK5MqDdfVtQ0n6NkAVZ6/alX
QeGlmRwIEI1IBZ5fvRbgZdaH6S2sp/7sVjlxPrqTfdSFcdTQHVt6W91LM24+GFE5qae9p5EMXl3a
IcurQQ+K1526d9sQ9Uc6JPMZyUv/NPVz9z6b14AWxLaYlTrb7p274bKCEifnfsF8eG/iKH0HXqPt
oDppu+VybOP35RtaT0mqLMchk4f/fPmHhmqYEdkrGFvvfo0ufrPArYOt54bIBQ3DP2tjiSyFvJWf
kefdxjlq3/KwaI5ji4yyBF76E20BAJcg/OZhQdw7Gm5LMv2qDyukGxWjWWqH7xK6/YHYUsbC6lJL
2jeiVNp73o7dtSNTEuIlr4d+M0FrqLLzRH/13chokiHdpfEaXCo1/e1moR2OuG6piEumXgK1xqHL
o25fAyQ7m3a2SwvBe4MSb70sj2NHPVhrJCaayIvY27X3KbWADBl68rsnIkTo7R/eW0UC6Ns3OxpJ
GwqLdjXGOqiqlv5G2nn+1jsi/GSs0gV1+wqQUD/nGaXa41oL8Dz4cMTLbnzXqpJWPtX/TQ8nh52G
Vp/zxNcO/LLWniQA+zLNFGPVGJyW2iIt6vgW0HhZrnCQ4f5qe0fll6IboUgfBF4Fu5jqe+PUxp47
390NMytYyb5xRznm7Bq3dw/CNPPrWMC8SgfN+Mjl+KuDyPFPTKQLm/c/E5qWJxgkYTqE74PZI7Kv
ePgI/s6n2hmJyshTEpkLnkWz2el/vO+jbs6bPqm0M1UAtWyn1y8dy/E5Jz1rXUtZ/8wM4zAQAfIR
YUDb00eFEQ3lAklqwOae28IgLVgJhCLXQpYjSh6ibRp+ZzhPMhbHsx7FjMoscsQaDCCIGeM3fIwq
lMoMf8NlhbceNaSRyPfAouFpVVhKwJuOT2bLhC9irtGiF+vgxJyY7DewR7ikFTCufURuB5K6WrQb
BNt2Pnw3TD3j3la1lmHR46psZDtL2bG8Vk0frgfRISysdGvobnwfRn0+mHhPnxZZ2fJaXVU/yihF
55fjh+8ZpIQb6BsGQy+u4YwqSZvS7Hd5+W1xFXWiDQ/uoO210MD7VGdKDiZUYg5FTAfIrVi1ZXqq
Knu6EkSkMZ3yqiPYHgx3XfZR9jok9LiSWweS/HcJNKhoyvG5iD0lWqY4SyrX3C2KYDhwG7A1/rtt
q+wFh+luALi+aPKXzEm0F7sS3Rlpyb1WUJzl0Jk13vHUv45gpz64gS45w+Gv3GXLGgVpic3WdE6h
pYEiyb3srGUTkS9D4T0JhFEqi1S/yzAucFnCzqsS484Q2bgnCaojRL148LzqR/K6VKjUz8WuvKT3
uQzmrcgS+ZlLSIx+4uokZLXtrh1DZh9YNacd4ZChgQyndM9kFKMAynKik+NIKQb3pCNWZ24l5iFt
rTVHxNrv1CDIFadyuiYtNV8wus7exEtxixMB+jDg0ToUIj2SVV9cg1J+C/vIf+pl4nws/wH6Q+eD
nZj/xAjOfZLlaD6HiiIUxNkvSQ9r5fSyfXaTlh5rE27rObDPQJr1DXOzbGV73nvnxOOFaOf+rdVe
a2iV7zGV37GI8v6cBuaLLN36xI+DAwZGUr+uUVWssyW6m8noimp0eKnEz0z68K7GQDsu9Y8JrKO1
UCZHggdSQv7Z2klDE/6GuxODRBvq6M3OCPx7VFOdC5ekxLhAMDT3KotbDiAoUTiujTGqvnclIAW/
F9lzqp6kQWJcygyZxUsVpUp/kvYDbi60ldZQ/kwiW56thrwPghjDfT/YUDcL5z2hlt4XDalky1lE
DwQ3g1PtelxtuxDXyw8ELUU3rLzZDKFv6n+/1GmsFjUCP6rEZX0DmJdA+pLdrS+C8KgJQ4ALm5I3
iHBhcrTyeybm6TnV0hxVxQi2edZ/OOiJLyYSyf3sWXeCM7O9i374CRmN8V7Y1Z+gSro/lmBCZTXy
a84ZXxLMXr4k8Bn3DtVIQ6TWDqlo+aIXKK510rd/i3ldFNL+PWrI2kQwuQhs0aMnELYKeMwbHXzp
z/oPkKjyJ5GCwVbMw3AQnUIv935+jCRcTKfM8p+dCUVZDQSK2NyixvzBkHm6Z2ZP1Bo4GsJgvOlb
iEqyaAbtTViIKe1p/kBf25zjxkB4r1oIZU3tzKOqu3iQ0kjzstgLOmguHWyD22gAZ7wicubdNYY9
fTb9qgvPvZQTyAYMSNFXlaJeLfSXVnTyNa+6aIPdz9x3ajQl+vZqsnjdTRcleJbZLzw2wxXWx+K4
7N5TjV4lZrLEpODtJX6ixBoSbCE0MpU7K0OCgQsAFlZO2DRw3PlDC4aAjMFa/8gDlIVa8ZP3HK2w
PZNOIlGB9wYe69Kz4rthqa6WeLHnNLkbsvaP6UijoIooJHOXFmsqVvTFFbfQTr+xjwtOiV9+eHpq
nREGUA+rOWHeELQcI6YgRSR4r+iyXWqfJGugD2tTd85LR8CDeEazsb6WY93ey5llzZ7FsKZap6Yf
PVZfug/gI6yJZk456/s885G6joanHqX+4/2q+ahriAHvXmCXL0YpXwvN01/iIbnbomH1JTRiG3UR
TobU+aOPWXCr3dy6+75/wQf5PchUVVxh4mL78T2paAskiSVvHXP+p0ogJsmQFuHkY9tZRqSVQOT1
YOuqTSkcCVzZuXZq0pduqOVz27loj/irviOpA3PvmuZXlzq0K+v8x9IpBFv5YoQN2RukPD37tS93
fZSFpyxFdj1MabPr/Cm8mQLg/tiTTFQBUduKeMzeqCtoTAZ4IJdLWmr8qBJqjA3Ib9nJCcn3/nup
q0uzbjIoO6a36+ZWAzTvExWLyW+z3EwRXWLaqx44rNY4PN50Q1DvzcWk7RajTjPjWwuIfFy8OzXP
kjIooNCrVK9S5bg4vU50tGZ1OEvUizqueEYJJRmS6lJodvxMa/hSy9L/2ymC4km2ujguWzGzHJJz
Q4JbSVjCTavid95Y7YP0G3HsfXLxKgtfUdCROOmm/RfdLmwis16/tmWjX9s5PZtUoeWqF2SSNbae
H2kD168BtdRR1NAhdZLlBcrpa0WfwIE4FWWw1pNp/7gmIwxhDFFVq9Ii1ifukKMLYB7mts7h7QAp
kUefh6yJ+wopR5lutEIzX0XpateAEC0PqOiyAXwcEo2toJN9tzVHDbbYGC77R7cY/W3m4XScRzgK
hC6l2whbWNS1sMY6z3NQXNHcSxwCZWUUud8ZDO6dKILCr1SEwuFT7fUOxsd+E+ZM8VlB6Rw4RIE2
aWMfwlSv18sSEhR0GdIwKk+NWlGMXmf9jfM7Ek96vX6Fpim2u71rNv56adaPDkO1gSTqQ+85481p
5e8inFad3VifTGzdfYyCe/vohPDkCKvQPfnNnKNYQFNMBpC5XyTvUfY2cUuvIbJYH5VJWkhue8Zh
uWyYxIDxU50dEdkfdWhtar07ldYYHQ3K9ItgURwRoW7KmudB1BJEZUYsFS43OEpazSywZ9R5elz6
X96EegVa6Gm5MlQ3zIVvvPZxqQJTNI9L+bMcgNoe+7Ksr8sVwXHtcWZXBIY+bXl6UirFhixo1Or6
c5H5I5nwdXWoGkM71LV8NXU18FTyvSFv+HS5/mfiNxlCgQpAlZrNVLEG8Zn58IsNZe3IZALfmbpc
DsizTOIAAcaZE4HBnmDOt3yU0ma6xOR/Xx8fs8Hj/2zb+eOLy3d0DPQdZiPX5SpI2FxMHYkK0cxM
Vhc51roxJHZjYFNUM5vsNkjsTv7ImEJUf2++5Q4ssDkxj51zFBj/270gCxcjCcEdiY7JzcpybxW2
bnBPyRY5OyXwSQS69+WloG+6HeMp/vTqO5YvmFquo3Cai93y2nJAHXEzMc5CuS1T4J+i9fYZMLyx
EkwwgZOtZ7yZkii1zL+SCZafuP2OGsYptmwu8SE9aTMDA553QOMY5YC7vec6VpRlgNZP5mXpdSuF
mZji+mTBE8YxWP20PAHcVllIUF+l66iO/WM/ht1nzvOjq8hLiHL3vgj/s3w4+TXDAz5K/ZtXW5SR
UrYbmIqvTg9wmJoXSSB0mgLaDMpr8MzHzLfnfWXXSOZpY0OrVIe47/6eNUDTDgD5MU76u9oXA3Jx
nsSLWdojsuM4W8NH1GTV3iVd5KkqhvHymJ4qs/xyJqrsrgdMqSwKwsdLUUrI7MxmbdOalbiqnwoq
rn/LFxKR1fo3vew3rfCi6/L6ctA0I2IHSgVbGj5AkIgRhG5EHs198REmhXZgUKl/acXY7whPR2YY
j+n35Yy4iuxx9nhNsPLSqHnS87p5sSK63A3F3hbnVvQNK/Khkka9Z8Sjo3Xsd9qUd9/nyPOVFHo6
56LuL9Jxu3ViNvraSiqUC/78Q+Y4LJYFvY/RwMDuZk+XvkQlEs7BOWaG7x6HzpKXTh2WM0w82cUu
d4+LMTYv4IEIIoqQuInFPRuZpUcYBy7LpZtXT8kPpx6Ki+UW7Q42d78hDZDxzGxYaxp/JfN6qX9M
tuc8+UVrneLR1c5ZWRu0FgiRmNLuY44HeZBRwwqhmkphbtHfkajsCxr9PqrEfW8z3Qqb0MdF8FX3
Lo18LDT4aQLvYEbPLMzlp4Xg3WN68rDp26n9Ms9pcB/qbkscnnEaKNWqrZh4KjT6T3YCRIV4bJAS
6AFPRusgHlYHkw30abkEZspdNjowL9S8dsyTH0FsJlvPq1CtC+yhYGcJLVb/uM608NT13XDomfD8
+5L0CGVcNsJ6ZWOwU2UfMnN5GCI6gkvht7w2JC4ZqYArEOOQN4ZhqAsKeciiMr72KZGpdI50wH62
efQtzPIjadpPjwHdcs3CRadW50+Vh6G1Nzw5ny0niGnmMtNwUp452TQ0R7NIh6sFKbveNH6brAIL
9WHVDjcYYOkFofPNnVJ5MXtz9X8KXKaM8Xa+1SNJa2HkwVBRM6ilwbuc5a6csEmguhHqMJFcvbZ0
T2m/SqX+yaqATYwfOa94aMW76yh3ouW9Wrku3+fy71WhRkqm3o9nu/jN5AryguMEVyOYc8BEXFKl
PGeT4dx1tYXLCuuEG8B/lUUVHJMcYWHuK2BkFbs7dCn1KqkHsfHTGQtJL1QAmh5ZWyPVMFLYhUGh
l+FJMzv777VL3bK1SqtfGV3i3tyMDV+m+d16pKd5W16D9zkcdFopxIKp14pgpKYHHqnHBZp1Hpm8
pXdzrrA0m3qwTzTv79kwaH9cBhR7pkHNmpag9z1kGG3kBBhQOPTPQVyeysEsfk6Z4/K8jObXyJ3h
w0xdv9WQytKH6PVnBK9IBSqBetWE95x69i3JEtSYaL0JUbJji9CgClV2F2+RD8K36UvSkJCXnDx1
WC6Xwxw10PFn/wbUdjh7rd/DleaM1EzITaUcT36OXZWXQ30czprvICpZ2BkaIRhJQ5C2XqHpL/yG
TJT/HNpEapcIMNq5ZdpEmCS0SIW/y8sR8DxyZoDfxvqx8tphcZ7ptT0KLqxBPGN1bGJLydWSn7uf
lKCQ+t5YoSCzj4uEpjIoCAx2cybBfi8N+XTLy0mfs1tjl+F108+pYl+iOYXxUnJ/rQrXxURojfrL
8gVbkfLMqnUO/7422vPNdIOOTiVBbgiMxKoYnfpZQqZ7imLDP6KAaFZJQaQi+XLyM/SZMCfZ8MbD
qL3ZGWm26uWaNGRcPjjCEVZvJU/TTwi8BwEi4Ku1aBhN0g1u1FAOcp/cWaP+Sb6aBvUQj9AwRgE1
woVxFVzEZXe7q4rOPda2WuZd1aAk/fVVkxWrqT25P802IFIXV5jNsNLNiEYKh5HhtmUyek4IDh8r
toCBiQtcVsnNcNQgSOYaGB4q+wYH7O8ieQvbVvxhwIjGMwtr1MGlvbFbmtCQc8pzxRZtQ8LX8M50
U3kIPfFn7r8DTwl+C8PFtlI23/yMXXfKJBObUzK/SEKLN6HJdnZkurLjU+Sd/dkW+xYS45Hp7HgE
zqLtCRMdESnb1S72CXpgK+Yy/BjTF6dndxc2k3qaGS9MrwF8ho3+vZaCqXbS/vFisjNB5IRPJqB4
9HTiT5ZWH8QBuN/1yKcjxiT4LXJbsc59L7zRPUMlQfF6diDoHTFci73TX/JC809ajCRwmkrzvJxR
hstzQGjQbjn797Xov18LEss+0swkB3fMDz0drL0V2+N1Gh3ibGYjew+ZcCMG8JNfwNcZlIxQIGfg
MkEyGl9sescnoY3FcyXt5xg/3hpNWf8sYwbi0sHNwofGO9IvD/bgRVwypIHET6EXPlcYjicLR7zb
tOORVheAYYc6dUDcwv2v4xbCadSW3v+wd2a7kSNblv2VRDw3s0gax0JlPTjps8s1eWh6IUJSiKNx
nr++Fz3y3s68VWhUvzeQSEBDSC4naXbsnL3XDh/UilsXOoP8Nffj1DMosXL/7bd/+8//+Bj/PfxZ
3BXZxCnzt7yTd/To2uaPb6b49lv569P7Tz404UhiE3ZswzR0glAMg69//HiIoT//8U37XyaA5Nrq
8WEZdgsWQMnGewieRBcQM/4mLOPGpTX/pevkA3V682E5BG24ZlhezIHDiVMSPhVVQ+vLPufD2M4v
fR1BIjJl88FQwO/GKvOjLixvLAbQhFl1dDky1b4tlHmBcbfNj6bCutkUFRusgRmKjtTgieWAB7Gn
/VEUOjTVMPiJLPFujJOE0XDYzAjPwGw7+Od/WcgT5Htotf/xIYB6cRyR6Pz6qmk3mDevjmVZDHDo
F4XWVabVxyD7Udqtru/rv/3tjW2ub/QH8SeoxWlV/P3D/7wUkv/+Y/k3//yef/mWm5jAtKb4av+v
37X9WZx/yJ/Nv37T334yv/3PV+f/aH/87QPCbuN2uu9+1tPDz6bL2n/cIMt3/k+/+NvP60+5TOXP
P77hTc7b5aeFcZF/+/NL1xuK++ef99/y4//82vL6//jmFQ2feYg/fvzrv/kJz/CPb4qj/25aKpE6
to6myRbL7Tj8/PUl+3fV1S1TExYYC9v89lsOPD7iJtV+h+3kYM+2BIuW6fJvmqJbvmT+TgaCcFyK
dZfAM8P59o+//M9H49cl++8fFd36l0fFsnWEoKYQpmqrpmbaf39UFHSWajYBj1aawj0pKfZGuRSQ
1knUDfhyMa2BR2HdhtlzigXTzaa2LpHSgPSYhptgDAmptas7HazfTiDan6oZQz0wGT+V96PJuplD
oCTaRT0iEb0NZ0t5sT//8ob/Nw+8Zmv/5e+AXmFa/Bm8y7w9qvv3v8MqqqwBSKsTnqWuzSBckj8X
j0GXBQjt9Ltcj41DGGqcWQPnpi0lIXVoktZDk70kam9uW4RSWVmEB1O6BwEgwdNG2o14t1OinLKv
VFcqOBUAH2sIAnHUYDIy3KNLXakk1BAq+V3zFPYYc+YT7vF0h7n6qIaPWiwdGI8KOjlL5lhIl5lM
zwkaDx3NAtJ6r1zPomUKzuOPVap/j9P6qzLbj0hoCDyy8NNozJfO6gj7HUIGzGNaPkzRdOtk2r2N
6gEYQ080k1O8G1QELyjevpsvrqVYP5RZ2cWaQRxEiAA01AmW0Y1hXXUOKhcDArr1LlJLbKI403xM
cwR2UtFbVPNk8Q1W+j2uxFMRgc+IEiR93ZxsKPuPE9rKNc4BZHbEi7mpsQpsZTtShK9TY6BbMNhb
N463BYLJXVXNl9FCeWvkBVrdvt+ls1xbjYuYK2Tq6DYoayxbXXRn88opFrBXQtIr4LRnvOexzzCk
JRrL+lGr8UoUeuSXY/phKL29c/YdOZgkS9Q39sDEj2X7GRASGo4JiyjgNklbtcxXsW4e6abNYFrC
W/QKdwGGPQRKU+WN7BZ+mHBKGGZ3D4tRw/8DekTvXPiNUXlrzgxp7WngREmAtItMBOfs98aWp5Qg
P1vvT9agqL4YnhFRwZo3CkgUWGJXchKJX3aFverB0CLbjY0Vcdgc040oWbtaNW0CwUCt0fgTKJ6Y
MfTQ/wONmJdW3Adz8Qowfl7B081urARtJyt8pHUuYaP49ZyybT3DrXxNdh2i/UDnvAGMIepVeQDW
RYBabgHnjw9NYswnza20Va1BL47ZHlemrFZAD+O7ZqSJrKT1mqSxdnt1gVutukGCkVAZB1ACol5w
SABiAwRgY8zoFhKr+DnokqFTUT21XyaYfjblO4FakKk2GVwyTDZxi89bJ3h7TY4xBGxngatrC1J9
jqp+XpL0oKt32C8YASIyd0mPp1cKIWZ0Z6/OwG3jK/iKNSSZKEi3pq2dHK6yP2kHEnuNm6YUzbmu
QypndO+yug2GOKV0Eqdijl81UpEBftF+0b4Hon2zdCSOCBV6bAS5uFh1xlgQdvm0H/pjTdIlkylU
JxFthlJf8KnjMkWa3I3d1U9BToKjoX6H0wFzXEUsXd4THo21W3vBLHPXdM33sM2wD2dt7mUoOHLU
lInaWMin+MU273YdDd9ReOwGxK7coD0Qe+msJ8vG1Oj3V7uVe69mXCTIhVVnaoji25uUQdAYp5XH
drC19XjfFtMJA1KA2K44ElVHePeoP+suKgpFNCBlusnT8vwDnsCKcyb8nqdaKvfD+FbVnGkLU2xc
zJwE9PhMi71OSPpy6C68EYiUp2m4zqNsay8SjZCncCQOeQ/5ZatOnemp0YxOR76Eggc30p2PUL5F
5UDvi3i/RH8lpBWJ7TSsNV0lVaXNGQfanEfobuo1gLauQtioHSXWiSY13vqhRA1lUVuXZN7WyVZZ
2GqQWVZNmrQ722ou0BNIxvRGcnALhH6exfoDdX445R0tDFaMTZGV77UVnSK9JgFmst+HkXqT7YmO
Yk4ivGO8q/XwZtt46GVCGC9paQ1OSi/FJge+rybYUdVvrMi842hwFvCVNgWG8FUsmldOLNcEpmAd
Esy6TliFGJAwwyeEfgcFn4yPZDsbZXjRm/xBkQ4+7ULJvOvOqJm62GdLZmPhWEjMypgUcgJrkECM
hywuJIISyjQUruMuElABC6dyvDBd+CXIDwrCS/iNQ/9oF2wi9tS4p9TNyeIYSTsF/Q5CbF5rPXGO
CDntdVni8Q2jibx07CNvHFJfWgW/R7Foxq2ChQTlzWea4M7USDfHBxKQ1AS0EpGoUdyTUKNwmgcn
aDU4toxOO0g0Z9TO2T5E3rB38EptbP6aTJbk8s5U6NPI41hyJqDJ851LxqxKu+NhEifsJPvZnMSd
DKOdrEoOv07HnIKVfaXkvTjAY1bWYOSgl1rhiUNEfBACp4TdGqcoUNofGVEkaC8n9xK5nE3NeIll
qklyadJyuDXKFioJHK23sEYOp8w4krseWW5s0NDuQ4QvYV5Ot2YpxIZ7uL/Jsj7b2W08I6nFhEiw
KxJVElLATZCx4ywWBPqtHOEKtX8oM3U+SDoG6PwJ8CNDSDnEgQ5BFz5FrtU5T6pyIS1nEZvNT1OA
Sh48iXMeDcXxm7Aqt02GTq5GMjjgY6wN00JWk1Q3Fs7Zlsn6XRI7nh3AAbDxkfvjMCvrIPmcHebD
MU2bB6iluVsn6xEPFGHZqC5lhe+SnJd5PVQRbQwnfsCgHa2FGg8+WqT63l4qL3rZ0dqW92iZjWO+
sGZoORS3cpa1Zwh1C+KmflIBAiqTvSfnw/BHw2n39bDg4IIEHY29ZHZjyiT0L0IeUVffAU/Ge1nx
eOOVZAOIG2fdjsOmSKE4cPQIEGOma93uL8qwkLHLMzcq9p1MAkuBozoXNrtin85e0jZIhp1B98r+
1EaK4DMdj6BBMm3nENmkBY/o/HfR7O4SmdQrSdbuyj5bVXOyQhXXYLqLOkjszNqIEIjJV3JuNCdu
1wha7O1UvKouWmmL+VwVYcHupi1/U4f41d2bi8/LbTiPh+YdfNR9ZaP+cQsGDXrPjGVxAJOI894s
mpxyvgl17d0pqSbd8jPPK7xOfZD5SOYP2ihwT5gtisyM6opJ6AqfOuEt3WdrDDMJeWXkBw4pQ5FC
3FCaRpVnVcwfqXNUVIKe1eo3LRHoHQlCc5A8ainBNrVOKdK1JEUlYKIgSJO73tjrMEZDpNVnjaZA
XZHS2ffqe1mJLzAx2CVsG2QCMTbco5cq6ikdnQEdC4oXpFzGDNi8RnuLu4bxYgR3qvFyxYTtp0QS
v4tqrlQmfWHrPqDUepRlgt10xEpcKtILAcDQBtkrRk5ek6p+Bn3zmQodIUuyuLby5IYe6I/Sgrqi
wCfynDTVjlXzNgt8nMntmP+UQXdfdyVparb9XYri5CQMgbFO+GE4bTqTNu5oJR92hfEBAOpl1ql1
i0nzxrZed2XxlBlIzqWaPJMbc6/Rtayn6nlqSklSjknLI/xhP1Qa4UFTbLlbEDc/8n58RNO/r+on
vUw+4owXk7rjhePOLZTbW57aNg63SWrcQBK4Swa2wDQk0ydGLe9ZMQtEuCMEofHckTkIDHp91ZfP
KvT3dVQI2k5Bcl8mt71aPc02A/aMl5tXBFDFMdJ/kcw7TWn5qJaJh4RkQf+xrmTtllMipVdKsZyS
glUCIqNHjqAswUBW9xMxEO30YBnmfTLxIsmBrmqT0XMN349hpjCaAxVe7NPpMrhreCUabMdD6bpr
006/gqAxPD1ITwbQCE/ubaQJK32WPwqFJkLOOCzOp3LPAqjp1mZcbicD0OU+tqOPqcrsPfwwqBbO
RUzjfBen7PpSIXSg7uEmqxVDJeLLvKDTFIKPTqoNCXBA/Iw32LF8sPji2PZLhBT4ledWIK1pgiT2
jULs5kGuNbssPBdr2ylV1e5eK7KbCMrdFJTGSxYW1n4S5ux3TSdeUmXeSpk/x2D5b4a8b+9KUzwX
Jzstgucs1cIbU2WceP0wGAICdTiY2DLaRz2hlG3e9iVc4c6fbGM8Szf3apOYbya+3cHF0riy6IXf
u3jUvC6F6IZoON+ollr5NWeA+9DJ+R/lMGf/2NwiDPxpWQGK8SnE8KB3NwrZt5DafWcaqse6/5l1
ZDm62iC9CEYipqhHNZjzi/sA9OZT1XCqTinSYtupLrrNZKpMnedwyYthYsb/ZPIzz5hGD0OcPIRQ
Wrm0JFOaqMMfrp/DM0aIHMnjmejI4UYbLuJW9d3AAAIHT8DgYO6xwZ9ENu8wuTxbhdnuwmCWN07h
3NozNiHD/WgkAQ3E2LyWucoWOVvbcA5qjkSz+mqljoa8LcG7R8lbY/n0ncgN1uakc0CN8xOzE4LU
Ri3bV3M/+KLZSKV+KYbKukEjQMTcoDwj8cIG1pccNoS7gyKlWCrRmO240Xq79EscuuhLqI40i5Yb
G4ZxpDHH7mzSpzQy3KldvGUa+aBwGzGg5BEnqlA8UvFaBNBuDc0W3KPYQVFzNZFGInkeXZJyXcg0
3rShPNtZO9Ls7kkY7YrAr6Zk8K//NM8h7CXdl05jjn3soSCUcasCV9gzTr8pI1D212otNrp+z0Un
6e+D5y5ezWUGZauLevqk+Y2TgMZf+GKTrni9lo73rJ25V9GN30yZoemA+OX4S9wv4qc0HLd9TtB1
kGsUj5Lo16BwGpzwub1SGpAkJB/Swof2nnP30Ne+581wfKWhlSEiYiFSa0q8Dm0g2jxL7PvBMVeg
WAURc+qtqum37tKCaceCE9RU30ruvhvtSuKvBMjnxiBJuIzLHLVtMXGwFfYahEDo94n24jg638HA
1gM57m6ditnUMMn3vKw/iwqYi8KjuJxXGQIRktu787nlXRzLOCCWLLwlBVe7aKT7NtyRHVGMh6kL
+00w3WUE6PR63x8DIxg3c8WVbevt9dIPE9HNvUn8slPVn/kclxuyrd3tuLgj4jailAzqeBuzAszG
hPu+hSSbAqTf/7qO5HSu5EiKa0K31m8zTEd6Q81DJRx2yuCFTh9vwtrGrMqnHctgTDIr9/TxydkT
3F+Om/a+Bg9slQTl6MeZOWzLKeCmhMk2wo8zUetvkMx8Tf2YeflsNTB3yKIN5HjWZ1IhSU36aGJj
8FXlUpsXkwrcC9GPwS1SrbUIq+jXPdcYjrlvqc5NYQRg/UCgUhwSqtU5IzPUud1hek+WUoHe0+I5
HVArePNEX0pG/ROkEEqEKnsxMBs/oLPzGdQEfp7G7RGmYucJrQJwWmHhVuZq2wmIgyb+/jt7ORqM
Mv+gHQlfLC3zLaQphKfNrUu6yAp8xLxcrz1yqWQ1ZxypK1c8ocKyD4OW7XqKdC8MdOxGoYNLp941
rQnl0MUQrmEPLwZT2QbS7DHeEo5pXx9NGxgsarxgJevE2F+XBBnpybEmCC1s2+zRkl9V4Dqn60OO
f+hUC5meEhpjJv3ku8pwn8uatplSdo+gTVE+mQTY1KM0N9MARmNEOcWRzKa3DReJ1QGqBhbxn9fX
bwZac4+VEjIxYWGLx31R8WlG92hHrnLqlmdHzqxlUc6yBB3L8IDf8TrNGlWkxtGZXAMIFPjKmzrV
kHXNFww0yqEuzHWhC/UmEeomVlq4DSAHKt/phdjXHTpAoKiCNhBvIszN96wB9DImpq+btXvLEi4p
BzrjWCiPhF4jNlWb/lAF3bq3jWY3OBmn7fJewKk5qsH0iYeTHOZwzcHD8UocNGfVAM3capPtId9/
aCs13pqz9Qj2Te7GZeEl0koqwLeaoPy4vvfcZ8/NpIv7bK6W0xnCltmKGapjQ55dn9wJx8/GETSN
nM6hq31FhoNjZ7kNjE7iwkPgw8trbJQtqHjdqrhB/rFVKaLvBcaYPNc3xI5Ea12b8y0EkvYcjClG
BQKLixjBclOWyTqu5FYjqQAxTxtuZ20cuc7AqHsiPiJ8YXccoDmJFDu7i2k3LOs2PJQjCD+OayZQ
jzEIMWq6Xc08G/XnjNUQJom6MMqDo9CbdnHW7VOHWrQdIGKXhIiIs4iC5OSqKDqmMgESkLHCiwri
iZnQJKuyd0dCZyAJcjtlIZaNcZiOVQnLK8P67+UFasTrKkGBVb4uBCJzAjHEDuiesvkrq4nJBnf4
UmXtsOPsRSZ93zu+PRUFiuWWUW3W514+DAUUJGZr9ih+XHMEQvIX21oPT4Sr7K7WdKaXTqmMd9d1
PWvtda0yamOTKf+0GYoBst7yMF2fGIW6etG2qjUq1KlPsq1QEUySFUxM/QKixtKpsQ/5qFSdk8mI
M3SNlJQ/ClL6rsZ+jsdbM224D/ruPm9S6VWJvjPdJY4FbbuvRQpobGrT7RAgK4PumZB9BtREgRHi
OzLq1mZmwSiOiHBEkrOOWhVZVKOR2IWLz1lXDvlt16dRdj37OGPiJaATwTN5BXBYGAlo8t0hKI74
ZYxfcTqUz7p9CFTIZ0bbJI/DuzBEtEa2Hl0C8UNDYb8aMZeSIm28ohFvDgQpUqZE0w7up8nCzg0e
j4L1q7NRr4flezr32o2zlMeEIOo0JffZ8hYy6CVMibP/r3eUzBDmAu2AAWopKcj+HLaoy3H6QAPi
pjCbw/UPcbIs2vJw3mpW37xG7Ug/1SWUmZ2JyJAME1lSxzReGBocAV1M9OSgu1fc/9x+RXkYh5Dg
SN5JjB8Q/FsG6ZskYKdQhAITd3aIP15E21kNby4ZOB4Gpv71f5RgV4bALBHC9cT17dKwEx4tsm1W
2+ntVdWolJhEaTX2tRhOdbic8Dnee0mt6jvcqlyfuHkG3jZe3H2wrFmhod1Vhd9HTgCih8WEhsxt
rNv2YQrnB5HSplqciaNhvXJQ7470/IWvlox3r458loR9EOrdXTRcwkVMRcvM4kHnCTJB+a2yJpk+
0uHnXMNHi6tSvcstLCOhqzylJfRnj2iJ4iGaBN13swt2mVq+hUPKlLYf7whr5ORs0WBuJElj1w1f
I+0xgYB+E78Lt8vPc+NQ6tgK8b0G0rJcpTvjdmXiBQgTUWmyZruCygCAOnRDMnbKkWBME29BFND/
tzRCYJHFZf5cDflZAknScLxiQ/rMXDBexOHSQiL3eNU2vJZl3xB2GW/tCIG1HLlSjeCiQ3EFDl34
Rh09AST0U1QnsVbew/+/SDsJV3U6qHv0lZCwUo1fgldSemUrCnrtNJdRWB5zI653WCAx09ImnBK3
OTJAoRKYqfMs5a1p83NBT9m/3uZ5FLondykecWTVeyWkv0oU71PiIGJOw6Ddx3iqFGQ1H0nGtm7r
+okePzK7Up5Z4OSDUnB4E4rtT0TKvNB8p6Of6b7owakrzXCf05OStPeP8zx+RIOr7GOVICoLTN0t
qyr1RoiaM6o088i+i/p1ltGuMYlr6h1rJtigte8TPIezXVjnXjz3bt3ew4j/DAfGM40Gu/1aYlzN
sGbFL6MBcHftobZKvkcviZhwyF3Ox5q9XeSudjrTN1ZFvyYv8kG6CH9MU24IWLxFu7UyId0/X5fm
Fs8XkvhQnkIaf0tMU8iVXFe63dwoeklS7jWPdowxNBjjHYwR8pKVnCADZOGI55EEOED7XQ7lfjJp
hVcRfHp9ZSjDjSd3aFCVh3chTc1jnEBOdtK10eGtuJZKqetsswVd0G6M5V4x3pi9nUagbjjgkPOV
0XRMXYYhM+raO9mnCJuFvBtS5l4t3jE8vtm2QCR818YlhbbJ5EVWlbmV4JTYSPF3Q7SUc/uZWrO9
utZbQ2FhXKlidBhi8IqYoyup45z0xCZTuC/7JthK0aUr8JpdWpNlbdDdNwcV44I+kcyhuQ0Ny6jc
OcOTpZZWtLJd3C9dQ7BA5pq7xi5ompjrcNoS/1CfrsW7zaB7MzrrxIa4jT1jxjstj3UTCU6FzZco
Zn3XGfZDbCxCariTvhGb/XaMYy9HH360dXU9xJ2z0WgKeq1ovjcK7QyWD8agy7OmaEXkM6WENVFZ
4fZawzPEU+mgkK2AOKft9nVC5pmpZGur18wnwXnZH2VLIo35RjfH/I7kjOIxpa+m93a174kl22Za
mO0dir3OwXyC+qa7MVTM6ObyECzBKZz2xV6rhnujmIDM4vUZTI7xWIdXA1GguP1iBOqEpey6hDwD
Tk/XEjdqacj201mUfeUVusnjslTDxZAEx9zjthFW1f7SYfxNhvFXfYuu/svQ3tZMDXELyhah64g5
0Q38Vd8yh65lpL1jr7XZ3I2jNt7VjA1MK75HCYvQdalFQ+HepqptY2UDX5gvG3K/FDHX16guxzRd
qcPtyPyKbqQ4WPNxKlv5MDCW+v+ykf+JbMTW/6Ji+C+ykXX22+OPrP/xWdR/1Y0s/+gfuhH7d8tV
bc2llDdIAXCcf+pGXPV3Dd2GMC2X/7nir8oR43fDoPnlCk2olDeLUuJP5Ygmfl92Es11Vax3yEf+
X5Qjmq6jQfmbzAp1lcudaPBDVdNxnOXrf5FZ2cY8TmImmzXpgwut7PcionvYPDuKdWZeFXuTSfsR
wca5HYN9HxhnUmPYp2Mbpgxd6TTJlpZHRp+eQEx1FGs3zdwtRG88LIO66pQKbX9StqssCiEKW/nW
XnRY0ZB2XlYvDBEQtZ4bd4fBsgn4iHUmKIQ2sYasLCwTaWZ+8iQ1K9W1z6MSxB4zAAh0wWtufc4G
I/SG3RznpU3SZ3Bhev0BqpEebu5JKLh9kR4cjaCzgFb7SktJgIhEQ/ST+Cq7c91vOiZG16/pxH8g
Yt8TKyoATdkx/f6U1vbgeq3drewOoOfCEJHNjLQ+w6YR5vykpNRwplOLZe7FGUmySgTjzLbmNQ7d
QbfSH8vLGluqyVQz9/PsXDKQ0p6lo1qIpj2Sek5d6Tuww5m5ArF5alh+Ml1+o/1I0iJJKb62JHel
zUTTaFgnETHsRpy+Rx2QqZmuNwYw3Gr1FHqVfLOsOsFOEr1LCpVVILBwVf1F8ubXasPyZs4fQT6e
ypFAHs6Rvd8a9WWxx1mDjFdAHtjKZPKmxMbX9TOVG8OHfa2WXksh1JeKe0WG/QNo+gOEuYI93thj
FR6YaWVnQn/DVRudzc4WGzyLhtfCmzFIr1g7mgXKFv+aFakvkpH3znAfChN3PYxJRi5MeepQZWbM
lu9i0y3r4HMKlFMI5HOtqnREig9uYLJHpHEhzeBFk9Uehke7SpLhO6Wa42EBrJx69GSj5SvhDu82
pdhAhO5qcKIaYzXmJghsq8kdH8JsUL1Nq2f12eG9g+9M8TXtSIpQtpoY9gTPj/sUtmTOvOsY2Dgv
zZIGPErpku5hLc8LPneFtYxR6VHHIUzeoVZ7xKE9DAZhfiZuV9iAB3di41Ob8j1b7vvUouU9xIaz
gRxr0fx+IH/XPoJj8LGXMYDj1ExID/KLqMEhaoSMsFM8CRq+2Dgpv9QEQGvG5IVZgfHam+hZOf2/
ZpqWr4HN6z4JOShe+t64KxrxqE75vka0uaJsT9bZDGJcpUKZGBJyPTSvq91TTePfg1gF/QhNhOk6
92ZT0YThEfWs4RmSyvMIytAf1ZTS8DMh5PSWEHs33+lqhF7XyP3CmPec/V5HDiQrAfti8SIg25V7
zQge0F98cETa9CUEQhFDArQDrrgs9wEPkD7X62qpYSH0FHs4biHxhTd28MpQ+x45HhQ3bZjQiTBM
s4awPHHda2Y6tK+YcBvc/eMqDtz40M9kxTOU3sdxgakh4LhRY0bgqjO5zbPUk/14ISESFJz6os1Z
sXOcNPeCXn4O8YAkvimcYzc0PkV6+H1ozVXdRYYvDTvc9UufLDDQf5r5zHS7b8AySG4yE/fGMMPg
T4rXtp+gzIfIHejOHiQFF+oENDBcEJPD2WOuYmfMbUwGwO83VQ80ryh9tR+IVwrebLEtu+Q2BkAL
UpBFty3ypRNdvObpjZuMb5OJEncKQ79C8xqPYEjnaTMocvCHkcE1RMSVMwQXphEk3ZIq5W7maK5X
03fU+5DADSRpYdH7psIixilf27hQF9W+3BuOGq0CZ3RWVTXKFWACk1npuBNOjY9ZMDMkLmGlRAIh
bcJIQHCCGJTZWZNEBvVjrO5zu7f9ljOwoctPtW/lKteqS+tk/DRq4wgN9cEI8u+MFeg+Oi1CdKh4
ZG30tmv7hZD9viNoiBEFhMqNMWXr3hTnRo9pnujGl9LMDYEoyoZ4qniTZvO+bJa0DQDnhkPKH2CI
lWHnT3AnghMgJlgyVfza5CbHL5MASXMkAKXsSOUrcDy6WXxfAt30rQiRQUlY0g6hQOFBl47u4gkU
lwo9HDYjsd46O9RG+VnIcavi2sdBrqfKSndpMpTOhLLMjVkWXM4ahm76XcY9Gq5iOT7ZqhEecARv
tWL5Pr2je2JpdxEIMp/BtEHbCCuziymSum2oEPvOlvOFRLtFJeDkKBhR20ROX26pdxm13U7G9FhV
+YeF9oh4gJXSltCUcuvgRHmwTuMAV3U7n42ZgDCG4Q3Z2cx2NTe9pYeJcx1/ITbjxYeRB7j5wmNU
gjm1BuIMaG7rbnHIhs9Sf2gHhQ50lKonJ0r2nOphVTXuSzKiiLCh8Gw7JDtpF+sP8zQEKLEq5Dyg
GR5SZoi0GMh/CJDEZO15Qt9vaRWBcxmjRhQcXhwi8rBamv+Z2eBrktmTO5L/Y3o2G9rKqatHckV6
PKngJYWtN8R7pGSemfmuVuuvOiyLvcWmbkoakc08owvs3LXeu9GuIhFymzpruv05gbfV65LohWOn
D9RHs1Q2BMPkh8EYsTovwq/OIU+LjZKUldOltuJzU6R3k0xu1Dh0VpaMXlsGffDai605aNqhi+J9
Uyr3etxs4Ux+lipWp2uR0Bg+abJom9BWrAt40it3Rl0TX/q1kRSmb1ROeM7rbNWqA2xZhb1onDzU
gus+0FDSVTiuC38C8RlBc3NuaTSc4WFSuaCVWQejeMwMWmuNa57axYYD+Ws/md1paZajpIne0mig
IVsht4zdnVvWm1l31xOM+1MQkQihI9FAfEUbtjA+xmbQthlEwPKMmvFBt6qS7djSQDe1+wJ4H0kE
wFU3nWyUTRwDw8Uo7DMePoZW/5ySBe/Xmvsy14Ku60PdVGzCY+xn+kTAY442dWgGH6yy+93Eqb7q
2YqdEQPHEK5bBkmYjBRPOzhqPSNPMcmsFEW7J6KZ/n0YRRtbIWms15lQ2My8fJyDPSkDrzr0klXW
Is9kpIAouA7y3dTBtqTFtx5RmmZtYX/l6s5qogV231R3gwWwIKBsJFAQzDtT+WYll0EmcyGmaN8d
iFlHqbK+tsXNkETDHisfzV2x0TvnM0m4TEg4EFudgehfwhx8LdOOY9yrX1hBHI+VaWXm+FSDPDJv
5aidO/zXPGgPXRl8JUX/TBTZ6zwiUkvMh3EY0Jn0RHXEmf45m9pOoTjzg5qSw6xxcQXHsatB22Qw
/DXD8Gk0kRFBGdt3Gq48gkuYl0wPOlEuvqIpq5jNiUbju+v0rOwiphFi9Ou0rY6FHT8PpERTcWDw
CkrnoSZReVzCwZtNajDvChXxZmTZR61earff4Xf9JNPb9pygoE0MHWSlao/2ZN5FkbwkkuA53ULq
GHMNQIfBtdTkbgDbno+tJ6TMWIZrXLi1Dod5iS+Ja26IWqwnhA9lO9+kof7TTZ/64oj7yS8t3WJO
w52fGoh7DH7gQhBKFqVNKAukfJg8mKpmZ2lVT5LI5pnvXrmh89zdll38ai/h2CJzHuFkvRtOiu7S
3rnZuQynW9vV4n30Zlr1Gfn0LdzHM3nCzj5x0u8Ewu6zuQBIVshVE3bGLg948WHwZQftQ622u6Kk
tCqaAEc+cSkHmA43dmf1Z87mJDGxVR+0Fi482e0nLaKbG87VSceaekgr64eWRfKGi+l3VnaPcaem
9+2WW9VcJodW+QLe3wbHQabwcuPgvaJTz+SkeSqbyIIjDMSewA11m0avTXh19mMPr109PSh9fbSi
7r4nvkxB9OaPXGMPfDSDkdjeM166BAangAi1iddw7nAbqiqeMVCj/c0QwI/F9ta58ignznM8aIln
DAgx5NZezgo6ggUPu+WHEVrU5ywxUMZizOEjNXuovmthxGWTPAyZFVFq0JdIyRdjaySOK4DgLm2F
+HpFXKpAcbYOKpIgpF0rW+mueWho5ej51igAowTFssaTS5UwpjGW4o8bvvGN1mYfHOzN/2bvvJYb
V9Yl/UQ4AVNwtyRh6CXK6wYhtYH3Hk8/H7j2PqtnxZkdM/dz062WKLXoClX5Z37ZjB2T1EpITmwc
5Ay8qdqn32WAvRLt/hq1uKYBx0/cscgXooFCBkiMh4nVlTueKOTIgY5gK+us59SusQbWhC9lql7Z
pf6yLi3bISCTO3muv6aIxjBum0/c7v5IDDVoB6VgQhh/46n4GMvxSJPzdxhyrDNACOL0u2UYlv/6
niGTeB64bU5R1iacMfEaNYN6olgXmbZcKMnyoR71H1VxywpzeWzITempph1iZdtZUGYWeqlJBktg
oldRzVDSbx3vwraYh95Ze4rdbqRkZvWSReuRAKm0u0HDvgzyzLhSphYcbPNDNoncySqMPlJ/bnKA
i22bZjx5y4soLOtxzMUpt3kSZFwCeSd9CQkD+SKt881OewGEtbFxfclphvuy6JwaAIcndbSRUGXD
cVT6wXkBL/VMs9d63sR4uV/WQ5Wt/v7vx53s4OsYAR3qlMifO3LlpuA1M/RN5zQKBYAm3SxVM++q
eh4P7VyfqqJIOYdiyO9xjugHIJLLPunL24ToNlvNGQdxVHSAvbPmrI0c3ZMi57gTBLR5ziqeG1Nl
esv7ZMZ7CbcQDVEfYi6mozZfSnhCm8g2Um8xwhAfzc5UJjhtCfUOsxwcTOOkLwH+jxKiA42pB8aq
EY0XFho2D044PzKvhFLnFJy+NGGsI6ieXOnkRFnyHbd4QproliFZ0Er/TLPSuVTbn2PyU6HZ1qlW
6WRQ1Stkz88y5yXD4Q3oqXmKOgo7STFtuW5TYSLz0mkxl4EuA3lf02MeL6GbSN2OlKONKG/u85Vi
uT7OltyDkKkpUGt5LnYRA9tTmMIPA5lYwvRji/asBbwrwkh6zjh9ILtclgLlQYyFtmlCfifFMvgj
sS5q0ofb7rXovwKArRsb05Me5ABbpQRkMJKF3q9X7nWFIKr6rKsq2VtLd3nMqIhFtAC6d4Gd0gTT
+f4WInOMyaXNvk1wJirsgU1cg2RC2t70U8UvNXM32AJpuaxv1/u1PtYWt80j4wfsiM3YUL9Gj8hC
7FQM28yKfkSACiDMEdtT1Dc5Ibw/ClxbizJsI1NnsrnP5uQtY+OyvjjX1yVGIE5OYQeczC/Cwl0X
RClZLuA33BrsuBsGHDJUToH0EmNuZ0S+WX9UEHZnKec9Bp39W2aD89evw9CdY8i6KiHvVIPk5Osm
iRUWwYKp+GxNu6wj2t7rlKOZnMJwZfCsrgtCQ7sKNu8cDA0TBpbsPs++7zMvUoK+BceFVnguOGCI
fApcWM3n91wpzftjI2ksdap4r5PcpEubNff+dIj1dy7iZ9FrX7XFr7U+EXVrPCujtF2N8HWp2NtS
ycinm8Q1TfP9LpklOT/u/vjOq2K2jALhCvBA3vWXSZ9uCSCgLKeDENhJkbzZdUrVV/OYxVO2U6nU
8zNrCnelvYDkB963GQX+r85ityKnzHBkqR0ciP8nGm8Btk3N4ra29JzPvNbWBfK+cE9hzZZs+GGY
iEHNRApocNen/34JmIyOpAso5/tNNZNnhT6AB7ajvlAxMQA7ZA4djOlBtByMStwEmxLj7C4VReiz
nJNPV9Al17fJBCRTL0lo4cpaV9YdI4mapXZDwKrFUms/y8HwVVXtS7raBf4QgP+HGJuG1vsPQVVT
FGGSbpPJCxr2+vU/BFWjMdsqBDHhMuEjv5CQFKF9Pl02KT48G92v6H7EvODEZF4iGok2d9Ewq4Ln
9TeTCjJGafi+LgLrcyvs7KfVHcr5MBX1Q53oe4jdTtzzqqwkZ5Uz7UoetiPvfGZcl0RTb2qw+c93
aY3d/ZnE1QX3SCf2qK0xR9NGwv7zHmE+s+1OZ2a0asIUeLB/RxnTqfk0Fa+c+ncjRUwcVXP/n/9f
9X/6j1UyjTaLCwZLbY0I//FQqgWzJw5BPJRN7ZZByJKgX1YZuEsIHXTGRbAsr6tIRfOSsl7ye4DV
+RJ/60QDyCp/MDv7nuWjEbevEfmvXs1/iXVzQ8Phc0Tfp9WU1BUSPeri73XPMNdcZBh8/uc7ov0z
2Lg+gqYiyIgauOmE8o87oiVChlsKKmJUeeOtv/m6/o0YD1sqWqzkuxoA4gH3r2PevibJJrDM8bcx
xwh7bD0Eq0PMr9Ui65pT41IEvS7xUAQvvYb2uy5ys/Jj0blmgtojZMI3aP/eCJGtZkni57Wa9TQX
1NTz8K3PJab27/s9/f/p4uf/nC62een+n9PFXv/V/cq/sv8tXLx+y7+HRBZBYQLBlilb1KPLa1D4
X+FiW/0vdX3TmfBnTcvGD/13vNj8LyRaQ7UFL3lbljV+4N9DIlNbb6/rFmlPrOb/L1Mi1ZTXF+gf
S4BikGHm9zDvYyxS+f8YVqZjng7aUqSeqKfYKdaDUs2Jieqym2T/zteD1Dqu8vP1cAVTYIO/A0NO
8TKux6+g1i9J2F8ZTVziz0Kyyb/ZyzXILhNnt3IGfprm38heT9Z6uIOo+DFcqcd9Kyh1pDS62ORp
95oUBe1DBUNkuARkjrpo1ysTCOmBbSKBYAeb1qFcj5eCy+UCbCR9zTh7ZjkFz2rgRr1YNe14V064
Cygqh4Q2JDTgVmjt62F24lAbln4W8gPt9bjbiCBC+9Q96HLPDGUpmXxKenaJad+OG11RSNF1y084
JFzAX4RR/ChH4xMpDlOp16nrUIbLpNoFN8Q+6LKMQtgAZW9y2B5rA8h4QOiOmKLONL/8JviwgRdF
6MwmDcNpX6/yckN5BQkN4BzChOJIDByBWUMkCOeW0lTpWE/9L0LF+2AVFGaUhdoSP9l3MH4zEH8b
1Ae8Wuyf6g+UtbcAPOQGbt+tn+V932oEfNAvSIAEBwVJY1m1jWgVORA7QnCauPLkZwF7bd3KpzGH
feSRHpVkVUumVTcB6H4uEFKszJiOhCzB3/sUYygnLEMtcLWMkj2qm3fhAKysWjSuYnrWbRPLj1ph
/lawjmdm5xj9lHqthCivdCJlB5Vy+qjRpS35o+yrYWOsilC/akPkUMFTtkXkdhWbXMVmciNZNlp2
MSyb6mTQD7etkukogRAOyP9xaGVzhB4lrcpUtGpU5apW5chWU6aSRUPI6p4xwKAqIm9lq84VIXhN
CF9oz1QxooQNqyaGlYICi92I0zhBMjOaiIbneqrcETktRlbDoMb01huLn8La2v24mUbcXghxy6rI
yUhzARLduGp1Y+22i0yNhJl8KhlSlTFAzTHJP5DP2TUIfumq/NlIgP2qBYpVFaQV+TIhE2rRwyLt
FKRD6FLXhoRPKzC5sumsKSjUtSXfrErwCH7lAjRO3y1u/aoHMilGyqjZIasx4iK6ZSOgmTDsxNmc
bmPN/pk3nddytAn6ZA/xUzloQeVF2JwI2ycfhGYYEwQpTZHpQ41w+oRl4dSvWmqHqGoZxFkGZFaA
lMVBILz2CLAW+p7aAW7rAHbG50E0qx905HSc+2nB8Zso7DW2iCrp2J8TRGmjrWhUT1C3FC21EY6j
7DQkt7hLijWilBOwimO/SpqPIFoiOtDFWcLU5KkUmOxEtbwx/dxFvHh3doxPT+18I+TQUMrVLVda
DuqNhRWqaRMO5SGtyhmQyTHWj9hS5q0BAOtoqEPGdAVrUdKGOVhYI9lMDFt40fG+slR2GmphTj5F
5RvBqX5jWlNwOqfd8KUs5VObTXtTRoo28x9ZtXiGPlS+asYH2kx+DuSDeal3zBGptrS0sDgyAHcI
q38ttI9vAAbFe2Wgz1okuMxVYmBeqFSMG4JkG3VzfYWegK8G5yZIoGDXNmZPzG7wrH6+ctp9DQyG
YipvNoKtFaOgQKHsze6duh3dcI5uui7RKEr1MARTccBmAwOzNksaQcMTPc/ozlGpe5qY9/H9aJB1
FjHG9BdJUTJecbyxQvpai46V3kqVftfMpA6Mtr8lejrtpowpQCrhyxQLU0kbEXcJWORI8mJikQ9U
U296WjbPoRadu1ZOz3qkDJcoZkdriPGxikk5zEXNUAhbhQ9NLSTSGDCIShF6WM57AgkfQ5Mr2yoM
pQdEYc0jwFq4ihU+9Ym9nLOcbVA4GTfcVfprnC4sulL1qxsnF4MBrwpbIHb19W86atJjA82QA5NP
E3XyHpT2fKT1SGBk2EqTivksTHWekxhqXWdox3GdstVNs1OYLufSIn4VpnIBjmDADBzrDeFdaaPr
WfHGdVKlQ1WmCKbJMDz2wc4AI+JIvQ4EdVIB8hq9u1RGc+Jx9nl3NjuaKtOTkVPJNpBuuYWaPEBg
sLE+640/yA18c5mESqXpSCFKZ8Muyp7beLJ/YV7Y2Wr5OY9WdSP2pe4C4tknqdXpiIkFi4Gkvga6
HJ84xJ6aJc0OlVU8x9XvyGKUWUrE3CYMt5Pcdzs5oUuRt7qURYXD8d2ZwWfC4X1chircqAZLa5yl
yN+jZ+T1Ycrx20/AnEcoybV8Lox0rwWk6FWV8OeY1wV+TI1rV7QrGx6jGrPfBhPiNc7tp5Ckj96o
OdkP7bWf8cJfg6QgEEH/7zzc2kFlCpsQfIvoAWRZIzIKtfhQpfDm1yHRtOiWW2GB3WqFqh2JRIaQ
VaPpVFM0pQdU4yUko15T1k0HG9obfPpkR4PZ/MlgvOyU8pMW1GXTytRi4auHS7g2fajWXPhTrfXQ
H9RPsWj2bYjSp45h4wVf8ZdmtZqT2pRULDg+/RlDwTbTLHmT19b8lFnhq1LkGMMzSIa1ZvkZxt+d
WPmAduO1EZd1uB7BYZLGmOKk8BLjK6/moYMq2pxnk5OjPRNUqgpSQS1ga49rlrlLpDW70QBnHWJr
9PpyAZ0YeEO5uvfK/HXSktqB364S25o+moGhFIXWrIvVdRFaeFHtUfGRJ74iDMJHK9aBdSgx9Rdo
+BFQvWcNtu4mpPn8knU4HZqmGfZdqC0bWyVuakJHOpIo+iHF1fSwAqKktYbIMGc49/HvxVDezGYB
ZGE1rjRYQCQpP2rm2SS5Asy2IddI4qroNqTdKtcOouRR7eRqoxMM+SqYcG/kQRofgzoNTwpXFdZ5
/dbQbXFGBNEf+viVzr+RsaUCo5ukySlqueBkTRgfeYM+895p92FO20yY1J/sGsWpDG3NtxaFWl7G
mWlq0Sy2ttnAQUuO+sAFlseaFA54lZHZr2fO0aUQ8ldcRZemx8GUEovA2u1Sko0YaicPuJFGzAC4
C+o8djISU2Y8sJbnnSdQm7vYONqp4lV2xOsEE19ErWhTvch6c6009YDVHvQuLpfCxnUF49vGxFkV
7Kkmfu9x0s9VLW1no/4ua+GYBn29CO+bnrz8SvpqCYLYbI2s62So1xine5KI71zhXYNJVnNknN7q
gLqiVmTQypqoUKfS/2o2T33QPhPxh9zCFGNQ/Hxeuq08Xzhc7IzK5g1skpVTEt4VLbL8UpYfWcHo
SV2HuEknP8c9xBCmF8zJ6sbrh+4xref+RFl378H1e11WggNtPaeJ9KYXR89WmI7Ar/jDZrBIvWLX
Ez2dk3T3xyfvH0alYJr8zw//+q5m4XdUNdX740Z/feWfty+DmP9FhWF0WKyf96/+9SnmFyN98//9
f/zx2futmjkx97SI0XNAi2S9/pHYEYCN//5oKZY/P/ePm8RRPjFXXb/l7++73+b+ExZVZlf2j++5
3/D+Y/+vvjxionepHEYP1PX8MLRxcUgx9M7bbv3w/u+/v3L/HJMeaQmDfbMWrW5aqS4Of9/i/tH9
c9gWbLTUrQ2ULcUKwAgAquiP+0+8/1GqA6GL+4dGPnIbluRyxxZn3FDYkqyHP/Vn3VS1k1paceiG
sDxYek8LsKQSDKAqY5iXf/2KGAL/9VGAsWioB6wMAADIoyk5ud4pP9w/klbODJoP+ZByjRlIGiPD
9Q/AELE7Ds3b/b8ijEkaEzmU4DX/qYQh/nD/gpSFjMcl8BLy1FSHCBMZbwSzwkKu23F1CNfk7v2j
+9fVRfD1+yfv/zbx/fm9xWV3vfEfP+L+7z9+zt9fp8B52lPqFDi1MXB16kV16OOoJmgwHtQlLDyM
zxYxyPUB6CwlWrYZqf/tXGOiGdenlF4Cvl6sz+b93/ePGikcdrRgo52vt7n/AWhynYFGwF/uT4co
LYUIgM1BeVYHnznI/TG4/xGvz8jf/7w/TERyVbJam75J8cSsD9z9j/vX/v7n/ZtEXP3rq4hsXBnu
/75/5X7DRGHoGCiXwGCcHUaBk0nEa/Csu7CZGQ1azMUW0AqjRo0T6Ic0P491cBUK1UeKT5HxqYbq
IBfKXjUtLwSJzlnSlwOOMqnkmra2K7i+zsWZC/iFgQlLgHIjkeY3Rfkg6+qxiF/NlHSFbHsmHQsV
weAK5GlCpFc9NvHs46P1oH47UdP5nd64nVhLRg2vkUeXuAt1hw104BQWM8vgtRF0gKi/w+J3u8Ru
LlavhbrTde7dODJjxjYSkjozOg97kEshi2uynyt6vHX2FdDabuVICCdr5m1O227SObTQM9qlXBfW
IAYP6b1r6g9h64/D9B7ImPo48qYZRT296dIA5CEw7Ap86IbIj6VdHX0j6Y5T0j50PRtBrfFSmcxn
nnAnOMEUb2MoDmbfHkdN98nCH2QolKWwTkZLJU+n+kGi/Jjy+bkPxMcYR6el+dJ69NswOilqipya
MCdfOBFMx6EVByNHAa0Eg4XRoVz+1M+dr8yq35REgKuJJG96GCcuudllGLiUUEWnkGcbcdi0JfsA
8xYs1suQl48WpuAqqrGLBdWmi4cn9sHnFHjDegfE9ErbJ/BWf5HtUz9RBZKPv9JMeTI07aWx5WsR
yw9qALYg5QSWYvKMGH0W3bHQtJ8TZBu5DY9Z2vN3cQVKc16bCw0GpYGpPJBNkMtoP3W1J4+8JlFe
Tc0huLUtHS0HiK8yYzpPmNKoTTpBJtlnkupVZr1lwkpyFg+L1h3MrqK3YDqWOCcNGSePEnsqIN15
utRGQoRE9UUOrh5rfm1Pj4FaXVJ4M4qVHRapoECW/10sR+vN6lKvZBdQGOZB0t+iYmbAR9WoRYcF
wdhONo8aXs3UaPdlWXlA7clazUdOPOdZe5GG1I8t9diF8kOdLtc+gSYTEl0iXd7Filt8Rfg/knkl
8usOqPfAXnbGxBMjg76YPdsGDSSCQ6+bJ90qzo2WAX5V90Yfn1NLxzHyjLcM7BZCc2gSMkZuaOl+
yqI3cs2mzFLDcG3fC/WYCvVQlc2ptjTXMj8KiVDZWgxQCKqliLUcmhEtQKK1F0er3vqmCG8l8nra
v4rpW52xZrbdyYTaEU2qG1UsPm2/C+dtCGa6rtsHuQhZM+MfZaxdhoLLnWXsu+AFt+1eHi3eBmw1
p/mor+re0B1GDYVCHOXRvCVAC1Jj2C9J+DmpwwWq8QX54MBP/tCn7MaJeqMBHQ5QAdm8MH1dHqXW
OqQioWTO2nVJ+DjUsgso0a+a/YBOT7W6oyv1xWq6V7myjnJt3pZKHOgt2lQ4TDuzeZSwp/ZhDxoD
E2ztV6gqRsVqVYQeKxSHUjJ2c3pJi/HLjH4vHfHPuoSa0R6YlPPQ+hIvPjqlHqN++MDifVTNbKfU
0q7qVH6C/Ar4/SNTJ1+O5fNIt3OD37EB75XJwUsdzY9lor/ZefGRZB0H/sAHLPYGocdDttwOuDCq
rtw35nSkNJuYHgrdhOSIccPqrhKkrRTXrxkwZx1erbx74dzgK1XgpbF1KJQT3Ml9ZMFdxn87mCHd
qfqePhKCQaeCmTozebfINGZBy8GmwAy63XMKuVgllZ8spyngIZaLl4rDQYoCY+sL/SAcNVReSZLy
sJKDAyX0i8ogzdYdMnq8s9w+E9B+7OPCSfFHa8D3ojq9gHC8GoN5Y/v6ECjW6xAEz8KiYCss/JIM
figpfiAF5yGVnvWUoug6PxNU9wScwaVH9OikfYofpSIADhsIiA6m2jnYGjdTjvyyiw4lKV64Owij
yj4qQkC01sUoVH/JYMVGrZcHCJK6H7HllwnB1ct0SXidxYp16YP4TKqXISmcEbrVSj0+j2NynOlK
JWRHIQo9b3kmwPEdafXdFWq1i25a/RrTONXC7AaFi8Md46sa+kGQ+fJS+tQEnLLpQ2oGf8wf62A5
VKrlBcPC9Ul27y9xLX2d4+iaVRgCMuz8mOzMhlaynlWmJVhFXkHp3EWez9TVEByd6VtddnoLaDl6
hpLjzPq0R0jfZEtxK+Nhr2FAGnVcFFK7756STPdxXBDzYN0sJeIUhRNA6eiORKLyfjzKOsyeSJwN
Y/RKu/PTct5WgbztSN4qGefyIT9lReimaXzAgeAkXfBOIOqnCNN3A0xB0BZ7ecKHZ2JZVSqW7vy2
xOVLgqKYWsKVrfpcZHRuHOvkWda9mP5be3y0vs2GHs4rpYhwK/XR0avTEmqO0n3WgP4IARe8jS5C
zjaGpl4L+6bTntsqyhXH/Y0M32PdZs/xFO5L7AgBOGcluZC/s9dqAUFWLFkV1yF6qazyraQOXlmb
5SKSmPFy0C1pba84g1PfzDMOYWThtYh9W8IONeXcGyWKTBeiJtR1UFjoRnrJK5mOsVh1+I1NUX1a
S3EN6xhwPAHrFAlRclVj2gfsJgJP78pTrOtOty9Mw6nDMynrjTD6m0IOLNDYYlKMY2jxVRe3Rh23
i9VSvZM6WSo8ManOqGYOIfDd1E57zmO+ITNZ0He1QLmMWPW7/ESWIkt1b04P8WTsy6G6aeTYwzx7
ENaT3Vi/EvsqOv0qtfJByKlrgXmqaUOrJtj37zN0RznCMpQ3nhWN4ManI8L0nJNgpRR5hKkekOYP
1H3Rz+eqEXigqo82qL84NWfiMClsuwhSWF69onvqdQ2fnZkrWmB3oGvDQ1QUR4j/e7mWvjhNOrH5
mGatW8Pn6asCHXxys8nPlMwLYoGejlxpTVv6xrya6BEZSbcQbL/CfR+x2PXlTlEr314gZhXfVghB
horcHPXcwLKtaSklBY2nYqO3rQAO4fKguhpu9kp/NFr5aDKjKfVgT28HlyIOzmHphrkXmO0DLunj
hIFVmqcf2D9vhlTuF+U1SZvDHCle2s/PsbGcDAthFh3TSAwS9DJElvTQCBshQN/j1HS0xWQwvDgo
YMjMF3hhJ9G9FV11AgvLepRylhidLNe2giPSjModSNMeGCELO2sKvLhi5UKhYkOmoUCNKQ4Zh+46
LoqriNKVSNozxcAvFnhAvD2VsLWQWL7TpylXvFAK9nSXnLOazTdsVASnF8oLPT0o6BiprhR5lWX0
spTddRLVOzj9JysgimVELtO9nWWSju4/W3XYDUBpOw48NdfFZnSlYD7oYO4GK3YkyuNNVg6FZktL
V16aZC1Tw9ezUFtYB375rqj9XgSw5wWFW9pv1LydJlNamkRHLZlvUVe5Szid+IGMUsKDHPJWSYGA
plw+R6/NGQlSkJwyaRhaNypJRZrlbrTHHQhQTJk4S+DvI+E4vMp2i06FrL2QHLZ3s1W5df+QoeXn
EDoLLFg6VQWyBdLHGt0+1SnXpLYjj3dpJTuaAjShz51BxEzh6peSi9G0OGv1gYSB0ugKbyroZUum
XWWmvJKMEyC2o9oxriq8YaRwrmtduiddecGu1EZPEwS+ZuQa1ZKNGxMvLiuSvcYDNbYJZxQLw3QO
tkTtvV5nAqWxx2/3LN+IvQFmaw3/+aErpQ0Oa2/RZKcAAjVONYRzfVesEREQqCoUWrVyNPJ5pnWk
eRAfrOyAqXAC3faYhQ1A01mPDyiVZIOZoaQVwHmTXipsr2O5D3GhLLRfU9uqZYrbasopBkCz3m3s
hwweaAOWu0P+Kx5zF0ZNYBO5UDWvBZQlUbVkNn4kDU+REr2XJTJrJV9rmoVtNrdlxSrOqbECUFyv
vsaBvXo7gTbrHHIC3A/C/vPzZJpuDQ8gxsQ5tMzREpAwOQechjtB/AREya6nwgUGmgc1dsZcLdgv
KqzPgViuppx4Q9p4Wmaegrn1Mh1b9/QdwH2k7ecgN81blT/06/FIxnPPBr7v0LXtfkVbXKl3AnDX
oFOKaymSaxgbD0Yk7Yp6TXDwBkqSczl03I9ql9NhuV7+hKZ90oe2NzY1+nmjaF6gL+x8AaTamsfE
GeTxAKKDTVRkeOm4LmPGDoXfTyz5jOsGTSPbGRK7pI61nRWwSChi0mJnpu6ePcqpEUelKZ2hjs96
xcRXodNYURgLGA64Dq+1W48jUBSr/qA2XiU6v2pTYHuNN9nqbpnpogpDL8xCD3o+BxfjhhbgC+gc
A/7zgqVZi+ZnUQtXgSnd00fXYwMqWnuTj58BgaVU9frU2PQrpsPQLmTOvUI694sghvZpAUQYuWAt
vSBnN2/jot42BqqMqvmC2F1clC40VQ7Lk7M+eThTsZiNW52mzKrCkshPNld5Z+gP8YBGKz2ElboX
kc0FtQPABOZaKjyFnT74uMC7iz+ErZJt1TJCLDsNAYqBVHnAhJjIzv3D+x/R+snCAGZiNRrNK2UK
VGLJc25//xJWhHX8EEiLA/W24tot19seJDSjuTBWvRlE5V3++Ica8vfn/icVJR6ir7bnF4E2z86b
Yf0umFqZoVz62ahquqcIEhjqvwW0Gl1+S3hh5gFBSlJA/LGlmbyW+u5B6k3vL4VNtHCf/1K/yHOd
k7K0ODb9W/O5SzqDzuHdMItmJ5eS0+nVxFhJv3Rzzvu6IV9adfn4Hpoy7S8mwMxxSIwXWDfE0Orh
PSptaz+WGa2q9KU9anr3mpeBhLDDlkir5PaNnhm2bcFpGemZ6cFuH8sgwgBuDM17nEu8MMPCPNz/
GTE8SgmcvNb9lJ9bCOy8AezmPUpsLI51llFryXd1ofCMKfAE/BVSsn1PePXKwVq5LmP3YQsObNCS
UnBJVuLl7KHciSnUuwkNb26sfcRp8GoCkn6RNOqUKn3xzVYtnUzB39UOC6Y5zhaNJmm3tM3Yrxjx
rgtH8s0W+RJDCeJTlQx7XNjjk1wUGSi06jumZmsnFps3BS0/npaLiUvcRddLwPtZmHoKKkVG8xlR
3ch4VOr8CWCI5kAZ6VRDcdNpkp61ufuljnN7jhSymrmee5jCg4/MJIiLGfB1zCxI2rSeHKd8IAhL
XXUYcFztlGrXEW7rxQpAI8YKsDhn4aNDbRORT1LSH+n8Sl3GNrSZVZ2U1ZJyKOmgCE8zxK3Woyx8
KDyUgoLzzqqU4nx2AoXh6dWy8CI4HQCtSQLTddILrOaccajuAKeeOBWuglLi0iNYMGzVI0LmjaX6
BBTTlU35YMsd80vu96DvaXx9gFW2xjH2c3MecGRgnD4uNb3eqy0nWRzRE3vJS7fDfVDoTP1Mskks
V1VNG2bymAUlg+OEGNy477Nilw28FmzJLYd2a2T9XqHMUYUtbrWRI0M1q1RiWq0z92xXFN8mjtQX
BXZ4LCcLtYcm8bo28mkY2sSm5Sxy4w7MVBBrkQJnPx9az/xlcBpntoJp/DXg/a137YMFEqWgHcVc
SxcZ3pap7RqwMIom3CUy2FIp3sMV3fbYusvwU3TkJWsy66Jt/BQXX1swCQbKTmAu3RafdY6FG8PC
p6Y9IHLoH3lAXSnjYEJH8WHmqirvjVojhHgMFVRAiLgjYSipelHUY6WdgePz1B6k2ZmYx8asTpEr
ckQ2t7QSV34mP5xEz43xwO/Cw9CmL5P9rjbPXBDJ8kYjIppUbef+qStY2ZV3Wu1xsBDoDInEGKbb
zeUGdBkT1m0mkbsQX3ykvLCXhqabSRcSP6p+MDF6NeGbzvvqEJeRXy1E9GSLvrh5p4HIV3qDdOSu
gsIKMpydutjMU7efKvE9WfMB3fo3Byri9ZZywm76kl1GzTrpApJqdR1B5lHS+84eCX0FibHG2Yi7
og1eOuVacY3pbADazcOMLaizsEXln1UKzcfXIXWJ8v0e7mSbH6UxDyq93pLKKVCs2XkNZ7Did8no
L0yvcJo1Jv8LNcKOlImdlfRUGC9MWDXIzu+hWvDOpgzR/JTZq5TDMW1bTgYjPKh023MKBcGLDdt8
tmYVe35ztJbpYBn14wyHa4lMnywe4YO5d0pUWUvsS6bv8kxcUdfOtlE+i1LjwJ05ulx7FC8/huro
y+2xFLa3pPJ+4eVPvg3Eif2WNAqi63Qk8HuOytlfWejdzght156GjTmWG4OTcbVjmUmFD7OOuoAm
8mM8MszQ84XTdUxW8mnovyvVW1Sva15p/VLCx/WtraheRt/lYI3kbn5H8jNG8FCxN9XFlC4B1c9L
fslAs2Dm/0GJxvhUTVtpdETl68q+046AKcuQ3OsLjadW8jGkvxLeH61Mh0eRe5SWXAtrbQ9Zk4+h
T6x2TY2kRD8rCgCG55k9etJl26x/0YbxELe8ceXAxcjlDp3KlERsovDaTMu5V60T5fAVO4xBClwg
vt4qNUhCf88LyaEyB4cGvtqqd/QPvd4oRAyByLFj3hJXhgHdnYPR2stmebXj+osoqPyimM0nbkzm
o+2FJriLRui1FPIRtabgajH0zVNDcFMbJRpHKkJaxQ7Ao6uEI5YZnVdzcunxMgz4EZj776pY8U1I
mL11y5LzvRKhHR4Ek/jBfKlm+FKAK3oDKh6L489gbuwbZdbtwTSHiSVMl7+oUjJacH1CWnnXEm3K
EDL0U94jLVP3DOlmMLMftnkiXRJ/2xWE6GS9waiwe5pKcZRyIlosw4it2dleDPWHIrF1AQOlMCr+
X+yd2XLbTLplnwgVCSSABG45j6JIar5BSJaFeZ7x9GdBHRVdcepEdfd93+i3/dthiyQyv2HvtSv/
6OWYv2NEZm9O7B5+f4ddIsepXLO45/iI8CWLYNmbiTqmLWIsZfjFIemUWjds6WjRSU8BS6SeSscQ
D9Id73YfPiSGtG9uVefbUtoO6/mifM8bb+ZhAZewo+TsC8G508nyPU5auL5Zrp+m2vCf1QTLfM7+
DJry7th2C0bQ+ZOFBC36jaVdGdzC3Mj2+RiAdcq05F5FWXIP66MAoH/7/RVLyGY96I5Y//6/pLOd
U5H4j4IbBRNoeRhV555Be9MWzD+iUXPPtY1tbdSsTzZQXy1lebNJpgiKZ/b7VSBZOtYjcLXICZ9I
QPaZFUGZODjzl98f+Vr8IK3S3bVa1g/c5t0PEA62kxE4Z5uc6KWJu3yZy/xvkTGEG4WG3FQap2L+
8vujEXPbIvETookrBN7eZCEKbCqNYw634BC6Zz4XTBbMbjxQ5HKUTQ2gUserqXJBmbEZYFlQD+NN
tSBkYxb/y1/3Yeb5HReNtqW0q55+f4kCcN9FQ3WJAB5GBZgCCSgbRPK4//2poenuJh0w5P/+lJyD
p/+vDv+/gQihwP5P8vBdnn231Wf9rwih3z/yT3k4yB9pKmnpQpkghGZQ0D+zp9x/SAwSjinxR1jK
mZ0F/0yfUv8wdWXrAs+BaSHp1v+3PNz4B/FKLgR9/Ckze8j8f5GHm/9m0zAYPdo4XSwHH5wlZtLV
v9g0IESwK4JrsnGTbMt+cE3ePM5CED80K4OLDculSgvXWJkwqecnz6uOneuxPDu2mXtpBBj2Nr60
engJw/ElSOvl6HbnLru65HMjgbKAMxhO9Egq5dqfwte2795R1NwkxAsvaddO6n0U+sRWdVincfWV
Oxwi1bSeWvxfWEL17CVEoRIXAStNSOxpciXXaJ1K/JXB32o4/8u79z9YgJx/e0EkLOBZsY//xFbS
/W95XKGqe6MxO8hnY4XKvFLJaeLGWyAPDn1hfPsepYTVmzdskv4ZAWnGKpu2FVn5A0RctdJNP7wD
0HP3Q5dfgqx6GXDOv0fCesfCbAHhT8jo0ZrgGrZo9EaLZZEIOuhfQqfvGZJdRSLrIjbL6qbHG8Sz
/UGSjCn1H5mO3d7R9cckYoJvhKSy6qx9QbRALWFLWMWsN7McvIN5IGA7CApt79lduARKF20r8JCL
bE7Uy+Oe3bw7alwO5ZoDIyN9TwWr0fTItWett/RhZh9F1VKLtbZ+S21ko1akuexlhHuWGea7wg4e
+LecyI6awYSNeyiFnNgLYCGvQBMwSKge1MBaj3YkQKgF5sAGQI5/x08vkz6x+qydk2GPxbpyiQ0i
0EW/0HN8W4P2IW1PJ+elefPf3Aw9u1aeNEzD+//8bps8R//qjWD3b+HCgNLFR183/g3kVgeVhK5E
MicuI5rV+CMPQtoCcqhxk2JmHEBij3k5LOlA3x0DEkAcpR8uFI0m6YubS8WxZ/G/nETvH91Mu6eJ
eq6Ttn5EII80uoEyTrDK327+QR46zYOOXHc0avfu9MJc6ykRV8qHNLXw7Vvocea3I4FS2BbZv0O8
LIhrW5QONsQ6pF1IK2wcAjJFM0FJsrHU/h/8YsZsCPsXt8j8iigLExzHwvyf+eT51wMhcEoEaC4p
FRquj7XTo8SBlOVv2UptNMcZSesKKePckbaxBnKAxeWPFCp8wB6xgYYER7ElUAsXAxNXopSZ4AYA
YYz61SS3lR4YvUlaPVcaOHYvTd197/xxZk+vxbKBKV2x+s9vMVfq/+Dgwv1mYrKB5oa35r+dcVmd
IxiufAn6Cjgvk/MmDtJtGJYXUjmZSBMgdkT2rRXgIfkhFhggUWoYaNU885hGaAKCwkK42TQHbRj8
dW9FBbYTrV6zZss2hj5iJgBH4TcX0fTwOkbiLoikXoe5ezU1Y/aliF0bjDl5XheqsntvpzNapajn
ZM9b5P34IqL5SpInMXVbV0dIX4U07/BUslrcGiBUufGMRmVDhKZ/iJJnbyQMhQBTfCeDOBQoKLZl
H4HR8okpkFVZ0iHWhBMYb/7kfAlb3QuPjrcYcnuRRMM9mLlbIZZ3xFpPnf1dwONpdJJbM5NkzfEE
14JzInmKlDpDT8NwEA3P9d+J9SJOeciyyoLM1EiwZdggorTPduFMDy6XbKvxkiI/CCZzWhZd8OU7
cGZqgt9WLh+UQXSYSvMNOT4RmzfrWvd1TNhw89gG3tkJTX3nNCGZNiHNu2Z+itJfD10I5UMm75ND
oEdpF+GyGbAbRWkRsYtejNHwVoat8cVgGc9ALL8YJf50uWIH5a6BoocsfS+MypA5tBpWbtld4roE
Rio+Wa2sshxoDZaSEP+Rjx+mG8KljJ2TtHK6SrcRSyGHpwKUEg7y+qMAXD8LLgnmJelGQzkAB+HL
MptsnzpTw0QPBTsihAj3s4PmeG1W4d2Ep9rxiB/7qWLAb+RiJVAKLBgK069EvnMqRc1aNECGJAN/
aUxdCmsn6YloqI7mJD4bFg6ZN1XEW+vycar8ZoNM4Aw84ip8JkD0DAev6RnSBiydIcsMhvZWd/oN
xR/RVtJEsmFtTQgCt9HGWe6JSxpcUU7XGxfUrVNCF0uRi5qNiPk+y2Q/tvLsxPs+A5zOr9JEgy1f
pFZvzZbYXPgYkpzmuwkBujiiXA+RIFTNwuRf2Jo6WrabbloGcxiqNf5w00SrDkpmiWdugcYQLU0Y
PdNEfmeS4TKZQPrea8ofL/U3I5ioZbHPK/bOopeLbHgrigJCOD4M22BrJAmxrT0pVnXG3sxKvroK
0ew4MvwSUTMSjz7isXZKtcxofPAEgSlmZEmOmb9JRzJjXPylnbapJMypqXE/h7i/kuJ2RPqOfEy9
67O0q2jGtUmm48LLcrHLFFETQc4Fh+RyCsQ1Do1hBXZCJXVOMxm4Z2s+KK2ELghCb13RTVpWhFka
B1VfV+M61Gk7yUsMmGzMg2C3WMo6P2nJdDVbIphst0aEUTzqMFCXtmXeO4WybBwEpryWt16N0BaZ
sPMB8jeir+6lXrugQ3VWCdXBj3ep3oTH0UgZ7SclkQiG+U38Mn9dq7919NlrDV1A4kev9BSPes9s
LTASfHHImldVUD3a/bPwDOCw4/hReeM1zumA0+DiKGwejHCXqireLS/5HPrgkJQuvHYl1CaqG2xL
ybLKRn9ddXq7C13NW0GZCRGnamfNM/dwcMGqxPjpKt8/KyqxjVeEm7wEIoStotyoOexCDv47ytR7
LMMP39CMBcDefSlhZhFr/twYkfYQN/LRBEi5SFvBpGpcmk5Pbg46ICUBJdoqzYnKYTzgZX77aLqE
FybSOxQQMNau56XAropmY1BpLboMnLUja7FzGXCUDj1yRoRHaWM9yFpYAwyZPmCB2ex1jZZ/ehm1
34GF6s7Q/GUv/A+9H+6pFAj6rSEDSEAmZ8gYguK/4WzIbPIgJ2q4wliNcy7YgGTMQIxlIK5k+lhg
IkdTj5CmWLgaIZ1YVJhVjOvJDK9aoL4bHA+LMkXXu3L9mhkMgFjayQwSVArupuaNnobqAC2yX3ta
2lJ1iLMX2tApu2rVVQSGtE304zrID638T1JmxH62DSXmJO7x0DxqhCgQ/d6SqgQMc05fIxc1ate9
hygeAukyixTeFi94Eb31FkgGO/pIlkEl1KefNScjd7+mAQhOoLHEilNCu92k61YyqZ+SgYfQ5RXs
dRw40v5m5HuMhXeKXDCUmWEt9XmMyomooFGEV8tkj+JP0Z65/8ZLdHnW4o8Mn8cipn5dDystxBHI
a2qw9SFAdun56PCYNlsC1Fw7MM9OVp0O5HTiuEWf+Imzi+CQ5pwI+4s9HTlSlrHvwF0QkxkufKsw
l1UfW2xDZ05D916F6873jYMdBFc/x3umgm1tZT3GUfk82Kde8vDlZgksrgNB2hTyy5TJUydzUiD6
H6nqJ8I5T52l4c/L+kti4y+omMZ5Kot5agW5LN8IpLWlafkn22g/K39c97X/U4XHsod5OaxqHsul
ZTskX8V2uZBNyxsdNruSPRI90TCK51JBGBk67Q7CgkPR7r6jNI+uHR47MwU92qcQDHTx7EIgB0Rq
MBfKfzBM9qSAMnckSoKzd3bdJC4KFfigepEVuOdQANjx97xFQPh0R9MrVfml0PDoaXjIDKiDrQSs
iC1KU/ar9+NOY8vB7pDQ52BccEX2I7RqP+ZMWht+69qGSa/lwWlIWBU7BqGvKo/WJPc0h4rniXGs
f9PYyqwaiHbKpi6DWFUPNQsOsS1plDZdXaH1iKuz6/+RbvI+4InAmQbOvRJmc8hYl5dG1G+9vvix
s+iTNhw7DC4bC5abUQB5LJW54DhAaeFnt9qJED7wT1Djn3zcFJq7bpj3g78vFqndvztT/loDpI5T
AlXM0TujMnstq4yS79VlQrrkIswXfSEe0UxRQWCllnm/BrPNDWxwDRgW4DkV42xEoLvy7fY11McX
VeqMZ0NAr25z0E0y+maq9qPehgdBmu9KF1ydOMzNpVnbH43Dz5xOqzYinJ4E217DpxMQk/86aMz8
SJM6spcN1lV50MQDG3CXSjHfqIzzso1YRvQak3TL1Jc52zCuoZttT3+jOAw3Udnueg0dnVkd0aLB
B2sSvNStYSMR6j817GxLZehPZVxpK7/297WFjqqFvV9U4hm58MiV274GcuL4YmVdaMq4jMlrS7qk
4ZeIWJG+qJ4dzDgOfNTzm8NiTc9ahOB4b22X4qZxsQnSVOF9znZxOH65ynp0ywkkbUKCrmWos8Hg
e3RxzxgZ7s+s9OHSK2vVKY6WyuFWKbViN79hg5Nd7Nz4qW2xZ46Ijy2t9KVX/YGBiV64gYyWD8PG
EtEt83pobQA9QvCamEZ74PbNNiBDUq8UEp0RbWyMhUZ30KRYGUB5M3yaUuRGk3GDBveYN7XcRqZc
9UUL8R0H9I4dAvpZ44y1MqGiUy+2P6EWW8adt9ZipD1cFnMflK0ROh5lFtB3lB6lWPPh+PVmqqNs
2SG25kmQXxAziS5IvAZJVPZREGmNqTsKp26DBxXvk7A/LYEVzlHmTpoRSd8JHmdiB71eO6Va9yp6
HnVnYNfhqeEeN97Rw2MbhMBt9fIQquRZy+tv2qXn0ofp6zV4zLCV46iq0tcYjp8TjJxvg47hgsvO
KI3HojZAU5gFN08NSk/G2cpMkdq1QwOqjXF1wTeeDuQIpWH1F5UrPKApVB94XA/ITZyi/NvV1g4B
BPdhjx6vcWNoTHX1aNXaT2LrH1MQHXSwtn6fvbXTCDfeLun+Ie7q5Vtsxj/kvCGdjetTQ90U1lx+
jRf+9dziJaHt42nvF9EUfCMCoCsu1hB4uH8T5www0MmCtyyqD2YUmLNKcRM3zZ+4ItBSAwNMlsoC
1Rwc0rYlosaciAXcAbon7s8NDRBDzqdU4ynKwkuWNldmXPc8+vATGS3TdrwTVXAwu4fUDD9UKz8m
t2Xd2X7bgf5RI5gMHTocAJqpgwYpwYNcm5+Jyv4OfItpWV1GJi7rVFC0QY84ZCVw6HiEcNL51qIj
YXpbezOtIbGuTmEKnG/TQxwYMRKoxlxKtzmOju9tGqjeGz2wUSelh9rxcbWr4CyI2V2gln5M03qv
U6ssSIb9IuWu2ibOC9WaAjXlo3KGmdn3/GGCrr+GGDxBzP5iIMWv41Zeao3xMIbcD4RkYb/hPOlp
gZcONfCU46XOYz7ferPUg/SEkYpNacDb32Xt2o2IJPEY7JiAIBx9slGKY04YCtzyWhP+0P59Zk1a
c27Fp1IntJzdxoMiCJBRZYAGMH6MoQCsCDShuIw2jaKpwqr/jNp3Lw2qTMMYnyzIkKsy7n9yNby0
afBK333q9JKrXRc3HIyLxjZyuLPsAeL8Pkhr66SIqnLZHyL4TcThme7CaYe1aY0AiauS6VeEADCh
5i/LYYQoVy7qFso0qfZIF+yvNIRqoXf5WznGV9fPuvWqgwWwsAK2py2G1UatMtF//r7onaqI2Kop
SuJLYTTtynIaQucS+09o2hhmuxZwBN8YnRngW+cYqXYEKcHhqdsJSAySkI3kZcgrVMia9WDYzUKw
N6ALCa9p1D01emoi7jBgOZj3wEHDXongmGfUDmnBU5Cm5nNIHrv05QOxHQw2QH8zmqPJY3eop9HT
ZNuPsAovnqE9C8VDB7mHdjwiRo51Qt1h0SDzfunqL0gJb+lEjGFu6msC5XY1Cike0wtD7K9Ys4h8
mm7KqS++me4d3gLyZY5p2iDEcwEU+9C6jPLc6PeY1clSevoXS9zdFJFOaws6NtxhCbkS2ZXMeQ77
oViPcXzN7gre1qT3jD7NmfnGupa/r+NjxNr/1mf+VxWEu8K3sFYgjUho8jQ//OmMKFuNXsvssWlf
RwO/CqstfVlm33UlOWOKKl/GTrhzaaZTh5jlkKAU+LaNl+67IusOnLSnNJq+uiQPl1xL99zSSQmy
0ytRIC9tCfxAZ88vdftuKOtLNyGWTn/iiUxRHJXaUo3hjwZquZ0ADoRD/ieCEGn001PUD/kutbgu
iPWEdIlwHKNEZJD1nT5YuvPcj/IhST8bOZB86wQ/pR8AZ8QSGsR7hanD8mkwwtF8DSacSMOzjZds
gUfmOrU1Nc+cHp8uBP6UHs/G4NiHuPe5gh3iMcTf3GBbDNSMjrA/McF+58LHFRGZiud2DqX3Gkq2
ZmuPOL6TnF+Ouu5koJnMez4zAflsiyD2/nZW7Cyavryzmr9GqXGXQzis2hohs2Ftatv8skPI60Fu
nIKQq7ZU9XWcGK2OtCw4NxGVya88K9B4EFJpdi9EIPwhcppjP0Pe/Pr7V2vJcEjGAm2SHA9u1L/H
FfleGIjL4avLdB5k8IQR+7JcJ0LLa8eXxoFWXFLjtkn31pDzjeIOwllT76Ka4HbZoYhHVTsQq4fv
jpOfhOS+sv1l25voWtVfR/BbUhlfAwdoHRaQnLr1LVLivWqcL9k5W7PWOTRJ8Bj7H+bl4aJlWsKA
hPDkBKN430gA80W/BIE6Low5gk653dV9H3OMTrGBJiirGHtnuc1UVFqLsYO7maGKGBH4o309+RGF
QTGeJPl/XGQKdgvAmZXwr3mlX/GoOcyMPLhHHRHQTL9GtbEhTo4hLx4g/npt+cHZk3Cx0UrFXotR
pMepjbaOIGj45VUYAplCpu/CmB9xBKGIdVaGd+xy3afmGB+cRrq7SIyP3gAHkiDgwtdfqxBCizd8
mkXjroh1f05keioREtYZ9gFYy9uqFeNSuRdIsOhYkHH7/YcQ0t6ZwnjJBiovXWkbN9fErrRBhmQJ
KoHIjVeGYuMkzfAlrPkEV0SJrtskdqmsALQ0E0CWzNQf6d/kYaqwt1gi2IrBMa+tsolCmNTRVTmb
B6vVEGLptBqTunMcyk3l5+3ThFoq1sdPp3GcU+i3zS1FaTsMP4gSgntKMiEP5WNCyPc682LugToI
dp0LqLwb9Og1N01iLzI3gj6tR1j9+Xa9OCN9h0N2B+8v2dmOnHuskN4zabXvKZtnATka+04wN18E
czycj3wUgdWKgp86pJTlU8mae+U0gdhmTlk+FXmm7dyggIeUw0WUiOi5d6FSpNG3z+2joyHbq0T5
R1VTJQ/FufJRSiQhVKDU0+xT50R3Z+UlbJtSy3LXA1tGxiaEPUZzCrIiisr3Btx6Y7f1jAjrQEy8
aeQ046739egwVi38Vrf4cmnSmTA04saEAVkxZ9kxCMne7EaCPs2kD54J/ssXkAPkScLMXweXMmJ7
0+u9S4vXT9ey09FouW2JWj3Srgl6j4WqDfvb477Rxv/1O/XK6h/16eYHQ7pnTqX9QipfQkdcOFrS
P8LRdmIovYNdkdtHQBia1xJgeSCSo/B6jvOSKARrzIqTGVvuoWZWzqglOevzl98fBSU7eXpAm5aP
1Z1fPPSOYPBag595MJE9bYRUICTSm8zb9CFO++Ty+0WZXUpL3sIir9NdpxktdPFev0FGro51Hf3A
5DdusdTeW9/KTt0ATtGZonpfoTG6p5yPZz3Q778/+/0yWsHF7fwf2TNInngleU7a8shkgWWbQMJZ
+vOXurjD+4x3onfqp2yMP42+KDaWroFYbRoEoyrxrkk7BjsVzx9tvhcPKeOdGSTrKhFEc+ggNpcR
evSYuajrnWxatE3PuYA0nqzTkT/SkyoBb6vi6Yli41LFGBWAYpK5HDrdIfZvtrZFKFhlcf+QEqa2
RolVLQOfIo1qjkDCXqH9NUMyLIz0UXPokCah3XBcIsRPDXeToLl9U5H9HRKesTE1Ks7J4mNUl5Dz
yBsIvam+lVolj6oyPti9LNld6GfuRmSNjLOlqKeHLhiIVjGGaOeMkFYnBUDLTgDLeqR2oG6fQO7h
77OIS9vHLnJ/5udbJlKYe4iLf2jB0ztNeRprxq+Fy5wN0cbKyRlQ82DfiMPA/uKkI2r1kMy2kSOz
0Rrv0EzpElQEUvOcszkoGUQPVv0IQBVWP4IaUw/iA9xV5wF9qpuLt8Lx7YPtm9ahBfjGhylwV9Lm
vKStdnZVOZLGNUImcqUD+rx40qtMPlN14GivB1JtNbUAh+MtE2VoD501HqNcZru+9wwcrxYfFuHs
JocAYMIAfjA4gaEfgnCjIFNtOwRIOMiGHPh8+RPwji1CQ4EdMjRKvKgct9INT6KIw+NArEcvG0bz
JaGhsV8+JJmWrpQP/iWlTi6wRd986/H3kSuHoT2XFdx3hmg2urUEfmRZAodLs3XIGmMh0+RG+Y9O
vWynowpK0Ld9VPGpC4Zz4pZbgDDjLndM9+DPovmq14qNZhBaP7C6HJlgHv2qPTjIY98ZZh3ckJ60
0HrsbZnSYOAQKcLcpntw8+bFqeAm1n31l9c6P059/tLY9gzjnNQj0R7JXjrc+sVATIInvtykfZ/m
zMdBkWmAowt/Wy21Q43SiU8JM3AnZw7pzV8M6MkQJqpFO5po17VU241hFF9/v8RW+odgVbRO6Mrx
NF7dgkcAgByJaG51gi219geTWNQYWTLrzgMGcFB73bLznfe0n5otA/QI0T4bfu2CULhf6yF2Xq+X
pzoyWkISnWAXVWxJOhkT/lkX+mMgIsj01QNPBYd6nztnA6XusiBnhgKUI3dg5oKhFfBqKNtHPh0Q
flOMXrZp09FHU3ypyaPsEQ8hBdDNIyhXkEHwhfuJeGZraE5aytZV6Nq6M8zxGo7Mc82H3kjDH+ya
Jva+GKPnmnYtXw6WT2Ru5h3ciuRm+q+tretPgTlhJwZFg1jPw+7WzyHkRqFv2dfQL6KH2mmN/tPq
5Z+CodHGlECT6aRtqArmHSRxWKXGTQBF3dLn7+tEw81lXOK8CsDFRusAndNKx+y7yfcscO2tm0cF
wIxZNUUkxcHk72sTNqAmHzf8mWn+YIbGpqzd8JZzGZuj5BHE7CLn3DmcOegk2SnQPciKWG/M2gWU
u14r24PMeYhcqF8+4x1VWZxUNXnmwPiPk60/8txVbKdaYzMEMjkXdfiRM6/YBl1kbHP8/Z6F0lho
Pd6JvrnpXnxtp+RwaGYeUh/pL8nYo5X2OGB8NbvkL9XMUPIjwLkdRXYEXmmYOUtGwzDJnNlLjIX2
ZXnuQIT0M5ppZjQ1bXFItXYbAW+SM8UJkxULjBCwE4CnEaNKVKuUUlcB+RDHfmZBya6GjZHTvxEA
uyitv4nBsDpw4oPhJycDtcaJRvnF1nBcVnnH2A0zyCmeyPQhYLu4DWn6kQxAKarA/VtX0ZMZ+e6r
W4mRrJCBpbcXj5ukHaqdXzvLvm/wMZE5cCsTRsWR38SnlJzLVWlGu87sq1NdCLJMJDH0JpwjyIH2
2oaaAKUG73TSxLsGkvMC3Xj6CpFcA0ZZk5nkOdYl8sVDWsTmX1IdFiHTtzyPvacsGeQxKqAdRjlT
k2qqsXSafsJGaNtSDrPNc8O3adp1PgYHzdRjNNrZTxGhXQgLW2Bc6Dd12xV/+XZfp1g3X/rGvBV8
UhbUB9PZIgTJZqG00Qvk87oxh1nJgPmi7AdG0WQk0EglGYAzZyD9J/VqcxeSgbl3iV+BUdH0V9KG
UeiXrM+GMj73mnbywPecbbgu06ysriB4ocGyaEk7KP5Ntq7dZt1MmEY1EtVJca1vUrlgx5wOXlvG
KQdKxl/ZM81tAOuWgneLZ85bMBPfeJz3qeHPfuahW2P5PEJ4wzKQ0qh0UWcelOdCbua5pt292iko
ZyCORYl1h8PbW7XtWK68AqDiiMzbGfpL5zbbqoJT587EOkLmioWSYuvPNLt85tppNBf6TLqTM/NO
zPS7dObgjTMRTweNVwTNWhiScko6zdKb+XktID2wn986C12L6eYuBrXngtyzQe9VIPhwUiMqrT/X
WoRBxechgTbDYdNOw07NDL96pvn1M9cvmAl/4cz6I+qXyqIokk3pD/6xg/K99KmveIjCZT3zAs2Z
HKhmhqDXUSCZQ3YLR06mKuiaHaNQHkGxMiqiDdz+1WhyxrxmqCMNR8gfMd5h+v/eM5feRTrlVlj4
ONnl1R4kQHxXc5ZOUVnMl+FWkPhGNVHtSx2V8TDnQeYop2xvO838xNaEpNi3/hmPXLaJnHXhYC/T
OzfYse9ZV3NEDnbZgWafWbdPfE5Jjg7cWMhmJOsYMz0t+A3bCZGJqKq823MQj7Lm23rdzgE9MUk9
+B8h58/hPf0c4+MzjuTC9iHF9c8tST+pyliHYMqJU33DiVzcMtnmy6xlYeeUrXFLxUgKhRFswzlG
CAPZm9YRLKRIGDLnqKF6Dh2a62CySEgiKudIIqtf+nNEEa/OUcsJLapIL5rmGKPENtEQBdFlZBwH
e4OwIznDLuM5ACkiCUnNkUjeHI6kQlBg7UQAV78rSE8aTAaucF5MBsVOV/DiQBNnypsdyIZuViMZ
TLjp2BeQylSSzqTmlKY5rsmfg5uw8Tzmc5STmEOdunmjK4h5gv308tPM2U+FiaUY0S+W2TkZqp8z
oohyhGEbcwwRCxu/591IDjH8w8bjmmG7NKGKxytA7BSGrAD9IWpHYhnbnUWzuMwtgqocEqvq2d1Q
F4RY5XOcVdUQbAW55iMi6cqaI68YHXonSQqWRnY8jTmXCXocQuDwmpHGYLJa2wgytEj0qRdtr34q
gzwrJayHfqJRZljgMflu/L+cQ92eClStTKJRVip8FCR2hR3DCEmGlz+HeUlm3jB+mQ2S88VknVE5
yV81BU3UIGDE4XRVczhYN8+uGhT4K0VymMegYq06llC5QXEc2cUN1ukOaqnFIIcRh+vMMz6cZQsR
5HuH458YZp26H9V6MIeXxWbHnjhHgvE8Bjy5jrvB+rrSyTxTUBl9FKG4cZNlxxO9mve/cWk0qzJZ
WV1CcBpEMycaAMOdZVi9F15pwBTsoG1LEJM56Wu23FZksTHDfA1Fg0lB3XXdHZByWMQFFQA5qYrv
5Rzphpu71SkK9KFFD562T8MgkYcMJbwR3AgRQWY9dvUFeQrgisJu2g4t7sZ5l8SWNdhJl6mrT/uU
kC387DW4kuXgHHvDIJQyLb4dNJUM82CE8Pq9VQ7mMvLryjnITp8j7Uqy7aAPBucgBEYyIY1ggJwS
UZSSegz+E3kEKWODpW0p6io4CUTnVQUfUksH52HPwXoTCXu2966JoD/nWHbmAL6yQ5kFI3XtkXmb
iHLPB4zNiAeX3J4nURq3WO5/D5A2NUwm+7ABPELiXz9H/wUqeTc7VmhzKKBOOqCT7ZoEO34zXDrz
2xXptZ+jBMHwvZbeq5FgtzNrDEq65l2BoTLfBUiiRQH4dpIJFYv9ZT2y1THF8BhP+iO7zWidJYhB
ScncZ7W853PUYTi/IVCa8VjMQYiao7+3czSiSUZiPIclThFLEIrBH0GOItXHXs7BiqQpIGebk1WQ
0GI4cglg5NZY2ZZlH1GV+S3iNs5PcEKhJPJhpqpSyrPiwHrDsXPorAkxADOJgNRHCSZs2cYZTrfy
CKX5MSyicGErn3lJNK/vDA+K4hwkiRhlOvIB2UcziikoOlAHDiaTcTeF9b5u2WtalSofyMyoWNnY
3c1lnMmk3Vt1c5Bl31IGSkoYVbRfyRx2iXNmWJYRCBliMKXdPCO3ZcpPQqYiKZNo1ic1R2dq8o9g
AKjR3q1ZrZ0Raf4NJWxWKEsIzIjf9MnhTEqFZpBkTpCXyRzUaQXiLbdRIEVyRBhIfkMdlWhyifck
40Zu8KfZSHJggkcPtUYUaEcmqJ1REQeTccj87oZ5ZdMX49tYB8Bh1NuY+3/KiZdH5foPI6SPvtWN
tRqT5Og+CsRoFiTvt8HRolWvkhLllSEW8N8gmQr4fLVFFuRk1hsRt+wsM8hLMfvQ2o43cQDdfpJk
X9M+n3Rzeq577K9Ji2cvTNg/x/Un7kns50rjIXEGpudAe+nuPEQaRfrtFMK91rM6j8cRPTPDICSa
3lZI7U8rKM9thRvRINV7xQwXsbOuf6veuEFpZKph5gxS8nw8DRRaK6PksohEQCpONPXnINYuXeVZ
+zFsqW4xcigXqbOu43TXEN/Ax4b96beMvAL3yvEvd6EJb8FyiW0EcrlnN8E/y0RNFwqN16gmxLoZ
oktRNX9zEN+x1EHtoGcR/8Xeee24kjNb+lUOzr0G8maAuSHTW6VRKpU3glTyvkqqknn6+UK7gX+f
7kY35n7Kl5TJpAmuWBEMBh9ts37Bqqhd2x+NZ5cdpKQxMraTVnP6yFlBn2Jf2f3TdsA2cA7PuNQ7
nERxbTzMAQuT3ulebxmoeHJSXbbD71OzvHbvnIn680k00Hbfi1+DffrVOX/Ghy2ZjA5bXT92zyQ0
v3bVjbQwxtflxknCX2ypuw/Gz169EVyal5d1bz6wNolFetVvn+Z3m0QDJ3Ja7G6t+XbDGtm69tXm
TFScJz/fZ397ObF76zko2QX9sgjBzsiR2rRenKZhsZR77/dJYMv2gP7Pc0w0l95wWt8/R/42/hLK
3ybzJ4Yv21g7g2a9/qfE990zR3lCqeBhZ06k2ZNTvMkwsJPsZe6JhTwOni3n1RJqUGPp5ftB/hwS
ujwOGJnrHccRNndopufgWeLtbwQNFkIH9W+OEv0k4Ptd1f9/9MK/HL3ArpjfxvQvR3Rns+3p9l9q
9sVOjsPy+Px9k8371j822XSb/6v3HuZGc9AatDsStP7HJhveGnAGA9tk2n2C6hpyhvd/NtkMesgH
+9L6/WaLd/+zyYbjGYhZ7A7YENOTd5r/L5tsOOTvT0H1/W6nP2hIzeqk8GvJaQ+/B9XfW+vL5kRW
HaM8qzisqjxP1TCwYzfNewpjXZElWL+Uu1bxWc1Tt4pfKn2pcKtcc2LneUzMrW0Hw3R45rI8fah0
aHv82ir5d8l7kyXU2bw4JFazdhF5x9UXuQv31sWuuQd7G29MDglTDtFzqmMsMq9IgnHgZUXhZBlM
UCVOsdNJ9q2M8lt1VCWvLY6qeBhntQoXTpY4Tlb4ifPbgMJ3n+vz6b9gf0P2m9+u/+e/Icz/3Dft
P0Xnt4630/P0gwPExxxQfvljPDWnzPHJaoGqe2XpL8JyYZRhFfsVx6Mpd5hWZWyt1dxKDyqItBdN
CNPUKCT1sXRvRpgOU3er4jJMEqN07YeK03w5PKlJdFLjnk7d/FPlyv74VFXpH9VcpXVdFi3lv9Ta
XA7JBKNu5o+yh0OSy6nhcLhM3Xmc2uTX1nYwqiuPjyyRKvqJ2VXjT+NjrVcr3y9XFxVN+mqGg0Ct
9cjzNyrLFnvlF3Rtsoiijdqou0pYFaaJxdpSTvLFoCz8xP+Xru0hwJff93K8xa7JkR/9QR9Bfm+M
+H1z16v+qDVOZAsJOYJSVVW1MKhFkunVwt/p4qhCvn2GlfTRhPrYZVV867oOq5dB+IRKS6MsCVlU
F5c8XWol8uGsjkjIXtF2pKMKB4xZRznGQCGyMgB7NdVFsjpoP4zJG67ytVIcCqsQ4prKlxurpodq
6OZpmtpLJHig7SMjl6ZbHXldlX481LBrEK7nto2HJrO5vqmtZgOOseZU1od+Wl8mCQWNQ0pCK0WO
azUaeUmyWhvOgsH074oxDgJenqrZvwlrpyM6469dyokq9UGz12u/Z/pvXdqrvZq4j+hSNm1RbSLJ
FU0VSSWpq0VQgR7wV9kLPlVdP4yeKmLXJQcYIv0yfoxqntvD2PpyiedkSGLfr/aqJMRHkcNAxW1t
Q8RkrD6Vu9fpPI7zowcWpASFOXRl1VFASAhKJKO7ypIkRpApZ6vmA/1I1grBZvQKPxrpp1qcGfSm
Ln2jqgCelDwpOnApa5kyvwufKRS2VFmRMtr6OOudwZZxPj91fFVPcx539ac0Zmt0EIIODaqb87Uy
SeOuh0Q36L6KAmCqQYWlsemSgeK/JjJ0YhreuK+jFy3eJpmVNeD3A0GBSZg/xtVk6YNL0603P9OT
5RHRIaGTwv+vd4rBxMlFYfknZb5r/DCKi14kFfhYFiW5rq1ShqC6myTgUb7ByXf6oK/mCgOdTozv
VAPqxVMWTK/Jl8pWScFiObPvzKffNwmD1S3Fg/ynSr4VXbVVi4Pu6+LqydwuRgtC7PWiKJs6rhaJ
96VK9uAb2I/Gzngxf7cG66bqSkk3Y2CMSE2oSMZh1b2KjsIkRuzxHWhWWRnYmHMmKJX1NlOee6QS
Fnu/EQ7OZ1fD5cEiJ6sXszGeBk/In4DIxOwappda1iv4CV5G3dxGvRiTdrYZ4rC95OeIuZPjKuCi
jV7izra7muR1DOba/nH6LhloKGitWBQOcCRQ8430dk8aDOBqdy4jUbcXyYMWLd15DQlgw43iQBnd
0DM7n3/K5d9mjXtzDp8yxl/hRY93Vn4wcvvk14f34UVNusZABzf1sdXmxsIos+rWjx5345saAyWM
x9Ke0sxxKjMBaKAixt6+mJyNopY1nUuHjqnoj/Mx0GdtzdPAJrpDT43h8qh/VNpWwVG7ohltErYb
XkSWBmacjCVybqVBADjX9OxLzbyPo56ZHOadHIzlVbccbC9/b3/s9fLz3e+xyFRJeiJz5SfI0iau
6R9nYwxPztSV6o9OejHV385Ue2gWbv3Aa22wL8zqMZLjJWEUlJAS6m8n+NaZLi8ah1PTsud3XSx6
TEP1UHgL1Se30bNDYlgV5xGA95lJkLYa3tgx17MvvGhvjBS3E5LuBpPje/zPOh0KLsR5V03i+BOU
HKZXfaDFNW3FoCobcdXUIIA63RjoqgHtzc+aAE6DAxZ5Zc8tR/tMl4zxPtJsXJ9RHyD/RuzvwBZZ
/oEvxL+M7XQ4/KjCHMvY7BrBjxrfQGZaSfo1zdoX4s2+HgE6lEaaXq0l6ERgiLI/jRxcoitS2x5G
XuQFkTl56L7BeJA4MXhatVCQYhPdzKflTaO7mnXV1fi4WsegFx5W/ZjFBeqHNxp9AiTZOUJ/M+ZD
tiuZfXVQ0ehpdeMf3aHbTBYzlDQn/qHptArJOLw/Tyqu0lfUC/H3uTPOnNZSZz+5aD3mLExtE3LJ
fem8Iq2/PXUu5oSrcJQqE4eFWiO7TfdqsRpM3/UNe9hXQOgGdZmRNEbvUePexB6/7HFXfQQchqIm
eNzUjw5We7XIVguOT+ZzwXYek3SEdgsiNlXjl47G3lQ11eii3AaKUFRWdFGBKK9lH46w1sONERxd
rCKVUcpOg1cXe+fNBjZWpc4inrjxZ6SGVCf9rYpFBvYnOyU0Y6VXzFXpiR+1HNuZjCs60NhQMUKU
DDYYKZyTmsSlei3aH8Tikh6wU/D1VD7q4qm/wOMOTyZYGXjsGVtj8dRhDqDazACOHDKqi1FeTdBR
RIBYLodAJrVzRTIu7j66ubcAVcYGY9oTECiKXL9M9gCafeQHHecXYC+niZp3Jd0pekbGHF2zWBvM
RMHbMjxoZg4KA0JUNNGZDSv2C3zaxuIOsv8YnCzM7Ng7QPXTLL9NUo0YD4OTRN1LcPd62d07O2eQ
vUeolLo6yUY5PVUyiLC8gy7nKUyoKBJK5PPJA/wMWgPx+1ZZU+2NbHUz/D6dHJZri3Gnn6WrdvTd
ojDNyGPi3JVPe2qWfylv1kkHhAaqnhlE3tpAwyfZeOSRmcHwEZyEChC4p3v0mTCEtzqV/pV+AmEQ
MD0Ciidm4C38g2aQTrZnjzfKX2yNY9z2u77+Hn67NXs7fBp1C6lj27xqgMxw/CkQjWyYINIw6iNP
MxEu+J03mQSgAXSJmcjrkx9z0tIrWpPAGry6JTAm/JTsEW8hZ4Oe5mYv26nZ0cg2KspWJ3tt3VVd
jUz0OrNwtlO+XzhIHXpuddEdTcHBxwFLBsFNeGw0VeaeSz8E3qgNxQRDO4rIyamb1oVJQJCdQU2m
KmI5QEecAaSuLgUj2Sa0+mBmo1HU57EIMCYHfciuIiU1f8+tRG/pooMeuIlf+t5osUJJ6yhDbJKT
nszodYSaSdhn1owuejU1m+EgQ3ChXgfbcXYadjCDLH7/suA/Hv97vTz/nR3T+/PG6TfZbrUagy67
yTrsfIc5/sYMTxx3en+1uth4fhmWsLTKTeOKP32ofZIsfGdRIH0lL1U9FQK70Lw3k+Nto4DxzUF1
d5mmLrib5i4mXjBWMwFWO12mTPKhsgPgNUjf7Flex/ATo9HFpLTypUDwOAqC1B4HYjVSDDdohhNR
zLJVHfIDhc9WQJkAGz8cbyam3QputEqSqU4cuHTy3/85MPFv+qYtRvZfWfNvfSOGym99s9/UDq1r
n74pyipM6Js8pB5J4ZfVVlllliyoX4L1VJZVzA/IKiwXy09EwEdZu/NcuiqUnkz8zOdSv0y8aITx
QpFVTi+4FfdXCEB4BG58VGe8SvyQjpXuSumMCsMvziseUMpIhFXJKFTcLvSYaQgbhwvn6RD14jNi
PoVh/mKxU2N5BGNjp2UZ53mOxmRkGIlfpowrj3go+82u7cBO7VyeOEzzucuwoAyHfAdLnstX7NrB
khJ4I4oic5zHVR7Pq9BfVJUULs/KU8zPeDmhLNr/rj/P4x4s/yBACCg2MCeROTOjyBtRjh7J9Gau
ZAkGHo1MspFnRrNIR5PI46+RhygkDDEQlviFP0GaoiwZoRXTQGZ/xsv0scM9iNIQMQq4ZsLdWVb6
q2TGY3ZqBWhmWebsFA/1RivGblWgTUAHOkxsd/CxmEi1uCAKbHtimogq8gxgRJPA5OaiSrzMhzz/
s6w18Oz9nbC12V2Jx4cdVs0/TUSclt2vz0ezafhiD2KoVgwkzoUwZqiRLtovgoLMLKBiSVKIPPwa
lhBZoAk+4y2CISLEgPCrmvPbL7E+8hjx8rOMfqPMMkF4EL2cokXq3lqV4uQtzCUtgiUGIW9WWDjU
B9uZSvlJkSyQf4SVK/kl91CudBw+BTqTl/b84FeBxBfcKB1bcXlVMXWqOPE0Lgi/GgApMDf6N02r
isFLpKyYmp/VwplljLDDRIvl1piruRYh5sNF3gqBpAr4KFf0Cm3hVr+o4JtqnjNZpHaIEW/JnGSu
8hbzkHkrE9k35EKukZlb0UmxPDfFkKXFJbOUTo6xJauQq0IuCtGHUMSRptspmVuoLhJv8Vyqa50V
QMiEzivsWOlEWkGJ1ISOovwwZ/YmIXMYMzePuf6NtDSe53xSu3zO9KH9jLwMYcLsrZhYUoE4lkHG
VqZ0iqUy3DAP51iQ8ZzHUCTtn1dxSEnpu2Hcxy0iJXh7PIefXoZYm+L5eYuETFbK4nGUTanuHF+V
1Jg3mO55RelMWpvH0SVUSzx5eewbifS7yz/x+1tEhGb++kKcGHLQSSQPLOAiPAixwMkysCcqsMfM
pRhDaI6HC6FhdFEzawXugwhiaJY0xgU1BGAQjI/UlTqBfXG4TEdp9FRO4AFKQ5DxDVlcNmaeB6YJ
Mw14islTTH4G6fhjHPSVidoHCszxZBbgOAwmEY9Jcxk14HnJ1J7ABrib+gmoBPZ8LtjI5IjnfNN8
GgzMUCIUP0U3PfikTaKlADzpsIk3osZR/q52OozsGLgbg4AUSaGeOQYTg2iv4DeTYRCoMVdORLyj
gBmJXpQLJ9HMBLICETX5AVH3MrTmWDCUvjvg1wOTaOVQOmdso1JPyq5cmwYCdAChJ65RgJkCPE+a
ioTxg5qmNHVJG1KaCJxzM1aAoJzgHHWU65iPcUrnjXneH443uoKbeRo6WurkmbNJ6iIz1CNCFQyD
iZksUMPeDG4UYR9QbSyWNKBqDIvHsETyEn00sQH9i0IKV9HQpMKUJ/rd86SiPAZviUrBbNEGycqJ
JmMqZeP5DOS2YImCo95g8WTCg8cMNX1Gb/AMvJfSNZNohIIhO6MC/6PMw/UcMA7mjEFgajClGTXp
Ea5cZVSI4UB6ZJDA/CyRyZvh6Zx5kxkvj5jynjebjbwVah8BiiYzL3Fwp+B8Thy6fRyMGEAePlqB
DljwM1FVGDxMuRU0JZqxCK5xp1IoWgxEHOFnDSK6gI+RmQa5u6Qr6QiY38pB8QQ2chUj3wCOF4x4
iR7jeVlBt1OQI6yI69FF0ASZ2x5jhvg5MCR5gnysUFXgpzSKsckoCtDNEsMvnRLawqy3BOuYcDR4
ZZSFX2WeCZAmWeSBkqJss2hCcfBAcJKbHVFIHhrEB6wBcQHXwvulkVE/grZUR2qWlHGS8STAV1Qr
L+K55cU85HEFWg3OHUVy/b/p0LZkufqLm5OMZCyatTpNKO3/JGxEwA7u12YDHYpzEhqFYhAyJNqd
3nvjaIlTSHAmbr69hG8OhS5Cs6Fh38hN/72JlmgBmeGicsFCWgP8MUfku8qFXFmVX8WBKVr01+u/
iJkANrApICzPfD+5ksfy/QfogvV1La+gXX9dKkwOOIRii/+tfOrqrQpEPYf8Z4gaRsuV6GBnxUgz
ZJUfJg6VpYcZdu+pMgduIuPDVbwMX5CqlslKhguOudKZx72+6FIQGnivGE8qiKoqGb4EtIWU5oxf
xvi91YjYfvAL+cHIrbjZQp9Kp8i1aB7mVYwWfneW4CXVlXoWWJKoZP6GqghtcFZIlrSWshAEfiMd
kFVEjfmClnJWKGfpNRpJZ7No81a98K2FMAvK9EWQ6BaKFr5Ahd8qDub/ng4oqioWwGKZ5c2d0Uyi
1tzQQCyF+4lCHCGKaGBGBfEXQgznpTJHeg/ccYQSvNkI71GIfIVF4qD05V/a9xb2t+6i4Xkaz3nL
lddj1m5y1rXwBUFT7A9MWTQ03QR9w3oSCwBqR5fRdh747tjcnggBQpPkOejEmLEYQ53BqLyQ4gV8
g6VwcUizkGeA3AZhh7Y7NiFU0gfmUIpAP0hbggiCDoc1scL+YO94fVB0kT0ZA6SoTLy0dLYDgAF7
ngnciLKG/kgtpPKIA/odrUe3ZbJMNwy8CLNQBqcKC4hMOpQrZX6AqzKbXHfs5b+a7nmYGzxE9NZb
VeL6nIDGCEkmv4E09MNEB6bUFm2ViTyvspGm6tyDDQmRcl1uEkWYORPbjfHROTQ1QaNgPNBhMc+3
wUYEB3AVDkF9wpLuBjxRxYwIFAYy8R6Npej8N7vifV5B19gox2jiJRE6BWinGlE0sYHit7Ai6WjR
iXCbJXpCVIhjjz3gPkPTAXO4F9wcsvFuwQgdAAsQI0H0kP1ylig/LJzJEjKEFSYEYoJCWI0iRgse
wSvCcNFzjN8YHWZi6HC7LAIB+ELM5At3GRaOKAt513Rzd4hiCZbpeCy0GQuIxoy5CaojA77yF/h1
/QTVRZW4TdiRlPBUEeJgCtth0KXXPKwldNLMY+FpMsQN58qIzudvZiRjC1cV436jpcPglhjyuCrh
ucLp5TWaMT9rOlgGm0CK9yf6DKsfXe8xRkIkaAWjIKwJVjQzGRzWh+EiwzHrwkPbJOKLNtM95ipb
JDhKx8ibert/6A9k1Rwhf0huNkI5oYoBFA8/EuqfUZAvGkFvwBQow8TJM5nIfErFgYRoQBpp8oQZ
QvswyGPmqAgF/GeSAZqIH0I2i2aeM5rQVTOowSzKMuFoKwyjhUORb0Y1Q71TEpW2oQ0Uyvjh1EQq
M1xhGQtXiV/H80RxCArkYSQm6IjRBHt4iAxo2cJen0BPJnrm7cRfv1plJ5xZC4RDEGqFP2PBZFjh
dyn/RUO2urIq/VcFSWLPbqfO/uDOnzwarLiyn7JeR0GCSWE1d+GRkfjcmMWoSnwE4JzgAKMkKgTw
EruAWcCrAoZCCNEdUOQcCAaL0QGgE/aNuDekgcAhXU2BOJDQo8QCICgwSJkXoJKN4wH1KWgu9iSY
CKvgn7K03k/AqAP/0LuCZYFQQ8INYPY496UMJhK0TmqN/wfVkETgDJemtil0Bb0AqvAC7ywKaK0N
0snjkV43gGHBF/ErMKDMTbyXMqkiMEVoFA+ZmcxPCLktAAk7Y9oICkjRYpFjfKFNIYWIYiKiCDGT
Z2L3JLQWriMKrUCXVDApLXf4PjEInpf4TuH8y2h2O39Pd/4zmmRi/d0/xRl8G/ZNM5olNg09RZdm
hehq1vMxxdBgzE16A7IiZpSwAtxk0AMInww201hUOGM+R1HH8RKyI/cgGgKvePToapmbb/sEn2j6
9imJAudeg6ZSZOnDWdAA9EEFcP+hvLg7f6sUxAdZQCCW+AjFzXTU6RI4yKlLCX3KXVRmVeKAZtrA
/L0IN3cFZYHU4Gt4f4Tl3EVF5W41tz5lUd4VpKdtmMRv/vFGI1nBwSll8y4GKM3+RQZogqgwUwYd
JsGQwcsZfgFu4i3sIRKdu4HJL9xTmDci5W+JEkl/wzmWBdBJQUAsZBtE5U8RUJzE6CxRPfIFnA3x
l73F9e1FApLRcLCOIAOX8QoLbcEv7LEQ4uO7RBFSNZSUGenVhMkPY8KPtYDJCftnDFlzE+TCsGUm
0Hm/PsVHhxsPAxZQhcJwKSUxTyATKCVCS6LMjiBVOvFXVFn0R7YC9g0tzDwsIPQrwKssRx41wbIQ
mWGJBuqGc0XoD8QKjwE2kYMvXMHcwm8xENEI0MAFQk0/MjUiFiL5kJojApVVrqJsQHwGpsz7A8NQ
ZgbfMECidfBOSh9wuVgEcWwIKaAmb9PlX8IeyOz+F7Tr1hsNzsZuDOpEN/05Kehz195yhGQLtBOu
Xspk9ZkrSLebw40RVXRomsNmgZ6KHmTSlLiZEIWmDuGgJV4ZXmdGINi8g7zihIJjpNibUWozgWAV
4qGjiDgVHzcIGQTyL74dmQQ2r6fpmPiF5VCc4zxAhAv1Z1MHAIXpiYsRScFzKn6CIAGkmHV0/cpD
ICO4GwoHKxgzD8kb4t1AdnmWSKEYvUj9xBRqAh7CiDAMaSnSBqkWf9Wvee978hBoAWCE+ofqysCh
S8WgDCI/Awf9RC/erNpf0U8yx2GtZRJhZ2Tee7wSukFw2/cdf0VkQcAUpRUlNiYKTyR49c9GXa/1
V5BjEDuSPLrTbcg6xf8EuQ6Z4PpkAgDkgBxUClYkc15oND9q0G78ZNgVvz7h5TgHBeaAJvEnyxQS
w0isHL5+mRGFAKGsiGE5rN5m9BvDASRxqfH3IhPhpBSaz318l/DJMGaFtygxHjDVQD2uMcTCo/2C
p6IMfcEtz3n7R8WJGj4JKJIrBG59PP/QrsjxmSJvxZpTVhlCxVkPpQ1lKY6/sKJOAtK0QDyWeBp+
DdqqSAht4n3ciW+Tcy7QKppZJFhkx0R8hAeJAL0tVhkbRgxFFLIm6drLPMzncpMoSdQ4WMrtwLZM
yzf7YEIuaAlqW9R+PKev5QrgzYSgw7Ui7uOhiB5OKME3UGyO9IvthRmB3SDli8UsrtxfJiIm45td
QiwoE08nzcTzwd1MFzhtigdUqiQvvHU16uIN5iLkYB9C/v6gfDG0KB2njegqOkIsPkF4eDqMjf4N
TMgTrYESpHhPhmsGSxiFXAZxeOO3aH+bADvuZXbyTEi33CoPmwi/gxq8/UK4j3AiySIIXJr6Me1w
5Zni8+HK2duf96HwMuEVF/8HeA2vEHYI6tKEMXaL+OJQVW/H5ITxN3FxIQpwDS5i5phjPHbM4AU1
EKq6QwnS0zh7+MkVjvBRSIe4o6gli0dMWSDeQ5f/82xr9/4eM/st4j5b5Hbv9f60DPHqkFf9dGC6
EThlf+o1q90sJqukqf2BS4aarFamX3HP2Vg74xjJSnojf5ocwzHeRz/ZNfw2r0lbf3L2iPlJKMOa
VXpU98Y+lS+DzBWoCYJ61NGrEXxUj2r4f3cGGUDsnXYqy9qGVWdIxpFv52Gxu4oR/B51dYPwq72q
ETYyYJW9wdL51d47LYsz/tTRXJKp3fwyOGVU7Twft07YpcyXdcmfEdulr0RTEdE2bli7oJFfw7NH
MlMO1dIHs2vW/cNoR50PBpmujCsr5l/u1myaa5PtqtbW71nUmrMnOZzoaD76dpNtC/fxoanOq0ZM
JuPXhG0TBCmMfogEJrBAN4bRj76ZnFqadoz7+Ow/DBJsEr4wYc+p8enUVTtsei3VJxytbREOT7jB
Pj4R5UpeELqpTgxnQ2efPlnoWNF3CCRJ2TxEJER2tg4JMRF2nXAWTmAiGGuzJEVz0O2pjXfxuvOD
vtiDSc8+GkRjmOxsodCImrB/fVSr8ch1WlcPHkwMDem7XSLa8EGdiKKYMlJ1evHBoVpqSwCSx++j
Q4YXp8egcy6oVVP+SVdrp3NTc9K0a840AawON1aLkoNH4lnCG64VuR6jDr3WMo7eXseEKN2Ll+oW
z/AR7E1OY4keLntoLBITvdTe7MXnp/n1cV+rTVsdkm+HzWHGGfEw6upiZGuX4AGHRIhuX6/ayXXM
fop2dXbuHjlevF1I4EZ4JMsVhR+dAZsJt6pfkMuzHracW9G1OH/SuKfPgvCycPow6gUbQB8bk63o
w06wJ1KjObNIyQgBbdkpm64Dtvb+EHFMMDI72Th578bBIJptDRxO+vXlni4hgsNGmW/SCNPbdKj1
6R+qO4FmFul041pOMu4+XZq8ODly2dJP/2He7K1FLzGNNsuj8bDbDscdzYhgSJpsfYl/LOK1iDcc
sLZfT9c+pPPzRYwTkYj0PGd+xX0OqFWfq4fR9lpu46Jqi9ODuIO2/8kxf+yrZWDZRDq5jLasAZyH
7fIRda1DR33GJ/uc1Yybfcw6+sueRu0KETEOo5/R2vq+6l1CXq+aW/fXWfOoam4t/0Fkd2Z7XA/q
wUkfydukwr4+eCfCZ+41s+l1GZ+Bc5FpRuIS3fa+SjLlIUFMFED+y7ofiF5qmmT/DNnSeE9aMYdu
mj0OvLFqzEny5xnf0dSo+kzqG3FyPvlWmbjx3izXBoGM70AppiyBzC1f5O5FrErHiD9DsutY1dZs
e0c/7rp775NJ0FGNbNMk3OZ79Vl0PfY6EoNpr70f/1PLczkbwCTa1SabDQF5NSCEMDSTTXQmGciM
lwuHY89YfjQ7DvFYhHo+3KNuM/c/OMkncQ7Ayp3otaNd9/bmtybOjLDNDrFs85ZPykX6f2DbTBti
cniQvtpn/bI4e82qucBd/tDxj7N1T8bOfZr+ghzjATmGs446gAExwYbgF36IrY6/eebUJndlxcGg
0W6yNnmJJNz6KyB9/pi4w+NoTmzTXpF2CiA5EMZ7VWTpUHuQlge/AKq1OdBTT8IAf7wDG6cIjd5W
Vw/0tWIOl6V5e6p6Ncg/rbAx2K+WXtxvan70jvoyPo7Cq+8f4i//RM8e9bNofBD+Om6RJ+pokFq2
yeYvDhHWm3y3MfrJ40qGaY4at6YJcM/BahxVeCGS9eXeGsYPyU2PZrd6oh0ILeNN8rcdSZ1vn82W
BMX82A4S44BUDN/WJOc7oVXEExNrS0Dij+o4+75BDoVL06gRvWU84tfH56wePgxEZV908ivpKNTg
NWzULPaUX4wemYWnXguxutmtL7OXs7uIY9s4Z7TNwcF3jThu9/pI6JrBmRx7+9FWnYK0sqpp1evU
4mZPM1BHZTeLLYfGV7GTXQTEZTdM8c9szH3h9VX2YxSknnLYBEUjvrCK4FvZnYzfQLtE6DaMEnI9
na+IGx4Xole+zceQZMTmVD+NrfU0KezLJZWzX0qkLOAy2hEvWJfiRk2b1LMNsjepl90tW2F4BDKI
kj6o9G7eCfojA97FQgoC0YZwUPbXrQmbxdNq5WsmwCl4RueIkyPt1rjjHAlUe4jWIbKybUhlwMka
Mhr3dNwma6NXUyfjSoJiDoJT/SVpqocv52XsrMFeP4Lm8hw11LJupTVattgNtw4nwuPfLk/u1mk4
fSO8Gc1ZffTB5mCCfG/xWXcJlmJ7s+bAAOtK4OKnXVOXmI23MFcOjSs4NLybEL/XskipGnK+OeIb
b+1vi6NKE3YF7vTWIjUVRzWnbRO5aqik7HrCEqa6zDuWs1dzv2I7Z1EDaXbEpNe9WzANz1Zz7D95
NFvmkfOGcSc+GDk00oe2TvnTWzv79EVYOudeqa4+RhzfR6Om3ivfWR2fZJx6aveJn+aAVf3peg3z
Yvt14KjvtXXTJlQ2bOrFyme8CBC+oqaJDSemz1wbRwM5Ar6mdjEHCdVGc/KixE/wOz8TV0AWYqJf
z1EBByEw+2BMPcLi+s5J5bfFziJbqsXuaeuoz3aDQDmCctXHmtylrGRso6l99nrEzN6ITzSaBNeu
nXzPfL/qlwt4pIfh0fu065a1GdbYhUK2BY/V65M1fOkjIdUgfrDRD4cY3xln1MNy2ArG70FQnvUc
NAs4Wo2lsBUDiLQQkG3enYftH7F6b27J6SJG1Yvd5cX5CtK9rlrq7s1xQ9ic+YrS38YX96obZfwK
tmbLc5vE0cVI7MBK+x8b4xzdjMPQJaT2bjytmPTszaJlNF0JhyQ/indT+T7aWZyWZSYvJHsYQYKc
JftSjZ59Gn4XdTOFDuiG8ywYSPb3q6nV1hzsvlaDNT2V25+EbfZAsXC4HR3iht67TYK9ib9fB5N7
cK6r2XbIRuKE4xu3Q7thNv0XAYbsAVazm70jtyMIfTc4JrkYcEzjbBPt86tL6gEEmdwYpPqfdb81
5xgeOb949f1xmrWIkb1wHqlqRISBj2/ok48aQctPWCEn0gx35m12UN6A87P1w9oa31l3y6i+Zifz
7ntNMkQejE82Ukyedes01e1JC8awta77j68TofEDAjrTabEbTkMEKZjaLZwRn2FNES+6vzK6bQJb
+6u+fU6PzmbyNekWzYLdC6Ot8wMEkuJiTPJJo8ZpPRDZbt9sGedk65FDyie5FABwZjdGTS13MdC0
nE5OBftd0Qj7sLlYm+vlQ9c5aphcnmyxVg/yDLpbkm4ZN28XteNTWu/aLUIZAdO46ZAMxN/G7XSH
sHAcr3Uyv4M2ie/zusNFs12xH55sctIWcGJNokRg9GQfc/O2qpF0Wq/NY0WVq7vRbigOZCQPeqvr
PWrswrReBFlyfjAKPUb+nZ51+vbIfzp96ibKxq1fLBCr3rJhbxx0+GUMhBrdndnUfMTnYlqdx6S+
CRrg5N57hp35VRJEGtO8RjpXfQ56zOyp0Y5n02hfTucn0qfpzpc1HYSdqhU9fHKq/vgd8xh8f5AX
Se/SZp+Th43px49++OmUYX4UneKaH1EEV5h8tLcH9t2552i2dIB5YX7mR+M263+TPFvViq/xj38n
snvSHB7Lz53qkXyEE0Ge9mGjzuGT9Avz7vJpNrBjWrrlfpKhzGx9EDnMrgdOgsCCYWovyRx2VusB
uUAUeTpuXBz07aPDoTXbdIDi+jqr2scx+gLoy29i6PfmpU6gfQ5TjmvRgH12xNhnW3Nvbyz2lR2M
tb81B9GGTQREQXNOrzkKIPj18Jp2+uprWE01/StGUJfcgjCukOPugqa5E7Xm+EfUbj1BlmBXoCg5
RrPmsJa8vJauOxzATMgvXfWtDkE2I7eYsbEIpnWIW816Q3KizwbIQ9SE4rMn4sevT8hhBLqSAnZN
qnOjgS7hLAMslh768Wy9yCgzVX3rMKshlYtd1PhStVE32MiDUSHBp45rsLCtyfHn0TQ7B6h7/Y2Z
OewBiNne57Rao2n+gFRsasJy/FxOXQi9TZy9vWYSR6d588fhOIUzFCQ7pj/Zd0FyxLCD1j4Z++ho
7lgO+zFeZHxwGzyWAxxQpiRDQvovLFKS1c0bc5RpCzrZLckCZR2s3ZDJiLq4pBfVCdgJo9DsE3a6
THrW/Og2Zcuen2+dR/5/KTuvHkmWZDn/FYLvuUwtgMv7kLJ0dVXreUl09/Sk1jp//f1yuATPzoK7
JM5BY2ZaVUVGeLibu5lJfuN8o5vp2AnxHiEF+GTpJZeD0Ws/ys4OoPI7F/kE2eMqUxLsU04dpIbY
/cKyKthIC8tX/SLvjUDcY1T9a9ot7jcKyowwtV5+qdyHe3PSdB9J1IX7nWwL5/PJn0pcf1zjZdiP
597p7yjfV5DDqW5h3nwJz+1Heyn2Eonf7Oamaxzii4qNrnIreJfrZX4RfuV3Aw3np0LHE/dgfinp
XripiKs7IyLjrcupR1deQ9uq3WlM4r8JH1EgPgyo2Q++0dl9+lgTBD/DOcCboJv2yP7UuxTBAV8O
DBdFk87L96h2eZ1uh+fpMHBBSNTr+dVynlCtIvGOCUnsGNM9cWeRsjfBfTgpMHVWu9+NL7MtR94d
/TwwhCK4V9wA/WJ/k5m0uS3cTMn+2LoPryiFE3ZzzDu44wYXUxN3/bU6OtsWKbCf1VnaQYs64bZB
+pNBdLjgo8v1K7oms2508cTdpHncBfpRuNW/EIVC0iskEbFRsHOToHyxmI3qnXfWjrvHtDXutZgL
v0aG7W4gKQGVLnPEHv2cg/XTelcha5zbuw4vCoE2xTEoxTAqkFxFOohfQ+SKta0/TAy7l3Zxzjyk
qLZ6A+faKy/12XLs/cbJ+vo4IDx8R3Noh6kKRa6dYzjClaYOXnmsiQKSXddeQbo8o4RvY11vcvPM
Abo9dgT9iLu3tLXOmdjupR3VjtVBPrfNzOt+RC0mkfYWnimOXAleQ/7w1pMTCm8t8YucqHYmzyQV
HN3jAmVjOJc/x1Pn1RC9huCO+es+8+71Y/zYOA9v1Ct32EVXWJpc09Jrh/KSjVEzgEP7+zSh752Q
EXYXqm6bT28kWg47jxqNbtKbb0ogmCSEldztWWOMY2DIxI+9p0E8G3gMAwynQ0hWxF73Vdhf4tvg
I2flRE8oLK2X8td8Q1MqmnbJD4PMHurFp6HuG6gJr5q6Z7ODO2Tu8qyJttyQuaShP51r9D12615f
yaNIQ5MPzu67tY+QDhB8Knnnds7dN4AKguJKbVFc0HKwSQsjL7knO/L4veG3T9kZGtPGxIKBeNTO
wHCgbJzigX/It1jE9BZZIcHOqw5cHXb1Y2bWcsstt6v93nELGD4EJesM14qVhR8ErIVr164/0nDf
vuUq/8S2czswLBWzJ3BA/cz9FZKFRsij8vfVec/tj4qkyzuwd4a95VSsOkcDv1dqjlNKbhAiDmVP
ip186xDRcOtxxqPPpbOX7C8eHXXJp4HD5y65bWUL2aG/MQNjcuUJugDZJJfKD3RuCJjISPukY+79
aSERzZ4rh6o18/YKAU6Cdbcl87oTHSh9r6SHfkdSnpFB8n2fqvPL+fn5gnB/0PH2FDjlnFL+G+7b
qkg7Eut2j1K+B82H5N19inbgWSIcmnpbqC4QvMW5vc0QyCLIOkjYs5TkfRypbVOZ+8gLdynv75bz
8yjBbWlnkWtCyvKSg4cJLVU2NtDgFd0uvi3BW+IlgXRsP5XLgYTaw4HL+RFfF8XWKNPbwNx1xITK
+SrOUUD5Gzf2IznlSAVaQn4h1kf7wf1A5u4h4RHgMrWjG10SdhBIQ0n7xr+eMDq3D0lAeQZvSQly
52BtJRd9W5Q13Nr5nnhS8UY336pqbNndL8lJICMDg5wjZz70x/mwOoHCkIR6ji1H+46PcEeh+6Hf
uRNc09depF+dbwXFfr1J/MqeoINexm16gByHQKBNmL/mWzq8UIh+hSI6bLZZnGL1hwR76A5LmqVB
wu9WgbXoB24VN6NHvWN7X9mGd2MX3aKF5xNfJRicJ5IeHiEWJp70SoqkvB43gAxbX1IVneM+EzcL
x3pe3NbRvw7fEotZXlASetGc6H1CP8B6L0DFYuY0sYk7oB8OCrSRdOsDV9c9f6lJThERCr5yyPJf
kUtEzbGFIDHflo33xpqRmGyPIiS7sBzr3rEL3vwfEOe2YLOBT+SVP7a6ZCv0AEztO/3lr+ob0iy5
dG4/jfv4+saM8fnKQ+iPFCtb5YVzpuoYnkCVBElxx21yNPf4W3jVbbgM21QNRatNJQW09VScz+r7
G2fAftIfwDs+H+ioZ564sdBADX+su8XLr4PTHwcOdP2JQLOz1wG6WCR/hMrNEORsk9jx9gOAq9Vt
WHxwNA9JJKApfhOXHFuZ2+Hwuh5gpAHqD/51y9MCzReIGKfYFSEL18674P1IXb4JIRXK7jMZ1RYj
eBT6qfY3wyxbuT2Tg32N/Ly783j6irzRkViLcScTDmLyQT6ReLX/9SSzijrbnJACzlR95CeR77ev
FNKIC+5oNgj+lSKfcFp4FiduC4GKzzlguWOPSgbaPt+LbvtWsNJi8I7o+G48qi7g7LyZ0M8t+2lj
hs+wQ/lJoH/eD0R4nSaAuWwr8HarIAlUgmjmlEdcgmhVwCBmEYAFnDNZm3MFcmHYjqcIpMfmlAEm
r6F7Sm8XvEL4BXdK+Ho/7oxz6QigeRksat0Rnq/qjdhti3sKDl4ocAgLTd7u1EDSVJZHzB9YkTcs
cGhQoC3MPXdnamzgSGfg+yPh+o3gzRV4Nd3OzaklW+YdwiceYKBcyFjpM6Aub1/a4HUkFVkPWSA/
ScHAoMzobYTd0WkAhOWnmRBoAueeVJdR7GVLF4la++59AFIp7V+L/a78mA+ocvDuVN41iQgL9EiF
hJpj4PZO7TRP7BQoptX+eXAj5CWGU3d6XA/RAygOgCP7hfSQP8AG9VRXCTrZ/oWjz4lPOvGN03gj
RTuVQfxdnjIODW8vBIBBeOuRDcl5O1LYIr9AiWR/GCDBMvPyMcCLSksmEB6A3m6Nx5perVMJIHc2
gF92rXtBTZQ7/AaEvO6At+NDGuCWyV46ILZAtqcehkPxSg/jvTxvqwixHKH7rVJfv7s90lLsxADs
BqyGUhla94WMCkhdgu4vRzYuhj4A3SFyisf5e/3O3peTMDuDtcsUrMFdZIhSrnd+mf5WQGwE4IBW
z7PCqOVcH1cG+gZ+Xr0j8+Nui+gqIc/mde79R7tdywHVTvt6iYgzEkn/siWujuW8IidAh4YnXDjf
hxMxnSU6zTtMtODv8pwWl8LF+Xo8mVRIkctdw39ccAtcZQiWN92TmQmkm+ST7eDowLWQ7LW7yjMM
fcv9yM+e9GNx9+N2se077oqULXznSg9mR3CxFSFQcIWxXgjecoi55hzueS14frc4JgsbvYL9avCJ
0IcJCekZEJnZt4LMOkRlg7Ulftq7ypv9en98xGVLBP+0nlIix6FH3wVGJqfkZu1yAPrcOS9gb3zJ
HquqPXZb4HA/TDjJvBqX3qN6z7keaRmA3A3b7z18iU60e0TRDO7ur49Hmme+wnmgKyMGkr9XnfnL
chtoxb2Tk61xEwBk+OUlBj2L94/1BZhRgZpJyQ61F6LeTvJfgCYzDjIWQzeLYNpULnVT+UwFDYga
bOsb+fXJcukM9Hah7iq/vI00r7zZmz84KDt26pcES5WuDxCi5hxF50j65y6B5i5si54UpNqndscp
ULed91ra7SU+mLuc5sXsjF7vCHtKPljNss0xM+maJC5LfIC6ytKOFyEgX7BPufO8YaBlILDhAUp+
SQ69HnpJ2aN0zZ2LFhgPbx+PaWDt07MckBo+bH2mQ+EKqU2AeqcCtB4l39gXr8mjsOt2SKoG83sZ
LM5xLR2d40Je8Ysu4dMvk4BPWhQvhyXxddDE/XdPXkGaLgEGXWauENKTH2AMvHOLA7wce/KkHze8
hM6JT9Fihz+2SoCn4IRUA0dL4i6h7eXmu/GMut5PgXZfCobTeIfikd6ek/k5lX/iNBx58CScBKsj
aLLz3J7jZ055MOxib4HSTSJBsySIb7C3MaTi907ereSZ3XYtKR70qc6+lUF6lmy6HL3PkBJ3JXfG
deA5/KTCtPGQ8D5M4od+KfdkhjsFqxgAftqoWEISN4EI3ziatn4ZiWntmSBE05Tw6dxmX9z9FBEa
QK+InKPbq6/IUgdv0H95IuO36Fa8WEARu4Hzi3zIudrTsnjmHbovy+6N/oJzXI4N6CEzoaLzKIBD
Y653W/2bcYpIZujR8YKjXfggHS1i5jXeqyS3r4jZspzTcTqYcLc1dAFITsk3TaLnhhuSzJ0FmnUG
oig56i3H9NQtEMZFZ7e1OWafl7jQqi94uD02Dbb00NkvzTFFD2RTTthUl7BkGP2KN62yiyPOONtm
oTfWjUBp9CymR1lksCZkG+TA8CN7onpioBWYMnGPQFb7dPdwKQM6eMfM1S8L0RhpoQtWVIgJ2mdS
lGqHKCbWzTR+SzqM5MvO46YulAYTvRtmDJLHxgtRFfdUw85Muzw/L709I0ak7a3azw/mjGCnM/We
fAWkRaLl2LgjAhpbeaTa755knWi2utubSr2qDXqOffuDQ+qOPKj8rAeYu3Gy+cixpsO7y58X/CRN
mQwFpOCbkrx8eTop841ISRCaJgdtbn9BuJ3Cq3lJfSyCpHubU4VVL0BIxlWVj6deP2cfyNJqNJMr
2jAvCf1Q1DRNfgeJd+qiMxx5OuVz5qX6XSev9DKKLYk4rTolrHQXRIq+aIkHHEvf8rAEf3qL7+Am
tHj3IvoPwoH2Ei8GKPXSXqTv4RES2rLrMzdHqeR3SZFc04OKA3KgvrbkIYfhNfcy1/wdT9pbfyuu
P2nx+TyO+FAemP8xaMdnBDk2xnMfMEUmUrWH7GCRww2Hn9EDOkcqWl2F/zrtNBDLQ/XUO4hCMW6V
oBkTntEgIHdHiCb2EPPaERZOh+41PuyE6JBc8wB1dx/T288L2cr55WX1cfSAO8WVdsoPE6mc5Jcn
ep17gy5lvkfT43NmUKJBOAelJ6/ctz47e8eC2/otetEZFkAapfaaYydhEmab96nax0Ro5SNUqBUQ
GnxYucaaPd0mj/kCkUs1eptgBNMcxP6ptLtPwX2W0PyYaIu3fgIIHRDIniVvuBZXY7LpGg5HDLQr
H4QG3ez1u0CQhk63mwbMXFynIx8fzXtBZFmJeulz/7wlMlxAEH5OkU9Me1bP4g7FTgRADjFqBTr9
+2n3nPk4QltAhV5NI3pCpEk45c8D7o+H+KAe85t0A1YiuqNK+VDSl49PHHdb+rW2YKQDza+e2jMl
H8rPW3eMy6N9wct3B8gcmK/JT/VUXJtN+mP17Hy3BR3F3yLzJlSRceiSB8mTGE3VruZhuOMuZpDO
ZaTOs8e/ioQVPdDe2++Y5/Xd3ibaj6Rk78tx/THSyX1awdjc5rS+VNzZ7c16oFx2O4QmtitPeCBK
0L8Mngmep1vh/mS6gUy1PArc/vrRAAla2APl8zaDs3IpiXz9PqRbOOx4Mtx9d9qosltekMsQfgq7
yB2/yAcEMp6tCrEPtdsd4+32Z7ZAJyn4SVv30LuPoSPszBuuhi5N+eH7OByfCegk+Fy4Hk31gWJD
uFZc1FjRsezIvov/ht9t/jO7mylGE1E+g6F7hlH/EHWMJDyU1aRHSkCCGv02+kBe3B5YQgW1y0QL
D4PCMVCOJYhkfiSpoj5piAIW1xQDLjvroiLzMoBU10DDiaPdAfC3PKLwKZoSn9a0gWIeiTDdVY4b
YXSbWbTYl7nzmttoSlgu9SNqaj93jMmRa//r2TFJ/2dywT++xz8mNRGyzlQ15z0yWkGVUkTEN1SB
LtJn+NCaXMHbkJHo0bh8Hc4TUzAbsENd1tzV540fsu4Syi0JiSXCN9A9LTz+NaOBtXVBgNyCLYkN
mJZlQi9gDpcJd1SPelA8gzX7BjKB0mvaDwse4afBXx0hEA5A7ebD5HZEoD7oHguXdJ7HvAXMgkkA
jqtfnqddeAm50U+vDHuRqkwMJiCCRsD+FXsDmZF8x5jKOQgsp8VQ2zN6MXwzp2dfkJCovuyrvmjT
5wRw1okGC9AN8XWb0ypczXnmcsaOxV4qt+opYopP8/57+f+/tDjPyVdbddWv/j+2b/uq6qVNorj/
z//4h789VQX///kl//Ad3X/+/jQaIpu45T/8xSv7pF9uw3e73L87lNZ///S/f+X/6yf/2/fvn/Jv
ZDal7RT9j7/+/L9/3+Wj+P6f//2SfH20H9Hw8Vd9zd/f83d9TRN9TUUxNKReLRHHZx066N/1NU3j
b7ppyKqoQxU1Ndxr/o++pvY3UdYs0WIy3JRNSeaodtXQx6hAin9DXlNjElkzVUnUOcX/+9U9/C+W
DQv3f9Vekf+MCSg6I/+pK5bFC5B1Y5t8/ou8iJGLsqXmTYerNxdzjcyt1XpzaDgNvZchwQOi+Iyi
xI0LCweQ5kGS5tNkIouPOKgXxtN7YpT7cdUOeAMdc2xE8D1gxHkonsKhs/+ytH9/8X8VvPxT7pLX
aonYZKoYseB2LP4xFlrpSq2lCR3yyUCvG0vRtM4CpXxo1Og6NVqgrg+9IfybCX7pTwEWbXt2EkKm
uipaFvaI/7hCWS2i857Ql5UthNykys1xp66UUzRuWRQDX/3gyUwdSqVb4wwynLNceWQsS8F+cE28
XtTp0uv0Lf71Ykh/Rrrfr4sNhSqqYUm6+cfrGttOa5eB16VLob8M9LEjmocMO3aNN4+NtybjXtBU
ezLV87/+1b83xV8ZXNuvlk1D1yV2Ih//4PxoddWmpbm0fkfnuK77vcjQjD4m18EUQTfCWMVpovCW
OvT0ii5QE/YNlihpoM1FzBxU/G0us+YJYkpjrruZWGGk03SX5uVREdf36nvVhudR786pNeO+mTwU
XS7gFCE/4WtF/mk6AjYNpS7S/yEHE6WjLrOD0xQ55sHTkiEQreeE1mxmxo4+AEZgADiuxrO5aEFv
oKk2MuOiN1dVXY+KyLTqoge1QKJQac98+702MUEnhWtR4tcq7afW0SSK6chVJqXhDH6MfreNUekJ
iemrFA13XtyL2vd7XQ73Wr+stqkvX1En08SoGzw8F/L4EXeHOqZ73v/41w/kn689ngJK4JbBLjUQ
2NyizF+PcSqLspQjYe2P+n3J9jmXWnRvmR6ImFALBCaCQhd/WoaG2SEWBedzHJPq6JlXWZ7SH1QK
u95Gynx5lla8QZ/0yak6W/5oGTp6TQCk6fwAytD8kryIuauQ9NOVB9dSr9Yhi3c5xp7zPluDPFUc
lepkXJFObBovLXNPrv25eAvVS8Jcrzh5Ld3C5SolXgFOmUSOnDxmyTkH2dSuYvHV0RhjWKPefmM7
+b3gdLKfl/u6sOPWb4y9auxDi2kSfylPcuoxw5IXgdRu0wx9EeiRV07unO7i6mEw9zNeG5kviLc2
cep4P1TXssTdPrAQAWs9q/NDwFgwOmwpgKoMWzaf6uSQK4EMolZTVS7HNvcay6+aQw1IszidSSYw
eAb9ct5PzUSxekwnRwjvEtJgyW1m+rRzxCZokiubLqkvMtCMdW/XNxwz5vgxSvZMWKgjmL2EQBzO
HWt9misAaXyCR1BobF2k6SZafjZelvaoj77CpGDkdD/j2hmMfxdKpH+6BbbtY6Hdjm/HJsK1ff4v
t8AcxYNc5Wbmi9oxs16N6dFqgFqZMWAAPlGoB1YwYRNhRMZYCobUZcpBGYOfqLtj4XFd5YzOMFbf
C3EHi+NGRa6uf9ZNEbupx1Jg+r2RfdTecaf1eop2aXrVJTpx+nczag5aRDtreGiKyO1VuuIVcH9H
4TzjOrQ5PqyCp7Bf5/xbrFUsaTHpy78NyogCd4g1y9wQHdV4ChbMDsa8dDIGvjpfyLDnCor2SQsf
cuoydSeUiKVFt7T/xCxdFC9yeZuLR8F4sHJ/NncyNQuqz8zdt06D+wgDGFRwQ37F6MQ2ZjcWHVWl
/7RorlzK/oSJu2I9KNZlDB/Mblcx64iLbPMs9o/q8qpm1zbMHE2mUacxwPrVb41bXO0no8YffcWg
GHICDIVE28VCF2jt20wdV4fRv3m8yp8S2gQHwzJlpNzhUpA4/HHHJ2acxppRFH4jrB9z0TGYWsuG
h4WsZIelph3DuskPaiKw/wrxKhL23Dnc/N2LxJOW5STH1U3s57M1WJ9GODbYJky/Qk0edrrCRFQX
fuVjeNLkCqCrLWjpG19TMpperq5p0Med6ZnKTp3G3CnThYmGUvoUTMEtOiG+/OtISJL0531NTqXI
MumRhlntb/3xf9jLKaFZTRKLaqRnusDqGKIYBIuugNDHbqdOZOjDz0LOgZZHkWnimYbyGA4+dp+M
sev1YZzTwl0rQn+t/TT7LHOqRv0UYuksdtPJCo3PecpbxyioNYWmH5xmAFEVsn0cGQ+COtGWldB/
KYW9leq0y5U1qJOK/npoeV1m+ov8XkaqEWg6Ey5ZeWn0suBECdRcKV3NvNg1qeRpTXfSL3lOqlWO
OKTlkYCpKviNET2tXUxirzXeWK8C7kgpfhTqqZ45UVnf5b6EzwZePcRsMQQzjQpaodPC8yjaS5oN
tmKMT2IB2iNnSGlmm4EJxrZlw5f0pQI2jmEdDn1Tsu+a58Rsj9WKwaChszUFraW3p1jCpVV3WRrX
n5W8MMHf1aZb5IAGFq5zjyIGK7IgygezLlSntYT82G8+PmYiaU9LMvOaBqE8GvJnoS8aVbmZ3rVU
cKuljU8ocjs4JssPYa7JD5psPuuRnu0avF1PeTmOnlEwiDSoNTLJKYBgJ7Rc1yoYbypoLKs27XtR
0A8EIR+zDPOWCsXwMGFvPEjKqVy3yRWtBaHQV6wrmwi4WGHcUIFKU3A68LfqXpWiAwdXhks/KTXO
jlV/N9amd+S4t4KmgUqUpdk1lsXnSMmpLZdOO/GE7MiIhoOa7SpJafdhLTLqluLE9/tP8yDTh4Mv
fRLSjrykT77LOR18oQrFzz5Ll30egrRgCpT4MmZqp9RsN3eX6HtMB8rFOmnBBnXMM+SpOTWh9II3
H32PoePCqOKPxVyU84KxE6YfMb0RTRf83lQp4BmkLqziubUMBonbiYZ22RZB2Vo/w2Y09lZbVT7B
v6tTK5BC8VHPpINaYI9RxB3YafdIEoc/kNxyxhXgnzk+RHrX8bhybl/tc81VWpFFulP6+FkVl8WN
JRI9xOnv2piNLu7CWCkbrRUok6LYlRbttVKbnd8GIIVV3fI6hJ2RWxdFi5jVEAFr8AOy8fru8QAu
rEBISkZ1SSXHGGX0nMSjDGdQ4PCmgoZJMvdAog6vHe5spchsa22NL1NkNp4pKJCLNPxrhf4Y40Ux
5dyfYUYfIQt7J14amEfaVaiM2imjDive1bL8oYoZyEq/DXNgrD5MseuYFD+tv5uhAGpVMO+Vs3aX
SEnjyrn0axFHKUjH4TQUW1qRz6uHMb3k5Wy2Q1Jp7SGf5Qc57xPuqKE4Spudm9YpnA1TJdjUWXSd
jQ6yQV1xm8kambxYfLY8p6OFT/khz0amY0OheKwqRi+G/mKNhJ+sjTmSaqE5erL8nNU02xezwdDA
KhwqbAyzapW8rGfcXlyMW1gJL4U8JbaCC5mrDaozplyeJV5uQRiO97pdDE8q3MYg7dHx71Dog+Gl
FoT4ffjRwJVRTPEuVuTUz8Ou95OFaZS4kcjJ2wwL6kz12iFLd1XBmFgRNa+mJoQHU1GPxGtwPRM+
yNyBr0c516bylK6En7B5HTORzDg6p9W3msWaJ4fhe1t04q6a1KPC/GSkguGsA+Y3rfISVpNGMj3D
Syq6xdeyAYi+v2dJBiZbLqCsfWU4/ZrPgcFHJwqzxstnguTULR0OQ2SAaV27kDa0ta8PTTmWvhzm
bioMiV33tebk4QQNiS1QZMCjqchjklJ/ruvIVqkp3LQBFMhFBiob5gt1md8ysZ8bBRs+taugWYkY
1C1NT+dggGKkdcc1LGp8cZbRFU2mARZLBuduVVpLevfTTLlgo/7JGgXYBkYPwNqTjaZ6u6+MaKda
wvsygqXPJSl6O3VkyTGhpN6nye+fsI7O0OIbOlk01RLhuYyf55pmpzDRnzCM6ZWwHeODjptkokhM
Jum6L4/9shPSWbH7tgmyIt4nOFEF0Tw8k5LAFpuhSeBRDI7V15WrK3TjtHXwoqrRnFGtUG8vjaOi
0PqVDcah1w4j3UW+WSaTuWvF2OhMSC6sZo9RJmENTwAmeOVHbMPe8mXRdtgJefXUhXshizyRs0D0
L/edUsNhLDsYT730FI4wY4QxZm/+1JZIcDtjvYl6CJBosCcmtX1fMB/1+0a9GPNdiOMvvGaDUCN1
jPWJikKghMTAkGUv4l3b64aTjjlky9agckwKOjKZMbpFJQMOMrpYYOSek2+LrYjgriEyKhJ1ISZr
+A5gKOzirmnH+eZQttoF3S3J0E+4KUdeY8I6HJg2FJLOyTmvTl1kmjfIz8Vk9fuxUFtfMeugjHoa
efgk7+Nx1DExs8NOVM5qRHtgTiXNNeZusKdIGQKd+5fCE9dQ/SQVFcy1XILZIZhiYKrhjxbL283P
yNopiUSO9i1KufCYChQPOctqV5FwyKgXr7k20nvTLf245MkxZaTSFJp5P+emdAjbVToU6So5RVlN
Tj5K8bE3f1qLCk8sW8Nj/1MnBzkJ+Huffv+JPDtdY+Gh0xIGasTeIOp7Sm6J51Cv04NWY3U7irAS
Fh0SiSXcwzCEzlWJT3Emi/u8ao3L7w8Z6eolasbWl6SObneOXRVxYtsqfXHutw+///T7Q5MuT7OI
cb2yvjRqN+ZuWS2/8GWXGJRrRd3r21w+Tm20ulZjgttmmeT3YknbsjJ2Yh2a+3BJk1PZYkA5qxc5
6WRXLRcTQ2sjdLpaFn1MbQhnS1kc4pniNxtXmDlhs3pyU2R7bHI8Pcmqc90yTajFuBcWpRHSIOTK
Pcfbh1zsAjmLqlNctLA4m2gM9KlJDVuvj5U4UpFaFT3SKG2vvNFrmFoj3qq95Qgtromdih+2sQiM
wBTpLVeH1ksqw3os+wgd+Do+pgLdUrGimWfpNOK62LBngKldOkl0EjmeiTnlT2XWrfZkNeO7GdU3
Sak9cy7lhyoqMdmz8qMZRZFqi830Q4zG9hbFGl4R9SSdMbjqL0SjCIs1OoCLmN4qcp6nmr3LOyin
gzIYnzlrcK4bC46DQKi2pnWfhGl0KMoF9+hR+zl38YStd7tejWIwcX+raA93CYzYzMCvXQkda4ky
sqWc+1vLrVMXUmQKAvaPs1GCu+POd1kX4URFt56MWsU1NS/JlNv1Uixqe4hieT7OfYbZsNTeMK4/
mY1B+jUJn4VYrLthicxzUXfGOTPEkglu5cewvGuriV15VrFJ6vrIIqn3Vki1eynNnZtuV2Q3DNdM
U9unoV/Y4yHUQK0Z3GKpmcFvlKeuVB09zxvP6EFMhjBSfTiIaRJj6L0m1qVU2vvSrBEc3ZrZWSWE
EtB1EDPU5EUxpjlIUitzrRF0bEkKZx6oemeR2BJGjIE14oskKvpOjX/g6Rbt1zbZCctVwOTLmSUp
6NnvDjlYoHXVSc6N58hamCyZxY8Op/RcXF7XuWy9YbAFcXqwesXaieFymSop8pTwOKkJ81kmc6w5
cvmygjdhyETIPPnSpMCGR5IJq+ABm+eBgUUFDl0Un7tI7MARtyqpk/w1XQx/6ukKhnrxnZlJBcU8
atZbJz3EFhBKm8KCMaqNfLxOpzjFV9moTkvTvMuxhoL7pOE7vGL4Yiiv69jVwFEYNK5Vgp3su2mN
t7Ce6fXm5UIyietmtUiXGY+xaVRid8iFmnZ/TbxU+1/z6GtYi9nqaAZdb34q7fJuyG/RkjG/bA5k
3HJys0QqTikyvscJmnAj0wDMipM8YiS45K1b4jvYKXyJIk0nse926xKPXmyOhz4f32oGXDsqTEfO
ppda0jW+vn+IWKu2XmAZy8MnCWo7cimK/Tsp34GNApNeHA9zRzqTvuYl1EaTxZNl+asc+pdIXk5l
WR/iUvkUa0iGM+R2NWJuRG9uPE0wr1k8aQlOidxDFBV+UbWyJ8/J7AqR+Dik022YmsdVgp6eZOF3
0rXQMCeuYAU6RTaOp9+/2lgiZpOLwBBqpsEEZl+lcntFac5gR1a+kymfpFGFECbXv9bvWJFyR0wh
Z/WNdpjI8tdC83Va3z1q94g7UWHlN11J6LPnz9E6v6WL+qpHKbYYPbMHMbHRNN1EI59Khe9BmSk3
ig/y34sqmc9TiURDirlPGD7LmrYza+hTJi3daa52yrQ+KVL4lpj5V78O5Br4piqa8B32IQOqKy7A
6folq51Lj+WzndTHWavdocULuKjbF0XLbrUmQaXU4scph9FfjNOnKpYnHEjHQxcWe4HE306Tn6GR
3EJJecjNZKfULQ0587+oO7MmOZEs338i2gAHx3m5D7Hnvi/KFyxTmQnODs7+6ecX6rlzpVSNNPN4
zbrLuqqtFETgyzn/7SwMV/K+e06OHpmp3QeZmCetDUS6i6ouKK0P3/XYyLJaN7G/pek+TGX8ZmfR
7RgYoE//LRV8ik8TbjE7VjY8yN2UZTfOWG2VG6mVtMqbKtQwoXaHbCKlG2di2mFplrd8rhAVO3dh
WF14YMIhJUtedOMu9NWZkdxEXnGilLlaltvc8kG4+Lx6nq8YeY8drj3Y2exsi1B+r4rjTMTHZozB
P4fyypqZYWvF6S5ox3NVD6zALnzwpb6ypHftx8m937FmlgUL1xIwqBILhReLy9QgMCm8h96wDesS
VaCxk7M8n/TWrty7kts7KRLszOlw3yb6xtEKly06LIoMjFA9/5KLslnWO1dSNrv88QM9xco48qzu
UGQ6DAbvc8qbxJOPTS6/e6rDUOl2/abPrrRl8s2SN+e2i1+osMdX0clNh6RbJu5mZMrrahXF5bDV
MxirLp5B1ZGbmDfHUFoqxbEx44iY7WZmRD1EAffpntq2X/s+VrqwZ7p25aHXrxJEJ4IAhwK3yCz8
fZhVd3mu77nWsHgxY7Ty3NvRaYDK7eB8KJKneBoeKec/O8eXm2gY+f5dvB2ZDTlGxcME5bPSJt1l
/De1xmSTz9l1IDy6fK/c2Ym8lDnjQQvDSPeuQJvdpq+BbX042jWb2ALEsMMeXwG0hKWzfZR2LMIS
Q35CuZkmRbFyk+Jc+063DpECmaVCQVNt4qmL1zTs68BCPC6tuABXcZlr3GJOmZKSs2vecyRup9kF
p2H8JTOXsbFVyT4zXYAR/bEoI7RH1fL240ePBIYuU18rHx99n8UXZvYdyJQTOmdEY8xw3elYhru0
MWf0UN7ajicMKPF8abuLvZapwMQ0k+th5enedZVH1w9Z4tvT2tf+aWnHGaesB3fTtFfzjB8pKD9m
470WHE2lQlfHiG2ZAXZYwbMc55cg7N+Z67wXof1SevrFHy5Z9afFYt95Ff7FcXrRpX2XlsNNVuIC
DeZzOahXv7SclZMdEzQCxoLP+zhrmnXUMhx6kZTcIs8vM8+slGi+9yLn3EpoP1JzmgVIIZdDa+RF
7LGggWppVvHkLMl759JY+zPVWlg/9pH+SA0wWU/NaDJzbuoO+DBKPlVZPbNNV0I2r8PCd0zG8tlN
2rWdpKd1671IY32Krr72Sc5bBYNOIDmWbhdY4hDWzQejxFM3ObWW8MUoXv+u1C1AEVtC1IwQjsPp
bZi6S78AonBFhi1zMDguKq9eNca9EA2Y2ZGAibF92RE+qzxJdm1bPDX7CrTA7ZJt07u4HmlN4tq8
pwHxMw76f90y1V1vMh2fR9w2wYTx1cwyWYPfP1mjdV5b90FuiAvw6Ijpvw5Mm1fbxZavcuA6y/RC
3xSpdcMwxax8MTkAS+l6HHlavI010gORg3KGsdn5QfOiWxSsk1tfeY19No3FVvsL3qW8UbQh0bYl
qyCatiryHlt9nJ0MAOt2iNNSCukxq8FkfI4FDVPDfN7rebRv54IG0dP33RidT2USb7NaAjWGraD1
KoJ1mJ4UhoCMGll6EkLfKiqvthnOnDk54ns4Fnz8BFGqDpF68+YCWanova1p8VP1y+eoyqtcjt9q
qz6UUpMfMzf4gQLqGmBECpNxWM+xR6dtljvPDS663EcC1sA2qMC/TvX8FtbloXWRhBlsKzJEaqUt
H434YC5slkMSVbfTPL1LOltunvg2krCZxUSShffIHFb3yqPl2TgefEbQPmU5gjNHzw9uD0WhQtT9
UXSQQ45rxnXuY678tZWPr6Z35Tbs8hSD+ACl2Z5NVoDyKUJu6wXJrtHTR5kmt57dnRzPk8HKNIbI
BiyltNzVUpY705ekYzSXTXNq3BlBiheeMb2e5I8qeoxioE0bblwF430W0er6BnXiGIiXmBWwTnL+
LrO8EF4hPq11PVz7puvY7qdsgng9DHO8ks34WPXmKbC9dJNHZEq4E7risUZaZ7V4talAtpXVHrJ2
vBpq+1p0drVSaRuv46e6LSEV7eSp8tWFov+GoxjugqV6Or6waAAsNCVSY21tY3+XTs73IEi3LVhF
EZe3OkLjSRcBlFhnO286UpcKOb6j1n6ZvoZj/TkPatinNjxyNHSnhaCCDxcWLavxWxR/97L2YjSt
v2ksr9u53b6bTLVtYpdR7oGE8tiBYeEx1/FtGbQYXqyAMdoVVZtHtlNXZwwFXKwzhrmv+p78jaUC
GzNTczIF2ecQkWbQtAIVTzEw+/J9GbynDD9UpcBybIDryY1PrYxQlKp6s5uDTos7ibavldl7EDWn
fpzWaxYm90iOlF4X2VrLfpeF5ugRhKHyvA+LgeNrVTTROjDzg5hwvo4A6wG1gCWVvink8M7A6GEd
1uFdE1HchPX8wFTuJmNkPfVIOzbA/4FLuRmy7G3YbzjkTTtSAeizycSfZTRi+jWvvh+fp1FhrdPy
vRDztRsgVh2yaVX3Bm1g05N0RJxCJqtzLzD3fd5/LhKl55Te97V4SwYMuvycaNgDcLBZnue9eOj8
EqYtSPajainlrOugwJ0qFDgfMQcm2AiULrvE59bqfU0FDx88+u5JPg5A2pZ4s4ruIpzQXtnhq0UD
shmdFHyFmiQcTh3JvG6asZNCEHY1rqOetmwqsdEQHbbO5oWcnqV2VoH7LdKtuOiWmRwifZJ7HTqv
KL6x2yZAf8vFMA6Tvy5ld8vw0fPMsc+kkO+DE9FIOC/+NKRQVfV9EkI250WittpyaJ4nj/Lblm/x
1J4Pif/qt+m47yKAd1uLZ4qJhzR00CtTJKxj1+yHBBC9mnAyDeCRDeApmgy17M3cXmf9fFcsNViS
1MRQZMV3pdAjd+ln39Yl5OZAloGWJ6azL8iz71eRCIetiNn6M0i+5Wr03yOX3zTwS8SGwaWbtui2
vUxwZjXe++DFNw3RPH5bbiKrxJRHVbgKp5ItH2OMmRe9ER5pPHaAyD8iDqt2N3pYxtM0a+VqMQHg
Mot4pQP8Yf6E5VDYIxTpcDdm0TdJgcgE9ul2Nu17P3ED+173NOV7lDwviy4IG5MRwR9BfNGqCLc2
yysU4MljqfKNaP2YfV53O5ApSNGlENtCRKfosZw9D9tfp7MdspSK6kIJ06zdNL7x1cinFLQuo7Md
NX+obfxrv+qty1i5D7J1uBIGOECX8zIXVCpRetem0XNp5bh9q7HZcXRxw+bJTvnCO7I+56bk0fsk
q/fLIE7qOLpYMm4VWcmIzKCuP1jsmi0HtlU1eCpA4HdJ5vGSR8S4Uf4q2/pbvIwElgXDZddYlxyx
D2U43kwJ6E6GTkZnD0LX17YbYcT1NU2FPSNdr+vrxImf2jFf92WGYT5enht7Yi9ZznvfgffMihcd
OZk+G9V+8etTyqxt06ThWWbquwjN3w4aB+d1058yM/5U9gaNtJuY/Wy7d3WOj7OoymttNdfxMtfb
IMPLLIpzO6/XddYH0MJcQNJwocdtPm+NFyEjdvTOHgN9kfppi8s3/e7Y7Q60Ql2UMdeAC7Wl3Wlj
J/aNaQqInQQtY1Cuoy4m7CGk5m86EkeyvDwvg2+FTvQOPvxszhBTdOGrERH+88HaDWH2Vs6QXYUT
7ya0FV2YbwJook2QUieUCZvQSenYljlFjd/6aiPzt67UeLgiYW9on4otNNy+AmxtauqJanqW9igo
NoLncK/tEntnam17u/z0ndE5aUeHHtbV75lOH2QfE5NgCbTNMr7RfYWNfLHAXgYEEwC1LEppkbfj
AyGFC3vMXuptrdNsD27x7vnhpxLb0ocGmRcoiyoax1U8L/FWqcPsOBfUUPkJtyNRW23JS2q5bpf8
0rZQRUTOddFczUFBl5PYxa2vvX3liQ0CELbN4NyOrvVcR+Oy7t3kJuyQkUr3dIkdn6MOTeZkXyAZ
MLssbsR1W7ft6VRZt1Uyv6Zue5b5+XjmLMOxYYnXQcLar23w8z6N1bkWQEZL3RE34SLxGGhTNr2O
Yiieml2p7wKnA2ydxIwpZ/BoFosRJ0TuoP2Jrde0nfQmsEKJ/q+lWo+OxaJ5qYbI2i5iuvfDjvxA
vxIXbqbOg2HCnEm8JAYpFNqLoQ4tHNw73vRqD9WVTrvhauiJc7RD/ETVVT5JZPkBBa3jvZom/Yxz
7oQUk3+re/dtSadn6KusqNPrfoIA1B6+u8HXRCDW6TenlMOJjQSm6NzXGYmEGqA0s2p0DlEJHKnb
a8MLPPdycWOnJY06NdVoD28q0JcqlPEmtok3yFX06sQ2WQ/TxIfN0VkbNxSrb2KuyoO2B/TEM74m
DTDhN+5m9i2zbj/CdHroxhSvXBBcVJG+NxbuQYFaocRD55jnqsAG0L4vQXBfVgXxjhJLQDrdVVMl
WT8ZTZoM7qxZvanUfRaiOQQJQg4kEwRVuchBnTTALmfNp06A1s9FxwcHdL9IkN9omnbKWh4Soivr
+Ta0gSAXpbdTaU6WZdi7lr5P7BRjavQZeN1tF2uz9yyCQ6w5uoX0HRIkyRxMB68dqkNTBDf2JLfe
QOKlsQwTRePuKgBQF858kuV+udOlZbaTT87QolracCfrTp0F0eG45Kcd083OkOVhRzBAzIPbDWd1
7bJafvxP3fYL26i6qlOZU9BlwFsm677V9sVQRO/xkBAnpQazL9P2s57aDa853LtxjIpzRoAWdOMq
5JsuSXWelsFLurTmZDS1cz0bimY0gGDHlb52EUuEjZguw6WTJ1Efj/tIde62a4pPutrpss+8TZXV
+HYrz9lkJWBBpCZzPnOHqjax7jsuORrp+EyV0eOQu8SJ9XG2FkrHp10Bp+9l1lUYV+N5GoavKh7L
Q5ygVgiNfT62x9wTP3v0ROrePuhiKc5CHZbboMqbfdp1H2Zsiu+9kz8sUy3P+jojNVLH3mkUJzDA
skm/ybGYCbeb9E5bChPonIX3BsnKXJbtswaGyJfS3vi5X9wqJ1wvbtltZO8v2xBZ88b3DoOdnHah
4lVWJHN4jl+eFEOaHhqslcPRADX6nHn6M5XI/VR+G8qN5ROSVthn0ZzgrQrsgyPyEychQKhDVTF2
s7ertSSBcWYXSL91Dn3hP3WpOx2qkFNB1c4IkNA411ZFRxI3u6aovYfFdPoQTvfj1Ew4ndLoJMgh
/E3dXs9WLHC6iHe/oEpwiwTjFmTWVqS2Wgs7Jq6oUbjWQVgeh2JCZFJ091Va+4cptoJ7BKF3VWua
fdkIdTpTJJQo2h6gBKmsK/dZ+al9yQF9oZYUy5V/Bp6PnC6q6OTL5q3MZwowSJ+t7wVHeWPzAtF6
Oy+8jnIhy6EOnqpeemdODzVoSuKoOuJu6iiXK1cDZnk1hj3A/vN0wYw4eBhiQgQOKeTi2s7OXJ8C
So4dKQ9qeFS6cE+y1of2k2QlovSZhsNMd3cPcJainy4Drsdwmxb2tBN2m+wDlbnnRexvMmSRszNY
L14Naq1SRXQXKjvfoYo5MtvOEtZvCOig5afH1mQXwyLGbdy5ch8v9fDUWSElvunVJofg3SxGEGhg
dTdOYQ3f+iYWW8cK472Jg41r2+7DPOjbStGFD02C9NTBzlGNM/qQabxsLHxNg0k3LsMxDwk32H0a
RT5SO/82rxWxV4HTPJR93x4S2ISNiJEKebz1M6WbGyPmchfNbk8vqe3zPEUWKtJmLcTUXnmjVWzm
UXwGcvAeyThtszTeB40A5UpkuQpG9mJqlevK7/uXgBoVGFXeN9SVD5YO6lUhGzJYG52tLau/s0XY
EtGLXply+6oaPOqtqrhE/XFs9+ZqN0kSIhuvdLdG1dVhCTghADuIYemNZIF38fmUPiaTX3zPerkT
i3ifJzd70Xq5MjNrfZny5UaXyEgny+hbwRo2PvKHhdvkNpj6z8iS+nSI6/Mu1/7JUlUdF0LeHvph
CdmYm8zW5lkm0/PY9GITphxISZSDhrUTK7gs7TOr+CGnJYjMH3AFGr7bXLFXB66uVTwl4nxBqzaC
bKybttQn9dRvBkv4V7LJ853h0ayimjlYFJUzNTCxYfX32mmj08+xU9tZd8uhKPiLjtGKTuq75aE6
snvKyyFAQKf69irzbHE2R3a6RtIRbUePG6NAinfJikIPxpcKBzFc93Y64VNVS2VdIh0wa+Q/WFc7
O7gsyZDTEVJ1X0X7sjgKwBvUUyVs4c7yLBsJUPkeeuqtK4bhvpZjcgI/vspG6azswSZFK3HMNkIQ
F/gg0YXbpw+2X5dbqwCFcDoyyvK6je7maizOlv5bC30Y2uOGMZuYXqtpWLu1Kc/zDgtuS2VoOcAl
rh/tOtP1aAABLMtEO9/GCP0ASq09rytcz878zageCKaP34Xd30CvXVnhUlwgS++gOsMnN18OfrWc
C+EzhDoV9SWQ2cHVHc5CkDq6UAHMmC80GmIzjDq99Yo+vZ2jCkGsQ7f1458VeRkdyij/sGpZnXqh
rgkPjJ6coOr2UjX3UxZaD4sTZJdjm70TBxwt5f0QxOaOfkk5I477XpmTZvgIZigqHCSbaPQuLYkh
wptjEr+iYT+480dptL9Hp1GvraAMb5pxCW8WaTeIoIDKu6yc92qJSL7JrPBGFYhnwjLqTxu/iW7y
EN1F4E2XOUvMlN0AqIEgbC0Rr0Qi20V2RrSa60RPnSE+Komi+OLH38aXTi6f4lZ217MO6wt3qp9M
RVBFrsSzTK1lk3SjxLMhvOcQi/8UlxcmjYcb3ysQvaW4Z4cJ/3clDm2U6g20IUG3RauezABv3UaR
OLNbJTdVURLDVbr5Te6ehz0So2Ru8/XSZBfNkC7r3LLcdZIl7d6dp+XaVvcVEBFu5jw4oSH6LtRc
n4xO7Z3bjit381lS8g+Kpl2VHFagN/WrVQ7oTk7jWdNi2IQDOhNZIk75GcboaZzUOy0lqGffx1Ts
XkHJXPenxllOvePeq1t/14cot0JelhA3YzPelj4LzJEAN0VSPFbmSLql9o2XBdZ+wQYCbNuhWzki
LcDZTd/gs7BA79x0OSTapcJuHMjDfCbuMQj3vd08VukVMOqNk/Iki9F46uqncQJoURNmdpVRtdp9
fPD1WbIQb53GKW7oEUGNZ/prnXkXdRCh7EI6NF5FxXKFEeQ+yQV5iXb8vYke8sJQS0x3WgavjU0n
VztVuZK39hy/xpEPBYtZoJmbJyS7h9Hyb3I7fcq8qABqqx7Hrt12sMtrkannQIX3Vo4Wf5Tp984H
9LYsnNzzSMpcmh1yUZ03QfAwFBA0hTXe5OJjTslQInDEvABcOWeR29Vrx+/QsFTR62hlF3NKIlUq
3HIdDuadC+098oiBB6o4ieFBcjSJ5QR+Bf7gYiHP7iwT3i6WOqQYoFaNzotVG3Nh2oqE7IbYjjaB
EGqnlQAhp484NBNnFJjEpk6Gz7Sy7n0vRyoWRCuREVhbNeKzH+y3psEnb7OaOqe9tADEO0OOYUSp
nKYedDjF6rpxSV3Nyg60Pb0D31sZL3/0O/dioXZZSzzXjS7+LUk/+vf+38zvf/vQ/ssB+OVv/88/
WwB/cQn+z7yEexKAMeOZ/x/chCHOiv/eTXj9Wr4Wv1oJj//Cf1oJg+BfTuBCpTMXQdoQjdiu/q+V
UPzL9m2mhDuOH7iu9LG9llV79AuG/5JMWPAALd2ja046qP//00rInwccCyvgCYmuSirvf2Ml9H4T
3oc/7AX8RYaukD5P/rOJpPSD0Hhoq7aepO1HhNOv6MX0yvXQWIYB+zCWn55l7D0lE14rfybDDdNB
LIxAQ6+uQhSBaznKj6EX6Vl7NBCkfrwLQ2BjtLKnll9/kwKBpxMMRAdYkbuDJ2dIAkaz1RwN2UrG
1VOzdBd9UlMf94aU/U6TY4rGEfX1ifemjg2ARhO8KgtqN2SMFqoYQOCcWjoZxmRdecDIUZK4+F5A
qBjpQzz1LO8pD8bNTy/3H/yMjv3VmSFDB3Nn4MEFCaZxiy9uZfR6Pt8uFNtYVNSOYX07a3D3svO/
0bzSBvq7UHSXliad2yvQbBIJkzRIXLgh9wYTHLX/uBwmF+QJjgWIN8bJRZ+Vlp2DMQBTpLOgpGki
lLn1adEThzabmoQ7pa4bYKcqFh+x7dDGFNNhFs6jU7kfrgJrD/x9Jq8ra6jO+sLepKq+qVp090WB
OMhSI2kvM3qDCJ5g38juewN+4KQ+DNCym/NdFeOWG2X/4vlHuyQV+M5VetMo69k00+VSEMeZpoxQ
KAYCqcC9NnkrP0JneTPaSvdahehkz03WvLj1YGEF6s+EwpTWaeC3OXWfomxKNzqG8hZh+tSFUbYl
tyvCfGoHBfpaS5xq681/LNe9DaYddIbkitC7yAxZNrZ1bzfEZ8aEs49Dc2sPhT4AzfpAnPcg64QY
TFgHp7n7kPZ1KpPLKjiJyShPCjBCL05eM6clqc65+/OKOPp665+dlced49iYOr0gDF31dUH4LWV7
nxOJGlcaLamWyJDj5EYlMaEnZeMdCfwnmSyYluqzMLyZylGtZ+vo97OgzdEC4dAjd8DrVL2ZgBfW
lXJX0dQnRAVpa9OQJ+IjQd0O6bWXOf05JdO/z/ZfjvafXbq/WYoRknI+SbQ8uMoQ6x/PiZ/MZHRc
xVGC5aC9hwaaDTDNIL1Dq5rXsBK3gBwHfWwpu3wha2eMb+px3k1586knL95M841fg7Fkc4oASDI9
QfhYckoSrcoPZNlPY2l2f/7Vf7O/yTAIBIUMSnR+dUd88bNWSd1lw6SANmaKSGm/WOnyaQIQZ1+z
Le3yTVpTvyodhFY2rF41Y+tJSBX983P8/vID5YNSY+L0pY369dcfbqiTqO+aAJfcaMu1K9Uzhd+t
UVg2//xBP/6kX5cZnyTdQEnfx6yjvthFy3qIS3+RHSZOHIdWqcjL7ypUs+0L7fTFiARvs/hH2tpt
LnXl8TQO6knjJiezGDk2IuykKiWxdcQPabWlXP/lCX8/Gam7uDFc4fNz0CT9+ltELKC4rvtuuyQs
BfMtqcS0Luqm3ma6ZT5GZq8VYME2t/H3tctn0pW3FLmPpZg/LP2XkUS/ea1ZIIr/4LoX/G6/vRlj
YUCKhpaY9ZlStqkxPFevUyOfl45I9llGBy6kToXrOq243/+rAviHS+L3W5WTALe1I4UX0Fp+2U3a
Gke77DX6V7FA3XZVtWYJL9ii3WU1hB2Gy4gACCn+YvJ2jm76X9cIqB2FgeOSTeBwn//6BvrJM6YM
SANQLt7GsdkPffMYl9VV4JC1mFRXxJzI8XQw+ZWQ5v7P39o53ny/fbr0qFukx9y1H2/kp0MkkOOY
NTjct05aXfVjf1+P6ryBDZtDda087z3Ry20Ulo+O5V6MYFQyusaN9oh1Dq10u1uq5i+P5H6NH5B4
KF0P9R0FFaEM/pc3YTx6IZYr8QiOfasgh4wRW4GKyJ7aF/R9LyImC6xDYaqnK2n1F9bMWCcMEQvj
LFjFI3I/dJDDUN8LfVHN7kmYd/wL/dtsaMK8/Cq3Jpyp7a7jFy8Xf92p5i9H3e9HzK/f4cu26kyR
DFHMdwj88NQtw+vQ695404e/vL7jUfXl9bkYTl0bP5gjuAx+XTzSKtSUugv+6rh9VNV8q/Ll1F13
XncYnfLRb8JTqo13D6U7IM/GhvLBlwhXvq6c4S1f8JTH9t9W9D8+FPcRNZf0SMH5kh8B49OlVT+1
Wy8ciSft94uFYa4icIft1blkVGZkbiXl85wF194g1ybp7/HdbDtg1wZpz1ReW0P9/Off6h9WOnZV
auZjyoTNev/1p7KrNC8ggtrtktq33VI998K5MDBULcNt/vxR/7SnKTKPIRac/n7w9aJDnx3aDS6V
rc6IDHNaQxNZMuY4t9AJBDCwow4OeTNMqwhIduXJJNloRdX5l+f4ml1x3EoCm65yfCE9x/6yPMLW
ceSUYkQWIWlyeMuSQzzdh/LCUvOtTNq3zgtOh0S8//lz3X/+XBk4gc+HesHx///pVGksubjR3BLP
OPvvQV2+FBhhoCnti6Jvnq2quJqn+mqMGvJ/lmA+Kt1eOJUJkHUjuosGQNBOoMQg5z7BsdB5tY/u
hGbsz8/p/NNRIxQ9nvCUZzN28tfn7MfIspuuabdRHF473vAWO/VzXZGvEJMzZVp0abb73jvyOrbj
Ft7LfmhtBFNIQLdLZ76DEW9KQThKGFw7Wf+mh9b62zMe39HXLe79uA5BsbmgvxRNGcxT4+Io24Ik
PmAsE8K+nR33YnawjDiMAPBYN71VvbTFvIk0M7tk8pdjRvzTceZ5inOXklmxe379nTg9ij42MTva
rr63IxzfWJO0gWeHl2VuxsFpNmg8IYJLc4ZAaBctxVWMVioPC732luGmzIHJansg7jZl9oFDGr1n
mJliOQg5ySIY0hsKIaYs0H5DtkTAxC2hBgy/seu9i0OsRlMPAbNp42DdIreb3KXawtyLzZ/XxO+H
V6hsm+AuGmvbdsSXLWOrMkgQ0jISaPQepONPJ1UMTx4qOJoZHmCwxr/VYMc3+Osb5uaVlMZoOdkz
3pdf14yu7HFYO2BlklTbGmrCX15jMe+sUpD3hTR75S7jTeH608YtTLhTbnK+1A1ZLVgK//z9/d/f
NecWD2Sjp3R90M9f33WaokaZ4AG2eTKcB2jno0xfZoaGTz+Vc3w5l4ZODThtGOWKV7sqp+mSeRlE
UbiuoXSy9fMch8SUqCt/+EjqzFtV6YiIKfdxM1DNozk7z2yxm6B8OtO+5Q1zIkaUHKAMBFwKXBnJ
92JYTpTunpN+uh5ChZMI8itA6zQNMNucDfYSIeEJw4ckvqoNPxFyRdiZURF032SPyeji2ejmjYVi
cIkJ0AzwOGftSVqkj7jRr//8s/3I4vn5JQawZYIijqr12Fd+vfSW1HVFlWBiS3L0zHkJUjnZj3Ev
iabwmJ5kYb5qatWsZBa/w175B2QiN3WfHYmB8H97Af37aZQjCKMAevoBiPx0ACdFl+INbJejbwh2
RoWvdU0oh6468mV1ejo6nbte6qNAS/jVZhmxJgyq+/jzj3Ks1L7+Jh7iTWWH7CfaoF+XUu5pp9BY
xTAaL8j76oSxCgXO12Yfiuqx8hDINstf9u9vOVJ8dQHQIwOKWUFjfNzgP331qR4T5TsZ83Xy8iFo
BxZJ263EBMqBDj9CNiAdfZjJzrCK+ZZ3xib67nTqXkwhNqbcJwX5qMCOxU3mKP2Xze5+3ezHx6PV
Esc+wwu5d359PD9VXdopNW2LAotJFm11GN/m013QRkxAAlIYCWkAamiJRqzEJiOkoZiR0FneviXy
0u6Hq3T2MyZ6vMmleEW0/9RVKRMVHDddpZ45b2tx8ufX+PWW5JHpYDn2A49YMHKofn1kvDidKeMW
8VhmYZ7NmGk2xd6JWuZnJ1RPSl9lhij1OQn/UkX/Vkfwycq3fzTqoeOJ4MthnM1W3+WWnradHxMl
uZSIxNziuX5H4nYzF5zHgPqoUBfntQubvUJZDpP1BpH67A2kZUhFzKePgBLIg/5aXaLGAw6b/3I/
/tbn/3hOl3gwLmrq8B9r8qc11zde4o8gZdv/IOzMdhtH0q37RAQ4D7eaZcmS57R9QzjLmQzOwWAE
p6f/l/zfnO4+OI0GqqsKWZmSJUZ8w95rw357TPrhiktjV4z5Y2ZooFvvxFIJbRfKtA473lIwcZ28
+17CQ7bCI30/WIebbr/hnv0v9YPr8+n860Po3IbY/I+L7dbZ/uunx0RatfAvUAT35d9ptp2LwboB
AMh+m+bKvxtNgTYwLXfwzb64D6F/Ijvct32d7zmmioOMOJQb056Utx/6jAerls7awp396DP9LJwi
OwWhvKYy/VVLUf23H+6Nz/cf78B1oPB5gc3F9O/fAlN1rAGNNWyBgfeDs0v7gHCZBGGXH8l8jznj
byV4NqpUEWQzz3DFF3XvqA5fe5XuBnSKCNewGOLgxM4FgIs6fDy1sE19twD2PAzjIUgE+33iU5Rc
SDKqIbk7V1xa3nHw5HcjWCl1uvoVlnO0X+qaCOHScrYiGykUOuiQk0PKZDUhPIPOM5XSWiN8Ptrt
FG3ymrk5bini9G4/xqJq443d2Q+zLQgOTEazTcBurKMssfc52kWSI1ipp37Ljk9gNAWLd+4at9gA
bdDrOCPGa0oPDFfvqgUmRKiCJztYyBmb2eJKv/ywtYNHGlW4Jf4GVvu2JAZRbdV8B8EDUj21dtx6
F7nFb8fZFvAHdtJfXrBEPKJvfa9RWXqF57DLcrz1UuCfSA10N7SPvcd3QufJg5wAUqB/sFgR4NVH
IIGhjEUeeth6m8nkkqQEeY7aXzbB0GyY+iVbzBXW2sMhank21nWE71S09m/Pnp4mv+a/hSbKVTmd
TOJarIjFXe3GF4lWcxNiaF+5aauuAaQHSSFBwBNT1tR2gNdbgpdXhsO29XW3c3txzDri/AJ0kquu
Duodw492bUJMAI47f5mFH386++3p59ujzTzgg8FWMuSq2RnRozZ08Kr1wUjYaGPe/+/D9D96Q2wV
TD5jRk3MIKP/uACsuZuLwJAYmDXeS5D5r5OKfoNF+by5t6bQ/8YF8xQV9oZWIputf/7LH//v7QR/
fBgBH4PexCWZ+P/W8ixdEftlpYatVRlsnJNHATcH6BDJtowe6gLYhsJFfKqGhTARLZ2ddHy1pmG9
/t+v5GeO868HE68ktkOWafZtmfZvh3udL1gfw2rYBsmcgwbcIgJDsDbAeb5V2piiY0zqxEkMTfEY
Viit523jxeQiz/z6ksS90joGqSqfULiuqtvXy4yqv7Y633Wyby+5KrtVl2Aw7qbcBUDg8OVJLMTH
Acb73CsDbAfWnz68rYJ+fuMYw5drPoQ/ufufZ3WsNUezJ2DooIG+sexMWZnzKHAWqAWh0Cge0AmY
S2j24DvJYoVFkI82JnQVc/LHVbi1QnNcJtt7TBAaOmN86toOFhIetH0W8fyyis//SxH/v1xIPge7
C0nzNtUMf/C9/+NCooiZEzWOwzZ1unTrK71pouDShi1f/wAzjRv/TQpBrnqr18Xo/oWSGm19E2KU
WLp4g2Ktiv3pCNcELNZoxv8y6EXP8Z9FBdVPTCXGq0w8itR/vZaEg5Y8TRkIdVZHHGw/4glIK/dW
hTUHNG1rZYWPshrFxVOHJCKSWCfhuB/meQQdWe5ybeyrm3rTNaKY8tVU3U8LSu/CIRvFdMTR2mgx
0byvaKApEagBnalLXkZ9s8Z5qt8jlQamzcwJohxJLomRO5tqYoWd0jvMdfmV31S1DB9RNZs2WN/+
36nno9t7kLZLXDx6KLZSO8kWyzpnSoI5j57m97zc0eXMiTCXXjLxGVNd7ZqbaxQR66E2Dbuy2xU8
mIIArsIgBJxjIHsLh455EKW9l23bIZ6hrMN9OO8YHqW7tFz40pTWJrLleAnxeQjhiQfIWxDkLAnQ
JvZd1B3NuKtun6FjIdFyWwJnE6vYiJb6CCzFPsBUcelK/5BF3r5Lk/jseligZvTkFW+nVggz22Lq
7lvARms5nVxtk0QBU3NtZPx2c7LArGhBCfQ1weBy0Kcgd7+XfmOHlXNu6vgbO6G3GxZ4S13D+3UL
hib/dCqpXwK3ap4hM3BBJptwLpxLnwT3k8z9a2Bkvs3q9hWSmXes6T8jhevNCPCACVfcsQ8Q+ECz
qLaZi4qlbyrIBX5G9ghMpV05Yii8/XGFot9sEvtbBIpoWY3XZM7yj0V86DKYHy03+AfozQz+BWmb
0YhTWj7mddPl8ZbbpT+wHKPnznpUe7cmqe2K5ZL5xS8YVL8Z1DWv1RDu7Kp/QEmtP0tZPgyHiWLg
WOPg5ptgg1NF67lGzV7Bu4kQBy3zWczfcsYFOmYIdaB6xhkPVby4/0RDgVtKZKcl9seH2p2IB7LG
qxsu9Lo3nC3qv/aY+1nzqOlG4ihGrmhXb4TFeXV1ZqGgNr1Klg3n6dd8Kzf70Qu+KjcaVmNUgIwp
Jf6HRbhn54ZmKHR66vssOUdQ+vKwuFtwhWTsSNcFpKITTRPfQCFOS5C8jSxll8C3jmCW8LdaXbQW
eZq8Ebw0jyGYmvCpwMK9L9N2WyQ3qFAekvLGumJbaz3t62jjeD4B42WQv9RjbE6qsZ+KLnpsg5mQ
HtCv0FQvcZjz56DwfWKYTX1B6oIJvRdwRf5j2Vb3Iqv4Knt1erbcxkMGJFH0dOn0oiShCl05bUC0
hPegcKeTup2tcRbghFEhoIe6Iu83RtHDMqE+lZ1FvbQv59L6WOL0ARQLH1TY4ylCc0eRM384i0ca
qrGQXKH2QFtp3flmCe9sPPCUReLcte7TmOT+B8+4OyYMs9KyPgpv7ja0b+KIQeGjtuR8CNymwY5H
XjslSeqFNcScZVc38OCzMnjs5mnn3Do3PiXxaMVQWiJhXYKRPb9VPucuagBYFfBx2uWdxb37ZDBP
Fr7/0k3tcPPDX2G/5ltrdHG5csTRzp5FVYwHYTtnH1PdqudtbCADJ7f+SR0DNLc//+T09a++wN/t
9UxeyF+zUrRoTcR4JRnZ/+mU+5EHZF0uc/UwEhXScho/IQk4xhgBIycm+oBOYpWypj/aLidUbY5C
IPWOJIdqfqtwZY/pqhUTCvHooam7dh/iqjloj08A3/almknc0VmP3qA9/JRiM43vWFAKAtOLt8Cs
0Bz4g3NwCanxXboRIdQh88SnsnBYVvoumtL0Puvxr5Up4lC9YCMQneiukVe/+o0+LANvxF6q9qAF
zrDcTrONMWTRzu5Z27PhKka3R092Dm5/8fP0POCeO4jOCU4e+CG0wxPOsLg+OE0W3tOAhvdu4Qb3
3xQaAWb8+yzS0yUN+UvGSuAuLQnU1a27yhrHOXYcGDfKn3ee6+VNpbV48BMEFFgunjIZQxaoRrP7
+Udja6jAqOgBZDZg98pMfqh2WkNrwPaQmAv1JMkHgEd2PvfbLiOBYN3rkx7vdUaBVlBW7hdJiaFH
n+iOZOJaKQXEDH6TMUUuZGTHHNFYwaZIwezy6XgVw9WymR7qZRlX7XCTQifysYsykIdZvgef4B8t
C8dUBixoReUDFTcucMctaEcwMRNr6Cr4rpKM18LsJzrMJWyD7RjrNfqK9H4qTlFILxTnCY7ycSB/
czAfaYyO1S/MuXMZa8ipRENYZDiDg73t4jm1gAKdmprMDJZIjDg/Ai2jjd81d63zWs/4DxAtVYQN
UubPAWHISO82LYvKwiumLbN7gvW8BvJWDt8hM913HDrHnwbFHQYkireWRiXDtcaW0UKqvrUnVdG9
mrlxNsxj/KPUTCXrYa8xuKKFEQ6IjvCxIsM59qjW8r73V5PMaIMtpC2zgKuVOd6AlbZTB6BspBeX
ZBL3KQAlCzsyM9V9v1DQmP7MwK08J0N+dpPuSd+IP2OQdkhLvwHznpybwXoKrEMYz85zjjAWxLPR
+2p0yTrSEyujAqsHV9SovadkKA/zwMtXMiWYyiL1Mo2cfZIbwvsCcnhZ7phtXALeEeNftwfGlUEK
9bvgJNMwWPUKI2/Bwttz+6NulwOuj2/paS5msGorN1Ek0HRgbuyczm3pF+jN0VyuI8JUEcney7p5
09n8BU11Wc0Tgng/Qv1cNhHoXUm0Ca7rfREkAWoYph0yHRwsj6Cmegcb3OQs50ohDbLqhMfUzs8A
1Te2ygnkHuzurHz1q8K3BhF8y0z4ETigtfZt5jlOnRJjSsy7sXowny39QBU3O9m6u0RJAQ7d2ZeK
mkiVxEz7v4K47q8/vWS8A79FUQQ5bMeqednF/repob7YYXJMo+6Pu2A57kNykKg/WGCZLzFk4uRG
lJL25HBoQszug34+RQFpakL7W8bRkGVrMnga1E4Izcy+zJH5mtkrjkWxnIcqWgdJVDyJ2P2lbKS+
8ECR8XdtfKitMlmNdvae9QCeZAB6yknDaauc6TT2mEbLEpLbmH60ZYfenK58jws7bLzm9IyJFlNE
Oa9zg7VMy7nmm7tgr8BHkdTa2vru796/nTLZgfKD67vHZwfkEwYUa9pdUdn3JrLa5zl2XoQFfKkl
1mOblfV8aGf/T+/mpFaXCkAhjtl1MBpvLQbsWT/dVpSA5UbPDBVDJRN/l988ZNxEdXfj4k4+bCrQ
337ziDkEkf7bGMCWmkOgPZJycNXK1NonuLJYSB9K+EnnnyfRnQPwzODV+/aEPWUvxtuk2CvI0huL
gjd4k4YIYKn+LxwiWMpbARuIWUSk+TVtPWq88OZpypbnVoAkb5zq2qV5w8nv7lyX/KREAjzLumll
YmUdJxHOp1iFPLxlCqSn2uthlkxaWcrKuIQJrpN3UIjEXpm+OBsr9I5uBQ/SVqE4s35jw2nG69RK
+iU8f60nwgdgvdzcoK9W4zjPe2Z/5POGeXLulLwGce6dnMj6IxWkUgyA8ElzdALSN7t+hmMXJ6I/
eGyMVVbmhwJBQ1peMzv1Dty/5MQUszo0wYeMKpbqJdkEowCjmI/JhzWW4M2VXz/E4WfnY1Fqbcgd
S5LdmdKc3C4pVuEkZg699m2y/ey8WDOG+WxBhxgbG1AKLk0eyK24MRKoCRkFdFZ6SGL10eSQo3ja
6DokkDDX968tziAcwlt+duEZfWh8T1QAYXMCuyZm6H0RBU+CDRd8KDYdtJJcAxaDYsWQfMWJOO+W
Bb4hxRoXV2mefr4BGHUO6azfQkv/drLhs8nh0Xu3WV/lh89e/mQGjohWl0CNItT+EGhnwM2Be/bC
B3o/aJ4+/u+ESA0vCx9nHxSjR9/iyJSA8Kl88/KiPdXyIDClPgu/cAn5MtcQzcZu6QkwndLXDsTD
xsNKtPp5SYkEiski9rtc+Ak2udMdo8A7vMm8D+6Fp9N1PjM1wTkHxqGQGTJL7s64qZyjt9TpxnT7
RVnZcQ6bjlhtlZ1yzCtW6y27oWGcYTf1rwx1+ioc0mIN14SALgH7oirgNoJyBG3NxI1yDt1GgESo
eLYcfpYi83Dk2c1dNA/jyQK+RVSSFp66k6Y2MG0Zx9n+sGPdwTlpCXc7ARtL51G+45aYU3Ue2dBs
cHuRWxY4b1UdnUQRJ4/zWB+7QsDHzhuCISExc2lHBEXAhGpUc79YtA1j13FS9zlleuh6j32DzKOa
m83okeGdtCSeq9B+zOwsuIut9H2WRbnBHfOGmJUqcilIaW4ZfQ+7KPKDO0tm/0AjoUaBwEHdU2Ss
XqdtNyTdCc3WV4pxcK+D8cu3u3g1YX7bRXHEuw8YSFpFvGfy64HrvgyBJvoOzE4ZOs2L5S6nF4x0
aicT3LRLM6xUnd37aJ0gIcOhauTnoJSNn/GGlcRhuwmT/JnBz+9i0AKeGrbi3sUveLX9FpdkDf2+
NjBezFj+E6IOvpskX70mn16rlqi6MBujxx5fE99BUq5T8PXBNEVP0ytTVShggno1CmF6NuFfdon6
jlVlvxsAD27LbAKnT4an6y/3UQDIxNJ6Z7yvvuBTKkB4DAbMS5rblzTRT2pRVJwFBuIYZDJLv7Wf
vZvSKY5J3j/FCmCJCbNo11X6YQnlfpQFhI12IX6JSccq1Oo9k36PW8FLtmX/BqcOMG3KjtCH/upn
d1wNNmkVIHQLuyU/CVJtIcCNTMuzB/8AwDkKzbnFftXNg4RMA05No3qKu37ee3DrnRQps2b5v56E
e4yAT25MmH/LWn/5YhZ7l7XJ2nH0M51rj/E4uHkdMy5b+zNuyojBS3BJ4sEGrpSgqh2Gz8qhigpD
586xS4TW+K2BzJH5ZfzHIQnCuzyhEDKyvUz2NB6z6Xdd9M/9AKW0+MjnNlghSqLmDyM4VZV+HHJu
GWfWCi+Hs48K68CH9LvSMT+Vuj4UzA8onDHpCrxBU1R78DAcrtDUhUnMu+EaBSc3PzB2JW7UZxCJ
tw3XiU7gmN2YhFVs1qoLgHFgwFmpvt2xMwOgIi1zjMlkaN2MxNeoCndLZd6bGWNdO3jtprCrVzc2
zUojozHhhzb44lvTPBQ7T4L6TDJj9pFRX33nzNuShhpbs0mO5ZC91uAmJUxlXDH5Qr6Cc7dAKQbL
TWJr45GLnCTwGezoM2PguWpdnCwGjy94TvURpRaiR23fzLNldcoVaSNF/6FbGpyszw+exOoyKqx5
w+RGK5ehHZZItXWHijNQAb1XsdxaxPdgSjqrNoNyRHylo7xw3Y7bImeAM/gH7txmpxhI7kKQJFyI
T97gwB/LGGMVQXSXivmlWv6gFc8ftQuRGVE7z2e7Q4zKWZRyUccIg9DcQnKgSoci3QPSSAODvtxi
WFEkm0br+zL35D6FVY4Nbn5ajNrnwn+iHf5swuUc0P7h7rh0k32wb1qBkL7FbnE5lddAxff0+dfK
jc+ARl7dIZuoCxmwYXmavX7cYTaMNwBmOc+H8a3xi6fMZW2LhJanqNMMnPPsgcXph6XBcka5/Awr
zz048DBauA9RWRFrF3AqALe1ff0N0QibFidhR024os95UyV1QgGK3kWMwQByZHzLfCOdyc9Qefcw
Cp1s2xGxQQ9hmk1V+Cf1Z3lSJ5J0+se29t+rku9Sn053abxEDymFeZiU6AVxy27bKUx3k+7WTa4p
VNmYrQB8QFDLgnTNOuTcCg/Ugw6RYOBDb0CKe6hOfukp7Pbh+AKF1TmojqrBInpom3PFw0VHC9T6
8/RQstrh6lrOlp2Ibc2Y/dA57sUCwr6VS7J2Z4tCG0f8pg8zGBPTXeSkJ7smN6hg2ezs+7ATRwyg
6bqtFAPU5S5IW3sNmcXdD0m+GSPbADiwNv6AQV451jd05z++0wwbs9jJWlfRt2wAbxdR+TwP82bK
Xu04e68qOrWqZyvoqPavL5zPPn2YABoPXXLOohJT+qQxhLXhJ6MZ/KamfIUAdPATzay4Jvap7zz+
Zq42sdfOWAxLkArcCkIP9Yubef9EfXJygt591CE9SH0rZMPS/n0sJv59C/62YyIr+uIQsk3GQzHu
l5HqJirlW+VxhvI+741x6OZKtAqtAyrfK0mTblGqVe34tqTA9dh4/2LGlVyFrP5MoYEYpbmMtONz
hKSx2nIzxhD5DJB22NZrwBfl1Z/qHW2iBM+eiNehnEkJ6sY/AS3wKYpsEsN9SCZLyPw4ZwnCiuZX
ATxh40tc3omV/wWUtjdyvgfb6YHxa/9aAzIK8ogGOi3tE/dhVW61YfpJFnManBjWiUsBld6PMvmL
NvWxivFCNNbMOqVZ9m0XDpcAP06T753Z/m086A69oIKKqtY/DeM3k/n2lLVkVcQURtzAg4ute9AQ
BhJjHXIDJqJj+3ezFKYalyNQq3jLihL3cGuB8Jb6Dufsx89Gm4QS3odYlnUGROSnIpdM3ffMrbAj
lekloVG9A5+AvTQcP+G9Ev0ufqUu03tRz/m6inrcsDyAQAQCaLILvDNrq/AUr6CR1pupNvugGn5P
Fn7ShpNv6MhZkgwiQkGP3CLWXXkxOwjxlES7kGW0bKHu+XKsN3lpwxIM4JBAjl7QQbPNJSAnH/v1
yCSKOJnb7fAZy0xtlty9ixSbCFlLAqdE9uoAqW18utR25ppSfGGYApXrpZp2yjwXSlsbJP3Q6HI4
wq3/nTGzdpFze4HwqKN9FFrROvKgs8ACwHFednL9E+SVQsFaeGu2Gj/c5MAzqFZONSNGwUVO5Qze
g1wFuGWbSiDTtmyfSHQNxEWE8tVn1X/n2Wg3a1O+cFs8qMLOWacRiTJ71pYTe9qixKOT1MRVpFO4
H5R97mlvdQVTJ9N/mx48tFSkemV5C/pmQDwzsupBhrUzJdhNh3kfC/bwQMkRMRsAmRaTgNu6fopD
hzhf9EAY5SAyKcMoGbYRHZX+tDCsw0MhrxfousXFFf12PIybWQZbr6l3QTKMJNUEJ7/tu10VUPDY
BqOKpwDHVZK5Sq7Pob3vtqq+sXTast81fYCjraoO/YIvTxiAAxU8Swy/iBV5AW7mU04PeLRBAYR5
PwGBqJ7qCAoNRt6bjR+9MHK2Yx+J1xDx3N5y/epk2pdede09MqpIf82Ba53bvDz54zDcuf5DFeyG
ggwJ3b8qIF7a5OKuS4PNmCbqcVANOsyBRqOK2XJHfDr0t5JoLOLKKs30r6FYjTnXCE7Z3fbDm8Fz
TlNlfTq5HRyQen4VS1azKWC17onnKC/soxeQd+1l81EZZW/Hlv8aEJ6W3jnOkd5kY/xdj/lMZ5kK
qIxt8OUGHmiRJRPAUd67cvS54hjsWHl1g6ymLrtRZ9U5/YDQJ3tLa3ktmzTcTRS8TiZPtjXGCB8K
xVY68Y7h8mBFaNuytqo2CfDzQyCW18ljs4G7wFmbQR/z0biHrCULqsROt+EG/64gtpBliAuZzpTZ
OekRjb6Itm63t6HB7HjxeXHeDQP1HdRHjhDHRGc31UCqdXsa/toj1wYayOe65VlKJLEopeu590GP
jKbzs2+f112o9hTa1sHlBtuXQweJKa895Nf8Pn4LQMppvReZGFYnIxpojx9RZ3yxU1Fa7fL+s0zK
Uxbgg84hMU7YK01WPTt67Nb9NDlgyMzR41sRo8lQM6o1SzPNkmHx6pJKQ6LMBUSGtV7qb5NPMcUo
uqhzZifysOj2UonuMFvRt1+3fycbC5im460lcbnQ+NdE3dxibo4x5/Bm7sZm54n2qa0KOvXsNj1P
f2vF4zSU6bjJ+pmZNBukY/JYF7ctTd4O966bu9QQNqsooO9bu6FJsKqGsTAIk305UXozgeipgRvE
SOz7mBzmUPdy0xynkD4AjwAXrcMH22Ct28j2BtzE0reWZGwcC0SMByFH8seSL38Z00fhljsjwedq
K6JcFeLa2kToubn2mCUzmkriFhhZ3dygHY5/py0H7At5VGRoXhzykw58weybnMQADXCzhxsaPeq9
+BRa6VYOuXVjYtwHqbMdrPlX1fEC1IStNgCps21U1IEzR83cGSvfA40NOevWTdpODxM6R5kI625C
HQDUKDXbuigRQVvhwV5c+8V1hzc6/D4zwaPh257WDl/AlnF82o3lNhEz0S0AXg+JBpBq16SruLan
dkVAicj55cAQZefGFi7BsA6MQQvICCTEFJs0A2kKgdHfFhIpC56Mk6RajsdJXAC/Vivf8XetY9rX
eWQYp3oCiruWsyavntnHF+d4zkdKevAWtnjuguzj57So3JD+KY3x75v8YEf4XbP6o+8j9ZzVwdly
kmOl5PSQC3RwUwwUMSxFtx5mBQvXC3ZjJFx2lxnLcVZBjLKIJ8yQQvQROdtO/UV+ZU/3gleRt/yV
yLi6y3tzCIrRvxpFvHjTYqxNsGvul5Bv5I9Oo4Jisl746jSwUNApwTW05+JxsL8GSEZz4DFFzFi4
RtPBDZpkL1oBzWh5E0nbHindvnxnFJT8zlHO4JsZOPP42Pk9kTXiGKkCyrGj9G32uKucPHqY5/qV
TxR6cWDouIEqjnb5IQsQ+00KCbt1HbA5eKi34XIjwcyWTSZbVZzS/z9CW+ptQ0DBFUEaEa+BDuB1
T9XRCj8lV+DVyzKa7KALLlaWNzf97ooeZ/6u5vpvOdPxeJ191ZOM74Mb7IVSlsVOkm5++gGhRmii
Wpzsxv+Kb/gBoqvWTkPh08Pwx+gK2bbpiVHOqKNCRvzra+mO3cEPl/d+4s6PXBILeueCOwwmgo4e
9cyXg1gbC+zuvE9n3hw0VNALyj+XsuX8LmJAQAxrlaHsSnvGf17qScodKhkTwsC2QCDgI6AMnYDK
O8VMNkwJ5tojf6WbbSbYXEtZu2z03g4bvXNUvGc7AWVdFnx7G3kx6ZDSeIcbzyr/NB06rXjMf0EB
fYrE8DxrG7q6NX5Uff5QEuXGTtBCpacYHqem+NXJ8pf2YRQ2sbuZXGBbw4SFO5zXIXE8BH51zjbM
2c+CUV3y8gVfUrfBeft3kqG1Gk1z56niNfO7zy4g1brKf9lMAblA8a3XGQvXkLfbQ9ZxWp/KJrt5
WzL/a5D+u99F91Pn/dZVdVok+vTCgC4vetYdhUNvR1omILZgx0nuEcvgPctoCXai7v/hnkYWAskD
DaS9bwLF7hSIOa37KU2ip7oO/pKvQwRPQE5BIM6Iny9mYDFbIRbR9CRbS6prG1EZMst24B1x7yYb
okiOZUMulcfEbGW5x7F2nmRWPjcjN6rdRN+atXczILN0ozohfhcZgUZksaSgMUK6J4m4fJV5LCp9
Vxw6ZbZe1LX8yJuXzPG3eor+dqH4ZSt+7eBNgl8GHaWCuwakdbrafFZj2O+9NJtgVNUkP4bAcYPq
dyz7c+JiNhD9yXa1uetHLiUGUGy9qntcYU+5cXjUgQnsQ/XumSq81w1dqBbOZioRRodJZXa2TOwN
sqj9RGnjsYtboQvuttjiR3iXw9VCkgNeTpE0kmeIyyCXQxn0JDmyQhfX3k2eRA6yD1Eq8UN8lnVh
GlTZZFqALfdycnYdH2WKlMXVx/+0+XHP2xbYENl5esOig50F635GX9cpeBU6WGAcoEgIPPuUg73d
VBjxOnA2TUB9A6o9X2bYac18dpxN3BVHUzWoQEg4BCS4GQusv55CzSOAETjDLSIVq7/VMrjKGHE7
rPOhplCM2GM9bSIo8tiLbxSCeiSqSnGKez37H8lIqsoiJk6SsK7UVL+Mok5NXGZM/Hk0wJskJcjX
AJJc2ylqqGzu30cqrz6MrFUgsFiAAhIcJ6m9yWLe5RKHO2Oz+HV41KlinI1JedVsGkAhejgywFh5
L8ySIkZZ7H8Kf7Q5jZNzTsNuCUkPzWzHnwClTRljaLEozTS0Yso0WIxtRlDZbvOkHB9xV5MNPAGW
vYlyQIEYjqLLMOp5WzUOcpS3wHM46TIkDeHfXFlPHVYNJJ0z8+NO7xpV/Uk8D87O06SbiJVG9W5h
yl3RXyA1yPSFtD1/nenM283nkrZrZ6n2g+SatQi8ZytcV02xLzOz7fOFvKwEU648OWzVZWX/yV0M
FmiwSczoSBYBffWUL+Ef2GDMHZrD4ERqFcb9PyGo6lEdJZ04UyqO1Cng5FgQFfkVxB8RFtAgwvUN
OEdrjdplfMWY9RyI7tJgPltlt0gTPef3Kgwpw+bmbmladxuU6gHCKVqeemRKfJvULMtDRFsOfX8T
O/4nea5rJLSy0Bdl5IVIx34T1rRIKW2YA9bO9gidq+U9QXWreuCjiucWUF0r7uNgMceJYWTRObTW
AaucqOEwi99bgzKrDcq9X9F2uYw8jERXxBqjvRYi7FdzI0iFKyEOz9V9AT90NUvvq+yH7EienCw9
BPkSg3zIEswpGpvDzS1JBJ1ZBvYHIht4ZBq+6iRSfvfyNa7Zb0EyyQ9RbvsoBmagTNBf1+4i5qMo
cYcjkUvA6GOdWC6lY6WbnEpvHuiZuX6Qwct+C1fhgj6yPFhAMniIA1pjkz+7VHnbHvrzuupwYvl5
sytdinT8gxEj1plkN2pVxXtQBacnG9Q1tdhn1Q9AihJeRDyq97obvn7qB8m6FuTntbNRbScVJp8W
dgwPbxXtPR26h0DS+ZROtBxdzQ4uj+bxO+bunofyET0apYTX/QFY5r0TWQhNXovhBXPfsqmieXmQ
WAK9nvJEEXa77qMOU1XbfTSkCt6U4HKniJkKRPAQ5Mt909O2pKik1mhTUC0ElP3uCB2t8v+JQ/2J
+v43bb1ak2G29mciD8aZbjgyPGQsOXVa/K7abNmFcAoKm2imjL2NNOiq2QsfOEue7HE6xGH/QsAm
xarDj3UINzHJnxmJDduILfQ4yqsu/c+mKw56Wk6J6Q5uPN1laRSsrCR4iPz2INGF3zr4fpcYm+pT
Mhr7f8ydV2/cWpaF/0qj32kwHQZguoGpYrGyUqksSy+Ekplz5q+fj7phbNlt9Z2Zh0HjNq6vZbOK
4XCfvdf6VvgYqtZzoPGCsZFSyTWM3NokPhBp75oIhWY/ktXHzYeosSBvUy9prYD0LTgNK6tt7lTo
N4WpOF5c73yeXMQ4DIqjhy62r/sy+1wOBQCmL+Sn3Fbz9N/X6xt4xqjMTRYwWYX5H6AXx8NPgllO
9AWjZbJx5m4+uo3UuIZIf6xasmNSn1Fy4T3pfkweYOh0KStnS0FWjKwivNccva/OkcxecSrlC0mN
jc3AABSpPnocRr87wllQ76jtOdWzq1Iav9Rd6xqBG3EeyZMrXnJdZptnPEo0C/uRhLTOgt3G3nAh
FerRS712wWBKxndNPV8MW2TRQeM9DmmzCTugi8VJKWVE+M1DUCvn0Lc/F6N0zCamtiOIQcJpNpbt
b9IaawAbF3b09UXZ6O2Bs7Uk1I7MgEQ+FLKyzrQaneCgfi3JwVtpvWZNSz0Fsz/0Nq4KuoANSJtN
1xBDRPvbS3ew8v/4V0r97Pdf0/Yjxqcn414dU+IfUZYs1FyBpqMgPkt3o1FQcCnprexDgYBW/6pN
2B0qy24czVbv1KDTyJgDhRdoc2XavyDJLu9BZM58PonNWbCxkW7csDNeUL2zT1fS7jKjIch8TLJ2
FrMWEaJdEQjGO6tKd1IHUqWjsAd9baR7zS4ds2ia5eSXEUqf1l5Wcv6kweqwG9Y1e2zJNaPdTQbF
te3x9q2qkrpJR6lospOxFJHyOqu7tZhdQGFAbkjWC5VpWnKd6j4DeA0djBIgGlF0tkxv/40/qAmo
YWnRdHBHV5liqwucGyPdz4HL1RTNGpUvGWhxdgmpdM6DCQnm8aWcC0XXPDRjBJgN736Qu6CzkWKq
GMHz3L5opHxiQi/2ERlMtN7SNSPjqtWuBv/rOJB0GzSqssrGuDgma7jVi6npPPBA8bOZohwVfIHJ
6g5eXufLmrRxR22DO/TM8bINiNHyIzYwwpRXbIsJWjVS3KMIygmZSlcyiCqSXakh0I/AGBpuS2Xg
pgvDNVCItZyT4NPX9rjSEuVKK15VVKaYSACf1piVjH3YTuSikpSK/qvc6S66mdsAbduhAR23KINO
dlWE0FNj0ympJqTI1VNQGWtRmME+q/0dLrn7eA7nKxCjYYeUnULCDJNh/MEsv9VynZJH4KpW1eFV
A716WRERQiwMDl0yTm+ZWZ/bPicsPaKjkAzeDQ0Ltllt/hzE1ddoGJ/MDvJV08ZrmadzmdrV5ICX
xJCKprqrMZfXTdAQkE5OFe8EgocNWrFkwuc8fbooXJ/ExIts+mLU3rSy7PBLEOMbGAYAsYL5XDgJ
onLUEq9M+JW9+BwYX3srcp9UnkB7J/Se4S1m0x4pLKat5EsZwqBnMtcRzi5bx7zgrYaAYdf36lXZ
2faGNMHRwTYSkXzEp61AarudrrxwB8KSfTNX0Dpf60wm6Gzt1IlIRzobCB09RlMSeOSF2gFvMIU0
LGWQIg7MpAVzQuza2I0QQPi7kWnPOsBp1tCm6YbIYF9FRujUATRUE2UnK1tBaOsqYC6x1mTm1HYz
pGuUu/Qn/GOaG5CLK3FB9oIKEdF6HdVsWrAKhSQo+2edDx8pyjOlQM+Jd2TVFJfCPoZ57V10hUqP
OturCeW0CHLuPEqrfa0xsdDAQVEFJdf0ZwSbNyVRt2Ok3xYM6Iq+y04RhsfroeGHempVqnLDjero
q1pk8Va0YPv0wBt3ZcB5bT6jCBydIkLbn4rka0J3VIzy5BLyvhGLJOfG1XMw89X47JmwfGvLWGYK
iQEZKSgB1Qd5O6jGrRpVZGK3VMXlwBXAXFh04rFGMBKGYnTQNFvoOjHgTfJ4JL0Giisq3UVqhY+a
nz0Q9XyjKrjWbCmbkeBVdKpsVscBbrpiUtCPpY5YTodfHZnBK5ptdZVOwbUiA7lqKXsJpNvArm2Y
NjYNg3wGWaFfBS54S1dg6kGf0h3YfzgmJKVs8DcMv48lxP5lqrB4T7q9NJvyaRR8LSkWroKObDVL
7TXjpuirF2DNCe1kitmQjlvF+GPo9j516JwYrTk5w+VeWJ/jjsCLqgISXRnkPoOvR31Dw7Gh8AwH
3rARCUWa3GRreXhkFE5XOqewHBWaQZHx3HOWFdi0Yy+UNSOQhhkCNvS4JWA3nuDKkHKJfv0W5Wy8
yk1S5m1puAnI5eM95ncT4Ed6TNEISdRUuSIiySNa79hm+trgPaOry7CBdI6SHkcR+thC50fHIOh3
46SM66Bj/k87BMcfgFgH1DZNKbSw07wfCoU6uUN5hxIC9Z7m1hgo5Cm7EH7xbMolMgx93xh9tGoV
IMLQhI/xRBQKtOBlP5gSy1x/TGhtO/lEdlZt8Q1s/8ycD+xkQO4AF2Twy22ezQ2z1Hy1au6zWWvZ
8EKnoxo3qE7Liy5X40VYRrTJ/erRa4MdJrpkpScch+Yv9SaIhpVc2+uBoqnwV5UrE3e4ShrpcmwR
D/g5ubxpgmhH1Fd8TxyLYp/G1IBE5S4ox1t6RYNOF4IB6Coe/BfZttl2WYQ6yeFXQym2gtNqUjpj
rJmaRV/3DGV0+7Ghv0aPHHMC/aqyx4Xgt0ziZCN+bS2jcLIUVG3ST0gIy6sxFkyrUz8hMG64rL3x
uciFtC3tnHCTFiFKJGTdraKuXnaBtTARL5nMSAmuHs9gx8uj1ZehS7s32Ve9ybvX73e9GK6iHIOJ
7leHdnoJ/JyQGCI5eOfX1DciPvTxiIogndhxeIqMtZ4toJIt9XkC7/km2IKs586nW7q1U9a9kW05
rd5pDWq3c9MgrCl+qq+EB++boVN2KJFXY+XLJ0lrsanEzKBky6PHYw83FamwiyaV7eu2xqnrT5q/
y8a8dmuQgG9CtdDz+lOZk8qIACJl1QiLzD/2rKCTYPI8VvjHPcB0elh3BK/q9xEefFcjAQyt/0uH
rHxJlpyKxCPAQ9k216pAR1Kh7mkqGh6qjLRf6dSLzreuJ0lgrNCRAHvZS9idGNUALgSt09C4WwQT
Kq92sJWFRTFZj8mTVg/bhDGIdKj14V41T+jQ7ujqdU6QKnfkq7PlMWqUYDrhpbNtYdZIvum2SeNC
bznsFejdCzqLFbg6hniIXWA04l0YVT3eSvnsHipJSeeVW2OQmnPyAIlT3yT1oWtpurB/Wda+JC/y
WiCV4bmP4q+1VG5Exdg58FBSBIP/3DLcNMv0ntiS3UTF6vUvtilf9sQTkV1tkGrZlt31YIOsDSl0
Qil8CiNicuxgj1vys2FJd6S0PYJW8mUDF0C3j4n6lHzltpKqV6coMRb15fSS87Zc1nsQi5UrpSXd
v6F+Gtgq6fFX35rqBRMk/0lSaI6JHokLSrlaum3t+zAon0yleR796lke5J2uBEtdG7g3lBx8G8yA
jmTBsCPGVsWm9cbKSJHGTRO9ny7kQhq5dI7hh2aWskBTtu4SeU9ABMmgXvysqx5i1/YVzsUqjvBT
qAy9/GTnEyOq6s0XIKiMdJgfkYbnWioJ4fJs/6WOYEs3BqMjxJUlXkKaQWZanGWVoF5sCdeExHJi
5CdwIqwNRfWFXOUbndZDM8H+D3gXOoGCB6imHXhh01RnuxMa6TrQon7RprDzTW57+kTDtBRDdzMl
MOrmsy91vFh8rjSulGiZ5ZFYE7i4KEH7QMJoHLWiXYzjLXQzg9cRNcuGWsKvqM99VInrMBs/w4y4
KKOw2mgG4j4D1T97X5TlfQJkWW71vaj6mxho7MVQZ7tORf8QmtK2q9SXtOoCV/QFszQtp1DvB3VR
CoZYAq1SSla2NnC3WpZxw4sHf1JmnUryrzdBQrMqaOpLVWtLRi2EopFGsH4zbxCJwo2Qi1OdWcYW
Axe9vwpSPnHZpI6mIPmaoTnpvrbcRDphq8inCjrYN4pHE/NNgDNI9qtSSt2awbSHLQvpBV651dBn
Pu8rmizzqCMiHG1NnuI6V2plkxFVtmT2TVyeTAj4WQkDa9PMSv5sCPnh0UwcFZmfa1u+vpLs8Eml
X7esIy9iMSFccphooeg5+u/BY/BhqeHNCDt5k+UkU1SyvZI6oOw2vSunQGzqlJjk35aavrCmjcG1
XLSCjX7ItmlPvahS2YWquxMqQ4moqk3XbCWcK1Jfcy9YbimZhC+xHxrL57hLXCtKHz1SAFaNTyUh
D5O0qmmrLy2FV3arh/1WSdC39dWw1CuiCc0ypi8T+7wgAztalZmurppeu00Y2i2sNiQ6gAdiVUgD
MytsbqrZagT+ZisbjyGrc332NHp4pAT3KwDh+8lHOvNro7T+I8FhRoghbzFMQ54hUN9bZXtJw8gj
q+UKcjZpE5m60/o5SBVzYG/6D14H2EWYB0+xTmmaBU5qhK9DqmNLrXAx0iE8R0l8QdvEnf8hqKBf
JNNdIVXGsSJIo/E7dm2hd0PLaVsF9M0RvK86MmnpU4ZPbVVg88kJzusbtnGN4Rsr+h/GPBsicrvj
+b9CQyGAaGdnpY/yXc2EexGHWbBuWbz5m8QSBkP8ARzkDc71vX9cmDq+Nzq2GlYr5d1p0VFpe702
a9k6S9okORn0ll2w/8nXNbKHtJC/TqL3HYEaAJL/BU1v6l9yYd3OTO7A73Nn5LT6czC9RjwzQoDl
p/2WMKXrylQfeimHVYzojh4mjC+kFwD9wGuh69YyM6cdb3yNC4KNBbEpVpSwP3uxZu5BNidg53W2
9woAuV31gbl7Bti8/94QVFEi2Dpf+w1q9o23W5Oz0p+wL6xa3bhQppyZr+U/gtjHXIWCaVHWfIZf
34I48n88KDQhENazX9+wjJnR8c1BTbKXVYLdy5Xf3qRV8drJmCbH8syqTt4u3gNICwtChG4qT81o
DKvkGVO0DFmqukOKyWDO1gZCvNBVi6URXL5EKLAs0l0nNwiVZIcI7lepNGoCoaMjBCecDXrlsYPs
DlSLEz127TJM/FXimZ3bmNpAGBa5wxNLsFyiIfTjJ5+EN2EzI6Y6rl1z/IJn6l5NmSaSlcDRzBkU
T6LCSm6alIYuuVhSiNfdqxQMRIMyOKIhZDMpDoNlpwe/PAM1MxelpZ3gCWKmsl1oVtNCdEHLCL+4
YdZE+FR8iDPturTMfQunbFndoY8hwsJG0zQOND0oQeZouZeIGS5uFGzXuK2oSBvfCQbpgW5ApBYM
KHN6I4Z3WabannwQAio5XyvMX5dmL13MUitQrfE2VwmGaULDPFx4k2l/NqojI4UWX03tu3UebdJQ
YQeTZ/eSwJWdtbK1l3RS+2r21zQvbWswCArlxBPusa/G5hEBaX2uqsOv75kfGMumgOFK98JWGJPi
Tnx3y9hjDgSyL3NeE8joh0w/+nl8Z/V1zoQvaBaWihksNDtH1cdrejnxlmpZhYFTnsfIiQyCJlpv
wNCNWiet8RcldXNvxtpzF6arqR/0rcEEeRlIE3nLE6HTRZB/wNH6gTwDNEdVbRWQlMp8yXr3FTp+
pwjpcq/EvE2RUTKWernvSblaYNA+CamE3hHkv/GW/hK1/3+H5P+O7v/zAID50zznxUiCIAXGP9+g
/mQKOI/N43e/WGUNgLnr9rUab17rNmn++R/8yd9/8t/9zb+9vv0tt2Px+o+/P6NSb+a/DbVeBnX/
7be2L//4O1ypP4m98+f4/bfm0IF//P0/q/bp8d1P/w7sN+xPqPAMJuy4TGTdmC/T78B+U/4k83Yw
eVPo3IOY+P4E9ivqJ4NrC/0Rkv4MHYZAUeftzPLnt3RFEUi39Td2Erf2H9/66reV+LeQBc7C77/+
W9amV3mYNTVJAO+WTsOY4fOWpciGCg30PWTS68chTQsMrHXt30BZZLk0zrVcbBK0FGbw4gn7rlft
u2/Ozk+O+r5oeHdU/R32qexFbWomQVOBaW4UKE55t/vfHeEdFiztg7qKDCaEUYTFv9zTqFn8+gg/
oAjnM6ch12NSL8u2/O4NP7Kzlmsmtc6E8m2kIzwMFQbcj5BxM9Hw2xfq26n65jDzqfzm3UYESUMS
AocZB3lRDWdl+TmHbvnr7/L+rf3bQYRhzTxYG6j49weZV11mgBykaDcKxpLpmdH8gt549AF+VzN/
fih8KBCGCIl4f+nlKOL1ZSckfJEZkKSgk5iUpjN1hIrRzpD18w6OMNB6ulsb8hKjdTcyyJKeJf9Z
ZgQyD7zS/ogcLSC7oClrt1e/SLDIWw2a0tTcNoO/L81Dkx2T8YRQfC0Nr6YyEnSNPho5AYUT7LyF
CYUvS02yWcuDVLHBkcJtMMFCiZBPAM0QTlUIuClfx4q5aFs7EtL1tu2vdCt/7AsW2AQOUOqRxiqc
oEbWMQf4JrS+v/SJtPAOJe6oGNypGLuVrOHUhN5aU7bK9A+Q58kpYVrpnG6rLRv7akivdetrl7Jl
pPWj1cfKI8GPxkKca0syuhe5EmxS3DuFt4TlxRgrXsfwf0Sf7bJJZ8eOgBjTvq5JG1LKlqiqNWYV
YRLtZiCmV7/k2WdNkGgEBCOki4U6Ai8L38heyCNBq9WzqqBCOLbGVTM++PF+gmMgIWeWJQm1GOIe
BYXyKU52c5Jm4bTiBM94TSGBZgHVXRhbWGUFp6ljdqHsGxAAmMQbmzgN+UunEVpYZisexV48i4Kh
Jdv5KGvXnliOerEZzAc9v07EeYi+yLpYF7VJmU5cCImIsBBSJIFWc0mA2yIuq62iMFEhHKPpv6DJ
XCXVc7HRummFPpIL+WxESGIn4qgiYiqIJSxL/LE4Y+pydKokQ9b8BckDmUDmFRGiFyKpHvvh2gDj
F6O2MU3tnAE8MLt5lxEZTqNqhKoZuwAdKv4mR6KnKg2KS6LiAvuXzNhxIMFi/kCsM3ujrw8TUrBU
fa2UM8MiFtXdsOnk8MKPu10NI02TbquoYFxPPArjXzzsenaQyEMo0pww0lVOwwN90itwJ4de1yrS
2r3ElUMf5rZdsWY6HUjkeqCWVYg41TLhYttwq2zcqyDTSM6lcR3vyHdz+jlZvm5ulErdN3J7iw19
Dzygqz6riCISozvJfrsPwZ1WvY53FsJB2NIKqC8HJV9zd+6kJl9mloSLiomW1ZMt2W0sMDGknmOu
1hc6FtuxuQtFBRnixa9oHtL9U55EhJgKw5tKW0pH6BMiIJWWQH0SHDx+whxPo76N9WSTN7pT5YyK
4146BCFkKGJM/BZ1Ize80h4LdDBSAeXWrB3BbB2a7702I8OV8KJKmN+0ElARIhIkMk5Sbi6C7R2D
Nl9s9zujypamkxMKJU8xm+gcASK36GTu9Qk58YSoQQu3io5RwkR0YGJ4z8brQfpqBu1WQbkGx9Hb
e4b/2dyyecdBqx5La3hQh7Y5sPV0R0h1dcueLMsOsA0cC8e+lJzyaI8/uQhQGhj7Kb62iOnWuj1o
38sU3avXB2tdo9lHL1CZJqcrkxWacQcPz9Ik1Gyo22VPd4jvtestEwsBD216HaOo0z3sohMCbB1p
LwaG4TRfhiy6EPFT29nLmGEhNL692fg39iC7uAcXEbIY2fV7PBwQlaLw2H1IJ/7pWx3M7B9L+7t3
LuM8zYeEQ8g6wxm4L9ZvRftfKj1/Xi9+Wy7+c/0voqC++6F/WcL+Pyw9qf1+UXpSofrt498es5e/
LR6rp/blu0KUP/tHIap8og41eblrpiIAplKw/F6IGuonPMoqQFoNQDc8Va4cdq23atP8ZOqyQoIL
5Q4RxDMS9o9C1PhkA0nDEUp5SuVI+fpXCtH3dw8NJJm9mBB8MpkGwrt6qo0Ci/wGFuhxPa5RZB3G
XXLIDuZlcbAvpcv4IrhKL9KLnP+VF95uOvj7YRvuzU26yXf5TuzbI2WCUx8BKhzLIzL7o3TBynNs
9sjRcB0CTtlAKnO9jb8dduGWjf8uP7BrOtSH6ILx3SG76A/akhnrQdr1236bbIZ1sTM22U7fkyl8
VPfxJViRY3iZHf1L76LdR8fgKLZYwLe46NbfXMd/o0jmhBAWRSKuSlfNVK25kvqm8ksGqWWgQ9L5
1E9OrBLimH1UXP7knH93iHd1n6INI75tDmFK8D8FI14r/6C0VN7XyfPXePsSJvWlIqvvjuERgEfm
N7pPEdaXcvYSN+mO/axAtpiQSnssRfiYxhR1dul2an/V2K2DIWUrmufAzrjZ/3w2/p1zipZQt9hy
qTwC3NHvNh45Y3U61vGEBQhpbsKAfBIf4AN/+L4cwiBTbQ7VoZ5+z2iXmJ719JlGJ50N/U2GycOf
G0sfdBiVH64dMF8dMju95Xlfqc+f45vbQ22CsE1trXfyKCN6u7wkCvMuaPxNosTsl0GZFs2yA9vZ
pWJn9v6FEXmnqpbPWpzd//qsKj/EoszLADEAdBMt8Oy4yL//MF5pGVoS8/BiJH9hTHaymvIktOxK
R2IxyRc4rlDrhvoFQBA8k816pO2Cyo1KEhpIQ6coMcMzw/x1k2k4aWf3pqsPqFAl5iALkCJ4YjLd
zQL/qezrxJ2FTwl6LI1w8KWRQVm0MU46BVShWCZmNVKRUNRkniIhM+g+UQpaWIdsJvDK8MDHAT0y
MeHh71XK+gT3ZcujSAfF29vWdaVjVIsG1CQq2qjKo7IwYx2wnol5gmadVGlfPcuEDCVND0h4nxoD
+5wZ8HkjfeAKkN8o91sSyXXDv5eS+hSY1QmyDcmZMywloh3MOHmwu1PbqpgdZ8lVriLS2PtploBM
tFvoj5eBVN1PuYmRbIw1J0PfOXXJUhAADM9cIRgiRwSOMbqPB3a53Yg51WwvlBHlUGmhZm911FhK
6EYR/6UntBTh3YzwNaFRUZElGHuxnvNnpUFLHQt5AfyEwsINYdInWWgZ4LK4k5+pG518Bmx5hn6N
F0G2CLuMS8QP0GgtRM9ixh8UdJ2zdd3rpyxoT4QrnPMu56+q9D0M3Yt0AtCjTu0Hy+SPzxttZh5l
QJ0qep/32UjqEJh5GeeDM0iwuMjuCvLEjc3ig3v8h0Qzi+ft2+PMnZRvnjdgN5lv1fNxiDe20+gx
bexloBtXOU4j4lC3tVXt6zbYtMF0qBtr2bHMkCPrxCTPDeJe5GsFh0DuiasxnVWw8aNtULyJcPvr
p/F9x+Dtg5oscIA4CKR4f0LyhE1kIwMexMo6s31W3iSfGQcvfFP+oI36szVIWKDFKRqgML5Pqhvk
wCrYfPaMMG14b+UeENhHh/ghBWr+PsKe45ZkFW6s+a4wYF4ThbXEiHl+gWhWddnY1Q3iAPyu9mlA
YMtw8ejjQxmKAa06X7jvI+yVCIGR/vpVMpOSXyfOOavYefDQIRWmuKq7B2G2bpN4p/nTeyXwgaHe
+IF0M6UPhpc8ikE5cIKZsBfgODvdsex+3vdO+RLq4qprcnbvGP8MPblVs/IyLau9PE2HVCn2Zl5f
Gl3sNlW+m1rlbMLlUfu7Afmvb0e7FFcGCduvhYD0MQabLIkfae3vwCEtKpgaYkT5XdmOl9b7nId0
qP2tDO5HahOXTu+SB9NpE9Wphs6ZshZt3snSgqWaYfucf1aDEFtAeshGdjjm3TSy2CrWeojz+6ZA
pzJKqH3CZw8CByYaN+7YbDMAQGhcMOkNbhC0JWO4RTi0ns+4rJX49JTz1EAN93voriWSKlVakzYs
s1u0yZ7pZsW/IjXqokJixgvoqoqNK6z/GBmVDVqtvS+CTWPYx9QO18IrbuI+3YVjdekpAWtVaq9V
hs2l77slExi4e19CcsZmzcvgdFZ5j0hldovACiyRBHXkvODdxM8s0gcaCA4pPhgg59tQPoSjek7t
8iEZLwqJ7ZOM9UaysvtpBHIULeyJM1OXlwMF1Zy3wBL5PN+9NbbeKTawdRwMjWuJppgVB0lq4UZl
f1cTBuTX6tnwabmoynNfT8fQo2iiLRBGnzE8ucUgndQ8hQAv2jtvoNlhWZj5rePQ1vtkKG7g+7lF
H9xgyZZk+WBl0tFW/G0MFzZIuO5F4raQmsPKv+U9/TivaXJrXUFxP9bXSCfs1r6s22YvFfU+a6J7
C9SjNUukIjgITDjDbTZVYHGRqJNDU47joRPyIYDOKGvAcFN6SEq41ZTiJgqDdYepOwpydPE9sUFc
286/rTP+tjxLdlnhX8QalwrDTKdqO6PrBNmiJdaD9q6siKh+bMZgq7KkQ1CRGHCKyOlafy/BDUM3
f2Xk2jnRJ7C7X0KpwOIB2CzWz6hvmR6ZL3GcCQetBdO1nEhn0lUKRVTLic8gddqqCWgkkSMEXyPn
gsY7nY4HJ0dsiPEGEIO/ZqRtl/T9nSJN+QKK2CKxuAfGjd75p3mNlWvzQbW6V4tgrTxs3lbnmDd+
leYnovyu5QIpRNpUe8Misd6yT1M/rru4d+erL8WJ63vJLiVxZhGb8WtYsO4P8qHt5HOkdLu+3JZ9
dzV18HNZjGYjsdEmOz2tVkFf7ysl2jVW+uwP+YtZf9H15DH2mhups+Fh8iyN5cluadM03jyJXGEP
uzJq3h7chwWfFdTJXdW0d3mOZb5jJ8JTLUbk0HMofR/k95qd7Sxt0/hIXSfloAX61TTUe2hvh+gm
aWEg5sU9amFpAfeClKqxuPHrDDXFY6mfm+LGCvVjFmioDBI6SBFVuR02dwaFaycldI66cuHBooSa
HyL1TO/1OHPnnzABIHhJvKMocky1vfKaaD3/CaOH8EoYFSjpXZXnO4Taezuc6Igk7miVKBS4L5HH
TUa2keJsDczhSWEyD+bvrEnVJQjDZ7tr9n31xLBxQ7Lo25t1CNOdFVaXuukdu6y5k4hYMuzZxtNj
4lh7gfoZx/TB8AK6swlZdnxEaB63WO/d0qbFEgWbSp9VQtFrlyNnIg4V4Z8LLW899vy9UFp7Tu4C
9D71Cz1intCGV7jgeSjG8tLm5kn830vm/+texr9sU3zXzPhXHY//h72MeXv454btxzkaTEj4E991
MOY/8UcLQ/3EyFYjOE5Bx6OYs7rgjxaG9klXqQBROFk62n3tmxaG9QmGJ9NeQ5H5F37vv1sY1idF
0Nmw+T9LE2xh/koL44ehssUUz2AXhOWN0Ep6I9+XiHIxyXqglwZm/XA1KaWbm/Jy8uK1rd7g0CeV
XtLWKtLZlMez1NFQgnqY2bMN0R7AgFGHLMz+wQ6TTQ/aBZJsXC3ZYS4TC54yHpBvzu1PNsPvRzHs
ySxCFpCp4Os0aDF8/3EluStLU/V0Z2ByYd37Sr9QvIvcmiii/uqE6bdjUSnC/8Zz+n7sg1qFsUwL
vSPkqULMS+zLUhukBdwAIX9QAM+V+Lcjs/lYRLHQa0CYRFn6bmc8NHCiazOEuguWpgFQmfqn2N7S
haB3S0zYxMzl9zD736bJPzmXPxTdBp4rvtZ84FlO8K6xwM6QvAg81c404EpYeCZqx+w8BFd/9ZJx
EENhsGLM+/73d1hQpaKMUrR3kX7A9iOhkNLAHXWH9MMI57fL//1pnI/FjkoYsiIzpf7+9hinNknL
hkumFezA8dILxMYPtpI7vVocjPBCgzzFAh7rt2p/AOiYmuDMBfT76sms7izQcbm+rpunpr+FVqqn
E3MYdpdPNcYUWYyLKtun05XWcz3wYIxIWS3FQaqeTA5qee8JU0aSfhU43McuhfvtROBrWv+6AcLV
4s6R6q+wGR0YdEA5MNwPkRv0DYllT1m6l7ozYwTz3Pj9Og32OTq0srlVcYZ3FYp76Vl5RQ7mSJlr
Guq2a2Wil7KNqJ9C78MW2LxDeX8mhWLAiWR7yoWbb55vto5lG/emqBU8VJF6akpvUzOvoVQEUehj
WfA3GuNLe3j07fFS7/pNDieJvfsHnTj1x3t0bnzJjK0VZK88iN9/DMimBTztUXdEfivTEmF8ta7y
wFVC4cpsTa0Aj1AS72NrqQF8WQRV/sVDhrZQ9K/kALdE/wyf247fsSRXKYObdBgfeju9mhiAmJHv
yla7C62nTv+fncFvPjqr+7dnsIikqantSScqghIGZGmOgNbspEXt+qJ2aaHCOr8h5XKbUYulTb9p
GufXj96Pq8r3Z+/daqmVklWCx2FQNRB5DX+hrB7lgumXTDcRcWLBmLSOsr+8RnNUjZm8kE1aOm+b
429unaTTJ7mq2XvSaMHJo2sQ29K7UtIZHjLh4xcfJd/87F5FCGDpFt0OAlq+P9MjaBw6siVfE/nS
MH5mi4+Y+iN5xo+vHr7Wn0ch0/L7owS9LgLgGNyKXeD4r3r4nHuXqXYwog++zs8OxFSDY2mKzWTj
3deh9WeMfcLXgQECLQkICZurlo218lQRv/XrW+SHdoghTN6jskwpoqIse3ewxk77pO0ArPfVcx/h
Fg8///oAvzVv3i8l3xzCeHfiyj5Naw3WNnEOxLMUdCLYdihN4HqtxDQcr3UarIMicGGOYuAcMVob
TmUA/URIoQKYqMeF31c0jb1Vh4YiMwZszfouUVoCF6wN+XOnHtLeaIYHWs87CTqFlzhtYS+Jet+2
ylpvk1uzYYnP8weCO5jZRrcJ4W2ZvIWEGaX7LgJUFJguXpi16sfQJhmPgnYp6p75LDyCQJB49pp7
JxyobkC4B9wtx380GDMb7OpEah2hVmxNgJqtUV+knsLO3FvR94X7jABCjTetV1+r1ugoMD/0pl6E
+oMPEjZqTRes3AaVCfqPdDmLf5Auw7rOXDmy3ALJsUaqCvvdjdRn+wQ1+pC0u3yEvI7BIyiHDSz3
3ZS2O49DREl92SDpqcg2LZVrG+jqVJtIbTtXTdK1IQXLQP6cY3HAxBRorynN0HAOZ++tjUwDVZC7
MeIbQPwH1p4NSgNsRetupIkswPHBM4EeALTA7HsZTcPBVLJtVSXbUI4OqQ90jY5MkMpuWqz9oNgX
APjoQa65j5cDu0zCGjHnWJeTbW4qA/pibaxDRtwozbaR6G5UKd5kZIrkIfZPdXVEIHNZWvZG0krH
qPDGKQwnTC6gSToIhIuWzK1oqM4Z/mVbvRVoBsLbuLs0g8sxB6OWXqswnzEvjScydpwUF4TF16MM
MZ3YfJYrBCJExYkKqb7qO914nMf4QLfISz535r1nbLr6ItdPDQz1sVYWhv0SY8qJJUZvGCtac0Xe
DNP5hyL1kZ7EKxm1iaWcSkqd4r/YO5PtuLEri34RcuEBD900IhCIjj0pUZxgUR36vsfX14Zsl8UI
maz0uAbO5XRaCQSA1917zj54iHBxULuT5tpQbuCotFUKbfh2ua5lYn6vhr2RpVdox/eO3dzpYkR8
i1CA2Alj6Na2U/+Y/ADXSneKrF2uMgrgJ4RK8pNs2/uxCW+N/iXqQd876mO3qWS7VvJoh7ZvVbcI
SDgr25E3nbTGOOUzkXsGCONMbPpo2ua5uWt6bWs3JDGbYo1kc6vj6KgG9aiL6EjheJfyAJzQOMR5
/EWaX3lVp6iMwR3ysYp6K8LvCqDnVg8phqFVgUWbyOk06Pk95S9vGsev8RgchqK7tlWSsQr7YIbm
zpA1HFW6K8LEmO64owxcO6sPWlUfGhsveNHu8M5gJA3aXW6T0IHknDXlpoF1N0+PJlEzhvNQzc8z
tbuimkhp+GwYwH/DlkdsH4oF6hPWKJSbrV2NnoHWRMfkHB2K7nucfJgpvUxhF1Mciw/HO4wTFyFw
KoUBKmcdS16V3xN9c6rBnwUVo2p5tkq3g4jgtlP5WNn370+vf9og0aP815XPN0i9HquiSqBBTIij
iqZlb3EfgFbHv/vBsn7RtFhWit+udLafsUACtnPKlYq0wkoebirMExD7/5sF6bfLnO1ZJiWSRkUI
BI/v1R/pbH2wHv3pgfE6TMkeRbKpPDvwKiQ8yNKIWcZp06tbRXU7/xBVH+y8zD8t4mSDUidmYeWs
erbojRCzh8rkcKXO09ZU4MOayjZlnAjZvnRAQWILtZY5bjqiXom32jQjwng2/hPB3I4RukEkXJvR
t4TXTDQeW+VbX2U7eyacANePL4hzJCMsIYpXn90mVl2tstdaQXxkHgLjgshpfMEscepBdwEsW5Gv
t4qRiNmER+BZX5nyevQnepCPQXSnUokcovHYk3JlDe12lMa2Zq8q6pNSfm44TWEHyGPtIJ1tZ3Py
acBXD93JMa8Dn3a/7VANUFd9aC6WfOICk3+IY/+/+PSRhpvv8z8Xnxb1zOv3onmj4+ZP/LP4ZDhU
mBalryl0FQmNyu7un8Un/hGnKaoOnPuR6gI4+bd+Rv+L3eeiqlEdaVL64E/9Sz+j/7X8vQ03gh4a
q8jfEnLzbz2bNzkjOPxHUhhQF1/D2XndVMwynFU8m33hbNLgtSe/pdPNXVfrJ5WCero0egFrYI0E
WFYx3WSE4ahg7uOvhRA9ewrxLS8t1nhL21EW34xAKPG9bjGn4pkq2D/R9Rj5sOFtrPAo3ZTGpyAz
f1Dd2cQDWxpgLauwDX8khvpsjtAP2NwrvzY56qtMgie7Ijae7DUfr/ScKu4UJOuoQclW6VdKQBbr
vPBLsYyPvdc1MGcwqEy44Z2gJSdG3Wc0hxLjs9OSUaxk26qB5pDVxP3SAg8huvwig+8FPkDFGW9n
MGrSKLYDqPjM1FwV99+MTV7p7I1VqSsQ3FtBsn09WjBw8KIL9b7HuTOszNVEDPwENB4StxuxqwQQ
8EVpjkOsHI0iu7Zku2mxZholNwtjTAprW0oHr7+zqeiDxZXYKL3vBnizevo5IEUe+HvmCWvbxqYL
RqeIwiuybyGfYDute084VDyKlNeh3jTgqusdqJmbUhc/Jrt7lpl6h9V8lUPaHsLkrupfiqGn4WHt
LCe+iZLENfnHYE7jVZU1VOtx9ssRfkFC0uyYSn0N0HQFfQByASR16yeIv72JjVSP7VNRivumCA6Y
GTtKLQ3wZ7tQb/Geb7VaHkCYrtmRc+AuHpZfastv+Fp2GSAfso1Zk0NX0GaVun8Qs08oVnaN/GDj
t4QxOWApV0ZieYtpijidLzHJLVj8n5bf3OXmZ/DvxCJle+Lg7nXyHux6b5odiIxx2xVs5yEngNg6
YVPfQMDUeigIdjseK3ZZONnjQ57rsHqTY9XPN42deekUfyq6CR2RjViDWouV3c8KWC2+Hdr2NxOn
MmUg/ZB9tTqtIV4B9R+3Y81+Xv1kVLcV0lbsyA9z1RywarmG+WDwoZXKtfSfmgBzVYiptMuuZWt4
SIjhChdX6ey/VCPSa/tedvYe/S7yWRDs2rAbM6oRQcoZxtl0grawDaDMJ+OAz3O5hlSxoqYODczW
LRoGRSFQUwBGImI2IRiPa2vh1xJUX63i4udzrzQg4CQidC0cVUk2CU60jriZPMHONaITeywJB435
0T6RBUhEb2aFbKSYlIXpDrzIlb58TaPtRqLfyDgj4Q64a+AjpOE9zc2BBtkVhfqjZZN4ErVYDrUU
omvkv+SAp6bZ8ab2p5oWD4WjngLE+yV8VKQlhzosty1LpQ5oD5wF5HGORdBmlHzN2OK4ROHe9c3p
BjL2g5gR5CnPwIGuaKFvkKDVYFis8E7mI+Lbfufw1IQ1HnXdPyYcSjKsWoljel2ZwvHod3Nq70wI
yL1avoBPNmR8F1npDsaGWybTsW7x0Toa7SMFjuQMxCQ9TiXJo79Wif9fTT9YTReFzH9eTR/DH+hR
w9fs9c2Cuvyhfy6oFh4nWi7CwpJNhdkw9f9dUG31L2lLVG2Obqo6Mbz/XlA16y9UIFJ1qE2ZtsUi
+M/lVFP/Qnqs8v+n6m9wdtD/Ti/nIqRYxdlDG8FSNecfK+rbCpUszb6Br194mt6/xBhID2Heg/vI
RHOdZM18CEJdrpZKQNjBv6sCqIamXSh7OWPaGCgUElsrVkFLK4hjDvjsDAzXb0/0D02HC2nMcpNI
ZS2sNEtn67zr0BJFU08GoLnaQOxHdoG1TasKO4p0omuUDce2os4zqETH2y2rXq6ZI6Wd1C3zvtpE
QYnatS3uszlSIVMKbf/B/fEG3xzluD+DZhhJR4ZOB25xsf1eti3ibOKKIveYooY1j6hbEYjparGj
f1ESLXfrMCU+wKQipNoT2UcxFoiWfKFriLvVPsq7D9RE5ycJbsikbaJRDzQh4p33T3KmhgmYTO6F
tVZQ0Zq+Zql66y84G1urDqEvnX/MDv/nxtByRR0lqLSpCNIaWmqGvxVwifeFfFqAFp9RWXuWsU9T
H35S6Gp2oX/wvM+PY7+uxW6SyiOQKVqab68F3Lms6hwkRdekhtuEDUFM6JTNSeM1+9YHv2wZumdv
1+HwtxQ6MRCaFwbUQSNhpdXyzLN/RaLr/kLqU5/UMqOZ0vfqrqS468QdkjzVJMdFKIQnldDaJnC2
ZclfoiZo0TZZ3XGesbCr1lS6VIMWEQDIcA6WOxyi+TXG9ekDI5pYTti/VxkY11jdCE536H5qOCnf
PqsR1UNnmJQoA8O+bcgmASMfIivCHDFrLBytWV5NRLneadGTgdJrgyMsc98fH8v7eHMPuorQWaDT
EwZN0XOlHg+1sJV84NsIp3KjwnkYp4yE43ZXWP1+7AGwtQS1fPDeLr6S5arI9TDnc/GLQSllmXQQ
9jISTvAyoTbSN61kq5MW6kakbfjBj/zD5TgT0bFn5Nmcns4GQN7KIBZ2kHrWyAZVLZ7wL1mrxveq
xvropV58kbpq0RylY7k4CVgg3r5U3bCdPGHL7nXmBLS4xJau+Mc5rm6Jl8NJtACdRfvDaM3rrG1e
aidC9+a3+gcFiwttNqpLDmHoFFiMBIvS2UDUo7ZtbJkmXlbodMpiF4Wha2avQ6TDygw/TSYG2xYD
3xR94RzwXa+GW2WWRMZHz+9/YpdPn8XV0HB30Ju+7LvnHXAZYr1TnKmU1tuaUIZK0bPbsQLnqaXB
j/cvx2n27Ivm8ItQk46Ozss+N3GAu5edRV6IVxnH0EcLlbmDfoxkfRyjeJvEziNBoR/MepejiGs6
zOqWYzgs/2cvXQ417LgZFVIcJTd1FC3uxB2ZZd+SLvgSJeZXPdO//v2faVEGWH4kn/UvKMpvk3o3
jblZNxB/Biv/NOKUdH5WSXZDvs+9UJfkQ3x9wax88C4vFi9dMy0GLzpbC+vC+VJCswUtGcVjL4YF
ws5aSCJOIdavE615caqnv/0bERHzEtlKmaZ+odgodSN2HPg7jlq6pNXy8QYJ7Ex9n/dktU4Rgjgs
fOnMPv/9K/96Y2/nRdwuJp6I5bcyS53V+wRsrngyrMCzsD+vKcnRDj9KrTZPKEDbIUeXX0zKcRRf
48BOSYEUzp1dv+hREtDrUqrrJjk6jd9tFVhWz1PbuWN/i8nRbrMrOVbNtTVN/iYrSoofufndl0Rb
RkOg3cSpeVKMJb8Nb+RWKXXPqSbzpZ3M667wdyLJyL+wMZe+/4MvRo3lsDswHWQd1Df5jt9OW0Y/
BzOJHbUHs7ymaRTD9B/SG9gjijeW+YkAW+yeaXXLv+ODS198U28vfb6DLLVGyULFrzyEeZqOU5YQ
44pK7PrW0v0PtqsXcxHXQpXDzIj8wNHPTSJRMzQlPonKo1JxSJDq1oTPxlF/iPwPJuBF7fV2HuJS
piF1atIoLsT5pZRomjBzDhXvV31G0fQM9QmWOEmomcy2mW8ROFs+KDQe0YLjVlEAwUforOMJQOgw
51+zXNsUzTPLMy0R+g5SScD/peTbGlP7vWpH8KHNsBMUoyVGz1AM2C6N/lUQt7AKw2LRAkArEsZ8
9/63crnnX37ast+iNcIKc15zj8nwytq2IJRkintujhZbOTpen1n3Y1s9xIUJKjH041VfwoYde4CD
ysFfIpamWLzq/pSvCAeY3SBlWL1/b8tS/mbccmu2ZI7SLImhcDm1vdnrNiHJq4lSeih8qFvH2RZY
nvZ39xNcZDkWmjYVVw3y1NuLdDba+Jn4Dhhq5XfLx+1s5jT/0pgUt/Ej18cvTtPZT3KYhWDzS8q4
F0XVvjamRo1KrmbjxzXxDjjgBUyTfjQpNTQCbCs4GkGe7hT6c9kQnAysCexuNRJvPtq0/mGeQP9I
AwQRIzLD82XH0MthouNdeY1FwNWwdFdNCM+bRsw3XdO+5BoWgTly9sLpHt5/tb8e6/mDwOQlMGai
RnHOezCZUQpVMbXSU5eVpwdZDMSw3vipVW/a0N6Kwr5qbUN1K1/5IumxokgHCx/JL4EuAneuqnBj
+BG1P2JFVn7ffSrwqjWJ5pB6q5eHJEjlbpicvU5O87odPxg22nlXkS0Jm1BOKhq7IediaxhmYV6m
lpV7o0P7EPAfpql5ZXa7MYgp77Zks7WF/WT6tXHIUoFcOdI2EiuZILyAylN0LwcyCWYS5UBWZOqx
iDRrZWkYFwe9/mCmvJiVl5vl0+as6kgBOubtN677vaqQmZJ7xuTItZ7J62LOt0OW7mWln/wQjPr7
r/dXc+DN62XHRl2F8zqvGD/P2Y7VmruG0zaIKqwi2yox0rsB0JxaqNnGkZyAAgVka0LSpQDbWJU2
FhD0erKcE1gVkbZO2vIz1URIq7gdm45UuxQkhFm9cq7fqU6/EtQxV/hN94RO3vChALU3CX0rHi2j
vc5ZbQ2R77RBXEkykMVkUvokih10W7tPBEFSGp0xZ0SvoRjAM7ANaCuHIj/5rXeMRsxWJRjKTvm8
gKz10P+pT/I4UJMRPWoRRX2aZxVKY5VNQP78K9IBSN/qIBZmhv/BBHW5+LBvoXS0tH1sKjDncr+s
NoamNWThyVJ4haadHJJmEDCw2DBlnNKUSEUnSRLET9BYQRtuMmtiqRr0FqDl/BwTkec6sfMUOtN1
nKklXkHzBrQg4CkD/LxBUbYAO9tl/qHpPvVIJuvFfTeSwhuVqkX8WfKYwRQm669Wt+9/KZcH5+Xb
tH7tfg1KdL8G2m97X0A4Mbo/kMaT/5wO5RUpozFBC/om6zlu2Z2yobKjrn1L7mIbYYjjl//F6EDW
y6Yfbg3OsLOju0F2e1gL7kApAh1WNUM3GJRbEgG+5VZqMCdHH2EOL9cBfrVj6vwFzhzi27Mt6ag2
2H7xRHphxbTRJXQ2JiU+aiYvSTwTQ7IvW5pkS7uoFtaBSQbuY59/Kkp/98EL0M5XWU6VnC2Z/6mt
OdzR28kBc7/swm7KvSCntaaolhdqcq8kqFP8n5Ot7M2ifc0xBZM6tJPpjWz92w9u4WIhWm6BdZGG
JvtzTV/mr9++ATJBO9bLIfdK9hmy6n9oY0RUbEC4lNbVxzRqHzp7PA74vuFb9MHGefGN6TmZeFWV
NVurMZj6jeP8dEK2S3pO6HhazR/MaX+YRJfCjuT8IpDbnL+ynkCMdk7G3NN8gPd8h09pSIUnNPTr
5RUphXn9/mO52N8u3d/fLnj2XUb9PJKbwQWt8g7Vxc6s9d2CgJbT7P03V6LfbEhWYkrlb59/KuNq
NEKu1Hl6RhhRRnCGaQY/0w/OgOJP3xo1ZpaghTlG+eTthTB111atMNQM4l/62jmaKZiSewBCDpBm
1VMU5RYZvtjUtv06V6S0FuZH93Cxq+SxUkHmDMo7ZNN7NvRYs2KrholIWrAZuSG4BbCdy9E3sQiq
Vm3b3zRVU3hKTnRlycaz63/ESRSfaoL81hwUxQfzz59uiOM3FmtmBIb92VoZdoZRFiIizEXL9CWD
6jWpmNvff8V/mHEoG/PjlkMh/DjaGW/GGGlhJcVX2LdDFzOsiE/fpVp37w/mvHeI99yBg/hZhvZt
O0vsTCGZN/U0Kl7tqPd+SX3t/fu5kBeonN3Yt7EZQe/DArd8Kr+Neb1BhlV3eEpjMyruE6cvFm9+
xu4kxaTSBIg0U10FfkQW9VS216i38JPXzR3dOnU39BYt1Kic6MhhUizrXj5aMkpInDxVla+uZIPe
eFaIIkT/Uu9yQvseIIZa29zpjqAFoFshNX/0rSa6ywjaHo2pPqHSqU9jknx1hro61WEktzoK2c37
P/2y0L389GXFkxw4cBidbcds048t0wKXnGnF18ogETufEQQiSwRHVirrpGk1FFwCezt+XVOG5ac+
mO+UTjGuYICecnqqK9tWInK7iDuIVYJTNYl9LxD3oRrmt70v7tLajh/fv/E/DN+lFWbQSkOVzPd6
9qWaMjGyRpD0kVQaPHojvOPwCBpM5K6tp3Rs+27tl+NzXFuHxrEPWWY/AS3+YAQbfBlv95bchc4n
zCyMIee8KtsmhqZYQ5Z4vhWsRePEq8ZJ9vZsf3CdX8vO+YWoWTmcQpdZ0TybreQcsE1sjNjjkteB
UdkejYdnuxBP2MefZyO115YgKkLrCK+2YcVPKBBdtsVwp8Zhk+DXNn35bOlLWcAwlFVFNm0uLFJh
+kdl0UoIYyWHjmMPZU7wFUswtKPcyiJyu8LGnCKYbAxR3Fdi8BKLcoDOEx4bdm5l2u8qQXR1NTkf
LMd/er4Wwh+O3Jy7wfi8HZkZVLuZNxh7oNdImB6dp6CyDpPAzPjB97SsYBcPmPHPDLAUWs/7eUwy
rRMjD/aCcmofipE6a+GqTnNjBHurI49r1outPnMujaqFUxeQvvn+LVzuPBZ7FcRFQbeTnsLZYkD0
URcJjWIvQTCvxlydrDn5WtLCKWcfdDqaazsmj0VyCnj/wpcN4cXYxTeF8RRcJ3v7s6dcgROx5wSz
6yBPhEoE6wqGAyGdCqkR5HwbcXKqZ04ThA96QldI6OGO4uzBGXzSrJxXvPGveRAFnmkFH1UQLxDI
HG+5vcWoxQK57Hbe3l1gRXMuhUKCsY9IW4ahp8Y1E7R2PbEtA6J/dHoj8vzGVerp+/uPRl8e+tvP
gia9ZIqhX26zIp5dvIeqk+QlXdW2/+wHgAljBz4IarVbJyvgzyPAtMfvnTAPCUbuNUF2z2V0Y2sN
jmkdcfjiBGTr0Dqf+ZZCnLjCPzXD3UBY3hwoT4FjPaF6Bl4sCB0K5mctJN0wQP5v5uFntDzd30T4
LA/TwPxGtQAM6UXPti1CQSfV4WFi6kFgHVJnq+sHp+Slvv/o/jBDcymTUUt/WEj1/Hue7ZLNnG9l
Xi84V2TJ1ZhaGR7vgL/pjXanNf56kM5TBzUcrN78bGMVm1LwNO/fyGV9x2anTKrSosVwxAUCtFbx
aytmmHmVkgDtVht28NhTjcQnvlV+q22LuHTs2WgJVhlR4qvJtzF7zd8NgiyAXs7Pk9AQxBb9vB60
AM2/kqUotfxdT7XVWdJSLaemDEBvuMo+OJRezgrc/KLXYEdMXVBddmy/7U1iQ8iaZDHCwBRIgSVh
OOsySfamPn2a0r0zjWtF669iEVvu+4/tT+OO5q1ge8rsKy/ARyRBTyTNmClnUarEBYHGpZW38BP0
r1Xk36qt9Zxh4p/v5zz5yL8rluX7bNzBAIaxqrE5YT48mwx9wwqjAEEFE79xPebKVhHaTeEDEaJO
jV3u+9g/I9AmyIql3QofaKMTL+yQPTA6ob4z9cpny7XSnf5On6E4/DfP5rfbOzsP+aGObyHjk2qN
e7Oer37tkpUUlGo13JWa4064YbQrEmw+eivLXHz+YDSVM8ti/F5kRG+/h5pgHqpEVsrpqH3QSZXz
ZcvKWBjhgWQLevlrhcS3rdFnYBhTsRWBuq3nYa/E9UfFij/smwUrpUG5nnYwm+iz1XmIyN1JhjL1
GjIqBl/bGmGPMG/sX/upcdYj0fbDOK4hFzkrZRCwuox2qxHtTmLMbd7d5OOrXVnfRJeB6rgnP/sR
YtN3DjuU30hfAtAekS0GoZa1D0+py9ofrG0z0Fda37wqsnoYl52AdMI7lRbeiqPD09D/fP9da5eH
bX4lTQleN6ujWGTOv4/Aeep6tshY3buYG0sBba2UkKGX1o9jot36tYW2EW5Xn6Rf1Nl44S3oq0bY
Bz1jJ5Vr1pOlKWy49NlLKRUA/6xWo8oiC3kfVaMGOjbhD8vrtmEnGxOGoWD9Kuzh+f0fctm6B+rM
r7B5UfwXdpJvf4jJ1dOuMPHsx5hwigl58exwC0GiPY5Y48uyPPh9f7PsoYsW/RTZZvM4Psa2ZCnT
SDt9/4bYWF18zOiUEAZzCGdyBuD49o5sw0+doccDJtsT5ThQgxFhvbLeNLmSbUpB3HZFWmPPODog
zszDmjp6ra/SwTAIcocpaxT5Ng3wvPlFx9Ej/ixs8pNIBx+8iFLelgzYahPavoQYat8LsPtr1TTS
nR+p4WMWXMXEsrXIw45TTNC4NA4mObpDGam3SsS5x+n2mW9DbvOH68yyvqStY2zAfTyGMcmcna2+
LDyqrR5ad3HdBbB0xmbNVtVHHuF8I2EJtnKkSGrIqn8jdTqQRNRMbtk21YooAXvfS1dKbemzKPEa
tXHjThwtKSsllCqpfWbqNXfDpvx51q9DzclJgXe+FsHwUxTB98EndmRAqHYo5tHZzob9yqSE1ia7
F60lPCcY+22BtX6D3a/iKCuqDbpcYn/BryFkHrzWx+DMohsvaNeJDUvbfmr67DYdgnJbhV0PacqA
yTraX5mP7VXb1v5+sAkwCurIuLOc1rgjCoOkuS0Lg1cNvvNqDmjLrzq1Ax0V5oeI/Mt1O/j7GUnf
9aiPg9uquPCGq9Huv8iejGysJEQsZa3v+TBORBzewnFL6DqOgZcj1Fpl5BbMVv/D95XPfaqbZKCy
Ds/mdCLoG1ZZZK7McEK7rtw3HK1dqc2cWO3h3sJbTR4ViCmtrq+zzibsLdavBqzfZSUAM2LwY7wi
Yza1IzyYEatbIvjKZlBSYkLgYVk/M7Ujds8i622yMTS1fr2Pw1lfOdGACaeuHk1FrdYQ5/z11H8Z
psznjAXBNjGQ6mT9VUS6s5tHZPOInrwoURL91nizU6D1NSqE/oUVuOZu8ukv6jJ/iIII/UUzBS4e
1i9IgKn3VC9NXCREglrxPlavwvKQFa/NkjBfE4yiLtUCywAkxQdB2tyuYgqJFYHPqzfsjRNo5lbB
3rGLt6z2/U5UDTHTNuKD2gaw33Zk1BJ0k6nWTafSMe8GhYVe8t31n+aUPpYaQbaJrmRiYlOib+hS
AfAGA9kfX+/1GCiKa2mhp0TtrtTk95aIWHueH3wb12nV/jALrI1Qnj8HofgqQqGtRBRMcA+psWt4
EqLcqT9ZvRCHIYcJzUDPNsEYGjue5abXBHHmnfSSxMoe0RqM2NaYKvVkfJ50C7oPYpx1LDP6SQ6u
3TbXgKC2UOJMGVElW/Ksx8w6tLMGVym13fETVYthy2nM69Cu8i2aL7Y1JJQPxlPBt7ONhjHa6n2/
yUNW18KPXwiHDrYlJwAOSJXHS+sD2GiWKcJ9F8ESHKzUd5MyY+eYpy9pO2/UBZmeOxUQqDB2NqYW
BPu4grdYmIF1iBz8sd18q2TDhqMVWK3Ktj3Iydbaj319pbflK/GUw9anHeP2ZU2aWHsPwcE4NpEi
CGOEchjBFdhEhv/ihx0ykiSKboYkPKKWAie5Iu3YdInQnTzfH+vDrMvnsQVkpmok1mBDicKOCaAW
9W50JBRElTJAI/L2eqA2t1JMbLO2pd2MRUr3Ss3um/QpTPFap2lIFnNvyOue3sy2TaZVZtnTKiyS
3i0mZtc60wM3y5t+3aG921fS4RtJhocQGraroPVcBWa3LVu/3SRNJD3QcvP10AlrgYA5bpdpFtYW
uOCq8jRECSExgQ33fdawe9gqBp7OpVqNBS2yunVJWg1Cfeuqr38odrqBhl04pbkKNMCP/hLyDInt
WdB8XQVNcJUTzwUUgz83Vr1bVt/8cpt20sdvMJMR0bmJGdDsaYBKtyV90HmJlg9ITnHjr7ZP4o3e
W4PbJJW/JQXtXpaYoFlBbM5zaA5N5ZPDdhP63M8a9jZSqdHwwsgp1qXR6l+GEs0jO6ruOjIlTBo8
TRuYceWxsUvT7YRefU4CcZPaY/a9KNQ7qFGrqOxI2zSULbU2fa337bZSf9VgDH2dx5JxzeCsiQon
poFaXEFHMpbF8JLi37Wg1ysJybX1TCB7DHiuN0WxKnqsArFl0dgkBK7r4qOj582Lnc54ZZotSWXF
vVKzq5dV9DjqTXWFoKneOnSIyAtismpq2XtGWhH1VdEWk74MSIqvXDOe/f2YKvGnmUJUQwX7Su1I
NrCt3ljnUQHvhGLSdpJa7GYj85TQ/cdmyI5G2+deak/1Vaf0+EPSeZtpk/VBuZO4pvMdB71L9KGI
Btn/UFM62wMVkaG1ma+b25TwHrYPc4+9qr2bqsTeNXFvXvNQh94xWW3mmzlrMS/NTIx2GXxWKXCs
kUl9q2eHud2cHB5/Oh9TOomrUGVAs/mblvTDpDoZc/lVlArzggpRJml1g2TVPGdhKT+jAr9KZeXf
0kwsDj7ier8ULEcVKy4bmw2jyrm28Y9lddBvgOujcR8q/gGJ6MD+8paaOe9kPYj8u0+hZutLBTS7
FUXrNO2Z8Xx8UamKJc6X+lYH0gkpAMel1sq7vCOUrbCRLZhZ5WpK9dDrgXaco06FtsgskLTdnug/
cWWPIODLrjgZqTXc6stfCp9qd15qm7gxRpIiu3QTlTjFW3LytIEbjxR2VkpeEhoV3EwJhASFUqgV
Z/WjVdav1N4meMEhHv2mISKxmqjlyO+Br4sHRgz2rt5RdvEub7SbRhSnUjM6Lw3JHihqx7iayIFS
x8lYazy8m3EsUSMmJKs60DGOWWvaQP8A6wUzPi5zcbwOs+67YdHhErMpTFtzXwDF7LdJQPKBrLOT
PQLhi614XDVFeWItMXGhoZVqy8iLy8Hc+UOhbu3wTusoC5DdLmH46SUYoOFWIyW0SsojraxpgxOr
OhRN9EXRCJwAB0EoNGTfTQtiP6jKkzpat0oDv4U6V3yIgiJeTRV7XRyBijvqLU4GVjmXMMhH1Qie
p7m1XCPLb9iZfSt0WED9eBJJZa7njMI8PcWg0i3XkZVzFQUWCkEt38aYDVZjXOFESsSjQVrZukXm
uXPAwc0x/8I2T+i3j5ruGbnphbNJ5nUSnUziOLZKQ1BjSAbrmpNDdG3Lq3GuzR184Nuuk9NVlfJ5
NLi87IjJr4P5ydmHqKzEEduh15VtGKUDcaaSKc8gH69HWaKk7bMfiGJfDg6ZEIXY+xnvp9K8NCE0
van04Dh1T53VpBvYdf0GULJ6qn3704T44hhNub/RIhQBZLrjkKrG8CGfBjBjUf5VDZNb0Yz+Y/JY
FxvSQEx/MLy5GvK1bTE+qiYGuSScY6UoGCDC/C6iabomuw8mMxAg7i5KJUTJeVxHIQRWKwgxYeeR
1xMOiskty66MoT5FDkt9RF3yoPjkarcxCGdoGPwv/pUiBiYLe10OeYZ2KnU8tsrGqoAlvSl7EiSy
suiuFshGqvdP0eiD48ztH12nWfecMDylU49jNQ67MH8UmlIeoauufw0kmyBXF3+LWE2a024LfVa8
ItbpznckZ3LifATVauIGU5gvzUnd6FExsroVyjqN23RjGp0JvMrckGSWuE4aEnVajddSkq3R6w7/
GkEQtaYUIBWYiQs8c4VJkK5lJOlVlDUH6nrqJ8W0XqwZw0CR1MZGH5c0lJqNpJOF4ik0vdKmVkcK
rokS3RCHIpNUhSMur6OcXbKOdbdqg9tS7U2Xutl9OgXD3lbQF/LEnqNoVN0pw1U3iQE3YRhv8M2e
4C/0GCqRMaFKDQHkurkh9lHD3sSPAuERL7nTOktZ1YKtLIl7kZreJwbnptjPj3mPJTN0CCQlnLh1
p4hNty73fgyhKsjUAlMsoS0qAdZrYwQoq8QWIBdWzER0LI3SPEwkdNJIj1RXTwCO1FJeFTmEGFQs
9Cephxem5pUDMcxaPz9bsCTXVT73hCFWHQQv897IIZdZmUF42sScrVV4/zaGUhJAH4+J2w9TutWo
2eBYInWnJyt9M0STfI7qfCM4+qwKK0NAMOPqM51kU0XGI7VVez3K5oHdw0xXdkAHIgmw9XdZ0wX7
uopybxlfaNKolLSxVa3kyBcUkcKsj0JC5dY9DgMUSJLxlmTwVWNW/RFGy8jvYQPVyduqKsK7qUgI
2niG5aXt5zHzihEy09g4Os3vXltJFMZrK+i26lZMQbqxmgDPdTl990u2fzREYxLrYZE/5HlcfHL+
h7AzWW4b6brtEyECfQJTggRb0epKljRByJYLfZ+J7un/Bd87+CxVWKOKclQZEpnIzHPO3mtrTruD
d0i7t+EKHD3Udqe9Oe6mt4H4tMtAmd90O8SJ6ZNuoGiOkPHHox2Wohc7eoLbItUJpUc5zh+DRIic
+GHytTlALwzSQLXvy2gSe2KP+S5rs8swsm7SqUCQpM1vnEz6UxHNQZHDb6C0noNxtsVuSafq7CXE
76ZLkWyKruMZaXuxDHgyCd9T6C3GP27Rv/Q5xVV3O5tLS4YNgadJK/eORMeMwbe89EtyGRrnDjkJ
J49kc5898ncyV2evin+Upl6F5kQQpue2ZZCo19q22kNH+blZdK6pi3z2ygHpG79RbrTHRLEqE6Dv
m7nkIGo8UofmIctDmKkHcBDvZuvQiihZ0q6Y1nSiMM/90ERsGKYdUolIy4NWM8nbZg4LZ6jyMXUT
gL7u/d7MBzjjVAB2jEm3j1o9XArjXhvxakR5hZ830smEgo67Y9TSFo8uB3k4J1yQClSrQTXvaMY5
h0bzlgCw6YOdFw/2gv0hNVZdHJK+TQrph/OdDbcui2mz/Fv8GpM4vbbCfZ7d/Mds5s1PjpUnv6rL
f9BMbyq7IOg3879naW3s3YX7jV92jMwJ6yYMtN0wqNNZ4A3HhuWLrau6Dg5a1G3L+We93qjrqn+O
py66s5NKXWlZIYXzwthgSyMr6tRpDbSVGv4wdm4Q2lbdoXcH6MvOuPf8xdmWOf0FvERD4CelurWz
TpIZoQAqRhr827a75DG+faQi24IG+N4drDLwhh7W/KLkt64U/jmbmrDTnP6YpIC4ZNOiqn5mTTvH
vptmJuLuw2jTBkpqa74duztf/iAOF0u5EFeSML5lZeO+3U3jnLxW6W3XSBMMG/EN+py9D47/3Haw
2I1xOHZ6ExiTAvs6ZhcaZUdp4DVbKlJ5eR9yfJnRuLHFsqDcdLV9nrq3rj46Fxk33z3v1DHl3bJm
5aaMYPFPA593P+bWuW/VpZ9Je/NrNknaFfdZdGlgB91W0XAxXWR9ceVkr7SdFZhqb0R8R+A405G2
zWjSGfQsAIlLpTPiSk7sY+bBaRn3OKuStxvyW0uMZ2ylE7WCDIdqyrfQnidr2KWF55/nNC+O84pG
SpJqx0YgtxbavwpRwX3W+SdABNM1MbhwVm1zYA81gaJgxB4flbLiB9UBpFr382J96RrcemVOflcD
dmnhOuUpcW967aPgtes6QWICvoCNOVmBsLS9by8Iztpp2FU6mIEuE1u6BenWRw7rwQnYGEE+l+kN
ccAvVslllOWMEQdogIlU4qKTs078AdgFTj65jJwlrocRnP3CGAtzYxX0M3ovvxQsr02GfHIzucZT
PnYTgUkVm7a/9moqATohq56XnC2+jv2RUIOEkm2yUO9G0WFK++bam0N3yPv6h10Wjxz3D0tVjeDs
OIS6nI2jSYp/ZgJiY5evkuYg22huPfDPOcDyu6lcZWyK1KYmRCewzdpxDJRlnfr5+3rlzipuefUY
PUZIZndiMhrkz/avuvGf7LHZjwYKwIRW+G2psq2Tw7omkDMD5wyGOWjaotobZXmWZn/DHPlHJVhr
0gJkVSDo2toWCK58KdPAoy+w0iSQMFh8NHb9Uo7Jr2lxBFS3YQ5zUs0I/4BuYzpcy6xHvwAwrliq
xTifzJE7KneOMyO/I5Lf4Ugjt/CAIJT9UcByKwgqIBtg+U5SGLd4F3ZUpuJno34Y+xhZXyG0g2Uh
7baibAiXuIiJMTHIu64YJaDz4rZFyFUnDUnfglZzkVxhJsEkLOYqHDpoUYA3xGlJ3MdcOe2+Xtzm
Eo/z2ox4cas+IY0kSU+DsiiDaq62Tt/+G7vu7RwpZyfxSkLzz8Fl9b/44eL93I88RcU6FYkcjku2
oh/X7zkdJZJiqGH5eqWLS/5vpU59tA4qu/TidCRopU5/a0V0dQfmTn/vzn9Ww2JFcLCAIQ1CZcP0
9M/mvDtkVHCJ45L1nT6Q5f3sdk4V2hkci2gkCtiPn1uh+cBAgjIhzIzAkS+GXXT4P5XrDnIIQvFI
Z2LI9NEW0JdmXMNA1EPKay41doIjbSHMcXSscYf4fjhIk9TywcYZbKwSlHF22ueI5dXqO500hfNU
ECofJ6V1shbzqTQLaxtZSXzIFI3HLnllynmDjBMORDHfJQ1Bb5mWJ6HKrm1Xe/d6hJk8QmynGZl1
h8j/l7GCTds1dsCN001KP6zzRvPfua3guJTZk1tOT3qlQLGb1ngPWb0+CqeJ99zpj7os1L3Taz8L
y++P2dA/N6Sc31umeqniSzZ0w3czqi3qo2XZWXVrhbZe5GFrQvOHpV8cGHD6/6QSt9pjnLRAlZyC
I2qSsEhANS0S1n5kOzedlwznfATZV3vNgeGUvx0zwO1jEU9BlDN7iifdxh8c0baP6KBOVX5J+lZc
Ta9/jx18bzAQOdz0qdkOI5Hwtb0ppkW7FFW2oFt77IXdnktLo0pFjzf6OR+9m/1r9az/VJuvplnl
W7PnFiAb96no6+8FztSeWvkuX+bj4md3ur30t6pKjr6VsHV46sFMzDmUI/WMqcmr4RCVhCEmBs8G
GqYQETnLKClw/0B37ZHZETG+Hbgc0EpyaZG4zRFribWrFhFqed4TWzBdxyjedeVQET+oTwBIyoCl
DFOy0Z4VJUIwjXq0X2z3kXxxbnhdTyrNaB2Rrb0gr6QLPcz2bqxJ8zOrkYaa3kyMGw6WXUR71Moy
cFpiHjPlXwwKSHvSUyQq7nznmqV2ZDK1K/5JeVMfnVkYgfmj7uL0+6TPDQE4008VWwHdKnoQC06m
IXVqoqPM79AYiouBaD6s8qo9uxRIG2fhKtdxMJAoS8T5YrjzkQ4r1JB1T01Nh5IpHu/mxf0GyKR9
diO203Gmf2n3PdXByqvRyFWcywF5PevJktWwIzm8ujrTnTHedNUw7gfPLUNfavMhI60ncL2OqX9t
xZdqNi+YRg0oi8Zzixvhyeim5pSVuRmIqsq/0Bt/Uj3QnUOKjugHU9369v+599TCrijKYXxWw97s
piiQC1EzaGW5+EV7FySareO5+CpD67PmAUE1Tlt6Nhiw0KauerT/UVvENsId5h1LmHl6RIBBxrit
fnMgp9UzQ30MCB1k/dBYjG9ZTXn49y133VH/mO2vcm78+jgl0cYyb/7z6Z7OjSstnCWswQ2fx1K+
58CrmZ1BFG+i+fHvT/u9ef75OEwGyEowXdnsof4HbVOj91nvFqYVFmQknSwkDWGz5qdG1bXTauYr
o08Mi3Xv2gwXjDn6Ln1dC1Q2QRZ1mma3dHqyy8eUNIpyyDaMa7dkw9B10nRk8fFAwi2Uq72jOL/l
nH6znHw8FZ6xX6Zk2Lm2ne1ov5C+mtJLn9IYOvPMfcpfoOSIndtQyxZ+w6xtUvfJqI7F0nEr0FqH
/oX7hkWk2Wcrh4nPJ2Vxjy9//3wINvv0fbicOkDHgBMTVf1x8l9gSItR7OqhM0X62ZtEUNWg6id8
Ptdha6QI4Jk8+kFqaW+VLVtwJCWaJoWFiB44KakRVN7ZmwIGFkAtTSJgyl9RnMIFKT3idlTK7Kkr
Q2WxrJvoXuYxleZsvvfK+xcb8rxxafpt0w5SJJXuI86Q6RG8cBd6XpkQ1+PcmJNjv/TIuoKqGfjr
Qe/NzUxjq4APi2r1ta8z9b2/ESlDgMR36mOkV9O218S5a5enGP3m7WSD+4PBMm+sUosus46mc7R5
+ZzcI8BDNO13c8TMwKydxHfNnA4TWamnzn5bmDgzUsuNZ9uJEGmj1LiJh97lll4Z+36ob8fJz6+M
d2i1tG16klmynXNCUSqfPU0NhiIMr7yfm7jbNrkd74sRnJdRtN1+APG1cbp8OUGUghlK5LA5eu3t
UksDtFX/6hRDc1dW5YPtTuo6eUjJW3TA+xXstIiExrF5dlrO6LEQOIvSxSKJmDsypd7FNGPS0WoQ
YiM0UD19Nkp7PPqjLXfW5MEBVdtUc+LQTNzuZKfOOaX7v0dtwHep8hMWauc2a4yTZk31ccCamImo
OlmMd7AuOUwDvOlW4F3dlKiGj7MiCCVDvriVTMYYPIERri1b23KvZAzLF5d5eX90E+Ht8m0lRXag
369tfVm/RZlPlG2ljydZsAxghqAgKZKngT78OdFkdJoZOFOLtg8s5fmJ8or+Qmn9rBh8npmu06i2
9JOz5LdD7HyLZeMdOCDLzegY0OdMLfSGYg7cuhYBwqHt7IJQXwg04fZeS5ldBIg2hJlTGAHAJ3dg
GNa8HecwAdDHUR7W3IKvlZsOAD3OuV6KsE11VA2TMOFHjqFnVM5NreUPcVFbD5k1GNhn44eRzi9x
U/7GdJO7sZ7nICut93Q1BYraIHb8PENEYEBPA1NjLlNWzLy+eME/7bceHgTaRw6GH6w+H029vtdl
VhtPxd6ZwO+zy40B3fH226wV8WayxgVRu3s1Ed1tLSFdauqCYS4xuHU3tRtfaFvHH80AZVUXgOp1
v5hW/Ydgx8R1Y4OSWkkB7kfxKaxkx2sbRKcpPsxNWZzMAVtILvp7DfXEYkzAOBXCTX8cnzVnenbN
ZYeq8ZfqiZAGtvulXufjfoi5HdyRv0KZYEd9dP9VrQuhQCFCrzT3TchRu3H0TG0rGiUHphzHhpFq
uNSVu3Nr43aw+++JKA+izeW1y5yNTH3CkTNmH5whT31UTgfTy/SgIHHL1Hs9iD2Zh7pEPmUzX2ok
phsvF/GNraJq68GkEBVDXLt09tlk/3BKGvn+jLfW8MetHMsHwrNOo1kjdBl5Jf3Kq0JUweZ4a0zs
KXXDlKebTzLx3zOz7Z6WvP1KEvdfXxlnuI+y9jcnRf9wgTDTAb6pUWd7wvsgNozCC/K6+dVZxFRV
lrKwE4KFynqkSYlxnO32aAGy21oVdKjUZSqboKH7Qq3ofBZTcroDEeGHIqYEQeef9wp0kqPoZyPd
ax4B3UUkdyWpm6dUl2iruJHsmW3EOz+NsG3Y3m4ckgijP8zylNvPTZEAAZwtVH5l9O+UatdOuQ19
SBB9zAUY1PfOK+0L/cAZHTpc8wPDTqw9X4j/6EoJVHAajp6a++vgMl23O/Uk4Fa7Tn7UZpQTInb8
287gIonP/FeWrQxPpimbflqelDuYl25oetQkffYg+uZf6Vy5ok2vswNEvW7b23wymGgIDyafqVZV
wbjPdK1gGkmnFhf2Hktwdm9K/qVNmr1hIlb8YiNZv9U/blIeYDbuCAKLKINl94MclHYSaGUdEXqv
dw9FgqE4yjv4Q+LR8NK72pz3K4phmYlxIicEofDACJUp2cSwcPYwGkqh3f79Z/o06OZH+v9QFY5u
iCN/fucIdhQNzyHdSzm+KWKkSiwyf3/Ep+vRh0esxfv/XJYb5h5R0o40Wfy9JwzkuWvtuNr1aOZ/
FfHxea/+8/f5VBHEcyoqtUpBmjv2n1u2wj2bEagU7dfff6//epSAYQ0cj2yFT02HCVlO4jQk+bXu
cgOV5uTkzROT2o3U24e/P+rzHZzPcGU+uLBREGZ+JNuCik8JAVh/rSnexU6GdDn9t3d6O4zrOr+N
0bboHiDtAuvNlut4X1nDBWua7GlS4UE7DOWU0an1/x2sH2LAYJ5wlmCXZVG1OTEeyCE38ipbJraD
jfxdNS84p6qNZrNS9ejqrehOK9FDd+SSmtrtTWplV3suOHCaRmzslU4pl4kgGsZc2IrqICMfducn
RgNgNUkDMDLDF4XQb5/zhxcKzw8yZw4cGrkffVVd0WHUl6jg/FLfZSZA0A7KpxAHDR8XEUR08HuN
WLTS8r+RTBcFep+SceYSSToh0mUE8aYGdvfaE2dcIvdWCTabmQBqKZqC5EMiSC5N1Eo9btkpDt1M
hpkhSBrWE4RuHtmRlv6cCflGP/hhmpil6ziyN5YJhmQ1nM118dALjQqneRADRUg2IiyIsGj/fYF8
7sKxKBDCG79N4SyVD+/xyhlM6rhkMSq0TrUcsB823QuDk26bdA1VwKClZE3V37KZbnptywG96/Al
tuG/TEIrx0enKsYnyIXpz7e9rZ0c4CMRHFDVdgyRScAoMyOs4BpzYX11lpgVEyXJDjTej1nPxvPC
1+F3k3HTsoqH2XCo4m5LC446mQYHQ0BCyBr/kayO8YyLAiqeHY8HvxZ73ZXtN0PHIMJ/sEKh5nlH
FmseaIl9Zp5lBdK5iF6qfdlepwwAoxyWXUNZj6QHz03dSnrEHZ2aaLUv9l0YI7I4Sg2s8WIqSDn+
RbkMTWbwZd0zhEc6DR6/gJkb81YvlMsIcTxbuUd6mSjjs6FmdUQGPXGdtfblrLlh3EbJDmvqc6Wo
+RrkEyLO7aBMo1WBuI6MdU4kxK4Dv3Egoc9tx6J7zcvlR2yVJ4suVjBmbbRhiuoF+FN+2MTGbKWB
rCJlOBBG45th0/61R71lJIj5ZFFEYTFweu0tmxDskRryVRk0Rin00t3UphdMwkPYyeJYpOohnnCt
1NmI/KcmnKTugtlfAPBm/LHfCTsonPgumX7qFvhmVc3UufqSYiFUu6hT76Yf31Fm3ol4epa5+OW+
oI9/yZeR2ZsAFDqKM9wLBlBFyCib/MuCnmdFoiRqb8Zhhftip+ASS6xNSFG5MBP9bGyjye2pGUAO
kaLF6Veap7Ih0JbUz33TahgcGQMFMdTnwENxvjCvm7qB7Sr+KV09NLWTZ0/ESFf+yWapkFILHqJS
9Q9/tr7/vh+n9vSeLk62WaEinZ4deWdq6lsyI8b4XUv749h79wBFgQvIw0TYOPub9g6KI913Vunv
fuXT0gPaJw3bWC2XedadZtNE/Jz3DylR01sjlzcMoZdNUY9LGNvZdwxUIVAmFCbcEsIa8fXGrZgp
WlMBj2geWKCY6RKno1Bnbrex1ioCfka09CmopXzXeJE4MkTeL1j+AtYVEwkf7WCvARsoiue2iECU
OeLa5kQBazjMNqM9ksVX6E+SzEkv6cFSZ+2ydVz+GP/4CaSTBUUJMWiJTshZu4guyBJmZGdhk3gx
iV7BcvIQoE5QiRVRfb7DMi5jcdMuzD4k/vPGyx5m2T7knXzLqaOOk1veO7Y2nVQrujBrtMtU3Kmh
Sd41I70KHF+b0XOz+7Guz91s9+e+h8y+UGTvFPPfG+VjCZnkspZMtLonm1FVX9KNbm08l65+LfvS
2k21P5MLIqh9ohwc+vJsuOkPkmE01d9hFP3Rks6BUU4FlGnTNuLLhBt6GLP+nU883XUpv3tkdWJv
1BSaWcPUBDTpZqFfvJ8d0lVddq3d5Db/NKwtiooWfZ0zuIdYG9861ZK8peFUQ4rqbwzLCSsnMoJy
PLm2Lo7NdC8ixDq+8ag5FYwSFOFWmuVEM9MSMhD6dBZdiDo2H/DyEj1kjdQjWicQ7rknD9azLOZ9
m9S8GVH7Th/0jsI5uUndhf5Xbh0GutxWI2/cLt3VecW0pfOGjdI6tXXRVWxMWlb/z3xbCVwwU0l0
EOwhBiIczwviVlPRN588yLSN94LaH76KjpdeNtpmnTohMjHyAP7F1Rvcs16kJtB65LUe32mATDOY
TaM+0DAIzPzdaYk+9eRJ9s/Mak/cVQdg86YJTQ17PBOg0o/yIHJa7g815C1jIfAjwydgWIuL2nW4
TdsHLR6Wg1PhBipzQpLSztzZY509V33dbgWNEl9/NYaKyBx2jy3gFXKHs/cctuU61dwVlAAG/4+E
sMlnehdnMwMn8o0ILl8Opv8iLBKYPaL62or7T9RLsnzhJZqzwXQtU98mMKiWNT63mayY4PJV6FV9
MNIRvaQnDyDc1ckAga9K3WF3vK363NumCq63U7dYEmaxnybibcuc8tUb6EBjREsNMgFnIuAZSYlV
323p+VPD3DRH0afmrsSolB+tUXc3w4hp1VRVvzelozZ685gRRu37I/XYlARRgmoCUhMkAT0LCkSY
mU0br3WOhoZmKHr3U+umquUvcp0k3TMs7vbk33pVEgi1+qVc4rXzjqFqRmJW6eQ0I22J0pZMAIwa
8OEAi+sKVnMNnG6wzxF6iYCeJ6CnjNG71GAvTQu3QO9EJHgTwDgy0Gnr5tgFUkbXwewxJxVoFtuM
2Clk3hunoE3iVNYDogGQAWLxeCMrUghtDK1coIkYiedTW9YZo3sxBGhTSTmOdo6vYbZZ1J2V1EaI
yBaJS2l+V7F6WQyMEeXMSb80HFCpWsKhra9L3utoKVWgCXlLuM6hNyMVrFsSOaNEOkfvTFRe4zi+
c3G/nvrih0qc15qWytbWnCtjxEub6fz8qBdJKvQCb7m2c7ETbdaESKi6TSom4p1c8Y9l9oLD0Fbn
zqfVqwpvq/TmocvlEnhEQiKu9TAfg12Ja94qR2vfFJRVV1d3rmteGKSRx2Wkp7x39S1eE/RaY3wH
cHKrEuS1eqyhhqY6I7jFdIPJcxso9LB+SG6It4Vm+be6Zn+vRwG6mjlk07cooTUBe834toi82hXu
zOLL2ourojhArQaPE+gUadHManq9eY5qrDGi9G9nYlpn7GubyqlxM+Cfi7VbbeQ+gPYUJShtd7qh
9j/9quMj5FNstQU5v32KskQdhEUMVy5vxwXqXumKbl8ZoM+E5PYwgxgALEAa7HLE0MRdnPaGl8UR
VqK0x6dRwYNK0htkdK+EObtBohHoh8wZPgL229iKDyOh3KhVB6RhC6yBqPL1AEEolXN9M5RuFtYc
/5ulYg+uTbkmi/tl4CaY5dhIjFBWibmHstWl5UbPxY3NqC3IdVUHcz7+shMGYzTu/81qrnLgYbfJ
bNqcZct7XxJhbrHueA0xaenxRWhXJYoHQlyZenplEOk4CwjgKgK1NsbzMVm2RkVnXtfNb13POaFx
CQwMa7zV3ZrxBd1ifn7sniaXXo3dlWRW5xxhe2IrZL4BUXG4KRebsIMivnLrqbdp1TSBZSnOQMRr
Q7lICGC0gZChwDvR0OQ1TeigTg+9WSVby3sWCXkH9N6TfU2qVYlAJfS6dA7ahE625iw+qjgbG7mt
2G8o76CGnTREXj0WohCIxT4BrboZnPrFa1a3lDdy943ZV90RsQptfiRGyKrDeJWGEq4e4zmxS6TW
jR0WTUpqCnJDxrcpLdz+3lhQUURp/l4ZkpunR8TTYib4/yNUIXphx2fpkHY2qa2VmBoJJK4dTgnC
3F4O+g5YHg7JrNlIgoGLcGmBnfncs/El2ATtedqwx7TN3Y41RO6HOR/iohrPhUGFlZvIcYiWT6e+
Oqh0Mb4ouMy1a/Fn6WnTEQcMRDgq9pmPI0D+xqrmyh2FZp69RwYxIQgCGGLZfqAkGB41ELQ0G/WO
D+VIaW4i2m+RQWIN3JbrcdLkbTD4c0ZhbA6HeaaeaQTSM5X290kFkaN4JQBAEi3nfUXd/o8ijYoZ
fyc+cZAFn9oJaefmSUHTIOQS/ybb+tVEHVPbfr5pYF4d6dg8T+PPKnfFFp0t8lMuJgD+O6AzfjFt
3VTuvALsI7jJc54guPt7NfupKUV/DNuFt8K9wHt+hDtFBL2NmLwA77bWt7FD0ztZyJb+/hDr8/AY
y7zB6QSOlQ7OR8v8avlRokmo851k3qSqbh4kLx4EoeYRCNpbbGAxM5VPM7JEW6bNWsCkT+6Ges4O
fomOF5+S9Q21ShVMMCF3hDa8esPoHHyUOBR3Y4OvVJG4UxTVnfA6KOP+dCTHEFFvXyMMcYoMb5vf
bZQcHUzqBvKB3ivkgz+gE2DTenLGwITacmWSxOqO9DfTL9RVJPUXvIdPrV8f9wnAMp2CAUrORwHN
IgqEGF5PG7Dxk02ep4yqwMT8tkdkGs4QGT/3Blr1v38H//FY5gQuWEoeCwPiwyS7nxoxeBX2jqWo
043dKAfOJAYN4pXJ8BwENN46/mal6Fz//uDPry/Qe5sMDehhKw/T/NCKnQQaVBm1yZ79hNSDDphR
JYvpYg3znabs7DxHrdgR1MmV3/sZ9dkT5YIKYgupiq8qM+i8FF9JNJ9+S3HdedV290hmF+uutPDc
EWbrHLuE+asmvkLAuJ9aqj4MFkDCnkfcB/EDHz63CYKOMXuJy8QZm8k8z30Qu82rn9FiY9k8Fux4
J8OrRzob2FernhmpZmrzPdigHfpNDLSFMhHrGvmeTr5M7ZOu1S8Sg9/GHR4JhowD1Ejp1sng6ViW
Px/AdGzQ+WwNOftna5po5xjUE9NkWWTC6TvDtMrz0hrDZjBGidAM13KhPJR4RjzvtZG5r59zgxZV
HG/tdNr3a4+mNlnaFnznvLKPVjsd3TY2A6MFALJo4zEZKTTtFHcb1x7UyV76Tzc6rxK/6M5Ssqd+
QlWD0UrfASlSYepOb5PWd4hsDnEjvceWUKxNG4nVaS/RSozRV4m3v2nDfxwE2D7ZRHQBk4ej4OP0
bZQNlQRaHvRvc3ZU3TLf9M6QboUsDGBLUhI5FD1gERMs63Y+GS52UWN0zl5XOedF+U+63ZxG6vu5
iAuiy5C3NpFbhYs7iXOamKE5aP2xNygQaUodp1QmF9+S7nbAchbMKMmvTc+n/fc35PPuuOaEOLYL
yZiB0MeOs4QspC9N64aEJ1YEAi4/qMXpjXpdQMQR8eWDD7BTZwg3xrP+xb7weX3Dxl61NcB81q73
B/ud5Y42MjLcnXOR0w4b9yrXj2NK6K8xNReLg/qLE+c/HwhdwIdwho7w01nQUh/PBQ9UxNiHZJ42
V+p+NLeobFziRk5fcQX/84HCcnTyINDWfKTN5hWeRDmOJIkxEPUs+oDlgOsNk923dmhthj+U2V98
o+ue9udKBetjO1xZSFDzjI9qKaTNtca2GIUWg1WEFvGZOZ928Ji+EscGlaLxuccOc7Kbc/dkWzH1
Jxf2oXl0DZoWQh+Z6VPYbrvMcw8W1zTM+7/sKoqOfasPp76cUaiS3osI5Q7TPo0PMx03VvQPlhid
Cp9jdjKmUyXNjbS15L6VI42+RAtssDs3CSYedGyv2lQR2WV3b70b8fQlEtuk1N6UcvJLq9HyIE6m
2ljugvct7aDYT4wJUYgVB9BMw8FtFkZmy6SOQ/Ys4644o/ET23QgCi4ekotl1tpNXGjfBkXfJrOr
cyw8bb84Pva+ckRQbZqczVyhNxRhP1PadkFdineMIleGpsOhUYaOpNktd4uujk3Ef92q9idaash9
+fBcT8xpGFmSw2Z+LxcfwoqYh9MimN64bHxGqrWHrLjm6WOmAzOOM/wLVTd9saQ/n62GYEGjjANY
yBb94YwQYAJmPU2jENkQeg3svLbR+Tc9VodNioRjs154ECKV+78vs984lz+XmcGWQS/ZWU9W7+Ns
W8t9K6pTGREJuKShrZa3iK2YIRym15KUvHW83rOjdMMVzNxD47fNN3IJUOP4N5E7tYcervDeV9qD
Fi3xQSRsAdTtewFzFscH5VKujOwwW9GDRvvligkyvgwz+LHmp6HNVriojlEH2yxMTUmZoQDfUYjT
xt7RYRt3EmrjPjOtrwBpn99pA7sRESur6AEW2Xqt/Z9B56QixYTA98OilEfE18+pbs076cmLo2W/
Flmpr+Zfn15ow1tVj9QB0JdQYP/5QOm3Ko2V7YVJolOty7Tapl73/Pfv89PQmikONQ53DeZsbI8f
HhJ3Rkq7cg2DGKKHtU4gJJ3w6lx9sV7Xv+fDsoGd5hqWz34KrvYDyglne5sbsvDCaHJ0PEi8xUOj
vvhlfqOB/3wKCaYeUaVMu20UnB/eikgoAtmYSYSFIVE01vqGcaW4zjke9VHQJfBzegdCj+nZrERP
P79n1JXdVC1XI9xg245RJJkKZESWlgF3NqXfkMflTzpM054pXPfkTz6GlhTLfQpB56DL5KBPtn8q
fSOIHQOt9lx/63L/K52SJT7VpCuI2KC/wDfGLf6jgIOWZRs1ummHpL5j72qTB7eZki2phera5S9+
2TtHltPL3A8nTfOSb1lTvkXFfJjFcFcOJo0agnIw1nU3vLLFIU5QeGA3izYcHLSNPSNgDgG9pBar
P0N/SyfmranY6k1lH6acIEndhbHRFt6ykxMKDaPRrfvOj1a3evEw9TMui5rps4NeeueK/D7LnJxh
mU2e5EhCeVTRVvAWstVFAc+CmXZxpFXXbDzk6Efi2hYYIMOvQTXOKc3mamsn8GGH2K9fhoY5F81V
OtsmM//cusmZHe5Bhphb1WVPssbSTjH1rpDVlTp+jslwl33b1MfOjutdVVodhraWZr8I5sSeT2nK
NlRoNkLm5mCb/v2YWfXV7PJr7GrxgbxUtXPEghLNpjMn8mbXLiTKlrVogmYwyIHu+59ufEJSVD2O
rXHWfHpkTsy1GeE+Hxwmo4cyxQmZdOR665p2b6rhIiLinWcp93bnO6Httz88j0KF2WK9UldnWl/J
cCva9BWd4vOy5AJffpns/K63dlZlZAFOJVp+U5HtCqwXZy55Nv4ieoy069s1x+V1mPR3Jhja6nCM
N+uF6vh/nJ3ZctxKlmV/Je2+owrzUFY3HwIRiIERnClSeoFRooR5cMeMr68FZna3GJSR3Z2Z95op
JRExAO7Hz9l77cR8TKWUJ3bEp84iIhrwjLLD54bDyY1OXSYZYal5vEsSzmWs2hWb+BL20HRbh/bS
perEX4WcVSCUVr4awyZiHD/jJBwKEkJil1MuQgMdrSg+3IZmVHhfZLhZ0xIXMiG6yp7mnns1iPKS
GdMFjecQJc+84fDeX0RhGrRuaW30yi2CKtWiZ+lcxK670kjQu7Hr4rtdsOQr9difLJ0s6awzEDH1
mN90u1F83EQhgjSl8Oeo0nZZ0VcP5B5ch10Xrqim5QokhLpOKtP1wdkA78Jd5zgVatCSBmovveZ+
mLNng/uf8xCJquiReKvbAQj5wayUcc2+/9AlKHFty9kQvtbveOnmpoPGsnVCZMzhzD7oeGHlh1F9
LZBDHxg7cDKIrpwazag2mvl6cML50OMW42a/k5XoffokgV211WVhMw9tHpE1xY890OFDP1R7Jpbo
C0qn3M1OU+CTTa9o1hWPkXQ3TJawupZJg1lTiW+MjtBdzXvU1DrdhWYNnsecK2zvXn7R41oqLf2L
B4ADVbmAB/ulT6INVZfBeJ5xjxRMHBqt4WBibbVsmPxW6rhs5xIYh/GVsYuGGc0ydsyv0w3q4BmR
q+MGThR9a0DQHDo1DkbV4KSNDAzihVv5PSbEVZ0aiLqUvAroh0XrTmCDSRukeRCEbJ+nwNgWQ0J9
aPMUONgRklLVN/YYYjyr+UnpnBb3dTZf9q6cdsoccnAkJmlowvxYAzJbGYVu7Ybadf2UgpfhWr9o
gjSQcTbrl9kNIuhJF1rwKdomRUrcIH72Kw9cMZSasUim66bU+Qhq2W1IVd8LzciPXjV4pBgYizwB
W60OQRmCjvrTxnxMk2iemEyzGsk5MXfM8e7Dobupcsh3MSykleeGgWfUJKHTzcc8rTQ7oP3GWhfq
Q1G78Q6ZLkntwO2qqX0ymlDbUwogfx1gGKERX0c6XXAr9/rrTpxS/WZO+uoriswV3SpmOJkZB6w5
047WKwJxK3GupgEDhsEBc7n9yDQuHeA/iF/SvEK+XcDx8OJtHcfpXpYsyOjmS62YDlCErxQU2aeq
FcalaoqjMPceQvZjOGWLqgNq3TQhQKiM8uuoB7bafDN6NdtwYObmstvizol/jbmYVtiBmGviNuDp
ymgmjtUzxI2dLh3Vr118vATUygMF8cPHNcx7eQwxQVhEFiWaSg1zXimZTRQnbR3BMq6nY9O3NUqp
srzgJcQmHFbP2cRTxdOcR1/UDFKPE4bFJy02+EjvKhwKYhc48yvQHKTd23IttVLbCIsCVpMZKyRT
6NE68cZtt0DcXb1kqlWYjDNl5cPdw4c8w/1AFl4aIwZoJr1aifNMbAc0oZX1C7exRQD1sCMKaDzx
bOojs3wWzgy5D8OikQzusKF57o4NmFiOXLlrrWyFAIAR4QJUtEpsKtUZLw0mDVWXHBmMRT7NjnkV
4uT1hbyOEvsqjTR13wNikNmApMoFPJiKmu3KvKk869Yq81v2R2Kkjd6hvnav2OXNvakYp3520JRE
gqmLdT8606GR1S0GDqZjA17wsv2F8mQ+GPRbiwjCPvPnW8BW8W4GX7nS5fCTc2MwiRgLMpDOabZo
PXeNRLEBNQhObuprmrgLe/3Gi0r9mJvuI+hWyQS4m/aDOR1xyV3FnsdQIYpv1EUH4nDcjjklrKEz
Swbz1pM7Driby8Lybb2HEQJtEMGafjdoirqJI5UZ98BYvEfjpYr4AP2/CGIF7ebHt+gf2tGIpSAr
I+Pm7KCeH5s4qnRqw/g5KFLGYkUYsofS54DtbgUcXXZ5xkSqI4YXSmD6UynZppJ5jVOc+RMG2f5R
RAzUNQtkQIXOCpzTSiI0820sACs1VrZWz7glZf/3igeJbmFMyb40iRwK+5+qnlmrKIzuXGb5WU0I
etNQanWJtVJH5fvQcEsu7gojf2DQEn1yjtGt960J5gq6SjARwUqkepwV/2rZ45Qv9DGo5hrvRWsw
KCpDtiRzXumQWhnoILNxulBsDIHmpcQN4CJuC0yQemuISetkMPHk2liIxSjbW4BiV53lqBtZEfVo
ojzVBLIKIot2mtf3uz4l8T5pEQi2NYvYyLR3pTfjtlLiL95UlWtdqiQb6LPBGLblAXStQze01X6m
Yb2yDMTHQKx22Zjl9K1LBntteWnbVbA3FFv1y6WwqVoAzVM2FnsYOBWh8PMDtpV+b+YVZoWMzVU+
T3LchVP3NI7oeoSZHx1Nry/TEEFYmirOPu0qUOI6LFAlpy507aZC1soe0NgVswSZkq0c97eeNt/0
wmtXwIcwVSnURejrjaApGqLW6bMjclGceywOR4lPwccWWAcZppScGcYVGLqdqhsHWs0DLcuF6EZX
e1867U1leQ3D3LLYeNybPpgGOsypgijJMK7yKoYgoJbY4V1shyUihYLoqPCQI+7jFl78gfQdBKmB
B4G4Ce2HejIGYIhTbW0jhEBYa010C2a6JykFw38sn/umf4mNPF8xhDgpoWx34a1btrSN9LimXXSM
1ai4NhDZXvZZ7w9LO9QC4rHWYlraUvCG3Q5ihxaRvmXQtfYmHHhRWZTrnCA7nHnaCF7M/p5mZbhN
o+E4LA0nL6n0tU0TqTEZ44lF2mfH8EeaJ5mhB6UXa24Rx2pzSYhoyr/0aEJ0a5hI5+JvcejSd5j6
IE2uEW/Hlx6paWt79toNZqD2jnyyQ1mA0cfxc9GWMFjGLotPXvXMF2Fi8R2tXVqOe7rH3KU1VRvf
o3kcjJlQvgk0TO10m9kevtjeOgwN86DXlHK6fWeiigu0zuv92pySo8EAJUvHgFuHOL/eTvaqqQQj
XfW1otQZiInwetC1PFA8gY01TFVob0jlk07/knW63E9gSl01MfY6mfRxmOWEzJlfqlBjBMRc028T
yImOm2wdBzUg9FnAKk6YYwZl55/QvPtwhoC8cTLEl8QNENrmIo7UriuPj6WZUXFZTrLPcQoEzVR9
7zot973BEzvGaFlEh6rG3kAUl81khSquKOJfg6pee+74FFnz4zQ4+6GbiOAq5hemRnjW9OhOes+T
npxaLS4fLKO7c1K9OJg5WppCSv0woNrQMEPhTDyOlKmNYhA5MfiN3rEr4Rv8eC1/3wjyGO/gBbSY
E6LIPdvoc9UaVb0BHRn3+oDrkd2+tDEeCCPG3pG7BwkS5JOW+fIz3zY22D44WDioV4kkOm8oI5PI
JEq+EcEpBkShcPKNSl94CsfhUzQ4SJrV8ZMs8T/MoYhnIRKK+QfTgneJANKww1B6cghmt9V3eVSD
XZ7cVXTBIYdcLyt7UBQoOlgpNo2nrtpF0hQ7U7qSHnMZrMpbeoSP/Iyc5Z5ndppTsB50lJmAmOvG
i76qDYAUZReH9rZt2hM1Rruqi9YvZqB5QO2ga9wV5AovYZpkWfvVWD6L3FGDaQyvcd3PiAb5k2DL
HizBWi6xrKF5eB7nKWjIp+DJKjD4q6gmanhKZKFhuCyjKz0Nr1tmW9uyyFwOnSammEEDCkz+mm6j
2JqytgUAAsqyxoQccKvTZmiqtejusPCpQZTMLA2GMoO0/o6KIv6kXvjDPUY6DmG43tLkxYXwtpjM
RlMtmZMNQVo0u9nLT+HoJYHmNC+9mZZrOfaffNnv+3MozBGp4ECAb81w/u0FBb8zGBads27hHtrM
uFdMjT4bzP7pKlTqyzSYOsBylhr6tx6qO0aK1Vu4A00tepIFnKvIRnDz8fP5frZlWDqmAQdjn2a+
iy+CmAtwOK14K6pB3pzH6F2NXeLZtasoaxN/8KIFkXeZK8OXj6/8/lujd414Eyko2gO20vO3Rxpr
iOc3MCtxJNNnXIWDaSJiirwtFL5NPX9aWL6zqdC3gMyPdYTONPjts08UkHI8da1jBwOnfIrircOs
0XcGM1uFUn5Syb1/f0skK5nQ1LGOjojj7fvL1VmFTFKzAenF2hx6AThsegSM269hGJR69/jx56m9
Q4NTvTvMXknTXQYOr+jw3+4XrYxV7MfFGAwwUldu6671ZPoaVrMRMDgAUzglIId7opoWRio3xe3H
L+D9rUTiAf+lcHXhW517v4UnMzbJdoRVWnd7s1dDWMAkLIb2emySWz3mQJZU6EA5in/iq/rDim+6
zpIivEgZOJe9/ayFKiQW6W4M1LRIVnbsa12l7Hn7j54+qNgQ7M1UG08fv9/3zyfvcXG6v173X174
3z7vKNKkRU9tDGg7LUUy5W9tC2398VXe+yP5WvGP8h9mwEyCl6HEb5cxdRl1jMXHwGHIscYRJZis
42BoWfVAOGvePuLkiMi3XQF0sk8LbycqKrifhX7VTwPYGfuzpJI/vHVWjSXICTYsPKCz10St0DRm
E4/BaDkWvYsUohbL7cfvXF8ex7N9HLYDyTCqw9L0bkCh0IaH5ZePgV0PR1OGP5i9gtPRGyIrhNbc
6eKymMs7LQotgGzp1Wy30VbLDSPITMrYsB4i9r5hRbfM7/swPmmzX7fleB9KS/M7mtbcnOHzx6/6
D4/9gohQmQBoSOJeOx+/f11jKIZWKkMguctHRgurhIB4dktE64AQGR8Unxn9/vDg2RAyqbEW/JDz
ag377ZJxnxFgkY5DoCAeR7D7zSwSElU7+y7JA7V8clMCiOHHfTbk053zN8uAhUCNZbCJdomN6uys
Sj3LXG+AmT4yAU8bKu5aUddG4VaBXEjwMzOETudw0PcQd1AAPYuumffC9p7ArgF97Efyoa14OKUc
p4LJ4MTCQKG8qOf8SzOPy4lTHR6mnNM/TXcOUjDHQVGbyb5JPbkZm+iC/IXwmiwmXOWcRhVNfeLm
8COt4ZlMiCBu0YzSa8ouSGF0SMjUxo0pxnEdw7hf166erpCTV19zvKY0GPZKqU1XNYPv2+kBWbez
biJCdog0kKs5zFhHAMMEdB+x+JmzhXQgtoIwdPSVorqQAToVITy5WKuqGS06aSbJFaGr34fFd3TX
KYVh5AYoo3sfyWR1oWDKIQpDfyk79VFMxi530uFaiWpnhyoWqJZt3Lbk2h9VqTtH0/A2CZEUgSYN
0jL1ctNWaXRZkxNLRzTelRkSPhiSw6E2wUuH5XwZ0WTYj2IOt4b5Umv0EKD2aOusGypfTbV5Nw7o
VrTuGnZsdVsil9gg/1P2FdA1hT486rxw5dnZg9kzwyoZ665Sq78h8a/eq2qx8zI5bTxAZVbtXnvw
f2GQZBtQwvlqoUSLbLrtIFtcqtZwM+qkQkXevHFlrV7mw9ivvJDc9EXyABCN/oIt6NvGxeyDaPyq
u5xTvVql59PYX1q18xuAjxvpXhQYMbRo3hD5O65F0egHJwYiT3Ot7m8jLdxHIPo2acOy5FCprXTa
AhrE0H0NczHIEBRlTVH72KB5PnRASOZsgxjlVI0mvxt35aAGiUjmXai5Hs+vs4c1i0xVGttEFuTG
WUq1c0LbN4jJuFSzaaPFigFjsqv2LFgQZVVYujUS34YwawtGi9/rccXTMSkPRR/vKQeygzs46LPx
6yjRycFTBUnBpnUZH5vllB1PXrg38uFXaoX6hZt2yTWkIQ/sHTDFrABTPT8oKUPJrAE4qc9ELUQy
/hLDvLhR9FOf2fkGhwtzjUQoj/qd4HR8EaZQDzNaAI0yX+O66deDrQlEGWAC6Ug+pblQKIrILzeH
aY8jIBgGO9zbdzATqR3GpN+S8+BjtDWPwMjFtkz5dM0a/4c2/hg5+RymSEtORl6uQ3thCDiYcNK+
1FaisAXUqEFu9MTk7g5rjjcRBuE4/MrMb68PHjkqXoj9JSdgw3WQ8hMs0fjSyq0gA1RKQyxGwFc0
ZAmL6JZnGLYn9YQ/5tlpgaOUiRFfEPJx7XV2dZ1kfleBGOto8uxaqa7RKobbvh2Jrkq8DuVOykYx
08qDVjnfFNIO0fEhKydIReIutD1ek3nE1Z+cmG6bqRXvkyVYPmRcvgT3mVv5WUnxTjACyojWvEkd
h1DOQznxdrOX+dyP3uCIIO26HdM01EhwYqO0TO+6NPY7SwYKE5EfIdgfZ4ZNGg90vJl/b1VlkySN
cjepVnOZaTZOynyoAugG0Pyz71g3CWmvLeIjRswbToSDa577+RCiqw8MJCdsI+0X1DsrnZBXJpud
RB3S2vjCnjCNXZopHURaGc8iar99vGWeV2/Lm/YQyRDhbNgYAc7edGJk2COtTgTl/dSxWcTFyJND
j5SQccJjkkGpfeyJ8rPKyjhvtXJhuPaYhTk02pqjnpWNWYF+IzdqQT5H/zRITr8oAQqWm+lJcxli
5iGsy9Eutz3RKqLRxTZfIumqoceuP7u3XhjeRexc4CnJLVKbklqwSG6TKAsZHrT0cSKgxlkJIxtF
lBu0dRMY9jcPjPCBKQPOLXU6mp3R4reKERMOg7kpSx2DlBV5qzLOnQtDA9RpD+BdMsXB02FD+Eha
Jz7WxoME2pwKWBnYuX9mhn70gGx/wVV9cHr7mUzP/rKyvfFoDea2lawfnXC3eUdAb+REU6AojuM3
o3dbF7ZxcvritgvVcQddbdtAzmMLRTTLM5MdknreqlLg5YLivG9C/LrsJBlL3LBRxphgiND7nqq0
O4h9TNeAWNEamSD2PGYnpUGTPNGLa12Gj71d3U5WAedR6DQcSEqUfAG3Zl/pq17XkVovbTvuy2NI
6w265aEkpSpx2mbfWUoXVHVcrU15qMjBcGpn5c2Snjdd6zQmQpXE1xFe7XZCqe9bZg2cdayHLf5+
RLlT9wiZ0vZDr4VJZg5XRoFD2QMxiHevswBbur8mIKg0W7GYKdVEh6W+GTPeHq45eYJSjadRjXW2
utMSzLDPjEaue8V8IKJQJf+JmnOAWRGW7v7jB2Qpp38vhJmUIVujC2Bw2KDcXsrx3wq8Mqb1QXZT
Hbh2HW7mDhy1Kvrvbhc7q4+vdP4ovl4J26cOk+M1N/XtlVqdXSBzuVKUi19k/imcGlmS7bIeVl9V
hBCd8tks8PwssVxyKR9RY5rW+z5A5oS9SLklAqPNc/xvA1pIQvOchg4aKTwrKu21BC/sw0fCbksH
Cxg2lfuE8ad31X2pf3bweJe2zIKANIquJVIylR7PWVkryKRMO2awQZ5WExI7iSfCNN11pCr7xMzQ
ktSp5tuMlSyh84i0/hDF8yGNUgYm6u7jr8Q6Pwa9vpqlSUMLleP9q+r6t28/Fpbkw+tFAJ1SrPoE
xeWs//RC7cVJk4NS4ga1BZwKo9ZitiQ7AvngXkW910GNb575jICErwypPGWh/JGhwG7rAT1rbN3i
gdxEuYy3NPCvy6J+ZPQC/lpToJey4eap+OnG81Mb6zitnOoia5GCOgZ7h2PCFZLZk5pUz1lcGr76
aIvYRINNPBpoiSeLpjiiKnxeAsVJ0ZF83u4LvX1RXfMlbtJ7d44bn4igQ6axSH78mZ03es4/suXE
9NtHVvRh29Y2O8q4OLegFjf0nrPoGmL714+v9K7r8nop13ZUi4bSMrd7eylwRZyGy1IEceT8wNbr
t6HDx7M0/XvbZTbClABLsLLpenzRA7L/j1/A+eFvuT4GJnLtyRQ0EVG/vX6Dm9+bk0gE8Lk55XFA
WurI50IxbhQbGUEPMLcNo3sbiNDHVz5flbgypPmFwYJ4W+fufHtlYmUFpYKsApA2HLYbdY+6xwex
UH2y/Gl/eI8mekvVAMXEcuGe7dNIeCQgMVEFRSGuhJwe9Cr9Wlm4sdTERpBktL6oRbel26isANO2
y3E0nCucR94lJ8K1mIBp5Ri0L8rGunZMw112t+mTuYP+h08ENTnaedYkQvrOhx01NiruO1TzttNc
62QemWQMrL1U7txyKTtNVR4B5aw0shCQYRBflwPXtQoOH0Slfh0Vd9oDUtuonHR5K9/Buc5Q77MB
ZxlKWkO/kREpNk0ajXuky6apbT7+St990rRFVf4Bn8LUhh3g7G6WZV5HrcfwDl2ytmnt/CUql622
sg9jlBRroogg38WFeT0TDn/tpjEz9CXIMd7q1nORYV2KCmHvdCfWryBRa8iZ4WCP/af3xHnrYXml
S8CkR8EI9PQ8gZlURqHS3e9Rr8Lqa6xqpU6WGWh4afzFX5kN12MmkaZ1jwDx9hxg7C3cFJJN6ANA
FqAkKEpbWxFjNdrh4ePP8f2etrw4ur40gNDwnj+UNUqxNuS0BJIIYSbnGRgiY/9Zw/e8fH39oqic
lyxRx3z3ZRFJlGYokamKlprRHbuXKYzBGRXhdZPFP1tL2dZARCPqpsFcOI5ivP34fb5b/ZaXoFms
+BhTUPuej9q0BP8ta2IX0HNHetLR3PBcvOx1iOjJbHJqPOc6aUGcli5nwjFkWvzJSzjfHpeXQOcJ
mT3apEXJ/HYZSgs7quUwd4EzGTfm1BC8WS2KqyG6kA2Y9RlXImqNOVnnU+qsGtlbW6t4dIzpMxjt
u4bl60vxNAM1tc3R+rwdpg7kQOoI44IyAXyMcJX8tIyYGYZgxXZsle+6RyJ6Q2ijqsG5jxNDHlGp
QuSOblLTTjZaXf3E+bgtYwL7qhwj99Jw6Yg720ohNkBXeg4QzqfBxX/6DF9rS+w3VH/nEbloLIpE
WCl3EkF5+5gBJNmM/UbEoPrLuToJDT3F4HEs6+KL1B86yzgpEffax9/lHx4bvsll2MXgBC/ZUp3+
tm0DH1cQVZttgOhph7AaSZ4S/P9cAiqUZr+Wd0vl8NslOgdBdanSsUzz/ntmhqu2Ma8+vsT7Gpol
lAEI/iHCmK3zwLRBcYSlNa4MLLM4uUnarPRRP5ZhsZdjs+nt/mjF4yd78fKy354QkPGbOKhwrbIa
nO/FmeNEbD1UAV0GZ6CqXlKAeUaCQsIhSeXj9/eHb4m9gTMTru9FS7jcTL99hLVUspGucBOkY/lL
ESh5nOIzCdj798Mo0uAmWCoam5Lw7TWsQYmTgho0sAl5RS+VBgX8ghWVeLRWu8k7ffyW3n9lXI7d
RHN128J2cXZXxFreoIlWiDXM3GcatxeJJBZBMQhwIe0PjzqxoxqUzI+vyvjm3demWYgUGG9wukPt
tmxyv32UQk29gg5UHZCLikc+TKfjUJpiPZLjp9k5RPp5OBYRopLBgUPTe+7GgHSPPgbvLcOeeJdO
jrqdMzqIpD8dKhKWVn3nkFUmhltGf1T+SZ5dyEi/JDMMBXESaZsGOvAOFkcwmrpyr9HyKWfVQfxa
ems1bNUr6eXzvo/kS9pLedU5oS8xQdIE96rLNIm2YNFPCWKdrTV0kV+gvb+pIg1WlvKgZKF9M48V
mURKeDvitVqjmhvWlU0DNYogw3VVjOuuvsv6aQo6rcVzjvx07FJ3r6gS5FWkr81ICW9CJ+4O7UTS
l6Xe55G+qfgG18pgoB6XYXzsIPZ7hame3CrRTl7HkGOOR/v7bCkvBidZZtcUhqGbb2XMELsJHRAi
QjGCvuU6iRY/AalHvTC4V1mhynXoyXoXNa4CFSOOAm0i6CxCNRpFAxHhvL6VHFS4Qi3OBT1XxDqf
OX/Tj0cSvKRaLOf/xiIpSHdv0bMPh9RTtC2NjdJDTOktc1h3YTegY7+Er4Fg5Lk3zbVNzZoVy4lX
8t3YMbtD0cCDM8ilyWmdBjUJL/BZkWDKeRU3KKoXFum6xVeBLLIjYA99/BolB1B7eK4+pRuxho1o
D+WQQmAg+VymgiQyPf4ymrTJZ8MD5JL18U7qQVY6FR8eCcC6295wlgkk2YhBWCEXUwhZWmHgxaRv
87lNQz/fGfglm4UfR/to2LWqt0cwku0mkPyD5paXWi2Uq04xSVOz9SfES3xsLuFTRtmDrgA7OnXb
OM5yX/uiJUxhxo4wH2XBnACG2Dh6UV3mbniZRaALGys3jrgJCrXcYoan95/qa8dEPqe2bgULlh+O
pPMau1m7izwTzhp2zxPpiHJnuP1ONNb9PLfKrUGOIUKb7JEYJs2HdaevNau8qWLLCGrOo2VvRNdq
HgiyzHwEAuq1w75rD1B1PDRYm3IIGTZxqATSnAqfp3lYyVYXe0wF3TVJSd8yjzQKMy72NGU19GEL
iDdqMUHrzI06ZkvDrF84ifnz4yXk/ToJRc3laIQLXn+vEUFd4QlUIUWguYQleVP4vW4uO8hTcqqu
/58vRROCOo5am97I+RYzhEVpxCE9SBaaJ2eCNNcbOxNIDTfd08eX0l87LG/3M05PrOsWpj4VccpZ
UVc7dt2wKCVBs0Q0JlX9kEYTCTtWES3INsR3mlyVkVPvVHtYx1arBkM50GgAkyJD+7tplEzAAWdB
es7Jt6i/VaOt7fAG4gYaJlxXvZAXnpl9s4a8PcD/Gtb54lLP1MUflLhBLlB7xnY5Ey686CUTOqJq
L5Q1K+i3mimNazQ4N2IMLRAbyEsu2l/EvrxMExm2mY1lTImvSSD0yfLBEBDxmhjurzVC99bSEF/1
DJnCENfzehhQW2ZLHHSpqEHZmitVWt+zuooC0qau8b7kK/KTML6oX3HNvkwUuiwW2hAUanNQIOgT
Chje1E6V0nlZ5bbdBu2Y6quMIKW9FPHPLrWvkJUbQORq7zgb1k4gHx/6OADfZgMKAtHvZoUdqAKu
VxR3gSCtfRPXEIK8OJP+EtiZd022b90BBnte7+AK1achKa29iJwjVCq4aZzTN1bvglPkbiTv44ue
oVdS7RyUblyolN6FQw51bqPNH76K2taDBk3mBdRfe19IhkQsRo/OKGiwZdAp3WizxIo91MjbOWLW
L5MW6bsyDnPfTjlIF7haK/U2HaJ0R7SGtupqgKxeVqUHtkzUaPRgSDstd4pm/mhZDI6mIGPlq9YK
5R4701HRev3SsmsystT+VBo2j5AwlMu4m+7dCBRW6Nj6OnbWk25FjLXBv1u3JJA1+6QyXpDWdhe1
jXNEI+p3ZxAhn0dYutJmdI+6nL6bhebytOj3eo3CKJKI7gzHEVu8BQciP7FMxYR69VNqYrKoCMf5
DoivJdW9vmnZkC/0Ztg3CsND4YYJ22yGcqi6cpmArdnVJvrewgwyHf8AWjd5k0xBgVJ+yKJ1SXrF
3iiVWxxhi1/wiEYuPg4meZ7NTLGWObQPWEIBn3IO4QO08fzNPBpaV+CIJg/QmL1tRartRu3K+6QF
lkloLzu00QmfVBeewl5jV0rEL5q3qJVzfGRQCYIIaOI6Tso95X23baS+m7VIgL4nmkJRoOrA5mNj
SeFbKJKNj6/mJIb5V9hpj14listKqtT9eHmJogQeZuU/s0LMm4RZA/xOY1eylZd6YR15PpVVa7Xo
v8Uo4GpBYjBdxdt2k/KjmcRD3hjWFcJldDERobIfL1H/ajC8WaIguzI+4txN/gm8FuNt7RYa8FrM
tMmCloOen1k8yQJHF+nHNgnqyUVMnuZulGqH4yLCc2o2YIOwjpZqxb8K67aJLXB1WbxXq6YA3wT3
m8VMCTQRAw90k9UkNeNkWytkCN94wvmUGyVIZvcH3VqMpY3cmYrGtMV1jmgL6lWKyGRfG1nqK3xk
1CL4w/TCO41TLy6cKnlyWvcXirVfdio21DkYMA0C+BiWnirVXKLgWsZccohW6dSQix1/gYvqXESC
tXaoo+JUF/seish2xDJwMY8YYor+xeKgup+N+V5xe31VuCWOArDhl5H3S20bXzHy6mIMq2rXjMlN
kTraypjmZucZ+9hQ4suq+8rx94vV1M3N4CikGiv9KWlSx0cZRKt7VElFUqKgGDvyn6CyjVrmXY4j
SDcUQ/oadc20MZUGw1SelFeJ9330nkpDfkspExyvnvd2pN9aatxeqqmOstGwCQMpcvdGJ98SZZjq
VxA7r0IqwVkvtiaHw7XZOZd5GGdX5eRNZENwbqtS2VAMYKWoFXc72dHzgMWgQvjBstau694ljbUj
3sVu8pZ4dMkUz7OaI8Gb3sbr8XwWRg9MTs2WLm1/mMpuPkUEXW5LXd1OjhSHQnXDrbJuKkfszSLW
P0kIst4d3DCVI1hA0UCAA6Sc8zu2iEtrdiQ6m1k08BNFD74KaNvQ89aMQn43WwDRgkQn36xTi9LR
xgWMVTsslCeD52sbQnIwM+JbygYQGgqooCQADKIaEfSS/axF3k0PsDvk+IMAJXVYGMfqVgNZdRs3
5cEZcLNoYBgPqCu8y3QJlyqTe9g7T7E3Rtg7k1WVm1dzj/1utt3Gn7siWTcGKOB+Gjt/yEzoJ0pJ
SivDwtgxtRU0bwIVqvEqbGIbctdMImN9bE2qVifDC4YpldVh4qDyugL854/xv6Kf1fW/HvXmn//N
r39U9SSTKG7PfvnP7c/q8rn42fz38rf+9596+3f+eV8V/O/DP3JKfsiqqX6153/qzc/l6v9+devn
9vnNLzZlm7TTTfdTTrc/my5vX18D72P5k/+3v/mPn68/5X6qf/791w/6IO3y06KkKv/692/tX/7+
y+SQ+p+///h//97yQfz9l/88Fc/lP/ZN/ly+NOd/7+dz0/79l+J4/4Fukk6FZmPdhBRCm3n4+fpb
rvYfJs1zev10w2n4q1S8ZSXb+O+/NP4WJa7DzgGTEq4GjYem6v79W6+xewQ2aEjBIaD/9b9e4Zsv
8v98sf8ou+K6Ssq2+fsv/ZUO8GZtp7NhL3JyqmoGrufN5WHo01kd8bF4i0N+GsIRoQXeuA4lSmgf
RTu/GGYtd0KV9BYJLwKGqq5AyYLk7VeQvp87dQLpNIarUsN9GLXTBTzfLwh4t57HAC4un3NBe9DJ
1Avgw6vCw84MfV4gJO/Zx/T6ptPAiBrjbiKpKDcG34jlQU2dS9HXL2Z912awlPm/9WmpAVn+cjzq
vnK1aOEvDEuc8hyhfbb0Q2PBS4DGtHBuCnaT+YsgWW7Kp4ssGW/nikhoplj/w9yZLceNbFn2i1CG
eXiNCTExgrNIvcAoKYkZcIzuwNf3QuiWtaTszrSyfumHsluylMgY4O7Hz9l7bWiTEh9LC8DRaBmD
G8X0KlB3UbL2j6YvOUFEg0F5PlUVljlj3IwVoNvikVZ7jnVsyFmK4zkotbXsg57bAT8XIMm+hjaF
z/g1dZOPJR1Gz7Vr4IG0LEmB5xa17kkglVpxJFoNlp56HLw2JyV7PkUdYhBVfFhoNODTdDu6N5fl
t3fFAFJ7PkmnPU/Ry5R97dAdJ9V8imeumN7waFri7BivJVZ+v2ZgJCPEZfOrHrxPfXAaXfWqdRMV
VvqhNfZ+NMbHms/FmfVXIxmI1Zb+hlvrrhnVCRDnB4i7HVKRvWsLKE9J+tHSjfLMijgWSVKXvcd4
uM9qZtd8PnntXGJLPtYmCB2vwk6UIMsYyYauPjL6grdHqVlw1vx0JkMn01SnAVxC4x+WP7pApmPl
XpKc9KDZuTSo2UgVqK2VI3+kyXxxrfTD06x9zDtc/sHMY6HGj64KLoPtXrhvvlba8Jjow2NbsVxn
+eh2HeDIDKC3C8UMcGSaJ2utDr7mafExDhkMj0L/ajrpYegmfdV2IsyhI+A4zD4nAQg4di5kUm3z
bgJ1NJ3aqduR+nCyc/+iZTjUqvmdDtt2IboyE3lPUMA5evExxerV44Nfvkbu6xfX/3RcCLE6FNxV
NRTPU/JYRern29Cmk2fc6a66W76cybAvWaKfdMDcE9zk5dcp4V6cIfs0ax6NCGGeGiH1LkhCIc6l
getF87OPqmTJDAKJP8kQMv0oeI96ia+6k6Gy+sXvyZ/HR09zL0xQXgsG/HKUJNLPd8uXu3xJ2jTx
oSueC+vbrAWr5TdX2f3g2s5qck9eLDQc0xXGCHc3BO5en63LbR1yGSVxR1fU3rwtrfhQEGmpaOcx
1LLs1RgPBCR8+ilKxbomwEd/UD4PVdfY/3Le35yiv+9iuFQYzZrMiHzb+FNXlcjCqYs0WTAr6jGv
84+4G14SdBXwfj6DXH/lSHl1TfO10YjkCup9ojn7qSw+I8jPbpt/aBKeWu5/i+kcggXjs8o/y2A0
113Hgsy46xQJj2ZQTG9OBJhunCUg/uCqp+ZRLxAIIbr+XH45mIRDG7RHri2fbae/Mix+JckbEop8
9Nry01ruQUF5qJfNctkj1NqLIAiWhnHuCUXbTAo78sxVqMf2jVy1/6HVQGOXTcdZtq66cZ98fMCZ
20MMnU/L5tUW2l/tiG2mJTZhWgqL9KPKe7apNP1c1q105mtjvgK7J/+CDarXYIUPrFkDOVxHxlCX
y8cytfbLvQMF9v6Xg/E/x86vx4y/1Ft/fj9wPWl0Y/Kx0G7/foPwkjSuu4U4uxwPPVPVdeCPj5Gr
P/hue0B4ka8kG1VNaFoRvNS+dfAnjy7bCA+ZJ3c5UKQ2fSsGe5stm7+TWnJFFieu9vatSaOPwt62
ZvtF2urR8Sa1kn26K5QCvsXDkDGqdbXn5ft3R4SGuhF8h6uyFZztQckFkJ/j1ZxTSK7h+Jefjtbu
0Iqsi8n4a/mOkMG9ZvwgPOG7Wc+/1JXChO+8LvulAA/iBsi9A5Z5Un4Srz6ubmvejh1iCcc7rX+Z
h/Hp9hciB9EsDTLM52T1Uj4U67Qjo7PPZfjzpxDUSpoYUHaCrtD1YqUv17pIP/0i/Yz4v9v3Wutm
GFeQdrxh0zTj4/+83vt/KeV+qxD/b4Xj/4f13pLx9g/13vDt49cqb/nb/13l2f9FMQYvMbB+LfDs
/wowK2CbQXq6VH+09v5T4JnWf+Fe8JnH4jTAW7d0/f53gcdohmk/kiw8B/zP/6jAW0ZUv648fgPm
Fdf2oGvhYfGX//7L3IWMETXVFhQ62xOLYn5gXUQ23b+UXPGeW+vYLaTOllztZhDjeqoAQmXcZ85B
1hiXRAr1qiBrr/rSld8VvGYX0vwhTWwy3K19Q2cxLU6eP8nVLx/u/2HPuO3Zv79yuB1g1bDsMSZl
4/j9ldNZyToLU15YcvAFbmkgyA4wa/binE6Ov5k6NNqeoY9hLkrUP7Eb3dvZpY3nCqgX0Ye88YMK
aKb4pfeeB1crQVJIK+u7EDr/JY+rLYa8ez3I5lcb+Ql85LfaLOh8Ez+3vf130yWMdPLlkxM3/lpK
egX//C7/JqTReY+YWcC5kfKkU4D//i6boq7mGLfqrlleVDOZAr2rQUbD3C4AeSSZgxiYBhRe6Opx
uwP8Tnq7330vphRkh0HXtoXlfPAs8eilOBTmCvYgnbFqq9P61Jf7qA+OmitV3Mb7qfGR9PEk/PPb
+Js9hrfh83wxmg3wyDB0/v1t4Hpzy3nS/N24+Cpo/ASYDFKME/FQr2J/hCnlgCA3e8itujlOd/Nw
X7cL+9LSiMvtq3YH1U9A0LHPZMtYL2ZJfkBdxxsYCdMzEZgJxx+ezaYcqWroEtIXTvQzOZBi3Zvj
F9FMDdMVWDlIRChoJ+0C06pHleCPANhoQS6q/6k3+wvQ+wmGQOwn0zEw5X0PjGubORA+yIlFxJz1
sKdl333VJKQI3/KzO7+aXyza1YPXi3crOU5Tyy9r58MtPbpE/NYtGaqgM6Y3SdMX2SZk96g9p8l7
IgYw2x1iWlfN5wGug42QTHP/Guziw8C8filqwrh9AlQXb6Z1KbWMFIuuJ6eVMCm7l2s31W2iJmng
/PPXdsPr/brGuJei3kJXRNlEa8/9Y42lVRlz+I1jyDJxTrEeHyjpELZMkQNeEBk0CinvztTCPn3u
3c458QkTOClAnTMz3w212t8eNSfvtqkVjQccazQtCT0RpHf+84vFbMhD9OurXaI4l8vyIoIyqfb+
qCIMj6yrgZCvn3vZzO4Q6qOYTpbItthWQFeLptH2GE6b0GrktwFm6P1Up/tcr/a546gjliOPzIXJ
ucuM8nUyqCeSrDRAzkGsSLWh21faV+C64zqxUo0Uxqk/3xbm5JrvSFK0Da5TxrMRODDbQq89Bv0p
8zp3j7gb0XiUwZjSvPpgTuo1z2dWNOAet4v8tZ4q/cTCIQMLQ9g2b1GFm0DyNvy2NOTy32xGm7lu
pDunyZuH42AR+tHo8NBj/GWBHjyhil1PigZWG9tHp56bbRl0w6pzjXei5EekNna9dqZkONex9mrV
nrORwunP3VxsXKHMde0l3caMuua+1iGrxGg0jwkUKzpp5V3syZcM8vJt+bmtfXQz0zlVWD+JcnLV
eiwJ2RyJcCDbOUKkZ/LU5wbwMW9I3yYb5dntxHAHwRCqzbmjJK9lBausbB3z1FYW4bZtn4a+yoJj
p+X43G4rzQyIlSZWqN8UDfMOJ9HsY+m0j76M+jtHJfM6C5J4PQQZ+zounG0W2dNeztj40YizrPSq
2vqpQSJ5ldIsH4sjmRkvU2KpexGQcSP8h3FKK1Ippx86d0Kn8byH1lLfPavl9goRUaZ88kYhpmM7
FG+pg6ivNS6EWAKsGxkbWJq2BFD4Nh6J2tjUCRAlmKTvy9XG6wCQFFPVwRCDYzlJ3HiaD9jrdsoM
eFqcuTdfNOdN+sBJAzs7k54eshyjE9yEi5/b5KAApMOJzked0e0OK7tKD6NevNw2rtoeuxNhvlez
tAmFSET6BmPkMTaFh+yyZbwBDRpZmkxpWeL0Cbpxz3sZz25vWKuyrtv71i6+BW1N6nQ615us0XJu
culbUcUKUTeDGkh0/UZXRNWYJHLk9nyxJmNB5Gk8f8veUDJhW2ZzE0prI9tEDSGDa6//17jMG4vz
j0VOlYK/z1oc3ubSFfu1YJkSP8/VMGahNU2SuL3EDnUVWahSpmdviqYHcsKYydYHwpN42rGrOEPS
rC2oRfQtaHvfDu4KcHtoKG4J2PFZhcl4jJm9rWr0zdsigEebjTwJ+E42pjN4x9SY3C3XOmxtNFmv
1ZDUd0ZePdHw2LRD1IU22+d+9gC66fe3p1qBFfqXU9T8W9saL9Ti0IFOj+KIbfn39+7iPCLTJIKz
olVns07AgXPC7wiv1jknjj0UnSN3p9yCUl0SMhUSnLfGP0YQC/5QHH2W95CSUsYdnJb94Ct7g12c
1VbOUI9jw8ah2Yj32TO/tEovz+XkOP9y1XMWIc9v3x+iOgpYPLKA9gOmCr+/B6u0ayZVVRYWUd1z
qg3J1pz2pk3MQKmJr0XZ3Jemh4szRd/bDoG61vkFncK1nhLGimb+3R7xAA2tjcMwacswSoaXfHGI
WsYkf24hlmDCbZEcm9vOIU8yfY/m6a01hmQlnPzTQDC9mobhrc1K/RTI7NswIu+bO1qKnnSWo9a/
Q6QAMso6BbQHdrf6Vcv0r/GgSIE0wWNW3bTRbHJ3cGLmRMUBsqMTkq37yR0pB0FUtEPodlOyGzR2
AFjFd5k/RBh8XpkAb/757PsbKgspAmsCaTi2EdrJ5h8H9UQNEXv5EvBCtUdKX2rg01BQDakfw2wA
OFxG8r7TjOl+MLSQ3tz4HCDnyGqteVSoDMv21BrElBgFYzqzUfqdPWXNHpdLfgpomCEP7rzChunX
PmK63yjLsF8dMVxpuG4Q6MhQlPb3Maq4yBZIE/QqOvVGaoSQjozwVnTGhd4fEhyNHFZs83PyZAW5
3NJ5TtaJ13uY0qtNh6/VssYq1NKAKJQifuxlk+1Ub0IYTzxzO1r65z9/eDe+xu+PpEMxwQwzoD8E
OOUP44ArlRhUbCJKohg/VUp91XIMsFnne8yBqczIVTzeKp0c9yj0JY3A0EMePDCosQ9Ip6wDRNSt
XjfqXyxBf3NBYgPSCQZeskgcsM5/eipo8o/ePLJpS81Hy107ZxKCFzqo9ZdWDmc8Dumat9YcuPGo
LYNm0h6XpL60vm/se9euvTtRZ6eEA3M1i/ml5pQ6quC5j83mwYjir4kJJJrkxos2S2fr2J3YDThb
asagqA1x6jXmMG4xHYANsvWLSpTNgZ3Zh0hLYWNK7H0RFf0/fyN/QwjxtlENcwVe4EXIOP94nI2B
/DqvqgwCvMQT0OE+ZFq3DjTT4to5hMy4pkOGoaAchhOASftYRBaYlNh4Uau2Rb0r+igIfavxdloh
qtDLUSLJpvxOdtU58qwPI8Vcrgt9oBDEHZvM/VW669miqwTIwr1Tfb2PMe4RH5+OEPFd2rKUMrcC
JQhKEGmlBf8w75/hwu26JD5hAQ/2aTduBoeJ6jLXrFAsQCJDzzD6XnSwI+c+yKt6Owh7hAI9pTT6
HPo0PWVbJ0i0ygiBfIgneF2qp2/KSHi5AhB6Tz7WEjnpZP0HLeDqhGh4pXB9ha5DdsZEHFQ3Vca/
oH1uMqbflgWtB9ZE4CySesgti2Tzl9ZArlAISq6MpKqb6Y5OwTXLVnBvrUMUk2LTCiQoHv5+3FL0
46NSnGg57STTFS8JxnO1G7J46xSutZlLBsXSRE3qt/W1yodnaE7GthwRbKDucTdO22kleg2P/O/O
fg4gVpPct6S3txEFi1MhAZi1bo1ulStbw5jTtCUEglo9JaMWnTwXG0tDBVnbgnG1C8G7cd8M/p43
Jd11qNGPTlVyZw5yXMXV1Oy0uINbvQw36lFPT8oswjh3rMO/PMh/u5LwGeIIIC+DURyEw+U0/OUz
NOjeG8oxIdGkQ4DpGxe2NeSHWLeeMtRH21qfi/XUuq9RxvjHq2v6FlFiH9CjRL12qkiE3UAhD0Kz
wV+nzF7sJl9x44Omver07in30vlQLtENKhegPEq8et3IgFl0GHGb1DW3UyWh9YEFQfPqzNtcDAKw
neaumjgyN9pozRtsU8QgJzWovix6FEO01+LpYbYBbNZIJUjzy8lZISa4Gr5LUezcIpB3c8wxKJRm
Q6/mJdsEutYelw4tqF64M/L9yuGdfMGEkuu/X9qtVrRIT1zZtJo48dOtm/NvomZ+/+eP3uJR/bPU
8KiSaffbFhwcLNV/lBrShIvdU5ztHAM9W1wLG4JBlOOCnd0NYq6Ua0GOwqEjyTrh2AQzZW8CWLhr
g4jYJU6lWo/S0w91EKh7jTbUUZhmdGl1tERzNCSAGLn4CHtS94okRcIESv3QRIF/hl04RC5oO1s8
FpKhXNq3DzHyrXBOIX2bUZuGg0JllQ52R693phMwBZsc92RopihYcE9y/Cmlr2aecu7Tc43fvm+o
a+LqWwAU+1y3J9sptZPdQN2GH56SE2ZVw6a2vfPtNTGTzddtpWAfjtp81A3S8fSif+w69y7LjGhX
WAYhGYKW9+S28JEbVJ4M/1q8k+b3oJm9+5/vjQ76luPJ3yobKZhJwnZYVZG2ITbXPHu1v3a54NxH
1I8YluGKAlZj+opJtmpndeoYMu1vnygulGsdy/ycigx0a3vCP0lrJeH+V8GRqJpJnhP2m2VZVs0s
3m//X+0N8/Z2V2eiu7l9vDJGZpZDWL/TkzQgEJVG0JiMYq/m5v32Hr1M30oFyFjKOdqbkbUoB7kB
SaKmr5FO5uvtB41T/Swtv7uMmmsd9GjYcDWdtghk8fx7VX6OR6viu06ZadMk2vlCATiOgHjTNTmZ
ifqqC8xFaibmcDkVYXfMpxZ/pUbu7V7ri2ib6LT042gKfn4psWVlRy/lNtL1jvEselEevV43d3rH
4JtivTvFWOG0jOBNKk5rIxKRbeJSJyU1ienCLo9XHblXaWLb4GorK994JKzpYWqMagudO8Jed7HF
3HwGEkQJYUqd9M/Krz8xKi5Ccctbt11BV4OrGqWEvYQpwgMPXfPaowAKEZ8/eBXxKFyhzmAYinUd
E4VMWq1J0nVVI/GChn179alxjO25PWsVnbHbMukxaa3KjoIwCoIPiyBVxIiIRQmMON6+mYo7Wke/
8ug1VrmhKC82drPouie6JreGxqz3a+6bMFGCTMEAJcZIWL0DIlOhpYLIEIgvfI0X3nh+LTkbtMxT
90jhDIgayljR4WB1LV9o17F55SaR9XGVF6yAsdhoUfk09JG75cxTGwTp1dYSJcEkg8xO2lBlJ90b
yq2Rmsx3oQZ+FhXOC3apO1vjG+4QDmH3d4OwYFDGl6uBxyxw+IOH3/ijDurGd58arSVkkwPv9nX5
edvRs/DeVZ6Zj4KYLIMB6QbpNjiYerjqVnpK8Vo/TfmeZGjxfnsaB+4ZOwwECKka1ER0/OCo6opT
bjL3mZEmd30AJWH5+0IvIrJJO+NQx/2e2MQO17N1wdCg7Y0G3iEp6g4nxPSmJ0l3uq1qQ18ygtFw
/fzerHniQZc2PqycbPPCNlBn+WOygWbobm9fbTV6135wjYe8+4bZYEyE9VSUbsVmZbOmh/yvhnyO
mQEXlBQyHgnIyYjsmvYJWTTPiFmOpeQC7hS1vQWoysWvH37EJMGurcZW9/2gmauiir44EYLW2qew
WpgUYZnk0zrnahGWDk2FRtXAbBjihXGWIkvJ841rDcnTYGnvveGDgNGqst6Dlsj3jo+8zK2RrGuu
OLk9HRbhIzEcXDrOMHbN3gh5DOOjKCj4A66suwBoPrcXgDTU/2LlAtwhYrJbJ41dP8R58AEt9SWW
sj6RWRuh8ivs+xboqG/3wDSlOAYNc8zKS78W+jjfOQL0wkzQmh9NX6VNXrYl6ZGM0IYNBuarQWua
TW9BY69jFe/rweT5tanoxtGut64l3gykdA+jNZIiFzQZ1zBVXGjJ/DVazsLGxzlAWyI6RY7/4A20
gAvcrKcydfyz08Kbswf9bM/z9Va66mglDnjiX1RjUUNNCB9rWMmkHHTmgzHhA7ZY2jGaM8weyTQ+
xMp5rN37iMySC5aacjPPskQa4+o5KRHiqTA149lrXRRodmo93NoHBIdpaK+1x9ZXBZhZx9/aUdFd
rUwPkAgWVbkeRq7A1QSFvycOZX37Z0NWGE9GelW+Ss5JSpoTPdAgBIn8VbXax88XpdtxsM3Ib71Y
BCKYsdtsURlsOq4LYevX3n4Cc7EK+obmaUHL77YBJKVk5prLdZuOz7qfVmi2HXy9NBtLJ7lCudAO
pUyyjReb1VFngHD7Z67uFZsBL8xDGu9NzDVaPx3ATGm7cXanlwEThRHre75YCiRLu6b0/vZKy/UN
KQbISs0+tAot3rr9GF3sWXKImdLaWRTuvELP2JuNZ6xFVsptJ5R1ByHs55u8bYKOpT4zXyMRudK1
RzhM+WrWX0hF6AjUmzdxTGvHM9o+9Gru+QaGhUOlEQYy1rp+9oAP3lM7x3fMvva2mtVFrxqTxI00
vP0oFEjflEREGxNFv2p6hN0DgtvUBHP/80s0umCDU36PSrLZp5gFaFmv0namdzgLknBpZ6uaIHjE
x7xuE2m4y2Rpreujs+2GUu59cyROlsQE5tchFHLKk3qS+okaggwKWYSNy64dgG1V/YiFSEmx8eHM
bGppj3tFY2s7N1O/JSWeblxpASTTrRfq0v7iieqrqxOlYtFraURrc+voapqvecP2gzETiGt0iHTy
kVEqlV3tvE5Z+XR7Y8IY34ZEV/etN0BJl5RVZd69DBqktpu6Cp00EivVik0C2Rx2Op+s6APSCUBL
ATOLYpxMvFMjH76kkmKhabwflWm9lnb5rlcW2dfLPymIYwDUkbUHOUK8HzItflT5uu+fSt00nqXy
KMqLKt9l+RLOos8UBGD/LSKCIdgdMqIOD0YdwTxd9kbU19MlSHgVsI7eEjKYQ3bAz5Ss4pBNr12X
DSYLqmjvvqN2KzMbarknJX5/NgHani7s5uDNppszCZkc46rSdpaYOYyS8VtXVd/r3Fspe9ReM3jV
PaMLm3bWl8DPqxXqqX41O3ZwVoQGxzph3nNv1F9oeGxVqd7YFYcvsezM1RSVkhSjHLZuO7ihm43+
voyzQ2F7013gfAyNN6xUMw6PqZavTU+IbQ+SbCNiIuUmv7aPFravcHQKbSvJv/W68dm26z5s8+6t
th22PxC756L1EV+kbL9m4xucA/O4dtuCNjUEWSoaWtF5Paud5nDpUZqX3WUlkra0e1s8Amdfebu6
5sri4o1ZsTBIEPPr8qPO1LWiKcqwKJ/PgH+4YPbXwM/cr6YZr/M6Qh3Tu+q+jl5rlwVQ21G6a2oW
VU/OPOeoqg50Tvxd3VEXJcEPN0JamCYMNRVtz308e7s0G0d4U0n6SFY3uKPmaFYhrbb63pAqZJ6d
3YlkIJUuwAITSOsxGILqiap04fWbwMHz6rFvneuoDe25E/r7z60+nYZ9bpBml0AzvgTkIdSiTikS
079aWweAmgywmDE/rCGsJ6GlulVDCNVqIJzouwWKeXDT4EwL+FgyYTiYAjcBSU/eOZb2Mc7L4VDj
3Alvf4pjgpaXRnFXrGIja1BT7ZzJu9puaR8qncA+VvYxAnK3jXy8FF6K9Qv9ubmvNekwRkCrWaf+
Nohm/D48ResKH3EoW6T67GoaWbpfYC3Mi63pPW7K4Cwd54dvfY26or7TCy5BQJ4RRi3IP3oGA6In
1qwKHEj87OE0HioS3vNMsAqDepOPttwmDYaIgh1yU2VteiSqrKJBUGyTYr5K1tJJZM1K1qV5QjRz
pZWH71rSTmuKFjYbtLwLh76/l0737bZLTll+5b+Lo06G+ZR7WCglBg7u2dhlG9RH+pLJHnvuBmNX
sEkH64gSpzs0mGkPVlkRz9NH+cb3IMz3eZKcPT/ezUsv6PY3RloEB1DtwRlojX2gNyjeCy6o60Gr
xWkmpqZsy3KXo6TfE0HRrr2kH0LHTI2thxJtDwIlx1UzIW9MzPzFcUu+76z9ZL5PX7VCu7GqcgeA
dT98NFYtNsbSGrk9S55faOuZNAP6jUumh8Ep7bDCU7c/4QUzdilPcIRpDa9uN2+yed7Gosq+zH7z
Jcavyx5Zahzj/Mnhu0E+2N1FZAqRpzDIlSAzdh0wvxKG3j6hHUY9laiT6ovXoqdlwcXFDn2XuEmr
dI6Blr12fldtzYyIpXESUcj8hf3HITmVsA6IljChUNJbVXHIRYYPbfSTcwmjmWZqKLBIHfxAXmUQ
pU8aqeEIPt7LRiVPuirkunAFQ0Ob8HEUiAxviXmSyY9bqURogW4rtMkBYYlCvraZSi9xV4V2U2e7
vMZ2HFtusJ9r9y42B07z2brSl4uV7b2pgiY6WGEEYK/98k1a6fxaeJF1obj+Si+fiQTFz21rt+Vs
rRPHtfasoXPAOGMDysY6EA3WqtZ5Qre8v9UjJPkRpeYHf2H00HdieY4iWSWXDOUOpawLl6szn6fS
N57jPGUDGPzyiv13PWZ+eR/hu/hZvGV2N69tt5JXVLckEJYoEl0zQuKQfcMi8HI7viifm1OsuQ+N
rwentsBk0s7X2+vQMvMcE1GxsxYI2qp34WrqeyaH0bme1H7uGtohy/bgYz2aXe6xRNqbx9EGqiSW
Yh/Z06HNexByVPe3e+StkS6Eu4gn4FW6k2Ft40hSfi5djZtQ76ZPkjoes4DIl3s7Hr858HUcG6m3
8uJD0hrm6ee9qRHFgey+H3CaLNqOfKAq74YjiVC7gWlNGHnCXpc+H7A/z0fNTec7eBJbPITGxupK
ueE2gPc2zXe325tmoqbrJumCj0vVrpgbfyMb0oG02Y7I6s1IeW/MY17MODPM4ovsYEppUWE+Z4VN
HkZgvPjOjKyFnhJ+WiKarWOtkbsC4GbZXopr5Hmh136fWxF9qUZ7X040WW3qmNx22UOtClwSrI7W
FNySTF5yYwK3r7i5oQZ4j1X1Ld7aYzbd25EcLobpTTCeZuPZ7LXPKR0ZCiPyIEZpRtDuzvYFUdV9
GsVR2Il4OpWaUa9dGYguNAGTHaN0yjjJ58dbFcnUOZxosU4DZ6LZiH41yq4P61m3Wfb9pzRSuR+0
DNFMr7uULJZO+GqO83PAMIQdeZVSxt0r/OW3EUra2piGxuJQR9VFixE+ipwWpt/PAGlGh90l753V
OJ3pudFT0KpDqXXus1o+VN/PvxqVmK/0kw+Tl8R4p5AaNIPVYTlIkSEXdX3nzd1bGUDpv22f/N6b
6cazrg4CW646NAdmNaHsKB18MXpyn/vREcz9cEbofOc73Y9Ob7ynwrNZQ0F9VI7Mr8wTqGZLbyLy
jHgPL0dF1kIgZUGKIBRi6YMHonrWlPtDQ47gmHF3bKZnEvbkfUsNgv1xPbe7OKehrsqiCodxstjr
lbUfeoNop8HdATkyN8JcBEVO8sNijHsVATv6f+4+ZN6sM8wNoSmxgY3svYIZCvHAE/qJmiM/iPvi
anR4+rHloqNuu2tT1T+0uO/Ouo5mVUpakr7OODAhlWaq57dBdtPa7sl4Er7DyhMkfxP7q1a3eqBm
wW5x6dN90NxyhwVKozvUk+Y4KBpGOBOcR0VIrcUZAJsNJZ2pLj5X1VGKca85GW08O4MViAjBHcyD
7LmiWYvS0K2WunTWVAhJrQBvmNbH29y8H8GWEkp8wRObtEF1heiDTbJNIPCiad4yVwZOaXawZaf5
Q0o9jL3xwevMNsyBga+jaNRR/GX+xo38D0tRN6dsgA/NQM2cCvGd9DSgTo3qX9Q43EcA4zYqe64s
YdyBJ/iowRr6g4mHvSwvDXPB+9t1zNQluema8447NAhL3bpk7vBKVgryk8mqSJTkfHI4YVe308Na
BCKFLx4k1IuD8loGzpp1X8W9HZqdUe7x3QGfj3bcA49JLtu97N9HQ1ItJNaTSry/qtmcNkPdtLtZ
LlmJDU2sztD0y4iZd41q5/YxFvgiloaqLegB35RIlTnlj7LFE+56Jzto+pebAktzi3Yt3Kpa1TOg
Z7OwYop4tJwFOPcHx7AXQpjH9SKPuhdhmxRyLnEkN83J7TcS4EsvaNHrUNPE+2zA19nuGmt0TgF6
uHhq7ivY7OAh0l1UWFy/GCkUXnkQTXU086o7imR+aZvIudRxsK/mwNsoSa6nZYqtNQCHYJQhHn7O
W7/ErilC0eHWnAXXI5wodHJB3fp1MTwOygcKxnrlyQw2c66+krZy9XKY1LRUnB0FL+2UYZno9PVD
be4MZjArJ28e0hKZwYhvpbLkyTJUs4aiaYR9p55jPalwqRsbO8qcxbeb/NQSeIFQNLGA9yYCljk0
gENNeMtGVeYDxvw2dBsLL9RNqtRwm9ppFu5zkbGldz35I5mWcO3mjsOcot2UmbJXZja9Wmxjryij
vhgWr83l9+Pofm1q+cDe8NBOE9qdzFFr/ab3KnrnjgtHthnMKNp6Zv8gYYNIIuNCz5JsKlxB2oao
bHQgzrpgbl0HyzIoS0Vz3MnOqZ0+0JYftrbuLZy1v6Le0K4OV89VkWLeudEmNC2m1GuNZG8bMrmS
1BPgQqLlloGGPDvUx2o2AkDyqbeaKCu3dZ054Wy6VxdeCyhmn5LdK5C5B9MjP9o42XKRRSyPVLss
v2xZiJ2OgzwQrBTC6l5mUTqXtoy2QWnIe9brBy1YJCitoKM1cylM/OREsmO95ro3beTM4AR9wH3f
9vHRiLVTTct6j62cUU3buFRnUBJ0sON7u6fMcUwbWFRgZTu7kslq1GT+v8g7j+W6lbTLPhH+gMsE
MOnBwfGGh16kJogrUoL3JgE8/b8AVUdXVHcPetyDUtyquhSPARKf2XvtfRO7T+4y1ncXVbJQXbJZ
G4v1D6caypvMxYs2kI7ntC5qLWcudkkeXnsY15ffelx5p0hj9OGMRnDJoDtmm8GokN4I/gllEVNs
Tt72o4vr/sTky9uPxbe9DGWN/k0YVf6Q1/kxi4mDqbZkYUXPUxj764wst7fD8haJESp8EyncWZX2
c0MDtuBuIDoI1TAfNNP7kPffVRfRTltWdo9SL/Vdslu3aRYThWpypo6IejdxbYgLANg3difVwVqs
7VZId+9ysmwR/7JnTPHOOXwwtykAIt5CUTiQftYeHaTgppzohiPEbuFxlHAWHFJsJvZczMzhvsZ9
Al7fMMpdromlXs0Qd1AdwNOGO+Z10XOzRZX2K03KJRat30ij9O59TgzBMu47Ba5a3AsRANlpr5xM
oTkszZsTmOOWwkhs0QD0G8U6eFd4L7yfcFcKp301komoTQbDm5me6lWYgX3uClI2GV5ocog/mmyY
SLIi7Ks0F8esZ4oND37oCB7lYJx3wN0lOkNBU4NSmNczK/PNqDqxZfn+ZdSDfkqxdfhuABglq2M4
uCmJf6MbiVv+HTMaBHWccQsoqBs4sgGgJlZ9CAwyljUkLYwnNIPrh/K1HpL4sD4V2nbJvvTc76gb
XsfK1WDVdD1MFSfYsf4hXREnUMCW4rA+c1I7606h1bCbUK+RI9OLyoh2m6X592KRCfRXW7g5tBu+
5VykF3zgztlS9neZquDQ18ux15YPceXEdy2msXIMGv9FBxYaTrg1w5Ldd6RRaQYwhLlj4l1TuOqW
Y2SzEaoSOSa4qV1rR1aoIqy1eBpxfZ/oEe553Oo3mVTt1hiC43pvM9AftjVm570g2HxjE7N8xMfw
Ztf6mRxNdV7PGb0s72mnleditLvb+lBrbQccelM+E2DH7j4PgesPdKb8w7mN3RMNb/sUthrwQK8/
e2UUI6ogFZ4cwz/NYM4HzYrvLBY+qwZxRthrrMiN0OVp5Dgw6IiWryS2mS4FO9BZObgaUgMPIu+O
2khYQgkx8dJow0NTDsGFBOBvhd4DWx2qvzwXFbvDGaCPDlkDJW37OOcgSSoE51w2Mtlj2sK1E7Vo
hGXk7sdW/2jtqTvoQOv8UCUTm9L0T1W70SFKcIZZU0crUie39dKYweu7ajYuTsAbXEWyTe1eyLk3
zmsfNUjmJ6p2tqHXGxcQJd+GmbNjEGG4XaeryQx3EF3Ql1NX4hLZxiPD+PlKXbydlo0OBpTdegrX
ghIy69rsYNgjcbOMAR76urOvhWRBGsVGeBOKk5m06ZFnmvvVVl5wpl7QBg75ZctSE9CszaY6M9DC
144BGw9h2jJtAp5OKliED14ipB6hWcXNT7QK455jyrlMZGQxbWdUQ15iwW5ra8aaw1RZkLSVdfU9
6Nt7Au3bHyD5XKrWyn0bVEqoupq13lxTUHDxKwdZYBbWX30o0yPfDSj4Wn8HgIme0+rejYBb2Lau
BqL5S1ih7XWXSFwbhcOegdewT+PBYjM8lWTHICGU/PHZ2/0xstv60tj1nbRvea2yvBR+WXoM7uXL
KBrjReNq9ifCVtrKml5qydUUjzuHM4XoyP6HlNF3hhhjg0Bz2NtCOzYjpxKH86UNxftahK2XrGnN
C8SfFyePUV6UlyEi36xxEWlKnmnrQQFmPt8XZnxRRvlRhHwyRZVuwzQjInIq25M3O68VmvQd3pQf
NaXng0DQsi2T4I/DgoVUSQBaYxX+UKb0WzyeCK2MvdN63nZAeqyXUsfbMott1fdsBaRm7mcOcvRS
u8LMCGC0o/LMkIrzdbGLmH3+EtomuyVRTM8VGkF/qD1vea6gC9Ri4OgtmXZalPwT5a2xZ2xfIFCK
zAOJwHCqlPjymqi6DyMsDgj3p1X7bMwmylsHeXmeqPN6LXJyDud8rjerWtmLw2tecb7Gnvs7lsOw
bUoUjkirktLr7pEIr3MVwWO1P8rZ0R/Ez2bCGQvKxsdnQENqBcFNJbI+rrITFS7wzTwmaG4W4tIT
ofQQ21C0VeWewLZkp/UeKeP45NTasDWYC23X760Ey8xbry5sZMmuyCtymAPxi+XMpEBOt7b5E48i
2BGLgYvt5Y/djMA1QFPBzRaPvol19AHWzaEUyWsUWNYtWf6AjuNXKmuveHvDB5LLkbV9hKwwnwlp
7K9D1gt/IKsufWli82VVQGRuhJUH5VtYhexidSackgTeHvnsXp+626pxCDo53RrxY+0HlPuaRfli
K6FDWHsGhgSLWCoHU9LuxtrDNXyNpEgugeKf556067Wa7RnyP5S6ejXrwX5rwvqN1rzeuV0YHfsR
SwpmSXMTagSGAtahB+DxL3lW8hi0x7wCWqS/UYzUhIqHwbVbtNN1Pv1okgn/McOa2Eutcz91P70q
Nl5T7FlwsNNt3/egbEkvu1L6qq3pjWDlDJ4mqZSPaWA3D27fxWgbs322AORa4w/Qn+JWm7heOwkn
0/UYONSmcW0TbUfWVvVc6KSXGzJ8ijrranKevg0V+B4obeWtickYHDW0rkHYXOK8easT1Z6A0+2m
ZcuRJiynqMvG/M+IoulxfdAJyewptNJnMw6fSIfLb+ao3nHsVX5ozd3V/QL/7TzBFdqIdh+Mytr1
FnGLwfxS6E22D01B+bVouuqMZA0Qowgb5dGThAYOA7KWcBDXikWyNmn1WyEC95gwa1PB/LWu4hnc
cLXF/aWzPJSqerGLqTO/7earcVuWG2713kSE/ophcQsk0RZIun1OOVc23Tx7jAV4pTXqp3zO2bOh
I3msmVqfwMUgbVKefXJMPdvQBX3YrWb2fq51xJBn/eBby6qqGvPmrJnTDZrwC5kHSFLmNobQbGxY
AMLOmfXy0dZsQD5LXxz37a2P3H9SN2pY3xJtI/TZ55YLCPdxb3k/EyA/OyzHbQoPb5hosVNkWQ67
OJ8lUgsk2lge39bvgADag2jt6HGG7ZZzfwROYH8x8THSF5qJJdPNYcLdTsOjlYXtSfYlphs1MIyi
/b+lY3hKNJJh8zR3fEOznJtCFYpReDApLHiG11ol/aJG9CGWmt3l+bybqI23KVnzPuRfZkAul3sf
x8ZVbBLZFo/og/LiKBqrvhIKLH708VhtxCD0a6Yjp9Wkkf6wBz79GqHf9zTI6JnpEtjEeMtEPbgB
v6y3UyHsXd8VFFwmvSyOxXCfimTaBFpaPpgCFnYAUP5AiNXeKABotDUnqAiGZ82D2mar3vg06/m7
9hTHPPIXQ2jox9re2BisQCAZuu039h1Yg1NUPhDBAy8l668hyd++zW/fBABjmB1J87T+fDOxyCAU
0buP/S0OB7QbevbV64g4qiE0PkUNFLLNXnKESdes1y8YCbz9DNjwFI7R8wL82Ydq1diZqC0LsbcG
wIfrJDTUBra/LLWGd6Qm8kn3Ugdg1QznYnlxkaE+lZyi03odRClNe1G72anygO4YrqiPkxXddL01
b53dG3fisqIyuhDb0b+QXR2cFq102Kca5r569ntygk5qAmOqiElTWDjw1v7mnQCG1rCQdAv0SXrF
aYi66SrjoifeE/kAtjEfD3x0XOe5c0sD6FlfpmpGn4dx/Vn36s9A3/VoJdTPbSZIuu8Yo1CzorTs
DfjfCIR9m2BJ8P8lgyc0hrcA0Aaaul+EkDbQTKbwWswa4520zrYhMxp/ZGDxMmeMUlLNCndFBAlv
MNILEtoPBfT2TZE1PQ/2bnIK5y6ZGk5s5J+H1Hoyk4orD8sBGSAJyJEol/jIJm+TabbGkWXciSSS
d2M5BCH5Aadj1xCyUCv6Rye79s3o3JpmAHoFZoTsFrPZNkSvnzyC1IaqIfohqsASq9eAAeRDN+TE
YA8sUJqyPJHbqp6cmMXlxFo2H9W1ziEKgJRM70QdbmUUt9eUmdFfLV7NQOVkMB+rMhRSxBCBoZIL
9jKxguyBRdVEVso6l/EmVr9/lwEzq55dY+npNXhbdweKVgIeIT6/AWnB34ucyFt2Y1Vt+8CVv4yZ
nOSwsvR3vMQAECLP9ltXvq2/q2nAGYogTIkJHOkS+7ycr1REFLerMo7MYW3vLOU590G7Ydg373JZ
kk82ZPdJKaY3Ez0+VEuuX5snPuhD6ykenOyufQtXY8LYyGeWp/9UYbL8JsACbPvZww5O+lIIQU5f
f4qL1LuS4M1BJGRjIC5gAiri+EEP8v7RCjzOfo5yC9nmq5Ybx9ZjJlo07pXhBDL8ZU+o3J4jNUy0
i8Vq4N1pWMQ5E0d3qzhCA5MiwTbxlY1HrXf7Y6PJN8dI/8oL8G4gclgEMVILjpOZODdR0wrmg4MO
2WVOGYqufQgrrsjW4kwO4Vn42aJ4JELb+4GfLlf5qyedx9IBBBRSFezGBi9StzBUpsgw4aEgv1zr
EzJi6OxtJNd137kou2eyuJY/GAd/12Mw3+PUeNFLTL/aiCsYBBK7VmHdrN7bWYjSTzoTVZ8Vrnd3
3IDbdNEiOmP6HKW7aBT5l9ElbxUpziT3dqeW3Co/bCzu5MD77dm99RKU6pIxVnjNvWUCygEOumGj
zHB6TLDMoDLo7YeRwUHMNKdKKj7d5lIvXldYb+3RdT+Tov1yCXq/dlX3M1/8jMgTlizRseZ9zHl7
jpaePEEUZqPRLSsSF9NpYFUwfFa4aneRZXYnKeYYKFFGuM+QfK07m8EoxwerD6As1lZxbEsXSQEJ
FqX9pCkPyS/COch5yMZ7t/rWOB6uMmItAcDn5ywq48kIrS93+D3HevTLi9pzslRLXUcTNJMB9Am+
+DAvTWEYxAWXbpKxYAFdrJg8TYl3Kkr1zWJ6OqkYYIgSunbOenKbK4OZSTpwrNkNk7F1QFHlmbxK
Jf+g1uJ4ZVOM4CeeFxNSzI5HK3cKx9q1WVSYCKCKXVkEHA3RcYSQeFhViKt0s7fzS4Z+Eg8l4O5U
QycWVKJ8WjWciz+g7Eh94qa/lqrdD65h3CIZtk8mhq8yDhEquQiFSPjs9mkfVQcGtMlWLYqLUaLj
CdO+BYnEY4yv6ClLDqWV0pBGbvY0q3O+yIibiKJrqPsPjlATI6pgPbnKKDHpphtorzB+zG64IMMF
KboeDCH5QJsc6fGFSUWJKMsB4rRciPEyLQWpwO8hBm6jw4GCdwPEIzZl8RSGN6hA1bYdIsIHQ9YW
2CVzGMQbd9LSI/hhsUXo5P7VkUNvPzreb85DmmOAkCfE8u62r1D8ILxqoe7Gt8Ychz3KQ/unZdO0
ZNNRS8LgWLjRNypiHOqD5T5OA/mLaZcAxc60+GZXhGllRtS+OLX9O+z0X9Adkwcz0s03Fuq/PH1K
HtyQ5MHOeZp6cJ9z594LG2Wu2SntxYm+1tvPfmgGnL2ZNH/pTlM+WIRqMGWl9sAVpe+iYnzrRFoc
GSpam8ysk8fKqYkr7TwfVfgfMY4pzoz2RWmSMiR61osFTrQI6tsErz4yLuthKK7rnWkiglx2we7Z
NbLLevhoXImyK2wo0nCb1p9z0HHZs+PuCxmOT+uWPKMUx1bhYCNDR7wZWIZuB6dHX7G+0FneWUEg
ltc+G6ONjzlih31imM3Z03sGg1qPhn35YhHsD9dgWVkmLT1OQjBZEGk/i3R8D3btaKrnRovnh1UI
vlYddrZkeK1uqT6mwtY3qWkf+6GzzkVgV0gQsWDbDKvP9Zig9F7e96Rg70CC6IHmEwHaYYAsxn7r
LVt9Eu4/tSTYa2V/MkunutYycB4bN2BsMGmfhYBZWhICcSiZJN1oheZNZSfDzk5t41KSR+ObFuUE
WODaxwHGYcrg+T6PyQdZ09kD60PAs/owXk1c2yXYqPWxOnraL32cmsNIGMOttydUHsuDqh2pGOOM
MSdEWftSiOE5pdB9WN+Gofr5YNDKobdmEx6WffJcE8C0CdDR7wq5UXnR79PIsa5q1jMeDE60S9zB
2QcEmG3DopWPA9rJpRzIZx2Z0Ky2RAngEsrVpTSJYUpqpz2mWm8/lphV4kn7jts0/1ABJMwu3pCe
UL3EtRdv53EJi7BM1BOWpz2Q7d376BJOQ2c4KEyMNzOdyntMy6o7U3gvl69B/nJZOj2mNqGcRoMu
Q80vCKdQveq4JoVn3gx4YMt/lO2giO2EeObB3Tx5CqKFrUTCHSDA2c1dDT6FIUidR7dRvoStmTyC
0icvvb5ykkFscvPy0M8uqdgqPRdsZzUtst6a4ZQUxXSoVfaGmpqdnYtpIkgC49aWZJiMVSMwkszB
KWTQIiP7hi6+25eCZrBKVXHK4vmaJV12Lf5OPbABzR9OjsaqCp7mwNVe8zri/7Jm5sMAUlz9jzCt
nmgqBHmLNjNEfVegIYVrMNy4PQgzUTBtCy+jQkUa7rdWn7+6en1VBKpsJOLHU17F+kMTl+9tH2Cg
NtJXz5uSW5ol0o9Sehm2CdWDDZNNWZh/PDZxB7QoMNnZ/O0dmTyluBReq+iNajm4tIkd/8up4Xn7
tTNAuNdu0eLGr2ATWv/vtWhEGCFFEka7gZ/wUUUxI29Kx0/S9KHNSSvTOQD+Foc9toK91uJjLwwe
TCHkgVNT5nSi7CY0OU4HfcgpntTUPBWgU/7+BoXw/1AmSCh0TyO4yEBPsx6XTsezeL3mVQOjPuTI
8lnQkA2QWOkBacIuzdTPpFHVs5FDBAGTcl1LIzdw3VtmquwUEGTpxwoTl9ITcStgxR9iL1eHeMDd
QrfzRuCW3NOaaCwsc/cAZc0TfisXF00aW49pP0mAhKG4EdK4RcXWHylwu+2Q1T+mzNWvHkuutQBb
DzLrM8I0tfHyKT47DZXN0sDLllFmgdIH2Y/+UCxCdAAnGiETWnLVg89E5i7UKxTX+pJ3vTZxOEt0
aM3W/BS75YdAbSZl25EvfHVnDbEL+OpWypPQg6uRi+6F+uHGUAVuHjYkXWPwEiNAY8nn6SzoqvIQ
NjdrHAEDSpGhIGacHI7aHTaytmOUkkJhOXe58c9aquZdeU6IxgYbC3S11x+SgaGR1ZG2PhlmuawJ
P/LMwcIStYOPxI4bsZisR1G+FzyOt64ZsfcQxas9Oh0634pw29xyNxhB2hOAum8jsHso8kSgupim
ILQ/o1BieOlU8Fkz67et8uxRsV2Ka51QZqs9yEpmwabFGRZrI7J61RZ7gYLjAIjwFlne/DCYdb+N
cMwqDGuAe8E3Ni0+hzF8TTszfZLamcXaQxen+ZeGoIRUpjm6dN1E00MaMDq7gjMgDu9jrbUbPbD/
TKqSV70jI2EkvNkeo11cMxrQEUE5Tjaem6SDGFd5nyonMGsqpmsUpPVfNMG/IKv/wjH9B/P1P/7r
//j/EQkmYcz835Fg2zJH9/EFBfb5d9X/yuKvfweELT/7L0CYdP+LstI2helBWf13Cqxj/hfwV4xW
EtoVUVou0Vf/iwLr8VO4ww3MjyAV+Pv+JyTM+S+BVAvvLj/kGoSS/79Awv63dFiwU/wKXhmzAF7l
Con9NxerVxe1CuNW7VY/Hix3bxcU2u+ZlPAd6Wz7vHFeCy+Vfjwqb8e+DAarwocBeRgxAD4Xvwnp
BUPRY29FXF+19m7RLUhWmQwIUU13YAWZiZ9MQzYbw8aXhsMVgVF2Uq33s6wn9mu6JvZdH74h1ND8
f/ta/g8wMUM6/xkhJhcuhQ6kDQiAA4vtP8yimtWKeKjxYjhGX5/0In334uAc2d1w5W+rKd4haHh5
0WxaadsHICSwyws9PaeiZJmSjjtoIahR09Z+nvFIluZjS3WqezCkEdPJvanX7Hu08gklDxbdmGo0
5+SuqmAresgLU5v+EbjCD40xkzge9KCbMbNJMXB0d5Z2KIeuP/aZeOpHdogafMbzYDCZmRN7U+V6
B00/UzeoRwjcu2oXDIPuR6zKNoADnYua5LTJJ4ZDAQSsDQZ5jaKDvzseWphHxtwwehxAJyZ1czTC
6JfuBcMSO8x70HV+X6AFfjW6x7kma0SaAxzevirOnc66pm/cT6fSKKA894cctWWnTUK7LCdvVwnM
N3FpsxFHDJhMmCiQC6vt+rfWw4DVc6GVSva+eqTkvpkUwvu8emsN+1e0TAnh/f7wOgq5cLiLli8/
ap3H3IvIndVhN6VvmhO2P4muZsRm/AyzErsXQb275UucDVgTqRHcSVs/Y4EghVeNHJUN06rMwXFS
zZ/G1Gg47BHKLnAbp9UQLSj9VslF2K+bP9SMq8CLTZ95trt1JDOB1BSOX7DD3mQpke+2Fib7qIQE
W8+KgnOmBGKs5lFTkrLHLqkk3cfKbO3ayjk8BGVyKmw8yRE0A39yqHH6/lnUBE3Ti5+9ynkEiZn7
zD0c3/HwXHg/lEyBf9J7rF28WfQJmezVeZX7EuBX1q8VI5Ud67flC+8vMw/2Y0GAvc/4AxgseeZM
QQcI7MTg+OscZi7cXxaCi1urxdfSYvQLHHg8G2R0pdAtLZmojVkI67T65OlEmGtmcJPVMtghOgkg
Beuwv2yUlEDnenrPo6WiSsyXQKD2aOWEEqMi0z0pL+uKsMUtvLVthaMjpJIawytlD7TBgZoubwZw
Cyq4FyFpJcJjXOCqCSBA5+3mmUnu1OKF7Onb9+tEIU1TPI259QmtHlhFIRtfalyp6wc0Gjj0PEq2
sbYrPmLeuGumf8yU0Ze0dKylVnFTWfXY18iWcZZcC1RCG8F3yj6UfxtzUByhCyFFnMl8z26HkUVr
VpfeE8F9/ST7GPlUgZAKVbmXHyJnwa5CVPG1/dzixUx17buQJsokg6ISwfxO1cwqvbBsjlEPfIe0
jHjbG7NHEFX3PJoElKGM/5P2mX0apXPH2vlbg/lHd9GUlyhegoiAgemomP/elCFnlU/D8VVmJRfS
0ABK4bprw+ALXWrHtPyUt3O0LfUEASI93nWYk53VDuw2kBlt1/M6FOWBlNaabO9kZ+i2syFNGWFU
T4O4ip0Dj7yoQCFqsWYt2o0hs4wk6J8A0xI4EBmDnxd2e3LBc23dmP1yEMkN5r/4IAiXJP2nVNf3
Vb9taNmLHpbObv00CSpZ7HsJYR56S4hO47zEGddHQ6+dRy2kXVxdOwwvfmiS1TWmDQ4aaNede+6W
K1m6FYeHnj5rodI2GpdQ53Bvrw8pbCg42ZYLtRgOg0MywurTI7nI8JG4baeF9W0NoIvX86CIkBXI
ZVm93h5yak/d5H5rXlhv27n9qXhfeLKr9hGIu0tYh1OfZ2d+bgrM3WkxuvhKp8dMT+/MXgq2PAgy
zCz5XC8HZi3PnRnWF7g27Fkw5dNlhLsURfP6Wh3p/Znn5vf6cufUeOtKciZi4QEAF4sty3QMbk2+
HSlL0puahOcNTQvc2nEMxW694Kdhubez5LGvsvhsL8ckx36009q820g79+gq/2gDJq3IkzEG0buX
Dw+sOzyC1quWv3XE7bh8rEaHtNeW07OnMSNZv7c6dhl2MKs1EUjG03TQvAjEbSmf+zmOTpHMb/ry
+60yusaiA19XgGpb7eMolphAOe/rJ1EgMIBUTq+Dd9VCTredJflqy4twUjBv4dCk2xRN7K5DBUgh
YM6MgEkyIqB8v54dmpr4+IbylOReCC6tOraZlnH2Ei6oVGXtnSi7lPni+hnNESdiSS2uWFPn43QO
R3PGOkzCWWWVUG28Yc9VgRCRmMd7LbV/kp4J83ptaXayMUqGpl1rIPrRQgNXJ4p89hCEeGnoVvAQ
hBorkvWNuTnyRllyHjD6JqnWZZ6eEOI9Wjp6ervdAU3WNrXRo7ekcqdvnw64vyPoAFODhSYUhzy3
0XfS2De2TWATrSQKjZqdYuhHuPuIryPL03J5uZWeN9jqTLRkDDw4KSkaOCa2epS4B0uRx9bb5n2q
EZ13UPt3hHs1wPPYfjHZwroztBl3ivczy4Zi58E72lqNfekqljue3nZ7rH5EALkWGUeCcO86BDyZ
1ysEjggd3K6dzZoV2FThaTn6VyAE7WzYx5AJqJm29d1rcRAkEKCK5XEAuvpnUGQ/zJkfbebojwoI
oUbGdOQCQbuwrObG9lQlg77vdAwGHEHF1iioPmCCnkJIFVt7yDDjzz6IKuvkBOH3XNeMePGkbk1D
WBsy7YNDo/ZlrmPSrntQbCN+28wu9kaW7SqVshsRwRfK+8qfmcXsF+pBqQHe7+clb7BrjiRxPs6C
yXFZh3gaFTujxfGHT4nFpIirS2KGe8tbTG+KAX7pFu8uw9OYFJbtWtqG1aKHEFgh0+imbDDqEXlM
FeuhQ7V8BbIgnYa5guNek4DlhiOaA7gwUjGXR9ywPAfS6VyRVs7MJMKgikcbiN3eghviN4EdvOSq
3KQZdlLJCfIsOXkDrXjK2VIepWk6p9y9FmNpvyUmIS5RnX61+MapJ+Z3CGnmUyG9lwIZXJpGlAXC
lAe4GNe1QO9nLL62GyV/63WrDY953Zz6Ma8v67/gLVd4ElukX5X5KWF66OsaXD0ewO+4VCSCCU5U
YBWcawigGHrTnnbJM9AAcLvRfm7GEeIeUQ3s4zdWB746xs5WLhWKjd+xcYbf4VTxOVQ8w8eQ+yck
B2i0c8yLo3UfW86NpEFGxHTN45xGBenanFReQ0xEa0nkefyg21Gi1Uvlpke/tUGPuGQsuYFd4TJy
19uDSrJfYckQXVRT5BPRfV788O5s8xvi59Ykoyap6pyIphExIXsMqhHNjydjQrE7fK3/E4GR3myj
Mqq6ZIf86kD+UXyNG0yIQTQdmoafMJabMSQ0ol2Oi8FLMK2NPyPQBBflKRax9k/aeBRFGkYJJ3vy
Aj6+tSZG1+JVaIV0UmWxzUybuieloKgwx63fRKpl49400w+5lCRugfJNtx9D4UTXOWiPVajl/tw7
cuelGhDnusj3kxlvbIulOfPWmvpG2ReNtAzAx8IXDPW3g3DJw1jeLro73rMBtSeipslrWKEz2Wk4
e4blt4Xah8yrAXHa48iTf2Mxv0FjI0h64mmD9DUN3h1vHJ+Tznh3vXBCgShx3hu85hAhENm5PbBT
NzUIgtIIG8BMLoDdHyfc5L5DpnYQRoVvdGaLttfJIe4QNJla+onlFK6UrmYVtJYttRz6TYa+asve
zPYnctlmMT5jIA3jBE/luqRZN9bcivGFclM17CcSIJ1CvSrXk35VU1aRsbgJ9e4z7ZoPSSV8mTv5
sm4LjJCggp52SLdVTUwEiP3YdeujXqldwCLC9zLa3QABjj6CRnBcRTZYREnpWOOzZvEEdsOJKOMw
Z/aplnq+UWoTdEvTFTIyqrKlRKeigfy8XS8aNwE2MLNaxa+cs+bhRM4VASRB1BydpZkKNfMx7HDZ
JVp1ReM8gS2pXoZCyJ1lCCxJFcdTX0xQYdhJ6RVpmEY3b+OQyzoidgsL5inFar+xRGr55Hopwi3a
Y+5x401SNbtGjTvah/Iiywjf/aPlmC25LOM3DicKW9PpNkbHGTmKtDoDWv3J1cgQEmHt2aqSbrc6
SPvZaulbUrB1FUKlvEPcgDTVRhwPhiSiqXvIp/rBMsPmuO6umcI1TykKunnMhU/ea3eTam7hIQU+
Cl732tXjR1H2j4L59c5COr0NALps0oFbjkvOuepZ/0+JvHrvFvg6bcd56fCkoYRiamGVORvqkRvP
LTsAoPEdtbHa44bhTY/GmX2I5reOiyBneTZbYtL2WlWHG+DUfsFMb9uo9jXER8o0ov650G4PIC77
TeUREeN0QP0FPZVO173JprzZEwgXH8xqPM19wL+1LNcHPBtTBjsnZNe3s6fw13rUICS5ZW7XnVcd
b4cVj49AaJumxAQwgyCFHfFPbZCYRti1OmahfXDyIdrl0fy4npZkLCKFXrzgxSBPbs73aDJWHije
eSQMS+gW4RJIJFjAzrQn5iC2DXPVrWYhhM+MgZRTnRJWV59T0jV7WrYBdzZD6SYpy60LHXXjDEy9
cxBZF3oAWAUzi7swns+ppm2LOe6PpRVjVxkISYkd4123YAfrycw63jMehwmZZOzyt2YVZQtCeRd7
EA2PM3Ik9X8GdijUGOT3ebgIGq7T9WJl6e7ij1gUK0O4GXvL9ddGc723+mxxmrBO9QWnP6xfBufL
9U4mZvfsnvSE28xcqthJ126l5qCeiaZfUbwUip44k6Wq47sYXRgKxR5VNiOn5dkxaLxAZCrcliHr
1en3jMp1m5jE5rlJdus6N0G9L+tNUyUUrJOx5yGAEVtkf4qevmye7RxCVI98Onqy5sy7WgTybs3h
VBjaR9AYvCDpMslaXmuUznsGNuV+bHgiJ1a/IzNIPyT1C2TFP9iZybTr5o9urm40J+0uEM0OYddz
kpgjaJrQOuTNkryLUCxYMJQe44TSbdhY6SwJlpO8GdzUT3v7T5Wph6QWZGiw9DnMFepHj/I8ZdsJ
BrUbDhXey3hpXBNJjCz+suNSLu/qkEuQqn6InJKZC7nAjblbRQr50E/bJkUfnNQzz1uneSIthO+p
sF9bmyFKIpiWtY3g6tdajejhO/aBdmed07ykfl+exuvp1luTT6a1A52N9gMJB840ngECnCBcZJ6I
+OPFP7JFZaQ6iFTrKRmzYTOJfQQaJr5nOpqi4OtB13E02L1v1xsrIJJAENjhK8ppPq//Zu88luS4
km37RUELcUJNMyNlaQkUJmFVRSC01vH1b3mi2x6I7kvand8BSYAoZIY4wo/79rXphqf0CSSpw6NP
hEZlGFxWVNTCdyM3sP0Z5bgpSrYuDAYfzuflf7ndrQZ2dbMSle4ziFOXJmgkxBw5a9x6JS8SZECS
4O4aWwxDTvRfEGPWHwhoGfAdi1/WY16ot1VPqDO9Xx5J1ZHly5YnI2SmR5WvAvWT66EHseHAp6vV
U6R7KpDhQK3gc2JJ4q8PGF2zEvt5fLA8joSXlQKWybu50NBpzPeXPAvbAGsbGUWPCvg2HssvU42s
yKWBcmBxIuNBjXPu0gpv1mrb2M47pECKaVMPIKu3Pi5zjSMZpszVhmkFSkwLTzq5NKO2Pn2/+bEu
3QuDFP1QRKZk1j/hREc7tJpk90QubRYIAdrxXZnVssn1Grpe9jaTDkjYnRBZ/QDCQstBke1m3Cvd
AusEG0PDLf6adMTvMfFeAw30YQCbAbFA03gACzjklWV7SsLpa7ZPqpBGOy8vgzYsX+LpKG18vV++
ziuIIbevf5hOe4hi1h+2nkpNZ202HuZiFDQKuZGCbGdJ5wawl/xoVJgc+Xlf38Za98KR6oZCjXbr
pNi56r0N2lDSmHmXkB6CKLenoSgnixvGGytTQBZaOj0KY6X+3lCfy5lHa560AUvNWz8UCVM3ZcPH
JswwNHLgaEgliw4I/KQnGDjRNZ3cenW7mwpYefZiwd3p/zSNhFkwP3cxvj2x4T+S8SPdm764q/Za
W9mRRp69cvKbMPRZoWnA96bhvV2KJ7wgjmlyVCM3b8EL2FoZxxwyEwUox+1iJ4HvVt0WRca0o4ny
iX4qta0TpyOV0297hd+WmXtygEn22vTco5umSqh/TjmcEzqiGLC4gMBe7/3W3UCU3A/ZC3iexoIY
b7UPNi6aaMkRnSVwznTve1rE9ELW3ptqkh9u3n4NzcEM6Pw+VjZ5xInUftw/pFhYT4mO/nH9gu8t
EbcGzquPyBgQ5rUNrQiL8QmW+brV1LJL9PSb1yVgu8cGu1TI37GdHCMjP1uxdltG3JfCS7eMUmaY
czZjZLq2cC5opvngILuLfdZ+G3D45BxDr3yMlpyuJb1HGrDeKoIH2qccohaaJMBlhinu7VNyHtzx
DYvEw9o4D8zOV6OpX5pYnzAMm15vObHsnLj/XtTaQxF71W5synmDJ/FN49jFpujQOYwvc0mg5g78
STPj7W74xzGevmP1QRqvbchuJPF2Db+0jT4GRNfppipR3GM29IMMGeBB66uReCgEkHjODYNyAKzq
e5W58fX6gTDzIUqmFydyP2v4vhzTz5x3bwye2VQfISs1dvpoNfCwIcUEjkYOYsr7297vyF3FFTgr
0yVpStBNQSgwlbo30QOkXffnEJmHpMqfa4zXWn26CyvbIA5iNJTot6yCBoElT68gh98nst6SIKMY
hC3sFDIUR1TzJcEhVWu1BlAy3MCyupS0g7qDZeuexhT155j2W0DnwRo1/gmAJ+MBVXpbTMgX4+I1
NJoPa+rSfY+CEL04gQuHi27EtLdMpuutz/5wZyKdOJX9+sn+Nu7rsH62dbrA0luo2OEhNN30kBVW
z7NAAw/jqMPNPejjaD3lY7teT0m8T7vBJmzNvI3d1lDT4nXTJgrAcIjrdGt/pUMAtoDXUwHvOQwo
tPNbxWawnRBHb/zG2UeO945ajibMuXkADXHHYd9mJbEIEb36mnZbkDN0/x8m+NbbefTLYKDRwaMh
k/zxpnaib/ps2NetZYrFYXkUhPauvDXzAXKi4vtmlRGD1SPanQ7GgjcHhYNd+2LRalDaX0g67lk1
4fEP4FJMD4W3NeJKhh9OES5g6Z7yNSdpFdd0mFuxejUK7wpK+VPdqmhXjylKflrzg6aO3z19za7X
SDtQF3iIeFsvaLG1e9+zT+UMaDn2ivgKVcC3JI04ruZ+edXPvKBOgz/qaV/xYsjOdjeRbEnoaGHs
Dl77ePmNMbvzjraICcnv8GRkJgUKjQuIURd9aUeYIXoECKP3aDcyQiAZnvaOB16PIdhwtFaKjAUe
2uyUzn01pkFRLOrQ+b1UEpP8Lu2SN9gfL64rWsDQ/wJej9gG9nDYteCivmd4PLAHhh0fE9/FcwGW
Fa8zFmkP5rQ7s/vgGDlYnzHnXwYA1PfrrvG+hpYHNqHLrxCG4osRCn/SpBZAtFT5DgcDj+jSsgNj
ru+1woVNY/rWYUKQsV2N/h35HYyhEQc/olC8PSDRFDnICaoCaKs4Mzje2tE7TlEI0TGSHGnybiPU
gQjpLzpATboBzISMR67TwL/Yr9ALSK1dso9Y63VxvMP/7ZDGcH8vVZtLBYsJ4u/UvD7WWUnNZMiQ
IFMYWzid91he/wzAjZQYLfKcXad1/jGSGhKuCsiQre2IUoa+aSCthnz3VHAcs06TMdCysiAIZIx6
LQ7v8YIlx09iJcl0IyBLtB1MciMzpJV9HeunkOPWhf0SGgUD2xu+0sbk5svzalTvq8M5YrTXFC4D
PPgmzPaF9w3c90ToO0prEuE6EvYsKJ34E/xn+A8YckMI178SsB3DNkGjKds1bOU69m8Y8m7xHM7D
VrO7nAubdjj1Doq91rDI10/fB6k2KI1D+tTRZkiPJvuw5D3hvTaUNNMpeyxG+6kz82OvSHRrOA7+
feHa/t0SgvYY3Sfr6RuGYwJK/81YqRip0CyOCatJah0QOU3Ut/c6/stwxQCVyD4VcWrdhjja7UfH
5YzWUrNIB8t/vUTKFVOLrDVG7FEC/0HIgZjfcEpJ9B8V1Z1b71knZ3NMvZr2qz85yJIf0ppvju6c
7cU5ERFQQjCbSDh6LakQ+uw9gaxMeZFtXXt5VyCRroopjAMDBc+VC9wptu0TfTrV3Zp8XmpMi88I
9BrPC+ic0IMre2IBVFi0UHcHhgZNj7wDJzoe81YhJPsJ2v8//crz31sY+8gg/mf9yqH9Xr7/+RdX
O/kL/xatGH9YeBB78J1c/KF8j7H5L+9ix/jD06lKXUYlcmaLmfVv1Yr5h42QBTA3zELbohX+/6tW
jD98tC8oMHy6PpBiOP8b1Yrxu6IDoKylfJs0Nv/man5TdHiTl+XwS9JAxyBlaNtgJVayOQyw7Br4
04Wpjuy9pVr+7FJ6+eVB/TdFye/kd/l2G2wdphzirHexJP1FM2NUejmudpkGDtUf+dqp1snWk8yz
qHdmHJxoDIQidvDGdperkM1B3ybGx99fxu8rmFyF4+g8aIRCBu4xf+XP4wpgg+SeUypSOHC18Grl
QJBPh9pOzyU3X5XGPyxJ/2HMJ9/pUgV1FG5FCnzMX7+zrg0nmUfKM/lkY3WP7Zmni1xgR3VeMtzb
EZpxWHe7MvoMJ4yTmusmrQjbIAAMyOEUr6VMzlp2pknyOGr31vhu9+t2FqEADwrEbwCjcJ89AYtE
5g5uGiNkeYTIFzZ///zohP9tD5C78XmLFjlDYpnfDbC9UvXVjHwyCNHJyhODMo74E/71J42/R3m7
ERpP01gOOSmazOh2fU//QkMTj/PR6sZWDIKBBm8Wn5tbKDaRdDUx5vQprmUUv70CTRE3bVTljcmr
UQtEcMwdSJWuJps/TF/5XrlR+afT4e/ykauG76+vb52YljkT9UXT7hx083O3M6x2o9qPiVa5ZSwu
Pz2hS/QSss3TYw6Mv9KHIHSXVy//jIYG0xCGR6T1+4Lmf7kmeZqwsa6cxblNkaVY9nxQybCXVyh/
LhfkSpsG768XSSW/xRb24kjNLWZ0YqgiPTv2gNK+fJdrXSGvtVyjNt53LUP9ok76OS2SCmBw7m8s
3t+8MBV407h4PI5MCYYB5sgbBydoo//Qwa6sdR/IOEg4KCKgOet0d8hclp+W5ywPImWoj20f2A7B
cMMoxwfV4llGfDGkCb8FiT0QH/Ydsi2+1EXVykc7ixvE5LP40VxB7syoS6AYWhoU64zdiJ9e8Fgs
ZCzz4fwanFgQ+/eWGEmYjJFur5NXbRmeZm/fdvCtZN6j+9g3Y3YjlygjQy5/CM1j5E2cTFsuEECQ
jAt57oQ1u0GiPp5x2/dBX+PVzOtr5w95aHOqjmmtjiYpYBIWwYBH08p96CW3z31eHprSg7W+NSjT
/v18+A9HwMt08HWcHF3TZWn9zRRkYNfPKwcivQw9PTa2srTJZO6EfbjQGchj1choLDx2HgyVzY2a
2528GJNCU7NmZ6U+ZLEDQU9m6p88Cw0Jyn4N2n5eoeWiU8QHkOXvr8vPAs2NujTLj+6DFogGXoix
XXgBBtvAYtBgwfspSbnIUOE91X77Tw/pv6y6ioXMMRRbj265sjf8svbXS1nbNuWQyyXICiFrW0ei
tHhsww+7o5nIupfXuyQfMhv/vS1U630NLwkIjLxEAj+i7GMFBsfPXmUYuXAeU3qbaSpjSUUEtf/7
t6vYe39/dspxdSJJ4l1kpb8/OyApLdQXLnzJb2iXd7gU+poOsiyZTreLwxa8C0Xbfu9wmhZXelk5
DEYix3xZ7GRxsJmrK9NYvOkvA5cuEHkCtNFa2nQQv3aZsytbgUmPlszj2iZUtZytzGMDKb9lvZGC
vsoM+5aenSP4350snRHaGZC7c5vdRNN9ySL29w/gPyJ+Bs9fHsBve1eM2ZJt+OzajYsOglVLhnfL
ciBbi7zJzMQZm0Uwj5iULOjiTD/JiEKcLS+OFdhr2JvK4uYfLu2/jGvFiGbgWIbhKiUngV8G1crZ
0fGi7OdWLst5zdaNc8i2ZiDLi0o4PIKC3cllgCY4Y690/Ptr+C97IZegfA8TV9v2LlPvl0uI4onG
jTlJAxkL8rUy2WXNxyzwXHSMcU0dlbX+gwuW7UiY8tuclgiOeiR1NRNy61/vPaH/Na89FKBanp99
FtkYi2IyUjztlCPXYqFIWvIz7lSH3NWvmmrYS7BTsWg7+PzIoJTFx2Y7ajAOcLP0zJi16vw8FcZ9
sezMFRMPXrWELEtD/4tinBb2kb2tWD9MRm2Nt7AvQQtbsJ8tB5+dTx5D27ILMShCdP2ypcignGly
H32gyOojmufrwn9WzHkrm4KMhVuZGVQS47IDmqZPXhHGh0D4FWLipN91aXGjESguDaFaBCBPoCws
ZQyrJjPv0ZVcGYQPur1eyfOmlo5mhDAiTEFVsqGydLj+hG7hs+Zek3Q5GOwoMmcX0zpK9Etn9x59
w5Xq+auEoCnbdcv6PY4gq2yy4tGnW/dbTIpapq679CBcJk7giIGY9RK3mFp+k5czXAXiae1xaPL9
2NnHhh+vO/1K2tzkQchty4pfNANqJv1eQh0Nee8YpIdBRXtPwXdGSqPjVMdoHejnrJFAfkhc7HAP
ABePitm2MNw1goSqZt/MUOTlJJVZASW64vlfdkpWw9I0tjYbc1G7t3KfEobITMnZsOUe8dQkoffz
qk0kkC7WC+l8uGxdLqC8dKejWYrI7q82HgGsYPTiyQLHA5GtV96WhDkSGSmXfkrGVc22nveMM8YW
RcutD3P758iQi6WpiWRwiPkApgIsYNR6A4n1kIMdKxTkS4kgiKRrFD3JF3Ssc2phddFg3XBj8j7X
iQHMJqFXy0HCrTpMUBPcqm9NauzkrUnYmSIL8+ATAV6BTyNyM6RD7H0OHyartDyt2ZqeE4dli9GJ
Z+GZZPNOnohcnwQnMzFHOPf7lHgPtVOO+NwdCKOIL2QIyLRIqm4n/wVqcZBbGUGWWwBlfcZmousb
laGa89luteVqsBdSEbzDCCEVYZrEf0BCcKjhawteBkK+9XNt7GOud3v4QSTX1kOMhaV8i8qLXYN5
bY7zbEKFY01suqJXCR2vR8o71mCQmlyvapdRx3/lJjV0KXJzMuxlk5XIU2aCvOPKXB57rlYGsAQC
5pjt4QRdBqYaD7bBzaUg/JAxr6wiEu/KjdNIBGD6Q+6HySwRsAxheSwyY13WFoaGDAvbAdw4b7Fl
uMIT9FiGIxCcFk86Ak22DwnaEnc4LEiEK2QmbBiMgp6blhU7m/Fzs5yv4zQ+SzwAMOvsFMvBnj4x
ZKC6wRGHFUCiyYF7MEC5yofiVnxY5vRGTpLy69FKz7QIC9VsJklWE1POS3wjt1s47gGlqOsuVz7r
RMruVdkDi2V6ViHrdvihog85E8rnwna+Aid8s6ph18/fUsawfKWnzCPZmH2r2n3Pcc5zi2AK5E/y
hIgk7feyBsqSJB8rYbaKdz4mZ57H8kNkKnG0XL8EN01PkrBJLj9G58jXnlwfvD5MsKOz/Iw8Igl8
G9wk0Gw4IKcyBpwVeiiIun3BmHeIj+Qe5TwgK4CcBeSrotVHQ8kBW33MhH0SN8gfyySVb5btUcLs
mO1SYvWslqliI525XTCMq2ibkyOBYKMtjjB8CqCsW/lC+RR5PnKKIBhnryJHTOOcd5TPlQ1BxrUc
Ri+x5bSCYkOM3xQ38kBWwtFxwWLUwI7Ap7mufaEmeZClfGHEGXazS2KdPg0EWupDFlaKze/Ei7HD
0M7GQMIpOTyw6ZEnCKcesfVxIuXG/5DHK6OS/UrWEDkXKKa2nHMgYumgW4d+vpL3I8tyyFOShzua
AInD5T52+sesPRUOzm4898lnnLUWwEZYLTFzkxOnPFhtuTNXzqpRsjGraw8fRjSckkyw1vQs4Vqf
K0K1p2pOCbqTcy+dzAyaywmIlybvX15e5x7+vXfkGYciFgR5OTNhlMSEcrjF1Qf2XXaW9U0ehfyM
PGS5lHwdD9sbnbcup2jZ6+kzDsaRIxBt8fwvMMA7wR27yRScBmUdZQGRU4CsdPINclxCbbr12uws
z7/sP5tl2aY9BzD+kaF8CZz+L734D+lFQ+fo8z/nF4/vSZ/82hJ3+fl/pRdd4w/HsGB72MryJVPI
R/0rveiqP5REwL5hu66hPImF/5VeNPU/dMnSeLRgX7rpiOD/3RTn/aHTqmXrfChaXsv2/zfpxUtm
/deY1PYtIh1MvQ3o6ZZyJP34SzCMZ9cSanrsEqAliNAWM7qzK3PXa1mQmLp9vMiy9SXauyuqcYrt
9CiEKBTvi8x5rRAOu441HhzH4pAxxSvCNQDsk23Sx5tg7JwPd7Rp2HtvHO88ECkACohmKSNbRHrW
z068NJn+ybHScOUV/SXYtn3b1XXys2R0eQEXu9xfbqzNPOKxYrWptY83JXrKwsEZbaZDYdNEkzjw
Pho6CqaVxW5OF/++58KNkdr6VDpfzaqWHFWTI7eMCDx8NOYI7aXhP1+PDYLJdCiMA3smBU5qkDty
L98T4L7XrQK0aemjhdTSMq4j5dBNbpvbya9cusL7PwvcxbAaKx4ggEX2CrGmRiqptUCoSljzkz3W
ex3+0VZl0QsVrX04aEgCPHUzut96x7mLq1onf2fdgV6tSKadrLx7T2Ja02YIt1b1PYExiDDyYOJO
6sIw9PJvhFxXaeyeSte8rYA/wpEco+7Rptc6WdIPo9LuED082qyV6zLcYo744BklUVODWs69TXPt
DtY5ik/HPXVO8Qop+NE3Bohc097TUGRUlXma5qe08Z5rhz8rpyc/om5mxNfq2lbJkVrXVdI1j2sW
/lD6Q5hVkDQNliy3xtwGzqGq7QdCXBMK458YRCEV99/0vn5teXcGeGw2iOoDFUrKwR38KRyvwJuo
Wkm9OTJqVvM1bLd9yFWZQEV5/OZDFfbXlRPecOr60dU9PVb5Y25n12Mav8XDOadNvSjNAEr8yW2M
69BwIcC6XyIP4RY9pGcj084jeoKAVhrKijEFa2fqjf1dgxYl0qiP9xZIvzF7aONJgEHhO+6kV36/
2IC44g/XmbHE84hF2HCxA8GwYZ5vXcSEW5BH6CyjwSddHn61vY/MBluDUyLQobPj/TBTQGkIuj/D
zrlBpHyDPOFZRepLGOpP/ZLDyTCvuxmhZ4z9ZZ+0DmFZsgG8su7Dwtqz8bu6u28TfI4cVc27ogyP
TWQvW5ozMte1zqgy8GG0LMIiFJ1q1f8EHPeZNgNqrGjZ1V6LD3hsnOYoxa/VQWxeVRU+SqHztcqb
Kkg5OGybzH2g3U3cCwdKhabFwTZdgFWP1JKt/r509SqAmmVsxrC49bUInEqVFvQ74KaoQurKdtOf
Gl20N2l9QFToIpWZ7WNUA4zINVKqEe0NLVvoTy4NPUv6zYjH0qR39hXMLnUareU7YuVsMxgpq1OR
+ejeLWoSi/xEjQ0xDfHzMdb7Kxfi0dHvnCccX11cqLL6RileRgKqBp+3o5mtR16lfcSPkqYSiKp1
Wr17YTUepngQU5xW22G0/Dj2PUZi+fxtRq5xGLQBUoMgO9VaX7tZAXPMogfMX51dguY0uNygBz18
26DVCYvO2nj2QCukmDx2EmiGy/M4lecOW1dEIsbrtNSY7DXSuYHUENrHIcuj42DgFV8O+tuq6DpL
F7BRZuil23LIFgJVoFWrYfmBPTW3PnQpAP3uN7qWywOKz4PeaNZZ875n4DauarSXl7XGasUJRD3N
XoZWwVyrQGtqMkXmMxr2+i51OZtVdHbY6FxAJ60aYg/PO9ROiMIGtnJA7zSSOXwy4bwAN19TIK+i
Z9radYQMO8foxszGDmRNVzbASyx2lUp9TUMc0c125UyYf18G9prR58ubpkxPugMipRsictmizIln
le4Qs8T7cWGwW7oPjle0f56Jg/NUmHsUDZ99X2pYDse3tZ1Dke262wsRwuADinQBFV3EdE+iWNF9
86r14FoNUX0PJ+RmmHgLhaJlJapbzvN+gpWIso0jPGk2uYPeN9atWuIv+OslB18rX8teAbDxEAwZ
xK2dN9Bt2F8V9ZIewd9hVY4UOosC9lNGILauTkxyIE+xQE+LVgVg2en0E8XD/GDXLZj3Rgd7XHEA
Gdg6i3a47rLa3MJIxeCTILCFWL6pp/Z+Af1Wcn17XLjICET1dnAwPOqNnW1ojC50HJoIOnQli0p0
7YvUA2nmaH066D9CEYI0Jjpk2GBHTHxZkYr0LhnwcctFQDJ810RO0oqwxEZhEqM08VwkJxnakwwN
St3jzuEVc7sB46ewu8oCU/PuC1wbmaW4upNfOw5zNLzqYCcmK/zCBDQoDWnpbgTngI/kon0ZcW3f
1Y2Tb0PRyohoxhT5DB612VMmkppuPF1+46C1aUR046O+sUWGg9DxUIkwJxWJDpa83xIR7VQi3wnR
8TQi6AG90b/Q0fOgo/XxRfTTov5xYogZYG0z2le5AB+NkIlWyBbRUIJ6qLjoiMDFiKrIQF+kidCo
EckRDO5DJSIkgXtpqJJckSdBnCZvh2ApjLr7CgVTnmkhuRFETWZJ80N6D7m339VJfRwbZ93olWbT
BpB+y2ITeQy+BiilJtnCRhFPjSKjguJHFnqBbdaGtMKK2Apj77tY5FcWOizN9t49dFkqw85IWWAs
LRFt2SLf0kXIZbW9dPW/Uba2MM8WsZedrRuS2+i/KvR3HZKwGW0Ytcj12m6q9aTHNffAjh9ndL96
YY8VU5IdVFRC/bqjVYPDc9Y9DzF9LBihwY4clxPwhupun6Auuc6KGOUNbko2SrZBFG0ibdPQuPlo
3awJQYdPY80gMjhdBHEeyrhMJHITWjlXRHMh6jklMjrUiy5+GEjrKhHZTajtZpHd1Tb9A8jmkJkj
ySvR5q3MNCVivUxke7CcA02Wi9Ea7ow8ek+S9HlE6Zeh+LPIsxa2eb8MCzjxbj2ZIg5sUQnGNnyS
Gd2gk2NtUTcddRVgp4ubP849+Omjid7QRnc4T9UZoPaGusPn1CwvuAM/eOgUPa8yN2HZ3OGJgJp6
9NAyZtPJHO2vMXjpFLVjKbLH2sZeh2o6dcfua1nyxBy7PS0ilhxQTc6JdlyS6eyJnLKvaRXU3JeB
9vQk9Ih31gbCK38yYFhKh0H8aKPO7KFQ4eq3vC61N52o5L34KDmXxnnALedgNsvbFGVnp6zRq9Gb
NtODDfG7WlseK9rQKh1PsAlZvLT60UM96izPiYhJNVSlkeZ/5D5GtAWkbLCkzplG0kMmUlQ312jg
j+40PT9HaFVLEa2qurv1igKFaVZ8a0TYijXb9VCpT8hBxS4pg1VlCNTnZNrkqGKNGCYBBSArb+/r
ZHxYUM/WqGgBPh1h9Zo0ZfQ0MOY/NBW+jVFBp16vfecIHUBu36AWADaERrdFq2sAbpxfUOCQq6bb
BFYXqne0vY61n0Xq26L5ZX22rqL5OUELbIkomAigw5mhByCMYDgT6XCLhpgUFX1RIite0ReXIjSO
4deI8FiJBNkWMXKWHF20yR0aZT1s30N6e4rUZcXkiE6mm7xWdoQd9KqjctZQOyeonnuRPzvooOOQ
XmLRRYtAekYp7aOYrkU6bYiIGsvEE91vu4ZE4tZoXEynzT+dukZRj3B71xv2W9mWjFRaqpTVe9hd
mdji2QkdLyLibkXOHYqw2xaJN1YCiL1LNVImRgCO19G0LXyFKBx1OG3uL6HIxVHvQTglAKpESk4D
Au2M9XhCMky5e7UeqCScG+xxRYZuoUf30KUbdouDEkr1AcU69lkd+nXgtmWQiqQ936fo26Ffnlg1
O/JHSN89EcFHOXJ4YGErUcq6Hyq8M0Etj/OInhYNfYKWfhRRfag1Pxr4FzmxYz4Wb/XcEIB2VBb9
+b0QYX4sEv1spNnjItqf9U9bZPwVen4dXf9s9T9MdP6Zl9IPSPt1v3BESjHFhom27Sf8xRyNqN3K
h/I6bYvnDtwpcmXOwTTx7zx9IInqnlI9+kpf8kuhe8smwqaHYOjUT0cIloGJdi+Fl4ZRGdgrPcvR
eXflk1dM+HF0y76v41s9H3uqIogZ1izH9TpaMDHrqmOY9F+i8c2xvTUoK7JRTdoBqGRfGDw4WLZq
czFS51Cy3rW9zyzChaYzuo+0maBm+TOFK5vw2cofHMN/ddcb023f+JCnqshfZ1YHCFhgT3AJJptN
j6tFCOE2z4NBp05T6X8O/ohCA9vOMsHK12hpyo06KJHSr1WRC3BcoKuFBZsSNJg/XS+u/QNidsPJ
gObptvSIqMf3CR9jOkAUHmKarwg14n5TXbMXpxuLPvkeP4IOp81m9Z9aCy+LuW6uJ7qV4K435m5W
eCNUxpehwCpg4D42fZoCU22kR6fvgWVpzmeUFiUwv2rdJ3b73Qjn/Aa3uJ8Okyq2ECwy86i67Mcw
Ga8iI33Xesw5Z87maaWbOwyURFOhU4jB1xLa9EJZZlmPXes/W1KQymHH6COfX+f+29LS+YP+j5lY
R89l5WW0mmGc6mXa4wrDHx4IYceKMemOrkIGeobJM5Jtc7d60BvHAoppPt77abTS8mnoZBlBJibS
Jr2E+k1Tz/VJ77vtUGt2MBsubc4wRYcCfFCTfx3ohKQWyiUKwX+KY7qR/fXLEnkfDvYznG/Tpy5q
6gN9ehy/WdGXMXJvLZk6XduF+9RbTnEZMgsHhyOBagBh+Fje571Hk2cNwbbSfjg5PtFVgRt8uc4J
3JycwjVtTxv70XIH69B1MM9dMC0wkfpzCXsXzgst2r47B83LMrPZNdGTFVk0rhe9fhuXZCgoiR1M
OkSBOmIEN67huaQgedKct7DlBcZm8zhGmFJFLX+1cViUivnGoo8w0cz4hhMA02IbESKwhEYkQ1KF
ASImfMD4y2bbOJ5zsMv8sRRMbcyJtcgHD8oby4Jh2/2JhLXvqz9ZobLrYR/G5AfQHwdRYr/r3vru
0MgWJkVxZTnPkdVPN7kiW67s8DpeuluX1vsdhDVifa88TBamnQ3W4WimKSRqk1MHF4Vsi/guq7wx
KCCvBAUWc1ckViZTZTd64dOm43hfTV9zziAkjACUMShoDQotuJdmO5dhRdXjhqbB6FiFs/e8hOHT
ODGbsop2m3rx6n0SAlPxrfE80FK+Q/FPRUCN7fU09U8cMvOHJdM3fdieYld98R272ctLcNq1vC6o
ZNotp05rXZLtzIaJhTnR5cpcijmzBWGtj9ukMFFhYwC+LS0nPKdNfWdHWokPHeAaM2c6sXa++/nM
eLacEvg+qfzUKEEtu2ovJp2X77DpRQtaYEq573knG6TzZu5D/IbVc1iXCbKPBn0sLpBxp9xT4rKE
Wen1bJETr+I7zhwOCok8KHRyZ+tSZDfrkN2COwgDc8G+p3Px46pKAM5e6OJTYflXtM1cCP/DBEyk
SDUdelemU/YcPlv22GDWw/VoRotJ2c+6qUq930eD8aPPAT15VrruHdNJg/QF7suzGq3kcaIbtMYB
r7dvLk8Gpom1GXUKkyqC2NDE1A2UZ1zVZC12k4bfb4px2UNuDQp87P0oR8C+TppTFnqMRqPVj2uW
mds66zesGPMREtlM/aqmGrP6D67mHXUY+Pe0UU4bPEZnqD7jbTIky9fR0I+Og1VeOsF6kAP7SxpX
yPGax7IItZfSoS0xyZcHU3Xec+rGx3HS95xok2uF9ctuDkNMk9b7cKkf0XvTYZ0xquKYWa7H6lp3
qeDEFqlbYt3y2oNFm/go6tuFX3n0ntpeNwdIr2+LcMDZzcBQWOusw0B+Fa0lI8eqkl2U1+HZYz+I
9GXbFXjxZm7hH+i4+Bh8AIVJaAR1pqxgICEDlKe9Wy0fQ4qWoliTjOa1bXWBcjOq5IoSVcv51o0b
Lm4sriO6HViUOXyk0/JcESwEuWa+sn1Pm85rqLjRZb2jhvem4Q2wn7TpJq2o6GGugoHnQn9y64pP
bEf0UuKkmzGkHpckeR7T9L1u6FnFe+eLUbIPmrVDO17H6sxJ7nkKSUb1uJWwc+c/Boqz2whEhQnc
+Kz6/ltXePl9jIsSE2tvzaM613SxlCbmJZ1JryGWwLgdmRzxtVXsmsbZPGB82m07cNBUk7O3CtbD
uiblS16YN8ngTFe2f21jHO456XJbjj3tORrGfMlU25tetyJAjfORnLZzhxP6mw3cAqPe4sdk1CEW
WWMbKGQtsAWgj9l9/30yhxcPrgSlOBxZ4DAdL6N5jdACUP6aLPems/Fx6CsG9OzCYrWTFjUg7ZOr
pj+UOHydLNZkgjsCpKT4GsXAsvK5fLXG1j7T03sDayW6RghWYSKYkne88ljDSGCQGW/m6skw+/6x
cqiaZxSKIdZEZ11r7uDqwXyc12+25ma3WVcENNjzYMY53DfKiZ8SsDMGDoONgnY9KuXttdVmgRvc
s9YAWbMVllJ6E2SN6++HEAfF1CqKw7qMbAeRmnB+4i0annaeR/KaPi3dcJYQ9KDaAxA0sdA1/dBu
Wx89Aevbjz7GrtFRA6EnadDruh7D8/CGfgQ1H3ychh58tr782p1C64z1inXGrXhrD5nzVF55eJue
exwrThlLcGxkyUMa1+3ZzMJzUzQ05VTpgI8gpgo1KZvDmHnuvVaO3xejfcFmqrmmjxFIpg720vsM
B10hJm27mzwPv2p527DhN02QwnbY6ktGgietYMb55xXQ8qYGj7d3Crs/Mo3vkYPXZ7DLKLApNMfT
/2PvTJYjR7Is+yslvUcIFIqxpKoXZjDYzHlybiB0Ool5nvH1dWBRIenOjEqX7nVtMsMjnDQYoNDh
vXvPbQ/RxLHz4noXqc0L36VuGttXLTtJpGfk+ha9CRPYiRzyu+uTmNlczECDNtw0se45HfhIl44q
TOek7/Vt2ixmoj5WIXZkV6yj1REYaXiX8Z2GEPz5EIxHxWQzCGrfR+wyOzujoxgS2uQrlPYRKz3z
u+li38DRRsziAcrM6hIePZHYUbFbuC3m9HqGtxg7GT+dS2uXl+W3S4KgaiaBN6rkWptW5zCI/SeF
WqZrxYvOl9YmZ9TORG69SIALG2+01VpnmfZYXM263E3DXB39rH2ZwprZs80OJnUBJZgPdhbctDTr
3HYiNgfM7lUUPiT2WB/VwxyfuoqKRzDRYs2cSQG9P2zKug8PrVkfilQx7i/ooDqKZm+Gj5EOeXAq
OjOkREFWdC1KcgxCf8T9i4WpD5RXPzQogho/GAEjDeJT3Mw1mdGF705KscsLEPlOSC+khZFLqkLp
mSQXrxaehmDliAhS3WVpew1m1jgV9njM53CA9qOTQ+GMzvbPjx3qHAt0jDBVX9xhU/iuR6Z9r+0l
29ETFdfpZKfJLkL6RgaI0h3bgShnK79lH2ieDFAQ3mAWlN+HhwYB3qaIw3yvKpqz5d6BHJk5Ao84
2K5Mon0iPbSuRScjz2gJrGz9FtNvrn9mBJ16sK1rl61ku7sglHEdkfBVbztOX4YkoxYHpW+6keB0
6KTbyKSvwwGHeAY6OTQcfMSm0lppAXIxIFnv9ixjzFekxsYX678IARYacXjonTBkqjkCvsZgW/ef
oUYkljlm5TqOqjdF0ykvOYUXc9Ih4R37YwsJeTezoDnLNmikbrtrtfZRpua8ixKyA2IGclzbT7Rd
Swrq8oFOAyBFagWbUaGaMGu96TkxrbyMmoJwEiIpLaX85hui9qb2uSihDTVqdJYkzwycUg8WsIhV
A5KTI91rUoL4V9tCOZZ5DwOjMRFlDZaHN2qpS1vWGppJtx8VcW9gGdgWZRRhJwiiTT4l/W7kdZgq
qnwkdzip/1hW1Bk6QJ79GJDba9hLxyGnKmB86sSGHUaFaKN4glwO52ndY3xBKBBwLILZtGXKCz12
ZoQVUwnh3AH5NP0+dXmwV9SS+jQk08jP5Qs7lvRWOMFM/q5zCGx1WvQc6Qlx8mHE6QZmjMMdCkVC
JjLnm1GgLVxEMWo12SeV034mWB87IvLGHhw01EnKQERR6tTtYE1o6mRvW0c8KU5LJT/8VMseIZIJ
dAkszC7TCIC2Ap/JNLe1c873+6lRf/Nnn/vf8i67KaK8bf7z/ywOnq9dYseArcVhVpiqXGw8P7e/
NTjzlSxNfeNPlUPg59nGt+D6JmT+EUGlqKCHJFHH6gnPfT10xFsjyD/YscI3aC0gGzgEY8gUjpJO
qJ/GW94Ux2/mXWmSjayr3etAB86DS3uIbfVeSqiysQ3LOLXH5873YW4NW2Oi9mvxmh4dxkIaUL9I
tRiRppLf+9lunCr/6ITi8K+/vPlVCGtC4tXoc+Bk0i0cRl+0uI1NGd9iBAB09DkTTAhahnJVkOOR
anmyCzniCGse8C3rXEv42flXJDP2JCTvtZr4L9tUdmlYWSfyXFqUSP13QOjmtlLlW0uT78opeCFy
m5+CeQSDFXYuRHEPPyhSJTQ+/gXaDeO9pbOt+R95EYWH0g7MQ5n9IKO3eo/T8Ea7hlIhr9oEtmsQ
OMM6gWTqGiKmCIKb5Yiqz1gN8DQ3ZgYwP64xoASwaHr+eBVl3TeL7aRrJ+r3rk7ac5UZynbSsvlM
mrCrdXN84weqfmW2n8ye7Er0BLxXHs+jJyK/OEk99MxkUk4GeENjvvnXz+BiFPtlBJoqr560YF/o
2t8IMEJnduCjc4fVSv/eOMUjrnX22pJdbhB27LfSBWK1RDx6aVn515pPDHkcBt/1mRNubWefvezJ
m5voJrK7B2Bjp65hFwms+EOybAcbfJQQAJAPEsqAgiwxb6HqRQ/OSDSBQ+iyW5YW1Q5h4fEcYpQg
NjJP1WC/ppYjSUeDm5Ymo2QwgFEWybsIKh1hQ/tGU+e+a9TwKu2HgwLl0Q0Ge3CxoL4r9Mk3ihCT
J9n/qmPl80BS5YA1G/Ucb0QIgNxNaCeYRW7fBYHxmk3asO4zIiSg7oQrw5/jbSq1bxlgrm1t0jYr
DQHyEbh5RzPl3qenTntbgrHt8XsT7Osq+gMbggO7m03uO8T4tfBb6fcEa0elKtrO2JP1QhFHAnHf
BXkr5OHp80kLq+9BbOp7Oc2vDeP3qBgtJyYLzpQGYAaB60xePahiqMGcPGJXoAJ4DCDLSrIkyYfB
+2x2Uq6peFBULkjiUOKE5A/w+4c27g8JCcDfIn0fCl5lOyn5QuDm20gLj4qWX9UhEcs9cPyxI8ie
dpW9qbJx2JAVil2gMYr9ZcR2YbAeu/a5HZObyzHGDsUbxJJ0cxmV/yv0+p3Qa5kC/2eh1+Ete4OD
/ovUa/mJv6Re5h8CSjmuT7Rb7FJYS/5SegFGN2045qZpItxyVBwpfxlJ7T+YeB3USrz/y1TA7/tL
6WX9gUJDRcCkGg4yTCRO//c/3sd/Dz6K/17a/mTX/+PPPy91F8HTr0ovVTWkY2qGahqmZS3OjJ8E
UVZNtGHd0JVL+oyTuQEq5EqPi29VMuP/XqQD+ylv73qru/N1xBSmCvqxyvQ7RLlXWg9jdirZ9/x0
A/9mAb4ssF+uCvIk3lvMOnxPfVmjfroqBVSoOdqE2gxjz9S7i1EgZSiOFgPEVI53ksgxs4s/YzM6
O+nt2JA6iRkb4NnTklXpE23FoZlEQiP41ILkTfc5LVFpa9cjpRgTefeKdDKkO78zkZiLiebrlesG
+rtFOqeZX5VzyaQKwr1k7IEXIE7Krl4JMd2PaVPuMhuBWFcMByo574mKeKLOcNKnRnkV1yZtpiu4
JifpjOeQU3VS0npp5FGzyuukc14GIW/QYaxJmKRQZ52mKDlag/S0UHmm0HXqSuBTGSHE2ZTLlRVH
0ybjtK7r/lOYEPA4FORzZ1Atmzl4mC169OXgtUOAHAWt4WaQ3Z1TYCQj9cWIuVGqIOQhhTtMLeM2
9Q9+l54V1MoEQyBOL1GTh/da96ZyNpkiWJ+mCYLWNVPylEGeBrm6GtXvFKFdlZThVWAHLypoWwoF
HXw8+Ji0V+mwPCWtvhctJUR2x4RFERKs6dYK5DLiCH0tq36tcHiky00eVWhT0V+iXmu9mdxgnh6N
tCT6MvWFd/kb+ph+VtXTVJBVD6mjg//QnHM7f/CbNt0QJ0Zam0JrbxnbyMVeOcDuYYUA5FbjK7Qy
14TVHvUyejHU4SK3we/xVFi035yZhECkX4Ha3cFISuiY7VSzfIi1VRKaP0qiqzXgD91iWJTmTQvQ
YaXO7Fj1ivCmbkY0MBHUkVnBj0bL3zqdM1F8LWpz15C8hQEIumxNpJFTg2WsQWvZ9jSspsUwmsVI
/7J6fgwzyjFYPd6a2C8JIwG4HDnPYg5PdMpfw8Q2do5csw2CfR3xBfIg2vuFeC2H/G2QOpnxclj0
g/g6FEJB6pgrI9UVfQHyZiqHj/noEKdDw1kstC/DerccSrmX38XNJi85Msi8a4iBtobSG9TpG0pW
mK2CNVR1MBS12YcTDNea6dxYNFdK9ucbduD92XKeZApbNoHsRWWxQi4RffAPDrXlD9BB9Cxrnsmg
LcHdCWRiO8n40gs73xfjSYVXVptkHAmbcWAX7JbtKP2sdZ+A9+AuI0gQ1QYH4375prTAEnbwm8gk
Lw7vk+OEbAcBjATDtL+kK4GiZJiGICT6gqmv9scH0LL0WP1yW6X8ss6XdOIG2ngLOQ7uaYHZL7gL
wYaCMCI3iz3pSk8ZhfaMLJu6wron8nDT5bA4QQaPiv6k1+1TKaj9pJxOwfKCzq9RaBmVti5KhmI5
6akbjvzHoLgpYbNtxwDfDS5C1etb6Bsyb72+QP4ykiG0xkVudOV12ze7YpqfqDq0IDix2NSkw2Xf
hiKuPb/NqHDFzTVpDUiuakTzacUJT6cmcsHlj2Z96+TWs53n/npGNDnH7GhgApIDZzpXUKABheX8
mDlMT4NMnmnSX/Ulp3BMmcz7360Z5nIfLH9DSd6SeXrK+gqxi46GK8npjo2pdhPa0bk1YuSQ4Mut
iX43UI6+sc612i7HoeXRyjM+4g45Zf62GKGcIHzjr48bXpxjLYp1nSvZxlbE0zzQTYXX1cMze4qT
6wA1kUvFvV1n0jzHlaBEieFlxbl4YTThtK4T3fMNYrEU47rOs7cgdH4EYbSaMl6pKurgkpKKsGKA
jPY2Tha0yEI0AcUZoeMEHEqcW2bwdxPD5uTgwFriglIUp6vESQmEWNAoTZh8zrC8Q/CP2L4k5F7H
f4p0kqMop6z7ggWntmIKHE4F+45KNEuRVc1PeUJqqLHMtmI+Mmfw/BD2mBFN5kgMT2G+kw2PNgGO
CX6tO6kZF4Fb4aWoNFaFgC9eGc1DP4sbJbAyvF/Gh6jLtxRqC71snIFxrZ4REN6UOk9T8OsXyBe8
Sh7gGOEJ1hnNPM5s44sj5nZUl0SkV+i9aXwxopWxfKe8AtLkk9paSwQ9X3dU9V3f8wkXwGodRw9J
OiGVlDjWtPaaerq5DvphMy1rbE5xH9c3XN6Cwvvltpd+eubEHWKEHe5E1t/JYTou1owl8bygx9Pw
TutJQd9dK7TFa3Ke0+pmntq7ZZ0vxuZOY2XSFH8TjMF3wD9PdmoSYK8+OTJ6zyN9XQxcZwywx0On
4zSKvun9BCdp+zwHLaTtJOfkMT9dVJY6ecgt5a8uZsi25J+tQlNbB/R3WamGflt0/VXxEZTOeXS4
oxRz80PcHNWEJt+YzY/QjejAZfI0+PrWB9a3CmtepJIXM0+rd2Nu+KLJmxhpVBhd9sZer10XZOmJ
KnjTVc2LpbmvMyibIU+wptqXNslqnFXg5dr0oEq+whiBSUrqAB49Pqk44baUAcnjMPVWGpssDuDo
jXvCaH0KQYNl4RjlQnzTRj6FEjZGAsyZicc/dei8AsqPl+Exy74AI5VvgwVdO+cOKpy9lhOASEIs
uIfCLRBC5E1+mM2hdHOrIO4rhI1tgaxMA/YVAVK7tFHPHGGSlUUgt2un0SfKanpUhDoss2VEB2bV
8QvbkkF4GRCyYB0tlfbUxvVGBa24AkvUMqlVZHPwTmO0Lz2lR6urjiTCxbphg9jtXsKBzy3S6K2n
jcWH7ZSKR5KqvCQXmmps9BrOF+Xu8sFqxZCNtTdRFNllDFtp+iYbeZVF/uvQkrlemYII9oF3KcJ0
SAh0r8FPJraEKAabHr6SRbtK53BMUOl12wik2M6nj5r5z2cwxtVjOk17uGcJod2Zv87Tj6Yso6vA
+bD4+6ijGcuW45+GVt1ecKCVnd3gVdiagOWikEG+/EMxo2AuEEfSlJUnYm15GC19IviuXccWrhfU
tOOye8pIh1hdlNaxUrpVI39kFqmmTVySoz3GYM8UYjEaaPR6SWtPR6mkx5N1mMbgahzjZkeSzjqQ
9TffNidyGSkkZ/lQIMxvjI0MKC9pZForLEAigkQUkxsd6eizw0EQxJqGu3GGxC+KUXhi4bNr3ZUi
9MI1A3b/NfNgzOYmLa11wUaZJ5veBzMo/sv3m5z5NnSqkOPqgL4nKvDhYh3ViyBZJdK4U3vjE9b1
a6607a7uZ+YX/Q7Mq7aFW3ya4qbfavLOiXN6Eq1FEwwpIDsX5LhqYtFl2EaLq/ky5q2hF96QBESr
8BQDOkjL2qPVQGnpP9LWberSw2cAj6wByDk1SGffaJzhw0T5BksMk2YXTzTxGUEyfUb5uZS9VFQd
HdSrbBG3k837Q39HgfzBpMH8PLJKaAuRl+METwuHc0GAgFckNkDaEQRtbdOT4wDiB7yVl5dxmLI3
fHDHJG8/ZSdoV2n+vtBrpseU1UJz9k46fEobqcNyXiBJ9M3SS4lLzn6g8rC2k4GXjkGttyxaABre
22IghYlngf1NW7e49Ma02GDmYx4d7eci9OmuFYCSzbtxmWZxL6JIZ/JdJxU+lT495g1Fr6Fn1ob5
cxP38wuv7k04LBK3Jb8wT+33S5CQaLkSptV1RYo7sUJ8fRLgntm5Po5lgzB2ZgbN5xTlZ3CU8A+c
2b4dDRQbkpc/ohSE8gRKMuqakoZj9Vrn8SdRMu3aryGHq2a2ziK+NR1bvNnQJNMpTz0VO8wYlfcE
xpKiYwcg5JTkbEjALBX5CErE1D5pzrhxgl5FP/asLSto2okS2eDTOFYT4S43TeSgSKpHl2ibP+Fu
c+BzfkJaraX5tIonWgVxzsC2CxJ3Tbtbl3Oab3yq4vQ4ISFg6igrvvK4EFgCbd6YREH4bfh8QcWp
yjCuLCvBEMUa6MQUb201KbAwP9u+BhaFznbcLZfa5ClNyv7Vgvu2qksm7TJkE2WndGuNyD52BWof
5E3PaLAvG2E7tv213b8PNHNX2cBhQRpMvS2xeyhIIyf4pJ1ASdopb5wEWdEwwuMgMvEhDJQHms+n
MWcxNnXMwJrDaNUVhCkDLTJUKG7Ya+cgi1+CVhWekyp3ZpC7iRq9BT0nGqkXntFR1p74g8lMwa5m
uu+xdRgpB7NmiN50FjjfaA+shfQ1SmZ/4FQfk64m2wB2oKIspgmVLIYB6ZWfMBAUi81NgyWdNW1h
0XDn2Ag0L8grFXhu7Kf4nxnlCALTB71iGbn8m74TwlNMa3at8QVlIMsY2WHrEbN1hqDcRx6gdwUn
Q0lqmDbFIQBD+DQq/Jpa++ghO2FxhYhyCaYZJdmuGYzqlP2wSilyZTpixPiLirOwEvpLxJbuKCSu
Mlxf162C0jRJAWfobBiJ0W7pSLspDiCXno6XpKhIRIduTaNLtm7GpcJHnlBmqfnBSWsSQBKPnFyy
es1UeHWrE+Bk2qcwpX7ZJTfjgHDVwvaHdGl+CJzAayKr2ho6a2KQ9Q9GNDBmUmraooE5TSfYYkwK
bE507228JlGPH4AsR45O5fjiiKaChNunm1ibJEd+1pUm7x+IpTiStzKwP9bW/7pmI5amyNfKB7w0
3IKOrhrCXpoqP9VsUoIeSkdLYi+jraeK8nnyB7emEnpwYsZOESjPDRKFTRi0ozfV5IbMyVuGKQYd
O3zsxdlc9AyIy2X9b9Hyd0VLA87I/1y09KDfvYfK+a1GqxBV3ccv5cvlZ/+7fGmqf1gLgNFWoZ05
2uWx/gOEp8HbhyAGjwjvqcUT/6t+qf9h2xQWHVTGGsITyWD5q36p/yHJm6Nhq1PcgwXx/1a//Cd6
Cg06Rt3C6NMkH/gFauMYbapQAMpdDbnqq0V/kjipdFEtvxZTyLyjMqqm39Qnl8v/ZayTSKtSnbSI
qZYLg+8LSygp40woip3TbX/upkdLuxMcgPUEn3/yGrIbx7cdkMGVP5bMe2a9LpQf5zhDn0lCWbXx
WWm0kMQN/aPJHolJdqJ7B5y4vwNCWlm7qXnobGtlVI/VOK1Iz7LDb6aIfvPGLk7if/4WQggqz9Sn
VbGYZX96Y2upTszJ5BHlZM/l5cvkKJvQZopVTwl2dl+oXtcENzZkz3KwN8b8hJYEqS4zC6cmOkQV
kTql883CGGISTa7gNOyxLmo6DqHsECa5h2K4Mr9r8ZtB80Um476yjGMqo01VkkPRhm6IwNhI3yby
YEL/LvlOMAMhCs+ky7t6pm9kN2x+Gucce6agyH+ueH9tb14enW1aS+VcGhTmf/3SUZMaQVYhYew4
oUcIeQoH5C/Oxsz6HNifZr61VgLjT5P8L3X3nz9V+1oX5mO5w6q9uLdVyv5fRgxyj8iPOpmjMcI5
RzHCoD7m7HS/2DsjLcwWFnl3yDJrhw/Iy6tg71Rio5BL1zgKazlxPs6PoXvIu2innyxkDhlwZPNK
s6AnN2/GvCgY8v+Pcc5V83ZDX6URYXzpDtRDP818rxxavRc0ATaDwvXT/WhT6DE/GxaftgGCF942
I6IBEpJ9Hdfksyxe6KfBzHrrgZEJE/7LTQQ+oZs4mD+2AWDsDVKphRS8LhY/lcIJwszcpn6w5EPE
SqCU9VHW/m9GvPibhy9UDeatZS3g26+Et74Nx9FCs+yGkQbBGoFG1UKO192BgM28MFZOqG3tJEED
Yu6juD91OtCPH2P+LDhrtxxwDeSc5bguxuE3rQPxNzPZL9f2ZWAOhTl0ajMzMLWHOew9B0/pzJYM
ETC0ebYS9blNbFftw988ZfFPMNFlbP7jrljLlf00DzT8x5Bud45nM3MFIqh6jqjoIlxe6Rxkau6N
zAaqjXLtW6b7r99HsYyhn/cNlzfjp0//yhqI+zptGz49KaON08CMym60/F6tJW3oN3RnK4LSoZP7
G2qoG/RPv7kAbXn1/ukCJMRWZyEn2M6XaZCKdpipJTce/fdqwGqO7hKW9kI3wdPjbPQic5OajhHR
cqWfuVIBhkg9sbVeiQUjpYQwiGvB27HUeC1wMTJ6YbuNWwdzVYswishchLq/uW1/swSJJTzZpn1o
IX758tD6jvhJhSQ9dCa0TWLHgzO6PSsII/Om9+J23mUZCm8LvYyNZaV5tRJrxZbsoDCf/OZaljv0
9Q5K0pIM5Kfk2l3Qez8NoK53KNBObe5GlfQgW7vd8EjEnVWrK7oR6xEvRfyigPYrl6CVa38Mf/di
/930CkhDFzaCGMeyv9wN6aB7DaacQcQb6yfmti8GN/Lrq7AP9+V8gpF+Q6ni3jGKc+5nJyU8zLWC
XpOsXj/cAhHzyKl//819+buhTfdMY4G1AeVepqOf7kul5AleV8RNmQE5NRz2dRvutRIhj2Wczbry
SlEcNWw9Pi/ckFe3emz+hi/3ty/3T9egfbkzFGWb2uq5M7hVDqUerjTuCvGyz02Q7/qpu5YmKjeS
8LrkAV3q72a1P1HEXwYHOyTCv1lHNJvN4K+ziw9jMXB6zpTl6Lg5QKaaYK+MVhwCb2WURzMUqKey
daG3aKQ5CCSZG82BF4zyVE3ttqNX4Fjpt2gQnl/fR6O+R93u8mFrDX12cUs50u0CsrvYPJnOBzDw
jQlFA2q3J0EzLP/JiOutGSHphsCQzOKUxwSnYsS1J911mPaFVHDm3Y14D4wk2JdCocqY7bqA5DO2
eRTGM1eFo9r1yU7Y6a63ItA9Bjs0e59D66ptedDn8AZY/r6wdJpFmrd81qLLrlHBVQE5UYV/Grts
h7x4R+abRwfUlbq/qTV/o9LyKhrVW5BcrZrtmgwnlH2PI38zgUizfLhZS1+O81+WZpATdBhx7bZv
MDGz59I5uDvVXWRymOyVTWtpR9TclDAS5KQfPSgDfuIgRLaLqQ7oYi/swKPIAfBNusu9CsOTaJ/V
5EdpprtsiG8xM611fr0ym/uAhpRK8SLByKSRv+cP7A2117GV2EOilZh5LtorrKxNgm8vU05msBJD
vNa4+WSYbehSrZvgeRrPdfi6lBKzBKHnlO0s7bEL6rWK/NqPXysBulfHzaUqG7StlOWJawUJNbRk
p07amvA+esEs2wmS/5FYTjU7BnPg2uFAPkO/N42YwEDdzYoOqXf2zR/OjspGInNHYhqd+Hka9miU
rpJCd9shXzvM0T7FLbOsqC1qnskd02jUDH62rpdrYW7vTMBV3FWq7GA8o1VGUWcEY8NhPOqzdU98
L4ymVZ79SOJyBy7kaeFKhFpxprhJT655EJrF+RbVMqrUc1kYJ1+lHywaQo6gPqvkzLETmVNO8xP3
znwZ1WDVzSbu5Hot3427LrU2Yfgiuogvfecj/tSpO/gSUqqKXh86W4qEyxABidn9IesE9pYIsTVl
WhSqtn0l6hwFMcNbHK3e2hUxNSqSZDOIfoKBrYxeVVA1ujHNB1urNkEJoYVYlIZKXM5SGJF0nRAj
siDkWjwgRyw05KvtqWJfFkMLdXcx3eTzjCW74cY9VCQ9jwyVmj32UtYSVra3tXCHraLEfaR0M4wA
YPzmXT28GJa2rpwlyQHMHL2zpObMANUQbzKZfkTxOZQqtWHT5uVGsktsw3hjgFppA6QEmAkrQDa9
nFdW/lJNxAuCYehW4URQZ+Osa0PbKOEbJRhqRKgm4BtY9mNjk4yLoj3FcDAXRCr3b7UEwkyeJI1Z
baPXNthndhyY3XJcknVKAZYmeTSsC4tteIX9cLox0s3yJAMGi58eSt7CJcFaYg6ueD5ak9NUHOhj
5WtrLjYq+mDVOWXlyJ23XKfTN0koPX8IPDFLDkw6QoFgVSn7JvlR05OY+YFUI+DT/lFS4pTzD7bL
E3fVt0n1kK+MBwLuHlv8o9TZ0eSTP6gFK4npdMQB0IVgloNrtaUOxr32t22fbLSYaMuWvUBZuJ3/
DhgC1iEdKCG3IMh3Dv76ngtDMXfIaB0FaDf6pNiOCNuMpvAq4vScPt7ENlFlveVGJvdvPAzINfyB
r4rhzOiEq+JPltOnmuAqB43ia0jfmdGUdqFAJTuDbBC1OZDAuw1mDR6oDiqvcIE2McBUfGVgZ5k/
GqyQLa31tG5IfuupS9MCoecelv3RJraKmuzagOhSN/0mIVGdZhH18nNYADMC3oyyhLLwVd+paFUf
moC8zfou0p8M/97SavJLC5wNGA9s0Aaj6lq+3Aql26SkvxK19DgDARjkd8cAyut4oFroGFunIiZ2
zlPq6GacFc8YjW0ykkY6ZEu7cDWExbbjrbHr4hxZwyYfB35XuS9RIQUonidBH0XzYCfsdQp30FAq
Gz1iQwwLN9TE0acPFOGn7ggjdmcAW9HniIDRjLweJqsq3bbYv+NU3aX4hUuV9DVgVCrfJITr5DNG
OpsMzMfAf0aZCpeOb7+pyGRuMAib8+MUQBaQGR5lWgHoeLqYLilEmkp7oNvSR0uQKrQ+PdnkUblp
CG6rgOx1qeEVDT6ADghgcivLgAUJe1+wBX7i5op4zhoA4km39RV/BxdipxWpOyMIigKbmEXtoPn+
Din/0lmOe80rtVPFVESBHuVkCw1dvS8J6WkYxLjg75XQhNh0U/amK1Mf7yVrdCqOoervI3k0aosc
KpT7yaLF9LG7yUNd62c0y1BI0+0yc82VtW8m1VuWYYpPh7SXuDSfm5RsTRa0ZVWmN3wUOeRObnqC
Xt8mNzEvxLGnzJL7htvV+r4WyQ5IxmGw6q0iuKiM2o4qD9lcb2XUbsug2vDWuZnGhbOzEOwIln8X
VAsOi+WZK1/myMKWLlmCO31JRcPSzfmh4Wx5+fEu2KuqPDV8VKwJb1mIcuw2Zqd65Jyha6WBbomj
yiyRwoiE/sTpG27UsltiE0V6qwv8EGdqVT1nsD6GZZUq5/veVna6wfKkKbtldzP0gVcpp9aW5zwV
p+q1LYFKZAKbPTO8rLdjW2/aimRaCYejVT0bL045aK7ZswTaysZ2zhRovKI09sgIvNhwrtPWue56
67prFWRMdOWjVxWn2rLRCpDwD26omntNE6cMZlzRAT4ouel6cjvFnK4HolWS8NYc5HH5cyQk7RUs
s7rzgEgAG+LeqNJdPBmHEChFp6nHIFTYOMqzVbMy1+UBqUjcKSDrffJWxteEAEah6FdZEO4xa16P
44+g1G+r3NqQ9mw3jJNQHmUMzatvt5eyD9e0bJKEjbuXBoefTs8ozvfaqPBW3iu0d2Y2HknxpFOj
NxWDMJjsdgHAmgYJ3qLZ2qLdmozbcNaOeKg3xWBc9RgxC7t4CIz0NLWIXHz7AX7Ajl2lp1X6YRkS
YOlg+4M4nfzdSFhQzOs66Sh/DAs5OU/EAQOr9/dBLZ4pYoQrQSNzBdyBbSHJbVQnKvanqu8/VEWC
C7a6o2JBcl0nzwy8KGYZLnyESizAJhWuANBR23DPq2ctZi7ArooP+4P4Q0fEHfyGeUtAYLiXmHgR
saFrwDC1pX52bodYAUUxYGgwyEgOXnwTrAI1riPEzDuzF+c84MM9fS4Okep/ypI9qKI+cxrcRzSn
0ZNjLvevCRj94Px9BLD/ThrcSQtGL6aMmNTjVRONr8Js7ppkvE/ZmZF0VND60V+UIkHbeB3P6iaa
1PdcmV+HsL7TdeXFsRjTTAfaUinLhlNRTvdtjrFCsi9nyVgH6OxwXuJwaSb9RCXwXfo5/HLTfmpJ
RWa1O5WWXKva+Drx4Xgc+9dKFfc+9xJknzt1n9BkbhD+XenQwez5VYvV51SYV31U3qlV9RikvHil
xHulHaz4e4y6DuPcvVQ5u1jagWM34Zc0YxoQQjotfpklt6GfP6lYZWqre5H1fG/WCI2GPPk2qd/0
csBpGOkNKdNMUKl+LmCmLu8n0OCd6O9bXkPuK8QE5qGa00eteqaR3M4Jw1UoLO6cpBhQrYY9MbMO
aiC8qo5eUzZczkPM00GlfDKKaF8yTB1/InSuZvEP5me0PcfJpuZrMo6lPGaKerYjukYqXALo4JjS
2cu3q+XLFejwM8O/dgh2wTy473lju2XvJxJPpwRiMFgALQF4gAONGY2QroE2+JiNNL6IdnzVqkNj
R2uLeG1HeTb9JS/GE9WrPo500wI3lPXRj9PtrkuzWxx630aov7CBscruBNLD3GdnNq11SNhN+D0K
wo3efiJIWw8jweV1BHIJm8SaW8RSQ580RJ5qRLdDmeyWKcSfonTV5A1LNq8/rUIobJhzKQZza7PX
eTShMKieUgCA5ZPMiD0vZ8Nlkgrn9wLOeII2SqjuUAZe+9JZLHZSHpBRbSTu0GXqzrJ+HfLKhBhi
M4PGH2eE2Nj3CXU1jhXLCWpZhJZKEspqjnkc0vh/jZklKdngxfjfHeEt62itaOc567ZdrGyW5TCu
5nXRNVuaaq5T1Vtt1s+J8B9ahU3h4G96gVMrqbcGPCWtLzdUUj1D2UQShoXqXI+Fs7fY4zcKpyyW
Z0feStW6KjTw06BpTDatth7vqrbZJmaOFwOQdcN8Vf4XdWe2G0eWdedXKfg+ChEnZsC+yXlOZpKU
krwJMCUy5nmOp/d3WC60pPq7ywVf2AYaqJbEITIz4px99l7rW+nGsdVVZisbcEwnvRaLHZiOXd8y
YJ8ojU1c5/T8HZ2xJZeilfFGmU59/iEPrnIH9RvOyGmzJpHn0HGmcio+aHPZ2/yRb644nRI2cZBH
/Cnn1Mkxj5Q6OGjqqiiUJxFW12oghjcn5N17cicsiiNTnRwatOJcrdLcTSTOGnmzlsFEM2Lht8Lu
wM57DO79IuQm8w5WtnGYUAfFs7wkkxvKrtiY2UEMLX6BPQAxja4v1dYgtPmk81+O8S3Mao7IOIX5
qHPi0mDt5pySJ5t3yVj5ZbgqMTHzMYBkQr7FRysbEioPf2GT115xgkz+OGGa3E3ySJ9jYI3kWld5
G3Tkn1/jk/TpghsUTrXuhb21bP2oYIpXe3eeGdVS1h5+Q6OaDoEczvhsJEh1GKvWa/kua7G2H1HJ
8KCuxxQRM7PwUexAB53hyxwKwdaNMatlEttkz/RXtlqh76sSSJ5HlWPqx9Kkl2nz6LqCeFFr29+5
wyiRlr4gJc3Sj2lBKVNRKfCs6ELf2zGQUbhZiezp8IMs9IRshy0xxTzudqQ8jHFyiczxVd5FWpfy
4ZlbHGcLeUU2Uj5wNOuwXAiYls1HIYGF+HZ7YwszZBHUoTxNepO+cEm/i+NzU0wz+RaGHO/k0wRK
dt5SgecKOhvsiwGNI0WqGFOaBzR95HaCQXYun8DU5Gko1ZWsWm2m6/LBlg+4ZrGceDSFePL8QN+N
TUoHSHz+jM9Klr4HiMp54p2KKT0YgQomip5NHqwzQeJsZ25HbXyVf8fjsVQwT9rg5XT7ISIhtw5M
TnHm0k1bjmVcGb9JXqF8H2rIBaqHBVt2XGghTZ67bHg1hlV8yUzuLdmSU4h0kF0rf/3ZmfxHU/Fj
+K3K6/yj+e/y276xSVYsl82nmeRff3rKU/73H7/k3/6gn34urpT/dXmLt+btpz+gAQ+b8dK+V+P1
vW6TP64BA4v8yv/df/zt/fOn/M1YXKj0aP/9WPyBa2jy367ht/zHgfjnd/05EDd/p2xlcmgJnbm2
ZjJO+HMgbv9OKBg2GlrhWHQ+qc5/DsQx9GCpNFgnLfwsllRH1GwXwf/4b5rNrBxsJGRiWxVk+tj/
yNCj/TrVxRmM7N6iisSSx2j+l3lKFnZ+l0Q16unSRtQET5eZzZgru8yxVlVZbjWeWyy5ABVhFVVA
GIPxzMsE72Ys69onaaIEHlxskGdua6LTZ74RvVutdyjbazqOe+HxkPLccDibiaLeeo696rp2N+bW
QlOHJU0PGrDd3DeItYJJZFQqcWmrti4OgQpEwKcfai+RsDwYmJVR4a/znhYGaLgJ4F9iZtBVkQeV
1Y6FnhipeuWTjCJwHtpW/mCJ+GD17OQazPexg8eWzXrwfmMDVD9wTnaLtSXL8cq4D0bvPcRhf26m
o9U4svt66IPoSfGTh86xtlnMU4scifJ4pfXL1DA5k0ck0CaHKCB2wTHWbTus3YvVEneFSULAfm/I
ncfQEmcPFVyvWEEsnHxgD9n0Xf44jFCmhL3S4fJjwDvAKcLNCIrONQ9Z2rJD9itX6c/GtQ+GUwu8
Juv1TeZ3cEuA+4TFH8/5vx0767K7/2PznemQI6RYAXmEoTEu+rn53hcGdlUtTJdjuAXUTTcomU0m
fbYWCJ5uLb3CX5hqM6v5EhcOV4CJqC6uQq3nHdee6PFK1XAI8OWwNTdQBmmMfxfOxcPbO4z1PCS1
qHZo6RkT4l57kZUjKM36byZM8jJ/fhmOzvVbGGU1YVifLrYfBilTj20HX5O/7PD7U7SZi85LmH1n
r4NvHXpGohPBun8zYvt1Luggdvzxl8qZ0w+/tHWHCXR34mNdL66tcRsYtZfyBOUQevPDKvPwxyv5
UR7wl+Gv/F38MuY+ci34SwBSAzchC5rQpwEA3BcB68Lrt6ipFi1altIc1FmiRIDvbpZQ7v/5d4tf
p3f8boyJ0lDI8iN1PD+/Tiso1HwCUgl7XdmxyQWJuosB8KlAHeQcJkn2U4EExOeQHNL0os41S3eO
cva5qrVl60bnCgV1rpRPqbjnZXsIwkuoVIfUGR7+87X+RWT2ea2Y69BvaATAq79Ms6y801wY8sB1
YnBytO8wUa6jSFwm03kKBnT3SfXIohTR29vbtXvTRudb2ewboG7qEP/NW/dfX47DLuBayJmgMfz8
1oWA2pnY49cvFQoDw65neRneAzB0+Vjd6Aq3AElWXmKfPR+1YJLCG6fC8tODiauBSvjxb94fTJJ/
fVRcCF+OxgaAh9L5RUagZ3iPJsMDENrw2ZVfCrM8JSmHXJTeXxsh6bcfjEiechMpI8yjCbThPLbM
C+VPjTYYgS/MkluuR1RiX6fimEfxF0OPPvQwoYykrPVT3FOYkZ9qx7gwOqca6uZm7bIOG8l7D6Rd
lpSNltyDyHzSfPvi4MB3CvOe6+TTpIcyNC+u5q5c/+4o1qlC/t1Bxaw5WmTFvOmmC1HfHZc4oogG
kXM3QUSh1zwKOv9mkJ1ayzpUdnLPlOAjjYqtq5UvSRGMRBLBFCgqpPQ6/CHtuyl3B6HACq6rmznl
h9HTL5Me64iUkVzxWkmdP8We9fla8sq8tDkK97Y3LobtP7fWZRiSg09q+6wevUXb1vsqM08B1hMc
5bO4TU6tEX/IS+8bj3x5Xlmt+fsBca7L8s/Iymo5Uqbie927TEC1i4wV1jL2uYCPJy/v0wDDPrdP
dm2ukzG9dzn+ALPEAGAm3ks/iSP+DzFHiMqx0jPp3xoXp4zXpWZhiRzpEHSOvXWq8qvjDPNRbYG5
Jdl8is0nK3IvTRDclbG5ecS/LXknZlGEQsuQQLiw5q6ATHgY8QDpOlSUmgdqhGmGpt04arH/PdfY
MbX4IyxJihT22ijptIKme+onezvExqVNzb0oynM8oq5W2DDjhi62mDZN17wWbswI0z/YTTFXcSw4
LQQ6Ghg4/0mGX44KEfAFR9oQstoyR1nWdzHmIc7A0MLBQr0peSOI5LJOpU6FMJnWi+pxVCaiatsO
MFs+r9URw7IDx900yIfHhrkPgVCH1H7xDXNHsj1ZWHGn46mgXi/78oxL1Qj8Z4HjY5aV6d1K7NPQ
Oad8TA+wKc918pEW3EajQGyNMhKVdH5R7GALC+ScRvwLZl6kY1Uzp02wtbmDBY9GrNP5ZcQNRh9j
0MwvXUldj+YMowDAWgLRtUWbBm9rSCuK+pEESz7kPh0Ort0DeLGH2WTDVI3Tz6ei778NVfWdn0iK
As+LXd8K1x9nhe6ChG+pTsYrTTY+QSJc5wOkBFgswAmY9HFFng28tLEZsxkxb77gh3tK+NG63jKJ
OJY2yShJOAMoazhtwxU4ya0rDOUPWrxRT/xIeSOqDDwLxepmg8Ga6tioKnR3Z3XxW6OXLzkJ5WCT
lXc6976ixUu7ZgmUa+1IJdf7wGMM/yN1TXq4TnvVbOVBPmNllnw4oX2ilt4CAb73yJx5XcGcPgY3
gf0dsD6jvdGCjtwlsGeYunjZQV4j/jKe7c6c+1r2auANqLTx3Yz0C9vFUxe4p9phJO1Qy7F0wM6g
n8Y7QZoYsd7eloJNr6IHN2hu1H3cyQkUI3d4yZ2qXnx+NarGZwBmHK8jLoslLkg+BD5DxXauZkaG
x9hYwR+XVnnJXe/0MyK2vYe7ivgOOBpOax+mpL3JNcVL+duRSDG7QeNZJ6fJ0C9lmXyoVXKQNa8A
JPvpse8SKO1K1W/tNN+prA4Kc/EMIgbC90s+TG+kNbFtZMyHJApKeTJbkwwve6ta9gkezF1x6SaB
o1UnblpZUnuFBXyKz0xP7Qew4LGX7mK/p3nAUq9G8YdrDce2shTeTa1ZNngeGDpecRRygOfdcKKx
3Ng85Fr5AIr0m+q2GPsaXfDYAkrqKaULf+rmI80B+cHkun0YolMsd5pCuDyxDu+IHV6KvNoNU0od
XK3QrvOMcAOrZkgXTWMzyRnVjjQEc40PrLXKGwFp2CEY62KFACZcP7pVc6S1Pg9UXK/sqjq7TZRk
J2DSFzkSGxyLnUdJCtKv2INCF6ZO5G4cgGq1GxagKLVLGYaLOtLOnWecwo53QYmYTJdFesia9B4a
Ho54n9x75wl0W2ZHe7Utbx4wpZl8uyI1WeoaviIUBmOnA7YV5bytnujHPtGbuSURL9rHQ8Qai64l
jT/MjucgmfjRlXXCR3VU3+T/K1X3qWi7b0V2jLSTSxYAxThrUxek38ry1DbGRb53AwusfKVOpzyl
rXmRH3ToCW6GtoHlt3eCW9GSSGWqe404J62T76pcNhzrpAvw2B4Pth77qDMz96SN+uXzCoXl312f
t2i0+QY1TO/eRHaFx85I5JWhFDdFgVcrOp4mcXCwDXWRDgigL4FbNfr3Mh13nsXg3c7YBUbXII3T
fOzq9gupCg3HPh7NESB2a7lnYqr2iZbMAiXEccZ+jOnvpvrBPdO1i59ODO01C5mA81SFpYz6heyc
Kk9ttEjxfczkP+h+/jFE+qv6HBXA8x3t0Tbsp7TPb1P7Zg/hXm7dstzyezyONPlmTeJs5UYfpWS8
0OWWX1+SVEziwaUABZ/1xXWwtD0nM+oK65EtHessbVXI631mXOJLWcXskHx7mXPNpckNmrjDQxlh
H7SJP+BGLbAuzqf6JM+qo7z1YsNnlZeO8rzUQNb4s9RSWNhLia2lECRgDc0a8V4r8IcEwxmQ1cMa
EYvVGxl9Qn9tIxpZdtA2FERMhXg1fD4fjvgLo1ceP5GqHZl2jh/uaiO4mwqu+Z6tg1npEk/trQca
NeuK5C6r8yhS3uPJ3guYli1f/bn0uwh1UpUPx3rRMrZ3WdanHTeUqWokkQQxRhkGv0p/IG+RWfUU
bAHCXobAuLgF26Rjzw149LIhUNnBvdPbW94rl8i/JDkT5tigCrEt3oFAlo9OwMXpqXGaMHFlsHzp
Q2hUnZ/7kVKwTivO0xC6T6QqfrikRCfQR8eQ3aZEvKQM4uIVq5xxE2VqNGs1bhq56wYFH4vCJ+Kl
NCcj/7VcK/Uwkw8JDqAPhCinxgf8UOHm7SuGDmbHvR6P8mVW8bcps99r7EokUVDn5jQzZ8RVbOwg
wRSuSSxuBQ1ORfDhSetWZTWXTlQfau+hnDDo4xfGFikH0dojRiCyK9Iw/Ehc733AF5n1zhef4gyt
xtpJoo+iohjQM9ak0WWsakOCNbmPahCeniouSUyFUJE2vRR0LUpGLJWO46z170lPanJirAcgfjxz
b55LSaYKHmWPTMllXVwmH6EBw66EMsRluumNJloigQjMPGuh9hDabGyFD8TJgwD0ectqDReS0JjX
ExATVpBCxI8ukAjTMcJxX/Q1JjCsW51BOHHJ1xqBefUd59hXMA3guX23K3httsTim3hEmZ8CCSmQ
fldjX1Ef+OukUt7S2uMeDw9GzIlCd1KkbJl5EyAQfJsKNvHQM6chb0SwqdLqFoTRvVGfrbo6iUGn
oaPShk1oa8NjQgWYM59PFUghHhYo3TMvJjLhpQkwbBaWKMNyTIGBIQsct1qFEbe7O+Y2p9SGt9b1
QUNpO6t2nZXle3sxCH0WhdDyFZ7YUCPlxVLo6+eTsZ4KlREr7ZGGVS3reMSJXnqIo2oHqrKgu8wt
h9gLkDs27BJjtY7YfgE6riJUTyZN6Jd8hKFfyu0Q8gx2a4uSa/DyuWIime8i7hUmNQtN1J+hAzrd
ckIRklRdwNy9Knibd2gCJkQs1qNZmW/4cTBKamm90LyErAqmD3VXuMARvV1iAXh1VAIB8wSCfD2U
+N1LYqhEY8TzqgwQs0KKXQMf9FUa3xHeGVxx5os6aOMWPT/ZYGBSDjS2jknv3sfaJYKn997cmt0O
BD4jhTp96CCTkN1yEjqQd/kvEyWDJl27eWwsk5qX+vnX9EODuYBhzrg8K5tzxFSBG5NnLuySZyrN
p9jSLjoKmFmSmeGcRT+Uw5zOuFgEH8+rlrULqMcOHFu1aO22RsFovA3Q6Wa+RSePfjwBavAFfbnH
dt5lzCwiazkwCJz8Czj4vQPyuLkJy3k3cwaBadDOvM4a0JYkd3l8KykeZ1bBjkxcr4qWj6pQ50Db
MJoRtncuuur2eXqjHXThRj7xF4tP9643eC8cUI61yuKUpN1Hb8IgYSn7DIIByhPH2UH+itRhptpE
dznoiysqkcY/GFNzq6n7u87ZeVp9q00uQ+4G8o4p9fBro25sM7rL0lYRYp0k+c6RB826P8vDhWxX
jKm/qXpW84l7c5LLQJsFH0Mdf3QKr0LugL2v5ASgAE7pfQ8QJHprJYvu9hB/0Q3GVQNSmmBTXNI8
WNRl+d0KnLUeXMI8/RYqCkErqE6jAkp8sW7o0HZkKzjM7YMRvEgnmBR539TGeUJdxog12/nuZMxq
mnCZypLYv7aFeNCsYBlhErK9aJM35UYNUYhV+jbDDAsjj+bcxKZTD5CGubfWE6Bos+7cOTGVLLQh
Oy0TG991qa6xZ8/akGMOc8RLo9js5yg0FRSbZf8VVRrzUhVgfAvsVE2e6QmzOI7Sqr0oZVjYOMgh
DJ+0lz6mMFjbrHtrNWtjaqvaT7+ysW4JnXpEMIstunwaAm+nA3Fg+Z2ncc0lQh+Awfs96Oi4VaU5
Fz2FqjGyP4NGb4viW1Zw69sxRVasPDkdW4mgWTrzeDQZTz5UXnBPOp6B2MfyX9k7nwQdref41bLh
gcpiZM0+GVehZFfBH/aGjV22j0Wrbj7vQdXjd2VadRut+A7CGtkdiQ9JTY0hCu8CDm5bue/h6H/5
m87Rr2MDeoCY+HTdUvFvGmhAf25l6SmTiWzAZ1IA+1NbFWCfrTzJBkAZdFuvaSjIjbWfz+2w2vQh
FvIpRG0RDZxxFEzyf3c5f7keslpsjKSq6uAV1H7tYw1jVre0Uth27O4c5dqCsXkT7MIOm2tgLjeR
r56Ba59dp9whvt3lKFpbGg8pj5xGnwGmr3WvQpQiqAoEEtbMYX3LNVaCcqlwKDMo9SMjWJu1eu1r
ZV1PLPRpbX/FYH+VJzXR+gcHjE2TwipG6zmWh6wtV/hiLNBNFmQP7DhTjRQuiXBpOYi7JgSzPG6v
TkKMncMgvDnLqriPGDvjUfQa9ZsSjqdyrB5VN9q2BB80UTwH57DlHu9dpIoVq5s3r3J1347+ojWx
pJUDOiiFlgVDyky0c57BVSQSFuicw6B1UGNvJUQ3b+MW8ngPCJbrYUasJ+G99UuWVYSFPXRMi3OC
GcB/VPZBLYtcOge5Q1MIEec+Sm+xBA2wlbLh5WhdhnpnD87DxBEv1swtuMqtntH7YZagxeDWQ1pl
Or6cgs6JGRmkXHHUDsJ7p5mPZTKSWpCBWYpadg+vX0maSt3E54pHlFgE8goMpMQN9GKe/Wnn6+aj
b+IAIAnUNHiuCG5ak4j57qoFPA6ElNV47JSZH5UnfUjmGsB1zrA4JhNW98E4kAF3iCMFP4d+bBXx
N1jUv0wgLFVoQuB3xTn2V05eDpfSqkNHWQB9U5ZdAlGYEeHWDl58M/oaFZRpcln+m6fA/NXl4/Br
8anZ/GqNx1L/pcEscAzCEuNuItgKWqo36jMme+FJBJzMPhvOyUi9Z7ZQsaB1jFxCM1ScUD9CDjWY
SLeyNzmW0thIWdlB9wP0sRk9aZ5gTzH75iYP5G3UfS35KZrsBn+2KHoaCfIpkEl4mnUf9fgeI12R
Hc5qcJ9Su7p1mbMdw24RB/XNZe+MJZM8tVN0zu62LDiqu2QOBSFbk17eoFNfZKdmcOQ2RiPKLzhL
yvaMLk8z8gzayk0t97pbx0nYqugQ4ZuJJ/csW1pYEU7yhCdfo8IUbqKolo3aFsCSkX2v6Y7RY2Hr
SJE+1l13yyjQbY8w9wRd8VDeRpShdm6ueb6e8iy/0X6/yXubGEjyzZdlHN5FWN4a8PcdPxP5APef
/dQznDOmnSWKW03vFysXaah0CuS3f64ZSDxgAHF2s+UgbQAmikz24/PIzS4MXB92eyzros84A9IT
8Wstq4hC0/eoi1VVQ2rV+MjVjcvos7MpKooemwlc4p5dTaTrQle3vkrppjSUsC4JNfMwpsIhkyPC
OAkA0GoOnetfvCzfiYaPMIyqL5gz9nFH6CEN73vFJG/sKN185V12RMj1vcnWpZ8XN+xBs5II1z6n
p5olaNaNED2byQt1nQ74xT1y668BBckfq/w/kiH8nwgMftItrN/z01v6Xv+qVfh/UoXAc/zvVQiP
zW/7sGnq396y77+dZHjZz2IEvvlPMYL4HXinIRxbY5P8gS1qid/x4TGREq4hXfvyn/6UIti/Gxo4
RTkQJmBKN5kQ/UuKoLoGM8g/Lf3OP5EiYBP+dRbFONHQKCsYLnKm+nUPHzu/FAPOUqa14sEX6MZ7
XAHpK+OOQqFn03KKwdZOjszcKp8Re1XRs80fXOMKzg4cEVJOSk0Vnrnqrmyzp/gGKUU4vP0iC9bR
h01TkL3nHApPmfuKZCCvO8PiycBUL/g2xPGkWCybsEO4+mT0J7ShCzV88lONVIuP/M2rk7lTBHS6
sQ3F5rKwXzT13sfKHKQybtt06XtInlVzMaIQEy0q01LDr/DVPPXiMS4sWsq0fR10FD7gQMa16MQ0
um5fO5Rq1VVN7xUk5q6GFIm0kwWWtugTk7GFH/h0FsotCatrlCJLAYwFdQnnVPzWCBvH0l9YsYUO
nE5SjZJoQAHB5iZK1IO8bWlr7ITNq9c47Tr1NqIKJgZglqMvCkGA3Svz1RtT1oJDxW/3jxpdKNEt
m+LWIgyFb9M2r11wbqzyGk/+2vCJycK3lbU+ia5glpL4AKdxLchC0cy3oD/VKNEbo5lzxt4ktTVP
HTR0lO8wedY9YJVAB9zXVWdNnThMwJDrwcTUPcEg1TasUXl1dO0zd+KMrPtXb6jpFQAPzKmbTYgJ
9b6EcEj01HVqqnMkCahZkJEa6187MAHyPci7dluK5FB53tFOablX5xrSvY9gXSo6bU4uojXndlfj
A3Ef5Vs6Ui2O9iEqjMNVXuyUNvNxaMkI6FeYgje+5V5rO36Vl1F001q+9Vkg1mP/EvXG2gqUdaOP
zON5R1w+sdI9FHqyKaPXrK/O7aTvNIWbS59HKjpSXvUYkaGog3pFDIZN9xC74Q6p7gFEMCEAwI0Q
HE762cY1YLTRa2S2y6FG4QZTx/CocN1mH9MLCehUDM64tgOPs267qjCo0HKniksWIcCGhqgQVLNr
u2RGNw3k+EaAC1C0ZAjrlI+wGwieEms7chb8iI2DnjGiWXPs8SL3Dcek6nvYdHOV/NveW/ChbHNS
CrJJ3aRT+hSXEHfBRjrUmWP0osT7nj1BOK9Naa7SJFjqwzMcnYXSvOYJx7Iy4sbzjWNE3dd25qMl
uq3ZYcLztk7t7pvJvSoeh3+V46XYWFO9pdo5DqHNTeRZM4a+t7YeDin5QVGuc9UulwNlgufJ45hK
WIoEXqrIrnPTejONr/qgEQYEwyr391aGqyKbuC5tUcdQjxA3B7dWfdeanNEAubcmsTdNtx6okI32
fRLxtjQFFX0Ava2d2+YIqB6urE++pMNGzhyy0r+StjobCbcZ1GAeBbAUnfeovzQRBpCPbkLNTJc9
/GbiRRmAMkKijcjb8SmKQ6pBptqe+jUrjoQLHh3Anq3+lAfHKVikoyR15uvUEfNUfdb7ayDO6D/W
rvFeZkuXKl+P4mNTBQvSpdc9+3Gda/OIz6Fbqyiq4yTedlDcOqXkSJHtTOkvYaEqKwBUE2SI5IIu
myi91zZgWRLEto53ta5mtRxQqXcLX7uI4m1UtTO3w4vE2b2rpps/wM0fRhZLIiZaZx2M60Ibl2IY
lj2ZvEXXrDgKL9Wg3dAOWFYs2ANVOHmSDDenmZaka1vpNnnHbynSY6frG3oWzDrdVS0H+5hgK4Mp
kBNvgDUt065ZEoOAv+qmtj0dV5a7ql7Jb4OHdvDVad+FIfysO5zsvxEUaYasnH+SFEmpi4FOlc3O
Qnsnfj7vCh+ZhB4OPE9RujF7c8OY4tlIaZ+l2UNIs1Tpg+UgsOHw4WYdFkWYrU6G/Sz3lw5q3dBg
hDU226YyNxZ/TyDYAhzVQRjZzANQZ5M/M1jGMVRbGFivhYB661zHwP9CTMwi9Kd10rGZTRYILE7d
kMKsls1LC3DuccajpacoyWzQIkSrFr4/cz6pXEXE6sQK0hv+WmCMDNCHllN7Jq4UfqV/pYAkVoKr
cKxjNLWrTsEBHRCrRjRH7j/GWruX+0bRK8j5wMsh3/q8QDnNtnH2aGuHhW4kGVntwAiwFrbM3hoW
vlxEfKm/RgO269JbaflHh9FASiBY41wdIm6GRDmoiXIBFcZZABCUe2QfPsjF1kMmUncaONKEyLgW
nSELVs2ibbPY1SGZgBHToHHd5C2ZIPEXAcJPYNKzrZ2lKhegW9dI7U/aZD+H8bCue0QTLXPXIN10
bXxhVz1Iwl43sJ4Pq7zBdlkkG1WwPtDIApGw8zFC1aiYtS5/ICIayEywltrvvoMjybUa07xkEyVa
Z5fqG13x1qNuMNWgtUVwnZ3kD02RP9SsfBoGZWwrJ5/1/LPM+79TD/9/JcvVOG//h4L4jaCW3w7t
t/AnzD517b8qYfV3h2KX21pDJs8kilr0T1mu9rtkybuqhjJWldyff9XCxu+IpAwJ2DcFda9UU/1Z
C+tw9h04+wJIlavZkKX+CWf/L4wVFhqHVqBGSaFbkDt+Xm560Vh2H0EQmXpzocYISKNb3l0xMwEJ
YTxqEjupUadO6t900n6twcFi/fSLZZ/tBxWjh10dZaH8xe7ZoFPRsE4ozxi55j98Iv+FhNEScsX8
cUXlN7mua8tXyHrK/37+TdFghvTG+U2t5EOZzlURdNh0/0uBSaoRVFa6ZIEoj0WRPbDWXR2LYCON
fSzJmJxlh0JrtopCEd+rI97a5MODB4lnhmELLVMq7c5maFi413LEstcxQDeW5IHMSaJeI3teWRX0
zrg9m8xUMyU5iCHa1Uju/WpadL3ypeyCW0ZCsD6EazbHzsRoE85hLa0d4X8tsgnnRfRS2ZRrBXl4
+Ed6eld+3Z1aAasiEkfGEYcOrIEr2Q9evc9t5UvstvtBUObhvBIgLyPX2KgxNZk3LiqKq6plxe7d
q9XXhxERREB9F+nGrs2Ti7T8jQmHGNjVpc6Sn5btyawn8n+8QwToUC79+NgeaxbgoHIXlY8XIYMC
IcwZSPb7+9ImvSwpFXbVTeQwIpHh9jVOBce9xhicpJXC04yNRY5nkduXG+DxxMIery5anIQ9vYlA
8mIg/4AaBS7gbwKSoaOlksDoVAawJTQHigD1uPMkNya5CUVWtySV1EjTZUeVmqR41wYEhMdGg+Q/
pZuQHlluiWOaJZtY+C+9Gm/WgAuWRtevhh5buP04MqmIqGNJyTu7JaiIPD9IJ61BG7SfnEPnYCfz
4jVWuhLHiULiWIYjefKsfVRSMcZvtYg/Yj14UbJ9Exfb2qjeSGNZAm44+DbD/DBYR4FyyFx9l5nK
IfRNEldMOJhrl+miTUu9VqILgsi5fKdyDPg5W2NfsBPgYS8ps9l00fntR7jMqW3OW0C5sZo/eAYm
RmdYBIYPYbRfYmNboWHaroPIwmo2MHbtl70frF2xH9AaZGTAdKS7crcNbIZJYu3UjljddDipeb8y
InuTkCY6lSG5aVSsSSolIRf+y7Sq2Rb1eMJECgd1q8D+rF28bIVN8id2PGuupONJfqfhmXN53yI4
2uc6u3FKbZPjWM68w2TzZI3dMsFoG4BhaVV5tMM6zpOhNfVZ3nJRWb31LoEEKW4m7LWCYUnZGDt2
9c0wPLYeOx/8Vd0KLqY7cdLh40kJTO/ZgkEgBRHqpB5slWdsnOapmYabrZG9NoYvnU6PT63OpDm/
yi9tMO5Kw92Y8Za6BE6qc68OnuCLAyTg4VPA99JWN20c+Vp4JUJo08fmTrDvdqHJ8cR+ZB59sGsi
2ftxPXGwjNOTVWgPFBlOt5dPnknQrDTh+qBwXYepoTnPIp4jzT3EfjUP82E+kG9oofvXJwLOuQ6k
AJtGvnhRrHUGvz72waxfUSmTSMpNH/pH4MvfPj9bwlRXsrwSBUnogbpQEx83NcTYwd8ltcHpkIRz
P75USrJRtI6oJH2BiAORob8eLHMjX9NIjpAS1udGbbZAeJZlK33CKkj6nrlQvdX7ehtTqdhRduir
YZ3hbsyd516EK6d8cEBWgJoKurM8nSY5yyuAGY/3jWT1Xej3L3b6WPg4vw1g4qiFWR7MedhfOIYt
Bi96SQVPduXZz3WtfG1yykuvI5IQuSTLZ9Hkb7WdnUNhH7NKPxqu/Z1s+11Z+NcitZ/jtNkaaf7g
K95XNlbgE9xM4WfS08nxOXDtfYpbs4wOepusS4Ejy1IXfvliRiwdNEyUONljcQJ2gnFu4L+V/6TG
7tVkydd7zk+pW0DllhD6AD6fCD4C9aBgI5yq7l5Z2BgyD/VgauzKOFjWrOpqRkpkfQpYQuRIoA57
nklu/6J6a7zyHEJ1TjD8m5Kh7lub0nMPqlefkUp81oAdhkaOzgdZIQfNiEs0wjeb6KtYI6URq2o7
4C5XDgEr8yT1xy3vjgP6Q+PVdKX72EQ1CSbpIUm4A4N2r4XTSQ2po+P+3thk3OKgL0tjxZvxONm4
T3v1UMJqVjZ+786K1Js5lQJ4B1BPnvHWedBvWF5scXQbAyle8lCE/UkhqVXeleGZSctF1ryJEm/o
D5zaPnuws3dbhyoYADIAhFvZ/cyCHJCK4rFzce1NvA9FdBmFclFc57E2g8PkJFdRRYjc8oc2Mo9m
M96ZNafVuivqu6KMp7h3nnMoRrPqXXPbRyvj1uUzaZPXsjKOpX9yDLGegho2ANoetzhro3nESctw
n5MQg2nfXf9P9s5rOY4jW9evMi9QE+XNzblAe4OGpSTgpoKkqPLe19Pvb7U2R0ADAkJ735wTcSKG
QQ1JdFVnZWWu/Ndv+rTcuX2K1wPUCav9Fnjxs5ooLk8N+k05spuhjk+a8ZRC/WMTP5Dps/XHeTM5
HLdYpiL0rd6t1xRfI9TRToRnLvgRIcvrmic9qcgqe/eL5YCjRSQntvOh9n/Ys/07FcDvnhXtwrHa
aHlGJaE95dYy7+rdXKPHS7+SerF0immj9O2uMgi3bYyt1CYVNPaidu4HB1fICCZvhvXK44h7cx/U
SxTZywrL5i4AOlPMbVeEexqQGw86ByHlyymZyeHklDf3tMrA7gltH+boOcSAo24qolnKr10Mq6EU
QlLilk+UNNhbrs2bIEZYQwHVZ/0qippl8l2eAy3AG51Ysf6rzwEesivFMjX1/z99TJ+JAkUW9cHp
o/3XL1H+HX3hGZBvwx//2mCf+/X3KP/xGpmXz/mJzGucLCyiu1AtWeqf4V5/nUdMWzXobBvwvgHu
Kcl/YvMG5ri6q3tEgmn0Uz1g+5/nEaB+ji9EdYElc37Ai/MfnEf0s6vh62rdhGKpkTDoGJr49r2u
1iNvqBTWOsw5UABEWrskOm6T0DpTJ5voyQ6Yytv1tOkGvV/K7621cHE+9BRzA2tnV8LVi8CDpSmY
oWVIwvwoP+rU1sZojDu1tzfQFCFMOzvUBrvQuJcf050OQg+0yNq6kx+ZMQHKfVgUKf1FuLZ9SBee
LW6r17fWUByjqeW45Oyy0bojsuskfFjxXBExB05SdES3chexQamEfxzNRzHmiRv/UQf6l5tEQA2M
s3Xa4ohQ+yj3587xN1zHTnmHJVCFexNaeBVaxojxI0elb0KepgS96pt6Ozn2BhOXjVeCuOFiT/4r
BhU0Rr2Jco6RvZMLKrD6FDM/6kXyTVrrIktKhpshKe9jBInhAE/ICzekZ8C+tTeQ3Heh00IML455
TlouTEWRqowgO3I3MqA9hBH5WWEYj455kpsXMjktgo3AySVcw5JnJyZGI4oP4czGSnzU4AwV7VKU
LlVg7SK0xnbTkdYADZir187NWUJJJxYWGf35ZoCLBnMmPSqdcZImv/Tz1SI9ajwrvxl2OV5k0koW
imVuMsI0vuXvczrKgbstjOoQ2Zitu8pGyMNChlIhHddl/RseE3fkOyzNxNpY2Qrz8F3RcEPQ1zXk
oSKxHPhu8jvenKco/qJRAEAgFiqoG/fsbD+E1jxP/KOOR6ThhVbiuIQVjXx5Bw8KMRyroLzheGFF
YOXIN4ekvxnR5NiQe9HtNNYP+YFcMTZ6eNaJGzyfSTNPGjNU2PjyVXK4Lj3NXzxPz19dftpE2l9V
Ld/N2EhDWIaEtOFdB922mkmm1XEcQgSXTdYugHbvcK/RCDFUhqYv1pDCrs5fDrma6HQmHryMiXyG
zDbcDMVj7yS3N6ML6bimSg9nMK/FBcBg6OTdk/dTSE8y86V1nqPUkCdSq96jaE1lLEt6IO2ArRaG
b/KEUUAsK1db1RlnV8bXAdOTt0/ERlOHsWDpnuTlFDWa6Njlq8ktFAqZqbwkIxPIRqzURi6ncniS
T705PQTqfaTey/XkM2VtEDH7wNcKPOUrbiobuYamWAAdkFU2ajEeZGDggvBat5/AuG86jDQxTfqO
moGTM14V3gWK29WGkpISliyFR5Bp03Ym/lMGOVKib3Lnofi71LVLF8Le/Ul6aY84neHrvYlrE9YP
LmfSWWmgwTM7MU3AysrcXLkMlzcaJxdekTylFzvIO2jJJa/j8r4v4KCy7HsdK0TCk9LqN3k9hSoe
jcqfW/rf6n/dS5T7fB2avBoFuo64/GJ8oEmHfTXmyVL4GUSJECqAXM/dJZhjQuNpkX6M1CYy1eX5
y4hlvOF6zKLHKiBSkxIGvegIRJ2QxMbpRmQTNdhtSRSGMucbYZMr3jJxwzVmp7T0gi99YYBG9w8N
PF8ixElQSc+qmDTzsXcO1rLAQsjeyTxtLf+rCy1DXi/hVOgK8xSpQgWDP/F2UZscRDygA9EHs4kF
nfN4Fqr9fI3kvsGszzoumZOtN+/iYi1vnZ8cIyQqg/4ga1GiF1AdODTITjUEP9TaWto8ZVnuNLgh
suToolAR5qXw3IX/jhXobWVuiL8+iS4nymkba+Ens4Ey4QI5Yxa/eEoXswHtzH/PYhlaGZ+RPqWs
spX0NbFnCSGgfzwB38KCJjwm8CUodrZFofJ6+zfdfLbzwonP+7lsN7jjPMoqhzH76uNLnd3wL0oN
EwhVtcFfHR2k9fW16risDZiw8VLYhLKR/6wRgoTNhu1OpppsbbJ9y1KT0JAMKLiNe6k2ZJOUDVM3
nFPMQiikH9mGxmoFG5xEP+skN95gkiPjFfOyis+AbEMV01TG8bwnIFkUhq9Xnhy1uxIWrmxoomQ8
L6cF3mM4G/RMYRFQ+uzmH4/D2U//7TiAjmKehRW8fiFepm9ANqBLymXTrB3H+aqij8hgxctOHvXq
ogt+YB6xkZtVAvFdzY8TE+Hju3jvwYN20/hCu6jZ7kXdpxldZbSdJZ7RFHDMNdn5ZTsyqCs+vtRb
72FWZ5eClXkGBUVXL66Fy20cojqPz3JHqfp8qFLt1tSInkH+dt79qXjkDZ5G/5Npd7YtvxxuciEA
pGGSMuQXSuhE62M7pGu1nIUmBR2YfBTsJzJvJ7/Xhr0YmvyBLNiVMZBGzzZYwLuV2SZlY1zlR5mX
srHINin7h5TEnWlsR0B0ma8BDHlhlAl3LYQtISIi2UCM0TnJ8iRehDMnU5mOssjLNeaBEo4lLiTX
DnkjtV1obAh13YzX5yULkq0SK49SFclOT2fisdR5LSlyRGESucVvtWatA4IiuMtwHSK7b2rKR64l
5aJRgKeQtkN4OB90OxHW1Zt7EV/InBKy+icPWR7ixTDbLl4nsBRd0kAuc18SJVdaL2MlkYOErsWb
OQbPmxMw5rPQSG5T1vk6YLeF28ybK+VDxL1+fCdvjAzY7LgTV4OjyWTVzqnCL1odZuVHKmTKeFkR
anela5u0RYhW7L1wgp++9XW0eNTm8srJDcnkRxZ5dChGZeGoKbCFxioFkxRFBncpxUxcVMcaMvnH
d/vOzkygEA7u4llONPTFogiZ2q68kZudWAW8euaw9CjFNxSVVZp/UgdYsoO8fki8gxizC0uMFf8y
UDkhZwjnLJaeghqYp3UXlNa+CcuTV9yIiFIOf2Jg1MBBlCcDCHxMSzZrzlaSl5UR98Y62ibeac7c
U6OnN4pirEScJettmVp3yFEwE8CRocqJ0Wp+c1JviWhADnla7J6kuErVcWG0jjgznYsvOZ+INELm
q6/lR9HEW5SnnmqcZNkekHN5jb0JDQPzWKJmW22nWMrurLVWA/f08SN5ZwLJjujqrI4SYqRLE+/F
BCoGO9etllE6nyMnfE8gbifzKhmck1TvHgI70eyO7BkRL2OGWkteYYVkqTwRRJotm0PunwclBa8w
DNEyvNvkuUK7+vh231YNUPJhrkjStKri+fD6bvualdsNppj6lQNJUP8W1R5kNWwhUaGcTwJKsD5f
8h9BRH/bV37Fxvzf0Drldv7jQPV/iW+UxWb99xAR8RNt1ITgRHUQ5f/aNSnUzdfYkHzAT2zI/LeO
PZRD45mwAtc0eLI/sSHz3+TD6ExC5z/uUj+xIfffaNkMWtJs20LcZGf/iQ2RJK/SkGWjFcxIjKf+
ATb0ZtvGZMV2zx9k2DoUmYtt27T7FueF2F/iEfvcpMUPqb4Sm0hRPPmiUftuFPr1mOdbpS9/iZrq
/sXQvXM2ulwZz5d3VUni4Pr25ZnO8y1P8brEBzQIvojYs6GzmtNx8TnGDYV/8/HlXHmrX66Ncj3x
v9EB60DfLmOQwtZuY2ewvaWVmveNtu/idOHU3h7YAyOkbJmb+Y8Kr8wBZ6o4045iH+lgtenOwNy9
cVA1nd3fO5U666Xb3ovjcDDrBw/vvMHWrtMi3LW/TtS6Lkepuj42tYmrPMzwylw6KaVFli/h3W8n
eGs9PJ1Ag/3kblPAjAELX2mVRdHeS25wIPqOGODKVXa9Fdw1R8uI9/SstzGLkvxzPcF/DqvGMms3
AHxQ7VLYYfumx0NUD3Zx2m469FPYLg5tsEMxcNcioREGVFX6WDfXK7//08tQfAQrB0g+/A1r1pWn
qAf50IZoAexlwHfcPyZMxj9+FO89edjMGCq4tsWhVf7+xfqruVbX5KHJvpGfSnPEfhyXv+boI6e2
a23xP7kYWg7dpRR+UwgrfU5KeG9xcEUq43n1BkUpDMlDlMCqyz5NmXl3loH3glYxx7Djev3dnDiy
rG7QvGWsOpuZvAK+/4Kz8ZfS3yuGN+Ab4K97fTUH16lvbwkOPLQRzUN//pXAPDwnbOxbven7MBvX
k4m5s+f90eF0/PGgXJ4Ozu+CA+HFBqFGGip//+IJhH5YWDnIJoZxLnTKFmGv85hb4cmas6ePL6Vb
lxvY+WLU/wbrnWNRsr2+mGm0JhplLpba2a09wjZsSAyFWpHN3UKou5XdrwMPL/U4EvOKU6dujKS5
MXgpp2nYxDj5qy0dbOzeDCErEhpgD3A+GpBeF/dva5v0ZPz28Jr51as4gRc/BPoYMf4UZ2xbo8E/
jgsPiZfLhbqZfwaJU+jGuRvtXfLqqTUX0iufO3J8Mph5Yl0LecztaDuRv14MPTyF/ioPopWGyzmR
7quqDeDXApjHEKb16kpNSFSlKT0Ye2Ma13UV7YUWoo5fK/PJh9dc2tYiwea25MMSafEhxNOnCUzS
Ir4XCi79a4quZQop0S5hVNOnFVS7ZoRSh8aiY27Bk/BqbXcJYHKoQoIOAuTh0F+iXz3lbiyfLZrd
cfvsQ+orAI0desU+bXP4b1AZpWEewwKH47DqcXxP0PTF0UqZ56UL6b2Iahis/j1koo1Po9l2ul2s
A8kILZqvE9TRCou25VDaixzyMwTv9UASUDZvCY3oyH9o2uC3YIIHw6eGsbJGQwsbPeQrkw5AOzxg
rGLMtzWsBY2kX81me4gcbGoGWB0a7gU46p44OVTbCEOSU2MPR1+PN0XQVotqKA6YK1CZ0SadJ7Rw
41DR9Z5UhPeIRLVMCQ/QX2qylrN+o2A1it/sY0pXr6waYtithTjpp0RnlIyHgnreHGPOeTDqM2Wd
RdZCnkDMnwv7BisGJDIdaFCMx0N36Gn9eTV1rjIgghtPQoZM42LhuQ3xMs0V9qyE77DP37Spf2zh
hQcVkwayRu2Z2Cu2O1nju4IJaEf7NKfDzXOzO/jSkKVjhjuxxlXnr4X/LW3OsoUVQkp3D69mCoxt
NzN+7h9ekG6lnx2WaBoGFPHwU7qSPOkAchT96yrAwa07QBRYjaa1qLx42/Ds8DN8mPMBj4v81q1v
dA09euk8DBA/Jx5CQ+rMFLUE3dCJ5Zu56KkaZaSb72M9S3hQt5jC6eRwhArVcKtFtwVUKmHb6Ngj
xzBWAn6K8Lt9TQgcttiEIAj15L9NTf8W7Hyze1CscMTRgE5YwSiUXi8nOgo9p1Eib6kSElFjliNC
gSCxFoZOgASD/fH65bxZK+V6FqgG0Kqpa5e71ew6zEhVIWnXUr/Hjf7dq+uv3ZCKiGsdEWSAgH4h
6T6zWt0IVcgeIZmgI25wOxghtORENhvmybOrr4XA1DmC45BXcdS6lZBfFHjCPSa+oZs8max7Ivpw
eR999Y+IjrgLT2SIvrTFfE0e97ZWG4ANuLroAgY4EXnVLYwmIxfG3MqL3TsGItmDPI+eORHA0wFm
hG2rQg5+bq0Ejvt4QDkQggA64AQ0a3gbgk1TSJgy60qJb2R766omUgd8bkJrGyY1HrgLj9XGH/pv
42zufVf7rhKRJLAynwKtqltoaCY+Hvw3ZEP3PPhsoyKOJATtAjINmylM04jBl4EuMcVR4ApkpBr5
7RfP4bXFBlrIOa2S3tJpfTTc9BqnFcgh0rNn3acHj8wViQkoFQ0C85rsvc2ILOXjG9XOB/lX5aUN
MIk1IL/o9r5BJbCujIn/yiBd1f1BBCrVPJCnFO9zVLvVtG4j83qavWM+gAHgGYp6AWg93OsZdgqj
+8VAeR1nd03Z3njoG0aXCGaKNN3sDjGcCFmXLFxLRB2EP/iycJyHM1OK/YbT4Ub+bCQpJKjWyNaJ
++CdYOFPE3vRNcQy6NFeN6M95KNlTVfItL6lJgrcqrrhmLxPy3bbuipBSSOu3Mox08krUdHv1GiP
EgVPgu2Ew2EN/W6lZP1B1jDLh86VXI/tvAlNQh7GHnF9vUv1gcZxupVlxEvNbSmB6yUyJxhxIpux
PBYGFwoS9CPs8TcdlCQ3xAgaH/mQNA1P5CfTlchcEpPCqIb9Jf7JGL6rVkM3LT06GvUCeRZGv/IG
mGxjuHf0gCwH87oLTTZR/j9TUuoHgXxjx1zM3rwx/WAjTMRBVDh8dD6hoaY64PyxnnOkTviazuCI
XXptOfFdxDi4CUKdJLz3inEdWANf9Eobra3QT9KJfGqCGWJUGfKpwoZRWOzMMF6brX5VkHowxjZO
/XAPDe/XIqi/hpjhWlq/UKTjR07TE0bpWKBwC1AEY/zPskI5xnV/ClL7kzJYiqyL6QkbweHgo9oc
Ki87RIUymlU2g9WQ4TWZ/RpyrFQa249fAxEVvr0MbSgDgFAjcfYCjIU4FA+KzeIsHEKFgR8sKDMI
EzCXg9ka3FtZBEkYBhycQtGZybrhQG+alfx2GqHhsZd4ecG7jvl+Zy6E+uQGcMzoC4FsfgnCfFFO
fzgdBk6oAlooqyUEUFNT1oi0zfiXzvR/mSLEATkud2NyFHbgiANwCIUwGMw9JE805OjOuJkO4k1D
60jjoqXlE2nd7go4uiNgrvzb1Ak21TAvpTCQLR2vvFutDldKomNBXn3yiM75iZfPCLzeMc4n/DfM
avqu9qwFLQaSVXEUfq0LMJ3o8X4UTZSD0C6LVi7apqbk14jeZNHHzkbKE9NrF7rRwzo2ruWbNDGE
Li95RjkhKbKrLo7Wc3+qMpwM2+EkLDmHJWHw4ERCXraI1OpTA3xwV6CBseHMjvG0abRpY5PhpwYj
RNz5lJBjp6s8yIF6REV4wQbw8QQ6R7O+GQM4M3jkstqDeF3s7u2gDnleekTK4dVDexG2tOey3sXD
GuH1OYSn8kWiQlkEyTQVugULneQ1hJwppG7rHWtb9xNSsN9kIU5U6oLAuh4nCzt/albsB7soxk6C
j4CMWkz8jmlyi+hjSmEM5z+wDiJesl+fRYYuQSsGi/U4YJ2VLodeWZcm1U5Aog1DLzUcqrRl+0U3
U8Q8bEYawQBoUnKzWyGlIYh+xjkW7mydYYsHa3CpkgcFGXwdIOtJmoFkLR4u3E89hG8ZtNBgIPHy
Bnw8uG/SiWU3ZTlHNuHQqCOs8fXgpji3qJVTeEslzm/LlhJF2JMsxC3RR2R0eESIOupM6ERG0nNy
50zzJh5pmHQx24F+nboPgx+g4Ycu38HbDJiLMvguFF1MLhbCf7PzZ1l85Xt/fPfvrWAGK4pGGA5U
gEuP63IuQshyMagB/slZNayEmj223ic7+WWfQ8aIdxBkjrMxx/gLVKzG34m0HhZKbWRfTK2tD4fx
429y9rG+nORIVFTPwsBXctdfPweFUI+Ebr23zGoET0xDWob0JgwgAc6ySbQvKBElnUmEBWrFosRi
hj6WCoGsXtO8bgHfP76n96rql7ekv76lnOAQq/O5pc7v4JtAxQ6KWyHA6tCm3bn/BAJ60ySVYQZz
RLAHNGrTs3h9PcuuAmxSAm85FOG9yAWSIFn0yKO7JFhJZVyhHjGoFVT0aXlnAxjEpKuZn6y5f3Mf
iIY86lz8+S7WG+meQr/03aXHeb5HRTc2aDmo5iP0IjiBtyk1LgzyHKp9AnnfG8qrVtl9PPjnlvCb
CWHSM6cloVLqXox+odR9GPR4y7RNu+szIjT88VSANHgeZHImw5TLJOF3diCTOG017nbyVkr1L/a0
efPc9D1tASQgLN4mer+Pb/G9jR0Kzn/u0Hj9vOqmLF0t4g79bBWbyQ2i/02BUWtZoqaQuNKc0vPT
WSLf+3JcwG9YsiyYkM5lORESLeXYlLUkYTaLPCuRIfQrk8QMObM6yVGeiM+q77fIdyuAAOtPqd7f
Hjbf+9oOFuQUTBi00M1//bWLJAgw++drD5X/u+QJikpeeOUy8CWGuSmQntCAPx5t3ZDxvPzmEi8B
Lk7Th8b26wsPlt6bc8WFzyAN2nFRjDZqvJf6YzI7rCiDe1k2unIAskbiYIgyGzkD7bpwW7XhsuYc
t5oL/VYOql6WPYlcxO6YIfAvao+JJqJRA39cSc5pw/tzSeuyuw2HFrZz7qZPGgnKSm9duxOUKXWX
suy6rSz6HVbVWG0CnskhUeEs2SbtLuAlSjh5ighFqr4ETymc66i+sU8g7xVxjQiL5B2Lwc0GtCty
SB37radjTG1yZJNihROU4GcmwGjLxixHuUxDJUEpZDD5yy7fTfXR4BThU//X7bhuS2ofNjW/Vb6M
VvJcZdb+jB/q/r3U2lJ2KhQ9ppg7UO1xwhhQ58VQwXE3xk3eeaRwX/hBvznVobnIiHgcIriIz7L+
FPFSoTs6Yc2pc/3YW+hWTOSStsfUYxfY47KiOBCcTLjlaGyHEKorBgWzhjEB2IqoU1XoaMTXyck/
4QyoEgCVd8eJYA0NDBAfydLcy/HffgxJpLNJsrIH9ygyXd0G11eM7dRz6iL+rdSnTc9x1iXWDucr
ZDgl+0QXjqBAAG01MmCsClAw4C0BX9Lp6cZ3K/En0AEu7eT3dFQwPPRX1jxvGvQK4k3QIonpQPYo
xjEjU0D2/lBtZXl2NWD5n4saytiNHPdFymHkJmIdtDfxsOp9PBwJlPJrZV3nEaYSnMknhbbSgEIK
lRUK/BY5CLWO4SLAYi/LwTKttFsrqvMocgjVdbekBYtsBpo/LqfmNiHGVIQNcob0aWzIYwoAIKoW
rzDcGZkb3YyjUVc+BfVDb3cHEQSIKGcsjOu4Hdb+TAmmPVUZs37myzHRJg811zQto1ucUs+4hcXW
E/YALtxdql47OZlrc4mxXLP+5JV+r35xWMiw3/CwZbnszWu+ERgZnKFlS0RS7ppbETkRNrcI4MSI
GUiIoUlMJasapPihwSHN0B5oIzXj3pDswLD5QdHrf420/oe8RSEYkYdSWxZ8geLkCPXxPb9B7tmk
iV/gXsm5EerH60WocTFiRQoK+qI/i9JjsB6riZkF/ijIYItO8OMLGu9VX64KLd6FKOBiwHVxRa0g
Jjhg2aubCCUUxxCcQcCAnk0w9YaKNSXdUmZ5p5p71eXwz/4sWCyWYL8YoN0JkD9xJsj88S3xXaLH
OQBx0sHpeyvG8WqLXKY72AmCMLXidHOXovwg+kmEgK0fwsn7EdTZnwP5jxrq/5tW+ctO+f/5f8kB
SWCyv++nf3n4sJXOz/7VShday1+9dObNz1a69W9oNSbCbQPeq3sG3v5qpROGQ8QE9DSYN1go/dVK
d/6NZxGWFISMODr15z9qpb+ZtbSWodxYMmcN7uZi1ioowocg17FXkTNjNG0m91Oa22U9cHGJi0LE
JjHHMwYuAVv12i1C/G6XEbtuj4gsCofDi8dw+2ed8TKo5s2Lf74ajUGVofH0S4ZMq/RJ0Kqqj/Mv
fZ78poDNVaA0S0LgKpKVqDg/vqBI+l/XO1wRvoNG6o8K/+FydfSIVqzUGRK/SwvPuirU9CDNq4QM
xsqfNlWOgYWB4pUdwgyTfZRNp3YC66MrIoM99YScg/Kqiv3w8Z29e2OOrWquakFGOgtsXrRKtdjU
UF2O/rIIlXtxBAoHfJNQDwbyrGuXjNDxE4KS9qbslcF4cU2Zby+uaeoB9ohYUjPe7LwW7QXCyQHB
8mkp8vWyRWDMgSDnACAnQouGw8df+r0J/fIGZC97cQOti0anrvjSJR6TsRruQzPZfnyJtycvvqTt
IYMClnRhgFwcgmNn6gs3aHniPidNFcco9kSFayXxyeunnZ2Z17Kty6rvtWhQEYU6+eaTu3izK3MX
jkpom6vq9MIvX93atDpcQ2t/iVNAC9SXjNNyph84oUtMcjygqpCUhisp/chDZgJA75x+qTL3S9i0
n3TljffIA5Lp5mKvQO1/eQwkrtUNjD7zl8ZwILZQrMC2noOUkeaiAKg1kfGlE1xxTvmCQ+1SaiI8
dSgfzb0n9hLVuJwDGpNseIKpS6UmB5WANnLMO0vNeexKylFJB+jntQmASFVk0artu2n5ydC+N4l4
leHZsZvzZl884Kouc9sMC3/ZmkDltNfFK0wE8CbmplnVb8qwQIIOp5UC0jOta1yot5P3FDbWJ2XF
m1McDxlCFdQDBHImuM7r6Zz5eDj5Q+4vCf1VRxxLwYI9NvmyQOjOgc5Aax1+Mr/N915iF/o3XSET
fRjGIq/eISNwNb8WelWiPp59FziuzAMtGOKapTeUzcYK2o1Go0ONUaNC362CYI1c9igrmvQUvAmH
n8k7dvSzoi5Yy8svHS/pGI5OcCdVjO/dFDPhStFiMuwHAzKBOo0bYSTgOL71ygrp80wBTM+eaS2m
ciIRtmYOBOrjZH2mcTDc994oqK4qIgCCDt+wK+fQdROldbyl7SdbzcRZydvPKWC28ayP/SFFUt7P
t3bjkyhqLztLcFrgdtCufOrW0djt+qJfT2gI8H4Q+wEvi/EXwampiJ7GEdE8KHRpccgabyomNkFY
dAT6tRgjcGI+d4d8jiVOTZnNOSOtDdZsezuTezJRHQrpQ+KUHcDLtMSPs6vkSLgd8cwbDTw5ADTF
PsTiecmAq1hDN2B0E8pIQaMHpSIAgaAXDuMOwOdYgTbTOzeLNSa72xDExgiVE+fMnqiIG7EDUN1x
az8Fj3VYHhBlr1mRdipWyx5RxXIiHSey1jBbSPAesY0OO0/OiFCTPY5uQhspcD1JjWmDp+pKbs3G
wqMbxIyP93kKFh2pOTp5KG24YM1u7fSpmtqDdNdivdkNhrLmELER7ygU3ft51Pfile5jgTZMt/B2
aIV16xadjyAEghZIq3DETzHFMEPaCmIQofBRkqWK3yKMrWuI2dfSeOxtODJtTxCWuyyaFB+z4HGq
i69sYJzzdXZkJyKra8RRlS9mur9keD3Qorxx8PvzMSY1H6uyWWc26us5hJHQr+c4vKvz9DZIHNgr
4ZnfIHZ9XdDeuJDihFpij+SjO7cuKm0xRRCsLC0h1XB48lEpefoXQKWtRIGLCxSVGyaCHg4ey3GC
cRGvYPMb1wlZED1rpKyXhf1HyNOVTUieeJXewMrEGQK46Rmjm8c0rLd4f12dySBMkZDW4BiYW7F0
UGpsDQH5qRO2SBBsHDlg6cXqoxrxKrIQk/kLw5iiQRmGA/1szslYDHC5AifCYG5uPD5NHAARKS6l
lwPSnsDXzpz8VuYjznWbOaUnYLdEOgNUBowUm4FEMABhLyoQEZK5pK9sWy0pU/MuxM+37pD9CUBI
IEIM58XDXUL3jnFub8XurHfoVbAmK5FK3J91qIeFMKFQZa3gFm8DcmtM/HtSGhR1nm0FbRJbo+6P
rAFzUog6jwkkb8nopBCDPyNEraTHk+dB/sQCdkl4JGPT7QzPX7t0cSzL/iLeWmOLhx185kM2pGuX
aA4hI8QZ8BpGl3JLpWCKDmGdwD4N5jgqu6FAsGQ1LhTO9no/b5tkYZO8UGV7LQCo5ackM0i4WdJw
mXmI4rwWcdx3SuwYoTlYg3ZlGXx/rM+CceUDxZQ0xGVEXYgbBV0dg/znAJuafKDWgmPjpmyXxrzI
+AXetzZt2FoFiaAJVnbAxOKso+ndulBRyUm6E786mD/CyZHMkYi2tvjopBbOHYBDgzlg+JBs1YDk
VOhRIziqiZdZH5LiJfY/UIjQNW1G1dnXwR8wi/cJnWbpWQ8jRjdM5hbykMViNGTZba0SXR1cVdxJ
GrLL0gYXBM0k8UrF9NLWH12tI3Up3gsrjDj7jdQQgrVrdfSE9QetZ26SUE3TP/gsCgI+i3Vkm0wb
nU9WAJ1r6+nj0uC9LQIMhNRSFSrzm0bnXFc2ehzdAw+qbwCcFgG8g87SP9mC34lFhfLr0u+iE227
2iXzMPbNtKxcz1sKHJjhGYs7+xUGhFfYxdzK2iZmdyoxY9GEuw1MCokJKvxkKTQJxNUupadYrcxw
RryR4HV4WKrl/2r0yXOgPbYayHNZ3xDpbLvtr7S9jqSb4JX/aSn1XgEj/oVUyqAjcGZf1xKtEYc5
aIaHXC7GbPNGWHyNZS00seieWchAoKXTHkOhHvldgdIQ5E+a3X2bDf3atHjxYwx7yDDj/PZJdaW9
V+gBA+nnIhrenlRCL04LupUOqZHCrJ4GVgul3QmVyMznb8INEVxx9roV7FAa/aD4Q4U8FYaKY26F
nfE/mFkvbuVioMY+U/D2F5K3MZ6cKiCrCP+NuHEeP77OGw0JpFYgMTqFMIs1ZthFddenVaToreGh
f06fCIu6JkZhVdRglRoGSVhfynuX9/7KgdsovBchuyZ6f8DK1vSUtWwbnl+fU+9qzzsGxU1RQQCB
gSCuMh/f7XsBptRitE0dfPP4j4thsYOpTp0aVnJX8EoDzosjVKOwwXzhyV1NZnhVWAQqMP3xvF86
NAkQRt/JophRb3x8NzI0r1obMnQGbVx2XRUVw8XQKbFjhNWo0v3UnqUTUGC9JacYcbtN88+QhXfO
7+iuDFw6aBnzH5dXK01YOmlF2zjeZZ2xsmN9GdPvExBdIHecbT/+eoZkjb/9giwrfE3WNusyYyO1
6zFrSS9aliYVCZtix6vq4hUaEZ3o6fhUIvtHnSbkBPknAmqISq3Dfk4EWz70CpkyTZIusr1ZWfvJ
GGj6MD1mfWtNKXUN5gdeuIyJSTLgDAiXWEgrM8SXslA3QmypaJUNVbGA7j7y40IpoOTakOF77dpY
INjeZv4WkONcZsrDCJYfVw2ePvGid71jlBjXbmjt25qcUTFUw7xTJE4mFkIZHsBOb6EjUIm2T8gK
g9mFW55LC4n1R03R0aWLwuuWCdIEplc7Us9jaNqWINvsjcjArwy3W0kDQfAL2dDlnZAKvBNKY0PD
hhWuTDkq5MG1gnEOWUta196YEzOUM8AEBVHsp11OcvLmkU7Mzl/fKNIkh8BoewlxWRh0UfOy7zXF
QmpmdYYVZypLYcbmLWahIQk7vKsGMI5JPKbyTci76PU2YskjpBjpQkgrRvo8QmmS+lmrBkzD1y39
1rzHvYgiPlSVe/H3tvDoFuxegbHXOvre1NuD7W+tMj7IdiN0OvhXUeXfixks7qSJcsDnjc4Dw114
x6ZlC+ndoxEHu3S8xhxpKb5C0gTTOmjcFBcpkFAJIob7H9Guj5MTb4HTFhO7mFSK0vSQGjrsvyrJ
g53ClOOMUnFccjC0bVrvODkm/a5wPxAtIU+ib6sbNQvuvWlcBOm6LDkt8AERtmd5dhCcyfAerA6I
YDSuh+bZsMS/jAkFOcrLOEok4UYYoWH/LR7KdUbWX8/OCmXK9DhVqKQUUPcIzz91mn1mf4chwv9i
Ci1LiOg5DXWyb+p22nRputS6FOIYYqAOGt1BwwMyYr2igf9dqPQ2xujSevAC54vP6dj3OEjk00lu
U+ipZkIRhPeYvACBB4Of1tVIG8Gyx5OV3TT2o9EVUOw44jXPIguohuxWcFTxidVh+BHgsB+yHnOU
EA4/JnZgFzie3c0TOQ4FsAyQS2EldzkwjKC9VrvnYHktzsHCmhA1QMBHdRXu55HiR1fmlDxR95vj
ulEgDQEWyrwVGcSffpX9Wt45KUAyr9lJU3ui2jBVtDr2ACzS7mx2EDoTq9Y1r3TOdGJXGENEEoNd
OwOfDZyD2iRXTsEwKzwuWmMWxyPpFI/D4xSeZrX9pDP0Fr2zMRRA1mYQPY2P0VmV/WLPR/JK4Mtk
cdIKlAc5tWQIeYSsKkR6mWpSb0RJ8OA43LEJlwyaVG18xtZ5S85WodCA3EEW01nfpTR5cRuFWqm1
amB1SCTIquGs4wcmGXrgSFn7SZljvEOfov6yoefRjsSe6fI7462s5LkSuEvTivfK7OEmPrU1KY/h
fTZdpUDlnV59FUStMZM7xUIgwiYTGuLp9fvAwbOz2puqCu+nwn1MelYuQ99j7TJiad+Hw1r63Mo4
fLMJ6Ju8bhfaWX2lucNhnCuazkSedF+MIn6e+h6fMRuqKFShgQ6yZdVXxXSm8LKZywMAOBBOd0eL
UcyrpW3rQswdbJz6QYtn2+2vBoyYheE1DKZPUmKy9X3s8jlwFI5xXSRAEkARjRPdc0a5b3g9s3qA
xQ59OQdpLwZaqe1wpTfqs5fQ2k4eYA5vixRGvpC1m8yZF10Y/Bq7GDfa9nzKtYn4bBboCAZxacPK
TE6q5T0Iw2jMWdtn/Exr+zoZ0sfGWudGdKdAmG3rLCc7jm51q31H2LsoY94XJUFyuxe6jJ4Da9Dm
HzHxlhMcChgx3s0HKAljT2AOaffBUtCNlJNppLkPbV886xnGtBy67Xje2izoQmc0zfabUoc/ptEm
2csFNpoeWsUjYQpMigVEFPZNoNxbbfOVvJzDWdLS+w+FTSVuVB0MGKjTSfBrCzM5OvvDbuOwCa+E
POLDjmF12g+/DMLYgH/ou/ktrigZJoAEP3EvOgKnAezL4D4EuGv+i73zWK4b6dbsu/QcFfBm0IPG
cbQSrUhpgiAlCt4m/NP3Aqv0F4kSDqIYd9A3bs8qVBJwMpF272+vz/dvyhpXCv6ISpm8Jp2pOrcx
P4OY9fVUYjHtaKXMHbEq98OAxx7RogTn0GkWTvUHU54e9i7hV/VsIOg1JZLtUN32/tfGYGMpkM+i
rIwRw047iFVY9xMryapR8yfZReD0mzpWNnqB4dL0KkpJ/BSXhwxxLCFHC1qrUSYn017iIN6mfgXY
k++aAqA/unP48tTdSddTDMS0nC+TzjGJab5Axd39kAMZ9GUYuZPCXRpv0s5+lpi8U2lM40tfXKfs
6D3dvJtgr1keIwf+6XUUbTndYSKQioKxNbkpWFa3HSiS0PyNl0T7SWcwXZEr4y6x9dtIvlBqH7u9
5pOWJEjViR056VkgXg04JhHIdOEzqupzIdfPOoGLoGvuqdzftln4aIacewKBtZKTPoWx7JqQQ4uB
osra+lJq8UbqwxOh2je6AQK3juCleV8Hyh/pRuvOtNMrnbKfzOz22I9P8aUpNtAxiD1h/+jx8HgN
H7Gdq72PTjpme6eIJMG3A2l806G4oa4GZfguK9gXTeuQK9qZ03xDZv2q2hjyz5VUP0/ERzw5z7RU
xdeLYzV/i4zh2XSrJ+6JjkANcJuoLv3v0zElhANro4OuGumLrfccXZSzIL3S7IiwAEgHrAqlAa36
FB+HZ/I0qtU+SjUAnAanVx1S8CStH7uVC9w/Lgcs5cjUyedyMUD4NN2E3yzoNQHsdBCytZ3q9DDc
xHEthuLEQgSoZQonHT+sK1Po/91lBInDlGtjXdMVclGz98kQzXoN7tG2jZi/arybDpxTFY+M6GY6
lE7z1swpf1BX9pPfqEBh5Djo5LnZkyYxZ/mRYXIsMPXO2haokcahxL2XECJB8ymKE4/yYSrkCJX4
myY/BUZ0wa3yIkTzPgmvpkiRT9jqtTf+lUzhf2bd/3RHW9YpbJrq6ftTjhwhq8N6OP3xv/+XOv2L
X+oE+w/zVZmsU2DsUKvEIPqlTnD+mOiLcID+9G36pUxQ/+DoBOWRizD1t6+5sV9F/sofk/p4Ei2o
ZM8gy/2bIn/VmYeOTE5p1Hy86kpVnTDY+wmV9Vx8TM+C6BjUj0ncbgJzvGGnxlVt2IW1b24iJHJ+
l7h+Rv2UbhCHLw9xix3aV2sID1VRA+XCxWzoMbuIdI4DsptomAc2o6COTWMj78dqAwNxG9j+U9F4
FcEQIor4E2LRyjo21lS9DfHgQFvqsNXEfXfrE2l2owHD0MHsNrFtXvWADeUI8zdz+jt9/EMV3Tfb
2oItTxr5Z149EMb60kewR3o52lcKVrmWFhe7+qEVuJBL+j7Eu+8kxC8ncpw9R4b7pOoiIr5yj5wN
UxTcT84JlxH28PpD2FfFNlLw/m3G+NsY5LcUBDgbUu+FGyrcN8vSS8lHnTU4E0ZNSzlPEahwHVsf
OS6WVhHq5FBQIxo6eXEwzLMsTIqdjAnWNgS7J776WDAf0rh8LEpY1+jQQhj4drn3DOopGgc3Kl0j
Q8LlHUPw89zo24MqA9PtnJEUYYf5ckjyua8FCV4J3E0XlDthFd8KKbr1ccl0aysS2x6B+Hnuq3eG
+lQplxVX9lPAEu1e5Pl2SCLTrVI930ZtR+GPskkqgERK5n0fx5F+HqqtiAgJjlJQINeUv5gQIzno
yajjKpv8UeHqyBHxI4YGE417Der2RiJZm4ogcQuzudS78QuIdn1fG3z0Pjk0vf+5MPPTxot+TFE+
2y5ui9Y7Sym3d+2havGtZtSp9pmREF0usuGsjYxvRGkuNIHQlfNAqBn7y02Be97Wd/oU/mfPxTc4
J5dEjuJPBmfSkvwQhkIMnHNzWIrHtgmtXRhlJex7KMeIXmv1zuF84hp6oVMrgOuxb+Sb0MLxM8x+
UhfP5r3tIOK4dS7dkZT/5LUaVja1d5I52TcZGIXiPHV8eLdDjcZzmsuBOO8mt76nin8+UWFKIYcn
VUYmMtCJo9UWA63G0EQOm+cJUNrHPF4NqA1hpH/Jq/yq5MwfBc1jwXU0yrIArLbxya6T51GnWLHk
mowCsocPnZ6weuyVUP6ilu3lICyqmkw3r+trTUAM02JcDZ0GFSuuhC3Kx6qLf1gSF61AZXaBzMLr
NmMYgXecyqCiCvPS8bIOSf8b5FfDfLx2powq6oY7px4r6pPDb6GncojDCtHx7dNKUgoO3qV9SOtS
hgoiPeWhRhVOXG8VhylTCbGpI/88Eum3CZeKscrtEJL6zEIEyZS5oHqdHBZ660Uy82+lYg6bvlC/
50Gy99TxPOz0iyBur1sSPmMUubC590NsPcI2OrG58OcFll0FDqKpYe7DktGclyMs9hJKq92hgTcf
I6m81TqGrxWWt2GdahSP7Sriz5vuYUhiZSV8+Y8jw7Si6sqkaDDYnylEfr+iaq2ud2mdqbg2aBtZ
8c/GwcZ3NvJf+iFwMWa/E0p8gWEdJZJK/2co9/9v0Wv05kk1S08vb9K3IeTmy6enqn7J3u7Uf/3D
X3u19oesyEjqqR1HNPf3Rq39wfdERWj9ZaXIPvlrs7YxlqEq43cyQv4X4iEHogw6D03GfupfEHn4
J/84jRq2qpMFhSgNMkzm9709/XqBF9r6AFhGs55D6B8V1Va9F7uPhn1vVyGws6/Ycu1xSt+JynR1
GDCTXaHDUgxSFv8wFdbclerdpsibveQl9VV3tLtNHp2nhuGW4c8caEKQ3UOmd2VY9IGF3UqnM11Y
L9BaoBRCetvjjnVPWNeNiGuUg7dRDAPvAZT4MlgGnv5UWeO+lbkpnzpUYmLax25/HfufgddmaCgS
ErJDHFOafR9hEyaAvXNNJ8vLzR3xmlX0CIgdtNwE2HLc10rXLlNXajkJBOaWB4c4bwUgodvBtZBf
VZZCOtgjiP7QyQ9J8KLiR+Kk3O4JL9YkP8fWOXc8iKTDjfBubGfcDKGMJLAxP1e98Ry2yheRGGyf
DsYb35VR4F82OcVFuu4GCoKY1qNAb5quzlR81KnZBNf4KsvUnZCjj1w+vuv5YCWxUNZxrCuKlzK9
N5srIyQZ7FMTDJ/XqbxNWMZno6m4EddPTflC+Hj0SDqU29x8rrFp1A3OSp3qcql1IgoTqcsfMnbE
B2HedKq+mf7Qkl9MUrMqf3VMO5gVNJSND5ana2HbMkQEnaKXosXNNj04kndSKSMajRd0ClunHtA0
4S0enEQwLvseHNEZCQnqNRgcCbfN7rmC9DyIkspnADPmQ5Y8FPaVhOajliRKbQa3lxATpC+ZgYER
rHDDic+G+kVw5BBQjtQRZ99Wof6y2pBYFV26U1v+kzVZ6rCH9Co3VnvoKCQhkmtwP9tJ7BIqlwKq
B8r1jZ4meye/H8bnkJ4oi21SXTXU74Q9gBe+mjW4etKdVOIBnxA9q91AwsIuExSlNhwy4SnkqMPZ
ENDE72uvOlO78bzpX0YnBe2jb3YTxMI1ybBPOEXtJssfovIlLPULOyJv3okHmO+1//Lvb0//ZSLv
xWvYtFP8P0ZNm27qBGaPLM3TwlzV4ft1+c9/9WtdVrn2cPG3WIRxEkG1/W5pJuU9qZEnuCEy8LdL
s4LyWcOTip2YIj4WzF/3KJZmClFJ0MIImQr7/pXJ7bTwvg8TwGpDTD4VbMLSny/Mimz0VlxaGtZ/
PVaFCFGyxtWaNQHo/LJGJSQZfupOpxpdGJezaERYaKLqoElulZqIajZAJbymTnKvKAHJq5jzdrKf
FN91nh3s0NlMcJg4PRkJYNXJRtekQ5UFG625DXqCahnF3N/H6MLEFDquO8QDbpbn2GASXkJrU6Q5
eNProG1cMeo7cGQnKlIxq7c2HSdEtZRP7NZBR/LvWQT0ItxFe0oAQ8uYyTGlykJlO4BUt8ladNol
4SAMRP6cjYx+/yW/+qeE/febKd4MxiT5VLFInr7pm1CSr3hwW0KDzlTRT7aTRG+UUZ1WcnsSu3YU
Fm417QkBm0PJJlGyWbBGZBs0/uy8N81wY7Ol2Cmmotw5zZcm/xnZ953hbxHpUijVb4JWpdcfSp9P
0RJdC/dqbqA4NKkT1bi/eOdN/TyWdy3brcd+GurPY3ddm/q+cbTTnt7tGixGVN1NK3sDgGnrs3UY
aN5kEAOCnS+MJaL4KQZn6ick4a/Ak7T43rYa5eXjxqR23Sku1ZS0j2dtBvbfQr6VE/IGveOS590Y
RIXrYHBzx9x6lcJ99DQewRmoG5Nyehl0px7+jDEssPzERSjlamlDNNOA83GNipDEIq6hk4oQBoFg
x8kCZ8qwuia2q1QYZrXFCpucTVQqk2uIre+8YdhkhbqVsbZS0UkavjuFhimcE1bvxhL/NyCy2tyP
okYemB2E8yIQZlZczxJVw40SNyOUW11+mQTwb8mSj+2lPr6YvYQlLvymiAsQUkqjTnfKdRmIHYYN
O6f1Tjt+bEbJACJpyqzUTYsxKqLKA+5Emw6r285Kd31kXRd6fbBNaY+Acp85xXmuvkw0ALtWsKF9
Hlv7vKVwzdLFDkAAnrGuRJmkwrabp9nOHL7Yz/kIQr/csRWfaFHIckDOzZYpkQNR0JeXQfg4pvRn
9Y3r4FYZzW0mNIroDgIvmkBIZyUTXHW474xua9qubfvnY4h/1nCj9RgcxKUbje2pLnU3XjCcgwfi
Ck7loUZqu2tIBH0PGSi5aPgO39KADVdhdNkPcXNtKP3G4PWDue1o4pglGwU7VkTaRGyQB5mCGsx7
EoSokNVPWpU9Zrl+EeXmXpRc7Ufls8YVuNe4RQ+wfbJx5yBmrHOuwKCkoxTzTK9xswPdcdprLrfJ
y1YobjadkmwfhU8Sfmun85M9naQcjlTNdLZ6s3/8Znb/Zj0GAIy9BnEtgCbzvB++RUWhdIMG1zyB
YvCzYHHEZHQtRPu787hiIRthl5mynLMQbeQDyXJyViqZs7Ea3sqCGDiCxZBxrsMvYVmIHkO/cTlL
bmvpvAoDDuGOq3PBx7TV7Fd+0G/2B4ABf/+eSXnyZklryzDs1Yz9IR4u+87G/ftniusycRUpdQ6F
o8Bl+HMd/VcXzv+yU81/o9K1CZe6fKL5P5U/xYInQPPfMeHpn/x1nDG0P/ADAllFntgxdUbDf44z
lvaHYRrAN4CvMqz/umRKqvKHRTJgEs5T/kgUmW/711FGMvELcmRORgrnIIxNycb/i2vm+5w5L9Kt
6XRhzPZDvfPT3LTGZFdQSo5VIDLIsTwbsLVTddbZN93xmwn6XhP490tmCXlHVMpgR2qCfS6ksyL+
mnlRsvLspQZwDnw7+odG44Df6daubtBUyc1PWyY3Y0YXTWnuPvbzZxOMpJ0YQyKRO0+Ga96XjU4Z
Mw7dx58+9fTfp8m/O2e2nOAPCdpIDxIAE+ZZ33RnSpGCeg/3H3v8/FwVRYGmB/RPbFA+LAXf00TB
xMweVxRu71eh//z8eW7OKrsSg/As2flqa20CK7zGEGBfhBHVHPmNr8Oo7gQ3ds+WViriFkbTnPkS
tWosUs+Id0mnsH11Rf09dDRJrAyohe9B9ObdgMpzUr0aAjDYKuZlqXEIMlJ4qFW/Rld5L0L8u8em
kfxmvRZhU+ZS7PH7vQ55fV/v2groQhUrXL415dEQ4pOHM+zK+Fp63WyGJ4MmdxAfqZQozUOqK1+Q
Q04AAtPBZEPcl4gbNv7kCXt8vC3Mx2mNe9s6RWlyvRAI2eJEGISaTTNwcCwI49RNYmG92HHlVCs7
4NK75nNf11Mr91RwOJ61ryLpWbT5cDrGerBR5Sw5Pd6ipRE+m/511flSIwF76v0nX9v7puNmAeAH
J8I/x3RtqhGMau1lS4N7thqgd0/TkQqsnVPCPzZB+ozOqjh76eGztcBoWzJWNv1FYQKw0u6lHCVz
ZdosPHsqq3773avUHuGDWMFOo57yxKpy68Spoubn8W+wMCknavrbpyeGQu2PzajCJ/SSauHP0Plv
s947O/7490e7/0zJuR64UPwyCzCap9f10q0N5mQ11qhTwkuSXbYbNKuntoUxq01//mb250L4aazH
0U6L/ea8dBpcO7vHNstJiQqKq483aOlrzCY92btqkE1KcVCaeBs0W9heOMP98YcvNWF66ZsmiN7q
I+J7NIEIuX+SoJg1zsYAV1HUubp5o/tNnq58maUPP5viCTlEvxJJtEPEPtWzXdrSHQnilQVk6emz
qY19a9g7Gk/X6v6Mgtr7rNOfq6S/+1hHzSdzP1mUmahkp8c3cmDuLcp3Opt0FzrqtYLWpc8xm9Ve
bSSlELK9S3wZaTWZPnZkknlt8K3Q5d2HmvIPSlyNhkmMsbVvWow54qAOb4oMuRJUOESp7eoXWRi4
6myiB07cOZEx2LuAkjVUSpQeymm90oiFaf6q5XwzcOsGsy0n6ay9NNzit3kC31PjbloolH716eF4
Ty29ZDbBy7ZP+1hHhqU45nnQj3s5xSw+w01EdQj1V0XTrYzepTdNo/pNc2RUUYZaJubeyfQaA+NK
R/cYJTjRRuZuRDx0kgh5PDnerKUPM5v0AQ7S2LWMNqJogZxfkHVIcE8//vCFefhaWPOmJW3ja0bV
OuZe1fJnwJrfrNC/b2zn4fjjl377bJq3tdKoZmrZ8GUdTD2li0QWzx979GyKd74dkgES5t4ffMmN
+v6KHPP98WcvTOx5SFQZnMRzzMiB1HQjFXiJQzWv8q06yCulQAv9MkmU3g4gI9GjJi5GY6/GY2Ne
oyHLpvKFLFbSj50K5iFyoemDbjeGBarY+mRURujC+bk+3j0Lw38e7lFLs5abnpuNCekMki44LgJh
wWfLuy3zj416ebb9SGkf5KHC7w9QRDSIkgb4I8d//sKYfy0YejPm47oXJZA4e2e1aoP6u0G9CkZt
34L1O3zsFbPB2QvLqEwjsHexR71LXd6OXnrbWGW50oSl8TNbrIVpx4DM2Hl0PzQPWot9lbAxd/vQ
r59LKvI8LRXq6cx9gPMNGLTAFCd+U1Je0KYWGdKPvAXQxvs5EOYZyX+N2yR1C89JGcSwNiHb4CGv
Ux/zkXeQLHr/jsiv9AhmIZ+aKvAyHPY9EyxLrJXHL0yE10K/NyPJICWQSGaPKEjIPSYznoVzCqlY
M0Z2YsPYPnhaU98db8vCbei17vPNy3zVKxKhsb0lZXVR1e3GrDrPxZX8Wc6U25ISljKpzobO3B9/
31LjtPd9N4Zto6ijZOxRL3g1yZVO9y9rLwvzlyS31HYvYf7o3EeOl3502swOVDCbGMRBZ++8pnb7
ML2i5BFrGEVemTa/X9dBvc6ahJmeGUKL2en4L3fm8NVqtBRFgeT63VobZsKkX1caaDbvX6JmXaWo
Fo3IfEpNEujZ0FVdq0zysy4zvuK0dD+iHbY65cyUhrVo3MKi9goxejM6EmQXimerFoQKdSOXkBHU
/rzthhUC5+97zn51r3rz+LjQcsNpeHwVthQfaH2Mz58FfUBqxacxGOQPDrrZCAAdxuFW5j1xcpVR
F+rJ+Y1mPeSpcqtROnl8ZC/01ZxjCmeG4haJvaVqMHPp5I3d2ld1Ha2tzrOyrF9DgATB+yEQlAnG
FYIXhAa0BojW55U27I0w+WwDKMAS8cxQycylxulAFlOz88S1i+BZw3r7Yy2c5vSbz2X4JJJ8MG27
Sgm27YiyKFCgSXQfmkfUwL9/vNlVeVFjkrezCcOY4gvcGTemeNlfo0z/frgRiX//glguG3IrzCHR
pOhQ7nMnv7D91tVtaaUJv1/dUJq9f0PhaTUUW4kmWGJXI8/RMzLvZufYGzWg0CuO4tvj3+L3e7U1
d3dK1LGOM9LBO1MiJQVAsdellRDw7wcy6Ib3jQiLUg0L8FU7xaPEq6YWxvgJt233sR8+NejNIHIK
g4K5zrRwx2r9C8f0/Y2chGvhyqVumW0vjlDg6nt0i9NbpM6s9KtUAL84/tOXxo/6/qcriTaWfcv5
qw+bc03SNhMopMrLe5OA5co7fr8fW3NseCwTUAW3Y+NNYCI0dpRNE40XvRpdR23G7qIXbpO3F5Jw
no43aqnHZmsjl8uisuve3qUxwvkEm3Xqzo8/eqG/5kqXvPQSvxgYSIDys30R4axVFgD9vDoub/oR
pfvx98yYer9WRsua7cAmhUwtVxMLjyxJ2caJFu3RKX9LKqG7TaLwA4T2tbOoWAe47lA9GXWbFKwQ
ord+zYtuYdbMvXNLRUnsrKWxlv80lTyUcbSxV+MoM0PH/zTRnq0suWcUHRgCa6d7D1RmIefxtNsE
k+NcyTZqdxN3wT6zx0tbvkq0lczMUpNmC7KPi4Q21LYFAAfT8gEr7S3rWnpqxWq58oqFTQ0/iPdz
qo21UDLV2NmpyBYV3Scy6MHG81BUSNbXkODU6Ntu4fUIPkaEgUmcb7F13cjysDLjFibAP8wAsqCl
bI5drUfQCrLhNEylD51vICC+b5xW6XHtJzzar7RiW/fKs9T5+oZ6oRwji0paOXks7Dr2bF0ySQn1
uc8wD4KmoiAWPHhoxeHBieEhmJmJmlRkzkp3Lb1sdglttDwXY8nLKIn4nKi9G3HYNcNik3vBllTR
SpuWvspsWfJzU4hmuqnbTOKrKsCjzh9i9XB8xVh4ujU7CQx+rAVqOx08y15ABDIPGOrYKz0047v/
Z67OuTEVZjVlH9FFxq10O34Pn5I7dVO6wy459W+UC+qaTpx7qNxb7nR7f4NAyO033dY6ZF+wk9or
G3mbbXCX/GBjZ9MYjkMKSJ6fM3YdHKjaQZ2kD/b2eFcu3UwmvcPbDb0NVfwVpkU2VK5R0MMo6gmH
Q5dK5E9x+dnAOHB4qNfOoAt7ijV90TfHByOHEJCOTCmtde7ToVUPbeU99opoN3Kl5yufcGEXntNd
6irq6irjLaqMZt000ksqRU4hw576jnyNkyN0PDFtJGP2sfE+x4LqOvlHyta4aZlm/VSNaf9V1hXg
MMe/0lK3zWZtmo+SLI16ROWVzwI6SGIbjAhCwMPd6Vq7cpZY6rbZpKUisIyCkOroWGgXHoAIcxxd
FblgVKOaRAmZwCXRlP3xNi2sRPOyXo4tTVznZbQTAhZAWho3ej88iWY8sZzowQ6kNU3rwmoxL680
SEDXJQzPnafa20jHHcSTqfc63oqlHXAqgHk7otXMd4qx6pmelAcPOfyfUz0871TqAZLTinxGmz3K
I9QPwXGQkj3UnMffvNR/s3XBY79SpKlZWaPd9Lr6OQBcIiPu79v81LbzcGWFWDhGzAltiRy2Y5Y2
3L5VHzHfUEWHME7Q58Z2sTvelKVXzFaFrlFKpTWZrwZ0mRqBq5eGp8Ff4v9FufHS07X3X8gaAgs+
QR/vJB0AxNilQHSy+qmTY3vl90/7zj9FQ8il37/BKCPRp9PpLrGCMwRi8b7X9VsMce+doXiMC+M8
cbLr4321sBTMS9LDVsRCz614x0Xv8yjV1wBesePRnRt0EfbK2Fpq0GwlgLIcBYHMLa+Pq3Q3pEjR
xwaEUdFUzgYH1/YSqg/e3FHysfCyNZcR4WNhjGXGNMosCmpbik8G7dRLo5XFZqFBcxlR3coRxTUy
5xGvPPiE3iqtdcfxRNG+57F3zuw5/nUWllBjdpUh/jGC2WMkx/WNY2OlBw7riew/PtoW5VkBQKIP
ZYusV0vnNztp5BWtTMksEYTYRx5omfGD1ATtB4Mtc+h2o1KWHYBO27VYXjTho13CvpzE412/MmmW
Th7GbAELKxkPDo1Zo2SXqXOHvYYnFxwDjH2txDtsNooCA5m1lPnCLjCXVjpU49YWWzJC9Mi8aIOs
uQzktv1Y/sgyZkuY06SGNzRGRGqtCu+SulB12N5Z8rk1Ff9jF/KpyObtVpNGTpNntgkZ1wyvEy+6
rSiu2o1xm2IBS5H88SG8MFVeXVTfDCwTw2vZmc4aQSweNFO5UgPKFmJh6Gc1vrfXfhJ/kXR5ZcIs
fZbZycYsRdyMFMmD5krVp3IoKHcTzbByP11YLI3ZOpZptllaGekkv48OJJK2WS//IEl8k3jlysqy
0IC54pJYQdThJk4DakHxNAESImJYYF4d/xoLC8qrIeWbrzGQ2ynVlIWr1OsvjZ1fmQVKKADqm6Sb
/GdV7yLXnY1QnJUXLuyWc8XgWMX4vuvo68bE+KTa8lbxVGoNYLSsnJiWOmw2ittoLCS/p24ccouf
hRddFa0siUs/fbYNJ7Zay1pWI3a0xZUwqnHHgfZTIUGCOP4xll4wG6xZE0SFotE3WdacpYjHDlWq
fhWBuhY+XOqb2XglUJO0fsMuGMlA7HRNP+0hWxz/8QtzYS4JNI2wEF5DlK2xSW4U+VMFrkzTx0+W
qq+FWBfOpHNhYBCoEDRwD6EyabhwvOdhchUGUAXGeZf0a0LTpWjaXCA4+r7SZhzid1i9H+ra/haF
zllpmxcs6Ccj3slNMV5FMdc8SK9N3j8c78GFrzMXC8Ip1qiwBoeqZaVKcgbsV0HB3vGHL3XdNObe
TPRcDGbYxtzD7dY/tXr7tBvSL4BRt2qiHIx2TX+81Ibpz9+8RlWQZpgS5M4GcBjoTov7AgLhlcPp
0tNnc9uxvJLKzKkRlpyfaX2SXqS19jEZJTy09789ccyqjZxs0k6PUOED0Og+Yfzj/b/002dzm7nW
Z53DsiT1lNRJYXVrd9X98WcvrBuvEOw3nW5qiieB+uA4bWXFTrepsSvT3tjHnbdmArnw8+eKQCuo
B9FO3PZRye4iNdgPklmtDM2FlWOuAhyzUWR1wrraaniVpwaXWnDE+b424R04wHqP99LCDJjrASlG
DTrOG9yk9YE0iaReiEZ90u3ytMbQyLTWKMALX0Odmvnma2RB18EUInoopPCz0HDnS9U9BisfOxDM
a1qTUNVSHHyDnaEBgAmnIv68XNOuLH2K6fO/+e2tZqRlFrEEmV5NXSnkqHzSQw+950ZSZVLdAeK3
X/nuS2NqNpsbp+srI2e+edFIPX5pSpcibeR65fFLbZlN55SDJAoZhpWwtO6yDJXzNE6bPSDlh770
VwbVwvlpbmGU+4NhZgX3mBDdZxSoJ01WPoZN+CXp5QNK831TchEcwtPjY/j1ub8JBcxVgo0utXAo
wM3LxrkwJMqXi4PZRmeO8dJRbdoZd7k8YgrxEMJylBXU01CsYIXaysugVztd8Skdj+1t2T4mXbdN
ypWs8FKcaq4ujFO5wxmJvVHU42UlAxy1Gnw4gm0o4TI6Ejn63I7K3tOfI9zHpWR4yDXp5nivLMy4
V2exN6NW8+QsDkaSlEVlfFExdZGk6lwxx8fjj19YOObStCHPiqYeTefgFN1p6HfX8ZjY+KzXowur
+swy67XA8lJDZksHU2/svMJwDnV5KWc3OFxYa320dB2e68bKIPVgEGrOoct+ZqniCu27QUy0vdaS
n310GZIxG8qP1YdYc93YQJUAMRHdOTSUJbiK4X/K62plAVz6HLNlo0yxPoHE4xyUMd86XYtnqb9J
q6+qHHOkXRnPSy+ZLR5JNJip0VTewY9hjI7Vp2Rw8I4iE6RY20CYH7tAziVO4VDVDSgW7zAU1SYo
Qb1RuV1cNfrh+NBdGlDzA39fI1BHI3ioNNVVpZtSGO7QrFzlFtbvuaSpkaWwtCvU+3kQD66vg0jI
0nZY+cxLp/C5oAlZvV4qvd8dWqm81sLi0Iota4sAEaYGV4EkNkq2h/IEiX5NCbbQXfI0Gt4sJFlQ
W2EytQgfDlx8BEEpMHrexrORXBz/IgsbxlzGlKmh1bat1Jz0hc21OtoSlxK2s7OGeAuA/tKheYqX
rLwN0AA//Tcbxlw3rZVAnHwxFKdS0xjyZwkjExGdBrEchPqpxeZ1awwU637tnLyKtgpwLG9fq3zH
q7w32n4r0tI0nxFm2m3o+lIv4/Vc9SDU3djus+wwSFWs7bUkxiGdEEVdeWd53oF+r/ugsKAB2k6s
H6TG6WXwCFlwJasFeMXa9gsqjyurqu4s6Kfk7NumKKs7PTel/KQDJVMAlq5Hi5RHUsj22djUwbfB
H1P9RlFrKT94heqXZ0Qms+C0qvJW3HgElrs7XUhqflDIjkl7Rx66EBJUoSnqZ0UXgf3Vj9QIRnBL
xf9wnniw7wO31TkcZrseXYF1VSmp52/GoleLjWogGb4uqrjvLkhN6I+yIzUcHvWolLawxIBk4FuZ
g/3GalrCDFLR403hFKmCObmvq5sOhOUgu4anJXWOL7Kvy0AgOO9Y+UkWFE2IvzJcDgBbVjW0+rmF
dXX9Q4tMA1t1RwGpqWDJJaOrgPkUjO2Ppi44ybpd1RSWBSu6rsHrZQVc9XpPcZDgK/UZXhN2oIPf
gDgcahLxtg0On0H9qcpNP/mcBnb/Valkp6ZKxVKz01p4Z6Q0DfMT/txSpbjQ0NJsvAhUNc2yLXSP
Ybj0U9i5nzBKd7qTGEooKr8xHLSvaVie1057Cn8TBEaXaSqgmcixQvvaF0Kyz+O6tTok0D7CmsJN
9dGAaKU2UdP0sEWCvA5gMmOB7F2YcZgI9TwcdLmwb+S616r4TIlowrCTm8JJyo1n6C1WQb0y1ahQ
+Fl5jr+PLK816vNMG4IMkKMvCudUz5QeowSr0FrtWU8SUtzQ14NiJDmMj7xtwEeRRgngZoU3WXqK
9ZjlZXskp5UDYKRuZLbGvhGOfmMNtp5gCjkaRt6fh30i9fmd3YikAfrXNSP2c0GW+M6LXKgx9ipF
Dqy/2I52GSu3VDMqmbpLkmRkcQdOXyD9yTLZrtKt0gqf02ioJCm2OKHZxIgAi9AxnnFykQNpqwRq
h/pFi6NIkS5KMxZjVx9S37F06RNWkUk9wkuL4k5XXb/Qao3uCnQydxyBtEGhzDwVURi4Y5CAQTwx
hSrheIXXUpCat41a13nMnGeQOQfY4Jr8GES6Lz15WSBXPYhxLaiGnV+khhPsx6rCqvGHbcSZhzWG
16XKM92kVPpWMmyjw2rB6bwalgvOVhzqzSjzA9A23Rg0ujtKaKAeBqjPJfAuNYqM4LylclhCBQAs
8bmUe49gR+TjuRHfjq1o9auwgo8Ea8OMo+vWjwoxbEqMhJIbScET74cdDDzT9TGYgfiqapE0niW5
46mQ6lTAtQE4SMuBtsJtrO3yE8mPO388z0fyz5rb+jJuCTbFekm2r6ooVfA1D0Mrq08yBrLsn5ap
ZKaf5P9L3Zltx6qjW/qFijMkem6B6MPhfi0v32isFgQSkgCB4OlrhrPOyEyf7e1ROeqmbmLb3svh
iECo+f8552cxe8IO7AE4kW3HuhHXnLp1kW7MAf7A1ULgmkircLcImLlZIROYPS5d3SfpWfhD2p39
wVvl78U0RFXfRTLPmh0X6LGRXJ50VA/jfdqlUxNsZOxRYjeqairXQ20UI+myaKIOnb60W/gYlWsA
tMYff13aqN2ScPXJY2sgGBpybMBZ698HVVOn2PDPBvSBNpeaJ7J5rG1CRIbFLPBjjO6gcvCGn23X
tbHNfRJJjUmkarPJ5aRp+55eqpksvckDb5K22dHBGP4NF28wbpOqNQvF1omxaS+QyKSBB8kIMjDE
H4PIlsWA4i4S/qShREYkUrsmISLthR91wS1ikiMvBcK4WhHwisy+OiaICsLnHXIAAwLPtuA1ERPL
56nl3hyWrcc14kPpDPm/wpHGj4YnoB10e/IUhs6EtJ/GXBv7JGiR382iYGKlXdcsrkvlrcjPvS4I
YIHTeo0QsaTna5/jhCytFmyopMnkKK8GTZ5B9QuoRRYAydeFlhadlN0rUj5nRPv6YZtC4z4oJ1uE
pTai/e5lQZPpfHL9BIJl22FdR+vfWN/hXhQAmvxKmM6qHy2BfgxLAKnT+Hc0LEYjLKZDJqDLk5hU
icnjcVjca8TM4qGeiMHU/BoUj4M/9UQC9ZLqEHPfBtkggf5ah7LGEjwjYx8QAZKAo6dz7YErZZG8
m0Ail7sICb/PesCxC3c+oj5gzsaKHfU5uFC9/QXgAEE4pGjQIeOIgWXdNZeqjmd6MiNrEecUgTTW
I76/8zGNQFGKLKevTUbb5FlS7TQinBBlhe1eC6JU+7tuV/fCoUlJaAlcoU5+YxGP6ISPk9XyGwK4
xh5wgA4zwpRXYyWRd8vTrLFID0aar3pam6ROv3RLY8iPRdXj8CPsGTEEB4e6gpdhbObMfId9vWmQ
XJTCXtnlhLE+c7nXeIg5geYP2wnYzfwxRXqyptbFfyhWdf0LIjcCOUsTRm3SAkmU+lMKXqTh8y3V
TSS+ek4H0Yyw2nSGnNBvnCHYBxnC5He3GJv62B1AJP9tnsdA3SPnujE+jLdBlCb5ivpmeJhwGkGu
blOtevRyhxWQxhvhhYk7VJ1EwsuVZW2jVwaDRv3TGWH0lyxarntxv54NXP++w0QYAGPQhMu3FTzK
GdGygZGtnwd9IquLTHm/7s2CewJmpQW5l2ATRan3gm2PpXy7+I3VRwCmIn70kQ3qjTvssoIBr9BN
MYg+Q9YjWDcUvwmMlr/rUcKnDA6WrB+MN6QUN6RHFYKjDHn1JroiY46P3i8baTMeWYykpUPDOO1O
GCw+hTuLYM4c9PCd+sK1d9hs9DDPwBfmcuk1Cqjw1CIgpGVDBkzl6DDZp6vGtI/3gz3XllXGA4Uz
5kAS4/DAx1tmeNcjqTTN5Jk0NEZclXI+kkEj0XL2xHsElrM867EWHAAaDWnpp5iwkDW6DFlJgfGz
mxDjqCtqh6FVUgSHDhddzdjeSeO6IK8CEnVlaISrn3sd+/KAGmA4oELjsWar50Vltx2yEjzcqhUf
L2OUGroDSW1EyHe2jq/IvV7XEsBvbbYEq9I3MlsPZ87O8BG34OQ9dsMUA2nRSi9Hmk9Ejp1LPVok
AP4i5cWLHEJBh4T2ZVAjzHhfAW8qtv2ihuiAvTydd0GEYfOIpdAD6peqNtobOtdxMWnuVZDEzFmI
CPMRAvOk67QregdWQuGUP1+PQYzJCVHmuNcfkHCZItcUIt3HYNDI2E6XWQF3tqx6vnNdc4WQog03
lLZWAdI6e8THj4AxBpqBsqvtVHgLboiyMfBFdGASSCq22EYjoKy9ro6b1QSIhvcrwgFqiG2AeV5g
eckbOrgJobLjOj8jZLXjJWyIkc6phtz7iJwO/K985hSwX965zMNWkmfDPgkqcLWMRVcQt2LM6N1U
MUGPGgYjXbDZOXbxhtF2hTLZJMrV8y1cLlZPybMaHIJywyGdxjO4yJ15GJAj+ycgHoJWxp5jj5DN
ldU/akOG37ZGZlNO4LdNd8omvo/geOUtL8hts9mL8ojr4aAbsb9vcQf7h0gr3paV1NHTLGOjweqo
YwXu4gwl8qLjIcIqntkqeUSnsaaHipO0LlYRYlKJ+4D0dwk2ljInamAEkfE94rq1q/sR3I3aZ0W2
IpH0qDppXlvNUPEeDVImC4QnqmrvBOA/uwVLrCh6Kfn1QslUl2FLp+zCO395xI5de4XVpFPn1Rpp
f48ytdkFqxxBKq8XSn0Nc0UTF+svtNSiyFIHo/FhGteQkjzDnCF/+drWEWZVXHtEzS7QZzyyXk/0
zpDZROX/0kgXC9rIm/aiRowdDI5N87MyVIIDJFCxb7+msAngGNmsdPqF2a5HGe7vT8wfCAbeu3Kn
qZmwgFfeTg3gqXgI/JtPnp73ckHAa/p1TOpPKg5v/ZK/Oiu/K/qYTra1iWK285t9F4M6dk2U04WA
Cazqi4SMx6ACVoiC1YHISsY3g1aQw32b9GMHFB9w54UJk5yQbSd2tLaguN4aOeBc9n3h+zj4LpC1
mVwSNgIt/UlT+q8LVXH6rmS4+EYmOCZBp6MRTwmUrAhuV25/L/eEfXIB6Jtk5q8+mHfNq2lKOtTQ
KdtJuCJqizxhdWjReGjZZQB8uh5Vec0mVFWCcEe3mXAg9qafItt3Fvjn6pr8+5ri1kmgHMQREMNo
l/AaS9y8pRB/0Bpk6nXb2T3ULLnp+sIbkjKOHltI3Sr+GIOsO0enxQHyHBbYFSMm5+QGdvL86TBX
5JCxNYdecZv6f6b4GxIkD0HCkbcZITEKs9EcY5ZH1PMydQg7Po31Y7Ig2ZqdW1TFOP8ZcnDY17uM
yA2Ge24rUYwI+BuCUxica5ziI49sseHOu8ZHNOgIiRo7kUEg+/GB81udPqbTH6SLQOweFMOKvxUj
M3VDzd6Zi+2qU+qvGyfVqRe48oAZXHEPta02DHsIs/a5jIYHWESLdLivDDSwmOv8phT2hwauvo9g
3xhyk91hR1/gNt8r81Mi2nisv7MqAlk7K3uTHKMUaHjvIBAgNFVoU0dli5OfQNQJJtBY5m55DNCJ
zxigZd2x5beYnXKa/cxarFYT/jX4BMjgfoqXi02PGsGhWKXKa4AG0lrzCE5sFWBR7g8JeggBYsl1
fFqXYxI8YONbsEUVnXgE6iiqb/wF1FX0Hn3+1ROfuU0/qpy9q2VOcP4SFExxdxJSDvYMBcOKt49E
xNIMjyQG95p/MuL/espBFN+/1wExlaWmp5zthJ8OiMzGIWmNYHVvUJq33lysoIyATMU/sz1/UJxH
Mt+//0FkS2aT1yOYDwl9EH0kYRkN6YZQmMna69gFb6Hxn/w6yzAqP5ViXeeI/3lbx++9LT7rV5Av
lNhEBoA19JbOq+otgr0JROBj+B+1T5Bp/O/vbTIrAB4d1BQxCl35GlY1NkfDlRh37hUX22QWn1S7
35QSf/GG3ls4B4/pxfVXHB5yP4I74k1905RdHWnQwFetsRfrKI6TDjrDym9uwMQNEfGA3AQ0oXOX
Tet4i43khG1G26AtLbcmVSgM7W3FnOtPQtQy9G+yscEWKE8zAyzMuHrziu0+xTki7xEI6eIDMF4K
lp5oIQ4xrtj0xP43iiT9Hom/a9b2qIdkBJ30rkQJszG7Ie4UVeUUGJx0U8j6lDsPM0h2iE4cRU4M
FpUwGQgqj+PqVHbA2QlVmPzvF9gPhkH2runb4kTN6NLXBzFF6wl7ai/GgKs004dJhp9ZM94aTX91
cd4V19PaoHG9qPaA4q7sk+289tkvqRzWrhrHf4VsaxeZZC+VHYYv+JRIsCLBncO9AarinFKQTY1f
MODRERqtUKestitFLQ4TGdyzn6ynH92K762zyYA6bOVH9QHFo7sU9SyKrFtUfUvZPxF/3S3Z0cG+
3eB8+/cf/wcr+HtDLVtiNSoeVgCkdtzkKMD6ZTKP7WaNYv0lEZ49LyT8THr9102b+L0bzKqGSYYF
fSO4/E5D0Ik+bTZ9MGum73YJhLolRXnu2gvvEPicqviYQJsu59Hkaw/20yz5PVIqPmm9f3il3k0s
rTWZ4naowToC3BJxReWMxvicGtTkNRBDMwPfhu0TsmzVuH7yV/+6RRRn7/aIpPIy3g64WRZNAc7w
ggndoQWhBDz9VH/2wTV67/JFuBDKc6jbHJosPE9WgW8bF8yqnQPdodEmVzp87Ofk3h+nb3TuIdGY
50uH/1Zk+WQJ/Oh9vl9tEdaNikovNlNSDQCDhV4BfBfytFvxn1kr4/cG4MQhlxSzq9ioYPzRRSCJ
kvCzdvcHN9V7v62HwqBKUKHfRA0YIYLU53kiKGwBjDnPOAr9Z2mxyPP998XNx9YIFDCN96D6GOeR
iM4wMIv6E0n2B1fhrav3Lw1JFJbYqK+iSumvuQYcJavvMf42fz/zfPDs743RIUW6G0oWcJX1Se7C
107dJf4nh6kPLsB7D6VBsXVy3gxzdTv9YUwU0K3sZxCwldLFmMn937+FD26V92ZK9ACDnqTo6ST9
cLv2OAKQz6ysHyyLyfXn//LZ18A+Wh7AAeHNBoXGCgcHwn+Xvuo+2Rh9MF++t0bOIQ0tG2HqUzwZ
HlDS8gqF8bOlStU7JF1khZiy8Qwb1vrJ4vbRp3X9+b+8JdAFFCZpbMVqWPpPpvUtULAIEf/7a/HB
cHrv5DLLEnLiG/izBbYP3XTMINcFmSj5z1QlIG/9+8sXKaezlRAhEuGrTVqNX7BvTj8ZSR+9+ner
Sd2BMrxI5GKjNcbMC7LSFjR6qF7m/sugFmzKP1nvP7oI7/4Qrapu0BY6xAXNyF3og4I+hCz55BJ/
8DbeO0XTtGWcX5ucphpO2qb73oQTyhJrtfn7q/zXx7D/EYjPsmzgg4N3Kwitt0PEVrWJq/ib57U/
V6pfoQFPTmvoYc8MP9wnI+ujj+zdYoTU4moINMZtC4P5gQG5vanVEH4yVX3w7O+dosOsJMOpGM8+
8b0l4lC76ZNA0w9mwffeUKosn8FPgM2JnqOO5AH5ssyb1ZfF7D4DInz08t8tQajIZ0GqebWxLB1/
GIdg1haduf/wHbybBX1LomYhqVcmjTdsE09sUiRe7iTKLiiCD8EWcS2fXOUPhu57m2O/Duht1hKS
fmmRtDw1X9C8f/K5+Pn3I/ej53+3P11Cw+vKYPro0eoHZr1+rpsVABwp7//+D3x0Jd4NUxVCJbha
yUqOGfAbDdBwzv2xqT/5fD4Qf8bv3X/BOKMjIgjb+zE6dskABTbMIUdvQvvCLkUyuK1FdalJXjPa
Fzz4KUm/b9f+a58iERCO9DATOQNuOHbhTcSDb3F1ytroH7fR/2tcxP9HIIirhPtjEESuBJ/493/F
QFx/4b8xEMl/hVBjZVkQg0UVBtdV/p9kYHBL4OVDgQngK0Ad/smCyP4rRvM3QUM2AFsrTa6quP9m
QfgAZRGgAbOQpNEVWx3/X7Eg0OLEuvnPE3kc+hFMw4BaXV9mlqTvBfh4DbVDX/CaJwxci/CrW7ZE
65ZB95Kz0UFcgUy8+hbokeXsg4fw9k/eHt5+/vaVyMzdjCbG8e275Pok//hnTmFbQ2f+jyd++4Ww
nvUlkxDX2fY0Btw8Wx0kD1zMxQza6PPbQwb6H9GlFkTdtdn6vYcw765xjXiAhOS+Txk6g5459CEO
JaDEqLLu+x9BhTaViHs4Y0FPiroWlF2B9m+3+nn94nUciy2sEr/R0UWuRpZeQhvQDdYTjs79fLZN
S3aB8somWF6BO4LAiLfVYQCJ/oCgJXHWFbnlXTqeFdjkU+dnSAxszNZboaFivsXntuDP45Q2d6c5
84eNByrsHaKa0X/LggeAPQ5LG9JNkxm189IOjenajPlC412bjtVmqnSz7VwPBQxB9EjqFr7pPB/N
1jlGub2/ZG3t3VSez26U6iiaEEc0FNNCXI+gkxrDvXaPnHtr2YFcvuPosKvQgum4pmUIxfKhQqQ6
OnXkxueQZjQzJ68I4pgdVFOmchsfDrQC9Zl0l9ZBD2GCBhwKTpktdCN33qTbXYwglKR327UNFHLY
wMq+HX30yIEU2+FyzJ5X5xE64ptlWV1hRXLJ1CxOMlm+xtaPDlGmzabBwcy2yuWc1UPRp1wWtR8+
kymABqfDi2vnV3SFdbF4UMOYtS57L9mFVURz3fXPg1urvGlmoAxWcu7CHrqc6Od1szOhuN1BHIJh
u3yFQOneq68QEmCyxjQ4xX7SQZWlbxyFVXpZcRaEmSxfUEmG7gTtgRnDYLrxU7WrgWf02yTv+qrP
TdTUuV94UOwUXeufA0zzqNurQzIgo1LWX0dIDfkCVPA0/e5HMBHFXN3A7HOquvUnNciZcsn4J6Bo
f9f1NlDZa7SwuqDLNoU03qPjhvMAvKcXGXQ/QW+Ii7VrXwwqjVr+bq+F+X6OzmMPqQcfAnCx8H4m
0BaGC1LHjnySZJfqbOc4QFksCSEm7F4w/ASQTJznNIHGtIEwMenadevVoBjbcdlOyao3mUwEQj1x
rW0TffcXX5wXgxATM5rf3srIcWx/pG5It3HQq6KSUbDXFLIEEcNBBvJypj1+oHQCBKCiYWmk+bJY
tA/Ag6i2qbbQh57kgM42k91D2mKsj37wrVvHbBdUT1GaIiGocaLsK3sIvLa9eXuoKz/bIfTza2rC
6Bo9fVksVHOqDQP40Zux7DVStBCznkXTdhrmHlAteenGBqIG0idfEu5/Q4kx/u0diITsyc4Z1mTJ
zwGD7g+1aFilGP5qIOVxGkHDDgN79EO6G9KkEBRtbMcE2w0OY9kPfs24VTDSaaFgv9jPTXsWLAAd
Qp7YPDzOFpqlOMl+9TFwfYkewMtODNhti9qwiJ6yhvZ5sEAuNk79ycr6OfX5DTrUAGymWK517fYx
Z2fZxJhoE+iL+NCBYjxfVDVfIBz9OoT85xrU3zF9b0AvXTepxn1pgimPWbWWrEMNuxfrvdXRPSGy
6MwSAgKHnEQQE1PovlGv5J34kjCP5Kd6nDGNE1AAWcwOvZe+NCTrz+jFb2cRKzDNBrjYEVd2HLHJ
4C0qnz4bcmtjKJWxYuVri3x7lg47REPgmvR0I9f1UsehPYrOTMe3r5gGL544uZHD9IiePytXCgQ6
4mMfSf0V2luyEeH6UA+TX0Lhueuuv1mxZTqyDA/tgn4OeuBlu+KbYY32FYa1RDnk2F4f9NIeVhHM
Ox745qjLNhbgiNuZ7JrYreUkonoHAOIUPAK+nd2YMXhYBQJAZGaKPjMwMq1rEdn5anZPXzyddUXH
wucqpUcTNDQXjKsSkBaIV7vq4DI3FJHiP4asGrZvrKS2/+qAa98GK6u2yHjdysAhVy7FZQYHOigm
BPSMyw7lTvB76TaUwIP19YL3mb30aAsUQfAQxCitQVSJFvoqn2nr3cKBXZ/aJkOWC1qNtIL+ZVqm
B6ElsLlob2F9oJsJCp4eC+xTdwNuOduvkc93EEi8JjVU63HSl25urx/WQEuMhEvbmrteN2MRmSzb
MmXuEsHaUusx2Ql8mhsl+m8pmcdSG3HJ1mUf9eGvjI0/LOE7xk1wMnTIEcsIK9PUr0UfgbLN4lt/
QSkqzDQ2DfwumEmXJ7bju5kFiKyCZLkIVrTPe/qS+OtX7bBNDQk5wZW16Yx4cZV5BflG5pbMd7Xp
QJoHz5V62anC+mRI9+JXNEOa4hF1XgUVln+BgWU3LcEGMY5pviaYT69PlIVN6cdNs/dmn0KEDkZt
qgCgH6DUzkT4MinV5EgxfO549Sr9TT3IqSRVdbt2D72ponLJsCKju4hVFpoC1Pe9Gt7uDG1O2kNW
x4i7SVqkEvQryXsz7hdBL4MVeyrG+7jazdRGm7CdWtS1NgtiY9G5JfeL7V6n0AEc2GCNgez/JLzO
PDONRre/FVA05DbLFgiz2W4WNy2CL0Y/G4sgS2w5+gtQgdUTnSHdAWQHek5gMSBk1RdIBm/t9MgT
XnTz8Nz66R8ZvYr2PC+6wfsddjHsSXmDvitCI9ClJRJx18ZdTBIt95jbf6319D1uIUn0Zf/bNtm2
xx29cRMMf6Nvn1K4YAuPBIBzQlqNkkjOe/c6pfJZ9/HXZEy2QWIKy5pb5i8HqyuT+0nocl8PK1wg
YgOiZIvzLerh4yj+LMAaQuQNdGDAckFnkVcGdkKsJJeeZpeIllUYkxzynT9kbX60I4Sg06rOQd28
hJNbCyUivmujNY+C6BmCqRPtXkNogq9q7mTvU7lVUKeCn1zf9iHB8WdGSonPmm9QceYN2vd5BQEv
lLYexkz3Fo9800QjpAGd2aiBnN2UoXIeYqhldAv9c59jDoHEBov+PCbP4XgV/fjYEWgcvSivzzBe
PqQB365eek4nCpqaB8Axj0KoKKfvNvbhsWMgfjSe/+pitNScd0FIkD4xUCDrSbD8hMrf9xEkxa0d
Vgxr1d6q9DRAbn6bhd491GwagibodxMgVGFuyoqmU9vmyfeVxr7V+67g6djE4bJHeMNaTL6XwizO
nuYl/EFT820ZgkuItSmLyE0s3H2HyNbCsOY4y9JrYOsAmGLPBIRwVzBoRvGT2tySwMMMjrVjHKIM
V9i/ccgvLa8vXzozFfNof4yu23WkuRmz4JVk/IwTCgiTOtr1LSncOvxO0PfJ2wXH37CY3HQPe4JO
vCTvM/6VGN4WTkSlP+v71V/6Y4M4vHw7UXfpK+zUIJQDRnuC1scTpyCl50DY0xR734f25OgdDfzd
4qsvaFhiqAdgtPX2IfFiCCmBooFSAlTbBqu4+IpAnjyqzQneCUj0IRhrkBA5k5tqrZp9sFa3vd/8
cYB1m4DuKgrc60KhYOgDdsB6vOutQTe0P4YM4tr0PlwWXdAM1i/FsUn27G8EM+zsSrF6++NRTc1j
glRRn9stVB6cGLdPQqiRA2gvLfA4eTvbpgQhdNkAvrDks6ATMi8g401sdrBT/Kyt/6LxOwVHQriF
8SGPEruzCoMLPgps0k5Ww9+ArWXaznQbdOSpsRmYsNPOW4JHKF2SAsbBvIb0cFj6RwiwBrQ9kOgW
q2aPysRPSGvOrTBBDqcO2xogfn167X37zIN2/p50ky6Z+Moyl+awBD1hFnnoHISmdlmxFfBMd5QQ
mu9j6P2hxkwLhGlFucDGvhQdHD1TjZIgXEx7FgLei0jBcojnCycK7FTuzJPgK9/2upMXBQ/JKcRv
brAuoHO2JOJLSMSy9Y0+8NB9WRaAaFMG6n0GBTke4PxCI/gnCvHzhspz4Dp6WF2vj56O1VEk8f3g
N32JavnBw4HqGD+HBEmg9agX3OWN3mhp/8QLupIJJegJyTlDB9mjosxSgca/Y18M99MN4pkf4mC2
hZLywdEUR5rAO1O0+3LdosnjhlEdp+tDy0OvdEMHtfV0BcULFpdxVVfYU/Sm0PEzMNL66DK2gfvW
lY41T7Nq1VoM/i32edj8CPlFrB4Sgqnb8+WaGpeAmAvdeIfE46Qq4hl3/8rU8e2BQO55nNrlewCH
aLms34IYH3VUDWgeNAgLuT4YK3ethg9jJOvvdbI/Vq93RUtbhelr2jkr7D3HJ5yNtoyZfMKZCm5o
/uwj7UVqcrtGojsMZnAQaWD+4aYCh57Jo9RxgYgzi94feU2wjJwHSc9zS7AfrM0v3KI9fHj6Eozy
GUU2BJAvW4iKHjGC4GvTdXCJvA452j7mbC6S326A9hcb16SADn0upkF9qdwsCqsqtpl5quFBwO6M
sBn+g2S5TAnfJTPQ8tjW3Hmkam4QJPloSSc34wgCLXdXcT9MoGQa8ZlFPMHGYwszmr6LLCZGQ6Qp
QLAVd69yVhGWg/HMpEYC0bJiIUMkzaYb1bY1/XwOGQDaauJFheENEabk+SI8eQfpQnfnVcFV/O81
+1gitYoMNyFOrAeonDeIv/UKg+bHRljEBzviu90qX7t+EvBbZ9k+40l/3ys13Sg9HFg1Qt3egHDf
6sQWbOQh6gYx0Hxje8PIbYPzIuJSf0y12VmJIqWoTHDnltW/S9PVIg4XOrWlgyQMNHsDRsyNHa7a
aumXErwMJCyOfWmqHqqvJv2OSNZCVxm9zxBzf49q8QQmMN6jAsfa8KiBUIyMW2CFIJS10cHoasJO
f9l6IrpKj5Hm0SbLnmls/dwQtTuoeqd7vA2R03VNDl3M51zGCPHUwxMLexh7Ivc9kuR2ZPEjlu9w
F+v5RXiet4X85nmG8/w+wJl1IWuFOtAKp1GS/EFTAT7eWHm7Mf7dD9WN31uxg4vwxTdU7/0I6qEG
+zBIjEe9b31dYrM5YUT39j7sfxHK3IF64yaAXr5Ludmp2PUF87J9qpbppqGXOercRjK4B1aWPvjW
0fvZYBKg6QANWYahYQySAdZD0vTQa6NK7y0W56cmvplrONiWDgTlecBqvNYXU/H6iLUiOM6Vq44M
tRkns2Jk8Nlg29gWEocvaG0xiQ76INVXuqC6Bh/Xz6Rv12OfLNDOdTj9RNpZWK+nl9o2wxZ+09IK
EAfTpHoxuh23VdJ8mRfvCd7tYQtRULWHjGavqiw7vj0009wfqXgVunU/4onQokq8nQhVdER72lwi
6+PWBYjka5t0WPT73Yij9UuFDHpJZFqSFIUYeEDCAiZO79GuWBPH51ql3Q8F60Q+6FXdtzrG7RrV
GIkG+yiIAG6TbEkOU8vSDX8w1X3s2/QhqecvUbxEBYQZW9Y16qST1N6BtxVjrZP+F3RUsalwe0lU
s4GrLtrLcf3RXZ9zjOFdkSYDks+HL4WQGwH359lx3ArW0/QHikNd61U/BYtE2fpzUgxgzUKMN1dl
BNn73lP1D5u19DzBcoRj5oDcjUjBNLW6ncCC/wAMT7JLakSPwp6eFXRo2I602HSZiyBeaZopvvNx
Trwb+zi+g9B9L/hm7oPgpjNR9SARWXhZum4L+0TTFlhYwu2C+wRFX5SLvLZ+SMlYPfQxRHSTqW6U
S/TOTql9gphphWo0vZupvAW+G/xu6n+rfXCGRvkdPie387X6AVsXAipXifbpZFEaSQVQDoxPeitI
kOC03/ibdTTM5aGcpptVRtONZlDeymVOy2rsms1ImSp8OC1vvLWfZjhZkP4vdFOXNuBT3hg2wMmn
IjgRG1rA8DSXFrNJ0YeCbhjLAvRDkvomXcamrJBvVfRTUOox7S5jtj4oXJI9673hphvp/3mwbTwd
6ACzWyh+BPMU7qCLG2/eHmpMmdjpqKfON/fTxMW+1tl401wf6jhGPrRRSMqTU/p4E4OltR+u3wad
sze4V+3N27dvD4jzuCM0PvdTDTY8HEv/+Af/+KpRuYSi7zIvMc6YsAcXmql961oYUXy+3rbof95y
BzhiYioLlOy43gbSRhenb/q2IbdBKqBRCvD63r5d2Ehu5fWXYB49thAHok+b3tWtW2OUBnrvksT7
MRYLKizKx0yDxGhs9tLpqGb2wOG9Ay20df6WtpYXnorWMpRIN02a1r/trKW3KI+U3E/iQ4P75pQy
z566rmpgI6tkGc0tDB4UHuD87cuBjhamWDWjABUjK3pIxhPXnq/zug3MiR7efuKJgCFYKFQFVu/x
lEFkfHr76p8PWYKzpQdISE49bziJBSPddXqnkYhzIl3daciMBw+2hhZOLRK2GhJbiF99id1OAOsM
SltSrDhOQl2t/jdTZ7Ycp5Kt4ScigjGBW6DmKpXm6YawZItkhmTm6fsrnT4RfaOQLW/vskRlrvWP
s1WfCuRJp35NmtPvL38/0Be4BLbhzxiW8jyiikLfjIU6TJ1uXj2qCuZ5eZwSPCEWNfTrYLXPmc92
Le7irE7v0zb3n4d2h81ifaldlT1b1Z8ibIqheLHdatk2czZvmqzl9i+Sx5FR70UK+WTXlXYnBlm8
TCUv3GFTPxo97sJ2SY8egtBAYZaJZocKNP9WSV2uvrq4Tm9uNH+wwywHQUG6Q5BEc+nsa2+DkwF9
yWhWUu1WSdt9YbljuA72ciJNlNWgTahGKkoV2k38gEGveLdvpVJDGleBJtZPrbd1coc7/VH2V8e6
N5Nhd7O23aVJLF+HUr+kMrXOfWcfC3xMr5hzVzmrt9ZPzDvl27hqfDdMBy+7w6KC2Mw6+BpmulJ4
W39Ebz3y7XvSE6q4uLXfDG25K6t62driaBaSjHc5+udezx/7xhs2zowtX64u+0cT5AJPuVTJYZBa
xu6Q+9uOkhgEmgSAO8t+rc3janfdJlNtHXollXTVmmx7izfblCBaSXoRKpUAifdZUKeMRn2FGam8
Kfxu70PnpgKcjPVEGRYKSj3WmItnPWiL59bT/pAreXFTh4GeOBopFYkIBjJ+zs2gXVwOpNVZjm0v
Q9xFr5mDl2WuVrZXJX5aab8MA4HReJRmYAEXn5sL2g0olBjZePH43PGzh2oCV6i6H97+xjbU7Cry
86ULRh9GC5ddRZhL+mdy4Ehdl5JOLJ9+U29dh83NdaoxtCcjj3QRmXL9aworCYj/21N6ZO55fzzk
jqki25MXfYzrnWdiBSsKv6OCoZqDcY6fVpXanKvqzYrnOzKoMWprGxff+27txvslc/VgWbTP3M8Y
sBKcEg7Z2E3lb4XPuyVO40DUTY2hIEPr3xT5xrdizKkJqeZFU5jROLb2pkPEs3Fz6zsfitd0xO0W
S5o0sr7bVYuM/K4R0VJr1Tlp1zdTOSflYRpqJuxN+nKr8nK5unqM+zBLvCVqPVKEib3aUECNrVAB
F9r9UPbPSLfYyqG092rSdWDjVISt1A864Sgf1EDslBqsUPXuwj1gTydm/0BUK+BiWeXXgTGO1Sc+
jnRTfa7dyeVJg5X8Nq3KCBa02oWjz2cqn4YtLXBbr52dTSXzu5HOjmDwaDHq2vjiepg386prT3Q6
ytelx7km55g70reWzS+T6E14Kow2FsfGi+vTumZYPGpi3PKkyA7LjV5M2pyfqZ9NO6dqmhdLjel2
LE036hhw68mrX+aJ8X2obJtDb6xfTLusD2bCOPf7VduUj01ryR1mNisoWrN68etJXWBKf35/ZdmV
fY1X965ssAVVfrrssbkAhyZS28lZbhGWLS+NVPIJHTnBF/yqilW790WF8wuwCj5zfonLInlhQPv9
xRAbzIQc8ZvG+UdYwrlhTgj72nCJSbbfJWlggfhUuZLHtq73Uve8OycqWwpitQptOXaGVwkyQdy+
gRFHOS91P5eRv7ZQWQR7VbeDBpZCC8VilvsOF51AuRWNDJOhkiMv0DxWq3HIhfAjxPA5zBdzzArZ
GCQuGEfJWDKL9OJjSAtqP3Sb6oHHRBKyMaPI99H9Z/6SPjjekG3KBp3Y7y9hWJttT9FfKLo83w0F
STjF7c/9fnV27PVA/CJT/+33fPzeDu/8uz7W13MXT+dUTjVpHX6R3cftPTs94dixSCJDyBkNFA7H
DsH/fV9MH6ORqiMNbMM9oRHDvUlYr2kAkUCIdOHv7xt1UwToOa2jh8lo7Myn0V+30oFhtbO0QfJ0
lkYjrmlfqG01zntbQtsNWQFQFZOLV+fAx0Wdh4NU7+TO7hynsKJx7rmTDXmLrPw0y2bb2OZ6HHyO
Tr1xNED9OUzrMWrzO83nInWLo9a755QwyKAzCbTIraeshEPWZbmZmzUODc18HooJCsdxTtqfJh5I
aFdhR4jJS24lbQQozxLZDjk7MdgriRa4/YsBs2HD1PwJJOFffz+oOCWsMzG2E4NX6PnVeOhxRmJu
qbNrbQyRzYYdN9nCCe+XV4WDbclssCNCAMKx1y+x1fQ7G2fttl0FJlQjbCYpz20HwxBP3nqoywZs
tJ+fkilVL31+NTrzoeurvbaARzJC38x1+aujK5P/R3UmQbsjoN08lmaKKYXDHbXu1LLsrWe960wE
LLF7MTgAggJKrisnceqW7IxTct72c7xXpGixpeMmvVVVShJ2bPvaYCPleyd/vDl/ZnihVm6G8i6a
DdLw5J6Yjctq7SGxt54Rv/Km/5Pk/MbUw3wqrwTiNXGlAUHWmRUs+XwALnxBkkC5SRZHbpH/NQaG
Mu1pyoZHR+h3Xmzy3CLI4cFiXQIdIUagV8OOWTAT3QSjXW5GitTD0fKTXVaf1VS65AR2z6zXd2kL
suMar2KiG6EX86swyDgwMmfHX0qsQzfhtParL2zRE9/n5mq6i/tddt4Dl+TEMOYlUZJA7pNxQtcG
VLdGsbJW6qSxNdbG1rw7QGbag+P2G4WJ/Z7Vlrdxeg0FXGbKcBigRvEQh2lnP+KZ//A1mD8UvSBY
Qt8wzb5bsiNhY1TgTTniSBf4tFkGN4i11MJrDpZAn9lmGDSNNjj9u1y7b4XRbTPoPUB5pgNJCHuT
61kblpUejTSRbKSZnP11/NJLWwWLWBdEKPYCa1hsbXWjY6xH+j3etQFbz5qJo6UPW4QQH0WNXa0V
HmS3Ia52X2ubei7+LiZc0+TzArBRhb0y3/3CkuE4GSm+vxup6ZvfDNd5kGCGqCZIwCm7jqkNy+zK
QCItkYsdul734SnOrPhDYEgOl0zsJ7nkQc6Z5uPNs20A0KZzAGNNZt+ujIGzQbSUc5CxvW2s5mbP
5iRE18ZlHEhjvgciasMqjR8Wyq8JAkBhsF4drS8jIozxB01/cdLeVCUkvCR2HjA2UhnVu28gUftc
HkYFrjfq83zJSpuEmPyqWd5zVXdburP8Q5HLnyaxt9R2fxu+fUzjsg807tjCubUL6TkXUUP9BouL
8bb2hsXB1X8TzvCQxu1TZTlYtfr0kN/A36bMydgpPIO3t4bNz3TqgKbfB3+hOjXNWNatpqijzvRj
1mDrPZ/tGCvUtw7GG6GLelIL/JCEaOpvGX0l1YrtW67H7z2PVMxfVuspCeC0wgiPYCIScEB/9es4
4npxFeqh+k2O2oOMiT36thCxbXxanoO4WJMTSc88FtqZFPGrW+tOENfqPc644WGjKM2mjp0XsDbe
KxtoKXIuq8YfGTOxDBb1nYVUYQZ3hZxinQYBFlUf9k76ODBFA7c5O+mXj34tqhBo6N5BEbx3e207
t/C0Xv4iRlPxKOEGHK0fZfV3rSweeBtGo60YTXPDvM2UUaHmW+5iekga7S4DgDj64w7p94No1pyJ
uN/FeQlowNhRWOXFZe8mkAKJk/zwu1xGXpteqxlPUJz4f+b+yawqGUlfepHFZT12RCfYDdMoUe0Z
UUQbz4CGsLoXfH0D2KGSm8QV6EPsITIH568+TPcTkB/6BvOVJsiUDbLaL7Yfc9aT4QRywuaT8G1O
LnbFQ9t1RJzMDG2rq/alTP7A45thaiD9YCSdsn83DQ0NDtpWVVoWEIwQ+nGxbSp301hstmRiljHx
Q95HrV4lxPnGX/0kHPIJ1xve06L0IW0J2VqU0b9kYBT9dFoKwq+q2K9Qhpj/ChklwG1suB3Ndxpt
KG2ybhN9MCA8Q3upnsrMzYLcadjkiDUSmv1tJxjZYOg4xh5QH2ihR/DHScj01MP9B0svtI2HJkIa
oKFGMSB2mlUSDaO1cduZUcPGyIwAYNNx38FipPTC6WrjWi0xes2SbSbmwyAFqdfLJD7VBQ0Zhcw/
HQcECP2WaNBowaf+0R2OJjHMz2ZOiJ03ZVNgq8mKKjG2RFUw3fQ3JLx0TpNhm4QNcWmQN56fJGfC
bq4NZxer7JKxL3Ea4Em1czfZWwQZtE5rHLW6J+JJ8w6QPePWrJc/ve6MzEd7pv7iuIqSCUuuB81I
1NkmToWzmY0+MWf3qBbhHjO+N61uwMcVP7GWD+d6Cprbfi/i6qS3fnyshuUA4S53RV2EU1b0x8SR
UUyT+1av/UdDX+MjSWgwSigec+IRDBlUQ3atpkI75twCx9/Pfj90ixfTW5/qcGvGHN2SrogO7GAf
m9sHxkrtODkg50nftRunbpLT7xd0UN0QXt0LpXbOLE6mYrzxgCbcul9qJ9v7Z7lmd9LmW1BxbJXB
Kh6qws8A8p0+gke3joRCZMcYZZbVxkdEV//94K1QS8rnCCK3FNKeY2lTqb7Yp166QmAZVndctaE7
ep5S+872yc1GIWPfPgDL//czrbPKg09+MVkJ27Js2whzNuDujTGabh9+P8ucvD7GdrlwFZpfWVuI
I3yHA5mVf+Ft3hu6tYQJvUhDaspTd/vw+9nUreU+hi4irEWezKROT4QuaTutWQ6x1iXHxL5f1dRE
IGcPgIbmFoz4XdJa3wZ2QhpZUE1S27Zt/jaaVFP1BWhj9vvlafTMk4NqGem+V+3NQZwzSnP+50Mt
Vu2U2ier57BbOZS2ftPPp//7YGj//9nt91J1FvyQjuzBoGq/f8LjZDuRqJfTkuA9/f5WXjveUY6n
3y+hgfnfv+H39/QWtNPve4PxEWlZLNb5OigmoFHL4iOHdbORcdWz7PXwXr4a7utStZFT9Eg1Whs5
nd5ZX1a38j3L84cB6hdkjVtds5Ifo+vecfNq7/PkoAhaO/HYeDWysEYsl6kdAr1R2Z4k7eow6YmB
5HJysJ3U2uPIMB02lVZ8QPm82qvgRZqNfR7gELXmXcyWiKaGkJNfyvT3wy+DCiUvj5D+ucfcP6qm
35dxvoQkrXUXVAjrjKe+6i+e5neXQS27gfTD4+9XMyXYRwpxWGZyooLfPxEXuU64RydhtyaTPqb2
UxMDfX7khw6yupDYIDde12McbrqgHlb96Jnq3TORDbh+iVwCDv0izboLgKIY84WHJqGsoyEnJ8Wu
PVZ55yYGTk3+sdk96Xx1lAhn23XWvLU944Vaa7R7KCC0XC9uNepMQIJhRSPOZWtOrX9Ipua1bU8T
gp0a+QwJUydimFAoKS4LaG0N1i5KNGtXrP1hrY0VtH7euGnnbIyOkA3TvQcPIjidVK/aitBssAo0
yV1spPuGdKxkGBkkB2xTWZv88YBHnVh7sLI8CQnTSQP4owOhNBeTxTRrs3lXLhU+cGd+N+lJdSov
PoEi7gbQSLTZyd6TfTihbeH6UhPpSAPKmwa8wy7COQMHjguXiLsWnsRZN1iBv3vRa5Hd0cWlDf2F
mWoJ7QSQXcm1DByx2tuRKMCgNDtg5eZzNixz485wBbP9s8bjAZHNSzaUC2qvmMfVzR77fL3qpXES
40ZlqAlri+jGNvbP3DGPhE6kKn4BsfnKkUU2fYVjbwARklYeZUZ9O6nNH7s2tks2R8ij0lBVJYxN
9yCT6dC35LmJAU2zmq8lGaP89CYKIIk1o1/QSGQIq/GX0DOKNhl8cTE24TzrV88dNl7Vs/2ODO52
M/Ybvcz+2lKlYafa8cltn2OzvM6LdbSJrorqsgMfgo81uA7BLj9u/wBegRNiDxsZms1rmfEcT8t+
LFBBrvFwnEhSIxFvtwrryuPBv9zOn0tfv3b69Kgqbt/RLeCiLAIukLFRTNK+1TPBLLepsTDyNJwd
C7CaaDUm10Yh4ezZqVEgMZlD05/kbG/cYr0uZfqBas1ykzMNdzjs/fVf3RJnmpUFMk3jFrRTY7Zc
3X6fgp21pmMda848vTNW0ujdKB69extKjzN5gNRur3ZT3wkCS/JKLiHZkmlQd96FF7czJ3E3D3e2
Mtx9k5hfmqeeudMuCJr9Cr6pGg6M3tXG0s2LbLN/zbC+KGaUKG2mu8yYA6Gvftg2N+jaPrSGeihS
EL5CtgR1tvSdlt6+bWAnBT1wTnuwhTZuWyN5Tuzvbm3a0HAVUrf4X6P0r9roZxIAl0fgzCpYPIaW
ot7KUVhHtuuCFWMYrrbRXknjPxf5CnCkexdFRlIwTWHlVuy69HpEkE5uUBsle+xQ3lkS+QfjZ8vy
I5IFwY6UoTkaL6vsD03t9aFrIA4FlLOJKoXfQ3HZ9UE3jRRZTtkjiOI9a10U28sU3ALhw+GDwDgi
frzifh2MjfRHF+36xGIpNlqT3o1rMW20FugBWIrteTomSar9let3bpQfBUAtgib3o16tvx604pwi
U5nM+qCDlyUZP+kkJ12sectxvow28sxhhAJIsvSn0S9YOaA7ViUCdKPkwIkc5b+5vi+y3lhL8ZIb
8mrl6KEtAyG92eTP6PWKjUaw5T4FBBuS5Llx+pu6skq5dXmLZPq89SrXR/lFhNdiGNe0y+rIGtsj
d3TxPAwQsczgUC/1nxRb2ybd23OaRPmQPPfVDAjUxRL0G7kjtb6gm7r9h6iEr8mqn5lEVbQs3Vfv
EDHhpNe6vXCEFXtrYrlKstOYjFdbiXM+G+CVkC5FtY7Uwxufaakitx9f4yn7gCsNxrEH7l3KLVGj
MxJzMJ9uepya7NoTNRg4fzlwuq3KgMkxXrypDplspp347pjBxNXpVn4V9W0G82TzThnqV8lyQrGb
sWk5oNY0tQ+QcZ/kK5sBXPlRddASb5MJuFcKnQ70vPu7xCLEGVPvhFPdsdQrjkAUKiUI2jI/AdpE
g45DQjZfiMq13WCLN2F4Zz0mcN6rWKgpLQI8OHXm8JDMdoYQLz6va/4RG//yipSycl1czmZ/l3YW
Q8RNq+YeQCnZTyuBh0p5zJqQ/y0g9KDtS3s+eo1kGc6ce1OMFatVcnGzCm0SESEBZpBHz3V+sFOo
cJ5mjMLYL+/wFUBvzR36leERIeq/bjaNLfZbWO7lkQDbOpDj9GfsHBMslfBjFlrGqp7TM+MCNoBw
QcXtS1M9+fGckL7zrluDvu8K98HVuvu2pjKvLRm0a1OEuV1/ajpeW1llgAtW6aAKSl8UuB13cl2H
d4g/zk6ddZHZcBQbN+lalGSzcx1LMFAY1SU2Eb37xslJ5YpkdU0IHLD7G3JFlqFwY+J745rrz0NU
3Qx6wA1bbch53bfkZblokqpifKuXAuJzbt8W97cppA/YOiud8b2mHAuWk9djWUbQgxixNRNgWXQL
IYlAErHjvnPk8GficPbSbxmTyeTCmrRT9TzwJBAZ2TMwLz/o2Jjoa89kgh0zXueM5to3UNInnvzj
SwZurcquOeih6cVPeUz8RJWl98hOcLknphYJmlg4z+dLXl0zkso2MWFPev+jZ/3butT7paYjsmgY
IQ0fE+18XuZhL4bFvDUlv2XwDWaVfbYCoYfWvJq2vi8ViqOiHt9EWb3AyMO2A3cwSqMyEcfE4x+u
2HeJV2N3apwwd+edBTWx68etXZ8b4kW8apq3TqwU8d/6HSmVu8xz5XND1lKitzgJ8rukvI9NboVC
NvXFNt9Fu8jjXK5XVx//OnTZ8fogjk134spDBa8p9zCrVoWCou6I4iJ8BgZ4tdaRD2ise8almXeb
1e+0OyvOqyDzkikS+ZffgdmwyqWw4Tv6OW/Hs37VSbYLE6G5e5IDtrpTXPFp7NCfaUQkEWqnoeUW
Q6K2JidrToR+oDlsqPlYeyRZLDDK64jcufmsvPKgu3Yakj2XH2JG1aBGFsozN1gxDOIu0ZV+nlpe
lwK0WZwJVXcGBKWJTb808WnI/w1CDKfGli9ro/d4jYkkbEftR7jXZWmRqqwK7xjZSQ3CPTSADImT
JdnhUyi9rt32ufNWohtvJUVVRUYstatwlDdgHr0AURrzDME710uvj6fUJ5BPc5ovDUZkQ9wrLhPk
mLFgy5czAWMIzO2wnIUix/8TEvDkFLCkmmWGVobmfykYp9zpoKGVhNWLG/1REzQ5J/k1q2tEpaN1
9WtLRclIWHGVfa+374VJFmS4yHHvv3VtXDLX0xsEJFitUI7m9GYKA2rAHM6d36fMcRWSXU3dL/Ww
kQnf98xp/pL3yLtEzI8OPtHOhyglH4lgNPLatykU09jJN45J7dJK72k0Qaqd4qeKXTPsj5rmO8E8
5B9sWW+EvQOeeF8oyq96lsHDCgzMjiqf29X+WZo1i3ySeDpTkuJRdmeVLiULdNug9nYjY5UTYqPk
OjrNwUBGfOByJTPXb9xLMcyg1ITDxMoAv/erIEm7v6YCwJ76cQTuX58U1i6x5h6bHON8mjwj6xu5
psfzMFx6q0csTZ40Q6F9Xtu22bqui3twZVS5gVEkjyKF77dlPPy4UuNJlRwLhBIHIymhkTnX17py
SVwVPBsILAIXEWPv4v7HwU4eHVZIvmlYIRf5xMXtAXxg0amfx2RBbOtWd4nlPg0V2FtfNX8ar3mE
XkF63kwP4M7I+n3n3XEnIuaaAvafOLzCIqWiLeL1NIFzprQFkirpsQeQG75Z0M/DKvpok5XYd76R
sA7xE2mmCdyyb4AWy3ljTDWZuh4xvn5HaLA0l51dYn9A2B9lCrOPUU9/MpXbAPOZjrKiiFnpjCeD
QQ1DzecSrzXmZJAgxvseFxrI2IJvrUMj21SfjDAsBSY3QJ0jWh/K5tz47tlP2js11gjj4uKzapBb
drNxrt3DaibEUU8p+XSzH1Sm9zLGQj+lLtNdkeV7t8RwzBSNryfd5KnlHmJcXILbRGuHCfDKSc9w
FW+SgqFQidY8NM6wlfp0Qt1b3KE/DNNlvMGBE1oCf17x261NmA+euzNZAwHY/tYaCXwmObmjgwJ5
aJFBYk8M0xxSaqyR35RDVweupsujcPmZIs4E2HFeqPQjLCiaRPKP+OA2ZKBItrXi4W/9a2PXD4Wt
1xucp8+6IulVYpcLSt5ULKi6GXZ6R0gskjJz6A+2ntHUvqTXUTonK1mq7TTouxLTwKXivYYPif9l
nOnbzmAvWZ31mCZW8uXCD9CQ0IZO7W1WT0xhZ1v3BGrm6EzGr7UGBClIJg9rbcBkNRRdiLYNNB2F
kRN3IZUGCYCrBzCx6l+wvO22SGGWFlp3dEvf5Zr8m3GEYmddn0w/9Vm5b/poJK9cn4uJEc4v+J9H
vlGnSBDK+3H2zSPRsHO0yPSauvRb8uhd4kr76Tux7m4KI21G5dInZIggMuc7yXOSTe159QZSCFbe
iiu5KVSTBVmuwXtoknQWjahhV4Nu7Hi0LNHmsKtppDou7d6Rz85M/mxm3aYfonanpvti0Su3goYR
lg8wPCRpAYpVzJjkk23aONn3ufjsYbDOkoz7kMkfSZ2LWXC1S+3YFvZPpdv3rlq/GjvFQbPUabii
i7NBpMIkKWVIXv0ztsBsQzbA8LSk0+votmlocU1yUhQ+Dwrifbxy/IclJBeBF92E2sVZWdqrDvRh
8U/VxD9R5ObzjCIyqGMzRWjU//XKMolGndfkG8MjrgL80W7yGseiIpnR/igqaYfC8aaIQoCtigkI
JiINg5/SP8Skim229g+uEHttBk/R8nEjFkB7aZiflsg/PEAx9AIEjFrfBXHoRAT1u8UxK/TdgZzM
fFvP1Z9cp1ESzsPGt4TUia6JGPfLP74utrbPvqHnrrnL+zULcPRgeokBkZtE7QnD1zBK6U7oZP5p
KIR1q02+s+b+JZdx8o0e6DAu7Y9rG8wOCzhpK+D9kpygYdRzuMK6r6bo+DlNPgsElpiT52UYqihU
2va+xviD6AkHXGpwwsCjWaI3Iztb5JUJESNspgf5/KzczDoVTYpX0yn23hCrnRjimy2GC92fa/sU
9+I5nRBkFRRWt5LYhWEldnvWKtzMG14v/eiDeshuwbzT5N6R3wdTYK/lNq1cuBrJVjU2ChUVhQib
Gd89eIp20k3E+L3m1zun/TIB3MkjFUhbvSgtiYmmTfEklFZvVY2Usuq9H8Jjux29UB+r+8EKh/M4
QbuZ5wP5vtCcWqvSbYGJI6psVCAYHN4BY/EQ+tD+jFrbAZRk4wlG0Mn1CNqn5SH0C15r5yQFEsRL
WtopQXTd3oqNBws1GQG14xAl6Vfqe9ZJpWCMFoRaX5C72vJwW3iKUAksadCs7bEgAiCA/QwzX3ZH
xJku8xx/44S4iK7kFBMQq1+N6yqiaTGmjT0OVj3t2JN1GfaVFeU8Kq9pzmS2rND0bD0suWaxB23a
z9QKYEY1J+r7sLQmqCkdm/2pLwqks5YkafsmrGq+C7fvozSZCSJd0ZGUJi4lawR1z5RZ7cwMD+YK
zD1M67vZO4+mXsDCVcVdTFxdBlRHLlKSRRhSu4P0s5Pjc/C3NU45a5gbMrj0va3ZDJ6UsnNaa/Ox
y5YTHn959pKWZFTP3NNw4UR8V0FdNfJTJ2J4UD/UCzxH8bXQnHCigTBEschE4CWXLsF+4I1zvQVk
9Y6q2S3GcM5seMskb7EsaaCGsSMO9tISs68cTFUNpyPNDc/JSp2PObJC5279Xk649rusutYo1BUe
4r3t0Zcy5O49e3MVTuOzpxz3wWnzo+ZA16czEsO5eu+pRT9NORs1vOMtqL7RN9lMVEHWiZ0+a8d1
dPMt8QCh3psYb0R6JpQYE+AAx6mn1tZeB7ZTHoPQXTG00OmXh/yQv9tseRXjhNYi4WdYOYGwWxiW
ZHkodGPY5M04bIQWE7NXEI3uxeTXuJ4WFPn4gS9+WxoHy3CmXTs+UkY34hCAZIyZ8ZjAUuK6jdLB
V2x98RI/rJaJh+KJXB8fUDZ80kX6UTmrHpViz5ZraSC1rRp+4prFj+MPoVFKepHIN0WiCRKp8/5Z
dxiPfFFTxUW3jFc1l7Q2KcNW+qdaYzDkapThRGjCLS3vQzU6Pw8j+TRueRMzUdfoklYDVIgrcnBR
sVJ3CBgWH0wbbHEcX8U8MMx5iP1qa2c4HaN15+ERGG1AWFke+h6Qmz2YZbzFi9jwJI7jTWSnsgPN
BhD1ab1F2A681oKlVomBJ5Ui2SAJjNLridLD5yFjVg7TmmhOKuM3yW3Pj0KrN6LtH40WzqG8ecqR
4nNDPftktLCSo2cCgS62qbO1QWxB89zX2VL7ds4XHstK32ijs2f0nEPdBo3oyUdoE3RFK7aVsOmd
t8Gq8Hjnbhm5VbY3HIT1Y9KllNYXTO2J9aqVc3YeI9+Pjb1Pq955rlr01MX7ZK/NuXM7lMEtb1Ob
U1u3KVay/fdRmEnY5FhqJ6pDmOmopEGNhhKuLQ9dUe8Gfa4vc3NcGibksbOSna/KdTO1tQmvXZIA
jZYlLdIvRHw5fpV1PUyteHbU+OaVxbsqO40bA/SRZCM7Ij0fGyz5SbbZHLMbwJc6FEBgRhkIQZ+q
i1sNpxn99t6DtD0ZtfeZTLfObAjojc3BXNWRFtMF5MGD3pB6JqAGDaQed6/Z4B0qf8+jou5Aucn4
6PZ1aZ5w1yXI29onwcCyh2+hm2WqzRM0DxLYDDN3g7YzaMpeHhYv+0OcKoNBfFPVOkyzPnDFSoZp
stCONL0npflT1iRWFkVsbDpaBoJFBw/pdXckU1bPD/ZAUQYc+ttAp9J+bACIKew6+2OzK6SoNmPu
OiRJMDSWmU5WRO3Tc0Tm8tOsLfelis8LhopndzL/6NJkrrPRHjqm7+zcEefazbeDO37U1x+rS8Ai
MMyB/DQPBiVYBzPMVqJGXJzS0v/WJGIL0+DYdarl3l8YcQdHfWbI+c/oYuzRvc6TLuhEOlAwEBHH
AcBV5s9Id/JHOHl9Z7ryPpcpsRJljLRFXwrEy5zQDAMXa17khvU+3jaM6LFOJUOfIcjBdRQPZk1U
9pBdpDN9CYvgDneo9cP4H6bOa7dxJdq2X0SArGKqV2XJsmzJ2S+E7baZYzF//Rnc9wLnvGzA3e7d
bYosrjDnmKaDcAyFcSQouOyyxmlvufZmMm4pdRKzcu6q0dbznoiOf0Av/jUK2Wk98b4m3ss/SWiu
wGHOinyE/Vwb+UrqgFrVru6JdrFWfdwkCAoSwrOIQUXjd/Yf83HOz7VBw5QPvbn3fOcrrjMqI0Ei
RV87O4xBMxPfkOTJKBZHjtLAO06tq0EnMAsZW7dDtR/s6S19b15MBk3G1gJyQdOIVzdjQhWwYF21
dfcVmrgo4srZRe13WONBHyN9dO3m2SAkdy2i+CssjKPXEUs3yPh5HsVzbv+arnuy+/En6yTJERRU
1KgM1BsD/UmqYqw96ybzF953V/CSCO7y2T0BM8YeXH4ngfeiS3FsxPRc1v517P+gPjTMMxCQ5iXZ
HBavEetidRanuhNkm4nWnluuxN6n1jZ5RWTPjO9dUl7aDOmAGTZsByphs8UC75u7+koo13bQTNsR
DX8yKHaWzX9ixD2Gd7VNaSUOVUfZ3avpbrTspzDm4rqw5KIhiHZmgLdhyG0+ig9ztLNDN7OmVVAO
GKKxVWgMGMIFFXjF7GcAIRZorqmValbxvvUXtnlA1FkbrDzR3fLgZuW8mhBKayTdmjJFaTaERrgi
e+qIsoWd2cRwKA8JOLJHRppMhFvbaRhR8xrvbA7mAqjKSn4HoPtWMblY1ELpdyQnuSkzDiY+WkJH
rkEtcCSaBLVylBm8FvuBRVa7cLaRNUeuXPMMwM0znkNZFCSlAPmJk2swGQOSVagslUfT5sQFhin3
NHhyRlnhPBg2YVVZ1AI17V/4tn5lhefabqsdF77cKu5sx99Zs6d3SeH8ZG628Qmd4yUGPHYxeGdt
lW+ko4ZdOWfjSsdshLQfXtD+/ukmPFNu0rfk87+U+pZQLmxIKpGMtNv6lvCP2xmjOKXEafErTCgd
UzMXS4ESZRkFslSveeabJzOsPhctJp/gukxM1gvm9GWXGSKLYgkgCqCoF473IVWFQdEfriLO4zVe
3WiXNUm6T+C0kDWIiyAZsiNzjHCdGvQPyCjRDDbhv3LsQ9wZM8T79qZQPnQZ54ufd/mGk40sFBPN
tJWFPCmscK868d5SWsKVkSd4q9YjGh5g+la0oyzww+jHI3xu9MvvSXRLbrnNo8llynUHCGD+FUj4
0BY1WyOjW/bpnLgoT2yFgCIQ/YA7yWHpP/Kz4ieOIu93YMo7cmWHZJyoh8ffuEU8aNH7ORSwu2lw
UfqQFSDagv1IWDNkt3eEFxLXG+TTPp5Df11q/r1lMj+iyTpZDol5s8JIUQm2yHGElliiYidugFVA
SmD2Cm0xG7+IcQ0UhNmbV76Tf+XNe+Pkn2MfXUvJFHxh+m5UlXx3GaEf/shKZQrSaj8YocZP0e5Y
g74HYcPKv4jtfZs9pT0BIsSvD4fCUgdQESsgDh7U/75AcCs//MpHmMH7P5T+bwqr+DN2va/EgXVF
8FN+1wfzpfGBu6R1fNCVfM+i4L7JNM95AcomY9AnhUF4sfPa61c/5Brh9fExGTWI+BUaV/WSjJZz
IIAp3rtpdz/X3T8dpp/zJICvRBYrSvPTZasJ1IqUKIOzhHreXkNWh80Sv4F/YIfABibIU8X3QoOp
nDvE6gQXeeZ72b87I24XCEZ3TW3Vax3ui8GyTikO25CTAvFswarRAsEflt5XV4qneh6/IpGfk4bH
0TEYvsk+3OVDap+S9A0Yzamd6vfKwAfT9qgI7QE1UnRLgAIRWx9tPC99LKsCvHIwPaZ6kGgVAwJ+
cnIborY9iDod0esT6c7bEBmGg9C9o8JUxV9QB+Vxrr1XTYnG2bWfZOSdPMa5SZz+tP2yRqCi25pe
/tGPJg7fs6ii9GGu9IXN/sdctRdCkYJNGhLDtoi3vEi2OOZxX9fkMiH1Xagh9s6ayKMgy6WT1UeR
Jcutx/iZwCduxOINnfYT/6yjr5vHmH1V1ucI1NA3w/7RG3JA7nmSvk34FChcoWCm9JJ2a52yaP4I
ep5K6Sb2gmdu8BhU+A/7GA/K+Kub95m9VcinsZJ+HO10Nb07bva8aHVn5dyPPmGAbpx9D/hu1nb+
XCF9sGQSEDKa85KRPmGSy5nmRofCSzDxojdjWfbnCk62rGD1ufA9urC4DjOyBuhV5dEdd8LP+rso
Z0qPVndvMrFFfmG/6gjUgzbVa9wZwUM2vlRezr1MLyXydFn8Ge1G+3vb5pblzN8RvZMw2dIX3wj4
XzXFLqo7Y21TT2z6Wr52QYe4s5UULjVqvnGOzzyEXGSCMwY0i2HYEanGjk+RpuEop76kcDSQhnrr
yMIhW9oWM9VY+6sK+d46s+tg33u44sltX1K05qc5Cr7wqKS7RmX3ccXvgO6UERk2mLtKBnXjn2lV
7KnBhW3TSB7jId+plnRJoyIOKy4pA0YTu4ftItsBXqZEcszITJFT6BFuE731FtSVCQveci5o3qwj
qo/sHXGBx3S6ph6OKo4unzm7W2t7rRaqQ86EeTWBtcbk651THsxNzjTTVSgzpLvVhdNv/GSwOL+R
stIcLdeM4at6I2LJXU+BTW/Xlezko3WV2OJUa/HE3fciMjK/BlQq7tSYdzwN8I+8L7vtiKstunyr
H0hapmAOMyZ38mOCW7YW/rFM1XBztboUhiTf9j/Tcxv/iXz+c+d8PpUNL/BAiIMj+qeScyuIx0Ug
SnEy9a67y7xlsuCh1XN8WDokFCr4aOvlRx3N1ucVk3z3RmfvRjVtDMMls0pMehuW8+PMDGYzqH1I
5Qdthk6mK7OTPzTxFi6ObwBkqYLL4COqLplbh2jEmJH6aj1K48UuPfRmbsV2VWxcQBSrKkAtzd3I
68QSl8JBLZP6Vcts2D2SE7UP0YpJ3AJb27NZgUz1g2MZn97E+mqu6Ubx45lrCxglHxniqaTGwY3G
R95F5oJ5U7yqUequegayq5o2FAKNfRzREGh/KlCYRTktVYQoTYx4ZCeCKzFlavTJZIGGXQH6S0Qh
0asQlkpUtDsD5axVUDf0CekcMYyNhxgAkQ9byVhok7BByKcP0ZU34BEuQisfPbGNTqFE4TF0rb+p
lmlsg4iptMXPRI4m8tyzM6HXqgMKnf8ql+zB6miPOvhQEEsQJzlsQDUxGtsCLeohRqSJY8Fgn5jq
i6ij566KjGOCAbejpe0pNUfL2iGGiI5jUgFekTBV5IiisqneeS1wbhub2EwuqSVZC9jqtSq7V9X1
zaaEL4SB+5yVsJqCJH4ZybnkMbAPVrm1a/1AtjBRacjao0q82r5/Zn6RcwTdF5JSP+zNA6FcEeKy
lLtZRXSdGM9YCO1Eb2zTRbhMphxHrTZ3o0A/4NKK5IF8t5XlbqpC3sbEAY0jxNmouo/O6X/ICxq3
sErOaRC9lFnqAOsYXsuEkUrq8GSidPiKku46a8Tbdlete27/tMtTYjjZjXKrvpYUKlsMGa9GlJ7J
cqQmy8r3ZDFWWuLEWXUVBhupSVj32tXFzs3zJx36xByvkz7f502xN+AmrsKxP/tsshmDRD+FMT1Y
waQPM9aZvvduJY3r1mr9O5LzHtJy+NbY0LuWYOZKeFuVancdV4x/uUEI8XTbsw9vfoMc+MH4guHB
IyMR+Zi2dZ/mX4vVLx36q1WZT7JsGR/JiuVlMu/d1o0PTBEuEfGcm7IjcIUJtOvm92Icjqzx+Z7Y
Gc9KpJdONycpDrZT/hEqODGt4q3lu+KaIVFZWhULDAxgynTq9z5TuVUzt5egaOABxW+2WR+Tob2Y
4N9q47f0RgAr9uzzUR7I6nsRKByp+kr6Z2t8cSfjXjYYM6HoyIqfCDVLxJ6O1NuVO9X1OvbDX/xb
9i6062tpiMdloeUCZV5l6JKp6GDSDKgaZlgn29ww74oedqZt99c5KedVZV0r5ZJFhZG5a9SzooEB
oeg+Tz4Fb9RD7kRkd7XK9mPKDRaiFROUfgrijxzl8JpgFhfFtSteq9qgmBySYzIrFvBzR1pwUWxx
nz3GOsULJkv9qdOC3UU0LtzD+TT1/kUxkEVDUbJbThPWrJb/7cd+fewmS117U2MTE+mHbtqAYXyK
Hnn5Vqc2N5bADZSLLjybzFZWOLSjbaUtKJyGq5/sZrz0HcMchH2HHlDanYkp/0nFIUGMk/0e+N2L
OTpPk4hvrjD1IWxjzIZjWEGMkIeod/znGhnUOc5Vh2iiPQ1V1aGxgpo0GWlxsVrXvHlJ/MR3Dh9e
B7ONfAaxzrXTYEauig/f+k5wRL4JPKcnF6f6ZrCWEqygGY+tpr1DKbXP8si9MeJ87AZZfFSTgeYK
fMmexV75QZOyce1AX2oVv9eRiK4orhF6K+9FML3ijSIolDwnQy2HxN5u8494Emp571R3XqnSN5MR
x7T8rVYX2wdR0v5HdXWWjaNugmUTu0M8w9bEcJIgdJcx5FfIwlzoTlAOOLyrcn9+iUYCCCKzPDYe
mjAcmNELb5/4YE5Ftfl/X86tc/JNJFT/fZk1pbpPpfpoWW6cRi8lL8trrMfZ9k5Z6jcYTo3pJjkb
bL/EmrKElILtaDemfosTCQMrwqmjeIyqkKRZlTnJUxWzk2jq4n6K5z+icze9gaHfWHTTKUO2waLe
l0EAXTfFGL/s9yRMCXrHZrEFJBtAdaOn5Z7B1Iezb2sSl4wQaUZJNQE2zlqZRnSyjW6CGLlUvkH2
kVNIAEBZ674pboV1EFHjP4TNBwZJojErKquULPQsIrhzRiE+MEAszQ55mvdT2yXOHBcnZD1tETWj
cMjR/w7K+hkRWgvFCE1NJ2ZIL6JFH9u52a9rjZ/GmF6CqGfajNITzAOdgtWzBR92LbTTVS0iEt6E
/WXWE6o9T1ItyKvI3beoLvt9ijcJkhS2JS9cfg7zu3Xns58Yj2Fv/BjGGO8KwZhFdm9mNP+Vnv06
pOiBrL5+C8zyL42rQzeZL9aU9uvUle8Skeh6ROTZGrbNJm0EkIYMXHUMdaq+CVbAQY6VUP86o57W
GPmG2o4XHkC9amxykS1mhFTGUewSLDem9VbU9RHB2rvuxp9CBTsKaaJ9NYx33222FmJlJgB6nZlj
sSE899Q5NqvW3geNk8DWQIbcNSi9DcyTrbGf2+KfMj1Ym3awCxTa/xIJhuDfGwj/3LTxT8XOzTAa
+mocU2FZHJkKwm8z2b1L95qxlF2nM+poOcbMzAHmxIws0KdaIKaIp98Byb76pGSu5+CHHGnaC9ww
WXTtKWXTufHWyTBA7IVTFdYPMvq0fCbbps8yaKTAXnmDeygpbIRLbWyk+acd2ngXc9Jnq6zfeDl+
0lKCGeyYzCODNo62DZ/VuK+WkfiisrCg8gzaW+N+OMzDTHZtRhqyckIiS5HfM4o6Ou34xUarI1lA
nYyDQK0M/4vRZllsuPBc22k45ro5F4ALE5w74De6R51Za0kB1AWPLEZuinntUMmN2QTsC8pA4iWP
rnMKSG42fk3d8+4gnaIrf0LfBauHmL9Nj2JqKccWufjkMkRqrqTSdiDuyoc6wrpHt/KkhPGJl5n8
UvcyMEoZUN0on5/BkuZO6fBaTslznesHmxkGhKHnOLLuYzzWq8AyYNTn9vPyydoSDa50sueeqHNy
1MBVmQjZE7QNsMHX2uGkY0D0NPriyPzsrVfuxVE+wpbiI0MItc5j8xZH9dHNR2z06mI7Bfid5NmG
NCxq7ynX4YOv3S/E6U+Bd61q3kYMc80dyKgZJaX+8P3pAqYK0yixXHPHKxWSMe9C6w7y4pozYZ34
c7EFqTSvpGNuQQG9QQvwZ34eccEIi8JWzKSkEtFMg4HWxXLNY1Jg+5bVK2Hhe9sY8rU5g0TjE1z5
aRIiKrK+TC9mkOo6R+EnW9qd7YCbkMTNZ1M/ZWn5m/fdhMZIsqjJHsxI8tyJ6V5l7ip01ItMSOnu
NY5D6hqfcm3tO67a+VNXgXjkfu70lVr/L9cCYJs1T2ttsKMXTnLRQ3rH3Q+81Px1+mjZXYzH2Hvo
PPwDIUMCA3t9lE9ygS5ytCRrz0PWP4voEmqxtQVEJARO6xEgI7aUUsjHCAYMzX18SpyExRV8Hh0W
SFrkMY96yZuz3Fui/UkhBKGsYgaV8PDVBYPQbjyUkfJuBGC/NyOvdpdHaAWsaqIhqtguIDpIjGLf
lu7BmxS2v7L4xF+n2Yl350FConV7VmCV0FeK32bVvgiJUK715v2Y8pkN851jYfzlUGCtF8DYJXLP
PJDOjmusLhBNB4jTfFoWwOJYmbHiyc2cGneeFy4pvQrsms8YJlIW5JojZHAmmNYU7xzJToPSDAds
2r1UWVUcEiAmZlbcrNmCkFUM4TY2s1fM8XcJpoJvARZ1SMncDD2esNkofsOm6Xe+gwY91GzuZHzB
CVlfPK+Nb73nP+iyfyAmANN6Yv3QVRenHhH2VgE6oBkAdInT5zFk+T/G7r4KsJBUgVqn6Ld6SA0b
Txl3iDMhWfnxeSGQnKo8E6dp8t7NmDWjUTJaM02WxV0W5g86yk7mMGbrYorXhXLSm0zDMxYa1t4O
OyocWfvIjs+OqtONkToBGEW7PsQFPTgMherqoXyI3RwkcIHwLGf2xoQH5aTlpZQf8Yx+ww8D6lhn
b0pjjTJwgajIHXZe777ICbMPqG7KHv8UvJl7GFmncTTyiymZrc8uljtr/DWDqkDeam+hZ+BntBHF
spVu7RlRrD9+eU5PcxJ6PQsSZN11NYMQAb5BSwP7KsqcR3B+OwbE36Oc9D5F+3lPwjr9C3hvqIXs
RaBprfAwsZCUs8+PEdR7I7jUpoOuYtrMJX5Kj3fBQKm8DWz4kvSp7Z0aWgrqXrDrsJ6cplL7MvMe
UgfQCO//rV0OHPMhJwdjn7UnEKR5uQpXRe2Vl7rP/rEBjHeQq49GlST3eVa85ZIXXxvi2aETWruY
aTdBm397mNR0zwmd1xvB5cavXT22sNXXJhqJjSCenchmirtgRKo0EWVK+ZT91rHCoDNCUMNtd+/x
fN+1+ie3MFpbseKIJcMLxhDyuG8b4QQCOf1n1HhiOj97SUTa3ZKsOpd5lD16eQNcWMXVvi7Q/EnD
fBgbwzzjzGoY0vhX0QzddTSQgJFfXB7GaU8C6rBuoT6pXP8zBtjRodf8+b3OH1tv/AaiGj8a9Wff
wLs32OIv4huYit1amEm2se0lOACP1ZboY1Qb8i/OTErb2qtRRS4R1axl0WC8coaVO7Q1f2NGs+6a
3yPMjkUvxnHF+67wVkk/4+2Mot+wUwaD2eZhTJonIny8U1csICtVPs4lJ342zyA7DRR6MmTuP1hb
B97Q2jB6wBLspntsoLKuoPzPwQ1N/nacR56IoHmLqn/CYhnciOqmPAg/NT5MfBW3OYVMQSCrteGJ
eM7ZnhDVmGwbZoVmjBNcsO3U7RuyJrRxEaoI1QTu8jp9qZP5Hawz4i+rWwrNxefkUOalw1FKR6yz
KnyRvRNetd6gW8OuwxxrYxsuNFMWra1QiGZJ1qQVE/JQkhWPwQ1Rgz8OzbFo8+EdKey2UkP8wis+
u0yt8wrVauNpaK1FH57zpkxvtedXjwEKsIrkSka27A+9yExvwqmyY99O3BRQ8m7/fW+Is5hlAR1e
m13++2Vz+T0ZVrdE5/P5vz/YuNUAgm3a4MafeGE63s5oNBCOSVqPVU5x6DFVMChCrdakLrGzxw4d
/R1N4wXMyEefRDCJosFeFb7/E7iGBnaC+gO4p1wHtVntgPN+eVnOCXqJTTK/+R/DFhN6fJsHNm8N
5kOL4WmqRLgvR/JjUyfNdg5zkM4VJ9MtEZMRum1xmJwao6dDgDg2ZXC3i55lT6DMT4B1QJn69nUg
uwc2XjLuxtJ7KLLbgN/bM9QljV3yA03FARlu7Mr8zscfUT7WXVdtSi9U9CL1g+937oYjCoayQZhP
i4oiWfZNE0N0D3kkqF71k/tXlCXbLPHT91iDPRjYUI9YVIkzyA4F76+gjU5hVVpf/HETvBxTGCW7
u9R0BYKrwjiFUON8OWw0dCCGkgYVDANnkq9X3VCb6Pc779TbLOXaEJRk7IESm1v3Blq+eOzGxHyV
5b8avdA+FwNe97J766O0Oo9Je0C3jOqkMjd2Q2hKHdZqW5XmuRGMIthjMFHP0/c+T/Rdm1vTVUqv
4hPmuK/Q2foWtZKaatgkgg2C61Wg/cv1bMLh4CXxPYUD73X/n1CUpirFq1821pebkY0keVOmwVsb
FSkwvyZ8saT/Iwr9VsHI3zba43rmXzLFyCDJnK3dfBM4mha56DGgJsO7O7GHV5VYAZYC0zXLe23m
10Y9ZX2aH22BXTJz8uZFVjazf/7sOgxOQ4TlpxYx/KkcMXGJ/2xlj5KyInFeBuQ1kLqge4L23HUh
J5ovy+7cx+9+7PwZYpYY+VBDsW3fwhQ5e9Dl4Bj2GCrjPbIPHgedONd54Mosqz6jNEYwehXxwRJP
dVk89kUc8Yrynis1eb+5tZg48uwxR1lGFWI8Cp6zHUaWd1lGzyQfc0oaAycUq7RtK9k1Wa51QsN1
F1vu94jebEUmDP1KnzzDInlPKpYkKb71FdujcJuZvKysSt8NBcYUQzC7JuMl4kHAx/BPdGxpuJGY
4HwhTxsvVm9+xehAzpYS961LqT6D5uLQBNrjzLifvSFk8hq/k9pRE5KDICZmmavmaCGBsc23QTWt
CeVLH5v5oaI82xizZ2xl4hMB2XBdAY+uLVEA4e7iXd3XA7WJFeBuUc2G1qunGvZOVorOp7DqT1NP
f/gAEZJH+S7VdOsd+Ida3JkktZwtPGPMFP5sRpsYX1iX+o19S4EM0aoUfNpMhVeO8r77nxlp/9Hu
JWC/vtq2hPRg2gurfYDylUxcfatqrd88CDHj4D4Hs35y617h4DH3JSz4zWxfprDvj41TRI+uiUA7
xJMInr5UO6cRD4ikSspKPn/wEezs4HwUuI5dmtgFOtt5rsOllAX1wFPAWgqnZPvPsN1gVxguTlTQ
sxjn7ryMCtts0k/URc1eVNkZfCKlrK05gSwXW6j6Z7cKr3NWdweG44TdSyqFkrn7zpatw20O9CdG
ar+rnJxYFsV2Pmn8q500zdbVLcJGbsvEJ+zAazAmdH3ugmIiCJSRRupr8yC8+9rCrF2SjYJu7GnQ
hr2dzfQCevA1jxn+so/379xxiPfhEL2m2C0ZeAlazARHTTZWwIRyHKmYZRD9cZgn1jcQT+Jcqsrd
xwh3WVJipU7pFNhz/YqgdiAFuOw5SsRxKJIgAtryK8dYNbpMg1ppPoNjuOnIfg6xWKKf8Q9Z5b05
6YgUOWNqPI5AGRvwaHwzgqDA1ffm5yue22wngnhHBsOdxejiIGwbtwqojDpqX4KoOM4NaeJu/6U6
cJFESoAd78LHMEzPEel69CYry59vQ5+QyCxgN4tDXbt3jdXcY66DWYzlLqFNajQtZv7uWxtUugqF
mT61kGnWSdz8RSYqzn7pPcLo6qhs0+sRAmGBzMKtgZvARjzagXwgZA+GY7NxFie1TqIMlYEet32D
ZIQdOdjobWShn669grSO4Nlz9I9jWfVmMot3O9P1VzkFx9k3iQSrgdaCd2w1aroiGZ5daAO6WvIy
Hps8dxDLhOemKr8miQ1N4SQJ9B1D+3ffNy8sIY+BRWRDp5yPJYwWYFJ/R+LZzQ+8WwdaurG4c5TZ
fDZd9Oy56Vdgqx3v4u3QDV95ksgzNd4NSvY2+JLKeQ2nxR4yjB+AkkC0TOGP1OVS9z4FJQC1UULE
goinuuolr4rfwGhxueDDldwOyYi41IIwojC30NvKLzSGDMHycluZjgGNmDuvRJLQRurYVLa9ZYpP
R1zrne9zb1e9I5eICCh6nT6lbvIIuLxm9xW8YkSNz6xntwNDsTtzcvyDl7Z4a8gKCtjUrs0wPpLs
c5WLnV1zE21qx3jIGYoVavyx9Agd7s3UDqL3umbakDlboL02H/9FojteNxXsyyIvwHaO/ZdIOgKD
ORe4Q3/rZn6pKSmTsLy3UOSuQsAWGq/vWA331gSenKhz+hhejpgu2vyJAi4+jGWGq4iGNjEjtS1Y
V69Z5A4vdhYhOuXMqXARhU1HTYgJP3XzdC2kj8Q5RxXcNciHLYQPVAmhZDGI0KBZNWj44pkhSFeN
hyyDcvjfgGxCK8jZzv5a26gtg/Cxa5KZpeqIYo1oJlKcMTqxKGSVyOsvlCjRURaK40zCwjbyeVkz
Rfmz3fmU+039L1siodhc1bmj38q4Ko5pr3F59Sy8mxydckhnYDvhV66c9sMJInboQhnPiCCojaOq
2sdoN1f9Yi6gzAk2jd2fg0VMQHVE3A+3DoUkw8UgjUAQeHh16rZ6cvC9byeUog8wHx7/u3Mq3rTw
Pf5UOb5mGXYXeCvYO6ggepMFOHrG5NGkSLmEPaobmJuWcK8kBTD/MirvLEUJdRPqcxykz6kT6V1W
56wlKXSYTLWMbSa29YEXA5vzaYSSmce2acNLlSnQTpY+DGVFtp1cZzwoa1a74YaRN/Re7VwiYVon
M74xsengOBXlFYig2E9GFwOpKUEpo/beuF5bHNXMWLb2zI8J0u6v6QMhb2uLzBqwmewM5T4J7b2N
M30JS2P62WY3nfXX0H61Cs96G6Y3nuy73umhQjaGdRhC569IfMAZM8G3BTo3z+fUCv6hLQeaqHYI
eDameqhVfxNJYW+E6HMCc57CJTo6mFHb5rAw+0mC1zHG14RFMksifCsFGCEnoZi01j4oqLLGqRst
PMk2ru0lg+Oi9UQYkU7RQVpI45vRWA32jrxc0BLCxgKoOMsqlM8MLFjVh4yizBq4hCHHcEe24Bc8
l7Uu/ZeoxdrfTfQ1FsbWNi1w7/i+ZDfRXGuXqRNL0Se7i99LkxQoul/n0PXzHT5z5HTBfB3S+hUw
3W3yUUIn430bgI1wBqj9Ki4mCGTAi6RU7/nO6WA6tFPy1ZSIugz9wmqZHXiMWJ277FCgrJij98mq
s3ukuLgiBHADw3ttq8e5q+XJySfOOpCbHabRnZfgWsb9nOmwPakiMU9pz5MTNC0OLs+0dwkrVqhO
1lGnLTdViNLLS2b/EKoxRJrExZR9zPIvAjmS8o7oHHgbXkE4TmB8irx2NxQfYu14WPg5yKcQb4YX
3ujLh1PpVo+YPPs875hCR9iKJvM5RxoeB5wG+M0vZdX/OKP70qGUW3llm6/nlFhBlqmjwmzTmz8T
1kCztF6L5gdEz2tW1Uw9pL2t3OArnEYC8mL+xq5rHhpUS2OWvkXZfqBdlWF+F3oom0iSQ9qyiOwS
54JGCg+93b2mbPkR7GDxlgzMWYo2Rw1esq6luzZ1fg+S+DN3yruwKxH9zC2RfLGDxXXAaWMh02qi
9hKNPTvg+lwFzq0midA2TbT/OoabF7IohUYI6xblGdsJRmJtFz36s9hHDbEhURxiBDtjOjn1iQ9m
W0TDUTWzdUp4xBCHN+FJ1gWp12ySzpm2aUKrsX6yYMChvU0JeXDU3gsDLP4SuQv+XmwcKDWCPNng
YcaEN5o0r/ld1EynuCV8g52PtRfDxF/D52El6j62EiqmlD6nmDEN+rnJmLgZNuwdSMWp2GRF9MNx
CVY0a0hyN57lMMLNK7OVO1OpSlCsG282tpNXThtorjVmo3ydh0CggyTJGJMhrRAeNUY3cz0iLnDr
PwZtesYF6l76xjrwBoz2nY7fBiRN41jdxXODjZYFltv0H2WE3KGXPit6xY+TN491z8tymP0zcgAe
1nQmbXTInmafaKSo//iP0Y40eFjH/DTI/86UnDhue7XqRuI3/bk8uHn2jWOVMN085OTxCPvDRnOv
GHP7ddeQhhNYOx2HxloKbB1tFPKjQlniGTeOQaCbtdd0P36YoBE0FSI61uMMcoN2O8oKGAmTRfIo
65PDs/KkSwhwDJmSe5+rgrgTUQ+XuPLKPwS9zNqs4C12s7cxx86GchCf8EznMFuYZBvOnHCGntEX
yDLCkM6SBKaBC70ZmhS2RQdkwXNf+rhrDjhl02MDP3dnh53zpqoecUVqfk/eMvDzg/Gh9v3qnGrJ
eEXM5rf55kZEqGo5OJsWJeOxjCO47Wp8taozEpTxDSIYJKw2anmG+BIrE3mgjp3u/vvSGRk2AOrO
zyJw7eMAq547E5VX33y57WDc/+9/ItP9/1+yj+Z8kO64/99f+9/vc8ccba7JWM6BAziv/vsd7FLG
vW75yNvp479fcchJODZDTOQe63o3RTrmhgyljKz2EQQUy00Fml8QUPh//pMQOPh/vvwf6s6suW2k
S9N/ZaKvB19gSWwR3XNBcRMXkRIlS/INQpZt7PuOXz8Pki7L5aqono7puZgbBDLzAKQoLJnnvMs8
KuP8WJ/1WBCWAyuBbreONGtpbKaumXUcBfBe1GxuyioeH8XAigDx/B4ovQbStR7Iw4rM3vOc9m61
GJp8LIDtDLNeev9S4YE0S1UbC0sPHys/eZigFiGDo5Hz7+cVQeG/1EbbUAQxvk9TgYBTVI67aYJF
B0Bq3I3pbARo9zPWzUmPoo5hYfSkHQuqQaRukFKBGMAcL2CplBawjqoA7QFsDmzjDkjpt8IM3hPU
91gdZyulUjbjDLQbM7AajtOjn0Ka+cbr2ukYBOGqzWewc3jhpWGvdfwYmhwR7BarDLVuj0NekBNd
2NVTWETtMlF8qmOl++YV24q8OuW5UMdtoPmmhsOFu+USpMVjX2qXtHcv6oQyUQFLy+vDFxgnYDww
kgt0ps8G0hfh+CUtSM2Zxbc0R5C3QFWryO9Di1XmyCm81qYc692pMROEFAWYGqGDCnQsc2rnttG0
gWkEamWN8myJ4YhmMcuAfnhrIm2tRManyHEPKGHX29YxHzWjXWhBCKfNxIkO/eeVFeDNmgAOERYg
jB4EjEEVqCmsb12MCD0WCCAW154auvv5mzh18oUMJaiEltVnFfnNCo45SJlqRFQ4SB7UYOYHaeU2
ZX6FoN8O+gNvhu6zEXB9jJGOXENhoSMBOaqgLKidNRR6DLK2nee91SFk8QQbgxUiLKgKv3TJdKFK
VS5SR0fAxir4HXR3GbfFawnnemRSuCxdztwZsxdOAL1DqcyTqgz3kCgMrkwID0o4FAe5Yb5rJMss
sLaGo6S3+WQVh3LeOEjUXX3k/7vdwY/he5XX+ffm3+czv+fFiOpX0Pyvf/9T6/8jD3ED0+1/8BCv
3qYw+dVCfI7/YSFuiH/ZjkB1wLBtyzGha/20ELeNf7n0GMLCYNZCaOing7j5L90Sju3aKvl9zdYd
hmqyM8F//JtiGP+yTdVEVYzUJIB1Xf+vGIhrKl7kv/qHG0xs0WQyhEre1FENXTD+/vYAcr/+j3/T
/qfAtZRpUIcGqTM4zOwqZavxxdZ9lYevjYatVWsHX5BaT5cVAjw8t0sPlWVYjXLA66wHZGedx8Kf
IZRVgchTR3kf9rXxxDM424Uu/AozQy5P9Eq6k6MaxMPrKOVs2Bc/g72WlUZBEhXhXTT/kCuDKd10
907Qg57T/IZVJn1yoHCYNKSDAHrW4vQB0EQDnmpNX8m+YT49kE+R+qi/7GqpP/dWtbNLg8wFGQxH
YqEJZFcyrQ68FR7kCPpF3zoWu5+nqLmPsoY0KLbZLeTHBQSRBxyPIcNidwktMcov5oTidFsqI6I+
cNVTIKVbHtTJnYXQ5srpU+8yqh2EZmQQPs/8tmg4K6FjvavhdPbd+roTRPR0DMVFZcuhvM+ZhILJ
p+wtNPR3yMifDC+pT4WR3Td11/Esoqvve3JdjlFc+2SEjJWjP2NlP7igfvPLpX6+Gs3/DzDWZ+Tb
G64I62+uH65BVdN1i+y0EL9dPxguOcxTQErFimrEx4CHjjuM5V5uYNCXe7OilEYlg05HtX8d+a3v
47i26vGnKwEWFuWTHjDfb9JiPORm3j4l8xy3S7VqP1Ewe8KcgoVGq2c7OdrVZFa0gbWdHA0CYw8e
/9gX7U51NOXM5F19Gp32gDzkQNG/oRWMd+PYxdcxlhlnFAKMk4z0i+ISt+gExk63QkfOOE+T/oTC
f/ClHQMV6d+4OevwUg9jAcM2ZxLypW7QrNN87TUohmo92Wl52yiKc/jnH940/nzjomWjOoIyu65x
A2NHpv75xk2sscNk1C6Wht1Et05WBUe7CX5s0kSrNlVmFiymlx332LcBKiKMNL94hAeZrX2HTFCV
WMPBi7dFoHJ3qYlzVIK6pSoMWuMo206JxqhVNQdWkPrWtjulWrWJewerh/XHfBenuFgs3QFU9OTr
7SKzTAq5heJfoEoEFzB8FfXbJWSQFvVOq8fKLYmBagVQR8YJueROa7E8qGr9Jrca/+jMf0LQj9m+
7JxVVJFGZSLNenXqx89NNl1QJG0vst8L7Jd//k113TR5VP/6PBQ2mlmuYbk6vs8OV/Q8/svz0Ddr
LTcicn9kD723DnnJL7Cw7BvqZOLOGXEBz1hqs1io+udmMO96o0y+UhV9LXuLFFsRiDVkfn+nNWZ9
BmhBFnmOMOCFgJV/DzOvuwGdPZ2sbFR3Oiqua3T7uk+QgS+VbyVfcWq+gJwnN6Ln2bqwOn2HnfNw
Uia1vxHged519G7mczaunyDZikdbNubKbQ4Kp82QeyQ/4Z5038fkEljRBQREfTMgQ/NMMggmTK7G
X6Y0g52Ap/JCb3HN6MlJLAK4D6ykiu+DEt63jda+9UYEIaWqgucgdEcKdIl/CZgjg46r69MANGpj
wbI7qFUiIDT5s6RDqh7a3vHWAZytk1OlqO85LHjI54t12mrdIwmK+jYZuDRlEy/k4qQNztF2g/5R
duGLvVAcUT0YXt7hdAkXQKSluZeDbY48XW50Yh2PMIJLapAkPamY5aG5auGr3TQjoOBVxlMxRbDk
TpvdH2WIGs66zHOIo40wln6GSJdIDwYsolL9sNfQCHOi+KlSHf2pZ7r4s+HgAZQa0VMJ8G4ekY06
8fRLjIpKHByFBwt/3qksLMUpMxxiHbjcojIOLMuuQ/+lmDzX7QcXwY5FjEDIjRs2YlvYrfaI4hxO
1HaRUq+xtUfE18QOSyZyOfOo8FTv5Kf1Xrbkpsy+dZWZXMQcnuXDW5Z4zVEOyVNXbYx6gA1KrpyQ
QOkpGjt5rD7HNiBHpBk9criB82pp42PgldpDKZwJTROL5Huf2K+eifqEGfTlHSa/9j1PlNd6Pk9l
A9B1VXXcpb5vfIpTyFZz/4Rp97on37FRWf48B0BRqcXnwgGUNfgbw6zY6UG2M62SO/8wZMrgfz78
rzExBT4Es1BU+PVj/hr316/yW8z/5eH8tY6G4IUffgXhNbur+tqDQDBho+R1cMt/0j1XHRVT0jDG
+xAfOsWzvo49Wo9arKrXUJAHP0LTEimlP0L9trV/OavCYmUjQwuv8M4y1I9/OevffQEZKr+A4k36
n78ArzhzjQ0C/ipVorGWivB89MxPuoaTY17WIx5DNJ0O28hQrfQlUnoztmWg6FN2+kaOAlZRFlOK
2bYctQzrAcZHfZaDCV4LfRp+qoF+wxo37kKz2ViliqCeVoe7ygsUgFhQ7G0LgcaRnPwtXs31I4nH
lKpxoi3laB9F/nEI0ne3rCsy8hwAGBp7U+Uiw+OOLGagqs1BjmkWdT0bDTUEpDgZTiv2rdGRXpWj
rtep56mvN3IwMUJg8QlSMm580JKxe+6S1D7aOihh2YSGUW+wJXdWstn3FMtaYBx72QxHA807X7uE
KrYckyuOMMi754Ki4A4QN/a48ylb34SAhfX0Vo5Can3XvJDpX9b1n/hcr6njI34CIda/Yb3BAqm+
VcwGsG5MgdFjqvzVs5dhwv86jK3ZbghVTR2m446FvlgbJAyfchcXSxxPv/YlgvaD0F6YR8WroG3A
mXhZiRu5plLdHJxXEzvYbhyrr2ANooVvKdEj5OB64zVTs6bUehBmF94pjWOs3DaeHiZbDMiYqOiY
AHiDeK5p7+hmbJS+QrQqiJ+6VHjfm3S6L5NIfE41CLmVa6dPfqb0aGEa5blx8mBDOi0Go8iyQs+L
aWvNn9IPVL983OEAczrJsYI5sSuLKtmqVaeeLFJFS7/ifUomZX6QjMbXOrIWCK7VM3Fq3JtqnLwV
k+4ijGz2l6pCqdK10IPUtfA0xVl2TtsKtLNyICGZnWWP3MB4gQSYjdnqY0CGWvP6B8Ukx3+yVC14
8qYS2hP1ddmVK+Pz6I4ZKNE8eNJNcoIUdv29bBqWdZ7S8NaievIIjlMc9C76GpRG+ijmLlHx37aV
B9njjvD/M4CM5CsYS/O2XY9Gn66UvNe2pTmQ3fSs/AGfhFhtQC/kDbSyQd3mHeqHsikHekSRKUu5
1lb2tbNBcW33Ij6OvvNop5SSmyE/4JTZnNCkqq8bv8QRFAYJk/4BwUMfor+z8UPh7Nr6awGL9q4y
smSDYxvM9rmpx+WPTecz4dTdKmhvdR1p5MlkiqAWTXmqq2q8VLgK2ygYgCfqs23eJjoLs2p8cTHW
cRsz3wXuxD8kKX5sbJHRBT8vwi1g+pRTeN77ll/fjxSP7vo4XMsWhBbw7n90IdxBXcd38x9fbuU7
RnJXWCz0liiHrmKlHg7yg6L506A4MT2KvGatW1RN1cLPpk9Wp7i3VDEe4D7H103tt+gbsi5YBsrY
o9JUmQBT6sTZTugCXWNmkRQ3zPGZmw9zi3Y8tFn74CCMQHovEKryUEWmhQ0dcgutM4wgacjMN1bk
bGQTpDFq10gP200/YYyAGr5NZRDip0ARLRrREoANpuzlyO9t2ekDJWWxHNz1gT3sPLeK8bZW1VXY
A0XKGyA7KU6N7/wINy5wiO+jkZ40shWvDf+IG949+T0c227zcTi62CAs/Xp8jOwUVf14NN4VuDiW
yMV3d8p/OXxQqVkODZyQGleEnVnV7jZFpqUN0aQFwtDuQWKCZc7VYjtCCbgztMhYFXbaPLgkRtAA
9KPnwaJiKNyw+hJMwUGpwoTcPzPjMpyLAE24NXJrfDdLHitFmr04mQE6IACAj/9JtgoiIz51QmBA
U8XWxs3CT6k66KuiLcbPuZquRGNCk26BULrQZldukE5/1y/jE+SUZTx6zdWtPI8vjN/Pcz0/Nm+r
oKhx7dGcvZ9j3LqweDAjB8xcPIStCxfxc4bHH4iueHrMMTpdVp1RnnyhwN3GNXMnCk3d27iXbwoQ
8+fIh5gSjK36FCoeUCvUSN8m395HeWBTtzasfdO6+d7OyLSA1CueM7I5oKT1gJ+fZtQC40+EMh5Q
PSmehdWu1MF3L0ispA9t2+0jjL2f/QaABJJnu1JAdKIGbH6yndHYIH1KodppzU9mkBrLuqj6rWxS
h5koGhfTQTaxsDr4ULDQDkviT6Jay96269uzajUPoB5NrNtUdS/Pz7r2UAIUgPAz1PyzYGJ2TeWd
yhg6bkC1/N3KGwweU/v1I0LtfPj9GeTwnxG8UYbHHmmcArzMwk206Y36G6+BabDuQ0qlexYQzE/n
gUzNqb+NzcswJM1G9ZmAzXaczy3pZBkwoXex7HCbOSD/HNzLU2p1262tDFFX+UoQYFAWU+Hzavr5
rmg1B95YrT9pWok7n4xTGgUXV+icWyTp0rMMlnGNJp5kxLVrHvw458cAzgfjrvoj9qM/nLqLPn2O
syb7AjhjaSs+9OhRXKDU+i9Ozsu0zNTxTgsFdlEIX2/SqbDvIdbHNyjFWJt0yBz1O2zHkOK6nwz3
wvGOJdL+lxoNeyBqRXErm0YbN7cKJqxYJCviIvuwaDY1/ZJMMHaynNJ35oGNHO3UfJV7UNLEjz2c
cx5aJiGQ+vv4UAPPjzwMjfK5lYxoPDWtyWzKiaAmyxA5IjfOhIm7jT/KnqyzdkgqQ8VAEMMbT+S3
sYEvg+y6Ds79tRL5m0a+z/z54dBxYZYZNlmQy3EvkO+mgT6QiPB6m5nFmjQPuq/ai6KvHPL+Q/OQ
R2n60L3IIbmpC/57FlUfHuW2sh3mkrs52NbBF9SEy8AYX1I0gZbh0HLTzE1K+ixJe/UTayL4oho4
P6sCvISTEWpvJirDWl4l3c7qINW3U7UWZvGpicS3gMzTnWpX+d04b+SeU07h1rSrc1DaJhKutfko
RrO6ReLj0g1VitRVC+BpShXjzu2Ec4qZqAVmhAxO2UTuSekpavQj9VkVSSATu23EclgpU55E3TLS
AZ3MzY/Vc41Go14rylF2UbDdXi+QioTwGSS6cV0vX5fGGYab5GOTvWWrB2TnqoemtHnDKdEhnnTj
2TRzF7k1PSEfWhjPLiCMpV0l9i1cBOdi1NEqQbEA/H02Ik4kumaZybaKacDK60tc5Ulm36hNUa7l
1Z+A5zg2gbL65SZzi5FFAnSRta1O7un6dTtDt5ami0J9FcfqWg9U/Uk2Y7v8tSlHNdc3yD8Gy7Kz
+l3sTciX1yilN3ntrsK5KfsabeKN+9GWnXKDTF9P1nMTKGWObMag68ckUnmTByEekWb4PsZJCA9X
nfmpaRCuJwS8bwTr9P2kTah9CTPALE+J8zt7gHxThwkQ9xF1vk4byc3oWXUyKTLcpEEKP8YJlwV3
+lc9UiPo9X3zWPrg7hEczSgwQnT0q7re4RHvo25DHicv9fFzXIdb/HyNbTJ6Hi4LA1OYJZNlXMUG
Lzzk8xux0hXnERQzztghEuv1VEIpbEChb1pfWYXDuQFhAqAClY4e/XUy16bSH0n3zLPy0AGL0Z4j
0s8Pja8fMY4ZX8oEPKfVoQ8GKHp88Yr0e0TzBCB1XMaGoa3CvBqOQxYMR3/eKzqQwdCoeMPNTTLA
fc50c2yY8tIZDCOfpaU5VNI0zVY8FeKDKBueH3I3RXkOul28K+YB2SU3Y+LFB6qt8SFU83tzxKdJ
v7HLFMBDrdwPZJU+2RXinDDfBDVm0Z9wO+2ZgujqO5K0sdZEX5PczW6ghibnADLVTnFwA3ALlD4s
LwecQsR8Lm7uT5C7WoCSlfMYDCTfsIu1vyZhtkqxSv5M7g4BUEqmd8iF45+tFyhiKtq5V1gNYbmY
ICSpmhe5UacQXU0WC7JlYWW2TFyV15admZfGIotFtiZdDNFDoDvO18ahSg02BbmyDjFUfm00d31r
JaAkH0ylsnZqy8+p9Mp4r6iAbyKs0D/XXnfMKsc61EFUAnMdQe8BBj+UTD6eSaIusIXqn8pKDCfX
SL66pWs8R2PqwOrtppWMGiYNYoP92mqVtupF1yPvhkTTze/twBy01TByz69spdVQoaRtNtkD2Tzz
hO1xe8u8o10q82fkLtoyWI2WO9kMUvPWRQngUhmJdR9X5Um3SvH820EBpqHAv8QvB6WQtC6orpgf
B0UIwtwYQDCacsrxyMvQPdYzZ5nnrXo7QMXby64wI19wHZXtIKqQt4oEiny6vnZxY2MNETYPclNG
PiWksAr35E/qhziaitNENkAOYvLIoszvxpWJSfIGz+D+VQ2Ocv44GZoNKtn0No1udq9d9Uu3bQ3e
30Sbc3dauvCGmfdv+QXFna66qPQMjTbLx5hYZU/VdIAwcSNHR9sM0BY8lO4AIoTl29pnCv5qlsqt
IeL6cXKK5NjEBvJ+0Vi+4kKBsghvr4MNNOKJutAmJvfxWgIg2iR+9pQPCDkFCubvct5o+CDXBttH
Nn2eXQ4mQrQar5G9bGLlsEGZLblARfEeXDgm1zkoztX70XbONXND0pCQ08SUi8es0W9F2GuvtUtp
pULrfavPzRYChOn31jPYmmSXjKjkZUFI2GR9RiBouHdd8AahD3NRHg7wBclg24oO2fUG8r2QiYyC
7REYCvOi60aBZIyIbuTtNUylcRHXfdkhw1WTRHZf+9bv4V5FQliHysaQDDcT9dTF/VOitWILri+4
aNSEj4DZTo7eQhkcAYMwN9fFNqpQqBgG8keDn5w8OdrPozospO04reTC34h7ikomTx258PezxD6L
NFvLFIGMGMruHBsIt8nW2AN8QMnR4EWEsbpdTyrrdcg8gH8wQPLml1OiQAAByn7fpgolymtfmB8a
Hy1Z2Wf12nhuLYHMqLfpkYd7CDqkJDutQJhoAH5+k1jRWg1jiK3MzObEZH8LEA1dFOpsOFDF8Jrd
ThG3cniqRXxqSJ5eR6fJhaajhHA9UX/KDub8BvllY03D0Wo/GyJqr2MgEodrQPpzL3F/CRDRN9M3
xp2bx7MupT7uYYyMe9c1+nWkhW+y9dH/W9MsmkS5kZ1hYp1UpLF2mr8XRaOceHqJcz1vSgqri4oZ
2y0wQV9BAM3lF+msYfmjXU/tLmPtmLS+OMuNPJgzTQVSTTFiFPeUNSO8TNOAmVqH7TDJxO3ol/kZ
WwCotLrTvgDXepIr6WF8biYt+ga2P1moY9OeUnKbC4ok2JyhjPxaMgVfliIKdj0acy+zUfncDci0
uw0zqZrQl69qkb83Su6dwWYmZ3m0icYNvryad45UXFEFpJInw8rFKoIFjK5Bae9dnTfhlOjNY+Yj
NBvrdvsNcd+0VcyLo4t7zUym4R5KHEUTsy0W9hBgKChMVHVaJXgYgiA3SRBX+1FXom2B9Hv/Nvu4
MWs/TKhOHqBMkaCOnEej65jaT/qEHAppx0PqFph7yV0IY84mqTyEahn4y+h8mqkBlT2SQ1mik/l0
vb5ECH3a6cr0x/VmAXx04vpBXouj4g/IceGLW8lLtVSb15L8HwmgWnvwU8zq1d5+Iu+SkPET5RqV
Wf9eNTr01YrsHnUDnyyrWrknR5CHsxiTXYhTr3GIMY4KoiVkTDgoC0vUsrnSb2WfOw/oYYN8h106
1/PKAVgS86/IXOx6Kqsc6m092Cp4TU4jN2VQfVc64K5ULSN7gQ8BbtRkureYqpsnT1VCe9auWACS
9e+uMcjC6zuhOffXJrMacapgWq9KKM03PG7FyRz4nwQe8g1e00b9goup342luXJ75NRjROSOcg9D
5ryeL7V+N2ViZQZhjNToz5hr+++GZQzy0cHRyMWTZzf1thFtCfkLpR15y7f4m4/XXdkuwV8B2fpj
WN7wH/e/DIk4VQofZhPrSrknr1eAWQftvq/zBvyB3P29HRu5h0znHAXhGUX22c1VB7IQ+ukqHcmc
94blOAujCrt1OxVAbedFkW32LOQrkMuV2VfHVsaYc0wQtD9irjXFuTI5x42GVR2BdOi7oZlOKbzm
Ebfl1oDzDMAjLMngXzsFT+EVP2t/I98TeQKbrDO9O9lKDaYCAuWD66AouJCoYO8/boS8Heybqp/h
rvMNJAeudxHqfGiP4yk9r6kcKLq4ssRzUb1twy+MgeWHNM2SvrH8TTzyDrdd17zOt9DGU2+oDDs7
ObFSbGWtBKN5QXwhvPeM7iKneiWkJb1GXQ44t7KWSwtAAiJSxGsFxIlkFd0RKN/PRbup0sZ8TUvN
3LgIPDb62N3JNKvhgM62kKvZyvSuiSLIwrKoyq/RL06DZTF7kogAkeSFTCeHVe7vu7DeXte88R9N
OeiXJrY4g9bc1lX3Fapa/92/QBgW31tNebN6M3u2WLYvWyUtTpHiW8xbFNzZC6bgmoORAvlU+5OT
VujcRdltjjZx6vFAh8BOWgFqMGr4LCIQicPKeiG0NNjo2bXk6ohOW7sByT5ZYc1r29j1KuYzshmV
noON57iXtVtZkc3rL8CG8oscH5v4jYlNdy3PZmGlsxZDPVsOpuTu24x1jcxyzfYdAS4Nb3Vn23Ct
0/QQJq13p7DcuubBAugvvjP9JxHhHFG5gDnkOdoiUu7sFBfOn5/yn0cEU7Iq9SF5DDMPsA/5YjTo
NOdFsZAGnozSPfCIo6RuUAfsI/dFo8yzpR7XraZqcF+afPqeZC40V3Ia96IyHmUUZpTNGsb8CNyU
g2JuopI0wAXVuBq+JXM6f6A/aNHnBOaAUe8cVrYHbF6dZySih9uiYs3tQnaIyGNDASjdG8W1g3sb
VOXFHyxr6Q99v/YRT7swkQ3vwrpBgYmWjEDU4muqTMkByaPx4irC3nRaiP/GHIEQUHlh8TOfSkZ7
ITjbsLKTrWyWBdAFQDDB4vpp8zFCWKi91P2d7AoVJ1t7ehquZBM7z/Gcacm1JT/DUQUrwCQjVTB/
AwXH51v593ycMmBJFDT62mIN/lK4pBfHKS+ep5a01IQnJ187gkE7meGZKglcEbRajtAVvG1Mch77
76rfN4oGfLeNmjtH8+wVlBYV7W8EmZNSy56CyHeA2Yvk1Ujsd9NRuncIgjsF0dpggQJSOEJRg4rj
LxUrcL9NnXLvjKJ5Q+WvXKgCOrbBGvwWJ6hux6TXXcqcupphbuZ35VPKvHFn1aS7ZU4dQt6unftN
UXc7/gJ3KddEP+N90TwVI4pjuJNMFzvosQZ3DMqGqlZjnlqXS5Bp7lmOOmktABllwBpja7qUda8e
ue4uInMrBPk688WNC/cgY1m84XQ96tVSwQ0GYmsl7mO8Rq6xujC9xcBC9Tag1nnxKJAsUi16TYUY
XzrxyWeZ/lxQzTmEMfL9smxV8a5eqkhh7P6IarwqxZbNbVCNRJNFdpN3x40CcBQ6xZEyl2SgH6j9
l6xLmpdYQ4UeLZ3poTJjZyXQgjpSx49utRxRJdul7gmxCsshSuUPYY4sFiBK8WzZ2vdJVYuvY+ev
gEZSbNAdgBaB8L85+fTF90WLagf3jIlbAvICr/AY4tv5mlshAWi/Orl3hE3vXuKpnA5NGMGYm/sz
psGLVgmbU4YNPARc8kbtPKBXrIt1G+8v9EWqJy9BoJ1iwWsRufk6HvJsK4/XXBKybo5Alp9ttR4W
Yc1752Wa9xK79l8ciFYLv1CUZ7kXzX3/jXHy03oXr+Ac2jq1Pr/e/j/+yN6pd7rqIcc012Id8Ke7
xIFDGkHIS27Y4OWcDvWmS9FFuul9hGjHqDrLiqxhFtmu1JjRXKOZb5OkCsp6I4fl5ucRaZFYm9YI
h5tGo6QLj568/bzolGvLsBhPwPXEUXYhHmNvjZ8Rsi9J1WuEjP/tHDIi+yPi4xzl1H+G9r2TFU1Z
6cTOeLxR7Qaa41zllH0N0qxJ3hhH2RV6QX/nIKbzURmtjRxag2pmqB5q7V6o/vNH1VmJuk3huMnB
yM36ZM4bWY2e+/0qS1mjMCtZyNHabq59Mszube0WFP0TsEXIK06YrKaEmVpqkM+WfR8bs7E63uEF
s11iPzYfsVWH6GFQaNuPro+wBFk3f4o0iIeBqiTbrujyO5nAlXsOlJtdM6TH3/qHOUwOVgzK+Bq4
jFvik/MR+jNAhn/0//nU8mgjrIqDj+ZI3tT8KJST3r1xQEmuLMjBzU1DNf9oNn13bcpJVz6p0VGF
m9HUCoJ2bQlQxIke5CYQhbXuS5zTPvoiB8fKtElQBfgZNx8eFh5o5Vlcxoyw6eiP06QeP6r2PbYt
J6iurIT/6P8ot//s/yj1y/mh7O9r/di3jtj1EcUNbqo7e95YcendiRaJKG/CZ/Znl+yPuwxKJDrb
KzmgFgmMb1Mr0Agwuy+yz4iN6mD47hr14O6RynfJovoxILv8CCL+C0vb+CiH6i4sltroiI1sxl2U
bxN78m5kE6CoeYSk/Sxb0Thie9l3d+mIEZEfY5WTIm4ZICF66NvQPCXtLPhXaMGXorHuU6UPnkbL
dxAcM4y1rvvOy3ykMOIMD/QBrtWM+tZMHXMZx/wqZkR439ggIeY9FVvYbZzgnjJHMacBBSn7fsbK
w3sF8WKYj86GebK9rtMe3FBGVajWbUSk3QlUhGn07XaKW/ckRzSfQpKPv/cchpURYVjUfsYbwNyK
EeGRha2nOZlrt97woEIzETUIygMafmOUTGaHqiG/U0AXKzxujp2Hk03bCmejWchmJLZnXDcmnOjb
2FRIkf2pv0lnPy3ghSKqHQ3/BVFBGyzgW+Ggir5zh8Oc0lYHC21quEktptJ+jEVUH37LVdt/8wP3
6193APoGb4NQfhlClACUkB8PaPN+i2RtwrGHhYrK1Z3md9FTlzercS5hVK5AQEYdvGXCl1r6RZ3t
WWnv/cJKv/n+eN352fPXnb+J8dD9wmjF7bPssYEM+uik0M9SNB9lK3TIo7EQq2/j2E4fIxS3N6Uq
stnbLeVSNfs7pBJJTWnDTgQtivPKkEDarb1DHlbebe1k/ba0S3FXCQUzT3sYH3nn6gsDuZE3M6Tu
qmk22er+PmrH5nts6M89idgXpcUNKXD95gHXlGSd4K2mq4oCPAP0S6KW3zqnobZeISOAtkZ9LmCd
HTKhuDdywA8xnjBSxPMjD8u1mhWkizr0K6jqhQyIh9aBfmrFe2wbIx6duO1h1teuIl1RISew5/fq
X/Zyp9TOATYyfxsXzMdG8+g/x/lDcRKIyuATU4Y7VGuwiCt77wHDTnVRa6n9tcb2q4zbb3Cs4GMU
HYa7IQKKZZUaO6qo8V011eRMsD94ifTsJGOZsuzbRh1fYbYhzBwV7p2ao4ydlDaM5Lp7TKm6cuf7
swmF2T22vWYuk94PN3LUyxX/VsW35EaODj16EaUznRPBtX0T9CEmMpPzUKhWd9CMrIG3UqzHeqie
u7HKth5Mv/VkDiB21C9xo1dvlWF2K/6YcNflbvXoafmDghj3m2oO9U1feTZiJap2UkuI1O484Lvj
t5h88QOmWsjyq0O/vJ6ID7L8tj+DBPwSDRhABmTnH3JA1ktU8H7s5b2SP/gxskFy77fR/9O4aD4z
tTLO3KN4nisUSj076C5jlr91RtMfZAvIhbtRzM7Eq5lB0jDdBWnd2vFCtEHpmTorQowgn0UXaEZ1
lByVMvkkWxksvNshQTEnFKg2RclnF/r2xkS/iWdXh3Dvj241naYNgnXJBhLyR7eM/lO3jg/kCi4Q
9p78D84TZJGDnldHRcTj2UG3B38ktzqrakJSGog45Fsdb1LFjMRSHpE58bem82Mmx2SvuQj1NZJa
ZO6AmhyvfXK3ypy5zoqX7DwqW+PgcEQRZS+mE7nrwvFzytRFvtfV3oddNbcbqd36+xAKB2JJBnpc
lI4a/Aj9CJJ7WtX2a61o3pPM6I+hrLpSiEDhNc+SdT+Xa+VIhhPpyIOU9sfwL8fIXbn5GEZywvzf
bJ1Zc6NMtkV/ERGQzK8CzZLnoewXwi67mOdk/PV3gb/b1bdvvzgskF0uSZB5ztl7LxjmcJG6LO4t
0yckLNz0nZrcmUv+5/peWMgtGDILDXfw/znB3dje2Hn7zwlRL67w5d1zY1ZYPNbiRkQzDYcg0hBM
EEvSEZeO7Xru+Kh0xHIlj7mDA3OqmnOOiK666ZSSCIuyPSRxroOK0rSnZurGGyK/HsPlUdE041O6
BzyvPa0HxtQCYsr9dT1E04KEgka1WIt4NlwIOCrFpGzXs5FIteOkZ0RAm2Z4NSznI+wM9UGOv/tS
L++bOtUe8j4paMWByV7PrV8Y9OJFS4f8XC1PSQIMvVXY364n10MC4Jhft/m4W3+JbtQRLcT4Ahw2
KrrqNbM1cdNrFO7jMJevXa3Ohxqvqb+ebehP+hX8jeN6Vg2Lt9RordtRj2eSTnYGmbTHf15Gct4H
f3ZZgtuEcLJp0cvSVsjvunjM71wnfMcNn5xiiEOoUf71vHB9vD7RaYM3/CjJaf3Z9cdIcQkPnbmV
RsqYr03xJCZz/KIH7Snsh4YcJiX01WAeLiP9iHukbbS4lhOEJ5Mebrrirm9U90KsFgbG5QQt20uU
Es/PK1sdpV7GO3WQ7YfzK7U6RkE0rHYOt4tDjwvip+GoOpMvk8T66FCUOtFnWpEcOaSOc6JNljyY
Kv/dpG3iT1sjJJAcmoHKO8DnLQsUdIWZH/ScHIfPJpvJ2ksUkvVj7Wn9og2GT09Kvy8Xs0aCf2bD
2KG4rCelS2pamDUW+XmcNVF87lXSIP31LLRlhxAmSsH14RSq1b1NBiIxqh145hHMXjkbt0pBIHg4
OOnOBucCNWo5CD7hqqeWJDiWR8TqGbekT+RXa+n6ZegNGfV0cu8E2Ej+PsWRZC3klgZqNsdhKeM0
/11b8tFOe4F8WW/3tET1A6HO/ePfZ+AkfWTz+v+eQfhEuDHbgo5NfsD3w1hoyBeHOEiPLdIu+ppd
U5S7Ym6hj2mldrDbipnHqpSK0MkfenVQN6TYIQ/6+5ibQnOfjnl7r9ctQRD0LVIF0sbaM7LJAYni
TnvNqGgORSV4LxY9ZxEvqank3JBoxrZ5ef56HKL0z/G/z4cA/kG4q8GNg2DLp9SB/JQuusiIW8Re
TEO/bZb5tgQl4iUZKhugBuWr5nAZq13EtWynz6FBSOdyWG/C6crq3yLF0Jb4H/TXFu3krYuQaBsx
yiWLgPFeaBgPa429nkxHOHz/9+RaoqdoErdBjDmCHJ1+ri5ZppkPtt6/rg1+PSUwhEKg/jlOa/Pf
joM/bfa21D5IXKpuJk1U5CRYyXs7U2svUqIpND46p9OejQ6UQEg1flYJdOJyKzXP0gP7yXCj3c8+
eaZ5rrpxvB2W7THB1D2JBmZ+I01tS2bA9NDX5PdhGHzQFsdvjjpuffRjJORRWETOQxIhdMWCGYLP
tRHqz2r1exgg7LRV8A125U1naPo6R5jm+6a1iN9BLKPlbrw3rCh/SEGOK0pwlUbZPnKjunFyAf4q
Upqdq87Wfn1YaSx0jRK+sAt2zynKZ29Y1A0ozw0Ad0p+RsKyi92elEaj/Fo1UElAD47JU3bN6tS8
V7Lu53g6EMPEDiK7uiqJhP8U/7k5ZYwr7NM0EoO2vpQ6EXOyjL+IJI89rSOFEo2ifWChIrOrmJoH
tLTaJs/bt97K3Ke85t2eg/Ytn9VpW3ZGdNatrLozarCFhKqaezUjv+RnobUzo6LuJcHsZ0leV1Z9
8XKauXWHD6/eYUY0fHV0s9JbAlAsQxvvJ7KWtmOFeOyeVC95V+jhi3DJFtB0pX2oq9y9ho1xXh+t
X0hYsbeLSM9fH85TFZ9+TAA4VAj7R8Kva2Xwyk03Re9j6Ze5SqbLJFCbuVITr0bc32laZ30tT63D
/U+pNYWoE3aKNL+rYA6vvBDxpSNCC/PKNTXc8Loe/vulsRUajutEqLOxQptWE/gFso3dWiYRRzGc
qoQwoHipi/Ss7x7Mip37UlGttVVpVmCF6/y6Fk5LoBTd2HahhrOJXgjxIzAxuWFj21zQ10FcXL+1
ITweqOKpTmN/3VwAiSBjDQ7OcW6t8XUKop/j0Tj/cxweyAjXI/IViYIWBEd2svQuejTM4Q31GSXr
8qhH638iRYBKc32L/nXWWM4Giasc17Prk3OiDevJ0I7mKnBD0Icoa9G1KWND30uZn4tF0fb3+Pow
4INzUn7uE9EASibu09lXU6QxgdOwgGuOdbDQmjLEBkwuBnKqKxhYeWHof+rL3FbjHzYuX2nWOi/r
z1IvqiR1PWhoDgjoUfVPlOpbe1H86017Bpyivg/UAZQrbfgQtQZlnybS8+iK/jIZZYRCWK8uZpkw
PwFQ1dF6+hhBccdo5EAgEkSihXX+5YQEDbLSYwMbLNUXtc7fOBYSjFphHpssG+grdeo2cKX7OMYl
4Y9EmHqo3uobJtgvPQLYezuW5a2shxqeJ3cEtuOl7zadcTInIV5b93M93FnSPLhqgx4rw+Qp9NZM
r2gvRf1p4CryfmaPWqGEWzXWyBTGeKDuWxArW40K7p/zIjZyzx0QVHNTJgIv7PLjal+NbULSBHJU
f31YYfa7jPgNNqv9lU23+pCwGq4n1y+BWt8yg4nw/pf9U0LMkWfqAbVOVPo2kw9xVCYDzbTUAMI5
2UR8n8WpNAiPWetal3VhlEU23aYjA4V/LZNxZ423Cd6jn5XVVPtxfcbPw3A5m3F2XVL/y+/I6gJD
V19Uu7Ut54zdCEIsJKh1McuQ8jMyV7K0OtnJLiOmdXQkmWf1g7YImOflS7yImteHOWGAR0eWD3Um
/v34zzP69NPA9EEEPjeG9YvVmuxIXAOSRIpU3F9vEOut4u9zJByBga184XiENoDKW36aXI0IYvSq
MWJqp26jokiPqRY8rX8R2zPk4GGmJMeYY3//wPXsz5+qOL9IiGm9nmRwZl1Lt2ztiEHPQ2iq2jmR
+TTI6th0b7mEo1uLYeLfzlqRUd6vPztUBnG7S5sJ/ktxrNq8GK8drDWvFQ36W0Js2s1QKt1ZIxio
jA0F/hTmOtLpw9v1O3f5zlZbybr2v8f+2/OysA3Jg1I//uO5629yl5//j9+5/vb/+E2LvH3boiOs
mzY7FUVpPpeGe1in/NZUp9uKsvlElfNvx00rTbetEkW7zow6NqLYlFbzkbBSuwG1wuOiT8PpuB6l
r3RXGtCDQ5PG6poewFaaAVN1UKrmn/HFPKPR6cEI/8cz1o3Q+kN/n6Hl77nd5QjKYqXtzsDbgJ7F
y+v68+quF44qYTeaqCn/eckbuy/pBZiHVVQijGQ8hzNthXGkNP0RmuDDH6f2D3czgMAl2G2pRTdk
y95Mi5adjdF41BiNkTSE0r3GywhiHAH2+lC4YAIrxXmYercmtrQdd6kWk9ow2bbngDD24WOE1/XL
emL9jnBYblO1jg6BymqtkwI84buoIdJwPSaXE+t3hj7vdE0kVyKmB+h2qrNFrSk3xOwzUK8cGHKy
KK+SgM7T6ITTvoy65D5esqOcEjJWPoZ3yI6MP0DJPRV10W83woodzv2GHqF+zsaBdgqt5cPAwNcD
FUY7ZTlmFZ/8iwkBKTzgIgERTQDfrhYOz29ssuaqCRH4cnL5Mlky2iSlrp/rRqAnS+JrYznmsTdo
uhE6Hz2ScBvhBTBfExw0l7weo8e/z+h1C+FkF6IGroicX88myLf6UmzhaNSHEMnYW50h6wSJxXJV
1GgA6dGvx0eRgJoi8fxGGTswM0b6ANe7fssoZ39+vFoeEvP3nz++Hv/744G2UGr+98dV4rS32fKv
m7CbPT1V5h2Zn861aU369ZF81CXJyWTDov5cjq/frcdMsPIEXpbDfj0h3YjNm5Y57w0Yv73II+Ws
sN0+Y8TNiOSQQLMhcf4cW0+sX/7bscqt6WmulShspnwYCBqfW0cccB7v41T2BBV3VeBx3+vPwYAL
4NmS7mGa6mvTkWSOp+99sCQqAK3pb2pq3JOd1vWuBKjxXEbN77ZQzK/lqVUIkNIOossYkEfCqNk1
zwmJv14xD73/bweNsS//Od9CCKNkd6f8oHYxDWGtfI0LK9lg8JU3hhFXr2F2Y8eieClMjdBVJXld
j844R4+GDKAvLz+T23W4JZWwPeiRHh2CwM782pEgyMp5PiX8A79MsEVVXr72KTGMarEwzpbDXJzE
lujZMQyyR2Z+SNAHylIPb9OZPBT9Fv8Jk/ypyX9HtUWCWpm+C9Th21FM07Egu+6cozdkozuMkjkY
32oy/RaFTuLF8qiqlD73bTtrL+XyeD24Pswmecdy7w+O2LNOxshiJImVkbI3Oivf9AYVNuLjg27e
E6X4YgYLj7MqnlnC5NVRtFeTrerZsAnGhF67dzECah2eyzoaXiKzF54BSJgmHCYmuBLE+Jqi3iVE
MEgcKFAwgMeQ3g4V4KvM03gfO/F9qpEIqZox94qGrUZr3qNduY0FRkhS9Da2Q9wwBWCNOD/fE60f
n2UxYCVNw5ssgw+mjkx4U/fQlToSOdOFZNR3T3jO0fBkNEbC0H0Hc3glEN6a0UU0Ep8diYBs/rI4
fswDYgzIMtwGiVltIkSw3lS4+TGIROE7sMcKo3ty456ipcRJMFZbkB3GPM8YrBHqudrBDYfHsQwu
xPvj2ythq7mjnm2wL0FFVxBVOIp1BsySLVk14iQaJu2ZThaBjWZXHaIL8aheqlgj0X9NumdAdAj7
sX8NU0gUwLjtIGWonjTw/WL4NOp4qkSq3qW1KJ6tXv+FpKL0mJ0dzSD5dpQCyZd4Ckz0/s6kVn6e
As7pAww8qGQ2qvKRSRV8Wi+z/ZxCSQzzXc5W735EVLJwWUcTEVNW68o5bBMf7RHhbxGxJq2071u6
GYYwCYyW7VPJde6PUq9up6K47wvzTjVI6DOChOVHwaAab6rWrbypzCf2jClQ15HwziJFiVMGow/u
cVETMhcU+ZENL5SjNH7T1Xtcwsfa5TVTBftnK8OlrBo4S2ctfxEtpBYshGSGELfrhjG8YJyFLnVf
MzUWz4SAPunfLpmVlIMNueSLcGruA9efzOIhaIyLPjyxd/8Tj8qtRpCqm9tP0whdZ6Aosxkj12Pd
kZrfEc9QHhWyWC21eiyiHh1XWL5rufKkaiQp9tsoHOLjaNhU6TRKwEcDji9YNGUbvSeaGh9jh/wb
zS0OQzTWOxIBBXmMOKx185BY0464F2IpIrjrBIC3t7aFlGXWiRxXRLBzO3X2s4x/qFC7rZEA3Irw
G0ZZf8DpfBNxcfOi3kkDjtcQH0IE5pt+Tiov0Yg0s0V/ZWzwyCj+eaLRvIkc90s3HJxlMFWFJv9I
PgKvWZRLyHbOSUumdI80otzBhk0Rh+nxlobH6JXh+EXcnNyi7yQiK7CY6JxERciyMGhR262oNrqK
jTqfX2mE5buAZk4otZqQnutkjanfW7lOt5ADVqfeq6F5tdvgS3FXPhuEL5XhQRISFq2ruMgLExK4
4Sewf/cADe/s0qHJ3uLHI3ex1xUJ3UYmjCSLLziOX+VYv1ia8VQPi1YMwebGDHgBW50GCzVVSFHJ
3wTZXUb1azYdusCZSJCXp0plJmFeHAltLy3Vg5sOV/ZqTCIJsXoa8MbQOTs7uuz3QWlB0sAt4IQi
32qRu2FcH3mW3TIvd8drWup/hinaB+pHZ+nAQueC39K5G9l337CRHkLD+eoF6PRIHzdVBUOnTsSn
mLPvQqIMJBa3QTPPf8Dtib/CZonewPbNuiXEOMCxOqF9Yrh9Lzp8idZMG6yaK98SID3VHO9UM00M
GXBwm2F9Isr10rgVl0JBQqwx7aa6OQ9msjhCSOWapyf8k28gseSmCau7JE4wPsOHt23jg3UD4gJV
rt0syLQQqklt4j/rD7BPf4WTbkOcVB5Rrz5IdK7lvSJTFffEeJ0tgIVh0V9yJXgLyupRlIO9KYvm
02qKeedk8Ucut+UMmr7sJeRGoX4b3S/ixqe6O7oO7XWHNq+REdZi0dDHQxgSdKrXfJbBWEOslu2j
66oAjhMEqG2X8R/EaUmsBsH/lfltZZJobQi9XphNJJc4EaVADeJSrx/ykTy7JhPJVgOTiQR23OD9
HfwI4JIdWV8x2u198GbNk+pXOcludmqdXDyBnmaAXXPI/50aYHRwwVAesy9tGz4eaqwCdew2gwon
Ee2Mu0n1+V0HD2GoJEcPltP6RSy3jpYmRDqVrRegtRMIjvyxakgcHxeud2m8GOzmwOoQ3t7mhNvI
cRtN6aelwB6pSVXYmOl9w0KxNyOS28NJvbXnJj38jlX7g4bh746yf0tpOxAz7IOdYylLQbkzge29
wmrvbG0A5q0j56vmMyIk6tfYGX2Wj9Ibxxcint2TTeMcsBdXL6lM+yYidlhFPuDhC4bVwhaWOgE4
fU6YdYqLubsbao0A+Sx87fld99hPbiE4dn7f8QboRX9W4A9AcXbBBufadqKftQUZR0hsCLGcO17s
GVgIT1FTP5CVHOyr0BwPRqzcY9mjKYjhmgJo8fGMPrW9dptoOTu7YTfrrYvLQzdJXBbnIYH7OWJx
Uub0IUW2EHwrA5cAaOxtXhsDYUvGvUxOdZi5Hu7XwQum7obehLJpLfNpjrivdAg6ITkAprFzbwKf
BXdAsGfBfysn9dLKGDM9BHOYyUWDfHzUu2BHG+xiQRti8emfzaT9FdWnppL6VlCLgZ6Sm6yhDOT/
aHrj/G4Zul+MHcsNAzA7xAmHNOEmSgErAEqRGMvKxqtF9lXGcQj9fe79iZduggdyIALuDbvyCxbd
8MC6S0IVur4hAVDMNkxXMBEbMShqNK8ZVAJPmfmHUUTcpNHHHCTs32aVsG9J6nochtz7mWdXDAS7
IdqzZpAG3cZ/rIZixWHIZ7Y5HDj6vSKwQ1+O6k3j4kZkGGrsqETIOWaRrWNtuJa9vaBBk3tRsp9S
h+dUrxEUt+TXovGcCQm+lu50PxS6vQ9c5RLK2rxrm0MyGcRAIgo1ZPFCQ3kpClM2FD26wAaDqy7k
prfN2jPS0SUAU3cP8J2vqvISW/EFdsoSZi2Lk4E3Flyj+tT3irtr1egF4b9+0Kt9p4bNvraizxrR
76bMZbo3yHxwUjBDEnAyDA4itvYOiQF+rnT8ljI7jocMIcPyKWNDzv6MPFwqlRsYDUvwaP3OyOyP
VWQHrS5PaHg32azCROzE76KsDppVvCcOkhy7Rx9k6NyptGZnx8GdlZTfWXZfsSXepYmFrc6cbpTW
rred1t/XAttQL8JsU0UAkpgbYzilrvBHV92hWMBfTCSe7/RofPoRxkA5t9upCKddAHFDMYOrnhkE
pJfM8+10fNTR6/vzFADlUr4Ns4w8IRkG5HS6rO6xSYG/ZvqfAoLjKX9vleQ5jULVpwRBFiLGu8CQ
d/2CD4ExeNQFgiN7uE5OZbHnne6mKLV8I6hnTzYY4zR2oGyRgoVrpaO7GmC2jMiYuaOiBmHBc7iI
meIRZ66S5NhWr3gICQXRl6iYwdkV6iHWGoJELW9QXSpzp4t2Q8Z9vR7lo6whTZqD8jws2BNChqED
hSnS4UFDMCE+QcePu6Im6DwlbmietmkJLyO2+S/NMIgqxfzthoQERXJkohCpd20KnDSb7epujtTC
N8t0n0yacTMM9T6pzHQLHrzzB7OEyBnmvedId/ZJ+HzL3GY7qIbxqzbcYz11sITJSPTzoISy6Hwo
snvX4uwzyqLnhu0CBMDxTo8ylGwJzHqNlIgSuFSYmHQmWKL7STx3E3cirGg3elUHm5CQaM+mTb7P
rFxssgHAqGit5I58QaIdmEfp3a1rWPii4sqLDMbfUSZSX1ry1iHBviaUgFYowRfG4FEgRb7ZJSlR
3EAKxsF4yc2bnBisZHwz0+A+cVThFzjzC1oVWz14zUi+3da5fa8F4DTB1gSbUmO/l48BVxMyPoyz
teAy0u8JokRcQJQkKVSiqP2OGS07zezD0s1kQ0x7v7USmW9dDBFcIChk7Jn4i4JOE9bV0CeXQRKI
7ibLZVcd04mE0EH4ep9qp6Atrk5WLEZsWeG+QLdUO9yR3SkpoMcNv8LeBDFeKyhj3HctYIqLxYk8
LZt2bFQdp4yejtP4VWqhX0VZM6IOPLttcg4LZ2a1w+UpIZhHSbszK2ECqtD2ZPVn8P2m6iyhcCIs
HMLyMoTNJ3sRedCacdoRc8isPHPJe0804irH0DczUm86nSGEtG4GsYiXmtSvI/ZkQSpYkBaQo9uT
RGs91qnYRTEMaVJjph0hb/NB5naCaih9tG18Kbo5MRUQCh7nlrZLq5RbbdLVrd7OB6dqWD9nYAB9
qeIbhudu9+61F/UTJmckoOqnKSwupZLRj0tOLble7wHhuBR8eeCrIkQuCOeGhPj2dz8Et7HbFr9S
XT1AUSj8xGozf9EtCgUjczs0hzzLyZBMXluSiTYUCNG2MAyaRDGgiCIBdY3RwaZs6Gm0ekH8MVwG
EN1b4mndvVH3HpZKy+OKGNjWgW9W4ALEIfYlJ30uzVqD8sd1HNIb3Sr5dpptPg2WLW6AMz4Wow+8
eiQIbbboUFbDBpRF4pUulrNJnMGiGcfRicH3sf/ueuCJJYwaT6Z4bJRII3HO/phJltgrRuU8VsxA
mPTcqH2okCbTL7A/y8IjdqvN9bvQut1sTd/MXbEXkO0JxYditHVFdCy77zoIfis4pp4CI3yRNf8b
ZywPsT7+ssqgxDBOpwQmAl1eAfsH+TRpPcWIIEragBWV6kC8x1Og6hX5Sk+0igBtk1z0OPS8LJg2
RZAdWL8VX3G2NOUZm0zcTwVvoZ22d6Jry53hOn/QC2NutIsXFJXmHh70fezm8xae9W2h6wMTrrHw
4jTbJ1Kouwq4KCOdis8dk0VGTlVFZWeroM9S3qFBN4o94PU7hAD9RcjUa4Jp9jXEgH6mqIdqSGz6
vQxvueSKCi27Y1DAJB1qiFgRZ5FM3ClNOlwiPQLfvYsi2rqGUXiJ5MVXI2lsGGVnCCgSeBeKVW1L
oT1lbthvK0O9MTSNksEwDtXYzh73k9HP3Ykbiejeay26rQnu3mhqRE6gpn9keZNcgijhPbQYf8Ii
p4pJ2G07pXESYniuGMot7wNlAQngXFvBzZxxgwSojChS2k8sfQ+mFjpbO1jynX4VhPsSItCIExpI
dTPifwVY9ZJJ87eB6s1zVFCxpQlYqpTxJY74NIbFrakZd3m+8Fq0QmXgYHxxv578EYQhai7YbZ2h
4N/UdkFl/NJEox6sfvowcv7SYTasXZ5b3GeMybeaed4lpfWOs37XpG1+zkM2QO3w2cRY8CfIyboe
djejNT5o9+posQmkDBA56NoSuW/VO+7GJCdj4zT646Ast4SwBYU2QsW1dL31bEl4UOywd8+IH0zM
aMHR0oBCDpoDJsmXG+M1c5oAxP3E2FzduhD+gpIV2Azc3quXUJKov5hdPe6sTHDFEaCcdJ8itot9
lJK3S5A1kXIYeoqQeArwjxslvC213vWLJL+JG5dYbMOeNtHA+o8d4Y7JiXsomup3H4MRikmpLggb
OSmBsC6KoK7RYPGx6gDlzsUEOCa6S+36c3AyLNmtFZ6CsTmk0XNt9roXu8BzHRVVhrRPIga4DRMW
uWu/xDoTVUeXCDBvu1cLZgSm1HuWBeTTRkrHxD0F0fgwdguLpIeh0Yky2Uyu7R5R+hyLGQc10pEL
wL8HbjnZXGPqmnlRxik/5fowHUTH8bpPHlJlyM5tPX4QfRifiqHVUEzkl3AMC26VLgrzEVxuxV1u
Zj3wmlFlItK2cHe5++GrjfdjCwfImGhVala6oQKwfQVRABiMysyKR4CQngLGlU9b7CduUfqaRGQq
mFw7OFj3rmnbiCWD166lM1C59NFaCo9NRQiJs5SdWWgiY5wofqMkvx23eXeStG/8tIgTCJN1ziyq
QUow16AQe/liq6ntI1BqD1HefaXKtGETguN1HJS9TZm91WPu/vYcdaApWaznONY8Ba+CNkbaEXt9
tTXAnGBV2JoGR9yY+w43UoxOGU2MJIQ50RJnyseeoALL3FL6qmc4x4MNABszW8D4+KDitnN1ri2d
opo4IvtExP90mEYV5RPx66EaKzubK32Qe4Xq148jl3TxxHzUl4lojZYGiqpJc9eq7uIZfbpqu/HO
mpLYT4fogOxr6fdm7rnpvpx5guIXzNdCN4lO1F+gu37YkGnKjC2PEc6gwmp6pHWNu7FkJYls8gVU
QRq2AdI66BkBZ7HTemrQZb6SuJ5bd0BBBL3uOIreRlsfTo4zH+aaVlSOxKFNBjA+3PkQYWfOro6N
EX5BxLY/QU/PeqhtidfqdWIzs0vTJvoGviy6II29vZqNvjNxb07cxzAJkrNDxqVTQq/Hs043jIsF
WbS1j1vsolWc4Ajm85K74y43mqeq0uMNo4oXXFk14UEqjf7mmmKs8xtnU4wgcxKCrrzGYCnL4pLw
9k9bjjPAqnrEZIlh0Jq+1KHntdf7PwOcoToKziy9rT87EvRgSFOATLtNNVWF52buW6G6vCNqXPpN
UD2HjktsjY3gqOzYgkUmsjXRndQGEDOmJ8jj9iujbIYGg+2j6LOAiGJiIhzIl5PJ8pzlbw5Sa7d/
NHP1u06NlBYVtIM+Hg9V1rg0PdNtqCiebZVvwurx0ViJx60g3g2yHIgnKBGXWVjFpU2FgMpMIcYy
o/C1mKUupvvfSZkthPllLNSK2whDsJvZ76OhvivGDC1imu9E37zGo8VGvjbfrKR5XlgqhCamm3Yk
ExVDLRlSMag6DKHoqQni1VFHikHuYkY3KESdW7LztV2Ca4nWxKl0mn4Xyrn0a6s+ZQZ3pTjtzk0S
MZQreSWpxzapm3MpD1v6xhdy8K6C4ipngjgMNwDVd4FLs9pqm2crhHXXzdyjBifmHoec35c6ZcTs
iuuMyghtJTdOROVK1UHSbW2/KeDUzHCoVaV7bFsj9ObBzD2YMg+YsL/6k16CkiYTjYwXmNElmalu
Ts5P4AD2pUIc6SUFrCK8oZgnRHVs5HBScm7olhEButXKP4Ve7Up9SPYQDG6hCf+O8I0cQ1scrRKN
E8JHL5bAeTNb+Rb9yYn2aOpeVS1PD8nwoJrA5Ia4K/ZGCEG8KnalJEYziNV9Zap+nKAAzcNCR0dt
7jOcs2wTeAEsXfukGtYOMG5wWeoPVVa8x3PbEQgffNJ4ElurTg9uF1ETDPD7QobpR0UpfF2triGy
w1nj/lw324a3HZxGYHDhsd7rJQpjBW5ppLW/CqNBqKP2/ow2QR+bLw0+NWVtc0bDDLWJrUiPZNcD
Sjd7euAQZWTxwXJ0MEj2FVlldaAS3am8wV6BLJcekfIkp5ypUTBdejffCrfeRen8JnRXQ5z0ziTB
s9sbFIFo5RPliWTZpV9QeyaWZw/VHo1rs7gJHeB7nftd4J3wuqXPqY5MTlqN0slFaekm1Z3aXY1Z
yw5jXX/Dw50aNDASyVHWvQWOZh8jOXigNQoudAfM4Bz+QSjeb+bxImAd72u9GbaiJ0hvLJv96DyR
rwM82bB+5QJBFKxan3KdAN3xq1LpIhdzdRQ5g+CBKyKw8ujc6tZTFXDLK+bvFsLyFq3HTDcXuFuY
nyrpag+id0CbBrDau1T3B8urSJHciJbVvp86ppyCsqSbt4q7RUuvniT7Egdpg1Kx6yZz6rdhAO0e
VIcXEabZtCgiUz5I5bj8h7JDwKhGMzvwuINVHjGHl56CZJ2LOUdwwr8N1XU4C1kDa4GNQKuAddFU
/mT51Wzycj8Iml8xm9DZ6tLT7OCGAVAE6UWv6DEOSGKTmQQpzDo14z7fSowSP4n8Zuz4aDudSwZ9
eIOilMuW2yndwNLra4jURsrWwbGVTy2iIiSDVwFEYnkjLa+0OBQ04LYpaagOlkr0uqQaMEX1zd6m
4dL2B0unD1LEjyZNBsqnaSMHO/XVhpDujAkzONgJsFXOlKmqaDwpyUceTa4nprEBpmFziUfwIemm
+CiP4bxiPSJQj6zY/KspgfmFoU027EwPU0WFvNFKmDQVqbJLia4F/YFYom6DI/yJAQ+Owfh3tyvg
bUasCeVwVsflY8vGLIa/zV25I4W5eGjC9isbHdOvYMOHA+CsMrGurG+Rb6NnBXWQerAhLyIsim0a
V/SVylujXzTxktUxG1SvpY2gNs3CXDajDYEOJ3CUJ0nOfl7VDfH288lwiOJe1iSPauY51+YrXF2a
GYmZbXvduXSOvQ2c7IjzzAMyF57brp7QE1Rkg9SIAm0zfjZFPHmaVnQ7M40eAQ+cqdcA8uW8lE08
fVBCYYyHIB1TXW+Str8vAJBvClO9rxQu7WCUu36AFk++dsAsLbGLE2MT0owC/riiA9Yg8c5ZFZ1a
2nLjBjVb7OV9dBexM9ykBQZGd8w+s2D41nL2W40wnkrCrhJSgP1kmO5Y9HjPkyTeOZaAW90rHvTZ
a2+XL3KBoJAJSdAAAQTcv/5MWngjTC+FTs2MuPUkkL94KJ8qlE5utDV72W+z/+HpvJYT17ot/ESq
Ug63BGOcs41vVAiMcs56+vNN+t/nosvdNAZpaa0ZxxwDBdh75IceM+81NL2/Jp4E7Zn+Ioz+mEz6
2ibhrlW0mazYQWlFOUI+Oq6LlCZe2xIVouDdaZMNOSvtDXMJ3+oSccVaf16gN8l9F7GMdzVC/ZLs
4Es+w3L6zwF1+HsgZG6T/QKS3aEcFcCyamEv3Q2Q1kdYlCCyUtMvWtp3tFfcdaL7I8VG9+Qt/U2m
t+/TEO9Kn+DeNBcGWUacKekdW7FfK74Ms2jxLyAnWvo89cncJw3txTyel7XduCRQlPNWSEYjpY5+
I1AnTktJJppXDzON8jtxAp2Hlo1xQDqZQQUTdmtjLpnQzva5UjzxNNV1R40JJB1tlXGIzpph7lQE
PVyydNc4oJf80KTJ96Jy5Hunfh6taV4RZJ2hhqWVpTHjbI/la1d15dqNKmXTsjlVFPDWsep5N8DK
fvtFu2PiD8rX7BuqX0xfTzRaMcSjakSNqqmsYppCZZ+be7uInox+qh98ZSBFT0QoPPJvfYsrZywM
cXPfKrdzn7RrFzFLYP/YA7p7pE9P5hBO68kqqM/m9zBHeV2hMcuJe7AL7UZr6McnI9CloYqjjWEY
mHQCme0yMl2pAZ1F3+ZSfhVG/pnrlILiFBBZaD7GZCOqT0TpavjnyIoeOg92bSOYoARdx7oJT3XM
kZ6zeksfYTX4Dhiw/js3l5TjpJlghrj4BRaoWEY4gGcfiZkjlC6hwWq9aKIKOd30JVIGCt1/4BRA
xjnCyx4OQmxGP4NO6B6aMXlaLIY+rscz1n58R2UyhWZEU0T7yMKmD772wMCNiAK0G9NbHhIYrtbg
7lbLsLxl+Yc/TOYbLDEbBhzcNeTtxN9a9NZbLmz+ZIhZSzUnAf7cWfW+bpioLPPhESHVUcJ80PGx
Y6wap9hrpHRNRfaloWuy7iMYnBB8I3FlI+ZL82tD2jWJaELndlsHOpiKuK6D+qI0LWWbdsau8Lo9
5d4Xev9/Q2R/ReH8blbZp6tWe0rhf45aPo+1wQiak8LzU9bGpknNbWu9a46T3nt2+9ygBBgnzVaf
QCAv9qNiMRgMpLGja0jpw6MuIYeX+pzZpKie0SOBRGQ7x1XQgUKyQAMOAMxh0rWabZXn56ipdsBX
01+nHMWrFM9p50AXYCMnExs50mZU2SIKTR620B7Gm4b5kI0N69DaU3E9zGIQ3aahQf1R0JAMB+eN
mZJrgwN2+oidO9pPyHVTeO6GZ78beTpTVK9Dr/qmdkQ1kh5x6xl36Kt9KTBUzNApExmZjw3pE5oX
EzGzqz7akzqsnTiqNkv0BnUw9StvRig4IZWhVWwNpH198VyBjckEKdGGGqpLeoSaY00KW1xmOE/c
mapUVOOXYsM85sJECsaU0EM/z7ABe2WZrs0Z7K9iZTez0+krfaF+Y1QfitI9FuFVsNV79SwK77CC
tivTdr76In5qK30DcFu/6ZDZ26AnnwzA+inFEBHAPGOQnWbhvoORp3epb09p9g4gBulkbiGdxoeh
KO2NNnbvg6XC9ByWq3yJn5OUzm7iUjlU2hZwAio1Q2wj7JsXO3thpFo3qk9do8IAedngdU9zDoYh
cXHAkducRzXEduo6iIT5tgzdam2rWXyT++hC5nJQ0f2svSUwTOsjHh7UOUaxyPL627FK3uM+vIkp
7K5KtT8PZv0yMP69QhRtIxRxI/ofqI6BVo+Kdr2oOmdkQkCqUheSGVd7UMz+RXVRDaS0/uEwvcPH
fHTJ0Y69ZV2bU4IR0o50VO+yGic6JDoQhk6tcf10F0Pj3i6q5970AdGo1V1Nwknvsd3KumIxIJwd
jRsvLy9TB6ypaJbfTvfWVtp8kPHfK7l/LM1oW0cvnp760FtDgN1pDqNA8GEVTPYkU/HsIeAEkeB6
srNsg+rqi8Sm0L67q3ALt5gx2ebtpCvHJYEzZ8p/JpCPw0SjamxoY/YQjzV1zZW4VMdr1X7T2uau
7Mbq5sq3PS8Aq8apJ0ii0F85FuGyrzIdqyMwWuZvbphWu9Ax8fnTQqmZaltmGI+eDhW2Bg8Puqgp
9RpC4bzluUAxrW9Muwe2aifHYelKmhaUk/O5gadVXQKg359YRTiEuqyiOW2eFlS+kN+2grFFNdCl
agsxdWCl/aUePTyEPrxDZzffOkAk11WvmSvNC4apYnIpzd2PNnochKvKze/HqcbIh5R1+yR7dUdu
Hb7foB1p7Y1+8yJlyagvb5Oi2rmz/1XE0a9WpmdSaWMGqsewUkt7Xd+FVNQ7WEUhycjWsNaZjOni
TquJwsY0ed9WliMJB7P2vZNEn0787PkmkCwzopczM8WWPnVmtTdKIKue/5kwe7HSbMgiTXhee7i4
0R6EbylW14YNbzlEzPYGJIbP9kKp14PFM6PgAdLoPW79P8zEhQ7ERzwZW5MK/lwXt7qxLTJgdppz
S7FkqmL4Z6CRLJzyvqKSylSriUx9aa27NoFBFnq9xMugWsyTj2nR6QAVv6qCpZTNNvMAE4d+dd/m
9c4uhkcful0LGV3yngdGaJ8ds/v0ACsgZVkzybxqW3RBKG0vNQ06s6Nt01BMq0+TC1t/pIOko/WA
AuO7j2YFsEgAj5F0fmboJxACiBgfjnEZ6dkGCQRzUPtXMfjhF6TTcQoypui6zwiMGpRf9KxR61qJ
T3EH91DEegP9IU7Fo109JpBnGxRaw868s6lceOgbrQwbpJ3t9y+Us+mLd0+2+h16Ga1i6ifWsqDF
mEHiFpYb4BVIGCcVnC90urHyaz3DcBeQMk+9hZVgzn0963EAwR6zjU65aRWFikGfGaRrhPXVrMOO
UF6gUNj7WfyWVpiHLnZhOiC/nIdxA1AQpQDG4za2m9+1JYOP7t3Y1An0IiZ9066i2wpioZnLcRsK
RpCi8M4b9G3blNb+plcwQZoCca4PT5mqWKj7lQxBF8urRTsNRFTq3BKn7RxtfjBJurPlwTPMeJ96
xj6cW5JALzI29FZBDtXdvs2G94KciUYLhRCXegnQTsjfQoChnbfrTefLWkibEIRZgQgH59Yp33XU
Z3dDFw6obnjGNu3LaduPPTaFCZ3OcPVno6Y57FJNyIdm26Wj+YAyUqGjpa0lbFsXuQkIMxYw0s2u
aphdyAb/vjKH9skGwObrCcJvEejcVtmMKdrpSqM8JGqjoYCB+/AbpNLCOWEz2ElOL3gAbsUggQOn
hFLAssxgKpPPMRPHwCtWakKZeUFVEzmOkaAFUnHwPiXDbu5wcHJ69Q73uub0f3WpS4M8jVAyUIu7
tu+38biAAeyM7KPPY/YMJbukVz0mb/wvYMSUMbzP2EDWTBuhVfTrGVhLd2BoCkustEQsDMxQY1jP
2vLclGCJ4PNb6SOGJR1fawdsZh4mL2NJw9GlK2Uitpywg6OQZAFlKwGHU3F1u+7dBTCw1jgKjO6i
J9rVF7RZOfqV8uqZKtW/vlS4Rz5pTB5BFBrI+KUFaMD4ombYGDuNj7CuuU5k7uiikGKXyHTn0Jub
HdQlqrFLHA/9GJq4oEejrQkwtCg2cbq0m8zwH6uB9BGX1yxn11bdn86gve9Y8GpKZW10AFJMNmcg
NO4yT9vacwiYtHQ3i02ORquksQw4ZtDaZcZXve2Za1wh6XDxZjdfVUN1l8UQ/I5dfWNW8NMTWOpr
RYNMzjf3jDwwwT2QqnSW0b3CN/aMENwHJEABKl/2DRHo2qlBcuWDQg2mxWqrxbyux0jgDvWropj3
nXQC6DZQJoAciMG+6IaC8B/oHZjEKjQ6kP8tbe9Dt40PpB6eAUKR1VCwMczpDC6INMq+LRyXnpx6
Lmnpyk/LNl4E6ta3kOFPaJYwdOuOtNHt+VhmdjAly5F+AbUP9UbtaJy7zltZ20FhxoHiFwHDxqSv
84sxZT9KNVxcyzsM8Xyv4put2Qhmgg20t89z862Mzrfd2Petgq3s5rPuV4e0086em0LP1GF7nENr
KienGX6HCpGErr3hxAVVNFyycvit226dTvGLqjv7rgQKkmcBlLmB/IT57hzDKz/bX7GuHZtyPldO
EbR186FEF5Itu+5foyo+j00WpBINqiDExouBWHGk8dPMHzI8C0hrzNxybowkUIbxMgP29U26kiJn
kATuEp59CnalRPJdFK7qNKUS2mXrpVSerNg/yS87CwrIHlM7KRT8I7zSeIAoGo4JJ4VAbjzrdR4g
WQe4zPhgMFba6mfAhyt1VD/bZTrOXXcx+vZxmR1gtvmf/Hvx1Z8Y1O5sBvIRiZJ+m+Wzn+nnyemP
SVP9mSk9NAVeYmM8Qxl+hAngMZPQrcgDeS2GSrRPiqdI807QZwT1PAp5VRCmkly7L8WSfmtAtIvp
SDR17imtubFOl1Nn+tM5yc+lZxZ19G7UQtnLR2hFeKMa9p1WmYEz98cOzpWidu+SfLm+N7G9kx45
QDdLop30Vm+1b2d+hsv+IG8xjOXY0iMkOnkrLa4kno5I1wW2DXLROmild4q77lful0O7RijyuehC
mG/z+3/Lx4JPxnJGd/XSIHjjpketomdX6WcPmuy+X6BlHi+xQ1MNPVwOxDHmgdJqu8yKDVWCiW9d
zn0SnWF+DSlaMYwbVs8osgY0R4Dr2wMSami38iVMu95HubeThyd7oc/a78U4/Pc85YEvi/NV0jaG
QX6VJdNrm9GHZjPIppAnIL+qdjlgk3G/lP2zhQre9fdZIqXpj2nS3NUtPkLYKFgAWQSyzsBaDklk
vmv81cuSgApN8DBl5knWsPfZgY6c7nzf5NVhSc2gSDnM4Zh/1toFyt8TMKsDIEswYuHOa+dbJSkP
7agFTdt9TtYPsLB3x2dwulsZzF7p2rM82yVkYbmAFtUcL5BvYA6XNv88XVSFeid+3mw2xH/dwMg4
YogjnYvMJHw1KNaiG0USV2fIp8mvyp/RjwJfZLO4Vs0/yc/UGN+KEfx5kiJ6ylXK7YUtPGsRGnZq
dB6j+UxYumI059NXUJENjevKyMVRkXy0INhaUvSCwG95uncC3hVAjHQxdfOwKNO5Md/nsv6MoxWr
ggpcp37H+nSBkj/Qdb5fSQOA17t5Aj65RHda7G+iCWs1ZsE0ZPeQBWwMhb0Mc/Og2bCiaUHI+ZCv
R3slCD9G0/i1YtCpS/3oR/8OFQWoe93xvhqdllXYhedy7H7lzlpFk87lTun+rYje9pdc0dYzNHxD
xGXlaKGnlfXYQ4l8XW20KS6yUEjIlFP6Kw/xelA4MF6fX5esab2TyUMey4K5H55Ibx1mPSH+SSAu
d5ka4YwjFLkyzfwVEO45bcKzPGCHzVyiH8N4+HM19oyIxVulVB+icby0Sx4kLQMrfl/eNCWdrHnG
OJSBOyunPns24+JDXEClGLiQ+FDfiOU2zPGiU5NY5VmG5hi4a4+vYjCJQAB34+R/g72aZzhfsKMt
80r0GjdiwowW9ea8PXrLXgycXGGSVE9JSHGYRRWTJLfeTWkwFHu0PY4qD9ceObdhRqwdv5sZtCCd
iXUKOd9s9Wo5q/14drJtbtdf6TyT83I/mmYFSmZvkfG5b7rpwnxrQOkYJ1kkmLDb2c+/VRadYSdy
/rmjoBbdm010NnGilJwCEwyVDI1IBQqL2Jj9UVZfU+rfojyraYwai3WQDdLM/mm40zVQx/wrZutM
anfySZQcWGMp/1r9chYLKeZBfiZqEsjfp21hvNra+HH1LmLchtY9XP2Nqr3Umf9VYX/EKVAfjbXu
lwmlo+wv+R76LTda7O38kJn4AQ66YTpef1VWRi7NZ0IIwOgrtjgo1SwAU/LWOp/QP59AFB5QMXwq
e1J4PQzgScUQN3eyxZJCPQ/5dCny/WKqR2/ymU3gdKfwyvWFdRPvrCT991KTKIRkxV9bDXwU/SN5
n5xmX2zVbDQvCWi5SIuvPsLWaGe5v2LLki/LqX9kj1Y8PlnauVa/SKK8RwgSz5EO7S1U/CvU/m5D
E4o4lkC8m8NCih2VW3Tgei6OIwWN2gX9kXTG4XrnKJAxl4FTYZP4SNLO7yGCqzk7beHRMQd+Jm35
HLSrCZIzJmtFqffZAbJQ++NRbh7CxksZUgmL86dymc5pzJ1l9UQc0a90XXlZbP90fVEOLdRL4DvW
rg/8mN0jL8mWI4F4UrWESwAadV2aqwnPih8tuqnH/mLA8iDrN9TfVaK96+RKWuG/Ihh/pgWPmLB/
qsaaluZqnuZjLNcgR0G+I6WIMiTapq66G7nY/75X9/9Ul33Dr6qqupOP8T1NWyWJ+hgt2Gaejltn
kNkm90zQvNh859VAy4dfb0pvXruehJ5V8CLcS+ssF6P7NIR7Aj8tq5UOPAIqHqp+VLzsjeGUVdOE
X2Ij1Fi8mfMSMeonQYTs1joNz67zqarN23+nVT4lm+CRNHpGpiEzAl0hz0Lerg79bTEnu9LTzo7J
Hu8OYld1sEeZWW8jzX7k0wOrYIP0UQCd3ldaamcxXBIdApTSSHyzweFCzG00aveUM760aC9Wy0dW
p22/xexlTXJS3P8PtMRUyeE0svTOovctFtnX/z2JLiavTkDo9Re3Kjh+cKWNinPKIRPK+wQimHgv
tkPOTq/PTzH4ANk2tU/UpqV/NvXOkIf030s0PZvaeJJ1vN61pn/51WufJUwH2Q+y/TM+qRjTb195
VUIzIMa9OnIqt8x2w+yj6ActW86yrVOV8C5XbttSv0lVBEydeyqXp1zsczRNb0U7fQ1/yNxApQPS
dABTEH/QO1rJak1mcVCG6t70USYmRFoYbmmS8MFaqj8qgD9GupegVQ4d4m9kDjbWJ7euzzejndfN
hFNOc1a1+NOuRyrFgDAXvhlETZDoOPXJIqP07tfybVq00HjVzq2ininoF1n+3hBFhHjqsnHgQzd2
Q4LpX0DIYTrtbmdq17uYz4vngsNpHh3p9GrRXa57h0lEW00g6INVBLbfbBZzfkyd9lecF5PNgd/T
Ec3QwersAF3XY46z1Y5z4t10DEzIrtGT+iCpAlg/1NG8u4bc5PqdvRZ/FfYH2lRH2Tf/7tNS7nJI
j+QF2ArO4/AzKd3nSC9OV8F5SaIgq6WwSAmRJMPPjBYlL7JQRiVx55A96aCFxfgrhYiCjnsJYlX4
P8XUj9g4w4qfZ9UGqGOeOoZVkmBQlyNMimd9+el1EMzQgVyDwT7Guc4JErjKfiRQ19kAVxfzP/ci
u7k1/ENX7MRTGhW0vYSyfGKjS4KCExBn0KNuY5jdG/MCJ4kDJWbzte+xrX6uJkfMw9y3b5oWX00F
GdZlwpQ0enWCbwJjJb51GdLztMpbPGyD/KCq0LziZfEGSYMZkXODjOzTjDa2GEcD/xym8y4C0emH
zsGh1rdi4P6+AZkRh8Y2AXybND28bfWqJc2TajaCmWeH562nZJVA2kEy3kNeVdTKqSSBpMt/BtN+
dBPr16u2BoEfahj7BBSiGELPtBDddv78sPxTcuXkGZ9xW2y0Eg4sfz7WnUFIGROCYXqr7lGBY9Mr
tKPbMov5rwFOTZd0uVm4VC2rg3gCSKQd5YrGjCK8+hb27MgeqVT0KGghDUzT838L9AuALP56r/pV
qBvxHgQ/7sDpAT7AlKDZECisx1jeSLgjXyrXK9fIZMLGyG34fcCoJDuI44Lr78vazqH/N9ALDa3v
cEw/Sncrv5XZaWBwC1TPrmvFJMtu8Kt95tnPnevQ6o2vr0dk0+PY00hDaYlz2ZKpu9m//8ueDSU8
MpxwXm7zsTxelwRnL48d5nTodmAoDNl5SvnA6Gvgo/QtV+6yOvLT6AegRJSQ0R2Uu2X8JxDPc91P
IX7V8PtnCfLyyKfSibMa9ewZNYSVYzBnxPLaaQEd/3SRN7UNJeHBeReX2dQ4tKk5ZCRB7CLZm9co
Lp8eILkHxY25ECtskEJ1NOj8Pnm77nbfQ0xBzmBYNAdEkv65j3Y6qxE71BruQQDeyN9n4K19Fd3K
AZ/N6SaeIVvp+NireXRJR3LnBrjkXv4tp30k03Td8VzQ/jJU/ybt0U8gwWWDBhLsICDwXeU7CcHE
H+Sl+9bVgZMyG2pOjPRzt3IbheWfeiCT/uzceE+TAq1BbXAF/UWdoftI9J+su2881owHG1W3jjl8
yzmQMyE/Nb39lStg0+cciXH5kqci++/6CJZmPIauQkro7Ex4IuYKFm95NrKTZN+AL/wx0P7F7xu+
GLJlhMGR7jlzP+KNxJ/ZXh7M4NHkVvDgEg8AKt/7S8sgABkL1kN+Go2xzRA/kzhdsii1Iq+n8JAp
9O0sO2iTf2F+6vt7un/bDnRt2Bv3Hp5udMej0UZktSPtB9yEkf5V1RbR+XvVUTYSD8l+ue5/1maJ
0z2DbDvZdbJOTkUJiz/yHiiDHmlTrKF1jZlYILqok4Am87OSQQJbC7dq9ijeU4JCievLbEJIBAi3
2h8l9xYPK4WTYQ2K+ij2cW79HZjunZhWCbiHZI/m5kGsbqnUp9TXAubWtuqgImxE4Gzbdznz78h2
EG78q4PIB7YtVK0gjuAoWrWqylD+v8AqsZenkREsCYIVpCAsdntZZbDtIQ7HSbgmQvqxmvvPqu/u
1HbYRT35Oj5UjIEYNjc1X0SxxhySL6f4cfo6KMnfaL9gU9qfEFw0njlUCqzXTF48I0Yew8i3HDuc
MnoGQU09TUFXd0bapk3Hh7xA5d4HyZRZZLkV6h5UPdBFFUj+8Cuf4kwImgAUnnCkmusdXExJbLaf
mh6ILQQSfVS0FFBo9yTWx1ad7yR9lstisungU100dVbCD99Hz3sTYy+GyGqnpzkGsIExU1QmOSz/
TowbRAN/YJDeYIun/o65HMOLuMfW87+84WuIsFPs5x7gyaBqP2H52QMhDJP0JWsxHvyGBPJmnq8W
zXuXoPhqlhbcngIQViucN0k2Pd9mMamTwmhLWPV+TdMleVdg0fBoMUuYRsARdLzGWADGSdJ9iE/P
A3Ji/oyuPYg4okKJFK/pTJGMN9DQMeukBfJo57QNNJU+DNDUEpjMaP0ZhbFlkHqvuNMXNbq+ocTn
1r+pam+dxdiLPfnPrkCU/6posOty4sTe1JrNemr3KiNsstv1OQT2yfJzOhEkv/P0+ldCcfnJR8s3
gIW5GRp7s4Cjl7pUp6KjmePBc6qiLs6Uj008A4VtStCUQZwRP8He1G2T4RrYHAfv72osgPo8xG0k
85rXTPtqWRTjCEfGYZni37peyfYSRz06bkDQR7u+fBQPA4XsYdCHM8MyQYHorWUe5OlXqfvAcCJN
x/kMoyZDg8s9tee/Fg+NbMmvbbSnbGO5dnVn2dGuV9zuxsV/VqSOWER5W0zxp5x3S6Mdl0z9Vqed
ONoFCamr0dPUZpczly6mQrIwyWbFwZWxA7lJCfqi2UkqJn5GThhMo+9jhnb1/0yQHMikUs5+vxWv
JA/0uhZDsiDLkz3qs32S0E2ej2dhT8tfqcSCUTnNGZukPWst4KUsOusS5IZ+vQdhucsHqdT2lySk
ah69KIJJkPhVAuox13eK7u6k7E3H6ZRNRQAm9qSFNnMp+SNduJ2+zPsOX+ux0RVnOnfJrvdNOmHG
Rf6Z4lR9p3qdqeI5bG9gtu9wXlx7B7SBzzXgtSJUX+QrpCgvBfxUfejn+kviZGaZg8VyT4A/SYe6
R7kyiZEZEA6g4IuG4lBSvqf4+QIQLfBwQTYuCFK/TVor6IOTghrtr8XjUWuw3tXM3G2K4+1v5RuX
crhItyGPPKnnS74Aieafyr7p2SfMnrwY6Wns7tVBOZnxoftrXO9NrlOqfYbWfmmgA/mg2JkuPbFR
xLAr858aDhIq9p9FuR2xDVIxdIzkWzef44gb4p9DNF97JYqfH0xjP956in6S98oHewSoNvVQKSN2
NUO5/m1mOjdyZ9KUKElp5BosL977MYqFvL44OF/2MZ2mV8/G780Xl5aK3Mkc2ShTELKy8TIEJDQ5
v9H3ZEX3eZXd6OVwjhZWnjWy1e7JcmfQ6XRp9R+7p3aAUDCPveSxS2XT8aufyn3I2fOVNsOu3N0b
s7dtfcLrQjnJgpvj9FAo3ibFeMqvqBN6XUABxPvDAsIslLKWHRPiSuSaVEJRuGeYcPY/rv/uqoM/
v82UPOBCfC9BBLfs/WmhZElUn7OjBsAAMEm9yuvyK4mUEzwA74xYQVs4rYDG4f4ZmgVPfJT2E0P7
muee5cGYaR14o3tKquMUTZ+ykqrjPECqtpEFl1tIPfejnv7S/N87m8U4tyoAkwR8L0E/iMAHPa+2
8pxGnrzcqXyyWuRPI7DMviXrU4EtpwENYXJ3nqtiUpVR7eeinNaFSzHGpUyZe5S22Qj/W9yOsUSb
6RHXYtW4FNVs99AT38rOkicIdhNX2N2bqneQblYzAdsoAojDgqWl7tBTwBnUTTNUD1BeHPUqCyjJ
EwbuNcM4SBoJDPmIh3kf45wKMmZAQtBrsqml6nEGhc58MDNgZ1+LAEkkf1Ljkvohw8jXcgXgiw28
V4xixeTokkT+F5PaMtM30P5u/NN/sSoEbXuGjXby1bI7TVcNDHiMEmZSFkznzBHv2dGhv3w57eeQ
kE8sAxi9UTuXxQ0jh79SMpfX3ZFx4oJIk+6aVH7iaTyCM16V7YCKZyYlC3odHLuiuosZ3xj6bUcw
UA7jUd5OXfRg3raOCqdZfRAzEsfJE0QLtMPpG/ScHCxjdK+b8YVJYbz88JuM095QlK2YwoGgDehV
fKRsq3E3E3cp3ZvFjl4qkDj/Reu+T2qd1w8t2DamAqXITwP8kiDMvupxSxRDXq/neHkAnv4jGy4j
wG5oqDeDdie2RF5TBhVr5G4ah4yTCGOs4KvSxls5T2KBYd49q56+RnLpOeUszjlhbMm0fTTvKja0
7FLZ2I4/PMyRstE87WtKiZDns9i7qnMOMeWIipjO+TFpS8mrVsxywndelq/Dp1gNMZs5VwMJusIX
Xs2R374x+7SS7S7/dnjLFM7f6fAiO3Rpy+N4K9+sdGx82cRiV1St+M1SYNHDrTFnaFFnV0MvdRTp
tDKDxYCW+66MRmD62rH129+GSZKxHN5kRczZePNg45ejhi9W1TermL7kW+STEtZPjL9b5U8+QwyM
7f7vf+SK5B2awRDkfK/79o8c/DFNbnQjv5d7uL41Sh6NGSZIdoW4wtnWz5BLWar6Kwt1rdcM+s8I
MBjbYNn+Jx6h7vHrDcCeKE12V5sRPmhq+yV1pwYPJfu0a8E9WufZDc/iglHlPR/lwMlxCA39HK5r
Y2HKN70F5XGSTgfMDn34m2wLzf+VHva16wHo8s33EpBZgT1bX7Lt7NxdKVn0GvF3tQQdqhDgUtCX
/5PX2ojU/3LtjjTMyCrDpxzTwjKDuHJ/6v7uv56yWy2XuYqCOS9ekwkiofqgFdWXvFsy0quN6NSt
WSsHxGPPFvUqz1V3bohONIdXlm/wo1Pz2cI0XtT1e2RD36SngU8BkuY14M4FKBMOa4w2pRU99ub0
NgCgrqpoVaoG7JPqgx+/mh49dKKXydLOUai8ZlbQE+iKEyhCdlKtJKhfMm1dvHG0LwIxEOOf4lg8
9ysjnkJy4UivLZZPPGsNZGv9vJf3pYTfow9PA5MiDPw/0A3b9FJuJmKR/581/R7UOxh88jb5UPkA
x0t/hvKmltIR9e+aaIv0882rqYMvxacHI8IINyqV4XuzLQOQVNvK9+5DgnRvir6Wwv1TkdIYbUJL
Cs1pXX1r9u1MQ6X2ICqp6wMTDK+IC2HrlmNEloo037GZ7G3fJ3fyK8BmKRM6h6QIqb91z1gmwgzn
MKkUNPubFk4CgxwZJlqy7vTDRXFGLryVBF9ezM2KtgdsNlj5ym5OTCKRg5FFmfOnPBy5Bj8tb+cW
IVp5U0r6203tm22heMr9yptIzg7OhLa3kb5rdBVleWTNIoYAHAw1/M7fEdVHspBmQQbQc++60n22
kxpACp9pme0HUA8m7ajGNDycJU7eWk3O2owk+XSRu5+m+NWJGXziCuVKrYUF6xm6TiLw9dhdaLNO
6tDurRw12KH4s7vqVBIWu3r4EKqA5blv8cXCtA3DYbdXK3jGMvUodeTMovtF63Fg6kgN4SOi4CIW
/t8hdH8w6FfrLAe2p0ADCIC5b+gIED3C8FPPfTAZqpK/iy+Ss+24DPCriKcxLBL7V3DJmDrPeU5X
oSK245tCd/yQFr3fUXsY4lucwZ30jELQV0RBeSAnVW8e4caB/e7XNR4qgX/RFJDjKw0HcRujxRIq
M3pCDrQS18h8eY5LZl3D7lfcmuHRY/CQ0Imax2uJ6VpupcFVg6tD5+NNUiqVdZU2Z0XLsjlKVirJ
Q1vMj4rWbCQ/k9KuNENp1T/aDEq72bpGnkyhgNGNZVB5HTCFBFq17laKKzJ/3WbKq/RqcoaxWl9/
/1cilumL1vmtYDOlkSd9Qync2Lb+koRUL6kFSwtBCiPyswa1GGqkmrQY5P/kYiV9kdxP87dDNP5K
s04H3iBNXtv8AgD+ee1eytPVf9K4/ZPoRLjMXQOmhuQgKBQD+gm3NNbXohFFFenlSGe60GYIT9q7
peK7ZKa+ca9do2sfGOL7pLSoB1OEodQi/WGMDj2NsPpMw11xvfqqIJAhFJJ3yOaSrrKQbRIPQRK3
uUJkINFCZ6li3ELKNmqWB1Ku63RGx/LpdrIGAN3ui3yCNGRkLVI4Km2NsjCPoM7yP3k8i9rum7Tf
SXn8urbS8PEGAN1D+XHN8Xhupr98duOv3Ke0EjUwGqUQTEXMpmTETIb3dy342XW+HmfjRXLIa9K4
TO7LlF6uRYa+7t+l0JBAx+RU3rN8uHyiJP9TFt7YTbfvYjqhFPClfRQl6nual/CDdLdmFd1I2Uqe
mKyYJ5yFSNHwZPe1DfjQZJ+yZvWsvOpAbeVxJvm4o4+61+maSqd1bPNAaalWCf9CjLYYhNa98pjm
yvcyUNkz2qfrIwfE/tonDJL+F7cKsAvzsPNnZS/OcuGI2lny7YxvcrjlJQb7g0x1DpLlSpgjpzdU
0GwhDJaGVeqy6aPlF0lkOM7P4hXdnDLS8t2r6mdE4x76Pqgp1eP1+F0NRaTeLZ79JaEBE+I0BLFW
2f9xdV7LjSvLtv0iRMCbVxK0okhRXnpBqNUSvCug4L7+jmLvfc+J87B6yZAUCZTJypw5psp1v5la
+pjS+6xCTDktD1NHM6bUNnAi725VHhUdRiBd8+YzVZ9C1QVbTxVjaCZ3P9Sft4x/O7g9yiNaH+ge
/S9izr3ui30c9bTY9r+qwJ9MqHLTL1VpUatG7fbvYKPVvm06RujN0UllCdXIUzNLpRcbbQYJ0QPa
IaYhBVnGX5E+vCgZRxRgvCOe1N0RKYov5ot6FqVdTmX1VX1tt+murKa9+t1NO4aWIPHgOfNelGxJ
/TX8D5AF014Wfd/umJq4U/sQJ9ObKJKdXfmHGpKboTAIL+pFVZKyzrxrMAMYYZFRb039XE0cMXyh
e32ydpM7f6tqvJpc6hdKi6OyGsuvDPIVLtSPao7VBjV63gu2EN/q77bS3CRNQCsLAmMlkFOvqx6g
zixKVFUot6uh+LdsIvgd9PhNvfN0Ds49RK2F3Lu6+OoeGai/Nupvqxdx6oIejogHobxRm5xKDo9N
jbm1oBUwoNDdctuqPyoF5TFCbuUO0DHFgokK5zSVgewYu00kz01ThL6VoS0x/xaU5iLWtSI/JVHx
UXH0ooVsT80C/q+JxDD7S9/c3wD1MQrvkirfRC0gl87fRFvC1PFoM/QZT923ylwlFo1KK7ucDkQD
iGmR0ajDeOlf7ZY2EfKHKs1++wDC7Dat1HFZJlZmQAEvokziWbsySfZC4nf6laI1jJnQk1o6WUr7
8d//IV9faU/9V3z3hid1S9Tv1bBQ/8+hgC5efU5cdQtIes8dVUSPVOGg3HGUddpR6WnUsFJqP7V8
K8Bm12oX9bU0kLcQNdEf9G5fRN/uaaq4aQTVcqPWfrWEBIt16hH1qB1XwM7T/ObRrrxvVRVVP1M1
E1UddTXrYjDBlmqAzNzeCvtNZd1DTN+qPVetAbfTsNDrDwNlIM9V4yVL3R9ZDNvFnw5KeKWGge/k
NBfLvRq3S+FcgZ2B2OATs6gbCBAHrlDTxwdYKtts4KKqTS9YdkVZHpK8/ojsb272i9oHarXPqElE
u1ISQjoNl8peZ1WwUxubOoKrP6gmi5oDHY1xkstG95u6wqriof6vHhJEwUZQCVHTWwn2lAKAKokS
C2xVFlhVW9KRRF3lrpXJW00iQo1eVTAzVKIyXd6Fbd2n45Xebgrq7Ar8SpWAVC7Tlu5ZxJArVJBM
yKoKF4NBjGT9DNJ9TDX3W71JtRRgd8A4cdaLNty7JS6Ek3ZVV1J9ysj1f1xH/9D92w1UD6+ziLqJ
AxXnP0/X7UcL6rPag9xmRNx5Xw0jZKfqp03iR7fwL3PbQJpURa7xFjR4kFWWEVMx6iZqaqptJ3Z6
VHQEIs0vCjHwP48ZUgV1UdX7VMN9VMPR3zma+6Ju3DBfikB7dvI8pMcJ05XmjXVXrbmcWWgqn67U
1FYkLG+luNsip7ZKv2O6zuuBcw9yuT834QbJTvAQO+E5R7V1q5ytrwQ5tZyQzP4Tb8D2DNtkPimR
GP0eX0qelEz5VyfoQUUTxtiQEkOUxlprLmUUIg4lPLWxqu+rJ7U6mZ4KNZyLyj+oM6ba+Aq6UYM+
e5J2+UftOJPpvZjilv9RmRQV/CJjX+XZ9HxL1vCU0ajUMg1fijtdc96xg7Nxj2M44IW/emy8/meB
VFfBSMTvGuzZt4rJ1NVVKyQ1LnzFo2PUmn97CCnI8OcPG+0c99ulfcwy4ZFQn1Oj9BbmkT9PUoAF
VA1UiUqNWJZrGlijlbqit3VJlTq6uF9Fc3KrTSll000FlUccSeLlUeXSVUwT+MTG3hJvx6i6U9UE
mse+x5RQuymrp9T6VauamkedP7517qO6sLebp4bkYiVKxKKKZktNF7+sbsGZeuf/3dyw53ixewxH
EBPo2lHNQhWl3BY4CnrqoY0VHKh+UtA7OI73rETet+2PFUhpg/VhZ/T6V1Iwc7T+1wiSxznAnJXb
pk4aSvpudvSkinqjkl/qvphLQkHlX7iTBO6hduytekn1X9lZyGdJjgCsYHCqq9r59r1v1uFt9nn0
2Za02HGGUHdJfczb+GKtolMULtNPbHXbLB9vT1VPH5mweutdZ5pK1NhTE6RUPaVGibUGCz5TSsue
gsZ7vgWMabtSr6hyhGnmHwBk3Uo2akbequIOdgsAcyEOc2vUfQI98EeVTNuufvCcgr7A4DC6GlE+
dRBiqICdUj1GG/LvZa9KNb1rfwxk7A0M4zOyVZxSiRxUx4z+K0RLnSJx/qQ+2ik5XUcutGmJrYwR
lSIPnYbqrEGdS9XeD0OSSzn+jdhC8RfmbFVjMqi8XmrwaPbfge3VZekZWcyUnwrtdJd28tZVd9Xq
7i1vs7/Cjz5ur+Uy4mkdgc250F5CGMU+7NfNuXKw7anmJweMpj40fwK5oOnjrKWbm9py7mii/FqU
/jdK3hp8kChk9sSJ6oPFOClrvbZNN6p2qWro6uPfCpOBfO/GjVqj1bcqqngeBv0mP1mSgTVyWXGj
vwT5d7VaF0vxWphA//7t9i3tuhAm7pQs5lYjs2Mybb3zpF5QhQNKgkep5iniFKemnVqA1HRU2y7Q
dXJM5bMqgKrH1SDkShstBalMtZEoBbnV1xst9Y/qzKCep06MqF73edPiJMydV0tfOo4fAf4DPopK
jqGq8heAhcP4E7ZE/aMmo4qt/GLbFuLbnTLa4GGdcR/UiiHpEVADVGn5+nxvm9joNTC+/rOYqHhC
aWAdiK5Z2d3/V2akPk2ZWNc+cW8ly7SCveQtWPZMt2XWEWIth+w8zdnPf7f0LPY/Jn5u2AZGWeLR
GkvMrjmfJcuvCjXUu/SKp1g2T2p3IbG0Jwm3U9NDPQzbuR+E9+w56oFq7fALLAYCE2E+WQAVS3TF
fctWp0RYar1pZj/sRtZ/2dAzTdk2xfebuMVMixD0PQpplmke68fJbflSf0m9EXN09jnaANsNAE48
/VtUCbri+qOkLDrW7f2ETLcf32pj/iU1/sH15gT+qU6FKuwLUkgvMrv0ASlQdZ+ipLt0FpRQtQ6b
dF0wyvUI5b2QULD5JJwxpnzgvHELikQ6HCAcblWFUa0U6mbhSfYKfli9GZrPbnGQ7Rt/HZBDMn6s
EGMowYao+7MtMLML2AsjZZfnTg9qOKr/blInNcjVAPY0mCyxFvYtXlxEIOoBN8lvJZUqCQo9CTml
9qWN6q2mV2wwSYoyuP6bdhDRgi1HtlG3XMWtgycPsp+2t6r0pxaX76rerXYjpXmMT7Vlvt/ell3M
X32T3bm0nReORHDLFQJ++ndlwBWjVqg2elWnrVQGnNxyMefNpmGyrCi0QKOEcX/KJA817IXToJWj
c1/utFjzDmakPQA9NsM+joBj1hqUxqG1143Z/jiJUz24Bgz8TD+UTR2dsY2iB0DDscKr/I304EiB
a4TlivTGrr90ZD1XTxTbKhNi4/k4IduByEKZ6+UuHW2cJcx5141o2uJqzA5aJDSg1HI1LVV8BSfP
SBsfEtRmZGd80MFb24qbY4003kQiO+va+JxYxo/TGNqhsQt4hsjXNnXSHG28yA5TlCvqsAXcqCv9
7YQKZTLvUO69C3k2+QArmEfYr2BnscmG6FCWqBHNsUmuxtitMg/uOqbDNIqBLk0c2tSiYrBhg/Om
NeCYrM/uxY4m+85oJlRc0rlkhabg4cG2sPrHMhqcrVUictTFxskaE1hE5qw58AFqXXlahfS9fzRK
U4SGF8AMpC+EHnwMaTWzfi0GYa2WuP/ICrqnR2/ZJ3I0OKXSF8LBP4IBdOkm69IJMjwuljrbWoVI
EByKELPI6X5GnFIbRTh07d8CClbRzJDcdK41Bowh0C59RdPpgGh6CK0OeE05luNKNPMAJtSngu5l
R2umWOvadbVxtcRdz5jUYkjDutLTH+qO8YtlBGFvQZevihcIL6DMKutSFsMhT2d7FeADDQfafzQC
a+Rx4lu6xZlWQgPSPI2Wo2GuHcI3fZj/WP50wq0KQF5iZRtTvGgUtdM8vZNeM62RHJ2A+r8YUAhX
0h95Mox+zXH3Y5v+rUSCu5Usn4DeFirzX4Ve6+3y3BeEcfRBwWkyWA1mPl9pv+gxXZ5Lp0Gvprdd
6m+ANwjjpqAPx1SXK2Da2y6tXyPV/GKBA2lbfCqYClYAJSryZXFaIvowNZ31AedbZViS0CFLJrmj
Th4AVc6GnGbnhf7cZdCuNY3Yo06up9CQ72fxIbcYNAXsgmSmsdGwD91iTkegsazSBe3cJl1owAi+
kqE3zrRtk5SZ4/ggmQFxMISD/YWZsrvtaQpU3e5HgrXN9CeWy8lnH1ultkQb1giEYOa014UDSKxu
Tr6HbDtyZn0bSRbTMsrg6DgLphNVd/SMothqOeS/iBV5lcGz3CjyvhexQ2mOAV1cr1ea5b7PS3Ex
6sk+5nG7AXRDW0jbYIoCYNwYzDAZ3HE1xdYzVsQgmzklpxFNmwkmHGM2AaiiUlVR/CQtuR9TT98O
Ot0ScROvRYY40wCrv7SVs8GdDJxEh7RejAM+wWI/lGW9142yWjlVOtHP+6i7trFLeWd0lpB85F0M
PYg7U5/n3USotRgjnVI16GY5yGwXGcO8AjzyZ/k1xfwOlhb3CM/GIQV69ARJo+jHLQ3bDDXYzKYS
q1njuG0shotXZbsxVg6HOUqkVDdfR9ohVaOpTtvyUSx8as/qvBXl9ks+293aLvDUxaCipV92jigr
fmlLTXfh/FQHFdKVpdW2Ohbf1rVuZ9x/EsxeygksQpvRmijGc+kh148mCEmBQMuYGrQBKLMBvalK
AJ+GEVZT42xHpJVJXyA1t/CjQa25rYwPm0T5MXKGzVDAB5iBjIaLEz8bcpmRvZvl2k5nSvne4q8D
x7xDIVIf/Kij+TYdt/VgYFkEcMIYocVaA1YGPh1oDIc8FvIpC3UnUN6yU7Zy2wniJrYQdhMMK8tv
g7DxDHLNuVejRqfnxMlkCe/3N4hoj5LYOZXFq1U48b7IJWKDGfDCEM/HpPTCMRExOjH/2tB5bgnI
kzKD6DgXZM8baXOT02DtjhXunGe2TGPlelQXC/rYVoZ4SgL9PKpEfgJ1ByXvQn9xRs+L1E1qGlUI
vXsMO9d4dVv6w3P2fTICUdJ4THCMKMzK/gxaHVKkIy5jWb0aI+oBnGC0Ih83IF2eXG3wwU0ngJzd
9hf0MfT+JvjE59AKe+3sUTJnC45fKEEG6zzqkT3iGo0J0ByAX0ccf29U347mbamrab1z1QTjz/MY
ahrAJHA3Di3u5m8d4YwsXVBcHSeEyDF2Czt+mplUeIcS4wYIQTVyEmL8+a45N2iBnl3PZYH3pz1S
RKw1M+jtmYsC0LbB5QVlexgMbSuk/UIWUDBqpx4o3LHNpifjPuvqTUFQSSgQZDtAt99JxzscoVnY
FaFsYHmbwDHuZaFR7CKBt0mLq+v2e9/CnNWbH8zi2HdpuuVj08hnyg/pOtjRVfpnF/WbbG6QiVHa
c6f4D3igZiOq1zKW5rEpC/MobStft45OQS2fjo30WW4GiGUOnu4a4IGJSQemtiZvADwlKKyt7/jN
sfKtvTUt445W42tt0E05aSCAXJCGbJYW4FfdWfB0AsHOYX01JrE8EPoHK3NqcaVOZXu8vQ7g7XyF
kTO0Rqt7wyPlvbJBMtq0PrfS+DD0eAmXEnCvboBVp1FKL+R7PVJIoG42YIkKS66oaabsUsrWXSA4
nlYWZkfPk1tr2zEXd8AoaBTCic1JjV0f9c8jjMN1UhSPhSyAfqp/EstsjzB4aNXL25/WJhyFunBx
OjpRzPI0dJl9qNulOwZ62x07kV9wWoSUyQFIZgDhZU5tf6BjqtaOU5U1QHjFwUGtsAIxTkHZRKhl
QsHfFKuWM0IZWdciX9a2z3liaVtr57nt3vRo5zd0ABUlNtmId0qxuWU6hMtQiBKWK4/4VG/HDXeZ
zLK6inmZ1FvN0p/GZcg2hNPshNNIVd+SBiX1iqZe16p7zm9RzXqVg9IJamJFI2d5aOoj2O36ONQO
aSSCq2LGOCMfJ2tlJt7aNOE7ThVegHWVY0JT3nmjhHhGiGgt8tuxGG84UJxsVEuNYC8cc/jAtcfQ
iezXwqe9gLT0NrHwTQq0MwIZJLvTdumicFyM59LHXKrCwq1GGaBGydB4HLsaUqXC6fKN3pQUFIYF
Pqmx6iczZJ0g4EjqVUNn7Dznwyanm2Wt22CVht9YUcXwL0m2dLueLQvIJGD0spAtDQ63ufQSswd9
u/AfVvoMOTHpCjDCHXXa2J5XNmHsOtEwT6lVbnH0Q8vvT9kA9qrS7iyrgNs7dVD1spx+mOgkrPk7
WxaaGGT97hKeeJ2/1TJL0c7Yh5LYtEKvSzcznhMsgM4JIbABUDb71AqoKIPBRda6H8NlZAeWzjWy
P1ODOySD4Cycyd54gvSdQjHa8zrSCEwKbKAa6eIUgD9lmRzLDGNG/VUUtLmvZqbd0RxK2ChTPQA1
NMmPrm8/1dWvmtujHMn99rKR0Xf7sshyDxiOesC/J9yemxotfZPNdXSR5mnkvYqEcN1MHHW/K8QM
6NvYM6p83C+B8NauQrtYZvBsjNN9jP8A859rMGHK2VWiIzgnNsilvQY0MK7bHouMQHbrDjJxwtYw
V9m80fX+XmYxOa0JaUxT9BJPSRKNWbfryYSaamUNXEyWCO5R6zjjJhur3yH1rplZRndxkuwwvINe
6Uc/+Rw8LMHfvqfjMcp1bxcvMwpTYA1Tb1/YxbVVVZ2SLnhufPRSAkVTujT7ns0eK7Zk38dU3snN
FxtzAV5Se0e2gs6otsOAUqUaewffqPS90DNvNcfmpm/ad3/TBlB8nGwMiCuJdArTuosL/6PDhWxF
n2p39KtgbWuRtxP+S0w2ZN1TZ1wN2ETupYarTkKDjT1SAwbBj1314u3ngX6TCn8M2mneHJx1ORF7
HCQF3O2JZJFqbA2NxXZOi8biVc3GqUKgj8JzuXPbnZyD5s4znHaj1vI5NpI1tmP6upQGK3yogbxc
1y3VQjqh5DqaqSbHNiil4qHz8amQ4H4KPP0so3j0hFFAoxI/fqNdRvhVdAvt07EjgQy2eHDix057
zjuM6QbNCi0lAzO12sTpYzmReDo5fhCObQWcuhewyNsSx+XBX5eN/aqboLnKSpxdQ38Ei46zV8nG
v9jNkdaft3IeX9qyf4/GEnpomR5z/JtZYpDjRzMaCHsSF7MltF/UaRsKogUxf/nRzGxeYU1S1b9G
OoVektkbXUQw8Iu17tZZaAzjyQCpvYpqMqmgwB6mxiVYa7Fey1HiokhZF7oU6zlbXhov4VroCoqW
q8NFkwSb1hU7d0r7o5nHF4/zH0orjWNaE89rp47+pPpyCPCTCgO9WNVacLb6qd9QjvvWxj7BExkM
+2I6B21IQ1o+UJA3WHQisQy1QvrraUlJFpKZ28baviJy2vet/4spSVNEC7aqGmEqQtqG8SDc9r3T
ZbD2RyPMbOMuyOqnsfMRiBRgyM3uvrGwEpym4aEb7WtQLZcG9tcq8rDfQEhDHmPTGTYWIR14CnIs
iKadA2qDvdDbBg4TQiR/VxbTBefsYzv3T8J03t0gP/UDCDR4K2z97V3lWPxF37gOcEVNI6P6PtzP
BV2dWBhqfXnn6s49gkAoh6IVYZz5D2Q3V3jdDQ+WJT9icnfrhqxlHTkEAbCbyViYG6lx7aMCWWie
utUJqP6gX1MMu8yM203tpovEd5VhiQS0zVwZJVmAoenuFv3Tw+83LeqTqIuzMH17OwZxt2KX3L+Z
MwLR1MolExVymhsckmZON24/DCFOOSb5xwR0Uj7wx11fPuCog6nXXzmN5rHW8FftvPq9dN214YN+
7OYnrdIpkjPXU4GVkMCQQ+YxWxKJ59WSyQd0+xu7BrpJR+yDr/kHgKblphvlneEiZxzEnZ7T8FMV
0QPOugMfO9hqqbvJSXOvDM/QwjrGF8QzWyNcrOatcrprZwnECNh+VOVcUX5oQr0glmsZ31teZEsD
ENYSCbGq92sY2VNni3Obub+m/Rb0BPgcMR4Alu2Dym83Ph34sLJPtuYEWykwjcxj45nV9bLMLoAz
smUqBBuc7JI6aOYotHCeFPkKrj/IxGH91uwjm1RG34Ckj7Yi7e4IqdwMIjjAlpZyOyISLAlD5DBi
lREcmiWLVYvLxKpPAGxNBAMuS6Jp85GM/nFywFQmNk1B8Un0FqeJdN6iF0Wvp0EbFJ5xvd2vKKuJ
uygml83OVIfCKmjfW429yOwuuEXtRcHm0fcihAe0Th0gZwaOWis9X8huWcWlq6JPDzf1pSleOxd5
Sl4fDJp+dpx2uuP//KORB/tf395+0Tj6ts4GZy/Hsaq2fdZLnB4xCVjPo6kS782/n6XkyO8WUaTk
N9WX2DBFbIMqR5R00NmmORDH2z9+NewsIP57zQ2urZ7Ne5u7T1KbJHhr1+gojp031x9ZoF9cvXxu
7QFdn+8esxTYlkGTyQPNownryXzMK5+OtR6LLs1OAsx4M2D3XlRucpiOgWXRjlu/xSnQwBFTRSKQ
AIgUlSxYNuSuPbnDVXS/WFoBPJWAujY/tYT3Aeb0m2EbH4Wrb7SuxvHHg4c5JNUBLGhxjB7pFas4
kxA+AYBL1zgBPGR9rz9Z9hlVC74OYw33dmw+MkvHaXSOd3j15Yc6S3wsV1bAgqfdLCdA/DQijr3d
cbItAPZ5mxmu44gZ1bobqgI1onnVg/65KusLLkJ0PbTxXp+qfj20mr6Legno107vFzurNtCSKTgx
Y1cZOrzFNYoDsPUf4oaDL+CfmI3Uwpg0y6rtJfG98xOZZbehZxXuVwpbTY+uQPFEmEzNhdiM5u3Y
zEJwL84Kv0BPhUaXLCrTMIvqe+X9ofwEPL9+aGpYadBHTS+6+qZ2NVhy0T88yLjd1ZNrrKZyfqWy
JzDIiu+DnlPmHIlqVfvGN4KPT+G8lwYxIeJf3qA8jTKj4Zvjf1bt9N7daKJCbRCMO+oV5RrmrrbA
E28t53txqIb5c/xrWc59oeFrRP/ZxkB6TzAwPWnxDwTSl8o/dSN5JjMgJeZW1SGYujug0cU+dzZg
WbGHkVy2MSNnoo20Ktqg19Nqo5svvlPflS0UcqclC9U4i7ZTL146/TnpYDmr7DKWaMGp8/unuaWS
0UE2HGL/6WaTlqT9nUaZet3Dkaj7pFo3EQIG5UVU9MQWQWc9TU69DeBMHSwV67extpmjeJuP4sHJ
+mNmlFtqsxqWECQBoaIx9zHY1Kbhw7WpRaad8SMQWq9u13cUGv1rLiZHltuHA6se7hTee/nUxPHR
CvRl77m+IA05nnRN7Bw5vs/UbLZWH19jqUfrSSNPOgHGXDlNk58cE8p3mhtnwnpxxDIDz9u8wVWm
75d9QVvypuGVNwJk42qQ0bg1l3o6sfFfcQSpd7ItThC0k7CvgBf5LVbweuQ8x2Tp17rOyUUrWYc0
hM5ELuCivaDCtD1YyPy62L4gRHfg/Zc/JJuLEItMc7H985wQ+2dJSUZuFvgPGTjcRRrcYzxY8bKS
JnbBtuSSR9lXVc/OBg0zrqbUCGvo3m3MyoQfUb7tgmVazc7g3/tsq6zbIzIA9W1r5o3ccbIhEzLf
3x5x+3nuFRzmmxJ/Sh6sh5Oy1sYpHENMAN06Ey3sJi1dOEi0zr03fw0t9p5mZdr3t3+gKjr/vio7
5b6Indfq9jN8Kmf6jsT5/zy2XAgVB7+jt65ytTm8/VqkfXs3WwXIRF92yOd4+VEGn3btf+E2yljJ
QKdP2Erem+qr27cIhLuTi7/j7bvbz6Fe+Nhok4SguQacKxOEtPriZ9t/3+Mrd6qT2DnMhmPezwG9
NUvMeXMezHtpxqSAU681SBH6uGT/zw/B8QA1yUtzc/vh7ckpFROPOO5Imc/FXUIhkIxcO47qleMy
EnNI/O8e9KpABKkecnsuE2fcRgnOEKW0g/uc1Ohaz2w/9GrJJ8x0DjC1+s3AoD0K0R1uv7CWNLrv
HYQb5iQebj+6PT8I7G8tqeL97bvbz9sINxj8X4zw9qSmHu0t1pFY3v//l7XN8QBoIT+3C9BWlvHk
BOEXL4dR1neDMmbp7RkMMb9MEY2DKO7HR1bw9iAqyRk8LaKQU3J50qJ5n2ssc5ibtWs5Os/4PO9S
UXDq0ykN1Fn9CHmFkLsBbeyIpqJTDxUuuo+tncGWALZx1TshtnFE+xRgUQ3M84IEPa2BKQ9QL/Ok
27fQR1YRapS1bxQfC1aoo93hy0HyCp+ndaNR/V8KnIPM5KoCybwgShny4MONvAc/Y2GhniJSeUfq
/NBihgT4vtvG0xJgMzKEnU9XWltFTJL0RL17VEznyS/JaASkHioCdpw97qXak3OM6hdTp4DDSYY5
9ahTGQFSEm/wnsC5tjmOPlkYL/LOTSy3QZReTM0553LYju0C56eI700X2x3NeuojLLPy1vLW6FDe
I8yj6AqhMbmLSE64LdBvjZZVnM8p8RzKmKhexsuly3OeJXx4B13/ZpYwrQwgOikdW7ZEqZ/7b0OK
vanhNYdSFjtrqvZBcp2L4iBHrdj7TrR3XT1eN85Mzwql4N6xzl7V72Xfv1uJf/Zaf8SKuztipKiz
TLMOUmx/8RDDFpk4lYX1FrcecT63k8MX2gPebzw9UAYkNO5p3a6QF1J3oAJ8ySdgPkvBOQqhP7nv
cg8EvxrI23S34tFk3AcwlmxOQRvut23hfNMBIbSm4UKR5UXzGojR3iuQh24DrwdBS81hvetZy5x4
hrneXnq3PaXNl1VAxZvwZRjT0Pd6ufcy7R6HJhGWbfxQmV9ZhEMNFvMJhvMeG/cEZVT5/gYdEKiJ
xO4qMvHaTI35VRvbF1iZBb4wVIhaqQ20jeohzfcchJvq22NEJpYqwJaDC+I5/fFLBwdJQilM2vAQ
rIefZDbpwmUDFDU3mj5BTg06/Gbb37BZH+uEE1IwkIez6NIJG5rgeSMIkgKwqSmpUYSNaNj6v17j
aKu4Va2clY06Y9lZ7RTWVdoeJOiyljqoGNk2E0cls4Oe9PO8HRe5qyjsnFyNTNDgvM42NXpbA1Ax
dKdeS66+TA+mRzss3UjTrBC9pv6Kec3F7IuwHmcoKuWB0hdcg7fas3L0e+0ljsst5dG7AQDJyicv
tQ0kPqBlT62w40iMYcrbVLbUpPESzZ+NSjziuaYSRa9+0aRbTr/oWDuNY6ePRUS+VGToklCfjZde
OE8Yum6FNRyjqqQUACQ3wxetFeaJCkoQMueo62vI43HxLJZjCe0W92wChkbs/bal/8XHeUP0D17W
0JWEjprFdNc14+vURh2tJ9O7kYrQ5yaiJ5i3Xj5QCZ/Wnh+A5LBh/8n+s4D5CzE2OXs4jYOS1O6j
xrqPwYp7Rvnr9O1pdO2Gsy2UWKia6ZDLtWHRlW64JMc7v8H6LKLtngQVRnSOmVNtz/OTabfgWGrP
WRnk9+5qG3R9u3hnX+8v5Wi+Rf2wA6XbHgD4UBaoP+mYgSzeGM9gcav9+Dwi2aXbAISocn+wrQXO
tlu95kTauk/yfspqaDZswbU80RZbkLkh9nSkD3O2uHZkcDN3PmgF60gyJ/TQKcJ8XbdPi8BLibIc
DVX4DjvdwgbtePT7v47UsHwohUcMwCkjkhRu234bKDe/vj1nehzm+P7B3QYx3tr+o+sHzxmVXSq6
7QV6Pi5gl6XtzuyH5G+gVe5y331qJ6g8zYIXQRv/1ZPsoRdUGgKDsqGPfZYavXpJeqzEkSylXJ91
ZIAhtr8EpYsSwGtfSEug9ySPAhGc/28pRmA2kJA6KYY5TLX53aePhjz6A0ai9O9gkLgC00hAhnVD
Fvlh3sO9dB4ZVEglcFvJMnu1ODqu37DOyaSSUAnst9ToMaDpEvJn+BCPxvDhiL4NMZzEpdBLhVh5
BmnPisw3eKb51cblOqHTq+NPSYN/HGqdeNRQLFpAQGN11u6GZMhCx0i3gRfc15QlV17cvhAVHjyL
Uqz1qoRIc4w5set6/gYnPWqt4sHU68/AZWBL9wGJ9mtrtX/nhQ4zbSn2HTwNF8XrzjIeO4lUoPz0
s5KB30/f5PHuZbypveyTAO9Ojt5hjLON64xs2EXsrUFhP3kIg5Yie3K8vKChmWpcPt+NPdjH1u5o
iCxZLPPxAiPpsyju9SZ/now/rqiRiAzlIXYajHQMABztVnrk55HJXorY3rnwHza8ArAPe942Tfru
GxVd7zH0Yhp2A443TvxFsXTveDMfwcTUqc/km+zFqc4KRJJ4VPpedWegsHBj7SMJzFfcKT+cjOGh
Kew51u8ryNhvwTR0qBC4G1Oifzed/i45tyC6hmWSr0roJfhknAocxEtzol41n9BWHDFzpon/qcoH
HFt6+UqSF4BU+mqTo1mXmfmUOdlHi1YDi0561Kmwi6y42kJ/rE06EhJClqaDrQOWuMY2OVs+o4Yy
J2/sIKEMj575rUXU2VJqPYlNUOSIJ9yB5o1ffjaCHbMDDV+ztWBTRQS1c+dmW3glDiq92OuOfAeE
TeHImj9Ht+dkVRWPkSl6MtfkZdnC1gPqDY7FFNN1hhWppIMpz0vrbbL8Lif1Zxgk6Awg61WLeWc7
U1zHQ2rbp6a2dqdhA9nZWZNwNu4q+TJPxjnQ2KU9wZV1e4nVM1/oeXmUlvE65u5z0UZ0+Dl3hCeb
fBkulJTqcxyfUrKBPiXNyHkSWuCyz2mXeMqeiZDvzbglhQcoez029sPM3DUrsvTYZ+A4+ouRaR92
Oj1TIMZHkVxyXcvwrZ1DbSjepv9H1Hntxo1EafiJCmBm8babnVut0JIs64awPRKLxZzD0+9H7QKL
AQaesWeUyKpz/kj24abwjP0UtVcflTgqM+bKka247b03y+XVymfo2yVYa41z9z0uiCQrM4hpTD6f
4NCnhgBwOy2ak72Ubwtw11SV1XGsiDV3mrOjDA57911rnYamNdwGjwAlPBQMVqiaqpksgkR1IUk3
79XCnt6q+aOjh00N5XnhupjahOMx3g1jpvfA0xfc1+0mmwKxFrBjjELNC+YiR90juOrtkG2S6C+q
MUv1iKkropIMs0Enjj/ZtMyWGYmdNCmdwP9RlnxoSULwQjXCas2wp1VoUPrvPv8FOEaAVYS8kaad
L8ikVxJin43eA8lIXH1AczyHAB/pw2LiVzek/qywKUcOTBxv0xy/ONZytqvyTyo83jC45arAAWEF
z7khv/JpkuydiBkIjGJ2HfUbtMu3YhZYb5yOzhLJNi8YrgP7NSdIJGrLUyJHBBKotRuDh13Ehzzp
9uAFzzQfL5tiwfXmDOm2i/V/y1TDKM5fY/ert4bQ4MHDObD4J689ae0+GY5VhGTDljvoN3LTXBI6
IiQr26VjqCnT4FG3IAj8FcZGfbSNG5VhWVjNa31Vkfs72/2aTPtD2d6vqPauuukufdF9Dk6FRBaX
lTswmfXlp3b5ttqxiw8Q7YhjU4HjFCnAwipc8hS9HfP84lls/UZmvpHevxsK/aj8EvVYhsObKXia
i7u/5IgsVoJZTmw/xnDN7FEQ8bhtO7vnlGC7K/yBFT0f8QB/UW757rrOMS5ppJKIAvF8PBlttFZh
rGiv65wcN4OBy4hhtPOXtjOvyUxs3xj5j0szP9Z1X12dSfw2uKnpmbwpzWO2DBl3EXJMHsDfurUf
jNqjXoSuj6kfvqI+eJdC7XSjTtFc/JfYM+82Ibo9Vzsm/43PYbEz1i4vUXeHXqYM2MEDuORlJtxF
U5nA4DKRgW9A+FCiV0W8yoSR3CL/AXbpH8pbZidYzfo/AMZt4XfXKc+eTDG92dbwyc1KW/AxsSzg
2gV/KmIJX6GfNGR2DoiLXlM0I2AnUbr5VpYjHEVMJLBhHf02/2y8lKyyFJgRusEXZN+X6bQfCkrf
RHdnUH3O6uU9iOtbMEdHmU4EoHT7bE46DsHhgs5vh6DwKqrRRqHHJGVY+S9cVZ92VB+iNDU22lx2
qcuXj/4RsLyhNhUu3agccI8VZ2tOZsCxUCbNmVQmZA7pS6ZNvt74DXmhBnijq4wA1yezV6waWIai
rDt5Juig400Aj/SGBFruKhOrhwvs6Pl3SgE3FD6Q4dqejCH7T2ginxsr4MNAaowLJfc5cB7Vn2/U
fiEU4ycibR/zWLbr1hbzBkUSbULnRKjXCCUCgZQX5dt3Z8yPbhUNJF8vt7izGScaqoBE5FArCS+X
ZLO4DMynke/t6ddqlijMZ4vl157udES4wFLOYbatg52MVDaTaWuHxeAQhALUO3L0/nwTE+GTMo70
jTsyURrLiGM+G6t1fFUc+DNt9zAbbYNfs2iEXgkl+BkXrEtwyLme3+8Z1UBs6KEObPORKrC9rdcn
ViXuhreJQRYWnlHqwTXkHdyA16kYP+y+/OcWHZyqZz+SpcORvSxQVBXZZ/T0yA5KeDU7N/277QFV
5umAIoLyTxiAiCDG/NMfPgMKvMhTg2Cj/Av5R+Q8dv0TGMEhDvo99Q0vHhGMHFsGMCNhlCyMrCl6
vBlieKrR0IQUch5H8Dm7l6+ualN6e3/l0tklgZ3t8eGWGynYshJAQQfr/KYNqlPl9vdkcuydNf9j
GWLfk5TIlMgBmGAKhdwRhaoIB7PhrMxvrUlWtpIUNU8mAdEtKsgG+jzSL/UM7d5Pj2WR7cZ5+Eef
GnM9czmLD92uDt4e8uLnKXkbQEoPrSVvcRpDGY00EM7mEVUl9urqWVgAmrMpvwpFkH6L9WbjxOc4
We5IZCzCbSoGTLLAqvgtmcVfNZHxNthfaUafY4SCZKIbki4Od1NwZwBVgtEr29nIGJRV6M+pdLqD
TzwDWafMJ/T9dANqIDFfEuH4h6KbFIjL8rEsw1c9o2ApOGM0IUzlqj2OpvSDO28fN9GrUmDAed0T
oDv4/wJ3uNMztG/h9Ov4pS9Evl+fE6fgGUnniH5THB79Amks2uhPvFhPC6tipuong2y6DQFiXwTw
hRTFc49F/SYaypOz6A+qhGg8RBdBTCwCSfR/Q19ymmRLiP6Pq7lWdeiPwXNbON+5l94VR95mmN/q
NQ7Szs5Lq04LHbteWYAT+SSOddWuo6Jm/U3C7mg3VeZxfUFchQ/DGqYM2/s37z5huSzRdSIffpf0
YJ9wXZ4qw3U3Tjf9FkRfpNFX78/ephu4Upzx0OHhZA1GsFCZ8Sc0O9LEMsdwTW1HQFKbpeC004oA
Gac5CmnRFcq/4PjimV/vqj5KXj0y5Zjq3FuXeQR85UdjIQ26IMNuip3dUHdv2RhGnf1lrXdDLKGq
o2R+Ws/OQSz3OuLziQT6zKpmtaUW7sTG/+nJ8mjOJQr2id7WqDuTdMX9xra68QcUOEO9ulLhysu/
+SwfXe9siIS2+dqMEG3whJt99YsYI6NSy2EegAnngdmqbwmyiVP5x6mOcMpvQ2q1+4ytPcAeYxXE
2FXEhlDDDmo2WZSaKmKg07zd+9l4bqnx4ziYDm3Wvsp4DHEl/aPKFd/oayN37hyZJ8PPv70C/jat
/2RBqh98PKlqTUFdWOkvSSHuPccixz5jV5/JP3O6jVvi7KPx3iNSz3XyJCTC4bKjJFwN7U5F18oQ
CK0BLQ9VNEMuliYiCv1K6NNRW6niRMSFnQ10R2UFCnIzHn4NuWCbrfqzF2Nt7Pq/xlj/rQO6UJK0
/Hb8ySb+PjRHs9pCtJ0CNBxxXR1KL6/2FeT0VmfucJSFQxMb0gpfUSWAypL8gv5SrNtKV11MXR9l
Nj1Izz8FSMo6VxY4K/SN/p895B/02owTt7TnjVdl187Q13KZbzPdlDww3YdPCGda2MQNOVi6qSdz
KnoIbaUfZ/3JKBptXLoX1gdl1MG37Ud4150P3/S3da2fPXLYjaGUkPiFBdu7c1S+9gPV3BqaKtpR
Rvlh2s2AYyc7Du6WHF87v7c2xAhmJ4K50MZZtAblDZKVZkLHr13m4+beFs+pkXH1cWKB4vJ+Um1q
ohnOBkp6GSCgxB100AMFJSP6O8OAmyj7c1G7xdblCBuZCuMJ5S9VeITRs8aG2igPXj6GPlobS480
m/X+R2YGzz1OXizcz9Vqaw5i4rIzXkkhgkcBwrWbRaJ3+mVRHvWLdZSEcdCduR/xRbh+tDVKmgON
mB8SMmGHai/Chfu6JLVS6i/ZfnhZhJVJTDG9Xv4zsNo+EP698DCT1sVIBdSsr+QjTKH2WInInlw1
vq7eQ98fxOz7J6Nck9x3pMB1DwRW73LZwILV1tOUltiHZuejJIY5ZCi+WZmFKoZxT7tkX7hl95/b
49Gc6lZuKEAnKXysp8cF1TxK4/+6MpiRoBPG4bIPL2u/Jj3X48l222NVMk7F2RLtWySuI/gbgFZr
bSfwGMuKTmNjMJE52Tty9kmZOxOIn/Z2Pqx5HpfxsWyB92wGki7vjzycf53utembD0dnd2QVyM7w
tYVTMnS3tcvFlV607V1Olx+Wc2CTQvtILdClRce6r/MBCQr1grKkMdesD6RarSOFRK31NiSrI9kO
XT9GZJafWvyUG2RRr4T6kW3bbFNEa032q5dNEja2be5ayQ/PmoJ32EDJXspPbEw7LBqFemG+o65Y
GA4PLy9OXzVE/9P2sfT5o+cILh38dh0cRjGkbzY+y92AaSxmCeux0SswfzubT1OcMH+mGfo2Z3gG
2t4hPQoo/0K9Zwx5HELyhT7KgxBaQm37BJTNLvODivEnrYQRvNoOWc8vMkmPtaE6FtAx2ooexCI2
062VSHer+v6VDBMZUgme7QKziq9KZiGRXy95Fr0t6Di29PwFe1dMj71wjGvM3ahW7X6gjWsmXf8a
cBDwli2/XN2a73NKnQPFCfsZy+TRXof4yeH9BQjysHe0/jhucrtkRpwEWJEpDrMyX4Mx2Y0C1RMY
qA4t14OG0gntuBL4wHeBOIJJfOFKxtNJ09YKDPQB8XmDftURp6qI4+4oRMn6k07PEyqOrBoIP3LM
OxUVfNUTQIwqDMq3izrGnGJa3GFYKCVD2q4FDghpX0xZUOO3xYpCw+H8HoZPGCjcHDH+GQPNsl2A
mIlGw+G37kY3t9yImcaXXd/4xrlKrG90m/2pdQNQPslONiVYKoTepg4GvLgMeMl5IMwOb0k5F2cW
qavMIn/jUqW8R4u4cys6tGedyy35JmZIq/Qhs7P21PnWdbHbYp/ST+3K6IASlWopLFrx6P2pRr/a
Dk1/UsCGm8YA36kc1w91a2SgSUY4B1F1MGgbJmC+286F9RHzjeYToVEcdfodK8/WGmiHSTSepyYZ
CQXCLRK5pByssv7c8/6CFu2jpflNec52sWkkQ0QEPJS+iNgfjmaw5v5ya68vnAh8EEy+Yaqw2KVN
ALaAcFitCbdg3AxYWoZyg+5zz1l/kT7kjtnP63JSX+QY3buypgZBBl+50d/p4ip2gU+0vBM/ZCbe
OJdg3CY59gsoP/6OkIdnAXNpPjgRc4ZRtKwchnv8DXz3o8U8skZcpE038ZC68jSh09wqP0C+Kbmo
Utr7bEngHtQLklekA1lS8X539j7r5ubYSWx8dSuOtiQUg/TOTUaa6qZKzS2pKvygO4YwCt7eWnSx
sz39GWdOnPovkIOL24mqZtuEoSMKxK6ai1PRoYc43duOHWizNxGHWjcAmtLJ/IOfTL9pSo75GQ+k
3HkGWFAi0H+kwyras/lEsNkB0TGA8hPU+zRduEx4JjraSFOlPaDrnIZyh515tDAwZta8I+Y/fi6M
DyuS32Vr0ca7eOwXBsLaaXacB7KyrrOJYsHoppcIz1w6le5RmKAKzow0w/es8UiA+AeB/+Yeyw0m
QS/fLNXV7lBWqmQxwoj+erQe6kYegbtZIkFIvfFF3yZjNSS7Mbn4V+oho2b9JclJOM7q9ICTtKX4
x9xZvlNslA/XPxAOLwIEpxNGtRAte4g7+0I81bPfg3ZKc2LH899Jt5+3Rp4lTHL8SAdhkSn32GeB
z243xTt3KaaNWS13VEOb1IbUiMroWTkLyrISaTtJ+diCeiS6FGHZbP6tEUqDRPGirQ/ZjBKJMTQ0
IQgPka9fkHaEiPdDzxfZhuiPV98dg21bjGgXzeUJuSeFvwnbP21UT3ZlvdqD+eLAHZIG+IVVkbo0
NZ6cqrssyoa75o455zTQj73KnsCrfteNhOWbcvKIHTYDAlTTtdixO+DGRLo1FxfHSN6VqRFUed05
KdR3TY4QgC+8tKcIT+/NrymZ/zNkv9UdcG9fLPQbMurZQ004ckHX9xBRvCtL7AoRjrhzUI5X243H
AyHCr0b+4eAXKJ3U3loKeVLaka2oJmSvqOsStFbqrRANJdMExTHqZpI4g5bqCit690c3YOKmUhGV
7+x9KmFMuPf1RztG3SUW4r9xLq647UtIc+tITfoYekQ1h27kE/efM8aAEIbg5EwIi6LZ2cWTzBy8
Ff48bS36LbNjbszeyQUibyk532GlsrcS8ZMfOKioK7LpF0Ws2zKJ7VQy4NMXTSVuMSA25n3IJ/Ru
ngEW4A5UP072C2GUCIPJ0DnTGAPtYkREzRTkBfv1aVLkM8AM5wY/X3swzB1qFbyU0cj4VgQTDZ8e
sujsQG90OZusSWq8OnXa7y0Hx1BrGnhtl7MwzPwIfQIwiocFxLM8LSMwTqkiikUKcF8ZkOwTaQya
zeBg9vDzg7c+qzJT733PQBY4It0PchLntDPvXk70+OgcRZxN5wmscufdjHaswg5+ZrtgtUyqwGe2
JHhW0M9ZSd5kOwttbgajHfoHTKTOweawFqj7dQU60WH2H56YFF7auWecSIhKUHATYF/Au1XLvGQa
IiSoiYc1Uxi+MPTTLN3TEZAMRBeCJrW9g59A1/TjLgInvjM9OJS5QsuhNZhGwN7Whj4u/5FOaSBr
nv+NDbtf0KMUaIXxviQ2ejWbr9TCW7vx8KIxkW6DauQnCDdvGQC6ZEFBH31nE548GlcHVlgqcBCl
b+pSliB2VbcWh9N8q4uBQmDQDXNJjkvS87+LF2auFmdjq1pxNjz/TwOuZ5JDcHUK6xSpon7wEk52
qVp8UQB2YaVRQFm4QvoqjXbS5Z43In1UZV+xVhtHwzKeIzdC0RALF/PxwpDRrvacn7/lWGigzCVG
DW8ZnyCrRrZRHDzu+refP/Lzq9KayjMFMIgzebjX3wsq7//+FAowZlCw5F2BeyIZFVPbtp6C7Kgj
0uaNZJGhbFFOOl3+Knyq2hD1DDBNHrF0qXmuq19zPjihavwprKTxIgsITbshI5l+VNTX079COMGl
nK+cfKwULkHObdeFuYuihqBGEL7arTf+hGkJASSipYXpGg+Hy1dKp1eVxA9V61PfmzUXb61jaIsl
BPasz1rHT1Jm42WCKSgLBirpO0dEPATbGSeFhe/NzLMA4M4PQregOruL7C8H96V0vGTrtZgu3VFi
EBgGrCDTWzfXMKjGanlHq+RiXTpx8m3Hepho5BFgfp6Lfctvr0H6VKqO/4doT1mDRYDt3qZmzvwS
CD12RCbj5s3nL+U149WS84dXBerUiB4SdGKQTSwUEdqoV09XjdGtx6rqrsmGydNg+PO9wGvlFLYB
XS8JtzLUEFZ9B04F5drFyxfI+8ATIud9WkVPBMXuF8996T3KGUiMfF6Sga1qdBoWVvHXjcb4YDiq
w4GkuRtokQ16baIcArqzwZ/Zhfz90HGCTxqROV7gh4noKiyvDqqAYHoIhMOINqpH0as/ZPYVZ7TM
+fnnV7KzJMSqXyUH7Y4Xz3UC/Hur3eh/f2l4mDzZRlF3r0/qz++YGPz/7w9ZjY3EyiWF4ufR/Xlq
f/7g//9jMsbPNUEN+59n9/+f8AC7UrZx/UeJC+5/H+x6fdTnnsaE1UJoHGQvDj//Dnfa1YyXb5Gj
XswZIViH+VtuU8XLPPpm1Ty2bmnW9IXrNqyTgeLdtKBdojymeoENIVU1W8gkpoI95CTiPrmLtAcV
KV4pJIsSmEbX3cE4tPjQ1Z9KgIrzBReMHWWztSoqCYZR7BJaoUsxuefRmNXW09NO+WsdcbZ8V5Xo
wbAgHpYFOXrWb5viMe7n+RYH+NJcToJQGSU5s+B4c/Fr7hDUdUTjaKEVkqGbPcpPHlebivaU0awr
5Euqu9/+eM/MjD1oIemvsNSG2mPIV2VTKFfTSe3G/l1Jqz+uejop4Q6pp6E3c66plcQTNxvnfCVt
+kbB7ru8CqlzZkCNZ2tPmtBb0Ec1DjtEoVOz96a8oP/4xRTyi1fJ4rkimARf2MXr8RPVkf1SmH5O
k1BfhnIMjhZdOQSZM8oLpkjPhQREQcDEBUYxjlj3B8rY4ZtypjC4gC1E+S62o+j504KfRcVckfJr
UqVooFntxwVypVhAnWVr70e7g1xAb7uthYo2klSxzeSLPQHgxqGZ90WSpI/BHLClUecUFRWamew1
64o/c9bnz2N6BIMiZQLN8cUbjK+8rgemQ7wtvqdxKoIpDPwvrm3Of2XNOdKLdie7uQBFNwnAq6S5
r3KIDCw2ybGeChtG0zi1/TjsfMd7SIsWiCeSTHpFEJYDhJwzGIwMw3AcKazAqoQIbJ4hBUq3Ofr0
foxtwkUQpQ+8/N+Yk1BER/rXtHTLpta/5cJRCwTrBWxDfYD/QZZzhjWCy28o2JfwdXLmNLrCG2Ak
O7igM1CjvRmM8rkPbKRjxkyPFUcUYV5fEdkMdoNoPB7kLYkrY+s0B9P03jz5rzfaRytlTKHGTm66
lkzvHlepY8+nrKCpPekI5ADEbomlFAfTx74zgSJ5Pj7pnoLQfX6f+va3NPLywINJ5i9EH9wAkntE
UEhzkv7uJ/a7Njs39Nrmb5SyPeQBj67hy+oG0kwf+B9pT2rTGUl3jD3G6LG+lfOY7iyAmqOl/nD0
rdn0GJz4BiDqgsWIKZZOL1QYxEef5EJzG/sRxoGRsce2uytX6SPGWbU2V4aEBchj6mVO2JrI+Rrw
etLZuvKcZrI4//zjgjSaz71ffW0QMcKzzqTDWWcvm63z4DlklgUNDTaE76dzPu8qh15ikbqHzEwy
DEYjapiWz25kFjs7jERHHDqkLnSP0zCpwzSXCKlQZGDMZWfmz03COWI4Q9TWLXwyKSK1xAuOHekt
xndpgzZblt6beQqXj/NZH4YyeZg6P0C4lzDXxO6HQ+jGvqlIVAwCgWXP5GuXA+gd4XLDtqwYCTgF
McuSHvHzEZzGJ5kfhkbMU3dOPSxsLJt9cGx80meqCrV/1ojQwT9LUEWwlvD4PBRDLB5LrEpzJ8eT
MvS0D1o/2Re8DgdlAxRUr64bAzPjXDVSHVNHV26LBkNGl7jM/s0oT2ZufPb58Ji0y/iaCfE7nZNP
K+giLkLyTTKrenQZTpgEocGFKm9N471bqf/CpQb7AXMUZr7JbMrYyU7McI3pQYX9nL+iXTxpVMRv
cYwwI56SA0jgL6fOymPtco57gcKXNvj+piB/AaoQU5WTdFtd4xtULRE+Iwa5cWbPV989XgyUfqya
ul7NfgnzDBlSrEPJg8aRQlL7/IlrCoLFDHBQNA1u8/KRwJezruVx8Dxvbb6yQ0m9biox4M5/3by/
EWpRXdyaL9f1+3tQJvRxN+NroEoWFGeo9lHh2Qc8lexf5OVwlI32tSVIBmCIKLPYb0lVnIpnhXY4
9qtHQ7f7fBEVbQnxd15w3xNqe2CEuNuWi3YgIIFGMUKLoP2mdC0g4zG5p8Nynux+2ulFA9soCxVH
0FBEjeNKLHLvVS1561N6njWDid24RELi5YJYfYUE0XwWwR+LJBEOoea9jjUyXRcqmg5Br3Vr3E6E
igjZm5dUsFVm6RDjUQ3nDG0bsTq4lXydHF17+G22+GSEPcF5ZznJH86rTNNijfR9DVrjYlZRR9Lf
S2E1C7KS4TkfXHOTCQNdwdxh2mHQ71LCY2fWFpeEP65Bc99E3pNyavB1Uum8RX9h7kO6lmBlkMPO
scdnqxJ/bB2HFv7ruVU3RZCyMbdEOZisHY7Tv2F99RYPsqlEkpgO30sRfCRjd4t1e6opSQ+K5lIv
3c3XvFg9RglcQoQ3IG2Hh2P/II7vGRN3s3X8dN7YbvltWcc+aM+Rld60SxTPAikQ9jEh9XP5kEed
Fc5LGHiDCpNVsUkYD6Vwy0HaFUNqiajL7a17MS/PESkuOv+zQFgWttfs7Qi9bkSatH5Mg2gIweau
aQyuoCqc9BLH7ra0/B1XLlENvROmcv67WOXjlESXQlnZrh986laMmxHN7TEX8yPaVILOVLUR43D1
MUMzxUPHkY2hEQ7FkmWKKk0PZHGyiK1IMCY6gfvMxil6k2/HXH/Y+QAgpdJrPWbvAKSrP9l716KK
d23fULTEnFo6GLfmFver7p8zQxJ2iS+80HwjlTu+Fxm+JJmlb7i5rnkipl3Uz/+Ir/ptWtZ11HCb
QpsvMRR1SEPeh1sT1WIR5TO1xl4JtyWmVxgbc6DCI02t/UScPMcaOEaKXRLugaQG85hSXrWN8lvR
eTkRhvED4N97wnSRUJ1JHlr/aJQ7OTur/CvbWk36pkDetsAm16JYHZVDE5Zl/54DmuOItzd4qm9p
G+8CHKV2U30gh4a64ODegVDuh9RTp9E04Zuzo1VCViCB7z1ouCiFHhy85oav4YuxssYwPWYwnUDF
hWviOSELrLf52G5vD/Bc+hF5fRMxL1n8wW3MlF9RhlQ41j+3wc1ecvgOfUeueRzZm4400h8BFFCl
k9wmjW4R+RJxUC0SOtWM5m2GARamemyGHhsRcsTdQkI7YYjmXuvVg9MU8S6e6hwfgal2WOhx7HGU
MNeZWHSpJACNSvNNSss1SH8blq3hnDzIdW2wEy4lcxySF44Pw3yyVWNfkjrp94WkqMewTZ+TfDHg
8KHyCmXifS4ScqlbrhwJZoO7ZRePqCgEavZMnmTZo7h0M+Zz07pxPyJhiFARCIAvUBhep4RGrakU
KHuS98lAKSoaHD5My5vR5/gMcBNabf1YlY9GMSW7yMnR9ukAFRaQs9ke50DxNRTmU2ygxPSHCELB
h8l3mIADMqe7fpZbb8L5QeQlj8ZSbvtZfFVAQbuKTr66Vj41FDDjOYdDSArkh+lP9147x3JNw6hb
jmErtr7HPPse46b8S7B4splLcStFOUGmnOdW622QfZLpwMAOY7DpcLL2+Q5aF4QdbSXb0TbxDONS
tUu16/UQQhYjzHTuXRDb556tVo8RKFLkbN0887YZZFhioo+bieFD175pJ4KOjPHn5PB3iW8+uhbf
2WJOwtbyr5NvA9BnI5rcmf2MLAEG+USWUL4gPVDLbMuN8ne1yD7sbDkNFWAwzg0WrB8FoVK/FrIJ
DpMnrlZg6VPSfWvH8y5Ixc2TKuVzVEV6LztcNmrM93IyT5hmot1iVmmIBoAY37kMkSMgBBAZ6Y/2
vQ4y+oXLdG8b8V9bWfe6nBjn0GTf3ZwoKLMRqG9/0oTqIIW4TpEj2zlEDK9DV6bNbZr0Q8I2VNr+
RGmfQ7efSTIAXM+8JFfPFDxWgUTxJGeSfkz3vZwNQt0SR2zTBtdrlAiwov4WxYPe55ONiL6RSFSP
uD3ZIvmA23yw623QIPCO3uo10LoV4p3CxHwDovxeRKt0AxVLBk1I8Maw0pr7IgtQksBIo2JqWPu0
gs1rQ4+pNCy5/plLEz7D9UMRCHScedEoTryadsX9YDXRsUvdbzd/nSwBRUCSYgNmCbyPKZ+NL4jL
VwCRD78gwypeNy3i/rap+2HFBg2EDOC1qnYp2RRbi31tY2WmvSX98rfdoTakbWFv8oNuBw8xRdL/
JXiOnMk21JospSmqUR2yBBlN97TkySlvnXsiql+mVA5aIYV0XYMEUdHnYH+wSK9bamevWWc82l+w
OCDcYIntwhkRyVnHHOYFRO5cQS/L4neR8s0OyOUxmqsmA2Hx89+GQXNvOyCEYmtj9FC/DJTMZ5Ec
GlJLCWAJyOzJq5Nrf9s9nH9WQjiVtsd7utRYKqspJBLhOOZIPhwvckA+sQeUgfHk4EFARZw/9Y1U
4dDZl6bQL8qbn0mIeinxam5c0X7kCTvBhFC0c85zYsV707A2vU0yV0KokLeWVHTOfZ2W9EQLaFzg
0IuF7nYyQERdRea5LQ5tbdbbJq8vHfW6VI9+tBwUke/iYE+If2r8Xa9Isk/sEjIMSLFPsl9Nz30m
LIcJeWCR9onY5t6hXuVPpn4grjRAoJB/UuzwXx0MDwjY8G93gXuM6nce+bBcjPLChibZHmOSUJBB
C9piIvVWZcBnq0OQcb6/U5n7sH4+tHCz8crhzG5Han1REGiLpDnpGDx4Zj/jUXwhKgwRi3sHYbm/
FULYYzNFPvFQoIDMyOAB4zGtg2A7TfcSVeWhT0fsLmn5kSGacyqmw5kxHHOsp/d9LddSAKpLVN6G
zoz3xRz0s11VnwhBZFP9mX2MjwMpIqq6lg5i4NTGApXyWnXoyc3oMCeq2pvCtTb1mMRhRRJAENjn
MTGfoNjIBlyA2DHKYyyVTYnkn+yIiVGqawHR3ckDVfZB5XK9n0wPqgnLbO0uXw4VOscOE93gTwec
9F+OJd6VspiuhoiZxBqIhHDyX2q8p9aIs69ROcqbZmdSmbMlP+/Ld6FQa6L/kbe/T1ZP7sjY/C2U
cxnq/J/G04boZm82E17Jekt1ID0zfL6N9n+tYVy4LSyO13yxyCsLBgSvC1pcdjiY+Tps3JdsII8h
aCggy6hZAYipV0wJ1pZoxO2gx+wErMl9HqEobaDUIO3UPkrBzgiEfaZgCRVdFf1OoxY7eDGzSGM7
wW4OlKCxOfAs8cwhppmaT7pJTPj1+FcJCL0lxPHBRGS2UzOmDvQQUGgTCtNZjHujq1+khl0ciNiB
20uqDRL8/wId415u4ivJYt+NjG8ppVKY0BE0LQSW7dUAxdBMbujaLZSgKBcMUnmYFO4/BHLtfnYl
zcYHUS+4sJ2u2hvx9ecRnobhrbL7qxYc89XgA72BK/eQN2OOUm21O1WMWxho6umpxe8kBdtWPRbn
IlBvTWH+6+0IwW+JZa9HkIyTklXJr0VoG6jJBP5omNjqmTnxXODipIvNDskd+ZvEatV7Opzqf3Mf
z9c88IHtlDXc1WhyOq+AAUp3edmlNzVD+8eFX249eliTGh1fwNHTZlmGBxMHmpEnxTaLXsRCJzpr
MupenN6oJL+BX9ptbo5Y53JiPSq0JVQeI6gDEhGjy3IWoLLulvl/uHqv3ciVLdj2iwiQTNpXVbG8
VPLuJdGSlpi0Se++/gxqX9wDnBdhdbewWl1VJGfGjBhxuxCKOOTTx1A494sUchOPUu3c3j+z8sWC
63lPy8Rpa2SW4PCtD+gI0dBx3HXYnWJhg1I8fTojJhNlwORz6wfDz/yIj5ITwVBatm2ux5su1Xdj
Pr2P5ZrnwkdmiCpCEq0jCyLwVgWcru1K3NkcknrTL6+TMBpIPttx+B2191Db87MpxDGR/osL7r5w
TJh4wSmzjXNMqGfndo64ybJNkIUJo6q9aUaIo8BBsWX1It6JYfoO2oAs4K852c+TSJ6Zz/nnivjU
L9m/puPmUBvdczh0x7hHbAv9ryWAIjuW+sulC7oIwoUJnte0bezXwuK9bTNWyC2xyQNmReLGaF8S
5XNoIJSZRrstesjvTMS1fbRsnmzewvToVpO7aw2Xd4qIoxe4//JxMPcVgEpMB9QF+fcEJC4WuOYo
GTkOJRhExiKzgCboW15I9zLXBioO58i9U5AFxGU6SpJ51Qyb1SCieXJV8uML8ZMrc9mjw9jb1AdW
MxmPveUB6ta12MQ2XkxfkurzaUg3stg8eiYJiTzvv0Ibi6LU/ERI0cjdy7c9kXbmAQIlzpU7e5oV
wVCCc8ZkHtKBHDep6mLLYYifJzSupUxNxrole2y9Ins26Lz05xFwxnEcTe+MmsFFtxmYsS9SV5/B
3HfHxC3newsnlVRhHuUq/Pbiz6EWbE1uXHK2x3zEV9yOIMws39ks3vgberu2rLCeGsUJuxdK2yyK
DSoHwTO50EYTyme5BDSATPfCKtInoTkfyZpQ+1LkvDUgMhAHzDIKBuAxKqNftkLHzwnQcDp+i1WM
J8Vvs6ObO6wSJ1Uw1nJgwcxkRW6IjBm3y29M+KOLZwrTNjzD8OK4LlNyy9KlkRz6g/QfeAZ1tHJE
CeLlGYAi3yNupe0zPFAYPV5N0Z+sn2yLi7ws7LMuKzorEJeXoL5rIFlKjzG9fQWyzyNLwY21XaZr
VkGQvXySoeJjSQqJpQtmhqkRllo7OLMuNw+l2Z5lW5S3ocRpM2vT3ZYGkt2Y9dWJEtINhGicO4KB
FmTJpi7I0/pFjnI4vHlT8By6NSQrat6IESVfphxJLQ0lFAA+VUFTYFZqRbyfKjyZYXwaJ19TmqL3
WV2vYT7xiwmQYyDLTkjLMXSlNSgej+9BgeOCbm5M+VXNYdVvQeuuFhAr5y5R7yaOlBeVCuuwbBq3
TC+Zbb4GGOtu/KpIeIrY3dYr08OQ+cW2EyXswc59m/9SR7Emh8+Cc3Fw5hC3BM3MwQqV3Yw8P0RJ
bOvDVBCX0T6D6Uzi08yx4PtjhBfZJW6ePhPb5tjckE2qyyOohMcqhOURtwDSAM69WWJkrpeI6+zj
MckUQXfzW6OT4eKaCP/IkC1OzkFOhNQNcjXcJFId+6HytjCs8fzV+TmAVXpocftg01YFxEj70vaq
APDaJoBzxZ6tDrPk1HP2fy00fBKI9qeyRFXKejiLpLRR41ZswSLzzaTS4MbM5YcwRt7PKviIQ3IW
XdEocvlyQcAwP5W2nW0wlLdJ459B23no8UgqzM7dc4Zh8MnNojFx0DIbtqmh5uCM2fDXNnBs8sBm
dE8Ll+C6TD5mKthSc3jQg7jY9XLGKfEx5IImtcIFRc2TCVcxN6YWZ2dGrh2Q2uPSz+NetkcnVTiN
ho/Zx6XiBHKMXJZWrsFLlNUVfaeL30dxPD+4Th1sRkIACMCHuulImLjDK7767wXAOCcG8ri+gYLH
0o+hIBG7rhfBiVaanHVrcgnillwFj5sysTK8buGJJai3L+kTk3FqRmmQsSzIIA61TMvnbCrfgfxE
FvasIwaMk9+4/sMwPE8Dxe1FFt5jugem3cHsC+d2XyZ9eWU9eNvq5l1KFBHdZkVUdMtzUBH2Whp3
vkEcYrs+Td7RmRkjMCEfEsw3m3VfjLXa7dMAnukE8SPGq0f57+3QEh4QSm8oYs7OYBe+/FDPp8Gx
541t4EtmfKPlpFTudu4Dm2VRfWibRF2adD7HnjGdUg+UpDDY1riuebB7wiiVNuCfhzjD4jA9F3pu
KZrgk4i909qETk06pcTDYOZ7tjCP3bi889GaDlZqneLGLvei4xBROKl12wlWEgon803ms96HQ/Pd
1ThjTcHgUJaPFqalE9G+/IBRE7iYvS4qYzCDSGoithlekgGpbV5a2B3gMzLffm3htvYOLAW4bC0b
RiaPGkNdOUyE8WB5ceIWyXbIYX+5zupQw4qXoMFA3FkrAAKTeGTNGnpOVq5TvwkaVr4VLmifklMx
G4olTeGcnfFrTEn5Z4h3bDWdh7xpD6rg/+i0t4FDbxPry5QPA8aTwccq4aPAHjp8wREG9h2zT3Wu
alI/oczeC2fiYywoCoYEkewSzpXIKNOpiJHqR8xN3Jk/gm75qFyv3Rdd8GsAcIL77OhdavlnVfC4
Zn+2hfEGC7sgk+l+VQnBmCAEJ1vW6jI6Jk2/qBLgMaDi9izOcJ366HbOUuymjJ8VOJd/V+bQ1Ka0
eWjQoAkg2Mjuw7KeJBTuA/y8D2qE2h92Hm2g2jnnDfIvPmxOmj3EY8JQ9HIkxan2U3Gm/Ee4KWiM
LvsW6ayutocC3RXIPDXz1LaduWm3tJLvw7IiaFfxWuIQ887VGK4yGH0/UJggKGYOUuS8r7wSzyvk
cm6G2PLSllaaODm2cae+U49JvHfvehk7QFzC8xKbuIj9cuXdQR2XNAaG9qxu0o5MG6sOkmPMz6h9
trf7CTus0gTz4OJj5DQznkxsOnVa/+vCIKP9HOO5j59T9Hu2DYgcnfgW1Q6s+oKKkX3Elv05D6Zi
fKpZ0yoSAWVwMJbhIUshsre+/TGb/RLVkns6GdadyyBINgHVIpucj5DMG90I8Wvd1yCNrf6R0RXY
SbpCl0aKgCTX1zhkjC+Z/cy77fEyhGcesBtnkTVsdR6qM8m13tYQlxJw2gRat11IiUHq4QvwQ6Zu
r4UF0PMUsMkyR20mnrXiw+0ONjSmAZzeDGCtdkBugsX7gm11Pxve7+wUxqn1sxTKDT9TTp87R0Dl
Xlwr+PR0cmjqQUbKTe2NgYA88xnZulqtylBd7Iaq/UpmcyvWw28+crRoXfVctyEdiy4+JuaVHQao
DrXUsNiEWtvJUGKXEPzF1mTAV2C/XYHtuMxB/2WAViIG6W39AZROG/cHOXF3TLAvti2r3LA0fvuu
ulUw8vd4a6+xFtO2n0JYi2VxHwBfg51I3xSH5XCa7W2c1dQh0yLBlqYO9xahsqTpUk6y6mfBStPP
5njNkmBTp1m9Q8/4CmSgN4nNGbfpUKREngqshrusJw1Nsqs/ZTBrGI46VlH18OVTHXVuHHE/B964
ARwVESbhKWNw+XFi+KKt99RYEDRIm5hAsXsolConJd6bezuey11qe2coZFctAR4WYQ+XDm5CEHR7
e3TtTSFBRcBTBfPWt7yKaf5cLZ6OuA8/dNq4rnZbL+Yp6YwIhZMX/4cOW3SwNiz3ZSwbRlGWWeUY
qpOLAkodNttE8r8WFohuRiMYCe079X2C8nwouecvbvBj4QkE4+bv6YHCjBcCaS8k7mEWwYQ5fACb
Pg0RsTmetUuLMJtf8HgLNv8sfJuVm1z4N4wEnYOUC2mbJsI/pjMWKCcBm+AVtyY44QNpg/teeua5
sIMXTLOEOJyR6xABzElPmRYXopScjun7qweNmT9mjR/6l66oLqPleNsB/CPBNJK2XlXCNUDF0X4x
8yJYd27IDpPU/CQ5maTUfdfucKpxMobpeqSMe/OuWmKUZz3+S8AOvLoZh53ChiCtKA6ZiKhuA1y0
5qjJprrtFMHfXuNaDPlc7JuG3D+yh7dKUZDeoHFzE1zNlQ2eF8WAzo7XvK4E1jNaaXhTSwwBKU+6
fRhO0dQE7+OUTRHH+Ye4ZpAMZfM4uc0/jstQn2yf+b66CwwAPKrVz0Ho84ampG3Uk1VqnIeGuQsB
JfDmor2XNBg4AxYOn/4Ax+INLvr6uuDk3rYKjR3b51Np+lyRzvQLM4cKwoWWYZeUB+b31X2BiS2t
djW9WCJlpdUKaAxdf2stA8geoGFWEj+HVnjrWYF/GJR/CMflaQCBimofkKVV7U+L8x0xqLF2GSzq
rJ8+U44gt6mfIh0z3x17tzqCSLpikB6jsQrAl8NVqBNua0vRXhArxhsVLte6ctJtszi/4aSf5Rpc
RhcoVgjPtTXdr2aYNtacv4199uG7yrtRl0LyjgRG8tvbM9GctQPeMW4bZbya4/JCFDbbTdM6oGsE
eUdhw4jtR3uGAZS41Q+w+4CNUh91RnPPVAIddw1utu146T3eAOyOb37NIdcajg7bIpQTPoxvkxoO
9pi5mznHNc/mmUp4fpghaJgQXAqW6egw4+xaA0Y3KvMRtavx2M3643HKbWor1bwnvM4mhRpc1M/z
VH3almr31M85G2o/hxtZEiSphajOA2qY5O2NAN5+qdAXm74jwjSNAzd2Hu2qCfEFQXuP7KCF8cjy
i7Xtv5xXss3ct6bemQqBwAmIlnYlAHNdEQ/QGdHFpak4aAzAuYv7ajB+OyM3o7kyu4N21Evnef0Z
0w9KrjwbvhsZScgmdHZHYuP1A+FMGjIa4jj7bmU5jutrwTzvUy0UxG52XHyHgDy5JsumTB4fCR2g
mERJ3R0lz5ebNIe+bGUuOlLc7PTafpTPICRSttFxbHPoyK/CGnZcCT6WWpMeDMe8qmHhJtZk6X7V
d4PW5TTyNeWYuxfC1jfyzvVFt3eQHDg6W8uhM9pHzP48vHqJY2CmQQaw8EY2PmQ55kbP5sE3tf05
b2OLttr2ZyyWq1vPilPAe6YqfRva+P+N/D50szsWHZSz8ljCzfpsDQFas3nnSDYIGX3wu5zuF6Ev
LamvJbX3GSeZIa2wsIlqUzK4Gj6ZbNF7J1+1jwOw1VoCePD66iXTw1veiGVnOfh8jeq18jCaifzT
mIC5ONVb56NDL1N/gAxphhDnKgfhTlchfjB9WNIOvxVl3sgc05RFwXRt84VyWlDjneVDLFUI4GtA
NJUd4dFEPQc4RMhEYytCvuBe+g+pjtP5NHUc3XkGlgGQ54B9lnHpe+vXC/sI4GKBhFU9pz4feLbC
EYLYd+CRD8KgXWj5bqxIsqydj7M90Msy0oNCnBl/nOQfHjqJsyW9dMbaMltlh/dOReNUv5UzRIsi
H97w7EAlk3t8pYeMb2Gi7eFBUVPEChQnf+b5bNPyyovCnieATPnM5Va28GOzDLY9wbfpeNe0WG59
9wpVYNsFe6sKL10ClM0IrMsnvnO9sQPaaOI6Iz+z8MkuVwcEyQ7uE82nxo6ekDzZsITE2Sn7+6wM
H4LJNg9W+SHlREm88eSxqqpyVPwsq76ESCeOzHgHxslKN33rMn8M47++nJhlvPmxZ/mSVSFBlmz6
z/b7RxM/0WCZpOmTpLobR95lixPPxvfdXzxpcBBQF8usho1hxbeWN5RRmfr3dDO4yCDmKQtiuIKk
hRCDBRdoXHrzJiWHBpvyNBeaKVI6J8cL9/kCkjzDNsA67hem1Ucr5QUtlhMMTpaFAw8ETEKDHEwW
icDWyQu1XG9m5hh732y+bCfb0Um09cKnoJ/0xi/Kl3ENybpuydXm6f0kyQ1n7U/ucZEOtJeBAXgr
nccp0SeDoePGXqxPM0mcYyMyKiZs9FyXcK5TvxISppOppiutDMvtQDkYUod9kxhnV+C9QFN5q1NQ
9HVXcsP6amNEcMjoVzN7HBbuHwkB1RtDz+TvBzCJCvNIoj5E2r16ut5qqrmzkge3z2R3k060cyUB
QvxwNZKzX0w2o86cH7R5C+blqir3Y5pbCjLdhgyoftaT+0UO4J9hMdLlxJkBzgHUb9c3Ne3j59gK
YRrtlOasAXDhX67zBHhXQ6QxKZ7tgdaQlthSOlvWNR7ig19iPG9ScipiJaVUJbEMl/hRF8fPShMi
mx0f6RzAHpvrZ9uiHM3OqIxI8VQsXvlC7m99ed5NLrjjmPmIZcsaCanRxTt5q4Pstxs6O+odGXNp
uzv9ZqQYfIykZ0MHcXywYVZXzBwBdqdyET8uUhBNmyQlrOIjhjpvKOOnF+OJPqMBdy76OZniSFbJ
Xeix2Fz8G3DU/t97CA7tXrndeO4+hqlxuTujpaMoYj/K7oM5f2wzE9EAm7xdZ5Ho0HnygjYsa7nL
uUdvZtUdrcF6QUZEfBLLpXKHvZLojH7AMhJHjVUsW5slzU0dD3qbWwiPMR8F3ROI971btx4YEKaG
00p9tSkjzB08Ebx2qXNq62rnYeHuC5ZB7NswGXcTqw/za5H/Af1hPAq7mpTAD/CCZ0Fx0K5pqiOG
xU0yOkDCvEOx5GgAqr6jFIKYudU8COUdV9Uh8eDol4yYdd/fsSrjg9YzbKjiP79zbudu7b8o+2PA
+VQEG8esb1tc4Tq2KQDr/MPY31mjdzcvYt8YDCsgC24ohcM809IoUuk77elrYc0kSSWQ/EHeL5nH
wQZPLAZlWNmuOKlVI/S7w+Dj0bMtqkeS1ZpU1rzTvmX/NyusnbZPsDaLpiL58PLlCvkjaj2srlZY
cZlAvKw5vbBT8m6GjvOFy27EyphVAEPwaBTY9bq3xMTy1wiSDwQmbwS+QKKe42MOV7x0gLKtF6E0
lqth0n2FjGLK/gSEOMQ3Nh16FnV5bF+Zkwae6aNL5Cq81JLrbFn9FQkir1PjV8BGZMX2ieP2FTYc
8L3+qQkZm1Djf8am6qJFsL9skfGjzOuizpyvgY2xbko5J5FB2kgR/wwW/QrLtElgiyT4l+wZfxNL
0Cscl01b05cxTD0c3vsBWyi1JxYnDvASTmKy6l5+xWIU7LPmbFvongKnrvxMHZcec/tLNfJFyjNz
FJXBIahDmouEiRAHOH0prHOb8QI46nEyfZ7JBg5XaYqXWQ5HS/8OvB/sbLjrGUvxmdvtoa9WY7S3
ODtEepajcTJguM6ocOm7W9HatFt4oLYyNX3zN7Hrp98xZBExpoM41Q7lFH0VH6jt2lBYPUaD4G/N
qnZDi0h86HveHV9zhKzkeVytUIQwcSjQ8E6b1N5CpKWw8NZag7smSpidZmDegvDBHBjR6vif6hkS
6Q+k5cETv5j8D14VY2/jLzBCSDy9ANi+1g2AjbKgMyQt+ASXwNBM6snNkJYsew/KwMoF0NkG7Hzm
uKRblHem9PF1TWnV6qz/+rvq8CiTsN2BImBlnGlWuvj5Dth9LkZDT44IrBeSjNMuJRg7SwqK8krd
T1Nobcp+YW6nIW8jx+JrRKvaxgV6GbWYW6tZXV0rwNiAM3HTWviszap6J89hngJ2KeZEqVjPqBo5
vSpv0f4XQdlK2+rPyhztI/sXhUULlACO8Jl9hJdTudt4p0KZ7W1nt92Jbq+9jyn21pbwDcrWXIMk
65/mkAw364f2MLRJeWqNujz9778+GKDVaeD0AZ2G3/37wk/Sod8Lb1sZFZi3Vz7YnMUWD9pfbrzq
0sg/enpuwQ1r49GQZCMHGrVvfZ8qmqVqWG6gq46VN/MA4Pm5xnwfR9ZPmyxXxrvZtu+xIeJf4joI
5EtMwjPLHuwWHJbZCgLDjJFO3mWvJYeybRo2/b1Zd8U+5p+F7sQnHJKO5J+bunsKE6EwJBbrgQ4R
ZKlTG1ubPZ2Dqvv/vqRZNp3/fi8ezqwhg9Pfn6U6eNKY2ff/z7f//aHbl8FJNZf/+38JeKyfiVMT
F5/Dloxex40Pe0PJcvTMNA+T7P//YvUeiJmgPDgiF+dhCOz/ffHWX7Z5luMV5byHIvtWjFRk/f3+
3/fGYxygtQfhuxoqGxdW/zA3JBsNcR8abFFkNR8D2An7vgS2CC504i1dgFu1AQc3iIaKcxGP/gJO
rqQDwbJZ3i+Le0rq3Dt1pv0VOnzyEhwqJ8WBFaMfnM6TblDIcrIj24rOYhf8FIUu2OnXCAE9Z+Xp
77+s/yUKwq0PqOkAfKo9KUu0p5l8wenvl0XT5QfkWSBjRXsa1++oQ+7d/kL/V+q3E89kxbpCZzwu
JnwrgSRnl7N6nL2HWZLpwEKmyCPZ7Xlsfym+l+el69ZriBIwwQ8S6ttat7DvggTMM+wK6ERtW0cD
gVbySL1xWkxlgHRthXH635d139/ZiXkDTV+eijE3/veljltEgqLHdErQCX2Pzczft2Trt5irZWuh
jzcULmRuUpAMRn92vQ2wGrUv+vm4ILecXAra9ST0uRyhMPb9xTB/K9NqTklhsKTzMG9Zk3/CJcez
t8ObLq24ubTcZ4+lUe40sf8TLjfUBJbnev5HrnjYzeqvaqXD37JYrHPCG1Yvim0JmoExhTxJ0vzW
MgM2x0dw2AmZE3oPJIEeT9q80t4ZPW0ExQ/20xvqreNZYluNGVFKH8XUtJZnpDU8qm77jznXvKXQ
KmwR3tWkPrlTBBt0pfCccESKK3yrUzWDTREURlQghWikSDbZ6GLFxo+8dRxvTYjQg9vakWOC5Khy
4BLW3CBcNObN1FGK3rqIcOz3z76uk7NJHfJG4cuxgo1uNE/HGkroSp8MsO9hJyVC3udPdOsay0rg
9KZdZfUcByjnQ8oNxg0/IkUb/2kZlkdvBHpd4d9yGirWdPeCvHRhHgHZDZtGYkPdKpos4UwvU6Tl
SxK6H2khD7qs32txrqnnmLwMWhX1GyUHO47qxg5O2c2Q/qckRzhIjCWHXdgQ4Wc51oeuck9TRaxC
lAS8JkdeCqDtcZvYl8JI2R+F8li1JcAhMpX9M/e5wUTo6sf7Xtg/bCr7LZP8ngWy4lot+w0kkRff
gjtPlIafkJVD1dA7GTN5Niye6sDfWmVJD3b3FMbhP6DdWeTXyRWNJCbT8lEkgaTfLtlUBpjLbtyH
WdGvfWT7hHcdG4L74GJ3Vzo+6S68U4I+WQyFTAt6Gw4jPGBNqK7qvG2j8odadHfBIH4Vtzj0epB1
ZoJyBZWbSnfzgN2zgiUeaK/cxGHxOJeDu+/0vGvd5LH1VkG6CKJEyNt0quytHZx4UNz1dftk6HC4
sVsQd4X9QMDh1fbcp2AtnFu7ANAIGRBJDw6klnmM4os0qAxRtJ0vMRy/CoIwMbFoDL5yDpNQVJyq
ePPW1nNM0j4SpyqJZc3dAAlS/uoQhKxjszBiKsqD96qo30IjfQPKhSWRal+Ghs4STxBfedLl3ynv
I2sp8Y4THKFtZMC3oRXfTDbs+8kJHtKR/1nZYWwSA3wh2MVGlK1PzakiAC9cBDe8EG1cPFT+8M3Q
LW7MNysTWMips4xHM9tnaBHSBDMxpzxiB8pvnPxbs0PKMvU7Lio8FrrddYZ8XjRU3sKJelawt8QL
NBS4Y16XB7/z36hDY2sQc7hoJWPKjBgYjD99ulD0ECJPSn21YELi2ibnkMgHNj41BxXy7NpgCe+R
oTGAKjHAWYKmRPdYx9jtm0LeSbuj7hZ/41447AkClmcpjLFBgQmYUo+dosFWGicdS0ajGT7oxeIz
YG+80oExljhRMaZXzPsgTM1/ZgdKpgvtb5Vg+2ow2YELWVhwus57SAUqEg34VsqFI6fUP47ojcik
H7vyuDMBZCpgdZUfttlDwvVOTa9BXRacNRvxSHwbB2QOP9ph3su6eRcERBCDZfjCl37BvD6uZaIk
ooAv5kXsAiEE7dLiQq4LFwbx0n73i/nNBiOOVBei9bDsY8vMlD1zmGN9umElzn8MLC1s1aqNKOL3
BoZtP1GbWNkOZsFi/pgH79FBpeVwUpyGFMdkKAsGoDHEiDjl+JCX7lvrNj+NvrxrOJZLkqpHWXQg
fpYwyvi/sQBbPssJ6bpYihHZL3jAcQjTb6yupELHbR6WXzZPT94GXtDGYu5xLZ4UmfnqBQtpNd96
VXUbmV1814XV82AZ3i7Tl1GE8b5voOhgvIoSr+VogbGt6feL1ui9FftLROokmdgt2keHwIwTt4/e
/GT23dnLsx/cfbhuCsye3fjCjuBYplAzJus+r+dmk6yITKfwaZBcxEEM+p8PBcJz490sDrE93pbd
Et9DxAf4Z/uAh5CO4OGTu6KwljFOOc5VxKwSqiCa4vRUl2sd9iQPmRVMuyzEGVCM7GcBotEQBi8U
4uvt0sLj6kqQBd5Y46Dx201uY0lc0uXkS4yGVQJkwyQGNarkFZMp5KZZpidcGAeztR/a7ApAqnkh
wDw9Ad0AmxMs3K0hjehRKYzytIaCDxKmW+6ARwB/7cxbC0cqZzsI2HVeP5RJWFzDioOm6Bpoav2W
Chy61ecwYPlZDsdBc1P3q5gGcXLXpLbC69+X5pNlh7/pSE7XobYuy6AwVtfAb0RYmddUxLhdA4Wc
RTJey/5R/iNvfO5yymjcwuWlWySaEm9mEZubVDxhcWArkzMLys6/lMwSct3102qCZz8tx41FbwJB
DuZByyCNKYEYTONnnDjTpakq0JMNGxpetn1BbhvfBu4UfANsv/JnoG7mBfw4G990PKBzAmhwJI31
w2VksIfTazOIiXnXUCIX8CM42kQHKBEtHbvs73PV4uaUPReXlUaDN/f3f7/vxzTGVHaH7Bf292Sy
263yMDHlikhJTGH8ThpXANrJ/VwG6mFcvyBGX1RNJ7rdeMHdOmyUc5k8GDFpSR5gzFLrL6v1C0f2
hu0zvcTTQKmyPYd69/envZXJbUe3NQdDvo/LG2uQnFrUSi8+D1X+EC7YHFyKaL2EQxMynocGNidc
ojk6N+M2DpLU80IuVOtYSPtUq+Glj33KT8gLbVloPLpcEwd7nozVd+Pj5Ui3wVKjk3T0LXB/eZEa
BCRJKlibTfzarH7xfvQoKd2yUAjuGq2xviXqFL40kN+ZsJz3aiBuHhZrM4gbXKzqvxY6VCTJKG3Z
RIwvtg2t1jGe/34x0skysSfeNFVWH1LTml4aSKYh3pOnv1/lXbzzJ1fulYPpsMn8CQe9o/CxuHdp
GIirWqrypXKM/9y6aG7/frX0oU3HV6X2wlaPjjPoF64K7qgmelCjUv1ii9nBeTVM+78/Nad5s5ij
v/UNnUDjDvQLn5ZhrzFm4n+rqhdTBskxmT2xWqxJQHqMPy42z1NmQSCB8F29FME086lgHTKnPqxC
XIavbZbW5yFuiYuMwS3bqezK8RLMuMruzKxxiV5YOzvAfZ+5PGgnTk6W4N4+MQN9ex5etHOfl/oT
YM8J2CpLkKLMrm65yGjOQ4QBZzzXnT9f6qYX0EECmliW5gNkCyHJxNvUIy0FJRWfh8GdDXxq3bOh
c+Nec8EKvruWRvCaazBKGaerkQDBgSMeWENK6m86qrBYyM9PhaBmVY5vcMtxCwYpcxeffTw5+5lE
Aisp9D2YMmRrxHebj31EBIJj3epYiFnp76vYF3SpYqwAIYtBN85ZIGBvqZ2wPnZxsOu6JMLKaCMN
yzhKFHOrD3hgbof7smKd34pARtxIadW906p8s+3MQRoJnthkMgiWgqeJBTUDRoHeY5W/zZap2VIT
+KB8Yp8m9YvF2idp1+NPRmnzyEJvaFIuy06tgyfkzJLzXegTG+WZKqEbMrTw2NK/cpmv9Lo7ERUY
r+D/MN7ijiyly7wlV4OwRRq9nbr3THRPRsWHu4YaRsebugz+nXRqwLvsO5xhIn9x1posgeREtrKL
vzPuX67D1RSOLOBnQf61aTXLBuGCNXWMiLsKz5FwfnI4xnTTuHpc4CoN2HM56dh3xTT6ECkRIJWr
IzWyR/D8WxLu/+LKgE0Xsv2zXO/RnrwHy9BgRD33awzgtClpbFP4G9AVrGOu1YDlorP269OQYsxm
b3yAhZWH0XW/2RAjQxc9HLbY2gejBUhsIhsMqI33MnE+VQAHstIWPgpiTVbMKblMSkUFRP2UMRQW
DgQFjm2HXDOdG5LNkR8OJncbfNCC3deSW/f4AFj5hA3rRdKhY+JD5iR7YeuKcS3zHtpmJVmQT25o
L0SyQrzvpB8BcQK8Wk0hMSRisq5pgCvBjJYgCgXV/Jszy+YiuDYATJXggOhLYJaxM7DLrL/rKuXj
a3TUmDgcovLM4POGNTDhhO0Dj+zsmtt+wkSJeok/6SHO8myLNPylFi+MbEzjTAAQ33VxzyD/nNVg
OEWI9FTp8d4NwxtMVjqaa5MDZkgupARF1QPMMTvru5b2u4z9cW/k5L0oV2YdMS6boSimc5nQPubx
LFI+7bmUGDx2Alc7jZx6OyQdWpNzXzn9rxnKrzYzfkANqHl1TyrW1oU13Gaj+Z66zE9zbFDBa9/1
JWxdFHUFow3RfgILnIzjQTTOGIn8e1nSfINOtQ2D8VctUQoTf5Or25G348gPhBZW/Kva5FCp5j1U
wXgM+LyDlbwL+KtuuoI2LSziS5N8NIN8SUP3pW8bK0rL6or7+m6S0w+rjObQeDZbyuQr4TZ0nGhJ
TDRuN5nj1OdVQh3t6quZxC+QJ6LF7ln/hu8ASHeT259bzd0msEdqX8WWh4uz5/YC3zvySScdEI+f
adj7Pxyd13azSBdEn4i1mgy3ytmSLcvhhuXwGWhypnn62cztH2ZsSzSn61TtagSX/MQstPeOWEUI
LASTOlCGdHQX7iORdLOzFUS/xhkZZ3p8IYoDZlpxpW2tK1A0IBLMrWKSGAIcjrnM6JfEHZDIvGVa
AoJz5cRbb2JTgBiwssyS8qOMF2TIgFJgC+cCu6vcjMkss6/BzK1JlPtkhERDTD57oPDG0Y9GqkCC
GJM7y/EYHv5KtZPNF9d7mwaS3/j0n0oLiKKBwwAxXTGHgcpag3jBlSbFhqcCOzRq2eekD8y11hNl
T28tfSLhgIMHTYZQBp57dmz12oQMMRSltrRjZCvbizDTaiXg44RbGvziWiHQJPKpICuw8/h/5ZQE
eFgUiHATLZbIwDBytqmR8IYraFfNEP6pmTtmLcaMFLF7wwX1rHJSymXkSLSh9E2E5Xvk2E9Jol6K
uIXaG8hXpTJ7lRTuu8U7QTXTq2ymWYsZKBJw2bXVsbi5wn2ZhoKrTDz7w7EzdhOVMHZSHmujfZBU
JHlLh3AU11QF4GWHPVeUa4tECTKlRTIfUwCTJIWWOa0gTvjHZgX923GQDCdK0XXxzWotb8ICXFqI
Ha8ad16kgWWw724c+Ctn8GCdg5JQsQ79MPP2aR9ifWByz3TwOWBM8YFj/rFddozMBkvakXBFmOIl
6L07m4dL5isaxFJ/j2zLj6u6ra4Zr1kf/UtFFaxJlU0s4FttuKa+dWMMRWtLWsTI/J/R0ndj/uLx
/I5l+OSODVr0lJH00aiqZ05DN/8068jZeOQLMfvr5AVhX7VT/pJg+uEoOQW59mTYwVGm7Yed0Gfp
9FzJwuxzdFCaSstY9YCFmRn7DW9rrGWhhbNOc86UnqBulASqJ1mdVFiM2znAti4vrsNfJp1ZN44y
/1HSM9fTDPzYGi3dsNmWUGNwcHY+sJS228AQYtU3B0cymNwArj7cmCcNpSEiTMx7sAOa4Xf5T9on
/2qdr0OovxEyW2VUmMMUYHoxkTwTzxuX5lB8wg5AGhzrF2lFe6u7xlij2PjgFXJgj7QNv43ehHeV
gUVlxXJPPBIdqU8GXce2ihji0XaZJfbRq5NvDt6VI1ggUx1/MGpEIu5GB+jN58Rvx13Zli+N6O5O
3y0J0t9781mU00gJFeF7X89eaYw5hIb9rUXecWx5Q2gNIdKqoY/V6c51wEV/SN0VBNlT2yL9WOa+
4bW9Y+V67KkR5x1ubF0HoNCAF6WvFi1DQ4mhgKe8feq5NG0HmH9BzsM5xuJp8uxmRbCP9sDoM6na
k0XJGW9IFFLdeGs74+TlYY2CNMv8VsdBE9GA8lfkvD78kqKJwrKNXZ1htptzDM2Awgq5jcMTBVM3
mWEMK51Ba2D4VuzML7Efwm7dJcPw5VNSxD0PW0GhwHtOEZhjDXTnmG0zObEQHj71hjO3wBZh+CDW
CG0azVlZ/AjcWzWOsIqWkEtkNxk6UPzhdtN4dDT/hp3qJcH3tvb9iOpSh2puyrpS6WHO4ywsxF+l
W/2WFixyaPHVN+s3UipUbI1U3nn+V4u6SHOLKG9+dW8dShZGya4IQd21fyqb279hihOlqgOPq2F+
htC02MnwNua33eU2DCwLRb1JEJ3bGg5eFcg9pxCQlODdD2W8rmPOCaVB9rIjwQq9KMG9eslaVPif
DOdjpN4eRSPlIwN3UcxUFu03iAXDa5GsVKDhBm26g5rvRjaOFG9g+uGrcrcNRrum179QD6fGRjW1
3lXZ/5hhvcdF8BQb+kYk8WeKvuF1EFqljyabDEADv/QWm0/Qw3FyGaim2PjpOLtzaYF+9YxHYfdf
meLE1jLJDaD9pRaX/CuSeFK/RSI443d/0DvNGCv1N0TNX4zwupP+OiOuwqmqv1WBmcwsKOmoJ1Dq
Jki5amzSlSVszG60j0xBsE4rc0s6DZ+tVm5Zv6//37OkOcoc54kwpw9wK8ewJW+sKucLKus6cvyH
F/Z3h6fYrUWKo+kXnA24wgmgjuQIE4Wkes/+e0LWPANc2Xo5wm8DNoHa8wV5Przotjz5PVBpO5Br
3BUCwdtFvCbWwKeOWY5mt1IeyrDtDo17s9PYX1W59klJ3rBD6onH6aiqZgI6ApDaCNtbmbjfqOtP
puWNq2mqb8ouz0GavNgOMHkRUUeoHkIFK90VzooezYebctuAXO6HqLA4JuHnkOp0Ku9TpxRohWgb
wXzhfDIxo5Cp/iRLR1a8Nb/MEBuC5mESk8Tdu6hbipC7TYKK7tjGo5ZNuaMAKsZhRWGXUxHDRUte
qwnnmAdQI7YBF7slYqrpDp9pV+9VxnTiBc2H1UbA6s1/8WS8Qs901nYG6yOynhtf3cmWbnXRvwJX
7M6sE6gpx/rWNdFrUdOuoOn4HqqbXVHsWqA2dr63iowrZR2Pchh3djw7PhvfX3lUwo3Z1+iX7xiZ
MjAd2hGrxW+Len5oyRXheeeu0KYCw3TAnrwkbOexLJcdpgAIf+eJeOqiMThtnCDD6VFnO2lR8QOC
D6khx3zbf7hJ9N1hY1j2dlpSt4d3S4UnN6G2RGenOViXrkM8d6QL8naksbSifExFoPSKd8COZOtI
ciznf5vjhp8+44mTx0RiILONDeuazEZkSCM6aiKuEguzql/Jge17ZUTbWk/wPyYUZcvq3xgS+DeH
Ei8elbkAAimk2Fct9i7+QIRSn9skYvyFM13ypc+96qNM525PSSbBgf7H3TA9JEn654N7IG/v3g12
Ux1sdeJ79saA4M8QQHqxqG9TFB4qI9xBq1pSbnXWJNTJuq7Z7NjOp1DTPk7y52Qayq10o18xYd1i
M8cwUj7GJnJwzKX2yur8Y2jBy6Sk5MUNgjuDOiOp0EuYA9Qu5LtJ9wK6dZN4hV2QETKc2hXdzwe7
bk6hYKCBeKFvTRNtlfdiTDUACEEa3upUfzLjCmRQ535CAo2OXjbwE3pYF8vhn1eVP5VTKJD60Qoy
Ggs0UJarvkv4rstmDUPqQ4RDsq0bHXNRPGE2lBwO0sy5yE75KiqN+iBCxpMOeoUgS2A3NH0CxKTb
h36xZhb8nzoNr02aEcM0ze5sY2HPBiK+LZI68TznHosviF0O/xe1HrqATEOPp8+FilAUbDe6kUaI
nnopz52sS4o+L0hZ405fdUmNtNe1LziSbr41Hod81zXEI4as9fmfRN6VIbRMWEyB2AvrVByUo737
g7Dw+VH5FQQfRg0kZSxGpC/zFd1v7iQHGSytrtl7Hk6j8jA2JQtkmY7bIjC6U2+eMw2fTTt60SYi
715Pgj+uZKT3zEM3Nty44Y+4zltP5Jm8UkglrJ5FZJ+5J9PmLFZ6J4mnkcpIe58YemK9ySLEn1Ue
084rf83BfubuWj1Z+CXZGrDUdXwWckqTeyf0D1pIbljXcWa3EsIJdH5jvsuEK137CzIMJ3F9ZOlW
7Ao+maGengZ3dFbteLfiDnsQD4o3ieNgEjkUw8UiVX8IRnXSjMkBLWS9kC5Ete80XKUoIXYID0Xl
eGFtd4sJgv7hh5AQgTUpLkGh4LWF8s2JvG0B3gXfMtCk3gZBIitnNTLxoBolv45r1ltW72U7YaUg
iRm56lgnPUnhGMKMOZmbsUNns9z2ZfL5eiTR8NBqXtqR2bPPo6ed4+7P4NoE4d/wEd1/stlKiXAe
7Iy44+5V/TbFbK7sgTGr3XByTf/JUz79QX4G6khWPwBwlqMruL95bOk0g0Btrc69o7sHvU3KvWgB
jRRdst75TR3QEjsr8CCnkMyrlcjZ5Qb2D3I4JJ4fbTT9FTZ1Z2E16SsMpuQpNcmPq5/G6XputWG9
rmptEyhZnNBzvsxOkHdtwFMENWWDQ3/k2soJO1CjO4iXokITcLpOLbhA0kvE5pMLo1qMVJHNRAtY
OyRYUeHuuUsyU7vVPnieYErZDkn/2nOTETm2iBZ8BKr4A3gPc3/twcXmQeePRrOURmlQUGRvss5C
umdoGFLEJ6mG9D8wql6nUT8aXbK3EoVNCIcTdDEbXRb/tIc9eK91+P2lw7M7rfWYHSV6W83ENRyU
Z9HZnMDcLIt1jnh20iEPrSZJ2qjncDvXQ3jPBfwOVVl79Jt8q9stLKjIBqAUllj7fbotsdWX+B+W
NGbhtp1XHxjn4u5cWETEVf+XNPG1Ir2+7JWLRSZJ7q3H7Bcn+8QiWlW4bbGpSFEKAplrAXEKWY+c
Gf1keXWcKEsZ0RvsYIaBNa+6Yf7UUjuymluFrnUrMTxvpEcOgP6sKPx00bebNP7qExaZQCcufKLH
IEuCfVax1w5Zfg74PlZSq7E2DukqD1mb1hyAYuJ7ZogcGJNd//K2MITzi/W7WktjY2hYxcJgo1Ke
jxDmAEePRXp6PEcYE2A4KeBBtKsW7dF2pu94yEzGvpXupy/4zmFTtfVGJsarQ/oCTSf5sSPivkMF
SNU0efgcqG5rZ/60y/adX9rjVK1pkBTezQqMz8nPX63hZ2rUVyPT7lCmxddIRd4oyfHDbZDGeMbV
1a15E33UrncSg/qITdKAuBYIdAHu5PomfjNWu0us51BttXnW67q3JGM34M+7+PGRhG4OMq5Ylh1A
fzmgVxLxesl7+UZLGHYKb8vK7lXjpwVGTyPxxAjFb4HZXdMvTaRdiKKsuVHh4ao9gft9UYQq2lEg
PC0k54Pb6h/sf0eOGOASE5fzZYJwGnVGuIQw9izVaPLWwRDQJdW3m+BB7lX3rpnwOq3e5sHv3U3S
DnPvCG4SDljaI+pqp0NgWk/CORiZzr+Tp5SxZjwKbBTI7QG8eYfnIi+sUzD8lBqls5ThzTM9G2NL
/qOD8iOiMnrh4G3lYSAolhUWcmU/basBay4aF7vftv0YbZAzBgbwpWkbX2poKHJGPp3CbiE8Q604
h1p6fc667V71mOY/by6NdfiWm3G0aWZCgcifxyLj2hBLsaxqDxU3/E19/bciFLSwxowXbGMTR2tr
XA3A1nBokc+pZ3sLWw69fPGk8VxW7lsBtIFZL2H/OPJtMvxZEi4aFl1Z8B4anGn8XklYKyb1wVvU
1wyJHfdfwBuy55ZEznURKkJ5hunsx0adrAKIo3UeJSkzHVvZQheJ2Km24izLgDXLhKGO8Cr/0TQd
W1akIopwPnrOfPGlSS9LSb7ixiBwgKmGUXMprOTGRm9aa0w6y9a8DL7Ws4krSTZ24mcX+n6+diWE
+tLRz+QR6agtejYYpnOiQLDYuqVziQu+tpB9jH3p9HwsYq6rrFj+jKzzyxhprxQMZpofBjv82gAx
dPHXjI731JAIX0Tms0oZn0J07Ymc2ybPKe0lxNNq1p2vDzZjo/z12dqwoJ8Yq+fuzNiRV59xA8vk
VzImWyFJO1TUzvTjipO6Xw60CnL7YJNR8kSh1Z3z2Ny7Sjc2g9O86KF28HqxBjW0GmFu2OmzSyId
05H8NiVdTtIun8OE1M3oZsYyJ7dSDi3fj5J+JCrTzem3o10N9BOukLSPtr1fbJXKaUGs+j+z5pR0
UgksgG+sXRGglHRzmxWHWTPY+74e3qUs30COfVpJ9RG6W6mI1RaN/mKliUXGsT0nEtoKAIBLFBFA
axT3qyYYNjIy7FX4olJlre1SYZTTw6tegxUOkg8ZVExbHW8pKnsY833sxcUEpA8b8ffosZWvJvNW
1gYTa9LSDpGmt8Jn+G/Iaa0IDPAuZ4m/srG9EqZDjkON/7VHorsV617c+ukqCNJf6ZRfpbFNHYPg
geCl43pqG1i0RWXYTriFKMgRzfCM4bfmKUo7SEV464GXR1zBJasS0RTxAhPcsrVRy2FTsxN+6hoL
hGNpM0zU+qVrnavJP5PogkCKRixLQ/J0RpEwb+pbOAy0nQ3dL1uT57Esb6A5wDHLF5031SYgZYsi
DdTRTIzowKUbCxQZgRSnFe/tZatwIZmDmgF63qFKcn6kPievi/9N5/reUpgUzB4ifnQQ3mnCSjPM
cCw6gwOBs9L5U9a93OpN+To15X5ocFT59KAwU2YFX/uUMYQyoS3hdAgxY3cy4JOzMGsmY1qHHiFp
U5h0TjoZz5reacdUkwfdi9PNgGVmmcC1WAv+XSstSF4HlNF9IfMH8kK98/W97SAYsFen84FKSzPS
XttGILFaNtqXbr07VfWwQkuwn+PETdEHy47E2Zg3yQJL3QebjWvEnaZmhmTLI2pue+X//hKDpO3C
zMNpMzVGyXYVM5pSRsct3gObVaZ/7azhFCMK1xhxIAg/+zfohkVazXgRpxEg9JpWj3TlWXTZ1yAK
c9Kw62jkpNZR8C0TZhVG4GnXOYJXRWPeMuUitzZyZEkA3DkAwif4L6le2PW1Ey31aNQXVhaeVWiz
vxv5nvVEWlLNjwlnZPOBgvmaJ+L/DRIXem1ubMiWTYe12DcqokBYSGyOtwwve2ryFvKz+n0EeVDS
56nYdVL46cR+eR2hzqx1zwp4xjfjfDo3ndPCIur2vCNsqkSIqEOjwNjjYZ3s63vZqTdXgPqMBLnq
llMegYg+LCP7iPp7PXmw78JH6A8vVNT8wiGcQ9SmvnRDXiiV+DG79s2zMSwEuvE3ZsTy7UEPluw/
ICM2TJd2iBrpNDABqzBbcjygEvJgvZTCxSLDKB1FlLFGqELcBFimBmyaiuCzrpofyicPwGb2TU4o
mjbBQntpOKhgcoDqIHQ/ZG+YuBex228tRk20JYFxGL25nb7hsr5Kyr9aNtF8I/dgovCLaHApeaMV
+i0PQKKHU7xOw/EtDSXgr0hUi/SnCusXa1CvdqmfJSUxi0fjtjReg3WxdOOpcLvnwQYlbPZ7VhO7
3Mt2UzMenAjLpnJ//SR+iM59LTKOzVBgDzV5EOQvEhGfts/CoMpbridcP2BWJr3LWwPwJBS9EDrS
//8BXerQ1nT5rqWMIZO9GUGCjio9iR6LqGZZeOxyF6MberPCehybMEBJV7Os4l1hTzQsFenNxFyX
WqxsQus97ElfNelzRYSA5cGyZ8PQ6fKEME9Kyh1PcdJeAprq6jLawSrea7J58kNjb7TI+uQYJvkm
WTMYMXBOMz5DWWA4mOUSNvIJjWrgSKq3SIsfwTReG3czVcM+KcurNw6bwi72USxX8Yy4MMNT3cF3
pGuOe5YWxZ/jxFDeYxjEeUL6N/kEz3EfnPAKKJ+YyS6I9GvihjfZbRnHsa0M7bPpdgcv9F6LHt2r
JNthFK9RV9AdW8IE45FwFMEZt6bm0U+2qgbFNslyaVfUHkQpp0FD00zjDPBx63GbtvLS9zVk4wnV
SnwKptoI9QcW6MGF6ChHTl/wVTyphfwp7H9mKmjqRQTK+vrX8uDNVmbS0fVLzhn9UOYF46wkCJdl
ZrSb/bxcQEmdSahwsBWWHY6RtgdcOaYPvgGnxCWYF9yrMnkV4CGj1LxGlD05evZZdWAygaETmrH2
FcvdQaXvjf2h59kP+3q63QJ1VQknrs7jONu6teAHiAM4jATVzswEPOxma/vz0qDiSy2fS76lPOJq
kRvFO2DLnaWyUzZwqsSW+kE2vicUuWqqvsB9pBtOYXcAVUpqz1qJOs+I9gHes3J31bvhhVpYKJA5
eY864u+gxks6lea2w3S4SOzZH6yfBwOYvyr/uXQNK2G9aIn/3HfmM4kgVPm0+61IcyvwHWEBgR5u
y2LKxQ1I1EOfW9dLRAtKsZaxS2Nask0zXaxZ2B1qv/5XW9ofqbgdl2fQ4akLfM/WTrnD7aLTC3Ph
Bd0FFZErDhV9GPhJwmBQkGm/8pPhvZmrq8PQ+ssTAv2ewtQ3HHEmYvmeiQUe/7jOhtylAnx2TcZt
H6bNApZfUioY4tET20+1LLxtrnO1jWuaBFA3Ci17rYZuxZedbtwi3nf+eAgTlzjECBxep4zSKWZo
iWKzW5I8QU6ImQ/s6Mdo9H/SIhnZyeSBpXNjpD5v7hoqoiAZ1071npX/2SrqFwaJryyT7c4R7Pph
VFGokrybE9zwPMN8W47vuFSeUm1XG1yXymS4cnn+0jS94RauUPfdk0QyJ65mLVDFw0WQTls7MZnL
LOB2gCgKC8cyc/l+7vkzIs4dU0U3M/W3+eB+pIN9czrxUbKgWhFCDjXr0nvNX9JTfFhgD85t9eMn
5r7kSyi6v5j6Ps638ZJ/Vne94Qodst6zu+Ke+uNbq6xvN46fpS1ecloGGcQp6HCrB9XTR9ckk+5D
pQvpEehtbe1wUwmt/CBRp130V9RC2M759Mf17tn0rGGJqu4LZ8sOg571rQQc2EOoWM6/NT2z6dYr
BVvy6Ggl04VFzsXIqjXXugMe2Bm79VvXzAtkVQbq2bkJ29ijl1oeXDIAESnrLlNRNzltXSs7jbyy
FHlsPtT1KMYfrokYYBnr9ZyDI4Usthwm/zp58AAKAEwWgJNievIb8y515zMOkoTDSP2SwmkWY40r
zSABweXm0AwTYHcQMLLhezWWsIgp78vRZTFlvziRwJtHcm/stuHQ3Whu7yG5Flukl7vHhzkZ+fOA
Qk9amrpAC/+/7PMVdt4WG47DMOj6cGJirpnhMK4oxUzWTpd9E+pZV2m/5YZLIaq74LWyZgnn86bI
sqex+MJ5GvdOtfFLT65ji+fe8cKHbqRPSaERS7IJnU4wScho0aY+PYVsidm03YEv8hDDN3LS+o1K
ub+OmlcuSjSQ69PabbnES/xki6ZlTvrCLQlvN+4MLBsRJVTmK/0ds8eKO5XTzkNQcDBM6rKRxcbs
UNo66euUAwt89WLKpoXoKYiJqeZhHuZewZyEkBb9y3XhLO26vCn4Qauy5hvt8dljqF0ZvN1XORhD
uKzG2omKe9yEZzn5577fU0/2lvXd1ij66xCOx7DKdnjVaoqzthKfWtoFX9yvSt2KlsFIEYQXfmpa
zCYBhmFFcGIRUaGlWrGGJrG3tJ5iO42NKFRgQsw86iWeEeritrFGw4Kh9PXIDmmS/QCosSWpJJMO
naHadrj7aic76Z6rL4eMagOfSzRRYdjhaIlt9c8p5Nmq9bOZIDBOg34cOZ8611wnLfguTH9at8Oy
jYme1uI0Yc1UVFDNW+dTSzzMCJBqizI65k0LUFPHjdB0b0PNp1nJHJPLGZAz1znm+0ViPFseydtc
ZgezaYnp3XrOtYl+24XhRX/zM6iK7hb16NlM848xGc6y1mj4tqDRhJ+Dbx0Cp7wHuX0sgQmshDFh
twXEX3EtOQ0sdld+W14LT/9qNCyNFau0zuqJBBXnieWRJcjRCsATmcUvn5f/Bus3T81H6bjNNtXc
O2N4XvvO0uVmv4hHwu+y3o8Wa3aLEKbWdOWi7TK+oD1oMoXLn/mm5I+u2wQGcjrjVUT7b0wUX6j+
LedUW4Cf5b/3CefPjVmk8POFkVkPi+lOa1kkc31fdNwr+0K8sJ3exWxv6RZ5t0ZM3SENIJNrv8fE
nTveFWuKBihToC3DQDYnPLbosxaqpn+axv5uDxPZhDTYFETtLF9CJwfg5/KhWOX/W65VHF4Hgqlx
9I2Sby58BX2kY8plbfdHBuweavSrwu6k/ByyfOytrApynAA8GNrYCMqOmBi05tqyb55gFGUUgNzX
Ye4Dkm1JWl19LC7L6CwmXuOaERAYAsCBnvNCMuwmCOKjU373k3+zCQBxAlUdrpZrGv/DrpQsRaOd
lTteIhqH9HjT6eM61MY/Zqhy34Wo5fqDksy3zo5/RO1sO+Fvx5ZVpmauIGaP9zq0r/xztHVQAE5O
nfAQ4pYWukmfm02Phy7aa3BsRPmhWShRWUFor2/vZYElWbeLr7rtd60J6yHsGD8aWs3hMAmyAVdp
1xfB63Zjm95v3lpEyZ0TrQGs+JGcCXkVm7hlkDC0vWo9Mtq+sWlHunOQF9zR/5kyBhrnN49hJ84O
zkRnkZjm5cmJwK8J0PuhKM8wwq6eDB4CZFrrTy92Z6t1Z8hnq6qApLs7LoJ0FmbhJ40N73SjU5zi
LT3cdKVnwcZjkcP2SbvrYvolo0Z0rdyhVAGR7ftbFsd7UTGEJD6jTEpys2GZ0QBcD90TW4cLeUl5
yGTwatCuuhQKEQ2uFIbxH9GFf41Per+Nd2ChWLtQulmS5bnbcLyCCCcDW5I1F7xDCmHIdI9VZ95E
0XXolhSIeBptUjWNbAXSfKo359KMGP5YbkmQrouOFQnfZG/NeZ1BJCTg7TnToaSHcNKwOTj6MO5x
WBMpynFqycG8aMp8dHau2JAT0wl07Kr61Z56pnPn0ge0amCudgf166MfrEIaIZ25U0y447kEJTeQ
nxBe9UZW4FFM5a1MuaBTKfoPvNZ1HLCqtpSc4QXJmO0JmGHLZnM61Eu/0bZN55+wnS5BsNAbFbEP
SHntC3WYuE3iVCSRbnbNpnaHs9F8JuHcZWvqt5RWzVYX6KzTug5eyJdDru1QqmxF6smlFCHUPHMd
maW+qH0agGV97ePoWtcmej0TFZPJj0tm3ZhDPY1LVTWgDap97lTXX22a6RPdfxjhmra9FyMO6IGB
cjfFD1X6d+LfZFG4uunNeNWC4mb66baHFQ1sLNbi1yB+1G56s4rmYWXdX0pDBrGzWAeOyJt8nyYh
rI6XoZHXZpDryuIuHdFIQav6FTBiQsyL9/D8wBGxBoiCSa/Mgl89+1cKEM/FgGo7Viyks5S8g/yO
+2jjaPI9K2mO6Ckc2Hjlh9PV32U5LdsBUkVSi0doO1ceiZmwg/IbVzqOVxeumn8V1GaumjLE01B0
7+AL0It1462qwruZplshhk1s+L+NlaFfJOO5QODxreApzYz3HsMZUKd16scbF1Ao/mwWvXOwsZbd
76QNK0guioYG8ln4fQH++z23Z6t+NHr+JfLPzKOJLnS50dYM2mhfswVkTWDyj+DLBn8bHqtIH5ey
uTKrTbuQmzLN1U+jFzx7YYIxvaSwTzQfg27vcVXwqqkZ9uwmOw2DeUhhBsLD9l9NzSefzrMaV2Qe
RP5TONPDVrcSKELgjofAstz1bJyUZvUXEzhKlf+Tp+IbpOY3Ue4NqZZ3hdeAwCDfSUyMr3ZdvVac
6/Ruf45tcLO0CLkkYmNoUSDkDNGPpisaHYCvdHe37L75fDA3tUt4gYTLAxjMbZGhrGGMi0S20b2e
N/3A5bJXzpa3+kmfwILEf2HtlAvbDB9Nv2ds3MZ6A1OdpQR/y7n4YcjXhSH+Ii5HRiWB+8zKnflW
NmA5RrMOl5Nt7czgSCHJt2vQdEMRbiSDL88P3qiVOhDGWHI6ErDB1acL8U4nJlqdI87oGCgpOlpu
+x2L/jE63brpQBaLJ3j4T45goCqZIOszXaPvE+3s84WKiwB7sNh+63NGq7F+rWh7aEV8ShNiwfq7
Uaq1icE3hnCo45YVnsP9V15NQ33jYjsFyG3FANjHdHYSLGmTte8U3P1Z7t5RLnKECwmgvblU+JVk
AyL3xCm35wazF7b5NP9wlbjotbfJCmPfy/SaWP4hY8ptGSUNFoQ0ciZXojsaQR25ti0GZ72PkScy
7QGtSS7vI0cEMJWD0Vn/rHg6NW794/Y+cpZ/62aObtLcdcVd2J7nwSJfVirB0TPfn5Ab0BJpTISK
/0Hcgq1Sc4mbVRylXF2KeY+cMrnVNe2bv4MHNyjR+V6aGY0F7O1eiveC2KVIOJLcgIIwD391HBOH
DxUWVriOTemuHYZ28pAI9Uncw/Xut5x3l87hBmxAIQ56GMmeNsNUW7xV6Ao11OxaKnNhGgaRhGE3
KHmliuG3qYlNtAMI6tA++lAb4ksKx3bJBjNgIVxcgQsSU24zmEP2n4cDchD4oZrkS6WRgjrKiNz7
MDGrhv22ye2DI1f3418z4t3PuQDRbTwWwfDaNPpRTqjqOR5OckgjkfEOM0oVU9sTqT/b83DEjvw6
2cWNxEdeOVd0ZBT9+symCfE4eK35ekx19A7RGRhVE5zDkAGg1TiKFbA1b3apz/RGbmSQvr8lqYyj
26rXsEEYDxysZ3oBnyN7scgf12HULSbPQxMk3fLj+zhddd74DGz/er04e4PkdJt/nzB99Rse3sTB
NK/HbGdVRxiGz2w3Rm8ZN5pVCfYb4Ukc2qgmw8tlZol1nEpMA0EWQTie0/NxhS1+rOOdU2m3RFh/
zvjm1/WnbPHwkqKCCu1yiZ/6kX4d8VX2RBnKnGc8BYimyKM5FqTjrn9hR/MeN3aJYEbLkiPGs2ck
T/TV87y5cxkdcY0w/wy4shAn29B0iZoUF2pLzwBxt+FR+lgq+pFlvobx3IjHrwJpszfSYzhdBk9h
Ox66fsNIfG2LgoV1RfTdQtAa+dFyy+f7SlN5whlGmv8hRitj0eqeceNfWCE1QnsfvKHiicIjENn9
RStAyE3hq5aQGsT7+mfobJdL9elXnCcSXh8INR9yGFXeTZSz7iQwadizyFWsqDO/NnkL8LCGxcOE
ifYcvBEofAkGoTN2yc9eZyfjxt9NpuyFbINvjyAbWau3ySPa3Tcn6qte3QRhhc6/dinwiVqt85if
/xEO7KKJIeELlyRJ2ObfFmP4BOYDaRuD8lR5b3p+4UrEn7orog3lLzi+QXwB16QPYYIEAyWQJvTk
5Mf4jwZMpnKkgatvWLwn9c6c0+1BZBTb5scYLJZZCeok6dIlKGSbP7V59Kd89x9j57UcOZJt2V8p
q+dBX4dwB3Dtdj8wtCAZEdR8gZFMElprfP0sMHu6q3Jsqicf0sigikA4XJyz99qJObcmjKU9TYg1
gUJeEdj1iikaI/dgzrV+/UlrgueRCTtVzqrOCcFxI046mDJDRfkah3i9kNTsm/nGIm7Ct64xV29B
bzz1Lid4UrlA1pWAsDjD9xPuNt7dWrB9ohdheNx1+fQUpcVDLtkdtJVVLzDSwDZnKKZDtupgRC5p
bl4oo6xFCBoiJUuNch0697gPN22hPYVaxfGQxr4qvyJX/2oYrJQsHjNdPY9gYnxDzA0J4pI6/cGS
9WWMNsEQ3lT+uCAZ9gGFxasL3cC4EMz1gUus5jBdLdDXPdhmvrLbUsP82wDNmJIfwi1wBtXI05L6
tjK9S5eNFzG2N/aY0Bx3A+Zq0nYGbJturj5Bo7+aSMotWDG6BeXWdfIdKQtfFlUeJfD1zUJ4Vz3G
FJ56zflocvaBUEigLLImsJ+A9Kpd7Ny5AaFxNsxLhC+KuUniR2k5xunZISF5TwkSsegvspXKnmTm
vROBu0Yypnz/JfBxmhlc8oEAUVjE0Y1lu/xu8lqQCQDmD429LmETVGEHWNYdHigNUWC9GjPxMGH4
yzr7S5NjsAyS6cPUTj2+dW7qCEMTNc05LXJgdbuyYwwvo9YsioYOKBzea5jVD0XrftSgmpa2eHFS
ak0uXJ9m1vDi1yF0mZq3jmSrsj6i0HpCWX4Me5Lj7Go+Yg7+lcq5XcYKpQU1cqAewU72Lu1j56Ma
6x88/006k5eEaMeNX6Rfjul8ZRzyowaFa9qhIVBlt5ZYpdmByie6DZSeV+jSXx2NChLqfiKGdfOc
yeq1mhj1PSmusyV8qUfeysYoh5k3Iy0VfF2pkDl7kArLeVovdAqwtF9rfqguqo+xFpeqxzmif1p5
cMzj5jYpuh+SA8AyVfUPxEE7+FBLTPJLry5f8ZCQ7tN5jKe7EEsw9TvsTGaFCBQ2Izm7ZyzyaDPN
FoNp/Bw59xE2fgLOyZdrEuKTeEaOY5+zxHgFYIcyonsLu/YgkF4UjoGmlYWVVdhHRogwwjN5K53R
eQvr9q6wvJtRD8+OIchnJYGrIpgNFNACEQSaka4ZVknUXjLD/rKc5m6w3V1oyXv++HtMyw/1GL18
UqdMjcThwKQnhZbJGegGlPoHuNVdFspbkyY1NArrbYziV32RB/5Nh2X7ClfEXTCGt6kGiEuY3qkN
hy0tO3SOC5MGMl3W/odb1zelsDc9clrY7MyQDM6Qpzz63hel7HF6M/S5nF0S1mJxSwTjc5RYSBYx
JpDsvMt8DFQp6eKKU3lZghKJyqehL3lzlfniWnethLZK9+XKZLJepLr6Ud6ljvbmORPDzjHAkHnj
riS6AhFUOWFuKgq2nFRvQ6P5StrpKZzotbbj0ezmVEd9Tr8lBtjIeTNaz35WsBIgVtPSuHfPCbAS
wGQ9qGiXWykDr1Ei6tG1Jz+lJQeBjuO6Dbw6zlNyKpu5H+O5DC8ox07GxMc+gG5WkSOurp5bPX10
crxQc9f4SKLjsHQ98Ry3fGOi65jhsoh4RraDiVfsowg3xaAzPWQOrLlUOp9TcZNL66uuUE17s1kK
VBrTqn+oJ8yQDt3VPqmIukFzS6pIMFClV8ImUSUm7Q1ZCHe6YmsPBVbDqpRk9TXgU7GSLtV/2SLn
SuJ+jtKau5XEaaEdZzWFN+TTQWum4N7POJ6Cd9Rp3qN1TgznCgfaDLYfUY9gK0Lky1iayOPytWe7
TM6VmQ2rwiN6y920Zb7Xa+PCHo5KcM9L9A2SF8KzG6bPDuZDuv494gtOC+Dr7aXBTqyO52tvZss8
vOhW4a3y1PhhtsFJi2gAod1ao7E/BBgEKRt3z6StH2zx3CgNYWZNeUxiKh2Y/JtqQluEMp7rU0U9
19SK06vWyZ9p8+xHwS6pt8yeuqiOWdO6m/CEZk3FPsM9DxZNwHIgFCtV+g8vnoVYrcJyZf9wDFSZ
KqJWh7HxebL9+7r1XtzZBYULB+GAh/RXkUyZa8Aac4ZHYHR3NHHmfCYcIWoLRLJaIVq8FpDJOf2y
0Y4G9WrnFC6iZFtaxygSPbWQiPaZTW+WCvptY2NOyQu4cpKUoESE65Jq6gKyMzuDjpg+u77hcmAH
mjzmP+YFpporLhJQ956mZW4TtWuHxQqTyPVkk8IYeR191Ch7MBUeysEpvyytvHEmTL8udFTVm2ct
Cq+JP0fzh4tsZQvttVfWV4d+qbaorU3p7EcrDdr62HZDQTu3yXq0lhCDUnKjbK3mwDyJnWGBSzFr
UPR0JLD8ege9U0vLnxjPA7unEI/nAuvrvSaKZeprJDqrp0mAxy/M19ggl7QKzsKT90IPH2TTNkA8
ww8/M1AyQadJMdSnDmrXhiKvk2p3k4+qT+DOc/rqYZAJHNYxXHvC+RxY46sUjfyYedx3OCXwW+o0
GVgOacNdiPOWJKOGUMyvQHJUTCU61Dv9LKxsh6jhpFgRrijE4NSrz2Iw0do5UAXNOrku2BQjmkDV
WFCPNpRbru06otslOMn3KDBX9cBdoKUUlQZqPVlY0TRhrx2BG1/UZc4xp/ZvfT/kYgE5J2pFPuas
jqKJbxGAv6qKjYRFeXtuuhF07BbrMbSNZU6NUTKCWRuid23IP2LafbDjopvoJuljBtBUag8oBfur
MB6CN1jaNJryVWVb7aMwRjhlDfRtF66/bWVk1DPMNYzTsP+tLdI6mvu12GeKgITCAY+AIqGqy/RG
xk/NxPkZ8Lh9b5HwQzFvmsG+6RmVKg230brTOequuoEQSkvkycpPqAEEGmAUQfAPPukwviLLLT6w
t6QCLio8ypTUPBf0ldWLZtNNlQYSu+Oqes26UbA2dZM6STXDtj0UxqtkQKzb5H6ynNmV2K565qra
BgbSBWcpQlqGLpmNoPQx9Y9CMcjaJ3eiYYUqal04ZrUrUFo1pYFaLygOQ8bmPPBsb10bznSvpVYK
/vEGITf9SoO9U63I+Sod5qFCic2kyo2lKPnENgaS9JDojljGpdkupwZ3N1g5aiZTpO2a6BGeQAyc
FyC9x8twm89A9tS/Ts7U6sfY1d5a0bRLKeY7Nwv50zjh/TyAmatfvK4rVqZjPneaRT2ffRzqFWJC
8e0uy8SUV2EQsEwl0QPF1g/d6uH3md5jNQk47RxQrGedHIRlWFe3bR9eII7ehQFYviT0X1P35OUk
5BohKVJmDJgJv4iCdmFzKkKFZ+1i5XNX5OGwAG18R8zsCkfAPh2dJzzmwDSoRocoAysnxgCK7mGk
2T4Yeb+2B7Qd6JXJ3GOTtwRndsRjuDWoU/YlEmTZlNbS4BVW0x76bxV8pIZxbQwhNoJgemLIn5Aj
XOnlcOd4VKe1ORXXIJOR4xhUaswsGoI+PdP36FOfg1FnR1xD6dWHcgFks1yWJbuCcKCM1X85JExH
6LksIbINTR8gpRFXrhKCAo1rfGpFaDCFtST8dOMxFNYejyYV5Egjc4VOUGO6L2VDepoNuQE9BTf3
aHjPSad5d3k/4+PMBm2bxgwd9mA3Zm1NHYQseavGcI69YktmVek+sUzqMH6+aVV+CbTxVbLPtybk
NPCKqEHE73mMblE4wOMDiW7aeKhc7dJDNQgz/VZM0zvusqGr3suyAXHqT7RXZ8+zl550wz36wCg4
6Cev1EYzuh4thWAoF+N7meJGbeEHzkqRzts1xtUwiZfEjGjrmf0HysXt5OZbL3RuSrOHABjAZ89z
feWP9JLSjtQsPHevo2SBwvZJaqAATRdaSE6rXWcY7D592pcclTMkZhrIPmLOqTSnzHe9hjkt7Mq3
ybcn2ISQzF02Kjln7dFjy4FKj8kgw+jLLvt5SCh7wqFeWYDFoeNbN5PPah1Y04ZC5oy7DnPaA+0x
btLl2ULNhr8BkFIufGPRqeIT5SqBSgN15dqJ34Eu4saxn3BqFkSpZ6ex94+8Z+zAwK2twgmEh8Ii
f1UN8mUu+rLa7bABnYaU5w9cHz7BfkodcOCj9ekW7qWu7Rszm9/v0roVPWcUT69P43jNSJpPBq61
EC0zlTFXo43sOXDbN+s5Es3D6ESs9A4TmO4GL+GAycbz5I+4pe+iLHt5Ry4SJFXS/9h7pj8MIAW4
QTnDDNYl4DqPQXuyQzxRIL0Opo5Wj7eZagaxVIvsXOvUSal4T7tpMC6ic1ak9mxLvXh3OoVUQUuv
J/0H1Xp2F6r1lhEZHD047XEKHpzJXePneky6+kPG7KhwSpcQ3bdNKB4THxsaFpZbol5IYKqRVRnk
vV05WGOZycWRVLnE3Q6hc6aiTxPKq8UVVc6H0p7It46/qsy4Cx2SD4hH+pH4DhBEToQemd3UlVmM
kg29bqRwBDXNKk3gcskjkBvsFpBsCfw6w0G4ctxoV4NsaJHLZ9hvtNp4a3rjWGsvTtmS3RCkGJiL
iSybclNmGHiTYmsG/TMxunuR0KCKFlK4n66D37KuT1nNStDFF993FYflOy1FZFj61lH4w4ZTFr6u
AY+3KYanibQ3YE4UsXWXmhjqr7578colqr97IEQcBIpVGpXv3picY8fYBy4u48AgFHQ0F7ZBzCLO
r3u62StNg08WlF27MnL/oef2lU73RLFoO06vOq59FymNaVEmN5VLGon2AeNsLlDile/VfRWwzZ9a
0Aha+six+UerVRNKUeOem4JLNUI9KAbvFCefepRt+xiZKdV01p1Kx6YRrLMp++F/R70JeNtjNrIT
cQklsZrycezTpQ22lXITQPkpAiLcYf/o2Jq18IunRGBECJgjdIBjGpS5SF7XpI8yh71b07GS3cKP
6y+rxFVZ5hQENLOcFZWsR8TI4qhpKHHBIUwNbr4uNXewoaOVX0y3OmNF9rJfc4zckUyNVnfC+Gqb
aE46DQbB0G36AVpsJED54KHY5CG5WIjerycEDm40vpvAeUkVoMMRxS4iJYDrAyVuWZH31GHxDFL5
MptXWh2vFolyP6ygYk42Jiy39UcZQObU4uowVKO9c81LrLlvuulektp6S8o+WKHcdHUrWYO8BWbI
Br2WMfCHkfIaRKVdgOJuSc7EXsXxjwbwuIZUIAQlMeO7Xh3LteDA4OtGsau7POUmC64x/iC7a09T
ho+5MNvbaOjehmSsj15XnjI/BjFdBkiKcjpGxBtSSAyEHWNK0By0GHPRjCDCwKOib7mQW4x1ifkT
kLf1qM+kDAtnLIu96zkfysyOLWQdK8GG1xQozVzAb9RYFvwESmLXefR0Ojqk4BCwtvCkAbJlhDAZ
9Mzu3fjUdDhpm9g5+LQl9nlvrBO3DjddhQElbu7QmNrrvqPsDZQmotDxYeOlYCGvjKXLRpNWNPVS
SxScW6je4QIFMIqTCqRrd22r1FqO7s1UAhGICnFpIiqIk2VBXOEULSXnJPM5n0sHMsHemFg8UBAb
NQlszk2r3fpmMS29dKKo5qELGCmZADR7Tfoe2m21hSXSQeT2tZ1A4uXWEgF6tnED8Zgn5edoNNsR
JAL920KBFTYsiXAIiYaLq95QgJ7Jqa/s+Vg8esWSY6gv6CdHoH8XceY/krlwKZrZSo2lcjl44EKr
tyrNTFo/8qvFTiDSnjd4QhlaVx+Jm/zoOwc5vx3sSl05V7F3wvmGhGjES9X7zcHzX2RVXSvyh6uC
+VSyyV0gEnsR9gTNUacWTOmcbQDzZkQl0gQIgC/yVjviUQqeC+0S+cOjTOhLdqO7EiXpZPBQ1by/
Xy7i0cuWHpoL9F3ciIivjkk38Od9dSgnH1KefQzYii4w+tpITj2OqpV/W0h5sTOUJ5QxvkiTWQQU
jX3mb8udV0Bf+zB87iiQVXRxVPEeiRqJqnK6q60si9sqRn7ne3q7kijXgjB5baLuWjOYc8oUbllq
on5Gi0B5rT8PVBHw6kGC0mPOHjH0vcT0bggSY9JhjYWcAsFU6o+10j/1prgNsKMfhAmJYKj8U4d5
1wWCj+zBqwGkVJ+RSJ4L9cJgPznzC6J/vua0wskdsEBa39mUfhHckAYXCiysWTPSuca1VaqHgeL9
fDzDvoPWKoLUr00+OBq34GTichHbyl8XA4uJLg6xoByM4xQqqUX2G7YdkXbOgrgid93B0KD1NKsK
DgaUgqvcgRHnAl6w0Ka7Zf2YB0OxLJ8aOWbbNKgsUMj2tvHJFh1F8Qg3kuysHr9AxLvQIRFZxSMJ
M3KojjnF76Gn5K6lFGQq9AqAh/udmnw68foNzfUR3PaEjI8KTk/VQmjmqvfLbKmV1pmTxkMTAsUg
ZDNfw5DUVcluPrmHNjJhc/dOVOq+0hzNSzoeG0JTR8IrqR4gWU4osyj32ezxtkbVgWf9RhUfP7qk
9gDwmGZg1hBga2NmL5gxE0szMWGot7qTH9CT7gj1TE5jiHQa0ods9H1jkMBj2yb+AH/GalJA0qxT
ObIisM9rCJWJXhz0Loow1AXyC3Jfqekb+Y0Oz245JsVbYHM3tRXasTwnhHMY0w3pgoAACo5XmmEu
Gu8rKOOtPoz5Cvs4hyNEgGiuFCxiDj8G9VqBcvpKKrpvQU/8HsVfTTSYyEbseNRvVyKkNy8oXKcw
czko4KUkac5aFHl8H6YcAqU1fjbkUy9iuhi9AHlSp4TXFUlMJoJLeKpNBDeJSpux7RcpTkBOWX17
0HHAsYtllYstc92SsoVzD1SMmltrqF5ejIHU3dlo68QoGGlZEoyNThKFUd+rjTVw7fEvBDkY6LLW
EkTLDq7N9kwic4rkzEZkgOQ8C9p7A719zaS7+OZWpWmFpDh8AcHzaY7gZUb8Rwb7l1GmNg3RadOE
2O6T1NxUU2Y8INmcGbu5K8TR0DgAlCHvFtLSCz6EW4PO4b3foo7KZ7EoCSfOKuiUu5cBmmeJesMm
ICCdTPGoNLOhW0ouQxwAGvBGzb1TbXgZDBgGYcZaB9uMHmE9vQQDyUkljfP50BYDwhn9JfCVFaeD
DlOpX3MDgzzhxpfpRyXba7fBLhLn5BOHEP8ceL+YFeHWsC2g5A6wGrANblgAtpDQSlJsccDi2vAp
45lOjoi/uSezAjGAeDCCOYbJp2hLr+MuQfVmuyieJ8HQQdb77EPVoFLBOaJFHzqVw44pyAVENV04
9S38pvggK8xfs1TKlWB0XsHlKxGY0L7ddyHuVdpyjjkgW8dnSiAC1UTrgCGkXYZOdue59Iy12rpo
2hx1Z8JoAQj1EejtdadVYuc17KhLBQIWoMupQS5s6Ca8j6Db+qa1RTjgsgMrHoUmT43dHUsHDXBF
ed+v9Zuijc/Shm89cPJt8xjYUJt/2p1/X+XmHQ29lW9H7qJL6xe9fXHx2JsNN0OR1KceOg7RaoG8
SjSay1GRVlds3ELCueMfuNRZ0Mr3XmQEuyg68/hzEc2pt4TQcGwv8WemWavMZJVAuGeztel31UoW
DJmosB/HMH+Ne8hwIX1a1LAMpKIfD51tH3qAHmbU75POZIqjEJcq+HQNmC6p0M1nk3GJ5zz4UQOF
5FfZmTPCsQo/i67c5NG5AmKyIDBtr1kcwkaqhXOJhp25857D56WNjqE+pKSrlPzA1p9AdiYUdBxp
6Cl0qMRgvxeyfzVFfE/cZcSGlUWhbhDSdJ2GTYKjLE54z6oZV7dd0j0PfneA7ogOQWEe6puHLmke
axG89OCJcGlkaxtrqQp0Y+US+NbAFNEk+FfKBm+GMEFTUGCUlSlx6DonrcqWACNZb/26W4qg2GQ5
80jpmBcDwLLWkTrS0DIEaWDMFCoKfQPL/EpzO3YtiAoWNLGzVWpUG4FcHucYPV2T9ElVBU/mD8vm
mB+S2MXEBgoxnVOHIjyzOQ5LUwFDsZhqQ5/GBiNukmiICsLJFoZP86/BUzxyvkZditSEwlLlTM+E
McN2pfLamHq9cwBPi5h+TSg94FFOdVOIugGs1BdPbvwIPmKXq+Zopk6/5IANTNN1vqDv3ZUdpWTN
p7eXzBJZZPy0AxlLK9sFMx0J48k3wZ414WYSrMLsgIYVQp9w20besIU7thRpSA+2oMlSpeGjE9gP
6uw63tMwSlJEPFCbuX5o9WavIXi8zaTYMGzLpcK0ucB8Dz4e+XbqRh+FD6OitrYBrZ+F3rBVmlxy
MdtYrI3MxO9pUo0rtGRvisp5kj2KHNealaglfju8dELXdkgvGjn3UQ2gpHnN+dRw7HXIxhy/KdLK
EB+mEdKsqixsFFqg742mWBl1pdYGwXj4lnWikYDlWdaF3Kh+WUc9qG9DHCwjqddhSeaKgUcbN2CI
HKfAiHgwWa66oojPTP+ruaJoDvIu1pv2vq2HT/ggPzj/t6w3yZ0/QlDy/eqaWMpcZLgJAnNadgVk
B0dzuCVMRaO2DdgrSPCYU11tpI2y04/Mc9h5UDv4dstMH8woD1/icJhHsdo4rL0bpyqr+0i2q2z0
9810G9iE34U4DlZxYMQEcEXskCvS8yoRU4WwK5O5mtIyG+WPHtfTNRAm2dKS8/Mm22gadO/cz79i
w9h09FvvzHp81Gss2DqKkIXERY7YxiZewElCwmPWXgZJbYwyKn2IPPZKHO2+svZ+Yt+aA3KeOipw
GIzyCBNq2Y2xzlTMGYbudqQbal/k6tmPDU5kMl1rMk3XpVF9TFSpDz4m9sP3R0QdsdaZtBUAybO3
509TaiXLmXpsBFJJVTuPHooRtKSZew7xsyhq2tTet5K9GzX9reMHx1EAWRtEpS81agpIgwFeIZ1V
q7ZxaTqW9l3oU7NuDemy+IUbFaw5DNNWcQBCyKK8V0mdLvs0nnZUTM+aUNwIjr4aEVwIsuLoto7T
RrXTASGvJP158/tv//WP//mvj+G//c/8lCejn2f1P/6Hzz/ygmwPP2h++fQfm8/85i39rL9/6l/f
9eef+cc9rrI8/ctvuQ4/qrzOv5pfv2t+Nv/6vfz1fz675Vvz9qdPVhnQv/Hcflbj5RMUQ/P9HHgd
83f+/37xt8/v33KPVe7vv3/kLc1Bfpsf5tnv//zS7sfff7fU93X6eZnmX//Pr80X4u+/069MPn/9
9s+3uvn775pSf7MQ/3KfKgnmTznO77/1n99f0oX7N3Csjg7BzDGZ9/Xff8vyqgn4Md3+mxS2tKgy
8h2Oso3ff6thUcxfk+pvQsA/tm1wSWS+GM7v/+eV/+kd/Pc7+lvWpqc8zJqalyJ+/634+UbPrwxD
NQgoYaNCcU2TFdDkLxUfb5cw8/lu/X/5shiyVLemQ1GqbEOWZrodYhu8XU5WJC2mjrudtjf2IDYs
GNIO3uC+f39W9IV1QQieLEhw6Lf09+QFN6GxwmtyJ2TfXDsNO8TKYzMOc77exKLtbzRf8h94vs1Q
sad150+/v/D9H9yS/MYuT0lreNeZWdrnING6U+m9V/2kzkakqTMFelCxefL0/RDZmvbyD2/fP6/R
H6+J+8slMYSl24apaGkqwyYy4c+XxOSN8KliOntXNHd2cHEqCuJhXwtgVhoNe0ti7aIBzOzYMzC4
w/50g/3xTxvyz3/bMk3XZTdoM1LQg9jfb9cf3o66tWqD7XK7bTx1i4E8Ohd0g9e9BQ+21ZL4/P0f
S5y9zUMMAMOo5kgVQF6+wIDKoXR4xgrvLKMSjWYJHvRY8zpv3d6HIi3pfKWDfudROtDr+8Guu3td
ta9hMBqL//BK7F9eCWPe5DoytKXB5XTmV/qHVzJRAW7Srvc2dm/nd7W0BG5hVd00WRZSMNNyrJ3s
6sq5O9tGLE2q1OdoN797N9lqBKHbwfcfOOLRyca+2D/gdcluqXbcqaTrH1rASCefcPayvHOT+qEa
LMKskGIQIcN/wHFv//oV6fOt8IdbZR4Ujkk4HMY817XFr+PCMM1gDHK3AfBJsBcgb3/bNc2msUvj
gE/nzEJFDwrCVNSF0SakZZMFmAwTfGTb//BUmBv+r6ciHcmV1XUJT5IJ6o8XN3MQK4IlbDYJ92BP
I+AWeMQtR2lC5RHUGSdPxcdRQdPq+88sFtXur5+A+es4NThzMEMJXXdBfEHv/vMTSIpR1BrB1VsS
4+gGw/t7tjrYGMAIp18/IiVlRR1cv26InyhSdu9IOrsANEKJjtvfRtNMOmE/GtjZ8Pz9kR+r/udH
0fxY4HHIylPi7ErColCV++rUfwyZNpx4ivLnf+6rh42z9XnZVzohG3uIfdX+r1+38euFtwyDO1N3
TKYGZUjT/PPr7p20a6KkIt6VUYmaG1V/YT6EBMCvQ6cMr2PiJGiYJDA+0X7fF4EtsfcR057BHyrK
Dy1expWVHwM/IG6OXpdeW+MhiO30nugs7ELlEP1ctf+fc4r167i1FP8QVtkMXsOwFGvQHweLw5Sr
wPtqW9YAbedTM6iJcSQ1wSowO2rebE9EiWwZSO7RfHM008iG7dmsLOt+UFt4nnSjJkteY/Ernioq
hWTrDB5GGGCW1TlUmiKd2qDWGHUcZudPTUscZV2grwCTCkNILJzQrs7DCFFGMziWYhiLLqXULaA8
TbRRULRvHJMDgo60/2Di8qbD4aT3vT3B2wqr9LOiCxbJ/zDX/7r+McXPo5iwZymZrOxf76SeC2MD
UUkRuCRL6VKzWHVdU+7Acl1ETp2OyEjtse+ncjtVhI9gWdIvIstPlEyCIxjx6Ih+Ilg7HqPYj81q
79MlJLdFB0JjUT2iN0r0SDuc4poIgRaAAYzwTj6m9rROct1+nVoVILBtQ2AQYr6aMIqiolH33ZyJ
WOWVcZtMciCn4l2jy5R2prtqc616lBboaSQ1L389xnXrl5tbsQo5DhUxU5pMLe6vN7dmGzLtrCTY
96p5gXxA9ABJrHhEdZfoV5di9M8PB809fn/kBma2Ngb6+plXvdd+VL4YyZ2B6PKTQFQsjmUj7xvY
uRBvgv5Q0Z+i1oHwAz1z9MS56/H7e60Wq7xI27dJIEHPEqc99WxGCMgG8DH2TniOkxpDWTRQ/1fE
dVbCMZf90KX7ijjKpxiiTBaE+otrdtomLCTustjTXyrR7OjXqvtIkdURB2BOvx8PdDAzrWr827Sx
uvNQZW/fP/7vX6vLTu7cvNIPsFFRKrZOd1AI2e7E6Mp9KplqKrjqd9+PFToQkwTo5UF6SqOSTF1M
FcRvhUWenmUvpoOZK0CbMgzfA6oNqHiPJpli7JHo+IvGoqYABx1Mu1G5C6fTuNIqadzj99cjT57z
nMbExHVFOjStvSl2wxOqHUjZZSOup8xb+4bd3fOL6rU/74wqmaeXFGHqWhdo05yEZtdichF+9tDj
9nHoJhezMLSz/vjzWzsDtb0PZCRqbZ2kg8S4torpFQl/tP33Q98febq7zECw73xq6Ycu9MJDUvSI
FDDa/PPz76/8fNDH0Xz4/txFrruOO/2uiyOoAeSlyyaz77tPyRN7cNweID4JtQFb4PP3Q+Vg3Xdw
KdDYJeNBoYe5nQhuYA9nHLshF7fW/FAtbdJkKJq2SOuu//qeMH5d8LgnCC3RlYkvwXYsXBV/nkRR
HqOJ7vNkX/f0B21hNSQYU2cTdlWRrdy2Lh1RKP7K7DauOVbn2N/rk6junA60hJqrytFYtxsUX1gg
Cqhrtj3N++oyPoZ01o/fn5o52LUYpTz9WezEbWzEL7VBvyXqu+ZI7If1EIfhyszy+EUmoN1UOgub
S40zcUJKrtE0+b2XRI/fY6yVDfPFEHSnJnVTftyF1s8dusnJZqnWXR5+9UPUUUXqp0sdMMGicxXX
ZlfHO6O3MehzHEYTB+0/c1wERyk2FpPq845yjnuU3IPH74/Mf31EpHy7MX37TXOTaqnVElOQNxAn
TH/uToLDWsQTiXBTJJ9qlXufbAeuMo3MXMYjWc+5ez2YtXtqOiKlq5pVirzt4EXiakaDSXmCjCqx
9W2r3tWxLrcZWpI9XT3wBEn2ij+sOY3zfwRaNCdVObcxndg1HDNcdn1Rvkg9nTHByQPORZKFbCou
up3LM5XqQ1GYjb/xBjvZVZl5LA0XQ5blLyKpq53dDzM4A7ECrsb86AA8fLSgedtW7t/GWmyevUat
oMXlO0fau6ahSIdkejxC7qNJ50vrPkoIeAzigsvPCR57E+Dq74/yvIfHH/dk7c4f/fxqnyPQG9xD
3OUnSQuWGC5p7wvb625Z0RjnKYlswNTcoNGO6RggM/KEufUMMFnYLJWZpi8Kkwrc9A4RLQiYl9Qs
rx1q4D4C2qMbeC3NUX9kWA7WjTevzhUxPit4ZqQMt4MRLlXpltdG6F6EGMTWzrN5k85Dbhthf0qN
9NpUp4pdFsghHOqqyjEwZ6H+0ER425Nuepty5N41LOAmq6NDKwhIbbKoP4I76H9+NLb+MQo7G/hX
3R+/v0OMcb9O6Q6iC8pS2kZxfKpH4d4S9TZnxZrqpUklEd303o7NWPf3AZo/RNQ2hFWdyJ/q1Y04
S2hD4BXPukT1wSq67cOGNLrOCI6hZ27tSvlQWHgIYaNLJzArZs9xQ+Kq5egHu58oHmpjuA0VSvtw
NKujGIxnRZeBoEH7M9QN67Yag/SaLQMmS6eSb0YQoYpr46cu7N3lkOiXahb++FPRPfUe3rGuA4X4
/Wlq9ZswJp7K4s4gjKoRe5vc0lXUGNWbT1ahU4/Gf5jEdEwtv5zKkB4ZzncdQneV4lD2yzQmhjp3
MbAYu4Yu0aEHaWXDqwffbPaMmdjYjoa+R9UeEETnwhwj5rfO6+D4/ZA1ibOfjNFtqscXwqiwl/l7
hxBxFECBdSLfoXjt4HssEq3s95HCGBaYbjpDZSwJFh5NAtUuWn09jYcrm73X9c8PReeHe1Om3GY8
1sDYRxBJj+L6+3N96jeZQ0Dxvx/6ftwdLqN7GhxUYP+brvNablvbsugXoQo5vJIgmETSEi1Z1gvK
lm1kYG/EDXx9D9C37+k6Vf2ikkhlIqww55gkZOK2HFOpI94MHw/9fZyQ3fzvx9U/7+Zup6/eMDy0
6xcXuMcXM8X+P2DTZwzovyFPTEMrWebj48Oq1BCMM+0kroFnyzhjBaheG5ZwhyHjX4k+YoJItL6J
k/99L1+8NTHAttWJA41PqqSbHQ2W/oMXZ/vYeRdzbz+Rl5O/FjXYujaRhLuuHxKlxc06L2HsYH17
zbjBkNLBifx4VptGHUQaULjHh6QVlVy9sMuxlbC2ujtNe3Y53XPLXnpN5yFAprbbZzdN+5tltBe2
+OXJZAb51dE0fS8tYM6ebiWYXlr9Ru19gjaWfn08BHP5WTimvM4+M+427eWuhXj0TCR6EWUT4YvM
qvD4zeRcAc9TRfR4uszYYPeLujK+GEBuV2/6+hv5sXEqHCmvk9Udtbar38EboCqi2SJLjw8NS0Pq
Ywz3IhFTuLgHuTT2JZ9i6++bOfOHwyCH19ivjKd4XvSngBStJ0EY1SGTlkZ1RHZN2i24thMtfl5M
sgk9B+tF38/iouLmwOJgfuJiVfpUOp2+N8BrbZZetZj2/faLT2Tel55XWU5w99eHSR5xjp7MwTxb
QcIex9S+NqWpmFxPPx8fmb6Uz6RIRDWBXC7mo7QcJQLdznoalp4VtsjmD/r1i9beUmk458ebmbjc
v+/981g24BV2C3kdlwW09qASVA3kPUMK+d6DQv/GQvBnZyn/d2+9mY5gK5p15VUH8QrnrSJhQavE
vfVm9AIupWe6lJeuyBKSOXVxaEuLHZY2QmPO4Mr2Qy1Cp1NXuyjGdwCz/j6OezK81g9lhRyuNmZ5
awznZbYX/6Il8vh4rs8741DoJmNmk02vimt5KBSLasLZxJV4ivQVaseOGTNyQROGiJcNbPt0C2DB
Aj3D9cJJcs4rt+rWugTdw/rGB/Vcm3pzmdVSXWNVbG1PAa8YU9wNOJXYHUvw23/fZYvY7NAfvUtJ
naw84b8OOFD9rH8P9JOTuc7ZmAjzTgDNP7H/QGfZfDqtKi/UFLS7FYnTylSk1g9nbRQTe1tpnOeU
rXjtk61izx2t+4i6ybnV8XjNG5dg9c7+hVDhR1V3wa6eAIYb5mdvxZ9kCsdkjzvlFXozMoIyJ6y6
G+9Jae7A+vhAOv3q7DQOOQVFfOtB5Z+ZmvznTba+Z1drIM8oY/LOTJSxtRf7x9aO1JA0F2/mP19m
ly4Bd2R7nc0yTtRPOAROqV8t+2bJMuxIhOYOSyLOOhF9h9awD04qq0sTW2GSaO7BlwcuT3CQyhhF
r4E6iSy4sLST58zqonGi+U+nSp4G2qmL0VhRqrBnBmZZbTVM42CRnTMJFAIup7wGILrYWcUjIlBT
e9Jxx4th0c+B1WnUF0V9NN25p0HyxclLBnkyyeDp0yE9YmKfmwPUDrQnba+ag8VGBqd+LOIBJoot
WKPzHK4h/z8fk9rk6bvHUx0kzIzV1voVjwceb9ylHpY7oUPylNcjpOrHo3/ffTz6+Pjf3/bvd9F9
nQPn3z/98VVLoI/q/f98r7bvXrKM89pwTGcXW1COtVhzvlqFJHypH34YHvIWE18mzPt4udUFHcnj
idogCsIhICKe4cI0g/dcjObyQ5Q4fjDZjldoeWddoncf43q8541oie3BEDDn+rg66Ia7bbaHeu6x
Eq2fkS42q6PA73aPJ7lPt188YuqSkfALgLEtNFkiM0J7DThSLEKgHGUk/rXlDGRiaa9lW5zs0VEv
jzcOgcYwXd+Gxa0+0e2GtY6+KFElTicCl89qGbw1zPgXc+tT1iT+u9d6v8tC5Z/Kqs7Q8yxW6u03
0tv5UQ2ldQA774/dFczvhfsjwMm1cezK+FYpCP0Ifr17LxdQyMMNUkrUyCx7dUmI/WqAgg31R/Qy
oVqnsSK/j1o9eO9j9PViTOYLcyeEeKxdsCBhuGMya390ML9QrfnGFbace4uTCppDnzgfdjwixkDm
iBabBPYAMAKe2Xg+6IZIUabxpuiE/6QytF02izv0fUrXx2uWauP18R7StOlaVh1mln6E9zN+Z3db
XD3dKK6j8NQjLOKOOKo44uVqzHBQljrPlRZZhiFetCJuXpjcANjNyuogAyFeHk+gb9qYrdZ/0Q1p
njpbop3pG3GKeyQfXCPmF2t9geb1SxPaycPjQ1PSgtaF+ZTRLEclNIOtIWP7ivvbuT7ee7yxKEzZ
+BlPpts46GUVMCvPTlCbAbRlfcmD9vrmn69wtH0e59V/PvfxGZoQbA6WVoWPT3t8weMJyvRmP/H/
iNzYcPYGA16vTGbCEJV1ahgNtU6VnVPEvNgUSNHiVDpVGuvJqjxlFbDOpauMUxYn5gpJQeuUNvUT
3wEus6KW6Ku8WqGfhoAQOD4z6Z+PFZXLlXwmcZ3TT72nhzBUoiM7pY2ZPcveBkgB5L6gqN6a2NIw
RHi4I8WejNtrGzjJhT7CBuTkgYtOzINleQyPxyD46hsxSHYa+CgZ5h+WJSXOGPE+LfA6bbg6O49v
4vBtmyCTqHQ1ZoVJyCGLFsJHyUsqJYIiSrg1HWPyEU5UumW9BL7KD9iZseO0AwnvXvrbBSXibHO0
RRuRuslunBdSZpCDLDuSY0BcBF2KfmVYU+mneoIMljtn25jS2+/B0e5DNuGTWauSxxuynduw7CXn
6Fq7PB6z51xcyFGP+v8+9PdJf5pxC3rZQQTxOq/gYnG0/ebP46v++eRFxLfAROTCtGYEVEBseVTS
4HHE5OpkwkvwDYr6ZjKqk2sPiqp0fRfuDMzAQqnq8Pg46Fcr6ONdLAggKB5fFZtePCOj5HMfX5BV
FVmQj6fc0fDb8+PRf57/P1/691Mf3xDWqzZv//Wpjw/xEvP9H+/+/V3+/ejj4///m/z9If/++Rlb
nSWw4rtNGRuy9WGQ4ipwR+RdOi4Hb+l3WjRrcXqcNPRUElWryLTPwEFsUhRxJDIiKlgkE6aCnXtK
RwYxqIAK+Ax7PL5blWmArVxIeAyWQHb7rwZCQzSWimyF+OcqzTgWi9NcbaTwFeu+alj7ML2kZWqL
9eUxbjSdfWghMywTaX83yG9HAJl32pG2wOGCjIkzX3XvAtuJyZVg4lemOv8UpTmF1ZQDz8MqZkjF
/sTD1FcmEC2TJvgmGsolyaCpqUWHCjzOmc3HxiU3+2I3eUUTJagMiZzUz2Nb9Be9c7tLJ4f+klue
eWI7cjH86e6ONzz0QJVTT4VwTVGWqdbf2ouWfhlcKNasMeCaFRh/Sy/dC9FXe2NE7llph87U5Uax
oqNum7kyPjWzPhyCBjtZng1fgyoHHLHgEC6nUju1q2dHR70FQntVmkUWfEzgScxXlxICGJYcN+L4
xEPpfkqoEt2YHeDD5FvMYoytLAxZAgMlaUMHEilNWoaO0W577CkBk4lcgMVQxhl5CeRAnZSuZPmo
YrK3tC6PfGW7oU6gAJu/Z72fvDMr+D15NKcs978pp787HW4Mf4b2MBWMAIELbJZZW/bmhKVdkzdQ
aJgfRks/oRanxSG5MHexeWnJL/jAvSBw26i0YR+YHDTk4jUvgUydXZvO/laMwNFaU/2OZ/PFN5rv
hp31+8BWkMjM+qNYgzKw07AmZEGL/430X5EXR4vbeAQI+9BU7niPORCP2k4gmN7StrmQNxgQOvZN
Zq6IlCQQOY6xAE6BeTVHPMjOfB4mF6wFGkwiSiD4Ts2nh155hNq9W1qUOsmBjap2kGDwWJDVTxhh
kFESWJoJ4BRZGy1235+5lB8yD9dX3CC3J4TpWjf4eFGkwvNYMA3nBGIH91rmVVg27a+lYqKESjGa
h7bYWWZSsw8A3K2E5oSI4eXe7LJPpQj9HftJbXHd2+Rtb6WtEfSAZLyJ8bHg5fOI4vqpY1yHk2Hl
UbUQsMux45oMklwAHYvOP0jHUoMGwWRAqBFnNTG29OPaJMxlnM49sTVotaHN+RFz/mc5owebYvRp
ucSM4AM0iJ3yqz3F6rikLlreojoXS4Bwy2Or0XBIWKeBfxoDYCJcq4DKPK8IEdD9p7k2Y8SVWbXv
Eu2lqjhOkGoYGHisJ1XAFZP+wqVDkVeMMx5Muo9VDqXVTw83g0E4pNlyNngNqtnRgsozSWc7kfKJ
OwKdaOKToYamL3lHazCQMZ2cTSfB1dqj39bZNmwsc/xlYMmcnOVjRRcaYv4aJz4/NnU33+M5AQzE
nBjApXnGBAswpWO5aFWrQwcJSWCpY8X6HLNZGr8tvfid1726sKDVUfbvfNfmVm1k2J7QRsM4pPPZ
2B1rjXrNvDDM19aJSbdn28bhWLH1NyOqOzw07s1XzL51c9BPtnrWZhvNWMpJ0VDMEgAwbmaCXjGq
SkOKL5lqbiKfX/s6G6JxsQ+CocZWbziLrAp4SVF/m2ihWTOAh4YTzqWqbfojbi8uGfY0bh0avAsT
oJVd0D2TPlmBisj0c+ZwOArUqpukn59yZTBZqeYXptAXTVvkC1nA2k4jb22bathEOhwvU282CLuI
/7Okf8Ytidlkxqy3FoSN9Alrn34iqOcu7fTONk0g9M0D5huXGAkYXiihuz0lcX4CW0DZYUdTP7OB
7e1fi8/1Z5z7VxKost/jLljgEYzmvW+ui1bW+6Hh58w+jmtMaVfROcDj3dI7ocZfiBSc3uI0Ttcy
kIWPa+oXOeY/2InciU1h02BlJ4qHNQF6Avbe0XU/DY6v8LGcJmIDb9gpyfZO7C82txle9OlN6s4f
XVE1G2B5PU28teVqa7t2oDw2U2e6FzF5Fx0HQzwMzmtTYxMrRuYaCGVIPUJl94yoNtl2qb4cCh+M
u5ekTMgG1H/6dF6ol7ZrVmvPaxctgxkJshnNQv5I+6F7GubymgnTO4xzRyZXv+xbT5ypaZZthqiG
lXJOYLqDpQb2shWqOf+om1XdSkO5kc4Kqx259rr4EpnYVQwscUP5WT7e22b6XVZj1AXluU2hhxWo
FUEyuPNWFhJhJRkLNSaODcJqInIM77tG9MSXsfdwLnm1fk0pQ5G0K0hv3Xj1HBT0uabiyAqa6lj0
Pdqf/k7O3hThwn+quraMXDg8C7ZaKGQEc3l6fx3Ms3KN8g9ble1QmfRrendtBvx2nlEL9q1dGWmF
sRooSg9b1PSrmVOAkqX+LTcJ6q49nymIn70WL162ok0Ku6I8n29jjyZyaD2GMp46D/jXwnrA5JAX
WAGyjpRI+n9oPNy5Qq8hPdTw7K8zrDjuXNKNMIbPh9SajhOYjgt5pVcNl/TFG1RksLhC8uwVJ7f3
uRmA1Yu0qi+fY0VZrlmnAubPyUr3+CCmJ+XgfE1AablJ60VdZ09HXvrfAqnUpR4MmORVsEv9gDQ6
Aw1+aZfBk1mukxm/1M6ZeVTTUt3LEkCWZ6VXzBpvlVUsz8qozm7Wfys9d3xCNMFYp++fSinqsFod
lVK4wxlqAT1IXN9mi5wfGu801x2WrZnJlNrTQQ/gJ4WUc5aqf1twsYUmFgs3INcUibRLCgyxL8Ho
8nfNsIzM2CAxcCbwPut98uVc0I3YOYkwP42LZZ19o9wnzBmjRJuyCJ/YR61iPHa1/9RiaSKXDNpI
H7QNtCX/O1L89oI//Rc3u52V5iwmhuWUOEVzmtamwiqJcX68maoqKTkOefDvu/88Zfz3kx6PBZpO
SfXP094IRMLLOf3+9X0bEO9Rrac/iFQsLiNDV4iJw7Qh5zLYaS1BPtZoX6XGbmCYhg9BsQyNe32h
l589hiKD7iPyWtAZpelsm84Jjh5GACL58MF73t3V+2Yf4Bsn+6siSwVef1UwctMdhkXdtC2D5r3G
8F1KAjk04X9Uw/CznmbIda4b4pXHFFAF+2AQExbNhDWWnMKWnEPiojqqXA2aZSakFjaoT8zpo9Ah
BSVOp22Dxrp5YAscorY8d5jDLiYjYKAqJ/sOUknffcHFfWaUcyPZlZC2LBp9rhhm+2aMoJb9vkO2
sfR3ztcMXwxI6xQOY5fgIO31F7IIFEfpCiOH5wf72tn67ScDwHxnjOnM7WhnKM3fwRVmreAwg0sM
ctNwmCPWWROnbPKxa9b92xUq6CvECyOSc6syd73v/QxmBUwpEOQyJRM2o58xC5ptN7rwgVPq+aYb
vsCyuBmrEXrSYR+XgFnz+NKHrPxwEPWQTZtFO+n006FNjPplkV8D4iqgqENONEdynmFVANpOIm8I
4EpU6RfCX2tWcRymmho2jzeuylMYn2m0sLo5aqX1jLiGbPU++0Z4kXfHd75nNI5bq/KcZ3CilALl
Cixk6/Jsrep0RqXkhEBEChi6q7jwLrF5mrXUDoslfZ94SZC/9WTcMrYJWic4ICp7Y4krzl2fEpfl
D8d20klIGEBd607rRHa1/BjF2FxNmTyXMXq5mCFiosx5C2lmtGts75bNsinI9oa5mpMSkmi1egy9
Lob2NMFHMwkrG4oOZyNAJW/0IGVZBrFgOTlXCT7cDb5GnNg4Tv3FwWLU6zMjq3mXdu25slfPmbL1
qMmizEMXN5Epin72J6SO6SBi87lnqn0LkE49ZdXE7SyGVTctLClmxtVeDaahFzi6qvKH69MCi3Yq
d9bUrxjdu10kzVbG5mWZMepqLGcTc2ojR3OSvT+TZ1HR/DK2txlv9dNX2ped7cQvOVXzJk25y+HH
xoPqUeJw/iZSqK00rK8EKJIDYDK6rx28hPp6Zh3Hvgy7jFuBaBl+gdQLlUMtWMohiQiYNYPrOLQE
E1ka85+Cc9RZ2OWOFRZlaAWbVCAATdpAngvGqLCmt/EIUR5GO3MuE1r+aE7OVvPTfT0X9Yn7/2ZO
Sv5p6cAflLojFzz2snFBp+SNDimXZfZZ2MiTU0LxmCRS+ZXNZQjmKhr1mYlAUu9xOSjgPbD4/A73
Vz7Z3j5R/IIZOV6khoGZWCNHCjmtBkUmi2QAp0axYcML/JNYcoT26289sVridCRTnkFZAXHaWbx9
6fhRi4qNC6W3hNkgsd2UtKrjCojUE/M+pzMr+3m6sMRnnC/bbbr8YaYHnWXqul2s2z/zMYf7RraV
w+CXiDP9g/S1iDhfogxKc5sYMaWg33E1mttbM3HG9CzlDPZ6uFhLWOxuc6rbTDv4BLR1SXJJyKYn
G1zFuzhmmsYNHkHaykPRZ1pAIeJvYI6BOZi4ShVqSQCnFpdLcp3yTuyHaYq3ZLc9exDzGSgRGVik
6U4tLLlij6BIsMQ17hnYGmDNgI6jvaEJnnuLsI08IyGiTd/UwLd1rfMyjm9dda5ixwttTVDrl2RK
zqc6XlwQ+x04xAHMpVJpxH7umGSMFjL3CDz+vSdkYo9YvoaMVRO75HA5tJFjCY/+tNNA40CUe9OZ
g2hed8c9xYYELdR6cdwmikQGwxHfk3Q8c/kP2Ulgr1vTkf0yfsrg4zdaBtvNIjgj8fB1tgZXi644
5WsrImzse52nSHpJrk1dPCGneCJfmuMlKN6TYCXDOhtF0gdzRgQVXpdG7BcRfbYRKioLG23+YsdV
VLSsvHNogJa24nXkvhyJSBF9BvIEc2GWsRsghHhIEgpfMBb6WH7jG351nI4iMY6v5GewaJug1gVD
g2I7efWtmHrHYtOn0BLKpnb2ujbe62Bkxdsd2hjklEw9/CzcojgF0Wg67q7xM8CfSfGusGec3YZK
NbFIjyBSa9xKr50OVWVvSashp60D3TNkGNC83nrOKQxMRWp4Lv13PchQlgyvhNzehQYNd2mxyo+E
k4IiBkIOSCh7zlAN7ABtWNHo+lEyMh9dOveH9NAA6DKBSsH6aiMk0+s4+aWnZh8OU4eMplB4+Z2t
RNLERddJQmccDiUNwDYflI9qkPuEQrGyKcR8s3PBXW+0NulS/zEI69jUljgsawRAbdaCu9HwjqiL
fF1cNEXKmsx1kz92e69BDm2yugjAGIHSU5FYMGzCxiEQOsba51TigGqO/8NsE6I+jKFIjYyhb44d
e3FxSduHzB4vpZ+3W3Nqlr0NWwbFNAuZBSNbzRoBWh+ZcqtZsJ3pBBrxnMfmjyLgDxP1SrfMzQ+i
wT4t+jN2DGQt9J+pnRI7DY8xRjgSKprWmhRPZvDY94sqv6/q86SJfzQ+zPg89vljaQ96L4DiCcWQ
pJCDqj2bBqTXsKTbx3iyPvWC551AkA89vFQlydBV0+wReJHbkPnkdfo05k6d7evArohwy6LO15gr
JcTcVNqvzGGzGMexYhCYXQ38VMcua5xD4sccr6J7xRXsSmsODa3C2kFimGwd/QsIaxxsoi7DpCSS
Iw+ewbesr4TBn5rzpVVnfOGECJjW482GGiEQCmEep9mW68Ld1tN3mw5oHHMm/LDvmslmym3p2yax
a7YeYCnTsoTN1EH8amOEuD3KQIM9ig2Ri81bWu8noqMckkFDb1z8cADxj+4xPbT20ZKoMVLA/IZO
dxsv8MXaIdmmlg7jk/jzOU0hPzHDxSXGRV1K9lKNvDFi5tdJ8CuHNJ96vGYgmI29Q+HKJpqQHafk
96o6RU3HlnzXGOPKpNI3qPjKi1anx2UkkCEdXA0ATm6FdjD44WzfK6kH1xl9l2VgPKxXApYwKPOC
nA146zdlxLgDbr7VvGsVJ0Ep+LUYlIBOBjlYmf2myWZAkHl/F6X1wWacCyQgJTMt6I97Y2NNTNzQ
nLO45VZcE3e6MS057zVvn2qpeYk751YtygWtxRg2i+G5g6v8WumZi+tfOxUFgdiyJlbcmYBRf6PQ
QQSU9V+MqS/O8eK9pZi6OXPdeZ9iTd+NxA+DnnA/KhrB6zp7svUx0pi7oqBF21Dg6TPZM6DUrX5a
rtiTjgo3vTLwiwb1r7ZlSIn5eI8G7me+tLeqdnaOgRe6SB6rPOod2JxpBfR27uRhrFy50UyhbTM/
AUE0+QewKKfZbihdFmGGbfcNQEI4+P4cBTF+05nW8d7r8aYjifUV7k51rzxrCwreeWXI67wgYwpL
y/7ek4t7dV0uJPakOaeR00wqiVa7GHxIjj1JX2UcLibwRcLL0Dc1gDiLkaloRrwbGy51MczqmrhM
00d8T1FgB4z6XOzlSwjLz904ccG92EnbvamzNmOR2sDNI9hPqPrYqPwPyTz+GQXedrJsnzwDP92J
msRXFdurmvN9Jv9tmzYxw6w5+dKAwttmsU3WCWWsyZJ2y7bKa2jrZ44TdsS5CTOAXWyNbYMqBlXE
0vTpFruzqGsNH4CH3VAw59HqwMTZ/8PXxB9pjaAYqB9xQr6qOWA6QXjpOA4Id3J8mV2tXWObm0VG
huw2rqB2JTmUSU2j5SB0PApSjotFg3rRqfglljmcKe78sb+mIoucaT0xxrxAMNpKxkeBc8sSgnKT
xaXIVFwjbPfsPJA1SYYUwhaEPfU2TGT/ffbTy+JqWTh1050ZfLCVqfxqxHhU3M45W2nzMRXVickY
N9f+qwlNKVpw9URz1322rnlje1PsnR6bP47+0Cpa8DDJyHC2qCKzYPdDfjHnrXD20NL2LhcWG2nt
1m/kuDWyHne2xpLQbSp1ELxmM8KHkSQgMmA3eYp5TFkWIxZBSqrTv7V5TP5r31xaqyj3C22czOGQ
ILAHuzo+yh35ZKURVFG5LRUXtzV+zoaBgCeKmzGcAFFgC+4VZzb9MhwByNtVTdCG6XGpSKiwph+2
xLIvuhHaW6s/1zaRLC4W+sjI9NMQND9QWhpsD9ubUY+fOfPFehLgTDvzyG9M7IhvGJGq0MEOgBPj
GIxhNy4bD688dzeCvHHEEvm3hgEgwzFt8CC5H409dvlCShlW47Py24qaByV5QnZKmwNM8G8jq529
WdOnY+QV92WMv8NFmZ5cAUO/nd3IzQN84bXHPsYA4SuyqWU8ycisVkawI2/ykwFidhae/OmCFmCa
CQnJ9dzXyczdgzUZn+5zu9C/z57wjjOmhM2QQz+MKeujhnuKHSALkKhiNwWgMtbNaF/so1dDSoFo
qrHYZehsoVvxY5bDQWAf8hQC/jBIIJhVh0aM2Vsl6a94QdrivatdYMFNy5FM8S8nPbIUfASIlqTG
Q1fl1vaS9hj6yHtyAM6lNf7fdoRx68MHrOtjSh/qDkSi6IPsADdWyU5vqKXLmFdxmVi5zrB2piTM
KTG3YCp2xPUCYkF6sUVug7rCgzSKvKfVm1NVBt9GQ0r2GiNfIdOdVmLFgGtzreqUStW7jUjxYAKP
vMip9czP+42YtsGnn38GSRLGU48fiCBcTQqYipr8we44zNv0xJF+GeKcNMGiqzbSZA9iZekO4PFO
LNbzu5jan5bMQ+x0HBJN9VHhu0bYQAzjWn5uVhaKk63JHbrGjFSDTtWPXzNifsjWTFEa2DSZMzb0
UAW8EMC36l0RzL9VDlyhF70RVnBjJ6LUyVCMgWrX3CcTmuAAWd/W6/ttIVjKe6Y376QhSD0K3mLh
f8lH2LG51PnHeB8+raEFjwniUX6XxsyUnAF+XNEeTP3bmNmnDjRZ6KQL+JR77LdscgdvlzmUDr1R
ccmzODTLBSkxueM2K4XGGb/UftdtfXuGto23AqSj8aF3b+XMzbrOAeaogbJ1oVOyUGySnwCbbTGT
J2PIgbK2zd5R6aVbICNpEtSi8zGBvH2SxltWw3j1CEjhhoeFoxB+HHJosS/MCjtKjWDv2nCSYteW
jBroCm2X86WL4Xc4lvbeud6ZDCQwyt66FCHXICS/dG0cUVy+56qj99YlVGLORwEPnRoBfDJRZfjS
3dLZJ2uDQ/r7WVC2l/7WIWvs0AQezf4IoLNsUjz2Ok0dJzUs7RYN00SyrIsqB4FghNyzgvRohnZK
wLyM1772T9+Cmcnr3N1SH0UKFt3YjWDzCJfw5fyjQxmyYywBPKllZzIZOkW2V4YgxsDok6FmQYar
QMolAAez3ACnhhB2IxNWqwGxZjFrEq92t0RXk/nVkCOAtZghTp2xJpAUVVUGSsASlP89uNKETIXM
47bKAC2S8RzvhM0Fts4IFs0HFrbEMuLdKSYmHvm0dblTcXVSZ6xlRjTrHoUU0FSr6VBRFVMakoiz
73R1A1WTIbQkI9gbwFu1A6mW3TtzvwJ3dRGEy6Dv2Uz+HBgF7HW/ihLCtUMXGj7ZLQ3hMhNTThX/
8TnvCGOcj3ptfnQtExOpmAsOrnz3ezfbFmUgN3z9LVnKazlXgjOcBiT1AH5YoMqF0xLbhZ4RJDlm
xSwj3D61sM+e/ZHTh+tCHfp2/5TZIPFQUTy1QfDbpTtMPeJuk4pDrVyMrw0IFWgLwkSIBhIiyMQp
nRE9kaZx4rK3UpJXSXk13R5jhEVnPpdoXPBaj5TU5ka8qTfazgkl4R4QRQ9Qyex2gUmet+nae9+d
KEtz/1PF/WpMdDku6MBZpWJGHOObxjp1yXipnJbeMlvms92P56UjViXQHHCaLV5jndSfSqOVVxOM
ZQ0mH5eKu+ZyvcCzfnUr71hk1GyMFluwsY7K4t1UJlHbr4TOsp93mEXWWPQhHDMLnDic140sLlaK
PgGZ+if30E9T9V3U1V/sEUBKbXL3daGnuQagaGq+7WANNLAWDj41LGGFeBuoUQCJHnUYg2fo0rrX
XH1foUEQ1NIVdBRGVijYbOBPGM2ATFC5HlgW50kfw1Ar0l1DV2doAAHZK1ADUKGLb64Os2bAtBD6
2b5sfVCcevezGbtDght/A/SW+71o0b6Z39EbxyGb4mgajZ6+Bq4zq+udplVAOa2MPlsmd4DXB981
X1NyM3XxLTb4O3Mn2+tMJZ/CEhrOjuz23zq+JBjLNoMjeBSIMvOIEfcSWt3BzTHlsG9FuIpwD+ry
phno+rLMGbYk+o1bbZLjXkuQ3EPnAZDG9AhNd01Gc7CG2WBC8XfYuatLv3COazpCZhihapcF3BJI
/IONatNAtkiZXL/b16pI97jJ0Y2kHbgkVJm7VY1q6SmB4DZ6oLkcjrM3vYoB/g2Ojls34fSA0L+r
khEp7bSKdx0/pCLzoia331svL3eCANYwmY5y0WQYwFlzbGUjyCq+Wi2HmJ441paR3a21XO9koyRU
FtmV7mDvcEW/mlP9J6gZ2ghjOWVLMZE7w70tMwPsMlRcGvPtwpz/+KM82/h6ALOIj8WeIjQHhPAM
ygZGIzF2d1eXFsdqJK+WarIN6IaLCohLCdrh1U3633M2ezijeiaEGFYVBXDkuQH7KvvC/TFAmdN/
DqJ9xYWGQI1TelhR60WxorZ7mMAFsZyYM5jHCJCR+jisqwZyzFUQfKPN1jZWQxPbocPQsNFGZYLP
crLdL47EkVAasCBHtzt1KdO+edRZPoHz1Tko5sRZZ4PDCYnU3Ry/uz3XZy/p2l1vmfT7HTdftpKE
FCBRwRvxUxZtG3YGcVme23zUSyfggy8XUbN8rXvi5TNZog2HBD4b3yZrYgzGr6/N/VVvnMgt2KvH
aGqOlrJeWh+erkMqG0S2yBjsj1YFH9bC3+zr7gwWSj/UlpWxek+THTiJkwOQDELKVmBwI213Roo+
LnuKSgTS6STPi0FEe+PXb4p86VMmgQXNieASIbOjbLD+zJ72O8coHI7WGgU3wjcqmR55aT3uRPWS
ENhw8ATWYhcvCP+fdj/G/q6fJroyq/xc0yC2tqOBvaQysGsdhUtBS9YtfgPv0b1ZmB63VouQTDja
s+f+ZrP6w7Z0MAQ566SAESoF9011wRo2uXK+FZjowB650iekZf4PR+fV3CySheFfRBW54VZZsiw5
yemGsv3ZZGgamvTr52Eudqtmq2ZtS9B9zhtJNEcTocuNXxSHovH7zTTQtFuYIdQQEaVWC24mgGFR
ocVBPO0QoNUTiEc2OAzLLJNqcLhowvcyFiCreUzmbTXSlvuv0qhSKIRcz9H8oyn6Zt5bOHSdb8xY
0NJAwKUECl15cXuwnfqjWgBuC3XbJDT1Uc64T6PoH75ZRohMfMVzyodeH82wsTY9tM3OB/3Canmb
Y7KvRE0C+BRdiEJiUUtb1sDCAw1asL/aHIg3JZzLRmkRBBmszGxid7DIYguJ+uujaakm5Lc+CXYO
DpIXHi2O/Kp8JTGf4SwnydtH8FAV5QfwxRUE8+wz6rvzq2FlFycOLyPVhvVIgHcZ0/Qx6J5iS7xd
KwO13rhp6xDCeYkvqsiJ5XPzrAkXfC72ZUK6FKbaq9b2m+iUf/TMYT+hEjqOKMz8iRBeyl/eitjF
IFpnd1AXv/mIvyaPxUdLkaddhWiAm9tg2OfY9j8NQT3FROZtgDkdhde7Oam7vIkuaiTOLXJBQSFd
fkzXuG/8htkrJV/SlTcPlwohZMlaFuw7w5y/NHtTmsXajTOT+9tjCBe/OTpb3qPfIBb9OjGHZVMH
IZbaU2tf3CpJ3Av8LERjT3CR7XJP8os95w7LK6dOulJqvHT4aQkD7fNdHO+GCOouj11MPuEHVMQL
HrubeOeoRsCGWmIjm+RjBo5idmRbqfi8wlSpI7qJgAfQH6oNkaIg9WAYIZnJVIIQnSDnp9mROGcy
fBOgaiwbJh02hPqS+lh8xphwVh1ffE5IErkhZ0LUP1nBLoJ5SzrtIygWdWoDv5brU6LNl68jeCRE
GwYUGV5HyLe5dT5lVH4VMv3yILnDKboz0+BFZxA8HQTnOsh+haCEy3JGysYq+04nLhspoEDkflkl
SjLheOk26j3rJKQMVlLRgc1fpMoaLZXB/w8amn/ddBkfem7jLpfXyoCJMCFOk7D5yHDLLyGMfWRW
a3cJQQvlgGtLPsuWvqGMntIS/XGk1r0wNiaSNcAEICqM+x99Pb5oRPXA5BjK6GWgF6O8qajazXY5
bU1XXApfPg/uIyivu2qq+tLk9aMZOCAN6MiL/s+c2Y0KwbCgJUhwpMZHnfEYCXUftpwr8Eno28cX
1GftyjWzH5fVZjXdRO+QA+o5PImwqN4Q1JxzCthJIZYQHPNApWm5zPAZrTuB2mam2hctFrzcb19Z
opEHmv7K98ihTQD4NlI7+c7st/jttpKg+FunHFKSe3I2mrm4RtBuyeybUPl9sR37CdW7+cW4U61b
s3DXgjhmmw0z6SXDQJVu4PBjRkPEpap/L0B413Ay5bqR3K1dexhUcURvQBnl8l85rubV6E8WGfQQ
kp7Fj6j8fzpG1o2lTBO9wm1qBjtiaj7rcNBbMXPyKbtj8cUKxP2NiloHj6lZfYdUPh3bmQ2m5Q7Y
RbnaBSVyqmE0mdpgl+SQcaW7nLv9sRiCDuVPSNZzqC5ZS3Z/hUbmWAThvp3q8o7kimITzgndGMa8
tWOu/ccsre6mCCmxQgxZo3oMpjFaD50b7Dhh802doByA6zoS8+tc5tS9mTGUNf0DAA8/Mix+zQjh
mifb61TJReUEaFHgvoic+Scqox9bhNewojZPVfBuqq92Lb3KZjKcUpNeeBIgJfoD+fr/P9lD/9dN
+jy408cU0F6XRdzFS8tzXwVHKq5CRskbRYsPSw7PwerGfWMO9LVb93LRTMhZg/+J4q5buNxwWMp+
SvXRKYJw63Ffac6mAuRcEJRcN+EBQRw1aKVMj1DC9paMCpMqdeeEKf5nsBouOPi4I2/Lcqyj+u2p
M41LhNmZ9ZSwi29dOXFumR5yFg/xdksa81g+lFp8iAAbF1joKp/wYXPCPHR5AZhdFwuHXu0SQUOI
Pzh6lyenCLAHDYj4dVKrRv6OhoNesGtcKb6Bhqmt8YI7o+b8S+P0qUow0Za3ghhljABuByESvUDp
6JXrhT9LQIN3L5AVsVKMIGMziu0SsGqVI2ONCn5+kvTOBhYAFKUZn5wYuTdue0bHMuFUwxqmGQxh
3oyN7GYC5gzIIQamNZ2fq04G3rbX8UfgckxNOYWECRw5dclrMzMQIYTU94qxuU9agFY/iAuSB++T
ghvCrBLSiekpm0IHAomRncLxLyF9xXBm7BjFv9sKV3AKmLlTGVE51RyjWXaIjLUgrwlbAQIbVPoS
oy/aEAVA+cabXaBwJG9n1yMKXhd2sXOaik5lBB6kKMe0stQSRQT3OU2KR+2i6aS1yW4QPGvi8BS1
QWjYDsLDsl9ZEaeLvx0zMsl5m2tyNCN7l84RK1iFC2noc7HhMlsFCiVu5Vd3maHOkwrnI14bDctr
JvtE/M5GSiG8CxSDfIXPjMcMWPtAHq2/sQoSfunjISxBzTvTUYKNj9pnZMQ2hXfSt/8VQfrZGZsO
5B2mIqrWdu//9aAwLyrovxNKYpjJwIKpoNiFuvyXmvNbpQD7wmeL3CNU8ARKjom6tVWBkqWpEA/f
Rawd62pyEA/Xb/Gkoa0s+9GQhFWa6fxcD+WuYrY1FFeI26IxTpxz4LXwFWb7h5PddKevueN0m63s
k7CGZj1a+Uaw4ftECDO2/I1I+4g8fcPh9Qaww6+jQpSGzGUW4NOY6Isx/KZTezOXFpmY+Lfe9B97
V5IVmU/Z0bUCpoyABHytwo2DStmWxJI6pfsaSmLvpVlPLPIx38pHvJz5Jh4ZHk/O6YSXJNdEqRa4
t6iHPBOQ/CpKjqp+GFgzyTEeidtpWLg6F/xrsNHNDyNCyKb5an0UKEFjEF9vE42KdinfkNqC6ZGA
V/3Q9LkPcFQ81UVOins4ofJmfyz6HqlAObyj9v8M4/EN4aUNhwMNy5Y/+cll0tM1dBWq9vQZZOTF
IuwDiQxR59aoLlV/nKdpAc6C94hnfJ1AaG+Eb+0M8yfqKTs1PO6aJJnlLjIa2qsMovK6KwLfDlvu
ZK84lYvb5Bp62/mLSMevzRV1s4tKAgI5m75CDSRgFILLnnt+wh+1Fqb4NlK6GoMW1jH0SM7o1cvs
LEO98TeZPWIiyZ3rjKg5i0i/evDisbaevJmwbUhyNMfGi6YlY8/GnqySdvidwuQnHBaLfE4Ou5iG
L8O197zYcLkV7UWsNfzmynweeaUrlstKYrNwEDGs5EdUQ6LWTg1B63yTBIr8xqa+qvaelSifOn5V
hC2kwf3Qd3Ce5/rPHuNHPFMSDweTuzmc5Wjca0Eie4gc1YjAMtguyDQU3Ebtp7Ln69yYT6Xv8zLB
70+IT0mBIbxZkC3t271aHc0ATWZCIfumcaufqXgd5pCy7wxFFzluGiXmah7oeYqb4mDmLGpugfcC
FUfnWTTsBW2z4J+fHQ3Gg7yhYHDWeWb+lRjux4bnou3Mvyagk41oAjxcQu91lzEuu8zAnikAh8wZ
xUnyErQRg7v5HJhy5+sM/Rtp6e4IBDJH9iHR9anvq/3oi0ezlxS1PfplgMj5u6HdLe30NUQnhQw6
R0atnwu9DQtVQTzjrayTHq0BXHbTNgQi8UGQJ+LvkL1+eHce3ZhbRGS7PJdP2A8PvvsSY7TfaCIq
Vk7lk7mIo8RR1ADQC06Eg/0ZBvqjaUzKG9z8ZKK4IYHf4hgnmRZa7TPGRrbRU+IeBCSJDOW3HwRf
npXqjdVR+BNW069ZDQfLquAwidWnECNeO9MvGRC0Nuak5BLXjAXBj9e9PjWMnesBlKqpfiJPk+vO
PUym2sJ/dr9MfOOK0S+SxT+DJZkRlMRwB/q9QFvOQWoSvYGwrPNDyPhgMDa27fB+kg7MCHxVFspP
NNyPetLmtZ6962RyY+g/8gZo1rLIscBYt4vgLDd80vOaFKN8aPaZgzBwMFOmfZqu2johmTAvrh4n
1mrWxORaDamZHo0t0EoEx5s2dBxBQHiIkDiQLfZSwOm08QP+0bt2Cs0tPdvZ1pnmuzQ0DrHFFkBA
J+JkTpIohla250+ucfyD2v0XmOijpajuCJm4RJqnK4HvrwMlIT70U6BjZw15b41AbJWdDpQagvZZ
qcFmhb0/J2RuW9jlbx8RfQMfk6u03Vspd1BqgYFQg96vxx3QFDITfpHahviZuUyDAI1cRpEQJYb8
zwnzHSCj4fWUdDgVEpGej9XRn+r/uO/mJqu8OoA0V3sFSg69KEEy/IGUjBleToHypigmtgNJlsIK
X9w/Z2wrHKzoeN1a/SlPPEYTod8trB756hR9oTJpsbKsrJyxQ7XxhE0C2oe0nSc/jDGA5Ruj8pYA
seihDHiLQFe2CZ3iOH6hM2Nrfs8M7oY5br7bTryRc1JsbMayLSzHFtT3nzEBPJDkMtKzjrGIJsWD
mmE/6FQ8UZOUbRzaNjd2pxGGIn/rJu63FruGRBeDKWOUS0zWPuJYQSlTn4jNoWh95p4EqsY5OX0X
vv7wnOqzlxR0ELDwhj2ZpcupxIZOzYjMdX2WtdzGKubSV6+B1XsrgRBwwl820OpE1sQHQuH3zkNW
lXo9hmpu8hl0FYhTiE2N6cTr08VLYoycA5+pU7x0RJmtm7bl260hK8s6u9d1v7d871ER9Veb7b8a
sZybpu8DaAPDMFnN1J7Bv+5rZsdVQsfmWhBBARD4W4QIDvwEtqWqnuIKuZ3jODlSLHNXGYN7F6Rq
GzAD0IQGiuT2w/08mAczCUzwEOPkEjGwySAGa9PctqQwrevmr4BQgsnyJH9OdPBHQOqostptRQwh
O2D8WIXE3IU1mgWRV68KGAi3AmcU6Dy7UwWYlb0xYFKchxsFWj1+N6boFCviZOdQP+pWPsJG0iTg
cv4q8QCB8sUzTqy3+zSa3geOpoc4IHVHo50Ouh9/0Qni6XQhU7LX+ZgZ0GLG7P6BL2wmPmkIooHj
dZlCIhLjdThGG7xs23nKKCXxWZBB2vgcdX/J04L71o/PdFZ/8DEAttCeS4Fazb8PwW8yNQ4SstEf
3GQXn8bZeXLnYF8NaBDmkC68ucSH6YmXSiLF9AyEJN1CdNXSP0vXjQ+NFgOwk3iCf4jWjT9/N9X8
3ATtt8kThHdIXr044+OsynzNiQFHz/dJCClPp9ltBxUxlebvRTUiuXCDL0iuT9/rXpxOnRqPMhWp
CMUbrV0lhleCN0/dED3UE2ygk4AyWRx1uJZgnrtTyxGnK8STblrNPJhq45REGiHM3lYwUIgBCma7
CRgozYsntxpp+7a51msp6RJcKLghupDftiVMh2syK2926l1jhYB7uuWelR/LGHaePKOjIJ+NYrkQ
LYXuqNWzko4OOWdv8vMJFZhM8PH8SSUj5WWGe9Wl396VO9/Q37yz6c7zUR7Z5FCioYVmczsQIulq
42CUSFEyKzq3LehyGoWnIoq/kb2z0YU8FqOexl04Nfd+AsDoxwR0tGPJBCXQOifGcN8IgwAIdr9A
1TsyKojVcMLx7Gsqm0mhwRIKekUUi0lJgnNazoId6IFtTIe4cc5+rel4i2FhLMx+KFw3vqdfMhO/
zmQH3TlJoA8QfBGE1WP9mzF+hvFriljF8FVDReNjXzsn6s42RUaLX9+hu2xzf983NAunon1wAzu7
YLOPTcs9NkV27m3CnVO3wwAHmw9ySOpbLr14G3XqPVNZfsjdO6ez3sg+cE+6rdN9N+Un2Ff7aNAc
pdvG2VSDjyamCI2tsjiEBd4kkD4n3A0AOukU7KzKvRLoMiEihz2QhI4lmGBOrC7svUk2blROvthA
kNBqKH17x6BFjXKXXHr/Sua8tc1JxV/Pqp82Dfn5vCYt9cwe5q7EoO7CAOZswmHfjUF56BfRW/Fu
m2DZZYDaiUkXA+2mVnlzpJTiaW748hNWX8Aw0QN3/Q14bne5gcR0igp57A1af6egP5HaYx0yYo3X
toF/mtydf2XzSqMCenfLeNBuR7lG+WgHMj+hSSLFlTKxQNtr2VVH3TQMSBIbqi4pGEmRRsIP0lec
QrOeatwcUR6UZ+GorSZ782rXNiIx0V9F2KTgb32z8hryoOLRx1ZKty3TRPOXZxGdHQbSFhIfbQgN
7B3YZmykzvZvEGmEv6RTT5lvcn3ND0PVWIepSk7aGePTq0698TTRjkKjtbGenHraRILuX23U96O0
0fKqlA6DOdzbkqO6lQNRyzK7o5V1V2RjSC5YZdGpQ4CPRdlM5utoXxXDkz8FOdrX4snO8fRQoIma
uhw+xTg0O9KFEGmkko9P9IfUEurkdO/TlDyViLJx8uTWSj0A75LQJpPnTqmD2w6P4VjAQ6SevB/m
YNwwcIBKjfnVJTtWEwO6SmN03WrOFRSaGe07vOyE99HJBPTyG6WjfzBkjjERJQA5NH4NqmMTH0j0
zZybP0CQ8SUy4gtbq4PVKL4afRgdzPA9SB0Wz5JLOmVBx7/kH2q/stfIKT4dOkc4e26Cz4FoTf9v
CBy8R04/7ZsgOnkRwE1GmUNUQx+iuabuddePOH0gkDE+0cd4dIIUs9PYUUhHWhL3xymo6jsagJsD
FTtsSs2UoXjjxVUyNvBVUwoDS+sPHFFj+y773D3ZhE2hgkiTg2v6fzaCVexBUXRSJEt5/blCkHgL
Lx4bOkQRHoGRTzFpeOEaqCPfCMqtLYalM6i2NnU9WfvUV8+DlXpHNLbADla3Wlp9Fw/3a+Fxy0v4
oxUGnOwY+vvUouvXKMBonBYsj9RLe9urBsgyjo/ZYFu0KouPSZP9NRoovYiyKI6hqNGK1NDf3XDt
S7J16ZK99ugg0AsRzFIUSXKmb7DbMIXSz1SBrkm0GLFTnmjd844JwzbVXckmMqKXlAyhtyGXG7ug
CWOa7YPwB0JSvPKZURIeLYuvFaNMznP5gCXuKAJSdx3cMoUPice/0JAOx9irHCyVLit80ydyG8VN
sjZMwNU2CV65ybEL5IdhNspdq5UPxZ58L60P63jwkKEgJID9J5tvnBB1Tv0nxDTVN+k3i/BHlBvv
qf8S1FzPgUNQISpV1CjAEVmi3upesnEwY8PwA3pU6TNdKdYqgk/cwuCMPAa4JeZbr8ruGQnRjRZI
LC6ImpWfIBVT1Rr32a+pXLV2mdfBb5iRCCtAPTe0ENjz6wAJuPZ9FK/x0B9INrrB0j20ZfPEwfDX
Tnjk8XlvSAhsENtinVc53uqWbRWsBsmHjt4TNX7Jxrw23pit24Jucuqrsiq+kiL7yFb8Z7kAEM2o
Ewq1hxfMcZjO29jBRBds+LX2Lrw51EtMI9Fg69UuzainxX9tHdr+anKkEs3enssn6pNqymKTHBEO
i0pSynnrx/KVFEzue29K11VFowi0wNVPUzRIBc2fM1tCReWsyop2PxWs757TjTvDiq5ZVbV3TYPI
IEbjmwXyA3U2EolmeBLFAkck7dNoWR26PV4B6ssOhnDfGj2+dCa7k5NwJlVyjtddH+CHnTG7eqho
F7u7m9e3pDwbKjlQVnfPg7KrpgffMs8zyqw8Gh7GybqQBXD2R+OQN+Edcpo9qp5DWic8V6h/DAJU
67fEtgEtTUZf9abNZtvWJvlmcjGimLcgwh5SK/0b9tzP3ZjeOghJUpsSVvqAOjhnKh90G/5rEow7
WEjvl//EU+RvcGf+IqWgL49SNjSaXwTf6DXgaI50K3wGRQSX7Z68AaIwwJof1OmhrIKPklUBxjF+
A0qfNx2NceSXJoBE9GuVcQ2ubGPGkoZ/GyTK3Rhh4dp2maDQXfCtm2cSbZhLreLehVVygs+2rwki
xqA50rLZWGQxF+22yPMdsmVcwSTV4OGKSQYTd4ugNalMUi7KJTnn/zxRO7iPXcTCUUAIQxZrgmPJ
JexxapMq3RxT6ms47fRvIu3joJEJ9e0maLuBW70lAiCibtrFqWf1HQVtJlHwfiJ3C1HtWwZwLaQu
Dy6BEbhImopLhKKZVdgcjH8d8edr32FMQ7PorAbmh7orv0C313yAhMTJOlyFCViglwD3x8UbGU4C
ySLZGa4wH8mxf6Ug0tv64fyV249Eq00cdIx/cFyZGAlCV1tBf1Eowoc6Sz9EXnxoll/kvvnKdPUf
itajOeZPpNl9dUvdMSmAH7qYvquk8tZ9GT7ZA69oHmz6EAVXXM3FhjvoAZHKPzMbP9SkH+cBtVdu
PBcl+YfxlP1MhMYyL1R7meYHWOiJ+IpFkG0ew1HyqZlUC7rgniqm/7br11NYv9ldRB7VANQaY0tY
Nb6z9YVtr2CzkqUKDDcULXXo69djUv3LcQta6Q9SwJMxOp9NTm1lGl2mmnwAF5+Bb4f72oWOyHLO
UJ0EcLmCXuxo6+vuAy8735EDKxHQ7sMklL4Bwtuj8dsX6huzAXXf7RNfIhrVjGhQDyGe73MYZC7W
BdRZtIN3VIzFmv5m2/0r1OMQez/xQG9Gc2uD5nnkUYVXCN53NjgQG1tJ7lJo4BrKf7wufIgr6BGC
icyMYaz4jZZEyDwBiHUjWF93WKcTV47pVhuvK2l5bFjfCVBoneLLhFJASVxs5xQOUmXVz1hT40oL
bbTKOudamz3BAcqhTxgwaB7QN4xEJLbOPa/+lQXoQZJFkzIahfYzsW7Y8wk3CZJn2wwuIamMtU2C
QOjel1ZzGnIuCV//1T3SJ+IFiVV1h28CwNNsUcsTQ77qU8ZbvSScGdOPF3NXo6G+WTNFyBmriu0X
T5k//LQ1cIbkxaez219jMtgbIUrWIW4z/k7Lxpeab4P4z57kberC/RRmv7mMaFEKoydfPJhu/JB5
5UPo4NIJVPRFgSrM8pIMxLOp2r90aj5DDd0ZtuhDsTLXvE1d5l2G2PgXSQ0aFFEUbPT467tXHTwT
H4iOxh7Qwk4+r6qTbVAGJKdagrO6a6JF7bUdYP9OTHtfWwzDGD4A56ATji3OajAjqz8nxHr61YVw
s2tGd9QgFgA4xfzi+bTu+d3nkIUO+lC4GbN4zhP3zYwurs2uXmXuYnUVR8vF4trnS4XkUP5J8z2I
VHUwZt/eDu5SEIxuj2Hi7BqYLdD10NWEPLQTM7Ew3l1u+dmumad9LhHHq9n5LMjMOdYVmfh9m54o
m3ydDU50wwYDpQjllA+uh5EWo5J0w13ROD7ZJoBMs0CRmY3byUnc3dxLdchc+xD51aZQVrHyI4/+
UlhwwGywJsFh59BTsAnpyPRJL1gbGbSwxyQO8c2VMXNdFNRKESwPPtgZHTGkabbDTq3XWjkonWBf
V1Eo30juAqci7tr4SpylNpPos4EJCw4K/70qvTVG4G4jCmOjzW7xjQzDLiyYbzJo6TGdvY0xZPhb
UNVBvBPz5Njs1mfDF9Fh0Ah52sE4OSJ8LRsb/6MZvkxWJ3aLCGnjYeDxC3ev/DrdejPBHzpim5Ex
k2RjgAC2fC9JCS804m5z9EcNRLnyBErcOReKtk8e0jTjWe4m49niPKnS6sWKXZPcV2ZrJ8SkIKcz
xk7KOq2ekkEguGCUf1Gtso0xyn8g/3uERDWUB5IsuUSZCiS6zKuZfDImjupACr0CA/ig2OyrI7lc
2um7UdxjvQBnCbyX3ADKt6eX2EJnUmEGA24gGyLyDzE0/K4o/GHfB8NPbKhxF1ei46wt1XZq5Eth
E6ueQ5glkQ9PWwuUtCXGy1JB/6O+pR913gcI+2G/8agmyBM6QahFqZwflLNwYzVXdoS6J2lIO6cg
e2kz5FuSiujlOrjrBsqQwaGyNYYQ/L3FuBVDdPBGPtlYp4Qf5ogSJVc62bnv9sxqXk61QZRCuvAT
jOyVkSAzTFGZyJKsCoG6KTbqZk8s3K+K3FtsuQDmbBAOhwim5B1eI3wrKGxzb+QGRCuydgRtuoqk
yA3cKdfTOL3YjtwPvUM3bNL81UnwKGkAWTUAidtaeU8NxTB+6BtE/lcnf+6dY+qJBwiLL2/wnnPF
90nElcNAuO9rL7pEpbzgqWg2wC1zrd0Dab16T6At0iSh0/skIUU1q2OPo9s7F8Xw4z0nXZCe08rf
4hZ+L4jBvupILU3FM3CIJ1xoU/t3XtIJ0pjV3nUHsQn+giEITond/tlDku+dLnlWeMbMUNk7zwIO
zVscTKWfkm4X70ml4i1Gu73q+5NIcL+3kXC3IPCvAWAKM3MKJVJ/d5H5oWN3n9QtYLpxmN34I9Mg
MLM4hHmun9tE3umAOBRrtC++bXxaU1ggIwsMktyZy2WbHCzhvjSl+c5YCD7bJY98drdgxmoXYGva
ht07Lgten97tCFvJfpK2y66zbZ6mxVYMhHFvaZs1hD8zjYzb0Gc0xYTRLU1t9ONTjgDZje/nRdVG
vQfRS86zKcDmBMb7Vftl56RAQeAzJBTzu4mm03WDZ2poQFL9aWQCXs0edcNumvOGzLDuvQML0xQE
K9Wt3WLR1KuUHpAIGATcmBUCOPju/6FvDiByeivj52TpfcVkeuayQorvkUFF01G3H8Bg8ag3HBZG
gkAhy9ErjRr5CsCikYzzXjgB+e3xsVJ+9M/Nxoep1S8o/TK2Javf2yho92qRTi4eSTFqyAynv1e2
cK+d/Mia4lQtzPBEDRPfpjYXE8+1dttNJozmwlgPsJnNLzp5BON0z0xdB8vz37CIUksch2iAkxG1
1OjdYgczlKGORvPYCxVsUkLztyUUHWXebcUdAHBWJdE+z/ieSxrWM6hGcEc2dEAElbvYeamLwJxP
9tjU+Y+IjwgEtRrMHQQEDY4Mtkt8Yzhb39ggrLW5KFbJnaH7OiICE3+XhpnaxCONfuHsr3MgCTY9
1OFE+tWH6jg2mhOjLctD3CF6I7CFGp6ueG/ZqjqoN6xDZQMsDBlE/MZqSbXygsh8wMMMF5PTn1C5
B4q7BZ9U+8uYjBrSrI5NBX7vNMB1raGJyMybjpvLvpSJmPYzCVN4sgnqbKv4CXNWobEJRSDK1jLR
4fP+mkyAxQRrwg4Wg6ptiaZL25lLYlGK97ieL61qb3bgPFBghUITLyTQarhqODsI9kKjPy2ow4wk
ZET0SJYpf0TsPXdhR0Om5F4M25BeenvTdjg4vVi0xL+8ddp+DJTxOgZ6PsuJ8Bp8c3RVZYdhQhkd
zO1DnucEvyoeEiSPEDX5qyEkFpIyTXeBHZ8Go07gxa7EcAwnLyB8wk45IvqILZ5GFsuPyrPjRMal
xC7YZ+OOqFRvN7jON8LUXe2yLqNTEWtF2MSdZ9rTHR4EprG5Tg3iefMvy0Mo3fekTCHhehU2eYNd
6V5TlHo7OlrNUHiXuUZPFPjJodXZvxSvz7ro/GnXKKLxrID+CORIz6TAsFJJKC8iUMg4gEJgZLrv
hUawnLLP+9XN1Pgj0KrfVU6+d5v2klivPfwmWeMU0F+gdnk7HOfKGHdyls3E4ChsY9QJpVInAgbe
UsB7gEXKoQuDCIZhIvs51Eh4acYOQ17A2Frqu1FCARZ1m4BeZovN+ikgS7NHrXPvhiMjiMU1EPtg
MwUZPXRrbMta/qHtw4Ep/Xt/NrKj3ZMrEtLCQ4sPP4jcFBMpSV3Wj2UN/jy4zc7kGWQq6FH+dMWL
jhK9r8V3RmfZJsndddqZEtoSti1uAoWouIcuIbCZC2Ap8TU3/ayfGpKl6DXkbnZLvcvC8DYPQJUM
D8QPBsWj5TTUL+Ix9OhDcNE7bPvIuROhT4wkwzIcDGoCl4wOdJ7U165sjb3OHMRz7VWPs2WN26L2
e3b7/RDm1h1qmfzMsBRvKnhoZC/utyDBkEYL9iVibSHOxvS9a+/GVB2ikiWlyOqXAqXV2pLeZg7a
fKdNBg/fbs8hsR4v03BkCIWlB1iSen7QvfwqZvzoMr9qNeFGT/BtDRMSIRvkzOhh9i2EvaCSmeo1
2D4edhRsK3K2qPJm+LIm5xrMOAh6hgo8f4g9aGu1xa0nRBWEX+Js0mwg2XAaenHzUcUgol2mjaa4
KKt7ngzrNHVuS0hhRNpbitMswOcoSzu9b5agR80bRmgXvXTl1in7b7Km2NCFZ+OCKRDSor0E00Be
IPx1Y/JGx1l5xjnzG3SLmzPu3kzpPbkZciG22l8sAhkxfa7YUCsw0OPAiDRtHJlTqOfqOydD3kAk
UHGY89ndCdv8SREriMY3TgIreVhwSrJ8YeFi9bEVUB6ZZRiX2HViO3/I8euhDho5HlihPUYDznPj
vmyM16mJycKZ4vw4GsgoOhLBFfr93MNV2MV0W9PvMsMH29L84h+QGlrO1+jhW6tkssOKdSUa4mmI
zn3aUfo0EEhAftY5NPOTkeDLSVJTvMRm6y8jfb3PLDIbWi/2D1HsLhRLdsWaTmx8KohB8pz7IbeD
U5o/2BIVTdGbP/8fwVmGyLK1PqtqusyQ2LceJ5lKGrmZaniMqOHwL01kgsr+lmA8KGwPeUUlgfE4
tbNYIs3xJHdAbJPiE5CY7KAyTbLbhcDObaCKy4uYPCWiA53pUUwhCkdD/1EJhhKeId818302RsWi
AlZm8JrHdGZXz03df/oFYZZJa5IiSMTrym7WTJCqJ86PZ57ZPrGA/l3SZBNFvhsxxslD3YxkmBJN
BcDAnxlUoj1FjBejbXN1+9mlaPW95Sfn/9/LHmPaEIlLJqC5CRh/EFQZQxTjRCWC4HMifOzA1Ug9
l+KCaPtzbv5H1nksR65syfaLYAYVEFOmVtR6AiNZLAABLQIivr4X8rx3z7XuCauKlSSTKRBbuC/3
npmEvs3F4tOhZncr+hPX/yxQ4rLOBJ6ZJg0gW/RrJPFdzNRArMCYJIhw2nhReoYeS74O+noaX0zf
oceRFjRQV9IAyDhlZGL9hYMI1HN2g5XVZhi0I/0Y6OrSpf5vFarv1mRRptJDDOcFGIkFMYCFeVOx
8kcldBiHINk2Js9NkDLOSwt2u3ZhTptGe2uqU0TwutnGuYdPxA7MVR26rxm8u35mrGg21qYxGP26
pc4QdvUCMVh/N3LcU93eii5BwbtUuG66y4acwaSa2bYPoBQn3Gl5dBuq6ZbM5JWn4RVi4eB9Yk5v
NOCTEMeo8G5BCv/KCEuAQYYBaH7wS/airZqHd9s6Q7da/LXkFtU+/YWmH+ON23pNw7KbzpXpngcV
DeEpR3E5Y6Ooop008vt5nL7hXkLPKZzNkKDYHTOye2q19PZByJzEAefRkZW0b1FasPiHyaLgSjFr
K6GaJwwfMRwrQFFRM20gy4wbckQBHeQ7xTYEU2/S7MkJOpKkhnimP15/OQLxYDALwyUC/tkovQfc
6RlHROduHQFAckCmKfysfUYUHqA4avdZzgvT5PiHNWDYa9Sy4TkeYJOLfKuYQoD5CCDnaUTOhll1
p+sPzzBcVI7bHms60g0trwZ2hmdOsOPt27ID7pRW7zn0AowELbVJZ23KbP6M21SQ1J39GWeUtV6c
nUQDdCInq0y7iCMqJdyNNzk72KPFinVcvKsSd96MU0CY/Ey+3lDD3xXttOzjZMhVtBv3qk9/8iFy
uQ76EVlLbK19tCaBi2sw6Uemy3P0x5AGiqNU/7h+cuH5eIoABd4UhT4SWY/EnP/FyIH0o4caZTDb
riO9ux4jTsQcjAvYLYiOz2mOns3ulBX6pendgyoyxnXTzEk5ovpJyOTI4u+yYIqsraXBLBcODPA0
p/4eaKBXkUTP6pjIGXFuPibpvG+ZnBuA2Qmvv8h2ZjwUZKspsO+NGu3axLSwzHCgBHOH1j5Su7m+
V4KBnG6RoljoDid7Q44lFjKG8Z1jMkOPpw09LM2434dvqqYKK4V7qU0/3ZL0nq6mPN55eX1h+/WE
IWEfNtAPcksiqpTm5yCIE6u9J9AxUAOl9TtghgKBA3ogQ/lC1uVmFgxJTBnjUcs+LFUS6D6Kixe0
ty3nOhaJN6RMlrxwKNzVvjzJjJXVnBmnuYrXnlVgnPnpEsq+APFD11b3nRmeJ2wh6HDgl7VRjdFQ
3hlOtFFoAlAZ8WrtRxbtPctc+oHvrgADFrvYGjzHv4WEDtKBPWicme+e0f1ksbWR+VkqZu3EqqQv
U1xaGxCq2DGKYG3O4VcEJuUGNkZLtu1F1ygj4oiNdzbHuARlNh8ngRavsskq0WGzFnX7XcCjQbyv
8DlC0oLw+oeRZ42LW5D/RVWElGQerSMiPkgzhJvgI0lf/VRcRpvrnDXI+4H2F38t0XpfXm+ImxBE
xQaoHsCmRJmrws5eFXIgZ0JO78dVzq+f4Y4U+NBsjoLeuG1qJiY1m/zWDV/q2V7QH9giaRALcjHk
tgYSl7tsHJ2GNXyQHwlkKw4yyOVqlF65TXuwWw2WJ3dMHpWUgGxTeKW1dUO+u9yw4NiPuTft08XK
VhEhCt8nZArle+2uPrgozDZMnvFY+K8xeXeWrB6vd91V3l8rcVbLq414UpA86dZCBXWTBbW79uLu
KIlhQv5P3V7LreqYkXq1/Mmz9oUh29a0k8tI93OjBGOktDst2UxU5ZTmpdN9ww++r6vqZZxHxuOw
gUbFskA4yAfjkYAKoVoUi+Un+HjStxrsQeAKnOQ1Hpu/iOZevWUmCwwcayu29vQRX2J0Y2fYokmC
DjIezzyP/4Ro1J2hKJGWxD8pJyqRMIDEl+PB9rd94YWrXEcfmh6ap4eX5HIqIPiTu3iB7ds2WFjf
tr6VBY+EFB2jMP65o5x9+OrzcRvNnN21UX+0U/PmHmyz/ZBI4DGS3eBX16cQL/zNDN2etyAPu1yy
KvDfsq7BRdvo32uhkHoOARXRqdE8RzW15Sbxsh3OSwdgHcVCNp6HEo8WOyKclMia5lx8Z548BMx5
wYdv4RYzwUsuQU2tqF26evy5kSuOYT0YNwiD2WqUx7bovoxghh0n8gdCmLJHtHlcwZxszXbFxH9/
HqJip0e0c7lRs52yyapt6uFD9N1thwogFfSaBeqB3sk+sMl7KyOkOKCGwug7gXCNJg7teFF6qIF9
7gIqs8tL4057CANV/hhVD2MnPqQ91Ns50RCfrPnWMSCdTnaGRBcgx+AjnYIyoa0XnONf7bXUKKbX
ZFb3tWofxBSsRjuk8CcfAMsOVVY6vYQx5s7SsAnJLGjKPbhd67rTzKKRlwHtHvCcM91pOlZ+VPXs
oSWK7b8FHrMXk3QYPS1jWjCoVOw/3Zh/ejUlTj61IJ3z5pmXDcA3agLFbmId9+mm0xPAkYZjxvf6
9w7015hNNA64/dZ9U6tbp/Chj/jFySkvhsnD7jeuoEqaXqu6RI0kM/PS5ihlYUZQZDoGX8xwq2Wo
vQlYCqAhRK01Az1zF/muC+KUC0L9JynMS5gyxiHiytgaLGf6Lw2T8WaxI7WBd9ebNvcei6IVGBrf
Gt1ZWX0iRBtOM1y+kymM+TiKj3Je1GOh95nV+pmAnXUa2Fusw3A43YMuOMdySNxojaZvsBHooZmW
1TGeanAOFe82J8I9IYKER3vu6YGdP0EX42v3j4Y7QtDr/2Qt5Nq+hUNqjuaDGJtkVxi+eVNiy0B6
JeDnLWLMktH4EEz3BMuW0OKYQ9eBuxMQ4dSQcDUq78yAXRDjUKt5lNS9ADT+sLT4HqsJY3jU4AUv
kh7+XMqCr7qLaypXXYPpLHtxi4/gTxe0n8JzUaFdoXEZMuaywnam40OHgNZD5oUZd8wZhffvAHK2
mSopmLt2O+EzUY7/BlLtXeXxp9WfyJNCX8XAJZD9d9hnrKUkMiDD+a16C6YBVpEoYHICAHeqylMj
WXzX+jshpxZpyOKqnzkl7YahqdeMWzDDv1ipLoFv0hLLNNvSKe/HUi6rC7HFMJTuB+LgiPrCBYXB
U2I0HU0LXu74IjP9blkoqTP1RpbinxywQBwkBsDPOLkpW9ap7th2sJeW0K2hfhIKe4hqwmxvosbF
O9EcwYz0a3vmV+j1TE9gJSgksKV5CK78OhjQpUU1WyRUFcvYRwNgXU22FGcnbaqzm1wiCVdOzGV7
dgl1i/vAOUJMwu9gsIHUDXjwkEzAU9hCHko0a3pniIybBmXpQ4yCnEICTaWj+o2ZNNMBygaovjg8
wpQ5qik/Z8TxuFPvr7RASwE90U/bX3PJMUCLuZ4m7u9cPiVKPwDMEyd8n9C8DI9do3Q553nmgMfY
9u76PuugKLn9uGvn2dgGXv8SG1SmeW0cRBvSvgl5rzP7CYgONvDltGyWQVrbWh8IgQFByVNbavtk
JyT3+ctseUp2JLNDHiF7eksoLIOMlH1kWs+nICboiowuxusgCIWLoY9tsLXSThEeta2BFuB/LUz3
u0Dxj0wbyWyJ5JMQTWQ8Whj+WnpesDI7Ike7Nt0MGLh2AfijjRt0x0x7j0oF40GmjwVKWV4YLrkF
9141MvFij7FHrwBq1Gk+HHAZYLyq2wEq1FZP6Exkhv67ljZPtED/DRkUYriHrkOABl/MkEJY2NBM
6LpxBwzDQp+MuFt8ABP4aXLj0jbDvuiQW8aZ92A8Q1zgSgvU8cYWyTsRTTHjY4CLuBs3ZqjecsVG
EY1+Vqj0tqb7wxnr7DqNMjtMC5BkvCgxK1D3ORiliIoiF4U6n2NtbKJ15CGXzGSHXqD6a41sKLOR
4buZcy0nTmg4TUPoriNwV8fWYfGYDOMB63y0oamp6Gqw36nZZK6mcihCnsB/vI7DMjgOPowFYYyL
vhw8CzgUMhg7+1T5wwV45YsPEu6rl/59OWJO59hrtulU3wNrVjvYt09+ZkxbP7O/EQQV25Gehrev
zi9JNX7wjtV7o+seRyMg79OUNTY1f+EjSuuQYjQLQxCG/Xn2NK1ACKYL2PabZzHV5zX0R7s0XmF8
Al1Znqi8013rtH+8OslhaxHUnUKRhJhHxJcc4boRaHWOQylvG2/YY1QlPUwVNhNrAnAheABZyd1j
UsUfHuDAmxohNYFl6OgKBcyNsWToGGcxReMxcPqts8AgUhvaRkgrY0QayD60LBsZL7vhcVtWUDCc
pMd4YeHzbab8AAc9XWMyQphTg26ZsmbHYfk7+RZBRL2m5GU56ToAy0Y7RTLXOXs3RNQRDkTfwmwO
N6ODtLq2UZiQC6bA4uRUucybeGXLF9nLZuuSlHFjtgmiM85SEadYeMKx2rqR94iLodmJEJlaNOT5
QZOXsGGFfWF+zhHaiPeENb+D5Q+T8UIiyXxjn7YwPcgJQ/LoBCyqE4vLl/dsTK33OLRo6BHT9Mj8
t16MZtd8KfIOEfvykNOa3k9V/jQPgY8CtnztSutOds29zfV25zkJi5Wx/2t4lXduvdqAJAqurJqf
BtETY5g2JECQFSuNEWVcxOapm/VT5MqvvsEvkEDxFNZYnyrTOc+RKi9IXaHfO/ZFLM+eUOhHK7Wd
CyZLswzGLUub+C6fb3GkPFMKAd7UZHpLnZyEY/3pataVfY+8JTpkpdhr6DWpUtnKiZg0JfTbc+BQ
DeIsz7uKobbACSPCLTKsderlr1bRDPivsm/Mnge26tBZNKJAah1Y4TSSPTTIG+WEHwHVAgUi+z5z
Sm8XTFI2VrvmRivWQMS4k3Qxmo8gCk6VMf4lOPbOrZL3PDJfctmcSKLnvVT+lp331vnvWlj2Dk0V
NTcNJO3b0hQinfOoGQoL4SaamT+TYoY9j2sxNeZqLrW4IOTZGBzPrWPStQZ4MyazbB5yVmnzZP/F
6sdjX8Bci1JO02bG7wZc/7GT3rF+8caIylINXC/G4FgMxbuPaowQLg+3I/pl4kVXcmJkn/uXeXYP
A1Lg3O/CNeoIhNgNOA5IOHKdmtHyNO3KNPme/PlcpQekQR/E2QD1ZD7tF050W5g+C5R2IQ4hI8hs
e9X2H0XlGzdkd9CH5g4jFNf4JcxTnuqBfPPeZLSdMi6uAZ90DTYQ28LrNvEsqp7N0OjY0FYhvkiK
4Cnty13MLNfuRmbPPQoT2xoPAeI3McQXK2XUmdjq3h7kjtHbmQ4MoAh0g9AkitlW29ZGRlCSf0E/
w4/DL9NNxicADtHXTxODj6woNixAj2mdoSeIyaciwgq7c3rnl7Y8jTUxYJ1rbMoW7BfjBh9R/4jO
GSCyM5VMQ3L3DfZZuCrZ5F4IT51ABuOJbrHdf1Osb9umb97lXFjbGpLSwbLi6KnIsBQ6s/pGA5rf
DE5bIxiX1DFOJjaxHxafbDLRB3MLarBFi6byS490h8RVh7ChMXMesl49tlAazv9+YBJRnfHLcOFz
fc6ZxK2P1//F09ZgvOA1G+GTh+w04hKr7TNyNjzaWTu+GU41gq4uoT/jw3nTMIBvVAti1FtuDMED
ro2wTllaNVs8l5DqfGYr/JYeBxS4F2NNJlrO8e4bK9nr4i5PLXTETVmqXTyjUOwiXvTriBjeI399
/K/bZJM1XoqSjcb1S4ZCj2xa0vpQMr+KLHd4E9qtjs3M8IqH5qTIQlScVyuInK8MXrDcNP1zxZ+5
iO6QjpOq5DGldObyFghcd+5Qd5WT8ZAH2V3iAbAuHB2uYhzh+aw3bdZt7cQjZce7S0T3xXz+LoXd
yv5euauhZJLqSR5P+c1m/qcPx3ffgFo3WnW9cVrC6/DWKdf5ASzPZrKYmHoF+Iad3nuUSXDmTYZu
qjiazBvIMzvEi8zStpNnFmmfusdVPNqXGUQGXAmBRZwNLgC/HEsmjAjYEEbDOtadjFNuqrMj2ju3
p/WPcqblDgpwDjZ5YQm+5iXI/RgbqtJgCVkD1Qd/m9Hcqe/N4rEc6fvtysKXXqjHLsvlLR77+VBj
WF2Z2Zw/O2J8juc8OYS10AfKooNJvITPxKal/pjqBG9sjBijs9qn5TP2UtjkSHmLyvztW4LZ2uFF
N95TK9ujO6sfxBPZWsZIT5teIGAMsFdYvdcjHZj/YmQoL4lX5i+qBXk4u7VzFCNTI6ON/nYeeVi9
8D/ZloWGfsXY/a7c2wjnMxHFLDbyLDzP4dkJxNNYWI8BTCqeA/UFRf5hitr13IwPuWswpoK2lBPO
kcTpXyn7wzShAqnMV8dy7y3Cs8Zp/DAS2Ixj8uuPEqTsEOEtRMGsDNYJ2Iea4mR2YuQBdSXfqn3W
aUf+XgUXq6nhfJs4LVcGS4anboJhDBql2czk1tLDmHvfbyh0SWNfkT9bsedBiIbkdCULg61PhADP
j7kax/UoD+BeN1PWErLEkPOJPFT6wixdJJig34Q5o4VlT4jimh1JC10GGyhkPfYPFkN54LwJyNuV
1sFedDQbQ/6MMoJHpRLsW+37Urff4EK+8c/iookYVlhRRLqP/9AHGuGnPwLMrr0IS6eekEVhWERj
S4XzPotlR9J/m7HmKXV/zEIjdYxrkmi87zlyboOMC3XONkGpx1i58bmXXOJx+hxbb7pMZv0UjPnb
ndOoC9zVvQ6ikxys17ht72wfQbwnDcSXgLRc6f7YGnZTfLy+mWi2LkFfHExYcgtH48yo77Fx6Ddl
dj9I+2eoGwaniSoBVqF+VSwA2WjY7O5Anyn/fUADfgA9leyDjlIbx3N2k0x48XAwjoAhnAYr//Vd
5MDuSKr20hTp80h/62lesd2YQj8ZF7J19t2ETGDUYLIqZcIVNuJZ4aROXbhYRj0/AXfv11aNVmcK
UIHNUduco79LjkNYeCOa4y495Hoiay1wdnbWGvfExv3ErLJVZKNozwwoKyjoT3EyIuRXyroE9nAh
2GZ8vH6qyPyCQ6ubNpgduYXvj4+NwL9rBFzmlk9NedOd/MD68+8XMX2KVtI1UurY5aeMDFoHmXj3
1y/gxGoOwUS/888/l28yOBEzRNP3KVr50cji1EOS/HMXrrcCJIJsKFmAIcvtrx9cWGl4PqvgeP2i
Tirvtm2i3fWOXz+lrRHvXTSCYl1+v+tX4ci8z0WcXa7/msy5P9PvvPRTrDA1q/AAOVwerQ4detWa
/cP1Q8j+7VC3xFXEUhJq2UZRefAK9HVT3jFFQKtD9PfQzQhYjf/3NRrvxD6RCoWHz75+HKHfLd/Q
IGZhb9lURP9+/yFrrZ1KMFRMUAb/+Zl07vWub0fMCP+5H7aXRFuQWzjt//M5bYiZxEgEK9fbXe+A
LcNyK3MM6f/cX3OYwg0lPr3b9f7XbaM3yJJMPHz//3d0ErPehIUK19dvcb0jiCvjTTVib/r3e4MR
stejI3LWXffE136UUQfGKKpvNVCV35CKU6kRcgk6aSSc5E9UwaZTJk5NyFoks8bB39oZj3jcS7T1
9jMmKOdLmgs3knH8RzR8uE5e3wa5Hd8lS3VOZZmCpJf0AlWAx+j6yUqH9XGKKpYs3OR6Yxhf/K8N
mGdW7nT+r88pQwU3XOA0Kwxundk9v2lEoJb26nO9fHADozhUizMNoi9iBEpVcu35YGchz3IB1hgu
6ENvtOKOH+O/jE5M4DEXAFqCdN1Sveeq/rAye3n8yFAObA8es8lBm+snZ3iXo3FIEjfdYN1nrTwl
3yi9XoR0P+34AefG6zgkOyfybrS0Ue+1SG67jl075T+vuCMw6KMF2q/DOH8TJPkjdqO9b5Oxd+zA
l24qlaJznmfgLl3+bY/hQ0RG2AlcwbZGiFm4yOHS8DdwqBlbKhzhpe8FtGI/seatW0SbCV0kKizO
62RRVcngmTFnBwcjPGslXvEybsFxfIH1YWw36QubgvdsFFuFXmYbB+HBGGDAs8LCwBqxkO+I6DLj
u+We6MZ6kp4kYLCuHqqQjZ+O34yp+0Um9pWl8zc95C612dQPkmyBvNuTkvTeGPbOwqCKFzZ8mvgW
aYGI92kxRExPcd//9kCKKeVrAsfqvdmEX1PAhVDWEhN1+8IceK7qY5aPGALijfChVhTNeBmsjKSU
In0CJLNJk3SDukZfqgRgRhiMIGLIk1/pjul33Bm7xsc+BvkJ43byk/JDA+cWKTMmJQrBGpRHglUQ
4R1cEzwZ1E+lMx8NCUk5lgyzkr5giE9HsNZFIWGYJ/PR1O7Ec9Ysf6uhIXTO354Z3s1cx+8JItYb
a6StNruAULE4f/TtlGs+0zHHQY8VR++uW/hIfXl9UBytG6OLDj4hg6eoY4qOqgChgDsjfJvYQ7Rt
Nj/X2EJWRQs2AoECqtjGwbNnV+dIy4rwV2SiCZBBt0uGY2276r8/yOb/fO56u1GV+7hoglvg+/HZ
z3i0LLdWz5xdH16Qdxx/I0CZ+aPvdXAOl39cP+NhuqW5NhFU+lNBPN1//uf6t5QNwyVwvGnneAzQ
//3c/7rd2H7Nue2fp8rlJIXIfciEWWAPw1g1ZMn05gs3o2G2st31n0nPSt1uLOty/addn8c8nF5r
iOpwaYZD7zB295O2/bbewIOY33mHaKcNgvocBtF0p/2OSC6YKt9RjfEvVuKtQxG0rSJQqMSktftg
dl9In19fLWJTRwnqlcm5woCoC6i5Y+Bi8YEYszItMG6aFjyu4hB0KvE50svfkjp4qzt2j41f/VUt
R3cOZjC09CkbtCQKEayRp4R4MvrmGLUILWYH3eCUoadIHQ2nzCKampMLLEEy/UT11K5AQxxbmzdl
0mW80R3Kdnog5IdNbkOQW+TJNprNpjUuWQd/o4iJ3rED4r6K/BtKyT5yum49p5ofNhV3HlfJ2UPt
b0Jjb7DqYuobPgDX7kezXBwfqEI1qTtuEy3mfNj0WX/fKMa2ZAtzAi/oIH/6UBNzKq7CD+NUn1zT
2NlORmwoeHPfsffad71bEiLOKrjXSW+tpNLYidgG3cQGHABkUbsy5mEZKZD6LGvYM0uIexqKJLXV
2tdszU0G1+44RZfaeC5a0hIqBjZT4hLkZUGzzSfvMHQ8xnlANk8FrUBnKKBhI5JpL8NL1Bb4ncb5
MMymtaNlxKXZzkcYaacMaKAy2Qy2UbFoK1C/GPEW5iIRuzHcplrg6IFw9WUvCj6vnhpKNBLBCR/p
zrgCKtSzMcaUjto1ajUbcjthDN2y6UYIcrQvOF6IhqIKX3Whs5s6BNMeq5qZvf8WIRceylixPYtZ
hsaNy4KU2TK4+kdGmCmiSqKR1a1I5zUrGcBuqUCrtwCegR4t3G04hc38aYF9bhc3TM/jO7Rhe9BO
AjJOdNSwRFGAbXi1Ygd6OtK6ecILZGf5wyjwWfq6PFWu/5rmy6/51mFxGVR7J1OWbcnMdKfvk2+y
rZkLDcTL6P619X50Zb0y48QSbv7g0jnFLZse1GVUOsUKEV10403eS10PPwbtlmQIyqK1OgI3eHat
RXFV8Hx03C+vvh/anMrBekBYzb0JncdQYgWFg0fe+uDh0Um/nAD9CUY8KGo4O+qwgOiSZicJ7mZM
iS7Gt+IH+6gHV5vNE9AKNPcHwySUxcSHELbIX+XgaUzk0jxmXdwf6bechPzJog7HrR2TI9kP5gss
QSiH5n3eRK+oGVpsNua6Qet8KYd3H0mU38bOXjuNcRhQFnGhfumqGpWB/PKUMWzLreuE70mIECkx
ATlYNhLZJEDhMsmJsaXeTKHxyDT4NYv0g0ygiQyDRvhsiH1t9vNOqPSdWJen1iPIuzLah45gbSwO
ZbC16duGuc4ZlnPN6avgRWG6S6z8K3YnRIsNYp06jpFG02M2mCZwtuFw6W0Xb++CLnMR17U9vXuI
Iyqw6aYzz3wPmvGWRZ/L6BksZIXFAWchJvp1PoY0UuRV3TjZElXRIsipzVeuOeietGetFdkO8dTh
amyfSSkoiP+mQGji+dGs7gmkWisv2uZtgvY/+a1TlsOBXd8LRD0VQQqu5/+tipLLQ8zuBxjjKY7f
BXiHtyp/A23yUI7lY9HSzGFNQI5LeIzlawdLCLlslTNZuyBh5kvswq/XwOqywYAgeC0P8dAaaxj3
8W1DM3G0KrZdaaqrh9jDyNmpR+pb65hW/q2rfL1JLC9eTy5o4rQifxa00FIiNXnYb1OgRLcOpF5W
duAz/NS8lfPYg3fom80wxxBlmkKdcpF0Wz+NsueJpaZrV8+GUftMqpEcMbT1HrzgNRm6G0JOrNtA
VfKeBNEIEV4EfRVY9U3BBYw8ptcq+dsIZFSTa7Mcrat7yPPBHfEFyaZvGDLWkz8ypM6SN8NjIkFU
V/0C1nALo58gQXc4oxiJ1iPsH3Z87KJwgdY7ExvxuoHi8uxFXL/KUPQfoJG+WnQm7DeLcecM0998
6Ahqg7B/aOmA3kZVrzBObLHbN38Eb5zBnv6mASB/0wUQx3rTPiTQh5G2L7NwRtTrQHU9UxxaAwUj
cWilPtXMqDE+CkB/BpIsVocRq3iu2lCsFTSfeSzY4i6GvCTl5Yn5HvsYksSwd9571j3kRH84TgD2
wIPK04SAXPKYKAhZsv6enZPIk9fQrcaXKkLhAWIy3Axpc5jBusG5stK91n3xRFYdTg9aBbaU/IQ8
nS/90KP5knu7Z8KHqf7S4m9fQAKurn5BghEKDS/bgBTIK3Tesxdm0WGCiGjErQNVif8Wm5K98Mbq
hFi1b3Y3Desq5JBOkOQ6yX1ARt+6LTOkmrhUMiUPTM8ByCJudsaR/JBZBPspSb2TgyiQEyw9xyJ+
G31mPhwu97JyumNjgioaBFnIQYHymAkwangC5iEabWp8JQfICMWSS0lYOJVZUW2urxzliq8pTQEu
GgUrh6nH0cLlbmqOhoGAskia38RBl7Q4rh3z06hik7dF8uxDmmpK+WOWaLdw1n8k8wg7NRSvxhd6
zI3f+I8IgZzzpEbMjskGxsTW6cqv0pTPU64+O8tmr6H9A4L4x+VCTlz9ibcrISZ98KFQjjFUmQ5h
YN6SrPyOeWMR8K81Zgi6iK+BgQ+WGQFZIbuncLowrtQBYgp8VjfmzLWsTZtvM0B1N0cHkXfNF9nR
757FzDIQHY7q+GVW9SlMOnUzi7HY4Du+gWNf9fO06dDs4k1TIWXEOoUTRQsr+E4EFbQI50qSJdms
IabteZVTdD1oW24tEjFvHL//K0hoBYygjm1HNEDnr42ifrfREhSy2hkSVwwiV+aZHMLeqY3tvRqs
dQwGaBLTIx4ugP7sYfEczCq+N0w6gkgVDL294ctsC2QPi2co6V+AHqwcF+9PMQQkhcoTWqStV3rZ
9r77MLzuohyNIojwOuo3dg4kdBMYQwnDQea/dUawT3BI3fSJ+wwB43Ea52crpwQt4+I+cp0vXUSk
baPeXuUhqGcnagT9kPubE1xKOuOwkQYhtqIGPQrgQzLisdgbgATgYjEUdbUuJqDZXNnsFclVzMlt
WqVkTF6xzqa7oLODU5n2wcms7FfTzG6nznBxMDy5gpjK1sogGfpEP3YUmPS8C4xmGHhtBy2vnCwo
8QBiEfO7vtgLCVoga4MHP6TLbARKYzmICpwttCTGMIhBVB9stUMZP3gZkwtSdPcY1JEbDOEfYXlb
30JJ65aYhQujOOtetbvALz6DHNatTciJQPF9rAyKUwNJgs4AuwEVql8R4yMRTnkECoKMa8d4qmH0
2ekpAxuwRXCuMRmC3ABcefKVO3NqulAz4zI6I60IVmk3m19mDmw/9OjWWb3SHHPiudmAi5AcTKdh
tRfIVZgOCYxExPZiHHi5Q1jBeBFttFd05woU1DlxxmDn9w2gdvGnxs+y7dDBU/Z1XwvA+DQhRgkG
5731ZXViuKR3pRnZ68HMnmUPYrQoavK4Zz/chBMVGgyku94bvG3LQs4AOvlwqlO1IqPvncAd6PwZ
6F5NtnAj+nJf6w/IcdjJkefCX/NTjJ/qK46M/FTcdZY5PrdMzdnyXfitvjyNwtWftd5lhJARAKfX
oh+WvR4xaLmoCfcJ7JesR9OjMrqVxhrbQ5ShYC5nYW/VoYinfk1YC2/2zgnOcYONoIW1PboFGDY/
kwcSZMkxHasfMfvmi8+oPlyakho//XMQWUCz0NjLyki+WMSF4buf6COapNfYKjdT6mRfCgWXkT3k
iAxo9MLqYM2oDVSOV1cm6lADZPEMquSIfRfc2RLr2GzeIcZoz/DQLQLTXk3WWGt02vkeqsq36Zfi
QtwjRGra7aj213CqMNA8dvUztxG7pA0XKBjSdqBp6zKKnfO/HwZJ5ogI9BZd+m0esfGnh+Fyr3t7
JzDy31gNFW3Pdh4yTcIYnjkABIy34t7s8qPbWG9TSvyFqbJ6Y7iU040O+4NIYu+RvPvsxnOD8Lvv
s+eBeT92L+Q5qh7d8/UDEYXuOZ2Zf3ZDQVgN86R//sMSz1KSzdLRvIFcSpwTQCEH5Z7js7v+z7+H
sX8wKVt2/94ucDteF4N/IJJgYfHYB5NIT8ChqWTRi0wcSw4y/OsntRvFd9e/Bcxh0N62vGW48b+f
n5ZbeOD/87ocnpH0dIXjAIlU8tlsBXFUQb5koiTyOZvt9OK35qc/ZgSJ2UCIImRUW4FQCib7ghPo
rZrBZiV2KjX8k9Hh7b7+TblonDulij0v0W7VRWTsJMnkPHiK8HUvITmG93VzzIomTFeimrc1OYQ1
o6eDi1LmUujhfxg7s924ka7ZPhEBzkzeWjWzZs26IWzL5jzPfPqzmHa3PjTwA+eGYCZL1W6piszc
O2IFRXl56prm4etCp/VkIeTsF0//XkVJ4O7lVMGysNbm2BMqT5iuHaq9XZrKlQZfcKPTQu5Vg3pG
ztUFAjVo+tU3mh7hCVJbcBKDCE6T0Oudm1qfRTpqT8rciH3j9PEDcgTtSS2zhJI0wdF4qlJkwhU0
9oK4KmU2gpM8OLkZD2Aai/YwsZZx8iL05tQOPTUbQ89EHoTQfxnLK3LyP0M5py+vHjogWahR97oy
hF6dfvo5ORcrI1BNTyshNYzh41LLW+s9+3o5JCo2uU/zsTNsJE/y4pwSvisvkvuQ3Ev3yG33n4vK
VID7ndlKWoO2zexwPmro1C51yV1mth77yFHvxFnld+gXctA7tuth93tD7tDcBpAcp7K3gNY69c1S
+/o2pkVG3c85yJEb18Mxb9VfwwRzIpk1412etVpsvs89i8e2D6meBCnlyQyEoDxEdQc44f84Ze1J
+R0FAFrhqzzEXfBsRUnhoQL9O5X0WDwNv223c+qblAL4s6xVg6gZ+RO9ZX9EMRpozZ5yb6gG4iDk
6dehgivgEYpgb1rDeGp7E+bg11V5Jl/iTJB/Bp+7aEGFFD1sQfEa1yvkI7JnZ+reljhl8lL2joxX
P+lx4p4mqxencbkmz5wM8AhF8wanZHXV0KN7QLAPVZuTYbZ8iJokR2EpL/h6S5QSFp4HGrMY8Ijq
+KW0/FlH8xO+KdDMInEeO7R5GzShrdc5vYP3Gwh0EJmU3RHZPvSF8G9EOfq3Yu6G1eyowcZp0I0A
WP+l9obmyQORYjjo7WIRUKQOdGfiu3rHwrcbLU/m3mHlo1jqD7U6jekkPrSh/65gzKRvre0J4rXD
a+gj/Cy6lpwQfpmHHkbEQZ6xsLYPqoXHtylpWGasVxdPf2Uf7XTMdxDv7qET2EcLvyKf2oxw2XOt
s+L6BnQc865jueciO3RZrN78MFBXZlkbOMRm5VazqwHQcCZe9D6pE7eqSck/a5Z0tjGYv4nSu41h
mb/j8SNwOhDNroyr738+w/MaaI19Zbffhw/W35G81LC5wpganuE2zDykHuXBsFmKhuiogc+p1qOb
5wZZabjITc3SHtsHuF4GiGWBs7bCmvVNnmqK+RiUWrn1nZk5OlWGJ1/4ZyxfQ5Py7+TXW8TJErDr
F+9fU/JMHgbrmIAHPMJZCE+RmnAjyvtJX7s+FbD/mZQ3KjkeO+yGyC1w8mpDjLU6c81Dpvhs4dQw
sw5qrf4zbshbAPbBn4TKp1BA+s30iB+RjYUHRcQ88ROjfvSFXz32ceTFueac5SvU0DQ2lpYDfFwu
JqtkjKtLu3AQBiKvMAwBNq2XYRxjX59N8gjL0jTwqbkFkH23fFfSggIihZoLmBbnhg7mpXUggqgm
6lJNQYzHw+p3X8zmRR4afksXiuQTacadtfqak2cBChrU7aYx2XduDea2DXkHp6/Ma1mjeAxd5BFT
fRNRYH8WNdzb2crsu93Oe+S09rbtBxzLootfUUs76xbx11YOg4GGtdUp+bEoDOe5ie9+W3BnLONb
o7JO0/zyYBludKuW0XJNjuqhNORIvlJzPItvBvGdnVextXup4lg9jQFyspJG20uWpfmBsCcitpar
lrWoATt2GfLqIJxgLRrF3cqrUNWJtgzPYZA1Z4REzTlbDkbEraMtuqOckhflvD4V6rFD3C2n0JF3
Y3UsWWselQQ3nVGztvnnoMTWL5DPeCLZpJgt3xjdL/qnbjCw6WftdKh70T1Bc3DWlg7alTTG6Ig9
8DNn/3ltkvGVdxjY+2XtVR5SNi2bKsGG+TX35wJFKJ7jl69paPzqg8VLN/8zp0/tPuv8Vzhvo1dR
5PUf5KnotKj65prjABvJeu1q0ExGY7y7StXdM2D4x6j2MczwefhY5v1Uae/g1uajokEO0cPEWE+I
3Wnvm4U36ONrR6zobQD25NuLz2t56MmHoZVrGyom6z432HkZFXjdOFA9/tgz5ulS9eTwP3NuXW9U
v82u0fSisQF/0dypv0XYOuSosKz8HCThbzkCAoRnxMdakoBiRmONTUcbB2frh6OyafU42MOaRQNa
+p8Ohowf7KQ+2qLMngJ9mHdziIIV01b9EowW4bvYz2gK+fsIVe5dVetPyNetJ0ewAZTTaAsPyel4
l1P6YOXrBoHfWg7lhURFBm1E/VlOoeVVDho6QkKb+SmtK/Rb7mzasBEHeYjIkP1zhpj5rSsT9p7/
XvRdlfiYr5fIn8iNDA3l1zuY3P+CzHUeSVNO/OSDZyP6FJ5Xm3wkU9tHNpMpvf1qBXm5z1xojnK+
NKcdXpnpubOpRiP5UVdd3JY7qhnWRkttscqGuvVcRx8PSLsBLhrd8Dza7r7oyuljmig10KuoDxDB
BmAB7r5a5secvn9cWtVhjAvNC/PuqYMluUmwQ2/QTCvLvjd7sFu38ChBKy+xMK9xM4irr9v5S9Rt
RYxWqHQVjez1NIV72q6tItJOejviPxBVo53keMqLZFsp9CiaJqIE4jaKv5/doH/2HbGp1Q7JItsh
2lR5dy6TKPBauyk38ox+H3+RWpBFSbL5YY5K48kCIdPrWf49poXxYE24LBRbh3hSkvqsuKylhNIW
njyTBxPjP9/z+gn7Bp+d0FRPRfI+a40JF4EZeSYPFHUtKO51itLqt6LbsKvypF37zuBc5zl1rgP6
9V2X4HzSB3R0CepGkDEChN1Sk0czojxNlQCVlCfGKkOI8DyKNudmSWuW5KkUApVS7CNqf0AAletU
+t1jBRRw3VcKMQQ1v/EKsw00i7x/xDeYgkIpNqzWwTUGQUJlSFXmjVGMxcEBTZDSn3pEIl0/WgnR
yb6hXOQo1nrA6IpJBMMYVnuFbe0x1XvlIfdLnzJK9Js6a/KqNMScJ3bXnHunR1+UlXth+ZCnHQMU
auOelZLnRdSBcIgiiro++uwnDYMr4RB++o6t8AP+1vDu65hZ/EwxSd8Ouhcl6jsSCCfjmFlt96Ln
w50icHJtUlh9Q0cdfGB/7SU67hR5hukx9LKqnPg31NqqXIZyTh7kS2oybgBzLD9XU/7cZf6M0op2
l1ui0pKHoTZyz48WGTzPv2m32BDk3NfrfFuAgakMqtLLIz90omI/tqyx5fNdzg2ZiViiNmCh+z9q
M2pPJfVGblzGORJJiJhUnqqPg9PPuDjt6UwEIs1FS8GIGRsWWNRumDDj/3OwCzZnrTNQnfhnagiz
CWg7LJ209e2NrhNH4PsGVTadGrk8YCh3T7o1wxW0gK0vzB65y1NaZKrfqqoqkVDk7/4czauydOO1
C9MQNg9h3Cc3tLcBzZ0rkeTttV0OhY2SwchCfycvFGT5sKOnUEtS8VFdCs7yoP979nWhL1C3ZUJE
GzlXRm2FXOb/+jn5NjjIzTVBKxllfPrzL4WWAXtLFmxsEY2oCfrpXAk6rTTEsp+sBf7zAoJKpnPf
w1lpKX79pGaTJvOvosDyPjcQg/6zXgqckUhbJT4kiJhP0RQW5w4P0YncUUHpeBa3nianh2nr+4iK
5CantAyMjqhNMmjGQV2UG2wVnMg2N9k0eFrXfU9zA2VJX8F1McPgszWsD5/9OfAkETsHx3mFo/Ja
OUfiX/FLAaZY1SMlMLN/Gknq8PoQS57WDR8Q2i+UDyDQD7XFek+NnvBWPqdpa32v+O2y4dfUC2iq
8jQtrNLEyC/sfhIa32Z9VJeDmbTQPUE1rXKVzk6UR8MxWQ7yrLSI3iNScVWEKebaSY+d0xDpm1g7
GCqOl5LsZS/BEeDhWVoEljqfvByAYLaezWE66Ul2S+qpfKvwP2/tcrC5RzB0dYgaADqnc0Ky93Ne
6CtBEWlno1t8SMKyOJE8V5zkGcUeFl+oLS8TJsGrVQCP57+0VBfker1Lvps6uSeCyCaElyK/BAZR
NFFeK6+W4eNhsYc3GMrbRIl7L0za3nOyl9wtp4Mc9GPwkes0ZrXJeR5TJbvqWZVfp0Sl/OVY9KWL
at7JC4M5K/RWQlZRvuIS8la9FThrn/TQEvcFmCp4bD71ySErlQBdkFasRisrv+com2phiBNbMmpT
dg4TaUjsVWSR6/wAsJlo1rjmoduN2g1tBzroWqEkHPqw45ryGW6Acyn4rT5YUencdL5MW1rd9SFC
T3xizReuibxvX1R9+IzLQbw3rDBGkTyPsZoelT5K7kj006sPbJTn4yHXjUd6OclegSS4ZKSdICRX
t2Z287toTX2fVEFFxk1gXsNcM67KaHZnwnfAiQlCSWZsq/5S26BO0F0j7SyXe1lgNZcFB23FCwaK
TL0YG2bX/T2NIAEZjUDelSXhtc+Byxko+je424KrPCCrAZ89AEUlGzHfVqWRXIzIGdaQDcM7kKho
RYJL/uyP9NOTwtTeJjZa3yrC3rF/CbQURc2XW+kHhL1AL+Uw72skXeTgKXviUlSqnzDf4jk9yX+z
PCSBq6wwXBwoV443NNc7nIDGsxyZHbV+yqTPiKFCIGuC/rVRnOQyBuy97U0uAVQTIKZLExLg7FIZ
/Ta3BHREQsXmpCRxvRrn1lwR3J0DuWtVz0inZ/iWJXVqQ9xYS2GibUm9bnGmbRAZTScVp+cuIEfU
SzUEBiSxiT0y7c6z4rTctVZrrdS8twlPQmHrdGP90lOsljWPuPylhbXy3Cr6uYjd9FnPgQWMrlV5
Gg7r59pZljZiiPbGMiyjjPBPTY+28momyJVS2/hVcctjFhXRh6IRt4RhSlyzgSACB3zePh5h1+rF
vgka7a5bOP0ptmc/kyS8lBTpnrKyp+VQA4/H5/uSzeOvUR+B+iXH3sqhypSp+lhhpns3chTjonzU
hjb2T/KOI+9C1ndA1eWx9isTDkz8YwoNMIDLQdFIaV+EFRvYkjn54Y4571OV5NM5i6Y/r7FSBKzd
gB0l7PNH4PzGa6Q2/o4sOWBUy9B1TR4AYe4c5JD0ga3G6uqgJR3/XICx8tDWkKhpfP4zTgcbd4L1
EzlH+kBkuO35lWu8IvDLWFAd5VrIsLGBRtVQHOqR3jXOoeIB96n1FFahcwJe9W4mTe2JxkiOSgVg
yGzHZg+TqHrhI2yikA8sTw6Btf/Mi5jMPtctX0T0PbLi6TakmQk/iipqEEME/TMEuXFH/AM+kG2B
RWOUxHu+WYoVf8ZGonp5SaBVUsw9FKN/x2FevU5hhU1aSX9S5QovNHOC19B8r7RifKZUNNzacDhh
8lFeEKxanqKSh0uATdnipmyp9xC3MPEXj+aLGxsxdSjWUf9OmVoWABqDuzWnyb1yrfg+dz0PMtFf
5BTODetom85VXutIKXhA6AlG2B6wItv2/CHPCLL2dznLvxN8ABOAys+ghPJvRep0q5oOpZnTODvg
asY1pxT30NJVUgth7kloTDwNxyo8lChLPexe+sbBuqIVxA43/fxp9uZ7j6r1XcnYQkIch8raIYWz
Ebru7TGkisBTNHwq7aJ7GLNJPUPkjnhw41ayDUP74Yf3IZm6fV8q9TbHbXWGfXQ2Kzd8lMXl2tDQ
yY8zaVCt8ZuGhfVaAAuVSw/M5AgORjHfTOQU7BDzavP/8QosXyZfu0siOvc64gSjnJqcwzl2r/Fy
4MOPt7/OWu7hqNXlhc4CWc0Xx1jLuTQIyTYQdMWURFe92AEGp0Rm/uguh9Ixf1hgKo4dfMfHIeyL
vYEsD1kVQwgZaCeirtz2PExb3JbkqPsj7iE7NBhDzauP8lAioTNye0AqBMWhZAd1sepS9/K64f+f
NJg1hfd6j2qWPE1luMhXyDO1GEHO8tpvRLHDG0F8a6xcN15KwQAQYr5ALwXKEKoQXf/sKsWIWmOi
/wyd9oF6qPbomOalKfu7XWv1TSHU/DbkqbkSAmvL11y3zMWQltdjE9ColmP5GhKimpt84dfcn9fg
0AGnsryPfFv5GleHhSnf52uurjCv5WOF7l9DARBqfui187B0dvPIo2/SPzi4aniIw5HjK23tw8at
33T77iiz+p5HCThyvYg3cljCkqS1OtxdIJtsY5VTIQDNl9x634gLU9fcBaNdh3PtbUzSm505MHLa
l4CNpWfRvfKwhKaeHMrDVHH3/iZP5RX5mt6ZTy02m+00DiT7UXdeK22rv5Gf/RBmWv7dH/RyXY/4
2jqnap7IG7tlbFrJNxubte2AU1ZaJ/wxOMke5k/4Woymtg0qmx2DKfq1jtdoBwlxhxd3QLS+PFOn
aZe6RvqN22e3c2yruVdO3/DJDVXMegzloQnhxODu1MgGDRLL/8Ud4VEsy7sYgvfKArRz1nBMbwZz
rDZfi7ccxeE6wmK+onCQrCuH59doGYJksNLyQmxeqIxhUaZTP732KpV11ve/7Frfj7F2bcVYQNAq
ao/7HUgVeVqLsfbkGZf/ng2kau0nEmiUsNTek0tj6d373GDOTiYUtoZq3VFG9odYwyvEf+u1d0W/
q9DwgtczulfXcO2HVOK6Bb6lLOPZj0uvfKly32vsNlxlzaBs+3CMrzGsgJ0wB8yJbBXYhTEnD3Y4
/oCegDX23yniJMUuU8l7nEfHPYEg7w+CWAf8qE13UZN52OlItslQLqc30woe3em7QcPopFLkOMmz
vlb5HKYkf/UWj1OrjOqTPDi1YpFFnzYrtQzoPjpqvZcLiCabL6JVxotcezQtAnEsmc7xz8UOMKPI
Ygxt9uSSWjWR6LV8lTfhh64b0Sc8IazN4VRdk2qgCKImCPs6lyA46JhBbPnANREVmHE3viSuRkfa
HCe8FQElYOEgg09VleZ62Z3iXjd20VA2W0MUxrOBA1CuUcJoCTLs3e6xmTsDk9rQbMne5NtQ9QFM
9im6ygN+ctwZlt3sEHn8nUvLqiMgStnlfdd4iqLT1o7UmIxU7pqpaI+jqcR3gZPkgqyGrFOuhWor
tm4MvGyAdrYvTVKDNV8nXJMgwXDjgidb0WbQtgXB1BvwdEUE0I3g5L8n2F++ZppeJ7BSe+uDkbA2
lT0G+Dfl1Td+AQtDXYHPBhENTmqtsz9J86y/+ezc1wg0nBMlxVtkZNaHauATz8CWPg8DcPEii+kB
04HdqxEJEV0EVktW5fx2AkcLQUcbM8uTNe64SKsMZ0YL15igxG9gfptjNIwU5VEXq+oA3x4r7k3p
VXULGiQ44CMvzrNArlkkevI619M7f9Pkt4BG2MDH+FR8l7w41TYf+6YV2AJBJo516z8Opb0uhdm/
yik90SLkNnX/qr8izOyfoRGY8DhCddObvf4coV79M5RtBHlVSdp61ec8+JfAWX6t9TlF+vU6uBs8
f8YrnVLMeiYSKSJCjNci7KpNC0Zyi4scvVFi7NOItr58Q7sIUu9rqMfho9PpwS5aKk3y7t53i9hZ
ngbiVz5BLFYg5e6MQOSbPlLMjwparaIa79qCynOrzL3IQzi446momphKfESLKuh3ne00K2Cpwbtv
HKHaKa/AhUMvath91kVl4IjSxRbWJOoXH+lpEovitcsmGk+2elXMYn724eRnje8CGoWi1ySaehcl
N+eho03O8/+u2/A+OhAVBGGglFWV3HgbI/1UI1H61XfJWRXW/Galk8pWw1+e90m8bYo3tZgJiloK
P7LcY4ZoB/taOGuY9YCAhEsUUpJaN5SQ/b5ZXG4pBombnHNmu92UMYSlkD75OuDLfLRJ6chqNf+d
ldnV8NPwfQ7Ijp14llxmpGW7qTGd3Sgq/TLqGSAurbg46M+DpTWRl7qy9htVge0AkKLTM4X+Bmsu
3fXni4HS0mvQca0t41GxLeQTfVDdSIiFaiLiXyjptRUexb0/NRYCuLS59K3TXAKxsbuAN1lKSEHz
6tq2+r1XyKe3U093u72JCOFdHyGj126nbMs+0N6BBo2mWGPGCw+WqYqjsxxGZHmgfEaf8ZgZD05i
7SI7G89pK4azhYZJJXeRZvI/U3K+LZrhAG/nKEfy0LtWsXZixYcsEePILJpPAPn45LQwedX7OlyZ
mi6uSsTnlw6s7lUiib0wpbAkbDItfKtUCCwbzG1hqSQuLvd8v1J+YXDU104JjpqPR3nJgwFXQ6VP
H1B9KJoiiI7mGco7FL2dxYf0PW9eeXJMH3UMDOlr2vdfvqZT3Ew7hXD1ohMCVDdJPHmWN5t01ttj
lgbdUZ7JQ2uU/zuUczGLm6Rox13ql0gn7OFMrHh0ozPCvZvQvo+qAlcVWW16xK0sHnk8X+Q8Yshg
bUYuscpR0m4KgegZE3690Vq3P2alGXRI+ngm4XUr93y8aPIXlXZCeYkk1O+7daWW3Ar88IL6Z/j0
Q264tBVfnBAgFZurZrbC8NUK9eaC7aG5JER2Ib4NMa4QZ4txAt3vVPbjtjDL0Stx1IylG53jMrBP
pGAmEBVXeRhp75o9/OgUo7oh2kgvI/G7tmF67FIy3EDwjymDXA3IARPeGHSwqX9tDOjHGjEQ+EwE
ltrUSc+WU+k7nVbdHomserSJ4Ahxl2+QxvSIAvEeUyok09Gt6k+Nf6DGV+sHisMfM1ucvZ2UwhM5
1AYE0IfSRq8kD3K+JR5uP7UGTq8pOMSWgyhZM8ULIo5s0+Y27eu2FpRX2RqxDofUu1xF3fFq9VN4
MvNEP9pVaZ578D179kdvhj4HBn7/CFkllhTsqXF7NRJEo1DY/C2VFirKy1wBRuvBKfDPlAMtZwpg
zc1J3kDG2yR6oZcceRBUqzkc1E1cY4l35nrE8r4kireh8tZgUmsqV/uJMJRQosiv7zF2+31cZLQp
/R4de66z9krz71XxPcMYwZ/DT3lb3932VavebS1bZ25OEZuVDR7P+nOcy7Z5MNLFkFvFd3mRENXw
ITMnjRYr3kMDj+iaNhybK1vPijMJXmsSWk3vzxxu2HmHT+4zLDPonstBmOXNDGeKkv8z1RPUopWs
Dbvx78vYvrGR7Wnv/TulLmfQtrcKvN4TsSwdvXs/0AFiTcapqeHFLIWCcakMuGELRLrWG/KzJ/Ou
lq71LYvd8kQsW0kL2hp3LE1ybgczFOV6umsECd6mZHrR40j7Vs4VELMq0e6FGMydQ6v2geeneqfm
3xBdUP/88+dQK1/s+WVs696CNzsO0IhmK/amPhFeaqPVlWdlhrWGjNrA2RoOQUiYbfxLsVhgBbLl
7zl/m29TaPvXfMEIhRaxZvKCm5q3dDahHrkT91WkzZcaDQ110hYukaFbB8KEfjm9eyJBstvh8HsI
ooaadTD07rehaROvmuK7OyT9Rz2S5dz4BV9unVLaJMgJJUhipNYUNl6m94FXJov73qK6OlmfE+2p
TVNprqePse4RyDpthPECQc0ntTGLvjvjobOi6EdfOi5bwaqGh5b3FyqiqzjGmZlo2hN0C/0xSeHX
FIjm6FSy29cmUsNC6xT540MobNtzUDud0mHGrSkvuOEsiAXAqlaLwdgNYWqezcxS9lHqovt3euN1
NvoC8TEY3XIZKjQtQSoVaNOsniptizIoNnMEQzWglbZ69SFbbOVUMofFcRyC85h3znbwdQTdVBTq
tVktWqq0pJyLwIX9HiKuB8NqDVwgAW4AfWYYqvozcDV3L69SF9TufRWtcuLUkE9R60vM6JYRxRE+
yCGo5pu82ORmfSPyjwIYU39Gyw8peh6ve905xLXjHuICpKOC7Pa7apN2njn6m3DxxMzVZG2tXA3e
uoRvyvICK5i1VVZajVciObn7vkrPfmy/j+ybqdY2FAPIZ8Y500c7tVXdQz/U7kGeTcvwa86iO7/V
1ebpT+nPohxCTEy7bUyDLhmLm7+Vwf+WB7V/r5RBBq+ks78raZw9QVhQNl3bxIcunIeLw8PlgY+j
+b3S5ofcSZ3PkYRBQotG5TIFjbk3ElPzArcDW9NPYi+S+cJGcyKflaAsGi/oqdIEunGPP7zA3YWv
iS/JZOG3USP7JCYkhstiYoOVQdspqiJecj3bxgKmZwoOd6U3APKboeejXkQbubZNw5GAPXcAfrGI
buSwnGjfy5X113ASWfKjtHQINupIK6AKwDyGQ+MRxIDc2aAVFczoggKs47KAPixDvVZdihDs9oHs
/b2q9rb+/HVVX4by6gTOydMctjBmmmoYkufMkwduUH/Pgrn6HLM82Jizjn6rte/5FNXPjQBTHxvP
ka1VzyOEoH8HXJnJQttMrEP8vR6M826aEBlYDWqWUknNneq7yiHhk38w27nfow43vTjo490Ys5M0
RODQtzUKsm5hxDpYqW+6xgoF8tOlEtW81TXz1cld9eguB4M/XLHS1Q5vpoBuhxM1XQ9CaV715SHa
iKA+pMPUvFpWdGl9Z7yVDvEuTutzI+JVGfUt0qfyE73fgPxS0HlBrirvCM2jb0NizdeJ7sjFVmms
x9XsP1aJHu+HWGiePOD1mQ8awiGIyHTrdAUjhDyLnZZtYDvUG2Jt5m8FjEuvzONop3H3y+vg2JYq
D9hFa4glxWQpVNNSUfwfs577Z+6R1ktGfowuRP1kphCEzSkoVqWKiB9a6Lu70KK7VHcPE8n1V9bV
Lg/25HfKf2cnu0VQepxDTQaKW1jxyV7MuZVh7lLYRqwywvwaqBx6JVU2Jn1nGPMMMSP7h7ga693Y
dyB5fLP7YaNRjUF/vZlZbG1SIw558Ezxk+mk7/IF81ihocXJs2nnrjtY6Cr2kVKZyK5747kqBYGV
DfaqqY6RsOgtwknA6VBrW7ErbTd4amjI7GYKCXxdx+CpCPRjILBhJ3PQXAgg4E4JzWSdDpF2DPvW
/lboQ3LNFZ9mr7B/+m6DNq/sumfUacpKEcS1uGZGwGbVkZMe58889fNz1Y5v6qBnz9a4tJMpyMpR
ZQuDgsJPOVB4oq8S/smrubJU0C9q+TPin15W0fC7j9VrNMQIJjoCNUy1aq9d3aeYr+d5Py0vc5S4
5LcfhtfWCBB7JYIefoMANdGDa+B0xabxBYnPipl4phKmnjz7GnYp6ZtjAqv0qyo0h/rgiQoI07+F
IlktkgcFsPkspvKs29V+jlNB1LGwbhqYLYo6FxZO9k3O8AXLj7g17z2akxhD5NjsBm5Y30gpz24Z
jc4HH1W3J5aDPPs6fM2FoJselM7AQStw28Sdr+2qIY2fdJ2tluq6PZo4K3py7ESgJuOzulxsCbw5
zUNI59b0yXcQQlwbsuQPlju4a5KB1DdaOtsIr8LPMHT+vgJUFblH9FqbWS3fzTg/E9zVPGa275/6
lJuOnPdJhKBguuuJAzt/HeoK0zur9IoO3z8XktFAhIq16kR1tzh8XRiXl7S+P5/s4M97JIPx4GrG
hfLMJiYq4DWcg+pouEQH4kUpX4OGu1Rji/LPVVKkU3LY+9Frxrx8ndTgMIbqeE9Hd3yc434jf2gy
KnAV+BHWY564u2gcU9pEtrbH8QPZLe0HSvVOv5/SuvEmbKSkhDiwH8peYRs5ZCfqleUWR0p6Ttx5
3oxtk10m/DFrVS3y6zwZDYRZttxmr9hgstAWhnpbrUo/mh9T/FUP5txaT5ViPmNqdvYQWAw2MRys
uvt7Jue6ZBDIkiCJLvMhlLjjOI0vLBQMzFPBZ6fF1ouO+uxg2kiTpsi3XsIOfEno9LQCl6spPp0H
d6aqYyiTfXNTzEyDzQ+YqvbpKtEtyoT9Izat90bD11NOMIvLtK3fR5TigEHwC09dRHgMMPwXjGPd
g5rR6kQXh6s3iKLHcu7VVd206g3OL7ZdY8i24aQMpCsM04sVvGldmWOGrMJHoPEkiTNbIIM8k/r4
s0fu8ILk2If/Qe6pvIgP3dqO2KXWcJl0S7nXIOS3YnT7g4rR8yzUFIuLgh1PKOMjaUPGr6QNN8BB
+kVg0j4YDZmgROg1OwNg1S6t2/BqDKP5UIVu86HhFZU/RKX07OqZeOv1DqyWFotzbdnOXtVJ4mid
ILn3QcSt2q6VXVv06hpCKiJkKyU/1+VJtprxywMcL3/AFHtzuLe/KcqkcPt2+6tel+bW5n54yCp7
3E1kfhsDcDeXPeO3egDn1sd8N0li3DWx1d/kxZDd9CGLwZRay2v5lA57cAiEBSRg+6c5io6kyujP
7kyxUg5dzbbPbhIe3Q4tihimwpNn8mC5cwjpcbnydZCviQOiWMiN7rbRos3UdcRtCHfMVZ7rCDyX
OZFb1wwnxklO4UjNjpqtvcpr8lDgh13lDUazr7kwh25Mqjy6Bt4nUKO12fTVhzJ+hrHf/HQtvISx
k/U3t8zqXUy40a4qC/uK+2LV5AqNcUVc89GYf5l+v+Rsg7vnt02OKmuAju46YTPa71ixj0h4bL4Z
aNty4p6OADL2aK/ti6+W9iXqFPti/T/GzmM5bmVJw0+ECPgCtu19k9104gZBiRK893j6+VA8I965
Y2K0qEAZtCSygarM/E2J/4PlpBS8/07UxnDw8z5/8LxK3cw4+bU8MLnaqG6UOLyyFSx7BMh6RGOm
9MyemJ4BoOEx1IcQKJIM0JmckY2uDJAmwQgvJjVWV305WR/GcDf8Mf1FLY4IzgyVQ1OGH7HhDktS
ADWQH4MKwJxg7eduoTTQyhNqtQq5+mdUDZNLoETvcjIPAu+q96SB5jknmuzHEFSiGoCW0Xx1g1xd
9gTffOlogfMoe2XIuQ/0fniQXWLVaOtiK7Gy57W51ernMDy7iK1h4WIdBmHC+UmDxD58N2KmZsiu
AlRuP1um90VWeAtOf7NkxdTuxxl0YFTN+EAZZNg0lKeXyPtTphQeAGCHQEkukY3VoEw8+tpv1PqG
o16xiyohmM3QA0g1KP2xmht5JSe/l/0/xkQVDhgY8CUB0xPsW542WLNzsUPVYSP65bgwLMqQ6EVk
y9Qw0dhKdfKsaqfgpYOpjtAtnFjN0Ft3vqn8KZpZga3o/xSi2hWtS1xsCrEtQbVlWlb89tvwt241
w7NQR2Xd9Z52bOCBn0cFVHhK8vO1z7VbiuLTbztU953w7B9hOCYUs8pijYlARooH1YHeo7ZWqRUH
3BzVgd43wZ6jJXA3Wu8KggcHMQP3qgAvxgXOY/ZbY1TmAvun/CXlR74UpmvfExtVAY+KxWMK53ad
6GNLsAV1N1eMlqgoS3b5Vmw7ZwL20kGZFE782sY6r6wCMXAv7OvHOFFIEbgixmS2BipJGn3p6VN9
idzaAFAUpDckZZFzSSeAqFrBQU6LDDQuu36Tg/7c9thT7GpRxPdSA1MHxkjjva4fakRC3hxrtNeA
SZ/cngSUWgvzxlZQHnz8N8muZNYNsIl1a1vEN8xJVfZySWMasxJSeJa9f1agD8SXXtkA6LBuBpmm
m+PC+TU4qPmE1ZtKSyc0xfg0xyOvPdj6STQ1L0+l1o7O6IE06e1PZdTLi9UP5Yte2EfXjotHMfcm
eJppZuc704ENWyP/u+CbJPb6IEIA0r6+9TIb/6u520Dpu4K6PWVzrgwFcP8em+W9ztPp1M0w2ASf
7J2oMQxUJAdmHlPEYax6W1DKW019DnfRztKB09h8aca4aRXgtziljP54DquqfGxnVX2+nsO7FqAC
orRTtQ00nzeQnz/j/mb/nC9y9sj/eoFs4tfU/7Emd4z8AudXoNYYIdSq4VIg/6oY8Jmo+Kp8j/d+
Pr7P47Wn5E9BWv+z3jbtnAIngD0FQMqxK7WHKiy6B9VRhAvwOHlyi1g5yLHSc9sHJ9WDjYlmgIH3
whJNZt4X89f6XHj1WsKcJJgJdgMOdxrc8NRwUVdGfvroa6SkNLUYCLza9gf16D0bhvUJ4vYNog4P
xby0bTBbcjjOIwpHVUM2MbmttTcbkH2P/a8Tod6T3J7vAF/1zx0edlSLzoQ3Eo8Tuxo28NOUkqmY
e56rDbMb+uWr11XRlX0dlyI1wDkzrX2E4DLEN/7l0g7Le5Arw7bV8z8B7MsDQBjYlarj8b1rgQ0U
EMIQoqHChgMkj0WfgA+cumXVtu0jbGC8tUAK7CYNqJkDNWBLPOhvBl2hvtML74wR0EHJkuhWen10
Q/3W2BZBUC+LhoQRVhFLKyW9NnZJdkXQr9qh/ww0du4GSQ9Yb74SiWuxCaQX2YuH2Vts9pg5c34D
GTq9YWA7fgTvTpg0v3nVgonBO/seeMG4EVhqQnKxG4Qx0e8EAQq+qvbf0DwMXrRyPIZdHp4Uv0Ts
t1MfilLT0bCex8ZOBwod9o1+8Ot+72VOvHcNw3wTnVjaUeQ9DyL1To5JpjwfEusN3Sl/RXVRHOSy
cdMNhYZPNO8lgfg66jWU5ABRLFRRZIceATI0tGgs6jp9FMeXDkfVY+ljrlOV79k0dFfNEjZ7XRJQ
rQyTcffVN1w33ogABVmMC/UHRymhZbHDnBzbO8ueHJeNW6obtx61Xe9U6A7hgsk3nEblGNODTU7F
RkQR5+y/M1TFwKB7akiormsxlWF4Oii4u1ibQTOPTeNI4IOMw5s7ovthNRpJ7o6CVmxjhIeGC4dn
vjvbiEVuijiZ2WQmmE8w9lPVxjvKO7gIzmPk3eqF30FAKAekud1SF/d2xhJleVG8uKhREqiP4g2O
drTAtX34mOUmKz1rPgu73hvl0PgLpyPx1lTXBB+t/diBN4t6ajiUtKnlkgiZR5CIVlFfUgHNJQ4+
pySWvetUxk8SxWDUU3rC2gT/VLIKL8gmeTsnx2VRzmY9dBWtGyhZzLNCw8W5AjG46IUDdookwqI1
eu9V44u74XBcb5PC814VUX+mfqBf3TgJzhVIkxNyhj4Qlm5OfmnxVTZR5idX3SDRFiUplvbzxNR5
WJUq0Hot7jgWtaEcekwvj22T+NQB/vbl1fca2TWbc0c5qdiOXX53QfM+ZX7u7HPECNa54EeYK8uu
URRUK6HVDxWHn2jMy+c4wJd5np/ypAeM0JW72lFxcphBP+EQnsGAQmudMOuJIJX89HHnokaB53Tq
V18NZoBoQch+BR/cXfK0V8dJHUNUVNQ+ATPiHfsYX8U6Guyb3tgJBYwt+Ub7Ns1Nhfz/JuQhWNVm
WGeg9mZBvjBEc5nZgYALEGJLjsgvxE2OhTiWYEblnWSvsUB2JDaqCnC3zI1mTOJHTBzpE421UVit
IwDT0Iw0426L7kWOC8fyl23dYr1W1e3FB6a4JNbosb5Q7/GopU9wK4NDFFTj7KjWf3RUCPqsfQdV
0W8GjvNUSIfwxTHtg5yHOiqWOHlwwNLZTQtD0V/i0VjVWqrenYQPJB227IdRf9HMCnR1br/Lnqq2
pOYoCi17o3SfQMpuRNF+emVdPTlz4x6EU6Zf17oCW9gwRkyfrHjLt8vi64lmUq507nVMREFc2Xhb
u+mQao6oZqqZ0/ziH8opNG5/OzXyjClcn+c6/IHEmbN0Ejd8j2bNFc0uP/F0QQszHex7VlgDdUEz
3mcBEmWZEzgLuSRt0Zbro19pow/LOg2AhMfPnh0qyMr4VKIr97GjNvEJ1+2pG9PuJW5ydBzs2a0S
bbBr3YH/Rd/aAzP1kGI7+dlWKDfV3Zg/6qpe7IfSABdk8AMjVx2w680fRh6TIkP1wzczF9qSgUSm
nVG8rzLlIRHjHs2kCNMpPlIO5S7PvQt7cQctfMGTiOCU5oWfdqGt/UavoJ+xS2dNqv1u6vENFY/0
B+nrZOmRVecMiehPM6nDxXf8ekekiulplUWnsCyVTZo100Nstdi8oouUZFHy5syO2EGPPItt98lb
jUMUio3VCyapDo+l2S3kshoy6roFQr/96jp4OHr9q1f2x7wJ7Wsew/aANqG9TUZ+a9Wx/mMIhGHx
nrroFpK1/iSqq4OcEnXECFQ+4N52dMZdO8Yuleb/HHMGtnHfRh1HjslGQW8pSWfTCtPokLwLPRw+
aSq/r3EDzNydYjX/jJUZju2GYkxruYQ4kIJ4rfNuifMU6wm6cnHqDOGRU8XL98eVimJcsVyBdO4+
9GF68QYSJzkw+U0q8uFmBiUGCyW43bGM3VWred12MlUD+fxYuRYQ1a7tfIVJRbHAIqvZfU8kgPov
WgwhevAd7B/mdX7i/Jy66K21tWxRxZW9mavxoM8Ltzm7ZdGcvWJqzkGAajnBj4uTKN26MDDUhdmM
OV1ynPC/WfSo4j35HLM4MOIElJr3r5FSwXyudfSDxrnwaeitYJtQE1ghAR4+xW7cX+qgfJA9x9Dg
UZoIHlboMzeheq9Ct3nS8QQo2lTjVQEhCFW9F93FPC2zYEhGZkvlYsyNTU2Uth58HWbwVx9w7Aki
Z4SYB9iaRZGp6Qa1wRi+2qehxs9dkxrviK61SAh66kvg4EYJ8sm7ASVP17FvPcd+d8smpdumvAOP
jcd/1fVDdasVVB0Ub3gdu+LVDPst6uXjQ67F5ZOaqvFSDbxxL7s+WitbUaMDKLuOkqCk0cQfsofz
aLRMrWzamymecEaRvwy1Gj0WHUATS89f7LarLySOP2Uvpu59RL0BPTxfTw51PiVrRXcQ72qm5s0D
IwTQlEM0kjLdMrKK9Km1qHHEepndeP/F68xo6wc71qINz7l6KUmCbjP4rucyNOudXofPSmcq7PxR
6Z3dxPsos5JfdWobT/itjUuljsJ9pjbG01jk0PSnSV2X8yxCqtZeixuefvQRV+4obPxVgSunYfqR
mSTtOrtTrxZY6L0epM3Wh/F6DyURf5YmRDcQtUVrp+HEABusJ4UTj/0GUWSFLEBHyCwHh8mjIu/U
RxUUzFUOiUiEV2tuhjoFu9WO2xEX320AJSVGhstOTlOIIVgJKYXzu835mUNAhi4mgwCANpotCo7U
yOulox48Qq2HzN8jdONlWFzJMdn0YFGPeZe+DhVe88u0V2pU4NHdnG/Qsip4lMt08zkLHMBx87Ac
QeXqHLvmhRocCNY6HJ6nsUsXbTbAH5i7nm9DlvLY4QNS3s+VHduLxuTsLWeLWEX9K9fKg5zl7TCQ
GuV9bWHF99wltYKDjSUQ3OejTN1sVkNjJDt5bzIlLrpxbb+V9+p47q1TBTkwOYvnoYLeVVNscrhA
Z07BH5I15kELvkbdSUKRJXFMDlu+USMm32Ykh22AUQiF1VdApHKyHMuF6qQumuGFviYcSJauEueX
ZLLyi7ySzfesM5uRlhUIJzy24FjFrf5bw9uvKPLfSWsg5zSo5j0uyOiFTRoA9FF7wAcl1kt9F7/C
rXmF6KGsxh5KlxurLp4iDfFqH1bTSp8L2uaAzPVCXg48wofCwOLNUNRTHAzhsp/r0kZSIkRQpdWh
nbsRcrOBmjovcpkfpwfLzk4qu9IR5Tlc3CQdTF42SoKUxriNsq74YfxMbXP40U0Y9pgVyHPZbXpO
kQVmGV3pRRff8syFHEe5HCG/MtVPMbhGqkrqg9pd/Rm0L2bEf+vqIIlswnc6HUj0sdOCfQL092wJ
oa3IRiN12tsKwOWmelSrDnpsb2NP7XTBnh+/ce1MkISuBgO5yJWTCuRO5VE62ok9XWA1dPiWkApf
pbFzL3xjWEGLAUvag7COtGjY4locP6a6je+zCb0EaNc1i9FYIY+87FEQvSNWeewRUUAelsYS9T9X
//dYx2ESZ9cAp8/5rC7P78F8iFdmg4csFZhi9daEd3fZaju9Q1VxnGscuT3EJ1z6UFEshvHBzzu8
G7vcfMZbgNoGLJWPoYvPfu6ieZQtowA5T70BHm2GYDkKq8J3glyaFyHPOsTF0cPP7mdYjO3CiB3z
2aZuunLbsHroRk7IQDvPePZUd74E6U4HDQdeiK5sQoPExBhUj7LXkmFcj4Yh1rIbUckimKzX1oRd
XWmAMHRnnCyOk7wPzKlZKQXY43buyrFyHPWj5fUnKXmhd2Tcyc32V0O5AC8wyzVsp2iJ3U20BTiv
uYvOdkgJsPMpgfFCoWl8R6sJ56NRz888H9pj08Ofi8XwDii/X9hOJQ6TGLKbCmuas113+WJMYnVT
beB9ZMh8unxJMTRPRXiX+lgDvjugEsuzFenpXslKjd/HWGK/hy6l6OJ+G/l5eflqRgH+Lae0HlXo
+Ml1to6k5Qp1xYMVxEtNUddWP6UbWfX6rouJzvEwS4zg+S/CTlva/DngeolJlu0O2BTWmJ0hW4lf
1+S6Wz2D40SUGxVnCKCLYsgwWRyKD1+k6MBHU/dkQVIlgAebMvfaKsiepl+gvD3Uevr8bbAomVpT
2j25PiWvoBiTXaRVa92J4wXcRgSzqPBKPQMAX+LBSMVJ1QTKgqAgicktY9OGA4zaUORrLxmAZkdO
iifKfzZ1duXAXVy/R+RS3HiqVfN3leWMuId2ycZpgb/4TawshA23UXY7QKsLSrgkIubZrnHPlavh
Ipja4wHsgrN0Ufy4lU7/mTnZ9IGjPKSG2i8eilZ4J7kiRMP9IzXKfWuX0wuYHAwFcowzWncofxRI
WZlDkW/xgy9XWDYNZ7ZFWNzWFGHPOIKu7ZN+NzRQyuok2zUTWojyKyy/s8XjmD0kCh7XeK6RLoPq
CsYWzfUzfL0QKSA3WbmF1m8IueBSzROy0XKSa7Za9nuDXJIcUvlJb74/aiLK22IOgaS2br5ZlTVd
atIzz3PPsSL1Iss7Y66/eSm7pjDxf9cDwz4YFRq+Hu5JZut4wSwydTItzJhsL4oB1SjR2uiFv1XU
Pn6uutzbTISBazkbYaa4FxMaaMWEqpYQwA3cHkUC2dj1CK8gD9MVNwRfY2oRG5B0YXA2iONxZsi6
s5UOxkVPEZAdo7T86UbqzvL09pW3erYN40FsOZmiFdkZ2ldTdrWBPODffqR66tqvXf7N1LsObLLK
QV4hmaEcpmC2V2AXJ+E6ayxIzSGf08ygmU8S/hQmJ/Awv4E4INJtFTqUCtt4kE1ZY1CgaN0lz9GK
ImF7zWdAao/TITTjYWPOyFQ5lGUixp1K5SDAAjnuK/3X0KjVw6EmHbegbn7FA9l+JZZP154WaSfX
t9VTlPEzVVtDvGqTuAaxZ3/OS4VLbVfOyaXOvN5sOFjLpTUvQbk0ByrTAUjRDDO9orKZXZ2Zaky2
Uz/WyDJ89eZxuSLhSHuNfsjRCLj1plOp89ZqenUovvyqRvGJNmhJiSQwt67XqTvPbJwbJbwCnQhW
1Pj3grNW32IPuVuzN5sj0v0JNirU9qKmJnQJXJzLwbfhX2LaP+oE+y95lZceiuCmHjxXKjElcLMT
/0KQR9PRx6LsBGBPP8nhYPLQ4f3ua0aEPrLaAi8YRLuQq2OvTbZewlHfs8gRIQpEZQ3lFTXq3ox+
0leVZZlneMApFK5W59S1ZTEOsVQajoDc0c8yXUK5Rk2i1VdfThE3FIiuzqusUAxHA5ceYvW2XTVm
h3VGFOveXh0z3OwpigOZTDwyHvo1izBkLRzlV1Y1T13Xpi9lPVEcUiFZlLVXPWQaMl74dyq/7PGE
Irf4CV/EWmoVFfh6xjDrfQuEOO+yZ6NupmcMvsNtEdb5pqzc6VXncLoADWmchFWqrybM+lFVzefY
nKZrWjk/5TAZimzHqyhfy5uqjLooAZbYmUgrVElnHRRy2Ie4RMpMNuHfK9mVs3Id4qR/tLqCUWFV
Zw0H3IPVk9rqBj2722mDi4CZhK8caNeNHwXbXndqDgRlTnxMkwol++cqdPwtYqGoUf+d6DGZhobk
WhdVF8HV0rTiZiDqtQhwVEVHKChvcgxflybKbkHWYEJtqs0+Uci7yynZZIaNR8SoV9vvMT1t1nqS
Vlf5MWB6taNZ6e/fCzhmGkinqZivqFZ3ajPs+Qqt6rOVvJSDAEODzVjPGYD/aY2t486IE6MJaBJb
YnlfPX+OqMpwUyPcvvETo1qrpl6ea17gB2xpsi266f7Ngv7M4bLqPmrKaQh4139iVD2orzfvvu73
SxUTjccIaCLQQqjBNU5KvIIC8LAU7V/qyv78uklZtvDAUjyP2MfU0tJf+kahFOVmJehSzQYyP0xL
vwupzfr99CrEYx1QQm37IDwUGuwH2c0NTEtrrwgvlaKBfa3znby7idVwJ9rJXRPwijfPcz5K3QyX
aaMiD982z2HmVi9uoI8n8NXI/BRlTddx4H9itiVnqTtjNjCOEDHnxSKIprXA+WQru3YCYo7ybrP/
+igNYy9wOvkWOaD8zmn701AU6xbjo3Kg5kNxDHDlB9wxnZrTR1p32hpOQXzwnaS5YzP6Luftuu0X
oMZU2M/8OHojxl5vvtFx8VEfFPEGBRFF50GddloqjGcL/1K5wMTpe2kF5nSxuwB7EwG3kd+ztfei
4t5xTr00c9OmjbjILhTdW67y/Ntuvgs8fEWEDu8mT4ghIPLmSwOO6y8ylYiJiI+ux78XTmJ5Fgjf
n+toNuokI8WvMZ82OERwWjKnf5rOscIDrsHrDKFHMrjWqnWn9hx00aedGxFIoqJ/UNXhIOatGkMr
514hxj1PWWVeHvLRdjC+z8V6wv/0tUq9C9Yf0ScH2x9mndXPqTmIDaUYe1/Gtf5AeB4g+8gKrQOP
5rg/YYEhWI+GhTpFOG+U8N15cNYidBFIbNVMhaM0X6YxOqWFQNVdiT0Hs0LNObjzleIjGp5ztl7J
MTkrJ5JEQCIQgZns0MX5Y7lKjz73wMmlE69mMox/BOQlsPY+euzNheKx/h4iYLgYw8i4B2k+rhU7
sM8hGKR94Cr+Htoc6vuIuIU4mBzwTtR4t6vpE+/G4Tay68iebHoRfFRNFJ07YKtPWaQTAxPXLTQ3
7Z9aj7JO1FrRDzvXgM67VvwS9Iq67NygvkeKaq7cZrAeNNLZQO3c5jKY4q62Fmkr/VPRgY4NKAv8
vcA/MfyAYfJZp2DoGovC7X9Z+Hce6nsgFwaBXjwgaeAsIhfchF2Nv1QFOOkkzBEOn+PtolCttvgr
p/hUVW9yRd/wbFGMOFtBcbOC1HwIByJznDghusznmUpXy20zGGQuBhCPWalkHFhrNFKc7E9fRU9W
7iZv+F+VqyQDxWf3TbafdDS99DzDr8RFfsGL46dKMZoT2fRxaQy1IF/NjyvlubqG0xDedMd84ARS
vVUwyFShxNj8jOb7WbYmX+ht45nxkt8k7jFQBYe3KPjdQqn1F2yVu3xM28+eB9Iw9VejEHx0pgt1
UXJo2neuQSrLqfHXUPtmiXCH/a60+V6SB92wPiS21b0nnPCXbUtZoEEyCTaC9+BXvXruwiABkKQ3
u3iwKlR76X6NNTDP66og8d0k97oJ8m3lF9FKTqbzWCuipY2l+6Nd29By8czeVGbyOSmIEcX+7EIy
pldrJtRRe5i2CpXZL37dvGqYV6X/fZU7ryoDY3zzw+hTaGF9NhPrwVFLdaXbUfFSofq4CUDjbWTX
CQ0FHzBhb2W37pFP66wC1abYuZZdi7QksjJfTT135ZiNMlO60L26QNG0BWa+kKu4SA7IAKKUlET6
ZXTei753+BUmzjWbrxKkMyANQCsYQ8xA4AAy48xaYlpiGtvvhfKKdG3flsPXrXLESvX0K/iB45kf
GsSWlrB7e89V362w1zbYsnZgZbrkFUOFjY2Z/IeoS4ryvDOPqOr6d0/vCLcobowhdq/+0Oq7KHZ+
RLHhPxQe255EY7hpasN5ghXzbxMk82z+s5154Vv+r3c0RUQ9JzZvWdHjO27a2oXdVr/IbhQ5PEFq
fWgb0qKroB2GHTo1nwioaReykqFYkfHFjwePSVQN5sH5UzrlHcly89pkhThnvFWNqo4eZWPX5OO1
H/K69wPcHqgTXuK0WMpIxNOy8IzPNDTFGdA4CRf2ztytZipGrI/6plDNXwH13oUkBNuuSVgFdIg0
ulk+kmfYYhXU/TTAoCdNHLwbA2988o94FrPh3rJAEJ7PK0Q3vAdR5t5DyqH7oJ+0TaVq+ZsZQmYq
cXhlV4u22VyKN3FQsvQaZn1od3uUleM34R/sqdf+iC5/pSzuvEXlbDdf4p1j+Wo5s6PgH2YF7s21
Ge8CCLvXQfGMFaIo3bMTOhC3OIP/rHJj65JlFNmnAlXtQTYzHA0sA3o6bgKltdCHlWt6P3sNq+R1
a3QJO5Tz05yhLFpKYd6zc/2MnfIur6b+U7GcJ+CN9Qca+8mCkmbzBhsDIxVHnY2WoLcPuuPBXY7R
li/rtQ618d3J0n4TILO9a0bDf7enVWTXzY8WntwO8Ly3lsODTTSqi+q5R1Lz6KYdys7z3U3ufihK
oCNJCguTKoyzkONEvzZGIPlw9uuZH74Y2qreaAg4jqSJsQdwjP1UgIoWhQGg0K7dJR4Z7tb06pLw
3bDfiiFFGQC3DiAv3ioIFO9gUkm7aVP+MRBhb/ExphCorVW8OoJFP03HERTtz6yaXbnVsX81PN6A
oyM8RJ45MflG7l6GljsTSCzrvgqPnseXGFPYXj008y4uG6uv2MrlJdCZ6WuwD5z6gMiX/QRs0jmp
SkveV9ectwnlS0r5PUQ3NJKQS0qf+9qcjkrVvDSdrz626Nk9lrpX7kExNQvZlRPp6JZbWEQk3ZIq
v2YNmxzqutq5aZ1kBTmu/jnEl6oPST7lWrNUzQyPsFFtjtFQ/yLdpewE391jWEGwHR7k9XejmtBg
ZFf/e/U9JifawOInBWYLJ9fkl4Xw+nvQIZXghlH45sYQEALNUJ6FDeU3yHr/CR8INkWrjm8A65J1
UTXVg96JaDP10TqmIuqOnX7uNUs/26gNLSsDmanCjIzz98SYNYKjpFedmtTiNz8v1lxe9cC7+bVV
6JtCvKwbZbgNmBRBzDfMlezKppqMa9PY5RmBo/FWhI44duP4/r3AURtlOVlDuP0ea7Uf2GLjHj9/
ao2o5C7N4+yMjll8xskBi7VcKz5CbOwkVLHyACP0dtI+mDiBH4w0zJBDGLPX1lXOckXqa0BF09a6
iXDvEAWzJaDolFSdWCnWbKcoB02ylUiFOC3V3L+DQIlnS5d0za5C5VIxlAe0FuAGQmLFPHN07K/U
STPLCBMNaRBrqR2jOs6askhetD5T9jV09+t3U4n03IrRWGgKRK5FQ0ldygIOqVNszSRID5X3W8NN
5yE2G/Go1r177s1iT35MPA5xKB67IO32saI2i3BeoY1jjYRTvVaqaDoZISC0LIye/QHn+oUcAzA+
WRsjm8tomCzmfoMk8rw4J+rCXGtSt+ho2susttR1rcXGNbIt/avRK+stqAaxl0N8u1Hjy8eFEgTt
v6xKy7Q8pK7+FMbw1RBmNlYNcfN60FxEJh0sH42w/JEXarLt3drfmSoaZMqYr3F9qT5qGz+gKIT1
0AR+tnep8LYrgAjTxnSiYgHyLD+LosvPXzPgvJZho6zIY0x43PoBgqeh9jQ2o78G5IXZqVP97nsk
iB0xB9TEkyDI/PEdlf9xEShDcxXjUFEvIYQkaTC+wzA/ihFkjWo3ysJMA7rx9PLV1SZVe/CeSL4b
7Zo68FNqJujSyaUacFPdqot9M7+YZHjx3fzb2Jha/yypagvlV3M1jLZ5hCvVkG4t/Od2EPlVoSge
644C0soLL56ePaL1uSmLyD9BMcIwZm56Nd9MdXiCAd3dJkfpQeNa1WdtUdw3bOsDYI63dK1KvxAL
pEc/8701hTD7ReE5sKM2/0yAEWopG7iJ14Lu9XfHKrWdobW4aIbA4OWY4d0codQ3qGcDVBGTpHs8
cdScu5SAgrPtJq9yUi4n2fvqUOs4yx6p+3wrb5LdAbzjzR5v8mZ5j1JhbeXEQt3JBQgfFcc6Qiyq
KfE45PFqjy0R3UUuzoB4bWAf5Gu5GLZT8eD03toWAWktbBIWTTFEZ2HnhNFtLKLzGNbvXjjo237u
Ob3DBIEYcidNXG5rZ7QvnNgRW8/ik+xFjWtf5JVpE7yqrh+sZLc0ikdDGGRV3cqEj66gnaZr9U1v
B3Q2JxRZFbwgcOu0lwacIagRLaj/UQQnAqKV41v9RQ7JRnaxzK4hJOBi+m8TshvqwDqGaho2U1uP
yxBlibVHCQan57RutwVYswWJnwhIRBLDerCjqxZaOgqr3e57qFWsFmdA3LuS3CgQzGPZ19r5Vthr
fyqyILvvIXlV9IaH2ZMXr7/ul5/nVLq/FS4yz/KvlQvlRKpk6b4a0bOcIhWF5lmmmcTTLuVZvMpe
HWA2gXZUDXyHSa9v6gcggOugazle55ZuLSxOR5DuuD/KIo4Jjk89Ng33ERpKl67WjWffb3/JXjkf
MCut/+qpbFyHSuOU1jYNoh9q16mHQAkvWlUEV75dibdyfR077wyz0J5kwko3fJBdxICZKh6LIHuR
HIdeEiR8QUSOyPUp1nDtXVD9KVZCBMPaDeP3JMNwdPYzug/jMc0V99bXvn2noob5U55aO9jZ5ibs
sRGITNhcfqqFAA3C/jlBoTq1u/bHiCX1dg4Qt8Jy2x+2PW6VIEqfTYRC15ohPjTyy8c4xKVZ7dP+
B1qnay/uu19jE6NtFrTpIziS8KA1NcR+PUxeIbed5YoONRcodbw0AMCnnAACf2X7OMx+9WP/w6+6
7BGgJgQhw9V34YgflEQ9y8ZHUgu6mHlXS3c5NP10t7FWKtn2HpHunu5+jioRQiZkrn17OI5t3S3T
Wv2NVFj0OZJU8GEZwM3AcwqltxZMb2XssShDkQv5FejUKJOGqG6cx6qIFqKeVW2UulvnXq2ck07d
ZlOGqNbci2PAj0Xbzf7cXbk1y8lFnykXN0RoxU3Xg7Og4H3BztC+UUFW96AdNGwOmJRj6JiFlLtQ
UOo9Vdw4AhZIenhvX7d7FMWjrq5OnRB3wrz+2fB6/npC9F2emi9EsnfXqGC1hAPYwFRx34wYtdtY
8V0gD5X65EGmKEuUpf+DsfPabhzJ0vWr1MrrQU/AA2dN9wW9lyibyhssVZYS3ns8/fkQqkplZk93
z00shCFFUiRix96/cTS0s42un10CWoBKIdbgP/TlvJOFu7IJrAPlTNQRjGAwz2aVTBvNoR6gzV05
lg9gG60gOrlThlZr3PoHavv6fVUqLpzMoKAo1SIHJOzx3uZs029TiyPaZI7mw2AFNyCby5u2VswH
K8LYtogt9yAnEf+5ZnX70JN+jL0SLPwwO5vKq+771cfsfNWMNuvmK6q9yjfLL5YC8BEs1/GSO1XF
n/WrWzNUUN7vXX8tx2QDogm0yLAeUE3ZRrM8R2h0j0lXxDCexuZuQldLw+BwacBH3KdLwwqacgmv
aCQzkpY7cBfTfeXp9XGoiXf7+e3KJraVfUy57aYzLe8uNFZhYLlnVBgOyCnmB3/uyaGPJrZHZVUX
1rD8GJvS2DtXY2uszJicVjgp+lURmJV5nNoIpjjELi0nc5aV4m4wcxRwX0tq8dSMynVl2agtc8zC
mS7okBjycmNnZA7crbkxzeHohkefg8ZeT/vzR9WgLEdrHwQNajmFRf7dIx+OQ7iHjJTsKxlmyPwx
6JXzTFCcrSq9mmFmwEty9PdmcJBICeGGi7o0KOxTe1PqUBxhe483mh1lywTS3wJtOnZx3uElbMzu
XKRv2IEiYOOFMTWmydQv/mSt+0KZboVfVff4/sSLnAr2UVJfLOS3lyBuD9QN04Nl4PMmdQ5kFwtg
EgBt1dzngYVoasTHHwV9sSomvh7j3O2jANlDeZm0nZ8tFKV9VktF3UTfJVyp6kxH2fww1irrlCz9
SUVblC9sdTYar3ou8lA7pA6yE7LLUblbZz7AF9nFyyoHlKn5Fx9K6ANqF1hIF/HZNKb4LK9y4f55
JccmTikzcTLc/jLxy+LcfVYcgZG0AXl+qN3xDNB2BAppw0cDhz+dx+xCkcU8yfFpXvGxDCOE8mRT
fMujrsL4wUt5lFwzoSR1SPMSeElUbXy1LxaYu3G+twXWhmqlr2VX6Q2UsBS7gxsxX8oGEbu3RkSQ
NrUyQsVM+QOM50hkPkJsGCttKyU23KG74Jum7Sy/j5eg07C7jg1vG3ZFdm8XhXH27PFW9mTTNN2w
SAFgHMBvYI4SDDU7M/qGHUibRYMz9X3sj8V92TkolCTdWfZ0MjvbNoiMZfV9BcYni2GIh2taBOEq
jup2XViOca7rMj+2Y7XW8zicFnKsmXLjjEWFcU7wwF4ZPch3OSHHqlwz974tHsbODpCH19NVaFTt
E9lMsUlQi99wfG2fKEiKVWd3GXyIQUPMsapRRfAUsoXCD3cSZuRAtL9Bdt1S9WY+PUfdyird8pz7
tr4shoZ3QXoX/ICN9L6Vji9odAwcLFXzAkHQweDOezbm8Q7Y2hozxQn6QuqhV7omkbvRKcF+VpUR
HRe8Ok8FR82bvqMgMaVN+Jw51QHUVTtnuMqtB1PiYrejjRMCTVYZ7a4V1Tc57imOfQmI8/ih5vGB
TDn6f/MyJzIY0+oC9J2nI4zw/Qnk4zhJWWclePphrbxE4t/BcrXvNvKPWakVrfwaiWEjJE2Bqd5B
6IT1sgmjUVkHTYFtIxKG72NDpz2XBT9HueJfPWh0uJF+PNH3B8nnMUYnIsek/vCXUPtR1uNAAkgY
DSdIpxRPuKSEi0IJ8idgfETNblcfpReXOodaMHu2gxiT22YwytWQj0iUaRu/EC57E4KI8iL462Ke
QiVvw87bbDmT1dekaF9iX4eK9X4iN/r3Lind6iplutQMF8+gDZCD+Wuo/mvVh47X9+eRQ8DssPaO
ETxRlclXF2oU4Q0524GX5DqG/qxHmbUNZh0Q2ZiUOLDvppI1y4V8jHc+HjDFZE5sZNjxZJ55+9Hk
JgJdovFOH0O6IHYthn1qYNeuNZsh86pzUkHDrlvB6Ts14WbVpCpDV5iXGInLdYu82J3VozuXi6x/
giDA1zFs/Fdlsu+QmHDfTG6ueQAVCIfzb3XgJ7jQ2f4lClKHEjq/8/5zkOfNg2zg4X1RvLyAGSaa
h2LQy1XuWahmzisMgVSYWeKTKmdxnxsvuq9e5WQMSaTW+28NaPoF7qnGhdyicQmkhUgHwLTVgjuk
C6e7BlXO9VS3MRhnZXwfi9z+AMK/BMfGkIOS/KGqsNZtKBnuAKN0azSQdMxJo+JqFdTZArVEbLrA
c74z3egSeBh5u7GjnqbeHXe9kpZHFOuNfTbgotNmAE1R2rR3wsfKtc40BSaM4hxlk3dxuBYAXhYi
LND5mScKvREV5Sh12ouh38AZ8XATaDtMZUgqKaZ3kUMfjVK7XzAO/N2vDWS8RWNn2yhOQHJ2mnfj
N655rlIEo7RWSV+9wXyIAduvS70p9pqHPyRoLY6imQGbZNac+hiLCio/iW2Va0dKCIw2OgLzlQmy
fV/q1Tcz7HbvOStyUdDH9WYns1VubD0VQQ22yDaH1UhB89HLeVPukBR3jd1c8Sn2EQEowagYgmiC
nmwqztTbqgG6PYV5cDcYwTVX7OTcWeW4TScXKNLIV58acnXP/XfcGGk/7Jx5T5civLJRxRQfJxOP
g5/H5WRrROmhCIYX09XWJfJvs1tCukBWvvoWdfGDrfnpl07n8Az4T3/wRv71tQ4r20DYYV0HhruI
tL6+QfClxv+H/Hva27PVUFNBrU5GE9E5BgNN+XNQdns8tPZuYLEVKujQ2EXdr6MJzcgakeTQM8RT
oVW/jrc9NswaoKlNgD70EXPhnnsNV0XsD+9XcsxTRYb6LLqicuJfriugbKGeuFRURNjKvK6vUqxb
iZpmLcdkF1c+MB/6PejpbAmHybsHllxCBgMakuJss4wU0npxVnbHrBTuArZwglxI5cS7Km1uDV1X
sJiieFw7WfNYe1azimtlrstjdsTeWpy6Og0PyIUApvWV26DhJgFB7AlyNf9KpTLP1tyYuYISRaxO
1l6rtVM9S7TEdhHdxYr+zGYWvM2nIzynUdqKrDsIHCCtcYYiVG+y330q/DMkon5uQD8u2erEDhnC
341erS9DV8Zky7OdNffkUIiyB1bdZhrybSJFMKHvcumxqqS8VxsUtrTu1rKFguuf76DCG/S3cqzK
DOUAS+ABU8GuWlPZvxi56a6bgFSTknTTLKsyXWMXd7ZoNE5yCOzIxPaBb0pspzdyyDbj8krKTK6W
IxFImItbIDn+/VnsMi/wXS2uVQ+PZRlpTnTgNgEZU/6N+VmBU6cIKvjewgFrfZV/KUxhS4a6BzbG
x2C9H6Js3didiWG8Utv7yi1uRdG3F91N2os2X3VRgR2LiDBJA4V8mjx0famkID6g5aBr5rFgmnnp
CWmojy66g39NV8UEdCsed56FN7OTP0FErfYTYhBrr7GyL23V7otGheiIgOshtOGbZlmdfdHq5iES
tX/ftpa7nlCrrdquu1RgxbmpA5sw0JFefYzJK4sy96WJ6y+Bbeg7JHwU5Jvmh6VWWVzEizHPy0U6
ySq4d8W419uuoDIw+rBHreDe0tvgvnLR7IDOfCN7ckWMnxTGBkzKprc0to/Y+2EFR9JTrM2gKGPK
75u5GT0fXNdgXIWa5fdqOKN0TE9fy0mgs9HVaNKlnJQPAlCMH1liI8cwPzwMe85lpn1b20p+L5f1
DaFel/b1QXYRczYPc+S3wIuhOkbAd0m2utNRLZC9jUPNJxvt/AGNCQmDKukv6gDdRcFl5stI8QtC
N9nfHDnMaxL2r+/rbRKwqpfmRyMUxKaOcjJVLdv24KmW7xFOYcX5e19GKu/NPDaFCIG+ux3Ogc7H
42QoJCd8w822w7zuIzz65fnkhKez7oe/Kfvvzy9rIx/PY2j3YzcBlmt880YHu3pj4udFIZRymOxW
ETo6iwrm/NhXNx/LKKJMew46r4kuZo3gKtjCMikfTan1XSW32tyLivCLM40Ros/00sIuFybpr5Oc
NFxKMB1ZrIOczbACX05+bu/02CoeewGFLqaUuZWL3dIDNpd64UbOpq4rtRq8Fcqs1AnR8VsWIijW
6KJrkKZ6sVNxiB/KqjlUAwC5KRDdnZkG7oKvif91CDD0qAvvjbzgs2GI/Dk0B2vlkcO/yAelU5Ft
49ArjpE33ZrFqO1I8sdr7ovx56gvkB92kY1VSUQ+ozYqh8fUrsH8YpwnuwPyiat81IO97E5NdfTS
SSGoG0ao/th2E4cYJ24z+SaaPeAwBuLeNo+hD2bgLDv4FMHqYNOoVMK9wvQRVev0xzZGURwT+2Aj
sdhtav84OwkIY9XwRSaX4ICxi7foW9dz6ikYfWwYixQPaKc1n9ADKRYjuuvnjDziU65lu3LUxzu7
C8NH9qJFMg/HdvOHlU7hUire9KT21gOufhs16rMHNXbEoSsKsYBsQhqxb92tqB0sxshSKYU4cUqz
3xs5/Es3hXy9qCr3jqocij0oQF28tKXugrc5REdkkREVpHbm2hU7i6KmXwureU04XD9hYPCYOCGu
WjEkKztug61buu5BNnmeeu9XslvO3V/GtHRMkawwjaWckEtEQHpMI12594GHrMtWzCIeFicIJxm8
dal6SCijX7aKGqOD4leTvtZiaBGyUR2QMthijO/dfzkGS7bYlLr/KNeG2eihK54kWzFAkTbHAc1z
xUJL23Wdh5HT6k7h37OUsxZg81PGXXchZ/1JD25nGX0NNwZV4GmiNhS0YyQSjVGpV7LbeUpzlFey
0WJNK94XWtOgYh5famLXdmb/YE75umjr7Fso7BtUAsOXehbcahIBSqdBpk2dcSF5UVu3qtWeqqyt
zjGl5msOmufWSd9iyKT40o1jwIvov753Nc030ErDQVKuFUXRryJMJTdB1xl3iqmT7VBLAIhzD9jL
QSE4xWKJ7jhEjIW1tghiCqpKy1iq5tm2MkW3HPX06vaRDnA91YMVwI1u/d5H9BNWJyxZ6I+oAJel
xpY0Ym6h4eAC80rZj535LHshGOaVXw4t1RMRcJC36lvqZuWtViLpUJhZ/5J5arOK3G46jLZdLvNK
tTduhAKbo4ji6uiNudbr1rm4iAdtBwc0fZ7U7s50fJCMZmMc3Hx8Erh4susF2jFIX6a01Q5RlsQ+
dnIR2BYU2RzUrpZ6r7ivbosHBrynN7V0fMSJSgzXB7va2DPdTs/z+OK7eruKDKd4cUjKQ0PtF8j3
P/lpAWhI98QlLoS4mKFJtU2rD3KomJx4A0dCW6PXNhxLHVo1DJ76CRNOe5c6s/L13K3VcNoUlh6h
wl41Tz1aIUD3lGLXzt2xgiUNDBlPq3Hyj5VuEqHP9xIF/p/wqdY4Df5OsXmS9w6rdvpTbrtY/M2L
0LHSF6aIMG3tE+WQfm9+6VYj5ldw+v5cIrtyMUCUZIPnqbKeIEwDpPLzL2qCsZqvFG8Adu693G6e
bcsJEf9X4/MoVO1od52ytgarfQRB+qZOyV1Sx5cpKMLP+OTdxoluoQWkh3d9BW6gaja67RfP0GXF
AVzltJRdJYReryrGgLw0s1GO2cKUxcW5xwjquetrMuap+VD7ZX3VQmiDoYmomT4TAgS2onMTR6Fa
rKKYwG/oD3I8EaV+anzsGDxEDtetDZfXQ5voxu45LGdhcNe4DY3iZPtakKuUY+9NHaPig0jr+mOM
0Baj0CnsDh9jRfHgt6l7K5/IDydlV9R4pSVdDB+uFslCAWR+9BWjzhclIc2Pl3LKnefljKmkLNJa
aJeCZCiaar88VK5ydeMpC7Vs8W4Ja9rtfSvUZeHF4bWZK4zoFgfrMlFRUJwne0RRLtBlYXEzOfla
dgPdbGMPSXSyRzNc9TEeQLBtreirG5GWTXXQXEai4feAwlW7cAY9vvTosaa+hifigJqir1WIAGGa
Rcxg6ye/ULkpJ43YOkE93iK/qyxhsuWIM03uPjCxT2+DYWt7Nircpe9c5JBuGh14FOtK8hn2Yqoo
OzKt2r2B9MMhS9gV+mhQ72WTZvESYld/lb1Rc7OV3+TVVnGNL/VIuqLGMTldqH0wIg1pDAeRl+MB
qHyWLhAM5dVZSaAt5WVTpMCBguxsA7fj59IbX/BVsheebpoXrbRU5LORPC75n31JEfJb2KVr3XAy
EpfB5NafzxMjJAq4CKN7WyiWOPszVNKtGnwbSuNrRCx+F3Woz2qTh23f/CfiMn7iAN5uXM2FqK+Z
cB05Ct/0PTqu/hgrm1F2vzd4dE4bhBMdpNNnN8sg1Z70A8nX8k31cadoI2+4jwccI43QFgfdiUjz
ROBQQ9gBn7GuoMpcYOFHOb7GXxLDAJXPl5LuTLluj++XpWn/HreGuavYIRySyq32wJauQ1oZrNPg
CGNR2siTO7nN/1rMuYxU3+AcVtyRyx8XyMbVf/QBdDynDn63XAvfkyp7zmYdBQfE4jVD9YjM1cyF
GbrnqfZeXZhp235U02ON9MQBwFG0c0yFzKfbUhBLE7dYOzoSRE4WdTIhBGJNjAdkAP0nWwm1BYk1
84igpv+UjwUmhjo0IoS+xZE3Qn4w9Y55bPb3KmSxS99N+AvZgYvyEFoERdNbe0h4NvYWUFLV2fJZ
oNm9g0gY8YtChxAgjX6L1aOh4UDlTM5DqEzutZ3sXZaQpU2wHb4ZleTZj0X2VJBIP9mTiso4cpq3
vgMKovHrR9OjdhQUTyDRijuRYYmgC0S+Au5csao8yl7V2n8ACaA2PmFV2Jepvk1FBc1XjxeKnrrj
bRCKYZm6hAFl7FVwFNBSK4bym6ZieNnZRnV2DVDRElLbJpssWQ6zdFEMReYIVS05yq5sPLjmcauP
sBW98Yuh/p4qife5iaOcwNu4xWHDuvhVaF4HCrtd3l5lR41Tvttmd5A9223Mq6dRnAhxrlnIsffH
VKgUwfP92hnBuJOfNvX7tapN3WMZ9eEZSLW/LD0CG/hXwOcmtzq2re5u1Yx6Tdgr+npwLOUadJay
VC3LWGCP7Kxl1Vwfy6VlttW9OuuNz70I64x7OVdaxfvc95XQ61daC5CdG+Tk2yr8B53ER5c46yT1
tLXsDlpOXrTsykvtw4rLTazuSJJUV9noMwziY2xqLGAZGSVbe1SPFXHEoTVPJrDibYOygqO76J4H
xOLvasdur09H2Y2jbNp6nhWgLKtkC8xhnMfBr/WV2unAT3q7x/4GF4oyb6O1OURv5rwhRXaWbuzI
b1bQo/w72VRFbS9gZAvOD4ypSKYpyO2sak/3XvxuW1lG8kLqyt7xMtBKpqL7nMevdVuUSAK0wSrw
dP1cWpjEkD+GjjHDnRQ9/jK0A0LYhG73FX6E29Y1EVWYJ0GjRvfmLJfCnGws3LmXWW9icDrNyLNC
TWfO/9LGbp3UuQusTDX7b7XiX/tex4jFCtIVyL30wRWKtRCmkWy73P4j8zNgb4ACs7alWBSNqrVw
84cC+ZCLHBqnCGHzXoDmcf2j7MnxwY1aZOTqaG+VuCLVjfW1jIMXHGbyx1Yv463V1K/EiP7aSYAp
Zmw0y34cqz+MakUBUv9qmcY3PczHYxPqLa46aYQ/iuOcTBsDCq/ytyXZfwgjVrcZcPoDa6Sq0Y0F
YHLdhWLtJgOwoD5cqG3jhMtETMjP2mq9bHTbDZeKSXE8dTZl+8j9EHOVn1Vk3FlPRgrIIIkZ7oAr
fJZDnKCtRRs0X0SD1Y2Y+v4krwZ8+ojxfDK87qYZymWXNfUF8gKW3oGCgRtuUdVazdzHxqir28AQ
0QZ+a7wTAzBDp9OWxNvDk2agbFWz7+4i7AUu8WxfRB1M3cZ6jSfh3M1D3uH7pRlnFfwv/15L7GHX
tub44LslvO9wGjcQ26aHrm3hl5RTA1mDWYNpjOiCZiH6FgeiIeh+R8TktkOf8bEr/GCXhRb4My8q
n7ibn+WCKi1OYT6s02Tyjp23H42hQtwkUY5dNELMdDKjWcJtwTXQK2B0dg6MTtkYYTsejbhojrid
2LEBrosYJUfaG0Xh7rkMSmvZJ3V9kF13GM4op1brwBybFTo1q8TSg1cjzdJ1azjloejK6QFkw01a
F8GrOmQupLtgOAmRPOrkofe6Vlkn2ZhCb7nvJAGgTJyybW3Lj0A5JHHDppJSG70QWOHtRkpjM8Fo
owYSNEe/deBm9U33FM5XfeN3TwqqzEsY3daS6HDYOzkqbwZlBHnrwZyzvk6OpxwT7RSpx7L09ukI
YXvpxhPKcWxVC4mJdRzlQnFn4HQJe3MKU3RYM/LeuTF44Pmn9H4cleuE9OIdKsSAwESmZ4vMMdwD
Qb2AJIK9rOz5fXFQCJ3Q0HO+Zml9Ky+UqL/NnNH+Ol+MYeh89UEYKz2gyk+//fc//ufr8P/8t/w2
T/ASyH7L2vQ2D/mC/v2T7n76rXgf3v/x90+WZauaaaLgpXLcFjCZ5/mvr3d8y1it/hdcZCVj5+fD
ntjxPLXbNn3qPsgmdk9Glir3Ae4D8LtL9rckyLiZGPFngQz8Po/G4WZAQR7fQq5s7EIKL+1OsqcC
jl0VyoCefG74K8PJ3V0dNtNqdEmrNm5O+gcZ8PNk5eNNqdUugDfMYKZstjjzj9hOKYcCA6KrbMoU
jgDovHD3MTbwGv7T5+H88+dhOZahq45whWGY2s+fB7+toG+IufaV3sSbrL8f8tC5QH11Ll7imYs4
CJ1lOIfU+hjs0TKvSa0SUsuhxOqms6J1O6H3SNRjUNteZNODcF4KncAXBTjqUClfGtWvPnt5vQqm
dHrVUzGs0BO+Sc0gvPMzjqeow95R5M8QAsRPxePHKptwvnLtUOxwlj7IIUT/68V/+F7Y//w5uDo0
aGpChsAZzvj5c3BJj0Zj37f7kLvmEp/b9hSQKz5xo/nzyp9Gf9uX7u9yqIyhbGdOu1dqDQxhUNwq
U6yumiBBmq3Mohc1FO7RiJpyZZC2X4pmINZCTmLJLl5uDD0HwoZOvkUkNp6zvB23AowOXGckHoxU
GOs2EMOtbFxu8Icgyl9gNhd8PBZ2DBZuEYQ4sb769x+E6qj/9EnoQMJ027ENl9YSP38SKLHrvdbW
8C3UutuTgP3Ga822jeMl52puel9NznXiPo+zQWVXzvriFlb0BUo5fWvqZ5U8z7mpOv1c99CcK2KU
9wl0Lh4DZIUWfVfUmzysk2XkTlQG58aYnYT4NtYb7vq3wIz6JQ72wZHsZ/AUki8mQLZfalebNrXr
WjCiPesl717MCnqjgE2zbyjOriu7vxduCjkkUOJDbNgD8D4L1qkb4v+aAMeI0ZZACDEH3dGI+KlR
b9u2KJ47P60uJtiYBYFM8YwJI9glFdY2Ys/QEkRjhcfMTddV5vRn4MgBWUSQAaKPtCNSah5xdZZf
aw0nFreKlWfLtl/rPsTlUX+Z45icJDyxLfAv3zSMl9zrWnF6v3QqFEmont96oos3KY6NN7pZuTel
hwEPafA2t1u0WgzjqiV4jZdAuH/XoftglxcAcghJXloDtlEeHvGD1UwbXxjKA/4CxlYxlW6FfKv/
WDgVOTfdCe+qMBn32PHgQDYroxZ9Ac9tzgUohm8v/KhSyYDjpBq03b1rBxzxVcREQ2DhB89nrKGO
sx97WLtEmv3eQm7sqFKNWSLI3R4dyCqfoYVARVUaTNcssMe26E5GYEGdl5fejMVzI+8z1N16K3t2
7kKbkpdyiTsj80Qrhq1qKU9yPLPUbk0B3tjJZHiBvkfhav59pVTWQ506j20BIFrrtjXpmaOdqV7J
fsWlqelle3XibtoQQe2sadc7ylGzc2qf2ewC5DvtreD0DqBbx0ch9YBt+WgJIyyRX2a734uwq/xi
JG28CsRaIg2lhAHqEJwIwD/4yrHCHu/i6wrG7pnavogI8mqme95RI5p/bMtkE8/jMXWNrUoBhDue
cK/y1/vfP+1vtdzvvubFWIV+0PzS/cc5/Aq5K//W/M/8sO/Lfn7QP7Zv+eU1fav/7aIHHIXy9Ncl
Pz0tf/3PV7d6bV5/6qyzJmzGa/sG2eitbpPmr316Xvl/nfztTT4LQndvf//0lRtNMz+bH+bZpz+n
5n3d5Cb2PQyYn/7Pufkt/v3TMk/y9Pfw9ddHvL3Wzd8/KZb1N8dyHc2GJGwK21H1T7/1b3LKUf9m
mxYboyW097lPv2U5GVViBf1vqPsaSFgKx4YHZrCz1nk7TynG3zTNUR2X47CmCRcm1Ke/3vufMcr7
P+1/j1m0n/dok3iFmzGYREc3eRGmmO/YP8QscDOSPlVahGcHftu5Xa8F9MnnNjdx9hvQGQrHInzJ
cKtzIrN5RZ2BVFitWfuqmqVQIqW9CYVqbDuSZXFTWvdanb6NI3DCttAhb9SNvwda55xBZfmhcfZ7
2z5XwwCLR28rvLKVwlti8O2uf/gv/C/BmGr+tNXMb8zl3Vh88KaBlYxj/fzG5sDEwxwm2rhweRK7
FjCt9DdMOa1t7ICmktJs6bDrwV/kHqwRuyy/5lQNciPLjpkYxJoqv7b7Dy9rjnk+YkReFqIXlonj
tmG7hqrLHfLHz5tbWySy1N843QjDrByC+1qvv5aW5WK+4NkL2wcfpZRmTWEr76NlOJjiBRDwqqz8
Yf/vX42j//IxWUQkurB4IbqtckC05PwPr6fsnWCssU1ajTlqr2blbTXdfvAQOILN4xjrqBK7DNLe
SdNKb6XXI/JxCCbvrX68K0NYsKvSxqo3CsPpVJnDogriHv704Cwz3wpOcrKLTLKu7AsTDhoHbQq9
85hDeFMD3dhUZu2dxYh9yKgJWGut4Z7lkmlo/Z052V+bNtehhvXNbcB5fS8fIJfpZvP+lMb8lO/L
5ERNELJCiBsg6Dyj9Qjj2x5s9mFmPU6SCRm76clNI3vPyaYeV/nMlsw4CR3Cqdi8L+nYrg5Aa/fl
PPn+2LzWIL+MHsDvoqy2ctAIEZYZx0EF8/19UEFN0UJt4SQfjE0BqSbyy2akCyyEfQobpC2NxXsf
JdRpBaTXWXrEbmdnbsZkWNhxV59kT46rUfznJHK98cqwvVff91/TyjfPsRr39bY0UnxZtfIox7LR
8KfVFCNyqLUYcdhtaZ7ljGxav7kAtEE2eB7PAxvuTRSrGzn5y9pKscWpC35HvDiYgOIjPjaNdbiq
2KTgRAQnbK/Eir3XWsYJCZiF8EznjG0lv3zXx9bTW5RlgwG1HE9DFdXkEpCvXEE2D+RypcUbyx48
FCFiZxUM36pStJRcscxqveg16idz2QDHWajopT6Rtp9WqPR5i2k2QFLKEv0ujhzLNEGp2ycE1Mpk
he7AG5A6EzVqpVgPvekiyFB7SCCq3gr6SrLws5o4AA9QTGOMFCFoh6xx3m/ZLbRFj8bHChjySXOH
fJsZNnaS43CqogR/Qzx9FjD9/HUaKvk6aRq0XGKAjF2fi2WKOdGBD/NicRdfWkURn0aHjMuoZD3F
KCyrEc6/sgd7m8YZAR5X0EV7JOwdbAZcZGFQPD9k9zqqN5EJJStWlAZVdFKneedvJmwoFvVIzS+q
MXMZKM7bYfNSKQQRZVd8RtMeoQTlJVnFarpxRXtw2uZ2gnWHkrqyNkYy5xWaJSOK1/zW71O0Spdl
hAFN6VUHWH8ZokcOYtloQ1lB2KBqGqx637nPYfvgIed9jRGItnTv1M+UirAeMZM0+TZ547I0J2Vr
lejJAx3CoS3Njqr2GFEkT4RRLvzhPIA42lHxxcFm6pJFrawLIKW7IWmJrLK97oZIh/IfWuTOKcZX
ww/eJkiKms6zz78c9E9zTjkm7Gb/m6DoicyC+dUXQ7UOgQI0GGdT3u8RqM12xI7rrN26HRqQAAc/
52p/UnAVWKWGuc6yF+4awOeMrxO5/gVCqQC04/AsP182jqdisHgfVGdqW9wOdrd2jOBOt73r1CJ3
FmE8bpe3lt4dwyi9AeSCV2MVrlQrv/GmDt2bvDQXrY+nQjm4LntscWN7bbWahHcNsiLY2n25aEWN
JEBivlVNuw0U5CkxpFZWlGDaVaIUe/QD3zrXTVBi4QuHCtYiHmZZGuzf1q4RnmH7IppOpnRL3qdZ
KqWPSZYegnpMb2K9ejBL7drgQr/AL6CHEuOgdL8u7YRENQm3VZhau7GHZ9X1AyVLNJajwMFgro/3
KLqTXUNwRumLF0Bw3q6ygRQZBtm3RtyrdXhLlBouCXLQ3C+SbKPcjaOZHJDWyvZUEDZUtiCEW2Kt
4Wd+KAz+TaGRbIZc+xJgsgjgPDmpvrYLQrvd1pyGthAzVpEKca20py9BWHcLjaoplT+k03A3s/FS
xw8lX/lIvCGfoPaIijvF2irGg+2HAQn5Sr2NwxD0q3WojC7ktjer8LjiprHH/CUNDlVp5AAieR0G
Zt0lUeHOdpRrxeliJ/qeTH5aH2Rjc74E1g0nHQYe4Aur/v9MndeSnUi0bb+ICBLPK2a78l5VL0Sr
pMIlkNgEvv6OrXsiznnpaLWklmoXZC4z55gG6So8g//zr0Vn8ePGUQevdn/rNuAn/v23rER7cMhz
m1gt10TdvY+X//1HHvr/94f/fsJyOYd6MsFr1HJEjrx7Zf4wtNmXYcmH2rI3XBVXDU7dTLz0hCPs
G3AZz8K6tJwc0oZKZ7/b++mXqHqOmYZGAH+0ZSrcIObCLS2eMkN48S7amiSA7dBPZM/TS3tIG2WF
Wnh1nzNNy0K2QR0J95rjbSdlB6tT4P6lRytisRZDtOQzjj9iDevS4MxtgdOULBAFo8wjUM4KcsYy
Rt0J84ar0Z2Xb9BtahiP6wkALF5Ut3qwF/FZWnuVGgNo+K17qFvEv9wACQLA7GBk8229lCkO+SGd
7faqhnwMJiKahfOhKu9ncIZ7yDQvrsx+QmZpHsNWwmwPHkfOoVY8xcvaox2xwWWMfE11NX9U3vzE
1OsDbaNIcmikMYsLI6kWtWGp8tIJn1hjuKB/yTrn0uRPXYYbEyXgoOebEi9m6hvBeTPCR/wvfTwU
mGyqmdwtiHzNxBhg8YGPr1iXWjlgwZysFzN7WU06+Ub4sdkNvxzPzqN5cNF0DNYfNWJ51o8ABmi8
C1pjhxBplfz7hoUG7aLdG2ck95FXdVjNtE1qQSQghpBtPrKyJXp0KVuklurW5gY1yv+qcLpZwdXF
UwV8dRAzMIhs+O534npFhUxqOgyL+VTxBIBFDqWxxZPBn26jzrZDUSUYF2BJB3sEOQs3vD1/zvW0
PCJa5n8fPCI4gB/GgZnSTMDYbQCmrIwyCV9d7tgx5Me5as+AL55807silcabnghk17DQMZEzApj1
V2kvLyzBL1KuD+D8jnhIerPHPqXbUx16527uqD17h61rMEfkJ6aCAJ3Q3/52RMowU98fBu1ASgCx
jPiK4qDHOQGenGBbupTuZRntG3OxEppyQqTbCaiUD20kTHRGIcgEibUdaIQ++GlGj4zi7LQzkD1I
D3Stb2wBWFASK6Z2Ttxcy6QaeaSNzD2jeU7xPBfoHvZva1qntDXCawhiFPSWTMpKnKcw/95J1ojV
1UAedHkR22zGfaSYl8Ebjpmi0ylqxlQNajcW0nz2e7W/NSZe/bHgTSz633tfT6dNeRBt1+UxqyRx
9TZXdtFst7U3VQlOPlJksoj0dL4R+ZZg//tBb4YAjs3o/neE8JKYvgWLpjfU0QWPYGwuKuus5E8B
mM3arLpkCxIQb19+kaT7Zhn5x6KGC8jNPCLsb4kwoT9bxXQvLHLP+IPeC7kE8dQ3TFIGD0EDT5lH
7hdEkltiSm9to7NiB8prZC2Gncjx+ka9ajd/3iyqi0oT4zCok7PycbXFY7fNf2GGMqVzgCuu7m01
yyFiEgjF85H8Nzs2toxr2Z8Jmi3WBNkOfs46aWe4fhyvCEBFESMCjQLhEna5herGhxm/7TcgP9Ce
tJsAF1NyfTju7W4D4FvJnrOGcIzwhTeopQh93JyPjkSAdF8Q7IYsxkUxoDzVLlvUIqdK6Itb1B/N
yW1B0jp+w1ByedOb7V+1i7GY/eHCXI30AeF+uki22Jgjval0GGEhn+IwZXH5i4VK2pioY9Va/ur0
5DKk1EUyoWvJ1zj0Ov9Ch2PyJKVzjg+yJKHitFbNGZCZOoXl9Cab8Bso9GtHYG3nG9E2OQ9BXQKU
3zFf1Sbmt4m31wz/SHQceYV4KfABMbvGwaYWuvFz98m26p8m23W6VuSUh3CISDni3XRkgtz2GGQh
pCooIwX6omipGNcJ9J5kBW9pObXU9uotm8d4C3cdT/vK0T4z5qwlnWKOTjSUIh1dvh9OnlO+O8sd
VJbXvm86kJytH/P0LKfyHJYMHf1ZtKlduOQdEjzmGV2drB5GzUw9VYL8FfijF9PCdBzvvt1eiGrx
95QKorsEla73+N+/ouDOuKiuv+Dfr/r/v+Hf77WXJtjTf/91/PeroGXIakExWlzIVo3D0D+7rf+Q
ZR3PtrORYBXG3mBh4VyddArD+0KsBHE5X4FNo1qU167DGP/OAPkyoD1M15svMbog5Gr/ts+Ca4pK
xcDAJ7JnZtTO6bdedRQHzzXj2e9/2bPtR8YovtvQuB06NECVQOlt2TJuDFK4KKCsYCK6O0y8DsNf
bnD6K2HEVe5slIhYI0XVxDX7CWDbfRZZP0Z5tFvxdg1CkXLuIxvlUTeyR5vxH/ogfPSCkofczoCs
wAgAC/f01iN8NLwDEiMAWL53Ulf1GC7znPRcZqzIesEMpZMyW0TG/hCbQJ3avn9p9j3FlLwdl128
LjRuzrwdsqaKttBgMjnxzgzcvOzyeuW/6xHcYaGMQzdYPkCsNd6kfTtZOYfDPn+bG9mFnp4P3d7c
bBQHcTgRWGRZDjMBn6NiteEZEGTmq8VBTuU/8GV3l85au8scOHVU6LBLG75DPdaJZKtgVevSHejm
pCkSbFw8+iSpRguhKGlmm/9U/XgyrP4yrvhWlNlrHo8VuExnHBi+AOqtCcexxoFujj2zaZJMSQw8
1ZPXnxax2ken1QP5p3ssM/tJ+fKFp1dsVTpZUx8JDNTJNPM6yXY6a5SaKWyIm7ntYowS73PftrEp
yfKxwNQy/3lQPRWhY1AHUso4Z9HcOmOG+FUymS+qgfVr/9fSkhX9YPSXtZz/5x9T2z4vTR7E5MO9
ytE6qmEhnkwW30s93IT2Yhxm73XwWzthfs0ad1/AYVrm0UEvELdsFGOq1+YyjsuvaxGmAoeisvEO
Jo6/REFsQt2XQs3uD57Qv0J7/Mgqa48mpwI1AJX5kl8/RasnBU4USMh0183n61OiugmzrOnulEGU
XeVsEyyttzVqhd6ooasna931kchNej/+P2p0Dqu2vXjYux8NmS6hiEPMBOgHFWYsKauiTGwX5WKo
bmgNYomx8NLQUF8W891AUXvtBH53PAYMKfEu5ZRurfm1eG5GAOf8yZiS/N48KA5NeF4C/RjamLlJ
Wajk09Az6lzIi4wyV9zZAim1Bp2IdAfRGch08vW+x7auj2uPqK3mM9nuh2p9mTEvErwWtQVmsUVa
b8OcHYjwVucMc0BUe9m7J7Mw8q5Ha1HiyIEznk5lk73Kx3nYOHh9CzE5id7T0hz7WRuJKbf/DFcc
YT5gnZo94gGzgTm+89NLjya8LIixN6rYr9j/0FY+LQtnpn+w2u9Zq/mu7/z3Pai+BEthTBY3ru3i
wTbLq2xhiYr+oViIEss842sKrT6dzOkn92p4QUjCIhWoF7DnOp1Nbv7V+N1p9c6G6GH1mN9mjveF
+QvibohuZxbhN8XLBaITBAXxrmSosVW0STWbaNnMinDblQ0RSKGUC2TlVDHvzYEgMfBNrk/GOtNP
EaE31iwrzRkbRzc751UGNgWrYcQMddaow9tQ6YB57ZCneeMnHqkTl2Yr3sgkX2M65fwk5TvotzMr
Q3nbrT9E1TUokDIBC8Lvog7HPmqhPkxsRbyEQeg2oomVWRJJeuAP2UElVT7ML2o1YSzB86vt5dwL
DW2WL4THLIEAcvAzgD2Fv3bnACCP7xNDmU8WYGPbA8viOVuyGOVrT9gjMzYsDZmvgd1Z1xizr3kq
D+bsOZQIHWdhX/2uBpgi7lVkYY49iAAbOeZeBtXRcknCJc/zTBMiblSz3a8OiZsK0iu+7zY7OLkJ
Cex5NE8Mzo2Dxmh6rI2XYUBs1a//IZfOjs2MFDMnqiAdswDfq8U4YuciaqtMR0EzjRebl6EDhADX
xX431+qMMxMCgT8TS0yG42CtB8u2e1QHPGrk4d3iL0DYDZ+js4NkNkkDEjx/s2v+Ins4r+ffVkvx
0SyiOkJ5pdacaXJQqgD9cUlV6W3MfIiH5g3Ty6jNs1nDmjbc59Bu1jhwkTsO3kSbuKOsEX7SeEjX
1LWWsqmQUlwc2eE6m3OMPPY9HBiOW4Ce8E9VM9BM4fhMNGpHRM/JppB0rkP+h5qMe7J1X8MsZPlQ
CSthTtObgEkkUmC+6X1qdqtzWXf5AFITOzRiwoCXD+tsRlFrsp3cmzRUPii1uuPZE1IyDh4vo0vk
i8yqgJwRm0gFl1Qb31/J9sAkuA9uk+6GtZ54e7AbOTMegwAlCmw2/XuluXKluowml2Ezo+yYnf/s
PFwScnuwxOVnz8E5ny+TuGfG9d9oDQAKBllFrGZ+D7uFBti5+kxI25A7hnHbuVmr/ExesDouZgt6
cb9d98V4CrwdvyC+Wr7l0WBY3+Z1ENjWnCCmvyKbMEwUO8QRhMEsGWp6PHShscdz3/+xSO5ZBIud
Ev++BLJemjMO4nACF4wqap7ND3eu/tvA+ux5QRp747ypDavEYvnikJf+CJaeTBKvx1c3yDYJrzo5
f25emqGQl6Uv/3SG650sxsSBRrTmYLtyt/zNGpbbyVdrXNSQIRfjWwxvZWHTowpmpVaw3u7L9nuy
tnff1zBnr8WPxks05zWhEuob+pymhgmeg6C6JpsByrKs6Qy00npwiUbenVdlLuMj/k20ftlrtaoh
9Rt96osc9lwXMuPMGE/yxPIKmVt1ycnktBVIIzK7dVSV44j3aU5o78l4ZiwY6UmviV+QQ6u44Gpk
dfPY/2mFTFbYC9JTpHLU1NVtXqwxOGiCzYDdcra7D6zzGX94J25GniLbFhQWUF4qSiN7WT5Vs9js
gIb3VizVZUae8aCyHJrh6A8Jcphnw+y/hQsrj5jvpWMi7m4WuSEAPfP2vmGAcCi8hSkcQ5SBDm0Y
/Qdv3G+DrWcH0P6BwzsfMa2cJ5i1RALmT47q+hspH3hot9suMCnMxjrGy+tBtPoHxwdoYzXFYaFm
5LUbz6bnPhtQnfeNbFkfnhEiVjKRK5FmTG8i0g8E/gR3PW/2VYILsRHcPOBkLncR3nvNTN5i0H1O
Cj2GrjtoHcw090zUx2ufIByjfna67ThsbMKklCmE9F9rK7rYDHKConqrTbu1XU81xygvHVbxbEwa
7I381X8XzMN4x8mKyz1mC/302yP+AidLTQY8LbdgL0hvxY1yHVZ3bvnXDFXzZBpE85QZabsqaRs3
PJH70SL1HN+1ZXlpOdDCluZ4NSpxndvmRwPbKu3pAxiO0iXlxvXNocbP6qk4kmC9L1fJwPppKV6j
IAwAtKuOi8+1zxuZsgjvvoKKkK8+r5bjIlHYbfafSm/5w+hLImhyBK4kysUZwffRPuh3KOFdDG2Y
oGGbtWyGnBATD6WByuu4HJqjokaLCcK9hIhrmFmhZGe61XvuEVrBTjaJLUlrmOqk0s0dtnvEdYxm
TNJ0EfQ6B8cY4j0jCJhgtkvVXZYy/JTl/EjR7qeFRWATxB7GAhtDrkIferEtt+hkumjwx/w6PLEZ
CJ64ID9JD+GoJQwsn784XQbGpjjgRd5/hy6ODQXWZekRi49zfgiL3o3ZbF65mUiMp/2+pxyieV4Q
/ABrxNRAknkN1STvr5FqY3jY1UKXGJrk/IE+9QJCueY6PMPN7k91Rusg9eO/j85tnfcwc7/dmqO0
MJ/hcbuRceWFZ4p+aSossqbIZU5I3r34u/NZyGqN1tobIxHQwRBxkMesTKOwQjCng31IaBwK1MEs
echsywLGZyFpuAloWkQsdf7a6Zkov60kxXLtjwuZLAg9RkYLVnshVBSOUEECnWQu0nKJsFFnqeP1
HXkl1cnz+Q5ULUVRzec8jjhHZbvJQ7MtXE+beF4N22Qqi82uqc++yIKkGXAXe+yz/AZJyYBahPuW
4kyY7Fmre0HmJnIu+eDsRpbWe/bm82YgTRpfpg6WvRz4Wze1GY8NuZEz+0xtGHlCPDD5JsP4qdTw
X66aNkZubsWWeeNDho22ngo1CJdHv3M+5yVVfV3FgS2zaCirW/1ty5ykLvwoQrKiwwAL+pw7psvA
XvT8YdoMotKzES0Fy7m9PqbQ3OOaMtIj4q30+gfHAnph7Sd7YQEIOiuLdMv0R6xwg8yv1Wm/UIg/
tFul473HtMfM0MfMT5x53TL4F8oRUOsAU/WWSt22+SjqNkUWxzD0lDXjn1bK52pYbgZfJn1TJe41
UrztkBn6WLZNc/gwjWPVMTMFv4QmpzP+ZN5QnrQI/9a9GhI679H8XVbv+zAAUQ+Kb9uyf7jVbloi
Thq7+jFgVzv6Ipr5lewDHnFyraKCE1cUGfrPnPBX16I3LJ+3BSc4/s5HDppUKeeIJR70F2d+wBWR
6kbnWFVi2wwwn1gGTWfLkciCPvG2/rPHeqbExybm5mZZ7EdslwhCyR06Go1/MUc+a8MM7iA6PTMV
a5KWuXMKbEbTiAc3KBOzQzYVjzmqj2SbxGkJQedOatwJHphlVFDrMOlql8c1mJqE6OF36Q7dDYm7
j6Xof/I68H6XjRNj7o1LAUq4buGceOUD+JaTcJF1miiZmXW+++jq16J0jtmCJFTb07dpeuLDg7YU
6VrdEAX4xyU26maR7IuAET6zM2KwtpI8yfQSydjuHWoD7MlEBeAI9dHstXMrUAEcDPKEn/ZaubG7
NX/dge0oC7ElYRvxTFLcH3dMnZmC0SH+J6oAVkT93v+EA0SqSyXnDtFWRS5Ov+xxkte8BlyBf2zX
/y8gfPdX+yvPiVuCnx17zv7XKu3x3ML2aD9ps5kSaTprCsoXk/4ihayp4zFQt7M2lyNoqhnjZWKH
CiG4oV6zgvlgKIMIrQGTTcAdyTKlmD1xSWeUvb7FIKQt6wcQpagACQnpSk2Ir+aQZ1gEmo3obaX0
yQ3Hr84GItR6jiIgqWdZ3aLEnuvvjjMtDiqu4q38HlfNlrh2Xu11UrHsGV7l2c8IOrH28v4+r9ss
6XX9yDb+sdSuPoOxv2QbAakesJTYuR6vTms+7po9lsto925oxX1H+Oc90QjxYZvr9TkjXDfabe7q
tTYPrfIg32fTxfBguDSNjHxAnFOYyYMNF+5gM0wm0uGaD0kpWlrGgPYBrKK9etzMzjvXxw2Ihbed
eJzQM7JDiaYmsmTG/RB8kQDyBiP2Wrxg1QmRJJ5hoNx0LB84ux3I42L9rUZQWxNovxunLznHuPBk
0x1UHUDNd5d4tgFMDWZYJpIXIDSCe0bkpv+tCBiMbcf+qWCbY98pwmPR7M5ho3u8iiETr35n7hgi
WXKJOrXWW8U4qZ+n183LmL9UbfawsWBh++SdmrTXznAZiv6u9RgZZCCidObdsTi6ivtLqCC6v9km
70TUQ1oBCkzqzSGVrJ9uWt99kcGX3DCH2sveErWQpahVh/tp6ON9kyz6/aBKx0HcaCpeZzUDtPjO
fjuGBredVMdyyJ8nB/jsytyeXG7cI/qpGEfiozqFTQL71DnIlxdk++K29ILvLFtYgBGEDPKKfj1/
5EUrEzs3+wh0asSInI1c0dncMUV1zAfkOhuL25vM1D9Zf0WNPrgTuhTSnEdeddCsSJjX0kxwKD7D
BXjxt/BGCdbIamYOpe/gW10VILyoVzerMdGdKx+mdb3Pvyr9Tlf3pGlvLLmdcMRe4eUzMKfg3q76
z4rZ2wFLEnenM7NJqd9lDzuorrV9NgK8jKv6RB0JKMKCQYLN5c7pmRyW+/iojUCSGMdcB6Ds78AC
z1mHJ3wNSEh3jbZJDF/oD9jYBOuFGqyLcVy4URkssdFl/KiklQQXXpWyBiTF/tydJXs+O7zzrZJp
yOjyIpb+BfqDyQcBcwiVwpbM265iYC4vugHw8i9ZLJAdG+N8/kVU1RebiEhSBNypriDy9Zr8RvYr
oq4tzfhd4979XZylYg8urBixlUFnTq8yzDdekVt8MT6g7cakwirHSFrDIwkSrE/N6Rar1QeY1wzH
ZvvhND1/Tt0+I2OaqN1h+QvUrE5/7E0zRFXLD2pG0ONu9eh7trgp6Zancb61FE8nZIMiWSU5FAR1
3GKF0UymdRi7/nZ2B2UjqMr+qnk/TCG6KkyuYWT1I27XsDy1omVGxqLoYDruM/fih+wCldS8CFRV
7cdoq7+ofsIjz/ZHBqw1QkXHZD4bL5YIvYjUjfDGGzJyo2sfhY/68K7W+YnwpUQF4Ss4FY59PwGu
KC+4G3tYUpt17sw82fJgfcqcmZ6OP6Nzh7StOwxFre3GYA0kSjKieNjdRcZAXEfVzHezg/Da8sLI
lW5JJgOoSZahTL5KP/YdIL2tkd8s5RtqET8eOESZVlUPBlGYjkfz4I7sURDZMuoeFlZbhnXJ3V4e
DV+crUmih4z7seQUcWmvoVOwwsWSrdQzmGQz8mmOakg2lmq3U2vCepUZjMawLBOvzM5twPVQdPWX
1czUmJzbfaB+lD+b6V1nhcTqVJUNT8p4kluRhh5jFQvCcrSWhKkUtBy4CeiwGBPbQBExFtsxA/n8
ISzFp0G5RUJiv/t8ktl+WAgmSIOqZbgdaCsJSXCOEJ9YF6E/3N7/ozt13ob2pZIBQwlzes/WbsDf
Jl8bC7lzno2x30q2qYr9ZVURA8+MJUaiVUlGrgtWEFQb8tm5MPmr7rOchzAr3ccdaC1b+P5CuLaB
me04FuAOLNSWh25uvmz2s2PV3yrfeMoaQZrnVL8MVsNmpevz45JZBDyfZ2NgKDfsRlIGwyPYWcaU
Alx3g8Km63Y71mP5e7DDz3qZoDzym7yVLA33w6igtTozYSgsOcK+/nI9wz14yr5jNqmAN1E+GwG7
tH6K3az4GPzmSAZAjRcqP7Xq0ht6OVqOzk90/c9QKcGDN829g241loaTQDDaB3lw0behE9kQ0lfU
qSgdk2IzBqxRzCbC1LE4k4OQA56p5anXPk1TNx2Lxf0u8wacDi8JfNDwlFELxNPmMFue8K3Khspb
g6oiLouVr9cTJyRKKn+QPR3M86hEUV+ODx5kKWdCL9OnmsQUvPIsfhy/L46e2XyHs55PpS6+W8P6
qdXKSC2gtWRv3+Aej0XOKFtQK7BKMv5TdLrJVJ9c25HpAl4zhW5kowC2UiMktshjYQ96Gb7zNHxb
cr3JZi/7QjOVmssW5xTIib215cEaGe0Y+KAD6z3HtoEZHHArmyn6Pir6r91TzLAgSPqMagPFdwcS
IqDDKjSQplQ7LVQXb6AoifihxykhccaBP5IRSm3NluNu8ifM+iaY/e76QRdYSxzBlGIrFGPolUUE
a5kyMofpa8irP0voPLXllJRm/dCIvb9Bj6Gp4m5rVdyK2cNMLrVCB8Nb0e+PgZHXF2fX2ZPHag1X
lvOwXgT9xFYByp4Vo9bQZmRSdyYuhvF6+IwmHz584qmbP/GeoZqCL+kRz3fhwvxguaVvLcA9UjGm
tBlmxM3CHnVe6R9K2wC57L9Oy1Te4HR8yMPGPwyZfhwqfWyZt7yF4kLSNadGG2K1bDBau/bCvE6/
4vPhS78+3w4NY1w7NqFp8oc8zefKg/7ged63X4ovOWbM4TLjO5D6z0LGJB3OxhiRVtDcH/OxQCGb
4eSeyiTQrT43hp+Y3o6Ts6YJXBX9aGYDeq0r8NJAAIKBX+mb0xIX/ymx3TjeSnDbtvHbDbyJOUiq
LrheYYICUFfeu6nRWGRSsypW6ysuiLGBiLvzU0c0hpHPTGQv1sde5C37yeplN1V1RDpjymt7vFwx
ZsYMtr/iPM/WP7PtFqhO5jKFdP4CWr5hoSgO3gzIVizPM+/7pO7WcCH7ZZ7xE+doH8pXkQFdhRWW
xzimY1eMFjuVAakNC0aMGiTibDxASs/62qTjt2vddBI9O6kStSeyREJ2+KYjRuEjaIPmMFXrY9j6
Ez0eEbYttdRpIMip5TIr7JV6p5zEpfdYJpjdA/E7x1EbDuo0E130PMfjNW3EHnbqSOfLNfmsmyXA
51y5L+MIIEzLFQgmhc3kMN9T1b2xvtdrUaRoyFJvoKvGxf7j+bI8ZOa1yp9MxbmD35MvPCM4Kdyf
rK184uR5djDkkCv440ycHcr2AX15v5AoSZr3ShzkMr2BqE2rXN7l69Cc2RuCLQmgI3nN217Mry6C
pQ4LQeRokD1oIWLcRqlBB9LUCF3yXiAls7fydzkwmROe9W5sJlCsgZrKrIKj0zX+2Wwl0ZTIkFao
HRC1wo6BLjdtLuaEIgUTpCLwMhDMtkkMHdF/6eYeTxv7EGnFrjXk76NbJZaq7AMKri9XVVZis314
K0bjFmEAn7kjxmcSECUFN5ttswX8xYb9UBZlWrdIOBwfQRiiJCcpxnJLB3tPy6+6c9yHMHC/7QXR
I7hTCTc0JcjqyAVvfCDDSMu9aG7zq5C/7Es3Rn/2PmB7OAZG92r6PDjSJxR82c1vLKpUfxpjvui6
RMzO67qKifUKoyNCWPcz312UlhBYE6uZXHxTBdM+YLBiM5snXeN1UoZ9N2sdniBLHHBXUG9NCHN2
r7wH2nYfTnP2nxms366uC6rR/X4aF2ax+jNAhJV2vEN3ZUNXr8InXzLhX7f6nmj2gB6AGcZc5E/S
WAM4uTBjQ76foLN5mYlkOkzWfiNZtN8jgH6wlP1bdCc23IQ4u0/hROk/CmCJ0tnGh4oFAH/Lu6ok
iyynSj/SxhN+ua/nTGOQakrzZgTfH3sb9TPTA6JM7ppibONMhD/uM0tnB3sE6r3W3z5qs56TVrNx
I/oynZrg46ont4fynh3bzDGyxEjVGEPaxntQLPgO9HCYNUuvGu3j0rQvw7ZrthJ+QM2/nsqVFExE
3/PUfRlSswHbH5cR+URJQlpMzgBLcve3kQn2FkVDmOvcvCqJPs33GiQJE6oNZwr4MoR6D4fCi9T0
s322o3xn4vqM2L7jY8Xjixk6zqzuZwnyOhpQrWEUfyDS/UbM+VlWumfBRDJr0DNxHrjmrMlP+kx9
ZZs6DXs+YXevfmpvvtCDt3EAdyfO0Z6jrl+92GE6l0mDG4e5/rivrz4rbLnxt7Q6i+0L5juMEdYF
ow8YpG5Ofb3puKrY5Bete5owBR13CzU4EJRvMrJudD2jNmtyVOhuUq0WPIJcMH/diJww2N7bLXD9
rTDfmV/5Bxxrn5LPpain5mTcuwUKr2y37kuUHE9XQmOrm+dAaxYtk/oqh2CJpuux0LZeSUVQl2Rt
uGcinoAQVSTvkfMBREAd8mt2VHrYpranmrk2m9WLh5ItGq8oupYy1yBjkuJAGOnotyU10RgV4bCw
ngntixuqSML7n7waAXX+JqR5p/0SsPtA9AxLyVvCPickPISqM2UXTI8Md5R8r8Svxs8ey/kY9LQl
wvPfueJEginkoEIahVVyj4zEnfkN1IHVIHejKLhFCK+Ms8J/WlVGEU2sXsU6oWdrGEtZfCD3oieX
0c4qOQkrpSKw6XVSxu5as5Kqu+LbmLSTkmawxojAiVfyn6T+i54eQf9US/ZI7sK5Amx2mENkVO01
HRmt/96dEV1YvLbcDl69vpZjSSNoFqlvE3Q8s02dq+oZWCLLGioiY5J7arcj3RiR3tbgk2CdMZ+b
ereJwQF7YJYIPSgQzIIIcN0sT5q54a+aZafJ1mgxTQRgTfXlsHgjBqGn0KiSAqbKDQTNRYYTONL9
F7gSvtrtexGg+jIFc9AL93O2UIRlZYEqb4Im7MqkQaLmbvTrbY6UXgUH2w0eZ97VKPDXFIRVeZzN
4Ftb+afpv7mNdu6JEejgKIwrHhXu3tXrHu0mM9JcBUCjma3PxCjUgse1uMppHXIi4lygV55WzVCX
ysxR84FAYUkjHGj2S5uMGhvltV2MzM8goUQNdlUWwF8F1Uhq1mjxAwywfPtmFJ8EEZaCJrLYX+cO
raLLxhULnhmBDLi1gyBpC079DiAhSVE9UeIcDC6TUffGKYJzYUIj32eCUmHrWqTBIwtlzPOArABq
mr+89qV6LUvvtQf7XWyf1jUZTk8mVZ6FA8o4VMWCFK2+bWml+FrrD2vceHD+uoX/lhXGfvQaKAsK
6KV7x0DrfrX9u63Yvi1hlahMtgtDGHKUEbshNxVPcEl/+Y16tJbyaGEctxr9TOzUr84gqXT1CWxf
Qnb+y5dosfzmIXX5UPHFVu7yq5cICtX4G/rb3ZznuNr2tx41eYWu5kZmnhUDgQ4SYFbPvZ/xrfSP
VrVMibRZV5fbfbYi4Jz6s9MXfwLtBKwR5z+W55mHj6CEvohsrwAVxraEG1l34sa4wsOHznRi0Dr6
bjLbixEG74MnuhfS3y5+2HiJ7a7ruRJX9KULqyco/no2eizbbH52dvKXaZ7QQ9aMMj1bTmcGNGA7
hp18tPw2RL31OlWYZ/h2kCi4zzwLlX2a1QErZ85MCaOAAGrgqIHFw9yj5S7K+7wtpoR+FDOTPP8/
ts6rt3VkzaK/iEAxk6/K0bJly+mFcDiHsZiK+dfPovpe9GAwL4Zku0/bFlX8wt5rezBjWX+6+brP
ylNiVKA/oF24pdZs4zZ4YCiiECr72JvD4C0xgnXoRReU2qfQ7R4tOvMluRwMWcRumshtDK0rN1Ny
5F1SQWUzoC7Lmc3lxzBGyTzE2Uug1U/s/LdtCmV01M1HFy9AVFp7vyfmkjXm2xgpsFhkxYR4dKAN
aQ4cIA6GfDlhbSAv7mQIAsOjICQ8EGOHRrRKFUtgFulv1k7rnlRGnOf6i4hQjrdEmwOqe6ob48ZS
9m3sNG1hYJ6BWcsEsZyKjhivmDhW7T2QM1+kRU7VkdBDS48ScxTH9DAEYb+TmejWo7D+6IzRbN4S
FbJRNCEFZjGQOLbxw2mCyWsq8ApR6JjJC2e6vw3y8RIV0bebyQ+0x8wJFAOmnFFbbzCOseD8rEt9
4J9Kw6VuRv4eNMKtC6doTQAEyz0nWAOLVDt0YGaYH5l9XFJv7LbT9JcBYryNUhqSsi38dY21fxH2
35BFs52uelYC2cWNu3StV/Geyd7fqv8WkYWGthpvSVMcdGf4k1d1vYmG+Rz11UECbIaJFJIhl5sY
2Er6CfzlcmLvZ+jWLDPPXmW2JQ5twzRwl0BzWAF/f+Pv8WCV3S7L7Tcz4cyrHP1lcJPL6IpdN4sE
LX2j9UF0CIbQRvas1rHm0+RU7z07enT84UKZg0v34m8dT78ZHEMYPpYx1TrImw+M92wjulfu9Htg
xQT5dv5P2uBwMNkaA6R81hv2QxG3kZZ9rYw7FnI+LamJ/0ESTGppKGQm3uyr6ORX07iErFctAuG9
FmF1dEuUdq1FDiz+LiAKGu6HId/qmsQix53cB9vhe/AA/AhkOkHVC1C9zC6Y+G6m2Bw3Tm79Dl56
UF5xLRAhSDs+UOtEa2ua3nWv7VFxE4aTvMlSQBD3uKplM0HGdDcN8BtH9j1jfUgIgXetZfLOYJyJ
OpINO9ROJlyWRaFB+2F9jCOFGx79ZSjokgaDL0WNQAXTfo5WT2pFwEyNk6pCjT2cBaaoSfY4I4RL
y+OmeFxcixe7QzTKyBKdKpp9eOpZqz1yTCAwCLRVWDPpDVWYL4t52Zem5iYOy+e+rDaRQnnsN9NW
U4reMx2+JwZ4iHo5h6SXXnS/+A4BloVgG5aRSByKMFatBEoARfSG6knV4Tuuqyck3XIX611xQPlD
Bjp6hf6pjzzGp5H1CmeEeFU8mXMhyaKpV0T3FQE3P9+EfFYsmUoP0ELnwNgCIQnsp11OfMIxLEZy
sIV70A1ScTLSyoWW03ox9QLh8Mlf4GqhihzF+Hdob7FVrX6qQVyqZhyWujR2kxueMEU2yzHx3a0W
Z8xYJkoulBLFUhu0Uw7Jjy25lhNH05SrrgV+U2RBeklM0zyWCQEsVg3wFn1cC/XsQRq189CiQ2Jp
ErpLCq83h/JzX3PQPmRa5J555cgU9S7wErl9WAz3MSx/pseAUIRLae9oEJuHCuPgLCjzdkLvsMZF
vkFNah2dOdCpGXB7WoW7HN1sj32LtJnBe2fnise0h6zMSkPVlySvNmGffA8VL+EgU51rMPhgb8yt
z2h2qPnOMfrHUCQnBwQVAWXr4kfF3rjs2JOlYSPwFic3uLE9LXj7aiZEH6r6kGYfGoItCuD2s3Qa
apZZfuFHi7Axx4Pf/A5txmBDdr+DdF9wsgxEJaCdb2xv62XdqSyPmeNFK6bs/cFjjlQLYnKjAKc5
bSEpqcZLy1DKq6pyrVUjPjzeGI6Z3BIZFszNy8NomV9sMT+yiR8Nv07q99GzEyNnB3hGtBqEM7ku
MvFI7EZ5GJL4b20RPcRp0SQd1xII/6XzB4eKcTRZzfShVawG3IuO6DiCMgYU6Vg1Cydy9nhh93B9
Fjb+1GUfzW0PwRkL4Th/Q+WfQ0GRm09Xb1CPVaU/dgFvFgBoFJ/9VGOj8GxkXMMzKXLvDMb3VC1q
VrJgFWJ2hgdAKzBl5g35Z/5wVPgMSqv4dvXyj9fB9g2pY+Fxr2KXtaNeOGw8WgT5Ss9C3l1yvsuh
2K8FdvDqovX2HycDPFyG9bIy20eWoDH3Nm/t65485n10TmTGuVerN2lV6hgpCON4lnitksuUWfU+
cgg0p2LdGYirYsN/yaWjbaaGzKUIs8FK+de0dr/gp1ml5EfoKAIbWdmbYWAS2jfUJR2RaGkQ2vsG
hRL86vzU5umDi0h0tNksGIP+YZukESQ2JB0FlTGzT1YixoPpFrfIkFeDW5Yygy8AxShCTH9Eflw/
DLWqdmYRjIukpcoNuuTbgM+0MH89axLMkmNu/bLijRDqiHEo0YoWbkBPeDeAXKhLKQJBRgYrgnmH
G+/d1eDv0frET0oZYB3dsNn5/neUJ+22CKeX3uDETMuSVXjhOdB/vLOWxF+tFshrQ/hEa0yw2vh9
g4GccIopzEVO+9aa8j3Lc30ZBsGmjEggM7O/6GiSBYFh0KXRQbNVXSbYWTfewN0XiPvKhHt3biZy
ItxCjAit4y1+cvMwRuGbMFE0QB+UGs4oeC2KIZJ6sBzfJD6Ym31vv7f0dV7ignSfCYURAsUos/qN
IVyYTd3cb+TTcUCYHIzhW1gpftmZoSMqshh11LidpN/0p5KGm14jtLHitqjzfP2v0aJpApiwRRJa
r9GTHciqik9dgzA+69TFdXNjdhJves9QpJWZxzYBeKgb4rW31APOoOLoGOFe1HCplYLdECMZLbdB
xpgr0lsGzqQ9ctANHeq3tite0FOJlfTKmV9Ds2+K1lwilgEYC65/4hZTSMwQQ2zuRBS1K4NR6Xpk
ykNZUEYbEW7ydiDu+xGskL7V0k/XJtQ6iSq1HXL7pmXtLH2uAG/41rsKU7yBufU2rEy0HGzVErx0
OOEMw8BNyCXSpQFkK6c/mumHoeHGI1S6ojxmheKgz91bhgUoM6t2Qf0HfltLz+qAfm6ftKa+mb79
jDtP7dvYY5CcM1sTAQJnArGmEt2R0IOJwwubuJv3t9L0H+oM1UbIinzVUxOsM1wauJF9fo6o9ckZ
xJ/fRdvOiCTiFOcPe5Wt5/flboxpjf1NYGYd/oij9J3kIK3+5DTf0dTu5KxCzGJvg6SIF0dN+77A
H4uo69OsM30VzdHmNXLzRawPFH4J9WmtXtCRWQsn9F6tyG/XaWN/uWVsHuRAFqzf54RtSkrplnCR
oRkuwkKC4wdfuLeORutLmPNmuq5bbKTVZDOWyl4cOEsLFzcuYxQ0bn7cL/2sPTMDiDZ8duWj5djW
k3pDbfQXLV6OtNJnHJQiJtXwLcX19Gs2uLqo9ZH7RBiSMMuwCMcnsLV1hmkaR2/PDHWLpc9YTVPz
rIXjWpR43cVoIv5U0DRqjSkZY+lVoQOO8IVD4xv2z/o4HKI6/8I9qqBf2o/ssq/EFkClpCFZ6xwH
4YQ+VWNonAcE000BO8yGbdXMQyCDZmJGNKQS4rLbrknM6T/a/ksFD3U72hc1cg/LEsUUORziVa43
3I1tPd1YeYcbHNWvb36G6NkwoY43fYpvjqZNK7/i+1wHAb0crmaYXQbBAtNOg/wBudVyDM3zpCH8
Enb4rnOUr6cRuQQETOAzFsGxnPp595Ql0c6Im/6l0bEJuwCsIi28mDIUlG04tRoIvmtgX4umCbYl
GKcN0jUgIgjW8WoCWiFd+9TrLxE/DHi0dtODWV+FEX9WqxO8X8cKERDHfVc2gtLfirmJYs6WpjA5
6tj+GATicT1xPE8TuyljevTr5C01+kc2b8lGSn3tDQ5vS4gH63aQWNAEP4GOB3CuCk9mlTtPETjt
DT6mcoOG1MED5mWb0Oekdx3PZHY8fhROmB88SGOQPntUXLyZOzOWnAtPtLo9i78Zxzo9azr3gC4S
klh7j/uSWrcWUr4md64tgdEHfo8ajKXjLkOPCKOGaKBNMyE8AMzONe31ry70bN5BI4u/1Ns3sDze
pjDb58TmUvoljygirY038QKP6idEPn6LXU89jY56MOzcOSd1/pBn9Epx8Tfp9e8sL/S9Z8XPSBvV
o059GicPUn/xYQVUw6QdPOWsDFvXT04a5hdAJ8apUS43A0JkS9LsN8QcEh4QO/629GJrOWCZwO2I
zXzwuECcisWDjlOMQu6St/2vZtvodbUufpoMZxHlBgS31ul3EYSHyzQU/M+6loTIAM0LVRWxAadM
ev2xMOLpUjagiAc5r+796TkXxwEDggixEbLCqTZd6UEgtnrjEc6FJIQmczQGtExxdDP9xdAqVlPB
62MaA0Y5wuJZVj0UugrXjR2iXCgfOyBhm8YsTm5jMSyX5THXYnkLHTUegACgDrADVK7h/NoKLWVL
W2Q3InLsdafC5pSMnXeUbsLkhpBeLSa1dKJ3e7g/yhSTaieeofSTrm1JNkq2HiGXZ7vV40WlWR4p
BlF07iq17FRvL5Xy1HnE136g7dW3EmHIo4/ujw3+FLzX/E/86hRl6fgueaW2uKa99f1pDSp9gYlN
J1jbT5/nb3MwByyaQBhXckEctpWV1e1641lz7WrOWfAvU0ou0f1RM2pEp0XG4f4pbyLXKRzMFucu
vVcBxunzn0ey9B4Gz/Vn3IS265LupQzwStw/iMF3xcrSjQ2/XXK8fy4hXBmnMDheLc/tPRtvRNWd
Xj6BEX0LPRSaEw3GZrIdkIBOO5xZ4MR5r1VsuUKUVzY9EvXHY6q372rOvbdrYiE8W9anYHLMl24a
d4pN6Ad5sskWZGK0DaDBHFNliq2RN2vdD81bqMnuavHME2G3k6aVw2bKnhM9tm6BdPGyqB89k/Jq
an62qOJaO9CziUNhFfqySBFQtEhPo1UZFtMu0bplFTnI3exsIAu8cvONjVoiXUcmo7ZU+Io6Wtis
M3ybIoV7XWhzw9CdgCErEqiHO/6uA4nfCLu7cN1zMfY2cQq9p65VVTTXbszOlrBJILAK8qJzKwTz
OrJcbMvxE3usgyPVxvRJ5bBlWVl3qCLGgYGA7F5GzSqQOGj0b/PTAODfuo48a9OwQHmRDoBdpDw3
EFyQ9+bvIPQVkoutne/P7t8Vd1RBhlFfR8EqxPVqZz1YoTqGqjpXkGHS9WQ3KNNIeprP4Ai1TcbW
KPB4rxoNgYmNCaS5D4hDyvSfSYzIi9AZXh1RO9tKDc0+MVzzglzJXpaxbu+Y3GRQXN0fl23m1/zA
/+8DzzC1W2XVVw1ac+0Ct2+L0TtMfiYo13jq+L6NCFY96Jo3gNkktNsP5LAuh9Z8YZVIG5XL4Ccm
iCg3yhGYY1qeHFS6RK0H/hGLTvnsuuWL5xMBPkbkFJdj66w0h3Paqcvsw4Y5A6TZ6iwBTCjnjz0L
LVh8nlPLD7n4eZQFhBpQEMYItM3+3GrV91jazlaRIo3xp7fS8xRQZqSISmqW/pXYsWnf61Ngo/fQ
bfyMgXloW19r9uDn1Gmwo36V5o1zsmVTPOi6xAYDdP7HVEfVuP6Ziq0g1bXJ7VU6hepSecJdATSi
1J6fdkKbDvNCqTG1fhu5cbmxynJ8H6vwBwL6tHRjRrOW13w2cSp/Uk98tLPmaYj8vLjQsMeHqNOA
CpSopLL6tQZDcVUdUuoyt6n56qa7WH1jLaYCEIPAKQVmxk581EwOV1ZRM0tFVa/tAjfqnqkC5dEe
ArkIvGi4WuYzC2lxKniRVyIW0XdHDGMfWMnHZPgQ9sNmXLYFbmVPt4nk0eZcv6zjLzf0BBshkkjg
l8ckfgxBVX6w8iAwpiKEifpRPPQWubspzcQ/j/BSm1sv5ayxBS9/bBXqoyqNPcIZ57exyivlcKiX
KexLMzo16Gz/IfTbfXMDml0u8tjSHqIwDpfCDcQrwhUNpxmPgEb/53P3r3qNDiBa+dYqr6JPLw6d
Xy1vdqps7Q9KbRYxZguzXS84lrOGTIvaMHYg/JJ34cG5qIzxk3TJfImG+OhUY/gcVVWH4pkfM7Re
R6izh8LTLX41773r7Ph7foAhprsYzE7z2ZDV6l0KHgOGds1EuR+qjYDR82hkzCtRv55Si3/WTgr7
wrADvBLlJDlWmb+1RVc/0YyQzpejq6+ZUG3QdDBdG6R6SixgcPcvjKKzTo1NlzofVm6kAUPVjNP9
GXKf7mxq0cP8aWkNQPkxkmZaBY0wMagM4hj0qOWUD6OlJdcR7tQpbZTubJO83dyPxord2sP/PiTf
6yTKzk5H6VsaRnmxKmRI+aCGs4GHnVKLWQBROM021HFHHLU6Z+JDCRY5w+/gRPgugtR47kofi5zD
MZQY7V8EFkhb85bcYnSzb8DaDloAFFGljrHzR2TibhFdVB+xlfGj53DQCRtyejhfhtYgifJqatwQ
mF3fo2w3lQx398+xOZ9WlfCMW6TS/3xLwaLo1Ek4KWU/1k9pGNQnQoCYtGPTNlLuYZiCEkTG3Aw/
ijFvrjPQcWllVUoxbqurGVA4qI4YhahtWJwJS67aokNWmFYfZWwhZYlbn4t5nmR/edLg7WCJOQQF
AenUKDIb0MhdA6Jd6GMiMJ8+cW/OfO/PDpYC4biyKr3ZoqQ5eG72kwyd82tjMKmT2f1Rai09QAvD
O1bBTtgBx3Slsqd/HxUYff/v5/796r+PZuYHJZuxbLNAfBLatvJUEP9y42Gw0TXd1RmGcReJnLLG
ZWHgkP8wow+u9/u7BTl5nTE52E3zWUzA1TJ00/4ap/YNKBt/sbAe302nTVZT4w6EndExFAmtGV13
/WRmRJBEonu+x9FOeqKe6ElHWtGEk14ABI0zeqqWbdOlwV69RohKfKLlMzq1MLxFvmUcPFaQVmwY
35Nh/PNA/++D+Utd3XzopTrRWibXktXnudNDluQMGtnzhzTQ0raXnRcUJ3Lt7WOgGwi3AajfY+us
gL1c1ue/9Hvbe65dVjbO0/ysIzaDHcRkK6zKObzf3gvPaMxCYEQY9fB2E9o+PyXZIcXzYqJPzgvw
hWvK8Xx5ryjCnvOnMXTncH+r9kk2XvwSrZkT8s/Wo+UczD7t3xr7nLTx+E5/gng1ZpzqrTBxJ+d+
rs7aRKZHffKohQz0Hi12v0iiHrHEqYr0ZDdlznXg9D0FscrXsQekK5I50xED8YibaM9tHM0zFqBn
NEtry22do9LPBRgg1mrk/HbmrQysYH7S13UPYHGw96keR+fctcIzmV39sRfcHemkK7aSNzXQecvh
o6huRezPg2G0d//vI4t9to7M5AFJTrYtBZYLl63DB2jl/WDbHTMDn3CPiTFMWZVkJI3NopG8wJUd
/u+nGRLieQuEQFCoZk2x73zFT8gwom8LPvm6AXx2yFhxVfEwrRp/dM8MxN0jRMZV3bJzynP2dLq6
YVANV6LoiWo0tl2XGzsnLj8ZcyGa6fUd+jBE9EoRagVDr/cRbU8RI9Wu6vpXpMOcgp0Hx4EG3KrZ
XuCN4I2D6XLowpuN+NAy+99mdM7oui9NKreB03AgjCt4ALs8p+WT+s528Wnb4eeYOrhd1bau1Lem
eXKZxEiV8rz4w0DS87UvLIbtztJwiyVcwOQM4+OkJGEMExyMSAD5S6aC2Vy8UkZ8LQSGODv+W7DM
J8bbPUy4tVOoIVvLixnr6itK2nKjVWi86nAPj6ZZixrDyFRSf/uozWSK5VhPHIhJq26Wgk2sDxy8
sRiMMDYToLJAG+qytYY0St2C9Ahb3FYVhGaM7Yc2b/pdz4t3GfCJBfmd07Lv5Edjz/9voJkLzQVw
UZPUiaUAXRdVW7EmtpMhuR8f3UE/1KkPMZV8UyQi3aYMvRejBbEhDMam5NEgOGjrL1vq7VYHyYde
OGDJ0wdnN+ze++wjqRBFRiPJfRE9TRerZlnHjCa8QL0DVnE2xfwrSt2Cm6kBF/HRYZh5vkk7nR8u
JpMwitjeGTFzdWFar3EK6yyAgkHpn1UbxpDhvLsmNq1Yac2mMoNmQSg6rYrmfJdTj/20bPU1jfuy
lzkpcfH0zVtgV3jfNprpZUvw+hE32VNWz/8v02R5S776wnylqBUbg6JYn756MfT7opMPUGNKKIpm
tFO981TUhbYrdGw7E2xWRPcsNIj+fCq77jONfOJmRuZIWlxzOaeAguzu06Jf0MKWpLMU45oJJikj
vZlUMDPb1D1LHPDwv7nXFSu3hlRDpv0yrvhOw2h3kesP22FW5zOAGDsmokELUD5SjCJNu180OTsO
fFqRfpBlaKPQ5FdKPP+nmJp3cyIbCbchd8ZoW443pUx/zUYXEHBTvysrf2kCmxHMhLxsdMotus+1
jmt7JyoZLcuwuhbSUts2wFcoGg8Rw5+Jd+PSUCrdOySxL9jEP7jm7OAz+8dEYCaxMxcGjNrQqPZc
vmZy5Ko5C5Jq+iYHsR/TI9qBaADv1A9Z7hxpuPF6mbpxGG9177tXM+64uB1V7xvqEDfs3afSAxZU
pskuDrz4UjvetCMmGfJBm1GZSOwtMqraXec9aQO4Odwr57hD5EaC5kXK4G87VytuXW9rYSICDPP0
s06rYRX0PSIdGZ7h1WN+4ISWIxXPs5sWfyTT4EcP6QZEfuLn7IfYN81NHlU68Ya2/+h4Lge1gvM7
tAy/8/YLy0SydTP7C3z8uO8aME0aGAeIoHLpmt2zP3AEaro/7l3WXnVBdpQ3JfVelDTGDs3aWBJk
J9gxalNoHyATiqch0Aif5aLssaeoVj8zQzGfEscwn1DfYZ/iGpF1fs6R1j+1lnTPmBw2DAjeVJaM
HKvZvkUy8ZRK95gzOkKmjq4ULqDHzgS5igyrYp9TC2H78wV1+dg8C6Hi5UAb9Amk7gnNHOAYpCLt
vE7GZ/bkFXX+qYM7RA//Cwilud4/SPTfDtGVl/uzvs2g2IAk2N/r67gT5mFS7XfQwrQjkAyub00t
SmVNkp1jc+gIm+O8SaKbOSV/HeA+v5El1kWeOJ+2jD+aQjtCnzNvHM+AmbXZHDffNIXbHyybLMpa
+dGJNW1xbiFhr2p2yDfuGss4TOSP6Nqlk4w1PzcxSrZM3sjT/Wkx/bxICwFklphkaRIlIeMguzC3
TyLxCbZO/mSR+kjoVF7+04WJ8bXPbaJvmbtYu0xTc6cW4R9zgzxd2Ibb7pMMx2iQhd323kKIZBwJ
DXOt5X3Yk7UJfMQOfaLmUPU5XXKbqDJnJ8eX0DpzlyDNWAmTIEk48fbxPlHBFUh6gxL8S1ieNNau
+gIdPtkPZtMgrwjETxHiL2qmQb71jQdlywOwb3HH3sSqJOecsXVpgvOAVlGfRlGp0/3R/YOT8/NH
OKdA2zh702qHG+9RGE5mFa4dqemEuA5stPqASUzYsGC0Rw5+d6p5jnZ14ce5uSmRwS7V5FrPls4g
Gc8Rhv5geujRJW9IMro3517uMjqalN+A3ZonS7CxWY6/DbARLo1eW49RjoYpw3Ox8DhPd/enrMqs
R+rKYa1NFhyhe0UY1wc0NE6/0nvjxVKi2dW2U2E3mODblMWZGwRd0P1hEozF2XD0r8CyarxRki6C
9mgRhZF+SuYPIggT/kCz6Qa0wp4Jw3i8f4j9AZHov8/vjwKDiTYmNtgHYXUmbD54uH/wDPGfR3bZ
nTUx6of755Xnc4+8/9SDaVxdy2wAAvoN8zdMXtzKB1aT8wcUFBIg+1zBMgaB2hCm78Pg+M8zy3Pv
OG66AfqZfM64QmaLOKlqWz1Kab/qYZncEqhO0HqGeteT4PdCzO+PMTAyYm1gkAivgSwxLLHDNm7c
7k8HCUqdt9fzyD0Nq4OoqZ8d+xmZXbVPhighuMpOd5XCohrptnx0o6nYNQ3u3thI80doff1S1qN/
6Cpza1TF8F40Ej2mSRSfT/bTo5VoBvy0UjGmxuQfjAjiCDH5LrUcpGVYl1ebwdwWm7hLjPgG2K9z
1HpWj/dHObHZu3EMybpRlbm7R1J1bg0hap4/pWMene+P+I9nhOOy6k2ESqZRYHWY2NIhn62OqdlA
+UHaSfodwMnNfQrpxUG6ryfzxeF6VIadHNl5liiTZOQc8HxspZFlK0U58lZr1i8rCv1P7b7nRVmj
ccy1B01p7quW9gxvCtYHBlPy+9/136f3hthOJXeccOIla9sdfAj9wzNPjpLT+8j4a28DD1272iSw
qNWvKZPIa41ee1E4dbUbfe9PZgwm8r3M3FZZaq4dINZvIWVxLJJViyRr8+/wVC/kFsGY/2A7VElV
olfHcAj+eo5sH6N00B9h4/y5N8oWfIiVcnqWaaalI1QVRLBPPnsTPx9OXuzSOMa+tvY74HmIQ8yw
8ubRunxJJALJUrMHhnfkFbqg4lYWkS2iD7WLSWjP0ghHSeBdu2LfbH/IylcwCS0IAAWW+JT2Aa8Q
L15S+j7w9VL+M1Ccz8euhwmD+5Tb/W40ynrHEELu8PPEz/pcF97bZrePN/5UBB9ePForj5A5/H9P
wWBNSz+V1fuYxl+D1M0/boXfOGq5a7mWP3OP6tvghYe6D1DNYSFd49fpXmJr0I8p98GFMT/VNI0X
IJAUOdrIVrH5KJjynqhx2Q0XbvA5zcb2eW6o622zLNs4ufz7HSClgs+B7zB1Mhf+ecPrRtQtIYG8
+WAuL/fEcuAibtd2r1NvGY/eGDzRsGBbIJ54b2QMuPJ+P2ZYUOK5H5WezQtkQyv953iaOJA+wE3q
KwMMEOv3WUPuJOpCqacuTMNtaqu5tVUj/TZKXs72sUWeKcfJWydyRLBQQuGe+oKBmasN0ZYjPVw1
ZR6c9IGEZJ+K7znRhnCpgIF8jrl9CmyLyz4cUXvC2+L0SH1IvPPVj2XZuLlahwZ3bJf3r3FfQOab
NMEhDWdmQFUYR8dJcxRF8oUJbg5+qJY/wHGXYGUwW8LAXsxUg2vj43LPTeMy4cRcGTXRTQMgDUyk
gLlUHdkIoftuGxgDhvqitVkvonwdMAmtB7f9NOBj7foI14MS4V+7VUz9+Cf8cbR2c4BuHbKRyO14
4bQFZbsilEib/XZZ9zN0JkF0pbvLcNF32UPqptqT3Y1wT4XEMCCvUYNaLu0ZlFlTR5RWYe31ERyM
w3Ww6KzniMi7zVRwhjlMetfV7GoYlMLrpkBDVRXS1pHEil6DrhIwDrbTcoWpGVSwEV8GSdcQZe4b
S2mF2x8lO3r+fOG+DL6Gp1rJU1L3yTovNpllGYCcrBTLH05X3hdrSyvCrRACDw3gyYUcg33IPW7Z
Ty69KFaUPorjRS2ZdYV9vEV+T/6Rqb8anlHjZYo21mSIc0ixm03CWzNY/1TWjMflr7AQ3gwmYx1k
h5G3pEKfdob7VE/4c1Fy7oYU6hIhlA8+AOGHXo+eaq64vdVaNnhBl4vN1d9Fj0kflZNcmQJxsV/S
sPaaMa08UluFZrDsd8ppQ7tWIpMk946dSKC715D72S/iIjJRsS4VISob+1o4hrPFU9WuyXwm+BYY
TpSgcCVCBFSPa8J7DvFTz9ELANbYSFXJGko42PVKG2hZ6kvaFYjvvdzcm3DmcQdBfBgtes4an9oK
hRlDnhIBURPpR90MXgCknZHpN3vZvsoKoVMN8CvOTgwLi5Mu8vNQ2COUzOpArHm7jmT466CrYt4h
0h1++G/Nro5BjDAO2DCY2OFPZ9I0CFcQUMwONGNRlZX6T2iGG1INLv00im0OyT/lGljVjQe1PbJ2
MkVdondPPn0i/insT9bshbWFvi1gFhBF/xhWXN0J344MnshdokHBBrwOZsQIVBP4kfUyWGtzLcb0
VaFjOI9Du7NBxMQRFpWSkHYvyD8tYsMYVAgScvW1sIYKY/loMusstoYxuWtjAOidnU1i4leahkUm
bLxZ5MpnAy1ottUQ7KAqvfTVyPTabvMVFWe5KAA80UoGByAWCw6efCtbgEuQxxSTnIijQv+T5/Hb
EFYNgjLAA5G9i2MwWQAluqUbHeSoQXkznGqDyBfwVhV++7pcZlJkJ+UUaMWbjCRlp1qA1qAIb6sn
hGyzvHy0tzjhCKVUU7JpfdfcRUWytWVpbLyMpX4/edQjwOI37cwJG26qIheiJl2T+VIzbiJr4fJ3
XBO4yjt5EnDSETpnuLgF4MuM/eqiRM/jprch0tE/Gb0AtS8Y2YuInJqZqx3a/UMVFzjASepwDW2v
i+lzjl1wSsfjj0sfQlJOsBKjQEHXCedMdfVs63G/c2uVnF29QtgPZtKwOsYpHf1GQRQLxpIIokJD
inomfhprZfNq5gnw4ppZSMNeNzD3rus+YhMIzhlS6TOi2XfUT8VWoEjoHW41oMjxJvTJHivln6wO
zt4wQomyvHNfuO/Q7D4bLzqSyAwAIVt5pf3TEv9LTkB8ciYIALhchi1FYQgKzteMd6qocfs/jJ3Z
buTIlmV/JRHPzVscjWaFynrweZLkLtf8Qig0cJ5nfn0vxs2qupkFZDeQSCDkCoXcSZodO2fvtS1U
PDwnV9/y7nvAnruCZL+F6ZNVkLv34A3fmgC3tyry5yqTW9eBti1jFCuiINXD+Y6nFAxX6m5LVK00
kfJLn40CwRgYMVIAM7w8uyyorZPZS7hMT8zRLSJYui/UAzHaeomwearXgRc+5Lb6CZIAaG64bmnd
LBo9lmuGCDSbbNieIY+rzpZmusmzFYdfPqrZwFa885AVOkcFVUpbrIzOgF8oX0jPuwnLUzLfm06T
/mQbheoEPaEz25y0NoU4hupskR6LfHioLC/e6KV4YSixCTq8jgYPd5hH9cqh1mGu6NuLZPLPfViu
OMLe0aQ8lK174xkSuyn5yUGYcSHkMbY3lCKPCdL+TeW0ZJH8IpK1MbP94lgkLtyzqhMb21vmpviS
Et94q5d0ynXr2pYffQRpu685cyCX3GeVrO7JEsErYEURtZQZ3fo/UzzOu7wW93DiF5Oex0tKHTYl
Lrdp06sz0YIsa6mfapQ8CWNESOEQsvhLoHPyJc+y6wKYaicbpgopAx3A42WP2j2fEnfZoeRbjPDv
jlFVMafzg82k2pajcndGHMtk22SG0yp9b2IRXUFwvq2GGbYrqwEmYYGcoAPS0sDNolcS8m/kcYwA
6eRHVJB80N1KU8Yn0BuL/g8SR+OjJWoLB1EFcz6oAY26iFBnG6TegBPRCUthAhtg8FgiFa1pdAAL
r3u3X/qp/mwFA9rvGY9WGfsuNg7R7JlJrGzLrc7zV2CXJxkl2GahdU0LD/G9wr1gICemfwvcCv5L
w8i2J95hS3IYavMi5ehmfYYqeHCasmKo2awGzgapi+0DASV2xww0bEVRNFX2ITXjn0OtvFuv9fam
imuSJsrHhhChuzFpL06i70ODPiqJywEIXxbcoHaLJRPd7WSDD+vCCgZYO64z4V7tCqKb5xNA0I4N
zWwgkaap/DN7/7zHZEDMQT9yXOnoxNdIOR2SFU260kbprEVvuzuG7Tg3Onqz8DSfNaOY7o2xBC4K
8HQxTDbfG43nKIijLWnNwW3gyGTBjBukTd18RfhzESVO+WOZvCT9nP/Zgj/blxGE1GHCzlxVFUYx
ezzorQRfOFb6imZPDWeSG9dpRwziDXkNUXDKTc7gmDA09rllWlMy4TRJTCukB4tkLI7rvdHaR0kd
uO7M8aYpsU7nxBMvsfzvkZSVK612sEuIaDNvevTcERDjS1gZ0/DZW7SjPMcjssuUy3wc8T7HL1EN
Hi6TBlnm+k8ZvHJrYgIXMITMco4YkFO6zfDEmMo5W754nIAbI21sg12lGwg0A3G0yvgBWx6VyETQ
cVA1QLPR5vSxoC5XH8EE/HOskFvF2S1r2xsqScRe6tOHm+ilGT1fGuML23G9RcGhEBukBpvJhSeX
d+upMZ7sgmJrqiW0O5YVg8GMJSHwhxGtIAz+S3DwZkofXB8acUZp8FhjcAu6CGZUCGe7i+J7cu5v
ocGuMsYyUuIHisY6WznowhOkRJr2EOVGiuoHvY1stMcRbdxSBn2yJsUqNJuFL91mYQrq0MFZMv/H
nDk0+cJrs00P2IlOMuqwgYQ8riPxqiRdrQxX6/Fr1vnSMirzNgiGJ9dnOOJUYFSQxeNZ8VGDGS4u
YhFf+pqIVl2N6RqL5LRI/OEVmqrOlDNa5SVtZ0Ri+qYtwwfLrn96iT4fsus7vfbfk/HWqZA4Td17
4wJ4MxjpLD0WKoopSDsZwmkSlwx6fMiSnQV8NhDqrvZQ4HvuG4Egzr8hhB2v6WRhsqbaw1rSfMgO
P09ZSQLajH7pVg9xmlwSL3/hAMHZA/uISMWNMwacgXFAaSYewBLeUcVuFvsODyMXbqXi7qohEiFk
VnB3q3DbgbNikXNAPUbiWg3aQ1y7XNceA3M9mOmqN/ANIwmKK7RWrq6x7NiSqHYTqC9ZK4aGMBmD
I0TKdPkUyQmkVu6n+3pe9a14E2auBioC80qPGomh5YI4F6wNnbF390NVXgMvLR4iR78buN2kSm4I
m1sCu+MATU0SMfZN0l0z1ljJSmpO7YQfYTu4xk0WWx9lkGJbCWkGZ6b3aNp3iddl2JOJtK507Wqp
4SB1k0XZRjTsRI/4mnZIHva9ph4ipuGLKkveiCfBvd3haDNoKgTWRkMJv3D3LrRlsn+aWcXY3eax
QCad20fXkIQDk0nE6kreEnrzwt/DoVPg+co9LNVbHHk1QIjk2iKyXCopjqVtcoehyKM8aTZ+Xu4H
+1XwqZIHDOUkSN48FIcLIwQOpeTAZ9ygMQxrYKJmBWF8QtnfCg23LIgjKESq+6rH9oOAp1/3WCPI
nc4eHeOOZBC+yYS21DQWURkUoanGhWNvXND1Blmqj2tpaA8W/eHVkCNeCHF5iX48CiCD0guZ0TD7
sPr5jg13RgPYP2lNHuqTGQCe7Lpy3PuTt7Nl8eFQN3W2mi302Pcbt7zCdUYAqi7sicO2x44ne/dD
GsbV8jBqx3p9bWUUICoYLxh4To5lvQd+vvVKzq1Cq98QLq91WX3aRF5T2tfFNre/TZxEZtg6+ywZ
nyxdvrIKoy9UK8KHljWjU78sz2YZtT85HgeYRKCroK4MYoIcPPqwnAB3FeRKP+ZEK9tzpzGzhyyY
8TbtsxniDjaa8a7SmdOEzXjOA7WiYuR2t7OvEYDV2isJzPF0NDGRzg460UnksDfEydvY9E81h58F
ozpnSZed2wI5mt6ikGkZS47PdsyoU6/UszO670Aqvl0XsAc/rxqSvVaFn7BCxKJDrUyK3DMmV3Lh
9DuhO8MSHKKR4FHNyGp0QeHjGXwoI/XuKUetk+o5Rle/IhfgPQpBU5JNsbd98wP1LCAJdVJjky5J
/puQgTD04xQy9MVLQ5+JDoV8kN2T7XbkPHX1qWFMoHk0x5TGADyyqCSsIscjIBBrVAqUVscZFdsD
I0nIEW24Y1M2OJgzvFE6MWg53q2uvjoCfyPa3HyWJG0mHwcfC8MKiiSVp0Iu7BpbBDLZrVu7z2Fx
6G3jkg+6hUehPlJRn8HDYakn9phFj2xEBe9RUuhKn8qQADqG0zY+npqaJX9XUtuLgTmXAeVs64T4
Bh04cptW+JvAHz9rGhiTzcOUswShnjtleFmLApe5r66Jrl3SmhxztzHWlk8MRlujbHFq68tvolPl
d+cYHqLmxMco9b7s8kDcYUkPO/tsA6p04FQ5jQpOeJ+1T4Jk3sOhqb1DH/XVCovpCmQ5RnTdiSHz
096mAt4qd0B5oSU3Kba6eU8VbbYTuNiniTqhg9rgmeFxNu7GPbviqDHixY75lvn102hnd4FwbuIq
+RljLQhmdRczSp9FTB9qTJazsbZH7gtyAYMIVUKlPPKzevYBO4B6jlkDUfC4lCZB8Jb9OYaDzZm5
Vou6WaQ1U1hBKkuusb1TGNyIpHytLtpoM7llZ0VnWm4hw94XJu2d0cxKejO3DJjJAGrqfg14+dq7
IHXS4Jvs0RQbIYwb01jIgYrOxyUwTQxAUbdgZE1LFI3AQ6InQJhYwplkLFo/etVBm7cpklritSBU
RncFfbdFZ2U/m8feXLsBFcfUkjCge/HO7gf2EY9nvKhozlbBlfBKMtUL7ylR1UnG7aOeqhxtivvu
WPELJBCOb6HxkRQArcxcnLOBBb4jrlCEL4jBEVdGmFJGo7vy4F+SrH6siDTBYMupZE7OG1vMCKIj
e0Aks8lcQ1hWvA6aBlE2ysEekZ9jUlQjGoIdFpF5gnPpvW0ZznrtWdQ5fiDg1lTJmwxGFX1VVPSC
tNscaqIEs7XVh/IpcsM5BQ/zOmb1fZWlwFGyZjNK42J3lIJDn+1ppAKusTO5mOQevtUbaHttShk5
aTVpFUn8s5DmKm9cb+XEjP8d8zRRbnJYAh3iZqCcMvxYQYm0X0YsZEOYrhP/uW26E16Uq7BmlYHn
vM2dQklre4H2GAWqarqFvUHfG2UfuqHde50Go8bvFQyXVUx8DxD+HqM+0oG6Kw4qSd5SqCAYZDE7
j0wRMyDZBy0/9RUZ5CIcz2OZveiQXte1Pq1njS3xNCv6bUdfOB9pUq5ay7vImm2qboeO3hc8jAnW
ZDcS6YTaFi1f8V0iwOk7eB+hMoKN0GI4FcWLk1qoNCyO4CnRpI2b72ot2semfLaZATl0bKM2voub
9ika/fvY0G8mDC7zZtlV1UuLupOQsPNQsrK6UboN6GKVnjgbeG6OytVKKFc3esy5hn1r49uiWw4k
a1TTN90HesDewDAVJkDZkGqbtk67xm35mM5ywdKomNln+WNW2ZdG5+Ea2XRZndNNiBuWaerem1Ap
5/Zd3YiI3jlufAl7ZeTMAuPzeVRUDWVFKJuvBd2aPvoBUbyJM2R8b42f9IRKnmagSqHpbacweSG5
IKVDKm9y8jBqhEinoo3eCko/kYgbl9y6tdlHFMeaBQ686lnVo+7gCxDmubcSsrEORpzt4CrUywhT
OnmGcJNgMWVCA/sUvqDbeukLsZWjvq9M9yMS3j7qygufxwnd3F1auNMyBLmGwfXZDLNZF08FFeF/
8ka1GrXmRFuILIV2PIa2oyCkWIT0ya9+JPqiEPA4muPQsa1T8j22qflR2GgtCg8Vv2+jsmWy6GsP
usWDUvGA5gavElX2QOdZjspGd+NIKiAffr0OMcBHgYv3gPUeFM9YdVcPZg3s9xuLQkmFrX6rCW57
RG+YDpiGg4PKVlnFvx+E0zUOOmTvzoF74RO9O/YDfKWwIGgLsv9lxtizkt/3MRrncGCoPnoK/m4F
8Kyf+9OTeELfxGTKbFkf0aZ0hnZG+0LLz3Nv5/cxDITLAm9sUygRxcQui8nHAl6DFYuUvxhYGr5T
hPDzc+HThgvcN98Lv7UxstcWO1CWFOC0urTh1ss3YUFF0Och7i4WJ5vTiiaA5DqkD5Cu5IcZZSsu
bFwZp6VLuBP0ER++dFw+JDEx69RQH+HU3LQ5A2/OVQvI6FBj8QpM/ghrnurCsxVdE+4MxuJoeONd
UH3bQd+xBs1QJTVV61wOfHArjLlgmy2MRKOiEoGaAwIDi3Qj07vJaAgKsLGoGfgzMI6XFuEBFdq8
Ib2jyJ39wEQuWZee1ZCGkjrUNqhgpVN2FVn7QZ0yEThnERyOlqTaFpHzohXjUab1JveJ/9GZltIa
jwhNT2wfFnEaMqpS1XkqTmXRfRDPsSlnuYfMym6ryJeMpnhXYBOGEIfghX3FCfQX2hInpyivynb2
MPToZBIlhcJ6tviuRWEAsuhLuIG+/VqGI1FX+llFFtfM4DgKXKZtskcv9njUaNouRH5QIrgrTe29
KfGIQ+0yS/cx+UxKWOOpha4GKPkOI1K+kkmG47Lsn2X21Mn2ZTQNdysH89IGTrrBBBNjW3zUInAH
0rrUEZG1SBvJ0sNe3hvP/hzImtjtUc8LWPpokK1k8BkilfdpI4liC+/t/CVT+XvYOOEm0pITicBg
rRDALq024+RPm5sGjfzAL7g0I61cVJr+RXACH+yoPw1o7zzokctMqx/p+b/1UXBPOA55cvnZH4lN
JauXpDL2Kz0ktDU13n6951R/yLvuhmM6jqOB9pJ26050n8XM/LFE8jlxLx8UOdwoqpxLgn189Gio
pCp16Os3byoPsjWcjJTQuTMK5yecP/g7kebXXXcsgfZjDc52+OwBSajyXqh2iYOHWC62R7MGT0Np
FJBgAPopfMkqXMQ99xzbYMvPjB3BMbzEYVp1p0oFzzATXrIGOldYut8jTCYGpsoxbmoSyDotJlpe
mqcOzi5tL6SP2S7V4p/6xPDbSnemRvsvdmLEcXiRF5hxH8s2uGM8SXQbC4LxVaT5W5VWn74O0s3l
6JjS+oT8cIO8vVq0tfjqMyQseUXlMzWA58V4h3KPAOwExTVKMz0FyDX03T1dGmw1sA7HuN0AsbiP
odHFON8p8C94M/uNAw7JxBFioLKwz3qEHwZmYbajtYyHSGcQOCZPY3IRQnsxzYEWjm3cgHYZ6Fsz
jWdGQdfklsyUJXGy7cpPgntVyhOHcrCUnnFDVPLVlvqGgIEVBAZtN0tIY2wjq6ihx+bL+IxxWlIb
TvOIZNN7w9KVw6JEC7DSze6l5uvSa37Sizr2+BD2nqs9plLfzw9u6jzmBjptkrI4zlHnCAKCFc/6
glh4dOid9tSRY7yQLqMrt84vxLx/wgRY5zY8LDsHK86BZ86ELpL8Ds3Lh5O1h0yHY1MVNJ/jyN8I
P17JToM83CMN7PwnqDgPbuJ/FgaAQX+aC++cYl9117GcOJpE99mA2BId0sLXhz3bnLvI+XAV65DR
mS+Yn05ZenIzEjn0JFiKVPHYSLlF5WZuR5yqtUMxlY83Mz9v4VicL5UVXrwC+gSlpVdmV4/uJmWq
twGecpP4ztaE9FXL5gyx6slIwk8dm+FkTh8ZMUlLy6kfmY89abbxxIzq2Dnk3TccDRQeX6qPlUuV
R1Esr6adfQ4WHmnJ8GaYwzyisL1qFISj7T5VCUuS2Vfgdjs73k4MjemL7TpkZ1sSSvSNT5gEnb6l
1k/dGxTaBV7pVVYb9lqhySU2cTzXTvGzkU/wrl4dVGXAlGjQaUl9CFgMyeO+dONW6fGsWGRTshAu
IPkmxGSq92HnYTQNDwZtj1UgwPUTp7AuGr48Oi9Jnt+RucoXxSUtgsdg5ITdi3o/BxArlKeChHtF
Zjvev7iz1hptAjZ/Nothoh+WpqQZQJsXK9bpu9jV1rpBiIH0aVuSe30cQAYV+QcpVVXkPKEx21hN
UIEeD45O0149PIwyHm7rCFxiq6ZTVmh39taShPSlyajRKyKnte5QKSblu9SaJ6KD9Dt4Bse4cJ1b
1+to+aTWU/LJ2JD3XN6yFBFObphPtV/eRRMoUveMqQuJrpvvyy4ABU4wFD4ZIFVavyKEFRUfwYCi
SPdW3uwFQlFvPFuKeBXf4UpnHQQkh3GtbBnfwHYv5vjpaRziFRAKGvQg3XtqXe6YcEKNg6Wsi/LH
UPUCe3W+01r4xQWruI7NB9suIrmuTp4NAHrxAOhoiNlPE2ckGQuvc1cOG3AXs/qiuzacNLaNMSa7
mAWVLQJ6dqQuJgXvJk4JJ2qfS2rNamISnLZiY8WathzT5gbVJmHRTHfYtq+pC6fGdZBhTe1+TnUG
BbLLBqqqOBT3rkHfLhcPImZNK1nTsIjMaXzJix/OYY0SLy9V8Ar1LXJp88Sh5mS5RbWf5wMahMRV
btHlw2NBAZBw1CgSbzlFLqdEn5yJwqRblTLnwY3ZjTz6kIwhFw43gxa9MPt2d10eX+siN1adrDjF
rz0xBUi533D20KAbEBK1BLcA0ycTM6m3GqwY3S4OfrpFEoe0Xf+uuptyyt7KPi02UZ8DzrEMIsNi
DlCmBKTRlwNOnP4GLgrMT7z8DErJfGAkUxl8d4pzouvjG8ud6lubj6WqkPirjkScguZjaxWbtJiz
VfSv1oehgVfiZVdZJQ+e4Ml2g9uo8z97ZD43rV4fug+/AfYaG2scuiSxONOHP/jNltb8i0/LLvDT
1y7BseXm6DHr0jwSGVhuQEdf9TQ1gTlkX0mvylkvGq4qjkRjRYAuIv82n/OXiw/XDDiV8hvR09vl
PTNBYETwgRiccjgPo/JTr5xkH9bPRkvxGgBKWlH5HzoTWBkljvJ8GA3aAUTV41hG9TZ2XoVGkUQr
EzGE2QBP1r5GhfmDajta0gh2nGCVTdOdgoLKsRsmY9dcmzDDf09I/JoNZNUCV2Oe86nId1lQEKKf
xaU45s5BZrMi13xy0EhxQ9HtqvOPtm5BtAiq8TllWxbWCeok5H5nuiL9fyJW/su0rG2fuE+o5Z/Y
9+Zr5hBci9SCEY3CCtlTYHQ+3N9sD9stuPUKVkwYG0ZkULND+qly+a4/Qi5664mWQq7HzMCLUccm
hJHiUFoolEaL+OK0E4NbN/1GWdYusAWy0nufuVcaKy8mlCjwP6OQfjHUBqL8EvBbc1JV31Rs0Ul6
sIJvM+4QPGqwNG3mZ35hGssUZnOOwrGyinKpZzkOOZT60kWcg4I+aqTa+Rbt0TZDxggcsYdWmfxs
fQvLdMDDldrR1arqz1gzdi6aZ1jWLQNUcbFi1HAgP4zByRm77xlu8zjy+CySOnpE8zS2dFoVQV9s
0NEtol2mUykHESP2LLQd7cqr1XM61NehqdgMbZq+KmruMwtbMv2dehUXDSIsVT7Q77o105L3QqaF
33/NLYFsBnBGnDclzl8npDJJSS5aJjWEx5LUtT4jO4b2/7J3pgfOBPbim37n/YThYtEMA80sgaRd
VOu4BvAzApPIJxMBDPnlUdOf0UUDQacYaTxwg6X/XcbqyOjwWPMuYRsk59gvL7Qn5zpl8jmkV8n0
EByB8sPMm5xLJ8t0N+Xk0KlN1eSoREY6exFmMR4mIBzOTeaZMMTwijTthow1DbNE9RVGz/6I7wbi
0AqFwxPx6vjrES3I6TphikTM9SBKFlESDcFzzSDxl7GOnmAeQgWKRrooebW3OmpBRoghzbnwkwCV
TaXR35FgG0AuomRpVjagc8ToWUg3yqDgXBZYlCjGUNVldUn6Z3rJSMwMJSM8o4C5P6WDvlaQ682s
fuEh2sWhMVKDktNm6U/tjHOrs2/R0x8vxXRrTzdmN9GOKAnBCKK5q44962BkP/UMw0bItL8Zuq9Z
jr7El74mb9Vjsc6JGp0QE7YubVlNG15oTyaLGsrfSmsKJo8QvikwBQD7mshFn6ZP31ET0/Pm+F+A
79SIObFF4aw1k6yfkf4wPWIClFLwEsH0WRnq16h/EYA1t2ihmSWzvtLgBymNI7ux9VWrlplVHIL6
vqj1lMGEuBQkrQRETpGyycyenZlI8abGXIRehN8KhlP6PEha2K37Qgg3qqq4WFPSoCdLyvOAWoy3
5DKLs+pNN1h3Q4F7DVjKRTZ0qAEFv+phrO2SznmQYfoGrwmw2XQunA4yX4hixRw+ehjJAYLJZasY
XRekKzEl6fZh4YCgI6wF/jc0J90cGfIxEpTi/dcXvCIDpgzyvOMk5/rwiKA5s1fqwSWeOx+TcVIB
XnCQPoz5a7KDM+HsUgAUEOgo3HhTsXr1RqeCRbNUGde2n+yDBSHXm6aLgAO7hufwaImNmXREqXpO
ydBCMW7P6G7JfdgMb/Q6RqalyZs5jMeB3noXWi/cYIqmlQN2wZ/jNPDOg897lKkg9lpF90SAgxUq
5Q3C1IHTL2Isn2lCLaIdE40X0WpLO6Y37CRQaJP+jnVz1RrThQCghWmn6JHBY1EeRCX5rpZaueNl
wI+emgi/Ctq4deldSp0+HWiA14HapwwAk5jWcDsNpQVWM4vx4qP3NQRaf5uxXNZHxRPoG7GkBawd
DQXXByj4sTRd9SqUOKQRbQOGKZC9tKl/kQnnWyt8C5qmmRNgoq1OTM9bCyY5bLKzGAxcTKVVsHNo
w9qiAnli6dt47bTXApk/SgIHD4HH7LYYgvzNMJOH0SJzWLOd4jjipzj5MZwq3aRmZ1b7otKC03Ha
mVtQnObNVHD6NTOYB5y7HaytSXWbBUW9p29FwTV47w4FzltPMt0KAa511Lq0fGCuhJlWJG+JKg66
65bLjt1jn4iOoIoHeKn6QRh9s6pClL2q83BPfHez7zptwc1iiz3V6HSWNXF8dYFrPMQbHLfFwQod
Z2WPTXBnTmzTccKcV5rufZW56U1RlbABw1RjRojQhxN6fsdOsZYjZRqqK8Ql8wdJZ4yfXGXtacxy
/Tp/iCT4+efccggWbvQK3gjOfrMNHyunnH1vuAzGnOzTELUt0xRCVGmbix6ZZdjjjmd4oAzvMZ0q
Oh3qofdFcEga66eyOL8hW7nHMcZpa0LsCiXGxYLZgrrWYc70zVvnsalm6BvINQZMK4JvJ4S/hJKB
dD/MbqmBGVk9+KW7jQsm/1G217K0PM1zyl72wLVl/GbgqVpD2vUW0AKxVQrQ8nU0mwPiLfzxT+AX
zbqhL2mWm8nTg41b8gHldbhCNkdt3IVraK7z2ZLWjKVuIpnaKzdF9y5pygWB96S5+isEDeBEWdKt
QR06cl8wmVuFDqkV4ZT/tCY06wgpaNvMhh7L+QxFA0bVMs+pZr2WusUd0d8IErF3Vtjmi2iEScpI
ZBjFA+GfxrmnwOyzU2H74aXThCAmcxMQX77IXaSLiEdMMk1pfjNJHncZTG2Ro9TVBtJ/skNS5I+V
AVI5OXBwlctCs6bNGBmYG+Mm2PQIgaUDOllBLNVHk3x6u1rCz2Pm3ccl7o4UmAERSekdXiRri0ii
Im9wOgaWY2y8kBGkwphANFGxQROe0eilLx86EzT2QKO7kJRry9J3HNO6kAjjsBuA4jiIpTWX6KJX
Y8Ae26saAXL33bRZx8PCAZecEcSBNKUDsLo7IStqfo1pixYlLxrZ6AcfAHozdT4GFn+ZpWOycmp0
xS5hl2sj+sxhUO0NL3osXRUuf/z2b//5H//2Mfy7/5WfSTvy86z+z//gzx95MUJkQmf+5z/+50Oe
8t+vv/Pf3/OXb7kJP6q8zr+bv/2u7Vd++55+1X/9pvm3+e+fzL/+x2+3em/e//SHdYbbb7y0X9V4
/1W3SfPrt+B9zN/5//vib1+/fsrDWHz9/uMjb7Nm/ml+mGc//nhp//n7DyF+fU7//JjmH//Ha/Pv
//uP9Uf7/plXf/0LX+918/sPKE//MKTtSGbNhilhz1k/fuu/fr2kzH/owpWmYxkua5I0eCnLqyb4
/YfxD75CkUmoju7AS7d//Fbn7fyKZv9D4WUyFH9Btyzbdq0f//XO/3QF/+eK/pa16Zmwn6b+/Ydr
/Pit+OeFnt+ZA7lAGboQEnefMgwGibz+8X4fMkXm1/g/JGQ1sL1qxZmhvlYpJlnehfPP/w0eDlCq
xP/68/+8TEJBtTMmGxRYSMZ3kplUkXXc3o8e0pkhJ+7EC9p+S9qXh5SkUIgJg5xMt848wUQgUDpq
3bvaAmZD8Vxf/QrfihV0xXMi0W6HQhvf6Yue+yrOvysm7W4goBwo/eeYMKUMnGFV0ZBjZCTTczf/
T5FWjQAOdN80vNArEzu9M6tbQlhz6s6+3cKKzY9/fK2ubrthHrfwsPpTE/zxJzfmhdTSxbEp8vU/
/2rruTvPY9nS6V3cVnKcq4JRJ3mRverXn369EIxBfksGunuT0lydv7WTcvcvt9Uf1+5fr5Up/3qt
pM5nbTuguOb7yZ5f/5drRehMgAyMjog+h4gAQH10bZr2ogwYIXsuBW7PctdDW3WBAKyDzh82fH+0
IxRsBLXQPKQ6IY444qFWecGwjtMW1K6O3ZdJ8a2JA3utGYQU++TCEpKUmNvBKWPSsqJ2TV4dAdyF
cMi4bO/+/p1ZPFB/vgu5+bkVhVSGYzqG6fz5nQXULEaRC2Md9I6/ElW8rp3M4c5R+VZ2+riyTTfY
4GNTG5b5ZJPkOK14PrTnLnKBmTMhNob4YTLKL5qeiDJrgoOx4xFt7rOrkGtBLivz/60UvsWqG730
0mgeeAiRJIH0GNvaXjBgz2g1hicZpW+Y2Vd4G52rpaUwJYuaMA7f+sYP3i3+H2/+L4+gQ4NKGEI5
zGSF5QjH/PObt/2sc9xe01f1ALDADqbDUAU0xYLkZAq334lSd9Z6HTAb0bGyvDGI4jcmuq0Wcblv
GxfCTO/hUhH2tajTfD+YvctJzcE9nQ5Xo0XZwUCSEb1+1RQTxa5ATkG04FQhWx1SE94i0dr7zh6v
yJfF+u/f37xa/uvFVY4QLGbChNlgYEo1/7LEuHU/tbLxgZtFVKeSrBxmqNaNaeW3WNnlMQymdUmZ
uk50Shg3yJ4r2OE4K6APJlNDIhL0LhesulOEUMsV5CevHdWSWGaWJz9FSx1RsMtM8EHYYfEcc9Uq
k9zLmrFW5ITjyrXa9Fa35KfTf8pANw9uUe7acEjPjFLYyIW3jPrE2rSBPpx7FLNriDfJqpk0Zw3P
j5x0yAfrf1rd4gk5SlbcEyo13Nm/cFnxZPf3U0TOR5AO5ykK3VOQVvQ/FOz9oouaB+7HOyuoePia
4sOOy3I/5e0LBn/niJtjXMEJTydDrey+KF/biHaElh/+/jq47v+6DpzeDBrE0kI7b1h/uc8aBiSd
24zmGoZ+riMRotRReRSvm0g/WPZXDrBqIdOu/xDM2kAjDzj3fISSr40umEFk46rTiA1Hi1VfZK9r
0GlKVEoSEH2bPZkQLxFL5EikkKJf0na8kQmSn8youHxhYe+cMq3u7KnYEZbocfLNEbEGNcQ0hw2i
oXoyOrLShiY+kH407qdU4/EcU7GWTGts8uEReKXaKkk5jeN6GGZBsdpO82L46+GeOHD+4sI19vgs
Ma8cUX1jO4xuByNojoYMqo3j+wbGYHkLe5WQuKZCMzh1HRZQ86DBRT9SiRsWxplK6qRmVrF+qFvx
4sOgPSlY4xtnCrBwjBCqPU5kS4gUz9ZIeT1qcEBazfRXFmLP/d9fO2O+Nv+yTfMMYZrRTdOhTHDU
/1r6+9DH/Z87xlqTMKWyjE3PGQG2JrTpbItQQwTJd/mkY9pKGYTQhPWIRCClqHbB6/79L2MZlB9/
/W1Yq1Dg2coC7/LXJzqP+wFQpiPWaGWHM2PfcF+XVX1nz9nGXlUa9Fvcb4cq/5yEYbwJXFP/GQyp
WiRdFd+PLUFgoL27fUAbusCycWnwc/Ft+utEtubRKQsbziAHYjdNjrbuF2tQSsm+1JJjqWwUpm2k
jm4pAROo/0vYeSxHjqTN9olghgACastEasFMJvUGVmRVQ2uNp78nWP9iehZzNzTjTHcXiwlEfML9
OBbhLB3Cs8qXQnx+7N0LE+OAPWugf6WxbHzPYx/bcN6wAFwZVuM9/nwBY8X0WT0mURkg2sLOtS7Y
m20BjkES99i8ywpyvAaibjsieN6PFnzdqm/gcJjhKRrS78R1S94Rvgunm40HEYsarrHejPUtchtz
09ADrK10umNt77ZwQlojuOoB4EpbRPcsJSyr1EZ2M4PQyWAMQTLgaHR6wcLQ9EIG+bPcj2a7rGfN
0+5hgoTJAYYJl8ByHgcaJESkPtaC/DFuzXtgyO7VHEyb/oOXhhS3aZeRP/y+0PxpBRohadYBEKfw
U7E7ta7O9wEi59JdvPuiDH0KTPhZAm+vkBt3cmofm6qbVn2NtbM2h+JKZPVHbCNNAuyoYwCcYTwI
Z+TRbII3mWOYVvcTJoZDHLnpDZe1u5N1ioqv1dYAKa19z/kxJCQMccmSV5kbw4OHE2ZHh+bt0Llv
a4vhbR/U5ltxL5z4yc1c74DiMl2Xs9HvQ6t/L9mkF0XRnam8iCFH+vMlkllDmlYYV6/z6HexjRBc
P+x+WBAscijXXNJGw4JaV04rOQPDFUBqwFmf24oJprngmsgbBGM8NrdxqoAvIxFaIu2CxexNEU2P
pshJtcsRpYxdwEK3H7pjjxMC/VeZ7rV6cNB5DREAFI5GLfEox8CRBa0wd1hJ+qZ6tN35MDHgvheV
yfC2pdwqXG9NaIO2SrRZxXZ1eITI3FhjMHouCXRl/G+FG7D4bE0KB5ffRCnbJrcZK+DJiK0ccRgv
4sx81W5EQzaxYR3gLnLKM2vsDxhoP6S6fZIkQDKP2V2DMwp+2y72U9bFT9y8SE8Rz/LORnuSyoxt
COJkDYuEjl+v/4QNdhwUduMhe6m60dwMnpnc4WUAriiiY7mptbJmi65+CgDulimH/WIl4PTCmJom
seungk0R+L2cCWxkvhQGQ5JihKwSVMjofcQa1UdN7kzBmGWNxdvwIYgz1EZH4rNplyeRWPqqRuL7
fxdDDPm9HQ0gkaz0CKJP3LXugCgsskO3hiId39Hh1Jt8hn6ezA4iM9+VY/aKONaIeNg5zHk/Ekgp
qFhAtHlxc3OEx/UoWo+NWpLtqu6Um6m4Wp4BoN3NQFw1WnkO2oaro3yM8H486h507QJSD8JFSdEC
RborwV0zqGY2kjJZGrlH932JAg/59XeaRuNJM6LP0u7Cc2sUvxCTFjsmYgQhZDpdTGrM27o2SLFR
Z9MkEGm6Aw7rrMTXpJB2zjik92bR/lmQjviRkczsAByy8Rb5WHGRHHVrcLZx4dquHzL62fx0JwPD
Aj9JgRsuC4ap/30nuPSq/3UluAYWbnC59JDS8P6ruKDeyJAXKJFlNg7QfO0UbHdyaifVNYQ83xDc
KLkkaryZG+IaDVrAcWwUfqs3wbqIZ4PhPVa3PLFY+TRJfB86DQwi4KNaxTBZNz0CYbskYLj/npZD
xxi4hTA11BaiQU9ABDUzcqeS+sWyLEngVoeQgzYVARZWCVAPq9YcYmA0Hm7wtLRObsZWtjU+AiKe
tm5vIOhFkjDIJHvF8gokWRVoP1/mWPdZhB2Hn5/GlhCQgRid2HNSUJAaAkbl4NT5CdHLBTYTdJvF
Mi+Om+7w2rJjbnWDq7noVm2Iy7dJMn4jqr4h8mEE9oo7+mDEYUxB1A2+QO6QWUGzLWw5H6OCnst1
sJd0sQD00PGv2jXYWdyitbSjeyB+dcJ78hYtvjfJUv9/ig+puq9/Fx9MMHCRmXzARA/a/9WdlWjw
smLClJep0tftHR7BDPHvTyECF3htxeWmR57xLEwe/7RhLSIss8W9BH/bdsqalQ/bWj1LnwGZfSaC
ja3HG+lVDEiXVvtSkIVDHUaPNBLWYwCsmVVs9JBAa1klYhmOQQQ23WZCcqjRr/vNQPqIDp/8L42i
1XucfsEMAKz6AOczHGVCKFWYs+QUEOXQ7fsGfKGjZyBM0434PWncwf/fr4DQ/12k2cBL6F4dVxqG
kI7u/HcX63rmODo6aKtQeo3CsDVnvCYBzcXPbyqlfV3BeSWMobfAwzDu3g/t+CUFCdat+EgFC/ei
sadT3s0fTR2/tkYCSTLh5CDoDMuhKhvYjzn5WNzKJdz/lF+lHs1XsjL305KV7C5yhpIDtkgvMwBW
4toZYoQcFnPmY5PNSIY7C+dhgM4gmrJLOGU+ZkkXo/j8zDB8fuwTpNOOKc9leln0Fp1/vCybWgVC
5n10BBHyEtg9FDCKuFSvo51oa+LqyYPZgmCiR7AkIP2W17mcO33d1lpOzEX23U7ViC23eKZytG4F
mdKBlU9/y3d32dC5VEdSx7+cEDWZBVsIDccFBSspZkGAdyMjDAkEIrP56STcBdf6YoZnPCX4dIdL
PaLAMLMxR+VtqB/Hxi6nB8ueWpB1aEaKA8Jp8WSWzXu30N6o8SsuVUeFgTUEVeY5CrQ6W9cxyEow
m/pZAa+5C4qr7pXj31Hq3xHh9e/L869Zzr+bsZ9nhUfBoPE3TcPTf2Y9/zHLyQl9cuPJMNaNsUyH
pdBXDKO9M7LfEA1lSHZTPj63bZNsBCJCzRi5y5W/pinzTy9Fj5tVY3D4ObJC3b0MdYpxpI5P3Ovi
0nisHzsPKl5DCvDOsNn8mbpWb2ynNQ+FIUwW+8i9//cL4P670efvZOk2IigP05UnGeio//8//k5x
ORiaqSWBD040aNY2yQ7Ak6NtH9f9HvZlty+Vu1eSNqVqcyNFGmuN4xeKr2XXVAywpiIt112+fIoG
59VsJsY+ifp7WbobHVzcU9zOpKmn+VHkdXG1cM81wEc2Wc0DMmP1BYZIMkBrkKRu5sO0it0MFon8
49po2cZsfsIdcW4Vu6bViPaVaWSsk6oRF2R/7fyeq087i8xeGQ2sg4zSNcl8RDerF29iofl34Fjo
5fmn4ZwLIZ5j5ea2O7M7EBn0IdJwvgbGa4TEk5hEiQzVK4+EEejH6NW1OudULUnlt/vFKay7DYEL
bFrkY770th1BAwcnfqs4Rny9w5gwVjBbrHRIT4b0iN/uvSHdBZ6DNjoARJDzTwgEIcEiyTlPvecI
COgPiz/I3Zf//ekaTJj/dQ+oz5fhIwZFXfekLd2fKd5/fL7IZ5bFWvpwLQ2J0pzLKizqfdUdCoEL
R9jzQ8NI+wGRPtuQVJR0MCQX9cZvN9F1lWnRIrZlS2Po4wVoUbcXSUZjhdoNzmhI8s7Qe/YuRI2+
mtMUQ6KnynTeBtAPBKz2UYCAcBEhgduELtlS93UQkGs+qz8LPISHSlQshLL8kahqBBmxcdJtIihJ
axnPBrKYJUi3MInHiyVnSBzzMq2nprnW0y8Utoe4I8GvzWOMZlaxmxvTIh2s/9L0apuETXkg3PtF
YgEOrlaiEnuNEM8vEibdLm5DD2+iZESE/fgP4w9rJRVaM08w/rgvWCK09aBzBYLY/UitAAKsAVAg
JObdrNGsuIjxhF51D9HC8z9qZe4Lnu8O7wiGkqm/9obSJcVJSeh8osA41S8zcBOOfAvN0YDaj5M6
3LcMF7l+JdykoB1WDaj6Wk9+S54l347DXZQilBcZOlvXTAhHLBvFPdF80trqVRnZBMJjxsetv5Gu
hXzGwM/Fk/sQdDGtZkzUUA56AmdSCSJk1ZsC/kFSZ1hDkbICCSA+veVijtUXpHvWymL4sBDtvcHu
Rya7xc1HrV4aCKTMbMBLioJBaJ+pXb2NAVE8opx+m1N2GFtj2UmbwIAlPdFw4gnX+k05GueEKc7D
UqC7s8Ngb87lAR6Hszc5QG2V7iA1fgUhIVgxWlB/bpotIh+WrhO6VNLZcIpPL9wQ5ktXDzqpOCgT
6nn8XKSDO9U2Wh/cm4Z+aS6XmExY7V4GnXtqVEqEs1At4pAHA7EUIPa8MHkgkNZeC2OskAT1yYYD
4VZbA1IzaWN/sRsER7CKYwqVsYUfoQk+X0jwJLLKYh+Y9dqGl3oW4aTBqrmY8p9RG8W1gfLBzjE+
NNG2iVkrgwx7k/REh2yxXrMm6femTeJHCsUviWCNiNlvZpOgK+2rwN5A82Hg6NaldnRr54SLmVUM
0sEVvhtUDLo4zPVwLl38QKQlMCSvxdVuO/Q4BUCANsWbl8wuElXRsE2ND3E13kst7jAM8YXko95P
oZ2sRl77IcofCL4aVmnfArHNx+28IC1o1cJ1ImSHpdFDFgCoirFvsHQh4A1ajg/MaGgY0lcu9Iqa
uUhTzy3a9H7v1t3kizw+Fp004BDFhbJqnc1u+OV2i/IWchRUSH2kNWKGq+MvOFe/Mo3/coz2mr4O
N4BOqRUOKO0Hy74TsBosnEmjNV55a/Dagpcx6Swy0fBpx6QnNRjxWouF7SLY9JBFbUttixOKhFf0
8yT0BSvJfOAhM1CAiLy5uLB3V9PAgYPWa2/o7uzXuAYAzKNvjM1QnHl7VFT9dp6zZacnxJPGiPRc
JziEevoMmhK/psmf21Jaqcj3C1nbn64zfhYxIzJOe1g8aO7NnGcyAUiHN4ts50mS/tri2Fra4RQQ
UFsx6Ubw31sgVMKNV2ou+22eToo+/LuNg3sCdkhooITG3I80aSZtTZEKMZmmCeNb7c7s55sdJbOf
RkEyl2jHZm6dG9NV71tMObyZe1n96Xo4GQEz9hhrvJWk9aaGhBVFRuyns+tLvVrOwsVJB29q5zII
pU2bV3RulMF1e6Zmp41JtQ9W5MCT0kNIQXga0GS22BRP+ciPKaf0Bbg0+wo8ApcOvV6MVwdj8m9n
QKHiuB15L1NwsysMj6TWrPiIr5k5tMAd6OF1GNxZGXeXwCRohNtKOXTxGlsTSLUGCjiit4aaYO+x
xOu95OYRTYC8QDuXLUHlDML0nZv5SUPJaC4OQgfo8PgqjOFWtPMKLzduejmdBo+WskvsS1A78a0s
ON57to3+UOU7WTgXorIm9MhufLJsavMo725AdA6Bp7Xnn+/mLJ4eXdRLxg1a2gEFRAJ6HQHPFDcR
InW4vUPI0V7ZYJtj/kKLLcebZkfjzYMQoRnaqk8rSXshLT/g2Fq30E9xfJTjOvJ+pUOtPYLDgfMA
rXPCQ/vQM6u4SNKrEsanOOaYFpM7cc10PGEeAvdaWjzJWuB7EcylvqsWYOsyWxOknCAUIVkTBBs+
Btp13a+tpLiNKyMj6COMomptNu9Bhn0Ptt+yJRdFv0XRvDAE9PY/3y1NDuSl7UngNuOa+GSbzmxB
NVmh3yBJBRWKrffihiUai+Ic0Ierb+Gq8OjO1eAbqfLSB5XyZwF9GuXZQn0BTc0WN0IZtZ2hfLmj
AuqcMfBwWS7OL3C+OhEDrnsVnsUtBaF3g4N58WWEeivX9zhm9C+0zCuCEIEOIZI2k6E5i4YcNd32
EhTutXyyBD88SIDyImtIizX/vCfXepQHN6dCLGOmvFZai6QkISQkp+fd6HH4IrzJ2DimXTMwm35F
YmpQ8rfHJGq+rWRwroJWEDO6tUlou45RgPMX8L+O0U50awPr4xt06us4C/23DLtb7wb9GrOR3AKQ
tNd2u/w2rD7avBtBT5+klZcJdgMV2FJzIaQPMwFLv/NRQ4c5MH9aEMQ+0Pz8JqcME4+Q+Y4/0fUn
2/DWyNuJvgQGdZ4rRJGJhfQwWq46+M3XUECtSAVFSN4Q76EHw5l6pkStHhw09iob4uk7spgTps0k
GaziAr2UYBvrGyPafeQ5n8JMSfGIguqcZTTqpBlGqi0c/a7dz1pE4mKdVQfgnINerMkLY0eXtQwO
cnRjJakT296JjT3bX9B6KT9tQvjYknGnxhJ7SdwX5lPVEPwjk2+Rwo1PEwgjgQMuookrgtun1uax
D6b71Nymlh+Uqft4NEvlQIkBlKgmNQg/Mf9/J874W05dezYNuwHU66h+cvGubpu/m4N+7DrnNjOW
e5V99QcIkkFAFucWhKrAT+QfcvnYlA/yu+zscxxMGEsWIhlUwCBs0rWGfmfE2Q1wqXiuSbRl6Mve
uezuk+EIIjtfEqM5DRyfzhCExJME4J8qp73OnREd2GGk1Wc4Nu9R4vaHmA/tWkX2ci2nfG91qYtV
OExXMOFBtEVFejVC7jpAo7+AzI0rK4p7ZpsNIzEjWa7wE+KrveBqIYY9BZ758PMn9W3eXUMUYMT5
cbp23iZrQcxYlr5soq5wryMPL75PBPD0pMj/+hmuwDJeuqzvL3GS+/MUzpdIovKHYu5zTwHM8Fog
3LUpPifm0fSxeN8jLz2FKvAEcwqZdr3dMX11jsu0nfnQvrmrz6H4cotx2UxSgGJaBHFYXNMZ6Mki
TT6nOn8lg92AWgBgyPZCnIjRNfU4iiok7NaSPhrOeKl8HMD4BHtXspUqb12FrbygKMB7smidvXLN
92Bq7tpA5ozX37F74Awzn9KeZc6SzXJjVsV7jgwCSd3jkrvNanGqkZ8HIwi7jRU7UfehmDHANvI1
qjI/lapEjDHnN3P0MZSAurjg0KaZDuHwWoK76ZbNCvQRrQe3eHRbBtsOGSZmV6x7nWFig7+yI1UV
0wVyeMA9lHqGH87JP6ANt6TeHwLHfau7/LNNmH/S+fLiWjqjHbTi5cs41vmh9rBm6l0L3pqSwUiv
M5c0uvDg23II1SAGl3ON3DUHrARPOC+FA0CQEmHV4+ROEMXyjcRxO+OHHKcbIlT8ITa66QD/9Uj4
PGGNwqHYCiRwQGLDFEnqaFrJp4ja14nlOzgCMhE94wudz8fIGCyaHR/rDvnKsjklE5cw0rYVZMtj
bfN7CaH/rEqINcO0g719roRzbhvGpaR7/Ck9tjsonFVX86eoONghH7SWQ76b0N7czugfmhlbT8SU
jXNS0ABqL3qk0+vkwtpYMtvNyXi1UZJyyPtOyythe/iFwYtcU5PU7SD4B83vabHDk15kFn1lQm0S
E0JmoXOyp7dlgsWJABXZBChQyUZ/gRM2Rd4D5rfZqn0YMwhuE4cYZYzSY6FfGZVjUgfSMuPpQz/5
kQ/E9Q5oNrGdboJRfI/SMXw4A7h8B1ILnRvqk52bBxie449Epr+TEgeqe/fiOV6BHe0PmedE2ISz
T8eCjSeVkhJCZIXPfu6HHapWE1prNmw4DB6zXtzrQI4c8dba0r9DbN+nUG9fG6KmuN9XYrbfc7sL
VobmEhRgGefYXlBV9MzLixajPYV8J1iN8xuSXrDNgEgssn8qm6jyc8HuPyrhl7DvvNiG8YbMPz5w
qJGEMWIDECRMd24yX0w3VbJ2x1hB+IgTeg4WJZ9FTfNYO8YTAQ0LApXwxfZkvWnbkBfJXg5Oy/gj
y8KcW6FZ1mUs/rRm321TkZwsjP+i3HYwOfp8eaIa+6cZ67u56FDHQqaH2vw1g4ZjN8j74w2AM6Ai
/vJSQjwp7aPgogu78J0Jr7KDcDknb3Jp0IbHJImtk4G70MTKLoaBhRjYEQNiTg7I1mcIfDY6/Xvu
esZXafliWgrCVqYHqyrIZODJDOJ423Qp6ZS8lLkFmswugK0FEpVA+JkCCUAVcWSl5u4WMktX3CpY
g83wc8LpQj2yU1wXc40ahZ3ICHM/Ko+Z7oSbfqi+tZx8u6J5r/tym5vYYwNHf59KbT+gBX+YPHLI
eo8mYBCHoFSv6kQuHWhL2X1UWciV6A+cyXt7IAClNI2tVMA2A3KbqxBufN4PloK66Z149aC8zR1o
mlrU2qoGyYUsjZZdQeH4MVjig5Ybvd+ewsZ5tg6/7VzXWPw7/hIkNtjfE6Q5F+Jc3HTjloEt2x+F
o2Mf/LzAp2t1QHXhALKO1A4uPCh2hCxzoQFvV3g7U4HuOpujtFXwOy/6iAb9i3i2j1TB8XooeWM7
IW2neAoTEaz4NDcMVH+jOSKjVkH2PLqqGiQm5P1i12Sc/gxy9szVFnbaQPpGaH2ewvbRmh5HBfJr
5vkhx4Dmo8ItFOovGXTS5Y1xVVJzYFQNT2lG6VbSDnDHs5gHGSgUPDCVEm9GMeE/Ayw4/yAGlZnQ
yvcT0WsjJt0me2f7VL7gktAeWiiFo8IVxgpcmCqEYfoDM2R8Py/gDUmrQv871+Bd8XY+NVAQ2ReR
7azAiA5Hxy4R7GWgG7PsAJ84wlGMFFAxDDm5cXDiQ+M3yAQ6vAJ5eRgUiFFTSEar6Yd1aTt3TeEa
R7iNugTgqEFyjFunWg0K7qgrzGMiAD5CJ9svWX9Dg788CpiQpgccUoMSOStcJGGzXzr8yFmBJGeF
lIxlgizIG3wv7nZ60apjoNkkXvScwqM0FJgSXRxLG1CVsYJWzgpfCchdFwpnqcCWiDh2JFXcvRwE
fdkBSKhJRn7IWRIiuKo2I4RME1ImJDMDX9+0j2BodiNuenhbcDwUYPNnONvA3IRL4KxTheEMqGag
coYxd2vIxpK7UION+AsONGaQGieqky+/E4MhRtkacoU/LE6pq5iImQ8VRH4fU3C5qhEzgV/JOPCd
AHdQVFxywAh+r2wWuJIAJjKTIt7qOivk6KDgozEU0knhSHsFJi1+EKWwSvsIjkek8KUdHNOiwmGs
tl2uUeJF73ZsXegYuJzdRD51bPwZ5cNfUHhUUp39qFFIDJ5cKr8Iaod8KhRUNfpKjTa5lDJA06+w
q6UCsBaQWCeFZCWHYln3zpcxlPhol2qte2l8rOC4gqEk6tTeAFjlZ4T0mkJ8NRT6tbWAwOYKB5vD
heW9k4t9zOrsHICM9TX4sU3vnElROdhwZQmQ83M4s7UCztou6NlEQWijyLl4rsUoI3M3orbfWwWs
rSHXFkfku+RptMrAk5flBlWob87MCsHeoOQBfxuBwYWGO3nYk+35m/xwMpQjjTQuhc6NYegy6jpI
mLombF0BYzdQ6x/Y2smDzfxtagNnDZ3knyl0ovVITnfifMH+eJaK3YviGFK3SB+gHv1pEvQSwT1o
ZMpoFO5vqQjADShgcii4G2EDt0CCmw7qHTKTbcY6FyKJ9U+miMIcV28uiOEW1DACh7desYdzIMQa
MOJem2+Zzn8+5LpDDIeyMYjvToWuTM4zfmv9PVFsY0aTHaRjRzGPQQqcDAtmiwcOGfSZj1/1sWeO
NYFLnhQ2eYIHodEPWWlIMW78KRVhWZ+Gy2TDXBbKv68ozC045ryCy7xALHrCs3nVzH3UZg86YRqE
TcBytqNrzzAewDPJYcWGgxVsPzxOnX6cexKuVTZU1qYQ5Y30jIRFmU3OFPjoEE7kWSiiNMdh4EeK
Mu1U8Kbx4e1wo3y6hraPFZEavrKvhTCqTUWrbjzO/okhqhl3VLHwoakQn720frZ42kDtQb3WFP8a
JJOiYc+Ki+0qQjaf6axDzMasohCMWDTml0ExtdGSz5tJcbY9RdwGAWVsgCBv2TvjCFFc7kkRumfF
6iZAUGcCB/DaxnpeSqbXvWtml9asfEv3slMAnscD/y0VB7wxIIIXig3uRgd0GQONDo+mofjhNvRO
xRNPXO3Vy/6Ui5OuAbWAj1bs8XCGQt6BIy/BkpMo2jK1R+1eK2b5VHPeBmDMG3DmMMS6LdZpfM+K
dR6GeMjZ/7R+fjYn/lfTgIseGgWtEmpwIWGmLw5vOBB1S9HU1Z0nkHzPcc6wpEmutTfsdKDaZzIF
8Iq0gPiBJKRIhzf4G7mqc/c1kMpRrVjuYKxw2Mb8OFekNTCTLV1speK/14DgA0WEZ3XHXWBvRh3v
jg7Zuo2AtoL4u5R1o2/55jECMD8t8/cyJNEaXOWJk32TINqD89z/sZDYc8si6CAKXG/yr0a0KVJn
3lZv8L4BKvZrAeQel/XMeLU424p/3/2Q8IHaVNOx6F9RmHT7IurQEgfPgPiOZoU5F/2hmqpC118k
fJcxZ38gFXu/cKHwZ4zRUcI1j4si9JstQtNCUft7xe+fAfnrYfxgKrL/oBj/7Fw8ROHjAXsYsF6V
BFDZZALEhANA3sGsk5MXEB4ilR6gCeeptoHVEiswqXyBUiUNCIiT2LF1wACkEOCcjLdIGpNVqTIK
xEit1RBboKn8AkslGbQq04DJyi2ISDkg6eFC6+ZgA8p3ROP0vuncyABfdrbKSBCEJQiVmkACHG+A
SlLoiVQgyInIckIWrAXmFaKuDQ6UBpm1eAU+VmOKJZuBVn9LLcqkReU2TAQ4kFw6rArq1URlOwiV
8mCpvIdYJT84uM8qlQWRU+acOJ9TlRIB1f00q9wI99lRKRKWosQZKlkiJmIiY7b1kNvhY63SJ2xi
KIgyxNw7ggsoiajwVFZF5ZJakU/kVzTsCVB6R2tdZVuAmwEAI++O6NnbzNxAVUAShkUkRjaSjRGr
lAxCL59A7uYnmwCNTCVpjBk38XhbVMLGPJCBTOSGppG9kRHC4ag0DhQ1/KVVQgeUg0AldmQqu8Mm
xKMjzGOKSPUwbfI9ZoI++M/gElPZHynH+4um8kACQTJI15ARMqq0kFnlhmQuNl+ltg1myWiD0fB2
HlOIthBZwqYm/6yq4Sl03Rq0CEMhyrMGNop1sWVBoHYYEjPYEzzeZcm9CT9qmo1VYZuvgwx9I2ja
42I1RFt5zsUIR2s9g53a8HpVfVt/mX3rkcFDBGIT8m+MZr1NOnPZ/mypc4oY3SwhJjq9wdzSIexl
mTu/EJm2zmPOU5A9byJ7+wm7zZ0KR4X1m1A1+KhdKN5SoR/6hsziviUwCGzCecHW+xixckFVQ+Ix
eLVbootywwK79NsiNs4DJuW/ussy2P6oM8mJO/wEv/7EvfICfP0VNdD5Eb7JVU/jHWmcRN34ksGg
HNx4eCt4TM8FE9cHwxxeijixbk3NxjSOqv6gSTd75y4GLSEPdZzN4IYccD06Ooi9dKb7DEtmC+TL
8Kn0ly0KgnzVd6SoFikcqYifaFVWIAg4sspD6g7uEVBavS11VGlL09dcupP3hBj0AM6VvivkoPH0
/LngwZHdtPHaKHpMJhxzWTluMr3lRZX4q3X2jUHgHcxMW5iCEkMw26USRLT69JTz6KXAE+iz82Uz
cOrjOoq/tOo6NYF97I1aHlm5oSWLzkx+HAJ4lXhafcnZq95mvJSdLUm2ol6/BGnza0qTel1P6R2b
5XigKWATUvXRU28Mzd5KTCYR2KeZ9ML2/1EdzKx6Aq7Uv6KD6K4VX0Y1TdfOS51bvUTO2eGgdNhi
sCIq+OMCpzj9fKEsL0+hOc482vPdJDH8SCKgBzgjeCD30HocHIPgRbP7QLL8q/kJCVJfNDhCj/nV
5HJbmUIP95E3kGKXad4xdGOQvWUNWywfmIO7FLohI9mqt6f4AXQeJiUGCTYC4tbSfpt6+pLZbKST
+D3WmTIPXSYeJ53Ah4b4nK0djLi8SOtkTNSfmZ2yJm0QUHk1BV9C8AadD+v1PsfSNBMT7ddCURFG
0oPTsXaeBps7MbfxmoTmuXFYp0i0Bj9Z2eNYLmiX3V9V1qQHM0xZcU4Yos0yAKETC2odMzcvpB5B
Z0FkBi+XLc+S9G8JWzQ979rLUqtkWmVdWAIGEj/eo0KiSJSyfsgaLJyOKLNdYViM6pIpf7aj9JGC
aqBpi9AII+nZwi/cWUOOHgi0jApSCKoVE5n42fYwcy9Cbdw1pkd26u2GWcAHkS2ZP0l/QRLza8yC
g2jd6CKAGT5hcs9OXZm9uTpj8UJDoiMs9PFoEQiPMBIEzrKk9+0KsSYPjrw55OiQOpjFesRRPcYO
T8cQ74JYcz/0jEW1lXIK8zrvxqI4N3JEBIPUbv2joDE97j8iVEqAU+Hr0i7ndWRV8q/eMrUN6+j1
9a51nOlbOe5sGbN8cwZyfyKzOzotmg+zj+5GBwOTG4JiRcUt6yFb4KadEQ24w3bsjXsI3O5Zn++y
LhN6lLG+EB376NiYlVH8mLQD+zjS7D3KgKO0tJEwWTLwRtnRfQKJfxZj/JGZRn52YDw/x/OfNh5t
/jQhHu0MSYstLYongmfh8DyBBOXpSjP5NrMdB3CLxTGvF8cniBdzVZXdCZimOjY6/OSsW0ES3pDX
sUn2BOshl4e0ADpRT9E99Vn/VbekR8DxY18ZTGUIc8R3nFnj1jR0E00rFyd8rXUr8MHxK+c04/KN
iPHcSihwR31KMLhLJG6pRKW+jEWJFRK+a1KIadPaJno/wr+ALvT03yZW7t3P/1jMcXDSyl9ameX/
9B4YxkkQJeEyBGHJGAnWoPmtNNp6z8zdOY9WEUGfB1ATFn9/etYB2v+JzqPEsPahkKRYyHg8JMMM
OSL2/MWgKJ0GSooVsnRr7egsGXQjDE8o45EFBeWtwuIBlGMDvGF+krWciJcB3WTkqfkWFrThiECI
6o6KZ7udwzUAbmdlasEl8ubx+mM1shC5PBF8vPnR1+pV6C9LctSIk/kcovrS18k5cjiN04Y1Y4C6
R4rhjbPUfZpDPAk9A5lDpRb4E+LTMjCabWY7EyC9/lQwLb/xF54YKu56p6geF92b7/yiD0ZWFz4c
+OrMKBqaxkjSq3BOdpgPyPTt3wHzkl9s2MwH/jh3zxj2Esh0vurEDx7brHkkCmuQPEBG1TyUE8ZD
QyA/y5BFgivoDjjoll+VF1krhpUzNRoqYC1xfqhRrDxR+Cl+lFp+HlNLpS9kFesdPbf9sdLj58kB
8WH0Hf6gQUabqIGHg+8X0ESL5t5DqHadHfA+NltPorzINMXEER+9gdD2CTfJAIh56xgQiHrThqEA
aNWssy9jYgghypGLEbvygxBKvZgN8yfG+5qYq/CfZcI5OY5L+aZPkvQSFNmglNutSKfhRHCzZPub
2w+m+qSbFiJXU03VuxsX31Ov49cjWaAanfR37U77maRjl+v/mHhh/jg29qc7O89cucNzi3nVr5vg
N8tAsRvB0F9Erdt+ifwwKzv9NgFGRCA2NV/xkOwH87WJDIKXU0hQUupskkCnOV2unQZ3/B54AndN
K561JgkfA5w6B6Pqdu2AAK1k0/RcZ1HwSE7e/uc7TZ/ff25pI/Dm1Y+un1FneKavI9adpGaGh6T+
OGwf9bBdjy5aXixUzb5mf30OXD3fIyku1+iGwtbnsu4IGnDLtxr9LJTt+jIGaq/GLP4+OAFjtZIq
0yGDOXkQ2tislwlckT0CNsIAzb1Q2723BbLdPs7Vm8XZdGjHynypx9hP3Dn5f+yd13bcWJZtf6V/
ADXgDg7wGhbhyKCX+IJBSiS89/j6ntCtrpKiRXLceu6X1MhUMoIwx+291lwzFjrYqSExVqHO+tjl
9PaaqM/csih22egcf3kw/p+1MQMGRGvCrrCN+MUcB5M8WqhDhEZt2kr6mkBcwYk2SSGbUhKUeuY8
sths2vqHn5rjsaL4eG2PIbFPfiFWTZMPW79UcBpOa62FzblAgwA9Z56Hf/2j9gE7sVS5v/bRGskv
C4xhmIIiZLGRDd2urBrHtT3wHVMKNTpH/n3KwYAowuIdTRS3nH3s3gTVF99tsSnnEEG7FNuCl2eL
NJUiUOXTIap+3RabwxoFiF/OwXY0H2LKoicbd9fGZPD+mojjxCJ18tdkq1VzOraCvjsPSa4yIzc3
Z02b6I0rJgH2Mmn24heO/GkjX9GzIAoWWIHitPIeIgcgewPMQwswV1W5MqwEEYI7IxqTBS2OlKQN
VmVHS+QqaAwSOkg+qdI+Bxl+Nqmjb0JLs49mbzxr/SBeYnsEUj/T/q0qNJ7SsuQIiDD4ZOBxfZDC
JmuGhALE+sNZaXnUWIvOaoemoVHp+BfV+GDREFuldmqsBh1i6zgGa7REj36RnhoiL5YetPFlyfsy
0pIDF+33yL4gFbL5oGvdQDxM6DgEk3J2SiraUwpZ0vJepUNNo1XNLdWiHIYKuexOmf2kz0aVAnGm
kdE5i7tzIehYhc13Va8Vl1uDSKvUatfHBbxUSkhYVIVJAS5WvaXe9KDw5kIiPeBr26h4uhE78Tyz
fpSCBbethUWd9ypTgqthDOSG+h/85T4EyxKZjyLP2c6k0zYzQa60HM2M9EfbNsbO6SfQh3hlCvnm
+B2nLIInQJ9UN1OgcWN8+5HgTnLfYQ/FfkgAQfas66TsZk5waxv1N8R4V45n+HQUbGJjDKWjl48J
omwVkHTi1CTy3kKM6aUqQX1oxhyJInNUPVyyHP/Nej7Dp+iyqAMrbIDxh2QuqdAEjrTlg6rGe9tB
8zySNZI3/lXSV8O+iEeIwWGBrMt0aKeX0Evsrn9Js2DVZDHpHWr6SkwGbfejQie71ObTmrzGcBK6
MuVlMIr+3VI9ztFCOREIe+xttNSYoRJKE7yk8djcSaHs0yQiuCGb9RrGxEGcAwUeCiRmk2luyREL
0HlMYXMz2ZMHSo9WchSAIB+ala82/r7JvWsoaYhbeZPXfiefKoBc1hhcoxr+mbHhPVJ0JAWRwIt1
nZXW1nGMR5MwRTRgHGrBwWXZ9Eq6U25tk7B810mqXZOcXWORWLVwK2gjrxOM34h0NtgvqoXusGtu
ssylBHvsUg0xOIxcpYnWcdweprmv60XFQhBsumSj/yDDFB2fOX7LDOcYNCJdYyqOdoG9rrzCneDg
aQQyLPDrIBLzi62MuswV+L0jOJUzw1fNmOEhoRUrWMWrHs0gNQEWyx5QHYXLaDvm4AS86Un11WPY
e/NI9G8jImP0cqvWzqEWKacAQ7lvE+P7SCODwk30zNbHQA/0HONxXPNcK/DAVQaQBgJp+qjmZESE
OvfblsWjYTChII0sR+cHs9KrWRO6G6ZgbajowAJC4NQn/SEH3KXAHFkOA5UiMkm2lde5FIm6LQw+
2indFgKPNXC+HsYSimjlogk0KSwvB5NvpnyytmX2rqnNY5h4B+EUHRpnzbulnygklUARJJDHoVL1
pI/4Tv86audJOsHKQOFJm6dcoYSuDnRdEPDYuqvjTkHtodJtaqallkV3XW4uaZb9oOb9OvbBQ0em
xiLmc/eqUmxG3iSDvSrNFhjtenvGK+cWUm5qNh9NEN8wRE9qUjzStnf1CuVAlq+6FP1ljrM8L8wj
jUK8mUn2o7OPAzb8WNqIyyPW1CYAMNbdTWpEWqatvVOkPMoB2m01RBMu2/wnmHHuN8ezzEA7QPWt
5+CA3L8P2Z5wnpfNIcE2jWKiBOZK47isSZ51+hVBBDW4qeZQ1OYjk9w512e9Kc1SuyCgR1TI/UhU
eAyUANmh1HGoOPcdOuLlZJEpmnq7Pi/vNWJqsio7GVbluZ6GND5Np70gUMI3Pbe0yU4Ru5Qtv0+r
FbbnIe6T51KPH7K4IHdmBqKKR7XPnpX+BsrCrkGHjhFuYdy1qnWEPXQL4ORbBtOJHm3JW6wGt3kB
zli3IrmwcyI1BlXcNz1NrpzdeDmqyEdC52ZK4QGADT54ENwbs6teWoG6K4zc2kMeZyCvtqSpL+uu
v6PF8sqJ7AE8ADNcWB9s0RVruwYNWKsEKYufOS0J+yWu2jdTPlde0h/NibFnBA197V1PxOyiyQkm
6tL5r4iwN9s3K8Voq0JxoBMcE1wxDEsb5LTyFPjRXhp0Mh2P6mYdyEehDJjPnO5MW6hrebJhju0f
NdBKzB1eAQ8rSgIEE0RvFDbPDsnNlvPfYqTainZseuIZLAal+m57CtXzeUpXVFiDoL/gyU/5m8NW
Ew1iOrfIyq3ZWDxOGKe6MrXLXg+odBNrutA1b8ZQb31kBPuo4bAqAWcPGmtsl2z0aoKYZf70rPnc
yNrbSUtjHbePQetQZRzYSncQGLWOxA2QpMuhvPHVeTOgQbZrKTdixfDZ/1vtrie1aVHYMbps740z
9Z2MwlcsA+9K3a9QEmALU+cwu4p0ojxyNnO7cQp0BOUCXnP83KPWqHiG+GAdJ3owFX5xD249NATU
YAnPRbfUnzLkrSsAysuxpms3MeZMo5rxbOTY6TvIolQ/cqBqmSMe6/m4rBodtaeVGEyX4uQB3sui
fZcaGpGJvl8nNHuFYQSJSbmru1Jdl4X5vZ2Ub5UNTLoom2seRnx1pwQEBUUxc7QotJtm8LFboL+L
x3WOZM6WKqGwSVVf9YYAmN7GwTKxznRJbHjKNTbxuaJHxA2vZ6bo+8Z/CiFebgJoNcy0QPbqtt17
KT8WonZcUeW8shKkYxXVH68yy5M9/0OvwhvsJVeQOce12rb4Jiqr/cEtm2KxiQOx6CNtW2ukX0a9
fR2R8s2QNpdgSGLy4Hz0YlLQ80eXv0RNFergwHQN2DjLoTP66cbWXiIRUFGC2DI5yrnogbKiE0D8
TD5Dz0qCbgm+2gyWTun9VynRE1iK2XD36o9ochroKtLZqbSEY7U/x2o+rSht3UOZuRlo05W4tV2L
ra7TwACmKj8t9Vp/VHLV3CC9fyDJl95vitJWozvTFN+isUEGjD2AZdRi8q4sh5Z3vEstC/XgFLEV
SfV1rZDZbln0onwKLcus6s9On98jaL1GDZgyES6TeGKIT8sgYi/zy7j0f9Sy+8+pZdL5zeD1v6hl
m5ckTl6yn/+1q+c/6t/xZfNP/hNfJuQ/JHUaWngq5BiYMTCn/okvs7R/gKKSttRUKCB4gv/JLlOE
CqLMMi0pHAhlumoAPPofepnQ/4EPm32mI9nwmrrm/P/Qy/Q/HWnK7LPFh8Z3/Ok0tERuI4XzUyR9
yX0cnDr03JaxKYBw8kcmbGpcccQShj0++aHaJy2sb0rrRhob2WVLEmhX4Rzk1hzs9EoYmyC9/e1m
/sXf+csL92/P9L9+M67vDw9kTgeLBOIGdsBwJXqm+ATny7CxfTqoM8KRX5R/HS16t+j/NKZoEAU+
thWT4gsiTwoWm2gg1h2SKKmyMXnBJc294UofHg3+YzGeZEPv0Go4YrxVyGg8dmraz4GUalUQpzai
gPziYswPbrN2ARxrplYMOCoTV/PMB7BdG1sfD0agXSmw/Vu9vk1kusX85A6Y+5ctqvjaJ2dItMuK
EjOu+/FH6Uxnz5xcyVmwKEJiTlEIZfPD8dvJW+c6xcue+TQyoet6Mb5W4txMWEiLYIyOBdLWJTt5
ci8KCB5eMFUYAolMmUBjtgPq7SBtX4xR+V7V4WuKsZwCbLxXAB1+YYKfn9vfnufs4/3N8+glloab
J0zcKM7Ojelsxti4UwF35FI3OJ71pyykqB05p89foD+9tP9+fy48tMCU+sQZtdgNMUgL5tT59orJ
WDOYNp9/hfwT4/Pv77jw81dZGXaSgDnXt81Xz6+SpWoSDSyKmnIxVufRUL5rIXr8XhBA51fU2v1n
QXTVuhjMU0dPPdWTV7sIX5ndz16ZXs9vrgOVqfTGbWg7z4pqrBq9KakkyWuldb6TTvVQ8Zda47+E
BEvPn6pPzsrX2p2n0JbIIrwo3Ubr0zu/rIxrtX3SRU4DqKvc3LHdbH6z0fwddIt20DiG2NejB7su
fsSN5o6JPDn6+Bj45PAW4HjJ6Qhh5kwDXeo04gflvTnFKw399rqsreuAAIgFt/dMcJO5TrvgSejZ
VZdAogZxoMCY0ACkKGF+Rf3jWStNXKLFzy/u/wev1PxYfnulqlqEfZohKLdjbStM/eAD78kmSBgl
OXNN9IVxd36af3tzZ2LHb1/DDgBTk1nELrCBLSlQG/hzwBzTLwaG8dHImCeN3z4/sJW2hZISu4qP
4Jq+QNErr20YXQuJMt7IxhunotUPzXIL6WDgZCcPwURWAZ5n5OWPViznO+whmWn9HS6K70pIqLaD
aWYgEjCxqqsij0+wvNYxEzoxWsmuHhWEtWglE610A3t8caxo3wL7iSd7naPUw9t6rcR4UzVyWeLi
vhQk33z+2D663hnj99v1cij1HNgJXK9n3DJFq1hr+EMJCXTLI+KTb5nYP/+qX475vz27i/XNNIxo
gjURuxixrW/ClIjhJkLWhsAmGS3ikApyIYqmGlxTrLKnHsvboo+r7WAFJAk7OdlXGowJGOs1Qae+
+QW+4Bcr7i+/mDrfnN9uQpVhNjJBG7lFacEu0tgRx2KPT/I4QLKNKrEKhn5Hza3cDJFx0wTjqbHq
Qx5QKlcg/JF+ZwzyyNSNTqDmxAuuP1CxEQc91g97g9b1gP//fqqSq2Kwr0dp7fOZfTQGbkiCT9gF
HswAqi2f3+kPHqp6scLZdYUWzifVy0N9isYWHS+MeOnUd3pZ3il4yXV6KwtiNr5AXn4wv6sX60kS
R71EfBi56BpxX2ktAndK5WSfX6UFiRSfX5b2J2biX1O8erGM2GGSlx6IYzeJiYVUYGinZXKLBzBg
xTSOGcqmKAmf57FoEYEDcP8h65RvLOMszP2wGkeCBhvEbrG4/fxXmu/o396ci0XHBHsD98eI6JuR
W9h3OT1Y+pbYCQoKjlg3tnptfXH5H139xQyrCZvOuNLzVGX+GLbagyNLN0THVFbtMvTLL4bpR8/y
YoalHjt6XcUlzVOBKKszIVjq0hPOhnDf8os3VMyf9rcbp/855JRMdwbMjZEL2gPmXXzXjcpTSGEG
F3T8qvlJ+lQHxEsbssALA81+WVZ2Sx4mgnpNJxlTyLBbhJXW7Gynd7Nw2BmgExoqI4Cq1oNN22kw
h2vDknsxCNpTDf1W84Hx6YJv+pmO1t5IJT679tCXjbetC6feRZZ+M2bljWNxupQJ6gnagEutnHZU
Pa4iJ32yvOwOzrq5MYHILou62uRKvTFbhJpT8rM1GGdqUG/tPnmxom472sYXj0X/6PFfzNRJJHBN
kt/j0vxd9BWJ5sOmKlecDISD1PZR0hGwiEUklevgB0hNgieZXpUZJU6oQR3qzuGqzE/8kx/sZbWf
LDCLHkJRgyJiek/e4P3ng2I+Ev314V5M9JLOXqTl5KthJ14La0AMoKyI1tr4jiCvKHhKUSo5mPYN
GxriBFztvkru6vJYF4KTtr5KQ+tulnGBEYsrt9DfhK4tR6IYKgWndnGDT3tBPYVkhmY1KeqSZjqz
sPziVv99j6E7F8uBJ2ZlxpQSJyKyTaQjWayU2aX3/fPb89HHX8zOQ0W9tPPyHF2tv0ZbfuOV0XNt
p9vPP167IFz9zzSpO/Mb9Ntylsghsixgc25IIjO5jfozbBJSs4KnamAU4K0/t12KQsa+xmmHYabl
RY+QiWfo8BdlmKXMZBYeVKNi+9M9+hVyZbPS79Panqko6MQUTawjpVk7yfRNqsNGJ+OGModJTdTv
XzsledOT5FRWuCqH3toDzXMLT9LRJ0i9Zj8akMKCedYoaMURjZ1K437OocKfuacHCJDGB+tknani
vxAenKwMZ7zpM9EsG6uNlhO94IXi6GjhuvtuIKaAaf6pLMa9qRVPmkgeTRyOk0ndzoi19wAU1MKf
1f+DLV7kZFJ8okRTRc7elvFJSP+gsg8fFW8nS3OTlmSxS6BLC68fgY626xhNndL0a/qeD5nA26xo
SyQzlJvSdxkjWDHIvtObnewgdIYqItvR2ZZ5SQ1Zt+D8DXjKog2wr3qhTMGwrHzO0LHdPodeRAdY
R2SUI7lD7K90LQm/9OuV+jqOk7PHkXR0ih2NlcfId3agOFynBmNQOQen4kLIW6VaCTyEwwyytqtC
UcjqcR7o1LlxTpZqHa1H+nLAuoZbIZpjJ5NjyjU14CzbTNmV+ngORQCIg7ymOD73Wf+GRQtic7CS
vdya5bQ0IKmXvKgW15qhjivx28A1P/iMjc9f2r/vWHT7YkxUyORhq025C5gIj63eugm4aoC5V1Wb
v07Ic5UhOjbMWp9/3wf7fN2+GCNtZeQUJ4h7C9h/oc8GdCO3Ra09coxZKRSpF0EH2Qcd8HvWyOJq
yMN91yONPxuxPLcyfwt69ZZgVFLHRXesaV3QmaBZKivMTRY3DjsgrKXIHXQWqiJX3iwxHgvyTR1P
ebdj9bGjqu7zeDxt3BVd76pcZRGo8TKl5ArTbSkRpHx+uX9fO8Dd/TkjjMMosTYx5XiBjZo2oqA6
1O196lC+IE61aBVz9fk3fbBHg6/351chXqSyUFo53Tf/e1IEB8nX6lZOsyd8C4rytS20k5maaCJb
nHXDlR+3W/ZRW9FrBECzhjXmfRNb7ue/z993M7pzsWnyUczSJCq4cg1HO/jmfVWyXWAiw/T01SHq
o9t7sWXisBCNE7GBbtnY20JP3wLADOgdxmXfapgwzK9e24+Wjotdk24mOst0SUihPnES1JZSmofG
VP7D1+RiixFEDcEHLQuHbisH1EBkAtYNODb1YJiEP3rjw+cPRbugqP97ibrYIbSgWU0Fx7yrmwQi
2pZyNkb7aJjDutM72N36cPQ89cbo1ZDRaVFNy9Jz0ponh0PkYtAKKIzqRtfJaAnbTWnbP4NJEKuT
8Ld1JjBaNjh4AFsR5Mhjt0h36weyn5hvsZGeUi2WnLoGXkjlAQrXwWsG/BOO9aP1+qPdDAlK+Q5l
7UCjxj6U8biJjZHIhPHB13QcSUQEKXXFfG12yLPpD4y+ckOt+dqvtFlKKt8nVqGpMoJF7hcbcLEA
Q3v1KDGF2thwWITVPcQL3G2kYJtduxQmdDsmuW95i8Yi8QLUCaV+o4wVrvl4eswyLA2hHhzsxlka
cX5nCHO2/J1I0lv6BlZb0N6nRGn2g+qdUN6y0I+sDkHbnYLQINWmPTuhdsDZveoI+h4LY98q3CBc
3hYSEDsX1dbOw+tc8qO1MwFk6RqWfVRMo3kvA/8beJc1DR261rVyAn7ULUw7rtd2pdY7i322ho2h
ZXkp7PYaIMxDmcx1TpZzVTrz0ntFPMuePOnD1JJ/KInrAp/60OTFLehXmiX+W0JPLdVjsqmt5JV2
zboL2W202MNBtbh4xq/gVpG7LXewNZZ+aYBgt3ZhG5OMBBGbeMOide7mpYvlY+bGXZXsIiCOxZRp
a8yClG7MqCXIqJgaiuj2jeJPv5Z4n1ZSgflJa5iUG7kADVEunaTao3k+qB5xPEGtQ1YnvFAtVo1i
3VCFcjDNZ1/FRnwwtsXFiuQ0Wuk5ZZ27dhCvkly5Y5NzlF3zxUSozUPrf5+4dHGxBniclSjh60zM
lJGW6ZiC6cRvW+LaXJS4dFKYRVYX7XMDQTH+rM+H+ocL7bzi/7YZhVE8BE0y5K4ZFZuGKmsrwjtv
qN5jj1E9DeT2zplPYbxz4uZbYVdvUQmUw062sIfWOdYlLUWbopffpvYJ7tbadhgIpO9trSj6Cbj6
dqzyZ5DjONabo41Or9FA8Iy1QAVRH+dFVWczWNoKkix7n/Ct4LYPFYTS0X+tVePx8wudU2z+dn/t
i/vbl4bVjKrKrls3MBYGV+AP3KxsSMtr0XAoXffAFelLI/cz0uhUN66DktZsckyGQsE9kS7n3UET
dJxWrRZyAEkn62IGSkwp9CVhP5lBSm0sobhg1W+f/9ofdEN0e34df3s+Bt5pC4Vo4voDPAjFXJgS
Ri2149NENhpMBcyKaxRjqzlgN8/hDQxzq+mqHeS+Uux3hydlYaMUzpkSF1FUz4RzrtMB2lferwyy
KIt8K5uHSAldfNLteAjjM0I+qHt0Grx2qXmS2EvHlUm78xXnxsIcM5TfWn8AH+SQgKx8sTX58FIv
9gKJB3DMB/DhZhVIAdBYslsjWzg1cb3VnfshOCdde5XHuEZnSYVM1gntNFSmS8XbyrFEO+YOoMqs
8H0ktS0P9nYcY7uU0FZwTeA2m4EqwAtJzej3jCVmEmYv0H45Te/KxgQ3PmXZbSR+xtrtWJ8jgENU
PDjwOsHh8+dpfbSTvtiLiCrwHQUdoJv1xnWbGkBybePNo3CGL5OMT9RstMtBB6YrRUs2s+YlDv1N
TaLauqRmFYRoP7RJLjXOjFiTWVAR5Z0GKBAtqSPLuFKIhptb9IS7WpFxnObKSl6nNI+azq280oVM
tK3yjjqLd07JCrQLb+1E1X2k4nzoyepBaMd4ID1Me/TVdFVA6Up988R50x3i8lmzesrtwy4KVaSB
WvfKHg4NXcFetQYi0p6QAXwTFbVNSXCPLFBpdf2qVrpDF3Z3KdqMsvAOaGM2VdVvfv2Qk4Ce8aGZ
k7GdfVUpu8ix+NcuxrrYLyHEBB05GqjmzPYq6NLHwKgeMVTgkOyXYYlFaj6SzS0/m4U6HCwge+37
5w/6g+XCuthBOSUbzgpchWvl1m2p5jsdtozU+68Gy99nM3ExbftZpcLRGDOapAFHZmBj/fjFR88T
4t8WoouzXhL1BM7JiolyJNAHu+MiSwfwNdWqilj6P789H5TLYHz/Oa+1qdQMrXVitxTtrhwkOO+i
X9QdrI4W/ZDh9WiCM/2+EMVD5Vf3OvWd2Na32OmGRWzIb0ms3nigyYmTX84M6rxIj17nMEFHD8hL
ljlhB0UEiGdsNx3aTUk36otF84Nna1+8V+Ruh6xZ/O4ieCjVayrMOwJCvrj9H7RhcDD8eWcys7Hr
UtQEaPXPBnqldV/j8IaUQBqAdFbYyHcYqB5DCzvQpG+0JtqmdX6Ms+6nk2uc57Tt7Hb9/Dl9cKmz
SOP35ScfyEgcCKQhzyLBWtLeRqZ2nRTm+MXna/M9+8vbJi/eNt0aOQqkNAwjyBNbr9E2omi39Zhv
LbIGIjo1spHRoom9a5IEnzt//Pn5lWnm379ZzP/9t5UViUcip5z33BhSdrkIQ41x2iYFDQGUwZu4
aZ8IilqTAKEDTo0frL67t6Jwp2GaogZZfHEHPhpuFwtCq6aVioeeujFVzWUu8l1ltLsiMe4B5H3R
//ngAPwrpOm3S427cID3xWLYzum0VvAw+Z2FWmxW7qrKC6ymr/LFPmgc6PJimzWKhiTyfkCKQknN
NsdboFKLZD4JKMqqk2ioe2tT1MO+NRUgmXb7mo72dur8fUq7jrhKATGzWwELfW/UcGKngwslKmnl
ZmpE3hZNXQSPOhbsmWml6rO+S+QrK05386pX+lTREctjT2AmyJZzA9Mqmyu4K5S0lWnHXi7jqMeB
KunZxj4B/Fk4YYwFyk/WqVbsY7qFJUVEI2TfoDRPyJkX5ICvtdSkwJbuyAb5YqSL+R3/27s/D7rf
HkszqSINUjVxlX7YJG26VGV/bLEZr1NbTVa10bzWGsdC3brp1OIR6RonIAQPnZA3Rm4/DFIhDnpA
VNBCCl1UFmg7A0aNM1BAGn2xKUwAEHFaH7OJ3ssgkC+gXslIFjJpfsgSAlxQ3MLGYH8BISGpH3g5
zkVub2Ppu4bpka8VvvgEYleDfJz//9H03mMbtbToqUc6g9tGw7av8M7XUEKiDEtPfphCfV8Knr/j
a7dBSTY46zqK9CtH9ocwC3afj2B9HiJ/u3+XI9gjyAAbGLpW5M5tQfPCU+KnREOrIfL6vtMsuBEE
DsKw8Mf20DoIfBJtThDQ5Sq0u+sq9+8jFLlId3bJNJ4jldqGVd3Yg3PAPkhkV/efLRniYrlTq7LF
zMB2wOCAzMloKwBbZLg0Pr8VH8xl8mISGYO2KdGMxi7yyEKcCjznn3/wRzPHxe+NznNQfJMPrstH
CYWwDiYkuCe/dB396T/7iovV1DPh5rFbit0hgqlw0wXPfnudY7Xr0y8G2kd352JFjWPb1NR8/gZh
kqaZgm+orj7/5T+YvX9t838bwvqkA+3wuD/mkCwNjhS2syuGb3ZbfbE8/NLw/eUlty4WSEEolwpG
PXfz1lppNdM2dG36Js17mXtrYSRuQmFEROFJKfRnqTjnjHDyhnOEMk4vJPSIpU0vlHhTbdqORut6
Plnxn1/9R0UL66IoUtSlDt+CHbYHTg0Es0kWKySBvj/QJjxY5BQuWqVEcw/yIu0Ryn3xvR+8lr/q
lr/ddjNGB9oYSjZ3rbZztHSWRzeZkT6oYXK2qSt2c3iSEVbXpLRfh75COgnerkZ9DpX4DoLwppsA
PpfUUr74jT4o31gXc7nnZPijCnqqJGKfNVmea607ZB1IHfyrNJ9BhC70GQBj169YTL7ok3x0Hy5m
wKQtUtPHAOFqFUmlkbUF6PFjMn0a8YSchFL7YhrQP9imzYHCvy9VlrDAtxKc5JbceGhoGPPy7DAV
wXcwa3PIm7I2+7RdY+qFOKXtBO9EUmLFjuqKZI70xkzjc6iVh4CelFNbp8mm99nn4z1gsK+2Uh+c
ra2LycoHc4VumBwFx2jB5wwb8KvnSamOYsThECfh3hrxWifG++cP3bQ/mFnExVMHD9/k2ux8yULv
AFhvX8xg+VB5ibQyXZYavG1qm3FAjGBdMHXOJWVlSm68SNlGyKy2SgL1GXOCRQvKVpZVNt1ZplyS
WOjDyQXToVrdQokDmqS56U5W+OCk3Xoo80Uzm26D1PmZo3lctl73HtcgOgngA+qn9QiyYr+kzhbB
e4kI9G7G4WRHir5uvAaLcjmM5EZM7mCb3/UqAYfXfWeeuNfnmngXaayUow0qPNQeQoETSomrDTSO
nWaZ6wLLLmBGTB9NHvwgkY4Vvq92YUcI7lgVx4AyWmtiFFZBZ8emtw/ZP817aSw3rlmou0rTvgdG
DdyNOzQIyj3zELVkdVKicaX7DM1KyyHCK6QjJnm717SBaHXih2VnLrvRr8hHLH/2YXpWSKxrg8zY
eBSiBiu9pU2JvjmJH6vax7E0AfqBjlsKij7lyTfCHXogezt24oRb8wdQ8Bu2mbg6i0JsFeFvlZzq
e5D6Oy8dj6ZjH22PzWINvqgfZ75Qq7fLCZP10sm9W9sKboJphHkvqCalwT62ErcPxEoU47XMegfT
hXpr2t23WU07oOQQFcYkdSSKpai/F03xSETCU9FlAImAIi19E2C6V123Qf0kKiydGN7Jb6JS6k3O
c1sNmzzqHwtGOqDVDemcjxUBMLBqq/syGmPa++YPvBegIWfXp+iC81jrV7Flxgui2M4xxggDpxG+
EwqfLIs1trIUaQeaghGnK2I/qkVWTp2xpgE9Dd6tANS/0egw193scrKmrafBbFOVYG+mznmiqYAk
6SW2vG2pU2VKBlA5soquxxA5UiZTnMhklJC9cz+kxo/Mn8K1gX1+MWnyqk3jrZ20V7QmaPjH3jog
GHpVouc2hu5bZzg/JF0Gsq92fgxcImNv3siu3M7q0rz31qXanbIIVQp9dLdI5e04RW/2SP8G9BAJ
nf06mrBycieRP7T0kCzV2eqVT1Yc00/tJ26t1yeUosoiHKdXW4F+lHdnJyc/wteK1VQIjMrCv0ls
H3oSHlhsj5q/ou6Phb9VjiVKCFGPBSCr2k0hJPWom+a9nV36q7oz3UzouwYZUtt1uIbxPq4IhDxk
tvo0ksbE84K6we8bU4cjbn4DyGqJkXZlkZEObMd/iXSMjO2TUcl7w2mgzDK2cj9592oFIWiTrsze
eekF+iY7De8mo+1Xspm2YUJNu216e+PoPMzJGB8yzwBHr8avhSmDlahLbUWv8ikedcCkGKr0LIVW
ZUeUEAegwsapSwcfBg7Z6k6O0plJ20jBkXHggFapRo9NQakQcbrGKal1dFfNE3D5WXEf6+0LUtKf
ppd8x2d/a2sZIEOwzmQDbgMtWckofefQ9ZJn1baKQyygJC4U2njAwbPrveA7zTPgVGJmhyrPdtaQ
CpPd9UVQot/2zqhAljlkc2hr+lrvHeSFg3grupE0T2QCGKjKhYMzsZOANpvCeVdHQI9OtJtsjcpm
imE/TZ7mZYqz1h6gxUmhNUUv66XkU0GCbQJQmdiuQq5HnWbHJSk9LfPC/M3+BLNP74/kS621Klzj
Ij13rbFTuhCakvEghLiHfYvRPw7mhB1Mz7oo3/RBfA87+6pGe2Kgrpn76aJu7mhi3SDsOM1Lg5DA
M00xLVoPL7FekM7N/c0LDFKpXXFGLSmU6kX4bYjAuA/+ziZA2FTSt1hj1pfEgCY5U70FeoJ18NVT
kZINyOiWVSRgJanx0YbARFE0oBU7oHTGcJ6YxHRBTIPcAmerrWdFqv1ck5hFEl7J4uPFN3NPyEjj
k+4BxaXzipvN2BVBcCr6wjlyBNwYwYC9SxKVxA616dI1RZV2WU72G0nW1xnPGbDOKaXz2KhYuhsJ
ERUgDs0JRCSHhu7tr88MB4XCgHVVptFhBL0//w++gnNZta2DAXgBP7e+hO/yvZ3fjiKU7CvpyszD
qGyh0ViZedVqzMgRqPJSfSy02XXTAVHVAWms46G4K+kpOdDiCW1lngeS1xr7vBueUa7eoeK+Kpx6
iRfkkRL5UquNu/kj+5GopdFJsdlHYqmgDVr4SvHfnJ3HbuPc2mZvpdFzAsyhgZ4oUpItJzlOCNtV
Zs6ZV9+L/nvgw2NKQE0+4FSdEvPeb3rWs0W3D2ZrXAHrZ9Wh4eup/fvYMsrc0RJUeaC9/VyV1r2h
6ScKnu9OK1xHFUyh8wHITPahTVKn1qXMkQdIzrUm2Phsa6HWIuTu9hbNmn87xCR3Yh5K5fahPCdN
Q7zeY4SKN7eBtxpzDRfys7kioDqpMqKZhBdZE8YOVXqT9cWfxO1vwBDdxWK+c0Jn27TR0pHLvddG
V5YrbM5f20z0pk5SKzMK6hRXqxRPHvTD40STHl68pplno05So8CLs1FeySwIcIwF0+tscIO7Rl32
XBu4lowxkcqEa07EqNVsyX6F5oBxbBqL8ibWMCuhzoV03LxQgjBnwmN1PNMfSdO4G6g0DRK7jptD
5LQnPzVT1hTn2JbBS9WEjzHz9Q3Tgbz/1p3itU9joMku8GpE8qM4qJ95rO6HcZbBjI7iAB9eV9+U
rD2JRbEz/Og0elJjO7xG4Punj+Jt25gu/k74Ig3ROE/KjumreKLJ7c0go7e1UrzW2FARzTV2A7N8
KbnZTsTSZoktW8HYnHCyMpzBkuY2zqtrKzEPgaMdkxAxdqeFd4iYl2WhfLqJw34usQBJKtzrMeqV
KFJHLDh6Gh9SvdBo4dbSIvTibmkMVAMLEfMZnSVQNostNKVbqSH0HTfjbiB2ojYI4QbosHAVGvIr
/vNXSuKyS3h7xIbA5zLpwVAiAKs5UqwuuSsx55Dk5vj9tyHRbi4YtBWT6qHN4eoGsvp2/rWVxqTr
l5LA92DpjweZV36kC5UcATjHJ6DoAE4KOHt668q6GeuZYQETra5tvK4WkfugUensrepCyjmX86uT
nJNtpyxNfKbsWM2WJeP6CvGUaeJVpWwUnp5gPMfdcSz7nb/cmRxXnaSeWUQNEsv5yO7EvzJzrZYu
gZKiJi+6wCXLS2vQ3Pc6SR47VP2QCEfDBqxx6eSDNSdOAKLam6w/0ZZoNXfb9dgb/Q4guyOLPv6j
y0A51BR+zl/s7FI4WdKdVMwlWK+RjZvrwRM/Hc3HFVvfpB2+T8FGziHrFI+G8KUjATp/TGXMVn97
nyZrfGU6qQTVOrI1J3/KLP85xlV5gad5htBbVoGyqbYOaDKSVFszxL3ZtsDeHXAhCehVud3WAvcB
/vdjEjsdKQ4ztO1QMKbUVYwpFcGpLptrRFYxf1LiczoIS6r/1wCgscZqM6KS+tGFywW+PNzAp0b3
7bykQ/qgopw7f5Fz7Z7vAZgfHw1xSVO5ch3bifgV5CeUnehcsyUj0cEIaew2sNy22qBteH97EjVA
b6wMp388+mSriRXLwIe5jO3Mjfa8zby597H4lbt3ueMw5LrRiPoGPmN0wYIIs4fh+TK6sM/NFcqV
6V6khl1parlvpzGyKA1yfJN0ykrwgw9S0Y8qt5IVC9xraikvZhrtgx4PPnJzSnpS+AFDe4Nm6SlB
zNMMKn2ywECFRttG8/DfHcjH2rL+Owj4Lp+/Xd+S6l/eyG+h84+H5XjAF+jGubacgw+Qml3sZOBw
cEFJw6dQlQA4ozZIgXHppOYLh9e1qs2HQqu2aVpB1B9KUnVjZDv0JP8Rk/CILVwIWhfOcCZ0+P6U
fpwgJKM0DbvQ5Y5a12Js2oIUf56/+Jn1Tpmsr63WdF1MzcWOxPCm1fSMeWvweKZvF2a4EbtLQgR1
pmSpTBZW12u8jElq18ZU5IYSBCT4pjyWbsisAj4gLTNFFtD+XmkfezNZiYkSIDxUsYKkO4o7J+gq
YvHE+kA+jkNOWj5EGIuFQ9pCNZFO1KvXGUKNRet328Ast7jHXMUeyNBRr6PFRyPV15GCG6glKBhH
xy8B5giqke21KnlqnOQxsrw92EdqyEV3YRn4vou/vVmTZd5wVC8dPAbKU+XaLRHfPqpyvzXl7ARK
hQxm08rH2kw3ELRIOrpVi5g30u/5U0FQDgWWl95Rh0MzpLDbMEKkVyvpt/x13piAEyPGLYV1UShr
cZQyy8cSv08dP4fwSTSyC3vVTN/wW9fz4+VDP+DwpfLycbqNfByMT7LdYzyAyDc2umdcaCrN7UXK
ZF9QhwS2ohVC08m0v3nAVKemXbt6ixWWl1YLXei7gzYwJt8oLPg4VV15qiJcOPr/jLj98qjkSVaQ
+LTFrVz17R6Lo1WTY4oU5PGjnAtUrcC1uxKlEVqPLqFGnDaHtB15OgFFWAUeE9XWHNvV0DUwbFSK
hUyLOZCCux6yFIDNF/Ck4pLhKLsF0RKiCvQJ2eoOnUBSRXQS5YpufAt3a4hMklJNXMLSHZZuVT6h
Ef0qcEvbRuqwAc21d6/KAZOqlmHyJAivi4FHgdcL7JVWc5eWEj3wT1eGSgblGuY2VV6qKnqMGjFf
4c26aRQIO3FHGd2njBBLBYYaeQ/tufwIteqjExAF9OCXF03nnPpaWlPnRCLW2IKfH1Md91qx3isC
g2ySL1c2KPsD7dd9FIJczuTgjQGy/RBiW64ApNOwUhGH+wAO7dqMQz7PgeIRTSwMTI2GGq+zFODq
xiXDAcogbNyyegListNzJV0kcv+l0AZYKV1xb6jdHuxwC+Io0Dgqo8ASfm+rsmLy2kkYp3L7vtqy
PgZDfcC84W8meD7QFnigpvWuJ5L7MEgUm7JMvA4ASoMRG1v3aimvfYzXj4HvEsLXjkL+Bya3tOI9
FLadJAzbVNKTtdJUx8iS4QOVn3gCQHWKdgjzP4TeeKqUNF0EUZSvMLj5bEPgpDIBRoUvd9EwChgy
DKlJjS2xsnmhe2ojH2d70PKZ2Z1Q3iYPqkTz3GkNnFiZfTw2XogxSG7tErn7HJjGXAnwj5ZdVb+U
GDTVVXyyuvJJN3LbgbG4bHX3vVRzAZCr/96rgbBQO/8hAFOueOWnF76PgAkzZ5+SXDZRGds5Sjyw
FmGbBykepE2M7aQ4Vi+ye5yQdkXoflY8faznwztKqqfAMUGzGWB4SpPXNkp8Ci0kkmBtI6pDxrYw
8yuTGsUyc71ns/ZSwEOD3Yrkcwkxu0cEV4GtbbMXtR+n28viusMdlieQNODt3L96jlN9qiASG4YD
5aNtFOBcU7m72qseoVwyollSCB2rIHhSfNB7yJYxJc6myK/z1rrnpbpFbSgv5K68ha587QXtuyaL
S9ztdihwMZb22r1XxjB8G+yd2GGuYiwUCEf3njU6JFqrsmhux3/itOh0GAZZGz1Et1YwtGUKNREa
7Rq1Wr5rBQEGl0fLo+dTDFRKtUMMksoJpaPJnJTfVf5yHDAMM6YVR6uFnIGbBaTt6yjJEWT19yh9
spWPOYkCRBgexk0i8lXAjmo3ZSH9hUS/KrvoYJo67nBm+OLm7d/eIlKit2rTwV6UQg4pGz0BAgW3
YT+MhJ3WRDekh2t94F/5Vr1r5dY+HynMJPQjJudnQm8OnFmLRbZdxMIdvZL7vpGuSgdyPJjkmmeg
wDnRdf/C4WZinu9Rvh/bjhOXRmBhJGG3LPd+rr1KfXB3/krmfnpSmnAMdeg6AVFzGEt3IrO8vH7K
hd+eSezkMev5cdoKcHZXHrv/cdEvjMS58yMGhvNVUlSX4uu5Q0xCNtQcjI93TMkNTMFQR1+Furv0
Jfmq1Y1miXYloLpjLIRKucePPlvWifg2BP6to9e3gqJf80l+GH6AdaKUwqbC5NQJ0XEEMqA8KQ+2
yJyp4Up4TVIkY2f5lL3cuXB75l6iSRQooeLuKwrQdlJlOuS04QPcbr9oxPZBa4YSrz+0/DnTlHja
qNWF8Hnuhk2iMDf3vEKUBbxuxeYpl917sasPhFtUwaT66d/eqUkmLYpqzR4J9ABLwRsXWEYsXiJS
zCTMUxKUA2DbpcXq2yXPBD0Ea3hSnZwkvFBjmbk9U56TpZa9qkqRb3u5eXQz6VGLcLNjQ2Aw8cJI
4MwlTClLDgU0tWdqxNabbD96adLzOxWpcSHO/laG/hK8fesPf351HsoKFbMSyuZacGBnpqxWyls4
yzdhStVe9gHDiF0aLX0Pqy4CgzspCw6qyuSdReQVoqvQeo+cRFeqNb4HW8+X7vrAvQ0ySJSN9dRX
b42FWDjLAsY+zIVTurbZlTuz7mzfqK+auiBqLFNvk41bCU0JZM3DjZpWmLkIex0LGdixD21NhoUU
6l4ypGcVkkundTv20ltH0551hA9Z3Y+7YYr/kFnvtNQ4NZFz16v603hWZhgRa+oDrmjFmwtCuYBC
voh760nkXNkR33QBhDVSKyjp0mjjjl4phgugKtcaLkRox+S1hJJ50+qphQBVe0OfhTTZjGIUb+la
7MrooAYoe0sgVmEZHLpSOliDkd4IlfVixHn3YFnOE73eB0FOgRnVsIX/UWv/PaT84zHi51CbJjpi
e2g8ULHRDrfvJVnj7vw3OvcWjn/+4+dpWVa4LYoeU+DZvhpwFMKu/rnMhejfFprvatCPA2CFGTRW
gLm8JdZ3vSmuEk89lZWwErAhOn8Nc2nSd5n2xzEQ5bhyFbbcI1V+j7pi7eTmJsadkDmM4ToYFGDK
NZl7mtuj3ZRqeRcKwXN3b7KKOnICnjyjrCOZ8p3MN5wU+ksVZBdWobnRs+8L/nFh8PQiHHYz365A
yBNppg6tZySDRv9l1GwPDjBQL/f+KhI+jTXxe8JQAXCl60QcjgWUbZbFsFlYMivwAsfbx6iq6Ba3
F16emULJd4H6x+kJVub00Iw92wi1p6Zr7cEN8Vjx1lqTr9NK+rfDTOlDNYMuUl0wjdK31k4VwA1Q
kk0oPfWUfVonvLBizuzDUyiQ5Sk106yJZ1eh9zdU64/xUEYv7bJE01eCEu8R6m1dM75wvO/b9MsK
PYUC9YWqJ01muXYjAZVTcyDKyDuYLV4FlrGFJ34yg2YvZIq6chUe7vmvZSbSmzKC6g7Xc8dzPSDJ
WAt7ZXavCebtv/32ZDWBTQCeXwtYTUr1U6sz5ouCS0LJuaaLOInx3KYyAInxfLAHtnESO7YqPX51
0F46rAfrEGib7ny2bXJKU4ADaXpPfY30o/UvtRRnyj7iJFKzhsgCnM+LSPZ5CMPsxklh5eY5tYYy
2Qx+34KcDy8N0818XeJkcakbx7MKI/JQVWOcnDbxG1MUOpTzUS8ngDBG7PVvj20SqAUS71zZZJ4N
BL2BuRirq5qx1vM/PldKFidFrKStTaFnD6NJ5ijLAflA6Bh3LiMKLG/LrEEiif5kjM91Oyvle6Oz
EGyHjC11Hpa8ersRzeGvR0mhz4ZVkxo3IfVP7FcvbB+/fxDSlGajQC22pEB17VgQtwREN8yeXFi5
Ziq8kjW+ST9XSKWVgioRXNsvcTSwQot8NzG2sVdsm6b+yomLLEd9DnXpFI720Zkg3iRZ96ab0YfP
SIarmvCTYwj19GlU/QpSwsLJShW2e3qQHQdivYP5Y/Wu9f6uxmpKHqTHHCsgr8A7EM+Yd9OIVlk6
3JcJBqwo45Mi3UW6u7fgO2HMRBNWx0WMUOf80/59R5SmaJ206+VaMVld0ihL17mWPkm9gjOsmF2o
Sv7+VUj/ReooJR3UJG+TrN+KhfenUHR0Wove82+jzHg4fxUza400hXTE9NRMBlxc2x2tWuS8XDpp
SRCcXH8HwA331mCcmT0hrOTnoWgggRfGmo//n7IDaYrlcIrAUD1ZRwNihfs2wDuC4T8mQqE0n7/E
uQc1WcuqRgm93tJCTAzonaLlfUjJejsUsOd///cMSrImq1frWE5p6TXd3K7cd9XwGPvFh8ZMHrOE
F8KjuUNMli3F7ctBGZLQbmqsd4MWAy6KCuhqs86/tEfPLQ6TxQszFR8gA8l5I9fHKFFx8qxjbdH7
ygfK6LUR6m9OPqqfcGlllt1PyvvErL/qnLmNrsMr4vzdnHnrvydKfqwjyMAlrVaLgDF/qnQdQ95M
hQgbj7lPJb2vmKU9f5yZUFqacoZG3alaMMxmB3q5qTxl25lwryBI9UyGgnNIqyuHNkyviyc9ZI5D
94LN+UP/vrlKU+CQHHdWAL0eiVxfQ5NX14pxHMPZwHl2lF1ayxf2oxlRsvRfHIKmt6hvdTj4DCR3
NNrcaiUWRwHbHv22UweWyXjnenjNPBbm/8eSf3b/x/2b3v5PVPe/kjq+TX26yf/3f89d3SQyKhVZ
bTSZBwjVb115R7cr0Y5LYE42mIItq7i/oG+fO9AkSlJqt0+I9uE1Zd5NGiXI3I/ZUAO3dPdjC1Nh
aOP8A5v5NMzJCtIakjSUtezatVK/y0VyEuDOn//pmZiB7Ok/903JBQwVSJJrD2HlvmVwZtdmUjz0
eoZLm+9t6KCvisz7y3hiyJCAep2pEfSXagDv54l/NS+O15GpeVhtaH8LA/MQUcLiAEb5OGxwYY2e
mWiQpjJkHP4sPZc5y8ArwYcKmLm5zacYW1eNyHxT3hxGv5mhNf8y3LENCqBdnr/Gi/F13HnP36r/
+TT/O42QpnJlz4GLnll0kRFk36dDsxnDKq1LQcflkp3U+qZw+I5MCZJdjKeEYSZrSdGXYhg+ti7+
Ho0hKFAzqmfVB0c89FF+G1fwAPBuULFkI+IUg2VvqLdc5irzs26dJIx/CwJOIRZ2AcvA1Le6gqGW
hAAEEwOlXmLNwOjuANTLMHDzNPEDLkt9lw8VVmmmfM3w1JXkpye3yg8aUg2GguE04l5chsGKLV5d
GGJ6MlqdOo16crBPXQtNt08CCReJd0EHH2e2u7xPHgUFHkOf54eksGw1jr/wxlm0Hj4jfv+Cg8ez
S32QyQ5CTR4ILw/mI7g10oWoN2Zl2F5m4vbV3+LjGAAYwTZVdE5x323A5aFedbedrFJQEFaZlizN
pEWjqq/gF+vAhhi2z3iSUT18wBuwHaheKo4NDRWtReuKq1bGZV1gFM4QTeYb87E5wpBhE/T3bU2n
rc+Se/zRnny3OsS+tRV5LIZu2mkh4p0iHlzdWPu4gLOxsZ3EhJBao2500VtLrrEUJP2qrIEW5t31
WCcTQ36hiA8j+CgRhCNU8ZvMi79c3XsSq3rdNlq3GHQwrBIT6WOU64CFVMx8kzKkMdZNEC9sIJAf
6ja+yWTzz/iaWonzOnCLqyB5Gec9BjM8NIH8nQNFTDY3QbsrHO0r98Wt2QxrIaz2rdYf6lr4EzAF
WxtOu8mVcifm+JeEcHDBv8rYGrdwLYy1lzzWzDGJ96XT7cfrd2C9YP2CEtlgCxAP411Wm/BVNw5p
iDIY9psZajvt0Tf9TWgxBh35/hof7E0QlK96rr4JmQ4Zr3o//4H9XhagBvmfS5FThC2TUS6lTUaT
cFLbmEnDLY7wp1duy0Q8lk5/V4i+d+GD/p4J+uV7NiYhh1+nIo7aORFu0uJooKVLVR12QTOiloTa
1hRxnbbFFyzzJf1rEtCmKK8M04XKggmeJyBCid1CYExcW0nMQBhmuudb9leN6y4Lg1XAyarP8X84
MeM4eJhuFAdr6rzOtReN8cxnWYUhlVJ1qmGbyOGLham5LVf6H8NpDnWHnqCrL8g35wKOKd/A6Svf
FDG7tk2/PTIlbywClFBEHPVTmZfrscyjxXxBTZDeZoj5cKa7lKvMbGBT8kGDODtwtYbkjM8sIQ9t
W+HCSzP302Mc9zNe6xKcoIKaARFNvW0ZtYFcdCEUnPvpMRr+8dMOLr9BRhZiG+DuscGjyon86sKe
PoYjv717kzBlGER4DIhd8Vl0t5EQbmMl//z3nx+v6ce557qe+6ETEZwgDlEFdTsCBjAOvBC9zsQ+
UxF2gOxAj2J+vqcThFmre5tq+BYq/h3EELwi9XXKjNT5ZUEfv//fbtUkRFGqthOtlhkgIy0eKWq/
iDAc2d9PZeI+DrXxkJLcx5G5l6rhFDKpFNTKSlLqV89oHoQi3eau9hfW760KywxP3AajcPfeUmRn
he7wseefLExB+0B3csV8FujLKtooZfxaQe/rA0b9crV+C2sHKFwAFaQ8DVb7SbMZIz5L2w8y+2+T
XfcyA/1O+ogWI902EpyFQSGJxKSxe1ZYVyoLJUxp4omrqTdjYbWqwmXrdOjzI+vZVapbkQ2qTxj3
btrh6Ek54wk69dDGWYHE/afCoaRNbmarpInBjuDbSU+zM8iRbEqxf+GLmYsmpxpxUfRDK3L5Gusa
37ICTY2PEaMqGvteGj7zjhEhsfEE1JHijvm050BSyk2NU4vCpoyllpkvx5vuhc5mdGUsg2TlSEgM
k+ZCJjvzTU8l5nHZFIXf8OJ2efFk1u2ftE8upFUzX/RUII7Dj6wLBjCJOkSknnh7fNVWieN9nP8M
tHFX+uUzmArBAz/oCczIAkKnsdmB/yStUS39Vj40MkOqvRO91Iq4C/vQ7vX+MaXyhX0IBIg8XnsB
nlLjgGhaDIvOxApRU/+MYen4uWRB/ZqY8Tub4BLpqrxA8Tc2WIhILOcKm6F9qlIlB4ys5t2SkTwD
eof4OG78eoMTHK2IrDCu4TNuEwtf8dSiSwys+E8JrmQhMYLrCck2dDT+Cs0HbRYmTYCdU358Fyzn
dP7+zCTuU1V62WEk0ojUcRil8rDTZDvupBeoffvY0p5aTb00sTvTTUAF/J9rq2n0oRqmCmlAkW8Y
Gn8dr1z1uluzZ0yocMUaWYK3UYmxxYuDkNLc6zVJAjvFjOlQda6dZEATGbm5U0q0LX36YNT1UsyE
r8RHvijKtlpjtsvsta8ClhT9jRYNfzS/upCLzZ3HZAHxxCExgZu4thj76ybTtzCcvsPH84/xu2v+
22s+iQIbIRXSlvl1O28ZJgWyfwVl5wa/ikdXwfMu0R/w8MWYSXgsI7Eli+lpTeQjN6lRDx25U0+8
SzUYlpS6PX9O8kz9S58EimRN3ujDzmYdZ++DWN4wAROshzTdU9vb+INzsuToqe7bV92Vrtsq3VvE
545WbDI/eM3ZHIw23QZiYe36plkNJV6YSZnbJYxGVejFRW1VARO5SIXdonS2mtR9Xjj1uWVjik9T
8UzoxL4QtrgUoJAud0rvfimW+Mcp8+4Kfuw+9JTXUslXZmsu0pz3xTCbtUnC4nu6HRk1npCFgedT
4jMzgxAzcVdRnNuVVb3VQ36FAzu9SJltKxnMDkf7/N2ztHvJ+korqt15HN9VefreBMVO4o5VunOo
PPwARVwwmUQtr/3A+Vvjz9E6JcivUYFe2uO9UwmrgRx81KoPC95K343SOmpMA1lu+icAmSIlyY2f
ibfSgDS00k+hIgcrVjdbcaud63Q3Mlg3tHXAjczbNMV7V1WPMSnGqiCZS0OT4QlKN4yODnioJEGQ
L4RexcBQrfpFq2uviZweI7EcHsvKesortoqhwRiMDW6HJzgK8vhqjPvdCtSk2+NbjP6Nse72WOvm
0UGJvrQ0GbuDyC8xzGzzhSo7PQtg8nd8icS66TFVjF5DrbvxyM/RcckPqSNdo2z6gN6NhqTpnlPT
3+VJ8RWN0bpbGVeJKhNEEKkPg/seRxFfuy//HVeBhsdBh34jj8Ee18tUykeYG90KhDzX3F6nlf+s
sIiD66OLhnNmK6UvBdiBpaKqSLQJoBpZQPBVPkZqLG460tE6xlp0TC/bl9z1rvPEu6KHRQLfHUul
BmLDwF/e7sa0fCx5OX76XEZQikX1ofHx2M1gG8MBp6sCucgAl2xg7+n4x7zI2aDq65Z8owc0vmgY
9TUdeVMJISOoUALM/A2Qsrwc3sLMu4qC7FHt8CEyBP7PoJXzxXi8EGbaOh8bLq6v3CQp2txKvMGu
+NNjssVrs41Ox8bKzQ9dYKpIk9cpLuGjhmFcoDPBzReGioI80OX8vZCNDVHIc+BV3PfGXVfILKgH
m4vKal8rv1HWTqZhjhqqOz1AvyhnzxUqAs+LhoWSSjey2eIfEoLmldYBe6sfjPbkrbxDNYZVaEuU
k6Os5lqTEDeMducqgrUUFapouAwwh4+yFyImV+n6grPqlKzfYRDHm1hflUmxHpV8sNIRzkeHcY2J
ZONZNztIRRn/ybLkNVYwgKU77IFwDq+kGuCDHCd7CFt3oikeJYLMpT9YOwOyPuJD/OWZQ/I12d1R
OhguBIIzYdaUIBxY9NVjBq23dCRDkBHmuilDeX1+TZurBk75wV5ZW4IVsU4mRYz9AdU+/G0prJnO
oWiaZaowq28auK3mzlejpY8qr6QTJM8YaQiwQi7hC+cuctwhf+RYhWX1WZEhmYuD7EnjbcBU/UKY
Olc61yYxRhEICVFdLGybxNn2rr4L8LKPle6Zz2tLFHiDNc6dVlQ29LTHUOqIvFzzwsObvb+TUKPM
0zqOoatu3RCVe6HuKkm9zgVrp8WtwTh5sZEHnC78SH0JMuNRLBHrgW3OBn0bi82Fju5cveIbJffj
9iZq68tMZtOVD+X7cZkNqwhHXg2Buymo9cKTzdswwpbbTNIbozE3RSgsLrxhM8HkVG3u+CytSSWM
s1RVseZV85aWjF2vUHnFvs/cYtmntR13qrgrsWZZGG1gLv3Cy7dxXuwbt72KvHbZKQVCQgqrLAbn
T+z7+f8SHX3v8j9uShXnpViIhmd3BhQuNTDytZB1thWF95EgntIe8sCoJo6DYEPD/7pozPdWjk8O
TvEUpvsTWqdtW3MBrMmvbkSbMK+1bFUL3eNY+BK6bG+l2VqysNdEbV/F3qHVDAMuoAYYVZC2TSxp
digh9I6N5pUxpyfBcz4JMQ5BFR5b8A5jjdOtAcg4fnCgMYknSpFHK9mCUKH2q6p96cLyLVabrWVy
qnnWpNgJW3exnlDb9J5yemP4M2vmpac5vre/3LT/0tzD441NMjK7Edql3mnGUm58jb2A+1O1fzJH
+4hy4SVrhDey01e+PCYniho/jSZ+vvDgZk5hLKT8eG5shJgtokuAa2TcyFJy7YbRVpbKCx/LzFI0
VeDD55G6smOupCmSW0Y/HzrVuNDmmol9p1L6JI79OigYPUsF1BGlqt7UmXDbRua1gdPV+bszt+JM
Zd4IG0t5EGvYHwFskLb27gtZuINZuqyLfusBV9HM6plqBuRrCC0LweifdYKQOCoRZw2dff485q51
sur2nlAM1ViPLQL1XoZknIX5jQYwha7KpcV1Jo2farxJYkCjtKO0QBa2JlFAVjKAY/baPlEQP7Uj
sy9nUKAZZNw5B+3q/KXNQOGJJP/zDfTTKPXgtvjYK0p4pCcCvYPqs1djjG4riLCVq+SbUtc3QdzC
ZkpI+Gkz9XyzlnQbRcZO66yNL/VvvcsKXIvDVquikxkHaxdjiJXs5zvdQR1TpP2F0u5MpqlOMkHo
pWbsJI0PeLMCqtMizmaGOiqZyDp/T+Ye9ySt65wgbxqpQivsWx2D/9UVDjBM0rHl6p34eP4gczWx
qRo71LPWlFSOEscB5fa4XVeVE8Kpqe00RfFZEtLlQbVyYbAT4j86erxSEvNjvMV6Ydy0RXJEu3TS
+vKqFJv3krJh0Kb3509vbkdRJisT3eo8CqDLg0fDfEqEFSV3tNB8SxJWTE/5S1I0prO1o6BIB6G0
vtxQ3gVIJgzUn03rtrQzug8jFN76RL8y3fJGr4VDnyonV8/iY9RAp9IEaZ3gU+q36rvnKqtQiG81
TwaMwwOlWIVFqQIZIy2/sjx+a5PsxTT7Rxg469QvgoXuRBKcoOJmbNFYmbCP2Du6FNW6l+sGpufR
Ncjzv6WrPngQlUbhWZq1WNeXD1XW7EzJv4va9MJKPheaTRXmvlxKGThY36YfJ6+IL7kcQ1tAAraW
ug84NhjCp8BT0yWpDxrjYh233sHFW+z8E5sbmZoqxqNepWoGAN8evAbvhq5k+toRD7oinqwEIZ9u
6huh0qh71Z8ukw++Z3y0I0qfj/kfT2ES+ipShKH86KOAsg0rPK8NACBFV2ktPjWC+yyQ3pmwbICU
B6tM8J980d9nQvnV9pfUzTOLw1Q6rjWK2KcBr62Wa6cxOozEoWUruNT8mfv9SQzc1QKzrRaLTxmG
T+P8iIuYKSn6pwt3cFx2f4lJvg1gfwQERkrR0Myo5grVi48eHas4kvsV2zbV8k1aQYw4lvrXWEP2
9OhSWjETJ0zl1HnfykPNp0bC1I7x9LKNXNo3H4b36nk3dHahbO3i2IGefIOcOyRn7aNLDKLZF3ey
3oaoH+Qg1gSQbT5iDwPSu7LsJBzVvRu6eAsOGuBhXQYCcnyQGuImvQSg/hb7/HK/pwrrrM8MC1a3
sEWbuOR4Rixvx5vAbVbDaJn26GbEURE/sIfJ+lNJ1zZxciS8SOZhfMfGRsouns1MRDqVM+I6j7dv
z8RxJj3H5ddAXFPB7BSiuyA2N5yICpJ5LDFxprn0XJl/z792M3gMaSpsNFWv7FGuU111X3yBW25g
G9Cm7OHIepQPnoDXUpr88vxtOhKG2Am0ZJUp14VvHbRmNxQSACF1WSBXKjLcPW/a8BLqdgYSLn2X
X398Ex5ZjKtXEuZl/bWC2xMwQL+74b9p+DVCOapo5yYokwt1DcdbTxXURBs9eHCZWfHBmzmtc8ql
Df+g7IebRDiBqVy0WrkqTPiO2EgHf0rkSOE+Af5UsIBqpCNFra5GKjhYA/O6VUrkvUfQugjQUa0L
W0W+rrWPEYPD9PlWUu8s4avPvGWGSMGv97IqjhwTTjMsnxXrHriK2t2DsbsQkc41G6aSzqFS0fVY
eK3Wlv9QS8WuqqkSK5a0C2l2OxU1RnHwT56SnrgFl+o3s4edRMI+ZY1AFcGUZbF1NA1xiyJAwFSm
pCTVPWVjFQomJfkbgyad8Xb+7ZxL+b/f2h8vgBhHQ2OIHj4FcfWSh+1eMVFjxIF+TJFawze2taHZ
Kw4FK1NHGU0UcuHIM8uxPP75jyNn6MsL31BJeD22ExWrOTBXJuhajTb9UhmqPSHXdZv5d7gjjTBa
8NeFUVzYT2fKDd8o4h9HbwN8TavGjKnmpDBac7tJjL+Zbl03JvU5A8vh85c5d5zJAuwCXpBUT0rs
vshvIrFwViNUTKnyYxzDhRUuYbtUcy7qneo6vf9H1Hkst64kW/SLEAFfwBQESdFTlKGkCUIW3nt8
fa8690W8Qd/TciBQKJu5c+3JCNJupkF1o32cChXGZYayahGIp9BcBfF0C3XAsSjocKO5JrYBsFTd
uJ15gGexxoLumg/Vuw2Wg6RP6sctC0S6UHTYV6cmDDbKaD6IwHpV6/ykFeLQSWZ/FAVbx8BwORyt
ywx/ztCsd1DVC+NV2SI3/dIUnXSLajOUC7bao19DLFWUxgTjRJ4d8KKXFOJKNfN7B2JkGptfOLgO
zA/7OGl6542V8hmo+boOy3UzR18NHncwhGwvkYi5DmDownbIx5dvD1D+0sMMiXhQdrrnkYBKxZ6X
XK16wvxghRxwVQbtWSzYuMec9/QW6ALKpzYZ4Epw8qaSIXk2ZwRIierbkzR1LUawtMtToBmbqkm3
pZOj/sof+9Eejq4Z7dzQOLit+hpV6na0qzccjh+nuaSA13VWGiS7zJk3LURIRZjMmaJ8zp0BM6/A
eM0V0EyRFhwRXO4ad/5Wg+QX4C71UtUYgzJwaz9vTJL5zHrC/ivz8c0kQuCXZX2a0vFlsJJLrFbb
uNLPHXXzGwxVVsKY8OtSTJxH8jVQml0pbeo1RRAyy3F0sIrus8D3c6XM2OUmiEey3jpiykjVrGiu
9kxrh3oD8NnV1q1r/khemKjSZB2NQt0QAii9AOEFPjsfgIsPQjiXYq5DUhR47CguRfAgmtdZIeCF
GuBPerCnAwy/VV+rpAlJK5o2PGkMT3dxYuxzs+iQMUaJj+bwji/As8XC0nV6QI1MThi2kZgH3WlX
SgHNp1Y3cZp3fhWyEW8SMMTl+G7q2W9HUE61yYVjnXunu/xEg7uGrworsLCuWla/dFG/tcm8U3bz
p/5X8xpf+lb5NYcEI2Qr+U2UGXF0N35PvXasyn6nqsK3bJrGslWcHGr3k/T9rqJWUU2XB0i3iWe6
xncmipOWhXdDjxFBhyc0gp+uwuFevmpXNfwipMS21z9Ga1y7VhCulnlkt5PXv/NsvlH0NXhJW1yr
2dxhzPEbB801VusSOJNAoVhWDxOjq1HqBndR7S0Kkg+ttNp1zg0prfYn8vTbwrpTHYe1mU0PExxW
M0KW6oTzZpnVXRzG6yjExWMqw1vZQApT4yfbcWlCndmizoKNMwpOh1a11TrlpifttJODyVAQheis
sCgRwsVzFucuFrXekALmGMmRCJQGjRA0+ezFwXTjU8HbzsUqN7VDljXXup0OrpWAbFnq60QsAzNH
lLDsN2T2LhDdcURsv2rcHg2Kiz8TFQftMG4cy9yHevLYIgNcRRWDosjDJ7POm1UGl7VBZaqIrFnZ
+sQIcfFsyvthnSrpY0ukunf7W6Szz5iyR7OakLiYB2WESdO37LrN/pgkzrqo2xFJITHtuNVeI4gu
pqse5FMnmuLNVMlI5EhvJo9oTa5V1+C+DtEmGXT8vIr4aHBYYTsHxoUjH5XRkSeJ4G6EJUrtSNvq
kKhtZ4Ueh7RLU7dXaqyxr1e3Fn6hvVlBzjb1b1wZj33urvF4fcwGWNRWFt+jKXlanOI1kDxJZRpW
STj784wVQujcdRE/mFjSJBa9ZEhfZZOpdfWskfPR7RrerekL191USvVUkmVdsOvzmBr2WgEtXQ+u
QwgMIgoILIzWa1ZZnjmovhblTKgVahFExpnfMQuLKPtO9OnBqKhj6538KQ2CE6X9AT5GZQOvmZwp
qNPskXSbs80b/d+mcSrRKefJrrdQ0UImemgj5yuIjEfNAh+ZZRwaqxvZ2FvHGWGDkUx20Oyw96dy
/Eg6JhRK9Ml29Ouh4FcdahI9NaYAMsN7tDY28LAhblbZ1uwy1AdueEx6MPFpAQBI4rE1GBNzZjhI
immWmSRGUhpXzL8xr0vOTR48w03FDKyock9o0WOm1a9O1kDgKY92N65gFv7UnbmDJz55uqGBjM7W
1gyDSCnmdDVoZKDxV5GBdMZ6890t2cbJhovT2r45ceIOF2vP6ujbg7vlXe5aaIdtNOnrJP6THHAJ
aRLES9z0M8cWFn8e8M8uaJk6/BgdagSjxTmYC3segIJ6VH2gf1a8Doh1PumbylB6anXGQ6BEsPIQ
N4+oQ+p62Zd2gjG6QVWLOWCPahDrn/RqwwY7Mam6m8ZdSrwVNELHfm4hVNSRX+fKka4eilB8T1H1
aKYCKrkGUNsaTS/oGzzanG471vNbykJjKmSc8bT1WkQVnknD4PJJGUYJfT0qTxDM551cchQ7wQvJ
im91Wk1+g5RzVJ1NmolVCkfoRXZmqG5HnU6cWuqntbh+SkLNVJWtmoWHGimuErrrdEjAxdvVcxAO
l7YcgByY+jlrS+BYQ0BC2rVXBqu1xbCtq3SXgu1R25/Ycbq1XXQ+JpwbcN4Pqi7WWss67+SXIJrf
s9x4i23Y4mZz7oKRTG5XrBKcuButLbHAtV+idNrOTJVGxfpFYloU/VsfANkalHmF0d861vXV1Kvg
wAv3PIr01lnOZiwyXCC7Y2tmnGh6+gW0W7YgLHbB8pcUypcz5Ds95bSk6k9xidd9Ez1SDDR6Uxyz
8wIQPRnqnws9YqLnDDmtXBQoE4cK3NXiPpEl29eu4mvm9OIo9jriLFUl6VccNheV3AE+RcbKxOcU
fFQJN4yLpFV9jc1xl7Xy8BTrn1qR7Vx55dZlg4Ts2YPdXa1s4Wxmazrh8/RgWBh7qrODO2O7kawf
fdCJuXFIh6Gdr/qu1Fa1NiM/MSjVJIgh+3BcYXwcZEdwdit+y3PH8nmOJNg0+tQzFnEKSTDTBehH
NsONzTuqAJ+kHkp6gXhCVKyyzvRij+nBDcIDKv9DXyZrNbVPpVL9pMhJgLhoeJRObbVu7ATqfeSh
KW8+sHieTWDoGVDx8FA5zAWxBSDAUOttkc+vsci3NvThhjYxR2PnmpPUhV57DMECEa+h3q1KdXig
HR6xu2NlA95VYZ+p6c5NFkuFbXQT0M2lQ9g6zfI94phNUaqXcrD7FVJBAPc5q1EaNi6Rv+ngBOY1
cgrsFszsYkSx/WbgKIafqnukblv1K5dakjpv/aVQyfoK5VemXyAI6j9LGV7auqq3rJoJxT9hnG3s
+sca3JK4SDX4ZT/fWnyHPDUavxRmtU0cNz9hYeOqcYKwqvjJslwHQt+t2T2UyCH6JsQmBNB5PdsY
F4jDFA7JqhA9sQb8wHDS3MrAkxIN26GxHtgwaSeDHDfgNDKrBxktqyYDzY6xIkO7YUWFk8/O2IQH
FkR/6tBtM5wBdY4BUTo8RNQ1XFszumH33a4K0EM+OqUXxdYvumk+djjDWcP8nZZjvQlrTLXKxf0u
mav0dIYm38/PY2tfcLLWfbvqVrJEuqyMqwLcWXQTlojONuydYOPmvMcWzUhm9qeiml+I3MSVOXhV
XtuyGuPSjAXmMOmnQXPmtvVgWZi0VZTRYyv04GgwESzoI2J4Q7d0rNmxaVjCCp0JK69vuCY/K5O5
LfDOwHYhgdo+lTe3x0eK8HKAzPIIsXhbl9nWsJtjHqqfC8RXFzFVlCVXs17ufdSwn0xXlAIw3gIy
u/XUX1INV8pyOOsWNka107Rgwyxgn+NXkJcmxgr1fBiFWbJqahn7HozXKFhZzHqP3dqrlTtv8TCQ
qGeSZb5f6Y5LvbP9aSnBb1AZr2XOOitTk4NTzJ7DfG8q7SlJsqdoSQ6R0m7KwfwZ02GX5UO5MQHH
9G773jvaX4x6tS/0G74uGbS2ZW+n3TtKuUfLME86DgwyuU6pwmVonWBdqM6p6gzVW1wF2ztUgejD
bkkcXdOKw1yy7PD0zf79VCvoYwnOA7uqrvAoiTT4T91DhMj2OzWGmqNCtazsKDzOTqR4aqAB9U7F
t7ZMT/ykojREqJ7bKOmhs5fbMIqfmofIHIO0xJytloZzQWvfI0kkbB3egtv/lpRzrjG8PokmekaF
rlynjFhSYFwhCJV7QMfSrc0wt0lBGVGvGwosHLvzEfT8UkZ17+vqLhpK2SkN0xHWysDhYDb3kCNd
UpT1KkD+u13MLvIV5jdUGjCDTAZv1550s4+ORh0g69AGldm1WAmt3SLf3cKSuKWk/Wa9Qs5pwhJa
Otur5RqUqEc0Nes4BOieoPwgG7pTw/BkjpHYzcHEXJPbKlAIW/GWrsdYOXhVS+qFWJxDV19XGGOt
gC1vrcrqPU0p3s2xR3n0b9oMxoOsfNEpsZoJu1ID5isFZxu3DvBfQ5YuynCLH+bWsaqvZY72esGb
wpkdbPl+5msVzb3sFFiePQdRjBucuk5aF4pe/WjPC5ogDFU9m0glxhK7ZViuJfWLHjk5DBXF9CNp
uuoy/5LGOkY10z1hV6gyaylwC5T5Ra2dXToFu3guX4q+ZRNSfemtYMIf9inhUwFtjw71PuFP69Wx
e63JfggzjFZUfgWrAh/DdZ8i91fqW51E6MridV6g/c+zkRXRRVKSxzOLGA/rN7b4GUjARiJ8GvNx
ooKNP8ds6wX2wGHoRn+UwKWZF0Zy2NPVeeMu9lWKHBuOA9FY7qmkFZ3LSknoOJutbQsWYBrKYs/2
Z9V0yy6crIY4aPWau7xv1tz9QrzJmwmKW6J6NrVS22W6BVOGYmSHVohLytnMZq2YNEXWgPbXByxk
cP4gjxmdjT4lEd8+mDECgaLaB5U4G2W9yeCqhIpieUakXPRkXMluJu+6DJajBSJhrZn2m2xuNYn8
OG4/VFHdNRMxb2bL0DdzcI8edEbXHMUqx9Oy2ZZ2/WXJElSVpSz4btGMdtTCYThI5U/mW+NtygZW
+v571OmBPFcXTs/LWD00RXltWvHpzNVfU5VvShI0ft/iOgLfzJe/UQfla58NB4eiuAHNGqehq5uX
R05R24pXYFU6iAysoj07UqtVqmu8gdb5yVRqTxWFyJ1xLZvi3gb6U2dbK7RbhM9Zpkqr32Yuu1Zh
/w4tYFEIOxRG5uJiTH+93jwEhXuL68rx7Cm96G7O5i+nmWWX7HuMo6LC3beN6zuLjVG7aXi5Sv1f
Y/5B+nuzyV3QnBujzE92k7yaS09KI32Ze/FklO6lLtJ1NfE+dfKRWric1Dq9qgvgJsP5VBP9pOrz
OZom36VAE9h5i4VBcVGAnss6DL0j3k3PSU13HUzRg6UqvtSXTrmFRbb6EBq2h/fHTcu1p7rP1oPt
HASBL/mzof3ukfo2WrgrNP1vjI31MsHeTpDbFrLfKZpPscg1HILLFNvILlmPyy+rUN4SRJtKPp9E
ZOzyMA5xhnJ3EcpN2QxmTlXFrHx1zqiuKuzt9DJ4Qa02bmRrd4tgwy4+5lk/uvIVyGtJbV6PGtIz
22nw5eSMj9gt46GQ/vwNlUjZe4mPAtQv9a0toX5dJ/tTJO+tTV8ZCB0aXb+hNjPz67y4u2ZME8z7
coKYqsz2ABiczb1VGfbN/NBrzn2h/kzPkiioIWK5wXCdTftRTnYlKW+tstZZl7yYgj222WPznJfd
pXbNrbZYa4GuU+Z+KOG6cwDxpYJ5rPCvmsu1TDzwQMiwi3J2MY2ok7WD+5fAEhr9NnrT6VB0Lr0m
ST/TsnlVqEC0l+5plveOy6nUf81RdZyh9ySyWmOBJMou3GDWjboHpRgfFBf/a4xOV3pZ/DDnXyap
1C4sMORKnbo0af6naiHnEJOQdW+3H3aXaGt28R/yL/5dCy3vwWg6hg5hGMuxVgXbakEfk4WtzEov
luHep3rUmDXBofU10FZn8EyTUDC1z/hjYa4xXbDYRS/djQGA6nZe1cX4ptiof+UOJ604ULpYv8ta
jwq0fBFkhFmh7mHbVIErGsetvlTngqaF8HKgGOV7bqMzO/ZyM9Yq4YvayQG4iscGEf4WiLfi1XP9
LWXdhWogTNA9hskuiq1zDvxhmZLHqbfv8ZxdhWs+BFEwbNREHbwiXphINIyNsn1pNNekq54LikXX
RaTtOsVQVwp7kE3TYhuYu+6y1RQlR59Qd9BNQCoVfUdwUCfdob8StHyChbhXOf2Qc2H2bV2AgkP2
Zy3tsXemQzC1MYKhUvHajkC2TllxmHV7yhDufarspX4HzPnaJE3Wuc61Yqm91HOwnjtuQel/ZrTn
cQvU3HAsRLKsqxw39cLLpqnwhpBNu8h7MEAFGksOBlYR7NqpOKrkKotUBktVaSagJFfLmo994xIW
dXKqhmA1yAHaKZzpo7x/bjkekMqMguagp/Gxs+KVY5RX17BWQ/eRRJeiN97zOFnJfGdPzA9SKaUd
tf2pdK891WlC7Xcmwmrwh5WpvIrpm0mlNu4KMYGYv2vGN8I6f/8Yd9H2X/F/4MttQ6dwBEfwmHRU
PgWHOVu2cl7PpJIl2jbGnSvSVJ6KbsEawRXI2ldG+MCHmtFZCMIev2G1NcB3eRI2Pgsms6Ow/kaV
QD8IRC5jWfhs6soA49TG87M0iBDOmdfIKGtJAXaYLCeLxyKVykloyyC8sWDOpEsH55dvEpfGUOWb
h+8VCh6MF7mhkCfaWrc2pGf5LT7Fbn/ZDvu0Fo7Mq5SnJksv75kVXzCvJUQPNSoR8yVdSXZRZCdH
8hZ9TODSUs6y3qtgzy3vmd0acKL8GDtkPSIS7JSgeknzktsVJ4Fn3JlBNmwyVVzZRujyZ51zzKxu
Le+UW0GQe+G+NFY+F2pyoWMNw3PQnLJRyV7wQ1nbLs+0Ayz5PJh3JkUnvDEeUluMrT3fRftbzC+h
eeEvZYG14mqEyogbdR1F/OdoRnrEBKDWe3DvHXR6/nHK+lmKFThRyFfYONFKS9HQ6+dSHhhj/Yuf
8FXNuhsJsoeEBtv10IfnfEx2bSlZi3l8iTuV86g6AXZMXuWrHgyUKfRwHQU8iJ69W9e3av61BNMT
kvloVIgmksXysAH8AOKzB7rwKFX3EkxAXnCX6sOTPJgPBr0rGueLI8yV0bdn0uTIkqHu257KSyld
ivVYfqgCLbW7QtPX7TNCtpXC4YW3VVMNVw/U2ERbFSCRVD60zHD8D7RN84CGeMX9lJpGfc5n0p75
PdkRY9AmaXgjOx+4NzlQZKm5AZ6D4ger2yScCWeKU2lyHACwBiZmrx8g/LduK7UexlKeEeM24x2z
ugf5YQlbYIZGiNd2gD2UKIkDlq7fZy+Orj7XvGL5yTQ7xb6SIJDUtwn+oV4e+AwrfuunxzAlcKvM
PoxOT2PPx9apY+XtVEo8FfbUnY9XQp9fCuM0ZZR8kkmS102bF4cDCdOzWJInBraeTJxfWAU1SujG
gQSh7TN8GJ3kW8pI94thOI389aD9wZTh7fNEQcG8Lw4VTPEAykVhLX7HQFDHfG/GbxJoxv0PUfs6
wsxw3RvtPGjZ14zbhhRCNEn11E5h7zWus54gRtBHneouh5W8OT5Atsy/F66fuaAcCVq9l8OjGtJL
IRx2RdMuUak15NLyuZaJzTjIGw2zbrFR0rd2fKOtJCMlitJXfisAElIHA8u9xqCyQOESm2sO/CQ1
wkuYPxpN/8v8U7fGnkXdN+yrfJWmFrk+4XTJvEgpCJHzJW9G1rjwTwU53wGAbjIJ/l+PS5vSNzFC
iWS32kr2g5S+IDdKh5Pc68kyZlpR9NaOf+gX/NfR7JPJoWywQzISmAK9dUWINPtFsrJoDilc4ptx
U71JW0auLeEivfuFbIUHwDVxU5kYZ2R35lOegTuT9NOSLcz//zUz3ChjmNwq7S3nNH4mu3dOekfO
Y0PerfnWf69Yvk+Uf+t5WCBcT1RdNwgALQ8ctVcwkTEb1fZfkDzb9KOUZjV7i6VwXHEcz5g9dfHm
sADJadXST6QJv231xN3Jl5wmygMjSdQ/vQuSZFn+BMndIKpISce+7IFEvWTfC7RsI4/39AZd3yYh
6HMNqwjcm/D4eQPIhVBzAwyHeUjVMUecIf/+U1elbwiX5amHUI1sgsoiO8KV9MDdkMyWLRiE3yoU
QisYVqFbrJPsODBOLAZPZIWvC4VqspXaX7mg0Z5zfPv3dtS3jKcfm8eqO8WBtvoXbP3nySEXOjpK
SrIE0xF0TDQk8wHTCBeSi3HXfstWx+3DicIbtyAbPRRfGabbcvefgMdL7VunvPOx9TTiQHpmoMqR
IVcOVvjoorm9Z6nkL7piw0fIP6Pb8/uhfm66kqj8N0JFyt0f5exnxP/ER/Ldyb4g/UPoXlxJst5k
R+QTatbxHnUa9xMzLekLHrvEfyWNkCujvfCcIF7V/Y3yVq9i68Bj0RiTVrNRFt98NM8lx+tI5aje
rFlRWqIDjfJeoWpjvpEsHSY7bWm2YbzVOdZUCBOqynqS/S8qpQyLqN+/XhWxp2Ke5IqsygOr0tJi
+GqcQOP7ciIMuldDHKxO2+DuR1Tga6Iomn8cjsSAkfZtRLCFY9pYTmtu0mJHT5bpIqEMHKSxv8Cj
rQ45rqa7tviIk96XRwXHrH15E2wXKnFgogvJPPLO+V6CilaIZCXn1caRy6VcOfmZINZHZ1OJxOWU
kkmIqkRYkh3zuHt+gYebeThu/p/PTo/SntFoBMgArW02fFdIAJqQDGbVHKmp9kztleaRGw8+NuB5
/7ujmnbEpVhuO/iGnIHoElyeXkFLLNkf3+WN8E25M4jzE96sW+xj2vFu9cMWNyWvp4yxD7Dmmzyq
H305CZW6Q1JqPMrbjXRQdlw+0burXVo3uRvUxDWacJtVN0UtKEYYb0uwqVPyzsL1a1wHpoBI5y9C
L2xFaJm3JlT8yPldyEglSF0cdNWmOI8op4L06sR7Jz9P80+qVOg5HpW52bqi89PYfOhLc4vL26B2
+AdKmJX926Z/WsKzTlSn6Gc5g6aEbkZO13TIaBpYNtpLRUBiwKjZmalLLeNtzCuLeAl0OPlQsvH0
M3gZf2EjgnX4Rj6iHKJ5dZYLiVyGg8A80nCylzDXiuDDtmffiObIz7B60TB2CCEMcN4es22p3ir1
r40oBhJnnl4LMEJJ4leTfUNKYMaFV0Hp5buS/lqm6k9Qw/krUcOlybaZhE2kdXQkh39osJKxwvZA
es5hZ5slHBTYoZiUleYEhhMcm6dNIcuC4pVrW5tubm8ZRabR8kmi1SvJRidLddQ0ysENUue//HeC
GVmY+A52aJj4WnBhPOcqjgNqQAAZuR3f5c77/IM77MG3JHcuCELB03kSM33hdYbqt7SW0LAksjrj
PqImL7XsgfzEZp7YdtrYDU9ncz5MFbXK2PrSKabKIOd7lvYxtEqHiSNf2QxyNSq+cixieblKN574
ocDHhK9SjklztpV/yFfZlFz4BzHRI79Sx/ShovgZuz/ozxtHfPZiH5V/1Oht27jaThZHrz9pnaf+
Cid6QiOwnVL3sdOnx4h4qgMErzLf5zJ/jlIO1mm0Fsm0TrEQsrBKqUjQ85Do2a4zrEP0Mhw7uEcb
V3s10Dmf8QtTQYld4Vw6d9nRaDxxH9aHcEkp9im3GsynDcVxsj2XjhAJmf2OmBQ331IezYnIlj+q
MnM/FrDbVGsbpDnBzQj7kg5VrPPw7010F96PPijeZE+HhHHBozUquD5FuSZZsO1mA+iLzq47vthA
osWZhN+M+2LMXOEOJKraalsxl5ngyGR3z2XEnz1zwxSNXJQjQLWENycyPce908vlSjjPR0kjCyJ0
HxOIqn7HlGMwXBJ2/UHSHmv8fLmWiRqrqdKvyTHmB82yXI9ufitLQEXZfGJXKTOQjQ4MI/3M8E2U
7Uc7haW7XuYLvaJ34s+2xUGlaPd4imzcinLRrto14aNR3afqLckoyw1k43Zaju2TfagxHIksBxV2
ALXL3Tfp38xbz6J7PZ0ZGdKNxx7PQqpGi8eKtqwD598FrGGljvdF/Z2x7NX0/MhVpX8O/9DUujU9
hUoDYteVPVTebsNfyKHHlx0qCX4pRvOAtqsJ7TVOYfuu7QlWGvtixBqRhCZH7VPUHxKEYjwKAZKo
c66ZYpLpYc3HC1OPzMeAeGel9TeF+jMCJ2q3y9Xkb4QTTIqDZAWyKIODZbi31PpTJVsQRyUqWAaO
FRCfiapeSMdmdyXn2YacgOaqHMtS9RvzntC3I2kVngIbfbTKhuRP1xR7sgQPkdNzusrDy6BNf4NR
PqA42hfoDC3cpTzLZLZ2quWM9OHDGofnJlVPrqoczLAYcQOiRrpRNcqhcA4nXfecYVmlzhGHimn4
dKkWIyi47FS7IqCK+yk5RpQ+2fxgms277hY7pzV2fYFSuaZspqGqDAUaddmJijFVHqie6SyrfHZa
xDOYPIPDylczGLsW/Z68C7dsi5Wd1wGovKpBEO5a/6RILnOFyFwGvcwrtE2yCrLJF6xPZwDmrh/o
an7Kkd/tQQHtkqm4tLr2o1tdsGr1+rzk2m8QULICHBysdE+i17YptzIG9vahADqafmeajqFfmF3M
bnghEdquupH4m9INX0TlCCpzhK+E+hMuKBmLBbS4VVf7Yta3VGn9U5yIToc6l1p7uFtob7LP2px3
XZD7YtRWNNBl5OVmSvSmcyyZ2/S1CctPwpjPxGQ5O/YfBRU0cuYsMVQqQL1SMeBHkbruY+aiMSFq
EjvR3tHyd7bNj/lAOIZM04BXjmJC/2OyqoZK8/Im+SALkfvhNDPT6FSrl892F7CVzG/6MsHa1diS
lnp0ToyCVHbNlgibMmi/q2CoiDRhkrma24ZQubUOgCxBdmgPXbis9Fi5kM6/m6Pz57hMEmb1WDFi
FS07kETzGg3aHUkIzs/zByI01F729D41yb0H06in6bsusruU8daVCvaP0FjbhGu3sNCVa6TmmbDR
QRWQE3qbRI2CQ6atn9zE0fD7CmY/srRzbOQ68yOsFy0kbT/am3hokVbMxrVTrRM8kMQLVcgemj3e
mtn+g+EP2TAcXl0jKdbxlH85UbsWIt4JrTEOY2pgWaXDZA1ext46axwOGIJ0j7RmDmUn3s8YyrNh
1ut9DKqTkE65H022Jw36tVsvFowZSNI1MhouIFlkNbEPZUTdQgvWm7hxDyXZ1mJUd/3i3Do1MTwl
FPlamUt2Fk79ZEj/qVz9rqMGb1R7VbjY/c4sR3SD0G1bLzU4ePYzPPYydJqVtfTrpEu6lSV9taaZ
cG8X5u/2TJ7fdH8dqK91g2Ia248dEhV/ymy/ToiMl2YSEtvkhC6CcMdecoW/VO6F5fIMa5igeW8j
42Xl71N/iklg28vjaMfBIXCdg2WDQuSkainR3lYUNoR6jiOcNiDpWHZ6MLwbZv2oqR9BRyJYa+wH
axJnx3FkurLZO/3ih7X6AzNjbTL8rXoiVaiEw1NV94M/wnX1enpziD4HAMV4DEihLYOzdfPuszMm
AKzaR5Ky5DTKkz0u69FRTmk33gQnN8ME8dcW9dcoIKZolj2dKNaKXzVLeVAIuXt2yVY9Q9DnZPq0
6o0afwXTgCQpuq1jaj9TY9wUNe1WSuPcbdETzMMhKTWWhaBHdmh165o3trZG7/Wsd/k9c4dwW4cA
nDCSKtOZiLmwmAHZzWYoeka92zRz4hecB3zbVV7ThfJDzSh3MrYjhmEmxmKfM2CqliImsqXxupGH
kmHc913+pyioPoWN/ILYWySiA+ADv4/euqXcV6J/i+sa3NCalPmmzUco1/bJCZNTnT+z7qGKfc+a
ap2I8SQo8UMj9iB6aLyKTedF59ytwaWwi2CvRViZCMn4KJ2GNakb/bdRzytiMdY9J5DCasv3Mtog
Y+Dp5Ka4Ig6iPjvzokk4sw57dnlNfpmBRGZU02ZWivrB3sklF9HQbJBpmc5j9YZC0ZNrccEZJuF4
6nD+XWz0ofz/BBHVKDDyztv8OglnbfTNo4GOKGycXZAsWyUMAJulxbZ0wpNmTcex73YBVplSqTkj
0pGbozRMT1gjfDdW/9Fm0ZsBKG9yOZQY/ReH6LvZ6OT2+/cR0vNqKqNjk+vvZloQQhrEymXH6mW5
tpOPL0VTSgtauIzCJ5wKIIs56N/VfTeG7toMx3PO5nsguog9yFGP0cZmRfLZBuatAWGDxLhStj1Y
FL81ugpibfUMSsqFYhk/xWpyr7MlPSVm+egaA+GAJQq8LpipPg6NHeBU1NzdZUrKny4dnhPW4cW1
pk0ciL3rZp9gaZk53LEjbqui06bxhFYFCGmrATOkmZS+nJM5742JWNumfZj7Nn7IkEjGC+6TdeNw
JkjM5ZRZiIC8qbBKSjY1Ak9IvpcUuXg+WLiqkk0qQuOU2XnK56GE72vnyDnS8PHeK7ZOZjwI4oFN
om0FHn5QxphpFq1+ryu07tyDG01owGJnjwHbhxGl1CpPiyS++gGrVqqlly6yN3MJZgessR8VbBG6
KCEpkTaxrwib8lygC1We/C6oTW7LzFX63uMsflJb7X+cncdy40rWdV/oRwS8mdJbkRQpO0FIKinh
vX/6b2WNbuuvuoq4g+6OdhQBApl5ztl77X0IZyYekF5EfXnQoimac6AUdfLSjelXb3YnI25vkRV9
pezVVSVO4aiuc/reds2022nFV661gG7rrJ/5A7Mh4fk7ltalrYRsZIzYLOLb5RPbhIzh3SiBO2Gv
sG8ciAGt561VP8kUb8u1P8vQDGiO+LsJj6qaaYeQl4cgspUt/JfCU7amWh5FXm9t1gDXU10uK3io
epZb5JGo/uJ+uBnkZWlhdGyK+lmZ3DNheLeKGkWX+qAufYhxdSqheodc5j7uwseB6mdoYXSgRplC
9VWuL6bl7fUEeRF28qM8X9ROO0/cZK2W4c5Iq60Dw6fjIXN0DZIqBw29Jh0uS9BtsoDJo5oe1iu5
U+skro9jeZD/jylDosgGdBcU2QB22d94NE8WRTIymnJtmrvqPmC7IZWTcnBwAJ3T64kd9QpqHVOn
H9MfYV3SA8IxNUewzlrv2WhXc8YaqhT0IXys+i3TgVLHVmX7UngynUYrfopy62jX4wsWD3bgkFPH
xE0qUudmtGY8U0XoMMPpH1Jfu2aZn8380sR4oZJS37hbffDvQ6t/8XvlzLR1QYjwfUBiXt2/kyV0
Nvmvp1AOItNdP/WvcTe84hQ1aQ/TKeR3Rxg7R6nNpuytscvdy3/f1fWul7tn3bl8eU256UD6tCIr
5j1N7ZUaVqdqsO69tCjgboE8Yo7JrI8uMa3MvRQZD7V1SxuyHU2GSV6onuVdTgrX3HR54vGLWf4i
L3tM7P2dzp4ale4nwKxyLh08yHUeQXQ++K1xNKwv3+2fRWNHK6Pl5nQ4LPj2gbXQU5fZoiViypvp
Eo3tgZJp07Nuuemwr/38KiNO1bJcl1m0azNtV8cms5S8m/dl+4Xr7Jqo5nvDIyjbNHqRv6Qesix+
+mNpWaucWFAnqq4lpTUo7XOQZtTaGlNoEhE0TV2SwLzVgpG2a5yuy9heJdOw7zLjYjco1eE91cu2
sYkh0k99TN3aWlo050Q0zIRu7DqD1pjwQrItycDwHJe7NoBK0w3dWCpoCbephRA/HXJ3UVe1sqpK
mpb0onoNKUpgGv0WK9dAP7g5VOj/Zt40EtmtmVCo43VD1khEEegn45K1XsbrVmyfwOUXqlL+aup6
pH9G229gg7WEt/IHemR2aczL3F1r1TRuq7B89+ziwTGyzYTsmsysg1dgW8uaq4gMVlXzQXT1G47s
g9THqhkGIH1k5hf292HnvVV9+yT3Fi9uX0gMRYuZcDz1zJU/1Rfs9Xdar7ekrwJ6HKzPLg95nQ1x
dAvngWPHzULfLk9jYUtfPjAOwq6/ch+RTYglfaZ0LidbF4o8fxFp+PSM4oijuPnltwi42xhnSEmj
OtIc/EvjTbiuMndt8yXz6ydWjmUrxpNWuK+DTKxxRLfpO8oR0iP32hiIuTwtM2O+tK2RzfrR5rKr
Uz1mG9aBee5lGAf0hZLDdlHzoEErzrzzt6hditjZzTBTpFM6h98M35l+AyYletqxynrGvRo6qlxZ
4VjE8TJJnijE6nTtD91zVyE5HiWyw0QXq9pvBod6rnjPafE+8J2tbkbPSo84rLBBlnjVqwyxUCFu
yX8V2kSQaX7tWusiqyfDgaJA1p80FCg82EUIbyxJLKIwpvEaT+JjYES4cEZzNQ3Fp4qQNtPKTZF7
F08FnB6o3qmx6ourt6yaNNmEKV4bxGimRUOty1kkhYVYlN7lQirvyZk+FLxuJJfx4jvJVlEY3bFP
L11j2uu4DznMpptElDtzgvoDwJoA5mhCjMN2ykzt3eW81uEXaUvYeC4s22LIQCK16UUP06ui6JhG
qr2N0Fyrul86Byd4+ebcDLW9tMtZ4TTPo5SnJiE3nRNphsjTHw9S6V4N+XsedHuLq83r7i2reU8D
ZiMzpyqokZJVWfW30ql2dPo3QVU85Xp/s4Z0p6fiyYRh6KTdUqh4xrABGQ2P+tjQ18FpKNitXdY4
zUnPRtu084oD1MxqKXtVoaAmTBkdWM2LHTaHYbJuyIKXiMfX8mlyecGEgT6DnhB0/MeR37Kjb1jY
1aNvD6i4tB6dEZ2Axl1H4Oz0Nv/swvRM4u8mDTmcmj7h04UlLiVwpgZOkkoWNGnINZ5EOh7FNG5s
vcXnTLmEn3DNbW5rtCA9fttKa5Y5x8KyE78c2Bjzylf2Lv4OshFuDN03sTe08CjgLeIjmyN030Vx
Dfe10x+heTEe8bQExAt+qYHaAGHNi1C9t7hJjyZxcjK0V57LM9sk+Kir1/LWNSkKeY1KRb7faWEx
fa9N0rjkEyc8JE3BlDzmFf3wouEVZyN9dtTpoe0pPCZCkORxT57D8CmvndxBdia2I8tawpYzOsW+
D4FPZmP7ZqfjggjYs1JMq1SdVOY/NYd8vqdDPytlDmJW+Wtmedt8nJA5NcMxJeU4lVYWs157tfZW
Tw4dcqIyefzKeTYFWwHIn8pQONgdufmBmrHnOSt1IoMgdZxrmpVM2jkpmbZRbzgazj2cyPPIn54G
xBJFlRxJgN4ItunQpq8smR8AbqFcBYspQf066ifVC49TqdyZhYL1fDp2kXWBd8lMKn5OQ/2c9N1D
FIFzLtKrkzWrJB5pmXALIhF/hrp6p7o0Gvj32At3sr6x7eZLLgYj/U8jzaPdoNU7tmp9wUF7NpTW
MctaZu/6g/StuXF6Lgcic9HjXeXdRkC8ddEUhxZ4LVUzDwCEO766vumoplE5n6yxwdzOuVRORprI
vPp9tfOn8KJm6FksuI2jirmhcPM92oZ7rZavOK2fxLmkBYxZ22ypKphY0VmyJnFhcHMl+RE5i7/L
LBe7WISpiy5pVPUHoiMfHUHUH294NmhXI3XuFIdFk8bhFr/JXO3ys+9TzvDDZGaCxBkI8UjNbZbM
+bhB0DOz4UVJEF71WETo+D1U/tSSQyT2Nl2ICnfDrFe1e/yDE6IC6x6nzZIJ6wOTx5sWYoRyk+kF
cSVbWDrcGtTJFZ9ND5mVzyZzQAUzOasQK3PA9mmlKRqtAq15b/r4iBDt1dKUM/3Ix7ix3kFrctBC
ahsNCboF2fKd0MbVmEA3ftScR789lUO9YqXb2q2XcMdhKaTDcJEXKV/rFneT3MWasP/Q9XtTtRCa
RPWbYRqycYOCxSFUexHnQPjEhIbMN/M7ywdF75gmKzRmLsxdx9YfXzJsjXYy4TPpkRTIpPdphVgx
WOgCwqSZEJTe+M9NEXGkqTPGzl0vK4Ppl3zny9J6CIbqJhJtl3XBNCeaCtNZrN2ZnZCZtTRvomwd
8JDYHT+FO0rvAdKKuCUqswiHZcuMsG/raq6E5qMsHgrcm7RMH2mbLcd8eDPGAc/hkK/bQFnXY2Qx
XSjOckGLPG1XDM2u4VvTdIP3MM5rjithpN783OAXDk8EjiLJiCdk72gmq6lmFCiW1jSoCGtQ+onR
/6CCmWnN0M+YPK/ckv6Nj9NhHuLeizlTdjym+KoBueg3JcqbheLqTzEvXVCKep630X0o7X2i/mqE
fp9Sk4W8gaov+6rBzh8xEBKPQ6i6g+NGr+N8RtzAXC9YjnNWRvBup6kYn3ryG2bkgH5obcfrMG28
kVXCpD1Mx9dpZhHwr7m0uktPVplycNYDdOOIEFwlumQcr7tGHh+mRz+eOPiGK4Rki7afHkd8qp7R
vECN2kaRdUV2yLh3zDfS/eLJLUMhyGeWBvgG68q4cAnQ6evu2lOHZXAsrNHfYyVhoiaWdWLMayJM
UKeviqI8F7H/S52iQ9Vw3wQrqhGkTCLN8cvk7CctskZffKmZcR2xJOaCEUeh0h5nT5mUaFsOFUIX
08fC3N50IFATPhQ9n94zxxrnAzP/PlafTLMtVp2H9r8N46eCa42SzMABnr9FOWZphlLh1O5Endl4
8kiqB0+AdBksIYuZRsOzwm8YWHQgx2qcJ1ZAe7g3D6lPJhgisyA1t4FDuUHrB7cnXv4sHj51h0mb
14tPhP7Pqc3ouEpbDsshSp5irZf+XdrWexOVvOaGv59OXWH40dbjoajxxlR9D1iIRS/jCBjkFke6
EN1Ybd13VRUvOS9/sZ4fZG2rFuQW9xbLUIaYIVkNpUlIZYmuVkYQSM7ClNUIPQZlTnW5Dgk0IVaV
/nYgWryswWBj6XYe4wJ/UYaToI4Zf0f2u4rfYKsZiCJ0ICSixrlQ+oayzfq0lXbdZcikz7Bjgtn8
5Ih3Vizk3aoH/a73nKsNttPQ4xfglMfYbi+40OZsPfq8z33GkslNz6O1Zw9PFha/xGmW9ajc7FF7
4Ux6B+ZrA1nr0bSsZcqEqIUawAODUka3qMtH9ZMl2cOja6Drt46mHY6olicEPAZ+AsO8ZgaKrFQF
pdh5iERyPKF6f7RT5eTrdMrrovxUp/bFBn5AI4hHwE8bcyb/LA3DS5Sn7MFBSjcsOlN88jaqk7cP
h4nY+cg+Kn34XLYCinSkbXXH7PAH9yclQSYrKiYWabSSV8ih5tnBZTzT5O1WKE7lhlSwgLtO61Iz
Iy9RSGZknK+vNSt6icYCsYno3qDtg8fhIypl4NAaUC5xpCpQVNYQIVi+SqvHTiHiuXAV1L4I1ucl
NXpi6PvQNE4B9ZxHR0ZU6rArbPU6uPgyRPlFWjKsfTauPB35paMzDrCNNtLENvTinubBkY0MGo04
9JAL1KBeDypDAiyl1B/G2yTqmzf0rxB2b3GJpp3chXuBxH7RcshUm/Hscw6C9XRqhgrrRX+X29U6
HsI7JE5g+ckKpEeNU0l+wrW29VuPyHTOyLOk/lFQHkElmOmOvtOKkscUegAmLG05dCruxeGRSdtu
sKN3gNv7yUa8FWg0Svwhu8gLrCaMjjHdVORBt5RDKb4tazOFdQhkQD3XAT9x3GgHFFory82Zfwyn
wHDX9NtmHp4FpaghT4W3VKcb1jETHSpCmQJoCFPuJruqK3e6N+5qYjRSFSEfXf1lorWPWRr7MwK1
6V5GHByronhIaU5Qv9JHDNtda4hdMxanCfahRIqoykSDQWz6FhIHpgpknuUDkay7Pg42EawG6hg6
+Un42BfGV1LhJ9TwA7uxh52iP3pTdhxcthy/L6MZQVkV2yJCPKsGq9Un8zSdHoysqsB9YugdJ5QK
U8vDI4rsNvDfN5wZtKZYTCGjl5JJW9E0ytw2KlRJmG904AyhES2rrtGRSSqIu1zrsQtLxOABLXF2
tERv5urYrShc9kGmMqcnmVfhQBbQBZMID9jYhKHgx4sEe7YZnXtW5iIel7ZAjsr7MQu5O+umq8YD
bO917AybnLN91Nrq2oicYRWN4Eo0tbhFU0XHwdv17Aa2VaB0rZngd/Cs9ZxlYKTAd810WQ/uXuu0
U1rz4OEWpslccShl4nthTUYdHSkfVh7tOR8+2WWybcIWLi3BV11jbhO/QUQ4xauQxucoT5IVPn3O
Hm7LMim7Wm1AyejshGwhBeY2TMaPLJs2aOEvZp8ymS2f88zCTUtWK/0yoi+uqjldhJYsQnqcpVE6
y6FPsYsjmBkZHmEtkHJbBIGpvalT8ZFVzr3nTHdZr9wDPtnrjjhbdXalJ4coG2On3fczBQHOqfdo
tZJnYRsjiymskhZUuBqeLdt/se1oqykDc44BXWIhVDTpTnRUCf0UJYcqQ6F/jfuL2W6BHz03INwr
jrUZjHqb2jbdgU5/ZyZ9N0hJgFmfeRTp5eXmNrdopAVOdNEKPdmOYsCWVyvDMgjaRxsiFkHhBMuw
IHexcu8wugkA8CyDIYEcE6qfvlpcggaTp4QsGFxbG0MOYYCuiOw8RDWeNc8qOKh4L6yhu0QdXuUP
EfUw/jWk5ex6azulDOpQ6vrKsebknmApNHkOmalXa9Po3kYLG1Zn2jtKha3h4miadEufq4CqZhVz
x6Wj0iDoh7c6So8iVZFH4vNzhOiQ4NGwif2ymBUtGB+917xZiInXRMBl6v255OHFRbF2yLUvbIe5
ZD+dktE51wO+xKx9yopoWKhgdEaNBlbgWrR7VH2vBhii7VRsEi9/Uqcel2umfeXUZQYhM9SX5PdN
dgHqAgl2x6bdaMYTHOdr6FjtvG0lQaDCJoGa2g3e5cRWKWkkFF6wd5t0qWZ4j/D7QoTxDk3fFKtC
SfbB4PIDi5PXvdaG+YVr6SsozedU8KXylHNCgYh5ZvXqCbZYsGkT96XQUTGqibtwXGurBJgi4vJs
V8V90zTO3HXTVdQx6BLGR6dM9C4Q4CqtcS37is1v0N7MsXtUE/suxpXSGUDdCHbDgx+hx8xj5SqB
Q5YZHkXpHzCoMIJs48c0adZ6bRmQJLxr2DZgNolQMOhZ5o73GvgFi0r13vcTmYQjeagW0iUQ3F0w
B7K+TXAYLTyqMo+5NhXkU+3isWoQIlEQ5xbpcSztURoHdE40d+Z7xFKjY3yNU/crlgSFonffjci8
73nUE8fa2yFMmSxbj5a+N5x+6+P5jH3ilLyBE1Xuer8YcLzz8xHLR9ghjtajlfcsacZJ0e2XGLaQ
41kHGzjkTKSZyqAwQE/ZaB80QICGsdondcUPq951w/BIwOWtdIki8Ii+tJg1zQxhv0jCEkwSjklT
cmdxziTLYut5+myA0D+nofdk6NlFPvC6FlU0U8wnTWWKU6NvZlQLnKwejRCygvLWqjxO1oTqb2Kl
qEb0r8QBU6uNF/R/LDrWYsRQPGuq/BKM7sOoYDHC3qCozv0ov3GVUGqE9U5FPbJAPLzVhELP1buX
8gwdeFdMx6zjOGewTksZnpHH701rPYvMmscu5w8ov1tZx8X01ZDLtWfFCPdBhZkxB1FT2f2+TNqj
5G8EnfsaV+M5q7V3o9Kfhp5jTevcgkJHj62vg9F+kT8WUXxkEDIHmhi/aoVzSnTtqsTjXdlot9wx
lqM9LAKeJWNQ9pjgXiiV2ZdTKMfBeHPkQxCarcWsKn0j7pO0VnZVZnw5wKvgpHTUSZpv2Yuk6Ugz
Tz9KCYktaGXM8OrIEQEk7UEh06jF0Flm7UJPcNsY8TEOXGZP0bHKYVKMcFLoV9m1+Qsr/cYdk33j
DccSfPl81KyTWpt4KSZrpvVYxQvGB5NmoCHXisMUGrh6xa2D2SVvTkpDEQ/keIjxCeUJVHSn+urB
eMiwSoGBoAya7UR3ckyDRRV07bxu2SjM/tRSPFqd/qnobPGGwuwaG4qcJ5kNxKURXoXa+4REJP48
ppiRXLC8GT8bB7FCmNt3zWi/uR7FXW17d8bgXQSt6thVdjrIItmOcpP0k4r7mMPgT3tGpbpfIKqB
LUT61C/NV+fOVGyI+lyFSY6AGXVzCK/C1NCGANDFhNHjtQg9Y6904j5k48NggEyhd28G4gjVLR4p
OU+mxjEnVKdtYFa2HOBvlBo2zjQeIaWEIJnMD0ezVz0bis0zV9W4zXM0fMB+mh/Qt3+Bsv6Ge368
3YeZIABY+38WZlw9Qdq8aZTw5o3uNmitz7Rpf2Bk/4WOqkls3j8+XnhBDH+DJF8/STbsg7vaMX9K
X/wL9luTDOp/fLbfZGYmFD/lYVow7SbkQ+uPgU5/rqJ5Z2dPMSgLO8aoSif932l/v/GBf2CeavI2
/uNvqrS2y6jnerwwOjOHAvpxa5jzEZGIEjl9lWOGwanOw5jdKEAunFfcGiVyopyqxLiBsdu3VrSM
MxTmkoFHYNBaM6b4h1/T+Ns9+QaZbJByE67jpRs5BG+G8sWuxMoi7NpHtNDxcmB9Ppqp8xVTpPtG
s5K8NX/C8Uwzg1kqqkMyUuRrUEQmPQFsNPPAGx6roeCxTX6FZnydhE7jnxNpB3OtL8sHMQASBEP2
rhFy+sOVSFb2n260xLz+40bbQRPHA4XextOqs+sbDFTqCjFUvaQM6tDYxGQPMl34999V+9t90//3
z6GLcOmspfHGUdpHo2uuMt5HqYJ7FBbIRltWX8gcdeY+pJ33E/b6b3/0O409KSFWjeSzK4Z4L/Rw
Z1pUyb0XfKgNcmFhBfRNehNxTHGso/iHV/Jvb7z8Nv+4s7WtqHZKGMnGQEBfl447CyvcXpPR/IDE
/MsfUGUY7T/+AD0dZ8wmJ9ponQHRdcCuWXy2TCT+/beSH/OHJ0P9Rlev6gbXsEy1V93knlzelXQ3
y5NU2/CPMD7+Bv/0ww8E1b9dzbcVrMG2otJTjDY0jJ9wS3MSooFmZYt/v5rfdOo/Xc63VayaoC4a
aRdtcM7uAgdbmD4yHapz+zVS6Uko6ZJ8DTYzy6Qq8+RgMBzeC8EEqhpPkaOegR8R5hYgoBbhXsV6
oHnGXRyieAOioPbqo3R/NqWGxxRyntdXx6zFzaGqH+hd0dqQJe3E7W50qh+u6W+3TP7n/3gAijZu
kXCOPACZ+IgBRGOGXCqD9cMDoMn340+37Nsixzh9sH3GDBsDqYAdRlADuDgSwT6bVBp4ZHffVh8J
leEo7+pLj3zRf/+1/hJvoH5blRh3UdD6RrSxk36tRv4iEMW5g8NAj+0/vj3fVqJKQBGpDTUCsKGc
HK97UwmNqLJ49e9X8Neb923RMTA/5Ijkok1s54+CyWthG0tJDZdTIoQsH9Im1df9LqYDrlf+D9Tl
v3By1W+rThqlxPNOfrQZR+W1aALiu2ns+1p1SdwgmNNU0366wt/p1v//86F63xYgk+Z9GogqRnnD
rBS9PLuTnYNAEfaTdDrnwvyUqB8oRCBhDWZcRicKytfyvVX1XTKk1CN1iePPkHr5hPJCUrPsLj8G
Hu5vp8RAXNKI6ZrxIEYMyzo+rpxOuaBnZ0fKa1ulTMIzjiRyyqDHI2IkdTwivbsPguJotu2iQwWh
NHj8er8HMVXM4RdkMzWdcGa4SFiodZUY+Sgijcx5MJX2qkfui23o+AeyGH2GO+98E4Jl/ZDl3VMZ
OVtvSt4GDzuw5yw8A+6RO6Fa7xnJw/SMt70TriUCpbb0ba7ozwyxNm6AAjWJnX1UZLtKNxcKYKeR
1CDesA9hwmWy0ECVnvPVW9mnEpPcOxrtvk0hBtOTgMwWwSqoGLlVwcDV1lAAp+qB3DV0C5b20ejT
OyTbtRL0v0XlRhwd4lhcW6W9Oc74FeTOG6m1Z8p6Kro0XTvWsE/75mhgaALwwcmI7v0A34LmVufK
iomKt6qdh6pVXy2pPuisO6YQB6FVp4mGxwyt0Nkkh04zyY6EMxfW4ybtGAzbROZazdVHudUN/cKi
pQ4uMqeWs7KlIw1Opcn0KsZ6NHzKAGSAjtsudE6VDUUxJZYzdgH5IYgNoGMmAXt10dsPhpXvNDe/
WbDn2hZyMJo2b0i2elQec19csXmB5O8oT7Gc2GbV8Pdsusne1xCM/UxPjc9hQExKRAcesBkcnYcu
zE6B8CypiD26BMJGeY6hRpDdw0/+7wvBnxdp1fu2jdpugvMOj/XGMYI3iZLBjc/jNv7wvv8l4FP1
vu2bOlum4bXsa6WJLNQmOhIk76F2y2wWjc7C8CFu9Fr6bLDE0LU7y3QAkVFRB2qwxl16xzRyg0II
Lo+2GbIYdBBcFpNIxy5nYjVpLa8b8XMMLKNihil43SXFfzoiqd63PXkIoyCegoo93xI3s2jOYgre
8ir4YQP7263/tj8yRwS21eRs+VTPGWuhljoMdvP/+O2/bY+GKKbI7FRyMACu+jWiR1iMwgl/qrv+
vP2yNfzv9q56mT/QneHzoxiXOISfUM2OZpTcV4FxU1r9USjjqwcUFgL7k5/GL//tif22M+ZiZIWO
EDqb6KssfGi25l/7Iv/h1PLnHUr1vm2Mo96odRnw8UOZklNWd3cT8hGvI9tz0nhrc7M5/7cL+bYX
GmPddJZbhrQng3PgKfe96t1iUV7+/ePlG/yH7c/9tv2hXp2UGns9DsyoWBiG+4C6vl/YQO7kOlIa
7UYrfsrd+Nsf+7aM1DWGAY4TBD+gl2RvCA22R+s5852Vrk8LzHsrZSx+WFT+8uK439YU1S+nqh3i
aENX8irfSZOnAKPKD1kufz7dIQ763we7gYPYTk0Ubeo+uXedYSnd65kPpV4Jlv/+2zj671z0P/08
397+pGiDRAwUFGqtaECy6S7GWvFuYXWsacebib+0jODLEiXgAsD0Hv1hHYAKMx3SqwIEJxK0gor+
1jvWfRmMJ2LDV3bK9N7jOxtegK6xNC8GVgJ4Dt6LEY/7CoZTGUIV9Irwo2OMOTNTc1+7DD5tcxsr
w0soml3bUwhWyb1hTPOJykqUw0ZnjzW0rJmLRCZroQ2f5XK45CkDplQmVhUoWkRgDjBSLzx47bBJ
fO0C7aJ0/FoaAw94PPnSdXiIu3FvJ46zGKII3JzAeujmD4JWWtN7O7v131wzn+ZjOzw5bBhTi35n
EHQDlZz/TdtpT0bsP/sqoGJPHCez25lBT3kOHdUuIxCAAZ0+o4Y3gVElajLJGS1y8gBsCD3t0Sur
u97GnymtunYiOVZoWBw8hGp2SRTI4uH02NQcw5qM1BrslCv68gz3wxIfZXojJXbpDYUyy22XQZm9
zi3sbLRlsT2EDXPNqtoqqfJcOfapt4etzveZqTnnhLGQI2uqxnnaxu9u4b/ZwZjvyAN5LJhIWy3T
2NjRSHhqd6FifQkcZZoArU2Q3V5yAUu1Yqcw5z4wMd8RG2LL+xkgxqVdA/MeBwjTubYLQmdTKzCE
eis6iiH55fmwaWILG0ZYfY3q9IRyp16nubWU58fYCveycIGXtUSHe+KQKSEgBNWb/YPEAZViOAll
QkXJIdCYIJAaZvs+RMnO6MWdDiGWE3x+p4fwcfMOA66jLk23O7vYrgbFZ0bW4AOcDoRMpHCdGJi1
unOWNAq/SD4yXdmFtvdLGadfk7xBtuq+Ch8ySePdVLp7mNrRyTeavfcZPiMHOCOJHpHSpy+WxgxG
ioKFhSTCYzQI8MK2tVvnxqcKzyfz5BrpT4c0BJKYvHWKK7AstDGE0VzhWGmVL+pU7yY2kLqOAtrG
7lUfDDyWkXOILfWiO1Ctxva+9BA1GStRuN6sNMHtICA/lUHewvGqamI0yrWppVdSREuJQn8ea4Rm
WhJ/SBCSMql3kihY2khBachPrn/UKAOIgE6WIgBm3uqYrtU+fkRIAMTKuiuIsJsbfJBQLXPR1M4v
lchfhpnM68ribtDJFE5VfB/tGJzCUrm4fQF6hdxDN2dUFoo7lFFI1aNik+rYXCqX6bmdH5KiOepF
dLB86L4u3kXOYHi6dP+OtIKAIBG9X6JjvUOAv/KczOetg7ppYVi0k2slsks2mg/yLpkMQ+pAnEp2
RIVDPM4HdIUiefVS/QEpwFEdIaAH0S7Ty2ghHwLYl4zuqEzS6dODqhzXiMwGJ7pG3bSqOkXBnSNO
rUG4ORDhXWj4xyBkKqcqcH86hAZOxn1xyoOdh/CVg53G9lxh1cEngTUVJvezF3gPiIYWodfuOaxj
mUKGNY7epvSENrM9HZ1KMjgLvxFfMkh7GLpVDTk4jZP3dijvfBYuZyxjssSrg6I7+1LHi5mOKKkR
KdmqqWJn869qph6nkagDLJbtXpKFW1pPkaOtECK81KjVFpGukDZm4i9mxLJm8LqGl7cIrRapICt3
hT6i4QlB738u2G1wZKaf+KgQXwXTJWWWa2GbmFdl/Z6F5MbaZkBbmXQWL0EqYF5o1z8H0gahDqJc
eYl10/UeKY1Skz5hISSzPPTAUc4Tbj8yoD7qE8ZhFsuQtVTdEk9+0E1NjjPfTVTXvNJiMTAPl+kM
MrZcRXS5sI1u2Vr2r4kBSaHijLDIXqlbJnlO8aqoCIFN9ZAM1qWbYAwW4FCc2gJihVhbq+4800hm
YxDdU9Tksy5goZ+cDwnnntx6ZVKteWP7ZAWI3JoOl7Kd+zi86Ttgj38qLAOVFjW3g4UJ0slXmppn
z0svtelLjf7OIPNVLghtGr2rHC5g9k80hMXSxRkfu06wEIVz72NnKRNsoaKH5+T1+qask2MDrcBS
wouoNMaBVUvUb/ZVFwERHR2uOH/n1THQUYiuTYLa1dEftbF4JjN+P6n6HeyNfKnV9ZJ4x0fFd5YG
axpqE8y4eS0OtobAPXVV+C0deWBObZyimoqmHbz1NLjrjkyQ2lnXSv9Ls9ttluRzxQqWoWGgaO8x
WRerKkL+XmVg7Dqjm+kKVl/PeDFH7wXEO2E/I6rqJuw2baVvmTYfRyNaSzh42TQHrQ6wJOjmSS8M
CP3mq2ITCU+mtyXSdAbhENCdRlMnh1dTdjlomAmhc4C2POzblaJZCz4+pwepoXTtz0Zv3/u8VIYd
8VKQECFF6w57UU+G06TASwl4eZs02hc8cb3nQr8Kxhl6MjwMMVrKAZArnhAbwl32Wpn+VVEHJIS8
lc2IG11E68Iu92EUrpoRFYcaWtugLM4ZeHcU0shkK6a/iZufwVSg/gcADhEnJhqa1A7+yXXv9JS5
3dhjALYAqxMisiOM5pQSxjbjxi5y35tNblrMBeKmmUnSFnjEB4Emtuvdw+DzUY3b7H2ze+2dtpnr
hvJI3AfdgYKZLjra+eCMB62A7W9oxoOjBK+QOE9WiadM7upVHDMgHTHMwB34P5bOazt1ZduiX6TW
pFIqvYKIBoyxjcOLmtNSzllff3rte5/22itgEBXnHKMPqA6FRoU194PCfRua6X1oxTOyay6mCM/a
dDx4rLmFlv0EsAt7Y94sXferjRBVIwwObea0ay91jomgg69X3YKSaMCxOFpPIytgOWqI9ajVwcpc
q6k0L1W2VtuLwkzncfowalmoqngAGApvZ47BLeUJHFJ2e88oP8t2OqgXqgz3U+XzyR7yMR7cL5Cj
SGzDodgGbfZsxOVvijtWLU9GiMc0F8XF6d3rVA63AdUDtJyQaY+nfjCK7WDqCHomkLsmChj+aqfZ
R4N6hjoywFB+HcwG8kv87ALcabAVkBdjrl3c7hxhLQXgbNaICHcozNdD3ZWQlCeslF3y3FeWAeqX
d0pjFFINKQG6+UTExb5Ow2/6CUAl7Tet1V/tiJnkOCmHRfAvSAOxkejFEZf1bhHRoceZ1vfoU9DA
7roMTWaiu4ii9Esgxbu7iEfQKV9jmLyWDqUyTw/8NHK/u7w+5ZN2Nib3pGdWt0Yz8ojA7or38k2r
23dnjH7c3t0hPjlMOcUk2wgA9zO79M6j+VH66quKKMS7dftPo6O1sjR5qKnjhw4IBDVe1Ql/Smt/
MmgyZ/aB3tZTXFXlphA472fb3LVoGVGFAX1qop8cZO+6CePvihLdoKmbXYT7hYSqKT7Z3LdaTdvM
oEHBYpGnxdyXFaDcxKpvSe58z6z/hQVEZuy0SzzJb2cxLkLip/zvM/AFk9+4d4gqVgBJclCzbdRE
qIMAmBaMMNaRbGWzr7rZ9JlDwZPa9DyOKSfqCKBRa39Ih3ANRHTf4eKeEdHhKw6HI8WurdSaTVh6
W4jOLO10GnUnZpVC3uDFpFnY5YqrzLsbiQf0pxwvsDQlY4F8KerMbZ7FoHsQw6kBHARMOY8dBA2f
vq87aKkLsO2hxPVKk2Zr8oU5nXxGolH4hpxP6k/JGV1XsSppmxag+SC72V53Ujf8lPgLdbq3Ah25
HO7lFMqHpDVrEVGQmcx9kGKSCVebZ0faKBZHGEdW8eC62VY9b7uOpnXV16+V5PFWWPkXALQujRuc
GvsZdXO1TBsIEHf1kYU93Ee7uQq0NBbf2OIYh1IfX2OoVgT47jvEGj3raEDE7tD+EOA75uKg3sNi
z29G1mLoz872Ml/Us/BsimtjGB+drIEwHn1Hgb5d4J8Y0/zUcdIoM2sjhuRs58uxNlhu3XqrU7ht
gAZqC6a1YP5cQt1P0mWrzv8Bv8exGThhLFJibtJ3vALgxom2GoJl8OGH/Joeuos6Yluds+Id1vNB
496S1/KeLwb5LTqF1yZ194UeUFe2tgUstnrIvuwUoZ/Mpn9mrz8vIn8iLGQzYIVeLaOSaqAATReF
8LL3tsbHEp0/8KSGtN4EWf7C9rmnkHGpq/haMDGpKT92udfhKCfMMLh5DvbtkDQwP1OoGUN4l9Qi
rIIRHElY0mwRagFihT9DpH5VFR4KyLCRNEJk5F2tibEWPqjhow6SjlNuNdc7kvW1t9iIS+56lue+
YlrgCkTOH28ljico2/05qdp7NMpPwBUdXKLogAdKRw8AWdDBz6QwaosD0Unk4uql8xHf1qb3hj9n
iKLtpNCBVnRmkd1F4KFEP++HEL+QtNHHFOyMqFCoGLSMvG4/YdIZevDZA4oDAnAepEFoqNDfUAXu
syx/dqaY4youPGo8PWcqdWSGbLKNy5kLz/QdMTMDvX63a6rYBcXqXIunVachRHcZJOoHtrjcJ1zo
kQz3i4cLrthlcYMex3xxZXBvHPNqZuC4MceheCE/3t3ZLoIXTRCPQoDap2Fp56quHyQjSrO7B88s
dgvgX+JRbm0XbrrY80Hl7saeExOOmn1uKUMpq7hpndW76JHaL+KpsAJ7begoiQwrO7mB6ZvV1PhM
5neEasc0iThpI5NsU/euu2HHImCAO/CY92OTAQVrTqLqn5VqKxqhL2XeJagnzoUJjAzzYAnvQR38
FB9/yJE8T5z/TYs9TkY6poCyebRd/J45Nw8tj14WAbQ9NHzZpPe6JjxppDNgG/OfmMhxC6ruaOrN
uVWh5DIdn0mU/oTBfvov7nspjtZs/TZl/OVJF41feRzcAcChu+6le3bYKtQRTBfVU9MJMMC839mS
q2Ug6ySgL4SMS++ppzibGe8IB+fklfQ+NOV2+FV45Y7YE78wqsdi0p+SwbyYNlvDoi6Zw08X2tuc
O+ykiWtRNYR9ldW6hkpiFfM2T8LOzxpHlT94XNHNMyqA8lWyMRDDExIFZGj6cqN0a4XaJStBEWVe
sLGW4RjHGKE4B3zgBvxb7GTmDJ4ShAFbjkwp8elRc4xy+8WW8MRKypBIyJePpkwfQ6gkcYsxZMSF
VhW4gCcDEsUUb8zcOY5TCTkpPi9j+VW7XOKFE5CuVtyFGguaHewwotXHORgASg93LTHsFUT4fBWE
GWI9Yhhx8tS3KJMrxzR2eZH+N3iWwNoarcWVmPGnBnk7iLObuLuSNV8LzLPatJux3BKfkW04Pj/F
DgkY/FyqGHtdLQyN+Ain+FY4w43r17kOuYcHBbyOZeCGRBIzCs7qKBLnM1NmlUlfh3rPEWbu521W
hQBwhuTqKtE6Hc9rzATTUv3ZDMs/twE1aIptBl5fADEu1bFbZoAXWu8yDdahEdNWAuRBWZ/52Rzd
ken8W8phl3fx1SX5xJedhYWuyZEEcPpyquIx7fs3QzY/C24bEu/GDQijI0LYtRuXXFDDyR/j8sGo
woyuYvRSEoOUA4iz1f7Me4/z5b3qqlMm5EH9l5b6bzktSIOnbWuKjcHwaZz8sa0IqAR6OZnyM57t
45zH+1hm0FpQFg71lyHSF6cRv0Umr0MCOSvv/01etK068VDwMxOje5eWhACt0I1sTaGJSUK3lZ2u
Bl9dLmREJsvfLBGbd0iZ0Uytm1E+N4RLZty3M9YPM18eXQRtaiT84GrCWD30/8j5eQlT8hxn7zXM
h2fCmrkOGjW3+AF5szrQDMNz32IXBCLreDn8FLP7ySSmxLh+TXMb/gSOSvSB8mB0zk/Ws316NsJr
cPo/HAIhvBGFEWBD5uKT1/tYmXpx0WIcvZbWZgBiYM1nOyo+TR0CQl5/VZSuQ1QKlonfW+r6r6mu
yH1fMPC1oynGxzzrlf1124JDYqdZzsTwIH8KzedmQuTdGv8mopE1k/MqyBCiHeQjLvtHsSj6h7wb
BelGJK+hSIzu1YjQDBfiPm8oiU3DS4qKeiUqeY3C0h8brkGRi3hRJG+4bB7p++91M7yTfPVqJSrx
Ke8QrvLAXbvxAEEOO7t09iS/YHeQbzYHD9HMyulJLUFzd9g56ZxQL7T7E1yMK320rdFM0CnrTQ4u
1vQg1Ln9g072YlEZO1Flr1GkEuTao1qjBAcDrraMw+i94Bq9aPM909rPhH186e7SlUejB1s2MdfS
on2JNfMvyVwPckty7MpJhVZHV/W2XFYoT2VTM0BSz1jFnU2wl9JwsdPUYXzQXfneEomHxI0gy9m5
c1a44NZJVmRLbrO6ZJGjfFyWkoEB3ZXjnIXnd0WweL4ee+euufEb80GBl1A6R2hpW1d8ByWGpY4g
bEQHF/z/vpiIYMxA0LUjdHYEzlj2NBe3OrYJg285J86z85ITZP1VX8l90/wTY/DIZrifw5BQK+9z
zodtkcSfZNtcak4wRd4+YdHFUZu89FrjR469Y0/GlZOd1dO3CVhXvw/izc/ygqbWP5EWJ/ynzxEa
/FFcEtfe9PJvceBvx47vcRbrE3DL6pyktlH136B4o+n+Ag3hy+AQHUaPc1t8cxDOW5U+B+eFBbNg
k2m7L/WovArLL46tGZCaYMSMHJUjlqLUZPVrBBJ4pWxqSXMw39QHh7U7VdA/EkFoJH4cMBIbj6vV
yH5V1eMloduAywSiZ3XRk+5bRPa26b0GNKbKDYnJowWLUC39ypHDnyWgccXSr1lRdLv36wlivlu8
qnNuxBFABsxiRRyvNrqc/MzxzjEVUDt21jLTr6SS7NQbFDCC1afVFTOveDPa+Mz7jLB0xZkke5IM
DNKryil4mSgC8EcBpxu+UQv/+Jzq91HSoJoyfxmSx9DUmf2QI3kLlF/tOX2EUwfE+k9aLz3nw3pu
/tXdWTPBhpDpYzNV4XvAcSoPfQ6bmYOnel3l/YI/r/YsPgHCjweK5FDicFTY0W4xNJYPq9prUfXh
gSmJXMoQizxGovGpvLkYm2et2sbuvQJsqi4zYzScsROsjCHyo2y5qV8vsL9Cqj/qX+uZdoJqcbCN
97ScfDWk1Bmto68gvY1Dnp6keM47D7C9rlxqJTALVykYUyxqe2cufN5u4ZAsWMXvVJO30iFcgyke
WeZavYGeIdZVk77qCJ0DQHZqSIkpAdg12IfxdK5jg7oLFPdbrFUn9YjVW2QETtRQ1WFkbIIDo7q1
XV+9VuJp15Baj+StJPWtEt5fQYSvx49KjdqvAm1vBN5niHdOciJW/4QjNCg668VwBmrPATe/7m5b
2SFd6DiJ+WjWHCHN70zo8LlMb+V00TpUPkec2k76LqlBwuXiexnI5CJ1te8+vaGnzNdvFXpGq+Qj
o4O/qYCW1uAcgs42iFzWfvrxq2VDBr1kbZwFrypo+96jgEjvhjIbBVptq+u6zS0wewwtjAR0qlBV
+mo423ZyUgslQXiqTFanBIey2OiOfeLHpZZ4V9PX8azD1OU3Jms6Oh8eXKROXHIOJWYR7HX3B2//
M39fDSmubdwlulbHLVKfWLG2YvFuANOe0zq715w70KNzPzcxFFr7hVddnOVHda7U4+wLcojAmCwW
iMS5pqmXxDd1ejHt7kmlVhnM6tb4tM1vVV6YRHyzJiD8rA/qrfAe/vtEsO8D7XsiojBd6p2R2O9E
rnAxgKrgfg4pXCqGpiGnex5Fl4kgRr4/Qglwu6uJE4vc55Vi9axYSOoAnBq5fVmYneOY2jqOzJM+
0/iAokjL76TV4YZvxhzivV7PlEAdTseMLK9RnwjYrtTmZ5OiFIF7V5cyiU6lVcHT1btIu4GC57ea
1AUNbtOV16WON+wPD/qcAx0GcQTt+CT5xvhqUbP4HnJ03kvU5tvO+aceFSAmcEHym//tx+BLrTbO
bK9p8VMIe/SsYlcTdUPAxSWJcpIjGh4oTHmKoUsRHSfaVi5rvEegGJNCVdsYDzyBxeZYFUKgSvqV
sntU83LoKARVqfWgEuEq9r54Do6N6RzVKtdQfhHSvPI2iP85caV6KzG3D1qEQP1SuwimeJVxfphD
Sh8A191ifiQTYaNOkWDQDszzuWtO6ribaAC1jDf16UjKYLksDgsm+pWa+1bPrR32VMKXG2J81fOa
EBgOEXmLk1C7pGwBWmZvVaWjYD+0EZjElrdPwril7N/tuVHB8ZYq1ip8trJ63Tr1XzGaO3WFmixt
z3uFik0Bz3pR654LkLhair1lfgc0GDjTbvPavPD8KgbHwAmkaegB/beUJMZDVXcb9VVAXbVACZRd
8FgbFFs4Ig9GedO95EfNliZ/4YWA6Gw9L30vZHEteqBGcwSJpeJ3U9M9hSXWeoc31N9mHkXlzn9R
Nv2oHVbqVuPrDYWj9mUJ5F5M/9ToUGulad1RMa8muzjnSX+1TPwuMUViVl5kbBAVilUaee9EAZhN
+j1wi7bcz2DAfMxs9zg88/bUqNZ7EtHo5SUkalO1mSfzjGzqaHNYgJXlz1GOitF8Uleg+b9wsWRH
D/TQBDQEeDAzPw92I2o3brjKMksELmn0EcLnLqX+2a+lbd8Eo7WSYo+X9d6X3WUODXI/MOGoQrsh
fvB20di8qFVHDQ41sOtGEVTYr/O+24QZVzN2jzmzL+onqjeOCYcLRbycsckaMM44RPUlBDiWfdMK
HvTeK/2pRRY4aJTB8cPvKqM/NpNLSGWl3wAhQIAxib3t9o0xnBznL6EYRiXe18ge06miYdm8tK79
W2PkbcndRHFoG+rkeiyzlFKGE606Ilz4hO0lW5o/IqIRRU5bAy9lowEujssYJxE7SmnZ+A2bHWJ3
oBLZ1qKB1lYppj+VjaSdFmrbWdjvE8/DUBSfvXT6SQvjSWcG2x5Y18KhNjrMwZ3D3Rn+OxQx2Iwm
3ZK8nVdljCjVS5ebNWAH50A1WLlGoTevj2WI72/GeL0SE+WJwG7X6i9FPDyNukLOSSuno6FA8BuL
BaKxwYBQdlHXHnWy8SIXMWM4P3iQuRIONbNrPJk59Hs+QhV3D+nYnDzctSV4y+fehLfVsvfYI8Ie
h+2p4tGGg3bEkJB+gLTlzj4m2153hN8NBIIY2Xeis34SjazwAOKQ0vGpZ/Hbm0h805B+2KxcVcL1
WyrhAde0MLIfWE51NgMUJ19VPLx4gChoKZvPQ9c0LIQhF3pFsklx/XrNewn6QOuB5PRZ0h6EKmia
Uc0HDFgHe+l8RTO4L49Kc2lydRsT2K3K+lYVN6Nb5nXR5oOf64m9RuGM1oVYCPyAWEw5ynoxsCJs
jNvMgaGx2M2etZDaWNhkj82C5Uu2QJBzKix962w7briarC828r0IXwVUhuBKqOPN7js/0JafVgzH
DNBcPCBm4dD/LQKMX06nr4xseqAuwM4bVy9uEF81BBaaPRIpTX3Gn0e5H2iJrKZ6PDphdur1jPpP
6KEwRck10UVYwgNN8OMy93togB99Em8KKphGSy+ZMWE4SHJZsdWIbRft5sA4R+28wZI1PxfAAkkR
H7elMmi6Hlp2QGalyoLR7VucSARHPDK3T/ekoJ6n9id3Slg+ibd11A0p6wRnjcAgQiT+TNl9LTYo
HZviQGF01TiGvxiu8vkRGOaY96wQbyElrZF1K55wamA4etOtyO8Yn6Eegl9i2oS5ag1TvauHf3RB
aWhTrJ8q95j3GU4qpN6kluToJs1P3Vw2YaW9tnRmROI9dA3+WFU2KZxjlqfMMBtbYpXdFtLgGxsM
aqNpB0L/sMJXMB/50ygpv7D0fPdyuMicrGnXpHsxI5pAsDN/pQnxByjx10tvOWibzU8CbhvSfbh2
mG3uO4QMyrJBvsVGDeE539Dw2DtR/x12YAQMyZnc1jD7SzG9tbG3i3qaEg4JEMDM3/Ns8LXJeyNF
YKeeepV7vsnlzaOO2qPR98uEONDFuLd6/jS1MMuJbIy2nRhPpPfw0l79avfWM930P4Aj7+o5xqlN
P8S6FIV4tUq8yIsp1v8FOXZB9inr/mnSWi4hFbrQAagBY8LlfJGaI1gy9CB1RPrD7KtlwuaeKbuG
zBjwixwIVhMer6GYJkbQ5Pda169AEtdrbTJZRZYvNxn2bCm73jZ/+8R4q0g8HZgfauzVOUhjfaLL
xckxNgUIKw0GdzSpK7L5atP41fOKszXw8Ur5yQ06ZWqmy78U5k6d0SEQk0qBBklUFwDqjJJmG7Xm
jvK1mVAE5AguVMeqzR6Cpn5cyF5Q/8K0viCurrTcIKKmJTmTDb0GT2A695EU54SCIEIV67UWBcSN
UN9Nrtihyn8LrG4HfnOlymaLxeAOCvI4VJEeG7YwE99Z8lNtaxcU3z5AUp/K/iEfoJhLWLtANe5F
MTw2YdX4s6ypl8WXkSOyGrBjr631KYXpMV97IKfERxAJTMxwHB4iuJwaDaRQ2T/p2lR1Va8Tqd8c
5qeDcYMQ1f7QFfDjJ/yGLhSSrtp5chh2dL4ug1YdZOjshwKKjxggEdQbdWsQ1hd3u60xDbRf+6OV
tmxlfbO2NOspDpw95ZlzKvEzhtfMWF7CefwISkKDrVjxLIhfNboGfbjwM26QhASDh9FACbpQp4pu
IpKTiZ1J2sulijHkm4tBPKuVHWMbNX2WHRiRz5bBTUhzig3u7XWAjQsaKzX4hNT70MZWTd+eAKAC
FT8hGuCfeo6gjkEYoAzcH7PBE7wMWzQtVWS/dOOEA759NI2fZDZpqBHFAeXH9oCBCtwUq4GCqTV2
DB4EI4yOmMgQl5uxoQ2fFO31+BZV8a1R3gAWa3XIigleUcOtYQLVXKI0Co/qz73R3I4kEFoEKZmx
fbdrxH+9pGoC1GQljVtGYYpRCezgoeaY1IfBaUbKoBuXjlAW9ekpzryinGzBX7C4lwQY8htqHNhu
LZge9ns9WUC2KxDqIDaIVoLguqeN8GhT0gmowPM5ValDc0iETc5LGLHbu85qUEluGd1erjE27WC1
eBRDSF+TcjszcOTPbevL5aq2ToAAWGPxL5RHEiJDn7es581zmU2bjD3F5XDVOL7tKc0mqdcjhHrN
stghM/mkt9kpZkvtCM7O6i9qIO+lblFIsFT9Q9E0YsoR1ECfdGz3psom6c7gdfGdUSlrXUv9tNnq
N+qIoIZuaDGP1BphdOm5ZbPQAvtT67oPXr3y8t+J4HkTP1c5EbdCiFtsl3tLemeQYL41TwqIPD6y
KUq27eDdCchZdflWcb6t66ytt+rHqTUK4uU9RYnECfLr/2ZG+S9MIfBO1s0kdm6dO+5GqG82kTtp
FPtYp0Rhtr7X/M71+FI0f6Y9/Qov8P5b0F0r3gFZWbcsbc48/FVE71qUBRrMYOTWCjhx9KbNAHv3
SDKQvsZGED71xbfTI0nVtOqJLeE5n2PfxqK01V3nNRKUo5jmXZCeIp4iS/S6qkgpZvxfgnB+WlhA
TFgJAVojUOc8vNHY5OkAhyfMRx8sH5yqCo+Mo5ODy9ow28hpqGa/86E94SgKU/XmdiMJxIYg3XFC
CAkB5DyHInqgoEdGzOylWzOhbCbzeUN1dtlEAVInozvKERmsbmsdbSe4VFRXgIpfGwNRyVTs3Zpg
zP/0SwRJSeswTm77nvT2PZEOl1KYcux9VPoCf7Sq+rsG/dAxfUfwAg2jIkicqwyt4JxI8ZUjnaKs
Bnc2WaBSwCOq6e9LOzmy4I8rCDYgAsziSWtAmnOP2mCXBbQvou0ydNQYY8DhNefrskleBx5mlY+S
wsxIOJouT7Gz/GVF/MLZJ1CHF8nm3B4MkrxYrborNsVuvdjZtrdCEIz5YeL0ImNMTRLUnHTJ3faE
eW4K/S66+5KWmxS30uiEw4edoSZkzRJWcJXtiFd/0XffgzdWfjO1mLzGc+xxbW2Lc2YYV8NKDnGN
z9PU892Ur8OZS/1HQzZtL81D24ES4uhIYMMflVTKY+Gyp24GV6Ltd7NFEF4eoh0XNUyGAdqDQ0ha
sUwYFYb5xzTU0VqiNPTGDBJq3fZrq9Hr/26PGv7v964fv5PcmHe5HYdfecJQlrqzQSNJ7uMQP9Eh
vw0W0ZGp8WQRElPS61zjHqNzJLrNmJOl3IhnuCEIcplhK8dYrqy1J7curmLkYFHSChKtuzU64OW4
AXC3Dj7X3jcNPHNrDOeloUBH7mbaFGSccE9f9MeBDkowo0KAj1vo428fd3+ym57m2iFXZoh9KcUN
U85j36OGsaAM9st0kgm2T2MgPzFsh4M9LD5T8cIVgD5/S20CpgIwln3RastqJNSlHMuzETAPURY9
AFMArxTvPBPxkSWBQo20H8JTQNJT5ZZ/NZf+IfTSVc2xse3K22h0J5JcjkWsIRpJM4z8IeXyIaFi
CwZj7ZbY0WUx/XSt96PZhD0PdfVjmu7GMbjKhrSsNl0NgTOJu33VUqww9AHzG3FJtnsVDMAVRSxq
It6A9WwyjkYCYRRY/FoLxVOg96eGZEwJIIYvF02PUR0ic6AsAn3FRpbhxwWcHjo/FN2cGOogicCa
qEgPngFgta11FXP+OYYMEHY5NTfpC5DjHnlcIARbRbSRvK4DrbT1ip0Vpy9FWEEaDTc12LJmqR6E
Zq2jiIhTpq7Rf2tz9jhx61a1okaXX55CbqFKRdkbge33riYIHvDQPl978zgQJVtAwZskCYdJfMI5
QmnB2TFQZhZK9iC1drbo4pyWfRqFpRVEV/V7Aj2HX5n1Rp24HVZCJ+IcjS2nokM5i4vaa3r0jOmQ
b2Y50zG1oZ7U5C3siSzY0nLetQR2aZqKe+hOelKy8YavQ6R9i8p6MMr+3s4mRfreeAe7syBNsikM
o1dagnWnvm4RFKSvB/UKJA5KnmJLTeQvMxpz2wBEJ2EOJXw/GhNyZGJgyu4M/fa35wOrT0ZsxYGq
Ta0NDyzIUwSQRLj3scRTMVFEBAOj4HgIq788p6Oj0T6qFmEEcdL7VRs5oNHVALvX4ZlQLYuuudTe
egdfeCB2BNaebFBEDR1SWyRPubGQROqcBeelljpeSqqJTKsPTg0Z/ywaIW4W5p5vj+oq39ywClvq
RZoozhxKiaYvjxXfftCK+8RaW2A8liz0aKe0cmsaFMeDpNyN9lPjhpvSbN/UpbNf0FzXGjXtW6/b
/yqYBbbr3hp9Oluz9mHm4t1m01djz2DdlmX3A874oanrP85zYZtzqSeWTZZHdczLqCKq5xaRg9uY
weG/rwRp9ov6tzV6oTXHd7RMx5JcvH4c6ZzUpHdH2rmHzdBn+s/cIlmS1au6kpaGfmykCSaZWvTv
hN5GH8PjKNJvL0L2YUzGJYOI1VS0BhEKaq72XRUNbfzORp+WVntbBNo6s/p3oqLKHWqgFzVy7Unj
2FQ0QA0RxvDVZmz4wIgJV2Q9X3AneBPWESOBXSMj2byJtvoonPqa6uQkSD2hTEOFn7xdFzOD8pvJ
l9phpUP2ZfFZbUFsW01LJWjAbaXdns7CZ8rhpGbdag0y3HG+XXXmT9jrT1WD4IJSRUmDhubVmKQv
SxK9zqikvCh8FUNHKa81H2oz+xGh9mQarfuURDzk0FmibZ2AL8tNYIH4hchz4XgyzP0PCfAQwe3w
SIP7NzPK5zIBUl7O41PB5ACz8OyW6QUJkblekumKur7edCF5E5NoHvSQ4yjOZDCtWbU1w5RpnzXL
ZqAGC+sUKGJJt7TTTuVCZHpV5ZCeZqLqKSPn+vDe9vrsoxnNdwa3rYBDLnFd5l7K4d80i08jU34b
G8+JWvZlml6pem6cEnk0cuDDMGtfozcAelqsQ9AUZHbxx9FSWQAF+wt0VuTJEp2xJvvXfKl8NfaK
KLsKk93EAtGHrzHfR8F0oWX9p49UX0p3TQz3eprkpiSqnZ8TvmRT8JhX3YeMIC736CgHUf5Nmn4F
1/M0cpXm+nxximFfDyY9paS8JazKje5QdqYM1ZhgkqUxr2suT5YNitlsH5POGzeA7FiGWKiypT5B
aDsXAll7JulTlRtTTFcsnnSOFuhZQ7NPknaLPHSLaHRj2hCazOCZG0Msxm0Xf9e9dUasfuo9wjs4
8SHovY15yw24/PBGLbqlBRp4trsuk1CDp3PWeQ+9zm7PKa2txYmBsm7neRs4w3bRs7dQ6y9qZrTd
6Oum7S9ivnWW9qpeXE3Ynsue1hTHahjelxAdu6kNDa0hgaPaaEh2jfZ21V7cQm5xoPEjuq8a3Ydk
SqnlvwmyX6c2fkp8+qgu8C1YnX5PUgYFlRk7jV9SRBETKyL317W69sG8pwM9+moRrEvapGl1Hj2y
pbgOtSLoVnkBFoJUWp1sYY6/T1r2tBTWOuvDg1phm8X+a/rsIlgZcfL52gD9Kzl3ie3341uMHjHn
wEISyDqpECrN6Z/6SeoFjfg2Lu5u5sXUD87j8oQT7L9lX/1aVVMY+qic7PSkem8dqWseQqOQAlGU
ohI2YWMxqkwuzWlZgulS0rB6tVBtYf3wTWZN3VqPc29xAOb/+bQ1HDAYKH7LV8QGUjn0DK0vHToX
xagDSTUG+hJy5yt0x31EMV/Z9hI2YZoJMKE9Nzw6ikPZokIPpu9ZYlVhC1Ufng9dSIPePUW2OXV/
e779tsCkNLmkNc/QqqjRxGZxVnXQKHPOXLh26mlxyeTWt+ZlYptgqErH6S2eYkQXToD+OeipidC1
r+yTF3sf//+u1QMJIAqhN9RQ/7Xn/67GhMA7hb2y2sRCSKbfOiByAd+hlyFxzqrvsZl2E9jbplfs
Zec+afKr9BbqZdUmICHBbPsv4cyfucCbU6haleT+HvmtKkHY9QYtCVXwKvVTrfkbXa5MenLkGA2f
PTd3Q6f9lsDTGgHUOUDDHJHAveTvqGPeM9ZFtZlLtHxmPB0aDdqqnrIKT98DhUrBIgLpW5VftiXO
hJII35h7ddzaH0FOVVRG059de9k64wSGGmE3khMpnYVdpK9/hoV9eFD5JtTGATG+IhlfZ1RWR5Ye
5OqPtM3QYwdrshWwuKRwGYbOtyzEYDzIKWi3dbk8TGW+a8nJnpzmXdPrfzkLSMdhIc6ZeuAofiY9
e+m6ArRQSg1Hy4qPrqJfVwxvgxNg9PHIN6jDneXhzoEE+h4VE8RL4/zfuAGNjQmX0k8mb72jHQvD
u5YqMdYKe9he4qhGDt4Grro8WNavgPJT3C1nN5TnZvT8qp0iijLTRnft1zDuoOlNH0rNFbYXy9M2
I+9hsjOfLd4pm9Nk9Hx5iILqjg4SoImVVecHmBvHdAwg/syb2qDkrHo8/ECX86tFk3doWZ8V0Y5t
faLauMxfdZv/DG1+onYNHjyLvumHYaWAeBjLTeHFj2otSHrjNoz6qXCnB8FwzukkW+R0yyLcghXm
2ul9x5N5ICLrwuEsYRkK4gy9tU2xrvadirvrQOONe8VKN1Q/p0zv5WJtqt7dRM34WfdklWJjoEuq
bHWAWu28efCC4jyExmsNCIP981XdtFpFVCWyhUJGaxC/pU6Graf9N5vTmlBadQr973cSytReAGIj
DA6J9j+WzmM5bmSJol+ECHizZXtHdtNLGwRJkfCu4PH17yTnLSYYI4ltgEJV5s1rrL3cgcKY9m1S
bMO53ep18e0P7RNy2M3SWwdOHyRq/caiaOpMZxtG2VXxubxo+un86bEHUE8G45NHa1Dpz0DjFAXp
NTRg1xLQESYmj1txWxrIFaH9DD3rHLKj5S4jOmt47jEOEZSncTPyJaEEGY9S4to8W5qfXnUIMT7b
sjEWoLQO5uHgcnX4UhGW8IsDxSHX1PwALtiE5uBhp8juRDJ1sShUN8y+epaEPgaVkDjJnDEZ8jgG
e0he7zLTcnaUtqPRQ/FmofUVYylL6/6Z06xWjL5p6ZzHfsm3VeNpd05qPPR0BmmQHNOq/ecs6k9D
XVsgMWeh0uIm7XuQQg+Qr6CskbFuhk0+e3icXtJ+vPjJtI95LAvANVYwdPQNrmtHVacnwvIOhV+9
h06jHxKqw7EMD4mcXMo+DA6GAoW/LaxkvpP6c+m1j7JnfTslaWpzC/o1/YT0p/gL3zJTY7DEIp9o
NkHF67FZ90mNTAV3mQSqalIMxyZVh7Kr9rmKn+0aj2QQLZ2iHF3dA/s6lKMqcV/16NXC7zgwQ4iq
819s4lam1j+QlAo4l+Iz1TPrqkyAAAhChj4fMye4enzLrNcepG3vh/AQ03SV2vTOAwmpJyP8nQF2
KqtyJM2bs0Aaa6W1UK6MR0YpB2v08eHJsJuBF94bf+TBQmS8MtocnuICgycyn7IAGR6zTt0uD55v
vQ91eJ9Gy6khNxxZJDEf4ljKkrNqZ1fl4cOEWWZKuEmWKoAUn0kH9kIV7FAempHZQhhDvfOQFPE4
z/w/GXqPk29KPCo50yS+d8gUYwb2hAbtwDGjYXqL6ure8/MfkR9Tqh/qtlsDwJPazVoec2oOAFKM
ImB6Ts+q8LhoyUZ6RbdoHz2oUKyCnHmKWjB7zWroLfGwgSK4ky7OrnEdB95rGmNd+8leqggdNJp+
NrCz74pdIhDFCf1f4ZT3At9nZnSTIUSZOCu5f4RcURNGrwSU7OSODyV6Divlc5MawFbIqPKKUgEZ
ZvYux2+cajdhhAlanPHU8ziyA66Y5KyLQR3wvdvKosoamoO5eG2n7Oj63YVvUQmGkuZbmVtMEF/k
qR10BpkwxeN6kYR1cVgN8SXHPEmxX0GcX0lvBPcDpHx5c4bwaBRfitIxIMPAL82PZNL2do22NIEt
mlj5G3jvlOHeCdKOnwGyGZTLCWccfx771avlSocq0QlutQ9Nd+NMX74NORBUDX/DZSsNvK78J0SU
Z8EDasvetqE6Yi4Khjt+ScNuklI8mfBttcX4DNlsBQ2Qer6Efi0dp7ww1LUnw8s/EXbvZE6E4hjr
oWrPli+vq0fjpcxpjoQZTpnTBfNnbQS70kB0GTIu9wFyVGt9IMjdyrnW8Rpyc4wFGmSBRknG+b6b
4Ahabnx4krVhnmRu2nIJha2KEHav2emT0AmsGcIl1x7n7Z1PS65UvZV5vZTIsCPIxcKOlcuKynwj
pamh9G/0ine4d++jkpxYWF/CfGuj/rGL5nvXAjoviLBvv/nscp8GT+1pcVH8osaWSDreCVB008/T
D4yNH8DklVtPjwK3pJYNvArtT/YCVWjXekp6SNFAM+OwMI7ExB8NA4SsMj/mFEg5D06Peue/BSdk
WA5quSgCvevFlzMRR1pFfyYQmIldsQ21cwh2aDJm8CX9duK5iaZ97TA8nqaTlhT3SQmRVnbKiXIg
iPNDbFef/hK/Kurauai2OabI7rRgChUjxTCJ6qCQ4dqYxVfppec2Cbe2mWx0YrDrNIYyEu7xDQcz
GI9y2BqV/2JVRBaEnf2dR85etnqjI5caDe+dwRKo8uaflaFVGYdXN0OZa7pfWdUT4jS9BPqDgA2d
EePOynhLdga5YcYS4d/LLJEKRyqUlgNCpeady7FfpdOpXOwPrS8usBDO7gRhohzWpY7zM0OnMoeb
lrkPSKl+0RYFAFyIS3/HlSA/+dXhuQgqHsDCffIboASJ8PnDRlbX1kvM5Z4jFLE4EFPpL6A9S1wz
u/Q2bNZyYaDV/f6QB6DvVzHRcmJsPjYZQMaA9YF9N/GSkKTBUdm9ZNDqmNVTp9lrU3aFsJt2UqP6
Kt9IRkAzOOsg6+4dvXiUVc3YHEvhhppm2rMg2VMmL1gpbdkt3gAvdXwz5/Endpd76GufKHaeOjhC
tuUfOEKaAadDNuGQKyE92mAD3Do8FxwL55kD0oRQJuMxi+yB1v5uECmBO270oTvF6XjPE+KyzqX7
KVmaGTW1My8fli1cPQLQQfR8Oz7K38FDkh8JHEs1DCe5VBGAvQwVKyM5ovFeLV6Gl2zjHMOx/S0L
pZvymvyRY2TEYnjqAAmRQv0iBBkCS3YXOev5FCZ4HoRaE/MQL3AxbGZjoXiDVVYe9JaFl4kZAMlf
MwJGxuGCzAKgxwSW2zuL0RRPrOxAv7zeChd4Ks0BANaqOETc5pbNmCbQ3xj4lLeqeZITQmvFhYR8
CopkM/hJDcBymFs2wGoEqjZBiZCVhMvq8XcJxAjzOBlCsk9Sn8AYNMV4NMNDrq03eY2xYQTOdY5H
7yDbrz5Ye7nDeFfuo8g7j/nwMSpAL45PuXa3CONbcxhXyA2edG8kvoT5STDdy04JDVV+8C5JyZPD
9hbypCx5dpSaZqQLks/m++1atjbWrx9pe2mOICDzn3NG+iC/LQuVH7JI+KHTITt597sXG3DaM0M/
WCGBAvL5gdKRQBh0RvTMcTDPdygJTDZYSGKW195sP9sxvfwb6t5DzEtS3GGckXEOMbUhoSb+K8e+
037LmlB5tdfZ+/iHWvnm6A1bt41TDIIuCKg9KfSp8RwvxaNr1B9SuA+WeXTJfGnSbOtMKVkv3DJp
7ORWmtTPedC9gRB3knUddMSpSQfE7Ib4uXucvg/8MKjWc57Kyawu2FbsZLdpA/Usl8geNSbSgF1Z
yVxf+1B1gDIzInPHhpGjb0ipOkX0oVKmCFlQw33crd9MqyPtwFtVAwJHRrbQXO4CGga+Bf3hq9bZ
V60ZYUxj0w+yBg6sziNjzoCxv1RAPLTkdYGLwBwM2EDkLnJvhd80BdNmkJ4CSY1cgbbGt841MFEZ
i5UM0r2q3toVrBruOtVOQL0os/fWzddO6H2WNBhV9HuXFZM88iDoFfs3FXiPqWVdtAWiG+8cMz7C
jR8eI0/rRGvAeNq3LBh4A09fyH9AH5iE1MO08WRKa4sO2dlT7J6lbG7Mgx0N9/kYc/vYvSkJyabz
S74cyw7T7yvbVgM889tsAihZDDdqZnizBCnI8mHmPOJTyF9labqVHkk+By9Uqn6vgMfpYfC+vplG
+az8aafzjKMpKAH5FYqOCr2eBWUVmsRDuiB9lP2N4YmX4DZi0yeWKoQcq22d7sW3p71MRrqceOYx
vjC0uspOHvZHDOmhxcub1mB/mHuj9nTCPSz66wKLLJaNSFXbxnqzOixDKCJYbfKhZaY/lfF66nXG
3T/S0ArPpyzja8m8xSjzrUFFXlf9vfw5ALpnvRTgiRZ9g0sxo+v1UboRjGn3U6voHqpjTw+ge91p
rtKLsFVppMHbMJ86ktKA5BZ9AdAcC4bx3aXlosj2jmUZBhPZRhgU5RRe9SB7M+Gs8M+nsHkdeO5a
JlCymPgU7kQQNjBZwTYlbz13xlEAMB5nlFzZXcVHUo59rTlKEVD+iw3joEFWMEdwpDSFOZrEVzd7
pYnvqxEXyPpAYpk8bqHeocuc7kXZ1rWI8xv1JA88tGaFh33LLcXJ6iOFhHyHKGA3864LPDt+tWdX
7cH55EAqEC7xOcvmIyVPoon1/cjRN/JN5CDyS30tDMNGI2RpSDdQlE32PMrst9LkfOpe06R5MKmm
5LcD68V1jOfCz64muDcUQKwTXas+U5pmTvNeNf7RFKRPGzT5Cr7VPcAgPGc0WXL0Op36pxca9BnM
/TnnRgCgdolF1ALYQ8o8OQghGEB3kUsqtBH5fK1JmSnLpWKQxzvZifkoj2gKrKlTbjZ0Di1HDNDi
Sdo5tmDRWMnqlX2HQv9RVmk5l/c1yFzPfZazV5ilNSo4N6o+yjF4yMPhPiVMY+0yK4QnmaxKUBBz
BDyB4rGWp5fFwyog/fufFlhfApupAq62DWzWE9zLPonz2fyWluxTBpP+HK0CWzCs5+VpbL+0CWPj
diog5VA2sYrbsf/QYzG2SGjlmJVPJJ/AAju33GB5dBkVyQli+uWLwhtElx6Gd5xR7xdJ+VmRsKxs
hG6cqKqmDkqRtJQLtoeoweU4jTglbVJcEpMBAMQgBzCGl2YvIauHOWL3tyXM1GCXYTpEdlK4y9mZ
O3Z1LuLsDBMeqvAQ2cFVOQNO/esXdyfb0P//SdAxoKOrl/fgyrQUTZ5X/YwG/E1WcaeH7xjfirAi
wRq/b59RewksyNooifgZI3WV+pLjDKyElkCa9JR8Ax2nIj89Wm7yEGvzL7m3tMYXKO37iWJwmbov
d5zu9RjbF9qvnJ5RVsBA/cPY9blBIJrFBDNp9N05ETSy7+hpJI2aenP7/APE/N6Jg3+/iyAewPE0
GLpxt6xqpet36djszch9SkygLQtLKjzZ8RRkZGcEP/JELQrxnSw0IzgJ+Oql5cfskrmhQGpZoyF2
Qxuzw2BE1n3KCcDlF+xSFqhce2WqGzwhz1puLqUjauKtLPHYx8KiwYBUTkipGKWZC2P/Xn4d7Ctb
igcX6BNrpBdqqK0Nal+Cwgs+I5tXSRMlR5bgXaQ47XrKM4GjBWWRllnAZJFjQydZBRSQuQbPU05M
zirGhUhnyXVRePcxz/AguyXi2Nt7V/I6IVCAJkS5fqk1Mmun+m3Q8qcmU1gAJsanM7ufmYc7WOfq
/+Say2ZZOumpHWo8pLpiTZt4corkSgNL7O2y9emzkti4IKX9wu0S7Mt8LNzupayX/WinR8P2nrAD
vw/ysNhGHX5oA75f66GsyYxiFlmZwL/aGB+7pvxeBsgHKMA6oYqdp0Y3N1qSJCKYB6FSAdA3qgIV
4KYB9mtyCeC4sPLtL2yFNw14B7dwRf094dElhEGpn1mUUv/MIrBxOK/vKwRGgtwnag5oeIwTeDEe
G1t8azCXbLdjQ+hprftfRR/iEOLT5Kkcq7N8t6TLLRmzeRWFxsWGPaDx2MgZonKU/1mF/RF8Lm3e
mIa/rofxJTLgBlNybKbSOQmOLcU9lOx75H5XPfGRDrv1WiT0NfdLvkCzFFhEJDupiHjicDfZ+2N3
CYYZVp6PuQJjTzbxyjG3mLysqBjkW9WLDdIo/UGzJl2P/8KVTKykEWPEImucAlTwbNd4DQvz6JN8
1gH9yAzGbMytV78Js1CGT/RxMmnAk3lt5O6vziX4V7v5q/+BAu6n8c2rvJgwee223UtfIF8X3vbh
V/WfzpCVOcKwVXmQxe9Y3PSEw2KilMmaAQ1psB6W8XepyxCqxtOI84YKmPpK3rrlm8jZIHcvDOKV
Pg6r0vs3V+EOafxWbi6niz65V5T4Por47lvuMF0MBD2yGVH9uS7x1agQBoZqlZfvZRTUzDwHsqvl
nU2lnxyjwU5ALnCp1sZbzWBDyiNOyyBhcMnUlR0t4fMm+KhFEF/seHpIUR/n9cwARQRw3JzBXRB2
4xmXMRKPq21JwLCu+tPUut3v5eT1evYW+T522z3Jd+xq5zu0KuJNCdmKmuQc4Z5254/lC97U1zoO
vyef60VIDBxwNbR7EKsYkUHWkMZjnWK//opyk84nLY6Tr+lk0VZQfOxH6VC9JjrXiUlOYzKvoxIx
cz+faqA81x4+ihCgu8ItJFswCVHpI87m33msEeoz4JzUBsSetIU+3jlVdpohyJFTfUkWsE4Pqgzu
hIEfbxCa30Z3ebKSf0mEQ+NwMt1Xh/NWRJD4nMLVglmIRIdt1kba6ofLXjXdTS69prdrKA8kKHPR
+7/+WJwcTBpkzCWYBkdKFJYYPI2/M7rCGZ4dfFP8xgGN1Z5lqcu6oxSq1YBJKfWzmvxrR8tQ+CTh
iBI7raMXuSDytiEwZcAZw+vaIxo5p2ZczBRpsfGJ5wbm3U1zpsepWS5yhP3OPr2/lHHsIUVQnuV8
70Dw5a7J/sMA4DAQRTWYWAuCFzL5oEdizcmaBGVQUCY5l2UXmszkEceyA9gSNMtAtK0G2X4Kmd48
RgeLbtYw1DGBrRI2uIbLQLOcp7NlTaSd8XJsOE9NrhE5jxqX3zYBOSqqc4pAFmZnYPGOuengpPKI
pkmIVyqSLMhHigasipcDgUt3fBi4ybJ6I9PHaQcpQkEO5HAeoghSAtZWzAwfLJjnRvJheflFVe5H
p9tXYr8pvLw/Wcrd4kpw+G5bnT6fisDo2vt0ZhxRDkeDM0CmEdWkIEWDc2UyG+/mU59q6ZoU42LT
Tx1aiAE1Ci6UNxQMu2rs/85+/jA6NGHU1HHS/2soa4IwtdYu40+xm1r6mCZ/zF+kHpY7FIYeDMjs
TZSezEEB7zE/bbCvIvB4xGAiH2/A5A+YVVI/ZfZL3ACMaekfwqd+7EHA/nnZEc72MJFjTMdP9kVS
5H/7uqS9Xp4T6MssHudpGPx7dwzfXEg1E8MyO5xug2LX586wgUSQy1tmBiCCc8JdMlog6/HV6JN3
yBjdEjVcHOvD6ds/nhSh7NhLTfE1gxLHE65sXoTI04+McdWkmGzM1oul4r9F70Ek9VD12vVLn7M4
faE61VdXi66+xULURX7FSp84QyJP+6dBCgkSAx2flt/jr3bCXon9IAruUsW2mmnR1kJUsZfrEGTQ
q6vUJNRs5FTHCCrE9bTloMPufBtnAHOYngQQwxK0ViAhgaDoSJre06z+pOACiwnrPQyR44xZkcUQ
xgvmFZGjZFexQQLxhemmXuqP0kiRQrvVbiqLc0ubaLdaAsszearC4ZFpOTV7s8ey6kc8v9PCXHai
t4IaOd2J74yuVy/KYcUslNJFHt5USW6k7hukDMRFRhUcv00ltu9xIZYjQ/kVDeZXkvIIOZmyeFy7
q1vPkG6RHA0pCAA2cjzZSMDxlfznQu7FoBXrHyZz5Ub5NLUwKKa7Om92Gce62JuWafrHm30Ihz/6
wEQtUNgnuXqZcMeKtTycZNQekxF/5EQr3iCColmdNznetHyP9cIVatktRMA7T2rf8kC2UfaOp/m2
XdSD4dlXHWwxsvyzwxGKaIjF5Xefxezs5CAJLOe77gusyVTPAYETErLRKnU3Y5sfE+4yk8bVDDms
ZsDauIB7mtFz4ifdSy/cLkD2PjCgphRnIsDfpgXBTaiQp1sCkugp1DF8f8IQFrI7Bydz8SEdJI99
OzwVGfneS9lw7Qv9beyW5yHraeHZkccWo0GmOvlKubQ6PjUGBNNngAtF0vQc4pFLQWeLLSU4dSSQ
1JmJwjFIId9nFvqo4ujkWbKOqvFRrpMfNSerHf5A9X7KVHPT6wxTI9CwHuJJm2NfhafEsMzfYe69
MzQ84ClzdaDa2ap673syFLleQd1esbh8m0aina0q3lk66lyC39eqY0s1aua2kAn3s87z5VG44XBC
pnCAkb2WzA/2UIKXQYJtQblcr9k3xptdwqPi7h7CJvjjc9CHQxRvciA4/G9O+QgSiLlXBxka8sJh
5k6KDULkJNvJ1C9Kd64+nlM5cuXez04+AtK4ISvLIWCMKPT+vg2Z52S4mfstttBo+B0w0Klpnj3E
omIBaGB9Sbcyr7qyg6evPaoSJdnUjRrmTjPHQ1vc48oPWa08017uC7hjehfsFySARHy/uw796By1
QOXaj51U93XpA+MphG9xdbORDMD7ys5m3fzJHB8pEO9Zxeatoqp2c6JcQ6w161T/2ygmxXIfOdor
5B7Fd9SXzlr+usLh8C5skuy/VaocLEjFHS4J0hiKCTV6xhPKTHz4cJLsLfBszJMwKc6dDv61V0Aj
7f5EGaWFsp5GWMMZvbEKxoCLWu+A3J/xlv7UbNhuRm1gpFocewQRsT+ftGg+Tn27QwX9UZODUoPC
DuakMdX0MArCjTFgbOhjFjVZyA70xj/4vf2gSnPlDEYCyILY2eiwZSr/GkH4NIVojSwHtxyIfVlP
BaydZduemSVlCwdr4V/bnrT0Kt/5VBSEf7+rQEcB4p3iGq7g0ASPUx99u7QCmInCxYABEFdMtZDU
YbxTeExoIp68DC+aUoa2MTz++dtRWHrkiOlVhsSIQxinF3qvYuzvNJIgHwnT43AxMh74qvqw/eiM
z97flPaQJYtCgxkqlcf8VuGvMwTJIW3BQ+lmj7r4jTg1lG6k6CVYZM8ASc1qbVTTi8nmIaVahWpI
Ds0EHZScqYz0tdF5SilKC/XYDfFXOUAPWzBzCNPufUZHEzX5sba7fWLNh0krT1OgjnGebAZGpHh5
+JxQRHky0mrQEQ1QlfvDCDyBkF28NJwcljuj/uYjxDolNp2Tp1lvw5Q+kP29mfPw96PGGgQEoA9x
WSsUjPrqU559PY4+RfhPRRPw2+JD4OfRXgshGhJBIK4CDtYX3aytVZ9uk5mUEGRNQ+ZyEbA8W4qN
ePiqZnw29Orq5/7OnJd9j4DUoYQwOmJCwMWRgFToYTMbZVRuPMh+76vHLKgPC/9iGqFytliEJCig
HEpcAZ8bjnNVjWfA6sAwqLn4HZmWory+ukGHorA9FzJHFj2/bYu/ggPWE8cPVtXjXpudyiR597ue
bJJHw8g3RaNWXKTBjY8yeYzG4YuPJpEb/LDEjZc/pSKMmYvOjFJQY4pxxUqWlQ9o5y3LPVaDT5oP
Ste1dKH6L4HMpPwrFPgEFk/d4GwD3A9iW4eELPvKd+XgBdel30bgoB35zsd+3bs/AjC47Eu/tv/4
otWj/lONNEB584SFGlxm9CBz4T3KMmO+Q21acwH4MRPl4dvFKcXeIuZ6iVWE7Z3EflAcRbA6e8d8
xmUrQPb/byyh0POuuvNs21jXMtO58xJsIqcakwp3UzI+gjv4d0T21dDhJSitYM3tOStXbiRmJ9G3
eGAw6jqYEHhkiS3odrsOzxoOApCMzQC8/HvpYS7Qs8TYNEFTvGn0mbMWkiwPIR5PBE3Xt2I5xCWW
V5HFOHlEhDJ9wDkMmtfCsTIzTqIhMO8NQOBl6V5S2iQum9UyLKQbhXa65iZqrn+tRvUSeAxNs2UT
YCNRDePzYhgnD491TB2GwP1GyH/m9mxlaBLx6doUEktjjXeS8YyPhN7pq6kwvh23uYjfvtgsyWMg
Zr0J+8HkzCdO3095nYIdxmBOI98UK5/TQiG1TM5PG6DFDdODzaRTNt40iZ891QNa3KN6oZTtMR+o
9MsERS2rp2dx2zOK+WYiR5b3shiJy+Dz3gv+lMC1wBOoguDE+e96PxwqY9yL+0WUP5ZluZZntTOm
o7gApfhFuvhJcrvF+aWGVhTa6tbG3YYLCILZUvoF1xSHlQYHDi+bn9oWEbM8jdmU3BzCUEs73Yq/
x+/DyrfDh/0GGnwjQW2XePOBR2OOqYTGuIUHMRKKlXylTLHkGG4qtiuMjSAwQrwr9xgYrE041qKs
sOtbE2dvoJi/S2NEu+Ob5kFiqQAQ8bMxNiPnBc4aGqZKaT7fi1tHbV0cpO9Ip3kD4jBpDHrKGzCh
awPGjBPwRi6RzYEgLiuyvTaT8UktBT5EFHoHXws5hfyOjnQKKo97QcP4N8FCTazcjLrZueN4gjst
iDqQRUy7hQ0zW5YTxa+oiDYtYgqvj1ayulOOK+GIihWlOKvIZS5Ld/N773BXwmyQGOv4srBdyGXP
UOuLfaw85NrU3zeAvuJVknXkNrr6h5n9tVG/x2VxL97oUpiIP5F4Auu4VjYspd7M7gsebTz1t2xk
d57Pfm1El6TxQG2EC6/RnbZPoMWpNq3dMLw3uW9yEsmnletP4ypXSzHpSfCgXKp20+ivucT7DSjZ
AmQTWc/YCBKPq5tvNfC8hTJOrFVtJNk5Ecfl7GGb5u4YqBRAqKXt0uKFSP7Cs0bAsstNkn3NIOnT
DpBfJQBvdZG/LpF9kQWOPuuQ8PHyUW2rqN3rJLBqPnclii5e5l4ip10TcPc2+iQNDMjiTOKv3912
fG4z7a432w8wBnbQ+7hQMhFLODh8GPGCGMjyG4vsyXP9nSJdnt4EZ7SQRejYxDEm6Qsf6xyE3k+e
xVu5nRhVH8R6yDP7l3gsAGhHCR7bhtSC8sSkNjnGNvYtTYZGWnyvMG0hpPUG6AauB6fVept6javh
EGBoPgRMXsysFtbVwDCNpc2xF3vFGRr9S93+wEr8UKGZ7os2Pcol6QwWkaP81x4WgRqhPYcDvBlg
2ZiOc4wVs9puBAdKcCjtgwhvMKPeZkPHt23z/YzsMDAJB9JKdut+eDCN9rdYTtImBNubbuVYH4aA
1rhLHqRCSwdCjxPyx0M7J2MlPpJ+vOkZwDKVh7mGT7MNqj5hpURoF1Q6yTeA70qTlrI2Fyv77ojg
Y7aF5YK1c93o5uN5ZnnBv3HS91rn3bg3Uwoh2Mo2VmherBFWbccAhnM6Oxum9nesCGK2DXzmyVmD
s06ejHL21mA/4i330PcRDkpl8mmWRIRNgX3WuU5jrV2dwSzZNJH8W5fBzA6TP/8tM+NI4PbWxWQz
xTxK/q3l98dGpOmCTZIeYk7VQ1WZMVPw9DDOuPP3CY9wRwPSlO3e8oa9g9WVHFa9TXaUnZoxR7AG
zR7hVFdCIhhbicpeESDATuSdmQhDtsIzberTTZXE7R07GxvudakSnIB8bFbaHzndLK0Vj/9DhSQ7
jThZG03fqAyHA/YHleZXLYXWhsWpU8aHxRirzdL3qDIbiPwc6qCrL+J77w7NS6G6dxNzpRlaNYyG
Z/bqTxK1jq5CxZREcClssgeSDD8D6qkK72avJYIF9at408pvyvBQYZSJPzjTelJvwsXdN4uNGqqF
z0L8wl3IVlBn0dmMm1tJla/jpzd1Hj4nPppjnaCZcsjPcRP/ncZsL1VohDVzh9mSpTGOTsd9zi6s
cxUYwVySSJAkRRyjNkGZSLvuNY6CP4sq75chPjvuuB+tbCtZjouPUrSweEuRwEaefxdF1hrdKoC9
9BlkYizoLzMbW4Hphdg/5PsaemfeqcUusHSdfVLQ1GGF3UYwvHmWmZpcxFgtZdfqCPlciRd9g8jX
HMN7OB0bsLtr0hJsEWe0V5aKLpWztESOR2tbp6q1zAYUdIYaCHuKnn6tL8xNa4Q01H59bWwcDvcQ
oU9DmmtsTeGuq436mnhRssb6FxF+Ymx9bH1phB79ZHxu/BF9m7UmAQ/SM97KeV69xdydmeKE0war
FAI8Uiw3rCW6hNgJI+fFVAmD5mc/T/cOeSiALtDQ4IGXWMgXuP0zeqeSItth1nM+a1BtJAEUVOom
P+ldgv9uvt7dFvypahZdZoZ48iTRFiLLpcrQRRYqR7CXI2tH2rbXGn+bu9HJboZPcbSOqBNwuecA
DHfQDrCWjG8uKfAeb1IS0k2IEHZRYaATqJKvY8KPWjYUCe5xap/RD8li2jj9MCl8b51u5xjRTdHU
LJH4B+dwoCd83Csr/TYD/zNbiEHgliAV8hciZFAw3+nJwv7azy+G49Gq8fF0e3wHSijRHwyvsxuj
GzOwnKgB5zM3/eva1VWP6zskrZsaHsOMVUqQWV9umz9hl83zkOox0AlVmAGDkMyBeqfjJ7PSW0Ge
tCbbGs33BKU+MIXrxBEhWWVBATTjsotGjjoi0744QY+N6rD8MQPjSTdSHHG1U1UvryYHDBEgl6AM
CH6CJxxiw1ATQWi6w83ycErPWMMMxGM6q/TbxwKBuYrj3dWls5eiwfAdfWXqxhFrrQ+Y0owIrB7o
bdgDqB2xetm7ajo7xKYo1v/Uarc052QN4z8jGaE8lQAS4C1MGfHWybSjx9mlVZ9Y4AFujy47K+P1
KDA30YiORUHNCpKJKIvZeXT19mPGICzgOjOdPdc14UZ20bBfzA9TRoxTxscZ6mHPtcFTANJmmpiX
fO7OY0Mrjazvb1IrE7fD6opO9my3FgaOwzV3q+kuqC1ELuOqK4weGGtC/R1bR8NjhNsTN3pn+Mx/
fbdDHR3RbHOBQsKg4zg6lTSFsziMUhjNtF7wZHaG7iHGEiOp6KC1BsIEQ0VrLYpOVtQdSjKUPHRC
G8uy4RA6bc/kw/yx8VjfFXp5qdoU7zKPYtIOskMnPAdxqdI8qBElFCELK6NleB/H+Vsze+ywKL8L
FvwYMvrSvOYJyjMJswVyxG5B3ObOMQGybnmm+/1W9Yy5VvmTz/37xCA8Y2ccQgKnTL278yivItaN
JfkGnAUuduay2ZoGLHzBCPXeeJ+iN7n2pa//1RRkPgJw2gpLuJEaTp47o8YcR2KMGys8LXjeW8QL
1HjhlzHuHxIM7DbBh48OZeWP0VUWGp4nMxsxPFk18wSUfkMrwEu1cOwbwmtYt4+mjn+jio8+WlYd
ar0V6O+20l8rm4FYbuAmGOXlXe42u8AGZOI7/fhjGMLq/ZG6FRLjVeXwVFVgA41b42No2isH4v4d
lpi7JkuPreGvxLdwbkBgcNvn6pRoRAxXvaPHJRSpX3tgCXgb3xVMZZIiPhKltMe69ElW2YDPki3Z
A1l2y5QerZUWfBoz+2fgXyoqd1m9koo2msGTE1vvKiVIt+rNF4mTHvRu53Lg8Rzt2oE4Ybv73Sr7
ybonfPPYT9qN42LTatGD/MQSA1lSaD4bFX4IuWm/hYl/wTAhw7YPjxJGAtvc6x4KX3saPG3X2to6
LY0H10dR4/Y7TWWn3Oq31QBQBtT0U+GY6g30c5r5x530l2jyrlPjL8D5TPjAc+ky1dYbqULyZnhM
hugLWg4NPCnDLevTxEfKI1W2avOdPo/1SonzXd0l3ylOyQ5fAXcxuGdDA/t36rem037grDfSSPva
nVL6DNTCiIXoHwm0CrxgU6BxpjaIzjn8LdNo2LDR71HFhB/E/TJXa5+xymIYE9ev8pnqIeEBm/M7
X7lgrBVoaVGTquXycJddeAtdPAcH8BlCX9Ea/oNBz+hsmeZ9pA9nrIajlVnhwWJNPoSe0nxenPHJ
iVhj0Gzt5L1t9JeQNLR+qh8axmSHIooQkwJ56VgxIbIjDQ06WIGLhlUAX2F0YuUwT0aIurRMMy/N
s/pFgjjpRbTjPUCFq5idDIb72nZIkQYjgo6PfGWWZKuGoBLSpk59NuzgwGGBYNFUiaHbbFWnxsFc
i8s6RzGkk2R4i6PuOA/uk7xSKmHEOPo+J5xvaNXqPayPaxQwsERyt0d3/0qmTnRnzO4fpOs9atXg
wahpDYfiKyPjBVwh1FcWIrsmkwbGSB+r0v4eshGTcKhBQwDGONX/VMzkK6gn7EYC9uCRG6+b6hnG
QnQXRBFsNOz9LBY2W9Yx8LyneJ5/cEf6yifcSrxcHWpql3Go/5C8dUr+x9l5LUeuXNv2VxT7+UAH
LmFuHOmhDMuQRW/7BcFms+G9x9ffkb11FL1xWVU3FNILN9kFFJBYyMw155gV0II8nDBKtfuR1GL2
Q32mbaUJyXHs976ffgun7LLhWEbjLAMFV6vpIe/gFb6TT2HBPIskNUTWAtKtQWxFZFjfTOF882xj
X3txjSKzTGEh/7ouzN1HGtJebGL7dFCqTKp/74Wsz6PgyjWrN6/AaoxMDEMynRO7UtZI+F2WwWxE
9QPmR0k610yD2BK3vR8anQ45M8jIQg1g5u3TmKM+E6nxNjps3JGHLSdQjYIzWY7yomqkHDy7cvP6
u9c1P9SOXWLcq+qi6uyHLqZz7PebyqAOGXrw6g3ZrnKtniVCu2+F7SxDrCML4eofusJOvG4F9XpK
nR1i1leZw04M3L4K40dSIh9LT79MBhSrcvvKaOyLgF4O3diAhVqx6SCmBlakX6QE9ESsIAAZhtjJ
CHPzpCIPX6zPHGrq/TcgjjzmhD511UHvxGOsFzutM5D5eeV31P2xzFBGzwME0a/YaeIy5HH6Hqbh
vVnk3toVxEmhc98R5YN+gdggo6JqyN1Uuwzwu3Exe/wBvl6/5hS+hTIEz7nfPanpdFepylpPvdv/
itWiqcbe8jZmh5dJBOzJ6kC7wSoRsTS9hlN9HxLdOaYZUId+a2CA7FgN+obFoq9Yy35BaYxX1D5o
MudyjFUZiPtVEussKFlvGSyaMOOtYqeH1BitjW4amBmda69AF8sMwS6GfcbsM9HJllCMHlcLWF62
JCCcFytZnFjNvSmhFi2rFsUZoY6LENEYkL941eHEXPR2B6TE8b+xAE0YfcPezTKDhty7SMSrTBvH
5sSwKHtqVRgSF0UylDbg6XZyCzGk6NylIpBUTQOFje2YiNQD/GQR7cXpNdNw4hvefiqJF48iIOqB
8wY6ObksMx2oRRZzA6L7AFCc4RCjGYXbPu/opKZbyyte1FH8TAq52kR9RjXLdhpbTFnssjnU+K9u
U7yUWXbXdTXb7VtLTO9VjgVVxqUbOjRhZs384NCYyFfElx7CjuT6yvkwA/6jfGg8P7w2q/oqydmE
tMatU7LzPqntqhPi1eiB+Jp6880WyjcWz/CNR/qRWRg9VKK/YfXECEn8J5kkmiY0mEXVProqOF9R
XKLHQlYSuj/ivFvTq7jwmf+N2ruiZGeieo+EDVuz0REX9mDSRFM2gu1XHMvjKoCDBObSePrjb//9
z//5GP6P/5nf/jnQ/sZewy3C0Kb+xx/HDjDL0fZ1euBOwQGsvGMB6ykYyKbwe24l1rlIa3muX43w
2SFYM4STqgzxVgsbua/WvNmkdEyVtTSl5dlIvqsVAgY7LpatGT4gWrtqhJPvGNDf1Zi1lJIdgk6N
gWApP4U5oWkIFXIMePxdkX1M6KqAkH5vc5cVk1sBW3GYXNX7TFQvgZbfBCJhV14rn9WWV0icNDeZ
yk4jy6xikTbiKUxHwpUn3pbpUmnZRmlsZxUl5arpu6fJr198EdwaKe2PTLioA0V+Z9cGpkwQ8KZD
ljAhDzYUhYbtY0xOYy++mYPz7iR0variOWDH1o77faf7j3lOxK/94E3RTUXaxtKxjMcgtXZFgrZD
wawpxxyrCDpVwYh7nJzP07fZPBYrPcst7zEuCTJMwy2dE3WdesaLZ/TfJrM5RDwJasJ2c5LmRJTZ
uFUieqSLqMwF7z4H9QJbMg0B0KUxsPVehtdKbmDWBCnrNFdV0n8arYUPFudYaffcXLh+ft36aOZz
eCfoUxe23Tyblftkh+KhtdM7pW0/dHJ9JvhxWo8L07Lcn/hknvXUaJg41lcxGwpQOj9p6JCuU99n
mvOjYm1JhghP/+mLciQ23JpdE1aFpC/0qUILL1pkahqhvShZRgNXh7F8nRGqu3Q6d3P6aEfugDWL
dq9SUVU5Sv2NZSckaFSrXrCVFYztpduUZ8rFsWPMQ90HK3Mrm28kUx06lKOyywMvGKuBf+Zx1o5U
DGf2PUwLz2XEltW20bqn0HIeakDLtvsiNwHH8RUlhF7dEBoXZwFbM3Cm6I9r1Q3I89PXUZdf5qt6
MvuSmeGpvVDVeOsV9YG22tIxxh+Di7RL9XQ4zDz5ebOMjBZOb54Am/fkhIGHy2INnXcsHXtSYc0h
fYyTCZm7h5AaUfdqcOwzGe7akZFly5f9xzueF5/Sq/2XoGGbjoibNwUdXOldSESxiUL8WtIxRAss
B1SABQeFode0+yku9nYFBRkZa8P+qtTsw09ZSMD86YumyWL7xUWz5Zn+dkZx6g2mBv9iM/r9tSlT
uRAFyqnNqLUHx6DPg7IBExAyfHpi/CCNQqePrR8ZMbb912NP3dD2sdLbmxDonAu0g1gzOr2okG3f
fJQCX6KY2E1A3C6dYVwU8grkpUGLneN5kHYGeSErrOacme3e14J9X6w00gFH9ufp8zx61+RT9ds1
ItYeeLnb2Buvutex3pjdm47ncRgvNXSXnDGTKjauf8mSc4NZCTshuTRXeFiUDYpbcqYwHb1b8kr+
diZl3fjEoBJxa8CFX8gGWJjFeNYTtnhg9rCBI7vNRebfdjQoUrPYhe4+V5qr01fiyJzUns06cq3s
c0MLlQ1iu1XvKgCIaDCTnM3d4fUZQjxlWXz6WEe/62x6EBUu+TKoiTcqUgl+2ouO+Wh9XVs/o9S7
qDrrihHJqpGWYGJfSJPs6SMfKZb2rPwXMTIfK4zJESYcQGpHA0yaKklkFTEdpw8hR/hXT92sVioE
0tZpSD2uVDI9CYhV0+amgz4iE/R4IM+83Y89YLOKqBHOolVloZBFUF9gNe9rcd/H5plPP/IlrFkx
K4ZJ7a2y4TqReUBHg3VjMbEWVdk0qUbr2hHemXfLkXFnzYpUmBWiQi+u0J+NDjbZMX0T7329+5kG
49asPUSAlrvv6cmfvj3HjjcrTKhfM1hH8pWMVCh0xosYNGjEzs+o05qUCTJjH7y0NH/+syFnzSpM
QEpP4DscsGSItT6ELNnbGVjvxFh0zhzkyGiwZsXD0BUivCZGA40YlodDdJFCy0glovf0ZTvy4IjZ
gMgsr7J8WR6gtiJ1KzctVL9CjJtcS95PH+LImkHMRoKtENwwWRSFhr0E+prSNOiKMy/DYx8+u+1x
0kegAzxvI0M3LHrbTUpF/c9OfHaH22DSyrq08ZxU6qVTkaXbpkI5M16P3Fkxu7M02RTdImNx4/jo
t0gjAq2z1QmKOX3ux+7rrOwrhdHG1ch1yUBQkPtiyabbeC0mWguagm/89GHkZf6iKIpZwbfr3uHt
MnmbsYLb0VivXt7v2Fk/DPTbMLecm/PoR2ZhYlbgvWwkOSSkTdin/V7r0XMTg2H6donopXvV/eRZ
1ZKNHWnf8lC9k9lqUq0yWJ7zy1YeypiQaYL1q4Hz0siaTQb/IgtzeMjYnOgh9steNBivQZPmbvkI
eeSjaNyrru7OjKZjN3z2/kAmHuh+pHmb2sILGKvgaoLxzhLtzelbocsP+upezN4cmJwTpTVH7oWC
SjXVnqRttu/LYJVMhkdEgvEpwxMcgkX6AOF6nmOzQxL6E7DXcijsvQqhOtIqtBauvYgm/FgyT9AY
WFQZbI6cPs0jI8acFZykSJSxVGhNixTTEUoddnj64qLJys/egR+QuvaZN9CR0mDO6k6pGo4ZJJ23
CTWagkYQfe9C8z97ek357X6b1KHgqSYDQCdGluiqK6x7PVAQN0dnpq9HRvuvlf9vH+8gAMa+TcgW
5DJIDyqztSJZe0Rj8MJ5inkFjKrxfPqGHBmX5qwQeVYi1LrlhpQ59OGqXtZ9eJeK/syMQz/yYjZn
lSjUApoaveVuwENh09ZxoLajjV156pcyZarFsWiHKVvMxC+wjn92kuG+ksiBQlcODbDvVHoE6yqF
ZZY09TJLxau0Sudw3x3dPhiKm14IdP+D1MH1sQFfQLrdZIpX310rTn3mCTs2oGbFLlDVLgdp5m4m
17/wiHDLCRb6z27CrLxlLcGrYlTcjQW03M/bnS03X2MinM68J489drPqY7VWRXvNp37SOEVVMyII
oWlLKEe4TNjLhyP68/RXObb0Mmd1aIzGMCgGbrjpZG9mPN5kcY3bLLgCOdkvbS15CcPauLB/ZeBi
XIAUHtKZr29lklaELCeNbOB3QbAWJAU0jfFw+sSOXAJjVnkaH3xQUHKNx4HWMGpxSXO1yC+VvkMZ
Mnv6MEdGiTErO77dCJGktruhJHzTDO3WJZDn9Ecfeakbs6ozlKaSE9zFZGeq7+wwui5V+zXqgh8Y
bM/cvSPVwJCH/q3yxIqa9pAlyBZy0uc+1mjPAiaqB2R3p7/Dr0L/xWvKmNUbLdTyIhx4ivQA4KNh
73oy/0xN8rdgsUqIGj1jB0HTNDjrqMKM75Tqy6SUN7ZKP3xstmql/Mwgk0RFnJMZM1YLm/1YpbLu
Cr+9ATiNiZgZG3QqVjdYi9lOIvUOpyhO3LDHFpBk2D8m/VLUdMSsOCW9JX7PMbmnMbHABMnFob6e
an/TJVFIgRLS36owWyAPoGDWQH+fbFRJA5TpV6evy5EyaczKZD+aldeGBhWAumWUw0OGeR7kUXGj
p/bdyKtZ6TS07t6308c7dqNnxcwbIr9lzu9uZKCKqps3SNZfGlvxzxScY2N1VtFw4hUaHE5w/Oiq
CzyjpXA/C6158svmzJN2bLvBmBU1G8iD7uuBTcpusysy+0Zae3X8dDmxINLWLd3n9CDY80ke5fRu
xKuqmPWZOfaxSzgrdKpfD1hCNBunIS4ZGIlRbuymRDuz83jk43+9UH97FNvBr8hKGe1N5CQfDYwR
yYGTkP3TA+DY1fs11f7t8xvXBTtb6Pj9A/0aZpxLOCxPjDS0yBCuAQUJvlIJ7+GRizTQcEVy6QYk
RND2PnMOcjR8UQz0WUULK8cuYOhgeIug7GTs4qMwV98kR68eIBf0pNPUQQEOotNwwjs3epdKkZC+
O30CRyZa+qzcJajCBqWkUSujrGoLE7FuutsMLaCli4EXsEmOkz2cm5Ieech/7ar+dsnRK1VVEw3W
pmbRIRGwbB/L7At72gV4rKr7QSteT3+zI68hfVZP4lYPzJYkFmRlr4BVaI2bq9OffGzTXp+VDr3I
UOAWvNWCKN4iM9tLxikhRhluRQS+GjUlTrKbAfVDQsc3HMmkqgr7RQJAUy5tAh9ft2t7xwJbW2Rt
y00nAB7oln5mbB97dGbFp7UD3azNUGwIpMcJof6MiFfx3enMnPbYtZ3VHZLX60TJNQE9kdtWDt6D
4uLNP315jz6Xs7KC1ozXOdayTQXoeQy0vfwSaDu3qNHAoBIrFKDNjAZj56KtHntSB+ghr0ywDWce
yyMzJW02U5oCPVdBx4iN1VYJngVzVXDrCrLaJgzkkTGcWeYcuU2/ZpC/PQ5ZLJS0KXSxCTvCbvOs
ZTBgZq/t5swXOXKjtFl50dFRRezbAlODJOUySZABmqdv07Fzn1WOrNLNRoMOtYHGdJBRdkZEIlwU
p8OZcXDsJsgD/3ZxwjxCLVsr9mZq/e/Y3uBGEKdBuqLP3Q8G5fb099DkCX9RgjV57X47TjEpUxTj
ld+YmhVvRYVsgh7StZkCQkZ0SocNAaRBVJrnkYQTCLAP6lB/6/we7iC77JJBpJXjwZ0AlZ8+p2O3
bVZgnL6IHF80nJIav7gF7eq0m86MuWOfPSsNwPY6j3BxZ6OS8waI+b3AaX36tI9dyVlZcBtUvGHu
kd7AjLFsKlQOev7YGe594CYPp49xbNjNikOipH7rZnQjM6xpaQLEUa6fjdw6M6c6cnl+SZt+Gw2p
HdujajGncdgv0R1SYNBNnbmturzGXww1dbY0KghQ92EoY+tHzIW2UMYWAlAZMTJDX4otC3iv6BhV
409CgQYU2dgSCggEI0uBxBEvsV3u+gQ/pK1eBoN77U7afWdZe0fmCipkzZ+5k8euwqxuCKyufZPw
cDcssDoA5apbvZy+gUcGiTqrG1VmO1Ma8dGsx58k62uU1wAfqomh5fQhjrX11VnpCPw4g2zPMaZY
xW6fb1P2sddBFP6cqnJY9lnzNmhVt8T+ChKFDFAAiwYSRx1yL/SOboUgpFydPpkjA1aVl/i3AeV1
uDDojvAssxymVqySwL4W4BZPf7wmB/5XY2pWKwanaEC0D3x+hjZSrs8IIedVOSy0EjK7LdTbCVZs
pnbxMjbHM1P/Y3dRjvDfvlWJDLufutrZ+KWx9h0DLzeCud7cZEn24/Q3+7VB9tU3m5WTUFX0vNRH
dyPAF9C522DTR2YUNbTrADULmUVF7oUZ4n0o6mydTdXeUHCwyAQtw01uPResfVu9Ei37DusZqZRC
Rln8UcoURAXHBUwvdE+jQ0BwFuyjlrTKuLxNDf1nUGv3vBd6iGHO25CAwIeAgdRouNBb/RU7/XXW
4Uhh9Ytr/dMu1BIbIJHXWnHXR5Bdu3Rz+iocmaCrs3pnJ0aB5QJ8SjTQqwSAgJkwu3JKBNxlTFZR
9mYgXTx9rK9fhbrrzuY9Vts65GgApeECY8cT1W3b1tc67ud2qld0x25cFUjNNNQ08uk3gcLoluQp
vLA9kEmLc5YlWyvMz01fvhxlnM+sXhqRFaSa7fpb7O4XVh++aVxsNxlWgIfeT3/nY4eYVbq8VdzW
1wLMO65L4pcSHsiGuPBzSZ6K1qePIR/1/2cg8zVmJW9MU1GgjPW35BrX5PeUt0XRbE9/9pfjg8+e
lboSfDEvLEKeiUGoFjr6QY2tEi0igi7GJW8ZHQ4aPT7zBjt2tWbFbBDTiH498rdepa1LT+HGAJBD
pnkZGuR6n/5Kxw4yq2gMAz7MrkF4aQRYpt1z4kpeBhinODfPvCLk7f3qlszqV4Y2semTmMumoZB1
DRiKnu0vVdDNi9HDxoWF9vS3+bVo+OpQszJG+uaA9p0mkm77j0UXXPgwdfwQ7KDS61sPtmwH2Z++
0D0ekGt6ZEQSRVCpFG1cdWGBi4xIZXwaQQ6GhEUJnEpNnFn+a78Ue1+d3ay+1JCd8zKNg63nDTfF
2D+rBQU3x9ydGuvRjp5l7ADp3xm+Uh4Q2mV3EjwT5eWmKP0P3W6XwvB3oz7uc9jlhPKtxqG/TrCg
KSn0G1NhN7Kc9Cev8HaDbb+qgkjTUuZRyd/ozKb1wb/qLf4LIdcvFUUHxfMTsIrv6th+akm7jQdx
W6gxlHclfR1MOIK9zlK5K/2DP+gJbk+MvR7icyp/3q4A6UKVZG9qIfrwcXSdF83A8jYCrZIG9mhU
bmu6/Atd7R4CYO61koO0GvU76BSkTuLvqnNSYJTwubTFp6mPyF7JUHK0n1ogoN9qN47eXrehuPKj
5MY3ikM+GvseOC95XLwyoCOUgH7bT6Gbe6WLfogs30rwXJDYu9w23yonftVQFbaKeEuiHPSpr92O
6vDgkmLh9NPeyb0X3k/bgkK7FHl3aQllTWyfiXgfazzx1VJzYybBhzsWW1mwDHIryHNoFp2WX2Y4
1msQe1CfBmy5ZXox4KSKwum5GyGXccta2VXCosZE3cC92e3U3gPeBdfKG98iFUun9AvhJPjWEduE
v8AnlzWPN5FPjkfr7n2UUwUOdFEw905wWVfJfet4BzP0NjROzbUQ5VbRUBWDp6ThW288rztgsG0W
DjYxy9a/S94/6gsofwleJS1zyGBTlEuZGeDilWpd0kJ1MyctQU0WiqAr64krE/jH6ccSw8HXJcCZ
lYAo7FTdczDQ4le70f36LhD4BuQAzkmzmPrgQw+LiyLQnlh8uqJ8STsyjouSUALybwwcIRBPOvPg
2PjotLEhFTqYXvTWQPA17tJc2RqmuEx9810bxqtcTllkNArgOPzszSavyDm1x+x1wM6S1x4kBKYu
STjhSwS5GWMZb6AxDAyztvTIxBDJr27B1Gk3k2ljWXbAZ9orDaV3nvg3fl09ByEpHVYL9iUNt17s
hAsiKK8iPq4u2aiRkURw+G4M5lO1BuQoNzH2dpCypqTN97aKVptcoE3DqiMHMl7KnjQNCXzXaxiq
ntEeckJAGDkVO3ctTne6kLJxZPWkb4H7/MTGerBJ3QFxa8LzEtdBOF3lwiMCHazaUqkUsTHjgoVz
49y3vrqz9YarAFoF3CeKqAYyIjsgIQV/8vwtYWPfMCRdWFNxVRFHYUAnyBL9Kof1ENlpz1aJsdOk
myGr13rm3cS9/94SxBJBJMmC0FtqlbYkXuM9NsCo6+qNCqc1nsiVH0d9hQblWd6bRvb7RWj9rKvx
oee6atzEqoqvZRtVSKwQsGYTbQ1UtidHazdRRa6UrTXXHlzepT7pFzn8EzhAgAX50nIMpGH9ESVu
dGHgN65RLQ+VkV7oLDL4y23SxGs/Ge9ql3mWmKxHIt94+h9Chf3WxMbZ2tK0X0HMeGiq9lNu4+uO
cz354jbkbrZkM5WS1pYpdy18q0Ams+AAKOEy9WO3iwLjQrW1HzJe1sJ9F7fZFY5s/LS8XGwAqGnr
s8Gh3gsSBPD+LbG+QCUICph/KfEbMZkD6GREXz+1nS7A0GK69wJ7H2jKuCgt8Qiv8VVvseOYHuTX
CUMDLifCPpzvjQwHRbAHGKJsnqwUgLA7POuleQjQEi1qBR4wTjREqd6NSgBKpWCK5Dl4aLPwPjOd
z1Tkl33TfA/6ZOOWIR5VhSjiqnQui1b7THscyXXdvKHfh62Wji8Zb86EibnlRqyjs+haIrvjFtt9
JbqtJsobEZkEwXTKm9kr9MoG/ZYNzI1dDx+dN6wVxz9TU47MxZzZ9Dk1+gaXIQqXMTJYXDjBxtaM
XRwM1qJ3p5fSIyghNc+8uo8dTP7331dgifBT4lSR1fpiMww2WwfNQRmscRFcgv/xzsxdj0zGnNn8
uBnTrhXBiHgtDJ992953SJ0Tv/3wpnPKReNYJZ7Nj/2mcrXMT5CCgaBchkVwHUbWvQdLg5dXeejH
9MGKfSI4eqtdNFHFlliFkwmT9pCkBz0yDmQ1fG9L885GT4HoZZ+51tawuBZmxP6hICkv8Le2C8IA
WfT1pNbbsBKflmiua7z7uFx2kaq+xkbxUNtopE6/Yr5c+QNKmE3NnSHoNE1Dk+vH0UNr9m+a5lz6
g3Jm5XLs42dz8SZzMjrJPQq3VnnRTe17BQPfZNifPvsjixZnNgt32rqmKxrQa8/tbehmHVB2sz03
KT528rNJMZkIAynqrkwoiK4nHdwT+XqsM4O+ONSBnBo3qz7wLllbesZNBRZ8ssO9YdyjmT/9/eRD
+cXE15lNfNth1HKR2gFg7HgxqSQOocIAp/ZzYMLjME8Mu/AAmGp7+nBfy4B0LNx/fV6TJjMs8lmD
baB04JC/e/6N0pOSp19DhLOSYAEajB8SJd7k+a28FtLs7Pk4mMNNxBwIo8qiZcrbW8F7lBhXgUfP
X4I3KvyqbPfkuNxR7rshE+y6r/7cf/jvv5jq6l8mu4+8GCsEgc3sx38+5in//x/5b/79N3/9F//c
fObX7+lnPf+jv/wbPvdfx129N+9/+WGdNWEz3rWf1Xj/WbdJ87+2P/mX/7+//Nvnr095HIvPf/zx
wYQBL+z9px/m2R//+tXuB9YVlUH3b1uh/Px//VJ+gX/8sWnH94xH8c/P+vc/+Hyvm3/8oQjr70IC
P9BhaJoBWYjHo//89StL+ztwJdNx+Z/lsF3CYbK8aoJ//OH83VRNV1NVxxaOME2XOWedt/JX2t81
tuIQluBcMTEB043+369+++dw/fNufO2ANIT91ydLWJqmg9rQ4WjYlqU6831HFrgZqhCwVfC87muA
/zmk4W1Ym99hF0YE0LKwShscutBHl8zDDbQV2iqttU2fTRmhDV124VfXSGAyxJTMSBSbj2njLQ2T
FyfftOa+UMOfZQXWyonSlM+orxRL3/kybtI10w9wzzfEXUSb1CBsT8vxO/Jke+nkE1CAnx3ndBIA
73YHdd0X06UdDKxKIAstgnZT5ag/emdZEPRzETGTWqIzdMsfWe4jZBcpyDQmr5PSPiBr35dZD07T
qsFjO/27bphg6kD1ZUF7aejmQXgqzCiB68PHgwPViAtgFaytwBQ8tQ0w/ILNK7sarxWkAAFb6UF1
kLL2cezXdPtXDjTgpAM8RfY0UBGju0xNlj+VVe4J28jh2AJjz8p9zKb5OsS5S+yvcxPpYBtG2vsX
ugFkjjj5RR4RBVD3yU9b5Ct4OAQo1E68UGuc7zVoKWG/lZXiLFu7eZnG6bYKzQKqiPHNSexvTC5u
nVq/SVwAU5lBzg5D/8NK2mBN6nC80tjnKfVN2ntUC1VBnRPl35gm9QtwESHZE1a0NKzu0SiqN9Py
V1SVtRZ2QLfYQN5OHpmAhUNqk6J/2iEAwmQbq/lbEXo9i2YtX8FwInBUtZAlYCoN2CrRarradnE9
VQqZ64Pe7rmj0AJbKFEZJFoYnCtSz54YKaRlqUyzncR9y8eC2+GhwwvNlMzIMSIRlMyGUlcuTVEs
gmH86YAyBTeu/UhxApVhCVoArM2i/R6Hub0qMVAswqzrAH6lwUXpQFAJo5XRVodIUzeqjvAah/Oz
lllQHb2GrB9Q5ho8VbsIIxZoyZWCy34zScG8zo6ynSOxtLNko4RedNkVj4T0YbT1SvbrWSjRpzCZ
dUYG9uyUWMy6N/aeBCPmUaJtch/fdhGaw2Ps4PF5DLuaxZOe9yg3d2DXCQotkC6N/gCjInoTmQuB
1BwATyjQFJSJFJ3Wb5ZpX8WrPmQKFPe0FF0fxCPxRMsRLn9DP3/J5LEkVyc1t5mbMMLa9zJ+wVeu
XrQegdDTWO7L9keTEMXRk8pF/Au58CMKrskGrBlMZrYqG6u4VVyxKvpoXOq2Rh5wJB6CwCXtTO3j
lTBbJhRLclEUHI+NvhhN/TFPnJFcT3sf1QzHIYLcXJNw0I5BuIW62+CA0+zlRTPW6iUQK2gM1RrD
Pm1TS0b+GbZNAx0W/wAAZZlEpbbLxoTYhJDoM2hWxDloO5uU5ExPNYBPur7q/KRdREVWs73AKPUD
U9mMKeCxmvUxYvUfWo0qp0tLe2WI7tmRCyvdZwk5VLhdai+L1kEI7NbT99pFjQPmJpmSteg9saon
tmKAkN7ERg27kqUNiT4BXMQieBWawhAdgeLoPDAqiNglU598lYtw5eXEIOiqu8xFkj1EsOC99BB1
DaORxrHkB7EzhyncaP1oU6g65ztZWLwEMBInAdifYNRGYLewLfCUfpVmay3Pr7ht2pqcwJCAvumd
25ZATGc3hb23Zdub45Ydon0XhkT+TSW7JdTLUtwn09hdpZP5WBXqbmC2sWt0+O8NR1r2LXgPNxju
/QQOsm/Gu8i8NqWQeMrIU7Nitd7UjLJhUtZN05Hy52WXWjjI1AJ7Pzqqswjc+JL9EeTW1Ee33ppO
GOwRrjlE1jTfXS+8DVN8narn4+IDdU7gKztwpL5epWoqT7cRrGBdKGbFx+jpLrGbEFf7inAxkyj1
oIKgkkbpdaZ17oqZUJYoJNeLhExiqIB6zdPSNebO42HfKLjmYzJIWkW/ZIk3XLRGf0VL54pgPxTU
cld0sJnUE9WbjQX4sQoOe3xQe7LsBt0g7d2GH5eZCdS6tutWVpRuusKk4JITiUXVJPPar8nDVKYS
56rxYCpyOds5oJKAIqy0FOhEQ7664wcX4kFzp/spqtprpXGdCwib6CDhvdBfIvfKHc11rqA2clxB
GaupHpZxARlmETQRQRqjeFUp96RusiDFxbHqMunSsJOfOeJ5Rod6mzUaAs2gG7a5KKaLICufhhfT
SlLJ8OUF1Hs3LTuYqRKsO9/aqyVBtFzvjWVYb3DoH+IuBV/R/iCqwb3wLQBJRideHK1eTn2ub7Tc
PLQJVnafKafdkfg0KDdeH37PWjVbxTUBtmlRkHlOCp+tRdEWPzxc/4JQIFGrO/px77wc26Vq3QrK
86vOsi0Rw09Tt649K2c25r6HDi/JuCh83kgettfaeh6hrKbTwI5NZd7VPsi36tLXpoiZQLfXDLtY
UztI73xCYANLaRTwjhqjhvRXRUu1s7Zl2twTqI6gNQJo5g54/Me283deUN8qIwLXGswSIkSg64aA
x5mioWlQQK2HVoLXiHIvSsgfVsioVDoI5hC5AAsRU+ml9doaNq6SllvILtmqumx4y66cFPhG1V3X
pUAwPnC+qraZAm8fZhFM0l5bqGa7i90J1LMOLwP4fcc+VTbc+NZ0b6gI/A24t2TlLKN0uo/sWpVy
2W96X71qtb5BRvsocfvkq17VnXrr+UXA6FXFuqmBYugHtasuO0AjZYhT1HTv9IEdZyW9GzIyBiK6
1ujWl03brRNLfYBK8jgQFTa43abvakzGTK9cXtGtmVzh+XnMRYvONa93UdneaWmVLdrkVtWJ1lGU
cRc11RYxAdnhBSPXQ4Dfivqx7PemUby6vX5nF8W6StqrCR7VCvn8UpgOHHXjWrjVk11Zb32YfyoW
pSD33Fevq1bJoBYPfmHy7bG55k7+oRgZnJrPsh9I84LzGZVsmhZVv+14oUSul8OWaIFOtinhS+wM
+3avwMtS7HWe2VsADJ/lmOFv1ww4gkSwkFhgrlwrCFbNkDAj7SDlaTDHhrKApe/zl16/V4kM8Xum
b2Q77MuhvjSmK8PObtRuPDgktCwJA4LXEsPKoUUzOHuldZYY6peKX+6qvrwyAtpQgUoyeimV1p1Y
t/WYL7A0y3niuvA8d9H3BngFCSdSy/YmL6Mf4dAj3G5t4DyM9YXrrkFEOtdhTMScEQbBxk1WVqYf
WpPIPpl7qexjo3mC9ButHO95ZwX0FUxjxO0RM4cfp0MfqZ95HT/5fX1ZeuQrWSMFMvvQBs/YRBk+
rdDpaC61TEetpCB6rV1lk7czn4ZOOej6uM188PCTbXrYTi87j1edHte7JmNu45oBJk4j3zRJ2i2L
hCa5l3yqkM4WcZYS8TDW94ERXvf1t1ErKkTGH3rQEwOn7migvSbiYHsa6Gk9vnUDDy+ad1/qXgcH
J1rBa3B4JZO0okPkQFxVFFCEnwELPMZINVZhPx06xf7uOM5qqEFETamSLerWJjvpDg7afRe4F6E7
vbq+1dwPlXU5MZ6pzQ1zam+Hv+bCrqPPMaZ6hI9p5rTQIP2RZynd8kfEhdUqmfWjQsJLD705qlad
m0ueRMa+T1ovuwJtaNji9Yq7CCDn/yXrPJYjR5Ys+kUwgxbbBJCKSZlUxQ2MEloDEQF8/Rz0mM1m
Nm1d9V5XkUkgwv369XtmANqiCxdq6lDrSXJTYILIaDGgMzf6u5A1bBC/eLTR9rdHrFxWQjK3hGyi
sGRt8iG3VZQCuqCSW86amT8AWvgmJ+HQMUBpzGy7mcg0a5HngZDYLqHy5oMmqvOYmi88i1Uy2CSX
yS9iVAlSsS8DPrg2g3STienOU5O14w76Hfz5LjU3LV8dResQzJ62IOKeGqE/kZf+4Wtcy1ZrRaa7
xc9Z812JEyt0svZdy/dJBRi3lHDgiJE8G5z3jvdjLASz6XQapOgt4FMZSZjNuWrXl6nsYvZHql3b
jxyMzvTaLBqzvMr7ygpwGKUKXle2+VpYrkwkINwRL4xMDecQMfng2uU1tepPa1gPdZd5tH35R9eD
SmFVfaeZK1m3TSB2/QA2mZFIDVbPSVjbdwqCcmuNx9ssRby8y9XeU/hR7DR80qVK/ml2+lIsEpqh
f6OtK8BZubgxu32AZYXbfXdVBbCyrMxQpxjGo/Zh82gw5iIwNrDWnQAbxVoEvQfqEhilDH/3YAXf
hvi0qvVWbQMNZ17ZxTJ0TgrzveOjWCbd/XLu8v4DlMfPYmUkaw3FXdnNm7tHPyV6ajGNO3StLiIi
3eadonOOKb4ubrAQ+zi5995MhHLXnNLOeKqd6bclm+7gW+kBncc4BKXzlxHtTLmqk0h5kKOkjtbK
U5PWZhS0wRCBMWzilWgsdFqDlgGAmdW78ZrOZVz165PXGlyDqZa9FWPy6JoWO0WT25zqorfCXhJ/
pq0Z+3QmbEGmRW6tWVFLvMjZ6a/B6tYx3neq2i6WxY3nlMszkNDzuhDEYgD4wsFF7meSs3NMkakV
iqkWcE2Zta8NHd8jyYn0qZoZhFZiQB7porws3L2w/YWoZZaOmnyB8dsP+6wKJFcEV6qsbVKLE/DV
fOKXYHGuqWCcC8OYirTFZUqrf9CrfAHY0exr8ljfTiSnB+fFs6myuqUN8dCvmSiPTVcTiN8sFE42
mT5J+pqVFGmGlS8AL/omrh3vLRtJoyuL5rDKZIq9jslKO1C56JL00LlvjlqQ2edCLncz5eadN7X7
UdfNo7mR6ErJJAE6G5rWGlX2CitsOXT5kkFv3+aZwmcga2bFoWfzLw2y8inJyD8kMfF91GoLdqPP
kcm7M7Wt91FaZrSUrgTu5JAXxvpm1M3NZ5UpmCtbzqlaLz0cqlC9T4Wlo7q41oHc+XM6WlgJmZ1g
/4JKDaSFvn6erI1vZEWS4p2vAnPUfzfy4M5tKPrmzepa60aSgX0YlPGWlqYB5Scvn7r0rvTy4UiE
3pZz7fR8tNK9KZTO7eeW8phwDA0WekNnNPOn0WnwmOcvk4n9pU9t4/LfD3sZA5SQefZCl7tUlCaT
MJOz1l0lefozCO+i+jdIrnvJ9KwHbdD6LkF/qQZmyWsJROsy90Ymv1w/nHWtF5cBSoVZ+wdNcITY
LjNQLzcum3IzDW5xgk/DhTYUyBkcaWtDHE4uZ3XgkG32htkS/2kZl34kFq905ok2rnvKHBe/BwPB
Q9kqUJvc7E/Osp+LJSGhEtpqkhOamKfjn1vmzN2IBnJr/L5lsGjnNLCOLTnYTJX4DhuecE916Bld
IWKLLWMagA4StQ/crK/fKR5LPB1Akiz9aBp0d6buFkytSgbL2RPPWzgYy2OtlfFS8Ai7U0kusNH5
N+3UnP3Stk7kB4B3Iedj34zavPWSyV0+9AY8tRJeZh2PevFLR2LGZpGdOko8UoDTDyexCNU0nOZY
wQjuCxBjrjsEmEaJ+82B1GiTk0UWVq7Kmoa4zLuJSaFYIxL4zloyglSBvrWz7MKPmzzRCZSbSaDT
7jUbeEvOILDS33h5H7R2KAgymmbWwwizSes1iwy1/fcBKGibN04n/fyQSO541cWqGIgPTib/pGhN
4iad5NuUQH7reWXNlkOtsZbzMq3AcAAyWra1nj26J3dOSPyusYHUjUsucpXcOuN6Xckq61bdOa04
LjqS1menA428eNFCFGacFwNrUq5BPthKt06z0EjdBOqSakThbgFlTjHifyBRt6DyBudHXJg26n6U
mThIu7KnOdVqSRbuY8/6Rxh0a6QlVf+45QWqZGP4ZjNqR2WhEhkmR6uRsjTQ1s5Gx/uVlUFDCdEm
Hki0HyRookJbWDXq+5epRWfUlOSWosjkW7b4SHR5mayoglpb5WrTo5Y9vZGz60ePLVH0Dq1sV1y0
tHHVKKOu5PxLRNWd9bV3w6IV+1l27QOPs2jVEmuL490q9sGPpXHUISPeN86LJ9rqblFEZgMEcaPi
H57HdE92GpnO83if28VXgXP0JXBJv1Ru9ihsLQkpTRnH9OP7OkNS77jWQneZ/s2zszz7i8mPchoX
BtB8zkRC5qfMdFEl8gS2e9ALko+tVzwJGzRwJGqDBrDfadXQxOmwtvsANxJkN8+L06D4rLlxoTli
v7R6/irdjhPT6vfaZGJ0Sy1vXyv5l3LsPetxpxqm7Pp8K/2MTQEHroWzmvOjWK/OyJBUn1TA32kW
lDP9XeZrpDLxU4HVZ2jWoYJnuks74swmHzDYorwnWXTAOVPCuBoklie7oCpqdeItBQVh6Nud/y9X
6QNPL0H9sqZYW5IfX0PVLN4KqxQ/U13fzoNZvdtt08alrexTNfqxnizBnUurGWrd2H+VzQyvpx0f
tnAvVU3evRjAbpVe/WyninDeDFAPufNx2U2w3LmoQ5p3HMzTeOsjCoVdf7NUvn6x5KJfGrdwosrK
rIPwFpMuRsynPi+sl/9+mcwZPTdwilCmuv86OCvshboNbjOn9l9Vs0WDJvN+MM1pH2iFefB92gxA
ouo+IMgQxbCcPvKqgTTQv2V1tSB2JtiSyDJ4GtLFP1i1U5+qrs4vrKGSlExvRQKvePNcXZLF0Ttx
2ROL3DbympyWXBc/dSWzcKx87QGUi4RkBOzT0FfyKpuKLbwcSSbKjTlaeJhtvW3fsVaVodkV07NZ
NdydfkZW6+jaD071Lhev+7cEwj9qgL3i/345J1kkp+UTWVwdMz1rHmrUw4fUayaueTTPgToagpE7
O7sRSfPcdly/THjePKvQT6nw+Oj95mXIKibseaZf+lk92wJsKl5+cw+nwIozTgOqYG9fMbE42Agm
92MTnKwJWBWjxpNWu/0Tbaodz6lb3yHcv1EzwshphxKK3Wp8LBikDD159SYixazAT3amZgPdGyz9
wsXzznHvH9wuH4iwH4dbAzTZTuM3Y+jFRLF3WnrTbf8Qq7ubrVw/i6llerha87lsBKay6akDn9cD
FCVvvhAPEBMVQgmrvoajfSauzF4SMWaHpfTX01C16WO2lMlulUP9rbpz61/WEVQZddolVYn871/U
//ud//v/tAw0NrDhn0x/fTWWpE90eYSNprxbeoO8aFKk47okcTIlrRHYGVWXNxTNA0NYijfl2qe+
N7M7cjxZXyZatVG3qu7WeyMvEeOtXnx2rfgqi9Z5aj20xtYNYri/xqM/cDwTIpV9ZktyXLt1/KNQ
Pi3d4n5o26trNql6zC1fHoyeReaNbRh0pnUx6wYfSV52j5k+bA+Nr177at6S21y+BsP19+RELye3
9BF1dTN/t5sC2VqwYutMGXD6VHpHD+VSzMp+ZErZv7bdS+Pk2cuW2moGpo9iV7o7KsP1c3Xd97Lr
52sqCc5DAwXoIBCBi+rRH+f+w6Rj2wtlfkyC+ZHVTPIfyX+2Akq7rK3gGEqy/X+/nDMdookW4YOZ
7hqH9JcgI8HY1Xt1Qeqxnu2qzqIuUA91r+l7Qw3pFRgxjMeGLma2irdK5+Ij8l/RuEj3ijkomsuA
re/a3tggYBko5NcozQoVg08iXpo1nJhBTkbzDdEClyqBe+C76pzcckTl3venm8Rdd/Wo4cvRtXd9
7W7XkWssmVlIgJoBwaZdEDc0+G9cXOHqFdqJS/SyCNHg4UqCaDaMhBGJjf2bVXVsQfaBO6wARZn/
yrS/Iz5hz4lhnifFUGiGdsfYS5EffACvuRO53mG6Ts9L7qzhKshjZrUqKgyL3HGzxfIk4A44/QLF
sJL7pcnU7TqNJI1k/q2iOd21q3M0TBp5cshppZ363mwz++AtyX5mh38/9aMV1j/ztIL8FkQSdiOw
VPpxNEy2+mbuhTYnkRolwIObTS1+a8rmIfH7mxnJyEh5jSbbYVHUtqPaLcb7bAhLSvrKQjGiDb9t
x/XU+8YdnhuTKpVl9bqtSaF0IDl0HVHBIztQRT1bWz3A1KsOLhP0E8AYb2RyMSKcjZUdCUJQhYHB
k5RZ575SRbYTrNNPJRXLoGVyr6GqVraVxkZfDQdM44xyNLNs8UUzvtysiTJR1/XJHP0fJHAR+TP7
B1S+j+Ya7JTWvVkmLwq/YcQKxE0nM+ZbOpCXwnMvgdA7tplQEwynOM8FWjfTqmJHaUWnov+yLX+d
fdtlmWAkMzY9uzRRu4bo1JG17Aa/GAss/fsI6zesxuXVGAOQUFuEdwAGeW/vM3+MW5UNjzKjM0Jh
2pQSqiLuVuYS+WcapCCByow/x8hu521vAebWHx3aX1DMsESbY1Db9cnDapy2ONgYEZtxV0DeLLpL
v3Sx2dKIWGvwrTNM5wf3XlTreZsvhGLhUzNSUM0q+2CInNzIsv4nJxZMxsX/JeqlUGUXOXk9wTb9
Sl1ovEvGJEzL+ouO5TI4denJS9G2PP+bbMmAQdhE2oPgA6RF782+D7PCeaisRws8aMxUdT5OoBE4
3lXaqiN0greqlu9ZzlWhUlIklig12L8DQFOGXoaE5gTfspiR4UwM20NDmSW0kFTPcl9tBRv/ts3P
6YWZtRNDuZIVwaQcVeDkjNpvx/4h9ta82mByTM0JeHddMpXkMn+wjEva1YhjIP2xZgNFI0fMl9+u
rts7t+LJ8RzGa2Kd8ZSjzgIZ6VzygmufeONC2lGPuTb0F6ckXrW8kii419VqsuDbZqGdELidJN9l
rXM7FnTEHknePQcjJlERKh2nwDjq4TLo+BoSaA7l9+Bl37XMZRTwqI9k7+PtJMl9nuiqfM7mgeM/
bEf7MrK1HGFb5WwFwHJANFnDcaTXQ/GaW8pQhBrGii2eTYNmyvH4qqsgezJcBjc6r1BLfuC5dLVw
yjwQcVNnb/VPF09b8Dig7tgZkJdYiwziIUUvKX2YIW6Jy7hFwKwz/ygTIuYLvtZePLBZYUdrTjXE
Duqe9Fv8SJWJSI1Iojf8La5JfSFIcN6lGbXYavthIcn17fMJ+y0+ftDueCABfIR50ePmr7FbTDWp
n4K8WMMhTl0+Zds2de/iai3ckdNxVL+Gm1xZUYuLSpfwRqx/lpMYRySGNhLzM9Dnd9fpvgoh3L1t
BCGumHvXIwl3tuw74Wdd1FC2UF7uDB9Rp3RWGiPOwyCtiV8PzKvS2qNXWD9NAuFn6ZLQ8pbisLg8
vZZFrcOdQjnqf5jiLi34yQ69hrZQnlLH/vEHIvUDY5OHhHEa145uKiv2NGbdzUKgRclEoayoRbzu
K6gY3vjZD6F4O91Yb5h3XWox6OE0JN/L6D3YjdbedJwBrsLLfleNFTJTh51fxW6u7xMkRwMMCGI4
PwgmKnjZPySsMiNgIYMYcfK0/epjaPUx1PBKe7bY2Q1ioZbWPbv//KyzyZNMm+ybPC+QmhftLWce
RTyievbLOrTq7DBJwFrrzDJzC8MwbAllT0sv9E0WJDoYfIPNRkCVNvusw4etlcaHSw4Uv3FtePH2
tDXBnjUcuJFRbs7qPpllGrWtc9FahI62r8a4Yf92BsYW63WPJdlxj8oHLeDy8xyKEn2tCA2rtI9t
wBDQ6qfXFATEkGdtaFQLtmJLckeYYFxqJyti4eQ/0zZRnwX4l2HRyJxhuFHnmQ8URvLFmoXAGOHx
BTkeMf0M6plgVkjHbdvwmHJ6I+mFvUgK6jZ1TdL13djuvMR8Mm3tLXOMB37uryviIkIvapWQt5Mw
mcexHBsS8lPvGnt9Vmmq8C9zxgU4fdhM4BmzoBqWAZl1DjH/5uDbu13QfuckP4SUOniyeWBNvB9p
nvihYU9aBKNBhZYpz8qazoTcf6ywPHa53qYRIdlMoyUvaYlJT2/1ODOZURKKIdQYeVWp8w5T3APk
ajFK//cPr2/vrGz6Ajr855VGiurXYB1wngp4ZN1iECAnOEBVjfecSb8oqqNT16cOrkPklAXlz3y7
JCBCh34N0KPVg11OpO9sNJDRzTgHiUKI+9neG7nlHk38SUyAzoEefDFGusnr+Tr36qcdxgZGabKR
E7PDvAIqsFgQiRv7YKt307+HE7EeFKZzHEc5qRM4r6KFbRmnt5rjBFZGz/KTocCX1a78MoihmmAX
HHAXpWHZH1WyGGHaenrULR15Qf0h1yFKwnT+txozMqpfvqBbYRf5BTFg8YS2v4FnvLLKAlePGcRh
WfNXyzjOOX+gp5ZXT6h7e0EBmQ0Qht7KveLjoygSL+Lu4bmRzBrcqpdwHy9V4m84EAH5ujnWdf2w
AETLOGj4cLWjRCQo7E3kElDtfftO9jDnM/9iNuqKEUAPU8OKxlreJ4M69xrjUVYffhCjGqR1rADG
8Dn762te+GM06DaaYG/NIVln406hpe3S3PBPi81k3me3ZzI72HXycdQN/dTV6SNsWDKVW0wNPw61
3q7zmi/6+wf6HBSwikUPOVi7Ug+YsQZRnTH2HIziRZT1PWxRwRYUtVQw4VwSoFUqr4kcQyLn+Uw7
/Oa+H2t46ggFVk8kYcCCBMuoJSkY+k6k85M7MaWzfTmfxPQ56gGqbVuxTdXkYEXYblPZNidpZycu
MOwnxbyGhKHgfyCG2mqnCI8y+zZqecjFcG4bUJAJrM+kk69WksCHo1Yb+OCN6sU1xpfWMvn0Agk0
r8JRsoZGQ41iB+43mVOE3y/uFzy8tsah7ZYtH61Vvuh59SW065JgYirH5uQuzKgmXrGNrIduh0yR
Y17WprGEmtv8WUSCKq78Q51CqajL7kPjHb4sTnFk53i/Fr32Croo2ekpcDimT07cOclT7bpTZK6Q
diGsmlm7hq6hSsqd6img9cRk5ewEJsxd57QJms6zU6GPa1LKOwOYxqnCxnicWKR8GAxO5K6Z6n9u
y7Zmn8s/xwW5M7r19yr5AKpk0q+2oTV76oDsgm3OuXFFN+1no+qvtPEsjPSt8+UxqfnvP7dN+67o
bfVvqTdVI7DMh6JZtYOx4bkDf27uaoHWiF4rXjPdxhu7iL+FrdS1/ytghe3SPqtfDd9gC9m00ju6
Qe00ciJgziyTBzlra0gT4v0b1uV22L7guh3iOkjEl+VvexesI1z9xlN7aeTrjW3JBqYklYVshH8F
TsdWBYfid0rGyn//OZb6x8aygnfT5samjKsgx9XDcaXoZo8vO9lZ+mJaLnt0frdT+XzbDf4vr3C2
X9gwWfKN/U5MWLjq7g1B9o90BAA/9WYJ3ZGrQWjYLvqR24bhrCR7Y5804is3/efOqO4JRZ8eKyFz
Ug14oCmmT2uj4xm1TY56EswlMaZOx65LRbyWY2rALNPib0I04/YAe0pWE3MAa2SniIQB6Haj3fqR
s6QPRKHEbWqdieiD0VNrBhg6Y2ZCAlgz0fYjYZnva27+8OiqOcdOktxmKJUQxBpOmyMqcRa3M8Qg
3g6w7/ahsic/grD07Tg4yQWfT9lQCXba7WKWn6UcwCv11V+5XYZzzSCWJH924RiSEkQdUjGIvTlk
T9QX7TFrpj9sZ8wOTPGCVzJg9C+uRLvlLD5wtwYJtY7gtFE2dXDg000zbU3qtHjoaKoL+WhICpza
Gvn22/7sLsY9MDkrLwDe2JjuMgsf1LSKfz4vEM8CbV9mWd+i9V58BjyV773msx7EEHtp2HAuYByr
njNJvPMwz7GuN+egzGQ8lij8lACvrj5hq6mdMvbEPwqrN1lYzq3wdUB4jfm4rHaIpyfyjR7PxFbp
1gALWYKyn1noZssVYg0z0AOyJZYLxfpkgN578Cuskbk+GIRCachNOV7Rsdaiyd3PqzuAyvHJVqrG
u871b4zUUNGc9odiU7KZysEBJZagxm6wq9bHDD/JJei6IZ5cem7Pf+98Zd7nrP3XZu/uxilXcbZa
VuxpZFD0AtiJkQZvjZLT9mjB+LLSyJycVza5A1Dbf6tgQNn6wZviyK4HWsuhEtda5dOpbJOzOftm
RCZUh33OPPmWTST2eknrBo+ZvIykptqG7x4DjeJlqtXjduGM1TB/1R7Pg+2QI8UnEYelptmnbjJi
rxmIoKULbJYc61G+gu6VFHOp3cZqoI8eT35lrnE/VmdrMqqoxszFpKiXUcaiK4LRDlnSQ2Xn3G3r
k4MB2SBQrBk77gK0Yo4HD7Ofj8l3pVVSJtQcs02wEm5A+Mp9NCrKfGMpdKajGRdjd582GheuqNpo
UPWxanVacWOPvYBAqPw98CBqc83BJHkAsEl/p7ZoM6yi2sg4lQ7FTgaslqW6SqbzIZlK6B4UE13S
3+Ov2mJXhMRPCZDdEC8onNg+m239R/cvtj3/ukxpYUCXPyXWTFh25Bgu9O8WS2Zh7uCrxoh477v2
dVwciSJvXYjEiCbnu5Eg3VxgMWFF2ndgPwxj+dQ6O8bMPQZVSWUkX4y1vLcW82LnrOWR7Ow04nYa
a4oeD2ylSsoQwytoY3SM2Ww+jNG+Ncfq2WpJaqNl1cIO8kzqj07oOvbO0MB3rHN/kyLSyy5vQrrt
kjV9TyVv4AMVY2ZZLhR5ZgzY6TnTtd9sTH4Df7kyij32QaXRmOfPWQCK0K19F0OHaVEv6Xwd8pKA
EMPNgoKku/olb7QUA2fyYrbmEb/uqSjv/EXA5c5Ys0xsh4SGexBvL3wQ1Q3CIAlHKnhrFfZqtzZ8
1JMUsp9HanatqaOmhls3NQ8OkjaFis54Vez1tvwZluIDHeyVpHta55Y1ZBNT0fAwSBrcqp6/Rp8C
pS6Kx9UDNSdUb+0gMt/gGt7p1kWCjHke1mKKnfkrMJS9E5ULXG9x1TFfpqurOPOqYfjD+/2lecis
AouTy526rIojNjC+E7adjoJwXJjQ6QvNwZdp4sBedBx/88qkXnOKT4txYRisiRlVYw6G15zHeOZn
FIJoOPumWUUE5t6WC07W2lYrSZwOGSPQZ5HZnlbaD5GghrSeY0VOgBNB8uQglaMFoZMz1O9w/nlE
r0v7CcOxihtJ9+OycYCxmjR55XUPcsKEWr8vBREi0tQ+TbRt3v6dFpkL9grL9r/byXswnBTt0g3B
eBe7XDX3Q2pAfGQ7eXvYEGh9vnoE+S57aBgMFG761c3zDZl6zyMei8GVH3JKilBN1Z/bmTSSNB9a
Lq7Irdy1iwodooMYZq63TtPdY6dtCiZiCiYgTxfHQ0mE3bapyEKc8dnZHEG9tNcwMz7saXxu+L56
I3imBmG86FIk1TprzazMC0FKWhMsWIzMfAxJvQRjVkg9cmigPOikjGEQgRAsg+EnU9gR+l6LZUVB
kpnzcV34uSwV1FXrue/UV6CocLu1LqmyLg5ej32TIpy47CjMrKhgccLTUnU/mt2THpSyuToHmKLo
71gdvbes7sVbuT2GpDoUeMl3vfU3NB15GFuaU1lydNdWet+x+808luX+cbiCinWpPOcLqUDUymzE
TGlxTfBCH8bBew9g2Y4TkzZS/x4sB6/y9rF+dhO5EW6Q8VF3JhdEepdK55XAH1BIZWOCBHQfWYyg
KGjG2yG4sv7l8Y327GcbJXy1mkeqLPFIWU5k+OtP2vLzJnou7kvzM9D4Y3y8ifzP0C+T8q9QHU5+
BHP2zB+61N/05Dwy5obU6JEAHvcn9+qXyuQ7GFcpYo1JSM6xDQQcpaxYbzNtGCNRj0hHq3mbW1T6
HhXWmluvPXna56z/XQS9lFTNG5hkRtyTpPmbxH2X6sVOSffOhcUZd92seDVpuOTi8DZQjoky5TMb
O5pl3VY7p1nGsK8ddjo4LcwEIQo/2s3YibD3F+7Owqjj0nQuumjuxbKCQTfLjyjltQsITGi8dYhX
c6riSstuM2Xtc1GjaoqCbV0bLWCTNvmrnOTOQVjbdQIRxhvnm8Spnxf3Nqm5UlZiQ2IcltuNonvY
hwbn2pc29OneiiavNHHBWE1IwuW9bNVvoHcnp6teKk9cJRNX3TF/Ef0ZSmKZnaxDY5PB0E3dC0YX
PNXV1UHzDPxs/GHfZ09UwAcL9z1mLQ58U+jnrt+sSC58DKDVkZjqUz/gDJgc2km9QM9qakHJnEwh
YLVTZydLZBut3Jk202fHfahX7RFQDoMEo9yebCcKhLKfSr5BsT7pu+poWT06ZrNcZr8dIzOZH7xG
v6ROJ9ncz045iKYwALdTG8v7DIdVq7BrYUe6W5bhMrr4kkVHPzli//Uo18KCq2yXLBgZ1ST3LHhw
b6Zmsv/fL3muP7OhafdABOROYYA1jcnmhSQFz67HtznxjqKh1qgI2sqRKEmgZBldjdCkrS+nQz80
IMznYkGEHhkK8+7OqX3bkLgUznP+Mgisrc9rr/1O2shrHOQ3jMKzmA23IZ67HIfK3GehIiyfTXV9
X3icI6rPjJiJiVzKG+k0hHilpKZ13t1mha4cVDtqKMRQjXF94rTxqiMRImy1u0T3j57okyjAThSi
o/Vc8tkdLgVY9WxQerqtYYaWcOiNJ3cuqHENh7+5Kt6mSY+m1Tijf3xkeoAah38+HACSelmnRWNH
CK8j28eRfV/wXOjPpSV+GBcvjCJaXDO8z42Tvplje/G7f/o2+fK1WLfsgyDLGlNcDe26gK2lqLfw
JdzBFTwxgyHWl6+8LnOWUbp/Y6AuqTG+K2UUZ1F3l6QtjrlPkDxzy541Gy6RDH3PGXwRYZhjA2VA
XJU27WZ1qpy+jRMj/0gSSFlpAOUeaiyn/6jwk+hrSADEqSJUvjTHK2nz4Of9b64AGilfIxJichhk
5q90OmDhA9i5pR+Zzezs17Ej24P1+gGlND3RS4Ct9+YXO/duXct79VfMGc5yTXh5EYxO7qjf5yxy
WWv6VG9OyxFYJ+Hs8OvHkSlB6UQZzC2GDtrn9mf0E8VarxcHwSntlMGtlpQffY73ULOC3zJ4lJV2
WyL739hiEvEU0K3Zh0y2z8pb7xNWPkqFzMctr4z0rraHPwK0+7BYu4MDKItKfng19exOZz7iuaZO
vI2fIXgR20F29kPuMg5odH3Xm+C+5qGMy0Qy366+RiJ8diTRoIyyUrEwCA0nITGh6YW5GwHL1jPD
81rjLCTyDgqvRytF7qfppD/b6xmoad9qpISsrvmIdYordZgelwBpyA1cmJxYmzQhPh2Paq9Z2g3M
3t4Eqfak8mzGlpSQebGkL05PUW/4fDHDzNqi4+TpDYOlcPup147LJMK7tD3bUKOm6+Hsq9ve1F+A
LTQwLPniZqHOBO1snsuKZakB90BwLipe6XVgZW9ghpYzbuFs4xWWgXsuUtz0Q/1j1lkD28u8lFvg
FCvNkd7bWdQU7q0mFHtTFVer8p2I8dxPY1VQyEu6z9qPemNbTlLac91KYmr/wY/bmQc1V9/umNzn
sn7uXYGBlgqAmOld1Seo+FYRMg5lGLRilNM0l03Dlqsnc+sfsu4idyXrIavbk9Y5YIl8OxQp+rOx
qCGusiUIsVwYCR8l+99ZlGS4ItVqaeGIdyV0hMkqHn+a4ZCmUjT51bGW2BvF0cYNwqiwzCOnMsHZ
Mq0pOo2Xki1sTSso5Hdj7dJbaKwuZBpEaJl/S8aPGDqzdO8lBHRXNbhbRDkm0umd68/BYVydqyam
X5IqcO8PmOKttbbOhKcEcmX+aHGmNyNq5eI3m54xl+fM1Y/CJPHRHur2UNa3jqP95cuCJsYuhDEx
FU6SSt6gyqAt48FMbNTDqW5byle3PekOhXDgWqG9pqSqsD/OygTx8ohbaYnYLHV/v1Wmru18J51F
N78se4ftrHmV+hnTSjqvcTWZJCYt894YGfkT68QF44b5XFoRSUJMxP+HvTPbjRxJs/QTWYE0Grdb
3xe55NqXG0JSRHDfjDuffj4qe5BVhZluNNA3A8yNkOGSUpK7k2b2n3O+w88uW998QAs6ZaF3xfY8
M0MH7uMW8+8yMLfacp58TJXnxeNg5rZai3yujiUVUnL8VXAxbH30wA16xNZQzlsnkL0G7wldRjM9
yzaVpTkTp01Jr8GN5XhoMnP4p4pYHgKDwyy2Qt77pntklP3epJdRy/KWi5h+zN/WbGaHubukflLR
EA6WuUEv4Oe5UH+XM+Q44I70fwuX1cIubkOoNIxaJ7X2YnQ3U7MbT8STbHjenQZPWbGO9Idp+eYx
TOd3k6Bn5+dbnoubhsEfaJfoOYlsaz2nDIvxKu3A+lVUCLsXIIqXzpF3MInitVPyNHU+LchLpgTD
E8EeT5+jhM7WxC1/FV7ClIEwWzJUz8si0AoGpbLMr7HPb+gOzB9rQiPU6dV6i+wgWvNZGtUlEMVG
mK2J0sRh2qPiCQEgPYTuLLeBH3xFc9NhYSz+guz/T9MDLvG3ppn+T/vv+IB/IQ78P8QYkAqWyf+d
MfCsu7D7nP4ZMvDzHf8bMmD9w3AtPEGeZRkYPM2/IQM2KAHfNpRnS2b1vlxoc/8BGRCW8Q+Dg6vk
W1zbxAgNGqb5izIgLPsfDvBs2+VhGxIhfNv/BmaALdu/4mcc4AL8DhacIFMSTnd/mC7/hKHR1SA7
K68UgpWCJRTX7a2KHn/8b39/qDqDA5r58PMIR/GRvMvyUFj/9dDP44MRNJA+eLgK7v/+3p+H3YxY
RVX89XCJu9Rmk/JPD/180c/3OONMgzdS7+LA+/thWJfdrTX8+8OtnPpby7lrfHMVkyvCUvSsfD8/
W1P+otzqJpTp8BaYDYY04VrbjtTWSNDgyVBkW3QxmOcSv+SWOfm4QzPgmtaQFDrDeyz6strpYbwE
sRE9hX75rNo5Pk5Jc2m7xr81UGV7AVcvcSeEBfJlowcNP6Yu4g5sNytrTFOkyLApx9kpJK8zEp44
9hksIzceRo53Ub5vSmkeXFN+SdSwYxyhTCZ2xzSJm0jT9keIRJCfKkk4P56x8LBxGfRsEvvUJwE3
Y4tL0tv4dvJHwfdj+qT7GxYMNqBeQx8BHpczghybtFofK6vroZ6RvFdZh0FaVc8NDRqEjidWkRwl
D50oPDoJW642dxEF+MV2s+2eLcGwGvfGC1PgjR8W4Z3riqOmYWuL33XlkjWjEYwpuuA0h9ub0Ci5
nlVpk/glg7oW6FYcSwLm4WwPnLc2Mq42R4kNwytn21nj0aK9Aw++TRW72Tq38Z++TMgsMKo4T54z
HGcgw11l9Sc9hbjsOrivtd+znGtHbSg+Sebs6NryOZH5DbEGya+THEVQymMVfHQtK95UBrz0s71T
GsFi9g2kcCWSa2dbz1kW4zIPcYhjtVYrLPOESzLBS1TdYTXd2NoYHxDPn1TR4eCojP5QVVDMcTj7
h3ienkwjmZc9DowylouoZqNi8Oq23iBo6rHGdR/NdATnDHMZ0ouKJJrPk7Ztp7B4GRrmPDPDpRXe
k3KbO8p/xG8XE7CNLq5M96NIs2u2FFxYlUq2U6ExWIe0FLj4spXv2mcMJ/q2MSbj0RW7XgrGFPj1
T/1cT09MOe2tH5Lr54b01DSdc9s6YIcS7KOIZzhFChiXayC9zj1etczOk/uuqkiJjmW5I/jbnsQg
ODq1pnpgXzJh8TX6fazmcR0i8u9bHIN+3qfXeLbNu4GofO5nH+zKo1PQjQJhx4Ik4NbuVqtOYS5k
qcNVUR1wVVlrXtXuFrVo3XYvedM9tlb+1EdM/kldEFPLxSNDqfwQ+cSx7DRHNOk1ab2hZxwCj6vc
23HwVOeLTyf2qS/hFWAi5+79ph2eXWppt0FYE0srFOA7lVvvbUvDtp/AxHMhy62lMnBbLoJwkjWv
Q4t1pMedtnaN5YzcZekLJVzVOa4cJqeRuI3ysL5GQ1+fCoPhTinC7K7TzkPMj7/VfnSU1mDuW+hV
VNDhUK4c24L5XWO+Vc2eri9vG7jiuRYD5b3LWMb0vT86R2mH90yukmjgdIkceCidkWG1ccYTKTAy
ttOZ5O9lyqvmcUyfG6NNbw1qKXHAuL8GM2qeR7iaWqm9gcx89gJxNt2m+p7l8DUNqU39gZgueW7e
uxwpbuNZN1v7u4rm7DdCJvtuMVWPoiOIosBznZAiiiPRjD8pYwUQkww7fqCb/lIRTYjfszNjn9ba
IWPhXts0/9NlSbQHfbpuvUofHLqAVrZDcp4QcHleWJ9TgNDoN+al9KR9nYLwvmJKDh6pL48EIjbh
yExHKYd61TSJ127ZEo/2GLn1wXOh3OjdjisXBoBdEjcc22NM2GrvTaaxm7PmSRtWforynsRwCJgQ
RXff11N3HIdUMsFK3GusZ7qCq63bzRhbp3lvVgidKAkbs/LMbWg6ZKaM+zFP5yORjHyTDc0TCXN7
o4CQMhzY+V64l1iosMMYwU7W7mPfLv+LPIbmWY2YtXvPXINuMDezYYQ4qKKbmozyIS+no1R4hwvJ
WTYgUhR19V5IloI6bo7OyDTMQs5kk9muZQvTeIVxFmuMtfg9kPwJerXd+ee/Jt2h8ub5LrZh/eFk
3rbSe+MSdU5NhFiQF7eMU8zznPtw9SebN15C4XeSL/zSO4+3CKTIG6+pk1Md9OrUeVBwqLEN3Aa7
SAJ3JOMOytHcBufVx8UGI9mL243y0SBmoez6D091ehfWRkE3kkkVNASVJC4vslXfWaooTB4Ha43j
xjm45YhE5pPDbXqR4sOcSccDzd9WwZ2O45PgXJw6Uj+leMb3I5dtiiVz4wozfqcr7DmVxibGBHXk
DXxvdrWxdqxZE7E0Nm4X8X63nGLrCy87DCB8Vn1kzZvKQKliCFuq5jLkGIjjqnhsWxAUehh+UVz5
u0kdvIxhYC93y5yoJcyZ9F63w8rMjek8cdWGPbeLprcAMBP+aJpdqOU5bTE5TBUfeM4eWlC0Meev
fMBilBcTAnhX42OozZOVt0dpdvy2mIBmBpYbirEYuU6JtxvYePRzz0zM1hwFRxQxEyfAcIyMGkCj
rzj6Dv1eGdp7rQU7BzVX39ZimJRdirXSjx5lS9IuLuxyzQSvDot6V/gJtklrGxudv3PzPlu7iQNr
xjb2wAz6O6zDJ1maZyOIzn5qmOBjvFfnjtqBZ+GJZ4WzD/WOyBtN75s+CcZDUWfxIcc3hWQ85rsu
3iMzwxA35Kvnc7QasyLfesgHmDFIz8wk0VdxNkHT9MWjyy0NAww5ihyjfeW0N0Wx0EBeEqZ/r7XR
kN7z9G3ChOJgLqhJP16wIGZDnAxBo+Iyb7z5jWsDCgfzP3cMqUNkgmOFEeEUh/hhBnejcKpzEqY3
vfSga5gztIKeO33SEbrnrMyAvkDoAIfsEj9Tv1wdvWpsc2yXBGDJsmW6rPdGDQQepj8eowApPu+3
uh1vsgVdIatNZ/PztYMJNmAarT3roQSOtDajimqepifBqOpVyBYhTb2roxECopwpsZzZlej8M5nh
6qiWaUMQndzIlFvY2Ec49sVulObOi9P3ue9ftN0/L6f7ZsCROOGSGrL+TTNpbHB5isnd0SDCjA3h
v812JK1NRghhsqZd5ImU8AeB5y/pRP6qb/GhDUNzU7oyO7iO/W3HGaAlEvNDmbFFrr2vGDzoylHt
80xzAj9RnhqnIGeX3NOZsG/i337d3Qy6up+FUxzSTnJ/k+rBcWA1dHZwLuDLM5TyULqBpSTmeBp7
uRpc99xWwwQJD5hKjImeBBBidFx+iNl/URVp+X5XstPrvcBdk+nsV6VQlGKkv/Milzdu73z2cJYH
J3FWI3ZZnNH1Vw8kQkTpr861YtJ72BlGFg/6s8jRkcohCpU1V9XCCAiG8Vt270PevEcu096CjWhT
Wo9eHz4ZXfm7S8JsPRnq1KYhkkyX3lMRcJtoJpekh9ad29+Ywr4SjXsJxsjfRJaCldUfLJPRSZe5
y3YzuGrecaKNeZKFNo6kmi5JUX2HqmAvyIxoM1fyoWtgEyQeiKEUZ7I0FWweAyoBiU+PGLHuBoZM
8Ul1/Wmqy37lIQGBo82qyt7GOoXw2lbfubKwqM4PgVD+ihQI6di0gxoNMzWawhsv8t9o82yQ7gYg
DWCDUXEfuXl7q8BTWMuK6dmd8FIo/YTayt3RVGsjMnMc6elmpA+gLz+dBPnEdYqWLYQWKxN0rd/6
CZ7kAOdnE+NGxrfU2ATy7Py7ThdRoBEO70ToySPDhwHu0UTU2pfpCfdphugZ6E3RzO8TfVWM3YS3
maTUJ7eLHwTtoI9Z1CGTu1jSXGG14C1YWjyywQQnrk6UMKLtKVVv/dbb0o2IDN6JHNOOzJ6qiUKu
oHvQsY/iKiQbe98gyWUkuKYZcxbyOc+tfRd73JHqGWhozmsmOdmAd1NTw8mujX+rLH4neXo/Bui7
TNByokTZrZZt94S4Hiq6qYaFnE2I5T7S3q1uBH9VmZMnA5I14h+UA07zrIfzDmNIYygfPDpK2s5n
qzbeNO7w7qZoaoge0aaPfCbtJH93gyPI9HaYQcuhQ7ad2u3MbWQW47hvQtdZ5a6/q7P0oc0x9IxG
ZGwyCBgdILS1o6bfSc5wrS7TJ+0wCOXGxli2oWlGG8hzNFKugAlu+8l3V6HJxaAyEhzAlRwHv6fZ
IRthRP8o5tiBRReyMV3Cm9k4bCRC0DZmgNQFf4TAkuCIyoDKK9bDOOX7kuxv4OLg9PMZXg81HOTr
803o5bfRn1hasCqERd3S1K5xzr4Tz18KmQnLwDn2vGijQ14sz7XcdScJ/XCCOJl4p2N8+skos6uD
pw1G17edO5+5EryrKmbBeeNOm6FodyN4OZQWSMZAsy16sNWnlM15jtUpd/w3e8JLpZzqMAN+6jLr
CymN7DxdJlb+xy6CqzXhimuzJ+kwTK3BQU9NyUrmt7uojJ5DSEbcY4pNwL5mC4YiTHiHF9m8T61x
cyWLccsMGtdwf2R+wjuWxAyI6KHelg6WIoYLOOvDXRIk+dZCQB+0lFvtlx000uqlC4F1j517KCJQ
ICRri4N+rUiUb4K6eTHURLo/2VaeSA9WgynAS85ei8yO+2oVJohSJviidQCB3fcUb96CRTjj4CqN
MxAcfDSdJuiLxFxydlmFBmtCm5h0OUDpBkICdA72Tlk7z5LQRdlOp8TAY1CwS1x5JveUonn03QET
jZOf65w+2S4AWj2Y17b8SI3szYr07yEPcHoRYlwNvb+ddHg1Lch4MS/6WbbVXeuYv6VtvuQ6AeWb
wE/r4+YGoed2TmmrQSTnrjLj9UXCXSs93CeOiW7KdaLz0NuFFqpJl/SXOM4+nLH8jAKzw5iWa7wC
1d0xWGbB8Dbybe9UXxGOTdZ/TdY4FN+2j+0lAjMT1/NtNuExDow/Hlg9TIP2Q6vDO7H8QSAW2CnZ
i0HCvdFzyAggdM55zx0w0AStWoxhDFzwzU1BsdmJxN3YsqRNseYtMEz+1kGOp4CPGKF4MMIuegsv
TLmUN88HL2FCjYFqD7IkBNuOWGi689Z1/XeH5CZCBMuVm41vjtYXEb6PYXsep2VnX3MxedMVMp/H
fSU8qppbNsfuX4335TsMILy5mVeEY7m9yz91jiwbD5r8630/Ii1Qgo6HOasfPN9/tkrw38pP1Lqe
yRbA6LA6kluzRXlhN561O5JW0cdAmhG5YeTHrL2ds/iKOn+A1vx7tMaXmVHFCHOzAfYTWlZwDJbR
dNHhGq86UOHOR+X3ci0ne9wE0/BF5HXejIN/Z+mEoCZzAHhzTNyRKpjdz9Nav5gBD0RN+lIEU7G1
LWwlIpse+pJgTTzf0gutNkPYXbIUY4fssApNpGJXaY95X+jsNkpmiBszEk3hsKGoym9LTux4zJg9
aDqA2k3bx0FP35U3x/tBWrsob+ITNXDniFTdeuinV56zI3rIvBa2TLYeNqLEIHchzK/R915oCeIn
Wy1iUbbvKgbuNgSQVc8M3rWKmyDwvhvBJFRvxwmMIr/wi4bgsfPkDsSkAqWD9J+zBLZojGPJUhcb
LhVNAEeLjP3DUB5GwollSAZP9PV1yqbmpk+mT24hd0ZhzuwErnRcAdoroovNUXWVkvdOobUxMCYn
n/cfDklBLK5kFYPu5GKWszjexvU0bshsHttcw7+zF8wEx2UdAlQITJXtuE4rWmW3ecP9kvI2+gg/
owbGeuUew0yf+VPYl0zNty3nsx1xRUV+8ivQrSZv5t+2Ur4PbvTLhDe7mxqxGv2lGyH1f1k4/QgA
gZoMkunL6DAIp/WFBxiUimGfIrkD72IHocZ+n/cCddKl8tUGxmySalg7XXd0BnvYSbt5JnBNw2aX
bIecHTGWaDIwAi8r8w8duPmG/uZjqGq0r1KjZdYDO+60+cOqt7bnG3Mcvjy/OyrPuZSivBGme0Oo
vkQIw/5eepcCI9CmgBgXzUSqvDl8QumGpMktx27rFzw+i61n4k82lAV3hhxXORe/KhiBDEcB2bBo
jWkbAGwsDob5qx29q6+ZpOVTOqKlGU+90PPGrftfsqperFk+Nnhz2Yc6TxLiYI6TiotUfCvHx/AY
sUNN/MtoTK919tED81Je/1oKQFRR8EQnAMyrsJGrvuq3dqzphceAM1lsX3r42b4k7OTJk5iy+yKp
v2BuGo2TLOmKpxxouBjftRQbhZyF3xx/Ch5hZYyv2GTDlRk56dZcMDGhukngkxETfiRg4JBCwDnJ
WuI1DYnW6g214XdKhMhk9x4VJ91Pb+FYH9hErFLmfD04QyfiTMUJwd614r0b5I12yDuz4e25DbUD
2pufcEJjwBZwu8fxwglXvC9FDTIa33uoMrh+CDc0rqIdgPs3OIpqZEPNgsCduP81kSsFUGI8xmn8
p5bjo1reKxOupqnnfjrF3n2Y+wd/pT3zxqiVSXyeqarXlOaqK4W9bnR6N8YiBFgyvlTTAUZBvXPS
5ZnuqWxx2xfPCXDBRM9jFd+mOZyEvAo2IT41jo2/RJFd8EINBDyqL3sODmigW2GoB7e35iMBQMLk
90NEYTKdByC3lAO71mnOXszKO0fdFW392JnOQzhIDsOMOrBw/TJafC1lFhXHpxRNZpN1Yi0C+9fU
4DaXfvReLKm+uKqMTe/1z+Vn24+flizeJKtazvC10j7Cajh7q6nElq6vHK+h49fqLnFKSjwG+zao
/IeO+I6RewD35lPiuQdccGTVE3n1DHEcTGeLV/jd5WTGbLI2tsSpgm01cO2hnNzEoriWqax2XeK+
ynAZvqWY+Xqyn57o1vPU/MbMKNds81iu6jDfPGQ4IwuogsLMCQEQF1v53bQXw4zDTqtbO/XCdReG
2ynrTdD9zptRKGKGHTmhmQWYLgcvxgjpb+ELI3y77Av7+hNnIb1spY9WjW9zVZo4p8NMbon7fCVq
8WDKY8rTXDX2HqkG3pzBr2dzyMcH9ZHbwNWHHKsyjn1zm0TxVVuDfxaxd9uzDfOcmVaW7nvkprrJ
0undRvsNi+BY3rSBGtbT1J7nL1fgd4+Mbtc6FAx6YfYRRnG4ltK/cUV6TT1577eEaplOzTtCzF+s
s4YYvqLCvOtxNNW+eGgG4zkr0JpD/7ZKqWMmXfflJPKxdBDATHozsm74aJ0SMiYWAGXhotH5aZjI
h1fCuXGZlcWE8hgMswEQG+0Qt3Fx7y19H7ToZnPwWJfeW2p7yZ5c9NI1CbCwsfx3YZgESQ2PFxsO
FoGUk6mGG9urG7yLZEcFY7BCMjE2qtleiQkclpraYi8C/+AV0Z36jgdOOFM7Qs+L2npT2Tg4m3ze
tMNIiZ8RvMrCPAFEMli+eXPLtiCo4l800pfhQ/nh0PqIULKqW1Ad5vCKX8giKm1cHB19q19hqueT
9eq0tdqMNZXdFrSZLuSna3iXbjVuJKYugr1Av7M4HnazFe5aHRwIqsVkHUnmN9I912nwLjPn1Y3k
iZDwlgHTY6wY38M90dtglMeigb/mcvIZOkg2VtoQpoCQCYNvHYBTiMOPOhogjbDWE1d5SBp9F0Wo
H7F+k3GybmYuEyt4kWog9McojoPMczzi/3M0z1ztM1cc65qW76EVjAXUTnnWGz6fahum5gMHjdew
gBsjivgJnAP+CoOpQOaLz7SCtdU8oIXV3ALa31kHwCwu18uAhkvwpZoXmkLIwmS0TXzISLRtsHcv
XNL87FnLHtBhKD8T6nYjKEJDe1CgTYkNTN/ZgNlx9rZOtZBF7PFIEbq7Vyo/l0ueTynO1m4JFmHA
AWtErIU+AfstBtISFMAWqQ9bd127dxUs8JW9DIUNL0Eo4r4aCBNrDNQg8m1dTKMZCiAeRHtjtOPJ
4ZRB7Zi6JCn2ydRNj4Emz2jHjOrnIQVlSU+YwbQFFa3U67jR4sRABfUlA1yd1HrklUv31tTaD9qB
+8vhO+aMTd6f6qLsLvGbU1C33Ov9eZdEHXyNiV3n4Dzg5RrXfiEzAm0mql5y9QGs3jR5Wp/pIFqp
Bjq4Nap4k3Aes4C59jOsjtD5aH3nHQ2iXg9zygDQijgWe0RTjQ4QZEb6gJMp5CWaOV0EteNsxuG+
mE0yEW76C4gRpx1p8Cdmwx5/6U0t5vSWg69e45EEjuJ8muFs3cwhhxAZ1DvGrxQ/qh5uRhhsWWY0
mfKnqDdntE8IGEDrNM1fbrwGWuKua7f9EwDW2LVtxFaWyAnFW61R9dCzpn5d1N52XJEEA8Ulm68q
8c+5pcj/VBhP5haOQsyTydYfX1Jkcp1mTN2KsXgnnFUdFEPUwcTLNr8IFBGq3wiYNQPmO+lWoI/U
Szf7KWgHzPAjxk8gu3urV7xTZpxoHnkHXcXGM51Y5U0hmMvCa4AoabJ9nZFpspkTdZN7QFkmSiVL
vzZ4Ey4ISErYQgEgL+icAQfLVbJrJwYwAFmeIQuCYjB+xy4vhW8jb7KxMU+2kJdQTzRXAUTZca5A
Fy2NHdjZ704bd3aHYt0PHNfsCvsZZKJNnnZvbuzRFQB3CoE1J0qomUcSllbStdepHPurLppzlL62
hWO9eMCBc6vZZ64PILA296NNnJqsHWSudHivJeNVIx4y/sz5IWW8isp9kJb91aKZU3OH5wwK2Fp6
mD9la3ylTnXrkYBFiKVVKE6YJCaW+V7qwad4FaqJWzNTfY6K/pGUnLVPi+R+GBLvYcqLENC109Fe
8CKGYjh5YfVG+8TRKvKPLG+HI1hCH9NwYnF7IgTZ7HxrxJxW1SblY0xsdzbqwQb7B8yOaARFEOqO
Ibn6Tnq33TJ/wrh2qDtCTd1AEK6E8YpiYa3DNkLw5tXmv9IFzWekuxE0uZcQXyONtOsKKFMkBjJo
xPk7F7Wz4ew6ro35nArkDus8F+V01r2xc4swvh9774sTMjEabzGrK6c5iYjwNFkscku+8e1BiuEI
k3QHxEVmTY1DZWDNYdnHHTe1vthYtqIahcsCAD0w/xkLtmOisffhFB1MF8IAmIRqZXWzccqxhbJ7
xxVuOVD16SAnoeiDgCBouB20uclMfqli6rh/Jsa1U63xUM/9KxSDfT23I7ZVFW6qEY0CFAgTExiY
aRh9mhSxnyJUB5FXQO6lmjekn4iIh/JDG87vNrTUEa+Eby5AQ6J32Pd6+NETJM+We1s5lCQrDYiC
tTKSTUnGYjDY6vlNtw7sVNzUmXvGLL2B6ISHIivVJqp7mrDSgBWynOKLZMI6TjHwaA7ZjF5jNFT3
MExZQH6hyG+NzsPdUDHNEFF5EbZRfRs2PaKAmNqyvzgq+q2K9CN0njkv8+SRisCP2DIKCRhLsV5n
W2aq+9pObukffU5Sccrd+YXjDWlC2R7Zfjx5Iatc2sWfjYlxeKQrzyrHc+D7gKmwxbCXv8DYY0Ma
558i4W3T4lgpoByU0isv5vSEafWrDctolTCI243V+DAl6tknsBYnJQlxq+aouaQFEUm2GB+eMG6C
75YlxoDwIS0uga5fgHvdxRZ5Kl3z5UB0CNuSjxwHY1111Q12js2Uq+ecboO1oLMH4d/cwUVt0bYH
uhh4H3rAkDvIujYtJJNJbHiOnoZpuNMVv5viAO+Vqufuw1ikdk2uKNoWqu7SZr3aFU6/Em7RQ60h
gGXgwnGgd9sTgUxpOhr8Ct0caQyv3rT0UwXBfB0CeF6zCI4EJdov0S0b/VxVLOh/gijnJllDNpxq
FLiqm/ydZXiLZwTsylga4Bhr+27EAbQypqDfEm5arDqAgBmpQ1EvhmuWcvKqFssI9H4rdp/HVvwW
y7UfITcsPRUHZ3SLPccge90bR2d2h5dK1nd9/9AprBdptXYBK0AFwiMUZTnsHFGxEM6Yv+X80nrm
Sz3ouzAG6VQQAh3LAnuwwpgkjObqS9beJMH8yNzmEFIZiSl33JFQQWqKi/vChsZb5tWwBV8HZYtE
yMkHKLzQuFFGsgrAlGAbzJMK8Se7ySr/2OOMhkQUNrewuOL18m4cR4w96QJZYvgE2tninBkGdzaC
4HGYMVZYLdPZLHW9VTpzJs2TFPuqUd65rX6by/qNaSsnlGWfXJb+mfKZc5BQY2eFNZl7y7U3ZMZe
I1MV33Uc388YlGqidedCBOIY59MHo/hVE9fBaZJWvMY4hlBM6hlXAxO4bUQZANEGoooRAJKbuJWH
VJAI6jAJsBfnGY7jft04fcz+xqkefZ95b+O5H4jOAUBMO3zXaX8Ry4KcFmhpHnQths1U2ijWmQhq
8TnpuvqSmkFJm1cJR3E6KTdwHhdJClI9T0wt0ECY0xMBZaCRW5dhFp+Zk3iflUZsMrPBONMkdGnp
JnzmBhxGhnFHlcOrAOh6VmPkYZMu8/s+LN4TD7dXOkavgzQN+OUjqBBLx3S8Ng++Kdj2kXX4aJhV
J47c1xxJz7apb3MjdR7p8Eq2cza9inS0jpMdfrYWl51DV+MjzYAJqn2e3+Vjbe9j30nPBGYJzpUZ
SMWuOPvLByTL4vzzz7wmYZTUs7u1Cx1dskqxeOcg9BW+r2E1dPWw6/sRL3GvyKNFEff2KY+uHjZ5
aGYYLznEePrw8+AwjhEjPhldHIoGGKSRy/v5hC/cecNe39v8/XXd8sUYlGlC6KbLz+M/HzKT+DuR
/B1JU9JThjs9/nzIW2SluXxUTjE/1qJlPbXT+OAs/7SjQqIF8sL8fHZWatwXAp85HQh/Kpvdm6vT
qxv2xm8nx1DSDDgcQnWgpZyAnYvQZ7fxFK4o0D5mc1j8GvvmJWlV9Dm3UYlbr4JnhxKwDnlvPMcA
+bmmbeOBw0+8tSOVX/PMa3ZCuv5lCiN/nyuWnEZP07GKvYB5otGeyVwjOYn0VnRFcpYd4Oif//r5
QPY1OPR1BlyUT/79+P/pa8EkMRK14mwjrXSphOrccwx47yUeijtRyvjeizQNP8M6XB41zb66Np39
+PM1A4z288SRi/XTInPSG+ke0qez/flsYupkAy9lYLzLZ8ViFZ9ImN3+fLY22o0qERtzMKaPeD3+
+qbB7NRlVBFD9WjyXii+To8E6rFmLD8+RXxhSW26/c8/TTI+TA7V9NevXLjiSnZGXdPEVS/YapYf
i3tovhpkq3/+f32qujM+nviv35gDGZFvqBjbn8+6Ft09ZMDKv37jErfjyhk879JadGb9WJD/v1f7
v+iDY5/9n3m1n8jy/P5Xq/byDX9ZtZX6BzF+32M7bFgeQ3fs2H/VwUkM1wiUjCwc3/KwS2MI536x
VL4p+Q/TsG3LVaaywY54FMX9h08bm7Zn2kr6jufa/x2Htr10Z/7VF7dU1rlS0UVn+MpjDE1nufnv
/uxKtz1DdE5WmnH3viOD7U6te8roaoFYFhuMDFgXPhmLkxfL/MqFX6QECCb2lwqGPbAVarJ5O1d3
OM6PmfdcxreRmvUNXdfjyYOxvMBsRnky0sRYYYT6kqNSuzzvuhP50XMtol/ay8gTmc0ApynvE7xd
QfVo5Ih13hSZ5IpgaWXteNVuiHexQ+MxcjMizeePe1iT9z+fDJqaWDnBUPxQfwbfL+9jwZy6bnO8
OHFynlLZHybf9rZ95mJY1cbFJ42EKBdYu9Awvooh/S+KXqWhlprIf31+gQh4vkGjOowbw/m3Gta0
a5hc1YgKOYbvlTPaMOgWLjdibnBreVW9NbWOIYsPXzH57luzd+Rz1A9fLVVMbe1kuLFME2tZHF0r
ryn2ss7RoJIgYHU0KWiAbkbjmLz5+caim9UTVkjJEfZ5lC9elbdnXBMFO+/YelXReC1mXd9XE+NL
elAm+NO1PP58788/c1SyY9nsGuWN9/+LsDPrbZ05t/RfafQ9Ac5FXvSNBmqWZXn2DWHvgTNZZHH+
9f3QOUAnOQdpING37W/HkSWxWLXetZ41z7hbc4L//EnnbQh155RnyZESlfo5k6+DW5C7yzsoiHaU
PNmSit8IBd6qHPXgBJ1brBXI4LeCOP0ljsiL6mFRbhQwYzq8e53zGOVX5liOrxZc3WDyciICU+e+
VMV2zLL4HDs5vi1LXF1HeRTv4Zgj3evimQCLE+gMDb2oScHdE5WunOXHtn7yjg2J9AtgbsdNcIWl
MeEl3txdVTcVlsYlSlsTg5zl0L+x/ceMYJnJ8efLipZ7HDTjoxXb6FiUJG2wY2uX2sGE58fF/Nn7
KkDnJHxeKMo6bT87zFZV7aJy9/PLzllhXlOXFgb4plEnYt5XpvcOYcVjSZh42WgwNqqnZMuAMv5I
7abed3nrbh2OgQirHSP9NJlg0WDLDsxeZ49lB4MzKWBeMii45w4bF9ONmp3hajdOeNMJvsrOti9F
539IlvyzZRTW1pgdc2e2s6MCXSDKsjXAPiOEfvx5Kzkqt+RYq41fRdofPJ0vqV4fRD0CWBCtuFia
JS6jMT6ZVJjv3NABYbQ8QKSiPcaFIWmIkTRHmh3apq4ubHyd89AhDEj7WqAhnEGlEuYb1Xpo83Zb
hUq7hHoTLmQ7u9p3KvoaNTwVseUd4sQXl1aL2a61I8fyMbXvtu0F4yDqh5+vtLyPD+T0vFUcK7Wz
Q1RjHU7xMpFH7vdH+eF0HA1FXcSXJreukeZ/zF7VXK0wZ+fa4aadtPzKPsrASFANkBB+gVhWDxWW
8oYI20WBw02Hpr50hipI8ZHBipvZXUXEGBnFdPY5ip3fvd5YJ2g8bwz79IvVdXtkEnQ5G8QLXJin
LJPEMBrmdn67SwwszDlS7gP+/zva41c9uuKmeTyJ0Z36z0h4T8wxAE9V9UXWVXsnzOMRSMArMv0R
s3p3ajyZ9tzqa0Yu7rnvfVjdfvOaKgHur7KSUzOggRap/zTUFvbNRr4YcriHCJeh7KuLtzygEU4n
G8WZOvrqKn0o2pxqs4OCenCwPEY2HE3FjXyMuI2OqwUKtXyl7HFvxmI+ujYZNFMzUbJnFzZ+O4ZX
mTbGNW6ZCvBFUuugQvX+gqwqbp1Bf7oxAiX/+YFpk2WbNNJE0LCArPM4ng7MqKNn6fBCwz92sVHp
3Xmsxk+PdplbD9ee+elIm0NjeDduND7OEZOsmiTr9/++F+W9v1fLLPTnr1g4ZhYOgQ1ppC7YGZbW
zh/K8pkJeX0IZ+xOP9x02kYFHL0s+PmX+TTFeJGoqKySjiMfgJLPOSaM+/Onf3xvZNo8Yye7OnoZ
dE6i/rZWgr1AiA+tQuOg1dza/2NF9pWqMBkAjRwJP30UtKkNLixpvzGn4Ae1Ts7AOKTJLMjc42FJ
x0beswy/bTN3pDochmAVzmdEHKahkeu9xS5yuCYife/kPUvIaINMckNfu/08cAb/8EIi1yOG4W2n
mTtLafc28q4TDO3Bt18IKZIk9uqXXp18VyBByPldVd5jatNiHPprlz0u0ZjjlMcnQF/b2J52cf1K
nPZu9BocnBT8Mt9S6OyxCpZ4cV6SMG0YK9IJKkxtV2vZkeEzUyvm0Plb5YPJLenAizlIFW6zx+Id
EO5BGnG3U0a+CINE4X+ZaRO0oREsP8o0Upr4WFgGse31aOvgD06RSDzpbtG1kcXiDcraxtQgpkdi
5zp473OLO5YDz2FpRp6OA7cBamIOTVI8hjAYeswfRRLSKAZrHuv7Y5MwNXB88EirFpAlyymIdsGk
j2uDaifdsS/sc+55ZAd5OFzinnYHO2CCCZqqDmQiuF9OF4Pee5MykTEKGQRqzAHXvbKBfhFDob4L
h84+JEFLh+DW6gHEA+Tr4uHcU765vIjLCzGz7bcYCXRdgUEuOnWCswR2QlWt8CyaNCb4/HrjO8BU
ijhedUs7cJ5bsXPAI1VsIUvuYkNuMo1YQxyuOxauvIB7mBlBU0MdgLgB/cfWYuYSxrZNac7RsZYC
Z85xsXE0OFmDh7+63gorOsgJ7VUbgSXZl3m0H0JNHhT2enjkr25E4iCvmAaNvA/jeRkVgKY9kJgO
gHlvjBrKUKdz3xhPmAhem4pZKM5JuktZZUj8qqV5jPHZ1G18i4ocBlriZjKXicaYZgsswLB7rPjk
jdWhC3/nVXgAbB7Q9nv24UzhySbk3uxtq4DL3jDGWrHmbahhC6a+Wyt8qfkw7yrTDAyj3raY7OpI
POrMnNqITiaOoytM45/owludz5aOuoZOmgcCkpRJJJki1W2sj+sCnnGbXJXPZ7KEHslcmrv6JqKn
dtSb9RgPJyvqH8zF0y2jrYfO6fXenfRbbA5Bzi/2RZsFtHPvAsso8PwJx4L8JtODCYQZ9vL/6bcT
AyKxz6Z6M4ZqT+hqFy7WkegvxLLP5ag8qfjM/ApOl7/FO+DGe11ov2qgil5ZQfmhocxpjgzJdhqD
uITfKja9oNC0WxI5r2mkLstPSRZ+EsjIbuvIO2UjvMq8lCCd/SF67BTOIN+5Ds3IGL8MVErpnkbn
IXQqkm+bLDWDMNKeevmbPq993DdBDS8sLGyOxslu+Txjw76UbfuqdIsR2HyD83rkmW/qHCyD2kZt
cUxChqncRmFx73qMb8v3/UZcMq8iuWIeCrddd5V+if3mCGc7cLigO8lITMeX604P1AGsyOIcl38q
0F7JaPPmLQeVC0VuB8uOEWzhETiQTCuCD3a9bngrl/dYOVddFiuJOEE97dFQ5+VNDpP8AAyDG6Ba
m0N8tvJ2n7nWA1GAnyc3mKjh/XiUWAwGWbwua2HhT9eKg4V6x2G/sdipep5adaJ4zIpu35n6B0Ck
lQmGiN5Mc7oOgn2psZ3IvU/Gr2U9y4mBdo/2AF1hRnokRMhInVWMnkwB5ylzntm0kbYYuEKym8HM
V3fnYKQXGyn95kCDqDL/3XIYaY/pCRSFGt8bP9rCNrgs70KrEV+J+Imus5vrhUc9XXz40LSmvC9a
wPJfB4eTquybFi/zQan94ka7G8rxg6TKtUTyVbn7EkL9oFNl75nA1ZLugUUCZLy5a2Jw5OhjXFHH
0bMCGiMDU/RMxcJDVH5ZVN+WFUNSx0s2pRVeY4zaQx9eOtLvFR2aBDZlcqbte1dx19O18JBjKSRs
eZQOrxTaVzoOdyk8UloWVbroww0z5NGeXx29P2SGcYI+Se2otSdu+OH07qUwlygTiXz63Ap8SGxr
gBWX+htSbrTK6+QTiPJmAunCMu9th2lCj3xRWfbI4OSU+zlHXV7MQbQ7TIzpgtnau5Z59RiKOm3H
a+W+pw22zTHrzkk0ftCstHN1+V4uph/AlVJqR6G8J9UlZ8rUV2X0aanHEDJgGzsb/MkPblnD2nRP
uVHBY6gBX5YnAOsYJorogxLDF13TgArj0dGbfudokv+1/VUBj7d7+5J1xFpp47U3tq8zlHnWqD7l
GLnPwyWRv4eIjh48mTiePfEi4xxMO+mvDDQvDA9B3zGDC2E+YopEEtcLDDD+H/b6Z7APvyGGfDpd
gqkbedlhW6dMrkJt/kwo4tJ5lS2cvKOdPf4xax8bvPvtlszYrFD+4mR0BlITyKnd4dh4tBMLwEY5
n8raPngl1vL8kbhOBtZG4ncX7vcwhk9qvI62fIwS7dnu8IM1xr0b6Jt3nyMvfqFEjfqaLCgb8i69
3mNqhVA41vLehGujAOiWChCJU/lHluZnNb9Ps/Gqyxa4GCPXtovOTax/JVW/c+3h1VrKudOQIVUm
nltaOWaQ4PRW7Tlm7xo1b5Et91NlfVHZ/GXx9pVjtbOiEY6v2s2ldkzx2fKhWtN3d+pF/a7zIVxl
ouZyvMZ18zQmmHDdFMyiVh6T33UVE5F1glKOnMM2fsMxu7KA33C92/7dHNKrVl2V6d2tKb+0hMRF
nP6m1fTYNeFfPSOgpHFzrVIqaph6DfKYsB5WbM+U75xTv2OTYhxH/dmBk5oa0zdu7Yc68u8O698g
5oMpV8vVmcz6C3vcjU0Cyzfa3zSl1Cuin77MiPm15FCsq5Lmm/KRetk8wJIhc0DI1flAGY9EeTDT
8Y058nvt9Xc+M69tJT8Mjf34gAu0yn/Po7zadAatu1btXS78kjt8X3KatrPxgWPEPgFpoqHshp8G
dSod/Bdam34PCpNZH87XzGBCBOMLnHWyn4f46uIgkPaDNzNvZbrwu2X/QJgKqqhJqYahUUKAMynX
wQd32B9bIDEDJZY271Ruzc+a6FaTjLFWsZgZ0aWLrB0bx9GgdXMEpNaUDyjVFxsTLI0AGujAXaWB
nosy6zsROQgV4gwuBpWsF0HUqoHdWHbKTe3IjBtkSVc9yAJPWM0BbCcFnfP+sGlbm0mgYGDWeQZG
mBZsJVsCDFoZJ6a9jBMuf/9tTim2ZolJCmcv2xKEjT5+F7obtExp22retpn3MTGSdfAX13V1hPkI
103dKtvBRRptarZbjfAo8IRx0gdz350qVv0eh4YhWzKXI9Cv9iXC6AM+8c2N+ket3E25dTOKlnvv
p4j8dUsOvNcvRU1niluQNOsqE4NNc0lG71JHoEg7gyQ08t++0/x+N47y1JcsnbOOm0vq+bitC4I6
Ai7laPMtUU8sBCnaBGtn4Eb1E3f2cg2F2iLW4f7KoJ7hRqUOg9nOYqbbaQQ7S4ZsYUH6YxqZUkYk
P0miuTXWuH43Z9bFlOKxKXfVlN7mZnwcx4hte9Z9juWT3Ts7CC0Ple7tLWzYmGBxM87drzmbT1Vc
HZA4HnGmPYKHbXblku3tjZfeUN9ewYUAuIhRMVNK0Z3gHnCXuZuTPEYROQKG2ekFq1APs97f13a4
NbQUEzCpW7pzQbZxS+G0b5NRsXOEH9aKVssIzYlHs6j3fBJP5EfuXdI/GPBbGgWEJTJh3yRBDZKh
JCmMU3ddda99R3FtmAHsETtZiDdylcyo4iDGC1qZLxUVlW0WAvyj8ST/1rgJ6ZO8JDmoJNsJLzjh
DiH0f4ybJsVPeiCH5GBbL00EB3yID7P8zumHs7Jk65OWKDOxLeJ+N7GhNxpQne74lGOAH02WH9TT
9y6ZINdwrNLVyYDttBPSpCikwnqZFOWhm8PtgsaSrO0gK+2HHjEGE66BEXh68rqiP7c+byFtm1jb
omCaxL0PMQOD9MOlQf861RIzxrNR7YZzNnakA2LnxRuNlVoMDwxT/JnyWV2a3GruKGvcZiEiatGD
ERYBrIAn4qIPiLtBylg9LvyLIAoxMr63QsrE200x/fZaThj1fOTSxYFUllcdY9A4DoFfDnsKRsll
uY+2iIIKtm/KBpCqqL+lxM6QVRf2nXrzha/+dSThrShFryv1ZzDSrd6TU2L67UNuNzP3WDaChHoa
BuQcUxCWnL507Zx61c7usgOg5U1lps80HQRd7qx98wISdY0R9ixl8oux8yHSjG1B20seM6AsGFYl
SfTgszfVrfYoO6LRZN2dJMH4n7/KR5V8DxKOyB/R9Mc4ZalwrL3jy327tHyy0HzQRw/T3tx2UP96
fb5MdngYPJeTId66YtNQO8h90d+lPtwAUz+WromT1EHqG0T0DUwJeH9nbSvV/m1oYp7Il68s763s
M74GcxgmWyJJN0arLNqV3NF1yCmJ3Axgsl1GzZg3qv2o+0AmvL+ZvLjL3YgeJiF3odJfs3Tc+xRT
6lBU0wHQQIjhk5LYzLrLzt2ZyfQnMZyrNfenZtbRg6vAJpGWGs4tdbVTmJtAq9sbbtaXCuMXiiRp
r5YDEhecHp9n7A+1KXcchd7bni4HfJcjlmvCcthf1n2XIuZ4a5osvnt62hubgM9c7xtsy7MdHcGw
XZSBp0IQQyxZtXGabIvKfNPMYm1nbKB9eY5zr98bc/XdL8dJit5HuwlUmAdhOmy+VDudY5eaDkKf
1SZHD8kd4toUwOMvCOe1XYQfmF6CRvmnNPHwbXbyAV/bOueSya1P0mq/sAAG5OeAQRqvjl2t6Nvb
Raxlk/NbNQwHo+mhg2NGjxcklZG13/3Lu8iLXKBeQiMpm/J7cL7E+EEj36YRVKFo7UmRzquBFKMK
BwVOuH5In5QfI4o6ZAtzO5hmJPtIWyGoE+UMKTLAnivat0r5m6jjmDz6CBaTtSIotBjC19XsBhnM
DM0Wx7pVwdgYiFhWuHRbbo1+3xrdkx9jnZeWc5Fltyb5sPE1Jxgi6zbwUwXiMlfqKs9RvQtOMniT
Hco3zFvncxzIn0P3qzSP/AdDKPkpex/NRrQenP7VSckIWmNQDf7RGvb4EVdVER+I2e5nQBJTCpxd
s0fAmOqYOvMjrPFNE4NM0eZj0oanNh8ucx5u0Qs/694jgWSVf0PdJ04w9SebYqpIm2kKSPM12Nkd
t2g6cGPJgBvqm3/saCoBjZZiHuVgW6fLVmQ9AdVUMOxyKBHscUMKYsni4BCVB9YHQAD4cDzn6HEN
YQ9nCYqPSo/29JOvwMmtImHsRB8edSd/tOFurGSZBZTdbizkp3JyAqPEMp9a1QEKOmjGMjAr/5ow
Vs6bYAIiR1gGqu1o3jLUAGGoq1GQHhoIMRpqNZnfmJ23mR+ZV/oLoFUsusf0VWN1zjrrPnvxCRn7
eZj/1ByV7TT+GCprPWHQQ3DlkK8ORY26m6cGSfV0b9qUWzq7oVa7zjxPzbjTXf+ZJBAsBflVDvB3
QZYwHNn107d9UBwkSPxpK9oG7o1N6k/Kqz6l2Kb/dAOT+DDaipTzuGZuiWLeDNQeu/denA7jS2jt
KbpdE0EKDMy4WGtmqf9JlQUU1CTIlrrrUONX9fi0z/Z6yU2IHuZjz9nPbsoN0ZFz0/ufSbECt3gw
WsAzuXbVcIVQ1oUfzUZl1/36ggNbzd5hIAuNLbBk5XvKkAMTJkVb36KUi3hNj3k41qddqUewQ/iF
6FPCQLaDJm/rh5j4nQ+7KEYRgMYOjyQg/e4m5nockxMHi3XEAmQNMnB9h4LBCiZIQ/1dPgZ56980
Li2D1BBKEzlyd+H1HTnt7m1SxN2g3Si1oSib4ZkjL6aoIJVofFArYiJ4AuXTNOAmgioymmBIu7u+
VPKeVap+YVUFXaRt4oS8bKzOov3MCWbicqAvZQPWuTCcrfiVVb/djqOHTrP6Iwf49Vwg8OoEZYyD
5x0KL9rr5YdmPOvpi5599fzq4ndo+reZIg+Ms+zjoUQl2tYnD5oaxc47uM10ZCme9RapEWx7w0yK
eKEuvoZZPKUWCWyKXZl0I8XR/RBD+yELV1J3/5TGxnYAJc0h0E1OKnwtiGmXpbj07LdMg9JhYkEL
4uTMfbFQKVJSd/QGPJ5YK/wGYuG8pmwakPQ748qTabBDaCPicwilrXmLys9We7Prgx+eUtu+NvQW
i/YP+Y1h5ZTt3pjEVRcH36DrPfubpBEJNPUuvC2FHaOHwwW6jq27CFqfTh8SwNeuqLmmcI9m277n
Bc0AeOpBPkG1d8hFNuaRXAwxwgOZDwzK1TrW3ho8W5zF2AEsZnNd+/bkfPPmM9Jb17yVE2JVqK11
y7lmc8rAXd8RddlhHVslRDkz16WFQ+08PXvIcu2RfsMD4KqVKFD/8BxLklFme08LDnkZb/9kTOsB
yY5uoSPAUh2a5dqEjZ7IJQzo2zs3ms54CCf0bMSlCnRHFPS04BHDdfz9pGb4D7Uug2jQ+Gxn1q2y
tplRG+c4iqnvVoQoFKl+8uYh5Qk8NOjeptM9uimZYuiM/qaUfnNu2DOwMW2inI/iJB4AnLZ3mnyP
4Hr3NF1gYMyQMyvGLOexyeITxua15ULq8o3BvWQMVg59TAMNrebOk27E2RbbX80RS7vCn9bPgkkJ
YxGoIJpVHuqROnA1QPKP1JuvRdNeown0qtuxsdOE+svYcqKmZsI7LKPp9PNlY4FOyApF4G35tz8P
9M19Jp3z5jZG85gODoFN7TXq62+meM6pHM1NjdXj4eeBNjZBRzRZ9NJoKNWCXYHt1XjLjaXRjxP+
Q5edub6xgCWUkfs2fB4vzJjbTxFMlFSF+t2gjWWbUiC99fpJv0tgT+U01fuEtAX+exML3BLCmPEl
I+SSb5DhHF3yiZuGU3kEQuTSoilJtfotzJmuzE7REEYfon8hABkeNIGZ3+GMS+6ZZINrMFgfw5az
vFIPBGxIxI5J8+1nv0FYD+iJGHXr2cN/L4ro+PMncN3xLjIpq2kEswDKjJlxa/LswUN7lgQc1tlk
ExbFV7Wtdc98kfLUmZ2Dn7dDw2rK5pTMflAuzfZ0hf/DkQTUMfpT3f7hpvhfZVfcqgRL1f/53+b/
ZLLw4RZ6+I193XNMTBj/BBmsSxEToxcdmbcOg7WVcM91/PyVVgAtIBzJKqHGv5EM9W9EoVI22dmS
bnSed6KpdlXoMGAEF0CJIZsiAPDbtFUG2m1sPhsc5IN/8gX9T09X/DdPiG/5rsPabxrMq63Fk/NP
TzfTZrzGOmZiyO2QFgZqZgY5X7UWdltEWaRO7/fNATV9zbpltO028iGzGI3n4Rye3BkQnjdJ3PJY
JtJsxmyewxxx7fo3Fkz+gpeHJ8wJAGoFVeLMnLdxmfoPPw8UKvwpjJf//BsZ/91F5Nu6qZPUJCOA
G8D+198oKk3yiXlMUDlKvLPCDvDQKJ4mkdvraDBNsCpiPxnIrZ2govioOaJZ0yj8khUFWoRwnTtv
7Lqyp/FmtdLf/X+eHyDMf3PhcGU54C5N37ddjHz/+vz6yHd6zQRKTP0KHhZCh9vS4tW20gEvUzaj
f5CCqzbC1rxz3D/P+lST0ijC689D1Ifb//yMTLxb//qMeKl0y7YhYzqeYzjLZ+SfPgNGTJWMv+ij
jjKwLRuUXXXlkoUy+/lcyj2Dve4ZlFPEOe9YuZp5wEmbbYooz9i0DPJQ2sfGyq+YG8eLw3C36RAx
HBIwrwSrUCLSQdz/83N2Df3fn7WznEgs3l/TEgIK1r+5mQD4Krb9S/FL7BRvCNSYGI35DKMOi3LN
iNowYFwX8dpxRgwTZFeoilayO+Bt2pi5bh4qYP1tHNUwfAjXeEbIOEQ1Rx/1K6b3F3WluEGcNTbl
Epgl5OSkDik5Sor3Ed6StObmpiLGj9RIXmfb+FVRerLxjOpNlQTm+8Kgph5LQA/f0kSOy2Uoj7Nb
PlazFT6xEq/xolUbt2uZKMLarEdi5m2Ln2fOycR0ScokLwceMPnFSnP6jz7q+JhgswYXATplqn8n
MvrMo7mFLNYwrVJA8me2xMz2uL/6NuoS5k53aS92wSHTj1ttm8F6b4phXAN47GhH0XatBTtEdtFJ
NJ5zMNk/FRPSu59qRO276dy39cltnT+qsPdZ0uVrwifa1iGTU7awL4YeU5Ms7T+h4T8RrDWO6M93
YclPjTSU9OoysAUNZKAJ9sIbMH54QdqPf0wDonWj0aRLXxvDZfgyWEpoRCE3oD9MZcEcncMp0a8P
qIQcbSk1IpW0G72Z389NN5pHZjyb+3cRWQhZc/iaa3eS7e5b3/nnUet9stKY3Bqd9uIh8zmHIUyE
VV8eOYPCmEGaqPqMqhdKQTnGQyzS+o6mtpDwnr22FBn+KJtOwh8upmlDdD36ZXcpnEFA2J8+Wp+B
Wcj5o7fpmC6oVx8BFWfcOBGW6A4rNfnUN/kfQwIp49gt14SrOLMBISo1EpsFKdHRp+MjpuEm4rzV
9ox/29Khy8cyztVA4r3GBNKS5t42qU7FBDz6eB5OWY+fAY0ipgyFSSpnviIDeKSH0Iaka37aDhpj
FBn75RINQ86rwxB9cvtuCT92LzzNbFVwyRKDUjp+vBFDiVoq1zhVJD7DDnirQLZPVk1AIYqSbS1J
+ihSRusp5ViSVTiq0Uo43fqHSGTxftJIj+X+vqFQhWIp85XNzF/pEZpgxtQAQiHm3kI+89LiuRnJ
H8l221dZ9EHlRm7sUo8PhRmVAlZUCxcdvdW2vAAoENtzoV4mjlhYbSaEXnPJdf6pO/eFZMG0KUfS
ZvWtNpJwBZsyfyVkZzlF9wVZ5pZIUgsOdjNPC7+EfCe7cbCK7BxRUiBU/EKLE/WiQiC59jnIM/fW
qCg9UNgKTU2kxbVBZd4OuqHWjX3DWGo8jl7h3Z3GJRbeZvP+kXyhx/mWhyGZvKvN2CBUyTVPqTi3
ZyHWJgkP0n6VIDdvjqu6hQZa9rH3JJ2UYVhtn9mtQ/GwtS+GvPR2AFzbtE22b4fq3hsj4/GlhFFF
2jcmx+fYcB41rzh3dt5ce069pDb0ayw0tUqXuoF81G9zmXyYZdzu9LTbuYbzy/Zc2iwpVmp0trz4
ngLaHUCT4SvUIudeRFRDJyHXmxc5pwxPoijVH3q2hi2D779dRqyYjR1kXt3+kpb7oSzEWz9y97PB
nsrpoHkSE7xoqnZuBG4fCcqaO1khZDKJ8VJ2gZg4u0CbrYwFzm+u/IWjopBh73vztEdM3umjqI9J
ooIm7qNLrEYIhbFvBb3nZGeduE6sSHBS8z4jVQdt5+jnosg2rUGqr+qM4dpg29zojFY6PaOoV5nq
YlkxiYa4uUmdbLcxTviJMoJG2oj6aOIVFJhe1xopt22UxM8h1d/nNmX9FVpJ73XoE56uJRvKVxE5
KRt+wnjjSNAXoQqLG10UeVMF1WRKPv8Lic7JjhEHPkc3pqe6POmzdcAs6p8dLp2bpTDzZXV9Gs22
xxkDCAd4xadZROKU9+6T5mXmgwbpJRIBjRbNthZgFRTtzbtUb8iJsmlCyefwLnVcQ5nsNy07q1EU
V6Ky+q4rTJMlvn9BRNpG40tTxdzM6AvEwDV4tzIlsqZV2ZPtJk8+6YgTWcv6MpUyaFNsPno7+2dl
PEaWyUoSi7+ypFdLmKNzQBxD36jUDnIzqS7sCH0NPt4ezX7jDFF74iQdAPYA+6vrV5XX8TXkLahx
+U1VYu7KpLuO3uBRr4LSU/bMgES+KeuQkgHfVUuA+ggILX7WfQuZH8ZJVacnqXvzzeX0DdSD3kQN
4bEeszv1NODd2CpVXuhjvoDP1XjfrWVDZRhYsU2uKDxB10RKcQtjMiK9OT5XWB4DlNV4DyDNXVt2
VF8JwWy8MSJhokFzybXwWRVZedcxBKUUo2wMdAOy+jChHK1xLhblERgM2uvYdPHBKf1ANfR6g9IF
E2zj/IAf0rRldxzd0ubOEomlD04LfjCZCW5r6gtqtSa32x7Tho4cpK5dWA97Xv34/PNAAzVSb9Zf
C4Mlx2Aes1VlNlxjLUwOSB4fcxs5D9x+u11YVTjRO1yTYs7ew0l+gzhBum+xI4R9iq2WMhdHS8nQ
h8ACDEUIOJ/i8Kp5bh8A0x8o+vD80389PIAxmFJJR6WJzYIxDdPsQmH/cjkPFohEIumvUhoE72e3
2PoiBo6XTP5ZemWyJ8fz3iwucip5IKkC7GVwxPQF8NBREl7CV5MgkaSyO1GJeJ5s1znJLAwvFlrC
0KXeas7Aa/SEoBC6Gc96UTScStCSeC8cBnNidvZJWDxlSfqhCtUCYn6ZJVYgt8xfUrOvtljk8HQZ
LY1/GbhJq9JfJdyYU88p9ehmTPBqH053bPnGsR/n5qWV9l20eM815YC60WzjlJj+r7RzujOi84YD
KHdmyzq28BtgsVIW2udR9YBn/YKeT6l7RWaf7Li31QuFzO3H3MKGZsmZyfHqO5hmvEhwi63VSeJW
RZVpsotpyPsSPHpU4XR0zDy/+RlmP0Atr7g7aQALc+cQWwzWGjO6UdharOwiJrfNGYph6SaDBFTB
ft05YycPg439zBzzHFx2A3lzYvIz2JzG7QRjVploCCWzU6C3MK+LnKJnrnMTI7YPg3WaksvUOnia
ah4LTmdDTE1tpYzykJk5qfjceRgyxJ3Oqqdtnp57G1HfqJs71+LV0CPvyKD/q/OvIqvKY+vZMH1s
91ebAwwm67tPMKpuo3zGNrU0RIPwbC52eQLBzkaqle2+JCtAUOHBiBPK3FLt4kVQ0QwrOZYxJn+H
Yr9FJTWo7CLPDUL4kGX5s6Jr4JRo7GU6oXfbevJj6q3BTbhuZe8pMSJvhIh7qbugdh8ZeOVnJREe
BfuojWUg08iCfZpdx9GV3Z92Abh+brti2GMjj3t3PkqT+tBhbBaix7VsvOY+AaRlr1i+T4K5x6D/
6iZcYCDBN5rl6mxKWDPZHey1Jr3ODfcKv8NULWb8sbVwbG4vAKYB6A8FpybGXxnR1VEAZCuYNNJc
VR0JYf/Xw8+XFXOOwJ+aN2o4svPPAzGFdjWw54VUZSUrgLxI+t705uodoGssj5u5FdqmtwDEZizW
s61xJictOIrhRJjuMbEbCuMjpR/dYtxo9qyOii61tarCgc8VQTgBr+Ha53V+nRPI4WwdJlLNMNlM
UENXfXn4+ROyTXYtJoK73GIpW18QDdTINIdqAbp3GsYh8tA5TIaDcunD85n/BClYn2LwzUcLcnE3
gNT9v0Sdx3LlOBZEv4gR9CS2z1s9ebdhlEolegOA/uvnUL2YjaJrpo2kRwLXZJ5MuJZi8CwrR/D2
u3F5bsu2OTgCHnXkV/tyIjSuKsmD5Sb1SKFjwkSWSUxPdptj460fE8gURuOuTGn1J6+qrrO0CVKf
kO1N+HDtYH4qc4ywrv8Qpd1Fz5K2LbulI/IAI7+h1gZugh5in6Tum192Z+z6L7mOf+LaZ2BdPXqy
jdZjY/x4skSGPtfEajrcgdTZOaJeqxgfRVG854SWrE15Qt0PD4vrbVugBUvdttyryDua6LBXXs86
ADUxSAVnqgh8TL/EXJ+zDEOyPQ68X2zxKjYhxiJTCEm4wmu6l0h7NjVuxG2EUnTde0iGAG7iw2VT
FM+k2EhBcFkA9cubuy0Jk29yXsDu4I2I4vvRPfCjwSfZr4+Lp7R2/9oJALO2mWku4bSiGMPzEV8d
ZogbgS1KaFwoAWF6dTcxGKH5Xo98t8ld3nsSu6i8S/Mn6NbtKvTxhTMjRWUE7ff3zdFeelDMZpBZ
RFuPhnDVhpC/uxQd8JiTsJSZrImjiDGuJK8T8d06noadi7ds5bdw8Lo/5GxPx2EgwpW0VZKLyi+J
hGrrmNGe8sA4ezMV38BwmHfpsyvluKZsJo4qfmh7hVLBQT7Vs6ZqMmQHNsNdq0MSFmLYD0cZbyBH
22Rn42hm0z6thF3U3PH4gdqWjU46rrmW1CaOZ17OsPhwJEQtjSLMIZAWekB934ewQE1QEdRG02fJ
bOVQR+0u1u5TipFZZge/tllxSeSHhYmkqNP9V5USNyB1vicN4yer8/uhA4NkDn/p9B4Bm/vboNQv
sfZvv8dSPgbJCicB1xibK5JKEKHk+T2sjnzLI3snuDGTSIP9lVa9M3kM9twE/MtIuUwysJFdYxwL
EdEjhhcsP9+zUsYZZNhSvhbXMNXncQkhFkrS99YD2W7yNHZOtHJSLP5Fk6htY6q7uLFRhoT6Kxes
gKlXdsJQ3IqaXIWcYbgzdBVFaPeOZJTj2CStYbYDfWjEK651UOFcjBvX1vMm4UVRXqMAUqZX8ASf
jTuY28LtEbdNGVfjlZR73vNYPkewZg6mj/qs6NaT5kct7AoUpx3/sRGDbyvPbzHs6HdiTvQBoFm7
9w3EGFMoLCI32ocuK+tznXok2mIlWFcRsUxs33louvFgWkG8dqfhyWiiGhVfznq1QrTLQbFKqqjc
Nx5mDfj+qzCJcUbY8QcAznpbzRBgwGhx+EO/5KoeD2CtwTx0yLKDLNjlg3VsveZ9ShG4TpWc19B/
cs0aaUgOZQl00K+eK9cAmdLegr7EBeCDlyrk+K9M85dKJhJ45KqMSZSJ6xi9dnTxe7hPZNYTLzAT
5+Hn70MTghXN92aeWi/RDGKuDl9yUBnnXkWgoJzm3xAiCuSe4flUl6SjzWCk94LB4mwqqbc1vH/0
c5BrA8hBEMfqV7e6z8b+JVcdqZ1GC8dMMUgqpbLWxoSi2TUBoHiR2qWix9yjXydTOxvBjLVOoSHM
BMBvVD0QrWxVz0QK/GX2L0Hruu4Dhje2OOssEd9wrU/MRkhTTbKvohriA7YAIJwKvujcPlQQ8zZT
JsVq8vwELdUEZiOAIYsHDrMiErRK+TTZvFYoI2jbSHGAFWtV28Tvriqw+lVlNuFe+LSkAWmW9wtF
4vcvDFnhJUjsPVF16PBmwKL4xF86v3cOpu3/CTmLL2BV/tacY146msfRT5L11NAWJbplQegOmyyL
z1xWmBYK+RTAYQGuXV9IFb2rR/Rl6F5KSPZEAoTOa6nUvc3DsCZR4seQ/PrKujo2ia1W5aJPLpyW
wUjSPQifFqMY23xvDDyhLHUe5bN0HWsXO4APLMncXcYGqgcn3sdcHSLV7p20jO8wx9NNtloJT7gu
UXsrN/3DzylOykWVQWuytW2Wc8XCIMIEpMgkwKfevip2loHLygwxjrDLO3/CcyWNkriNdKdJ8jJe
Mou0j2KUH9ZSTy/JNFQLy2aSGWIe293dhGLT00V7IgHlatXuj0AXdq7YTRoWI4CmJvAuxOC48TT7
INr7J9q8aC2H7AhaD9fAyLKyjLaUQAdwLu7GxpDMDleuc11+Nnae3afp/NfpRlrO7LuwpH9aUg29
qZtvZd9YQGyTclf2fbVKQu9SR90tysv62hTxBhfzuBINwCg4QCdbII6yy+DRzYJrw2OyL7L+EJC+
CROhfRx5u6iOIdqllgg2jG7YmvkdMZulSne91he75H3hdQMxMT+ZCo26Ch8QtocHl4lfWE5fKMpo
4nwR7WcGt4wtEvIqkvs4zHcN84YNkm5mQV72r20QlmZp356NNgA3bHpb32a24nYU/lESPmNI5D/P
meXpgMEdqUnHDrtQEzhXA2jG8wC3J4ubU7k8+yn366sloo3btGRl2oF6GeIY6syjasK7QAL+x7aP
2bVz9hBVLqUXHk0TdC7dw2uX5Rl+TIy9w4igQeLecA1UDSkWliCdP5hX59cJWEXlG8Ox+W1MxgN+
hpeoWZTuE1nATUhiRqGgoDEJ/WM6bP5n529lFOKS82uxEK2hwwLc2ng6PvLrsLns4TvP+hqiNYAV
BEUKZi6lyXJSWVN/qAnRoEejhJdLlLXvxdd69NXOrS65MkuCro1yZ1exZKu7UfDGsW92xynonlvH
eDCbc1BhhwDOSeMOb/9YMwgy/A0AsKNIgv5aTktYooc0gAnStk4FdTC6lCLOOqjZ2avTDfnB0EBM
mI18+dE4rlMj/0z88V64dbQVHp/NxEtmSzI4yKvYg0pCQqobRc6pi7rHfk0LK9xnP4nAQjJ6wRFF
1Xnm2jtYmaJ3t7ArxfOTY2ysLtinBmEgfjqnazt9V8J4iGfsElbxAEUy32o2KC7h0kEffMIUkZuE
Ac7K9iaqlAk5SUjTo9CrjPaI6tZ5iHqmTzF26EaPeA8QQAYa+czgVxA8fIviZuyIRhgtRB1RP91z
hG10JF9dm66Ya/WLhCJIE+ZpFFKfWiOGvlap+9J5wg/PBI34VWIIBZY7394VyZ0xo0NQGaS3NHWu
DkcsC2/vTrX+d+nDzmAhcRdlPV08ApR1Cy1tY+rUXWHYPbquhJNVJre0tMojS5qEqjqzH7MkWKBW
7CcK+ouQ7j1skQ4HkiSPAoiY10IEJTZkS0+NL5UBXOXWt9EI/81ZUwHO4dhqHkp32YtcRi8L1q3O
P4sGISmD5NRKvVso+GGqYnj0ZlRyc8IZFWD9WztmtzjGqTiTq06td5Io0+gSVOoRj+Z50G2wahgN
3iG0pmskjxhO0AbvRL2VvSa/XEDdDYvmpafkWKdTZu2xSj+bfXbk0uVxNaJbhkVwMxM6ubfV/J2l
ynqEsqb3BLEcNA5BBm/IfNvKop6Ic8Z5fMSQWAFoVSLeO6nsVmLwF3w1k4WMdF/bBRWiMRTPCdck
6THW62zUR22wtwIBkG38kaxIN0i9HaI8+NlV9CEUNyNW1A2a36Etd1VBwPLk2m9Dk/ztAvr4sCNX
y3cYUHcu9KTCTU6qHT9bHn+WvCFi0rjuCUTlwiEA8ilLEWV7Iu23UlaHWkBydcKPuG8vTsevQgpO
bOqj7Kgi0d3bmd3xyjlUV4T3oLoeBalF+bTGwgodKU+vaTKaN7vdObZTnmMoZ5g+2QvEHFVVXjeH
ug9QtY3upSx8IJdyfkljizHMKymd8VX33Vuom5cAR33trxIDGfwQi5PZ3RJNODO7vXqvcnjSSfeh
KBbRaRZPQ+VcsQUjwU9wJksyiTZcNhAKs4uFWp+5HT56VBTnJooQ17iIpsh/QS7qEbsTsNcfGG2h
uGDQYmYjDZjOERpKmgoxYHGk4mPea4jolIkAog9Jznmzg/P75qQIlFHxQIetSH6rQrJLudwZxDAr
hdpnS2tnjQrJXbV1CadAgZt2MS8lES5Nku+lw1TN6eDctq2JOJ0HYwIap4t4p3Fv4wieub9Qj6sS
hKBHUzUjmx6j9NwIscYVyzxWQriagg+fh/lc0xOxqfcrAu179Izzr/yYIBg/eRC6KS9YAUzIh+k6
abBJex7pedM07YuZATyDvdg3vb0+MXInAC1XA2gkmNognYULH1UG9TkGJptVnO+GVFurhS1O1uca
K3BzyDVU16kyw60FaIzmf0LUaj6ac1etsQbWp0wm/bbzw6Md4tRqJq85aW4a7MpL3EIhmaLJdt/l
JpGAXcJkGrHs5KQHupBybfRkbDRmAvLX2ZKNeAabeRxt71k2zevskdYiLRh/Ome+09yIrrHWhbAW
GZLeUNrd1cRbMt5zahK0kPi2gEa7KOw2Plq1OIu6S9FD1aMOTwrU/IGHYyuRyGCdih+KfVS8tX2L
1t00g5075q+FySCh9nMc8fFbrcTfqUUO3WQLHhNPGAQ06twJrF6Vs7AsFLN8Np2CgDJlhns87UTd
Ri0OFCg/fvLcOAZDA/jISelPO9PjOe4g1o8pv8BMyFU0pksYR/Xja5s8xs4edzJjOqIqfWFD0dwH
i55a8aY1DZJgFDsMj5NgY1UqImXxgRnRHUTBL1yTxob0Jjaf2dWP/GxnGvW4YWHVbgcZoFlZ+JAS
JAZKDchdrI22weTMa9Md/T3lOqDJBhgxKoHc94ZrP6jn2svYBtsFY8M5frcq46M2vexEyqWzbS9D
3z3LrsBSEn80es+w7DpNNYVJzrzRG6dTXIbPnQwSlByWxc3FZGOcAuc5pm9jFuO/2TbodqdXNr4i
PCNuHhPmOM3uLmNpyMC1emN/cvNH7Fb2fJsYYpzwZg6kleQPlWUbLwmI+DhjQjqYrj5qCKgBeR53
AqMMIVf2hAzRKyhq2fbVtn+07OwwtIYElK1oBIUkgsB/djIWthVhPi1v0gaop9j3JXTzLsR47Bfw
apMmzLZW7P94HutrORD5MtnVvqoDeV8YIK6bTr+y7osOUVNEt6FqgjWWXknmwqHLgj05dtY7Arhp
L70jrEV5EHqIWOhN/8ZWERtwtbyZTqgHIlDW7gO5fXC71Ieulb0HNeGhek3fm0AfJQuV3vkQAsq6
i9qX59JAL8n7GdHeE4/DzrJgKJZO5qYJGauEEQnkUXarEV27yBZH5JvrRTCUReXRgPW5GvFOot68
iJb/J4RrjZoyeZ2IHIpslzb0mYpqE7pFzMHH6BH0M+u8PH5Psnq8ZQZ4STDv62CU2R5Oz0NIrAjq
vgle95PhUVfN7W2yvO7Ux7QzvndkXPCh7ex1RFRnJX2+DWloVuXkvvto4ohnJ8GOuEpOGHKofcyU
QQ/0AOUcajjezFkz1PPb/plKdxvYbExTQz3EmflAhRhtWvbb2yGv/gYTkUr5+LtA5ZfPt7WJacjr
kwvvkxcyy/iwzJ+os4oz2N5x7fXsOkdHAaBH070ijdU926l51KEjPwyYzZzZHZLCBwf5OPSsCBsR
TxAB24e0pUrGwVS8thFnPouNbCNVcKsg/6zTdvBBlYpHz8o8JpxUC17Q2qvG9tIN7IVjNjKiYeux
q9HMsld7iFzvQ7stkHzl77uWjzIY/inPsVZuBSwFMPX9hFG/YAa1SSbzrs5Yioq2wh3pWSsqs2pr
LF3KyHK2QZu9dsoIc1kEMUIYxrKfRYEJioxIH/Y8a6uF5dAW3XNeu8OeEhGUD+3V6CBJ92/4dvoZ
ImuAfRJXOrVHYa3t26jz4FTKdz02PcoPKGIY086cdQnT97TDLvYT5nyuSZtVp3qKnuwx+UOP8GJ7
tkdZbp2G0GCtJvg8ki2bFnM39eJfYvj7qa4mRm8Nozq32ZlFc6vYm+1at9gUM95I6Ow7eEB7IvW+
4RQvCgymP3Y4fpOFzcoip2zHJWWPDKgafjxFiDeJmiS21/Fttnk3SQFZAWTK9xopQziHGLArqhgI
Ewh4o59yzv/YnCUgTYLdPCpgoWlM52XPd2YLd6UbpleGc1tLEHJmWmIj+Z0WmFt9Ew6euZAHCS2h
E+a8Fr3xhfjbQGKofItkgWRrmcPRZ+3B8mRrdRbNSJ58iIi8kfRskZreBmoP4xpwBiMC+ANR2H40
isExMpi5M9+GOGAkdVdxW8bjyWnfG1seMdzA1Lw6VKao2VbK64eDJr0WR9UaReBnkDs/06A+RG2+
yWZ4F+Vn0Frkcpwbl2wp3yI4s47EI7mDDHX866yxVbldWW4sg5oJ9Ef6JlLEx4a9GxwCXR0CHMqK
9qX6cFEbbUtW1eic8Lz6GLNJi2jpA0wMPA414sDkFlULY4Bu13ThWhqctpFxsQfvbPdknzCoIpWj
Q/YFRcJnhEA6EaUWmezu/BkUzrRxeLkrP8I9YfxFjEnmoEnmiRmnO2VV97j47wB+L+eMB+cIkDWG
H2tAWtNKbkOqnsRdIH0mqa8NqrqE3F8dWylWMJc1j/FgqPanKmS5rdvOJBM0e2qd6OT6J0fc6pjp
DeDES5QY+c7UFJ+ehQ/XVysAD6RxFB49GDpKlIIFI02T56GxWIpE/rSfA3pfEeM1sM6orXZCReA3
q0e0zyB36V4qLNwbv8FN7LnfHeoZTG3UrO7o7vs8+VeG2T97MD5bxVIoCepNNSGGMEf8UsM4f1VF
z+1nf8JCrjdmMZ+Q2X3DvR6hr7nfqO8PkWt96tp5Dhp0ZLo+L8SEbP43G/opmV+TwXtrIHRvfatk
Zf6Dk47QXYEadNb/6B5ovRwWdLm9DwM+pzK1itfaSf91uizvsLpYDUlxKvBNjEfts8maZD3LTm/C
hOSjKc4Q2gJYEjxCNjHyfebC/2DlMDUu0r02MMllsu7pW7DbQQaTOQ2MP5SftR2g47bRT9HN3JSj
KB08gCxAzgmEYcRW1LQio0MOYtwrD7uEvCfeeOvELS0WYcNnPLee4hvJVP+dmAh3Kyyw4FqHxzqJ
36WH46jR3pdJRgtLhQBlSwdVwa0R4Rf9d1uZaheN3XsycviFhf7rRc39MGMEDoi+2tjgcVqSiRM+
JXfiyopV/W8x0W+o71lyAIUBbhzXD+bg30n6bL/m+dUoHFd4Sd4dY8CjwK8PAS/uW3CSnU4wKqNZ
Ok/l8FAqOg81tNeukRxMVUZqBGsgHVH3l3SYODMmHFXZbR6im6pFt1OQSFfZJN7A3PIB25XB2+kf
CLMCOuKGvNvIiEFuoUeYVgEsa4bcxkmihuWs6IZdEqMvt0UO6gQO3831y2KbEvyw9vzI2nth9eEo
G8Z2fuReLtel+Rn1xbSzJEEInceTMdpNeQSinQO5VvEHNQHOICByPiY/xkVEiJgZTLpslQSDy1TY
LI8jZopYleEl7J5jnyenaxECzWgKJQ4ytkbtVxQ3/6oUqZL03skjHvDAcmvxWB/nipAdfLqrwAwP
Nu+RQjgD/vjauc7BEcWfTL45U8SxaSyXGXaSULLrg4nJLpDFf1YADahsMFIBJablfmJ19ncKpIYM
y26dsWGGQ6Xoo9TA/MavEXCm5r0kwZSpYr8nqK14CjfV4FmHMLPOiKZIv2F1yepPbnMDqu2MdyaA
XbEFp7doReNt1u8oHOt1FfD9xIXxzsxDapMMhLzveWOzbR6Nb2USfOJOaIXJppm/kb09oW+AtCgj
2WJzsa3yZPrCQv03qiOSrn198UtksGkzA2PbTmqgB0lT3iBhEhQzjzdrSr/tHGEFygfmaIR3C5ta
EgmaXoWYfpbTMRvaD88SX9Ho32c1CPSc9dFIVpsOeSuaofnuvDVNz1rGTk+QUvFmT3zIUnPNw2dC
FfvAVLpbxd1wD1WcjU1N2M8ENsGdq5UMY36StvU2/CTJLgriexLtdl0+3YaMUWHLoNfjWwYF663b
lr487tON8rByATy487U5nkoySlZhgEUID+ajg/koZsDLrVVb1EWuz9rHgzBp2TUXb0xRQIW3tqO/
gthW02tTwD/GN63l9xDCwXJjbPZxwb+ti0gNcRbkGWmaESkDK80RvRKG+EP41HOPrgJog7PKXcou
GGL+VoBwyiwH7DPZq7Fi19DU4Skair/tGDBRbd/xBr7bOnqLKaJfZCn+FUwhMJsEJLqL9zSo8M7M
LjPinARFK9pNTXgNIjXtmeOTGEA4QlZH32wnPonCvaJG37BZIJUN1YLPMMiUTcVEGxFrWr2T235N
XQcos5Xwz/rjiRbrIe1O9Rjsh8Y7KEY6Jm3bJl9+3NKPVo2buuc2t/YS/BIUlglbUfCEZOoU9Wtu
NvbDpTmCjyMAmKjRgtAJqCGcI4VAS7nJUemdkp+oInNwdmXHu4F6tfIe7cijRs5uVpBe4A3FzD2O
EbivVdoSUISdtiWAqd5hSkL8saR5pOHfTrAWX5ozdk3lwi8S+sdYhDwhaVob4jnIZ++aXUiO8QBa
cV90mDQOZGDh9DfjfD9DxHTlhe3pnywxrr0b/9HcxmT7wf+2fPnuKI9EnDz7JHJ20zj9j1xc8jEB
ipwfTfGvG4+lQfGhLExOtsPEJyuLnUuc3or44ocxBu44tOTKOd2f0bbVLW0qBK7ZZ05BQdk21OvI
nLxjTlG9RLus7on5wOhbb9rumwr5IHLi8wau4uw1RchydCu0XL5LxncTs3CYw2GTmPRi5Msn206m
+yKeXiwUplxR772IMTQzqt8gWCOQJCHBKAvBJyVPXhu1B+HJYqPJtPZMcDYRui2479vRG4moWQJ5
TZ1QXBunZrJ+UkzNvgVDX2b+HTUHiR5ufCFFmDOKmXtX12SdVe5HHXZQ1QxrbaH3WiVeuFNV8mZ6
CaORnrmi4QFFK/MGooFTEKpQvPPpEGsZTbsUtIA0h5csmz9IB34Mh+HHwjZdDghkE/xWy6DXRS2x
ia3igzUuVJuINJmZ9hTg+7wZJEFK9viSlQaMUMmx5zIvR0/usR3iCBe8QNxwEQti0qY71/5bTTac
LXI+4AtA5JcclSNd18YkRmw1ImERVVrc5ebsPS1/cgWYUJ7A8aQrVz2ABXkK0bL1sICQ7zmFuja6
ehqMyP9OElg2qHfWmKiHfSy6ZZvNl8S41Nng3GIGH3XQWc/DoIpbZ7ZPfUpO62GIE337tWuFFnCh
QuCmFOgjgM2NHx65hF0c1j+p960kft+SR6pHOvlQcdIio4MeYiDAnlpLXDOjDAllpsBdoVAzrv//
4sMAanKOcluUd7jH0R66XvHVi2rJ8BXxlw4Nyr8bhquaGSNGfrLeFuO0zP70OjzJMZne0DlcLY0u
zZe62wamiamwbiyWKWn6QubwzZmT+owOJbwxcBqJNIISAIiOR9NCSRu3eQ4vt5bbZHQYIJMkajdp
iYBmuGsrcNUrx44fYtNnsbwY6PTirKMCvB+BZy5OEHWKhSoe/JIQgnSGZuhV/ZcN5kE3InppsLpv
GCf6mNZpGZx6mEvYC+XVSpgfL98AKdHW8+TXES7XF3JLp/dGrzVDMs62+THNuYK9cBiJRbNM8gAd
/xxnmP6A48/H/3xRngdbYI766kJNSa9sv+ioDx6LNPgXqSA9kHLEtdcDZcva3vwqfD96NJKsAxqE
39alAoOgxGdnZMU98Igl8Df4Ny1ZqpkL/z7KW49/crT3c8ldjq5c3Lz0udYV1ukxN0umPaPxYuGK
2JW+DfOlZFpTRBEcRmbjLqTkZpz0vhKCcXZrGa8zBxQpNaq6BE59dew0BOuH/NLUksheFY9bo+kH
Fky1LTnFaz4qAzZGuGBXJdwrrrvoGVs5e5m5fKbho6JX+biJZ5e4wsQo6aSeeaOCa7ZgXoHlDati
KE8K4uLm11v4+yUwlyEG4r+dhUvujjquW48cm782OmiTeBz8+CSa1HomAo9rAhcuOTzZrtKhPk2D
qy6m82gXYfekQDhWownaHG891oQnJ9oOtAiPv39ow2jeMIP+zu1O4cyPXwt0y/BMX4dimN59QK06
tLxzmPR8xL4d4Yrggj/pwP73+/Gw37Mxw2ErOUwZAVYNb9mlmD4B+9l4y9tXRzvb0kxQSQln73SJ
fMQ6K8nNaROEXoALIvAzvgCgFFvnX7Rp5fFIeao6acMEdtdRIIV9NAp8jrRPdeadJ82v22TlafjZ
zVZDdqNFaPf/PXPOqOvtkldQuuLizJ24d9zu0Rf1TzHhcQSEg1RPoo1/K3PznvHO9FClAbpFQ4Qv
0PVX/YhTc/SNu99PNbVgtFLZPvdGpy5d14fI+hlSaZkPF1JkiCOojpQef0ixnl/mln1rTh4IwWDi
vRZflK/9S1eN58FDJZlA12avhp5cgQxzhVk+T6M3b34flMSihCSvBNtyhflMY3tqUNyoxN7iPRH7
iM7zHr1IsOkD1CFJ03+RiVH+DRLvLRbENckxO8Sta+/rRlPdDPo24fbaeGOrISkH86E3S4FmI6t4
7mNTXUa3eBOjnoCnAg+glfGJ3Jrqx2zQqD5IhLHd5knaM4dfEsLV+kUom5IxHF6RkMAJMXP0ONbG
YV9ctqmBACtpr47l2pvA6IqDXYBvcQYnOKvM+lMXrn1RI35iZJoAE9QY76SLPDUCTvz7hT1gctCe
8WYFtiYIrWXstfxVZE93OkeOHsFphphJEFNtFwJWZsgyn68bGdLpDyqRl4LqKeTIOQxV2Bz6vqSE
nYhlFB61yDQ+E0Mj4SACnslI0qPZ5giJXfOhL9iLQ8m7/n5pPYzVvcPIDSewuPks+a9yEFtyhtmx
D0nzwiK7QcCk9pAcB2xc1mnK4FUESxzEmKczmTp8c8MSHyETjXLGqf4NEMc4CR8ZYxXnEBvyKncC
9HaO+jPl4DtKj0jELnHucInoS1aoZxk2OAt8bXwUImbsFYz3/aT+ZJOjLpnf1rssiGNEFh4DsMSb
YUnWKdrUpKmvOZhm8lSD6mDYPZ1VkJNYjlMaOqsht3OE9EKqJrvnFjQf+P5f7W4iQqnq0n1DC/xA
d7E4/sH4QhYEa2uToG547nQoBDaAoi28pzBNAQSSgQQrr0dHkqFTtTINm5GqnbGWPIRK2GsnY5XX
lVEMQdzsrzjVorOSAx2cxS5lEC3GhQYFr0EZv+pnWZ475C7nySQNL2fGuIt0a9TrLMa3VS7O0N8v
eYfXz+lYmJUqh7OwvAsF+U3jTHnqwRz4/bsMVyfXkjGGtCPg2xZ6Assx9OPvl3SmM4bEzWuPDDcx
7ZdMLgNWNjEHghpHo6tfPUXxFgdJfcx8UEl+mstTYVK52e5k7ty4s3CVw1vFqCgeJiQI1ZCke8Of
G1jlfHM9HKYTo6ynrAmni2dXJ7OSw0Ou8BgtyOmoAjhiJSRg5a3gOu+iV+SMiIVTjUYrTY6xU1hf
SI3AEaWvjh8cYk94W5IEu4PfZ+Mx9rt72YbVXSfUH2sBSpCZE1pNdHTG+TTF6T8jtONjYzbDCdXr
eJ8IMCbpzM9ZBuH71KOPtAADJJ7735dwrB6coq1vpZm6e1pCMoMROPnoDT/0ANDAMqavefKZAqE5
VEHvvDnlTG1cN8OlVOCxe+OiDffSm2BIPeCQd8HyJR7KlyQNkz37L3EKpBCn378yW1OcGqspDlPU
Hdq4k2eTqdZ/X6pRAc3Ki+QnFAyJQ8aeQ3CwhPnpjB05hQr6eYHw/2zTL+dB6V9+v6hp8C9Mrm7/
2YzLglTv/x8qlMDBxi8wtTGj6t2VYQx3ASyq03+XCYDUEpXzoYzmlpYpUtk5iPOEvncyshO6HnuL
B4Og9Mh1zqwwnfPvH+MiS/es9JiNVM2FWHhi5IuUCEU7RXqZlDAX2XxcQZ6xN14aPgRR4cXOmdJ4
kGwvGU4wdJcmXGB/JM0lqYxxP7hyQ6jirqjnkVOmGS9+EI6XahJFtwrATEsEg5hc7Gnbc1xvjQnN
r+/pRwraAGXl9vcPzHfax6Tv9UHGhDw07nhsRNACTqf4lOaMcddhe8HrrHmzy2r7WwrXPb/cpn1M
sQw+CcZPQaSzN0ThBQC7sqel8bO3OiwAjFEn762CFZGj7xjVt3dNrNu73z8aUQRRWJe3puWbzB3W
Ir+fGj1lff3/l//+N0Iufey3bMNIK2O1e+5AIhzmOb0V7tCyRl/Kppn+4MrhRvUqt27Xu6wmXM8h
3xFJvrlUHijhUCuUGetsQhU8ruWXehy+f0ERtdHdAxWWe3Ll/NeghMVcLFiCOPBZKXTYZwvBj4wq
ey5ztWNsmp7CLqYKrgfmrFla7UIdpd/846BVQ5Z3iyiauFmiJcrFcZRr6kKjWNIbHSBNUulbHk7c
TG5yl4GoAx0Sm6caCRCLQQLq0IgZEbm/dbjIKGXh3ix39/uHiJOAosj4lFXNEsLseAbZWX3UQX6Z
ZbPL2qi8s5bACSwWnDl2+MA2sTxlCYzw3rPg0bRhSa8fjDh2Z3FojHDYabuKdqZTjE+mz9448LPk
mMRoH7wM2hwRiCiS2hsYNu6wsMDS4WQsYXK/e079bm9UoY2cm6WO1atm/9/JY/U8deMmbJOEiGUT
Qb1s0wOOcHeDX6HaeVKRPzBYxtUIBhjLhfrbaroUQR3x3E1SbF0rLC62xwqkSj3OIZN6I0/ik5sO
f+uIhPQpe/itOGuiyvdMdv7H3HktR45k2fZXxvodHCiHMJvph9CSIigzX2BkCmit8fV3OZjVlVk1
U7en8iXNxsqGTVZUBAJwP37O3mvDfdc5Pg98c/OObRsGLLAOPV3GnBKkNR9JQmwudILWTon7mK5A
v0wFmPWVTh9wPZWem+zV2vd3mhDHEIU3E4+EcHeg31Fia6dMGtejxPQ3RGm260L+yL6HYm0yHr2q
OvZtS2B1ojuAXEnkIMHZIh8exN4RZzUpma6qS7Zwmq71boAjH3kWwpIJDh0TY/KkBhc5vm8Mb1Yt
leVjhyZWVvxGM6l7z0w+65nh36C+Z3eVX3ykNp8yVdzoZq0c1TCgxrZWNmp+GuUBg5QGJHmMeNS0
ci7BMDowSOcPLBpEAPPSiqn+29Kqe8ZLp3omeHBKfCYP5Ev4NUkTjgPDOsAfpvnXxNJMp7kesLGE
oK/jwDDzVBxcJ2uCddyFhWVzXIRV1W+UMLxVi3anGRa4z1rS4DmLIJL6ygDQ3yFbx9ymxebW99OU
by/QCBeth/WYtxbBq9XX32tBNGMKUWbtU0QYBPG0oXXyAAy1iV5iVmv0dpMjcCNCnmLCm0zvqAOu
XrvAa4EPdcjzgyLmTfkcqTlhbWtu58NgOs5KkNdkxzA+yALcOKJh8B0xUQjMjoFlX3uLDpvVNoQf
wxmzvdWSAk5OytcQTIF/tjHPiRBGaTAGH/uqZ2achrBq8BC5Q96eQzbgVTs4L3Zqwzirh2tT4+Eb
sqT5aCjlqnOSAzW29tDR0byLinZNK7ghs/6OwRoWNr+a9tE0rglusT4oo+avq0YAMoqsfUvP5Q4t
I5jzkl2prPDlNKBgE/z6TsycTCNjEfxLhcrNDd1tLnmvgnbsAknip5remAiRtixyFCyQJnWeiJn6
oVBwR6ngQQ+pSBaGhhmYlqe1ZxZ4dOa2BZNUOtXaOcVOYsMNafam0xPMXQf60YyxErYNjrC0KHFa
0+qRuz9nhqB5nOAPCryO3/4tuhIvQ5xlt3XJ7/D8IjJetqWV7cogV5fz29Ycxup+K0xs5rAmCNo5
97Qul+/HO7gNBCbLOn0yBl8K7PdhzQoqzNBavd/2uLWJ8erEITZdn4MFxJ44qTl8Rul+3lMaLsw6
J5LAN9HY4aQrMJncViESLz3sXqK0FmxYnnsgAWm66/S7OnHQu9IZ5Cg+ICiQgUj4kbqlJQ/+wEHE
qmGSxMEr8tY+UKk9lE4gHCZ6maAObm3DgcvmJddodPJrDQ+6uTNrtziMWTCcLRyZwBtliVtN8XPo
V4/vj7Pfh/2eqBEEe4W58zzdfuwKqDRYud73+FbLxXKI1G6r6IpYZxBT1p1nmxuNnhm5GFV9oG1y
soST7+qWQnc+lmN9IFoPrmJ3x45W3YWcRjB2MJKti/qOdM0PSuQGp8zseUaqWpwTjFBAflpatibP
uB9We7ufmMtoePh84kXmzCNH7+6BPjEm6LiVSIk89DxvBEV7xjVHQqS7Qa0f/HAyn0VG09gd90WW
pGc9x7WptbAB0B0eBfsogUo0t8aGf5meAk1n2igdMTbH+XChpN7pfV+yPEp6wm7WQ9m1l7FQazlj
T55qc3geu4iGhdU7d72bIIFhX57/4XYWBqiRBAk3sZ9+Lz/00WT+Q6jxsoYwfPI9Vg8P1eD6fXWf
sKStuixghGyzEgWW9hIEbXdvJfHt+1en9/i1qFp/r18nE7smkui8OomCtqnZqqdWvvj8j4pgkoVd
ZNHagiNzqtqWqg5cBEO6Ag+W/N8IrTN2QZjcxqzLN3Q+QKk2VbGcWxFG65DcQtOBHdzjzbkq/k3C
JAVuXnKlUpv6QylsUplDItZB1NxUGQ4+Pffji48wtuas7CRd9qRalJdB2jS4ojqKaau29zSIjlC9
nzMgfQcbrJWzINK52dsjAxvgtaCqslM6gpYwB98/vhfZEdI1f+SWrYTyoACvPKh5mTyx6EMmk75z
pdSZlVRwUTyfGWs9mR+8Ts0SSFueWi37NN5bccvgtWzOUcmAIRkr45QWtrZ2GR1JENoFef8bOTbN
DcGVHmxdLf1YA1wDGFbzLcfTQ06QUiRc5Vyb7sdM8s2clrPQ3GCkSCStySu1I8DZ03yybxWwhrLI
YarSr0PT8rcaCqDdNCcE04bCwhIrNGx8Km9LdNckSGVbkSsV/lt+VGVIQBeN175oO4QpJGxUYW1c
D5YgkYuE+u2Q50zWDEMcGyW6UUI6J6Wfu+fM0fSLpZb3hY7HqRIU77R/EJ8Ktb+uO+0TdIjx5PfZ
JQzV6BIo7rmaQNvmagcUxqvxqMtJQV3q8NUxWgTQtuxFSMbRojUo8qupoQO0ysse0gqIESqDqD4E
BYly8iakciVfoBcqywZ0FojFzDR4cILui18oJn4xv2d+GTrgp90BSzsjQEKf2M4nqwWEFkkknETN
hVTVeLY9az3fl7pwscdY8QGFnberYIEt83SgZPGsowUlZKu4FSIdB6K4bULX1jkAn5QxdVZm6TL1
Mwlsy03KokxM/n5+ns2xysHpeZRWSZLsRVRtJ+AEh6jv1RMm7grqDnVQLqp437bYfMwiwAEsu9Ka
jegu12qYBsnAKN4MPkaFkTzpPhhrnII6g3m4ZfMm4TkEkox+h+jEUU9uECEKixL3wLBi2rQG83VK
Pov4Db1d0oMeXgT14zLT7XUPpmBtjK15rfj5J70cS7YCLo2GYnHKRLlFdVNtNc7jx+vYxK1JM4b1
yL81VDFeTBEwRa8gUHWMqHGPRJS98yKaEVu/JiNcXdGiHm5F/SlQjGzXjFqLNQJLatUp4pADXVCa
crwhlgN/w5wRqKkEeCEois9RR6p4k6cXR1E/xPGgbERqV4ep4vhgB97ZasQe0Wn6AKIaZ3R7z1T1
khlGueRJJQ+zd+oL6QVQRAKlOwdV118zDb50EIG2zfzfSj21WTFRd7YwDgwM1MOw6xMAUGnvURhO
UQpeXqqJJtnQaWV/Z/7/HD2iNNGtW3+IMdwlYYmhHjoOgg8dQvKAk2ZyiHHgGM7Qgf40+y5LnG2k
O7j97opog25Vy+NVEw2vc5tEH5FxUhASBA+/t+EjJfpp6HW8p7IvRa+iX8x/KBI7uU0IHhkz5aPd
VTwzPa0hP0KA+r6BVQUPRF/S5TDzQMYRWblKyz8tlmFbPjaGoGdpYvPPC50YmDK4oYlKSk0ajrd4
xwysrISk2fSZV4UJQF5xzJUnwYlRoKvrzigF+i1OHXpObAP8JBPxRJZDVBgR9QSqq5/CEXtvpT2Y
MidNCMPb6n7SrUrlHFDKfE2c/M1rKCwoOJ3tQI5RZmBpbiBf7DzsK3tXteKF4O3h28+ZONIcXfem
W23xPrJQq/5BU4PyWMA82LsGDJPe5KmJWHrQlymJDf5WptBN+IpwmLsxmCFD3Hs6fGJkXKNjf3YQ
A1JfYQ3OeIi3qh00ByZiiLb9ErieazPAkwVG5I3pyci+XVi18dQvoPmwsmXasWNd4SRjINYCOrBX
uvpJ6dPpTYnS6lLmBmoLeSBCqqUeiCPOOyHHyCK6M6RsRDEzYrIJ4tpSsryWYw+Iohz2He2DTTog
Lndoz6yoxHPi61rxlMQU85XLOdA2yenW6OKvLQ/xHxOWbusUNBzsypPog6i8jKF33w0pZ4GBeYXj
IZJLOlgpAW4rt0x3BIsNt4lrFdctSdH3vTC2Fh7ZnSZ3PfTX7b62xSEiBPREA824LfqWQZBO1Y/t
aiVCsmS08LGrSneb9fYir0xJYk/GRQo+ZG+w2zGe1U+mo+fLPAvDG1uBWZwTLSdkg6ciUnjJBunt
Hf+VpRfAlHypGrnTgTjqgd+pkYyCAgWYf9Qn0GVqzH84Y8c+hLrh3NZh0YErsl/o9CaPFZMVRUTo
pYKe0wJBPZSuE+BlbNzzKGSwUbIEedDuFLyhilqBG5RDXlzHa8VXxLFM9Px6tNLPWmaNO6NL8czL
S4p/v2Qibn3FYYtHiEWIrwS4eli16iYQWX12GxwHTIc6TBtRcXTz+oOm0Pl2SnUgzdRiPTU4GxdT
uM8Ki36Z0PdGlg48gskBZaix1zK0vNjapsd2RNAPN//oCdO60SwXpCdgaSWqATNbJYhc+Z7yrLHQ
THAC4ORhnG0c0KtJ7m5GxfRlyG1jhWAZ5GpKZLVIpqPj+sWaoIVTiS4bUxeGX6rd5yavP/V+Lw6J
QfyEAtoSUEo1nEfMsJJtSGprm8LnhJ3WYGvRYR7Hqb+LTKRVQY8vaZ6Z+o0Rbxufg6JeS+E7MW6y
Ozb3xGxP9Du1v4+t7jK2ATj/jtbpUf6o1Zdoyg30vsOAWqttkYZXBbCcrk72VsG2Ivr2qaSdLQUk
LtLYhH1Z00BppwJhOPf0oaxzAuZ11duXCn0WebTpQfSeu4nQVKUk8oFHWsev3TDz74CwCvK0/FhX
9qYewODTGeMBF+AXic9iwuNuGOp1oYTVcp5SFBT7sBXy+gBi/Y56LF2iQvDOpNg6uIOFec4nsNP4
C09Wbpi4qdjphpweBZOlY2f4+lGARFv7RZrs4oZsw7ydIL35eXtTU1086TYLWyPiemm1AaEmSH0J
PwTQqjrBPaxw1pkNJJ/oc1Fio87FEG2pfbAPOXWyxWrL3lU72WIyWEa1aqJBEAztktzUlPgB5dBF
TnrbSZlKppifQHpxpFSnZ0dXEoAuHrTExINY4QzxbnDiC5J/5IcOf6RJo2TUpLek3+76uEheylZs
0XP6BFYpjyi/l4rj2McAGf+JdYNOevBWc+SFkDWcKB+Q83ntYYpyJNuldoh8MrxHJehXvlmZi7Ex
LnbuOdssnbaIMJMzfDESzJQbjw4ZDbPoPtOc4M12lpmpgiWIJ+WsMyRBUv5ZylO2gOrjE4bMe6j+
6gGA4cVNcceo+SMYgfyW4M16Z+tdvBoy6fnyoTGCe13gYxxooOoAXdFjAID2Svpg1MQKbKc4QE4a
FTkjY/mUlfkQ7Cw5ymjS4ZClrkqZoY7roBScUwQWPzfIFZzuO60zumNmcuZu6MBVA8+Pd6nlTKfO
NfZQVT8BBXNWo/yaokj9+jtXtdSbndmhY4ir8gOOQSzRva0tJ82kl6UPJt++bmzLrOW8TonmYFDd
Dy0D5nHQPiYOanDaxeOLGIN23Tg2DDJ5WxVFpl6jlqAbykcdS/thRhojtTpMAkmQk5Yec6G0OBpy
OCrsqD9QFDO2s687mAqEO/f04bpD1znBSe2KD9YUpAfUZzZwDxqjTVNa66gt6vNc3HWJ3ty2gPhM
x/fu85hs04HKYxOOpYnnnC3FjOGP+LaHbqLQX7lE6xKZQFsO2r2GtX/fc4bFxqC4S0AR5bqeIFKI
UotOlTWAz/biiU4pqnNHRS7OgSRZVkk3kqrbRIhHOX3Uir1rc4CWjWrdxvQmzkaPvGy+ANjz7HsQ
OO3S8YeNR//tBa6ETBu27VzbzSc9E4nRyU2qhskp9Y3eP5ke9D8rDeFcDw5tX+pqRR2dVYpsYNko
TX3w6vo5EsR06m790RfMMllkiFRKDOfsp327FZjAhQJfrZorvTHAKUsbCkM0nV/64tb79DwJq+TA
LiiL7i89b6ziicZ3N1+Uvu9ZWqt87A+tHtypU7DtVV29nmyvO0dhfnxvUkzRCsONsi0kCxd2df2h
d/0ndfxUVdEHbYBnMZ8dWMq9Q5q0047mFHKRaRRbQ/ncg6O8HqKVOjkUPxm9fw7H+A2MJmLikhR3
fQL3zUFwwHQF/2QjFQTRMPnHYBro4EphoBLW8YOZTc+BQjI1+omKIIueY3+vc76ZF9eWdLkJSbAg
bdQrjWcX2Ii8Q9WKUyPj3iO+fhXt505JvPQVER+i0I5mupW/gvBZ05m1F25Z3lQyHlqqQzSb1Mn5
+6sw+NuGTuY0Ydlbc7rA8WF1ZIPmeMgS0pJ94wCEuq0xgV3oAPKymOC2ucBrgipsOvZ0S7fx1APK
JfhqjddMLOokhGc+IZ6FBk3BL49fqkb9TuuZpmbilfRCh3u/gTHhykVDMWOXJBDUBIYNuAmjnEEn
YDKk49S9tf2U0VCuGIuu0Q8Mw/L1aHvFPgHzgyawYgQn6+rYge4fjSQeKIaXHazpk68YePjnbmBZ
rrD/Kg8BbMCl3uFfL+3ukgI5uAlC65ATwxMvorcqc/ozdrBwMVVoxmj4UKWhi176xZhu4IRih2kd
WGUFNRm2xuG2RErWqVrwoOtUdIiGzoEA0oWACyB9orqLsmR9ccwUwCaqTeB+7nCq/e6tqFFgmEzw
j1EXKUdD3beE7m0YZqnreSWVXUBlaJLbgLgSPwSmYrarUMoAupbjeB70yTaUmo+erJOpjYY3x8JW
ODoPIzBH5O3iJvSYPamqUu2KvuN7pY+w6oYs2GC2w68sn3fEGTvEjQkhrbGkAqE7EK2ztSYYgm2v
jhvPSTXUoA96m9A+jnVgVlgLQ5oAjgVzmkP3YsbD0/7BizUfYn2HXDZLy92bzMZ+3hv0rXzubj91
GVlI5XqA8/LYV7TC6NrSBdV8u9sIv3oi9mHaKX0HaJ95PgBg7xgG7TYy80OHdMjcSQljrXOPd9Pk
3qgDaJ82JgwoBPgufNA+voYi3sVis8uVWMYOg1uQT4tZdLe91g9HGLHdRsXjuKjIFbSCaNjUtKLT
5bOfYgYRTTLc+VbSIJUDHJ+U6gG26ZvW+8lNKPjKFEZF8o5uyzwkj4oZb1VkLzkqjp2dy6tW9648
uCKQGQgPB4axB8TWP2Dy8FdV3X20WQFWWTw8ZeGkbEcdx27SwOpUMgt0qbyV543Mh6u66ThBzJtF
TBcQyy3NqaZswQA7H6ap5wsxUIk9JYyCZdGidqhtmScY7xqW3Immk6GPR62Y3KfCe7aRjm2qUW1X
cpI5N8joLj7PzcbJJUcxJaWBmFRCvZgGFWsaQqy4HbG32HdVotLhpcYxCN8iYKGdh0JZjLjJGUit
HCI3IssCf3kU0LLGsZ9vrNk+B75XXaR4efx8/OhKBp9bbeajizLKPIWSunNu+3BisW9M2740NqQN
6MfLSK2ubfQve3yT1Qm/2GqQg46yB8qaqcYj50WEfPMpqOGmdPt2OM5fd23oyark7r5XPkeJQLKb
RTSlLXoNZhhsbLX2drql4IyMnPyZ0pfzmVtH+0YnAS8JXbG1RUOqngLwYEislae37lE1Phrgrem4
AywC+5cdXJA+nqmP1N01oLIZMW+PfoxkTPYjVMJK3Ahl/EiMJA24clsmtrcp0xCkFlMKxXU5XNuh
e/YNwlFGGoGMNLrsSBpDtWhBUGZj5r4fU4Vj67e0MzAl+hTfwwA4iy1aQZC4Y/CrnCsXyTL940Gt
tijK49sirGCzwIHf81yOJJv592x/pSwiwmMjptfeyIP7CRzl3TjACjRIC9q/tz2ytrKARfclASh5
tiGhqXgyZKw4FqUFM9/wZOKMfh/QxCZZHErW82U5A2BxuALF5NA1FkYJcK8s7+tKkyPWAr0W51UN
HsQNEiJYOmQAnjpv/Jr3WbsGJ1FeIDU/inRSnydS0eMOMTqoa9bfxHsVFHbdYHXnAmTuOYwN0C4a
ChhFaNcJObp999Ci7nyZOgiGA2KtxSx+4Zt4cAdkOn0l6CMNBpWHpj06LS0HRm4YvlzUfVEogPPJ
qRwdiGsswYgPVTptcgdmwrd1k6i/6WtsXfU4eA80D1Cw9xjTOW2kc+dPaP6hD1v3vZhgruieIQoi
KLrveR5WmVe8vGcEzMWGrctS2KiaC+zrBQme7jIio33R1oo4abobrcLJEMuObvsmNoHrJaPdHPIi
qUj7YstEYQjSHKDAvlJVOGA57YqDVYXGMyepls0i3vOhkTCEfjHt+mYoroXjPoVK/4KQeY0qILmD
Euocvfmvyrw02eQocKa4vA+c/tH3K+KkeJRhXyTLRJ5shzaxgBjUw37AvW50HfNyChDEJVRPA6q4
XVZr6J9agRMCf35IsOU+nwiDp5ej7h2s50tCfLeouOOboo6Cc0JgDcigdTUM42XUyhMkUv8oWtRb
RdOTfCur4AxTXIE0dMNL9YcpfyUZhRQVIvLUMAUX1zrdgRom4QC7V9BMj/KubkAvdeaGoMfmUkf6
NVm61r406XxZWKAZ9LCrNYkFYsa/DhnR3tB+QjAtd4rKD5iz9MZaTjRuMrx5K+TIGNuUr4mlKTDC
pvqm40ktG8s7dAl6HUM13/JSEBTWoJg2ItV/KdKWFgV5C4pwn0ozmA4ecBniFkA7zcJJmxpzxaHy
c+Ig+KzpBj9khvK1Z8gLvcD67NqnPLmr9Sl/zlvS3oO6fqxc+NLxpBvPbeGg2x8anHpE2RD4y440
lw3z+qi4DJSnPEjXInCUp7g26OTrAZkWsqdp5OV2hlDjKYGn7UnuupzslAbFn+tjz2e/jXeOicRv
PurUWoE5K3U05PR8vkT3KjCZuLRC7GbkSK2z1o5Xo6ey4sujn6anrxWfYZ+hEMp4PLU4HlfkkZQf
XPSyizMNm/yCqBxRksj79XvZkCeKy8Cgh5CjNfuqIj3T7zvAyZ67mRxYKBmV2Wa+2arKvnP9Dp0Y
QO+HXivTBbbmmwaANaIa9iEdl+xmktPxPLQ+z1fHqmgvJ0hmLmYPHrERFIGzPpbWDlQ42QmyJJwN
2aO9mtfrOip1TnWyUZu7IYML0RiPqNgBkRNQSMtFu659xd4jx+toMOKbwpMnzyyo7MgzyEN6UE7v
blTiEheWnhC8M2TkNNRBdoMceFyrSC+PcXFbKYG4xAFTdLtxrjW9gUlof6pk+iGcmGCZVth3e4sk
qtCVcSQ4YfW0uQsZO+zmSSyCtX1V3rnKcFvLE14Vlk/akJ2ouIoPekH6IaYRZNtlykkN4G4lYu8R
zyHj/cE70D/EidXb7aEeYeaEYw67H+fODp4JCUMiffHwjKkkCzUuKpyys7FJ4KXEfVyMH22DJDAE
1ER4DosIf+C2nzowTxHty1ySewTId8NzmHp2wWZKfWXZapV521cdfr2iZBRFFeXfFQ+u7oFOqaAm
dRYUna6Ujpji3oCp9cmQcXkIW2gG9SlVmJ1Gh/lWmNqwOFoGo3ltGpKbgXbBYsjDU1nX5rf7vZ8C
5UBHEuqPByDY4rD/batG6ZkuJ77WEuwOhr65dGD/TpHDGGiACkbKUA15KkybyYM70h3vo+Gg+i2y
6rAA7ilASM23CM3HfB+Ao26CroATbr1YUxJfCldEl9Yd7mQPndiJ/JRUpbdvnIDrkGn3nWp0z766
aMY0uPWiO8VPw5t2wtGXxJN9Cs1mNxWFAfgQOQ1U6u4eh0jNAAqHWgJEYTHf5e/LGwNgFMxIZthE
HiaSg8kfH/Z9bEbkXFZrQ+uDm/kfIYrKxoZeDkXPBA09BJsGPe5mmBryvuwi3/eEk65c3EeIJsfT
fM7IS2+X5Up5ZlrGmUuFPydS39ybFXPDru6CRw2oE1EqvAlSP+aKTeiKC8GsoXMxZvkqNL1ki9/R
0KvmJSoJ8gpGEwFBp3TbTkF7TkQ1LDobomvWS+NJGsTpc5Dlt24bxM9OVm9CDdV8EUbGY1zEYCdI
E1/WGvoirKrPuAjSVWkywUld5y50GfDMHSXTdZnZ+iiOUGZxMIA+bfieuh/ZmXlFQquzDssnRSL4
VWyWObD8jFhb057qXRYiiVkiJk3Hx6rzdbh34hZPiDpL9xEhXSse2GqtNi4Dkosdo9doJw3vhMho
ZNur05pDQAPfX3EuftKcG3DzSLwwVcL2A1UwmnRwWiMgFT613Kfa8tftaKm72i4eLdfRziI3DIlf
se1DHw93WpuE11VbvTUK2Y3CCfLLoNPmc11A5BXTZDo0b2M4YKGxp8u8suGMCgjbJjt8NBsg+z2d
oiB0Qc+HRnH+dmyzbf0w1s6T6/b+M3l4A/Z4h221hl86ykAsrak5auKo2qcs3hwnEBBXLuM34LRR
uasRex21WDvnBrT0kmxs3+u6HbyCr7Tg1GOIG2Fd4dxZVXKKEHGaim28XEJ3aHhOvkFjv3tgxVQk
alV0J9UtqiUyGjrs7hgC7x32PHRUlkOQtCsz1cfT+7M3y4h2TcJEwG2LALYcgsyM8+CS9vx0iqFo
0IZQ1csQecEha7Nn0hyCvVdGb3ya4B4pUbPoIk0/lpZdPNn0m9eDMqBr76gF1LZJ1qoekUftjOLe
qm8TWfEVg9seFCfYiL4KL046wRyxPotOJfAir+s7O0irtZKGnx0cqxd2fqaDhppsIZOwr2Y5kZkh
hIJM7ZnTiBEERpeSlzfW9iqqy+mIvBDWxhQAh5nST6abv/khkWeAPVFyj2o3LIY6rY5tGZunqFGP
Wk+yLKa+6s1h1JsGyVcjLu1n0MOclSLriz2qT3LisBlswIFpWNwRLgSK7owQqeNcxYXKUJqvtIqd
AKc1gAzwG0tNzgSx1sRnyOHIJkAM0ZRtUKaqieE+eGWq72Cz22jDYuuIcAt+RpU4z+DEECybfvBR
bZX04GrQgbpWS9dx10q9kgl6Jg/zM330aJWqDPB5DqLL4FYPjgSrdFWqrc1B704VJpGNZXoXu7JS
+odQLdpU8U998kXtQo7EQU+b4f0mdmzot2hE8Ab53aPB9PxoFPggpiDDA9yU57DzupukDiGSZcr0
rfSoFCSi88gO3xNd0jbItvhZIZfSadonvM1dq6MHbVU9fNF7h1ZUksZnQpmnZ3gFtDmpnDmerzrp
/uj99mQ1hWBsjjUkjpmWIdq5V23sITlC0gfHVTMopvS7ms43EbDk9nXm40iRP3Vpmp2yGDcCR1Px
lKMiXVkmU0ZwUOHOntAEgZ1+Mx2biKK532IF5mnO9dNDxJygVdUk5sCShfdq2Dr3po/RNeBMlFXx
iyLi4RxIuL+Op8MImDT7Bn1+o23zXRo407rKPAXIDA/EfHyK6szHBJMTB5OSpDyo+nDumHwBQkpR
hsxNCC95jWc5YSNgavRucjTb1NjlUdUeDWerji0xD7L7yPpsMCsG0SQLe+JL+6oAilIPlLdduwuN
Vr0Rpvs0MUKFAUWWkob3AA8z2AqlbR9i1EYk0pfTsx+7IBj4W/A3nB0HX0HxWSO+cf0MyWZtbJjm
ax/ikHZsm6qn0W8+TFKH2BvwyXyhGIfBrrsHHCyvDfLMNdBgzPiiVZ6G3j74DNwvXVsskdljr6oa
/Y6dHoZ2njBdT+sQUFd38HBhcZ+3JA9Uub72eNHOagdUO+k+nkttzQ3tVV7l8UW33ejGTSs8L1Hy
Un+m3zacEwQZ730YiKDYWtJcnGkOQGVscmWvMZBbQUkk9hK98caV7r/AFjk8kI4dKa70tR/4/oWN
4Y1yDCN/TXozURK7JE7OLb3Mo5BduEiPv8J3NVl5em01JONlHlROTeheJ0n+gdFLf1J6m2H5tIZ9
MO2pIU1Y4J21J8d82ONDHxbZtKNJwFCiYHpedWm3nVvIkPjXXasyCUwArjbN0G3txB6WeR4Hy3DI
8k99WKCjCdInr61fCga2C9Hp8W3kKOEZ85u1lCws880nUiRje8uZNRJbUholIK+kfoqq+jZQa3S5
8qdEheBrDMnBHPVyzaKYsEkT2Kjk6r035NojciDCM5jnwbVLN8zV7X2lBf6SxmX2aCeHOCG6nqRk
9HHGnUwzQFvJDNKvXqEC3owKjox2UrlM2FkKdCl8BgyPrhA5Ain6BxWNrEiDetWWCdSQTlxMejdr
miMSfAuDQSbdNqnTbLHCgWdGHx8FqGO8O6H0yYrxWoVDoyW6pMqt6ynVO9Jz23uNtB2sH5Bxlcp+
Ll0oAFVGjNHEIRq/LnuVDb7RgdgCUCA+hkOzOs6Jc//5Q7Jj/c//4udPeTFWoR80f/jxnw95yv/9
l/x3/vU3P/4b/zyHnzh55V+bv/yr7Zf8+jX9Uv/xj354Zf7r397d6rV5/eGHdUYwyXjXfqnGy5e6
TZq//u375yDAUr7QnFz5ALD8Dy/xb/3R/Gn/1xf6jy/ziz6MxZf//senvM0a+f78MM/+8e1X+89E
ZppEMv7nn15p/jR/9QrJK++4/cxLG+6V4NiOqMG1HaEJi4xF5tb+t1/TFrxSNcdQdVezTUc1Lff7
7/qvLsKf3tX/cKH++m/+6hO8Xx55DbSfvQSmfUVHU7X5cMztbaxmP1wCzbxCQew6DhInl7mu4Ndc
8u/up//tNvjrT/fb3fb+1PzPV/LfvQLETP7UXWC6V7Zt4bmFJ6DZmmOLHy6BdYUojDQfRscq14Cm
5a92CXSd+/bnLoF15agan1KVY8o/XQLnSjdUl3RXzTQIh2U08MtdApN83J+6BMK4cg1bNUxLxVyD
RIIn6/u1QL8SDGxJgnVs07JMQ/31rsH7jfmHR+r/sBwK9criHjeFaZiCS6H9uByaV5alGZqm8aC4
OIgJSv3FlgLnZ58DxeQucISjO4bL/e7o6o+XQLPVKzYC10ZlqKo8LoTu/mLX4GefA0UXV7bO3Miw
DNtyIXT+4RIY5hUABZYB4TqWwV/+cpdAe78z//6DwF0A0ZPHQNd0DomW/uOOoOlXmqWqGvMhjfrh
F7wLjPdC5e9fAYvlzjZ19NSqQGD+x+dAca0rS+V0qAvdcrhSv15lJNfvn9sQNDZ+ljsLECSin/lb
/m5D0NQrw1F1DV+irhGiJX652tD66f2A0seQyx13usDBqfNcfXcF3CsDHIClGroAdCgwPP5qKwHf
zk/eBCbfMosdSwCP+58LI4WFgmWCI4LBaMKkGfS+A/1C9bHzs8+ByaOum45GxeMiXnTlC353F+hX
pmC3BI2BnM2y7V/vCnwrVP7+YkhpCIiBzy6E/b4h/HAFFIczEmWh0Mmo41FhyfzVHgTNfn82f+Ia
6Fe6Kah7LU1Q/XAW+OEaCO4Ry5VTEipjVRj2r1cVfDu0/P1LwJ6omZoh98U/nZBctkPNQoDPGuG6
Jn/3q90Cuv6z2wGfn7QVmy4AtTFb4x/OyZp1ZfPls1Tolgre5Nd7CnTt/cH8+7eAdgUiXPDhZSdE
dXgcfngKKJo5Rzuaw/PG40Dt/O/fBf/GlvGvzhozw+Tz3HgLv9Tfde/+v3/wW1Pmzy/wfV/NEBT1
P/yp7MS9v/jvnbl//tCYm1tC3/1S9j+/+/GHv31vV37329/6SfPb+vbf+nY9/vxOf3hja9ko5CL8
9j/uwi/Va/UpQOot25LfPpXskf73P5av2evn1+87iLJM/v1t/KnV+K/y8a9edVt9+ZIlr9nn315K
tuVc7ov/x93VLLeNHOFXwTE5qFaAfmhdUiVSNC2LVLiCpFT2NiTG5FgUwB0A0lKpVOU19rynHHLL
G/hN8iT5BtTY7AEs/kwnWvtoe7cx7On//rrHl/BA/qLGmaVTFfuOYXR9ycYCy/iCIfikZYBjBwNM
bkg4dEu6Kq2axNb3SzepKmQSxIUoZG7JVdRN4daXegcEtJgFp/dSqzG51qiFjOWFL+AwG11tR2g1
GklBWIPhZsRAb/bX0m8S4M+V07pY04ro9v/+zFDDX0Ssrf2NFBhKkoKPa5Q3G4MHa/6b34OCn35w
JQGu2r2n55+8oQicpgXMSeEIGGYba5ZjS7q5oiKLWoLfSbulzubS0qjMBXAhcEBU0bY75iVartNG
Fat8hBft0zI3CuzwAarryYg4w8r9pjOjknVSM2vb8QNMFs7NHSMmOkSVCO/joTWAipiJeyjPyy/9
q6XpeT3TEFYyYb3lqr99wV9/C6o/G4mUilLtqleuYWPtTzKtiaKiBPLVy92UqhF8elbTxvMl25az
iSrvLaHK0dbUf3setLHVWYkqUngn9ZPEuyYqJSwx1VGGwwtd0iihZgd2OHw5m8CJk+MeMBz3TKaA
Vt/Z3214baptvlw419KNJE3xwpdsNy+wxoAwAfGBN9nOkxxPHbIMvH2rauG0Sd19mfBW4DWbAO/p
IeYlcmYaGN7EtUjH0tIx4mCqZL5Ue2oEB4kAxJIyhE8Ybq4HwEeaywWhW4uUyi9ua0PL1pP6XqSU
LAcfkGJR7p4waEVHZwCCEK1ASm9Z0og92ShreFemsDmECeE+gy07H9eMQxgyCMN5IWb0tKZ/5iu7
76V2BAyFUQayIg0GYiFpSsbhgfqieHCk4ZCBu31VTEs3NKnKg74cjmfZg7hzj8zA476CXS9kmhdS
UT4fMpj3fvmLvB9leNPBSoOxauEhg4kfZLMEPCF0jxjM2iBLhVOJOWJQkYGx7eSwBn/mKxaXsphK
XfNyVQfAm3amHwW1FRyueZi5UU9oYGi+px0iecXzSTNLqZIzjsrcVQYvRxUv2mewFUaj8TIckQkg
EOz5d3dJcWU1tUpJOTHiyDriOeqJ9oSGw1XP1ffq4geBhE4nhHDEweJHmVDnUfVFvM/7qIqnpdbR
IzMo9A3e2UKVjtCt13XKrYO15/LshUonSUbTxnrVbHvytwiuxpA7YOiJxQCUwv6U3QUaFhkOSgLu
b2lVoseR1cRSjxwVNM1MXwlB4iGD7AOCF6It4VEYMRQqlnW6gRjLxM30wpNjjnjuAmD0B8JtgwfG
0xTrWPN6tS6YzpONquArwv0tlLo+TPDqtMoLKkkMWnUKEzYS6iMlzBDznep7168xhHttvL09E4nM
p1YGKyPAwIjBQpj6DiHLceBp6V4aQ3bc1mUq1epZDxjO2hEI0hNqCDnyoViroC/SOxLkcPgb1LJp
WZIjWXmHYZAAKysnQXx6tcricJ/h5s5TWGvp9BOAr7Yf2t0/gjK9utCgeH192Hsxp6YhjBiC04uF
niyeXHMGuJn/gZdu8SLTkogbQOz+tJdtpgbaDIJxIZ7E3bTOEga97osstz++SogOWDLZschqKmJm
hXxFDoHeJHN6hOERA4uRfCfqgeISwmMGXwfCYuHq9DHDzV3KuZPLthiubig0osZZU2EcEH//Cxyi
RFUTZI4a9hAYKDWfIzMi8gycrv+hY+REAgufadJl0GO+8nw9FcotdkQRg3Rci4+qzunIQLa9zyzU
I7X7EUeEcY0RXRMWutKBBdn+Z755GskGdnBUGW+VLFJBE2YOU3eOHZrl/FkRLQcqE32EOQz7F7vH
BNhVJvKp0k1fwEgbQ3wQz7XA8o8mW2JW/jEo5kAlCfLoLl7SsAwxHDpsvUwdFmKj1k08NW+RoWix
bBOufgKIH0Db12a7S2jpS3jByj+I4AILU2f/+cev+Z1YiOBKJRNibACDOcYooj3B7rd+re4zvdeX
KOZbYoZjrQgrD81wm69xiCVi+bvS3vkPZ0pkWCsmVPBjmSaCVgxagI63GD56lt0lWfBDcC3ukP2p
e2F/h/lpJ61joHMZbupC4NlmRZr8GALeP8acg/3e7vcyFHsztTdG/3wvz0tLr1L35TcY7h5l30kD
ZQZb0hfzYupEI8tjr7Xdr1cPMmDA7xH5NAEAlmgAg3iemrCbEGVQqHZW5IgkCNmQgy6iCFJV5Yh6
2vDGyKJX9YcjMOlMRbJKk6OSfyXneJtLjU19Gc2/AI+WTIjhNWMKvoa+Ihr84eyq80dLrHK9DMKG
WpPUGUWgHzLIBd6/ws4fOP/lbzfHPWKoKnxGnldw4zSw7CffYcgVOmIug1upE+K5jxjM99lHhQ58
QYT7mKGUg1fo5sUqGzjy3u7PpSgymLhZ0CuR7hHzYeaOfSW7i43wToWIo+PTLaYqm1PLzBH8XEPD
e6jOUspm+NaXET0xokr4hkHWemhWkCtb3zJaH0TXBQFjGf4M6Hz6dyGDBGH5+UOmaPofcniqC5ku
CDMaYP/l1p3cvhq5IUDIUVJH1pAVU+JJ0PLzZzPO63DhcG3YuF4mBhjumoh8TPs2WFbif2AgzrKC
JlAhSxsbtcJHYoWxg4rjuDOHKIMeD+BKxy4KioW3yISRc1NzFnK4IzxwZewkxtssT6v8igNSfakQ
dROqHKa9ouowwkzZehv2ym/utVWei9KSq3hRH4jZ3vxcIaanc5URR3fseY6nNtMVcYBpUbaQDjQs
4gDTxmauUgR9icbeKqMjjv5bDNyZ0wuJQgZ7EZeJU9/l8HXXGU1CogOGCDP+9FsWYHfip39WEylD
/elf6VjRubfogCHduS5RmaaqGB0w5DrXIn1yjR32rllZ2b2gdDOpaSFHvx5p8B0a68FbkZNAAMsg
/M+MuWzlxLFYNONPt4syAyZbiRPEUgJ/wj/V4u6Io3D+k7ofidEjtRjHDIxY2tC6fpt1IL5OBa+I
ogD7qAi+9uhgLeXXKwCaufDvEhHWNEm7Hjf8ehdRzU9/h6XYxmHxo/W7FF7vJpYz0d/hVeiJsW+0
8sDRgWwDjeLMCXEAeNtaPFFLyhEtdYCRIE6FI3vvZLPMrT5x9L+741Jg3No6JpOecOw7eatlOp6a
0qFTh+LwgW8FVrybJSoNc6UthqCuVwKJSgtGLPgWpNyAMBDRwNIiy/rdg1CDJpqUzojQG4ZIcSh1
aY9XJa4cpckbXbqHjTg05BbJ5RN26pCLw3pp+wO+xt/XcwNNSyx8ncLqrzG/GDuaVv+qC/NsNjdV
66vIt+y/2L98CU2BBfh6QtM0DtTaVZm7yR8HWMJAnujUdbR+G0ET015gJeMeoSWsxl6DcSbJ80Vu
syxk9fz/Mzloi6mZkrIaVpkIhqJnZzF3tlJwAEt6gPdiLZZWc3LefYb6yDkWERCiHPWh81wLSdI8
7EK1X/maMVtfsMdZf7ZUqgszGwp9s9L3mXaKWSwDVhflo1CktYlF+f6n7UusraE9Nywp8qf7Zwyo
WioVazmKCT/i0Q8SnuHBc/uR3aUgFmWiglMt3ELQi3uUNgX04f0V6oU5JhZulovtzJmD7r0C6NHB
IEcMpZu/ALIXYMSJ4M+wZdmf43+VgN1aMkY6Io7dNT0zxB28k9V7N6vUsUWcw2iiIDtqCrMByIM1
4pgXPx2VwaDMibw8U2ewzH+76sbdq9vu2d8Dc7VYwBLErnS2sDR0H1v3sWYYq0TxzMb66fpV7/ol
cGr625U9ocSl2/9ro39/ts+V1FRbFgmp3210IGfqiWQ7HBrayQBdB3SXLp9kqV/PgljMHtx0uMUg
hj2AaSTaSETK69sMy61BCBiVS8x2vFXVh/bYP+7uIC7B4CqrtKQqh/bigs8NvcMQuTXFDocna1nc
pFr/n3D88+bRb0LnTnU5IkIW2vvbXRSwjVMhY69af22hR+hbWqKVRbJ/8PnCpFQzqh0ccz/mtFBn
qh0MoBcDBkPuAzEmpDminEvxIIAXaJiF4Bif7IgFYtQmh84xo9NxZI8DVXOW3aOlSI09R/PP0m0G
knKMJGJFtbv5miNeWlZW9+BREuyPLmkTngNY8g4pF+nhIijyV/H3UBbnGkOOcOCZHQOhTevZBR1x
AI/N1pPc4EtoIsqREwyxEbDITDBDu/wcNYm4CC5UUeSV2b6UD4qaKo7ZtuVS8345drI9js0n16iV
q0Qk1fGvs5FwYC0cy+dMYXDJnw5kM8ub7CKeHPMXftzFrcKqSqyAN20LMy2wtA61OVoOSGYbyD6V
T/FJFGkbjX3EoRc38YtfWBvSrS9VtbEBzsEDRxzReAcRM0bn7b0u0yoGGxcLGntFLYaKxFLJugAb
AFxTUiXmQCku6SNSglTO5P1ilSt4bcP+cffgDmPdBRYw4QO0/mHetuSoZBnixvjbk5rrPMCTgWuT
oB1ziqb/bSWLf264jGdS6D/9FwAA//8=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title pos="t" align="ctr" overlay="0">
      <cx:tx>
        <cx:txData>
          <cx:v>Country per successful pledge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Country per successful pledge</a:t>
          </a:r>
        </a:p>
      </cx:txPr>
    </cx:title>
    <cx:plotArea>
      <cx:plotAreaRegion>
        <cx:series layoutId="regionMap" uniqueId="{1A83CAB3-262E-4419-B888-72A3354ACC7B}">
          <cx:tx>
            <cx:txData>
              <cx:f>_xlchart.v5.7</cx:f>
              <cx:v>Pledged</cx:v>
            </cx:txData>
          </cx:tx>
          <cx:dataId val="0"/>
          <cx:layoutPr>
            <cx:geography cultureLanguage="en-US" cultureRegion="AU" attribution="Powered by Bing">
              <cx:geoCache provider="{E9337A44-BEBE-4D9F-B70C-5C5E7DAFC167}">
                <cx:binary>7HxZc9220uBfSeV5qGAncOvmq7okz75oj2y/sGRbAfcFBNdfP32OIsc61jhOrqY8VeMHUQcNggS6
G72D//4w/OtD9nBvfhryrGj+9WH49efI2upfv/zSfIge8vvmLI8/mLIpf7dnH8r8l/L33+MPD798
NPd9XOhfCMLslw/RvbEPw8//8294mn4ot+WHexuXxWX7YMarh6bNbPOVvhe7fvpQtoU9DNfwpF9/
voa33Velefj5p4fCxna8GauHX39+dtfPP/1y+qwv3vtTBlOz7UcYi88oF1wgxTjHSApGf/4pKwv9
1I3omUQSS+wKIhSn+OnV+/schn/TjI7zuf/40Tw0zU9//H829NkCnvXETek/4sAvD9O9XhzX98tz
HP/Pv08AsOITyGdkOEXPX3WdUuG2iO3Dx582QIyPZf6Ej/+eFJyeKeoiygQSilKu2DNSOOSMY1cp
JaXLBBAKuU/vfqTFt8/rZYKcjj+hymn3KWkW3vcnTfBQ5PcmfcLLK9BEnAFBJFIYE86kJPIZTdQZ
xQoJRAkXhHAuxdOrH0nyDfN5mRafBp4Q4RP8FPvB5vtjf3b9tPr/HvEMnVGFMBIgXLGLpcufId6h
Z5wzKimiirmMSRfk1qNM/EMwVfdx8QR6aTov4/36cdgJ1v+AnuL8sF4QtieS5gvA/1VhNDf3xYdX
1AdMnAnCJAbpoiSlSj4XQuSMcUkVV9xVTLjuKdr/ejov4/1p3Anin8CnmJ9ffX/M/6dtrInvv8Zj
f08VM/eMSxe5iAmOpCsV6NrPVTE7wwyB9KdMKXxQ10+vfuT4b5jPy7j/NPAE+Z/gp9j/z83/A9iH
ObyWDfQD8Y/26ZE9Tk3XU+vHX74i4gUYl5gcBD0VXwp5eUYoUmCdYkaxlMw9MXiu+9hODya7Lz5+
bU4vc/2zwSec/6zvlPsPCPjeUt//z9cW/PfEjgC70mUEuRRxhSRBzz0AR4FGAGWACCdCgtIV6und
j3LHvy/uP35VDL5MgKdxJ7h/An+Bdljy90b7f26flv6SRfH30O4QfuYSiREV1D16Vs/xjik7Y7Ax
pORKCgp3Pr37M3F/n31dAb2M+aNgfxx6gvzPek7xf1j798b/9hXxz9SZ6wpJmOIvGZhg9ysQTBhc
ewTqluAT9G/b4SF/X7ZGP5HlJZZ4Gf+fjz0hwOddpxQ4rP57U+DgZryW2uU/fKtjWOjIJH+ldlez
V0Q8PcOuC9Y95y4mEhzYZ4amI8HQhCADJ1TA3gAdzJ/e/Sh6Vubhn+ncTwNPuP4T/JTlD6v+3izv
vSbm0ZkAecLAdWUcQj34ucxnZ0JgijEGoaRcLCDY8LlP6z1kOm6/GnF6WeB8GniC90/wU7wf1vy9
8X7w8V5L1PzwaiH8/E1yJnhNbsegRIGdhSvAegQr/7mcwRDikYhgl3OCJQfr84ngj2Jm8WDy+2J8
An67fv008ITdP8FP2f2w6O/N7ofw6Wux+49I8svM/jfc3NVrxhcgWAnBYUbJo7Yl/Jm+xeQMCwRh
TqIwh3jmYZt8LvZX9j77B7vgj2Ene+AP6OkOOCz3e++A/fZp3S9t9cP0nmd9vpbW4uSMMA5JEoG5
SwjEEJ6hnEOQUyihJEQWEOLUPbHu9w82egwsNF+b08va9tngE/Q/6zslwgEB35sIf2R5ru29ffjq
2v8ePag6A9bmIOmVKznm4rnh4yh1Bq4uRbAFXEi3fBFk+OZpvUySk+EnRDnpPSXL7fX3J8v+/Gt8
+PdoAQEfzDA9BH2+yKsoiPVgQSH6j6VSDO57eu+jTt6Xpr//B8LoadwJ5p/Apyg/LPd774T9u6el
//fiyGGQ25Uc0odUQUDziyAbdtHZIcsIokqhF1TA/qH/6d3D/T/zup4NPiXA5w/+ggqAge9NhetX
tEeB8SWVLuROgAhgmZ7kFLE4c0EdQPaLCMSUPHV7r/uHjw//JKf4x7gT1D897hTrhxV/d6xDmcVr
GaM/Kkw+rwE6NWKOxSenOZaDxnkt9P/QvM+txr9b7fN5RPa1aPIj9nxSGfdNu+Kz5MRrEeJHEuZZ
geI3keGZOfFqhPhhIH1ZL/pN5PgUw30tUvAfMepDse43If8pWf1auP+Ri/9m1D+Zz6+I+h/OwTcx
/bPqmNdCP2RofpQC/ROr6FNS47UowX9kbb49Lf9HZfBr4f5H1fO36d1PBQOvhXjImP0oifhm3fuX
Gam/F5AG2/9HfuzLQ2OnUaFnuaNXY/wfibIvzul9kxX0lLp4LUL8f5OVOTku81k87lNCN7i397Pj
Acdv7n2i2cnQr4VRHym3+giHIBmUnkDM/TFSeHjEH+Mek147qG/W982He/MUlv006OG+sb/+DC4z
g3QZ1EhTdswq9A8HMMg1wiCjIzGB02FwsAOSnkVpbPTrzw7GZ8caL8gGwUkPOEwDM2jK9tgHlcEc
Kk/h0BmDsgAmmPx0qvSizEZdFp8w9Uf7p6LNL8q4sA0sBp5UPd52mKYklEIaTxGYHEhZVwoE/R/u
r+D44uHu/9V3WBmr68zXU+/6jfaTdGsS5mVEPkyRVX7dFoPXhuph4rG/ciLjtflUeLZRjT8M9Rs2
1BemTXKPmPS9GN5/hsuX5gep+JP5McjSCykBT3DCVEB1xOfzo2FSNlOKU7+HwzFekXexh1UzJxUd
/XKkHwVkULwKZXvByMfJTtKLxzu3HX8rh3ZdYhvIaoq9OJEISmw+UfmFmR0KkL6YGWdw/MzFShF+
KMH+fGa8lkjzwU19ndBpYUaFvKlFm4jmhTfEaCmH2gbZNNV+h7sbrqNhTmqbBrJmsWeTJloirWIv
U1PQtH3hMZS5Pi3QTZ6S3+KMep2sH+oC32Z123pQFnipLbl0iigNJoqEz3ix0ZGjZ2Hfpx5i2YcC
77hqq0Dy2PVtRWufJsIrkRN7Q+3GfizeY6xbz6ndJKC9qbwyxB7kusiMY3obYiF8RRO1lJV2fTGk
kacGd9721gbIcbfJkGZe1JRZIB26K8LCBv0w/UZjeTE1ZPS/jmAFG+AEwfyQ64fKAALH+Mgh4/Y5
gpUT99pNgDWriNP5RB20tGpajk3XbhMgqq1H53xszeQ1TM5SIt/jKu5uTD8FpB3FEjci3gwjfqtC
iz3ajpnPeh0u+35HVHtNKxctaSdhubwIVK7JriouB1MSn0qRzerBQQuKnNJXE5vWWPXES5sWz2XN
1QxOaXHP0c7g1xkvPMmdeUuY2bdTsVKlLeY00zONZLoxcty1tEt8E/aFj6dwWsmi2KRTl8xGV1Mf
ZTxdsny8ixgZ5q47bSXNTTA6fNwXrN30XXcTd0W97ENZzuty3I/dqqNWe1CeW3jRVIa+O4aDP9Fs
z5sRbU1a4UVSACMSVCczI1Dmu3HUz+QoaJBPLPFp47QboZvtkOMrnUTlZUHEhdNnzEujGnt2zN4X
vWawRpkutI38CiXOQjLxpohkE8TuuKakswHuer1lrDgvpmy4+DoLkJdYAI6eYDjyjATFhwOFn7NA
pvKslnLI/LTT2YwzJ/Ergfe0vjFFhgPjuM3MwX6ZO3hVjvhWp85m0vWlzJoqUMakfmLy2aAcG0wl
J75T0ybgPX9HXML2WVuuGtnpWeQUf8G8h6O/p8wLJSsCalpAcrnicC7m85kXjZVOQnHmx9hutSZi
VahSLBySFXPuOB7KJuonpVuuMGK1l3RO4xep2kxJ7ZeDjmddPmCvS9p5fOiKlYpmCQEx1xVNUNc9
C9IyClI+3aA21l7MBu1Zt6eem6pdmk3GN2lcPp5WetRsL8g8fNhyz7WFhMy4hCoEBHVTUED1fFXM
wUNBEuAmVu5pzEvPTGkX9EmpfNb2gRbdNkb126Lcj+FaOC318FQbTyi7ZqzLfErIXygIelBQz6cE
2hD0KpSsQw0FfIvg+ZSoVHVNqir3xdibOXXYEPTTJAMTe6B8p20XJnMQkx8di8RskJHXt0kfmIpt
h8iZfKcquI9RG/ko6df1VEyeQ0o710m4mQjrfTdhch4q6jU5LxZJ1GQerUXoSdiHNqpuAB9l0OvO
62LV/BW+v+AiRlwE6g9KDuCwG0cnXCTaYTBTqEA7Yzeay7i+SXnQZF20TOJE+Yj2yhOJhb/U07xQ
fj7Y0ONm/BAx5vopCHNfm2vtxGLGqIHHVMNjhcH/kSfUFwQAfqCUQjkQzBD04IkFkeK2yXu3G0AP
JucGzpDdprLp/EgXl4hPamst6edO0fcew+M4R6gZ10401PO2SeMVbP5oJnp+mVWs2dVVoa/LhJvV
2LbCc2iGL938ncQOucQ8NX7vlGYWO2pZRhhdp6h3dzqqryapxtoXuL0zIubbBuP8t1yb2Ee6JOsx
rfI558AIsSveD60qthGrEq+uxRRMbZ/PmmEEBBVmrZF6241sXXRV47OxYnPdStCj1E28kLQloDxr
5rFu0dy2KF8pug5RJc6Nk6wnXustHgJRlGhfRPSmrFm/aEV8mTRxMk+Ng2d5zReOLJvrtTNRvWtc
5xLk9Gbi40z2owi4M7Kl0w/Mi2xxzXKsPZOh/iIRrPGEaPfEkmieySzZyzHpfZuRZFEXrFnINNpY
KqKZpPYac+OuxFQsCCqLIHHr+V8IZknIyb6TLpRmM6gRg9pUCkeTT0SBRr1yQh2BnWBc33GsznYl
b7kX2rANwBZ0125h3XWcEncts+re6ZAzO8IP5xgKL5ui32wJmmxyCqI8WZnrpnGjTeuWdkvS6kKm
xNn0hiG/KUf7No8Z9qrGrfY6JuyqqdTlER5qLWatFsOSFrp9K4sH2zF2F6UJKKikBxMMN8zvx95Z
6TEfZnwgeB7XurmVqJnmNq6mmT40RZXzBRsQCoZhMrfJ6MariZfcP/aiCnXrMBKR3+CyuoTvwSwi
XPMLMTjeGClxlWeZuKqkbGa1afvZEWaSQVyJYvSGotGXxzvMpKfFBFWn/rHzeFFxcZGrrtuFNIWt
boZxDmVIyR6nUbovHb3odZFtpkPrCDp2HpvZ0Mae0Yj4E5reudlEPAazn5VZz8I5z6za1iFRW112
2UzloD6TPqS7sp2c0Tv+RKK5MCFmYE42esYLRG9x53aLrBv1DHeCfNachhAvS4PAYLWWB1k4tCte
VeObVPVBLvPu1iRo3DS5AnyH3GumyX0LBhY4FRmVng7VtHPDdJHAvn2TjmHg1ij2BOzWbRvHeCun
US9aakavnBpxMdX50pnSZq4zFc37BNS1xweTbOygko1DzIcoRIVPJpEtZZT1u6ywdB47fDoHK7md
5dZJYDf00SyfDmK7q+LR63Rpl8nHUFv8W5iz+rKr9A67DvqtGzJnm4eT9eihGRdFtUpCNw2yJLp2
u7jeFlOVXApWFn5lnHqRgarTPncKFnQxqmaJGuPLTMTuCtmDPd8OoW+dGi9CFvfXQ0n4NrPyDZ5I
dz22dXedJviNkLm7PbZkjNEiirXj08MdKGfNLAOHbTbZmZMgfn28RKMjvX7AdHVsEo6c5eCCkYrc
gl8PSVpew/1Dwv20Z/gKzFdzi8GScGlqriOGza0TmmVky/Ly2Oey5CpMWXV+bA2WPjhu0e2OLTTS
GTcoCTTRxnfTyNkdL9oh4U7WxtlZA9ZNa4GXxtidPKkIXI/3cBXl4K4l9eJ495+D1eExVDXAfs29
iBTeNyWgJ26SbQclqW8wrppFWOhp7sSE3uZT7CfuBF5OFSl/dHlEPW4Ltu/VwPYW3UUmI7sjxJTT
u6pUznKMXHffmaoOXJyhIDXhwRAZM7kv4vJqSCcyN5PadwXvohkB22wNNtYeRbz9rNkMbXN+vDjj
xnQs3aZTzh4vXQUsHvVAqqHq2bYaudN6x+4wnlgVQI3hZSNwtbRGR51nEkfOGpwk/lGRuSbVXkKj
YS2SWMS+6ckKNZTuHpuceLCzmsvjvVqN1d7ti4U4qEA3QeRSu1xvmIo3dV7M676it23q8j0um7uu
AYw1hxaF1rGPo0wc+5rDnce+FrWPfS+MO/SFU8l8EkVk4eBqvIzI4AQxzmqwtKF5vNQpEMOaYpon
VE+PMNLF2q9yF2yTTzBXgXeuKuca2S6ZK9iqV1U6RvtwCrfH1vFCkkYHBcQQFvWg+hXrmtEz2O0v
6aD2GYqm7bFlD6C6MguOOlB/tU5iPy+IV8uBnCemimN/2qoD6vqs7y+rMnbOa3CQji3hEL0r+nKr
OzGcE6fyLK567YMDll723XtwNNzzIaGD9stQrdoWZbscm/SyhjcYjqZditp27sZO5E82yc+zBDPm
0cwpVlHN3o1wNu8cjCSybVPHz7Mp3Iwycza05dOqGIGlwxLNI1pbv5ykvaDdYC/ywy+9KbqmuvgT
OoGj6Bcm7ubHm44dTmGddZmp6+OQP+Gcots87tj6CD/eynGH5m2dW3+KW+MZE5u1jGp5XcbxbijT
cH9sjTJUQZ1O4xwCYO51lstyi8L697LnvfHjic4EKOaLyhB53WRDHERQn7wA3/A+jLjcjU5O502U
TrMpkeMtLoF6yq3zWVh2462KS7LIS86DYzNtQJTXo26D4XAz4+OyiWNnRXNabOPYUj+LJ+nrqnMn
CJK420wztjbgY563Um4YDdsNKfvxfCBlLTwOtnsl2f4IQlCqO6NTNwQKFYmvkp6vKLz1xqKinduU
1jNXRf0N68N60w5R6x17Sy35ZRjlwbEzbyFEQ8pqw+uJnx9Bx6cN5XSR50b5k6nyxsNGRFsW9tF2
OvxqcbMB4TLtsjJaxjabzk2uzDXJSD5HOdezuq6aa2s4uxynHMxNaB3vkCRHfggxgWUHz7jmB9WA
nfLN8Y4jaIiGj4LH8fYI0iMlS5GmlX/srGzzEOYw22bgl6Id6TYvdXHVxb27T1s5P7aOl7SvpkVm
wFB0HVNcHWFOmwPbR3m3/BNGSeEnPEsu6jIDf7lW4Sw24PdAlEoGOirqm1Yc9FSXfDy2VDvVN5wE
SQx66QgZoiTzMp0tUCsh1tHVsOi0s/iaNSX3TIrl6miyV9XUrmIrHA+Qhq+Tw6VI7hF4rlT1/ToW
pt/mMgI6oTbs57yzhdfYId6T0VQ7V++zvIj3R4gshd5U1K54TdxLM5h1l3BQBocWtxO5iJvfjo02
dBZVhJ2dDMNq1zJnzessA+mRZ1XAxTgstIoqP+V83ET1mg2cvc3w6MW1GdYT7uN1qkOvQ5zvnCbj
O9zQFOI+QztDfcd35HA5/jIgobcWRoYlZV4xwY5rNMZ3pfalqOM3rqofumTEg4+LSG/TIW8uGao7
wJzVKwFrj/w/2zxJhyXRQHYZF+46wZH1W5TqOwek3Fwr3c4TNeg7Uw2dL1VB1vBNInc1EjP4acWZ
RxqTrvO+ca4ZrcNFfLBIhDuF14hH40XlNPMas+hcCe16Ies7T5elvRGgZK8ybH2IyUELW+HVoSNh
eye5P0wDnvWVM+xMXY27YWS3ivU0SGtMgE7OcGWjQ/yTe61L+y3Go+ubVrrvdIGvclqNq0LTZGZl
Wnsk7y8TmMW+H5WZ5SgmxLOq3ZpOlRsianbnYDMj6TrL6uJizOPxwqY2WjFl57iJ0CyD6c+PRmrU
86Csk3Md47HxxrKVPqxR+LmqUAvmdz/5ajQROMqOAtOlujdEF17IwQNtTCOCNjX5WuecgrZKkh3L
p2keDTZflkI5N48ka2zfbss6zLzextG5m7PzMDq8DkLTwtdMRYFsqsvDd7OWSdjYXdhbrwSvxM81
7e4EcpKgCKVYuTqL5nWUQeyqF/Sc9x+zTo3vIIjReE5Xxhcglvs1mvQimSo7R/DtuZUJK37pZFnn
RcIsFLGAbor5MGMQXz6ofZNX1S00RD7GXjepcn1EGETEpj3EBIGFML/JFMmuWK2DY6u3FN/QpdsP
AXzOSlyGh3bYsNSLVV5vY9oU4OVC8GxVdI4P0YnkvM27XaGq4kZTCPgaFYMZ3Gp2oYaUzphTQCAV
LPZdk+u7Ka6cmShU/24Ub3TrRu+nIqdBzEKygZgB+NNFlIxgKwF/hW3Egsmd+pVANdicKV1rNpmt
w2pQpireuVjjc92LyypO6G003gwlxC/DEcyyInGixZCB6vVIR6p9Top6hmLX2dRhmexdEHSpbbBY
8LAObJmMnjvI/CbSA5+18CXMBcq7q+NjwYIIHEfr62SdJEBibzRyH7b9NBcOja8I6i0E4mK9t6K8
S5w42qssWeT95Pou7unyOGVV5uXMZDb3ZTfFQZqaeG0r8OpBMifeMMFiqrCKd+DmkGBs2nnXrJqh
KudFmXQrFDrJDWr0HS9xP1PK8mU34mQ+ZmG0aNqqutNlA7EoVk/baAR9N+SwPpUkIFRLyCscPpe0
k6C8j0bP6IAGEXa8EkdjKZ0mtC6S4aMC/G9FZS+RjvAVLuJiZiyZZsdmmEbtXDf1ECSQmhhJn1wc
rbR8BCWedgIii+A3FT6Yz7cC58UCznjfGUrUOeFGnTtpDgGSuGn8Y/PYEQ44WWnVfKiKituFU0pQ
SGnnBFGj80WeYe5nTusAZ9E26HGJ3/ZGLKuSio953rwtQjVsUIlrT4BbsQUVLb0OHnkHlkqyoOXk
zHI3Tu9wYyffbdoBLKXyltR8Alk/oFmKdD8bOAEhx4vm3EV2j5qouu5RudJTVK2RKSHQHbfJDe4y
90o1d6gVyQ1npbqu17ZWzsZQvUx0nazqcDpwFlxKFk2zaETab50MDMUOHsJQZ3zIA7aerB12SVXN
L3GFqnlS6wJSPwCrsFutiTJRu9Jch2vQj9E5d5P4HDdx7U8ElC91VLqCeOAHGRXuqiebrigQeMqR
fsgg99aJ5i7K2mVmKNpWxtyVkCvZ9C6HyI8FXdA7LogWEgU2zCGyMmUBKtPE6+PUx7U029DNmu3x
VwqK1tcQJJvrtHlblqy7cBkkOuoqRDMlIPJcd/pGVLRcwhbpvaQc6MzG3bjt22zcwo580CNkO/os
rSuPFljNyETBUmoryEmhDC0hu8iSWYHFfBinZUxHfVFh3G4d0SgfvqzZe/CNzXqVJS6fhUaBaDog
ydqsOXBYB75u0czTbgrXldsMB9c3C4RtornNexD0IgryvK9/S0b0PragpSsWjrMIPl+4ySFCWIYg
yKzjvhvJmK/s2Nstzivg4IOdlhK7yyYIF1ak88FK8oEtk4w768SAOkkNpGaQ6iG00rBAwRd8A5qJ
zGvQlJxbXSXnaa6LuTHtRQ3JHo/1OIMIa1ou4EO5qyIBS6DpVX4jTQimeNJAYsWmxgOPRS+Nia7z
Yhy2XLgDuP+Ayj+baiq3JIsreFbqLKbY2ZXl1H8cnn7oSj1CDl2ax6AMMxzPYiSHi6a1E2jSrgiQ
1TeGMHoxogaDGZX3ixAyKYFgrvBRlYGqc4EGHqR++gUNwQ1VvLzpIuzOQm7ROg9ZETimFMsOW1BL
uryRuv1d6/QKPGm0pZbE86omZlHUKvHitkw8RXB23Th1dMnAaypqCJ+mpmoCNx59sHKaCFgCNnia
DWsZdodwntUbrhlexQ6BPWzYvE4/NCaLAw3x9Q1YNxXkRkj9m6ijaMm50++Ol1JUw85RufRjiCcH
mZMvLO/JNuRZeTG4fXlhq/yekmjdywSsRVxOs5rTyWdunZ0nhc7OFTgbARk05GRKx5mB72I3USTC
HSSc2sCifPS0g1kg4oLtRjnS3eRICpk8yJpCAKHL4nY+smTOtRv6g0XlGrI2uzLX2TqFDzj6o2U2
0HndrknSKeBbc1viFlKFldt2Dykw0Bb3qFkmwMw+a0S6MKaRa/jglxMUAkJ4LZYbqkQ8L6jSs6Rl
vxuTNLOkhFi/rD0GUmBbufR38KZGT9UQYISvQt4mSsbLKBri1diXLmww5PhFrbEXpvUEG1S9iars
rQzLepORYa/6EG/Ltn+oIcb4BvJoO4gtn1cdiZelAkVDTYkum1Sl+7gcrkbXzHnT3BWD7dYDY/UF
pCX8hjF1FaFhVqWmfsuqFi9gbD+XOca7PAOh00dhEGW1ejMieIIzDcMqtWO7r20UsBFcAM+URTrP
wd2vczbsEjztcC+bq/zj1JrsCg35RRQW6Q5bdJlH4NBiXn5kbjEsXEr0omyHcuWSLPUzlkTgRypn
MaQJ5EZBvK9GU48XzL2t4vy87WniTeBJbfgo9DoEy+DieOmaeqdT5b4LI/IGAi7vw1qYTZv2o0eg
jGDh9GXrmT4cN21c5OtG9DoABNK7NIKE3Djk4wqM+ZVOmnTVjzy+KYthaUd3eOP01bjsnNbOtIH8
bdWxaelCPhDIVtw5wKcLoqJxOUoGYd/i4EWFku7ZIcZVT2Y98LejCvNVgrMUTJdwDD2cN5Of4jja
aSVzfxz0BR2M3kD2ZADnry1vRChKr+BpfgdJfSCMcl0fMte8kPKSTL08RDHFBnI1q8hmfhcbyBnZ
/HdT0puaBGbifAMp0biNxzdWZtyLcAFGHSu67Zjm4FtVOsj7Dow0mNMb1Z6z2PAFz7rceI7Ia/+Y
3DC5A6rofzP2HduS8ljWr9IvQC+8mfQACO+udxNW3puZEgiEhBBIPP2/IzKrPlP1V/eEJQhHgJDO
2eZI66ycM5WWXt9GRcBkf5a2PyZ+pA99bdaIiumTf90on77GTg3wkTAPDyTTq5ElzXYOUAc8rcZl
29UdQso5NJAwaPU1N7SczKSL2nG8re9FeHAy8iSuG1zhD2Mm51hPM9/+Cg+zcFDrMKZItiedblwm
s2MldLRBib34oMIX2RJ6kjPCKqQ+3btJHZY7PLubh6zZEB/olz/Mcmej5FP3VhxuG2mncFtlybYK
l/py28iWXVSIwKzvpx7YRpetWyFt6bbDvCFJcglNl218lbmY/adoleiQrNylcnOw4OQHMH2AdfVh
DigvUXwuOznh+IBcDvOLG1V3nafb3AdMV9LKTvuey2mfusm0b10PlD8SyII3Xgoc2x0eGyk2QKlY
0Snbb6dhjldTJkPQ+aOGCIS+M+WzdTu0ahPaTBZAwWXOVdStgaUiIYzq/TC6l7Bn6b5PdZdDDzOt
pfLXNB7FmcZuc3b7Zk1RETj3DYVIJwP918gGPdAKjIYxX7eWgTBO5jpnkYpPruoY+sjYHxfwaW89
z/twzAXiNdTtqLdmakQ+UMgzIpEeuBjY0QbISD19hhAn2DRRkkCgMPUb4QRQslAogzAT8S2vm3rX
OA5IT2KndRiOzarL2GNnSbAPu1iV4RJP+7mL8tZbkr1ewi7vr+oSW5Egp13i5o2pSsIW+S2xeaz1
npIOOaLFUwQatIECJAsPw0y8oq6Yk9eIGuJKnoLZc7ZDoNOjctt+FY8k3VcTCHp3yLaRAhndR9Lb
Zw719tNgt4tBCohUPNn3NYiQtPceEgRKezvMAegDU8SiHk5ZiocTmc5+0stDw+v7pPXIcZpsenTj
KO9q2p6ySDyCa433EVXexuFsM80RbrSpcuJRdLy2Zzsv8vgqEEspE9q/JBGiLsG9vI0HHxEj/geJ
wCKzWA3rhhjnQTX9fN9VsShqwt+5DNySk+x1XsDITDV7IDEBu95kJyl1c3FjJLqAPwnQVsC9lejy
kKQespuqPVYy8pEiX5uZC5XMNCtcjDrZLyR0Ds04OhczD+Nx6ZuNx7wQs9EQHlE5yqD/GrL1CCLR
dISaJlyUeNAhopF0UFOLLxErki1V3loX8atL+V1tW1wDx4w5d5c3Gybs89qYJQdr37C04D1gkYUI
9yHNwpeM6qckZXOc83i+61xk0ZrKFZigjV9N+jC1ei58v2Z42pRcG+nUT4MK7SEh4ysfzTtG1x6i
JPQ1CclXTpalPbSC+iCqCBATm/ZvbZWAY2iCJ3eco7OTpjzXnqFnt3IxyFolQRJ4g5tDjZDHdvJc
3PElfJxl423J6HkrB/37FLEUuq1EiRVHZlJYibxJxolfdMGYm34c67wzKue1BfRjx2ztjv1wCDHi
NpOLLzf9sJvCyX/2vIbmpGv9deMLs3Uai4e8W/Racx6uq2oJyqwqaqacLxWqrgAs6d6FCkKgXlfN
PUBjUhBL2aVKFJRCQ1KaNLB3kx+f1RKY0k0pO7nmMFs7vgRN9QV5FKbloWU7CFa8xzaq2r2tHTfv
nWSjwqbDHZZFgu54ksz+8Blxi6AaeTGCgMsnvy21bbwyGydRinaGPEM58dlGvM7VRCD76IYm13Ur
8qXv5VqMjSyXccwjNiN0lKzf+mIXDqkou6GiK83kIRm97gh8LhqMd6dbTGpuzV8yNpizm86fGT1B
lzN9oh9/GtmHTwOu74aJlOxQQGLatXNNyr7rvuYKWRqLG3W5bcYE/H/kxae6W3dOl7wTbsJN3yfX
AEXYj0WtE8L9l8FxCwcT9jH0wJFNHcmeohpEgFY14gqVPXVZH645VKCF1sm9rx0sa2AyU8xho058
ScAZTHjiWuLGT4Q1bdHbfr4QUKPrZljmC63fY9JG99yJ+V6MfMh/5fnG52uezgJ6J2IeWZXlrr3O
wpWfFm2z3PVWJ9/qAQAX0kXntXa7rhj6YXhijpjLKInpvXbRS914PNxSyKEHrmajnkGaxPjd6GNY
51OIKGAMQramTvQ1jDK56/ylOSlti4Z69M3U3carQv2JqVsWrQTNL1q6EUQOe8wyZIsndQG0Ntmy
nRh5Ga/PU1wl5ot5YoUX6d4iMXinqfHKyDW4akv1MC+jc3Sb8Z0icgN4Bp6wvbIwt03AA780gBEL
BGLDsR1iclR6o7z5e+CQ7JG2md7iCXY3kRmfIUXpNpMamxcd/cB/Cl5JMtpjjPEEAXG15D5xqtMc
hh7OXnZnP6vVKVxoXerGhJ/e+JDFsfo2zVBjYNJZJwE6UZhtOM71bZqi7oj7DSXb1EIeRtJlo8kg
jk6bll1Q2e3Q11+zmPpzrMcZlyCYt5WihTQL1CDK8TYdIsc1rz1AE4MMIM6thpP7mlbufN+bdsht
1A3vVxjPHbMJlPb03audtEgikbOki4/WNJgJ2qIpk9YfjsYxFiczhO9Va8ccIuZhnWljdzpLyoZ5
5WKetddEL3KJszWLAetR3uizmgOWNwtFtmqrZuOmvbvNolkcYig6oQcbCuFrcr9UQj6oeI1HR90F
jb+FqGkpxpgu73XmXhzC3N3oV+EqTlhSTFFGDnNq7JubrvCPFLqSNUDLvOTUD0AWQkSvfsyqTW9n
78hUnSAYxI1TSY9+W8v43ZsYqOdx8N+pRQ7QKihTnDZ6y2hhgsX5Mg0Y/GzKpjuA9O6OTOiP1cD7
JxVDjiARiOex39D7qfJPSxulLynF8zipWO/GtlEPVWxFLpmn9qOh7SqeKKIGLwVDyIR8GQHimlCI
N6PqeE9RZbVQYyDequmq0mDLp6iGYAO2iB57qBrXLJi8Jz+2fd6CNn70mC9yVV3SQRqah4u/yYTV
X6mDoHDxpDxS6i5FOtQ/hzkdf1RRnHf+GH92ScgK6ggIh2iK+Gekat9QsV44rfLOy5L72l1GxB1T
shrDud8wx5h7M7NnOdSbTjfDi4yRgbTXtybM2LKvGoQQA8tAxLPwTFNH7biUUB97w/gr8m+b766T
hIcusi1iHUO+h+n0TLqhe+NsQSDul+4yZEehPH6uFfSIQjP6whTDxIPRX7cQhGD2u48nF5yeU58Q
WKh7HUUPuM2CrdL+Qfvpcu/74Q8/69s9EhEwZ8YKcBXUjmXI/LmosquUlicjtEhvIG7Hh8aqbN9m
PMqnyfnQcx89p7w/VlUKbFsG3RNSiubopVcRGDWvdvYvAe/MCTDDUEggJtsYBZkAsy7pfrkKK1TF
H+rUO42LFwOrtNmqyYIWuHi45GHUhHfeop9BXDu7yGdBeQMpGncuTJ+uFqazS82b7BI5HZ7H28Xq
/GG4tGMbPcphh/wsPdAr4O0BhiscHoylg/T5aBN/XsVibHctmyG6pD9o1HUPCVfeSnKVbPuJeO8I
qBrHXKIaau4IkSUIafIUxWN/39PhteshArQ8xb3Q3slMoXeMMlbfZfQNT1wFcUBiN0KbIU/GqTrL
UHdlMzXpfYVM7r1HlJb3jPcXQrt+3VsH5HKWCUDnoXuEAn4ptds7BT7QQbEDlZoN44OJSVhaTs0p
6YEXpy2mBBGAxFR9cheOC7lYUwHI7BfvuNhYrFkVdmWXOPxM9biFrgwKgCuZZEfj37ftCQqB6akZ
ounJZvaxFuqlnjALtYCkTo6BKWCcpLMC+FYoIGrg5uYjwgdMOBhIKTIw06462zvQ2eKPTcLwfRNS
IOp9HxzElNJD3AbQ3NJ2ixxwfO20LCEg6bbt6DY7FXQvCEmWz2ujbxx7a0TXI8HIXm6N60tpFgeH
JIMuNzbQLEd8pHc6YOF+jGtnBRonfE1semiW1vuqFGN54tk1FnVyVqlyzT5aAY0y35WhwE/ncX4C
4p6t0gbzN+2H6uixuTs4jv8zbY0pBZKoja1b79HHcNQvnX4OOt4/Z2c6hf3KwwRY9DFwlS1LA76P
4BGgPjh3yqbucNswS4ASuE18zuTsFiaymBl9MxwG+dPvwLhVUB3sJ3nFVLPLLXrE9fZWAUwYJZUZ
OyKBYcc+DI9+oujZE1SWnIkAqXIyPc1dfDcomm2VS7bMhYA3Z2QMzsI3RUZ5/YOSt9Advdepze78
PktsAcdCSip9rto6PDdQQBX12BDoXpPhHgzLvNaTg+GUZdl2Eb4qqUiS0sUP3QObm/vC0SzYxSxp
Ae07F4005x3C/HjlpZAHiojP707wdFX8Qd7W+isNKdtxCeAZsX2XviLuNqs6RADiS5q96mB8Y8E8
3rGprp+8CGMj85Kt1F67ZiYGRti4/MwnE+0zEA9rLwuGp5i6COnqdvrAkhZFNbAQQGBrSnpDb0bb
HBuZgvJz41MMyu1LOPpH5xDxFPrc36TJ2OVBbTXm6mV8j7pSVUH1jmCfbc3YjesFAMi7s9Rr5IpQ
zpF6OkPkJrexHMmGgdR+T32TS3BJpF3XbPxIp8TZu06Ahy2+NqlmmF5NPBYRjeoynVNygmqDnhoA
86fbrkvjZAv5ycXW8jRPWfitNWRDOmglwiZeoNEZIoTx9BCOyUN4w3woEd52JHTczpp+0hlpMJTJ
tmvzGN6N9TIbCsMCu0MQO55c+EZ+bdqG4WxvB8V+UVG7cRJBwei0OgJvPoidk3pAbLx6ea+ALiyB
rT+tZZCzUExbzD7NmJ6Ogjgb6CtNXiNA2MbBGD8EINovAuScO6WY7CsRuqXW/bCeQ8RHfFD62EJ1
CeiXByuvl9FLJduhdGYO+W5U3YdXpPm2Gf2mBQRoa1qKeDjRDLm77z/8gdFdeYsx8VxwG20qdm5C
/YuqkodAdGZ/27tt0gQglmNSIGLKY/kiZ/qUuAF5suYn0+H80M5OtffQ8UCB+2dWB8njQKIRYaoP
2JqNzntlBp5HlrC7LEQKQTgjpW0Ss3YcJzxz7f5uzddjACbGEiIIaI7A8R0Rn0ebPkmfb3ttkPir
lsASJCfnXohg+W77dEdEGP9UEjyHVm0NrP6OyNjbeYDQQG8H0T5IdbQnVnGe/2peD2ZzfCRQ5m+D
KyKtlZW5m0KadtttZ//dwrfw4MXeSwBy/5V3TlB6QcrOcRAmSM4sz12PHJq+lV1Z22A41tBM5UZ3
w8ZqQc5B1GxuQ0B1HQegAGDlyJYvKGzsWi9dC/PR4JQSOeCj40IuHIMCfEnBT0Mo2Drvczx+ZPBB
uc7sPQm/jbfRGMrSkUq9SAGtFEs8uta9M7wMcorL1gJi9fkoc+/Kjk6aBxfhQyPOPPeBB6RGlp2M
mw7rj+0oraHGDv1pxaRC0k0xVpM6oe9/a7HYr38dg+FpRIgmpjXXqXe5bWQ8xQVF+IzkHscWodtV
YzBAyTSD+NJWfKd937xw6AJzPgXTUep0fkkH78SuGa0vPoc4/M5jjz3SWCQ7A7Z97UVQ385hjNiA
82c1VU7OfZ1bSFnvZihc7hvU5j5HmVrd9gRDxpiEpgi6UUJsLNUOJOC+chC/ReMAOXGKTPsw1qYc
NHoO7bNpy307PzgJTe8l3dx25qSbHwaHQComI4MMAG8QICYPS8BZrkEIqrVZ2godZfq94UnQ7OlQ
z/0WpRm3S5DO61EtwwbJTPQ2TPHJ60fnIeuVutjkE3+gW8vWv0oSPMhEEUDHBWw1sHAkiD9WIaDW
4jbYRcY6+1vrNgzeWreNHQs/aarVAIvVdhaufBPwB96SdAx6Yv3H8RC0Kw0D+zFfj4dgfBGceHCI
YdJapcyFFdFxgTZgtFNgPjMBmn8ikMDq5hXM/88qVOMPN/zRaKFILgnkSzO9KiLc96b3SRlZaHPH
wSSn6bq5taqO/24BZ1yjO0XgXlmyl5VK9ib2frf+OCYDuA94/Uhmy04BcvfTrTUNKQM8WIcQace7
P168Hf/jbfX1U5TbYVVRmEf+eIG7XbPyKXLQUSlzzHQFHExY54nQsL3zw+XQLQN5JlPSP3XxBsLy
OFfAENacdhWIxcYnBydOCxEwtfN8326CmHSPCEVhWBnC6Hs1/wBsXX3GnO0mF9In3NNsowLbXbJB
y5xyUOSAGT/BzY6FAT5wTj3vR8bdcAM9BHw7I/U+hyTLTdW0HwHSydXI02UP2sDP3XkBwwhd1/G2
MZn7uyVHZNu/XsC/W/GBAFRK4zPSXbEPWqEudbaoSxZpco5AmwNjVJexn5AVizk6LGMrN7CUrBbd
JiS3TlUi16YfabbswdLvqjEMXpuxG/YWXH5BNHaDjE+lj2DcZLIvEqM/GS4UGBO49rppnsp0pJiD
YeDKpzboNok25OzP/ZsLLd6TqeTwMFdhgdKl6VM7g9OvelFowKOHLIIG7rYhDXxY+HgKU8NkXw31
u6M7O93RNqOzccAP3g7dNhEmPvif8A4CqfxKeAGYde0Fe/3PTdYop8sbCJP3ySz8oPAhb6CjDXYA
obM+n4eAHyq4kH43M6H5Ye5bfri1EJ4XA9xUpdWApG/s4jREH04s1J0IRP8YxvO+aw0/CterN1ZC
nQa2CYy6s6/CNi2mdrZvxsC0NCcaNExPsu0sgRPVkE6cnV5dBxz6j1bYXtp+4nceJx9BX/HTcKXe
+37IyiyLkL17rX0UbCcjqCVCmhyUTcpB9lNp8U1lwuHQRrb9nXOK59pvQeC7U3XHZQjdn9M13xf5
nDjd8um4Jgah2niHKAuK6IrS/7Exvf2KYULe3A7VkH5zaGueHbnQPFWAFgn8Snioo5/ooTl8wJBq
De5bNKDjBjKCI3iweoX6y0EpMunsSZD+hNwHllUSO8WSkeDZwbC5bbPKwe3Pgg1EQxFgZv9AvKH9
wXvv4DQp+6Ph9HYfH5owAseqr5hS5oCJoeCPeeOWfjqlR6TsKXKL7ncLIH16ZEA8doGjod6AFEvq
sMh45h6jIFx0fmveNsn14K3lwnqxV3jf7VByex9oU/hUl+Hczal8TKoHk6jp6bZZIvqou0ydwRtO
TxgtvMLMAinj3AV5WE9sX1tO7kYFF1adTO7XmK4MD8MvHWyrRH6rY5a+zE4k9sK5IubUpi+K+uO6
pSCezXW3W5oFHshI7bmoQiRUuFDZjF4DbBeoLXQOp5sn6ndFgt/uyF/e+q9e2KFGPPu33f956tGp
utuin/98z61ywB97p38sFv0f37X50V/LC6i/v+l6Nv/8Lvz677O7ViX4y87q7wUS/ly/4P/64v+t
PkKAhff+aZz/l/II+aD5j/rPpRGu7/9VGcHzIiwwncFGCo83XI7XpQ9+FUfwvPC/UWU8wZrTSXa1
18N99rs4QvTfbhjBaogXIOlL4UD7Z20EfMYNXNRacMN/1JH/x9/+y+3Dckq/9//rz6UR/lp6AL+L
9WN9FEjAkpoozZ2G4V+dpYtwXBp6c7fjybcmadfEs4DZWujPbYYsMh5yg+QZGHqPaKI9mKpbuTpz
N21bvXUS1O2yiLPNml+FtP+/hst/e1oZrDRXGPV6Ef56Wl1LWVdVdbdzFMZaDMJB3GEwEl7uNKL8
0736N9fgegfEH+7aX9cAzlM/gBEVFtTw+vqfykNI1QQu7TSkU24Ffzpf+caH2rzK1gBry5HG9771
ylmYfTVDGyUqRKiubY8dU18xJg94RmAdipyfUwS5ng+8wXNAPKrY+T6kP7OJA1xIic2lH7z4oIv+
lyIN3l9dirfzx1K1qCHgYmkl178umvTn808yDIAoqt7umJd9xdME7H60n0ha/RIio2ELwfMujQLY
hRNKytqIjZb8f3HI/psb9pdz+JuJ14lZ4Flp290sAYZlzD+GJr33mAoKLPB3/5/vGB6mv9+wP/9Y
8jc3rvYsbdngAQOk8yfUU2eunG8UCcSSfG/r+Pk//xqWnv2X3/OxLrwPg3sAoz66yl8vsHBGQyg0
S1uSQU3ZB3rljQHIinEAkeg2WxNFUyms6IC/rSr0H6F2TI9NGfWZXU2EQ7A7sxVlPWRCtbmLmpoe
ZMabo4oYPPxu9sx9NpdZzywYPGA1yODyIADH1sC6X3L82MQHDVjX3Ou5Vs91C/WAVeSBmADhLIph
5Itp/DyqwvA+nOZz3O6lCeRuTgK1qoJmw4n/xbWR58m47KUG2MV9fKPnVvdQd5UZ0noDOP7M2QhN
SLwd+3MIGcAWSCHSmCHJbbe8hr1b7yDmAEzLAcgmxJOH3qN90Sxmz6mlORTy4m5eYGDWHQ/W/TyU
5Epo2lqxFV8i6NqtKjKBoJKSaWMwDwtt7Som4ht10gpZhfpwK3D7kZy3kN4CbfebtazEx0JDkevF
64qR5rwiSMpwM5Y2H2zUHlEp5DucIBBExMNH7wi1nuliirTLYI7qgjOUFfTI4Gw6Zuy9pS1kytBc
AjoByY8SBmUT5I4Q9GJSYBjcaWD082FOFshf6viqnF3gmWB86/vtu8tR3oL0xViHKweswKa16i31
UAQA3cTCZTocWADZnIhQtQBA/7I2yXZCKLAySeWvMVsUVSKeU5RvKWANP0GqDZbNcfQGa30PD65Y
Ch5IRPdjVY6xFi9Q0+lyqWOTq2QgeeekWbkQxP/LNOVaPUQ0zdMYlMgSaVOA7uI6qw6yZ+8DlLIW
TFSSVi98BqHSo5JMGn+ngzy3agvxqimSVynHeW3d+YN2LMpxOtMJQqe1qTInN/Dt5934sIyQ7izI
HwqIjdxcBnUeQFQDR0oDD36YbJJqXkHsmDc6FdBlzfiUbHWZNFCVxPUr4AALvnv+GDSLQWyNbw20
grhi2Xf8J5s7Uddc5ZSQe/smzmcWPM0/kVRD+wpH46Zr/H0NS0jpZfV93EJK34X6icGLkCITL0Oz
fI/Bea08fw4KEw7boV2DwgFUQ3IolLaeyyGo5h4MIy3IXyC1xwoPwXXOkyQ4yn7+7DB0BJ1/NEv0
PAm+4opB+Pfctb2H3t99xCF9wyB3ThNUPQELhaRPebmbNFmeSIUSJ5nOIXH+Jkn72njzp4QmumgF
UsmlK8mCJCxHFDAeXH6chorBvlKnoF+qHoqdrjrwOboENE3hFoDBOhxwQlp3wPB62Hnk/HR0aze8
E9XrDEnMo/S9cy0m4K+u9Ffu6H+DhPI17HwnT6cYASzk27mdoDxO2UfMw+dlWJwc/tJXiauQB5Bh
wh70WJPZK4PQ6YqZkzcRy01CUZYFvTBg+uJqlBiB+XRChQ8C6WsTHFsP5gKhTDGq5BVEbKkcbUpA
9+HOU0PhsMCuLE1dCFO+u+oN0u7oHTVPoImZGKzX4HSavjLvgYHcmHYYlmr4LDz+kJIYHH8WDeca
XiCXe6jJk0zDLpR+syUTiARUdIlR72Qa4WQFI3hdNzmPvE3teN0HQMBTPCwgmTR09S0/w42M3loL
ekodF7cb9xXco79suIHlhHs6XKNC0NmNK70BFikLdybyeVxNQbTmo67PqBrESzrbcZ2xJjkTh2xV
68LE5E+gcmsQVEsjKsjHKyCvPoaM2RV3FNaiHSPz18Ijea582q+v833gTT+zgLiHlPjr2gv7HKTo
neIjgXa1Rm2elO4HXIA9qfHACWBWKGJRQZbbuwAIBqcFHWB/ItSoC0GCcNUABUdODnWHwrRbQtZ2
XDqBmdafU0ACkgJ7dFZO7aAihNeSdSRZXUJ+uEBIIu+TzgKr51kKa1Hzswt3Q1o5ZQRu8BCknS0b
WwUlfKWnoOHbuDtVfiMfXEi9Ty1bvsWVeoQXFbI3Ox2x3lHeXQdAGP516Y3Jqm0PAe3Cu2WMAZp0
GcoAiSIbUqAmkA+evaaMfQiXnAhK/aC6h4exxXiTIkUE5taqqyEjHtOChmBPhf/CUZln4zpQVqIm
TJKjehimnz7OyXTO6jDaawv3KctUqUfoOGoe3fs1nCATUWvIvmGWfuMmhiKggahY8uBBgnWeKnjX
QLl9jmDrkSJGqmin8dFtgDt64y4T/RsX4oJpK9vIcCoTXSG7nM2u95MdVOiXjMy8DFSXGxQguE8D
vfZF3d65kBJK30XVlEpA99xGc66sA6lrnMElN/klLPfTKqAJz1nlZcUQdibvpXlLK/4W9cLkYyf2
AADXHHe9F7ARwQWd10rgOxDnTAtKEI2s0DIFCri8qbhpthxR0Ai/IbBr6pYOHPnO5K9UOmB2ksmr
ID8Xn3YoCJF966CcxecuFZx8O3dgh2rx1mEz//jP4RIMWP8SLt1W8vGiAOunXsuG/S1cknANZvqa
gGLkK0ZYjzBbVA91462rlvuQ1vZQPCRx7qU+y8cwfUtd2ud15Z+T2AcKBcUTRf2Xk4bDLB8yDW01
Rsqu4+yMimSrMAYdHFP/TobJY4We7lcc6Ulq1XGy2SGBhzIPfYLZFpLGnAREbrEkjgQ5m4HcdaZ1
lTZw+lJeLMC1Bu6SVW/JGh1l5UUo4VJVySO3ZNsrewBZUdZLs+uqZN6C3IU6uVaviULIQrX8nvRv
VWN9uEnhtFwCtz4wlAeyidvsAbgjBpFAErOoSGULERnC1gI1jl7DEQ6QGTSP48w5VAww09fzHYwl
jx3pt1UcrboG/jc3/dGqSOcYNTHpwjzot2/RpNUqmLqz7nQRz+wBrtZLZqZp57vZN4A6p5tFXzYh
QkCoIjyGOSxU850jVn1Y7TM4t3ejBKPfEmjs6zn9kixKLiCl5kJ324AMp/E6E9d9faHdsuVu3Wz1
0vY5UCEYg8QH1C+biPCNdqRZWzNjwkmd1dz3FCh8XThhLcu0C3/G8/AAmYZZwR95IFBaQNNNcuIq
gWJk9V3fQGY1yRAiHXMiLQIy7QOITKNTAD/LOoXiGw5TW8wg6yEZ9sNcN/+PvTNZrlxJru2/vLFQ
hi4QwOBN0JyWfU9OYGSSRN8Dgebrtc4tmV69kkwyzTUpu3XzZibJA0S4b997uRZ18uDG71gMPi5/
TdHaZ8UcpdKngwM1parafetae8/y/nBdbEEs8o+hKz7msdsXIy1QdVtNZupXCTUA8qoLMmGZQ5Wf
EULf4gU37pjddG3yZm36lRoE2fKRr0pPTzjNv7d0Y8A8ndyLWb53XuusuxkSt7wYLIYIkfi+RNwf
zOo5dUJ9iO9MsfXA6ag60ILvR5gj3jpVUV+tX/NKcYgb1UO2KUNUv9y3tDknO8NpaK75x6aYoRXl
WZTusx4PX5LU5g5ryJcp65sk4Y2IlcQjnRI7v6ifQnMHX48nf+rUbeGdWlqBZrKjumj+0JXCykkl
c52Fgf50iTjHdbCkDp82kjcid83Ix18NC8SWqHOQfQj6wqGiTy9cIca18aLm0Db+FHx45H37m7np
n7Rtan1dVWO4pN7RabaHesPqnEsGuWN1ZztOH6rE0oN0GO6FWla/nhe1Zxp0hNpWPmvJKwWACbjt
ij4c60Q1R6bpJoED3YPg0xiUiSmCas7uKE0dPmW+0DnJb5LBIS3bSaYvcEjMIX5pZhmHhEmuYy+/
WQa+q6xN4qAU3hsGnoctrUqIDzYeHn6pl87Mczs8liQwqNyZlS4mrYSczy7JhnBqtY9Sx3QgzJ+6
y36JibpBk/AytXn9XmAMY0THG6mlfmH3R11vjWs5XjfOzJgtQ2dN1qz1ccBDWmmzL1lhW7Fb6w7G
zWJ7UzjQlizKedrqPAstneavLgP2Jp9on7NdrFqamfqk2S19w/jQ2n0X6mCv9o4iOyTnveg8Ef11
cP+vtvefbq/7+Us8vPBBkb/+4Yb7D+LefwL7//ff9W8SH/BTSKWoAwxcLU/aiCN/l/gEiFN5WbaG
dqALDFz8yr9JfLYE9y8uOWmD32RCSf1/Ep/4m2sKdnO6wvxrabD1P6Gfmrbx/9PLgFcR7dDZLsyX
xlJD/Z/5p1Y2JJ1xCZ5vqghEkpW+O2LgERv/VE7TzaZ9jVgJ/dGNjVPpKsuvbHLlW8x1p/SbzH4i
PbndQFnCf1D3RmAQNPU9Z76W5kM+lhVXVBX2glhdZ6fkB3T3282Xl01C17Szx1U58WFp/qRbx/hX
ERy1RvNtUFtz7Ntpz0gn9/Fn9v7QymZfkj0kRcJbPeF8ArnqeHsb/YrrYzoIeyLwykTUEG4RipK+
0+jxOPTVEqhm5aSgtowyWsidqVHWK2cO2lq7a7NYHDZjSoiVrYfOycYzvI79VGbXBMeKndIKauA1
noKmG7tw1rjNDM5xsCXqxMnkUvCWW0A8EycmHI40TXr/bJoFael8nHZbUn2xcPUW9iagBWepQwzu
D0ts/rSE6akVJhGt9oUwwVy1UHhGYHDR5zIlLPMffEd/qmKms7HfteLKcEYjpdXXEfLck3Kc7HE2
uGNbBRLRTsj/jqAkmGwljAaKr6nDmeKq+W1xtHbfx+tFnNB8b+hvxwq44lYyohP0w+SJXpa8e08T
i9wHP/QBXslpLkZmEkC/xjY76aluhI0Z3xAt6yPdhuapxu24CBBVjHosMu5XAgO1qazzujGO7cw4
XMAxMs+BQ5tlWBOGPCQmWhMoX8Yo7Vsn8tz5eerdLLDbuKND0QZ8LotP/cLhazPZJuyMf3G7LUx1
mJzmnFREE1fPceklv2yuy4jUxEMnSmxvaXxGDNh5lRVls7EjAZuGZYLYlLZWibM3BfLaZYeymvnA
M+NmHEcCDZkZ1YFNkjFZo+StY1GrP1nDEV+su3P7nhK1bh7dYflwCZ7RmmIhtaEyaCWCSXLJP8eV
PtxBLvDH0jjrJvkbrcnEXi32su9kAhii8s6Y7uaojNcbFOUDc7XMbwk4YaUyc7/p3XRvzbUdqfm1
nSTSQSzSaDRyGQh37XBYEVSx2pr6Q78ZUmdnMNOKiIHyFcy28u0i9rMS3y/XBf1crcW7rlev2Emw
WEtPMsRPbgbxhsHhcbOFdR4b77lg/nhR+P5UtP/jlE771TaD1KqMsBtNgfhVE+jdSCZaE9PuRVr3
upZ+dBoZOoB946C/mKqKQV7OjxoZkKGt53O6jTN5B+dmrteRkkkxrR2WNnDe9LIm0zx7eOSlu4Vi
0lYYAaN7mI/LNuOoqIxzVg1ZMKglBbzQ1NeI8gejKoDC0tq6UjTM6BPoWCTRqpryiPkEmXZzQ4h4
0HhyjIGMNjFKI8DFRHwZWE7NaHvfXBxUxJf2Wtu9q80528WgDvbYgpQafpZqrGHgLdYVEax2Z4wY
i0Y7dfFH8FH2K2wau77jSRv5npPzNtQNMVHfKlbhtxvwCNNJglpYYexM5j429pblJru+9mya7e+2
pZPR47Q5DwOFxQaL0u+Av/hjYs6MUKAiFEkvgm7WMPwO0xEh8MtyytBTNi2n6zzn0EYroa2H0dhu
wDhStY+QWxlM8DOLhCb8TIRLpy+f7UTHAxkqwDcbR4IjK9nGjBwmvRLDi540Ann4EStZZmHnMKbX
Km+/Un7LMaWfapLbVFMdr73n7h1R3W565uHdGz8arJLEzg0rWIcySD3FAevGIpz42Nb+QQwdp39h
BV221ISl84M+mS8d8JWlnE9ot06YJy6SyLrQfS+rS0FPKodCLjIqKinrcjbMfGwGfrODnKxvaWQ5
518HV2+LkA/TE09Y6pco6E0jUKEAm8mlebWn+D4pJDElOVwb3XLKKjzl8q/m0Ov3eJbvsgw3Vopd
3h9K1QPoIP22yLu+N9J96v20Of/dYiCbAG/79MgRRqUHMqpKVaQlpAh6tbzW8QG7dRViCWKkn7mn
WsrsVjnaneybAZmnLP1tnE7ODIVLmlm2k2URR1j3/FQb1V5wPcYlqVv+hcfDEK2DDQSNaLwvCTtb
/OtGEAtotC7EietxjOfxCX7WWOvFfq2X2dfKHCeyjlgQS7uP0jjm4c7I/WhyDD0UMovZfiSwtQVa
RRwVzugUVHKKcCeSO5SAGvPO8d6d7s+qrac1UdcI4NpDfNFdNSmQLPHYZz34zKLBrIMKdAW/1Pf4
tdDNh5O9xfU+XveuibVzhiAYLq3RB/kwvrliOXIsDqEec/8OpfagiJZc3ncgGOVBjQrcEwSPArFJ
y/TEXwz7qXKHcrcSGpcaNS7hS3uXKzLyCdp9xhCcIYYBsqKxXjA08AqtQ8sMcs4jwJ5lOFjuEfIs
hoxrVQ1lWHYjT1Vlo99AQvYHg7e5gftiFm5o5heaqZOpN6vf9rIPIL+9mv2G6Tcf+YBbTO+95d6s
BEzEcvnGBh2iL9aNo7aJgqdOfG79vKvtetuns/5TlBUADwe+hDuHTVFGdWzQD7iuudcJR6GeKD8z
55e0ccGvmguJdbP/ER1CwUwDHWfiN+/HeyFJRvP/AcrU4eUXGsTK0LAl0shiET4TZN08LilosnDN
+U+/8twmILNpB7O34pvGTc56aVGPWEBtkgV+t5H3qEmC1pHQVqvV09OK4dzXN63byQsCXPK8gggh
eB1fm1RkrmFXUYHDYj951cHUZrXjrIG2aohjhSSyn7PtcU2Wd8WPq2NUYyEB+9zEV/zNeYDDkQ+P
lCMOBt3Ymyk1UTEK2rxPIkk0MFQH6ACy1E6VO/fR5uqY8eQUjGCl0sGcIg3rI/eeY9HYzekFh3K3
wZMCXsnF3l11AN0CtzWv3cq989ZUAMA/o1G7+3nwIC/KhnA9q+wjtUrUCPp253JBVqMHw+tB5NXM
PC37NLQNISglMi3Ng6j0r9LFfARdGAQ9ue9dKj9FvSUkjwvisZN1ky140lGOrhxzWQ7u2h70dO2O
1lzxNmeBktbOZJp3NmZU8SpZjGCrtCCvF2IUWnPVaYdNObofY5sFe4NiMSvOe2lz07vVqDgG6OiT
pFU+GIx6u+Nd5IhtFYqCPdu327jsB3rnApEvWE3P8cuqqdCYadblmD2AxX0i3PE1Aa46jhsoZ/zG
Mab7EjaCwmS0WQQ4SocffvebT9J9kK3m7tYtMcOa0KON2f+eGg951VqHXQ8shVjjNa721HBTaDoN
pbg1f6fZdldK43uV20DU3n2dEOr2F7Zc0c6PA1GEo9nEfsxgw263+jXT1KNd7610b1ze0jLFf63W
PYl8jc9z/GOIwe9kdWo98Q5qAixpDpLdMm/yTLjB4CJ7VY6FobS2Ls4zA5N9F628DXAw6j50cH7t
pXNqmjmq7eRZzDX4aYffZSHtRlltHdoyA6jAVWnHzGV0LmFzIJgJSXTVN1DqS0fKKTXzUBsnK5ht
/p3a7KBw1uLs2tVE3YYImiRDgIdZC9Y8aoUt9hSj1b6pG5I3sfs5NADTDCZHZ8+ozagBhshMDzNY
i2/mys4aZNdqRpTYVLDJfg2F56ZEYZrhoWsF+N5yOlcTPyFHuXqEpTwhQ72dR71077UbZLZj24ni
bK8GJVMzMQ2d74FtMTGV8ry0FyJJpTO93dZDkVt/dApFJes319F+PFnuScC1HEXNp6G67tQP9S25
7PUMG+YKZ8aX7Jxpn+veXZ8MFaGo7tOdHLUzbDHul2l9GoVWhM0E43PDUjhN26nLtENdkQaqkuSu
AzkeUZXcG57+AQEdrbqF5hTPHTdhftMSylAloyuJRxG76EWjEetpowR3c2M4egvTynZKIAqRIJf2
96VdnPrmjOLnrvV8b8sKCvE20dEYsXbQjfVaa8eBt9L67moNCrxBDRSbd8a4yXNeZjKcM5Y0ZPNM
SWQa7xWPuU/Um+T0JTFRuRB9DI9TeOKbLQ/kxOQVamMI/RIP+czXDhto55ad7k9zcQf049B4/XDJ
neCeN5aN6O323PMYJUp3aHz1FxINZQinFZ30YuylaWbWXnnRJgPTg0Wgkjko1q47dGX80Yse5V0x
3RDqC2uVs9NasPBzrWj/0i0sLJOKoOTPUTGPve3BnpitvaG2NExEBHNEBVOd/6ZIRm5+tlRxpWRH
ZG7BSzqqWvmmK6LcsRpG5xdmvuzCdIW62ffzaaKSO61vSV6lgOlISZdyeZ30+SQJlpUce72NgOR5
Pq8oOMAS2Ck8PKsxkt1QNbeVI6tjbI1nIXW+Cn7qYpri3WRmI4Kk08Phki8NT3I2DzNvktYF7V/Z
YyQ939yIb9gJDKLJQTDgoJgQ1JAPOMXH9tZa9PS4xGJnmc4DSv9rBtRopHPftf3khs0ynnQC4xbN
ZJkae+EuWoAcfHLcWeJLdP+wo0LjJik3f6t5EtryW0uYe7uiy+GzjrBPeND70j1gpDpzcz8nkgpB
caOqfkCEw1zoz/OaBgU/nNbN7MAdRRfmvLJRg3XG7zTcsUxEoPKk+a7JgV/8GBeOtDneQrYrGKsg
hSx7IeY0tDSAGVRAC9ddfibHf0u0wvbdTH/rq+mpx+gQGCl+XW9yfsGgcwmUTheVTvqmxSIgg6nv
HLGc5jK5W2tu6UtMpoarN3VLYCsDkCSWkHLND+2sWzzS5xIc+9lr5EdRPQzeT+0wExygyA0MXvWM
TqMdN+hTzfadD2VzLF3LDkGdpP7EJJmmXx0n/dlT1vfgWr8VB7u5QQns9eLXLlZIE/hZtHSqgoHS
iNMAQzt4SrfVd/Wstp3XX2IFyy5eHZDXo/fEj3vzHVi9zG/IUaBBX9tmtkQo/KOPH0WGBvAoVy6H
pk0e5mWfe2K8NrsLcF77Xm3j3dLcJ+IPq2/0EDxm9B4mZTEs1GTXVuOfVa8+PROAFa9SPhq82e1H
Key7xsizvZuEwBbumlYL21TbQX88r5PLF8R4AqTfL500QbkxwcAaZ56/rVVkT+0j7+XvyNCI9KxS
5A7HXV01m59Ipwrwmf0MuvNnJr/IforXsucTVqsFVi/Z4ZvpdnBFL0HjZW8RWdrNW/xrxOufoco/
unkKQXQ+1WIgrZuZROXTI3ViCwOiJ9+XUy1pgDSTJDYiIIUt32tB7jKapvI2XctDmXEEZ85AJayR
zDPhrpKnUiWW+bjOniEd1YycNEARVfmiUjZkLLP6dhJ4Z5uN2O8MH9ZgEaE2O9acTEW4JmJH9qfw
0Qm1KNeuuslxrtDDGiRHftV4Vlr3Afj0Lhnraw8/XZBD/g/MUcI6jYdgqHlpSoyMu8L+U9Zuu6us
6crWnTvV6M31WnMmJJ7Z74B9qdK+7czvcm2fFg03CJ5auCCrfbW2K9tIBoSWhD0yHAl1ZQDbSaen
IdKr7dSXdEVWwtwosffriv5ilwwLkz4/zjO7N0y39ze3e9pKosZFoepd1ZZ3pSOZ+zQ/ZQ/C2IHd
EMwiuW1Hc4NwYlww/RObIbrSr45pRjCV0VbQaRr2XU0PMzD3U2KVOzLaxyVpwgVEgRMbQa6XL5PN
0FCbtk8RY0+vLOMKPQpDeYF8L719I5RJ1ladVj1uT4XQyqhN8rMU3XgaZ9Kj9VZFjRw/Urtf9xKy
sF9fGO/SKmiBzfhrS+O7ad3bWzs99tVlS8hiV+gJDVPfgrgOWSiLfCmVUmxAY7sEvk27oSVIfheu
/6wqT7LIHtIBps8CkxkHvHawcTyk3PlhWmScQApJydT7h26J72JjiiOpkJ060fxa3Nb7/ItAyXZC
9mtGK9SLKQ4Lg2CS2TXA8zmmas27rTZ15ZXTu4Q6CWZecuZKY+/UT3k3biePw17W9XWRn52xvjja
oDgL3XrbFswtM/CBgMsULtg8/44A6bbaAZrlIvBNjzV6a4iuQ9DttYoZm7RF5tsdFGHJgLsZ3Qcv
7vY2gNy7izbk94slMG8vewPU23VRc/nM+iBDTdlBuhBhXs2Nl4bXrRUu1upy9cJ66SIOOnK4nlZC
skueSg2+BxJ8csKg8Yi7BtWSCj12sziMM5A+eMrZcZSbZPtA8mXza2q1YTO25Q4JXAXvdP2AmWQz
//VcGUMBXxNXo69bmDTKCiEA1LdROvlV3ZH+rMEQu8haQWNhIWvc5jx56XJL4hl43mgLf07bmnGb
Tno1h/1hWFKFIm71oMR672/mVB9G9tJE6iIQmvYcYaXPdlUxlnjbo6GNy10LH2nnLRrgVTJKIh4e
tjZ9whd1NjtAwlmt2YGRNCScWxhzMCsMS7E7I5kv5Oh+P8wFpU7Svrhx96dKnVfgv3ALZ3YZpPTo
xEQPjBJITCLem5nNy65smG+k7VwS79R3ZfcwkbU0asnmNAC5aH/pu4Og5ptqe8iMns7xUuy4t9Qq
GQWdvUtn48MxkKq2mug/lUMoN9x5SaW2oEqtt6K7p8OF+2EVT/ICRGwod4BvcV3K32Xx2sBM3LfJ
iB/XgeBAqS0YHkmhNrELnFBGbbvgfphcKk59t3n44Y1rJoTm7bYQ/4C97wsYJOdqEDcxomg7GiBt
cvlbYOzVOw40xyUWpNva64Z1JBZGDLo/zQ5V/wZ0/MMe6s92Zf2N6vpQ19R7N3k706vy3TJjbWFJ
xkh3SHCpdn6akZF92yti+Xo6Qwl9lu1GfTbd0LY3SB3pCcWzCloxl7gKcYlu2wCAuRuijfuYpD0D
V0tH2Z7ntgxKyIWrzcmjDBc7I2i90q4DXHMseirLh2Ep1TlR7kPRyD6cJ0oVTCmcNQtfm73pfJzt
o5GYJ6PFvDbKK6uDLOY1JzzVJEN4YGcXQo8FisLB/QTsoOtd+ahLYP/TZZ9Nj3pUJJ4T8tkif+Vm
AIxx/kJAm+wyktwZcZl3V8pOGddrPVpAnRd7OUvC6x1/RMLd53Kk1dtHvkBhiFcoLl1rwnabXhyd
SJpal4yLg1feSgCvNjmKkq5B/6JZ3G5VC7GsnfeQPl+GnG1fmRyKB1Ekz0Pdfy2/eip3fVsmBz17
bj2ruqolIKrNaBN6ZVB0KwciPKDhvvecdCd01XJ5jWdvYo3OaGWMWKuJUFu+q5xZe12z5Zwso4js
5IKn0dI0sAZ7vm57TjYLl28s5uogcQhGhWKjCwsLBByoaXmrsKTZWfbZ1NqBAO4Py+JQwOD74TfS
8G52H1VjhEhf1YUUsctUe2hJd+47IwbQeWPQfcKXHtR9XM0NudUYSmEyBhbxdtYVxi4eSxBOPTIW
Jr6tOxCheukVrk3RXYOGOQIu+Cm8JaYx47mavRivQ2/odC4DMFNPZUeZ38Twt5hfzc6phncWLFkR
lWkXI9OX9nGoK3ynn1Jf7Nt2zpCAPpcGOrnjGl8itzi6gNkauVcxNrKmoIAOEvQ96NncASUxAzCl
w8Le67fGZYZkrL9oN5oPqOsU04oHZo4urOvdGhCusnAUTs7OMbUD4kl3PeHAKlNkPknhYK0phKek
f7Gb/k/RsntkgmHgixyBpXOzDTAJdUqxtDdtzJm7OMULVJdHS9XiKHIkRqwnPX6iVjK1uW9tdQt6
6anndQTchfeIqQMhONZJ3tp6ve5a06AEG83nojz0SsUhVmeD2JPk4+IOZstRGnpt/K40lHhN4Zto
VAXBmXlSzcu0UKVlxuAPuv2dXd5gK7dmTj0w0S4MmqnqMPfKYzrF4KxgZJnVCrN72V4tSYiz+y2s
9iHFLlhXFcZACprAKOTX3H7nF+FPUxzLWRFKvX6QykHvr290PLKdeWU25UO7VD8K/E49Nsx/pvjd
aCD2ZJLRJysL8c3MeFet9mnyytnPtmlk+aF75Y6oJ16iXga8Rp2sr513GhATkG3s/kwGqgKN8gpt
vxN/OqehWI93urccPWc9Sqc4jOklpNvbf6wqyix8mCPbCSgO4AF+ZpP9xiO9rmAgzR55SbDBxJii
TDWfseuNYd+4YBQiGwYo7/vNBGECQ3/I6r2bBmMmPq/5t9wWwd1+t2z13eCQx2rhj0H2LI6ulhg3
s6RdZjozFIpoMjtvDoXotTuWiNFZutiotcvuIdcTnEbt9iLj08IKHAbION9SyAX+0urrKcHqrlig
sgHMOI0x4hpS5fXEF7onFXpkgHhcK5le2+7wrns9YBZajGFegcU4qReOzIbo7LMGp7kKE3vufbtJ
hoPyYsr4QSCNXIIi6GXnvnfr81AkRMfGmIi81TonSzVtKAccxA7Ms5OTOw3OcRtDbddpqF8A75pP
dsFtu45VgLlMI93Z7BsBuIWMbkb7iSznF2Yx7HXb4cFnf0RT2NeUq8ShcwuqbuRlFESpgA6fuMWp
X5fbtbSA8VMb69Tix86b7mZHvbOXIh2d3Aevxy7NdqECsngxBnFQGyOVUpDfHZssuFhsKGrsIjTF
zKA+ucF3HcEcgRFN/iNgSq92vU7r2VfNDRFWuKtAoVFA5XRayfJQKlBtoR8AvoYnT4Kcx9t5aIya
vLsxGlGSMPT28vGUW+OznsYniikdfmZdBAOoyjDul0OlJLHopGRnyZIWgVqnM8YHSO0979PK1XCm
GGwI19cEYHQ2EM484UXL/DNOY4lF23yGpcrkAFIxBWwSEo3iTIE3kmFIvEpMxXyhwI6qM3TtZnjb
jYvXh76aLqaBXzlvLH9ImuTGmzj1F1PbNW71mEG+9HuHHr/tDfZKOW4cZkL/WkTdRFbNjJSxvTzw
UBysUuPKg68Vs7HlBIXUpso+2Gtl7C7mAgmv+0JsiP1h6l7KVT6m2fi0aXICupN+Za8sPmHKagFa
WJdlCBOdnrssvmx4O5EEAet7qfkOkfG4cU7FOiYMMxjaE7YI59vQfotGd0G/ZCsv+bcpsI0TF2QG
tH1Mg5tE0nKI0Lf7dEoY6aQsCTCaUBRK3NvLuLeg6ITmmGs8DaBEsqT7cHLKwanEiuyp+Xutfpuu
+HHK5RkGILZthckz/mypL7aCUaMDgylQU76j3OyBlAwPeswP+rI76MgM6KVy2k+xVdUJi+2PA8qy
mQR0islcw1SzNr4fvhvdap5jUyFf56iwWfeKLEOXayUvvV6/FEI+aYXkCCkMwPugeGVPhgZEIR5F
lCd84zI5suuTC713Q8CLFXGYkc+M6ys2rC+WOZyKwvnx7M2OitEOtXRwD6xwRfoZUBhtDc8+t9HK
z62Gu6MLoFR0LaFXXJzNi60fNqEzbN2KXU4axdcQO9kHgUSpQLTLzXkShT2xBUvmkcHu2hVDH8nY
IrLThblIh1291gaatpyoBOPyThDdrRNm/x2+s6aJj5TN7oEf+oeyeEW1HHJ85jEWtRnCz0MedBVe
Bcv8nhnpn/KKXUDL+qt53VeDYkuikcpXJbpxPc+ihGz9UzXmRwcPG90EzdWz8QOijFmX/UNu+zXV
8T1C0bUWFxB52gGtjsF/GyOqmdNELiTIjTI7SD1hQOfFu4Qmyeepgjrm5N9z1S6Qj7I/iSx15rA1
rGc791O9Lq/++h/qrvJqUOwyXYRuIyXhFJVTP8DOTH/MlPkNy2nIU8X2Apl9+jBFQtqeOELmmaGZ
kZc3IdZAXSESMPEf2oqRHywMFlqNTGXB5+gRc7IxmjfGNVthHuOPjGL5iv1SjMzjT6oZf3VVjFFV
fOoT3PAufiQgDN+1X6hMkpvW4n3FpD6L4iUfTc6PdXrvHLnbFPqSWl8mWU1B6c6PtWnn9wMfON3P
3Qjn+WFum5u4yuqdXXbajj1xD7ZquHNMQj7lymlsyeTLdcRE59yD2qdeCqGnFGE3bypcJoaYUw3H
Qily8DO/qUACaAonu2PDR+IrkWHHsuF/Zy6Wh74rzqZWvOIqyk9LN0xR62wM5yXNGJsr4NnBDA3X
ns0Hem9lsDApJ0V5P24bYqdjfc8Tuz/nitUr4wxukUNYsQuFML/PbJ+DDqxeT2KZQ56fmppoh5z1
FagbL8dWJAdnDczMWti7Ag0R4vorQD4uE1t/LC0CDSY11rEbED6E2uWihoDIPCmoTKfy2YViIp8k
h88SuPxtX71qyz2eUGQRvQ/Tav2Owf8G5QWvalC7TF31J1+1m07rrnW2DUTKgFbHYOZOwQ4MElnT
UzNznS6ecMjkATCTW17y8qMv2DDhNvGuLfV7mK6geS09qnpNkTBAi+EZ5Y3WZ7DHU/KZZ70W2OZD
V8F/EHY2IEyrOtoA8Qdx2R/Y6KFexWWUX8iWqV8ClcFYivPagW9duzva09+uSbM9qQWAc+TPKHM0
k/MhfXWH0dzNNaSJhY0uWR6PkYlZS+b7EbglttjpRYFrC+GqM/iYli9wqDisZPmBB46o+NY8j8tN
Zaz9fQEgZj/Zuk4VVH9O46rTWK6fG2jZqzxeLYDILa7YsO206ZSxkowhOILxJbVT4oTGJ6/mD0Yq
xW4aSa3W7DI0uVN1c2HjXcvINGWJCdsvq0Pe2kRZRv1lWt2fpR/tk2F5ZjQT9/L43kgVhxeCc2CT
LxF9nl4PzfZuV+QUJ5z0JzVr7aGpMy1U6sm+KMhZfaVhHAEntTKeGjlBiq5mVNoFydBw0PVMy2Jk
Bha5BKV3SR1mHzRpCLziI0+yGGeGM+201e/IYQXo+LeDR+85KvErTONaK0dcRn15BemOHk3oZ5Xd
2HlJ1AhRKPS6MuyM8X7wFJ9vuR6mGNosbsQh+JdGVN02eoyXxg5bjmZ73zXDTmuaHxnv4nNyWMTp
7kEzoN7NbCm09F0nraecFazkYlDPFQ/7chmgFv07nATP/5dJ5kT3HfSgxMHFsZS0wfSzPOYZ+Q5t
D+aC6Z+evE9IOGJmqAQ0/GvQ88fKBUviwm1mpfnFU1OdZJlg1KFDnJiq+7kLBh0D1QXcfm/CCTwV
9btegGr7X7fwX5bg/84tTBT9vyAB/FwWu1b/iAIw+Q1/9wk7f7N1tqp7jnkx4V5iMX93CZt/E7ZN
aeHppqsbAsnv313CwvibgJmHqZhXWdelyx82NMSc/u//sT1cxzC+pIUcaDt4w/8nLuFLhPkfMvC6
7kkHRognmCE6ljT/iQOg27CYuopOLr7IS1XKkrVBRHNfPsVWc/Jy+1GUoqcGF8d/+Pnc/f2v+EcC
gcV38B//ZoeoD6EhBvXin/7mrEmaOXd5E7KZTdT2VjzlrAeiE9kb2y9nMn3YeCVAb+aN/RLP1itO
g0+sirdLQlngnaoTw3hyw4Y6eda/sncey5Er7XZ9IvwBb6aFsix6z54gmuzT8EAikQmTT6+F/yqk
qxshKTTX5Az6tCGLQOZn9l57foy8+eE6PsYa0tt4T1z92R/mS65P+Zb/4Y0F0rW4e1za7uv//I1Q
Av3XD9GhAITW4HHzQG/wgs23/p9AAnrNs9DOMnTWjEEQDlTHbonaVIfmo5okZiudfE8dSb1jNAHX
bM1lDDsLQKP3xdDpe3bjnb8QxBea3k2ZkuTh2cvqz2oqwKVGy99JwZtlWOzw99aEfcEStQwlmCfi
c8HxmzIO+Z1nRb0fW+fge82V5vyfPPH4hQUfImtvFoO45TwMgUeCUrzdonAnrTh/pwSYcIHuKs5/
zx0lYShrlhDYYa1oesu6v95n0D3NdvcDl2JXFjJBTRrYxKYyaql9vmCldJb6EpB4u+1tk7/s8djb
FtaVjLvHPrSuLPur99KT9YNf6Qc9fhMp4qbgzBFRj+wOYM/kO5hwscZsMUto+iL5y+t2GZrNtEnC
NyOy5COZJAPYoEJzCOXr2UdE1Y5tt88EGz2WRjejDdJ8nJo7RIYpIk/06cJGs0utmLckKNTtTEAK
/kt2Jt5OgdFNbZVvj312NoryylT4Z0o5z/ceFE2KMxw+KM+YM9JauV15bLgGkQ36J23iHCPRZOgQ
tgxZeQlqPdLjlLjmc+ucsN67z926Ta0SWR3XoUkDZJk5FcFuqJggUD8D+THZsVmJgy2IFBpC/Oh9
1Xyumn2zQMmbBgRpka0Ibrb8ZueEkdjLX7D4boZjbFxR7D7WBU39GI0XielFtpTXAULQPC/uUZGd
rN7GN4xCrk/YAsrQfim1ErtITvHFgHlaj0dvmcHFtlaWmliyGi1QYEkWQKBz6rRaBDSeTJx9uyX3
CVL1YU2Co+0rBgYOi3iszuhbx9m8EpyCiymun5KmJ+Qy/67r+GvNrV9ZYKf25ItDUGFoW8GSieCv
mPt4H5BLtZ/A8PWyf/LleBNE4mQt+mxTmdx7HmLCpDN8Aaphsr1cdMCe3vcK9qn5TeuVDD+yvTYA
fbNweBFt7KCOD6hSo/Uv1MhDtDiMwWyK5uihyfrPxYSoB5dL2O5JfeIuzbc91hQh4tJ2uHeW67pp
NzqhEG4tpj5XKAMYW4d3K2F7u2jtc3Tb6GKN795kq7md6D5ZvJQO0w/qBG+dziD9j6pbpseFJS0l
aBw4N7HUXzUyy0M+LsturdBCsA7bFme/AxJmUl8zL21boOlJQw6w/Zkrqt6uc7Anjxe/n9yrrOs7
YiAotbz+s3eihyUKR7qmGIlBwjMFOqXZ1Uvw09W6S8lEA4kbdV/MQfYwaw0WNMo62TKffUlaXKKr
sud9FQ+3dAeSxRohI9xQKSMCJp8jhIh56yOxiuOaNPOJcfRLj5xhqvvhUOkEwDyDco8swl3FAIGm
FenX9nbU0Pi3VnrCfT8fo2s/hbeeh3LASXhgbbBUO73laPfRvWbekIZr9wJSjUD17K8hFAq+tPOn
EdQtpNYmu6kI0KWUku3/JE/etsbFPGGxLWFPxKbwaLK22tO1jmkldqJ1ORUJaUBI0SKaz9CWkPdr
eTnVaycFS+H5cavwInt9AQHmXeS0MqPBMmpCxj3A4g/OWqd2jDobxcjr3LNwCoVH8ZCp/cjkzk/i
7xoXHGmLTvjBPDNa/vSN/UtYUc7rh1Wraom48Ef9MObi2wNxmknHI41ubUiiyCi9w0ym/o3fMAlW
3ZaVzhinsJ6Ccvq2YuM+h2H8Gy0jeV3ZG8jWgfComFQYi3ZBSNwBoXiTFrNftEEPVgeSf2ZhoMLl
iT1WtW8/WTOZfUwu7C53MaIPfFRCMKXMWFSnDSkd0DTqz9no6irxyDOCeqrX/iOIehcmduycku6y
9lepgP1ZhX8d3lgisaoFhuYk77Ah+dmu/e+lFNwcQg5w2fpdy79zq32B/7iNJTJmxppO/CY0Bp2Q
od0+LMLfleO864a8imxbJzjLgDMYAKYwLAcYh2OGD9QRrftzxxAeoj3rXQa8CELWc9Nn7D7Elwzj
/Sh661ZeO5NlR6cAvwGY4i2qhr+j1zwMZKGZnIzOKCuoE/z2eejbC7T8L5LsvDNjguBUl/FeY1g8
1rH1dy6Tz4pTgwg589IRxnZpSec7JRlBRKE1DunI6hJSGTQP3sPYZD20QiyZlHVs2fVX4kRf2o6t
NC4iOlkaH61knKo6RKw54B4Al5FC0U3bfvpFgCLj9KV4cslcOJm4vF0zNyIfJ2RGOt/I9s4qIjuV
wPaZbpUfaKi2k4A9o5gz8ku2bEGcIFNLcNSMcNyW7RHNxIIS3fsuEapXfX6VmwIX6gVyG65KIqNg
DTfTpauLvT+6JfPwKkZ164sUJAAn7BydcomYAZ3QY8VP0B/i8Am4Y7sLtR/vFCTpPWFIYDd9xn/r
SCoDgTs3Poj5nUaHwD56bQ5e/xgsyMJKxwGQGg4TkvTsOY4wmRVJuSeJNk6zOPoclwibdUyj2HbX
CUtBMr1Tr/G9sAIK/ILHhc7MnZvkaNAZtfF0z7A2vww9IwHVIndve3y2HCRq/anR9V8ayX3P3XaP
A3ZlVqOrnZxpzfriosvgk7XKb6e67SdbYfoafzH9epQL50odFfeIVbKUDEhEi5X7k5eivuEzx32M
pH70dHbvttWthezKxXFOEBDjJoYGfy1kLKxKIYQjC8sP88xlEc+QwCdIm+lYFepuyk+ue9LrfD/E
Wr4whH1jJItp2dkKF7cezmRsLFBa/OXUNdFDGAhq3GIFV8xCKGaO5iF7yOL81fWSF0sKJFOFeBd9
1DCcwn1bqPdIx8EmuPueUY5u8Bu3Cx6Yk6fzgho3WrJDzvhU54WTFhiZsaB1v2ACQFQgBTWdZ3p2
ZLj9nvXo84BSnnWeOMi6zNLKQjba8lrC3t8ZJLM16YB+Q5RyyXEf40BHFXcQy9qdCFQjYF69u3F2
KsaFNEr7fQrcB50s7FpjbHd9NDzK0qOUMXF8qLiwKF08ph/YzOQq8mvEDXkaQ+4x23sp+9hcxy6b
Tixm3kYPqfa4jOcEVjXEnaI+21l8wa+8LkIfs5koP7RswBCLmJNFELN4nHT9ucx1+CJBL1oUPkFg
zUeBEvfFdyKoJjCT7jhJXli1cSA7WY7xd74EygqPFNsfED/0URrFveAMr4XvirMWS3UXEjK9XzNT
XN3kTx8n3j5K9LIzLIIId/b1jb1o7yD5anYAvA1CoIRGxB5nqEfxMYmZs0U4vXaLx24TL+Qft5zb
tzX7O7LLg3c4kVWCQOxMhTpZJr9bh0DfGCzmlgq7vS/zCszyeJkV0c6vVLzOK9f1xSWc/uQChL01
Te0jQzWv2vesjygMDyhwx0/fb4GAVfBc11DLMx8ZMocah3ZErVdUGa1UwCwIPBFrxXjXWM17kRCN
JCBS2cuHKqrkvjQKmjT/GiE530RkY9NDRlKxdj13npGHHNPIl9eKf+phUo9NnQxXqw7vrNp94r4z
nwNK9x7pBvvVrjpMCYBJyCdhGir3nuXKcloWv7k6ybrNP4rxgJj63GXLzHIO2x15gdR9PYm69vDb
nr2VDk/Hl6b3qIG8+cVZojtoLOsxDyTjP4SBqcccL7P6kH4MAJMFMJ6rCQc1qRlkx5P2mYXuOS+9
F6NHcxfomQxq9xeejiPrUkTkNjpZRu1M12nBz4OFYgq/U3LwIQhYBtRRrt2fdUaLJqoc+2gdf3o+
p5MYsIXSFDy0fXGlyWus/K5V1WeQETzXMSt3PXZ/hW2DHLco6v79H+JX5uMcIIvPGMKms43orrb7
kwLLNA/B0Sff7C5cvnw1rocox5tWlmegZG+Emrho6lV8DcKypgkxJzJ1P20aB3IHyFM1xnplP+Ye
pY+wL1kTYrRY1WucrdiU2qfVISowz5chdfh3ellzzVXcBbNNmRRvrIa6hxkV2NnbglHsee0lCgw0
+hNhI1BWL5F1m3eNuTJh/2HaFm8WH3gEU6P/Dd7hlIdcNfXTQ8kU10pYKcohoaYzZcI4UCY3uYk+
SYHsjgKB5Z4V/sciyoeWFiC1qTEXRrmVDtorQY2gEijyOhMf3QqNSkX+3gHm5wmv7UDjiGduhjID
we+xl4W7c0p0xtoVVx9dUirGkiQV23zprPjLUJt1/lz+Qx9HnhL5Nvg0x+TQTAvQVlbM0Am38OkZ
IWGLIaghHyv1fHFfNZHYryqbGJViCxkAIVzrGMCDZZPFVGhefabPHsmf4lojyfq0lwK4kjU5R8bL
8gIL1xBKWLeXUrKQ1ts+xA+1ula6AlZrZJgO7gb96DQFNUCA+20vn3Mah/xIdYjjZrDZVtWTFx0m
OhOpYOY66+amyvttVfAxJt6jyzu5c6biccrL6ggILa1tTAAtEgvII/LeArbrDQwtWUAAKPfjCPTD
mh0mP/lw1vIHCVF9xvhwNAjAdaXEZfgZxMCFba32hWuQVxhBssnUo0UoxDlu2ys9MdqHOqcyR1uA
GBx8mBMeBlKlbJtzs5uwISHnyAhX7Rr1U/ODd3VBxTe9ev4YPVDilaGrr9B9ZMqqJU0aVqtolR9D
xtoqIY9zCgad+rHjvtTThYxjAkVQ+87MRcGtITgoPgOltpLNuYVGfJ5VYZ9aDSZuiP54rsNmrKXy
AIw07CSxBwdf2Df5hNF5ikjtK3C9kwK9YZDs5tjjsD2FZFY52245KEWChVGwKKvCFIutOHH/QCBr
m2vbVDZrOiqGshQsMzv91Z6KkItoirsXhysrHIrHeplfpmJGl8ydXcjoRkShfQf7lw+q3XsekG8X
tB5V9mc8EbrrDYY2Kx58tjQMvHkYdiJv8bnC4Oyizrozs971FhmwYnO6lYjPzw7JPYbsW+jFe8VB
esZ/9U+OahIABr2NHLyURCF3F8OfOCHY5RMS8qwjSkkKaHmOVUdX2D3UJCHsSVBhHODcZSM5dL37
MjiEafVu9TfIrFfWHDSj2zsXJCxJ+FFMt+WF7Gmg4mEenUrUezfDUN3LQY4PrQrONjso2mdScrUz
5W9F40FJHlBTwcsi0j6X4WnJlPs8YWsvhj64DqF1HGbhP1f4fy5Bazm0GSibZaNf+3IiDZO9NL9H
osZ+jAGbX/iwACW1CJkhFY9kcPKbiHVhjGbpCpsigp9iEu392I2nyXGtexa1MLdmdulTq4/CglsX
xcljnbfjPiNU74Ch9jWSSXLVKgLt0vFqkTh0gYp98nP5rsulffyP/2T+uxI9oBB/Z7sWmj3Pj89l
7QF4m+MH44JHATUyoVvZMmRtTISej2Z8Gv6Za/818UEjOkkwkmQ8PFdw9ln51ujy4+U1QcLT6/Xg
sr4+4He7o3zxDrHVfwoca7ugXXw20tj+l15BxNa3aHJovH0Ct0f3K5zVXVDUdpqEJAAYh2u8JhR1
q3f6KwMRd1fhgUqtaM8KRd7Dk+z2qFbZwzwqGf7tdfEWLJCHZajLfaeQRhvvUZvBnGRuP8NprQS6
V3yrf2pWRWk7nGyPsCObmR6+XBxv1tLus3E9d7mp99KniMm2SuJ3lKFe3t7wbkvDXMOa1qKht1TQ
IlYSM2hYDTpd3z7GoygPwOJBIKKPdCzHO/nJrNI8FNGuLdDZMSdsWqZ/flNm17Ln7pr6yKGKLtGK
oxsBGwz9zu8WzgmSvNgVwybHwtzQvvoCtsyYrV+il7gxW/wHEWbCnb1+83+IiZxHFI9DccALAoi2
5xUpW/1trZQJaCUHNo2vbolWYekClwVyDbhq9JxDSLAim80gOJBx3KzLb+b8vHjUJkIW9REp/XMw
DT++g6FTAezBXh1e5Dr8jJS+0hXTFZXdGT6kC7RhHg4EqOM26M6epHOLEKXhqN8iAgAwjIH7pxO/
O/7Z+yhEHwRNaOZzxTFfG5ovZh6PgJ9uGHDaRwTiHodzrliYDfPYH67Oovp9ySTJtcPDonmNfR4e
ZITWsSqZPXiO/VvqBHtOHXL4Z8+m6ZhygYgCs+OjqtIPiQd3EOUM/5YuHwuz3gVVM/KUrcHJraL9
iKA4DFrvPV6Sv3EyfXepZ4VflQczngHyr3lxvN0siB8oYC7uXeY5qLbA5IMOktuHLBFqImaB9iYm
/dQzgEOa5N9gHIFVVMXxHQbEs1gGH5I9E0mCF8p9w/gdXRO9AtzUs/K6yzzWSNcEd0YYwiUMWbd5
dtXzcLnXeUAiD/6PJiZ6INoLTnnr7UMMQaM/DLdxGFLTa+tm6d/WomABZ/igmcPvhxjvGNw5fpLW
M4JiyH+I4UN0S0yUVXXChHJSxte3Bd7HqkJKJIbhUpXTkvakRZSsSNJo3s2mHA8E87U9vd8yDvIY
lvOpXW5NEDOQITuwzMsnbbfPpBJMO/rOG0gZ0zUUJ7Us3/PsTbhs17sJlhwAg3Y9e75zZpWNUAdn
RxFwgJFw7ndgnihs8YN7eGJIfGSwwteLPNXQlOSvGrGtBTlg4VRIquUhyuc8jUs0Ao0h+640BRZE
750NJ+UIZtO6eKujvD/YdXQ/kEiHaOVYtcFtj+6iSMZT5RbdSY7hh2jBl/ojJaU3ZKCkbz1k0pst
ikkvWIn6bq7lYUbaeen78rNpHOywi8WL7bXkrZJjpdd+73DoVMNDpGBhlqNPPmL95Idxg1xgubck
2TEq+HEGfV9VaAgVKI8uOoyExZZ5Swnr63NWmztRrNZd3/1xVYDpPUB3ihb4RtpwnhsrWna1Q//v
CZcGqtBpYHpOELcBvMgIOl1zOBdUjJECb9DyUc3jmB/LTP9opz3FlsspkCRHcPSoXyMfTEA4Pc4G
pgW+kAhfGV5K5nV7tPwVumfGQzW5fYxd8WmHA5uAqYlaflYK+FoLaQpTIYvvAN8gL4aK7zvP+ykV
NEArm0dGMflOBiG64tH0O5TZZt+HoZNGCG+Yx4clfjaKQXilDm6ZXR92qOKTUKTw1sKUUe9xyjQ+
HJ+EOFpA5JOUuyXAwY7fzWsNB2PqzTlcFNG1FIJYMu9Eh+y779vvkuyQIxfdR9KDnsnQ3x468jbS
acI5lXfonAW+e6fmx5PY34FGd4WcOTf37RCfawMS1S75WPGhPUsPeV3CzST9D5tUPkYBI6dARzY8
yUzk9CFxsIld6nOuhpiEkXTy44tjaFCRTu8CeCq7xQexNTBNj3zd7YFvv0TRekBXw3E3ls+rQVLF
go+jsTXewfb7c8Q4oEuw4/Q8yynmTsgJOSnw4PcpIvnx9U3K7tYhlvYMSYFscihkXCLwPyvHwcWC
dww/48Mq5D1uBALaffMVui3ksORd4rwWIVQDJ6I5cBPUCjkJ4nkwfSSz866R+7HzCXDhy4eR1qxT
6mOtWSSuhI+kwrCtyZdXRkjnUMOgZMmREiYp0xb5Sd1Mbore7yUM+rdaBxAgvD9x4RDYvhYzgVn2
IzwBTrRRz/gK3h3TrjcLis0EOTsRl2kQwFxQBW0ykeQpA04yGSz5y4nAU5I1jCSrBTA7dtSY/oQk
KFqduzjNj3ROM0k7JZwL2CWmVZ9GOARq2sSDmGA+kxPylYEgudX8ArYhbL/03CKzht3gqsd+gXEE
wAfJm1t9S1V2eyfykr3PiHh175DwrTdeNV8MOgoMOGPAs8R8MyRPAkaTtcXLpAV/0U2Z4fkm4R24
zcNcUZeLOgpPQTR/IxaZwK2hNPJhTnVBDj9qLd6s2ik2TDdAjr9SOMkDMu4zWV6U8CSSWPXEuqV3
mdPWSEYi+7WuOBV9BuGtheIfGulRx8tDrtiLZJmWAON8gbuMF8wjvXZXMrfbabGJt0bmQ7y3rLeg
sTj44IcNFdHjQlLMebheSFfERSWqd3LZ7oUBaSDq/NMaRPIQEaxLm8N6Ma+qOxSHzYGRNZWP7R7C
YnmtVvFcSXKzyqh/7sriuUQ8gobb2ieVeSXiztmVNZISir3vDE04OFWaB6d/6yvwyh4fOujL+W8X
Ro+EL/EuAjUAVxM+zzkNSJGFxAHDiKUWKU/zRpG0B/MkVu+QJbQbSx+qi9lSicf+FpWYlc7s35DO
iPoIo4BAEqAkJbjZgw/c+maluqhyXphCgVuU0vt2h+FtdrbZQldiCwoXHqg2xHou9kuS3Zi18s4s
Fh4L0MR1jhRxxj6AyaaZ96OeoDsk/WVS5dVGcW33zYZ0zEuETbeiBUDhRYzjZgBRZo3xR4sroIwA
AzRzTKlIsSdGi4FWHZlDgH2urWGn9hZCwS7D1Key1BmD4hRGy2Myd29J3RU7K/OWQwaVyq7io2rq
ggL73C7rM6s8nS6xfoJLO4IEfwvi8NvuqTXCxQF1HlYMQkNMtU1GrKhXxXtxl7WedR48k7HNQdkw
aXuLfO6eeY6/yzj/C5Mt6fkOqsKgEcNsgRZ42a80dBCy+6sYGv9udZv+tEqUvG0g/0SNbHcKUYNW
pMXLuH/GaGrH6tHVE0iCbv6wDbJubEkpdw9IojvZzmhCkxlxWZAxvY6edMOHHxXyT++6GOdgOjXM
Xuo1/BxWDjQZNQeQUJv8k5zupKFmaGs2/E5dvTdmKi4EpQAPl/2lhj9xzFi1H9Gf3zCaZ1LC3U5u
impOOUJRukn22VHgXaIFf0se1dERagCQdush+cRIslkmMhyMxChXIOF57+mo1nRIgMAQ1PQet/of
cAjNodaIDWy1/JLWCj0ViOJKhtMHvAdGNw4lmYXWEuHd/WL7N+HCspVeEYqLhPkmodeihus+nwyc
gIOayOFT6/Ju9yDETSnJSUZHRbLvEXPB2zRiHfJFMB1sGclLkotntagH3Tm/h+3W/rea5P/DGP+v
8io4iP97fdULKrp/uvL3/yqw4o/8dxJj+K/QZ5wdx0QebJomFDj/obFyvH95KKgQWSX0Liiq/ofE
yg//hSQuceyQDtLxyJP/nxKr4F++i04fVZKNBguhxf+LxMoJov8qEAL0aLuOD9gRGiPzA76K/ywQ
ShaKk7ELSrYpTr3PwMJWtsM6b81xU7NTKZoVST+pUOi5yXtdR9BnslLyAUc6bCm1JruWLS4lEP6p
bnyBLbUFJdXXWt1Hc1Hd+sqBZkfSUOlSn8pIn8Ac/6aHPBCi2vDQAlTF5mtOSwmIhlSBQ6kt69xI
qtimXYYd2DOk7dW+y5dtWDIVe10E67UrCUJV/WMLlm0XaQf/A/rHHeG33OGV7TP1LZHWZ/xaiAra
HwXrlCAaLmRNneuO84J+FyRRl+TbHOAhZLe5lhh8S4e3ql+RGjlAMbDs+zccCxUjXfeQDfExEoSQ
IRBFWjl17GEblkeq+50EHoWt7XywZxr3FU7EfFLnsgj+mcXYbgcuSIFE4/5jjwhFpcIMDCkHpQCG
Du/clm55GAyoHRc/5MELMeoQo0SmaAHBQlWXwh1jrOmMatjsF5xguzgHiKW74ZNsqnsDg22nkG2m
etzqYj3cJYkkj0JASOrWlibiQbI8ZkyFPoaMmyI1TnVOoixmOjsjlXKylCaHyW5hgl1tmenoCjbl
fajNQRX4MpcZyxyFKVqykKskQBC/kYEPfU4RNYcBf95jF2QbcNBNHx7CJfhEnnoCKE+ZsTAKRiVF
Zw7JTAyvS1xiSatjVvez9Y8LdddS3T/dXJCRlSkEOPAwXMaVGG8BQQJ7fJV9ckSXB2sy4tt0FN4d
WNiw64Szh9DBOdpP99MYQAFC8TVadBuUyN4e0AEwgs6Kdl3TnvkWGzRbEpWV0izlqJmOwnunPxYw
gRDfrjlf8io/wuUgIElgWPOGtIzBPjulx9VXyUshMTXHbPeQz6Hc6PqT3wTWgRXlV4LAw2HW0i+k
0Fcl9B9HxXdIAVlqKDTimSbTrcw+lZjjm7xaoqtpIHjKSqKy8m2zLxuyOlkdbcjqhPqM8vnNrrO7
xpkSnA3mrlFEXvKY45sTMUR/7uOpiFjRmeC5oyA/trqndwsJkR9xqBlinimF2FCdlip8bl1qEtrn
+jDhxBQ8i1xfjmHC5iU1n9L6SztLf1NgtuHxf7fa+gFmC+v2FnCcWRglbAxoVBoS0Lb7rnLlMFzq
eNqt9ibbYjqrpa1SgpeBsf9auoFHK27fygFPtuFnq3q8yFO42b1Vf3ax46SqGjfEV3NiQzzBZ+kI
I8R3MMDYP7hx90XeDG47s5CpOk6nCZFVagRrgwzddalQaCJbDPbUSsAiQgL6ENYfI9f5kSu4HjdB
BjYSKeKZ+LahobFjb6SsJ4vSn3CH5slTzF+L95c6ZGnr19p1h5ul1isIbsrHcbJuypIt4lBq8PCJ
A1m9dw95AHgti+9JsccSxfR5v7g8jz6WEDTaFVorevGsFsdgQMzVbPkOzg8DLaIdQgkI1NUg6ngH
9Yr/0R3Kw1rx1gZTx7dNhA/jb95vEvhwHMZPEFUlbqqC081BNFiEn35Rdzu2FivkKoaAc33SWT/s
WKKB8eDxHpn09uaSj3HE+8wHU0dtd5gIQ6KKTugKDRosRZ2yRO4FKS+nKy1q0LQ1WoOlgiDgdmkN
6ggtFQruuP2z2IydfUD2p4ElXdwK8tglKhsvNuwbPSaeK9l+9PMeUtItW6HnmJGZ9RTl5Yfq7wKy
a051PP7ADPvsS9qLiIVc1lrXJnDt57xzYgLYzdm09k+VmFd2D5d/H5WirAK+b743H5g+HmB2kbs6
nl4IKAG85SC0FbinkUfaaRd/6ylsTn4IEiVcSxRvH+ymtny64iwKdle4eI4Kw8QY/AqqQ1TZCD8Q
IXO5ld8gCf7kMRBYL8MnpSyaPInb7AYWzx4vz5M2tGw6Am2aRxBdMjh0O3+hTi9N+chE8hSP19rm
k+BNfY3imTx6Bk7JNavHF4UmFtnkfARx/yfhnN4pw8JeykDt2ARs7DWQFj+dKctd4E63lpVxiiX1
CVoEUfIMGvsRK67rMycU4ks3+XRecLVENdghkq4LciTxsJXFBlYDCHIW6uTT+wHGsv9sf4e7tQX+
JXH6zXKx2TuUBZ3eYsqIl/eE3SRjFiSeglZXz0W+lldye+iNE+cxcuSJsSzDdQe7qCsZU6Irfm0J
oOdl33pZhzQMwjTwK7n9aw0FV3WDmxrc+ZYghpKS/ESYNlnYGafWAFp3X6M6pyv27wYVf28jlUfU
1I6ubxrd27yZzUNM17HvixYSX/ZOkXBSUQIJaUZ4WdmoOWe3PJkSPWllrCfeUvhoOHed8QliIsj/
mXc/U7fCgYehJvOLeaXYUxV/WSK89i1SI3JBj3kH/Yu12jnYWn9aBpCTgfficxoghmNimhQFipb4
vg2n/qD39am3MrxEfv+7qZZgP6AR44Sl78/wk6VdmT/kRTUi08zv14bZiMPSdanXF9KdPlvFJq4g
WiFZ2nvHa+g+QkiGKAKaja92Tywfr58uRl66kGVD3RNxvalsiRHHC1NrBSLlioOGkSPb/tFhJlci
/w3XjH+frlz79XQc1vWuExBM6RnDhkk94RppN7l6TzCsYnNACCem66uu4FUtgNl0m2MG1we/YnFU
bTGnQyx4sjwz78Oxx4nX2AEv+0BDG85fyis2ql3Ivd2g3GyBF/thx1SY45gpOeLyKmzbR4JCwp2l
GB3iAatEXDEn0tgVeZnH0vspyEPZLz3TgdyJkemop01m1kfjq9MKxhMRZaagxfo3kUJBu5QBOT0z
ixvioZJdsgjATBVETYTme2gt1d5lAqXipEOECVkv9umLvbq3nlXl7/PSYlyHbOuLZCPHNTlyc2iY
RBkMIT0sgVRTorybNcqh5kETsxy/uayLLI5oWgaQcChvA0hfh+yWiYbD5HVc08xUH7NWzlvXBJx+
cfIrYPCVLltkBMGuM5Zo+QhQHCHoxLhSyBzFwIiXvmKvgE145DiMvMNS18PBVYypkrD+R3jg+uq2
4+F1CZMImT7FFiMTVSqkEZ6Xn8Gh3iD4Jgkw858Q64wIeRyNJtsNUp+JmSvPygc4x3BdUL3v4kJF
aaei5zVLnoMof10Ls9xLJJ2oxFxrX9dQ/fBnkdVZXLy1okwzBJLA6GGGi4h6is/gLaxzhTr6NM46
2QVlAHIDXuUOk/KZP6l3PpoAxonLW9Roc5Gb+dZfblprNIcNYIaqQGB8UuDE0HjuTU31W5Xsqu28
++kVA4gJ+z5XrOVwxEMrVnUNaWfRWOVKFFnIav/i6xCc1T+DCRyYUevtbAOMJh3hyZLU4rZhYO1X
1JQCRGc1d/mtdnM7rZPI7CtcBq4uu3PL7/QUKRfDVJDUxt8ic8aSEfIOsHiosXBeJSk2bQlMCWkh
q9qdGAVJZ6s37J2JJTPggFs3nCD7ZNl3k5NoPtfdSdkGgmr/UibbHjcIjpTjbWpHHOdNlyFvdxfY
tQMC5fwTrTmHvCk+Xb/MTjCN3zm271t7vVMCWE2khrsAj3RBtTQkIUWHXcmjXIn/IevJmsvncT+Q
/+wgWCgcngUy45HPFmcsHtQkgsUagCCzS2pmCT1SpJggHh6LxL6XvAZBcu+x6biM06xQLid/a5I2
KGXkxxCaY2UjtUu815Fs+5MC7Z0CSNwczWC5JUO6Wg3BI7kllHiJJbY4r/oXAPGQ81io1OTz76bU
t3mMoHI1a04fVD8FXv4Euo+ux2LmW6pjP/CDTRIYj8JdMDog39WmevU13j2N/nWe/ee8ih9k7V8K
gEY7h7FH2mmwZAkCSr+Ju5uev8/Ql5HzNP7SyN26GV81x+uWaByc24KX2umv1sKwkwXqenFga0XB
R7OUh5kNLXJ6MF49otCxhW5DLcG5VyOpneweRZ1PKZMPAYuElaximRS33gLxjEMOAq+fnNYmu/43
9s5kN3ImzbJPxARnmi3b3emzJpcUkmJDKKQQ58lI4/T0dfhXAYlqoIGqfS9y8SMQkZI7acP97j03
cjgk2uK2dP4hStMsxHQKACAt75j31o8+fATdBrxPuKq2bcO/Tds69k75CtnyTrbmnT0ARgF/R3+0
iAHpVsVwN0YKP0JPp1vnl3xU7AlzZRnh5Fg5NjWISUnLAaZ2pu8IK/ZdwmvkzNFXgm8KOq/RXQsv
Pzb83YFl5Jh3jGpYdeyzbWR7X8btpW0ZGRnErUFDmqQvsDZyvZP0HdTztc/IxusMdO7ItP2oALuE
JC1cvOt1mEce8WVjPOGfow+Q6baTeU+E+oEv2S+O9aHaFM+1I4ujlgM+McKVUrf2cUJgEyDTbglN
b2e45jyygPeqirCUZ+w00+tjSvcgU8yEYppJyEvaDh9Ri9G3F0BB5SJwhpgryr6Pz52fK8Ki9b5o
V/ZnW1uhYZpX3JsSju/c8uSmRypUGATRb84QmD7IespuMsUvTbOf2CRtdx5kepqa5poU8jnICNTM
pv2ZICyfpp7yiMxe97/qzjKtYjsF5HQjmshkRe/xQsbesfv0YJLL8IKqPSSiQMAgMe6k7nOcwYCi
twx8UCdZ2wIuubZcZjDbSPfA+jcaRiQRHP2YD2AhPDNJ9rHkNhocZux+d94ccG5vLfcCZCREdh1O
nK4Z2zKftdcVuBv+Anu28NuMV1i6B+Xyrhd2Yl5WY4wluMda+gbqvjuO8/Bq4AE+VRQqbGZPXrzp
yEcQnI3EtHcyiPMDjJhd3GX9bhwIthozQDaUKy52pemFQzd/U6mjdrlKw8XhYOc2HV2HU/SJ+Bxv
DbMKI2V8UkmxrqQ3LkJ4nOvgwuYmyayffJzgMNXFfmBsyr/C257UaYjHBuiMAaO2csXXaH7p1FUH
20merKHDF+vcTIdUPFO3ZbTlwWtYflraHrhC11Fok7ofF5TfdFX8pTkjiwRr6QWIMJXDKKfS279Y
FECWOYc/pKWs08a1yuLXrGeHIcFYH6YZ9wxAaCZvWcb1SWDsMpDJws6Z9F0c4YJYp4mdZltB6WCD
oURvk5VZDtlDQ/bIuLozWO+VOV1shgn0ytHiOdrcrsTQXJxi/JlQmENFWOCC8zLg8IPzEdUn2ufF
e+mKDZWY1Cuo9tzMydGjZ6RI5rAhwsygNdonGXneaIahaWu+VLyONejHB1HhjOVn3rUz5xPDHtfp
q/oq5fSkor9RP3yJkju1yhC4LBmFDJHbqWKldt+1Uq+jAqg/EIGLxoBKtz4Uaw9sXYKOt0C976rW
Okr4RfiPvvJ1iEKZE8Op2GAgpRgnyOE4VsW34gbI1p6t55E6bJ3+PI5Dx+hL39sGesySuzH7DR4Y
z95bOaCdqCQNbjCiTh1GcLWZO/Sg2fuuN96BTudhcOIBkgM7/egl6qK5gqMbflawQyyzTHarF+6A
aZ4nwVfoSJH3FDekJhpI26VRPE6mveydpKAKIiayDxihuAoHw1vECa3EqYNfuuIMz9QFpYQZ8ig5
m7sTsTu4ULOxpKH2Gi+EtzmyfcBGwbsUetgOuFLuJtLb3KEfY18C4GzhhUzevMuhMW9lPbsPb7mI
oLXpbKfxTu0Xs58gN68vOGuWMUfDsWxKPCBzclW9/5AzBDh7Y3qf59aN66rHv/nHFuSWSLydIEud
Jhuyo4VVHdhJg/OfMAsH+U/OUXJbxi5XfWaAqRzvOOA8uhOj5Iikn7bNC7T7X43vHHXFKdCve5ep
frTvV60zrX4HFJSs56BNXkFmScQ7pg8D+QkgsVTRkWphMEIDw0Q9BlQzgB72KhRYD5lpaWKf43d2
Zjb3y8R4HsBOwmtnbq3mFwT5x9ZgA4G7CgwObnHRcfAx2YnWouA1hjmStLInqq80Vn3xFLvjwxyU
x1m8JrZJ/89pQTI68Wms445jZxXXkvDtzlDxO73E3JDOgUbpsMT6r6kFpmjdY1RYOTcaimLKEmgg
p1bgboBS7lAmbr5y3hn0EpdwfoTtsbLgmGAY1nnk7dv42aYKY8qTJ1XEFmHN/B24KV6NgdFTXaSP
5pCKh/aySKadYNYefZ1ziopIwE1z/btiwbp6dMtx6ff2RQ/Pi1rvzSh9dW4b/bnajoK856nlhWOv
Z43kc/5jBf7F90HOSe9bB/FnMi3sgL6+SV6hAz3EeivMzFrPDgc8nuTw7Ck6BRYLV0wjKu8md1za
vUzqVflymJQ5C1CNJDI2Ze28jFX/mjR6BMOpQwFaKixnm2yOot8TwrqN+an+UVPwLozmYWB1v8Pl
jMErfanzFOqsA9xtaP4uNv2p3PCMYz6AyszNkgR0mTKJ8zh5exBlW/FEX7QgW4faWllOH1Y833Al
eSkTm1RYAixW9dmnT6kQBQWvs6HR2YP0eWhJHc/nhCr1XTQoLC2UefRuAdM9iDWQEKJnrkB4Y0B5
zOQrqmq8C4gBM4Zr98kEA9jwmmZrxPMhMpqPWZcX/oR4bzQSHww0ClhKoQu60Mhnggkon/sZP3Z2
aww8BuOy2CGpgE0y8l99xL8+OZgqJ9DbLT6+Q1NnL9bAB4Y7ymidersUuNKy6MHxuJU11MwQVHqs
hPlRF/oP0VXOYQ0hPwycm8m0lnDouxduQEztge/gRkPmkmkCv8qV+CyQJKVsWtRzGCm19TR06rso
AMXIoiJ45PNpEB/4zqGsJhm2l6Whx6LQ+xhOQ6iM8hEnR30vJN4n5ku7LvV7OjHyt8byXzu+VszM
GHXHfPSZKLwiDBbbRXJrx591zEDoeBhGDy6+xNnqd5Y2XnIwJcMkr44O+hfJiNg4UsrAskBTM3UA
PLyV7sktyOEJof0cV2x1osT4mPn53nApighaXFnGOO6XMSACBaDK0jQ7xV9ex9jTH56jwDOw61pv
cEWICNM0tylx6HGeQbhI/ILHy+a9JjB2KxoPoj7q2CjU1hk4GqbMvn2bdyI155n49PQSAevZGGA+
Uf6936SVEHe77lSJQoVWuzoezHfXLiYQXhk3D12eh1arO6B+aL68n4rJFc+xYtzBDkDuaQm1BSAO
uOW4Y3bFs1F3O8PDTFkKh2weAT8G79POcjAdZMp9N7WLa5ba2zBnN8Gr8YmEzfSHhIgPQnhrpWgI
LVSndXFFLTRYxf363tT2w0hGL+xssEgcYnFUTPxmXlzfgcjky0lhIfLYagR8ciP+yUgvRQZxRYoS
sBtpkMruvuVQ51f03AABtn2jBaTe/P+R7/+EqGFBfPh/T3z/j+569d8Hvutf+K95b/Avy7cDm349
rIGe7/Mn/znvlf/yHE+uHdB2YEoJHuPfA1/5LxPbjifhzVuBRaPUvwe+/r+cYMVQOBYMDDMw/1cD
X8fxmB3/N7iF7ZjEPi2KYaUnXSf4vwa+gGn6ROCkpiEBBcc0q3LfcAte/rkOR+V0maYsFN6bzX25
Xy/OLP8IctMlGihE8X3/WBc1sZEWfa/n3j1z/3bKxD24DW6j9WouuKMHQaeppkOEtbC0bpzFO7lx
9BCb/q1fr/i1Z//SXvFisiL1iU0IIGFUNvZMCUc6PuKYS+h6LpdO+jSQBYI4zf3YRn/J0RdmdIZI
QNO3V+lhQoNgwVs4VpP6v6xAk8eyRA0gukelCuUYU4n8lCs8f1P+Sj6S3p3Y2tu1fitW8UOhggib
ZTDz4/7U1w+Vy6LtVxbLK3emOJInL41QHanxoTQHgYUVgkL5VXSZzBVhJc/JKscoELBhY4n0NoKP
qyR1tVhlm1XEQUheM7dhsso7MNdvVHne+X5yP3nlr7LCdGrF+bsFCpKD2bvrY6o2hnnL1BgmtofE
Q8t5tbVIAaa43bkIPE8xEU8GMoxVUKFK1ChrlaUEpHxAoUxTMNLuelNrOBAm1kTkrF71intXQl/L
Knb5q+xVVT6DHXu5NqskxqUWiRWVDJRAdUzRzbJVQIN0zrVXjPG1L6ODi7SNBZJb0NKjDw9ifhpW
MS51lmuaGNau7L+rVa4jtfjjLDF3s1XK61ZRT82SgbxT29cgBTVRreLfggqIfuJv51UYjFAIPbKL
Wwrp13sW8iEDDMqqpnO7CovDYC8nmZqvzio6kpfmRlhbR6sjjUXLrg3sGlPCAI/+MHQdNR5CHhVG
VoWiaa/SpruKnHZy4lS8Iso7PPUZHMeqKilBJBl6byXZy4RaWqKaBqt8yrmbtZ/fZ8gpA1yOMdW/
cli7qwyfWMbMLXCIgydGXHKPhepcr0Jtt0q2wSremr0Ec08xPbDgZFuvEq9A641siSwVIwqCU3VD
w6oJWqYNOimbep9X9MHz23N6GiiqQEs2V1F5XOVl9x+hGcW5XKXnYRWhJWp0ssrSehWo5dVd5Wop
OoX3ckLCXsVs3B3I2ujb0yp061XybqlNZKpM+oLsoAsJbRXHuSznq1ierLI5MbCduwrp5NVJVq7i
uqfyes+Ls604Te2GVYJv0eInBrX7cpXnKbTfGGKGnamR7ttVxG+ntTWEdGFG1VaFzj+j92t0f63R
azFsMYUuuh1R3C+bOTD/R8PR8bP8uBZ0ZiWXGAuIqOGTaalHpNVxHTfUBX4FnS5hbZJA6voxusim
Z5pnFzD9fbFpjKXZdWNUH+x8xb/16VaUqCBRc5tonHjzzfw14+vb+SVDMGWmT77i2oPVnCPYwqip
BTHKd3UfY7ycQAUyn/HUwRATvsFK0As4OId80TZA5NwJa5ZBiAL2bg6YA7eC+W2LpYSarvy9K6zP
RJZFmDnld5FiHqj6JNhOSNZ8FQZd7PIMr6KjOnwtAOB4kghiWtNgPsyqvXHSplgw4ZRBy9xdm70p
pznkCkAlZ85vx08uQ4tYvRAKIudCbtAbSGLE2YttUIfMoXDYRNzQMTL491ZJcEX3406s1sdK5unR
ZyJLaB50XMxrJASO2DnPPrnHFWebgRfeNE3e6R4TzzbIIoMMz4wTBjOs3VkP2bSXzsBTZqBsW4oD
ieyH5sC28Fbk3IYGMo6RjNSucqZPDXKX6QYKl6jjtzZZzujqtC+ayW3SGFRyK06vqLsRPuc8ay6V
afuoDKgImh7ibqjaXd3iV04aOu8hAtrnKVIXKAcMt1ikhVBi0zfZo9dSmRVUHB+LFPtO0SdnP0m8
Y1BxHPMdsmMB8+vODd6sOjAORAUD3jXkLb8B0+AZ25SJn7JwMxF24k+sO0oLnZ0ohvTOKh+U3wpa
O6DAklM9KOGcheFyAo3WiTw4ZLAN3a/Uf/OAEblFwRTPbCv8oahthaSJeo6v7UxRmZ25MCArYt6O
d6uH9sds4SqkPTjkvKDw2+WMW0ouppPxp/bkWsXEUpr1B6vxgGZyjOcb1I+Z/ufJKs6m451ts563
FSMDArXMrr3swQdF0WLWjozlPg4i73nsryLP9LmnK34321wOvQBJrWc+tzTcc2SFsYOFgYHChC5Z
kPBsHYcsN2Jsh2F/TzCIgkYnnuaQIGZ8kl2Mg98pH3gdBGk554fLXLPVhvVBF8S4c+BWx13zlKqF
w3k+7KSTRdt4Hg8cfA55S/1dH6916As7t7fmBYbhPU1dpmCDomYr9ZinQD9HW3AweCU0VS0g/Vg4
OIowVY6IDVfavCTNx6inU194R6s20IOJs3VayB3kJeJ9C5PfnpM9WsqrSU/vPq14CpI0vSV1lUEE
RrjxLIIVESFE7PZw0qmh52G1lAjTkvkyKoM0YAxDVn6MqTnfeswUS/1KkayB9pQfEP7/OF5n7iKc
QTiFCTQlXJ/3LqaMOc6n8+x6Vyhqr5yyciN7YzDH5JRvIOEc0Zho/QmRWdP0Ph3aZTci0p/BirKo
xHXCdX6cXHjubXBSKTFzbtxR2n4OiX3taHJ7DLrk2nPDmgnVh94Klq5ycWqGPgjzNTdSVyCsekx2
vYWFjjVgBB6OC4Hi95nkuHIj1iSXggmEpgyW78METHVb9jhchmyXsw7C74dt3xf1fhj9RzL1AEVS
phTOHBxaWjn5gkiqT+DTKm5tCuk/1HEhcGPb6ckYsNV23PZV7GdH8jS/zDfhEz0fSCIepV8uG8ah
0ZKaV49JOuVO8S8VWZrUThERwJk/OMNgpIvpw2my9G3hDNSt/Bq647OjYfGDp91ajFX92MPwHMfc
Rm1nfjU7dDy8Aybp5Mc0A6Cs7Ykvxxzfl7EUoZPTZijbBkr4yO2yKKm/cq0EbgEP2GxTNELGj2oY
ryW/lPFejkyrriWOqqNjlfFdZUOsKfB8+0u0bVXS7Mlp0g6KuQtMQFUx+3KHQ+Gn9zHZhaOLAXhX
Zp0P8xg/vO8ad+3amwn5Zks2Dyhog6HRjh15i6IcBYKIGqzdX9RyvvbmLxNn+XkKTrKvgKGOBZdq
5sCVQwSGRgcg/4yKisr3zlYXd+Qvm5e64wTfKKY8GJqjvcDHxO4bgLIZDhBtzAMoil8yHr+NKb66
2bRex60DcgC1NbgIsF8RHM8MXM+tL5Z7222IG/bdg4EkVJXdHqguX85DF3UPsUHd49SW+aHbpXFX
nDqt/saNuKqaq75vAu3I/E/MEBGD5ejZTsYIiCu9b6Z/pMuGCkflvZkGXrtGV4+eZbsMmwGBOAvi
+FABbi6Oi1e81RUtBplkjG8ql9Y3czjIeNoHkkC/u7SChza/I7fjpBSViH86ITsECsNK6AWYLBpB
pMXyVpYTLV2Ap03isGzuQAICKrtYOUA0MBiIO2p2TPdAXnPbcyYjcFjtcpe4JXXU+MugFKL2OZgv
kzX8E1AP4KYmHIZlfKB6ZZP6xHgy/qgc4/ZIBq05ZMllNklkMFZfy3sBSLt+fXZHj36v5qypVzmN
Uh8Nm1msWos5zJ4PLZlESEQwg+giMpKjyXttggsT1R4KzsBoQv1kHnyDtJ/yUyAqGbqT/eNZaK/B
gIOoVxhmY5a+XGOJ0zN4bOAQZVWSM8xp6R2C+R2ldm2iibaIrA9GRzVzSnIjrjqxSuUYa2cQweun
IJGurTQKLnD2DnFV7cfW+eoN76WkuhKZn583MKB4Z/2fHP0D7+TRaafx6JTRz3rOVm3/gyUzYa1h
FujVNni5BG2WnLh2sL4arl3tPZHdlr5Z2fXkEg2GbokrftnM/LCI+ueALtlN2wzc2KxnkMVVWLoM
WWcYA7nxo6v+99TGp4z7gU+e9+A0DvVZF4IDxOrKK7bu/Dgl/ZWPs76IqjqUinL53nE/DW7IoS8F
/RR4NjpaMek1vzkB59mB1g2rGz+FXH4o8gTXNC14Y2oGsikmNV1zAq/qZuSqhffL4TyYMtwjMlk6
8FIxC7Wzwyax/C4G42itCZpZW2dNPDIfs/Y0MEE4ZBhfWhW9GiS5Q4IsamPcDTlThUrRhNevY7XB
ksxf21vH0WcX02iXrOhtCkmO+D7ZghUTCxPmCTJ65TTLjk5xfF6B93caEXOtUvKZW2Owt8ET7ORI
t4Tf+Khcc9Kf0L2BPjfmjcnRiAuMYkDiLfsqwH5RVvAI4uxbMWfZBKM9hFPAwNaaDbp4k4ci0yyl
ymUrokmpHJgFx/2TcnqSjcK95rV/H5PCeSgcMFzElgh2Rt1WvLAa4qdIAjacxeP4mStKO+OVYIZV
bBzG1+if5Ddwjy3Nf1zeFOrvMnMrzgYsUQp3fWjr6XtOVH3wB/ve6imxLJt+bw/x8IgxsXuA5GDF
wEmszHgZeaBCN8Wo5TrTlw7EveFaj52CaXCPN2o6A9bma41r62oHkJXnaLw5hvkq+vrLUQwDk/af
8iNunsPRMJka0bT4rKhnQBEVX/TecCooXo2FuYvR6V8cY3D32pwcvATGAykesQGwSkB1ItApYAaN
WQWvaZkeNGZ3EA/RAajnp8E1w7HHo5c0x8yl3i4yy71iLkdGMN0YwfyAOxjQ/pplJ5V+dsy62diV
drd1TGzIjg/LwtyGOztODcxhR1B458mmaiR2KyARmmGpFYDrVo6tD5zbnv1I9tuoaxEMmJIQSfkg
n9CcdEPPSJa+GKPrHOPeebYxqsdWGe0CZypDwkfnjlXiiF2KSorGukumazCVxn18lwWYB+hOqkKz
kVcUeWZ7KiCHc4bQ4fCi909tulh3/UzSDAzRJk6B4qAV3LUpcXf6urDueu3J/IapmuKfvMx2QvhV
GEc/YTLkWGRucFZSN7h+KX4qvA0y1LpYc4YXOZFBjjNMHHPsUGNzh8Hl4jB9y+qWUB2FzLRlwiZj
JMZGmYDpkQy+XRKp4TglYcWJa09qlEOxcyXLe3Uy+xfIcYaFSDaKfNJmaBk295m8chehHb1u9r4R
HykFYZeC6hEtAfbxes6Q4d3fjU8Ng1HEZ01mPcHwTe4HINzCfrexueHhPiE+OUU7qOwuiEX1vsC2
wQqXZkcxbOm3iE6T2BueezRkdBf73U9n9Heuialgrf4EtILxMyjviW3ceWl7ghpzX5JBBIhKZ0mx
TimGLHqPU77iNMLLOIzzyaHK5QS0/FL48lMX+m7p5o6J8XTWBT8ycIsEuZP0knorT3WEk943xF/8
iWvtLGEILnrb2kR0KbHGFMRqYa0g/zEnvnS0mEJ+y87Cgg8b4JDctp195Hr/qpd77ovHTpRrdQFO
KXMInvwUpBbLFQF5o9wvqn0YOQDDg+UkHFiTHXrxtFOJofYtAXBkNX61iM3cSCjs8yrr1guyxcxQ
YHza0w5vK+zJ3Hqu6ArgcaqD7Dd4hj1Dzae6Et5RUkjMbiI+hph6EZrRNtGsxpBLYrerGLMuShWX
ESZCBBB5wwTl0/NOo6N/C52QJ9WvPtcQTmrpOautUwAfIF0IZcly3OmON3Zki6fxAT+GU3M7dL7h
zrfcTYBWvaMXrW7dOTSziXYRhfsK3xbRYW7F0x+ByZPdg36dHtBgwrPERYv5S0GR8sDKm9ATSU/L
nWF448b18geeVwmTDiCm9rcJ5r5DZ2TvpNN/Zh8fDYzB7zJK37TZ6rMnvB/DxQOC/Mbk4R2CEYfI
JYIOZnSMQ6WMqFkXAVdPalJd/KJlsQCISy+i6Sf619r7IQGC2brVuBd+R392rvCssMGaOk5R8vJb
EE8uNuf47OTohbJphgeT0zHFfPvYKBiOeHjqXLDHnAfxZvWWe2MU+lAJbnK0ENNtZjFpzRIz2igR
cR53qYcoyDQL8zObAKPxyCBMRNsOD4lr2i+BASZhrFkAlFtQH1Nx3hL2pSeRtzVmTOm5l5y8BWvz
IJ8K0r5nBj1f+aPNxO2dgtutn9wc5Khdg4V61ybls6bNm/N9ftJz9MsdWRmALZ+ofsEaIRaslzS1
bYFpLmHVkUdturfYyp58qYfdKKj68jz/NCbozWx05WUALoXKh2saqsE58uRvDejRW/SX2Xa/7CGK
zgY2N0ykrbW+nn7yHQTVM7y1P64GNODnfCZlctbJr9a/mtjUD3NrgHQgUgFkhZIO+TMVqU8Ww35v
qIypsQvyyJMninuePUGrgz3ArJ2M0OWhugZIrUbGMhcEuFJEli+oKpjwe21tI2OE1aGoMpSwfQ3x
wY+jDnz5eOHrQx1xUHdiGQaudXJy/xtoJoUkQPIMQvWGBp5brUCtYBwvfczP51jiCqMRdkDL05zX
zddSsyClUA4IMLBxWvN3Hi/NVrbODWezS7BR/7Qlp0nsNPEGP/FhrGYwdkt7sAYTUsNSkQ8XZGjb
rCJfZbwki3NHcPNCVaLFEU9+zzH17ACLDu2ITZ7AKtAbFoEgMcenQin7zFteMhx23wXywr2cg2uf
YmhH0dGhJG5jIQ123tCeS93uuh4Ew1xXT2U+fkyq/Q101jB+QX1ah56HLjOqI2E1LKuPg9GnrFTR
fRZlrzE+WIbW9PTyQ6CBv8caXEcg/gTt/MHcj6tBHr3m/q+hh1SbUgcbFl56Lfv0qdNOGw62iRop
q7sKB6KJnIvPmdWYQx5v62j/Uc3fKGE+HffMCoCTrcrJDhjEa4ZRamOPuAci9aETMicLk2L4QYjT
DjSieKBpyCqtp6Y3v1v0+tK1sRxU6WNN04OxXOfBvCUq2k9R/da5VDRDLzRJRjMqt6xjXKv4BKx4
01Yjm8NKmKHfjTxPNV5cPo0Xt4BmXHoFJmc0qcF/KfgpCz0H+y5rAX0n3e9y8rg/BEQHakbOI7ns
0ZHLZR6jM9spK8NIcXSe0pKdU4tIKmswMRAqyfHWstMnGLP4D3K4Vuv362ETq/3pHoFi2YqFzLft
E3FJk7vcMW52ybA/YjnZUmd4mnLi39p7Es9TTcMX6tqnMCzuKTPBkPlSsuh4OTQRl5VrjQhK+Ty2
DZRI57GwxmNjc/vnJOpo95Aj3dS5J+A0tPdMuum8+buuP0v7w6w7VCMtFdLhQorucvIsdbHZs+im
eKhz+49vLC8jBrndYPX7if95mDVDpvmkuu7HmuWBwhpjHurnvupmEmox89/4vkiOY1GivMQIHmb5
UwjYwOgJV0rjKEqJ2+KaCn7VsT+KpjQfgkV8RAPh+Zi585a20O6ITX9ro6Y8V9jVFpS1gzOHhs8n
b4Big8uTk8CRD7AjsZFkNFlQfTffdI0+FXO4aRF+N8S11jKxTlEmBhiArWQBa+fMj5jttqPs2xOe
kdclMoObqNyb8mJwQ3b/SAcvt+oV1wkRC6pNsNxLCP8I68GHDanyTtXWQXnUb1YO3aSry2Hoso+x
D/3WO7CwxDsTwuKlFHxN5vyigsF5i2g72fgDJbIdH0anTSoAk+eohewolfcQNHEIxd4FBawfp077
obSJWHdtTipIZof4A8Ufs3AdoSEya9D59Cdx25/asqln7yj5isY3kqw70Th/RTUAzaz4+Vsaqhed
3MdZgQV+yU7MmqzrMvUfQdfc5fDtwiKefi8iouhj5KCC48bOKDRtLAvFk6mdckHKWfZ8FEkOcaie
HroOoaakz6yxqGovMw9fXpu/THRyPzYTS8zEjn5E1DZNjI8ugu6tBeulM3xips0bml9iLm0MYH0Z
6rz0dl2ivDChYZbZqCsQwIsihugp3VDNwmKrX8erznE0vZip06tbGJ8zIw9Ll3+NKDhRx3ksQEd7
jDgOpgngsHQ4UzXFu3Fy2jYm9B54uwXv2o4mYaRmnteBadefZ5t0NLhNznI1TLWqaMkGLaQhmnQ9
G7mSfXLajWT9SZAiCrMZPQ5ZWvCZUUEALyzQceglms7EcqSRfeLvxgx+ncIHjy6Su2D2b4U2qE3v
YzbuvnEwXdPem/fokhSL4Rr/xB1qH316XZOilsh3eXt1ywEbjOvCve1X8zreaQiZzrZNhmXj+PYX
BMKBhPJsH4y4hjQRTN2DZQaM91IsmqUlQpz+nNi6bgyRkMNBNcRzVg4noSmfCe0yQhd0vPxTcn63
SnUA9gmAFlFeD+nnABMTDQa7Eo2/bzbSOmyIBBsijRCsK8GG7MLXXAeHhlTUrlNOfeC4fW09mCRm
4ZV7L6vvSj7Fk5s6x94D1Kckvwl7lbEzolVOoDpT5OYxAZV4pLZjp3Wwb9sovY+EOKUierE88ebF
7dVSEEqUnT0wP9toHZe33jPvS7BIVzWNZ9Z8tRMDJQXItZ+VP3pX363uajeBI+rw21sqY5Qcv7c9
dk/6ujaRNE6uR6RhFojpONK5XqanNEYC0ab3MVo8wbj12JDzHtN98cm7ExDQYEsZ4ZHjL/h269bm
Wa0eEn6smuc/tW11rvTCG+5fZdIN0K/gqgS/47FEpXIYEURp9lWlipbflnCLNa6F61b6jE9jTT0k
PGa6oROzBhXCpPTkUTBaeSvrVFIIX9wYV7xJert3yYTkFgCMYIiG7N2CIcWSZHPZqRBraTWln51p
Ejdkjkns0kRKFMBBJtEkVJcW0KFztQmBP5VJ8lc+gemn1/KlSrlfmHn2m3eBvBEOOCPFVLV0vjxM
3pPhGdxfeEYdC06Eac9sXIP5NgiR7roJMTRmeuAmqeT2UMMH6Tv/iWOINVbWXnj5+5zA3eLyDpNj
xYGXFdRmab8zS5QhYMOrU6Q3Cio0Le+ED9sVKVWBy0RinK+DExdcWhtqlZLIeZSyPYrJ+FCSdUIx
tdralUl8uUueTBTsx3TksJdbEJhTXiUyhz/puPzuI5wko3B+40vTV39t603j6nPQFNMuk2JqtOCU
QBHpIJ3h5OXjjZf2a6FOHl4AgEaj8fB3E4dMGudd8mR0LrBfxUUUh2u7S5uAkoIUFo9odoaLpT4P
tLkb6QVThsk8ukpXOgmk3/qkBVJFl5198dClxEX7BmpGMs/70mi/K5OjWAY2beO4WRPWw4pRSqZ5
H/kY73KjZaNLoqvN3rUMWJJTlAGT0XRRN8lFcIohiBqFueLuHM1AQZZl4tQ1r5UOPZwCLp5B6+9F
8ZHnAVUx9NUddN48k4VlvF2N0dbEwY9n0jsmaGabtouibWLPLw7QJgiY32Xht9Qhf6lYv1QJJ1lO
OjUEHU4nbkUSb5Hmc+dzyib0GA7QF1kw4FTBCIcNVqLnmZ5XnoVfqx2WeZjJvfEK79mBVwlBby4o
h86SOsSfsmK3nKj/7oB6j3qg233kYNW0RGRyihh2LZ3UOz8y0Y2E6plUFicizf6B7q1m58HojFlV
st7EUpI+z61eDn7WHbgM2ke2Quqt4ZL4+c5148vsPWlYWEdFpidUFawro18getGhcVjgzpKPoFST
ao5lb8nujP/aopTP6NDnG2yIFUBfHNm+MWOdBIrIRC9WYeIxEp8r45ybMqfwEpuNU6wRPBflMcm4
XFdV8yXL1Nsl7gD1YDUUDXOHnuzuaQjhn7FmACvr7HEF0EcuJ+Cg5PkUHDegDjQxToTItd7GHKh6
gx9hn05xQY5ornZG/rf3rfFsgUJlvvcnWngmp3p5qhnxbMbes+5Ifj7JPudAfkmm4sIRGANB6t9S
6fwdolwwx7L+g70z2ZFbSbP0qzRyzwRpNBrJRW58nt0jQhGh0IZQKCTOpHEenr4/3upuZFYBiap9
b7SQcHHdnYOZnf+c75xEeyrmRK+TzGg3uGtT5o6LeXFpgPQK9wtDz7grgvfYMPjVgPx5mi4K7Kdy
V3XHtm68UyuQjO2eYj56sTUOGqISxEPvkwiiY0Wb9FSzKxojtjcdj2RioP/nKbNnF72hG+O1Xgbk
oQYJhcjUQGfbNNX06Zew2a1supLjHO/ZAO6vMH7NBfl312bnFeEbg8YlOFUaNy5BdTaPGp8j0wF+
+7mfT1PqFOxseScXltw2VfAzntdJ2Q7XgUEZ3ZwMZ6EBfobB+N67bb+lwfwQad1tywTr6ShMmrDH
UawgsnZ7vyV0zySvWzflUy0JNZhpeZodGe/HbPGMLG0POnHBr1FzCP50x3206yfVbJkOhevQbt4j
VoONFyRMOW07ecqv9I0YUr84MwJwGo7oHOjLI3dB6jIOZ4ppx5mBDK++hzTIrDJNPN+bsSQ7HGo0
4GBsaRhEx+6nz+RmU9NGwN1Z55BN2Fc1GQFTP27XetDFthJo2s/UNzQvZfU6auNC3ukiOxy9Gj9Z
qO+TRwF3Z3R/0Kyq7Rxo1GDiY8yaBEyW4Cuvl4iZP7ymEbgKieOD/Miq1zNbFwg0G+p7uDgpR4iI
fKFy6rObseKDbHDg3+5bR3AHFnN7rox8O/VvVkYyguMwERAAt6vEip0j/ogTPImZIEgSztyktDaj
4XvPjaqfbSsma+9KwCMWcQrcNSiBLu+pXRUZhzqp/atfIlAqvFVRqJ+GVjOgspb0JJtjzK/Jww+M
aUfORMEJYypoM4U0ShluKwO+IHPVbGPiRicDsw3xTWxQi+tNTa2rmTzTLMQOV1pXAVsXRLxPFisJ
t37MZcbot6dl+qmPByKwLHOsJNPZ4gVkldWZGMs1rKk3mLrMPTmRAx5xyp4r4aiNV80/Y1FM+6ig
0jjNL9E4ODc8hvAoB1IX5guxV4JWpT7iq2xhSyZkjW3UmDqZr7Mw5LLU9WuXF99ksK8O2mHbtOYp
lS3tnWwfcFQsY8qk33oLVKbhfOXmBnfF8ghJC0XNcFIsmVH86ecunWIN/awBeBrHKOGJZS9ah3+m
DhB0mfdim1hLj3iHi4QL6wVi+IFL65dh1D9lxY9sFjZLZQpuHqMdCYTsOMrI3opQ4wx0fjd2Spal
hGNqBNkT2FbyY9xEKes9Sr68UutVSkRUtrwQbVqDSWpZTbs6AXw4LuUWc+RH6DSn3hnLe5DF5Up5
XPykPGRT/jz1PZi2bJcNyecoSW33cfxNN/hC2a+ueW/0G5jJp8qJ3uK0Cc5pcqOCiW2vSkB+wh4S
iZIEiACQhSK2zgNlhaum6UmiReIHROENE1yIQwQXwZogLAcUmbQgen3exiBVCRwoWbPyKv0qKs7v
Re68dHV3cLHOExyJGcfa5OdTC5tL19WnMCcXqYtbj5UambKlZtggAiZsoNoQK9aeFYlzWg08+4re
WvOpjrmajKDRiDQ46Ug150oA4hv5kLRiDASTKuZy2qcIu4qY6qLah+Bq5ZFhbrdP1JRCJAelBxOM
e6WDyBDBvktGwKejyd/NeGFNtpB0jphyU7Y/+8G6+Q4af1TYB6H6cNsrpD05FOUGMMtrUQ5bpU5O
UOp9D7JxE3dmjodOb6ntsS4J9P5Ojf229viv4tjh6GeLW5fYG+3BmLFa+0NV2ckhEov169dkmsbW
zMe9WcjgpNm8uWonw32l2hek2+JdWOjIuCzpZiZJnHYvmB13wqNOPs7UO3dAs47S+Yuy7wdhjq/K
TZk9mGZ0HN0zKfbkyuHMkNRZk7DCJWOyPyDEpCkqNSJOiYJBnUXv3irPczrCFLVqM5NyTzq4L5lC
t+nFo2aEPUFPANe+G4L5miXjC7yTau11iONZcQjC5DOZoVeVjQSPM7E7T6xqpVKoxEJvZu36x3hA
+Bx91vsi8nGOcs4gm19am0ZW4zZbDgtdkrBVZZakauouyhp7MqWIaORl9kTwju3LVB3dSR8mnoeD
5U28PugFae1bT0bewbexDLXcnwQf2YPNC3aAyfFa5uanYqNkFNHGNOZyvWTYEEiHc1Q/Z+jOhCbU
rp0j2osn9wBs2t4axKjZpoT4/FTi700f0GNEnVDuPVwt6OQYubctWV0Iw28n5xpk5LEygiMzIAqs
tJyrsTOQEwqjUxPZ3dqYp1f6gettzx6NBVfA8O8Xq0Ts/tRpy1WgPmRA997bQeVwqCQT28C34Xkr
L2KS9BtVTbol0jOG40dPS1FWGv3esbB7G1OzskiQkDqjnJXT2N61ZL7FXLtqdB5clzGrCyVfYReZ
Z7bd47KclUbRfdPLNNLxISxaSU3AvnhyWL83JhI0o4f4HPiRcStw7R3sHkOfk3226bIlBQS7BtVI
RJpt3FoQR2MI1c4bafFgNTjlavY5JHgPRt0/5b77Z/mHLElG8k3d73HJnoTUbJwiMbxRPgM8KQ43
bZGSMs9YMHSKlYnne+OlLBpeTkLQ/o2Vdt4ThsMw49IixRYBvbo4Mn3ERCezdqMWV5AX+Tf08XWW
EoALAqDC1PLCpgGnMu9tFfffrYQqPN43GyLnlNIF1qUpJ0ruczmtUigpi1KWoWzZ17jke3gMMops
Y5gMPucJXGqIW5omW/MtHkd3RZ6vI1NSQHQAp4HbXu56wdMS6/CaeU22Gyz5LYhxuM5hCLJHijPq
eokjVNhoC0sfRx6zv2xucP2ZtARuwIp/AgZMIYN6CWtzW8zqNrUMB4Kk6phpd8cIc+kB7wdfLhd6
VwK3W2iHezbOLi7K7Cu29hn8mGM7yp10AEpV8zjuveIweH4H4adzV4QqjJ3pWoex6M29nbTfFJ1p
GRo/SJuEI2fYUb1cMJtgX84Lotr4kdmcJ6sTB7dyTolD1MdmA7qiD1Js4OFwR4hsV/ftCz00mpBn
0O5skOjKIxlQVvUCwe7f8WAdaLzczE3BK2Kq0W2tDbNNy/iVFqo6ViJ8y+KifoK10i4ZHwMVeS1S
k1Ge5/8UAVlqbfQsAlbenJrA3k4F88keq8WOHpkSDPWF2/eJqiPBOR5gtzP54GwKcYDVRpRCZb8C
Hy2SszhlwUpVV7azWCESAhKDTQOEkzCd8TlstMoLd8EsNy1W64qJzK/EfZZ9/qNtM7F3woJJvvHU
cQU32D5nqG4E13nWhfIOMVBv4QLC9j2ANqGfk9hSAc4RSj9sPGS1e8yDpdkj74HgBUZESWnMu9wN
d4THiH/R7sUiltHf3W+nUB/VrE+RG6zaMfleC2vAtOOxlFUTk3mk3dWY0F4osvatjTmU4IyYWEvG
BQGxLjtMZNoRT5YkZiX7N8HQ+x32AIjq7mpPjFCXjTTSu3rvFnvAXB9Hv7vIvqF53hbiwLwiX9WN
OWyJgh2aAYY5ttwPzhlfZqYpBiFvnZiUWxUMoeN8BF5Qzhsf/AJ7NVwGLCLsCCTkCi+fAU6T4j0M
IfbBkYTWiQPkZdBMopjdGSe7gI8tHf+lMOp8rasj5zqLjzR8YXjGENZRz+chmiIJFU25E5Mg3ZIO
58F2HvS8bzMXcXcS32z8MyurGaHht+wMXRN/9KhqMvRzi3lpsfgMXvqocR6vRcazpFA8coc3U4vt
MkyGH21KHQVApmmFz3e19FTS/yWpR6sEiWEHFSCweVEBYzSL7r12fqVRhHwRjsauzH6mXrjoFtVe
pw1d9T4gBaKIeRtOV2sMPy2TSFkZAaAX2WfuaW4fozuqZoQRBbYPiYnKmTJFq5lh8a7Lms4MkGms
DRavglyJj67HLQvmjr0+JYhO8qOMZkZpJA1w72G4bWfACJ4X4COlUlRVGwiV40634lzPr51NoMQI
ohop+jZAjtuR9LiBYMCwXni/k6GL9p7gGA1cakI28aHXGfUZkHVA6o4Ij11+0YdUcOBbaqoRDFFz
gZ05WQ28MpPTJh6D+2Tb+sBoyKmbN3ZLlC1RxcssEXM9y7Ndw4MLLNpFeSg5q8fbKMSS2VkwjLsl
b2SPjMoGQWtU3P9CxCIvDiUAmuWSF6h/Mv82cfP/zOZMPQ1FfvT6eWApQdrtuvRzhiBF3Cr6cMYn
M5LiiPhNLIbFliXlzB2m74inb8pW34UQ99irPmJa7V/AubTw1oW1b1KGotZ7OBDBCmKOSeAmhI7A
f8V+DSIR/zh5T1RKOANXDg4Rx9Y4Vlc3AHfm59RgjHHZbxwW7oAO8wqVYQPE8QAVEXhBw12dusXW
QafctLMfHTifFTuKLFHHMKBiFWtv9OLaG8skBul7VbjKAzuGITYSNrYom0TvRIDtGzCIrgG2XvHr
wmdhQoD1ndTIuG8WicOf23wXTjA3OZ9wV2UCY58cFh83PuDRpWOOo3CJlPSpMqm2xpJWHyKGZBXR
2ZXlmO2xMIprnKKcp1JyVqwcDqNjusG2gBBWzV9BbVNbQxWWb/jm3mqzu8xSorWxWVNScyLpPrOS
kvWhYSiHySQBaQHTAlWthkIfZkbiuSHCsz2SWyqsrtwN9F1V8aeIOnsPGQI1wCHE6SQLZFQjJ9tW
cQuDkvFEik+qcy/laJdnO2GIC3KBOVO173MO99HSOir82j8Ow7RjrsnTNPbZ1tHJH5hPlNd10Fac
uQrOwADhBLj3tnbfK+HqbUWb764Ll5Ndw42TJMlbEJKNAif8wprC3+DebztSwNloAx8tItRM5a6J
Za9F01Vn+24hMK2X4M8AlOBQL5qSLF+8yptxJORfDjep42UZoW4aVcf7NFmADwxyAYHAUGYB3Irj
h2sODucZ/0djZDffj8gaL5RXs3uzVP2gQ745hS6JgdDUv2RMqCQJ3Bdw64dZpcnWHEx77S/B+jGg
VikLWdWlhz13Mp0vk9UbMui0myqWF2nC7Y6MEfS/FeZX90uSPq9pKliTqCciT7x3lsGVZWwu/e4U
SEyGCwiGrAVGXtgwVC5ZWw5xQHjgxiBL1iftR9AVOKpjE8Vs7KfI6t2CP3PGD9sD8OMDtSYCjIsd
BrN1APG5AXXpnwrjy1wQNuECs4HAVzwPC9+mA3TTLcibFvZNt0BwiimrCJf9yBm6fjMBY2XuU75g
cwL4OQkcHaCP6UVA1okXxA5ZGKb9C3anXQA8TbKQFBYoT9gzDywWUE8NsSeoQfdUZmewAFfV2YLr
w2CV9WpB/XQL9McPil2U5gckkfaSMZ09CAhBYaKg8oMMIoXzFVZAhIoFJzTYuMXVuLjbYfquTJe+
MyrubqU7OwzF+v5aO1lI5ylTG2sBFnkLucgar2zAX0OIRnpBG5moVOt2wR05cI/SBYBUxflVtt5S
Arf06gl3L8qXPDGnzaSMs8IqRoiLPdRfYKUaxBJnNHaoIdildgEwwRc8sEhV/59j/fu/E2rGXvjv
Us10p8TNv6aa//ov/k+s2fq747Ow+lKBZ3TkUjT/H7Fm9+8cHjzhe0o6Ji1QtvX/Ys02/yZNF2O0
I/5v4pkTcxv942+2+XeBdiE8X0hHmY50/0cca77JP4eaBbIbrDxhWS71II5r8hn+mWJdO4YXxRVO
shGY9X6Q3nQ2LfU9opWGiJExbukeRV4KT6TDnmE7MzNBBLkw1Xtz6ME6NprNyD/9eg9oc6CW/xcL
0QNjd9v842+W+V8+k+Id5ZiuUKYnKav6188kmhg7AXzClQeMwzJsnHqCNnvAD9m+rMxq72l4+qDS
xqeZadi+U/Sc//vP4P3njyDZLoAeVxawcNP3/tPPMuMnYL5N4V2ID5IEFuWHHlCpNCr9fQ/Qcd2k
DUqXdL/+/f+X/dd/+T8zXeQ2cRzXdpbA+b9+eYWhVNNCuhxg7G+lLptjkNRi16F+MkuP+5NqcccE
Pfp769qnwsYAQPYO1wP221OjwvIVTZicYOnmW6qKr6KOiBXSojV1d4LreDN1cAU1hWM6zW4NKDSY
yPZjnuhrnl3ffIuaioNWlvxwXVGdGirAmlbiBwQJUhlkT2UULC312j4oL2/uacj0pTHNB5nKfDvE
nb8nPob5Z2grvAN2vU5qCo1d5uBvk0dQkubY+Wi91VAwMUN0+oRwMS6Z8HITafPHoqp2kTk+gP8T
66j7s8b2/Yjpdcmt+VAIBNMg/GHBR6by6yswg2TvRNQdouw8J0j5h6mg+Wd6i6XvnmJfPkORwPBR
2vPRu/fVZKzQ+GZaUjpmt/ZykG/mXw0A1JeC5qI1DPlN4crw2kR9eAWvTeex6T/aIqJJo2X8lxME
kEOfnUOj91hOiKHKOYmeIJ2kpFdokaQXXH8b6pSeV8QnjmF5eP/39wmL/4Ib+I+H5/j1j7+5goyR
J0wKKHh+bWE76l9vlNJpprGT6leEch9PbBU66tmwE3g8EH5O7YVKLzm8jWcprXsQTuoOlzDgADfM
AwGl2vJP2hBEWOz2Bz/ijqLe4GpC9t55UeGTDfNgMHUOEVX7nM1efuwTikvdDoo8o+nj4DFMNN3h
SfrNoWRp3goEiHNMc9OYLOlMq/2aEfqZfRofXWztyGHMWxVO5omlcVp3EWlfqGnGHnjOqxnSakVD
EsPurGLA2nBeyw70s1vvwP7NBTXqnLLsdXKF/eI5M6qs/IhjAVNGNC2dWtlwjYPxuOCtUeiJX1hd
8W6H3dmd8Z4m5G2fWIBHS2IMCdx0JzoSQr6YXlovblejYc0/Wclp5jPYfYbRhxtmYgeZfQdw3t5U
ZffNKXJFdPGtB6yQ24E4T+zPViHc9mzK/GPR+9PawjR+9131UpqEHtPK1XsHLuCRk5tkmJIPzwTB
zjmco22mJPZ4tuwCUP6qEEV7suAPridqsdemkERHaQHvRgtC3sAp0/w51NDlfNluPGnWR4v6zXVu
mv1djOqPlHLeNfX8E9JMubN0ciDJSUf9c6KUAa+PgC4hxj3i0gZMj/ew8PUile5CcykwGJsPupeu
odUax5HuhHXvtO0RlNp28i8qd5y771TmQwYQGPLeOjlpcZRFah3EjMPHCZqYZnGO8TTx5uPToLvy
4uT+ykrEYvkbb7YZpxg8gUoltbnK+Kzf+nxOb5TD0jvbzN/avk+xwAHxCnoAAbI6VTj4uECYqqD5
rjFZhfugSp8G5sVILeFwSD2UYGL0R9zRbDwZhIcqo+Me3ZD499nRvDOdNnoMPXy6BmXTcZJDzDH0
yovghgO4WDdDuK17+lIteNErzUZ9Ow7jXjdpvS4daqyrCXe7zduwgXJ7qXrrgAuogSiVRqdImucc
m9NqaOZPplHlazOSqY+GrAfLAIXZ5ExmOrtQJsyOx4Tgt4UFLu6wt2Z9cShUWrzrCo/FDKR4V3gj
rUZZetaGHDBCauQZ/4QbO723CKr3GZAwU9d6xt4HdYk2hmo0sxtDvGkzc24h/SvNR90GH9nUgec0
PSZeGTb0NK4ZxNZvOFI9QKe/cVHLO5YVDJFJd6x66AVspYlqFlW1gxNJ4r1/6yVMWMBMOQk15ykm
UHAz4gYlyP5GZRFmUFgUu3JiMj4CXaPGi18tSw4kpvTJcdVXKT9IKkG3TVBISu2cO6sK0IYyYkV2
e4xaccyj8OJnqGOh7u4pIPd1zVOyBq1AwV5qbgSYapjrv3vmSidv8h6svSBHrSCBt2zcROICQW+N
CvmEroXIFtw2KrswLvtjGCo4mxmafR8V86mpTfNFNtMbQI1fpFDkQ6rhElsOB83JeFeL26kqnnyS
C+tx7pyn1J9/Ymb39tjOOTh0LnYuVAMQYdewMSBZ9x3PV8EMdcwRpwXp5RHx9JHY/Zuq6xeMfNid
/RApyYFdZE10dFitetHuzIDBoUDRrW70CoxYd5v2RkGCZcl6a0u+f2ScIpuro6sM6JLQw41kIlFj
jxrjzHkrJjAdE1dnIXJWd0OOPM/41kzQWTho6G9cukuHCI70HLo4LfVEwrtD9G/tr1aJ9hZRelO4
Kj6qQL0a/fDe9KQDnHjCIzYwZfVVuzd0+wdVwIV3cC+nRp1tL930fLX9mDDF7cf3HHNh1vTj2e5q
lyPMQv1qgRmoGQ+KYS7doYvNCWIn1FTh5N9b5zfsz/h1aH4VYWledcPt1FbEB0bf+RCAj0nVy02S
6Iz5Y/baYQrZZam7n9KyZ7hqJ+cxosFIUtK1LlmhcG1gdqiURRlkCY8rYmBU90VzTkKPyGTaNevC
3Cid/XDJJKzTGaEJts33rgAS0UdopUrr4IITcl1jld3asMLZhGj3UEhOojIRbwVv8r1iHOgUQl77
Y2JPbKcWJ5wnh5NfhMA5fV0/dWZCJnQybCpLYQ5Aq0tjswW5IZfIUS2OIoGaLaq6fBTkucjC4Dfw
S/p/VTarnd/jPcuDaNd7y2AchRueCHOuVBjIDSZadr94qwLhfWRUGG9NBu0rW7P8Gf53uud2lIZZ
N4OzexIQoSLTuVrsejMEX7SnLNrVdrETBSMUfYaVaDJL9YYti56f6EccefTc2Teaaqcdn4mhEXrL
m7bsV4dX0t1joL2zYKjtzGSfyyT7EfBC3I9SUd5uzD88EBvXHow9j0DcbrqqNq++9F8mod2rKM0/
FaaI1xjzxcVrYQNG1nMKV+ORL39EvfkFypxI5eQwcRgiDWWu/wbUAyid618NzkEbt4p+hy00gz5r
8pfBaj6RjheppSeZ6tBLFaaNQd+AODKeIS4e+fERdYxqFsosqgxnDKGwlm3aPkjtd0AJxJPT8kbz
RXkr2xEa+ezfUi0DYhyW+pwGc901OvgdDuptTps/5eBbh9lzp/Nff1A3uGM215x0pOKToi3GmrqZ
DDIpUNzHxyyDQpYP6t70VrdVsXzNqjF6sZBZ+94u1jkQNd6fGIFZ/Cn5I6BnA3MmlBE297qiVtkR
Y3Y1Z7FPbvBiAFjj0tsyx0Icm25eN4CDRZxBiRndrVkg9khRq4vmdZLYC8s30J8RV2dhS5xrI7hU
lZz3HhB6sk/gyYMCmjUeXnaY8HAwap3TBhOUtbjWG232Jy0xjbMkBVI4h2n+YaEjnRFhJfYwpBjc
wl9DE2dPeWE0JJS4fKxiRMFpYzm4dfbmSzY9P72KTZwwDX2ZBxg5RpO9JVVzTXNAf3jIkXQMP791
PUKkbbALMNSm9lK6RSgiYdeYgtzw7O4pK+zhiohdsJqDQxr5aDM4HcAwTs9XzcqzG1OMZOvqVihX
bboWXI+laJ/TlsEcMRn6703UQLrkYT7jlOi2We+GW0FVLDyWrn8VQUL54AjO2E3pBnIBwiVdPH3v
XCl38DdCUucQCFw7p2giPE1WGfzGc0L2rYmsVwvKB5arksxKNd/BZpkrW5rpFy9sGOPm+JOwfbop
4iDhCaUFY5BDcKj0eJeWV7wyzsqf4U1sqIDAe5XSksbIqQS0p8tr14mrGxnTQbiy2+W6/pP27XSW
ln7YWWPsLQVxqm8hMriq/hUXpLKHKGx2QcQPTic5PSXw02nPK/mO3U+nNEn3hcbLlPrFk+xr6NwY
rfBkRkQVpnOANe8df+Mpo5XiKoLySPN0fDJVjBFrlvbea6vvPtikU+6vaUPMAE2uBHmbdy/i1gPr
+SoFfOC+Nc/C7uZzyR3NAHnOabgwk6cIwKrlIx3ohLpzD45SQr/RUxrjESDJ+aTma1OOT8ac9Yfe
SMH52J5aB6b8bNXkHoMsCnbBkGLZyOtfYZjrr3Ead5l7QGEsXnjIRxglFBqhu+EidsiEDIztlMVo
oAL2On5XoW9cZewnL5KGyVRmz0SAxZFmKmKoQeOeCgaovWfHBwfX/r4dI16zZmTuylFD66+IXs8h
engadPLGgWHDw+my6YUCllulvqL0POy+CM4eCfY5y/29sgjIFNOLaEf74jCU3gYemG8zs9B+k5iI
VR6mfAUXCpaCh0NnpXWM5neVB9W59w45e6N9YgRiZ7gQ+es+ItHSZZ9BVKYnE9KHTRPzOgwEthVu
6E0dtpDOOkot+Sy4f+uqe46m7KXBeeFE1bBF18Aw6jr2STgBTqx5oN2xgjOs9WI9dtyt9LuC9EAL
2y0i45QMsEYNkYq71hmcOCLycL7j1xlgdRtF16BvCEJ5GUJ1B3YX/wk86jQ6zpbHKIU3t42J8Fm7
7r5ktrhKJujqXpqGBx339klPyXOqDf8EwmPaxbN7o+UQ5AZuTbO6Cc+NrnmWvuV9VeCEnuVF2y63
tx3uTAMHwOBQvDj0xQvWxOvoyXevN+xL15r6HFQZjEhgCoe8M71tb8U3SkTBmqcVTO/SOCOqEu8e
RfIYQXjXZfACBunNiQK5qXjTbCnCwl3u6w9A9ybtDZB8RyoqCUf1ya6PpvThZZwXnQS/GoU9OOfx
d1fmiBPBxm3QJjnRKVqmBBX0q6gph72XJPkFIy1WV7HmByijER8YLlocwzxQVqeJVbnOESfvC/OU
UxT48mS0zFXpc7lXswgvQAS+15OT3YSV/7Lwlx8qd2HMyZmcwWi79ymjgpRSkwoWSvSLXqX80zAo
PAIdxos1l8e4T0AH17AbmEVfat9+ZddXbYqG/Qyb8TOT0JWLWnhhzCS2lYcDI0Xw/2txyiM8p7VN
BBsA2MkNRfaoezk9lcLYOgQZMzfCFlrhv9cN9ea1gdjezZ6Fkytb27xbmfSh1rXtIsJD3YP1vDCF
B8fZF3ULNTVrPxHkazrDqYTsqV8vU6Lz8XgZoZlOk4yfQNi76zD5XdHSve38qd+xbCVnv731vhBH
hVK5FzH+x5wTxcZqUvuBOyQ6Uk70Ec8lBikgZmTO7BmOhqWvftrpe03LwVZREr42jYEfpohuJjiH
l0HOX31kxBemcID+MZtefbf8Hhh5gPfP2QnS2/tW9uEZRyfM1TRfd2VsXYyuonXX7j4yivfWYeg6
qCJX7VTJMdDWjzYcnqXTpDcVeR/FnNeXsue12dHwuyHnyc06ZeZVNd3vWY7xXpXVYUqYsdsD1Z59
Os2XluBYFxX6CM4teMqb8cmq+h04X/tWD93iRZrNEwEna41htj+VsVnQt+LQeQIjkdtqONPvUpxr
2fpoOdCSULsYrIsjTVn6W97ELhlGmpnpSdHfuxQc5HfWLvOXoIJk7eS9e5MEwM+uIxWWMaLCiQxu
bdo7x37ARcZu+KP0XP3WJLla0YtjnfEgT5uygJ9jP3TkewcrJL2nEKHWfmZEt8LFadXUvBqbLjlH
fUOZYuaoi2x7dSmTPzA2DjIUEbW6ZrROpMJThpX0LwELQ45jwi4C1Ww2EONnQjQrGCYbLdrN5BnG
s85o1sUBH5887NK7tgiDa9mQ8hXRcM/TND5HfMsd943G6zD7Z0Np/1xxQt9FTspoTKibkq0JVZne
WEbXVGeAoAhnFB+BYecWle1HYNrdfZ5aNPSuvjZIsphp7Py7DdJo21hAiQM51htYMPOjcYd+7RXw
9ISisrzuyMT1DfimpWjyOMfoSrmDkZqX1EUNfQwiTIfYaUMAm25V3rFzrnpDMKfGr7LvW3V1PG1c
6R876kROlwp7RBmp+RHj71tTwJrtQeXOJ+3szIbGOWMgpY359s1TPTcPIdXHPP4I6+SZHj8urKte
Jw7YECha92pG6Zm0tnnw0kGeqT6Dc7I8+p4i/1J4BNoIbL30YXoHeom9IFDxu1p6MadyotwqyuBO
+6hDfVo/8iTzDlggyB3OoN9pbG2y5Deny3mZU97hVZG/l8T4zQ4+tR1QhxhHmwiZaTN6wdVl27WL
mEK/1CZ+OtuzSKa5AJGJybvv3UIsgFfDzL4mt4MQ6x07kYUApWwqIHzrtbHajvhrmp0z7ZGDrlN7
F0VMURF/7TUoHT5qNwqGgjoH+pX/yC1DPZfR95w5/EUb2VseYLe21XNrlv6FtoqtSWzEnuroPXTL
V3sunTVE+WmbcDefaKgEuE6lwhpGljyawXMS0oDZdlH13BHkxUVchgclSLdUOnwf/PqJuKU++jzc
52n0tyYRnoHIx5vZDn96Pd3wLGYb96oNO37Uyx/YEX71dmDtfcOILhZDXBLR1zhSPju4tDtTzrWX
Fc9ovqRAKqG/2x3NX3Xi4P47twRerpVM1FXPv6sCyINRzieHx5yE54KK9ptHYlLE1ifrgl3DdQ5y
fJwzYgBYjkMtiKF6jS8OLq3O98rG+Zzl9nFuSCPnonmvemKK6bjEn9OyfIMysNcFzfY2UvKZN9n4
XDrqUU5VfGMr+oMRhz53sn4WmR1ilrLu9JxTvumOr7Lr2gdMMLly6ZqhN7Ekd+D8kiMe3F7F/sWd
24Q3QRlts+7CEjxBgzKfCVd6TJ/TP2zY/WfXHe9mOlvfMBZWa9BX6VMPzGp2kz02oH7p1JzPEeZo
kXkbq5+R3ox+vBBTaW45OvKS2sKV6qnokDSuib2/IsRFivPFFuzLsaE+D2F2Su0kvhm9E90kcV70
+JUBIXGfO635GKihayhxRBSiQUoaw7R1yK2zsSGN1C3KXeGidEs6tgnjgxOyBvINCf3wIAraZOtn
HSCJznQJuIObbCzKFXrHlpdSixc6CdSrC8sF93FwtgPiVfhG/zdjZ7rctpJ12VfpF0A1kJg7vqgf
nEeRGi3pD8KSbcxITInp6XuBvtW+dlRXVISDQZEgKdEkMs85e69tPRUjgjnD7WgjIy5DZW0cqVYQ
hBrusS5Sa6OrymYDl7CDbi39FDdes6YcIJAMb/bU69mz0eLJjPPoJRuxT3jWgA+fkg5nzwS0yldb
St9zYSd7RCgB3y5cb1rRMw5v7W1naMgqVHoH87kjXKlZCU7zZzmhTug0e++nuCdHkZaLqUJrJKKQ
+Cbc8r6ugr3VdGql14otHzPzyKeNHtezfSV466l41mE9e8JQDiCZOyHtW5Ms2yzNunxwA5LbDCN8
9yDKQC3khBwH/T6q8rtO009wkqvavJAyAV+mDYe1qx/6zMeQi4B+kZczAUhPN6VFgBKm8O4Yx9F3
jK1cirAzYbbyXmSndEQSqEr5Caz35DfbMEQW7ablKfP8i104K8vXP0kYN85aTvheatIgsntLI3ZL
Hoogeiid5C1Be48o5aFDI7by2QwByW931VRQkvhsD/JvQdaz30l2BF94BwIBsEESjemZBY3QODvW
NhYprPujgXrXmWI2pijivcJ+meZxSiZSF9k/2F3EMBWT0warViEPjt7PYB0SHcKo2ZmuhTMQXTaD
MzIoEnVRQYmoWl572e+ztBzgBiFbDsfnqS5J+TT6eqZxrnQZkEkc8QZr4uIyfNgOfLxQ4p6V4N0N
JOxksyNfMbeNvT9o9apCYgkjmZ0eg5ELLQ19gaA5p4hu7jkJFKum01ah92armXQReRyX9OOp8Vt3
wbkt3fg9Jnj+20vwphvDCr5olThxOv8GJQRNXkXum6VVqyRL7irkqBjE6C+7w11eQbodA1x7OtKj
YSz6vVGRRKKfauRnfl8uVOi3a8vVjA02iBlmCcI0ZMknRXATU8du4B6Xu0g0L9h45N726K838qwn
Ep5GGvRHgdsB9WfKiRbrkF6vlIDWFGekpcMZXEjQMmD5ACNENNtFTdxB1rbM4lzjR8UYIioFSKfw
S96ljxGfm01Zt2LRT+qu1HXGOA0Ne8PBjybKhOFIwf/1GFxyrK8qiuVD1IyXvpuAWWvnwcnLpzDe
WC02jmh6yCp4TUQvf9LeQoxWOW9tGa48aSdbf6S/DBrVtBGS21BwTU+8WH5CMzd3nzuT5TEvmBcx
VuC5x9bcQOUteAP791GBKZ/RtVst9+D3dtYpqr87bVIfkoqvoOZL4mW7roZ+3EUnX3/Pm9I8prAV
BiZ7RIDmlyrq3+yi3hYoGjfGFL8Jsh4OQRPeSaXBDya2CDaovjM9Vg9louLtkmiZJxVBI6BMJ2jm
C88Yk80wkBcRxxvywrxjSHTmEvV0veY9D664q1iI0NcRCMowwARFnRmCIQCteHgCj4kPqovcx7Mz
EBhZODl00sCVc1VAeH0p6IERvWPwgThW4ZzpIqad1MbXSM0NN2PYKCIOtzpunwVdcfSCNG3Luj62
BdYVRj4gzEhUsMmDZQeFYabNtWkfK+tHMjbw/WCDPmO1pMXG6mCMxjYusL/E9tHW1UT/tnrTcI1j
DAwI4eptd1VGGE9Ilbmi6NNzYFJ2TvDTVN8ZlSnu06Ja2og1g7RoL13rn7TZ2uPpnHRLlvNoELgP
E09fNl10VlUEiDAlpFHgDKattqYcWKH+XjWSvT32XouvJOCPAm3/xjFIVK3qp5Fg0ft52w8G2Dhq
XvoMiffJzpCFsJyhzDZFutar+qqXo9p7fQ+bNZzumykqTnE9k6/wYzjNeOeXIjiPDc5uYv3iiW5F
kzz0cRdvnHrVNAMiQiJNSzPUV8bAl3LwzXKP2eSzDGFuOmRaO4jxH6rqHuHZEi6b99imOSFR7SOL
OwRE7PVaRo5HPJIdmub925iAgEHn1mCKhQ0z/69nc1ius2vKHo+PJSeGufFqgvaC0B//gTPXtAly
s/gH3z5znWr2Xc33gi8s1tq8za/JiIy1ZcXZMEKFLeeC31ZN/OAkUGyM3rmTgHMWHV33RYBWYpXL
iL6uQkFng2BYx9Cq1oPTY+q2o1fLBjU7OTYGeyOlzq+q62gwiiijFvVfti6KKj0QSIMfDWMADMXa
ZYtM+FoYsSD6APFWvaM/+Xj+2wwI5USo4UK3NPI7FO9yyH9F7cMhz5G8FljMROSyAbLylTT8bs0J
vd+A6vtMc6dfaUT6vbgAXq4Sl3WfMUJIOuBVfjfvDiDmiIZBCCE7I7rPngTUMuBds5qJTFgCY1ee
ru2jL0FgvfShCQ92rN4m1xOPuZuvCOtMvjIOp7NHqGWnu2QZK6gyeYbolgoHmSGoZKaIvha25yZE
hTnkw4majBN60MZ3hHSRJCYS0qU7r0IFM2AXaVHj+em0dwt0ET1r3hIOfnVm9soc8sMLB30n2w6X
cmlfijS3KDTF3k2zL1gnTHKKWuNQ9vGHmdHs7HB3Opz2YIJPH2Gqr23Tx7/WihfPaFs+mZLZjJ59
9IHWHtMgPeAUmKezQkO/yoWOWmIpnR48vcsIVmOeI6mJl7hNKrzUzQzqirMTQiSio5AzobMuH0NR
0vLIxXTvAAAnmkthUmZ8DXtodC19H3kgZgLD5Qvi056FLnyK1E3ufV+lwEVt14bunbbfWKOzddVR
avm68yzMzIAyY7I7m885qcfIc9ZKMgpI7odRZ2PfJOGWoOiNTCYiA93kWwiAaeEJmjwppijin1Zd
TbJkIJIn0o4gCkwHkgofCUTWwMFl9kmN5WcuZ/i2VicnD9GuMbwkmg1izz57RqxDlhoH1kCyXRvJ
gAUT/gaJwqMrrR68s/MkGB3mQkRw6/R243OeWWgw+lYp4IilF5qHLtXJPkS3+gRKaSfi/Cv6yere
LfXhUkmWd6cMqpciiteicQs21nZxVT5cAwOS5jKMg6tTS/25dtVrG6XZNzfDpS3Z5eQtJitfBvQm
USIcbtduF2AmrcOYRAweyz7HKUzCGMN88rMdXNo7Y3TSc1ZhFK5aX7sbHemuTToB1JOonzsaJMwj
QPNJJ9qXMg8OWDvxhNRFtFd5Oz1zBLWfHC+3n/o4esalvg9phx57AumeebkvblGLu1Ba4SaXAu9x
3kPV94ggXxRSI5W+NWYHuBy3ASrylwy5qj44w4cMZiMGrMar62tIeYbZgxF4S6ZS3YecL2IUMStr
GsSxFFZ3BRMrFjr4mb0kGY65Y3EJm959Jjk42iGCMACFpuCBRrjITVwc+q52sdXPVyMSWlLGuvm6
cymtgP5Beq8yEq0LTaxQLrsEO4hAnIUtzbOruoOGjuQwmPHJ8q3+WjSZuy/9usT6rYIviipq2Q6Z
eYiaiD0eA1/UCc6hCxmzMEezL5Vuf0qIPK9JCd3MaxCateYYvnJ6YcyuDDpGmOiWlkyCw2i/e8qN
Xtt+sI6Bx/p4+zF2TWIzRoiPxC06D2nsHK2AEqyuk0e4BdaV6IQvZgsQ0PIluGdhofd1MO1o82sA
3/iIqJ92Wsuc06VxpYPveQ0SgzAL8mOXrmtkr46XoAM2gX3m08rUC8ktYtm7ef88uEV719YuNQ9a
olcyBb017OlgVco5DSYZh1Xbe/e+LurXNA2uCabah8Ics3ujTV4o1W92G3T5fCaOdt9j9EdJjUZD
du5rMaYjYiJWjJCaBgzdXTe4Yi0HTmcMwmeikVeuBfkHcKxG+xppclPZozhWyrMZoEhU3K1vz370
cZsOw2ylvVp9Dqti0M9G0zB9iKFhWdIymRdKQmBjOJB6qd2BGKmv/nyRpxbkLahiLFrM1zraDXFf
DUwUDIBN6cjYHa88MhqxLbDab8h/x7QV+peB5NljlGPO83XtNJqgzuAaXDpRY4jiw6DtEcx80USt
X2oHUwoRDhHZafFpjDV2f52ls0eizxyLtLj+vGhcD1LAoq5BLjKVKlYIuWjEEucBeh2Pl8/QIid9
pvLjoyndk2mxorgPSnP0YxdExPjoebGxSAW9mBZAvEaf3jyH4SSFxTJin5SuJQnicBvAYeOG2bih
aVxuFwKT+0VzqkckgWo/4OLoWQtm5jEu8nDs7yqf+SDBk2hpmDemvilPOH+7i0fBZGA+AWrmgD4p
AKlXsxyr29YBwoNCIv3SB1NcsmmkGDeocUd5RSv60CaWebldTMp57hM9ZzufbIvwC+9Ddmcngbx4
7SQvkEfrVetqgA9TPpbpJ2fp9tI/wcf6Mc15ikTqtQdnmh5MmnpYyGx9U+fY02TLN6xkOKLJ0NgW
nHH3/1no6BPg9LvMkamtZyPbRMLG1Eogn/67QDmzwkiONkYcPmiXEmX7nat5p6QCsFIVaEL04tR2
qAS1+gsO+fE+zvlm1HOhFTMud8khWzCxrdnmmtwB6J9lVXvXjCA+ZM3IoMSMmmPXsDynJWav0iSg
uewcm62qSXoitP4TFreMPEa1KeB+n8JYOVsdYhyzJLWQQGfwonmoIRK6lY55PxTpZ5ZUVALdE5EX
AfnfCPxE4CdHVxKeA81qa4bmj2HS0EXFkXtghvHhES9/couu3dYpngwgRdqcORDvisHeMIpEexzS
nh3vexOEhgwEINmW4XeRe7uia865cZ2wh7zVaFUpy2QGsZhi2jTkPrNm6AKZnPe6TN+kUd7H9NC2
iuJpajpCifTkoIcs6WlGjB8ON7koAKcdy0K/L7wAgGDRmnQ8VcG+uARnmar7mAjIhaVox3gm40YH
OHhBfzYsKRoeQW00PzXh//tz+D/hd/mXKLz55//w86csxzoOo/aPH//5JHP+/c/8mP93zO+P+Oc5
/qyp3n60//Go7Xd59zX/3vx50G/PzKv/9dutvrZff/thfTMN3KvvUPu+Nyprb78Ff8d85H975//6
/t9YD/i0/4c4NZRS2Vfy027PNKuCOfyn60BY/9AJ3jI83/N0bARzZFr/vWlR2xv/4Fyou4Rp2vZf
9xSynq0FmkVimiBpTXdoTAh0wbgF/rIdaIb3D9Q2vz3uX3/2b/99v/47/67xt9zf5csewn4mUMIl
oA0hGVvmP3TuY2FZaky8jWtTvjWjhXfJx5OaaRJllsqHdWJRnDqlqXFH9p6ZIPSKGodbaY5HcAsk
fJHcuWzHKD+yt8+PpWrtfYn97HbT7QIkRH50m8kCJm2xAdEyBg1Fimu16RvKJ7OJjnlYwXbX+vUc
QgMFG7Y2iRVxuXAb5uKVg4s6VodfFyjfolUhfBNHQFwerLJg6hDaJZK/n9e7vv7XzVWPRtqvB3CF
rNiHqlPjoWd5XWtx9sm5mV2Gp2ySPN0zQ7qrrbHR7SOcTAkCTxxhcBGjxGZRdQPCIjvaSJSe9tLA
+R55NfEXE8SymBgTBFDNue2wTfdpfnEA9G78hRiBtvjsuMyOlhOkzAsbfNpxpn8dB+xD0uxQaGbW
h4jTlzakuq8LmlgyGa5ehNxY0ZfpHXuVqHNItQOxBQEAKgLSyvI9eYzRwjfkO/hO/PJsORdGgFrS
RXWu2wMxwr1898GFbEx1IMQxK8alKakksd7ddVa1CckgwmL8ikCgX9ORhGt2al33oSmrYvExuqSz
YjN75kzx4OcDa47NnEcTxV1QEgnBXgSJJb3ebTk6H4XXdUs9ljRMnIkEiQpikQ6srs0oXhF0kIjk
wnRUKdw7LfzIsSwuBMrlKrXJMYPRTFHZ6Iyusg2C5pm7VN0HoUNXKGiSfUXSnoN2Hbxsu04n844i
4JmF/CAZLC2NEaKJZWxcI/7RWcR0s2l3CY3jnQZWYS1Rzr9Yjf417qOnScufwTO/qjAkEYF9qW8O
Z0fT9/6YXLthvAoHD36YQVLszZxeXZNdcmBWQZ5+T4biq1t552DQT4NjveguPcCev9Lxwc0GsDCq
2TJTDocuanzmN/V3zdNgyTfaUcvkgebD0rP8Yi1ThBgVBuM0a86dnUVLBf0d0DtzrxrBJKGhtY6t
G5AxCWwt7ZM5hDTM3TtRg4PWaXLkYQy1rgWXapEbCOLu3dHd4h6/dQnhyq/6j8rJ7sdioqmI6mU1
+bSWEckf9R4ueE+QB6Gy0SR4s6ZJruFeJFhvoXtMrxMtynTkgCJ8VXLig17os/0NRn+akWPNHK1k
JDilzvCMotkjfnfhzBIrDZUnmXSUsDdFeSkafMkRkez9dI/Cy6SyRa3hWiSUYGkvkKEt+JvMj0QV
J5z2/R2MFLaupSroG3JR02VfSF3do7tkJD/rcvEpL63YQ8behR9Okk3keMUhMY8MgPwnFSXtjzjT
XgLGG2s3zJujQ/cWNyOAC29aQvJjMg/pkH6etqRDQpuQASFF3qMR0s0MR4V2w3u3Y0s80q2hzZrZ
K2sIdrqJmCtRFVpzwIaOFX6MZhWTGYaeJY77bmsNYNCbRt/aKovWZsLnh9kmMQUmwoLIL78IJLXM
ifBv5g4ttvl3Z5duMTDoFeGRPq17Xe+PRFV3S4QUZ9yX2Z1uBI+2Al0nvIttd49GMPIALxyxJtX1
pa9jDCa0JnQcOzvRZ29tZbX70M2+lSrZJ7pnHvya/ikYfzBsJj0Z+i7itSCJy48zSkRlbMe+61ei
SNhVVGQlF336PNn9dDQLCyNGBFGoZWq+8fhmxrwJfJBpx3sJzmohnl1vsl8j8uAap951Jq0ee+SE
S2FKpps0fsRgCJdo8H74kYv50yJKMwI5c508vihV0h1adYUUgzpa7DBFGUtPs4M7fSXHzCMGIAXN
1qKp0H5o2ljeIR+MMRWIAIzvgE543xL7uKwzYubgfL2SNJ9sAN0O5AzPvdEJT91EJ+i7L57syrc/
yZFGMxCW2r1bgBlN7PTBMDRt6TKMxcQQPlFGDw+BdgST2Xz1m8lct7jc98aAwROQEgBNW8CRa+r3
xsJQmyLsOdRCz17ilvgsTah9UjF3U72D2AiFB+rysrkLaqqyWlXOV4wo53QkTmWqBzIlBqos1xre
JsIbFl1UNpvb7FaaxX2dtlvMfQxztLBZCinqXara5NFro/iOYdKdb1Q1ojcLQQqLzHmYL0bFmuhN
aGkM1WPPq1rt2DswqPvOPItWR9RslBsRw8cqIgYtRi+NoxLqTllutXPLFu2vDeQ+J/JeNbQ24mzG
v7NwLmPCx5ZdBxkhiL2lCu12JYMp2Fi5wcqpx+/ZBNvLGqc3YuuPgpyar3EK+J9fXoq43f5tk/XX
Xub3vctvJYmHHRBDoAmHzWdfZfjun/5E1mSSm00ymyIYdiXlkd6KN52eCp1QUtW8IFwX3mfU9BfF
q1t1YG6I5mAUJksHBhliVrssXvzUS45BRopCL0CFKzF9egYs0z4QBK/Z9ftgBtu0S146x/30FeYy
zrvfrXZU595jIIrpBKpNOPAZHmreGaSGBdLjKvRX4Rgm17ichm1n9gxKUONg3yL+rXWn8SE0tfEh
sJS+6F2DyD+7GrbMsviPM3Dr/ec3y9GN372UHo1LX1iGjdiR07xl/+lo1AIlC8vrPvwQGRXsnX0e
+vco4vIFKwffSwXD3uG9ZgzLbKsctPtJyqcwz66aln8FK0OP2wKqaaKermrsD7SFaVkkK0uBrSjK
ZkVrjzwEI8JRRRw2+Yph3tJ/N9KLEWcHr5fQ3Ss8Z14Rkf1Cendi158+vTvTnrvvGdLtEK0kzYuG
Gk48dm3yMMq+XFX6V042hGVU9XPas0VQU/xo7vPZHui7PUJuc/yUBNts3UHd9WF0HVIWqVYNH2oZ
AlJZONU8+HGJv+0jDZYOQHERtRsKwTN9jrvJqUzM7UtTF/WGOSFaK234pnJTP6iqepZQjYlJQcAO
XrPZqPqotXRjIUfch0n3pezYQwRJ/3104pUfSISMoY6qPttOKVMvK8G0H6joLBTsUjT6NFASFI3q
B1qlmXHKhLRLr4XrP3gFkGpUVYkxfAa2/c2ebR1JaTwPvR8cGpE/oIk+RSkZo/JV+iuoY0S8zEqy
zIrvpMMQPFHeuO6CQhirZFZANAA8NmEDUiFHXY1aYu7W3y56JfqDqzEw6DI0xLfbfh5TToSyYoc6
3Z4BbOBM+lYqQ0yIskrpIhu2pCyPK5GanDnHauYkzc/rgD7eIZr4uD3Z7Zf6+UvMd2Zgpc5Jcfnb
7/HzqhNmVxKOxv3tUT9frsxxho2a0fFJ4E/7+RpMdcpNVdcACOcn/PXUt2N829YPuSb3SDr5Q2+/
0M+r/uAsK90Jf/49t8c6zBxXHY3RZQJpByNa9dIajraTlSvvunCQd7fbf/7YtI+0HKr97afb7bcj
bj/mGJlin83jr+N/HUbT8w79f3i43XS7QLMGtVYY2nEUEnGSK96QkRKV0xrFoqnI9GPgs9Rz/xxo
UOoHBV0v7eLvjdGBW4Itu8rsc0xUof4Y2o2+NqZi4wSAE+AXsxVPnT0YYINladgh4V7rfjZnbtgH
T9Ux8SPWDvOBqtkxh6XxQO+i3noxoQn1NCbL1BOvOe1yNkihjiFmpTUpm5zCW+clehMouU+dVhN7
i3LFoqnq50WPmbXd2QZLOaBkejbG7A6fx8xZWH8FFb1LKtoQjYaiN/EH5nEA6ICk7GXZM9gFUIea
HC9fCpXcrr9kSfdsg2da5VpxPzUVFGP1I68dY1l/aTXAKZl1wSeprZlAD0svzlB0ttYLrW1d5sNV
0eWGlgEctdfBHWbEEnga7NYsUtcGsGRMDbOQhGLs4kF9tGiPFokLGy24YoO91zEfsWCimdOJil45
lvYDX8Dog5HxC9g6gSlNAI/GsGbU8TiP9VdlH0xrrx8G+LvYQmt7G0HuW5BQnZ+8cj4t5PictfzN
ReHD9gJootlyCnGDdLxqXbNIYOcLu3yNI0iRaFFQ3OYLltFXuyjObUkDrUFCAnb5WXPjs2KWswJL
8Io+Uq5djYyZ1M8oyJpuzVg6fJfVPPIU5JamhVEhLiTmiojfDwNzjSDd2OqtYDMNUcD47EOPDDSM
fKEwr3iWOxAfXn5UaclMXKBqKpPinoX+0UEP+BhXz4Fo8rcmGd4sWu8QESEINzZb2SBFrFxDNZPu
0JOLSROuYVsD70N7cMKyeIO7NWLiBGVQK1xuTqhgX+NrXti5GTLhAamVnxHBc5YM2pqwDhIju7pl
NjcapLIEqjx7EV8Ta3xJm57/Mj//MYm2PgAF3s/KDWGSZdS2NQNqztpmDJCqduRTSSUKUxssi/ts
4FYh0rnd0TVv34aMxNZQe3LNsYBP5UTwyAfw1Mb4vWzQLqSdCRl4SphiozZYIc/DjYoVbIzBMGh9
vJQWXzSaFM9Vt04QsaIU6lumpCjA9Sp+Y6lDmjGED6Nt2Bt4469TIAiPR2oyoXXG6JgWG9DNw7JT
OdicSl+1cUjnEk+cz5wp9qONAkwVKjM9BANLaSz7K2Ce9w6/ysXDC0IT/93FD1DBqW1E0qJhAaaV
aUcbdSptlb3pIg9gn75OnaBZya5AKh3uLREn7Dz7lk4/lHjEYfdDSM89BAaF5Qxqc/tBmQSDOkIs
rwfA+6a6RduF8HoDZ/eICuJRZsW3SCFCHFp693XO+DsR5KiE9sTKOXTfwt5kS0brd+mwC2fYEB/G
iS9pGSgmXkn5w6p5b/odWSoAnnqNYaDmfQ1GcRKD1e2GnDxCMPHwmgCrM7gn4cIqhhUhRLjPveJg
1y0Gmfna7aKxhbnXyMvt3e4QxaAYCs98zVDWMFOQR9pNwTbvm0PspoTVKGOQBzF3jTRJbKU/TRDw
o5KrP++/Xb3ddTvydu12+M8jbz//Oubnjbf7fx2e3l7o13P8fHjYf9QjwTyJVhWH24ViisRUep7Z
/byKGvO3u25HoQ8JoU7Pj/p51H+4tch71Et/HvDfPfZvr5OHZrZXJJ0bRg74Ng7yg85H6KBawfbl
9jO5KbzS7f7+duvt6q/jf97/56G/nur/f/jtntvL/fls//bnv7367dn/3cN/3TY07oZgsGoDo4JJ
6XwRY3Cd1sH89/3tKmM1BOC3W8FYo+qDbOHt62rVMsw/DMAwD7driDbrQ3O7sGOJkGe+ervxdrcB
+MsgweC3x7AR58hfB90eU95uvF399cS3a3/e/bfn/Ntr/NsXvt3ojh2bNyJfbYNwkX/9urdrf974
86kZiuD63wyjsUff+qjobcMKdV+RljQrG9Hswkzrh4HyaQWdGcS4JJh9ECdyCygnsHmcsw6Jj08g
X1S665isjaVLTKBEO1vrJnXVJ9JvtBwSaHSfu+uo1j/aAVW/Q5fPwLbEujxmm1C9E6f97Aq2lj2O
wrAldgktC17HHKapS/jmlGgEXiBpzsJrytDvQCvgrfdqDAbCFNTP05OXkGoPNsQxoQZgqwPQ17iQ
4oL2B/qq5qCwPkTosod2pDbwDTSubC5mqf4y9rqFRQre6NslUl4rQZjIabObG5JGIN8RppFAQFKJ
XrmUMLGINs6YIFMyZ03swA5da2jqzM0WJPgYb+eU8BbtSRH2D1JVwTrxPi203Ug+q23U1dC0K/cH
3rlX7NTZXBSC+P1KoAtC/tAZb9QMHIUw/epC1EsrAz/cQHnxcljnfbEbvezLZBRHnrYwO2b98aoP
763Y/pZ2/XvG8r1qepM/3nwptMmgQ1qD0SxJrM39qAKfqi7YCvAg+/QMel87KMkq1brGd6lPp7TW
jpGjf8rG9wkU9L+jwflso+Bq0rRDMXwy50GfFjn2Wgfss8ypzVqr5Sa7RdCqIxcIQDQnhgYCLk7A
IkTduwMMdwlnzjp4E0sYpNw9EMea34WwCCwBCOikAUWenpjuot+X+pVhar3NCzunOmhq8HEeppKh
2/Xz9L0G7rpNKTSAN9lHMPD2kbSDXugO5pbqjmPNrZuZ1CloT60+QkTsZwGcNxUc6hE3OVJFE0eB
PpFD1DvLurRQyIA13SJ6YMIP48JWebkFrcCiKwVZZLSLAXLsDJ+oqfIUqxyPGKmkaTP4ixGvIVIC
OiYBOk1YggRBOvmMyxbpN32sQI/EpUF7jlYO28nFxFIep18U2Wd0xvVxk5o6Y5Csfkrj9nmQGPaa
LNiUTEKX9TSA3Y+8pZuN92mugSAYR2c9xtF7YvUfU6SO6IGubu4OpwKtjlfqxGI2uN3jpr2fBLHL
A0X7ohRw9XqdO6dWdVvJp57gt/zeUqj8Q/2cfUsJe1kSIQtOJIPiEebfpLS/l7Vj7qImvISO/TCk
MHoqVnMiDIHLEXzB5zON7jInsFcGVDfbHquVo5PkB3B1mbg1TVSsxtAX8KBchGuRlyvKdT+m+Zr8
GCy8HStQXiDw0RBkkkRujtN2cHt5FWOLLDoRO5whlyzQ+wt6CbbAZ4/0yqXnkBuk6Y0+fyDeOmFt
DeUcZUjHgm9nDeIEFZHHlnuhM2ymA2pauGBDGnHs9tZ2p8EaaBU1L9GNcGj8VVfRpWELgsk78z7A
BdAs6qbHbgATHQYEkjQ9Fl5TvkZZdIzNN0V1Ar3Ih7/gGXw0KCkmlOJkAvebyYpb1M6XoLKTlQFr
ord9ko70oVvoymu3jZhG3mTOqn5W8Kqo0OXILp6vKKLFnWPm8bqtEFeZU7AfZ9CBYBJDDo610XR2
Uik7X/ODLAdcC/OzkJ2rg8Hmk9tgTIo4gTLcw3KuYylFZb2uI4IMzNr6ktU20zzrPgdgcGcPNIrT
wq9W6G47fLSiO+EfWraVdxC5j/PbrrDruVG9rgmtWZTlHEQdmhuBjCeDg7tQ4PM25OBlazbtzI0m
SI0m6TdIWUv6tWJcsahu4YeMhKkCCW+dRN+nUX8/dSiluhBkZ2Ipa6WYCi6gG3Eixom3NLDUdfqO
SpYFtD8GTpBsSw31FXi4LxqmTz5LQ70wHlQ8JFv22B2ud+o6s9UhKTs03wKEbAeEr6QVRO6qmtGo
OSipzH4fxlBhKI3fhoLKsWyJJBtG4jRoBqG71rJHPWXsIq22Qk1AVCfI6nzrhihXiRQJVnpBJWTa
+Ob9KvloS4myFnOZyiN5YUPYHey0vAbpxH+kF/qPurDfGv2q4gzzqY3g32nNw2S9Enn8CG1pH7OL
XPW6ZSxFWeWvrvw2Y1xMu8+eyMh7qJxWW2Ag0TZkVWuI0aN412HDPPuzgB/qgkyNc6cX+tqa2flo
JIYsIEdTZ9EARExuPPpo+8N0U0zGbauhkSNzeBTPsCxQEQ1NuM3LCRx/ym+Bv5dATczPDpyQZd70
K6BkKVQdO1r1bpNg6fe+BbFBBpzX2AsFdtyptGY/uQ3CXZmVG2UVWwtdH6POHgwwqClpHYDUnQLh
F9thPuEXhvdUNJazcyz4ZiFuAeSjDL9sSQY0C/hOJJywSk28wL6D2C7xdwLlWQiNodpUMEQMDetB
i3MiGWS9ioqkWrkjTl/fQo2VtD3bV4tdTWQ+THpJTgjzBcOusdvkJObGaJq02nicGrxGtgy3FP5v
UYZ2cgKQphnDQRCStMrzfnztvmg161iTNxiW8Rkyhi23Rh986NhfOyuDRY+fXgvnUJBw4PScQgJr
fH5pW0vvVRRdUvt7NBAcolLYU41hfyHljExIYuH3UVmtwZXzFcuDz1SJjVnaoDArhppojNhfaTNq
ySvMU+EYwCn3dOFmBk13GItuWJY1kS00YEHxkiWEwkmxi4nsDelwr10VbQNln0wSQODDYGTIsQ+Q
smrseMuDTSrqE6/mHTPfe8x7XrFwKM45Fy5ymkRNwCw2ojYb/Xo6OpX/zeGrP+RCXqHURmsMPUBA
gVrBN/H29ug9E9PMKEQX1P94xFa1jd/J6MGYdDLdEh3Z0arsNwx6uy3DN3J8piZcpjVQWuW89Yyz
TxjWnwCYhfDK00+amW8dw5waUtDKrAIk7YbHQNs1l16G280tJEs6uGsi7f0Dg+JmO2aZvlYDNDTE
dgJH85L0RRJuzHajJdW3NMu07RxhYMUde952qlaqpkvQyv9L1Jktta4sW/SLFKG+pFfbcg8Ym/5F
sejUd6WmJH39HeKcuOdhO4CNWWBLVVmZc47pHgqHcTJUIdK9XiKJKsmCbXaLKvMqcEKW4FIxnwKU
xzLDSETGGtjP/CFBvL8RiijHgbgOfRYvIuTucTrlHrian3uFKtDQcPUDXb3vTSRwwGVOmV11G0FM
Oc5LlfAr6U9+PtX4rKxm38JtmaFKnA3ilAyyFkL8I2vHGPsT0CgsmK4g6sD03gydD6wetDZUwRHV
PwZZUKx72UwXm74QPXDaVzFijDUN3ApyEt2OeBJ7yydDKyIxMY1zbJ06Egz9w3P4C8q5acmlwRi1
hI35Lc78kmBBUOWui0Of3S+NsMBYusEsNExedUSHsa/tY1v7yoUHpyjkrLM0STiVT95OV+Q1KSRq
a4Ib6t00PsIaIYSYcNGV7sJYtvzoT5O7KTvjpmtw+QUGR4EGYl1IdPclishtkQ8flZWpM/LPkdJY
blB8F1QT8YJfJWmUAU6EuazzrbsGbykRQ1Q/Jys20T649imyKxzaKF8lraVVWk4XluMGQBY6gtKa
4XJJKN9jQpRB8cHl1/NuQbL3lYTOP47zdvYV1WwzfquMOiebIs4XBurHltlboEON8qOPpBpuFn5+
rgLvmMw5Ce0Ya9y+DXzLevbgI4Y4CyIOnVsXKMxClVvRvt+UVYHzmk4is39D2yZG/cCmU+3imUKg
BK7hc5jALdGcbEIayQAYiOKuLqMBF1EsCyihRQ9OivskYxAH4fSm+e25nNwzo+Wa45La9bPh0Ouc
VwxOy405wMZNBda+KPkN9QqIrZFuMzchZaDQcO2qNR1rtk4dWDO5UZzk3OpfQjRl7pH1OBm+Hrj8
bWvfAKRiJwR3yWs71sMagm9+BHlRmBE5dyj4yEhDZGJlxlIg/tat/VIJ5k3mi+sMdgA2r15J6a6V
JV7DuPicXLFLetLnfGL4tJqoRU9cepSca3JVaUguY2YyiP1oY1rJTzUP91ZLALJIcCENeQ8qpsXZ
pe6jcfpuTMbdjtDeMtd4CZ32lXK8NKkbR7FEFnok5CRM0Da2Wqdjn9HLpsfdWdFL5ZOpkEbiNvtI
5D3tUfNNd9siWZLGK0MJQUNvsDa04+8SAk9WExCOVUPA0oboGkogrh1kLuPkkJ6a34GTjx4T5RDZ
0o9bGzXiJoJWiX22OKqpeyzz/q2f02HlOU3FuvaNz+bag0bZSGNiHOT7rz4jAqKdnF9UTSAZirVV
cwwqO/vDstWrcLugaagJ5IU4JD+wk7JgWZ7vDM3EyDIMDzqoFyyEVn30ao4pYnBWpDECU6dO8+jv
O0iwKj3IPKwhZvn37L2SntgmZnrobWxoY1kMyO2Rp2SaRHmIlCDwh90QpqtEiWlv1Ad0IoEP5uAY
emC+8c+vDRvLjIsCsuzM/qx9Gqam7tJsC19pPio/soOm7eFsO18qsbQdObT9Koz8S5rmzA3m6MFK
9WMXo28CBQRDKT9Uef8D8K/ZSq3ATz30kHJnth4o0adRpFv4h4D3fYVKsoReobvtc0fiH7MwARMM
q3KowyUaGdtpCxUIhQgzLtRXYdfepTndd9N5nIpm3BDYGLI9c62rqF+0NvUepkjHkjkl+9hwevDZ
hqAsPUVh3wTCY5dMrZAc1ISxZymwWo09eEDq4XXkyG1N7HnS4DXpNMCYNjsY+bEu6RfdvtQZiOQt
jFgnNp46W+i7aKjey7hNNsLBuQI+J0q+kQd9OgRNYN4tr/XSwxyGkSj7LTxt2JPAclC/UD31QH5B
cfu4s2zmvvN0SNz5O46bXduQsJFoeg2lFjeUzXWzGmuEf0aHamfG9+/WgtlpUYEgSX2K8P6V9jVX
tke8H0zWpckt4jjoTUcL+hjvHXaJtyqlxUzr4BfE/r4WGphuq7PXDrlVKE84WXchJ2h2lh6Iy4rR
0RHttU21lOPzhKvhzPEhnXptM6Q4eUwflAWoNNboA+EUDT4ixkwJrH0YGqiHukXnZ1VokV1ik8bW
Z7xf6SQDRAxbl35F6c3vkZ5a+9ExyCgqWL/N4XlGi15W84fpUtfAveEc8EsjWJ5JDQbS4iwjasNf
xz1XrDllZKzUTIYTitAK3xfGaAvPqSCyRy/ELneYabUKpJSVP9lVTjgWHXRLSP8a6W9RdZWphpSD
Jg51m/UtUHBxtKeVSMoWHqvhK0EOXk9m/Mia2YJgwWUaFx4nu/FD9hZm5FF/zaL635hd0afdJxNG
Z7NH1DGIjCJafzHwgmzxiN5kQ/A2dR9iqWSo7iO0SfiuOeNmxbzlX6ugs9ovY529tYAZNlhv2ZiQ
uScT9io7aTcz9j0md46hzI0lyXMlQpkAnrp7LJiDUfFyHVnhP+Y9sDpxu4v2gJnhsVD1YSzycDPr
9yRvL+rP6Irqg2xXVBEDKQBrWWQPsnRRlISo7tFPIB1sMnYQLG/x8DZ3Lq/Z3E0bsCa8HUvxvmAO
S7crVoMlvulmBIwoOBWazlFIDT/qfClU95Xq/V4DxTkZqHP8RBxjEm4ZuOyGZRV3ej/ZFYXcWkb4
4LlYYUiZ+WKOX4PG+J1cd94OQ3UOJ+5mxfB+m+bNXTsGRuSS7mLXL7JN0HaIu5gDrzeEb0ljEJUH
Zq7pupVAiRbongThymCjehTh/GpGHLIlPR1F9AjW0M1MctlcmjtpOE+Qxwok2wkNUbPaoxlC5T2r
tY4IaU0M7U2P6i3VNTKjxix45i84ymSrsSoXM7aQaGy/wKK9WrA1VkVHRSdycnXM0kUBSBcKCyN4
pw7XeWQ8V0StHv8exoUF8fcR7Tv9iDnxZnhWtbUi36H5MJEInxoUHqNGynsbo9IkpGVPE2AfZXFz
jGMm++AeOORWjIlY9fgirw3dVlcRUpUWpr8PK7j3DpOtfZWqg8dNgSKu8OYg+WuyR6Qlr3JyxbfM
wW/NMHvrKfXvmRASTo+B5tgnJUO5xiVgglmM5TOgkfqSKFyriYmehro29ZcBzt//cpnMLb+Sd5Ih
2JrK0fD3SZPRTriMcjD1BjIjNm6sHGMTumSVyjjjfa2wzy9TdjeG0tiSSJ/y2u5xc6ztVEbnpjJX
JVlw1cA4PklIginreI++1xkgEcednVJswjZplFkFdVgST0uxS5XgrrWkSfak2YCjBFpD0h15I1iZ
2oPeT8+R288Xd0Ze2J27qQbFl0zxfrKjow6HiiYcTdEK2EqDPMkstWEtl/QkmyC2AEJMG8QubkGF
dGtdqXzc+iIfjk1OUgRKYJem2gTZUscV4TLSrsaO1qGk96MRvr0ykvo9MkduC8Pr0Qg4XUl/STQI
xJAtVA2Zhhlz88UC3ECdc7l59RSlco5sx/PXnESfcm94S1K2mSiFXCH1dJOkXboaJn0EO4AIwTOe
ZwKvRSmYaBpvHjArzSRng7dg54zm8e9n/z14LNj//bf+PqeikEdNqV2kWmfXL3OSv4cobIgc7+vj
iLfw6P5ngoFtcd1V9jcnsvu/r/99a7s8yfQTKE01k1pTjKeYKw/xLtnR5X5YZmooA8rj+P8f/X2t
IOUNg6jYeeSerN0kB1up+/w2DdSYUNP/+9Hf15y6s9ZJ7QBwICnG0MlC9HKFLne0DhB4S/KN7X9t
ol9H7oqV4ROY08MI2sxJ4691e7Gd9p9NFZNQhpvnGHUGgOXOCXf4sWH3hA5he6oEn+azNOYLo63V
b2Dg61Xko9tIIdjQqjixp7Dqj0W2NpNmS9jHpy7NH2es442sT/RokdMOOEq67I8m8cEL+NzG0y2K
8TzrBLRS7P04EbIau3JegOXc1lWs3eyZuHTrovqZHkv8AujnAf/xrZPuGZvcNwo+nkwoEIUwOlvO
HmWLB9wzGRHWxFKSSRVq4y0zS7L/FHpXrjq/Gt/92fWDQW97KjjjoWn6cw6YnBuWobPW9ivhy0sd
Jff4GDm5oj+be+dK+tBT3OUbAj2IOKQf3NFN2BnM4hlJBE7pgGxorGurD5fUYdzbDicVNuaa8LAm
iFQIHh7+FtRnum32TpTNr9Fb914LQ9EoMcYU8R3JmZQQxA2vkin6hsnF/kPk0mzIt4RR06jhxKm1
vT82TPuBcOizS+XebKnF3ts+RLIStfrx7yEeUuNg2ca1zfWHeF/IRV0aul8VeX/nyVQ/BGWb67gy
n2It/lKWcyvRf6y7tDO2sbhETvY9M14LasvaawXn1Kh8M4blJAUUcWWgQFs3s3cXp5A8FJZ4TWHF
R4HXac2ts4uHOSONhXAo3IZQV8Xc9xBJI9rUo7O2vAKK6XDTlHm3/Ddb2TME2JfJ/i2YO+/rMt5h
GmN6lENiG0iRxqwQU7eQXcIAnWWpV4+txjWrLGBeI9qv3KvxUHXkNKekERIWc8eLRRGGjoBFXA/i
mlZQzOnMhmczld3J10Z/X0/ine5WKGsEybLUCCo2DQhx7ClxKRE7zZPKdpk3IDFNHgZ9HA8uxCjq
8SiCmG4HFVzzVSHMs2WAdxnKayfiNTix/VDTZ8tavHhDzn4y1gfACinVYC75ByWorsAUAwXiYPNA
mvbx79P/fA2FnR78fTHB678xGvcnakhPMtubHhJih82N+PRm+LV1cyajN4MDg1xo7C2Mb8WuCedN
X4k0Oev7Yqqig4ayAacHVIcOOF9ZXypZd0EXU0w3RfpvlgkfeM1LWqNFyVrIyl5u4HBNbtJorgVS
YcdtFxBEi+ck/opjj8C2CGAHYOLYoX+S5folgcZYD0RCTRRRcTl81+j40ZnqK4Y70Neb9A4q2q/j
E3o62MlNsIEOqfaNLp9fzrFfPR2QtUtYOrI/IsV7sSGTzyaPLEr2nkFgUz7BordkuZk92zj56UgZ
VFH+o6YS5x6MFX0ckXBfYzpIKu4M0Pkk7MJZ0IbZ35TD9K7lYnjWIvSSNNKDnHT57TTRbPnftuV1
RbKDzkbdnC86XYuXrecMti4TZmQEgfeAPR4HIZHN+s4zjcOeEQqwADWMn+iXSgCUJBml8QNyT+Yl
aEW3dbXY/citsEjUcItpOEwmLDlZwinRad8xgCUP/J5V08dMQfXpuFWQhgaOhLC7xPDMD8rSDuTI
kM9MOEaJ4JL7McVotMBMezJkk9lzj+mUnBw6/Bq1zsHIjhx69INZmxWEImfe5LU/rBurcbehMTzS
v/d3s2H8TF7YH0WK0RdhH7uAw2i0JFrDxzMJkx2GWiM5k+k6iqXOxwZTU0l0UzWtcsf7qWuPyWef
BypjQFhII11zvHp3gYtXLr6cWBXeYzzbO2lFpMhrTXNIlfPZ+fWz5tl7BkNUbZaz9jDXm/45djDS
tGCOpql+NhLqhSQGAu2UlKvNqrvJjMyAih2z5kw4c9NDLMHSMfVvg85ZWR1RhKwp9bkzCKrss4Mr
iGTnfKPmeROL+ad01A03cBs0IYZhQ30Xw3tUhD+u0l5iSG0IhqEnlSCVnOjgF5ZPfCCgt2Ca9cc8
8l8WQhDrUru1y39mkTH/VfRsPNxOWfLjWgLuar4mvJMGQXg/SfIrPBmv4KeAN8CN07rFfgBQ0dg0
SEomVCvCa89JVx1KMPWy4echCjAZfRStnnEiTz8JYntgpQC4cNOA7jEsWU2gtlC1fdoI4PRI26Wx
S3Rrf5pd+5wOkFNGCSSLOAEXDT6+mfjbjqzPqtABs5XdWhsmeyWTlhhSF3lkIvDnxtu6cSxOp9Nr
S0iyFqpb6qu3Srp0mQay2TqO8P4j85hq0yfqVjlgY1BKWNxbG5H7YJ3Hi+u3W3bUACTCo+5mVw5Q
kv4KzSVAoaaojrjLOy5qyMtTEV0lcxVM0pEPm8n7CBvyejZ9Du/OxVeyojeFc8+khpVOC+rmUTFF
C0ThtJuh41wrIxhQhX3swiqw+2Znzc1xZhqOo6D8TGHEu41/ts34xmiIl/WO+vRhzp3ToFLq/2EF
O3JVuCWFjEB0YRfzDfgW1Qy02vXQnsoRoJNj/Ssyape+77pg8HyeyFBbQzXAL0St3HDkLmpUcIsL
qwHJJztmzQw3Ep2oL//gGy6MM6Nb+/2k1kJGe8+dmXHaAxMCQnndFAVw5mDARYzPBeuUb8q5tfPw
0ST8tKqCfb4QSa1UfooM+klbRUGhaz+DZTDwy7miMBtdSi/7rHbh8hN7m5MAeR7WZKEPLN1FyKGY
DVTAX+cLtxx9F0V/F5Dg8ld9JCplP436nW0Cu8jcr3Is3cAi2gKmOPfSKAF4+5KuFvzW4wT4GA5U
s3PamlIqw1SgwA1EOvuagfJi8r5qGHj0tZBjW9lHUqO8JBgBVyVtrKlyEa7W5whZ4DazASwxb1zX
dC8CK10AKuI3I4qx1Put3w0PCV2oprUMsjT87ZTg6POrPtxp9vhhI6MFV5nvK1gNJW3TFZandG8t
UX3hOH5hI3gA5mYSijeJ8hvMI8OMjpiBkWEQd/dKmmBwzBjfZIs1jTILFsEs11G2SaQ3bwxN0Gsl
Tgin/k881zwbOvlK1+JNhu0ME9SzT/jKdhrcfUS/bUUGa7xhPwEc274Tgfi2vEmVJCTEMxk/+HZQ
TE4VzJ55RhYUGu9Oy5uVYu3RjBdQhl+KEa3CnL7iQDausH1ArMpPVqEhbBhVczRComCXZQUHd0jG
cfhKFxB6lt58ksHxM5tfqRb9snf/c51z6tNBhnf1wFV9jgtu7jwbrl5+cU3UrVPWaoxJ8eDAK3cj
81d3Hp0RPYCU4HMBYc3imjLjRROj4Qn3uJ7KcRtmQCzgIRcQxGyzHFdA9AJFd6dhSsVMg74XKpY0
qIdob5jGttOKJ6ijO1Dk/4Q3gpXyGc727hU4I6+ft5qIliJ7FeZjNr5Vc/Yx+fE3M3VaBP65Xegv
n/hzu7X7MiwHDnvdEovsI8ThIEGhn1K95BSftt80VJ4MYcl9MpooGPUJZKEK71OHq4UkWy50xeTd
pRe9HTpWopI82FKG9Up11nwG90NVp+/1Al6GVeOkD/Udzj7enoaFR8B+zuLioUvQkjF9QMDv8e97
BnqSmSz1jTeAqcrr1NiYhnPnJgRNjLl2ziyHhuQDFOzNcrxxR6xo9ZOGI249t9SAqpt2I5MSN05D
aBUwyxIZP6WmfpSZvHe64RFrxk72LmcH4zhyj0QSr47vWdF+UMXTrNiexVD80kd4UVr6S8nzQ9w9
l4k9/ps0ESgIUrik9IubW8xJiKlEI1Qjz2BlKCZ+TZ9IyCX45xROH1PqfiRu86YK+TEowjfGiRco
C7GTxJbYpzJ8bOjyxan4yWMywTom5vSrPiyUJaupq57HluP74O9IXCeuxk33sctPR8RwHdV9LJpX
IfNtrzHBSmmf+l53zCueYek9Nd53MozhVhTyVMv02sn8aI9RICpGVEPE3trX9bWhKUeLz+CoUG4h
5MogDMtPu+x2lHhtAEzuQqx2DnbTe6o4jzeOsIMkzJ6VVu6NfPrgFh32OKmmSX+UJdCnXvO//IRx
mehxusz3OayHFWjFcA9MaruouUWM2C/dunb9UHoyqLR6bdsVgggbG80Wo9LeaBUKBoMOihOGXwaL
X6t7X3IOsazhwmtpC5lVhJsjHX+TPn3OM16v1qwfpiL5ZO5wKfL+GJXTG7bGgC4jrSORPA8sdEy2
1b1Ow2Z5raLYOqMI+Sl9F3H/KcZwuqFuAz+SAefz1MqMKCXG5tkkcH3V9NOuRxC4ceb822Q4jU6g
3lvYmu3Wf7PC+MOLik/HMB5UTd0V43ImfxM9BOc3N94tL6Uhp9sUtUQ5h/4BqNqmA0tCcR892z6b
J0Vo5Yc72fDX0Ogmh0Tb0HF7YdoOftVCjk3Q3Kxgi/eo8Xjnti2dTtiLJG0AKIwoV3CfW4N4hC95
7KyOFppa14251dEGhGN3Tuk/r22vuf3dhcPM1W6mdP1187VDcEmAy0lVfdA5xlsDJPpBIppsNMVK
5z7Ocfzcpv6dnjP/kwOdIyeswPZMrKxVl+HiplG2kI6dmSHD5Ey/mD9OUzoNjGkjjvvdiCwLo/lY
9jjHmw/ZOhbzX6Wtded+HpGZtKP27trEpgonPY9wvzCNiYmGfzOBkZ6nY5t6LVpI43cuZQ0yNoZy
VFv16e8hKXu6Ij1dLFREMS0C0n8h0wzQjDxU+JVnr/PJxAXa1OXahuuEBLTcdeRqLDyp5FSDEjw1
BXArlH84CLVmYVFx8fx9+NeBwn21opDGDebaUJKAW1k0GXO2wfKQm/CaQyeJzk7naKeIpIjzQIhp
ZkT1gSJS2znTeLBKnXUK/r9/pOAkiWqgazKzJh/ooWN1EmhZ/rpkHbc34y8e/j41I4+ZjwqTwO1T
D+miK44YbtijoWRtJsJUj6mT8TCEI2o78lDU8jVT5kz//z78+x47tcQmdSjoqEHW+kiE0Wj1RaAt
eui/h7rArrIiSei/nycO/B14D3lqjSdvUbrEHYeoVozBNPjZKYlTto+/D7siv7I94wZ0UPGj/UGy
/9eFi0Jy5ohHSkOMRp7p3VFPytHeTKawsLUN9dU3yQYnbCgQXfQPRl0I/JeHuhtDyAVOsyO95aWO
1FqOoBwnBGUYou2rJRln9P2hBBlz4ialuJVeefr7lHryHLe5eWg7pZ2kFm2syEvvfQmGYXYmuL6p
75xHcksCs5HAjNWl7rrPidG86fXVEe9SeovrfNuYAMiydiKIVwe33Gfym4CDF91GNOj/Q8UJ+5ah
OJLKfqd3un8Uy7ub69rTlLBIKB1bmP3dl/1ylU+EsJukPYCxR3ojPvy4Ntde531ZZD2ijhQ0pewC
Hz9QqKHZhDUGrZpp22aMzSUVRbwYxgxjqeIULyLyKZMYhGFStnCrWnHvNda6iTJC5GRpb3vIzytz
XGZmuV4f1exTC/196AIvP9o1FG49LPb/+xZj+T6BvmelKMi5O+cvGMjRVoAqDwt8ZK1nIFxR+66v
DYDuaBjiXlrB39sczjXznopFk1RGH46Wi3W/iQ4T6Ktj6iIOA/BWri0kKyuHOKJolnRO6BzTC3MR
KgYafLS1wNqzVW2Dcj+RS/2UHaWVxDcTHgQu6Tdn6NW+jjPySOi1TZJocA/tB9aY5eiRsce2ecBo
Td0b04OVQwkI5YCaQaT+MaK8TFTIwTlNrng8gzj3p52bQOwSJaidGP/cSJN45Vgcp/Qy/Z29ZG8l
TbnPhHfHW67vS26cuK7R4Zh5tzVHR2186twjLlDh27wokhdAIEfE/wSHVAE7NTjoKT1pLznpV3Hh
hmcVzdz6opf3lalzTXkFgWBAkAODFbwO5+huZhwGvKhbNc3cHltIx5JD80GLTGBKTFHm2RU4SaNX
QWzqq5qqN91kkBV1hI/ZhkZo5wyacajxT5IA6O6Ut4vyyrplHRK2ggJghZByL3i1H50CtYAO7VIL
x/c6fVVFUx1V4/iPWNK+4eBnR41Kpqo5bCLorYexejQiegGNLqMd2k396NBt0F0as8VY+4Gj0ehj
FCu3ECEx7lntA+3iO5BT2EuicS8VxDRh6wjF8GTsLDN5HZPyMRvdj8WknYwMAa10RPaem1dKcm0N
QgGO/tgNO1W7BCchKPejg1Fknz1n883oEjhSdIvrvnbqu0SbWBjpAu7niClhKDnKNXPyYRXjdQ4d
+64H73YwbJ40FYU42QJOYD99i9huQNoTuNQ2MsgztEtY17pnzirmyfSQmtCD654BnsbgGp4mz/yQ
S5Qi4sXuWvh89xKzWCwP6PIOJgEXNAvHCoSLnr6gNztXFabLyGruLE9pcGXxM+SlVFjq/OSBls8F
ekt49d2LjX78NGq40nOVJyRvcSi2Z0TOU+dqO0YzLDXW9JmROLaqi9DdtTbuSlWPb54b4jTnqkGH
X+9H/MPgez1avoVef7XzCCpmBwjW+LXb9i1KKp4BaW2d0wQ400UIRsI999qMHtOtkdwoLtynwrLv
gZB4Bw6tR8+Hx6hb9leXWl8TYyR8BuMlreb2nPXTrckz/9RzYkdN6x7yzHzhHBKt29JUO+jGZJfY
8WuTDUBFpsph7XVpYU1RFjgKI4ahe+TsUSL9EQrYK9/8Am9q5nJKFK31FM7aY9UwKY6mrGN5ZOgT
dvZZj5EC+K2vPzFP/AasuuE6wUuZ+AR3RepdT+Iz9rj2bkyOxZSRDJRr8gQSG0ObEz6GRAudWpdV
Yh6eOm+c3ubWv1N1kZ5YKVbj7JWB78JfGPWmvRguZwZH2naglQmzW13qLxXEv3lBsDv5THVqICXj
/EGXZkbpR9mY3CMGAOlpWee8WiREcXzs5XBFxfXTtymBJPA57zTggSv9hLk93QxekQZe6cHPsVvY
oMak3ZJyfggF99YEkJCztQE/x8ZlquM8Zy8lUH30koO92CS8Roqz3nJLEOZJHmHFda4G98tZqJmE
Wbxb45StcyzHF49cjh0S8Avntw+tNjNyDBFTZiYzE4sAaHAm6EEampnatPjmC2SeaA2Yr1fDeUqt
BzmCfihNvdn5tb9nSp+9mK74SCUH5TFx72C80+udgJlpA/FAZfKdRnBAhvaL00ZEAkdRbePoNa0k
5KMuYXiTF9lTM6cn3OZ0KIQY7hvenj3nQ33HpIMIBOYA95lzmL0qfCldlz02Qvhrd7X7CsRxhrbT
Vms0spge+my82kkEkprW9kZDDLayQ+116ulQoWdmOmYJ2rCgh0mDTTcxf86m7m1kaXV/HhFzAZMO
t6CdMM1ypHrwK/dcxNg3NROwY89U8Uz8FGW4h3XFAzi965zIXtVLdqzmMdBxBKP7ruVPx2QAFSf/
TogFP5kOBEep+m8QYMm97EYCk2iIxIr4Zojv9ygc3a3gaLmlLXIsuM2Rl1uCbsC4hFeJL7TgHbEX
LnuKfpdVWnSMnMhf1aTe7jNHg3gB6GLQOu/sIllcDaUqglovzi3+GNrXpG51deoHYuncSfRD6yyl
NLZUGhiJ0wftoIyLKneaURJRuDzIyXzQ9SregliPVQVOh8XX++rr3nh1o5KDkgdWxOm/2nQ65jOj
wq7t4mAq73BHVIfZ6N3vwa3uQlDM2COK89/7a+p+vcGov6IOsOnXKvpcAmLXRMd8w0XOreS8IOp5
ltG7I7w4KPB0QCLXXosy1HZhm+ySykJ1HkFFF6E+QO4usw01iBWIPPxs2ifCoSXxxohKWng+m8aw
f3X6OEfLbPINIlxr+qhHa4vR764lReJsNlMbFH3NbaiX+x7KJXZmlJ9tnlE31v6mcRYOeltoKPjK
vZ2ZULVqBiiSZoCyTHHD/nKLSwMqkKP8XSnSlIUX70ZvDq+lUZmERqCoYhijoBFt/rYRcKzse7am
renN4zIerfqKAAp1ocyco96j3YQ8Zwaq0Y2tE9fWrkq6eJ04dJi0XLnbOZlQ4pbqKQsxi0tLOW9+
SmigSJ1tqkorqBqSjRLJZBRgepY67j9mmH0AuH1DZvG6tgjIsDj8T9hwNwLA9Z5MTVJXyXrLMaH0
JBs/9dy59PBRlhbGFCQzMyi/R0A3WvNOoyJghGs8+JDTjlqmdtPy9pkpVE50yswCOdn27iqBWPKP
adGN6LQpmv/ZTFqCxk+7vc0fRAM9vmZhN61sJg0b3NzW0QbhtuYObI9Z2fsXh8Wg99z2RD7WB+Fo
j0PnEYndyOJMKAnoYpqzOFo0dKEtQUsOQ9atFb52aT/iTOOEmU7+RZ/CA9NrUoKQEuztUGdQpwAL
ewhkMZejZQV0gu0FQ5II2YibbPlRCj3+6IkjE8F213rmqeu9GrlpcZ3VmOLtQeYRKhvFt5QclLGT
p10YXce5RqyWhmv8qDQ66E7sfcz8CZsNqosmeg9Dk3GguTL9aYKvReNddLS0ResDJkrrQ0xfjepa
3xs0W4nq7U2umgyBE2CojR3mckMY6HhgZq09ZjakHg0URWt8VrVe/5pm/Z6FpCzGuXZTjf0UIxT7
sVSxBdjebQra+Xe2yr78MHVfMh3jvlNM/X2eJiCheNFW+MeNnUFP5xp7M8V6WyXfbv4YNVn/M8w4
99WyJ7etfyWiJNmqRnonPa3draRFtebZv9y08uxbKUCIUmAvH/GKz1UaH7IyveAW21q9EBer895d
mkzYKx0L7kiUXRzmwmlO8LGkejpRQjh3IKXUhsA23opG2RfLvaRsSu+qKTMmzXQoqV4ZSPg2Sluq
x8HwayayiGrTLF8PvPjbQfEuUAXaF4ehL3Ok1uB6MX9chn+bbkB4wcnZWnc1Kh7TmI+VFr/OA+iw
Snb+vu2K74IOOXwJbd40VhGtExi2a7QUI0VUD5dChc6bbrDfRL5NS1lU00l69W+WtU5QCXBqHtM/
ZlHmJfa6rY63a9tO0iQKhV23HrNA84xfN+1YfbwjTYp3lDwZRvIEFUungWOOIQaY5WsRoc2psZat
yqbQg3JSFzmVAE6tWGwZThrUYeM1xZK0+VuQ3Up/8CCJbmcFjWKAhbhBRkmlBNc3qKufOSfbuIKO
lbDgDt04HGcdR07d9A9hyOJTR2wW8Zy+cCAaSLPDdlViGoUCQgj83D2ZNcQ/1HJ0c4gpZbDBWdJ2
kP6aI/FTdAswtA5b2maYX8sE5Z2NLEsPhXFwdOvMkcp7Cf2PrOdQQW0bH1Dq0ybjWmn/j73zWG6d
2bL0u9S4cQMJkwAGNaF3EkXKa4LQ0ZGAhPfu6esD/7/r3Lrd1RE17wmDTpREEsjce6/1rbqJmIqy
TCgvUVvwOtldeHV7RnXYdKp97j3Xdurv6SL0K5JexNUPbXUcZ2m/EEZ+13ymPQAMP/LIJQcyjF0C
YJDdP9WpzcZTy6vnvAiPrp47yGDRDGvuYNGtEtkDqe8YRpHPsypZ3lbGvfPg59NZGxmh5ahJoqpN
HtUInF8wu1Fe1dyBLnrOhg7YpdFemV2BJPeRygSxNm1xgb26sZY98M4sA2dGRY5Nt3CchJsG4wnG
Cfu2tuV6cPdowHN8egW2rwZpkY87b35HwTVL+14Eol2xagN9F8yhGlnMvQppPcq+ni1diiwD/AyF
TcRSG/ryEOexD61BanuDPuWiG+Cr9XXwPmqjj+V6OI6hOTxkvALxUTZCo1Dsg1zbT9YIgb8w6vfS
vvqwiC4qY7xRD9Vvp8+CY51RnNEcCEvW5cIwUCe4VbETWb8xEkIMzTb+quLIP/oqpIMTsXHOUmSH
NbK/Jdw36DVt2uMJ1X/KSNevcdMzlMBLZ2nuKc1JOJT4fmFIpJh/8+vUlt9RwzcCD0f6nRUBPcoi
RNU6mnzZaY6k8YT8XBcI1/E6bpD/HnTTyLeGXjHqye/JfB+vFnymtRENu4jmJOTNxzxnrhY4lTpl
MSICWxRX15g15k2K2Z9JPfZkplokCWam+GnLSa59s+tWDD5wmGQcR8WAnqsLB31vR/o3dsH2bvD6
S4/yzCcDZmOm4y5yApifHstw4QzOTkcMvJCVqC6Nix45F2W2nIKpIDuMApIoKIiXuFaZh9VsNyNw
5hp8Lirdgx756goB7LHQLXdtxSgxpw4cTEwMNazIbd1YkMcy9rQ+Y8cejwRUoAL3OIK31djKZEll
5/ND9OtTR2WcIhYZ3p8zYwY8p4jT0TwrUmV5o2VxictCbDk8UFfkJUfKVH8nNOVWlimatR+fyBuy
NrmK43VpWHd5RNp2E5ArIJmZlWgJ0aUuQ73Hpc6JNm/ynRnzXpn4XHBmgVhpjS9vGAqUktOLqSUI
zj26hK2GIgBXQ8kI1LJXjAfReocG5L/sI8nJ2cC2tZd5+qCntU3fytkWYt/AXTJ7p1gHhLcu8unU
ppN16epqM8YhtT8RcrD5wlNg+49EkpYEwCX3QwzFtJ8w/ueNG+7pt+B4wGG+aMfSPxP7Qtx5oSB+
tci82JjNoeg/vt8GaHwZ3NxLaYlVobVMw0g3onNgrBtXyIWlhkPRtcXGzpiAjXDoN8I0iTwpYhxo
Gn0QyxX0xYaUEJ0Pqply7Q27nvSlvsCHmla0pkqE/RQAZHgah2Gu41i2e4KJTlDW9HWDAlK0NWG3
jvlRDlp+9Ac+SxOg794S2adl56StSL+9i4vcXDLmwtOmW91JIcE5DbG6N4dq3N1uefk2Q/h29B0K
fphxuJxoaNVMrFs0wENT7/spcvm08KR75Hhumris5h/11470BdDwdlqNBWxuzwvhlYJuPaWuejAA
UG0sd2L8Dg713lRBsAqDsdqBfTuHhvuqPDe5aw3vHrtScZLg1OgpCWttSIvqq0zujPCz52C5NL31
iF7nPAzjM8C16J7ki5PfRHPH5KVIp/gpi7XwQcuGtTSS+FSE9eOUJMOlm1fTOCQH72YpjECikWTD
Cumt68yzrlbXkySMlpv0z32ZgRbwGSnvAONSiJBsYdYsmTEuLK2p8KX05Ueuec5RVk4Dg9axOPt5
8YnIBfzqpdhHcdFtJhGCFtYTcm3ceBcDc1+0jbYmH85cG0J+VTq9bzxc0cZkgV76jB83iYnG05Oj
SXi8uIv1wT2a7SkLBRwwpDShwnAuQh0RmqQoT0L8gF1NFRqPyMyK6pv5J8jgvCYquVMEpEUmU0/i
U70+xzxKlptkUlk05CsZ1P9dCZqiKDB8q94Vl1BjwMyneed1xQZvP0jQ6pok/Tb2axND2zo1s2Ir
R4qpzEEt1Agofm0ynlKNSV3Ry4Jc+uLalL3YGGTUrFtOxehA9b3yaL2Rj0kTK5pWkZtcnXxahx3W
P7j4v8JJr+/NqoVykHR3UUc9FqngTpn5W0C3gt+rqnVnRj3MVQNfKjgrZRv9hnjBetFg1UDM7agH
3cr1O81hLDLpcGUZ9dhA+Jow2UCCqpet349HqvSSwoa0Aq9jqpswzlwnmXNi7kzcRIxd2skI7SjR
KV8SHcfn4PdMk0CLQUxkmAyoDLzyZ1iKrZk25dGUbMBiW5Iv6LERyl0TJBZuuXXDTJTs26Y40nK/
hwugb4WGFTckaGtBYHm5StQswqZAOeYjONautA9Vj3JPEnqPOi9CgCRxzlftvgKKdSpVN55IR2qZ
bc0DeAP1spHK5Vi56YbFzXqLrop007VmUWiljWcBQGVfmY8Us0QtA5CSTAwy3nXSOdAX5z35NpFH
HY2WlL0VXsBaYNSsIUwuBcsSKVT2cxFryRKClrdR0fPgNvW5FtWisAMQwV3L4Bx6N81RGh5V/JyV
qAhlg+8c7fSqGoD6s72s15Pt9DiFM307jclL61tf4PGYxeLQcQXjldRmbK2n6SlrONuFpBLvWwTI
KIdUciHW4mUSzXtiUvQwHXGj9DBEcl+7vf/u9aQmOlGlyLVKF14RiLOBEgzRnW19yBSfsZPzAPiU
lDHQaM6A6XPIIOJsoep3lVNdDJfEAj8t1TqzxobFRjTT0ZkvYkWMsG24mL7r95hFfOdOsX4Pw3K6
dxhQGV1AhBYqqWJRTywGwzRxIleEg8o0fe7w74EUzdWJbNrk2NmXW7jN7eJP4A0z0QD9wsyq6HWn
XUl2jKigfLgHbrtzHda8sEMfnEq0ymHptARnlBcvDfjPmuJHD7qQsF+jB2gBCDa0NTyTNSQU346H
O4zNK6a2+ZNeMELJk5/Um0bIupWLGybla8b+kQOoBLgFhxU9FIkNqmKfOlQDUZG1eCBIY3F7KZ+w
l4h/g3X/Q6ryqxqVvykrwZbU9901aYeGpt11raNgh5rllmp91flaTQgLaJa4doOtLaZXEClEa0/Z
fUq7cTfVmDHEfOEgfV4xecqXdWhHx9uFo3u/SUDUmW34/YEB/bSreIcCtxsO/Bn7bJxWgcWmLiT2
O4+L10L54B41tQXqZG2KQTlgTZiD9RalZxogga2u8Xh2B48Zj0+Pya9BWAQtvjREzsdE4T8Tst7K
Nv8V6dEHqhB6HzTzOmUPK4Lx+oXbu6tJ0vlUzLDCjExSOdhMxe1V0pjVRpsAvMCOjhTezTLQsO2i
fFjMmzhpWZ8hyM0+SV6KnqxW3UWtafUY00uUTrrEszs0Nv07Tj+Q9E0MkE3flxvbWpNI+BXVFfal
fFsG+EXtNn2h+Y5qJEcGkMIrX1QeCip9QqijnfzEAYMBPpDUrW0xgEmhttgZwmHkGMhDHbLJL2Le
nZy8TJ/qLOoXOiMh6sn25ISIQIlx3hAdR48bhaQ/OB+VBcHO1jR8pu9arKfbVpeb0nQrziGI2pTp
kbU+Gfdkzd/VvgkpOHmxzIrj2ujfSxd3bGHh70amwiY2qheckX+N5NbXcUIfgd/UB9Z7iXZ8geaN
dFJPPFZoZKC4OodmFO98i2wCidqtHbvfqq4YgMryw+8Q73IegCtNDj0X68T6sgP1nEQuKaP7XNI0
T0mfRtT5ZPUZWF8LOJNvSzYf/i7PnQ+S33EpF+GT5uhP9J2wSNfQMwKUKG3pXDX4nKziPt6eAZD1
eUJkRLkC9mTWf9rrkJ4GEqV7MuIQ/DsEAtplsBirnh0mpziVAAyyWpciJmOgq4UHsqhIGyOlrkSY
7/o2eiUYGb7L3DEN+mMTPsTgVVvvdfQwMAXYiBetZNc5aNcIGvrVoq5dThY2lmAiLsR0XrxJAwyh
XpCrE+08Wg+AzB6wkGyB3bx5Y3asY6SxetI8l4XzAZJ+WTaau3QdBtWmS13Wor8VWCFr3LuRwugM
goQxHY5jlNWfQms5DUz9qo/LCREM/nklLoFeoeQBXjW4OopDL1xHxm8MY6gBFSQgJhEnzk/nJGGY
Tw28zERcLaXVbEmeea5SdpnZcTKUhT3PZIWfAe5BtS3H4mLbCCvytNiTaf+B5p0vA8xgkD8NzDA6
z0aNwp59zlMmdxA3Pkkuwq/T0Kl2y/c2F6iKEMGbLUGSeYVeTTeSp0bzX2VSvBq+eq+y6EqGnM7P
aEwlA1AADRPViOTkBBgFdQmgA+2tT4yfWY0iki8nafRN3ztLUkDvRoCTuwZJujkQyV7WwTqv5Z0h
43wX5fph6AMiaM3PmqRu+JfRiayq+6yXjxhiUaSk/SuimR0D45cuGB9j+LQunn83Zj/lFA4lVQnX
ww2f3QGYSF9h9DPm2amEKhS9D40breoaf/JA2Vllvr4YZmcdxfZr3TgBAAZxKGP3Oc1BQun4RQQB
vex2nGWI4H0zTOU70/NrlQ/bOPYwE7qI8gLHJiyAjaw1y9M9TBc1QCQG2GhMy5+qyD9Hr9/KkoqA
WMRXhw4L2jJ9anZQpfxdwGkxCdGOhCJYNhNspBQyj+X9OE1EA0+A4m8HdFADYwIV1SezDDe2Daom
sNwHbG7BUqQwsRu4KX5YBWha4ue4qt1lFTI9mZL6NNpUOZ5p6Eh8z1lk3IWKwX2sjJ0bgT/LA8R1
SDSstRfgJ1EYjRATFh+NHHZlbQyrPKnOKUA4L1fMXWiQrf1rIJtxlxbqKYPtROWPktArRz4IWErY
8Ww66mQUxhun6qutZqN3SOk7rxs7/3RCm07akvSBwnGYW0Rwriab4s+5uCmi0qTF+pwCMqGipDqz
o3VWoPwLDM6i2vjdD8SEyHYDCa9bpV6dbt0yXXUK2V3nMrSmScC+1FsPeeRcsOSuh8YgBqKLk5Pl
z1i6KX+qE1aJIfyuR204WDULvx7iDcRXi5WeN4NcXf7R5Bz4FbaVjnMzMQQbhLDrIk0fDdMtL7Wu
6IVUzdoNGZpr2WdjP+i51r8KvjyJTb8Ru+F3C3su6ulUtOa8pfjuSo6EEgysGeScgdGx1AyFgX6W
nHG3tSjLhV6SRoq+7WgGxlMivCu0MD4QWoOg0+yTr9fuRhRjsuKNGWAM60O+v80rhRAvUR1iomOG
zcDAECBHZSNI2/DFN1B3ptA5+cFSW9B6nVzK8fip19FO95X7XNgPbmG9067z1+nEexkY7P4nggrE
GJ8HB0vyqOGPnwTM6YhGImVrPfGNjzOEPDqnWGHdI2Eu22FYsFJ8xSWfE/2y+ziLSwr9LAJnvO4k
Gy76Ec+6xwY/Sv2XnGwPhJXVxfWNK84ZxN0SHovdnxlHvsdVQr5iCRqsDH6TpQfPeOTL2uBJKNvv
yVtUJUQmjWyztc0UlGCJYqmHKKyLLv2FFImDYhCXiBCXvCv2wYTDiXaZdajni9u1CcUPjk7tPbIc
e+3MjsZotluy560OeRkjZLtdBQTI1T8P3a65Nxfk7YJd2FDMuo4IDqg/w0Bv17Je/H3tdt+/3Py/
PeXPfbcno7EgW/s/X+Vf7iP9B4bOlImlPfl4Gmbx2p8LFRj/fPP2wO2++L8+8Od5sapmx/D8Munt
6p+H/t8v+y+//l9+7H/4src/759+5s8fHjkkE//19/35jX/d+S+/8s/P/Pln/9un/PUKtyf+t8/5
l///z6veHnCVXa+TsP6NPe178AZ/Pdpq3SMJ3VXpwDQwhf9OCsgyMqtXN6nyTTuO1bIxpLEa9fXt
K3a7sCvgBNPc8B/T3/TEhh158Ttyn/tDk3xyeOXYM0GtGLE3HPwW73EpynU5mC8JFeohq0Nz07fa
FSLHd+FO4abO2SS1hA6vBubhS1UjQ/SqjJMf2bC2KvLDnwuVdP1yckMMB3q8LdBs7WraM+x2c4S3
kE9aL9kSDrlxdegt4A99tljOfWXEj9pgjhu7r1hr0kxu26qytsnbYDnWzg71VdgZyRbt/l2n2vLQ
9/HFw40OggOVnTXb2PUszXYqBRQwiDeWgHSTRRqSzzoAYHk718m5mQoCpEoZaGDEPFhYj/b0gShc
cbNr84Ud+i1DSpnSofWbgz9dAi00Abmhz9M/bgfPZNt/H6Bwmui56Bq+pQq4FFsFvI/TbIVE2UFI
1u2qKaAY2Lig3baZ40exCDs6qsHQYxmKjI4sI2yOI2lFjPNfGAfT7IyRXYBj8QpKLLdAU6ZDqe9T
YC7DuzIbJE5xtPEzu1oouleFWIel9jJhDFnSrH9oW9hbTYE7oou2cG349Np0pjKxlQXOwpLYnVLR
H0LOutQHhK9oU/RZoqyZq5CTopZbC43E+equb9t22yUN4cT2Ptb9nU+00aJRk3Xqj7Igttv1Auqj
9NgDXD3E89bPAbmyQgXM2ERQn7EGZylSVUBhjE/D4alJc7SDGmnkRFLciXe/Cz5tfMjI890vJ0iW
JO8Rc0zG0KrwbXdVGGSVq4xwyIkUEAtcblz19skS7UswzCZP+tR71xx+BtxUvDk/LiJlxojRwbcj
igct/JV01rMYog9avh/4WCi6mTTEfUMzHproYtRLzrhwZxgwqGXQoBiqhXgwyS4RUu0KvbtKMb5O
cvgd6vlrBNYz6lhc520JiNCXEkq3kUy71HIRdWbda5xGpyjO7vOpfKLvbp6AGNwFbbdCdUUYtsF0
X48yVEpoigHIABmhcRXt62OSBeFa4lZdZmT0RLbHgDOzv4weOFfnUhpTwRGEuEHVNYIHGJhN2b17
6OOYGisY87Xpevc+oMxFmVN6Rcar1PxkFSMJWWrmgIa7u1BYYFUxir0eG8+9JlCq1NmDjS+yDJ1v
n+ZjXCTjosAftVZ9v5si6LDILcG3pPZjRZ7DtjA4q/TaOpHpperZu3akA2NftHa43XBz+s1aq8xP
DbgeHberjKqz6LvwMfomSOfV0CLcgF396FqgTv0YLQ2mtZgtQOc+2yNhweBEvnMTylX5jJjnEOvi
NTfY/+I6+QTHSgJC2b1HOoc34bRbcA+I0j3MgMTAIMaH/OWASKLLdB+xbZnnQ3ItwVYsdTd4GRtD
X9d6uK1tlLEgiSS7x3Bj1DVDtIQ/OPCtA42cU9zkv012GyEdXtsi/xOlRiAOjW7TpWw5OWN83doF
nzg21Qna/FIRFpd3CoBb8CDjBtDMeAwIiOYERPrcWBwZrh3SAZV7oIZ7qWjJu+yp1vQxVlY1hDTJ
B+IzB5PkBTBh43QXFeyoHVBFxcBfEpj5MsEFAhUlfh/5SJYEOePeIQy78E4FgcA5WSejR4XCQRFs
Da1G8xmfaznKJTUOkbaZBkShs5Y+ojsmND1jl+6X7lrJXnTOazyGlzD8lFKdacAs6tmiBQW5J+FH
hBlwnWGft9beV8Yl8kOTjYN7TjLSBsLKWg51cWa3dfDwb1NqZ8/lOHwMcHDRdVuHGBE+ZC0iC4V6
DTR/aTU0gPW6JhA4Wud681WFTE4aviDs+gBJ1yKBNuM2J3McXusylYfGA2fCjDcBmEjnFXwRls3U
+JwmP9ulqAMXxuz+thLxrWdQs9lvT5c89d6nebvbUcqviCE6eSEKjgQIq+6eKuO3b3mvBSi7s6EX
dzHikYUeiq1HWhwfebLEfrKDhRrvpzF8aRTArKF4d21cVz25XKwc6Way4w90jRqgn/GOM3basmHF
lHRsPfNdTdO0BHVbd+9FQBAhyzgSpOCrNUDMUV29tkoiCNl2DbEGFhTthZuRfp7djzESYjB9LIrW
gxM2n/XcT6/G9ItRyi83N390kr9p4tK/DGPngAFyF2bytezGF6+2T3JWVhc1xoHcKL6miQCcCt8A
HoWdyLN20xEIq+mJWCRyPl3mBC6QkgzgWhFuIZ0U/8O0RgBBkVdml4FABXTmx9Q2X6WPUE9YpDg7
5avIGzIm9BKkje8fbfeljawnc7RCoIPt1WYYCzxb/vasGRaMgdfrY6oXEX2CF013TPSY+ROvHFqr
oUSRLSbLxP/I5qAIDshBTnHNwcSyeVGVd9zVXZFdQpcaqxnoGHcT05ssIclkis44cAPMDM7B7IL7
xo23QatWTcFUv/LAosrxnOohYRClpZDx/MRhiM+Lr9yQ+RAU5qAi2mRl6gNAsrNkllldA7sxgMdR
lhhVeCjRCWOtTrZVTVIsmnadUmlmRvbOwgqc7zwkEMLAqjKqatzW5VetKI5YLO9z10nwAIebMB2e
MeCDW01AdET+TztY9o7x5K6s1NHq3B+osu6uFd2+8sPNyDyIedGtG22mi1tc1f/PmX0ai+9//7ev
vM2aarx+o6XO/jk4Vhjin3K95hzbv1Nl56Dcf/+3ffVZ/h9P/ytp1nL/IYUHAN10PIEsxuOF/kqa
Nd1/eCSGmegApbAN0yJN9u+kWdMhaZalTzeFiYrC0UmH/Tto1vD+wdOhYZmeDetd96x/+x/kzJqO
Kf9LWhu3Pcu2XdTMjiN0YYr58a/Pq8qCmjTc/5WkiBDNOeo7b9plw2QAre8wd8XtuwnFET2rBKKY
SptxT0jscFfVzqUfmoLV0YqfsKmC1hTu0WmBKXc+VFbdjMw9Yin7wYi8LaTrllzSyF9jWXYA7vrZ
HrGcsx0tvbx6GafuqlTW76pbjAWNZQv3zhyV+lw1rjxZg9NsCVu2OJW2w7kOQGKnbWs9wl84J+l4
P/kBtm2jWrcdrdtayPA+mM7KFOIQ+LrceS6pKipmZoqP92ig0mNYFKb3juq2EFy9vRlDc8i8RFzs
miRUhJ7Ax1tLo0owoue0tD81x4t+d2l7RxvCBsbt44xLiLh2oanB3QyuQgOpZlpMv3HJU7h4NTyr
fHwWsd9BvpWQuEt2Nl29j5Vnf2gThJYkyZ4lZg+a6XZyIZfyUQyxcWwxFG0ZbJI95HbphQDW5CKr
3yIUBuqG1jrgU8BXgNIbrdq4AhYl3/MuDbagaQFv+njF+VqtY59JAW5Sc1/U2SyAtnaZpA/ZayZw
giTviQp27GWRy+I+Zfd2z1SAPQGR9nATHsLJxlsaywAOBBNGGbTXIG+aHXK65vDnIgoZr3Yibg6I
HsqtCt2DP/Kn76Tm1IdMgsoIGRWsXHT4h2x2xgBGfe+ipN3HkdtdACOHUASwzJKNIg5uFv821ARm
nDA8UP+Z2oNSGi63+1BS/Ghh2SCV0817zUWvMIrhMuTlI5ikYZm1GjFVvMwVU6AEDBwR8C1jbzsk
SOV63LJInHDwBLoiTbTO1pwGiJxDkgs83ToZfOF22lCj5UixpTcsxCezZ+fQ5xG5XrO97XZhxDMN
WzbFQoHLoZGrmqcSE8dVH77cQdRPA55JzD7jI+r0TYi4+GJ7dvXs+tq9N9byzGYUb3+eozh1OlwL
jN0WYxah5hrwLI2QXjGaFJssLRA34MT864L5M8fLSJSrYrQvulTddU6I88UoDZzSNSi018pqCOkh
F3LVFr65iuq2PSK3euQ0om1NpQRbjKEHBDyMe2SDA2ZMNrdBYmcbN4jQaeHLyohouiMCAAOtg66l
7MOao01V2wCPxEqk1drshvQcGEc5V4gNuXk7ULUai5u2KRhvFoZFFcjsZqwLSgO3SbZwzwbmC5LI
C+3VZuex8EKLFyLqwDSQ/UeDd8ytnPC+qEDATwCtjsbu2FXMrbLQI5tsCk9+2phHurodOVl9/Bjg
MaX99tXJyL/GNT/sthF99WrMV1qIfD0jhXU1JN4l8EdY/oFh7elBU1zSTCNKm+2er2jqqZQhk0D6
vUhdC9KxERXHBuTjUUn3SyZfnR4Np57h+KmAgdXj+932JYWNUwKzIEotvUvUOfQr70Ek4T4cDXfn
5rRJ+kHfGML8zYTfXaSIGwazSh9Hq+OdzAlEw0ZqKVWuGCQjeEomKGnF7Wo1uCCZ2ybWFxm0ciRe
//mQyomHud0OPDx9cVUgGvnfd93uj+ebt/v+erGxJS7UBSi+l3PD5XYh3LmOnnAu/IXxm7F8wUz1
o9LJD21sYNeuDetFGI63vhkM7blP0jlzfrc3XTq+wFhUSXOxA1oquTBgEI4KL+Gf27eHDTkbDClT
/37m7WEN0dda1wjdAjrj+2Blb3ffLm5Pbad3swMl743TuO2kpT1i6GwPCSxUsPNJ8ESnxXs06AUX
+r5rjWA5dEPw5M64QNtsIClKL3gymURtUXu2q9vNyf6ZPM++g41wl17ddnAeVW+ET2wL7wJhhefb
rUnz6H4Z2zxP+ZQK1A0a45+VXYR7Oxfuwix68asOCtq2kXmEGKzBlsaVI1ztGmhJuqkyNAVhlO7S
sKj2Te+fNV1OW7Od3Hu9Ks7wqJ6sNtK2nV3q6xLpH0YIA+5g/aLD4dpJBTEXaQbyCyYlbtgwfE9w
f9NRsgccU25Ch6Fidq7T0VsRlQVywLlImJ9LgEpF3JIU6dCqAvuF+jp8njrrCd/Fc9+U63YmCjm1
9lBV05mNAExcBEFFetf6QIAcMBCLbkf59+aTGcbLQKhQmXeXGQwnnBzTpn4/YnGgZZ58m01JMK/Y
9uR61QrUOpmE9F+6l9i0yLPIy18c4M+x1LeUV0/2aN03k/vUMm0cYhdvknSOWT5eXNs6SCNaokAn
5mTormqgi9dekfbeGy2rFKnO8BrTN9fW34YI8BN55I46t+iOpnbJmvwm9brD76OfCcK9UIoy4CQc
D34u4s1DDSKTLFO0J84xceWb0gjFMv0OvRUbFmYSkLZQQQvtNyEx1PQFmkTdOgJFaJonmzLGIcmm
jewPVFnzVl59N/zzjBma2lioOn2UUCSKxFpnw7SK03bTTvYl6bRdkA0PncyuCb0on8BNpT3NL2N6
7g9U0Oci4oNqfHMdKdpqlZjHF1FxJgnh1NX+yu8iyCWyvZr5wZpJzljcm6jc25XAupjCeQPyA7oZ
Xud6OEaMeubipzMYOjpa8orz69J1uPQRmsdQLwedNCMsoAGItGj49I2JRTnvHlLraZo4F7fa+CQn
8ysoiyd9atdOW61x+Z/MoHuhSH/xLeO+T+VPInu2NNfaJWVLBzLlwE0y+8FecJT1UPTkb/STIUO4
rs8f7aAwFmWVTKcajlvSV2elwGlGSAjQav4CDfk+mePV4VkNbjkq7aemBy83hAix43PgrBlbHV17
ephM8QDpfVcE2q8eTy4NiEKBJyiGD793Do5O+8Iv1XdQB1d0ujg+LJ4kp12TpG+oKrZRK3aYcY45
1gI+NRiA5ogszBt/MB1vJBQBbHXonw1teCMLkfOKYB9EgVubBqZKpa87z3jPeAf1zHjFjfKqoZuq
wc8vBtVCGTKSO9v0zqONeq/ctdiucZYsW7N/rkcOLb8ChW1l35IcUBGnP53Q3gzszyTb84lBY4jB
veCKRdfhp+8qp50S7Czz3tdQJASQ1BZmOecyOSmR6ANz4ax87qmv8RGjgsgCcA1I35JQPmRT8pL2
8oW2v2vSh53kFCxd15lVAWeDpCQM6y4AfkmWg1ZcKgKClxJqjO+rQ2OC5xocn4kttDm6eA2IY7Kh
6YUu6izAltAAtWWRHxaL0OkfDbo2iAgPyAi+cof/LlLvI04azX426OGgNsToqqtrrHt8kwDpWJqx
VxX/qopDD7CcerfSnPiUEUks3g/6SeDT8FJVcbiy8xIItPFmRMZ753hbEXg/eUf/ToN+3EXlr97m
G69P49qiC7z05lhPXYtprcQfZHU4m3ry8K6kV9HQtMyRYmMkWQy2zJYZwnfsKc2aTI37ngvQW+mX
C1pYVfkx0jnQ2VWj2/KumG4xPdgJYoc2vhvs8mqUwZtt0e9mB4tuf6RHxddO0Ed5EsDwaq+Gv9e4
7TJVMQyneToWhM9IJR5lw6mTXg/QHBUtxqSD9pxNs+HzleKA0xrTCfgl44Zg869S7z1wOPHSCpkY
GPhiWwqzeTtwmmHeHSLKFVXRY/UaNB6fjJEss0SWq2k07LXL+FyCjVr4hjlv3H9Hnn83IPdYxJYk
gcTtJGlJcxJSyUdhfatQQ75ulK/MXNcRMRLQyPwge9cr701XvANj7qHeKviyoapNVPsA9hckjU61
5tXiGx3eFi/z7bXogqA8xFDrJOGz5rFAkHFAB5/sy0x8Nl3nooI0zqamdllmxEv8EV+tOX5PBdq1
DL2lCmlfIkGTTXwdG0JuqBGqSnx7Y3sdRos0sXklMnO8fiGt3/bJauS7OQ3P00T2aA9iCgH3bsqD
H7wUyLTa8l6Fw3ehgRhOO/9pBurSUvoMEoK1dKVeI7VXXfTWIt3oJ+O7i4xro7UrV808J5m+jsJ+
JkcF85J9HdrRX4qy+OpDdnHoUY4T8ji/Ke+92P6qquhb6vKhfAsDa+ei3jJD9po4Tc8+SLo+xbNC
5kHVKKD2LONW9e6Q3jqf6Beo4+leAsbnK4AJ2efInnYs/S9EXu0Ch4268w2E+sOFu7so1Zve4rYY
OFg8q38KQ8Hb4BDDLBCBkU8qokcXva5Gw1NO7mscRejxwqulNb+nDVrsqyfKfdF5IcR5RKZeVSTL
EIenYXQ23AX4+gXKSHTjcCZPto3FYEp2s5UsoWOKtp5pRg+AE8fdyiTByXP0z1h9cXyk0L+Sb4aM
SGWj+muB/orlxZGXtq2vRpT90vSZXo0bGvvSf7B3XsuNa1uW/ZX+AVRjw+OV3ltRUuoFoVRmwpsN
D3x9D1BVN0/d7oiOfu+Ic5QiSIJGJLD2WnOOGf7mi4icp7L5DhKMdjLH9Jib5OB5CMmw/9MkM//I
or6o6D/H0l3opnIXRf2b6L4KS2Lx04+vGWtkVhN821j5Pgp9kr9Fnw5PCXbMF8KZq19/8oCnLkyO
XWcdU80l6tf/8uwC1flBTcW1MVnv4yAF0lBzZlFM2okW2tooUN6qqc+AtY5uYwSeIYrfWU+1uvHH
c7VXuvxLLdD2T8Hh9FZrgYqavL4C2CLsb1hoTfCi5vkRE8IkAllK1dlq0jza08cZvUUVnhpfP7ld
tSrjasO5sU+3PQalmWIcTFGdGb4d4M5drOExErw6m3YITx+vRGk+DPFhGGDo7AgMwbC1SJXWWKUO
efVVtRu6yeEs6DFJDr26bnH4YaPZtQa6YK+VYLAy4smk3x5t96WGGeSk1SVV313R/0k152eulseh
Dw85p5pZ1Dgnh0Yw/fO1zvHDH8PfdH5+cI4joWJQ4OCCtMus4khveVPV/UAGJWwOjOjRXDrKj8HI
V2asHLTRONut+J15PqdWS8vmAYj+Gm/vbPTlPkqjjT0Gb9gjYG8otL8H+ANJgl3WBc05qte6LF8y
UZ4h+2CGsqHSZ7p6M8f+vawk0r+0vg3w61rnmuBIT+js0iT4XU5MvMjB7i+t4T7WxEUUNSaekjkB
02TzZ18njxxLYWur11ZPzTPRUj84v9DgHhimt/XCFfqa+Jd4U0AfNLtCbhHjwdZqOcOPt6xuHm1p
vHj5cx0IGRE09lgfyNDSZ6EW+m+YBfV1FvjHjkygJQx5UEiSQfssGxh0F0OQLjBnrqiqA8IHI22d
+HTKgd9TRilRtgyG9Ii9qFgNZvMmAu3dCKCPhese//RB05eDk4Ici7WPUbOSpa9H/LkNfOWMFo8Y
At/pTZbvZafpC9gwkYZZxyz1g+1Do/eG6mcwjBuf/PJoGHB6BMF+UN1+pijjmS7A3KzFyTC9bB0Z
1rkFZEwZTl3SDoa2IEVkeBFZOrkzo2PaZSpf1OZVSq14hQZ8IMH50cSpgIPYzCvFkoepgRKjCLCJ
sFkqlpIuhqxCcznNl0bm+GeBmWhGA/TELF1bIIJu57kdq6ugwVrlY0MDkY5C2OL0eGPIvE+kDD7z
+It+Yzo39N7cIBqEcQLOtMAz5UgCMNugBBHSw/1xlI/IJD4b9++q4TpWVZk1bw2xTiHsbyJSSecA
Rexq7VkQsWhevHAqjj1MQBIdY+8dRZgkl3ogmi2iZ6b4SL85vKTLsUUTFBD04ZfxsEoy/YrQuI5z
sS668qFMznpNWffyag34bmQVYrObXqpJvd95eFhbIyWIBcqhi4Zto5aS+MS6X9Z2/iEKC8IinvYx
gy0X9mE0NxMY5o6ElCTb+JMQdybgv0RFUwsvbrmt/ADlIxObCpIuI71lWBmkupPptbQG3swwNVjg
ECY79OQv5aybOpMySKv0l7IR2iFXmL2kPvLivDd3pvmqKUJdNy74IhNuKRyUDQx6QBgyugwoGGkS
UxR10YCwQtrLgXUlbFIk0mZTbav3JKE5OzZgO8OWEXRJreiJU50VMWuz/uAp8a0WdrwXibWbRvcL
PxFyVdV0CBqW4mgkIdGoTXypquJPLztyzS3HXMVpddKyuFiowv2iiUSjKap+xcye5hErgmQCvvJl
/pCBAKdK3OekX6R265KjYlrqooN6MTd17w+LxWFqwdxc0mjwtHv+2hLh70KkfzAmA3wlNarsmPx/
armTkE+GeY1UvjcXfxpIOVRpfUqcArDMnSzpUrUa4kHIeiAxw3bXRWGO5bOccxXCOFrj86jrMWZn
7grJAoFYNTy2wLgYTAMOdDU4cBWMn7yggQ2ZVWdXwO7waj5pEGk7DA3zFD8X8ryZC6gXlkY1j8fi
jyWrraEGnMoGhr5d3t/qZuSjl550zrtHrfF+Y0QQM+SdYHmwDedVdXX19lcm3B+qQ9aX4UKjl1V+
xXhXrOxCXlIvg4ffXELe1Z1lRM2yscUPp2Bd/DZqDkhQrYoXY0SODJ9P0wjJaJf1hUwZf1UPeoRQ
1LCZJnqfhkbNwmBL0KmJC5YUhGtUdrm3/e4R9/k6HbKYif2wt5wWdu8IJ11IF5WKPax8uJMQtL8k
pkVkhqO/05Vp8OcQcBTBhAyTcQETvVzozd2nZDjKcV372Q0r+u+4WhWqsEnsAGIttOoGhaS9MbE0
1mTdjbNAoVEN1uRTZAzcelMlUsLi6BCLeGq1dFvXN7NlKsBemUl2zQaXfvdBr+pjbFJKu2j37C74
YdFoRU+thBy8cgLnbJUcB0f/0xQFVhiiBl1jAGc/NDzt1sI2ZslXVSg7wv2SoU9P/IvJIV1I8oUQ
B2ufZdXcyaFqFmpHUe2mrBE6l7zGUbQK3hXtHDWQAC08LPE4TuvUc0PkDHoFAbrV6MhQBahEk0pp
bvj6r0UL/wE9u9A4aSlx/1sv7DkBTJtc745++s7g/R1PNqiJVg4oZmZ5G1zcwrk5zIYrfUeqph15
cnp1bzVJpIu4b8yFIuv3lJzouW20lBU17SuDRTpBOvnaZp4/c3A6EZKjsXqDdOY0j74us7WoKPMA
YlytRuDCVEngI6LhMEYaRxNoyuiHDEF5pToceyFA4OJlQen8qUi6UMNj1o542kDJ4VHjLLFBVAMb
wWB4TzVtL1S33esm+p6ovff4+0RElltdbDWjfujWgNHVQSrGgaD23D9DotAMNRMSP48AOoXtfCiZ
94dByVen4Dfk+Lcf2/qIYfcSd0do1WCpmPWn/ilECDf9ntoom1t9YxJp51XOOinKs+t1BTkS6Y36
qEcZE6XWsZdy49piL0GkdHawb6i/Gm9aGLv40X4qCS7VMbFPdQU0OfQ2YawfYSWtLGYJYDlQTKhT
q3EmJdNeXT9T2B+mp2bDZgx5fWasX4ykOImc+UlhXult4mph4Bx1HEJQ6BNuQ3We4JRvkvRDqWhQ
6Vf6GAwyqo0VGG9qaNFIFfkHlIv90FQXabTQoIZVpVcPCmsqiiWW/SOYvzvdt68RIrTWXyV9vcp3
t53D8GR6FxAOvDhDftEdjWhnEw0sYKDiB7nQtGlQCtsEu1jkMGPyj9CdAy1NI6p4h1KboMhZPuib
uE/W9NE5w1qXzgKOa3LWdtpLZHCMRXZCa2jlaeZRNt7Jorwah1+j394MLIewTxYMzM7Tw1VKAsRp
uBRRjyYiPFn5LfPkrW34ooa8IE8NWKCSZECzF3UN8ipKJKVXv4q2H4mAQvnbNu3Ppvg08vBHmmMJ
bgfBOKvA7waDdZa7sbXVW2KUNJTMVZjOwxrp2VBAtbSUlW1vrbH8SCt168XksIArNUjaMTLEXWVP
g8IrYEAOirMIRdvM+9HEasz3JjfdbUr610wg7HcFJzLTOPmwC1kljke0V0kbrdTR2vYiOobDomVF
nvK2Jb62NsjvA9mlGuLVhw/GqeSle2VUuFWRFDEaI+cHxGgjLgqjKaliVszBM1uL3u+PuTGFdSJ9
Ar5pmP4Je/3H6DY3iyCY3og2U3pa1u+Bkp2dcvzqyYxQHfsEw2EvHVzd+skMMQ+N6Cw0jppBcUTa
v2+C9KMMBzC4/UKYQbYw7AKvakDgkhxj7Fzy7JrehYH3HvNaC71Sk9kHJPiXWGPJIY3ujkBx6+PQ
5CjUTo6lEy3OnQ3UvkKaJ1rjWASwH+IOlxqGJC1ILhyt137m69CLFPJ3onsarpJRO0R2dtWI1GKh
1+IrJLiV8+yol7fSUSD+FmDwarzhGmkCMyNysMyYeyjKtNraixFHX+1gn4HjX5Hw3DsHnqJvXNPO
eVEtzKF2br30egAfjtzeNGcZLY+eWtzACx3NvPsKdInwqkBAI79c/NSxa/+ITfmeCHFIeE4BH7jC
b47glC5VwTLcbX+S18qRWkXihLwz6ncDY7dKJjcKYt0YzxlPlrhDFLSYVAcOu80x0aKNQBvGF/LF
cbxTjM3NJgEPb7Itm52p1R9eOO6gO5ALA5MC1GcQ/CgThrI0pflqIQ+2X6NO3U/Pw+LQalFDqnKv
FCl6tm5laGInkuyPbfEV090DUnZXZOdEl4dufOfAexKu/yhtcYWFdo962tSZ/O1FOB4sV7y02fhK
fDE9IGLM6nCvdd2Lb/t3lKyQCkPx0nvtu5e2M1P70fQ1fUlIFHTXorXjKl+80NpOE6YGyr5yg50Y
IO4U6aEY5oMzro22uBt2Z6yDJEf31G8SPCldX/2cbtdY3b4X+ZU+5Mk1dqlUNEYIEJjiodgAcets
gsFsPit59Op09pvqO5fKyV+GNjzYdProijp+vQyEsY2tajO9i3HX7jUADx6ehBKW6liaa+jSyzZ5
EbECFyGAB6Wjt1TOLKzfKJUWthsenMLasCzGgYYzZOHXrHjS+hz13abCW9MF2lab0q2cU9LYL4Zp
7e06XAXG+BnYScjJs7i3Snzpc8rKQd26ZnDUSvuqCeuOWG1yepNB03oLwimh1c6jOPrZiu5iID6y
SpLCyo4GlQDQkmNpYZrlLh0FYVMKEhIooDvP83ZlB9of36N2yVUYXE0UHH1UbJtEvvWTP6XAwtsl
cpiL7FKpNizLEupHRIKxcBxIqJVggS7WXor7uPTzL7JhwnlDdA7OMrppSqasFGONg01uUY/4KNs6
1NIIEeVTdhBGl7pF2+jlWGzMOi03XlxdFaA1DyVPHYxZJPGVLb8R6RJvCY3GHRsqRy+6JFozLPMk
lfuiQXnndq+VpIzvWQyAwGFdBhbRH0JtN3pEuQQyO3q1WPa2ES8kZ4m5hopvnXU0rOqJqxjk7sJm
CI/b1n3vRo7cduUs6zR4q3r/VtOgxl+qLiyIIHx5e5r2+RsIPHcR2/QVVCdZplJXZl3HD1N0nOCs
cBdaSb8ogvyrEC9xaJkACwosp0Vzd0ZacQB85kOXNIxZctB7zVqHMzdXRt4QkJ9EdJRzg1kEy3ML
p04NaDrs054UKb/gHRPKLIqdYN5alD2RZ8851QyYy3tcS/6hGmg09qAQVx48GCJRgAZxMGIY0BRb
3N/DAdvgvPWe9jrx1jGDP4Qpq2Gqft6Qgz/aYi70DVYdZUOCz6E0e1JYxnyJ//4lcjv0+l+RdDms
KuF77k9gJj654N4rSlPoBWu7g9RQaeNei3/ZhvlFMh6mNirxdTyiqmOoSohIztCBJGO8sqjeA9g5
suC0l8NXLGW7FIBtcJhRNgTp1PD7IDw9XRmgq5bDkH8idLhgRtsouvsjLclti8bqzTVZlLvIflhk
w2FvMwv7P3MksDWG1e5F3d1Kj/qk6HTmZ8V4Z7FGRxwixqbTfD4XVfRapSC96gbG5WBQ7jQeWNCi
PvmKClvCiRHyDWIJHnGhDWV7aMaC5AOLA2rOaa8gwCPzsDuYCXwSxQOsw/rA4oxHNnwXVUt4HHNM
ftTyGTwIt+hZvFsUKAr+OD6dYqlo4ftUhWAelbdOBYheYrewRzi4PkE/QL2Oes96oeGjuhuDKWbR
r0iogui4kAxSreYVoDVAEeGeUL+sKQ7+gE7cgVXTd8lQhgu00HOej1yR03nOsWOuUwYqBXWF2utf
Pb1QhgntQCIoJBNklImPbroovJe0BynNmpCeQn1Qwv5XmAqbWps225h5uMRVFhaxPNDjdQ8y7zG/
kn4x0MI+Dkqnb+OkfmtNF20SK5ISQfvMqeif56p3aHF1ZlEmN6nnQkqfQP4hjDuPHZxJ1ypsUa5z
I74HfpwezPIQB6WyRUV7KX3mpcQQoo+P3kZzRPGqEGGOBBof241lWTp31Z7pk44w2jNs9CocFwh+
iFX6FGm+qTWvYGHf3h1vvCuiQXgk6maJzG/YYcr/4wQY2p2SIXfvbSpGNkXXql/YvclDNK+ZA7GH
v63L5zhe6eFEW6qzJZ+q32VqvJLYRpqD566iwg7OrartfT0YIIHJT4XZOOPv947AvCXZgytDMXuc
mQVuhkRpebWnwYH0FPfqS5dTfBGp4TvVzSwEbaqOMAaA92rFCsiNyk8v/I0A+JZ79p+iAXzUGNCC
Oih9kVT7E2ygU1fh8kzLcOVZrOOVilFYJFwbMQIKlVpyjAmpkBxkssc0alGe2mJtksajp/bNY024
tnGweAUAeTKAeuRb5MLHKd1vrzmHjgmkEdMhkmMiECzGq64RodJjwNSbgbVrWv+XjbJpqLovoZnh
xbGjj94luIi/0NLVfWOR9EAv9GVMjbpUYIMymw23PSu1eVMVd+SVwBtllC5EPEbzslGMCzQ/wjI7
b983Ez+3Pya6U+1Qx65jtWxOPQlCvqna2xjqD0tQ6vUiJMwXfN88Vd1HOe+pFzWppEdzSLaOlpKG
N+4UTtgZiIQwNKpXpYgOHdbEqpHDO8bUrR0l0Gkwp5dZ7+4qI/wsUpLOstT6NFmdu3G8LVEceHTj
qIVRTei6v06ADvBA3inQ+UyDvBar4RXr/M3vkRrg44ppRuId14Pmmuo19YqO3VQGGlSunNi/UqXN
6XR/yGpCb83MJE7eOAHEa8m9CPLA3+034MbbIT8oGAFaVCX8i5gs8vdW6HULmMgzSbt5JpjdwQky
1a1v6EsvLL5cJiIHoQGf1AjCs4LkoY6ExGQj4exZoK19XunCIbvpAokVGTq/8Ali7qoWeEttWBOh
hXISMBvHNgLLTYpdMAdOuCBZCSJHzeekxE5T1tAji4AKzuoDyP58ZfJ2qOA/1NcAdPxGpaOYZp2/
yRv/Z5k3ytLRwx1l3K/JLg06LFEr42oiSGJQQp1N9dVObNU2KIaFPzCBC/Cz8I6wG+UxeDlO/swo
V0wEMZgG3a7RIEilhEfNMqVgdM46YqHn9cNwzri/XpHCUjTltL8LG/No3MQUxKO1Tyv3URdEVSm+
PJCd5s/px90dJf2NghazRU8mmZs7D2V05yIOyX6NOQ8SWGHH79Y4mqvcZSJot5q9d13vkGuBv8p8
70oXBW4XIjwvfOC8/m1MtE00oUhElPI8Ot7c8+rsxdO+4oYg1LiXe9yyIiFdJTQ5/pvFe9LB1rIj
e6UNTTMfNMEsquk3vYqcqcWyxovRlhZAX7L2vHdV16ewNNizJEARxQv1/s1T+7tL2lgA6tiXXn4w
h+4uBK713mRPHiAjgou1Jd1YZAUh37iWg+Y+cOsrrQGxtxUGzTipiShBE7ppoVjnplVvmNoaNMuI
D9CykTJHsWcmKDSSQjmmq/GmsjLWAwwpB+PQuiguCsinrALVJTXnR9aGRxpI5T5M+pupVeMiSyuk
jW7MwMl9VTUeSisYgvCHwgRZNe9G10yhiIAsQkJ0eAOxZA8enTd3OHsOE5CCxSo81FNfEb9q096m
hY3C0S0kjS+lPZhNQSfZLKhW5V6IPjkaOBN1JVD2eFN+Ka51gGeIBMcnqs5kGZlXw8GI/C/Vo92l
QidZuRHswQDNiJc1JCa48XKIAWZOElcjN4DNkUeW9Cx/TRn4pwCxKFO5B5opa2mG+k10X3llcvDK
4wvd4z9lFYOUrcZtW7U/U5U5aiL5Vtk55nnLXodOtzdS7e6bKCsx92yAzn7EGfygqBjcReNnl9Gl
HAc/OYF3i1XZRD8UZfDhzXkAg3sIegpt9sjGQdUGxN03M9UYV5obEFvSLx0Q44uoB6DhGeS7YXXY
BEVkLyOVZkCbrXuNpqAvLr6uVKtUoy+Za9FHVzkgUcGKqn2j7Efpri0kDst6iH6aaMsW3Uhlgsd0
S5gzx6uZr9A87gDSRqaF+8cL+w0V+wVTyKJOx2CRlqTImy65Lkkw4NlwOPqqvPraDDdha407T2hL
lkfNIgaitJLgrmehcQuM/JQgw1uA+h6ylYIibl40OGOdjk92B4W0bwmygqDEXBwUMHPNOucN6PEy
NRbGGzmIr9IJ74bZTjwo9HyD9wfGMsqw2NEXAIHeTL06kudez51JqdVBE9PiRZD97HXTng0BbR6m
v4Iqyv0Ygr0aTwFWMbSyoNMyys5OcpTIre1YNcO5LWOTkwx1bqWjz7JMXGOO/emVHOeSXcW/b0lR
xfNeT+TL4Fsjh82IREq1YQ1XT7Ur5XYtAoRYKQUwpJ0CJEE0HPwaDRiW1/6HHfXtzAsEKUuucLet
KEiZicmCCmt91SLiKhDKUQoA238d7KH9SHS8UxUrmnvudPM8UTgwRk1DKx8eRxXexsh1HiJlflsM
yi7xB+uQyLTfOwmDFycR46cUFv2LYcSvS5OmUfX9WKv+piG9BTYbQ0pm8O0pDNUHVMds64Gc0WbF
6Fd7WTA4KfkSFq1mcp4ATFa2jROurcycYoJYyjbp0UGpbOAGAgXi1As9StIjiyMaECmgglwzIW5p
8bAuCcSF/5WNn2Pn/RrzYLj1XjOlywDfDFtt/AQygdaZT63ud+qZ84Cy6jxLbqIRDUAV0Zv7ZkE9
gVDTD7dEfgzD35k1Wh4eIz99Udq02CjdEALNYxOCTGPWtcNAbJOYTIoKSV624WLV7qODEZohs1dy
AwaJ5DgmCKguVlHoNW+KoLsYhICuY9E1b01C/9+NVPfkRF38xuCk1urfmZ/H5y7v+hOooWjGmql+
U1QWMYbZMUqne15Iq9salVLv9cHUixmj5nr/vGxNG32ZsbEJPWfWiwKeeeopO5Xkx6WSNvlb0kvg
HJ5cd9S2BLp0H6HXsio3TFiv8US2rEVxTeitzZi2N3aqclJGK7V//sg7FzBFZ4p5C2bgSoaUV0o6
E7n5gNNbIqzB+VCN2BvlDyPIAHx3FO7oEo523rhHj3T5rdr5R2fCBWqt6+8KqmIFfwezcJIHppem
BoPcAxThffO170tqFkNAmbb3sS2/f1NyM96pakAjGmJCN5m0n78hno/QxgNEa0l65hTED9fCHZz7
cl17eOrc2q5u4UV0NQFkFSU1qTj6w6YdZJohXvc4Y/ReWgRK57QQy7wkTtAEXjpZRQvzIXMte2QO
cxZC+uxKslJInZdS30FZNh52OYwvFcibGGhFn0mapmLS06cfTaXpj5CxW0tNMLc8+70NgpcipUji
zMgqPyIIxlEnH3sLRjALTcoFTB4yL+4aYb4YahC3eJiJ6cFZ492zt44ISJ/KdO01ZJ28QxmAHsVq
XvQpyyPU7bW0PWupjTJ+IRkw3oZUJaBmvOil95PwWvSs+g2qrWj6QcL5HctSeHpuAhAz8bpYYxmR
tU67ynyh8lkQgjksizpz+aMN1ksNiBndOoY4d7qY1J12snT//rySEfgq78zoYmQ/ULbZL9j+nReX
J6mloHbpnjsvkcfENC87olo6VqtRFFw9STsqCM16a0ErfHFd4PtWbwCunkJmgjQj4QkYyII0gXVj
mMG1yXjtwnS0WaQXyktkVvVJCezH85Kja+UNaPUcgzJ2Wd7tQUFh3ee/NC/u7y3LUOq74IQgTTs/
r9I7vIkkPKeCdZWtNOGDzj7cLbg+20bYIUItzeGNcFk4TddK2r6Ar3S6GhQgsm7iR89JfdMYAQEU
ekA+tOum+xKo6+x5EWZzn6n1kYRxjltq8iBzaLj0Fgjo6ZIl3f7e0E/O4MrcK+eBBy2F9fdlxnwu
ANd0i6Efy8egWKsiSbVrIP3qERN7BPxeINqcYGFp/dCE/KE1aXF6XpI4JKeRvn3obbN64LunKY3S
YmWJ9CFNk+lexvKr1pt697xIrro6zyL+DK5SNY+yzRlwKi7sPgN5LTjs7lH3HPzzjHbt8yKY0GwJ
2BcatWV2j74ZQbXZxkXtDYFV2x8eVtrmq6jO/VUf1cPDicy1zLzJWrJSlVY5+mUf8/fnR+WYdzMA
5l0rSXzlDWe7QAzUyrRGwcO2580UlQhzMfrd+u82whgIVdQ6wgf/tTu1CYgDNyGT/90fwtpy3dJI
mv/dBroo39K0pQf7r8eQRVXvtT54/N1E19c8FiJhCfVfT9gLUFgq/vdz+36+0+soRlKwoAef/25S
FUpghNOEMuT+sTVbueyjjQUl+uQUfnx+/ohJjj5bBNRHkP+v3z98xz1jV5t5rfefm3Tq3kuZXJ7X
F2ZjHXC4+vOmg0U0hDH+vGZkHd/1Duc1k4u6LQmSZZgxw8lSr583tCHALpDSyWWi+Nm1hrImCeY6
PS89f2Q0fRI/07BS62+GouaLytTkhbgOvnJWkf9kZX0dS7V46AMKtoowkTXdUSzisna3TlGdpdYa
X2lof5HaRGxCEozrFEnzJhs4yjm0PKbaaTwW9BIXRgP77nnx+YNR5oiizVePz4vgJfEAKMJc/t32
b7dTi5hY5Crd/GMn0/2fe3puA29N1ZFDLf/Xfp/bFUqGI3AC61CHp3+799+L5Hlp20LhD/jf7/28
xXNbHMXBGpsj7efpZf29gjiEhoKkIx2u59z7j5epyXFgNZ7qCWFe8JSpibnl857fd8L084mUSFh5
dgTMUL2pA8ENZV0+KsfoLq6FAX/aXFEFbX0yfxbPiyanlAVLKGXzvEjm1Qfzef1MbHPxKo0zVOj6
rahb76g05Ak/bwR2TKyt2iPUcbpWSYxmjrbC35vTRQJWdgVuwZsS5vm9MPkOT4+b5yoIT8Hzf97J
kIa/YqyWrp93wmbIshm9z1EqY/2mMb0ozbR5JIpsLlEtvp97WWfd1itoJzzvZI/4M5pG97fPO5WW
8oN+oHW24zp9rbPb83HBpzvEnjCdet5HlRh3kghGyvMiNI16ntdTuPj03Glv7lq6cbegz5J7Vsab
554h4vR7pFvABLIN4n8jR+3yZXHLa5Ipyb0m6IEef9Yu61JP73Vehjfdu+UgGO7PG1iaXi/soLVW
z20F6T5nW3HRkk33nu4ThRFnNaUqN89bMB/ujmHmXdNpH89NilMQSx4HIRE0bAvl2O4TtHJojdjJ
8wfZm7+wJHtwQ9jkuaO6LUZEPs+L33tKnZPtKHdD9s6BVAFmVUQAAboI3M8E31JRVukPK9B1fIoB
9EtvbB61G5wHq3U/xxCoBVJU+5T2vKm21dN5me7puso2yEj7lakWMP4H2qn6nv1Ww1B+3qASmBzS
cFQOSViz+k1Ccxq2O58dgvK4L+WL4bQdZjYDhqLWNB+ieDyvHzu6IlpAEEgauw4HOppczysQ0NGz
qaLoxucFT6EDKOV5BdndfjeiqXb6YGU0qrotmYFw1s9en9f7earPAstWzvro2wcS5CCd0mv6DMW4
bPs4ei+tvEChziRWw9v46tkaESrTqwxJqIjbMjjpqMFOltOltLR4X2jjnfw4EA8nL8XGjV1rBepW
eW9cbW5pIfmniCcrgnYXij5Exypu+1Nr8/VGI6X/dD2Uof04/KD6ZTAQ5dXOCZF4MPslbWG6RUdA
bWXW4wNAqL229cDfeEQKTn+Yu5xuELh4dixpKdehEtmuCEYs2VqCEr3pFgGqnZ+sP5jhgZA4xUrp
HYArcZB+Pnq7iYbU/kw76S6Eq6GIsXlv0Hp73w9u0dgcwkB7wwSvr1RCO7dJONR3TZW/n7sOsvDn
0DXOvXdadzMgwl4rsIfe1Ngl3ZrHLlG/zADB15dKts1eMbJ42RPW8hnGL88b+MoQLnjdjNODkhl6
04/fb82AAQkPrv2DQ4a+rFyv3/lh2V9tFjKI6ti3ylkVTYTzUC2fBLuUbKdBy+MHZfP3vlNbB/oU
dNnNJhJiZziQkhBVBT8Un8XWtIucByXCNvdOqSX0gwgLAgc8R/tp5SCz7PhnYQlw976tsKCCNag6
uG+e9xyreIMFDzW57MZVNqjVdCBK7iYt8u+n57rFB3RpymsNnzbW+HhN5Jb7yv/75y7a2NawrCnq
xY/4kNNHynFItcqHCH49b1AMuBGl6nZHYsSjU1XQ2X/+4VQSEox4SD7U1MIvk/vGTjVgEesKKpnv
FzZk55aPAa6NyFxy1tXBdWSKZKHPr9jzkXwFo6vv8+dWNMTBLiLP9R83+sevzzs5dmrsn7/RYxPw
U3xUK7q03MU/dhdN+3ze6Ln372uel793R2ctnpaRq6GyNH/xvOb/ePPv60OB3EoG9fD9Ep63/H70
5wP94yl+P5LrNMUmctXvp/C8zb8/j++7P/ck+NbQx4yiPxXo3dXf5/H8LTcB/P1/zEZWh/Xwf8Fs
OMAn/ud/4Sz+N8rGS/D7f6w/05/h5z9ZG9N9vlEbitD/wyZgznFNsBZwLXSIGt+sDUVY/+EIDKiu
o5qaazum9i/YBvdyNMu0XNO0hePCDv4XbIOrVMt0NbbBGxLs/P8FtgFY47+xNqZnZfIfGd2armmG
6fBI/2RtBE7i6GWbXBkt1vRW4/cU9RFOxlnp1e3OJRa8YSRaS4yXQQzKYWpEmjMA5vNRTb76Aod/
RNdycMlmT9K5CXJgwu4+ODYyalD6TzmQ5+45c6qOdiaC4iMNbNZoRmHNTQcs9Fi+9561rzvXRPbg
3iIty9dJGkyZKynQHfCTrjIpWqcffy8GbddzvMvJMxfuf97k+3bJ/2LvzHrj5tJr/VcOcs8Gyc29
SR4gNzWxVKXJGi3fEJZtcZ5n/vo8VDcSu1yRTnBug3SE7u+zxXkP77vWs3ABlxirnDkOPTEVD8w8
N3URaTu6+ChZJew6F9kygfUYGQ/vf/39BwIzJNJQw9goDPHehBud6S1ii66AW2zUWHssvZsO7z/c
RkyHcKxfqtF9jaddVD77YVquR92+zWVIPS4o6kNn9f66UtEPEk0IDIDqp33NmeEwAUAq/yda8h3g
+I5RxOg/7E1CfFLLx/XuVpTQIwuivNYZh37W9XH//l/ffyQpejoKpaR5T/OxUdRabD3IEbS643Vb
Iu1KfxJTVeyV3gFaNrwwhj9Mnue9sk0wgfX8NUY1QUmh3zt6I49YGFKzWU0Acqlq9WRwBDDF0gko
vxFfq8ZFOFfUT6Lz4y+prPe6LOZ9I/I9OhQ6N0HtqeUkxFw0m67RvoeiMXDEf5FRThsvi4q9hTdg
DnWCZQgBpB9BJJuNhby1QrlOZXPnkJMn3Fw8dH3mzTX5Zq0CjeSo9GsljPLCUZODYEmXHk2RGwQB
XzAWKuj4pBOJbB4xg+se6EYqAkDh7pPZ/9q7Zb1nHJX7SC83dqeek1BanhMbFxGclnVcaznTwUBD
MujbNXMJG9GxfHTT0TzYU7Z4Nek/WhYOgjh9o62KrA88vEJoaxbZN6i0w3oKOo80KFJBs/4JPQyu
teaLSLB32fN7Zxkidt8SQVbS+EyKyrqoRozVhoPKNqzlFu7Yg2vo5RFdp/KqynpwqqK5hOlGL950
41dhhj/CZYJv2ZJuLQaUg+1q1DHNR9ceXwdjDNjxEB3YtP22CfXXiR533DfZ1g1/qBmJGM1Hib5G
oANtCH/CwZ5tvizs9yfDzdnzA+hzRXJBUN3SMtW+tyrOdl2FMGhW3GaBekrPwsc8Q19aGxIWnq5d
kvWDVmwAMhXAj+hNnizuMG2f2/ljZlZkcpu2/Rj1UerpFhjcDlFKabKAqQ1qzTGol/VUwjCm07Bp
6izajLUZbcM63M7TInmqCyrJ4VxeGPzOuEguHZs48hQPp8zKbp8N/E6D7wA5sXlhlLGOeMDxQlId
94kqQba75lvtmtTHGh/Zt2leQyAmkwSfTw8i2Ot6P94RhnSDXyrndw7FFUZlXDCNsXR1fgZ2h/1Q
paASra0YySCGepfuEs3CRSqmOyglvH2GvV0Cm2CBOqzQx2BZzrX4jPTXSv/i1Lk8RlaGdSWc9xgr
60OAtCEO811gYNVzgj30GZcGJ4wEXt1VzEyxbkZ6qn60UMGM9nIunAtHJhAvETJgfqNM1+s+d6sr
McSFN5qWYZDMkCbRPkt5Y9Jvkw41LSzo+uWNK3dNA2GExRipoob7JPUu2+m5G3r5OMnNAKwHzV2W
b+y6vsbjXqAb1tB2x/Y1bHgXNa1+XcNn2zKOJP0jBWtydozpIc/K6kn1UOV1Wuboh4+TBjt/KrRr
tgQ/yCLQDspH1A4zEV1Iq+1jB/u6IepHmMtrZyQINknEzo/kvDVGHlFGo6QbzXJblbhMzR76vp7U
/kVeapdAEsZbVWGJn4saWEUnbo0pnDa5dTFWGK1AZhZXbmvpuxkcKtEJ1pryurozBdrHpmdvD2gp
zIWGx1vS76Hhs0UuQ/Yl9MrVSKEIaHNQH8iqeBRs0DZGN4PIN4zgUMfxPnMuB9vSbyQy9h0BWbet
Cr6EwAH2s+kiHOvxZivK2ktFe+6xsxcKd61b9kRzISlUZQay+6gK1LnkKGXkSriUQmN92midWe3m
RRWseh4HstLwNnF4vlgu5Doh7IpprvcWkb8b3WqG6xUThl9BN3hjC1rKkeEfisVMPZL3uzcFYWgQ
6hfaEuLqQdozpb9gn2C1Jo+aN7mbDG2XFb6xGdI52Jl1Ux/Tmf5/7gsMbaB3il4Elwh5D/2iP1TL
LgYnuvIEJdR1DkLQc5Eo+Ikf7BR3nJU6lM5G+1LoWGSGWLsJWHggFsU5keKKdmckc2UGo1MavsvU
02IusNl0FUAuTf8qngliaN0EfTeOt1ENziUsdqfU37CJ4kjIkZJpDl3kDs/fIKpFM49B3nFeg3TL
Bq08xrFz15nSuegtmYDQ6CMvRNGyEtaFkJXcZjEvFWQE7kDetFvDqBbLMaIEo55fqiqfvKBJLEoD
8X0zpw5Z4dQSe6vdaUsUPZvwiZyE4REB/rTRbevJHsyKgHeaSFIL6CnO+y4w1BUMS9xuQ3MHmzbd
RkWMLl6DkaMDFaIzcQniCu+C/d1gRNjbxoPky6OU3D2RZ8LmNdTvaR48C7+2voQZnghlT29SVeZO
gfhdRZB98e021kWAaKnJhgc6xj7ZIMyvNRrJVS6veifTHxvbHBgd85Cqx+Rv+SYRCNKNt0aQ+ozW
Kam9egmRRIunp2SCvRWzdNgVxGbrKJtLnSaKmUcdaA9GRLOBPgO598rM4nU0dgXtgvhaK4BxNRhu
N6OWlvseLeEB7w5KL9wpVTEZxwgzyNYyIuSNuQ9mdIohups1HtDM2VPVXfrWo9dWr1Lh7MKr9J3M
BvtgCp/qeL4wxxrpOXPnWbVGcNiynOqXH6NhL+4MuYgMC+2RJBxkwxA86kNZuP3aicsSZeUsEaU7
8gCcPt0gCVoglGCDgoUsFLcO9VuxsViVeFM+/uonyFkpoM4ev/56MHJsj8BZqKB/sWoxr98PrqYF
jeTAbg5gaWjsKTcUbSnsaEWfH95/RI7ID1BBLntb+Tv67jmAMRJZ6jwHGg1PlZG1ucsSVLGRvXQu
iCbKD+3yw5iokJYOV5KYrOQ6cQUIEk6FajpnHxmkYKYOEQ6Jc9PGpG+pIQagW1yHXUvfEyLn+49E
ui84F14DkkQ3OCof5qmv1mT2JbxBK9NyBfB5BAAlJkPsKPmqA4ZU9bDq+IgEDrf6GodgTvVnfAqy
mOJAFb1qhZDHMbU2cZWaoKHEvdsi9Y2SotxlGYs45dC3jp2fYTBe9kyim9jyyRyk5vj+vwy0tt1C
12U//0YACRqzUH+qYkzWWgxMgsgdupWE4BmIRXxyUPyQKq8Rdc7GRN0rE5cxsXq1TcgEfjF+A1OM
eF4nQscKYYtmQ19sImg49MKtlS2alYZ7GeApE1MzmZvc9dWm44NfEVR/XWXcqw6X63pEc79hhQN8
NyVLpdXjKxgTXMnA2M+qaotLmKmlKFzPB9tCcYTOeDtfzGPiejgiD2BI4qOBEWm0MwoZjORVr4MZ
nG8wAG0ohljrpGORbgjtLW3xTOKPedT7lqXoTB4D62mPaGeVm+OtSSKIZPuxnaBpG0013tpvbY4q
35zlQ1UW5ZpMIy7AqDDbFZx8NAfXcArrVZ8RkIiybauRJwzKEEBtRTxPj597KrEHl7kJX6oHR4fu
iKx6iBG6F7ckGIQDvycuxTZX0+v7X0h0DLymNV7pJpKr7Uy7ZU3b660vtG8mbkRRWvBmlb2vM+OJ
fRFZBzXQhVL3R/SovAjbhPmBRPH+HmXNG64C8pHddosuiu8TtFFJT5/pw12qlO0OdBLpKdGsoKSh
9Y+jDmsvgYNAJNSGGQuPbbvUPEtH2yUYGgs2P1O+NnOEB5ZKH2oB3hAfIUMzUSFdXQlepc5kIQDD
LcgQZxpNudHa8bqKJjRowmDgGuU+TqC1WmZzmZpLTtdyq6TJEixID+QLT9s54eHNlwSIMPaGlwV4
h7WaEDnO9Th6C2N5+VZ8vbhArHHN6hYV//BjuVFdwe9aLp11436aicUOFkR9SylMLtnkXdA7m0YU
YkUnFSVZPnrp8vYOCkUtJuC6+V7QL8ftsvzD4v3PmQdEZq+tUJ4xT1gOJx9tYNI0G1RK4B/NZKsS
ezdXGmGFjteibNi2Q/FThaQiVbKhFh7Cs6jlKrYG3Nopnw2OkO+1CypSCLQndab9qmr9yUJgsSoz
FtcDpsPWUteAiYsNmLVVZWTYQXr4zejOvwMk4SYHOizoebys8/gt55Lf/7A/qy+Tuqn4B2sSa+xN
ui0yW1L2dTA3hOnRuIr1GEyBNi++jn3bCNZm2que8qDj5eExLF5MLsmfIA15Lh2vUU9sdtA+VHP4
xoZgImjv2Uxj+8KNsQcDD4JS/2RRw8xsq9j+b9Hr/6XoZVKl+u+LXqtfaTT/+r3gtfz5fxW8HPsf
FiA0R7nKdFxdmRSc/lXwctx/mKa0oWxapqscm3/zL7is4fCX+Guu6SgLMq35X3BZQ/4DJJRhuayd
wNXqhvqf1Ls4RFlAtUB0/PPf/01KfjnlNtc0hePaEHCdP6tdHegLNlF6Q1+dgNYB9ABGA+yfu9/u
x+0/f+H/ybvstojyFiate+4wBiRc6SwkW4PL+b2oNiEjdNG2NF6naceOOoZjUc9Cz1PZBMVDUsWz
yeTy8UHNs0eVOkeEOcTtPDlqwqUZ4NQaz5auhsQq3oYITd1mpEk4rTU3OigF4isIqwNza1AKj171
dYCpmidAXCC2KTfuHs1euzHhkUd9Smcl+oY/4caf9Lu+/GEYybPbBg+FqC40n1xSqKptoz19fCFL
TfTvp+RYjiGpSQrDXv79b/xfA/ivSXZI44Hw+GUS1ocLE/+6Oe6wh/RZ669EilhcOfwoli1TJ74Y
CR7LEBMbETvwwtvd3CkEu/VdNd1TfNuV9g4d03EuBJsM1vbRsSvplo/yixnfkeSx3AZ2QtGqneMN
rTRSukFQtK7cfHJxy1M4fQXRKxq21JUOEsL+8+JCi7JZoipCEBZfNdm1fnE0unonVPxQpuKLU8Q/
E/yrgnsMa4aty3DVt7bXq5YdSXmROWpXg8KMcFOYabdzEoV1Jru0ckTtZYnj+WAodd0rmjmprF6i
kXJXMh6HSV5HI1G5LiiZIb/++LL4DM9cllg+Kr5+W1cndWSNDR+7QJ6ZmZurCf0TrPh8iUPATNsa
3bUmy60pWXIK5IFU/dhNiNtWHADwX1MkN5Do4L4cWAN9fGLn3iWY1BYaWziOplo+mt/eJZ2GnUr8
svHSOvJyRVp1qL18fIhl0Pj9iUpdN3Rz+eqUoNVmnR5iit0iEXHjRdiLdefYTYvY+6FBnZWm047Y
h38iz3+M/zf4VZwZXsTpMPZ+RGFaQudLp6508oGQZpVNcR42nhw4pAk4UX+x8f7WWXw3hPMONu5L
YHzpmEJDxawffxGpexSzuNAKlFhRdO/XwJObidQz+KN9cdNGizvZIOc0o/IU37mZvHCLy2SyWPl2
h8EJdm7gHg2NDWOL7WDZZvey+8rK/MfHd9NYuiV/3U/2NjpTgq4s/u/PRyYzqBcp/V6vd7SAwhah
drk5f0O/8IxL074YOv8y8sl4y5w23Q6We5E6g7MLlaNt2rqAbUYKz7GIdHEbWqiJDba70E/CdTgT
xaAj0u4T65s/R9FlnGLyL2K2iBMZgUgAwlWo54sbtAMmXJf2CrrTzzYIsSDwPQLxxQKVd3fO6Lyo
nm1oXhNbWtc52bzGZZjWvM+I+VxJv0DQRGnRzY92C+yxhvNbRN5sON8QEPxK/WLvo0hHLlLtQrEE
j7lrt4/uwPAtenwiEbLmezwLqsO6jUsEwyGicWTqjnqSKMEwVcG1yGAB75jx33BI1Yt9h+I8RsxM
fUuwTW/6vNE2+jR6c9x/T7KQ8np7N9jZApCmYFUJtqDBqJFvX2ffdM1LsuQqJ4lJFg0goW68dQac
eg0CJ8nKVfdZtQF9gknmYM+kZsebszKCcVOx34aszarUsaOfcRd/baNLvSf8Mo3CteUCeqiMpzHW
MNC7VwCADnAyoKwvY1pKtX0AXKaGn0SmkQVxDzth16QuJtD0sZMdOwo7u0luVUhwGtEoNJrsGrxM
WeorfUn5FBgD4oxgZOQhCM0tfeRlAIxRjTGA5T4QazPqjlnXsgfvqQFOMakqDYrMNH9SYA78AsOu
GukktTfmkI0bC8IVovuK6CMd1vuCYPbxHw/2kv6EWj0Riujb8jHXnrGymZAwXNDz3ZVGctI6dvP9
tJAaMj15xd7akDun8aJRXZT7abKpvGEF7d0fSeaSb4oOkagG1vG70TRuwndEpr0V0bNQ491c+FRs
ooI6JK8X5k1qqSasW824+vijW5D/f31zkl6ktGzDUKyT/vzmCmIJ0z6j0pNWfrgthvwX7YuDQPW9
KlI+kdS6Dco7QmCJnJIU/KboLk+JIHN8QnBshF04RPZFbtL6SQgznIqvhs0GeA5n4HEuhU5q5ykD
PKUqMeZy0zn6/Tx2tz64Krx/zgslahKZuhgsgqA9SKyyEunLGHc7imREjOhsiQJ8Gms98o95az4O
HZ7Zxgq/m1RhV03DtKL3lA3HFLCSKPZ2FL/kWrujT/4DVBTFVqRJdpD86mIocV2JW1szX+qBezql
870REVeSRG/UKm+mYaRcuqqtu06pfUmybeLf0BLgXPea614nqr9C2/vCpo5dXLhT3WI/qgs4CcDq
V26a/pij+C6J+PCi4K6TYM2nsnuEV6MZACZS0xuYpucGnHupuJ1Z3T1+/ECNZRlxOilJMCuGZTFb
mEL/84FOAaXYuUkJQ7XK52yY7pIYQYZzNJB7YcSGXi1xYGidQx3DAT8LCK5Y4SpGdjFIMvuiZlU5
cl916a+Pz+z9yH+dGUkRQjf5f0ucLIAGGt6Y5VpQxk6Lfpt2cU2EwgVuRGBwLmFg0Kt2krVAT415
ZIsLWRkiTcirmTPm19RixRwfciu9Qmy470V2A/Dkqy+gfuYFQY25U67ngDaq3n/tLBLkm0QpBk50
9TEFo7QhpfbjazLOTciI4ShR0eSxmZL/vNu6QEFVtmXtmTNy97DU92jsge4OSb1q0xRl0bRrgxm4
DUCn1C4osRXJN7DjFczxdUePZAr7m49P6swbYJm6DsXZYlXy1zlRD5JtqvulN+f2rewqQACpBYuq
8azZuo388ufHxzOWizx5sMrUMQsZpu4smqs/b4Lh4kxtScemWlzAPoNi2Qj7oNMX6Ex1IHj90S8N
qEUGqOHc+/jgZy6WY9u6jl7CXF6sP4+tFU2cjtHAS6VN+1b1jxrPwFUYV4ZwovIJAeHjA5575ArF
xLJQwcLJsu/PI8pBc9wqqXjkdvmrCceV3oS3NTDFZG7V1pX0lkcsrgEjfznO13PqNWLeMKH/wony
q8mST9ZNZ+8AiS1s/GzTJjvlz/NRldPb9JtYNTWECF5rGSvD3F5bjXsd4+D+5OrRpvz9rC06zWzy
LV78k6t3uxQhrZ/XXin1l4QExXgoLgUjyexoP+cFqmSkz8OQPTtZ+NqOpM8FaEA+PgmxPNS/Xjhb
sqpXkgx7efrCGRVMNpoDXkIaHgsZM1rRQSc/em8VpbEWiviYBFFzpaz72E73HawEO86/51qfbBwT
6mgfxxABITnbAEtKo3Sp4Rr3iQO2HB2LKd34YMFGCFAwgt68gpvUkyXc3oposj3MJrs2ouBcoXNZ
CY1pxeGxf3yR598z9D66kiaBzqdvtuq00iFOj6+qtO7tkIlszI37SqhN018OHfU6Mq+QTJfhD4Qp
t6wNHhQSatMPtm1IZpMBevDjU1rWAn/ddlcJy5SQ2xy1vBu/balsX8QSQBio1yG+a93Bky5YLt+8
iJPiBWEhKGBOUkXtJ8dd3qnT4wobITAPeykwLa/Db8edlBbohpSVl87uAXnBcxX3nxzizFZOCUYu
viHlmsbpbhEkU5f6M05HPdGunQKpoNXipCBRsN3gAL7oIj5nipUXH99R69zQ+dtx7ZP5I3DDfGRi
I1EvT74HyDvJhimend5vCbS9bHsgss1iCouUcRPF3Y9ayesmMuTKloCJhSl2qhi6LYi9m140oHKs
nnm1SuutdFAxlWIJnta+1EsJGWTepslSYruJy9Oy4Ftjxz+iIOAdslra/j5+wuzJxLC6QkRFLkJi
oAAzxgZ9PvOaX0w7K0xfPr4DZyZQhT6fpacylurcSflg0f/qed/xKWt8o+lIDk11LbFNfXyYc6/u
74c5eXWTrguV6vrKozRzl+UwlIvofpyfuqVdO+ZbEgaj1dDB4v34uOfeq9+Pe/Lq4r9xI5a7fDJ9
f5tTeCIYFzXnzi7jCz8fd1TrP7mhZ8eN9/nflpTHjPfZ+revZbB1tLtwxb0Ckqcpm0PRhg/DxA7X
8YxjHnTsdvObhv56oIqv4yC8JKGP6yRY/wGqfnz95pn9BQFhFntVaUnBf/78docxiga95AXPbBga
fdCy4WY1DFWFOt8KkrHXZf4RX+A6rdb06mp7RrHisJomRW9cLyNbm7D9bef8Fz561PbZcfn8y6Z5
/PhUz40yv5/pycxWtNEI8ECvvAm9BOXi7RSklx8f4q9KLStyDuFyI5g+paEvr+lvzyZXnTnO+EFg
SmIWQiPStNjfjKS6plH4RWnqrq39PXDLoxjEr1CyrZno3jTEo5bOVRUH2xIHZhFinPHVsHZHayOs
6l7W8/3U8CHXoXU9V9ZzhnubmerH8iFVenysrduPr+Svst/7ldgMu7ohTHYbJ7WaeJyoYowZz7U0
vjHgPEut3IEu2IWBcZnN5E9o4Y8cHK2ca8J3p2+TW8O8FRR2Klu/FKqmbmB+cn//WSE+mSqoQSK3
VYjcseOcjKdFxKuYlHnpWSU3i7iQmxAmEHv6Br0P2sE6mxCTFSaRZfOtJkrGgGakv8pmdOGWxDU6
pXrG0o0iy7QQl+fASDYh9mFS2HdJr7MFJhsFwTrlAGOBFY92CdpQxWsd1u8K9uEa1c43rWvu87im
m1fzTwOslpGpb/QFbDK2oCQByUBktr7bZfTdMawfiF+Rqfj7AVyawLFYG99wAMfsa/jDpQ1+joYX
rTws5khfUrQYdkI3HL3Rqpq0HQATbEE6BqxAXqgePH4Wl9cqpuQFby9L5ytc7+Yu05wjYtAtAsF0
0yBx2Uk/29hGfsyjzNwMPh5Qevw7LOsvftd6ZZc/hDEIsEQOWCIUdxLeFxKTSr+dxxLKOtW5Pr0Y
e+SrfXVfWi6fd83iyELUtsDyynQnwVZFvnkpNMeja1uuiyqjNiDMNaCAt4DGsSQFFiPFzwbiax4T
uZNcx7l6tY1yp5ObvWHISrXwDggaOwgG6VXUoVZWi6qYC4wUv65b+L5znw7crO6CcWgdwBTapTEl
H8SwACMG0FAQUld15eLb4d8JNJeb/G5Iizd/FjdMCpuqNl9thD2bqep3flrKR6dDHdU8GbML/sau
XoIIPU2gsqfeT6413Ua+3BAZbYXudhhJoxb2UTTIEazKgRqOWMfXXoNevY4D/lSfhuYU8FIAcHhJ
uPikzt8I7rg2MzAKTXItQDhQ21zH5te0sgELUSDfZkn/UsneXUdq8cAA3wp/GlZckcsUXxsa4uRP
Pu0zA6GjCz4funIuJf2TuXJ0/QqntCi9yAKdV5gIYDWWe5APx/nOaOJbPeuvBPAu7LwOdujvbZLR
qeET+uRElgOdfMwkBBqOYZuGzvLvZET24xxPvz6VXmFE0Tqz7SPbwGMBQLiWR7+Dtti/FEVDLEpx
KMeS8NSvn5zBmeUZX5/luIo177Kf/nO8th17JMOqKj1zkOS2xt8gLl6XrfVg4HJFbwob17kTUflz
aPNPdlrWmX2dYzqgjCROJaCKJ8cGZZJOCSVTjxRuczMmbJ8pMiF46PVbvRtfAlG+FYt4x2zeoghN
RuXir6MI1nyfdOTuU7W2XswGZJPqE0iKITL83hrAxFrB3dSrt1hPkczJ+q6QGanuotj5jfGYmtWl
MZnuRqbdGxTSe31OxZG85TsI//XBahSxg7HamCq4JLlHrgxNXvAieZHu4+b3t21fTh4qnyuhTdlO
EmjlLFXRT57MubsjTCYfJlHaWsbJS0rMQDK5bgAFB9rmVMY/a11b94KUkLgpvqmq/prJ6h6yxgM5
1F/nQB20ANEDUexueYxQfa6jlGB1btonO4lzJyZ1lrI29QEdANGfr4w1VMJGjQFE3MQVkbIrKsnx
HkJE2DdDIKZPbsSZ9bOj9GUCdrkbtJ7/PJxoyrIbiNXytMC5mI10W1dqh/Ptszbfsk47/RaZUpVp
YT5R5unerw3dqovxGHtIydckEx8LI3kk0uU+SbQD7kGSb/qrTkjULLN1ldUXdm0ereTTGf7cF4lz
hQWuxOor/lpBwbJzxagXXlkb6cqPAFqM9W1kHWST3U5hfjsViLxrcmnATnxSLD9X6HLYqDhy2ZIr
ZZ8828SBOqG3EObiRofvHcAGVsU1IuRtbxg3BVpr4aZvuZbdW/7wycHP7GActAuCbiYKi7+qp91E
52h00I6lUt1qMTpqq8uWjsSxtIsjcKJ7fG33cah/++RLO3fHUUwojEmGzSr+5A2TA/0XzTJKzw5A
6Fv6U5T627gjES8SngWbdVVWizsZ416dJM8fH/295X/y3tENlI6LTJ82hX5S6klYqjQyD0vPHeQT
RTDyOcrphvLnbV/TL7Aa+Yqs41E1927wNTC7fVP2OzkTwi3p5I0atgat+0JioL1u7R+Ngo5WpQ1G
DpE+DX6Vbsdqxmw+yLXYl6Fr7kAIUycnkqAqTXOHFvXFtliQWRiyc2m/hlTcVxSYsBPF/npWKJdK
4zkbc1YmP5FXPsEc2pdtsMNP8N1o6nsbnLqbtC+lLsFRONPbvWlrDE43AsTFohmWiK+Ik9rMLiuJ
YmIAN/sc4V/iHPruMbBx++ibEsHsjGm26tEE0h2WdPc4IdB+G9F1z33r/5S6gPWtxg0Q2/uPn4I4
8/It1T50M1RfTNs6GW1laqnSHX0GNTswKK21C8RW24VNiBLRQcJZpijucI7Mie8VQ21uylRexCW0
IENrXloKdis0M0e9bLFAAcSUbUlnVZev9ZxDZm2LK5NObtAyn+gd+eIkO91EeI2UndywX/o+lstS
FmLljtStfWS9BguNYAnAyzA1p1Cp+5xXwmgJErARW398/ed2Oy71LscRVDwF2p4/R9k2kFFIzGlB
em322gHrTawYsH2NrNNHJ9/S7EWcrlvTt9IhMHVUinAA/zKs6e2Ka7NW07rJsJR/fFpnOioGWhIE
M67CY8hu7M/TStNRmjX4Cy9GbLcOGnHdjbzocOtuSb01gJ5Zr9UQ5GtDIiNHz32fD0SaYvVoIMH6
bzNUf5kVTyj8APY9hPzxeWzuY8vYoe3NNkXHrdQTxzOb4WXGrnvo+/bFUJQKxqdq6sq1hYdl8/FV
nSlgLKs9IRQVXuClpwMOGp6gsjsLvlzdepnsQP/Afl1ns03uNN6YZIifVYostueeGym76LDnbUJs
8gwq8AmJPbrjzP/kZp8Z/A3DYhXqcrfR8ZzOPEWHB8V1htzrqLOlpk9mNwsKQzKwhCBOY0CVBUKB
ac1i/bMy0vty5o9hUOi4bfCZLPouZt+lzvRb4QAtVyglilPPOaS4f1YNuC5DPww6KoeQfUdLakUl
LzMpHtulMOAMnzSV/ipknZzASeWCkCAjzPS08OqkO0QwncuQdNaRwR/WoArlRWL5/9OlzZ+HPO1k
Or2ZhnaVsAB2+6sYNVMC7d8kYfmT9+2vwW05jmGZNrMMw5s62WaQ1Ko6QS4ONK3qwiFlwhhjbqsO
nB5xbWapjeOPz84gH4D8PGVR/L3trb3l2AjjPVcbtnNaPMoUTap211vZyyend/bOm44O4hb9IrPw
n48e4FynHDALnp5qB6Tsl03dLRIVD8TvOvU1HDpkMbru7VyvyNzbMxRsaiACUxocw6TYWc1lljc7
t3n95MT+Wnou9401GF4+Y4EpnAyKZdqD5cPt6lUl2TGd+FK2CJIjBbGxurCAtpX1YSLDyGiih6qt
LtwmfimaL6OCIEVF9JOz+WvXenI2J7cp1jT8U/RrPLjVcBhZCKvxigL6NsQkNamNUOKRSsEtssUD
kAJyp4p9FZVedfz4RM6+TfizkYTRmqLX/efjCnJ7nIeEyKTeeSWGG+an2AN0L4Lr1MDbpNHVRvDw
8TGXa/trdPjtmOLPY7bEnhErb+dehQ+md8yV6rvNICE1aN3/56FOPhZf9ytqV06OlZdkkIG9gN+i
tbkzP22ALdrfM1clDZfZzcBDdzLmCasrK6KvCm9eAMkj4MS4Hg91i7y1+i4i48Yq5iufOYikoDi8
1LLqR1RNx0QLIaGDNEmzFx2aM3ywnZhfWFyv7TiAfjgdmxaw+sePwFzW/n89A7SAFLqdxdV/Mhdn
NQs9RIe5h5Bkj5XRG2f7QlsSnxqdzA61GSqQtEo/hhqAavuiDP3thDfXwE4BgO79s01D/zbO+2f8
yZDfDpNESTbz1adLNo3U8Kz6/lZ0FNq67pNZ9+wo89vpn7y29pCQYZ7xCilJ75ByM96HxDj2PfE4
erIN2vmT7+TMAblZAPjI51h4vif3KyQNKG8Knm7fdAfkXNvG3CX4niJ2zNPY7CTWp48f0dkvkzHe
EpI93F+Ne7BTppHGOAkLKKCLArp0rOvabw6lEGSiyU1GR6KAt/LxYY2/WiDLyESjmhalTi3p9D1u
UIehIuPWRhM7RBBSW0DtRtBdzuQqFIBt0mWBL79SUl9HXXjxyeHPDNPLgdGBGMvW3V5uy29LB6vA
Mtba3Ogh6Mi/GshzgLncYdIGIAnbd13OipS47NbBMDL0w11UOOSLjBDFXmcxbT85neVFOvlOfj+d
U8UMkfZ+HrVMZ6zaj2XFrquiCp/k161PJIppA2Rfqgy6vfAu8YJ6btnsPz6H86/ef96R00+V7Gio
y0PIHRmqG+HfhPELzAim/XpXmdSfgWp9fMAz4zPXzJhABcVBmXNSN4C3mIwlJFRPy7GxtP6WSA1o
fjkBLt0n67SzhzIg06NM4Xmf7pcDszBAJ3BtVaMQbkqqBGIfNsk20ezPui1n3ywqk8aihTH10768
RcmNqCqGPJLkIAyFGJlacGmm3KDEuhAVK6oq23baTFb4RExEdgmvM8JvNW3z1r4nfPqTKtVnJ3Qy
OXVWCZd7ZO6tIkV9T7FIA2TtDHcfP85zq3GGSkph9KvRJZgnJZEUtamKRr7oPmliwhWzlV7IeBPp
2MJseUFPvVg59FAcs/g6Z9cESJGG4X/2JZ0ZVxa3jcDZAkRGLqyY3z9sdJYq8yc2pUHvX9YRovOF
3Om8ELKzkAoPCV6DCfV9YA373I0/Ozy1v78/ZXqZDltQdsUGxcE/T6CnqJJr/8HcmSzHjW1Z9lee
5RyRFz1glpUDB+At6exJMSYwkSLR9z2+vhYYUSHRxSdmRE5qIpPEBu7wi9ucs/faMVWBsSET2FKQ
OufFBXnQwarVCRdsEFAtfIIFjLCaSV9c9aaybdiMlZW+DbTqVlJv/J6kh2HqH+RSx6LW0OYqZfWA
nUVbrCrkR8sGdu1qNwA0bSvrQpl9VyQ+Kp25GZDg0NjOYIUzznc9Fn4JGHg/6ueaXRXbRCxQe3x8
iyCynW7yxPSEmhLboip7Wa8vUK3dheHI3tpyUzU+YkXbmK1GKrl/VWS31NlZeEt531RZ5AVdem75
RHjniban/Ei7qmafUUe3WoYmOSzDY0aod6Yo92MI1F+RoZ5KgbozRvFUxoeRjtZmKqCkqZ21E2Vz
LDrl3p+Q53eTdTMtpr5S5KBjp9EZTFXdkIKWxuRlJk14Pg/43cMAo3CXhnvu+Ld6iBHnhzeZuqSw
TGq0TTtDnKfz+IJrEMa5KoGT7SuoLQnA1+rFNFp7zRJTOFNUb0IpfbaAvnOGDRcJCFtmIo+QKuIV
6jXCYbKvZjJ42P6gyY9FvK5r9bIMNctV0/qpGmXFrcgQc7rK2ut1u9MbWbrIpOIh8gGikatOaApC
GmOUc44C7lj4+npKHqpBe8K4caPKQbqt1PhxHAcHYZbsNJyuyUluXmdO82SpSLIbyxhjewzsjs8X
SZA07BVHnjbWoIx29kvbkc3dXZOag213KdGNLeCFDnfqgvXvCwOxexHpbuuP224et71mPLXyvV/x
utsk3fgjZ/XOIoDGRxMSzYTJlAPEsRQRI2PgKR8crG6vvjSO540qnuzMuIs5f+WTtu+k4qVM/GPb
x19Tv3qStvLUX9at5EaF8bsZRY/hcAsMB0dMzuWCiPXMJEF0Soj58TGlmgljhctqDX/EY3MbG/ot
8IAKeXu4gk9yE0k+IXYZwcxl/yiX9OO6qJ7cCbK1MyX6ngkYWTlyCLWk/VXyGUHnI/QaNDsu4gRt
BWniU4LGIJtJpER1QK1goAMZaOH1VGk3iX/WGoKIiUAe3NaWd+MgmlVWtNDZqMIh0F3pRXuZ1Mkz
J+R4nWHrB6qJ9Ev0QHDT6NHX5TPRwMitaiIykhTtdUNTvOVpCWeKE6iOhRU+A+qc+SB1RwLSaWRo
UCDP5MSk8m91pdN1XlFWuumATZEn5ak2UjLEM+iPpPzBkOJ6VSYDkMzucpInT0zJbR4JwzPnnIwf
hv9g43PWs3TYVRHRFa11M6jjNZlfN5NmPNpHrNAgFxhQuh2S4YtDaTD1i6HMn3OTCpJk+k+2wA1u
Jc8w7fZGFQJupLzizoALC0OF4//cka2s0uWSyQRZkfF6/qY8VH2a8EFOLahrFgdH8hzWOcnUOopf
uR2+IP9FEFyR6GHUV33wpURkT4LFuNUDa0/d/S5qrrU2wUQCACbMl3iLlCEwZsmNZPdwS1E3UnA5
cqZBN5CmnVMn4UUhW3vTNLdlL/JzNcoPMvsJV5kEjm+/u+zqY21kwDeUPKYiCvYEgnOZTQxLJGVg
Wa01lmBuNQgU3uUExpSini186tkIToRlrhtZIyesxqOutU5/S+JKV6lO1jUHwn08MznrsvRrOi4g
CCuraPts5hqUFJ4NeW2m2RWpUiOab5eimgzjfhdayZLiTjHS7i9FrBirAWDMoDOEqpexl895+qAx
AM1a4aPs/5g8lCD5WjCB+lDsxQxqK5geJKZPCEN1j/IToiLhXwRhY2quH3uS4eUneu8XxiR5hlba
O8WX79V2TM4H2zMrcVsQ5ASDhZg323iubes6o7DFaUdlhpn4YPBtmRE+mcSwOb6TTI1qzFUaC+YD
gtBV0/SXZdTY62SKtkDQZkKxSQKI2mW2slddmDwmcFNXpb5ELxMHUnYGBznLPuuTCOHCMsuMowb5
v8hHhj2HQJ0mexhtWtO6a6ppcC2CgWkBmC7F8ACGw0qqIFEFBd8HEQDcZTdtS3j6kZw5kFYGnvbk
OQgC3Y2b2kPKMmyGTC745VoHY0ZTcEVktacUxObCQ6LH0MpEpjW22EuRNqywOoJQyNi+NVObnE9Z
InlJatrMG4F10dmVvxpmHnAflcTKTwjawU1XrQ0aPk4aR6NXqYNCcyU+l1lV9hYIiLiaXme5Hjaw
SnRWZ33eWgq6jVY1v0HXZPkxebKotdPA6e9jX/sdtsFDkSDWVnWQHNlAe1lpMLTXlwH3Lwzy5yzo
7kqD70iZi5SMh08tX0zbtcbFAiXGi2Igw8Eez8tcNoiAre9KX6DvzaPUtabIXjfa8ri53WicJ3Fz
2cjTeVzA6Sd3Wcj5lQ1Q1/Ntpqsa6owopnNTNizPkELPwlq6UgzTDfCC4JIg9q5rsFzh2re1EEqb
BjUvuZYS7b6kMbCN1dBL+vJF2KxIvcyELHdeKXdE+CnKLmVx6n3lKuoY5AFrJVvn6NWUkNmEaskM
U/gsdJANijb5ijmHFBYQBmtZjc8NUMcr20rSLbaI1VBK8Xaw5d9HdbQOUdswpp9R6Ye4jWyJHSfZ
QJ3dTBs0NE+9OfbOkNa9W86+uhsi0HGNNp1BVmNxFFT3LbGmq42Suq6vYoLv1BjDckrotmMl5tnA
D3E8v5umlopebb2EWbRT1ZBtz7DC9bqssB5gVDfX7wtLujSABljWklZBrLuTKAZPFC2TWhWPWe7P
eGGk0QXVfWFUPBJdWl6REJa4kyogNgzNQ93W9y2wnCjIz3o/u5ciZpGmyA7y0NwSI7dRiBmCLeO7
6aBvsyziaZr7aF3DY3BsM741u+J14GFxhD7VZz0d000mCOuKyIMFRdFvEDKR9p6emXom9nN3kPNw
2teWtsvpdzp6br8YJFBZfBCYmQrXJ7kDf1N/GwaZjZxzg4+VhVrLjLVIyTBnK7yIZjVHy0tE4ao0
OmZYvNrZeJPOfsdTkBGKwHqulRmMMaGC6SJ1JOnGNfR0eRNhg4VqUZ5BbWMZMabA8+f6JaNe4Awq
6QXjq1m27RETH/IzP0m2WsRzBwB9j19rDvmsu2gnTSxipjwbqN0IZZjTx7p8TptEcvwIrISijATb
98jDaKYUfXqpWTjCmXO/KEPasstIKDiRaqJbVePZIVvrUOnZZRhXgIhIr53Tb3bVE8fhh6+6nvfr
Thxa1jYXGv6lHpOrlpqp4ia435FeEOJujOT56fHr2GiE2olXvTTCY0ogRStMJ0O0JrA57+YuorVJ
4SdOS3k1tEaHGs92e8Ky6XpqLhoPnN99y7arO9JcJLethcphkoqcpzJpS3cmzxzSqX5fxGN5jOCM
rOam5pJpedkBCtpabHjbGYIL4tdDhP4N4GN+boQ+bTHzVbX9Gzj76IDjb2Jo4BUFFNeDcJzQ3cGa
T/ZD1u8VHW5fEEh3iFtibGfIOSmkvATRZb0V2mXZv0rmlR+DfnYJA9aDFRYBhaie4rIqb8kFIBZo
Ur+pPJZEBxLMeT/ZF9lwExhPgD2gdhHNXT4rsJpM+F8djcVyDFwZ22UQ03MeyMk9w00JPInMM3zj
M/TlgGyZLt9NebuLzHAXEDiUil3cNOeYQ12V9mzeWAdW+eM44OjjJFPY5qEhSkga84tRuUvm8gIe
Crw2kNhRQtQBGcyjfhGkTHXku9ioWMarMRlozobrWItpiijnshqey6m8bWJy3GRpozLYEIPQK4TH
J112hNFQE9iYnLqoLHIwNvepMu1yeUUY0L6U7UNTTLDLJBy5ryynHFultVabrsSKahEoIVWjp0XJ
uswLV4ISR9qZq/nBIVPjLRs6NEzGTdRj7s5bN2OfQ0lp61sjhxdt3fXLtLdWZBgoU3jmB81ta9+Y
XfUq9T7GMBVKWXDT9vO5DONHpL6jmv3BmtO9VoU3iRkfTQFMRepIUoLxSIM5yfRze5quaYackcLI
YSsbnFlS7lS1P3S18s1u28fc7m/Y2hCXfF32zbka+rssTBHRkRkfddeaUR3QMRCbqxwjvXBKshV4
yPQkuOr1ZmupnIgN6zpRq/NY0b/kbbYzLbhVmv8419mXlIdVzsj2sNQHaJ6Gcpc154lKywfnUTGN
ez+USBduPAJV7vFg7YUYbpEhmUw8mmfHu3Q2X20furiubqpkvvILCQxLx6wJVGoqmI0IuLcoPNMX
8SPluRSWW8aqB3XwCOTVnaKAxIHwMEfhFXVrljIfSd7FWHDcHoRjSNJaBW8Vz9YmCVVSNUqvz7AJ
EbwDo8YZDUTVqUmUEc0qsEuWaSIlyp0ai6Ri9p6ATER06zKfOUJ70ZV9QTofIpwdcgZ6v/E2naWN
XPNd7D61ViMtT7oTnaNZpYcvBPnZ4qdjsga0N8gKUrTqkJDix5Y5vwkt7bIvwRpmXoU8qQNLOBA/
NBFIl6bzHnCJO07TrWbTsBo3vg04rRMrxURth9nUN6eVZTyRRETu6LiveOlERXgNWOgQD2+Lei4p
NMRIGBRNyYWCCYnDdHWJF0mKl9YbTKOdk7NopAVUQdNck/S2I6HPqWlEaCEs19C1o3wt1+ZRluO9
ActCUfNdXCiHOtlhmtzbobyGKbel47fxzfxaVc3bmZN1TTr70Ehba+KK7MbaIGC1Q2uvkSCNXVrN
020eTRdGyVaSxRadib5KZfJZFcwmzGKQt5wKKO8UkVCTdFujjp1Szrd6o64nbNXlROVDDt2uh/O2
7TpixLB7+bR/LemrmF+6jBIAhwpsDU496GuEw6CgipVtErYzKkvqjjtQkrJqZWvE1VoksSfOLAiO
Uye5Kuk0dBGJzyg3jh7O+7rmYAPFmqYQxmfJxTm76vvnkM1BwnW50V4EnEMgP2klzrXlYzNQK7YC
b24DT48INjCsS37LWlG7zegr8CxjVxqys1h7hJnt+HzokVDYYgdb01Qdi0IFuQFewSsCRSqF52E6
OJzYV0rwOFmym5lgHo1NXQ7rku2zTxifRR5RBiWrUK7TLqUk00g7KwIVq2T3xJlsOmBNfYuaop/2
WTqhaWn5QJg3KLFrBKgp4JQla1ylMb5pNqhzpa4TqJgx5N2G6SyIIhf6QRjf6oTLzA4s9X2PkVMy
hFd1no9XqM03MYQ0GWpVH5GCWSocYisCghWQYFSOJuUrUjYvtzqvzirumQmjtXjMsvpSrOOJlo44
MtFQ82ndOpuREelelys7fjFYksTF1Ml2B+IKpOUBsUUXUiEniwfjikoAuvSGjURFLmQXB6Lb2fnB
wkxjcy0SEjm0GLRxEqcm6LAljTwu5G1UFmtLInaVQUGm1gKKrWfF0dCeZiAenydCJxgPLHfU9fCY
+9O1nH+1Rhl0jdsHGIRhyMuEJ6g2L9V2xRsI4xpHecpRtR8iN/mWdeE6mvRtnbMhKqi6qIkrImId
xtJNiPsWJgdQ3hraWkJDB+TumlsBPUiT0mMUbESZL0Y/z0TSPmutG6hL8qoAWkpKSCN5Bfgrf6yv
0yZnq9xreDOES4gTFVf7kFTRWRLMV1GlbBQoOp3Wb/Qkul04kapCAqbBqaEcH2fLuBiQzRJasipB
7TIM1hKi/UZjawvfNRGbShZrIUo62RiXOxY82p5+G21qcoyHyUITkbsyoYA9788o5rN0TrfAvlcV
oApimzpyeki8c1MtYWMFrMH2nWUCZZd5JveSowH+7WyAZwUpYItYHxm5n5zNcFjzaVqPpgpyZ91P
w55c59Hqrhmd7CysNRh9VxtLj62imw08mh3BZKbuwV3zvNKKPKk3rnTpETPaXs7ibamYu6aez5ok
OoCC3gQd87228CEmpyMzPJciN1+DnN2Wc7VWyPOKlWTf18XNMHLqShJyNlkS5sl6TU0KxvESRaEA
mhQwijgpSuNW1SIE+7+XoXVMlvwIKu2B7+9igunS3Foosztl0LyUZKnZsahAA+LxwICfVyI8lLNy
4IxzGTfyzrLIaG1fM6RHZZ9dSIl+xUZ3F1GO7vvIA6vn2l2+XVKXSKkknJqGJVGnybQDQXw0nuNq
OApuW8BaOJToQmgoEfBywSFb2CObpWkdXgBkIfHIA/xHbf+pqYbbuR2BKXde3gybTksJZqlAPc+b
OtXQUfeOz0olxwHKt2tpAuzKib7rmk2vRp7SFut2yePDJqoWwzGeOLfHQ3fd1GW9boa63H//o05E
ubdEckMYbUX8Q0V0sB3S/lz+9v2fIQRSCvn/7stvXzj5kbdfM+Xzn79wUsSAnuyvf799+fvPffLl
t280ASsU2mTsKJD1BztIhsPb377/cfJ/pR/hGXv7ct1SdJDjmujJv35OmweqdN///W9/z8m3aMpM
3jL7s5P//+FyJ7/qjyu9/efbz0RpJXYTAsXv//X2tz++jzp4WwQtEpqU1Q7qYKXp9/KgdxudJOQz
pauvGhWveVUm44rw2pdJ6m+VgQr9r1taH3XOFuyOqVBYYV1Yvv5jk1iEFXAhurKDbhDD1ztBAlVK
0j9RGXzUObNAXy2AOLR09M/eX0dAzFDKtC02fg2RPEVELHqwVZC29WFt5vN91NGznGv0fKGJuaGx
eMgN8zMT/wdSAK6OscLS4Mua1tLZ+uHt5uyD8hwey0Yokc2BkxNfVdlfRZ2exV1+0wEIVq35SyoI
Rf/1jf7ZEKkK4oYXYZCCt0XYJ+34qWz6iAAhog7G1Ov0dqNI9sJmkwFjG3LAhOEmoO457+rbJlkU
3oMAdm7RQ1lOyP1U3sxzy66K43ymxZcdeUllmqOizZJ45bfhJzqNpWd60q//4fXK4qTXWUo5+g2T
W2U21m6RnPuW9ol264Oe9aLKYFSQeIH16GRQBLNRpXBTCqK12kNucBY6qpLmEl7xyYU+0Ohgu8QW
CGZe0cw3sfkPH3tm2HXoD6xCVlJTh4chlWhXBb2jqgkO7PE+kV58eDlggAbaYWgcpzqDmR1enWho
JoFrOWN6PhW5a0937KID1Iy/Hlcf3ENbwUkOhYRMAiwK70d0HaXzpIT0/YuZpXv2OeNBy+9eal27
+vWVPhgQtoJaEj0iCC+k5u+vNKb5LEoejM0YAUbIKP0rrXX7v7vGSWc5UEaIXDaCCZDHbNWw/yaZ
9+tLLC/zZFzzNhBkkLaiIEI6mQIwfLFE91K+aW1xbxXRt77UtqGYxCcP/IcfDG3yxaVkAHI4uV09
zZFRGFwnN+f7PoufkNccF74fIJF/9Ja+X+rkrpla0Fd6ifyhTC2JqJbeHSzrFvLx358SuGXfr7OM
+x8eI6KD1dGseEtC06+EqV5JWfiZpPHDUabDgFNh2Ni6cnLbusmoDdtfJDOm73W+ssWb+U8+GVx9
NhqGJannRDVZWhORawVvgzQsCkqT6+f6Wp6e2dV/Ijj6YLlBtI1fCLClzls6mUNFb+dkvSKUKeb0
NZx6d8bArYUHKJ2ZadxUTXY225+ZNj4ceMT8aCo6FfknWbNc+6nBeMhhEJU31UzDbzFnqYDz+/4T
b9JHl8KSpRoKg4Id9PJh/jAgplQBwpMYDLzZPtoSp8VARuEI3Ymsj080Ph+It+xFywZ00QT8Y54+
t0Ob6nYhyANI77NOPqys4Nqcg8sk+ETe9NEEoaEzMzV98cL+JFSTa0j3OvnxxZSd5aP0XHBAyszo
E3/VR5fB3QT8Fpcrn9XJ2KBenlkBxfmNakJXLEanqgPHIN7h19Od/NEYZA6ScSWy+cJU+/4zqvKR
yS7nOk2zWHCoMXEtw78p0uGIMwREWEoSULT2qaMZTUVNxHjh7NZr6obU3a1VYViXzcOg9+4Cbf71
q3vzL5zOxrZmIgdFnAn092RKmZt2tvyUwdpRXpxhLQaQzSFrmoRuSAuX3aYfWutoTAyK3mDUmseE
RrFEUBwPkEopJmmBexOzQyrHBkK9i9Bw38XaalSDPYlSnmQm25rG8VL2srRy/es38LM7BCvij2/g
ZA/ThI1uNQveKuixqrCxpXulbDTl26hiFFKVhSbgaUr9ybK/3Jef7puO/1OoeGxRmb7/VCUl60jV
5clTQ2tFZgIyIJR2tB3H4tVEnf3rd/nRWGX/9NfVThaYbALuVMZcTYPYHfOYhx1pI8bNr6/y8XtS
KfCxScYAfTJS8zBpG2vkVo76RES5RbRWuAm0M7gODsHUnwy9j+YugBx/Xe1kPunRhcRlwdV0/XWi
4Weq00aX7kPlk3f18b3DwaMs1lEwM+8/Kb+nsp2VlBYsafKk/ErYBWyG6h+9m+9XOXmOUsLCGtNQ
crRnjzggV9rUA9rUPVn7X76dk/FeYvfvJ5UL9QiYrew5VR71SvlkvH04EjC4qRyxBd7Ok7MSi7bV
M8cvG5pmIw2vqgHVRqJLJI/oiOxPJvwPR8L3q52ymDCPRF1DBghjrfHGwEb6A3vVUhjl1icf08dv
jP0Arh4kpKeDwahEqQpjYrpTH7sQxsZDeL88S5n1mXXxw2G37Dz+vNLJgICOaYmeXt9mMhU3GvZW
QXoute1fP7If3joAouynWZQBsLwf3E2uRn7eMRra4mpZX2CheGp1H5Kh908uRFwhayWM9VMldaBN
Zm6YrP5pMLhlYVHSoUUXspvKPjmC/PwRwXaWqREstk+a1SczaxNzoIPukG98yVwvTO4GtniLVdJ3
azP/2xtELgZ9TDDdvQEy39+/XilDuVOYWJeLoZq479NyE8rhkSDfTaaeKc0hB1j863v589DgohR9
DILzFFAWJzNSMtsphij8t0Uye8J8gNZ7zJrhk2f4g5IPl9FZnQzBHpij1vv3ZsvoAM2Mj8xcjXrr
ZQUyGwDU0e/ijK6/b+9GthgJnQYzbT7R3X/4DikTAIoQgrGpvL90BVNMDyoes1Za8KB453HrZcPo
/YMbaXARzJkWvpKTuXDQCikIaMNvAh+NDc2PmX6ABF3515f58E7qoEhslcIRBNWTO5kkim/7fcpi
r7ToOWj4EAUIk6Woz3N1I/rQnambma/ioaj+/luU8ZAwVWHZwZ17culYKUjyJniZzTBo8YJUNkMB
bJx/MgW/Keff72fQkdMc1XTWZPyOyyf6w0lCzATQRYmVbaogE8hlNIeUb9p3Y3EhCbrRmJ/OtXku
tzg4erBEVMS0qCFTskQirMQKqk985G00P0cqHn1Sk1S7fUgb7kujfWZh+nnW48Wy8yTnlSkc2Mf7
FxvkPengtpZtuli51q40vXQp3V6SwfbJmWe5u6d3BZG9Qk9XWxxEJ9MrPb5UTU01A0mNkNvSecOR
pH+yov98QJB1GZkBrhFQC2wn37+b1ooR9LdztlHsiaf0YSI+rc9+zwTaxanyFBr6uZY//XpML7/0
5J29u+jJO6PcgrAMuQVncID5sA9UfUArSPueY4hdRW5dNI+/vuQHEzueQp5VxjP8/lNiCuouofQG
QaMVSZHEhZDyNJMdSZstogFLmNKvL/eB/UvGKsI6YsBnoWpyMkomuwmHWmTZZiBgt5HNNUqDlSCT
W58rD9OqY5LPME3bbjIBTX927vvo3f549ZMpsDPKZKbuCCVdHZwyQpHdE9pE8z5AWJ9kxh/zxH++
iyho3mKRnwtsslEQtif//O/NS3H8mr00/7X81F/f9f5n/vs8euajK17bX37XLR6LIjv9lne/l6v/
+eqWkOZ3/0DjTs7zFUXO6fql6dL2xzjn/+kX//Xy9ls+SYuWF3zTv0/OOevGl+wJXELwY3rO2w/9
EZ9j/MYKuazE5OQAOaVM9P/Sc/TfTHBlS34N9V2mmcXR9Wd6ji5+42Hl1GmDSlBAxfIaGgja4f/5
D83+TdOMpdGyoGPZx1h/Kz3nLZzk+3MKWQKa+DKGmRZMzPKnXYCp1MOAAA8NtRziHWo9iKJBebRZ
sEi2q0OkJMU2JlCwTwxw4nLhe4X9MJZDto2xWHoZQ8/Rwt7T6pnSpK/l60S1nyW/fghpEzt9gjSn
8QlzQ1mL3sf2j/5Qr0df6G6BOHglzbHi2Er61JnN1ZC07izhn5vlYXB1ZHaNPz7WmG6rUnyD87SE
IvhHugn10K5DiExrjC6vuagPRocWOWkLj0TqloM5yXWa9ST7mBkUWSEayL+Clu0a4VCh4BtwIkTN
HbmKYORIdJakfITvV3paN7l16l+aXXZkSY7drlAuDG16tM3oGKX2zmQ7EKPpyvL+nGL2Xprt/KL1
DS/Qkf0qeS8c2Q8euyaJ3Qk1mZ97Yw4dSgOGsspITvaivKmcQrq2O91Y2QXC8CWZMA9gDvaZgqA4
x8TgT6Yzlg1e+8L8JoNuoxwmC9ecw8nxEaBwfAbt5Qt7m0jFUzfAYSHpFqV/jT430IvrIMH8o76m
mOYLUd/ak3gKVW3Y0ETdJUpypSJZdeTOGcgCW3dsTpzejDRHCmk/4b8i46UJvqXdSIRkOBQrMYyG
U1PB0rLpTmuGszQ+VsQsEwWpfUkNIHZZeOwX1ZMVNLGrha8sraQlkIcsSRe0/c+SqLo19ZQIQnm4
bUbjXmQBSsgZZ4Jk9oEXBKTXKbzRoTHm9dC1Z4k8f8NUehFpzbZGXAlwlXJL4BmqyQ3MwOzjLf9a
y57/ze6KwWEzQCK0eWuM6jcJvqLTiaFawyR5iLT6K9Jpbo+JbDQoNUQ4qMt1iTGfKfNwTlxGs5or
S0N0orWrukOHllGlINC9O/NbhPtpS5xEhF41GMy7XKT4GAx9VY0W6kvCM9Z1ggNCr0lcU1CnzyUV
gKrqKVuZsmc0MtLP5EpIv8vJFwXi/Xpu53sWbYkEYVUmoCVc16SA4mUgJ3bPqjG4jV5ed6MMGHJc
JUFLLF9OcbmbESjbPUAqMWzIzUVC07cdyQZ3JFDDJSvre3VC5973obGKnyHTXi3ZoZFd3RGFR/N+
DFdpE4SO6PR7oytuAd1YTqb6+2qwz6wxuU7D/l5RC88atMqV6tuhRNMVeVryrA+N7FBER7g0nkXU
PGFS4xrSFOOcXBLgxoBms+reVlo3DSeZrcy0JZMbipBPLGoo9w+6xMckJI2CWXXTyDgQCPI9b7Wu
XYVJRzG22idy85SXkFDMbkYlqgKa42XHVvpVrvtLX9CoJCf8sUEKNapnhK4fU4Eao+pZ49PkmdRw
w+uqmGxlq/09QHLH7XFnPfqaKNIKNS56ocWN7U5iG1jZvmsp44FKRoJsy091T2ylhXF/TDRPCvI7
PSCDwPcHkirgx3bx1wJmrUPh5fktLCOzoXimSlR7k2nw3M32hUYHslZyVIRJQmR7ryzC9l07RzJ6
wco12ulLMOipE4y4ZkCrGI2mEV2Zfo0JrEBFGz6EDbEpqRUj1K7BSRZiH+EUSjFKxVl/GWjzWpeq
ftujnzN6U6yJJGMemQg41JQ9iTgktttRQJwUSSraoJ1LWhBeyFKdbOPFEVUx/qgiHlq7M1w7JXIy
HHWeY5KNVkbo1uNumA2Z/8y+SOcRj8MKoRb6I+xvfTi8tkuIJMHT+BWM6qadxwn9LmJ9NdrVZbAP
fOk8w5W+bsdxl/Xx5VjD+aktTFoNRs9jnbVbeaYoXiNNqYurzpB3msTnUQwFhoXydWrHrV3Bubfm
qfR8PMZRb/2O4/QxCYIn1p0z34yuirGNV+0w3zY6FlAnmFhqsMAAEUMnDKiOwBWRQVPxOVBA/oYv
hFp31tCsFo15wFA3r/TK8J0YLumZI9VrrmXUvbULuxbFOuqNnKoVAjxwCX4hHuRa3WB/PbYmGNdM
jldSYmO1MZudlUPmsMUlYkR8kRWGgFD4123IhCzPX6d4vJWpAKxaxEYO1rIQxmL6JdLJWPfDkmL8
NK+Zgfy15WMJSypKiAsZFsrKGmPQzGnQnzaSjF7AioruyKQsbXXUaFrSNZTL6p0fxig5q9ml0I6l
SE3A6cBw06MuWiM+gdRK/VwxsZfSe92H9TAc1cy09qqKupVwq62VWTSxrYLzB0e/qMnbVZwN6YWU
Qk6g6K64sjwdyHnGZigUR2BXqUVHccYidU7FZEONI3eDIHP6K9+KLiN7iPdhWD7SP3+IQyNyq7wJ
OPelO6W0X1kKjoI0IsrMt342E1Seh6SCpHILg46EV8X+GhCtasDlulC7Or4vUv/QSd0lUaff5ti6
ahPFswkRjiK7ZAGLvwQVEEZlwZVE3Xxnpn69mkhNI4EzZdMCd52V1Fw4G6X6TIS07EZJjqOlFSvk
ONezMLK1DwUjJ2wqk8cLezQ3FbOWVzf5K6djDNBpLWEGtwmirSOdeAj/OTaR0FRJX5Az8LXoIBbK
7UjyO+6JIPhSjqkb98Z9IKkwiNX+3LczT7HbMwAV42q0s3JFUPYjOUHYEIRJ1oIxoDf9k6n4t/bs
H2+03+3f/2c79n+3+f//cM+uqb/asl+/lN1TGj3/q3j9Vxu+/MspADT8uHtffvyPzTsplhRlluhF
IXPWemN+/hF9Kcu/yTbaD9qVyCVM2gx/bd7V30xqOKZNM3ORIvHzf23eJf03Gh80lDjoUhHkR/W/
s3sHB/e+gEA2jUCsYbPU6pq6FBJOyioyh7g4wnwgKRGhFrKQrvweJzVLjvE8xne51tYvhor0FaBs
fdvN6oiItovXnM6/YCIXF6WKa88uCGHzsWp4Va+u8+QsruzyaJLkzM05jkmPnTMerKPwkokYBduG
SuvjNUU8t2m6yzLucULChQrCqbq0tVknk88UjhDja5jMvTNH2qs/GuEhtZqavUqCcy9tt7bAMKeE
Bq9Eu2u6aBvnGgGQEervJgY4Xmn12kbbCJrMhgEbGFjbMMndVWqwy2oC25inB9dUlU1pwaOYTawk
ZaR+MVW2r0GmjWurNgtH7VJtb5vJbhiLb+UYkFMu5Y8Nys9thjdu0OsEdLhcXxgtOPZwBAku++ON
AlJqrNNdYwa3USfSY8hayu4EjJgYDr1dkYo4C7EIlmenUlhRcGL6qMntYp3lElGbRfPQ5rh8kg6o
16xMOAJw+DOviI06xv+Xo/PqjRQJo+gvKokcXhvo6LbbcTx+QeMJQFFkivTr9/Q+rKXZlWbdgaov
3Hvucs6LeTqYHlL9zpqKuBjk9zIZP2wxrozg0F67S3oM8WTEKZGQXuFYr1vwlWMST9ycLPgme5OW
aE6VW5csgza8YH6BoZAMOHPI7wiaEEo3yL+sGi5QZockV+JjzOX4zwrfxNK9irbLToXXb/umkN/O
mrux2VGc9HMnztoLk8acn7s7e1iADL+E9x+M+JhSGd78WDAmFIyvvquKfIVsBgbsSN+56IHYUcOO
8d1uz4IUMQtnG7rt7c2fjDJOe6zWbo0NigtLM5O8rqW3vDdFjnv9pOs8j1Mvr84ZRyN7h207kGnx
ObAiCjP1h1CNV7Zs3Wh7SdH0X0RIfTHd2mceUnxMJ/XO7yl8xNges7Y6BZOpcYTps9djukUIyTja
Vg8iv3NyJqPFr2sMN1OTrWksxc4VvK+5OeBCG5cwEvLiZLCLnHFTO5BV4HxANsWGse7mcsjw1Pyx
SD9D91uPkTPwBmDYe23m310mfo/zsfeX7jnFr7AzpsfQq9dLs9reTs1M4RSET9v764j1ZtfzZ1aZ
D75GGW0a6snvMFGN+alz59ewQ9EuVPmcDTVRzi2NyqzqRFTDc7lOn+tUYX/6mQ8Ka5fzkbrFS93L
95mUEXbqH4Wr4nL8ZRjyG3HPzZyCDSwR8X3Ygq4lSeWrl/72e/kLwfBz2NDfyPOmvI/GBanehuwA
UU1TO5ADzbHRF8B0xp9TZUAkdA6Na0WzcHY4yD2sg30kJcJPn4jvjW+l3x8Q3LdxgBnUn9wnj0iy
qSDr0H5XXv2nGzEf0qej4v8ZDMMrwbyaztp6CLy63xtNPr4o91GldytTxsqf/yfK7yGeR+gMy8y7
OCzDeXBFss7eh6NIKbVcTC90bU1jyEOaWTtbb96pG7Dx+ES3GZtx6zfjQy0LgScEmnah9+gJi7SG
DKXQZPbrnkfG3BFocsTStZHEnZPMwMGzW8lrjwUKqZ3Kl9OW0WA4hdVGVT++FxKbVWW5rMdId2QO
qZJ8gsqEj4/BPv7zoqpPxdD0FCVVEEt6paHhnXKNWUazudxCGvYoFMuPrMcLEhDoumt8amLbDn7N
0sijlvJFl9jyOB51naDN/9fimt/R9jI5cOaTuW7PEDK2B9mWp+GeIURBBY3AHH8v617Prn3V7vzp
pY2ki+3yiHAzLEb+P9W5FDnSSvAfHGGKg6pYHUhN7VlPJkUyUudo3s6bU8bCnr4rkuw9yZu16nuB
21p/MktyiDX5d/8wB95yrlXTUs4NP5zh96KL9d284/pm1k+lxpyDrzN2azJ7J6v7Ll18XS0pAPT/
aeJZDWMkUi94DNx9ayn0sKs+BEt7S1HQO3r+CkBWQGJ89zORHnKkzPg5h+Ns0NcNuCPdqdkTD+tg
mLGKIy5OQspxWkV27sRFR9/HG9deBoGlCEvaockQIIYuYe4FLiTa+O7F9RFxeU7xpRpH7/2mBRgQ
mjfBZ7faTD/CdQEJWhqEMhA9T3hlQ0BZVSPe36Z/Q4rMpusahwnNQ1265j/lNp814G3QACo8bG2q
X82y/xnMOMYbFydkXoRc2+2vFQw3Cpby3QZRMIBq21spgffAOXGiLue2DzCM5s5fulVswE71a5MY
1prNzV+m9Jx7Yq+66n2acDFJBlzad54xU33VgymS2R3/1CPGJHpm56EJmVEsonr2/R4R8uC8blqk
N2ftaZknfW58zBQS98aZsKLYcgSdB4QPEYyv7qw5BUcMQr3n7cmEus0+ZAef6Me9MPXz0ptdUiGt
2uHM7vBTkdGwLPQrU4MNz+fQqQLz7FcjSZ6AD0hYYzO/REYHX8grGB3VrZusdrmb2va8FnOyLPSx
Qjjf8n9L9oZpbSh0FlW5f/Mq74dphcuuZvAk3Enj/kkRPK3Ndy0IAjPrnlLCpX/0svBfP6jlkbnH
5xKQFb2ko7rq70qY80tl5ocUJ+XC1BPYoh3Nw7Sbg7+6+zQAPbUBqTXK3aJpxT2d880fDBgT2oXV
kLe3dTRhogiEf6afzCrAFkPIKKXj17BAaSon/lSna8K36WJkBu4jms70KTQ5U4d8W3ZFEPzKPOJe
8N8bCT7Ug71O+WH0JC7OtTptTrpfB7zQzYZPPjVYvG+AfcOxUbFjZdNxawuyZ9syksUUnhyalG0q
rWOYr98DqS1ZHf4uwjo49/j49CepucwbbXuOtzGEWma6CYJ+fzfwid6cxr9JLJe7tr4LJQ41maqX
zW77UzZgxuahXCfQwNrfzlZRvxDB8Up9yPzLxPCYGxMfmB9+2l2Br262zl4wemdv4q6elulYpeN5
Kczu0K10/F12MYSfx5VOu4fsGOBg21lmGe69Jf1k9uolpb8FJC06X/bqtJEbTk9dgaFuFiqIYH8c
xmU6jHprLx1zbc40OE+tmTHf4dO4EqRzXkyuOoZa1bGrmlde83VurRImw4YxLPfj+t4cInYtL6Dz
BG7LZFnVA/cDbsrlacuxzXt9usQyqFRCQTLwNcmzGFt+sPXiloszOG1zLwws3y45cniHMTkNQ+ef
inB7VfJLKvrlstswnGYSkArZ68x1e5yJJc9gV/HWjZzQCWhYm/+q9c601/5srfpNFsGvPGfGEaYO
xReGOL6TNux9qCywmZpEc8pMq3FZtlof81okeYldAB//cZU2M3qrE1ee5taR10l6PtUe+tBK90m2
iq+e1fo+FNlTILoxhtYIWWjGftrWLmnj5L/OjPvG/Ge91uDQB0njAFi1MzHs23figGTs7PbFvGM8
bCa5wb1Zp08DJQHfUIZ6rKDuJltJ5CvT1Evn9TbYJn0cdVW8qNXsI1AA6gIYgWR33NzZwOlH4CMp
NFVdxGHt1ldXckEp6b4buWzOuFPRUDJHIVXkxzbd346x8lgDMxwlxMwH73K3yPUVJJa1PAwLuwww
CpiFBxhprpYs5OR0AinxttkMT7I0DqbAI6e1fektTxwrz/nlhNMnd0pH1ii3Hr3636LgABrzersE
fRMJLR8neyVH1tNGPN/DtfneXEVrCy5tRn5LigHMyHuya1SqLiDfIcT7ZaI53e5ZQ89AdL2D1Q4G
PCvrMNndeJ0Rj0TtaS19eoShScH6iuqiTCfp7596l2Wk1QU+wBpfcG5Yf0zOgFjV5sPUVvmhX/nO
o1E/BdoyLpbO3ntzzM+kKieApxAtKusV0+924v+zA9C+AlUoD0Kl62PD4BsSVF7Ecy2DKAu2xzI3
7WuWz/OL7u2HiqnbcXSnl1Ks6TFf8l9TmB4tngJ49DUbfDk6u7rwmUhP88MwrNlJjmA9/C5090YI
rhWzlqaPtPYCCOnZ8RRM94CuY+wTCInzvm+sgu4w+70OoDJnCd0hZ5FEYVL/M4qu4Ulv39ip3a1C
7FOwKDANT/Vl6QUBT4v5tMmwPQb8hhYEkL6tFyKzig9H5vKCDPZZ3QOjm7YuzsLI+lPTgddynJVB
6CbfLFH6j3lvXreNWN9K+a///5ABrJXuhNw7eBG9IKHaNoaom7Yf5IblpyVk0pxVKePWmkwnmTLD
Ljos2DkXMgOBV1xQ7ROH0nBJC7PFABju/NraG/yrWxbyQQb1WMb5vXvJjVMeEnLEBKJ5hLeF8gIX
ajXp9X2W+kX5PkZOr0nPDN37/eRhVFZtfZ3YpT/V6fiKhi27YgjtzHE9T6n/NGVu8cT3fzRNpnht
8M6mdn4m6/3RrcqT07AymdvNPpayiQJEAed0kbiRJwEwdGQD5ozCipXL2xx4zngAK7E84dUGrrRO
B64rroy0u7YKzAQJZFi5Rp0dUTaop7zAe1tymuLc9D4m22zu0/CrTY3Ft8BhHhYUa1KaXFs29j98
2/10GFb52vFqz///gJ9xTJvJOQ9F8Ti3OV3axKU8m/I0FrWZMDnc2zXWQVPNyQDPlaCOsaDdtbbL
MkbVFLoXkcO187MW3cz4bxvE+Ox5/b7RQb4fV8AGtsfnqZv2lAVFFo/E6fEtZhwxZXKKx8HRYKT5
MS/VK6bY97lp/qpwaKKNDhdqQhfEnvK2x/9/zFW1HULdE4Bd82IyZpG7bZvnB7EBunBlFjLFF9NZ
3n/YgGt30sU2vzqyeDB1pUFIEaSdp0Zw1gXcD0UEyg6x8c5P9fRET040gvzBop+0MDtoH4PWKH7c
azFHSjtiXF+9WueMeUy/6uEF3zx+78kKd4amxhjZI30UDSQ5NzyaxDP8mjVZS4YvMOJWxIw5bqri
3pL9q0jHKjZwrtG6GNue1HA4NMJLv2ps5ibcJLtMy39t4x5GKapfQFP6KC8WfWCEXEQNh8PJ7snd
Wj2rvDAXIF17Uo+dGJzn0eUCqQsy2iy4/mfdf6TKzz6NgW1X4WHDG4rT2n8U88wkyE/Td4Fj7xD4
dEn//5HdtdhXxrYk//+xH9t6n5ZzNJnUpk4eDO9WBcGKlw17FzjH+7C61bHt157IZv4o7UKflo3c
gGKq6Kan9Qm1WPPQkY/QOmwKOn4bJ6XipdsbQV7DBAmLPnxPPa7xrZyXqBVjGCsyW08+lShlezDt
czFAJGS0cGX/tcW1EvVR8z4wGDDpS21zfAuCNY8tH4pSF+rXJcBs6gOtAqT0PGw5qeP23wr6DapX
D086qTOHKfVuFVnrD+WqWPbhZ9sZ6FRzl8kVHn3znNrYd+c73nalrRommk5zZgpls/tMxprcunRx
GQQ1gTxZmjWQOTTipD0LaKXLBlfUw4lEKJiMCipSkTq/FmcjjGPJzl0y1bq9zMp+qPvN46LYuNzc
FBe8i+m8dnyag7XPTkNavDaTLr/sUTytNV+hbQu6GGQHkLCc1QMctWjNVi6u3jxIw5ig4JGQNtq1
/zVW23Mbmo/BaIAdqfhojZR13uqo4I0srnnXyOGUqpRDIWxn+uTqu+spNRwkBuaCRdIIWfffd3gg
cp5st3/B7X4eN//ZbqAvqPKv095A/07//G389P4JezUfjcWKpq7Hvy8ACU6hhoIoPfMqbAz1QZ2/
uU5AWJtPNoxhD4fA68rz6M9/CDZt31a13Nhiko8KBSBqFMwtSxvGQeXy2cbIG9dZEB6nbDrwMTLZ
rIvpEWTGRyoFIJ6+NyJ0LGi1RU1jyykJHSoJMsD11iLaa+ltQJQGADdVZrBcE3mUIpss8aZfFf8G
B4eTDIBJd3lRy0vqav9wJ87lTcadHdZrnLEmQ7jLoMZVp3Q0RLxYkoOlzIZr59wRJZUNtNdpjmMV
dEere1GmmT/YTjqcFnfZT6a1XlRqnCt4SiRr15BVu1azRgZw3/vj9MAlCXLUS1FrlHW2K/laPniU
jW+wDINX1xVPzMm8BxVQ4Q2g5uY0UPvMTa0Ethu5Yc6yPHRZkNR/jMZoIOKoCejIphOtN3hmKEDi
pv+zmHp6ye06WbvKPfrD+mgY4DUrhnC/UahEDiISr7I/VgiJZzyg2CFEDqOEjaBir8IBPPyaUsCN
htOuLDXVsF9Mrv52Q0HhjsFVZk198ZwMhFVNxg6pEb9Dw8IQAy3nMIn+j06nywCJiv8Vgy9HDsVl
LtLior3y1qcmD2z5NKSMKxg//FsMn6nSCmxvLAV4WBAUASEFiTk4DxYX4XcuIcZtD4W/MAuzW/d5
cprIQ7JfSMu/EfcM61S2J7Ave4ZSxtnJoSexuLb6eTvRuWrqHXQ46rHtIeSjHup5ylsm6p13okhs
zvQkYKyq6RUp17nxmt9Bbda3NPeAX5iMgDa/NxK3gyvqG8txWRjJQviPnNRg7Fl2l7Rfufm8Oj/a
DB9RPswo8zb/h92bRSQQoz6Pg6WxqQ+nvvRn8G0dL9S30n0dcJaYAt97g7sqkiMjsSpvg6SBdqC1
A9x3c2Q8VdmhKr0WtB5KuM5DWmQcO69Nf0qelvEesFlk6nmUfMfMPt8OgwTE62e5Dap8A95WTw8Z
6zXihC7tFNhvvJtB/lnUG4jSabe0q3zgYjnaGWWIbWqx8weuKuu+Fvb7/ihhkDQoGPZ6XaGgwiW8
oQ6EEGn5LviuN3NM+b2tomWXGO4zvwecRLhTaZbLE0/xwR5HxDBW8cPt3TqZf6XFDPSnm206dl7/
Gk6Ju/jPkEbQF3bZld+xp1/M/b2zEZhYA8kqgjG/OWUBFyWznop7AZuCzQRL+VUGkjyBJY9s0j4v
oQRQI9DltM0aTeSt7bSkRASBeiPRKt/7wcDArqaSwlLJnCwz/qQb56wNoYcRYP2cVwhUtjyr9qbv
y1gpWpSsqPA5uMajjfioHgwI+EXaH3PX+D0OJgZc0KIGQdCkCwE1tTrQFD2il3TJ9nlj6UtpVidp
WgdNsHC8KeXQCGoVe5MdRCEqy/2Uum1kFCMz0HWALjyaSBHdx0VQry5TffVz/W9ZBshwXQo0OGXU
lnvTvoDMJntxTYl54sM03pBFpffVNdN+BNCCsOo67Hel1U1xSMqDBfKoDIk9hCAGBYcWJjYrf98a
pt4Dx0PCai+HZckvzVDU5/9/EGXKIxyabJkm9Wxwix/cTdQntsbnlUi7WOe0RvC6DuUCEdI0UbhZ
so7ynjJeF8tNCbRII3uyA788ANI2+53X+jo1RXdA7EG1EDDMui59W4AopVc0O4ax1gL6Vs8WQbFZ
T9ejHqzzstEb+4o+d3XHcgee7gcTpe5I61kU8inPy/k5YPfTGGMfD1Cidl7q73uDtNqh6pDQzLaI
R/BITrVw5lPLWmMrvkr1g/QoF7ZP8V6VVG5d2H26qEF3AdLrSHplwQdXL0ldbjfSHQegvf4HWgda
MhYHgGWUv8u2NDiUgYevbIEEbakwj2Ve7YuZDbq3dl7UzLTky6rJKnXIEnALoMgIvJlibBAERdn/
zlZec+7YfxljrCbYQt2m/b5H7oV+ooAKSbPk3++RIYhngypP/w8gVdkHyzdIEklH8h2avtqO0TwG
EZu5mIzL9upaL72oW57M7bur22sQQGxeuOyiOfD/rVy3p0Xpr+aOnOy4vMHcmWSwmreVeiWoXLFf
lrSNdTU+2z02knSVxm22LC5DG9hc+HuT1XdeomzYVP5zouZLSHModoZ1HSYSK2YfhYvy7HnHE+pF
XbhSI6sKHY5mkuNW/XuBpzxmb0xccPortdtfwwp/OzTKJnFWOXHwjvZe2OCuh9L50XPXX4Wf4UZH
5DTVzb/7P1vaipMZ/O5ZMvIGgDDa0ufASq2rwBS4U3xWSd0H/aGugKAoEcp48Bs+ju298qUbhz7Q
maXpLqKxzIOzTY8jy8m3caQoHV83ib5PAmQq3AKdWFY8BkDeIiunJKLapet3Th4jk3SY3OusVurV
bNphzJebzUXZpkjFcu9ZSZBNxgwQtdIksrRQprkQ79WCvgSDM53wz6ZRvvjXkAFNPmfdvvFDIwmn
7f3/30uo7iTvPWC+iYd0ICA47aWKiqDbTiXhc8mCX2Rtw+FJdqh0zHFgxYrugjLijfLtNm79ayem
D3XnjVu5cQ6yCcAmtoihdE+mi37CRCw2y4kFnrQuYmTwPNwTAvvCOvaW/kD9auwaUiR3rs1Au20A
cjJyWu+XhL6zo+VHuYIJL5o3L1dP1SKuLuYqAOLLj9wNZVRcnZqZcR+2N7cg9C2V+cShhlbmTiJV
AxNs2TOr9w8lfre4ts6T7YWHJSz+NGr7FKF3aMZW77UTfmlV8/CEHXVsV30pmf1rHIrloU3fyjRw
uSxhhQ0IhLg/81vldDD2+HIvwv1rZfp1Dl3I7r31QjTBhyccXtNItZz6p1EV5kPjdzdV6SlinDbs
VocL39DjjyDsH1PhIlIfphdtIDwLx1Xt54YqxmnTLxu8E/eorxLL6h/F0LI1XYO3YQYLzQfemgR2
OCNF7bjBIRucml0fIMOJWRAZycgxCSYKZiDoS5PBjc24aWzx4RrjfX2UekflrR9GX7xbN5IQeZS6
pdxrsuxN1IS+0/lEOc0sROl6c6kSboAaRWDgQomz/gEcot7jUkAQbMNs3NtEgceLUfSxAq97ylfg
orZ50NPmcYIxavWnjcCZDCLoaIFb84uZ1CD3cS6mT22GfWIIZsO5YSXqKeiLn429kXDYjBeTf3xp
PsCRrPdSZVFZe9bD3JW3pvWTxWD8D5X4MJgl5dI0b9EiTfDS2HMrujzcKZC6q0od7cH/yqx2YgXf
QF53Dk4Q/Mnd+bPQJlZ94TN49r6pcUEt2PCLAkM/ABiGi5hLBprMWZnBXJx0XGI49mD9mF5e1MQ6
3+kCCKcbvtnOe+9WOLx6Xv3dKgOZFIcml8jvKPtpEoewV/suBLtOEy44Nj8Cs9QX+uDQz98600wf
GIxSsK/LfiyRtA0zXyzLM3KQZeJsDcU/B/1EpEojP/cbqOCfZKs/ed4EKMzhlJtN9uyl1VBO+15+
nIK6vfAivliGv1Wr/TSK6muqmnDvqJ7t8UQVSZcX9cOGuNNOf28ND8y6rA1AajmcHV/es7vvqkbB
jNVxIAsy53Cl86dQuDiYSN6Y2e9S13gzcspiTO1pMuTBaQ2N9eRN4QfKce+U3Ulpk5M+tlXgJe2d
dKao4Qv9tIw2K6G2L+KxYHicZn56vNvg7f678KtjOQ1E9mzhSbWQxWfBZELwLZwGxSYE7bXn0FHI
ks7JQDQoxA+6l+cy5CEEFFjO1V4uWfHitlBMfdonSKefCHU/5YpcrChSFODGh4TCWoI71VYI8Sng
Ue2WR4yVREg8Z7UdbeRCR+5kMFozOlpw7hU2s6zYoUFUMMBft5AFTphJFlK7pJr8J4OEUi0A9Jpr
erX63E6yxWPhAMywXazm1KUofgflARRlk6ByV8Tbyt/RMdl0LNDVbZOif75DXOuKDFUbAcQk4BSp
wFMJsehGzO4bJzDfTtmgoZjtMdEVE4RA9y+isVGUtsQ6OX1p0sOi8e/X4rXerD62fnPKsd8bmZvU
YFIfM8fj6trsb9PhQ1fFL0LHfs6IeE7cpVD8bfOr6kJx1KzCHB3YF9cq7jsHOZOHZ4PR3jCHlkah
kxK34U5tm3lC1XxaAopFRLkW06gMu3xpZrtlvM+UOneNJKEQuJwkFHGL+6X0bZmoXAA9RM5AUtyc
ZNN2QgbAoqVEBMvmqT+vHpELxqrP4s5QbXG2PQA0ppI2rRemMXwGJmEWPmYDtjMTZVl/kO5WvvAE
JhVQXLlsH45XvZimhVJWVU/y/mF4MDOBOpHaHXaMETR7sLM56KfwXnsZdYVMvBkZjm1zcfn/hxqX
DVLf3mPCi/IBQQxbJBSpzCoXydyrug+Z7vxIKc+V3+CFZBnmLq1M+MvcxAWCHzFASN+HYiqi1uZY
mOkufa9aIxwo7yi/1E0PgPTYHrI7yf7QvXCssfg6tWHxZCox7R6bKpA/xqxyH630fera91V761M+
us8N+qPY3foFumVLLW0F9ceoKc4yR4XR/3+ED78cRmOukv//GJhwaZ1s+VMr0vO0DwFxzpZHL5i/
70sArv/SPq0ODNjFAljqkXKFCn3+dCjibMv3Tzkw9MXQP1br/heZdXoSOUeFYXwY5rwdUpPXJwIq
gHT2/Ksl6ulD6/LCE7w+19KcPoYNdGBLSWOac1IuM9rztixuNZh4f0RjwcM3+dkhDxEU+awTDlne
f4DHeOna+a0dnN9tgbNbgPTy1vl7tKvzxoyna96Gd/YC+6VuQ5Zw21/TNG8ES+8Gr7xMjeTJKe9j
w7C8LUxdMZcki01VOddslzt3eBqxBSy545wE9Nuht8YkrdiFlMNURhki14goYmv9lXZnu1N+VC+Q
xXI+342+R2TOway5+e5o0GxZrL21TqjIxs/a3B76BosABjYiTHVJl+6cyopVK+tZqradSoPyOPQc
5vRG9dEKMa20QbafuabYXVOm4P+Ju40Tsio/N0kaDQTHyAtQO+lhTMbWuJMtqwOpvRU5a91P5pNf
oqzO4YZwfTNYxM+NTzMmy+Momjcp/tb0MyzOwxxFRf+CIeMUzBkU2fBhbZAjN2P2E0g0FmP8ibay
gTU77WNps3OyAuRp2evihRWC7tKPprz7FDAT7/yTpPbD7ax6+TpIkx5wuG9nMq5n5qdR3eXObmwK
GKEo51rb+YuDDoN5qsoECvputOSJIrmL5oyIXAqdNPKxMkAzvVhZ8G2N5rdhjUQwKTPpWwDKQu+z
oH/jtIEVnFSAC4A0Iz0cHOr0atnYuIKTlLVHyOkMS7fXlyEY/rYr6Lul8/9mMrQjbRUytgLe5lBv
z7JtMV3kGUJAwmiz+qOrCZSuCiPCKKqZ0vuMZAXKiS6glwvFcCI/6idvDH3KgMkqJB8CTcZ2pXEL
cWCem6JqEjtjbb/VtroO5vw0bxhhmkV/MpD7RbGANqEFRDdeMMUnHmG0XPl65amKBntn+t0xQ/fW
T3QM7grNO8w658KAtdhJRh7U04+2u0DQxdWCUvquWfHmvQGmjYfTjurSZmlbFfbe0O14sAfo6b5y
Et56VIJWyaqhH83YytZ5NzFL77oVFaeLgGML8ENkXvu1tfXXYnVESJRCx27+hJ/+cVyaJs6FXe1H
t0ufvaqOZ7vpj6U73dbZv+978x/Z0rw1djafrbp81G4/HCyr9qKFRI8I5hp2oNL424N5joxGf/oO
1S+ZSCdj8h6tiV9hYZfMSqf5M1FpSDG+UE28hiIFoKjY/Kfh+tZX9h4f/Kn2MxtYsVfHaEi6c7+k
L7KhCssZ87WzM+wk1OWmtSYw0E0OLp6vPrG0n+Lu9ta5Ga3UGR/Ykxj6Cy8uAOeih2BR+7xWaCad
dvrqaQd3rTH8yo6lw8AEjaYXk9VhkR+7K6X3uDlZMkv7O0fRhFSYgKDMHmIl3Dc3+KPrVsQaoxq2
WP/VHZ0HsKvyoFB5RZ58pId/B2HwMhshAXaoJNm2Ffzt4y9Bv8PmFYF68MdM3cfWyAglgxREdTTu
rdY/E6cCq3bTzu4A4JFsGr82kkBQhjDZ37ErUxGRNS9i5ldSMGpZxXqPM+ksznB3l9jjKxRbBsaM
dSX73J0UAR0gpedseBe4HV6Ue+qTM5nQ7Wn+ohHtF1KNWLX5FPGhisFGfaap0kD5XQQLZfZNV8aD
6tbn2imuFf6nwot70/6YmvmAyU69ZyWdaPuKNxBFR/bSNJGcZzf2tOsk2XzsVFNjg2BolZV5cZ4n
CqmAGLPW9oeHcCyOa1kRNyT172lFZ4zmhVl3bf4olTFzeqkBt9aHy/yiKtmRt8aM0NTfbv764kuH
CIuZPJYFg4rZtseF6W4B6eqAlo1D3plnPHQdKgdIP5rWO5RNe+7gbW22QVyHhUeiq7n3R/NTEwuU
rC4yVpC0h3pYkmV2PTa45bsibPs4KkwRNV2bW+HBE2EyLMWpWXJkmykVfJPjNKSeBynXfzK5CNnT
yydbuqwh7SyuVMEswKlYuKJidAeG4ODGdtmgX5FhISREO2x1B38EejgF66fnoQipCySx5gczmd8c
/1enWYuDbNdd0aTvLY00Mcx+OJzyrHlJ//UZrwbGyD8j0JeN72482uJTVGH1MCr/TdnelUSPi3SY
o6Owi++vxbRQ9VIu2RnCSJptVn0mszcUlBRde4Dwxr5BVGVxpOz6zssePBpAFf4M/IJpw0x1uwBl
5x7/wFx0K6f+wqTMwS7WHRmnNc+h/V6hn9+FhIwwBHngO6wirI6xxqRREjVxN2Gex4mJebCoJ8Mi
CbZlrc/D/QM/6tAY0MlnoPqbSB5wvIw7lVXtaRyIL6lX+5YGTc7uP7unKqLUzuxMvLSp79CEkdAu
uk+7rk6etn4HGbjy0PiPuvNYjlxZ0vSrzAvgGkQgAGxT62QyqTcwkkVCq4DG0/eH6ttmt9u6baxn
NxvaqTpkZTIBhLv//guYkaQrQkar1x3eKbvQD59aYk9AOG6tGScbA5OjxTASvFN3ztHCGHLV6qpZ
Vsgld2FIvzJkBzRW1tYIlzlKJvgi2RvsrJh8AaKNGu+CwdU18eaEbJNYGiVKTrD5C1zAYMlWuFz2
NmjL6PoH1dbt3lUeTl7CPoQQIVaZifbG7vB2//uFD2CA8BaRE+hbtC5Ydaysnog7K772lhEx+5IB
xvxaHFBsEcllTFEKuwf1lhsONPJtjtGDSRKR6R/HuikO2LfW0/Lvf8Z2Ahso16eFhImzqnXNPDRJ
QuvZ4neOn6lY0cnf2eQ89gTxEKqe/vPLOP8xm3hbpevStcTasEUWdUkg1uD33hNwOVagYfDS8OeH
hA4ovbZ1eBOGZhkHzxgArF3msdgd/wzeaK79cF5k58znfTueItDMxmK+zdsNxlNHOT0G4w9kg2rd
RP098MKD1UzEqoOYDlH9MEn9GgOzTKLYR5inQ5M52rBGVELiMnhdZnxruX12w+oML/sy1ROJbmCv
zljsS998CVDu9bFzKKl9yxIGxaLL5cnp30MpCTDzFm6jvlo/+tUkq+9iFofJdOWQAmFOYbHW3oVo
3qAtcT9bHKSJS0wgPW2Ep8bCRGKBytG7dSYpzRg0wpvfZ17abDMmWo+bFG+WN25pODe8Y5ns8jI+
DWxTufEEqFP0XJFFAX8reIGehV1aATm/1HjZwOZIios97Ui16RviESy4Yr5kYpvOlt7RwjInW/28
NRLcF/OESOQWpj1LA/P8GDr4wIUH8DvnuOOu497+dhmkhxQdun5xgqjglfSHumqOjYbypad1RAQm
dlbnwaniwLESgqpoOvK0v6ep/mA1qSKHy9inPn0UaooPq+h3Vslqg65rD5eFcQbS2mA95QMM+ZZ2
FSjtVVAz0cLsm1wEi0/4TC/4/QEEGkzJZIx+652+VQKDpuo4SMA4vQyvWkiByxQPgGGSShZayUM8
PTXZ8FDPam9Qc+ipWol6RMmt9BjZHVbCphfCbg/TPXuYb/JtODQN+LoExM/1Nb/AC31LYgQ7MYCI
ydQkdkmacuWck2lvwwzFhiLtoBphl/j9/OIhWLfo0x/PDaKln6h7UAZf3JrXwccIXfk3CGzsL1H0
FoBegGZPTSl/lGe86IFzyCMk4T17k8kr3xDJzGu45yKjkU3UQVj+E5HE9/mb0VBfM8tBPRccslKi
W5mRUhKsEGquLLMnpKmmkLtwqPaJVTyneXc3W+dHt4eXKXFX+cAugomOW7JlDDDq5GEavVNsk3/C
fQ+/0VslfnevOeLS0mTvWJ7GTokFh7XJsf+gJc1mat3vKaXCOUACYcdeoq5LmHMZBvZ0KwU0rsRq
N2VY3b0aOlZMxGoRVBQX8Wkp9zvvaQYmCZGf4MOgZieQmcPJ0f0n5iByx6JnD4oVpa9einrYAeae
sF/iMSBpJjaavYrRW8sS2KGy9+NMvG+h75WN+MGZ6QOXqlvO32URHghgNZZHuEfm89/jQwtllvwj
StEpGtWfCKUv679Ix9o/P8RxCpf9WOZI0APmK032alFhWIiXw/QQNtqLfMVU6M+AeKBKvduolSds
c9eF6k8Mz3BElxyEl7oIg1Opk1ORcxaQ7Dmte5/IOymbO8rHU+13X44ZkUNGNqiZQlhAGKM7DKXs
/0TE495a7d3jDswy/Ehjl62VGT2D9W3HQbyAHUURzR0trspgzA+Q9kc13oM2CRBPkoFlaLe4iw+p
xWHYcB0HOXmMeKxtxyh+zGrruVL2lzambOjMgQUEnHZfVyyBo1lNhKXoapSOv6l1X+JA8eHg8wBs
Z/A00gphsMC9Bk0du5rvuEn3uHX00EUT+v1VRCdYwhgKI1ppR3qAxu7SYl+xcHsVk3eRHuBlwj4c
y2ejZlZO0rckdCjL1Ain47cIYQvYg435HxKYqpxGiNrNxQiKW0roQFXJcy9MkjwqRakXwFdBqp8q
Qx2bOXwG5ciGcK190bLdCtyOxLpWbZjFXotsuNipAbcpKw62y0UtjZ9aGb/dBL4hemiTmnUDVb+D
ZexNtFm1OS6cvnshMvGaD9NpqvUXbexOLHkXLcfitqVpW0DSjRbSTBeMt08x/kMLU1+C90JKCHxE
I+Ym81xE+NnHOH5Ks3moFLh7jsFBO6Q7bjmgxWzlADMPSbwzMUzLfhMuGjFggJRSs9fC7juKGocR
nDLIaqJ+6CpIpYRCs/VnOKethZTSCGLVnDpYc3DzIhRRu3J/fFW+Op11cAce1Ug3unVftZ9+kr8J
r0pWbfVIGCwpEs7nKHkZsnEPrOAouqPB7pqRwRTMA+b8wkPo3jTVUWeJGG75C4hciDz86afhidUg
7jeyb/aGOKkaNoLVN3fPtyDmhp+2xrtvSafKuWQLRbbFhFat5kYq/VtXfgZxzvrUh2Y1CwLQXF8D
p2BDQ5JKGOEuoOHNUVQcK1QIPoEs+MgNJHBA4PBX3YRNOFlFOidSrcXPpMfuRf8Z4UfhN/w/16HI
o4bnyHGID0w4c4aYW6SoPsdkYPnNvpl4R7hizjknbRKjDn0ZzElMCWyzzt4ZhnqUFUurKcV0NjN2
lUF4j60dqxyqceuNL3EKP1sU3iEu0m0FBddsIanbUh7bAO4ZVv7vfeDfWpsjwvH8Fy0Z2ouWxefK
g/KYF+0lyUa5mXqf7b061z4pWLgMLDSU6eumuiWBfgosQEHkRvfGld9Jm30Yo41G331vSOtDLCje
ff2rkIAGwgVXL70UMi9FMg7ISBbw99EhcZzpHaztLFgFbX4YMu+NfaWzELpOYuf45Qe6tsdN8JlV
xNX04NNrPqktaL1++lC7RC7BZUVXrYve/XVGQyfaB2+OPhU7MpBvoxEEK9rqNzxm2AXq3vvYpsAb
AexSc2jWXnt25yQUrvxb2jQoBn7i8iM1mXMnD9+RiG/0gczdUVhrlu0eaYhIBRP0nE2naey7SxOV
SzNtHZepQUB6ZXcD852mFv6zURCfCBLsh841GrDp0DMCPOo5FRkvFz+lBajLh6LjcqcC/I6Y0bcy
0RBBGkccG99TEqKXsdXFe3xwtjadCxKCd6PxmoOIxQboWyMDyG9Boojjsxq4Bb3ukxiW73rLCn77
UWzTZFVJs/4YC2M+0p6jqfrR+/rNbfJntG76IrP0V8ktS6TT+OAo4ziMUn8UXb3h5giYOm/S7wya
6eTXCoNp2Q/C26lhr1UpUp4Cbrow7Hu+7D2se3AZiRZ9GJEfK6NobZcMVpKSxolLoz9oitPPgQ0S
2wpKUfrHgUO7bYgFVGj7tMS8Eqy4sXuaviwgE7Qjg7qvsArAOQgKA85EZdQdRaZRPgVEKC1y+NTi
DQ7WRNLIDvmrt5YsgwDSqeFtR6kXuOcsp3Hd6pV2gzi18gZ1h3QBX9z2T1PXHQdBVQ0yGByTiNQD
q7RnsKGbB/Wxtz3t0MSwRyW0Yjd9ru3H2G4/IVEY17gjTzP3mo1viOjoT1zt0HOmfaQ/ysLZ5oFh
vDYJsYaavjMN66NFurxLovyMgCJcMnvA7GOTRGyZPKeN/yec1hPnx0pVMH9A2InPKYeHVuJ4kDAU
oM069WnLmIyrBqZK3a9KfnGf1k7KsdZ13do3j/isZJQ4LygsISLtx7cxQshnlWBlL0sXX4aR8Gzm
vg2mJOSTM19T9M8RjJ8+GqOD0tNlOOscavi3LA5T/EpIxN7H5EG2NJtt8lsNza82053b1jskwog3
dYguTRnVigjyHWD8peCoryS6t7oZ7jq9cdnzCaKvbdLXaNLbI9WGB38WOKu66DaTJFqc4zixt1qI
26RuSlKx9IRsnAbc2pM2J7t9nQbbn1WT7n6YlZh4M5y6yMDNKsfJCtImzD0T5lau3YnwRJlFA5BB
WgdGXym7+bKc6LsIS/iWvKuKMFyWTW9a6NesVcJpVfgw6JSfMawuh9C4Yu597c2cp9dwCYfL5JbA
0IuhX/l8NXy0IyIVYdxYCrGNV4ZL25DnUCdeqzbnAKf0yHN9FREHhN0ShmoWMXWCBLsFe7LsaHFW
mDo9Yd157zDLvn00PLD8H3FPTe99cPLQAMEIMwYSNGG9SdsHn0rCTUjUhRfifE/A4U/oi2OmJfUq
VyQK21MMuct89mCRLygi9DvuQCPhk4aFW1SaJ0vSOrpVUt86jQbR6AgBhS+4a1NvPY1Ruq+wAlti
xlOuQr8ojz4gmo5tScXclFsvMBflDQtUqFvQe3lMnz23h4+kE4Cj51WJvD36JDLtx064vDQQh0Iv
RxaetNQFMazJIAtUa5pa6SXPfxvUv5lU3qMx1DND+LMzfWuV1uwxIZgwHXf0Dx0ULqmRTeWH5Kvp
ABaIgqg68eStBUrAR+shbs05hIXyjyRCbcCUnxOD+cDoanIKCy2DMCCbXRaHwykesH7S4SwRbtZx
yMu8g+rgRlcX8gcQwUyyDhmJN27Hex088DvRxSTkFreiz244KT2QuNIc/n6ZYufJVoa+M34im1Ot
hgYAVSeEl4T/Tmp1YmvBR1onuOsA5dbJ2mI9RCoMeVisvydb1Ac5ZUhb3GTesBPwa15cNpiHoi2f
MtvPVkjoKfruLSah85AMKKC61IUUjOcC3aGvVmAHlwqe/y5mCbPX5sa9HocPy8jHZwbf/dQjewdg
Ow1p5d3I0wp2k8OzxrLryarG1xSPmFMa3g17sDi4GqhRVg4YCsOtZS8J7QNMwLh5iqzcWgTROgIy
C9m0HQP4VpTUttuWHR4ohW6UZ0STeKNFwwoHqZbwPt2E+paYx07GX7iQBQucsyE4hJ23tKGKbFMi
44HHeHJLM9IWI0n3GxiOk1efx56A2TxRx3H+Iss0wCIBfisGVe6l7yqPoyzcu0PdHP/+lde4kwWw
EMFxQhew6poRfA4RDGDicFHWcfZfvQm/fG+SaDPGQbulYOmLKG2cdTLv0kcDNVnnTXQUNpSu0uO8
LbOCvDMgjqZ2po3TnjxHVpCTiAvUQO1G/AQCk/g5NY7nCB+DvS+H+izifmEL/LyqKibyXRuPXtp9
OpChGG+8GiPn+lobwIauxNNDGSGDchptVGK9hshRCSKD2qsFxUvXNRnIePIEL61b1W3+iUrSXkQP
EkBi1YP37uyJKOTacZdOWw97xLHTxbOs12G0r0ntjReRAWuULrY7LGk3lgZrpvfzcmUVEL2CLHzB
tTYBftpAR3nv3ZpstrzzNl2/kApGVUU++9bN9Vc/1wGqVLw1C2kvmTNL7AwXiih0ihaaCu6xg++z
09D7Jl+nVo+PfWXKXdWF17JvqqOqwNkGkaxzPVplVstSqSxfGsPHar+FiAjtdFVBWFoGSC+9Mni2
S4z2ygKcLMnFXD7iCVm8k7wjL34vpVbeQgfcZlDFOxRHmyZuK8uRtRH9bR/l7jYatCv8XutbWvmj
Ak/zyrzch9jLFT5j3ySjTVTFznKKrRGqnCIKGj4fco9xp42wH90QznE2BIipC1RPXlnE6P/KV6mw
qFJ1DDaXvQvlfEUB5irtmO8NcxrPFjmWokgSbigLaRV5613OcqCQ0SWo9YLYQp9JHDBb51x4o2KM
FNaU+MJaG9+cAQZ5s6yNxlqrih9TlX43K+MsS+e7rLTmJScLXoP/cIVlw7AtllUu1ToJi2ZXpkqc
UU4z/mlV9QKvNz2GA0LsxJ7Kte0QS9W51Rz86KCFCHjarYak6d7V95abOyvL5nnRM3NVVEyKfATP
jEwsO0N9Owa+tUub7IqDL6j4Q43yfqV8271qFuhSZcSrPBICJXt0dFX/5Ym+fQgHdvS6s1MamcpO
H33XtB+UcmT1ceiAffXJ0ZmXijGWh4bPGFxq/T0xoHAwvqCSIhK+95tnKhyCoNgUm2gI1rgZ/1D0
9Nfavxstz2yOcHuTeyxVHLOoGe/QTHiZFmBpgX+C0r+hMpGLXkCkDEfii5cm1OODYL95btx8U01F
9Tx57YuX+dXdxgUC2Wo0rUx83RhUnzuIEzN2Ou3gYutdVj1odQxIQ16hbuT9PpitnLUIFlTr+3Os
8qK2RL0siH3bOAraQRL1zxEWCSRNwbU1uuhSix8VANsXrrmrLQK/3SKHcTGeqhTWfc+eEB1p6G/I
SIUDuhmVOlQTEdepo9OTNn956Hb3nilkApM/IPRlHRfUEzCGGtApobDSIB9vWAYG6y5szXPbue7O
IFZIU6mJN0LdfNj4RqIqibZGC4RRx+EKIxSoNA2HojsFx0TZy06vW/CMnnEVOdNkG7cy7ArGL+Oj
JlTSbLxbUseXtjPnywD4gK/KpY4GF10GWI87Eg2Hpv+p8GNcJSh6SE/2xJIh2wyRJqaPxtiYp2n+
UjcQ51yT0BYnfjLMYjkAb6w0RxEAWhF5brD9EmGG6gtLyqGH59W10YwCAgkItYqzwcCmCLzaiFFI
d8PWxJcRLh+IUVJZf3rbGRbWnHfrwRdTlYsznm2qdVo7j+YAugXP+RiNWAfkvjGuTQy83Goo9r7e
vziyOdUx/YLmlHMriiVjYSZnrWg8YtmhZGDcYSyzBkFP3tZzDmt5MNPOWTp9rEGEXFiCTOyYxPuN
TuD8ZfKmBSq5El8Im2GgGrYx/Mar4eqXXqN2FLL1H/CxSHaW2+Bx06utBC5ZeZoUC6p2v2ZPbC9d
DTvIqCqibTPmEox11inqCFnw04BMH797ParxHB7AwsyMivLF8MBtZ20LF6c6RxSHLE2jRdQZx8rG
TaZHu6915DWrAQ5JR2IuEdPte9+lxh0Dghuv2t9xJZUr2BuAYtTs1SxbtHxwMiTbs6sAkmLUZSaG
isucBjLp1oYVs6zuetjLgshNr36P+rBGTJb85gpbC4Gr02LIm27Nsn8jLaVDj8FpNoN23FTtqdbE
vu7HX7Q73lKMI8tnQx4awQkdVfZWaKC9RlwDHYEDwXqW+zoZBfISme88XN9Ewvqzh0+0dfBjWPlm
uO/REq8IOnwRSlm7MRjaW1tj1aebur93ejrUJinA+QqNNjfU/shAhes2UQOins49aMUsBgz99RQk
vwww1AZb2ieinKdlE0T30c/s96y5+7YJA8JKABr88keyEN0pmVvXtJ++HdQ8UA2h6049XkStq/1x
2C3hE0rjmfgZu9cmOlQttH1BU3ME/+8OU2N/hnPY0NDCU9cGbG0jjQj2kVWULPZWRgpWM+cm1030
BF7AueQGBzo5f+n2fHqeyYfWRngC2V7xp02mj2AkKjbwcDOC9qKPZbjvqubGEwoBHx8xXDg1aWxH
+NmruDVA+ataHbT5iwgmMP6/f1ZV0pC66OT3enLdNboTWig7Q5jKl8Bp2IHaOuxic6wugEjhtdfV
zuim7uDSXhyaJjvRC3DYYUAINLsfxtNUcOgWueezDmKcH5tAQx5Syo0HARq4NrFAa6BP6Nhy0gZn
Ucx6144/oC1AxEenk8DiZN+fLfOSRN04Oko24qklbtYw81qLaCcz9uM6NqAH+sCjyumMzCn9M7nI
R6aheu0UjD8gk4CrqzGtuj8FbPYuNyDHTrBkLTGsLD+cM2MPAyz6ZazZ6twHsxjHG/IVouUUJXj+
WWh+fBN6dQYLPiHumO/UjLT2jEoTtoBsHZkKVajTUERGDcThiZdEMzcpDkhGDGHdNpZsjsAZSsUb
6NKX0gv11YQxkOlm2bEKcfAy23AHZoD7L0AUACS7idH9wZLokLCsMImVPwYuAL4bJeu6BaqMoLGT
1hmzQE6d9w7TY6xXs19V+j+IXwkpyNnD0cs9N7lyeBJLvHipTuvK9LdCb4KzsrH9qDGNKGIWdknQ
HRRMkwW9KOvyMKEJCyfvTA7ximWdxpHRnB2I4gQ36tOhMbVxmehznFqabUa9YQVuTi+ahknkNMBI
rDKkhl2H5xoGlelC0X4gH2ghQ90aC8rniA4QllfLus2CM0PF7MZQ3+sGRXTqYayo8lm6tXZwayjQ
oj1EsFDYYUZ/xvFPmgRocTxsp/IEn/o0szdwaPZzTkee9+T9zS2wJqAVNHU7bmwZwHJ4bfvWO46P
CFL0B18Z7kMV699ppkKEvWJtYUZyjJU4wDSPnrBykygy8azpCxk+DSFzQD3WF1RomDoPp6TLiZJU
QfGUOAoalt1BNw9tVvqca/eKmO57JCBbE7i7zogWXwSlE15l0a2jenC3+A9GyPvXHCAflZ49EDJw
LWCnLtkGbYbUPOq9Nd4HmrcQTefdRHT/BAVyJfs6OlVmvvZEgaOtbeDOHCMTDJEyeRaOfATao3bD
4pkF7471KLXLw/N+cttwy672oMP6LnplHGpT/QQclatEhM1ygOg5DThPgbMbG8sFiG0gcCASi7aD
O+io+gsP6VdQ7hqYaosui7K1Z5fZc9PFL2YQYi6mO0RUV7XzguHcsknEJ9gA5qcN3IhOJ7wbYVCF
xVHXlOWr/Yv5acJCiZa8qRSC07DSD6gi+8qbvoTpDt+k1OKtGqJLdMELN4aFJAR/A9plj5sYlHiD
LdS4Id8bgj31boVRahKOPowBuWxybToVcfwKE46NOoxTxguaEKv0LzKx9WM8ht9iDD6rNk7PLoDd
KulLdNeA7IrzoM6evDAQj8hstGMood4PepA8jXVfQNtEtZRQuerUcp5Nt0f5XJBU3o5vtQx48MpS
rSZBpm5j9o+ysXa5LodNa1jMTSq3nvwyYGcmMF2Zmf8tbjk4UoFawKLECSbZcuDGFwXkwZbCX02h
zYEjKfidSRMS8CEJ+9UKxIs0Bns3jNFDFZZPkkjx18DMxt0wt9++hThZT/IdBy1LflHfQzt7xH96
pWDLbUchvaVl4Wc6edkeP+lr1sdyn8pQLSfd1S6YQ+IPgGWDKH4tpgPmGEYoIXBfioaebU7K0Cv+
SnZnq28nwXI8b4erH2EzEJrZ1TIqbUVtg8uB4+AKG+ZNDKUV9l5/LjXtwOmbL9WEJxDs9+GcM45Y
IzIGmwlkbQftn74cpl08hA6iYPKToN0OEHcrG2N6zHOLpLPe8Ko8xJ1360XqnDudBV0WJ2+69+Wr
RtsNFusdry27dWkxKyth4zBRWsbRGN9hyZtgVvigkX7LO7Bxn4+Le5JxF+KtYEio7ELAqnNKYLyk
oDExxoj5Mo2vKNJarPSY2yFTQNxJjukOv5Tu0gXGkoGE6qKXZ71DHuU4uNyYZW98WbF+o5mfnuvB
ny06wrVZtfU68rzxLZT1I/kF/s1oGxv6KwYcWq8HRzbBxUY5ev/s+jbWjxrZ8mY+rV1W2ex5uj8W
RRTm1nCtAwuls5eqx3jcYq6BMJvF4eNoWVwuPNcOvtHJta+UySPXWA+ZL0Ah3GY6BzFGU1r5nMRR
/+NW0P+sLDVeelVjq2QO5RXZ3UgAqAEcXdsImv3GucYBAjFggOIzxlEqg+f54/fDRwEw+pKSDh/g
xMugNOTXohHdduwCeRTFlB06M3B2bVF0J8s9pTRHhz4zvVU89eMHypWDkUTquYFSvHDL3j7WliO3
tlMgn8A+f2NXpBK3oSmYh+vhCa5AtBxYrR9zzNlp+2kmNAHPRIsddsm9KfelvPcyw9Jb9tG2VA2d
tkZ8XtI75zrBHA3ankX5aLunOnPnFKSifXeS+r2a0hdHt4LnSpTvNd323QjRFc7PmzkhWTFV0H4m
4YLHVnyqoWA7QdU4+FIMd9/T3pA4hE9/HXD/V07B/5PB7/+DV/DT/y/pHqaBYe7/nO6B52TwWRbq
51/tgf/+zD/9gXXxD90zEaZKjzQx4jf/I9zD0K1/4Lpk6wQEID1wXMJh/hnuYfxDOC7f7EmyOtF9
6Xj6gobN4R7GP8gStgz+F1+lCU/yf2UPLP+zOzBvy7G8+cU9BFjSFsZ/yYjJkoiFLDRdEmqmCwKa
JaTeBbE1I6isti6cBCd35bHuUZTyIRX6YnDLu1vgs+vi2BcVi8myd5VmLwcwz8JqV62XnuqZwtUx
3eHOBv5PRwSfd4ek+DfXBv4JlkkhTvfawDZdDHITO3G57GSKNFHsJiOlh+1hsPDgxZWDWie1t55u
L1Gz0+nwUlFmw2zHkm7aGH3yWGnJGiomjr/3BCpDUmYf7oBWxyE4AnkLWZWavfMyFzLPl+PKy8hC
YFliNZkFHf4c3zEbmVmxu+ydFEYJLMMsCTYAm5tGPCrXvFm+SWNn7+LU2ZhOu5rf6vxmqkpuUl9b
T3Zz7hA81rM200aFxQcJpdGGEO9HdCXQ76KZAZuLm22XbzItMI9nn+WDcovEwqY+f5j/La21l06d
fnQlwKf+icvNOofKgr/kjXyxsxy/GlyMNQ3549ACmF1sj4PHeYYaFViPDfY+Lt6vevOIVNweobGT
4qpLxBIhhVo8WrZ/SEOW/dPRDBHOJkRfcrSSsNKJdD8SI2oPw9IjrRiBodjNV9fF7iiIt4UvsOfD
mJQ9O1s8dwVnl02U2bxFCo5KlZ/CuMNUvee4ar8K/Svhk9IM9jpARqH1qCPFkIikeZfzO9dLyoUA
ygMighawAzd86Jr8YRzx02LRyKWZf3BkAxLoyFZqhDC8GUiWC5f9VVMFf2TMutKv3+bv7zTqkeDY
Q7hrY5gW5nxvjJAw45pObLRn+kADZZz9d74Y/ZQJ5ou4ut3Y46BsyCUb17R9zItHnXtvvhDj4K/n
G0IvuA8cbZk/edi6WzrLpAGMKwmP83NiinbVk+rkMIQJbocetaojtpFj7+c7ZhYqhnQZcbZsWhB9
XWK3T8nAShUtExRbpNV/5pdXOYtLM18aCH5kzV6R0j3f7wExN7nOayjuMOhfCukt6g6nxCS1e4Tv
sMwSe1cM2UNjyEsed2di2T5wQoGRJXft4DzhrHEcMfATDhYSKCO4J5Iq2LCLWhbO8FK5yXq+P8Ys
PVORMaUE8svWbROtlfK3lhscA6gQWciPOLMmodAOupZusbVaYv2EPoj0ahflpdUMZw6uDdxtEhWw
1Xf5XXPn0rCStTERnX9LzyfNO3E381Wbr2j0d2aztj0Syp7Do6rx6TVxwueJKduW5QfTOu6dTorz
DfZOHBqd6+xTTW6wkzyxCFwPZbgZA3ibBs829Doejtac7x9377v5vYtnyp23Unp7ljJbG0L7zjB9
gKRjo2kB2wq+q4JHGzn1fO/wR7oEXGgfrRFHiyLEn01uwuAyJh1mxYD2yt3HOIZEHO54nraY90gk
dQVMI4gao4eAB+5nAsKexc6H35bwvDP7FNc7IcUfaHLhhgP5hDDpFGTFuM3mXgsvHzhomTzk/Iyn
mNUwWJWLsJ3VbCk9uyQ8wTYgfYU4GTCpzmNruAHivOC4PmCN4BCPRNAXFmUlX4gqMnKcnsryarrQ
rt2GrqHqv7rJ2pdGOgeB8L3o8zFsCqKnKE8eQkHWpO6pcGP247k2vUe0gWQl05CtaGRgaEfmuYBv
uuI0ROMz5ihToLt7NcTmIZao4cRDztm0ENLcdTXSQUOP7FXpOMQ/oUpyBuJdqgiB3vxL/n2fjX2o
AAz4PWcW5rx9zSQskC7/lTm0i1Qzz6nRIyiww3Og+++Wi4DHCmG/1Da5NbZNuaGBc2VZbjxU3W7T
EH2rRd4qUuF7BQ4ca4xFVe//YhczwKM1tW2Ua7suRbSUyf4rraE0tgGmdhQicCIASG/kBNba6dsA
B1znU/A6dtS0gLmlt6E1oH8i3RT9hDt4mxIVdhmKXdGQ96KiTZGk35ky9hmU9in339g5riHpnfTI
WTlZykdy9KsYGem0+JeW4+Hfs7j+T95mDwUO1zVNwFyl/yWi69+ruOna0D10oELzv1RxLbI9EYi+
+JshOqJ0nU8Qp8goJrOfMnA5NsZO9xWIDhcAf615xv/tLdj/XSdBxoBnmYYpdHtuZ/41vhGCQ+ek
bVJsMV/aZl55KP0eGkrpbsKQOjLXY+pX6n8m5Z+5jg410GU8q3yVeU6s+FPYxkucmTeiVyxyrIeX
Pr2V/YwT2z02OKBJlVf8mPho6ZjgsRurJ3M1H9A8tk5cPTgZotUEd4rJwXdebOcXwbSFhdQTsxm8
CqY9dDbmYj4Ug0nDDjGFtpCu56N8/qDI31rjz7TVy/yedC4A6FdWwvF9bdI59SXH5yTHG1Ki5FI4
mMHuzD96TiXJjsMBfxEcdKUJHtc4+9wIjmUXHOPeR4oklqiLdi6GTPOfnQRrW/czQn4YcwbGwyM7
lYWEZmPA/ovYBXbp16xlUe1XYFH+2MsU3B0ShkdvIFqg6aIcOKSzzP+GkPYWaRPe2tix9wWGu8mv
VuJDN7cKhnZQ1gG998Wr+0vFXZtOa5sgJeiAu0HJgcHau8Aph3qrEUiU/vb6evIsnIXFLiaDu8AZ
ZzZURBt7bhhNW9tmXyGmlTc6T33DreXGv1GQN+uIwShguATcfJkbqSqVfDQmXSPVGLgGr471/Kso
uoMWv1zO7/mTsun/HHHo3Bp6bf5VZwh76pwJmS2o+MK/+vJvzJ3JdtvItqZfpVaNC2ehD2BQE0kU
JbGRRFm2rAlW2s6Dvu/x9PVF0ClKdN70PXdUEyxEA4gigWj2/hvNc67D/D/zYT6ufF0DM24UkYiu
22f2k8OEHj7Y83KNvAFiqz54zCGqGNCzFR8n0uJvv3lJ/+4FwU0PtBFOsY5w9I8vCEKGQx8uXrkG
3LXv43YTpc6FgHUwaukrhpWP9mKwDG2uQqYNOfkVQPlmpjNWyY///Fkc+c+dDxhC9zxL2Njz2N6Z
/6/fgg73YrdcE2G7VMsNVqJzWj2MQNLmPryuY6ZESbN177T4CS783ZJudav7bJv5NjEdJjTv0ske
oQODV70lGzAXrHnH6xHatHoqo++NY63dUVtlVboOxrsqE/vaBXxl2OiMNHee9aUzbHJF6O93TnJh
egjLQgTktdNMce2yqGqZG8wZGeMoX1k85i3vyQLiAf+SAry2W4QbnhELm4rKv5OL5xA6nkTVydX2
P39l1t99ZWT0BFs28kM8NB9/Plj9JnHEslzLZV2GQEMSVTfw0i9sn1Ri9YXHesy+LRasaF7EYN0j
YhkNV/bEKhKVRKDxvOgCl5/JJfHD+zsl9o0cl/tQY4HKKo/89OSRp87X7UtNcqCfm9UULfuR7HUV
QtniD6ea2JtWTsYX1kg3XP3mn8Q18pfnwmdjQ3zJAObxi52xH+opKvrlmh9B7jgmEKAuui0lOJK6
ZngbC/RlJ8g+xEQKFDX9fGM637yUTUr07cLziwfoDFdjcICQtc1YQaeoSsttjvoJq4P8yeQOKkvb
lZffVrNUAhPXurMzbWQzPGQGaIVzjt3W735CZXVz/tRjyaP7PtOUIQz533//48AWXk6q/8eqtLgY
nYmnPsm+IdnqzJDKHX0VN0R8iCHf4rZ2x3oWAtU3Of7xbPXOnxZYCRuB7zphSJ8hFlQQb/v2gnjp
tuYBlYN2OckHU2yqOv+N87MaFn790C4SxrYrdN078++xstpyGzzm1nIHJLd4ZDeuwKtcwlq6kcPW
XBA8Bt6zYBKooR0h0i3wrRW2QHtLMIhm+9GObzVbsPN46SX6kXy9d99M3+LnIKh5V5iI2Wkl6AQZ
7aFP85V8++VefkyjXdBEn7HNxckG8JjPaAQDvOOldtmAohMcCbbQdNUj5zKNxXXHQxoCqixKcAdl
+yLfxn9+SE25kvjlGxGWrQubBQ+Axo8/I+q6QUqUsFzLb0FuB+SyXFKlHOSR5eiBohBZaRb08HVx
pISbBjFE7kjlv6iXX8fkWY5WMNtA57mo1f/2SZODwa8f0fVsC4snaCNnhspOVXXwDfiIFZ6YcjvC
rHDJNy63hXIPWvEtyj3QPGVbme5U6zT2nJazmabXmp9QhQPI7rrM2KS65CZpgnzuhtnqn79O9dR/
/Ky2TghIuMJwLN3Rz77OhW9uCEi+rC2k/DvrULb9CnzVlWjYaDHZj+F8Y8JZjsXawP/JAnRqBf1O
DrFpt7fH9MqCef+bD/XrZMmH4te1fIPPZtpnK9qRLKE2Nw5PPWsu/vFL+c3lAvspwgc4ySH+Aki2
PciBc7tU5YOLX4A2ur9z3/71Wfv4Oc5G/doMJ0T2mCjThcxEDn3Lc9ZhzsrKO/B7jo6BJO13uYJE
BupCLnfkg+hp7g3eO+DJLUg90GYv5fPW49fSLK9lCsbBoD+Y/h3P8p1ov0142SLQXbnf5LtE+hWg
S7uuyanPrdiTiiJ/BWyKf3bgkR5YMPRO/1l95/9RhPfvw7L/g/jufxUqlp/mzRf6/w//ZtPm4fuv
I7zPRdz9+eN/PXV/dH+2H6K88rpjlFdz3X/5BOT/clwWDNI/XeCE+S/bt99smqV/+88orzD+xZgu
LBdpOUPOVX+FeL1/sYli/kWqX2AdZ4r/JMRrGR9fJQZI7o6RomGZ0NMs4spnwyUK+/jpps6ftVXu
nEK3nqc6M9m5Lv6atIz5PNq1eZUvjb9WraTfSOvKVpNs4bE1Q5Do2Pp31546/921hv9HHJY4dw1V
vVEHL8tqCD5vZX+a642Qh7O6JFyqvzpq7dYtcP7E3bTZng5Z5b8vxnaubcr0xq9960tYZSBDXD+8
RHjF+lLPoNxQxxZr063tL6bofqRFN96HmHIZaPOWmFzhDEouyGHbV3SG/2UIJ+LASdcF4BBxBcmC
BR7KXAdIInPmVn5A9icEcn4qp4Fh3Q1sd1MI9ytboCLbNVYSIn63wI7J0Eu5JupvbFQ5coEglBCd
EBhKEAWyi20C+XqbyUMUEG3MdDZzZw2qqA5uLI2TYf20GORwWuG4N6Zb1YaLlUZme0pwTp6Ha2zr
vH3SQpUOq8DbR/JsmSa2gD7OVZWxLlur/ezrtfbQZWW6TnF6RkZ3KPeDPARaykGgJ+dUCAJ3HQxe
+Gs5SjhVHZKd7ySrsVv2YaXZTyBk2pU5BOF1MzXOUwQKbRdW7XOd5wGLBR2xpFRquqFwK1yHZYee
dQf+j+GmwFLjWKca5LsCOThhvy37uYsZHv7pInWjzBlurKYsb8fJKmtpdTpvRi99f1B1lSmmdw2q
DpWC55+/OdaG6HTe2MaY3TcSUxEgkLhubSgejcRZTCg8XwyjylWO3RoYk7VBzgtTFWiWN55RE6En
PLYqvKUEJQhqztHSCAkQQcgTmwiYuTV5cnPC1xoE5Wd1lr2dtfCwj3WnM2HhPJYAF1oZxJwuDUHs
2I8CtExUmblczk9+eDOQJr4alogoeztGT2IiGb80A1o9k+4dqpZw/QBh70c0IQ1fR/krcsfGVYQK
xM7pzAB2Xmoj2QvmsOyJDedVQCjG0nUHIl5QXuPwUO4j9Ez3umjK/SwPtRghbvlNda0aGgTuDd4b
WjSUwMBDVt9FP+3qAEozBrKYlvm1RhQwewUwM+BWKIjKoFX/yuvJP/RWbKD7oIl/a5Dk3JBrsWpY
WbaxSQqAOBJq162scWmOlcf2pDW+ubif3AjYrKiYQCGTihje2tG+a3DpdynCefscuoOXiGz5PGQj
cl91HLL690LQaCgXEv1w0vnBX5zpeAAzzxXx+5oQqGpZN4iK2XSdoFNOtjmvsTDAgTggtmzOTf49
RrlqSvrpi9Mi+1vU61SOHurAqBdsHDmOqGKuBpNTmR/wPlgK6FuNkWy7wch3UWOLK1c4y0sY6FuW
HO6PKF6e8NSMv+SeP67gpSXbcmnyHen9n10RfNqi01J+eTcVPhxXiR8ij2rbe1o9AtMgu2kTc7TZ
NDJhyVTl+z2VwNipj1zAbakLASj2pUOF6cfVnSaFO3DipaxOz8vnXd+Vfzk9vxaWQnqpISqzgj2r
P/d1eEDGb7rPAS0/4x8e5CBbg3IOQDzzM6uD4S4y7pCnW2TljvW5WUaglWQX8mZYHGsNISrZ73TZ
2xWnesdcwPSrK37/N+qi2dVgwnBiYSnYoi70GJtNs8UuKrly3A6qcDoQoLPCz7mvxbe2F+TXYeNV
fwybDuHoP9q8bBE7Kb0bl00zCLf8FpQJWjfd0xSi/43OsXPIo34HiaB/mR0nullc114ZoutfioGY
fN600X3utOFNEwoSb42RA2ufo9chaOfLXAdONhTe/IRMNARO6ltvilY6ZJrbOnaKLzLPoep7P2Ff
3iXmGlJr9Gp09+M8iZdgllH1vrEl1zV6DQf7tkuq+Dn0PQQ2bPCEwRjGrxbaC795+jy5Dfjw9Alh
MeLZuJ6xwuFR/Pj0wbwgH6i78Y8ETcAUrUbtIdGBpdr6Qqx0NlkzVIF16BePqbycX/WMSKcWdi3c
99k6RCESnbywZJHL5GrOgnTbWDrr8wrDV3Wm6jQPhBzJgJuzetWD3fSEiq689tScuPVDYzV8439z
O1Wnt8m6ivpH4dioG4Mv2eodqSIEf1CHLJfwBX+3e7aF7g8ncB5q19a/qK5mZP/sOizmu66lyMQP
QPYPSZUbX9xgLldGZWDWHnUhSEjN1hBJe0CB5JZXEiFkm9yYPNMzaagbklA6nn1sPe+nTfH1lCKh
qa49tZaIQtyZTW9feoWvbzVsb98d/Mq4TYhi3J7Vn/qmQaVvVdF1yi0SD8FNnM7gnE5dTteqOqTM
71HkmcA6c6lqVPXnl+W+foAYPF5NZXodLNn8ickzuQR40by4MxJ1MW6F38Kq2y1pGIFbShGfibU+
Rm0D+KbjNwcjzptLzSmejWRK7lGXNp/fSosfWs9xXD+bQ57cG7Ik21TJZKY69fxvXYdn47u7nP4e
moPHv/7xL6iSbPv419V1TpGJ27SKUUwj4bHziCAid2bi1irscKfq1NnpkKoGEr6XIPt+9vu7zhEm
Zjf//CaLj4FHm72TjDayP3ENZPfZ9Hx8kSfkNcyosbQfcaI/gRb3Hj2RJKCkguFSvdEsCb73mBw9
svSJd/VbvUd9+1Y/LBDi0FWY5RLi+yRi/11/VW+F4jtJKGBlB7/D5QaEO7a6wdtTezyTdfrS1mDR
oUz4UavTUT7Uqlkd1NOmzlRHZkfULSybO6rK4809IyCxvYC21koWxXWWIuAz+MWmlovivLT0daSD
y1RFvfCwu4AJpUql7GEFYXURT3m5iZ3XpctQap2dTVZ3LdxiYJBdnObfa+xPEoiDrznL5NWph+v8
CJy7FsnBW2HhmQlIgEXWqVxZv1kNODJtUGYzQJzbH//3f6tfUW52TdPRTXwdz3/Fqp+BCWiW9wN3
BAPQu2PUJmA1dpGlsc56U/ukCml6MzqV9qkiA/EUz38MudgEbRKSpG9YFb4Vq0DnA5MyO7b6sWge
4dkggyt5i7WJS00W3rTk9LaOPLNknTpTdafWssK68NRPnY3xeMD1Lt6OUmOUPAka13XT3qdL+POg
Gsoe5OipTnVZmGRJPtNQOWgKk0LjOkNWqtuo3qqjDybg4p/fFPfXN0WwObQ907cdz2RP//FNCVHf
1PQpsn44RRdeYoRmbLHt+nlw25gnVZW7zmZ1WIUE7OIW+zC6qCrkQrWLLB6s1RI79l6LU3ufwsRI
yK3v7Lm397hL/qyPkeRf+QinwJv50KCumsDVo72Ankfva91tucQi26OmkSCak7/UWHneOiWqtS3e
MveWPJP1oDTnm2PfNLHTexvl3cEezOfFLP0HIZA1Hivr2Upn70G21br3rq2VJdseP4GcwDPV1Gq4
PVWyUWeoL/88y97OTq2nsxD1z01qts36n38bw/r1BfAAkJFx9XSfcJB9luOLRBRkyaw3P9KuwOxo
JSr/uolmbZeBC60g3Nyq0rFKGOA50IKDj215/mV2LMveqj1J4/luFNgKF562s/LIAcrql+9uoxpU
3xg0EyTzEWmMCknkpFy0r45ZHMoKwbYLAiQzqFyQ5dbDZBb16wgE/DLrCv1JB9IOxQvB0rrSUauJ
i/rWcyNrlzJprowRGWJYQQlhyCh8lXeMUoH9abO1gzA9eFbUQKCqJIKtzr8TSl3X0zi/YKVGjksT
4x14E5yDZQ8U3sd9hiPsRaceV/l4Tnavb4V6Zscadp9jhVjhvLWcOmI3gytgSLKyGK320Z9KLHWm
6MlGvf7JHHvzKvahjai6tx4dSPQrA5lVVG2aRwcCJJbJQXzVyqKqizORX4MqSK6E2nGGb+WCndqj
6qjqsNVISLAk7aNqON0rVxvXwkQuACvBO7uOVjUY7H2PsOxenQkzL/eVUzgbow5XZ/Wqh2qUV6qu
p4sceSXeQs7m7baqh6pX3cx4Ot5WVZ1d/vG2rV/+Zs5WSeIPo71j4r/iOKRZgJw41tmc3bmxnsxp
EXxP5+LKMIRbXvRLzQ5dZ5sOtDXfqCLyAmA4mgSJjIU9IWrPNJ91TLxIiMtjd9Vpkp1Uz1N3dUtV
VLf0Kuc+Ixd6HSfdvI9tqwLkh8TrvtqomgUKyz5V1aJKgutw1CeoKS1+eKd24ZhonWO/s16MeN4f
m3/exSCKdNE0OXpoWLw3Xg+mVeubrZGUdX6lTtWhxSt1k0OUlY36aDfbd51P3WbZEumevwG/GVcV
t1NVx9Ogj5mAhBVcB21W7tqimK8r1uwXgtjbTtWpg0NkARqh7IOZBqpsc3PrRh16z6c+6izCveN4
B1X0K8e/+81wZ39MczHfOz7ABLX/Z4SyvLPhDsh84vhVp31LEacAHcK2WGsw+zPKfrpSc8RpLvEG
f9p7r6oiLiq6qjllzq36KsVf9dhf1akrl3iZ9sN3RhJ5VzlLHe/18f7HPxon4t+ChwCZsfYxl4dB
HCLdrh+Oawa5cGALfqoJvTyF7bu1QeNP/C6PEBAddJsHFFLtEtRp4Ds4FLh4xNZmjV4JrRAKnCd5
gR0wDqgqIq5cgMBX1uLTodY2mp+Cs3Q8NDTluifM6x6NZHQQdVmMgr9aVeT91Koi76pVl53ProWn
WCCeOGL2XU3/DmYzf4j0qDgetHD4sVSpgUMCVaqx97LhNjGbf+dGi0OYbi54+poog1zkpdQeRbl3
kCvHZGjTy9lE66FGiWMjWgeafxuEry2Y1yaIrJdlCUi31SDLpCQuk0v0NNQWeh/ptPJDHB5V1RST
PowQrwQllzDH9aO58jtEWoHRoARilP59bfvePXoL/n3lhCEMlyW7PTVM5Mh2NfRX1e1Ur27Sd8Xw
roFYIbLyusZiA4fKBSRuTXQjZTWHpuqDrrnfu1lML/NQFtekPGdUHar5JejLezQHRtThot8MhOIj
NMRGSstC6FEHoCYkbEKB7N/hCnocDRsdLd1vU0OkXzo3k62Fi+HsWKc9YqgZVJeis/9tDZG/WRJ9
eCJs296kAqdNVVSHARJVsdQHVTBjnhtboFmoipGBzisyuY+q1AdoYCI4/u8UDsvGHDScX+vqZ9Rq
BqJQjqO2UTGsY6wqQw35OhoylMje+lkqiuX3ECd950rL7tQiLPdZKacVkFu17io/Fv3Zz686UV3j
KOnsLGDsKrivDlWaP4RDU+1VKeAnQMVDYDWgsgFJ4576l8ZswcPrbGTIJjTR5RmqPN6nem62o4zT
qHp7hluL2oX3qfOq83pr1FkOJbF0/0UA+XcrOUdmxd5PbobhCtLPsDNI4tvENz8us73abLsZq5Vv
7TwiMhoEzW2X9/tkmtMZtjmUsbBspp06w/eyBcvd7tnPtc6d6iyL+RgAofOtQ6ZDEPMR2oeD6kd3
nTbmO5Hg5iiKfHpiZvHxoYrzP0Q+bdK+AsrcIIuOgKb5Q8zI5BQ6vhrEBFFULEDY6N5MXokVSQ1X
Tsq7zsVDIWCRi2Xd5yTKo8FM4z9NMptXxRyBgZdTz+ngRnG79eThVDcU6MobE9L7pm9A7wzC7lAO
YB1xBMzNyfpiJVF5BSjHuXUyDeiW620D068OfTaPB3CMG4bA9HMl7oUAKsZHSbfqTB28BTfJi2To
8ODLjBtV1/jkx9Hg1tfHbTOJp09Z1Qbr00Zb7c1PxUDu0tW++62vqlI9EHRZBc7Q3bZVOG9Oh2Wo
5g1emDd53pl4WYYQWU6tx7KISFi5wXLrJKN9v7jjFeCmemfJkqrqmHU2OiB3VWKM+Vk/lLoUAwId
capTXcjhvBr93K4RW5fQL0vHIrKb3FurcNl+VXP4Nbdw8yF2OW9KCCJfjAbvHVlfBkh1zVGSrIjM
RV8tDAsvctfwASEV7qNhd8+urHcIkFyn/hSsC+SoSSLN0YKbfT1hWDdMo/tUWGX83MEXlQEruzVU
QUWMsEWOZIsqwIElVDu86xaCmk786Dc4E6Akv7xSjI3CdOE2sXJwXfnKvRsmJ2vE9wTM0Lc84n0R
tu5t1QGnreS6nhGiP9VBCsYL1SQQfuxTIEaF7THwnr+uUn3Piqq/owOqQxByuBZ19xRpyyxJmgRG
5QElfCC8rEROVW7c6vi8mcVNDc392C3CP+za1VuosbLOGnEucnBQvIY4jeEzPNZb7Ib9T7Wr6SvX
Qg9PFavFxl+i8yK2HbQmc0E+sKy6C1XsQQrdD7q9UyVUO8tPoXO8UNWAoL4JkkTgAR9/T/S82OQu
QefenoILlQKb5QbkrE6XdenHfqc6zSFzfcy1nV3XW968kdj+i0ULvwL6Sj+3A5Qvw4yYUpDrAZoC
vR6fAP0rLroQ43v3x8euqWD2gcQc7Jx6QHl/msa1BxuBzMsQ7T15qHXCuToqgRDEo73roPR9oVpV
GfbCns0eUtmNiQO0qvMHJ9o3aDJfWtFcrN5dV4MKXWOX3m7rKMruraV7XTAR/Jy4LNPsnOCYKjbV
aK/RRC1WqthCoVhZ3hisj52RDMNpHEl/VQzRKRdO1N+j0GF8jtL2EurWn33Qk0wEkfc0w47bVa7x
omYxVUVubsP+Nr4XpS+2YWof7Lkkz6k2ZLDB9YvKIJZ02qmdtmWq1ayJG53t1zRMd8HFxh5+OAGj
T9fPyV0d27fRBEMiMSFmVXO7seQBp4CWhCFnCDiUjHb+1alKnaluqocqqoPeiXYTBAayhlBtEW/q
vbUZoPtYlnH84pYlLK5lXnYpqq6ffZybxBC/6IETbJagACIsi6af22C09RyDJYrQHjaoWeBi0iRf
g9b9A2KyuArdYLrzoxJmfpRtmmyYX1V9LOshDvxtvWCIuos1lHBVOnRCZnmliionqrKhquGUNj3V
9QvCVQuaL7A5doEelddMfjpJb4qng/9WDHRpAFLb8Vq1hsQ+sDeVzU1tJrslvg2q2tolflJjk2QX
K2uxvB1GIQ6StGP9lcABXvGRG2wGIpPPVR/wssf1V3RCwVCaWXfdwr/+Wpv2LmZmf/IwPzxevshu
Z5fnPWZrsp6lkr1y4mQb14gUKKiDOlhllVwkubDuVJGVgAHxweB3AAwxFwLLnYVVoteH6b3on+Mp
gDDJrpzNAclGGJpasxoSEliqzkFK4N4Uz35ffuhWOC/pyM4HnyvNf7Tnw0JwD+07v0CgwbTia8fq
oyfdx0eHxlpiH4LBvf/NftKREYP3iy6TLbwPUVZXkHyyyh9nCJFrBcSdoXqtApwmMA12N/oQ40Bi
xVheI54lz3EadzaDwOvajFz7EuPStw6q6XhonGqdjGjtk/ysMXQp4M7JHVgli9guZyu15QpKt1qX
GlBMtSFzh/Jna4Iv4SP0s2uFX1B4BnXWt/1zI/r49lR/gkKMfzWq/goTcermQ6RPFqj2JrrN6IbA
eZ9WYsiXFyQ7eafiHDWksJlf0HKf4P9N0T71x2M3bRHDDs9RfFHlGojVhY5eM0YZpyzEaSV0ltE4
dT5bTp0VT3dmnsLAV/6h003Nadh2VuLd+1O3V3nJPB4fDS0dv9iNgzV0knVbX0v9rYYmEBzVJH9p
rWaPpuf8B1KvBIiLsAsPAXPphVF19b3tsPYdTf2OWXt+sWD337RwgVaqqLqZQJm2lQHSvwwQfiNC
kj+cnuVwRja2mvS748NsudV0gxplfaG6qEMnH/zILZ+BtOt3p/pTX3XP40uDcNvxfgnk1st2QYqC
TWp6IBJtXE2t469QO0sO6mDm8euS2/NGlYIRMZcgfVEFdU0E9fjW6nw02eU1f3efqUAv4J9fIOcM
4U7mBTAhzFAfkJElw3Jnu5Z0Sts8iMrqtUMD4464XLTL4CfsACoBxWfzceW0ToHjk6z8u2bV0FXO
17ZFPkZtNDv/vnfD4aAKadO0V2bgRWtVxBba2OnBdDhuclPMsupShNuh8Zyb2XCQ9psmZ7xK/B6H
lxrVrLGZ4TYn/ZeYrc+qjCMAPMvi36M2hTxUv1hfPKTk71SdK8MFyayRiwvqtSots42gZrCAbRqH
ihGwLFuIyIFvP3roH6sPlZtEHnSccVdqtxzAlnwkVY1RYDg+qR6NnZHAKbLyVhVr4Xp3QI55xOTO
2rBwB6hR3Vtn9lJsK6gYHaulPeqQ836pO+KMRqTjCdkjUBJ5PdppqqnV9Fe/gtAz++hch2EY3ZQS
nI/ZnnGIBBovC8GdQ5jOA9a0nCWyrkQQbYcTKMt2gXMjc2RMKj2LHpzIJG0iD21NfknVs+nDtoTS
gv03eWx/47mpeFi04asaOtoyXK6HSsvXRjPiIdohqhIVwWOXTe1OQdY6jM5uI78JSFYypKuDlgeP
GOS0O1U69VCQN3XV2z1UjzicZjTpQPacxkU12JlGG+2kEvVHXJgqwpCDyDkc205DphofVVvQ/zgN
luqstndD6+EEJieryksgNpCru2PfCBgmccadbpSAZbxsIt4XxXypuDT3ERzkvKvLP+q8e/AzO/i3
230bCqnIqRnVqgRB+KPtjNfC9YuvYYrXTkHC4w5rEMxJNEvsZjMRu0R0Yhc7bQmVL30EkW1hByzr
VEPhPbkRa8ABm2A24FOYXBaIi6xPobmpyK5Lf9jxFDx6IVqNbydZmBxrkr9OZFNnCKSohnQDu9Hb
aVHbLxcjiskQ7rSGrQiVvgGC86ruguq6GEX8iLKKc1fpaMhGfYfwdmujOaBJjy61OGD0QbVyvs80
b42qkbM9jX+Cb+Oa9R7yf2q9MLSHLgLbLwxglmOcZp/o/2IEdv+tj938Ah319ACFrr0TOraGdUMO
SaA0oHpgj41dbtOku7zvxd4NENZKa2HeokrJpOv5zqZi57pp5EEVTwfUSdejlUW3p6reTce1NTfx
8tlo2h79FUC0th7tTbKRDxOZ7AdPg3JsTItYwztGPLP0kgGRR1eHKUCzLTvGWC2w8whJcOJh58WI
d1qD5cMKbdB5yYtim6Wdcd0bDQ+PbeOZ6ATiSy2c79PiFH9WqDIIHxjfxQL9QavB+iPYIu3j2uAK
7TDwX0PZPJUanGHTxAG99eonhMzild6nKfLPNFoxWjWBBoFDNqqq0Cg0TCWq6lYVNT0bN06I30Y+
ph0GjGP2nCWYMC41TO7KAY97XSOJtYpz0iFRRnJFt11yKOpUVapDKpuPZ7rplOgoknw59VFFhlt3
7dmTdpcGkYlzod3Ed1GcvEzl5N8Hde7fD/IMswf899JqXqmGMS0n3H6Qz2P3Ii7TIGZY8ab5xTTJ
nE3iS4Xs9iacqvayIMSD7FqyfF4KXefBNZODOoTacx/UwQN+6+mhc4ppY8wNDIa/2q0GY6yxmswr
VWdiYOiVU8JCQYzztM7mmExJWP3ROTmqm65ZbpEHEXvDmMdLnpT8+9/0qELdgIxov1hszw4h8U9L
xkFUCbuxdyXZxkqDlLPsWaK3cSrJttl10z9RkgDzXfYJVrjz5fF9qzOC/hOR0ONyXQGPi3bYBDaA
PVhi+7kzMDjHqbBpluFToLUDAhMFDk2l9tkunGlbWxnSkrJXUo1IKSGktVKtWRK1V1FbgS7GC/RC
3doss+zBQHBXvd3qMOA6uG6C5OcnQBcpxyIwRUYt9azttGBEnIsl45eJoTm7pHoNJJoP6kC+dD9V
pbPqgvbeUcCVpiVDFsUdwXu5+DtWZjMsnMEklRqEidTbQ2wlNtPiocIyByisNt4n0a2qOVWfukaG
kz+ohiw3JtlVF5q/Hiq4ETcxrBYojhZWeq6b/dkCLjPK4E+ByiAZgq57djIfyD5OXtupMjC10FCu
vGSRiBygBPmgen3nu8vwjONUczeECOu/1WMImOyQjf+Wh7l1YPK51DPL/6QiLaUXXPrxWB1UKQnE
izEEwTEuYxIEvRz6urxTjUPY+Vck4rK1KsaW262TGEEwdTd3buY7YWKD63hBez0Y6MmZJt6uS9A4
W90ms9LAJkUyu4u+8e49DkYaPtsWE1hl4guKhlW9m2WGi930um20+IdAUh1xxax/CpZQW/fRPN+A
QhoOGSJ6kNjpkqCNAkZNf81GuIAIpwJeM/PhNzFw+zxex2JSwAszPMvmabKMs92YBa4zNPwqe43j
9MId6v7BwBcBg0MzvavatL4Ap9QdVF0lWoNBP+vXqqgaFky9zq7CVvVmLv1Oe3Lc4aJYLpFRQBrN
7k8nYCvyR0sPzRXRKCABwurajTogilpDSNP/WDSt3RShmLD8Ema7gT/2s4sqosTPder0dPG7a9R9
prn5+s+Lb0OBO8p36CdTMA+ZhgcOGlz0L99X2+htNObW+BUR4vw6D1Gts+R6AnNAsVNnVZQxrcd6
d2hikdyqulguKpARoIE8QLsWmpVg9klln8beLjctgdqjYAuE1IEuXOP+7GwwM/NYN72d/ef9RrO5
7pwQGXG5S3YABF9ENoE1tS1WxdBO0o3aQ6tiak/Ju6JqPXU+XduVg3dx1vlUDNuGP5RpwaU+GWLr
lWV5783pTS7RHepAvN7CRMDCwEaCPbLFL+5dYV3apl5/a9JZuwCj3D3C0zBvKjR7bvD3RHqutKyL
ZBrcH/gHt/zaP9y0RxM4m5K7ymBIdqWXHu6cxUs4M+SjN2GsVbFANkcrRfFYmCTjQOftsQHOX+Ks
bG8irYdqoIrJgr8k0gG7MRnmzxbGP/lSvIz4DW4s25NPNreGaRBflZ6OTKBsnTGk8DFUBTCqT2wn
+ATqZnoeh9fqExyLtv+p9IbisfeL+tAOzj4PI5zanSS+xX3JuGom4ZDSqIIHFGHByKZ1/I2X42vs
ldaTpSfWrRsb0XXrJM2rJ+DDiujb2YVBb3z55+ffdGW2//3zT4jKNQVYEMfU0RRQ4Kh38f3FYtTU
fDT43Im1yGfb8Gy8XRJ3vg5RuRn6YKO5VrCJhvoxCkMbIQ9Kqp7MmmguTuXEHIm8AwO7GUfMZWc3
YY8X2VLQxETlWwRLe2sNznSAJVs9lG5/GTbZfFBV6FUP1wPGw1eqqBps039yG9QmVZWAnLNFyvlZ
ldRhCowKchdRFfjK/iox4S2JBf+PEqHF1ZQAlWSRid2M3mVbBzDClykGleDl8zNIuvAWGwCMvYbB
6SQcark0EXi7Ui/x8ZVXr3LclUhYN5uwh8vpMC2tE39p722SXsdDldqoiGRO9q4hkl3UFUJeoToX
8EQNK4BZ7Ffw44awJznlp/UGbdSfZ41qUWUSvThjoiHzfap8AN+yIyps+053H87iAKp4qosRbgXF
tlU12KK9Dxl0ZliTZQvw0fOK6A4GiPY5TIJXm7H/XpX67j6zS+8Z71ecT1CfJe2kfUZneNrouh1f
Nk6vfYakFK9dQq3tCDr1AAGnODBWJ48tP0iU6s6TlnBAohhJrCqpEc2gmFf+GkmCeR0k1bDRAq3f
aOU8YJNhehUOX3+V1dmpjyd7qyLbvn1EkNkcjOnmuImLCF7cRUH1rGAUCjihzuyoR/mu9EGazxWb
vZBQ8qmfU8IAw6NtYXlg2PdGjDyd27CCsmRRHdA6du4Lu3qUiN47SM2xwP0rDXbNEFycdUvqbr44
suP0BXOetG0ifDg4FFOT7r35QRWIBhJ2JrL8uexNnMUXtAAuVAvuRiSfbIOwrbzK52HaeF2yY8RJ
kF8VF1k5Zg+qVLkpMlTEIf8faee13DiSpeEnQgS8uaUXjUT5Ut0gysJ7kwCefj8k1UWtenp2JvYG
gXQARRGJzHN+I0vykKWkuOCAVywv6C8PZhmyli9dtMb68JTX46xjZTwndunKUhnFxnOsTB9K5Nwu
pSbT9eck8T+09ZCiVoReM2RO7GlvhbG6l2etwC/mWgcP01ioYpaX7/DndSy33BuF5pNuc7ocnW95
rmGUsc2g9y8cct43bjWON5hmp8dZ+WpbKaN/24lsQgfHCx6KrIxWZh62z7lVObickrcY+uhXzH7y
h5Vr/JyHFgYAWuBmj5sViy1siJIA6aox7Y5Zpbjf7bD57dut+yX3Cm9hllr2XMASw2MSMtK/n1D/
xtx1EQ/AbHaeVJlMaf4Er0psP8zx/XGew9bHAXd+MYuyq5apiNO9DF/jA1stS0wB9vLVK1uzqHlv
Rc3uvfU6Vrbq1nDT6UV5/6/Gy8vJAaEOwthCQGE85BW6jXmLYsInRoDdAblnM4z+0SWI5caeOJp6
1CzZL4vnsvZxzvVs8Wyyae8AuyqKfmdibPU6YbW0H5xizshSJFKIJ3xgjEySFO3AAUpftdVparXi
1cLwpBqrdNtZLf7zbWhjbtBUW6vX7eduspBsYyOI0Dy+KwCeHzH9tXZNoFbboI2dZ6U3HnDwxA3B
QrELxZi92hT5m4VfGJbhgXYyjVw/hJ5urT2sZF6yxn6RUe4/XbMmf+/q9L526ep6w2shSmUFY9I5
mS605JWWwp2Ki+6AgDVrum4M3JNOChavFOF+17Ppweah/K4a1S8nHOw3o8QkCuuQ6RXWGpRI2+6f
ETwwWfPo3WMa52i7dwQpVAWHA7cKzbs8V/oNwOAQYYBS3Q6d2R5tYTo7XRm8PUqf2d5QigEjAqEe
XLSdd6MNGdCLcHrohtK5LWOM/2x3nM46sGBSgALxQ/xNVjGavE9NjetArufihYnLWHQYY3yJHCUF
NSGUr840feEvqX+wADg5U+X8skSG+mER7gOSNrtK8Of0Zp7ejcVY3edl9X2IDe1NC0x11QRatU8a
iJBaionxXJ8NaAjXYNs22K6ob2GAfXmKeq3o7gYe7pvJG+NdCVUaphT+6CS1kh9m1S3CKul+jdVs
qmt35XPkp8FGtxTj0FZ5cHIDVDhTtQpeE2G/CG/qfin4/HWdZW7sAs36kT0NEidI/WUFdjpGp/YH
BzQrE2JQbro6LB8bNPwWyExn360KnVHkew9JEaVLJyldtLMV53KQRbRVG9YgOKDLBrRnBAZ1cx81
izmVnS6n3jwcUez8kEQfLiM7u1Erlo5apDe64jWrQag1xs2Rvu/sXN8EoBafADxi+qaY+S8jfBNT
OP3IeTEvhzpX7/VqyndKbLo7Uwn0sxK6PHqVU31vgnopx+Su+7vT1eK5zMxk0/HTO1gGzGwUAx0g
vOFAOBrvKB0Roj2z4WMkVx/zwZhXKbK+7iasyv+qutaTlXyUJeHrkCLSqLlc4x/r5EXkHYY+/YKP
JBbIkWutIAsF+NdXzW2buWddicMnWWVb7b4hmXynzlWuV2cQKCN1Kxtjy8XCPiYZIIuePhKPs7em
o6JP3wz9GnrdrZFO7Z2NiM5jG0ZIWyaEsRDdnO1PjXU/R7WgTseLXveauwp58ke9mxUw/+rWjSAt
M+/VSJxxVxKmy/D4QmC7cuvjYIFdkwdZzJKR/59l5RgP28bZ14rgHEc4WvjEK2WVIqyvSBW173WT
zYMODKBay1ZWGeXh379PiDP87wW6C2HEBeU5q525BoptnwA4lZFnUxHn+jP5T5IxG+baci8md2sT
d7uv5hf55HlbaJvvpbntWprbZM92fq0P/6vn38fJns18zT93+DMuSpR6K7DMWPi9TzrF7wTpFe+o
Nj2YSdceb2WNPOAmOG6VGBG5Tw2NnbILkIFi183UlVfneyTVYDLMKTce8OLWqv2dLMmD2aDhykRR
LzUrFAkIRLdb9p47bsNcW07gluAAdt6dM0b+PjLi+yiPvTtZJc+UiHQNEm4Kb4y/Gohu1Zs8C8bb
2GvWZjbp52BeoY5ZVWIiolTATnLrMdRi9cD6AVOvTP9eE+d9ijT319Tq4XOt9WIz4hq01/zEusUQ
OAQxHDQ3ZSG8NdEo2Fut9eCUWfmYlPk2yezi1c5FfLQ6YoOyOIBXZNay2k095OXrOOHYq2h7uyi7
WyXNEazyYmy5psLmMRdWcRsgKYvW4W3aKPjj5mq77jNIsNtxmr5BEhQLJE9bJPsi97kr9QeDZOuP
rCeFgklD/Qg0yN6lBpn0f9GD6Gaxan1N30Lk0TZT2ZLU0LPsxB64RA5UzV54l/2EKOL/0vW3ru2a
cwqz2Nz5DmbruolHko7X2FmkhbaPiZSsIV1YX9RS2YSDlf3QlPS9B59e3c+kszXqRs2pKfHNCtHE
ZXcP5JeQeocwJ3tlvQTkAuYUQwOBBueca/PDLsAxfThirFAFhAiiRYttCYu+2EK5Q+i/A3TqCDMn
32u4vYseKOyrW1ZY04g0eRpxDl35/DHnNMLBNQc6frLC2f2gBcoyRj3asYNV7Aq3cE+EG9NNXCMJ
wH8MUQaDhPIYZDY+J3YynXBkghuhF8ZNoGLhlgy8A8rBI2bu16cB/sFC1pt+MyGAis+inJGGavjQ
TU0qpPvnGUwZc67WWu/dkKVl5e795tWevJp8hYgo1G9YcqVIeLnhsY2r+jbVEn8ZQND7rqE8Eqj2
j0hVcb1tEw9klKfvmxZ909LWq9ekyG4zO7F/YP30K1dE/eRUVfl/LX2tT8wCpipPM0ykRDGtQpb8
sxBdOySak3bF+Axax3uozRfX6Jh4kcvAocGDMZAm1RuuPeXCVtrurheVcT/oGtIa1CdTsp59Y0J4
GFhuDMmN3IjIIi4CH4uy1S7aQxWV997kpkeEccUmrIfyIa2TGgltS38zsuk+krhcz70pLaf63djl
N2NM3VcFiucSD+jshuTP77Zt1IOiNiRvunL8Gjr5Q2N6+mM914eA8VeBaYxf+2MV+wU2RoTe5Y6+
SCZ1I6YiwAGYN6uMC5DgGk6RXlo3duqY7dYqVGShLCPeOmnPyhLiOLlKN6/fg+mO0FagpfujE+cB
CyR1EEdZ9oNCHIPB6shKDPHnBtnFLm2GyI6tVw/rzB2eccg6SyShxB7Cck+Pc5UCaeA+LB3E2idX
rCBfYuzotNUa7Us2Q6paIgESDT/bCOaqHli/8a18iH1X+YKgABpxca2dJ8jqzP8asbg/wyMfzJgc
zjd3GW5bgfm7jvqHyRiDO6xmxQ7j7vyugVawKAI7/1LXUYuksp1tlbrJv4SO/db5OJ9jwhg9etBm
ZfXo5e4O8QQkfuZB+cjuz9Rr/2iGavsaFTvT8LMvXlHaB7LE9VIWB2V8hH9zF8+CQHnt3+KkVz0F
ok0PQjP6d9OIPLgDVFc9Ge24QtJdW6hpuTFxpNobrOSPgMc/Hq51qtMKXB5rYyG7XBtkEaSoWMNZ
wlBc4O006Fl672E8s2a5ofKijPptFGfVMajG4gazh2yfgVw4GDygOyPuOjRCsNFRg94Fvjxl6zGL
h4c09fxl6ebNc9IW/mLQtO6LGjYJWtWj8U335xxwWfyqy2YzJrOjxWRtXQss6sIY0X1Nggj/1YIk
jO+0Pzpsyox+yuPfPWCKG5kxGxryAn6X3KtzNq1wo73P/HYv28joXNqMmRT/p03m5P4+zkvqEKUz
BJeDmT3gmegR+oUX7iQCE26ssS8wElxIqkEbOJjAibQE6sovsnv01OCGZXzwG6biDUbE0RuxEI2J
YkhuUy819irSNpss1p1HtyaLHSHN8gttXZ5+5yc+1Opi0nPlwdUwqmlZDOyHALmkoGK9Wekp5i1I
zUVeitctCvpbh0geyuNK8BvIaZabBuK77VtBcvnV6ZJyVbnddGc45bibDL1EGL4zN4mShgeUUqJN
Gjbawai16KS2VboG9JW8GiJ9QQeg+wXKZdPhj/RtTNDtKO0xPEOMYKap8hDzp964d8IkZFusW98d
8ZUlM3QDnJYF4nwzTcEeSnGY85Ni5ivIBhBB72emNuInY2GQpY6Wfe5F+1aX3vCld8dx4+QmscYZ
l9Vq5krtFO9pTEV1hNcULdXWjL502JKvDH4eO1n0pvrUNYHAJ7Vt70WRPOpzL68w0l3W4jgoexG8
I/KphD9yS3S35BP4KkrISFeQFFZ1DpnmiFj+H7DV2GE7ieTUnaxycifaYf+zJVdgHNJkgHARON7W
LBtmBjVVVo3WdU+JPdgLte7F1zYo72N+HcGiRKU0SdCxz+PyMBp98L2dNIj9QWQ+q9hfyIWBkvxg
on7xW9N4LVtt2nVZHq5l0fP6bolbJ8aEspU/S+TB/6U5aP/t3WcbBgFiHQS/5ql/Y3hrYoIibVfK
k/BydAJ9THTGaurvVJEl+0bU/ga6ZPHkFyxLTD1zfpbgAoOWh/jad4TXeDMmtywL6B6V+VNZhchf
F4Z97Z6pKFLJS6cQXPeXvvOlrZlN0vitvrwQtfOpA1KfpoeWiO+vutX2Q1ckX9umR9m6jfOzmdT6
DmNfcxcUWnwOYI0ubaUIvmYwsgMW5XJQL5yEKCg4jQnchD7PBKWF2ZkToP47Z+dDBK+eEtxCJTNB
tv0pjcn0uW0eB8rF+T9kZYDMfd4owTgx0DBQgdOpSKt8gtERvvFN4ITOE5rxzirpxqR8TTGPB2KW
bAGKNQdXFXAz5WndkY5s58OlJTcxApCVIm3IRE5YsgaZBZLUnk4S5yLhMPLsEybmU1EIjOqqqbXN
HRQptIG6vmcB3ruPjqaz6HT77qAplXNsE7tfN0hrPCNVEuAfwReelbipFNZPOShTIgY5cbdRDfb8
clCTBDyWoWs8O2nJUj+90/Uy/NkJsXb1hqekCoqlPQKGgd33zWnt6QvW5c0SLov1oI4JtNgksk9t
bCo7+IfqTaIiF2sBF8CSUyh7LzRfQp+AWgrI5kiIzjuAD403SjaJpxxOHO9KMf7ygTe3Jj8Q8Hjg
Pfr4WSSehTNV/T6IQHh0GcS2tfozaJRIgRqpLtTTo8ugeL7TvG263MnXFfGk+tjw9QCAtr2J+nIO
sDN6mdrgm4aG/VEYSbyfythjsUuUsfFZyzbDEOxkDLIy1GJhVaN3iUEiL4VaPf7wZWqthDr7PSma
/aXsZ2/R8WvbtcMG0etyh5OkM1dXBsYmgZl8wTzCRx4Nrm7T6K/IGPq3skoeZNHL0g2B9/j4qd5s
dKy3MyxA8vEh6YzxEM4CiGRAIBPPZ9eDrMNHsdwl+ZEZyu3Zt6mPeTIDjlPfOmpzBNmxwdPqbm4f
9d7Wn2Xr2KnWsfYeg3pobvQMH/Fk8jC+COxHdXDC+zoUj+lMAivMxttpWWKvlEk3MFNDD6go63wn
iL+v5FOruSO+qaPbXYqyNbPLG1xxt1bZ/kYbd/wyANTfEMbBXmsuKrF2qsB/PvjFT2N0lCPO485J
LnBDbRM5eF9e1ry6a2MnZ/Y6Fgd6y3ImQd1NqDHqaU0IupqlGrvMYIVcQXgs4zB7tKb4Y/3Erm/I
rexx7m91mfdm4l8/gvDPWji2SReuTfmJoqy8YenvroTRqzt7svgHZOG0yNrWPbXYZT8rbbCW+8wx
78qbjPjwUiR69zgOYbktXQODwDlR6CcZdhOJ6R0TvrLXPD6XmEy+gD57uoBgwHoZq8lQ1A1rYwf7
t045uX3L9jJuqy9Wm5yDOdbZx+XexqD1TSRDDFDci+4qP/JvPKVptlHgmQ9pnqIRC1blZ6tvzKT5
jdGk9YarDcFgrBX/nCjK55qPTTnoBRzCP/TJq9Z5UyH3yZQD2Jc5R+QQbp1/TnlDykiPNHxyZmnR
HppkVYzfXWeRj+zVff6dS6gE7W0aoWrcWUWE9lrjvHVZvW7SVvuRFZ268LRkusfReAQIaLubNBLe
c9b2T7JHnUVsWKP0uS3Tatu5eXSjpV310M3BN9kD3extafXjqWROW7Wz3kg9H4QKmUYNM23lauHI
vt6OqXQwM0w7J37OhugWi5XqLF8+BSUGlGf5M57brqXWCD6U/ozzfX6I/z5K56nO39//M9yGzI9G
ou7vWkiGpTRKoA7j0+Tta0UT3U2UgUlC1bxf9UVsHyQxQp4Fnc8GyJxtYuLGV8CS9f6my5H9gZwC
D5/YxAEpeZfsuYpTaOLhL5TCmzXbeGP7OVHhGUwsQcbxrHvTFugTVRDWIkSNDjYz64tjei+5m+h3
sqQieG/k8VMSEbXR7NzfM29jWZA71huM658OQLl7jFaV22Tqh0UGw+x29JSKGMRwH7Z9A/mv+2mh
VPuG0eyMXejH19joomVUp+dkDMRtEcNCj1y3uK09x9/Fmmhu8Ltb4D+FQVBX9Y+Drk7HNOq+apPe
P45Vri/jtg/QyiarUPKu++nZzcLgu9slWqzsKr/9PuIA+5CZWcn3ERgroXn1N42nPddL59UcTXw7
TTvf2lXZ3Yd2eUqB8r6lmbGSeSW1RZdoFEV4xmnkXihhfDMMkX3wc7go8sDrE4RiUSG3NvOEZl5V
/1vovG/J0ESV9yUsfIQ2DbU+uM7Y3pES41XaRSOa30O1qRPfvKuZnZbCr9yNK0AULGBto9rUJc6D
66s4WnbTNw3AzKIoi3zhO2XJhmfcFKr7Glp5/911UYivsE5cx1MXb+1a1ZbMAOLVs7G4rs2w/xFA
h6+DSuDibDxhR+b9tnrlnk3xriU7vxodGAtjoi/bVmsXIgvdbWK23qEYmmFnu8renwqEy0dY7GnT
L1TQ1a8TtpubHlzcpvA7duB5e6eX4PcaQIffu0ScXZKtv0g5EbNxPBwaQiyglLbdp8BiJNuPDn/R
AvMRU+dkTI9DEMb38lBVqnZQEiB8c1WiKPUyylxrXVqFdhLOCP9AlF9wpTtXdl4+Abx90movvUNE
SX0uFO2lCDQ8E+KyOY1WfYYIAKQ/i2O2cL9itcux5wkePHjdN4GTYWpWR4V5VAhAe+sptLM3YRM1
Lju13siiMtp3bsn20NZ7cdvZ7bAIlDx/M5UYJ2C1Cw+6152Aabrgn1ERkwwabBI0WIvGz6QMg202
ivd62ZgQxCRcM3eRZdTGviqYTuLkND6TGcnvqjR+ZnXS3I5DzJM0CW0vRNO/qC4zNdDwbEuQ5Cfv
XXGfub1xGgZnZ6VmGC0R1CKgZwJBnxvV0Rf3/eA4+3JKvpNjpIdAIeHGi9Alu5QjFHEXI6zJhT/k
WJcSWX5hGdOtgd7zWpuLtoF5q+ppHYyeqdxEXok+fdsoyL/YRn64nDpmxzaJFZe7FHNtEvCCcnVl
GYrbUoTePm/GczXG1p2btVt2n2s8G34WArc+NW6/C9Pqz1OblUu9cOtNHb1NNfndmJ3O2MXNb2E+
CtcRz00SesfKn+AOVym0iqSDRBIzpSPh5+9UEeHtzON8zpSuPOfzmWNq54xJ/yCrZGNfNNlWCCNY
yiLgpuxW0ervCSnhonGspxqn6RvR2PVSFp0omIi8Jd9iJbef0BYWD1lXYEVAqSxgbEZB360HdVCO
03wATfZ+liZGv+1D+9u16trt2teDUUxqg7v/GenYzQEU7+/KL939UDXxjdv5HpTQIdtFphacRBQ1
27A2EkxW8CU2SqO6m9zaWXsZ0h5CBGePN/OuyIrsgB5xuw95/HddVLhHA6XUjT6q091QtcXaB/fx
0E0J0tOmUJ/K9L6uLVAH7pTdo2sd73qzrm/iwGvvRmyUiXul9Zvu5ye14klPUrAFWt58jevOWILU
y84GadcdQCp115ddssRyDbodUdQbzeZqwlLmV4aolq5jaN+wR17ram3/csvsUWMNsWyICp6FoawR
Fyl/m5DKQubCt6DnE4owKc5WHnW7emxvXR6lbYIl8nawwMqojktswQ71V9Vqvut2Fv/O7RMoTQQW
eJjPNrnnNyc0ymXV4yWA3Eu3qdK2OLpDjV8eOUE/UJozDKNumTdkAqpiWIZFnf5SQ7ZZXs6aBA+I
fAO9sDhMk2GddHAkq9AT2hdTjCdiIC6JSk9jyt40ql19i0J8jYSrVnvClM5D3ohfcCuYKMnasyNu
7Pus6eKDEQUo+WX9eJt58/bFsr7HWhlAy2jHnRa23dYOWCIhWXTfgdL94QGTW2h5Nj6MmSlAmNfq
ps777pXwBAkSekTzwtmtiuxeF5iJdEOzU50gvXEmD3enKS6O/C+T7ai29p1nVrioiVmuaoi93ahH
4zEvgeMPkec/WabZnJ162CcwU4UhFkZFujcY2vQUIcCHV2TdriW4K+C7xDI8qm4k9KtD2BykiNsi
agX0q+ncRYem6ZOq9vmD6heETFvrYNU9bg9mL266TgvWk6vlbxAxfpF1Gc6VB7WjMMKf0TznWom3
KHsF0yadOOzoqfZNH/UjpkZJ/hDowiNe2TU/bK9GzLPTfimkLCrc2J4r1ZzWmpa8uWNdrorc8M7Z
fIBgLxZ6zA/VtxVdWRAI0lZT7ZTr0K+9s+yINau5dWPTW1zrUHaD32IxscxXkd1SfK3O+GTOFZeL
pba2DUA19GJ6HZUgXLtFmZ+UgAAg/EDWzz2GMl7sfXUSwztFBvvrsHmcDCNa6pOOYK0Hy73GLsJz
tVMJQWU5oa8N9ARRfC9t9Ju8T8e7cj5Eu3zM8g2b42hXslNYmXanvyJ3+s2oh+E3+bkJpDILFXbb
tZJmi6b1irUg9s10mQbTXkmZqE3Fuh+YR3bqqMSrtLK1ZzvGQNlPlByRxpznVUu/gJlJV5PbsOBS
y/E4+aBHMgPnktg2BvSAkmLjqqNzLKqu61FS6h6twsl2su560Br3ry6NqxNXc4B/sRpBkbBpXt1G
NPicmtELThvFqs8s45x4IVtUsBDgubexMUERgJAAvgchSIHf4WKK2pOoDbaARKgeM/JMC0jZw42s
0zID18KphVSsuOfYiJxf5KJwQZiNDd2HwGCVHOnqN1VRxj3I02lv4keSLXy0k6NxDk1UimAhmHxR
mih9E2oIYB040AxcdgmAh3tQ6T0yZwY+WoNbr20w9FYYkZAMsuioYgBzE0240rmlqqwqBys7I/T8
h9ERD4EdnOBGByHiQAoBlqTb+lpd3BNPg5KsYLaiaC20cZtVE5Ta+tkuxvg0ENcgFNLWz0lZuLde
Yj7x+7GfphE2D3TwvxjizqwWc6WCVeziVlVPAlgSxGVDXDX+bVv+kAU7DNV14WDz4jj1dE6QxloY
WjvATDCm86UOtY+tnrpgL+YusoHdAhopChow1JQiTpaqlbMAnjXSBs+pjl2Xvp+lRpmskY20kPkS
TUselj6XU2Yiflep2m+QzEcX0UJyUlGhdmea55/kgZ+Bd9PBtDLQFjlZtc0LIIvv20pJePyZFlnB
OvfaNCCOwjdzY9WWcy/rWrfY60kz7YoYV8vKhNnVpTZZ+AE1ODVHU6Uab8k6GWd1HHEf9sPgPuRT
b0dnxHKdrSX2MBNstHEOIdyBYF31lmrymga56ZU6XJzYfOsh9Z3C/udoFCRauxG3SpfAbRklzr7x
G9Zi85mWIJ9zqZRleWidW7K846bvohbbMJUURQkTUijpm5+EyVfMBGZFFKV9Yb7H+z32g0ewKNHa
jGv/zlb5UUTJNzZXJOC7GvB+Z/FqmYvyIDwdVK3lER2A10aTPji4kOLHLlL9bDQPkdlAbFRtpFf8
2Xbdi1FOVr06vfFtXcDf0BR8lCfiAWZipatoUox7eahCKIGstrqNFqjvdXXbdSRs9OpmSGvz0k9o
2i0JPfuYFJa3KeMZJ+5o5r6NiLR4aFg/aaHdPIhGLFREcJ9Mp197iarczwt1v2u0VwPE6pEAgX8p
WmWGx+Io4k2ml3GN1i4OGCXy/1skmFJyscUP148LnAOE2POsReyYzeHeQkljOXrptLU83z0ktfIS
xkXyIGBIml3dPAXjWOOd40J6arXbMlDqJ8+YnXjQqGaGpYgLi7/VekIzfuvfWgWgKqhbPq689k9t
muLXIIvrm0gNyQh5QfJqw5ZZm6KJdrIVRgTanaFZgl6hFZsJVG4T5VF1TfWB9wcwFqoHp4e3GBb2
wmajeXCUCcBgbxk7y2jSFSoiNoyppEGwCfQYPHD7OSOUgH+Fq66I69M6qtq2LHi9K4ljEWIJ0e8E
JrqWY3WvD7alVnaYM85jO0BnvO2J882dWeE1m2ICGS9bk57YnzlO1aUITIsX1jioG9k5Fyn5zcFE
znC+lBok+bruCIxdxg4YrjoktLeys9G3+qoOXf/SmkpDTTurdpexkSDx1pMSkn9CMoXKkgxrsnU8
nKMdr7/rkb7fZNFUHt3kAPokelKaZa+p4knRnP4pq4cXWFTeqTDzYVf1kDcVYxB3XYsEXdR70IuU
yL7Utdq3akJP7VLVI1Zwa5Js9tUSnduYHTNA83DvClfcyWvkdZSieZJHWxcf2czJBUs8/F6BT6eH
IID4DevtR05w6ltZhvoClId1l/lWvIsGd9+2U3burOS5U5PgFT6yvsfXAsVrbwhe66RtN8Tax41s
BTzQ4OmZenvZWpj1Y9YU/TmIXOOl+9ZUWbDTw0JdlcKqUQyx61UDb3XbxCQ58bRABskrcQdZx5bz
12k6n5paVunLDx0+nJqZVm6SkfBBYD34kDBfbP48ErLAeAcveDH4td37abGXJcUS5l0cjA+yFE85
Eqi5+CFLNX809O2oIt1ahS9TjXaQO5Cjk1eN28nY+CBTVrGtGHejr74fTOXGUURwd61mwV/u8V98
lp2u9anZaetwJFP8qaEIYnVR+bAFrp1lF+IR7HXQMRN/buf3bBitWtOe4cNvItGOb+5k+6upBdQ8
arl6UnXCXWCnV3iKz/z3OlxGM9tdHqrZFEWepYbl8njnvMMd/E9knfbnLC0yb40j7vvYa4PsLFtF
pwSXK8tWyD7Yr9iiISpB7PVy1aZxF2kzAdzrIBUTYBmnfI9c2PshZqmwT+eDPLs2XPtdGz71+w+6
XC8/AYhPFvL613GyeO1zvdN/0OXTpa5j//FT/uPdrp/g2uXT5ZtgBuZ9av50p+tlrh/m02WuXf67
7+MfL/Pv7ySHyU+p9WO16cLo4fonyPpr8R9v8Y9drg2fvoj//lLXP+PTpa5f2H91t0+f4L8a+++/
l3+81L//pMg71KwOjWKJQAhLu2h+DOXh35Q/NJGKYlSeuu+jLuXOTIrLVS7ly4APw/7lHWSlvNTH
Uf/8ia53vfZRyTtP62vLxyv9f+/PZoattzBjVufXO16uernP9b4fa/+/973c8eNfIu/ewoGwKtFv
rne9fqpPddfi5w/6j0Nkw4ePfr2EbEnnf/mnOtnwH9T9B13++0uBqccGGoefhRmPzW03hM66BhG/
lMWwnyUDzLwBuUMrGC1rqVauv1LcptC3aYOpX1N7rCjnZtlxGAMwcYBXjpDU671e4Nm0ks1BvzbN
1DuB+YVBJ6v6yUsPlccqsNRLfauPhrMySSot4f0tSTMAvZzt2i5mbtLXTVq6wdlD0lOeWsOUKMur
0ZvuvA+8Vl2t4HzfiFE5btJvftQoNyaSz8s8y5ItOSniUWpWPIDK3JlV3t4itpQ/KERfjpbXnmWb
7FXx5G48ux5W0MLzB9lNT7ASCwm27GUX3VdZIuUsTbmq7JCWBRguMwYsON9ENvyHd9fd/uxYuk8Q
9V/c2RtRXtL970FuEIHLXXGaQGKBA0P74yTLmE2GyyH13puvDeafLrap0KUY6FKI92FyrDzIft6f
q1hVEm4KE/KuVsJoMeqYLIA8lQeihIiUXssfOiWuewJ9OW4/jAF5+lf3D7WIK6bucjBUgUwfGv5Y
v9m3vRY5t/Isxbui7/Pu9KmeBVG0Yn3Kb+jTgKENj30SoNbw1zVkD3ko2d6iAmX322udPAtTp99B
g/z1qV5epGzcQ11O9l42yionFZtMHcVNBd4ezCR5QoycLL4iZ5nbtXepl42yXp5dD8Dr7IMsTlL0
Tp66JFP8On4fK4c1ZuSvIqNu8TzLhg0QgH4ZxZPuLWzLa86LSiNIgqmRwq8WCDVhO3vYxF7RnkWg
tudaK52907tPsupaj/zWk5W1LnsNuspDBhx5Y5tBvxznkbLucg95pWulvI/rBOPlPrJBLacvWVE3
W0nTlWeIQt2/83U/UXcR4fPKxaXtci45u5K9iywsaId25aHLGZLD3autgUX2IquyZq9Uis25r6j1
/zpvNaNWl7K739b9cGg13V4ETZ+tmth4Z0wnSue5RDdgR18PRtkg1kk0X1Z96PKZeS3bg9iFjv2h
q6H4Qg6XRGzkCxYROv8YpxGzNg2I0k3q2odwBkXgEKl+zQrUgWYnjWuP8H9oO7PltpGlWz8RIjAP
txxFiZQsybbcvkG0292Y5xlPfz4k1KKs7r3//0Scc4NAZWYVaJkEUJkr17I1DdLgIdvqpw+gnyQD
fH4Qo7OohdL/apEA2RVv2CA4je5yO6BytGQA+aU8RVRRIa6EFk8OELJn6Mq1/UqaVwqf9BLXUg1b
44BaDHtYTxqo48rmcWEoOERtHe9CqN7DLUjBHDhIFiP67tWP5TDVj2LTFltHUzeSQ+RoDzIW94d1
RjV+aDo/OPV2M5x71erP3kCFeCPjGBb6O1e/L7pizHerg+QTeIDR6X6EiNtQuNd7+JeDcnddocvj
17U+2MJlPV+//2C21Ug5Kvr42L2phL57rryqiNb+vCWHoL17wqyPHUqAd2uMjN/NXB8ygx+p2wDQ
05YOP/hxFSqmWRq9DPSFHfNFbE4O6dvZJKJy17G4+yFZZ3ywy5AddH8E+f+tGTp33pD4pGvKo4k5
MyPlcj3kfvM6NIN20wETOYtT7Ovcnm6cbTDX8/46jay6v+vLStuubLcmDYe0QQ2QAZpGFAEC1qq9
4jS/GVOXBbdt7gznPM7ZmEZNdYrntDolRuqqT4NF7kAd3XwrMfUSmEirwuSBjO6oupGHvBeTG+rF
ouE+QA/SaGq29XQbvuLRmW94zGkPNLPqD3KWoQOqz1F3udp1pNvOmW7BXUSopwKq3WhjaR0dPjYt
fhivB9J6/EtAfe8iBRLr1R2ZHlSVb1eT6Ga55FgolGS42vUDhHXenPvGXK/2zp6nFegYdPGGWT/N
aVQdyVOrz16XQVSp+PZPHTmPsMuGH26bD9uapv5P/ltsZDjzh9jB+VZzmbSCTznQKAF0DeRoqdeQ
TsqDGwO+pmF1V3ZERhKkw6utoLGqGCsUdpYZ62RZZwiXpF4Vuptm8dTwmGk7WdEewxsJ+ThlWZvW
2gjWd2aIF634Xao7zmg/gFnP924D0TD/dfZPO6RPREuq30M7htfDatKHqk7Q/kXM8GDR5/JZYoWu
5ddYtZ8tyjRAHxS9VjaOxiNJegYaVA9ohkkYLjBi1YBXTbzSbSBexwXoIF6ZW3TUIVXPML1667PO
1qROvqkXPSny9WTgK/BT16F4q0WJSrxZgapMbQJoajRYfr1uY/opjToUUx/k7Oq42sLFC4JDO9ox
3QoSJ4cBNubVQe/Gz5kK3zwMFFGvE+QSH1aSS0ywncAIzcISfL12unwo0FfNpQLWZDhmubcn4HiR
Pca/0QeFHIz6W8AfgGJhBNXw0Gm/VZYGyKqcnqdioD9PSVIq4YH2m5OrDsVP1b8E6awigMgXdpku
q+ZtXp9G8r3/u1X9UYcbQ1HQ9+Hl8WQNrnXU/J7ObPBZG/jD+nOkR8FLWM6noCLb37rx/Lmoiu24
EKPRP1fc6x2yUcESRdMi7842GjPi9RK94p/CkuKVJenKG87ijUz13ZL5lFMoZg23LX5SUkipMHgF
CHqne1IhHD91bmgfELuyvypzdC/P4WtECvDzVEaOdQgbC9JlE3aqYVPPVnWU9+Q5jow708m3H96V
aarkDXxWVePOil+9rzbxRE39zjONPH4266s6BZ8bo2iek0W+0UhTWHTM5rZVB2W4fxtSFA0ucphz
50RzdHmxFfTsWKi4aTQ3epKDB8CjTMDiyQhuC/1Sme2d0ZsIwGRTNh6zbui5yTJh5vf/5GRpu130
t44FVHSIxLTqbdl2zkVCJt0f7m13Pl4n6Pac3HAHpateJtDKbG1b6NPXmPW6c/JQFkW4LmJA7/gQ
ThQ+5VM4wPCRbfetjcTKAdR0ugPbNBzMZflZccvtiCrCs5Lu1BgdlaJrhucpqPVtNCB8K7YRxO0Z
VNRPb+F7FVNVmFAFZerFWUwD6PRDUtu8RS7Dkk3fk2F9E5+EmzF9pF5Gy06r+ubtlPm/wR0y3HlB
MNxN/ggKXU7lwO1dUdC1eAv4GFW9eSRGhn7RBtVGxlCdRXvdmvt1zWtMVsSTv73OlnWtenr9HOsS
Mi4z57M61MHxQ4jdqDxRA+9LaNUoqXSeeev2SgR2cFY5lcN1LH6JFLcDVdZrpIzta+TqklAKEtNW
C+AZkSBZQ86ul0SbQDG2/3o1iWSPGsI6CDJR1ZvxwYFgcBePWrKXYe+F2HpjfOjd2dkMcFAcPjj8
If0ZUm85fbQX421YZtpdndepjZwKi4zusz6Vw32gBy3gpMw5eOwsHyG1rzd+PQ8nGcoh6dwn1ezj
s4yqONYeO2vc5QgIPRTLyDOD4JHGzOuUChaOS9dZN/7UzNHW61pYBrzsd43272gLx8vMT0SH7E+m
LxcezXA4NFEGTqmqt8B7hsfaUcNnGgHAVfrPcjBiuwVBZPm36WJzG4Cq86wg7rIMqdZ3D3mg31am
9zpB74EwWAgJiolWtGzvzD20sUs82Nv83BfOX9d4WgOBd9mo2y0BVV9N26APpxsZzm3ZAUazo60M
FTc1nvLya5akr1eDFakifWk7JyNtE1A3hUHSxl10y+ASjfmXxcEOinUUyxZbVFiAiK9j82TQKAdX
PwH+EiBRMpSDEdkxOJoi2H1wXIdot5iH0LLBCH41NBednMkIkEpxKTaN8NhbAB937dDMB6rwUNe7
UfioRu4mnsrsH16ZayLJI7Gp4QbPMp/m/o/zJSKEnHaNuF7h7frivK4BKBguX0DoHlT/ByuEwyup
kdDb2DTvXFyl3dOZEUAkYA1/1G0c3MYLxnoj0Z0dOdspNMZPcmhhTb2UfgOtfTt9ym2aPLLYz47y
maCYRpLBqs/ryKWM1ijWuEnkz/HmlU+X/Ys3JSX2bm63zB2WP12uJtYNteqADqeU1pukrG+BC8It
BQD2aQy3abQU/BdLocberT3mf4lrDar9bp9WbrS/zgmGIt1MffC6jjggM/7/uM712uP//Hm6fla3
hgVDWZVaxrlo9GMf69ap9Q3et9K+N85TxTK8eqXGObWN+HakBRhZSOMspkG8a4yEVzTl7LXWo5dk
mSKRsrYMlRH1iF0VQPjUJtW0F6O41ytK+EgT0p7mq3oTuVHyepcuJ3A+m9I0phs0Mfao30XmlqSG
eRtVmQV0m3t+G/DIQ2KCsSf3d/GTy5ncfVm17c3re40/RieyfMo9P5Dgwe1S9zAWrQHX8d82dXGg
f0dnTq2v9hzmHcSSlxAUzL/1ulWeZL6YZILG12fHNwValGW+OIY+c8+2PimHOBvp5xjKM1iJ6jxr
Vnn+t6E4JGSC1dquZ1pr/+dYWSmNgt8dG0a02n4uFUPZypkJaGU9yxdbmSqI/715/3scerAKqGCS
mW66/8CNJUMdGK+SRwBml/c4McmhDvvgnQx3CrQg9Q1o27LgojlB+UKv8cY0MzDOo2kAYI6fjcXs
Z11yO7GX3srQqmi9hyNJAcA8Fy+6RhKeLBCEo0swb/TrGjPvNJ9iJ3wOaFZ64ZDwszV5j0Hhws7Q
ezsWpfPU+DZqktchzSGnPoDQ5Kg03uoNICt7jG3TOkMRPn6aoUmxJqO7gwRt+uSbHJpIgQW7ivSd
05fcvMbYTs6z+zpBZsnBNdJ1qoxk/mgl8d4BSrMr3Sol19lNx0KLjMeSRqt9V5InMy0LSb3F5itm
uy0Lu1lDxDGxwAZmtvy21Kc/u8DSbkkNG4+Qmt6qcahetK51o23xMtEr9tgurqlrlYtmjzet4XgR
QtrZdJso+l9rpEmzFuh0s9jKNa8fJg3g+o6BxZRg2O/EnrZeu62Q+DiuS10/jLjlA8ZOun6Q63LF
i+YlzimP9QDCBDZ2xrKzdCOlvwHqT9+WwpZ+czVq0wzuVvaLEg7mm0hI69eY6xJXx9V2XQa1n3gz
8ztF6378SgrthYZK5XNbTNax6Mzyps3q9DNMfj90gI9//BowRghe1AFpGaECmlT6ZAyIvIQMUA1t
Y2dX2fuhuQwlWLwSfB2K98Pcwgae3oKx3g6dZVyyBDzQ6LvfwLdq/m2gQZdOEw8sX3WpTKRpYvNC
bte4SHQztrukNoa7ov0rLSzzNoTi6Y5OUv6rKgWdSjpDixoSMazomI93pITEOy0hciaHuqFJavV8
HNtRa9za/R9Imtn0RS9xspyMSSJ1tEJXt/EUQNceJH1GGzQHY9ZC5WasSNjPPEe2vVXl7l9pamZ3
oIFLUp9Rlt01IKK2ieNrW5nUuKm3j7ou4t0qdxTzglYzXevDRAfgopC+DGGNmh680O8QIfdevZba
148z0gAXGvBe2HUW37osnjdaEfkvXQccSeuL6cWvImvjtU3+4jvIDhZF4KGi0CgbxaJntzPoaKJs
4N1qqNOufdpmHPvrUBOqB9hq3g2vXumr+9/OTdMg2joDW/J26f40OuAxRh1pvCt4zsVe2E4on4Fi
n6gZ3g1BtRfbCORy3q3uZUrWF9q+XlYwaejae5pe791aKW+gT3H3CW27v+lJ/LWhxeBR7Sv9Yciq
dCP2POvNXaYCI/cWUC/tz7yaad/8uWrRpwRSB1wr+Y3utmbTBJ5/DxZwfiqV9lHsgZ5Vh9Q3LRJj
XCRq2kNnAidq4dl8ib4bYTz+HOYAuQJua4992c43qJ9UN6qZBU9sB8HQ27n9M/qut/CfSCT0ZtOj
HUML8/pmDd8knU9oOu6gsEjpgXqTnxcjrQbpfpqc9AIaz3nIK0XZKoHF0+ztLMhJlYoteju7etez
eCwuXQ45VhTYjyFvrye+i8a9HGhiN++t2Ee1EeXAzQeHDKfYfyzLzD1J7DUCnncyYRaY0z4NniD3
y5+1Oo33vgrsv2hoHIuVstxavZP+0Y7xdjan8XuAuth+rpP3Ec1SIvmvEcITlcbRNotC1EQDhYaP
HKrNI+w2Gb8iRQ0f/GXD0YSes7NUOMFWEeVQNifOsg0Rvx/Q36BE1p0HZ2i38xaHeL3U5UeT1pdJ
KWuaQpY9zbtpy9rUgMe7pr60i9Su3pPwNSqvfJoAJp4GV9EP41wqX8lgrREGTT+bbIJ4yI5picqp
D2sL3zoq4L9TetbuYNZtn+BRnO7hPr8xcj72Vi2m4mBN+rCTWDkYavo7FHbanYyqLprpqexv4HNv
PrG53PZzTVnSR8xNhHLbhjxcYZAdmZt2+uLo+U5aoKFHZTuMnMpOupxd3dE2rm2rFxoUt2mo9cpz
5E/THtb9wqZTBlpcOYS2qt4q1nIAa55xF+EUbK2p01LQ/ci4N1IpWDwSvvS0/6fTPEAEsqYdlr7X
ahofo+V+DdmXRQ0ntdjW07iQ/zn7bX64SnrO4G5R96vQCpycG7F/VP2UkDw2xrt0Cs3NDAvHTgLF
cV1KzoKkOcZvS30IS9wHxdOyJjpCuaLHuzazdm1r55+sMmWjaSbxsdbbdNfoETtNNaVxvlPRGTXr
H0OZeQe9V2ekCNCnFu1qsbVeP29HZWwexfEfbeoylw4/WlOvMTIlrZth202jtpPC45Ugei1bvqtj
hqgXHfxh+CJVy9W9ckf/83wtb5oGknQr53RXdPahL7ovbrSD/HJj6WN6Gaa+D/eJQqunk/9jmCxd
xvlAhi7t26OM3kLbpRe5Xg5vdllRRmKXiLd4sZuLQNJbvFxSQr3vdgUBU7mwVsuhKH173/T1vLna
5Gzhz7zohQeNrcRYLryE9Ou/zmvdgaYgiRySCimtIXH2RZW8j7mu2EK8dqQa9RPlA/u2qqz79e8h
Q1ivaIvmD3D9F1FlW8PE5OYOVYC3qetQPB9sZHx/94O62mj6oO6bljubsAuUjfETQH3/EAAtBsOq
bYSDoAmq7Gya8IRKlExygh72hYWh4J+T2ia5vJZKtEhD6dvMaXcrkwkNKeSZN0lpjxcZB8jjHPqJ
UqLYlCXmfSBd13vuVs46W9zkhDUqi+TfwF4bEA/Ff5pU3k5KPhmf5DC3vbNzhibYX2017XWUENVg
k+WqybYYqfZhEQ6TA9lq+FZrct756MPguAiHhXZiIEb9XQLembteO0Bnm23Fdl2DnBy4p8Zx1jXE
Yeead9EDXjWXS3Vv1wMFlB7m2Rw+Onjn+IPSa3+6Ll55/AxKs+PL5+k3MChBCbOItkJqWD8aekGf
tWM+NDkq9IhD1o9LgJgkQA6x894koctEwMrWOvHXta7L/7rWVLTfvCjWbl093Di21TzJIdYKFO81
v3vVtWkLSJH02TNPnZq2T32feZ/6LFxyVGjJDAH6qr5K9DomcUUtPtdeox3acT4VbGU+Rl+vJzPU
ZX2xTebofRpZX0Zdqb1EWfgyJpHzOA687lWJEZ5kKK073uzc0YXWXKSHJ4u94DHW7mQgQSHM9PQy
mp+jpe9H7ET7x6QHNVVbNINtO6TzdlrDL0dmSAwdyK+Xui61XMohiYvsNh9Ga4vw0a/p81vWUOm8
Og9cJvOWypbq54dADQFZgNP/FGb9fT2n052Y5FDC6nREFFuHzJEwMo9wycfEqRbggURxqttqNGMH
JWFkt29kK5HII05O5QCHo79rNU3byDZFbLItkbOr7Trjg00WMKn6bVS36PYhDaBAhuALe0caRrOo
c6rVFGWGhU6MdtdXwrBiqveWpUOR2SMueFDonzzUS4F0TsrsQJtBcqiWaurVOwX6H6MGgoaSXrSl
T8nZf4DJy1C8JSXH1XtFwwucniptuM794FiXWrzJzDcZbUOyW3QRoWn0dS5h6vI1GP3dXrO++p3+
HUGm/EGcXatvIMnTP1dZ7T1NengUc5ghxGcM9OGOemR/HQu1OeVqmezEawWNsg+8mDracgEf7eP1
AuuSo/PhAhQT310gchv3AJUpqFfaXNqzFSZbhqRdZJhZAPomTd+mSX8Lgad77vwp2jVWFP2oaOSY
dfhPEYIzD4Ne2JBaFMmXUakfJQAApQPZRWA8XGciDxj+qDQ2wZ5vfkvnzDog7sLXyoK1Ph0z+GEW
zEq/gF2uB7HlCK9Ab5sfr3YvqodDBVCSPBfiYB+mylARMOUylz5d9KLeFp6e4ogvk9UFdbnpFn0K
OdhFR6JKTusYCFa7HK5usU1zEO7mgUSQOD4usa5T1hSKyULvDL22z9fD0PXNbV8CXXqzB6CRzsYI
0d7u71NaDvu5eRdTtNF4TFrvRx+MxT1cyfqlVg4ygBoamWeb1/HVXmVHsYtFztplzpA0+oV3m6s5
QFASTjuKrL8s+m69q/2XRQMEsfq8iVxnq9M5tewpZANi+a59HMfk+7pFkcLJcviw/6BR+BuiX+Bp
Fyf4Mv0QxSPZ4l9jnWW1Koy+rzsg8a77mb4adgCa3LvYyCpSOnn93KQ08KnKTDNKVjnwCFfO58mm
Mx3Cmr+QsHO/aNw/yeFp/nmO6/pONwBCol9kPPM3Hzah0qo/lfZBdL6WOValv87xNcU/N0GENHdS
THttmLZTVrArJqP9veX+vOkhcXmomx46DzVg9xVm8/fGgfsBvshpmzZwOTrDVOyoqMQPQI/Hk+1O
ylF3muLR1byKnQ99WIYH3fJCHjZFw6exb/RvHyZpba3AtmoWj20N74E76c7JHLwpQ3WCF0j6g2rn
kFi58TWpx/t0ctM/EiOhk5K3tyf4NWt6TIkIFdX4Wg/9veTP/i3ibY3/GEETm7vN6QLeuV3yBV6K
7JMAHbq9SnXrqzU1NQ1g4WcBVBShat+OcGytMIesNIB6ooZxMEbYqzr4do+lkffbojBR216QEHEe
rYvK/HYni06gJWVRwVDQ2Omsi3ba1O1jREuAFvOaojrDp0Ct8jPaBuxAECdbhyJSL7yxGiZyJzCs
LK87Yl9MdazmZ1nibR0xIei5dWJF488Mfb8N6JHGK0g+gvNs68lDswjpdWGY/9GFIKZaz/s+zaq/
S9lorRFWq/abEJCOB9LuYDcxDVRv+VToAJqHokw1HMjITZI/vRoteLCRuVTYushsijbVRofzYXkg
B/auGGfSa1OWPWQlXKKia95V8Qig6p+O2lbYSyyOgIzaOiPpPb7FiyOIS/OsG/AQX0ZSVVnRqM3z
a35nMJzsMFKgFr27nd9P6u9t8oJSaPYHmT51G3nTfK+BbzrTwA5F2GtA3kf7OlXA8ymxe5za7mCp
rXNnT77l7EiXJIccIkVQRmjMiztSdOcu4t8D/RB6lSmtd6dUp4ld/mXArPcG6P+XboTp42qHG2dv
pkn48i/x9mLXI68A2djARVZA75EmNb/SJScpY9UN6g1lYwtBO3IXXqmNG9POWiRjK+OlofJStyQh
SQ7ch3VXboRlE54VKK0U+A5laNrmf59UaSbgvHy6kKQqoL9dDgo8lcAL0c9o579tiyNGpgxFmAHY
k2rvJ9iNS82tznEzTY/hcshHa9+UBezuy0gOAP7NqOGlc7F4Wac+dNSKZQSlI3wcIPuQRA7urqZ4
rLO7oVd/E5Mc7M4rTq6qt+vMJqrDU15bfyLR093B/YmMUTcmPeKgRbeFCN2ixjSU5NsXo3gkUs7W
cBmbQfZnnqoqeJlkPLNl0vbV3A8bwVpqA903vJfjkbHEyJkcYEmDtyA5X83Q9wLgLLvudULdILFd
zepDojtIGSmt53BPVnT+cl3t76cqcHdxYkyfmz4kj2p5j7oKliscS9hDbU25E+c8qCoNlQiti9eF
/ukG0Wp/K16XR83Fnpzf6SyePltwQT8jB1DUdd1ti1p5qAa4xSSysOjOrqZcPck6es1Pp7GGaS9e
vemGW41+V9gw+UTgOOJPsV7eyrISARISwj6lepJRlENEyZazOstq5Kw6SOyrCRotG71REz08S+vZ
hs2h/sWnmZWCRwRNFEqkNwNf5JMBje6FrmxuzXVQfq4gx9ioA8psBX80n4RPgFxQs1ODeLzpghzA
xZJTZTutbaMorGDFY5jpRWigcG8mFx5K8LWUJs02iuns4jbWtqmf/RIYOogA+FV2UPMKFeClBKcs
JTh/Kc2l5IC8fmzvxSROu4HARvXM4SAR4rA7iJxkvtiui2hWB0Y36+7FrjbKgCQNmln062vnuqvy
mzL0H/1ZMaH+EkqrINMhstLgSJ39+I+MZznkKosnbDxO0YJJDjbawRsxooZFuJyuoVBX5vuuoyyF
PPXO817Cop0erimASTFpC/Aj5UYSB+KIGnNECLupd9xgjU/iSPWGmnehvUCQkd46RZFz4/P0o5l1
3n3ZomuQWRGCCv48b9XaiV/awS02zpz5v1dudT8MJOQ34/y9ZMPHX7Vo6SDpqz8TM/tqDUn+vVP4
r6V/efrCfiDbhXnaPHZ9QULAtLSLG47zzRQ43W2legOqvPo/rlyM5vsrW8uVlbC8L6eCPEuRfqdo
//7KfZd8jctM3ca52SP9nR8gMYONezaVo1lMyu/GwPfc6xL9GToQdw/Fv3em57+/pY6uHY0hVj8l
EJptnaYqv1lN97KAtpn/F9RGVDrn5HdFU9SXoHeSnc6P/lOQ+sqR/u34Nkri5jK28by3vLn47IQ+
hNGhqf1ASOP1Y2h8DMUPgh+dQRLww8eYZu8fHyMy3eKXj1HzYnMxeE/ediO/52pAvoIiRPYZKtji
0Wi5rSwj01M5gOXLnSm/FxNvW83Oa4zuKEOZHs5glWTYGuM6nb5up9kuU2kMoMccUmRnNqNdb4TW
s19o2SNbLYAJrfWMnoD13AdLEgYRpDux1UGwoH4XritIjp9BGGWPtv86HUkw6omRRTbB7NRz15qv
h2Y5S4C/20oPunQZ2VE/k1tJDRKniwdyHlR7NPWkwlK5E10HUyO7QAlkPsMGi6ae+oeYURdFKmaJ
Ep0aicrnaTqXlfrIe4u/jcoSPsxpMOtzvzCoyEFv+573Y8igI+gfT1cH0ghEq2/R01jvi9a/Qa6z
2xrkz05SvEsTuK9gmHAhQwVnLV44r72TFP4yfUaO14Ve1vb9/QocmIcw3Pj+4B6LSKuNnYi/a4sR
TQX3KMLuIhYvZ+LVYXHbtIu3asHOdEOL6jokYQ9zaHzWhaV2GU22+lkobMW3jK6+JVJ9i/x1HgLD
a2Rp1AaNZMDC/MGa9kkLh5K8Aq5vg2IcoxKdkOVlUUrlclijzdagy5fS/PXgTcq0n0refofQvolN
xQCkEE3fAXbtytRLXqaoLmn1wy7ctEnkwWRRpavdnRaGMdefvi/2a7ymm3/y+jZwDyP3Mi6M7XJo
E51ukaGLSLdhu3qDJS5z2hmwg+wW8zQL7wONB1fbDnRaTM74zfP8YDcamX4r1R2n+DTPU/PyIWpw
4qW2eJuyg39U+E/rDJvChRs55s7NQwqcizDrYDTjYzXxXypljV5nzybltdFQnMfUVI1nWHb2Cs8b
NFOs7qyk7NdEqUZPNV7n9JAmokXHBtmXHGh62NyJt02t2wnaiqcgCE1ZQ8w90qLnMGMNWdIgDwYe
Kck2WVgkKFh14XM5VRX0OwCVKiMKnwuI+yFrcbfzCPvstjJ6NA193zlUpv3qTdhWy1Qx/dv8JUKc
Dg12ewtNGnoHaqctl39KsxKYO4VZnfmnNCtnuWqF9Vm881IZFy/VcYJD+M2vXvk1yTB09Pdz/y1Y
fmvc1ZLzcJdHzrjNbU/5rATTP86mUX+1DW9nH+KUGC33sanHY5Mnxl04upDuLF9acBBPUzlOz1bf
GndlN6WoGvLlrKH7Nti9vLPLl9n/O36I4QKd+2Kw1X1pOySIIDG5m5tQv5v01t4hCW9sxHZ1/NuQ
XIJebWTe1W3ks71rQxSyPzi0Zf2UJ+6udQ0kvhQtfJBDVqSf6V91QDz+bZIzeN28LZzy6b4QvUwx
lnEDbYrtQoH2a3QUAnZP7R9XszEF0fUKmVO8XsGxwG4trHHeVg/CdC8zrsG2kj0HQ3ZSFFg26V6K
N1U2xocWlU+05Fz91M5qda8ulV4lzLw7tQNisFR6edI2Tw05J2QWKnRblwhxZI150ughWyfRXtzt
GsTNJm3275EjbTdK6pW/tSXlSEvPwrvM78sX9MhWez2hUoQgkbmvkrr6reRdVdOK4snIfdiKsgmk
8WLvl+l0QAXX6RWSq8+B3X1F5KLYob2XPA8q6RY5E9uw2KbFJmf/b+KUgvRCrsI1PY6htvWMGbr9
5Y5mHed+ar+ZejjdTSqYZbEmaaZtx4E7Shka6FfsuxkSbA8RHgWCvEPdxNpRhC5mx7i3tEJ9SrIx
+RQ1+k8xS5QbueoxN83p2xKles7RyMDDFIr5zLtmfqdZ3ASox1vPYivCcDfS5PhoWIb1HCPUvHNA
XR8lQiaYE+nORQD2WWzLhN6GvXXNA7h6EAHiS/awdocvwKXrk9/X+j5cUl8Odqu13tsLtkXfl/h/
sw9zivps5W/CMezuk3xwD4neF/siD7Mv0BgaN+hSetvQb7MvQ1jTtOwEzkbxGMazT1KihB5TgjUD
Pp8+G+7FmZTx/JRAQhbw6jSgs7XLgkL/rHdD9Dg47XDTJ7arkoaz29uSh2W6GbTAP5nGUbOapv8p
DqWA7uou08f2dg1Htg+9GUSoQE9VsLDM5XhvRkX30u7s0RxeVKVpEZwaU9RMGAZltzBMKsjALkNU
SUvEFWhlkWE2omAWWMMzlWnv0e3si5j568JQFAByL5OaJV1U0DKEYG7E62jTd9+c2kOSsr+7Pm7J
jqTTJiJDghbAu8ewPG2vD19/3C9Nve8CxBeKAgvOGZmX9VktE3Vy0BFkSGcTdnf2kNpw6JcqW9aN
7VM0+4e2C4MHMXWqi95xWP8Un5iuk662Xye141zdad3wU+L/bydFHWgx2B74aF3jkid1xgcvDoB6
lM1gVD+mOrhTYt42n3O/LT7nif+Xtrx1VU4dbVxeJi/QCRrr0P51KN5rMBmr5nIdDgkdZ1oaVDtP
Ofnm0lk8Gu78iVEgfcb9v44MJ883Q2pXT0BC9K2Vhfqjq2vTAVnp+gwRXH87NIjleI7bPJBfNnYK
gIkvc4WQxlRU9Q+3Ck+NBt52UwDnhp8AodDM+IHyTvjN1h19m1BuW5fslYX20clflxxmAEvdYL0u
SUv5OeC7G7XN8E0p9B5qRs4mevA26BwM3/KGa8rZsNj+Na4wZmhiPQhLt2ObhQfRBvNJq1xsB4qL
CuLkvQzrrkYoHEVOUQoTzbAy053Lm12kxWwSGDyMk5h3wYubIxu84cT0ef5skOpYT967/kuMCuDn
tp8j4xB0RrcLZ8c/RZ43fXOQs+6GovzaaEV8SWGI3ozoenyTsChKlBMcwehsms6m1HvvJk50/xjS
rLijMdncR0PJ/3WZzt3OKFJ0P2Q8tWYHrYhp7kdEhdAFtee9oTpHsEw/fWsKTsJbD+iqfZCzN/vV
JPbZ0tZ4obgXk7UARkbsPFWDk9jFJM7/0f5hfb7j7z7Pr+vL5/QE0fG29qBbB4+utoOm2CZfyL8P
PUS2k949dHkC73s1uJQu8vhHbTh+sgfbTv6n7iAZWSasMcYcI/QSO6jCxNyl/7nU1fK23Do9htLX
HjMUwhc1BLOwlm9RU249zU0PYhPthA7m0/shVTdGr8OLzaPUMAPtRGlUXXFjg5uaG6txu4sDy/yX
qDJeH8Bx+Rq2wsiWMK8tugusIfaX5O+wuR3/sdqvYTK98AP+i22+/cbMxhgFpoe2tNCkNyrnMWoi
8xG050D/MF/0Qj2nLcwWEtmYRntj24YLV6LOpmSJr+cIqsOwhutWYibFsjd1A5pOp8ayxixXgH3Z
encFdbeGp4M/n6GN+CTRsuzocd8y1uKQ2oy3owNqxfSV7CZFB/OrWlKS8B0/uMgQqr9jnbXRs4Ii
3XM2Gbtp6XFNUkOn66kpNjKcZ824gYxZXb3pGAKEGfP8RryyZIjgxkWGy5JTCiefLJlDr5N2QXux
Ah9aFMUjWRFudcmbLIemzoCJIwd3llxKF5QzmnhRcJChloTDna6iWdRXYf45oG70bKZrKkUC6grK
5+v0pqnUred0e601UCkMYu9xrGhV0xe10HLooZ1wWoDGXQ/7wz8jBre9q0ce9R8iQE6RFl9KHv+y
hvN/WPuyJUl1ZdkvwoxZ8JrkPNZcXf2C9cg8CpDg648rqFXU6t37HLtm90WGQiGR1Z0JUoSHO87v
a5lY0IfHnqUwN0DiIKTiWjbaSdHuD6m2JSL92TaPg1QfJPtNCxZYp9SMndPYyEqYYDVFHqw5M+oi
ZTJ3CWFDmJpYOLNpwdR8TCK0Dnl9mKhHrh8TTZQjnOMIpdSpWd36PDtBfpA9AhrMHplpvqCMq72A
JJZBsrzxNohvyw0NdkzzLyNCVp0aJFNZ5teK5SZYaTE7S5x0g5L6dkvTPZ0bOIm23+fZahKkNHaA
9yd3ZNK9AZsqED/v6BPIwetPMfSAVzRKa5jIwZW6OdyTSdQaKogEy/b0EaCu3Rwd09UBAPnnE4H0
B6pf2gNZOr2A6tP0PUyT4UABOA6C3N3U9PUcwBOJ1V3xor2nQfqSIRsL0fc0vqcvWJx1KPv493Re
1PU6dk3QN5eZd0jwHgB21zt0flM8OWZaPhXYJ1kyk7eosfAdd0w7cMyY72kQCOlpb4EoIaAJH9Px
vCpA4jqyjedW6dWyHgk0YeIltAakdwL7DvjuswZJ5VbI5DtocL+5PfR9QDTiH4oYaowsz42vmEjj
NHGsNW/tpADNlGtNT82DoyD4htaMe6TFDQW94PfICzursG7zrQfWAgEZpC99llhgO82RwciVkpSS
clF2IGvNT/Z/+yNneDH9Nu4PKF2WgLBmQCqoyN8fMcCaJXVgJUhoLAOfgoUtRQKZAKtmmeAZPgwV
uDREeA8Vr/DeNZBlwfbY3w2Qsb0HRwBi/i5Kv4Tnn8nDDFPjTvbfptFx0iD3Y1fRh/8KmXDTwFHs
wK1aknxpDVrSaVpo9qk7NIOJ4G0P9e5wQNGbOtnhueRCxi/qDtRtTX0dgxX2OcHJA9uW/3SjV8Xg
QEHbL7q/ujVqNQIyf7ipc8y8Gtnpplpv8+WmtFo/gFF5yASAExAm23VTlp2gC5afCkOzdyNQCLdY
VICxV4b32IcIXTemU72ZSfyWxKL+1aTQu8uYjFeWBAS6jatfvd+8jVpcvhVNmUIaJ2OPo4kfc63F
+Q0CFe93aQz5+S6unaQb5MFa0B9/bSz9nTUGStPiBMwWccR8MkMbcqaV+ZuNJikKDi8yILHhe5sc
sbdHiMRURwcpGwjzOPYj2SL+pRP28CAMvA58B7LD7QQurMUf0leANHIdu9TWaO/n5nXoJoiWVvad
M0r3aKnNqgvsxtbIxhRp7InfkGyXQLv+2ziLx5PRUp7pxj5K7nk/q0w/62A5WS6Ya8wW/5+Lf/lU
qT++JF3zlfbItFumjfI4QGyeh/qB7ML3brHlAfuQT299BNmBJbxLYWBlt02IndtutKXKg1G81BGU
KiAVYawT5BkhOZdOVyvkekAOjv+SdY0dxCWK1Vse5QGf9Gg7JY591YC4nRvDN+Ozz+3NUIQIb9EA
uQjILQUlfmRbsg2o/1vrThJBmK7nt0GALqRzMrmtSo5/v6bSEIDk4xGbxvEL2HMZJCod7dirrmlu
G1+y1xrkNSfHg3pfrNTsjWJiQc9B4T8xrQQTVv2rHi3tq7rwsvr9wgA/bsYhCOIYyC6WRm68NF7X
reOe2zdhQFsga5PiiIQBGB3Cyd/UJlQRUiMsg7wG+U6k5OlKddV7QHsDyIO+biDpl0rd2Px3H3Kk
Jk3BdhIr72UxuoqLb2XZ+ThuWWc6cg5VPN2Z2nQmGbIsNcc7NUYnTBprTXxb1OH0Y+x/mwc+FLDc
S/trC1mGFYiP4sfYCr3t6AFjI0BjeDFTP9n0DTdeKq3/VlQSauYJePCwq/sBumdrJdUkzfxnEsC3
8oKCnhTMmpr+Mkk5T4Ks6jyprRDQAtxEC4fslDSOFuSTSAPEnLJTFEqQtNNIF6bj+yUNTZmOAIpT
TEdLIoFWqrLKSkMheGJAeB1aYMnZD8GgoRW8fdDstA6qmsdfx0LcmINar9Ugvg3c636hZOp37Dne
C8st8DB70r5lTM+g+8TjI/5l60s2WuaG2x57NFP+moTRblL5I2pENfrA1sSoG6d+biFdnDnyaFAG
6pPPx3DsxeORep0Oxflu9KcdQYIqCZ3yoUVEb0YIKfgQKFn+buMuGChIlJqcyU9+zCXUEa1Hfv91
PafFHt3LujP4N1CeojNtvURYBlt/Aks6MDcqSFPaAAVWjguqMoWOVg1NCqHttFlsU+pfDe1rg2P3
MfH8GqdkXZP4N4zWc1eKwr2NokhRuZv4CBeAOClRDQ2AyS5cWU4Z7z55Y7e8bsd8uCzODlPE3ln9
+MkNQu7JRjpFCy7wVxDE+Bde1Y616hAPOPhW+FqbZngdOc4ta8Dvt64FBrLZBTVX0ypNQg1Pl7FY
A08EUYPl+STNvAaZ9YYeTB3Z7bG3r2XeFWuhnGkkzJGBW+kcAMGUz85/PPxo9cK0DJAtoixdsR26
ih4xMkvUZdKlTsSHyxAZhZHaQPUBm6GmkAbeJ794MKp4TY5OYqA8yKqZdTBtMdvmFayx3reQabPj
VVEXkJswDPsuyaZm7yRdfigtZ7xNEIKERlzavEnIPTIt0n55otm7lcm+dqyQAU0q3LTZi9wA84jf
jzcLS86TCt290BPBLrs9YkTuPCkEru3OT8eNCYW+VaEqFVxVqUBNLZsAQSv/YtnCAK5GHe3BtRGD
/gqlByBkfPfDqQnMJbxugDdHyGf1MVmvErGDPhrkjZHOuQEzLG9FJpqL6UKhnpuFC/EdUKDoSTse
K1+/p56rTHQF3pJ837uqPEFNpUVooNSibKvXgN+xsC3fV/HzvFubPSKpieGFyaa0cdCUmQlCwuVW
yC3h0wBBs6fV5JjuwzTlVw5ShY3niWRDv6hK/az0pHyEkpt5pl4b+t2lbHrw/mGMGr/RxcYF4mKT
Vv67DZWr92GlefNvEVW15aWerBv5008R5PF8E8Wi2SwLiZDfWZAtvtA6CA6DfmNkKYJMoFSpFf+V
kSW/uUjZnTNAvJuHYK0nO3cdFhitYZ7aqJTPZhrvutEz3nJhQMm6bMcduWVIoecGDvbtNJjH/7bs
ZGr1yhWg4aJli1CUR4tgga3WW3tUDYabwpm6LbGQUTdFbP1TN1ZdoizT2ybcLKOhQFBCL39HeC08
D9AUOvIMfyV17RjR8sr1UIigRlNHcUTGNXCJqqunwB5yRdNPXaQMkktWd9ncjUahX6Ja+zWvhIzH
NY3Kb9SLuONch05/YdM0PXcl724adMRoLDas+K7N/SuNSSAX79rRAmcA7ghGjeYeG6x9CIKV50Sb
NGCKxi2NFYNpPLggDKR5vdO3j2OXBDRWT1Hy5Ba/a3zzdiIF1r0Py+FRFGUGWq58OLmK3AmwYWuf
mnYNLR3wRc0uqKZpLMe5p15a5iYwgImxpe5gAMNdZv6VejSpxAZ9hQDBcKIuLcm8/p5l6dOoaE/y
oc0eNBW1LevY3mGDMUDuJq4PErX7V3JBUia+QoPisEzoCq7vUAgABIVahJq+SPi8SFQ0w8ECdHkF
hgkfqezaXaWNDzRzbdvaytScGCJb3F/b/RTe1XkV3qFaMt8nkDda6eTTmCizK+v+SqPUkPN4LP3I
vZudshYPlxbfgXndzAdTku5k0X6ZtNyrVLcxUlDY+lnprFFwBQyJH+nmycE/zsdeoBAJ0NrU//T2
l8mYb3qGIHjd6bu0z4e9i2qhxyh2fsbpVPwodR+ZA1Y9F6BL+5tD1rJnf6zq2QEv3mFfjzh0qRVy
HJYeGHhkVokLTfvSiOoLyzXr1eTbKSyS17qRzVUmEXDaytyXIt5lAI5vkYyyXpdJ713s1lNEsqap
Os1vRmn6+I0kcYXyPsgjfWr6EIC3eBih8ouBVr1b6Qoy7+yKA09iSX9NFt80sc/JqmoX5iXU8Bzb
h6xrzjcON9NnXmArmHRR97NCrEozbfs3RxqrZmP65nQIauTAZ+Ok3eN4iO330ahbFNup6SHEbubp
k6e3z0h5DJs0x26/VVgIV+EjeGvjdcn6K/WYDjaFqct4YIwG8B1qtPfE+2gUoVy+cSogptTUj/m+
J8ut7oPBNAGFNWIBKIQfVI1KboFWBT+QR+TtPXBF4SwwMFP/2osnGg/B7bY2LX860cRcTeyouGWS
T02ejEemyiqaziuvjrqibuSG+J2Gw9mYoLUNFg7wMzaVOJMbeUxaVO26HmSxB4CP+sBzigYZz1Gb
awPCPK1WiaGLO2Pw6iuwLxrQrEiduqKu8P2slTjpPzOsKPPvQQgIDvPc/sG4x0/0curbxL9CBm3X
xXjTB60ZDVsw6bXrZaunJrgi705kEqDp2+qeBZA0wqM8deXXMK8PIN7RfhmOcYZw6fTGwSwQMNT7
38Cbpe2dXh/2KC8FalNNYg7qFlO9OUwyrm5TaJerbCzjS66qUrME8GgBSaC592F3uFPydSGKY2mB
S3EhmQEsFLo+Ws/ArqqXRxrI8fXaVLmNHL8ZQsm118dLA4a01/53LYz+NTJlBI5csKL5jW+9cvB/
bVNDyC05gbX1fY7pNvar8cOO8r1oyuS+b6z40SwsAONzHfRVbZo85rxqz3jivNHgFMf1BRTVl1K6
+dkas3wNZVwILKqu3+MNuKJLakItxSNMjYwywwiDcKcS6nE3ZByc74DE5ff2yJprDvzoqht8/Uvc
Sm1dNWZ5oG6GjAXUMcVzZqgjGHC2qxjMMF/CtJHAVujegcVeekLVqRtgO7TqM85fpiKKL7o2+iDQ
BQwAQrLdWqu86FiprnLjyk2PmviCeCU00aIWyTCgsNagsomP1P1wM9RqAIuBG41ABVP7HZUdYNiq
q2++i5i6ipineiuAtOq9q/TL6oyKOHf94YGUBEoAUiECV3mEHSjlyQOaRNW3qHlfgzw0KM6Biwgc
yXgg6Q8dkmmbqUENiKwa4wGl9MZDzv1tiyjljTyKJLWAOPDlCtEp8Oyy1J1WeNqMB3K2LdRk87EF
5gpTaUar1kQ4st3YlZiKoHa1rRycNxOaWocMdEyrTjHDOFNYn6gLkRrr2en5ezeSY7JNUKq8lg13
93UJwTA6q7v4q/e8EsmaDvI0Sl06rS/OdifCE4I66YqyWp3dgSo4LYdt0noaQMpFf+S25Z10oLbm
7FgWgpJLIsNKE8hOqbN2lMluBAZoXmmZ8OeaiBRBlXCdxdj2mDmAbnExZHd+hjeanNh9E5YwAUNw
kqb3dTENqQtJBLsQQdTlfRqwuODrVOuy7dyvo0lxlifWYe4bIV6+TVVeaYmqcLO7UfY4H6rJwNvN
6+cosQVJnTzmyamIRHbGbue9mbwUYJ8/+3FVD6eiPZGdZnShb4FGVSeqGevKFNh8GkIIBjPUUlqh
Zq7I5qgB/PdXQQlQ1GahAaErhNGRRgXSLk6Kx8kZnSfJAZMZk1vPNeeJLJY2HUAf0d9xZRosvVml
dc9O5FEiI7FuOZTQWq11saNCqSRvwCFFU2NIyR5RjOWvqIuSWOP6f9yJWU1/lwDi0iIL7/e5g0rp
qSlOnWoSaaHfj3EBzNBUnOiKhiu7lyAntiR4Gz/mRORO4+RZTzX4fP68pHGtHZoNpLSSnZ1H2Zp0
ww+Fqg6r8T1Zm60uLj0A+Bcnz7N1rpvWSbrVLx5m/dkQ/XsTpXZ/JpvrgV/PsfMTDU7KowdbA+Jo
Hy40IlFBB0pn8KoV2v2SppoGFp/0sXnjH5XlNtIMZKI0FTVaB4pK5UU9cqWJU9zNE+eM1j9rLcv/
ey2yf9xxWcv85460slmW1gm12Hh84mHUZKi8JQSv99HFccd8Tjs8VpZRbCc+d2kUCfE4N9uL7Wji
Ik0eHvBqO3ZmCsQO2eZLDwCVQ2oYR7JRU7o16plVgzIDkJS+xh1OEODt4mx81gC/91Ltte6a6ntp
ea8evgjfQQU9XwBPOl/8a0gPJXuBVMZRDZdq5v+xxP93H0iAocoL/N0bp3eccyNde0VED0Wcx9sW
OrUzO4TFoOxS17pz7fAnv5jeUzKZ1uvfJoWe2c7sEP85Saa19RpZdnIWJYov+0KTd9R0CcuhlRks
lgmBuDs3URvyLFair7pisyxrY2ckOKO6whg/Tc37QAubKpyXHAxwdehSBSXUHVRM764JY2OXhSCC
JZuNDOWq7VgJatCy3gyoqT+EjOcvozbtysYEqFXZdSvzF7uIqnc7A2PboQG+7sWpcIb8sC/+/7ZX
DerXKHs1J75U9gqUl9BkHudkWQPa2nPvt09L/iwfzGY3OJ4MlvyZQAoTUdjE2y5Jsd6O3vLIlicy
zfY4qEJUlFHObdLC7Bxb9dNy6x4PnF3TxGOwLNOGw+elaWA08nlpWkgHlfNd75rBZKBCkLsTAoM5
ICnXvHbdQGt5gToAGV7nETyhxgPqWp4LZSO/1gyhoAgEyY5WmOfSAh+rCLD7oKBJLfrRYHs6r7SY
ljWbJNvhfcNONAgc2EPq5P15QBn/WhYMO261kZl3Hnjx1aON1KwyeeCZ3lf5CKou1aXtilNGyLWJ
MDuRzfVAcABQ+I0GZze1rotU+HaxlebvZVlt9D4vS5N8DcGsVPAM5yhsg2jZAYzWNEhN97FsyHFU
GGvsqmSnOYe6w86O9jNeBBwEdWk/Q13XGwQKkZCaWLo0ilo2/F6ysxfh1DOggngXyumb3+FIFDF9
OINQHHs86jNlpCtqkrCERGzW7mhqCJZ1vDbUFOovK4QVCP6toX34wz6v/OkmY+4nK+aVYosQx3CQ
LHo07UH/yiDE6odO8qPo0yFoZepdIfjbnUHjgXLCsfK/Gc2FHByoEgcVA6d8I+v6UkJHZE0D7s6C
xtR3KDs3a7cRycWPo+IaT8AeILWV/HDNp6E2pm8WitLX0LEt1bY53CFFjNgDh3An3rnj10K3+SrJ
rOiuLF37SgM4AqC2Qg1oKLGbB2oN/MuhiToK2RyZEYNa0VEQKMnFA9lE5wBlNw7jQ4PI4NaKNHEL
89i8Ga1+z9WmNkUqiXqi0+KtBsZ8KAJD5DFizDwiqnKgopal0IW6UHd2jiA/nwfJn+zUjEgtHZ3E
3f9pV8uCHVo7Vka3/+Sv7HSDbNLiEwpy5sE/pqN6F/ljXcwfb6m3ITdAIsvTVOe7ZVkTmPpL6omg
0bi8uC4SOhKY/NsQ4nWNQrPkgWc+YL8VFBtk65eBYRv1K+MtyvhEm3/1PKAAhCh/+BnIk0q3/93b
5TrLCgb90Ackg1KcUnIe1L4V/kbqDDDuPPsuk5+o0Wue7b4fNzEejedGL6uTgezqdvJsbCpBPrCK
Cq/7YZlRoE158Rsc3C+9M9qvviYR3Efk/epqun6obJTuM5zJ7tPSGwLR6cbX0R4OwjXy3zqbjv3o
N18B2oRAF9gPWc9XsRimR90s011oN9mxYTy72V4crQ1/EF+BpN+NdZb/0sf4S5+n48sg5IjTp1Ge
faO3z/hlVxs2sOqV9QgHKlermw4J8+JT0yZOUEdpDwpsh58Sz5geO248gqfD+QqNZqg5hXZ3hn5Y
/QCatu9kxx+DqMzQiEsJ2rr7lscAUifeWvNRXAcCzOiqFWVyaYwYh33LGr63zsZNk/IHwDWQyVIO
JnfHHWoo401qZuUdil/KuypEgRcCDjXi9U5xZ0B7zVvVBT7xlN/IhBouDZlp4VvxSmrVPtK6dCsU
6AP/1dq96eXJCmFjcbTUe28eCFEtMIXVHfViN6wuhRlflkl5hbf+GCcg8fxYqETCeI0fU7rVCCKC
DfX7wuTDYoOvCq/9QWRvk+LjrLN+PHXFqnQU5dtM/Da35EPNp34to+nEgXXtDe8ICZuV44LFo8qt
64xZmCCNgeBAuiWMQ1Sa/IICjRcaJJMbGxfTGt79ORDuSJNFzklrPScgOgq7ar9UiW08mAianf9i
H5rysz01uy9Ozt/9GwCAAmKvwPfmix+m5oOMUE01R7LKcODv/K5IgpyZC25QwiRQqVoB/oWu7cA9
Edp3+IepngdIMu07lHBvu9Eyvkx48EY9i7/jFQb6FJ5p57F3phtUqj0QZaAgWc1ETrd6lmomrxAY
itx6nkkOTogiMJppAVFx61OIjrN/ZtI9dQaIIs10Yk//wgE+Igfs9FB7EW2KqLUfgBBPt/jP8M8i
S8A3DPHqvcWtGnmB2IJaeK9Dj9oCvaplZj8gXbQdazZFqEmMN+DoMn6kNioLgZhNX5xJF2vfFOat
EpG2G6ahO7pNN56RZ4f4OKuahwaPeZTnDeUbthFPYQZw7yp+mPoWjGE1q5WqiP3GNb0M/vbZpt76
j88W1fqnz5ZoGkR2Ve0XlW7FkhcBt+LuOBdnqS5Q892Ryr64qT2gjoQfapFlYoXIKijkKFzntazZ
WAkYA2aji7TtxpOxtkIau8SptWNbCTGzIJYh/tXJyKsE7+jIOU9KxUuqpux1tuURxM5ZLXeWZOVR
AyTkItxeXuiKmj6twFAWuu56GWia8HvC9XBVtExurTSyDh6r4wdvVCVtI6h+gTw5o8SzfiWP0bZM
5DetZ1T/iAB67NFR4lFiLWn9TzH++ZKcJjhRCoClibMVMsaxH2x0I4K7DvNQgxLmm0bBirnFu5XR
ARk4ABb05DqASNvZ9IXcQh00p05dIwI34KyRJF137ZTbEKGWT03/m5vEL39XAooIGSvWP7dFsUMp
N/J6+OVtTSeedoXqirwOUuiGvGZlox8z0+3XTJv0N92Rv8bU9+6QaJY3sGmjYl35W4bvBrxnyFyp
ZaGPviP/MWXvy1aIG++nApXtoNYGw+7WA2YsQHYxOdDRlrq1nqaH+eCrRlGxkXzqIpaZHNJGRya6
QXWpR8DVKHGGlWEMzsYvff3sENoVL4nB3aI84+79jlCnOUUd4jT5ZHZnFJmAXqIAUfUZAp2huY1q
FJVXTIotjVOjseRb6tbmTpZmjxoWNEkZDZeKNxVK+XMHDDKeK1dkTCr+7mO5fR/UnCP7q7xpoGeR
BP8llBayGslbaK33l16EABNCXyroKkg0igxofqTucYmdV7cF41u38hCalCsytmqErjwgZQ5Vw26L
vTZMUH/Mo721NmoADSV2Bg5e4ydOPzT8hOJLl9n4zdFl7D3WVp5C4Qxxc2qQo8oFQrr/9DvwC5Xg
9SfLp5nUn7LEgGZ5QGstcyAkhFC8asyCWRtb5m5+BT1Yt9XBBX6tjdC66P2zoeBe1JCZrqZYWIGb
juUmwU6F4QwSeucpKgJyycg2+mUL/Z7Y3iwrtIn+jNNJDJo+ry9XGlTJjr5q6CrKnK4Ek4ILI85z
/oas3dTagO8qL4fZUDrn4558yGQ71T+zacmlTz7UrarCsYNlxDVYtTZcCEq2AgkjUSbvTYpoZIt6
efRz6TUgHIp+zbacRsjdaVm1HQrtN0UgPwUpsySByk8M8vQOaPYzzo6fo5l/BDdpsudEz1qivQAF
bV1MDfyAwopHKMWP6aUZ8xLcS712jyI0M2i62ESMJ49WYIwsf8oo2wCkWAL7kUC4xgnjX33afK8i
t/vSjsjba26sP2DD44F7kuv4f6yyA15aA1hwWlTzs2zj4uWK34NT4t8iFeN5vtSsXjsaLfZUZdag
kkiNUOMKILNG0OJJnAa7xETRHugw3gC8vIdYZ/voTbV/RrFgG5Bd60G+WLVxc8tCa7rzHYn9i5oQ
gysAGaPKOdmoL37yKsjpCr18jqqpXUkw8p2pGYVWnHXVLDbq9qLngZOb22oCIFyU/MLdqHr2gYJ9
4F4Y6GYbA9eybt0yf3ZkVz0j8gp4Y90/kGNU5VegpLwb9dq0/SnLZpwXgV4daFXzGL9DtWalDrR4
EIkDdfPJmdbAAtk76nZejfQgAtxb6o5JyHEaa721pW4KrtDkgOyGFdAoMvHasalAb0Gjnjskl67D
DpVGdWm2N4QM7mkQW9dkVTujvi80zZrAtpy1KMhojx02BwglFVl4wXcrvNCVJuov4MsWe9OonGll
NuGAAPwIJnijwMGwgDKzuqImgirAMUzQLN2/+S3TaAa50LSl+/++1HLLP5b64xMs9/jDjwYYF/1h
MB7DGCLLGlRCqhVdLg2IP5x1ZdVyBaGE/LQMsASU9E1V/DOF+suwp1ZcunT15w3yDhlJg4Hl8H9f
Jm4+PhjdhT7JbFzuSka3bexq5drG/dQnOLupD7FMoe7sQpc0pa7TVyhvNgfNSqq7DtKQDlJB51Ix
dlJTjw5QIFpYB6NpvdsEXaXZVoOo0WVUvwBgo3u+bfsMtRIfc2lGlQItJ5l5WeyTjtrtKceTiO66
DIyg1xGuyK6lF2Nn3seDu8nqxA/mO34sjCgVCrfB4S3o3nlf4pTcGOl6Xoomx/1bzkR8m5fKe6Pe
xInWzC6+5l8tkBDtwDDRH91e74/zFcuH96u/2MhFejbL8cPGPGrKj6vF5qplllVpYLE1YAkNUhu/
eNC7+Q/1wMBNFYNJnbqhk/kPvQkJbZGZt1h5NJBX28edMwQ02Nie/1Ah3lI0Qr/Mk0QPpUAU8SDy
BYho2fPy5lnWFTQpzc96cq6aq9c/7Z5dY4aLEhYvTPmZJTm4mXw9PLBWPhMgnWDokcKiIxIw2xcT
eZC9aKYbqsxX+ogDQe6kdyDQs+/TJGVXPJA21KNGm8DmnFvdz2GMMmT6OiDyar/hgeeGYDFgRXRq
c1ud5xv3rfu4ylLj3UZXQ267b3E85iu9KtjbPBrtdMN/zPo+u3ccJ7sH77V75t10IhPEIbL7DkD8
W4hnGVTzZBSQ2zDcxyBjuiMvarqW7zOrEhfqySTN7tuyeq1YCSYNtTKZJAdnhauZ0WGxDZXVBl6q
ZztyoYG8L1B0UaGIh2y0ZtxATjTq7Gy93DVivbXLJBiol/UiKzcPzJDAaxkePnBaTd7Jdrt7mkZ/
EnARDZRK60+rGw1oeNP5Iyx/QoYTpQD713UxlWF7J30Wn5dP1rMwWRmgSURNKv7ByJe7bbjSNJd9
+qsaMwSM1ARdFblQ40/gAOEGN+a/ihZlgw/RvaLog+W2eld6e60Bbn35S4d20I66J74s/3AIkIL3
v88Py6eTpePfquiN1pr/D31Zq6jreJu7U20fwbAhVDGNODATIglaVchvKe+ezLzInlJINh6ZrgOh
q+zQs7O0qrtO2IcD/OnxbQcqo4NX1PZzD6I7ctJd0wg6V28vieVoa82pilUPAb7HQRovohvLi1A9
t/anLbAiYE5ufOOxdWV754H0qvMy45FMgwFqr6iIkhPZ5BDV+yKp9GCe4JjRozS2Yd8bYOIERA/7
6iE90OLgxM2OiIoYK+rSBB9fFs015D2ZhgmhxFwO7Y4WR7VJcU6t8hcN0sfVEuOEFG50m+/eWQJo
s8Td0GIey8RVt+sr+VPjp+m3KmPGmXoS28NdyMwBdCL4gyZNRvdAqqxpkEwVJDJXdhvKI3Wzqbb2
LEGwjlzoIwhUxunTIxk0Bo0Xv5n0PX0A0Hrox6iXOEriTCWSVz2xhvvJZv1dPYmfofD9L5B2HzdQ
BBz3kUQ37rU1SLeA0Ux9/1y3BRT4UEH9BTyFNihxi+5UDwmga+b9bB6gwNc3DfhCEKMJ3k/coFDb
zzi9BZufIfVxGsp69QmoZ6UcYuKG9aDhY9dR+Er560gvv/e8r55qJNn2PYfED6K0/pNyoNQ29oDf
bf5VQ5Dze+oAAJkJ+3dm5bcuH823Pu1G6IGa5b1rJcPOa0x5DBs3Q5wi08EaaMunbIQybgmBzh9q
OjRK7d8JprMCwWB8RcNtaOX4auQ6ShJUHXniaWC2MDIUn+WxfIFGBbicYV/chKo+z32GNCICarOb
i9p7ckN1xPtqo3JbVkvSHyERHUDyeATNN8o7tFUx/ixYDHSpb75CdrgBKNEo9lx22Usz2GdWG/F3
1PPkQQ149LVnpn6pjBGpNWtMvn/MFDnEKGhm5UaAbVuWvtbSFAmiqMxf6KqM3Gy+En+x/c0v0g0d
z806/5Rn01xrPIEZbP8pqzfn2JzxUXMm90DptXmUIUu2cbQGZSYfOTpyplXyhu/JLtN8VU5I7F7r
oa53LugHXs2invms3NwzNpnltQegkCDOm1cznxX20rCnHQi0TV97Uf4e4mSoUgNMwRkr8CibtTA3
CjsfxK4PHuwmzv5LXwRpvwqTPjz5GWRHAJXJqmsxOUi4GGJNA8gTVtcEGoLWOp3kGhiq8LS4haMT
b8coZ4G0Uc0pANQ49cUwPMXCLDdgKZPbuTuBiM12W3wkkw1PvTAmELjmZxqkRjAQhqGo6556tJrM
jPfVbEO8rxZZWrQd+rJDxMszsxVxZkF+6Cw8o71Sj+s536d+0QbUpQZBXhBzRvxqNz4Am8qDg0As
sJWUCNn+ssbsoSb8e42/3cVqoP1aD+CejEe7ftQy40TcDCHUSfcZaq02Uv0ooNGXqFi0uDUQ7X60
xXTSIf66wcORnWIexUHnTfaZZ5X1ooMufaat68vqCBbKeh0BNfeF3MK8sc+GHu08sxpQVO9+p18M
5xCuaBCzuO90vTt10eCt9eh/CPuy5rZxbd2/sms/H9YBQXC6dc990Dxbku04zgvLSToEJ3Aef/39
sOTecpI+3akUi5hImRJJYK1vSKKvbXbMS8v/0iWQXZ2aKdqxLFWPeiC1V0kODx0OuJAVJc42SXEc
p+bO9xABHymb/iuypf28E748J55pwsx1gsqolU8wUU7e+9pwZGlhx6gWJpKnHRR6of0h2GKgPQtL
1V61HsIF2Lu16j1LvtnNABd3DzQhvYEoZhuuawB613YjkJRt8SRqMI2Avr87rX08Zy6li9S61ku7
fRmyGRe1g6ArfZep7OILnOW0B9fZ9pn9JYXWLswU+y98Gti8TeIeXnphv2mcztgwZDofelDC58jL
Ta/lMBxIQ9tXUO+M8v4LK1PYQYJ/YfRx9qRAvQd1G3thVcA2FI/kJyNu3+vurbSnGKuXvaqgDCTw
oARFI9vRRw6cND04ZfV2+8T6T3EKiH1Rj0y2GzgWxM9+Vhzy3PCfYgg+7fBE0XdhP37R9SnD24JL
KXaOC6mUn+snJDJmuVmXGzz+hiMm/MNxsp0e/tAiXye8iGYlG2BCQC2ujKZZU9pynfcjfM0M+CB4
vg5q6eK9zk3ScQNsW3Xp9KaGsD6yF6ijIjXc6/LarVdlwLs5odwI74Y18MUVTrAlfNu93nDjac2A
HZ6lJNN6d7byreqC3Fq9VC2eHqFh8geV2MYy0nuhM77vUd1ftQJYCvkcYCXXMX49Ow+pg1U9ucVz
VanvFqKM36OyXiEQ138xsyBZAD81nlrPQ2TPzOuVSl1nztVkzAIvMw8eKSJQoJjKNiJymOeEO6qi
jaujyLSHNAW8XIsJRrQAr65itwVbWRPuCMRFdRAAgP+N5RwRyMlPvn78qpa/8qlhm1jYeCQXxpBs
BTPwligTeKB3dShgpmPG3wPcFR537LfCl/HCtO3s5CfM28spr5dDq1pwvcEXh5vnd1FnP8a8a548
GTXrIMizbZjZcErTB6MekwXH9ai23xDajxeBO6mFy7xxAwlBwqjTxleqXAauzZdU7EHeuzrvHYRl
r50sA1x8bB4nFYDan0TZFjkNEAzh8HCBM8h7XekejSDeKuks/8qzIrDwqtWNk07Fu0qyBSCLvfGI
6BquQh+FxYK4/wlSVxvkejleYXB5gpBidZEIxtzqqEgNQLc3G2tuuBBA6ETHn0ED73aCF1qb2kP4
sII1xL3oQEAR19U6xlYIhLTn+PNEK4zDqvWTU1fho2s36aEbk2BOit7On/VtbqWH3NL2TIjAL6Hl
m8KUsJjhtjW/Qm+jBeafp2e3dUZoveCLSO2oe2ReBcEh/agd5XvfTkLR2OKtvEoT4tVtgEQW1obT
F8HgzDO04wvsYt7rCYgBjcxbPfWfVBwsQ2MCx6Bpko3oI7lCkgN5PW/CcxG5cqjbgBSSpOnGTLLm
M/WQTSTWMcz5ZphsZfOb9HxjsGH9l2USnke+DCwZ2/M33IE0nHRquJ/RJW2rj0VqRcS/39L1L6P+
t9Zfxt47d/pQpWe06ymcdv2IpCus0Mv9gAjASlWm9agACYPNsZq+58FDMfTBH9ZU/rBsz3tuUxMr
y3AIDkCBV7cxbVYYSzWCqUT3GxtFtY4NmSP2pOdArZ7w9HqT+pM1Z+ztzpm+86oLiElssxLmPgLM
697JahgUj+07E/veD54MmJt32bNgNcPvtK+gTZNZq9QGuDhKyuIIErxaAvZUfqpc8xtRGw3nGx5b
yff7GBZNcmEE9mvr4Msk1hoQxuXqXvTroVzBHlmuUjcMD/YI6pU9vBD6Pc87WNPJYDx5wusPvMVC
JioD861Obh2s4ZEN5gzZghIIEdwSOWaYCAuL4kA2NJku2rpIrVYHbie1Yq3In6n1r8YmjkTmIlMQ
UDXUCdMEzCthQMvLwduXLcNUU9f3lQPBgLF5LVsvt360ietd4Ue7gMJtmF1kqAkMbXSAUrctvilw
iBeQ1RAPRgHXv9Fwk+cwzaslnKSmIyhf6c4pEmc9Fbl1tuLCnne2I187rq5ZmosfIPYD3+i332X5
53BXtoBvdAmHkD/eFdBH8BGK8bOD3XQB0APDJ7r9qZ4L5azdorq5D/kjz87gdu+VgjHS3ZAoK2Sz
tlsJMdwJhkT3BrMQMPwwzlCwgRJVAdQ+giuz0o76PRWbMX8vEvUQb4ePrePPRWqNGehh/+vYfAJG
p1TZAtK2B7t21dbXEyygEeHI5pWZPFKZNrpLkE9qGydudDAx+SQ9g7jt/wjsXJ6dfhBXNiUnEkOw
VG+tARuNV9RrzKY/wNILz5jb3npRNR8t9BpS9NIz1/8cC/oVt16qLpxV69XWEhFKAISHir1EFrTh
cF8HFyVr6HHj4X8ERwY5qKCTCLr01nECVBzmiLV1bfK6meemGj7HvvXW+W7yBy8bDNd5KDstsVRi
yXfHh9HqENoMhmwh7umwhjZKPyJN0pnRMTCNt9QIxG1C2SVmdshj+UbTNFogeGC5zjyrS3Y0WfMF
foMgwxdLUvMiXa92CNKjUeFVoZW/qL4ZWlA7dL3ovfm9K9XDpjPFi8EvZxDsndYgzWQvLuzFlenJ
r1kAGrQLLbZTnMr+5IFADahBI7/GsAawGbQ3uBsF659HJmY0nVVmvSjMbI6QYFJHzHrVESuQeGMP
xifPiqK9FUerkGflY5rG3dlJXABaejiDDoi5zKuAsQ21Gp3dHMLQ+3JrZaPzvQb5Y4/JEVYtjjBg
eYkIGfWlDYTrVnavjAcqRaXvLP79r//+f//32/B/wj/yM2CkYa7+pdrsnEeqqf/n3w7797+KW/X2
+//8W/ie5dm2gIaF7UN9xHE8tH97uyIJjt7mf8kGemNwI+KPos7rx4YvYECQfY9VEIKbFpYI3fpi
Y/laVQFM+muTjKDhtq37HalzpM/Vt85Y3NaxYS+TPRgr64RmWL1tdxtAzez05EwyW3ukKwe7VDGT
Yxmtby6DSdT8VAaP+CQBhLlPM+LEjhfIxmQwCIEyEW3CJPhYR53LLF0w/MZ3sCcGelZvbJUNR0tv
hripVjkeelBk+rM1rdrPENPPNnbHMGO3M6cCHsnrbl1oLHWmA8BNgc3+/tIL/vuldxzh4Jdl28hB
O+LnSw95vNzoa9d5bPpo3CAJHAI1ZU7LTBjla5UgaaKnE/0EHnTpiepMPRxwnkDVZoCJ/XWvSgXG
LpPeh+P0TMtsWEMLs2JjZ9u1fE2jii9iK+mPLiwx92UBnYwRualPE0SfcXmd77or9KeB8dZdWQCn
kTAdD3SbmdX40MrY2gnB8cwFpcH9h9+lb/16cQRD1BdXRwAa4tiO/fPF6b2k9ACdV4+3SbpT2ODl
5+ITMhT5BY6y3QVU/Wd6HEa1Mlb0yKOi7gW4lrqMBbyKufTfEANul46dKaim4cEkVQ2zBttuPvO2
Orp6joiX4lXFLH+xjQKWQUWPrmMu9rV7lkZenQG0XyFhbz/mWk2/hLYt5A6SYE91kAxL1k0B/Udq
pQFVNKxsrcuPqBlca6tIgLdnZXMEp+Lt5Cqo9gcKlMchgGaG1SfVvA7AIpTNI7zr7cdf+grzXDt8
68G545epPTnM8db2d7qR7OemLgQ7qUfQA9NfdjBF9EfV+9lTozeIFBaVHUMADIUscrpZB+rhLvML
9cRbs1oZ5pQvqZVG9316G51DvPfhFm8UBWdLLprkg7h817j6qWw2K2ooOZP/8IsQ/k+/CJsxz8R/
G47ZLmjIrqVvpw9PKjxZ+AgpmfDRxisK9nFsOPUm5JWJZxiVn0y/5m80CRNGNxxCOxhOhvQxRTMq
WEHGyZFcZW8usWQee7OHpd3KL4pi1mi3twggQHjvlDHMZZJyT4OogYr/a93tYCFLgnVde0DZjJaX
btx+MvdMeOae9sSQWOVMRSPQVkgUsY3w4u29+bc+twpRtet/ePb8/NjXFxMCUI5gjudzCNH5zs8X
M5EVM9OMBVd3qEekYjN/ZoK/cOaR4QP0nZnLLvXVa87sJc11qUdVSbD0etFD4RbCs0gjFh64x12x
qZFn0M/ZSj9dP2xAMjp2Lbzc0IGq4fGBoJMpEU4LJzWvEhPyrpxlF9NPohkFW6iBZcZ7A7IzEaIE
kHU3RKvmcVFAyybw04sDnMvfXxXf/e0nZgmX2a7JIbnLhPXLVcGMSoSqSZ0rg13u0dKGGZA2SQBh
0y63pIkaOnG8GIpL5Ezp4oP0cg5DA5JLpjro54EY60FKnqSVA3cEDm5wmkVdxQa0uLN6TlDA3IY8
B6yQw72tEYNxuHbbwn2596odoNNcBuvGXoeGiiCGKEZkhBsqtrqu98BQkqP1Wx31K3So6dZZ96O6
sfYw1RbGa6XlvWduOIlHPIbhK8LDGEpdTrmllqiEx1ZQwYaLWj/09kVdwyBX+AfZcv0TGL/g51Ss
Yl5PG2UDqKLrWT44eEYgqAjVFKz4IdjvAYxve7Ou9odHrgkkBYjISN1ipaRLuq0f4aCUNgjLwSJM
hgryzr0ZbGHuXZzaJoLM/NQEey9zP6eqba5UlePVtUiRw1hRkRrMFBQqZr79/W+E27/dOj78NnwT
5gK+LbAK1+0fnkOjz/C6G63yKqWpo87qJa6r6KvqAToMBoedkfmJAM8DABj6evJrAUUM5PeD1wJp
pRV8U6GS4TrR088j/apjWMCMBz8zInBcocXi9HGFmBTkaqnoRdNSFu302EkXqiKhWkXaEa/IjfwI
mVhATXURK4xm47la5UYXswrio6VnDxsqgmj0fkgqwgp5GQFqtvQs/MqJERQFvF5Gk9N8oF6DLY6Z
UVXdiEMIVE3bVIDqdqNe2xmEJOAEZt6o13Cbyx8Cy/5AvS7CoV62fdbeTkHnGUHMAe6bJ+4r5257
cbgfPiQd+K8DSDyvVsvhFM5YdgBCwX0yw3IbyMJ8hapIs8IzNVhTtziG/nmBXFffeMA7dVhBUL0j
mrf7Ya1wQgRYD6fDFm0eIhRfHOpWTMCNwrpxLDv5BM11AXwOonWVW2/HGhkB0ArcOdQvou+YPqlZ
NpXBc9JNfBEYQ/qggA3dtHnHt3Qku0EG8H6knmXh1S8GkJPhk9UFw5zDNA7BaXCTPb2hertqxmVt
W+3cdKb3OmqgfgNGWYxZt2N40RomVvWDFyKCokSbfYEA/I6cIZu42dvD5L8CxOjMY3eU4E/APtVt
KnMzRAjYm9yy8Am87IsX1bs6UM8gMyQPDI/Dy4iFETwvYHBt590T8lwh7OzC/CnPpho2AUW3pqJT
pu227gAcpyJMmK1zXbNV3Fr5BRF2c5Gz1L3yMk8fWOmuzXFwr1Q1REGzCHgwrSxdx0VZw7nj1j3o
U3XihdpSsBamQVA3TJ0tBYwkZch0XTO4wEZ3DIRwTJY8SLe9Gsq8RJWNoF5eb62gKn90PHmz4skD
57UO5limi3NpWvVapLUBPNAEuQawOFdF1ObXvzpOmmyHrCjXCFh0y7KDJZ6Kimuh2SiAQcIlWRNR
lJHDtLFOFW4p1NHGhnEA9XUmPKW8qEROfhg/e3m+mMZ8fI4TEDS80jGRa8GKHbNbAYJGjhepFje0
02IBYtGw66umQgau7/rkWMd5Oa9N5l+gTyrXlldEcJzJx0PCEZ0HJNF9dDgSBU4uva/gVC3TLBQ/
wtbfdw0yMjQccAD/IkIZrQFomlZ//yS0fn1bYtYgmMXwYnBM08Qz5ecHIcJQZcMHo4NhvIkQax8g
vUSUAchNnX3ZmhtIhSEiQnUdvKNk0z1NjVPC8AYq+Y5bmJe4U5gP9GX2LcevEuAy8XLvAQx/iER1
EG1cLbFCOistRFax/un8JYmqtNrAlvZg4Qhj3HlY19ltHmEBfTxvxZicWtnwMzUwZEDOf38ZzF/n
pfoy2AzzBv3PcWiF/eF94A4DcN4ea0/vmHbX10xS3PIMzscQ8UIYwOIT9DLvN30aWgsxWOWvDwMa
UaQA+dPdLwvo2SFTFs///iML85d5jmt6pufhm/Pw8BC/rTzBNDVhNBjFp9uEfgrcCkroYfQFMeFU
B+WhtpOsSz9g6z+r6R1fmYBS/V4dQrfxVs2sNvoCq4177zpu3IUdlQoaTUsKc2auHz1zG1oueboc
ZQ3hYKQ8Fiox5dUIy/c9GCGIRd+C5qFCUyxGvXfvp2CR9w/LcVo/3CMhNt7pWAYLLCwsxxcM5Z9/
zv04DVE12clmDED1sucWTFm6CVbbLiaaCCC5137qYairCSd9m5wBeqs+3XsEhpiQH+LDrA8DuDZy
UBmiYYCVk4TAdIp3DliguXy0WVbuet1KRdqESASPzhAepGDwqvrPeNXbCXjCpvmV9fu//w1wHV34
+c/Fzeu5UAkR3HXByfr5zwXVIhuRyQo3Nw6XVcxvERnE9v0jDxUSl9BQqfQmmcIaOuCo70YFThsE
qmeJAxXHsO0gzMdchK1Dbq1HaDlLrBdA3f1QvrcTJ8yr/uHXjC/J0tGAD3+MzTj+Et+3OCI8wvN+
jWIxuPrmbiTrddomYtfCLnwOpBAQbL0dfo4yHxJ4AJ57bgWmpBiiGdUDAeSuoMWIBHSk5Gef5SnM
jmznZCLn8JwhL0rdVG6rfSgRdqFibkOWuo57BlHHCLPloSl2yJh9Bdgq/pEVJ0wa8UZSoYWMVOC9
aqnhOSKD7VUEabPKWFkemrRzd0gi9+umEtMZ3OxwgUc5f9HH6Zog+jFN78fhBpQeHSQTi+JkhhIv
EChIdicA7Y9emOQ7jrvb1OGhFgpUYXucjOcKuhsn6kXVVBzbctqA/fxG9VRFjbQZuzJYmJj2z29n
oMpaH7I2h27WKhWuqe7DyTy3WbdjXO8/1GWdyg4NKxd2X8JvkobQqWyQv9Y8rbKPddTHsKtce6B1
CFj8/qlhRY01ocf8NWZa5TZkUEFMwRyDi6MJfqaXqgXYftw+xAVHuD4xA8jktUa3p3Lu5eG8Cc0I
s9txmQa1A1e1KRnnEFDGG8Vpske3le5xEsGDIyRKuqpNA3NWN8yGV4idIX8Tir0hsh/3Hr3NfkAE
28WjXSSYL2IkEnHutnFhs0zH8PWBIJwO0YLWPlIPkZbJBrFxBKB1I9VZiVgidCXPtzNl/rjKxnFa
3I4RYcYbT/GDW62jOoFSnB7Ha08tTd90l7cj5EF5seBveT+oa07RAkTPYk1HFVMRnKI03Hk2s/M5
6IBwpCiCcZOy23maMBAHWLe8UHc6zoC0/qyBkOaOioH0hGbtANepPwJtyhB6GqnDDzQq9EJjUxX4
TuhTUZ3FQUdArvtE/SMRQZwjMOWCrs04BF+svI4OHrTh8IzpVlwKcYXQo7haE6Sw4CfhLxvHlmo+
GMkMji3ZhboAY2CBwgY30ojzfMlj0az9DmrCdfqW9mm6GiYRbYXBi0/pFGAC4qZvQEDWC6fJ+R6u
o8PV6LqvZhkkb8BFYSqhGvPkhX7ygNmpM6MG5Qw/utI1LlGQJ4epbtIFnQCR8b2n4Yx5N54g1QcZ
+wFfBZ0kDZ7ywregvjqk67To/XUtjOIzrLfnI6uCFU9rUEt9pHGMZt/HJXIPLYKBczxd4q2ZuAwc
a1wyRB7ZrBgiVs4DPMQCM1QXajWdqFs4WPmvqSgNH3gmGK/eDlXhN1wiRnPy/JY9whAjWgUcgTwq
lqpiD6A0bm59mwH8bFgF5Kugtr7R0dzCNdYw2bXnWIWbj9wYxDWz9tR2q1FgQmRAvN0+qmc0aoc1
C6xW9Ce3UqyvICIC2lCNlybise+fWcdEYyTr1vQ52pyJgyXU+2fuHe8BcGJ1+8z657CCtkG+pLOm
NhDsk+sik65PoDf0uRFv7m+f6+8+Mw0aauO3zxwmFQT7kXd7aNSw6o3EXreVvy2QmwMHrS0A7DA6
TC1od0zbCrBV5ESKyLU3PrV4Rg62okph63br2YDUEdteCNc2jQvRx+iBqF4FkfeSWBJG0lTHIC8q
D7R7qy06zmaA2gXKSBYywgvASh7jugSfo4LKG6Yg6SN4l+ljmcGRsvcv1AGgAWvJQKVaUrFgCb9i
MHWkIXAA8xa97NWK6moPyeI2msMKddzmXTp/H4bj1rIBLqctobvNu/SRhXbzMJrO+t4jK8cWf2ab
b+hY7dT4R1wR1c3LothTPxpahQPs2NhQb6lODaw/jCJ+ncqp3XpWmS4Q2Y3XohnsHUtUdgyHCjP1
YRGoYuslOeytmMpmqSzGP+S0SpVb/xjT6RtW0PyTlyO5EFeBAiYcwndTLbCw5E14GQLoyKiOZ1+4
6SFXjEEAzGKl0/C32LYgxN9M2ZXOPIy5vYvjwdlCGnBdeA7khfjk7ptY/mH1vESa1IC4pePZxwhv
jZUoQhNsOlhmj0npz1kAzINRL0sBYY4UKIs3L2QnSGjr9CeiNt6AixwDKCAjnn832vBbCWfXz87A
krnox+Cxhj7lAjYMDLSP6f3cYPEXu1/OG7WhdwEfArQ5KftPQAmD4GwCUfDT+WDRDT5fXhcrfyyg
YA7181UFDZBFkMJCR3UmJtxjZ76BmDcLOl6/+jWo9hKqcRuGWMYnXzi7MtNHrXxz7k0wOrKGznxQ
UYJcDo1ELDKQ5fgY+Gaxc2EmvaQBmVpPPPa+gFqSwiCnr7eA6XtPk++cqX1yYsR0zbI/yQLhebAb
4Xeuz5T5IYS+hPuE267ZDkwmq5JXwZegWt0GWl635O2U70yGCBdM/j7fPghQszND4cIlWBAcOfI3
81wfEMClXR616tPkyXHDQQVfZU3bvibFOKMOhgV+Hrz7sj3El8qr78F8ik5V2yBv15g1nENgIA4O
FDAX1GDY9crHU/Ol9Syx9iBVupbJYLzkAt+8Pick7srFJL0UKVwgfuCRXN4uVw5j9RnwLuHVMeBQ
E2gTYRpRxUD8IJD02kxOuB6motrAhWT8NOXwWdEXOsmgqwABzOzoTIYPCF7MZxNeSc9IVj2XIxw8
IuAJNnmYwDbslvhG9tuGdgLiWQ5Sl1oIhhrM0H00Bphz6rdpZcT2tdAbL8XcrrRiY0mvz8jv0OB9
k85Q316oRRZN6xy6P3MaRL06oHdHTCePVHKG1ofrRo/XcJ7zNaa55g4MqpkLVMxzKgzjkoTF3gy6
8GVwc1wckD1vsciqMgFzYtmwpFYnC9OFgdTdloKPQJL+SAuPnaikj8iBonhW+oiQp4OwOuKXdonz
/kkWTyX8JkEKOQB76h1au8PstCsHvund9oHrBnDdQCL70GwMxQYPfWc7FTE87IDL8g6Bzf/cHaUD
l51p+B6aX3oRQuy77TIEwXwrmUtXNnMP78h1aTGRzGHHuOadZ51q8E2uU8Xk0crYw3tnZSDhN7TZ
4lbmiBeCoVk2cLrRB6sVfEhZfEkjP70iNY6Av/T/aJ0Ubbz1siVvavzM6ES1yL+1RWMugURnS+Cd
LShxOfFLGhrOMjP8HMY2KJY9JNkDmRQHKg4W3wCDhllUHtiPaiqW+aiSl1BWyGRoUy9MpJMXuCV4
64oF761xOiQLKDaNW2rtmPsmclk90FAjXE4WA2MhLYszgi/PdJ5MiXJHHyrTxwdl/K8/FLVmiD7S
hzKg8InJQlKug3FiB0J53vCeuqiQAJ8FWMncxAKoy01G4AMyNDQCBNh1J5fEBO4HunWiY0a6k51l
06JswiWW9HPAkuJH4ECmZwto96QBO5hKrM8xRYMaO5U809paE0tupbQYD1aY92dqCxr/AXpd3gOV
eMgeS0hL3kpAVb60g2ueqE2F2VdT2tFNNZzBYR65EdEfb6dgVTrDvREcSBscAqvVTPkjACH6wwVt
Ds0CM/X21Krwnp+ZmUCehlrh/457KgXStg3Zs+P66Txjx8apki1SY/nT5LjxOjGYuaBimLLm6FXB
Z5c5EX7F8CkNR6iNUSNrcKrcqv2dqo38aUi6fKVihOiptQ+s7FCPeKLdxjbQSfHSJ+qaKUiVI1CP
ibs+qWz7bgnHhxTZdxzIhwLDDuj/tOrrU2rBWiBNMnOB/Hp9skv4/AKUg91YAmMxwrFhdasspY+m
sjbPcdaJLUIPIyzh9DEYgCCZlX2uerkdJmDUIY6oHk2/z05lJE/MMI0cYNEJCzbTgp2QbrWjutkH
IxBnQVbmj1QHo6svdsYBxNJVkd/DNF4vhEY6wGiCtcDzGk9fjB9MQKcCCXNHKtIIXqxk0rEr1ZgS
c73RTpMVtckx6c8Ig9y6U49+gOF1WyCSREUPYU8I93fXyR2+QCqnOVB1YwDWiB9ot6NiWJcCTCPQ
BahIm77iT1aTpkc6kz+BXhHh7QXKEj4obZi9gPfGAj+U9NyLgS0t1nZLPGnKlWpyd0EDu9w0rv0f
t7+2Lv1pMYJsDlgejjLFFn9I0njN5ageqbutkJjlbOLvH98LBdZA9oufwG9qDr4o+PjhHM5OUPZ2
LeucuBqZbXi7exXtJYO7ApJvOFLpVgXDDaQNh2ENQu37cOj8W4COj90cSgdbWQzuMhXgOYxAwZ67
2Mtum6D2tOFCsPPbHDIzWQ25u2FQ7/0sv+1XrQtjP18W0aJPQvOIfHZzBBIwWyRDKr8FWwoz39uZ
6P62ncbj1Zxh8ZfmK2S53EWJFNG+bcDNJ3f0e5FEdO5FUIcgP6M7g6aIzph+P99baWwNWOai8tmw
9ZDBeqgt8welhB1PQqKtqpw1pYQxazuOMCK4NpiFUq8gdp/HHnrFYdb7q5uHEjefuzZqLr7wy0tq
pZ8ICVPEobdyi8JftXh1IiU7Gx3QKkEyztd3na3UqLKDxLIlSSJZAAX0ZxfS2EoGWS4ghTMsxz5P
xpnrqzN0D+MtAaRudQSTcoamXtzM3eD5DYBIMUAB3WEeLhqElOUkANlVIM5A9896plZYjMHgGL4O
adKHqyFEnK4weqhpmjxnR5n4SxPZsbOlNyPUL85hVnwdeZXsqET1Xsvfh1IdbZhjDIsRi7YH24LW
cQRx6v3o1t2TnbT1sillvep1URimu3XiMJpTay5i/6GsxI4aqarouoVvMfNCJfjlQJ53zPI9PNg/
Ho2ZqyisnAucspurkRxbrvqLqe3P+wwpdD9o2IzaqM4JDdhYRT0CQro/1fnJsalafuji7HQf6IwD
m1Hxl4GWspEWxyDwwXqEKab3M9GAOFPBJueel54U5gkQXTARwgrdjWEovldB7/y2hxn+ynQDoL8a
RI8QSUOUQrMQAA/oy84+UKkdDHsPY4w3KtEGkP9xHsPpfG1lPYS6Oy+8doin6sF0mCBqDH13R4uu
TqC6rY/YSNs+9L0hr44ESCpV8ICcPnH6k2LIWi+EdDxIoOLy0Sauqn1qWcaRSmMPHu3Qm5+oVLl9
d6hyb1qnyJwdolDCUVJvkv/s2ZHfrpukfKUeqVm+96DimKZzWxQxbAlFAwlakIAmWNbOfKhln/oy
9R+Ybsh0Qy4AZoUgLGj6ee8/gGz8PgJs1x9TwUHXsdNtpyEKljmJi4D65cTra6ZhCi4e7Zu6QBiF
OlBdr8WADGBhb4Pq3BAX118p9+jYw9xJeASwtBIn2vT+ABs2eOiuOhgqYUGPBulpoPOoWwT4i4OF
kBr1o1aAC586uLJtSFlL+Q4sURxvT8JavgmN/Rk1UFm3GkH4DZhP8O8lvISU3/PH+15ojHJR6Doj
RKtI/I+t935Dbh9gdvNV9n35iuAs0iH4+k/Iu/JriWwk1VfwoEfYrC42bIjKV4llUjYUzqeuxYQH
EpxYcuv6+3AFl5p9BWj2ueFQrJng4/SChQQE0PVepetoj+qolfr1XSV/bfX8/n1sXgXV3O8lXxuT
BZJcIyGSBCX+HQAoS6q619Ne7jThsfVEvfbtZHoSaXA0YNLxXe8AMtnTDkzhbzVuBSffmxV5gG+i
jVu5MyrznAZYQ0T0zdFu7U8w6/HGHgESfKeO3lCDNXG58/8c4eEvPd2oQC6MW4DxsKYFz4dm3Xul
+YSv0lj3aagWVExrII1thG1mVKyHBMs0zBTCKuLt3DL4qu/jGNghDPWBcJyVuPP2RmOZT3TgKi4R
WNVF6eDAvkKsPUCEFzrBo3eGwNiykHw4+ZoclAywCGV2uOjAekIqO2iE9QLFMEgaJlkxN/1UvBiO
QrTWUCV4bqX1UhX162hb6TlE/PPpLwYZ5sgWKufOUcFW2zDiBHOlRRgCdYk7ZhHRTj8t8MZyNo7l
2KvM4Go9AuON+DhevlS0aoGVlX75UrGBn+p8ymR5GcdU7HjqG3PIQI2fGUST5l1rZweEXLoXYNKU
gGcC9ZKFMEA384fPvgfRXgg+ZQerM6gXDf6rXpYBLogyHYloSNK9CONIRyia9v20VPzltOhVp32+
Ko3eXCB/mJ3um9iCHlzBjveazMR7fAZM1ryq7OJADXAXUSeQ39sDg7DvZ5XhXsZ75hkuYc4mG0t7
lSDz+bmr6kWqMUuxCxODsGi8Qwwl2Iehg+X5DcyEkUEVJ89p2byPNIPsNpI6pP8ZWfLMuo0ktBMs
Ji9j3mwieFW81Wo9QLDqRwUnyllZdM6zDZWOZd710bEqjWRfGQNf+baTPyLSgtyW24lv7dT+f8rO
YzdyZEvDT0SA3myZPlPKlC+pNkRVVzWD3gT908/HUN+rRqMxmNkQDEOmZZhzfhOqq7Jq/ujFknzr
CMZvQZWJq7BJrRoO8TtIsNlTKiOxiYu8+ZmMPioPZM6yiBlVq+X7kgQNmi1S3JCLHE5+W32w6C+2
zWQTi8J4Cb2n2f/OghNMbZ/8uRqdZLDePsrC8DZR5SQPRheZR9/P3GNlGSSJwN9j0ztOH7ZbYWPD
3Gpo0UfPhNAbTnCNGqN6GaAQbGo8Qo5GUFUvOqkq6J7BsqltUb+M86jfOtwSee6qF9XDmfxjvMz5
g6py20BuUt8XJ9V/iQfn0BRGvlWtBPG7K/Joj+qlVJUvpi1WO/2jKnXCCuAb4WOi7p0krbZ38VRG
GpY348ZWBQi2/q76TlXRXovEgfGdaBZmOknxQujqOuRl9d1KwEjbSPqcW98HW7tA6pBG9X2OZtQ8
e5s/BV4e77X+U3XXDLBJk8/CXhXRZfCqbvyorL454qwn96oaH9NtZ6cFXIrCPFWmaHbqpoPmnCse
xhe37KDkWfYJDFn2lFU2vj024G7pDfhTVUPEVNgwVxNNfqo7UEZiHiB5lWO2ceO2P6LipZEgXcv/
x4s/b7W+2r/ewIhxAU27CvWVVbGhg9mPnsVraiBG1hu1E6r60piWbR2P1me3tpz+1q3z8793c1ks
nXTWyfdzoizBSSL+SrIuCKVn4JfQLfY3HefdEj3oN10PxM11GxEu6yDK+mA4BHAzdqroNg55eAIF
d6oYWa9D7HZvwmrt61TEGWlMbja4DmTiHonDdAhdcv5/wGbf6mZJcAJg0yU1guC7beEmh3Wi/oRY
y7Cfsk67REHTXyB3+3srqbXHdEbwTcDx/u4M/dVU1y8ZMlBj0v6qSywqJq8bUWjFe7iOgvLq1XN/
QsZ6PqaR7G7FrKEqjBXJGwmi30U6iD9j/eiYFu+jMcxXP/cn3Gh49rSVZJamjXGAGdCfO7Hg1jqU
zi5B+/NFXwcKdu/TT82VaFkTE8Mvcjhmlh4dZ62Nt500rdcy6fxj3RCEUMUZSNkx07L0s4jJqXU0
A5l9FseYp7TA+myrV6n9musT2XKrLJlfKXZOOlF0q8/OHunqY4OR4mer28bd0SMi9HmtqDzWebnA
anC9tnbJnsjZwP5xfVfQewps47Ths7VwIJL2vo4K5doaBHVyjA1t/mzNg0g7xIOhf7YueRodSLFD
xljv3HokQrAEtz5bHQOnZ8dEcFzdSiS6ddA7dFRVkbnNOCy9RLZgvbacxuVgOhGmKevrGoM5HbBv
g6o1y5P06+4YzeUr3kPTFMKylPfqwM/711lq3Ty5THf/7KG6CSivIYm8/KCKssZkuBQOpkmrfWRh
m/59sHTgjOroxuRreYijuMm+iRE/VZWqnzrEVfrTS0CWqpJqdDX0J/ti3Kfr9V9d05xYVJ6SC/uq
U2edqb+YJZamX/eWOLNefOGcZRIx46luUQrntkErZ6tubBQMPmECe7yAZX35erGown6k0aqHjA35
314fCodE5KhMd6rv14t5ZnZyfFnffdX3sVac0a5+U6/8de+kNP0NgTHj8x7ec+QZUEVXuxV10BKc
VkSAS/a8ssr+U53nwulCVTaxyvjvqUMqDf0WJAcsrdjqACzuPk9V167OtVB0+PGplv/ldl2eHMwo
JrWwvuS83seNe3ZFqmzPmo/ESGDujNRnbYYObjAawamJ+ZeroutkHvsmUd3rThC/tXi4qXpj8q1T
0+osYwFfvRsSKpgrgTuDcrZfC6IBqj4rgum0iAlyoLo5tjzkSMAVEgNhQWuQClCHukuDu3Y9qGLX
Oc1ejyCKq7qxaUhSk+OvQ93UbSJTqXefep13n+Vy2wfWcmEStomNrQ1u5A07Al/MK1nJOlt1VC1G
gm3j2lus137Vq7MgMv66TBU/r21j52xXaK7+bHJ5mGdTuwPSkPt2ca8Os50gWLUe1JmqS0gYbcFB
t5t/NCA1DgFxvVZ1TrXhMOt1df5HveqhLiVNHu1blsufr/hvL6auNdrgJwHENTJH6Dcfo3mvr/aI
83oA1/XXoVYGijm0kpMb67tWFb/6jFasb/RAGw+m9NLQMZwEQ+k2Pnl1kR9GEedvSZQ9KkrJIqOU
v0X39x4BYPT/vUekNd12XjrkYQMURIO+I3jVxeWdqXs728Jr96vKy1PEEb7KX1e0ZtYfraq5hx5T
3Kn6z87erHvbocDRzun77gGteZgtNo4dE7GTgHRf6x2xparCZna6h8/KupQHAH2rkCt11XqQbZ7s
2GPrW3WbzwbDwz8mQ0170Vcbp9XbadJmfZPnUb/5qkt94Xmf5Up5N301GQZyqqG6UlX+rV2VpUQL
4x+3+9eO0/oOVIs6qDu6hv9X3VeRp46JXfXxywZHmH0GAW0bkHGZwjqe6/sJN0YyO1WjXxq4Kbol
KKqWPpJmv427Fm4lv/JeVbqtu5qCzFa6zVq0T61RPjWJzlhiJt7JDzLCJWObPZr+u2pTNSBO06NH
5HHzVec6+HgkJWw6I3PaJwFW4Kl6Ut3VIbcClu26732+hqqzhZ4iGiLk0az88WgUOhiYosjvCcbl
95LYx1GgAtFElTHy3/U5qhbVByxnBx57QMd57a0a4E4a+2qwkAwrcvNcOdkgX6ICw1+nwQov8OPn
wkmmD6MAs946RUceusGULo8BSJRyPs8NpHoWjvEDQpoYNGowMDO2zuFY2PMviPYbSChjHOb9CNbI
CsAs2QgK5En/okUk8QarRbrDQ3pbz7P0pK3rLrhL1c6a5umlloDJExdlfcPPTp93wuiU4EqE4GPP
45cX5TVaCkRUu/piOSZ5XG/Oa7JD/ymrM3WQiayOtrQQe4rje/e/B0JrcN8nhrUi8c2D7ssP1fhV
/4++y9SIFdv2r/f4ulRk/nDGk2+n7v1Vr86+6pbaT+4SZLPXd/CPV/qqU28mW5Be9nEh/G9Xv7ST
Q+OWCG3FjrxHGBajei+29pNfyF2bLuD3i8fAg8ipVZ3/UpfmQ4390k0nkfoie2MJF6/LL8NYBC9L
1MstcReP74BWW47u3mL5vzPXYrB66S4aEBx1p3RoDXxjxA/V6CAV9BTxuLDmvmszp8aGLeZRx3ud
Y7TK2ZKBAsugyuoUmfTxDKJ15X1MwWsR4fOdT+NVlaByPhelPt4+S8ImsOVPD58l1zsWS6U/qlKQ
ESFx0Q0oLe8b+HNow2O33NTBBAi7KyNLB6JAXdnYfzW0ICqxXPH9Xac7vQvDf21BVCWMGaGOX3do
0Am4pbE4lHmCGf1/7ww5PtiVFujLABNO6E6FvUN7zH3oAN082JWXHmfbg1k21EBL1oNFVOS+wHre
jNiNsCqlrrfig9UuE8tTSqpvmthm2LoJdHXsfR56TJNSbbrTk3ncFkS2fqLC0xjuzxalva2eFead
pdXedR5Iq6mGBrY5vp36xzA6cDiX7jeELP8wy646F5g1IAL4dZoCzz6T1pXLJo3N6twZLt5dkxad
sHQg5gyh0nXa+kUMwMCZ4dsTwb36pWCBc2ixwt6q1gJy4X07Fm8Eo/Nu049L6PeJfKrXpCoqM0vo
eLg4DnGAKQAMKWxF+lI/SyNaPg9ZOf69+FNb3AKhXy2+EBWCl7KeRUsl/lZUDf+oy9d+tV9iQasu
MZZux9jiHFvgQJMQZDzmQuw8obewYpP00XBamDCNbH7KwX0JJt16yfrJPmaeHe3zeoi+adAIJqA0
P5sFydFymLtrqhfW/US2c9O0U3mbEqHLQxzDRCtBeaGHMUYnQ2Z4RUozejDXA7um5jquRLaUcP8O
DCyLdDniGkOj6sYU/ZvwdXpW91AH4SaAwOM9tFRwacJe8DZHytC25u9WXaO0SSIdV6g+PSQDiPBo
cMQ1RcfhWjUCzVcZuUQiKH41iLVY2B3QJwsTpq8GzXWaew3gpteUKOeW0nu34gitZdF6Fxdi8bex
/+mu1REeUKd+DQ6SJWhCEMzx0YDrigLWqOGO6mp3kIft3RgXJH7WBlWnWh2DbS5i7fQBDtts0CAM
tWLxbkEHQtz37OSnPudPsmm0lxpo11EutrnPm1J7Lx1tozrMOGxv+yaz79SVUQlUR1mvYDPyVBg6
+d2/rCA6J2e2y6xb6jrmjYjkuI8LDQeR/9apszYVzWYNZ+znYB7gELIzGubJ54/JtergtLl5DaoX
VbAqBoiwAPR3mirvl9fOfbZj3Z3vbBh826+rmvX62KqHUM6Rd1AN6q1EYB+w8IkRmV9dsT2o+Fov
xduM5/ttqI04JKFPwLld5oPXSG+nuvkRKQLXDph319b/91XOkDSvPeZLmmUOD4gTDQ+wEZD6sPBJ
JpN091XfJyWJ4mXx2Q7STTVkua7fEWI9qYtUPZ8X0YduXENcnnUj202EffTdb7qjvytRnTQ4oDvg
/dZiiXy/4ddvntTc7RCAr7Ni0Z0kjlFHkFnWzanlX1fzjb6DHv7Tivvf3C6+/9T5UwqA3ipNIxxc
nJIIQ88vaUDV0A3TrcwzfWvmBmBg6d/PBqpqSpEqHcxDrCf+vSqp+rVK9QoWER0+E79mWQH4s13x
XM9m9KgVT4CEobyshwVLpm3aTMleFYGLrjbKzXxo0gVhS7+/k0Y335ylQMiSrPsGStVyUo2JN817
XJjLnWrF73a6FCU+PKq1LVD0msFxqUZVBdMCqK0931TJiYgxRPIuYntTmtvVbzpf7TQGAKXbHED6
RhW//Ko/jW5UeVr7yEbrNsrTWvf8CW60MT/7PrKdpoaRKUve5VmD1cNmYnqd15Kq0k3zDZnY/F71
l/xlD9jEM+usPXxgRI+DsAngc7MAMgUiGyDFTGx0zOSKPRZLwInRp84fZ91l9Wgn9+Sl9C1vaHxE
1s5kYRsybj5O7VADrjSzzVzM+O1pAy4B/XvcOcFDdnYZbB49uN35PJNtzQvvYBNd3/te4O7tKn+v
01oDpO9qG0F68kg69oQQcPIYRAzuBhzF7z6BbrtDodkwbQuNC3u6qjPNAW7U1Ag4mi4/a6qNBfbt
9Sp6HGyIPzFLE4olcsaUPOoRbscysrd+ZRLFzVYk+dGbHudgXREFSPvGvD4SGHN1tsx22byaCSxv
5DPOPP9TCIztjwqJvadat+JT7BcfwRD/EGkcHKLECI5ZpBHbYjvMLJnwL1penWTOD+6KZvDldErb
ms+Kfo6fYFNsO+GMnNRDDRNxL5A9yCLQ543x0lvG98Aw/VAHEba1+4hop+aFrUWCSJ8B/oxxvxlG
nh6iBCWeUx22XWiG6A9BoCN/Tp4wNBcBAYhExA7QswfxtJ7klkzHbhx75mU9Ty8TsMVQVN19Tzg+
JmL/K3NKJGYbq9vFldHs604rwtEGYGrmwwZdSYBOyYfh9suPrukP+Bee5OLcrLrVL4EE28rkNOyC
pC1DI5n/jPofbYn6Mnvf30hh813ID1QGD2lQfhsKwCRm3UPFrZ5M0Grh2GIub2rf4jLbOG3DtNJ0
2I8J+0devqP7tbf4ZsoA07zJk791lglbx36DDdCcgRyzO8HsJbTTgZCBpo0bcylzAFbOdzMxFwDf
rCmDpBIbOnxAJt3VJRPsXGA21dTZNXFBVi8xeTsnw6NgqvoDaNEf2liWL330Z4OE7gES2qtGdJR1
wnKtJwJIRbIKTk05k8fibXXDvILH5JMsDapMhBeASI6/8zRur8ZsYYaWv/TDYLxa3nkAQbnRIvFi
wAvZVigbbCfGACKe9gl78au9TOdK6DhxZcV17PB8MqDI7JaMH4NE73BIwJOek/gUNN3OMzFPjKoW
ixx7fOyNpGXx2TWHxEV0cBj6B6AfW7udR1DI9tmofC3Uk6QAadc/e0tFwnKulm0fle1ZpOOp7cHm
IrVEahb4utbrx3GEY1bZJcBXcF3I1pPtTzwsVGrSRF2PW9yAK0MSuVffA+aMa47oG/fQ9QnamYm+
cUFACqQXjssCj8HGAig0otI4sy33N2OvsXSP2hMx7NBuuhkUh35OAwE/vGkSc9fMjTz3GcLpN3Xa
wHvLw7+1LaZORVm5w0Hq/amqCXSBjuQqdRdDNX/eIMYjKI3MsJiW8QDZo4TtbLchVu8TOhqLPIsg
MfdOr990s27OAMkXnrDExy6F/fFWzoBMenP+zVzlQpNZgkcpVjV5VgYhs198dk3EFcp4E9UeHlS5
/+sJP6eP1GcDN3tNEpbmT9P1nkXUhyY5vVMMV3XnpcMfteTnEcHyUNsuAr412s1k4KtyFckeglub
Zwn6wRivuuKlTJZml/cAkdv+d+GhWQJQ10M2ta53i5b4t6GNTsXia88RAr/RnFwMq38tna7ao1zy
0ZW5tvMiyY+HsCPqP8O97oqBFD6JakNWzzIZvset3aFkmLiHzCWhUo/9PhracsP7zS5FMR2ChC+k
qNFsMQtnuG8qviwjFy/FSF7fbNi6ROKQpcV+IaB8dIW8K4oKaZ+seh1rfSNWbxh8KrGJwjONjGa2
76rorq1Rlch4GHVjeKgj4z0xPUI1sr3o7Dc2/TIMO5iLzlkzNUHMPrNPuUDkou2aP4VRVSGe1Jbe
/olKTxpOdoo1ucwxTI0fu9Iyjij0tnHvbFFArjz5rOfirbH1JAysia2vX1wTz433rTWiLxyDTW2D
4mQaLBIyP3vv2mAJ+8yfN568q7s89N3ZDUVQYvhe1P6+It1z7YEstrHsrqXTE81FjgQxNXhYndDR
pJT9KzH9NBSD825VMYwsQk43oQfHMUfzxJfnSpt/Bx76V07w4YwF9p/WeCrJPIWJIF3M5DxtZgc4
X2UG/oYw9HRk55WTXUPNJi+aSzp2jMH+ZO8xzzDDfnX6tHLjDUL3BHa1vbNnP9im9YB3RgY5VYzp
RR0G4aQXsqOXvGhdqMNuAYx3ePYzCBZElsLC1cK+a/9MLefNGec/WrMjB5bYd4CxLzUsRG8mjmi7
frNFB+GbxGx055X5C7LiznViug+7Nm+PdSyLh2IGh6cl/aPol9Dui3xXsKjbmhCzEMVKcfgyRrC0
hbvpDZyVG1NYCAL52bEt/PgOW5oItR8ruSxB4ZwiVmpnkWTGOR0tGJpJuVyqNBuPJSLId0DDrYMh
xHw/JEXMYhZaK/CYZj+MGCOSazJ2dZp5D0UXJ7u4vW96aD22cEmmYgCJdgZL4rLB5zBB/HezoiA3
XaaTN7eBxDtCOC+uFWAXuIjmVcrjoLn4DZSp/9qRtN+0ntOjtp+gMdwDA7JmLJmQyNe/LQ07J6MZ
qnetIScaZN10qh3b2UJ5lWHHcPk+OTB9Engt79CKO8DJYB/AqeL61wvrnQkMZ0WoWu+T2/d4+Aod
b00H/wziIu8xgighw/r4TjydDVvWDO9GEA1hAUrqPXCQQnIWv32PK4YIdAybdyhkE6LaSLzFmnXG
cNC8oj8ZEJDwoq0qpmIxr6UGi2hK3pcuqzfwkmww3XG3b+yJSda2z4nLnjiK7eHaIeJ6lXzWy+S3
ewBn7JWZgLZ1UEC1zD3nnrU2EaXgQVta7aXL+MpGezO4vEskhjKkvKcRjWREYfrYWqOgqPkAjQL2
G+Og5062sXGBjO91XZMYp8gf/pCTYkYbBI5/9UxOZ94P6IlsQQq5G9ywrHAwrPzWOKMXziKzdhkh
4NByhoNZZQGe5Om4X+rrkDXzsZdpdF34LFrq3oFZfM2TSDwQSO1DNKmYslpNvyGFjqJfuTy49syE
XbXzhkAC6DqUu0lMsZPVh7TfQGbo9tZqgtqX6QZGfHZzx746BQtOq0g74sFSL9+rvsJnpFoODa58
u7kO3gAHb/t2TCG+8PxHC4jfufEFH8UFG4LhcLeA1vbcXZQlcRjlBFpliw6O4HSfplCGRITGlzHm
D66WXc116I5zAldu0bfbHu1QDR02Jm4B8YGAAFqskbPpg8IL9aIiEcn00KWR+zTWAUF1p9jL3qrD
sSKoUQWxv80wgAslmeWdTGp3O/vtcEaow71PhZHyp1vALUjCZYbNgFqyhL55VXpXWg0gXetuRppu
NzhzeoHb0RxY+Du8sxu6ac3RQDFDaDK6dDyqiEPVf9je0mPEJpzjgBRNkqSEkGfP2HVdVB2qWOQb
O32VrtE8xPNkhkTUvjN6k2EexXwunXCYhzpMZKzd3Fr218mdtLAkXX8vxSg2aDbzwfXgnGC9UVaE
ebKufSDaDbihB/hTtShQlg4G2p5hoEyP5mWIKK2vG9kVeuOev8R07STZRmwUg3Mc+TimFv49Qu6H
IdbycPD1m01AZ2e58xwanXbugupVCNe7KzvtdzvxQ02OYd3bdVPu5Jz9khb4nRZRcZxzHqq+Te/y
YZxCLZ29cMJloGPeRxWCaUV3izNG3tFujnAPEgNM6T6KMF1DukN42m97sseLHQHfmupkk/STs5GC
/0lfm8VZEwMUUIvA6DxVJ38ecAbxq+YOzbGr3rKlsoCKWFgimlhuAJZlRSYK99JOAY4uE4snox3k
AZLtLpk0KGuNWI6Fk0uglfVLJ6tHTQfwhsC2PHhSfhgiNzdWa9g8YTkPX2Dfln6CJbfEJz/GtWiN
ifZDku2Qg2YFHxvzVmf3UQeJOMNR0sleLd+ltMDKsSzY8lDAocBnfbNME+5DffCRR6Uddt5ArAOZ
pilHG1q6N1Kl03UCZIhmkdznfvzmIVazmwITN1OR75YpdtkMD3xBwyD2bhzpO+HlbxgCTduGkNkO
yVV9lyegCSstRmjFrO/KCT0sGTFFFa5thR6ScHstHbxNV6TdRkTJgRhcfs6Q3nV1072wxr/D7LJD
xjx9sAxDO9Q8SGE0P+QAOMYiFY+S/WzskGi2fPImAl5J10h2rHprstJnZ1db8XQoatfYpgBsQuEj
J5veYjE5LG/ksClASG4dL3tMAnFxHb/ddUjkkrcu9P0AHe+4eHoA4xeRE8ZwqDRDVux7hN+X3q2Q
80rxYkBPfR/N+k56fhtCV873UeAwkkQi3qHy9GGgu7Nrejk+GwVhoQL2TWOaWH0FAZ6lFsJfTZRO
W8wfn/mpfGIs/g/Cn/leaDhdzNbWy8HIxATlQOt7LY4mLYJ2ZlQA85nEW0J8Bp7rRgMbCKi9azcD
S4p946Bg3qAEATq86p6aHAqXRSIwIOffTiDo88meQ52VtN1jDcb48xOZhfEi0vxRi5plM+hGdC+k
9eHa5OGXoT6nfSZO5cxwbWvAuSqyGbV38dhlQj294L27NXCh2zSNgSJSFUGdi8ApZfLcmSUgrylH
0zFuwgiB1YOusWcZGqf9PDgLKAi7KrBGcp3HKMiWPRxNzDAyCKn9orFTn4oUIEDQnLC87M/TKIaz
Ovs6xK7dn4sU6BScGmZqj3A7+PbDXOb+gR+3Plu5Xp9d4l37bqmuM2K/ZySRlnNasGkL4CVt1N38
jmRAn0+HhgQjMjQXohd+SKj/KoygPWdN+db6BQGU0h7b45IUbJEDWM1+PiNL3M/n0erRMvckXriu
URSh46DOYpb2adBWQ7z6MM1LeWYWKdkETdHO6as3NwEV0A1xxf0JtUh8dgu72mhJlbCX8qOzOrB8
ZR2aZFeHsPs+0vT2vPQtelmjc2gZDs+tnoFdTFiWhk1bvaRZ94fsyv7zu1Jn6mtKFgft8zlafJRf
enGIVjdKtc9QZ/5aXK35+L23bV1OvGkO7hSNZzd+hdRUM9DtDKT+2V2QlQ289M0q49LYSL3JTl23
kHBftsaYPRpakOJmzwcj+eYgQ4kSBCt4KaNowyC1voHmNlTymmkMF0jobpJsjoow0aPosOTNcZQN
wgolrohpcho7eIkaizVgsJN1Vu8AMQ/ywt7yStquxq/C8peNOpVGUrP9jaww6QBRIhUC/fulKgO2
VqNNvAZDqjNAB/Ms4Jhvag8eW/PTX/KfxF18vtkIDbnBdHx2x5TxwMIGNREn9VvV5lSd2/Wgiupg
I+bB33z9Kf+tOcKI/m+9Ry+Q+3kUBBfLg1GPG8yWP9ic9Btpowq3czUbgZEyOw5NEZDUoUNc4/9d
+Sli6XPYBi34TOE1QO44DCD+9vMvgacEGcDJ0Lq7KO+TU64VyLnfemwC930yPJZRfZcxDpxRycYh
rS5+ICcXEyiX0LR6PGYX8ybRhiccrvk7L2u1EGA06YQ4XZ6ipigZu5dib4zxo0dWLCqe8V1/bXXf
OgxrmEB3nOI8xchEtq15mQ2sbQ4QEbznvuUZDgYfvGRRvQSKBon9QBlDpBzGk1a5GY+OP1/FjCCb
42mSVRNxxgDxhmbIz5Eu0OXuNJZVkLEufDUntGA0J1zIOofaBEjLt8wwC2L7GcWjsq6zc1Atv/ix
8acBtHqyxxJvTTPttgkpMnPsgusoFutAULmGNbZJ2UJsnVZWN72A1DiwjdqIvE7DPo+rm5OScUbI
CtH+8gDRftmShQnoheCzNaFsi8eN6S/ZO6j/9hKVqb3BErncSm1p7jKEMyyj0t5qhtm9N7X+KceX
6BHvTHLSztL9MWXi4C0d3vOd/ex5ojrwCJTHiDj6W1VGKCak2o8+susN8rQDiFGRXzWdfY8Mhl2d
J+JHXCevRJI2OHDbH0MsHhFE9X4Xgnga84JZau4tj1i+lHHahK2ObZst3Z9E5n1iAYxRnt71R4Il
T6QG4bj0DUQroiXbKpbZyURxfusV9nJExXQ5LKQOtqA0re2idXLH8nFb1WN60Js13hEQkSqJtHai
d68A/bErFMNTCZ/ESqvkI9JqFyY4yQTzOav1aiWvJDvdcpcnOeofnTTey7FrUCeHMEm2nzwMXi2p
nwboAI3lFs3l7FGkWQG5NZsZpHbdXOSXpqjHi7NG72agvqPVNsdgaLVXrK93IrAIqcLY20Z9vpvi
NH4FKfhTYDR1b7em9mLpjoZ9hj7u/L4A2ehUyT5vJ/+jJX7dBj7YehnNFwKf8Ta3kVMayCAfUeTf
+ii5/5DBaG28zDNu7ACsU1sn8iDhnj0ndgfrnUz47xb5YCdIf7UYErOeNqzHoMrr1XvEPgbWIB6t
JiK0oYnyj7z+jaxAQo40qcOldYNn0MbRPk48CMPNgsfWki03Qgy/ZrM7LbPonkfZ+Y89whZJCZ4Z
o+n2gBI4w5HKf+e82bPKeWfk0vLwq/zZrHqqSlVWB9X96+qvun+9hWp2l0iN84iVaaeYyCfsj9XU
+PO0GrE7VmV1puabIdHppMp/O/1q/+qu6tThH3XqPqpuNrpya+n1FLK3y9F+K8uaSXU91T2WMIRT
/1NrDTYLgrU914Ds7vBj+6v8eennUcykATVH28eZaM7qUK/T7GhXiI+psi3n/5RRr2YVOaR31WzG
T46h8zj4hbUBRBQ/qbq6cBndU3s8qDp10OGm68kY3X1WFW72EDOMfV3U4dx4slHz/6xTDaVcWvI7
q9bxevPPulSToWEM+umrjh3nBjF761bZubFL/Do+ODVS45XWOFe9tvVrVAQJU9/U/Wh9460AiPxs
6tp0XiJR7FwMiB6reWH7FM8hEm/VRwLi4pBiAHkkMQJrGXYiJntbwwyG7dDmxFKi8t6tBnlnp/nB
Z4694OTJEmnJ8hPMsUPGlv9SItl6QNzltWxz7wr9UN9pbLsYVmL3fuymlBW+fp9N3RkxlOKCe6/A
UgcgNyiqZWcFhovpSYF+XLX8EB6yk3zRwTMB/fuya/UP9NbKrRjdcqcvxgPp5p4tZo9MY5VNG4m6
4cFuKzI9OoJMhglRjqX3NhsG/bXxRgCjXbayKYgk5fhDYUEVW+9p/cuSvWSnDKCxj523ZbTrbQF3
7ilPECmop+onsfz5oqra2OyvQV6cVEkdIArHewn1e6v6q7quN18DZ2jvVGlIqoUM03TfdXMATq0T
26rIxqdSRCU02GTcafE4Pqm6pGKxCzjqqkoBrpyXpCl+I0PzV4dlQqqaqCQYlPUe6lCYfyajIx7V
bYJ6SU461oXhV4ehx+7B1tr8pOoantu7TouugSSHP1db9BLjB2MpdEw8s3nv+fEanmDYVnWxkzwW
JRlUVeVUA6jbvPpDjeuqKhmXeaPXhnlQxXSW1dNMVPzzDiUW2CZAJYV5VSBX4KAPaZ16x1QyviLZ
8h/Q7WcXubA+N6JvX/X/7EeIvwQOaZl7db+vjoORPE9k49jZFOMGBafqHslA+2RNq35Ok0yhqlOH
odKr/2HsvJblxpV0/USMoDe35auWd1K3bhgtqUXvPZ/+fEz2aSrW7D0xNwgCBMvQgEDmbx7apQhi
BTinPs2L5hPUnH93bJ21ZHYupa4+b02yNaV+8bC1uXH2t+rVzH7qyNu5dRM/FDop4xCz3nVra7OV
FhBB7d2kh0KGae2WB1V6UXTAMK2O6nhcmpihqFn7ERAIOvrMGU5S1cIiww2hg3ftWM1H6PsLyGeJ
FS6doyHMLnEYAqpeqkPYlTgGgzNBqom1V2h/GF4Kvq0wiTAvVZOk+kVvQO63Q2d/jHk9XEKFGZvs
TccmubR1OR0CE65839rOza+ZlNgJ0TlV0UJE0lL73elzlmBe+EVqVqYlb0ueQGqR69vvhmmhktRm
L9JUdAGziayc76UKYsrc4+H4Z4XOw0EfK+/dinoFSbBIOVqe575rTI0uas6kTqoFUi/orzHJkc4G
w8UzDIY72emD6Hj/qnNb9/thMniuyvJZXT40aZnutp6X30tHbImZ000dzkgYF+6kbeDNcwwbVKg8
1vdeVPaQaHjljfJik3eTqzs+4c4ljdP20EX2hq3PFydtTqHTp2A/g+icoxbyHgwvZVlnJ0/BGDod
Ft3LwX4jSGCR/NW6YwEq60NJeqJTqfq1CxLe7lOefVjaODHPZ5TDNCZlLm44d3ME3Rkd0fSjV0aS
LZ7/BTloLDhGxJ+9zjxLrSqH+t0xroyO0dHGy9IBFXRzdN2DvpUgRZ374UczEslKK1JS0Gj0i5YH
zj4kJ7BE+Zx9D9LlGKVmdyKMtcTGXKbz2dvUGfne1LPg4ukHxEfdZ3vxg5FCTy+GqTwZef210xWs
eNxqeuJHI8NRjMSrU9YuigEtMiZ5vA/sEqqhjoYgqlnFX23eP/t+pb7jZCiIm11tev5bRlwrqZir
q0rF+Zk00EVLIVvhMsewC/MhyIN0bdJGP7opRv8aN+mP0naNS4ONxWNooQ83McW9y6rsD+bezQ/X
DB/7MdP+xmbjlHiNxWLpqZnmHRPynBx22wKXsJKdh7jy12DBX4d5vQvwxvgw4+YaAeT9oWUIwynP
KTYmr7pd3KHMm58KjThtrsT50R3ikqR39JVJX3XuXYgMYeuF6NMn7bPZFzWBADv6UYd/qcFsn71G
W9D5uXuYVGKEeRwWGGe7BG1VkLH2rL/M8ZC/D128sAvT8CbVtEJvFNDEPcx7+9nvJvJQ3VDB1TDG
56g2F35Z3JxABceXpkIjxFLyC3ZPmDikdn0h6FcfzYVWzsrceGXqz9fP5CBJUBwAQR1jhUQ/Sa10
F+ttRPDG3pn6C66Dr8HMCGQw1J4CXy9w+85BfSla+aE7LZq1Wf5isVr76GdXe2kb/ST7kD717jo8
tHej/bNjcP4wQ8d7y0rk+bHI+OgtY8JFGxPmZd+IEByxZlxNl5qK3uJr1RO5X2o9yeLXHCdeqaEH
XL42XnIK/dL6aIsKs908O8u+zrPUF8evL2utNKuXdpivppqoyFrol6RK58dsKVp1uJvjVidcQ63s
mv7Uu4qNlpFuP4665rDmnbIdER00A6TRWPbEFu+YacruMr22H9VBY68/tfPRjKIewdqlLrukIIGJ
zVP/KJX1o7KqsUiqFoRRsyG8DH1GWLIJMUxzrTqEMIRymFSL5QtIAtgcvcCeyVoAJ6I6tjq9Z1ed
r104va9V2aPVZX+LrOQxS/s/zCIurhkRr8e+r/4pUMB0jvjKVftPOwbVGx90fsrWtzUczdg1o1bt
AJAjLbJ8StQSDBr1GMEA0w+ejMQdT2EPmVJL1eCJJwmSgN3P0/3iYSRt0s/FGuhJqm5lPsO4I8qw
HL+1z1WDfFFtK+gyBjVTOV87hJMfwjilyOM2B2AMxXJIS5LIS1tkMnoiBBQA57Db98zKP0q/Ch+l
5nmTv0ArcSRfdg5trJyVwY5ZSOfdu2rn+oON7weIkRbQCz0qYKksjt+kEtbkmNCrn++lqrVAOSDj
pWepllMeX/3BAzm8HImMZ/Y0D9H6xdJkW9M+qtPgVWpWNhBiHdBEkWqE9/vRNpdA9HJ4aFvlDS6G
vZNqqjvWcw0FV2ry+9pAv6R2Vj/Lb88WnNdoxQp+msvvXoBFk66VR6mWmMtza+a43chvszNkkGKE
oJaafFrk989pSYiXxDKpNUvL1b1SNfXNJllAIHmqGKvNormoNpmhAPPPD2cspl0cBM5fAIjvarbw
pON5aqz5F3GLLxOR0D/LDroISfnwDZ9vXvVMDXd4dJaPIDjSS1nY/q015vDO95XoQh4yvxSIeD7p
WfwlRZ7tZzs5r+aEX7vjlj/zrLCxXE7Gm1ZiauzGoG+I/UQ/ryTiGyL4LAy0wI0f0zGPQeIEwR0p
0nM8zu/2nBs75DiBb5Sp/dDOXTHvskrj9uZJ7dPsSQrFttMnoqFIZPt/OSg87vsEBro7VOTTgqoH
cAX0HA6disZmB4vFa8c7wPLztW6q79hmKldLy6Z3q6u47cZnDT/4L/iu/chnd0+CHuXu0j+Fdvh3
1WXJUxRH6NamjnKCpq9+Ka1YY9LanjRXtz9C+0xKLP1qzPNwMpQoPrpKehco3g+m6+rNrKO/zaj4
3o2hSXqnci4aiFGybC7GWQiNjXWcosAE+cELjeTbQJIonSwXKFJFstLhwU6q0TvoIemlCiDAa1Gc
icjHpPwwPW/zGPMX1InJEmhfqznwLpZH5hPge3qsQuQxTQew0gAWvml6/9765sL6fhxy7dVQmxtE
9GpHFio4qQURMQu5SwIvI/Felbl57RhP4/hNx/HEeCla271MWYf84QhAud4TZ1QumkJeDU5TdYI7
ryMP4hu3H0A91MeUCNgBfSX7kNv54iM7X3k9IrFpB39WmVu/zTovbZr0J4fEPeBuJyRiSqGYY3g/
evGPKcd0cRzQzsVq8dcMDaZsdQ83wKDZW33YvpC81c5WZYW3wMqJykelewhy1fgC8vP7YMXlLxMV
THJBf0ddV0H+DgnWFyXiEEPb7VRE6q449w2vaqFFzxUoFalJUVmtdoI4T3Bs6SGFX+ogXUbvzoes
8oqMigbsL76AjTjGeDE89Zqpvk2kVo+eTq5bqhZCio9ZjBb8srMHXfg2GJCxR7u/lyYD9sHZiezq
0LiJ9ub1RgvKEwDRUpMmzbAQfGvT5CYHLG+fq8GbmblLdCk0f1H7LLu3yQfSakbli9TwpAqOqetj
obPsHFnZkK9ub1LzdK17i5QUhICDJL206XiEXHsvt2HRcIAUTEpOPBrYiy4HBK4yHZMqUUEj0INZ
dfzc6WQflp3KUowDgT8F0sBVehDqHm5+gQrU9pGBm94QX03W35xFQ7GPvOltigl3TJamvzU+1mh5
Hd7SLORNV7TxL7u10ZVm7vTqhPZrOvws8cR9J6a5nwxrxJokN97LsfwRJghNyD5CtOoecUrvAmLU
fLc1/AyV3huO0jc39OBWYVOzl72DSqYH+3Xr7JvPvO9LwDD1lN28kBkEVLToVQrEUYpjlfjFMfm3
TZ+ibBdUHuLdth69TsEIysv30P42z2kYGW9u0Rlvyaww6INpuUo1Vrzuqs3AQ6SLNtjGGy+wycmi
tX/ekEYeUWm92MvhVVCfgLv7CKLDbauUznmVIokbRrtmGK9OEDuvLdroj2OsQDPXAaAVZgA7Gkea
s3QmIhi+oCXHmsZv8z2o3+bICRqPAJv/+by6+1Vkin+E2Q8wCtuUV7h0OhZ3TbdWpa0160Ot8T6T
GiamxXmuANitVd3nqDk7+wA3nqRpNGbSeV2sYutRBW/SNs3+Tct5MKRWt0p/aa26oAdfKkVvT08l
4JCHtQkWJI5Wg7cznDx6dlwe8xbtLHvSzR25XTLFxhC8SuGp4VktjPlRaqPvNo9R7Z4LPY2S/dws
UeC6cnayt4h4y6eWTuisSeLT1mZ4yd+eqvLS68vmRYtglf3t4C06NuqrFNxHKHj0ZKu3Nt8cPupI
He9R9FFf+8CP72vN/mPrkLBOQXmjac5bm4tdWTuuH9r0A4IVyAjtrdGe7vUofm5HL3vkHZg9kkK/
9ZAgblLDKNNWd7LppeGr1prt9bc2Ocxqiu916wcHrawyQD658yKFWxMldCAEwFCnrVQVQLrkYurh
kMBRfatjv3zzk5LwmhdHZ2nLopxYZQzEPMyLcj9Vvrrj3vev0tk08GgtUCk2TOA/pYodVsowewy6
qH6r5/K1JVD4gN5r/VYkiNyaoeLvVeigeD0Md05n9pwAdobApw4kUkFKaXb9pk51/NTE7lV2ShM+
YxrB+8a7atNQPk7meGfXYc/1HIyPxhzKmzfWHaigKcge6qA85uVRUYfy0DROfdCsYAZ45DcnUzGc
hz6BohH3frLYjx3xcfvaGH4BH76/98v+weoDFNtDclLwEr77XXyyQgQPEouVTsEMwCu16jJG9s/Z
zUGw1Ve1D2BOKCGYbrXXDy1zkH3D7CP38BfSs90MSng/RgpEUp+3uWT7wMfArjfBoKvKcAMx8aHV
TnQOeCEQ4FaBpANS7nv9Tp3Rmms1xSC5ADvJVc7pqH9h3cVgA3rhUBrqY9alV8yolfuqK6HH9oN7
zXoIcIbxETdDzPLPZZ0M2jPrQ/dtziztNpHRJt7REkw0il2WTy2cqZ064qSLOjHp2wk3AK/sk107
845kMfyg9i9a2HjPiwjfBInBnioT3mNg3JtNrJ4UjFF2RfRlnud3MkKHqNXKU2G37l2f4QZDIIDN
rZgGFOBto7pDtOwrCIsRF7q2P5VOiI+rrvuPff6TjwlvyK0YO3Sfh71jGmRuC0W7z5irZtaovhgp
nzxU2XxnITgbhIBEMgXLxUSHkzcll0Yb6lvd+fUR+8jh0DhOcJ+69XxQW/1rMOIfAGKqOwYzFA11
Ll8s4B8vlW5+KHFUXTLUGu+RSQRXwjvlmDZOe18WBVESfYC/Nfv7oJr6e4AEl65GkLGtk31el2cv
G71rbkzVIWXewNLKDHcGblr7uu8uVrUgAoNOO5qDnZwACH9HqumvxUz0YpIl33O2+j1wuG6POhsR
PO4bu1GA6yVte6dRopMAXAstCVbsncHb3rBh26jfq0Sf4NWZ9d0A0OCqLAEPo3mRGbW2TKuZonAb
deRB0hBhljxBMiIaWvVDz/7qbeUxTeH5Io6yT+MX0Mu/ZteobuTfVN6ESY3mmnqbikp7NWF4mNz2
pHvtekjA3zjV3sjD6L7Lq+AWjMwwMo3ndwrx5Um7Erm9Ybl7y4yQldOjSeFEHxj1MsFMiKHaVV2f
Q3v67pqqez+6SbsnFNiGhEJXsAPeauSWbOca9CGOEAFkGi3HtKyol0jJV4gA+X6Io59NVuKSHZkX
3uV9AmIFeav6xAn9VadYxIyE4ck+YMrRVtYzgRF9F4MuO/hx8+a5DRwzt8H9TTWKa1gzDsaKuZ+H
vtmXHTGBOn9G01S976NIu2+XwjExrHQgYab5LtQD/2h2IPVCTWeFojgdY6/VHIMkcfeAsk5REfxU
yDygxBChKEQo40dvDeWXFllzXtqXLsfGznHhNOkBORB1hJ7qMT1+CBqAPPMLK5J2T96zKs1HbM2z
HW4AH2mshny9Yy0Q6sMEufhp9Aiw13o3kRUOXhFW4fXZViCUfLUDh2/G9yPIyx22WcwqWBR2iQqH
x2wJXs9pcLK9RX226n8Grp8hUGYAb3T1FBCDmQM89M/hjFWjDmF+12lQmdq/B0iDEbDfY+MB56tt
h6izszPzVt0jNF0c1aIDodwpGLBoqoJ8JHoxQeCTWCjdt6maXsfQbu4JNWb7uZsQRcvaJ9jLr0Sa
m52FnvzVm3RQoLpvXR3bvSl+792UxHdv1oLTqeLur8b17suIYdZsFIaxtKouMwpLWKh+GwCinquu
+4b3gQEn2A6OSplMDwNeRfcOweNiIRAHqf6WOu4d+IeJWfbocwaHbyOrdqIbAfClOD7qRufvmgIS
RRZXBCrawCTrVlqXyq2KnZXY7RnoegEozrMA3fAyOEFmvjk5SSm9QHML6di30upcojyFdkji+FxO
rXnu68r7I/Xe4TJ1auv/mO36AOedd6m3QGSUH5HR73MrC276GOCPWKnNgZW6d+kBnp0tcKDgTkhJ
KT6Ltw7CvWMVBD1U88Cc8cEbreE5HdAocqghJpMcWzN4zzPFvtuKaiictWoz87/aNRQxbL4eLZ+5
ozdY4BjdDKBn5XknP/C9feihvqYx9O1ZMu90NeBR9E3jbq5j0qbMPn6muX7Mg2S6qTPyTQhFvWhx
8Le1OERB1blHt1huRlZnvIiXYhHPMfNRu1fNun0Z+nZ6bONl5KbmlUH7UkdMdas6PZeBo4b71OEy
ggm7Ki3rj65PmXlY0Zck1dE5NItnyxjt05hHrL+XwncfZq+Dh9Zq8bHpXlKnSW4hy4Nb6jvRwSgg
AMDGju4s23zRAwP2hjdyR2H3OIC4Ir4XHwelfpkxqCSwx+KsWwTOtOwiGDB7yUhDFQaWaFqL1xUI
zH8LpSNf1KNtWnjYZRghklp+CVJjzLyWMAt+DQ6y50siQJn1o+5j64rhFhwJzEA9ONZBDxprCoaJ
FafPsYRG7hGUvnKjFneNOT2r4TxC7fDtw4gqzX5aqsgUTPve5GKZqQvQzAlTeCUd0pOzBrrIM4s7
EBmXYYKRAlzpsTO7F6XF/yk34+SgY6I57wUzFy4Efgv82dEZphxOwew+jqmmMRXssieP1Nwtbqov
M3CjD7w2QBsWf4VDlH6oOS4xXvvTLXxubokSOEuooJ51VjopN5TjudqDFBOvMABWnnLwpTca4Nir
lVIqgD19kAJTnZs3+RhcK9+jOsivWVwyZI+dc8CwG3gIKQVAcMW8L1BMi5zC5rmw9yZD3sOgQemt
AQrgvzackobvQ3LEf4gJsF6SOfwSIgWH+Ohpwlru4DgjBPcFbwRA+5BoXF30f1Nln/b1L9Y17V07
ZOd6rHlNggpMHCyt1QSSUAuPs66vTvhnkZfGVyTkUeQcX/UksC7poLzOBAEWeqt6rszFeCD+pnbG
JfbGkGz9wYtn7xpG1mNMKm2f6sgqtWqO8J8BYty+c019utfS+H1UWaWGVYCMYghleDFpqnx0bZKG
7wMK9GVVgAiyujvZJLzBcpX2KhyRTr+6wdHegO26SGMrEwsBk3FaW3D1edo3hyK1vWdYAM6TOr3P
IPieDcAIdh40pypOvpZMDJCvjIBWliRTpTqnesacr8wAaCrKOenckPmTkQJ/sQ550Bn7qiz6C+yI
4r0z6+YywhbZS1VPnAa8cW3hF6o0D0yX+T9tZx/0Mvg52cp0LuJ0vkP447mfAXubrp08BUi5PAWN
VpMZRgrT6Z30aNV2dS6hgRsB7AwlQWIu4+ctTA13QCrYCUkyFsHOmcfsyCr6ySDOwSh+yLKnLgQs
9lduv2Na1l6zBTNTLri6EITF1XSeogU3WhuTegUYES5IUikmPfqiKIZ/jP9tknbpni2PXX0rA86r
10Kn22VFSilAz0YHOa3VVXDwTxOOkBcrfI8bkAL+29gE6SmAzmu3BtyiYXxDqBx1QzzvVl0NwQgJ
bigzWTC4sYOS9yK4ITs6P4UkOX6f3Ca4gcuy5iOTVX6JbMoTbVVwyS6ymcxEkGBh8feGugDt67Y6
CkKlcp4WSCFz2exW9MCtgwavB3+XKNoSR6A1AIt1JKvyp6Pkh0QNcMj9afYDKOblxDXLJ8rWhk+0
tUSdjwJVlMZxzqbsIj0jp+XMIIsY/HN8u3yI9NJCddrZTpYe5FcmaE2TgEX4bHH1OweNehaFEcfb
Q3IfrmA4f3TL9RvNyLnkqFFLDliKRM6/bMYskUlpYXwn1SyrzmGp6PjPLL8pB/cZ4J1xka+Un4Hz
chhVA+IkfXX0yvKnHJeOARzz5TKuV1gaBS+V+2RdrIU0urWNpd6dkVrBkwnQx4r9lbsB2i0Z6nFK
x6Oq138JHliKARh1V8OvI56K5EhWDTZmRJWTMsa7zVGS3ivOK1SDbz3MxaPXhFxRGwnRU5s0b3Lt
7cR9Goj7nObaYFi3hgi9PabupLeKW+qw/GtDNNu2iwZ2WAdC3QQHuVxyNWSrxOMz2cmm3AVWqPvk
lbudV/T5DV9HD/SZbC4FRATuDeVc4fXO2DIkM0AEYM5YDWME+tumHO3gSAES2TXy27o5pz1oKDu6
yPeNTUOMujnEbfJ1HvWbnLn1LEEt3RVWOh3kXMtZSdqC9X+rIb6yYADkmsgRsiVt6+0gdSmMFMeQ
pguBaCL6OHSvcuHXW1NOzXY3yJ6ayOeuAsN+kFMhP1Lva85PGxT6ngg6s1yr+t4utiHIXa7n18yd
fgZ4ZZwyZgPcdW9albcwbcNTPkN0bvXpVV+GDnltZ7HtnOdgBgmMHd9Ohc6JEm6DnpCV5MX/+OLf
foNsYnsF2V0P9bXnevVQk8GhtDf0gwwB8n7vkBu/2ACyxtcULu96clc4xW9PzW+gis9n0CCNV0Sw
JufmZIS5Nh9jN/ymdJl63M4wg+BNd1wo3dvgovbPGSaWJ/ktvV89pfasntBo7Od9k4X37aArwDyW
cWh5rOVI2fqvbV5XzggHhMlB7oQ+Tk9MYVi6LDeCPiLtZMKx3m6fpYNdzXQw9f2ABNtF7uCxs4bL
lFssS6pj7gwYH7kLuPK/fq9dpFc/BCvs5QZwhQWQst17c/zg6guA0SjsepG3YXhbhmW5k6S6tRVE
f5YRydJn5+g71QBmJX12AoUxUvpLsT2tv92i66bsnytvuHiNuZc7YT0EW4Gz8qVtSBDIWMiCvTmj
0H3dnvDtXpY2qQbLXaj2/akBpHcOnegk+0y52aXHdvznW1DqctVkaz1G6uvmp/1S/dS23rZlZdv/
DD3YypHgT81rAFdulwKPKVJAbr0Nwnl5cegeRNNAZ6E66Sd8KMjTMy+QKz7YOsagzlM+ty8OcwPW
h/c6EYtZLfDYTl5yQClD3d1ZC1Z1HsuXfHC7k2nOTCUaXT2oQUHspkdgZkeC9yS8gylf7CLNeagP
QVQ+OZgXbxdevlWq6+O01aVxu00+HVIMaXvpsR+Um1GKehmuZUtPoC+ZMZwnOfvyIQV4xgnMCrdd
70Or38tTAqudVtn8rXVwjT9yCxElWbdMuAYfIdX9aQuXIuSEdbGSXomDQw2JF3zDmOgfUQ/cHRmT
o5xjKeSyx8v0BKFc1shT+j2f9JsXG9lJnce7xCwRKPO6iwwyGqN2C2e3RD33EBbB+gYw2p+Q8rOr
fKBcedlipG8XNowdDT/nwXvGLM5dMct+Yr/5eJ6dcrkjtsFA1VTnynHb79PbUTv0E8T77SyWmcNI
miyvmczNrINvQRcSUgm8gD/AJRvMxD3kR6ULuTUoJwa6KKNmHVcdM5lsgdetzpPrXCeAOeRzz9Aj
0SiO7H2GY9g6u1pXUZEWFOTcdG0dhOFSP9ZGYpzk8+V3+XY0Xlv9aTby9qSaxotc1e3SylbedT9i
Y4p2Y1Gg9A+F/J8F2jZwKPLul/o6sWN5WuJIw/IBjP9Ry+wcdn6bDw8IspsXoGnVTVg7Q9RVN+6F
X2WYZev1lSuxjTHbheEF/XcKPdOcvPpgQZBGFsMxcDgpeAhcRvADCoHHklMmV0Zu60Al9mgBD/YL
fEP+Hcylwzaib1dyvaGX8X47Cdte2ZIu//tHMVcbYS89bEO9/BiprnPxrS5ba+McYfvBhBZhBpno
Kp19UfFYlC7yteuUSzZx2ORRWzfJa/8Dq19flPI7f5tlrMeWubsHFnBPQhB7DF70Mn8lOULoWh6T
uUAOZh9M5je0Vognh31yKZowVI/Sfd30lzdoBBikC9J1Hid3qszotmJrm+aMlIOGUqQGTGyZhMnf
2YoVJSn13+ay668v5xEmzsNYoOvWs90ATz/ZZKnmPXq9BUmo7678ELO+6a6uXmVaJpM62ZJi/ehl
WihVEkFoXgcQQLbO0mWrytZWbJdxa9u+49OxUf7RIdTBGMaYKQNnBxAgv0hdnjzOeMIyftm//vi5
1IpdpAzqb9NIuYTrnTf/FUC0v8rtGqGkC2h6uQZh1yG5IXfKf96Uo9ehClBOc3HL9PCZChLAFNmW
cJ84IULwkL3bjm0NKDuk2PpJdfB/DFqdX9dfv9zJK9lje2bW+cx6M0urp+cd+ZN/nzvZWnvJ5ue6
HLR+6m+9Pn/B56MUjcRGa79rM1KzMq5sswc59j+1bV1k7zrPls2tkOuxVWVLjvuvn/rbckZ6S8dP
X/Wf2j596qdvCpYBH6O5ugth9C2POB7O5CqqeV2rygMvBaEUyJnQiFi8L2G2rdja5gxPUOh39Kla
g821kwy38uFb19/2yKZvBiCESMGvd7Q8LPKcbA/L9lD917btMHnupN9/avu/fpQ/5wu5v4hB+40H
F4c2prXLXFheXFuxrmS3+m+xiv/U/VPbup5YPnb9BvmcT33WbxgS715Thl9q54V7GRpkDSpb2zta
xpCtKlvbhGzr/KntU1X6+T2CAf0PrUYSISlsiHw8nOTemd7KLbxuSqvUZ0LZLKuzKjvpXvG2De+A
qaCNb3VlXmjkUpeRn7lQQETJyix3DR35gdXOexkeiP4jydqgDPwPXW0dNGyVGIKMLkU5Q8JE/O3w
n4bb7VZwZNG/9dlug63t0+0iVdk7Bk1KyMKF6TWos3noHD2d97L+TQAYEC5KxvegHaLT+sTLSdmK
dVjd6nK6/mtVdmyPrlQDAin/DN9S//QJ0jZnCdgJLeEx2gb7dWK97pfrsx3Z4FXC4i27WgRGjCVC
8tvKcesmx0ohE4OtKluf+skgurX99sdlz6dDBq9SjrPxACrwuYZKgWuA9CBSbmggOZYXV4kjXvsm
Q5efJVl2kTNTJn2eXWbV2TWZY13kYd+u6Prs/xbM/G2qsHWVLbm8UdET0Vs7rUGu3EH0xIgjZFJ0
tLKH2StJx6Dmok2P8oiucUq5A8ZZj5s/5EH+J6pVq8ER62xSJw3JwTzPrgkSwbDEIa1JUTdkK3db
3bcCBf2z0NqVi+6wM1sYkDEgb5EPS9eCs6n7d8LZtkgARCraNXJW5brUGVQmvSreyxieifDJ9eUC
zy2iO+0az/x0+uWk/naJ1qXretZlzSKb62MekZycPXM6ylmWr90K+QFbVU7sp7Z1VSd7PpM5t56y
e/tLehjqextrvR02hljFBbn/pSvi8WwgBHjUYcxShXqGAGlxxWeSvZZO7sxwkOlZ9noeME89SfBu
qoO3SMvO2vIZalJnD2VQtzvpNXfZeFHm0jyofQZIbxiKXRPxqEvhZa65tz0AnhqYovs0cU9qFFr5
EckgDJdZ2R+JSoIanpxrowfNE5wscs2IxkI8zxzci2L1PvXH9wXR/hogA/sK/6Y+oBo3ospBVdoy
BI+yhPREPaICEdtV+hp7DsqCZvcwxWghOMAWTjq5/bNn+fNzWjU/4DteelMrv4y5iatW6n/LS6bk
NT7wNz9QQYpnzXvvzdZfHtF6Mrt+QMJBa1HHGYZd0NT113oG08uSvPzQ1dTeo6gDvCpCtkstFlsA
k1DynFsV+k2qeqiQCEYZqgTHjRFj9TguewglYSYw4CgQJtq5KezycZ6S6lG2pMiKwkH3LM8RFiYI
bxVxcCgr5If8afjTJHl2btVFyi9TKwM7EpQ4DksAeOf6rNziIkb1WoXwafgYiaooGB7arAAT5LUD
6+GmcG8gNUiveQTbW1S/pn6KnoelgOgSPftq8g1ZTeUqTWWGSTe6i6hyFQifGRbZGid4blDDflbJ
hD6niqbtp3EMWEGwI7Y9oFWpzbnMsRTFQ3Y3DUP3qCWd9zQvRZ0B27O5t2BX02PbEepZutdKB1e0
geyMOWE2N446ujD+31MSzY9rDTQHyr8O99x2fBVZ3hMqM9G+CtsduqfG0dEs8zBNTY7GG2D6wtDM
m+0AdQbWqh10W0/aHVbwyGDgAF56YXlfQbW7b5Ziq3J/npOCGOqAtJENN63Ub/lspsZeMw3tJkUx
Bf+/segrZT95sNy9MCXYjKjBe+8DGHXtsf8zGfI/DFLp4MKh+/NsmfCZQSaCVigqVGL6+W/SnV/D
PNH/nJoEtAKCOO/BmAG7RgfradbIJVtTYt1Vbt7f9D5uL2kaF49cAg3Kf6u+NqPCzZWl5oNq9O81
qkEPbpQ8DXbVQH1V6te4J3HkIPZ4lKrsIBX6gfx6fqzHXY9xx25ausdaiilfDJZrOY4MNk2OAu2W
MePw28FW/s1JZ/NOPqpuTO3R8cIL5DCcOjNk0U68cKrD9gvaIPkVhnOyfm5tzO1T07XHXEXWZu9j
sdwH2RtGhTNB+6JhrWybdxAtmle45/0joeOr1DDabV8xrYMMlY2INS09pM0xys8HJe676qLHhWsg
QG1oP0Qslk0FBt09+mn9fT0QVi5T1E5kh4OSxRUZzAQ0G6dCN5X2jNimtpeqnJ4sVZdXlQMmbDk/
9jgCdKmWiV58tsdf699Jk9w/20UN52w5f6hOg8jLJg9/eu6ZcTBRTpFNKapghuG+1eVuG1skJH9r
lN2yp4PccRieAM6AwAuGHbguLBXKikFJr/+o6yC89PYQoPEeVt/K8iT74yGsT6mOalM1Kw4Ba8XF
LZx44LUJouC+W4ohQffENfzzbzv6PsVO5kvg2/ERCkN8V44ZHoZLIVvSZrLKxrLBRlEt1qIGv8H/
0lEOWXtvR3cj5oD/l0NSdwBfoWrnzx/TdgUity/jY6kSDdx/+nXSW75kKkq9uU/bhUdB2tG0Whiw
KFI+REuRIzDxINXJ91EsjPwB8roaE1xfdpcqyuW7rZNs4aB3x4uvI4/MwbFLVCUsKw9PjElRbs4X
Cyg+ylKy99OhUpUvblEdvTgIga+Hyrf9dkSmm8euBKDxecfyq6Yyhuz4Mhf2Hyn2pCCXZje9a6cq
vXPHCMCJhvJml5FnVMlWHJMi1N7UMhzuXb3+noea+jbYhfqmh/Vj9/8YO6/lWJG12z4REZjE3VKU
N6pa8rohtCQtvPc8/T9A3Vu9O/aJODcErqgSwmR+OeeYPGAvjE3jdAE6yNuv0+B/mVWjHg2kJU9W
yqEYzCnOCTSDp7CUnvEj+3fLRlH4Zy+PjOuyDaXwOsFQ9yub9xyqp7hXxIPihfmjEu+XXXjnpPdy
XWO/vARVMp46X0nOwzwB7qf2jogrZo16cnhmo8abF5d9MJoykONZX3Lck15qUbvEuZQ8pXYFR1vR
mtWyqHV1v9NITXULoUPEdwy97X4RYwW6SB/UdYih8qnuiEWQ8ettZ3/lE1KwwjVST+wGIjOvhTE8
IKFpX/XifbJq61mXrOaQFiHoJENtX+sJIYVs6tkViA4s3aD745tG84pkS3WniBRxo/YeFMRnMGyb
Hr0nc1HQrCeiYfEL/70KW+RfG/+1TtVNVLHpdCp6u1qT11ZAmDPzh1TSjUOdtCPM7S5/UHFM/yL6
3Vk2SsjYHlBgPOPklc/LKsOrGV+w+mK7LA7QJPaKPcarZbGKLHGdGKVblpYjtr18lmG9qTiij/44
oUvI9UA7VrBisEVXHhQ2IztTdI9aFy0eWE/QsuvS683DsqVrPHstlF7nuiPtZPJ48gCMCZ86uexW
eHzCw7JohrKBTCHsjsuiQRAROZCqd1oWJ2l8t3jnX5alsUuvPK+zqxah7/EGfxeEvXRL0kY+hx42
4sAjrqrPyitCnzXYie5W2M1jHDXyEbFCf1PVhlslgipfxtZp2WFZDxdxU0hVellWLRMB5Sg0MDBU
rUrgak56bGr4t2X3CDvaNRO3us43VmuVBBZWazDmxdEYzfwYtpjlZlhwcZRkJnVbWmBm5dGN7A7o
uBHWd4FiEgU+6g8QwpJXWS/tNdzMYrcs4tFBUq/mT4UYQFJqHVqCeTelGz0Hph+qmmwgXVluEIqX
ySsq6nSLHd/cqIx9vBq6dswsSb8XQWqei1hHYDHv1ozy14hacs+rTTnTrFNII2LOmieTkngrKng1
+t2/1/3ssszpUvNVdqqy/V+fVxsEMK0R3VXDVF8GqUQunVug71B1Cd5EX5nsPYqhN55qc4APlKn5
KQ00A7JxmaCI66fnrrRuy66DlpyqULNfqjqTXauK9HNS2ASwVBW0FLiwj9iRPiTgV+soX1nIhk5y
wU1lDdF7qyAQ0zWrvrNF6x8kw4y3YRLI91BVKmc5vDm9yIVdf7SMGyEjEhEcxlHbUbMtoO4W+s02
YI5zu5uALZXMidMqh4wLo+pU8Ew9GUXgdp4aHSrg5H9t+N5n2Vz8rMVHgvgZjL8rT74cucv2AN3j
aTlaZFqsNErshKUp9t+Ly2bVVuJhw60dfu/pK+pNF7G+lY0e7/bPIXRTHA3k5Qcz0KV1ouQqsVS9
udPR++7JuqlPiibMjRGn43Ukx8XtGrl+5G6Ukf5Y5htt5xtsHulPbT9YfUyTdMj1ze3eaHLxgScR
WKTgOc/Vx02bxiYmFX9aV2VZXSK1qXZCK/tDaDU66b5eQSxBa8LHQqzKgw9nplqAxfI67zXyh8c4
FNKXhNLy+4vSTAEVl+ufY9K/B5JkvihGnUI7Vqb7wIANThPFv8NCbW3TGSouS15y7JJI31IOSO4s
rEBonGud+hkPMsObglcewG+YD6VP1ScHGXUSLWwa4bFvia8UMrLadg8+0Rx186tr0SzDKa4f7IY+
YduVyh26jRZ5DglL+K5Ml+Ka5+1UVSODajBnpIGckBantOlxmTPNiiFAEAjnNgbrQn7NL8Xs7Ycs
sV+UMZLOorNtzgH43ipIqsOy2GqQ5zIzavdq1AGmUmiX7dsCqVteW/ajjyHdKftAPndl4T2G1fSq
6r56WZamWQFuqvrdsqutmMdQ0b3rshR0/rZJiuSXyFXv0ZsYS8z1+r7QTPPR2w5ear5GvCq3zSA3
W7Pp/bdc3VZ9ZbwVKLKIzCmrXe/3+Qsxd6tOD61f9CNPhDzkl8qTgOf7mDfaLlCc73XzhjBnxJlk
3dnJMmyBHY3cRIDXtFD7WuIOdWBqgem3jz871FqluaXR6pueSMFLO0+4MEa3JhvZXRaXDQzY5pd6
Im2LyOojYie+2W9L1A0EjjrU7vKLNk8MULxHS9LOmVlOv6gCvLRFOL6N4Sz0aPBzwIECuZeoL9HU
j29DFeqrYV4fzuv/e38L5NLP/p7lcRzkaavatwC+/X38n/X/r+P/9/7L96plj3PbFmuR6dGqp8N+
K/qxuqmmULfGvA5cRnVbNmR0fr/XLbsAiqxvxbzuX5/lzQnOSrK3kco7cZnos9vSLmt5w5WR/rVO
Jj7azsTmZ7dl4xDZtlNV+A384k5KGx3DJJ6vQal6f21yr7sdHBs3HZT8bpkMgv9X3j2pjlKXazWI
5ZNfYsTjIbUsQGiXT808WRYNTcJ0/72clm5Hdw3W499bl/U/i8snlnWw7Y5ZiKDtZ9X3kX6WEx56
02DdFZyu9474D4hk9muMn4mLqsj2toeXVB3MX6PR2e8aADqqhXZ/p1sWgaMxvJU8kUNGX3ETYzze
14W00VR7eobI0G9bjroAT5+wZe2X7whS5Hxd2ehnkrDti9cqDHTNxya84k7lrD2iG9FJHdC0jVo3
w0GtApjdc+DOkqjzHa6jBznmXDpfy4Zl0sHqXluIrHCid+ZeJKIArtN4t9SMpRuA6NZVdzYxYvE0
wXTRYMcAITeFQxMEX0w0VFupTLstnT+w+NqfUjRvIEb65zAiCT5um+4urDtlJ0dNuveGRFwCXyUT
QyqmpyRI/iA6TP/w4YA4+IMkBHQson9v5MlstaH1L2Ve17d8nmgyzcMgB5c476CpsxWpRrKhN8VF
SfDFg0yW172dt5dl/2U3Ap7WhEaOBKABp4nnTHYk82TJdvHNB9ZBrlqdXIEOERChE4ymtfKwIQet
uuh+G29LrDXnOMVUoQ1iOpkWymLc8cbRTPtwn4MyPtoi1PeUPfKDPU79IS2HYS/JYXFMtZxgH68L
T3HtgXjqTesUFyNZrxVFkrCNvU3UNDIJDHK1sex8wOgKdBkAVHdlfKJYJ5HZ3jxoT3CD0Q7yxEEN
VHbd/dQS9UO48/AQ6uCRW+F0bUBRys/lx5ox6FUwyNrTYFmwvOGePpM90zllOA5njxwqENRZ4pZj
EELCgh/HuwnDh5dMv+PaWnvkkb0wel3DtQlnr/0U3qMl/RMa8vRbirXfFH6xl+s+hXLfUjdpw8vZ
68W2m49gReR3oAMriHgY6FAZI5BOJCa/c3SJaivebbQGdAHT/ggbdbhWBKnPNP4J6Fp1tvWxBYXM
HUDPqNiltQJIBnjfcImgtdAoH3aZkMIHT7LNi6ngpl2C4APRYbnTvX7XJf34Igz6ToriP1g5d4oy
ZjnYAHl4CREArv2i73bLp9Qo3ldarxwyU+ldaon5AUdQRFd1VgbrNoEcXuN8rxIjQMRll2XuHyuN
ecuy8t9bfnYf0oVPyBf8HGdZV5YWPjQG8FYpiYEXvWiIcmyk9qklwPIweHIKvoJTksLbpm7Z4/SY
FyHa2euxycm5nBdVMWJaEnq+Xxa9pFIc3ImRQ8gDJjnDpFMwT9QsIO+pEGNxHOy4JMGCuWXys88y
t6wjaZy9axWJUp+hxvr/+NwEMKrAoP5fx14W//HVJjkCe1pCzj/W/Xxk+f4hLKZDmrzUYxA88Mz1
nDwy9b3q4a3oMu1etk1vq/WBtJoy/s2mnUdXo8x3y9LyIaHZ902b2mddl3agi6aL3dZYCpusee4G
s3S03vTfG196wFBkfwpF2WQWjwM44CtfydSQHYDytmn0h2LGHXSQ6HcZVhGvnbp5mePuV7HeFmfq
3EcZiPsZo0B5zpQy2IAznZxYyOX5Z8OylQbWX/sJInnyxlzJ7RMSGZKb5yMsH1l2/FnsjMF0zL5i
zPI/X/KvQ0tDjF9I9Z4SNKoAM+cv+TnAspj08o7Br+jgWr1kntrBJ4CI6FASX6QuwEKimlcByfGa
GPPTV8lRGIjA+l6H05dIpcTamZQKzqZMcEkkg/r/XpzXkdTdn8N5sqxDgqmsyUVjFGTe+rNh2W9Z
V1ZyuhE9qQDLYmNo2ToEC+O20Uh5v6x+hxgX7FyuXhV/xP7WFeOTWdBpr8bau8+mrHORinU3tY2g
YZpDemdpQFUiIG7nUe/6XY6qFoJjiGaf2Kq9ntgwQeaneG/K4SVL5HKT0te9yrB2qRhQvU70SqKw
nqeP/LpgRc3beo4NCCj6JMQbmaIvXp0YH4XuHWQKmT4kHHxNcRXTlH7Mi8YA30eRgQGN9s8w2icv
y/IPrY7eJUGVmqclAnpUQ7rekYYlQC3oID3TKe0fvaqvYZrTgVi2DmZQHIMUK+CyNSPC8+R1U+0s
W6MkSMm8hCm3bB0bI7lUkniL5yMx4pHdJVV5v2yLhEXNCdASbfLwrmhk6RKRJMS8r0/h3TK3TOTU
f51Uudz/rFrmSEMN3Igcn+9P/WyVzdTcRgxEOcs6sw7ATVo1vlPgoKuf/X6+R+7Tcy1y4+BNKvtO
EalUOJHuh9guGCLyGDxREuVoW61ylPFR4VkPlW0ygYpZNiyTwYIatJLmfSpJGsvNz2cUT/oopgKy
3X8O849ddDPCQ7Yc/OdoHTEdq84cC/f7uMtmL4n4in/sORmStCIOS7iaYWMEmw8v9RUWQRys//jg
suH7K5cfGKSyt7GFePpepy2/4OfLRzvmEvTMVt7XQeP+z7/pZ++/jqt8pj7chu/fMJ+FZe4fP3b+
cd+/adny/aVtkd5FgF2xim/1xpKP+bzbsoMnKso8y+yyZZmMy+lfZoXVgm7of9uMCJ2ltt/Q2iBO
bajPdRyWq4oACz/EaubX2bue1yMMPTSNnbw3Am/amnb7hSx3dBPAinL40akx0ZHCII/Chg9m9+0+
SJrPKvXsDW2mowXCNCzV0FWMcUbZ2h+GRER21DpSxYMc0KwAh2/Z1Bhr0q2sKn6in7nDhPco6s52
Om47uB7jQ+WViIvbR8UfOBg2P4jY8aWT65MZ4b8sUT1R0FknVLdyob4HeX+SGPUccyIRRxAMxTzg
l0sMOsT4fXf4iOmm2vExlJRb1cTSVY7o8hbkGV1L7yhoixAvN6/qhw6bVBKfv9cphLg4U96n+59P
+VTy3LQCuURuqnRdNuBBe28mHFdl02HlnO7r8r5ORH/taQg1ZgULPaNL3k9IRoCXRfwQ/1EqCFkh
IYfYg7I1ITs0gzNgNRU2ekM9uXTKQALYPBkT71b1+PjT/Gj6vY7qn0lOtXiFx2zYqDmssWVdBoFh
O5GyRsH073XtREMCpKm6LUnRyy3du0vnCTgKuzDLa2OAa0oauDgDbZjrNE/CRCt21miOzrLIE0S7
RtAoMAzV36t+1teGeA71RjssqyypVOGSDRNxoXW+XtYtE031VIaJYDYuu/xjA8Q8bay/v3hZras5
47tjnu2XL17WeUHvGHajuc1YMWI9/8hlYxjL2VE3ABDOq3TK6hfTlNzeD6JbXqxzDMHXRlHCG2Pm
f4aw9Pa9op0BkSengbCq6zKxJlj/YK30zc+6ZOwyQtwg88eyFElYGj2NzOv2EOuxfqXYr39/tg2N
9ZR7pB8FTU2KlkWnzUvIGJr0wtp+L5OQVG6qPBErdL5sDwpdPc6N56i27iab1kE3lYwVla242nYs
3enh0Z8XtDD6azLo1WtL1fIwimTuFuL3If0PYcbPfkMM5SiZePQuBzLl3CC7IrwSeNdeinx0v6+o
qQh9tMaNAxW5vsur1L8JimQ3NcrvC88fjstuy4QmmeoQC1TslsVlXwXKuquXKMeXTy3rcFQkWBLi
M324YWXLvn1NMs2+wuWeDprWvvleBSVkXq+aaUeSVOR4kYXzf9kNAuaekfvgvOxBy+8qh4p2DCeu
v3wMm53k28YVs6h5JUGsXCuBRZbBMJnXZYPSAPeUCwZnlsVlA8AUcSkTGowkb0iQY4OGoWRNW3Uh
z9+4008/+wbUTgkzq81topbRxhpRTICzDG4FbgiXeJZ4rZmQ0VZmU3obzdYgh8NvuYF6Dm+iqfGG
ajH1g4F6qKUlhArNWSbLhLbLRFoWaZ7qNNDaKHzi8CTCQryZ1OcBHv5rbl6Er/ecNWT5ka1ho7+b
o1U8wqEPyxxxzSnj14dmdgm1s4RxmVsm/SKUnCd0ahFOLitB17ZbW2XEe4gAvuTjQ/AtvJp13jLN
7upFVifKLA292Nn48DOhjYzVYVlOF9dDJ9JnMRuP2tlJU80/gWwinEfG4j/SS8Bu0CApCsDdPSwT
tWyGiYCjauZv/GdWTeyPMFZhYNQZ2Mdlc9dNOESX2QjsDMj/OGKYA3A+g3ZQ9r7PmDUSQRLDGYks
gyHE5Sx+bwb2cpyrMlvYJ8Qd4DDDviDW0qhJWOzar7EVnx60iCQvtwPxX66u3PvkOh7ytnsxOa3H
kDiwTaOIt2AU9nqYVbUxh8ntI0+cdL38vT9ne5lb/gOMYQVr4XOuJFLSjnKrulXsi11DUNvB0PJi
b9BJiMuociS53fbCeEz4q3V9wKGPqUPmP8wloFS0yS2A9JOku1GFiXk2pWWz4tqc/1nLXAq0YV2C
BeG92ymHGrKFXxoMdGkFJL44GU7/ODFYlDlvhl2DUDSVlSSlHvV+Cm5loH+INJDWmn7K+2o41IHR
f080EQ4HT53PXDq+pYpaHrD8lgc7K4GOL7OZZXfKepldoleXuWUSm16J2smGhjFr5/M5jqXQSgw6
NDr+54VV2Ga2D1NAALNHdP4zl8nyB/8stqkGWUYhN9ObPUzTrFFcTke+eE6X2Wai4JWl5uj+/GeW
6/RncZmzlZ54Kwy8PLxzOIFMtFn29zPRWxFsW6Ef41l7v1wHyyScF3uGODZTWJ+WVYWnE+7gW7RG
lliDbkk0MKSO/2+X578Spa5IH9UyPGCza+x71mzVfh8D+cIkzzmd+RClIMZgmSyLUQiFWAmlPxVN
yv5IMGTjTLXZkYoiRcPRtHJXI6aryYfR8VOidQPyqV3ZKunFqLK3pfbzaSfDg1LMYF3aI+TG5gTO
YaUfGTpfq2mHbzQ+p3kZODDKGCidiuBkoIU5+167Yry9dvoxvaQKr4jMLnXXhrJ6lMtmxSOjYAid
ymJRtntwA3PXdpJvuO/V3dSTIGRYZNKaz03VZBvBIAwq9rYji6X2N2FDEKXIHKlLGR9BJujywuWh
Ed0JVTFWozJKa09qiIXp1A3sf/B006Mmkn1WFNTviCQKa/Fa9iWZhWOyAb8UrnWMfnnTngK/kh1e
jjiTgzx3awwZQXsC/IqeJGJIV5IZevUjiip4qVZA2cJNX84Z0Y2GCpcSBYPTq6lQe/KNrdotQFTU
FrXGbvhTm5wYq7OJSuHzU2ef/DGOViEBW14WyXBNiSgNFcrVnQz4Voug4xOaWXZ/Ig9HtoySajVM
urX1YN1IRbNr1ICTAIcuFAZnWgR4xeteoIvpn2xrLl0SBEl7rP40eXXPzxZFgR1jGvss3mrSiBFY
Qu/f9tKWFsW0YvzxjcZzsLZG/PuFZMSwiZDpWBNtT4E3xwKPhnyTP9zP7HEXW7cBBNKOEU/5hJiW
9AyLBAY54x9d4NLFM9/6AIMt35LJ2moFzClcT4H0p/HIlqmG83wFqZHRnJNg+tLZuMpqXpQlnWzJ
9C652n6UKXQklVt0pfQdYU1jz3hjYJKYI0fCpSB6yuOaBFwDnxgObjehnKAJTOFTLCcro5mRIrCW
nUFtnj3eFy6UV4dcZvJBU4ZwLL7LKO0QJsTUrVDljBC99HNbSpvUr73bCHF9Kq3fRUKqni/772Mn
bRqLjmCvdO7cAOwMLTiildvodvApwWF18oFsYmWYXuySggUFSEX6MolIhGukhXtNoZJnR/IN4oK1
0sbE9YLuYVSsDUG4yEcCpFiSkBltpYckxR9xqbSbqRxadwySYiNZT4GUZY4epd66SjLqM1220Q0p
P00BB+wbKoOhotz5Q9SAphz3rfxOzz9Y2aPZrdvqvo6Jaq3I66Kevzbs4lVpOvAsAJIsjdDjpntC
kasBO4qCFSmeqUNrUFlN8Fcdm8BUpxmH1InMYKcLSXY6kF1GJJ4AiZUCkSSYr4T2USm7WUT6igUx
VFbanaL5OtvGZ9/u3j2/rIA65Z/R9DKpMfC1JPhAnJu6tfpIhOJjh16SURdoqf3RBpk6j200Q2u5
1NqGsTUpmSECNjz1D+UbECbGa9Trl3xg0D6xT0Jlt1Tpz5pM659nerTuSB1uivrkTS0Bstm4JZ7X
IF02C3bjb5KzqVc/xFn7prQEysvNeBURLf92mnG9OYVAotEZ6BM8oTMgky2aYcCGPtfEqspbgGDR
e8dJcqqCUGBJk/bFQCMrEEq5arace9lNTAr+RAoctWJTpbp3I9uwWTO0E62G0nw0htTVspYHgQSG
NkleyLhPXMVmwLuumtCp6/QZvSgmx4Y+9BCH5CWh3jQqgoTnnFiU0cO6lpInYP430GmWUz93BgS6
Mozx3fd7K1Q/cyn+TEP1oy41wgIryPwyfSgq3Nusb8eNlTJYECpo2a0EHVEw+i8KVdAhBfbXj/m9
HJWXci5UZeM8EPul1SbRCz0/OEAqW3fCgXtXrQfJmO3OxV0XRE6YG1RLZqFu6Q/7XOGlkKIRMoD3
wXrhqWn4q0jZV2l4ZyLEcIokv6Rx/ifVzH1ZGu91SMdrENfASlJXyMkOoQr1IK8hr6X38NVb/aEh
zcwHVe2WKNDXrRZB5Om72DUk0uhVqRkdSc8G19OkDwuyUeB1CNFDbS0IlVIb09iOQ/VAzBvD0KnY
UgXY6hOVzCB7zAZ5I0j13liBgX4YzUqoc5lJ+Yst59GhW/mBNTPEfnVaAG08eRqnJnHhzzwE1fSR
D8azmo+3zlipqVFuDH84T6A5YwPyXE3+pGIY5xyMtZXXcAZzlRE1Ue9jz0OmbWz7UHKtkKz71zEs
3mw/eTCK9jQYaBrl/ilokl2NBiceuCaipt6AZANN050CwIEI2gCjVYnuxgU9cKlytYr7E6q8nuzK
Ou8p4o4w4+BDAw0gu8LX38ZmeCObOnXMRHqsLUA2Tai+1mn80YPT08rhFX/ZF7JddLHadurCfSvS
hxEb+SqR819FC7w8hMPUxSiqOR/3ghCxbc4wAJo/jdpRPW0ZgASmVu/9tr2RaUSGoEV9vG/Mr1rU
oCl4w5KxTdR7JkD+AlB2JNETeSlnYJuSk9pktxg0j6NMvb4Wtr0dDHv/mtYA+qAN7fNBb+Dtx4jl
R+QRATmapLEfCcXIL/iGkfCZYNNV7sjCo7JDVbjRP+S0OcVy/9Lyo+j6PYeIMCB9Jk92JR158t0j
LiuctjU59f5FIZk+19VtE/W7Ifc29a7us03NaeEhQc+fscPBYWwvpP3fgwI2i0tIlWrXkKcm1wSL
DfYpzmF9tlrMeEq26UPu3t7yvpKECOUYfVo2VM9G25xUu7m2VrIiz+FWNP6bntJvxEJGdEOfvJp4
6uGT5t2KoRlSHgTRnxPXBiMCYOMzmg2V0tOiGdaWJiMwbreCfsbeprecpxeiRyvaAaFMrYrbpX02
GorKU2INDhyeuyQaaqc0IQLKAsGRlvoPuZF8Fc1QOWmT9G5ptyRGYjqsAnnfyfYvU6MROQaQszO/
O2o1reyi9d7ahvtuatWNAczbrLuzRvUOckrsgrgzpITR0NIDJYp2CuTuMwxChE4+JTSN2mHVaZxk
k9NI5MnEA11J3VY1bQz/luV0UZ+66X2dwojqYkneqBrMhroKfxEA33iw7XnB0ZK82Z/y0LYnBRAZ
vTF9Z3nNgyRGsJt2+yYaSOOjFKJ7ad+q2t74HUjROiSj2I5tN6FEUDHAkSCMdzNZ4uahEVaKaFX6
VARaWU6pWMe7dOqsPSGTz2YIvIc3eNsVn0pD23jsuT1z+DpReBJSTsJcD0Mx4nIpw18Kjx8XdxKq
JvJ7prA8+WH+h5DRwBFKy7CS9ujVFkEl2W8Fcp01VbgkFBLBvNAinzM7t355NGgs+k126WwGDckX
AXV1xkD0RFv7yWLQYqX7c1aEOnyMOj2A2OqGi2XzqjFGN7baOWGQt7lBgFRUw1Etn2O15O7oV0Y1
yXd6lw40xpPYERZtMCNBt+GHfzrq2c1Rz2dClj7Aexv6Rz3v14qqDzSsCM0ITdgORnuV+qHYh1J8
1Xwa5GTSZqqebTUqU2U59TRog26LSVurjdSlIPRoBP5v+FawU2M0e4FScgdw0Uh/KPq9h3m89wxt
IBm4YbTykhZgzEDcCydBbbubdL9ya4iYdh+tokk/V62NNrX90qUDUcunkGDWjCI0wEe0d3Gxxsp4
jTohNnJWvgJZOLTZBPE5nxHNb6UguHqwFcz6efBYCJOWEBooiyKBU8o+7c48BDOJBD2ztoiWdKIh
zX4VGZh7jBFXiP4etSAgu34ks91QN0IbH1TZOJURd2DAGY4FoRKMSn7ppte5SQNxOF0HirENjeFt
Gg4oZx4TFKkOuSDlOlU4T0SJX3BiIBuZ6K8beJWacS7B688SZL5Z27aCHvKi1kdJ2RgEHjm2Lt2L
XGw6ALfzQyp34KBihRoRUG9nuhzpHzEPNkk7gg587QLtt2pI48ZTO2DJWEghGtI9TRLwdrQIdZur
P5fwDtAwITYxwL9CG78JAxhJsfZHM5rMMQbK/TrUJJ6blBB18IKqfAstWYUqZ7oxKaeOZHOVmLr6
TsHliwzl4tjFjFqrDNyPRBXFqvILYF/qIpXBQKkprhzn+vyBdUiN2FVVBvateCt0uLTKMOxMpbNo
B0TFCtRcDT2leYmUEhx1c5RCrra8Ek6dFI9RkmFHMg6AMd0pp/3cNzapvhQpHCMJtj2J41A7p4uB
hL0Qn6NifxTpFLkI2Qou0/ZmZv2rWfcfkER30ziuDFV5y4dQh5bcg+jFfOENlQ6fpM9WjIPIhbjv
YvPW1ha2jCg9d1bLAEopM5Btv0Z6Q6J9qj14za9WyKC6YYiSIEbijmx67hBk50QXJ6EY3Lp+Q54T
4xiVbN4V9Dq6POvdIJSvBI48qh2pmHabbfxg/BV4eocW0LwxoEKAS+TBbJ5eLPuXZUiIRNSZxZc2
w6ppIhrYNDDB1/lupObuCMWWmHOnq1rGG4KtVGTnLHkEm2cz2OntuCZXVRFo6yFS6Il1CruqYbaW
VENbWYfaB9hJ0Q/tAtngdovmJDPXfSm/SEnCUEurbr0B5t7gEYaXgEErzXbld81HUCK917U97Ys6
S2hg9Kaj06qk99XfyfGelrQOdTghpSq0V0reGXwNeQiJLa08tLlZqSkry4o+RzN4CRinHMc2XUkd
bMDIVse9OT7nIkzWnrpNBAPSGT5UPKj+2iAHJhftS5z5c4Wanr8X8V+zjWrFC4Gxkkqh0kpenbSN
MJGORvw4DLy9dVK9N0VPk6MzGoYJa4aHA0KibdOGofxZeGRkxEFxafxgoxEksrHH4VjE6u9EwrAb
RJDfZ95Q2XygSHpkQDzfSGhUnJI7fm1LJn1Dm1up7+tLNm5sKMDjSLkdPVfperEPnS3HFljiREgY
1YpqvH+JRy0kDD9zLznJpgTUPCpIFvJ0hp7CehcA2HAQLZlOlaufvQZ2KnlUDDPb+rnyZirSzpwG
6ic2ah6t+MxzUKfwuj/hzbzTou43pRpcJpDDkH3jeEUaLBSC6a4KiHC9DrxNuRUxHGbvSGKQfnd/
yLe8eDYRyyHPKIWg87Qzn2xlOI4VMBI4c2TJa9VdV4n3jH8WSJRbGNvqVpojl4NiPCW6DPU9zNpN
GNJPk2n7F0X/xD2KDARR/fw4NNaVP275HKPgrQ/4NtgTK/QYK6rkkoC1fcJI6jl96aEe+rSH59LS
nqltP5hpS2sTYao+oTgjuhrrxDGJbbqpPKI8jQYv9yYiW2q9ZYW85lU21LdSQUuVopmgYPsr5+Q5
Wa/dpCSmZCi0l45xS8XvO5f0n5mnYvunQBcP/mTslIQGuvAJ5ePpRAsA0h59WEuF3Vq2GkJjSMIU
rK524N+KLx68HiM/Pc7KIehuiaCnZlT4aaKeWBQhvwQVQQ2jmpMH1T8AIE02aLiukdmdGFbA6Ccl
F5H4jUsn8NTP5NZRu1fe/cx6N9v6qZa5MGP9ieyLe9XIXOGTU0gEMBRwgmTHQ11xt2DrQiG+qzX5
pW3035LZUVdG6VZrZNdFMsWYiPe/OYUajoluX7aXuIQDzgMAGdwMb1Zevbnzakn+aYJUCFL7FKvG
ROGu/ijKYVOa0lNCJLFjBlq/6nMa3rKOmsHjaqEV02a5jVVcyI4ukkPuNb8zgYUiaCeglMifqvbe
TMRRS416pUotbaoM+b0MoHqIJOn/6Dqv5UaZtW0fEVXksCsJBSs5a2Z2KHvsIYcmNXD0/wWe9Xqt
96t/hxLQoARN93OnjTnn83ae5iMFJ4o+KX9HebTHuOKujqOtmlofkVtTp6pBAUlSJUox3uljdUlt
AkVrkR2qnsjUTq18WOFvqdZAF9VJ6LZiP0kBnpMW/ltQYBxs+XyEYxddnbiAJCxPhaLh72Rr0QrR
YyCNx6BFQhEEf6ZCedaJEhrsMnpW0l94JhbWpK+VUIWNJfXLiPfYxmi1307XHnQvfiolyDoKwI82
mH/sKPs1av0tLdBVk7aA+1XJd47lZUzluUyg5wXhG0OIN4JVo5VT9lurGn911azLU3mQK7kHI3Aq
8R7XYdsxNp8rlcMOFC/aGCOlWTXWCYDXqSZEvzyLRIq0KU55RpxSaT3mrjRB0JWfUyhPqsBC2ivO
Ol246bi7tizddS4xuStaP5bxjzirzfUfYVW/LSN7D6oKrqVePuS4NbZOTudi16QtWS32eMepkH5A
fjwsJ7TaWnVEZ/SkKz3kdJS/qCz2o8SWMCIbNElUinpd0XM1wjmfTGOjgqniwRWiBSnkWl2305CQ
lBin2yl0jigo32xT/Mqm6drj8wWsZp+5Q252ilub0m28ooSD6YY7vU7WjuwgHCukRSXTBfHSHa61
005Yhm9hb8DzRyOPMlu7OndXP6n9nkwHXPShgQ9uh8k6X6oyvMfBoXjjUE9ZGYzouIqLs5G9dma6
IUD1vo7aH1EPBD5fgtNIxBTEEnUb2lwo6CcuUxbsqIj/CJz2QuX2GmCUzywBHVomNJ8UomNm5k9t
pP/MB9tkohcxrEVP5Xq4PJktD8YiflqoAqFKUYbicbVnNvZEqPaPqk1+M/t9RgXaHrDNJ1N5Cjbo
Xn5Y1amugp8MD+BjRAxRAgr1JwUgp9YIW+lGK/XdXN/DMqKsl4wGQwYRkg+pnEqnUi7MNW9DTm13
6pwtednFprRsyZx+8Lb5hBXNZGbpvqjPRakAEHAC302V38x7VyNaCDMO3P0wKegmcywrCckKBze8
62PJpBHnBLB9ZV0lFrHFo7Ubm1y7UzIQLIESASTCYaLmRiryDG03jp44II+LV/VIBtOgGfmjMjaY
xjtps1tWv7ZhQ59wXzZZsHGQcGDEX+k8q1rCxp28JMtgTn8afrhmjBk3ARa2M4xr4Y2H0kGSjsjp
l00dWTPhnzpGp+z5PttJY6DamQGVPkzsmdq8Tlnd7HpG6LXkGdbXFCDj9ol84beuzWZlF0+fSZEH
U+u9nRP8ccjsXI+Z9gaPjGdNA90tUc2QnOPsp9JhqFoaDO1tqX0GhctNwwg7D4J3IzG7NSUid4Nt
gOkZmDirBd/JpltyxV0s5yFbpBwjBw5f4PyOPP1330DfHumEgy444MSMQToVq9bTb16K6be1rUbl
LOa3i2cExrChT0mc7z33Ff88bA8LkiWmYt2PyWlS7ce8ulaJ2a+STD4VIehz5rqHujIpaTrXVEdN
7rgf9WBh4h+K+9HKHpIZOvCUnLLhUB9NNZTrpja4IzxS4FGV3ZGPUWxEKAYw/HbD4FpyWxuHojcJ
1LGYve2NMDIxm4DZodo4EmhOhSdqajg4NIa1n1jVtU76H0M+By0OSb8LjPyPjKfm3OK0EVLeVi1m
ykbo8YAdDfABw/C9SP0Rj87ZC//ojQEmW5OH5jLhrGK3oHtMnnL5Ghgx7kIuc7QoNMIVEuvV0OLl
MJTD2vUS5s6OJVdgqrskVrVb6tFb4x3L7JYSy5CTD6XFR7Oj+mL35oU59rOt5rcmdzNfqc0YokX4
A48RJOyuvkPNpK4hetANzqRDh9ghKocUqbr1XPb0ex2xus5/rM9o66QQDGml6Y4gU47SjwZY2FZ1
7bcJJX8uKVUGPeAKFipI3EHcZTswh1PIXXKLzF2ntq2haOqftQxDQNXA8qUvK2hVFKys6iNNBN4v
hdxnI3VmLbO8g24e2rztVmMIMNVMFJ8cJ33rKPLxtCmVVQHpocnK6BAm/TyA1n9aSFxWVCtD7E6G
+l7Nc4AV3XovZ+gp+CWosKy1VGHs2p4aapbQZOu7EGlgx2DkIbC5KouSYmenojvpLz36ujUclcr3
CguX9BHYw54TazpBxS+eOglexgWDM0K6qyNcKhjerYY67R4Emembhnij2ZD/SF3+HFpinXXUbQYc
NTRJWZOxVHVIeoHjB0+ESJjBWnSxem6lus0ZU65GB+V0PJFYbqpXrzKNnal2YotD5GESibOy08KP
dAJbppCHQxiazVFSb09dCO5JOrzaBSRTtX0BNeP/LyaoP1Rkg7hJ7rKSsjrzVnxqE5volX6LFwMu
EqKIT60DfipqivaVMSiIYvGDzLzcn1qDh7FsfmDR4xfWPP4skcZN/cFK6UmzuHwt7MnYO3oJm9ks
xzuzmTGhGjoN8Rtw+Jy0ZlybkSeOdsM3Iy4LRZoIsBsKgdxoTLNs6zXP6nztaEWwxnKlgMuJ6rVK
1kS2FRhAzbfkNRt4i3TkFjay2lqbpjnnKYiTZSa31ua3DbTW3idxCoGJ2x6Zz2tt842FxVuiJ6IS
E9p0a0AyttvfLM+CWJzmJ6w+h2NYPqiUULiiilXAv+JHaYPdd1Mz3eO9tWrcEjTSgzozynLAenzb
rcp1EvZ7k4k78cI5EaudWewAiw08YrZefy4jwlvQyr6pttk+5nrg98l4MySqy97pX5oArSc0oHpX
EERDF91eh3iikfLHJCWIsk74Xhl2t3Hc7i4EQ6Vw6OkYo4QjZXO7+sC/mZ9oTO57tVMIn3ZRwPQu
sRsFwgRRwafVqdDphI10JGwWXMlWgN0aNxKq/+psji3dzVDoB4xKyolhhcU1Z1baxxBab6r+px+m
D6xnCLfAKNwS91NjqzjjBNShgzfMtzja1O2tmqGgADLEvaZBZELdQ5H9RYIx26T4JFHvN5Hy06tN
1++0msC1OC3PIH+On00u6XgmmA6w11rVGOkwz0Hcy4iVee0OYx9zjSdGuuGxfUiMYLyzAxVsg6mP
WUDJccJy2Cp4wcNDfmqVTN3W7j0eFwwM1fG1H7T91KhUhYf6pe1BRGzZrvWwaNaD9DQGitnEpw/P
UdP+zGwgMuOP3sf3LrN9JsE8Fft+gGrEdKAbAKAjT2HMvq/RjV9D8kiUkjBrwp02slE+6rL/aYTk
emXBOe3gVprdh3Qp6FcJJXjYlc8tRQHy3jx8fwub4ofx0gdMDxPcG3wEOm/KrF6LnPE4OEQX5Eny
oJgV7vnWyCU3VeWqhIqy0XrmfM7sid9UxadqyPe2Vxmx2HKv0ffsZtNtWWbvcDdIr8T9FLyXmbHu
1I98o4SrKkoov1jZLsICF7LhJlWSfa4S6FwHxr1ovOSubLi2DbEJ+ZFXY+VBDwQE14Rn+VEr5aVy
fQP27MYdTNI2urdxLK88YRNGwcbKrJDP1WUBD6Tajsks2G2ZdxDaBkF+qj4SRFZMFZInXfWCdSQo
vUalFfOKwkkWlt21sFHmKr+ptctfSrgHfVWxdjIvfQPMNg3Fb8eZvVlMpkZ1A7Gu51/R1GkXelNz
jeeFRfUth0l7t2yyM0GUEZWHKrX5ts0cQRMM+xz6I5xcnb6UYHVX8XDxr/txUwn64aDSnpMuTrgO
1FuDvcRG03VnHRp717atjTl5tzCOTFRu1LTLJpd+HTCRySU6iGRVD6U4iKF57p1q2umJEft9nV0G
KGNgx6BzRp2JHTcPwcZul+IjPIDVgsQxhKOPRaWPTQXVYd+om+7SV+5jVvCDFlO2yiutvrReW5Hh
vXV56LsVniwt8AauY9c6GCnyU2Zso+Fddhou4g6wfNJpr4YNs7BqflUCJxcUXQyFct+rnWsOIrap
JrNZM2j1A6SDPRArnjlz0Ib8TOpxE9h9S3zhXVp3wxbjb5iLwcWbwnNoM1dhWrZN9SpaSyWlHqPJ
O438AQY5wyddLuZRjnuvGfWD6FLKMHb4mo3gnybPpRAH6VoZ/wzkByeBoV1iy+g3bZGHWyUjGUFo
7h/HgqOZt69D2wcrExvktTOqa6cZ6Z+N6cMc3H1tEJOd/HFsLtApz36LAW2t6rSM/RRCjIoxPEqj
eqlTyBQtF5fePKPjOHo1DJ8wiPwgrnHx6PSV45m/Z8UJA3HcSRpPN9aB7px0mNcZ+Ivfh/bBg/Jz
h1DxRZtjxsNKAW0v+QEc86PJEFuiIyopvm6HwMXUJsmePRucWnfIKMIL5M4ux2tvgB5YZvAzuoeB
Qq+yDuTkdzrU/b4+j12a7aBlHMY+uBIXgvSFWkSqDVB1HM4ZjuMtL6zPehrOptldGaViWxwd04AW
XJ0KhKBmm5odV/c8OgNHudpJZDKcbXIqJ8ZeWO1BG8hBz4cnZZy0cwcXSIcHvC3jfV4zxG0941NP
jW5V2M1NKduJOlfKw4DfTUeZKSA91W50bMHSqLm96WbbnjTCYpPIHbdK23qbZirXnhlxtcQPGc4M
65C+vqx32Cod4EzyKE9VHX1/9SuziRMLBoPEaeUztLq31Ezf2zqauPr1nRT8L2ZMeCF561t7an6F
BkXIJJnl9AkImkHGk1664drEoowKA4itxc/c1/0W4hM97F3SJi/8/4/Oe13V3iakXkCZlqJ/46kr
RTKtssLPoRkeG935rLL25o7NEyhEsNYTBZ98h+AsD0cpETAdMLWZvQOOqpAabJtQsok8cFddPgmm
/CqosxMYR4zS3rVAumtRwBOb0ayiRZ7PTC3bELtz6Acb84e70Rh3DndQEZa7nI47sJUfRhf/wdys
oPIshl2pQmtD/h7Vn4XT3MiZohpdlFdhbrWAJyd9Ou7K3j43e9yPi3c9deGmD37nxlDqVLMilwHd
aTXHzygjBLtA+3D0TwBN148m7zxASdsUGtYIUK9jocLp9aK7wZq0VRJH56pUSK008pONWi0tRL5r
R0v1oc1ZjC7kuivsnSaHELexShDBIh51TozDGrd/at7VTEpDFJ2kO0YIrz3R0sPvxir5jEoxm061
B6NQ+N6kcpo2VRyGt0zC5gy0Ub5qU+QdqWysh4bscdeKNX9wiueoqu+NjiAIbKr5GPFG5nBdXarl
6L2ts50yFRLA5et4VAmuMtITnnoP0L8x/RsqEKsBEGMg3Anm1E60SuXL6tpOqnYs8n4rCyXciJRB
WdXsy0Jj3EpNOC5i/r2h8N1oOsc5HVAQicJXq/YudAluD1ViF2AcaZ7S+F6mIFfuf2RD7dd9wxCg
De8VjUG/LMqPEEBPJIRReqESb5RRf7NbcTXVdp972ei3GuPdrE1t6kEGYqEMR5ZA3reh8V6Zx9Cg
1yQn0AEO++PBcShNC5l7732SkfJG8csU7isIym4gBg5Ny9FgUhqFDCOGUL8iWLlGUr3GsoPtoR2q
MMu3GuUBO7fvB92bqTwMRytBkOII17Wq9VszxM8wLBmO4kNltT1CjcK+FJPxFBjJo0mfsnWdbpfW
086rtLuAJzli0XVXApARTeknCdVIEjuTuF7pYjA20ChZc0MGOxW8mCanao6WOy6j3dhrW6dtGZVQ
bPTILFhVSnYyh/ojSPqPtAGrSKaVJh4z0XXcNEj+gvKHHtkf8WB9dn2JX7++MdSs2mF+D142Yqwg
mLXb0TslWQD7qqgpnilXo5yeI8t5TZxhr+rGQUQMVZVWP2G/g9zDhKPT8UC0Grdbnf5opuILteKB
gTVE75lbS/CEVeV7XWAbmL6bhkkOW3qgqPtgO1Tisra8TYG3qcfJ3EWt9uKRwyqE9zPqZkZ8HJ0U
CZECoh0pEPlwsnJyT0udAnfuvqi4uHVBecXwqId51T+JnlpMGyKGLR37jHCMQLugeswRMqy8aTwV
nbeJJ4sUJZqAmJwMfFKAWd2t5daPhpW/1Q1ZZYrq4LUPIU3tnz2T8rLhISuw3CfZagzYrA1dLgg0
HgnQcM2XlIBO5CbYi1lG/Vao3UaBpSpIDR1i/WprDpmh+AYm1Ny7KtjPjzxwgdtUpNbKjAq06Uh9
AmE9CKO5WPXgrsEamXYTWrdShHGfdXbjF3B6pAvzcWiPegcaHAKn1MpvnByIeqS2upI1DpLwUnWH
v1aCl2eZxrzUOVCCp2+MtYrn2rTrtO41VymB4Yo0K9J3CsLuxrMZlDBQlKhVZhgQP6kY2wk1HCkO
MPoNml/C1bZdbZ46x8EPpSIZMqXPxtDCKSlodu1ZVmZ71sq4O1OAmID1pLKHPiJXjVINh7wxq8fE
VNJHptXz62VD2aB/xKeIx6Yd4AUZRKG2ri212f3dTUNl6H1iDcV12QQdABzCMn9+nySRYUI/7g6+
NTXVI3UY8Qhd7KlSMe9YNhnEu16Ep+6/GsytMgJMt3zaaPN9IgrpqPSlrhyWdpCth4dBEF8/n3VZ
oC3ZRwgqga35ZMu2xm7aNQw7CxuX/2zLYnetYepzXVrg3TXCdkkoaFupvJpD/3fB3O7BNQt596/t
JmMDrHQkgNZ/2mvCxsXCPIGT6pfvzRnRapcQhtFy0mV7Vo5ET0XWPXORbaWL4D4h0/NZBBCnykq2
d8uq7ZXpnAE3+fGQdM9eHWZHXVBLLELZ8eRo3QcyENYZ8pt2XTjDWap0vsuhY+016xCy3mFZTTIv
2SFsMDdfJw4DeSKrkKLZ/LZ1hutcqn01Xd7K9aobqIt5Xt5JxkQ2ToEbUpCguexEvmc6rayX1Rjl
6Vl6+ksuFD6Hql4NoTVPy3k0jqSUUYvTciKrgNQnCi/YLnvbxFqPcHpR1WTlw7KwMlFv05pbC6us
KFp3donXhcyb9bIbRnP5wBvG+5oMZnrxuU0eTxGsK0Ct7/OkzTgwHyh2FCn0bdsa8ZUSe7Qt5ZDd
A8HPzIGqesCiztmUYdw/plhqbhpcFZ7GWtjrAPXNM2Oveh1KO3ttqb5x31nyFk342TmZ5fwoBqtY
ZUpX/jLr6pNQWeSSdXFz+yT/PVQFssHE+CgmiOyZW/5pB0YUOZgKCEe57tWKjmNS74OBEc2qPlGt
gpKb40Jj2gn0A6KJGe70tJ7KXQQW8gkQcTTaSXxktfPgwPB/j2Xy0y2i+k1lTsDorfF+6mC3qzTJ
xm1chUSjeJp4IEweX83MoQuaA5eXbWFaIamcFAY/vRAPyw4t1Bw6iaDyl9VlRx1THErCTGG4w6m+
2lXh4NtQzDbLajufoHR01+8HF0e9f96DrOcS+jQ4miVFGa2n2lG3iqHhQjy3Wc7vgQnuBmH1Xx91
2VE0QbcrGjCtpcly/kFR4fn3EXh/KeCzoUjfT31KXCQQ6JW0oHzfCSshErSKztxmit8qQ/KEiUG8
rjWr/ZVnykW3KhmCET9MbhD9Ebn1BsHbu0lbd4lAbpHNSiejquKJo1KUxtHRpbtl8tpz/+c6uLjR
/5BB/8MqsXKJLB/1AH/QlE4PhVPZPwdbL9dhKKdHT4vLrWfn2O3kTX8Hu9/dkdocXIk1bTaGSNVX
GIUJhknRvVDTx2LS9YtR5RgtGLYEmgAL7NJIXLhwAIrCMr2kTJ12Bl4L5zQ1s10ncEnJCgCuPJXj
ObWMdmcUsAoKE/C/M7X8rHWjvsPZJjxrnm7vuFGcU5oiBCjpcLnL7gpIJ7sKaf/esJLogdEIQzrN
sX+H2R2+EvZHyzx81bTh+Lg0ja1JoSrzn6ZD3/yrqYHM+VEl43vXtxa9b5c+wZ5KTmSf7WSAtylu
y5Qzlm0UPHe9qGTkS+JCN1WtgvoF8iHXG5KVk2Dy9XiSD8uCeFlnbWAnsV1Wtbmd1qPEDY3K2lV0
bQR3J9SycfUJD3oshq/jooSisqsH9R0g+MdEmh9GVVT64frft5WH7Q06JWaD7r4kRQWOpUQMjC7h
wcBVeANpZ/CXbbJ0gwdG93D0cdwEE6Ldss2RxkaO2DMtazIK8gsWZftlbTkR+jRvn5CeB52ZcywL
y7QCgpu5h763weesgXJt/dD90w78Y6NjbXddNlWeW2DpVu/Lmgj1IcvajapL2BUUUNqtkpj8d8RB
Rj5qRPSYypRSy9Kbq8NjASLAvJHaZLr+Wm9EjQEfddyvlssqxvmUmubF9ymWHaUVtlcbSB3PaRcb
GNlctWBU90vhvlAyPgQX5v9nY2jZ6l7RKPEvBy4Nl8WyAx0qcPB88DRV0MdTzz6E8wRURLVx6an/
XMNcQGvBNfAXVcMGkMcq7/UKowprQo9TdgCOhlN8FnrpPcQhwhtPUE9ftueO94Tdh/rkzcNdIZDF
KFFH+6I8lhWuUNZI2nQwFsJftncRMyLZVTdQHAdzooF41QToMreInNUiqRwbh6tptbxsR5JLi6HH
ytxSjsumOknZu6x/vVy2fu/vPYRrWa78+df2ZfVf2yzd1Q65SH3pUkMl92o8Rvr4d6GqzUPc8V0n
E754HjnWDy1BfKBWafUL0O7DMiv7TXGK11bT2oNpG+bO1ZLI93ID1w884F/NUgM+Q+FR6C79aajh
y1Rn8Y3ES0KN6TBhZSh+Y4xHF5etYEyMDaxw+r9iuIxC5J9jhaln1+g/QqtRYZCWLjN2qdzJ217X
emxFVaD7lSqNcB/kBVPrFmmXq+dvlaf9JJ9cecQwuzwWOjaDsTNBSBi6rcir7NargGijkmlbBQnX
LztYc4Lc7259HVZ3mqizrYpA7FB2Yf7qjuOBYmTxpkmjRPUUBMc86pPHwAz/LG836S7/oBjKq1Pm
/SUIQRmG+YD5c8CgBNNK4AYWdmjusJN8T7AkPS8Loxi6szA76LWWi8WBwixdQJA8G3psDqulDVrO
+SU0bTRw5vHv6j+nWJrnVXXL86zcf586M6AFm0rf+p1AGjAM0wHfFu+yrBUpAjSnx/Z+WU1qWCzQ
Uw/SbS4OgGB7aKiAwA5T43UplPo29uCqSWGKn84Ebh0PWfNWZvkNmof8TUTzuWM8+tn0NpKsIiTB
vpxWpYtMYKUwkZ/L0V6IviUfYMi4oTnL7XN04i065dlcrnQEDnO6Vq1ioqV3y+r3jjRTcnKQ4Vn2
lLuv8avSEyNuYEh9cu1IeNumguIrB7s5REZ3t6wti6WJNbdbVsWsLjJlSL2sdR7iQVUOhYuuK0el
ziy9x0RBR3y1iefdS5taCdR1llETrS2LNjxWfzOlV+6+DtG1bF3roXX9asz/dNFIlrBqy3lAMMRJ
/nmPr+NlkNdcWbxHA6XgOFSt3K5beNiPYZoXj8E85YjVGq7OP9vcpms3KSUwqDtYwqFc0e9r1XVP
Qk/qE1qWG3Ni61lFVoXfmH1fNQ6Wsgl8cocL8bTstHC138ADqfZqBU+w7Y1qVzjwXbPWCF/ioHT8
qsccQU8GdFTIOwnP6ZG6Dbn9PGWwbLwyVD634GvBZ9EzJDXq1nrOOZcPQTY9DZYRbaokQ0AEU+CJ
aqY/cK57wzKsp6kOKJw6OjNMRHbMzTF1N8w2WS17HQOkc2yd4AQ8j8FoHGeXqrHriwNjDQi9jt+F
k9/VRWK91kbloKkIsQOZ8vhWKRQQ5gbO/x4JltpQVHejd/giX0fa9Fjramz0e7AlKu6OyJ5lhkIJ
A8/4IQkCfKO0tgQiyZydHG39mPCMgA6TdyDaSXmif2t3Y646F5Pfx3fS1HgoM+LvYlVxnofZsgg/
3pUQprtrumAaV/mcwdA5o3YG6swoXOK6NW8qYPCfq3nx1a6tzZJsC+XvEcuedhxJSJZmQAQh4nYw
bh9GYvdoG130VNl4VsQYvfnL6rKggenY3SMj+1kFhPHQd4NlGw00k3IgFRB5CLzOJJm2D492kdVn
GcncT/OsfdXj5PfyV2vGn9iS0UfCtUoxfSToYj7GxaroaM7HZA41hToxm9fJmOEDGXyaxdcxhZdp
K93N/x4jbHgpaVYckVR5R60dvSOQJ/iW1AEkRFKE25RnQ00aNruKZde/XzIINjZKF2+zQeQdIQUm
Oj5SdVcN3x6XZ3LUxxAThpWluiyLecP3os1iAoBhvT5PCGn9biBxvYkH41QWeurHVqLcEMlfJVfh
hxX392YjjRu6hQJYvPk/TYO8uy5DVzMa7isv/tv0X2c1J5WM9VKklBHf9LowXtSgrp7D/r9W4v5N
6239a4/m/deefx9TeZXcNXUACWUSPcnijTrwjEXxDyCqmv7yMtUwBIjnReUlOEy6VxXfrmOdzvO1
5WWBB61Cpur/bl3WcYav7yaDkrU3KneFFR6RjJi7DKj4DlReuVu2I3yneLps1PLBxRd5bg3o5xWr
pVVna521Xxo0y9bl5bIQrgVW5nTJqsI542/7Zc+ohb86r46OI/38fcitsc8GCnNaLor7oNCK++UV
o9DXFjD17nv7EITa3jUA7pdD/7ctbNO/bVu8e1d4HHTYDrvheVlYGH1yHeWm74gc75K2Q/u9vPxu
04zAHf9us+y2VQuzlp5gmRiaYfisYP5+LIpWpT49v9QVGF/Lq2XRhDy7oCdFq+9tve6O4vy9ntpT
uk1yfMyWg5E44tT0r/NQrgSkaRqb7soFI/uvczBwctbFOKjwayq0Wtj19V58j5FBcR+qUXEvstFB
Ix4YG2/U8//esW97DPy+t1aG4WxAWo3NcuCywFq5uG/29dxy2dBI+GE2Q44dOo2cpJnbBNx4JgxB
rJZVpEzlrjFwWlpWdRPJqIJW87Ssxna84QGpP1eert+nufm8bJYx3q2tSYZcMhbjrdGAeplCOIdl
r2KpV5I0pweCss2nppi+Tu1lZneUSVfhp8RBIB6jj68Q89H5Y2kZboKlpRgXSa7STQ9IJvm/n9ac
Py3DsGgLkjTcvj/tcsqUT5s3GDQLVPq7xQk953GxbcsQXvRslv7ljj77qX+viiZCieZBoVn2Ljum
IaNnX9YztfiZaVmxX9bGXBzpKpH4ZJrvJYx1kQXG8T3ebsOmoZ7tD40zQmWK8nWAUcGlZChEdFJg
AT/U2Gctrb8OdIwI7rRw51yP+N5SmvgevlnI1EI+pORfnDCQP3bK4N5UnbcfvQHVkefdiz59aebN
hYfOpk6B09sudW9DayRrCvHxadnb2gmZGGP6Gmqwp1uTiJ1BKu6tRjS2Lepk2C5H6bqkHNklycVT
Mu91Sk7LW7pKr55wegUBnN8qSBKA3LpQdsvqmI4/J3Jn8bBqqucmDPzlLb0WbEybSL7u+kx/NVGN
pbF7bjMDxENVERcTZHUmKds5S2GBvSSaHcALNZ/GMTOxG/pn96DAYfg+ZJqmkU4Ui32LR6thoTqJ
+qcw6vongpYoHWaQQ4OQVSxvCJCR49t3C60LXmRiZOelPaknzc7oEVouq/V8whnFnc+1HCPr3Frj
KeLtPMPatd1YX4cCvT0DAKj2tcLdqmKS2Rl2+BE9dFFffpDhlMMTDOesARO17dS6CP1l8mLZzbtn
KMVHGujQX2zxw9At4bc4E56oRtrnatIEGUie8ytRxGZpKlxwPl2q7uOUkQ03qjFPEquWj1Pl9avl
/WxEillvi7eggqqoiIHBmJJaxwZRpV/GtnuDOHBemraJ/rN3VTSIuq3xoajoLN+hDKRYO8yj/vMd
UuZQX9+hzBlTLd+hRjX0EhfiHfpuvw1Eam4zNZ32kAPyjY6xx8uy2tdpsdEjVX8x2+bv3skLjf9a
VVNd7AGN8i1qZ3ASQ0leVXLSN+qo1hfI8PIgtLTZY5uMj6gSZxsH37wf49jfoECbf9zm2GTK9NkK
uglMyBME5Rw9eUF9aahnlh2GC9Io3mQuoh1+WTn2d5msTlTmiIyaX/1rtcPkmZhhs10zD6C1EHJE
HUEMdNDm9iXTDD8YlPgEbOSuM+qu/rJduDpcIITOxcmwSr9sJZERYccRhhcT/OIN7tcJ5MFwTFK1
tDlez3HUk2nCBZ3XRBLC4inr8WtnX0eaX9c9jgTzjqXJstfr9fIIgICLfgJAhRPYNqtD62xS3zzb
82JZjTJpHyfCJZe1ZfvSQsvBjwB9HJypiwTp+3ysLMk4iqx8G5F6s14M2FG6vlQY/T/FIYTJRoNn
sRihO1PzYntu+gScHn1trzJn3Wl68wu3DdTm/Qdu4zzDoL88hJUZ7EOsg3ZulBVPqQTkaBW1/zCk
usYAuntTcW3aYOOoXbBOJQGty+LtIJTmtVa1l7BOJZY6BGWNhXezEjJUEs1JT10lJBkgxohr/xje
M8dAjF2ED8jK5cnQW/vBmhemDm/RKh/GJLZnR7HuDAXziP4PrmVtpvVBnxhWfLfvmibeqi1TtmXb
clgfwcIf4y7/f5yd6XLbTJK1b6Xj/T3oKQCF7YvpjhhJ1GbRWkzKkv8g1LKNjQRAgEABuPrvSehd
LNoh9XSEguYC0kChKivz5MmTZ/PL+QOVNd+Qrfcu/zosgEkVtNX2muJN/3azi9vrsLeO/zoAZRlc
s3x8/utnWjfYne0nivrmL80fdF02nBSbNKbkgh+a37P35UCz62x7Mb/sq9g/LbMaNoSiN06UeJ9D
QroPJoIEML9sxzFdoFSjzueXQVGt96S7biimij9RoX7a7jvvcz0mFLBFd/aQ6yWpCyT4E/UdGpY6
y5uakGZ+b37IsrK9ouaKsmWOVVPlnsZTU1/s+/IRLjCl51HsnNgqzO/MWHo32vlXB7ZA4QztKi6Q
MaPkVT6smqq4UzpTJ4rs0GJ+7+WDuH50R8f+ML9CStG7icp/zYfP72SerS5wWn/8nXxTKVgRe2vR
BH1PIem+fUyooXr5DYIL6Nq76ZHil/C4ichM56T+bTFAGXqvn/56Fccvr2ZbNaBy8ddn/atXf35v
NnJ/Hjl/j5yT+eQYctViAP888uX/k89EcOcX34uGBPZjYi4SMxZLKhuLpVfEd9127M+RYymWf70/
P3t5bzeQMDMwGzj8r7fLBkt/NL9up/55k0DMpz/DMt561XJ+Nj+0uxFNFWfT0UDsjw9iW2XDD691
kJ1XKtle5oY+lC8/89cv9K01LuxctPvk9+eH+bdwCvqj3/723//8n+fh/yXfqptqMyZV+TeqFW8q
9LTaf/zm27/9rX55++LrP34LYDdGfqRDx1WKIlLP9vn8+ekuKxOOtv+rVPs0zoc6ela54/lfhnig
XkFCr/6k2e3V2oPXvR4pQOP5HKyBi0XDteMXVIpDvXiMxWVOxY3eikNNmdkqAvq7LGZfu3T6ng0G
eu18yPwQbnfhcdnA990dWZmJcFRoErA5TfJCf2wmz3152E72R41pvSQ3zFijlqQ/wsqvzyw76Y7+
Om7+gJwbDTSrDMnkOgMU9crzXRmapVduh+X8zP3zmRyBckqJGwfvNCU0WcaOfbHPuuq2zqDSxnr8
4VVUqgsvjcbTt0feiw5HPtCu7+sw8twwcNwwfD3ymTfC40uy4GtDG9el72yrj6ZTm490t5DnVG+3
5Dfknd3CG+lMBm1jQDpEHn5/O28iZAN3bby0SG6ebLXyELwZ2tsoCxokFHhviH0POqnqU6r6/nhd
d83zbtN0dJ9J73fQ9a8zsuH3yrnfFPtu7VI0dVfA5Z7fDbt9vrRjSgznlxubpMrgWojny3c8ag8W
yaZtKN7vvHu4FpvjKSg3H+ZPy6r44feH+offt1x1YbqGQsvYputpHO8R62j7Jejz2wMduT8NtG8r
5nmgQ5uSL61fD3QXliEOa1J+AxEx6MUwfvMIJ9uIQfWQsqCwD7W8eYz/+thUyKK2ZXn5clzadlQK
oyN6meqpuQLWoR62YMJt/bGjaaa82YfCH56fxrGWp4Hz+1G153/rd/hdu6SOLtCschd9uJ+e9vuj
sQUPn2gQc6q2TnfRbXW48mL7Zv58S5QDYu7UVHLG/scGeePjtg+np7gtVgMY8wobcPCDG+gHdypy
IRoeDxt0SydvuOmDIL3qTL2cXyESON78/n5/Q59nFPj6uoyPehflR2gu7kms/zqEr+51+fJVx9LN
yYR/cl7lsDxSpEOQsM+GOxXvVuNg2zR468GSwr1cS2I9BMFi7Dz1qFD/P4cs5L+89MfsY0kN6yc3
pElQVnlbGqby7V/9qny9cdFCmKfGf78yf+1sDp+remyyJN0fvPznqtry9z/ynT+Pef2Nfy6z56Zq
IQm8edTZt+rj0/Zbe3jQq1/mf//97E6e9k+vXizKfbYfb7tvzXj3re02+z/MuBz57374t2/zr6zG
+ts/fnuuOtKi/Bo6LeVvv38kZt92flhC8vO/fybn/4/f/rejnevTJns6/Mq3p3bPl/3w70rpKIx8
R8Nnk/Vkvsknkf/3UEVRFHhe6EWUkv32txLls/Qfv1nR323Xc4joSeVG5GtCvtRSpSOfaffvARAs
xdSep+0IVOO3Py799x3s5Z79ekdzZcf6a0djC3M4Ndt1tRMiv4HI2+vlHuwop833Y/bZ2P5V5SPt
7FRnbLO3g5G51iz0EJ0rjUyMIsVAWfZ8AIjLRYXuV1tFS2TxzwwyApXT35ZwFvaDOVdeel5k0TJB
Fkwb9xId7ft2E6J10p9WXvzYhq4EBE9TFy1LJ4G42HmYD/LPxbDOfbP+4Y78Yt+21Wur9vtlelRJ
UwvINbvc0h837imlXLyhrd/nIoiW6Gg+VOVOHxW2OU1AnpDtOoZteR6EI8LkqfeBLsjLJBtuqzg6
15v4XEPJabfxMpm6Y7J4kis0D3oyJ6327wwoU+jqD0i3PrSN/oAs0jGg1plyvQsYXOjghuchOnZt
1z2oWF+ElBCjdvpsJvcrLW5PEroKk00mjg4+bDVNVZKYjGR/Go6rpPCvZBxDS18kTXiOTiT5e3Mi
h7TSIdfoSxXSdaiJjyEBnVcI5cD1+t4OOb1ZUi6I05ryhSaFp+jlGlIrxT1ZNll27k7FCnHgVYj8
eKC4XpQw8rpYTF11U3QlSTXSK6W3CCePak3rfn7PRY6vMbdTOqzJeKH0kZ6jX/OhT7EJwHKKrLVS
35uKIum8uoFhCnNSRefttr5pVbEog54GeUy0Kr3Op+hrv4U/PdgXRR1fvHPLbZm5r2Z2aCuHJYSn
hs/gO6yvH285se8YmLyxEZVHcCzzLtU+Oy8K81Cp7tjOroK4+RZmACtmqM70LvkMDWsdtv5FmPBv
4F+0gN8Q/h5M4122Jl5WO/9KNST9Vb4ugvRDlaB+UqNyEHJvM2ZS4V0WkF6qsIYu4+tLk1WsDAPh
iDvXxI/F1rug8elpFbmINNCROKQHZcQKGcxtS0a2UIzShjT6qC/DvUbcpUELmJDU9+7CkeOLaFnQ
O1dHMgPqG/nPEvqRtmhGyIkhDwXnnOXbQCBj5qrRnBruFhz+23ZKz1UaLsOyvKmmfCV3nK1+KeeT
aDiqveG27JET6UcyroF3FVqoCqvJ/SCTif5IJFZyqGwuyrZujuQfJ+jKzPb4IZaL3FZrZ05M0x2T
5Los9uk5aRH6spjbfEzPjWtOgHRupyFGQZuLncJl7u0/N3V/CX/qpnGZdjAxVeVdaDMhLYcmQ5jR
xqdPN6veLVZ9WZ3lhX/B/87pauvx7Rnjvnbufc938elD13W0xmJr+8DFtOjEmY1joNdVzOI0m5WM
YaGLhYpZjBnj6zKGbYy0F//KAjXcy5IhSNnd6eMq9222hJA3ZJW2LfeqyVdyqXLyzWZYT0V1U7oy
zNWZKuubnu+4cXqNCsnq7ethI3i9AHwqZdgkIlfZ2tY4MK8XQO9CNldb314X2+zchGheTpuVhnBU
Bfqy3UVfqw3WhWuRuaU961GDjZq9XoilUcPwhIt6MVX9A6S0u3LASlt+el1RWOdi8t8+2UgG98fV
yslimKkc9Ry0pQP7YLVaUFyUQ0OqNZXd9P5SnXqQNZuP3cNUNIa2ySBgjVjQEJE8UzaQ392IYkSf
cnYfOajEi6gb0klx0uZUCauU0pYwr9EWoA/X0aZ3Pu8sqggCQBQK/xC+MnUWUerY9mj1QIl3ewbA
cGjVsjMkI3KGbTA9FSOuvJnyBpkG57vaGuvI5Iyl6dCU1R0dn9gb73VsPapmCz1zg3CuGUb/i4a/
doqW7XTeNixflQUnWG/KhIC4j7Ti22LUldVQeQnIRz8MdHOqaPPcboenNhxkIxqfNC1qj90x+QKo
d6NGL/uYuelEIUVOPVFePotBzethbfmcfZYo5mGxQhOLGoenl99u4vtyVz7XYbfcUKdG4S0LGIdl
qejOdNTEmABWL+18kTDyOGV3z+oqMkSg9ORHxxVk0hOT2RvIyPF9uEMWwnj5yjg5Gutx/iXfMkbe
/gF+TsNWgIv79sT4yYzLxAiUHxKR+K7rqoOdu6/9uByReV8nHZYuj7+2HqY59i+AfnANYG5gTEyl
L2XbBcW7rfL0WhdsRHUFM6WieYK5bbB+b5+Xo36asK7tu17gw5rBeTucsOXWyZIpbl7OC3nnh0RV
Z5zjpe6d7+Qez0ybYb+GdZtHgJpY7MH9oFNapYdDOG/AKEadQy2kdomNmgNdilvfPslfDJ4LYTII
7UjZURhEB3hFsI20T0m7WtOJ/bjYmlPx7HSK2HayXYnfQf/0ewpCljiq+GAa4VHmA+dHjvw6cD14
AP2ptdOXb5/XLwbPc6OAm8lC94PocPD6Aah47KZuPi9F6Rt6z5uj0PbpFIrsuscdxTMg2zkwFdn0
jFkDbtxW9rZnfXpXrccpVuaWOgo09eP9sZX7Vz3O0dvn6R66jdxgT9HUVrsK0MFXB+OXT3FlF/up
WVMwemVqfASDE1zhMbL1GovtYTIP4kFWm+hcJqL4BLLl0qHutEq4BMavSpi4Dk4aFbWJy9aP81uy
RZcpW4Apb0rMcd5GSyGSuzUOHQpV8r61Z+Ia7y73vXecI/Cqn2avrwMV4BtphxBDH7r9iWMXOYIW
azM505FYxhOkflpE1avnxjJf67SwSCzs0F7zYC4VHeutjr+irRpQx4spNolSizwioq+itDgpYMee
4XnCl9knn6vYum8wH0d5FCJslHxu/J1ekHlYm3GgcYRNj6x+sh5ny4OkL3X7BcCeQTM4xj3xkuu0
2T/SueF03zY0RUH7yOTqO/vtWsdEG1mF756p/UkFcQqJWsp6Q5b7adKxokpKLlTPZlDBCzpOGvat
pB0oMBip4GwDqrrUhAlMrBawwmL+KL1VqGnSHTzZTmcVCgaUpYGeaodtBYFudoNOQSmkgzENJQF6
kf9Ikfsyu09Vvc2PQmnm0NYjhfk4SdQml0fNvrrpp9nGtwObSXQvfsAmNugbpciXNpMMjq6Hq8Ky
KA0EMTsST4x7UsJdtETG3ek/trm+q5LyWY3hV3qoPLWorxRWsFTU6Z3IvqPq6kZbZXRZpP0Der+k
lKZ+bTzOSmZVUDfhGZXfjP0WtdnKcTdn4YBLRbDDQ7C9oStuclKxjFA75Crom9sctYb/P3HLngrd
GHO1Db5Ww6Y8DmENniY1gqTAXg/G3bABkq5FOZLLDvdmf6IzfMg0Z1u1Faw+bgRl1zW9jpJrs2WP
q6J85eJRHKkKlrmKRHZyI9oSEZyAkarOxglStjvxAHb8MtX0fKlBv7VN+J2g5kZTG1lLHT/bYoeb
DAx1piELUHnE7xrFlTctgaV4A7P3CPHuez+q76qlsi0YVHOsHBTS21DRBSZKKT+k6goFfYfK6uSL
5cX3RbjZH1l18qVEHeV0QhiAQhQGp6Cw9dgaJjp4FHj4OCIFGhBgYWrs0VqkkCeIkLhRIXd0MtHX
3B2fmtS7Y0PAo3b5T6su/TJl4ntk2FskIcbjaUe3cZ1Uzz2O8tJymQicVXlEeZZ7Em4xiDRYOWsn
/07VLBQTj7vzpLHj66REJoLU1QLdhitDzen5RAIKVfw4bonRymdanNCXNmN4qZzEZYpJgbkMVNvj
Gb348wHrkF1DHUscPtGJ6rgKbRc33f4OXbtDVBuVBLmwKaBL7oQL42pktd82srNf/dr1A9cF0iWx
DA6hQvHLfwTV6eO729pdtQ47pjgU2kSDJuy8y6SkCqAmIMM/rRL/KkH15ahwZYITX9j5oiHqkhC1
3HiLHEfWivXi7ZPTPwcFvgdsY8sOijyqc+BE45q79pA61Vrt2NIt4I7NcCveVhPkC1pbnSn47cTW
3gcJI5NyuA1tpk/o+BemT79oXLcXV5u9gIgYyupdGDDb2QvaDpCkKG/C2rtIhvKsGhEGYM9A2+Js
6/k3Y7VbiivejvqujfETCxThqrE8yxmTwO/J93PJPmVDWXbtRv3t25c+B8gH94XND2SIusZAQ+I+
uC/pkClDaedapqHZ4tk4Hg6CeqIp/VliFytBfyqJdRo2P+4R4P1FaNJzQXwKx/0gjkSA41ESOFsW
gIgdLssdtypMkfJgxrXMKuKpt8/7IEkjcdyM90AUd+iOGtoH88lKeroJq7JaY3ty3IWsgLZh0QpS
7pSx7fhEt6yKxCqxPFOxqPrB+RgGze5aLg5H+Fnvq/JYTeNaOZY6DhvkAXRUrCRYOEdYpF6onpoF
tcU9ob3AfdGLwe7EpDkaacgi/KrT6Tv4QQ1AYG65ueEicun85NrFSJ1zOh4T0+DooHy/oGHDYxFi
Y/cse7UNl6oMSdM3WBHdlfXHZMt50vgOAQoL6VedU01LlRSFdTvrXsJgHRC+z2577zX1x9Aw/4xv
f5932E1MAxEijmBKs0uL8bp4353TEpwdzhTX9qi3CSJH+f6Bj95siu0OSu12TUfN0yTDTdLAJC1r
Yet9SCwiYcA15RKFmvIZpvU5UealzKAqTK8VtqcSV8jH/qiaWCTKF8piXeyYQgVrAwkQVe6JB9lC
2p725KBUQR8tBYbIy2gp8AK3DM299NyN8SbyiiJUhKpxqGdnCgezyq1HtDqu+q23sMjJoG5GKdF7
YSyg6S+GwqOAjPQJyKpzOBS526skzu3NunUIjAJMtmW4r0m2Yzttd+0pnUqr0ypFZ8nV3tXsftEN
4ikxTFMkS54mZ1dTyrN9Njrbw6Z2Egpmjb+gIH5DT+xxA9YEJlVBTS6oLD8ye5dwYsfYGR9/UY9P
ltfftq1XH/dhsWLTGmjpSf4b/Hadt0zJgr4/g27RaIN1QQtGQpSmvskt9i5Kx6/cgsy7lXzJbbO2
4XsTdZvhuOUWn2GZCFQDQhU9EI2nWzAF0vHI1aH1/00CZEjmbFIUl30xBkchNLQKakMayx9D29g9
0nuFjj706oErs+m+a+pCFjDG8IkzHkyovic4KriN+/2l57TtsYrwzUxLw0mALXyBgv1d+VyNqdiI
koZO7IWNa73jrZZYVk14ZaFDohh1/EiwmcCFIVb0NHQAk4NlBJDg4vfF7Y2BRYQ9oG1w0uWfkBcs
QvbJxGyfKfYmilcICrRxisBq6pYn4S6gKTbLu9XB1xb3QRTAMfRMUr1D9QO+Bi6C4uYVaK6B8Wlq
Cvo17hBK0hrH1QbTyhvAi1ARXIuH6EaKcqGSlQpIWKThV2svzhUbHGJ4oFAh/dH2+Wq2/S8+jsPn
JczIE2PFj2pb3syQQlLl11XPR4nPtIn1VVsQQjQuqlkhvGsG0QUokUJ0sFya75Q8g9H+nFSbZ5PR
MkqWYCF+VbHnjCXIopvZo1tl19hNytdtImrEJCmYZ8IkpopvaKmdH01gjiVS2zeiCmg5YpIG4vAJ
h4JL+950DCdlil/hRH5vRjGGIbcPAiFktk2cosLJXcsdLFu+w9FINKOQR0zQEVBGJ/QwR6ZY4/+n
1wDeyyK28a5Qd6AVhbjL281REIRLtwPHHq37XO7eZOHd6hQYp1WIHpM4yi5pAHJH2FAeT3mPjt2W
eUQJGvoXSVl8n7Jd95gozibYik1PGDnoZRjoPZ673liPxQ6HrdhijpWdASftuYbQYg6IenrVcx9Q
R+LOirYQMFDvxveIUbG1mC1iKRu5MLoxLqax7B5NvUFPfr8doe/1CGNA29mwN4inmNOv9crN8JnR
jkODOFH2CY4zsYSPlyY5EcnQzNYjrPllBFKzRRPKVHIJR0rXemwL/87aWbtz2nxbHzI/pxFUbiX4
B0nxPE89kMx1UjBTYDk9ELtSlJYxlpRmwFmRgYEZy4eaHSRJRScClJCGV9gq3AszhRGNmxHjcSPg
YZyCIOGm0m/kZsqnJ7RRbspBJsgO5zZAExAqDrekLOkF8F+NX+0aqls268LmLlRbJpmqAbeLDTBU
oRG8Rj2pv22aAq+1JsR38h73iLn0tnvg/spCz7ku5TmB9v0DtwZuRoEnHW3WSSaoHpB0ZWfXgqnr
iF0JXLZQKwTpT2VyqQ2OHXG/JC+SmCQQ/1YK17S27gXqDdHV5WsLwU9gFdHPkKh2p4Ex8O3YllTP
ygdXQdn6XICLoiAJtgvBDuJHWT6uxtzNfhzqqe9c6C9ifKT0VAgE5NkkLA5d14Li3THzN+sZoqdq
AmO3Id0T4KT5d+GeBMLIGpI0lmrrm5BcUaG8O0ldEUXO6DYB+nHlEwQq7X4wdGjABHhXuh/gypFt
AmkrJvbjLQ0UBemKYuq0d597NGff9zJ+6Y9GgVxOgKfphwdgTD/lhTWYhhkEGmF8FoMR5w1wJa1v
ZnwbBE6qMnWINyGYPZ4GIPJCMmMmB+yaaCOCKZ4TGjjbSURcWnFTwOcbiomCHSAMTvrb92EmBR14
R8QQyguDwAcvPGRUWE1gbCvfb19AJPIKJKQuZRIVLWAyvrskBMMK/xnRAsLSD6HHYI8kRKvki+QG
+tC7euecZJIfnFMA8ENmwLEjcMyDRTBNFrvU6BbrLghvdnRWZxxRvsevFzALb0wmt0xoQS4VXQNN
hpK/YUGMZAPx4cdNd7uPrIvRuMv/5NzIRHu47tqzbZnXP8aDCr9i1Ej1y7xVWU2dAAm6gCZfxD0a
n0/XioZ8OIkd47TLV8m2vw2pZwjKYmEV2bWsp0kRY5AVffvcvF+Egzh35N5dfLvADg/Oza1VAHuj
KdBoYSdvlWQJx7VJyQAT8ckykokoELWgg3oXQEsFlnZwbCbSBOi4J3V4KxlhIIwzCZQSt7gu2ma9
r9WZh/aUzscPCYR5s+d3WIath5hDxWJrScpsUNLeg7ttfDJhw1pvWKqk1FuXSSPJmok8HEnHJikW
rSK/lmY05KDBHsFWGcT3OcnDxugPsjhpWx44n98eHuEl/DytiJKjgNmlCMNe3zrXo3aPwm/Y/x0a
aBXJxuNEkYyEaSWupYKJo3beh8qtngWrownysWTP54XQPE8W8aJOLyK3RUqMWssI1GPOvZET3VfA
X+0Z1CywAeZmytBP3UOYgICF2SrsmQs1QxoQTWGT2tIjefsyf83ETj4727jCO7Tvkuw6aYg+hu1z
ESfn5MMW7MVkxtlDA+9C5rzpiWElzyf5PjILYQo6F/a0uGk+joj/lT2Xg87BEQ2HrpsNjlAImINM
bMMPFAH5b5BMAqOFOIFQkJZVsD92B/+qIdErExTW9vEkDAEvldLYzartyb1741NAq3Jrww1i65Hn
Mipv36ZfwNp+4JLutAOyApAiDm5T39j4yk5erIXcIV5ImMdLSXlLpo27y9bl30n20xQxIk2IXzE6
woOoyCRJOmseIUZVwjUNZK1NdC8jVGU9nAn4HR1pg8pbBKAC/R6kwCZ88/NVuSNE+T3yR4jrPSTp
F1t7QKrTY3NQQPdzhvcHy+F6xhvrqcsZcFmAZL5HdgIWJdDKbRv1ZAWH9Zy53ULVIDtrbM61lkVG
hpYUMwUMy756LxM7W9NDa0t/Msku+7YXHJIXewoL24mU4rqlSD6sMwpshRixH27NuGR7gPLCRDDM
yim5xMW7nWGJOr9OdsBHKOQWpTppmWSS3TeE/KazHpPRRU6YGV8DEZGiJ62zkuw+Tc0X2iKkAjYy
dXo94dEKMUMMgyTpJQIWA0Fx54UYhLfn1i9STr6wB5XD7ArhbEpK5Yd7EKRmj+xpie4fRIAkjc6q
LP8ku4ssdM2OFlbdBSydG1yjU+GxwAS/lqhe2AWBi7tcwtVDrvs/mRxkmOGDKPhTdngAUvQtJHZQ
lByQAjBCIAHKuZOcQQbOCkusKVttsSP1lBM2Qo0QZ1msatmbW0EYSR1QiPwuZCBuy+HkwBONaGjO
0vKDA7dmCkxIAXSYrSX+md1RrCUgy8XMR5nMqRqzc6GTtKSijgyQ9eydia8A/0AAIwFIioAtAKZO
jk9ROXpRkqaXBKPQOoRl4+IH0dX2P/AxA4htYD8OpCu4aq/vNhzrkIy++zKoMrOFY4DNhE0El2CG
ADSjTXwZjixDB7M2YD4QpBHaGESZRdGC+8uwU5eEl+ZdURhw36YYSdarIJu55V30W0gkVo5XaU7E
hgDod2dW3N++M3lfs4xn6DAgGA4dQW882MavLycYPdM2QZzOyWZjg8UyR2byFwB8OGXnLcSpIoSF
AHQpWxEyfj25j/1D0nhXigpTwaWsnAkD8et9bDP45QlCj3Bxj+CyBQeTONj2VuwhNbHWmnhlQHS1
sCQdkxKcYh6IULAolv6ce9aNMG4knDFd9UwrhyshYZlOcCjBC1whKU3e5ZinH7M0YNMkwilYomL+
yW5CKVsK+UXef/ltB4I1KLCkkuVndSmUKpgZpESFSCdxRJVyAjguypHYmCFIWiB8Mlf0Ab0UCL8a
mb5bhisev+s9UbdwoaYd8ebslENMSlqOkAipY37g1Aknyewl+tx9IIN9XaE6qzsCxR5TzuR3i+Fm
M/izLyVgQxJ2t3qHWdzwOzWAIOyv3oKVIY6Q1cO2IXh9e9ockNPnaYNf7mu2nYD8xSFzaHKpckF2
f7M2BqcmJ7Aa4q9i84SjEBJVqIH3UrDRGpPDXjqnAqAE5jpAH+qTwlkVJ0TVRI69EMNYFzi78lVx
dk2KKknBHvHCcaB3sXg6EiRjNwmUFxBRztWuZ+9OrhNaDomnLoSqnKlKD40ltUUPTSXMFxaR2FaZ
PkUvcpAUosguIBNEuEnC6BPjKPGw8m3/yO2WgpsGxFLiOrY5/etoWvzOCP5sBOF4aAGiHDeijOYg
Vp1o4BU71G+jFsv/y/+vinE9syjYNSQmSQqMIzkh1cPOHOuVanKwfWEzDN0x8N9Du2PLZ2uTHKQ/
hM9dUT6q1l5XDnjMFv8ZmF2CLRlfmZmyeiW8RSwRegZgDAHtYO/PsA8fJa8kpKcQXfqCVmOyzcp2
S8vf+4LSP/CKmbxGcowJNTtpuImyuctG3jpAQawxgDOU6DN9+RKTEJ/Q6e2dcZP1/nrzIIvvBja8
Kdztn8oiyHT4O9DO5E8iRRXXPWLKZi13eaD3hJWH32ATXQgFJiGHpVFFlWUsn5NaPSt8qCsVmSqX
XRBsYM6hQw3VHdaD9mK6CM+Lnm25gKIgPCdZxmFDthzjXVXlmY9Sv+/SzM/G50jCpUTc0CzhMGAj
ha6YNAggi/sMBlIk3p2sWop314TfaIsknllMjnc3wZhoEs6TADxIyUq/PVKO+B0HI2U7KghxeR1a
js8M4R/9EvSv7DBW8UouOonMrem5Q+L0EkLOSQjZ/4VgK3m5OZwAxphnDhfZ7snbkaCHBHzcuBGp
B1IMOY4Uzhudxb8EG+vo7ROeKRgHJwx51aXoCBcdxZWDJZEbo9p9mW5fjApbqylwYiE+iSERZ1Bo
nTPfFIKtrISQjFIYSjbS4qKa55mfkhhiHjauTa7p+HDMbn2nIA0IV6XdAjmwAsSY9EE6HUe5ol/R
v4TOKA67XLOQfgGFT+Xaq3ZpTPxYaThqUFhcWKtBGX2dOTjiFwmpWPiZwlkRHsvb4/GrG+iTisTo
kCoOwkPcLndzu5iCeLOucG0EDxZYQHwjihtJ4LMx/U4fUhCYWyIsuZfax1gSPcvcM3u26Bx2KWR0
IYhJGkmcDKsvVjkOyDvn+zP8FkEBcOHesF1rXM7XvsTkYWN3m8hfmQGIpzbgiSWSIJx75X2QVKqY
t0JxHZg3s7WwUmCBbWieJOmlGg6mYYJA9hdCY5PQ5H1Q7ReARgQ8CPvfpq4NgOrgLJtd1m1LP/ZX
2hXXHEZlOIEuu4DqZSRJU7p4Y8y63QnFDKx/WAwqAS2m2y/Qb+Y9+wSwR1oyGTOPhp4cKLII0ZHO
IzAeps1zNRKw1FG7mNOutEMjW0nvJVpPmOC0QprvuK3EB5R0itwjCmyfrdy6dy06dvUjOayhpGKa
OFjKQEFFMqDlwB+fJFJDOKynN0kRnFgWSXla2aqyC8/cjKi6TDgXOrsjEbbM6Wh+kbO7vBfv/OyR
oUVPEYfjeBhiZ2bh/mBXencbDwPp85WtJKuzu5ClaLQkACiSgH97kdTC7tlES5qOHXUJ3UUxgDPN
mSRLmEJwxT0WY9JHQit4j+z1c0RG/zbKoLm72qWR52HRYpCXZKTrZliJ+S8m3AqifQl85sqGSUiA
8IBZAH9AUpK7T0KXVntG2lqeywKRaPHtBfIz74Pz4pzwmkIvUFrKbH6MFN0EgZGq2g4r8SilSgB3
dNG2BDzED9s9eqOx83FeyHiUyZYASCJ25V6qDCs+muuJwS0h3vVhfP/2uc1lL6+Mr4ZwatOIWymg
rJ+54FsT7OEg65VktNsSzy1ijAzxTQQOibcr56hbIQXi4HrenVRihOzvrRB+BNYDJ3+h9OIA9FtC
YRsfRHxXRdkEJz4BYEmQIHueYHPvXMBP1keYDy5dLT3f1j4B+evBzUuzkwSUvYKSupiTGhuKCxLz
EPr+nUS8Kh6fZHCLDGuZE0QIEFYC7gMniLVXzvCUx3D8mSCSMJ/c8Ovb5/jzxGRvc3zKM9jmXEgm
B9FW35cDVsTpAHaJM7DoFQ1tZPNqAeMLRSQOTUCC3dmKExq2Bc5psH8oHTDN6IVE8n5Qq39yqjgv
D7KxHdBsgnqAAwijdzQ8Zr/sVlIK1NbwNHbAY53QFzzGwrqf+u5Bj4Q6ARmhnXoqHJxVIXokpNDm
ehz8oLFw/+XkzsnMDKRWplTNSV/d65L4qse3pMmBuEs0gkUTVi8EhsqS5CTq29uS0iqhXIn7TpNC
QivvSnYqmexCmhFYbYO+shdFp2/fE/2TOcPdoGYNArjt+DRlPQC4+3w/pNt4061mR1xozTXVL2S9
jM21AyCQvJiDBaF4SIwoyZZ97TwEekKG25zMlU4sVMuyP9TIuAqzSUibEu+7KPSlZkdWWHJNVKsI
ftimNJlVHcReeE/c8bn8QAKaGcYAZhUwAFWxf2U0j5DKIjFFBUx2ALWVRIgS4aFzetJvgTqYMTkw
MczX/7OhZ2R87bGWwAUiSN+vV1SDc+xws9vVHyBeu1FPrcud3wBSxHR0mkisjU+JzyCJBaC7LXUK
t3J6AfDSzNLKaLeL6/U+VfnnLBNoG9MWtlZo8yQ4WPBu4iF47hXVy43TA27tFi+QAH+zu9yq/mOy
z66SdlwKM6Fo9V1m7T9FA5X9TEjBZN93gSjfYExemVFw2ABoCzeIKFnPs+2HzREVZR8ByhYOA1uJ
npb8FcV5tTnh0WyBE35/wst2Q7ZX3uQJf+pL5Sz5l8eXJwIfEiar7Xn7WPXP1bDkj1cUfGhqEmhC
YhbyOb77U/sYPvGEj3hs/VX7SJbq5cA/H+VYtkSzlEPMH09g5f3wp7vly0uUiHmChg6UrLmoUYVn
vMejrpc8to888BdG8mjSk5e/l3d4k5c8/vhXbuQYlA14ExrnSTkseUGMxhMeiRx/f/zSJOdWfsLf
9EX+7Zcvf7zNb3DQy9emLzydH+TIlx8YVi9PXr7O1+SnXh7zE56rL+FdNp0o+S8I89+2JD9v73A6
bR1KokwAwsNUWZkE6VY5CZFkScozfClJE2shdXRJmuK/B5/EWsiaR97gvA0nWDSkX1wIp7JDDmSq
qDj6N0Dqn9KfIVzTkH0HTif5T+fA6+23fR1Q3IprSWlU0WQzzifbu9T5tdn0pEsItFQetD4wK7Gr
IFJCvywMjcxrgPSGXcDrHv6NhfxTEoNzYxVrNh6WDk9f2xlYjTERDjU2ssOoCleDMjGBPdrCgsXD
LlPAPQgBeSjnoxj+RnbFpKEOiLhQdmuxkTm7+jv381fn5bN5UdRHwTDr+vV5lY7VEI0WlLORfpfz
CitSs2P6RTDR2c+lWFULM4S6JsHPUR4n5R6e01DmVjJhsmv9G+n1X91LH797Dgp9GuW9Pi/q8ANv
iHS2KnLGCIyzGpPPSd0dU6Z1WVfFhcT1Uv4oSStxISVjugv2n3y/o6O0dyd1VML3AJ9/b8/4acyk
yIVd2LGpOSY1deDhuHXfUNlUT59k1xQ3srAoPS6AX2N2UdKYZurPDILqgkZJbEqtCIIF43Gyje+h
dF5LlhfE9x3AcvasXtllOS84iopbSc3dYZKm2YS0G7CS6ZOQx4s99F5D1SalgaqLvyb2DkrF5BKz
6KudxuaRJZwLdGAeggNJ7XdiUwsXfdVCL++t6fPG7K6Uol6NEsKwouV8AWLrgmgmwVcVQEGUQU86
IZ5V6XUDVjfDsfhSkiqkP/BJHBKwUbMgaSohb9Jl4T35Fs873I6I09zIiTSlS7QSjA7ynk1Q50ng
jiP5KPu7ELmTXQjRzpChMv+fszNbbtva1vULbVShb27VuJGjJFJkx9s3rBx7GwRAAiQAAiSe/nz/
oOWyQJa4Vmp5OYobBQQm5hzj7wa18X2ed6vHlEnT35AbBF9JEIbjzFLUxDip+/6vbkKYNga+y1mG
BKGSySRBp69doiKV+QYjObP5Gswu7oLZsFUAaJg3NK6Hfu+/WTRd8g5ZIYFU9WJ73dNS3gyLyfnA
20vziGEzPzBwy/Uf2lRmDAalPC4mf30TbKclk7PT4XdCnDa/Bwl97XSINvfovJCl7XAEVgnOvCDD
JZshLS8xaKSEYV8zqxSpWNPuf/sfWjEv2W23h79SlHRXuBK+43cnmP4wfX99qzi1d2UCFVzm9/pU
Jazwl6+kg42l2bfhnuWFCCKhS9ouv1Dw3qdx/Q3LQuoc/pExuotQ67krlk0i3Br+gMUBu3g7eQE1
CXRbVx3weYBFBJe8XbbHv3wHTKgQUzNxpe5c3t7iTUrT7LD/y/bZgn0fgz9JuVgMSmRR4ka6Ifvm
Ap1XPohZNf0zQiGIv1IzL6FA6O1A3ZBuUzRekxLa3+T99F2ITd3mX3Q+1AkqOnx58fXl8io4Xc6Q
hm6IeyuIYljX2UlRhkQwpnm7/6uiTwvz/G93QDCRANjoVVZTFXZ0q1u0XSCAgg3RKb0t+pbtef+R
4fN/jr1Wr0frD7HclRAEkqaIiTOgrGWzX+2JgGSVpUH/eZzqt8sivs+GZkNiJORKDReXqeIIQJwR
BkxF9Pj6YjJK69fnlGAWcola8qIwAut2ZxQj7h+iF+ugYNlCS7CYeC3vx+Qo8ep6mMUi+5ayf4+Y
XtTR6smIlFLHQtQb4k06jWpEr7Pyl3dOAk0DicqAxQdz7CV5T8uBS2wETgpBvt0K4ewoEx+PmnYY
xKsw/DugDQHeh2sXLfwMd8qIUrvchxq5bAlTgnxdyiNrmtvsW71kG4dlCcLqKdniC1vSA6D2Uhsz
LaunAPFnQjMoR0cNQWoCnSr/wnRGpn/3UscGu88iFsaSA4zt8hkO1KEllYXTsB/IDSUzyOt3/wR1
Pd79FGyQcz88iQNyBr9lGotLqvtIv4dEpWsOH3V3XRKAhVxKLCYBW+ci/UWc1YFnDNHygUPRLK/S
JsVDc7caNr/Va2Tl6K2J9nx0mvDhsrDt3PV6PuskcaUTRKH1cuuZhnDyoXGOq0UMrlBzo+LG8bN0
RiGhdl0E12mpG/BFGZIV+J3ugICoZ+HjvATOvZPiUb3r0cAyPhhAdxFoOqmSE6QOCVCDdJrsA9ns
HQ5Kdoiwj8NH14PPlD6KlAq4TtphDkOVCAjdv+cOBBUImARfluMx8UY2xfrr4FGHgncnHkuEevXC
05+jSFwdtQsMPpwc2HA0vzo/q8Ok671H1S+KnFAdPxwW3/Mgvdntk9sobY2aU90n3sSt9/8IRRJr
2wfOXTI8OsxIdFwgdtRUsqu/foneCWIhc3jsexyWIdI833bJX3tMLg1V/cJ9NBTpl+7y2Gnm3v3P
NvP4NV0lXxzbTH5Ogyd+poc8/nz8wyn7ZfWOdvX4r3zNjyz5f070Nd98pYFdFVhu3vKL+lYEwvCV
6z9JkcovHL/98Rv/bGP59qr6aDf5b6l35W7ZD1rSYxuqCoQfJBhgFOYX+WIkuha6+0Ubqp6JzvLY
f/IFP+hCwwNKhLy1vw6c9/MPPLem9s+fbSlf6M8qs1196M8W9fg1/3rsT/mZr6Ug4vv9/HM//xBf
HP+cmtiDvpe9Lft7fvXYx6op5bGvvtJ3/vzRjk98TcepH4Xu5uXuM5y3BVoWSYrBnO6T12uuBUsc
1Mg7XMOPYa1HxgM9gg/8fFh/XwDq2TPlZ6iy4wPjax6SwoCOMIR+7xmP+PErnKl8M36Di/51aRz/
aLVfayHw3Y7Pni9+4hd88QPC+AFdLHmztQii7npoiFy0Zz/eHx95xYFxhB6OP4/9PatAAMTPBxsW
WE2PyAM3/vh8fv7MA+Hh8vPxV34+pZ9PTJCvfo8pe/aXgUyaJy0j+658wS8/L53j9+D7/fyiWzDh
+vk/wRdQg8efASNgEIP6K0+9dA1/KLVGfoASAjH4HafU74M6HH/mN/n654/jv6Jjubwq5v0YZDka
A34m2i5F5TPr+6douQ1LJxsfdZqJBTfOkIYmbODoDsD4DnJwDEXPPb+k2AxceidZjwA8SST+RZ+o
K4KDI83NVfDeHHV1iLJbEFgyPMrjkWZUmhv4XIGkCPLdDsUUEvCmJ2RkDXeOyE88meUGgJKXKBpI
g5bl+5K+6wSi14VFnErs/34IGjE7Tsuga0Z/WOwem9XqKe7K97tg+13HfxqhXadGWuzi3xfFpzSk
d92tvroRmjnuWdqicOW3VcQPhHNc2PTPPEcKQtoL3m8OzpNci23cHrz1yGUNtKZQWhKswnRwQBLW
BTev4Cw9S1FaaYEockV9iMpDtTkuyDupDS5bZk9vF1IMPCU+Jzq3DMTzZfWRtOnmMFXJ7lFUm2Qs
8o6I59XOn5MV1eX7j1JVSPwopZKqI5Hpht0AxKqAvCxQMpzhRQ2t6yIzzoOgpIq2FLhfzsghJ8N/
qqLdY8dgliuXRHEkd0fsHnwfjTIHEZ2wG8utf0Awkw43qnUVV6Gq0zLCWI4lzt0J+UC7piC+8ExP
NmzYU0p9NKPAhrTnM6yk3uNE89ZNj+ZASjbYaMyj5L6+Z2rmk8yjEvBWO+/OZSy6RLxuzESCw+pr
6kMcq2xLXAohQKZgc0nBe9LRGrWbEckHfYrF9YTMTzdV3hSrngWHvgZEAKKSra7FhTmG+d+JV90t
lxHzMClwFHrHfYblYOEFhz8OO+YYBetJ84qfjAnwne+BsyVi1L3UeQvBmD1oAA4TorGZkBz4cgFO
YqD6htmzBrijD9SL0dUAnLDSOY5c825DWFS4tSrSOaicSMtIvjEI4bHb8qKgIpMwQt1dTYsk9eVl
cctJ8839JMY1ZT16MWaKOWg3+TiBiR7cAjxRomOZOCqiE76AnBZCFka8OfQXasL0JsvwURHGgHUN
tliiQCBQ2enNXgVj7fas15g4HbZq9VCtLwfayEK9XBifsC26fpoiKgufjhgPzcv7XJaUowfsDo+i
yaSdS1c/2qKDHJ6cJIr9Md0YJqOUyNpQCYcgejL1aFcUr/ffv0EE/rtsiIg0M1Cu2UUhXA6bxb45
XtQPVdC44l4SkqVOuUOZE2KKVlSj8nSqErYEk75um0z6bY+fzymBTi/Dx+ceOXGlHnFkWQQylMzA
tyEdFjGJSfWjwhLkOtbSlEZJ55xsPWJ9FfvT7APgwvDtOLKHs1S1l1vGjwsiGKBVGNADtIiXbOOX
VHVE2EoGgTutkXv8n8fkmjEGeELRlmfgrIrDg1FVKGUzgLfuh9/yun4rf55sTrkT3urMMFccmbey
ZqUuWEiD8JtUawABQAZlvRUcKBhyxwHf7AFRW8ljJq1Lt5H5pw/SXIumlQJT+gmVa527TI6cKLCc
hSWAbxofCtAixNS+Mf9FIehKETIUAhO72NC0xDahVCZOr7xe/mHLOwA6QDuQjEg66bW1jgaUak28
vSP+ueUxCwoQvKqdWr5QQu4fZD3R7i3lv5IdS58PaFAD7ZnY037Xv/GCxpg6CbmlsmJIEsLx9kEH
Pq/dfV0TwoNYQyeb05CimEb3+5GCd0QzgAGnclH2ot+1RCvgjKnj7ZPs6TIwce5IM8k8zkbUDdH8
SHMwYTVxsm4e+cejkdGr8bObUwas8Ezw/sv1JzumGntRJOMhfSfMRgYc7Wr60CLUJcKQrvzCy6hS
crYT8wYSHuXLdEAjMnsZN7tmiT2zPu5wuBWFN+OcfEjZnyiT3nTT4R/twFqKUgOxY38UVyzFjXbe
ywmH5+8ZKA48NlGHhJi/vKYhjgH8mqR+1MPFsnof7vEdKUsNK6pKzYo0BS3SqgZ2Up2iHUyiPy1x
rUDVnFLGkqX/fdiRqvT6XfPPnF8AxyhXUh8K7FT0WLG79aiaH7XM9H4L0tTqeSbd9WJLe0OID64p
vl7CQoTkwoxrpIkoNasNjNiaHFe9LKKdFK11uSI4BW4CeYxQLmHpISNnvtkOjCA/3kvG5xyuykXx
IDWEUDHVKXmef8E27YTde5UqZimhGhhLNl52igCnJUPsPimA6HJ5fGarTYl89MCEE8gIGoqXz7mu
20XkbzbNYxdRbm48RNGLW2Y3Y3ceiLWMeOggYMc9kWvldF178YcdIl5lb0iJLp9ys4WuETIvOVDq
ho8KhQtqjglA1gSlg5KB/gNE5/TNIXkcaxq0LEgzyNjLq2dnIjeDqAAV9LdHQwwEck5hT0CwZEF6
u+X7G4kpp1xlI+YMMxKdBVGvUA6C6b2+MK1yf/k6K0QPyxyRy6DQc5yOuRWHbFqHx4uSR0KvjjqO
ZrW/aQ4yU2B0HFfLL/rFzokemwjK78dtTj0Ij6Tr6E26u6bHFYp+tyOrQ0dL3iJvQz0kRqSB5xCb
pL9sCCsGMJVqz8oacO6PehwK951CetGa/D7AaFNEsfXrREjwpCv0ULm0Q8EAcDJtRwerc4Uedoe5
BjciJ8ad4lNkCJOSSupS9R1oYCyyR5lE0t8wOYNh6pSEHRuCzpLXb+uZ9x15AK7ojEcObDtvyEv6
oGyzLFa2S3Y7XIcNImeCd0W3NCtkc7xIEpKHgXPLjnWj41KCAXkxVVJZJm2hXDCY0iGlC0bwuSgv
PP5zb7ufRhR6NJy88Sf1/y5i0qC3rQwIHfPlF8G07hrpl0eTFyiIjDVJ/tEYInVywt+aic4Ju87V
s9JYIs//rOs8wbwxxdNyIhWX0R+phXiiX7q7drlN4I13S+pkLgT0QAzJcFih11p/UFJBg6NOL05I
2qPxVll/bXq/LPskyk3bkVaDCodN8nfWBW8DxegF6LYuR2ee3Exdb+CDzsm0EBMF8vJ6J6a5Rps4
yq3Ta0Z1x/Fvspt2RQJcR9U3UlQjmbOsuhDXvky06RqxYk8Fw/aakMZrjrbVxQ5KkPavLzoXJ183
FSpxVB7s4MuLc9ys2C3Jh6E4pjyFQKg8ct4Us5wy5BFBFf/nLiKYCiG/9G7mMZu6XBIl2yTvjfp5
J8IXUqBqXKBWRMOm9/TygW5t0vxiCTMnJRShp6CHlxcLl80wvnrDxSYkuIzFm7T+kBfJb+aWx7wl
T1a15PpdXNfamOTHetZqiDOTLVqaCFV4krVWe75Px2dKqDblUEcNSqIhlvsFmvmjOY9T+1G7rgoq
FSx6OFJlynCkzwmzeq8aP+tW7zN3X10CCubng54QMD+uCJQV0YlApvanvF/128WDCEGBBJJmVntC
u5HJo4SG26bHMYAzZ7MgIKDyw8dJaRuWFed8ciIKhtd3snOLGhG4x4Km2nOJ1X/5KIZ2TVZJ1S8e
1Hk3PxpZy73a06EQAiCJv4xH2iE2cfP7siQPEGXchkabcgyO97GtNr8xSuiSE0GrYL5Kfrk0CwP9
ZX8og7VPhG6zeBCLk7ZwxKwGyyzwog8u3pvKZzULNYMFrrbRY1ZO17XXgbRQnnooMjv8T2poahJK
pUqhkSid8aNCtJZx97YfL9SBJ/21njG4o4dOMwYkiGdbxLBTbMUYZHbJMmCKWakCKv2W8Ct6Mi1Q
ZXrIQdywjeksQIvwwYRjNHr/QmiUseBSzMPQTAj+07kAimhG8Ih1vXgwZ3NUMP2ANcemgJnpDUaO
azWYHf2VHPF5ShI/L4zyCHTYmu2f31O3UdeXANGTis+ujV01jCOJ6U/MMQ3kfVUmGaKbo+lTj1ir
T83sSBEgt+Y2c97Gy+xDs0XdTWf23IaS/46tUiI8Mg9gs3Wm6lWxop/Hr1h2p0L0hsBWgdz/7Zuj
+5pyR/2Ihgjo7+Wb0+6Xq9Rj330wubVgNUtRPC7Nkdx0gQB2bxEYiPySFS89kEGz21dmcpZeqCZK
jsTVC+/O6UKkymcNMoc1joWpzC4uGft9Ua7XiwflVyjiUQYFAWnefnp02glFF2oD2BqF/KsHzsL+
qxMlvwuGIj3rj8tQyumur2tCMw+piucPR/vLGzYM0bgq6ur4PrsJjZK085yh6cEL3qfD+kqzGWRz
l0NYAnbZjbTFC4ZmJQBFc7p3DCMhAPFHQKtaUL3j4sBV7EsmLGeYnWg4dscVuiWVhNZXsZ/JEeoM
yK4lRYQhlLyNWdtv5Da3fAG4rQsrZQ77s8pjanDqxRD/F7mcLz/4tF8u602xyB6qCPE84SsyDOhz
iY0wa9uSt0+Evsy0okoA3p77ftM507lcNlucwP66Li/CgwkHDRgxh7amTTTi/s1VM3CvUyAr3DVi
+wRganKA+HsBOqplZDg1efue6tVK6+zeNOHpJfbGLIIvNn5dFwQOFQJ1YTzP+Wjr3l81I2+Wrqvq
8CSjUxF4ozOqggkYMTBoJEa+x7PE4JdsUYKR3NTj+6HYvzdvOXc6jfbvcw8nA/tJuoY7aJjrIPeh
EAJtdApSMoxzkAsQrAgFTu4pR0+bB0cfMRsWJORSKaySb/t19X7q97/p9+XOE/Dcr8d7Zp39bvQC
f1/GGyXQBc1wV297OhXlvGL2yRTseFHnMtdS2SPEI4WOgBEQKKpeLq06jhYtDT0b6J5bgiLYjEi4
C+WBH4MKHh7MX5gu1yyDnuppFzZQbKFF9rX8U2FYUuFylgrjlZnLmCBCjPSqTHR7F16Jk2JIjxiN
BoEFFIDpfC8IhsOmQOPHQYlIU9NKVOWlSo0AT5QySt29rtmUr4TiyBcvHZci28Q2Sbn1+jWdkCV2
L2mTff4HhjMfPFGvs6lYRhvuJQdfn+T/V1KDSZKGEewxzwkJJ85zecXv3qYLRRP6LI8fxaTSHVBF
3cpUnUzEvldPRVHajJXXr/LsS4v0FWIzoIw82dnbCNsb6d5c5Ro8hE1SmRtdD4yPm0fQUj66300D
3kMudOhayG/LRzykPVo3gKV6iZqJaun16zpxH+nuRWYyAdT03TnS0G78RZRObordnWFDtYLxqG/z
qrivgvxWr4HyTrXjhoxh1rlOWXfX+fSj7CaQZYrfRqZAAAcjKG4brrLJnU/ZuH4LZnUzBkcXrN45
UXtaC22v4YRwAQxhpW07epI2BExgY7FBIAsS67kjyQAKoDwfZ0AvJyHbZZ/vaSGtz4/9Ct+akfSz
E9dpvHTYRR0pWUS6Cq9SN+sUh5usZsoH3awM5odt9y12lnfiwoVLpl35Zlcv/pRnICiYPRwVdxun
uFDkn0TQ6dkA9gXILuFRUcS93CXwzLtEt6/SB8f9rY+W72XrbX1e8onmlfNIlmSTd9PyYeq6szaR
ZkQWeKEYfTHdt7DoRhFCCLi78FGHrtooIffTntwMHaivrykcf1zY7CSglEaW63J+BqCrLy88Gbuh
9NMmeVBkdV7nf48hMcflgcBhYjIVtiAmRg4DXb6Uk6ODywCwVX2C/IMqKLXQxKhoP2zc9V0TraGH
c3p3SootTp08v7PeC1+b2yt8i70nC+407UAtu1QVipNy96o8MioPywYA0xqD/jrvqT4UbMHEY0E8
YYee8weQL+gPvcat5ikcAzl78vbZ1kzGCRaYHli6RBpq5pFQN3W+YZl/UTUgYVq3JeCHNKimBHwD
X9KcJVcBzs/lQpMNzNuGUgRdk8s/bfrPCu1ni3grB3zJUApGiJu9S6M81BPJzym3iopjnU0l6Ro6
m6wIJ1YrzPmPAa/nw4GSbM8kI+ShhBQjxf0oEkZ6SAX8dV5zvfUQdkNci+mS708NjEgb+zPVHRj0
k1aJWAuLB+HY6Rpkg/jEU58qB3Cv6UCWCRyX2k5yRelDW5/IW+TB6pMtFWtTFAwwUrzXEXMxhox3
WyZaoQg1i+FaeVi5x2PgAaoB1CahG6BNIulpVDFlXliiZ2o7KhUSErH4U7DM5dj1ZukkODUSunoW
JKi/RquZXUihQTBZKSeCRqqJL+l6ClRuvqlhGZ+iTCvtSyUu5tev6wSh5JXHpcokpZgNKYrm3Um5
T/ZDuT+wHXH3TdJBE9BsSW8cYB15UYB4OMvk8K3qr+EGjjJEsH7MnAQ8maAlODjGfv21JNJFURfD
2l/dTjWv+uvXejLBimsFpebu8ZrjuZvLTybGl6+Yf5GY9lsJmcqhUQGj4CWFyegeVjuFA3KsMMzo
8zOkrlQU8aBWpeFDUfaVAj0kq1BFo4Q71FPv1FhIGKIuQeFiGmtlInCt7IsZGOfOaBYvaBxZlQkY
52y/Tba97zb5EPNWshg46lbVAItOChA8lLuG3BipRGm3q8XuTRMCA8Sk82rL0UU77fBuSBhJWNeX
BCHnTimNCksEQSXAmLMNtW7ZN9Kmjh/kIEtDpm+QEKXaS0tCinqXIkZbfrXizkaH7+mSW7+Xzpdc
QCBMRSXXOQ31xSV79q6RxM45JV2xP1ft1ju61nG3jR4krtDjbiL29rX7+1jFVhcqPFF6n1ADv6i/
hfCJUdiMze+rcoHJsHq6rEKKzrzikLUe5GPKiLUTci/wN6uB8eiR9dL5jtat50zZ8wotGaChrl+m
C7H404YedknxL1nxDzxNzbeZsDmozIFPgasP8hzmo2JFWXIVe5R5G34cXqQ/PkhecGiyz7ts5M8n
N+Sb/69II1n5ZLYeB4J9WNZuIF01y8fSgVYH/lmQt8J6X+WQZ0RwVirzwUhKIDMU/wzq2GMQkEVL
AyHWi8NtkY9vLyf9nMQW690mRgLpEdwY78NswQ3NyDSODTcvD4kK4eYJ51Xve1T0cKojk9BUQdUW
aUm5Wi7eSfAu94PSCfR7XcgNB2BHVEAGOvunDmpixI3Ax0o9jPDO9O8BPmVRPxKFTAhwLE2VPV92
MRtZFYAIAW5cDiSxgRqzSoVUCKh9FYE+2RovK5WgYET2ZpMfF4k98z0vUkT8Gs2Du8cTITCVB0qo
PkZIPf3QpcKiDTUr/Xr6rgLdwUFh1ZQSegh0ljGcuQtEMqEdWWA7en3rPdfzoLYSQ5gBUUBszC67
oT1Lt8vwwRScMU2yooVcsF8KJYZJyEU0sOPLX6MULw3+UG6t1pLOdZXXojCDmty+DS2S9Y88stev
88T5p2Wkdscl/FfjUGeyBERRRbLzneCBVP77psEzRI877kjul9puQw4U/giTA+g1GgFXqe3MsUs3
lHLUSqMCPfJJk0zllE09Mr4V0iC6QJuJgCR7tyQsQdI4wdDLGqSaQSCB6MqAuOMrQ7zRQ2oqkKqc
BJL0cmFxMsGFT5xxGoKKRjGirbm2dnDazaYbh+Shc9iVScmT5lf+IUm2BHwY58GnPcagSGtLsY4s
riFlQkX8SGEhnqRqkm+2iyMokOPFIkk01JZOSj5Xad+d5kiPK6XBZolyV49nJy8XsqWSjkzcrGR2
euwaYlbnyOxCiuHXH7VBFrM3CQ0qXDV8JWfVvOYvt1XackLFJF1N3XXq4ISygh720lQUPHjVVyGC
NO0lDWNRFUc0tuwjTOFRb6NhXsKINB61I7ePYa5UteiqtLAVxS9Y1nVZ25xyJhX4McsmPfSfmxDm
hVQRyQsJ23pqJg1vwLSs8jn1+cDdQSP8snfy09k5CbArrVMYA0QXCFUdjaTqrzWONF8CpivXj98T
JlnHX7JlxTG2/lOOGNl1zJxNVp12sJKIDfXJ/dr5I5g2t43HfBDqYWmknYgiTTW2Qy73TTkQrjos
YGxev//nGnmkoimnsKhjkj1fbgltFTUFqeuUCAhaLVaRdF0RiXLCyM/lxiz+QQPjKBlkPKcs0O0I
aQOsP6Hq7RDbqOnRbq1sc7dK3o91/kViAS1KJWY+Y+IqLyS81nAh3Wel8arFPwrY0YJRNAX0RHrR
lL5rWjEoYcdlutfrH97yZeaLDzI6EUgNYT5PL5uy1Y6cK4cahKkkKO4+pOOINIIPtyZ2Ld/ThXR7
FpROfG0vx5aQpEg2UeYBKDoJNIP8/29YKd+tMryjJfLAxcB4z+zeRn0Qua95jwqwMfZFtQDD0hQ1
2Teb6ip7o7I3rLEoP/NuklxbUwqOXSWL995Q/iWxWsiECuWZ6VXVGGr5G9wtq4rFqCdgEyeUZZcS
u6ouUYk04ka1rk1xRBDjM22i+E8VLmLjdUCqgBEQr/pV0iXNYVQryhSvaw2YqJkFbYmW6B9LuFeB
wZpkRTUAwE2Xxi6doku07nx1IzfgtCX9CiGhCHqlnsv2ryEi+msUoUqzvlOWswR+l9WvBuDNH67Y
ZnB4hnMG89CwYAq6BVqO8MFtq9vhkPyxcR2ONABlSYLSXhl0hBY8Z0yJv6G1Q6vTgKgxv87Ul+oi
frSX6Q4Gmt656VGUIfmG2WNlQzGr/ThS6fuPui3aPuWrFDpY44tL2Dj0lr++eG0a+MnnQ9+Feooz
A1Lq5ZvrtHm+cpc+n0/pT6hS3BxgRJo5yBYFvgtpsOgXTITuRlo5Jq8o98AUtvQjNudbKLGkoWP5
JOZUdaRyT2EWv2mtKBZShVaN4M4hJ0PrQpttnaMc+w+CJc5gQJhL6AgoqqDO5/MTpqQpp2AdhQYs
Sls3hpidxyr5TaNKLVifslBJCR2Ip8hLwJXu2sQhnOM6ti6LQc5BapkEy5CAsBSgiy/vdUBaQ10Q
RWjMJdCejekeYyBZ9JySK8g2kZL2NtJiCu1Rdqr0dBpop0B8Mb8iHYhaQOGK6JRdU++EXEeSUrId
SJHw+hI5Q7h6iBTZ3lyi1RiiMFde9GHnld4yMFhA8e3Px6Wl+mmuPIou29QExKYCTsWu20xQAENI
mU/m4ymPYccDEiIbGgliXrILCsdUr20SO+aHvn710elSYLQCpxJMNq1YPI8RHqKwc8Z88KkCmz+Z
EfpPsyk5EjmTzERZNzkHDoWy+At2MQn0VTII/1MkvLmlCNKXnkgFrYA4nfT2PqNmU1qJ6kYFo41L
9t/KSzHSM+54S0BvOX3XeCEREpbQ/yPL3CbGCSQMj0Muu80EWdGRtoaMjb5kEe8+kTx4I++03ktt
qRIv6VVSvu2ETQpr6qeJPSSI8t9rRrG+ftvOkMEvb9v8oS9wRmxS8hm0pWuPdVGB5Rnr80CdDylW
jOs3u0P7u07kauN+CL2Okgek76fGDjD49YuyzuLlZgU45aFKQJjmEo056zyG9bJJqurgP0gyK8GS
Lkr+MVN1cDA8e+abNaOe6N7uZPepkG/kMYeUwglHggeVQax20OwVDHaRLsUAxw5CBqRF4gB5hWzk
MkIbQXLK8bZBHDqKGyhnjkt3hN7cMjYJPEEVsdB5zUiQPk+YpqpiE3UOrCfc/JNaOiU5ijO+DNSc
fVEj+jH0JPa2zm5PnS97itbKf5AkyWJrWsQvO/hO/Po2C0nVZcg+rIQygD3OaZpfkuuvqhXSGJa1
UAUrO5nBrabFJiJZQ0nTVq9IqyQXTcrJ/2CI+1wQjTASZhlQj5Q8urX5UYSuuA/TTeobL2lDb3i6
9h4SPMi++qHrGYChdp1PoVw5azBBw7Q9CmfW3AnBHMalolhzFnIKXgbETsEdLhRLD2M8U4L056dL
u02rpixa7rPOTMwCHHn3Y8yCUcsAjadWQTy4Wd8gjJGgfJayRJqBmndHquL2YsN7Br9FCA2NJuFX
xnk+02UhqdoT2hZ6RpBuFuWf2yZ+6zos6Gj1lPjTu37f/FWAm177jvMXc9k/jBXrAPmm4T7wEWot
xAhUm+2HIikeFTQaTOR6vP4iG8I9e5GBdUC+fU4V3PazlVr6U+Yt9hvvqCCTp8gRjECqbwehMXJC
aGSiIK9OmIaTfjv2484nsZRS6psYCvc9j+CjYY2UsMeBm9xiDdrVoiWR5H5ao4tH728eqdc/xhn0
EQ5d7kcOGAxSc2/msC2JD0xGz5BRyvtbC9rBA8mfxiECosDQdumejZaR9lDjpDIChdmadAaaOYMa
6sJ1qZCY3160pkT4aRTTSdKCA1C6quOV+6BxUZ2//sOtffy/AsTIPpKvsMf/vdt91gKttjhZCKSR
WF9vj/p6FRYC+kp63dev7STJhbdc0az06BTU2B9n4B6C/cOUuHsKTsQZ7bR9v3qvhlVYTBoW76TU
V/WgxlCdh7BlwXiMvSuu+nQbck/hytQYQXVJnYDXdQHVi60LJlKdgjoBKV9UdKpBUWl0DDAj0ZvK
Nk/zN0Hw124zfUKudqHeOLcmAjYH3kPufcw/Z0UeQZPZeCgpPXNa3cZ76xaZDWWRQGZkOrN2MPEP
Uh0BTt7KSaRsRxX/7Sr7Nnnu2yELv7x+3w37ma2JICJ9B+UEMUDQzS+vq1wXSbj2FgGbVmEErlQf
otjl8SY15PYZdFb/JQ+qDnltZDYkLQBcTTqI3uJ/3T07r7Ci9qvrQPhR841EaokQAJ66J56aeoDM
Hfa4Z0GGelwVWSJe1dXr9xWmIs5YwhodxnBLCKsK1Ytwo3CkKnhKxq3VeyAM4RmTQ9I/x6rYKfX+
8m1anCh/SUiczi1NCNB8M7mKtJEJZ4wP3edwFX9QdSV6VvoL/VO6P81B04jj12/2GSDO47YlKJEY
DUXayax6qtNtN0WLLrBKXxZaeVIrf/Gty9jnqrLEcadJfGvU9bTJy2Z1W6frt7JJPG8bwqE0y0fF
tUQN0tK6S+A3h5eCXgDO4VGaKikVJa7VG6Ag1W2yvjmsw4SZ5xrciVv0WfpQrxtGaSm0HGkrTXtN
cP/VZVj73BvApo41k9UfZhhbXq40ZxmOUZ3y4fWglLjWtYyEwDzgshXr48h6pbPb3B+cPpbqh9pE
4RsJcU1qe/+VqFVGei6LFwDB+1w42m72rrMbI//BYvF3LNnM+y6gSQxbtadtEVGUM30Bqh4OkcbQ
2T00tVh1ECQCsmygexBxJnL1ry+Zc8Ub7ip1huwcFHCzuxZsa7rwtKf6gcnqguoNEBlWZgTuAi6p
TKXB15iwMU7JbxjwLxHMVG6vFi3T1FbMRtd4TlA1cCKbDIZ/INjTXttFS0omwFkHjsZ1vX7x5x55
jEpE/DFcLGfO7JGvNkG4LVPPdOpNzDtWBAzX1K6h/hDoQDSV7GHSkEmuaABeNX40Izv+SfNnUlte
uLAz3V/MtqfE99Alq0A15y968GG5KqjWuh8ndIEua4viiTItj6sno4mV50SXKr2GjDYjaRPKrU6o
Nycph+X+ev2izvA+XhwQB5tgmsxAlmZHBGamfpMmuQe/xWNNuVvoEaWu1guiIkjgoSQgy3p461Xb
33Vs2HbM+uz2CCpEW++wJoyMiV5up7sySu+mvHFvyppALzu5AT1fv+yzDxlZAPeR6pznPIOKhj7e
xHuCFq1oU0KSGe5xAoqWk4osJfJLOsHcwxT8A99WEoVYD9ONgE9ouuvr13X2zcFaRZYI9aTLrvby
GTOJtvBKZ3TJvoIuzfYft5XL8PUS7C3/2+LhIDBNwyj0ng2wc5M3rpND5QB7qp9DT63UkbBdkXeD
VozTp2LIFA3krYQM7Xbqb4Zl/fXya3/iU6UcUrXuS8sOAOfNbmqyPByW4bafHjQB0pDz+sA09wUq
Ho2/kDMse7dJvT+zdnjftCPzp3f4atGEcDwmlJlSyZggB6Q9CNdfX7+55x46GnuXUg16XcL12c3N
CFsa49I9lrgisgnDVlOmbWkk9kTnvHLAYQVt5KtOnIbhRvIvqfISd3pZeHkyZ477ppcnpM+hjsQT
9PK6nKJb+dW0ZDFC7ikKVRI6UV6c+tBUxFVPuGXAu7HsvOlc9x8B5KatYfg81CQqUYi6fI18xSNq
DuA7nSI8rfmNS65fuIQD1xtmn0RcQ+5cTSPTwIU+r1GUq73QVHMGEmeMGkq/lY3Pc4hG1E8iiy9R
LGdUGKDQKQJYBOySFszPhzgbN8OGhSJZmz5o4+D19+ObIlzcuCx0WnnNW5KpJcT09uzgV9Uj3EgM
iJRS/64fTkmioxnGLErY0OzSiJ8aijQpuDSqLaGtgv+FG0sXbgV9xbVxpj7HDYmtkRbQWBqKe0HD
w38fncMaSeX/Jh0vBjCaz8GZyMabCifYPxRVf1N0xD25iMGwmx61VtVTnI9/+olDlikgAji8RdQE
4aPJgFgSYBTYTS9KFM+0ZxhrNTSQKzsV1LRdn0KkkrjQNc6X3NVQ+eekPonoGTQjdEM+WAswR0Sf
B/CJQn8FUykEb3IWT8Ni/CPBI/r6G2/qilmjoBRzoNKYfgF9wss3K+m8MYxryFqj94lHELuCzuBN
swRUe9bQafyZOls9UrFDYoYZPI/Xcvn+Z7wpmJhkFavNtLzaLHyGP1w64M1r9vJqNeGIp4xSVbaE
WVszrINii4pyehAXJAGQ+oygQrSp2UfCLZcueDqDV+lBqpJxLvHWfYiLRUfo2J54TKrqDgaYas+a
yZIkQuSRCsHOmXPn74u7uNkhCQZ6YHbyNGnyN4rgy9aKU28rnls1aC4vt7JDZh8FwsdbboP94cje
Q79w6L1n1CVuZnBotnnVK8Iv9SpZcCnnmdQ74ovJ7fws70Hub68hWD90jfu0XfcfgoqLVZ1R7uLN
fw8S+1wu1CcgGMKDuemCXr5No3ZB6iQ3WwjnmHO1pLBIVWFzm6T4pOx0E3zeTH9opomkAFNL0NJj
ZbosvTqZZ0JGDSM5E8ho1CmCQ1+uX55QGC529H9S8MidqBWgsQ7yUAqtkyQ03RORCWQvfHhMqa5Y
zjKJ5kw0eB4U1WywAUkTq4UhvFds1hDTNJV7xKOIzWUKHOjLXn8Dz5y5fIKU0IqILHm0gLOFUA9E
uS9WyrX9EdkurfUzI95hYVdOptnpdbUUrnmo2a6A0ADO4gcks7jMqkWnAK0PsEF0G9NCkInOi+l6
s/GzNvDZGWKs+Mz+y0MkINPus4TAYv4FdpsQeA9nIbX+gOgmpAlgB5G0vUpxNe6U08D3qNZPAnR1
Zo0NLX7us1ZI7TFcSvnawqg7tNHsLsrYlprQCLAaBaLDhp3UhCzvLK5GGFa36VCDoXSrdihvOK+H
ETyo5ayWmnOAjxXSoUxWp2zzq3JYv7l8Fp4pRn3Keop6DCHYleevxOQeDv64JPsiz+qvaULQKT3b
tTagXVqS0XO4t7eYwbYCSsaet1PziEwqDtz5EzEJaEUgzGr2wus6SLZcr4d0nB6fNBAhWzbf9uKZ
aYb02X4KkkmUBtpkXqL5WQ7wt0whAcAcnvdP8T54vDSeYCKGTLSL1uO4y/9WCOQzFWOxdCg+BG2K
m9ScDe3Dmj+noCvRNLofWh/S8kmfJ/2Nq7kolGLqXc3HBs8dJMvr3suUa3InjaNkSSPInmRL2ggt
iHdEjKX6rYkA2GF0RERJGOnKybsGlJJAi33HckoQO8gdou6EKV7Xa39HoCnrCY4qxM+eLlk7mrFu
FqdtGF+L2+m2iOcUNyGkSEFEQQaqiGjd96/z/fQmQYivRH1tYjosGdX6XUDVMCFQB9SmM/87nbY2
uvK46QFE8nETB807QpfLethzx6HOQsodPwL9nYdMDAHsZj+RdxUy9VK3Xq+e2suxPlzJM+q05e3K
L9+pehSaoE0QhdN1EJZ/RMUCSShULO/y5ppu/aMeCt7Jz+L2O+ZV5OvxJtmAyYHSWkpwSK078PJO
9SVzkGmG5iuRF0ned87Fk308ySZvla03u4c2D6829f+qyFdz/AynlUyrdFyqcBYFcxGwH/NpMf65
0+KbSEqBjaGPrwh36uRQncBcS/Vn+hIsRJIdjS2z05TurxbQnViJVMnUBOFV5xOppqNLGo20RdYV
7tw3z5FxTi/9OwuxRqpECo8gRX1Nq4IT6Sh3tGNEWKbsCjBTbIBUQ8cVoA5dpZtxmJBIEhwY3pmT
aG5shbu4q+Pp/f84qx0o85bbIFmURpUK4v7vDxysPqSqy8x/JpMznVau26e9dfYSfigfTMy2DUUH
Zm32YMG8Y2K/9ZI+C4vcQ/ReSEkNmCvh44XrOi2UfczSBIXCEWUMsxa68wt6Mw19UC7W+93D0G7f
91X7KRWhuS+hcX84TiESPgzean0VNS0hhFwZ6S+Kz0jT/T/HsbDwQRzuwUU2+kxHhmaXYCSkpYSZ
ci6+vLp2UYxLJ1v3hvQrYVVbnLWd4jEw96U9raZ8HMK3VUQ0kM2hxjHiUpE7woFFJOZtByl8kQM6
JSmZsM2NUz4netA5yOS0obOshrHH7Mqbni7vc8dF9A0K628gg33+/eiWtPUK/6MBuyogJGQ1lzmK
/X9X3ChRAKkqRkTW2uyZloc17hqn6wwdlpHMwsIAPBTarybWNKjsqFpraso0/PdZc6rWR+Q5nfK3
C2vNHNWz/YaLchmBx9ArqN0ZhjkcOic+FHFn7LmgI9nDZJQUs5szZCUc4vvKzwkYgsUg/MrCRYCR
zS62Qr1T5H/n28OVmF3jmbT9gubIr6ikfFWNLb41wmsZISlqTTKyEi5EZ4uEO+KFB3ZpjiLnSsWV
vrXSYqTh1X9O0R9iSDVlXIehiUqY9WKiQILWzCBAO2NZZhzQ4VaiIugSkLmUFD2hsEK9IBZw8a/h
0WTKw0uyRrfFe36UJlKP6FAci/HeDQvgWza6tUToaKG16+3dmrlLwZPlxpOBF3c+aejVX1XGDGFw
s5ZIqNzDY0XQpmLApI+QcauURgYdnMWsQuA4Lq8CKkAZDARPANGYQFxYofpJN0e3yp8x1036L6At
Hz0TeoPYS1Rnz97fZGDyi7ttjytRuQKi8YFXzWYgoabMTToCNP7XmkOcQCjXPkrrofANTUS+rLey
lvVkIcpyidQqS2BLX+4r5bQvC2e/6mACvO/jCOQGR1EFcOOU/q7i9IZ7N+d5dLCFcjN1Ys6y3ecG
gmeEDtIUIE3LVdUpA6Bp2qE1lLglpEF6JZ1+sus3HZH7UHCHqL0qkokobTwyNL46sQQhCapR1V0v
2KraWNjZVnU5YB9OQeQh39FtBdd+n33otsWfseuXV93+MY/7a0lhNA5S1mt1ShOtasiUDnUCNcR4
Oajs+HePldMC2Z/iN03Z9OuhkQ5DtVmk7YNS/yRVUyKESf+RU12JSRGD6Q4kklHdwIE9SbU4OYxx
nnz2ZW6wMWOSiL2+x1hQ48snCwoFJxj6cCTUArPW1CnC3lmvPC5NHGzFu903X2UC0vZQE5qgVagt
Q0PURQJ0K4hSbl2nbFe5Wiq0TIKqufkfdekaWiwwUynG7gRkDWWuiAJtmpJG2GhFRPyWY5cjNw54
f5nteGvKA/BLVSKvf0rC61igJx+T3hX1AWNFCRJ7uYDbdOtn3di1R2xW/jsygnE9YWh2A8qq3C+y
K0OTxjWGkbQg1FhKBYWMDUF5uG4OPhtkAZWR9hREei+bBV7NZVv2N+1q41+NDtnEwZhHNxTULbnS
7G8h4U9V3vKXGiZBV6n6g8DpRLCzmxKVCebPNyvwC/HiXVs/MBbede5QwFLdMc2GWnnTfLW1nrBl
Bg4Td/NeKu7K665NQNY4q/JqTKhBNHyZlEt+Pd8HN+F+SfYxa295Fa3/P2fn2tw0lnXhPzSqknWx
jr7auQEhwDRh0vNFxcAgW7J1tXX79e+zjkkPUVIxb1d1pQMJiSwfnbP32utS7i/zHVz7No++ty5P
qYHUiT3FpdlTSTJJCCRHqwGZNSvJY7x+A5Ns1tKGFBEU9TygS97UAfspsK0jrvAyK9btITusbGQm
0E9GVI8/uD7pCX0Ct99x1zvnmK19jENWAQyldb7AQegI/7xpOFT4Bdt1gGio73hZwYJwd8cNP3k7
/8MuXKVVaehPaRv6kqYUcfG9ToWyEl1cg2JLpsqKYt2MrKOp4/Y6NQdZiShxFQzjfpUU9X/LA7/O
3zJ3LFx9wEb19eX1AqETyB8MnKECFoV4AD9dXTj/hM0m2NWf0o7JGd2oDkkVq+l2zyEmmOZEWlBr
k6IGE1wmxY6ei5KwImE9eqgEnUmfoYBNDC2xe0I3Ea87J181G947J15J3Zim/Br6HFndBVJJ/4Rh
M/g9f4Hr7KYyiZFRmwRkIk2etKI8aTTDm2y83kzBBzXLUphbRXKGEqnbrwSEq1KdEu6oZJLnrX1e
wHS5Z/gMuNB3meQ8c/DMg9Eppp579pMxnya8qJCF7R49NE1qhfai5lNKcPrrrlljE/R1HKBf1OIo
giV3MRsV6WA6Mi0XS13E/fMWlHbqNdtBAJooxhAyhXDTZ2NbtsO4Kpuusupeue30x/Kbkp1wAH3X
b2FOQA8CbPyscl/EJR3J1vIMZGw6azf9nLkNuklLHfBi8eEH83y65vzj7tB3ld9YOacB+RJlSc2o
3GYkOQ2i8brfrsWxyid3lR/Gt7JztNAO8hTJdtRDqzMRmUCYlv6s8ZKoKHLyPC9eeN6hyNovCHlK
xKtES/n0srvNYJxtVzXU2rAdZIVARaCa0IoldSzEi+uqOtzF0QEy+TdxS/pQ9Jvg0kFdJHaMVqSo
2a8/xc9FhFya1W5DAgQ9npNEsOat9mFW1tbOr4d0nU7oPAeqbkxGTYU4BnCF2QlGjWm/Aidjv61I
cnX7z3tncde6lJMt6lnweKck1FBkCH/vXrx+mc9PbCn0cd6Dic37/2w8WyT5YV+VY217vLySQ8mW
I0NVle6p8XCF8MYblRctQ0bBeBowWdYDs5xyM2KVWf1bW5DFp9hR7Swn7SHDG4UhQHGl2ZHgxsXC
T6K7Mkn+bJj+ys1XwvMJMP3RdsEakZytmV58N1SUCHVmgD5vtH2zy0J3U9ef+Kbb/ojFq4Xr6GOF
4p/Y/BRRNNsCycWXsGThXgp0SkERJnSFog0WUPh9yPLntSrPZ+W8GZCqiHeQRD6am2n6m6WpmrLl
KjmlJOIUhU162Uf6tyUF51DsAh4vdnbBMSJl2/knpZRWiTUU50U0iTkjlHiO2+v6sCOWSIKZ/nyW
n/mHaEPu42mXFYH5UcMtzputFphzivikpWDxAJzoDAZkarsbjpoMYpSECK8vYu+lC4Nky0APZmIM
TXXW6Tj7JvWG/VCBMfHWwtb/KjjcpLhkBaRHZxiMtPW+uMh3xDvJszfa1CQtYTa4drOkWrcUE7By
qUvUMAZbWgH4K9WKewFOyLy83ED3WaQgcsWh213AACowPVkQD7BHigl0TLNSwXybGLBfZYuO35JR
J5hpv2UgrWejexANz93xZjpkwpAruZKdVFTzu5wMr/58MX1N6z1oOH2r7POmjlY676gPW+MwtrcO
J8bxKdMoV0TbidhGui0iwAgcN8W/B6d59GWqE2WEZOdCI3Qgbho7N/0TFIZgpDQkKxK5XshroqUC
C9yrgASquukXaX6VV7G7zgg/WQdb+DcswntS+y5YnNsVgZjVZb88lJ9Sd0wucgRs5V614kicaMcR
241w0kuTsOHtc47fFklAj8aPChMBUr+hZmrdMMUTlprP9NzfVpa/agMBAVBXL+GitA21noGJxTsD
lC51assCWJd7LrkPEb32/JyhgwzpVHnNztkdLkqGQm3Lu2kW+5rDCimsR/ZaU/BuBLnSPTYkhTYw
Ej3Otx11pRyJgkxW2hX3Lt3xWW+g5U4aKS6pZtNt7eHAtNyevPVyn6hcTdP6ozCMrWB0etyrtDu6
EAGPD7agBANzS/M92tJwdQaYgX19FY00OGY0C6w68u4m6JkT9iPUoSW+whHSAPSQR+ddU4reFGLZ
AGDqT0izNV0pPHoGjMiCVVYLcXPAcwNqm6nhXkVaqMGC39HvjsuPUxxv35XbGG2jX9UX26152O/b
f/bROK1wuDXXRciti7aAMgtA8DwcvvbG2XMLuCJz5F1EDcW3MqDvYSITxb1DhhlnTIyl8kXDsMqD
4mOW8L5mNGtklaZXTQSBHVuPWD3JBlK6O5GZUmYQCTeVuXTo5oGpCVUtkqYmHwToErm5s0XLTJSi
ezONfn/5j87xD2nv7qtP6UItQsLST3l/LvIIWSjIt9O5P7JFf48OvL5wR/Od4BZUxcf8nOT1uTpI
wKJ2YU7uJWPo2YSyC/Zu7fOCT2MGWEF28AtIlU7FN5tBCSPGDvQQjVtDbmhgUq5BMA9WHTPs81Sq
5xaAuiiE/hSM4LEwPZ9WO7jS9qU/xaW9KCtl/AnePaJo4v0ZtFxtTBYFR4EZP2suLEM0SQM11bIJ
ATK2pyJ2j2w7Rk2zMNz8gJ4LFwMLmTFeEtxvLZwAD2R9XG7RGxT/m+D1W/o5TY11AKnm63CSaphv
RgEkvlrGNKA6MlyGfI3sLP8syzzbOAA7ZVop0RB/V/fg6y8oy18/Fsyzca5sEWjTY9F0OVXn1eEQ
V37itaUd9TGNxFlGxq4g/yX7CXiSWEY5SeEmlJ0i9w5ubg7NrB0BVijPLKeTwQ/744Nc49KcgDv6
8rSiiBBiyc8xIU9sXuE+JfSw3E13QTz92w0hOqOCFaQhRFFuorb0oZho3ZZtP7sWvTvbsPc5cHpp
OkF+F2zLmcN+Jaaw2gCZ/Ai9kuBOqiyFOLVx9D2L2Vx0oopW+sgZf4T4hH9uE2YJTOAYRkuQozpc
UUC2zKI9tLx40JFyia2W9g5NQzVwsngWvIUIMPUffrDbp8AI3MEq+6B+0CWY5/V36aWzG79D0ndC
QsCez2ameg9lPCmLE8EFfKgNWWQFSlY2Wk3ulOwqPQFo1r0Vjcf8nwJeJaToan7MiSPHltcv7KXS
WEaMEddFUfHMt9jps5g9vSo+lSEHyxIhdD7SiDNhMEX/QKf8oezYKdPQcPhW/rVmrTp1ymT8I9/l
W8xnfvJscN3aBtGnQ5jdq9N0M3YudP2CgAX8a46vFyLDf8nPFGKsRlsAnTgdY+q9HdMNqAN8fh6u
11/ncz5JDIzIOF+MHIqzZ+krS++w9Ybj/hN2LZfHccvNBiNhv8i9/apH8j8BuFt/bnGlYEdabzZq
dqsFp+Jz48Rd2/xkk3zMi+K9OKdyUJevmpuD6MB0hLBafNMr/I36T93pk25arwCvViATcUznBNmm
pFbdHrb7T7pzFNg/AviCacdxru1OtsPCOR6z41Mf4wCJ0kHuRadoJyAr5ptqQ0hwBUzSVQ7geK/f
6JfK+5imny6b/D2k6LMmO+Lh22ejv7M0Qk0hRTfQvqSpXym0hO5aUkZpcU0DQ0Q0R01guZcGqI4U
FfNengY2wuHvzCOVDQhrj8oK67Fl4D89YbrJrY5x0+4+yV5Ou6PM0TTxSyegTWYyrlKADLZ3iCDW
4UAsME2+Bmtaw822exBlwNt1H9KxO7dRPBuWcnH43uKBgjgx9P3Zdj7tq54Bb5jb21cSiWW1Jj0E
yBMsgaedeBOYklok+XHLdE3uUizAnThyRCOdkaDESf7/pEfJ5JB2EmQIAs5Y/+m9i/plZfLlmH2i
FH6QOFUMBLtj0MJb46YUggfainKgvk9Zf+IdhIcH7csKlJ7oPqti8TYMqrOWRs8Qay6OwZ/UfGR0
wHx5enFF4vmNEzsbKxJ/ZKuI1q6G3qo5IzYvcqZk0jiW+c1yl1w/HjhUuwj+Dg9WwMWDZGtTyEue
2V0PS3PufdaA9OnTzLhq6SFjQXpItz67Vr8pq8BxjPMxGDhrJbYwJVz8FjdXtBZahY9OkjYnCKc4
Sw9bDoTYQF7m1DwP2L0AIJAIwNyULEjUZUw4nt7AZux9L9+74ce+RwdAa865iHELHqzUAbab08V1
mf+Wmfi/HiNetM1UDs516YM7lt3aukQFiIthn0pmc2aDsbLSX24dllWGKFTLKGAAA93r6VU6vMmO
zzq6dpskvci9g7kufUYNhPBQn9Q0T8GCvkGbu50DHsiTK5meExhCrhDcC7dGuWVnvxQnQas+uAYJ
tT5szG6dw+FyeuNOlIyWMSGUlATKBxsaTqnTUocBIHE0VEzj2Duse+1P9YQmFJrpyu6/HDizFUZV
hlA6JStn/5Aj5eMZKLMUAc6WlEP6k4pLWy6CGQmxa3zcQpA6FG3+eWeat4t+dSx26+OxwujsfirT
z1bTRJXbkdXgY4YRQZORgFZek/JDyzxdfN1d2R8rAS0hXtb0fAROty7Y7M7kxfot1mTM6nXdli9E
TJxWHE7RRAWADfyE2q1oRSYzAC9Cj9oc/otySkcGJZLXSx4kZKTPS2ZXe4Sq3ASzw0eQKkf+W9bf
N+YNyke9DeDQJW5Qa71F1oE2pyW3DKEQPyXms+XAOzZGe0Du6K284iBpvc3b5r4ski/WzgZufJOD
S6A4o8Qs+BVU8VaOBigvab/27I4gFJEi9FxHJSWoHeLbyrLel9gsMQSRHD6PGfQwdh3Lb/tNyWwd
Q8qfBM4Wz5hiyD+LlClxvgVVMbBRdJ0dj54NC5+LwbXWqVhcPZPAMGRMPF3rQB4jxOYldVeM8AGt
7V8AK9NfF0fsPKdGDmC0mYgYMXAd+A4wMiEEEHHXDuD63FfbcIvT1jAgKUAQztNKce5+uqNxqcKm
meQQMkbygDVT/GViC1MlN1uqgmvyq/NcedMkV5OILDkBn53+zBdc7zMfT1nUfCRymo9/fUKeNZ/z
0XzlK6f/+BNh1Atv1SRQhvTFv8LPT5/zbfZfnL7IR75++lwh1r5+gX3cedqhkkXlQ6gkc5ncElnu
7vUHg0Tnm/2/vsLfbqBLKe2aj351sXDWBF67w2d91Dd8I+aaT9pef0PS9elj3mEzzwDmPVnnfFSk
S1DZP1TKov7rv1No9V9/5JNTsvnpE5KpT1nYbfP5lFLNx9N/eMTwSTcqvZroaj6e/mZim1Zs9ekj
f03AdXOgSW4+px9TsMrHyGu3/Xz6F5q1KPJc//AUf83Po6niq3iMnT7yR/5zGBt+5O/06WMoOu/r
KRibv/jlKzhf8S1/BWOfPjHIVtKb08czZ4HVU/7vLMAbT4cBT0dAF8wwca6nKULPrztnz61O4u8C
dsA7BXDJ6BIi/gKckVrXxmyZEXdVd6RVNy5wWx7VR+w1BAV1wKmuv2d8nQFBWtlWWjM63GoUnS8w
cEyZFoBVfKXKBrJpgN/yXZVi+0ZTCfkxBlHFmm/c/NtqE8oFACckKEo2smvSrffDXdA6y+vFTrzb
1mnfNkewgdajt8530QValmJdFIywlVtd9voB4za+yjd8sZwIaYvZn/XXuQ8Wi5xrZASp2n8HPusm
bWct6slrAAIkZAKpQVvm33JO0XW+r8ur/BADgzTt8V0VJsdVsFxuVk2f9x/yVGjxQt3QkuF83gl7
C9Tuj/wLO1WXcLFxcyC8iUl0T4ZdDv8UCKtbBwZ7KAd7qEPFk+ZtuKqAr9u6nilJUJsJCUzypWuK
b34FSQUv0NF3u5uqrx+6PZ1lv1P0UDl8ZXoByByAt0Y9B6y7ENIPHKruBeA7uQi2/GSOUX79lm/1
R0CovEQMCMs6AIZdFy6QsQ/MgrElnfTAmNP+BDvD7j0m73gd1Rd5y79mXblrW+jnCTAsxAGa3I5v
oVbE4H/Bj7Pequlh+mHPuVhvVwbT/YC88DjtbrKqNQSeZiUqRNrdYvgK7INDbfdnUTrtNT3D8U+Y
olSb47a4MM328AZNAMDwhmJ0D8KYhqCiYkfpLDUVRq7pAS5BS9qdY9CjuRuwyBKcPG+jBcBtW98E
O+iruYHmnGc5SH+0q1dwaLjhHB+r9hgu11mGyMeJl/4qrBcPNu116kGnt7xyt+CWZANv7hTtqs/n
HsYnB4CeRfE70Y6ROYdow8rpfzkAfH9oCkaR+a31rVRvoJRB8YRkMSXLLsk25QPY+8zNhCnSnFox
ie6JEBxJyH7Dof8pi5IrC+mm3Jh014hLg43Flf9yZUUx7KJq2e3uNIwQ2aDPUbsckGZUYGPKmYNr
JVdmVUDMxu4tRMjhKbG9DZCkYTg/2TWShT7ZvXRdpEYy6wHwZKI/u64D2RZIG3Z3JqF7ougQS1Cy
NjUs6RHhCyiWEDZqJ064n7Ji6tkTR4xuFcmmxC6HKP+ULcpL0fB7OHb6OwEzBuvzIICbwpA1zztE
M81diomSdXbL+g/u/rYE/oCLrFy4fnNc29CXHWYO1HVuhZlVB+j/01IIVs6nDr8vGRDKmkGmdlLW
SN+mTDWbI/dTFiRmvOjkGkVqtE5VdylQRG4C4n6LRSg2vfUpgTiprLlyQRBu/TM/wmxwsJMBFKBd
sfZxzBWDQAtF1AUxz8K0uBmO3arg4PaRR3LP7MOflh9fX9kzTZddPyEWN1BxwxBTprkcJNt0jIjG
aLLQi4vVey+OMGwPqfyE3FkGJ6FVKRJJeWjLY4ppsQ1+UiGqO2NJXHhKTXxdr97qWTasd5rM1693
lrdkr1fLHGn6EjA9skSIX9Y7e3Xf+ts8uVMfJ4RDoLiIsO12y1rZX3eVpY8pEt4YML+yBInEr8d2
NSC81lOP4kWvAe7kvWzsrKQAPXqfkJ8Dv1D7lFwChVAKEJEDkbJaxCbfN0uoU8dP0onjTvtW9kWS
Eus9soKxszzumRz/9JqBm2j9FzTVwZz4WwSHRbfzPV4zGok0pgODuEss2x/DbnexGcqryE1vttsS
PiXtEeNtdTka38o6M/BQnxxw9kH2jLXXRVxv2U1ZZigkJIERklKM55zQZoSe59c8Q1OczG2W/rbj
ngXwZsEA5F2XwvCwfhZQKKylaIwKD7ZwChOBcELODSjfqdyjKyp95BySyqB4qdYKPdCOpWbwfHLP
zA7l59UKMpMnjo9l1tPdKgN3cctqt0EJI9O77kHIXlC5Cber/8bEjUk5k0NoiZrFpAFMEKI3ZClw
MlDC5dAkt91EBr24j6h1pXqzFrkIfloUaOLTWcVzzkSWwtl6yMooX0MBCM5iKaSb0wYkYpbdZKjC
1Rx1qIsUVZGdT4IX5jbbpnmKkCDj6QH1dc6EjBpytIYuce6kRewXC3SGAhmQzz+Gqer5EDtEaQSa
gjADYKROmyweTuD4bxU+Lq/WJkBnd94q6oUDDkAYbgtIvgtjc7aQ/E3IYH5XOnc6etOKOx8A4MiH
HF+aoASSo/PVtFOlRlCgM9wVH/OGtYON1RQpfhfcGpL06xvRSxsn0Bbm6Hi2oOqdI3KZm8bNkXH7
h3agcuTgTQ0VM3biHP3MzUsDUwiypBhrYqrJSkaWYDIPKrf9xaI7fMnyxcd0Q/wlNeBKgwSRhaIR
0WfQXx93083rlzyb1JxWueAlYsjoKuDaPV3lftPsi+1uCclQJlOw96UJSQeIaxxI9CLvhHIiGfli
IM1Js5uPuGzj75wODJT4urgK52uFl24lkDWpqYpa8sO5LdyUR+GR0iC5k0TT9aevegplKZlLG8Z5
JEZYicDZhiSyxBhsc6uZdgmNabEtkxraxk0oAUZ5UNIgNegwNFo7T/SZ0e3snVS4ByMAoAsg7blG
pAvBzP3t/lbhd9qN0TC89ZL+dux6Zn303HJOBt1g59pAVIBSneBVZu5kNy+cSQYZOjkF3UzJ+JWf
Vaxr1/meVGX+5nAI1z40Ib+ia/oNn1e90bOnHm9KlEsCNTAemD1TBfVUPAxDfqupkDw9xFNCgPAm
zdGhbzg5OfRECRZFUIeKBtKW4n2Kd2cr0PzLiqxi/63VnO/gqMgxrthR30cHNnNFxZ9ZwTPm9unG
U+/DEcU1AWHTbMAx+UMHfbTf3qa7YMc5DI+66+ii+qW7JYi7+o/N3EoJ4LyYltx9damBW34rXaBQ
vRpLLgxpi7RRtxUzGZtUgOd0UKgH06wWOXaeOtADYAD1jXpdKEvrsqEnFT1XT8iJM1OyVNt8um4P
dDHthtccbOnTAtxB125OLwLyR0u3o+/sCvP2kDCIzTP3BlpOQdtCBWhqtaNmuUVg2wj/4xpshxTt
QDeDYvFDOo52yssrZOuf03L60fh8BWLzj2yb19dOOMGDyTAPJqYsvegqekgL+E2lJtPiROerzG+y
CzSyME4WdLb+EJo3WQ2qKWv4YDH9aKNmxyhTpI2Gf7aH+bheHgjFDRi1bTix3EYNWwoDKNq5UNzT
3XRdRjGowRJxmDJ0uiO/GVQUegkaoDRAGVJ5rGDwTxtbJuqMKUSkB8Hr8ZlFKHKv/lqjEzLoJG6o
61UVAHfvwuxbv0y81WKBdJxahwMwn/AsLXmqmvbsZM974RhE7sDwCWKGcPd5F2U2ebVB+nGrqvJk
fKwZEA+HYXqho18On0yN1bn0e74noY8ANdKpqCGBJA7SU6ZkeCEv4QrlQG0FD/DZpS8SuUTOs50Y
VLIT1rPXVOe8m2aU2tMTwiPr+TJAAriZ+/VUbUCBlG9v1Y4cp+SqDne9naNaszakUoFy6mGXqCSx
ZYqicVsWnricGsFktI1Da77FTnzu1Hw66f15dbD85NuBxeKcgdgdS0QhyUDHA4KnG20d5qYlkh8M
xSgFcf24CgxdoZicqIkYXVs3TTSrJxdNKldclNRbKVbgfIfBwfPC7giZGkb1Eq0pJ9LTY3Jqdoch
rYKtTbvJa3qIdiGRB94sKoosucTnkS42cbaqOgjnnPETPh3imou/3vWbW7iFa1k7SSTDG/KZv1cL
/laCGTdnGUPGIxAYa20ZP3C2ykOyjzeqky+lCtdZbGCSuORVQnB6I+Jb7lYf5ZCpqYW+1yZhQCO1
avKRx8iY7xpduY7/T9kw9XsJ/NT9fmupzmRNao3R+bzFY61XKXBkV+kZrJJ3ILaQzW7Q1IHWR0le
TsZWpXmcVTYyQhLfpzvAh9YMRpuTgiFaKsM3kitI0y5ahObxlq+C/jnaMZ3KFjwT0tFFIz0lUxtR
cpMy+Vgud+sJYXPH9YvS3Sy4tT53VOwJsReckAkAOWRWvsBjJ4bFPzo/KQOTcRCowAIK1ykpu+TX
D5yZD+zP9SrXOEWJk4imjeOXdtP3N/ts43n8moFaX20MMItKJ/klprgJSAjp+t0fbsT67TEzVTuD
S7rCsDRYokW8tPQjCPbBEUYWhrbtiIntSAHA/1VeMWy+13RL85vzp/3LO4Iov96SvKfFHEhujpU3
xDxnH9qc9n6ATJH2D3Z8yJTAYB/dwpfQtabYhastfnRmsnGBlIpqbUUM+38zPx7vLw0I7mEgP3OW
vU8E93HcL+M7G93V+leolEArN1TQmsfKq1jDYlXQtquiqUXu9LmtWK0oK2SCIO60c6AtPPh/ICy6
zWCqv74KXiqcYdZA2AtCWiVKvqerIDq4ebsdoq0Ua1dlj7ICwoco9QFotDUP5Br1dEndZt9dn4eS
oll2tRMDbx1g5y23lk8Jcj/vHgZ9HFw+bHNLoPtldTop9jJ1dwQYGMSbYQNZskrxUhYYIjZAUI4r
pbVrpdpcTCwK1KIoviIfeOdleohKTKEvEpKKsCJILPXjL72CYgE9golUE1apHm3pw8XPsPEZKJr+
ev0ACY/Ee3ukKK4OEpGqRNBiOwWWxET/3vrAaEKDAF0zyi5mY4CaFo1UZYpkD0haFBVO5HQFD0a1
gwYdNAljDRH4u/OZnC80mQYVCjivjEHRZT59g31W4THfN/GdOg/mHx9FkdKLs66BcG1lZqP9TY/G
o7O6eg0ftSamapcZKlfUm2cYkC8uPOxZAwJ8CbTy50nIWUvjCkzOTWfbkXGZPCZkcq/HV2+ynV9j
DSFssyfHQA+HcEvbB7GlC8v8DQXl83opQKkVsuq4OJrJWZHhh1PUlWmV3AVLyPSd+ZcyVJTlJDjc
qnf53SWaIetkHzJDwKvDOh+E2L0eNx+E5YjD7Jvj+8YMZ/qE2WxZD0aAsAidiOxt8buZHeFlUOFY
eCycu0VTK9XuMhh2n6cxvlh4Pl56bNNKO8LtUfZapgz/uaiSi8bfvFcoliSrfYL5G1tfWDnXuzT4
KntSaryL1zeWF5A9qGRcJJothszhnJUy9UXXwaHhAcadRd14W473Ir/BZr3UeEF1J6rztyJG6SGV
OMNyGejOS9zFpWa3IV/cV23XdvTJ9zuu+0Objqh/Z675+bPCOw9WZgTGCI98+qx00Fc3MPedO7eG
mCAHM3EKH+F9wcalTztilvjqcpdlYqarVudrtwae5DyGmdERNI1eXXQOYdw6AHXIaLuQ4lCUwylh
WnaeJjfzZrTLw1vCUAph8ymjc758y8SDfZBlUFQBJRWoS0KOWM6aobO3XeYtPZY4MMl2eb2fDh+k
bscC/kEouDhgqXNgxEbD13rme48nG7lQ93nJYAHYmNblz7Yw35sx+a+zbG8EtYr1p0mh7HWkOU13
I5oEaixgcmfBrkh70DKuVHXz+hv2wibCJGIZElQIaRG98+xhyDa7xO/q/eZWeSIqJ+VwhNLhgyGZ
xZqgwa7RCduT5CJwQm+BbGYtoVK7tKyAON3OXNcLmwgjK+W8a3tz52kzTbFx+uVil8FrR+9q/aed
laCoR0j4USerOAVr5UdckT1dGTtok8N9iWUD5GBQc2Tl2VbqpQvEpTrC4oB1jpPc05VOtepVzSLM
bPEHTYrVzrBBBB5doUwLVFULcNf2i/7nwoRo5R996omkxHuIZxEFe5CviuSfr9/AF45/5cb87/pm
xWmz3G9bHw/jd02Yr8KoAXECnRYhXsfD/95daigQ6Knqb6b+cI2S+L3caTDFvLJDkQjmIOytHmjd
Dngg0sjWTN2ANaPV2S5WkQqEtBFcqfwzqqyg3LRU+skXRXmZEVYVALb6hChG2A947dR890QW74Wa
US13a8K1ZXY64RRceIgmfZGotCrFHFNfbPsKzcEGaiZunWobi44vDG0fWPOBoQW3Vb/g9Rv60pMi
bio5Wsx44QnMnpQCms9ujBkuxebwvrmSCFrWVKL1unQ6VXj8ArsVJ06aHFBmjVI1ErKmSVg2qD6W
+9bfuaplRHEsxHFp00h/qfIap1niM+RVFh5Vlfeo2jM/bXxagE5B9MKYBUbE5WaVjdsri4DTWqXR
9v14DP84c13P+2RI/5yt+APDN36WcNz0G2/rbo4bgR9vCZh7J99CqWNFgdazW+IKr5HsI0LrTvQ8
Gj1xQGlEyL5XrF6/qFk0q93arZ2QB8gG79+dITnJrqzGzjPb282UfljmySpZeut6WV+HS/lRFNgY
sJyYRTsRsBcKl35BdWA1ZApJUiSGnGSCBB6CDoGe/Vl2HAIGdYTJjkQyPFXDKhZatP4QLukC0x4T
Esoa/V84naKG5IOXFfwY1bXHPj6zNGZmfqdX60OhA7LCa9hfzg6y6Zh3xyweTo2JNRdNcD1lMKKH
X42JewRfdF0RPHh6DVyBNTRISBX4E/U+L4NkGk07FVegt6UbkTGw3Ut+edJCjkx1QDqs8F+Rdq+/
X1bD8xSKxswPJxkuno0MRHq2xzaZDyN4U91a7B9mhdlihjnQWkW8HXAYAuyfVjwbvBRKNsVAEMuW
9+gyZVskKb32ljbBjkIdx96Jb+oJz6MOrmUeWkiWctkBwAkO/EPEzmvWwQdMutAIwoo3G0hHIHYA
wWzoSCLiq2zsb4agouMB5/YazO7xNjEI4non+dPk5rv1m2hReOs91tOv2b2MuJ0NxiFTwBtuAf4d
oGk34JjBIWpwULFKIlILDSJqQa9mgkxKpRlNyV1X7C+FmggnzCaYj26O9QJPtR0ZYGlm0+U3eGd2
wkRkaRdBGIAnKdqtyooIRsRkzjW/vja9Z+8QFQR8Ig9b+Pl0xmlT99hOrbmTh4kOmLIUwwR5icqJ
yfzBGvuQcssl4UF1eaGpvEoM2VC13XAvE00Xv0yryHXfGGg0hpBB7QZpAi3JuqGF/OGAsJ9Dx1rD
gBBJQzVNeng2v0MJ5xB/6ZUJ7WWSQCGymHV9RbTM+zFtGC2idlMhq+q7G2H3DxS0FCRZMKx2B/Mm
wgkPdPe9JZQRYPwYXeXs6FZril0NtwXoqT5wd5SKal0F7AHgaZORBZ203o9KC79gJsloyi+PN/HR
u7ZsBWaalhxM4YtGGwMU6zlGj8f7K961qmgt8RoRqIG8jizGtli0poYL1Bwn6EqAc5TD6Lk1VNf5
3kKLNrgH5wkDBnGgxeAQmGJVKcyhMNNg5YE6AqbkkNtPUBRzDE1G1FDmMaMIQGI1Rq7DNzW8OlzM
rd8F54tZUgVR04pOL2TBRhgI60RroMlsScKVwnBE26HpuhQmJlM3zHUwfWF6Y4WXILqnXA2gCBXD
UGJkZ1kOmEoDA4lb0VDGNHuQYcFAOMLhKILPMIAVdAE5oKBa/qpfYsNWJhwNXQA2bdIErRDc9b1J
Fzf+oUZFB/dBVmb8m39EAbFrgccy6EEielTxGjsKcGir6Pvr291Ml3rasGX5y9gYKOmZ0L3owbmI
2y1v7bxdv6uuuKegqDFbs/V9oqyxBUYTfnYb/7/uAiMJRnKlv01XY3y07m2vX9UsY/PnVekUkdxS
QMjTTXjKx4Eg72Bzy/J6z/P+Vc4pPuMBt+ZEpxUNIpo2MUvB5LRNShagNl+CS1t9UBFagtkBSQxd
kFpRdQ8Qv9YlbP+/oBNScNIx+6zmroNUhNThnahWMr59/TW9gHpypDCc9eQtQpUyOxqbRTMt+qlL
7h5nnCmZ9tq+oBK+U8KvxrRib4j5yGu7VxCqGBs2EKLYfzsh4Cj74v+nA9jpfivLlMJJ9zyaXVtm
XCTY22N858Y4NFHRya0lRTJpMxUA2GVooSxdLQQ7XpJb1gFvCGGdPCiyFP0NroXmvvOt3rhLlGMM
h+EHaMP8tdIMlm3pO1tgHY5U9cWCderGXHlV9c7wngluYmpjSUbysFA8lGbvdl+jlx73AU7s001G
1fD6+znzdj7dMxJJl1Jp4Uxvv/7LtXUezsXlZqBn76nIIKppl1EfZl3bBPHI03+zp2Rb4HvCBqxd
vO3yy/zAmXVsd6vxeHzTjmQcsUeJfsSm9zYfsVkLWbGc4sqw11BPKK7+zg6glhRHBTRdhLtGaen0
8XKhsewke/qzghjkVxzGAz9DUwptS9JpTPi22nhdqFfSyGggYoEvvuf8HXqBckXCG0cZtMuItvAZ
lh7s+l3bMxLR9qnTSCh16nEiIHF6NFmUwXAfTj9MNjCXatC0gM6Kyw9PSdmK2o59WDXSs045h2/U
Ui5m7t96BvAgYVCJos3z5mrAonRJPS2K6E6TFXUPOnwVyKN9pW+gVDBB0aauiYTKVHtEZf19A+wp
GzL5S/8G5PrCM8BmQV8N4Q5S5BwKLvZoj1KoI3Z+qqLAJvOKHGGZqjI3V4AYy6YF19Tbu6+nN2O3
50VQh7HpQYb9L2TdKxlSv/4QzFRs9iHglKcKi9nZ4B7NOv5u9POxHdMMntrIZuy/EXHjMRdNWlkg
kbd2WROj1BPkuYsvqtq/0wpWdoT2ZZlf4kVx3YD9/y0oPSCIxeNaYUfBpZsVVRFExQZ1ApA0tbpr
EAFw6wSf2TlJyiVS06oCkCNg3sIFQGKlrlATSFV6glo1ST1z617oVrmupY8PLgUoO+/TvS1LJgNi
0NBF40LztsyxrnD3446iJs/uZHXInaUHEG0LOTnOLzimQBjp36exyBoGqCI9xF9M5/aXAVNB2Yqg
lcii7yVYHhZE047CJsVir2GOuCYN3FxGQxffMixFumWoKV5/RS+hmEjbDbQ4+CQRMPfsFWWmwlow
re7McfraoARYxaYN1nZ4pvrcHtQ7uhszoAKTWNTyLDcwHIUk4x7Qblklqrh7yPmS5As+1vsgFFNK
90Wxv23M4VYiN/35xJHBfdMQv6qxYMQI6l2zMP/puj+j06hB8zfFZ09IB15/xS9VT09e8Wz5Oztn
d5gOQ2XJvxoR9Qv4gMqlJtU899nJaX/6hGKQ/UJtRDmS4MBuJuKF6AIRouzXryl4Yb/49Zpsk/HL
udSEiw3Ky7K4K5PiG5UwopuetLM2OHiAldRMpZ/AnCzQ2rgdf9d7wR+HMn8oCudjyggHR8i6vsaM
B38bzBIZa1Yt5N1l+zaotOYSfF/cjD+2cEV6oLeVSZDrU8jHVyYc9FPl+8GMfBt2dy5ajFXb42lj
NsVAndaX93m4ObyBEtLd7AxOP3kQ/+lwTR+ybqj/kFl61MFHyKh812kLNNfmiBc7OM8XTVzvPk4E
y91mKcO51+/cS2gbpSbMWso0FUOzqpNsgzrEhrO4UyOpcl/VhqaTSkIR3iYSiKozMTulqZAdgbTM
KUiguu4IB8zfwJDs9GpWBj25sJmAucmTuk4O28b2hcrrEsuvzNJ/QXOghWKWashCE+rVRt1D00Bo
kC3UkSaS/k9MD9UlBq8VUYVkSGIRU9AjIWG9GKCM7IKMCYDCvpiBPqJ3ltM4qk8rmeP5MmjRaMSc
dmy5b6katEMqDhuhD2JgTNQqj/l5f+M9WjJGWwQB7oJgo0/3mC5PeeyxL7/jVV3KG1fFlPymVQ0q
OUkyjgB6iBpKiW51Ssso3hn7T2ok1dKdj6KZWTHYg5DhjWK/Ig6ZZ14C/oI4xAoa6K2DiHH0P8g4
ws5GuflSmVjqLd3jvvZvktq9kr2mDNdEWZRDsjoqyY8j0vV+o5DWbXmyggCQRWpYeuzPsZkP5jOE
BJF/XHqWaRuwMao41dJW6WnDrvHstLRgSi+5UKvxsO31z0mY3lIBBGfezmeHoKLSKBCZdHtM8Oab
lV967UjKZPChMPnFxuu+aMHGh+HGMYV1b5ZzRQ07cN+EeImBdlEOFnn2pindN7Y7Z7G/fk3PMUyu
SQwG4lr4AMfi6RLz9zDzQtPkHwWiiGIj3bkdA1HouTW1OxmTykuwHuIVyw4sVVQViykBfOQphrnQ
6DVNhCh0r9CuiMa0KSlflUYibXQHafM8OPZ8D+Pi6ZTAwWV5QNDT04svwunYJLUX2Pmdno++xp8M
SZN8plzFMwowfiT/PzKjZKdnzRiW4JOSV//GiP6FJRjj+EaHqW4JcvXTK4t2Q7D3lrv+Vs5AMjyw
ViAwlJQi8Qgpqfq3PhsIXDTAOQXNc7dgfilP8DcovM/OS3p7P+SSaMuZsMwZgE5dbJP0mI+Q1yBu
ydTJY1PtG+hxGaGCCxGPQUCQ0smmxD3CrD0O3nUdkzJJhSIzUuew+Cf2XG/OE7utwfXTB5esBFxI
eDo8Qeq6+l9O86IaljGsvP0tfKX3jAQZD8Q38tvQg2IBTR5gPB4vorh638uijuQZTdOUftnTkdh5
B2WVclqEmfUbESsRA6p5tNN5bHSCTXtx9My94A8wKBi7ZCj+RrvwDOBkBEJSmlDbgHU6d6n1OSzS
/aEyp+nyzxNW9BHZQQFCMOMWTY2hmzJINKnHEg0nRBI8JfVQz6vxvA8hR+QbhxIZLiAzvQLqhAy6
z7snP69quWaUaGgrmCn5+Ek9fQeywEuIS9uzbomnzrf0hMwryw4MaQJLZTAA/wrdLwQDJr8ax0uk
9kjFFR6R4ix9orXBJrAWb7wdEhIJZ9aRKbBUBzEOUJ8pO+4Fzk6b7v1kdm81hVDBmKFm0/6r4aPQ
ezkL/IaIRAXrfLkBQIf0wLRzz0Z7Tu1l3n5ZtPfif7hV8l3LyV9u3u6W24e8q2xA4QmogkpIY2Sn
OIgehHLaQGq3B5NVMhHes6YtPm79+qqo9peqeAvsJTKqD3V5FlIFiVYNcb67sitp9kLQ4mlC6Ufw
DOfGJVk01FNhvJHwky1RpfAIEURI6iUSVbdcXG0Ww61VEFiqGYPSoAFwGHAYoYBRR90f2NUH508N
1qRVE9wlvqgPW1kkCWUWSf+W5+H7zXFgU3e+NFF/L3nP3xkFRwuixFB2oIkEC7PL9JeNgI3vuFlQ
v7+TylNtrOaEgudth426RNHgovxpajF126shP/5HvJUOTwhlCk5e/M8s8s60sc9hzafXFc5qU8dE
JW4B3vRuGA/rzK+uRb7RqlHJ6e5x44/yf/f18ouFXKWTBQOX0b72nlPQPCiFXKAiaE9njvLnezud
6IKNc2kt++bcc3/c7fshKId36v1Fo0u3jImo5tWKaoShHTR1ICqDvtkJMbu5oj+EdUrLY0u0n5ul
Mi6dHHPUAZqY3E0QMis1TdS2E/2bmVt9thx5fm7ijYsQCVQW/pjnz8qRaOzSPYeM915W6ELReud0
3Rga0Nsp3AtOnfUFhCz5SJcB3LD2MILShAmJm2VtcWzERHhpiY6G46CBYARY2RNILwDrPD/reZNM
9N2vL2B2hE2+5xy8sp7weeYM5Qh7pAv8Ci6b/vggcFmTFHT9fJ95b40MoAKdp/m+sGq5piVFEseq
8IpZ4555XY7RtxnlAwjJCggVkzfppuWvJRpDH5T/CpyCdCKaJVnhh+MP6ARrN57wIk++TDg1Zub4
0Jnky5lFq0Lo6db15Nos5vbLk05EJH6sHKPvxLG0jAC94RM4ELWorlGCQ+Fs5sBBhAGRzQCiPtFu
pbYnwCsdV0GA5wNhgGCoOjMlCZbsX0NaDdWd5NyFv1B7PrnweQxLFG7rkkZ+eKfDQwjqo++fAPCg
JUaEYtmibbzRQYQPPU2GyEkiNkY+PSV+Er/BN3/hCUJNijiL2YsfeWY2RejKoUuTQzG8K/bZRViP
t/AJL2U6/ghBpUS9gKfZrfP/WDvT5qbVLmv/oVaVJmv4mgHIAGEIHOCLi4JGsmRLtkZLv76vdRs/
byK7I/rUW3WaJ3DSB0W+h73XXoOGj1qAkgQY+y8kCyEFPvXdHN/s9HQCa2AKjJmgqJbTwKkib/J2
6e4Od5SO9IPWFSLckQoN1+BRL8ycnUpLo0IQEU4kH2PkjppBx9B8Q3uK7IZ6OIZCtEA6PydlD3IG
EqPHgofbrhi9RBi+EkcIA7QMWJWIMVQV686RRLoJsJPAP2fzXiWmXp/I5h1nDUZg5N4BjcznT539
WOm0YSNTnAXT8UJYrzsvdZz+Tgej+BaGaCbMWchiwPgXvmk+ULt3lI1egPly9UEkCUOMWGS/C98y
Pgkv799z28BlezK3it1FTMn4vGAsmrFz9jvfuhdEkSzgv5DGYnjI9IEG8aTK1gVjiBSUSYKRBFGo
TxTYaXW4c8wLl09rOz5RbmsQZ4UzGIeMp+cKzF58X5YOcAl6QbL97FI+PEweTa8AhmJzNuBlA+KW
SSuIW7Txn27llBJg19cypQ7gdGRxcpVh1fz/4SEny27ctrBk3Y1zp2pbAApJKsR57sC/ue2iBS2C
D1dBLlx2zt27Vswzu0KVzugzQMCLsWNYY1XOx8zKv//Fhfzye6Rcef75Zj229cvV2nuroWQeUImh
CNaa8xliyPpQLiJad8IKWAPYox0wFjPCixk44xiie1rYj57bsA3YyVZHpcZRI8qeGAO6wyV2GKmi
xDyYWaen2IvWw4LZA1oipnSTyq0iFSbvO2cwFaVITAbXINFH9nAiatg1w1WG7hrF6Vl18nj8zCGU
6gwV13ze0+nIUKcOQ1UNRiI5cz5/t2OYWaObxkuUsMFHnTg+MXE6bTTwN0mBFvgKJ49oHEf+ianQ
GQZo7KkjW5IxsZi8mhit9DDAkW/6y+/PaDAn9zRommb5UM8hKkyWarfcMprzg55MKiSiGDdhP58P
HgcjuPgaPkyNPjeyEMH6SbZE7OtEl0bCmzdLkO3M864iRiaXdiXjKDSqeLLk6J1gUiUo1C7Lvb6C
rhg0zYdd0PkXtTewEBB2MuzY2A1BTM22uCk8bMEqlz1ZuDQ6bbdtMZmKEaYm/Id7i3aEXQ+RGx4R
UoeLPlaQgIfduj9CdfWTzWNNdLutdIB+t0aZx9KtMOWyE8gWrh5CDL3EdbBQ2iV4GXRfk+1uwOAb
mg0H9GW5JicJvxtm7y6aVWNUhWDxOmyy8CpcMXROZUwYtN8CdUyyDUzw0br20CGGxA50KWIIUphV
ZJUWglVvxX+wh5Bx6ZW0+NKmlXjMvjYaYlUJUbQaX48b/O7tAj2kT2wMeuPEuQzjobn6r26Rde0i
5W4gburDSNlhb2aHP+fuHx+lhE1V7qC+n9SQ3hDXtevv7TtJ7tJ+d2PFMeIwzvogf2x2+3dVW9we
3IHgNO5lDIDOfiR2BT+AkP2VeaT1zTIYz94/TIyhX8pY4cS8OAuJ1sl9x74TMUE1o2pFiQk0yIbb
+FYB0ow6PlJZXEsQ5VuIq4CyTOIuY/YDR3xuv5yruWFVIhpCOeQA4U+gyQou+rrHAMw0Y3Ub4FeE
MMzkwqBANgcnLA3hVDbmyxfGyJPT0ZAUQDw6KtyMIkwRkGEyh0SfKnQ4eXBMhDpNHDA4+QSeRNmE
I6jVk/rJrb1JltdDMhrAQMHnJmbH0IswrNxFH6I6eS1ShuAdEStF/q9zHn65/yFCxtF8e/72Of/p
PnnOyalTrTZ0hIGVEI/KpyoBKH4Z8hsyoB8DEB/RpjS7CbY1As00JhXW5+N9IwVABQoVUuy+fBoa
mHR6Gi5cuikIFBQ+U8U6lSLag+3y0LW4fXKzrN2P0YCMBRavi5fGrmGqiNBasjsR1aW60rDIwM27
uTTXUwoZn+fT55ncJGG92LeMPNgFAoC43YToJthJiKbYg5cIfNdnrfUkGlaZkDi+R9q3clEMo7Bj
Li2qWE7sqNAt0SXler9Jwmtymj5qmNRzq9gpNw8KY5Hbj1McMZb/jXBGPxPQOb0MoHAwpRwR/hSl
Xlgc3rGAYLuBVIMy0GAtTL+THGwICF1UKD2zsBYpskT+UWWpk1DjwZc/ewOmTT57jyIClgUSLGT0
0zUJdayMRxo/e8QguHaq9i7f2AGTXfjGIlbWO24iklQwLK5WGH5GhQV0AaURdxfGEgPk6XyB2Mh2
uQ+Lut29GSPuM2+Pj4OQTm4aSO05jpF1yFUWDbCn+x0XqG1DJygLTn8FD+Q7bDGMQWPtiVjuVxFB
rthD9B7OSTDjPyXJ4muPVfCnkohS/jvcHUmNT/pSi8DGebIcuBzrmjQtS9dhjRd40I/v4Hq3uvwc
hmVg7BaQs+heUb3/HDmQ2blOIQp18vRYNDuiuYqfSaijlfzPx2SFHCiyxdfGSOchanbr+4jAoIdk
1WVvy+2yuPGdzf6yDoeYt6cQGJ9ok4x7FkYrYvYSE8V+rTgVD01LVWzfrVLLul1mwSa5iMZ0dW3F
QsLptXDUsa8KkGgrxuNpv8yuho21ud/h0fFm6zVYb7TxLxXzEJmHy6xY22/CDS8Xz5vt5cvLwmTk
TZYFbQYZYGgzUaqfYLDxolzkkd8+JO22g+FPRgZUTr8jZRdZm0nPTUEzCAQWJVJnmaCtpN5/wGRp
d5EGwQ9pgKKee0rIphlhkCkYFRA/5CIm35o9cgcNZjA1+ZpvmHO0zOVpPglNuBmK4b2ZCmBBoKbA
A0wSxVbzfbEJOwU0STxh1qiKDPaJCcWDhlllkBD+4qA80/UTMadQUxWPTBael7joC7zEtlc2ZTdj
WKAnCDXXteNhosb1DA6Z980re10bDPLoOa/DR/Cd9NuK3BiJAwHGnwkiPbUdATPn02Le4cGvd6cy
2mosc9vOhuzebtk1eYvfKbul5ELeuW/tRpqEZbd7k6zWuJf2VfR6NVjLi8FZOXd1gj2fiCC1nZav
/IqeUWoCdKK7K1zu6+usZ0fXfrW+L0jOuuwX8Rdj/SlQCqt050dXsdurxTCuLsLiYjfMgMFnRgLw
+uDWM93lCEU+//zFe6nXdAHz97eyApdrnZ/iVo4GQ7kohhTMjFuz8OPJr9mGhB7qhQQKiyRx9P+I
VnDt8OxW3SQC4KgiXiVKkbSXou8D2eJuwx0ySuxSRPuLv5in6ZEnO4yJJYMBRLucvCcxZZFXBsMy
3uMAx6UPLGjStzeEKNBxEpxxKY2K4e7K2BL+k6+U6iWZhZ16emUvyWOlIsRABWkIDWskucfzKddf
PgzO1S10mQtYgrBNHQwTn799/PeSNhq8/q6vIdUADhpG7B/povJv1NHpPo3QoyQbUCRRjAHhOhyp
xI/v8BfJ6KpnnutMF8zUV70m5E+yMyfbcfTTdmh2tXOnSZusFOoR6owywmBOyiS9J3tJ9ZTQaQ21
6rLmuORfSvcnyLxADfryQ51rg2EE8slyn5JEMqVrjCDlu33I52qWKp9rB51zkbj3R8TSmI/ig6X2
UIowPaCcVKKG9C0bOAThIx7A78eF+05RyeIk1wEDl2DOAutc4cyz4tYJaYoufMo46NzEGVfIsxBB
EAQ+8kxMpk0A9zFcQSU+Y4ocp31nHG6ssjzYFHWLq361oXEUX2zzs6MwCy1Zj+FfbM9lGZx9Tg7c
QPp7Bzro5IOuirbb50k33GnyKE2Mv95/MHECUFT1vHLGMdIgYA8VfTYaJwPN7Q/ouSbOWpCGv4e/
oJUxRslmC2k9x3RP40PPFkHTLqPfyUZJuSSHTQwCpmNK3oLYGGhmhb8fUWdQtZH+YYBVMDiGBSkz
WJX3BpyjbJWSZ5TVl5RoLy/LU5ITE0j6N/BDtjJVvvbSEwSR/2xV7Bqb+pO6GXObt+xlTvIVRRKg
ABUaTA4/dx/rZXglBfKKpnhlvzfmy7zt9rUeVP2c7BmtTDbVc3X/2XOGx+Ne9bFkQzowecZhsDaB
Q92vQ7jPk3+EzjErvbWl3DIWC5j21okYfDoPGTVBKRIEJ1+Ucb/42PHvi3C2/T130MC8CnBtRm5D
J/z8waCt2z0uCA2JysDTMc7MwFs6aPoew9c9QL9UzGJpYAmsSqbPll8O9700m1R081DBmVokePpM
E6i6o6K2d+PQ4lsDs4QmycchStmg2geJtfkppbsGynqeaMN1SJSzrjvT4NLkaDRnrFCQgv2bxfbk
fU0WWxdwFlhj1dK84ZK3Sb+XXvlT519RZm/WDnIxIAyYrm/yCicnCcTVWdqr5aVT2O/s1cbkbFg2
Si150+HwMPOAZzYq+0GMEGiIURBM8NOQQM6U4G86TIQmImyLLmpsJ1YE8trQdQY6RzpI0VcUVSth
ioTjygCRTYAmN/9q3IX9J2REOCvGdG3yXNV6SKAeA6HXEbhXPuBzAleDRRZxuPoMvaX81DMJN1UN
I6/pEH2uhthG9O4B981ftWdGSs8fbAKxFF7jDE0xMh8EmNLQ2XblZQaFRvTVouo+Nq0jy0I+U+oV
+KxGFnjMwPRzGD+qf0u4YB5y4FSw+Nzde+YA4SlhviC2kPB++rFatb1cOWm0vxPjymihMEWT9FGn
mzEwB3+U+lpNtryJdAJLMyBySAWQKpuTeWj8f3ku+QFyujHInLy9KiJgIO1j2/AAxDXXPSsCiPGc
ZfQgY/VcHmU4emkr9Dn8BCL7FEGTAZkfq9OZbXB6rvG+QlhdUKbh903HCEUfYJe1dx1saiiT4fXZ
WxpjxgjYaxlAQmbvqjv1TDLolixFpBT1MeJtzXMNjVbn+R0K/gmllI9AXMhpH4NreZmM3K1ma/aW
9UUFpxkhKL4NdlzERY5pMEkjaNKNmhZtVl+CTYgnVK9BAlLLKa8Kq8Y+km0EcFJz10uBLTM8FYJJ
tP6Zud594z8actoKPhBb60q1l6bbNRETl9GKJF3dzSb4nvla6EGxRIzx2psPpdbOnvzYiOSg0QZu
xDg5mhyZRKCuacMy5zARhV4ndwsxGlTTapIiBLjs5BYKWMKVUpIkrJMzCmUagP756HUBa6C4kOBQ
tC0PRHEeyTx12Q2R2PvoSPFHIObsJCLeXof1MvVohOFKJ4wJDvkFI1c1K0dNWMLo2yfsUoM1sdIj
B14Z/YnRhoksx8DHJFXzkCorVKFJ70YQCar3es5p6AyCjaOBdNmMy0LahekVXjllENWxfWdcdpns
+qjKj37uknyo1ZIc8WjOcDy69KDCFkxMF5+9yVee2YendzkPF0UhU3vJeU/H4WHf9K1wBY0lm45A
Me71xLo0Ax7AP4GekQNITW0bpSgMESkLLSnD5tLoX+HY8pN/Rhs3Bw6fXpWw8Mixc2JR5Onmn9c+
sJdqq+12o+FQGo4tnjC9jYEkHgU9I1sTyQmFmlTcx2NKnF5aAc+yQ7OgfPS/CFI6HeViYYYAixQl
CEXYLz1/riK1WZtt5dzZjI6FCEn3Lu2rYdaiS5NTpvorJT4Rrfp2v28+K21e55fRh3F+KZpq/0CH
OvOBnj4cSEygjDiwM5i/kwO/YCJiLdYZvKme44MDX6ZQEnvIZ6KmZS93jOptfGsS3hxWIoRDtB8M
8Ud19kGaexClqE39V1cSx77NJvZwc+TEnUx0rDKilwozJsjsYPkT6C6nBTQbGCLNrTasMjGk6zI9
/cjEyUaphdRZk1llFoyM8Wfe3OlyA19D1ObSmDpOdIJHR2NQL73VwOzjkBpcbtPvVDygO7SmMGnF
WVF5oRmOGGeyARR+f7gquTLZJvPs2jNXOB0JuBrjAe5JNurz5ZYpF3vYJ4n6ptdmMleB3fNcRo6o
zAHcBI+2jRLW6Lr0sYI2U3fcvoSF/8W5duZ9oXPASRJ2PnSkaa5xwVxhXy03+0eZXuq5xAQwrskY
cuYLZsM8lw5jYxrvdZ9lHJr39HJQIsN8/BHugELmXRBPSwt6uAUnup5LEaKT92Xtd9CUC9vQxeV+
rNyWI+dVcIKkTD1/r8qLfMtRxtYUmUxzJW9pffuLGcy5Z1qoqBCOSD7spGUqGM/vEyvZ30lu5a+J
hRXhvucIs8D5cmwXRRmsG4weGL4kSBMFEeqhKmYBzOTF454FDU4PfzPtRbeCTxQE7ulBNuy8Otlk
AoziN/u8fgw3cJ0AXgyxFezS38KrpyWXyFXi29IHUPayx66K37R2dlenuyuTsbf4FwW1D+QXI6uL
FoRhT5lkxTJPVu3K2xsBs/zP64XAlsM8OsGaVhof8VeP3tVHYbBZ9ZJsYa41zwGdpJ8j2cLBKoAt
zTBVc+npc3ULG55iDg1cQVl9i2tKvpArD+7ssivxCb3oScpRBothWNZknTCrEKtHseVhQPvbI0/l
yfOQN7wrf4ohXy40zW6hcxAAbm8AITLCgFZraKUcgtgkZhC309K9zRPuYSQA0ZIhHeCn0YrK4Qcp
gFpFOZsYQewyxgWAHCo1GNKIKUdAJhU6oWRUqqSGwma8QflzyEeM3+ipXj5VJ1mgf94XNGReGogk
Go7JbsQr3XGqav8g352yY3aPcYU0Mgke3mqMjP/gseHUSFKObvIwsBV5DkUQha+dL38J0PJJUFCZ
J42H3UGY4QeXa1tcFZ9AhS7DKL4PANAtl3r6YC0Z2aBd0Cdk6Jb9sTcVgTx3YfNXF1vXeTBmAj6z
eNnISkqEEEFdrtQWgi4E3RnzYP59gU2elXGDqoeUiYsOZRnpbLKK7LrdRyHhL7/CUyo00jE8jx2k
i0wgaOWev8JigXGV3VXlO/1d6i1RsHzarttPwkcjgjbkUAat9zKvvTsZZkcLnJlT/27Y+49IqP97
/pA9tfykVQgc8FBwDIXRTi+l5QoMMtqU7/yV1JTBxzRNdoTDlVcyV+krzEBQCOUWIIs8D0ubwRvY
o7pMVWp5/4TYwuctE9VMZgTb8GpJGKQ0saM9575xepViCEZxBEyKaztC0MkxPC52S1LO4prFCKFl
BQGPY1gTtKTlDbI1Gb9+kyHCkWinkuiI8ukZO+Qdf2HWflK0gVjhz0hvqTYMIejzT7jrbOIQQ3Qn
Qvk03VNos9ADDZJUgYt8U1eLj0PuXhPubLw7jJvxEJmuWMtTxKA+9K6X3mauNDr/fGgbAezZyVPO
sVVnUVxbwXBnx7uL0k0+CLHXM4qgKimJbN+FwBj7oii9yO0K7/ADzUVzVUNW1ARS6Ms8fDu9yCS5
hDJLsB1XmeeZpvEJxOzFY+vkjLgx95KLVPDRril6UdSLuCS6cR1iKc9Fplq3bPS/B4mLsYMntEFZ
AX9ZJp3osM3DoQNDLki7iiTj+YfrOTVu4PvRNwJxclbzHMuSP7+Si8pviUY9/MrKPySl8gV5py4c
W/2jANTvmn7XTA7fIhWOfnBM8Q37Q9Qp3wsHkEjVQywqwafmD/ge/uAQg6ovvkU/zL/68wVfyxdC
/4KQVH5H5il/QDDq4f+L3+pbkDEQQNo3ikflOwmgI3nrG7/hT/nV/On4nSczvyXGlC/4G+Ak6Bdi
Ukkqrb+ZFFMiT/m9+XL8zm/45xB1qiBUok7JN+VX/ohaSKGl380vf37DzZUo7PTwKyGmJuGU39n6
Nv7h90TY6gt8OXswFH3r4U8wOxu/P/0DvuYb+0HZqDOntbE9eoqn8HnDRqUu5nhkWm8IDk8X44YL
LMu68tEvsWkuGzzQot0+JSkDEkpfwozMB2t1B3YBW3Hvta9pEXdk3rqJgpOZLzvYJ7iajuAniu85
fqJYfNxKVxftMbWq6DJc4BdxIEV4jRaFgiZXTE8gI9U1/A92QL3rv0aus73YVHl+OWQtqeB0pRXZ
pRVRojVy8qvShmExKsYByhNk1GXv3ZeRHssjk1V8Fj8qyHnJg/W1iTY1PBd7T1wNLsJwQmtStsZ2
V79x9pX3iZ8SgltXFN+SuhpuymGwEUvwlyWW8O5sa7PM2+5NXyff7S3Pi89HT2dHCIu/aAmVAbG5
WbZecbNMdk5yye0DxbUYN+S7wjr4lHMlXSbL3fYdFsPxBxs2g4n26+NfJu6pBo6qua8uIn2V5IMN
owCrlD5yeH5mM/aerU7eQnFZb5TjspGbH9/q97BkRmJw8Kf8nePYehkWYwP5Az4prsewWBcyBDRM
4tT1X+Vx63+27TK+7zuY5DXe9PwXl8FVjmvLZb+GgVpkY3dFVJKLRSyOFHWy60n8SJvrpLC+FWtY
NFXHD2+STkHgfmgsaG+ZEUe05FejQxpt1RA4Ib6bH6Jg3xbb62hL4wutO3KULzoyh/cDaEDjqupg
u67KV+2m/9Is/fgCTyKc90KM6Rge/VbDLIlo10M1KvYYuRR7b/26S2FUFIB5yuS8HNtudR+uioof
gEjJKm3S1/ZIMGq5tdJLduhISg/Lol+LBMDKuUR9gCg44d0lHn9WeXhC6z++LFarC2QqDgUt7zJb
Qi7yat6lx4zhKmzw4PD6BkJIyUN6e57JsjQ7GFcrjKXkXFnCz7J27JSZvTm9x8zW5KoFPkS9fZKJ
4oVWC+Or39zH1nidbTgBAgRclN/Hsb0PaAkB52b/sWjeCRyRMkXMcF1iUlocDTvmu7GTUbMejgGp
rGixNrBjXXJPz41Ft9xZ3hZrMGAiuQwT/HiH9oOe55BqxnGekKhrez3ySIu80MB5V2+s64PfJmdn
0/yzXC3gka1wWKf7oc+YH92flKM0/aT6gr0yUgCXONGUbjOnGzcOftJAhrLWy3P4WcblEb9DRoDI
nekY27e1u7hJ2/ihaNtHjcCZzH1RLOi8KsHwbJ+fuVEcwSWIdc/irjZ5d90Cnkdn+QdbNZXItgUL
SXM/U4oCGvU5Ic/wL5LtIYBN/XaU0BvQ1vZecylFmRxKxhTnd4AdVX6KazTKt81BnOuBKr+8Io27
0UsPrhX75ENXILLlFh1K/RTAXcNxGfkGOPwetSH9wD4w3rc2J5SKwRJblQt/gdx9m12btvxPRXMA
fIYfikuQk4qAFgXdKGoo28a//g4PNXjn//4zUMQ+/xnGcUlOMosOyQUMuQKKpCEg+OMPIWgS6WsY
ormm0n7Ej9JgRHp9Ex4mlyUhqGrwo5BwWWGBh6SznB/U5I79h5EEoU/pHsLyjRg+JpQ5jAh2EUyS
K/QaOpYaOlV7BvEPSIMmCUiEIJGuIXt8HCuFneq90P6iyRVU0DVMAei1Fbkn0pDm5vp5QlxBMzJG
NM74F2NXbSaIBxEtGbUhA7HJu9ts+8Gxgs27PKMtLpN/BFQJghGZWK40Ah0ZFTOmBnvH34LocgqI
FjT0j4miBoe4KDkzZ+WZ4ygm0gGbNhfbHKqZSa/kWVHd2xEeEnoLOa5ACp9QWox69GzrvuES2kHj
OAxZRENQgIDoL+JgSUkjXvMidx7SobyDvpNd6FH/1TvkSReMXgH8SAGebv5sFQWLHssn4xjYJ4C2
JLYSXVn+lG9vhIdK3snCBAbvBQFh8IpBsuBk414Jpgwa4jLWU/c0D96ejKs4xwFHXR4LQ3be56Sz
w+61De2lMhp0qAdsYO1vgknVnSRt8XPZ9e+5dF8Z/yRxOfBX0hxQHKKts8I8NviuAFzNZOUCo3G7
QqaM7HrWJvnM4S6VHxwYXPkiD7jh+Xr0amu5ddsmuz/yiOS3oi4v5ywRsU03pCx/TMaOSNp/MoK6
KH80hzuQ4ctnpBnpPT9fYDbBAgRiBnSD2/b8mcJ9bK+axHffB+NwBRUTYA2MjNweubTL8iMf6Zf6
0Pptrm8FqtIrSTMptFfCJJoYuN5ICg6idy2GEArPBvEQYfFJjrlJ0pByL1ZvsuFDyCyy3AA7Be/r
sPKJQ5Yop3dwNdvnDzIcyQvY39wi+sRMADdsW1kUaMoT1hRwGX+7ZraagtrsViIE8gsnGBbQYzVU
A8/CHVyjx2pE7yX7hzEBDhah0rj+VCNnD+tSWFPW7Sj5k/K9Ko9i3cLC5msgAWnUdNjPE30MKv3s
xUMlJGtL9viM6JnFPX/x3YBe1c2qDK8pUHRAnqhUqQTrAuJRAa9VztFx2d+EiX0pYhz6959RQvbL
joTkSK0Jr4jqNq85kJlCkKHws2ucm6ZIzRGuxVM3VL2HbwA0oko3EoQ1ARQQbWVk2MPB1tg5bZOL
IvsgdwiftDQFOGkhAiDTIB8u8QRJNkFDEJA4vIklEyCmvJ4yG8uL3i+uCxexJGNs9foy+uakLzCJ
wyR0/6i0qCToPvQ2Lp3Afz6fp6zSJXBSJKg+jYhRjbEu1oxIqLSmawoMkFuXZlJSYuoaltuK2DFi
7GhBHPHDv5iIa/lPPyUgGQMShgSjTVD8LsmRMywswkRXzmu7UQghcwV0Bn2+fCORboQ7WGSvb8pm
YBrIWsR9W9aCAkIMV5bnQ8b0KHFukSbfPRb7y1vYQJSnzwhMyLSUOfM0gyTMvWTD67DvkxwEuIfA
00P+fKOGVZVjPbBPbUBvSBZmIr4qfwoZZ9ZAhwERyd9Tl8O+1ChHTJHSBgxRnGGU4FzQLe8156nL
5S97Qy1aZQ/GtMqu3W+Ynf+00PxdoHkrL40ldbyhlRopHNy6+kWh+3lU7gHbPiqx4MLv+lJFgiHm
AE1GcrrH6F25jYZMBC1DGlFNtSJ8hq7KlZL9QOmhcsjkoQvo7iRS1KxLR7YxscEaSXGAsiuxm+6r
181SVd1z6yCCt4J7TYSWanLVFH4br9qg5RokYlogYr7UYAICh2zH9pDvx0V/awxqNqCKI/Q3SjDj
d81cP2myx3VCt+Y0rHik0B2uD9wvMiyfH4iZuma6IEDj0RDTXEbh1F91pIOvh5SO81hd4LyOEjbi
8sNIt0T0cyGqt26eyC7fLzunu3S37i3w7YOmBoK8fVTGcn/XwWyckFyY9cR5G5+D2L7OGvtK15S9
96DDriCGAJerZGaWWler1wYEyJYgpzn+yzBHhFJmWxBK7jhrU99X1s3L++AEgHYYLJNdJGMoCj8s
I5+fqATdVXHjIZVQOVCngJQkXfieqJ0qT9kFzBj4gLEap4zlVDO51egZ1Xsa+xg92iwd25/OJ/Vc
aG4YTjI1xVtvsna63X5dxrhOP8gVQTE2uvY1jsot67FflIDlLk4n9g+ITtdG2ZCLuWtTq8qwB5RV
PLKeg/RnvV28kyFuXRB4n6ysb6q81YXk8fJCDjoiIx8nnolEOuSJK01XaecSf4AnX2sU20cwTDxM
rRgjFwnYMoRJfUL9ov02+Iuff+GDd4Ij6zXQfHPhce9B+558PHmZO85anQx/T7LCPGUhdYQELT1l
EEA36WbXAptEoS8dCY/5PxUK9LfKAh2r+JdZStzM//e1gwKWPgFWh30aOlshxy4zAmfv6wIaDLRb
M7ygxTUgN7RaFSmqYHQYmZgNSkbNrmSTrBbHFBiz4yn/zLmDFQmErBhBM84A07WDH4DfoMF/6F1S
peFO1wHney4xBFQ5GWMpwPUwHGWKgZBUVFJuY3BmMzNVeFeSo+fCAk1ELSUQG1EW/lmG+VpTkf3R
I8qRSLpZveuCmBq1a3JAGAFtDCOvpgVlOKHDQ3Z0B686Rmb8/FpEM5/JmX2DXJpq2dRHeLo/XzBj
5CP/TblvtG9ksy3OnAIlohy5O7pKFvjtUY5lqh0iP3WzeAxMNEya38vnzpgYC0eYjCrluQieP1PR
V03jxAUlPPZVugfEN5OrtpIWVcLnmKcZ+IOzUJTE41pRvVI5HIcyV5vV+hoK7OTIB3aDYxbI2InG
aPJcO3+xx1gqM1CHSnhRp1RRClbR13j2f0h9/5WoZyZ9XqqF1eaR8EYoocXPcqBYEyinlDqEufLK
N7oReetp7GiywCCVyPH+P4c9+I4c5TTuFrFO3DVxKxTSG65g/0FtzmqqTQa9Or+EESm0GKyYLqFW
08aRxIxZlrAKCJD3XsgkXyCLKqVCmewhjC4CoetLtZAa0ypcRNRRVckSSVkLhs0zi+/MaQXoBSiF
a6cN93jyQjvYL0WVkSVw9KDsAz5sETapmnWZ2HsKAR5R9k52w8SVU7bPuHi2nMA4O1VgDJU//PiL
VLwpOYgzlIg+aCVsD4SL0yFItW84KLa7lbnolEYij+u8g39skqTVR7I5FFO/9G9kPVW26I+glOtz
0aaWz/U8+ewkCdk8F3ApxknAlyfcvazd7UHbeGcGbxH5DAq+SGhJh6l0bzEeoWLW9dRvsJ/itpWY
ocRFyUZ1auKFqTZk8KYGHQbLLRTBt5bdX0ncUESMj63mqyp+41LHB9DhX//yB2+Ko+c7ybUV7C01
jZCFCdpZ+WsH+YR3qPSOQb7ymlXkS0TOOy+TnaJpEDQxw0A3jTClEgiDKj7duWpbdIMraRdU4lb9
cdSJ4WwFBGGC7XJ0C4KS6xBb7FK7IF+pWyMPZbHqXxd9RH5296G0e3TE1MQSxQh0lMhNZAt1O0qo
UZ+q3lVXvKrifjf+1lVeuPbvimCfl9/PmRMQ4AL+gaFNRIsTL7Rlui4ZYeWcgJAwFSGxxoBTJ+Cx
WPGqd7ZV3Wq46W7cm816/KDP0tzg/NQKFZhH+M9UWTwXKw/zKXB+e9oFWam7PVR/AlfQnLyVB4hO
PjGuGxvQoqiir7LKsrA2MNcZ6rjMD263LnMmYzsIt67EbrAJfY2svI9iOts0GTJjEefU2Nu08ECE
RsA5F4GSc/Gz8GwycL/Y+/0PFctReuD694RDGR6v9hxeqGoKd0N5u+6Lq5DmVekfFSzqeXPKE49U
nNUIfaMFoCHEAWKqTRj3XbzyCo/Yt5gGlZllDr83cZN/qvTzNlxeCHCUd5iPMkbWqUZx61nfoow6
IQASgyqnzrHEIFTogopLY6Xag+v4EE5aikpkA6KnS/6hIX9IL6zjz/iDsOAFWW1K+3UzthDB7d9h
omnorC7J8KinWxZwgJISibTGJ88vv2xZAnF7JLDLztCQXpkGXuiyiRZgIzmkZsSEsuiVNfm+SN55
q6sius82wyuPpFYVpJhTfCbfCHOe8oNVDJ/ULfeEsfoFFOly+6DVLOKKCXnzd8wwuEBlVMrF+WAm
lXTFX+3Kve4D94fCKtQ5+SRMJSmbGI2RXaE7ULuqEtaLuw//YmM+fQu6NZ5MO0Kcj4bCr0lOQ7ov
1pTaH21M/SgidiUJ7RD8EPUF/zF1hOlWYFgoNYpW4nw3aszVTj8dzgsm4gv4N5O2LOwWA7ypfPNg
7FHGrX+hq1SfCJmIzLmZHUUr5ukBQA9GLQK9u7G5XdseNsOcbypofSWAKlh7GdfFRdAN92XD1Qs4
iM/Ko7ah5oj6swp3aLC121BJd+gN9LKFG6npEdwXtuStzbx5ra/JT4jVkSBdXcfg5M/fvDd46329
zelsoOE1ff+Y5cVnNZ1ra/XVGq0fR4m69I16UHsHB2MofoqkO59dfO6IVq4llzCsGHy7Js9DPk0a
7/J0bTSESYbvFY7jPW5y3E4oaTiqE4TUrEDBLCpSSaP4GUXNVw0VxO3XSigAcWfe02ndAs36yXNN
OsAqYG9iw7Vm7sJtmAHusR0NE4vT2dRU0vRAkzQQI14dZRx/0TBBDbqey1iczQvOzz2XuivFFy5E
Ynv++XVx3KybMN08GJ0GtH4VzglZW9JCiLmmZYifFXxRytWBjD7MZdRNK3nhMLTmc5y34j/7XNT0
4jYxtzbN4ZMdXYzuCi/Kam30qZpfGtvC1f9jrglvkr7MkK0Ba/KMAxnbwv80pvjGZxQYM5/jaWPm
kh8FkZ9Btzhhkx1ddcU29croALSoMVOKVI1vvGHU8TlhwmSeC4kJFRIbkyZenFprCwBKbTp/ypxO
1BilMQqCF0TRjj5fjfTTd0UjWbejDVA7clHFghBJ2a4hCSWEuklUbhjhzeJVnoK6jNY3HSdiEld9
9WntFXir/dGDsuDGJPhYrbmcZ5GGU8YaD+pzGFI/RTEc58nm9KI9yy3LNg+KtK47RrJyiJDKN8lK
uih4gExZi6T4Kd8KcRZVhMrC+Qg7H5ipXNOo4mVUfqhMaKBguAPPPqqdP8LkkpORJPfRlJodZSau
BOpYjolxuq7Vxo/r5vU4eG/UNuvYFHKYtXAyB653TXDnpQTnVjfMeGBr2isOq2l7Xyw9srzaw+o2
cZkUkprQ6pQSFCS5ijGZUYelIUSGtxyW34efTZbfrO7Z0+BcISnvOJPJwSc1Td4rsixfBSMTTztB
Oenw3knd5AR/a7vb9/Ia0ukpHktEh5tb0a8ow7gvcbihjPKn54tk8a5fFih/UAL1NOAhYpae698M
mmlnjZhWVn8yQlXaS9LTOyBCbjrndZDugSORlVh4NalN87Lke2VvdsZUtiOSV+QTk4yt+kYm2kI6
5ACgama+wDplgLBm9UEhKnJiFFCTNRsuCi/vkkVuGs6SWZ48o1VQirUFasxFDWm8z2AwNSARF561
M/qsPAUsQ2OqlICjraYu4pFzPgSQqvbRL/XXdZq94gleWdVfUAbZ+NPL+emzaxk+ORgyLh17vY8I
a2uYpmNfquGmpjeaYdqYC6jvFJtGB7vyQWTNbHoVpteiSof4g4q88PIhepJCLetjUl+g+TAQZvw6
fa51vNqHdlncM9Y0SabqU0QBkPJIqKOWv6zxj4NhRaQKL9HxEI14KkoOkQ/MNA3rIyjeyzMpSRmY
kNQs82apReVAFTrDj9DvP1sZqlEM/Qz9ouPfofJQMyQQWQvOaGBny/Nz5QhKE2VMYEUCbjJdPeto
6WRFymCXFWq0TKQDSzFnrnzcWeXiY+YMJRJeBj3Ce7XJjRyZHkJyZEWGvfwJnIjfD8FSiKRJ8oDX
dGKOXSZh0yJ4f5B/PwfOrVnROpEltpJW5AjI66Q101OuDPCrzxp/aqmorS1L65spLuW+O/vyzm09
F4dGPFKwQgSZmNy1467pESxreJBiXavsLX+E8CkYthzEBsKbS/SBGlRADKBojWcbsE++x9xMYjph
UzIcpMmhJiV9CQ26uC4Kx80X1Hwb8ql82ab/n2VGesE+7nPoxXjLJxKoqsiqdRSXgOrUxQLt0JKi
uuaDt9I3WNoS2g0GZFaveeJDnIhwQEVDyZFExjPVZhbt14qbnAmwAVFlQcCB1Hai46yLbVMH6YqM
OuWZoDPSPFy2kvVaUkQqY7KI9bYiJ/wl9x5NstS7HaH+l5eir09x+kCcA44LfmuHwfQwqNKi99aL
FYcUp6EMqoVPMBa5Fndr13kXQ6Y80eHbiN7D2qG/ZnvIiJ7D+mPfur97B4mTrxD2Hvt7w3MJ2g/b
znpluW3IHwJUUB4I+ZdSEFLub38NX8xlTI8C0/eG38LcdPYZdhETeJmvWK79xvLSOz2W8k4yDD5e
/tFPSTwsEi5/D21GDNI6Lb69XeCvEQ2uTWirEHUV36YcainiLAIW8NQ/qES5c6AqqOB9yh71MaGQ
gZaUmbpk7IaTDu2vXCyrDUDzyw98YrnDqkZuwMpmGoycNZh0CyNvuqgLxyIekYsQd4WoW8Jq3Dz6
e5moBZeRl1z6cqRwmVnLZYEd6K+tf2q/fjAKZUYnlYXnQIV4goi7GQTz3LmGzyzYMFNHGgfDPHly
4xWYQidOWq3Qi3IWUMD4FYFTVMB+Q2IgPACWjkoYKDG69wyxjyJ9FecPbd9fiNDoGd2aiFCwLdy5
RvDECVSvEIKwK6WyC1V4Uqxn7braDUm8NZCAljt5So960nrdfy2X4MRCpCi15PGmZkIieRv3JDPt
0eElt9ISM558YFDKfUhjphJRQLdKWg8goWMwps5fW8n2yIZgTWsCI8tB4aUzy+JMU8ScjhwyDBRw
s5pOhsI0rWKU19l9QkaEQHnD4j+KKtN9cjfWm99S+qvxiBi1sdmIiwf9E00ODNlazr3oc10RW0bM
kNhXXtIEzO5yu1mTZ+CasVDZ6L4IOe1kAmtn2KTj2QLt+XVZQ4OtoeCUHmAWrmoYc4JEK5OYDZX0
3Qd1lBmy48ph3YYxyrNqPw+knGkJSORGO0ZfCbVoqubJvH3WDLsl57KcdBX8RfS5IFtBWJodaC3o
8za0MOYEijnUYMOwgDiv5JXzF6YE54YC9GxwyD00J6Dfk16l2iRlZzsZWyoEoaCIFK4fYZGTFMk/
PtXNRTnsPwjkh+rxoAZt7be3KdKzK4MdLB6lUzXNnKYHMr7VINMsecWGgH1FDAhxGr0z3w8TN8ee
yngoRTu4MT1tHbd8CfNJE3LzjeDomggzqab+dhgLG/dE5qVH1o+qW7mp9CmkGXgql9pWqBCGCwz0
tAbEl+xb5lkOJSc4t4YTxm6RokzcWGWfizLUxukndzvc0njfaIhcU6iJPCHcG/+ua3sN3s3cT0NO
2eT3Yngl4izoOom/5Gn0y/hGkIZG+fJ2E72KS+uK/CTifvgrRIEUJx+IYLHNblNv75nDUaQMYVEi
VYmLLT8Ug73wjZ1H4QpWqBGIhKNJOf5WJu1h65NeMmjGCCIogEZhdeMW9LmD52A11hev3N9Ygfvq
OK1cQUJyOyolemeNl220dAb+ZkSjXk+FtyxltCdU9Xl73iRv1EjbwVZlcu/X46tVOX407PABSn5L
hSPzN7vloxxD6IQ8hjx/NLR0Cu/1dr14JfBZDOD5kci5iwDEBdYStBioVlOoIXT6fZeGS3RHyvfz
+aky4eIDCw4yvqEFAv36dAgRyH0eH7Kq1Y7mGABqqKu7tIvs33KGEMAlTuLL5+a50gdOLDUi6P0C
BsbkLhjT7brz6k123zKFcfvhUWClWntNeyXQ0naTgkemiRX3FTjPZRR3Xw2zh12lCbyO2X7BLQdD
RHT2Eqad8kZKgppIv22/1uHmfe9CJ4HuoIFjH6/hzPT/JD2txbj/rHZJbmpis4v7brLYcftVZR9C
rv93eD1nMj+7/EJxn5i0RcUmsPbFGpyhtfc3yyKm5gQNXULytNpPZd1eL2r/JlvjMqjG1Mle9c12
dXEUe2q2wrz/+i8AEHFKJsUo1iYhM2ZsWKgippTgBCqtQ09GxbjB8x3iKLfzgXJC58x+NWNwQBqd
yIZyAp9B9Hr9ufyXlVKgMb/SXjT2FwxIb6LAAs6ENYA9e1XCgnGJ/RlHm8b+ItKMnDvaBxrhCdYI
yWJOHBQJ2OGLJliHeC/rSlKNgmg7w7wBWJ/T8uVFea5lRTbgYL0LIxo+0OTe9KK+8PtdmB5mKaJs
QfsUcHCkkunWlPZaMUDGUkj3OUMeEyZAn5CRNC0cbea5TlkJrq8IG6o79jO+wBMwo1pA/0jG7L5p
EISvV59t+JrGsJ8rB2Pf1zJuiDj1qPip9AibkjOzDjURvzQbseS+t0yyS2tRzWzlc6U8iDAGj7w0
FyLV5JbMgk2367sSXkLFFqUyFknDg7NuCHmYXyVl+l2Xk6bmUUAWdw2HghmriHkRAIXKu/9h7Uyb
27ayrf2HLqoAAsTwldTo2PIUO06+oNx2CyMxE9Ovf591FN0bUSrR3fVWVye2HMkgcHDO3muvIVnj
P8Uj6f35Ozvo+3XDvvlL/m0v7o8RLCKso+BiP+tPge2WQ9GHzEiBYOR+R7//ZirYTmqU62703S7C
zxqATmxHoqsYSwSi2wrCs5FAfk5G67ZKU2unbaLbZrfd4nw988hfqol41OSN4mcoU9ynjxzXkG4Y
A5inMnPzUjQ/sAd5id6HmMipDpBfe1hzI/3hnQcSKSYUpJFPRoDDSwXj68Mhya/OXNeLS5GnLeSE
keupeebajMNClPjDEGCaaoQXqRnohBYC2YU9mDbHrZLf5m1zpR1AbjDi+XiJ9ad4DCPUcxFgf2Fw
8kItviXtSXQ+tUDPOBwuBpmbGJaWRqHJkX4CxEl6AI/IM8kLVEPKb9FIC4DMVcgIBkfDCDoWfz3P
JH/mVEbPs4UtgZCeGShj6hMgJ6iDfE4aL3srDq7gbk1BjSApCz715I/IcFRwtzGzUz82Ozt/7n4a
LRLy/nzpbwKKhvMin2cm47o2eAguaiT6BNDIp2ss78u+oEwqTD6WYAX66c9F1PAyxIA2/Nrp/6Ve
0d7KUYeQGdVCoguK8VRYhw8ipRoAgT1Qw28Fqqg6EyVAESF1TNHabH/T7i5ihnZ6KWdfX5QvMJA2
sPVZkGogaMdOigmL1IBhoBG8m9LtGxUMdQn/BmhPyJOhEdJsii2lihcl07fCFrODvZ2qVsag6tv7
I41Q5DFFQtzgKGCdAFVRp8RCSvxhL8tLdZLCVQmXP8Pnf+nwQfmpLHXwQgYjJ8hw1TpFGOZb16ze
B3oXfCFJcubW23kRbZCQX0M0FLf8YYJQbAgoQAT8l1E8QzA/D0a+tIaZ+oUBdkYwf4B0T9ZJiwg9
OXr07YCR6s/qgf6DBA+xd1VH6qKMWk2mjPTjwmTMQBK4yq3JyRWVz2V5UNu9/uhfumuhy2EtZnHA
4Ft7wj9QD6vAm2TT2K7ZJw39ATNOpbAYT0k8jTSi0HBZWIEA3Iflikkoe5GKj18sJV7YJ/HztYmd
A/BgLnnybq2uk61hzGCyL4DqCKFSlZQs2NP99ugEhbHKT71dj+d139NilYerbpN/VQuk4++8repL
bz2iPk6WCADOx93j6R3LnU12iLscJhdWWEjYr6YjuTVbrAqhe7pL/XmeZ/PrqfvRL/FPDVBFE5IF
k3AtcxNBkeUCpLJUrCizH1BDY1ZzO+YLRhCMFYQdYJIk0tovbF6qKk7KVT6GLJCojfjHyeuSH5Jt
B9gEUxMYvx/pQDP7rigXUj2Y5FNlesQAKxC+qKEu4fViFqh3eOcdujcCEER5NkFLMF61QEV9rlr3
GkP+vYvYbBdMZz3uXzjV/3nRJmT8H6sVU1q7KBMAX/W9UTxedsMbgZ669QmL1bBLI/ZSMTT6+btc
qTQfdPNlB+L3ftx0d3JI+o9fIkzdyE9jhs6wAdHs0yWxZl7SHRYtCcp+m2oowEXAsfv32+381poh
uAFQsIWrHZYAWO1UsdHjz27ycoE+1Pz1/+GyTlolN+623VzSkTwWkn1O2Uu7xBjkjbyubIrEOkku
7QGm1sF70y75X0tvfzLQFdzJnAC4/6pN4HbRKOFJTIUGQvT0dlUDcHbYcru0H4pkp+JRPEixqmVs
LlshVeJijj06XgmHNMbmMJM0W/yFNuF5/cN10SdQiaveOK3NgnLqcnvtDm/VP09TCfrEfYKQZAfQ
wBp8p2FHaaClZ6iBlp7hw3UhBymtr1JSvb60XhirP72mk6UVVE7p2vjavZVT67SSz1dvMXnz+IXo
I9oVpxBHPJqYMaRBZ/ixwgpeaREMompNRLNwcNto74B+JqCkuqeSsygu6IXla2nA1cc8a+P3IZEG
R4/K86qkXURyvROb0SghpIgggCOZGYhhXaTzoMfgdGSbkyPF6AATKXpTNcwvJEpocTzdtxDekm8B
a8xjwHfKM8g33pBsuqKEocmhueE+JNi52IeJwDU2AXA7EfakwnykHUl2X+D1yLnxBazxUjRzgccP
dqzMSWEBCO1+/cm9cOoLp2eEBz2Kqdlpql6He/LkTPU/iIVr+XsTB1ghpFgINP3HMLZuNE6QSF3Y
oIa42rHsA5wHM12mcnqo9c+16i8MSLk6X8YevH+bZwZu0PTLyJqav0dnUokAqFaQMjVwlCG3ydBM
AgLG0b7Rk8ihUsZ+ZoaEoZvASxk+TKSlG6nh30eaMGWT/Zpbv9IPPD8BwOWIvaGYwiKY2uDp3hEU
GKJGjRBQmmXV3Jp7yS7FTHMFBAN8mqMKPF4DWxlnyFrrUTKb8znOD219/b0nyxJ9i+kH2DUZkj69
rtWdnRnv3fIO8JCwxDQKbzucU94lJVwql/TjsEidfRmkNnqMcrkIj0iQh55wWuvYYmo1wbq2sS4q
shY3oi10T2wwg4sED5BdsvCWJk5eAoWTxJmsTX9VB3VPPnaz3CYTMo5a5jlMX9vresRhZzw493aU
bt4Rzhne1k3SwdRGUe5l/CPEZ+IGMjpvTgPKKs/CYeyxdpoGhKP8sPEA8L0qlmOkOK4rvtRFYblz
mfTvrEHZYCHNX734OzvnFhc2zkXBIdveFAcQ64RLLtKe6ORVZj8IN8dBg5INXlNrs/WuxrptL15/
216oyphHQ92WAZNAlJMau1t4ExM7XD6KgiX+uqz0NG4o7Pidanr1tAKMhcSpf9RuIfdwYbiG3gUr
9n8NKydAc2Aq0LsvsgY0Jh0klj3Eez7sHPI/zZ3w5+uf47nZgcPncAAHeCVD7CNOyjLXolU8FANg
EJC7wKC+lnad8xHdr43sUFpyndU6G7VhaO9VD/7I+jD0p9cv6rkjzMlFnSxudKdJKHPnO4nuvQCU
EQaqQXxkkcwpISSqnf+VVcmtWkPdOx98lvk7IZncwCwjATjGxl6jDnmHd7VFjqv4xzokhndl/0aT
Cekqzw+iDNvj5OWMMPuWCbXwtVMbZWtsNtkUN9HdkNgUEc2lTKjNxmFjW0zPLSGNOUqZ7Cj4Albv
NXF6oG1schkFAMDHELfvywpQpsD1BEVC0boM3Jc7TU8k7w1UvHC8SLktyFC1u4am5+V0mxcKlQhV
PSBcuCXi4VSym8/FNkjAMQ0jWIivGfgjsnlIK0CwTGMmqR/Z0+azTZgxhGv4c9sc3m+nYietjaQK
mskUgfdp7Eh/ArFTryGWadgDzDG4+C/SYxza839e+8kGbuHtHo9+TaqAXlRwBeZGWIx5jPWYRMoY
0fhGk4o3NaiZ8G3RRMXs3gQBjshJfkGC9cLuzUUxvsEMjeLv1HV4PXTx2hw4/UQQMZFK3mrvaD13
CXxmUzi1DwNKMUJ1Nw2v6Yh2BR64R/YOYarOjqi090F7vK3m+lbKTg3Zzj/+l/YI7ApkLQPeAr3w
ZK8b/Tav4fzRbgD4Y8B2pYGklq8ooJogKHJAim2d1QijfrOD4Nq4giNbD8rNOzfzPp7ZIgShn75i
eAvCyROMTdbXyfmXtu5hDBwyk/+md6ittFP7+/9KKcTNA/4314XcSzCRgGvy7j/383wtMxlZYTAr
+1ANwR+Khz5zjep3nl2jWM6kjhimx9NrzI9Y6DW9D14nQygVOpLk9pg8FB4HA++AZPzipmqDVc+r
8jjBjo4zkwka4xRJENS9TUeYoylNL7Nry4LKxgbhov2fNqA1Ed3f65eOJfcL1x7hJqayF5vYU4ez
cSy6cIj80qAOXm/kcYZeq5YziXFlc/90jyH5fOmFELvgSHBEsv0a2+2lBlGiAxToFGR9JSGrh6l4
T5y7IOc5WTGBdozDsUzuNeI0dibKYoPHXyAAMQYAaLfE6mUaDCkGlBJ6pxpxAXwjJgiiOokY2RQT
vjvrrbJK6gN1hhErRABwAL0w60hflFR20iRq6aJvbtN/Y6fs4SNh65d0tDMIHD3Quj5X1JWcUyiP
xWLoYbUlOH8LFZdHutoUIWTSrsT19JudNLQtMoNC8w5YKiaO2C1FJCPGkWOdnVp9zXigjBEs0EFd
eziVGE3T36F32hdr9UG06SIMfv5fPQtM4mLUxRDGcNzRCGpYLzWXsOZ56D+k2XifV1yyaKMrM64z
q+B58as4AJEpcB0Szvl0AVv0xdXYrYc7tXayRDBEjxWVSseZhamUzmH53Yq0liDvkesyhiW/6zZJ
/FnN9v35lJoXQEQ8ZvDjAQOhr3dOBwd5sXqZkwWlsfmQkZB8eKWcedRQFbA8VZTrUQrgFItShEXd
3AqJnMSNvwDVPQcR6W3gyZFy4hNsdWoD4LrDtq7ikE1p4ZzByENvghajiHFayRrP9g5zSgBPEvUM
HcWrmMLhsGbOTCAspZjJctHYXqiiLbzwnZDP0B2+WS5MS6Wga9iNl8p5oI6ZwrNXX58iAmrEUoyn
f1ISVvTAmxzK4YOJSkJZC3wsJF5XaittPoExobrQYwfSkW8kbOKY85b1RoQJRI+ETYdWD7fhQkOd
AHduQ60BkI499y4rj+T4coiwQ9Qt81DIY2r86oEhEEqjBOK3F/HcJixcksi5r4kxEx9ZSJLsFMTO
19zac7D7zpBsQWkRQd9IqkvGlkcWY8cioHjSaSQWmhalRaeIcaikh3wTJGbNL5Ptcl/Y83ekUdnO
947XGpWo58zK8rYMw/diYavUUspt2Q7vm3SkJqbGH8CTOA8DMAu97FJZyuJZBBLt0rL5NghIBpYD
aqIxRr8JMkqQC702fQNnjtraWDOjp3+4r+z4VCOPO4+87iY3vBHXVtRWtuyf43L44TIGkShVsIfh
fsrjrUIe2vsXediy/IAocWcKOFYCglhkDCdTG+FZ1lbojXM/DjhHsHWMBAZDgV/PnCQvcNsg2/Gi
Or4fKpTxtHiI2qqkz4/vVH9p95ZGplj5NbWwhNpzbL/5l3AUcRT07ARPPBaMbtn+3i79lQggVsNZ
B+p1vmB/ZuWOvZ8ydtDpoytjU9Fp+A+cF9r7uimShhEzzl6PiIQyWQzLH9TS5LOAzCVHmF1Ip8Rw
lf+JkDmd0yKkiHyspy9w2hBT4u0nvafif5wHpl7AezD7ZrdhkCJ46pQ2tLbddhPOi0BgADqYjHIf
S2ZUVKprqQQ9z7hmMgVkV+nLB2WOjg+xH8bUuTdmOpzLvzBGfeHkAGjd4qAHozzw7ZMOzkWiSBe3
de/MOJwOTqNdKe3tlRODiaP0NiHwpcyIVJpJEyf/0ZU/t2rrq6IadLafOdF0Yj0tyagDwaAi4j7w
9zsdoQZMwLKsCaM76a0TZYQCako1NAXYyj6UY2DAvFNSWK9u+i6iaFDBLf4iZsgoo1V98HLP76Hn
nitrX9h76QYAyDxUuBwhJ3uvNab9fAyLyox4BR/IPlSkYI3uBDtpi7XRoxfSqYsGypUwCSRjGmZc
lt3GS3ulojGAduBZwdtjKp+ZGV4bg1BOmTFEznQey36WZM8bBOGSGC3mjlvSg04vHFJj3vSiXsJ/
EN+xzjf3amZUMgTb7ntp139NG/a/gIev3AuotPKYkFjfQ90ufMT4TbD1S/xq9DOYmOgMkXQuwbmq
9tjpIRjKKcfrf8hHQ+eRaNIF3S+DuTdGOW1heJVQSVNRFxl0wijzP1rDSlobivrshyQ7MnfoYQAp
fRvQFO93JkwpdHuaP7UFmpqbcYB4kigLNFiW3YnJEGe8ojFF0jj3gfxTMDiUxYUVD3txBx+qi/Am
5rioqs546MoMT3Il2aZo4i4YW9rUsOhvVqv+pNZNHbCMYMIZhEN5WuhbJq+5SPpkxxTq0kl/6vXV
KaM+QOQlaxt/ff0VMZYpJ6+IuipGx7jUuWCeT/fC0RvcOBvlnUO31x9RO0Fegnbz5mHoRdPC3qe8
aVz5C4sII1QiIh4qpVudgBw+vcC5Nzw5gCTFIKkeE1DTr5i0ejlwYJSAox9+8FGbvY0oCi7P7+jL
PtZjdWcekzwdOBaFhNjh4YOmmHXB86HN1KhGzAYd+HZcfQqz5rPR9sOj/vaw+HWe8cBwSNPOqx25
s1rkk/aFSlnBMdzUP3o4HSbSQl0+0nrj+kOZkiBOtcP1ewWSr+5c8g2VKeI7a6fV+1Nvhv2Dxbjg
gpqUIh3OEGXOcxBffiTITUCTsDNiDPz0kbjFDECUMbg3j8RwiLFPNU0kkywhjvZqsXv9/khCMfNR
5FrmA4icCXCtMY1mJOJ52Ed5S7KzDKh9iPk1AaysNoPnQGHQv3swJR11HWnow9G/EreutJJ8Vw3J
u6Sl4NabPLn4F5WYFlCfUlXoqFEBG0IDFIqZHClgZZqiyW4fV4aRrdxNWVgyJLkqDrKGpw4SA26K
yx/arNTciUxsMEd8GbzDeq9eSDRe1UJLuL5v45W8eaSXEsbk6fq9cyh+crbFCgqYcBWpVKoAdxXq
ClVir78nL5BYNMmItgwVNXQ5jQ20xrpiT5zDuwfJF26N+I0/si3U6kr8pYZfDFiLEIa1KtlyKJ/9
ErarkmBG9NbcqCnAz1i4alH2+zr0f5NHjH6fb4An2VBUs4mu/AtckRcOaiXLm8Oa6dYpH8OtD5ts
HCzmG1N0ozv2yHd62CC1iVJpa7PDjkIvoQGfVO1Ip6ElL/0OfI0zd/c5QsbhDHeFLQjOAM3e0yUf
eMW0HPsoYnb89y7kcV4ITyf8eeqJhggbfEgBHplckA+9S5LkL828DQY1k4DgQRgTJWilWdv1sypz
BgWijnUJzrS/0Ja+0P6B9CC9xX0duZqRJP2jihzXPks3tdveSUEpLL2OsdZv8TPZYNfJXEtMf9UW
cjY0BgXyfuU5G90AU8Icj/AHd/jxXGHxwnPm2qgEaJw5p09pzFY/BSSwDaGB1O2RXX2Nf6q6Fc6v
yazaTzkc9YiW7fl3edVJrEiWIg0VIy06adCpL6Ityr6oS1EyaO4mxxjxwLU21aWqNDqPQb4AQQNE
IMfnvsKuZJb/dD3k2dF2E5cK3XOTv5RJbagP9DY4vL0p0uCTsW7KOMwXvV0pcA2wmWlQ2XkSTF5o
dpOLfg1+6o6LCSGHpkfAPEz9T6MrpXda0lKd3Sx0eSeH6hYGuQ0hmE3jmT60qoYNlN48vEvKZRe0
+adtsdyp+1H9WdQHUCcVJH/XPXKbCtYvVZMYHwuzXKiR+wUPkIWmAybMg/U5FAB2dBcM7czr98JS
pl1zGF5oreCu9vR2u2XuVoVTtnfSPZTH/K7y+yudFKYIgKo5Ib3fhQMFaYM9cYoLDylvDxkNRLLw
HoYRVH6HjOw6YX6HshwbzXonHyKVqqZXPzzEtLsiRRf9PUXHf87RA7wkzhfqB417dIoSjys06Dwd
grseHTWZDF/kF6nDbYLVqvJQk6M+3Qrru5RoBFHeW4FXAdZxqwweOETPI8PG1unpcvBZxgS60hEj
UjwlQI5ZUk5lEGBeAIIgTpdBUOg3dW2S3ZpXj9W0E3FCh/sYzRhwUgbr3j8+BzXNDDCkJa2nhfQa
MAOZeCTcWWMXAfAqLKKDnaCFJ+pXD2uNAcPlI66omuc854Ym79mK5yOibZSzP6ToU5GYmwMIHFSa
eIHmsxuSexSxMmk0K1vRwD2iAoqKb95MLMoUQax46A+p1/s59K6qLF8wKx6iN0WxlG9dAlL23ogs
rrGxpRuG7g417b2V2Pd2QPiLwGEiupxd7eBtHeF+0G8K+2LaWiHZKkDqrq1EAwAOL17tqzoFJ84t
9PnVJibEkMQfO+E17F3MsUy1RFaEF3/tSs6W4EAYSz6iqVNQxS4PoR87CCV6j6+v8K4plOC8NIdh
V1vku0wHmkYNI6oEvW8FCnp1jDuwozH5d15hLyfig+0yoA8YkiUL0/dwUaLQyIcvUMMSGIegxLHv
vSZaf5u85A871kcDTrQLlqrw3j7P0fjZyg/lRhUt+3EgiwvvSBj3VBx+RzZOBNBUFFeCWoqGOB9P
GUf9WmFwB2i9UnfXYSwpM8Z/JoaTqf+yTxZcwDtSbIzbpGfPH4VluhGD4Czm4B1GRAsZ32JPHKR9
XwZktbDzSjuiWt5rq4X0CjYsdltv3Lp7u7Ewnz4uFwH+hzyO6fPQ1/3dtPJnUpl0I3c5HUp7B6b/
No+Jx6noCHYkCu3Bgavb4lCm2NMxEDkimA9D0SBpQVSG9lFB9lOS5pgbh1R+Widhm+S3tcezAnKj
r+fq0FPTWXkVkyDWE/bW3D0jCcG6emUqHIzg6MTv4KfdkypUr6ybTokaVUKIkhEe5UQnrUG2uUjj
CAD0GJBPxQThsueZvp86aZh4goTBhXAjxLAoYoZ0Ht9/mcybe5Sf72qXdT66wAkeHRIUYvrY6keN
jYxnheGtlDb5silvKhxhdsxB0t0xtvdHNGy7qj7O+9lt/22U1pYkalW+9+36z458o1VFJQIF/PMG
J9hPZVNB/FC3lbK6VOsnwAN7O9Czs7r2QsKOibw4yIFEr9O5Bxd22eEKPm4nHKha7x72A2dTtpQf
6k02v+86qRbyEU2pTdNW5/WPICfWiOaECr7YDGgo9f0zgVkXydKDUWRNe20+iYBH9EoEheL7OuHS
dVEUbAZegBI+ibzyOsy0On2rvwxLIp+KWA849zHB3TZkrikbwKupkqeyqPDwPrTXhII2+6CB41F4
NfOhgk+xgb12tUkbVuXqqyY8cFO8IzvONBBsXje1e32I5/KSsQKjpeWwvVFEY9iVyVXCxGtXFHxX
zyzkijRCgsdiHkCRbeCdDBSRpNdGu94P4Kh0M7FmGcq1VFbpLuvVy9jmQHXiizDj74cZ/sm4GNKg
T5ayKR0+YM6mM9YqUGx+cojb9K5Nj/8+gOxcuD7LtfCrlrlZ+ceUFEytiiO0uzKN33o1V2cfWaIP
eTGgUVhx8Vs7JNVvxkxkGL7B+OczB9qYpm7eFaQ582GmL4JXrIlAVuIJ+TjJhiXOJdZpnu2Lhk9c
b6DcCAGvN63/l3ewy0vriAaUFcYQi7fBXpAS2xbvZuHRcplme6oPP/SC21vWK9vJcOvMTbp3GXRx
a6zwKseYKLf4xrVmhyQrjJ6y56H1LXSz3OJrScXmY8LGws762JdjRqaPG+37MbL344S3klLC/GjO
LrrCHcjtmuzLoOFHVjYvZW+D2cSDTU/AhVY9vjbehqeAPQ2W9LbIQLwZ3mayCJWMwisErGT1bhnE
0WRCQIqG5rKfYQOIlyOIooawuqfZ5ChiXtBNBWFcLTu4vVj1fut1YBbVlise5+9TzqryYoLt+kPb
XtN9FBd1pFdNX6Nd19arv1wrvOdLiYMqQCuhhxTPQuEqQNQgYCH75yYzMCBdctc4/h9To2lxg4n/
rC3QYmNPVr4v4HOHB69hWsQ/sPFhA14byCUdcrve40lkYlEn26tlxWZ8xAk+8N7bzmG5iLf1cJlV
CWlwKS9Qp0MuYJBfOdK+Dku/z5c2vF4d4scQMqXXx+UYQo9tbTpYMozKwdm349iQ2Ka1DWewqKBq
9UOQ3doBbyhdjn8RprN7ay8sSBHASB0o9rV5KNlagvsV9ntOR5f0OZLk3IW/eShHZ9cMxZ0MY90+
iPZWQGb3yq21Bm5clbu8q/WhB9Js0usg0Kr1V77Wxznw0DrfOMGYgxGO2XV3jMO9sU8ZJvuKY9hG
j80mTrxteDkni08IAe95HvseDvfNeFO18Nr6LfEFXh6M78KACDsXJ5Q9HBhcjKN+vu0tAsYu6hXN
a0379Bufyd9VdBiXdboebtxx83sA08c81ykd5wgvl7LZMkBag12WFIfbChj8yvLn+MJNKDuCQ7V+
sDZKkzuk2xtnM33dDI51UWNmu+tCBMhdSH1glX1z53Vrvw+KY4Qxi9NeO5BYiLoNm70VwRcrjrxF
1sJWuvYUJuFx/GZ+x5Kn5PDrkJkDb/X/MNs4ZNbM2dPH/B+3tGRmffVF2H+ayrq46oOeGfaGhyXV
ddI74e20LULyjubtb/9T5T3OYGUeQE6zi73xgjQo3kQy9F4i3pwBzr4+DLAKB9QHnXM/2aT/rUo3
rJv1vmb+s4cw5J+j4DnPKkxoawhzgSilbHum/hz7yCnrYYMw/cF03bP5YFJGiNudeCygR16SItk0
EpF6EaT6d4PuhsQJ9g0Ks5S5DTaPeRH9NPdMxIrX+ykT8fy04IesQujuhn6ERuRUrOvOSFXbwcd2
AmhAMMZDMIVcXen7ErzvDJomXiwRYG7GMQ5uqViwpN18wsnVWJjIWJD+/J06BI1JZXzokbJheDgz
tSMy9v3cVkYnBY/kOsThVqMoI1nxoSOnzY+m2FznK+d+aP0pgq2hLdNdJmH97TJx13sZjVpF8pcQ
J0UjyiZarJ8woYKdIUmog1Doo/yKZEVjmjpGpcCjX+S1GHD2G62wlBoSQNPOvn4/HRN4dHJDidJG
R4R/Lvf0mddZSoBZ1laZQalFTVAjHcIfNoaCSMk0bteYXa74wnz7AvKrpNJjBXNELlCEanvug6mJ
eSU0lNRRqScipYKQJ5EExhWeVlL/ELaYduH7TbbuvZLMcpn90QErc0XkRD0ZjWlMpgWM5vXofgRA
3KnnVNq3rCPkpSWFkxlT4FUbTmzbC0onHH5EoAur6KcQmCPyXN8+vjU8Eo1ATCBATual4cSTxyKP
oPrIUVWT+ktVgs1xzTOxpuLLjAfGTj2eeCYK9pA/dxKqqOfq+C97wqTY0DBnUTAQ4/FpC2Ulfki6
le5+jrK3q+tei9NRu+z4GU6a6O6Tv2M4DNcQh0jdHt3cgBzJbWwlJFZCqqQFeP1xh8+byZBwBfXx
MNw9+BVP4Yh8ZZiAyzuUBPp44aqauBt1Ji4EsqoUZCNOvVChYkONKtNkPRCxRSUlzTMSjgPs5KDp
mv6ZQtQEAeCxXggR/5slorNNmYf9FnNlRk31kSNkStXPsZAkqFGqujhD4sCYLDgO08LCpYV4jNph
uLAA/E0YG5SQfREv9Oh/ZJYuyEOob5ixeUOak02zfqYkZRp3S+CQoKInYLjiKzMEJCYLAcxIyyb4
hFH/mB738hXU+EKTFhFBKigFoptLzUlGbrXXC6lgP8PRHYLLbiw+mAk01ArJOtUxqoHt8JHR3F8U
nSDnBHn9kT3n6GC9BKwMdWiLEh5R9NNHNvpx4RPr53wQFK+hicmyQeAiBEmgo2QThqMDaVB3Wmpy
z8I0gO1H9CoXHuwvIHHPkC0m5vAPffqDrceo9USbb9lRNq2TR/IymtN+VC3G3Jyz4KNHFcWK6eVK
PdkouAdmKzM1tuSSmkPVZfxnDyGJDnr8IkhLO6FMU7TpmTGE7JkZXGedfZ3m7ltZkWkUcz7t8/n0
H5oRdR63Fpmyj/z06e21/LGxJ7sqQJA4I+CfE8DLxKP8vS3Gyyxg7WqEii/D3yyo8Aj6Jj6LnL6d
aWQ+xqCSwel5Zyvv2ZCd4ToOB2SCwCmnmjuZIFKbVwFHE28r4KG851UYKAtNPolAQnu9ItJ7CrO1
GaYa7jvz4FDO4zqndbfNVJAzzLw3vCeihQimE64PXcRk5Igvad4fpfD9bSwmBxsxAzVNfYTX7BZy
EsNncY0Tj9gksZrIBhBpR29WvjAxZ5IrBoKGT7KD0TzzP34nwN7htuMQsAH2i1TR/GNAkFvuVKco
Cs1Dq3OsOFzUGvLYVtJpLzUJH55q9mNBjGfogNP0E33dFikAUy4FaklOcj715/kwCyYtGjm8KhgP
oEw8YfrlVhuWicyRtMFqDCRJzuQ/0D77jkOuyRtUH/Qw3Xa+TBuXUhThi+F8ax+cvgy59y93GUhk
BYjbRB83kN/38rgUpmpiG22YRozrNSSN6/Kqb/0zMznHKB+flAV8Dpm9RQGkW/538nZX23zp4mNU
vi2Kld62u0jb/ENAhzc9uIqivHjT5/FPudUUPXNt2AZahYkNnCVmu93zB7BzmUP/EEVBhvqTuJva
srxheYDnJLgXAVp7WX3I3nszzDixW2Rs49FQj0dRTvHHPXAWRMuVvT1+KxaoCjxjsaURvhuivDmR
j3rm3R9T5Nxpy3c3nDZVyl+VgVEJ6M8r78O6uj+tZeE8hypPhWCIPGl15w0bdP/55dox5sXwWr5q
XYuMV7xsulhtp0raEUlBT0Ff72eOsQBzKU7MxD/8KMQbCxdp7CPMYrGEkTCc6Tsf+otOl87CU4zN
TBTXxxgu2eJpf3YrLlcJFjJC1m6kakzuCZq5IVMCcCV/VlWoPkrV2R9dq/voIuV6/e0yTLJnzz5C
juP4Du4Ip9uO68+VD0vu4cQRh0LxEnoyY0iNmqAcAYHwDiBRHiU3/tzyOdER2IfRO7FIbY/CYXJY
zozFe5d5Y+4JcL/rA0yZZCuj1QM4LIsEqbC1BJKhuikc/07H+SPXXOW2sHgzLMsjSobrcHtRH+zb
0k2v3SkmAgqAZmrVVx7n695voc8CLKgE07zbKn/IyESl+ePXCutaszizcKAfKKERg7avqibAPW+M
d3dGS5g4GA8bKkL6PqD8kItssjyYsxvCNCqY12/8c7kOJ31Aii95LOz3lGgn21pZxtlQlzDRZGBF
IqRJXWKLFb1T3sNGLrIy3fC4r7Jz2EA/oDkQ3dNW91rPtKqyQa1LBGP1hJuDzlax/owh2bzEFzqs
ZDIq2qsIGGc+xPO6AJZiwOwWwhr8q1OZvZu60H8Kt3+nTtrMGYhovCmaw7VqTXFPzaiumb7x+zfC
YLVnP4qRkgNsc7iAMhoSS8nU7dC7fkoNPpX0wwq973yYCHqF2HHEQv1v5vmIAREcRFDvGL4wgTl5
FrmztH29WT7WDhwK5rzavGUYJx8abWgKw+iJ/WTnMdrwPl0/sPa+yhqgyodPVp+9hQt3Zp5vTIWe
vpzMP6kHuLsQLUEln17XuKWB2az0IUpuUzdpbHF1JicYU2ioL+qlhuZFwFsoPfFj/JFms54NPmIC
pDSvEudVtYW4OVLjFkswMcoLaIblAsTPW6ny4YMTbwvNlxbAzpkQSyg4teBOSSf0DeB9Gux7xYAZ
d8UNsJPOX+3JngFjcUwRLVfliThH8vAIU44BEpRN+2QMezswfvmQoFzA0HTaN136sfYON5u+uJ6O
6R5hOjpEGm3jIL2wpSsiyBBliB3x7OlnP7aHSxEh5Y8qvrCEA/qLTNLbJDgSlrJLHa2Be0feFLIL
qGQdMgn2WRUra4oHxWb5/PpL8UIRr3E1pRzcf7qu0/TbNWvKBd8Y952EeGEZ/5RVlFyNDB4uOoO2
PLWUU8JlSh9obHjhhmiqOy7iBsC4Lv9z91TScnz0U440xZT0J+tprQbQ2dJmKITuR8KPR6aNCQ4H
7hExUtiIF8VfQRBuxLcwpDsavNWJfooIIoNz+ZzkWOW8fudeKKgAJVB3SWLiQog8bX/S2bcxjrM/
KD9Ah86D/SxSAJ/kRIIPTO5rwDyPcztp4LiwvSmMVC0m6+tDMtDWa11NTH7tNmBhMDDg7FZzWHO2
O+G7ccO+KOJaoKqwPffSPncK2yDYIKzOJ6IEDdApLbqq/W3Zbt3iXegR5SdGFhMzmtT1c117TDkp
keA2q16dvCjdRyGVtzN8gXjPfA3wN6OQJSdL5Ym2lxXO14gtplMPV1kWvnHPBsA+H6yT+QqNW3cd
lQJehU+3mXXjxrMdZzNTZ6bKVc1coHa2pCT3IZ1FxG7gtSIurGCZ4jYmHiUuPDYhaTXccqXYmLAG
Hc0TFHuzbGj1ljrZL65DZBXY/4H3X8biJO4ykElwtFTKFAxGEAVGfbBBjVU7/SvNjWC00T1H03xO
WYcMKD4JeRrRxveck0M3GF2mZWk944LG1KGI5i/ybLcTynTj3UZ7FZJdVYBvQEy77BWOyboxSJEh
3i2soRQAD7WS4B+9EzmMdb23JjWSc0JUwdffCxMX8fQciCKIJRFcGFYWhvNPH1C3rkevaJ0B80CY
9BqHJPZ30gKxZJajW99ANW3+bdzHRaBaMU0NbfYdshLVJxlsbut9nqzjvwU1I5Zl0kwt7VNTW9Sc
IL+qLKQP8UhZUAUlZpPMsCYbnj6OmULGkhCmYSpu4pFn6bmQJ2zH+eGNDHqgKl7ag8gqMIgMOEdJ
rao3n4NmD1CP13+IryFFJHWVSL1SleTQW1WanCfTPwePuVdsIqApSG9lGH1yz3ifQs6+8K0YhkWB
873IHH0AzzZmnCwGlJgB2er85af2tPPqFoAfcEh3QZFSinyvB2Yp3Gg+cqOanK53goesA89wpGuq
dzFhaqkJk9CDAAteFcnd9lj+sLE9Y+6VUfCAicFeSGpuoAhTelvMjFDFrh0HPx/sLkCDN3DvDAEF
xjPMbFXhjw1IVx7qqwq6wl4d+YN9g4JK4ajbwRv+T3xeedF54qvHXxkg/BhrxvciWecxw73XF+Vz
MEWLUXGIrE0OFPPn/+jL4XLU1jqEzv+ZPAAmG4ErAlu1bEnBLTPxIDD3eiKP9GGZwX5UpyV4bm3A
iQREKkj99at7nhPN1W1RaAL1QP3Fy+/p418xaUoLq7ONHisMeNG30c2Gjq3Ph0svQGZUoJzmmah1
8SrGzFl8aQIH6E6FAxUpw+sHSgSYvwn0xHwA/qKzs6mzjEuQhZEaUNGE4I9ThwJWGaENDGLW/aPg
DHAbm3FEqGCOxhIngf6ySem0+8n+1y8QKp/BvvrkHjK0SJ8e49mnnzxP4wlnt3A0kekCucIJsZVq
RnwAjFEI4JowVsA+ol05GFt251H7MHIhzPi0/56PcjdkwyebmK5rG8r5AZEfaOLT6+qW0C/H2B/B
Kxmw1CG1aW1pAOZRj/ao1LzEgRXA4NZ2Ga7VPihPn9UDJCzO0GUdhn1c+x09fAT7ncCtL57fMlQY
k/VqmpnKE88BM0QjUjuDFzQVnFnecFj2w+gf9pU/FheM+XzSyzl27VZjgYHg+jjDDMwhMTwOd/2g
SjOBLYPEQfQEKCaKZwuXOr1msv++xgcUZhNHovHNqBdkYwfC35XmnPEfag8waGcYsRf2dlpf1SYY
ngXEr/hIHkkmlCby4WgFIDSchl4ARnqAKGOH/K7blNWFmN0I+ey/B9UJTap7WOMLipqf06jqluK4
LkWfoJJVNWFXwzfPY77thWzMWHC31y777hXER2bosKZNBd6X4hEM3Gozuas43ARuBy0gYrBCkCqs
7DfPZoesBuvPqmcDyRMIK6+/ns/V8VoMRDfSbimO1D5ZpF0SMK6LgeWVTWgWKAdZXTJHUhbjBCcc
Aqp2SQ0eNVARFKJySOkH2jLOR7j5zxBYrsmE1lCT8e4EJzBYt10sP56rAzEouZj+8/EzSi332u7I
zZgZXYFYMBwV/6NklRoZB1pkUS6CDGJOt4XlIdU3YsKcBBvnPpzkHZO0PWMWOkcbDgRbv8+IfVte
4ko5svPAKkqcDVOjBtYGi+P3cIWBJ4y27jf2VULzsLd9fnI/s6KmIY8wTIYhmtL84/wA38xKF4hF
FG1jhxncyhSa/pliEr0jmxFEtgjmUaExWF0Kk2sAuL22vbEZexGUziJcXf7TteRgGfmpK3jcGFl/
JqFmZGKyJIT+8aKl70eq17oSHRA0dD86XLIQ42LCTTphTQUrBJUzS+X5fobqzIPuCYNIHdXJTt4V
g7UpB8xFCxokGuJ32smlkzFBR/jJmeWS8G/xlRPAOcAgm2G/kLMHsj1DnLNk+xfOPykZaM9d5iEh
EM7T/QzGGT1dM2UkFNNM+QA0iLZqG2iU3d+MJKkeVQ/IBbgoqABaqiZxLVT9aKAqVCNArdXBMXj9
phmm/9PNVtpRxirY6iKLM5PgfxzOI0Iba/W4aaaTUh3InNaOOQgYwHkgm9JaSNCirgqiwoc87Dka
g9tphtcC4/FeUSSKSzDnGiRfk62IbRPWIBcyI5OnhqYHhm1IDrNRXsuvE5BW04XJxzqioBIqRdRG
YrmTMVxuA1yNKSM31TCu9tYeyGine+fiZahQCxXSJg2RTLdfkIA+X0/Sbhi94DZw6QOePjcrCywr
czH3ldnQY/JgP4NyorDxsKR8BCVlfKGEr6kGUMuXW8wu91OzMcOpLjjn7/r8kdEzohz3kcAjhoe1
//S6qgjJdnN007tkw4ZRrQ4iobRe8QYJ6y92rxNNaWRTEkIfZUz3wXBEQLRbEBM2HGBz7mrJkWEM
18JhAVIXehMOJVwrmDoXXmQdDAEBYz/4aSS41cPELAVeGTllwzfGGfmt1/LDeusA3bWavyssoIbs
C0PJ3mfHrr0csibbBx11kCSnU80j9Cq2k9CCYNX7wzcRQ13JaNlE8gtMWzwYbbbzPerC8BJNXH02
tub0kYJoUObZW+xxwbFhjDy9dR3Wo+zGMY6T0lEyNhU35NFCQCJHNXSC6BPhdxqHJaJ3MGFhi1Al
Kpj0F0qxZ0cKHmgyM2KXINR8w1H39MLco79MB8IuUPLCI01wLdonTRldFQsdp71C9pFz4TpSlRjG
d+hBY0Y/5u49X8kX/4+zM21uE9u+/he6VB0xCPTW85A4cWJ3J/cNlZt0ECCBADF++ue3juN+YuSy
Uv9b6VxnRnA4Z++111CMHoxmUfQwv208SE6526wv8wGLSAfykTFsugDtDu2LiJ4FnUqKwO60dZK7
skRMalgyjTeA7jnxvdnRixnH+xRV/NMRsxOlSIDpOzihNSPVeKmCwC9iphwoEsZuf4Zl26MZ1+l5
Vq8Smly1QUgpYEvwVgdAKcmuMvil8jc3OaWt9UsrO4i6VDQnTsaizDOOPMSNpY9DLOiScfRnE+RI
eceyNgEMs2bH3C73nfQ62tku0rSXkWu+WWuShDP2okwyc2nUMpgFlDZmVfuzpFO1F8CgzXO/P/fp
zbkT6Yek5wBsmL/YOwJWAXnUZeeRRiTxIa9W+mvEJVcwVh4k8T0OHOZTPrJXxWYYYRAX1UXDuUM/
yEdIUjcmUmzb3ibjlCFi5gpgI9PfQDi5jEbeNTQ26ytTDYALe7C+xW6PsI+/zm95fklbw6csJpxV
2kUDSYFzNuoMl+wabv0AqyrZo9dbqgjMd08GHLbOg2K5/F9SI1aYOI5lZeH3nMbehs408Xs4dyOl
G4NTzExEdbUce3+7iS+WsR8/eg0FRkd8zxnIAnZ36X545+21q0WwTfsUSm5vKCedkYGUE+eG7Y2a
z0mnVXtSbNPhL6ZGcP+cvP2ZYb0J4Y4T+STEYwDVUrBdXeyrXfk5WO3bm8kbRy6xTr2v0xrHu1Mn
4w6JMlSW8J6nOL0bmyUetuH6JhRrv4533el/oE1FpVt7zq21WQ6pJ8z+GLSoKuH3A5E3kSoT3pPh
hiKHmhV3YQ43chyq1nLJ1POpitCAQpLWKomvW5M8iPFmnbI5BcRfiMgwZsu4sQHZ8pCitT+XEmoc
nM9DHz452MgOLUIBIxsxmDydf2xId5CrqosHnqMkxRuAadFs0OywXLJil00fqbfMJrsWWcoTz1jo
uOB/aW1lD6wINeuOFcanJbfn1AZQ4fOiGBoZpMqvx2eoqc2wxAtYm2Mp0UAPX0t2B6zdBznryElS
zpGCPOTZoOmcddJRiEwCMbBlsVNsyb1RJCeMxaFR/+p1rWq2Z1P7g5HTaw+SNGrZxElDOs+364bU
8Va1j10MuI6lJLTr/1bT9M7d+/dCtdTq+kio+5RhsEySVpxQPQ9FxiDUiud2wIgpbIevjWqSmjpN
w91gWV/krvNOgjxrd8Kc9u2y7LXzIFiSikJ6mY8n3PziHXe32ldQsz8SSAVGhE1BAiACRZtLLEdk
IuHA1qgJlJ2tNx4vdC6vonzJ5rskafw0DYcQsMHrPzSB01zzyoDW7ugM83W1vk9a3jh1Fqdb2qvb
ZU5GezcsYMFnfzWuD063pnDP192XZqBUb8YWP6CMIwVbBGqLGJYnTxRWhYzS5EMUdPdYwkNs3XFh
3irZnzNFYDzUcf3N3knObOsj4rszbug1OJ/AHInZwZX+IRqpKdaQF7bb/IJQjvpdtuEPJwWHYTm6
Pw0ME82cCxDYU3xVSjKMkC/YSMUm/jF52EAFcH89h61x2BmOH5ZqyPJ7+7kcpGXwgvFaUUEYMFaG
mbPdAQsieM1ROH7UMDYheMdyYEZNtgWcyB8EUE7JO4oWl6zT7zfg+OF7qXvFIBCAbdVjLCgLaYnq
fuQqD8sctL0YRTBZiojXmduth9s95M5tND5YpyS99unuNgk3nwTgtq1/P/oGXQ0jeIG+sOmadHVt
+ubRkigYX0ZQIFXRMuNnVBxdE2n6STCsF6vk67B6Eo2HE/rPHPwOun5uM77bsGUWKGoZNcz2sRqV
ReuuyKsVeaA14V/uMrrVxcvJRtQ2tUsaGipG7tmzWCO8TbL9sPACVFvdMdGmkIbZwRDiZC2WpMu3
uf0UA7MGazPvKf+3r1Gk/bKbk2uSAsOkRM/TENMEbhzDO6v55WZqspNnon0oGocfYyCia83gapk9
yukdUBo4svKdFBRzZDGoTZlddwS+Bx0PmBPDsdm9nILK20c7HCdEarQgZgQtF+5u2bHFyxY+AccG
JLL5JIy5ki3zPFpjaqMrpByIBTQFRYdOUydKigzjnI46geHk29dqW5eX1yqxvxutGF7wv7nqP0yd
zbrfbKPbfocUsckw9MqntqNqLNCcLNH31C4aFy8smdjBAzwjEio/w9ECAVPAXhExygU9RlmVbGDj
KbatGV3gWS9fEYdB/Wm26wzJX5CQD0or16/580nH6ypZRFRPAIMBZ31Kwxp1aHlq/BdO1g2GZ003
/k0A9Jr+yfmLbe1Lnm53f9FRUCIlDSKKvcOO5sHhzWlCbqA6IXuaGMGUKiHTEiGEBFlQoVA4hbsc
8Bi4CJ5QX22+N/16f23WGY6/AJHXvdtUV2UdTlDWFv5Dk1brS5ON/mMBmIDMts0+eB11XRrv29M2
G2q642xr0FLgv5jvh/0ZpufpXVZP36INrXXkAOoUXZagIkasclUvkuVN6Sw2lz5ZyJeJkerD3wAI
rVGPgOxRs7XOdEswaXRttXvH+1h3vjCXEvNDYKSc4IxbzE1+EYMQGliN6Xs7ul8j5MeHVjwvLVKR
hLRIn3ttP4YmzoKTAUGzgS+NXZuY8fJyS2r+W2PcRX6Z8IA/CNaYFxO02hzCEQQLcCUa71l/Fu7q
dF3vhkIerDfyzFWWiq41x1RAxkYNfT4f812djn8Nq/V7bfMyEKWOxTl5eHfcVuuACKr2H5NTJdYE
8PLm8QnF1IVQf4LinQq5KKaASSSOAvhqJvAb5nXaYcSQ1ZBUN0UuZggVwdOxThAZ/5ktrBpXRHo/
gu+Ml47mVhqX9wCvz3WtUi9EsvepemQfpO2tZ+oknpQsNcSuRgZqbbphYD8qTkixIn6OkV7RfSlX
DH1F4xBxRxihrJ5CcFFxqN7eRw7Gt9yaiHgBTkEqPwYcOiB/Q7UcbNmqOGx4XBzTEoTYCoqxBp7X
APiQL3uguB3vn1TqnCVIXp2TCIhNzJG8wFrF23z3FyIJNIzIGMtoApkJiNec3WM1ZkdjgC1D9fft
D726ASjm5DaeC1QxG0VOEagW9Vt4p3SgvXGvoFA86kgQny9aaHPaMo62oosJE50FbFKC/0RA6vv+
XpxRH3FLNNAtwVJ/bBjxyfNNc1p5njaZc9JnnEL7h6Hzp5PJdQkr4RFycgnnk9/hJm4vunXEXwyJ
NwAVEs/Pug2xNrSwZMNt+XwMha13VksPJNojayaq+AeghkTY4UnpYELaVJ0nZohQX+x/6gwsSSeQ
G0AZI4tRhm1LR5EDMYiWq4MS4ftTAJTpGN3AwpM2ArKahsLCaRXOLOIlXeeHCbqnsEAxDS35QLNa
OWToFsIgsPHkdmgKT6nYcMLS1Kj7UkJHoVr2eBt24MrHcyTBGsiQUBnR9mYwk5fus8qUbnin3UIt
bd9jqUWySTTgywN7OtrTGtsK0eV+0Bkx+7j1B6H1vKG/JhjWSpMnWLPly97PM87Xt9+TAxuB+YXO
IM4sDttdxezmVhng4l067F0nu9Xys36AXvdL4kGuIc4Qj3hh0gCh+Hr0pfkpwrheeeNzvPkT0EUJ
tC5DZXmwa2PIeUGMzKWQsfYjP5YEgdGhgCIrS812RXIB5EDSMnvUFqTJYQ05Vf6guOUwHvIjI4KD
IyekeiduMgo9vBLDA7QbEs/GK3YLwtjhn0aNYnIwp4NKnExQijECsHw+L8W9WuQORp+0EIaptCQU
ciLUMqxZ000I9qRlZcfTmoMeLYYOeg1drLoM8hdxC+GiX25i9XZVpnGDVPH381EKG4xkeD8YLYtw
iK+n4jGWy+7D2LuXCWwahEs/bc+aTd+cDJsmHkxYnFTjp7eXj2VtvtivOBQZasAKR3uHUcesGwqj
1VRMacE26/fFTRTQ5ZmMaTju7Eh1neavpNlSJtEdmTb+YRCrn8miyfexJgsFjCXAgn2MitHnLe8b
73rqNBwaeTu8CIjSb4G/8om9uY8YWGLq+rNkWngV4XpxGkXoPqkv0ttyDabJNPMnlkYLoEnzMwqI
S7ClT4hh1llZLtxTz2n7yzpdNjdFjMDVpq50GRhW3i0R5fdAVk4GCDbge3AyuvvsSgOuKVdXDTCZ
uJSkmQcwXLtHgwK0s7+8k4hm8IPGIxOtJVf58lln5WK9NPvN7i5YJF+Bwy8sOMEJrabHmghNC2Rt
i1t7WGGeqG1cUxV22C82iu2XWVQhsfnbj/mVtyaUlQqI+cpgUh7OLm5aBl3cjv5IRCkTGIs/i58t
hr9MAjUKycVxF2akgrZkUxPZUiC6NRkTC0homFp8+Tk7JTktuG5NTfBJvPa3r/dg4Ba6yEEDaIGG
cFBgsPmy7NYm7Ck9HuSi4E/bd4zZllREnPkC7kCobuCan0cVlBpo+CIi2XGEuIJT8W5rqhtpuWQ4
+PaVHRDo8JijfMRjziJ0WLK8fMzdbly22z6nx4LrLoNM8WuV9x6l5lveC9Ofkr9laJXHwj/wKFER
LONl2/nmzFGkbcCw9yQst2g/kaQp7IeyqoHSTRLyuRwDpfCSVEoHOkCwfgnyNS9cDX6UZRQSmNZS
SOyWV3KveftTHvBa+ZQY78P15u7Dap27SU0rr22n/XZ6cjdHBJoQoiXneFvMs9fb9G7qUfDpS8EM
Kh9VLtZSVgA0CiH9A+9ldbovXjJ2fa6HTp1oxKUfqMj/rSrk1a+bZL+kOURUKfWvXAipuD6Ja75o
8s/T1mUlq5inVgK3ZG77IMZwm5vL7TK7kCtbmE/fJrr74xu+JXzOry/k6qDIg1lyQr28vnC9GND1
5SAMDSU2xZ1YrTK1/rdMF6OfVaoSXJWrH0A00YlL4SoaImj+d63ofKPyYoKaC2le3q+acmuYbGEG
BEJSX2VQYQUDw0F4EO2uA5oWMGWbBv7SMGHjC0k1PrI6DrY69StEki7Ql7NO7LH321Nwmi3+GMCe
nwSdSVEakfmTbKtvTbB/sFxdigAbvA45XB8A0BIWC2IbuMpXfeidFUQuZzym48ZK1kTu5SMAd4oA
eQx+YlzljG5C5rrXrvYrQ/45nQslsDWYg+mlC8Na5Hs+Yn0dwNRLB9F1HyxGXGIux9LovPyhRrej
pZG7uO104ee3b96BURsyXfziI4Ii9N3SNj6/3by6L9bLdOcZikU2XRobVeRaIj3eNM0WSw2p/+QD
Y6eZaKp7DxYGimS2ZylASt64mPmrj+muvx69M2fs722O56p/DGl+mjy4hWYMXBDiLHAclz/cHfgI
KxjEBiTNVe0wW+VpuyL5ceAjqG3N8DijlRbzmc2LvIvxmwYqdn92/Gu1A8p80u4gk93CxYxnwC7p
OE6mU+zlo4cBgbgpAI4wLM9ZLezFYZnCEOTRIwqWa5gfkeX5S7XeeOOjrXSLcPd1VZm/LZ0PHZcE
RDil/GP2+a36EtVdNUKUOsU7B7j063GbZQuMzK80JC+d2BD8MQ9Mv/OurRbe2Ab3SovvjLWnLvfl
d4FzFuQjNo7S7JuG23l9Ck3gym9W1vBWSvnGi38IqZZ+yB8wTKi1fFAeoMSxTUoAH0CyO5pcYmPP
TY+inqMdUdgn4Zt4Zvx49tLDlepDsgw/RubLilDYoGlB08LznN6B7YtG4Gl74rpYWnKVTRAxIAk8
9/bxhVcPH2T6LhBUEyErzvIJIGMgISQhqvxPJfwCelZOaIE+iB8l75C/oFaEZJv6zeohdORZcSpF
sXVvsbgDk92nKQ0yCZo+BdXaNB9+UwHsCXR7duQNPTxkqJBWpNr5OOORwzvr4bvB5xV1huxeEppS
XIqezklSdnuKaw6dcIxLg6t2XHJF0eINw0ED01QLX5b7fcWEpWEfIZ7AMnhz/qA8EqRqkoxUdZNV
oauWUoL0ceKSzpv5OmOEEC4w9F4ySfBmb2qVM4qlxLpVL73ssstxLM//dckAbIN1eRctygsRYNTF
qiBVp6fNUI2RXP2Pu1Xa/J6D62KmL6KX/GFn52TWLhZj1PjDbbfrTwZ/YocAq4hpCyIqq5HbLfsO
aU17+GgnOj0VEaF2CdD5dGyqd4oXVdZ0iQOhTXsVULVKhXjdRvpk0ovQNolZKHOIpgdu5McwYE5F
+o2WLGcceZ8rGryf0DLyWAHGhCvJhULAmWpMPcoeDknR0emSvY2F2getWEmiNQHSnQrZfe3WAR1a
MIiYw5KJ2r1wy77INmM2XIuSazBQScz4U1LtnCmryv8sYMvBiVdpSmaz/CTrjawEox6Ir1Ichy/2
DWdGH+IlTYibxDmeFAsyMVbmjb9e3rab986U/FdVgihnUD4+OAEinwqKf7D/ktWw934NKkJoH2+/
OQwjDtcbFE8eAXcO7cKB0nGoqtop0+a9CHyGyXTfAzXJgxnJsGpInW26Xn2qp1IGFSYESIYC13rV
SHvBSIe9ATWkVQWhI+w97hZ/FmuYG6sDh7mvTUkvm/HFbmL0sdo7V4Qowr8fHlWcyrNcsiaYKfif
czG8rQI8LNEp34Jx0fbgeGjdJmBFMyUnPpR2glGPIbZcQ/AmS96nhTnZ+tWtHf6pW0NpJs0iRf2D
4IQez4kENqL+/DNzvHfHn5K3Su3Sp0vvFELOVyH5Hnuw9FRSu0HouNfUUzuB/OC17ZsGU7UyX/83
99ioVarqSNftiZDjxAFqDIxvEL4+k5/yETIAB53c0JlKQA6B2DZhf6+tUb6cEhb8QX9wWAFGGu1J
+WR9R2bvbz103L96YRjSILTgAvTc4IPjIYrDDPwLtEE0CRwtwhHNhCeEtHrWe7OhcB3Kj1NAJ8lD
scTAI+vwlW3P52RFYYYshOHjbAf3Vj3GWakJMUKGIADW/+ugvFG6kj3XiDz3IeCK1tDswYqZ+Ygg
lu3ANDTFEyBZM/k7cmGv3DdofzQuSDToYObTsYwOzskGnwtzRM9lYgKn8r0EKs/JPKVviB3Z2NGo
LGL304gn/uKS+wkA3D/akA8GAscpbHYkO9uUg8DFmWIBusakYwYS4EkROx0uSXdDmn3MCu+LhIza
HmUAoAmJ2CQqL8R6xeHvdFxmZ+nU3flsgYkLBIzCwDpH0atUXXK6GpdXXonbKC+rguPyCUkeCPAk
IHeAbc5h2Hnb72/fZHuovfgcaPKgdS8heK94+nM9CGOSEmFkayyLuNoX9Xkc1aifqH9WPP4d+iDJ
pcSXkYuDwid7jLBxTgvv+ganO5gkyZaNVdEzkRyxag5Gipdp93m3yP9JYkj3TUZlg8U9xrQP4s3a
zx1KtA4+7m+wLw0f89aB3I+4QBYBot7LV0aOudJ76hV2NsK5eBcyfFbfvguHkA8LTQcsOIoMNeYG
UPWqXrVVWO3xjaHddNntmDNY5VsIqCv3arSyNkh2Gf3QeOGJ/o1Uvg/4uGsOEB4Tf8kXu4fQ62t6
jPXpafW/I5d68FYg3QJpRGPEbBWgarbwsmwbmqhP9mhVpcMCpJNZi44BQQ56RnpTYLJARiGKBN4E
rEYKU95Rfow/BXecEZYmEcbB2Y+tWcZNUgnLN0qotSSWmtjXmDQozL2ugyNQqqcB4stlx5AelA3O
FjopXqRZreWsvGTrFhG2u7wOsiFGtN0YnXvfNQiwwURl8GlXV++nqDu3TdOvCZ7G3KXnf4ji4dJf
7U9tJgRzUGmvLTcZRpogFp10/Tb+qqZKpAnGrw+qBaxY3rqf8Jh4VG8/IP9gP4XAFGBfAB+FfQuI
8+VHK3arqFrXlV4PdgNklHo2OWkrTpqQLEe3EPJiKb8PUzFtn5pviWSQMIvWmaWjXJi3ju+czd/a
fUBa50g2PzO003unPbNyQjEtVvCPRLyRz65GTNr7ZNtki1TaXyHkMqaLJv4VqF9yhbUJGzH4B+Ve
T/ek+ZYiLjT1Pt4CH2jOOFwETmLtJ6skItZmd6SsWjbR7fKObOz3Mk9RC5Zn4VWyXZ9Ca7mRjF+L
AMNSwDG3pHSjWQHiVSScIGAfU3I96hhWNhxDHIkmkWELLJU5pEx0+RzyLKdUDeCeg28zxEubNDpX
AeqReZEhMZbgX/VCGVP58Mn/sJ046Ixmn3oOv+WjR7BcEd/19MhWb+aurvHLYaZPU0oeRhO47xim
oT4Zb2T1EAfpPSosLLfVVOgFfBb16Oh/e5UeIj+6ughUDdJ/YII5Ao8Cqtg6w869s8Ung0Na35t+
4yHEAptQ/2CLEoabMjST5ZiVbz2ZxDXdvdIzRECwC5gbqvni25dok0DnewTvEBklsM94m2aFyeTF
8SILI9+GfekG2l5Hg36BgglxQGX3XZ17udxdGbd7p9LSLLFaoxFXxyM3KI31nc57HwQMj+CuRE3x
0ZmKz+2quJDYvRZdJUNRscJeeB3V93onrKAK/pdaDDWgRz7YQeHPvafQIngAeh31zRx68YMG4a2J
73gxoCHyPlCZhux2ajwlQrYQBTBRgpuFoAzGc7fJjv8QVSpKSqJRRT/kuaz36NO0fJBGPSZxfknw
HEEAKGjo2/Siy+TJ+plL1o+f6tsf5hDf4sPQ/6MM49hkpDN/uU0/drutG9wlE8cmR6dwFWEnci/s
2VQscZj3t8dkRoJfdc0W35qYOTjO17CHCLk5JnQ94NRp06GswbppFVKhzeVRXouRdt77jj3S5bNj
Vgzmkob2qoH7AINZwvWSyas1x8BdQAJsLH/I3wE9oWnVvvz2zXqlziC2bgGzG7hVwq3ZzYIT6uwx
Zt3f5cS7SRJnk8w4ptW02yULPpIXdFzqCOi6JKSWb4OPkkjItsiIAgapls8VHaoRvyrD8KjJyuFU
n9kx24/rr6gQeXDza/XScLd2O6b6RlgwjkdwlMSgVP6iNggTw2RWdFiO4RnLFrdtlq/aSLify6m9
qtz27ikbY4TAkIXKd/0gE9Ajd1XAzGyjEFWRaxTKvpgvQa8K23JXt9Edsgfcs7g6igmN62TGIGWv
oJCy7e76soYjzgmBHiuAkFvIxwHxtc5HPfkpxuoQU03F0EiHZal/kCvevl47yZ5fL4Ar8yJAzRC3
2ZfnYbcf4v1yCJb2ZLCNPOiljAm0Oq3BDKtACUkCeZ44StB3PCbfsov6hYDLvMD3gXQGymP2r57e
QHIepf9GdMI98w2dhE2F/Yusn3CF1HDHktMZAYp2ga/lqT6vFZyrAW+W9cd8s7ilQb8QD8AW61qC
0NA0m3jiswiG5UwTH0VlrnrscNl+0RxAf4le7qcZ7fBYJLh4sJ6f6+ox8CB9bizcYUiiUPVhFQcB
B40LzmFwP3xyNKL7L4TmYLKKDP4/jp8V+zLEHEt3RIYEKmstcATGM+WQFJaAAiXKZepHXZc2m7ef
3IERC5sK9OL//+Rm70SBc02Iq3t4a4GIsDBXOh52TfPX4G1uRMBGxvQgJN3HzUs6HftSg5KVBGna
iQQ7sqSC67jExkRMc2AUlEfJBpsqxAbwJDmh8oTbyu21OaHHD/9XStQXH2NWmhS12+KxHgY2UNH2
epCbeHFu8gAOiKz4liIioOvvS/YdnHk1zhagJ2xWLrzCWTQ+OXJ/9Q8fvBkYkJAUw8zHHEiN0wXS
8JVD7RzieYr43fabmKKh2kP2jPkXULgsOQQ8WgsFQVpi8j5vkEIOe2j2IkxqLSXt7rKt1/sTSdm8
naBFXFSIGDpOw3vtKITP8HTcgITPVW1Tv6uD3UR3YmuqXzbCeOJ/gXJzrq7lWUEpjyMByJpKqc/X
2/JEEpC95zGa8WuFFLsMGfFyowgOBsEZERnGGwCNdV1649R9+B4eA8LptZEU3nCyrpI7vVbKlX0O
iWxGFBP9GnGBJaPSZpg98nrZQ0war7O9DDTDLA517DZLkO12GogweMp1AqLThFsbqraB/1shGy7x
wAyQvZDndNBuOdVY7LdBZMOFSMZg+rfusUbEqIyW3ID7KnCsH5mziO8IwiYva8l5BDQ8l7EScNuU
UHb9t9f0q6tCqH2oETyRTbOGffIqz83iKX4iQfyyG8ad4W9Zv4l9qghE4/COsSosf4SZkVaF4EnF
SoUbStQ/mHe80qAAH4T4NUPb46tZGQrPuS1jSkubZ8R83eLGyyE9Zc5zB1R1UvGiYXz+TXon22Ji
7F2WDtTX6sKO17nBIbuFTQA+ymp99cYxWgKNoPaHLz27vno17sJkEVV3ahHtLiXHchwANZGwLjTi
M+q809GkSVuf0WmtIdchT9AuJSLw8croQHamU4B7BncBf8IAGPDl+T1FK7epN45/J6U0L8T//P2C
cF8oNxUYoBK4GamqrtfJZk3OcI+zoxOoQ9oD1NKqaJJ+TqRCVuMHG7TLHiXLCiukQY6r81pjEXWz
6uNNC7ld9lDS6pqaWprCRbQ8vYE1sQ/Kk9YoQ4iNwsd0DFb59JgU249/YPT6WuHFbJtsTxiGi2C+
tLNNs1jkS7QGFJCWJi7YLCcfqISyoEGCBgt2PzHEcWM83jQUINQVemBSzUkx+0wrrJkhaWjZZflD
Bxj+B1yM1849sE6bh4tj8zxIOFukiGCXZG9qI/Q3Si7AupXBvGyfODKonrDYEIqZI2GyO/SCYkfu
qLLEfi4Nj2/R9k7NDz5g2CCMoHLDoZ1tErW3yVd+nE9Wqa1i2xLukYHJU0xh52KPaEb0ZJYONsf8
k9aHvDFmPqsAU4wLDdgyYlynjjAeYU8dpcgaUa4H3gQibT2ykVUbqlwd8mrMyjB4l5rx4+gu7gQp
aW4tJrO9D5zxemhK3LRvV+xb8q6wNCFMmpNFK4xZtPo0A7Uzqo5ZwNHZ7AH5n1eOaikI9b7xseZw
RTemA4VsTsrTPTDZR4EVlqS9ACobtyeRj3DPocClPWk6PMCYgvWj5p3EEoB6onIdTkQfUiUsAZAK
3AiS5VnDtep1i7bhj2jPNJLX0nKhKHz0AUUlsqbRO149b6BuMFqeWMeoQRC046XfrV865VpBRKzq
CsWhT8rYkkGduBtOJQvcXvmGRzPRX0EToA+p10VARFupbf43jkxWpdBkQlPboEh1P6gBPorHYyD2
JuTeG7JafQax1pcSsEAuFNaJjh1TsxzpSooe+mm4ZI2jUDgOAb62l0fC1qnrOKUX1pXst4sMM2yO
VrgL32r+JXkjw/arZb0h91c5p0rXqJOPkZvQp8HhavxPPSNkeecXqHHxVbt1vao+d7bmGBAmFGn2
5nFl4ihiDALNaDb175hXJNF+ItUPznn0zM9JYhAlbPQp2thrb55VBSodfAc+Pyj5MxNDd03FZUfD
9Xbp4OsgObg2GC/Wlw+nu1mj6KwmZ3SqkkaxZzYvCzsOFLvuFYUMjCG+ikL7UI5J23Ej8seEUbt0
ijUBucmKxw4tRtId3WmEp6ijAFy05C2KxARYw3zBZLTYVraptAD1cJaeiNJBnGprOUQUL9vNaR+D
NFM72fEpxHHphI9viZ62vPmHt842MDJYN9FsSyzKMKzKWKmRDq8lKQWa/mkmIzAr90nUY5I2UTfJ
tFPdspIY5JedD4rQwL0BDlvDAWjZ04R1mDPjdXhDJBy8Htu6TlZhP/66gyhb3MW7qj0pSyi7HEQI
/pCKfXn7gR5y3NnG6CBhZRIzQvUwe6CFuxk80oYoadg47Cwa3YFGwRJVSnce0UfntL0lOpI9szAB
+zifl/iJb+UdgwEFOP7EXbdHJHfi7SsMXjnSiVkUoZWiEAuf2W5S8yp4NWX/nWyXldSnMkJXau/w
MoYe0lj0xwojgIcRSH8QrUQrxEpd1DXyKkgdJmJp7yJK5MlZGhYJe2IDaQUq2kmSkDFrLtt++Vmz
Qd/BK46aR7HMCaNvy+3FVzAD+5CizE+ZEUhWQbLDlHVfxD7Msn/6fX2SFvVV56Mu5E3ROalqR4tE
Pbkg3bdv06v7GWoXXPeJwEV1P7tN0yqt16ObcF4zj1EWaEPephXIrZ80I3JGFniXN/T3WnGat+Gy
qhSVJ64QHRGNyZHremU3ww8ZoeFKrE7ItS8Pg5Cjd58gcedw54TMYPFtEbVQXopbLaxOwKcaZ80B
hRgrph5yF3JnQsdh4xANinVGGP2Qw+L/4eIWhN2w3UJNxn/p5cVN65TAgsmv7vdl+aFY5pdKONHU
0sY3EK5NXf15aiumIcBPEHttzQtbziyQYMM2tXA2E5zjmPxrBQa9GaMQ8oBlgjq/trGk7ly5wzsd
A5jtPiq6WjW9v3F/lp5Y6kg6OnxLLGNDlJpmxFSCwGLRb6RbMBMzSAj3+loYRQnzoGfuJJxKpYUQ
e9UflrIMlptDCpZm0ikZsYJrhJgIa/Iv1oz60o5YWR0sapr9YDgB5b6FKAHPElfVqKggkhiwS5yF
LMjKuExxyRkFzNvP7ZCoDacdkjbeUKxgFDqzI7LepADFGX61Kpu1E0teWI7kiIbszLT3DSeASi/N
ZXreV0VKybMk6Sl7qEJUfUgHpqSbPOMTWK6XrL92crHjzUAjTi4V5DWSdep4Datiul1ufZJpig/d
2t3YIamd13BD6gDjtmxxzGnqFcR7RR3AxkeTjvGvxVF+K1JAEvbD3skS29eVXBsm4RQhaN9lwyUB
6TPxRO4fmOb9ENkB38KPbH6PPozkVfJZPpeWEMgUYSzWj31Wn7/9PF7ZfLhOZnecH/B3EUy9fI/A
3qB0bAkitqxoNp9nnFhSfCUvSJ2r/dja/YN0SJ1rXd9A70I2ANsXHz07DoUoYF/KaiGYElaJO7+u
Gh8ZBCF+xNlBRQHVXd1VOaIHpC+W7YgtySEiqALVLesNWQ415wTJrCJ3amQ1QXU6rjV9hefCv8zL
QW6aK53s7J51ZWvwknH9OysKhs1iI74gzInxpPUcrR28pZlLy6ZgpEjlXvYgy5LIiahVpOEHJ/zZ
81JKiyDrCNm5i/qmilCcXRXV8iCcIhbwznsv9qOdjbBKZOisxBwlalg/DLATaZUnOmOqNhKF7TQH
Yu8fYRYWOX1ZTa0YOcIypPY2C0aqL9dM57Rr03YJtgDPhAvNF8mtqPz9Y+XH73qUYZqblHjHM16H
H8ouoxAXwWhCXzTX00tuqfdsfXqYKrEscY3x0xYXyDZ1gPbFJx0eRSIUCUF3S+YbqmW0BYbZ+/1U
n/qbr5ou9B4yaoJy/FbxyDBEMzhFBuPViPAq6VIgDXMVT/FZjMa1OYbAK1OLQQ3FnSBd6Vuse7/I
L/vxUQMJSOoIE0AhiDnX7sIo5yYkvPMkYxakNCgrhpUo5A8C5Q5xBgooBFkMwNExorB4ebOdqGsX
wyKP7sT5lymRvXe/WjKltqkV16fT/iHkWu21UAYbh6IangGQDCTf3jisRH62CCIDEwOVmKtubLYI
6hAmPcStwG5wVk5B+SnOf1lCd8pgJ66g0PBvqyvWJK+P23t7B1kDaiMbrsmGGDBl196t7hjlNapW
nEfxhVZFYxIoYjBZVdbqiU5M4Y/f4+Vhe8A9pj9g3icp5twOwNkmEIObBTMMKjBLs+GwllOqqENW
AsoGtzT+CREWPSFby0/1rj0b/BEsm+QdHVX6tDqkBQwLJdCpVK8X90ODmy6sZrGRjYtaR+xptEiY
E30RQKIRmvWhzZ+S0eu0+yKBjuzpLRGFEkVR69J7CUTqcXe3GBJgLtytR8toZj8gaRa6TncvZxkn
7u7bqrim7H2UXGliwKEuTnWssB8xnL2UggB19NurwjqizFcFkBg9MC04Ti+zWjZbxGmSAGDbLvMZ
QFDnqD7d79f/ldi+ZECnuZaVwzPOKHBb1ApVSRB125OQAkcaNnFcMdjDaJfoFrvsYT49+yg0PUIt
KfpymBfqW7WefCZodtRUowfH0RZ6Lj74EAN1ktoZPWW0QE+lD+cLer81zEl5hiZ1dz/xHMW9czql
Q7QYPYInAJcyQD+X1aaG5oISBNGIXpkxIj1ePr76ZiFQAtmAmye8+uUb7xXVpnbCOrrVsLzfYani
LynkUJgH8eW2Dz5IYC5MT0Msk6F8jHIYejqELG0PXakohhryCm2X6aSI1e5IaxNHm/YKjI/9GaKe
lCI+HhPa0KwjOhOO44Dba7VQBHctYrde8nLNhwPdsF12UR/WdkSorUKclCTGOWbYPCRkHmnConGR
JEzKNFEgrF4M0f87N8tO1ujc7IiFEpfIcQxxN7dd0B7peA5iJbAoYTQgVhkSMZCc2cFOtBWbHY3n
g1aeNTSHcqf/73cU7UjF7KBcFXO6+qE3HaTrRutNMCeThXM59NvGs2Y/np7UHCEWAB2+NyGknLff
tteKNyo2OdZh3hshC3u5UiYTDF1AQvk7uTW0nvM4xkQD94yr5N6oqlm4rKhMfu4ZYLESz4rtd6uW
2Le7EzcLIJFv745TZl595ktMHPCQwzkUuPvlpXVwuKmTwDGNQ8Q9z7khDeZM7cwu6m+mKOXcAlYG
QrS5InvvVtTKdYRK2vN44nJ7Et1fwJCQKCkxpIc5zg07HMRLL0pMFOZJIQPXuVlANhIvD38m4l1K
0T9gt7LHJU4OuV2d303bb3lIhZLjkWRfOjo0zWDlPmwkcJeLpz+ElxHgg0bc8qGwSUs9tEKVHMK8
lcUhzqhQiAz8XOzII4tB28KLrZePQaUABYz7vWDSNbvjU5+EaTpGd5u8OcuS3ZWNgVVEBVFyxoXp
xSapomm9vd6tkkvd73/hNzF0f8ngjyMJtuE9uDSaIOp5UvxwZ3l5abWTrFcxmi+aDDSrMZcBzVhn
OkJNYkiTv0sDW4P5sWiqJd5OJsdTgr2996jmYBgLRpSkRu2uot9UudnGCCv9ED1RhrT07dt5SK9S
bYPlF4IBGHaYWr68ZvazLGT9rrB4zRHuc2Lh7ykAyqZ6/Mo7FmNQQzjtBRoDqM6p6+525xb0oPFX
yfPEnxPwLJWdGN1FdQx3PsguQcm4wHgT1hJ9O7D4/FrTNi2I8mIWlbCRdvDsdXPVeSgpcZ9m93U8
/KMPIGWXmICaKvgN00WB1KJLAzmpKdUGJ5xfpYwQNaEnImxajqx8tUUokzJL/Yk0hZrXCAOSAbd2
P9GGFa/jt8gOGHyRgPUj8/3vTxxJAGCR4ajmpTvqC3bZVfdFAPE0wcaX8axM5//jtaaMuT7OuJZ4
nuFBR/CRB6wdaLYoF4GBixYQlCATjtkD9pxNuN9R9mtRqimRm40NaYbHaznv2vFx5iDlAHooLSVE
8VsNs/QS6fNKbqTarVg4NxuHNwpYNV/y1ou8IOafxqeKBnn7yg/5tkv6S3zaPUhqED/nHGgsXzZZ
gxjCYijicdk3vTDfTMLDii6GEouDuD6zbn9ca2ng5DMtFZelgZsvepqEthprezzkty/Pnd9YyQsx
JQPOBKnn/s5G2uHQBk2F77IdImnSIN2jFpyOfNFTxWciY/OaivuTsM0eOFb1sia5JAV/bPBcgLR+
6hNDJtWeal5NdyV0Vd2lSdgfQIrzTisCsGM+ApjOJgoXeNbRhEC87saUu7torVkpbzUuhTklZ0nV
IdqffdM5xXHhtqblkq1JUyvKjYT1YlgdnzQfOA1JR8odxVAdzjsmV/N6sO3YvelGLPs0GVBpCE80
BndQjecM+Y9S+emuikpp4ULrdoCrOGKfkkGieNc6hnitz1Vcyfsxavg5PHlUHuu0tWwn7rT8esSr
1ThPd1x7l+ZSMjqoW4iD6OYE5oc1lM23l84B0dZ+VJ8IWh/1ELCUltZvqNnUx2G2dgjoFZu5iRGD
Eukh6YklALOB+qstQRyU4zSTIreVI6wMAgRtaDAM6+OS2QN1lq4Jpx78WwBzORJmh1e2YKQYkadl
M9k1APPc7dU+MJ90pkroLSa1kbIx8yjC61uxqkWqSAg2FwNfLZrN2Y67xyGfEKeuz54VEpJkyjZg
osWTqZLY4+FU3HflsUPioFhk0I0+lEMCdzdkcHNdkrfdgSPtmIFpeOyv0To2mwC2N9M8RATPg3wR
hW0sQcANZm/LK9wVpSGYoFgLTzt+hw8EPFwZkDAwAvwVufbqxfztqTve6HqYW9YWShDtG6Jdh0XU
8pPC0vUW+iH50VH7bSTGEDyoJ5umuy6RNChIpsbJgU1Oad1sFmIUKCtdI1UBQmW7+suqeej6NDzR
ZmLa5d/ESV3jKb48CXNcjp70HPA9E0gviEPfXtcHszqc6Wnn4Mv5/Cdr7Jef0HPrniSijvnjqmR0
uALsp/+VUZGGdeIgiVxmbQFHpvr+Bm2KNadBZaAdWzWECMVa5uK/qUk7Tn4+OFjsZcoYEUIS87o5
1pRl6ZDgI1xbFleJcbgNYElcUDy9hLTgN0Kc5ND6bx4dfXHkkdyjdCOVZZb7zJuhacNx7PXYJc5b
tLrcwUFzYrSS26A68Zbtx56UDFoboAWQYb2T/R4Fspe832ZYxzvxNVK95sSaXVKR9fTvgq8195B4
6/hyfv0S8btkIWPRgZviy4ddDyatd/6Oh42NgdWakP+hHDiZDebM9JQNIklnnpEXFcMRys6rLriq
svU/gnasWkfVg7pxQI231+IBsm4f8m+XN9vPnMQNsqgKqieiFVCQP8KKYF9LUMEIytLl9bBaNXW1
RzLgQeOTGMucXkW3bp2oen9wbfq3f6/JdG2kOSJ2E4IENe7lrVNxG2e5V1mkgMku/tfLzVZim3sz
cArsAJJE/xopOCdk+XmMh3Zjan5fgHwF0s+PqO4u4lLH3PZBcKET8PuO3MJ5hTO/zNkTppapWiQg
1V20h5S6Xbf/4+R+UO282nSfaAAerHU70R69gRygLkD84ZDYQ2mcjiMBB93K7IpWsw6gSGJ6rD38
RtEIJQZRSeivDNERnYIZFowUNVATx4MX83l8KA6Kof49yYkfLBWnlSOtF2FUs2X13cZpP7X+MasP
tAmvPWlmpCpkUdfMrZWLYm1Y+1F9148MPvGBfchzgFGmYme/f9EQ+tCQdpzr29MXfM9v4luyeB8R
eanfz8+V38pvT7/E9/9+4YM58Gvdd36f2YJHQ7N6r/K9OOP72bcEP+P+fcM5wa4LRviV/+cnnn6a
L/xWv8i3py8IvuZrDEH93XvuEN9H5QNf9OszVIT86ejy6Uu+//eLaKWffPqeL2xZW7/nxyHnwOoy
IWxbP6Db4EwrNuxRGLKf8TVfPP1MnfDz350OZYl+hh8+fc0X/37jRvI1t5bv3177B5naWmm++iZf
uBOA3stXtGiXcOfaYXs3jeN0sVtOyOkDVlbHGHfJ7KknIKvdNh9xm8pPtmHNCDs+0VyC30UwCuIy
pRrl2eLBjIM15pCppaAe+5qkAPyQkboULw1sJjJMtQnNOtLcH7DY7YcAikCgzUQF66LZh0hSf7lf
TFiwcKMNebFneGDvz/FaXp32O4476WatKbmB+8aZYgdPRMkr40A0DBwsfpTb4muzy1lhDruQn7s5
6UEeQCzGX8KYBbqSX/vh/5F2pstNY2vbPiJVyZKs4W+cAQJhasb+46Jho9GSNcs6+u+6lwk7Ufxi
dn9V6WBCOlnWmp7hHtwdpkaquQ3yFmoKhBH5iVZWfgsCCLdtOb08OOnm9/N08piH++ATc3jCZS9P
BArp097fs8F866OIgEr1RekW6VEuVOrJCbopRdKQ/oYq3GOBXhjWuwjGo51DQUgp4vmGy5OSm3n+
/x3c8rhySzco9ttpfmWPum/Ca1y0wZUyQPrBV3iWC2CIIagi658OUYqkZeorEw3agYiKkxCSopg2
FzfWTDNkQHPZ68AMUFQQblvcy1kiqyWuAufrWk8zM+2FB29jma4E8RoCcLM/Zro83yrDKraiDuNy
ddHCAYFInM0aIiZHHAcqg2lbWHH7MvDKz9JvELNcqkWmQVTyXQ63meE3mlOIXAzSldKHcm//VUwh
MLP2XRVRGB+tj9G0f70awpu5lrYm0uibIeW5DURAGTSFyzNrSttieT0j8WZDpEXRkqW12DakzzP6
Erxfj841cqoixtkkBl4pCyI4kDLEa2NV7xWRk9ZjaTvQ8jFFezM+VtvvR/Wk1HxcTP8d1WIWys7b
zfWhKU07vnScZ0VPAQz9Pyl1hdy5Y4IbEb22KiAU0KNVMKj1pAa6dLaPTCRkhQCsShyqy6bXkbN9
//uBnt6SuMv4DiEOhnvLsKHaA05aJ/WrxHM+W6WDoTNtRpaMWuSGhQbeYrcuP9QWBXuSRsS05apd
lcD4U+g8QuQTFAoFfGZop2YW6jbWEQ6YLwKDxzMbzNa4BsbnvpKggIjsnkNrBtVv5YXqzoPvgvZP
v5EajQF3U/cQiUtmpobEBQzv/2tM8AIej6mxR1D1aUygSnXagDYL+6ugFaZIuZeeJ/A/hyPUdPGi
6KOKjtI5UeACYxejJnQ+zoxqWSXSakNWmAIR5D3qAotRzdbe7vysIo2u2ePKVnNHHiaqEap4Cooh
VvU6ZK2JkyFRDLvF5I3YVOIe93XB8+6vJ2OqB0NbklwGK/TSfMtxhH7gdwWBsRKPNvINlp1/JPEF
UkbJU4JJSjvoZH4Y3cKTlSmPEayERNOsikdIH1ng/98/vZN79eEQlydIF3SZzy1kpALUCQhrGhT0
hQkCrtXJVb1VUuitR7+Y9W7yYuqDYYFYkMRw45ESlS9PBsRwVA0UpFi87zMj1YpfnnUPR7o4Vay0
D7a7xHJeSSemsvFaA3hah8HHXV6S8a7fqfRjQKmHLaJXVDch1RiPkoqaPwWINMmfFc7qViAR1f3P
3z9Py2Vai2tKIwIZ0mZbPd4hWTGNXW2vG0BSjA+/cuG5icJu1KAyglz8XoltqbYXInQ74lsHcooU
GESSjpIAfsrvH9zJU853yXxX6JFBXFwMqsEZF3Rm2ZpLUVAaO7G/rsYG5aT6uWEmsQAVI6lio1jQ
PDjbewdy4DIpMcHDLkCWnefRh09reTwwpFMNMI/Ab6lQNET7uAoOwoETGeRNRtBjG8FK0cKE3lId
TmgzEMSvlQ8LcylUom5qAfcNeZlgVteJ4bJEJUAkpG/l3tkgdNfxnu6bU8rhAcD8gWLUqUPowftY
Lw6hLKKfk3b94ahvTgfABHYcQbGa/0SYQMloTBO30vtVkjdi6iNOoJppcoySLM89QMjo43C8qwss
aV/VwEAEXElJRUTLoLDOJdAnxw/gkGYlvUosOB4vXLfb11YJwfKVTIqoHAHW3NtfRcY+1pdoVmYc
38Yjwyc2GtCJo9FkGtc0Lizb/uFCpTgPvjhRJWWFPBjZYvXO+77KmtxlSzW6BCOj3hT3OJfQiJaM
zH0D6F4TR4QeMZjiFfZ0cPKkAHO+qXJ6XLSp6Ee6axq9i6pNlmF/4ea5tjpbG/FlUxaVJhhsM4P2
T6W/R1+alSm10Gqm8qBzqA29d27L0sZl9Dyv5OTAAvmNCzmBU+8iqGkwuliXaaviLe1G0CqiC+km
FG/P+ADAODNmtmMIFMG7uy8j3QddUnw7byRx8jIMOIeBdUHkh9T0eIlZqwPuPWFOKYmSlfAR42r1
Y1xRGUGHUttEKw12HJgNsIcOHuMwvw3CKpBsKnihGQUV8f9NW/L86X0yCQJtgIwz+wBVv+Vd2GQI
Os/ogJr4ZoW5MXBood0k2JRv1+9AxUn/+0rxFw2FW0P1BGWILP9NqKcKgElVYo940IhXccqr6yy6
tILu2SMhMGgDZKHFbnG9swr3J4/7h+9icU+6GI5VTDN9cQnQSLGgiD8ZqmA9fqbU/E7Hp2jJ6ioI
KwPS4g6r3e5Y+2DXiIFi2sLu2bvo1DnzcHCLc3LwiipqphTkEYtAsDelBUZOvdga5xWbDq2AY9JF
oR71Ra1r1SGMag/svAzYXnBWD+XkpqENIII/3WfH/PuDjgc+4Vs3cfCn6PerZ6nqr13/Wkl51yds
UlqQ7GJNs1q2ysfDmJpIm74eDuNl1Od366C+VO/of7+7ueU4Y0Lfd2jGLJ9XuGrcebCJIPfZf8LU
eWej02KCClpEIn0JuFnB0Gmb4aYKx+e5tXujXpxMWERJUdYt6eY/kKDXQbIIyB6ObZmiDLHbRUUW
TgZaKIl3ldTDA4CHFa35WoazhJPEDXlEC7kCMEL+qWqwGA2ySZknCGvysPkDXc4TC+3R4BanoFvE
gAnW1PzzmoowzmZ/687QMXhfZpG6CIiMD3bvvkDG+7XTqa0DO4PmchY6r7JhuDmvgnFqpVH+oWKH
q0MIZGAxo81oNyMge+4NtqeB3vxU3hGXQnBsw+T9aXSkMoPawTqif51+ooBn58hFpwrWdPtIKakl
MrClefpccM+mB5K7aGiummH1j+3w4LwaLND2WJ/S4HQ+e3TV1cBTRmzH6W0VzJBpEI3tSAKkbV86
EGdhyqtmKOjo+ajgVNrCaAPBl2AjsHMXl8mh3a+8eRhfVSOINm5fw8SnkGZkcaXnCF6m893yolzF
ppomRGC/W905nftWNDtT1KSBrQEaJDOP9XzWcnK6cZRU/K0g98ltvI9r9CHyg4HmCycaRwzSwZ2H
TTByeAiRLYeAPAXLToFSh4tQAGrsGBEe0PbnH+D/MS6wX2Ltwo1aYkLcxqK7CLFYd516YuR2t7ol
VPpQjSFOwzde3SBeRfa07/FH2l8ZYjjSwiU6IEJPCdd85sA7tW/JUX6NawECyrYrNP4Td3wlpDmY
HgqS46txJqwqwjfhAVNCdQwov4jHrn5+hQA1pVwTvDDngmq70Ab+zbBAJFKhpt5G3eXxepvXTbgv
tuuj7qOMloTbEqNEGh9KPKVDYhyTfzLbVAnVnaVxqes1hNuPkiH+/bieeChQ/KBc/t9xLUIWKyE2
LpN+PNbNye2EytaGFUdWFSwPykU8Ui5CNUpsTt2tNvV7Azak8y6RCQrWxgqEUiVVGmr8sMzkjbp6
L80tQWXPx88mmFreHgi6IIlAqMqRs4yfp3bvbFsvf5U3E1AO+2BflWviJfQv408NEdN1GGFV7iXl
YdMCOX4eeu3+asiwyo1tr0CPTE4RKUbCY4M9+BpmY7Xriy/xmB02XmTtcLvDZgnlrXRj9w1kYeDp
8VjXl3kLW3jsVsVVS+mUzkIeklphDByvMyxo7BEfpzFvr+Nd6b4034Kjm4enIA4TKNK9U3sEh9K3
ByRyN3NOSGelwfarhc3qDfrOxbMzc6yt+ORJAYIGxYWFLMiMx2sPk+wwievafiXU/TZbvXHK4q1H
vBT79g8vRb8nthC4Q2z/EEcftuse1tqxSo2iwK0UOISFCtBNNDg/a/okUnfg7N2LP7jfTvQRBWgB
abySruMSAm3l0TbMo8ohEz42PnUy2ykNwmiLCh4oIuVsQDRNiC/XAHDl4GPgFWK4TLc9Sv27orBp
zAab85n6qfCYOsMqRBuT2xd8+eOnSZ88ywenOJiKg3HnBMhvAnztZiNYgIIEEittsENliNDY+AYD
gENA1xBpGX82sJikZ3JmqhWbP5nqX4MDP/x4cPMeFkLX1wdqXKThZB7iZFFop9+wuzDIIDgw+Z6v
kVzGDRRUygIhBseS7jZ6K8TzeUdhU+7Mu+1HiWSr1C92iUopeeW/O585nb5NaBoDwuWSg5P/eNwW
RGwqw+5kknT1tdSB9Aaq/bRZjiaBlJiQZ1JdTsobFXYQRscS+LWgPiK3/sEtd3IxirOBUR4x9JKS
bxUYeMCMA9kDMQ76PfbjVvq6i8Z/0l3xoRs6dOaIUTE/sOn03FN/RF2zm/INx+67eYy+61w86iD8
q+sOcMWKWJWceB0sosFsZ8Vdu/O44nZMtkUcg17NvV6kiKhxAwyTWpeII6MdfZRKgNCsdDN+SB/S
mFZTV/r9QjTe38uF+HBci13iFmsX8/PpGKVql6i5VNXQzqltGdQ9kxzWeHvRUxMtT+2JdrRo+WDA
+LOwrV2uFFnQUeUoqh4ZTSwLE0gkZQ1XukL7zWrfyzhYTqvK841+CWmzwiCjU0H9sXHLj02NzRfU
KUn6w/B7rY5jjsWn0YCW6IPAhxkScMJ1GI5VSHr9B7Isp+q8YE8p+kAmhqS2WuzTYJ3mZYal81G7
Y08kBwBU7WkVf+6LUorqBDuRYLokq9XcMqkPPtV/AMTSlDyZMge9Au4D9ZgXEZ21S4p2iHJCARAn
YUFa/UB+QhByLXXDzyqoldPgFK5UaaKxxqhw2EXtXXKjuiV+v5xOng9I1NEyAkmKBPtibE1Y9iVh
wMqofeUzS8hiP8KW0lIxQpfwCyXhw9J6b8ZFEW+0s/digClVVEnUWp3zDD09j6BdkO2QvJxBTj9I
+0ur9O2+i1YG3mSk1bEJVegkP+tcPoA6G+7XqsgZ6mhpUJKDbxq+4Q8S6xMxMNKsUEsjnhnV2EUF
J0DxLuj7fWdmUsovIjjes52OXQQY6mpTo5qtoneLzCm6/W+UM9zruv/BKa9TfLHCIIxg06RhIQi2
HFcKXtXFrs9c7WokyGwjxnmpynbvJY4QYuApkJrQzHlGf5c+qVxSlV8NKe3/4N8UlGiShg7LnljD
Ndf9wxkkxsUcYgI0Rx6jglI10OtTVZHwUFVFgecMpn2PnpxA9zmKl6ooCXR4VBPFaobo/X9f8mDt
Q/rrWG9wMy7i22Gc6nj2PDh9DGpf9HfuqgTFwQT1u7tkv/rLEKDpzMsfRRNo6HTUBIwQGaQMdVzO
I19PLfmH41pW+rNuW44HhDjR0uVUl/MDnRUlfppE8f2kFqQuha5qtsBnz4LHf19LB+r677IrAhvi
Y0IZvEqehA87q60IwDkeEHgpi+J2yg5XXuz8MDA54AzSPVC9RmVrg9xGHk+ZXzUhVg7lZy7qq7kP
X5+ZwxNHKpkxl7MwcRRFFrczgKq9X/ntdBRR5AaUr3h4oBgMgViJe14TJ+qIp9MksUytK4MWtRFK
E94WhSWFNv9CdIvMz0c0DcRX4BBo+4uQi+uH2i5HoiFHCCCQd9AOQOzkyLym5T+HqmU/kizr0qXl
rf24s4srP1vfWR1Jg0t0IYulM8/sxOEFzZh0JfADD9GyZb8GRasqSHdEAhHdKzkhQIOViopaoNIV
yrn9NSijX5xTaICeNwICvkfZiljYNOcimlNXEOMxDVBw1LQAH4eowbxaWU0DTnk9+BsLJQI4ZLQS
OSWm3L4FLgMOE0ljXMSzscIVmgHSP+5D/wpq320DM0bCsn8Qo55YZGK4oNsARYe64OKBuR44r7Hp
QIoarz4eVATyjTbDLdP2Wm14mdKOrCK7PnwNOxyb7RFsrTqcY49k2YAPHLeRIsE/GN6JlCR0DUuY
7jHzucg+LbcKvX4lcT6F0JgbaVShzWFPOCGMVIXmd7zffhEsSglngyKhSTmoijQJedL/vMBUsUJH
mPofWopPeuzYSJdJkXWm1So2U/wTKu0hpi/EgmiVaq/aCfEN7WxtTDHa7iVX4bL9EIzxX43LJ8uA
YRUS0D9eYGVnZ05rtbaxBlGjUqmGQemPCHwnWBhShhEfXlxUr0k/xHXyj1z/8mh/1+dfBppK57lp
J+q6cJE5wFBm4nZEIWIxrLxss6lOLSOlIJqQMVqQRC04Obi9OUWSEfklHWeG6g0P8P7+btdjvpEi
fTNZrzqkF4+RDwWFRHqIWm/nKlrmfHgcZHiw/+RYSpkcFbXFmRv0We/0VeBjOcB6g4GTh6Rt90JS
BvoJT9nM79oZr8Z1Zj8ztR3JkIgEd2FA6S0XBu7M4455gOx69HNmArpVgGnkbr6gQwajw3uphg65
zqukSd4OQGXL1v7RZKv5wrWJ7pDjMRJ5OpCGUCmXRFwojrlzNL8Ysra8tWq8Rc+spad566OHsLyk
XcSK/O2uiEyRQimX6eWii6kzSzJ5cc/DASsqiJ8syE0f7yfcIU6tL2atrwRqhZ9ytk5xIogALAd9
xudIgIL1BC7aeR367VFutFYVzxtKihT5PWRxPIoNaocqilBzMUYARRiMYw+Pvg/+kP+q5cOgiATh
M6MpSDzxeKVnDupiBBk5pGRoohwMEqw1+l1QGz2ASRqXymRCCuiADwd6Uvh3qjWrE1TApSw9x+84
wTXyKHKu6a2A0pZPzmJcWTnkq6gbTNicOPUr9Ow/oepPUad6kzj+69KLr+09vHSEY8wBgUqm/EPl
UygbUBVI3JR+yo4iSU9vhUPk9wvuidCCMg200ULYMVyOUKIWYxxq4vOk2L7KM/wY21uQhlfmfmSY
4Z7CWEzdibtSYm6IW3yWQnPOo/Lc5jYey+fCk48ZdhtiDnvVG3EU3ZZ9J1TI+YTSzOXilJA0DNhI
JMtIeBenGlfpugqncsfzQuIFQQijCz6B2mSu4W5CY0Wun9qJXAzHbfFPHk1/QaXDgRDXEoO4A1Qj
tRstUMVGhuM60RFHuO0+63QjDkc1hVoXSC0OykpiBI/oN2u7uj4zB7ron7wn5G8RHSR6opL8eA5m
b87XwXY4Ci7bIfADCd7mFvLAvEZhTeIMUtc6msIQOQlHhCTVfZlXKPbjAUWLRoBCCgHu+lzSHJ04
nIjUueUIW0hu7EVEgLdkv7XazH+F7CbYNdyZxRP59ZkXtvMeLggv+Hykhhz5H7wOxQmpnLvjZ15U
HSSn5Fk13fEBswMiiPgdOY0x5LR/vtYLQwQ5kj5+8T6OjA/jPRvecKDD8Dh+/kXveMj5mP/mb7Eh
d7QNHZGb+e8j9eO/f/LF4UCV5LLhvdHjhATC5yPho5zuIHbwV45/XsPk0GvzFV7zgs8PP46cj98v
khPUTFIRhT0+fCzQNIuGDyW5ZNtN8doA9UEnPR9796XSNzyfvglNJMFUyXuIfRwjCC25vpabQFFR
vpu/UmS7VmFON4cUEuIWFeUYiJK0A1L+UxiHZpdECuXVAdXrmXEPoXplMCwHn3ZQ+Pw83xtJthM7
QHKEBvaMwNYiFC57p1t7Re0aBVWWjwEFwjSy38NI4kP6BL+WF2vr+BG67x8uKFVPWTu5QwdoAgiv
hXRcWke+Ea+PSyv8ystfHywxfdcvdhEr7iKeNvqC+WDN8aL9AsOIb2WV8YLlx2tJMrCCOuSfUIzT
yuaD38tq5wX0Jv1Vkh/qXP5c4vyq40I/ju/4mW84juz4Qq9HDZDfdPy6tkGuX/zwBUM5ftGM7dGO
OI7p16bgRV5TONIe4AWfbQtMn2FHHT+z/PlnNgf/dtwofGbboJsCA1GkqeMH3/fwhdlK95/YP1V7
p/3DJvm1hY7cqOMWYqtY4+aHNpaDGKb22XED8U3HDcQLds/xr8cXYarvsf/WN5rvOu6u42e3v+Pf
+cxKmf/WQECK8QcfbF1GwzZmvPrqrwHxYv6bT/y0h5+Pf+W38EX9LrOr+eLxl/56cT8W/jwOgd/P
P/KaUfDx+11/omkFaM6hYyUkEEqHi9DG9Zu2WCVt/rqa53ZjXLh1G1cxda5k+GyvuaJo7ErtRNVm
L1DxHMAoqgHsoQ9uRwBB1VmF89k6Z5xz6jJGK5f6LQwUelbLLkvjFH1Zt2u6uB6XTtA/H6PihXRC
PJSsM0pKM6Ub6fRKt0cschljxYie0KwGKknQA6LEeB0qZVM9TEghIUmEsIrH+F0Li1+CFGORoVt0
BEg0Pj8UVXzVWc4TOE89cnI5fgkAEwmkLh655UQpbi/eDhSaOEGkbxQ6Ry/+FNfx30YhFh3d+2Kn
Qh/dwka6gRBIdMF7oyMLYcYzObCBtyxCBQW5KO0C18HfY3EFNwcg425eFGZwcRl/CntUx+KZ2JtY
0Sb5keaBkT+RP+WK5U+iGa/I1OWRRvXKKLvy5EwVUjhk6SOoEoOui2AeYo1LYlGIKC0f6WaXMVcM
fLsRlxmvrr4hY4IbfK1tLAAGG4rmjFWf48I8kaglOPWJoCE4oV/H210ERtnoHcaIn0swP3+VP3qO
ZJngtpKpNVga3DFypBhRB58/h/vuOl4xH94WZDXKD+hBCikehzYneHlldIe58Jqdc7sOVj+kRx0k
/jvNlyJsuVppscZp96Xtm79kPVBiNXDU5kaTmvrV+aL/CSQH2RQpFfpy/Oc9qRc3rrvrxgoPYaxf
s3r1qWw+9wdsDkFhxRlOCCGkFm+L6JWKyDI+i/c4J0tMpO3Bc4TJB4LxT/ZKtGuIzsT7t4Z+PdEX
oIhUIuSCwcT8H0SgEcw8J2d/YvyAjkGrU/pDORsR1sfRqzv6tTNtG8ZPIV6a4vGMAx5+zpqoeysi
Se5LDUCrjnTpuZFnA51oHwYObPrDMUA8jrf3MnopR+41PW1rhbOcmRVCkAgF3rM52rI6yD4n6mbk
tFxoxlLqfTz6MsHfyUu2xIbEzG2PwSG7vSWfMDgLdryUzcV+NByJIfgeo2yLjI6pjqDuWtKYZEmd
heUZVPSDna6BRSSthNuAAunGLR9rvyWA68P2TnAKozWj7E8K82HNgqgydPBglufqW/lEftQHpGqg
IrWonOa0pW0rgWsDfnSobGjvhzDrYv+nIKOmQw3meMdRFSc0bxCJEr5fQjoemWcOIkicLtOrQHRV
mr7K5qXdIQSRpquBB+DSbLE9zDQk9hv4h6/nC7nLgtbxichFBd8gCF8GGvig42ORptZ21W6xcEZ5
J6QPnXPG2QXq3ZIkUC1LWuhopF+JUaUurPK8X0pl9MnE/c8D94WqJGofWFkPkAce39ly1lqJ6HL+
RMzkjKa9D7n+8cKy9mHtNOtt+lY6tiGdYkktGjEwxiooqhr+ugvziRQTqiyKALfjSA9L5JGfhi6a
sDhHBIJGvFAh+n9+GYAAG0WB7XrcMbM2DG0D2ONeVNNL9xM9i/cCFnohMHoBbGQMOOChYpbtfWMa
pYfbaqIKj1CsjnKlE9wX3AXwVORIWlBo4oaTNZQohjL3VA1Hu/08Z8nUGx4/NrTkOfUxLoew9KQo
XjbcfMPWZZJXCRH2tkivhg4hltwnFXZmLr4AUHtrfTSKf3mCYgwGJO6l9LwzbBmplfA4gjn8brug
yMaY+sXs04fP2mGTB1x2Vjr3N9mcBJdxKhFr0YLRNrCqbfdicg8XGGe4m3iV59dVGCUbO6WS7U0A
0ifRtbsyeTuue9Qc7Lm4GoPksKm7Nrs47DsPaayq+OKFeP4N/mRfDZUXPs/tunip/CnwYQbTgtte
BjTezwQGRun6d89tERgEvg/iJcq2iPpR/1ghN+HJCi5vTHggpQvqmCvnP+sRRBwYnTytu+f7Zute
9IjUjVP5usQ0SGAX0eJ1nqklF4jTKdFTK+bsxolRZUWxkmiobHQpCzbQ7Ig6iHu0SHUkhR3s8Yg7
wO2wsdpjZZ7NX1VlDvW+UWnIwRuETczsgK8ZrYN93VZtciPRHdHf2xg1qZWoHwR+Rh+rm77GFY4G
lBJlVSLVr7YPvtsVMhliEKMq+X21bt/s1zF+27tvwmPKghGFdAiVEucfJUyir4AcEbzAxJBIaUlc
4yi3iKQWqgLGiwDVg2Dq/0mSLr7A2eCdFH2lhma7/L64s8KL0J2+6ojM9tF3IRQaLuL/LfLntNNG
QBOPywn8/xLVMffwQJsozY13VF6C6mDWVA1vEwKDapB7X0kcIDMuxL2N74u6tjqZhVWwOt5RjsZR
WfCtCsR/P8Clt8JxgKajjPJpSFni8QE3e1mxyna4W4cNdXovzci2c0ZzUXttfAX5/VO4quabcMf5
LCaKO9CHbxp2Uxsy/0iXX7gQKzb5hEEoAs6U6ieoA/Hau25T8FCD86Pt/PVfuRVi/LJ2USFLysu8
8/abvELoc9vZV+GeGakC/RQUDtsts1zhdA32m4s59DRdXFDu4UDuBJjjYh7BVEuLvOGecNnd7Th9
rdrdtxWk64utv8aFQsKYIaSYMqgGqK1nNWuWqnzmwaEYCDHCgT9G7LR4cGVtdUVrpW91T49FgF9Z
59+YbjylG7HbTDNL7T6A9/LElM/EmJIRBeB4wU/JTcm8WS3lLIEcCP5D2um5hwaie7jLiu6TC0r/
91P+f4x8DYVBqBka0cuRJ3Zfr8MZ5XNC5YB6UUBhvUr+VrfLHo4UehkJoyr0rkLpQZtRu9hcJF34
vVqjf0jrV3LH2s1KzFv/WOzOSE5EWPnfW9PHJ46YHWFqYOxAHo87227drO3q/E51JQlMKsjzJvA1
hC6qCytxEqth2MabLj28Ux1M4HJFM6ISpjX2B0Xy/PfP80TwiTLjg3Etgs+5bQvbqcPdnS5TQTLy
EtsHnwUgpCfHkwmZqdUJ7KZETY0LPbdjyxxCnGSVtmdDes3j8jIBkkHVgUojatGLIvu8nQ6rCfmz
txLkrAJO4bWY3YyHBNDODx/GXqBAYWw4W1pPaizWF7Wi5DplGMVMtHLjvCUmVAIl/LSk9oaEM0vK
or9/lMtei5liyiQEyhTRUXhbAPPcw1wUNZyHlyKJS5yfzOJz7KRYLKFzGUMBMjQbCG7h6vD1Hthl
y2jWDhpUA+gGjmuODkm3WxXykfQRzkuSLbOlJ+NcTHnQrqw0m8cZgXQcM4SpJOSTHLzCRPGd729S
W3wv6IdHKNMRmRzuwAGMYCUZbIW5q8mkfkKuRDA10hSElpKBOJ+SmN7KclkQk5FK0P5bEfQ93kbl
OhnypOzGuxzNult7j4y0V+OjAxMnP+TEU/XuQJvlUN5KaAUBnv1F2I6f7RGDhsrjlIi5jqpql/3l
WSsbiuouvy6dON1YjSBa2218iT1Y/EGE31nyRLX/jhpIfDmuh+ZlXkV7gmNuhYEwr7WVCxfRtV0G
NM12k/vSpEIrlldLsnyVN+iflAoQQmK0eHDC5yYQFvrL64guwpqlaaccs+1ex5Cijnz+0W6hBqjx
ArmjJO8uBmTN6Ia7w8ol6ONn2XtkusZ6/jHbxDCSBRmlboib0FjGf4czhAKRu70DcWC7py+d+yFy
M5TjrC1Xip2F38sdTUkX3cOyRtqvwmxmM6e+dz0dVKDvp7+aCtJ1PBbhVVVyA3kOtIRwp+KmX+Ld
W6+jjTsR6Lo9vIYzW0n3z2KaqdCTFcPFUUK/aAniJ7Hr8wngVzvhv4jblIAfVUjO5TXo+lEPEhdH
/UoFYkJCjQBkrCx5nuz/8gJOeEePnSUi0VKFvmK+lqjxXFjcHe4Yggc8Cz9aFiO1sx4OewnNpVLT
DTvEsl5WPTKEYUVMb2fb/carNXF5hXRxbNsgtVDob9fR96qqefR1VNzE9dZ/4UUQO6uQMkvugCco
YHfAR8JJfotYFvqQ6GlFyFHFqzS/tBriStCi7sbLXKQNe26UgprFmKx+hBHVwZp/Jw55nwMxvahm
K4GPS8ksDAlkVyz4uLXf7OywuM46pFurBloLi8TDKSAYgfVLnUgLR6Tdqq15N2vi437tzM+c3OkA
0RIz53XTEcZH6Ytx38Kg2Nk5x2+WX+YzEX07jJ/zno3XzvwGO0GHD9EOtgu4GAy66kuzrnCF5/fZ
HIL8RJ7STIyUBbz1fPLjy3jCnSDC2z2zd8El2j6kYTU6neQwH+OW8Atx/pYma8lm8unE2D77DjE5
xuGxaG06qhuvCuILt+WHo8boA5plNN5+9y3L2DsNTLSroF/v75oJK88c5rUr/SKuQsQx9rvi3Yi6
5eUcFx3aB0wGZaT8OraVz4rvYBNM2gUPyq5y+xL8GwCvEFspdyYitPo0up7D8Lsb8LSa1SHflFs1
ptOmRnUbVhZap7QJhvrZvPLGqzJimoTFydHuvmhSRutUVYEomQ1fExAxJjNsymA1uc/naNW+a6Js
Ro/38DUGIYOVlTte/X4nLs0Sj0sa0lnk0G19inEN6mnkl1NaCZrhSxKXPGEujD31AfxjxdcbXRTD
ACof1sn1dj9ewT+3cX3k4BIzSEUACRCgbIq4WcdxJ4hWA15XaZsCXULRjyJ8az/KkFEXkAwYG2gw
+vO8nfqpGBI5TuQJpJQC4nORNgypYx12QAIhWBlWqUG22EXGTpNbIkGF0VHQnwmih9Q1xhVC5iVZ
ThGsLvw0edFb1rWioGBHDiGJnLI4wF/rTWvS8q0v5YQEdHQuLDoVrgHkWK+RigN9BuXl8f1njXWQ
x2PivNQFJYTjaCH2Iqe7PJAYPpsLLiDkHBkpSJ7Jc44yp7qXVWWWmc55taFl91TLhAwMHCENC8K1
pZ7w7I0Ht81L+2jbAlcspKga11RFrAyACwgmFTfF9VQcJ7io4vWWNopM7GT7ISsskbeFmvJAyUmw
xMuJ0YmLBebxSmB+oIxykjzKqBdT1/xlNICoW7+FlPBO1SMxH90J9XbCPBFES2f78fcbYslOMe+U
wp/NNPigj9bLq6mdkqg+tER5QCYFP8orMKYZR328RhSE1a2ugFIosVrt2NqMmHRXdClGHL6qNQoO
OypumIHFaYmpd0D3m6YxlE55YlVrzh6PdpkQx9K2DvERNVIPQh9L0qGLKTyaQEv8Eg+DH4tqGCD3
aOfdVEmCVybUBdAY0r4S0bgKiAxKpL0xBdggBmVvVJIfIC5Kz+B8Nf7kGsXnDhGLgHYCmhuP16jr
1lNSOPv9nVFNQUdHeFJTNoB2bHwM1fuhx6kDVHwbQxjTzJGCWBVb/6e9x+9n7tS2R6lL7TTKoRJP
eTyuzKOK7I+h81KpjtB9ch6V14F2fbxigmCbridv0wyug4E3F193VAJR2UbNqa21v+m97Y0RvU0R
RASOk6HoJG6Ba3HXUkY4Dzgy3IZFNIQyJR/YHnK8Ls8ryqP5iriNCjsDV1Xd9rleY8w3jZ4AWFhx
Bsei+GY0rbfFtwbMkGZYm+8PIHh6UssB0SoiPGSGMcdZPEmo5lOTr21wEWQQdgXyST6snEIC1MjU
ytiQsemlMqS2iqg+0uAWBUm4dJ2OM+ys388wR86TgUFUlVywGqf0hBabM1gPdr3eOd2dN47uyzCR
q+ZMBcjrLHczZFzJalqE1aq7JGCObtuEV+6szgOFWBNJaReaW3bnxh8DN6woqSIEGuwURlkmZoYF
nK/aTTuTDbSHfn+VZ4i2d1GM8gBXf15IvKCzRkK+rfO2GQkRrIJL/aAi1c7rb2ybuyZHJfVGhqgy
wo2rfL3JM8KkNcO1D5RMq4D7JuIY1Vli76oa6ASBXzF05DQYkmxMQ24u0ByVHy2yPyWaDoQHZQYf
uUUt4VkcVN/agAi67UE9uTDmJsX0QXu4rerQBTAZRIR5hA/92N/kM7Urzy++eT1199DmLq+tLxUL
+7Law5CDu2JFBKFc7jlmMZxDSRjPF2VbvMrjlNhrmr5mM3C4VDrMKyLIMbBqxBeJ46qZCM3bk0zY
jZqEB8Lz3Cvsy3BNJsM/8GMdAgcZTOqy9axdZU71odiHV6o7VLsakh0QnZt2x4/2ZvIYRIqTjUlH
4nzkPcccbl5OvSdvakw5hrdZ2Wxgz6+ubIeu5H4i4yMAg5OtcLMjT5NL4jHnbgnV8jZ2LuhWEznv
+fGtTyvR88nIgyL0N1mQBlxnErf0XY+KmOqICfVkGXVW7bC9LLt1cZP1YfqCyIK1EfLewlSyrpUa
xAHc72oFz3vMiE1nh/+/8rL3Rpep5qmEu31yM+w996bpCIBF2//9BlkS37m8HPlwRKDqua2fSm25
U1oNJXmVUvxqa32Ug5KqPiGeWm3OqgzjAAiFnBpx4SlX3t16PV8aJjBdPVCC72mb3opU6Yn83Trh
d2UbeQf5CrSlzDu8lJhWVlPelnDe17sl0gINov6PKtbNGj+qjJZTAJG4hJsZE/Sm7sXQKD1DMYsQ
+eVqCr64AR0MHWGufQ5IuFSEMk8CGiVODmQwgp0+vgwgxpS7bpVLRpyujUr9q8zB3QXlYtN2lb39
RORB21XIFhPdk3u+j0OWg4dN2r1XpHTjh268nCHx/n62jp3fx+csbVeBMvHzwhNhyWdp+qnpnF0/
41ff1peen9gvwgMnVrt25+/5ao6IramAIHy+35CjH1AhII2rDnP1FpLj+MHoFAQNHfqqSKH2Ztkr
FmxBvpQ1SAzY7SZ0sBmtunykx0vyNkaZ9RXWfvkfE7vl2ba9rawyN+gZUxAY9hMSBXt8+DzL5wRx
OXXGgN9qr/YdfZd4BDzPqdf204RP3bj+mHduTU28Ji0c0wOTPTHC6puVWu0VhoTlBUa0N6zW6Xpw
gbTLF8a26ZQFEfnY7LN7xmng635NhkmXlTp7WoIdocbRetyFs4NiOSkXxrBsaBoyLb4xJIt5hRZu
3vJ8Dm7+1nf6/3jVOvkkv4VszdYrA3p6Q80o8oB7u634OeP6UENM4z0Zya2JPHkcWZVji4V9bI3V
izalLJNyytv+nm5eAfeqSThpG35Y6Xv7qwjpdWB/ZHPxyHEd1xxb4WF0n48TJwynMV0mC+iUw0mM
k0j/Y4xZUXFefpPyid2rxBozlBBY9DO72fOp9MPPbX742rVUuBrb5mJxifHUSHDIK+OSU9rnpJWx
SzhwcsQ2lw8G3Ft0PRH+zUfqUMn69bid7IsqdYubMPbexbumehGju7OxDsinIhhqcnyo/tx0edrY
lMy5yEg3pgtEKPZgrzvecc8Bn+3iawQ9omsj8p1LkGB0tx/tWRWLiCQv9iWV4cIOVd7H8UENpKR+
ZIOUuaDjz1+x6L1qPSpJPEOWxxC2V6RgDuBAbo+mJ4NnWnyaJ4S5TNUPwMf7TTDu6hsPA1SsKwm5
YmqrVkZij0kPEhqo0tE15fttQP5hUNuXEEZpkwo01TKVbWveAKdPS3eCshEZRqnONWpoISJRzJj/
hXoybSB3GwKJ11WxtvxLpRRSjbZnhg8mor4Jqx2O3n5c37R9nF61Bce3Z9U8UJ0PbkLjGBj64bbt
KZhVAU86xOz6kkTefe153C1dd0guktb/PsZotLa+XcwXY8jUiIw+bqvDc0oR+QZQv3ddNT6Qi0OW
vK1yrtE4z6PbMO2az/sxt78NzRBQlJz6mwpY+l/eqM5wtEVDpadPVdnA8eJte5VFet+oHW7cNhov
fa+dL6Yi/0QLiqragT2eTVO+Cb3h85zXw2awoHpYNdqKe+2TmHd0lJPmoLvAjIESG7GJvedOI+qo
b3KPkgVFbR/AhoqEFjvS7q2Y3jjuxGHMj1R9M0866ip++aGdO+JGv+R/V78tJqcirKK232+/y7xj
TPYtIrCETADvXscD/9wWAE3G8luean9ExEj2nh9Lh57119UMy9/OL1pbIsDE05vwwFKaA5WydjMZ
p4MzSbXf11hcUrMo0or2OuUlci5EWA5k9jF0CYC3Kis1LODcDYlcMCa9UaHDTTle5Nud9xgSexn7
uq2j75iKfIwL/jJkMwtRKDGZmGewkl2BZErGVaUt2rb1lgEW9jMqedSXZoZawfeJDyX7onTc13ZR
hzfhyKSxFlMZEPI+MIu5zucofJXsrPl1s5sP36p66ggW+qD+Z3T8pCcMojEd71YbZ0cp1k556/Fa
azfr67/iblXHm6AuUgpsRX7dKBSxbMpfq2p4FkzRd9cpss/SdfBSCoReMzMmFvG8t7vLKuRh2D3L
HhPHaJO5lM8tpPCGLS0ZlTBniwIfYeHh1o6I88qa/cTwEfqbEfXLadmrVJ53rIZx17nAYZriXRAk
9fV6F+FCma6dt7RymPs4oBkaj9b8DFRSizDDhNVDsvWeWdWe2HGmCocjVJQe29+25b6rfGKpPEZo
1SUirTwFgxV/O0StDIWLN2O5orRabSUpj/1GzRHXFGV8HdTsxUZC/XZDJsVb+EIwjWBPj9+uzZIM
MirhXsLZOEzUAXk4FGBjyeGbYDYlfJvc9Xeo2+1mGFUEz9koFaZ7Imqa2mGwZWmWMWnmqkDe/cL8
IJfDYsMmTP4fZ2fWHbd5Ze0/ZKyFwoxbjuIsKqIi5wZLoVsozFWYgV//Pful7RaL/FhJX3SnY6tt
FPAO5+yzh5Qt5CQVmSV5TXUdUWI7dCdwZfDsdVSnuhENKYp3kqQszS6Y0An9TLsxv7Nm8iZJXgPe
icBR15Tx0lyziKGGXHb12DxRP7Mi5/Rf9aaJzqc965pDxL0aG85Ic/1BbGvowrV1lGe6wUSUKfRl
MDvr2TRzoXOuEmLh1Rxxadxl4I+J95VpPu1HUVt9fua19FjhOLpXrjs0N2sSZ8iLeLPuuluu+L35
9+2wbM427rq/LlLqFqqYNT1tCy6YdAf7MVn5h43uaJFf1GB6NJfLaZY0w3lLrX0BdJc88ANpa0Ap
2CyF+2zhAQOByHEvy6WfTip+PtkYXLbtwrKm7W9hAIDL2cH8ZI1URGPS8YW3abn+O64C77PV6R+Q
1DFFAn9jdbvyNqymbmFrExSesNPynf55Aw+57jyO5TbkDm0jDsff2l3Q7heay1tU7OHZaHFyiNz1
W92He3+TbKfbFDtHFurAcbUFFMpbTkmD9/7WZh49SdYOt16cfPNqWpkm4yByMmoz7FfckZO1JR/r
ZJy2/bnx7Pem9edvre86xdCuI5apnMXNyk9gVt+I2LO/rP04+RG6FCG/1cOeA81txluYzfVJucTJ
p5whDUQaGFVT2p83Ie9EZMd9lHU/93YCCu/o1lmKBY0Sp1MBHeAsBdrhj/GCtMenVf3AhoKu8Tc/
TXfQkAR2ntb8dTOvkDLMbufgn6EGB61PaWQh3jlrtuR4u3Aq3CRoTta1Kh7aoR5usHngkg/wq0Lm
lL38P4yam0Vx4dx5WDwR6sV9sk3n2zqex5vfRirxxit30228b6rTcR/FJ+WGVJFt6tdHxk/vAC6o
2+mO3Ej8L9bZ6+ZgjZvcgj0B8QVSg0wwisL+oTUCInctVzPpPQ01CLeeJsPqaJBvIyRMeasexTUM
enrYBxA6B+wYE/z3Rtde7yuGGyxpLI2wTFVTGmWQGGjXxLdsUddYSfIthygpPoecMZTxISKUhykw
PhE36tykyJd2BAqvMJpmtn8alBFXW/PX8GIwQ3Xkc9Ge3dQxlxQNRAx5GTMo9dBIwTOYCgG1XU1a
J3mrxgGMsbdQsmYgfRwAaiLqQeLdIgWIhBUpSpDxhPJBzJCTiVIrxqOYA01GBWJCbhI4ttgSInL9
PTQ5fuCgKYwonlC6zeN4unEqePNmPYafEjegLDtoA9tN0ScbJ7cf0wH6A1/aK3lhPVQSiQ2RLykk
aeIoNnQN4Dfbmo3fkOiehvq48GJ5ViuBsw59QxHr+mF/xXRLimCmCmDvIqCpfTbkM/FpXJBrDLRk
NKxVJIRMKLYgb50MMsyRS2jXAz+SZqKTxo6FKWCoN0GjTtL81NGV/6eGSj4s6rBloiszQvFYCibP
25JDLbgKFwp1CTrbNP6j5ovqC60J8v2YNsz1jjEiDnUMarIDrGQ8eleS/DaHzOaQo6JblmVzK85w
542fijz/w/hYUE9JfCFhGNZBF+viPv0VpCkxGPLKz4auAePIuF9hz/Nxc/0OSu1wyrDNAxkDAQu/
3uO1v9v20zgUtwpWN5MU5WhWhEqAgCzwL4fKIx5B00/YqZB406V8LmENIM4uP7f7+cnA1Md9gd6C
q3T7iOUJPIOYBVz9+sHcfsnLdebBpmB6DObwWxY71JHYP3sdJ2Saptd2hwASiziJLLSzJiwsiJgo
GRmScQMJa1TmC8fBx+/sHWbs60c7OBctr4w4eUjklNBPTv4S+kUZSKs/0nQy3Ek4VyAPKcdEq15G
o5H4wOwk+akIyjQiQMgwcjg2nrMTOwI0SAEeNvZPxlVr5Ihhum/Ulax6CQq6Ec9qF2xOZMl2wmoT
uXdaVc+SKSt5VcwkpZVp8KE/k0XxPwiEvJS1vdT1mib+n8Ydr1/K4UIq7LCZ7LX5qkUuAqoyoacd
ShHEgCmyFyl+9cMMC7RCZCR6JAm2ooG0qCMlIvoPaD5i578+2lyYU06McbMujjeZ1Zi6bgd3YQyT
6/pmyPQS/IT2G1N2dTTSKuPZjJ0H/uJdwM0ddO1dNrR33gaCsiiOEknYCixx+u+S4yj4k6TNGkQU
blJPldCO9JVieop/X2OfLpLWf29xwVniwVjE2MW1bUzGDqH9Nfa7dOwz61Gk4HSAiI7wVISqhttB
mqgoBVHxMBfSvFkL5ld71lyGCsIa6V6PwHSHhgR6Mq5kpjAcJBLGHsy7LKuwlizOAxxJSiqt4NJQ
7B34X+zEphqZkGS4KOMpXsGIX/KvqhY0savxjNVFqDjkj3fqO6ebRwGDPB3xEnjvGxOH7X4fD8ng
E1fMbS4/Au41uyUUxNz+7F7uU82JI+K7ifN5Ypr0VRe0ThDN4EKuGA0tPn4uE/f8elHyXEyOoEC6
4QYzldeHWx0skA07K/+7klHhK28/eSVIqKrEOHutcMviv5PjKRoXTPiv8mafyLHo/pwq2X3OULU/
NRoCMcFRynuj9btx9oFKYCif6/iEF/OLSSXS4iilqong5asAbvbw6Xf8aCJkJKapGbe0uPDIbnbt
KdoB5xjj4KUiQnaIu5hehyhyJhYDUVYO6M0t6tE50A9+/KLeW1R+CJ0o0B0QcYO+flFu57V1DDnl
NrXxFWNQicnKuZkkYxEuIm4Bvuu1WuVcTbgFmbgjTiB250PO8fnfW2Vpob96poPjv7bGXcmzZij/
2IIyZfzzmI9IT9AHUvaAiO8aWisXqlnhBlNC1xgVmygM5DxSAXz8rg4NJN4818EJnE91XgEF1F+m
DtSeceQELHQCUfTaw4XDBIxr8hwn1/D7n4SSitKfVNHVfmbyx+RZ6Ie5SHOANuJ1ZTItS0Jx1uto
PvZx317xHt+VXF3qeZoZI9z5RUaUF7Hd9LtuvsNDqT7tRkbRFsWQ+IQaoDJ7YIBaYyI8nRnXMeb+
mjEVM8SpYf0purVIP8cvs/deJU8WOHYYRQx2D2323Lmt1wk0/U4ObbZTomvy4VTDXkjJ2IJMd23s
0Mbh+3bJ/tFGHiQuvjPfWlLGzqb+NPZj85OxYcL0RBFqspu3xuns+Jo0pNqDAyWAUM1ZxzPHzHxf
7xNrgT8yhZn3qNtXdAyhbzKg2Az5p1bOIJR1SqbTwacDOco2QMtEpOs1izXTWMM/pr69atb23u5/
F9ldhXcT8rs4nKeFAntaIKSw4XQ6Mftl+GFTMasmF9YlybOoTNp6dhn+4fGvBcx/Uj2vC3NnLZ+w
BvzsamY5NvpfKrjFFBAbXNfyqH8UEecic6y8XVlpKP5bEULyNQnp4XI4I2PFm/yPQmXe/fSxGNcu
nSbU64Nd5C59H83hBAKvpjdG2gnvMgIOlr2qpLsetvrdhsKMZn9CHC1l2IQksuEL6xqRG2QRAV8a
G3lEDyGmrGD3aFPi5Ycao4/3/TvlKMa6EK4J0ONcQqry+tuHTgJJNuxWYm9whDEznOQPzvK7qIby
qwYOL1YRojRVlmdltN09pH0Eyw/tBVkpmmN2mLYAM39XF2uj0kpDqqV00IenLqWJklGFDPIBsE6V
CKJiW2F3Kt10C8mt1yQocTBrV642HSu+ZGFD78Cfk3GEzGGB3T/lvLIc5qo8H6W1HTGcP3a4aMUf
7IjQhn5OiUQMkOMeqDZzP0pxHU6Wu5RcxiZgSdLUrNHwqQd5SicaMdT6JhgoEcQ9PpVd9S+3Xa/X
6gVLwFD588df6r21Rch8YG8czCgh9B58qTYEhgt9a3m0F1xAIEwZ/RdXvybL2oxGOYn9u8TSkhKZ
8HYsdCR5ldWMSid5qalEkQxQ5VOIMaM8snI8ZT9+3vfKJwJtUcZ4rh9ssMR5vbLcsozhqFU0h/70
6DEuke1wt4GjBVuxcJH+0JBqFZHSc6r2XWoS3cB/qdHNPt5DND3yYG+Lei9kxQNYbAACw0NnALfc
uaPrWpu7td6d+HvrTEa73ZKABhfnprajVlKdpOW+Jt9Hu7yRK0PUyZOb6gD8RZ62ptI5GlXw7nfe
QAIkyQtQhbH6wXvD0W10hyCDehN8kfloUUGtws9J/AKVeNqVsp4SB04RATY5VJqxTzkwCt9d15yh
TcgbS/GDgihcEhyNngCW05H3+c5NzPv83wc+WJhj6VpjNxf5rbqKsLCu4s45FwlAfmKRyw7H3sI8
IKSUqEaAt8CrXOlMycTVVRdEPZZCzpGj7R3aLd8Zx0OS8yi6kGC/fpFtUIxpODAO1SbuKnoJiIRF
yHfeMhFDqwtLMJthS7M8PRBUCW6hm/8uqKhJEL6siGHQo03JeDY1QEcx0Sj0yaHGw2P13CGw1oEk
Zw6pj7EFg8b6ElGXS/YOnPXxqz70jaBKY+/jqkdDCqvhzZ6q3WDsxzVGTb5r0gvbYzCflgV0g46T
27OgRRVotM46eGwn+bSzTnsv+pfnC2LuIf4XiB9I56NbqMAAol4coCn+tm6TmTlqgw48rOFIMIdp
HG5YFIHf5dgRZXCC7NVaUrKcmQulOYMRQO3tNYdVd13bQCpGABJOZXrhBsyQamgnFzUWgyd6O+HR
NMl3WGo0QIoZobonfvDwpq3XdOioDt071avNxP9skR4KMkizCr20+tiVyaD40zsK0uEBy2z8VUmn
5jKjW7soFn5virhNmQZcyS+9L39WbqsC0AznRmYlxfTYbtpLf12v1YIajDaOv6Xt+GiEp1xiM+cu
BgSIVvbVTb+3sHOSpE5vgmnFiWAuXQnayiKTyVPBKnnFaviFPcss2EXB//F6eQc8fP2WDqBZpDsD
J7Dj3m2QvrQxY0HkSOLJmq3Jzd4BtudsvU3/WZiRBH7yJTWNEBBQ6NIEwUka4SR9/GimqHx9xerR
0HpFXBDkHB8Unf4Q5JsgSuv7rKfsM+JTRvckzIIGRltphKT57rJkc2LLWhmoglBDRyYaORPJFsrD
icJO1o3YLSsijrSn1W1h6mWoybWR4U+n1LOM+QTFG6KbWvZinzOdgR5wjUbdg0oseNfvl+uJMunM
5Mx2ic/UWtYcBVYRMHrOPAuQuSUiWjKgLUHHzOcRgNHiVhxuOVPRaYRwAAUHIcjMuufNOqSfeN0l
0QRIiUSBY4y0nlgjWyPNkf5E+6yGDLf5mVvQdOqGerYmditfkIdh33gqYxiIMV+8Pdwi+VMY6gcT
xucwY+SMP8q4QxTjMlsIZ+ZtMzEdJ79ZeLDUY7tW914N98tN4R56GdS+jz+gq3voow94wBN1N03Z
tNFaG7MvL6R6lARddCLdoRNFNlHexgJMPGFhFMLMbA+CmMkAlR8eUxOHjUbeWRHAZpTCUHTrYgMd
jhZTZG0RxqSPVXOwAraZHgh84eNf8/9ZjlximBZQCh96trdjFtlpx06JBrJq0rSAAQMXiRTpYfzU
9ol9Gm0gVHnrDt5myxB+GtG+gcw/qakz9Il8wRlAFasGwSmfiONoce69hTZUZ1EkFb5+a+rMVELy
g5HSaOoZ2xYJ+riGrItLz+/bW9tlQRhVtLfIHGyFoBqRk3uWLMN55VbtKWN2+FaBxksQWgy5FEuf
nAQU7iqgFFyLstOxYI7aLdwN0GpiyGspI/sUUkFOecRqhPjEECo5Q3RQfgoh21yoLZ5GdGzpvLqX
kb9D+SUOtNAZzSDtkXWvOBrOe9p+wrCgHfL7phgSiFdx3qU95FdXwjyb1V3brPi25aKxGOCerBX/
DqlUPv5679SaOkz+/nqHslHLimce0fOwfwG5wEzb6NKVb2EwWmZiOvVleKkCSd6hiJygvvTA4isV
p/EQQYASHmOLvjN2fP1kB1XwmG/9NinjlyKEtcyrwty+mzA6UU/jE32EL6UcclgnDzIYga/8XdEK
xnKOo1oQeFfzvaR4bWwghU1w5eyhPyR2eq7WSwW15mK67BqHIp9TnDnvM9kep53Vf8/D5Xyx+9Nd
uccRob6QFCSCXIgsEgpSQkGmoRg9uzak7fpXGtOIbi6OZjMEz1k33K78fRmFhIwh0m3yzQiRZMCi
Cm6FUqg2Ily+aggpbfjkc2bzbkOLvhXb+eP65s07ihleLlkZMlBn374hoNbbbVCttk+CCcflS2x4
OdX4ONA10G6gn0oR9nk+NlMDy28KCbRTQ92uHNoQCSDlMQAGjfg5tdwC4hSkWP6rTIBr1MvDAk4a
JC4NgyybWmK9C0uQ1QlcM40QKNo7trEdwfvsPP9m2sJsRqUjyAd972BoTwwHWI6omDnfvQQ2vxG8
hguTe7vh/zHHggHWJMZwUQY5S1lpe8iR0yw218ziiKv7uKh/2AMIjCgaqYVhcKr5pi4mfMM5kXh6
Q4SIEEHDMMA3pGE5IWtIt6rk+v3uPKolgfShSqWzaEJez/bv4ThNC8NZ4bkAxjx5AbHbML5gQPJ0
Ussp63R0qBknPFtuto41ngyeNZ8in4XPo6lZ7XCKmU3VVf13u2ZKivqdf9+GJ+sLATfUansuQfAI
lwsJRqgHhHNajFF25S2jfREChZ51wfyjLmBdhlUH+dUnkjDxneVkSasGnKHZnee+/wXIODofa0xY
3AGeDOKDDf80Tly7YVacQ7A8kdWJhArAG/ANZz66R8NGucyvwHMP2p0+WpjD16c+7rnRsfGOQt2r
JITMPIph/Jgomt0UfrEWqkBRyjl5m6c00o2EAhHCRnDsZn3boLKsNXTAkQPD+/AAfajnsg36pA3u
oGTe6DRrbPjViJf0GYR2wYm/QpyHn1D59S9llOxaIouckZH/JJUF/SYLmmmAJuy6o8Qx7yIuMorq
P79ESmALyq9a0A+RY5EMWuzZPVOQT5fyVdOJGgN3FwY3qN4gaculJGftq0r7v5zh//urD/GCcGmT
bVhAIxDgIxQyKpcnDTzV5wJc3WgGKN9wzQBNZaDHB0iS26+kyZJi/QdKR53Qb+qcX57Led1Gci3G
sTUhzhG9wd7BrHT4IgxotVNRG92YcYu5XhjAFjhVwSQQEA55+qKbKW84CZUgLFzDaupnRmgwBZjM
fvwCnbd9uJaNF/IxIp7X1t//FRHvd+tEzxeQt07vAWAAofWxjj3SSojMFBFJaaBUyKgtuOaLPINL
vN5rrGrTunZ2cF1n/WOcjz/0+HIRtJXTIZdA0wOPGFEB8msOLOUpvkhHnEm8d39C6Nvq2TEfMF3f
Lz+BFDDL3Wyj0oSreg4HtC47M3dbuBlZ3oLRNa2UzFHWGrIKE7DUKE+Xv640cWOlyVhHjRqyIu47
On3JX0YyGGbOTRfHOq45JZEozMx8KOlqJZ6T7G9ihCG5n4CKtAOdhZEjXF5/zwQrU9hODsRAEUeM
LRVB0yiGmHl0tx9/1fdLm19eycHyWx27zvAPqUyyu/Ib1ONKXsE4GZK4fi7jvHTmKT3iNMG6U2K3
ZPloIjUR344YMoVD9MeRB3v3lAIzDyWa9hjavl5ubj03yZSt1Fw6pRQ5r++giZHNhvTAm2RT7OFf
zc33wJz0/OV7MOKa0acL/hVaEnJHoZBjdxyr6d/Rp7AhoggpLW5jwPIHAFBdbeOUZOAYzxdKLkw6
hJjCuOI+2MCF3CMEJJlMbtyaQhg3brxO9PqKCSemjpXlRuYhjTkUr/nIK9QrenO0xLjwgFSAZBgo
8JflPiKG2O22UWTyaSKc8Lr2pTVXh9SVyp+nNQ5AYTj2NJU1LlkUZtKjGp6KcA46SMjlR4VO/rub
8ZenOwAP6ryPmjUodkTIYvwlgniOCILhGYUKdWq1r66yYfNpxl4pn74Jjq8hUZtOPl1RVG+4J7pA
hZKrSgwBq4fvnQKmTUwjWgCx6QSywjKgt4drI1PrBtcTcepSq8ewYaG+8NiquheC6FREImmJ1GUY
6yRZZdpMC5T/p1FuWnBaae8WPko60IBCqcYYFtUnOTMZU/3JOgqLoqt1257KGmglg9tY63bJkav8
/SX4yzs8uMrDoQp3VjxFJt/VqyOmIXia0AcX2/CLVPL6un+7/jHylX23Vp5IfwIXxeXT6uvy6i5Y
xqsjK/C9bwyxJSQvOgh9fHdeb2JgrT6F17HhvuDsRFoujkvhIgmCFaJRn+QEYmoKqCfo5kHTm79F
aH8Sb44zVd5tm9iwkcPoALu/Q4Nct3T2DbcZmDIjST2XhODihEiJa5hwMDg10hdbCn4zrSrToMC6
mUL7atoK1eXPM1JPC/57jFByDe/Flhri+ItT/XvZXO/d3XVK9IyhHKUYtDZoOzFlNmM5yokmpSoC
hFDmWL6LH/vYvVQ6u4oj7CxM+ICqJmMqSLc1kXxYj0DBM+eyTjSFf6kfVX0iioVANSYmfHo+7zgT
BQQYife4Jv2CxTWX0YxSUL1umeNUTVM5Hh442Lv6no+SwLcP++S2bKx19AeQFR+XgJ2mdDDOZEOh
+1P2AoJS0xEDIN11I3Qyy06+9SnlP6N+UWcnXEr/8u59GZZgSsxBH03U4LL+CGFlyly+TYtzQeD6
MiZHiuYmXbb/ikZM8Byaor8dvHCZnrfek1Ulg4RNV2KseS2tgqqpJnX/p0vDi26kasW8uE7oHPx9
AHcYPT5oSuNB4MD5Uraz2jX1SIllWEGcoUgm05bRCCWYbbSirk4a1rIdUPjbDb1uLzCbP6fvJ4H6
i4olKp81PtEFoJleCEdXlhSdLXczniI8Zkvx7nEbhehKAUOxEzusfchg7Zstjl2PGlcMbkKLlW/c
CwxtslODXSpGqiiYvMMTnRDe07Si8UF7aZMkLDRmFOrCQNLbwXutQWWw2gPp3DLNQmJ9lrZV/Hs3
oD6ByJURPUvHxuxZf2wCtLTwRJJCjnkIYwQZxxQV9puS6DUlBhjZ+tgl4+auTrcgS1Iw4aR5ihOW
sQqOL8BGvxlSrMM81kswhQoRGJ6uCUaatNjL9mIB8j1xwy0ikWzvoAhJppNx3Nnfc6stP49ZnV1O
IQDX2NIhtgn9x8en3TveQuQ6K02W8jjCueigILDycTNVrh0+pnH9LJfgbvBvjD5KTtSdBXTHcFmo
iDGcVpwL8z1DUscILWrQP4PRJ7vhUzIMLCruIMx0xelTDlTLhe1inKZFvy+2J1nnnGo7Sawvhzdx
EY6nLhga2sGexn+Q8BcMNQjPOQz4yschTizGlcZ9rtnAbKJj9PaoS5sm/afqsY7kp2lDkUAOBE7C
1YmhDYP8ozL7bv4aXCedRt6afGvyhkN1fRB4JIalvHbFTtDlKp4KRfeTLqh0E30aKVNkuT3C9Rhr
Kk7AKLcGLuSQzjk6BQntzrBFPDI8eO9affWbD66tvM0iTtTAMzyLCb6onTDSM2FdTC0ilD0e8xd5
fiD0u7crqHp8pwpUKqAQUDTGiMeXufMz/6Ltq4sjK+2dptFHZoD5Z0gyDxPw1/eqGzTuisCnuev2
EJJYBApM1Tk7FMvV4APS0tTCezvr3M505nLbWwb3EvOB7GTK0Eny8OJSdEbVPjAxZTyum9fJpisw
Q/Nh9AHCAmxwVTMQ9vwva/9SMJgx3Me/6h13PlJDqfc9dhDpbdFBL+JiHx1UUWoD9VNIa/9QUMsj
dnU2/8inEw17mxmiIdNQgYymS4dFquO3Gv3bLIHLxuTaMHMo9UJ+9MeP+F67hHMgpEjqaUiSb7wt
M4vDjOv5VjiJMk4NpdpE3tGdU0zh6XCuda9drQmf7A0Rfl2aclr9HcXW8Zv3zXOxN20IrqFHFB/v
7w1ps94Uo9VE1YNe3d9yGFxt6FAo9Xmd0OTVisuwhv98Eh9RV5L2lGgyqgj+A4bzIdOFkRb1nx/q
BAFvMv7lv7QgeZZEsbsU2W0Rx390C2CmjDgwpGIqoDJwBB9tBOJP2AHBsjovgN9ky5+2QEETZ0hL
jwytx57xFSqxFZN4YupBosmAgAPNqbNDVwM7ut2wPFuIM//lJ9dPcDCspw+lj+KAf73XcEBg3p1b
bPIYUgSHX9dRw0KKaQhb15KMGu6ycPddxGYPP6cg2N8Hm+assyG6uy/I1nFACxD6oL0zD8bE3hBg
cOE8OASsadOH0W4NTDi4HfNuIx/41q7xMEMR+zUtADiKVv7WMdP5NUTH2NnYJ2JsyF0c0dsxhweu
lWKtIyNB5jqpx70fsOUWWUYEX6bcsTnWQLc92aVNBEqdCak2YkHjOtdlHBDkbXPRDzRx04yhdOQA
kRqKp50Aqkjphp7JRWyJJs3C4YjhI9WhaEEJyAhkv+DRsNQxlUQUvGekZEP8O4uoGfHtAghdY8R9
5l+QbnlcjVTqmnmWmkcjgp8c/iVRRuliDmuz1sIGoajdMfadMsb3RYPZTNEingPXm/6nUam3Zrwt
r5hxL5BCuEt5cHHto6DHLmXP8ixwb0YUQTqCjOTyGM1bjubwsrPmH6OAcWOAkDoII9dM/74iR3qP
L3reuuUnY2FgMgC91LFu0mGIr0tcvkgG2HQnXc38OXJBz9MtdZjqf5NRGHHUXqp30zobFw3+a75j
ukDBiBY0i3FSIsuMsDaQf2ajmkjeBKnrlxADqW8iB0Cu9JfvVVl/z3EEALKhiEK2VffUVtNOFoY2
vgFFLjPBnP9rKhGQNxWod1RT2BWltUU5yetN+UeFqb857cP6p/Fmhg45bc7npr3F3bJDbjP/O+qj
fzJHgmzXMJ7smudogzNFngipD6fo1smGz3bf/WhayIB925wk03g+rvOXcGQhhi3lfeNBnI2YreQT
Rj0t9nnUGEze7XLXYG+x3X3rEMmdehaDESOL7dgCDBv3mPRs8dcwdi1uwepqer6Gl7MSu1CeGUWJ
HHyIicFAv20XTHPGhGGi+gm3Hvefuoo10lj680uW05uxTDuw/3Mv53XYVo7CFp9CRH2DjXkQOLbC
NTrVkKnNBLUpWQf2PDLBiVFvdoH8JradS9pBvccCipG8P2RbqPvL9BB1zAbTnCmo5y4/vU2KtC5i
xW1BEuy6rlxQSTkd5PwNLCDLy2LrxY/QrxBQb3LUrEM5Y2O6w91g2q6fixUyAQaAj92S+mRd6qu1
WXqRllgSkO3CD/PnMGPesP7kVSPfHfOEmmtcT7MdaLzrsA2aCZ96y0UsYg7Zwm9EXaql+6pbbAGo
ArCK58+0/hjfYqXdXFgFAyR7xvyAUJH0oghsDBpb/rDVUIK3HBCnNvDJbbjVqSB581pRsE87HoHI
TTIDyKst/Nw/8eLyDxnqdlxC51627v6wEcPf1km/u3cJRDltXZkBTUjQRWcIRSw6csgfQmU6S7nV
IxRdVH7+oX9X3QRTZCXr7gEM6dybKfICkbjgphcL7D246SpkVbrrElUHqRwMu+STGQtTqLSyGJQx
5HEW7WHCDS0b+hB0DKCgMNFDUzj9couOYYk/S9w3GvY/mJDd3PkpkLbrYc6iiDCcTOYWgqHTPeQC
Q6uFyGf8BsG2X7xSxDuEXDpjO4OeBIAEywtw6dLqn+txw25M7ts4xIQVM1bqKFFlW2BJWYjpnchS
wvWwBaPbOG5Q+IaZqF8Jj466GsIV47GDi9aqapz/nXkxwhPjX1NMbF75yoqTaKOYbCLYJp3kTJrW
SByjsE4xUQ2tSGayMCjDDvUqMF+KbEB1l9szl+UwPV53vSlZzTM7jm0zIZJV5QHNqC78wsLwY2Ht
8jwMRYoOfjO2GVo2UvUK5Kqn5GEu8BQDjfG25XUz7m+6HiXclg/hQKDk5B7xVKxhBIl28/HafsM9
OXzGAyS9znNvv4uD5VE+3dKFSHnPavtkJmA+xgQJHR2GY/YEcwjKveAU1OWfpHYQwUF4qnH1oRc3
DonMC4tseZKMWihUkSk9BlPbvwVCsJq3/HPo+0TMbBYKI3lDMjAxbEEPSAYvMbzTpidNS4wrDgQo
TbU9r8fvDDgEvZpVgKSSQ27CyqDKFRYsHgOaEzHSxdD4YQBoDiHh4agiRQEMKiMF+8qq3eAVyn4A
illW+2m/HwzBdqQFUhupvCrJdyj4AWGUxg4NCCrCcbz7jVxInwHhBgeMSMGI/l7XkSN1xNgTPnJv
upsGlArfbi1sHE5Into8aV9K9RLYzuWSYIxOB6EBAQQIcfiEgH+8Mg7DlDlX+Ge5Ab2MyMpvJhg5
f9nv9+5LjrBk03ZKwdP1DEZ9jj/ZZ0YexCpfFZSFoEhFm0pgMfg5EYBKEd6ivTIwjhGwKzcoKbH1
pccwe7JkcgS/TrMvfSkzZmAE3gzxN51WMEvJZpAIydGBg2k9Z6x0PeEeBlzyAldqDRwfvRo85ldo
w/x8sGl0WRgJvOmirbavuyzer49KBJ4K0AwmTLmTPflDN8kD5EZkT0WjdQV1h+H4SJUSsHLxRVMS
CZiACRpRzuqUV8+E5jy8kJVAY4t8+B7acAg5A8TmNuaugX1eZ9s7FxijmR4F6ByX3LwJQdIvQ9HN
b+NowoX9YK218Rwlk7Ouj0Uon3tS2XsAqD2Si1R+i1BJ7Ip+DJoKjg1QgeTmB3Fsy4pj4q2zSRiM
NHembw3prughcWRDDlE9f7wKjQbk8DOgG41E5kcG6R88rEWnv6L9Z4gMmi3egck5CmGmK7hJkmSl
Y4KSmgy3DtxXoU1yz5XlgY0FvHZN0bkwwXWreV/UI8qRwB2wUqkdyuecP/3xYxvA9O1jBzhpAoph
UnwwD7f6qkeoshBriErEOGym0/emhyHcwZoUP2YCBHpx3mJdUXVgnMwRFQlQ6TwgAoqFtKXsN+bU
nZ/AIR3QrjB+CpHI5iw/4a4zp+7sDlCxGAas7BjaSqm5bHk2IV8y9VWHSaC3orXsuFZ6SHRTwt2H
020+0x+06mrWjk5H/EFNJNrA4h/qoHKa8XWgngolvMQVbjpfSeBwGZkcKbHeX5NwcTEkJbRsc5gL
YLXxlGacyfd/qflN6hCswmdvlBZQFrzQ37GOvJzKBkcfTe5AK5QlDlEpRDQM/3PHEcLIfJwgNgu2
gDYTYk/sImv8+Pu+MWLUHqLowl8EM1ro/QftNVT1vMsonF+klDHLEjWzF9JXC1JBeKUrVBQZzTbE
F1AGs2F2yp/UOA1zgoiZqbgLI4PmyusGDKtMmBoTa6nQog7bukBfjgZ37dcfq+iEEjsO6GzAfqeR
PkD0ABqQL38HtyMwg/7+SQlLuinlbJK72ERgOfHxe3ijc9B78HHecKB+8J9viDMYcXd+NRW3aZLc
N2v1YMbccpJNKJNhnonIvE3qC+jQFzjY4MeHuEXYjQZ73cDoA0JkRE6w+A72HrRaJE8sTHTcywND
vNwxW05cHFB0/EuPKHVOjpzvuEVCIBjxcONSZ7Jp4fX5sPtfX8R5gt1Fg1vvvbHG5eIXhicTkLhM
L63IelTNJpdoofWYe1wUNXO7ju7ntllom70R44CKo2rhYgDhF1kn8mli7Rb0QcMqM/On1Z4k8QDA
MkpoJpvNHp60qtOVOPduoG6Jxyfp9nXSilLpWeWz4hDWlviETX4uTo+wZYiCn+V0LB1TWtEpIW1x
mddIH/Aivdn8FKEGX0gjjF0qogr2odGMaD4Qoo1WqSMeteZMHy+Rdyp3lgiZeyCjjD8gCb1+o1zV
fVZuesbQjPiUvulVyHO4UDX0VLEnXaJ8aASbmxsHN1r2NAKtXPuZtC14Yrii3YgPJ+fhGvbEiK+L
ZNLKPfn4gd+BSwH0QkUE4sDFYx+IoFbLT+PZDcmJQywutx5g22uupy/Gw2PlGkRZSB48xjkcuOJU
rkxgmd6J0msqFe5/1Y///XNho4niRI2eG28O6Lw5wEOZrrpT0PbqKiSE4VIQms2hINt17TWztUrG
lUwo/xqhiDYrJp1MN44XisZp5WDLcALyyowo+s37yqHXQ79fAoxDOaGFzHvBF7FcIH1eTS23mg5B
qcbEGFLNL92mkcHgUGHYO+lMIiytnBhWJu+lxRCZ0lFz8AmqF6wFKiyUusxZMXM4b3YSPcijCA8O
MXleKkgQ4f3XKaqedTVsuuSsHfYPuhVwvryQ3Yhv1Y+9k1yLBl4Dxmt41HI6a2ZrJdVzCyHZnJYE
hhnH6COfUNXKm1cVqokFNpazw+u9kO+H7a6PBxBv+CCU/Gf4Es2P8jDXKzKZhHCp/3asQTj5FxUs
SrEhg1ilulB9SMjI7OOHe8NoJpAA7bAfBWDxcYQ85vXD1WFbFOFQ1vfGAFs7VblH9gjEAQMRWJ4E
NLZr6hbwx+dvQrg9mueJlaVLTOC8TATEn0HRaIPiQm+DzGQ34+dp7M5Un4iLqMHRVFi/Z31+UVTO
5cpP7rbeTbI2n5rwX2prZNBeb2HL6qce17K93eL8VKAXTqPQ9UT0eP1TrbzBxz62gFxp70TvkBOC
NNLSsdrS6TAhmiASIFF4NNOQhZqKaeTKwjQ3E+qf403Hu8/FmNgnfCqCvnlozN52bFXcPqp7rQ/N
FpVYHNTY+mUJU0+oOIi5bBiARDhdiDnvpXRQzfZhs4uv5sq9UriiHDA+XhrvPReMjY0stsgdwnPp
9ftyW3/OnDWOb4oQnSLPJMavqO0GAu6RNtDaqVFXYo2GhaJSi3sSpa6yNv7QzX18gvTuc8mFxCZ9
l24mcl8/1zhAGvVwW7/XUa18T1OGCUBgBMABImYXHCe6AOORoruEDykBsgop7XqxBo7Xh2/ILkqX
ZU4Z6d7DWMZI338B5VobMUuO0SZzIRgocf/FW+JH9fNQ0RDJ0h/iH3jCOX9ltkswgE6Ee6RgMGAw
aVCghmEW2aocZmDytCq+Yop6I16RJydTsZLBUVABSOm0oCtcqNTTlWk52B8DFSoszBFw7vDgjLDm
ILa191PWcd+219Ji63pQnWEYpuhJVS6r2BxpAdyagxFgk1EK3EodtCI6YyCnYqEt6P/Vr45kx7Tk
feILSGCOXiYkKRgIqjxy6I2SyofoNnT5mLAKLimjOExp4ef5q7sEN+3uzoAGxNKEjPbgJ58nGwDd
wOPf0dGdHVnKWqqvjmBqVa5RLCdUkjiHpgN9XwJfW2l1v+xccrrnx+1ue+M665XOsoLA+TzyP2MC
/VniLyq5pxS79V1TXTNyf5AekcjKI9vrbYnEMznYdmyoN/E0Cw5AuDVt7R1e/zuzjMU4k6Wn8hhE
tkf8eqKARJywLyJNGvnwwppFDzHuIkiuo2X+0XWAJV6zubOr7Eqd+dhOj7Ld0xf4+CW+vfI3jk9P
HoewuTx230FXvrqU/ZMzQgwmgacLmekosBs6nLKjVc/JnFBkK8/mh7COtOQV78QqogPGtnkFQF+5
qGnOwyF+jDPvUq2K0oRU7qnxUY2rc9hsm5rzGSRStEVV3piJfk6X+IvR10I7isroijvlH3JUaxLs
PELxUjPuSxyQC6SJykwxxmMgBLKzWfHo07jdGBiK9M/hYfnHl5sJWT1Ybwj7OAswvSRp43D4znzb
L1xn5tvuShw/Q2TTUcX4QxYTDLexD6+ZDjlDdDkVAGhCtgqTQqVhRi29UKspmRJO02rvnaTJap9P
FC1n0Jzr07rET5nJIG7h+LHOP8zAzPV4s5ifoqIG0ZGt4ct/8wzzDRATP9w7CVjRhDWcJCPz6GSk
0I2m/SevQZfcMj1Nw+nBc+boNIpZWcxfUGxbEHBTj+OHDDJmpuh7Tl8i+RxgbNUv0rjbHta5DUFF
UaLEBBunZM9rW0zeCBTbCuDAfS8ae36yg1EtgWlMg1YiIYFExI3jL3PqNE6eQz5LoKXi19z1DrKq
LeJHmJiEi61M1wyyk8gUeoOEx+7RLVbukF07fXwvwRo+331ZX1c5PlLRHgcQmSqPE08vcmEeywA+
YzLe7GfnPuwY277AQRYKnbwBnqtBRpq5eo78ERf2wQbsZBRntCzMnNCg1kQY8hPRNHXnLhqik3Bi
QhnuySQbSdiAM8MMqMvp0WpG1x275BNcB/u0SetnAd8mh8zy0q+7IZZOl1RhLlMNjeyNgmh3zAHb
ldUyqow24cFTYxCrHZupQpFk7ZhBYoCcn40TY0Z3kGcuGz8sdXPUKDtXRTmFtOI5jGrxKX7mI2SI
0eL5Pj4WnDflLccCbv8ePYrtqYJ5fR1bHQlwg9PG93Jj0I6aUIHIwtSgIiAyuooMy5JLQ4Rsdceo
4L6ka/rFT+bH1nPP9VXLefgnhlCwDzyjubIHIpQ5FsZtifoTIIB6UwOG0ceFfc3//fHveGN1QHG4
wd0J/m+oCjE4PN76Codmf/RupZnnHoC/LcaQuOANrAdjpxugyFXVAcntPHI4ppFLipreYeihn8ZI
FsoBF2FR8D9Yjoglbow/XfSsjY1ffqShLv0PjqsMaLmR7S38AXW640LRkLxobPW71d6ozRFQnO/5
esclPG+hHAkpArSM6OJBtjYHtZQ7z43V7kWw4kdHEy0c2gpNe5T4pY/4F+O2aNG5g9ZHLg/iIQDX
gFEI6yRDa4p8M2OxQK7C+URNgL6eAAgNZIiIeBZyr5x4UbEU4NJO/IOkL/v4M77xluJ3kCKBSsQF
gNjE5hf/UoTlVdsvUQr3i+MSSQBzinLbfq59hMv6anJQ1SmsKqUNiW0GjTNqEP6a9FZITJCm2dxt
tP9M4SIdzbv0e/T/ODuv5raxbAv/oYsqEJmvytGy1bbb9gvLbY9BIpLIwK+/3zoczZigSuyeGpWG
ViuACOfsvfYKq9Un8TWVR1pPdEgWV98hCmtLs4qfkiQn8r0xAJ5UBpSf7GP4pNCSsxavp+gPBNxf
jI4AbxfqMGSBbJDKwVTogizhpH5KMzmc9/DwqNLUNWlDK/CcVzCrQADUXE9W758X/uYh3MIWETDW
odd4+0S+Up94Ee09XEL1iFiLHT7XoR26uy7u7PdiOYm+IceaeHAIecOsSYNM2iLBN0oFK/vxl7Zh
RtHn9YYWxeouFH+uq68BghuylGmIU1XmRuYJRxv99hG/0styxEtU2UQXkkJ6NOPAa8tKRg/DjBRZ
IgopmRY5TX7rrPzzHl91FSxqFuotQy1dPY9cOJZ0LiFhcAhq5Z0JRWIHLh4xBlHsdLqNgP5QwCTW
Vz2REcZeqQjtmJaqShRpW1YBjJSJj2DGXKbeR4T3V1o99MQaTjv18dtv9kh8x33++5t1Zo27ZTf5
uspGD2AIXabWI2TcqsbiJQIKcOZIyR9qb2uLWmJZdk9u0MCcZ2rPmEpOaYb1R3tkRcndthwMo9bL
ACgpwSExgLYIdDPgA9Dl6YrytfdAGDjCAMx8eFLnHIuqo9xd70KWXDpMJRqpK9eq0/d0Jdxy6tCV
C459zPUecmBeTTZ4pGCvfuKRGwihkkjJQIZD4KIQhleicY/FRFgukBrcyrheQ69JMuG3L8QrtZ74
IRg72QDI/jKc7X+Tx508JIvmUWIF8Yeionkoy7jC5hJV7Ip3pZ0BWrQ0plo76kSMAP4b9Fw2GsYY
bP+Jqh+wPDmXvZhpCV8UZSHCHCZdsmgQrSjRXU9ucFSFPzX00Viun4prU/gPTIisvyLFc2kJkQ+T
8NMp3lwlbf1QOaeaAnObHVa6vs3OAc/UWfgsu7NdEysX9k0n3RnLS0MtTBV+wRIhqMjEcnINZBQg
6NvOxu+OZz2unMVDvIE6w0GaYQXb5eSP3+VKs/rXdgi+vn2RjvkyCw5zqXIcGjFFygyPLsKRsUI3
NY/qXeJOtC6yvsuBsB/5DALL3Mcez06SPAVVdp6vOzy4AfIZaAhVWFrxJYkbNxrT9GNDyw4HzUrv
hWn2K++BRekyTJfXOP8jHwO1E4kWf2GCbxfgIwUsd/x77FX4U+Madc1qKv/Gfn40yaDFxWrXuFTy
YMxvRiuzd1kTeNODNM3y8lIxJqjRi/OPGlMHA0zLiIolYqIh9q1d0h+w891pBpxuKX6NaysPjb1m
5Vuvzt3R+uY37Z92R+USOcV7Te17eR+yj0nI4q155LTS65FTtNZpww1HIOnsPiM8FXK7g0EyYKXe
+G/b+lTWq101+bnRZ/Ur8RI3YJNlyeRli4mBrMlUnihXkY3STnPyjOBApiFrmQRPxlsW38e9gwAj
YU1NrRG9kZDkFYs711aZkEpXe/vuO1IPLLgqQFUR9yAgK9rQw4PvCtclyCNMH6K+AbyfZCgMOZZ4
G3kWylneTg1pk4EQhbARQbOtGELzjtEmfAOZEIa596GwdlcFTcTbRxhqt5ifXhpWTACY7S1xqjs8
QtRBxMy0cf8Y+VCaca3A/thUtRMlnaZiRV79leU9lHvGYh0XH7vNO+2vKuEEXEYTKx9bkDgsdY1+
E5t+4+Vowp5Da7pXBcyzZHhazAN0QXRhBLlgT0KyHfAXELC43kKw0CB/FLoYFF93uS9RJwJrFjtt
wPL80N6026W3tZt9kqOf3KNZPCHMwEUO3XupL+Uuo6fNy2hBJM62IWpSoMoAVGhDSZYVrsUQynsq
2HSvxZVaQ1wBVarGt4OCv6pPui6Y0Nmjc+6zdYRQTZjxzNYky101CfzY6VG7n8AfwkKuPA/5IfXJ
We3DsdWMWPwrP2kvs3SHTRYOY4SeAtljrxGwlQiVMymLyIy/6Ntr5o8GsefHjPSAGfCL8E/TFEPp
YAlT+0HuGh5IwEha0zR4MxuNw+4hzpVQU2N3TtWup1qihWhsvghCTHawaysVFq5n/7Li7GpRNzca
ThoUH4x1IoFZSvWELkhmCcbI/aSr11Gyrx4thIVQNUHRZCZ7eOOGDuK47cDcDqyNUgh7CrSY1qqB
SYulMrW1ZBmay5sQKDbgdvo2rhqjWYoW1PFMc2VMvlm3VygTbgXA9hgQefjOyy9yXyetb3LPugy8
BCsl2h56B1utDuNK5dbLaFQONDHp1CoJ69UK2hkl4gjOyvOc9pzmXVb9GG3nZ1fpzgoekgBL6zx4
ZuKxh0lPnpvXlp2QdAwPeR9jD6riw3OT9FbKuthMj2pZTXkl9iqTa9OZa/5ks+w3rJjMCMWciQkE
SRfFs1f2KEvZDis46zxC1dL6NaXTCR7BK0A+bWfg+UgiPDhnc0F/YXnZhtpzei9xqOp1jZzAQ5AG
AIf36D9k5ao9N9ow3KTRVM0gapjR8ttAArjaTsUpg0nzhw+fzACTOCSrkJBU08wmH0WYu+tFNfpG
7aWnUzeQPFF08gRnhoG3Oxva/E+PjeOF/1suxl9WNn1eF7t/eag+TIyejztxt0zuNIeXwlWuapqL
KCkdicRTnq1u0959FA3n7TXd1/oxfxcydFF1HbLMzNaXpF2vF0Uz2u+FX9RQkcIKagb5ofAgsFxJ
QAmxMv8rbTbxmZ0x6Ua9l9Kl2xEYDoIPe0ExEDft7iIe7ZJGnwuDsgw0kgo8bWVnBWXMbrflX/22
mSAELsWFSPiOUgwrwA1yEL3N+kNagdLBmttdpMxYRVughumv+7X9xIKi3LkV61BVu7f9ZvsrDpPu
suQ7z9IWwC81rXuy+uw69JBydgpHfNJULsqn2Yh8VOOLCR3GIKaJ2re3z+Urt2rI/Ynz43LhgtXN
w4WUzLq2hrp71COrIB/PpiFecl6xnotbFkem3Cl8TAWiyKHe+GJs4Gdgnmd8b2EbVzCnTxzX4vgi
wwOnIsI6GJgCp87ZM94wuU7KjjRCel4qNDBY1080XQFeSKSSkMSlHGqbC5AmKBf69fWyzspLd70K
bvoYM3WP4O+LuubKEOd2zmSrPmfhwO7Tj+pnnBIS/AYFt+98dCEtYhk9AtGSgC0jrxZ7zU5BHr0F
W8oWGNSLECUQZ/i1UiEQ7hgBLzGBg1oZX9Q5whLkKb/sAiSgtrnH+ohoMC/abd+ZCEe7BgGRqJqI
VCxkyKa8THocFg26mfbT977kCI3n0tQIWO7QRoC80drDiyoD8F44VqSu2eOvaLXNHlKvZH+gsRXt
0l1Shyh5JEzpl8kTqAeg0nhFFKepu5YU7cZbdCrd/jJJfCgN8lg0plORW/RngV2tECqxAYYV4Go8
IKUioQteeqsnZIS6JiduDR/6gYOxpvhbwozJ8mlcITZNFQB/GHJrJ8ShEdwAhIxu7Ve4A0G3QiqS
sPfru6lrv6zSLjlDpVlfVlZGlrQNM3UKpovE41dMOMskvoNqL+bv4n0Kb1ARzX0GVS/ZwinCX+ns
7RvOcNwOFhVMguH6UbQsQngDxgD0tzo8HK0sKpbk/5mW+sXihKmVKnC16XI4iTsyLJ3ho1wL5Koh
5ChtmQOQGIOcFw8dRSFBTlrT12qSJd3BEl2KqcmofGXnbxGZqtqti7wz/ABgdbOCwhoQyU3/T8Tl
rwnByNtv8Jh7evgG51wwwOaaO3Fa7NXNBCYKkzB8CPVHMKdUsnu4qBr+XkXXHqd4sNUO51oot4b0
Ki8F8dYNDD6rKX5M1HkXugcMn5kirju52x9ZGSHH9gMW+0AghLeY+5sWwQKYarsd34vNabpbC2kI
BHwBH2IyiZ0z+u6lWw1XSuoocSeTiMPu08sKDE8/Z1pGlMOlLxeO8NZHmtP5my/in8o5U5yPMgZs
EhUhJhO+a8+XWcJco7gOou/j+pMaXdF9RCGWdFsK4jgStdt/UEmudgtSw6UQb83mZIx/2gbxeMHm
bEA8i+AQI3+lPDxcF4vM3qbTEO3eCdgWF1cEdTHWlR5QcyspxUrT1JeMF5FnkQM9GjNwphYacct9
7O3b63jKAAUIogd7Mss29IoZqjq1u2CZOyGlBbJcAUTI3h/VM2lN7VjJMUxkZbA3UC2W7aVXL8gx
5VpRWQ+rxaWbVWw5IWEHAGRQQ3gKUWoy3lQRYtfU4z3HLPBZrZBaIrVCypoUDtSJwyZz6dXyM4Na
EWGuxS9KJlZhCSD+hh7mqLNE17AIw9BdulGAN9KslnK3i26BzjEzjbvcAnQ7is8tvKWvQMZsTgI6
1IBa3RBd9pLkPpN1XzT+wlz2JsDZjPv/ZlnbHxqie0+zXY6n2y5XN5AAYgm1BA3Z4Q3jer2Tkybp
GpZWFA6f6rD7IrsWPSqeT2Ujt/YYh9wSqZWMMLyw/lwHf9bZ8qdMwYznrxaGVGeTmfi5wVw8gzDr
qeG+79n2NrpIGJOnO7Sa/fC9bKl0tAKqfagjuOqgKMa+ge5FVE57Yu4Yl9Ov3mOvHAt89osPuozq
1rSTCZaufJR0IoAK8lSvJa6YS5Sri8WCVSGUe/tGNjfqwUbA+cIVnEmZuAu8ODxfyYo54zYesJJy
wW4T2J2UjAgknbN1uvtguokUYBr2cVqwr0EnuYuogcQIjHYqFvTsZS0KVwb+KpzYFyTjjza8EYPx
KsgPrgnJoDdlDdud6slbAnyCGaCTImaYblnRrKmvAgOyYLqjk2XYIPTXLC3Uiu62RcyJGMh1rM/q
6jtCMDir3lniALl0sMZlL6eOTAI20VWrZnmREQtsaDAWZLAzsNmbqRu/Czw0djR8l+SJRojjUdBj
YK6e0+7ZllghT8flHK9noEYB8RAwMFxoRmZd+W3fda1NNVBjFM9aN7w6+6heyVDKIVqoh4vI9sK5
9VMMi9ywJkXIQjUlDFjgkaRkp8lYx60SRwO/gbQyZr++M++/J+TVfeu38TujhTdD0g48FdKT4uMk
kbQjNnuDFtLDCdBmcAgGU58vVv790g1ujH2hYn7V2cXoJoFxjSuCqnoicZ8XyYjqk1ELsVhih1ux
/evtu5m1gtv18HZm/IvZhLd0GXkhy5rdzpW7Hu3dkKAiqRmwr6gf5WpY0z3jfkMFHbgjM876tkKT
VWfElEMywwFkQrXlauoOTx+GeHyVbmEMtJRnpVv+mHbMKbSQGF6psmJq7EouesfF32BB17DFd7Xm
D0ESZ5AfaZynKdTexaza2jdRhTO5nTTtvcm09wKjdAaZxvipVsYtbRVZwVj0RSvx04lCRKNl5p74
fHpXUUCJqklJbdOwlTkK4DKkOVNieZxSecYRBSezUraRbfvFq1HWp0ATfbX6ug7z6GJrrd8j5204
LuBfY7iKOAKUe0Vsse2zGKfj0qOUixgOMtP0etbtKutBPMo0Plf+VhpM30MsUqoWt35Turo1jQZk
sE9pQNWXFjyJwh481eZxqYWfCbMULFGLzLhHd65aGzwxYymsItaTNMQvyM5S3J1LeaSWGEG4DLno
RHCB7m0Cwy0f1njMW5wy9MZVwh/pcwCike6hgIshqDPOMD5IV0yJBcbj4/BpL2JmI0a9gcjb7fI/
rKKvz/6vwoEoGhj1PHieWogNBBVZlDKnPcG0OvZxcLkZA2hWzOZdSrPZzegi9his9ZIAOqBIzHtJ
8il/pPb6Oa3tPxSulqbM0OE3KrCDrdTK2NcZARrpDCNicdeV6ieCPw3Ms6w8hMmbCRU4y0u8ksF/
QM2hFBpQSzW5+Ns2nYWRaqBqzghocBerDynMIWPZwzBbVwcZ6CeBXCXGVAocNKwWE3cQjzdeUbMi
M1NpKEAYC9uZAPjuw84PPwQL60/pW7WbTb2eCPe+dimYGRdrUZX9tziFp/XERxHBMJ0puqDZErLD
gHh+XpOx75rMchWFCWkJwYbRMRruOdCMcbQOuLQi2EUb/NGU0LbtPlTM/ZOI/p3BwtvrDmzV43XH
dwnC4niQg3JQh+tOV9nOQObfnhwuJxRmM1xdbJ/5zEe80As+7z/q7CZyP/KZDzvXZ4/GuPtjYBn9
xjeWGUY/mA/89zP/5Ot8/v2FvqfCDTyDn63fv//Mn+DFf/4Q38Tv//1z9H3/BfAq/TaMnVIHavDA
hOuC25ED0mfzwShB6gT+j3/zuUbLS1Ea68Nr9U+92Fzw2vD8c0pcyE03/LIIgWSSXGVX/FZm6vzY
/tfzem1dFE/7r/Hj+1/IP3nNZ29FB9Z/1O9tH5WZLDi9NYQUIRMevpIW/IxHO7pGMcCLuPrvR13R
rV6XNUK6x/2LxP7oLf/iNR9FdrGYzsNf0inZ1uqMn+T7+CqfQ6pzXg/6ZwWYxb9ppvgH9Cxe/OeD
heUsCd91RUoIx4/9l//zXdVwztf3P2F1j7zQh3nhtv8+IJU1+x/r1xcaUvCP/S/gM6/5if/8PvML
9Ed4weeKKIlYr2cvuAH4yql7+pVbWrFRwEOExizC2bRr6kBqI3YBiAesALIFpqHsU4gIwsqYsFKm
oBpnkt/TqtC39AljbeQ0WLCE592wvdJ4p8I8oeBUshTBmf/59jG+Uk45ZPRgkQNXiPZk3oYlQDpd
G1ibBwl95Y5k+E4Ou0OK0S3KUptRungSpnL5dzuvydNLC6sMjL+hBTheDujJpKlzMJMSj+lwOXDb
EG/zsS7eNXH0WI3BpaQ1pNhzDlnWmZBpGiSpqErmcsAVn+GV5CJl7ZOTy5wOopxa6tOEoKNsFyMD
kDwOGXHAQHN+Xan3m8WyptLg8oiwLGcDD/ne2Z7sy0kDltHQRBYMvY0+qvv3OHyfJwdcoJGaZqzM
zd++okeudJw2VxGIQkORJc37zKR0Ua4m7uYBtoVRUaixFqVeyTOamdkOjZfXjGfxBlox9C5Rls2Q
YUP91kfIuijlm3V6W9TTZ813tDDFcpriHpXBR98BbUBtk4OX+ow+as5Vq8rjA/SN1J0RPLrht6nY
FstMXsMT9W/XtRftNDydFvAcF65o1Zl9LSC7wciCh3J4x3R27fYMgHI8MoW10nWCV6kXM9wF+PoS
phtGk7Y1c3WwY5dBxn4Aiq18rRqJucQmCZl9re8ksSuKU9DHMbLGkUJ2Z0jHVMJ3jB3Cby0MHnqr
ZNdVoLxcIc2X7VRaQDzNgWTWjncd+i60LBieRrvMYC2Cg7XX2rl3ReV+zcL41gQgaSJJTSNKkpoC
4ShWwq11GmAXe+egLzAHDaFsgUgZFcz8ps/aoVvGgWWkoVEF4K/gT2XfkjcvPFMeAPtBIbAlIcbS
/WtMrUZGA599FMUp+peRwM+PC0IEgB/CBuZns4Wii3d+6gRkV6pENKV/Bp8FNoRquqjAuIHjitsf
xvKXu3DvkEe3nNBvq9ZNvSXG8kjqkXuJAgMUc5miGY5sSCHk6NFh8OzgvWqv+y8SORuKBelvtT98
jLPhVsWiwrzWnJTJdW/NJEdjULmbS3mjZclgGsi80i0sAcV8gzEqqVhavR4RMJyNTxIAK94gTOl+
tFKoXR274s7rm0exHyfhWqc9EY7no2K8MuJiOcOeE3uEw0enQicybMKBksFHqNCzTCD7xQpIaQ9X
uAsatBe+nCCKkqe591VF8K4XyXPkF/eSE01oLTosdMQl/acrWuCT6MlxwRHQFHI+2kZ8PNj4Z2Ej
zFSLhIgrzWpaKEuGdgyaa/cgTXvFE1EEdP535skhVMRW46l0lXG7uyaL/jbOQTSEdUpEX6/B6HPu
AUb+cuK3Uw8VH/khPq1X3HcfQhMCOtBOdR6dehJzAaaaIb7mKmlDO9Vx9R2vOgfef59kwTs0xLdv
v/8j81Q6IHGxWS14/8gnZ6VxVblbbLrwODIOhuw3mrvFNdEqSvuk/viu29TDlqoHxWHZuzRxxvxb
rgE91nXK30Ew8ll4p9gM5u7jmaHYM8Mhag6E2B/lRiKfZN8Nd2eL9U8BcKESvDSxeftNHd9zQQCZ
Rkxr6RDhah3ec3xlnXbrbY9iFWgElFcOI2kH/gtGq8JDtozSfckeJ23Cn1EHjxoCmWhyTJ8+KHtc
Lb4CAJUMc+L4jtY7HR+blkOCIQXIcsZmJO2PCW9FGS1dr+wsDc6EwKwnfEIMK0KOITyw5mGKbvq/
BBIEsT0JnYAGnXogTuugj7c5jktlBzFklHuMng7PW1fD8nLUHwVrXDFG0hAYbiyZBQr5qKEaqQYx
iDjheTWej7JW0mzJJL1izR5yzsRNURtqUD827WoRvztx/o4KOB2ncGQKpcCFQD07zqpPcDRZ0sfV
zSeEWR/yqr51mvpWwZnpqvwY+9G5KA1Kv9PzpzyIuI9u8tj5M8OL2GB1BJWH2CWcOLb5tXWcAF2i
tL7UCeJ0Hx5bgtfIGARZcG/H8iiAHBgsb+qeFACdu63oFoxkDT4Hy0U4q4Y5QuUkBHSBtt1N8eP0
jOBIOOmQLus7yC8A3qFKzkmknZLO2Oice4j7YEwTMFooFRHDYRanAnfDdIKSL1d/YKzFebpUtojo
AGlHoF68BWOP1gTnWRU8BYks+yVJP9EuWb7j7WBSuSOpDwP8dAK0gakGcNenyW2/YHJnYpKiiNiA
aSFxUEPBzSOKWoOyqE6E7SUrECaXNdBDZRsNiHSk7VA9Za8KMtoieMfG44gHF+VkzoHpO/cjjAVr
qr2AvCtgjENi7axAv9wtWqqOSeGZNOhyQDG01G6EiA4mkP+r3HFwyq8utynT9BifwbKEpojdsfjn
5BzVcOcQgG1AwrwciIy2CzFo2BKEieL/DJQ7urQc42oIpln5vDvOHlP7IpjuK2yeMHoZ/vzHNxk0
W61v3Pu40x1xHRudT2fbEsyBMhCvKA/SkRKtNMKS76y5yTQXeJFLCAASEVit1V7ng/w7OBVNeWTM
xk0WujoinlDK5UgM09/Lz7W9cngCmidDt8OKIg252Xqv/NEvoDK2bKVq+jx8YyKCsfuOPDMGCjWa
chiz7p0W4GqJQAyOMhawn2QjUDinNojXDxOMf+GhqqI5nT2knT3Smm6jGsur8GJdfXkhkQvrVwkm
KxJjGI4PBYMZalAs1IKG9JDSWN0lW/aQoWQ9sS5Kp77d2c2pdWS+xomCKycpmlQ8+UjTPDyTcKk3
ozX07ZM2ZjWopP6BgvOUsgdIqCkDwh5W8JkyvmRhJHa+xEBahCsGfcVAxVTyaIV9++Wf3oAu4h/C
2Qgsd4X3zXYKF1l15Wyt5kk7GFohuPj7qjiFElGj/NYkrnRR2zC/lroDSdMXQNwrEQ725aaUSfR8
bx/YUX4lpy3kqMB04WPB0J6hunQ+m0W19RszZBJE64E3GL5hQV1DnRmFPKGivYqYSPl912bBNQpB
zQDprA2vmV3NhJrpoUkG96zpvT+l0FD4gWaBhk1PGW+8nSaLUbJlEfUZnpIHHSEovBtgVOoVCjMm
IHN5kAU4vk27YAThAeZDUi2OhFLB1XHsA5hhMnO46pglVEgZRIvX0eG2IIRCXu1S1719lo9M9cxx
wUzxBaEwzZ01bG6V2QV5qDzAtBqxIvf6AMEt8EkfaNyBRr5HCKpkB7zZn0qk6/DMROaEh2BzIjHV
t1anTteR15XD/Ntla+S4lvxvvsW5KbYFo1WM9yIwaQQuwq8sEwWMSeQsTgKA07/gs70vuvB8bS+v
m9G7CewYIld31bb97cpqvslrRhwK6eZ10U97u7xyaRmCwZclDgufBRahw+e721ZOu2yW9j1TlCfl
m8iYey/yRt5bIgnu2fZMWIY9Ad4TlCEbAcP8ZY7aRdhfF5F1a/mn2t5XD81nf7FhUSyjaH51wXem
XWI7o3EgtVNcJiG5vGBjMpAUhqNGSJuzsLEIb7AzGWfJL0v2BapPTwP5rmCW3/txXV/MBUim4vLa
IHeH5yxx+75YOfGIMyxckxFqmchg3rq93voZPDBAimL8BCX0xpCk4vjWH0E7OifHHVG5i1tuzh5u
w/nerTsiSLV3V58lBZI0UA10lPNce1ibST8iMSwufEq7djdUCnqc3ImObVh667N1gvyItU0sJLwe
TWUe4oomRvQ/fuAY0sqmD4IHdXk421fBYBaWvw2Ge4kTDdMGrpHkkRJ8e/g0quPUQqBuwQhfcZYQ
q1hmESHZLQoQePuYjtQiuhqkcGG4g+AnpHc7vBohdCunbr3FvXYoLbWynRIyoqdN8LPpnO0cZAzx
Rb+m1akRLoLxwdn+JG6FlgRVvqmHjygEAa2iwvr2VlR4ZrGCnW5zjjBWHXjkcsiUwr4LrHd44G7f
Lto+zKY9Lg0vnen6eUrCouhBaMSexDSJA6yxoNabCp2VVbd3TDqGFBFavqQQTaACvH1SX3v2WFDh
L9kexxccqfWCKB3J2R0eYnSywsyjivY7Cx+knjJAKrx4QXY8f5eKhBWf8sVxV6BPx9aWBKdW/CNc
kXNGZ46qCz9+jx5nVo5Mk73sF8WmQ00WQEMEywee03GZ0DqVS9BhZKMinlRR2T+yevoaKy3ChZ42
AH0AQGmeYtKyNRmWUFUPmOzm0rMusE7dn7qMs9Xi4JDnq8U6cuIJeT7COFAAt/ti4oMNNV/ANI7K
gjLwu0CzRZsdoCeoYQqhL66x+YrBLARnqGgx3GKqUTjrP07rgo53U7YBFfFuaCOlwAz78H7sdqGz
6XZVTerP4pcebgORjcwoN+Gt8V/mGHtXTt3tVe8Ds9BeG/UlW9TfDLHTgnJw8lAkU3AwgoBzgrhh
dr0x+di5Afa42MbQZiM5SgcebvgQusaiwcQ56z9lsTlPNpwSDAXM0k95b9z6/+mDwQH5fhgtnYjy
Djj28CQVdtUVcR3YaC9h5FEKSf4o9qR66jiFacDaXK8iRqF7rqv4SC+DJENlFe9BFMy3D+y44tSB
EdBJQAnFRzTXMbjbIfbcKWS3RFUkMIdO57Ic4StrJCclV70AgWJ5g23/08sI9g021/kgCf+GLtqO
w5+VH+VnTUEBMEACwbtDhvCotYgz0DlNZJpWjd+LDX1rkkOlpsz56sX8DY0QKjijb7+p4waJN6Uo
MbQjyH1I4Tg820lSpgvwyf3ZlvV57MffZMAgBzrTIZlZPkA1EgsPtoKsOPouei698ssLC1USRnnB
lWl62wbbq7eP8Qi6xPp7EYBbsjQxXIRnc3iMAi8Ky40dcgP8O6SzN9t0jcH3+MlJdu5F7qUA3yto
FNkXDyheqWMSoEUYXtcFXjYjHvJLSDry9RMRQUQ/6cwda/fo9+W97hmFbIrvV8GZVLNS0NGE8K3l
DWNE9kJo335bR+Cl3hZKksAFGYQnaRLFfmuh3bzJMupYTr2cEpA5YPLH3a7YFputAGkr3TKZ1Ljf
Kh1RGhgsajWaNLWIYmk9akXsq13qAsnd3j7Ao0gzDhDiDBpRWDNcgLmdBfdLMYy4Kny0xwHG6Vo0
OUx2SlAvLGRtISiKqYq4O1FqIwyFlWRjCoSXuVE+xg7/WUGrEVHAiBJhDGx+2Jjh0wg9RwkxL7bD
TVVJDWH8PaMSiUtO3ELsk4Xmbd3suvbX5VUp3pEwZlE+a9cklWAGUYDN7HlUSyQFxr0BWhPkCZ5g
kCqlU0OzWRaBd5bJ/ndR1CMk2N1dnfrBeWEDLHUNDsbT5Nlnrt9vHki0Ltih4uWVKy5kNUBDDy3A
/78xANauNFt4GTYBo8D3RLPozHatcNuEQzlF9DAbcDnNhrSeqDqRXmsv/NlQgQoa1igsXlOnJFCq
pMZnnJ9gd6Et9e2LflwzIUiIgDX9gPkvm8KsZuI+r9ui9qd7Qmn+gBF6GZUsCuSYe5g/9un0Rx1v
sOJmvy+8Z2Y6nyRg5HvwPENdACVaI7qiZloLpenEsR1Brph2ol4h7AiJJzTo2dZQVYWLaVKDzom9
SrUJYzZ82Fh4gVxlEhMDV6tf0chcbZ76eu3thuzBQibzl9M7wyv7OrJJtG3sCQjE7MW8S54aANfU
7fcFCPv6ZrN9t9tlH6J8vC9xI9eWBZb8oNpD1zFt4UNpH6W7lxj0tHb9uL4E8fr9mGaLpptxTqzA
7olDASX8txxQsFdkQzQyo1Z8EkQveEEVGDAK8yiL/kK1+cTI83RNblq3w9uew6IjZkHnRsPh73Ax
d6M2ampv6GFggnSoJgc2N5snmw6GVdelM2KLxZ4vk9sSZyvtkI+GVShHYDmOkKmIh89w7cWMK1ZC
tVH+sIA+gbQ9y7Ej2uWYfuGQOmC5x9iqD4oftqMMGtAr/UF7wxLl4Nf14hAp0YCBsnucnwgbuiWF
5lZ7nqGs+IDUyi0nnvaHPUbPNR4QlzILloKXCMXmIrLCnyIHq1qqg+6S1fIOk6fPkcVCtUO3ZKaB
/Zg77yL4ezdew9cUsVBZq+9lt6nOrdWpZIrX7oFAPSQmvJxs4k0Oz7W18Ne55+bTvTgmWAphiQVi
L2hJXqlkTD5JaKebQPJxQUteu0wuXlwNFQIl7uDpNvfIKcmBjQmiGOGvAA8ADszhkU3ppsl9v9sf
Wa8kUwkDTH6ytAC4oK3d/H23wIaRIxSLId4CK7M4iohhDKRRnEghtKc7QS2EoS3c+2XkXfpQbvMN
DPjcTPpqq/mi0JUKug/KhM8nlqYjxII3xAzSxfcaCI/zePiGrOW6q9ttNuC4TN1kaVoKHaNaf5PF
p0C8WvFpJUyWfoRnFPP8U6OUmH2eMROkWZIVC8aRPb5jEAw6HHjfPsIjByJOORCPxn7wsUlnny0I
VVFO1oS7nhklCDPTLNK3omfLp8HcIM+g2zBWmOqSFFlt3OEhjghvlvDIqG6Z0kdRe7VxVtDlyLHh
6RJUYe1OMlxUes5WClZUqoyAKgkAf3b3AisNeT86g9G6iCySxsyu4sXqinsqO9cTGy4o2+xSwSaI
eFhHEvsiCjABlWUWkSR8D+Z6EChCdv8me1dZ7rs6H74rOUO9tLQe6qV1l8vLShKPE6f9uL8KbKxB
KbB9BdjMKamhn/lMgVsb6yN0RYyoq1V7DYn1nYdUSCPqvW83dGOPdCvaZMNF24C9YfwUu2SU4isq
H1HhVKLpiDlQrQF7kHvg9UgJAwwHKHTiuHU7HJ59HTc+PJx7lwds3hgM2Tr3dx17LfHrkDeg53s4
78QbfKgZivTkhpYxFUFLxaQbRQE2Sj9Cj3kz2AxQQAsL5nQBOnPIOxKLKPhF8x5/2D75K6c++x+U
HY4XOCFWtqCHIBjEIBw+h+6GZbpH4/yRg71UaLwRHMJC4RjvXlpakW3UYpsVnFhRURYUcWh8q5FE
nD6dryzFJFng8wmYSe3Cuz48rmS3HOqVFfcP0sRo33opXRR/IthMew30D0WkXxrvL45LHB+XFHFN
saWgSyCBv32ZjS3G7DK7aMqwJF4sObh5jT+ldrEYp2l8khqHkcrdps+B8aEDjOpl+w/QIC9FD9D6
S6NyZzSO2C3p8auhoBqTEWCDeNk/pNEKKiWWuZ1s34ADwSXFW655vGSfK2WNRjNqEmoJDabF7hmJ
8Ll8ISKUlGDz4PYAcBHkUBVtXcAw2jDHyU+Rt4b+g4TqMq+fuvRxqr6FKVS9Lvwp5FyjYRUv5mHB
m1T8DpGJVGiFCKZc3/r6f27bwnXZDeNTiS56t1hcVgH3bfbh7XP7CmAgf2yKQryDKPKdGW6KNDsc
+Q/dQxgOlzpvosXKUaNjqRLd1aTL+sClO3bkXUJpvbjUfEoZBypjpQtV6S/ul2CCFF5S03a362H3
X48VZ30RB9jY8A5F79UgNein87ffiznW2X0COASc6msO5M5L76SuM3Tfy817w7RR5KOqMqM+lIgm
WqOLF3LUW3iDQYKId6xuawI7EK8aelrCW8B/JipJY6A6x9L0a/fdL6AC4sljPD2iHcMFZapIs9CN
yHpZ2f7G6Fr7xtFbwSDNWcrAHEBh9igmlTPlY7Y0A1ddlmhjf5dV8N7rDVfCNSOEGmKt7Emkz5VQ
Dv478DaOLyMzAHTnwjyM66IupIDxAr9e+VC8feKPRyHUE2bTxisB0+W5MtB1iJLcrnvCCOF/7y34
1u0ZyuMYXTy7RULAFWxNjC55pvQm8KiThYLaoZL5keacZiLWsFGT3GVU1ZSyRlVNFo4eqAKGlyLS
9bqDuWg19Ntarb0OWihSV8FrlMxU4ngIEEX65EQEQyIZrHpWS5QDJ960eFvzSwS5IMQDDs90cOjD
S1S022ET77b9g2woUriYaInIscAFFQK8CNyt3f459tWFpIuxV4DruJ9NLIxUvPizxTGhrOBAVOOE
y8JJy34kEwMUvO20TJQO/au9uy+t8ZtZMqB4ysPy9Jz6tYWf+bQIumCZ1LuzDSksN+l2LLz1e7bR
j0YFC2d/7y8uihBAyIQ+jH46HrGsBeNXDyZqnQaAGkuGGaxn93/opeFUuQuXuDQPzel8o0wgN1VZ
S+bKi67ALiiuGZOzMV2K/re/ediYWm4MCM71rnivzLSXm3/i6T5tTfYK/oDaAa5mSHYI3Ko5/mAt
d7091Glu9IlOIctJPPKxYlJExyoPHnIWORUa8gMy4S8KpfI1oY5glLBJSlvEbXmavmwgmdltCUU4
xDZNvLSja+l2ib9Yd8Xufdqz4cGhlAWmmTPw0Bmdg+YMdnteY1gnL1M1L1FM/9lJ+4QhACCezDwl
j6df/Wj3bFmeh/EExQfVjIGtwwVGwyd3+uPBDkTEJW4rAL34j2JlNHumVk5WNqE9PYkdpf63xtuq
7DfcjPGf6qoVRcguf2lzArGWpt4DTRVrXzngWvryvL0IKuvGdlk+GiY9aHck8jf5iiA/0iK8vRC8
0rTAiYCzSq9IMudR9exGVu+uceB76heczRWmo5CKBQ7YDl7BdPuC2qWNk0jfpjI2PQtBXcpbk+Ob
KSZYro1/JRC1pnkielboQv8GCfoYoVK3DZ7OHUe/ZUxVf8d0i3CRtE0xPcnlTWQj5TxGOZujXKLk
8CMTpnQpk+Iofy9pcT168J+9Z1U1KkB1+V0K/RM7+JHEnHwpHng8G7lsiAbmBGjLhbQ+bNzFTVn5
7jWaTqyHOss9N4LbuCnycw9jf7xqVttHb+e516kPi0+6WxQytK4bBVVv3PaaHAamFjElQJRRw9lO
7hN1GSekpyLENbY0dIxECK+AbnlSADdHfEWxR0ivGLJpbA8LcI0FeeQoh3ftAZxVwfSMlRHpowvF
aIf8FJbQ2/O+ZxoP+YRYYJJuYrSZZ16S11dZsEnOMvrcM2POrerH3qBajQJ0tUxcOesLMBrsEGTm
TT3R2L8Sn18dlXD26saKL8ISpXtlcylQdkaYTBPdXS1JaDPGEe4EMuwygD2DXYZqxV3EZ25ExnO1
BGKemtMOdseb3uEFmu0UbpqNOd6j1fvICt6hHHmOm/U3JSRWok3m+fS5zNf4YKF/RsIlpYaMtNIV
0A7UpxQ3tmiHFSoCAxEkXvIPJB4X01hZQHFOh6+00WhDB8dgIZJvTkRdbMo0BFCLvPlUTISAVAzr
yUMDGzDIijjJVgn9RzuB8IC4Ao0OWRfQo3oiZUYT8BiNnhmhKjHOmr69vRgcbQ3sBoovpI+iiSJP
cnaCOjvHQscvFIPF6OBlfEpvpzmV0Cz1oCUPuOQFinZR3aytIW2Y6OCmo8dLsxIsjk4kS/nzNp/5
jdBW7HxYr/iYFZVVDstpGOyB8S2acJueR0YX3IYCGLWNGwNjuTSw4pYY4Qi+FuNeNZuukbYP+bHL
Xa4vRnyYkKl5jFbMMs2+nEJVEiVb5DUBYgpoNIYQBKCVEcoF1nYAJsJLKiZDgN8KDhJNTECzC3gv
jy+TrEyh4QWQMvgeFRwakPVbei7IMS/WjzahaWK6iBuljf5/4EUBQ2F6AVcZG0+YUfMar/JbZMW1
Mz4InNRZ0hTVEA3oeEVtlRu2DKS1pIsAoTwugTbSM8r3T3O709Ck4Y79vsnruKCLQL7xPLbMcL5P
xkD569bqP2raqPxGm4CsMgHFwz4ZiQidO9PeXSujyEsZHiIoutfgQZz0OASvlhWpwUjYE1XhqeTW
N5gEGRgUKloV5moE+sIi5IwtsMR4fFsuJk3YqDNMM36RcvXpoHp0q/NklEa1ZdQC4ZN6Hr/KLzJy
ypz8gViJR1mbmti6Bnb13yghjm9yAZwLgreozGie9N9/292KLnGxLmr6jzolksiL9m54Kz4ILjPW
e3IRsClluYozpd7QwKVQVDyclmkVzwXJ6XmUCkOz44z13l8knwTDvfDd9Jz8D35OuqoIlEgGpprA
JHuGz06rfG0hD8+eTLmLwUrpyfuBEkiXsK9+xBnPHJYSZjrA2sKe9wW6LgsKz566Wbpfmne4Ot2I
BUT5I1aeCl+PWOykadKzqBmBUndV26UVNfPgbwljpych+lW6IJHPmGz9lAOUukuxuOI1ltoYXWrl
TFL7/QqPmPMuSj+GuN64CiqSJEquBG+vp0csSmizANVSp4RwzpjKzC7nymVobK8z6FC0dwQ1qssS
/U/rkQmbk3HkhjKXMlY38RhOz7s+ApClHxbaguuUOObCpnTfBaOHIW9++zfUFlrbf38qOdYlGhBK
V98JHMios2MdstU2D0Pu+Qg1iqpXXNBUsWosKfhXiW8Crs0GBaVHo1JRepRUw1j3SaGXJ86fMLv5
MYUwY2HsorjAGfTwmCrXz7asa+X7tsvvxqEkpJtzJwtUsDLhPAJLDb4nFjdKJJ3Dsq/O8m71UVde
MLSOcw9oIXKlD1dXLUvL/6EV1TkkkgOqMZQPGoDZ9U4QsQTDzpIXFvsQK5p4fKlN28egRyz4CAWo
UbOxQ8gcVKPT/WortRSYFTS9KqczePtEHjEhdGAclMzFSD4J5+xnNw/qdtOU2fvYozVBx6pWXzrW
0hb8F8MggIuhDU954yo5ej/7oUa5Wox3nZ2+E09fu6wVEOfgn8poNU364ZVmwWNIjzMPZhd4iBxe
6dDbpCmT351xgytB7KTz1M4tVFn2i3HMYBVcwiwWVPqy6tHXFFgRV6oI4ifEcSSzMPzNqFMF18ib
Ga3srU13L6hPcmq7R0iKd9gqGM93Xv9VLLXWn66q4Iu79Y0Vc+9j2cpdraC6Kdrcdf/P2JkuuW0s
2/qJEFEYCBT/NntQS9bcsq3+g9BgFeYCUJif/n5ZtHW87Rv7nIgOiqQ4oYaszJUrV9r4I4bmUajg
I4RdTo+DjkXCJCNaJwMq7qBYadna0qpRBkoYegsuk+8JS/V9nPxvKTEvIv6PQUNNU2XSHBB+2T8P
0qqYN5cczfpJoHjPaxclZilgkXY6q6aAZQO5PSPXDKfc7pSO8AN99VTIjx9x4aHiWRIHgoeuffYL
pUYvJI0p/3qPIWPdmuiHFMR4xeZ8/6Kla48HT6XshKLYtTl+SNt6ibVFpVywrKWFB0pkK7XoEpfz
+muzYA5h+VJRxxK3Q/SGjaZ0hT5ashHoiXG5dhABmYSPLUvB5tdNK/iRyN2ZDmPD6FLX+kTwo2/E
h0Gi6UY+dK04EZHXFtsvgI93pfFp5Ed5PU3Z+WhjyWnktWgAF2X4/g8w6L/g6SyiD+qZWmwoiaKR
8E+X9TzEWxMW7t1KqxxETfwtGhbc588LoMjTXvEEpZLr/X9qmPwlnyLPx6/lZcIHZpq82shPqZGf
4iM/5Ua4Y+r5chUz4ZbH/VbdIH8AbWt9EnGRmRasHJvk79xn/cVuIn7CB13v/NRCkQ/i7V4U5apW
Ip9gCEnpAZw+8Wq9P7Xv5xPak38qoPA5198ht32LvJy87Pp3/VwcefnEVfRPePX173qfW/k+r5Ny
fQHP/KmRIk4qKA8BdHmLMMr1j4d2I0GmCZr+lEhBcsRGgBR/qaa4gpzPBWkUXsHtT9UU7sjKQA4F
OuPfbxEzQdmjuOPf0QY3om3CPa9L4iupfuqlPPNGvCz+XnSpaJxcH3B7lTC53hnXp+ubrxImSt4l
PZSvCijXt/DUz7fwDK+8Ps+T6tnfSNqMO/xPfCZphPXx64gVxCtFyGV7ks/l9lk9/1RZkaf8z+Kt
8h1cjvyDwMpfV/TnZ85U6AqWINf53w+g+F8nOTE8kOMpxsRzN/tHbhw6el05VEzeiYCJ1K4nDVVO
u/lNlAnlBBf5NeGfruerQrX0D5H6NqXojVlCYhOlQshmCWZXQElzNm+FfCSZRUHUxxCA78/Motd1
J8uzoJHGUY+6SEIvbkoghXX83y/sXzKmRDHoi6ATibogydB/pW2ash/NMHGsk96rBDFFf1saMquc
snOplhbfL7H4vlRayH9IWbgAbJLra7LqVXbqqJGirzDxs94h92GdBLrylHSoQ0IN9n25gDmTVApZ
UL/3NRbr+ilrbk/5jMIxppc0tlQPU3b6ts2WR1H3WEgiB3a+iM8TVtvbonIobcFnhGfqC62Q9P7v
A3L+J8jCgMC5z4gBCGM0SN1/nuRjgZ9bEiuRoAJIxLwRassqjZ6utz/1mv5u6FjB2I7rLc974SYf
s4OMf8E2/M/NT7Py9ztiLv4yT9iKv/+hycBDPVHW8XC1GRKNywNsiLcOiCtdLYfzmkrXW+yCqCR5
xSQ5a9gwO2HWq+umwlCwd2RT+dv/2Ep+o1/37nVb/a+bCWXYf/rFMsZUDwixEfc4/OcYw7aidyDU
xD9NAF/H4Mr4iqgWf9czRX/hLkP3zJjzzPWP+/IUo3x9Vh4w9uoZUT/k0P0sqGfsiZyKvP/nZ3P/
KrfFHd56/QD/aXzwX1JbP2dRfsH1oOreIoMl33C18pBd2eleZ4uJ+fvMcZ8ZYl6vtzKLn/+6seYb
J8BVEOt6y+RdZ5H5w9r//ONJDDwPj+frc94NoY3j9JrH7vP1fddJ5/Z6YgQvp/DRfebB8cxR+Ncx
wZ2fhwV30MHiI5Zd9K64Zf5ZDtdD4+daYEVcrbY88zdZLLHI/N/PcwCZrP/r8vhXKlm2IDROMFjs
EuLK/1ge1ehOU7UsZOPeG6rGvdvB1PHHrFznU6bHLxPuXLfmdVaZz79PL5N8/UPtjDsyu7JKED6T
6SdOl13Y0ingLvz/7VGZafFC/vQKuCPzyZlvaXfDA2Qb/nPb1gudmWWaeZ13TdA+C+SUl91ayiRz
n1ubff15nzvMG7fM0N9vr5PHDF1n7rqdma3rzB3+BPY3f03UdW9zjDJvzJ5/xf/M5V/7/e+bnf/l
4Z+HM/fc1N7s9ev663+3qRDJ/tURys8p9QNaZhVY8x8J29EiBEg9/faURAUAGK0oXo4H1d0nCvRh
xeRvgxwG/mTqd2mkaYJeDfDeUiJJ6d4lDGPoe81DHUEg2NCQFN0wO6Dh6UpEORNLmiJZ6VKke/Ty
gxzxlfE4l29MiVxWsnBTm+B7PSco6rfkKnz6oAa9uaTN9L3dpz/QCdOPqpWKYBSdcc1pa72KLEEu
XKW9zFA9mc+EbFmFO9iE8D8jmqvSrxCNfa+QuUr/t1D42Mg20EYV0U7pv2VF1mU98xPMeRt/ATeH
vYjqJ1q76P7vwopww/SIQqehN5akS2iwkYhGlEkZEVvR+6rOUGeohbuWFKQrMuHCA3F/qnMYMdSR
vDUVyl+qCJIXmRLdzaClmiRs0PJsSc0RxHyCRDY8WBAUwhphoyZLjcbICQ+sgMZAr4lLUo/N56Tu
6LfKL1AZYy+5Bcw3jNCtf1eLgO+6JlDuY3N6Id2t6HSVv3ctpDunaE6Yw+ZHlNUHSEmfQtqXb1Gb
tJxoRbgBJXaP/WmCWFq30P+2Ko/wfjPqs+kRabAUBPOiHMUdONtrQy8MUCYDCL0WaPGdv1cHE3TE
4GY9RRCUxd/YCemFbIp7eiR2849ANUhMdDznmazya4SItpasGRo3YtAKqm6C8shvvSox8lHVbSXN
aIXyqQJUCWL55WvPtSTFic65PaonyNX+5o4gvVVleTwsIQsvKKRkNCmnu4PWsDdZTcsEKhddfhPv
9OS9CUJSRtlMfYDtaehr+522v3VXf9Pj3MJJL8bbqmjsvRvV8X0dtH40G1o7B9ks27FkdL6i5QDE
Ugef11jSY6AGTlJLJkXM4axpLlFntOUjM8NSoaLJIZ51M7n5U+YmfacTNkbtpKkuCX7Ijx0nEIPj
e6Z67hXnb7LX5A8Keh1IUx07s4qqdvn9IDIH+sT6pcwY9AIkzwjGMy5Gt2CTI7rabVneOd1xATOS
uUfab79YyjiQhu3fSdG0bxSStUjQjjurV1p/VTHiuF1F5s9jq3EnyCWNej7oaWnvjjY4s6xVsLw5
DvZBxWde7Di6ezI3MV2sw5xkLftopQqE5c/mxBWFW+gWerdSMmoADIRDkad0G5+zMLhdtkiDjWMN
EhRITV9JCng3b0g8JiWURb0Vj81mzIcjLRRSdkvr9rtIt2HxEDW5PQtVtDw90a2FuhBVZUn1Xfp7
GOLJuU/p2HQuOhSMlzQDEW2y4z6bz0d+11S1HkiOU5YE98QNEZnSvHzFiDV/sOFTeqZslKgkzd4g
ll0EWXaBJu7U3dwEU3oXhXw8fajiJiR3OQ8fzZ6aT9XJnX+hnAlZTbufaYdwZB/QMz//shg938a0
xbhILi4rmbpj19/VJvlXck4ISEl2doFIvwkNaDoRiedT88FWjgapet6+LkPn3tHyCbEpRJBBXYaB
FNmQlff5XLT2pjwvzlzi3PGLxpCk6Lo26sNI37HvHTmte7dDzMr2oWfBk/ZkJx4PTvPV+oTxLtZn
Z4rqvl7o4WFpi4ICZV/9Xq0Obkmp6ktHOu7GhSST51P8ZFqXA5ORSlRafoyocSUbHZX1Nt3GM19X
a7SJKYN2L+y6OUIxNqHOVfyIzASV2TO5T4dslzltbDl6VrwEL2dh023aFxzpE22FaqjfQJidMwgx
ZwnFFyXYwYBIwB6JyrPkvfPmqKlQHu3XxtonuBNsub0IL/bUPOkOk5SGQ/C2PaUcnPn3lcODDmJV
9WhyyZ8Py4i+fEvD64H/6DaK984kUxEj6i5Ntpibvmm/qKGs3iyOXixHPv9OLhuhdJKbF1E8gfYs
MooMGll1rJHBqpnU9fRYaMu7Udvq1XRu7PvFqh+WEUUqFZ2eenfLC+gxYFzSBa5uRUzHwbMDJK1r
1HzWsJggrOEGrVqK3tRM6RZdidGmHZgGVEFpH0OfbrXQjsbUnFk2iePblfJAuozwEsB+GsFrbIne
WGxYof5CdOle0RMFolWnvqwma4heOQEXdWDkAxZFPMADzgeDztu03S1b+CbUy9toqF6ZZX1NN8Dk
RmauGqLi0pcbmj+YrU/W9A7NtAz1RH6SDinjUAmnn9rbibYyfD0KcRyQkbTByaVKQI3Few1Dwkw0
wUgGLgvRPNXySjYqBefIOcMYgDTd09JtJw2mITGjgE/PyJVT0DYYJTS5gL/35s6GlJnZUvSnG2yt
0mPzzssM+baGK5QBuzI18Oxi5I/oukLrJ5kOBxPl1myS6junaEbDClAjIubBwg9Squ9uZ7V88dp/
JHpwZVoxZIZlJTRJqvZ5ZCmd7zlZfAp+PAXbJQ2yb0tqL+JvUKXMAkw6etSbMx4V2xWSpYgmrQHV
aa7ionSj1jv5kWoYEVkftv5SLKF4Bhzp1Zkm8EcUu8uJU4YT9nczS3wgbkvLMkksSg+FDMZ01o/V
BIwxpLSz42vqHN9AG4YcE4r7YyNoFSO9kKSEz/S8x+y0bU4pBRRUOVgQXIolUc2hnczHgBwMqQXX
oXI96hVcFU9onfhgKuHxfxbkVi1sXYXi3Mo0221lJ6W9uZd1LJxRd5bG4DNLU8/YD8t4QC9gU6DM
yKvotHRReY3LdvAf1LfspLwlmRcIX8VGP3QBtpHmdrxLuxpXnrYT0mk5saagypu1g9/jvQsEn3KE
lyFNKEbwKuB+ljE52fpe6tc4B3DUdhwV147oPVU4gbWWr1ZIYGVyOScupy+yWyXNk9YSvxbe6elF
GVgGcWHNQKngpzGkUtm5nnPza7vV2QtYnwa1QQ5oE+NA0PGGzm0TnZRJuDFUE/6GDaSzatNPj7iq
z5jjL8nM2ViP0iJKZWhWF9iSpODtvQ4aNAVpZJ0MUNEikCm/hWZeahWrCGpVzBHPTlUVlcqYi/i9
K5D7khbctaGLlJmn/g3mm8sfWKArmYJb9Ig5B53sgXmXhlJJc6daVPFPOItKgbajmwhhCImwugVD
5dchjI8DvnsQvucsWEd95xLSrAWLvY4QUNRTUT3CWZ1o9cVgJ4E4H7wCfbnypUUb53HJjx+mNL/F
M4bdivRHXs7fZmXQ8UMi/oSXqJ34rQE340ZnKckIqKXBbhYcU2ZGo6ZncQgZ3dGo9tZnu6RXFsA6
qxF1UphFOOGqEUtqwooIja0Bl+8TzBsMcUBTNqqN6omzyCTCQSIp463B1apoOX4Nqd4qZo/gItI0
HPKLyNUK8TDBG0GZTJq34lVJztk3IZB9JjkDumq5r+htnDAguFfSG0H4OhTSEOjQNuWCgMZrEzCc
viUeTUFVuX1RFl91hg05chBI7i5rmAZpSWJyJibLaC46IG0fsOJEsHEFV/SQHSlJzz5diYgqSNii
MmVol1y35F9KRkVvLcutFW+R/5IdEVON0hFYTJBuLq6WtglJ/t00uBjYO7RYJOOvlX2XUa5uJ7a/
ntghdcdJiQiYK8QZQPxBqh7dSoggKfKtwa3N1hFtlkridDRXYXPJp+0Wvx4aE0xqKcpDcFdv5+9Z
K58tXyQMunUU51k1ZxprmuqVtErVE1veG2I7S2c9eM/ssPW2CZaNWiqrqJ4l3rAi4LZW2CGb49v7
PifOoY96ldXqUYyAA7XiBYrMcF3sn8nkhhctvdiEwFFLXGIIcdGGlSiJQqtHu8XV60qa49WDrIWC
rWsIYlgVorpHEtPT4WF1c8jzAvCql1rlf9i4ji71AetMzirbsD10j7NbtsVx2dtkfMzUsF9CXZj7
TnpLUDr+3SvtJR2OxrUQJ2niz7bGA8l6dnRi2CoHxdLdiEadWmDAXbv7KQZZSJmYmufVULC9lgE+
R8ryMdKqQRDpriJsWusoeLX2zCLatOf7Am2cSwBniOulwQYSgmwEloBupdP7YAk8wcHNKr+OzFqy
H82d1wagNQ5NDXmE0/U9GfhkAcJhLYlHgfzOuYViLEfQac8+qJngmvQ5u1AkaU1EwfaaQ3xUK2ef
bk14UT3DDR7P4lDYQlp7Y/8XPMbsjOx1j+mlouomJMyj0VOJ79FKyw9Q7PXcqhdxIN3fJB+YsVDt
iK5gUOEd0c4qBiHDw6kcC9PAaac7BcWhMx3vaErR3y3ndXgRl9JOZGTuvLMrKTi/4aoR23x0CDcl
Az61Wqf+bhvO90e5R/erwhqbKgEGqEMGvGN1X1fZKEtYejqujuvBW/lduJXJBlW/oD2glAbWLbPJ
ofnd1cyhOxq8mk4/ugiGuCbMUePp9NHhxN/RapbPqHF7Vlpb3LiaM9HGGA6HxiuODG84zZwqEDN0
LsdUS/cSp6uGRtsznk6Wpxx8HPEmP6I3XPyZgvnWPvbwft8eOqWif3PDW5XWpxcOEkxVMLC2DL62
CmQNiYhkoZ98zlT6sbEaepR8vfRr0XTeo5RAJ0jB791LvaF4rDG4LiSg99ALLZHpFM4IiKUxMytA
r1hRi0rMzfXwl41kpfrd7ozYlONPn4p5oAEsnn8FMRIvSgZafDAphmMUGNhSAqBd5EtwZvHNsS4u
/6xyIgvrcEBMI/sjEzcBF4WDnG4PmBjOcE7nATvIsiYIUKgvDPVGizauYdWDvlsCcAQRyBJRmGVC
nMOTY5MQHtEgC9ivhoT94HsgUu6kdTtB+sITVUJ07eiA3u2a84aJMhFGmoiSixObz/u974rszjdd
8SvqFK9nDdjtJmOFnDBoPh5BOROhzoB+hEa6Fsd4SYI3UbvJcNCIyddIa0W9h1Ry6pUjdY+Hj27B
ZQ9m8rwBJv9shwdXinMm+JexyfxQb+wok8n0tXwz4guIZvZsfJtC9wXMw0lL2X5ryiAnyda/Ccp0
fDjXk+SNxpQVUWLyY7azzSUIL7DhuhHj3kbJI74jylHtRKNCDqb64Dje1/RprtxXt5yhQtlvCPb8
XpRhdX/0E1tw5/CodnLyvhfjYkFsaiO03XKOXhPG4wDPGKGxSZJ77x6YiOk8HTHaZDnHVQs3XGwq
hOdPQtWikhzsMBVpiF5+5ASRr2RjSg7HWuZAcBKpkfeiqLjeAE8tG8wdAiYmjLMqg+82Y1RdT9mu
ivvjwU6zfX9khMvJImjSaXHvvOts0ZulmwMRgmdBL5gHqU33cKdJYCsVeL6LAe0XL8k7MrV68iGe
6O+YEdVTExBJuJwq4VrMZSO/Q8ZXOhEmFn+sPjDi+CzgN5jIBPIyqRBYFAHxt3bsuI4dlEyy7TIZ
9YIbdZY55VWJI/MIBsYd6uIR+UFWMPslg4Lit4I96D82imt2Qq5aGcH2RjGNMoLOLvGjqWYc51Ka
wWsK4AnKbmgUU98XSVrfCKS2iGoJB5c+iSroGv6oA4mspeocPZDj1C0UQbLgjpigLXGihiS/cuTy
pY0SLZYIkSpcyoJr1THz6SBXluJm8IVS8QfvTL3I1hnbgmCNAxdOFOYjybnpcmIkOhPlt0G0qntc
c3DKDPfEBvTq1Xn+fRrTmSOg/CIrz3PAqcRmQSiZ64mlA5Enoi3c2r20obcqNIhwIFAr8d+L9eCn
21Z+WiXLstL4t0NycabNXpgBR1HiIZXiVK3S57c+Z+6lhV+L4RV0s9IhiYQ1ohYZW+TjFt3hyspW
8NiZnmX1KpwLQ6/Wi9SHQu/9wXy7izcRboY0gvLK8B0+mWPG0XhwHI51IW8ciRQylsbIce3XsEiK
WhX8ajfkMLXgqgPLo57lO3f8AlM6RHHxuMUrdN3xBRa1/GxZYzKMVz9LbAXwApY5Dj67AocUYWQ+
haNlPeUDznlpGUO7FA+O/rna7J8gzCf3dTNOyHGwY5McW+YjIrjBpxf7FjKOW7lRbSrjKGetWcT6
iAlWDLJ3/DwFKCUUSErDaUpBqexgl+CRJDF2qV7N6cmEbsW3mbRrqQ9Hcf2+Pu8WG9umDXopAIih
rKmcZX3ssugUQM2CGxMoKt0Htk5LROIPKuLEiVrN8Md4rgBKaqyjdHGmRgbFZGkUV7LfbceWk/Zl
0AaAlwkAsMV8ASXmF3Ng90d8GmdHsCjRxqGtVw/kRDhV5zV1CeiD3TYm+q2fhl99u1+bLMxDzsFI
412hDmLl7JJH7x1CaqgczO7ZpIBYgQKuqOJgvmmG5d3qDpyMSGIpqovBQMlcQPA/+OplM3Sv3fOd
M58V/WB3kge4C2P9wzSEC+DCAC0ggCjvsSpo35XwiUzn+rs3+dnE8iNc5pBQ2MLVHLiIIkMriAv5
nl8lj7D2O5UZBSCUKYj2/CZaZww6YBHTIMZWDnUpUChjht5U7nWyS8RecpbUiwRrDSCMOQShKrlR
CyckahrrnRrn453aj/QPFZy/u1mOOxkav8bFJqgZz0ZnAB0mDhwlSfgzmqZkdGIi8DjEgoY1ntXC
x2Iz1b1NNQLQCmBhjab0ndgdXYthPPF1vgeckDQlIqujE+4LqjdrGOVvDX2Bb3VExnIDZj04MBL1
o8nNV9DSS13V/LDhKH8DTti+1qBWNT1BzQjD/iSggeQx3JrFb23Ybb/2hf4jSE5MyswBKSKbIHHk
huB4X2CaCPzC61XdUE+ztRERYLzPuC7ncX9J0SxDeFpGONZcekJvCI6tM0UEGQcRvhVxiYdCVi7i
ErYkk6rGKOwKNRFByR7hDYo6hV/8eSBYXhJ130zfMHXTuv9mT9MJPkSaRXxFYaaPBmIMG/b4UmuG
n6cw4gKJ4csBzCQseDND2aSywLd4ycW1Ym9yNcHNpJYXhUsQjWKdOIxiRAe+mkKte2jSyVcbJs3n
dd2iN2uKq0MFN3MgGi5YZH2WxEpJpo45vTRZ1yKE1ubAf1TqGgESoE/d1meALCcht+86LVUg9RyQ
io1khsV/4khglfUI2nsITkot3TxFhiBtnH/UteY6bSgGtEAhoMabwyUXCqbbgJuYDgKPPceXpMkA
cyVZGLxSEGoOQtRB9V13niuKl3r1wYXn9DeT01/DW5dQMJEONCgRAnd94jxAOU0L1RHbMTKEdpD/
kG45bqCZs4Bua0GEm/Sieh4TuqFiQVlSkL12PeFAVrAVbUM/FNqnst3LJ72Qt/QdB22L3WDwFANd
Uke+s7RUz03SsfZ11QK4sOao62RQ1pHwx8OOSYYxV8Fp+KgjQi401MP6ppu7H8pwctQHoGGCp5AE
NVVjLQ3Kkgnr5s/Hmk3PObDnr9Z63D/K/AqDWDwSHA7Q2jqTnBrgOtRHVi1QATux6L+tLRF4nQl5
G2fONoLyARHeCrBhc7n+1pETCvECzEbsCvMXCB1AaB3pwtNJVnWRAyxj45AyNGHrY6gELX2PDWCn
iHsMTiYWcb01YaletVv7PFco72nUOAhNJJbJCCRWYvi3fuoV9r8vnrVviyihPHxfzkaBQ6/YHZX3
do8QIMNU0rl2TSlHtLhJuNQ+MSdyCLUVyyFutRbNMI1zYnxzDSr7Vu2V6AFg4JN/cQG2F7eIjSQw
KK2sgTV4R4KMVce0mRgvox46EhR8VP/au/CFrb9VIsQb41OZ0+reibsYIU57s1MmcCEa/GTq4FfM
w2Z6hAQY7KxuuYAaxzhJ/qjTab0MbnL34SFiXVb1D15TvuVgd0onT77Iz+si+WBNVWx8306SjuoI
vWH8NUnmV6iFSGyh47fijPyixwVu4wLG0Mp6OpPzl2Illo5978YwfvSww5pjLa52AH8+KXDJk4ZD
TllOD4IkwqUMwp2kZnTBQI6l/XHeYqxzJLD3jvEwB2tH4hrvNEv2aU3zlUUX2VdkyHC5eoTmyFXj
3b9dBzaupSjfpADUAg/pieGXpeeNgW/TI/IS+HXNw5VtcAIFUD27SqQKpImaVBagKBy8QtcDR2Ys
1zckvTeKQdKR03Vuq4/rXAuszGDUaVR/sfbcgiOeWL/oFYNJUWtiOnocU9PjUS/UoUAN5+l12Dh7
UaEADxIxFMZCG5zCj5zw6fveZNMzlbHpV3WeZkfsNeXxAy5x9VGUhewJZ06czHoRULOSLWM6BqeQ
g9MANKOfsIbAaPVEXeZe3qgZS+PPnHUkOk56DIzTc0/JF6kmsq64M/hR4LsaqgIzBhIpQJ+N6Kzg
AyVqU1Cp2GPI77f14IAjBqYJx5VcZyTjCILBjscpdi1HfkviGldbwXgYOXCyY3tWfZz+Bhpovmty
hFcHly4k6W+QOyhwi6dNIJKMkYV0HXyhZADyx0TMfj0Tc77OTx0m8mkgQPyYuqzkEBVLarcQ+7ad
oHm4tnojDcqlzEF6fdqJjdtwtNodQLQPrFQ2r7fWAvLQ25V4WMkkiHa59IqxIXfUAHqgam1/NTW4
uFSZeCh2E5GSdoT4000NhROH2ALKDFd7LuHypLH7oIpTBrefWRadKtJ0n12DWGMC1fDSofb/vekF
f27EdlAluSFFA5ZktcTf3nicCZVoB0lqMd3d+wJSSHVRxZwzf3EQNg+mChFRMXZO35kjBCmHUU9M
40uu3NCQ+la9o/8vQIHtKc1MZrBBFgFijBWFtNbx0KyaCU7q/SO1Fg5INDmYXPKTbmAs6q5P7o4R
IVwg3HVe37IKQtaLdGQU5Q62NinQE500ugE/Lq7Ms686kKJUZuQRQRPyBhF1ugcwG25/494dGds4
C0j42X60dI5pvx3U70L+xP0BmsJl3ZgaAqanqyJZFlNfz9J0EQC/q/cvJHCetfdKQdjVxma+HhN4
dXCscG0Eg1QNZb/GhSCOdVHf+7ZZlA/4Bqwt2iO1KJjnwqfxVQgFB6IEPUkmDi3BdY0xyDowm2Rh
e3lg2kWScCkEbJvJY9KNG1vS8DmMB8kfQQsiopMVQVFiZNaN64l1pLizLjHV3k1Cg+FHTc+/S3dE
2W02ZjVe2TWK2uJwptldvDNbLBG/UusJN9ZnLlwOVMwu5ssNJpNKT2YLD1xPSBiHC9n5voGANpHW
SKSflCvFGVcigh4wz+7EpXCSp2I7VpxJPA/K6whkqKOyjuNUR/N6WccddzVPTphbcoW+pGXcySeA
nyWmOb9cE8hECT3nbu2JQ1rSzcnCT6kpAsYHEXbVCBpTU1N5r0PGQOqKDJ3mwU9kRChPBpoTf0Wy
GmpsyZjhVb1PJlxrqccNKvEL0FFZOzYHi5tQAHoLrRGrgIw153kdkdjXMX4SoMgPjyEmtHBateRv
ydbdmYF+zCKbrMoIsdTocB+Snb0sZYgevBnL+HwTmhYIjkIjs+HrKeyQGfr+RCgEaU1RJIvW7gJ+
gFf8ZANF1NACAMTEyXfBNHUvPRboIjgUKtg+6QJHFM0ewKIRSwx8lVzisS9eqlO+gGebA4q10TSg
SZC1vNWEhQPbazjeMSzNZw/se8KDynGwCY2J4UuWiU+GsN2W7CaY8wj+Nr6u1AjrFUdhnYAaoayT
ucE6vDS7xGY7HhHchFdjBkOCKmMxfeI4KKpiappQk5n7Xc0IDtAZg1O06Tju9+RNNeQfQcunl2ra
t19MpTLsudrPVLDQ+9AE0iFtlLVP9Tw+i5jamIlv57C7HdQZL7AAWE8ScAqX1hmp2bV8NLOE0OFi
3wOfuoygfZ8jOomdTPjSNWdjXrJ61upBdCeSFV8ZeMNdmtp8hnhh7+hyAvCksu/IPnBHYxfqCRhK
jaxmU5wPNJjT6BtYEtUbqNvsL4m9Mk6xZEmfGE7WWoG1qa2kagUVrpcqW7HnxVqQ+u72j7BZlvso
zonwlE8ioWozIawEUef9aehzkjUcWfHHQXWHoqVTn4W3eoUyoU+MXj2R+qQkAKQM9nfXlXens/u4
TNnK5SePvsO3TpESIAcCixQs8ukMqIC80TmcP6kSyAENwYNB3cI2vo9OHLmguGx0KvvVsFFGAwnz
RO1pdMogSi6RlQ0LWmIGLK/v2R1kpEo8+BAH1VO1NfOrMZec5hiv2YcujjKsL9jfY18FGyWZpHNj
7/7T6ogsTCXHQZjX862b9/YPhuZ4SAB8L+oYlxBFV7LYfOd5xRuN9PEhiZgJnwYIENiBoWm/LYrM
rQeF64WTOjixEWlXgYHv2m9VjxgwalzG0R5pMSTaM6kLdiPZFv8xdbZGN7M6t78S2kP0MJhW3U3b
s6aA4oubpRe6q8j3HOhsJgM2yO6TfZWFDo+zCXkOdPmNC3T5mPSCvFvkgMGusS4oct5lh51f0fvs
ldn3VOCG6U5JA5dEdB0EeBfeAtQp+JZDKpQgVommUfjNURG7Ymuf64As40qjNkk62wkvzyerSIzj
C0uxvYRmFPSBhMK1E3VvFQCur1Q5Au0CtdY1Vs4YMcUTZ7G35FFgaNMcWkM+FYhBQFiJs4imyMmV
JAuF4AO1w0QQAeAmiUdC+hve66Wc4+PBwMu42ENNN9NQlcA5zVMRxalIYbBECioLYYhCHylxKUhC
Hrj/doC7t8JRSc4E1D0hjV7Or9XBguFEoWfOWUNT5J1dhGm2uxj6c+Xgtun4Ry0i5DYZRsoYxYsY
uvTdCr5CI/W5mUHr4FQgVY0qx7Hm6HjhuqiuPr/xqLP4P9T5gVCNOR0f1LHkH9YmFDE4wNsV2/8G
TwX4BqejA4NOzKedUpzHdFMIjsPDBDEW0NRwGNaHYGcSyqOgBy1VOpfpeQ4fLHzBW5XI0dJzmOtS
l68gn7BJ6VAEucS+0ikFdR18Tqsc0SaB+4vE4dSBtD8hxYeBgQFA3r3YgOIojxkBjWDLuZcgVTgV
kwETUfOJ09oN5juGevqGqyLkVSraS/vVniMcqq5QH+pzBBJcJ+07M88jpKDRoE6zxo/uDFPSNkX8
uZ708iYpBYAnItBWfOOi38sHmGP1jyQbJ0WrB5jMJDbUhyIK16euVxF9lSQKwgd/sWYW7GqGKSd9
l/zKob6PLRyUHAUEgKKUgvMFNtTjO0yn/kN3TsbX9SLXNWb2V6WEML8NBWLJ7GWMPWf4VLbPiT2G
9ybGqLmBrHMquHknaf0Ty8kEsssQCbGEPWAV7Cgvasrh90zm+SsmGJ7IJAlcfErSsPgstWPY9BSH
X5wQtl0Ga5UGE18Sad9W7wxKfYi2LiXxCsEPyCl58qJb8ClNu7w3BbHHIeGf6KGaDvC4CtBSKFh/
1Egj1d1z06E2GJ8pHe2AyMeinclpt/V9TEh2kaGgLanQnFjblAQQnQhDvJ5ZTUnNxRMIwQ1oOdjX
E6yTGhdYkttS4GUsSQ+0QzjkJeUacfmeJ2aQ6b+JnSTDMPt3pMZLn6OlhveTnUaCCmqx0MeTaFPY
PwkK6w8qSmd4bfnLUKWIpGxfuo6ARYWoJPpU4FlOV9ATBfOAExZj2G/IvnP1Bf1cl/wtPKzwiz1p
gM4yK1+BLXL6g5U5zLHBfLJ6nans1xq+O2l1vrJJt/NjFq50DKt6aXrHNpVAwdN9tDDJFbAAq4jE
u9m5Vk8IY5MogCJBsCUXeeLU0m18+uiTQYnCKcaBWmUkOAU8cidMIxfzcZ4TKOrBiKTo117HtoIt
p7GqNsOvdhVBjQTE0qd4TYWRJJQyyTwuE9NQkb2+WXiLwKc3QMLRa1w20ouU1MYb602PnKmoO5yF
RsYsktZQdC51nCV3Yw2nAG16kkozv6Xa2dNVHDUvpHPCSqU+oIQwM8CSBeqR7BKOPSYGvDLJdfTN
hR0ZimizwKk1bMQAkM8mHHGeQ5OxA+gKN9OSSHaLKOk44onaylJnMWDdhJOXYFw8xQHGHpYSHZuH
NSUoZfTgkwvcgJc+P9iEbWImrrLLxts+mYavcITJmxAVsi+EU0bybCmhT4q/jNxU8KbEILwn2TuA
R3OmOIgQfsXoEueY+Km4WbMdGIvFCUuEj4EMeO+Odv68nvg2likG5HxeL2PAjrKO5ZyA5cZML64V
DGIyh0gH43HvP+oUl0vt7GDTCCuI5kOoIkIjGzr1e42cBBEjfFlXCDMfKrubaJu4CLaZ6I1pPXBh
PAIgDWO9g+gZFhmBzE02su07OoyMaHDBA+pvYPTxMwpBKM6Z3h+OXUFLnZtvJ32om5FmXh98pLdn
bn6l3My35Jjt9bRVr+1EBQW2mx8/RfUbXQQBbVWgeipkrpsEYnNYlPrWU0RXMGaiCpa1DyOSCoBQ
XAEdEgXYTAoDYAnRggvXpaiO5bLOUYgzkO+4IR18F85w5setoHdeMa2V1HgjtCTJvW4YHE5UBHL3
3itfoXRZ/UG64otonY8pkLkvy4/SmIhxBpvh0Kd3DYwiA1ZlAhS27ABgW8eChQtpFLHx7zS1o4GB
QSJ8gl+IQaJQAeZZ87CZqoXfAyQvuKlBzoxQX453L4le0aBTGPnSZ70eBfLsDD5QnuNLF8iS1BuO
LHnACYhZaCeNP1+6Ff4sg3ABxkKh17SQWKyVAUmATr2rTp6NhTdzMNuatLZQG1G8cSiExNO3EL/6
1456+acqk/QwOUCcOJyZ9ixiBCMJ7zWi+UMpB2taX4L+6D+UY1ciJ9mByGIBPZJnUf3zUawAqyYg
eNaWXJyRwHo/vVrgRxJxMQ/OggIK7VJDO8EjQA4uXj65HMYWIUlyU+7Zb3Pefl1pl6TOGAY6r8CS
XsGqpKACPVL2jXBl1tEnF9EgSouVcrLheFgzQNYaVVx4Q5wh5sSMrAcXbiwXPnCECJ2UggWcJc3o
QzrAk0PANzmw7ZIF1CszUCtgEzMBYe8YOQTgZLSRIvPmLoPnBn4Cnz0M9D0C+HxjwOazKUgPxX4R
fWJEYkZ0EVxP6sYmgmuGbMZrukiiRUqvhGqF4VYhCxRarnuJCAksNYi3t8ae4GkM3f0RMioB6OpN
x7a+PxIqNzKSfpfO4c4OCATeqjWKH/OkLu4sMdslowGQ5PErK9dxgImvZ/sNppC6rSaeQo/jtaf0
2JBL8LEpLI93vp1H0mO58B9hPOKTSGpoFbRFyEl1iwSciWQP59WTO0P1UP+PpjNbrhNptvATEVFA
Md1qtGTZLattWe4bwpOYxwIKePrzZe3z33S0J0kbqnJYudZKn7cRnWV1NZcGIgbYqyamiF5lWJl1
S88p9EwKPaJ/rcN/jAWS1TCb4JrwGYwPXbMmUbtEJZanAG6Cgshu1O5rddrsJgBzIEoKEbymcjgD
Xr6sKlQ7h19RInwoUuBaaDss5aDxUTKaLPkYNvWYHoDmEycd/1qUiwOynbRicCJdtluXR+cNUbnA
UwJWdsb5dzTJgQJFBgcXQhzdJ9R8vmbWrM114rWkBLIGjzIZv4NX01wUXGcLaxASHHKc8MkmXU9b
N9bXbL4hPaBs1ML6HOXE1iev+SSTuI/UaM4Ln5Ievslfa5kqJQn0ZFPx6KwtvnkZL8qdvD6S3Vx8
pJM6I22ZyEzA+qz+oETb4he3C0WU2IUmtgn/vKmY54qm10sJUkXZUSKUC90X/9PzQlMgULANlEYn
lWAwrdGdyQ4MY7F+duSMpoD14qbM6Q62uBgWhM/NR6/mlVLVTjehTIWH5nw/yu4xHs1Tgy8M4BFo
oktaYdb9Vnu/wrsYPyYphfVMIoEzRp9vDJdPThmY6juLJQYWp8KDKbqvOvBRjuWvdA+AxZ6QFWep
YBE1gBkdkBpKPo/yaHXle7NMgYEEfNsm5vP0lkufFBwwhwqahA6nDvglJ2y6qc/sT9Iyd056LJTq
YbveivG4oGUuHXrHmFHubdmTAx1PdjlhVIPPEhvJ4cKOxOUkCOLvG4j6s6zeKEY2lTtItGM4jkN5
I6wU5qxJz9etKXObGDyUSRWtHh4lBDWg0yE+3qWVoizFKkVq3XGY/s6VNhDIBaBcdnCoZaemNhz8
pqh5YFxumXHT/5zExbwswut8O/jTkPYgDWiWlRHfXQsXGnd04gEN9sKk/cLehQ9sMokBCuz5hHnr
NCP1/lPH7W8M5VJs6QQpFcQWOD6+GeY8QL0s7bVHvV3MVCBQ1c3jZTYhVGwUfaRaoUq66cYssCEt
LxMIKTKHGdQxk8gP74KpKfwEfG9SLZ9D/MYGZHc8KD5RseNmJAw0dGQodkawxWKWI0w4QbVOhyi+
j00IHZulw4MlUIh9QxOPxCWFtaSKiEluQtCsgj325DAKbb4HNGmIjYIBwCFMQykKmCcIJRDzT3hD
NJZijK9Hfk4J3FoDizQ5zQDIGphUT5WjVQkfjEcCOYCbKiFN95gFsqKBGUQ2ex/1wWowsgvPKpQf
EKtFrzBvCTuj6GXoAtVKLX1BVGtOnNhhKVC3qyE7QYJFX4uHH6mNtHjjlIHp2Kgb/JMxtsuJG9tO
VcG0QN1svvfqzDK3Dp4W1EGxvaRdqFGTulavmRkQx2tNiTFNwCXBj41kKjZLkLZEgcNt1/443cwp
XTiUEu9qroiClBE8JY8Pwk/21kuGOEEw8WiisKmpLee1m+7PjoY9lFYslQ+XMqThbbNiOw355TCC
pmxpkN/VeT8ieOWcVQumT/jpMyqmrt12ifJhw+R4bdNbcYaCg0vpgW7hIa3IeECdG2R8QoupuSvJ
kC+PYe9TO8ncx/TpH8fUc92+jB/OjsbjPFfYQ7VwsOqiaNprSpz9CYgEeMsjgXid4QOH7fLAONZc
u5QYZvxp2AMymFEaFaRFV14Far9NALTQFREq2P0bdt3UnUmEZbCUEILQq1HBf8KjE2pCQBMHUat+
g+LKXBY2VuEL88zrz2vThiy6D4SCp5hKMsuFKc1i6hdNxrx1JV1Tcwo05iP3Qz/PUDEo7pjL0NZ2
0obiNcUHpchIOK2asQNc7hFRMKNecwI9CeDlTk439+XVlBkS1d6Z6xm1tqPOFSOV+8jEGi0xE3QZ
yUjybOlEI4L1GZPHz3T8suC/eo+DGNW5yDjwQ6M6AYK2IaMmg9zttkEbAqBV/KdaRkBdT5W0gtdz
bsDr0THeuxIrzehnbTMODThU07ynngDlgpdRnb/jwgw5Blofnxazui6yaNw0VVZiij/DRiJ1MzXy
0E+6AhESkud6IqI8CCCm7r7J04aFn1wTaQWE/KEawjvt0vhdZVzWSxkxrQGEnBajqURQEV6jawRl
q6RTwxQjn6+c0+7DVgYZNEvesY1AUqyc1MY0wy+1AvurBKkLol4+XVbaz7Xzx4UTCTQA66tnQZRI
w4pR8MqR705Zg84qKfsbsF4oQiklpNmlygUncM0DXwezA/MDJ5eNUDTAbDpjUr43EFak+YWIIJUI
FAHALi72KLIMImV1HP1NpQbY0RXFcb//dFW6sdPE5E36ENjgYLL2TZRZBaPH28KnH1AtbdjQcDGb
DH64TYRA04N1WgIIHAjaEJgl36FXkVpDfl6laDAbNsUIQmJOYH1YHVweUMidYth59goEZJTMGYSZ
mwKCPwE9BtdTUhxXc9tNN+Snd5AA/nD1zKPo8QoUYChpGb44HVLoqihueBEB60IRzjj9KW07w3um
CUJe3eTNj/wgpfyqwGjR1jwJmBi4DzQheQHhwoAb9b1ZyESOpyF8Vi1LgZej7u7qI2b8jYU5ORXc
Ily58rMhmLmui8nagUZlCZ8uVei0/Ujz+a/IiXC7x/APKMQp6pWV5uPkg9AUAKQIs9Po/nwWPVbK
wPYDczlo9AVJVsgirs1ySb9YGI01KpL5GwFBvvWA1z1+vtT1xSoaGgXq78ZiRapBF4no+KoyFIpL
LCoX77s8AUdUpHbIPsNklHgcalwEgEtUvb2ZdsFzNYd/x90luopxW7jx6AvaEHShBpsLXImhuSF7
V2ZkDu29JnX04l5GaYNn+jooZLzuM6v/ZmnyufN9eBGkyyfV8+O5QpcxM+JUOx0sPx3XH+aALYlj
nFTVELdLxFDNMPEWfLCXobYhw0PybIriSBYLp52MDTDIA7EA3U61VDdwPfKzV/9MSR/BFJSCNIGx
pRv+IQpQIDsmTkXFp3CSxAZD30fAb4i2tHSCDdUkwA/QtZqH0wQrOYlm1w0PPV1+8ZsNBXFCBGFO
KapdqKLyleTgISRw98XEtHbDLOkbFS4ienKRYe+cq2o0SnYnP3IGCnT3nE7xCAVKkr8lx7/jY9u2
/E+FVDwWTz/OBmPdidgKIVBDIfZK7iEXqMlkGlZRxaoS3FksZouTjQ8jAVL54LeiDKekzmipBL+t
eIv9LuUTPqeuaytObGtn/kwrxhyZ4APCXmsqOq8UM0gRarqF2uIv4BwikL2/6oNnzmI2on6+t9fh
4aegaCAw0JkZIkF1utE7c2PSJD8yDPPSvomFFK0JoDtqTMTdrzDNEfHOZB68SZHDwDluYCKbeXyu
j+PnOYqrQMuDdeoEp02j16KSFe7chcjoC3ICvEkIp1R2NZiKCjBwSmgd5AiUqJOgUuNjBkXkdsup
Edh2LpCfRJGRw+G4cGg27Fd2U9rPtmN+JhXhhSOzgR+4E98sqC1R531wBDRZsWGiboAtzxgwJ+Ao
HxAbIrSiQZuuGcMJlkv7jYEERYeEH97VA5RcBhK8UBE5OfAb5tQ3IXyDHS3Z4x503Y+z9YPfxQ41
xduO+pMuht/UJDlZRaJ5wO4wu5I1T/obx8bbQhwlQ140jFgaT5lrBHCxtwSbbMAXa21+s8nHmjvS
tKvz6hrYqlagnQOapet54rGi01IfPHH4lq1e4SlBUcPcLVZ+K4mo6zBJ11deTrhLGFLCHKTYRY5D
382A4Nz69aOzaECsC8gqyj4hRxcGvDiUbrinM0PzLb0lwKzpRyYQI+FG9zIWB7ahyVGAc2jiNnwt
mfXdkEQq3FDK42ppC8iHolpoYv5ggInN/Az5M1r95k5VJay+kDMgBvuirpEY5hguSOl+Kk3bqo/i
P/aqd/RuZr9h2MgJDtj72jDWn0fWhWBNGtzXmZSLBg2Fux5zGf+b0d3qnTtUi1xq6zY+z+G/UqsR
v/G2pn6juXOdREbBzHQBbnlAe4O5hLwnlu4JAVjqjiESsM1Np6XwVHNV0E9Rm3oL9yEE9An5KdGJ
Q1thOkxbC1CKXw2fEL0XXE5yEP3jfOUpkmoR8H8HWFhDxMG6mK9IWQHIJvRFl7PwYwG8IgQN1BH4
krw120AZMYOR4H5Ge7ZT9KiZfatGhHtqRdvlmCxFDNphW67LieS0KqrovppscOMU8eJkGotv/yrx
uUMJY31J9AOVntpI9Je6SNQRKhifTY80Q23/G2oikeQZxJK0zEZd5HEJw0P6Kp290lyCXefUgZZF
H7g8WAiitFJC5bZq/UJl94KBA6i2Q7CFdANsfTwwy6AX6tHuAmUA8MFbdZrqDg4WJSN3/eDsG0Ph
dhoCbZPgG5NB4gdYgOY98nalOmlOHgVE55CFOJy8MIfTX9LbIGL407T4tQLvgezwU6/cGMMC4oL1
ddAT+DSyFtmRHkV3IydfYizr7ahuRgDBAWs/iNz4CQCqIQyEoLDTITFe/+Zce+BxEdVYPAvzTT8N
JRhFsdBRQVCgPY/pdG0gfZRMsAUYd0ruIoLccqFMM+XikkngS8nQ4AQETiuuOBT39dXI2ORqMya6
dxIg0h8fOCcQmpUTxoiu+kyVQu5FFHlbKAB8VUHr8Trm0XMl5Ke1YpytmBHXydry83V3upg/y+mg
c2MOKNtARPjtRmNMlssrmhxKCfuNUUry4jW4U9Rs3NCED2+WQoIcclVLfemk26dUbROzG3+s/at9
rn/huQyJpuH3L+GywNaosMySAUKof+RcFx1Hzgui/NqvYnTlpxRlhiswsKxKemyiMKj9J5HEpROV
l6zBYVWxGDTz3hxfy6EI0vThq6BeRI2pN8q6M4heTk/yS0Q7bQJSsSOa24PACD5HNyU0AIX5x61F
o4mythoeWEvDzwf0oGlv+MnG23JRI8CsZU+itP0+X2zuePA6Iayu7dTygdcB/07UnbZHbRcV3Z96
hPRhMY83OyerUXJ2kYIZTwADerObQtFK65pqJkUXiz5XZuiewAxCFrf0WIqLpCgGuEgyZUMx/4FV
b8X1Pi7eHXYtyY2UWGoQhyJZbupcplhhyRfkTQOlkWhLmpK5WR7StoHV4MxEBLvRhhNu6lN2KRue
QbrwEtOSoqjijTWBnKOgYA+mYBdZjLthdlDNjmV1GzTtY54uA2mUF+S2oOiOkQx7r+llcyhczOt5
ggjKMD9g/MrXBYqyM+EUAbvCTUfxbU0lY7iRB5EmYPNuvgvlBuaBCmHhTpLnUBqjswXhoG1HwrUO
H/FwNkiR+EPVJiDQfHREjuhiWt6mrLYMd3InAvr5CR4HV3YDoAsTPmEiZfEZ8g+2gAc/rySwZpLL
INCQmFqijBswkWc2CyUeaQ33v5nQRxk2G7Rwc51cQ7ilNi6w3hHKSBIyMTmZHtDKwk6U3HLs09W4
ztlLM41od1RAYYYMPoW1BUqrYx+yH/rbJ6UwJaj7NLouy5jBlQArpgjiXzrj6amJGFx43Eq9SAyW
YaiBnQppGp5Jo+EWhUKhqdblN+SM4aNFjXfVoPD7wyCao6Y5NjpgvtT0nCsJfDzIFxe0Cg+Sh+Ot
67VqfpP/9btazjqiSvMjQG4DWN11BQeCoaAbRW7C5Kd1+E2l9qUvUvD9qK/uaz/9c7RrfttUU8Su
AvZZymzwXPmWYbZOH3rYTjfzIRyZVsqloWcR6FgdjwJHTnsy/TNVe/TdjVScmVYJB3FIuEd9oPrb
JMN3dCDfPYILgDdM5Frr8/D54T64xQuMT6kEI95ZYzX8PAAd4gLwasUDc+8S/0UpTFIxkgaSKKqY
DqZLPrqZUcrKMCFZo1AhmK5wzkOF1IptafPbzqKobyahtXAaPsdVOSV0F5pJyIhTjDpJHtKrnRkM
aTchl1IBHRppn+4eSem78yQQ1TxDgEGoOVJ7iynFUGPEZT2phiQ2IMMFrpWn59CWYSEHaoi7TPf7
51qTquqUYq0O2CO2ELB7vkeTFAD3WwttHDsrmq6xRNhEJwGbgE/vyVPR53mXWjgj6UHgcQpQplzg
fajT8Y/lxBMHA7RzINzNQj/dtMJ5rgYG1FbUDokUFRHMDiw1MAoA/ZIkJViDNdK1nWLbfdgMZy7E
WZZ4i4aVsj0lJEBe5KQV4uNP+6piIYmIRw+kr9/FRHuvIeB/URs3sxlgJwx9GXJ2Z7vdO6zZsZrh
XuX0/Hxjlr3RIZxcjwHFO9pCnhGdiGEASq8gv9I5k23MzvAPaCkD0h6pfQqiG0P15UA0kC5wTpD0
iy0YVWQ83fjbOv6bAk8/NCFPwynBLwYTJhv/uK9qWGNnaOzQfzYewVwK0yEpy9eiiJldl229UyDU
ERot2+M53Q2rJjSbnSoKhMuxPsGjSWSJ6AoPMBdmySBL4rlycSIkf8DvwKZYLhoGMQQ5sR9ToeQO
+jcVd9M/jYcbVzGQfjwlETbj7zbrPLH4GX6nZs0WDlBUcUUkWDuiQKHk8L5mvs3FpaeDlct6DWoB
Zqc0oYJKOf0RcOBAiUilkYIXe0LeBQwwGAg9MDe2qGNB04ZG+D4TmcIQC5i1EDjBkiDATARTlRXY
DKwI/8YiLp83L9nxxpn5Uk69LRYRqUc1DVPx57DCOjeT2j6bEI8nbAYpe4D3IW7TNweCBTvNzc7Y
uOVXppeGAdU5oLJA21TYCepQAhZ9uRvwgV+/b7NEqZDkfu7yQ1pYin1O2mF2CjZvuE1Qd3kqiu95
mbu2IhwohO4sxaUD1OxM1EzF89KsIebuu1Qgp8xA6DhBaQJN8hJrh3Mi0PalLp5qRKq3q/ImKDfK
3FOH065Rn92d8ky8nWnLybrjq3AaWpoUZAjpJGOGg2kQRDjgDVFhu6sGnz37onfJlaVgwzt1Jyw5
TQ9IDVC0awWFOrQwnsbjwSy+eZG940KIoQYOIZulJ8Q6yPAQGALyBXcG40A8UP42EQgUjnW2Y1SE
LUQxw1TA+Z8qN6qytznlvBlQHX4sLrKj25HrxB0GCck/+Vn0n4PjNF9hbZAa8MPkvQmtxJVhUNAg
YIE6Fyfx0OZYLxmR+VURuqcaiFBsz5RaEIuJZktq4x+ESCQBUXbQpU7n/ktHDSZjUnr3F5YWQTXx
jp+ibHUi3ov73WjfzAbG0vAs70iAoC10z+5+VUsSXDGXq+irWIMuTalTYlnaICioaLq2TWW34xbG
kHRAjO0xGQMAy1HSmaQ93BsMpBrqCaYoVf5HNK8pFfkXbThbVjj3MhK+HwB3PgxQj+6meDo/x1VG
sReSrhu63DuaBDLAwViBGRP3EQ4YZ59Z1MgJQ/ibNl5Ea3bav843STgGNl8DWJ91/5CGtNCkKehG
GoAZoSs5c5N58ziDsbX+/AbznkgVAVBaWXq2duPwbx7tX9Nzf7EZuC7rsQcM6OlypHsjqb0PC7Jg
B4GJuRaCXKSm6qSc5mz8dOZYugCuKOx6POiSgFEk0l+AYdw1HWfQ1e/wDmEWeXRs6SYBs2SGyQjj
XUjeih2C4YWkx7qFjiGOHg+iwhwjXSJRME5+9xbuuOxgZWAImHtK7nZpkLHqR4x/m534nCYkr9QH
Y+ZFUDNLHM8T2OgxFRcBnouYSw5htH2tzPJW5Mz3aRh+oiADNhVYRG/IENeYcYIsVXU0i6GgWWiw
OLlpTI9zIq0wMEK5ejelZp4pL0cEtgVGtB8cWcAlX1R0JLac586YghpS/Dodac202HH47uJJqhUx
FqnvBxSg9K7IBOBTIGM0EYxmUd57FbofLEOFYgILtymwI8L2lgWHTKoPSgyszhFVhUUPvz07cvpy
YAKg7T+mAMQtdpghmFD+4Q5P99hdEbTO/yHhTqOOnWrAX1tYaLUTxiGpApIaBYsxJe/pXp67gAtq
hBEBAfWrK7JI3sASh8yW6BNgcESvw9lhkS12bKCzLD8QUi1k/hp0DI6EakeM4PMpxoEXhyDaMOSf
QMwAAXlb/+uarSGm5dhQeeldGgtHRnPKwxHIG4KA5kcUqDUB97zgz56Du2moHNzNkb7fvXlmXp+G
NIAyQqINR0r32rQdlalUX5D1cb7J3vBtpQzPcS+xPlD2jlTnpo6wJ7zIsQ6J3YKb6SEJvljx6ne4
etHwLZG56Vs39nE5EL45oWQ2wedB8WLdNUx9nnJqwJMYzYLFETjQKnOv6URx9tNke8PSqu+6QoS+
ERdsTc2Eux6t82FoXGKyionK+mPKEBNyh0glY2lyOiijO/iaydT0MDATJ53zrQHBUfWIwxsKrfOj
GnF6hHpVPziaazGCoyR4O3HWuDDt/1AkPHzf6Klo9zoer7QoYgDgJtUORBhmopVdCHAwOMF7Fukp
d4AMan0wYLZXaQ6wey3OpdayHE3ukA2ZtjuDPso5QpF4ajhXStwQiJjzQXM/r9BcfN60LTlkF55N
T2nXRBp5lzzSg6eEuQgerTvvScXA1kz7GUABcSGtobgbMJSzJe9PB3KleknKh5zbpP2KfwVdtuoE
IcUJZqOW1jkJCu87BtYR03uR6TYHZCZ0jfx+p4EiaUuZM1AJ6NBDz6UIGIalg/dC1MJnjQ/rzHm1
1/9qRnGtrPnbaBDJEw4hN+E6gvoTjrAiyD8UkMNvR7u3b/PZb68QWuhYp4J3DaeAwHqxIdUhM7Se
WaLSEKpqQg9cToAmsZpCtJLeL9gb34YwXG0uKOMMSKU5/PdprJkeZMD0GS/ELrwjbiWtpZWCV+xd
pm78yjydUBAD/RcNO+V1Lz5zZxP+FodCtVBpOlqC6/tFQOVWcRfxHt5HpfoexStSkBIABhoJeQGe
+S0aC8DCUvhRhro9rfG8i3b790JvqKW8l98HCYAtMVUHCnOuOrm8enBUVXRijzWpaOn6T07kn/pk
PxgiKTlVhXQQwnHYiITxpN6IB7D3XTVphvNZVq0VpzChhXyoWmZEog1UATgwzDqsYBAkOg4eWZfm
hFa8yMTBKam8p9jufwwpjZCB8YcgRUqGroGM2CvJNr2BC25l/orj8Yd0xpSUMSKs6eVNR3T3jZWB
haCUzNzRRQwp0km0wiQBoYfwhPTAGvQLnGcy8gYbgHDJ6DkShS/Vtyc3SRaoUtUjtmjxKsOLZnrO
ptneOx+uIgBZd9Z3oFRwVh1mzg4RV/eLYWrBdB1wQIwnNwanMbPbHdzOaR6dnZpUNq4slEIKOhNp
I5fKNj7Z9yY1rjM2AMYWsJgxJMNlRoFkbbIcEJ/z/8QfmnIaPxvC9ms++7/SiKmMMRwmXrYkJ+Yf
gKOugjIRzQEYPggbWCqZE3CW1ADPgGB9yANg0gFnV/Ce/PyWsy8kr8NOXBIhCmVPWR6yJESGupKF
RpYuhcmfMJBEYOhj2d7tHEmsJUVuzh6h9Jh6rjtsao+iS+Lh0cAgancMKdBEFiujIdAMLJWN0mDo
0khOangdMgAPHj23mwv2zO3G0xyItXEl/aih2Ut57YxJUDi8wbOjUVWE8qFzz5hDAHqd3/Q104Ot
k5C/Q6SR9W3U7oCbTK4/mgApA2YvJkBXxDwNZ6Ljka8U3J7tiPzHozrJbNE+zSVCXliT/MRLJecm
Sau3weaAHieQGKRPsXHcCGI9MDcIjv1/JZMPLmK36HwBdZ3BysL4BJg6GCLzeZenLA7Wxzph1z3W
cEKfQM4c+zR7ICDIq3NuDkbsT2RHZDgh0y9swYieG2NnsOcYyyUSgeaiIFKB5WK68TpqQhJiK5a2
GCEh3pQYFUplBC3wlvkeY491zfB9JgQppm5USx7Tc5bysawjCv9RwRS92qwEK51RAjsIhGkDq74a
yn2MKrDKXyA2cR3p5mJSS4q85MbQ0j51nS3v8lblYLW5+cm5DL+EylMf/a1JH4D9ss8qCER6TTpz
Blt6kJ9vYj7lwFvxFwDx3L8OtII4K7gBe4vHuRPDS7Acampnto2BP1jEORM8G5/59DW8cQ/mhon/
mjM0L7RwkD4TCbNpdhbXZdSDlueHvik0PQghf0C7X9SM1veeqFduAUwH4lIx0lfAkkAMd9bo9cKA
cNo7q0z5d+L5oycoGvjW0EwJqZfnnz0igYvvbeOj9slKdIyiGrPSsV7sM2oZUc+XTZQo8aOHCpk3
ljoLTVqNJJZikomS32ItPRO6bEm1cHDU7uKszeWwQiWmWgBUgAZdoEouQi5IajigCmwQNZqg8AUU
U0bMEhBo3Sj2udENHwx73uxRnxF3bV+oVQsPg7iwq4eHuaA5GnLpfoQ07eZwjoKNeFOaaunaY7ia
XfTUpGIhIT5DblTUKJAkU2GJS1PLeArrW5gFFEXiiJaKN/5BPTF5+MxV6QFWanSFL58MLXcYabPl
8VFyvDVaeseBEicFDXH2k1n2akIOtWj2RJzQ+dlyvRoMeWQ2rzoBN8Q55cIOz+kj8PahHZCRcWHB
u9Jm3744p/4hGacPuoIson2fv1KCw+K5oD44MGBQnF5XjzGC+spW2fa+XNrzBoXwzC0TP0Yh0g++
lLUlBxXzhZ1lUxI/BMvP+/wliJMOIT80MMdLioQN6eev9gCpFw4hqnKGXqOU+DLFB2eDTMyqAioC
/moOrfsaTw59P5xspmxmLEV1BlWqKOCLRHUaQFEb1cf6nNV1Xnz1pgRbAXcI55yupBCGT8vtwe+L
7xDj5IGXEm4Mwh61DTY/sCmVoBPNCaZpImmtxUbRHV8Ba5yHF+pA0ZoGVDhM8igyNaueZDwA0gSp
BFRHhusgAL8o8Zlw5pyVtCJ9ocR8Q2r15yR5eT55FawSHrTk/LkTQsMO4gRKSlYbhJ6p0AGjYf/o
aIXsqtTYuQq2IHbGyiM7iWkMZTpdFHRWx/kWnw9gDzosLM2QM3ylxPKf2riZgTkpXWCw1Jjf9Z+8
dRrePXsgN0buiMPntcP0XduB/JsiArEMi1FljlNxDkQnxx4CelKaUsJjx33misIDu4xiteYVuqlO
B9E4JdMxepoT2121bd8UoGwnuD/j6C8Jaw6ul2LJ71WcfpJsn0YLkmrsUzMsnCGDMLzIcdujm8QB
irvRyyDdubSetPjYvcHvMFR8SAAYmiFABXBGNNFLZd9tjE+xpoN/KkX0EWMiVkAeJVWcfxwveIAS
/90EdJoawblAxcc9zdtEBUGzQmfSz4QuOd4qlegyQxxDURR9UFaiw3yCW2FZ0j5jSSelvrRUmguR
EQWLUYIDjurdupS3QbJN/2HJxDBrIP+E21JdRaP/t2DqjhG8cEFEtodQMfo0q6hGWSVuEuJL0iSi
t83FyQQPNdnrw112BlsdN8sNQnQb0C+sMvxWQiGRupzdLHTSWDMUsvOCsZDjQjmso2mhPjdMrAhe
EApmRKui0kg523DVaXmFlSW+p66YagZhsxAhnVGIKA9pWPy7WucrbQ+H4rLJlO/iyI2KZgEM86eY
HA8Jnv+8FdCGQOhZvDz0bPw2rGvgW9dCIvh651vQOFHYOmQXWguYG73/FSAUw0RYWDGqxYRRHQIL
XrgGanFmVVl+fNv39Sf6sjeEBbzak1kIFlzp3byKWUgznH+gnvEg5AikhpBpM/pDZojnbcE8iwae
Sh2zLzpQ9MP3MxU8vF589Uwj9gkHmI/rId3+BROyU8ObuX2X+rWXMWVApBarMRInst1RbkM505vJ
Cghc90kvKwWv0zpfAq8YIDr/rfSkO3HkAhvyeAKSEkADqU/6VWOZhkSCd8hQ1cRSk8/QpU/sKbWV
sVbHxt2Un0XGWMMsiauTUyhCnKGTiXqJr6TTVOPEZmpqVcxl/3OmrHaRy9wKcC1quKZL//QTDZXc
QChoiHpwKwko00yEr1cBwiw1t/a4gpkC7EjSYXxghAAFoJMSCRNY9IGI2RmoQugTzQhbXGGQ8aOI
RDErAOo6kGaH6xvEcQiqvvSlTPFn8q5OcXBDFwMi8p4sXOoLCMfGkqtjHl+6ytrrMNnnu4B8MbLO
46aBLYLYy5MxEzfVTu1vN7tOV1oCr/bfk4mfRPQSDHz9q8rbyC+BkO/F8gK6Cv/B1Ed54YvFXI0W
jcmqQgfm1s/m0KQaYjUHGQ5djSIfoMzcOsXSAAL0qbQGgVeET3baEwldYd908tTy9vfWwoueRePA
JP3dWc9gJlE+Yt6DLDmjdGepCE3yCsMsrdkUCvMHJWjaM009OeBOq6qQ8tyoBVsfus0fWd9WH8Yg
W1loKBOiOqOOxvweLkvJYx3y/EfIXTdMIm/B2ekYYjqqkpJMWYKnGRHWuVt2JrN/s7J16n5jvcIs
rlCYpNKeWh7LJmPlhKHKveelwe9mXMOHej+pCQI+mjt1aEayu2SWMbFMwfVMy44ICgbmMVBrl5PF
MBNd5EYrkxYiNBr5v0TkgE7EE2J+cJ2vOPfRCofpVRdvx3rVi4UhW9dlO1kXQxHYfGnjLSciJUAC
IIYZdlMNSRBsm5FlxCevpia/zRr7mOUmLq9Fc3PDPHKhPJSTlqjgi7bVWDEon5kQdbqW24NRZEPc
IMUuGHUCvOjgNqEEuj+l96dJ/2T8YbjDxpnjkyMtqTuUKF6KZ6oC+mCyyJXTDcPiIlSA+hBtiZob
ZDOV0057XRE9LLma2WcsVwF25FAxSjXcZFn9VWSMFGVE2vRYvsD2gnBwADgjh4iuDl0gPqpgg6Yd
pQcaSFYuILK8W6clDAn/Ufg+kHAAOIRgtKFQYup8fG+S3f9ZruOSPYfc+h8NpKFn4galXukTOjev
fES2lzwnxxF+j5HbdLjRw9AT9ysXvvDNQNBCIBsyxXESBRmz5ncvR4pf43xz57WM0xsNNVyWJrGh
mJyLBin1WIxxiFLCF9OzsI3IDv7BW8cs2SUjkCpefQOgNRxgQkqzYGnxw3/mmSQUBuJmq873WZQ8
dQtlae669WOyA4OCufJ7Ey7EsC1/JzmPc+tgojvHPAWOzX5ktkGvFNyO9Zr2fCcnZFQZTzTUBMJm
5YAzJ04Rj8hWFchfBfNcqLIS+2i1uaKALQUGboQynrkjzTCIo1q3pb2Kl23FX95kjyeWoJ7Hc7lY
esxLdNUtJwBygJGfP3KxO15ztq33esOtQ1Gcfhm6/niA7dEyr0dYTiXb0YBO2fkysP7jDhk2G1/i
7ZvuoD3B9r+1I3oFG9Pd2EXSmfYLYK0wRXUsEfbgdtNTcQgtESkmFbshStEoPIoIHwfcBNZmwX8B
fDXD8EWghXFlf9+ebenNLOPKZgNyxR/v3aupEk5Bss3IiNfrUFkUBjcr74AsEk60i+yBtsR6Lke9
80/nBhzL75ndtAPhshc9L+Su5YYRsZAriTZQovkDg9FFnacbEkcqR+IyY4/GJo9Flg6Pje7g0Qy9
T+bKoxEo+oAWikOltPFMOb4qTJZ4TZbeDYVj1dPDhvlP7B5Ner0mGkJjFcZLfN1brX8u/brApqVw
QqjSD+NXzE58aJ2mHn5tSLjb212v/t/sGL2/KJTP+uqkOLz1ORf/FBsZLsEecxYaq2xp21YQ5LPt
hl+gHgHgCtsMrock54qzNe70rmNmPZ+rnnSLVImK4aoueg+1TX0q1Lt1BEoT+qefQuv3xu/byUNM
5mn+cnZ7RWTFH6MOiKdzEQPf9mAgf5OUz89O8716mhlLPnhor75tU9mwMIcHOmPbaueOBmLnh0VX
CiV4ARL1JADETfCpx/uYdz/e5mW43uJL235UndxkRWuHBVTHtIBB+F0hOwgcUGRUNPLy6uQxXcgx
UN5PUhCP5dlu2/Bfwbr6j+cki6r6dkVzUve4o6Q4UP7FyRrIRy1YT9wMtZ4HBgqcRhtBnTCmx3G0
94KU7WX+OTxNNXebJnsh6sZgOEPPibZBDTkTGjmdB6PpqtH1dY2JXXRFW5aiAWNTCy+PbqsG0sWe
tYI7j+oZW5F9MLeHN7U/jr3qfxTMLO9M6Ef/AjaRnHy1T6zYtMiBqIMARF1eNB4TNUoRuAExyE6P
980HelR9G4qmKA3Yh9AQEoFy5olqOKvTJwUJDG4WPabTNuOpBg4+QP5uMuYXZhzJFKJoAr2oPyEf
Y7pR7sN/8IXUW3EQVUxM4SSqxT4DxM1rJorHiopJFNvUp0w+NikqgiK5EVePaJ/1M2ZV88uI+yK+
FUbn3fXKIj0CDFSNG3vGzNZ1l3b71RZTXbN4Lq/4e8zxoUCGT+wZG74NnUSVk2zcRAM/U0+4OUNB
LPOw+Qfla0IgMigaIK3gxgS2XVNDbiNtJnK+9LZ2Pt61uBChX0XSqt62sv1KH3q+2IRfkr34X2Br
kr58FDsuA8RHBftD8CCad88+OzOgJFDHFQo7KosIfUIBsbrCO+EMfsMVgL/HMDAr1/5TVPv+46HU
9i8kpfJrn/nj1WjLVJaWdtkq7HjYhB2dhytsg8j3r7paYUdEMZNWs1aU0dn+r0zefinLujOa7rh9
5/gfL4i2/J+NT9dGRQ/usRjnM5XoD3Zr8eVNFpCh7kAMs+f8pGgsj39pEeG2nKf5aax411ARfE59
uipGtTT0Bf8Hudt8jeCFYTURp/UvU+nlfj72/qrkZbK8ADqvSbrnopdyEU/ephEp5wLaZjLsCdym
Ltnt6LyaLjxOFEQ8PcoiLIawaRNttRr1i8UXpklYp0MXMiHQysVlw+viZ+uDRaIlAc8P+FduCQbZ
BjsZvflvGX3IRXGeQrL/ia0fbIqVwZQssfuezfV6V9t6vx/GoHhN9w1QMRzKL1Vf1Y94yBvCxYi2
bsiWCfpRiVNEYWyNQrxqzy8b2s3HMQpg9mSw3J3pUKb95NM5R8uLCSlrzhJWkO3SlaycgR/hv07T
zBqVZ3FC+iuqOqdpwwZ6xQJmV78WfFQ/AjSADY4U6CxqgKRXEfsGZt3PF6YeDKaby2gnzPjCEXWq
QyxwXcgnFERQdpCi4xQnPQ0YavJhGPPqOk5U+5HZAMWr2yBZAQ5d/N8XAewxw9mh3iM/PbwnA4z5
M7UwOFAG5PXvRphlQDfE2TZLKQ9iXH7SEYSsqQmOzjx24Fn8LgY0wT7S5pwbSde90+xl9KrUrF9U
wQXZIUI8hSiZYGsCF0kDr2NxzeKgaJ9/jORUQBVHgW4OkrFWbXkdKDtM1Bc77qJdyUXCpB51YKdv
3A43eC1fteX7M8QtvgGNYUWsytKjV8No/J80QTfDYJsFaSqlicwLesoZ0+sbrZlYQIMA1UwxAb04
aaxC9J2prmBhlGz4C87hJcxrNNZ4NhNMOXKNkVHuLmTgUpgjftxrKFAcssNW++vKo4eDIUZNHuqO
opv6T3aq8u9mk518JbnZzvAImmCaX2FfpUx0ZR4pHqQY8FGKe/V0L36xYpD2mO5UnSbiQzReO/2T
Fn0zXW3tqj/teZ9xKiGEA+1LiQ2R1xzUPchzLGaHdgv5XSgz92oSWkhrD9rM7f9YOrPmtq0kCv8i
VIHY+Urtkm1Z3iLnheU4MQiA2JdL4NfPd5rzkppMbIkE7tJ9+izbvqIp4BvijbV+rWJ2Q1Zpdhjk
TEsx5vYo4toLd121JsULlJRvlY/ZYh4eoxORjGfu34n8NW63Pv/6f98iMcblztouDYP/EZuJexk4
UJwJBnb7HzSX0FBb293IUyNmctzEVJwrdyZmK7/3hFC8NikkalixHI8dcVvVNHzwjogjEMs/RrHI
g07cmYsmEaiu8N8AYEbkIXUthZlvciFdrdmGANwxsqAlLRkP4o2oNAODNfOTCkb6X7BDV99N8dZ8
yqsYB1Sn0a9jPmkig+rEBuQ90wI07lcMkMK4TuMFGcRDIM/wDmHipbCQRr4+Zkgt6O3quBUxC9yf
6484v341F3x/gzE0ASslOlRbcQfy9Ml0W4NHjwL1tcCORgMCQFVYUBJ499jMcD4DH8UMCVM5Q0Ix
AAtaUB+bjY8kSUtCCToIMJWYyII27N8cgWXExk0gQPAzoCgCtqc/okvyIZ35cmbzZ3EaFn6iIA7M
jvAKwTbCW0RHXfrxHkxMswHfp3hFaMGkCHI+YcwaC5qJOrG9NsjnxAEPxdYCSmfPuZJHGM9XvCFH
RZ4aSJrSkLgQjheum0z9MJOkMceiXkGyER5xOJxffZscTD6+qVTQk2IwNIqU0zCDJSplak4KOf6/
YcyzO6B0HA18ZrebEDFk4Ie0XE+P+wwBz1aAfC4lBfxm2LqPpcMyi8NGs4skBWosoJKYC0BB+U7d
Bs5dVU8LNl60jPfTk+/7P30CU9nl3FjHM5OTSEzPVP5cSdb8kyW0Jf7CGXf1RG5P8wssJ0Crs649
DhRQQ5rxsQSjQUJI7RDre9DJf+XK9bp735tgfR85WhlFYgAt+hrmTgU2Liu77uItH5HARXdVWEuO
wFdnXpUcTl7J/GXka5ubKBuMOFRmtZcfUJLY6CMexjjE5O4jGQLeXVafd3i1aOCaSEHYyF5FVOzq
4l/YkB0mdx4uJoX+xIVpKD8KSn4AGAPQxIXg2DrRRjO8Z5Pee9DbmGaxL915YXsTzALMCBCWbezQ
3muD22RxJYcsjyLb1hFYmiV0dWqqdjzCnMqRDKLiAgx1YdCB7AGi2g5Cf34GivXXArezXRXu2O+Y
Jd5MS4YdQJhwrsO3eGx9IbyYu3LT03/FqvIHEtVe/E3hoAqJtDEJHQKqRUbIX7Rl/CgXweDsv2eN
wFm+DvKE5G9YbOOdILirYI08jgCEA1oW7q4c0JAuEORCAzgck10Ol6xigwSig5Zp/V8l1vZENY1h
KI6lEGhgHk+XN471jIRaViwGYZxnstNpYsCPbVl/jSlBjYxXuo8kN1/+8Y+gCGHxCqesRN/kmudN
yT2pLweXvarAFDPcSIAcpZOZveUFWEoXP0uuLyIUjBbMWxZuNsIAVhxMhEmcwCRMFWncnnFeIKaD
w1Qb6L07QWyvCgDdDJQPtxMO0wysWsNsjrI97wfxrHdYrBH3CMddTsge0w6ym8sKDKTgciOVUjfh
r+67Hzas0kHM5KrBgoCfZHwvSjbWgOM4M9XriA/hgxCMbJDlN2oMIEM+Zorp8gM2AT+pXv3bdd+H
dwUTOqB0/tUljKZww7nmj57SoLhp/G74XSm53abDEC3aJ0vD9EHV76IIzSViFpqfAp5Rfawvd8WS
NveD+Kw5/sFQn0kA81pOqatVRI6bLidSDk3LmOjse1n02xNhNvpRwUSDbOTSGmVHx7uwsBKU2m8m
WfMDLGuuTuWkZYO+LEgnE9d+J96th0RDMgxlNFRQRoP3fbzLH4slpjCrSBO5zl1N+Sp75mo5fswW
0HgK6D2HKyAqsm+Kb0HymhZGIW+XrxeLibD7heEiUyn64KgyZhadXhTyqyyCO8KR9AXzVygbE8tw
ZEvC0a5gcK9Moy0Nwly5EBECy0s5B1mXvwHydVe2QC87LHWnfgQ0ydL2rkp138YJxS6o6YD0PG94
Fm0cAQU7Pp9NzGSxKPSS8XKBuyKokzd17uY8JFgCQ/+Qbn3ERxC4kseylwGTB7VzJPlPDK90h6VD
jGRsWIXa407MkaW5r7S4jBN5vFraLg6fzY/XBpVggm/mabJWeCXMfvNJpfOhAA1+Jlxsh9b8wp8v
VCrvEZTQ2UR3RRbuHxLMO8GFlvhHuQnMvsBxVS50VDMqNTs5R/FLhYDkQPp6cTojP+Fklgg9Z1x+
X40Dy7THERot0gqPbPsjT3naewr6lcdi0X6U1GwyBVFQdzyHDGXkU6Oick/fejwDu4wcZ6rLmTiH
sPo45uydGGcOAjFni2iSbUHSgzvHK/KiZEI0uryVLUhWuA3Bp+HEDNci2sEMoXk77D8SQK+ogpjs
UIEx9ech+0nCGuB9Nzt+7IbeeZjn96hG9m/MX2p7ADGcaAHqOSlCPrpNta1elhVy3nPpVz5e5YVu
PJOwXZCTmLzBDMUU2AdnHkqZSPE5cgJL/2JcZRfhq81ZMQbnINAYOvi396fwwQF3EajDIzFPujYW
lFqzsvHXeJGVInumjh9hs7dPjLv3N1sYbMXB/K5MgGg+u2hD0I/4HAHIO764gbjCFtyVs0uhVzsM
wQ2rox75s3nwboY9F9RGNYlUmlsQgti/5VrE9FFgoe2+/DaEcD1bKqSqGHhHp/5ya6IqFNys0YRB
YwC+m/Xs2zHmB5r1gLEtx4UzbEiaAEYl2WlGIJP5XhVw5kmz6M6kdFxtiCdG6dDx2YV7Oloro7FJ
h7AmysMsjQbkViz++RJhwMKLTpn7tgzA0ddJ1kpBYtJvrq7hMPDLDgiAwLtAmoF16K3SE/MNZHdA
nhMzVY+ndaMsAMtyXxzMBpBvSJTikdq6yUlMBVXR/jtH3FhM7HBtx65cJ/iyQubzesk9Ag6yimvv
W7Zi13bkz+eZBHJzgcIdeu6ZNVieaHlKSGQAKbT5Z4R+ZuwGPRjmPAk9loKC759ZORoVw6wqjS3p
xxLH0c7ifAA3fgDFGUoOCMXkbilFMEP270MQUtvErOtNY/OrZ9JRZbuY/mYuybSeupF0jQ8chiDg
1JYf4HwGt/UG6FRAiYG32EZ/2KjNrdfzMJqAedW2460y1u4+pdrCxkKwZAnzuTUDB4PsByIMDHdv
cpVT5+iLWc9aGLk9/JRNhaMYM0dRisXwdOlxvFsiir1BTIst5hfDtwc48E70hNwRuD0xIkWYFu2h
wjDNhPxypCTU1dumAkNjuu+m936Yh2qYsnqiEp9B0wyCo+T0CevuecFcGP8kXNdCpfPCIZITBEq8
eXf6tjlwYDP/c7wVVLtsLncB+7HMoqthqgZ0dNDDB58wgUhCkSxV/bBU4/N5aY7P2CDQIRMU5mTd
WCaUgUEGCYwj3wBHHBH/9mLemDyshpOWiTbxWFIxYPsHD6LBSg5rD4goFMr8AzYBgyFAojl+dp1u
t5ycFjfRTtjcUlrl5kQlsZ2pnjWkQWL2O+qDP0rWG8ealbvnt7ozrJdowmLKTwNIDpbKeWYBQazD
NxowmBMuemGez93Z6c+y92kwxEHXgNoxugctvul2ZXS4BKf/MgXZmvQpv0hZnPInS1m4RTVzcyaC
vzN//T4Gy/sCAY84Z/Zgw9S1PLn7k+NEC5tjfbth4m95thhtMSosWcgMNDgT/fM3m73vsoFe1IGq
UwvD6WSA/hAl8ObzjS0QJfytYSObc2C9e6vqF2RPmmd7zHF38nKj2oD1iTMEqdDhnmtnTBlIhvHp
1a8ZGuGdzcvBdUf5zudTv7+7UG1C+Mlx4yadwyyZoF3TEqDxOljQFUqyd/W/gJxhAhohmjpjcD4i
n3/s4EwY76Hh4rxy7eUxE0Xgg1kOuOcLKUb7AKrDg245weFI8ESiUla0HXvOtLRRRJF+dZM7sTFy
0iGg2EIz5SlyEM4kjvPMsTHkwCRhMQyn4+FSjnCaWeisc/A0K0iojHhcyp9UMHYUq3yTN/MAtv8Y
KnfVajsyhAmd7aRHm/C6wKGYgdOJUxdAuIBrwhqz7FmUgbQIEv/IkWCcRP/12SdmD2x+oarhooVv
5RfRS6Mg2dJROaeZjikRuryFSzOVy6wPtAi9h93OCeBeUzhRT/CNd1BheXiDou822NIRSc9ZoBEf
wiC/hhfidhqqgmo8WHbP1VQtEVQ7s6i1TBAl8p4zCVRO9HwkrXn4SXfUAZjRgjcilP1gJXGDWwbH
J4SsCyMRcoojzM54qPCN/kRrzG9IKDmv9MBQghURO6tGRY+smUB6cH+c6uq/CD9awPkWfl80aEaZ
klrFpL0LYiIYsMaTY7QxbSqO+Pu80yFOTMMhDnbz3TjTJ9RrJrS2ed8aiuaGmCfvDEB4ZM6TSqwm
PhLdZvhs8Q9tQMbkGHME+fM5YpCfxlDV86LjT+OaQpGkITVAQTbJXKWDkDDzuZxHbGTMKwg9ZgbK
/2VxUKZp2bTRBiGtgVHi72eGkrpdpdxpNzDhFsI4tGqQbTnt2kHMMl4ONYRohvUp3LqO6c6O38jw
efzk99M//FbwCQfbVaY/7GkUTjQ2yE+jLwYctIMxaajstZkBASBj7BUXAc8OWkPl0SFXIsXLZdtM
g5ad+69rB7Df2h/QfjNXcSUF8AU0w04yC54S4xOdF5Dogl0ZMShYQkiCLIt2a9gQhP9so/PrSBsZ
hTArXIsQeQZtZYDzx0rtRsw6aTecxxyp6uBwjY2YHgpn8U+c1xdyYnHoMBtPM0NgczOrlmi1UbCY
T8bGdQfJLpQdi4GMSIw5VFLGCjOnIzWIS6U4GHA21YG76MAtVb1JUxXlf425bhl5w4U7tqsRkPyJ
ODpv01Cr4uf5e8kni4WHtWjCBr4Kj4oeoMJvFoTtRMyYlz1aCQy2zm+DWeIIG+V45xnZQ8RJH+yA
Z2SHll9wFZlhS4VQWmzZAoEqiA0NAcBzBxM2J7/iCxAg2VklC4iXg1snV1lVZPwFTfLcmfrJX5Iv
FSJFvxdLTU0mskGyl8BDbdQdFTpMZqDTls38l6kY4Fww2JI0wgyjmbQChJby8djjjAKVGdPpzeHm
hPvjkEEPsHlPy9gBOW/yFB25BFfJpHFEgNxDFSjL1Bbkimk5AITlKxM+1X9JR/y1q40es8InB9aT
Cs2eTl05km7DFjNLJe9I+TpWCcL987WtXs2fmikBNTXHOhxbTQak4MtFy+m0V7g3sBrBEqXEYZwz
BJ49TRWnwE7vrIIjY7MEUZj8C+NUSN6JuU6YvEEKQZI8kSSvdG5+D0Mr5Me4lYqs7dkTUca7btvT
K3M2/HaO0Cqn8mmHyPYQBvHXk4AbnMRoHxbO2aKbhpsaHvpNltGruIDRMCUOJQH1mOgCmPJ8E2Rs
joe6SNuT2hx8FeCfeD1FA5OOEy5JIas0K5rPLcmoyIh8hlvn6ZvUDWY7kXsy2lm1Hc/F5R8UxvML
Ss6zQkiomyhtKQ0BNqEcy/WI0aQUWi6GYuYutL7+5L6n0rFGHJ8UFDzJisOSWgXA56wxao9CS1C6
yh8kRD+z8ohZHlZAu/hpJDJIMBREVIYsOP1zoq6AWWZL5vcMMatSU0S6bjPD8Fb2Sio8l6Bfuhgf
hZnbVAMGWi2kIbU1ANN24ceW+hiDjUWO0Fp8ANUns7leEOGFAcWTd+RgZRiHPUkZltIIDIcJotjD
RhIr3SoPBYUv/TWCYIPAGXa392GKFsPjJHoGQsePS43XcKFfgGdHH+5rLr0AgSN6Y9Z3LtqHNYnj
Q3rW7Sv245jxX8cz1Hfm7Fg+hFv1TcqwFAPfMUHjBFP8F503g2TwQ7mN7GoQeaAvVmrosHbRKXBs
gObgQoiELbh7xOuN2Rvb019UXh5zZlvgegwjIwfNlUHdKKc+Y1NEO26TLBQ+LK04trKv1B8P1vgz
I/k91uiYmGPhFTNt9e25Dk8cVvgU+xM/wuSojkkub5kPNSpWaExY7ThYwLQ5cwKC84HEKnO0OgF+
7dPqdDMwKEDN2fePvHWYDrIBNhusKEGfZ/AWWrw/jmDPR3MBgDTrvWQVl7zy88JkKR66yD1b8zzO
AMRtucHD2RFip2MJqgL94BH3lCr6HhzxqfYwDSKpmJNbUiR//lUWdfUI8PAF1cRHgzOiOaVq8PFJ
x41mlCnWnKDXXTNeTrHAbHGUDdycEMooxrIRxuzGNApLT9bmuQOB8RBFC7ZtQzYAx/rI6mYJ2xyZ
cMiffkBCnVkmZTNzbrgSTKBajpMsAdmxuFcgPPo+psqY5+OHdZbFfIyOpPXju1TubvBDIUlNHNzA
8a/Yq6ZQULmCc+6Yh+pClYfzB43IkYpABeaVy3rmHSThernrUU8inIReVx7Rt3C17X41MYc7kb/f
QJr5QT492IY1bgM+CnjHsdzChMfqil0fsNWY3HFFBLzfqsSf/QqqepipIW0DGRAyFK+Q+M68RxRr
CdQpXr6uGQhX80Plwc0xTlquQD1kzyyUnVoI4kRNQShj1jbmcXHAuYWJXA42pQLbtCPoJKPHcgMm
MGOhUhZmeLFSG+KxdEs8LMCrDPnNQdeSt6KQC9MyZsdhYrrIWQLnnJpfNoYk/zKebjiMZig52UhH
4o6ktg06yMYFQrqisIzQ3g4YHxv/u01EAu+5iyMGd36Au04pHDnRP4roi7lBqpQxD6SUu2AMVHsJ
y41AcchvZhY2bi2s7lOBwWlJgWB4WLunc4a8woQnZREZ8MRVl/wnNygy5dsfRRrsH4qlvXBjjcCj
KxNNh6PFux+y7bGmgew+KOgcDTF1wYbwe9JB6OL4rmt36ZvbCy6XXMFJCRP5NKoR2mAIJpCN5Rma
Xlj80YhlAJepKYtdQv5cS7auoSCmIPAr4FRbXb5MEaKaGvU6ZJsonqxqZii3wB/U8/Mxy+jjK4Il
BBHKmV6ocO1FA7S0jb9EU/UXmg7uH6WtawgJjYequOZGvxw5AjO2YrRxjSJQrT6cyaS5jZcpP8Tj
tt34J10x/ilnzay47xwDlQ8A2ng0M0mDS/tuSzUCQLsDZEEx1zBPGi+g7+24O776O2Jfx/MKacvb
tr/lsv2LVUs10lFhRAlHPx5NmoVmkPX2xJ8TdFQ821zVQBuGDDT/Hot6TCCkRgPmqXDqo4AZuqFD
WUW1hPoLlTDdEJQJ/VEZvEQzZ4XdgNB7msMUpkgq5PsU7WDmpvDqli4KH0LyVh7tRvKLI+QTqFbM
7lj5UwjMSMUYoRtjjAptxUwHaJWjRzqF4+Uem+1XU3iMOnOkhkn/b4vVwo9w+yj4aWFxhTTLLWaG
67I7IOFDjFq08F+PaBgxUwKxQHzgoZ48FNlc3fd1rZaNmTVTQgm3NHTjYmvL9AMbDTAbcij93+Ul
2J1/7pjqHZbq/25Yyq1bxqj+EDMzvF2UFocykPNF8V/5eYL3m0O8egglnXfJnH1cLkzalowFMACj
QWJkxudGMhvbiIhiQ6cxZKO2KiQAKyi125VlDuUN6khKO2gTZmOjIox+0CQKU3R8D/sLg8U16m6H
6Dzf7D2/vk+DBMrt0NHxZcjCOInfjAVnoVDmFIxFxvkzCGf3l1vC8nfWaZBPjNboKMgrkeGEH+fh
APdHYaFHbX6FeFVB9CU1IKYSr2xf+wEHoo2hp/y7+e3nHVHkKFi+OLKsze5sBBB4NTOH6xHhUdlJ
JJaBM6GyBhRTOgGBtR56k+Hnwt8TUZWkLpJhCxm0KkDA8tXchFZ1O4ENYv/8NKace1c/ChkEAGM3
T5Cfo0NZjS8TvrNfMH3kTA3U7Gz8/8a373n0A4Yo2DaBM5Z4Z4PNcMPuYYTglQNCk2nCBrLJcAJH
eMzR76qast8QGAWGW6ynB4emYrUZRkiWAECoimNz/MsCPo5rNKcvhakgO8kwusAFL9xecjnNWjtW
tZozp3Ah/A1yjJtqaXxmRCL7tUAH620ByaECe9pwoRqe1Mbu4fIRR9t9knbvIcMgAKR1Y/vmDQuG
uUn5ihUlyFUEEgaz/NbbxKJP+GJ5kbubuAnITF2VUKxBAWcZtZrNB9UXuzNnhUYcbSkQJsErjSh0
GvoeI+nrZKbXVJOD+K6Kqd5yv4OdviKhtdGRldneSlWV1nhK+R1YKM8BmCTFAYtxKyi6kgds8mwM
EBmX57luUmGH0HEQtoSgFQ6//mjPNx49lF9GOJiT3eWh2Hom+QJPRZJ8aGdieRzrQOz3fM8gza/o
zhgkU0atwI+Mav6Y+yXhJmZnEAUjvcgxnZ7zGigdshb8ro0CERqK/3hquppSihNmEDGBlltrkcxB
LsFLkWyvKdY4C2gC8mgGv+Bn8FjxbYvG5C8/w5xPOAK2R5hbpHP46i6yzNsx85ZQkt6AIgr834+a
01vlqfw6UU7lgeF1nFZG0oDv077ohz2nx+Xy6dT4M1GLlDSVv7U/soHCrCJOLc8oMErifz04T1CY
39IeuyHn0QzqP4172CvVkfIYMf3MMUSdj30FzX/dDB8W+H8ceNxkbuSO5SBEox9z71ZJ1H9VCku2
V8DfVLxS6H4bh44h45ETadLTPXFWyAruGq4EvxiVSPFKhOBvPguH2sTtnDO9ZC8hVEKAy6XQdljg
UHfgQPM1uhDl6ccMR8ztK/dYEhYKbJ0cDpvoaib3Bjb2r8UjVyTgYv5OJIpc2fxYJ458OhjSgmpK
aOdPFLTqJyn438yYblTYlpguHaZeg7TIKT29zyTjRrFsLuQwxsEEr5ozGxIbB6x9RvT/A4/IPzIK
QEbOcD86/ryk1UC3S6tLR82mxnlabH/KLIXwYGINfowCEEoW0pRah81MWYpFKzwRUz/lJy5JKoPw
NWNmRd9P2T/iCvpUck3dn2IIeFxcb3iCMigaUfZXforp3YjvsOyQErA1/wKiFvU811KUqQElwLnk
dvT6eneITzHFSEMODnEoPx2I9scMi2VUp5C82iYE3eGLyZYrx5IGw09b91S0Gb6vH4zeSZYhrdik
gQMf8RNUwhE4jBt6afK/m1P8ee9dVp8Rz4puZj2mi4Q9PB5cBPOSlqXu6hNnC2y4xUwKpo5O7NK3
5Nscf9DCvJYaapnU1yVSJe2WNzTpzOSQPTy2ynmHrJvfXhqC+gbXpJ+oeKHdIKUB8Tw2mA/xmyqJ
bcRRMe2xBY9hpcc+hSrPKI7yKG+r6U7ETzPqyZCjgDNyvWQlAhbIROFTVaZAf1SteUnBiqkG5KRS
jgBKFMGOirFAFn+NY59Ss0blO26ib9Y425uTZOhkFxCpXb9AR0go/2lwuZ/8/C+3RcAC0OUPNrsw
kItyAKrojq9BH/vO+gFbkITNDPOtlW8vtGKU3lHAyUqALDXnisQYVbBoR6wcPLDveJbsgDMgrQU3
5GdOzFL4YLSiWFfCO5r5gjORghY/Iv7YRY9EYXP5Tgcu8go+9kyPKL45TUT27jaKHnMqBQBZH4Pe
96DKH5OCMgRiclvzl5fUex3q9H3c447oN9QuZN7GK5QOEO+shduU4OZ0Xxe6hcBbV0BDZlzB2+j6
+IdNV90AxyGL+fw0oiBZrG1s9SAL5Zu6AFm8+AEnvr87ncD8lcQc7ZhuyJP4Eb38F3+PfWV2Qp0b
LVrasczj/PLyI9szM5CIcGy6PXa61HZr6n1N6JZfnI/O5UIRVMUUZd7i/6HxQGCkI5h2Q1HUEIlQ
Up8O6+kUMDDilCMN8/kaaaULpokv803n9X/DKzs+4oxNp3tW9SuHNE5GyGWKkWhnZJJsgj9jsnYf
qU4ZICU8uqpFPuZxst6csrbGughLWMvcFHisvs3CgtuCbVmhsr6CawRJOdajfIJrfOEUbhMtshIY
uPExIuOmYTXnIc/QruOcu74+2MiWpgz0okaOnAfr+ScesO3LMhTBw85bCEnZQ54dM4xH2mGcf7dR
w+WzUPA6WZCb5sfvqIpo1rggfpvAiWOPCdTAfaU7NWqBliyL3GE8nzOaP7S++gBsnjneQdrw94EQ
puWlaBCj7vsbP5PmVtm29lNs2Ai5gfYblo/l6uCTAP+LOFOdv9Ec43vBQ6BuLj+aEotSIr4N94V3
M0bMZphAg6P9NFkKFS7D51RHS8Bh5S76NYuKuEl0pY23iCc0jdDK+EsHKi6DsGA4HZG5gq8x5hb2
wybOcKUeVzDnbITMIJLuNf3HjN7kG9bi8HkrMz48itHd8/f4vuxqmKbQPZixmikolc/m8VvHHCQ2
v8jiBIvnA2GNlLjH+c2tDHMMgGK4hTOfYCe3gGpKzInMEXsjlH0mUSM/ic8sUZm5tpXwa72Z71ek
FW3K3F27Ggbff0jvehedAns1PpavvJN9kX1pxj2w4wKwYma+xn4i2xiYJlWX7R8/EnDJKaBvoSkD
RvWABIA0GU8JZxWqSERSj8YAv37Qk65RBZiA1LCYgegxOoN0bCM7UkHeLR9yoNA87OozilPoFICh
dGAkUPAPh9oaIhmrOESJpodGT5bKahvjhdPzPJF2EbV9eZdqIgMQ/LzFvMxBKVNNrRZK4TudR2Ry
vOshbmo7nrzd7hb3j+f/Z0CyEckiSmVKNaScoZ4YIgxI//XSbnc4jVDOYT4Ba1KRIyehuK1GiPay
UK+ISbktK8RZVBI4fja3x6rubwJu2qdlz3NqAnaM8aZQyiAglIlC2MANaQfhyOiXMI5nA2ZsV2QX
3ORaKHsXvw9FPuLFQfVOAJH30ijucn1AgPFvdGIzp71A+uX+uE7/YZ+0UZHxRkhKZVgMQyuLZ0rc
EWC/7YA5jCiVkR+A+xEuNFa3yRHLLDUh65NurCQUTM2g4Fv8wplJADgw17vCyUfkpBSDwKkGqWQ1
a87QFKQ91HhQIK/dgXOQoqKNm/cMEMG3a25nohlu0R61z/Qa/Aofcy6k4Sit5E1qAD29zvu1XdzL
mt9FeJTB9uspJWv2R9SIZBC3UNN0ZlD6IlX4c/0SO90q1quYy5aGABHG4FDS4AvrDfFtIFtKfrxj
YoP8vfudz4KFqXXoUnAo38PgB974bLE0GdZqplK3/hN1gH+7FeLGjFyzy8rRm3oAzVGgom/PvULD
yBlIiINJyBpxX0v5raJZ+2xIbIj0/DadBZ/SGGFJimOXjAqM7O5nvDTtYqt2EKswMdpRPvCoAO+1
oZxsjkYscZhyAizF8NwzzOJ6bTh/wVuZB4S8iw4UDaicVkhmEnuXsjN1IKyLa34bZcUMS5lrMfIT
TGWdttshMnJEDj1We4QYWR73L1V/xDYWtjiYzf0A2oA7H9z4YZvf05h7NZgwz4lO43vZAnosgwzc
9vnrlGbRzbLP36uMPs7o/JgYwbrsOM0ywuNhXbK8EY7jPMD7JjsS9WWt6lgKWFSxzEQSNWF6fRtU
6Oel5ha1CThV5OlblV0mZmYcoCtUPM3aO0JjGXy+bZ3rv6YNjemAGvcWJeweqS5nfGhcBay37rDw
oybeR1+8CWCJUTs5SMipr1xRIr0g+tN9LFZqZNuvLAK5zVBfup6PDwsLzZ8EwHlPtd56C5qWhNU7
+NT0JbKam0W5ewsuRKD2wATVktDpXyji9mv6E6sZdMKO42A7TskDQaIxNqBMYJZT8mEz7kRd/24s
eHaKkSxSiYS6eDvtECi7GNK57+QiuNdNXmsNst3HVGCthRuWAbjoNqNbTn3cAGCTFTelDNd5jZQc
A0IFN9Pr4x033e53XnJX+sUPo05w7LT38dImd8l+VHBPQPhatqcmG2uc/0i4SG8hX8BIVpDzsjLr
yS98P0MM2tmHi9r0usP5MQT5kS9cQTffkLXht5ihLpq64sclIEwxDBjFhvTb9xApfor3mNfsJjgF
nH7Lln0K1fRGe+Cbcge6O+Q0qad1191Nx+F7Soz5bbfPIW3vmO40Z8aoDYgZYKH/tJZo+CDfpHfD
yqLylonj3oXwmjTrAUlnjoEx6xPVGkExmBUwXgCQY+gK2/mCCSq8lvnBHlvT0Uk31JFfoTYAm2V9
Th93whcaPrzKt1NPMOgavFmMZDRdgrcM521YMMvbArh3mOCw3sHRmx+8jtNu2GhRFp9yZYwAKkQv
R7kIYhIyky4jjfQWbhbg5vmhnPnGNvH2zySbUw1d/tkuTXADIBxQnhP8DEEG+yqv6DeQzbPwp6No
b+eRGGd/pFO0eiYqwMpMKOCEtSbTu6hFQPq4UQ3++hLVbvD/X0IOG2YFTDN+adFFaG4ZtCUrzbjq
pPQyAoWSYvOWrfzw8cgN5sP2hOHBGdhuEbFnG+rnYg9q6TGk9EWy8hv+gXaBIeXekCvWb9hjW+WV
vLDqwqgxP9WIBkueHiR3ir3L0b0SWsGFv9czmFglpm8wUlCewDYgsupuXCZwpphRGgmuyyNqM3pA
5rLmFely/i0a2K2RX+OzDL/wGwktODMPcfEVYREMLZnewjnhwtLucj2MESfVBukA/hdhSn+hrECU
5cfBDyqa7NZl6uec7KK0OceASgSohmFADtSZNsVa35zHnm4nXbN3DBOICkWO+dweiwlsqtqhIB9r
nJ6RyCAjYajMBGwUHaJK69N0WKclflzTJLxrdz3WwBJsYC5b/wesC8cLAMJJl3b6hsw4fI0WLMez
mfY3ojmigtY2VYaW2H6tOEDZLHXUSVdCznUe+bT/lrcFNsptx3qlcGNz+Rh03hidxtgEGBt5gAzt
f1DUX9wsgnO3ux+L4PIZ2WSMyyKvcDl2yWdDUMeI4xD+DCsv5mi1a6aRcZzQ8TYe6SKOa/Fjt7jt
DngfmpRgYnWtbiZwIvPYExhHQZVwOGLjJM6krEC1LE3rVYnqHKYBQ5Q0t0s4DyCVODWOLcesQ+bH
EwGZwtaRuC8xk5nlVCAXaggnTu3Fwp4bkCn/OC6PQpZbZcmS8kI0AzT/j9Anozs/BYy08b2F6boR
LDjrqT69lg25THyyBq/EpyyXOmqzEDTC5NAXRE28vVTkKJgrZbvn9vI67IEcgu1UfzpVdQQQTwAt
ZcNDuVGRp+JFbDs2fNVV2+cEjVN4OGLt8GTsi7SkZEgdtoDtBhIXSzxXiScWc2RlzEHwgk3oAwJR
uAMQwJYSioaI/4DxJeNgrf4Mmd+jOh2ibxh05LP3kk+gnZjXPSOwpbpVDJ/5RPgpJArghYoACGMi
VNKc5j2l3hJQA4bK3cPVFXTG6D+hRi/S6s0q0GrG9v7+46Ak7lKViEHjgzwtZfRi6rmW1/KorB5G
mjDY82b77AU06V7TIQ6js74bQq58GzgNsBbulgSJVQOqxXvG3q3Csimgmahyfr5LAY0tKJYukhEW
OsiMXBVEBpxS1Pl/LxszIybh9FhUBTAHt18Gppg3TK6s4aUpXjHLex+wsmvhId+G5LXdLzXfU7xx
78zPtKSi9ISFfJPTpOQD112kOBuLQNDQltqEM0po+d5bH/yZ+Wcm2sL+Ud6A/pGCTBZOV1Nc6jV8
PX/leJjBa2LmvKq+X8X30XZEIE3nhJk33rdsTJdQ6FnCkcMxk2aYJceYfftc76OXowBCsy6FYf25
Dnbsa4+q2J3ngPq4rg5kUr818Vy9mHCuqT0Q2xz8AwtCF4iyfsKZ3JyYMhnkjBOra6xxJ+3VWc8u
fsmgWcCngwyurC+o7/ELCQg0pQlAB300NtWgmBg/YtXKB3QEQ4GGyBMGVMh0BWZSAljJl8E2xVAL
I9pc2FsaSkal6Fyyo9kmTqEU1sjDJqRgGVz5Ki8PDi+Od+OUtkFDoi/cfluB3NDvKTNasuk4LjKA
YVhI/CKMdFncSC6eFjCGjBgZRmvCxaqRvRyCa98wH6pumxC6Dezn/X1J48+sHg+2gPGLc+rnNK/K
Oc2fr6iZkmzgT31TKjUtPifnQOuXKudoc22MlCcbbvbH7j9kNn8b1Xxx7m3weJK2kd0JprRyehvS
DQGKaAFDoT8NTJgbSkb8X1jemCSgIFPv7S317wHx2EBaqutxzjUpLjCYjkjNjheem2UyDT26EKQz
MHNZ+W5gVRh6gZRUJAH6wijmi2YwhCFgieHuKU7iQhNseUHV2Yno4HWPfsrTzmkOb6I9yzIg4Ogw
EzB+V+0YJmLbwANmaMELP9IQ0T7h5Ae/lpK/yqidsNa5InSQaMyVq6aYHqh3BaPpwGLjgGX4FDwu
ZGACH/jPRjYixHYCwivoyeMWv3hh8zskgJkx/OV7KIFjeOERbX1W3hE3+6ma0RTh9vr5HF2iv1Bi
gtPItpMui8EyAx9zxPFbhmkm5jBeZgLiV0B1wy0em6FAg3KcTHcoUWdCXcroZcySDtPV+HITIvGH
1RI/RR3PQDZi1wLqnOzuM/JLmM0O/4xEnPCotU7WJPtkZGAd+HkJsGvnIL6kH/z1MrybrrX0me/7
XfhhKFjkKwumPvQLDjSHxWFUy7PMI6hx7Yr1Z5WVoKTLcPl7bF34mnesfrgBTPCk0cbctX0hyQ9g
Xr4DkCRlqMgjsQTKEQN90nKjx3ZVA3cS+ttScEGcojg683izEnRikcZv0BSmabijtyB6WXH3uiOV
UhMYTDWAl1FbxLS6IZ8OAJ+RIAsAiwpmPndpKbp7R2CxN6E7DNtj+nGFpYvFLTtj6MfzZ07nY3Vf
KnQgqvvhoTjX6QPbMyoeM/YXpUpVcm0UjqEksd6U/wVVhYbwba4XINZcnn1ciY5dD3NVDT8o2l+N
ojPmSfEJtVPxFa11TwWmll4pidlis1Rmfh3/dg28OsoleZBBdk8J5E8AwxSJipwgJNfQcvSpp8fo
wn+FP0+uspItXS84FiPWVzYR1FmfYselOqlSbFyMfgOPlCe8A2T3HZf5lYgs2cl5qvNDegxxAe65
qUtCQR7SyGHTwN18mSHQ5nN2v0t3J8TWcTrfNGc2NfX9nkPvBBblgYNC3xq9F39AzwcOVADA+Mdf
Qe91z0Xd7xDEcbej1ubYw7bmfoS9fmiwFuPU5M02KGsP0maCcdynbftlm3nVAx0ZOBOVjAUdNgsH
RVst/p2hfjxd/3Eut/orqFyC5wC3+zWpNaBhMDvEdQeCHk3R9yrVcw5YsDYbYdjf3tu4ejxz+7c1
o7SrrDZlaNDG+SsBNv/6HXBRtRMg5U3vFvJinmWwKZLPBBUDxMXp9tUNDJ+wNrpXuoLBL+PC68bd
rvvUhGhJoHGjImMcDSkHZYk4Nsa2yYkRZl6GqDKiqMvgQR76gAOsPh5jBiX0elIMM2/6k2UTSNry
7i5yppOc3N8TBoARpAzsNL06sg0XGQokRNrd7cgOfEAjCip6lI4opgyRg1CbzDy8iV1ICtpyA0G/
G2+5GiIICcwcy/jDMsfjU+xJ2nms9s+aqCJsAc0ceAy5FO4NVR/tANOFjdH1U5gA/LVFwpuqlssv
Rbm5pvkFCWtCzcD6s0yo3B1/DBEVs/ivZqrEbcWnS7RdV34g8MD6RN5eZ+TVlKk1jT6SEacYwvLE
VQ5t3nvxcAd/Yn4CVLFDHr3IjHipgCSK0JtBcML5dtjkroiULQa8GAsGsV5M/2PX7tLyUJteZdsF
BgQCIEyp+Ob+wLXghYSd6kpLeUM3xlUJ66F926Zj8ZQG+GJR/3IU4dgCH6lB/kt0ABfwEvmfo574
OihVeCedvDi9LclMeY5ONGntfCzeObs/kwxI7wQbClnlCDnF4muzCRKQ7+N4lMbw7rmJK7Rr/C8Y
t93TQpzNYwiL8Hah8BpIqnpJxbHu6nZ9gHkTQV5loOQcMJ4d2o3P2Ra4NYDLWuV3JVOu582jDM+n
zL2a2d2Ijc8NjLR/hzN4b3fBBajZeniXlx05cFO6XfMRDFhUBPCb+XWaVSOUxsV4Ae0OWLVctbJ8
HmjYUXW26PJfcQaYniljFswOZ2pdD2OVrOLljS28eXjYPL0eBCXadjgbpX70fcR3nAEfZf1VXRbO
gGec2uMXU5aGIsXqwjGHzPxCjYaiD7E/Bq4BMEo4JP+5DoG9lX0a/Nro1Bg3V3VAruOpw7VgmMms
PMDloy7Y8fu2mccZgqt2N/9j6cyam9a2LfyLVLVs9a/pIUASCBB4UbHhRpZkS7aWOuvX329Mn4dT
dYoNiS2tZs4xR3MuB3wRDriTXAUntiJuiz/KVtsUE5XbboATktZUU+GWQQA87PDj1AAf0baBqU4H
8ICAmdJHcnsIDipYPITULD8Ikp4/T3Xi/jQUUgaURoGpgiUFq/PszqwUfcO8zMfAIP4Ynr6ZYLFY
8P3D/onBC2NCLglptKWNxx2YTAt8AAb2Dm1Yh83iHTpKBDFZgLVBjQPG9z1E6lsseMkjP3jxV+dx
D3UbyM38nhD3r0Bx63SQ9w6s+li0ZznHdiuGRXAR2g8uJv68I0wcIYnkxZQs5YFjR6QIKHosawcz
OTpLs7HQbq2OarxfBHdGyfZlytSlClukZ97/Ai3Fwa5gOudCMRrwHqQi4x2kR+YpPRSWmhLpPizY
yG7gb9ht7Q/8DVeSVZHl3JdBRcsFCoL5jQChqGXRh7FLrg/h6ZkIRJ5IIfsnJ6c+qLNgzi2F5DGH
Wqik4SMM3qv9phgesxNBPK7lEKGpBPAI4NrmxAHetWvMD2gTplfKjImOsNJQSk+f/brr/st6Lbmo
KDmCsRSKJI+LKIgeoog5WTZQzGXLefkdHRn3GkvY9DugRBgAE+cTn7fhHQ6r8y9I5LzaMv/shJoa
yNVhKnCrws9mwCTCUeyBP8L6l0ePekxa9PjZM6b+4NYDxlByflWqhAVHWNF8mYweeDtNkGVfuNBW
AA7WLcNZqJBqUeaNTBcifjopJpJ1audWHI85tR3aLYKxGgdQ6rlX740j1GxFd+b+meip/K7g+oEC
VpIaoVzguaYDOABZu/hEBUX7fRVn5R99tx6vyPtdvMUEUDwfcmy4pnYnaFMyybGbjSnKvUF0uN2h
m5clrlHZN9zOjBshugBwdhUom3FFobS8Qls8PbUDBV7aqYeDqnCTnoZ4YB9ioERHDr/+yMCnxsq7
3rJ7mg3nj6WZGjvKnei3QnLczExxCpjFZ5GWnM+i12bgiqIZ4+EB6vwkJGD+fEkGH9TbjlyyHkbP
be/QmXLcc75H5zx/SKVATwnqgObF2qwZBlyFNUcCs+XqMSs27FdGjOGvSNFEhwKU/byjZBJBxXig
M5fyLbz0jDoOtbXV6fbroLsB4Q+42obZlN/G0G/u5+OUfYZQGh7AlI5cUGXydV35qlUeb2gjg81j
1FBP0a1xrEG2+dN2RGylh6TNwO1oAvEKcldJi710QDa7VCL/RI9fpT4wRQ00mncrLHyts6c7DbIp
tFSYPXsJEwquwHgGUVVG8bqevmXTCFTJvP42U4M7JwkZpCCXvBJoEQTLoV4aoDrbiUajAqn9KCp8
BvYlLwdoYazxmP6kGwWwjEjAXbjn/hE4HDXYBQMM3ZKZDYgXUyVZHQ9BnUH4gV1E0PwK03D3W8Nd
S36rAHoqttAKF4UJJn+RuAWwDCZXZCnPKgWanlIIcy93B4livGlPcUVGOGz8clNhC54caJp3Yi2J
pKe4e5RPjILFAfA7QgZmbibcgbj5BR77Y4yzJUVXucCSJvKG8xlBhgGWqMLdG++CDt2iCNYznpZZ
Uh9/zEdsmTgmv5Kny/ESc7zMlZSQnfjLGsZOeL3duuOQ3atWMVGpj2A4m+/JxUwdofbpPt4ew8cp
HzGYz/mEzDjha/jxOgDF+payJTHcgkjkgHZczLcKF3e4QvyJD6DyhcsBZRgKbopJrj48xPjeUtpm
LQ5h2VlDCGAhaoTwsaGG+uTxzdTwu3NqREhzvB3L6P+KfKBrUkdCfALhaQdhK7sMfL2JPpp5xnzE
IqlBL46eQrtqppDzG4e/QlNyRzkOENzs4E3yw/kpgnHmTic+bsJQWLlKXAfcFIfwjdu247VGxBgY
R54qnCoUqA1yBp3/iVqpOy8v8MmhAk3icYDRw2jlzQCn0S8lYPSmqLVgFDAVqv8TAaWd+pHsFD6i
OkWA17J9zDYKo9IfKE+ZTrcMFZRgw9fivlk50M0nJEvoGzQPt2Bkjw232/OXxAMpQ15ov1bjbc4n
Y+TKkMBkCpKlIQh4dY6hjh+k7IMTy7pkAjZn2G2Qys1CrIGqI0adTDL5huYX79P4g6uZihTkVYn1
ASUd5pc8ZC48RIHrnGILo1Z8xKJjUH3TZ8rC43PTLN8zUe+kZvc5kAhSeM7pk5w42EIOcF2TWHOA
0zeFjV5juUfVaU+nJGoc1iCuEozFKbtQO6x2xDOodwqFKgMul3kQJ3RHnaRgx1kzJAMFoi1T0U1e
b66PpxK5IpMWm7jb3ZQF7fho9xX8IhpGKdypVrMZ8G2mIZHiGFslxuk173QzFenVPsx+HLiJZT2C
w+0lwjYf5tNVuu0gpTZvsAjBoOQZ5lOOmnnLaWLPQCKdCyyfcAf7rZLlQF7J/+QXMOj56FNOBBPi
G2JjOwPZlm4f7iiGaahFAuxCjP7jOJ2hk1H64FkC3NwLDpSeGT4j4uBE7/QMLD9vOeAsVMu0WjBa
t19sppLhAYCV3nsobWmGTOWqj6jsphichkL2ie8iNJP1WWYjatmJmZYZT5QbarOcYqMBzxUNxGt4
bLx2yyZyNchGsccQ6LQpEsZaku4pT5Vebb0XZl1isnHvE8quKMh/SA7T5dEnPyLjm7HXkENB0+7J
X6zwMDHKjEzn3A7GaYWIW6nB1hga/luOR/9Mj06Ly+VeMuy7XZmcAGTRgKxiLqYH6hBwqyNDUDau
kXHK2BilAwFlO27D1cjaLdCWIiiikTHZqLKF68MeFtRXLVm44yAXLBBUVg7cghwSIFNpmvXXI+Fj
vie0Q8FODOyY381aoD0BVZb/DYhKDP10kokiZ44Ttdecd2wXy8HuotUFXrmdd7wXj/kRM36RAkSZ
EvgnF35tHosNNv+eQ/2aJfBUOh03SIHuooR3CEeAguoketLC+ZRVKvA2rBKicMCjd7pbSHBoQri4
IkvMBYAHeqvdbTGE/XUikyeeUXbplfkavt7XV6dk21yf2uwJwjRbQK/ftVqiW5JEAGRdCGV34pQy
j12Z2UcjS8i4CkpPQi1e/Jjw48Fqtaw/WFtmM3uaBVoE/TxQOtw6EzaQiOWGo/uMn3hx5hs4VxkE
XptGpjvvnrKcdUoK0a/+pCI3RvHC/pWTJ18G9ijEty4BT3A5P0N/3Jx1dLL4WjFs+pzxVi/allX6
NmXG0XL6gjkWQ6YD910NNebLRMv8geAKuERTTbcrdNX4Q7XM4Ve9Tvq0V+ZhNI09hWEr0m0/8CVT
Pg/vm/pqw7AE5xpmuLV4zOgWoTyCyzBlgkXCXm4immiz4mv78b+qPvyQx0gTU77J+BWiSga8nh9/
GhXNDFnkfC1xbzBQAkwVVWtDA0PluXtI8/l7GyAByTq4DH5Kh1s0lzd4pedXqQwz8ZWNGWEyOyGI
nLjQZXkO2+CHNaEuxygw5t5E9GbECU2/dCx2g2BTUac8kRL6fCueDj24CRUxF0iTSC9XsuYQvbDw
OyhvHWvqE0cZRTM1WJePL+bxY2El5aoDaMH60xTUnVA1OomWfjz4scrxZ0qoZi3BDGPE6uImv2/j
f1NPVdhwafOw2dgXLxh5PeAUR+cnFWVTgqQQPI0hIB1sNosUpIw9xdGtVOj1tnvGXp7DUsMxEHuy
OWBSNbE0EghuG9Bm2BKcvw7lo8uhaJkLh07Ce3wNf1+ihyZumWQkp6rwwzdb59Fx0o0C26E78dks
qxHOOnUDJSvOWbp4tf7s/zUbSDQ4QF/af/lDZMWInynUN0w7WFpG5ESNTs0HYx6SJ9PcmYHMpagn
/or9zXPdUjcxtkHjLjJTxIfas/n/pO0SQC9jSGFBo6F4Lsp2nXuZvzI6wPQEcJQzDKM+UGG+3Bvq
nArHWqYbLsbcr0wP9TcfoohVtZedNu++RBWTHrQNQgkKN5gHyvpo3vEld+cQ3CLcl4T08nBLn35C
k/LbFARa5xCSMOoBwKcwx30MMROiORaq75m07vE8t9arI/WCKDnKd+twm5bDEFOMTzbys2MM3REV
l9aVMrpct8HDegv6k23b5wnn0OhETHIFbats00+ZQpgsndwGBBfC2JT/yMaiIdg6lqcFCPnKAKbp
WcNk2IE81VwIq0gauhRDz2MjvvPMvB1geW38F0PfmgEbIpyf8RfSbjIbMVepJT6Dqp4h4k+4U12f
8UdGIVt9FsUkO8JW7PdsmzLhXYt8b5ybyGHvbt4CjL1f64iud0nL9C4gFQuWMMiqUDou1L+t49ub
hrxcGGr4Cl6m4jlqeRcyy2LOswFwpNb/6c5k2CD8eUFU6e9WLEBkoQp4yjRcjhjIpMP7SykUji/d
QMcMc/XeGsToQDqGZuNzz3fQrigncRNliak716c01KtgIsThuHL3HHzoeBmAybeVRKP3aCG1bqER
Nb7ymdrfzfObuT9iXgzBN9cbrFHKdJXSTYG9OMnFQ881153hLTPuv04rrGL0Sn3DT7cLNocle8WB
+Ezq1mvkQR3ADPYPm129vWpTQE/vKOgSmqXq+nBmHa0qwrBI6fEea5Dt3zGeVI+IHRUZfhR18Dyb
hd9vpF6fTDd4IFBQRTgYBYK3OYbtiRF/gb/pwAc/VMf15rCbc7ZKFj4RS447Gs0G6ujs9jDVD1US
EaXoqZY14b5czAV87EiprZWOA61MMA4e6iijy53k8ammoYCq9JTpHp8JYGbufgpBfZsIF2OJO3Tj
b5/9MP/nVthsCN3PH+THbxLmTIEmUc92Fze7bBF9nxBxuIUy2SmrtmwZwys3wi26w6W8zZhwg6RQ
IsDDH/hGAvchSxrmqWDJbqDU4qXxxz0bNURqKHqHGXmb+YiG9zYBJ/Cm23BhRVsEVhnHhhJD+M7v
pV8QEdH5T/rhE2LEnC/SzNAyC0axPoy+MgFlRRzJwsW/4cJc8FBcqH4Of4MuAUthzdFvnYmRP/7N
ct4KZkUAZXJ+8fIivmiGeu75SZ2fAa7BjCwAB4j/JQpxbKYx90tNjsgNw7z3oIVSlHQhn/BUfw4r
HdxLew9j83IbWegCaW2sU25PcB6o772mB1ryDYExd+Z8CbZGawfrNsQ893YI52c3jgrKpAiOtsUv
u3kmVDTtosMxzH9EM/PzKvqombYp8lwHxpkpgqlJ+FVNxcfsQjZDNLHTlYoE2Y0djYoMPZTbvtQ7
Bg1TyJZMxvJ0tURze2tmdnXBVba2imI5Cu+ibwAk43bBIh4xuSOpGOLnO6yfp1aBok0KXnhA8Xzx
jOsArlK4hDci4Lcnjr8pB0qZBvF0ZZsaruyfcsPPa5gMuoVShcN3TcW8nOYXv5IaB433Kh04Du2W
jZQxYtNDh0nVrfF+dXa13eF94mEZAwOXRpovKQU7rmlFe5j5MVXZG1MyoKXUgEz1pawEZBuExq3y
khHGb2ikbkTLy3D4jxhFJ5zghNZSgAZEe1y1O671GuivZ+TV9JQR1lpjEgA5NaFgsf6zOagLLAmM
FoOO3YQGThRcN30HTQDL09Td56xb4wBHAcW6QaqOIb98coh6+13uED51ikYSK9vaMbmZmAAdTTj+
5hA+P03I0Wp97zUVqEjpmJ+In9q4b1PLE2wJW+MsLp6mENg7WPkjeon5zpwObbEGoWpOipePpU/4
qsfj+uz2wjkWtS5IeYwke7mZFtXmfFVch5C3KtupWxjMIUjLyCkyoN7MDkw5OEecCBdS2ERD7KXk
pVJ7kdLAI8ikFqbawm6SLA5ZcvodVKmIKyPWbT/IzUjFSbjlA6JH5Hexka3B4KmxKyrcJE+oJeS+
rRYR3imej0csYLYUF5Chw2tERlSBEdh9W+5fJSOox6x6tIrdbxBzyLDGjZr9bNiYGOYR4MP0Cm9G
+hIENE1GB10O2/09Gbz3U+nhwfYxRbC8vwb+9kXfgZko6iuGVOJwYESAuJhrjMBQIBw8z0GMmeJa
xp9x/zNMQeae5ZSlAkbEMIzy5tXhQuor+PaBI+otqyi9+6GA89nGZntHCcS+3ELwuNouPaN9vq94
9d0Cuk3LiNWteb51i3pQSWisf7dCyIdMUrjmwDiC4RrmGmUqtXkEIQMKEKIIkCDpbktIAVKwUVio
FeoWqDVldXiNWFJ38gAhEfb/al8c7/nf8inCFpSLJSs/MDu+kKVbBRN2a/0q6yzNqm3ihf6KEp1b
ZiYYhnyQ+CtIIjN5CI0mAAO8+d5s2DZmtniBsAo8pHQLSQFlM4WMG9AP+OdtOGU9+en3bgL/23ET
dmexwpTU0crf0mL6TBPocg7EZU2/rsH8HiVzelVTtF7t8gpscSTzkKNhRx+gCxKRuI6qX9MJmYAZ
WkAvwgZHYsKtbmcvj77zxCaKwuTGcpQadkLqqDvSM88rHFlw9A5AxTH17sDcfB7hy0Wn5QX3HzRa
dFw51jO61yBpfDdBVxbyKmRMmDGOuAFcB+rYHqg6YKzfWtxqBIMaFUgN/UJS3PUstgqpJbTTAipG
4EyFZyPE5NknARoN6HaEG4CjQIpjMilipIl6kzY/M8vPae4KoISLo9ZZvCZhJBH9qPYgvunro0v4
NN2ZNYOB41MKSBagN6QdYygGQhc48NNmIEWrp2AiXIuvKWAETfUbEndW0B4qR93zUsOWqpMIb1wg
xUFKU4aOqFBNb41WmBqqZ85saxSW+HBbg+LgH80/ZxFBfCHMFEkrg3ZFKQCF39YUTHRG/8roXOKN
XQxXqCMeSWgEM1T7ZnyDBpu4Www9GSrnXI1yz+pktmIeNebuBl6FcrfR8F8v2Q0AugDEEH4r2D3l
Trwydb6lYio1aYQSLM4o7y7ljMmOZ/ike3pRNh+PmzBQnE25+NCyPBtvZKp5b7U69C7g1pxT5nku
pqXnQthRw9G/NSKpdxMzHQIkePsVPQ+jq8swr63hSQfP2czjG4C/CZnimI2/ir5TxlAY7DbvAZAi
rAZ7cQ6DmE9NzwvQyMUjS7l1zD8HIKRXK9GFIOm1LOYIM+bKCmFlkdrBgFI2jFAu2AXz/smipcna
o8w+qjXcYJSFofsDfu00XIqyMRIiFQ8xeSLBBCFnUVRi+nUuD8Mt1Lf4IRXYiakLrbwS5coGwe4M
mnkju7xWKZf9YUeUtCQq8A1x0cObUkP1SORrIUMwTFFQjazk+aCygMMe6dptN3JfQlnisR9RQo7F
vxLhbxOz/yC1/xOjIYOKdZ8dKRVIVdp/ktcwSAjvXhQ0mP68O83ogLYRZuH9C2lSAfHt+Ttcge9a
4XLec0yvIEAIqYdSpQSoCGEJQ9kTYCIqCYcddtMoN5X6tWxAnrYw5mJR5zNQAZ+DThovkdEFvGkI
slnO7pU4UHcRUuIXP7L4TFhcrsWvbmRLN0v4WKIMkEbp3bwOaIOYZKlmgZ3NLJmF6I+wrtHSE0qJ
nF99Es4kMruUyQhpwsj/MdWFjagJBa9+Omi6atKOyL9QoX9l9NnQyXBezTvm0lkDeAm7aHZ6uKLO
XeLCguWPNZx22gQjyJL4whdk7DC9rDpeV6okaPDIymXmMh+hQsxsBtgjC1KSWL9ZvV0SMyEg1WD7
6PJQ6TRAExo1lo4X4wq87VpAsBlqyG2V90SvyfEibXhYEoLXJUu6JmtSJslWCvodN3iww5+vP2pv
njQOC5lRkGRcA677u83J36fsk7vVC+vGdwN0h8Yv5AoUx1qEWANcIFPwIcldQJy8/AFpewPhgaUO
JwCYhHXcMi1bI4hNfUrfETIwAmSmooo5kOygKk94Vzv5Os/cgBgwQYJtC3AjG2qBv8Nd5Lf1e1oJ
wL2uQtUTjmy/ekCcBqeF7oNKyMgkPBoqAlS1hjv2bDL5O9gMxFxPDaq3TiiivRVx54yc/PxuXfWQ
TNPV0qdcx8pw1QSnzKCMwpq7vcTDSjDW1LwaNHA/mNUzOCv5HSmhTCQu6kFt9FM30PT8wqpzenh+
4imUnuDCcquRU8bC8TE7ja6Q/9gS8LQkt5ULTvDYALZVRQWOaLc822yv7DzGnOMFj2OiOiD0wZOk
GQlKTrp997edkk+1o9onpe9ViJPf0I8ZnRdjUlQoDXMWGTnOAHxzzgVZHxviL9iSGb8J+iQ32Jry
AyaCs3w3pHfdcqgAMAVmEMSIpSYRtp4iUPaiKQpuZrPNrZgDfc33Np84F/P6poH7kursPdjKJOQk
im6DWJKSHHMO8PGcO6PtWehaKrthjK/2bvoSSnocODLMm+5vmSOc68nA4eznrDFT6vko2Voo8EMG
mxDamg3Yk7YNbIo3f8KiyZoQv4fpq13o69PnCmssnrPGRpLeMFU7sra40opD3JBHsPBnOwZreA0M
6JT4jBhgTAXoi3N8GTfW+ZcpYRnWKecYszIa/h1TRNfSQWTh8keGjCdXUvyWO6YnwGUCmsKcAVmU
UdwZ7M10wN/iOEPb2gnBEVsz27JmODZZS3LHmiHHcNBzPJeYKfCemNnstsxM9wOHi2hr3UpVpRc5
593fSzB8zw9jdaHuYcUcKCDKgJqCwo57MNHgQkhgRIyv0mmAADyeHVwC6NvKFMRLwTQyeMsgN7st
wK6wIl7im/c8YdAurgKmkwPvIYriT2FcnG+GOE6vS/xzzbAVjj0jBLF4saOjNj7TzM85b1KeFOUA
oNCTMQErlm1gluQrARS6Dczbxy+AJRC0niwLyEa0vrGJlG6xDdAl9TQlo75w3wp4wWUblIihC12e
tM4c53hDAFEyzNJXM6Qfq8C37fZ0oPtnfSOs5DtgomHFmb0TQSUW2jPvd78ZEFEMVyxKm2hZ9o7K
b+PVmvcljG4QDUyc0g2DC+lmXQJTJCCglMk1Z4QfoL1OFZUsIZ8QEvYCP3JWeKuLxaybGQegQNZR
5PY0190B9BX5EK88wvJT4Y7Gg7GJrFx0uxof7Sno/o17DMNgx7TL8racGrq4PW58+LFdVg31vZgx
gNoDT4X5GwMez6zGbV3+jbqDkMmz7oml/FlGqjFkie2gCJAkRvXsWQCaJcGwRZGgrPRZpF8ZgXah
bO/j4l+HF7g9P9xtMRPoIZLI6IDz8LsbBUOHfJgFAG7psE1PP0XeOjO2XCdfaLnGgg7xomWgrcUY
HSQNOMG3V05mMHFeTBuYdjW8vP8hyw08K4Pp557qqJP7IdFqooChibGGz/p4GTlmtTJuC/6B23On
d+XPuoCvZUVqiEbxuhbdQTOwVCgeVQy7N2Fh4OX2Yrrli1pEYw5GnBQjqLewjeLIh6qAb6PEoJC3
GPnZMb+Ux/0N1sHZVZ1yzaw1K8ciXDkrqANP1PMyeDY1hO57vO21PtmczZFnojYgPbKWs4EBEaMO
J5NqngeCFLJVuTNlvqZMZWoOqNgpnH7KQ/6sxSOamD46ErjBgOR8XjuHfcERab5qmaNWa+Fl8TyY
AM6LOgM73lPWoTvCI/ILJwUUtzLwuNOJBYEjLTo08J5z/DU4I8qLS+cfHfxYAIPoI3wzJnqynpUW
oqT0pmcA3N/D2CixvJlTCDdCHIhce2113jg5yfsdeyY4A66cabDEJ6KIj2hf2DOrti1cpB2vho8k
KKyUFS3ZSAi6tYOsbqgFwCH9f11PaLzXgI/ge24TO4nlSWlWNTM+CNAkt+/IjXiKmTAF6zQq0BBZ
EsAjejcoxYyZskWUWRVMc8jFEXOIrAxpymqLvYmcVKjB/yodr1IrNh+GP1kH2UipoDYwpmHHMpV+
rYcveR2QtPjAcn5vaHiIDVW9IDkB9B0usyM9XFaBFhlwhb4GW2fO156TK1Ng0Sy1sp9ZrG4AJmSW
waTag02jjVyZyQLzhKA4+vnC9zhX73H04gBsdRWRbwQGx0kvaS8TY+pAz0M0iWAKpyOgyb/TXN8E
7s1AvWKxLhNREHPKUgqYrRypfNYNHwhlIwSVWEelFmcZ8B/kySwNnggCGS0nAh3c6vVrD9yiYcgB
FxRUeQjwwFwiWmeFERh5D/sa4HTRkczpohv4f2sFnQFfgheXFMBjBGUwvJArVUu9mwWgeabxw88J
9tZA/S9sbqVFUMTmfXSgQkGwT4mK0TwaIJBNFJaX6Dk0vxysOBlHjO/gVGqgtgeVMi8GHMPY/wWm
aV1Gy6NgAR8RfiTFCSxLLcX6VWZm8u31GS3gpR848J+aHYcOyfMptR6HLEa4VG3ifdjVIl1I6fn0
FuYEmEaDI6t/J+dYv/AcZ0heKDlUA8nfO4qIvqgxir1anSpuxSd0GfVZltGTgm0g5nviYwAc1cUD
Cnykz3n8PcromC4TmojlYYKSrELoaG0a0hWIAzv6BSrcVwP+MoeZWxcwp7E16c/RVxNcXFDwFr5C
76HBiGmCTJVZn0au5cqMTViVWscIIevdJUGFAmefNP/V25DBDFZv4ndaBpMoNj6VHVpW/iRy6HfJ
LASqD4fCiRO+DlGZGjHBKU3PZFuWuerxNUBR/auhU7mJsFe797JDMTNYFbKpUhns2ciPO6wgRxsE
AASXIxxh3WQRr1o8SGQXuMKuVKPZwtrtcjZfNurE0i2b0W03PY05kkPg6ynDF7rQzE/gKJUA84GO
ZUctxHS9UK1AE2UkBHM+zHY8hx3fxJBaTd4timHd8+qmAyuBrIWvnWcm2xHZhkklX1KxEBfsSdQI
zX8wscfOanibZm3qUe+2LxFcDceEI/7c959I+3pBBsTHx0+5WeiJFSaA8zkO6tI2uZFVT2DoV0nd
dmEAH7VaPec5S7Vsy58RziOOUUGtzFW8b2gPQf44qPimRGVzVXB7XKCnARpaNNBfYbr7zwQyWnle
PjcL9R9+S1xmaLxugk4JB5Ql6ZnrS5+w9MLh6CmBIamayv0XILZvrNOUn01vMMt/gZoxDYFc4SmV
8ucPU9Y/Gya4OndVel3V8Y/sxGlhDgpTjUaoJxXvcrW18aekmENEfqkHjeXNbylYppywuCCfnpn+
MkPgRGCXwjznkii4QUipQ1vLiKk6PjNB4u3L9YjtnQa7fyu57zcpEPzFSkKWGSbMEdeSv8vIW8Og
SyZDpdJMbnkD356U47/KE+2ZvuMdTYkLpfgGH3hkSEWG6CPhNfZi9vQbqg/KJXa+JCEZhqPXadB8
P2uSWnFHbtph+3nFhvvOEIUJBObaUvFCGE+4AbnqV3o+3C5dfm/di5Gype0UCaSpVaiyzk1O4Cr2
RSPuS3eiXLJNY27xIW4rH8Oa8zgchVVg59TmzMMQcDEUQz/EqUCFiknt6R7B7VNfrX9ILOfe0ZHl
jsW/eeXRGWtiJpb4Oj0X1zajMFJIK7ZiAyhCucLvRbOvW4JknpmKl7iISuaXv6FIQ2bat89lzMjS
YIVsgfyrM1K+dLMSH5j8PjSI+6A8suy05Qi55aZZoS9n+6O7OuwS+lL0pDfWwdoz1uvKOpYninju
64iDXR4AeBC+zDG3dNrxvg0XTw/K3Gq4KSyWbJqZKIVnIefw0YgYJb9k66LDO43u8skcc2BefgdK
ZBqjBJZWIwGt5lC4gCybupFFlio2bGUiO5f60YEirBKAorbYjPemq+w37BLOzz8+jHGgOBf4JwCk
1Ma8UcAxZVuT7jmm8uxrT5wY/IJteAua+17vluo6PJbP8GxpAzvmB2Wq6JdYQbG6K7oAaCQcKeFW
CKGhCNbliCM7MRW0QIzEWVnl9/CQofqfMDs23H52EGVq+AhmF8ChDB42oKX09RHyVQ2fKus5IuVC
subUE9zkNMBbhG0zb+qhaqrkSzDq0QmS98ia7i5E4Qj7hPnMj9P8EBUfVzPEprsSBT1XCOwW2DDn
b92EPt38OJoAZnYGXkbwjHVz/CX3cCHwQkUvcQwiGHx6c1aByLWL1YwCTYi7CieBLzMUtKZKP2S8
F2bgKGhC3cFlC50SjwfA5YB/51Yd6z3bsD2mJTlJuLEVrDzrzDArQPxZMMlFks5QwrL1rJBaWIWU
NmwEpmFYC6rVOO+vg9H/QlGfwMUufhmVJEhooHtQXKgBmAHcNJ7fB+D03hQ4mOi3iXjah4JD5Ksg
D5nsyLmedmzcdMviVVKKmaMV5+Qn6diJQKYMzJhbpiWNFGsvypN2G300Xx+D/AOSoqkSQD/KTC3+
EWJucwCaXWWTZICTKxnjQBbE9Y7Jfk3pXfSbnxVx0oLU3hLkytcj2YJcJQVuFQNEPVE1MxNRCuVd
1Rt0xM5cNKUWKqW8KV/w17B8ZWcbaVj5XeWB4wBqE3Qvk6OOzKYjgBHgXywfyaG+cf4I6SC+DVHc
YQr0K/WSAwRUa9HUwRE8Phsr0m2E6x/rDdwo0CWVHbMMpUtMhSl3VP1vwYJQUc67CdmxzcoMcA14
BNFp91TDyb9vz8x4Vw6vFw5jNF0BagFYcNTX6sgxNOTGksyejhEoQWYPqOPBinKGB47ZGO2lmmO1
CgQnUYZQEkhYL04jBz02yBqFuhGrcOfplQVSY+qEMO3Ma12Pff48HObxjjEKIaroA1U/u2R+AKzg
xTlaARwF/GWwgKDij0lcg51muhMaAHFjojODjU6jflwF4BcrNcSmT6gT3iIlS1yyBkb3R062HiEk
LoDUEzLMtDRymC8orM4UO/MuemMIQ3EjE/+RjXG502jUrHspO64Gs7UxDMR4onDXupd5phXk1gtw
OjUw0aFUh3G+/ZylWBFX9Figh8hgaW5HAjAaCgHIXQb5CFrS3w646uUFZdxEi1WzPgGruex23VDl
TTtsYUPeU6hvFQIZf8DrmT2C05mlQOK1CaKhM24GqojcyOpwUSglS/alifOVmng5jY8ITZgoUi76
gRZhoZJmZPvPMasB/C9u0jr/tHee1x7yQP0x/YcBe3OdRHg1EYQnAzEGn1SFHcRoTbct4kwzV6Wh
oFcG8guh06cc5TsOP5KGwOjl9tYxRcABW5moIltIKnEUsioRlWB6gG/asGMRkZp2oCuhpLJAp3kT
44YMKwuhAR0Qzp75UD9abD1+gQ9Y4wBaT1SANZdYCQR325CrQUPX458pYMLM5O30MOvlM1udNhK0
uXzqKurILsGipwm1fIO+/mxyKJ3vNn9YwXrvg7PkJi3Ha12AHpseaD4D+Oom9jnCMJRl7+UIPEka
FdlaYffsz8watqx7LTrfUdc0IPHM+iQ2PzC4zFjbZvmiZtNaSNgVfw/bhRM1IlOlljXAEKOaXfeH
4Xqa8Z0xxEtWibblYPWwfA7sZUDnv93KKYdVA+CalPNWR7bk06almr8tZ+r+/N2m1KIghx6rHZ1D
0Z7XtkHVtRaQMYy0Z6YzM6Ptz4yUn+Asvjd+Tr+ideYpwMfL5j39VxhxqIaoN5t15cadtYU0fSnF
ysspwjQ0ErpRByhyLfcTVsl7GiOUwau8eEiJmOF0QYvPp3qyYsGQPtXQ7Kvnscj/JPOBZeAgYe0Z
ohjPIUVq+yFIKGRymipSsEEpwfD8hjsui9QOuP0rh3/yvPaQLlpGJcBHJ8izmk2PyUgpFvXgOmxZ
MuGP1OV8Cd/zM7BCZfYB8OL3TH2hZbBWRfc/cuM7qhTbuR4PKIYWzDZrnjVCSj5Xy68lHPyHC+tL
Ixegl3fR11VqkxDGSJBCQZBXsJC+4MRpHXWUe70CpFKc1VDdZtiLMRdhBE0c4Q4utoYFRHT/7g7S
PgnQ9a0IVsH0Fpw4MnlMbcombTfcEAg4mImOKG/aLcaifS8KX8XNeQZscwmMeuBrCBc9jbAJyyTL
Abei35TDEjIBBBgHGp6GVK97H+7/R8dpFv6fL9A7zWl3f7ld+iPhW4RkAvkxW8VoGWwq4ZZG/wxk
6qona4qQ2PP4UuoCe6upiG+uF4Qxg6nw0GFjApdTsivwx63BmTlBg1E2RiOwouk5tsEvctyfqXB4
uiEP22556xp6Di8x5HVNy1lJPA6BPb3MpEQQ62fXv1EeUhWcebQ98Vb/paL7qCqGXgGzBEFJ1Lyu
8lmGDw9bJqYVK9f4Iw5Hv1P5rIUjl+AKzeTGekSLkjTWU7AwU2jJMSYLjChWR6Q2wyjYEBSB9MSW
kaK5Ag0uEDPyFflLGT1M+ka7LM4sCqg+PK94wxRVC0FIhnEW54p7LCqX+f+yltyzMsXBxgpFKpOH
NebzzDH+OfjxajDZ4xRw06NBthJ8CnHZnML4m2EwBhxAWaqf3JHesgNFRjdxLQNaV4B/lBj3AvX7
ewLMHzl1RiyMJOltyuKqg6aJHdOYk1/N3Sx6nDoTUdBShnTEPxU/xJuTpXKQUuGHHhBC/Mh9vUH1
6o/Nw+SY4ODAA1u2RptWioqyfy1jVnSozOaVlQx2yU+jbKC/Pbfrc3vmoRnYaR0UuQhAh0c6VzsR
zcl1mjG+sbqyDDUH4PTTPKCnGgD74yDfM/yF4g+mXJB/FGRUCPkw4FZYbmZ4nMsWzsvcABrPL7V0
d2mWZLjpcWFZ9KyFckUY82mO/kS18Ze87fM3HyYI3Tv3jlwZ5JfDgxCViMEaYI6iP40/0gtGoxJm
zZ45fU+82HXD/kujiOnPhoXNSKaG3IcAOqwAnSdJzrsCJ/qZg2vg8NNoIT8cs095Pxxug4FnHOKJ
fU2U0vl2j+z8C20CPIYYtQf9K03sEUOZdqGTBOnEhrWHL5kNtH6GovP8GQYcJOiJQEOE65VDhgjc
Mwxe4nr/sab8lwGeoEW1tskASbICoXH8CwQHp+5xPMfLDUdfeNe1wfLNJafTtzld5gLZEbOnCOUJ
/EGMvbynjBEj5NITTPCmGMykTPEe0mb2kJ3lid2fUAtOMdZzqwiqpEzrJeQ9JfUUvKzgmu823EgP
3ErGo6hr2L9BAZmz3kPyzbl0Mj7yw6wicW741hQ1xFPBVdrwxwwA0R73PWIO+JIA/en0hS6S1kt5
VDrkxeLgFAgemVG4rxEeNT8RkaLqSfeUSetODgLW5JyAoAXwmWVrlLKWLDE8Q7NCmYowZsPLiFxI
UG19EtKAh9Eqd1r62A9lRytlQ6poI9YpHmD4ulKrwWj+QhWIbPuwC3jmDJAkDgl/UZyT91ZiyN/X
CyfytMWrgdLuwdUcoRFR7vAb3pozhVXZN+FrhpPEWxmFPSrXfbv/6ivEnyraJUBwMXUNgGSJvSUd
3rqyHLtDMt8IycSh4iOBQjRZO55tmuig2wgpnWlL+lAHY4H/mhUNZcJuaPc03ho+WHZc6tk53UBE
mWoEJMRMJMlBQwfBgd1MuKqly+61PIrqHtnv5U1hXQ8E3RxeS4IWABJ5ES7j+kRQzWRlODLZZ7jW
q6hBoMtAl9a4ZLHdYP/y8ULyn7LtX/ivAKhOuAqFn6xuAIxVz5h63ud8FSaov7vxBPZzZk1TvQCp
7YA8bLorzFdim+5En5HWbAmMVJiIcC25ke8AokxfnmFoAOCU3B4JVXyEOH7+OKX76XrYL9ODq7il
ySqYvrggjr8RmbzZo8SBuIRRDKjyVj9PDQqFvYyDsm34lImf7DIM2Yi0K16aU3eC+lIvcL2iMkkZ
qHBZISP5SjKaJhYF58bo6InO6wGXURptWssbXMDAvhVjyzPCVkIcAD3SaOW+cjEpZ2XBRy2px8DT
uWRDdWIirRaIR+d4BNSoMdD3MWBBVPDDfETuZAoJSU6KX/PNzjHFouK4RKblRBNBzgDZziC1kGP2
HjFI52nSMTdod677PaWGm1hqjWf1+5ldOC9QmozNWSYQtOwWp+qvHqUE9GdhAGoxTGvcBtvlZs9/
vKIEgWZ6HGbCBtO3HBU5iELE6/Ob33Owf6X3AGqN3CeGhUyGleo6F/XreQkfivQUERHElGNk/XW5
En8S3J94sk/m4CfCFRSz4QNKPZrbA+38BCiKJhIPHdjHqEwFtsGWO1EdFhQgh+7D1HAbEfTD1kVd
dK1DJtOZPqfAwV2m8K9B63SkuINQtbvKd/GvcDr8hHPxJ4KSSeblMbv3Y4wfF28sG+XzmayetpkH
r3AkIjZm4B/hlVqeiJFuIyro6z4BXTEacRkxCFy4OCcgSi0um4OQ2vBCpBLb/iS3JiYzUO35J8FE
fZmVtMcgzm0GsVSfEBM/Gnc0R+hV8s9TBvYsOxLzkZYRRl9tfh431eE6QntjxNQFMfjNbmogFu7Z
bU7efn6pHkSjFchnF0Y2ARCFUs2MYIqIzH+kIrWq9c02AxiuUHgVXSS6vgc7alC0XK9ZrbE7uj3m
tFyIkeYPKfmnAP1oYDB9MVKuHraFTziQ0jucpTk6B6geRiEt8c7hspF/bMRu76rmlaEqHf9IURtu
snfy42Uyr0OaoYlsA40nJtaLTSZkaUnoGRWwOJ7GBVcfdXEKAAu2OSNIB58Kh4R5RwFKHQT0dOLT
ilB1MUvGjKrE5RlHAtF2RM8r0FvNERoeVFEAIzr6LM0DAvB38zrAzfAvbBqK5YlFhG4E4q25bkl6
YsSKAY7iFX6O1PyiCTDZJGu+J720W/bXbG6ZIaAPxVrm/3k6r+W4sWSLfhEi4M0rWTRFbyVKLwiZ
FgreHPivvyuzJu7LxHS3RFYBx2Tu3Ab4w8dFSXlS4oMLMJgwrfPh0cKnx1qM05qvTL9LvgNDOK5O
EedpliMp2VTcP00PwEBAM/lphnCUOHT96/O0eCEhleQIGULymtSGgnA3nvjOADKuSS/R4FuuoY+4
owHMdqIahOkR2RQAERpGnBvBy5bxBWL5hv+TFMVRfHsmD8FYl84eLg2oZChxszW4KGfg0DKoRfCp
rY2a4FCutXhzrxX1dIPdkLaMsg8bnOkv/dD+0+TUQJGEUuL+A24e4UJi2Wx0K6A8lJyIiGPyrJEO
KH+DiZzfnUCZ1sKEVFaFitdH3GmICC0/faRbd1xNL6O3TVc4LpV3Wcc7zsifWU300qU5WryNSy83
0z93wGBbU+nxeOBgwEwM/KgwL9hCf8w1j55C3/2hC0+JVDS04cuygnyquLeZEe8NmXRRQmsqRFnM
YUR3iDHVLJegws2KiOn4YYmtGM9LihlOQ9Y4Rhbkw7D0faGyDaxxH2S5pdWB0MC2IIQAftnINcmw
n4c484KM/D5Z83J5tKJjALSlSRTeY1mCMhTYSMqQQrTSohLyPbi/sYvRrbROheRW6ZfRLh4mKmQA
490jeWNpD2LlViGUE+2pCYF7Cr6YPFDCkmBGWWJ8k+L5JPfBObm4FmSWAAgLAkDM8FrsXqWthv9L
fN24IUeq7QezYlbge5hM+1jHvuICxRl/kmnT7HbfY1iUtw0RqEPbrIeCQK9bE6yfYVgtF1yu388Z
cxNYUz9M++UUFgPbBauBSJI5xMIBZkMITsPQh4Nsv+8DK31ncMTRLV5nMoFF90iXJyEKiBVBmYLK
ffQD/mw8k1RhGz6Bwbr7bubpf8Wp/2Z7grQwQkJ4wYRk3qEyqtMbOcmcHEw5ihpJ69xY6a99aDjr
NK/bY+/22IfjNDVlvGd4D/gfUzFGeD4N7gzrRJkhWOJ8FQuarqahI8feJRyfU+jCgLqADAzdTi/t
NMbT5V4145EozQTHmGLh/txK9wx42TMRdOxKJghiDuP5W0zmCmtkyGgyhkDk/xbkBAA6EBOJzfr/
WEkzRN5dCUf8aEFwQxOTtccI7sErXYj1oxBWSQIwiLUVcpH55GWfGI+139AwjkcF7xUtV+U0bB7A
2aVHYYFCo8mH5MIp8WPLZqB0jKvQDMMZwpDJ248xlrI3/okNXEbCiaBrf83DAJDwtAXP6iWZ2eLG
FeLLpdibNuBIVsG+Ja5b2HrZKi5DMnDUdBazcKCiwwS1IzmkyYz7Y9wWgmBjVCc/bcfHBknSs+IZ
VCXupNzEIUSSDop/8NkR1c2hWNoJlGm70tLs89cYpjiW6o6MbIq6WqS/BJplzPHxCZxQsPib2N9h
eT74+X7tbDGJ9ieYlVht/YgjSK6+lFbiBMp5DqgqzLpsCghNIK3rcwZBojQTFvEq0xrP2lCObHJJ
lCD+2cRBsOQ8CuB1MloX6P4zTIRjYehUI2xqDsWAAsFqIXA1NuuLSUh12LZpOysoNJA2jgj51GpZ
rWvVIxv1UPUWDel8MW459ZwkGLYuxZ5R+AmGMfNoqqeZGjveSWbKOo6jLJSJ54kzP7YxOkj6+hG7
5v1KSBw4lSB2FWEcXpnuH1XxDcrtoT/2Fze57of4qVioROpije/7damIZokA+5e7sUxuoimzMGfg
cZGMRcHK4JiWA3tXuw2OrcjSLP9Bx83tTr2i8eWkBg4PWF1j7kip/t85Ckisurep+NpimyNTsvSs
EZX6HNLNYOSwHDNSzO/sCLIzipMmvmFQ8yGSSfxJwAaE/Bm3HASZQ7dcVkGIH03mzhaGsnNvXbeh
RO5Nlhmf+2wKGfGMC3db6XQLpXqWuiurCkijxtgOU5bJ/zSBCX8TwUJS1hrkT467uFfD1G9/4iqp
EeY2FL05l/UR+UyQwtUDqnG79dohH+mQ7mPoXmymdgYYaZO7eRfdvKJQwC6I6j/Opvul4QZxWDrV
Q8Sf/pp6/JWvwnzt8esMvRMIUOokqDWooq5NFskjltBrfPN4BMiFcrzqo+WZRjjhdN8sxjlDFr50
02T/BFAZ8f7G5h9bFDj9+KBEbfrMWImhHAYE5PhSGcKww8EwGYGkdJrU5Z/ZYv7LZnEGxCTqyqxS
fKDjEAK1l4cPOrgfFgiWhvkpjS6nmKaE2pb3liVy7Tp0K1t7Q28O+gqao/7riJIX/Ad8Rvz0R6qx
MBVVUCS2HjseI3EKBE8qSI3K9KS8fY+NXVq8W7osqmlIXkosMOKOLg8bOlZ5DcfZeWpP5HaooAw9
01Xsz1/tBseT3y3UnzN99SQ8wJWCpO3ZddJ/yMhK413UcaNdodmhQZATQLxDtFWXaCCRe8WDDOKs
Ghwn4KUZnqDalZoO2WCM7z2nIecvHc7wQCFG94EF6rsIeJjf4LiPsAFiVMeeRwrZP6cMGa5DJD3H
IaUgwFaA5I8Iqm4r5pkq5IrDFmZ/y910VwbiVR94ObgJUKKq/kvk+UezI6n3N/F2d3kXyq9SVhzM
rNOdj7HTbdqN9k0+EVvOSPB0h5yN5jkM86d4k8JzRKQKhY6yK12rW9+hQmBEy+mpzDkzUZdqjBJa
bVxIQr562NTDU1gnFj0QRroynpLBd1nwRGTwguQxuFeTGcbdzDdFzRLX8h8LOJ/tkKzv1BwhLs38
Y+zWuCAiQqBXFtMLtBeLKL8Q4eHsOO2YTdoxuQQ2RXvmETRtZNiC+Z/69Cze7r7GfsH6ZHBjEzsD
e45qagltkhIxLORfivFVNOLuATmciptKXTiy5alcDjCduR3LqrkyZFqd7EcbnxH4HnTSdgPl1a6l
BWNwpLY9tSAsKSXSDtGIDkL47yeO1axnq7Sg1beg/UDaADn4CQq1kiGlEftIUwg0N+mun9gsYvMv
pR0iJJ7URC0o3HQyrK17HKao0zpB8FuX1+0x2pKoZXuA1Njhp2ij0rstR1yy/ZVMtMWj8nQpwE3N
EhHrFCKDJJW239w/jKq5CSyp2gYOXiQyEXhwMT/YhdyHbn56bRnx3Wd+iFH8bAp6lGThT080s6hJ
8II6gdKUkteEh/3n0su4a8f9wWZIxngMRYVQ2kHeKG7EUVsq5yKTXAFAVVSFfBnpUz1SVEDF8qds
5HNw41OxuXgJ+RmKwzXwWUUdAMkyUm1gQEwfNTLUGSUCxOuTkhZVvlO7iEjBdmm+syxghlQDNOYY
hDBSNURLCo2uphurZSpLL1B2ouuismJNZLf+Ah9Y5ibKXYJAX14byC5XaqZXxmV0sCdo5vTZqs9c
KGnuKDWjtzIXhqJkYcq30yfpB2Sp5oxVleRqWnhwwrtGTnkWG4k9ro6KoRuCcIp2JuBhA/8DSrG0
8INm4Iy5CipPhB10u5Lpu7jb09K1x3KzumfV3+DS8RcOEyctkw4IOdTxKQ0g/ptclKfVPrgRBoeG
MwJXP5EvN3K6sQiWmElii/n445KutIczi0NGHVpJienFwl7hsRKRLnNyzNiMSwWYdQjZPbZajMRS
vfazhNrZJ7vyhnrI+aUuoaR7UuuIzFWmYLbH6ms5PK6QagOvCh7NRAeCT0Vlq5JubDMo8yUEGj9L
/M7EC3OJI8iUdPQxoiCS9oA17Z72XHnEQT+7FyO8ZYZDE38Nxk9OgKbguzJe8hfWofE8YHKXvRdX
HCRcPsBco6BbFaxcP2VlIYcnT7Mc+bEUyKRROrW4DZ3oCDmWYGGUw8h5TgbtNeJujk+hRKLfohRe
WDquMHh2EZltYJLlibmiX1EHw7IF5hfCB5RpuMPuAH7o0r9x0dLldfi0Efw1fLXiFM7U+FmEK8sq
yjcQLoNI74BtD1IWGBKzXzwaGbQw6uNgk8ogEwGYjTAXyQOWvBymqKAAIHdKtbkfj9nOH/IDJA8N
l5TgGlbGahfVkt+BHyqMqbDkOTvcZebesLHgerJC2BxCPJiTpX4c7a6G4cezbXwpCupjn1nRdVPx
C2Ygvj9NQYWwN8D4+xDwPxUf1BPjb6uDr6JDo4UhF302kCvOSMl1bNgikvBpHOHpSuycGEL4tee+
VlM3fy/80/aKDyVt6yy2wBjcWfd6F7vSYqJj1YKaMRSaeNFEkGfx6vsM/qnmA8cfjg23NhgIywLD
wR7C7PrfHPKJdwEmMzxrsZ2hpbHxdVBUXM1Q1RBZhQ5K1ttTQYLSEfPGCObrNUkY/+Be/WygeSEQ
ZKHi7iikRN5ZxBexQaiOYjOhBFXl6JY5+1ZrXTvHnUG5uDawwBWxwZS2opFWs6p2kU5Hgkb13og5
TrgQOCByuIqHPtveY4k9EeqkOh6I4kckTODNyd2S00ziPgDEJjMNXzxHylo23MB1vEvg6xzw6uKU
2WziQGHiABATKFI2vhSqgnYIP4fhq1KHOqRamFziX88TggHzpZJej18nww7otmCCO7ejzXc+y1Cp
nuTfoJxlolBx+PyvcAMmoeHgCYScZmUn/8hmFkkeQBg5rjJSTyj/R2hsKpQ4ISx5mxfwr1J0Gv4Y
4ezUy4cjbgW7HqKAkZPKOpdGTjKgfWp5iTsYmdJygRuiIWD3+cmrcYNjeeKXy7eEDMCl0XLfggSf
XjZc28HRhY+zYDBhCaCUBNBxthaEPxWeuQDOcYq8QfKxWXHPwkFQyZqOH9X0pbThkPouo0KBStSy
L3aoU0sXND4zZMZlC403LdXX2WkWVpjoS1pfwM2VQsSq2JTEe48HKKU40iExl61ZXkeu0K3RxPtd
/UeRPskLsy26pmKiFlSQolCBx0BKkhBJpaxS0ZwOZgGf/oHChzKl4soVz+yyhFTENPcZC34gJ3Fi
UiXhgrQOLIYfzRVPZYepFvw8jGLsTRaRrgJ4fnbFXBrZV/at3PkT8YnpokrzVDs4kT5wARsPmEAe
Ii6v+199Un7Jo497xgqUCDAYJIxLnZZcWmB6Y4ze5oCzd/RiztWWSkiGWSWe2W9CUY/HlenMCrKo
yTHqTU5mCOVvj0QXy5Icu1SWuemIpFF5Kv4fIKsiM1LaGeVbAmpAfG/cYwrksrC1H1a2lBGtJ9Fl
twu+U7fDFhaAzgXKihM2D1hGAaZhvfhPQEjTI1mBEsjVwb0lJBJlQGLRQG3KdSauFJi79ZR/A8oI
YU9zJOOjABoL5ZXRRZzLKpERYclOiKEdsm4EUjVGMolywqSWiAPJd9jFeKqtuB1w7BokWdwV8OYI
y6P2Qr9FegMcTToCAlZsl9UTeUV/kbfFNTUCJBgTEvkiTv0de9/uxVGL+K+bshOCImklYJHcAcaC
AVzjHQjNnSEzHVp2GpEyBFxG6NRg7LKT/QHhmKFEk7cioDS3kTRcGcfZYtcEkSOaOqMJjOKovKjh
0yGIHiH6VG+w3SgfQZuwdWI5Ai0wk0XjSYbuQSso3Wwq/cbqlrYnwUNdBtVq6KikzAzu6Yvs4XN+
Z0ujuTCx/6cGvRxp8Y1GJC0+4yB11aLX3FeO1RX6hu3Ik44pbJYADaz4+QCw0wjJ5lOSEcUejugz
x/RS5N+y1nMxt+ZrtR0dhXFpK7WiGvfg3cmc+ogZIsGqKWuXk4aTLRXZiidWdFtDD0a3nMisC6BK
am2AGMy0Vn4jW9U/DCORczwlrhwgKXThR9iK/8REQGrSpYbZTkY2azsCFJonzAjQ7+RPVjeRehCc
pvskCNOvOXLMPekfGI9VFKi2kQcnikSozZhFA0ZKzocJ6MsHlxm+nqye+PqKVypzQcFywaFtrg0E
FZK4hqM97ZIklTM2/iM1LvuUWkeDmWR4YyaWoxDcmvUREz3RTXLQLUldc8EW9Ea1TDxCfqKWz0rs
iHwn/D3YMNRspx+wLYr/7gPHWrEBjoOKUhaKrUZjUwEBmnKoNVQ+shdk/KcOqrDqlcCWxUByasmo
DBBl+6599BHt5iluWNUQZ6Cf2pIei2bL63Ghwi0qv1JSfJZxQPg7dluLzPL0imja9WHGbP7QTrSl
DZQ4pXk2WGB5LofKWMZIMTEUyGIUey4rVzn3EXKMZULiEw5F/JbXPnR9scHMZrkVWw4dZQza2ETc
xJmIJir41KL8ExgBJlR8o99gTzAgtk4GKFButhIbgjOpQTX7YjigZleWB7TFNoP+FUvnMrH6z3oF
hSg5HcpIBrbCVOEYjMVB+aeImhiRopZzgAmUKwxoj/S6FloAGki1mopdDtccEqVvUzIzHafSJmiD
g4NzHfowlEKHs0TZlREthAz1KZlhJSo2p2Jo22TTj7YAqi0tWNfkzANuyJRykMF+ALElq3Enb9ug
eFSPJBxnaTZXGeaKTZPWJiXxuMT5bLRZ1oiiqQrcV3HakOA4sXvn6KBgxjNXnLBUrIQvG62nEKHP
ercTS1uGzVrvIHOnEbV599ZK4WAbynU7QOBN3Y5mGgP4W5+2i6OGxJA4RSKMOpraAv4fdwjBE5jA
MQIuCdMLaVvbjGpoSJYPhbWF0VTG86fduRwYO6N6v+MH8lUpuQL+uJ+PLc4kKV2H4VNhF9V+i+Ei
PJk5MnciiDKoLFgpOx+eUN3PcqV3oDej2zAjH4Z5BmNo9Ay8WYEBckyMWwqrI6nV4TuUWXryvmcE
kmc23vlDF1yYlZ+YidlmvEPYyIJuw63La979TNTUI1XWedY5Q9lp8+23bfIN33BgCeTeMfMPX4wv
h/B6dSt8SSLndXfMFXbiA8PNNXjngEFIwCCHKpkerxhgGGHTdbPUk3AVIByRP/EAKEc3xZaAE0B3
3rYUdSUcsbsyJVTPlBv3eEORAdi9HNRkUsLmIC5wPAhq4o/rz6glk9xhaTyWXsYzVT8BnJo4G0pO
+j6ZhuLCzdxxZ9ia7G9aZItlAoA6i2Qqpns1GCpD2Dwmo2ooezBmpm28FZF1mjAm8jJlXmBqhkax
T6GtwkIcbx9NIUXHiBSCfuGXLvN2jPP3Dlz5B9a33ccZFpDQa/2bYsAXwUm9USK6ccB9VBivMJe/
nsIXnWoQKUOmFg/51C8vQduuR02h83oSicuY7QbzPsQFieFR5EE5aESIpOa/Jpd8vahFsEnxyms5
h+FYjrRGXZ48SZoPRIfBfZrF16mBzsU8CsEKlHTsBpqAwWMToF3xXPKHmnTmnTRFBqA1fSOHIXjH
zhrKapfbb9ZKPBJ7ufi17BHgVgQzXba7cvpmEX6K7A9R+/5SSiKKWZlRQZs0BFrSRzPR3V/OCVYn
cB8xHp3BnTxfPhEhFkxgRBfP51F59VzK2UeYxkHD2psMtHUO6VzGIj3O8BqOFiRwyCYO853Ef9NE
LT9khKs2hbvE289YUCMk5KhVte5yYs65uBGoQuTdIyKibfCkhekAxj0RW4qoxatEeVJAoSyn5gWr
KCl0pNaqDdex6NEJcqF+EMNnP0Bh5Fcr0FMoJV4ji7vhzs1i8V0WEXw7cTRAbnvEYrT+z3R2+62s
ZfFZXIgLKanXaueqymDVCDerMI0SjwMSggBNH6AuZyY0FomTsVdWgpronH15RaoClxbxMHyUOPM4
TUgrw1BqASpd5c4UiYRcrQpd2oZTNA6AyJXbqyLZ0pObwxXddk+DalJA37O/1lCvDwuN+yPwNMjW
UL/GsHyu4XiRpFbWvkxQMMRnAERxfEaMHYZNi+GaB/9FX8kx7SU04UOd5tBoqBfjkaVRtIRrFHSx
ywXPHQvQaPzaJ3N6XcYt+0a0CiE/FTIALQJU4Z3b8fp7qboCf1zkVCjPQXDwC7gxLk/F2u3Td4UF
y4QZt+0iYXey6BA5zCutNF8/vMDa75k3CBmVmq3A2uDJS4nh0sRBuJiwuMEvPDZDghPAVnfdbTyX
ATLDHHoXH6v8hsFhedVkbBHLdK5903gBqitq+DvqWzTA4LZUEvSdSj0hFPpG58XGl9WD9yeJCdgJ
YBCPDxAJ5riM+XRzeVdeRJSvfmzbZOqwgcUaHOWyd8zA9h+XuhYq1dy+DuvmHZXdN1fwLyEobO/z
Hsu0LSveKeUXynQ/IFy7MySArEAsXtKvv+eWk3xwsOfk/PKvmgEvjmLEdZxWV+YsAcGInv9JBUi3
zCaU+tpKOS0iEfzMyK2R1ELYK8forwokF0xePvLddikB2CJQ+DhT4KEPLu20uuoYHuhNhODugaFT
fCUu4coo13kcYpriAX5d9RhJaJLX7MWj8JGVC9CiYWWv5cBmpAJ7d17VJ3fqlRftITqHMv12VtiI
ILnZhu24i4Pa7mNlqUwLnMVWqsrk7zm+naaSxd28dJFbXYzjQkK2oU2yZgQkam7c5KZ7UuNHtfsh
ckXjcq2W83AAXHpl6kWxLUYE6g/eZBwqBXqiO4vy5BAFxLxrZHzDYfBqOfx3VLIWC20M90s6nfCy
YY0ymRc7U5c6Tnkj+wmty7DNREJNHDoymoIKRUT6aQcmdG2mRwBxh0IZRCEHZoMrK+Jequ6diB0V
tal5a2vA2bNZcGQh/EC+BynzuIHQpTLXENTUBqy8aCaO72jiWRVQkA5W3/yVZTuXXDIRirmbGX60
Zmli1lw8U8NDwY8EfuCuyzZSouA8HTE8vgMBhQ3MefYrSwRSEbObxUVWlEce7h7ehNxG3IOiHEfQ
iFkdk22WlVVjNT4sw/qwb/IpILnd4EVBzlgNS8pvOY7bAk3LkP1U3g32++2rDouwEAPdLjbMYVmw
MHoe2En9jeO0cESYxV3Bt9rvmVHjpxoIDsT0BegiAOTZuT2lhyrHfLrPQtAwYh+YWMFwMonkhuNp
fwetAkpPARvHdtkl7h41Vy5szL8tQUjEMRB8tLCYX+zZIdqFZF1m+j5yanGYLuvIx7aZFsO0S3IO
BrLDSB5QSfQHsNu/BfGuXUtl40hhKyo98C8Gz2GOZzOTIRsDuZ8EmDSHysnSK7y1Cx5FAPCVhIyS
xohi75R2GKNjhORAEI0TuSMIq2Dq+ZqMGXT/gHWu/h8LBuNLxc2jBlDnjgIm+rUXsYXVOjYSqeGM
x/aMfbkaAsqAV8ZTLXIwHVyKAXOcgO7EFe2Dv3ERKaIVFkF9LLFooh7rsQDBFuDfsgHgaDVCpDDT
sY070Z64YkifgmgjX5yKrkSgzxGMxINTsvIIuc9OGVsFE8AfqFv5ez0jeAs/W1daRjwQshJbIdFn
tRN4bimz5kZQ0E2cnBwii+IWSMye2Pg0Yj0feHfXn60jxN0dc+HMB1JfHOojIiqKYwbZgrEG6tt0
srr3OumZP8BMxPNq+xSDH23mofndCAPtUhzN28EQ8JdIR0CVfFA7T3uGjbn06haRtJ8ljedBU5mX
OiVdbeWAXab1NR3s6SJN5/C+JqvwmKdhAt2Xr9o3dFQTvhE24MhH36HYTjtYYr4zV/TkERf4IGkl
p51/9Ksnvxn+lYO8biA3DNkEpE94MDC3GYvKW9f2zxrEv1MSinyooDSZcXid4X1ENjcHOc4hz2m+
eC8bXgzYcEBUgtVJvc5/vCGyF0J6BRMVXR+AqThuypyg3ASoJQhTJ1yoNgVvZZcvHu/btlrmrond
PZYAaB8LRRfej5QqOoWkyoAfQtHIEe3OxbUGESOsI/uFKLtLf5PjAINpQgeDb6S6p7dNRIk6iPrA
E54+/xEu6AyaZuNRoJt6wW74oGf9HIPo7zVG7VZvmjvOeUKkHWqdwobuKYwPNX7xIGVeKzMPnsJr
IYH2DAit+wHwYFhRxwwbirZipqA2DMTvrDLIPu2dJzpXxR3OZNExWcxLn64Nprd8P4xs4qdhA9wY
cmoTAwVwtjiUkRJ9DJMIExBCoCepmTh2p+eG0wLTuDl6g7ST3nr5dvquN4F6vDWrl33TnXhOad44
isVdk9e3EXMF9hrR7T54BlLWYGG64J1gAHCtUnQ1PuoIrIpRlgyEF15Zi1w6jTTGmIoB3EWQ25RL
I5iFtc/NAdPN5tMTgFBcZriBimc9j+VgV3SDgZLYV3BGzETeXez4a6Ce5F2lM43PFKastmHndbss
YIDi9tuy08DhvQC3ZqWVFX9lU5DMBWJe9h8qwmNgGeHXw0uyC2AbeyI7ZAlAL1VKHtfM+cX7BL47
1Rz+hbAy+TXY7sSYM9k9ZAkxYRXncmvhptdw+IVuS3mC4qauInAhgCt3BMN3phIOu9dMXCl17P/O
nfz3OWGoCzACZShDt/3X9ziDxVW5jRFcEzZkx1DeT/xOHf/AO89G+ZQBteqAVj9MxvmiH6H5nDj1
6wYoowBeI7zyp8IJdk0yphhVYHj2RVALJ0vGyaLGKBqYpfi/yPXhJJaXXVRTIDNORRbDU7d6Flcc
oEzKuJEv1K9TRLPiWMysYPtUobT8H6F0EknLdHf1mOjh2YVfyz8/5kzFjBIzM48HcFapF/zgfWI/
tWiItRDPFgoQ4CYaHrt58SIaKmHkeBWcRh+ZJ/+NPxklks88ULzbu+gzTpL3ZE80DMKil+ABdbEz
GwBHtonVf42haazjCEn40GG2n8hxIEI6f6XuJT8A3E8Uvr7FGzAiUMFdhSmC3OcZ7hvPSg8wNsWS
0lZwpftqzWjzQ6p/dlY+Elfwk+InvLBX8JrV2b72eb625QsKqYDnca/cD2IwWQvBETpDdZdFY3+l
5tToeByIZZxxbcFBaRJ+Urvoqm3+kJz5qDU7ZhQLh7mgOiQaXKbevF+eyvwvoC0YEU1Fe+IiFBtH
4C/wRoD8KxlhI3cGf/HAImfHp4agbY4bfP8a0XgU3R9ToZmyV1CZtqKbFsdBkbEonVadp7C1ArAS
mSl4AM9GnJY1BV7tu8AguDPXpuG7AAMVYuUQhyBoy0pmmL1ipSSFhTi2ZVvxEXVU4TLs1O5JzKyU
H22SECNsjiR9kSgYv+DLcu0GFXsVGjjIJQAtcE/podN1nNn7tOYR9EME+vHkRAd/iH5rg37W+EtY
rJoESXWriLR2x2f1dcLATZ3dlNsh2IQ5cYjNTEHuNXuvkO2iQoYIRyiOc94b+/dcZrQN3rD4FF4r
31Ookkgz5UtxuCnyzzTIp6LhlNQCUSwr/GnmR4srxzkpJQU4J2oRYUL8VcYirelFxaR4WYGDAuod
aNaLJOn1nAb2DpoWjzk1D1UBiu2OV2KYFF6Zjo1ajrxrVgWVmMsbojZlxl7gAbzCSTwAh2Qd15Zs
c/Th//wCwcAWN7+lK5+F3K3i9NIBVN4z3pwKVPH0Hm+tsW1xEwb0V98+1Hjdx5KTIJ3Rv90IKISm
k2UEnZXTiguxOdnpfYUZc0yvaGMB7/sy5JFF66PZRKMKciB2ZpKiIqNFQ2YONz2Mpj0VoZikEKpd
wc6U86ZwnPD7yOj9/tT4bi5Si+1uSO3ag3yCqkVLccvx2p/zwEbTCRozEZij+FhD3rN+l7Who5cI
QM218ROOkgI+zvUw5en/BrxDRPQ7TS/99g4N7aIxOCgS6GITjrzN+9+Iaef7fkKNNQRB/R9+T8ys
VPW7s8Mbty/mSwYa7vU4t+PTXEKj4pvG4SGf+uXR22nhTnlf3q4tJH926/a+dyTjgmDV/1kp3qR7
We7zZYFdzb0wjqyRLUXDK9em1dqQsLPeXMDHbcnUZlU1ZFxeDZhc3wcIv8gWSWZ/uvNr34kP88QO
vCzCdn9Bj3pyriLsDO481ynd2zXI+g9nR0d80cQSZdxYJBZGcR98m2cOCauC00F1wz2MFUSCWY2A
Ga4NVXqeDQcphuE+zCyE1vZIW6W4PwUaYqluLh7VfZMhIhXdWopPJipE0q7gDnoyWcjAcEAEaau8
1bYPQzb6wWXjjcMDs9zozVs58iOvd/vroqGn8QoBIVzasKFby+QwpG74fUZk/pjQEF0mVd4dxTop
qqAmkZ99Fs5GO1QbRj7FL4Ti0808zKcPpOv5eyPnKabVfMsU1KGps58Wvl0UeniVs9SAaUZOPy3h
rJS/4Nks5wKx7x28csBEb90CED0MNDP+v1SBGw5t8yJ1k9SIUsxEyEOPkUSmkWTIygi4XqJ8hgOy
r/3w6hVLeKPGlEjoMJSWkK6qjspvjm81ABLl/FZlE7w/Gmrjcm+IGlXTchbJ5cw8bv1CYgVE2x/5
HDJDQmG3p7yQOJ/ftqnZfszD+ras2B94iPtvKb3AoW0YIxEZo7Dwt3G/n7k7erZqvnMLW+SOFaFb
MdM/jeMfFcPvKdW/bkW+WptdDSjT36IsZAMMHIfFFK2XO2X0o1XzO4ZO8m6Rmgj3Veh4YpDOAkLl
1nF5Ft2IiAXnMIkRlUBhMzPoslgeFwPzjRf3kZqofGr2E9fHYPHq8FIqr9e0TkjbtZvvRFzhqhRB
I4FcNL37RJc8tIlIbDyauQKvVUwGZ9JzrSxfHrOR7R9FknGyckbvs9RajZGp8UQuebzRGOadTVBK
mlp/dBIuQXdCkb5WlCzKo9NV0kvxAJPjfO71oO1C/sj79Stb65dhzq9W4YjZULAvVfQqHBjShf4n
vJlbelWHgKkBQ4wTYJ+CFazm78s+w+po0LKItUm0l9M/yfvQTO9984lPEvckkZAvvRB9hBSzpBQr
3krbaa8yqcQQV53YC1G9DgnDnggctY8NNuN5+t3rYEyumPKRkAZKwmk7j5Q8BSJGzxWJO5loHzqn
V+AoQ3EfBwjaNf3N+BS22JajC2YZ+j6cGXFO1stwMGS3iCamrDEIqIS2EaCsC7ipgX75p5BHopuR
CrQB4BxZ+uq9WziSzsMS+J7RR3wUxmQIKikVhhUYTT8GdxrlpeDwMlkBmcczKALXUhvTJuV0gMI0
4Zoi32Bi1jtRLJaNXd16bpkfcOnvDnu9fgqc3NjcgPh50eEJgQ8wElv1iX1JaEyIZQeokucxNWha
u3jUonKI+X3aj3EsFM+7ZG3Pk599RpJqAo2eKkx9V0kZtFIK2Zkm9OyAjJ2Wb4IrHCEQz0dc0d4m
R3dUcyl7NrOOiHyA6z1HlAvxjY9U589WSpPdUzY9xMuQHGaRAQ6wHF8iaTmg02xHS0T9Re2/J26G
xI1pIKpjJsFptaGqnL8atHUXHW5JZ7szsXGdB57SwLD7QcFGdZqfp9ABVrTH8DLc+/phTov1G4kW
yXVkMTAkSYfWtt+3/x38Q8aY+bIhivjQwCq6KqiOgdvEeXzv5NqkmD3WfYvYzg/nX0XHLTS7NGxF
xphHs4V0YqNu58jpMBQ6IfvXy31IeeH7iSN1z+vxyAlPn7dBQCrAT+QtMh6pkvabtwqQVoMjqHyn
b6f0xim3v3zz9lnReY1BjHIx5DlNX/soUOyKkrgJOO+tBvW9/PvZ4oS2cvzkFtCegxGom3fHPIRY
TrHiJ1dhOXDYfERi74gdGBd+OlYvUAt7lm9prceVcoIRFgMCaAAgaGJgebb3DOgkZfA9b0DQkoAy
7NOX12Y/hx23fHJYMJKTPDZoDiziniubNpAim1L5Tu0udzd4U4cWchvATb3gqCQ//ibjWKUbwDYb
Ka8sjx9TMqO/NSk1nIII5jRRA5E+dDG0xoO5IrrDWKin4ngFKUIKUj6YxtxraQbJ4b4lDUVt0fXB
Fq5cUhlLT5PctSKOxXpRB1Iz4OAADQ2fGjxLYHkAiZYHpP6UZSkD+Qq2+RVJbdWlWiDHHmxntS5V
Y5tCBtFFAr7g+TRps1gBR1Xifxj4vb+xgoDw7RmUGxu6DsbGzKygMtixZJkSDP1CMvf4K2RNPGQM
oJlywlAwkbArDMejDx/mJgoo0ok7gc4B4xTiEQ0ifFBKDahQyOp4XgPEkuuoigeC6qoCzoJU8p5X
+P+w5udim0HurIv11KIMH1mUV0nbkFAYYJ7QiCNFc8ysne0DkFY35J0BMPW4YR1gAP9Bjs94DPoI
mgfuZLY8AW9koccJS8S2gaegVVQT7MrejmHwQGA/Mc2FSeHbsCojnDbxak9A8DnH/HZZ4Ah3o7Nd
+mVYv2YBLg92DDm7ZVb+BUwH3LwywF6KEcpzF/u3dscpwt80J2heUL0CF/ONoAYsTkcc7SOM5REV
4y5W4Qmg/WTGkznaJ6R3OsdX6+52ErMlIkVuFhJcLjlQicllDaI1EHZZs5s3DbXJNi6ieGeRNhRm
WsV4O72VpDoYWBQXu8vVvVuC+Hhy3BJv+6TOtPo6rA695xgc7YX1JWRNhWOlJclGGUTm9Z+iqKAg
WNWf6MT/YUb5F/HBQTOpeGhfcUCnIOrqOaeUK3aiJ5iWHbGL9ZlYMcrG4eG8ryTFY2Yqcz8gUDr4
C+ui8GDt+DlthoewCGoUOkrBgtQ/oBl788Jx2j3pF1FjigUrHLLJOyYGtGO+JBArhUtvZ/5CcqdX
hAgKVWweuRyEaEk4kbBA8hgePsYT974OGMmklChKd7+ykMRRfHNTAPI0jPpENlda3LQWjAPQrfk1
mtDWo7O3cRgE/hK9vz+/xgSgARHRiSly7g8UkIO8JvWskoympQFbjiHPLWX23UqDBwRUVKV8Bp/E
3cumcGF9iQZXg3aVdF504VG9XOwiv9WORg5D0fij1vg7s4A0RWoHf/KadHmGO4wLS+lxI7TW8rEH
zCg8vHKuwI0AiUPBcqgzKcCHJ6DCd+g30PxcNHYrrHuJ4ChsRP6+dMz+m7ra6a2Z7Sjy5+rDhxXP
uqOFzZgSiszuq61AgjNmd9f03/9gb8A1NOP0g5BdquyogEviVPbbaRgq+2J07eo7XS0P1ivnxsH+
j85uWDnNsbWBWNmkMIN22ITk+fCPQwv0XmwCeAAjnDkIqO4u7RlLft47DpCZm30W4T7h6uOTFHaw
Tl5sUZOIj8vgWQtUB9SRyQH6ubeR2moVOOqJtX0R0VMoZoxEC2xUYooGl3NurukWvJG7L608mbjU
0Y2Sp00uw2JM6q1ZcPSatS8zTTaEgMJq7u0zY0ZuBgkRacZ2OHGv4QnA6GAQUKYxVfgiF/YdliUQ
L6SrGWpokj7uEpsAZHg/vloTzXq0+/SeZb19L2Y7xPg3qacfVuDfQSv+16Ddtma5PFzrW4GRBZUg
A9OumX7oFS7C4J5z+zbmQnvkioKb4MvTtRdaxR0kGtSQqhOywPI8xy2zKUCSoYc91xTUQ2pspbiu
xy/QubcFrIuYQZZxgC2ICgBQQwCoAP3y3OCVZlCEWISIk5uMxoX8UhxmZAYsxj0kWTGYFYghq2RS
vajgjuZIjhF9FTtIlCf2KzYyHrAQflqWQB/F/2LY2GzGkXKetDLq9Tq/Q2fCtVihgvA6/67AQMKq
mcnQxuCkX1CpYCPzqF+E3Jnlgk4H3QAOm2YEKV0MA088KjnpcHi6sEOhLjtiyoS9HxxJgGsH1+aF
HR8PJYdEncLfhd7yvmNdyxQ9eVT/KC5cDkIXW0pvlV/Z8i4xi48qYWjn7R8lwqpfhKYBeYa2FDUH
ZDxmF8QLcXZP2TQipPGRDyfN+kE3EV8xbBqvCBg1l13rdFfJnmQ36j1GTctbMEzNMuQwTddwLEJD
OmxJ+F8zWPzcXsp6IU+KdTyPk/IOkaLnCPrfYSmA5XSLNymxonzEKOW5KqyNVvcr7qscIAotTkXz
U64pkSQYiAmEwt5vuezY0UQE2lSfYME4dQOWccrPJ2m2Mw6YzEB+8ZvidMvwvf5v36TWlnyLKJAX
aHfToczEMmZl/naGmhqcVIi+YSYnIWYTTAxMPHBZ84q1em3+j6Tzaq4ay6LwL1KVcnh1DhiDwWB4
UUEz1pV0FY/yr59vHb9MTTe0fa90wt5rr3Ak+X1QFlAoHDQ6MA74TYu8CsLN401yDE4GEDUC+rSm
+SL1BSRxvCf9eP4C3/Cf1aVQgZ1upauw/JeK2OTrikTYDjfVi2qJXtQqrI4WKBcfcQrAjQuPoKuE
OYvZmipgQmTmdWaGav3GlApsMo2etduxH67uwqKgf/VloLAPd+SMcI/NrGWHutXaURAohyqFo/XG
ZUBybOf5F2nHyTcnS6vwKsmLiGNII23J/3BmxSp3+2O1qZXHwVSnIs3mbAPlNyoVKsjSO/LNT4BA
tCvMVAHF0ZzKOzPFWFzrvTWU0MXCnrN1a9acw8s5GUArcChFVMBOQv5s2dphxMsoQvCtQhVzwyNQ
eHpFICX8HIQKNn1MOn1US5zbeIuxUezNuyKOUXjTWvE5ALTYWPh5wDmlmKgDorMVSoHpH8fHIZeO
FiwdSGu7mIzzQoeFfJ0caimPP3yJBgSPOcImV6TSAkHFbX3gIRi02V0ywjMMBvEU+qR4tXSIEXHC
umZ3aPbLyxWwiwtAyS1eZF70ygpkm3xX9mqinU4GINbR0/7TnoIuvd0VQmdS/9SuHyVzYakFO7r+
VlZTDMjCC6XOfkDSJ460MGjrGwxE4mdmggl2i/jD17zqtORs1QT3Y8JTxv5/ZiZrUnR6OzZYyTdB
VERxjRD7Ar4H3FJ9Xn2D4uD/hM3pN6Ki7xTZgqe722JheIzGEjhbzpTrQnnkyoSccX6yxvQ9dNfX
5oRYNCT46CIYVVIms4XLgaxnvl278VqoQcEnYct3fnpnZ4dJDoXYPXPAQSgCv9/99zUXNizt8ghB
0gpGP+JECQLFJIoJcYpY/0pvKzxW3HhHPDDisHqeucg++3H3D/0RzPx8gr2H3Pq78bfiM9yY5tt6
UOB0M6ImGKJqy1DlV3h1FxErxXW5/lKCG68SkStALVasfVB27K9Br7I34OnK2Agtu8BdPvhBsMsV
frGfrGVddxIWH2IrM+BphTEckxI/Dl8pYoobuw2VN/6awsfBKVZDJ8XZh+NKUTlMHCLoii2/ueZA
wH2HcbXL07RiTJmJSzBusR6lj7m4goKiASq2Pn0cAg7s3aviZ+0H40+7TQkqw9oXkc5VWyfMy9cE
azptNndEDXRE63V71sS/4q8xH32xuRaKsYIWx+dYxPjNIbvUA1+3q9fgU7ietmeYTRG3IIzI1yQP
adZGQrcdHy/zQy1amLB5F/hagrYOw2p2zvyTc+YMsFaasoVKnHp4tsRllNyfC8A868UOt3P71Jou
e1gm/rrpYM6eBA4v9A5BycmLqhb+L/ar+AQw4NNLrGwiyMSWtlGy9cjwaB2jh+QEJUhXYW24Rjbo
zqHPrbWwtjF9TeUQr0We4i28Yo3HfagcBp4Wvw0ZUK/4VzzFPoVbN9/XQPI3cXIApPO2R2vWJ8cl
rpJf9K3vx6JyrudAHhESjQocWXKon4YRJ0QjSoR617hQmsI05d+loKYU/kBuBbaUxlW2wTmcL3p3
+F/a891Sda6mAKuq1zf50Orv8aAY+dituX7FguZLh3GrVJKshGdAtbcU2uc9o0Bksiu/zyXK/Qoq
qHTfoyagnN6j4QGNDWe807D1iYfCTTyl61LNM3ZgFB4ggKLFCwdDDetOooozwHqlCuY3Oh66jMV7
T0J15CeOdWU5aIIcVH52EbU0wybi5C5KXoqUmTU0jVuYquhXcqkKPV3wnIKpw68MSmAPh1H6g12w
6dR/UTCmSeBDWMa5DYr+iLq2aZPMlIsRqZ5oY+k0wjIcgUvSWSd+TwEF4ex9Gcb2wjvyv27Kj0k3
6h2GzAhcK6xf3N0rwAcqt4MefzZfawxqJz7yjuGpF0c+A8b4RYSazmfbu6dT9VhAebitJmf93Ddx
+8PqhuX8aKekBSVifkatnflYLY/Dc1dEDwsjUR4ecIhNukCOA58KFBAEi8LmpCk3pjYOqRfQuHkW
kFiXu3DlaAorglNVYF5bbMie1MHyZtaeuTaIFO7hLGNoQNxT/3P3E+I8D+2u7gr8+AzhHAhiCWTA
2R41DYxpZojHyryLkBkkEvyuoEBKJCffcc+expXFihUBo4+d2qAIUTc0PdyAlAqwIFD5FkCLToel
SmgS9V2i0szRxzsdpClM6Ggo6FFuLzsF2Opom3r4+R2omG40HbkO5DitfS+JpQ0ZqugyqH6pFMOY
0z5M1u0vBEhKU24irJmbubgYhzW6hW63AyvWHLaoP45H3H0gv2Ar+8fpo9GlImJXWBW3TmeC/zC2
kW89rlRYZfTEscvhDcsrKI+u9y/bMmpbhB7gQXwNQ/rC3wRSCfKLHl8xgQquLOmwu4OFtzP1J7Rm
vTdDkkN+5aarUMJdHcy/ZZmcOvx9RcmQdi9yK3puRWEuUmI55xr3LXZJxi5JB25aZV5VDX8JWEPO
3u1//HZ6sxkN88fof+NMJgygf1qKwf/skEwG8QyhUI0+ZO2TT+q6ydfi23niSvP0LM1goXUruGyh
4xEgg+qDJB9AhqXA6D2pODBFU/8I58qpJNH7mcshKv/lR/oF9KuDlbH0n8lHpLDXg7Ipzgxu8ytb
41Azc5H78/mXbb7ciMXBDYTn00iXWJ0pFFMsAYgcZrGpeRYCJBDN1jJuw82mw0ES0y46Tgj7s68o
YtCwEE+HmVRe3lvTMdNwLko6G6xU3wwUwNRzlkSB2IkDa4+v6yB+IaUJasEUBbejMohaPM++wVrg
hvJoqEIzQwABzyCICKb12p1fEk9UCc6rFRnq1eGrTT3zihsfq+BmC/86psa+kLgJQpBZ3+4O0gpj
I4FpT9nTcjzdwE/mT1pv3ntM5rlXjGIp9z3rLsMt4GyJ6DrWufi5opdwyUejOslAGqmnwXZxiJ85
x+WzlcQec7AKMxfmpQ2oajcjz+3hIcVzsVx4vvcK0fuXdGqpz05F9MKUWZqyY6PmU3eH7SKbc2YV
1AcpnYmqUDU4Eg8BOTBixS1b0RJtQfk2Z0wkiZRrLl0u5I8bz0ZxKLFoDQQi+PwKq6uxjVUQqf9V
dcAggmU3k+2ORqlN6LfSQsvY4+vBZvA/h5u+QHa8W1fQmqsV2gmPDC9Y2vORiJs2cdYfMluExIe1
ziCOYzQeV/FOgk5wrOdfR0KygDLuUBjBvYH6aSWMCnK1brSMlnmrRfEzTXkDuJ1+slcquSdcpGxv
B3HOFW0nu73dZ3LOWw58JKEeE+ea8vDa3ekJ4Ge+WWl6lWM86HJ+fjhtMihT0ndVGgyavQG09eDL
reB5lBA8U1KqF6rx43u+n17pWFC/SPhlIn6FDeuVmf3qk1osX38LNmsh/VwRi13aIyg85EWA54RR
UHNMY9aqUgGsZLbHk07n5W0M6LqwJqFjjngXluUTZOB5/NnqU9jBXuK5w5kFLYenW2c51zaYNmAO
0ebQqi8cl+OZ04xwtgpspF7YSgFmYICH6yuDB7KEbNO2QVJf8Q1nIApZq+b90Ur9RgHIVRZzmOEn
lmI3pdAmKgebTas2lLr5vSPfvfbpd0X/wLOY+2ziYCDwHiJLS10zmuxTXHb/2hZ8kLyvuqQwXeGi
Mu3lVLEO7E7WZA97PXt/o5HruyTm6DLNgKjHeX6rRjiN1lfJestRmXC6QrxhSPd+bNxSMvOUnGoZ
+XX2K1uvCkE/9tC357E7sQ5Dwc5pRsOoRaJSdBQxZmnkdajKwv5MjvFjUplx4i/CD/3nuvGLTd3s
QPNJiNZRUzKztlY7NFFuo5bbyTlj1AzbmLiofZvH+I/Ks9AMz6YMnmQt0p2BM+EwMcFnJZ543/bC
t9ddK8fVQxjmyMonmuQrqnqIo3tjvmzLKWIqsDuYnaqKrPgi7okzdAHd5WJl5B+THCaoUFeQ3dU2
usjiYTZpEKIpk4+Mc9VJKfDtfMgSL/SlbcSCXa5pE3YXZTQz+prpusOK7uXwuAstoBsW3DcehwTi
YkhHVJS2+LSPKnG5jhGqRKjK1eQoh5p3zNKNkBiNqx99QySC6EKGJQG0yrZk1D2zZc0I7DJiySj7
+PWEr6yhNTbbVxU2tgxfAyhStlh2U9ZFS7lpLV27WARmX6puZR58FNaD+6d18+EpofRilBxE35K0
gdUyed3vj+0qweoostxCemTosbqpzbGlcdovDgmB1/YqcL3tlWgzUCGPeEYjOYAcrLPT+pv8eoeB
efhwSHVpcUwNVu0pma4LCeL5L5uwvKR80ESxv9Jmye7ncPVrZTxh782wwT7Fdro2aWF1F5IFmRxe
pRFDCSUvUlTxxfTtJPFVOx6eOOYtAU0xNHaUnObDjMEqy2UkyCSZWYeGiSI1ODs6TegjlBRHBDgg
yKyb+iSXFtyor2Y+4lVcOfitdzNNlWikFRXOGJ7j53rOm6tF0Zzgpd3r4LWE3XVOm9wFG3uGWm69
tohpkXDVjQ1Ls/DTDOyFvtCaPIBkibmmFbNTc6zOnD0YytOrIt4T5ppUsAdHxYKuDd+w+KWe+ayC
hz7svuUkbW0BuxMv2vYP7rrh5AuQaNGc+qAhn6RFVc6Dr1pBgaAjjeuJ87rOo5e0aZovYZN1n03E
zesCEt4Cmz1Di5TvKx0asmNn0NFwYslaVMGUVLKQ4znOQNDxJSVkREc8ZklXaw0aIVmaBzIyMRZt
mCOdPa95cXDqIK0X0S1CqhTeahTRN+BaRhejTgss8jvKRU49cR4sfVHzN4VEwnSivgjKO3tr2irO
4lxMtijcGDR8APguhjYLNiJk2JF3SeukWC7rbGMDCgTtWnuROuCUTAN68PR8YADUb6evxexuoHwT
Mnp4f6SSnSY40Ek7aYp4IrPkdl1ge2HIGIUTnWZFc9A0CUjagPkqvb2zb5fDvJyjqxz1HEUlKu0U
Im4Y/w4D01OYDcE0XWSb70O5oNX5xWHPmbxiv3Sd9j72BCmUtutuowgw0xr/D/tn/hy7msPBloAl
zLCBMD1UcF/PFTW5WX1Etl4MY3AHn4GfuONL6as0dpBCmCOq/oRx7UP/3o/tMzmxYDU9lRp5DOlT
Ny3myxrqFBsCNXBnVhrHS3dfmiKNLnHg4m0mcJ9VpWAQxc8Fv45/r3ETEOfi4R9/8MPqCorpqJdo
aAbDwcQYwrMQ6g2yC6nDf00OPOT6zK2FmNRwJx+6se6ZYhXnZxgvwtz5jxipVY/Lcj4ep2LeYc5w
UZKWefpKY1XXF37mJJGsRQ9a/MAN7hHZMMEKu/RbuBzDCz6VeC1G/Co+PaZWBeVtepaMeuP51jlP
zix59K3YOH3TWWDuzi1X0NYYBJpXCKRpLU9LcM2ooNrFygbjOm2QCg5APBcs+Z5EKDg8uJjNF0EM
R3Oh2xOAcluNcffjOPDRW00Cm6ifI+jw8fmusBWpReadIW5K6rk+ul126mMWAy4fVFi8Y4at50/L
QipH0ncLNqOn4M+QBmRBdlxGSYEqsp0HeUkefxbP8LbODM/yi6yqGz5kCXIfVzA/TlFbiCwgRkMY
vmKh48GRIHl+uKjSJvrhdiwwp3eL16nyj4fZ6+On4kxfUI8gJCxirULCsA5KImMI6+PEwA6BYaBL
U94G9MillkGEU67xqcLQLfOf6cywtnedI/25F/48Dj+/B2QicnCnSy72tfvqMqi4dmNuwALv/V+G
qg9BG+hYGq3YFa4H2t+uN9kDhRK1AOTXe6bFtJSj8A95pmmXFJelE3e/85I/wb0NECCZUFUdPTQE
lMMM6GPQfVy0fIiUW1D9KTZYSSZuZ6qxhk7fXXbYU/UR7uNF1ITRy4EJ3mu6TREq2iz6hsTD2neX
4AHUBOk5Ni91T8+LiFt84nP9Hwc44InfIy7Tb3SzpH8CtUSpYw7oKDDirzY/dS6dlSOrCHUX1NP7
5Edc+RGGMDqI6zFaO4wbYUAzKLx2XQ9weWJZEhCdXKUx/xO2kfljnXsBKNnKVUC+06YN23oOIjNw
YVtGyE8Mh7OEydvAorXNmMnVCUUenrecqbfUfDlIB+8Ohe759uzgEEipuD1Ddu6/p5nMRfMETWvF
Uw9j/gcG34ZnIkMhbqvTz1D2F+TNomFO9bZwEKb+bieo8VHumSfY8NW3tKYmdD0L+eFmg9dWM8F8
LVrjvtUjYyg77aEpmR8JAyRmUFiLGSoCNRb+0s26bSQXpm717Gdh89SghZgh6Zn9J4MXGBtYI2Og
fZCFxyjFdbA78aEssilJifH9bse+AagqJYX4s/Hd8F5JGgUzrrP7JilKc9H2NQyyc7xEz3NSXxug
q4uR3OsfBnLTrVsa/2nZqUkw98VwF1t9hH/0ON8wyghuMRbvHo+O4Z/knw/OCCDUpI23XIdtdrD6
To7/n0WLDekU10u2d78p2OO/S5FHCcKmsvYvjxIXQlRwzX0IVxxjFQfkjyOK1Us8ooQwhZe8rEFa
/CDSi/oGfTKDz1yNLRcUj6ukwAZuzT67YVMWMtB/D89YOixuejkjIrwhtZGKZJZhHVr4efkMUVaU
iBlUKfLAldtqJejELZGuA87upHo8VidypBLv1P2tmkBROxGj4H4MYvOY8cDDp3YvJ/du5OT6TYEM
09AhKoAgqdjcJg50hQOd+t1RKvFt6aKQatGXRxvVUVqiPZ3iDXt3hS/tp+h1Xs9Im6zsqEGJWeXc
7hG+pjfnBBEmTFtqzIICr8WMXbX84QOp22YPj4/mYj4SpnNCeupU8ymZdGtcin88zVsMf9dhkT4T
SvtWDSOAJxAQbRLtJxAQDAtELyA7dwfzOtpzrghXg2RhLRZeXxLMAkDUafPhTyATZWBt0OMshHq3
/Zc6YI0djuby2CRcBAPLoGoZyx5ZQvKqet2K13dlp8q1GtdAnWgGMIABCUh8U9CdHhS9RauPQlQg
QR/vAJitShlxP+vqM9dP9q+ZqjW5nHk5/0M4MTwn25zAcBECbt3XNA09OM1ui5y5FhIhCjLc0+Xa
M+ISSpae45OIQtOom9eOSroBX/EEA46LYW+dCBikPGC/03AeuDvdJjGPCewo/tI5NDnlFMLQVl8Y
oAnCPw/TfjuxsLBHlesVjwEokBkl8JfXCVFjuN8ILklyJhAEOYIgDxR0mkrjmgDjhk3nnOk2QD37
zweGieerw/VcH8M+7kK6NAaIhp9nA884J++NrFCxZP1Updj40CDaIb3P2ZRmXGjueeEGGOgduTw5
WDmEsOf8mhwevH/SNb4FNas+4G3dnE9N/bB5rnPjbhQkH8qkTD2zqtmPYGudnO6B5KmPX9rA87+u
NHgINZgtacLGoBo5JesaYAwQ9dJmTodwAi5tEpTID2lNP8KIAzDkfP4O05xy1uj9K+jWVPm/ANnb
Qn9xBwECg+xD5K6ItxoO9HvFAZcg3UirhnVrmhWwfgair8mauyQ5lClmq3gEyExMX1Lsy3iqgE7w
JrsJ0x6m8T88PKpZtJqGJJTfqaEeg97TXyeKgK2IzLTX9Rjz06hunsRmsSX0B0oD7/O26/x3ax9j
E6iUR21NHEhFpNxhioJ7wHrN8BQiEoKbKgeSWgIes51ZVwPUOJYMPPGEFmKNuMHDQMMxjYPdjA2B
AD77BFrDVdzz9WFp8eqVF5/mFFlM0spLDxMixSFDpmxZw5Bl3UvFD2MQ+0NTlWOk8XYnalCk9+5l
hUP7lSAFajVGwXtH2+sz4FhPyIPcSYMXqJBMHzhq8buzLZRNqKJlgVbScWsk/nT+lG3JdJ349HzM
P88veFXhhi/iC4wgBoakOl6qM8PuhH5SYWjibFgcy8HMm/XLIEbcTomtjwBhnXWcpGrmaPTYaFZc
Y9mrY8zHHhM+GUcoLMcaPJ3YG6odPPvpgJlXqHETuavKQCcXJQNp7tRhK2a5o7bDPox+jEyqmDmj
TO2YHByu1BLkKFqlwnjitQcYdl+3Lgdue64C+rpjesYqQlAg+9as7DHUPgczbawRRTZxnGq4ZFV2
I4FCBHWn/fpqo1Y1waujvX8qYvhdFvrG8wlwR1qhMX+yLkwp7DgG1LL41mf/iKkkR3it8C4M0Td0
uAVdFzvktiKChVrk4JcVHSmlATRwX7FjdAPgsjD03FHsmxZv/TM/y9lFKNEgwB7BCnwxm0ZZO2eP
Jfu2PhGnefPfAdoOfv/fnPR8uwlIX7I/SeBghXNhIT3H3IS0UobWQP9UqhNO0Q0tlbgHYYu6taYX
tF62wZk3szjxdDkcQ8t0hyK+grPxuA5MoGjln10CO0BCwRxr2jJaW//8izkTqYUU8NiHbH/xO4D+
1VHLdkwgIJSeXwJ0VrdtiTAY3s/zguTm+3geKLHyU8e0pRzC+yAz3degdc2faoXL7oxwy6sdcQ+2
Ce4jV0N75XCMMhKSEA4nKusGmwJ8owD7hcZ3B/9kBGhPacV02NutnSm5krAmjP7IoQbi7YJn+PFu
Yty9u1iiR6auX3BTepNDiQHkvjIHG36UvYU0+loUoqClBw/fBtUIwVuLIsTbnQ3jEqz3RXmRNs5E
4T7ctujxE2akkDPxDWPjJXjPfEXv8UhgGiCkOOrgDrT7OgzQ1eBNdHAzdYaBpVEQPbPY8j7Y0u/j
ls/wGgCvCqIogFBga8jxCydqTA9yBgQtZuaAnmv+fGBf8mKZ9i3GC/+sLKGNUb0FiwwKzvDfQofV
I5dwsEPf0aoFGZYiWFy3FX7CI8NWCNCx6O7QhK6twahNSCPth9MF2LUaRRBiupMoxMfqHhIg0YuD
X4N5DpdVMVfb87Lzea2+wITJP+t1R6FjbtBOBFcqfciy4AsJvq87zM2t6Rge0N5lNXLs2nvYCi2o
wLdP6YnJlTU/DdMZVa2Lx6CRn52m29Zksht0BEpnUeV8GhtlGYQsKqcLKfaalFnJJETZOl+OtCcF
o2fkPrjBCeImHiUCkEVVccKab4Jr2Jj0vVsmTkBiXWw8XcVj5TW8W08mxD5wyKQ8HxVXnRw642pc
FhQZkpDUdTN2jEvwdmCgOoq5E1ELOWStXRK+guOI5KXtOd1vIIKUGD6xFqwXxYH/RYVyEqaQqhLI
VCtNIdCTMAYNkbrKf//4GuJwrRl/iOwWOGbkYS4ZBzRTHA6tgxM6nIFG64m2lCEyZxy0IdQbUn1h
igsKaa4TJOk4zXD22AxJnyeYEJVzlWzMFIj3QYRiBfvwrRiRoPxXxLhz4uIbSWrEIAXYjdjypMNh
xCHZyOnAOANq7SqQFKzhdlhwYLETZgpTwiPgj2G6NN2Nx/IRIiQbHav+ZTq6fxMRKNggOFo0fRTh
JV0wOcAdAEMbOXZxvTC3TSEcVLIGT1xiQw5uxDtAoODqRLBMdn0qc8xzhhN0QDwHse85ucO3ttNA
LpORVbxADB1wuBqVOUfCDtz1Smu/5mat/O6LtTJCNVjcBQ7+zJQ/BPrMVD1kW6JBiz+5jZZO8o/f
wsuNVeiJ975ATLdgMmUzH4Eti4KLbRPwcRPfp17LGT86ReKxclKmegsj6u9Vnvrh5ThQJ9iZI/xk
RnUDd9VB7X+ZTDzdJec0qypEa5Zg5CxaShPD3XFZcH2A63PxobggD4+KFUuYjhetR0RGKLVcMLvY
xSMnIz/mQC5+tzh4PrUxSk6YJPPtx78Dd7upRt4aLMbTA3wuXOrHkj7nNGS3BjqBgob4AxoWRuFc
aGsuHyHppCwbICiRLjo7OabRRt5n2aL7LlCpV3wR0lyWkhLX828Wjw94nKqtvlpcXJ8IxIJhn6PH
DRA/fuhTCLNjhnUC3LAC7nRhmoYDSv6w+D7CpHGhFgswE7KejEvMXNOpMIEAw3G4eaHaALI7HQW3
CmpYaQGETiyC0NEjMIk4gLH9goLm02ZZk93wPLvMUCGbW7M0JmVUSZC+rB5LqbLJuUHsk8kociCJ
zES8GiJDdI5Nb+PO28dgABsVIujIYMEag1UcYL/3fcUE+uLAgYJTK/nXHRy5kKkRQ1TYjtej+Qfi
ACRDs2MV2LBzke10cqaNOQNg3gJ45gtG7NzUSFbe1kYpLGkZ3LiYYwiINhoU1qofuxYo3fq602PD
6697EmwQcgJVcOC1s+O/pjvo7UpQ28WqfsTHFxCD6D3n0KBMtrg0Dr2YlPjQGty9xRIlFohXx0zL
4LX/hKJDEgj9hBWwUDUy13SKFwIaCJljcoVsii1PbEntJNj7cCStcFfdjm+LS8Jx68PSuMnXBbyk
RV8lGSNeIiHsbSypCVf4DyRclvFqA3FQxO8S+0KpDZ0AKWNay70cS52eQneERcG4EjpHUQLe9dh7
17xftwaqFN2g9UXLzzhADuvDS7vicJlewyTCsaaPcayR9QLki982p42QHArxPnxzW0GDKA66FNgO
Th2EExkmqPEiWgTuccSal38BdHXqsIINHqwtm2v0EDlZD2KngrGP+OarpstSdtob7ljmNwfS3A/7
3eRWNCa9/7Ry2uLCwJK0k4kOU5HqoDLnUUCgkX+ugmtlcG31FYsKaFeHP5aQsDPoUe2kM51xGhrR
zgGtruv/eOETSdUL1RcqSJJqDCcGQzGQsIbHu3hS3Jy4z53cD25LSNeckHlJoANu9UnhUVNg5/U1
yHhmC27Gtkwf0RA/EET6PTgodfGGDybouAzvrEmHrXM1HbN9teNF51vbAtgrBQIRogPocEJXLW1F
P6PquP74QZwGLJS1B1SwYhrRlNaYSShZ8caDxcaG3x9cV81HMj5gdA4vjkOZJoIL8GBOS7AD7AsA
SV2TIFG4BQMhMvACMkafPnwLTrjMjP0IrNvFTnmRRwN0QRgANtxJ5Bw3k15oghjWQi2z9Ca331+d
KrpeG44pjg1u9xPNkQUq7KdFeQpaq8aOPgxBRcjZU/VQ8hc5qtsHwSugMgxVwHsUbWj90MNN7BH8
GMcC5gwdAcJ1HFbIv2VImDYgpBYfFv1yHZlWE1BuuY5rHOM7ShVudTJ2Xug64Kya5uMcQaNVSNvc
8BFFDidJ9gkpFptUxiSmp6CX+qwuUEERF/Rf0fOvC3nfu3ZTb4RwE8RdwRqmPcHLdn0CfMByh9T4
8MRGCbjHw9jypYASxqp7affmym6kQimisCMZ+/BTb8IQVKDr4Ythlw4YpTwj1MIn/GqoI3CGY1RB
Ws8FApB/dUwN5Xpi8sWoweGjs544B6zUyhI1tKHV9CDmoXGwBm3IAY8MbEqOMeraqNoZ+2ngGKKe
e8LdkV9z5vvJiMecMf2R4jmZuPB1jqSezBsx8Q9TB3fTeHmlGSNbRsEzA68q7bBHyXLynhAZKyEJ
BF8pOmQcwyBEvnpl8FrmMkJwNc4guC1PUXTxzGRXVJw87t2JvklNtX5oOqzAaqtERmJl6OiryBGw
WoySEgetbsLUYINg4+AjpHHswo7pqu3rGmHPRTrf1y5jdaE7AECX3T0O9bi5UQQVExGyeBWtecCd
c4BxuHke/6zxj70zwOrQywBOjSesqY0/2fZR6t/Woy+0jbZzxlTCYtjhAms4RRBcV5Tn1goGSRRw
7UhpyoybmwfLc1d0BfHoyRn+vroB/j+lLMycFDl6zyg39M/f7dw+tYSrAwKFyQHWwxS8mckvbg06
j+QfaCfjqQMZ1T341pp9kykH3ZG1lBT8HmFKwqcKRSfXJ3pCu5LqjsPYTm1JrvAfyzivHw7xK6zR
qM0WkJWV5QxRkzOMGzDyZEiQX3oY7gG4sNkKBGIftXS6rKTf4tZnY5rpEuGO+h4Xhs8damJwPsBv
ODFC4tyDGXsacgCZAmaMSWs+4Pj4cSR12KikuVjDCo7GwqaFs0V5gNaWB9rBq2DKAc4/c9m7O9hG
4YNyubHLlZG7mDFPPKy95f/55YLk7NzzMk6an4T4KnKdl8FyDUmHg89B3nPW4ojRvLm0oTd1lPAG
9pyZoKZQVgtSd8wxY/Qp8iiqG6gDLfxnkdPA4Kjm4GhzDP10q4FIPwQYIEHk2OQ0bKmocX7Q+he5
s3xCbkMXsqGsK0zxM2HoHV16QVpDMTYOxVCSL5/DkpFKTbr4jTsyqU2DsPqzdkH1hISIcqtlirQa
RvpS84Sjzmz5Z8saBZOmPy7GZNA94hd34aO6Bf8DGR9LcBxn78wKQdAkdEJ039jBucd4rR+zbkDE
oO/kcDsyZop7EP4Mj/Av69n17km8AqKlvWYuvjAJO+0ZpjWQN81CZ5VOESZ720xcOXd2CpAZDN/c
3+ngAQAXVBosSJ9o9ryBitsxg7I4h51JmpDKeGGgjDxhGJ7J5AJQTQIYshl45Dqb+Evqb/Ct+P3h
FuKdzY14/fGPxchn7FiauNrtEP5jWjjxkmievOsel8sny3BJ1wEuR48nNhMuzDL24qf4zJC53bsw
mBgtS2FjfI8IJdETPuLNAVZYYlyFNi7ZrNA7PPyOxqPnKEqKn6iMdwqlAooCUA3qMtAR1n3oFj+N
3Ho7E6EabtmfRUWJwSycfQI8+c3+N6bWtjPSGDkSxIwEbnYjJebqAFvL1svdIVGQVbPcsPd/rrMc
PHJQIzPkaGgb1msU71+DmuNIVFG7Q4BnMDP2mNGvnGSkMIGm2uddwy75EBqFMeCV0GNN7WEl66h3
oFCI6ohByHZ/Hh0G2ymSDJF6KEx/kxkK43ri84cTWteQJE+VrlhPRnP8WlTHP9x3/yxcJDdxsbd/
j0YWnzO92+GheU5CTCsyIAhoRWISE0tQ9P9Z105buLgQsa2Ap/BP1bcaiuJtwb33xwYn4YWgSKv1
zZJqIRC+1w0nN6IPoQN8R2vWhPkob9gUETgukrumNOXF0GHRs8I1oslgzoxU+nTLK14v/Dn6rTWA
gZn4evoy5CW5B5uUXGLK2opw7w0VA6QOtjWHTF3xcuuJbt7GC6WUtSrRiQJjmkqYrtVDFTj83HO4
sgwaXuvi4qBSxrh6+lzVH6eCvORr+EePUNIp6jW87phmPPJPvMAeA/6IFWCIQUUvwonqxBxpR0hr
SgpLeDfKWh4fAKo3LBevkXS6l/EwyY3Cv87jPb8dzpDwTazmUraL7srQ6+AT2VK5ZCFDkDmJsAvm
YpGiyrV4Pz93dRJU99KEFzuVdIJxmZNT4n6kiZzCR+tIWMNj4acV5cV5JPk15ZkFys1jDb8vHJoM
KZkh4xULOJtyp1YbjYS9fhLD4T2uVG2c2+/UKQNlhAdF8IQuZyQscaJlMiPsURfc927ROwtr2psC
mhbTFX5TAgML8ns9P6LuzG5ohRjxFlCajx271WQVoq3iCPdjBrPWmfzwYLaAWtLgoIXkmm4p6pyc
9LKFStZOwyiseFIxsvYIFHbskaGdyt673ALSvgR4ItoYx+6x9sMXG4pR4eryIZoB1qPaLLik3EwB
kz6ZBoijKMocyh3FLQkulv4q1cDLZpdYnARMrP9MkwUvKKCrI7INdCrGlJf/mg028jvdnT7M/px0
wJd8phnVo8K1VDwTyo51Fop5dnG7hpRE+a4Q71nN23l+s3B3yrQeTSzMAQyIeC6NmT/76Lgg+cDm
thnVWXf4d4ibhwcHPolVFjqZhAUnGX5J0GKNkdVIHB7dFLJDrnwwXlV21o+jTsf9f06TXC4rUk5U
8cVdRS/0jNg+ZY3BR+kluOdlMQaVZSkLJHggE42Tr0TDZQ1uFty3rKUPFHgRROjwQ0n1NspBAtdp
1fDVvA09rU5uiTsDuIex/DK+MWTBHaSY3tCdgu4KnVJhilQjuyzj67JO2ltT+FCK5NK3QqmRz7ui
I5IheUmRAVzVA44VAKM00MoESmvSgrnlFD414bdto3LXI16ewhATszAjXRoJChkJ/e5/ZUb762AU
2wYb3HhQZLwt6NisDzupPTyoWCVywJa01hJpST5mvXBom54XxvWLOlkEd0YMj6JqWzsOO92cqNws
UllPDDLBp2nYpMVMIXPiJ//cbMQahNlEXZXCmap26EB9+WxxNMtnk+bQlmz4qHFmCOJJpzn+K44l
02xk/934qfeX8fGAB4BKTpmbZ3aJpgImq5itUG/cb1tIgs0Y48DE0w1TDJdGmCv3C5UULzwarlvS
4HHnAj/DfoI9igsUY3cfv7rAKBCeb1utXB/uAp+jiinWVldCLs1qul4vW4M0jmOFwvNk+UGA00X1
nbkkXOaRUtmOEBCaMmiVExeQdgqGos0C5ZvIbz0TA4LBjPWSLMT7EK9sGxPNtOi9HRgICqW1+l8e
UnazMK1BK8iugPliHlKPnnj2K/KQzrtPdwYGNYzl0zRGv6qJDiFxOYC63N9Bwbzp0vHxbXN7Ehpq
hn6MLdMni2bbuPdRHtLeqSFoECr+hYNxFmgku+Mw+HkdJ5pV6bw+GUdJxhgoMKQgBIKaGOJYd0rW
7zDWile7S+eyja9zuHgPZbn9BXv7FsbOKb4iXzDASgsvfnOM1F4HIbyEfShDmxcrGa2dj5CSwwiU
DFOkpvRLtDhkAqFHRYGF9Q+8Br7AzEwTQRbDuDOnr0kgt+c5/P4SfKiATne7xUPwcjbV/8yxQ87M
9/B73Pu4hg0U1d+6GfDWddAldSXtD7IdRMjn7n/QmqAcqi80khDjYchgLsXZ2KU//2I8doQbsrzC
CPS0HRgFdCkmrupqrHM6rALYyzSS8mwz4wYXT9vf551zC70lZOqEBBBC6QHBajUgVGzDITY5FTEu
Uvg63DM0wZRpW1ChAbDQNzBPcPPw/sPMI4A4bxrgCJ2sRNOmTJb4JwRwLL9A+zYemfKG1YsNdFfc
ko3Ksme4CdlFVKqXIbZfsCkoE7bwxZz4oIy9ihUjkIRD3475xU2w8067eSEwYR/m8YdSJNhoLWAx
Q2Gl8ZzhD+EHYfpBd8+X2H7Y2ApNGgJE+JjU0zodKQkLLXq0W7uuLf2OFCrGhpnIcCiVnRMA+urB
8m9hARRAK8mMNt6lgaFYU/mGtyjleF0wj50EM4DxUKryn1sZ8hllUcxNsE7wJnGfpvFjQH/DdbU+
WxUEdWhBW8Xi8fM4fDwNLUAtoOZRcmuoItUoYvXpBCv21sgT7gLm4xOcq4tmWqidSTe9sbXxB+9h
o0Q1w/aKcwIYdlrA4bRFrVvHAUers3Pa5dCjx/2MV1nlS/pEewz9eJzHZ2zhvnZJ+IDLIrbebTX8
IyWs/o8rhMlDyq0fpXX2O8NVDPx+kbN9T8ERNvDzFumwYCNsP2TDUsVYGToge9fj0HbXYJguZQXA
ix2+0UdO/1mbD0v8gWZj7s9z+9nKuU3HY+bnwGWUusB2XiSWwC3vfU6/nHs5xdvfkihoXOmleLo3
ADh09D7v0vKOE83FuwgH2l5EEyhyUCNUdldO/6+OQq5HNUA79XcdVwPyKOn8XZoIgzMnYiH6GWjd
NqfMlqN1kEA0ZbGAv53xBppgWFu9ulWdicyKxRR05TVJKLpnbnkIclT+BVsyHEiE6sp2fRIwd+fi
rMTcgvKWC5E+TW4ehgQy2mAabdevG0bhNNErHrtXtWhbiPJRxlTUmzLhTWFB4ucTwlM8MnaiJXLD
xHhEmf2viOF3TxTAKYj9R/AS1REVTEmZL1m8u1D01w5EVJOMj90BguaWDI+B2Ce1URkk+MWniYMf
jOn/dmz8d2R8wu3zSSJvXMLnCj07YmmuCF2D8LUfnF2FUJ4MnY/tDDNwgxpyN6AI39OKOKsMNhfx
T4h6a4q9I4FuZn0y8D0b7o6BxVEhP7sIKCc0EoIK27B1DpeBLLi6JZu/m33R4FA1X8XfTQbagjFA
9HEqi39l5GRX4SDgFo9nfMDi307FpfJ/ms5jOW6k2cIvBETAm203vZqiSPXIbRAaagRvC0ABePr7
ZfG/u9FIorqBMpknj5kWknUQo28v+3a8Eede/ehGQHybDIOPwX4XbPMzYpX4bJPPDN4jVC0zNzvW
7MWOOueHDbH5pfeb4ldLJIQht1QLgMuagJ0AFL+YIU414piBe7YfoRS0MyoZA6YaFw+TcVHHwRtO
Ddz+laDlolvzvbW4Mn35A2Ofcinkop9cfkwhB9PMY4lnKQVlWCujIEOEodUxZpcr8eQvdmMT3pU1
7h137z+9c4QsvvtkpKA1gThE3ggDlOC7PpTgX+zZ4pXZayEIKf6+RyW7HwSqTElpKdYQp+jDe1XA
Lk+VLf0mKl0wCDXSP8UT78Nfyvq9jsv+TvsRDa55P2wY8svlOzCLQrJC3yQ+dSaarfPhopAM05wy
JkQQ4ta33OcmQhRKPVwQwUK6H3jrRkl6aHJf0I+CnlHw3MEucJAlSCZpQp2HoJ3kFJsr0J4YiiCn
HG5cLP7vEVpdVUCVk8cKlKQIReBHqnOO6EBCwDuMwgYCzola+6lQAhY3amYd1aW7c5Pb5D2bS4S6
1Tl7mepIqmnLZzV13vNht/Vp7txfVFhAnK04eo9gvcxh/1NrBRLmQEq6CQB0jPH35PANDO8LoiR6
1x5uCAN4IltWYLh44uCcGjhpLDW32JxXpVBg1rEMiJD/YPhE/c1hxBN32F/IB5gRl/6sGCSzrHIF
/jIViGGMPU3ecV/kuYyMGHCyq6kRzdwxWUF7fFjN98HKpdYdqJTjxV5Z3vZfVQqUKEaXnEQQtiGL
ghYFuB12G8NIsgVe8xKIJ2E3YRt7VWLoOKXQewndfmuIYTx1e1Bw+mTPtOrcd6Re3VUJhLEddFbE
2jmDEJYdUtCF4wNJGzkgxhhDlH0fJO5OHIs6mk/cHsd7mR9I8rKcvAzUf+uafzcWMn064PMYa4i0
Rz/O7r3dLP7ryttF6+sXYqTWdLxLP8NUgqDdLZ/us6keixufY6v+1LW4IX6GEKMRQOHimt2mQELj
42y3YfGZSVB4H5fJAYxP4cWaX7qou1vJfc7Pbli1+e0cdZM6xdXKxMZvlPgrRj72KZWwpPskqt4D
8uA/1xkzwiAkIDfHBYjCv2KGHdOb9r4U2aHitj1cEj70UB83jP/q8+Km+yk7jhRupWZC4Sx0Y+0X
jEpfxaobQjdcnB0LdtGN9glVnsnNYpDDYDgn4q7bhMuUCQnBL5e/OZg01iiiUhXrli6bB9KYGPEv
oCCGL1MHQP0VDUYXK9lEtn4JGHDDwhFXWgQlz8nIlhZIJmgZKYhFXg3wdMSY+Itz8pzav3Rht0Rc
cgSnKArOhV+g+lsxN620sC3QN3+aENMZ0pxxkfM9IKIoKuB6uw78Z06cgFn0OnXvxnY03rZ/uoTP
OElIH1UPntris4nTynM3slFES6lidLXiXxoX9Earz+eHJ8wXXLbi+yQrFLam89njuYtDMKoMD58E
408Kxv9igrl8woQNibfP+I8VCgCDRPaoeK77IA4fHL1qw8UK24CzqRZFnihzfTMzRMk8LRhaMAUQ
B5aAsaMMC4w7f0Le6E0VA9f4oNFozXuMyQqIvnHK7UFshXqrZs5PJ4v/5GlO8Dd7rfdgamFdw9cS
W4BQfD8ZME3YV/IJrlUcrZ/9gyOkk0Q6c4RUk+3fVuztUzUCBsUzxzfEngAJCn7nuBvZhaf+Uy7c
bKaKQhryoaefIOtG/1LvYypLbMkEtCJysK7Rr4ZeKiaoK8aZXZw8AGyJNy0IYjMP+ctM+NwdJt70
fNi53xNggBPgyCOrTE6pcAuM2VZ86H+APSjK5GabNiFkpemfdMJZiUwu5jzczL7iL3IlwvwhKML4
hFXHHMLkqrxfk0fl+HF9ch482B7/3DTLZCmhx50obXFsAT7xWF21rFNiHNmCzKcqjz81FRTOB9p/
WCf0qtoHqoZ7aFKouhHbr0BMXCQqRQar+SqCcHFLg/3GiGKQdEoRKsWFLE7JHF5xejVJ7n3fv8us
FEoVrGeZQO2ClHtQDYyM0j5G0HPwVsaMMuht/OEZASZNLCEAjwQL4g2WCusKG/jHfchQdjv5miP0
XNQOFIbOEMs/AAxh3xrzAuLduXpJpuC66Oq9vI+CQvlPQBdUlpQc/PNu3tjP6eyOCMPEynwkRRoJ
PCBzS8MHDpHA9Bc6LOjsnXEGggQ733YpLZfQ2ujGKVDrgZANUCYM9u1PTokCB6PTldAYsLwVB1h0
DZwwHKB8G4YGFF/y/mMF/WzSWCYerFWsluiSsctKbrUnB//BOlejMDRLZgtcGK9rxaOsFppc22nf
hT1apYynjVq5zaP/MhfoQDk1lt3UQOtMn5ZAg2FgjUNVBrchr2FdfVBeWklkAQ9gVMFg1UmSP0rT
cH7swjGo7qIyftQxk7Mgj9Rvo7GpFWtSl7ywPsp/pcsUnwGc5p898ZnkMqZhTSnFwAOjdOQJgM8Y
25GCCJAVO/KOgiCmrmljYXnGUKHuRSRaecvxp9qd6PtEdOjtgesGxw5+IwYbJZTpZRX5BTQM5gmc
f5wMUhpGxcuRAeTADaJcLakhmYnClU8DmFL81EJoLqLqAnbgvc5807xm2zgdp7ArVQF613sHp4ab
ruEgE8W1qzBKg/9p/K46n8WL5gECWMrLChpKfzG7cAXGL5AnRfF6YJfR6PIca1zMjpElj7V8feOX
rPAEWNEYAUDpF4RdZj5ZdKkXlM1+dz/VwfBsbyzlStkpr7auftjU3w9dyZFmh6p7Mg56VQQPD2Dp
acXf/Sl2krWAqSbMBEXpHoPcsxGpbDtJpjX6EQVXrjoRzTd+Q9MBBI5JCyYIUlDnTPGhaHC8GAFR
N3a4fFEgi6WJ0dlPefrHdBK2z6L3M6i+4ojnp3IpHnxzMRwNcs6DHGukmk8AHZhrAqUJjQbVU0X4
05k6BcQc/XfsOf6L6FmULRi1P+CbJ4hDjGEiNnvpA05nO7MF+o8j43MYkbpRKLpL2H6a3fIpWgLK
br8Gw6Atnlp2S+UOAFrm9FzBKrHe/P2hvYnZ/NXGmWZYzyQwDZ/5N5N72+ZVGlcBxwaYqRo+YxVw
umEwBjENkkk9R2/rgnuZDE0MWch0ZlXeDFcFl/0rfQuwAx0cdphcGBXcC2JyAO7igfUK4+Q4DUPq
3hT7D1y/cbZueD4ywOaq3L+juZxPLW+b4k+PGIPyGTtPlBWIHJTmHDJfOqA7vevE/cgYSQaQ5W8N
aQOtNEt75gYOGQQnKH5eVN76TMFZhwZlxeIFhjphB5/qGmBFxnzBIG/BFLeM8fklp35NSX7rQYZ8
yvrW/WQMy4zyg3BIzIF9Bq/5yFSfkvk47Vk4n0Y6ajG3OzTPq0bnd9YNMsmPk35FakzOxvpZMo5J
V7v0dgK9ABL0jYLycysgT+9zO8hAM1AQLkmyeqh3OuuEOQC5eOEtsHFEl0t3bVSD/c5VmDTcSbUL
uwuxFA1JDynBiGDzuH8PUjYI5H1oGUoa85zfzKcZrqTXhA/KZUqdh7zGfMLBj12z/UtYMWCtuPNB
OKZXQSyFLS4zkZr5ZbPEL3FUN5ib4JXT79BLjexcvMSk6M4VV6OaEWDVI5ZvTjkXrzRy/Cwqcx1R
UfTQjE56Fkc5j/IFuZHP/Au96K0xjzRE/mRhIN+TcfNfjhXubVLK+L2uXpRH52L+hDCfzB4MXIT3
vPElPFOON2chCvUDJ7jL2iVj797o8flYM4clily8pPFUj8aiNRZmxndBc2Ng71CiLOIMriuZU9o4
8SY457eQiDSeI2cmvQvCBT4JyY6UfsLPyIv6msfE2C1r9dvL5+8qWnFOKlQCdQXs0iCP2lleMR9n
/CjWMX2gMCnsBJhBnP2PeMgqrKdu9EwNZvBFGLLmjfbxBjueXOA7BywZcr6PVTvsDKbx6GqMeNYB
eK1FmFa3kXpySilJd3Ab8rH9vywDfAnsicwuW9N5LnJjgyHAJNlkmmLcwZMKJ502H1+QT/+B0UED
zH4BsF9/cM1Dp2kBC/sSGh2uSsRVIVvBJQyZEpmRivYAalV0jmOetYK8pDw5qSBwYxuUQh3JGW8d
/C9Gs9UjDgMo9FvQKNJ52B2lCLnhWj5pccSYeuYdx8qxhnsL7s6aWkL6Oz9g5le7x29nkkeP3O5M
/kNEiw4tBjKGoVHr8AjOXlQszFw4ZZKRH63aDTIONoVEQQJ29aIYF/xIbRRcELg+KAorjIttAu0r
E6YpXRDeJYts6+IgDEX8jWGGMyU83L8ohSHeGooFigkccFo7Jb/xYMH4/JARpoksagwN6YoL6oja
Y6v2DoN9ML/wwTgcsEJBwloqX4WO89403AnyI7aBuEBEGGY1mX053Hi94w0Dshekrk7QpKEictIZ
ZybIMPh2iU6/z5srY0ZKQtmfcFdiABSODyC+Ke/Db1Uhht8tkHHXgHoZw/rOx5DbyUTwYDPuk1nL
1HEAYu5afcWQ8B+Uwl9WxSwx7mXkXDD/W2eWLtZFXzht/zE65ioX7+rUZKFgnMr7G+boP+jNjMG3
fP+6lkFw0zT18AGfYSB5/Zj2uaJa6FjwfQkhXVNmPyQNiWf4dvLJN2YCGtX1zahCIJEyeMG0j892
sM9EVdR7gX5JJvxGHPRyB3Mv5sYE1UtCig/qi2yX/1fWKrprKz3+RAJAQGWyCoznNy0E2aSe79ID
gW+/cMX3sOg5O2G/JxFNFlS+M9oTXiDdZG5TIzjxwGhkaAtMMMyAhoq8ZFnU6c68Gnnw8ZAErHAn
1b9xl+MGY3yDPHQc3ka/RS4uhkTQhfAGahc3oemAnN6RIIbIAN3jWDhvJjvR6IRWPLiBaCr/rpgb
9xfOUdBQsax9QnHHshdRmVGz9itXHabO4LJZ/ku6NmxzeaxVMNxM+7BDxWahe3O0n/Y6STE55fg3
VnNUaPTlCfVuMtnlJ6NDaPmxEwaLxkDSeLJwrEF1aCWGQZhhMp5IBo4gJ5/6fw3W0nB/gl6AxoYc
t7wDuY7+AvygYe+4ZekTmKjj28RjpQtbuvTJbugJEpHS+jVAvde53S3os7rHrI6aqZHRRyPUrmn4
Yhxgkmj/7TjQtXxuMCPJMV77YmNpklv5yxSaAf15wlzJOCoGlSgOJe5OkI3e51zpdS43V3RKE848
ZlZ3of7hr66HKAW4z7DgcHmH70lY1ykQ1y+jsxcZ432NM8g3A/ESpvSjUqgqxRodASnpmRkxvET7
Sk8gBcMMJBZscF3kXEs2c0/wZU0MkwoxfqwWJE9TyWIZaT/O2ayHOyjo37oauH2ahSwh9WnsQ0Gv
8L6/MYWP4SyjcCs/2QmthzEwNmBDRUIkjsPyoZ0Gg4WjfQ69qH1gDiVIBMsuoaa5EWit6uVI34TT
Ivu+t0W2WxPQnXCLP2g3oNZNqEmNwAsS4A/tlJwRMZqjWqo/bSvIa3gJnNG2/xRV6p5i31HU/TfT
hVTQ4Z8wn4MutEN5MuxVg91IZNAEUQCxD72c8QdKe1qbyek5bSXYLfIPogDAfPTBvB/oEso355lG
dYemDgDAEetUZwFcLuKxYbimHhMXnQAP/olwdO6djL7wYy0wPxaXOWEc9TN+SjW+LzD0/wi4lA+g
gp18Ge3jl6jIu7ztdwkBMR6BGQYtQ9BDwoka77PBSJCBfsGiEAqbpOaKJo7fe5ewFJNRaSYCeQgi
J5mTeVZegVSRFQ4cQPQdHM4pGItA62Jmk6z4SQSu7L5p+RFolo3YQx9r8WBSBZiLN/fZ0EX3tuv9
B96G3kfwVRFhGPuxYvhiLg+9cQ05Cg9MHUE+kp7NDuVAKuk2qw4Hta6EKnOM7vQDJA4GxMYHAodg
Ci/NkfnnDZO+gU41ewiFVGufJI4NZTPMaclE6TuGIvnIBEtgqxjtg5/iR+hxqRuRtFNxR9I2M4lW
XHLxKiycioJI4/zMsAeJ7y7+gom4Tg1wRw4IVT1TQMOS7vrppa21dzHjUtMclE2C9CN023+TGcMG
tAJwy4/1R1fS4wGhc5vKtvowJhz5Ubr2Zw4FMS8XJ09KW9z6Z03Mz6SaiWxFha79lrgiH/hhBL6f
EJ4S8yCShahy3nwxblun5lO8bxVkJCGjAjDd2z09sxkW+YiKROdFglT2QGnFiEHcnY0hgcxo5cTG
9guKzyIux8LTRFWM5wArEPeg4dmYTCcgzd8DleRcdRxuHapvBucYwByofr6hy2h+TkOecqakBABM
roiiMO4jEHbFnvt5Mnw35Kkxv3Ez1KF3ZhJ3Nc50Iu4QwAlg85fgaHYIiC4mhtO8NBc1qwzYagBe
ExgkBeiPKdZzou8gPlNroV78mcyAL3EDuBR0aL0LcEexYEhWXuqKWeYqfUPib78xvGMgUnJ3m6St
1eYowu6bjIeR3QphOT93UxaeTcIFsqu/x5z8EflAUtIICRI2TexjaUqtjvC2BcctfcWe+JY7A6qY
k53x667PFmMm12n3bbvmB7XN7nzVo3d1jGFvXN2Gh/oy5P4tsbPlo2WX5Whz+OHVz/kKIYW/cDwi
QLFiiLhLU271dWHlngnqQXxXoO+Fsz2HF+twuz6JK98hMhO/dIQZEJUfLQ5r7L3nscSfNuNg6qjJ
Ohb9tFGEWEdok/3ultu1YohzakYotlKxc2pXN17ExGldqlOYHQQUqZGFEF8w58ZhFrUJT5HJOSG5
kKkj/k4grgDkscHItWV6u/Ss/xEc3XAJpIRGcsAR2C4kiO2DeDV199akwooqeovIt6EiSqOLTbqX
ddBJ4MHpr/gNUlPZzdXUgeBrf/mmuFDMy75e+zV80jpkDB3CQlnurGMnjjGdw/WaE5qHhHf71zkS
5LcrmNuH/d+CRXpySLMiM+26aYKbaIhrdJushyklyB0rfyO+NAYARxE9fug9Uq7zHP96Yo7hFjZM
IOWETGbYKmJsicf7fBsGGBulbO2oQkKLqHmprhZ+GGTA5/16Bbj8jX74R04p0RUARVbnOsnGF+W7
kOUlLAiD0iZQda012XXlhx3PwGF1y+ERd9wMyQCHxcI8d/bHrVyudUIE3IZ7MJ7+VhUnEd5V1cKD
4zMQX3EKbObY+XpnMXwZMwVX66qD/Dtjq3usYI+T5WPqETV27b8mAQ8yp5WhqJdXBQQqkigrxtqA
bL5+xrVADBUceAUmTwe5kzpbSFWLNKSxuuY1vhIhx6ZYWAcxl59xPzqG9Nm3UdVDc0QyzY1NeB+f
jHMC1j27BI7lq2Uf4RxlnpqvqmbCF2QAXnhwwekXLZG9AWRLkENeCJYXQbIoadISG/q3dsWvFAto
KCkc9nkIA7pgHpdkgkS0fCHjqOZ4WNP0CeO+uKDSyyHRf2ieu1pd6nT8ZQruWYXll4qARXqQZMVo
XkwDbRhEuQPpDN+u5wDiOH0o4x6NdfGdFTvV0oKFzNdgOCZIykDTHCAemkLxxcDQjQWX3Exome9l
KmHwiH6lzyrRZ1pT3NZjF/DXE+Is6crpiiVUCmb6rRmKx36dP7pl1Z+sTo+lHypXXeuCywRDTuH7
8NqdJLK3RV1z6nHKHqhTmvRByawwwsW8hVwzcd44cMbuLDAZHe7aU1eHBW6URAB3f/uRo8HhwILn
AQVCWC3BwcwRqxbUB9SFs1AhBxnfZjJMaKJHIH4sj1D7mXVNf8E7plwQSYqGn2ieF+/kt+EZi7BW
nEWSEuDIzN9lyCV5CAmRsRdo5D73AseqWCQaHzMCahxM7lxNx01PZRi4QYX2w6qwWotHXCSu8K7h
7AxMtKTl0Q5VXVJIU75wxolqz4xRKADxag9KZvqjju6EpaMkMD0hOcoM7KS4N0kA9LHEKGyI6kym
TFJxWeNk/7qFI046q+YnlCDCRotuwhcMf9II89EtPlrEoTNFLLUicIXDKaCMoZ6HrTvgejiiS7Ps
bGlCygt1pbFHcobcx3b/igMQ1Rm0T2EeWLGbDVUQ8YfkPYh+jLnzx+itnliTlh/Boi+XbLoGIOdn
Tt2fMnIOvGZ/tLoQq+0Gju41H+XNSdYyiBZtDGtYzEKcAq4Jwg/mB4qXZch/SEm7pzqQawunE9Tk
3sxHFD25jKA7vxzvPEynaLXg+FmHBya4qkxddbUj05qZJgcltzEtK/ML6QvqDUsiz/lLMkh9ImYk
BCKjouhndp7RsAvoISzvauQKEVBEnOpoPXpqCtD6Dy1uhKgF4eio7X8hKv534LfHe5UDfqKxhmFV
naxqTZLFi4b52u/SOQoDD5r5i8Jjj0OMP9yQBnpCwVyDNNHZrLJOMNwFssFljphUTo9q4W8Z93vs
Hv7IgEu6QScCAIk3ymsnhIEmziMHgy+E2+qfFc36B+5EQQUkNQafmDdhvAqkVOfbbzUJp5ITGc9O
Dqq8qq74VtKRjTxkczNadEGNSleWi06Sh3zjeKpERTwWL0yq3iygPazbloZ1sOgfMOGlgGFUY004
V5ZOWC6vZnmRUH7FjIdeROxeDIAQ+FwJkxfMDtyI5RVuE2nsA0+vajlf+MlTHh2qW5D1Mp7CPGml
JOS0jBdOeWMUJNZvxowKl43knnNj0NGwRPNrLX7FSche5vvcK3BzPFz5+2KBDn6b/RE3KodMBSzz
8u9rsVCxserMuNMmCA0pcLV/t+IIl+FiDvPXoFwgBrPVxJ/WyE6ClNNNzKhMDBrNOSQLKC86ghe8
hfgNUbxJlFiANBy49TueAcBxaSVirRJi39rCzPJRE3KUtVWQnVqHwUgPpe9GLjrk6j+1QFBqIGiL
5osV9SMoJXRdRgPoQqlMOdhypomg6Od14L0ZEn+ecrUf5CPlNt84j6UYWgFEsAJjRtVvTNUPtLpr
iEoVoKklw35g0kfIKJiFDKMjIm5hfouYnivSLzknMR95sOfoYvJ/jQzBmKGgi/9bbVhthN0bx9V+
Y/lp4PdreWRfkox/k8NMWMpUYR2jhQcsEtezxbQbx6qyz75g+8xVtQiHhbm9c7AdoSEHAp84MpQA
OCUalJCPk1fbD1hgyQwUhLHH5RktcICtP47SPhZ+HK/AunSnDuRI0a2K7PE4+BKqoyDBtucdPQys
KqY0ldQrAowYxQ/l9nhqB1xITTwVP58kScZyNwcivkeTn7Qiibi1Dn9eRn+f0i/Iv/FbBmzCM4u7
Cs/x5IFztcz4BJDO1UEjqUWib+pP2xbRnUMUTkg1RoE4uuno+8Nnsid+B9hrPmAbw4kk6n6mHWy8
jY/tiOmTEwrW3HFXOzEjqmqRKTZOSZXTF68yFDTwW+fgSaAm77NCgoKQnZ5Ip98s+B+6zBu//dyH
4F8ExHDzUcDd1KhB5T51ZMCeu9p71x01n0FIpQtDOLCdsrFFY7X3+Lcm5bfO93cmlOFTvvXviSub
KBcN4C67lQnXNKmWDsYr702e/f/2KuNUDIHQsy4QLwCYFQ9xHqcg9je+fYrAgqikl8YeW0rWeL6r
SzhSRCMxy3Z5oUQ8wYRCeSjkfgAhzn1Eb8r2irb9nI/liy75UBUEfmmFOdx4usj3ve3I8+3ZgA+1
jxLZ5NXzjMxGXVhbMgwHrADI8hiZpvJ/MNghdpC3oFmrZsy8Lu3N8UhN8ReCVH13jLV7dp30p1Nl
vJ2DNO289MDQhFniSKyj8RpMNDypYG2fsC3PbuuGnxbgyWymF07IeMekDDHloE3+fxsJ8QM7JVis
nx3kdjf6EHhPsmZ2QQqdEYbaxp8wumxCQcEFK4jt8SZ9TM68uOG6yyc4OUo8f1RPN6HwIziLTKLf
4ANgtYAb2sqz2Il9P0H6zE7bWH+rN/a8McsOeJTnGEt3sIUovRUiIp25iII5PSS52FgHmITLFrzV
pDvgNPmZy21B6w9D1yTPI+TFW2DkZ5G6eJ16noo4F5jEgSnglfaCk9UhC8M6trZIFeZEz7XLeZ4M
DBk+xteah2Nkf7mT//J08n3cwbBgOzA1E6dGkl1W5CCHZ68o2sVYlSFQ4kFapgtB2ztKBQ+nx+DV
tCJetLv9MD+bsAuZceR+827ZXBQbNgvu10QDemImyNXEcrZW/KmCAQbd10SiJTDbDT+Z/E/VEBNv
+d4e10MRHV/FXh997pcjBuayJu6rFAep42uCZRiCdwpdqbInhwLFDrh1g4n7ARUFl6M/VR790758
1RKM5qQsYPgzaMiRRgofdx+ZBRQT7Q0ACCN8PNmgpoFZWVNU+hEI2fxVz5zv9G78fTxSSS6DMwbI
bYH3jm4crvNXE9ODe9mDsUGSpBYT4GBoWcLuMkibcbyy7DQFx1JjjViieAhmmXimnPwmLCUJ6VQE
9ZXgOX9j5xj7DGfnOI9dNGUAN6zeJv5jEULieXbWVxcnpIsxkgrI39OpKIR2xD9KoXaLvnDmstgq
mw+VVZchbofTPKz/KPoUTimhd/u0VSZc44MYhfNPp6kVzeAKI4P8FAY+LR3XrNUNvUZ0lJSXBKcf
nVK/KbpwtiRv1bFpS1lzFG4cnWJbZ36gijgoEWb+xTgE+rsdPFqHfXgRUHV1SUAloONSrw/Fi4Xc
WBNIGRUX3XIHlghUPPlxC8iGryI/7qewuTSHs5xd5eNyXdEDdiheASCFzZaD1vXpI5lTCa8+zQi2
KYbqYpTV4gPouOhjrM62c6Xqrb0YGbxI1EwiHFlSzG4nEQjAloslnWCFVopLDlWtKLqsdazLaPY9
gsYWcvuIOeD+QUpF/KT4M2TBxar6eG8CTAe+cpVTlcqkGhjar/p7P2fayntbB3x25vZr7gozx942
DIgQJYtBOpsBhMLhWpU7Wq1JQJNuAyiJB1eC7wOGvTxkpEhAkuIelombG5o+QAisK3dpZzeSoirW
MzNuISAJb5STxJy+xOwsp7lovjHHwcc+REYsXHYGmPkd5iy/lXAJdUX7pYXKYI45AZ27jQlUvURA
UOLZ21M1lm1fnEftjnCVQKP7HWeyJOI+Rn3CLyGS4hXRvOudNwTfiVlzzj3te2R9gq4cEXtVZXAV
0T53Hg9KIkajbP92eMFGAUiFIUiH0FiVrmLmqcvZLkkSqneckAwaN6UsXhGUSCu59WH65ub1b2g+
FPUbI12Hk/KeO2y7Em0+w3Bm1OdPzDaOSX4ZQsio6LYfxepKJ7hUiE2KIXN3imtcz5yg6oj/CMkQ
VTI5aNTxsxzkM56a1Rp/70SVAK0HtJp7V7DL3MFMSHRmcSOlRYUC0sJPa0IDqsuvMul3ctYX5GKq
jyZCCrHKyBNLFMNUc9zuS7/QUmuXwUSwwnalFz/eLN+ZRx1kcfbmtNGjj9MFdZusSBxl8rZpm/mt
N1mZXFMwisS6mXfeC9FRiolO1VcxnTWi9L5qQYU2WLrlph9YAxqzQvaFiX+g+C3AWVkdSJAel9aN
b6XnFaR866egPW2Nz4QpgnTYRzEjzhjCt9Uht63ZuIoiXCD7gP5pLcBGGePcWjBtM9ai3b+5Rx9D
YrhXtVbPFt5pTpe0ffxKISsiy+3GOHDOWe+cPLt+hQf1Xvqp/QR6iocZNBX/k/ERlebRyG90y8Aw
n0j5O3iBIrY0tzJ459qyPhIEKkkPgIrQSAP2FtKWa/bRsLn96xTWP5ttTc4r5Fy+9LzQbRcRmsB2
aV9rJAi1WyIzkRe2A9KzGwmth6fgtLDUaTX7QuezGi+OMHw0oWfAm8hgRZIiFOF7p4DmXh1QLcXE
Kk9WWn4YrI6P+PmCwJy+xYkeY8aBFkEMfIABHkfvcc8YyxanoeytKxv+Pj2qwWt1w5u3qgbG+pJg
5mQ08L03cAgI7x/yIvafYb38dEYIM30LahZvdvl4OGzsviOtBENOCivGpEJYor7HGzqRwmrbfo/1
lp7bfmCaZst6EBlYr3fgIJp54MF5mtd6Gi5Z38Vnz6vW007m42kokNFlVN3ydCc9YX2xdfWFj/qQ
5zszKplh0lXXYSYudKi41ua97JuvnpPyFKm818jvh4vauZsxC2WPJ+sdxlng+TIjw1CNU40VgwMY
+426PiSEvdr7i9PJ5YA+VGJryLcHqxxgvEjmihOA9BvbvWUfPh1eV70KF4uI5/IWN5ji7BU9S5il
hsQ7xwpsqbBtwiaSa3+BjOHbI5cKD7sOpBWAbRHEIC9S1E6UMmAKzAODA5tHy0a6ill/i5OAC3tQ
pjaE3D+z2a/Wimi42Mu8vcC39y+m3lXu8OWjss+ERxnzRFYffjWsHOwZcuoB+TpxTokuTjgIKf4Y
MjcbHpUpk0C8U3SWYFfDksYn+RrDHaDgj8uBbqeuL8JNgmzQ3xtiL0eE20KCihBWog1OUtgswjXd
qKXyCbz1CJygtO2+vSA0WHpKx6F50ztHNhpy77MuWB5KmlYDHpJORckAvx/ZB6X5hCLltjLtRAo1
rmpk0Jt5w7O05z3BW8gZ+ZQDN/9E/MbHsCTjxkSLBZE65vxFo5d8pg+h+mac+ZGRDZv2gY6NnwDs
bBPKnRXuWl/ylkKs39RnrLcBfwWTpv0soK0f/KZiQ+UDRm06kVi/SNp3McGAhknbIeHAKY+VZvkg
4vLW9ZbkJmwRY/mbyN0EP6Wv2tdK9TwqyqNHx4YjZJal6jnOBcoQcxxOOhk3sgokBNu0DEkRvcV7
Mnx3lKDMJcmB00K5ZtJtTFhUXLI17YW6ylwxDmMkRySZfQ4fi9UGtYE/UG7oVDUSVdiQcoEMBibE
y12mec2FZDB0hwFpmryAV3wm320olZikUMjbtVQvPeJz9qKJujf8LGQHzsYGsrh2vYGbj51JFDEV
0nQbrf57SNLByXXjGFRncTv8YKv2UpdDiOCd8oSsQiGnAI/ohvSDoxBpLW8HAzX2BdOL4kFmX1i6
vKA6Z2+rDt+VSa6mLgiyNe1YV5ryFRgW0gTIAAXQ2EwDcQ44KgM7ok5EtTkSpRHVPYYvyF0e+4b7
wFkJZWlES7tTzgdN0qGUZdnnlQQKNkh+vfnPqEhzTkI2Ur/iulIlvBWkVt/y0I9+yXwZ15T8G2NN
iAFiOGu4rsJGOA5hm+L1WDEBh3xnCA8f1sNpeCE//pfMqpCL8pNT/8lYmMH+7B/le0wHx+mqPO9V
l1BHzQzpIxV9YdeSHfSSa1jxStwXVgZKyoOIlq97FJA2KzMoakSmYszBwICjcTpQKV1kxJX3kQvh
h6Hv1ThvCgWGGyvGomz3+0sAha4OBZlLAb764y8XnZu2LeLVS465gEBXwguIJ8Aq4RcxTAGj3Mag
vSQILrEVlK+OsQMeydIjbVCwLR//ocr1M17UQKmrQskY2mz1lCsJVWXTPeJaEoGluYWPuT5bL0Dw
SGy10GYP9rHC4vlGTIWNbZ0JsjL7IxiZzJrMM2O20QG2B1A2H6qy4e056/bgDMGbZrgFAsVzSUrc
NjRqtVvdMB8EUkPj3/K7SUIMKBYVVKezHLQNgC+2bi8f4c+oHGG4svoC3bznTOEv9QZjwYrHYcIG
r+k4+TBVqcn5BV3UO4MLy7ZRzA9qai8KyhyYON9ipousK3GtEmdOGAyi+OlQv6Iy+yMHmqnzKPGn
yNlLm5P24MpKOOy57DCmWwH2UxQNRpINFqPuEmhWmG5G+7lxZurag6ap47XXYz2d1c9RWEBCrjP9
h1xQ9URlKDFoVJIkbSUMGIw6zYDTOEPC/80YPEpRjtjpmbaCRo3kOeNx6gu5G5cRBWcXfjF0oYe+
ldHrLK9ebA/D8FfM6Oe0Rfv7xBAJtQneMth4ovrAflu2XRDRSjEW4UaBZuwWc8lpSNWQL4xndPSG
xEzMvQEEUxR+ll0zggwRglzqCEwiDsv5fgvDd9oQnqg/V/CJoi8qZqIYIsdz+onKktGWiV5mCkmV
QgvgbBivoJY2tUEuDtsabuCNBuqEhju8E+/IxEk45jkgE7ofAf5Ea2yMBTQbGMQimT4RhPfLkaRH
Iz9MxEDehNT2xPLcmbLZeOkm+xF+Qkryi/MJ8BBLJ710AdEUPNp+hLVl70AErATwsmD/b82wJjUh
rmZiAZkPd0cPWE41+OcEG1RPer1/JMKrb1Ac2ypVmCIUE0oYyNdomddnf2eF2aH5Pqt4k2J5ikYC
PCXzcdt1cGWhXWHkVHzPg+wnN/K3Gv0N6xGizoGIHlUv5j5w6vC26N4RdiFl9sg/NI05pMn+S73N
3S0CqL9+yQFN5snFWjPdFXg0eRdNAXAPGft465cojgG0Cu+3diBNkwadPYg98ucaZf1V29z3uS9Z
ZmjEnUVqFMb5JLFL6xfCBsUfZYLkTnMECz1E3XJxlyjBhTtTzBWxkThsoLQ65L+AQ6itRjgAzEoJ
Ntn4ZXaQr5c3FdJHb+wKgJ4wW3YIJD7blv1URWwSQQPsJZ4mGwj3kucN0EoDlVqmqPWMjA7Tlv3J
irU7l3hiUAnvMm6RjLbAI4yxhUdkBFTab/DwqJl7T7MzN6uOSHwGEEb/wlGHobXlA0s4bCSuPfEF
YXQFOgkLe+2ozGSaxuHHovIA+4w0rnR+T376vLY0mojP4BNtnPMWJKSQ8Z2PrluQO7GzdsRFuKfV
5hqFUmKKKCpLof+zHSB0s49BS4lhYR/a33inV5OHIyfpuvXRFyOdE2I/zo0g3+RWFA6m+Ji4Jqxs
kcs1OBK6kQ8TkCU64RVEfUzbsXAQ86dmyudOCXTA6NWypyriMIzdC3JhuF7SABy8Xp9hhzEtzD35
Ij7KOvvoXPki6NYcbqMTMllkxDuIPbLC/xlbGI+gPqVbZXzTzKHvHO6F1C/wqbbDpZpldw6oE+Ou
xocgvBhpHpwwfsvBe9HqxnFJ2i7hL61MQ2rbjb475HpQEsnwUN5RHsggmnMbVi4yXgfCCTlw22/4
sVJ1Un8KMcOq2sEPU8RxF0JJKbCY93FD+DASanABRtcEBmnGkDLhUR42BX2CEzENFzxqEEF0ngiO
pc21/AwJtGbucmH0AHOKU+jCWvrSicDQjtmzYs4k4X9mPIhIE1Cs2g58YpFZXrCW3m91Wf4BI3vX
LgtkSZdHr0MXLDiIKsVtxhfmV87kG0YdR5nGUVm0fcZAzIybjeJpUkDnm/N9hFlQ1/EdYVjlaVFZ
daZ0ai9Ls6PjQmZ1S31PZ0yUK+s3wlQDd0mDhJqnaB35gRJgC7nbZ8Q9dPbQqijpGLKA5SUTa4k5
0r0hqMYMoQ0Nw5q6liKxBWvTHfivqMI6mruK1eJr7+A524wo4TEJc7Su2Fzx/xF2Zr1xY1m2/iuF
ek6iORwGyYvb/aAITbZlSbbsdOYL4bJLnIJDcCZ//f3WUeGisxLIeuhCw2lLEeQZ9l57DUQvXnI/
AtUc4FUz4viGuwX2VgEVq52O8xtrd0u2ggK0AKwyUUgsOZV0PDRPv5ROsI9RX1cfmBx+EylVKejl
zDKvYm3SGHhgoRP44J4dSHJ4GwYQW1p6rAa+WAKHnpc8Axu155mLE1bcMUNAcAfKMDkEO4Xc1jQK
jCG5RN6MFMqzwMCeGFJsL/nX+FMfdRqbhdLoFzZTb2A6UlmtajaAUawj+y9Ic+skaZf2Q3tGqatw
NWfjsrL9fTROSCqXPMJskyA87stqRNO3FXcmAtEkEAjPsGsRezh732WubmfSXn9xygLPN6xFtWlh
I/hM5VviR+lJLvWZgMs95snytMxCWVGFmG8pszDDBL6aiYuzARNQI4g9by+cgTnikXaDLg93+9tQ
4FKXHbAxewsDHjaqVGuE02643FA1wj7wQ16bDFXt5GOfOLoWmHcPbkfrFxSg7Hlfuz+i9jCy5rwA
r8698x8yn4cjNvWytrf2fVHbf2NV69ku5wHFq+8/DBUoBj0CY88bDVxBpNN1GLbee8CJnru8EL8Z
vi6WGmxUGSYRp8WUUe7M1r75UI/+AzFRasPAYmA3COEDUZD7AnPcTk67JB7GDD+s2bX1zHEDZl8T
grMPPhRXkm2//RLtTCbKs9eT4lpfHiusHWCCiyyCU9QNLCTqIfVllwSTYZC03lv3U9ksTxn+hIRU
NT+cC1PdiFk3wFeWF1O85sNDNXNewFArv1kD9XKK2q8RRATMXTVPY9tMNVBu+wAo1T2gwfXxg+SI
M2dK5H4SPOM78U1wwceKaR8wTsxgQuTcX5oEv7IDHOIHF+oj0wtEEBgj2ZERBf459Bc4lQ92sjLH
BLAbsDAaCwY90ZjWH5dE2sgo/ECRSMYR7lTchXU/0UhfPkJCZ6DOkWTlXfFA0/wLRO3L2UvmEX8W
Xs5AC2WHEpVP8zxvJAMg4oavMF5bYY/MOuCCmWuT8LMtlkjPjkrE4+r62KKCjtEnE0H8YL2UFw4P
oThD4ftFMX60Aynrd9ysAMF88KAlCHI5P+MsRzONcsniH7/w3ZILArTo2dUsnRPZ3srGZwW4Pd0z
xpXXTirsNonpWlH3fGsLfmJfMOnLxip6Ri3Df81xc434vNDLaIxpe8e6PZfRc4x4XnlUVQRrrbWn
ZEUL0rZh9ikuuMV2DPErh3sTguc7h9bnwS2YBLdi1ZXbxU3iib85IsupaO5Oloq3B4dL5nubQ2on
uk9OA+XByveiTSbQl4g2fUq99FnaqePcNocTX89vUAnqaGmztvvIDTctTdq364tLCoySqTTOWLgD
fmn8foSFUa4vsccqytKatsNKPRbOQGo4eRDykcuIhlc90y9cQNwmcQe79IzhCRpeO6ebgxbyaD8t
L5xKHAooLLvDveUg7sU8JzNHCawVmEUziggEthpXorOjiqlE4UzTOIhzsyAca+Q1+li14fsdM+i/
/+2//uf//lj/T/ZPGq3zBsr0t2aqn3DyGYf//vvB/fvfMBvTH9///O+/x3FkDLbGzLRM4Ca+f/D4
7z++fyqajL/twbJjpnLBefKJGRpDierarMQozeH7LG2RdTGkyGgCtuWGifspm0IEgTwqSL8ax9tM
qqzDc7tiyc/5jzG/nLqAAq29xcmL22bGXZJmACfe6WbpGkzowus2Qwyidaxzmz/LcvyCRrgjOKP3
Iz9dQZbL/bLFdzPEZWYY73vCe6VO1lZpm5Cjn0YXh2unDa/hqz2VhcZReMnynN1GXggc58yi+8p9
bg4xjuOH+93XcIxBmx1c//VjDMI/PcaDSWJziMM4caPI/bfHuK+MPDqMz750OERMsF54YC5YOcMq
xmZ3aBCJTC3u4qG61tEusipn3JORG53aAAjg18OIG3kFGdoDsE04AIzCcpAEDhdlFeWP7RrfVUuJ
hx02sTtdUx1ygzFLOazfy7y4iza43JRwyon66+/n+cl/+ILBH9dJAyMczMhbnswQXndwc50L7sdA
eGx/IFumXuRdsjxcCNIDkjrNRUR4yZRQuZIMgILeLfEBX+gDMJGjJgVJRIf3rTkMv3Xb5VqLSo8i
S+D3Dd3TPqM/K2+9OGC21WHn+75dvDuXSGPXc78X6flDenbg+nGq6RxgqESLHFIOzMDFK1M3k0lk
qqFJ27cI8VjTeiXiW7fgwuoLBrNkx+q9gQPYrgTKUNXFuLFlzvyMxPbW5FxSMGu/q6rSCDaL+g99
XX/oE6gdlM4iFwn1d3v+ewh4rE5CSDLk4pthmvHKpY2XuqNfzHsRtlqfVd1QIxKyHA80TXGAwT4W
MsRYWKP9Rp7sJc7hJbj9pZ4+tGbBCOZuiWjVZQ4ZMBiTEUtLkFlBOqzyrvQx1vCDzOj6hB+EQmOO
Z2LCeSkzyw3ZOL6hd1p60Qj3gmqvmZ2v4nESKnzn8nAz9MOuS0k/gE548R1E9Nt5ofcCy8bzVvMn
fvJ2uJA5n8D2zj789RKLtYL+cBKFIUTnMOEmYwOFoVbgH04iU0fm4mOjXRGZFVIS88l1edgoZ721
Cxw2NhbIxrUyFqRWEHdZ3LYaC+7LZadjTsk4rl5skhIm6RAEPzXJ4d3awudmcSC0fFGJrkWmoiSe
2JStSKyoM63OUv7u+k36KYPh2YAquRWUIHpG3KapBpP5OQy7U36A/GBwXsc7MAZTlN/UY3yhvsN/
9W6Hulu62JxQoGp1kDYJ4Zm+FeXIowUn9fMcXA45yqz7CQtQEXMYDgWf4pwjwAtIqplvdEyKqmV2
/OOnkAkrvgWEF8CyeD+wALBkumPQ/3Uogzta6et2oKQgcMkGGHEu/vVr8v50EIShh8WKcRn6xK7x
daH8r9fk+M3B98oJ5cV5u8Lh82uwjp/dC5uLXHorp5/Yf1yFFciD+PJtMpPWgG8ihrv4b3Hhus0t
brC/l1wOO84Rf/0BQ//P6yjwD6EHgTSC6RId/vgBA2cwhyxo1yeRwbWGCK+7QVbziLPCfQVd2BbF
ggiwULuVFAnNMm5DTJNdjhHs1qsBJgwHsZUVxuoMY243pLbp9AyL4KGqOKzFEnqz/SWuyc05oQs2
HAwkoX1AUMcwQ4NW898mlfzsphJyuS6w7tSOBNgSpeSxYOApuxGYhVP+EJBhbzSqI50ATgcK02SQ
hCHN/vVT8vQU/m23BWEYRBjMI3vnSf3xKdFiYwCz0bC6JX27n7C2c/wcaSwQAYgvInR8mPK7DGNQ
jXPo227flh5nDDkO2mH/4TNFf/pMse8e4iRwcZ4KD+bfLtHeyfocW8n9RRpidXiqj1o3fIcLFVRW
KfPQlbcMy1rzKe44p3RmcZbpoZVozkuS5SCxvP/rzxXo9/7xWcVJdGDdQ5uNksTo8v9fS75MvPWA
xTYCIzBg8SOGiMlAC6XEL+5UlyEbYHTKEZUVETFO/m2+2M8cc9ZmB8AayCX0WXdAOU9S6Kj/D3pM
eLztjvKI0yh7VBUUrzHu1dA3JryRdmrCDkO8+D+9e/PnkzbB6CmIw9D4oQeG+MfvE3ieO5h28ijL
QTDEo6hSaiO8SH5fFijzHQ3uroGfO4Kfu7ywd9Y2bdnbH+1AMhC7ipJuBXLLYvOBnANuXlkcmR7/
yR4UxxwYSg4VsGYGCw4+i3Q+W/J1gOx0P1xojpcQdJ2wS6qIhamQSc8Yyc71fkQ+89o0QNBU0MOp
h4BN0Bx9EzlCkpmvFH2H1XnfbOKCpw8Rc56/ft2evv4fX3dy8JPIB3HnjYfBv5U6aL0TuqZ1QzkF
9omz1iBbVaU99rB9V1oUkCHCsu51ug0D/zci16A2Mwb9vVQzzswRnYPI0GH+9YfDfOHPuyQ54KYZ
xBxwxC365o9vb2+R9Hhjun+x+qQYxwphR5YD5M6EU1hedWX+lRuQ1UR0mIixaAo/syopNVd4VtZ1
yN0IPnVHEMnAOP8IkwPVGhy0ymWkrjya1uPFQmBiYWJUHpM3uxzAK1uOzmWz40zmeuhDBdc3W/5Y
FjBddOrq1tXJXq0AoroXJJS3kH85YIdFNHmDqynevpDIzYq3tCpJIjPTZxuZtUTMwwA4WEcQsUAy
KOyVpKt30NbZ7wNxPzIGJ34CEH2gnvHA9luMd2IZG0SydF06vgljLJTxcOU8ul5PWU4E9cTr4d5c
gJGtKtatwQ7tQKSKafjiWpgI+QkAZSQQeYBYNmrD+slkyBiv7XSOu5lBJVwMkBOsrGFAmUkBMYRl
CdBvcPs4lgtzpxmYv0ogMWQHUQAiUNxqvYz3ZagEMUUTZZacRbOaOXChDbO2G8Ye0MVS8JtBKz9D
8oELN5CGnAvQk1Kmxd9MR/P9phzbNKLp+PQ2B1cptE45sX/Qz6sM6TVux+sMlUWbfHdCvKScEjS1
dwFkzKyPpFggFFrJR7m1Eh4FTNHxICIcPa2AOebjc+pykTk9kMrsO/spTSpiFYlkf1dyQiLIl6LH
BxyZA5p+SPxY8nBH7qKVWPvbOf4Xi701jCPtJJIyANr6hS8Jzf8lQw5yrJoep7OWajnBScHqzHoA
dqv1tToKO38zBQDiUGyfMY1lodZCYi/KIVlwuGBujeMOJX5dG+fmcEl36Axb+mgxZBe2MpbVgLAh
J1xm49tytgD//NWKLTRdi9MK+xUMut8UmBLrWnBfcRJ21mb1D2JYsHRexatTaGzHTXtfTi32Xm11
AQILyptKz6bSlM+KY4fL4d4SqkWfgGz9arcfeEl16knU4eGNBvPYqWeL1iy+vVA3goORpSfjVzbB
v0Kq4fLZVVQRnty8yzYqq3AICvzX0u9DYD41UfXi515FyXmSNrxZGeVEEI9BcV77S1hddaBxv7XV
/kpF/cUynbMVd0hJP6IGMA6nBTh8LSqF1SSvzpQxtRevDOieEhhi3qnkFATJFwtd9fPCM7TkIuQv
jFqFNUkIyYSAIhzaBLC3OADG07ufpGmLNJicqS4K1pXFyixDyaY7LiW0nGZ7xXecqDs5IFrCwVIN
RDUu9GvvByaZzC/xPYlrH3nylKTHLs9fMWGtjuO2fBe7x4WmZ1kHwK6wDAn6eB/nDn4FGn6bgtAn
6FqMWCZMY12X/zCsuG9nF1alZcfYFryVj73rr9/FuRGz0pnZelWJpyw8c7xrfODZfShhNg3cfYI2
DLx4OBSa/ckeJBsg6kkGCGmXYBaI7zEe6McSKtoJmaWBJG8Ne3ggJkJAMyKRWCFiedpEkIGPO2FB
1ucmy+ETa7ze7rSmOF2IDfbCMBj6MVJtHvdGTjyBzufreEPP1JLlbbkKEOFIRqQkVxJgm7ByiiS7
a1ygdk5KThq4D9dBYbKvOiOZZDANkmeqywDznRPQkxJMhq2bVEAITmnfETnxDQTudh6WHYPLqcOp
4o5UubLDFOOUFByY9S5ywzcmgEyvSFgYSdX4V9lrRubOhhmsY8gomFt+PBMWAFsXdHQhRxvohCaf
Xx3vFE2QDGiTz+5dKeBQGc9mYijcDEBHXdGRmUlXtsd8cLn5zT1g5hIKaYZP2CuYeJels7X/SQ7L
rw1KEegQnFyyjLVGYKXcFC/nF1y5WKiovrhKlJfGAfQsxy2bQGp8yiQRztoICajaxeEMwJ4VXHUw
58gA5lIi2Hi5IJiV1kOHctvSWUbyr347oBjbWFkvZyuXHCt1ifCpb13VT0UD7aLlSJeTpz2tLrDN
ehb6MGpwWzEKxAabKG1FyGUT4UOYuKd3SO+Kz3M6dSjm8G8sWTbWNRJuHsN4ymlrrpUcil+bpSAy
KsOBwMWQ6y3L2IkeZGtoCL9GMCq5EayrNqeCMxOz9mETsgInkLIRFsnMEDcevPZLxmELFG7e8fbI
JvMgkGp+rJkK6Plz64DMDxjJW0Zz5WlK1cF2YL77mp35pxVJg9ekaUzvbfCXhNQ231OB4qYmLQwJ
JTgMpmT4JpkB0wIVAzHjWeI7KX8GPk0LLQd3fKVQYeB1gzXFC5mEv2kFDcAvhQfB0gdBP6pgzAxe
gqKQzYpO4Ijm/mQIbQU5GMxjxXMOP3Xrdsod3EFpE+FaY857bQJGm+LFMk9miOXAw9sVLhR50ze8
d7Kb6qA5IxQf7Mu4ylKMJxqct+7tdm83efAatruw6ipfvvRB+yQC95LzhxqZYpHA54nn8tiv5Vep
mrIEnSbzyKNC3twq/bmHGiJADOHwK4ioZME/AAuRuBmA7VN9ic8yX8DLKK4QbTPHzyknYgU6Z1yt
y8JeXpSgbg+IZWG5YRnMYbLAMxsCkCDLvy75JDbTshpVn1fsaPvXnCKaYN35nN0eWrUU2jhwFFIE
6rVToAApm+I479wfWc3PlfO4rYWYWKmDELFnWLgyFiYjX5gYsbWFmtgsesbYzBsFGcx9GZ8QSMLp
GLH6mdYvrcehqn9t8xl1X4OXv4+rFqdlqbKGRRVIs8GyPPAxYljWcchszvqTQ1q2JgPaq4zFeQQd
dxiDYzYB2lO34y/GHE/3JqXsqJC0Aq9ygBl+CNaLtOz+6zxO5m51m/3eTkmsVF4OMq4M+ID7q5sF
xh5vaeGepDK8dRb6HlBcCHdwqZRnycL/qaqqGfktsQw06KXH+8GB1mnC7GrzA7Q35OpAGjn/EGlT
Aucg4TnKZSRZ63/m5nBhRofHrO5YiX7PT1EfPWM6/oxyg0gUNFhUJqJT2pBNK3fT0SV/MrWtain7
gWRzDDVOy4QuCUuPSMJ/0dorI7tgImcaXt8xcmHc2Yhu/Ty7rDEXp6wTL0ieAHC0CB7Um8lghUGe
J69QpSiDZwt+Zh4ACjk8iPd5ycSyM+c6y+yZfTMk0c9oYI4QsPSoYl6ZLX2PEmaWpY4ESQWrJv1J
kCQl28x4yWlpPVrYUuCxJbpCZGBaueiKCbH7KoLZECuJGSb8reUIlQGPkif7wao5qp3OMxbbb2cF
QCd6dTH8pzzjXCsY6O+8JHY+FxBbDMDW7ibL+2h7oa8y7VFf4HIa4Ewmxbupf5JigTrRnmHAP5kB
wd/UQdGLLQc5z9JTvyWQouaTdAs7rPMLY+KvECIoJFDViPMHwz0kd2Tlk7muFsCI0hW7PIjFYmnF
M5VZsbxvzinyS4CjRedAVAN/nmHLSRZkN2N55slZA9c4otFjtlwcz85+vQPLlfpVljkSAMlDzX2y
tp2W7Iq/Odq7nhE6s23J0vHnPbTrDeZx2/0SVnQ+EWQbrdSggRGFhwQhfjOVWV9QguMjlxynCrp7
tiYxyMHyhXw1BCwQrE/IJOmHUAq/ecBjOX1K4sM/FjJlI3H6HOxscSqbtN3yN6J1hUV0kHLwMp0i
dGmvz08Q1p6qHHENEu2vxEu/VviRHDWE27FVPgXYPRAmQZcbdJzVRTJ9XBHXglOoirKxRjF1Gygk
W4RCBYYtmZCqSDAepsVljig/7ijF9J1xK35FEmzPNeqzbnFvfL9RtPML5yfWPwUPWf5+V2HVna+S
fD3ftQOndOYqa5HOnanO+FiBdN/Q9nAwVBAlLER1pmLKzogaFKTi9rSGcSkFsM61mr6TsbqaT4yw
QJyJt+5lC9LpcsOjDT4druO4S353EUCenAIOESwU1EcBQ24Ke9KHex64NVcCngjvZulnZbVjjeDi
MHkwGdelWG9ymFAGszKU4DW9RitNRdBxceorBh2e1EC1eFLn0eEEM5cALKwmkDXY2m6/WkfUb/3G
roaFyvgYk0SG+pxJM0uYHpoajFxqrq8K233WVOVgom31NPBiuMAVw8DB8XFY5M+kF+H6GA1lc/lP
7IMCDlnurcyhc8GC7cTxSvKRDFOHGvoU/5pnBfUE2i0mahleZTZz1T2z6N6sJwKeNGc3f2PkH7gQ
PN8iAYPuyWpMxPgaZOxuNq7KFt0KwW72chVTMOVIqmbKOLFSZbnQMzGhHYQxh6AAGwdMDfB/PoZB
e8YfTqZJGcRx44zbfcxjO017eoP/Ll6juEyYguuUTbBOXD8KGBzEjABKwtK9PSg2c/bb92guuQwT
CqSpnr7ABfluTcNm4WvYvFHuUEnq8wiVsoHCUIN4khw7jBAerdhJd4YJFSAHRwPSNOWAR8UfAD8O
nQw8SgbZwwVY7Y1U6nAAWrVc5m6vTO/kDFta05TBN0ReuIY0hI3Cs20I1bQcU2KB0cinvKuhYmqC
ERXORDAA6N85u86qpmQ4EUdigrLYyOHF/KSnVIPsg5JtksyO8RvvSW5d8BRvXZzT24x10yopE6o3
3+rASUlF7TCKpnLwKMetj+1iNFHk4MQDhD+a2Z+4o1q9gqsccvoOpGZD/A+MGtiQDkK17CACWcYP
gXUsCztYPuxvzfVFM23gboBWUq6jZLzpZW4RUbtCLqdCFPzlHgBqYviZsZukEMjWa5T2rMGRhRs0
dHnwd8CTOurZNCTUdYhKfDmpbHGpem3NYQVmmbg/nArrKZVlBDFeL14IOQFMAtYKFAB0mDculj5W
elpdUipmLfNSLaJRLdWxggTRtk1CjA2cLmdec3IPCBcZsDYGONm+ZLW4paBQtvBDMxnwS9mbbY6X
iQufvYqRZ7LFW+A6op+oRaLbbnYYUSWXKwitz3rWca7XfaDEtSdZ5SGZJyL3jT4EL/NaxicwCr+3
sfNbVqX+M+fzSHnIL7fi4XZRHG3AFjE+bxhSNnYh+sHMUMGCWCAxt771NYIkghzz1S0o9cFuFo8X
a+OurAcDbl/UpCtUXYf5XY3Er4KbdUNDzoASyuVvES4DNPYsKbxFpacnFBNHWPatPBPxYsfsOaXC
laWXjrZhqt8N01hxV/LygUZ2fOYZqgHh4FbfQXxqJ3TgjGu4eVx15i5vQR56y94H3HL7r9547q+7
dMlorpkIu7QETgD2kqcHZr+VzuGBSmlCXEGAC9VHxxE7BoQBLhwA0Zm+tnGRZVQHXFqgIzShumY5
Lu41JZhpsR5wK/xz0Kiwh9iQvD3EWIHgEghKt2R7sZY26JPcivvtWyxFIM8ZlB4yN5KHMd2xpHAw
bvkYGlvUAI6NzjiKud+yEd6BTb9dPC6UN99j8Wul9gBXxrd2YaKnKsnC/GrCmT++s37POritwcBB
1qiGsbswT7fjGsIWi2YnIR3F2oEqM+XtZXYs88Ww5YFioT5UIjRymwPgqyDNFgpRIGe+qkSW6qIG
DNgR9KXobTGLQWN4BdsbUf8hAV5nAnlkS8iVmDE9jwt/sdPSindFU3mFshFra9gQp7emzHAdy87A
4osB49vaH56LLGUcKb4BnhKDqlE//wgcQLIdf6Pyk4fhAJgssgoG/wAEJeVLTBbBFS5yHAkMAD5b
YirRRqgW5JrpgQO7zhZ+ZVaPIVrKz3SN1j+jtaZB/5IAZHf8wQAdNQZJZZAi32g5cQ21OqIOiUhm
UEnbDkYbZOHKVZsDJYsgTGpTH49jRKrS3Y/X2oCqAe1EohXKxlJOD58M5Fh6BABoK/mpdLACTJ5w
2Cg/xcrqNsU5vcMhrHrNuvCd9Wzg3Mfjx9MD9MAj3Zyvg8v1TzzDbmEOsJNm/g12UFxEAwV/xZTK
JsgzVIfzrkAFNwazXA6Uh27LEEla6jZXwhkGMYgULoenmHuD1oVHY3AW1MJpz9rykkdlTv2jItIT
PgceJkNNWWRJcrEvbKXnHIN+UJ02Z15ecOpm1oBGECI42x7KrnghBMTJ1wMj1IelB1DWOGOpgTic
hZVcw/NcaZwXzNqPnA3UVLuXv2Sun7+0uMbRmCTRXR4t9UN1hldQnF/CyC0QIDKXGhZVaaAw+9lc
rrzDSC/HssAuFhm5xc8bzkB942UCv4BQjz00pz+tvg2C8PVmlAyv2p6hCpwgoT1Md9uUSzFD73Gs
IAwQZIkbhn6Wdo8tf7INQqWLX9HR3h4WTF9W3kBA1IM2yxJQetqt8+Yrpbxhn5UBXonnKs1o5zSn
vHB/w3KNSvfARjMBkLm1dHcncmKwHjnh9UQoUMyH71R4XYTMHLC2NzEO07p1B4+/kE1b+2yTDqwq
2w/Tj3VVX5ihoKFDxXhV5tXtUCA1XBKsL1HHYVOugRMj5IxFhIU2JcbCB5fZUSZOur0qwTJ1N1DJ
MOHIsJ2/1rSXTHiCL1vhsQpQXjDfIGqbM8LN8LXFeIwPemA6v8ktJ2U8iWEPA6z1VwiHX+NG62bG
2XfnXreBUK0Z8fPhEoxT6lZj8PDJdtYf7Ep6FSb3ZuM8NzkZptbwNp4OmAPSufwDiiT1i08WSTm5
P1ZyYz5mB2mrSnAvXAJjzO1A+6nbh+EwvItT+ubM1Zk9clwQj0n8DiBEHKLLGXRTQc7hMzuk1lW6
Y7DtZeP54s4rVy4Y+FSZA62y40u0EADcgYkXzkWmghoTcYbnXGcwfq5MT0WDvxpPBicsKauCWtoC
LMIsWJma/pGQM9iMB7Ra2egkIK6HQ+lzIlMnLrHZMfuDnJy1OtCZHaOT5iy5sFBdUhYwEiTTyFXQ
IfeuNjPfCpd6pNt67FmBzgEndMC5DYdBa6BkJsxlsx06mJjPDNX4aknhwGUxE8RWeG0Siyw5raXr
YtNLIoE06DjRg55y82Hfoz1v4XcLqtdeuuG0EfyoDoNOZ4W81S2W/igXuVmSvW/xcHRARpAPsopz
g0FAy3OE489TlgplOSDOCoVa1LxJd+SGjI3+R/esu3OAZ2ODQGoe22ehAG3P12yJcfyyDVjOxR6N
nuX34uUGWiFcf4G9O2T0zfb/KageXAJOrsUEWbuA2CNYAyBS9XafIkD5cEmW7bpdofVWEasPiz0M
GQNOAbcUTTuUzfBCj+TWWEDDE0puSFDjM3j6Kz1/VsVKLmW2Jv8ULg5N+AaHix3taX1C2AlUTM9q
xfCVK/j/IOSA9kCkIqBU0NmR/6kalHAcL/m7Or3kXy9peBGV/9EtVi417liqNfzfLO+84ixtz2h6
2wYIONtwoSBx8u3cI3T2RzxtGC8QqUrNjTssVxMeAq10FnSR76DfcSiCZx0BFIIjKiCky8iyrnbm
6DbA3PqVM8pDDYuiGX4Ihw7fway6wTbREgJeI/euS0o2UuvK5ftWJacuJkEFzCg+lRuCoVopQsOg
O6FjbCNcbpl50vuNVihLqGjBICoxIhPn9KJT9Gnpq4HUY6jJOxraa30bQNBvFqztGv/y1SG8l8lA
3byHK06xrtlB5bPl1M6ydyDKJHdjU9Wn8+Y+uCTZCKe0RlrtActnuLOKbmLyJW/oeMMbK54mVNxj
EPPtGHZ/NNbZCRrFnc0YoRzmxbP9L/XLOWZQ3pac4yF7As0RRKYvFmE1dR18sO8JwCamN9T5AcDr
+jwvve6s29jEF55ZDDGT9wEEaaUgiQCwAMNaa5hnaJiom7SKckoLxnSimcKb3N4tuC3BVWP5WPeR
LGJvtpr2ARq+TmuYYlpI5b0ofM5gT49FcHW8acFagDIgww1wNmHXcz5XGJpfAVVz7xLtd2wL3ho3
9YTTSPvEuI1pdDj6p6rmpMUI9/XNQo0pzDBh4H/mrAcU4mlBb6d/VG2UZ+tXagkUOmzfNjFY0nBw
Vbs7Y7fHl7EuTMvCAhokBcDKg4434zxZwuUTiB8GMOxb684SCzOdntUYalQxGKBeMwOZ4B/wMszM
zOOJeYHH5Yy3x5fZOXPhslkzjxycYdKlIc9ZM26vXHfYMvjwwjPuX3fjby0Lh7irAJi4TinvVhrS
NzjRV9E4ge3xwBkDHbBh4WDgkJIZ34Djz7V1RyWBmZO3wrnSatSWWFWSt5LiJ9W1tRVmTXN0Kkht
SXR+6jQzakeNdIvJMuAG7w2vtlDTW14Wxsdgm+aiWQm6kWNF0Jak/UvOp7X+7VpwPGX0oSOR0xPP
RVvbBew7tkGbwqQ7M6s5BGr8mMDJDV9EINj1HBq1DFM8TNvhRqr6AdbmRkUGbr/HQrY6TG9XQyuG
jbA81q8m5FOseRvjkrT1J/IJmI2CH9u4Cld5PbWIk7LyoFiHSdTCWOqkL4Gn+2bGFyI8o4cDNZg4
QWzVBNMWV05IkrbzT7jpYM6cr5tWAZ3yQp8dFlOgZIB90bYj1Hzs+1fC3Thz7FW0x9+CKNgf58Yv
+WYprwVD8eQD+m28PfS4iosqCHSKRNGPbAUL5gpLJlfku6idWdPnqEDheVo9dCzIgU2umZtcC6qF
mPqsQ/swyNnKYh5xAKxgSVUiB1oOi1gh1mBTVINhoYLCLSd5x8kIvaTbg3uG6TxkA74AteVkMHV7
xHuXsUVOI/smlWz5TcOiS6ERVSVNyx8VETHg4IkO9p0127b7kx24xYG6XqMp34ULPPPl7YZ25Gid
a6k6bdq1lStyHiK+Q5E4pJTWBExzTtccdJHgt7nlE8WIB+MV1arT8WGMw+zZQ7S7zCx1t4SIAX1q
kBWQrEws0oyUAH+0gohUs1CJOcSKkmmT0+HWyxdrambDsxaCqmIyY+3OI7NCQbzU6LP73U5jMQD9
daSps+tCgV3HLphjXlF03+WxD+U6NgLBHgdKvRv7oaWpd2bVOBra2AoArFajPlaJyWcguo7j32ZH
gI2SY3d2fxJ8YR45KnmSvk4rAr6GlGmbeMFUMyJTCnp5040V9QtDp5dhHWf434AgqqiG0nwiEvX9
4jPRmwk0omSCiW3TZoeOeJ8Fja/EmPafolYatjcLWMwU4vu3TJRD9hhv63cSa1PyD/XsYav1OhyW
CVhux62kojzlIGEJWKQjmwjPqWaqyoIozp7favMG+06Q+MApjeFg/c9oB5MsccU97gPIYYCv9tWO
FwBWphzpHKK/y5suYH9rNCCCg1vz5duivoG6+SJmsrTWu8OTUOHAzQ1EXDCBuqg6X9Kv80KvtEPj
InoUMTwNb+PTYA/c8ww2OdfwVcNpkdMsyoR9LjsawJXVgKKCtWmn55Q3LcD0e7lkqbQEatiYgwL3
4evQ0JkDyvAVbOYNhqJAj27wHjrId5NTDw2pcJpWTtS8uOos+3HJ+IeI0YEz8q/tLExOdGioyTmr
mTeQ+xm8ezNWRm2CPTi737AF6LG/GmayB87qCq+bq2GUyXJP31tucMpqGOdc5ITa/d4UPEyRmDFN
klkjdM8yZYysznOWZ5ggqyb12993R2q+C3FKvKss9PITgoGFkgLlh8eH8dz21/XS7DC76JxmHPPd
ks9uifyomb6WA4+2SZiw5RweM0uy2mbo2ZSS5c57GPLx28jk+qoOkUrpZQg0cgceQjCTBERqHXYf
xHpgC8rQW1hINoJAabIQUXlgIMjyiajPgl2HIRykWbcdZjPB0Vm5KcrQM7o/t89lmGyosppnJHsz
Yz9g6kWrjUJTxF7r82RyZG3DwjlileF2QoOJfXLz/z+atdT18rsI+fMjtwWzxYwn5ihlyPMr9/oc
bSQ4nefkA7NooKBLfyZZDv+0foRR56CA/AgoW72aHMAPrTFPm+pRirWuW4Ob8XLIscZmwcmTDDl+
rAklpwDRk1Jw0kKcJSx0ebD9ytldxnQ/MwNcwBI8oQPFz7MbyCXkmGj46OjFkw8yv2hSFnyvEKwy
4dkDHrqf8ktW3ufaCY7LCS4XBcArzaZo7soW21aCMctjE2J85IRO8bknheqznf308q+DcgNrR1Sh
sT8/7Wd6t0CJplh2zHd2N+PRRqKh/Eaytk0+T2nouFd9nZDWS2gnVrecZYhOyGdiGIT5yMy9T+44
ZDxMm957/t58dAEcTrbgABK7ixvuW2tKXpTxBnk5m4+F36R0tgwQUGlZMIK+HodioAydR/ZgcjbN
laFGB/DBlC5LpDyjxAW01UEoeBWU2e92p2tkeVgL6ETNjZ3m7ps664k+q0wAp/Jzx1pcQc8saaYv
mHd5Hh+lczfvtLccXATTsrL80Gf8bAjO4In2PVoyl5pGt5T8SBS+a2Ozshrj1gDnDpGcdHDIo706
j4C5lEF4Q2lSJhd1qfyUHrcPUjCM+a3NwyBSh6fGXq96SsaWc4UILjYjieuPlslN5SzVzSw3KHn3
wc2HOOdz8wHaIkMVH9Np2pZFFSPcEXkCCcDvZcVztuGuxEZyUzN0LzOpERPhKhnHpA6zZePMXNm3
oCa6T4im+K0d+Pw5e9xOhhh88+CWzn+YOwouHd24WbHscUrQXMte8PHM0IN26AHXcgYmK9Yw9vf3
IKvg5WiNQIiraCS2RXmTTlqsL6zu9h5niPQxEuLSAErGIaUPPmV03ZSRRMDA4qOPYhqBmrYCObui
YouZOAAce8CzTkqJbxW+QTQ270qJB3tMAwmFVKHrqnpg13xm8M40o+MewVhAEzVmcnj4eCdccA8n
hhjxbVcdvqZD+kk+mIFwUL3wPWc+ZdF2OAV6UfuB72M5qD2YXuvpJIKAIxVmuYHMAlNRdOd4BEM+
LdHkanQKVX1/IteQyrOpL/eV2UrGNLrPbGAqcZt39Jy4fCc0m6X1Q0bRWoqdt1eUcvvhQ8STwf09
fnBafbR2/BlsB+8GT3qAiRzzmpIIOqozvtywstuI6+YfcxbbvlPyGeuTiM6atSIDrB0HZvyX2Pli
vFGwYwQ28BawNAlObzSTSXg8hca1PaX5BMBq4zfr/9Yr+9MgG1O4M/QoHri6b9mk2c9v58qWlYRG
dD42ccNkgPrAfmuZ+miKQUQ2/R50Jt3ocFeB/i6clEx7voEofMdIm43G3RkQeyBbnoXUxAH/ySvL
OYlqPzhOWfyJG7E64b4+MjHdL0dbB7lGvQ94kK07rJ8s9ueYbo2fY5oQADMc9WCx2iRvS5ORPtFm
QeDC8CjrJiYOd3YemfG6j5aXtKtTWHwSD5pQMxmfjVelbClnVnWT8QaQ5VLyzsClOxmc2DwUOfXg
+cxaZLlA+i09zvxIoJ3NExaZbQioynJuPfSFBS2PwitrZPRE2dPy2tE1bC16EmQLUsW7AVZZcLKG
I4/r87B0jMqZjojGIidOOw7a8e2y7CY96NJB/Ek1D4HE/x40ACoYz3NyW5PQmt0mlLXCfQ4T2CB4
1FEF+DRggaTaZ0d+Cywiyq3peT/ImpwTZU4ISQNpxsRPklPXsKnCXRU2KXN22eW/ucK7DXpV0GyJ
BFGcNrSMQWfiez1kpntgbUErcoawxxhgAX9w5meR+gca6Fu4lC9ujUN/hMEmm5JN4VzUfAU8yKpE
yd3bAVCMCwQmb8cdWeRvkMCZWwtZ2zV4LAvwu+Wi4ZXLnEKLFvEWLDgGKnYP7JosBFHzs9yzlOqU
WZqTM3trIXIeg0BwTKiPsGIRElIq8p2aiFXpcSC2ISVmtpv4QXl5Ntzc2jPJz9kac7ljt9+qftOt
ERU0oBHtr4ZYu8MVLBW3mXjpbczYwURcp6AzD8vMx5VCtXWQS/j4cFTcXfRr3xm7cZgFoNYL0Qwb
hd2FuVFTwrAPGg6Afmch0rLNxyUcEpLW6AtjA7IOsI8xvoNzW7kJ4EDmKS65xP2w7QhK8njfQ4CH
bVmFNJXRz3Jixeut2TNDUWODY95HEs8G9On0Fsu1E3GsAgJs76DOATYqSgseJb39zABgxnYbbzxh
UwwCBZC6FX2bTwnuIukkGxBKQbkhlnT5x4HHGxx8fMEZN5anGTsbqEOgDtn6bMftdosGC5/YYAVZ
ClMRmzc24hLJthEx8bVqZOeC1hx7DRYiVinmwiNrpI9o5hRB1cio0ikw6cFmGqaAUk/cmPWvRg6J
CBD/xIVjVi4hmXMpR7XvePJnHrQlq2G8wBwl4eNRermD0z1HM47j9U6DyCSiYJeA76fx05BO5CmH
x6LN/mFLi9Lh7pEKjuwboKUWMq5ooz1SF82f+5iliu8AHY+2wByDODgIp/llEDnh0lmfO5vOkmEP
7o6atLjUMnErOrLLXlh8PLWK7Pee/sKcRSitazYNlR/YMaCS+HHWvt2aaM4zU6LmjOi9pkXZGa0B
PUPpdw0FxiwXpbJIHjB56j3vEnPPWUMluByY5SCSFJ1WwIqNX7CQjqk77m9InsEAn9T2Ag2QDM5J
WQxg34f7Fw1nOyyQdgelE8gaONsKMUJZDrJAQ70BoLDiq+BMHKXnuh2/aDBlPcPbVeejR2LxMNhW
A7yQM+xt8lH+P8rOdDluK8vWr1JRv41qzENHV0VckslRFCWKtGX9QahlGwkgMSTmxNPfbx3a3WJS
QVZHqTSbQgIH5+y99hoicAStJLgpvExNqWIrmt5DFqE8ody/sRGWsfxY6ALuFGI175EWmEGiyeSD
X4vdONYdSdvCHN2tjzZRQAbPMykQML6feCr655FistXxHhXOSL2yLr9lMW7r9VTDugra9TEeGDHL
uFihLTrApO/qLE5P3HYy0iTGQ/+ogZ/yRDqHJ/DTWrAmi5xAE6OlRERWozHvt/4Nbk1Z4uGFOTza
EwcEzo9f+o6X6CfvkOZr1sZ7og6QFmvWahRKTyRuuuasYdcSyYDYkHVKui5e+JhCLPrg2jh7qGcU
e84/0LL8RFR2EO1W2gkbApTvsBdptN/MnFAQbviOPFiT2eqw7Kg2cPpSq51VVn1lyxrdcvtp17Q5
Y/qSTclInu3klu4XkBLR+U9TJDts+IiPc6rpGvjd6dywbxgqLS5l7DFLdUARl1zWigf+qWCzi6tg
y20Fh+bf4i8/ya/kwWY61xmF89x2LthoUlxaATO0jkyFKGeXiQp6WIxc6hCv0pIvsj88xli2ASvK
M5M5YewhA6/OTCsFc+pz0wfvEJVRLtuEDf+0ju1UTBbM2j5i42H7he2B1RNb5i3SaUwAU85pI7QR
qPWTNdjYGKWALoZmZCzJyICA0bdXQwFxEUdYZCRYOOOStRZh0hf5Y79r0o+u631yq+qTSCwGCZY0
4GmGjld4RqbtyWFI7qsxA5NA9dSsyc8YKP9mYOWmtvxfBMZCCdidY27+La52uM8ZFpXgYsiZUKlq
Npme+bKpM4wiU2VvhhKask/z1QOWxvSpxVVccg80TNRBTqYv7axcZpjv3RjsKkNxAkIH3ZHmdsuW
y/kgI4ReLCODWrj6C8iaDaEcwCDBqBFkCVUMhC5IP7lKGotLMwK9jFVG98XBLUTK8HingaGpVbGH
4Wk2wyBjo8PWE9VZBG1BZW/rgmeGIBiYg4lenSdldbJfSu8k0tA2TtkCFDQpMeOcU6F1rUpmjBWG
2f/kdbzXpcMZkKWQWU3xDSFUnE0EieKTT0pBHFheNdUBuUwUhUQXGEFJduBXlPEcZyNHZMRhNMH5
Kk9IRuo/TCmHGi6SOZqK8J5iB+3a1sX7EDIViu/1xAyI5j20StSqLPoQMTBfyxR7XeDgljlk9Znw
hGkUirCjMjFxEyV6G+JAmeSjmMHxm/knJPF1IhOTND0EBildgGnNlGsbxdAEwJdNOlIPM9mQWvsc
PGoCfecMp/DyfTBqQ2HxRYxFc/exRJ+xsQ9e/J6UlW2HOjzLeQNZwsaYeofQQnnm0lwWgtf9ii0w
CgK3zbDyfST7BkYYExncSbTiQsLoIbBwfBbZfNsEELARjuh4K1pmNRysLXIRXknaJsaWVnhvj5wJ
Dv9ZTR1aQxgQkXl2VbgmOeqJIfotI+2evkzyYd5b3+nIJc/gRvUhXrx7VuFPK4EP8WCNu0f7sDDl
2zO5mPnUYrWvQOr1RJlfG+lqJkOzuHXXoUo4eTCUnqtgMwdUqMaXVTzsdb//FozJr1CZQQxzbr/P
vIiiXmTYQ45+oZgEg6MPMHSuEvomdC15PXe5Zefhzi8f4wWPPjniNDVbcVxyTGdL9otHiBIEPtrh
kiEpuo5HGX+7lHBt+Qgf4XCtYIIIJudpXfXvai+sgW0xMQQqOouHAGupg3soLGI4HmNlaeiVkNnH
T91SoQMBbH8wXk1lD6ssqzkpu4QgcixCxAcVtgv5FPuqOiSssFgShyBLTVEGCEnigv1U+D72fTvb
fohHynBDKkej695i44ajJgYbShIkTotewMVf7sHUCmLl+RLl9TnvmfoZY3mnu+9ZVCEmZba0cxqa
SY6+NUtYOhc9AW1uc0MTnvD6QPKDROowWxWlEAdwXn9p+6H3I6X7gB91bQHrHQ4k87HBlgvkIOOU
V4EaKcL+p5q4zd2h2haPRKmwk0SsPON7yNjpl1LgQd2N6Z3sXdctsoOYFwn7ry0Gzcne2kEnLB7N
GNQM2KF8Mp+p4ST6vAQqydWMddK2T3Luxu8s2nro4joOXc5nhcDrWIut6RGk446DPVmQ9YX1owYT
huXrU1QwzDJ4BZFkOJCh2R4OWejiqy48e0EahsCXLJYBQ9c9wsJHxizqn/mi7BU1L/aZsAvCX5q9
EwSR82h7uLLnMkkbqQvjCkIY837+OnTrmCIKxxsOehml1OE7vZJqWTnneNNSFKXkF+m8M0CIiiIG
VJQ/xsTEE25VQhTpU568QSlEmTOvN0QwjMfwX3PrXYEG2HnUGzQN9D3IFUm0TF1/G5Y2trz5nbbo
Jqc+qBN3mwa43z4a2oPMofoOgcQWQq3wFhuDndKq3nCT8F/6gEgnn7hB7Die70f68+9cG7jf23bM
AvehlAUL5nYGOMhwudi3H6TFo8O41o8Qka7EceXhnMtjcC5RawZ4hyTJpbTw+jCANVCm0msbwzAM
zO6YjmLDxzBJzhgdfrOk4/ahGhJeiEa8aXqtTmLfHU4uoXfdRAMiBE6gjnP6UF+sVYnfGxyIgl5G
Vi6v+wQEsmE5MjHgw9vwQ73ADyL3yOMB+gxOeSQrv9Onz3wsuuDfGt8KfICifXK2y+pb7CE2cqtj
rM4QEtwEQ0EWPoooaIg9dXrO6Com3xJZUBP9t959dsgLyBD4WhsnKw6WZYbgS49ELlRfsC9Ai4jp
EgzHRMCV1eCGs3D8y9BLpnlm0lXMZ/6KY9E6n2kaUXjojaBITp3/MeqzD12HlRXwr2XhOpIGb3gN
OS9MbOLYs/Wm2BFmhOHx2iiWRawSpyYVBwMdtRmzhd1IQNFRRlecNZQZexigRXKbAOaD015itnVV
jrTznr/Rg5UuC/PAu8PYf8ry89cfX/Ji8eoCE5BP13WdKI6PHh9hXQOa2zR5H+ODf4orSnoyVPuZ
EFLqCZMRluUpKxTfRjZz+0aCLxO37KHrxROKsx9HG95pKivLFraqPVu1pxyTIqVPiuIoE/4mYI7t
75ePTYftQnFgyE2CDkMuKLBlyHJWljnZd18NGKKt7Mk4oWQvNiJZ3TJbNROCCggnaHjPt2lCp+AV
n5pWDYfY4Q0204ztcg/Qd3ChQTT7O+PSylTwAO0L6NAmOJOClCZHaY+UtQd0oABM8SImahflUEaY
D2nswg4Ms0Jmmhowgs7BZdDpQWwGJCz8d8/8WvwFMd7mPYMqvCYIp2i3zX0W2YBRBbVh71A6iZQP
l/qP1OKg7APOkLIVSBcytpDFpUHhus5TCIP1czoF+ec577PzVXxMsGBGewuKIW/QtOtNrxbnhdsH
C8FxXYi7KKI8+3ilepGbIpYsG87E8Er8PDk/Ig+4nWdmeCVma3hUiV1hJAM7ppfMkZGYX0p470EI
WIPpvINp8/oC/eF14UGSsMfgHhQe20B5WUYuNtOkd8LDOL0e2YmuwBJvGGrcyONKqkr8XS5se6Iv
hlcIWT6iLfvrvdGp0WGd9Pp1hS98jeIksUkkZGgaRoGf6M+/2/WR5Ob5buet7+T5JpmM7B3NTq/y
FngTrx7UnpzNKe5gNoRhe55hiHETMWK0C1aqsLrZB/59wkQI2OaMzs+bMLibw/iT3/yufGyDtMt6
zBwXqGqgTsvqi7MEhaBIWGqcCC26skdA2T0YOPSjUz+sPhq7NSx/5oIp1FR/GEf3U+UxAoMmIg4E
BPNLY8MGq0IqHkUmaKTb1CBHnepSmfVjHmcg7DnltAkALbesf9lDG3+AaEe5aDX0NRhJvX2fXz7/
xEm8KLD9AIqBx8N9fp8new9IuwQZ+yHUKyBQWRyqEtQdEGFdYdU9zxcsdCN/I2PZyKXKqFAHn3H/
4mx5/fm/NO/humJou7oom0s88mqqdwOxGHkYIxHF5sXlFMfzz5zkeFsp9k7WZJnFcJITW/nmS+Xe
091d9C0JBT0AauK+90qse94yJvvBLXP9gFPH4a1x8fM/LkjCMto7uCjczkQfmYIk5XiVAgFIych7
sOm8sCb3iywket7ldMC7NAk/WQMeYJL1BpiCBTzm12/aS4OrBJwsDJ3Y9V3g+2PjrbVKmH7s8Olu
cCKUZZpfk5lJ+SO1tGzytNGUmGv1AolksKmjUlWDVP86KfFj2cipVJo2Q2yX5lbeSH4GrXSuP6j2
magdiO5FNIjFikoDD99FGVZqvvb6R3JfeHbhIxg5dhBjyYmZU3S0DqahyFxsOrJbcDHUFNQ/AAUC
yBnOntv4m86kytguwgr+fZ3zkPOvZOXoj1DzXaQZ6r1xDeQE2siC1CpUSL9ZiRzv7zg5hbbvxzTb
toOB6JGbk0XKu71NF3yF9R6t4dVcPu1X2t8zB7wQOxVZ0hjJQMMdRgesCD+Pz9WRFW5Z+EC+WT+6
b13X0f1bqSmzXTdV7039SE4AbG7MrnBfLNBB2Bkakyi5DG33dB8Dyxr6dAXK4gfYZoYTMwlU1j3C
Ebt4gLhx1w3Ij1lBNWyP7jbuOMOlEdad1aouwjdtvN76BEc7VJdOBPB04dOdld8IVQKkOE6pA6cC
J2N84OkzlpW1n/ZpH8NFbcfrsDJcCza6s29bqYY/vK6A8zzimwMt9/nOiS92hlEzWbClj+Q3BR2d
e+WHr2icbCjEGbnI4JTC0gMYfDPRxBcHBga3+6nK3pU9ZYdvwxYybNIn0qmiLbIUwnE8QO4qc9jx
cQ/zCKkg5U9k7dGXU6MArz+YmsmQ67Mx/dVWFEbPmFAshzIUncoJ3hmn3MyCpe8TFUW0HtTjhD/z
FuA5K6CatN3hc89UwrQ78xC8MzMOhoocchp36cBVu01UOleRFA+TB+feOJMVA2P5HJISfGSqN2VF
r5Hb34tbEMPTP5sXytDJKx+6iAHLTxEy6C3i+t37JwVkwVLEyOKNLfBFR6D3MIzJefZjGiZKiOdP
pev7hItKpwf5IPv9DggdCJlOUEowoUai9Zkd7k/Tt7KlE8ypx9YC/c/2soaQvG7LDSEoF//GeWv/
aNlwcDi2zC3Z2Y6Wc1FlYdHlu/r9fLi1v5TlJT/yvfnpdz+CevMtc7jmP3/SEwJkfoefPH2L4Ude
+tzpiir5TL9HM4fNKb/4n+/lesrmh+5mvn36SU/i83z79M0fb/nWzw9+zpgXJyUCXS7n7TfzKjE8
z3Emuzj6xms/b8+evo+TC75pIzA/4ft6d9b0twBX/JzvaUCnw60mh+Z7fsnP+Tt8//Rza9KfPn3r
Mv4UG/UzfmJ/Mb/ST5vd/36PiQGMiLM3DpkfP5OQN9nF8A1WzvNFs8bOniny+rTFqDiHF/gxdw4X
0Uzh41Nooq2S77MRU+kgVbecAQhSAnBeAn7yozpmlXwk1n1AB3sq7ytlV8JDv4iW5XFIl2+7LNso
R/X1D/CjVR8xgfASN3KjmArg+QdAfdiRTcdeZDz2LOYhAacNVZx0DEbx2PsTAddwVzy8Twl+YUDE
iFJnENnqKkrV3kP/+upRARge3OuX+ALG4cWE9+Pjc8j+S+F0dIl12o85YxbiwLPgeo7yO4EWjQWS
pdB1VE+XOnLiiW2xL6CoZB3IAm6rPsBXj08p6XqX6kPiCQNpRpEzWD9CNFYnNm/YGv7V1+tMVU2y
glFjPHGhs16zX7XJKz7omt11MIki+hsP9y6cD5Jb+fBOW734gAE9EmMu5fXP/8KoVZ+fPA7aQMZ4
LuXj80cEeBmVaZKMD2XEU0gwZrUhDNC8qDgombtoaiRTVH1AyPK3qraEERv3YSx2lVXw+jUZB8zv
wSUQNRvMA+5NFEesnKNn0rEgmmglkQgLojv5m8c2wA8QQg8wokbAJ33U+HhjLq1m0Nzsev7s93B3
cn7dUybCGpJvrk3qnYouFVtyTpbHSx0DJmFErUCAJge2B3RRayPAsmto/9lkpzi+fP1zvWge+FwY
k+Lw6jsgQ8Q1Pb/XDNA7Yh4QB/sLmG6bXw4V1L0VL3pK3TmLb+aVFBvU86LRYNOvVCjp7cy7ADhW
UCavNu8C7u2vX1py7NnKpUW0/7S0UezYHFTPLw1OGrByu7M/qB7rEfBkmG0i0qS54RlMiLdUt/dt
cCMnYxnT7ux4E+XbDQj+Z53H2KcwQwoov+MQeI5aTE9O7bEGwjoCDDxIVDZt8ab3YFwwZyq3Cp0H
F+OJyQ4YoP9Bfau/ZUQj711RjmSOJxtq0mFAjPEHhq+uv6QiUE72whi1ZBu8yv86R7VkhaTaiiEC
6ib+C/CChkzbodZxif6J2QK1Bwu87DCSpp8uFxY5eyT19I1Iak+VOe6/mKWj9Xh3CKGzURm76+Fi
7M7lS610Ce3Hsow0uto6G0lrBl8k/wFnbq27gWZxsdNTeWbXERZ7tDWioeqD/Bvb7otzg4fphwEA
bcAT5a1+/jC7cYLyEQY2btPcFGmXmOrNW9opPOkZIX3oSeycIRgYUR6laVnX78s8QIkJHw2xClFM
j2+DOq460KP3OgIoxysogBIbxEfr31t572NuO0YkT6bQTBhZBhxgMaTB+QCxAJyWccmv6uqxy7vq
6/FauyoT4XM78W4muhiZj9dbEroxGsixqPCH8NxK33ojuGU/uFr2oMQJHUAo17wy30E9xbjLtzZz
iBsztaTVRwCG2za0F3yu9A/q7RB4LCgAveFtGDifBfgSTW5sq/qgxXrr4EJ3w31fxv+SpJFOTIOK
Qb7h7sC4m2Ja2YnOjC5SJhsmxxj4vhkAfeYQuBxIPSvZITxRhYAXMJePa3ZCjgwd8pLmNSihOFix
6uCV0XlKpKVdoxEqoqshoLb2ItgsSpyCpUcbqjcg6auNYzF8tEOOre6x6aePjIAuIqKlVHrKIqx3
RLBkl0yp5mlkOCUhu6H+YaCRhWSJ7thtabDIfr3WMVjCmvKxadZssK8kN5dkAW/tpucLupyTWM9r
aKF+U6/iU1fEB4DqwXTrMs5oC9j3TPuw8EVarYinRq/Y4txPfpQxHIpgFml9q/VCCbJRmyfWt55S
MwNgFQDRScHvT+erzYCMPWyuD3B6MfQO3tzbf7BawMYD3roEDzXH059/t1qmZGiDOV+cm2k/P2yj
6rGZvIcs6gl+gIXQ5+/idbyRAlw3QJIkONi7k9xJTtp5udKMQgd9t/zf+1THNW7Ovs0ciKVwdJhG
+2goXLt1bvoYn9rEuilXJjbL8lHeQJhX/YJs7UqPdiYyomyR0dBvqfs3VQmHa41FhYh3r584xkf6
+Wbggp8AL4Vu6AGqHV/XkDE5X1pqQQqPv1BnLXNziOPZwoCamwTEw4jU5HuHIH3EcutEMH00SCAk
1Usd2B4Hf8SxoypRfNGV4+TtYukHhYnruJ4TeiGVYuSYA/67h7yms7+MbmzjHI8hkz3CFDFHJBuC
jOTipv2wO8xQQLLgVtFnXhjkJ85qoxkCMQdFweBDLWyDLh3mctOMNppWMWT4105Emul3jMIgHOvU
mL0Yvjd7C9VfhHfxxvBWtUzgxV4bSqx+8sZz0X0/fi6Byyf0QwZDlKHPF3LnDENGLNrwMRrLO8eR
6G7IL3XK6fTwfapCDkPBWjGGtyeStypUTnMB1bhlsb3UfEDvbMQmFSk+Bz7o208j+NGVYnXGSYeb
On6TRy3rlPreTDyxQ430ZCykZDO/H6Hdzed6zb0WtrO8DbVXCAATZ4Qst2Zz2B9O0iqBvMhTW7A+
WYGz29l/161eelbi9W+QDzgi0MdmKA1lzqLzeEhyNtJsPmuJxAA7a7ynCa9JjgQx/m2WcIAJ05cZ
HpDP89G7JcZgv0dmbUW/TcDKZKs7xa2/hc+GcLA/Pbgpk3p7vtSp6+9wRSs6mGOvP9qX7Zjj6jCj
y+fh0vYcgYE1EtLGIafuvRlL4h+r6ky1dJxFV3AMztXUWP32l+2B4ovL9qL+tJ0r05AZ0HJL3QK0
ZVmI6DgJ3ri+l3so1+eGEQ0JWmLfP6pbLH+LaT5aIQP6y9+2kc2pHbLUwvAe2/I/fHyWbMyLZo/K
uOCUAAKkkOehpvSNwtdlgidCwRuXplb76K1gG2X7RNXrItk/XmtxUu16TJ0wmGGSH02f1SbCV4S/
RuEp4pGG2TR0T2Uk5aT87LMOWXKEo6G5MA0lIO/u3xrGG2T/+OJ8gGjStvTCHr+yzGLCQ4ig5EbC
obltvpUHaAYJW5TKh2ykHhUnwaOi73QmS5/PbEAHQTmlt1Pa3Tn9cmEv/lmzJ4KrpaInpkMditx7
VH9Adb+ASAODCa80wnqkOgVcuwtS914ryNT3cHqaHR0Yxix4RNzFOd0XkRQazfRLcKXtQGkzGt+L
T6ha3yiHzBSrAf7Pobuzf4jQYC9YloJQlAObjWp4ab5LjgCnR4DqQpZtWQIkzxZkb0XhdI5rz5mA
f4WHKBxAaLB+jEqZN8I6KIhUIPhs28WHOuQ4bKiSGCk0Be7KJB72IfmEUDEUeqQKqNw/vL6GTHl7
/JiCgEOPdhRQ3uxn350eRREuDh7W4+3shIjXwNYpIs0c0SYHjfmBbnTs0hyFnHzyagN9QDfxWcRh
yUz8A+0YmQOGSMDxYsNgkNYeuJQyGABR240ZjvIFYjZedu1NNtIc0W+QfGyf93nKAJraTb/jEJWY
JBi+czWcnU+ZozxeHrFsqbSYtQlYdn0mi/KGviZDfNMftNPHAIQgNIya1MwAX/3qt9uzciYhZQsp
g+SniPZOsHwEdbaIab7hjscdPAykOuridLyRiXpGu39uijRK6w6OTJdDIvUSScH4NLU6EtR9BPpE
SojWPVP7gLvRpRbz68/oBy26S2NC5xkGISma9lEf3G3HwOvm+QB9CBXwnzFrKnjNPJe5Itzaz5rv
aSmq2M0qDVEpeCmSMba/kBOcNAX/RjaHtuej9UN2ik+OFWUmmoejimlCO9I1q2sTcsuYLEsgJSq7
quy8943fMCShGkmwAKLdtmniNIMwK0MDtDWZP7W1/YtpcqUa9rvdt3RuPqe7dKQjwJl2K04rxneE
u2NnCWqiEbByR/QMBJgr0whWNIqDOpzeK2w5khvE60/AN5Xy84/p8ZvMWHkAsR/ZR6cUvK7APbRh
cV919/kYRKf2ItvOmom5vSUfwVKAYAigz7Hc+xBbcYTNHn1ENT9Xh/1DfQh+nQpgf3tEReiV4gp7
zXoh7+F4l+I7FMnCJvslDkYWs4uTZE/akzGZKyVjjtGHwKsib7g8YNVopiSKe7xsEJze2UO05tx3
70BzxolwZx+G9cPswlM1yok4T796Tn7CZpJ6JzThMArb6qy1yuvQ667o0Oqfu+km7F37whnnX/J9
eDYOf0xjcR76YCebw+ojMB6zK4Jws0svw79DVV4t57p1kr/DwOwGt8juM+TF3b1Vj11zYg38cady
JZqL9QIqcZedWD1eSyqFfZyhfOri63lwsDpwdjkcKm6DjOjl2r5QT19OXnLAtnpPXEqDEyI7PnTc
Cf2PNLjgnXihxYt89rYwO/stwAk6cv4GpNoYb4QIqDCAoOMbNyfExQp59y6YhfxR4vJPZ4o8eT6A
bMarqKD4nqiyj0U9LtNm+xEw26Y4i+c7v9iRbx7j0IEVRJ+kcIRsSq94JJy1z9EFkGqCnXZdoxK1
cNbxLYwdUiiOWYQfKU7heBztJthzQ3m4i+O1vwZmfhySOT1ffctFVtDX13OKgtp2sXtsOvm1ScTP
k2K1UK3iZMBVHbjb/sLvY4cJALnodR8Gp8dzBgoPvKT8yi9gF8OqbD7GAXnwsNkxArEJMGCYyaf0
qeUQ0iLgkfG9cWJVpv2lHeWctXnl0TxHUGsDn0CFEXJIXOOHagJajLGhPMfmCmaoHWrStdvuTmup
CSI5SzGS+2MOFpywDsH8s9wKYZqxhNBFNjYMfZ3lfRz297OHT6UJ7zHJCZEDmUrG70qrAyDwwCcC
/yImK72PYcq7YN0YCicExRASUW8JhV9JiZx5iHYIPWTucRvq8e8ltBhvLnwRkXLUeFxkHqaUkJOZ
+e3RUTQ+hhZxB6nar2Bd76FuXOYH4E479arfS3QoSBTr3bthzNfzBPHSaZ8E+MZ2Yn/3Ek5IgwVT
GlQ0xiC6rGA5N95gQzJPfmbr8E7bHdz9qagKkj/hY/m5HV/hDLw99VP+Wl9khLumS/AJz0lOdBwM
cTRjYXpYKLDnbWyA/hNcb7x3u2I976b1Gh0GHOECmm7TIbdgpvtgFOaYRuHhEWxxGO74fPAZ0GR1
cY8/m5zJQlbmnNryWoNsnDn0HMbjJduOQHxlw0JqSuRDrIx2gwtHdb7njSX7Cl95RXBmVouyRasK
1BGSG9lRp8YnChOn9jTta+8034+4LCZwzXyHTx+hKdXVGQuuMuTLIjUgrER2QiPuTHOMjU+G3I7i
PRtvoJ+TZbTDC437obwtmZ8s8Pgz/K83Xdq0D03F7wlyzSamsrVCJEwOQNmLBgdkggGo3V+3gUvo
y+w615HDu+eNTOUbcufoWFCQghqjyMDd2ojco2gbKY45uvccij4TQFnoUxpfCyOf4eQ6fDK62LpA
AUjocL+JfCyK1yhEp5pieKfcZpweYOpNDpY65r7Qe6O2meimi4YQCbYC4KVegNkec87CYXPJ2OJt
NIaGLo8eNJOUZN4sXYf7AGvdOJ70e4Tbq0ydC4/vJvUVJVaEuIZ66L7kkCMmc1ZJ4kJicedpi+uY
QUcdmBLqIdxZ0+m2I+L6vFh4/RQAgcs6NwV0/DL20avNiWyudXLaqyADRU/FLX/QbKP4yqjS1Pf1
vpyBA9bsNIhFv5B7b3w7s5UvBx37Q7fnqSPAgo0o52zeL2KyMdQ4dAsCRBldYoqLjBIJcxZ6xa0Z
cSuYeCZTmZcSn1y/C1kX1R7apHZ5YwTqI1I46+n8Yf+xH1rxjO+BxwvY8VzPvIzJpkJG6gNfe02Z
P6wcr10CkxMWHuh6FxiCaJTwjpBJAM/RRRJuTBzhItenXYe4Te4eiigECEBV7kLXSddRzgYM7lfw
6NXnIOhcXq7V46SY8GN6tA5svhipIzEogrY/rFZe3vcDd1lJ6awLPHEqbutbJciLQstj9uR7DMTg
ebEbPodAVhS9bRVM9gdRMglFIu2ZDmhR3cEkA0TVMHjlW2pMaxfamjm8N3UXAwHlx/dV+0EBvCZX
YkfkI0GZxvRw4TBm8icud9zgBcekc7ZwzGI48RedxZ+Q+8Cs68CMuEQwLSp/Cz0VVL2eqJgV3Ev3
r4ZpVhCSpL/z+g0w057jEozBGwMEnhnUoaNuN3IhRBSd3X9UpS0gVV2HNFPKEbbh6prmgu6E5L2n
pGwpaCUz7lc6T4wZ5DN8kbWsQ6Kb9entuELJ6t/HGM0ZvayGWh0kWJG6FcgRo31ji2bKAwTtY2o8
wVDSIEI8bimoxJAy7Aeq/uLN4FH3mLPNUMJzbNtNqDxFoDt66Ja37/1y2M2fBCqLKVXuMEFvvxlN
Y4+6Eu+p34RF4Gp6oYFd5Xa3eVn/ylz1UsAulnbGLFQAr8bZ3q75tpS7D0K4BZ+rHzLoBBCahqeR
A/sX7sPrz84wdp8/O0P+gZbmRRGDi2P8jkgk2Kvb9k5do3p/rU0xKCGC/xwO1RcTOqT4bdMVKluI
pot08usSKqcmqeoRJLjwSyajEy6ERDTF4nvSsN+REncmuEMaDz1XWTfHJEpr+ECfZEZecvHSJMc+
+Hf44v3iR4iFUCfJaAEAcaNsGuMfkgOPMG1rqJ3OjJtZLxIv/ik8ajZC0nk+0I1gFMUbFata57Xy
CRuMrf0XPzxUnKeU7xGJG+K8mhVFDlDnII+mu5cXhLYrOoUPlNCfhQBGhNtrEVlB+vPrN9572Z6F
YJCwe2IbzS6F/fNdoyvHqLSionzPNFTxgneaDpocgZnDydiVi2OgNNiSshFye8oIB6ui3rmJkd/0
MaFitFm4ulB2AlaY6TUAuBaXd6iunS2xSyBK2gTQdfxROkwyeFkUwme8rcTbneASdeCSk7+9e/0D
Gvjt+cpKNL7zQxtJA43ZETxHDGOR1hUzVulYy4pB10zaMbpgBXRrQUHr3PhyFhA514AcCm8pnqZF
Ikb0GbQPlryhpeQsTeTtEn8YSy8CV/0Vcw4i280YIpVFGpntRUBYXwXOz6dSMyMTCaHLYobU5L2b
JEz21WJimMpg7fVP/QPQFP4Nr5LP8MTGju+oHcUhZ79dyLq406mqhxcTJin1Hdw1MFuSumcyPHoS
5AULSNOo+dqM7ICrpw5U+rbXQ5SWVFOg1NtL7weD1SRhVOl78HtBxF9w/ixvFwVDBgYAwySu2IJL
rs/hR/Zsn1WhPVuQvRLadPaIlSJvRYZnpwabdpA/Eg8sllmBSfJU8RQ1THl7sGpg+aNl9P3FHm+0
yC7yEZWm81Eqag0+/V1/08Nq+otCO+9hGLDElKSZ+Rx+MEF1qGqJ9cxDwClvfFlQCp0yKuqG5cZ6
t0P2F5aQnEaxoLuq7eIqyXYfY1k6GfINRJsVYG0/13fxkm7w/Toz01vc495YNjoiX3xKtgH2Aw7g
KDzahq2F8m1bp1Cf/jpCye41ODujbg0YGjgo8iSTt6EZnghEguhXwIjofNWWb4HYZu7/7JrEPET3
kwQ+pB/3uK4p9oBXbhvODyJ5xD1oLSiwMSoP0vAkCZpPRmdjqPUgqaIsY3NPj8l6hlqvwaAb1psu
js6VsRTNKpsZNr9+62LtI88uk+Rgl29M3mOEdS8oSXlag8NHzZ0Wh944cSabXXAtwWE/UoJBP/Eb
VjXqvrl7Qi8b9BfxRLU+USsjsbmaQQx9HNeEVitgfRgwL2PBYLhIq8urkGPJPDN711Ra1ncap5fM
42MfanF2oENm1K2JNNioJj06GgVbiyNSzsROVjksr4SWsXiQiSk+oJT1MUTXxLvfj+0FZyrNCkQG
DAs1bxda3VS4AOonYiebagfycl3ldwVbpuezgTC/0uEhwZgin4FwrzNcskSZL4vxszzC4LK+j5xq
xR6EUxk3KDCwKb9Denv79DvySNUQZOVzv/5w3BdEIT0cOEzoMnwsxw2x+zsQu6uiHNG8/fRw1GOR
qwsYuTB0mETmcMky9iDUlOQJ7oCnWUdyEje6E4gcOr/gq98bZfZA4bQWDxH8iVqC0gK6WSdD7dev
OXp5zZzMMedywLqB36rhznfXbLl2MCf2bqGV58qIjjjtvZaQTKSzTx63BOMAiCpz19ZEx16amywj
ONKu6A7xJPliTy040TTytCXEwlYE0xxjpFmDiBk3/p6Z6ZmDt+/9MJQp7JU8gHIJDCIQy3CcZbVF
J++fNx71TpTNh9Mkq8sPBig3aSx1EfwcSzBfOoK6cA4zbtNZyBincWVtli7szZgDmoXogL81q9pK
pxjORmv4YO/px2q6RFwFzZSRTlOhbfw3JGwW+XqBowfQVcwxYIMCG90QjR8NPr6YmmFLMFJgqFkU
jX1memIDu0+j9Wub7NMrGJ3vMMEtT7tJblxEJb/+sF4i8DHgNlwem+kz5IBjklDRDc5sEx9/5x84
aykgtPVrmA60cc6Zda53csa2psTtUqWqwKm/iFZRxedXXHsE+X6dOHHfuLoXXQIzNp/rg1fl8F18
VA2sW2wxW7Tpdyom0yl6yC2oVFi/93l0XwbcSFXRjSsAyM7uMtLtzSQLYpUZLDEC64bmg3SnVWXf
Nm3/5fUrNGf997tn4kBWcmg6oKPQzjhHV4jS1W78FH/vJsGHwOSnmLzo2MIJJos0UMV78KIhYA2M
CliAEF6SD9gt+RjIPY3KfwduY/wgLHDdMzfsdxt3vwbsuvgAz7OQ5A5DMktyHaYz8VCNT1OouFcO
9IHHMljlbyZODANNPKs9QLmnRIsFD5YST1symjACLzt5PgpwQ1E4XDW9zIOV8NXPgAZZDfbAuBXw
bqdDH6wJ0T1/VxF6HccE2WjYeRQC6qMmic+WrnIhF3bRvXkLagS6AML8ZWktOwdUugxgRVXDZxkF
xy7KoT3qT2PYXCYEYlS4BvX44JLfBoHBJAsM+Zd9sfzRhchTIoWYWSBT/Y6ZgQi7VsPFEpLz6+vP
8UXdCZkI0hkKawQ8SDmCo+do8e9v8YwdH/6qO3seCGlCkBXIklXvVsrF0B/px9Qk4FMeh9Ojeivm
KrcZWWkMxKHxABVIDPc2VeTFq5pgXk/KNC+EH8IySo4usQ73u2XowvohWzkmWxoCF2dSBTHZwMiS
vDMw01ixd7kohA2mz8dMkixpcCUQAmMfAL4xNf9nHktCG0xD72kPEZpzNMlDXTNbXj0PdxrsqnqY
M+griDBxjrpMnPVn41Iudoh4az6pFyqEU0ISxiV5X/nLBq7X4zZYP6vx0LhxYq7NknujYT/iGSZw
Mmy6RWpT7qZGe0d3scC6PfHGyQYEZt7ZkD4GwxZG27W4df6IRAslTGYNp8wSLvq9GNj8H5z2qTGi
U96xoeznM7MA/+Pb8p/Z79IhHrKm7v/1X/z6G6boXZ5th6Nf/uv/jf3Qfd3lX+u/nYzd71/HvzV/
/O3T8HXIMRX+1v+Xvtj//Mf/ev5Lvtaf/9bZ1+Hrs19s6iEfDh/H37vD/e/9uBvMVXBV+pv/7h/+
7XfzVR4O7e///Pu3ZqwHfbUMB5W///lHV7/98+/ijv/H91/+zz97/7XiP9t0+cDHOv4Pfv/aD//8
u+/9A2OH0I1dlhKiT4+yYf5df+KF/1A3GAksQm3pBxQcdcNw7Z9/d+J/2I6kPiG6ZZBDaR37ZjR/
5P7D4z0Obf5CDNuak+2vC3v2NP736fytHitcpeqh/+ffXTUQ/7vPq3wPfVo9NniPYp7t/nlRU2xH
D8OYKeCkL+rNhFz+3SGwT7ZRsr/YR170sfSDahMcSqINp992dbLdHIZsR8ZRvj+f4dFZy+yc7Dhh
Tw95l18HK0Z2a3JBIs18GrZJf1VjObbzsnrjVkt75lXNh6Du32ivj+pJ8zFCB7IPFRpoI0r05x+j
I2xq3odteBLgv3qXl8vJPjx3V7e5orOrNvvWbq62MFZuGNZflH3jvC/27QX2Meupk3SY7ucBNp3J
I5mEzdW4z+KT3SGKrpL9b/TA9QaSGykFTeGd8iXzi+8Wy5/P5Ptn4DwvLJ8unlvpuW4U8H1wBPkk
Q7wgfbWCE7gVzvuoVWR7UnzJnR53v/Km8MtWR0N/coicCOZ5/5Wbm1/A9oSnlNRvkBc8/XNHS4JB
qE2hG/I/UJrn93LrWeG63W6xON7v3dOlbi/nKT1c15bzDY8o5PP75cpbxot9v56E+yj6uJOjcRXy
3b6nQ7JOMyxUPh0O9nISRNb7OZiqM6yQ3FOs7JNL7i6ZPodx2hA84562S54prhhGdlbZm4WRzdi8
zw+VfU1L9W4KrORmAH94454/b6zNPQeIwWECbNoBkDpa90PNmMfDBO6EfMX9zZxOX9ptMp7mkfXH
as/B2bgb2/MOr/Z823gnUzTcB1QcJ+0yuff2YXvWwXm9sohiZMa5/+83Lu556/p0ceg7WA0BLHdQ
5OdPIGLSkU3LPjjx253y+QKIftwqsyDK3KOwj9sLRrlXblLcjXCj31qRP1gCie1jOuJx4vmJOWy+
a3X2DWpf158DRc+92zZZfOa18WlLRskmbBcXURMBVri1i9M37Z4e7lRVEXO83ekbN0MH19FyTAKU
LvTynHJsV89vRlO17YBLTnByAM28cXHh25CMezq2Yf0uaC5DPDquiuoQne6T3Wafti1JgkVzbl75
BXAIUHr71v15+cZGbOqw5LgcaMfH/J62YzV7+9w/gcaxu5iieFNvnffb0Ppa2b2oGh6YbZ7ejEC0
mLYMw9kyrNsTTBMvu9oJzt+4Rebfe36P0Oj6KOOoViRDO1owMIYzt0H/eZJFw7yJ7GHT+fvxZPSX
+X2HRmk4hzjgvG+3GAQNaZdh7J20N7u9157zOqcniza5zgOKmGIWGiS4/0/ZeSzZiWxr+ImIwJsp
sNm2vJFKE0KuSTyJh6e/H+gMutUnjuJOFKruUm0Kksy1/vWb1E+LnLQSfTqmcexEiyzMaNGqL4jV
rXnpA5HXyhn7+ABaQHuBjkBNnK/1uYRZcNZ1uZFWLL+cLxnhpE/z0tZnB0fSIOst/Liz3NfEYl1n
x/ZxdS253rgJYyNXjv2ifkJI7JNqgG0PIIDW0UzLuX/bl55cMw2FaJ6Gq17xa7n2NdY6kID6q5HO
h37C+LbM1GuzbfmTirNsb85tENeT43uO0ke6VNLQy81g30QX0d6r1l8rLIdrk9re0XLvHWP5XmmM
I4dKohxqmqNDwFFYo5vqiyI5aGRinZcl/WQ4TXqUdXtIRVE943aGRbg1yF+ZtXnmfrdjbun+2hok
TJ9GN7A94YZWPioBDnd60PZrdRZN4z7hMqtHkxnZo8N51UuOIepdSFKbuqmUJ09vvtCbYPlvxUoA
tzesSvv9Dwvpv61rvKhsigHohd5+NPztvU/XDttFvNl/nURT2+G4rY9hXNj1cSi6g9Dc8iAm52It
6jGJy/axI+ImwIv5aTSaP0wKfhMVbtsgHBI6ZY8WGajI2oi+f7saR7rjYEGC9+0Z+oMxuc88gr+y
0mr9ec1rn6GjcnR43+oNRFuEhH5ZxcHwOsCYqatzM/S0pIXt/vF9+9eW5AD2bO8+edJw6H5DZaES
GeNSLBZBqkzeM8ioEHZ0nGDVybdj7wsxcM+VZ5f4s/eRtVT1+X8/p+1w+u11p6czmQ856OrdvaD4
243pCQb4VTBkW10VJ/rVMtY1ypPsRSNp7mhpGWFOY6sH+wr93x/+X8oVzgVOJmw4NmhgH4H+7dMF
BgpLp7PZzJqakMZiY5Nvx3+Zi5cHTaVNvsKYcDBdQuOd0okaycBwIENn/FZnevaHagVJ2r9vhuFp
LutVxeEHq6F/rhKvZmi8SOU/5Upq2CmoRJ8e8zb+1otijnThQegwRthKGCCCnX5b7RLNDBvdaPbw
Yuz60m3HuVrk93hsKwdpccjsBXEydbda90oMaL3+noS9cw5Z8tRsH2DMKjZRsWKe9p81jFV8hcGa
su023i2H6nktnDj29ZpDMVWEd2jg+4Vr5ZWHYQtwdGCGBVRIzYcr8hQ5dv6+Ra1UWVw+er1aXoaS
DBIhoT5Q9iL5aVXKdOFGAg9G0EOodwvV1C3FSKp0l9fSa/UPvICPDN3W674R20P2lxcrBQlebhGa
dlr6ducmWB9g6zhkVDYoDy65Yx17MijuiAm8a6c6PfS40wSZgkdTI572K87hx0etRMQecxbPsWzI
doR6BRtUp5R6isfOFxzf0SiN4zzMQ9jgXhbt5fMaE3koXV0HP1nf5w7DYwEpUee4ANKc/JZ1dkvt
JdgPc0W/tF4m4cRGZTtq96nqwxBdkMFIzKu0V2pPcYgZ024I92UZyym0N9mtGwP67Nt+2nrqPYIY
TfeBXfu3Oa0DS+v5ET18xv2HIqGZYM9Acu1j5UVTq5pUEGJB675HwRaMdRkfdGMWEWQcvNxb45id
9eck69JgcrJbzezpPu6L9zqlqbFn83412K3zcr0jSVtECokoMOtQj2reMAf2OjrBUGRDpMzVEGZy
cMNGz760TX7VwZQuFse3LxpPZ+pUtQczlysHdSIPbda9YRk23NXTj70er20kA6vys9Gr5TjFRXUo
xlhFTZPdGnRgF6z2Hd/AE/+g98O76rT1/VBRdkhdu//DRvDvKtExVW0brUC1xchqq7H/thEUczwp
kvx1H3tjNbAGaGGJwntklUQFabAYtdYmlEkMqJLBmPYWIM9Kw69iS/vTnrwRK37bE00DMai2mQRA
vPntsPAGfYgFNj1+Za6hTSLTw+Au6sa0TEOtLgnS2t+77UytG9sJ9WH42sLi/tN+9N9uiouVD70T
fcW/mjl1mNwh62mo96cFE4nz3Vsps7Iws0q/KWc7XJtk2dq3p/2WrLUe2Epv/P9bnO3opD7lQN9a
+9+KQgDJuZXzavnD1ns1Xt0fSm+dg70ZBxQ4G8g8/XhePaKW3JXBKGIKUswua1v4cW+1965DlwcT
OmqrX7DQP1Chf/S8/75NLqCHxS3yVI5S67e1g3duMg2ryU6ylZ5VsabH/QElucgC4eab12FDJdXy
BurNZa+FVJGfl5qb+b/X8bYy/rlyQGVwY7Ns4Bm0ar+tHENkfUzgEAETywz066V4fky1d2zHwvCH
mlN0f0z/+0N3AP23T6W2AeCxoXqA42yl2N9eHqc3esMTveH3cslPimcVd5T4zUdmlkZkWu4zY6gf
WdmlR1SE33U9JwZksyQ0ZHyfFQ7e5ZP5/5s2bwUXAxNAxA3v9Cwwz39ek4QF3MymZ/j69GU2SuuS
msNhgdYYoM1j8uAZhCLq6RHrWKKmu+TYTD9ikpZJaFybMJFoFiej3yy4//Ra/RdQAiWXS82BJN0A
KfkN4Jml6rVkLxnY+3TdLZur5049a5pWAg44FvZBsjiky6AfVPSogFBJMG6vulnpfq+uMBpT5l5J
mX1zhrRiYr0MoTabt8I2Es7rLT67og9a06mJMqkrOL28uL2XfnYSMrOynlyVrCr9Ki/K00KgB2nb
Vh24+Hv8YVn8uwLn92Qw6mlsZgzkflsWgqVGu+gabFLNJw1ne6dkPAdIASOwqWa/iZPJ74ZyUxRM
RlDmFrEYxEt08awGhen84d34r/edqgokcoMJASr/uSTyYcSi1Zi476OLthjq9L6b1OOIjiCNlWNb
au8rTdgKA+GwNoiAPWsgP5WzVxOrHhSijzfb/II47e6WzGuFsZ44TmtthIXVnEmtUK+53l+X1nkw
YpA5RwazoyqnOsk/F8XwrVfQDu5vAmlgwHBWVf9hq/x3PQ1yaINz7GCL8XujYWs9BFksoTGZsqwr
ysJXs2qPjKjhOfcwh7desIQfdV7ICvzfD3zbhP+5DQBu4AHnMvrAh+z35117DqPqNAeH2iA9b1uc
exuxf6aDXhTOfmr7PZXr8X9/8m9zlw3b4Q1HIQkriegtoLB/Ptp4qOi6hI05ro6Jd4Ih/RSXZDmV
6c+YJOjz3m6rOY2Ns7USWclcr5DaU8PEwNc3bHARYw7ksHqHTpVfcbeJUX6szh8u9Dde0g5CoehE
yEn5CIT+u/+P1lRDFzM/YqtUaaeRkx5bZxPOTLN1XKET3/WdpmKETcm2X9Yy8Y6khbjG3UOjy2MH
/ySAa/KASsR6aK38pSFR4SixOTyMWnLMQ27Wn8ojtNW/43gGwze6eBUqFa4NsCj/eYfxaKgIsiQS
QOh6eai6uxyl2rWNq44qZVQioxVhn49JtLwTllHdjMw6zpNII9UOZctRrWPeFDRmlUWaujC7Npsl
nPGqq3XZwthoMfzurBdTa5HS2W6IRg4hHDV6ni+535UGlPzOucQoeUxXCZp4fbBcJb961o945nn3
QvyULWeJZzRhmS1vw2gikLGc15EiraAmXtz53Aragw6LJ1weilC04q9kmpOAYBNLb44imz4Ad+4W
JTECp7Jq3yqy7q5MuqjrxjOhLIgpjfpW6N2npTfM2zw49s0mZtq3WzCUNWMvW7rRCoap/0jYMUzt
0lJR4sXauNFo5fPLMjVfmd8vN3s1p5dxbDTAB5wyYXs841JfnKzewLOrx60haW5LsbEUWirj2u6O
C1k8B8mWkSdN8pCZYv7eVCQO8m4FOgTFx4HyOCgY9SZO0QY7vpjbAW7m9b1WWDiLJbRZwg7hUbTX
LFe+1+jKgjqReehsWA2x4S1jXumd1ZzQq7xv+oOSDcZjJeGIYnWz1zW1VfNjnOTlFxqUC/cJ6uFQ
Blo//FSc5X1/6wkZqA4KyG4g0vlu/4eO7iH7keqbTvwbQLRnHMlxY93r9oNwVIbjhnspWWV+1pZ/
9dn4ltrI0qdtnAN+kJ96Gd9Ma5z8WZXpsRDpiJkanU6p3JRFyU9ia4TLfLowKh4izJHZAQe80cC0
1JPu3ixH1AfLaIrP22VOTl0dNnNAXP4hSexfmmlLs5gTmLCVcWRq98EK8f0IlVAPPATWl2QaGRUY
L6YnSTiwkH/WEF3CBDY+G0/CmkvH4dJP/R3vcVeY46ei8VzOQIJm2zW+T0x9vozr9wbd7U1BcoED
4JYmKdQX+v/2PHrkMmyd5Fw0esBEHNPOuXrad7D9hmMNDDcHC//Dko1HT6nm6w6NNL1xby2jR54V
Z24+t32w9825yoyKbFTSeB23Oy/xfNW33FLR31p3HUOhGW+r88QurZ5m8FhMg1hE05D48VIiy9FR
HBASNV+1eY2IcgdF2P6Q2kCACkK2Y7GVKC3J3xFaeoM2tRcRs1XttqQSsUlTojOZlPxQKvo98lpx
gC0lbnMCZmiAflOoOYfcW+OD1Cp00yRJCH/pjOE8699UTxJXDjPgPWFSlzRzsGLA/1OMHnykBQWa
0T25VVreCpl/N8seO4aFWXVbfdhO7gREJD55HgBHqj7ORmKEs33VUkM7pdmYHqt2sQ/aajzs1Wi6
yDYoQMj8oa8mf/+OzHA/0gKCEl395C8qq8hLjDddBY1jjAHZSLcX+O+jHSW50t7XkvUNiN/pcgkG
q/iRrFutllB51XYNfqZX19Urj1YTNlvbbVQj1CuFhLHGy6WfuuaDl3dlVMRtdkuz+lCSVupwy0wk
vxFpFZ8rnFyO/Sq/FjCPCS6ZT/trvjoLlvrcaX7Md3yQ+suwjgRNOjZposlwU5EaV23cH1a1q3/9
NrYi3KvwgKfX3qjxtEBiRIh6etxXzbBoQVtN2lEney3UlLyDw2Pd1ckI9w/5SYGr7ZHj56OMjf64
uCqBQo3nRfZQHGPTfoxdcU5TNXsezRpbCJPNpZZ/6SLP/X0vmM0iWK3aOWi6vCk4Wx9ditL9f3kJ
g83MU0Uw8TKE+Zi9O3ErzwY66NBRJglepFTctloEJXF/Uc28PwJF0ak84GS2KSbux2RuKqikAm25
lhz0WG8vJteN+398ntN+PYkH22nJkVbSIkAOG7XMCe+dIos4UMurPZ9pFhQC/gQsVbhTupeOj4r1
MBRufoMQtyIq6tZDvRTl/RwzR9q+yiq1exRmOoQz7ueTVaUvWXNS8wUTl3WYjjO28mZsu0e7aVlP
zHkZCbxMWxipOZYDTUixuwhN5M4iXi7mZT1oicISmnM665+p9PJb622bBppO/EYyv2+tMtJTuUbx
1K5nU5rFsa2z4pgO9RqkA92BzDGIMJm3KqmRHMfaisFikjIo1bm7me7wBdwmQIeXvkypx96SlSZp
ufHBVdGuLVZfkxoA7obY0Lum7vtqwTnKrOIiciquNcuxxMjs+pwml36YD/oMkwnQS7tfpbhki+Y+
NgSRWYEoS+VAYhdG9TFemkaFA1GbHgkQ1imoGdOskuF/F1fXfZ9LZlGda3Q2fi2G85JpVjivy3Do
eiVMDdiAS6Mpvma4UdbUp1HW1mlvbqWW3xKTuINFWV0mQVMZKEuz3tCpPWoar31hxY+kMKX+WHTN
9p6PPilds1+YbLh7sSrTGpPadLq4JY9Jmfu7th27sKrxc8iq9Qn3XTw4dQM4rs9fknjQzokeT+hA
62gxRfdiKFPG28zIt+q+rcbbuM4HI2uG1xWxDdmb6EMHpyGAFHF8mCaNGdot56ey0B9ZwM5z32gR
DZQeDY71c9/7kzbNA61dtZcEm7Yq+2BC1/SQYdbtnKhTmfujlv+1v0HEa4fxAkrGU+Cqsuv+E2DI
+QSSfiusYjxYce++0MxfvU79vsXwvaJs029Cs8pHaIV7OdBKTeOFU8VFwSQ78BTrasUZ1+qKQ7uN
dVIqV1Sr3YPGATwr5WFHQPbR/34dk0MzNZeAoAkB5V0Nk6HLzwiLP8Udnu879DyO7sUqTCUg80zh
rS3daNstCcegW7C2tDQioRKDvR63SdrFyoqEyiWwy2ojFhGLLBW/sZcIGMs74ZXioKUEEC1qWxxA
ZoK1/mG3qvMEp6Xxl6X9tpJWfSAwYSAxFji9tLsqitf0xkgxP2kYM5DvSZeU0Jwx/iStc7/OnHt0
spo+PrbZ8NiX8Eu10gQLnhflXjfae2t9bmmnf02ViRzifCm0xR+6OTtIZ/TCfppOOxK/FxMLblNB
gQgm2GoRzgoGe+563r9hzfSzHVOL5Vnd8AnW+uunJk32Pg+m8+t5imEUV8rQ+1aM8wkhTrKVqEcg
/hnyaq/d73UYkAzjI3ONjAKvr0YJGxt233b79zOtyc3J78f1jMNmVELying81blf3dy3zeXaOkZ2
ckFD9kfbZd1ZtTM7NFn44er2ysXq5lAioMejo5+OHj1PWArz61wMx9xaunscBF69qpPHuEoTBg2G
EdAAlJdMUe6hCcF5XOBYkvQdCmvR/NX8D46+3co4n8+ZyaDFY6LaQS8KTOEq7047h04tfxSWqYU9
5gyHxiDvdB3W96UW8posnMZwW0TKob2j9iPFP2GQFvlWc3tORhjC0qPrG1oT3N41v2QdbnDrqEYp
MTL7PyFF7bTkaCfSfRi9xSAX6D/80RLdyVDG8rJXXXSMq983jhNRAX9z9ZipdJNox1SHOzfmCAO3
hnP/iRqkUMxBE/Jb2VFISsKRW9T5UbdzOiORdX5ZGu0RkkBKpjKPxc3U4pyd14myR0VretYEY44F
WeRTn8XhrLx7eiruTUEYtRiHu9TIHmcPAL/VHmhc8rus6WhkxvhGKi6v2zZGniez8D3QmFCd0M7v
SxHBcxLoykyRnbUwoTZiapVjpJKfZi+v7oXh9Iwa5HFs9OlCWuBWMcToV9Mv+HaWFydLGNExGMvm
Hjs5iQx2xcuPMtMb/MWSEE6X5BMilhfgFzRN6ez8p8xThmQ65QJxrevcdgKOGLQAkLl7UN9iGri4
LtrLasnxSHUz+AR7Uipm+knGsUnB0W5nnSzOVTc+j81Y349m99mWsbq1SM+lnMVL32TNfelZx1gd
wooj4X5vvdd4ngInZYxNdiRZvWZXBtXonBPMry5WHN/2M4imAp1uUR4nKW2/wZ31rIjUwjmZKW2j
re1VEe1pqcbPTe+6USx1gl9itTumW7C8DZn514s79nN6RIEvKUB1JjOxjDp0wGE12lYo51Ewxe9J
DYHdUOqvGOSVxCNK3Jedbnx0eopda/7OSzJG+8UrJKqdmUPtSyVHpUEP3fsNM8XTvtMzQgXZXFro
8UBrgViqazNqdZB1+uPYM9rcas+mHibfiM06mm3QDmgP32bLGl8T5EAYiBxEkWHNLiwcqflq7hLn
Tsqc8x2/CIIN7GivEzXXaIJ5Tu2rZecXiW/zdSQQB1aNClFEc/2ZzTiIqdoP+6WTbaOcxdSz2Psq
DvsM03PLIFKmnPgV9KwNB4nXej6oj5TnxWVyFOuy4Pwb43J5n+fG/UgOzIUaYNRkc2mt9qEuJN+X
JuehHMdXfdpCp9Xvi/rF62YZ7RvqfrQ31KRBv3a/GAHu2ENi8YD2OoJ4aBHGenhqWF/J4jpYmbIx
oGtVfMT9ebD32h1Y8V1aeOe9Ic/s7vOE23uNMuGwf/t+JuEHVBzLqWgPRpxjIa2wdJnIPu+wJ8jK
fzakbi0RtCzfaa4qikF4SC7dFK/OkYidwO6YcijFkAdSxw1ig4ooW49IDqxo/yjero6WvcsjbcyU
qMYjDOeX7KJjNqVmtoc/cSxO+LhjfOVuMSzCZTbcdJHeGVhbbo1vPXKhwhg+OqRXgHPa/X4XcIr/
OagUNC5DMh/zBngeJc2FypvAGFP/qHv5GWgxPSvOfCubzrlLV036aPlwnVqrJvRK+5LWgojxJSE8
XTB0rpLnhLY18PSSSSd15mrbxmObs1VbaXkGD8PNwaRF3PbDu04WVA0r0aUYEjdMoH+BZctGV0x1
wMP8zWy7twVd7NWqhVL4OrHFlov6MaYgbslKC2g2kiMtOqhnrSkRZFDkKVLvrk4+Yl6rKbMvsuUx
A9Tw03lIT00+YExoTsuVqADIYhjm3OrJCuCLZK+YAT+spkiv1ah9Xdslfyh6NfbVzYV77DW6qMS+
r1oZ9Jm1+iUSQX8a0ywsZdu9xs3XwgahIT9Du0FLYaiglcZl3YxaU0e/apRSUWHJ59oZJKRxrEDl
1E3oRpWjHdNU0E44H/miQq432oM9QyySumhOpYbrja1mlz6GI5HDy9ZTumZXSbCRUnkSqkFpqyfZ
dKF/+5CNMzwlM1FMlv4p3ZhMYnVSNtc26Gg3T2k5p8Fe6lBK9qUZ0brKXzVErRjTLUOO63caRdGv
Us+eGZlL8ysFWH3mYayXYRrulbksA0DE7pWSTPV6jPC7Ho92zymjtXLsO1XtmpNnlsmVVFm0IB44
PPaoTTlYYb9oRzkmd6zx/B6qpXZnO1CT4C++liT3vWYKUTyFnJ/NpTEeVU2GNdZENz2M1QorUfwJ
hoFkpByqRtsuftvl4rnrnG+jw0BENCnovXwVedffY+0ZKPNcEJnyeWoyAz/dVj8IBMhT66Z32Mpg
5pq92mrNyy9wiUh0HVaDwwDWTbtAxXot09IHRRYT1g1QoAb9E9kFBLu0d/icXEq7hTGWVPHZ6hc7
bKoE1NbsQ0Mbl6OXJMGglN95r7bg+C2/GedhTxG8NynQZ+oRJj7gXWK2GV0KCh9n0dObNn2zDa5S
6eea3m0pjsMy/bT4LXksHm5X5Xc9rbCLMY05QLvHMV05nR9XtbhWjZJcM9lZx0Zd39d03F6H+K3U
fUT74lwUzltDE4lAd6Tv90TiF7z2ftGykZrNaXCTU0Z4Lb5Q5uNqty7lgKG+9pV4sjHK84ezoPZn
p+Zg8jO1PJgmAEjRCDMSJTneuh4/4oZi+Ra9zrGBAB8I25uJlz/r7Wgcsqyl261tPFN6g5mhGCuq
T7BPgJAh8EZro3m0Z9kZ4qqe3W5DN6XqMFMtawTz5A1vRkBOLl1Ce+kys1p+dmOpAkWkr6gB10if
R48nVdxNZiDNpD07ogqQcuiMb+IXcqUJoUBik7jGYW7MH5mqvC6J4lwyr3IvYvtj/3LS3QlzF0cJ
5oX1uLY63vSl+gwv5qC6o/Gwf5UhfD/l/SlNCe5rjfG6uHeWy00lZEQPDRpQWprx8yQGOnunqkO7
7GzSChs2zR6GBfZVVm/3PgzzMmQEb/qxoS8oSznvptgf8u61zIjLKJqraxAaWc0cub3kn1v5Nz35
MNruqeWUTLZWUfT1cOwLhsCmTSDu5Am/MIwRY55+AOpcL6XsynBsmzNWlO/UZj8U9ctcFm1k9mAG
VpuhhFDYv3qKydSeykhds8js9JxSJ3+b0s1RoSjcQ9zPV9dak0MFyBRoOYi5lT07U2tCoGTcOXjE
5s3l86gmFE+OqYSV2dwXRklCYVXlpBZh6bJZiBDNzKEzBnPc688YrpJ4qnYmoZ4L7cJkqr6Cncxt
YBXm1khKbGI8el3fHMocbsnSy3NhM4QbZmKlUgWL/uo1debez+yiiLLlx0QKw8GAeiwJg4n6Vv0x
ZsmnxjQ+GWw0ebEqHJhZgNSvDgzN2RRFcxbk07kyFryrzAyeJ1YLQT6ql0LXQ4kvbASLuD2bZY7H
2Ky619XN3jy1bO5S6r7ZI05UMqSgvsMrWzUP9GrwqGgYigzmEynEmgHjxoQm7TRs9A4xS8Qui/lm
mumdaxPqMyFHhvMVOIWk8F1fsN56XElnjsACj6W8DLG93MH/fkfUEsPvd53QYguUSaUdOpORjeJ+
Tvkdg752KT0ah8FY7vlzurz2UtGg++gvk6d995zCjiaj4Ge49U9dkXUIqT9KF1c/l4Z3bWX2nnVN
FxZd/a6byY84Q26APGwN4RkuD9D/laOolPtedd0tl6XyNSJatyu6znPfU0rVfKtlPEwoHcMijlu/
IveEWfFdLbTvrvgGpTS/LevVFrl4ZJzqnBpNDH7sgREk6nC52EvWXu11wmNnbR/cRH4M5uCcrdpk
Jc2x30zug1mDmq0WNjrWWpB6P5ohLN9vXjzEd7IdPymvZusmwYQoK/AG5qW5O3dhWfCoGN/VD57a
3SVrpx7dRUa6UzFG8r7OC7Twuv5pWZNyGlIQb/LsaAnb+xaQNpyGHh9bkC6EYcw35JL4S9kFuEkv
hdV/UWM4hq2Qr0VJCykzFX9WtQana1gLTbUi0IbsXc5LoKQoCmyhnBfPuq+b2LlS38sn25zBXAUR
36tXDYfRUxa8pDTjcUgt+4p++oGITeMxTaSBZW6vXnuLkpBed2o/Jn24OGgyApOAD3p1jnfdckLO
qcHHhwcjrlJqEVkwwtOat1HFJgqdGnO9bMQ+YOH/xYOcOHNHRnoyRunIAdfafuqJ4Q2I+twrMIlz
q6vCYtTN95agp0Nsz0q0FFJ5amR75LVGMt9kT85EBM5UCgNithSvY9d1ITyku8H+iQpS85tstB+1
tXAeXX0ixCZxj/t/ylVI3qgDSYb1EI3P7Pmhq7QHfbFSvE6u8PcflXLWHmdupN+ujR5pZRoqwuyD
xobbbAzswQZkupvXJPZLk0ToNZVThs+Ub8JSxNGz6Ng1y+GlHO0isGMXr56prUMFgtEBIcUQxPz1
6CQCjl1IIrNzZ9ZC3VCgL9lS5Mcm/tTFmjzYA2aHvbKwWNV3e9W/GhDF7rKWu0JcYHctyqnyoYjU
Z6Pp0vtB7dVT3ZhvnNMjPmJTWPT2eluHbhr4TXhcYJ/fEmlnnNVxWJadfppr41Pu6utVRi4h15f9
j0KZxRnOYQi9r42szhl8LZXdneNM9pEU8c+qPTGpysu27ph7bX/PoP8eyqVtfAG18+YNsvPNde0P
NmXy1ZZ16neLp4R9A3JQ6PN1gryZFBNuaLQ4YS9ZRzkZoxjGnr12YP+3Mwd3t4R4oe2jx7EK0w7w
KYl7G9RWnvWkVM7mzRyhOaNZbBhz4WIxgsF5hIy8lA/pCpiYGqoZeGZ+pxJdejDmVD+lxXOlqCFm
REeEWaNSvinoWqosfTLKQQ89W577qX3WHoRuX0VagRYwGaeHq56W1v00tnMexon4LIepCmVWpj5O
wUWY8wsPgNoedWY9rn6GPt/xFGJP4i9LFidAU26gY2l5GK6Y56qhKGrHX4ccSyEL7kAC8o/jbGCW
7hRt8eWhuhr30oQ9QvwkLd+aT9e+rBSfrK0iXEohtrFiemioobEOpUov9We7bD484HYwKEY3HrkF
s2482JmCd6Yhb66XOcdlgBWYE+aVqgtvD+ihLcwPUxRaRBAybnGKC62k5+qs2KUQRxPle9MMB2dW
fsRy/fAg79kwiA7VsJFIIapWnVgiz204oHGK8KsS5G80jS+DIZILU48XTx0fM8MYTvFg3JyyjH30
a/FRHYev+LstvrVyjtlZR+yCPMyL7hySLc9XWu43gLY3U21AjvKaAgnSFcNJPVQZrr+oc/EoHHMO
8NecrMx5TyXrYHwGjIyhDsSv05wqh7GWtFVm/8WZbeJrjP4HnlQ3O+u/q4Wt+gNjQ0cZ2oDJ76fZ
9b6offyMrIxYIkWN2h7zCscMncEqt+OQ0yfGzjSfcKgsGlitWs6csA0aDCgtpcIpUgXAsvs8i6xs
QC/WoxfkL15KbeiqFLpU9I/uNPWBoqfnFRWFqZjESWtuexjoin1pjOeeNL4J0K/rPpnt9LUDSAlq
b3mus5YeT9eiwrOCzKFvE/VJT5KPHoUYpnzuW52mr1D4ngvMP+sq/1w2Vh/S5v7MjeKHQ11s20+G
gkDXWD3lrXaa67oKxmuODZyihsOs+2nupUGqkjxTum4WDNnF4HJEAgKxep/Nqvjo7ByMxcwfUjjP
69RnV81rchZlHfa9GIO6VL5hn6CHqe3csin/ssDGgrTCGIb75lXph1Lmn4RVPHsUcRA5lsG3U2/y
K2RYx66q8ez0JKYDunNRYlDBjrG735J0DzK6/HCXMF1zXxQ5ibDeS/l/1J3ZbuNKlq5fpR+guEEG
55u+0Cxblmen7RvCmc4kg3ME53j6/uTc6KpdqNONAs5NAwkjJdGSLJERa61/CsdPlQefqirVGmOe
ay+t4EnmCRJBSI6UNCx/qblXYpkeoAd7B9u/qHwMShIsFV1o5NOCSv7yMH2Pc5e19oqcdh5NPTvd
zz1lwxxW08PXIVkufsDlHFHrcFfSDMVZxfL669m/7oI0P26dOWq25uslpJ2cKtfybr4ejXErubYd
5/33K/j1RIraEHu737eHrF+HVdfe/X72uHCPqmQG/fenr+dLJW0V0+HrPodO66GLNrnEimheZihI
Lhd26TA8GIY7wRhpnrtP5U4ZU7L5EI0sRDMFOwvxj4Hrrkr0vonaz3QT15rZSlT8jE27clJEgFFp
DhjfX+P5csTJSPfTqwjt75Ag9yqHdAPJ4M3I9L6eYrMpWpq/gG89SZitYXP4TfXWSblMcEtHwIeX
DLMKs8CfndaRbn4VlvpWZT7Ol31RrUdT3mJtuZ7wDzy0IcZ1YN7vuH5bWxbIkEDljSC7+To6R8wh
FxJuzgSF34WzP59rEXcrRdXqCOfGmXsy6/qHJBfzahmXHVo8w2fx0p2Vze49m/ATE7QArytap2Re
j27ykuPWucu95BpeDVkV04kILyqxEe6An3EmMU8AG3aBEgeHqTsukcyi0kNgze8m18NeProLjBQL
YWBfNjBOdGjtYGCrTeUAJnfXKpr1amivpBm/qbAQ6G6DOyyCos0yohOt7XZVinCXNbA2gyxgjclL
vWpxfSuDdJ3keKMS5NjBjsgyhXirccsLl/NUyj7c9OX3JiuxtyzolAhzAZBPvL0V5Vw60XgE8qj2
g1+nK/9CRLRhXrsUiStRi592BRtAQ39b66F6VEWZgccGKFmQV0HfSO1VYBcrz5U31PikssV3k2yq
w8ViveCLAHDo37KOa7QNhhvTpDhuTh6W+LBuIkdgZF5tMBLF4rJlO+5a1loXg0K/WnymFOUVqQXL
ve8WR18BxaaUNUU/fCQ0BG0Hg4W5IAiDM9z5RrLT5g1V/SS2hSfRgNkG1YiFxqKpysu2Rps1Nt8h
w+Ubf8a0rA0hWi2RtW9Vyl7r9nyOqfU+jun33FLWNiPEBU0Q7biN1Wfb9JokczqeIq0e2IQIEx0i
eESkdWjXT67SguFPHt/bCKVZxPi2YZxfpU01k/SDm1Jc37KxR48lMfBQkyj+UMeswcxGangCi8eC
XTgX7WoG2PMHe1/beD31WOgEgTFrlbg4zKgMn/A6V/SPej0jixj9+9nCUrxFZ9GfKHttLIuDcF1E
/TOuVDb2OOtREUxkjWabSmeva2h++DKvS8vadNpvNq3MMc5m4IAMclqnSXQ/5UW2Y8C6QbQCW9E8
WYwM8zagTBnifmXVFJYVE/1sWNpt7WTpTkpcTTBUHh1fbEtp7eN6uXJtY69oyd4MH7Iq2FWKIQN0
mjlz2TPQbSN6zGdhU7Qw8irxKhLZHEK5KLmi8vSWXCx1P2bzWzLqejWo/maKK2cHDghvZTIhVbrZ
VrKPGDwB35kLeyMLmbK5i3dEmnPd2hYrR1v465pMnu/tEK6KV5O4ycWi/1ccnzq1qFUtONyzeFBb
2SozeHLrOf30wo1u/SNTash/ftjRwFzQc7LrLKT9fBfWMc7CfiP0dM6toaQN9RjclXAiSgi/tuuz
Rdp2v4K3DnyC7WYBsyTPizu5lMSvsrSgLhKrhPNlCfFxwnQ799Y5df3Bc129qfBCYl5WvioFRox4
EBpBfQ/fm9a5Ys8VPsaKejggq/klXMPIp6Jr0BPTCWgVTrSpdEWMj3xxXOsnSi3hpxnvSP3sIREU
916aJw/Ezq45R+177Ak+nDyE9xESt5iEPaXPRKTaKPShRY9P7xmuI6vkkrD76lR7DLOLrMOBPfRX
GGMx7k6t73N3vfhAtX7VT2/BtMIBamOoQiPLugLn3U6Fyd/DsvuJNA059MXBvS31dYrZydlP4/Ns
e/XV162R1zwi0KWOpWZMpOjWROTg7TfvWWIhdDIz2Uqr+JkP4zka+v44DRB6EhMs28rDiqdpglWK
+fN+olRc/Ooomik+ijKSGz3YlGxlsw3xVdsz7UwPw2V9LKXA5lQ+ZpE496VNeLTvrJQkZqclRSRw
xw8UqR6b7Xzfm2HTdfIuTCGvibiOd7p4qaDe0pI5DpIvxlEdeloaLXYjJykPOY3jiiuMKZLMGCtX
03WZgoDoBkLxLLqLuSzlI9vAUvbP0oVrXyXTHXoxg7vkvq5oDRlopKu44Hl9ev1VlZm3JIIpq9qP
iUKlnltAOsfhmsbg1oL241zAZ2vZVc2vHORwYpW7GIp/czOLMZ5ifjg9aiCEOY8ZCCB+2xXu8kSR
vB2kjbSq1d0mGIVzsBx2GDjs7bbp8UWRVTlfe+i5yQXDzi9LHqM0SB5797JtmHlBo9Unj+kSmv1F
yLwJLzeh3RV3+SVDlunlqlMAU/PlFKpxjr92h6gEbhTBaXHib46bdo9fPzD1+FSJlZ6EsfVjPszu
IZN8pl8PirDrHnWZboCAg7uvI7LOGjFer4EQL8+RWnq8I/N483XLXO4KEgBKtGDW4eu+UnaE3NUi
XX0929d9vT/RVYzFze/fmuNgH/iwbr9ufv0QznNq2+XDnweg3cqG6AKwBtWmw5DzOrUDPF1S9RRD
j4CVoaN9ok34ZKXqVSy6+nE5oJk69eR0TnVIIRD87wc4XvUPzxBX8cd4eQlhRdW/fAkYPJ5t2n91
QG+C3+/h603+i2f46wF/f5NDvUzbfs7VmuWlvc2C+RuJFYrmKhtOJbwkqKNCv0TdGB3ROjgABTzK
dwNlIfBIUzatfhnbC62VCDKyuHg0itNqw4WcHevJp1iNphKorzxmnq6z1TCcvVEuchVETEeCpfvV
OPVO0D1bYS9+NhlPZWCCryCsBToAoWPUtMpNwdCFoeghXarh05nyZz8P1Efh+uB5TdC/BjV8pRSt
//Pg+z74aJQ9ttBzNpVn2XfKS/Id1LH+PPucmsGI6My18ekfypFkg8xJr0mQAMGwwvGZBKjsVCNM
W309GsOYvmFLRN56OZipbHtWrvcWazlit2fGW1/b91+37DB372Ypr5uqBz/Qdn8sG28+Y04wnwts
uNZwJ1AGYkWNV8Llzq8fLarZqhreHJqDF5bUrM7e/LCNj1UAD1sVWr0F8wXUmBp9x4zZuwPb//y6
nz/W2qC7M8fmcpj4ZsOEfLOpC4+90hgOlHH7+5edxei7uaEIHaow38wZARBV/MBfPW0H25nObT9X
hyhJGC/EF+JcLZ6LcbkWME26dt5Ypod43NU4TQ/ytSpN+WhUojd5CFvr0oYkgsoqleW2HFkcSTao
rvOfxHTIdTRn41PdFDvhYwjRlk15BUFmO1Y8dQqnN7aLA7amy8McwpTN/Y0IVMsnB+UJBlzN1dh8
S4VL1ZBM5TZAK+qQhQQBKsWKXbdvJk1+Kzz/LfMmDPv591dTpr/aPf3njfzB4Kv51f+PR+1/Nhe7
pP8Ldk+Oi5Lj/+33hBQJalXXf/zFI+rrl357PkX2HwIyB4p0KhcR+AEqrt+eT0H8B0Ib6iQX3Y2P
4RmSkD89nzCKujg+kZruMc9Aa4UO8U/PJzf+w8F+mq8UUB8bsiD4dzyfHNRbf1EdWYKXwL0kEP8k
dRyaYe4wDydDIfThCi6Fc12inyEqBoS8oRdoq6c5CdUud9L2aeyxC4n7Mjn27ezeRlDXPjgTpydv
SVW5rdyJolyFMUEJY3VSSoYxFS3MmmRy4xQ7dktjad44v5wokQ94C1caZWHr4LREi7GPTRl8JuGA
gURXqfymqvORZWwJIACm5UB4XDKlQbDKJmNORM65cNnRrYfbvqpwC0d94PmxqlBn+vI5JmR1b4jq
2FH55e+Lg3YkA9H6TAJIKWNWVfdY9dFwscBfkl+86LluS3dbZlaNlsFpKG9DVSxbx6/zA2vD8pIa
bQ5VmPa3g+vCixdNHL8Sp8qmBm822wg6p3bt5LEs95YZg5sg89v3gNl/sas1cqBdSRZqdd3GbRfT
NdKybwLHy16byPK/a/wCglWpBqugK52ob+wCsLjv6j4+E17rgn9WzpvVx964Hurc1bvCSUuzMpUj
3qWq2s/G2NFdIBmjrwfHjn/YsFqhI8JEbOtKtWsJu+6j8uBkYtC1zBRP6TLXfLdLA1IsHRNuyxxy
RpDPsBciq2YI7tQVSUZePzwuqAIe8rYXj5yT1WbJGKHsvZzzmqqqL6s1IWjjWUSaxoF9CXo1kgJ/
OLQ+400x1f0Rl3OgFAb7PyRunHdhEU0w1k2e3PZB0920g7YZ4aFP+w6+qs3OIs4wYoq+JHKTNZ4B
+MFRBiyoK8aXkPCMnGrd6z4gefi0Cl6mDmUd9nJbRm6n1uhVih8TEMtFRRB5PwibsOK1g/k39ggF
7c96qoKiPNSFI/VKjmheVpUXd09yzhsKNb8H/XcQsO0b1Gafc1M0V5Lp9zWmFniEI4wh2dBr07Wl
JK6IcPCJxpsbbRoAtIGyGhs4WggASXMou/HiSJskTxaTLjKwmNnuRsOWcDMGyXI5XZlih3TKMB4g
A0Aq65c031atLLBtL7UPpF2XHWOwHscbWkeIetCkQ1tvGkiI9pVOpmTaRGHC6B1dK28VgSPRLhFs
egjAKrsmUKd3HtpIxu128mnYqfJ7/2GEDHsxy2g13ergv7P9uaCiY34ryJlZVjjSAVvOul3k2gp6
x98mSxtvVJt2z8nUe8WqpFC/KlCDPaSeF2zqpXDrXaH6wTowzWz3Nu3NtVM20Tv0iOYtwnCTqmUU
RlOo+8nDjEkSWQIem1ebdc4psMr0e9CHI0ht6gfBftCuUasEadS47Uvjv2lOL7XNxyY9C2dJj8k0
YYcmXJ/hD2T58kA0NSpyY6U/gB/nO7SE9WseNSUJo2VH2HvfoSy4dAZFOLndrp5h3qRwd657WXbf
Qmuablxojkzgpqm7TORy9y2TUl/BXYiandHV+KQxxgHv8Ar8k0Yiw9BMlojR8Zqon3sRQ8S2yMch
rcs2RESJKHfadaWmSB4lbsT9eukL8ntlNehV5gmpt1hbMfYoU+cybU1Ty2wqSTLJ4M32I1Nr92WM
EQk6sT+92UWmP4H3kwbCZe4yKyJ75lCipDlqPUIRoPY4jEGKhLkplt3lpXjtwbmB3QcE29jhM8GB
tthBfUqHDYuKrnd0tfrFKez2Q+ohf83npqrPgK/ZtcDmfCvKIj4zJ5ZPnowTDJs8zdIpNNwlYmi8
bDhMSWKeGwY71JIuGPVKOV5qcSW10+2gwha/wEifyqoG9CDEZ2ScdWmaWW03QUy7uIJiHu27YPLv
nE5RiiEAhS8Tuhl0kzJ+SWveMUuQc41hhuHCK1rs1h0t3G9R2tsk1vRM+9d4vLXHmRHer4VpB521
n1yWA2DqU5dCHHCWermbuph2mJh0fK90F53lpJx7y57sYVdDK90HS5tGTJmd4MMExUj8a007sWoh
OntHxo7sgjqcs3DnSLa1vuHk3Il6cKEoGXtGRC5wR9v0NQK2QiWyuISeNDejyxrMTKufPhxHAYKh
tV1glVNJOpykb5bfqrs4quAK4/ds7+cqxqIFgEz/agdImwAoTmUf89zPmRq0gfszDsin32Upbicr
LiwLEDbtxgesP930yYuGruQD5FRGHWsHxZq37LHfsg0Dhk6Dt/K7LGbYUhj3flYaJFPVM3ufj/73
bNUXC0UU/uCSxsTtsmMIASqSVq6Qm2AqsC0BL+guM9bKQjiwQEXdASsvZ0nOi1z7OhzOyYCjyc5V
gtN0Vqkk9U00i7eP5zjcqsBnwfZKyZ+Z5wPBUiYs9I1N/Y15pGPTRTOtKRgwsFRv6qnWnDW9GtS9
0J03QMyWMbwSH6oPtisaMD2ve8Lv4N4zm+mF1e5mr4b54AgYUyuTturDqJbtGzeG/joiJwKyoUew
Ar7LwiKMDsHeHQFitFexIOovdKd57ySOw7DDdnz9xhkF0WUhuvUFVxX9vXVaJhYmTOfPpGmmQ4sd
04T7iUCyYHtDAx9Tm2u4Cwjg2ibVN13XxRsQ3IhtkvnXPsTFZK/8qVxPTLCgRWwDXImjhrFBnhPg
CxHoXmmFvK2s5HbInOq26y8JHVlXjbc9etSDrcPwGVZmekKyXV3rVuFUZgu8cW0PDnWSZ861m+f5
mqSoaCW0K05h1A83QvUT2PuooS73DEvnEEg3AhIvx4BRt+Ny2Uig26iOutvJdA+Z9gfcih3nrU4W
mtBFFQ9THrvPzjCr22Vp292FOrt2BrRM2jHZla6YSKxybHKvJ4cVaJO3GFqQe5sWKy0daAmW1Vn1
SnUznON0vCDZjhmZ90bh+ObIoF1gd0y6gKJUL9eOcZwQkL2Y83lLQVq+Dp5vXZnWzcwW738EzNNY
PGN+KlY+DjtHR/rerohUx7hLa7NmiXar1RAgyVnPk2VgYmHu/JMGsfmAbyrBBa1age8GFEA7hmry
CPE1/oX+NDkhD43PagiTbVXX0wejnGE5LPZgfjZg2KfEG5id4RnhbpSbBvASl0At90FxmcyHtZsS
xD2bfF0PpYvZOFlJ27nxc8M6mHvLuufyY8cOIPCCpi8dUFXSXagl2Ng0q2BBSsI3tLj9Gw4vrrzv
bAxVNwBO1l3TZhl2FLhQoiNrncZmPjCU0FWH7uIWNarwecTq9lF3cU5JRT6uWhMJCbRg23pI9gLV
/lVNNxAxqbfVxlrY2DeMr6yciLhlAFpMmAL241SciaVzaFfhIW3TuKt+wJ3XD7HQDoBs0uf5RpJZ
SIzYFGjSWHM+qzyod1ni5mQUFGOomVmqJF1nSqpHvLCned2aJXRglhTz7eh3wbPntzrcGD9g1gZK
C3l8iZcwgvCJGHVVT57sdvEYLkxie3PuK3T/yNzpic0QNUA7vRBbrFDteCWDxnr0VcOkClYHTciA
cK3KMLC7UW0dPzaTwaWIv/6HE9rqXVnCnAkwbd/9OizdoysvbLSU/DOQLQhzZsvOGl1XwRx8ZztE
dCzgML7lFRo8zlpdr9HsR9Uq82P7OfSN37HwmPCBoAIMnQz5xU9O6YYNX1WhXu2Q7/dQgCMCdkWR
r490JMgvZQYpa5dHEC+36C0NtlxB1iBqsfFJdA0aqC3fQVSvrCiDryjLNFdbZenmgQYIah/IJM1G
yfQbi5PO+sgC7LUAzfwPGSE+padpiveQPZzF3ZdFeIj8yvwSTYn0dyjKH7ZTVtVqqvCyonT282Zv
6aDIthgppi5UhSSsQMadntPGcn6mjdOcqsRrr4WVlqdQ1D1Z9eThHZNsMf5m8VQIuhj1Tx3r87Fx
CqBWCqqIYdcUTNfkDVJoRTEWjkmGpqbR+cjOoa11yOTtlHWpvgplFXzOMz4IVgdIn+AJc1xALZ+t
BqU9FUZXkQt2ObebFL7X2seJ73Yx8TihCW3tXxmJILDfLOHfVSxABwx+BI1kCUxTdJHeibH37hXq
3RvdWLWz9r2OgjHNzfviVu6N9PIOlbsLgBSNGN5gOEqUHqrVhLSMUtd7fEn897b0EYS6STc/QXbU
50FF+d44Jazjgbe9EZlnPpOqzGbAdc8+JMis1wwSxd5HnPMqMNM+FWMPyQBOtxBw3Ml+aGYqRaef
Hv1pSa78ug/fTIH/gpHlzti0BSrcSbhazw62Is9JPzpvIsEHEfCwOwTGygAoW7ngK4Gi1A1yMPCl
hOBeDPVReAuQyTg5L0GWZ7dOpKDZIBF8zNUS7AnoJb9WXqy6BKY6b2LQTnhOyizH3xIkaWzYQpgN
tiNEqbSBP+ovlIW26YKb3g3lTz5OrInFrJL1UpfTG7pc8xrMTfsy4YLGnkl0YI/JZ5uwPeJF4EC4
f4VhEJ5rA2zCijK8tb6oPmfbDOmmHAJawDFGVkW06NQUq3hWwXlZUkwLuLwOmReoO2+J+pNCAIr7
e1v1UADZNNOEzi9RIYjjgAI0C7v5tQ6bYZNEQ7ClSAnWGVzsdN/LBpVxlASfBuBwPWtvuEfijYhc
Eqj4gwK0+t52KZyxMfoYSUu5ddBVsoC3/oV3UOW4utbxpJlzJ5NYBRkLfetIDktG90cnRb5vR2XT
4efOVYkRKy4g6FhbSNA3eQCbkw98ovPFiBlyFomMS64AFceiKNceGyV+S17Mwuhkz6Vfja8MWmi8
/bE4DB6bEdJES5kNMV7lvI0YgMIlh66aSrTpUkXIDlRTYzzIKNXauH3UftDiddhnzl5L7loEIpgh
wW39oNsVuD5vYrp+Mic61yUjqYIkP1SpTc6lX2A5muKwn02obRLMSlA8FwsUBydBKzyqGQJT5FKO
FW3WpnCTJ9jwaQmjAkZMvquwnPiVYNzxgF4z3mPtM38zbQZ+40HGRH4zJMxKxbzG+a569K1UwI7z
8mPKTvompKnOppPtNlo6mAMSv1H43LU+uOHo7sYlgatPe94RY1LWV74rsf3ohgxXzhQ3AVaanSj7
BilQVI4wc2e9Q5RV3oVuCosdmORtajwsn11rOeqoJ9p17op5Xy6uv3EZTa3hAkNJtkb2HIbmtXzv
UWxGmJjEZIzjp88ATaJ6hHhX4yjd0SC+Go/LCCQje/WQvFV01US6+MEyb1sRwqN1Q5tsYjf7yGUE
JJqlkmlx2BThGXOB6Tvrk7kNLBnWa6sJ+5MQzGl6E7b7pM3ttXIVQdJdcYFhfT2vZQqcXqYxBEs7
9+hLyvK9wDnjNPjKfiERVaxFb8v7wIQTY6LJxyVA+Ceia5p7oDm8GD0+hS4uxFlhRpRvsrAJfkhC
abdxN6qbIHGQFKRBCRgbTHV9Bv2kXA8TWIjj0u1NI60ru2jNzmH4eFIFjry4eWeHWMJk8PI4uAed
opRIA+eHW6UjHeTkj6eGpPZqX8Z1IrmYjH2XJM34M2hldoPawjtgHuffl+ECszysO+wSSCTuz4Zu
muY7b2uq+sqYB5VQBgmziLMlWvlDzJYLv38pko8CaWd/4/Y+Ax6lGmcrY9Mz/YyhnKAY2PlzmawN
XdwT6l4uBEITjqAG7qvrBM256h2IJ8AvyS0DPfKJfIX+rYK97JeDRcSZ17zHoh1PlsZZj4oPiHnd
V+im6whwQVIOrosgA03tscPJa6vdxi3EZULGx1Wb5sVWOGP3hly6A2Yr8uPiMRzAlzh7Yra8bAp7
EPVatFS0DIPm0xDHw5W0Frwu3SGEi9lnr1lvdR+g980eWnAUrrLR1B+UYv4bbs2QjOyUVt4XUfdN
9H3wPRxHi+HMZEWEprRBJjaTqXANgnQ8z7emtdOrLpU5/hCYOHz4s7jQPZlunPDbcfhrYhVuvCUw
R7csijtMuMO9CioAz9CuH9zQ0W8EXuUvoi/Us5xF8WkXoyCwKEnyq7ZFV4lq0FwxOQ6OWI+LPUhQ
s51mnb0LHBRugDyS10IHcDHnVnnA9MnIG2gSmhwLaC2WeHuvJE3GekJSfaIBSR4hUbNzJQJbnBWT
RbwoW0SKO5ks886ksHNVLzK1yurUvpqNXR8YAWc/U7x7zw4WTJD0ypHSKCfcYD/4WLw0UwprqIIS
fkjDxr6hrBhPHXvUe+tWzg8xeOR608qMW/hZNSLpEOGg70fwFVotgpdLuXnXDhkiGMhjR2Ro41U1
Osxl4ki/ukEBkkbe9UO1CLi3TdryDD6Mn2mozxbp6IcGY6k9llQI2ijBjoboNOr24gVB7XRoGk/u
uqYgdNqGY3hKupbBGYqYbWZHHfJ9jGI3TPL7h17XUP3IkMKdVOLCUMl4kxJsQPpssryWQal/1DN1
Uma3pDcHJoYQBxezJGUTgQEA+k04sPtXoz3jX+P311YV5PBfcB/+biK8vwKD26zopH+juMLGi/yj
O7da5g8zC8bDGC8u/awf6TNSD+to3LH7Xudkk5VF08M8kPLkaWvaO+2E5sfU0U80Me3B8tJkbTdg
cG43UjKxoK78xh4/jRy8Y9OExZvIlboKU7ifcN7G+wgqAdwtOW9knjGbbqN0uSaAd3qx3QxREOHR
S0aYGcLHvcSLgEEfTsVvFYRyxMdgImtfhix2UYjxrx6r1zm0op+tp+OnoR4HyFFT/TgkurqO0Ucw
7RkHRSoE1JG6gYu1SVQysi4RENjnBl+VSHuPQb6gqxBFDDPZD9V4hRIeoU44Ul+HVoz+r1LyVsje
hUcTzuYXStBl27mJc0mDLqwHp2BCyfcX9nz7CqdD8s9v6SK7/RxJ60QXzdcUh1gbJAJjc89PNEzU
eRmvS2qhZpWRoLtLTe8/Oek0rKFAW68znkwMQCIpd7CAWsgjgX/Mx0pd49ET/vLI2DjpNE/nHfRf
k29C3bgHDTn4lYlEfd9dJEawg7M7xFvxd5XCcyXYJq+Y9NSw8fPWDpq1mfP60BkzVCsxzPp99AOY
J5XvMsLoshffrtw9bsn5JoF7dfBmxbSity0EsUwq8BUckv6qhR9zlbuCqrX2/c8apuZdUVf4F9W2
az/wcvMPCrLmYqNT7EljK1+sANJTpQGg/parjMbMn2NaFj5OpA8t5BxtmD7i+3Cd97azC/gmvzVU
bx+4p6JXcb35KXZxtTSoDp5lYtvjWhKCtLNnNkzbsu0dBXq3nrPyDbhXPMN6z4qTnykiZIlLCF7z
xhLi5OdyOvuViG5Ko5q7v/naWmQ9YctWz3H7vugYh60yne8rRku0vsFw68SpdzU6pfXuLZO+rvmE
QOKhQgL2R817rWZkhinywC2QCnSXFJuwLs/dB4FcP1wHw0R7Yo1Z/Q3WLUVlXKqx2XhVhRNGkrCW
ufEUUwwuUM9fZZNwTS/xcBCJiX+MU9U/A1/hIzGPffYp++SltrHtWimj1ZZyTf5KOt82mxmq/jVt
hv+t9OJmn4g8gI24FMdWzNVmQiRZrf5G59t1gxsRirdgf2yXcrgHbFTrsGcQtAbzQW134QZ1o4Gg
MuTxJd4QRL+IR0DCyQ7xbCcSiuRz6oD4t7/m/29E+/8SVk0A0P+AVZ9/Tv/x/vOj/Kg//zGfCIcB
bn5cYogsJwz+IDtKABPjsmgHAjv732i1E/h/xDaBOjaGs3EEzvffaLXlen8ARWPfKwiK4ZwK+a0/
4WrLt/+IyfdlWh+4dnTxQPw38eq/wNX4oDLju/jRXmznATKdf/KlHRZhC2Ll/O9xg+42HDrrrHpU
0ZLR6tpCpGs57nTbECz9xDhIov6cKEsuN0O/cY7YLmXrGA/xJzeK5EMg4LtdHvz6Aez3OWrfPv0+
vnDMNiEaYft1U9tNiW4Ct7u//0IPQwlh/sPXPVbhk/mQUgzXGO/sSCSzCNhqO0RlfnrMg/GzTuL2
lPTdDTkt3qot++KB9L/6MDS1OAjw3/sQ70d4jlDWofeNsP8/dV15K3vI/jwU51FxsO1jzKKy96UX
PmXwZXfpUNvb3zeHtD+G0EHZxXh0pqi+SYX3CVIQwXwrAalSP8TGgU3EhLNFEsXlv1+3hyX7y50M
2IiXxAr66wECwepNZ/mVfYt2GGY4qR0nZYJ2+P3fr9tA3cspEuAUcRPs//mQPJvLBpg3ZgwK2COq
vcwrzIx02e0TFwPCmfnYSyDSU6TL7PussCmDmgddMVfhTRJ2Buo8D1CaH+DKaRKT55nhj8b4KGxw
ASriq68DShOzyqTWS9l65W0OFfPi6MMfhzwMaZrKr5toYogghgpXj/9+WGoqzMA4A44WN8x9hp8X
Gh8Ko6l7EoYU9thllq3lIG6cmDYRVrP1DQOx+zSa1P9iqe79lZgRYWcQ2TYm5qyI/hfl46+OoaYa
YzzV3fE9QABut/m07YbUPrL7I+Vl0sEqmmU3dTL9KIa8w/5NZzdovEAO1Iy1idPVd5md1XecURAj
Q3LTsdkN+qg7IHMd13GGcRROje032YgbMUzuvSeL/smIAq5aRLWi0avpMMCSsSr7ej3F6H+mxpVb
nZfdvYNpydaD/Xcz1R4cxXLC6iuK1LAtF6A68p6/lUsbMZXrp+LWheGctNYu6lL17voD6jGz9Oe2
kOk1rmDHf1jX7n575v6jpbj71yAIPrtLTjLUGsgtUWgL55+CIJTpcczLlvk9KGv33HT2o7Yj8Yyl
6TeRgzvIpsHj2/OWV/e/CDuvJUmVbNt+EWY4mtcMLTNE6hessgQ4WquvPwNin97d+147/YIBkSUi
Acd9rTnHVFvMGyprhCQvNNY3sXmXgdkcrU787ERv3s1KdismKyhinSHAXWnUV8rVLEi80T/NmyB2
tGOrx8PBDMTNN8N2Wn1DJEErQi+CMWLTy0h5aYX2LnoPkuWIkNwH1xg9/d/f3JhkO39DhFFICMti
iAbDjxtMByT8n3dNF5VEVeJX/tHmaQRJCh+q39jBdzIYS9pg6ofhTaylKGE9I9XjCJ70DrIR8Uf8
MRUMDg2zER9vO1kZ+fjkdcZwGRL514ZJZSTz5MJqzluCnOMBduNPVAj+u0g8d0l+lXmCRI9t02Td
lg8syMtwYgV7937iCzlKUS7LIS32aD2/yRsqf0w7k25u3slCErxH3TnyXzDvRJ8VSx+uwsZXlf6u
jk4S/Df6vGX+P78y4u6wx6q88mzTtq3pZvo3/Ho5NEFOiVj/gfPkKe4q8wXku1i3os1W6XSIKIQG
Jw0TltUqDpNYxAsnGrIF7etwS8pTfM3C90GE1ZVGw7lx7e7IJ9X1X6dqGgTbsaa+FvQy2cZOWSZ0
b4S6Tkl6DrW7r4o/UaxEx3665Wgjemtden/ozXPDJsjEVR8cmw+lc1WmRnnt4Ptuuc3RDGi4rjPj
j62Zn22uj+965JGtl+ElD9Bibjr6qiWztU1d1sgI8nIP4lJ+I+WakpBqnsF80lZXo7A2ExXqJMpr
EMLC8PIJ9xzXzXnIaZ9n5FAw7aOxoxZjslQndiAT4TfbrhWI3x59z8inQBdqgClHWz9KNRtfGy1b
DX4TfPK2y7exJ45UQ6cs41DZJlEbXEuLNlMUKPnd7bPjOMTx3raUZ802cMWWrYK1ohEIQO1LkvXe
79ahPGLZ/Y+4wdcYNbF4RkVKB6HRNk0a53sncZtTj1h31TdIbuoclzgYSeUWuXRaMsdcq3hP/9jS
fuz868y0g+xN7cxfVHm+nKT3oBw3ct0E6rhI2makSEL9jDcYgVdUYqfM4rU01ODe2ImAO+zsMhty
c592b2FdcI94EybMxvq/woPxYWuClZW0y6sHeAt2Vl9QPlUZKlIrKhcJGQdU9GhbhgTJrAdZb2Eb
kSar1+kLVjNIklrobLsiwEuPORW7U/4Kvqc4ck2LbWYWxbH/1x6x08WWAhnUvi45GjSVDv047qq+
qZ65N+joEjK7QCNvbLIWpVjmjHcScNsbN8++avL8vSk7ZOuUV7jL+VUbeMoP5cgoAjWp2+l+OXy0
xpvpZc99EJiblvE/WVKwyPat7+37Smk26CLjAyyG8ZDDc9g0uW5eLGFJJPWe/9570yTCYklqWT5V
L6fW42Apa7Qzlu4dApvNvGe0brTRveB9PopsSVWgpQnk0gnEcN4cLPxwByUPkzWg2wjZ0hhNDWEN
QEYXXmIULC8y8opDWoIokHYl7lWWfLVGsECfRnuW3u9C/9deRcv1cc4wq5VTd+ZbMxcJMy+mZmTJ
++C5P/OuG94CykRgwxrxYlW2eCmU/qZIRz0b05FluYBRc0ffzT8RRZ2LS4roMQzLz2qVWHRt20p6
K4/U+icQVtqq0Rt1UQE9ejYDjWtUFe3ZC/1WuU/L7qOhjfTgMHfVxxQXi6mFxinNqjxaeWa3Hayu
OFL26S/UFoYLU4uBLIQxWUXzocQCFadJhesBDzRufu2YaD3MDvmjGPPsDZ6AtShGpV1GKbHrFASq
zwbrum0U5wSz5ZcRq5CwwkYecrRqL9N5nB/rx8XrSpM6reVX1xYAB2zZ0l47wqFAwAvJwp+mmUhE
FEQf6LUWTgcRaBTQxaI+qa6+WhUHSmzvZhj125BJ8MLTuvhG9NI1mV7SVUYYLX03se8Jt6VP3OAc
6hcMU38UKtVfRifI1pOxtU0MTV2arRqivsaOvknagdVw4ervJBD5C26D9DgflljJBk8BdJfn9U6Y
Q7EsLU+/mFVorn1Va48unpkdyB9nG5i6hrsvxzRHM+bWVikMxtyn0ZZKFT6QSC/EKYXruBEIsZMi
vThMR5dh4JsbQzhQMGkZoSanQtXDo04a/11BuZkcwIaZF26k/Gwp+Y95ilKHprsw6Qsc7BKWbkQT
aD/0A0aXRNOJs0tRxYiqBYUTuf1pJvSFBbAWT9r72ORMCy7Qs9QK26pmvPVxvmjDofiEpZRtSUT0
130maGtT7CarKuZpSS0VtLWWLQd8XdvIVIubqELtsfyI61VtJm88+P69h9G6Ls3c3qiA8D77agcp
aaBY23rrIukx1+e/FTRSG91lPu+njv7ajMU9GZz4Z5miToqysrlTFDWWseJsIGglF7/pT1MJ/tDI
PrmMZmtvRkOr13ZDO7WZTBxKAVBJ0oN1MuapTc3EvK+ya0yOSrWm/GwzmUOxBBOXuTspY6Bxejtv
lnE5BccAG7to2WeU6+mvTJJSKtuouSuGhNUxFCd1SmRiMP9rHjdP5loEw08oEFXAkclzkJnmeZLD
vdRBEy71aTmpQaahjpZ8cWsbCySUPX3EVn8ve3SSrBqCY1DU9bs0FpG4pMIJvp0ht5YYFjuo8UV+
jSU+KIsm3YWcQmaUmv3mpK589WtpbEQvy21lWvJFS8qftYywN3behpy+J621tNeEANBTIyFb/X3Y
TYdUO9UnOkj+1Qn137BUlNfRAO9hw5E6pUYvdrXdgYOopQgP2MnFoS710Ed95ojHsVW1tOu4DRYt
MoEnqFbNxotBqFkTNjQTZUhkWUBnrMh9vPnGb1tXmF7LWDtWwvgahsI7jBV027BEAxt7I93daRNO
m27sojV9ZIzAOt34J0Lt0JIYarIkGk0/J2NOS6RIAGH1sQD3awWUGAXlNSJHvqhWlNG+c0p7kxoo
TIqM8JARLePGyg3nBf/vR90VyU+4Uz8sBNEvkT8B/MvyGFkeo7+dvETTxs1xnCA6vdLdqK8h9APH
ib78pFbvFurSHSkAPOVZ2X417Sf8BPPsaJmyxN7Dkju2fhK4GPPExMW9Z+AA7GqFW1P2wz1mrkoe
CT+iUnTMmiH5UFGOrVLL/kpbZMdhl/Oq1wZxq/LMPfzjMIZbpSeWUXwD5bixdugv8TRsKx3+bpna
h/nUvMn0EJk2Dm9j4njKUH9tuxDU5VhSRChSfTWCGFyPA6DYoeuHI/zr9ha2zSdWueCquJ5Y0Skh
raWjpquaMAm80ExAr0E1bugYvfMLvSW4ctd6rdjruoQ/GcDQOeuTAxnw8Do2nIubyW2StnwlKxmN
U4L1u+nRozLapM15jHnHxi1MF8MKl7E+QBOxtcnRO3YhXKoi/+R15OettnIxXWNDJEvTN317O5aY
CTMPSWDpxJgEcNWhYpz+KmJgQLHh6m2NYjWiAYCcQQ9/jb+BoBRIYVvfpZ5rwD5Z0EREEuX458EJ
u1+dVHhPjt0vTO+PneF/z8wfOQOFmpZ/rLYbda/3ZbHUBjPeDfp4sFmn3ogNTG+FI09ebejvtln/
mL9CZiJkMWBUr7y8DO5q0/bPYeoseeWpx0gUAmlMNVIe6bWXPjULPNV29FxmGrgo+iFftY3Ym/+p
v1ey/I+iKNmaOyXur2IaUnE9rLERVG9G0l4VJt0o+3v/zpIIo6xorF9O/67nYb2ywbNsht6+564d
niwgPfeqjXe9QKhBjIB9CdOyBBzOXq92ygLqFIJg0K4jmoV9SmX3KS+8YZsjSgd24vinvzc16/UF
gMIz3aUGLbHRvqM/PLixlxNGTb5k4hZLx8+dT5NLsCoTZVw8ZgQqbY4fPdIXd2y9zzSCwtKKhvWb
DRhv6cbUKGgroOnFJ06dP3WmqrVUrn7rbwKzKy6P28kBlPytsY5emKEXntPG/v24ifJM29LvYBRI
DBDt03MAKyLdytZtlrj2z2gBzYWhaYrYxn0y/jVRaVA8rueynCPjZjXnbMVh5PGUBfZLpe+xsJLn
YHgmcFmDe2Ks41/ZtNKn0O2fSuRkS1cndQC+NGzGyDb2vY82PSxy9eIHWbtiocQS169JLfKM4Llv
0/0Y5OYV5n10UHQSFVWpUsPCxzlVu7BrXpBs6k++lVq/wNg5uQdxO8wIkSBuNu4VQJomeDfHc7lv
xm74inXIs16HaCrsRpAi8xM0OEX8FI/Rd+e55VWq1QD9uqTBXFFBW1pmqe7MvEq34rvN5cCKKqFN
HKNtGHi7nEZ6ik/z4mSekQ1teJyeeXCf9i9TB+Eyf3uRuRLOGlb9Zr6UQu+PNrZGlDSYezNHXeVg
9a90OtuXvEfcaNqDi+1jwnXq4GeaQg/uMq6nygAIQYHKapkVQlt7Jax9oirIMVG8CSKcx5sCghUK
9+kaGDr8mJFo9BPqYeAwXTd+ZpbcNcmAyspQ2m2DZ2CBDApIIwTLj1iuO9aBwO2Nt8LAKCEKszow
twtw3TWXOTvDT4ZkNz8HZiroAY4xcINXxTaqE5SA4Jz/AgfKIturT7ZlVjfCGuxjlypXNO4ItaZT
sqvvYShFwu8pre/JiNXVNlRtpZIhdamqViuROsdiVfv6n0bVee4it4NPNo4ezJWiLA+jl1nrwFTL
s2+SghFOewROEuESGZPIz+NSyTX2Gmf5WCA9ni4zIifKgCuK1T8yDyCkmPqpg6C4CjhcDYH9yyGA
59wVN2wKzU7QvSNKnVMRpbkVC/1hTZKbv3aCOiWsy5xeA56zssAWfKBr2wyUFIZWqAulS9eFKL39
fGONhtvsCle8lQIihMHNA4lbde9jZh38BGsl8pAYCbTUTpFfJ9eCgImnGj0QCW1RTo/flJBBWSeA
/EHWhMxlpeg8tR04RA0r68806C+0VYfL40O9V+pNRMy85kT5dX7MuWaPowEPysl1818C8LTow/AH
jQ0M/61b3tBsmWslcWuYs0Vy9NWPzlH9Q64Sodp4hf5eW0qxGpDUbwN7DC4iR1SbOBVaJx+RxqCZ
Z8KhO+Vu1wJYnz0eUaMRA6SM1EPn3Ui38m2hXgzZqY8BuY+28F3dnx4wCNxwTNLDvp2orH4NfY/4
Wal45Hc8riB/3FsG0wTa4FVIq/bDsPWT0IgKqminPbGS9n6jHBG1VvxWQxN7uwsyk75msk7d3jjI
rumOMuNui0I5rBBXOUuvnPZC3zgKTe3ppDblOtY1/wXtUkORRyq/Yn/nR6b3W21h4lRDM76qZvya
eqP2NLaxcQIBPO60hIAPkbv+syt9WCW6MF5FEeRP0JXz7ZBnwW7YpjRnf0JYoxJtA9pSDHPYw2gg
GhZF3lvI1J8WY7fEN2DtwILEW62W3cTj0F8Nhbc8Wj67QHPT6BZV+Ih3FJlB348F7ePi96FjXJAt
mSBLp4wc+BgvKCvaq5nkEA56UFWAYMI4FIckgcxLAa2/WNqQLU3RFW/c0OiwsyT4Sd7MJs3QEj0B
kiXQIRh+l6n5FQVZ/6EUVMMz26hRuDNuiMZNTxry1R3EfmVrDgN3VJBUm0jvybiYxt9Cuois1TR9
zpq8f06mD8Lpg6Ax+UBx0ucULdyznYr/+GD6E22q/vUntqVZUc7rMIXQai++YgtvNq4YbOaMhGfD
Z9Jo+5723Xe05hvxU2A0wec71M/ChP6hR7FKX4Bv0DMUljyTPx0dbmI0YVt0rHqJr0BDbyj4ZaVx
hqOEDLUKrU9klvTBzPS3HhCvQt/kPYtyiazdDU+Z5VuHpG4cKBPSfB1wMVNDeWVuMvWi5bS8j6u3
VLP3ih8qb0omJ35SCKq14McE11ynbvTdS5XIecXIrmUMmtfrzWOrptHe0+UFAbyBlFQaNMab4mTi
5kOp1Jo1sNmhO0SNseQ6t+vBJ1liPdB220sNwxDfMHilrBZCvR3rM2VQPIpaFu1CtSzOrmFT0SFo
OpmkPVUwLEKf2X3uFuPOyqT2UobqtWyd8UfO376oXNwp3BnaOQaTuVChsC7J4IqPadLu0VAmW4u0
lXpXIm1aqfNDz72y960iOJMATAWqQ2eGvjcDjqJGSyDtzkLCOkFTSMsR35H1KwuGap9GXnDs6uJb
Tbv+phO1MM9UxiPQeOOF0BoQ8SzpLaYztET47xkjqqDJKY5RZZ1pPTz5yvsG6f/YCdmZp8eY7i2E
v4vagTeiBCg5wzQuX0ypxOvGOcZiVI8p2UUsr9mMfWptH5NcNHsxrR7prCQ+QWqyavlJBARYOOWT
iZ/cWlnfrK3pkLf3qjLt5C0iR2tf1sRLzT8WChsVLOEdSqrbXASSm/qWTkfn2+qn8D2mjF5nHilS
yxeZN5RScvFJFAEQK2/c00cS6/nXQJwcoKHpEJTssHUM3glz8EMTATkMuu5IF8B2UJ6qwQYIFHxt
vU0v84+Eg3Ed3T7/zLCXXToBws0gDuTM9L25t2l+FKPjfCixWmziMFbX8yHX8CZ0M7kBh7eeEVWB
eZl+DApwvjLbIt50rHYSO1Kuat2Op5znrExM7zqfyooQiJ/vok/ua+86fwDvSuX1gGMoLP0VxS37
WruRfS0DSUZG7pKW0XNu/oDQMUrEkXmaj8izGXnJfdpGI3aNwO1jsTi+KnlgnoMOytu8YExLTQMY
PDU+HtPnx33ZCV8nv8zu134nDJx6GssDmbG48m2kGIrJG9Ye/Y8o8q6jl9BuNljIEv8B+riDubeI
cMS8ZCrUp0gvlZ09eNTbybxBvtdHqDg1mFEphvZNXBVftUnpbArkmDfzNXB0UPTByPpnuGNDoXbe
5Cz3ikubG1swefAFswEAtaZXZnTKZXIbYkc95sidm6fRikk3m47DgWyFKvr3U1rjFJTOLWuduY17
x0YrCz15QYGXvKRmwDRBH/0jXRekUrHl7Z2i/JV3Zvhj2jGC8rHjG3+4E+Jf9Zub6+pv22yhEwbV
wLy0rBYoww45N+9rUeX3edox6uny8WKG/ZasnNz+MSIv30AvzaE7W+1Xh3kaYWtE5FQafESaN8UL
WJZcZ3bY0xlRwhtF1R9OXXFbPgmvhG8tSPVSDJq2VWbu571O04x9pxivrPWLxTiBHKkJN7uqwxYz
N73SVIzLNKjMZaSLtFp2cfIaDV66jLwKdNG0Ah1UMHZuaVX7+dDsdkrnLciHcf/48BHnHfm/Owqp
LEqIXD9lvk1sYhzdFKP7NFu8ojkCzVucuNZlLL7mj8jAPGO8ciC80DtuSVXXMoL2Hq1cK+ziTT2H
JE7tZbfy013hM49AhOACEmZAI9Zun0vTRfXAqSHK8qOMAyqFKPW1PII3l7n+zVbBgUGUGX/0eVc9
lb5nXUTXt0diYMlSpO0AH+8ghBLfGXk07jv9VY54PWN3EFs6ZtkCMdseJFbwPZWaCjKzP1N7pKCs
2CXBd50O9RQWZY1+2cO8puoKMuQeoyqBDnIxH7ZiDY2TQV6JWXk3SJrPudqu22n9xH9j3OZKFi5q
JJs1kTiovaSuutcwLZp1W5X90WstEOF0Bba+2ifPnp7aSyUHXG3U6bHxlA+KvH5yHQXy715Qn2L2
YmUDC4MIgrVtWRUC4ehK6xOFRdDvy6ah7Vi3ir6GZIyP1mZZOm/suvXO1QCKyotHoLw2Vrkn34Xs
bOoIUiK0Jqy6FZQk9ARgreEctkSxVlPLOc+noI33O8hgu960bvNdNt95gLQuFO3Ss681rN0A/a6Z
QaH3zAvlRIezfS9e4qlJgLeKJPkABHdQhfkaHlt2x6Vogy/2k289REFnGfofkQREYuxbWDOvEaJm
bnkQsvPIkBrDFp7klNSa1vtq6saLaOel2riKEeftPcts9sAGf1VTe1NanrV8vK6qNBpolbovzty2
TCThXVRoL2bb4TEr0nLZBkWwCNVsQnXW+O/8BFFG04S8yETygm9vlU/VWcUz4wO46ikwSgNfZ8Ex
X+QxOX0Nq8eTrlcqpshRAoKBkxaTI2tt7Mn+MTpa+JPiWXizBswWmmS2iswcv4bLuD+nZGI45S+L
S6WgvIGdLrecw1wTiq3WWNd5UC8fWpMEO60xasYlaeEHe0kO+qosSHOi8bfCRHCBki8vSkiERhdZ
1fu8B2CyXvIHxnOfPWmabX3X2NqWdF8vQ48Q8NEhZu539ZzIXplzLQu/08aSAVRtHSMsxUJKdcAF
9pjOjz5l17fUp8QwmZGIhowwVBNdVKGdPGvV1Q08LBOpST1Zq3wFbT7aXox6yTohSMzE1HyeN2Up
1O3/LWAQxn/Gwbss0k3XtTTHoHqGCMv8h3YjluHQmJ2a/sA+wn8wK/sTfg+SukS96hG5kHCqvVEB
SD7TqiFDD5HUdEb29Nf6BOJ+V6fmyq97/WD57njSM0tFmEBpPg6lz0jbQP0iI4ewxx4HHVyiZ54Y
m9mct9echDjBqcVKI6x+QnVjLZu0/jnEXnSkqvfXxihq/C52mG5cd0yPzogtTYz1qcUp/VxPmwhr
1E5r3J8WNZPnsNNpmyZnOVIupjGZvzHuHHQ/kt+ODnwSGL1xxgeDpY1+TU8M8mXewN+LiJe1so0m
Q+NxTnSav3F6wu9ow1mbACo7WWducsDMbSHa4aU2tGm6fVRO+trWKC/MF9/PeZf0LYlhWr7qR8+i
yKBgjjIS6w+LyfSiTJ6yTrf1byxwMNigyqnWIPdNCIpbFuW37/Y9Sbux9+xQcB8yt1bumSPSo50a
yaYlyHdd5m7/ga3t8fAqFKg+mVfvUq2wf087EjvZ786qdgqwlV+hqFZhXA57F5gL7mSnHbfh2N6R
qBar1hyhv1gR6bem1Z3iMolBYo0sul21x2FMHGkOC/EDWuotpyYcVaX8HlKfJSzK4txJaHjR+9g4
/DfPpl2pTwa0zHZ4HcEQXJuewPdFOQyUnN/KqegXe4ZxlJGPOHYanmQv/4RxK4/96DTP4+BSBla1
15xh8bkszVtZZe1/ufmdf977TKgEVT94WgavcNv8h3rHKt00F+h7fijTHTPVmTw7TdZmag6Pw6Tp
6xvClK9KfE6Crte61IKFzVN6QSd3L6ejOgm6t3mv4uFBlgv6ykuqei/G7vdce8EVk63KImB6J7Fe
nQKnXrlMNL8ZVnRIrIa4Yy9hLRxbzTEZlN8osvWtGRDWg+nPPMcQdLeiAOhgBt9Y489V9y6BBeEg
JoniwvQiXapetiUsbnJ0q9AMWNiSI4ldeoUqWjrxQURFdsZJE+xzHWTxMna9IVtVmk4LwWXeBKyr
elak6x7sxDyoGtzUPs2dvTnW2ut8KEvfYRmqITgQ4crOB3quoPOLjfRggQhTinPtl/aTRRYHWT6p
u3Urs1tX9Yj/K+7QflWEzTgvQcYqruhL824bI6OpLa1VTFre5b+MbKYxXb6/xVmu0BCtgECYiE5i
ks9PIeH/pjQCduHEfgO2JjRkWn2GfiX2td+MzyozwMhxiGUxRLrU6E3to6lnNm/kv/bmw8TcP15O
RtqtgWzIu5UG/tLotYKQN0cDIU1ei5GJGF7oPL/xKcWu1JLYXttoHQI92AMl9NceeXVyW7tc2iak
V5126PUWDStB+hjRVFzSpqzQKPsJnP1idA5yAzXnYcKOCilRg4iglm23rpOmXSPu8d+1ricYhUkO
63Y+zaT+QkLQR0PC2+bxqvLQ97tNbDzPWqZohAlCdOcq6nTW/sItf+A2W+Zhr7x7cCbobVh08mUU
Tuqip/kHUPikKxvLGAkiOAC9qKbmPj21SVEvzSR0bv86ijLdpmfPDNKDwgc07/8n+lBH+43qg/M5
aUFQIxVvbeD98SwfRwxtqd383DWohi45BPT5yYSds0o98l+saq52SCmOvHkBLTRt8dT7+b3IWu+Q
FZhAl/NuroCzCp1+IHKVuACmovBXIDXec8hNzwWzy+Nj1H70YPHwrUtCnmuIyXdtyk2GQ0siXRrf
mzG74WRzF2re3GoTOI2NGhfcLIFKx5G6EK6mI4yq5I6wTX0GyM4sMUB11w866GJYe1Xn1L/51jhN
gubVU2ATW75KnKmtOccBb/kq5YF6C1TxHomk3TyaLvgzon0aN+HKT5vymmvWXctx5IitCt3kA/rF
lP8FdiJHaErVWqm4bl4PC7XpniWvcWbJ3DqzbiAfgUOFNNSfk0rpl2XoRGsPG/TcgAFiham49g7z
EdWn/MDqGbnVQAPJRqJNNV5cLDttMDiI8QepBlxYDLO3ejDKg/ARKgVW4y7aku/DqvBJnVpmujd1
+cq6u/sY1U3FBvGvhemLS+rDWUcnFEyrTGM6FdYVnFGgfDwaOm8eQhnWeZHVt3kTVyeH+sRVopS8
gWf+I3UHNAUVj73S+gYdg1hZChF4b5hqPj2UadtHPYt1a8q3Bmgg1EC+VL3vLjryWR5743QOSIAD
3QrYzj9+rhprF18gMz5BIRhtGnVUNiINlxWI4dt8yuzrOz5u+zx/lmCkniA02iEvpHy1AoHvIh+V
7XzICFWTHZXTou370zx3sMHmrtyMFIX5EB8AMSQ2liIxaQ/mT/8+FGVJN8tUmUKUZIOzILmIJnIu
VTmGu8TBcfL3OU/Y2dmmQwEZzL7MG70D/M4E9gAY50gAp5sv0hIrW2Qw3etDtb1jeAp3lVeEiyKw
dHAhVrGYZ1TZ0JSTaP08T7nmU/NGo/e6HH2gVp3hgZqiNfbBkkEDoqFT3UZ51Mdrzaz1V9PT4/V8
OEIurZ5kitnebWhjtwpcN0v5oKPGpbKjXaOG9LjqfHwvlEvpPONrpbxZ14Z6bKan3qvAnOCHs9aV
NLW1jcJq34x6+AxlwCUcgW4Ad2u+GaayBws4KiBlmRmAag7toXPcdM8QDLps6gmb8IsU3RKviNR7
ZFqhsuHv28E4rm68o+qbGqAf7pGCocWixYFkH6u2pHEaRx1/b94QoADh/xo1mndtdbFKKsc7z0eW
bLtzOSYbUdVMN6v4h2+qhLb1PMHTHuUjQReitotvodEVmp892jxM+UfDOlRzZ3Q6tKdD6PzJi2QV
Y4/iXYm0/L1vUblIDOZnWXjVHsINdISEnwCG4S//vkhJl6NxqvgXdZRbCOIGmqqaWijLDyVsq+v8
VqCjXl4Ps4yWLNdyYaFN2xogO1duEMnN42ZtzXIlQ7yaJk6w1/nTLm8K/M/6xzxIz5vIXkqjdq/z
gR2au0ADYDMPQhmNKVK6oLCVCuJRx/BXJgoVy2/ly2gD5rLDINzM39zznGJVhVm4mV8tlUdi1rCK
2sLbzEpyNVUZOJMQdRGERGMEtzCrJCWzvVWi1ggc8vwwR3cU1VBu47ykuRYicwZtkuyCBmBCb30F
k/a2aOrPkjiQUyRD6GcKjo0eBjAJVOk9Dw3jT1GETzxl2i9CDDN0J9rW07NuoXjlz75n5f5UDvaw
HI2WnO0YD0ru0Om1UV0zow6Q7zp83fs/93pTboDZ58vIJTfNGPTinz9SlSQEId/ZhZr0qBrkxlM2
aQNRzPBAMH1fKZSVCGkNml1NU2FLgHZ0tehGI7V0q6/HW4QZ/5WEuvf5CjSQO/A4omMFIWbdiqDb
oy5bCTT175Dn+RIFbEG3r4J9kIHHHmlXLYfRjglGkj1Bu370KcvmxTUNbmOLgV5PlT9FG3yUUZ3s
PHqha9WCo1JMnv65A62p4ylJ8oCKf1RhLOT3LKO2ozSfWi+CJuATmfbetxV4ZydJq4ekgnldtHNz
orVLSspOI3h+E431gIHRJVbIx8pqKII2bsRgKRB7bkSYFEvdrrMzGc0R7y8jXsuIaG2XusyqsAEx
Es1XBye1wYHCAyGMVV8kGtpcMEWzak/SZ1/KMmj2VITSl9SHJ6uEoIMc4PxySGJkjmFwUbW8OKJ6
snc1LsrH9GSesShZSdyeSaipo+W7DI7WTm3L4lC5DSgsdyAGB+G0ThrklUk/imUNq4DTJ6syL9yV
wi94NbtMdDhc3RO8ixMPIImfFm9gHO1AoaLgq/Gz4St1STiP8ewd3em8Uff7pqBehVGhWyoaQ39n
lCceCAYDJvBggZw7psKHhi3MrYYgNh2A2jRlgpol9kVKQdyJvcN8ykORcRiSnNzDXgNhjJRw0RsR
KYGVp96MgezZKnyPLEVNFkaequvKxPmcANxZR1ELTtkaUng67nAARKE+K/4IrWVqNyPXJRchS18N
d3ipW4iXURwVn7A2jGXfkD9ZZIMPiwp6egRqLlHU7Sy7swLJ3KHW633sWe1usBxvFyvkA3p5dp/b
1NUE64SfxhxuEjINqbBWrAwcKP/FQk7V0TFq3Od5zxyp0TitighMx8Hdo+FzsboeSA6wCOJjMx/a
JDg8Be6ADnc6p+T1d1B0DWUst6ru/tgC5h541VFaMe8DXJWTQm1/HsZ9zMcrtAlT7XKaCgsOifZs
1vNgNnpc7vlT3QGHBkqEsbnJfsFjU57bOmvvgXB3Ta3nH/SDnK0ocSMADuGwqrGyga06hUFrviXR
13yaBVB00PuEFJ/pD3UQIBeNlZr7prd9hGW8zIVPMhl3DtlOGyoh6atvUhTOurL8mveIa64WgSfa
o6qX294ahutj7cdRGUX50jDcYI+7qF5WkL5u857fW+ZN9eJ66YusYs6FEHj4H/bOYzdyZe2y79Jz
HtAFGRz0JJPplXIpPyFKpui9CZJP34tZ97+ucRv4gR41eiJIVTp1ZJhh9rf32vXiYCRPdWjLgsoI
PVKn1skhABb9dGfZUXiOK77r0mqjz4KDY1mIg9Ykzec0egyV4uibjhvUILl41RPAh2PUEeeQiVh3
YXX/xwY3ZIguGYCklUVml0a6Mn2aQXveqCwoH9MPYXXQARY/hwidTwIBIVVcswZTHDMPgNHdbCTz
yxjpIQZFVdz8uZ5joEGxkm5D0St+dgQ9BjxmeXJGUnu+VXD77eh/siaQ60HNZUUq7YOB+L6E6Lud
02paC+amFzdO+ht9oshmuaBfrbdWRtpe9Y5YzGjzbh7GdnU1wKq0/psftkNXX3NjGA9q6LCPBvG8
BTlfEPqtb65+SzrpgGEPpnsoQ0iq//Zpi/0r6uvvpK6b3bDkf7oxUnvoXexeLSo1LhGNjf4iJH6r
nM7lXR+5iiWCCc/1wbx+GFYGVgnDXXw2AF4O4WzTSJAUEVTzqE99y2ycm+ubOQeobgU6LJSMbsrR
4yqvi0k89e3cHIoUfWsgwvgUEfU8a7L6bF0QO10djzvkhuzm+sYTBiir5c31veufWZPaDbk3Hbyw
VDeRqw8EOYPhz3uROHmYUhi7SrGv2qEBmEs7Me6m/GuozEdsCO6zlwKyMSPxUsgMdOJiIS6ErM60
q1IAsuiPBS7mqfaedYqpbq1Qxg/Up1x4ZVqvCS1q+6btBP/hXdgNza9oaa0FfvtdNQ2gsSVPoxvc
hOEQTUfa1l3/+uLySGBAEqyf7GYf0cN0qxrv+bqA/f0jC27bqs4b58Kj/dECLn11xNj4bRf3d2aE
fU55EjPkDG4pmxlApWXr96H5mv05V7fKFccRR8otwuk+Q2HE9CutW6Yg9m0nT8JAvDP0YTqopngQ
Bt2Fuke7rZ0uryLZjwF1KjuOtdlTaepHtbjVLfxa27HQm53MzeqdPq/dPIIx6ILMOAM/L/Z2SSrM
qplNUGG8U0EXfcbCIv2p3enLTUUO5GCdCKf+9bu9fti1sUVFqnih1zF8LnH2pyLV33ORDkwYWOD+
DABNDWws3Rq+J9r5vr3KZJKpKC7o8ZuooPibtG8G38CSsv1gdcZm7Ews8+GIPw76Rl9qAb9eLjRh
bGbHq56Yx3ThANxet3rt3VjeFD9OU/N5nY6IOafuN6SjKGLw6Qs26QdMi+2DGbZ72obN8/WPprmk
mC1yio25iG9xq5NBdSYYtJybKWi15TviYXebWlrpW1LzkMft+QXAkW/FyninqAM8lQuoEyyo/k5S
bOP2Gd6nCOWhN+iun+LfeUB4C6dE/2Q5pEFm2+5BZ/GXRPAvoxfN6yRT0Z9fTOJ5e0enydhgDnYT
4HVbt6WW76Blesz0PYg1czvdRKEhnmPDQKJR4XvempAeDGqLrx8CU/koqCR9YCmK9ixrH15CTMGt
qUNy+gXzq7Ie7lVjvofS3GOp4h7fde9p0EQv7YAFl+X4gaeQwAivhbUQwfheUV4RWSUnQtXv6Gcb
ftPv9ZGAvjCIAt7BMUxBAZrf3eSOb7xSsq0NnGnnVNX0Jrz5tkbEQsvGdMvyF12GEaN/3fMZ1w/t
uWnunMH881G0ZMBIrvztM3D0e8dAUmIlmjyHPwwRQqYhtrMsI8VQc0guVWU/si3bjxX0mtTuu/s/
H1lZuZ8DyQzAznEVh2O+rwuOaQ0nl2NtNfKhaZY8iSiGT0+mr3ZrdE/upDt7p0UewX/ebREO7A0x
Rp4l8GTfMwcc2EqUWgFl3walnXwVM1oFvOTopZZz5QsGfxwOp9e0suPbIOBoyW2oY4GtiBuBh41v
Qg0Dt2dCs6mNN16X1KCWRffA6qBtNZf91MRfekrchbRe9eaqw+x44OrUr4h6xd+GTi+a0RDHZQLs
Y2evz6Y2E0ByGukPnAqgd+Z39WiSLaLmBrlo0h+vb2iZK9YIXPVeYRR9HAqeE1Gye2BFzxpDY3Vh
vlLbnrwrq7bnMhjFPigQ7+76F/yeN4XWRTdEFXf/+FcHogCbFOr55vpneJv1R41RhMD5c9e0Ayho
s79VmCz308DAML2m/oJ6PM6FIo3eFMNWztCpWwsYjgkfI4vOf95J/usd/kqNs/nlBc0hboKdmZn1
/TU5Ulnsqk01B/vrLkB3XbwPTOO2dzgmXpf7sax730ucHs4wk0vObne1l9u+FHnqQ53P/+zg2tj/
KgU04rbmF5VVNQJa4SFKqBL3WqPwy/OR5Cnaosi3K7LQihEn+2CDxofR8pypgAPS9c8jfpiRaTI8
1xlNNUZ1uB4G7LEh3imwX2WO4rKTbttZr95pCR9ZdUMO2suHA3mlUsWvBPzdi1HT2WZYDFOYzEz3
DRaxuah+qmEwHozJKM+0/nVUVnFvLMioBObvkQaEuypV2ZPbWtvIHeI3GlqZ9FF7Cn+MDzuMBWva
UKNTXXuQWzI33jcxgX+X3rzr8NWOiHaG9ni4+p3gukdnVWrp4frVFNdC22U0heY/bGZXDnuw0x9F
NnPz0hdytGTcYINI/f77O3PZ34VJ14Eb+EURyb/97b982vU/XD5nThgM2rnV3SJ3wD0x+8m/7kdF
xm+Z8+DkOzPfI8jwZj8lwz0mheZDBaRpBfzzSxc4imrRSjujo8UHB/MqMQT6YIgLYlDBDF8/mIb7
q0hjk2H+5PnEhep3DmU/DebD+wHn3L2wjN/XX0tacQ5odU0cgizL30mwL7+sgpqArR7pu7bii2ip
krq5vldWTPL+43vXz8PlXIAhdu9dza6PzSjcGxnJcGv2dXqhAyFaV25lfmCAPYdcde/gjaC5MUqJ
zG56dqospSy4nHcOFKIXbpykge3+02BqDcDa5iIb2dHNkmMliRY6dboDvue9DYswKIv5V6o4nTcx
UU5LmsWjcsAvqSzWN1ku6mMwY65lJN8/EryhUIWlcoPEELyHk4ed2uk/PdqtSZVZ7ZnMHZ1GS7IX
HFvrF7QmvmdBdG4WWbwagpvrn4xzREEUfJ7b3DDa40S2ajcECCQgXZsNla4ZebjEuCmEpeCU2kTf
2iJnRAAFKGMk+uo5/Q+BbvWjB9T6LQKFHPpb0TbdB2tNulZhLB/rJKZ7bMKTQBWofWsub7Q4xdWF
B/yQzeFlbhV7gDt+BTr1Ny2C5XlUWnDiOjhv2kGpw9wXLcVoIQf3Idn9maZWrJOWS24ZNHENXp9R
qdPaHskFj2NDDr3xasGKPY2QwtDvLTVxe8fV4lvj3Pn9RDCEy2Z6KkpHXACVWzsL887iyxjWf0ZQ
f8y6GvjKN2xGBJmRM7BrGeCsUwR4FLO7gMlwDBHuV9fhFB7MMH4IvSnZQyfZq2vaxU5YXupCqnNd
qvGsqvRdZmW3lYmbzZzVKEqWtMsCVKuHfmNqNkizWYz3LfVBd3+uBZKRC2mngcP/VakIdSs8GznV
FpORbublzsNwK+eV4VVHOgbeEEuSFbTjeGsHVEe4eXDbmEurWd4BPzdLrs8zNKzrX9hWjQbXVvlh
phfOpw5suEuCsTgILy73WWW492V3as0l2cEvGStXxA4SFneKyieD/gulk63s3QcyVVidTPMC48l6
/vtHg2XyLF6vNyj4FEVS2DFtR7Ic+wgjoomL3aerwKa9fWRkCplpQUwj+85O2fkxWbxPQoaUDk4L
crCk2NPWOuAJRT4/4Nmg4TMSlxZEWl84jwCv/zbeDso3UDoj5oGSb0D2j5YbVq+sgMWxyUZnzYSn
ei0qSp8YABGllb2GRnAdKF7Tydec8vXNNApeMLjWJHodNqFS+9v3oDcgXhCnPpsrOSMK8Vu4XrVP
7Cp/Rtlqg8F6TjvagKFV38GMQi9z5Nf/ee66FPb869RVYqbCUmIYnis94f6boSSPei9lfGZ+S4PD
hGuMZz009W+PdyCkuxu3xrhvDPeMxOTboPFcJrPhbjSDBGQb+5oFri7mtvkW18RaCc5eNIjt99aQ
/hoRE944cK1V7bybYhnIuRyoujY7p1P8z29UZqXb6zf2fxtg9f9cJZOpQ+j4z5VMjwrA1a9/Jlxd
/4M/hCtL/4vtZqkG9XAOO8byMPwBXJnyLymQ36RjCZN1QGd4/7c6Js0AisUR1PMwJDm4kpa/+y/A
lfmXtE2uM2BebU94ruH+twBXtJz8y+MqjeWLs0zP5cxDBRRfyr+aBARZIdwD7iVIAVbUPLirOohu
Xe+zw+lIc8kM722enTUdQbtBKOUz5yUFE1wk9eKQGctD20xgrcpXcFPNutFt5FyHTugBJjgFj8W2
k8191FsNHUp5s4e9yYSmNylIt7H/xMl7q02QD6k+wwm8Sr0ORCx5W/K8XXtrBmoZwJxcbfgSjGS2
gdN/p05R74hbIgUFnnlTkMymR+VkV9ImlAVR0atU9m7jHjSDIx5LsjSSUm2LCpOu26Fqk6e3R4rv
Tc31OUJyAa4Pva2qrWqjJ06HGCiHzNymbfksvO7SVd3FaOitrNVT2TtqL2T7gzdH0ypa2Ok/LYwW
eE/FcJg5PCZQa5Wwz9NDChuXtACsupDJvN5uDLt5jKJoj7WFY6GnIQgNFzvQjFWbg6nKqMaua/Eg
uV3nix0um7iQWjG9qNz0e9jXUGCnNs4eqtGO/IhUqq8z8CJQ/EB0/1BN1o8cyM04NrGhRh+JuGjR
EaSoQcELY82+jS8DM9ATZTGMP+hhz61o15iWzlAnWgUlZCdbK/VN4Tq9TzKJu+zO5paDTZuiZfCW
euS9VwlkmdqwjVVA8D+C8G7bNhT5Qtc23kxSrCP1RHFljrcRtTgdazJVRshpaQI1mua/VCPyTWuV
i9qN34YG3B4P59oRNN4p+qCqGnj7mBwodI9WkDOn9UL76MIpBdXcNAes1NBpPhVUhVNoJvHa4DGc
OD1hC+FSkjvTOYOTijzv7kbQ775uNzvVyPTS90bkYw01w+yeccNLFgXNjaV2oHMumay3ApdaNdvP
kBMTymOr6h43+ypg/L+iLFNunR6lqg8133NxNnDy9TVWZwZEeuD3yyDDXR6RiBMnqM22zF4LKk8i
Hi+pm2e6CB6aXqOsubCIfsy9sYqzWt+w1WVrUCInuqMc8JQeg11OeLFnES8N2x249bcgKeez0YLU
SonBc43P+rcgRxPQK2PY9bWDByZb0DRt+hu6tNxzM91m0QwZdeHPctRgiIpSTyVaT3Et2atvu47f
Ijm/YZ/3QwdnLFrlC/HmmAnpAIZF3lXlunWtzIc1dddiOfcD/VnOueOTVXoitMa0DLc3gc49LpEI
0jRReXJzu3GcKFqh3Vnp6iEFFIBmyxi4H/BJ2dMtciHRRLd1aEdL8Y/+8pwNVfa3PU2jq3BeV0QI
0UbimPbBoji2jbXNQhjpudZO1LRWG5o6yOSbVujrGBJX9jgfxVh+NCQ/fdGns9962knLwb5mZKQN
L8eMqcuf2myPc04tLS2qT6aL48IZOGYxBLvUw0+ZEJo0NZNDB6+gprffxqh94aRK97cTfuZNcTFc
rvv4OX5bM5PCRrNvTNauRKRvIsIqNOgyOjQt9uosrC/GIGhvLZ9J1H4UYbXvQh04PZXUBixclKNL
0L1XFqnVQuVnglPUV48uLXSRc8Zm0onsRYRlvoFHzxUPL8s6gmS/LsnR6iGns6ZMkg3lUr7d2vcI
cG+kb0t+yfmzO4idYQU7aU39urFHHO7uN2ddjLWYQVQIFgXRCK1EH9dBmi1lHu6pC7oCupYEIyH7
VRxNxgG4/5oaiXvlqRtiZDmdG8MrDhSwZalT7gE0JnScyRsdK1VM9AxAnorm7q6yf6m4Rf83ac0R
EjpA0jAOLuKF2OrG+TEHU/YSJTwxYfaSxM2HRgKXG1m+TVkcV3Zl0p7R1VjCzQPOBTJWnBYd4zUK
gM0JrBUaDZRtyJFaGEDUbBrkvS9oASlXLJAoo9SfMQVgdubxNfXk8EFLPVnmCRO7qx2DWsM7SskO
LnfmNONnYomvtua+1SjwuGOxazWsPxpM+hZQ/Xo0nWAzW1BMevQ5gb9+Q9BmLU2mzDgTD5VJaUis
28tCCEorM7ZBqB66pBJnJ5q+bI7EgT1W23iYLxOEnDUCsIftrz8k9ClDaeYaWj+2vRNsVf5SO+33
pLsjXchWfW4CGvaiVoWb2gqKk1gOi7Fnvk5YDrea4uHN8BeibvLPdmU93TT4QFi0xbDt6xL2Dssh
GKRwNc7hXhe0latAHHI8HXQHyO6UpeKV9oBxH/WQtBuHnmozvgWurtbElrKVTWwENDG2YIez6Z4q
wJZGqKLaUip7LEtsKSXtznHpvveNa+y4PGFgzgWcSfk+SpZYpJydtoycqmVqac8lL/QGSBMwIki/
rzlNdisc+CxVRoq27AKh8k6F3aZbK29eUd5n2p8LWsYEWQ7DPYq84LQP9x8E8Q8phpaoQ5CvMuE+
EFC/2KVwt/b4UPUG/0vdy3ZVdJdpDI1AKuDcHYES9R3lLRldqnMBi8/tG2we2aGUOPHw7TzN2fw4
D7dGRQEKs3qs1pY40XtMxdQ2cxtY6xOj2JJWhS0er3GlourYGHjn8uJmju9op7gkLTacurqNdYbK
tDvlQca0tNjQ7oDWKfS3KZ5+YjLnElpkLIt7BjIZzyfmGB1auzJh2YXpp5sOT1S6ejjyJH4VhvGq
a785rXHnbeg7MAPSCLkC8EWfHG3wzmvY46Mfm/E+F+orzrT3IMxaX2ggCnTDYs8YPIx57EZUbNMy
M7CDjbO+wcyFNQ44uhA89KbuxkDlKgbwYr6p+wUI2sqfmFNWySUuFc9qJOnJOB9xG3kvHHHFgL9Z
zRFPOQVcYpPzQkXs11ppveVecB+0NmDGgLxnC3o5xPBjl3QV2yQO5+ERfHMPnVeuhyh/TGfZka8h
y89JY6Ua7T6qp0d0cvozSzde09z9VVNQtNJmJnctEVC8J8nnWJafaji4VvWtONWtPDwXnuTklWXY
T4TUnq26/OKEGzT9CU8Uje66+bvJqy3842xjdb/UgBWsNEubDYl7m5kmTyJIHyZR+mFkYZ7Mf/FV
GOu4KZ65swaGeMpqlkqUHsZ/mjxMPR14um7tOdV/4krAZ2jhWipJ3BX7BidNjKqdm8yDakaag1HT
k2c7X2aucckvqfpj9hptgKv8aHK+4QjVHJxYYZN1A+7EcZ+sbEUJAtqTT8nipjO0+D5zrZVRxN2j
PT8RRIR0B5xi0uP3FNzNEZciCbKk2rS1nqwgFTwiNyUgd/T3wSQ8HZlci3F0+cw9zNOIucAo5u1g
zT/KQhiZLpq26d02u2XcS+iKqc9mDBsHLVW9DT0jLU6zjjk8mpDD8dSwy+cMZUnH57uanMOmgX7u
eCmBYALmCcnXFdoDARpushE1Yn6DgnZyK+zDyh19aB+e36nq2OHp2g5u9hsneXbKSrrotJkdL6gl
YLx6C1bAJfxKs0Qb+nMnAcvZdMouSz1UNwYwHjOBnd6DF5Ea3dD8jBalmR/yipmu2Hl2wpnCYfhT
4eghe5CsgzGO78DoGkDVrcan4YT6WTcDnD7VBuigtPMZb/ECqMkOjgyHKPRiOlpY0zZsg99Jy0CD
8dUhcPUXhMjgAe/4gVUHIkf3WmCF3EMTWVNHUm9tU5m+UVFgi0mLejCjqqjawi4DJOdEo0nnWz0P
O6Pw9mYYy/dGiSNNn2JdFf13QrxhpF8i+2hyCk2i4oR11l1BfaH/llJCAzdUIcuRHimt3eq97a56
LIhrFjd8QBF5/xzmJEv5bmocbzvEurPm/zadqY5Xt5XZExfCog+HNVPn3IHXIEAoMZQqTqZlwBuw
GuAp2PxOIbqoX5pejKeoMk+RNpAD1BebvzpPOtkseKSPstAyOGxL+2Fg/1A/Yx4CnuR7Pa2/5nIM
D5XNE42px0C1JoLGV9b5BRBGQLT2wdTFwhBvh2PH7HettSJnVCwtkhd5txuI2TCR8F5LiilGwo2t
h3qfR0s2zfLyAwOWpZqsijaWHjxa2vgexGL0WVszP2NAcBNzODA8fOVUnZKZ6ykvKm88o8p3zDuU
F29a2/3CxBmvVNVxLu2nHgoa79EYa6xDjUhUKEZaMKmwwOodl+aFRO2nidHOF0ke0ZQ+vtLNIVz9
gSpfdtxepmuU5BeI/Zs+8JwjdwSjKMYncjcrz0p2UMCWVu25W9Ott20Uux/Z+GLj5Ix5h/mGW+t0
A56eNVf/wq9pWuMym2Ivw5JE2VDhT4lhk9my+02lbIwaFgu+5g2riI07cIq7PBXJjhGaXKVpA09q
bB4HEO5rkbtrq/tgp4GNthwkghDYipXR5RfjjaeCbh10EB74p5oK3V8mxSaJaEJyiBxaARZTqWN+
4IF95Ys1V4S0LSJl0Osl0JA0ewgm6zwouaeY4GbkcVy5wcLoT5rNKIqzR/3aIz63nvEjjkjHu7vY
Nki2aExeok65K4iVdHp0SzJ2XttddttccY6VRdVZxw2qmMY1D89mFpjaYhfbHCXxJPDANYwRJv7y
kakzfGHw/m1thluv58zjARdmOmxsgpS7Lh1Mg2v7ehGcAy2+axL4mB533GlOn9VQ0elDm+FK5r+D
FFJphLZp1USCe3NL36FP25zk0c2Vb7ga4Dx6y+x8OI06c1K+W72OYDPoPe2/s3ya2fFWuiL0bDg0
uNtZCCymzVnb3Q1XWa411KKtLQTxYiCOii35NI/COpH6+qXM4QfDo8NS18UrAJvfXt8CiWtgMcxO
cT9zOtFIR67CcngS5q3LCuPnsv7VxuPFIkGttGjaqYJNpTPru5Z61xVryEjylPLVmuN30NHbJnOb
AVj3SD/JuKE/9KNP6xM76x3zyfxQYb8/58KeMQ/Rew3LNg7vpBGw8RpWt0PLvB1KioA4lrkwrf2O
5cEQbNXuVNGLKOROV+S2oPoCtv4jwP5/nfIJoOH//B9fJQnAZnr8CePyX1rgJaDh/yxT7n59/u+f
/kekNOy/hE7HhCfx6RnC+QeFX/7leA73OEHKE1+9K42/i5TmXxbpsUU8JFIpTT7hHxql9ReBMuRv
KU2WY4dT4H9Ho7Rs8a+SutRd20EqBeiPOAhQ+aph/lOQaZqTZLF/bYzJKU4VJ7LZgdJoWsPteOjG
IT3NHSdlrqktg3T8GdmdWEqtshL/vmQStS7TcPYrnUQzUkCqTfrRxL14YbR4YIBFw3hHvlGEdFVN
733F9tbaItoSzkhXzN+GjRewFZkYAPZ6+5Wr/M1NWrUGAOeeNaU9VF1/LFFz3zJKbyE2j2LrmcG4
xZtr+dgP3BMdNhBuLPWN4BaTgcBK6HbeMvQaz1bGFmLaY7Eu6SgOeoU9OPc2mTdu6WyinJJWFHAk
SvO7qbzLwW1vw0jQX9npz3UMeLCkle9EvyhdoI5erVVP6oIhEq2nNZVqmV3+ZqyCkU+/nXSp0aoZ
NetMJc4hjYa7ib3StNBjgS17EFlJqyl8dCHUitRuL4kFlb/Q02KfBpbuqzoFkZ9Pe8GU45XCtSc1
xfeCoePeDO0XS7zGYZXi3zPHDa7L9RQJbuX4EPnSuj0pneS2T9Jdb2XWmWRL9GD3mSS+AxQla+2T
V4WPlBxaT51hxX6uO+NWdBb/nakeJ1stP4/Gl/Dh173U38YlNJhT3SbjVCJMUd9tQfBmDyu3HTvu
kyH4/kGBhjeV1tiPXf5EvPgY6giriiuuV7eDT/90dhZT+Cudoi9oGTo6cnDrhTNDUkwkq4g+aF/1
2WskS/3GciGmwUPe6enBdKsFxGBOnAgAvsUxbXPOkHgbAxgaXTjECxeDTC47EmOAYdbKaaavMm/1
zw6YqcNTGNXjsBkJj28mjagTvl9+uxUaTOgrkqtr6sz0TTAv0bPmAAT+V8g+Pdet+8KeILcW5qxV
PyQvPJ75My2a+aYPe04DGnqTXZQeFTWjviWgG+96L/JBYDKy03OuriPT2kyBDktzznwDZk+973/s
SjeO7Np35ZwfC0Je+DT5/mBS0ZCDwXAv2EtpelgJsLNI/A2mxaBo17VtwkDqG2QK+gsDI77psszP
FxtXljJRNhAciLXPF49dLKnLrW14XEcz667R8/s0FR80xbOgLDzTkSZkuHbsSdFdkYScVynh2DDD
OzVWHF0a24kuWiQ6fDoDUpTbcIJswvIpQzjdGyNdDjN5M0ptb6eoX4+lEz318LTXDMxh0qD/PaWN
fbQNIM4qsDd53qCAJ/qX1hjyvqLN735+HFTvnQRnGSc8923PKV841aosBm9LV2WxKxMEenwOLbcx
CtJA43UeB0gooP48fUN++nYmrdsr69g63BEdx9CO2dwQlRbuMW3Jk8lKPwC1eJgzqr6jjLja4sNq
mWiubfFQem1/0Gqxp8sDpWQhydaJy/0pBPYThhR2Nub8MusdNz4ny7eZPvholzx2GAaPwFZBEXXd
ua10zQcxgw4/e+cardTvXJDm7UDD7pSGwxEVkS8vnBtIDI+qZ4w9heE+7m28DBFqkCCzd2C08Rzo
A7IgVXXrtgp+8L3/BiMCoSVz3/UGMmjCjXPd9S2dubwakTraN6u0LRrPDdoKK8Q17QdqHYOiGU+R
06kdt41oX0UKNBtF0sv5tfQi3e+H7IVB0nyANE2zlLHWk7h8ShUtaZq5LWPPfhlizFNVxJ12GtqJ
wgFna+aiJKCVY7jrQHpMKBdh155tVsEHKapfvGazDZWyBT8OZ1oNXtKeOy9j7FxyAy0jAOjB6Iej
cZcYjuGXQj/UTvBTZOGaYi6kv8ZsCIbWrxOVEn5el98FFSerSWOrwJJ+nCLktjJX8Z4TzqYEZvUw
uewmbXzKKwQrFCvsXS3/aAM8Mn+luyb5gD0AXpsDIKw6nnCro5G2WMkl4mVWzhZbPo2TLRijgimC
P5UxLMLpZu4ophoAls698iOMaVRxQArP5XAMww7DSxPd5YzObF1WsM07iTIjRH68vomI/0s3XvTH
4sIPp6MOuG6boxXO1LcHy7vXj0mC0IPXzcRcNcfYxVH3PuW7JBa/m2bAVlUhdFPXiqPE+6IxYdsb
xkenN989vN77iEHASm/0Rbkyg3XSxUfHVgERtvgJ/63p4zYUWxc/wWE+JSC1V+E0BGwAVUxHSkB5
Sih/sdvyDbFinpyWJubSA+/hIfnSUlPuYRPiipHat654Ilk/wH/DxaYc0fyyjMm6o4GwZMrW/kQU
j280YeJ37i6gicR7T4R5bAGHAs0SN4QN6HgN099DGgVEpoq9ptFUMqQNcThTRfCoo5+q1OZtn5aT
j9+dX5epB4cBEDo1y2P/wETKwtdkvYToKH5PmaLTRrM/jHq/s9LBWAGeOUHbRAVKJ/um8NxD4AGt
olk89cuAG5rD1oWNEwyIFThHRe9MGvLTa2vjt+wdxmA1lLaBcNGMb8tq9EN4hbZwTrdmSqswU2vb
qC1+T33TnnGEv5dti2RqGTsxlxpO0HrY5CcjoDUBvLLDQmbfTLhXzGCYLqasbmkZhV7fMTT0oOj7
KfeYC2j+h2GArGvPPYcigFEYF5gYDHOyR73aVaiFxCiNU5Zl3JFduzzC4F5reKB2Tt8jTOVAYahR
4G4Ix3ITJO/uWHHn0414P6mmBAdY4ESpy3jnatx++L+KtUld30ZygVkJORLlIaCxM2W37+Iq3RdO
H9wjQynCETp4ycq4m+t63EGSOHuZW5GonCmxz0b+bgq2hPPHDQKhoxLSsdngoiEg1iaMFQJ6uP1e
KWMdUFDO4LNDCTBTiLsNU023EqsmYVrlON2Np6sXPBvlIbArRGs5baJJo3uG6MvJGPtL2rqPDNbZ
+2rpsA9M6kg32pqVnhtfbX2rPnDQFpjxTva0G3v6OCJuhEMrjftw9PsZKQjnro37A9dsWIUQwWxE
OdzoYc0pJHCbfKvmdqGKlGsneXLNodg1HdPDaepMYha88bLHFF/yEcLNQ1X1BzFVK2ruxnsKM3Hs
wiEoZ+bTTQxHRieOmQ8x+xWjy1WaZ7djLTwo3ntttj68FCv6JIyHQrPgq4Ms63XKaBLmbwwLw1Mc
sC1YobsuOb75USnPYFCTXVYOW212OkzPjckVfEFHpR7bgm2e84RG72Yok22geNIdiwGsYhQlYjBA
LUycLT/xo9MU6t1eLHCjJHNXdzTNsdoeAx1zPi5FLFnohFb2UGsm8LsMmpduFM9winAH23srU/ZX
Wv7mlhPf6rjO1840M3KdngvE+/sSO+1WT7x23RpQbZrwEMSlt9UCLVjNRqEOgtU0gFe4mYe8vs9q
kvPZvOB3Bl/HFftsmCczjWff1thpZB7UF+K7L9VcAtCUxdaau/hspCY2xTUGwFNconpZ5MYeZKN/
GWhqhLnCVT7ykxvajBhrR+tr4jXtVmjUTaa8EJU1v45t8B2Pmp/UkHyWL2yRHZ7ptMbho1O2ZHAA
LzV10YO8pL19WuPi5SfpqfQEUXgXdLDMpTTqlZVlX0MjZp8BGK1czMqk299LbfokzXQCG2SvvNqg
CBHBrA6EvGucXvruvTVzfCL8cAdH397rtbFrRmbylPM+FzUK95yTK6GofW1KAFQCzOnBpZmx0Lzu
nCbasKIKPfM7uxN7iYC36VC110FRZScnsusXU2O9Ay1pn3XwHnsOIe3GQfrvBC9Va2D/dUnIdG3/
4mjel5mgGg0mhnh+gBB5rA0dhHKESI1p5E1vsnmH83ZiQv6/2DuTpdiVLku/SlnO9Zt6uQY5kaJv
iAh6mMiAA+r71vX09Yn7V91rNci0nNcEAw4HopHct++91rcgXmVWSZMqQNHbquUWyMHd3PPfbDIh
NvFsXVjcGelAK0COI899WO0lNTZOouCzlOUbPErudys/ZXXLyYaa3KXdS95CangIixUvGVmhKcPk
rjdwi6Ba89QEE6HN/Iss9mQzjkoGIAKrWj9gqy7p9NvVPQQG4yseoms4ApdAalIyw1fvRLGlYbLE
xtZv3ZLJiWOgvina8NaQhPVmFBUQDUvAKRbZsizPqk8E1lPYRDdbEnrDQG0ZdhMnHpJpOc/Ns15Z
yl0z4q6n1hnaPkXMqdfHukkuxBzbu0lhLRQkjK3zyM1XSj8dML6Qh1x1CEWspvfC+gS+yEK209Al
LNSzW6gvjRZnW6cRKiwt0sQpgSfBYkTUFYzFDQ2E9Iwp/NksOSwzq6vwwxspOZ9yk02qzs1At1xY
xXyXjYvq2n7RbTHfDQZQHeCZiF7oNpJnqexqtzVX8X3GcN2DA/4BOWlYxXb6iM0rx4dSPmtdo65j
UYm7FnckVrmNkhTGKq25TUREC1fNSLRs8u6ggJb3K3P6GGb12ABS9G2zg9PK1qHYU3tGTUE8jZTn
SE+r9UzY6ayEwTpNxXoak+YwmKcoidXN1MbPFO49Uw3YNGjbCz+JzARACS1ZwtvJDm9nZx3UjerN
Sdhv+zTeWEH1Bvh+uDEA0vV8ulO5XUa4vGejGtqVM8eS1VHMhKu0mljMxt2ROcx+Gmr37vdbSqoG
vlORc0bMLXyJ5cM8dohq3PZcbOZ8Djadlise2NYGG92iRJ5lvB3JzPSRnGebMAc94nQ5xKdOP3L+
0G9NmPcrK5SrgoRR35yU6pyFbFKxg4JkdMk06YJAPUoJ+7knyp4cXwrrftJu1eB3hY2yF893NxjF
IVG7s25NBqPkh9zI9ZNZy5fJGh5VfDTYma1wJ7PavakudsoxY93L1D2sGfnUkZIWdpPrp7Pa7BsL
nJ0b1XcqVnKm9ymHZHzK8CHIBE3TJDnIVNzKgExtix47xtnHNunrg3HnOlwcmUihBWO1vFctsz3k
bHqZIX7MtK0xsLfpOmNd8JqWc67VlOa2KxPmU2m4SS2C0xPL6Tz9m6a9ulMT59F1te7w+0Ebgms1
0tiOb9aQaCt6JGi7BgrPUd/0RR3dKn3tmiAcwk7EFxXd/Bo8E+qWxljsGyaDL7wJpzSi6aHhUFrp
Az3aTAMU5Mbzk86FvImiemZqi9bBJAZGlvdKMrvrPrcZdFf1Ia8dy7eX/Ltk0La6JGbAZOjjVbGB
8VEP4E6Y2YcOFraA43SPTuhHQ2DvQUFpeP14rFE5Q23j6Fip+DJFohxA9GOBdtVvpnIfohmqVZvM
2akK1RzRwBMvAjHqBT9jJIp9sybrua1mbW9yGfDOhbI6AtaqVo2elr6K4HQflOQJyVyD0awPG0eT
mGdvcq5R2xG67qtmeW+hDhKCWUUe4jQDqkotpD5pAyDLRmPxUVJCkgITMvn4zWNHhIIuiDCVTQ2u
bt8axA9U0p7IOaaPN4UnV9eyh0YDOwh4tB7EVze4eOpG2Bkm5yfTzo8IBSFylEhr3CgsdlZc6X41
hBc9OwpAoog1YkrtQZwNfHx+40Yfiuk+V9NyDBzicD0pFyHLOwqzrV5gQJt0phK4qi8y0i4Ok6i+
PJT1zCvvUOfPButNPNPNZtDQddMDfX+TxIjsq+jGzxkrUk05mMj01SEtZTs3j45g1NybvI96kxTe
3NjDStqIWBCj+WHViD3zJ3baBueYwRZBvzLd8W4T8qmQlpg6xTbviU+DT5YVL0U4QC/Gte9rE28d
w6/+aMkXo8RDvti9hva4PKrGJtIW2OsyF7grx3Y3Nlq96qL8SaQi2TiN4eKwmA5xM/7g1EtBe24L
1NzDiEwLDqTXkFAHzaHQ1zV+4yGG1BYZQFm7hn1fJYEwt89VNcLEbNAV6vWdQuHmI4p3CVZaR8p3
3HSCxowifMsOrq1iWbd6Sb6OSwV90Y/TyR921dKbMg4PRbustzi0B3t+6sr52rsoFUB9DT6JOQV7
3NpKI25ehzTWURBfOpNa16IZQ5tEPsiEySm3302Xi5O6uAw17cUpnW2i3seuM+/7uMMvr0XJEb/j
Zsil5RvOqF2GZvposwdVPsXwNyotY9xk5OFxcvA/D/WtzJWnwumaa9iVhY8ZpAGdQKxznyinOMaZ
qncPEbHcPbKgm2GuR4RALNtVwQnWhtegcpzn+M0cq13nE+giUpfChCT0wkR6aCFx8+t4ODYOw3yw
lC1ntf7STBEzaWaDLlXxehk5NbF5KYS+9CWwaSVgHaPsj5Jw/3OPd948KcQYYNlwYNj4diUyX9ow
X6YotrzCCBgcuTWNY595ACx9FGbhQs5up/00me4Ojzp83wQlYTBoa3W6kc8D72iAjy1t9V402nHu
yWhkpMYMXH0JJ0kUEF0ibWxfIbF/g5F7mkt69LbevmMim6S5nQwj/CEXfDepwdrsIKUVE3hKEl97
2sqWsrYSc6N3LogDrX+jYYCzwwCDPsD2cRkTCw2oc6gd61TZZrH+mpsM0UokBH7VNBS2dQZua8FS
jwgs1fwhmeRNiZwLA721mfBuzy3Dxs4+zksyH9EFgk5UFIFqn1QWCDg8yspK+xAgXcqrzhblStNY
K3nqt3E4rlVXfCDTM720ei+/845ujRu2r4INmyHBudOnDgslPzjj05lV960LCB3R8vbVXpD7jpve
QsAphaYm2G9oxFaj+Gnbql7baUIijHs31P33LBUOpgpZdZyjL+6MyjhUlX0nPy1V5fppcseTuftK
I+eQ5yEW1wHZCxAqDF32IWXmTMMM5UHtZpcRuaFXca7yFPUzGs23Plcpo8UbcTM8Bjd5n3KT+ICI
Javg/1VYZyEOJVmMNZHyoQv6+7BvuL+CRxXF0WamrWSritw2Q3QOs6m/E27wzMWB6C4MbkGDu9lV
uDlz66jbg8oYmPuxzLZW6R5SglppvMnnWKWWDdIAuy1AJnvecWD3nRo1YTRX99hJd9k4exFCh77F
TGrTEyOH5RxbiIdjQe3FkBUl48eYFPvCSGePNfunGPkxKHpUH11aoISoGYt8xP28R8n71JrlK4Ov
M1wagmG5ibxco1XJjb3kzM1emHBQkCXdbbwndK2IAM+puh0nvgQ9Oyh59vsoKRykAB9JFdxon5Ot
2SM03ToOp3bYkWtbcZYqMni3UIXThXtQymlBzZ/owUB2t2imVuGTmU3fIbMTJrds/zSR9knXXWUk
box7aeUYTBuCEaS2yYujaXpFvakf6rbjYGWaH+1YQmC4B+CPXC4tXpHgfNRcAoT1IpRUXO3Qh8WL
O1nfUroIsfPpqlJlryEe+FgkV9aU/ZhJdqB52dyRMoPrDZIjf1g1efRjw5+pVcQ0hGkg+wqzQ/+l
j/luTMHbJso5x9qdItQYpmxnF2ayaZrGc/TuGlNPpClYFnEgam4DFjPwuG6vhkqhl2ZePwf0LVDS
5tbS+qD5MDhhvNVSolDm4YQ29Lmc5lOSkd2bd8+RIyXdKc7+xR419wM8yJuJl33Oy95rJ/mjZd8a
IkjP0PIDmKt4W1Fm62n3olb1BmsubylxGj6GTt43uWkDR3qV1hzHnmvcDEdWHBRr+DdZjSfypETO
/Kq8VXN3R4MDE2WGwC4Q5pZTgUai3/gQ9YgtoUUwtXit4Jx6dl08CZ39rcZy744NTEgco15t+ILy
ytNGy17VVr4jofRJmKucAoBcOBouXbZnZvolJdTTqM+4kKAPx4P2DBXORA1MI5WOkXQJZe0xsa5k
DPFfgXqI5h7xo06KbzhnhQ8V9LNo6UwkILZDPfQ7xqd+FJeH1KDXMygkmBnRvUCACrYixLBG6piL
tngo5TqjjkliUoHt1TyZz3bVbHnUT7ZJn0qvmwehtq+d0T+EOMG8rF8akqnvtqyKFU8XUOGnUaWo
hjGGZ81JKgNkVstF5+1gESzadKXZ5kZVawo2Qeir7sMhI4KYoGMJjRqlDTT5m4zIUcyKP85L3CnP
QaNdpY4HZE7ZVaPSWeHSiz3yXrnkjjhJDhQeKuwIVBJ22f+hmXSCOoltYTdM8pp3X3M1tv7ACLaI
s8+Su9x2nBtBAO91Z34PhXaKe+pE+NcOwmvgWuwqRt7uSRNaFwU1o8WwggDIXR6iwCGZChNG+iRJ
jxYqfAV9OpmYfz3g90xEpV8uS47ZiC+R6R9ZSXLVkB5wi3NFRPUDoBUgdoyNUyAqwI/3XVtttdFg
61U0blXZvaq9+AqZECKUHWxEM/PA+WCsTnmlJ6RcZYfW6h760oWrWRwUMP+eKt2T3qZXrKCQJhpG
fY0TtciSBDllw7NBXBV4mAcyd56kvaMu8oTVrpJOggpbKd0A5ZvUEYDb9hr24YE4BQ/W66UlYKfM
xgfDCB51rT2MMdEJYfTU6TnwjOqVcJgdJ+bSE1Iclh+GzfAdCOXRwOECsw4fY5CdlCa4oWbboXG8
RLgE6bA8BCJEODtm31XIe82sPObCVqD+z2IX51hODGtrxO5JtDnguV0X6fhF1tA5WMe5AhkmczSM
Xc9ReqS+QBn8yLG/+iHfGy7lttEre0kMGSpgB8IPjadkST1uxwEWYDZf0/kxNtJr5Syx6g1/fK7o
9qpZcpE2m2RMbUwkLSaGrWaKLwWjpE8PBy2uJZ+xTSROyOQ23lum8RTazgthA/hS6GFn6VOZYJ8x
tXKfGxkb8FT5szoxryve84DaJSo5N3UQVjn5XpNaPsydRpoFinRV1xm4uozIzB37L2iEhCu1q/F0
oqwyEPjT4LvrGFCoTnuNR+urUdoCFrV21oZ6lbY9Gu0YyIPwyXoAtf1mLzonZ8ojGnn6c+JKyg73
3Nt4uZbiZKziFeoPhJNTtUc50HktqPm1pZfQdjhbLj0OG7+zV4esVMnEttEljzMI6iLLdwoy8WiZ
UWT2KzPF12JoXymeO3Iwg71suGqDahvNyk3DJcqCyytfayECcVS1le6s0pjFgMnYa/huzFG5Vghm
5si0qkrur8BexAfZjxr1nyWW224WZzG+jYV96nAveLWdF7zI4mDWrQcm8plz2T6y0ENwrj1VSXNH
8+Aclta50L4SXFSp1SOE7/E3GUeZFBtOoPuUxVC11YuM22tWkHtAYwd9WHKoCvmQoHajof/tzPdp
VR6NdthYi7nXcYm/JtIkzCzPGYdbkXfIR4mC8HUt+qNMzSGplUvFgq22zTvtNRaLKHxqaVpWQ0X4
MMC2Oei9UdLrpTOieyFA2PEqGMd6RUbh23f9g+oCTCsCSSgvxTPxBkH2NibqsznGn44W/8yyfSjx
tuEZ4c1qGY86lY4HStXBrGGbyjKYkTkOmFb7ckemhdzpYZAempY6nLwmjcA6adbXcYyxmH8PwT7t
reuUUJzkIcx8JG5GeC+YA9LYpDNPDiBbLKWGoNHTwIho40+wj18yFK9j1J8RAg6nSYeZWZrt1aTR
urUCPffFTJC33X0TYXZsVPs8ILRFOMff9wbGOivmTCfehocsTxcl8PiuZ+WJqR3oPn7XZL8wi3sM
M0KjlQ9au8ggxnldRN21p8tNYvRrsSwyhi23ckzfCd67B9foVeH8rM/phTHOs8p6NwOSZVsGv+gk
79JYtJ3jYR4IDivL4I3YV07HAZHWQJvQZ5+nyfrqRlKT4/EYx6kBk6l22F7eqBJLUiHCzKsqyhUF
6a+vFbCkLZj1NGjDwl1JGdNfmzHJGSgUjOGVUh2XF09pCKwPszYw7Yy7XvIbZ4P1ENKsso3t5g8a
8ltvpZdciA8tCz7EHNGejRfxD+39atwJN0Y4HFLk0nDeqhQjNso5tca33PRK5at6S/C0S8iJ/Y3k
/CezEPxZlOs1Oe+s0PHToLpnJPhzk5zUmQuzBPW30QeHvpBRTTvbtF5CC+6e9sxQLSO/epxWiItT
sjZBOz85U3zJEnPY4nRQ6M1Em1k2nIaGbBfF09XspT/kFQwjc9opNv1Etx8sP3aWoxEAbYY0lDLi
pjfZXgN9AooOcpZVPbQDj081YIKKah31kLRCW+t9ZWL8YelReSCFYUOwVgwNlcOQZRlnIpypzTOF
M2tBLB2JDlzyfe+R204nrOG0oMAVcMBWMLKn24D+v76bWZRgS64KM6Nv2BbIxeZy2IL7+hxTOV30
P5Pe4s60G9OfI3EIpIusXqMJWqHHrayPvFvnNKVNBlg+MnOAc2NCEy0/0Kf/qnpQOUnjwG6wDHgt
ydNEkqxWuz90zlJvzBHWaFhzsAJAh6yCX9mEyAlvCgMIgSc3BSDTo9WiE9B78MCOua3Q/kE26QbV
pwVmCIba8Dja/TVHKuATQci2VnWc/SZEqJlEHqorPjPjtSWTC3Xh4OUMFllFCid7tTVrGw+IrwrV
J5dy30CLKpruGhk2FrcJiUk3ea2KcMdQBmRK0puS5SIHYOad9LE4FjDbPF2huYFwM4yTax3rG7ia
27ALqHnUraIwoLZKLLoGhqmholDUQV68afdNSI8p9UU+n3ClnUdrhNpFkR7EnM3QnSQqgnL7MUDv
Mxd0FBjT3VQ7uXcZ7pt513jopemC2FrVsrVfJ5HswVIhB6CE0oD66CIm57p1OcurwSnEHoH6GU3J
b1FDyutrLYb7Iu3e5pJqbupZ+MdW4gyA9PhsTMZCDXiA1gazlDEoTa2VbqwEnE9U8pwlB/NLGfKD
FbBxxmX9YDvDVVU0YLG9+qaP8GM6WVBXMLLL5ktsdN8YDp/dEoULz5agBR6O/qJBrcv0ztoME2ZR
0HNVfzelOtP2Mje3Nre76uDUS7Qt6Ftz40rlsTA6xoPWeyykscX4iyyFg0Zi8lPKizLoz8ZywE/L
9J7OsY8LdIOOxN38rn8K+rxMFN4QdNeODLMVBYrkvGX4ozmmqyYgoG1qiI2ezpZV/5iUoZTH7ZFm
EW/A3D2gZ3Hm4SBpb4RDvqgJSpDZvV9CifOqNPgguYgzg9ViMTbecSpp+zZh5pOU3GK0b71kqXcM
KqFZWN9NHdynxpdDeeQLSkUvc8mJCYCF5/qPITHeNIOMV8wW2ZwH9jED0QHNq+cac5JfL9YnSK4H
UBHbuJrfMrdngyNVQUFxoDYR7AalfxAR6rvc6wwU41mJWa/mGDaGghM7WjnMTNFA39+oG2W1/L+C
wYeHk+rYYMIYCb6AWxhTbHC8GalsaSeuSx0PUlcFX1FTv5fW3Hr0XKG0zXBKQm1bs6hvm0z8xcV0
Y8xqoWkPvq8ScX/ocOhljOj69vD7taIlJ4vumSw4U2N3f6UiNg8oKCK6gHo0QqZjxUOlfsxy8uOp
xEm70WXnNcp4gv1IydMAes/Sbj5AhYgRQ+KZNALqtgCZzPLtIlTNPaCiBlibl9vMKNxm1g4gJRlC
OCBhU6XmzKAKlqTYxMo2R127Rlb2oYSus+6c3FWRxhb9wbVyRJS28SoB6vggKwiT0q1jkQykk3F8
+n1Gvx+SIR3XQ5p845FQd62GU3Z5yn9/KKXx7y+RCNIZLm2B9XhUaUtZ6mHgeLuPlicnA9b65cPv
Z1hKJn8sW3NHrps1mNUBxmx9INS1Ovz9ZcbOGLUJFPu2x6A8iscqgmij2xN1QkoRbZaY+SJ2iUrt
n502wZwt6WO0zCKDDqe4x5H5EMET2WaEVaOrAm8T0V+GBiR8Z74FM8U608jREdtetvDIlfqQGAz0
fz/8/aWpqslOIyVVEOqGWDLu6Dv3+C+ZqXEjHupuqRzCrnofOVjgg+Z7iZVSx/z+w++nROvMDmve
8m8oZMu/fuDvL2PH4vYh7lWW8sNt82OXZuM2IquAuRBX3F+fCZsD3dQ0gScyHLG99odjEDKuKSyZ
YC4fzOVJRBIzwdBNOreXkR0EmtgWFZ2Rm8Fa5gKAbVkB9ja/rZwuUamlF2tyqX30qTw0ywc7rsqD
Ht0VLcyyjHkX3MSIdDxtFIfaiekHm1hhLSRNsVXuJlI1g0z9mm0GHOU0vXZK4MOTLTiZo6ctI31N
BConpI61I0Y85oVa9BwOzX0akcahZvlnMDenJmzWHIoOedueiAX+1oa+OWidWGfYSu6C0dmE3y6m
K1wM2C1ji4ZYGPPuW+bEhMlmfIFzEvRUQssfSw9nrOuUauisG+RzZhdupBl9qjRISDazQNyQIRJl
NoGJHRoQkRwHsBmPjEwHfz8pDty5kOa6aOkaFWO9hnbenpBKzCvbxETkiqjedTQYRTXuxVAwFGj7
9sLgEsuxNTPcWqPMUC66MEkQdJVNwzlvNaFZwUA71lvatulVH/vDZMmN0rRiLxjKYdVE8aBEBP25
boS0FxBSr9hk2yrsJHlVKbtmZgrf5hntFMFbgGDQdhdANHg9iBv5qYX5uXbieGCKYfplZKo0ql9/
4zDZ2nsExn2/zh2FTC7lE8pQMm1GTpNrvdOdMxnTj4hqqVyN29hEuY+YLFsOyHIvvrgvpNGcBlIQ
fTJbinXDUs1hvPikOchobGaCG5VNdYzR+tWZYuzTItROim7unQkzeat246ZKxYlQa2RKs9r+yQ0q
pqgtc4I9knodtupbA2XokFX9m6ZmOufG6eKUoM2Z9oKny5xbKwBXEerAkcEEvWDDKOaOsA5Vpam0
REy+j2/sz9BMNJAr5t91iFwEH947N8S2nrpnDFnYK0kH2dfFvLOWOHOEmP3aIM27n/QjAqF5XULo
1RPxYJCI5QTQipChVjtnJrpdMjbclzjXcN0wcCGCzAvzFpiqQbuT1ihiqiYJ4eCH29Cl/BlU82T1
/X5EA3lFsKr7OE/7vZMiu5vsreikTTckjGEHZGAyUaYxCKcnpdlY4ytF/8pa1bmmI63JWUmO5cwc
J0RJRcM81G+ELaxACqXbJpThpmn5CZvBq1eOsrmpDbSo1ikuk64Spsk0jnN3eugZxT1iCC7XcB5o
XCqsKtES3RzHfedpkRptAi2IjzaG/V9QWJEk1z6NXn+vCQjdYqVxmN3l0XwrMuTOyVTmj1qePodB
ZyF0x4NMX6jwDCX++uXHxUV5qNO8voR5Zhzsys4CnqSu+olutqsQYcPGzomnVsaOd1KP35XR/GRg
l/iFOWMzJUyJ94MgPC1CrDwa5er3AhtK91gtTzTCHcCAtUEBjXCTDcE4cgCzD4pVCIwIoXbpQU5v
oSnRh2BYXzaNteqdsjhbS9afgroS5hTyhaR8Vrp+04ZAbUrcrQRjIZLqGaWS3ErabyvD+xRgG2tI
POx0KxC+LN1gk7VJvi0WSvsvmxtAU0GDppc7PDPa4++DDRZ9RtCvRzjcq99XMtDZTsCqkJgVin2H
5GfvlqL9I+yEqtoR5XkosbcpnWp7VpGzs5TjESW1ch4L80kQCIFRgq8STH57I27vSpi6fjcnztqK
acRXgStgJDquZ+tZemqn4Qrs9+jEfCfU8HKBzId1tvzJ0ejRC8HLWAqeaeMQhoMGCk5+n/Z0BzoS
IqzGvTTd1CKq4LxAd7I8/n7AZwdMcvklM/34Nf7rAMtOsh/0xFppeZNTeGs1JL6KShDqKyaTcC8D
EqFqh7qTEffzWCblRijkm5khFHbc5vaInSD9ReBILTrIOktJDAZfXrjVvT7EH5LFbTKIde5hliW9
A7sFqD0bVHtfRa8TLJETcvYW+Kmvm66xJzQW2eCEnb8SBgAYUHQ4cGBBdiA2LSpjWRvumeznYF+M
mACN5WZsZ/qDbCmHKRIcqtoMHh9hlitZqNcSY4be2axkrNQh2ZtE1jXrpu3EKm7dDZ6m9p4h/XML
Xcl3RnjmMIK/GDdi9Z4TQgL5uJ3pAu8Np4q3cZN0q1GbODf9LmK41AERm8ZLenN0XW4YbMDWUJJs
axYo8OKGPuQkv6Oyk7hF4bLM0CB7NaJLYHwl+uhyROwY7mdNtaLVqR3NTqtWWZOwImjTxAs8cOiY
os3vt6K0da9iLp6NKD8HsRvt+pgy3TJKYw8fj9iGNktW+hKp1bMZ9BmPmCf23TXDJU+M9haGdBl/
n3xhDXtNZ0sdqvke8V18Z6jdKisRmiRq/dSP1U+Prl9voK8HU2jugYxjH9A07usUKDMBQd4A5g8l
BschYBoV8d+m2KcSq4cEwwA22fKGzDLfVMvwzD5o7zQEZlg+J/cyjMYXdKth79a5e9GHgR4v8aXW
IqPC57WKM4ANovtqXTl40sjqh6jN8+0ku+8IASECPN3eVHXdb/Wqpw6JaEP+RgmT0eLZHSPEqCuj
a521aJmC0N6ag2zPpB49TLgkwixdUr9kvDEU1dyiu6XyMcNnJcIOFaYjeAz70cE4vFkQpSdRl+7u
9/W3J9egouV0s3D3XckN/7v1iiTPNoM5OTuzQ63Yu9aD2tUz8d9gWPSQ/+R2/DWZWvYuNpZCCPHy
zSCPiSjsFteNMa+jhH0M0eedyFLnq3WUP9UWZ1z6Gg4CnmaXO49Dk5QrYujSy4CcSQvgg4xE4Wx+
Q8cLNMOKxhxI0zR7z3VDH3ZC3D9aHFlJYTP2LI/DUaLh9HpLArke0xsKGoQyGSFfHQJqWr7RwZy5
c7rMIWApc4c7lXLtxAKeHuJafPx+1SiNs4lFWJxHpzv0BqHhtTY7K2xLzjVp1ZadLpKb0Q4/ClPV
PySfjGn+1yehkgP5zBSVymXeIGrvXmkcdBC+ELKzQxbrog44IWFTPfz9mWJmJy7rYVuTM7tTnFI/
B2DsN5HIDdKWdfgAbdAs6XKUao4znWPg995YC8A8TtzvbMOMNymyu900PeooEKDNMICJjcjYAj97
Kezyw+GY2nSW9mgPNR6039yFVm1QBeNimOFycv1UP8laJaz+vsFkSwPcGg7TWHrx6OTPwMfIL2bQ
1at6/DpDuD/wuFDeupumlCYhpwSxtymTVVmr+pqWTn83B9zDWochAZBPBKwhGac1EuXvMWUapiS9
itCOz0J1eCGMydqAP++2FgvaSQlBptWjuyJDAJPksock3G3cvp0EyZDTGocPs20dG1VxuSlQFd0F
Ar9LQ2jEJ6jn0yyL4lkze4cQEnMXq5OzabJBvhvOSa268Q3KQwAcliTs2U3fBQf8Z2YT90Se2+82
5xqnd17IA6mf6WmJtanUHw7UIng6iJanrEI2MFn5lxIjTDMxSgeJ8tRktHxQPQ93Ov4I2077A8hW
dY0Qyn4fR/rrYf5c5t0ZKNuwMpOqOgldhNcUyyizLKHdwxoDNEQ+X9932pckMsfTJko4VI2v/VLH
IWK4MR14xykTrcJGag9IlqKVEqK9lhTNx3D5h3hyUbOpUC2dIB02s6VyskX94Q1CLXY8wIdI0BWg
x2BiDgsuJkDMQ6AgJZFxBeXC0nB9uy7GfrNOtrLUPmxtnam69jggt3V7K9v83iu0WDuKs3hjKz09
dwOwxVRSYQwKRKd0am9Wa7whMIzeC5+Y4eG1izEfhbLfhHOZvTYLi4WBvrMrzZzUND0+IzJ+t1vd
/mMZXDpN5r5F4fQ26+3n3JTjhfmUuivIed8bqqqAiWBqQDeDWHN1LB6GAF2ineQKu2QQbpWR3UNJ
akwKtXICa0pzOi3GR4d5FT3pQuyzTH2HhtNuax15/VT2MFGCFulSkBi0YcJ600xBtNMjoEBJasCT
DdDhsYcRQ40fgd31IRTxOTbbefvXFsbucbStc6/K9qfqyw9agvqK5qfc9Zbm0kps7LNNo2dbIyfm
EivW2tQ6b4wQbqkzTrxpI/yxMLX32sg7Z2Wjcvj/QM2iY8T03xjVidz9r5zq++4jk//kaf7+/L+t
6gKrui2okoWqqiZqzf/D07T/ZVO3gF01sDWZ2M+Bdv6bp2k6/1KxsKuOrpmGZWFj/r9WdcP6lymA
b8LotF3DsFzzf+JUX57HP9Cvjqrx15meqCY9IEt3TOzy/wzcLHHFkpmHLG8umT6l1pvUS0424YhT
IMR3NRT5qXGMR1PdOIVT+lVOtyazCX7uzRehjr7ejxhcSUcZw++2TiL/Hy/k9a/oz/9V9Pm1jMGW
/Od//L8PUFeFq5vCFDrxLbZpm7xI/3yAyRii/o0NBHI2c9qE5MGdUwgIuQAncG8h0yhBGZkoTsV6
IFMtKpMv0H79Ax1WuS/jtN44AemfeSDNQ27OgR/yS/YIbn7+60dqLdjRv57A/s9//ofDA1QZyOk2
C5zDe2cvL/U/LP8ZEfY9wXLYudyJlknovM2RnM6l3bbbqOH8nITNTVaI5cpO2C+/sditRGhrjoKg
vbDUd5xcY8R45n4xK9/oauA6mv+dD96wvesVrZNJv/3W5p1RPcILto5av6RjJRzht3i5PmsEG1HW
B/u/gjkCGpgrQ2n7CwZXFWzB41Qn3cZR07NjSlK4e6x4DMLBJedN4+uOYq1jlCPwbbLy0E7OD8du
dGwkd5J7Lph+KuY8PrAD/2/Czms5ciPIol+EiAJQcK/tvWPTzQtinOC9x9fvAUa7K40ipJcOtigO
m91AVWXmvecyNo/HTT2lwddN2Kz//f2cLv/f308ABCa3DKRJnSv07+/nqGi5ShsUFVSuQIoGREam
EaO7TOk3kY2CInCdfVi4e0Yc6GRK4zn4abgLQZsv3dAc7rR5P/7jNf3zM1Z1XehAbqXQp1vn76+p
iLB4BunAHKmQ/Q3WVw8Uc0SIjQqrq4VyTrHkckZ+tFH+x1hE+OSmc0OSCaA/qlj8+8vRfrt7ueQk
S41jIaQ0dVXIiZT7l0uuZCqCsARZSF8Lmma174NACrtNpxYUrXX2WfdyvOl1IlpOYqayyJlZbWEv
yH3P8OkTyKx61KNQpVlv7DNDfNpd53zIEEJr22Tf3VyaxxoizNKm77FKxhC5oRb5e7iY2VpNhkle
WMVoF/CQ/Pvfpv7zrbZV3ea2AvPLAmT99lanBZr9oheI54r8TdqohnMVfUXre9+yyVmk9y3QmmZ4
td2vslOiI2dsyhI6YcskM8rVv78c2CC/XYyQPAAUaDTXaHnav12MzoCHl6E0v99JUH1gIl1jmUxv
QwQNQKrhDY6u3P/77/zH2qfCMLE0S9WmO8Dhg/77xzvgWw1ZbGjgZemrAk/wnOmFt/wVgYtLbeRT
lDUTCkZDrYuKqhmZsSWaHmyC+MOIPZxhqmPdC6l+oAFx9746AnU3bfkfq7Q2vZK/rn28Uo0bQtPZ
m6SlO9Pb95cLMR3UIFUloMvBII0DtibOW1U/M6H+rFL8bguRk3RLhIv+KoFekunqPsyudg9h03wq
IhypUmR3bEbt3Ya35WOLjsZ1ZHNHVYl+aKZkLJGUD8IBepb46lDWTnTt8/7N6UV1MRIPZ3utZu8c
Ovv/uMtM+fuHr3JvQb6GycY2OW3af//rgk4L+kiHWRWXkUMbz9p2tV7eIPwrBKGg3ioG6+kmWvpS
KZl3shWXgTeBHmJItPv0Pbo52YsHvPmYWVhQPT1Q1lAYEfSVdXET7rBqCt1/iTL0EYMWnqyWotFX
3XGTlO1BCVobAQZhDQ7QVNch3EkxQzIxuurZ2tZ2jPoj44v+FfJNuglPJW43OuQDqvgmRQalIQFy
HWEw+cBCn7j6xR1ia1e5QEd0rWPfnHJcfFF8zjtXZOLxTaIzB9bsRHYUf56M1H3bADlJjPOM5ic9
Z9kK3T9nSYNmelrjShdjVorPC8RhF5Hy1bUHm2Kb7D0UsI5Ggs4cIV4N9tNWIAbHAqGHM4V3Ibpk
SsfkEb5K/WDVHIkPyPe9amo7Mho4+k59m7wRhCRqqByiSaDUwvFFbGStvbAvd6HRT5HNPvrgFCTc
UNI/EvxyBidMIevg2rBz7xUUkmfyxrBN6ZyzWRCRk+TYeugN5bor97ZJm6sxZXhpW7JNbfhwmzmW
jcCN7GKMVL92VD0ZNdBTdE1x+pVZrEqyUetS0XZSkcNyRNF3zAftg8mHe9QSX6EpaYpNIYnG1qY2
5PxQjD0Rki4Hmh6Bzyp0YLPkqfjJoeyQGj+8yPvCkDe70xKxkVygHS6ioqsXZFAu28JO35BTXkE7
i72tsQJohqafffxw3Gz1KkI/mrV68dngdWa2UXunDCl9KDLl6OX4hP3pq4weVpQ2GfDXz6pzoM0w
0ln/WmAMFXmeE1jlPR2sYmdklUHLRFvhMlE/PBs6mJmW472W6K6riQ0Z5akGCpFepdVq3QZ3TLEk
tfxHCS71bucwzlMGtNOFHlOzXR2l3Lmuvgfh1X5KyalFd8iw90RVYE5p81MRDN9y5mU/krRYx5Fy
nm8E27C9R+XhFcuiI6oQzBBcwtRV9gp1KpcbsnCL/ErL2GhKZ+yyVn0NYQOttJ6IKQa8ydoIxcb3
3NvIR8i4iy7tIcpc4xh1nCpsLHfrysF1UAh0PVhWTpaQ6Ixkygi/tEs64u7IGFeyqrmCn5p+tLB0
6w40SN+pEG72eG5JnzTzt8Bpw1OTGyYgRtfcZmL88PxyPJRIW7dMnQAbC2StY2Ewv3E8g//NIptr
oBLkkOp10SmZHgafcIS+DE20ctB+a0kbbfrdojbNU6KBmMzKOtgqcYUHJWMm1ejDuHGj/qc6ze8i
2zOXo04cPcbv8pU9hQmwUZnr+adStTSOITbaQ+fUPwMN+ji5KVBxOppqWaZglMlqdzefGEBs0eAd
LfnSjgmWhG7cSgjk59EC+wvhJd9IM2POmgSsKCrAy7b0D8gWkmfU6skLOi1PepPNvOXFT38BANgX
0DGbcoo3SRQwA4HJtAhTKthGw/XfUjdAsJFhEte15ns4wpSp2rICz06AEfljxyY1ytOopeSHSeRP
nhfbgA8GeCsqQhLFv8/t6SxNvqG6lO9OPnwWXrCXhADcGnQhp1FBGtaizvMrOuGA/LuD7Y8XhyyZ
y0gg5iZ063AVBCJ8eDVnz8bJdqQAjjs96d2jA0dn56KKBqyY0wG5jmZycPNCHOm5fQlxoy2Zcacr
MKn9lTSNYNMJfeUi6NlYHiH0lXDhDvZGStWlIiSdvqoSv3szhvZDDfaxsMZzUdvphWh3F8LTtD3a
dG7Ac1cq7VkEBCaG0qflkQKk69FrLoL2wd33aRnDsCkQ9iBYngSulgbM07AzuMpQmPIpSXbOjiUO
DDZ4AIgLUWOyaWsO3ZrFxqT33wKm01svV+SL3+NKaqWz57YxjkGhGkc919EBzxt85B2A2RA8ZWjp
dkiNgnDcBqNT2DtnIEiMwHqQTqButtiXu70Ioj+KZMwP5I8ysQtUCAiZW61wcTwipX0THIz2oIO0
gxcBmqjs3nvIgilHx5D4zbWib27FUl6XI7LSHPgq7nMSotHKu1NcpgoxXGANrCKQgrinzY1xKMHJ
EEPpqhtf6sOXgFCfhrF81tzKCj+wpVU+gm7R04sa+yOqly05PtQ8PlzO01xxkREHUQgoehRY3a2K
5VoNVRIfBOwIr43sXVvbO6dsos8oIUjSZAMO9fQqqBm2uaJfjCm10GdHXVkDjUcGEc5JGscB4uI6
H518hQPbhhjWEaDYMXA2Vb1fOYRqbsIDN0RzC4x0uDFyQYAv0LfbqQO23w4wbaT+IQe8s6lt9+Ax
Enrk1Emr2FPb9RBm3bbBT9egY/bBJpLmGJ3mh043YLPWLiHVfgw5C+f3Tndy0uCwSiytMDuOdh+e
Y4R/CwOl5Doxyu58wClcIWXmAQIf4jmm45t5cGWg1Nlk9S4IN4lSQiN3wVAkYW7vEt29gsTj0nXg
M0Qy6ZctTcnXiBG903mXMB1A3ZJK14VVe+UFWpuKPPkX1Q+updLuWrR3KvDWbx2HJ2RAvEVVb+pr
0xqjk1840alEGePp/ngsvCR6GI1cB1PsoNEx3h4LaAXou5pl0pHbl9sJSj+kdhE7+tMu6K8nJaOx
UM1Rj04aAeGb4T4Sc4IYzwqyJEvP+O6nZXJBFYFAtpEvOJtIAp6mtzjxX4vUqpY55s1HXlvdOkqA
zyaAtlZu2sA1HSwwLXHRc8qj7xnC2Thq0z9rkqPK6A91egfiB/8EP5HD6uDPC8AFs8ouaX83GErs
7J0beoOPJHm4gXjirEyupZuri0yvptUm9O5JoHMdhDoO2Y6ua/7oezO6j8J6IUKByK2pGmjjBmiN
53FY7/LuBrsHVEFi4uHLIUg0fTG+YYiCnESleFWB5/xobU5TmXXgbMOB1xsAwqd5upon9Ay/HsPU
8EBWwTZAfC+0N/Nih056dcf2qUKOYYLD1JuEmOqm6Yyv4o1Cm+limhX7nTEk69ytA4IZ3KVKx+Sk
Fm63odp1Fw29u8dYuQr3XxdsQzl+2GHxw0b9wfzN4WpqUcUD1i0lNSgAI8Za6xLl4hb4gfY6xn21
rpPgte+bD713HlB90mc17UaV79OGQR3jDI9S+B5yahtWBFIepliutm88Pq5/L+e0vzMh6eWZVEi4
0hzKWgOAGsk6fy2SwE7gplIxOKpBcBCjrW3nCHKqPH8VK/0XvSLmBPLgoSj8cNWSi7HmwFhd5wcv
RgOHZvqObe7b/Ib7gaYfipwQLg3iUBiP/9Hs+EdNB1CFvovFy9ZYtX/vZ2kd3iXGIqRh9TGmX+l4
Z20MCM4gB+OckW4vsQRfImQ/0MOG/vbv75b6j19PVpBJ989w9Cn02/qtpLSB6TnaDBLPa3uJI8Tf
BI7XLgOgfctciBLPL35yC1PGkYSBio74prC3PsowzcmYzFkqMBzbJNWxHbTVLA8RVpld3DCwt//+
Yn9L0OKjdUxr6sU4IGmQ9f7+Yj03kW0dZrByVabqbWQCUuL80mftEf5iexz96AFYjPFt7bWvfeQs
AJ3o79Mp54TIKFhabTIs5kMkSybBZZ2sFloS9XsHxvjWVgxEb1VHcHHe/iCqInlBZEY905LhjKXB
+CwtnGx2Sfh5ReSQ7Tvyv9px/7h6HYfil8BNQpw0TbV/6xR3CkqrJGJMPZ8oceCRxTEoNJZsp5vy
fEFL6NPVqlhVsZbAdZaGcMPjv7/R/2gKEjEFGd0h94lfQ5TU1DX6S6PBxysqmZnhby1VddHMqb6I
bPFFhUS/QjxA8TZtDoApNPRCjg0tqCwOBsMd3zaLH0wr8YLSjP6PK+Af7arphZkmbSqpk3Slzd//
ywsbnQEBOqvoAgFefKqRzWdag0atA+zhwW/L1Ph7o2oUfClWtXng09QROnjG62dBNM9/vFM08Xkr
/tqT0UgrIb+LBB6d1rTUf7uBoM+kZuWSKqGFFVkG2fZXjwH2/FATwda73aFQGwLbJKq12s6/C8dq
X6omafapE6fM5PHpeDTgRB4eai2OD4qPahQ4QrPDrb9CdZfe07BTz05B3GEMdx24tIbBXThvfhof
ogbBvYf0/kaC3k8gGdGh6O2Xirzwa514yXVugZtf5tS+MHOGRTSfEHBy7wq7BjQUqOYl9HHyznfG
XGjZLaaTDjUdJDv/26/m0q8zcWBjqg0CpbzDqf3kvX3ENW3ZTHU7as2jPROsg0A+I2Ddc6ehHOv4
rtkf8JXmk96IfwfBWq4+vU5gOK3JjZyLlF41vpXwUfH+1fprkEa3LB/Bk0/psa6N+CwoiNao5AUr
orxkQBSXf9airY/+JEVLjr4XpWaPN8aBThUuy8qqVg28BOzu5FbK9I+Kquxn17Y4xaasC4jwwTHz
ovra2iwnpiOAIzXZfgiN5J03XVJ/BcgtH/OfIhRn19qudjARC21Vg5oi8A2DOb6RH+0azZHeYrxx
Mcz4hpvtUyWLF50jigcGVdr8rWGy2VioaST476QPP4kuy3/WOjTLaEIED9C1Zahl655J+Rm468ME
g/RVYlnDQwPU3u3reOmVSf/sQISRukr8MSmfek9NrNO+X+uMnD88Il0RtqvRBp+Pv2QanN6HHu0g
7IDhi2qnzyGh9aGPBdGOglRGcsU0Dv6cGGC1xtMhqLHAz2VWd9IHAF6yso967BdHy3s0idLfrDru
T5ovamY8Tnmq60aCDwIDiN5/6UwHgCiyEsyCf5ZSliI2KgDf16kPfirMGB8M8BY79J0vURZwIsOo
lpP229RSnHDRAy1PyLoCTIfNhg9vD4oQch3WdGEO3V6W4SU1qvIe0Owp4S0vUXWjqrMyLhVfB7Nc
q9wkNLSXsii/F8LWXtt09C7/96yeQEgjCQ1LxXGcWzW0FIhtb70ho+DG0OxFMKghxk1+iVA0AeYL
uz5dxHtUiW7dxdlPU9GtZYRM/wjy6DFX7h1F78GX6JRN2sSrfGzQ9IpYbqTMvjramK4CNVRw17X9
OvJFtwf2Yy/GxhivZaKCbZgX1zGzg7UlUHXpMj0yegb8ongndLAQ9P0u5gbER8f9qaLtHY11m5LA
ZOQdfhJZ3mBpYGcItR+YCOwXH6vELq8l4ljP2cZ1bLwkrcvu5ag/itB4UvjLiwePj9IweDc9oz8Z
pHoMKtnXrtJW+1ZtmFqppbcOlDw44do/t9MlUHYR+jWn5ACABvUJT6o6WjhhCLKiyoMHaC7ROY+H
XjbiNErr89cCAvUa3QmjdlTHnCSCACaSFtnHOebZ9RelnhunzOmavVAQJYf2nynTQ9QRzxc23Dwe
mtmQRHeULnH98L0KmZwpYGLJ7t43XnaeH6qyyM4e5TKjwljbCzMJXsx0mRBf8dLjMqdAxWCgTocV
JaGDq1e5sU0b74+kQcDDCFHbq/bGoPiEvUNlDhYk2MzbslmzTHTwiM0Wfr0gRmgzv/pkFE8gxslu
fpbal8h1luG0Z7rtPixtdys1q3+zp/TBETLyvNSOnVutmXh5+5E+3aG1OighSGMZxV5ivR84qwp1
UxolFopJLJhYdFobGxzM1AyL/IGgq1Qvbn6dwHyutO38yyvbVrYOnzbcAX086Ujdxyw8EpGSXQqg
EgKoCvBVnEmlU4e7fIA2ojCAFJEcWbaAC6V6eSa7oVzWdVJse4ZrK8yRw5bNcU3AdXSRVcvt7hlf
jbHWXvFXJ5dhtL6OluXj9ST1hR67RcC6bp11VQEVJQBEDEPhHmMX7SdcOXUd9o2+it0c8y76+11t
RNVSp0ey0iovP/nguFZ1ijw2jntjVQrF3ygVkDSu6/CRZhZlyHy/zCf1qZsTxLpyC2t9hA1KRy63
WNOgtJkEMGLzsX1vGxkEPBpFPVSLmjM18wH9ReCjIZGl2ILWSg8Sac3QZLi6JL2aoW92StiDGMpI
f1OIqBH0t9d9lWIYyaM3MFba2o6ciecOwLxA1bxKmaoeablf50OS34WIFrVC21Ud5k9txATXEWQn
2WM3Xp7bd72BX+sV3Xedav0OkqhelyaFtgSETeyHK+4aLcBNS6oYQM8wxpRIhaknOJEw/5MOacff
laGMMd/13m7ubFT6pLaddk4nbz40E3CKZcBIJ4OyfW/Fh1f0EOX8CiUQKDiuop9x/xza9pkmff0V
QdClSX+AGhRLQeDQepZ3ezpJkaEM0uqzHkgCjOFU30qr2hqpGWHkFAzCRjTwuqY7H2ajP4ZdWPTu
Q8sRZ+ZeoI27oTAxtfKqGv7uI4CKhY8YclN6SnnicJsdQ41sXrcT3y1ML4dK75xjReGWVRrdmKZt
jm0gvCMWoCXlurWuzNJ7GWqcruwB4ydY8CchhmqRJnc56Hg7GZoAtHEBWNq+tXZaRD5B8C0Zup3g
XrkPbMRsE3lVbOJpH9Pitt4mRYdWvf3Ejhi8C73aD4JBZNqp6hH6DXHRVFTLyCBuK8ENe1DRU/Eu
dV9HlkIaq8DRtdQAhTXSJgclSItbre7zQEem/j62A7AtbbsTpHQOCx2ZB5bqjOOEUzAQ6uQfRGtg
xhjZ5xk3bpIcuNFC6ycCXpedTC3JLhUSqn2gkam153ZIDnNJUPqS/gEnYahVJeAQD8LTXIp5IoO3
3zDcnByNvtr7VxK3y2tayyOf8Lbrxuw9yDz/1HFjgljEk4ilOnqQRfPex1EL4jnyl5Km8FOzumKp
Z/0rci4o3IXjv2S5W9wLE/vnHx5uDHZpDqQMS62VzPXmMArSYFQwvau5ZRLGb5aZKot2sPLPOK9w
qQFoPtSVDfIrSVDsG4N/S8lSQTufjUvkmjCVE5DgqXrsYqD+iK1pd2EgWlhNbGyiaTFpppfWODWN
uvhd6SV8GoMMb8T959JSCHU0KiSdXfGZ0ICe52+qjl8Wr2x2tlTyo4hs6PYpaMeBjGsPvFRB80OK
6HPk0LDhlAZvpMQ+AWQteeYNV5ZoitO/l11EZk7j9t+qCSoJyZSM4gvB52/NC00mMOjRY4Iuyji+
GmjPpyqVA1ZUSeJNpx5XWzYjtscBALYKCRBr6J6VbDieq95ovik0xd/gmxJAZxFXNgGEL53fi1Nn
fYhQKsuhSryvtYC8Rihur46nvi2xSae5vbA809x4xMvDsRXQLYbWXpS2ScbV9DTW2j+/QY08hdzV
b6CKPAoQNdmbvqudZFMom9pJ5NVKOIoGtRYxdSDoLqviZ95bNh57P312IJ12gOEUAWZEn/YHdXqg
rTusEc9Ga8dkQkXNU1wwTbQ3jQCmRSfd/MVM/C/4yX+6RjRJPTihylgv7vrg47Hr7M2o1Nn5/x+C
JERlNYhi204tLt0Zu03dOEq9J1XASveyGSzwCGq47BE86lEdAeCWYllZtnwtmmiBnnTYem1qLeeq
zlBsZyfI/VlE4xRsqfZHPSjBqU5dm3RC3UFwuo/O2O5csyK+wmrUZ6ba9lZxh5vqZzobCBeh0+Fv
BcZZrVMz+ZpElXuZHxTdr84BVIdOlEQDxfSu/v/tYYr11S66cjevAEbhnwqO5/sEI3HUOsMXwya4
I5k2Bqz3S9LP10adV09CkrHmh0vlu1FCz7E0N7tnrdEftTR0FkqTgwFAr7KbW3lMpej092eyD4Jj
Xus/h7wZgVCF36OOLYr4s/hqOb3/ayxEP/zCpG8qvHtEs5mP36j41SMYe2Fe/LC5Z4ndrzsnT1bc
ZeUJZnV5wK+On+pEhJbyBS6QXFsxgT9ywCsLgutphZbzlhrBh9Hb+V5kDIcZadJHRbdLle32CEiL
92ZybvkYUTmMQlXC0GrtlSQYd6FTMaOa558/PMdMf3X3koiwBuEPmL/UEMQ6Pdkz8CfyoBr8UH4m
5IsTgtAQpRNd7EZs50kZFfXKlAqc4mZgiu8L7TWdoGZj6DZ7Rgnf+r6ODr7WVddRsHQ66bjNpFKB
5myiO9132Kv1FqP28J6X5M+FMEXUou0vfLFMVQAaLUsklOY/z8awnZpfBRVUNii+BvL1RRZDG8Oq
UV2DuFUOLIhn3TF/OmbcvQsz2KdZNFnU6clE3di95Lb5MUKKvna++kdc6uJkeiV6CgGyRThk5qXC
EltIq90RdhNOwekrhlzKbqwCd0lf11vC/bSP7eC3G9bs6OKU9q4BML3WlLE6CqMdYFPXxgun2Zxk
CVIrV1lp3Ieg19+NunyN62BgewM4AML6JYKl/S5698OKlJcpEeVLSdhHH0TBq9tF6gE6Ime7SOwK
Ri3PTE7kS04ZV7cS6U0ZjBXuo9cR6dRPgguWbTqQF6gy0VDqwP6pmspSy92zlpnBre8r5wnl1IHJ
KMayGtdd7TWbTgmZ29CyY2gb+o8mFPbOAA9AOrMDLkjQp0axt1YMz1jjN8G1qcNLM50420W27JYd
eS9cdAMJfDQQVzrkn00UtSad/8TeVGGRrtEL0rKLC2sRN62OgGg3qzCSVufMSNDMTsrKxOhrmVtD
Bi23Ibt4XG7i9BtMvDWfw/ARJRXSP7N7g0OPOhSZvFhwpLw1NgFqczu9sQp1N4IRYvw23WzRcHNG
A5IbjO0t0etHJQi/5n1ZP0yRVuipjUcZxc22itB+N0IBbgDEu9n82myroiLqayqSKu6x8/xVoGnn
QkoM41OTUcfpdcG44bF/LMfIc9b1kPi3ZrS8W0za4SbTEgZe09NAB0SQE4SyV6OsQRcx0CTu6qec
rhOh4FfysBWv0I+21LiYDji0FoAiaRBEYtj7pVU/M934NhRNtzDtCpQerhjoj8Uar2tKFZDjpEmR
ymZTfB/JuEcXc5Hh9Dv6OOElaBpUm2X0kZm1d2akD0bWaPRlXiXqW92t8V/k75pfbLSosddl6NoX
PwngzDB4fRKzSo8hfJ039/nBHhhxF9aZF+EDranaJzTtBiF9wshIc94paOL9MB/gsHYABSOGXJOA
64YGeV+EiaLBz/XWqz6BnBaJiA0V+8mgrbayZCfQtqs66QIKq6HWxhxenXTS9CNWUNDkN/GI2dBl
4DqrcbzsRauAMnNUXeJLHh7p4IUHH5d07fT2AcIY5br0exoZnvdQh/fS1STah85baTaiHDP0Tgio
wIAI4Et2H8GaC3rou9EYX1WfCISq1Q9UHGAAzYxb3c5JwB5xnWDncqFowpewFNVagzKDfcDgb+EZ
g3Jpvcm9KJGVhbmvXeib1SeJD4TABsa7hFt85fy+KFun+ixNk93ZtP/oMyNa4/rPjyFSF+JgM/OH
qukG2x7eWqHX2RORGw7ns/Dz4INNOF2p1GaHKo3CD2loGxnSlhcljtrpKNYThcCBbnCXQtjeqiEg
4VZ0pPqEFKDEQIJ5M5PiU6PtsfaKRwF6cUVAjM09URukeUAdmK70Jhn0dRCa/CluQuaSagNBisN1
GoHbMpPqG4Gy6D00Uyk2Oq2iRTfpcWUk/tDioDjUfQcvAfs5u1J9tRGdFI5nnhWteQtT3po6qLLl
2KnaNTHMdCGw0QNK7vHjdbEBfVUMDN8RLk8RptTnMWM7iupqJTtHW7VG5xwGzX9p5zsYSyIHqgQj
BPtuuYWuPp7nr1DYcAviIDoCLz2atHXe+6TaFA1eKIt83Q3zE+fsj6Zb72uQH5ve0vUbOp5trnnt
eZq+XJyR9CXyzi6DE31o00GbQ9m4BxzxrqfuPQ81s2KLKNcq8Ih7MH0CFlxNjs/Ga9vVyqpwjPAx
P+DvWOhSqHhJ+U91YUrW/OqjED40ZrX0190QEoDlMCiCQGiom1/PU3hy10prvhDwUXNyqN7ZDFyL
oWHtMCJGIE/dfJ1CVa/zV0XhKqs+9TsGq6W/dUcKB0me3UtncyzoEmc8lhi/X4Z4rFZpp3xkbUrI
fB1M+Q4yGs5mP6H4gqWY/lrNS7OHR2jzvNdzHzFkIG5nYZHgkcNl5fr+31HhvCObg0fUOTsUA875
RwoXWRMx9w81rpKbNmDA97Nbp7v6KYINcLdc17qpxUsDAmTn9Q4iuml1KVWGVVblJ4eYbWsnvJAY
Ky6Sg+aShjm/g2lnJlCIzAHB5npQM1yVMVVJyN3ck9T6sEDeXlQFfgFj5mpTG3gD4yF8gZeM5GHE
TIwHxt6pqQrxs7LEhqRW4245tYELj3as1TuSCkh19lGbexvEGosENNK2D4piNyJQueAA2uDvdNYd
FrSVbJTorNegUZ0x/GBEVN3rHjS5YXIiFVZqvOjgsIVLBkY+tjm1+fBlJgPMD35K3lfd0PkadZ9+
EhbJStOXrWMV905CXqURKc/tu6pm+Zs6xcTVaXf1qnhrTk78bioIjSEI2X1GuEnSsa+Fo2CisJm8
VC7RFZOWx5i22YjWK8e8Oth4TkNA7fSg5Vm507UBRug4HJoeS7RXcB4ac+T2Lpkvv/pKjUbLJAB+
adUHw56snTmAHUidqVyXfI/YA+MiLQXv0Ny2njqdbW3VJ/8PPEPNsemj9mgWCin2ifGNoCDzWKqG
PCaNDUYjEfdWxayuPLRgcLaB6jAq6lC5TQ9VqH01OjtntdSS4ZAVMS1PzoDzBagnyCq0QQE+a9qs
JHgMd8i7fRLmDLkLG/bQXDGKR2IH2s5qC2OtR7AJcOZdRjUYLvNXJI1tAs5NdMPgEc+LwfygmjTm
mJtkJJa2X0MIFueuabtLWzWfTj3GLwWbFceb+mFFLC+FFV2Bom4skECHwQt+/NJZRj1FvjudTtC7
JOuoT4Di1hnz08oaNpGW09QgWWRRphrp0a3TrcPKa5/M7v1jo9UYY9KvGA3kx3S0WjaYAJY6k6oV
FDzvqNkhprfSZQVP+w+9FvYqNvPxapFPtPX1pEOyyDeDwTUID6cwc0t8XFCE23dXgbCc2aN2mJ8i
eTp6JGPR/qETiaOlf/BRMthkbozJS6HLAg1aL5C6e61sjkVcv0MlGp6t7+J+9fV8axnAnjBqnGoR
d5swTjl/LAsVaeuijFh1Iw8ceRe+5gRWfyEsgMZjoIdHJ5jo2uyjx9oIe3JU0JP8+RSNxPw0anxr
pxd0FXXOuzJorE+nxL+ZWIF66eO0vY9d+82tMSQn1HqbUIvSW14m/sbBEg40gae2rr8E0sjPhUD4
NTQUwyrn4WcbelxVU94bWGT0hLrvAzdDOKOFwZH27ngxpuZOXsh0C6kZmHmDETsY5KOPE/lgAP+h
DH16mv9TNXrGqkW7uQiaxPj14kujK45xWvz5FApsgS5bWUMCIUsWLsunI2v0ScAqTtaIgskX/dpL
HLq2ZUJthk4s0wybyIE+ebp1bd7ZXJfzM/D10ZMGuNMDtLJkvfWdkTuDbtLVS4PvDsoE5BRcoFXu
Nodu1C7jMB6tybQYJubarIOfipq2D9NmYJ0UlXvMkvIw6Jn/UsDwqZxxN5nmcb6GdF+mLl2ggl52
OHawLtakLgjWhXnh9ka2n5TFZjHQ1lrMW2ZQGMaJQw32zWmQGY+tcepDNDrTct0Ew0cRF2TBdb7c
0dIbPnrZbQcjLy+d5z2NPvHOJgX4knJd+ST1oV4MzdBes3IoKeTh8lUhJWvGQGgXFH6yjkka2dWT
59fz+ms8KNFO7TqggGbknFRf44U7UfXVNNoTOKzhtalAZxkE8YFeKJfzQYZGX3nn5E0OdMv7ChoP
/AGAlXmtxchA1WrE9bqpV4mV0Kz4vwedocYyV78aTa2wgdPS4/7djqpIsNrCmcSmTyS6ESh30+If
VSG5z1pjj+MYO9sm6FL1c6Q/tfJNqzuIujKfssMxaqnrkkvLX1gOZDU55n/ofvkUoVm9QAK+mY2P
jJLw5XtQyHaXJ4WOVy3QYdL1D9g3PhDfMfp1B4BtT2+V1xRnyQCHKMNtXejteTRN/Wb6ibyh2vTR
Z1sLl8z7vWSP/ch6rq6x2P/aS6eciMgdsnPTUQoB94BopOnV97rH381ESgDj+x+Szms5biQLol+E
CLiCeW0A7ZtWJEW+IGg08K4AFMzX7wH3ZWJHKzNqg7qVN/OkgTihGelMg9hbtjnlnKErrgAhvKhp
OqK/0Kiv1cKap7PivzPXZEq36vJBZFOzn+LhfkggVDhZeSuHHjd663QhibXHtCJw7WqdpL0C6OGv
1FQuKgkXHsp50KFnAiaKL7WBoYURyjr9LgdcTBuhZRJEodJ8Obn+uicDBoEYhNO/29AvYHKU7PZO
7pK21u/dycyfNEmH82ioP8ze+lMqm2OSeObt98G8uLEWTBv41cLgR35Jv/4Oq21fu0eYyI+IjxMr
n6y62dtdi9eLzSvMQ+Jl/gMfxTF0QF1f/q9U6PB5Hqft6TNzHp2aZRsjxTMJT3mUE/rzklcXOk2v
UJe7G1f3+NFMjPrBmoCk4ktDtdCy4Hcnb7nkFON2eKyalkRLNsnPMs9OzcjOOxspWaht9bIU7fho
rTi2NcA6yqkowvVX+6Es5mM1dsUtV771YEHQFGoFGD6Iv7SyTxcNHNcjPAD3saaPJRZxD96cfJK/
/bhyEB5YIJ1+f9bvD+UL2PkiYefOsUXJKP23z/ps2E+Df5/EPpt2G8WasPidZK9+wJmcBL/G/d/5
KXPIXxh5jcffGbHesS6fqCaL4Kdpwf8v7Zv8/ruMsZfRvtseizuGTx5T7krBUrXob64p3tec1kxh
gHIXCS1bNcnsW4V/MVoxm0e/auuYkzWIUb/5mgWGT1VmTJSI5j3jOncdO+CaT5zS84VFIABNBFpK
JlURViVT6a9lPoW+ccyn/CPuLXmiAAKmTGrFpw69K4hLhBexlb3aTva92Fr+FNeadyXX9zBg0jzP
sptAZWKXRAXe88p+1qA24eMDX/wV6Ie2vf/1Pmo6yPXJsBu8jQzDJMiWOx3rM6dRlZwZewhCOOMj
t6P/KDL1DzEmzoNptt9rYRj3SVp+ATtzd25rpF92vbBf42xk9/5aM3sC2XXJgRQkCkEU1TtDSI6T
DIkX5Y7SwI6CrxuqNjVZa/XZjErd1RjmgkolkAMWNHPxpZxF7PPCeILOi7KXst8ZHHZ/S3pFIdrH
S6yOcLqQf2iYg8oyH0aFR7xOVmjeTfoXM2Th2/e6Z9eBj79ytfScpAHtZCj4D77FW4kG7/DUbmmq
MJvJPVbc7mkSbEW0amsW+T4ZG5uTIp785Vkt00aEIiogzLY+rBWADOD1/N4QTERREnbIUKQolw0W
3Vz3tVZyScs+U6i2B1znj9KREDALF9i8Yudh6uz/wbO9M5JinKH3RqTyAroXI7z35J2GaiiiYdD+
ss/A5+CZx4wsJCgdKqG5p2JF94dQ5+ru+LQJF2zLLE3jpWWmnCfqTqRFP6FZN9GU5eceEk0w1+WP
AZF2WosXqSMOWwjAEcYbCI3Gdzp12F9N80gR0fah7OjnavuCVcgYjaBEOr2dH5CbqFcZXli1/pVz
/QH4oNJyLYIq0JOz3CAB6runydWfH+Ns/E6sqdouGR2XySzkk1Odk/7eAVyyj0uNArnRr0/DuuUM
Ys3neiX+pdoUObyH3ZIeJfY3dJL6rso8ULR/h2mmiStDIAGn5mLLhzowQOfn/Vr+gwLUXvzYpRvZ
y5G0qfkYpT5fHO0JKBOhUINMT91RlDRNXreTWsUi0YcJN2QFrVDJ+OSZ7nhzU26C+IaaYJYsWeaF
DnMf6/2lF35zYFcx7Wjdetl09qtTFW04siVIkIE8y7nUVKDsLA+nR+uj80K1W3YrdCGIp2t1oLUS
YSOOnM5HI1Q8ZfTJ9KFX7wyLlkx8SbNX+aFlpY8qs+Vh1r8bQOm1JpcQ247D1N1kUcEctq4K7jLr
f1cH8RRDdjhZoBkrzWH9C83Ve5J9DrFFap/w+CJ8cdzOY/ezcSo7RG8zA6/jgjgycE398uP3DvDG
AfISfArw7gq9CvzjQMULHnA3gUabAYRNF889O/NxFf5FDj6uktUtTok7v5RlPRxnhym24WjAS9H6
hEhqM/axumXAWKarthrGoSyXf3SRQBRGbyRDESTmRizSVjIEtFIZI4exI+zpVp8SbYbyqdXpno8N
LCKhxodYjCcv3VzjFXk+RVzNTZOWGpDMp3iR1XGi4Z5B/Xom0QJzN68PgzZ2jE5sZkxCRuPaQEH0
gfUajDLgcUI8yGXgFO2tMKdwGWqM5ktfQKcTPDqxVhid9rwALIHDdMq6/twnPJ7aTrQ70u1PA39h
DL08GcxO0lucZUeqRO71xh/PVnXCj4KITmw1J0ffD3SNCdHuvZ/GSCq0uZlnkF510drxik2OvewN
lKlVFz/CS/s96SnAqMiZPKksJEZHWYFOe02kaR398O4zEyDYfL39bmCuAOrBzGI68sEYX2PdoKe7
wHAyaCUV9P6Hp09blCZ7GKuthrIGBZJqbFKM8mHFZ0h7ie8mJfukhX7c6sfvvHVve091mxY7akKr
4ziJcB45WVmU9GN3GVsRlI4bLHXaQcOyiKZV3MiVDe3dysUOxfiZOg8cdnn+uvRYIlVilyfpdNle
suKIRum+4Yx37wXv+YqBZQLUfeUdrw9Om//XzqqMXCfDPEyXKFOZf/I9orJ5p0DIdwcipPnBznWe
36DILtboXp3Cek5jWvPovrvbnBMhG/0x8EWfB8OYWSH2DYsI+Reiz20tm2bvpjRMmMmYXHRGDA6G
FgI/7nnQcmSV0/5QL3xdV/8pTRHs9Om8UEF1I+Db7RA/73lm6QebN8g0V2Mje/+YICW5swHht2fz
X8lSmgYxnJmNVlPhh7EPUZqyhNQY9kmTVRDSZwfw5ldMLfZ290HFG4mhNuxdd7a3VQssINOnlIUN
V9OKvUhNF3UyHfQSlathGxRWBDV3rasRz1Qs/uNEqZ1vuEnQ2XKMaCHODrHXJWh9qLFJvVpQ7Ye7
cuBLENtQ7RPob/Tisj1wtEpxlHCpX6be2JfdBn3Pj3KrHgXJyz66AJTTqDCuMC/hoPGCKsucGyG3
LvlP6/EGxAtje8IDCcSnKfcWyH48Jd6+KtfI7nwHvvhfnV7XVZrGgRMQuDg+tWfKyt6J5927lvMX
HtwrNur23veqS48NhQp2mIcp5AtnxjSYvlNfSKn4WHxZmsiCPmF8tUVxShNHPObqE4C1HspGflZQ
wHdVmuxSMopRm6nveqLiZ7FmzthxW3sYNFYkyBm5TwmTVz9Vy6hxxaP2LAfQPfW4hbbWyTmT5tGR
/au78eUtCB5zfL+WNrD4kp2y7QC7cUDW75DgM0oxqA3L7R9LMWAwI8dhulI5aWVsuQoOWQ6ScmfB
KzqMifZP0PW5T2PjDndivU/oFOUafCSsRHFI8spf+2Kb+rxvc64uNAwS4OTN4go31bLmLcrMENlu
44O9O3xF8YMZnNBYAMyOlQkzB0HPWQAOUSNvLWsEQsNiF4OaCzqa8ijURAlJ5uFUAcQIhjz/wpKF
21fLrnPsf2LnwbXngMf2oeF2RX+tFA/UnqZ2e/0UGUOc54C6r7tvz5VvfPKf2e6XkYGnBGNpShpl
0u0HWQ6hmTGnVcTzcAiSJl2Gj4kJ60CdCwxylgxASQNLTTBx4+zB8aCvxm3bBVC264hVPCV1i8Vb
GVfGHQ55LEHdn3ZNEIWgoc6WeDCK6QLyuvxT18DXGFMxi3ufWJyitPdCOHg/6ZDyqeYWo0kK4oX/
TCzWDbDYaee5deDp19nVcEqTSZyKzx7/Fn6mkc7XvqQHt6fVVwO3xwelRc8HgJxTKXfVapaUQ84S
m441o2zbk7e4P0o27/o0qyhu2RDLcYpMHc/k5I3mcUJZJHk4XIl4xwsiX+w7b8PIQQ5wbwo9f7wp
mlPh42lvQr2adtOHvgVaTYDht/na46nety5DQdowQ5B2fAWo4JCChPqpOvKesEm4p6Zq2s+AQw0O
3CxvzsvCrGUTkWZ6j8wif2pVOexKASY+JZjWxhqfSE2iquple6ctp6w3sNY1JdHymOcis1+adeQl
zIYjc/Cwny7eMWNlun0RbE7zKrP5jPf+o51sSd/SPLAl/tg0oTKevlvX28XkR2dlJqjGKwtXQWtk
PzGL6xpRtw6AL3mt7iYrmmrjEuzkXObfpY4HszE0g3yiR+2vDnVdFOYud9JH26KkcjTvWElk+7VG
8qOSGCEfajM3Jp+5S5H6bt3PuO4FYgYPU7F0TEY6/7G1fJRm8lrWTncyte+0jTQVdpSwR3pfc7LO
Q0hm4jgo9dbS63tABmf0Khe+NISqsRy0sFTk8+Kb5T4jCJNJjm/bhzCmWduHxXPOICaZqEu/vzAD
azZ88anmVKe7FjVyyJeg0jtC9HELFm34s9QKTqprHIlFaHssxu5u5uOAAwL08DwfsC7wDZB0Lut5
cXIGCuezn0Es7rGjkcfuqK9KTUWIaOW7ZBS6c+yG4UTidISMz6OgWR1QL0bUZD4TEtRlWNmxG/O1
hzLEGXzXY2dHvRB7fzC31uWlCQfbvLBJQPgssrACT3aQ+hiMdVEeIe4Hazz86Kn/pDcOFcSNSQxW
Ticr7v4CEkAIs4gKuCb1V/5ysFYC4G7enz3NhU7qe7scMaLAZ4VFXw7Pg+BhatWwgCtr+ABlrz3N
7NAyuBmO+wX73X/XXUxMQ1bRky4G7i5w5ONKioNNt25gCgn3wAGh46KpZaxfknhrg6flgVuQQTco
sebdXM80B9R6cSg0gK55TIEXRQq1hl1LoIoPA9wJZ42s2Bl22Wwk9BvGKWhVIMFLjcKMRcmu1GHi
LbZgZNH34KV7Z4Q0Su7tPDZZufNk0wdAax4aF5tJNznnzLdXRjQ41A0xNDW/JakNUq5KVVTxZE3B
jUT0aIIfN2k1o6n8QOkTg1Z6qGb3Acl/N5SKtUlDoU2eVbAyPOOh56F88NikIw5rUQu3kJf7lkJU
C8QYP3ozDsRSwry3BxGmA2XrHBxePKXQp0D3l11I7gRswGj9tB7axeLhfWflFcxYmBDXcvTElEEd
StNOJJSnK5O47yrpWoPEonhXTkWhv8oyOxIpoBO2LqxgcOAPqBaf467sMaFgAqT2zSiCzMZrPpH+
DYdCflgpAScWovc2ga0D5tIOjzDuDeR70+P7iIM26fq3mqDnnosKDpscwY8gftTjMqbQKzva8Qhp
nYvq6FVsDPkf5P7mz1SEg4GCIzGywmJn+32ygdwH82Tc8Q6uR7V0+BT8F8Hkd5K0I01u/OX246mF
xROxMRbBhBd682yy8ikbjJulJnBD8a8eesKFhtQCX8aPsiw7RAFP9ibM0qk2D9KhN8PA7NOsM5d9
wjPk+Kmeww7SJ5cOLGyka3b9QOFJp5Ez6+2U2+ZQJDzSABAkem1dh76uI0u2/+hUe2wIA/F8YHni
1u94+/JDm63vDc8WXjNn5+TOZmbmbTN7zowk4SMrnzRhrmHGdY6jkGegrS9In+kBGBP3fZeeVOJ5
ews85Ig9+DbQ4bbfEFxBVhmXZYXEl1zwH3pHZ9QoXnO9NZRGWgb9LNGxPwsTEKAzIM3ygBhQTZy7
bB2oMGrr6ZKsiuKR6Tk2Pf+aUjRIv/gSSQqrtPRjca1H6mNWRMi02Md9LilW4TXKrMogZ2Biteah
Znp4vjr7uzDF9Nhqzgv2PuuirepZl38zm8C1i+GKhScWD6lYoWsx7QCSKHmWcsSO/g6TltrZOlVN
mDMFjwSbhf1yN49adSdqHUV06c6jkbsBJp008m0LjSx/k5h9Iybf9FDO3No6bCF7aTMIEsY+AmG7
K8F/Esrl9usmJuCDX7xAJg6GyVs5lqxBwYZqld4/4InD8FU1DV07xTlOlRv5Vb+y054/ZN08+/yX
76YMp5PCCi0FVN30Lw3CS5QcaS3r6Qoch+GPDl3gjlzxkW1lhr0vfclaLBjCHqw91aaAV/CMdvSm
jq2172D0LG1HtajtPDWo0VE3fcF99SKKGBYcwfWl78bjNI7rvZnzjfYFs7Atn1j/kH7zeiozY75i
0sv4SE0vmaS4zt3omLNBpg7cTKgbFQeLa21zLa4HYqEhqjle8cq6lANlnYV7pXXAqGO5X+P51OPo
B7rqdxFawN2a6kbYiuTsjCZOq7oPdadNzpmdYfBal92Ud+/t2L/astwvpcm3o8rHPS0A927SaIwH
y4lnanvos/FvrFLj2GjFF4vc5IzGTGEVNbqNmmxsc6YWrWLMnkfXOWOzhTHm01y4uqAf3sexhm9r
q29R5v9o9uMb449cGOZxB6nfpFTtj183IioxPEd+qf8rJ/MJmbcOuc3N3KVcPN75l4N9el91yRAc
Shs9acX8Hw7Ax2SSrkE3oWSsdq7OYixor0MRasqmC40CnT+XWhxm68hXAFuVnpUH6MfDxe0W2lGo
xGVwEseh9h/ydKJnAtnKcdW8NxMhyHYMFC+5+JIE0HPDpjU7FRYFgsyEtj2uN72iRMUTFrxitPBY
ITVxAWXdo495KFu3OcTzstUoI/R07XiQam1OFBD8xVY3ov/AbTWs70xl2tHKnhe3YFuUz6/Y+35a
m1bBTuBZstFJsoHAuWM+AUq6tS6G/26tjGAZVuyfi7/cLZLYzp3V88aOOFmCtOQ9EpmJSm0RJLem
r3nt7wY2a1gsSSNQXEHbA6Za4mYQmojV75xyOQ4sd3fSGB5j7BGMz14o8rINEIVb8gAX3a0/6b66
um1pY+I1bqMS//UpXVSKs8UZOx9Rk8ob1Lg6BnwPnga5jk0cdIaPubp2PS5E7pRKcr+lDcE7ulw6
0qIDAjvEtEMswyFZ2WiKrL4Kt7xN6k9b09Q1TVp7VDH7NVHR6MSR8O7IPL2JCsOHMZYMFHw/YQmQ
VYxaL7d4cGAgG6X2b7HMV5XC4eb+TcqLhKLXsuA1iCPsLP507DU37pAxRmI+I3ysP6gqPyYl3/wK
p3lzyk3Eva7TxnPebsLsjr0Q2pA3lFfdWD5HvdXPo1d/IsbogBtQi2tjAd9R32GpexG+bh0bmX+Y
tLaHTFdfCsB9gP7Lt6AfX8daoxQhP1h8DXP4MVE9jx7q8Xrx+8HEd5K+oTSagBpBo8QZrAOJPE+9
g/5funQPK2vYzpiLS6zjRhgLt+V91C6u3qk3rZRHvbVjai1UHTk23WuS/B0PySd8Vhpd70Cl9ck+
mnVCQpHzNaBIUrHd0xG0a3rzSv2xEBTn9YXFFnOBCAxlw4QKoRZuLsoi8gMmeZe7fBa72njIx7qM
+q4eI+pybtqQ3o9a821jyucexxTp0ZTCY/dninWChRVH6MJK6y11h/y+o9IuPSamNA+xINbazvkU
FERiw1GoveznnSWVopIS7xhOlefSregTmSwYwFzzR9Rqjp1gLLjlctFBJBmnN6n17/TIF9COLSDo
CxLgVFbPCcziQhkzzYrntoezswqCIMrEy+dYP/0KBo286aMX4xqSVhbO0gcZYZlFKMjnQ/ZjOsVs
4ZAorMZI1jXUFT17A018WYpSHYWZMfDl1M3G5aZ2Fyp78DJ7l7o4kga245dYirvBHXVetVFxn5cF
mk+3xfllwuWX6ri1iT/TPKbGDBwcwoiWnefVeaI/QNtXtgt8pyVEkxvrk9lkD7LSQz7w+WPhTc80
IPFCLK+LGttncqf7ZhnfSTI0Vzylrw4JqtmIb3Md3yo5PycN3iKni59Zb3DxMz+zGf29EMzb6rPr
U/Sp2Kiv419l6FzmSZGWacZtYEj0qPeWeedmfXFtVIeXkwalrfuN45XbLs/r5V8XG6Fu5tZ1xJ0t
Zvlh+Avaec9PrHJAbsqIf2pJZ9eU80r5KzSWQrI1yPS6pAGXos7ff/AS7wZWPlGyxOthrJLvxsu3
mS/9oSeBpoCMqtjR9Pea7blYHZiR644dpNyuc6wyJyGPa9vzzhfVobC482MFBAr7JS28e1JwyBsY
QWP9wTH1Oqgb8yMf/82IAHRv6catHxcOUzcVO8zGX7Ol/ssqLjzWgum0/lmSHmPAhPBZ2s7fHIR2
UoDKniyuD6q0PurU8uDTxSejY80k6OzaSXTYdmEKLPID7YjGgZwiPZox3DwsG1E22RChMVuQWMop
UbdHeiidP1KZuKA9ruNJrYcqQQJOVL63xrlHB570Y1sySq2EcKn/sCGpIyHyJZ1szjn8NFSGAYvw
uBdjyvaOBXahdh3sqJfWv4Ftg29YXzNXy92q9xEDfHk/opGyrlDM+GtyUq2O1IUZiCsX5UIoVaj0
MweGtMTOmwUm9PrVspJXW+Ohlndv8EGJP5kKNAC1vbG2cuBrgPqt0cRv7xlc7tvx7Or5vyGNy3PV
1J/c7F691c1OWGaBHqj+qfe97iARsjPdsAOLfrvQsBGGFM0YitgET3RRzi/TgkfJ/JeK4YfX3Ajd
HDk8z5Luo8XLbM7Ui3HUyZCk3MGnF/CRmrZQS9d9RvlQsLYHVkpQO3uPSiJt/RAuywtL+G8+jyuZ
bddtLFqm9l8+48EZ2jPJnZHnwLZScHp5Qn1791pEZmFyLx67JVIzHzydS5iOGpgKOs9dhxmJR2UJ
5avo7JslGAvskrjliji05477ES8DnLjhI6uTOcIdiAQigI7FM/drxjvAeknu7dn/ctIAAYL0EcE3
bcJeNBwdKmaZqNnXIp94aTszC7M+De0Nw64WblZ+aj+vlF2ePWN+G700o86D0vVcL8OuwsTRKdRz
19n3MR2ikuXWBaknVJi1IsMwcMr1B12f2hskLrZjY7imuKldmjcPXb+C+Td41oi0fMkUygm4pDNm
i52jl+ze5hpEkCCQBep85RIf6My75kxTZpbDaPCVh2dghc1GLONEOwIe1IYDScsQCXzLQQhjkUu7
SHNnWEgFzERzMJjprSDnE1nqy7R8e3PQVSSetgq7BhHeaRduQkb61Dnmgc1uvFcdyYWBkTHTK4Nb
fX+wm0oEhVmw+RdvbToB08PnbVkYm4lMnth7kJtYtySq81xLuwmEV57gWu0GBkUCtwHIwH8jnnh/
eo+5Xfi6W52Mynmm9dPHimEgqjJ89DHxbJYF7VfHFX/J/g66nKLOWyRbXD6ICY8TnQLCg/Kwc2jT
QisOlrjU5gCAkrCLDfz9MZH6WKDPux5z6digrE+rAVRiahYuXwyfQEL443gasElTW/tsGYA1QhYY
Un5Hjxtbv1iPKCM47ZyEi/P4VmGfbERcPMmmPE5iGCPKrpl8Wu80IwBwkfcZ1YBh8UgrDmP50a58
KvPYfE+EVZ39TRvcZBSHnoDjOnU0B+WexYaU+FVr6gh6zQ0oDpEIeLDhVtrHZbcLXThgIa/7yau1
jJilyoJ0ra6qF2bAJnw3SsihA1epoKlQ2tAB07koAw+uS7Q0/E6uy2tAgETwvBNPGllfiopsHkN3
tZNgDdIRygecLVm+kiQd5m96vOejX41tYDds83v7DeMFnk13LG6IN5A2rIYvWdU1wcBirhrQySdH
1rSw1N85CXS983QoBgt4KTytY8ab721bIxwC9Q0fedhZS8fPLmpUO7L8XKQT/k/xOPrZ27T5k23v
cTW1hhAcFWfOI8038aNTWmyyy/XmUBjWz1rQ6NQEOELbgGDdf6U/0UjKX4npYa0uFUSbKqmRhH3t
MwF0Sn+jwwqKWDCpSKRnla0XkcRPugmajyYiduqdxvzvZqhBMYeDMBgg2hjyqc8Qobtn9prNDuf4
jooKuruguYgUDU0mHmZmCg12bvU1wwuIYmjvXIT0Hrputqu0GF2TyEmF1f2wMAML5mR4E5KsJbya
QZnedYxbdhcunyIh/2DAuRhO4tDgAyYM4KF7bECE8bnxzsvYb6CWZefnzWPbpU6o1YzayUBTg0mE
PH/yRk3bM+JQPkqprlQQcEdLD+e5XfebBY7+9hfO4+ZETAoCQ2expvPlZeWJYA0MwUYi5hNdyAe1
LP+4ytGa6PCp5XZC6et89evlQozXiTq1RLbkDqKU6KOKM3ggFXWmTfzO79tuX6j6j9U5N8vy1js5
QXFK/KkI0CBPVZ6CRNeWKmAwGbj9dOdksJ7GtIOU0YpijzNgCIR76ex02eEwjJzass9kF/kqzEUc
edN8tNX0pY+UfmLwbvAwOfdIjsybaAZhNRthxD57va4s2taisvaMwXgnIKoMTm4d15ey1j8mEkHP
8RYRmYsvKkiqe8Bnd7L4nsvpAalCXVsHCQnIPSGpuSRig6iD+ebcAM7ed8K10czTvznYGzaG7xNI
TCy2dI8SYULfMJ3/WKgJBI/03hZzfHBof4RWY7xouX8r8upmWHGLg1PXQnzNjwnBnyzP5MWu0EpL
3XhVEw2dC6iVelD/xqyv9lhDNA4J/lL9O9wZHCkWfmpF/XjBpqfnGb06fISzkku6D7454bt07DZX
o7NaGBYQq8e+icxu+dN7dArVA3NJUXMPiNsyoCbyalYCN46i5KghwEWLUwNrcP0TJylwXpCK8Gep
0QJ326JIekR27AR5BsfefiIIzwmUcX1OSBCU/+zadwOcXB9a0wxhvBp7AcaKC3Hyh+QszvKytDnx
SYvrKiLlJYHkT8IR+wR7qpeyaKDLknpxmqXM2DuzeNuXm3l/YdExpNOj0WjkA3UL40jiu2ereZIg
YtzhULiY0PBefPiF0nbe2tlkF/WwptsWD5qxOYHza85E5TnW3pr/Kwv0X3N81imctDs+znNHKXuh
W8lj4ejoD/elli8HpLirjvFlZ/haG2YYYvcV5WJevaD+ZfSIxs6ZKHO8JzSxi0ejPjaG2JNJcY72
mkQsaOzQqnQEAGuJxHZ2O2Olrp7ObX92tKjJwXO78PnxE07QZJZKqyJTc4swnd1dw6WXzRkWD/UF
43ALyA5N5C/kWhg4D6TgpgQe/ZJR8TWAqWGD7Km13LtniDz9pRP6q4HMCNmS0t+JaVCRHbuSZHv1
HSYjHiF73yfPLw30Zqmax3lQt0ma2NkZH1pEKCzAKa3iqR8m3NrhNyBjzPdDDTBV20IkCPrdzp5d
7agp40OtgZE9T4jvCb8Y5RtNv6kMYLNcVnqmrHLW1F2C5nie9fbJSqqDIknKA0/61L8MD4YxcD21
qHPUlPvOON3hPrlSVO9zdy/gI4AovnVYW3dyUXdaO4pzYtsks53h1pJ927v5g6k9GCKF9qijs1m9
d7SYnXZrqyVcGD2diBswYLHVJcvF8/e/nItGp+vblGnyQMhX7LBk4PKjMbffgn2Qgng7cMVhTYKv
M/OBs+YVVG8KiqwRyXD/i+OqC8XZVbL7RMHzOzL7UJCdi6tZGkKMxgWIHLnVuc7Rs6pkVwtXHbg8
4bJ0sXJWLPsRXf78+kKNmkcXJCHaw5YKX0rqX1Kc9EGCQ5wFPpLe709jOiwuuIC93W++e9OuNt7y
kE98DNeeRB0N2sQV4xfsSQBowbv2hKcQBWHI8yoymWV5RKgq5/nsJ38a6W2Ti/qaQQzZmnfQmXMf
Obf6RzzYJiJbynlZGTL4fSEsMSG5rlgBsb7CicSwXmBrdsb5VmRetGKQOkkcry99TcxubenmFlAr
mpiYZZJCN0ix8r4AUOE+sOpPStVP/gjSzKSh/PdPNkRDykL26ho3FJ2aRUEsU6X1H+V/4mZm8Jyb
/vBLHWBuzkKAJyJK+SUG+R+mZtYznW+9ySaReB0p/RY5LSe/75iTNfMZIv+DmKfl+mtJhVViB78o
uQkLBCUeVrIn61gBSxoQvvH53gOTsO+Js8swhspCVGjJcDoa+CnpOTQDsxPf/8ev0VJo/3EYmTcp
l0mHaZ5kMeEyxNIRtIrvkhXrsJSBqt1SNL//qFdEnnSwDsYoH1Z2Kc+zf+hnls5TXmtHqNsnnRKS
p4YlcEBRBTtMjViwU7u3318/0iCe+pb7KmYyiwk+JEsrDy4zjkJij37JMe4C04iSPFjtAIt+/7ZK
rDFMEyqwJnMmfLio/IUwJ6SwtMBk+kt10xVBTFAc5HE5qJlJSxHmyF9H5ql/dcMMAdODo6xRyyHR
6LVIPJFfJ1X+mfp2IsTq9yTsCOIULiE/vjwWB1hPaE52f3hGvtu9rp/EjIkKG4j/p69PcovZUcsZ
/najVFS7RNQmxgxIoNgRadpdW7kL5uniZuj9HNqEHy5244KnXeY4yAaejxN+OKrexM9cWiTd0HdH
UFZLxalUEhQODaP+txFALu0WYiSAAzdiXXI8oul8Ayx+SPs2u8OliPs0hcfvrGXxNNnefskNOEer
+2z8hij7qruv+bde4spt4hqij7kGri7k1xijEeNWSB9rY7awWfHW5Q7rljkb1r9zzsRXTQ91qtqX
BToVL9Kc3Ir6L7LwdJs2YH5p1jE22PFhntx33bK5wYxzWwXj/xkivVFd23hZHvKOMVuutJKCwbwQ
d+8fpc2w+EtPMlJnxKrX4Kwtq2Rv15itePQ4l2r90fjxaCEtSUCXTxcWjmcXEkCYpn7zajZNGMeq
eTBNmtESveJAGpQLWSbfIu7kVPHYsca2W++oaQmW2W3TbW7JGDVNywMsftYZ5Op/8TCZwk7lpPnN
KHNlBNUvkYXTN7tgV5NXk81CkIEfC+Wgf6I2VecltWbKV9qXX8C6u2Q2vZOWfSfjbuXsch8od+U5
YBnlZellENeIN8uSYn/sc5tg2GQgmSodNfxdjjP3x3yESwMLaMKZuMvAju0p8b225ODOhUutQ+P7
5d42AEIndioDO6GZTVDUuBv+R92ZLceNZVn2V8ryuRCFi3sxtVXmg89Od86DKL7ARIrEPM/4+l5w
RVeFXGqpwqxfOi2NFpRIwTHd4Zy912YAvpH0i2cP9OmiIk1YF0U0cYI2kk98DSdbYhXAOJDUm5c5
L+DOGftuhxI3ZZs8KwVVOh5ralXBbAb2IWUJaV/3s1kXNDmZuxK3c29rxlpPAjba8y3xArKuCbAn
3pJBaTXSuL3StMDdZDMeEyuIGKziMsMpvmkrj07y2F/kyhSLE6uXhZ1LenWf3WkR0YpZjS7vv3/b
1/VXcAf2ddXS9mDznOwSGXxBar6Psb2HQ15tFVXI9ZALcPDAwK/4g03slocTrrqc4yaykIJNmu1D
3XzKg2ZzwnNVCoX9iUg3pCnKiGaax43gfsiMisRKfXEaEDFUgr7Iko1VJ0gHCrY/xFKwSc4dalYY
PPvB/4ZSy9M1uYP68TTZ5qF6M9ugg+QR9cdm/tLqeKCgcYtdVF/TGjkySc/j+//5kjqfbSPXr4s+
v+upJbBe4q+U5b0VPUih03eTjDIW7327aXfsCMjx9JwKt3WDHKHgITBHJe+0rF6XhJ6+ZA1rXMSE
8tLP0/CIhoG/6ChomIjWWPc8NQIJgjOMz6ZxsLrA3Wd26xEvl0bPSWvTqrU0dhaVJShKzBEtSffW
eY78HNrlsdOfh9IL3yHaoOMQlKi/UYPq3ISnRsyoHmC2sHAAkG7zpGkwxJGifKbG29klrppy8Dci
RgWgkBqeGDINAoGFoLIurbKd8Y7GozmKpzhN5WUVPp0GWs9zE0hq9bNdRQQzl7Z7PWeaIo/3Cd8s
zDsDjEUfqzWEXSb9vswuEZXdwqTXVkr6nNxM79SE99JjAbnAAOntMpB+6xM6ofP7m2E2uUXRWOxH
zQ4es9G9G4GwX42lCB/bUFBlsyOA7vNfytkPZzKjN0PJUn1i4G5Mwq0d1OaX+RAX1N5w9U818Gat
AzdaeAJFrU1sSpNUw7aP+vi2LhiMa0VFd2Sm20ejefeNjRb1EAB8f8arJFskItC4PUoEYdldhxVW
eU2gN5hzN6ZMP3yb8Eunc1G206zC6Kc1fJRB6riixebbzcEvlbMp5l4vYyATSWbj2gYNSW7vY0TR
EZXboB2GAMcK2t/66CtYkmF8eRpPND8boNHZCscKCEKNVcgi5UXZnQDt0+hOe+oUbBxaWox2XIav
4AxubUasY4lpcKE3lbPX9bhc970NHQXb+drPq+GyTD5OK5yUeY3tK9wno2/sTZyI+PBtfs9je7zJ
neKpU6ZL/ZbRKFAYAxF8lGsZibuC9J0rx4jUXUTvdbIKokh0NbIs9Q2KNe3eciu6NY308DKMNrXH
0dvzUFbL1vWSZYjBZEXz+EJHUXXdeDl98Rl4Ti/Juf32ERAVauh9umInbb/4NCIOnMV2YF3qorgg
uhTBICrXCytQT6SzJ1sR0ndEGwATD65QgdJ+59ZVtGOKpfAEzIhrOf8SUSs3JMfMIQv5raVhREtj
D2EJwz8+YrRUVfpGaPi6qdv8wa/0SySAFjUgi+9YwC81nPEPWc/eSosUNreiPkZWVl7jemPPwOvA
WDI+4/GGwzafk42rqu00NmvY3TdUC8SxyK1Vb+jV8cSNac3iT6TPNySZNCJ9ocgmXSY9KmY6/LRv
zJLKXkE0TaDealoCvFbrE+Q3piMkG6luO78AW5CaBC0jRUmCYnnCyIguUjd+F6B6RemH1v0DoAhv
B//Rm8EW1zSYisq8Pn0UQZG92Hb41hhWPW0dtBhzKSehPqv18XMb0LtN6/oaF4557/aPkA62UxIF
X/wk74jVFtQnQ8vdxDr9FPg12xMmte3CdNPG8iZvi/HFnmMHBP7IEgM2MNRotsv/uWXBPtNhAM3p
m9uDvT8BjE+jvhmwVi59ey9QIuGlDEHxlDCPwQUCeKxZTp72bUVnGEvEEgjH550aYip/XSdhvp2D
IzA/hB86SL8c/f9mSFnSovGTO1zIKNvnzIHO69U+Isx4BZQa+WHZDOvOohndnbgDIkr2fQxFEc1Z
uK6VG7EvYYlszV5jSAM0NMrhtdYRtWSxsSQ0iSiczINy8u0/NZwh1F+qlchL80k6hMK4UWjuUDiY
T50T0Hc1spestmNy5WMeVWjPizaz5ErMCEwTw9LBC8u3QeF9OtEmxwodiz428H9zx74f68ZdVdUH
uYxYUud4d6swaBOCqF1Seuxp4nRoaTH6bZxURXvN8x5MiEPXFWNPOafFIEflRzvqLnmvu99SqLg+
LNERg4SY1iOb1N+RFSJyLVY6vYeS6LQlKBxb3xM5ok0NEtN+EHeZp6ikxuVrUY4abXi4HCY4zUXF
lHMaK0+jJqNnkbUGLeEDGLV8yUaQ9LceypSTUzg4fapEBAdEvf6qKQBlmzaspF6TLqwrY6cL/6Oj
bLxJxpTm6inZpyeje0h3LnKe7ehax7Bowoe0ObKiL54blbL+qazwASCI/W3cUTwA8282s9UjnPx6
4+SuWvLaklLs1NlFoWW8Tpa8V+BQyoZcLDuo3nBlHoVOrzzEyH3de84HpjODQpz1kUEqvKmt7tMU
qnYDhZHSgKe8h5yYzy6wthNCliXK6PY6b7TdAEYPADidUHpHOD2TEO61z4YsDTyk2i0ouXkBrzXE
kZwGFV93mC3MZsWrO135xkQjkZGst3m6u2Akq5lF1WhhejYDKr5ZZu07BDJH5Q4vPoF3B9ucnANj
ZAwBhp5Xwhh7XzCeeenUP9QGm1QnUU8MW9HXMGlvVZo6aEP8Czpr46qgqr8bC1FdOTy2i7iidUZa
r706zfZzk5sy23g8feaxuc+cobgRVUltWrAuOKWcSNj3+6nR96fJzJzt05UizDshtcwgpmXOIDn9
6Vj6n0mL6cA7uj0XxHbWoV/d5aI3uMuOe0Em761KjF05x1qVhXFb9xomAKu7CI0ZiTAdQZa0a9Sn
6cPojROgCFZQCds/c4aLQDgiMP70CENcvBPQWS94YdBFTS1rdEnuiql31e1//0WceOaORDXKkmVw
480lhTHxPpCLmRsM12+UV+Wm6nMzIdcEJqWJU3dpp45zwZbyS4fchtY4Y5cmY6KqCg+137yqCDLn
wgrBLvQC3GsW3eOHa+DN+M5sFmM4mYOliX2lDYaxlQJyVy0zPdkHQ02mXJt4l62LvKh04uKm8WnJ
GkwazXIoarnC/fmMthLENJbtpSnLjwkBwj5BG8i85Tvs5ILVKQ4ldTW6v2RV7acIayTzo781iQe4
LLKOZQ7dDCwJkNILL0AuN2z0fBh3WknE28xquw6q9PobkthU7qYNYkLWAMHOG+i4ojQI5wcl00w2
hrYTzG4FNtagruiqRGQoleWjFY8RRTgqIpqILrgw0ChavKynPxq99tGETrM0U0E+l80OuXbDl7LL
tkmafGppcV5ptfkSW9QFi4hxPxP3aAP7R7MDEJe3M1H0NJBQsr5KG6rCem5aD3GkX4YBXP8mM6GA
p326/3eWsIbfD0gwLXHveHfBQM/pyjJfJ4dizTJGclfiItsaZcXkcxN7V67zKLRH23iq5FOtHlCo
LCrDWtg475VEVM2ax5DaivGWFJnlRSZ2hARLECvNtsl2TrNq6xLP+stY39bt7Vzo/XfdCDKbUpPJ
ykJd5yYudy25EIRKUOf1nwbfpO4xrUpWXAM+xhD+KOLt8gPKUDiFe4Q1O4rdL7o7C2YrMgDqEdhm
6SwCSZmjJ2SplPUTWZP0QQPMg4jTb+pG3aPbXOPOYuaJjPt+cF8Lw1pnOVyhKS+0ZeybN3XRHA1A
ItTw+RQq2iV4Rf28A41nm+SkO+UbCqVHsgm5u3MekpOZe2lH2PINhV437u+Ctlm4OlN+5FX3bCph
H9E1xh3duPlDjeMCHFmMf6Sh6DKuNazayJ17L8bVHpBTBClVOHQ2S0kHayIXQaVi7QtE7Sg3NamT
MuZw+0gR3WXVb7JUjfMsVUM3pdAFzVElLCHOY2uzqizcZohKqtr5qqfcdTXOX2LnJq5Z7pdqLGhe
8cUWBV8s+89vT3/mNyRf6i4ymAod/CXV2wvpl0AOtCwh0UHqWI9MU95++1Kwus17tj3/+Lf/+Nd/
/sfb8L/89/zmG2m2/td/8v1bXoxVSLHw7Nt/PeQp/z/9zn/9zPe/8a/L8I2OXP7R/PKntu/51Zf0
vT7/ofnT/Ne/zNH//HSrL82X775ZnzLDb9v3arx7r9ukOX0KzmP+yf/pX/7b+/8kedyYc3G4UN+u
0/zv//l78wn88x/37dcv2V+Tx08//y15XDp/OMoiK5zNjO2Yp7vev9fNP/9hiD/mFFsU3q4wTNe2
gP3+mTxuGH8QU64L9AxS0U6aI4fn3Orgn/9w/uBbaRE5YAr8M45t/p3k8bN0Z/4lW0jTOGWUuErY
Z5mqil6RPmrozK2y2yFbYpHn3f7lUvz5yPw1O/wMWXw6hKKOZgvS1VFpnh3CdFxNGhULKPo4PZ0/
BFnaomJwuG1qEq6WvUJb8Zsk3DlU5S+Y5PmYpP+wxCUgR+nCOsMkt0ngVgmIeyRK3SYcWGU6OJlw
nGeDuU6N34Qk/eQMDVjMOGRsaZrGfB//moYDfCZVbogHaOgpdc4A6eJTbaeXEVyMv30tORKEBNPW
0eXIs/zjsg/Zw4cemM7yEiNmHcYbH1CMgYLt1wf6yQVEWQ25xzWVpUim//6UCAVh0A54LlSZ3WfS
fk2wNBhuTEVPR/zXXf76cPMz8N39oiagcGbbui7JyHHOruBU+apsCXSif3Ar1LCxk3lx4C51NPpl
rjZu+JtcnrNUHmkoi5ata/ES2ZymfvaAjGEyUfHDN9sWaufZn9BSr8LfPoY/npalz68+ZA7dkI44
u4pFTptZFImNIf2xhQpjpayxQqs6ul1DbvGj67//+jr+cNuUBWZOn0cNZRJpdXZaOqMk0JPaYirt
Vo68rVi2R2FP5TFeEbHwm4fkh8GDqCXOTydzCx8G33z/kOBHrUuYTiaC/JhUGkReADt/fULn+WPz
jSJoVDBuwumZY62/P4YTIMCN6T0tLGil4FuOpUC+zE7oUzIVd2nfHmg70ZVW+hacLQ59wHDiAfYa
IcjldaLyW6RtK7uarUvTKk6ef/35fnj154/nODxHhmIAt88+njaQ9Rr4XAK/ohnUwjJDs8yotjOk
+E3010/urSV0ks0Y90/BW99fCYxmbpjbcBACILHIcGgvOuyj8ruw9rFCa9tfn9nPbq5gkBF84SY7
Z4+SDOqO19XhzBTs0YSB2+h+8/z8ePF49yxivR1pMqEZZ4cotDYGGB3A1TLg8NjGMQrbhywZ9y76
jV+fzelV+36EmY+lKDVIibvNPTtWmVTs45qQtrc2omw3k/cUaOlSCwEw1zHRaV03PHYgERaBkb1b
+DE2v/kEczLb+SewTSL8TMKfFPf/+/tHamaYGAVuPkBlT1NtvPklNGRZEuptptE7JbiLya/umRRf
EBDhxYzy5O7Xn+HH8cie0/wM5ejzWyvnv/9LOlquhIrrgQvOenOWpRugT51HkuuuYjo2hOF5K8to
n3590B+HWts2XEiuJlw9ZZ/fZSCi2AmFIuk21B9tX/uA1nnVlX2x+PVxfnw/bJtZUfCGWEz/51OW
ClzTaxteRZV/HQ1tgfIXYNtzarDWzovfvIziJ3eTZRvreVtA+5by7HkSQRsnhR7DUM2QhwJ6eZ0E
7B/VITru6uidWPdtoUfo+tWzm8lLxxG7v3++XFGdQcFxjR+mMEuL26GaW/vEba7NoHw1jKDFAIuD
w1PWpwyY5urXR/zJ+8pDYyjX1i3GBftsOkO6YGiWYNIkzk4sCqJFbdB+etu/RYVX/+Z2/uwKw56c
8xwxczqsD75/WLMpArLS9IC54s0oDwqJPoZQeW/gTsauCBllWDeUn9rYeUwC4+HX5/qTp9ZR/M8k
eJPX5XyBQDGMSp/u8NQGr4VVLWV2z6jymwHwpwehO2u4QjB/nL+P0teFiJnGF7Ugmqz84rMKyUhU
+vunwkvPtOGSdgpe4fsLqREN1PQ6PXXPvRmdg5m+597vBrf53/h+cEP3x2bG4oLR2hFnNwunTJUR
gsbNEvHRaEHRWCQZd9YXzbwkcXChRDusKllt4D3+5kH5cVDj0MpyhYUIXTju2emRukRNIIOq1YyY
ljWEcNPXFrVXUH4lXW3ZDh+/vpxniag8/xyPPGAgLgwzuns2iDpjp2qIigyiLKx6DUaO9LadeK21
7MIJcapa+Fjt8u7XR/3J68CQzUZQIBDV5zn5+7uYC9nHXtnZC/DeBF73TwYugnYOlNecDW6tReXl
r0YaXiDGOkCm/c2A9+OjyuEZV6Vrzmu98/fBaxN/1NiWLIbosUGoX/uvAX77X5/kzy4tYzi1EWUy
QZ6/D1aR+WZW8BSZ1UVv+CuHfvkYfTXQGqUJ/h8i7Y3pdy/hT54fjjdvdriy0hJn9xMKqU1UGxyT
InPQHTfozC4IHFlWEbHkiLOm0P7NC/mTxYhLHX2egC2pW6wHvr+XdZLQE5oXtQ111BI9fmw3jxVR
VrGXrJPeBSTgLiHuwjnpfjOGzy/i9y+qa1NzYGDlfB1O/PtD04fwTHpEDKWpeZOGJWWwlMTsX9/H
nx7EBeaDcIH6xflUbPmp11bz7ipMS1TzgBGDuL769TF+fCDZbRPm7NrK4LXXz94HsCrUWW0mYCp3
FtCbSCL67k0NbKwM//YSZj4WjwjSN8qDcp4Y/7puwkKWlvNF63p0pTBW6KuQtXHrN2Hk/+ba/biM
4YzYmEqDaZ1H8uy83MjPpPAhWppmeGtO6k738d2G7rTNvPaD0MjhNy/d6QE/fyT+esSzhWkzeMXY
5YW1wNASr2PGvXJRF6Rq+T7dhCYPG9bLkAmz1ps2GkLxL1oBLEEk2E4CoyOhnnTLPQXh5hL22cia
2pEPnaaFBDl14u3Xt/1n7w7FfmGaLPWY086Xkzna8sop4UXAx/6KT3IzBLNsKnDfQje8EDH6UeQo
Ad6D4sazk0+/PjzSlrMXaK4tKRYFLqUeiwnn/GrpkS2zUZ+z8GgTg/axnQwrHevRdp/GoeZ/jLi0
PPznVey1nzHQ2S6uCFwDB7IzUnEthJ87zpIlulC0++KMCdMB5/YxldIIURPXuokeTrRIMx9HIduq
WAWQXyNkLUGrIHkO/I/UJO5pD1PV9Fwf7lhk1l2d4ShoOxxYQLIyq3lpxigZxzVa81T/bCetSgYc
ZaXMn4Sohumq69O4KvdZFptp+WwEdUkyhz0No8q3SVNVDWA2GfiORVVdALBd+EUyCVqL1JyLbM3W
EGos5oY4Mt9LuxlRZA0uho5NFRTE66EzK0ryIjssuz5Jgvkgxm4jCj8uNlXXtCPBjX0gQmoVqeGm
A5TyucuP2LHHY1jl7Rw34aCBE6shzov2M1rJQr01YR/Zt5AsYhfnZRQKRJplZYzTdRy1k3xtjAzI
A7JNOn6LETFpf1NEQ+e6pF6lFoKFKkB38NrhHcSMrFmmkeB6LkFVfO2oOA1XDV0+A5u3X/IXpaQZ
t4rYOrG28IapBATW+S4mAjw2PoF5OTYPBI81neatPyajh1wzBeDkLQdZG+RfT5pq8MN1tjVdezml
SWsJc9kbj8T4OGJPVEWYPM2ys5DKlwwlbKyIDE6NPBm4peYn0hdyTMs6aWrFfYmR3p2usmkKZqtp
oWz7RSIkIetxao1oqhdIW2tyBk02vCV9Q2E2wyuimSHdKPJJrBUKvQIfEpZZu32zcB5UD21XQatY
NY3LA7FIrZRGZAZRMFHo1WI/PVShXctDThYRQUBOaI6bLsYofGWxZqgvsdmrfk/7nxYb8i0nDjOu
VJ67T2VR0dR2uhZJoke7wrjuBPyFbUm0ao1eJmpSDOWehF7gS5DOul7G2o3ve1WZ7JHj5/2XkQ9S
X1qT3+EmQs5NGzmlc5OABYZdCEAvN99x/4MwR6RcNdNHYo4FnprMb2knsh6GlURz6J06fOg9d0Zb
J696NqX8iK5EgferTWxreNegFdKTJlzUgZwLZmc98oTShyn9qLki8BPdXqt67lCeBQcnp8VDy6hp
hkIirhvx4mIbUuZKyhwheSNxqaNsJEzA1YUWIjbuNcSqiwJNb/pZQ84RtHihEgufGjC5htoHhMs0
c161WmWlv+8z05GhA5qGylM3lUu3dOt6vLfKJmC3dNBrfGekv6SFXwbLlEkJ+w3kwpzhMG3TuvhU
luSW3LZuWjkvSVdXsbPUnAbS0YRU1jp65DiAaFX5KA6k56RkPFeR5ZQXjNq+uxvtvoWgFfSmvyk0
9mhPReXgfArR9u0RPTThDcZ5Y0R52NU9ErYgiCs4YnZiBWSLiHScd+FBmInpU6WbuvPB2nZ0SHVw
DBvTZWHVQnzAgi4HxkSKeMBA4IiyazerIVSbLM9tatsmTILgwQCwh3iKhAs6gODYtIUolCu/Gq7W
4lxNRwfAToeMJ/9EoZCOIs4Uyw0fRAJXLr/MvcgyvB0rPSd9t6IYb+taxUHYIYdTXn/X+dKsrqJ6
FOEtAfXZeMFpJxBQvAFcAGItXZNbXj+tu07xhHkXZAcTckJLtMyo90fka3XfKlb/r1tt/x810ebl
/P+9h7ZoK1yk4V+7aPMv/NlE02miUUZyqCTN+y/FqunPJprzB5VDyVxHpZhVrcOe4s8mmmb8QZVC
mC5dDEF+lK0zV//ZRdPUH5TKKRdZjmXYlFEs9++00diafF8QYiWts/vlg/BP2TZF2rM1Ih+AFW9b
PGXOFyeOXnVZIhmS6hKQ221eu5ApTf95apJ7Y4y9XWeubb++Y6U3PhL2ANnSuiNUSxKsDDtV8iIT
5SpBmbRFjCwXxMhiHPJXN+9XNhHnU5yjcA+rV1YUewZrWNkDEbdpTNZ7sc0MDTxN6sSLPJ+YktE4
E2Q64k62n4Yiv/abAr4IcTkTqRZixHYSycFYoDw9EBJXw5Xs0WaaQi0pyWfrWo4Pwp2udbrx+Iva
+ODv9NrC++Z1W0Zahcm8OTQARxclAMY4nrZ1F4GUKESyaTuBz9xtt5psy4ssFE/GIDexZT/gigYW
QWYO0iVSsLMJiWXdr3TCZTrHOuAjB9ku7vW+PqhA6lilh11io04ZsKDaTfk1juWT6NtdY+qgHBQE
Q2QrptsEc289XECqYkTF29hblkaNF1mzbvTHJGh7wsJIy7XSpdvW4hPVjEs7T4AaQGC+rONObUi6
MK87hdpv9pjBhUJjES2NJHPvqAygF8z1lAIjgIpZPTkK+yOK9GLLI/KZKf3g0M9aW0nyOFb+kToW
J2wYxcKdkYOBSyoDORBfi69V4ZnbAWsIo+5dwEnvWt1FVJOVYhGkNGPNol7abV0skqgaN6nu7y2k
2PvCkBdTYBHY5NPt0EL/oi6bndeQjwLnGUAidu5ivAIzPYCB1Gh+hosAyPAyDPWJnlpAcJipLwPw
xJAIH2xhfxW2cdPXWgj+fPwA8t/C2BqeyajiJ6BwkzFADPk78JsLdxd5qPhkVB9DK3nUwuA18KOr
fuKZAt2z9iz6XcnkZyuaUS88STVl7TwBdDqQBNsccZreBkPUbt2i48Nn0dZFSrVokA56HrvgNL+W
Lrj3HGpgM2PqV/oHbPLHMIg/E/G0Qooa8JOs/Nie4BFvse8aVb/tcfMvvMa5MNFVj5QJNn6HGWy0
9nEfb2Be3BCzPWzM2gfSEB2yEUY1NIRL0iXrvT1d9Vpa7H2LLp1mu1eqcz6DuLgL8FYyXY1wG4z1
EL1hyB+X+Juf4Mdl5HhDtxsw2tWWzHbeEL26KFOqMLoJY+hvWCTwtaxzV9PXQOH1HR7yyzhIbqtI
Wcu+nsTSKdw33B7NVU6XxdO1+itrN7CH+l1J4wlmSvaRNJ2OwXl6SFC3rPKUcoFZ1S9xnrPtcOp2
QcuvXeQWHI40hQBGDsnSHgB/u50CgM7ybonEmMjRWPuUpjyGXdVgO8ftryEmAwDfswT2483gpZ8K
m3FgQD+2GKuruk1nEHP1UkTabfzhDAoiZoL+BkGBhN1pkVYnJYmGKtxGZgNaU36evIvKMVs6m8Eh
COGoEmnFOznux6kOLyP40ir6GGAd0/Nh5Tz4n2q2betcu/fwWa+MxMqwqahtZuHAaDoal+HsWldy
4xjVgRW2dy96pD1odIq2WmfwHjKoactSPjcgEmE4sSGy3JZcUttn31OuVZ0j9rerx8G6tLFJgxm4
sYgZX0YRqzFWqWu3LRg/HNfC1UjcqGVCws9ruJysJhgBiuKxg8SNuRVNZ9R2S9XaCLzKFkv9hKyz
T/Gs+t06FEAxTBFkOGgkMQXe1guGQ4mlZFXqwHhsX0Dl6fSdSlDrG9DShgKZp3I+Ik9DzIZrxITj
AVDpIpTY4aew37Z5h8WD9GUMkk/uQLir1G/iyd8ib2Adk797uJPRC6NjU/FLONZHq4LYBzOcUCNk
ZGQvLpA8mBgfHaJUCJPglSg+qxFnhmQBuvMr9ISYvC7lmD3XjrYfWS+z/44X2rayMI4Sa/hQENXR
6OVHkGrFvbAq+HQXARFl2xyv6AykuB10KOBBT8C6+hKleDgaqHxb1VpXCsLpAp1ukC+NzCaZc8BP
KMtjJqMjYB92HlazwyS3FoP7Edc5+7EyB1WJYG/oWV+T0pVo+lVUMaF0aficdk4FdBwjspQvgyVu
GWn2jeFHiyTdkF4SLkpTaVdtGpAxkCbXWpJgfhbeF9leWKX+LPXqKSgxn8sICPTgfQlHnM0EW8RL
kULvjS0fcKs6hl33MgSI3aKxG1doEJZBBfDYNT6MipoWMi+fekmxHebEDrYS0US03dQ4W2tM7+xA
uwYQAx+o6VOu7xN27IhRPnT2JXa+BcbAT/QqH4zE8HemSSId/oTUA/bRA3SK9Ecfg+hyJJkJQXS6
U86+0IT7qLvX6IFAzJdTvzMn41BiYG16k1AO2ImazrsDVjujeLHUuhaU1JSFy9y4zrzoZUpIjzcM
EEUkNmMu09Vaj8qOPKuMBDiDBbMCBwzpMB72QhHmbq+kRfzQTHUVfWZR6wLwGOOkEiNIWiLZP2HB
dI6GGWu7cd7fxJO673LPWJZQP495niNA9L21rpzk2Uq+9KC4M7u29lUJ0N1Q45WWwk2GRLXFDQAJ
aiIMWs8g6wzj2o2LrYA+vGwybp/ovZ3e6RuQ2CO0Rv/BnVIQFvpjM0BdMqfsOrZGIDv5XFS5xn0K
BQI5H/PZU+9Ah81jXGjO9GyW4TO50V/NkdlDkbOhhZQPMyUXbCTTYMKOEIQbR/rOTp+Cj84Aa9Y6
7LwpK3SwPIGiDv6zloQwQ+J39l+AwL3xcmjN57E0q+3YG7sYLxMTnrNJ+sHacnUObqslyygBRog8
WEDMksmxhka6gPJ6y6L10k2Kfe4SRA7IBHhYtvUzfyv1lk1Pskac5a0iQ+9X0K1Xhdnn29iyYFUO
3E5BpLnHc4Y8ErNG7eV4z3nQmtJ4FAX7eKfcTCK6H3hMR/J+U2K4AcUSk7DrWjHvdZ34XpDOMVr4
CvD725jP8c2n1njZglWlxFBvDJizgYG4Y6gS/RC8+hSEIFJW1b71qSKQLILkCaloNIDtQQSyj92A
OVeLFuiuHj1iW5cyjIk2yMcDDJj9TCdk75V+ccb2JhJzDMKAmrUPWpZFE+mrdZmB44oVd0bXyOVV
uDRl8NISKRP6JAA1E90lEbifg3CZDjRf2RfzLgqUu+Qmj6Jd+W6or2kLEjtC4lMWQg4MEENujYk8
M0oHbTiUh6YO74lmjcisgvthhlTbIe6uwVKLBXJ7gkxM/V2PQawn1a0DCZR1G8kUXJOV5cuYtSmT
bcM0sIpsMYvqPe2SSBQdrG69sHJ5C7BlX+NgXOYFm17daO613H1tZMELZWhbHVopnjR4QM5Bn/Bd
lwXzSEzQ9rKNJBMTaSCDIMYR0+QbLaa1j2gVsOKj5dTvvjH2OxG1D4UUBzOu7hOzuo/q/BE2CLwM
8AwkbFr3aV4WG8G6Bncn4Q2WjZC+9uc5n+DjdNu0Vr60DKRCpd4dQ8O7MKnSFH3y2aBIszQLRy0x
yR8ghm40xrNjNLpA+A2/3GpW+5VhSIP51LwFXUjiYkd+YlRfzdGAGAGI1NBJnYA6k+xil+A+3f/s
uiQhW61xpMVcLwhMrnZhK/F3OdWNF6hsw0KbIBsr2NS6SteaWxByl39qKtJvNT3J91TtjoVy7lXk
XPZm38MgncB2wLUHFZKtC0ligNa+MkRcYWQgMAEJBZpZ9UZM70r0w3PqmiT72gQTIXRnTd9tpGLo
Q99z2+fJC3XUK0/IZhvSAMRpHVx7yWtrhhsDRuFSGGN7aVz4OoY097qLywMrjc9aB39Ghc2dgT+G
YmzTreVUBtAiD8DawWjFFAhU116jl28Xg4bTQk00K8MBk0P5xWlFgejiKsi7B7ArlFbLZMlIjk9Y
EYcDIo4FVv3VnVHeBJtbm8EA6hINX7QcknCv24ccA9NNhRBb70hC4HX1V1ge1lZdI9tPyMK0gA2I
nq6anjUtE5XzEOst99Ei/2f6ELL1Nj5iwpzUPgj8Gl4n0P010soV88eqSVoAW7KEa4vcqiLoTr4T
ASIXOSrLpVWFj0bOW5nNNNYouMYUD1fUJppnNJcuL0xtiHUC8ncdRP1Ox0S2IT/1Qi8Y8ju0S1Tv
oTrDGfen7Ap/OyBKPNEx2d52NoKwqaZ1Yk2Euvkji7QpuqryaoKfNTTUjJdiqGHTTmW8HLp0P8Jm
xupykQhm6Rk9klt3DrChdTHaD6XJO9abLBCwPepUVlsKuJgrl4Gt3qtQkhrjDgsnDNqj3YpjFD1S
/qqXmameNInZMrMNdPJ2C/OowrLEIGa2yW1PtRckL3HsuGc6iByMe+RgprFqwOCXxOYkWFywnPcU
oMhpbCG0tuKAd/3ejMoX1dX3Qz9dBzLYe1Jk63jUQRslRKuaXsAd9TC8WMahiao97QJMLkFhQJ4K
nx0sfJiyltzdHmO1c0O9OF1OkX6j286FUpaxrGJFyAYRtph6lx43Zl3ZuVzVo3sThFd22YOzdwIg
wcyOk1Hy1CUr1yWUVjbPPik8IQkDZeGgDQ4rUoG6sN2BVe39fh8kw03cdzd2gKHEMR5TnEPU5j7+
N3fntRw3snTrJ8IOeHPb3rCbThQl3iBkRvDe4+nPhwJFUJzZ/5wT8V+dmwpUVlahRXUDVZkr10pU
inSzR5MfNkLwRykhgIZY4SpL+YaUpnbsC29nD3wVU6O+NVR+h5DdkXly3eGFZIq4OzotaNEHT3kY
/JQmcYEwASvkUVS3osiR7My9B9tXBpVqDg5VkvONFSXGISZ82bYy1RGjpW97S4V0OyR7LJ+iPGOn
aHr8deCPKQzUQiEOXVdF++Q5eU1RQHGRK/tbAMvgzky+yIYPG/VToUHm0IbBrRI3u9AgnKNGcc/v
U/Puip40XIEaouuFCQep9GgX5g/2PQcIIb5CVdHuMmOQ1yM4rC1vfQQrR0c+jU4CG6FL1QIVGmtf
R6M3gfzc11cqoVZkaPmWPIA4ulGollq1kbUzlfIcd4RBtTLYl52Wbm214FSXo5iiRCgTWOE9ygM7
PsYF+cJroVbHwg+vYU3VcsjGUK9+li2EIf5AbWum3FLeeg8FTArLTvxCCfpPg322/M2EAAOFHPPB
G01KoPtPCezt3vBTC52fTZLLq7GnLLJH3YdaVEk196ROflHdfut1RKbbOAef091aNru/MvqUkMTp
6mrn6NVTXsdfOrM4t2V0T+HCr7KufgbkaqEDPbRyrG7FCv5LFalfbG38pQXmrsw0xDLL6nMYRhQs
dbuxoQTFc2DeLLxrAGn2Ohh/1Indr0PDv6YytGV8BElGejoKr20avygD52Ti6O66eKxQ7rAcY+Lc
IPzQr6uIUFUOGrwywzvPhKXYzTjTKMkXgs2QcfUE+aUrwehPgYk0GNCdx7Q17luSIrnhv7QRot6k
43rYrwgaKdWT4uXntovvycFBa2l69UZrTLYje3B2d8lYbOJo+CTx8PXLX5SAXm0SVm2OWG1LJCVv
XwwVwgaDXBQYtge1aD9N/wrJRQd32txVubIay/ZS1ck9siQru+pPqUt8xbQ/F+MPneN23VdPTk2u
IIn5qWr8V8B0czuq2dFLKaxhZ/hC9RK/bBcOGP++Ia2lKt43NzK37ciflQKoh+nfWwLNhyX+mkTR
C0dgWOtUTth+7nyLA3IBHvWDPRzIrsr/kRwdEsgYSEERIILx5UQ0ix8cGUlfkm+bWnqmYnWIi7Nu
wh7hcpCBXpOHWmF8c406pkqVmuPWhU3SyW57flm+7199H/CyDpy9rJTPngprFgqE1XqAb7XqtXu9
I/Fbd/nnOOY/yiqp5apMaJqS7+okT9wHV9eqlLXpQV3qZDeySgHW0H6v+pR9GXIh63EozzKPZKpJ
4Ei1jAhyGH/rSbCnJdfCie9bp/qJAEuDciF5nQFFtbHn6T7Vj6LlkK79vANt20PgWlQrOZ9KupJi
Y0T8IqAE43i2i/r2k55WKG8Fp/HbYPJmVqGpzygubmX5V5+lPyIoq1ejDVlfp4IIhzj4mur8oQst
fKzD8VqEBm8j/hJt7nM45FlcdET6XALFBW+LzO+UNdwrJz2TIJSLvzlm+tf034cW7vcO0ZpVHnkn
ajL2ZcVOwOqLl5oYpBt4FBV69ecmLCmgzuVnJBiQpuTcmve3fBV79rjqQ0eiZGzHmzoflQOIgBcX
vkzkDC9AjL7wbOrReotrZBOyAXIVOTkXjW29OBvXi24acva3/NRgPp8+Z9PskUTmu5Zww0JrrjFw
xbjvflFqz8asR1hAAldnoHishw/FBC00iizfqxVMdhJsaRIhmHXh6CaRITZAeW5+LloY6SSzfx6M
8BXV+b+dc/n/rrxJI2ny3zMz62/pt5/f/kjM4D8nZpDf+I+pOmRSpqID0BITgH/OzEiKTo7kNRdj
a/+hEAdFEeqgQBmDH31LxejKf6YsMSQX4LMBEf4/1TOR35kSLQuchRorXQGlA2rT0MA78qEYfwfW
Sahqy1Pd9p4lxDZWFNi2ULA9CbYzZNyWzu8RQXxGJ9IU/0kuU+2JWPvs1kfqlqrtAlRtnN2RS9hQ
5pxk6xLFPJRoYJcWiug1HCpiVPTYKVAirGTvPXgPzB5iULh1GiGLxFSDeQ1xB7QgSd3uclOyzn0L
VjOHXxHZiCj/fUnoah/An3tki9+XnDV7a91KngypmasfWoeTRRuqUPZnLmkGAyb5Qy36rXQNyR/f
w3hanqFGJso3se17pKyeu9x19oNRlFvBmxF4ubWG0DM+iVFoTR4I8CgA0uFuTFvffoQwhF2Pn8VH
L1EsNOC95EgqJZlHYUN1oYy9iDHh72SEO3IeW6dOr+1HO+B+YHucdVJb8e0Q5jutlJAxgWrkJJVF
BTue6EPk+PdLMVQqXXkSV0Mw6cuJ/nxJ+rc8OWIVcSlWjaCbX0OyCd8ygX6qhkd5VamZfldMzQD5
xDXPKDZvUXkWzQQhArtiIZYEUWgexM7R8GyfaEAA4242VDuISsJ7JVKyjTGk/VPmgInmXg20NZzL
qd7/yyYzENWkukFpeHulgRTGpCTfKpXyHg2d6kYu+1vRo5qyuueEUQqT9+alOVCFaEz8YHqbqKu1
dlOMQ31VUKPZylWR3GSqHV4GYNWbauzaLwoMvIJuIkI+ll1L8ry4FpNrCuJw4xdu+8XTgktqxdbP
UnUewtSOrpo63uXwd1zMzi4vqsF2tUQdRfQWe5VBNbrJpVVnjsHsKo8Qg6+ITlcX4Qfy6FefovHU
dw4DLbQ+mx7hw12bIZ5rprpzNSkuvmg5YtUEr9vvNW+7CjXFl8zkZ2gMZnNKkyR4cELil76Rtt9N
v/yCxmb2KdYs92DDJrDTgbA8Z7mCkggOy9ptZPLBcv1f1obXOQUOgnrhSH3rrkapaN1CSnoLLfx4
M0xEYV4iKd9REeTxF39H7wr6tRDkpp2Yzm0UdS5nFzZQKXxq29Lw1FMy5uopmhpxJWyiQbqJrdk/
+fRQyx3HsrulGBMSLys1HiHy8q9FZ9x3lWc+ClNVK/ds7TmLhrLxKCNTuK0DXd2KbmGm/tXpSbVF
DGZ5N546073aVQCZWpna6wJVmhOsJk428570WqncWMG0IZ2GIXRST3NX0KIoMTva3duIsM3D8xpk
XKuDBPrtuwKh1chne0Gbo920NahAR3bGm7JznU3UKN3XnFBdVUqc7twORvcM8FQYG+4+kP3x4A5q
84AIVrsSLn+uJsOUfak8ebxB1dDdeI3Rfq2cfB8VbXcZND/fA3M5jCz0XXJQpEMSw73IXFGDD4VV
2fUQHtn+uW38/nOQlxLa10a/d0b1hoob5VJpdX0zaPK1SGq4PttyVC6RGxzczMvuQ1tO7+sx8W6p
GV9bSvlqChGMvjNRiJ/G4eTjedZ0hzAxEmqJCsWAGjA1z+JKNFTcFtCI+uFmQEv73YDoUif8QyXv
sA+sGg6kJkk3YYqul9Bk1yB5vhA5QZ5T9C+jGloX4SmGFicx0Y2GhPKIAF4DMUc4GkI7qWb7ZKxS
Hcr00IDTL49N+9aPbQOK6iDdS4OsPyLKDF+fmZo/Y3RrhC8cEe99AxPa+iaCutDPTjPl4UTbIBij
wn6ICOZrvXeaRoVNuAQTn5QvRsEoeqehS+a5wZBARJ50LuxHYsTt83nECMqTLnfq3qhgfS58qzi5
je6iTTRdTjtFBUYfhkQjR8TQVrOrnr/6L8Pv3GdPT0LUqaIQlHdvXz9wKK0f5AQGPsuI65PoRllD
TteU16InGuqL071dAMBvyiFY8+2TgBcG5q1a8V6NbaAAyEWMJFKi+sZGj/NTG9eXXkmirxokr/3E
hxNbwUmL0wqKnPysUaD5osOoQzy9y86jElDrUhePwq6EvJPjrOluajQpHupC/mFM/vLEMmPZknlB
5gr+rT7ltJH35kvXBeRoQbnd9qEd3iY8YVd5bz3kaXa04WK6MSQvP8qDeg7hXLtxJ5OVye7N0hVX
wkZC1kTza/YSs4W/aBavwhweIk8uD8LuZKV2NpNx60gU64RVGXx3pfZQlA1Kfo05QBEykVvLzvDZ
8t1TkJT7ztP2pgZ27Uf4DEeKe4bIKOx56/hbBGWULboXsDw7dvOiZrve4eCjyhD2hgG8ROziks9R
UR7VKku+cch9lOriYkXdj7RK+SC1oj9Qno2Sdt9+bUvfeKinBrxmQTSxQR0NpIGRF0hLqpIvnSX0
rufG8x2Mou9DCblNChLzSH6+Dn90DIS7WQwlYlrFj9A3x1WrjtEBCDs6SGmkqPy2KSzySXQSNkyH
9A51z9b0of4T3k1m/fYe20TdS4oHt1Lu5+5KuzWuJCyzKx/CQYGFbZzoKlaJXo09+GxB5O5vI+M0
LHyogkQWJixvxVyLA7zM/vOPtdLcJQUipuQtezThORt57GsrXt/O0a3qndla8Q/gJ5Rr9MN414I0
PSWppG01UmhfeSru6q5IZg8Xfg+qGyjfJc3/kLcI99qh5B1hIq4eZKOW7n2FGisDMnDeCs0hodR9
LQb/acIwTQiVNa8I+dL3ziEx+/oGFizgJSPJCvh1QvJhdMWAaFBkbebuMhBPLkpMyMJMET1YVhED
S7ejjgP5h+kmCvIBihI4h2W9xU9Mq9Vm27VDfikN+c7O7Q4g8fQ/T+muv9UyT9s0vtzf2RZqgfLI
MwWiwBYVmjBEP6G0n8FFffEzv71TpCT45NndzqVC7jnRI/lkAnKAFwgvm4TjhuAsIhrTaODX5Ngj
/QH6VvVecsY7vdKg7jYQnjZcwzgX1EbMTd7WPyk7q3cN1HSzSbZbXlbCL00liz/g5M0HNs6dXvz0
rb7eyYP7mKhNsfcbuJGOwmMcqfvbOX726iKW0TQTKokCZcRhAOJjaS85Odaz3yjmjT/C7g4MuTRv
xhiV+p60H+/CpGhRNGm+hwEvczFKIqCBCDp/ycrude683DwqZjSZfSvlxDD0pu9OSqCioaMEwDPo
iaZD4HS+CuHG/u82fxoVLiNnF8JlPIMod66n0DMjEFaEycoLCobm6yizTkUDQTuY7vFGD2MZ5k7/
MxT1+l70Frs6DX6wlR4V61rQKrtloNUb+WaZJq6EzRzKfmVYobr9v3DOyLuuLVUzSD5w3w83H+q8
OkelikZ3WPKyi8MX5GCLNRKb8SVpZPmhA2UAMDl6ASDTbiKjtU6Jp+p3oP7XsmXFRy3WvyuQvfls
S1+7OfpAk3IT9FRwcswuetF1FOL6anVrgCsQ0/7JBpQFmM80NQJ0SLIxyHeomVTbKENmW/xOhrIY
OKXxr5H94GQXLjocdSL1kAl1nyyZBJdwE42YWpKSnKcKmyvpMjEr7yQmZUVt7COfTGvGoXQb2sC0
cqvVnke9D3jI6vbVdkFxNtWXcjKTVNFuAs2Ef4Ac0fMySXRVFfzLH5OYpzqFcoq8CQ+XTboDtpL6
wbEt9J/QYPk7T2my3yOoh5yFj2gao9JXJgxBG9gg3w/My0y2eTKKtsXZb2nmybqTb2ugRUB6Un2d
65FxyLrK+ETWJUP+OJXJvRnGJw2wwlHXdMoTpm4e+NrF8kAsTr4KebqHElVB0ZsdBjRzk6C7nxfr
kJ1EGlu7Ed3/jVs1kPzbtcKRM5XmpvCH1yviBtcscnSyGW+mNzdNQve6VZAHX6aKK+FsROw3ofs+
L4Pw/LogoaYFgjycF15Gl6k/IFnu12BaG8RDqGddaaDbrt6YOTdWiZTZaGhAi1wPPsnpchzJQHSZ
12yF3zwlipCLlRxvLWzCTzReGOlXEyGQdZRUCNtNCywDbTm8u4fwdQMmCI/lPmIAKihS1XV41WDd
IT1g9Dfzl1X95YJY+CyRAbq1WlAR4ltayna/113NIv/HV5rXxT9N8oqQEg6v+6vs2cnCKdF+UgYd
ZKzePwel0X7qLRjCLMQ4tTKcO4gIfW8SLb6IITbvGWgpNGRFVyUodhBrzaNtM68lemJB1opDPfwk
7oWozfcJ2qWgiLB3x7wwTgofW9Z4ANtWZHYbY8olS58aS+dB4XfVMa/RI+0a2DzheI33ieZHT2B2
zZ1BAcg29pENsDjjHdqu0teiK9tNC/cu8jCiK/lWfm3S5llMLXS1vSequBM92wu9p34n/MSNTDJ0
pN2yCzSQJ/iBvTsdBOBQywoVA5lyH1qosjlZdJUnk7C7TeqfVMsj1P3mxsNA3kN0kq2FLTKy7pKC
msyGjHy75VvbfNohCdLuQVXPeZ44F2Fq6iy/UbzwsxgTjZhkwwoy867zHa8e/FI/B5FtX4amcxAc
b4JJDsimPKVNFc704NvWgpZTdPkk/vsupTvrKlHVJzdU/qVgUxWleX9GZoGege2gsF6Bh8P6EJkt
o9ow47ArP8PGSOmLgWyw3zRfSj3oD1nal7usUIeXnLO/pVno4komMDelKHehHI0vJv7Nm/9i/9O/
mNahUmh4qXl/f/AX67/dV6yPYPKr/7S+lSObotlyf8ySMr3xQ+RtWlSMvuRpNG662OmPEaVdX3oj
34e9HX9KzKC/LR3ZWwm7q0QD+tNRQOk7s9Qx/2Z1anHX5mb26Nf9qZ/M1O24Bx3c4VZ0JQM1jr7L
HY6JWfPslAcx2fcHtl9ej1TGdMt86MsNG3x5NxhIOrHxki6iKaAGPkdVvFlMkkzVFYpmuKA49YI+
RnUQvXcDKv8R2xHWbVQ9tdel1KRX1kbKmcCTEZPW0PEmFaQlz4ZMpKZ0m+BKMC595rDLCWjsn2Kz
Mu9aJX8QZrUNq9NAuGItRUP6jJDJuA1sb4S5lDUI/yJJilr2RYyWUbSJ9J+UDClnHfk8Zaa+F/z3
wJOlLLkqoxzJe0rQpo41Mbmjrg3BINAwiN+v1hiX2uafJuQN0aiihLe4amsympHRbcxOrrdAGsgk
U9EXHaBWVVexElh3fmJYbNRdD1K9+ihMYQOD8cqrSHxFiXKdu0AbgCmWKFhaAyomg1Nbd8JbrJ8D
ZN0utuUeYnnh57m9fwna4riYxITpPgEQzuv88eb7dN3rZxHOltUM6DlRo0SQSagPCN7vdNIhaOwJ
+yD6lCSAzw5JgRx8HBefZYqwzc7TZHEF6WZwkOV8nvBuvcWPNDLChi2ZbT8bEVKpSko1XIMNy8RV
6Ml6BLB8nPLgU5NOLIZztwW8T/DorT8Nz+5ipnCiDC8/k6PdOfAdHz7YhcfIEeRfKuFBUn/MFMHG
Qzk322FKu+Gh+/A8Cgy/Vp0ebZuKOiEHJEsWfjfG0mJbTxpAZAYgfpW3qPzyZntLDTi54pwGqf+8
mMRVrv7l8A26XcxmC5/nvCKc6H2q35QTpTFFmg3SiBHChLmkPyZNYd8FjrMB5xSXa0p9AX51dnsm
w/XPzrVjA9ednGOnfO+cpke9KeUjAUTSFxM/tWgCYAQn3pmvNiKx5X2p1xFyAZRYNFP3g010xYCY
K/zEUv9kW+aKe3SZX6DDmvmbJlXNM/AWoMzEKTMRhAynuKboA9ZN1yYJkq3ojkOsj5uetLeY8s47
1rsaTOHk7qRpuSWapo0bdI0tKk/f30GsPU/8cId5CWGkOOp1HsusxZTWlV9Ut/muhRK45xqobN36
RO0nNQ/RyOaoX7PRlHaQOgzQNTAQq5kPcni6bPpinmEOrmFt9Cbz9qHZIfXaKQFcvBP2Ni/UkyHW
dzqklJZ15sXKrgHYQvFsWR3iwuFQNjENiyaTixuDQtqr6AkPVdJfPQrd9B+pT/jokTTV47uk7938
nn7P4whDxN9+L/yNTaiaqLTjLT6RUr7PrI52F4RNXllPpuP+hVR43R5ls7fORd5p8AyPE25fQUyU
uhLrDJuxdRbDjWNrxA8WT9lau/XQnXXHFzhElhim0bkvJool5j4hFJIaRLBW833EUGCmyFUv94gj
/ddgN/luLOC/3SyfoBxmrCPLL96yT3ajRL0lJRgCuSxxreMAzTaczHBKQ6XKf1f5evXB5kog1uoy
Q45ichZ+aRsAtG7ZBBD4QufhrVHbSsrRY8HYqh77x8lnGRZXuqSO0tqXcvnMbrVFdyDuuoKdyHTt
Z8hwGK67n41Op43z8sKfgov4pLsolmqRfon73F7BJNZ+LRMYnxGwkm+SUtY+1Wpw7NO0+Qo60Ngh
vd7sRTdEhKRTbeep9CVUMssAbj3ENeQRIUwTslityfbNWCTnevCTM2LgBpxhTUwrrNnQ6WjGViMK
18Lwbkz0q2mukav1yvAsaaM6ZRTuxFriHmS8WWrpL7cSV8JHjIruuxUr8lOGixLg/+y3TPtwDzEg
bPM/QdxJGL2ciqjYqn6J3jwqLud/2jvD7GAh5Zq04GfDqNk0Zm19C9s8R2w8QYloJPynq3GHGI1t
fSNb8U3N1fRxSNLiVJmQHXC0nMrefYRHUJI0m8Q++pMiC5R4NKgfHkGl+ithWwaaOP0e+q41+yZK
BV85NATHWLaoixvU5E74ioFpXQdS8ZU62O4m1mvrfogC655/ztGjqusiemGY13eF66GTYtThmuhi
e7YD54vwD6dJDoE0eLFNgFjTdDGQo4y0MUnBb5d1tRZdezRku2PbJvWtEqZrLVfjiw0J/UWpG20f
KOOLMpkWOyEcsItvboWM+LWSwi6x+InRDnRhh7wQS4URyXzLAsgwTVv8xGDWDNG27QYes5vyFxXw
Azlco9lSx2Pd+nZlP1C65R2CkoBTIkY5jtylTthdoLeyH6j6N45q41BEOTmLxkDUcZXaTXkWXXfs
jfPY1j/EhMzx7AdVk9m1Bnp1FB4OOZlLqEFB/7ZGNToq28lA2UsW6waDXt2Rt14vHmhq2RuOhWiO
s9y9p9wkvlqfYg3AdBXww6VI5XdfXC3Nv/iIYeE9r7P0PyyxdMXVf/VTtJjq0NZBRPnvnyiHN2T+
1KMUfEduWt9lkqTfiEZScuOm1z1qPkW/l+rnxh80hNr/cPHKGp1bX8W7GqXqGIIwXFyWpT7Y5Ggo
1vrQINL453pLd5mrF186lfOyuMtinm8t+vx+0WQtKQQS3cUxkoB523KW7VOpmsp0qFhSW1N9CvTh
tVvojUK0oCCnGbox6lhjfKujvHjTQP8tesJeFLFx+p9f1TArf3xVkzhTLJkdInUeVMV/YBECW6MT
6cyHpxTZw6OkR+h1GOpXi09DWRwqNi5CWHs5qYZTY2nhRfdlefrR9J9skukrDpvaDx8uLPQd9F86
qoay9yOJ9eSsU2JdxeYJmtnk7EctWZ3BI08sLoVRuH3oUo7Gs14YxfAyW9ikkHVYOXcoraomxfhi
gkCJpo0SaqItAYGSKFncebYy7oqm/w4KjO21GFncc+GzGAd9vM/iVt4LlzEBZFsrJbnErHxEzT45
zdHnKQ4tQtiTHQ76BMgGJtGIMPab/2ISV292sY5Y4s2+rJOKGPlQ19D0cE/hIXzFrMlO7js5IWXT
A/eEsZ4Xf3oWjZT+vvpgCwNYTVZRLNEOiY+7rpFHBPRLle5kjCTTZigfX1f65/7sK9YWqwh/22md
o85O5/3ybx9JuMy3nGxOkudbt3fSFcxGwbnzJX9umnTIMmI89MPc+325jKdO+q1uqc5eTHWg+ucP
y4jRD7ZGLBqo6b+wb0GJ+LdToaWwIQXUCJBQlcE0/rnLTUpFb/xR857MxIS25tMwIi6CblTVbKpM
hv6mLLJL27ZPjTvkB0mBCmkvbFHddfusdH6MVUFZmHB2oxDBLFfrn6S8zA/C5qNBQuYnRwAZnTeC
oAAPkXZV4ERSVRfsdeVe8+kqB6N/8EnWrKosx1EYxTCFvfxPO8NF9D4uI/zmKY7Rx4faxx1abWQC
Muc27Fzt4laydkEYyRtXkvYjipTh5p1JuNikJfcBqZ5VMWb6RdiWucLmVZG1CnMekcvAvKjoJ+nP
zPYH9G6m+2TNCAqQQozXVdmDAiJ2k/zscvre2zLZCQoG/NtO0vNNXcSIW7oupRYQDyhdsQONN3xL
ZfJVqltzfq0Cdz/C+nQ04+B1UhSM4xdEn+9qTfkBpW101KZUI/AFV5GzG68hBSksnUgvikvbH9NN
4kmknydf4QNTj3kj9VP6srUpM0L1rNyg0QX2Xc+H6uyG0fB6qU59YZRismviarEBHNqanpwexeBY
W9VZXM1rif7fLj+4ihWtprhCwwHH9bTEu08iblUMkGv1HtrBsRznABnNnJAVGYggtXlDu21+ZQs6
apvahxBKT+R2V9g6LFPCXYzzb4M4qu4JXHrWfe1J5ZEAVER1PQFjdIUMc0NsRlu7Q9aDTbIl+eiC
+5m7HsLhV6rvN0MyWGfRmydL9XoIi+QyB/C7RrfXPcEGJPHyHn6HoUgPfuAVhbdNWkT0ONL5ayrd
CAiUkbWZ+17PiT80XSDgFAL566XfKVHJ16aSN17bv4R9XD6g56beyKSyEMlohxdqUF4A25YPbR6r
N5HCf7JsecMLTHrv/DmdvPOXx+Kv3pN82AhkoogmWvf7zLAA8+jBZbCa1yZ1swJysanfSR1F9Jk6
zt0PjktXtep8U5Wk6MS0ZSDKlbxbiX5fU1RHNCyBd2AyvruNGJfhp1o1be3ulo+yLLTYiHMC/9Of
3FFOdqldlneepJbs8qPs6EwVVhZwk9kmRoM4vrpOoJ8bc4T1H4bKeldG5MKEH4U1EKqOFoxcOqUd
wqV2Iv7DqcimeoKVXZempjznIlnj3lNC62CkEqV/DZWgeYOIm1NpX7w+kx/cRKPaVIuQYdG12S7J
9vgA8WF7s/hDOPbFV7AL/4bf6Ro4ZZHr1TWVTPdzFqHa55C5jTq+YUFM+cSU3krQNd/xrQr3qlno
z4BPeS/J6MH8niS8TM98nUQlmnbIJbU+kGRfjZUecozXjdsc7q2vo4zsTGY57n1UjOZOlsuB150H
NkKL1F0TSslD4cj5unZd+6tb9EcYRYBbZqbx6GXeS8fTA6AVpjghBELqneLbqat1kCcXYXCOfVPa
mHVu71M5Ky+J6haXttbanTXoqGQGEtx4wki1IJiBrlAO8B9/H+3GPiZDjsKFOPyF0+FvOSjOp0UO
f8JvORQKX0gP3vuK0elQqb8dQOfpmp4eha84jy6Lvx1WeQZyf+nNr5Ul+m/riUOqOIZ+WE94lIXd
rOs8oeTRSnhET42nmDFXx3LoXi26mfEMRl0cMEjl5ojA8bfaLDPS3GZ86f+3FcSK6Aq7e/7ybLU4
6iY/XK17GiSvP4uYpohuLibF5Fk0dSEC7s6+Eb52u2nC0hXzJf336Lzcn3MVpQuRbKoj8nBZZh8C
K24vnUwhjS4hGR3I4YNCgmfv+44yMfSED2IAKDKiCiaZCmETTRjbu6QnKzybfi+0TPqvC1EIr6zr
UPuLDKN8ylA2uxLUJlDmhPZL4PVbWWnMn05V/0qbznvSAHntAitUZleY3d65SqE7u1YGOdLFNR4a
61qB6to0xfBhVeEKPRAEh9MHCIKgPPAO6NbLQWFMkCtKKlnZiiNClBqGBeUbJ4N3p4d3h41/vhTr
ZUiNvVtqPpaIY4pYL1ku4XysVlrOg85Q+bu6k7iY0huPomFf/rkBmX8RWvWJbYa7USO1LAYTRBav
hq+88x/D8rOTB9UlPNpHfZIgjcrwSdbk+k5VFZuj4TPZ4Hyi/qDOHDmclXCyqzg51Bbq2f5UjUGV
p7cxmtY+UhmcPcNG9xTLRGh8I7OfxviLmDN2/esSjaQ0x0pxy33tqVCrdPqv2qkPhBp7WHepsEJ2
QH+okFXfqUmtkVCGcEDx+2Ynp5n0IFVodoyNZXwrme78nu764fBxumYjnpsiJrySiF9EXueeFKVA
9iat7OyAnDbSnFGa3s3GN58mtJM7MwbmKPyqsqEInVquGnVTT3tK+fZee0sBN0MvkTWomHL9i+bL
6jw29WbPpJ7HRE9TSYejmH0bU+r8EQTZe3ZyMw0I0KPAMi4uahunNzZ7gYIQ/gynFG7CQwyiUrMO
0FgBO04gvFxbkJGtAR9omgeIXFcgcPhq9y0wIfaZ5iRgH5c/ZN8Jf8YZ76G8b8vHFqq4HX8E/9zo
UnaJnSHdguN4Nyevv8eQP/+EpEDmnZ6Roy0amYdTF/jjXelFydbRoRMSAtid2SYXHv/PdmToj8JE
DBRMVO1cu+kbG8ACBGgle/Wv3Xj2D8DAbzp3VLeaDEJYKqJP3fS9QiTDOzVF7q5FlY+jtilFFlZw
EKMGX7uVE+nSRYw23U+jSNWntyWE1eCofmKnQfHqtKJSWukWaUFSiWn22PawCXWNoXFgarVLSqJm
Q1nrCCE7ynKE0DGKYaUP9UtFjQMFLNZB2IVJDIomUVz7BCklmpi4LvbFN1A7cwPtK6xub3ec7yP6
0+rUg1gH1FTlg5cPxScKvtcRQRuK7LnyyojS8D+vJFl+tZF0f72SNapNmq55AdxQnZWpIbdRna20
5kAg+vOlsHathFVcSnm3NjJZOYqeaJYl/nmKcJIlqTrHSOztiiIpDp7aIXU+NYXZOPvMiagMd+Pq
tuVccCuulgHhJ2YsA22Svc5YlgIgDUPxNLA4f7jH4rwsJW6+3Bf2ArSMQ706D8pWnX696JNDovC+
07Zble3WUx0EYkQRP3m9CeE5RlWV3382dZizjExzkrBflRQPwAMBo5J2ciQ05OPRyK6umSjHoR7u
mrzNrotdXEH5+zOt8vYYcUb3qDOGeUE0WpuH3kZ3dTh5YD1ckT55HfnoM7v/OTw05YMO54Xu/8h6
Mzz6RT2ewrdm6KPxZHTVKXeqfg/KtYYdahoVfnNfDdTXKcJ7Gf6wjPD75yV6HbFRyJK4mZgkXEU3
aotgS91gs3cMFKFLklD72Iqk+yoxYByC4yRDmeQien6vVHdVM6m54gAdhnQPCP6nR8FS/C1Uqace
Vahapm+cPn3PIGCtbrMQFfgu6LWDGBA2MboMZFIMvFkYEQB/9e67DqToYsxdXTuIrmjEOloU3MmK
ykOvLPbw55P4rSc18HJqNE9Pjq45AtPKrIuwg32gGkb0cxmhCUqyi71wfjdcObCDTPOELa9/GXba
vcDhtTPC3PmSgHbetnKjTahB9U4uYZUX0HUIP3dJbtnvPIyg+hcPsYYWTxT7PbvMEk4XgDD+KXRQ
a9WNzj61qvF6NTZun1Ie8LsvhoXjB5ubdkO6EsOiUad1xJWHDHW6+j+cfddy3DjX7ROxiiQIhtvO
udWSnOaGZY9nmAOYyaf/FzZlod32zHzn3KCAncCWukkC2HstGs9dkqKyyFq6DQBh7qYNI1TO3Y3f
p72TkQ2FuJvy7jLvpiMr1dAVg6FCbNK0/ETy7mHGWSinvYuoV2uQFFuLpG0LFAb2iTg3ZVSiGF0D
Ia/wnA3J/NEukaTcijP2ApxFB3iYZQ+4pzPwX41zyQsDWtSdd6l3JHkrlT02BMZF1PuoQuL8ECaS
JoCM526QuXzNTQPMcz/HoiE1GXCsFwVOKNZKRhFoYpZrS6Fr2Z5PLbhd3bS1D9S009ithwyMrCAe
tfE/zzoLuJ/oKpsEmUPGjoRMau7GgIgvEa4Me/wfZdA5fhdhbThWfpXenMquAGRqVTchGz8bT9xI
nBOJcl5X+LZPp7ZpnRONSC6t6l9F5AioMBShSkdppRzfw88iVCLtuwJpCijLBHGUD1owvB5163IK
jIvuoHZzgcJM41LGa3BCpZfJSoHKkkutmwxIgB6TGAQ+UkguFMatsucg5NaeXOcok5H1e8OrX8l3
DkPGOhbeKIBLis3ddKgHAx8KXtnoCsiFwrdtV65bnoNI0JjaU1cwvmPYejw0mnzXaroxxfmo05UH
XTbzmHXWjy6paExeNKQGuRIA3DEAjkD/O4f+/xVyr8DwyyZr5UgoH/rfAgUWwll1b3bfpxjU9GQ9
+4CE9+37ovQku5uSxkDdH1cM4MfLu2z4MMxPDitPJAqo3Miy25sJ1NDjnEifxyIBHyaQ5TyqUTFG
ILF7cJlLVlCFkZ66FK9rOsqbkVLraE9ZlQW3NtH8jZ30DfJqIaPG6pAYa4j4bxoV0gyQqs45xXYj
OSlT0/ojd4R1VZZNHjwznplHZSm0wFz4bl7uyIwUgI1C2pm8FopPigmwlP94LVUEIgqAmU7zddRm
GgTzNeMaLCMYTn7msp0eNzkg6oDIcWhRj2wtrcDiB1s2k+1DRV0PWB7Wskk7frhzINU8zlGCivTM
7BPJRgo6ax5DzTqSquZuKpp/vhS6KjK6m5QuoqoqAF85yafaD8HPN0TiCwgfqoWPmw3gxgo88Rvv
A8lT0U3rdvLYrp708kue/z2IcvoUiMo+AHo0X03Su5Pe3AYhN3kbpvaBzPvamPBO92yMPiAZQVeA
zBTe9MeKurpvyh0SjAE7MhyBIw/9KIVK44E/dJuN+uXOpYk0w18qm0fvOVDqhX/hAZ1uSE3TzAo1
tseowr1AzqimfZ/x7krFGNbghzFKnIoxnDvIOoqxw1dsYQos5nFItyVZLus2lAkNVaNMSiHgq8YP
NiIGolhhx9jKlgGp8fQW5R9zSzMolYrD49RYx0FYb6sKefPI6sEhUpibqBv16hDsjz6Y+gbG4tWs
Bwx6fAXcfb9z4QUgHWzgo3gKK0YTL4BmWEEL0o1rHduA/s27cTeZeOOdnVPkOHso7NvnQHUpcDzg
4KTOQiXVUWS8BZ07yiBmISr2YNC5Ig03JRnPLnOr8zYLN7Nl09fRUU/67ywz3XUyYKeTmjnCbPOr
1xxhllOEzl4lnWsc7qe/d54vYr4guuIEy4vVpCUTSoAalAptvIkPT5Pm5OdowmEB4ObwBaiTL13s
twdSUuPHAzDDqipeuVxDrR5QqHNZ1bANxxFlmdLD6ZsIf9MU1Z9rPQGKot3E2TpIUDY89VZ1osbF
rvpJVnKeROUiE5e6s0ZaaxUINTJQqDd3PqQ2mg45vLO7tAxrWP4+kIxOPnNw3UvnqwDkCFuDPqjT
XqKiectMRN6gBag3NJRmGPaAFMMJBBLzkNBIImpMk2Wbto/DpbIlBdnVpb3Byt86ooLlL8+dfNTu
4v07jDznTD3bFsBjBlsHoCd/KICWj3d3U5T9wYzDPfYq8Z5ey7f4uUs+Y40fLgmF1AxutgOlea+9
1EMcnysj3hE6y6QD6DcPQhwp6OxDN8TGzRTRjjBdfNTR3SyMCLoFvDezTvm9W777uRk/ovJ1DTjj
CIcxSLA+UMPd9q03ZJ51JytDHQimJCSb1kmMdY1DqqXpMMAm6UBPOOc+aiaxfsCaDCMSVVPz1lMy
3PM+uYYb77QurM9k8WDWgnxwhaTgAfVG8L+bYiqLz1WB+jig6TXWsxUDuhiwLd5rZGggNa2z6WAB
cfQyMFfDc4ppfzC9nLd2lW1aZRNOMgAMSLa50bNl5hyzqKufRBNrh65s9bXv5+UXt2coHZuyP4F5
7y3+1aJwR28BFIF/jqEsogZkBGXdM/GtR4UFliSaib8cUBkFdqU+0DDAGnXRWZ35oU1L9qhtdGyZ
KeNKDpUxadWQIld9yT7YOipqlG/yHYB85kb9DOjbjiq8Go/+bP55PPyAeBR2i0gU+fbhF1RHYXNg
WXKJ3SG+IOPSlvUKQRZ/Y0nW7HQqZZDDzGkAeG17KLLgI+AypLbDudjFpnIGaQKM6PpRRm6c6iQA
OD4s7FxrNgSqMGJ3csP8CZwBBuqqDoC8Dzd6CTSaGYchjVeDW3sv2I90VwUIVnZ0AobsoVcPFMJP
dRwHr0CuA2khjs+qOAyPADAdlzT8J6dBC/gaG2ERbgVd/uJgA522bIQZ5y81cMZwdIIa76JDDpfB
NSAb2jYeaVaknbPR8s8CYLRICTAG8Ijp/ReSUaNMUmk8gC8q6YCiPDsoO156yAIV2bRSMuWrZ6O/
1wfnNLtNTEv3deZdGYq/ThE4f05t1IQnGs6yFAeZjaXXCzxK7xWkVca/80UuyQ2IqNb2H13JS01G
4ZAo7m4H1j79NqS8CDL7nWvCHWyh486zVlp1iVpj1ytbL+ptLGoLKN4xsOlkZprFB7Clti6fE9VI
S0NDgl6pIaWxKeP/J980BxlfpqV/5cxJ6r9ycIYeMuBMA84xrZA5NvHdnaxGiSUSBfEoAM1iW7BD
16E+tUG2DdzCqAyWIwohloBgaqYvI/YJpig++4FjDuBXwmtUhkz1TQ5o8HNsI3lt0Y+pfqaxmwAt
yMKuC4mc3plmOQ0zL8UeA5/NWw9IJXOXlABs7fessFE5hWAPnjSsohFg98BLWkQuQEtD1tgrqpW/
K6On8njVqBL8sh7DvTBa1ERFebX4nckcJhwGc58L7DqYw3TWgxzn70g1XiV1FV5jZ3hGUm54yKce
0IgkmxJgkXigvVtXmgEgXmlHTdFxe+umGpDqlbXG8CcJQR6ANHY72CVW9xy0VXhQbhTFrQFrX5hZ
ua7zzlh12EhBsrOTvQJS9wVnYdGFRqgZ7wAhhVRmGhZ2Ye3xowPIKmuzV2tgzS3rupXhtuCadGsc
gP/sCgLCaku2XRvcu6LesSVXUr7PDKTfECiaef6KfbB29eCu42E3z8ykezWgmv99Zq8VwGjUsj86
NxmRSoPGitq3Hg0L0xkeZWRiDOafYGQsN//oGvilTOt6j6zCV34k/itXzbR+Jtq0wDNkA8cLpNo6
ClORrfaQqxbavl7jUKn5aHTYd+u7xD2iVv0Tsi2DbZiiCsM3ASDxbQT+9zaIwie3NoHLXWjVOgJ9
3gtwxpKL0w1nGg2sQClJkxZLH2/NO5K50gL5GrOFAWDxF8dDHY5Th+POD/Xi+FY7NS6HNHYvvnD+
Btpm+amxkFaR1bgB0RCvlvVKs1qxB6QCDjWTHsk5iXE1Epd/FO6SpLbZuJfRNOYIiW6wnePgnkVK
iuBOmdinJSqVaxz1zw+4DmiiKwEQ3OX8/KNxZoAVjOCGAI1vLPo2YOsKeSuLWkKSxFF6zJjWf2KR
ALxe2Dp7FsfODRl8bxaZgexW0DHeWK0fWgk3YI0T25ul+Nss4xiQ0lm9KgPUYGu+hHHhY2guuSfr
QCRewSCbMq/YvoybRw8z6wFwjpw3gNE3nthquaFdO08rT3qS7atK86/UkLwBRIgE2Nex1INiLIU2
a/2Q48W6CE5K7mLD/pDnzWddWrVdZy7dOMuQMSvSbcdj0EmYjnhm4Mh81hPeYJWn8z02x8WzAM2K
6RfGZUy17AnpXaDDlSQ9PogenoxM5E84/QQqjh2eyELJm2RwFgET7ZbM0nZggGXi9rrBedwqrk2U
LxdlesqbMAeYnmd/rvpm33lu/H0E6M1inJroFXhv07axZLF2FHu3QTC8z0mTxIuXgW/XXymamdXe
2TbH9IS6tXydy2gloiWAAvgO3FPUtxVh9JpyDQhMmfhusPqPDlyV12GajI8RviJZlGkvRc2C1wn0
VkWbAWXWO5n1sJ6AZrMaoxHfQNn0ssl7iVgTIR+NRkPuXrTJfbNIzARA1UGb7mYtcoMYOInwSlRG
2DGjAKSJtPAVu9fugQoDTSzt9QGYXKpMsIw6EO4kFQMslB1oC6DgIMOZp2AaihI51nhxGjP/NA/f
w3i15ZxnmZ9W7qK1OduqsFXu4yXZ1rYmsKpugY88JWww61/BxgB840D7awrjW96J8XPdx2Iluia4
Nh6b9o2feLJ+7dEpKwZwQIXprbFG5IJVtmFv4zH/uy5ZtSfsrKBDDb3mnRVM1uAgg2WocVOJWrx5
Lx1858CcHYIcnKcbL0+tK/5B1rXO8/ToW9MFdcnWVdQ2m+UDUNU24HdplkpBWhSuA00p9bW7IKRo
Gr4bUXB8UsFxpsBP2KrZkIEK1AvJ0tQNJlg5flwImRiFBRThfHDWDwrfaJ5dwA3gp/fjMnE/Gy7c
/foQWw9x+4ojJO8GZQMAJ1KHFWjQUTktkxl/+NPHn4T7V8WqdP8g1+MddmriqxKXIAs9GHX2UYko
gkjtfh2AH+/uD0UKAKf3WBwJsJG8zzl/SBA/RGkvzuozAhPPPBYxslTl30PJWRXoSP0I0rvgFAOF
QQCJL2pwdPz8F5wy/eiWmXFU8syT6+KiWqm/FICc4o1IXaDwa6F5dn3vq94mwS6rQgv1N1IGrGN0
gTycN/2ZJH1Ym+fZgldIqkZu9GeSYXfPPJt42RxXU6mDn4530Wr2J0fS/+NEKoT/gSYjwXwNdCGy
oQkr5nxWAcHi1K8SL8RtzyuTs4jwKrrIjY8hKFlPJGI4bY62YwcgnNJuzgk2DppVHAXJOevCocfh
nV+twWPoLe5UpKfGwe98USVcX+O0ErA4SkM9kNAekZoz7OeZDQtp6EiwQXQgmjM8xUDfJkep7y2x
cv0LpMbplm769CCYBndtYEF7beVzIAdp7tF6EtUkDqUov4A0rHmKveKt0TlY+tyywU7QD/nQsQTJ
qA5KaclMKlJPY9cMKFBS0gfIfxpl45eAiPUiHB0oBc1U8OqLmoQc5EytpKVQ8sDzUCogZ6JopAgr
B3BGBbbaQpQ12l4xPYNNcHzGqc+wZn5Q4O+qv8mCcNh7A+8vZJHb43RAWSl4/KQDNUPAM7wetWJH
Xq7p97cS9W7vBthBD7aoPwxWSoY9ik9GGxUnEmlgiTplRfJKI7ogUJgVKxcJMCBW/DFT7EqqZnl0
IkUd5ybo43IcTcghefUCCRleHmYHkiW+E1wHs9+qGOozqs/tdOM+Srv7z5hpyBNQXj7XsyXzDLEj
Ly0Tww03bTVxaZjBVkvAgaCchli/+4xmaJkn0e2BqSmc9lgVf3LnxTaxyetLWDwcIvFqURWdP49t
N/VhhGGVDFO0yopXg9nghyOkvNmaHFvE25ms5skZvGOvNbYYxqorn8Kw7V7AsytBeXBST0PPnvRr
qkW7DAm/Lz6YKF7wNBwWBuPlgYZe6PB92tjgjikjrwTvobMGK1L5BFKJ7kUHSieSk01AHElfCueW
yY6UNAOFa7u3C6p7LKKobicAZDrSp9NgS8U7c2lP9C7sR2Sxr42gezOa4bGSlotFMad3Gd2ICqRL
71rhNnes4Ozkvbdv9GZXh10AICSIqEmMKLwbkpmLNLEHefruQF4CCCx7vFfemQHSM+4X5EZTJC32
bZGc1APfCNyBuevGB0ImKGJ92ll22S1p2OWu8YwvJMEUkARIE+AmEjrQ/gnJwHN+sY/yZzKlJrKA
oo804d/b+6I3nmFvSaCDOX4ICGy6HtcO45Mbx89tbIGYSKQGX9pWibQ0pL87OJG762NH2T9Q00vj
hLfjQkTttLo3+rWfh6E2u93rVLB5olB3MGlMLSAAvuExiERHx0ZJjS5MsC/hJMWswRdOjf7eoyFp
ye5hyLxCLGJmILtJevzOjhT/Pgdq259HkTRbmrbmowWwfRnvf7gMsitrlCSkpblXH+N3M/5ORlM0
Og56mvjwP3wIZVKVKX4N80eO2bRLvWL/jzOQGzVBUGxMvRF7cHg4R0M2YLtGwYlc6GJ/99D4bNyR
iJQPZqSoCQ5A+Ua+K7YoXXidte/hVBTq0RTKRIX3Y69Z5JVZr2cthf93Z4pl6Thf07OrupKHq1VT
UM9C7tpqnGp3ExnhljcuqsMkThRKNsTRNMrvd6BQJvgia+ArbJSMNcE2CXLtd06FyLSlxmOwttrl
cM5lY3GtPxcNkIhAD4c8I4yQij6czX6y+hWz6l1vTh9QIRY/xXoRPwFcoMx6cQMMjLglXq4/RThU
lwMSl2Of3sSxejchadMvvYJ5T2THyklseIdnk8Vae92G1rTI5I2NmkT2AlPkYK79jVqYNu5vlbx7
OjGLQWdVAvsMdIsbt86GT6Cx2xtOYXxr4hHggVjCXacx1o51WPAVSHvKb6AjIYNeB1JQ7rkNEN9Z
dcU5Co54NK5/G0H1WBgi+1zieQkcB97sh8zPXpBK+jd5Rkn2LTV9/gK2WND0yrlzzeppbpuxX+bO
h4ivkICs5gZyxdvcQBqsrrWLt20DLHVXx0FaR1ABLK8U7KsmQKicVU13TcHvfrCMHLVAdV682j24
YkAcaX83enO2RZULA1hR9GarObxadrr/TDu8fgfQjilKnB0NU1TYrIqgRt0OWE0/kFYNxzqM7oyV
L07fukszaD4QTItiVXt58Mego1DPZSbghOz0Uhupi4M/yBnAeBZ1rlcX13W7W6dlfwopx+0cZAlA
xTti3Z99QMkiNiUgF6C0AQNTCHInpFB/yTocFUJsAch+m1j2AKIEJC2j4lUs48niFw91TiurwBLL
jVp+qfMeNGU4aqvOBTaL5yFpUmltMWTHJRo4Bu80LVKaj7lnHCgg2c1a3wLMhW8wYwtI1dIFwKTj
7rC39HWOVeWAbxvt6lU05rS3Ayz7htIIjuXSNbDl0jYgiDOaiO+6uvQWNKQGdYn+ogsSMIvqwgI/
rGOuGi8093UXjkv6xxRALdu3ckg78WpI/ycaNkF2bzz4gCVUvqRVxhSKtJWc6H/wrYN01XehdTML
Ue167sZbbCnVn7vBX2XAMv6Kuo5kxcNBP01hge0jYGbhtBAKjZefnMH2XgaeWuCtNv21mRYOmGpx
3gg9OOyitZ/2wRHUNdlzPLB1EQUXVDKPf+gc9An6WDOgVJjJzclB9FzIQrIiB30VlnZvCjPt3hRN
EOSzhxtgF4oh3wugzqxkIZDldAbobB/olbJHjdlUw6psinqpFKkufrGbjZPh70gY3hyJzH4Xc7b1
jpE3hCey8utCA4nj+6zUQ+2ktkXx2qsFkmscsYJOw8J+v4Nc1x5YQb6xyxucoCz0pPWuEYh21ryv
SjC+c+9KTYIf+nXS2A28285ByWtfGMdO704kInfqpbmOb5fRmYsIuwlN1ePG5ghQDmlhWOxNO/eS
JW/PAtX/2AWN82fkw4MywETp0jyUMjto2cqOJ2+tZD3wrJxetCeedPkzL7PoiqSgjTIIwOGzdeKu
Xfap4PuWV8HS4mI44up9nHDH5pfGDgG2HoBAoS7M9smuQfWjD4bxJSqNbIUNvvgYG0b5MfdBBi7l
+mTF2zEs820p/SsswLUg7z9mUa4d0o4BXkHKHTsMkcgLMGTg3lmo79dBRRcjMZdVwGlMJ6DkFNlY
XI029wCtCsJobMOwPziQ8c2xyv78/7MwZAz2U4xmuDVibGas/4RXOPhJka4Q4okOBgArmL64Ducb
XY50N/37P9AgbOdnNAgXVI6AW9RRzc6YDVSIh2OCMrMYKoF58tLWbJPhYGZpDvnw0dYCaxOmRbjh
hj58LOpyWPkA4dqRtrMAS1iBS/FIWt8XnwvUQV9JWUzmyh+D/qWYev/VzoLFLAap+VMbl0/kMuFx
esq1AZQSpds/u1j34MgW7DiJsLDTPBgHPEzDF2qEJcCmBxpmQH9D5lmRiXT+abYgJwcnSEsNd5rd
GHjDqjNK8En8vEJqDaTqDVk+bpSCFjzYKC/qlVJX9MJAy6V+CrL1FGBZo3ug9GyCFlx1sqFh6ZXA
8e1G/mQxo9wqE+opO3IjWd/a0U4bzYOyfTCrKCap3ZE94UHyFljZvU0rL8NyxMZ1WmcHxBEceauJ
6JoT3Y42pRlNVyRjgkfSwLPQssNiY+tRG69DrfgLMHExbr0wUXbTgGowqxpPZuo7y6bX/TVYICos
BTUjO4HlsZranm8EiiVP1Fih+4yFj0QaC/gykqnsWDu7B83j+pYl+XEsWs0CADHS0rHjlPmAWoRN
T/ntJM0NHAQtHg3GAJxHO5KSw4Dd9brL7JeK1eCL1+OvOfInXi1hpa8ecFtBGVY+k6ho8RNjlpsd
OmRDvwbCBTwxigVZ74ZPIEYOn0onbLB1XDXLfhjCJ2qCPo+etMi9FVPko3bJyF3QPHThwbGqLw9m
OJPUAI7XXv/958geESZcHRxYnmt7nm56SC1/ZKiaotLkEXIWP0wi9FbT6LB9GPgAQAR3BjVGYbz1
aBjkOHqSFjNDhrKjBA/SIgHoODNnkIxMIkm00TmC7WWF/dQVPVLX2hAHlKS+MydLD+nQa1khvFQh
VBySCbyTrlmMzfwHxRxLRXj8APJKyIVMkN74FuF3M5GJmoTcGipcDJDxMhbmrWtGH2nu7OzFunlz
ZMOQtbc3wHoCevP6NRK2RAdNUJzNUWKL5JQCiLJXGhWG155AifECriRU2LYhx2kcT7OVckgx3YLH
IEskD1L8QxAyEJXm7pCP0W8BBtFthxoPfC7zLU2Zl0mNCFL3iJyZrfOznMyYxCHsUDqv7CNfJNcc
UMOLKbaqnVKQA+Cs81Volc5KhSOFmp+VQIKPraLckILsHAMLZXkR3ZR0IFSk3FIwSi5TOTnZqYnU
5MAljzRkDoGKhuZUNtSzranbosaoBWYdPjNQQ+LDhCzXrenyGkuVoDUPfVE42WLO/JBjlGaaBxoO
BtjYj6igMA+DO+V7AHYuGt20ATdLLRkpcwO7tktwmfbLcRT+EUtavq1044lGGbJdUR0hFVGOF40F
dakBWibbge1qf6eIkUV7VCZxHvpHkiXk3Ee+uR/B2dDLgMou9QPwgdD40SVue+sQt6Cely5zmNlQ
TpX2uMm8Ob5PXfWmc3Tu5siDfMRSywyGVVSPqDCg4vduxKbTwPIA2Wo/yuVxnFF4SDcf+/0YT/tQ
a7r4BQQA7SJowmDTJSm4Fsicyt9ReI1yCkAbs8Fm5QV07qCP04LjxMAF4aRAd8fRgVYvUO+UnzSG
KvkVdWepoXWXurXLnV1NOQ4jwbG6uutiYdBsULTzU5BKRiIjCkQ9JQPk44UBqXt3J1JhLRYEyJJ9
vzZyzmzx5E52sPdCEJmgDBkgNqB3x3YpP96JIkK4wWL5jHPGbJMGIFDNh8AcV+RBTW/a6WIUabr1
paGB9eQ6aEDv4lQtA5tDwk4xEo3mHhinnn1so++UKPEBq7Iq87w5CfeL67K1riUuinK4c+tBgnrI
jFQylGI4Tb2LnREgQY6Tl69IRo3Xg4zWxw73VsncvP5DgDL8iP1ZMPiNWNvo7lg/kYWdguinxLa2
sm8bjs2zCadISsb7xkQGcWmt1DV1YBQGI3QY7MgusPvk5AfWSYAC5ZhNWruLbXdHo0KK+DCwcsH6
pMVZIF5dSUMNIw11Rzu2Spxswp6M3IKhahiVTmtyVAo1fAxBY2rupsW3otnJWr+7uZwyD/8rgcZ6
QDR1DRMU7brjMs/1HFt/zJ/BYZDWlqYwX1rQj6yRgfrUdaP/HXmRu0gEebDoJtSCACM4AiLXPjDx
QrIY2gvOoArJI56DPbbz/7ZjfZ+5lfm9zM0baPP6b6zqvhmWWV5A/vBX0Tf5RQdnCrJo/QR15F2w
LXyAKLtyyYQaR2yY++W08IQQe13PimdStMM2BG7ybR5gA+Rg4hBpoZxsF4lNUZkWmwTIRQvelmyX
tKYPaF/xNeVueTR7YBYscZ4a4J3jNutMuz7F2vhs4B4A8rkIHGNwMTod2FUFiKJLe3JikKJzbdn5
jblpuPBvqA/QbiIrvtoOCH37CuzTel9Wq0j6/hofFUPP89zYDXuLa5svwpycJ3JR4Wl2mkNedd67
Ec5SbUPEm9yPOd5dfC4LiWwGqiTd6oC77IQfitaqV3XU+NvQKKIPZjDmm4qhko+GYOlud73rY3kl
jOgDkknA+ObbJvJjYRy0SB3TJ+2zpsvRkHY3fTQ2pKPGvTQ6c1+p74uXxiqyQzuUePnqhy04o6xD
IxsQ1YIibEqR5MYr/DPbDPd+0oCg3mdL1BJBD5b0St+RDvtryNhB3pC7JrO5m0zdV0Anees53mz5
Yzbldzelq5tRLnlyEZ7ETivS//plmOxhyWiYyCwzbG4wELsivewR67eqDA5q7/7FsT84UerEK9+U
zwkAuYFd2I1O1GBrB/SWj10bqWAnnB0VR1DNWzQYkB6CCp7f+LGgfBkL4Lw3WhvPUX9rN09lxQJr
SMRekhEF723U2KxmvakJXBCIBkAKaA8fsQ3u73oD2z6E8aK1enVq+HglsBeCrfZ+iGZMFxrW4M/m
dVnfyIxE4Ku8KpiYn+OQqeuJOTSvCgv0H0ZWR6hf1i5Ngt8wsBPcA3Ikv9HInurxFkc5EkFHDZCm
VQxukYEn9daLGuxGkUcxFPuqBux+negWiLgNjiQ1LXuxLTBQbgucuwFYoz8ONRBtUNqeBiuQqWrI
hg79S6zVI6CZYzyi3UC/hqzSr+CWrtd5GASzTCkKc8iWJUu7DcmiaBzwtR7lmxueEemY3TdKVjTp
16DDG4YSKVslA6NIcqoDCS/WmrihgpGk3ShDsFVkx39fX2HP9ZfvrmdybuNLa3HL+uWunuAEFG8K
onwpqcYAL5fHcKytE9YO1ol64AC8H5ICuK9f2xa0bfNI2kbxFAGD9N230ECnhV2sO9FDuBjkcaCu
NOxsrfc2srpkGD3okIwdFBZevlP/HIr8c1Nr/LXVTO+ZR/1C5yN/xSs0fwVA5caO6uJGIs/C/ltk
iOFEQ0CaOcsK+Fo7GiL5uNkA7r1f11plv+r5YO0Dga1EitRxFm0aXx+0bO2YEQ6vUc51iGRDPWqw
pWAdAJXGD8DJRokLdZWGeiQjQ+VHYXBjTPOFCqH8HsKAIk6sUS0UzfFVLJMikJ/ROCCpyYb67Mnz
+DRHxviAl6d5NLr6yg5bc0PDpk+yCxPllUYBZQdYTYwU83A4pjIfoMEtHdCMINokrVcKJLba2JiX
teJGx77WWRHshlFDapEbdOm4Sj6ZOahYyICaMsjNM17GkYFk9MXOqrXPJB+bCk46tVafF6soxzNL
+VGP/KiHAoT/ujf/sp2HezI2NkwLpKWcW3NW8B3DNcCmwV1os/pl5JOzsGMk3DVl6Z/zPp2OeQcc
VV9HnuS7nHrU6IOJFbLL862SKTuvDNutruFkW2kpsBo6ob6esrQ6Pshpxgk7W/LIHbcdObcKTD3f
bCcc2JqzUvmriy0Nni0Se/yXqxsAWHX3iZUvTSGvzi6B0qzmVxfRRRMI5Xn7dnXkqq4CePzTcRqM
FYkGoeHdBm98aeh93aMa0/nq4Fx0DaQe8I3aTvLSFd23qRvdr3qaYdvM1pwn5lvRybXAEexMdbey
nWpYO07QDBtgu1or4A8gwcsqiuhPbwKBoIaUrZ6ei545RqfZUshHZFuGaxEEzt7WLSP9RDItqvuF
X7r12uk9Ef05RqAzcYDduEBJdKXdUFZWrfWxtLGo4WJXB9W3QQNtSl1M2aWVDQ1HUA+i/CC6KRHJ
m8HLLsj7dA51zXckQm0FiC6p66VefjL8bkmjh5B1jfVTUK9Jp8Iqq6D/FKLOHCxGAILOq6rfBLU1
nj3RjmcfPyZQcmkgtO1EuhHFVJVb0gxB85c+8Gnraz0glOsow+50Yo5XtwEwHZmkTTQBW7LMh1Xa
jmutB3YsstPLH9YWzmwBPnJGuncF0gYzd9b/9ah5AIt1DfwQUSnlWDrWD3jcPFCITGMB5CCApbwA
KLk9IZsdZYis3ntYF2B5VfQnG8VG7YLGTpyjW1igVQstgGUpI+rhP9OfZhtXes7uzN7hblrvaaTk
yneegKI2Ptb+j7NSWGVOvffrLHsUvwccaDyh6/7tFL73murGuMm4mA665rkXhgzkFciP/D/qFKwe
tWl/j2Fq6QOqDoU7brCEeDPVtQIvISzx/zCyat37mf0de1ARz3SZueCsFI5g0vnxk7eecQEl2j31
ch5bsyUNCTow7ZBi8GbZEb6gsvI17/KWxtSB4Hit5XEJHl4UMVDDzfBcoGDgQiObTx2qnu1itghl
+YPQtNODRaH5xTIey6xY/kZLMyAFLSkAF/dLdPItLFRd48mfABbzgwWasGQZgBTq4LEAK3ktDJ4d
vQmekyxw1nHFpkXoARcMN5JjOgEJ2Y9ybPnJoSsRr4shmKp5fNfFsV4UrSpg9YPlsTiQ+QB0Q+NG
3bmJhnrpJahZpmG7+PdvPjOdX96yuIcsSNNzTKyiDXB6/YyT3KduUQObu3yxjMI9+LywgJozGqsk
bHLszCbmlZrWKKZT7tmbEI+z62xmlJq/LbKpWbC4K5L14MT9quPYzyQX32/fnFGbmAOZpW53/8fY
d23HjTPdPhHWYgZ5y85J3bLkeMPlscfMESQYnv7fKMpiu2fmO+cGC6iEltRiKFTtvQQkrdoImbF/
bBSmqPl4dycn2gxURa1Py8b5K+kaeaa8MuWfcbktTyluTCSi4S7RrhdWQdolVz1TW9P6XXvnYU4J
eGxMI1nZCkDCBO0w3tfUFPlz51iqgWauo/AkSJNrAPfVIvdOOxF8BMA4nGNLmBTkOEvJfSRkiiVm
OpUfwwTdfuh2KQGThmEcPEVAZLXbQItYMmvwwB+Cb87bk0lHxgPHiwitKy38u7dKUDMzuetjO8Np
GLpTWzXMfaqqsVUp2yQGN4iSG2WAqqAW2HN9AZwJHnjTjtp+zAxnSv0gxIWWuZusUPrlvQ6ALn82
UTgErjX0CuHg5Zj3QKgkK4rBeqHNMRKR3seYpnSVtqb3WnG0h85AveYAjtRG8bbQQMwsVRY1m8gu
UDuuFAtbi1O3I4j73tlbSK3bgbUKAgFMWrTlbcYaN4yhc/DWQurqPfZDMFqSS6K2eogKDH5sRTZ3
Q2OB+RsNLpUDlGX6iasx+BrLzLyGNjM+4VJJvxa08ttPYSNAzKE6qiYNZQGasOw1ivTzK2sjgVom
91s4yeKrHWRotquq9lUD3xWKmvr0FiWMbTWeiDPypPYh0t300APc6pLhTHQLkobw2ZRlvc6mov1o
VZ2Bc6G0+Zbq/LUFNfDfYQtKrAyV7f7gBYCx6+JfHlJlSDycY+CDnKjjI09CFKQ2SBnN/R3g/bB8
/IMlB+oBsXntPnc50LVAqk4OsZRij+KGBJVIkNEAkOkfqMQx00sy8HIny3FcEwthZLkxDmHEuCbK
wspo75eF0fCt4cX5Tga9eA0qwMmjDutHULhfcMRvvdplHez0wU33fxr01VdANJqnhhizNQ52bDyc
xRcz+etOFCmi7QH4D77VIXlrJ3/JMESiYtSK5DKOf5E+AQI3fjcgnabrASjvPQF8+Pkqoo69ImK6
p/Vv5XytuDt/gwLgtm9ey3WGnFC7bAGLewKCVMqmbYwKG9SXgzbbBxhicbYBfXJ2ALhSo4j4mJIi
VTakLTQt3IAi2cHDBhoxUKOTDyBqQr6I/KZWutqFpm4LSspAs7bcQndgxBztY4FfrZ+XbvFr4zki
/yWHKkGjWzF9TKSJXIKZ55fMrlyQ8iZsq+cWkor4hQND2UTnaSPqLSGqGw1SnrY8h5Pifl4w2Btc
kNaNXtsrfUBV51pW/UbPwWSDkysNiCwKXHEZJgWESEvUyU1+DA6KdW0O05vhv/rc6e+mFMTpml/C
5D0wo7NfODycwC4FloyTlgnwfJosyk4skGg7V0IaSCaituErmtY0BY3QFTwC4K7vPICi1N0vouQb
mRcb2yJlQPpwQcl6bosVK0Wb41FKyWajSGAqhipEAr71cZyjNKSf/V03ZoccbxGjk4vzvcYrK1Tn
FABuUazACZENZzT+cy4mF3UDoaIL9hrzyHQjBhc9RxoXvcKAp8yyuvJJnSXFTiSxPLogOMe3unRz
VFjo6RqZcPPiqtMWdEzx0ae11oH2UYsj1OqJodkVpSlPWdits75zR5wF4q1gnkYVN1EOgLefeZ2Q
Ad7JcYBbscIPHL3wUfQRrcwx6q8dsl5Xmmk2AOgnG+XNtPRwa3KQbyh+hS7SemQHLAGwZRT2eJNj
ox9nE7LGocQWIIYD2FZ+xyM5G29gCBqfFnGb4xZWVz9ix5B3uxsNXnrQvgbmkCH09TatfSpRT7Ko
erLi8kZV61Qa30X5i540zmWuee91ZwOignFDy5IDZbaJ6huZktO7PYkykzubYOQDKFFRB0/2Kr5D
DH9mVr4AVvotdvoem2xReFziSdty6r8MlhirUR/lKvLYgOIynHzT0IfyOKEK6jKvQEPx5DQ4DFUG
dLTNysLZAaC0RgPTb6f/ClSXuXchL6T/50B4nHXWJgo9Nl0Q7vVhsHEcJ5oZSU6JgrawLwQiRxB0
SlTVnnVho/UTFzt8OgU8l2hs5ypLMqIIf8Yzx3rTmXhnnF8MqhTPtxmKQOllgYZaaAB1D+pZRDDj
JFdgCCsB4P8tkxN3fb0M8ksKbmyKtPhnKmat7GZodYqHEsZt65is3IDt523LxY9MVCiKMr+hUBj6
aA92KtQUhB/70nrykkqeeNpt6q4ANmU5gnMrM9zKt2XpAVMKx40nMwkAz0vTWUpOtFaewwBUy1lx
5/QWRXcPGtpjTrbiYMdXE8zKQebuekv2EV48fq81o0c3i0DS/JrqeFZEhyffzcLI7s5DboFwrko/
ZobdHUfVVpy3GvqTR7C29u40Nx+DZPmtZTlz8SCP/2c2dysvikRv9qHQ5XkRuTYwp8yOf2+UuzWi
OAEpYqNdecytt7SNUWh4JQJRmd9puIO06GI506xzRI8PV4itK7XUJ4Vt9Hi9JvU8tUpc2KwEaVAS
iq4HkLej7RsVZolFswfZaLViG6jQMRDKULuY9EApsQBzsjFxFnJyCy+/ca7jgwFk70fcp5vsTwun
DNr9NNbRWQNGoG8aOf9ZhS9BEogfZmoWQF1OTFyJKhxyhrkFbDSXf2gSuwdGvOm8m+JktEAp77b1
UDzv+VFb87Wwt8ko2r+Gmot10OrhBRDf8ZNXle7KDMf8xx8GYGFAYYmjX9+6jxLJDVwt0ukLSuzB
/9pEP0tUkmwrkw3m5ypKf4KFiW9dG7Wca5ObYj2WyKOScRBYQKl69yNDWuWKShZ8yL+1cpmqiHnG
x22fbKaEj8A7yacbzfLwJwArqystaEDZLjA/eCN2obKaTT2Z7vsowa1AuU/dMN1GxxM3+8MSisz1
uOvRBziJ/WLpxjzdFchs4cUjA9S5BpxsFDIAu0NtUHeyQf01Ekk+oBHkQcbDgENvNCBwRUlLA1Ir
b7PJc7PKXzQPajnpN/WkvnuQ0/LRd4m6xCNZ4CEbbaSlvmIFv+D6gqM0PJMFvmXo2irqa6ApAjkv
8PVh4kD4LRx/XuMkJHpCMxveppX5wE3zJiJc9lUIWtGwhJnDaql4C9OZzAFkA4BRNAXFLIHi0yg4
H4Jbb/9YuSipchTwD8G0I2U7W9JK+XEpXgYh5T5SmT58PmCNqBkw4sdL0gDOOpBo1iMFyUhLA1MZ
wRSneeu2rbvVEuDBrghzG0XTvF8vvksA6VbgUSw+O6nAIUxQGHthl/kHu9fyD+hzX6EsILuRCIyN
5inpACEb2X6VOBvQqbjXBkWUL6oxZZdPyGo5JshYGzOOXvC8u3Gs1r2SaLEgB5K9x1gsir59i/Fu
QTH+bRey+J+7VB3K04yyr1DrppVPvIu+WujI3NNKorwf6GBKgSqxWdHoHMDjneFuy6nTVmDC1td3
ryXz64hoMw08Jra+nl9MwHjhl26c5PHT1CTuLozaXWSg+Ahc7VayRqlysGG5HX5Fff82BfHpR8Aw
4vZbWEz9k0Vfg6g2V0MRDCc5OsXnMgE8uJL3YVKBDylMZnd9mnAu1PTeFaCpzjN3u48UNu+zdGsD
XH5HXu+7cMMC5WPhgoVA7S7NzlxNf+xCctoFL88bw/MOaEr4OuVd+iGQcQqcWY9tOrzCrmk5K6YI
ZVPaAFojZQKIiZvVR965dX+Ab8W+kXToUgOkbPnXCK2TyOu9x5nXQ5h1flRX2sHpW2fDPHSIpCK6
5Yzrr0XbxUfHzbsNrq7F90QfcCEJwq/joEkU0AbTrgtM6wsqZ30y0Nq+3gCbsDhmZde92l7+bCdB
/h3gpNMq76rqwkJ9wHe8EyhVhGJk4IudXM26xR6w8yyZbswSWYZ6EsX3Pz+GjoTahuTqY6gc9znv
+35rueExyfrpyvFne7G9vl0XKCHczctei05xagufluCTCvBc+hLxxP5AkiaxUGuS1+2BlgJ9kXuk
ePoVLas0tp7xxjivSDTaINzRNHCG6LZv9336ZKqBZqz7OXphcKYFnm/fxDgwTJ/YADjLsbcOi5zM
aBBSA/io04P+R9k++DNA+KxiIb31oljsWI5n9hFnvKslMhr0B3RJ6EDb547xa9loMWH4fzyOAtgN
9OkiZ9TmH4dldfQU7xbLGKBRFxHMqM3FWIgDEHLB9QumyGi1rC3rB3ifWtQAlxXD0xrLuL6VrGvw
uKVQJW05gCRKb6w1CWmwEuHqWw/v3GmZbIAEhF53PLZ+YmGw6cNy/BZwCy+SSs7/kIcu5GQvTKTr
hxGZHeUEEMLxG3fGAYcVYji4RTsHI/ni9L5JgXe3U2aP9S5WXf+WWR2E7ehnqTr/STQEot7gjbFd
xwokgGR9VNdPQ4jrfDIBYpBkcTXqaNEwvDkSGfO8x1PyGKd+6ro6aA5VVLVHlA76eXZTQUVc1Bv0
k2EP9Slo8BqtfgK2KMrWIbLDacLXB51/EU7owTMi/0bZI44gbOk9d47zUjqx86WK+LQ1K17t2ASr
vOwARGHp6HKYwPgStxcvBQELXb9Fng/7bijKlT7qODdAKeQlbnn6RFfyR200Vo9aiZKRFc5TVFH0
78i18M5WUWZnr+/ajT6h9lYqHpVREazQLC6+tkEYXbt4eBPXEkeCiylZhdkYbrKJ81XntRpIxsYY
3LvAJul9XOufLTxW7R1Fqeu1+RTvBh3JCNdCTlDZ3RnzePradoWzzfC8cCKiizLk4MOTyCsc7FBf
20SBQaQVd1PJkp9gAtG3SCjJM6h/5FmrS32rOV2IJ13k4UkxjG3Qzms3yNtinTrWpySvxx25DDEw
T8NDxTuwq+fWD9Rn94DOtM0nEyTKTzofxanPMlwtDNBeCs/d41msv7VqGPAN20WaA95PtSQFjrIK
PFz6i4RmHjK+vp5Gxm5RIGy/93TcHRxcXHeozQGkyJCt9YKDcquIEx//TSIBt+m6jd0o9QHzoE8i
gwQ9zmifQV1tg/ylW/ZZ6Kc53zVOa/zdpNV58LzyZ1ZZz7Vk7l/lUHyxCpD2lA3/2+qb4pujo2Gi
laaHbyNARptwFKuApcG299rk1UWtLSVFaTWh00mgK/Pju47yp8vqXacs///8mjj2HVGIE46bANU5
RegLEUhJodgetAaKXy/Ci9aqzp3wMhVmQPJUem9yFINH/yl3gWG/xLEt9hiH4uuhBwbGIdkxK75S
y6I9dgn+VeMr9UJytfpTF3rhlfAMyVKtFr9UT6/UB2mMdnJTumzozbOOOsrVhCry1cj09HOT9oUP
eLPmL1yuT2kWA8K/izYgMwVa1QQgNVnm+o/cA+6RNdVfcNerVozZ/QuO6JEay8Dq3McfTL11v6TN
4K1YnlU302oKwM6P46HN3O6px9HaOmmT6VMZFH87uO/8AkBSEMlfdpv/wpt690kGHl8bTZY/hc/4
uuPha7DNm4ZCzFVeGs5n4Yzf1cX6Fyh80Z2LU4Is7Z4nuzMBVWzXKw6U7g+TbOQ2sbz8DDqhAM8f
5n0c20r4Z6/o3+PockCcGtkYnaPYZorbaR91aI4G7ST/GvZ9Bo5IzBIlC8E3/3XRLrP/bfeg/c94
ZIfGWACJSafZuJYLzMvSy9CPBCTXMNDvl4u2UQiyTWO/aWm5aFk9AuspdYNVPIFM7YC8fXOsG1S6
09sv2osB65zia49j/x3xmtOAhP9HNBOz00J17nSXcEgZLsiKT90xugtvp9O8UkXfOXCMDyJGqdCd
T6jrm7BhOOV+p1EvNZ6taDtHuZFCyuxjhwLzu3AxP9N2FKxxQokWfdQ6WSBnbwFLf9BRQumbg25d
ta8hvmdXVwe+PglcJ5OHprf/ahKJJn+SdQW+fzjMH9d5JFi6id3y1wjc7MPQNkG6eYvBpyTm/rv/
bLq49gzdoM7UHvATpScaLJU4dyidHoK/7kTrRT2FDhLtAXCi9ak096RY7IpWuEdh+iSeTR8slkg0
W6JTkAeZ7K0G6ZFW3pyoXlMCBl/q2E+acHiNe25vPZnUx9ByiyvOVvgqm4b2e8TqNWVg8tZGiTef
+tcyjQHwBC57qmXE8ViZolH+d21kXYQ4ObQaZ1ZTaSNpQSOfnmnWUfnjso5i/VjgiAMYbPqXokb9
EM1Cs3qbxWrWl4P+hWaLFuyr+pcHuyVKEVdHUE7+5AD7XOW5YeBxnOHeS9mZgBI6VhixVdczY07o
zFkeHJ6gMTbEgSvXQRA8toDPK3O0HdlqSTKrshywDn4kSY3utlms1Q0KQCdwlpKix6l8beviQj5e
hnRm5LK3OOQ1ODFXcWgRy+IVlQDDK3smErU+45lf9+AfjGvmbCQ6EM550rKTlusR2jis8bUqcGQh
PV3/mz1Xihl48WmGjG+ASyiORQ8qVlUHUjVy8nns8AMtJ9yEz5OLa/aoCjwAf3+vRfMCSm95dqW6
YDOXr7if6ydwBoP6sWvxnVFLKgmmodCmOxE5CVjpmqWdluphZVW38l70ZywuUtQ9RbqOGiYARzeA
4p2ysL7VyObQCg/c84ogzd2imVe2gkL/0/J9Rbp3S5z4uOvEKMMn0VQ3beriV97azSkKgGHpRfn0
TcnbMo5fvSL+FLlRthvQyfFUMvE2jB0OpZGNBRZsHzLNXzSO7QCIEexxq0W2ODMRA+3QTvJZSwog
WXh4owK/6jYTqecv1rgmvO2Hzst+O3p/7FSmiTgA0vAlR9nbU2HoYhUPib2Zl+0A5mylsOLe3geh
+PEgp2WF+3GEvNc5tMMKCA3esFdYp7fEavEMH7PWpyWuZ+ONZll89SSQpkgS2RCPJr4OYkRmaDEd
WTbs0SSH3KgyuVPgCTVMs80bj2DVZh8TxaA1M2Eh8/dU2oV3jJRsInYsG7LGBd/dHYPWuwzMHC4Q
RfVvtoH6StB2nrhjiw80tJ4HtMJeoifwXWZa5Sc3K0okzXHU/qcTiQzdfHMS+B6cROGgZGFd4jB6
VVSoEsAfB/XL85QnDDireYEqwEWINlYgFHvAW8LTKQqm3wc2pc9GVog9Ges8flM+LHVdskNYeVuS
k/u820O4ZfOYKqzJ8u5z0AY4/nn28Ba4zSp7QK9rqLkuGshte81Mx9taSGa+luDyO1aZAA+ZWhq6
nX5IwWE5lAWgiWvRfOmY1130pC9eTXuy1yOf7l3HAMBe5Aq+qumWduKntNBVMHIhX10+Gut0yPId
LTtNoh7QEiNS2tCawMt9aiPjmVY0aMX3gAXxC0qcoMdzLYAafwcraustWCJC+fpvwXQHdZMDY3i9
m1CQgx4BVCngm6F1ESrLalUFTOvMwgmm7Qb6zrNqZITfFTQrmce2Y42L/p3zhM4QXB0F0iU89E5z
RNJ3Ooptet7m24A3IVI8IPsaRwHCJzsGVjcrchTxucAWQ2MoMAjdElNLTa3Y+hAbICkRPWpwUCgM
WasgE3Gjtk52UAP9Aquw1015dFo0FPLIqP0KnfIXMq6ivIl3lmYgpZuE3WbeZt4BrSqKHbCzts1Q
NscpTw15bNAbcOhC+7DsNe+NR6F8E3d64CcFsPb1xr4alWqHB5pR5+uepri0wFxPA2k0peb5zw5H
3CcJAvMOVHPKQw1ktixRyhH5YYPXXJBGw3AJ1XHQXJe8PAKjIt8lfcV8K+TINaohCfvsFnTuudIc
G6gQv0UM+Gm7Ho2vPlksDgFoWFH37h0XUZlKbZ9ELmhaojy/i8vd8FuVZPExyBzTBZAKYHN7Y/xl
qG3CXMmasYtAMecWB1n0lutneOQ9doATpvAUjz6AG4aN7w6op6QlKXJgC5xGd3ye0hShSOa2HHkc
nFPvlgB5KNjJS+xT2zrxahozuaOj3qpvcKVFK/KcCwuAZHwFIPwKlxtcbkmrlmRLx8XoVZkdZgta
jp41W5AZxVhCvsew+/E1NQLtU28idyqFFX3iMgUMmtVpN1EMbIt0d3guCyGPsSaLvQ3Y1Cc0PxWb
Xrj8BWfxyCVozPqq6I9Bjd5/S/O09B1XDFs9Tqxbr45eoiq2d3o44lCTzmO6EkfwdtFtmjoyW3SH
VBfOx/w8a3UX3KUUAU3COL1hJbwrBnIMPcBblzkO5hYHr+J6Nxh4mh+7LNiG3oTj23H44rh1D0qy
SKJCCKkVfJbuTEuakaxxvEuJhjmAroVui/Ie2M1TMhyUsyzjaK/VxYfF7c4kF1V/KlEfInBOi0QR
6ss0oZU3LW1BQdHx6C+tsV8TdIW/dqmXH5Km7bayreVXPYzAlVeu6zr2nmUdFa99F525i8NnC13/
r3FuOUiB6eWelPkICPGxBfBRMpTAgBij6GbmCEgr5fDuTvZmOwEAv06rfYTUO5LwKMKtE35ygffw
AScE7i1JzE/GpKdfojbRd02XsA0tYwO1dGlRF0/SGID+Kk3fUmYlqjhOJkfWmh7XASICmDEjwg4m
UFzO3HJOElfam2xqibqn1L2EDNwSJCvRmHxDvy0ykQJZf1qSYmS4PgGU/FuuLAZWR4cmS74xVehJ
xZxhFYP6z6ayUWManSMu/421okpQsgqzHswBDLmwYqqEBVAUuJJ6dhpRC+Jt5jAUcTGgGQ01Bf33
XYrRRN4iBM7GZaDiJmbjv1sNSTjEp/59mUkOdHKjkLg0QZGwODnVSVmX/mwdO7+nKbLOu2aoPnM3
cfclCHTWqUKCN0KnA184suexWuIk53s7ie5alV74ufjEHFF+DmUEFDQ9+Zs8WKjxuwBFxbq1UAFI
O2p8DhBabbMJgNi5mhSuS4KuI3fFBiPbTR5/BoZjfRJqIC0ND7LZgzT4AuG1Y7GchSpWg4LuRT67
8NQ6AjPB3UUmmo5WLi6Gpe+NQ3SyTWQ9p2rQN7OwLnFuhm44mb0Z3HvMc/KbLdwBoKkayAB26Is9
vcmW4KS+l87RUakZnSjKvObqgyyfRrQmchLK5s6f1LQmzexIQvIOaNP5R+gcTTirHImwKEH2Uyqo
/C7Shps7Gg7o2IanmUqQZIENDFvgOZ9mmRgBfxIDa37dKjfy/S+3vhDWiSzIdmDcRR7W4QBiw2Y0
eC5zTugYeVpEZKt2JXfgvGgnUD7P10S69FEKmq58LYAgTY2hk1tdEhc5KSlJTTNS2JU9bW0eR3PK
elGQ77JcfBM0FyJRmO6mogBi5MMeS/gUV7IDyptRE/X7Kj570L4PbqnTuTgFRXJyCbB88AeZBTC9
U+fsHz5dIBx8nsWLtmh4DXYDnBDON5OgGrYC5VTnVh1BTGE8XF1nP58voF4ICDpe0K1RBJyCBBTP
3EA2NnvczQ9eV0JLZxaLCflVVsJWtgBJLd28IsBR+TnoQXe0pIHudAFYbvzUS5GSV3e/ktv8JIua
+7rTXx0vnIAi4uTXZXBZghKNSAt2i4xmoyMGFIyBxnVR9GCCv+pTUmyGOA0AtoAlaUlRdXjJ8xzw
yjx4ZKhaQTl18fFBPmmWfZ6Kcb3EYD3u72hYe7amsHqisFN8Mqs+u1ph1Vx6HqyzoAuu4KENrjQL
unbc4KCQrUatn3KwlGkv+Imn42JXiXo6NbV3jszPVtZOAz/WAllAJ2pBFBgAbf+yDHpnA6pWzxhO
6fF0tiMNQHDcfYgiiSC334yj0g5xKA0e7dkZWP5vfuThTt2PqgeviK6j8x6EoOamitCjBgCq6ixx
GbcPliPLM62dvGUrlC/qK9T3ludF0ekMzsua1J4w2qNlaqsqnNCeh5qoYm07FRpZpYccYiBGnOqg
GOvUTUDv2dOUBi82tUMicByoDFsWwJCmiwnNUGD2O4Qp05qvFv1ibvUMmgQsZCi2sg5kMlvfuZN0
wn0DEHfqE5H7bAW28fREwnHSbmPk4E5DhssWDOWk3p7W808V4pFGR73cLud4UGFa3ePldXCcEw1M
S9xjZnwmJfqmG7QC4Z8S4HHKRBjh7+msy7Sg3Iam8YvUthwnQHgry8m1Nn2BP5CZpPXZVoN6MZmH
Do+Mblz1xwd5jZrsO7PZQckGlNH6oeN29HZzfojpuNml64J07/LcOgnAHoIBQMe7XQTy0RNI0fCm
HfZHUtCw2NEyR71ajYJE+D2oraxEM9PY1CtSULw59IPh4kw2y7LB9zlD0gQIhn98qrso5EF6cstR
MLCe9OxshSi2llk/fokNgA3ERTsc4y4evxj1Z8HK7HMCaoezlzUZ+iAgRnrqzYrj3/Y8AQp2JVw8
L9uNiL6CNbIHZwqQU4OcNy+8xJmsklsdwFwBbwlWNbXM8/Js82p8ScO+fsqQlPJDEDB9zcasXKcp
2P541GlfUmMWA4YqPko7GNZkBeCvBgxVVrUaAlmvdM8W53HsP05Bgc4ambSAcMdAchqyqL1fkkwL
8ESu3scXs/+0dWr0XzYtKNTUVjTQDrTXv8lkMST7bkqe/zPkw0cqB03fIGko/UUBsqdinWd4/J1e
KkAzHQFKkJxoaGSAa23XJyeaobnc3DvgLiVl0P02o2UX1G2JMngIH9xI9m8ui13CLPHmPAA5aG9X
8bzJQ7xlmYwobGUgYtVazTvKvvGONBvVkmYNrorgCFDrefqgJx9ee/feGtJIfqLX5vpBQcaGiSd1
dK7/3pBsHpbzVv9tfqfnA0B1NbTJb1DfD/AkHAP7peK5ldRXACYbPDMDXqc+kTRCocA8m/X/ui5U
pLY2AbxD7in1NIS64swlB4rngdHs2Dv7jHFksDk6mjsBCHNH2MCHBjdueGndHm9q75rZkDRG6QFw
wQBeFvmQjAawSkORFUG6AwRG4ictMBJD3FV9dF7G7k5n5aFG6/Gp9aSJZlYr+Iea19mHNgpQx5SO
6M1shNzG6tV8eaZBNUG8GkEROb+zL4pC68MV2my1WZG1AmXZseUGuNLW5rYMS4GmdnAygPLzCxq8
g2fku1CvkuW4oddMX9GSFBxFLEDSdNytnTJvtsMd4FtQT82JzEguhnPQ1vEzLZJ0tM5GHVyHhqEz
ayoStsuqCdQuahcy0TSzXRuBl8xhY1mVqOgeC4DMadcAKLoA80L3Av4IctOnjrupFUEAwEoA02t6
L6xk1guJ3u1LZWALdm+PJDYAF0Zwy6lg7/Y8DponWpG9YeKPnfXzFiUfDNpiTCsgunKvvyb2KJBp
7QJ0lLTu2hpSE1VW/aSfaADip3FCIrZftSx3VovizlA0ZhKuSXUnXZw09IWfTOmheykeQQfSVOB8
0tF0dWkbaV4k6LZ8K/MqNAbZgBd7V9ASp7zOOaheaEH2ixXNgmiItviegFDKDH5MzcS2dHy4AKfM
kCrLMSQhrvBgOFYes/bLKeRst/iVCuKBj3zfGS0aEGqGMzoHxUcohhlSebqbDuZQr6PUYz4ez+RJ
i8fMPpOXVk3DCon/FBlXYDrjcUrB2YGRMzghAQCGD5rq0Y2nIFojpZWBu3G92NEMvUsosHj3hUMl
8GtrizTfIsM6lLsaYFqXVKue8qIRwP3PAc+OnBL6M8d205smaMUMp92zsrufxW3czbLwffZgN/7p
2+sdXikK+b2eNIBE5GaAJ3ANmUevA8qb1nt/rBtHJY6yAkV7ZB9Lc4WOO0IjqThSrA1OEWnF6gGn
XEmUb+Ylt5EdnEDhA8ReVI3EIao9y6w7EEpJAYKhY+eErT+DligcFFAFgSATbwuBIi2JGZ47KRxZ
9Fo3hyPMk3IagFXI8dupRcIOKCr60qCrm4M4PPHA7tN4qzyrtc2oMKU1NZBiqLUt+lYcIN7bb6J3
fzJY5EsMUrQTnjzeYEW9oZbHvGreOnCzIpyAC1Xmn6LebnbU/PrQG0tLUixuJFNeoxaK3YP8rh2X
7DjXLhJFVnsK4vH6k9Eo9B7V2Dvb0nSJYoR4NMrFgKT/XcNclhmqtic8UAscDXdNdbR2H7vl5s65
RUczFago6vAwd9TNNlz152VoNZ2Juf93Ez7/B0iXa2gGaBABYacZtmc8tODXWa33qBKMPsxAR6gX
HDehp/+qmsH6piZIfVrfEtP6hYyu/Zpqw7gG1FBxwLuD+SEarBzw2OBDbJvmGg7R8GlqnXrL+mZX
11W1WphoZrxkHAi+MdM4ceOs2ygDo9yfCMwPvDWLXQDk1o2Oq/ZKehwki63nbuvWLZ4s4jSmKbeA
tmTp8k2Dsgn05SkbrlrO4wYQo7E1oMIAZKNEBZriMnt2BvtHpChJZ+rR+nPjAVaJFkaOdg4jrPmR
luig6bYor8s2pQ5o31ICAyjTRXGrKy627YjeOVQGIH8RasCkqACsZBhWi+Myt7n877+cYz9CVAHQ
G+A9HpCAXQ+HKw/wanXMywSH3CDLKw333DMczIAwudrm4Bb7XOUMTUFo5DFTAUYj1wA8nVY6YEXi
LsqBBf8wg5UVwIM5oZL1Q0c1CsYUuidpi+coNcKbF6H0nGZGM6Ejg1qpgId5c9VACht1TxZwoT2J
nKwfZNin502xIqXTjil+E3X82QbKCc7j1BK0TexYO91zoILwTiB1BCxZH4Xqww14Ie2OS8l81wYc
rw/8ZX5N5IGUgTpSD9XpuFbaQMhCpet+NiM30eMPAswIUGlGsXCunM1ui6+h3OyibvdcVojetKX3
/wC18DTvH38Wz7FcDeznLvds+/EfykX6ioFfPXwp2kTuY/WGz7sGg7BAHjlP1XrR2Il6z0vLAykX
OS0tDyhu/uIGql2swbuFcZ4vunmLUge8QWJqKFB73/zei+xt9RH+PYrpelm8JYMKdee7mDXzT4C2
BOvggh48n4zgKnD++ZzG8nuapfXXru/zjdGgmpqWEU6SA7BC9mZYHLWeARxLWQEnM0UHbMSuYWNl
i3dSGwA7U94NR61O4OH1Hif6uj9FobcjqraZ0a0NiwMbXTxaqzrsRQHuSmQKC/28yEvTQql464k1
yWhgzQTikA6H9HqOCnCSzft4KM5f7DIc5R/yCQ8SC0kdaQtNHFzb086LvFb7VDnQJBeWOmkENe0D
nBvsQ59zwHG4PwLtbt6nrV+ANVw/hToykQpf5Xts8BfVBfLqpqk45MhVbDXdzb+J5AfpW/v/KPuy
JbdxptknYgQJgNutdqlbrV5sd9s3DG/DDSS4b0//J4p2U6PxzHfODQKoKgBym6KwZGUiA80KxqfW
xnOlyWdCXdRVxtbMM+092dKQyYuOIKFdMpU6Ao/srwjDDCEa1LSHYUqnVWp74H8iwk7e/sQU4+NM
14lzunPojw+CCEA9ORp75PMgXVzzeBLlpshCqATlhtrNHJ6ayLMx2F/JaPATRZD997CzheP9n8TD
wzIMcIS/hl54Qpehl3H+PjTZsTdPLBBFenE3AV1NpSEA6YV0K7TZm/jYxLF1P5tmd9sI854KrBOj
+748UqOwQe6CvSDbul4s73tkRkUxZDGwlE5xvahNuma/125sAY4P7vwa/Ce/o5YAsom2gzI8VakY
q6I5ZaBqBOWUf6in3vxSgcIkDsbqS9F20xoXFfxRlnF2qA1IBXlIk7+EkCHaIP1BvuG25YM1Fki0
zcHgB8Fcue+RCAHWBdP5ONXK2SFXydxmXuR+HA3W7pA6F8ze2oa8UWOMxc4IEIyLPntbFcLcUd/A
wLX9aPfDxgbbDJNhduYFk+cmEQI5qLpKxqkR3rrG5nHDozKbbeQtqxSBFNN6wR6a0+nJ1MMsY801
3a13i+bAM/tlcdJwzdTzX4MAig+xwWrdfh/BhLptcDhyMZM6gHRzbr2qKTdwTdvxCxXpyNoLLtLn
AIptAYg/Tq74ymvmOysKm6SQW7DF5JsrY9PiStSI6vRAMRjdP0uOpIk08zYqD4eTdPP8I++ME2XD
ZGPobQDdHECEY+YfMxyjcGzp7pC+pDZ+XU+bkWf+nYoC57EGlGRV90P8LRymN3MqgAFoTfOIpLtk
N3Vt9sXvgL7XAdRzwr967mmM+M0CjjQG9nZ4A1+jN/eMsB/cxQzvB92TAqhn0SbtTkDVxasBUl5l
tYGEo6I4tmMWPVLBC6CQXcgcVLWs8y1HKgcUj6B1uYRQDXsTfcBoPeDFipHqOsr3I+jCQTI8QY5p
jlHmt2qS7NhpeQQyyVL2d40TnMk0fwqZ2PYa7CEuAJm/44LQTbFsEFXIDo6CKFI1OYaxdhrPvKss
aUG1AsdQK0g+IBur0Aaykt8pkm3K+va4mObo2/bcm6w0hMzlc6vF7sg0gSB8CywLFkgumEK4Lkqn
8NYjxLfXiw2Q9/qOij/ZTE0rAgjNXRW6wR55Q2Mxj0c9lkEnF0eoi+2/xyPvEkzz3jTTZHpL8at0
XxQJ3n6TIy1QFHnmPVayySnL/C21yM770ZydZDN1GNVaK0lPoODaBvawiqOdJyEFW2AvczekaTTX
yOZoB9WYH8RqdeP+U5cbm4uMOrUqbK9cx6NlrclNI9JYk2sm2PWDoRuXnM0dFb6mDYcCmKWT8GGk
NtGEL80lGufrKQAwSbqhOGSO8VOBRfQX7H6+8yjqX2oe4JuAdFFI4JXZG7jMgcAUONLyBai7pQQo
LR6dZwcw8H0ypRJU2gF/FB6A24nqu++D8WhZrfODQhuABa5CXbcQc2gqo9tQloIBKAGlc8a4XOFs
IMZb3YrAUQIIEtUKaFVujUEZ6xsHeEvF0SndDxQLrZwMsgu6L/NfkeIcnGfTGPcPoDedTgME065m
oNBlhqzFrdpioxrNIEf/w2JfPhdmYRAVOpPPtWUuVjf/hqyOwnWQg097VxYQ8gWh1Fnn256I3IiY
kUZNj0S1QLqzczEtYdDAmJ0Uutgp9u/DkrOQoEWh2rtz5l5aur4PuZiWrrrXNAbhqTOBoMU9YnaP
Hz1k6huA3CitE9YL94LctvRD7cYlstrAlkB28BpdiqEZzrij89dAF5Z3YaIBHlS9bZPgTuVrGSBy
UdsLXHMrIDKFRMTfUkGLMg/ZZgkfz2nTo7CTbZh2zPxI/Spk1a98p0rio+DRN6BbhjReNzFOJ2g5
MwCIdh9axloCPX2a1z+0FFq8bh2b7crz/TlmXkLV76sjGiH1GmPPu8JbiS6qd0NS8NccFAMgvI3L
czwx/jrh6BXX36+xV+P/ArDFFUV5cRHu/9SJvLiC+VOnQHdieqZJYN3een0PaPZvAccayMqTE6jt
QFK05AgsredIHhuJN4k+SUhB7BnuXZz4gwYKun+1g4VWnLQnqlFRpwa+hkubaokOrEQDT5hMe+Un
7p76zbarKoXfDJmxoTndjju353IeZela1x6TYOb+wyehodPIwzl/lPubLK2Dh4qzR6NgkCqqA5uv
yAaFIqTgFDybQ8g2O0BUcTeo4bSYhvpkZBC2Bb6gCdaTy7o7VbAAZ7ZguUM2eALa3TDs70oykn/Q
QbII6mBNLivK7Q0bo+6BZ/0+j1QUrphVYJNlBEgdK6Y1vimgehPIImcBc2Og4x+9SCFF24YSe8rB
ClyETnAM4iA7TbZ9XfzJViMVF5kY1q84ai7dyHFj87H6AQYDR0Q3Dup2M8cSMs+h2H1g2MYOuoTV
KWFJdeI4goTEiW7P1Tpyy5PCAkKuKGAJpeZic40mNdfkNiMz+VWdB6Go20Guoljn73tl2MAquOEj
eBvVEedk4aqltZO2kSPlCX4JSoguVLS20w7PKJCnHFsrh9ZsjXZk3AbTWgPqNhoAyeg4qemn6RRG
IBsOpQHEBq6VLzi3umBnb322KzYCEGhkT00zdPsqk8PJHFN5BjvptLXArPchcR28O/Lc/g5BUfyo
IaFPmP0L68K/aoB3D0jJA5y0dXEDhSSo75PskuPcJA/4tb8m+Vhe2xKoZ1V2PhwTv59wcaXzGXyv
fvUqJZBThvHIFGNnd2lk/XGyK+NXf7L5XftSx2N2olgqIPJcQ+CbP1WZ28x2Vean/z6HE+wfBL44
fbOYa/sCmue+w8y/s5gmTtbb0GCsnt1OaKSRkT4MWAU/1K4BrVkwXW063bSHomEbu8zlzh1CFwgW
MYEcWbvIX9pJcTA66xuNIErVso2fWeI0OcBzIXHInMfuc4H78cwHR8O27+2fQucvm0w8unUVnZhu
GXEqcCqKWqOyYS+9sQSsLgj5ijwUUzDnkeEg7zQ7yBZ0zbB3Jnx/ldsCG/o+dKs+IYHXT7KzVU2b
3rHSz6NfOFtVVdOpAsXHk0pBWTCZPPwexsnJjWOGLNgMPM0isI5AuZbPYeiqOUKN4SPeLepT5fAc
3AYywWaMNbguFMfRxX6ReFqWgvhcjCIdzwaLgeQdnDtykh3MdKBPhDhld/a3QlRgJyQ7RXSJjws7
d+dMRn22Yj74G5z1golyrNsd7p3A46MKvE7dxDf2nR+C2Vwbl9cm1fz4S91J50yN6j2ARsqzqd3d
xJcT9ExotHlKcjvm52UQKMF+NK3gg1cW4kG6AX9wo0vZD97Z0ZbFDPJigBQVuF+ubDqe4sZ67kQj
UIF0DvEwgolxk+hOZBM8fWvGXB7JSSZ0hACLd6ZGETbeKY3VHbVoxrACYw2Ftzww2Io8Fb+djT4T
zYZrg1+zUSg5fn/EKAp6pFNlaQpIT4gz0HdZtTT3vmVtp7AAB2ucH7bFU2bNDbKAjQt0IgM4uKhJ
RdEgqdmyJpzU/Ms4MbIjLlWMTbimXnCBqI5l92BbTvuAk5XuoazM5sga96WFSIu1Ii8VVlXk21QA
Rk9x+AH+7bZMH++7yI72y1hRU+OE0vPkFlpD3l06p0M2flJtrBAscMRqNRNaUfYkta0CqeC1LcE5
p6mzZpIrpamv5ipZqXBkfh15NZBldiDTEPV+CaYJaOyuRQoBEFwSTHj8C63isKUCE041n3qR5WYp
SItCslV4X7+HknlZESoQI6tN5q+4/BlNiYUF56Aa896VoImRxS+MAqEVoEdo3yNTBLyCbLBXflG1
O49nKbI14ACzwbYrC5DIjXWJTNPJvCNAZ2nm+Uk57hu1ZuAn99lnBXwUtiGirJDmCQzhB7mmOtOG
WEWvlhy9s+UE/YegBqOTXcvxkJfpocCO8yJKYCTNJHtkYEUEdwzEdCEUnYqdnfXWc5141jPuJji0
hp7IMkLgYA9KkGlNzVIHSGF9Zp2M78nErLy+Z1n06kYTh+6JaMW6Y1O7Jy+SD6wtnyDnk3lGtOeg
/ZnhlL6GRS7YyBlo2Zh4dRq5fbiFThJgchlh6UcOKuYRhCmfrDi0D7kff+Ue7n9TMG8+u302bqwC
dIHUjLWtssd1n6XF45AN43PbQfYLHCR8RU6yZSU005tEDUcwXxlgIhiilWwlBAt00cftr5pdD0pi
s/y7vcQk79FLl9aCxNQ8zo17iVlG8GyvOE1DwrajC5p+TwXAyI9msw5x/hytoxK5cVftuqqzfSv7
BhnU2r+0VT9WT0KL8CxjgBKheqp5me5MgJm3hgSje+tMH8EkisOCzpvASiXyL/GUPUMvtHnJpFXd
i0wTRGk7PtZfBjTun8LcTx4qH2k2ZG8cnHlKHBtdwIJuXNyyBQARWZNfRvw/AL7v92dTOtC/YuFX
EfX5/X+vQSwc/N9cOzFcOEFMwfeg1MtdcUulbjk66dmR7fNQ1TjPdV3jVOhiYCKAKAu1W+TsALW7
y/zROJFJIGcvX9225z6zb66PdgqG2fduVJOdh76zn6ZqLTEs4990mUejSan3bZs81Oefs9PofQlt
HWdodgbI0XdhUIUrw2stUEuCjPBXNcuL8ExWKlpfGTtfiE9xxXCUKEAndWeBci48U7VxFHpGWeLv
pyx5oC6yaMPqae5d4D5kdLrdjAToyqOX8eGuyTJcq/5uEXAAO/kvdhtnl87NrC2yaNWBh9X4NrTV
qaiU+QJ+F3XpInwJyE5h1XvYaNQnBmD1C5ZD12GcpWtIE+GMgt6iqQBw2i+Le6FftolGhUW6MHow
J2u7UVr1gQGaiQxrPPkqjbIThxrrqqG7XWqD7DZczV+UpU3h9M2woCg296EmOciGu/9wRd+lZWwa
i5rkKDPIkI/9T8bGDoqhMnqJq1Y9QZ1s1XEHyfJR35gbG9RZO9JnTrXXynpgg2J4E+2lvqGLY9+0
hIAgK8MXztP4MA5ND70ENAPGQlyT1XeqcfCjrk3DGLUHt2fFmpxkc7v4IbO5cSYTwNj2Ab9eoNOn
IXuxHgCWtjIrXxduPrwCE8C2YYuMrrCwhldXdjhDk0n7IJy6esbDs1VTeOS4AH9DJo7csWTIT34V
V0/gPJrwv4pH4v8tQoZOdBhrw7zPcfuXQp7zLQFp2JYVHbD4iVffA+FfbZEX173GynwSmvXTk2oO
ja062uaDvA7FO3sOLTTrpw5twXY58vYVQDxr5zhVH63jfBTQffp7OxoUctai4mRgcbYGvS57YmPo
7EPmTsio9lLkT2bZBpzO6WeckJ0LxxU/O3Bclqwtv7BRiHVhq/gxMbh/aGu7PVixJpgJvW5dIzv1
q/S8XVU12cEBaHoTVgAjR8yOIKOQW8XRkdmBbLYG/VON6xo1TUoRICMVThd+4+C03lEImSAiCVoZ
GxSR0HZGRgCIoo4ksEZECkNg/rbR47+0yU2BZAORXHpsQs87x26LXe+2s02wNPWBfgQaefHSkr+A
X/nI9Hc6TNzyoIxiwp2ZP7zhdgtw9D6+ChM6LIBe1VUYKNeBkxnjbYgfzsNoggUh5q770RXKPjgM
e/PJVN7HGNyS+JMMwwYp5t7HxpDWHmvDYFOOlvfRbCC/0Baq3lJfM03NnV13zpb65mEFPDAUMHbk
zRSWIXWZQYFb97UdLG19IMb25EUqibMZe9B2UrOCaNzGMQGMkH5XbHkB5cYmaXD+L2J9m6avAphl
/q4WkG9Ctpm+EVCGtallYBwonALnPrfdqZ3oFI8E8G6cwYM+mJRyJena6iLmPN/h4C+aBW7JwWug
26/aZARAvF6RGgtxcvC833XMti7Ugrx4uy/Bpb5OhwF8aNrbvHsH7bWg+36l4aLiblcOEBtZ+nMd
gQMRvJfeR5fcC1/qtL/u//f5SREmFrG9K5DE4ilzDwBN+xp1OW6TkfiOQ/SpeS3l2Q6D+lNWTuMl
G4yvZG0EOCdY4ogNNZFGloBRKHGOc594eh66Nnic8tr5IECPSiOnvruOmrBW6TGDzFGpJSZyjaCj
QtUJjoNdiIgsDuwDIUhBbaNrwEJDkQNTvyIzN0rvl3BqUshiC0sbGj0SS6KxEp8pVSFjINFOsiDf
U9Pz2mfVanYuu7cfdRSlPfggx7yKipx6jhojz36EfsM8FkV5CQ4GYt8f396j3scadAoFzUhR1Pxn
FHXOvegyjP3e0bjS5UEjPeU/2boMsDBepZAYeX8q6SGdn1cy1vToLn7Pd9tN0OK3hYadI2PJJcC3
qbPqgZR9AZTxGQBLflaROb0gjRXbvyhzNuRsJtd+7PJpE7VIykICU2uCxBC/w+TtI0BOsN0K132k
byV5WgLcIKE+r4eywX28mQBq3VNwmdr2feb0n+eh9LR1kYqz7eT/Pu3s1BEtThOvpnZzD6JRo2HM
/wiaQU/fKXAd20Xanqjrnz5DV0yfKd7V477/872+iB9UyI6tBgoPtdveUa3Wzf+29REy7bHARJ6d
7vb/1fdPcxQ1vgdFmuXbm8kdwjNTl9IbgAAyGiRKuQmWTW4TP+KcLHrGIcBLJjznbTJzE+fFU7Ef
lAfeiDJPsbX1OTSz8Qo1sTl9pgLAuHTNRJwcmjjBLWVdRicOBupzIabouYqgkiWMeFfpFplwCoQ9
YRoIEOFiEBl3BvJOinjjh4c8cUAjZ3flHtqO7veia36qyGnexqxWOLf1xhfDx+fIZV5eeGNDAxjo
77veQr7RMAHq3OAC98Fz8MPRyiZ7rm3smduscj8lgwnaeCtMvk2Df1+B7D1c/a/5VKCmlziL020T
l1DztVtQhOr7sKCe8NqjKijdv4MoTu58xy3uqCA71Xge/Y5b3FRz36PnsWoeD9sCyfEMkp1rS0Xy
0WGRfYC0tnUA6KR4bHPO1m2p6i+QIDvi187/qcrpvqzE8BlaesY6goT3Bf/C9GhOPcR9zSjcV32+
w42Sf6HC0qjmzjbYFhKJLtZNf3NMafwFDFUuNOB/26s+CO7/PkagDyEjvyk2fR4NZ4lU1vOoa56E
qlHRih+4whH9hmwUEvnWtDel+0P2QQINoPduNeTBT3atEcHoqiPI13YlwpbRfYB9aGCaa7HHw4iM
r2V0/UkoJHct4ODfPw/1yGnuZYT3bmlQgdgF294RIDtMpD+GP/aFfXofYB4vNb18XWFJsQ49SMmY
jngtGjDcmYkdPLpdX1xCAHepRXY8tcEjs/udb0GdAoRErrHCjiUG2ISxI8VR4eC9tuYmuPqbOkcM
pD3LHTYM7nqJiftxOg6TkYDYBbORgw3I6/ADfze3aHzm5isrGZoLTU4fo5TRq51M4d0c5tXjQZhQ
Mkh76F6tOjeQD7l4tpCbg2ckvC6MIT+2HkQpb+xeipyIIuFYX+kOud2aSOF1IWupOh8J6++j0KCA
Gzi7Koyd1eIAk1S/b7JAnCcL8L0pF8mDNEV/jlRqrJMm5d9M8cMXVfClciy1dasgu0NGO3v00oSt
xt5i34Alu0/qzv4kB57tA5D3HFqVqw8m7z5HegRlVKAWHSS2VUPSH5H8CQbnppNvoHDeF2P5FzYl
zxwUHo9xiTyBpIPY/FSzaRfqJtmGwRr3csJBSDfY4pGCDavszmWS7qnFbSDKrJ6DF1F2wQnY/F/F
6HM71wj/4EQe8e6mJqvGcB+P4vGmG5Bo/zLKFCP1EykzmOWqOg+WmwJMqH/vSp6BOlE1G8KnBPiu
HcWZXP30Jjlsw2DsTsDPdydXF5Biw9aAquB5R5X8CVUpitrkp9rSfY5Z3Ev0lWce82qmZWbqeTvR
MhzVHD79hECjE7hPMhbOdslOmxPa+kaKla3YOHtynep2ldWWCj88LzFzqhsZI6tActu/+5eJqEZj
8Pd5Fq81gU5QgOl7XTZAAxcjnj4mqugolZXseWJmnyDACSajJPv+nxGjMck5YiyqjwI/QYcy9ZHV
OtbdF8v1n5nXdS9J2AR3PohaN7iz7L7wqf5UC9N7DktstV27stdkL1L5ZayT8hlyZt597RjDmsaZ
nPqHsl3+lAbgZM6hSjnbLWWD0jXL5dNoTZ+Bvc9WoJqrTlS477U/2dxctHh+dEyaFt//x0mg5fzj
IFA4HhPIHQNNKT7ZjZxoAli8H4yt/4TVQHMPbfXkDDGM5Ew1MKz8qmUAL0lIJx7I/q9hTH2XYwW+
JT2ENHkNrfGMJSAuxUBKVvWpKXHfoFuL/WY0C1mAe1Vbf81hUI3rVxSydLOcxNzkOYjhbhxLk2qW
fnqzaDK3V58F6iv5GmiNYuMNrNhz5H5uZi5sFdrbZNA/6KwZniUE5krLvqPCCo3+mBnF1oIMwWyS
dpUj3VmHpJmdIVP+3aXisLmLrQ2H1DxOdotwvJNN3uNJ0VUqItVG+9wyPkxd8ctE9jIQ+8i24lOF
dQkYKrhdnhsDeuICaDhqUTEYSBfYFFjVIVmt+olf+XYvIQh1Jm/dmmBMozaHEgbUPqF0Mw84qLTa
JwkyxIOx+D42WXHpZKZeD9wNi9cUP3eXJGDf+35Sr6LJwyO0wUeossBZcoZspg4i8tSs+Mt/P4zC
/cez6Jo4jHaE7TrIiDBvkotU6UzhCPjsk5e4cvrUNZ5xchgScUgFsjKwrMA2TO0XW5j50J6AeOQv
zywXOUGHMm09dq4Vs3CwDt5oHHb2K1sE02UwM3n5kwOC9NUhqaoCmyac/IY+ToupoGZPp7+29ty4
WYgdPJjz3hY7tN9C5MQV0bHHLc5Dq4sCVylIIRjMPTXBx1zt/vvvZ98mZzHT5TazkLHq+sI2/Zvv
sl30TtyLSTw5of+U4pk4VyDbvHOqFpdcOlNZ6tc1Fa2FvxsYSOS6Snm8hdiq9al3W4g9hMbPAKsR
zwoFVKPBSxWJInox6sDbsc50Tp0dD2c3A/OWJ5D3eYVjm/FnBEUTHCR9K8KnLXA1ArO5btQc4pwf
buMmwULgq7m9jrgaAF8DBiAIk/zOiwq8OwoDWsBMJp/yNv4ZNyL4aRQfo0TUPxqQtoNULx0hl1JM
Oy/B5uK//7DYENw+mRZ3LV8/mj6EMD3nJnlKRnE+VADBPDnlpy5J0gcsD8pTHIGtPy5w5JtWY7By
q8L7hgx7EGHjjyjD4FNdFu2rN+DMzzVTIJaBOlilQ+Ddi9jEOXeQg24+teUXslFxFTNXS/Nza08v
ARIvcL8GbXDkGGM7YVifkKYRHZTj1HtcJHmvbZcBGq7lwZFRvcayJLjPQdZ88SBfssoz/heEgtQ+
TUfF1ontjicvnMYTV+WI1U/BuoOj22SkAhtXDwq6DW4peP6rCyjiygxoPgS2WVDhbakHcmvkwq/9
PpRbPH585bVtfZdXzUPJHeNiIQ8R8O+Gx9g/5N0WCNsg21aZhSuywDm7OIcF05YESsnv1QGgyHo1
h/RjCbHEEIkkNA7FWGVwyBtjwvQNBzcF8lfPZtB12yIZ47XlcetMBTnmGAW6vJUog3q3uJcYqlVl
iE/uqbsbOzX9oclOVe8caUwyUSGrCMhG0wnNbVEOBpLmMPlNDNmwqJlWSL0BBbUOqbreOjZ9+sNz
TQHlm8ZGskQV3vEJsu24xFcfojBQq2RI2p8ghXHjrP0Bsli+so2oulNg6DfkejIBX8R1ojmsQA+J
nG3Ve1B+D3gHbSJgV4KyaM6afHGL3F+19oupOYcpN7O9j7/EAeycH4O+adjJGDt+H1mnuTWl6kcc
R59LP06RycN6XHsm46UuQG0adEP8FJtQA/O5YSKVs05xjmUXH6Cz2K0llGU+CaeFYFjlT2fD7pzd
aATNvs0Zv6+4NR4GXOveQQTYOQp38I+FVNld4iR6kyF/hqxrVxB4UaelwP0+2KWjbDCB3fjtweOf
qMPSphoSWHABT1XqdONebAIU4VhM6dFyESRytbhuB7oKvape9Zqrt92WAa8++VxdXFefd/moV7Nc
VRP691LXqwmvAq6qNNYyS1pN8a8/1WK8mvqq59U/648faBkZZLfe8b9fr5Z7m5vKcBvA8JNvocD7
9RYShx/FrI2BTH6SoIpetXXbOIC65snJNsXHIk3My2zDqznaD6UCC2UMavltE6Xmxk0ca5NbcX/0
UiRnI81FyHFtgwj6EfK/ziXGlisPLHxfOnxJDGMA5EM7qVAGjx950INJtAOhwLudB3jTyAQ7DrJN
UVwiz8nEIWA2xuVhCayKjN8HnO+DTM/hIMV3pVIGChsc4eFRzT+FYYya8tQnkLIn6wwM5p+iyAcc
xh3qTzhx+eHzakME3/NNVJcVGxvvPcBh/OqJHIO2QSbS2BqEWgAYqNgIVkFVim6r+ir61YfCiQx8
sd2Mg2RKY0tx+Ara687Jyq2TZ8O5VECnt25QbgD26s9XheqHuUkhuJQrN0L3oBDqO/WA9K2axvo1
gu+mTn81DnXs9dhXHTsTx1KVHjyojXBt+FZWx/sSh4sgNAEzCW53glXPFTjSgAG+GDgjRDH4BwEk
ENmpIHtUKKyyK/MomeGJlRfk8b1l+T8jSyDhySiSg0iZCbrNynxQOA1/8FTM74Jk2t3YqRkI/BNB
JN9tqAMVje5KtZBZWN6ZwZ3ZI7kU8j0xUm6jAATI0WhAi1ThlxNg3lXu5mjqIoP01qQ1PozzbKXq
lQu3eBDXjgE+JGOfsHGleqRwGsDYP9clhFnA8DicgKW2njuvAwp0BC1wnU7ZumqgrVD7YGqY244s
140Iu0fq2w+4NCyhtbAqyxTgJMmq/4Fpdf+xiWQMBMEmxwrJc5hn3yw8cQ8Agpk8sx/tcRxA4NxB
remepGj9oKk3DFBw3JSDjkVVzIYKcJ7gGAlULGTrRLjLgX9GKgof0TkZuqMFWMqRtExJU7XhnIOj
cPhOmqdkpxoy9cFuaQYR5Asnh+MmECo2oFsH748FMtFdmfTfAOz/TeUzM/wQN5CnWRKoRsXM+rO0
l5gcZ95gMMbqITaSx0nLFMaG8cDiMn20dCtEi3zMbvhHw4kuLDaT2adbtRD23nOTaW2kjo93lNFD
U70CJDOrkm3liOFDnrtshTdg81XZ5f3U4qYUxNjQjYq7v0Cw8spzKPIEJjBLOAJpnw0rSHfTUBj3
Vlwlh/9+GYvbhHTGmON5juPrHZjpujf/lyDYQUJiE3RPudMCxrGKhgC5K521DbykhQaIdI9Z6FfQ
NM2riyz4tLHsTH7ybUOufL8uflheu+4gJxSuONic1RCPXyOlnBWrBucltHDPbI3mN9eFPJbpJcgH
8X0OJtukxWtn7J17fH3qcpPmEZ6KUJ2Eowqsmt3MuZ+DoPHQgT8U945G739VsdjKVKrPYcuxzU+a
4OQzo34EhgprEQN340U6dJs5CaTSdBK4fxnuy2h3lRfC3U///Vfk7J8/acIVHNtZ8EOaSOS82cv6
4RBOVSXipzoBdVpdgnG4dYfnQGXICLDD5uL37XBXy+n76DTfbUfwv0A5rsCbkSXfGy9MXosAR+6B
qNNLX5r+wcnM4DB4dXIxvWLYOJAqfu3RFX9uf+U6JT8EpvfdsFn72Yp8cGU0kX8sK5e9df6udVT7
WfYqOvpd2W4pKpXDx6ZnEgcdDOrADBvkbHCGh1BEuMNX5oSEnLjY5H6Rf8igLftQFO1T3fvZB54M
2YfSM7fNYIRP1HKkKXHBy9tjqyN8vJL3Lm50NtTBmBQUiFT9RINRB9fWuQEgD4OwD97bGqNs2qp6
yJDVB1oJPmOICVNsRUW+6ZVnzvhkiiWHAQo13cGL9+OI151j2+kTVgbpUyrNzYBffwj9eUO4LtP0
MZFIXyCnbNv0KQshzGIy3M3geBYhhp8EK4Zszn2i3RTjuB1yXQM/3fF6GkPcUkwAUwSeFs5ADE3H
PDAleT5v1/M4Hs5aDkGkQBinY2jC0ayCEwh43uZPE01Nca6zClmw7fD4i00/Tb2DKErAHCqFlUjL
QHRv2cFDoVtkWoo/2ea+792QpxjcOZ4M7nhsmjvlGO4qkcz/GKtuLYoCNIKDx48mCMA2zegOb/EI
MK8CjcOZwooIVFXaHmUmP0JDBY9ENpwW6C8Bg2eMr3CxsWRG/5W84HdunJ0bxCmoF4pXFbMfOO3h
T3mbIR1AqHZN6dDazoG8/5M9a8I/2gMXsiJWV0E1JftN+mvyGAIuYXqZCX5BA4bky67QaTlYka3G
tPIPU+QppOXoNvH5GhkwtgLSXLPNjSKF6/Iq3iDv+gdU0Yy3vOf3EPxUPw1jegDzeP+WJRL80XYD
EHztRTjcs5tdHpfmh3Bg6Qqc2jgoZuxLG/fuR1+2alUFnf+99+LNUEda4qqOIFoX+19DH3u5KRvT
DxKXkNsqUOzcmDVYgLtgOPi+F18SJKFsPJw4HTO3estyJDBAGd65SzS1JtXI5oUKGeW9ybFZ/O1w
MlbgJkp3masUSe2rccYSClCjU+At+x5YlUjEAIZ1ndBhZqTPNas6wBEnValocihTpspBGrRZ5dGm
NsUrCIybXTxN9mloPfsUl9I5UTNVUA7E+ejvdmJYaHc6aI587xORh4yLm5qN3eD6rf5cW7l/sPQh
ZDDZ39Mqyy90Bvkj/j/KvmS7cVzZ9l/u+HEt9gQHd0L1nS136WbC5UxXsgNIgi2Ir3+boayUy3VO
1XsTLkYgAMmyRBIRO/bmsXjOUCq7DUOw18wR9uik0MFq1ZKSmE7BpiX2z8Ylw8kwHxRV4tf8yXdL
FPNUfRtXBWrjJ9eH2NeAtGMGuZ4EpAt0cE3PwmZRJr/sYm7fK+sKThqvv0ReZ34Zvg7QEmRel9VV
PC3++U6ExN/X3JXDgCKen87A22PaX7OCIVjsgXrLh7s0SyQyHdIH5RHn8jvYd5ZyVjRSTvnYiSB8
1rKYlrn2DCh22hvcwBJwSODgMvlWgXxrF3D7l4v8XosWv9Yey+WXAd7XyR7FovsvfgY1qFvofS1V
CO0WWqPLzJWT2lsAX7HNq9C4FoNl6AXC9P16BPZ5Q2YRqOfQasOz6+T9fRmYN2nYyJchBVpQc6FX
ZMq06SKGXe+N3SfDEy6dC/K3kLzaT30B2s7Jky9SgSCiqGv/QKNevqjxaPvc9WkPfuN0M+T4ApfL
jKm7PMvzjbInqAaBW8M85GK4yUEJeRZh/uvQQ2kv8q1+3Eq/4mEkrDHcgdf5O4VcfGngvrGmzsBk
NIcU0E7dorOui/i81nVB7vWnQFbF1mLmYzb4gGenxn3mu82pK2oO1CsPXo0MFds6ANkKatzTXZF7
746dstcEXYTLAK2L+1HjcsRAsSO1Dl7B5uatWdytATsdF9fkeZeA7Yoy5glHWs+39LAh8zpAwTQ6
AAGyoYEvCyA1KiKRZyg/I4m8y2x9081twfiMrWM/86mQeTkbah9daWa1uvpooJ3j6IwOiiu1tSEl
1K4KsF7fj7mW93jaq3bxnO9n/QTWW9WPw6Ixhb252J4YFqyEPCNFo9ll2FbiDGpKiO2hHwec0IED
LGmXlgcrabztxRw6tzo2yByAYHoOIpvOwpgjockk5OECOfNPz8OXyNTq9VbWqY5CxzJWccrHF+UF
GwL2FtqysREc0jsp82Gvc7OJhhBsPXi4wH8wN4IbaDFYqNQgTQCtpuw7U3yTcrTAAe/UbFqAaLeh
Kvm3qtFHCtBDIsCCAOHi68zMTPIHNFti/5lgEzQ46U+rbV/KgccvMR8akH56zn0TgBcTYMXh5HSs
2Zks4TvUE92TK7Sz6kAO8zAEoNT0RilfM+Qj5IBNhxM+jtqeNlWasx2aE5Zer8uXJgHQVdfNtEEb
b/tSALLkMbN/H5DDXJqVJQ5m2liAP6PO2oj+XVXaiUw0iiDnkQwL3H/xnDajtbu8Tu0lc1V+Ezbg
gUYf1T4beFgekE/vGqQDaCxrZWIvO1edA4YWJi8FBwq09IwQ6IVMAL9i3Goofr8PUMZcjI7d37Q2
2P9bgS4bZL7t98CYzmVsG48cncu7QVfl2jNC8y3Ij4bX2u85A/Qz7hYl2gNAj4Xf1UVPIhjyZNXY
vI1ScNT0ZxrhA9Sv3/y4yQ9F2iJ+KEt/62gLuWfcfhcjdh4jlOg22LvquWAbtPupy4z2w0xB6WqA
JnnRW0UHWpie+w80jo0YQntfnFstkkgAEeWrDICx3PMezVJ/1JxxSNtx/xGAf7WoE1bsLoNAeK2A
Lg1XUDvyHy2HiV3ZNuMinIO9zKhOWlm408EK3Ka498FzQTPJBVzoP78SC3G1p7XM//ZKtFoGyt3/
9kqXAA6o8O+/CYpjHx76Ubnjm2u7hoiuOx8MtChczmLwwoLDd7bpcLGvQRo9up/Cq2nRT232yUOz
PkWBvXZxobLLG+/RRy/Fqpp1prG1QXdhkXzrZJDs/+rnmWM8KTyx/Sd/C1LcvVOn5cpqkh/4ihpR
6ktIorAYq8bGS9Vhnxe2mTrmsx+UpZDCbrNXkIRN/8mfToO6b4H0vsT32L5YAEsBVm+mbrIQeCaP
MhONJT3UkME6ZSd8bbkW8kFkW2PfH/uxxM2NThOS4OkUR1N3Va/J55QF/zXMtY9FvCYDVXr2ed5l
gMLp0Dhxs5JQ2QK9AUR9yHeJIY2eyysKnb5DSr7YXN4LRTbIweLF0CW6Kdv4/gIRxp2pTdBv3BCg
mHx04DP8+Gp+8vFsk4xGuxNQBQIJ6Vtb5Q32amH7wqDTpbFJRDusdG9w5asi8rudcFbMlvlWmE33
EjYBdtTIlnVdO5yBwHtHpbx7qWzgLWPLjdc0SQ76havJhzizXd9bk39b922Gvr+uXFc51wc6sHyc
tiN+EmSlEhCuohfo2lJQBUc7UQ0HeUG5BZuNzq+J5CxlCCK0wSiWl0nkZE4LwQVaD3fxeuOhEDaN
Ucn4m6Wt+tZrRwtlQ4h2gbPCSVYD6I8X3CwFlEwxfD1gCxdir9bW0Hlq3WSVVIO1zLt6ALdH6yWr
EQXKRQWi4mU845EKdG9sJCuPDPhUdxVCfHjvQBLIXdEwmtDR1mx89Q68Th4pgCYwFSDdI3S3irvQ
25hBO9yZgfsTMhXqjfOkWZiT0Z2I/KQvm2o5AhG79FPW3E4qeJNeb3wDcj/bsxZaLmR2oIVYAWaI
HkgoeH7rHfBZxJULiok52NP8dghLcTfpLHyCNrM3B9GCZeK9kUULembpL8i0geu7LEimUYNVEKLp
ES1KrnnRCp2yd0oN4VPp3tAr//VdjiGe2mjRL++STOji5p/epemggRTtDpcFXVRAZZ08//VdZqmO
F0UmBsh3YXuel92PseB6TTt22uOTn87+xafk16nX+bjmQsDJ81AxCKsJZCboaOstiQ6HXqEhd0rc
A5cKhf3fowYfZzVKkRvLhVsO9esY+O5OtnGwlEUjX/O+/gkYLO7G2TSd8xoVeLBNv9Y9D5d4MHR2
ZG5xafw1dYhz7E/nqdgO/PR6rs7gRRt34CCut/gArP31oNFrtK/l4PkrcuInCeEGOk07s2qg1PVn
vGUBGhx3SIuaQ+aAuaNdhAYIHSF9DIRpGVVI/R7YrDlUtPgZHHH1h0gAePyTdcLRhiqnsNyoMmhu
XbQqbcFCi+9ECgXrCOi89raWQm5HDrKVdOaUUJpjpFJet0WXXPHLSbMpOkezOi7GeXQJpCXUGGhw
WqRQ8x2R3KoL+46XtXwe+xHdL0CjZL7lr3LT5TuID33y5xooa8A2+c6f/Rp7WGx6pzc++ym+9zO5
BwSWRUSD26EvKrMNZ0dEuVdm3AmXO6DvZn6b3yFElOsUUFxweIcnhwjdupAgWIJR3drkrPWXLLfY
Es9C3blLne4M+oP2NPM1xmFmh8AtYoB1UABB8d7ccqcFV2Vm8WYZtFBXzVR97EQlcIeaT4e6A1GS
jxod+dypxLDEx7r8FJnG0xG1ab2l4Ur76EqcJ3+NHhjvF0gEl8ukBPQkovFPpzSJplsV0A6T/d01
Og8482lauHrqt2TqYKpRXvbMiMyy8lGBYG9+4HX3X+LxNO09mEPwKx416GyBJj+J6pT2+2THw0nf
JoVrgCo7va2cUN+Siw7MRXMNQ99ndPVRiLZ9gHnBDrekges0XB3jCF/bcH31iXlRVVpPPbhy99eV
OlWZtzb4VCAdn9xcF2oynx0zpMavLjpLAodDAt75uC5Nfs9HXlNbTbcgU2dA+ENpDpfjSXnTZRUa
oRd0hhmy2Ln9lny0Fr3Desp2Adh/j9flmSmMmxS7r98fC0VyH6xZmTt9+qRoaQNiTxtUIjUYYsDV
YDZJuM8FBygZjYXvvrZ2w5hBTRRUZou+TfRHVhtZ5BiAwFgBtLMDAH/PKUMj4tgaYF1E7eHY2p1c
pzaKJRUb5aKSmX41e+dettOYoI4bofM3AwmRDxhNXvsvYCaYgJKwvLshr+y1PwaQgK4HyJaputsY
gKOeVVNkyxJbLat21UYMEFdy7TG3Ijptldj4Ia8On3zFHDOBHd2sS/dAYc1MQUZ+pL3rtQmhEOwq
9SJkoMJGAWmKRN0arxb33mLVWT903u6rYNJJhEQE8k/ShZp48rMDlgNkSkO6j0FQ/yMeyrcQG7e3
DjSP6H5L7ZsGnAPmTO4RGGUNNGXWRx1Rc5CzoHS7Zd4YhZb7QIJDxJsPfWV6/1YbtL6mn1x0mLuu
hZ+RbTt/K4T4XppoNyi6OyaNJ2L8J0b/dmb4pzOeJTn4rycP5YS5zQdUL4dr3H/yXeeGbtEcYoG2
teqjAcD1SbEmPv22htkyCvEhkdS7jM2WaNoJArEdXnYuStpA2y9R/3fWl5JlafZHoNN/aFJ3AAfF
tuot59aFgsqis4S58iEyx47JJINVO7/5TzDPK8Dz4sysxARjeW2s8tjvoYtjFKd0DLw77VYfkOCw
7qACXER42qmPE3Isq84Z06fBxu2na3GLTd/6wjD/qEVfR7kElZLpNtm6ze34kAjB/iVZ6P+t+OfO
9SqozXqWF1o++1K1Ai9RlhvtUN+1oA8I8RRXmuZDO1hvaa7Fj5yZr7ofrUcPf8dmLId8a4l0fPyn
AOwd8pvJdOSxHNHJBBhYjx8mbqykSk23S8ft0E5csG599Umgo3a17M/CR1dcKSqQvmS581SClTwS
YLNGY71tX8zrKPjk/AhYozkd150N46hcI7/PUI+9Z8yOdyL1atBXwKSB2NX+EjVQZ3X1GWP13emk
PJAr7poEHRILlAiQCA9LD9VrlflglsRZbGo4+9/2dbhpu/u0TNFJCIGjwz8ndF3nb2BEDyhE3wf1
uhuEEHf/8k9KOzfPLS2Hc2EiS2vPvE11D3xbXEmwrfZmwYC6yrZp5+CHJHsoFl6HY65TBziD1joi
dbGE0Cyo79t6XKrcHB7S0ef3k/WKnNXw0Mfl8NDhk1x4TTFsybQs5R3sNgS72DzqQw3kAUTTIB5O
wxPNKqqarfPW/IZCUx6RqyqFuLe9FzLodaZWfV41xa11yS2wEKUcX5Sq62QXtdhYHYFCbY50ls8j
oSjuc6+IN2Rd4mgK2RQXjPVblQ4NrrLGtK45qDlrZG5ebccFApq3z6gm9vtWmBPqXsx6TYzph2c1
/M6RqbydNJIT7thbr7kanUUD7ZcDeDn4U+GUW1qHljXRj7WJh6eg3I92Yeh1rqHGMeVueTQM1MIa
Puxa8N1ZJ/LRocQGD3eCmfhjDr7MoxGaXFaO0Ubz7LIIewglz8vWeRlsdQBB54kriNkiVzhVXR8h
vWacjab3DlWC/yINMPE90Whls7M2XTul5+xCN3ce/sPE1nK8gzd1yP7XzvgWjj/CLIw8qbMb6lOT
sywHwHvhdgzQXHXtXaMBMFeDl5bj1/pl4K+L0KAf9vHXRRrHKw4VK94cbNQUWtafe41uRTxMI6E1
PxzP/mH2j7Of/cV/jQfO9lO8Pbrmc61R5DECbqz4EF7WucbT+r5wU7xtgbq659VimbjlBteECYR5
uCquiViJ/R5J3XHaEWlS0Q2geu4dpNKTo5uy+rlV6bRW3LF3ZVqn9yJx2ihTnvjxOyIM0LZLETES
OfelBXkSigCP4BFZxX9Yo3LyZaL4MY/DYEeXSPSutbd0JlT5Dd1awW60jCFdzSafw9Q4gjrpd8gn
H11Uf0+rDA6WPYad+CrGcxT0dDwvLZYXFU1IQtfLHE1mq4RUNrkhxa1074lhiUQ1+0yJczyHpXMY
75R3Au1eghXzcAJ0t5tupirsjAdZ+skWnBchdle6NvbsrweXBSegftvN1e+WQLWCKDEBFw14Jfa+
5KC4bfdpA0aNiCiYCY8fzzwuPtE9k5NsOmPVaZwG/wSRt9ixiptGe85Njmc9MNmFibsM7KZYkpMO
wDBjBEpb3tAUN0kOFjzyo3YNUrx5AneG7dBnePXfZXjak1uT46EwCpxFE13OyS08QwC4MAarf97D
TzWIe5sBZCapxeeOy6npl9oxfZSuM+mBChe2NAZI+dqxEaG1CKTlkAQBGcigIs0MtrKLCiJ8ZNPQ
ME3Nic5wLewPLFSLjEZpAKz8v0bJRD/ofePHgNYXgEtm8w9/PpTOMHd0x6O5QD9gvCSn41fZzVCH
OOTRiMdEXP89HmU5Hr0WAAqDZxbZM1LKsrRbgoWg6jZkmkCtHWz8BKMU6lL3sXOKY941IAsEmcr1
gOS8XJaxVywS4/dwxzsQrkiN3SZFkn050+68RikejSFpNiGIRPcTwCtWhRx7AHGnxDmaU2fjeSMD
SJJOkcyrlpW09MKGCjxaSq/jTeXYR4meo6iOB3P1aRyg7j/nVzy7D9Kp3H4apomfbFQhoxEs/Qfu
Udfq/BKgWLEvb4ZeESqP/T4JXVRdfy99eZcDKLk3wei/fplBZk1/CAqaycoum2QxtUD6OY5vR5BQ
sG7p4Jh9fMobN+pUbV9c5C8CO9lJgb3OdaCZQ/yurVa6Am0EM7XrA48HZ1CG6AqZBsC255XRLSqj
f356Cf7W4+MzM3Qc17N93zWtr/1mivuF3QJJdAahETqXId576wDwtR09NmIj6UN0rdThsnDb/JsI
Ae7g6Jr4I4FUKZrYfk5D/4ytRvJiWwlfjj2ugImTFgteoDTkTh0/5TPLsHIgkdCG30zFupteBfhR
zm5vdHO0iE7VmkyalP3xiw253cl5AzEF8tBlPDg385bht0Vj6QDm9nmsYla6xkMVOrxQqbilQ9ja
r3gsGHaZU/n7uBPqgHQzdBZAzYOaTQ/1Ex9MqoXV5R9V9Qd6HevvlnJD6OTU002mwwldwc60Av7W
eMb3+TiELP8wkgagR8N/7J3pcfLTUt2haXfcedYEIuMMULuYCQu9XNo8hmVoHr+Y4N/U/4IQtL9u
Elw/YNgbMMcH3sa1ieD0x/s9mo3b//0f6//ElsJXHM8VjwrkFhAEsI7pOEKtxRnVug81Gr5VJl/N
zlklpWk9+f3Ej9CtGxfGgLBghiJxYM5OU2g64Guyjl6td4EStvxuJg2eZRX6oAPlLAd3sJ+EewSb
dvsKjMMeZZT6KVTZuOelD5U9bbF/+X5a9tf9KnZAaPOBLBrY0azQMb/Qs0Jp3k+quE8eg7pZOX32
2DMnA/FU2T0kprNFkjR47kFQt7d7F4ghCOw+J6DXXnYQ8NnTaMayXdZM8kG1aPg0QXhAUY3u9HaK
wWb42IPh8Nw6WhwTr+yXZmam351AR5Vw3degSuQarZLtTiXoBjEy+Y0CKhMpEgeSkWcokYhlx6Ha
UasCGxhR3TvML+9bnibboDKrxdWHxEK+8M2h3lIIDUxDvghdi59tnjabNGgtCM2iuQSSID8ooOLl
BCahyopCaCMdQyYzew3Ag1qDjz6NcEEauwgUcs8gPAeoqmT+K9hIV3jsRQnMhJBIYENizmsm9s03
QX00+8vB1SsWdv1OCY/vZapARaL2xfzDnHSV4+uAZAqZgdWU63Cq+Ybov2XSgmjVB38XJAf9b+jd
8HCDfp7QXXSw8cfGqviOhrikXqUOsN7xzICc+fGPMSxKbMPac2aB29ID815U14X52GqDLYdqam4b
dD5vjDQI973O9CFBmmATiEycrcI4JDZwQEkj8+M4LXvTG469345HOkMP6a8z8oG9AKlz14ZMQSg6
sG5A2eGfr5su4W5nGlRIB3387/+42Osx/OTmZl0TF86/4XJbxbupqkT6CJiHOJTcs0+B029rEg0k
c8rBm5rG0AiMy9w5ibbbCiXauwIdU7dJUi3QiTCcK8HUqqrc4ZwU+J/RGfk+jbY+ZD+bgS06W4QP
vOpW7oysgjTJdNQT8Gv2bLbg5tq0gCCvabRvp3ohA9Cz0uhk9gchXHGPdl4ACCagoGNh7dvMtm4a
108feDEW27rqh4Xv9OlD2pTT0ZfseyzLiA+meIr7xr/jVnJEAcX4Vph1eiwML4jI5F7bb2zwT67I
bFAuQutTpndkptn4hywNFxoHmDqvCJUhtr/0lY418rl3NdCj3a6KZ17Uul/RHQH412LBPM0OPn3D
xnYBsLp4GqcsuO0a/52ifNVidz1P8qwu0lC07HZtMLrFCeCVh9IF83ISgw4bkqxyj30UBBQtu3qx
8PN3pgbMb6YNkBOymRBpC+qXSgOUZcZjuzbZgDZiD3uTA9pVvYM1ZEgwtLqqQfAFkvLYCkW6vI5X
pfXDzmuA6a1waA5d4m2g/YZW9Pm/HmZBcxcU7N0SATS4frti5b2j+R2P18T0Vhr2xaRJFPbbNSkX
jQzIqRTgI2FgCq+HaVdDGRZNjHgFCtZJCZqPSYDga37BCmj3dQ8yN8hpVlCoYcNHaHgymtoieTKB
doIQHm9OfZL2e1TQ1AaaQOVdE6cTVF0z9lr0/IaJ2voJagYAsNLyRyHQOBEII4aQDdJoLvY5wBYp
fihxmV5rACfuvUACHoPv7zuX3q7I3eA59cs9/svuKe24d+rrAGezqcwyiLCPDlfk8xNAzRM1Wnhg
ZitfO9aLr3KJvHjuzMzi4736WceopUO3yvsAO+dCO6P/3kjPBpedq26dVGR7vDlI3aPG/kixZZrL
SAY2eAhHtzma86FuWN9Fg9EjnYGLUZOb+YasS4gGqmEsk0LdxQxSv6A2ttdKOP2Sfin0+7A7sTAb
yc7guZF3HX3foNKlf23VQL+xijUfTte9muGEzRpEB+OCdm1yuslHz1n1QBU8pxJCTfOX0S2wt7JD
o4LQTa12Rlsz9GvYVblhiWzWl9fxvMzcBUMBzbIEhC4d6GuXieT6XqC25xryke7U3H2tmbgaYCyT
j/TghDAagdhye/SFmH8wWRi8hcY9WOWgAdCmEFhSWv50XWywNWiKwqD85om+f/caALXjIuevPP7W
20en0/4ilEW99WMQlinRxGtLImbsc/2tsrJ+WXmWfTvqCenJ0in2EALOTqgFsFU2xN1DX6GpCApy
2XuL1Pj87aoHXtzVc3ox5QK0rn9ak1nsKxGaUIHSuDvMWUsbbJ4rFifpMptNZ64BXgc04+kS9xNU
DId5x36NpkCawkEkkOVSrUZUAfeQ0gSJ+XyWyKFZ6pnvmdIQYiZ5vjI2X7ISvXnwCygJk59xu1zg
D3QjY8QlfejHZDcmgfn6M2SjflXmmO1sKcaVkdbWa8HlnXaq7KFlmXkCkzZouuZg3iTpwpsqdUJi
jD/gwgAdR8RDxFytGK+LKCgSD4B3lEBSO60XWoPkoVXfDK/0P9IWQlWWTJIHQLDtzTBM1c7HXqus
zO5g5C6HBFQSnJIcCDc6I984+7LZR2fkyxhEQtHvcff/EPvPaxqj/PyKtJ6RG9+ESNEMMjOH+9k0
3mYQxb1YMy+4m0p7W5TQ5CUfHUBjmC6tmZ7r6kPe+OzM0tXopUDnS5nVoAZH9UWhjSfGNnELoHGy
tQtHP4oufG1HaJ3+awAHYBXcN5Ff2vkHMra7VKImBa5IYIysoDjalYhPZiLL5ZTn3bsBqe/BEPlH
0KCWqfGUdVdWIwi/RjRdKFFlj6EA3UjrpO5tF5teZDWdh40HqpWZKKunMk0cXC7dYkemyZW/5GA1
3KBYUT8JHue4ePNkTaOu8PXGgxLskkb9GOJgA5K4izIDI1Yl/BjVVNwKazxT4zenJhTkVfUdcgDR
EAv/A5rYaB2IC/+hAlZ3o8BHvKPYsIBsRACs7pfYGpD0BznHDnNsGMrgX3gS/K97UKTPHQ9Kip7F
mB965pdu/r6zMjNMe/vhcm9DNXtTQ651bXp9+igBN4ggR1L8MeU/0EDW/IC6DD7w0q3uVAGIPsAi
6OCSSt7lsssXQR90P1jzdpmClhdokRbGgyc6ECYor907uHXcuEwXy6xr8jc2tFuKNabydsKP9rvK
IMnGGtY8WMrytqA62BaWBaUeUKab4Nd/h7bU42BZ5WNco6cnxDZxRX4bus3cKt/HfkpxJyyHXR8G
R7DXp4cxVu4KlLH52XCbX2eoWrmrMTGyc1m47mqaz5L4tbIdwDE6O18RGyO+u33UgMsApUPPfbRF
C73GbHrJRmRXKUynZv8vj7fhX/eUnhWiWwoKWya2lo6JLdiXrjMbZWQoFVVohwF4HyV7f48+Gn9P
Z9bvs6uvw1tI0Aaw/U+x17Dr/P8vH8DVKBtAxySZWwkv2s3h3DFINiks9zl/nMouXn/xUwT5LtPI
vugz0+l1nJa5aDbPiw2FGUPp488X4SQYfRFz7pPvXph3HdjDSzNZliiO7+u/Hgo8MezHlgFEMw90
rfawZ/odQyNguvF3qnu6ur/MogHy0RlQzZBrvtr/dd41hIGKJco7Na0pkVqwol3loDxeVCpBntWX
6CcMwEtSNuJfOM3nLsW/VJo97Iug/O4HDnITtuWbX0k6XKVtVrlNcC4tB+lctSwHT3zkZZzgmT6R
YFPn3hbK1sVWxV51b/vAaYMmA9coXNyEFB+THkAi7Z4IIJp0OXYNTW+eBcZusjhNgSMAchQUKQAZ
8fzXADcgiEQDaY2B1I7HM0oFukXBVhTmDhyCLegNRWui3FIFZ0/p4Oy2JdumDbgurj7ZdMYpm/QK
6PfeiCgOyppr1+bOiSw6BJCLi+xJWmg3iIMzzecgxFrptGdLCnHml3B6I7i8BPkobgiGu2Qm19fc
WheGxR6SJDXOYZMCIq2c56Gwgu1ogOOBzNxINSS5Vbwn8++T0N3WRSVnP6603pChnYLCO6MTkx+r
YHiBYBDgzaB8RHoW6R+JZ7OldIGhRZNC8FLIxYguvtcJHHCgNVHZipJHaL//AcxReK5iIVDIrdCr
NyeVaPZMVgdCDcddNqGcTpVnAKha1vmTgwfOSPiAXI9QOARnmPuTNeGd3xX5q7YMMFoLyz1DMtjd
DFKIfc+SX9OR9/w1XQfNfV6IU1qiQgNWvzvLDJM7lQX8KS8sKNvDnXXDdEL9qYkuG18n8zZSg9uE
RpsgcaGggS5rGu3i7s6Z1xj+XAMooCjOxhD9yp4PTiCnN5eDNQAfOXMd4VkMLQ5CBtXNKGt8aVyZ
LD2gKzYXQXf0SoHSFTonswA5tBvFowLgMlKT0x1bp0d3Jpov0TbByzWFcKTKDwKXKogTIxgcZN2D
jc3NbFC8TCpkh9HbvovzZDAeWpeN6z5XxSWPFwzg6Q5bYKclD462UZYL+lcEXsIXUMM0jqMe9SP+
kh39g0GVkmxm5oQNZQXn6a45uDdppfbUP0ItJk0+V5oAoVheO07SOCsh6PdMHwMFOJLJy6dyaUQh
tidWur+mjg14V3zdDjvDKxRIR3Cw3bTcSy12vd//cpF/nM0izfB5+x2oiVzk9tHupDf0QVilGFAE
RFcJfSRNY6R3LqhJyaIIN1Z3JlPdDVk0XWThdJkuhn7YNdhORCEbVpqFe9FXw0MItfLbQkLQTKbO
9FIbQBoADc633tyACYnJQ1mz/qFCW8ptKmNI9LmFfhEQovyvYYlMQUkxT2/m1bDd4FMc45uUOolY
V2gJPHi9lGyRxzX4bMwxqaH7jdOvdutmaR3RhMspHi2ein5yLotcfDSzqAdonNLpp0lk+yW4E33Q
nk6ef9I+ZKPAcMTWQYcanDcf6MyuIYbkdxXbK6vYXP0QgIDqbTcl3UK0cb6iONSsUYuheegSUSdn
LkhgdRVk8FMI2S4YrZY9ajrAZmBLuMyKtIJml1KbOBYfV60fmSFFBI50kKLPj/40MPZmGcnWLvbk
o0OrNo7gw93FiOP88N/W6ZOPTsfNc2Br/M4N0zoUrG6+tWAhAPhAvs4Qs20RKrH2ZhN55lu3M7IH
cN2UN2MJRrJxCurX63SGp8QHiLVtkr78QxTBBKQ/ZKHrZAQ0fhIFBKltlFavNp1RzDwDUqB6TXHk
Lyzfj8DrPi1HG9WFwojjBzrr6sa4nDW/z+q0SHc69kGImxQl2M9aucETivOML86G9IX90LYX6Hox
T6rW7KbXmoOoGPlqT7pHp28L4LiZuMyE8ITznBaPSoGocX73X/6Oq0mj9uRnWwW2IK5rew+our0P
M3DyLqqmxIMHL1A51EOcITeH8YvTi10MUaw1Q4Yv9q8Jv5dhTg52ZNV9EI8kkVY2qNpHdq7a9ZVb
ktgpv5h9mp/dAHrYBjpUVA8mOTq0YM+7nJHZ2221C6bh9MX/Jdad+4pSNDau0Wn1eT5rWnfryaE7
j+1ULQpvdCAWVMSPThtv6DLa9bHYsKaP13S1DUsbmGC/f4QYVX4S0AG9XIWv07NgjB/R7LRJ4/eS
WeqeMG8BnguMmj+1czXrT4OQcjAKwMye/gwDCutF1WwF6Aha+V32jQeTuLOASrlHGmCCDi7Ipsik
Q21MzYJ1PJ5rvd09+TBJ+UhvAFaNutzoxouhzpD5z9NvlTmmD+hKKo4Z+QMbqXLudMsET/FQlQBa
5thAxL7FNVAhzxsn9TKxk3phzKY5ZTPejN3WFEI+inNbjilXW9jPMTbAB/LQopfl5uW/+C6vBiZO
dEGDXjrS6JHfok4yHejQFBrUjVfbJirHq21Y06/ICVDOdebrP2jw6r+sEMbVAmnpd9RmIedb9t39
0GXd/YTOjijMvWpPZm8G1dlFyzFZdIBAntx8meX47VuR/l/SrmzLTlzJfhFrMQp4PZx5ytFOu15Y
dpWNQMyDGL6+t4JTSdYp173V3S9ailBIkHYmIMWOvYHB11c9XuSAaohY7BiSZZtxwI67ymPhXA2r
38ba0B+1tm7HIzLwG/Bllk8Jy70XVbSC9Ir16d0yJTNnC2oz+Ik/WsvY/25e0VU6sk4ayIB0M/7i
QquYW/KtTYzsknKwnZC7AbZ+g/oBaNarKGfyn6Fe2z1h5ySfmWgvFIWPVm+vO62GJAyiwEkZAynA
a2Ri5qVtvZRvthbelkY5Y/piauNwGlnWXnvVQPE+BKcFlOzTqNINfJmrN7n0mmsBWb3KiIqDEqo1
d36L9FbtJheKmIPDKO1Oo+9v8wno8vU8t5pcHLYbMeSNuW4CvzxAlMXQzCDtJgMXUGvT9XOQHs2X
nq/wfkEKyfoaeMbK0nb47NtFUcRwQJfFTxXvXxzQAKDo2fP3vhE669Fo7LfeknpQQuXvCAVZ660E
ITlNgjp2/JRLE/T0Xxj2BXujdfeuhzJ9/I+O3kli4z03+IvxkWmeJlSlKmdEXVaZZwBeitucJfx+
jdnOQ+4HdjwMYI/CGrQm9aw0A0x6mb6MvN/VfMElhHrzstSdx2vpticdBZt+evVDW9st7KqxoiYg
HtY7Hw3c+d7nV4pBgSKoAfz7OfIScNy7lvXoDWUZgEgl2pFpAt3yWESsQHIU2FTyUWMkY37x/XiP
LB84rMkXeebBNDPvPLj4JVz5RXpbilapDFSAjOCzcPzC2nYcPHUy4smTrKoY1eVEVeABRWoYoIpR
jZ8x+wSkwBxBfiXjdbVT/GOrSdSQP45/r6bIeVjcMtbOdu8P58VV6tB+BpAQNSJqeRoYuxykgAkv
d8t19bJy1hCFLTagoKiiwFL360zAzCxr0f3ir65ZLT7RJ84pidnT8mPJwkWpXovyyaR9C8s+/Wp2
KM0zuYUEpTJZVwY676fPRlnYpxb4rsBT/rJtvRWyQsPFwT7jtcQS5BdTK3YVqAu3NJ2XPfQCSvcF
hUQuNmLMXpEfdbossCO7P5QyXGnW0D9oOE58QC12HYCQK9uGvQff+0ALJumVISttRwOeGqVe2Vuf
nByi5Ess+WOGvAiEBM93fqimgoLQvy7uaIq7S2crZVzcxnxddS94pEQnv2qv5mB2F9MCdw+oJaA5
0HxsyOd68c3nWesu7+3Tr0KLX8z0RiAqOq/aLssuYajUNpr7q/bIh+xqPn29u8SdOdJcWjVDSmwN
UWEGNCrufZga78hRfDPYYLYBojdZdVwfHqkhupYJ/AVNWozXxa/XKOFHoe2EPwzEEjmLQNr3fn5m
I9MD5sEcoicGO3PgzFAqM4po2xtpt4rGERRRplmzMzjxbs0QZZUEZt44DOBmONAAzZ6jZ1tWKABr
++8kzKNNvvWMcwoyOBg7X5raqTcmKoY25GuG0gZ/2hxAnrybIL5lavqG4m08k58rlJIr7Z9SB4th
Gol2VbQDRGK9UOzjAXxxtl6neJ6hiKUyGnz9AkIBUVc0mYqrphoJ/F4rt+RrGDCM2KdhcqQmQ30Q
Nk5TY+g0mNjlrxqgL+0wE6elMf9q0oAfSnGqGval66Jmu7iWWUbooxxFhS0+6v3jcjRjCaa5vIWW
pdsBN9roOb54JEQWwWIld50Lah7sGoBPkBqoJiCWkAe509RPTW7XT2B1vfnIpAHytfUWFFr7OnYv
kz6FR0M1RWhBFIu61FiDgFBDbFXhce4uQ3No7kYMm77Ruy3wIWqcunqnlqc5eIqb+05vtpljo1gN
71T81jrWGUAvHLxRt4xjcOdUsfaE7/ASvDQxMEoeCPdWc1eFRyMIThgSpccEYlmOTDGaYA+yNXsc
P1AtHjUt9yDA23n72mQo2SMf1e1RRd9fQ8hPLheqgTsjZs++xrEJGicD2fTKAJ88TOoVyqTer8x/
Mc0aMiMDF0v/1oXFi8wtY99is3b1vF5b14ZefgLKD88RqCb+blo13hogzVvJJANFxDh81zzgWkdH
Gq+94xYbo4Mghd9lJQQ6G28/ajkIGNVKKMYsP0E5F8SaaQF5eomXCxTO7HPZDrcGVBXmJm7ccUU+
GnUBdivXZOcqsAXLzaoeU2erawb+n1ji2sDrVF65Hjql5gT6NbJogJYYmjJG4F8Xn52a7tZ7oIEq
Swe2wtTXbRnpZ55F8qQ1P/McFQIrclGjt0UCQQ6+NTQ8sOOw1M/kn+OEssEhhikcGXQfvHBH8jnQ
yo2PFClwjBJi9CACZtfdMW459r4obO+P2IyDQ8TJ23bfRFF/BDoltCDNNqoANfY3Lzm6qXONEwUs
yyzxPaTHjYAioXcigtFDRruz8wbcLX49N7I3r+2EKs47P5kpjqFyyIFflnjyO07Snj27C+78ZEL1
HCmq2HqerQZCzYW0oY0V4BM/v3BtagfwLAPJddCKUZ5QmfcA7GO/C5NSnjzVUM+qUQe/Beii+2jT
ONTDHpoOBYWOHpchCFgxhwJpwQjpzzBYFqIRJgsfykN/TvRTUA+tKGbu0kyK9AwXpF9u2s5vgLDF
nhVl/Fd6FUwdr/cT60G8YhWAM6n3h2Nrp8Yas6APnWYTRp0E5WUmdtpYVQCJcfmS8nJ6HvH7mTGc
F5InxSdibDfggFFmGIfJGWj4P8gCbAZhZYV0Oz6SZgsY3nlBMnH2P5xQCPlFhhClBIyJgz8AZK5O
DrpWSzVkUtNHYB/xVMiAMsJ+PY8oOlYaGQS+h0fidV2WWCYuay+jywWWFYZBPQrmtdWdUMyoLr2s
IHTjy9Baxo5Yg7whBtUhvrIWRqA7giCiD6JYPoCoV8UuLppFJvUojMz3WPLTkgJ/dsfbESrrIGpT
xM0rTn2AY5w8DiBO6J8GOyxfXLd8zYk45N1fGGP5ouJd0wEzzMBRH8qQkGdTEbSlvasbbGGwVAse
NfTsXnT4ldbMcrXY1JudNL7MIXMarQos5zq4Hd4XowE2DNZtnVKN0PDsXGxyUriwBmPvaeZ8T4v/
/nbobudlnAF/Fbpv2SgDTIzKQB8yXcTaT7z+ZFIDHF0Q6pV+WFzU+yANQHaTWNVpVgZY7GXOohag
Fmy6ngWa/kXDg/2zP/qbTM+dr64MrW2lZcaOzBg6nllhW2+NlkVHpwUTAflHM/084Tv0udGT6Ip/
H29F/jwvQKgCEcqL5xrmMy+iV9NJ2FfXA0CiUe+K3jCuHliMruUUGde41f8onVzuIzwHXeCtc+No
QdebqYjZ1zG7ReVwPmL3z3QT4p5/rpAERsinW5idm/pmYhrOzNRcHB0ih0XdFnUCdWIMx6zHedyK
rgu03QgR1O73SVEOd3oLxk/kydyz1Jz4FEMI5TQKswQH0btNzjwp8PVJXWpoeI4kGzuKKkjiUcE/
/u0ay0JWhJM1Swd4Pk9B7TFp40rgVGwD4FsRAB0SQlikR5UHY+bXPscnW9jo1kUI3xpBLcD1UwxB
OoqopsK+UI9CqCfH7LYUmdTk5VNsfqZKzFY215KP6YUqN8vG5A+oPdrQGDUV3l77fASV5+Jrxo4F
Led8t/j+uhCUZPqLkbMdEG9gGBNIXQHAfOqlL05MIncTULfTwrFYUZfGva4Wp8kHdM4ZM389Zo6O
g7z+Y/O/8iEhcZtL09rjOIZ497+v+C8WKyGbmAF2hpug1UCVfmR1Li+t23bbgscoGRMhe2rDrlvF
qpy3agT4rpz+LSvybstC3QRHl4HzLxNa7uCZ5se4ieSrCMN8G0EyfRPXDswiilF7XA0rGtVBP/Tk
+8lmAAfMKzVQ5zgg65A8Urxu1ICamdhL06CDz4R5tUb47SHKQjDP5S1In1wQI5wmDVrN1FtMAAg6
aCbH8YZ8pms2J101eQcOzSq+NKOTXqlhkHBFDv259Frk5shVJ+kKu1Z2nn1S1AeUulhH3yrxdefl
KMRyjfhEcikf9FEGbac4b47kL5Ts1TLIcw/KDY1vBDHoQaPO5d8bMUJrPmryBy8dqkuOIroAz8v4
O5iuNnkj0y9dnuM9zQSENjwcv3IxXinAjbEhopkhkLyxr1eXUrEEFBJKxU2ffsO3aHHlIy+uo+q5
VjEebqlgoH8cbdV2IM0H/zV4ndT/xhmf/iBggjZKd/bT0d9NtnghS4vhaok16kNgP3plEFmTXH8Y
Ctuh2idF8lyoRDQ1SQSg5tA4bEfJ6WWAetKof3heLfazpagF51l6Wl6txv3WaqKbBxPlcsBFDoln
pO4bNo54aSb+MXfc5lU6lqukLNhmrGTzCsg9GJ1jPq5oNIU4yxMeNcHI06kNgMG8eqWZPIR50b7a
rBoCa3C9PcXqTip3FTDHayQlceZS8UMEWG61mhpunkjT/d7mtZsecPAPTngI/SxxE7i9b4rwNGL7
JVgimODnsNAF3qutLF5NUamKkZwHqqTtsjQZCGxms8Nh6wnconPE4r+PlWC1k8LeZTZ+HX4V9i+u
ZbfISIJtCPrukzOs7KmKN4tE0S/ljRa5o7vhSq1gqhVoQCvpnxGUUsAXDtDAjvX6TSCdAWZR5vrn
ppFQn8kdZPybbAPlHBui7lManucuqHLCM9nCgOypFvtH38OX85om38K96QeU68VuNmnFeVhNpp7h
cSuooqpY04JuaJRnHdw9vtkXK1TuiFOLbVcBHjQ8rM3OSU7kNNTISEHkpOHUmX4YhXBVxQ8e/79c
4sNqc5diY3Ddr1HPnG4hc/6ZSl0qbvooka6yM29z7blsms9CVSTLbPil/xfxtE7xvk5qTfWhAkMn
OLaHtco4fEKpkYNcUr8mTvp3izjps3Gax4iTnqy/zgNy4m6VZZ4aS3daHU3LNZYrqtElVl1/sd7H
6G5cAEWkmYOhn5fV2hJat0qayg1Rmldlp041hpMnybYdIVI16FN2op7XpQ5KB96D3HwYQaQwXRgN
uA2oM1ZLuA5KI5TJDsXaa/vmUliy2wpgCoDqzpoL+ag3NKy5UK8Zo/qk1dgIqglMNdRzq3Qc5ml6
NZ0saNAdZt+yCvXqCJSxWY4CyruB5Rp0G27mI22vbmMZoBl0zffbqH1QxsmyQ+nSpNtHo3EqfU9d
i7p+59uQIGjLm5eGmNRioM2c2j666QCoGnWdSa/B9wnqhGAovCGgqV6tOZDkU6vMC+qeIVaoqHVA
u8LzR+mJbJ/VIyjLx9KDzJRyouoX1H0aGHBAxPVILjyOb3FkUkOjvAYtg2fy0+KnNX2vw5pGk8/z
aVTFZsiyncIJVyEX9od/Xl/FhnJyPcgI3eKW+az0073hGHJFV10G3mMX/7KmwAN7YypJWG1lCrPe
9FQpD/5u/ALkbrmRcyF9qE4GPtijSpsMabgGbGSDH2c82XE3nqg3m8MEadVlRDPAymVUDR5HiuNa
VIr4WjVk/spHIb09fpo5tN9j76aSSfNpORGxbgcONb9LDqKM0pUGqjHsvdjFy2sOyA3/2Hzw9X50
4JY3R9jJBCFC6OTi2Yy/TsdyXoqs0B/BfLyh6m1qPLMQqzrOzdPs6yUEE/GJggpmyHdoJDaOuszK
0zJVv15fkFg0IUELaLipqkvEC8C+4fdlvCwhuXwjlxlDzV73PC8ecugW79hQd2fPTOpDLOrw4EnN
OhlJa+9GA6TLEgzHm8Iv+idTmsAG5Jn7ymMP5J5eL78UtojBEpN030cpru3Ymz9bCJGb7jAAd9h/
ZpoSp9aj7Gj0+vB7pQ3fdc/tv8YRDtNz8FqAUtD1A457eObl2G6W2wLqT9EBudV8W2CwB3Omnd5u
CwTpHsCHJmqYwNV0yETNnm1D1dL35hlSi+y5jS32XCmRSaNERWOa4bHtJJH5lCWvNEZRCc5HNgKk
dRsKoAG7GtZgjU0eKSJCpdRes4smoIuQjzv9J7NBUQzF41vWO04usAy0BkV0qJBbsQHyyGS2HRTV
Y5yuLldxci9ah0UMzU11u6NRm0+++YJk+IhygxHcGCAN5m/mGGIfnuhPXLFc6By8wzJEoh3vfFB8
aE22e4+wO5kGqDzzt72XSmDUoVaE43PUs1CvgMoyYB2VFpCJ/HwzDyxxHcry/gu1kQE8+T0+2AXo
Hyhhy8YgBE7uMOb4rQNdMTYIj7WT7EcdBeaml/YrydP0GxQTH6cRgFFWgVB5SjwOnOC0Nv0s/hG6
+hdZpfpXZBu9VeV31qtby2ndTXb9mIGpCAB5FKUJPiLXNITFwfQCUSV8TwBI4FRXSZnGb26cZKeU
s2hN/rrWkS8QzL6OkCWBZHv6QkgfvQjdjdGYUEnEYVLGMoY652z86qOAs8Vx4fcOsl5rDYBq/L2P
xcOQOHFQq4HMnE6Ai02fczACYq+kH40UZD8AkjCkUtv8wdWsh0TL2as3VO2rzIJUGeSRNj/jODd8
KBrXefXj5rnrp1Vf8fyV6VF6TYvyhaxOuczRXCO3Wz/hWZC99iIGIoNx81Bbbf46pWm701HnvqYJ
rqjHbTLW8SmdnOKa2lYPTLGTbRg+/q21r4niCiGDPkiV08qmb4WX/2yEzbNulYHAayVHqa30ttb3
JmGTnEOFUtjnUuGO7NBi+6QqvZWukErUULyTT/q+1TmwTNWpNLLiOZtwqDIiBehkboCqwwRQY4Fj
OUVATA2ZkVAExEBPYC9am+jmcvzZFR0qD1XgpAZo9G7eP5rzUjSN1kMt9E9f/9EZik0OkuSmU7hH
w9fYh2bxIWfOwPf4n0Jo7r+I+xchHphbdtjAnv9F7HLZZsJrezXbf73Tu2Wq/my0g3V0DbBigSq5
PVGPGsFMSOaqhnrkK0fb36ZN9mlx3U1dBu6mUhxe9zhsXVZ2ItC9uMYfMk64IsNFaYfij+Oqod7/
x1eX/tqCsMShctu/LQeFJAa67qTfGK7eB3XH/d+kxFdPMYQ/OsahMVIXXz3Unq/l0A0P9mBkBzxe
y32qx+wxH7tr1jdn4cgtFH1AvxWXQD5XmqJn4nt/0hi47Dh+3zvlwdgcBWG7bVmBGd5K2Ql8ZDnU
TZznNOLye+WM30Y88H7zcw4Riy4Uz/hqGbYhUvRQY/uzcSFde/FEFF+Gr3fexaRep6Va0OMxtvZ4
y4cVzeSQOhpWt/kgQ4PfBuNtINrGYEhM9JxtQFyJMjuw3B2pzkjmzwwbhjfwOFZnHZ+iAbkpyrO9
n/jCZXMtmuFGXhBaqKQQqnANxcrhWuJ/fOc0bflJG0AiIOzM3yBrWXwyXNfYdWCbmOc2BbvVsdFc
0GcnJ2hdQutczTV8nCqFtovzDjUXRBgxHozst3zK/d9tw3mAlnj8JhyebicUUR5x2uXh6WqX4Gax
vd+NcTtGufi9k4MdlK10rmWjQ+QZ5K1rnHUFeHEOeK2CTdbX8d7Bwan/iPxgduUe3ywuqP/5ILbk
mzoX2ZWiaDDUO6FevsNh8Wkd4IB+io+IFGJhjxSXVXgrM5PlAcXRcoor/+QX7HWZ6iWsfOTJzhEe
hKdw4mniuAXblmG6SN+28cE39c0G30eQyVBOajot74d1Wzkg4IVoyXqsMjyjPNnjg99Nu+19JPhV
Xznzjf0ciPKIdY2anBPF2eDLvZilbu+l4zB1tN72xdrha45K7S8QPMQvr9l2EEuoxy+ZCYngNO7E
iUyWrX1W8C+6xd3TWJQd0JYl9D9qBpaRWIpj06NAGO/zAvWZoQBlEspWbdx21I7Wtxy81wFz/O5h
ia3K7hYL0j/jreHGYSZZgGZKsm7SHtwUqtTdBBr+OACALC76WJ4Hr/8WQz8bKu1o3Ly9NTLSPpo0
SnEU8iuTBiiEacI5xKjBHTqQDoAELhRnybBR9vLPmWJOT3Hoi8y56tYWJNEoIs0HMK8DJjy4Ppie
VprnJ088dJO133vRhRomwBW3Niy93NqeBP6sGdtoV1YiPHDZeEBUQRoSsEkBCkGzlScUBFYh6CDQ
9SoNCdJlaLbLwjM3uot7pZHZSfEfbBRnd0itTkiSGWYtURYh3HPHUR9mZaj0+OD07daFSBuGNWlC
dAdHJGznuaF5MEz/hdDG2IK0z5WLyqc67IxNR+96IPEvHapvLxQS+f14VhMs+nBYgml01PCFmtfG
ccGB96LCQa8AyVZiFOFmwYZTj+LMAhQsANQVw6qSwJPWHguQzy9OpSq+WBrymVSA8ath1PfdokO3
g4JTMaE4Wa2wBCPbcerxeb27898vmqmrf5gW69k27XvxmLfg0JfQlCvR0XpIzNmgHcD//NzhEFz8
+R6jhnqXGW8ZeLXcautJ21vNiEpZ/0yEDdakRfGeBu4glXfIy/e5kR4WW7IItPlhFST3Ab/DlsO4
2pNWHXEwMJyoKS0xnNLEupljAVCYKPnmzk8mTaDYO3NZqYYmSLWiYYjAB4PUoLelLoYcxO0SZP7K
t4SwcgwikxXHRv2tJR0oxxIXkHkyc/VHOMoYDHNkz92hMn6aVSu35NMHc+81cb/nEnWlH+QoyQZ+
pjqB5OImTPkrn9kjL+V++lXkMrG2/G4zMKfFYwP1C0uJgoDIxKaVrns/QHFLMIh4Nk0SWTi5+Mt8
TSR4gcdqlQrlR/Mqy1ykjGooFGYt1KK9PjUCQNmasyuM5jyWobm1wvAHuZYGNGPNeTGp56gJTanx
DcoFgGlXiywDi3k3dwJaA4SdEYrl1AJ02SWYfGQuAxF2UivQ03WbPK+0ddJN7rFGXenB6IXcmryS
+AipT45009/rDLsRsCt6T10OBevQ87stNoLyzXTLU6Oq/CkCwPp+f/sDMnLo6rwDhgkqPKOG/xEw
LAlAfIc7JhQxwZAbwesN6E69Uygj/+TjPOxEpgtRJLARvo+EOP879GBrWkJoBjUANOe7wodOO45r
WWAa0NBoEx/f3SOkOVGT47zhR7lYthn/0fjD9xYyGa8cxSk728r7AzSQ06fUToHTVRG29qMDCPE7
jh7CgLU4qIn7JjyakZTrIufZp7F0tb3pG3ZAZgJaxlOTOCbovPX0kyni4TKW0R80CPnP9LHxkMFS
M/2ojV86i4G6sc0+kasAm3NqgUVAA4e6YOGrg/PKS6xKGe1ywFdIn2a7VhVBepmvHbghwFCvRvsM
VEJskgFeg1BuUshEaJpHW4k09XrGKPayu9kEPQQDTIPks/fbjSXT9wD+ouoxJBOH/YhsII4C/qwo
0xqUOmhu6G7JRw0b7AdAR8IzWTHPqofC0z6Uod0tRGEQzQs/LNTj68+ZhUHAQpMDXJ5Pq9gU+SNE
Anxseln40MukPs0mTpFC4CyrW0xtShznqhjHz0DjXxLfZy3l25j245cedf/AmaavRa0710kMQEEp
f1PozUYbmwkyCDDHP8O4WzpX3g2/4TRbnspOx2eWqIprbIfY12eJdUwH50B+m4sYwjHCf2ugf3rq
WA65VqOAIquqn00c19xmUrYzcZSuRDQE6MNn4qg6EYcSJG3P/iCql9zIdlRHK1EiCPKpxp+LbmkN
Hpvtduin4s3yRRIkvs2PBorP8JVbZOuFQoUZTb/L6+5zGNo4kCL6lJnylbpGCT6bEfh6nkL6BQqD
wyM1Q16Agh9E0rYYH7mDhtyQhobIQYvThA+hqKbcoYAnxsnWn3EmctAPtj1PIrfjgPu29vurW07d
uYEwmRaP7RH8d92ZXPgvwW+/hz+BxPPxACcbJxLTTm/zz2TdxS0+GqClhCbjIG8dnK6q9exoQGqY
hufuMsfvxHwLf4tZLkOX15L0M6093xfd4rIMd1/zxK94CKxzmevQSs4fY70SF0iwts9tMvLL6NiP
Uk9R/qSaMOqrTRHXzYZMxpzmOePlo2NHt0km8G4Xzsx5Up2AIZr50l/16iSeGkcdx1OvxDkvBJ/d
q9UjFUv+SLMSyJNRyGAV1TyPg73kL933ScuKodcoHekQX39q2Q9TKGYJ7GlduoQQDCijzNp98M1d
CkeBLm5mmdkhkY6Mf4ikvWgP2M6jGssSVmBg8zmbUPOxoByFUUvl+shcRin4/zgXlEQuat2KvQmo
zmagXEiiqIxQ2gB6VOWcKYKJSjhtGtR/oHRtszAQLwMUzdVk8v3jQKkqKZoJpGgxUnU1KtB6ADE3
VEaaXUwUu4C4izWbWhP60ely+Wzh6BBFrHH8PfK0ZAW0M44nGryfnZq/TxxSw/0WF1E7TyxQLP5o
Nd6rru2SooFWdYESjD5xo35Nthz5bmyz8TjpEdLZKMXtgChXXbPhf8Qs0lFjqHypr8k1V0tA6Bi1
kLHMN3Pg7Hxf3JjAkisbtw7oWstVl7gcaFZU7uPHKSYdl1JnPDvW+z86KLqdqLH8EGj/RMhyIxJk
DGsmdCSWIDFycmiIuiYH9862BUF43IKaezZpPgqOJi1Y1mO9jl2fXpTlhgGOu6KR2bkESWBoTx8W
8eMYk3AmtStwGLSnwA/XpXBy6lUit/0w/TZwZAdNhQmjXhcjAbj4TEBQJtcUB3It/sWUav5i/iqE
fP8iju5CXRECxn+7YlZGBRLG6moOxBOCzuHJBnWk+oVlX2tUU8ykz5bi0SfTAFsKlEZ8aACq0WWA
Jvn2l8XDcl0zoR7UBFBoQy0nb8HkkNgHou+jhtj63HdKv8V3F0ImSlzWZula8/wOsPKZCHCJFaXT
rVNb+ntUfEMh1JieayQMLrqOF2NqaeZXKMnxAGyRoxI6156bLn4m/5Q51Ub0dX0Ys0gDGf+O3F7V
y73bgu4pA8blK0jYTjF2DK8icuUZv4k4l6dV665f4UQtevBwRvQ0JRaQTbgaDldRmcPcHpXYdfyG
oqc53hvCdtdAa21bqGV18NQh+5V8FlOYol6+SddTgT9nzSlB/yjqbDuWsbb2Rjd/Ce0aCHF7NgYj
L17slvfrWqvsLQVwfCI+oERt39hT8UIuYUJbIu80b0+mkYj+7FrsK1nU5Eruw0O5zomWnCbLOxQO
GEdptBj66rEs8AWZ+l9zD5TSE5Gw8AZk9FBjKbez7cYoRMvMGgyrZo6sRFviqwVHT0/EsdKCf1kM
Ln8gspVIkRCDZHWhaVGLM32cjjROfiEguKOAxFvyzQwv6iImUD/B4qML4fG4TnFY6pSoaBDhFJ5A
FxSeyGyNSWmHU0tD8zjzxUar9QmcEX/OuZtIpmm14053olfZjsgmqgb6cw4OawBjAZ1Gs2EgLL75
IjsBh/Y8binQdqe1bzRR576Nciwah/7JuPK1zl83WW8fPbxZ5mZCdf8xw14kB3cZujRCMX4B2szZ
+WH8QzeGPo0VLEt5EOtCHQB747rtrRkHLLXOHux6SIHpdNPLpBrqLSaEq20Q3gG7RHGlZFa/oi4H
05mnh9lxHtDCvawgGrIstyxCPQD9oDfQiQc9SSFtrq4Vey9m5Ofnu8i7a1L8siz1EjDsDjl04k2P
tdOq8UcXqJHe3iPv+4ksxy7cS+/oNjKP2fAzZPjWcVPZ3YJp2AP/Js2Yg2sxXvAVCJqG9hlQknJF
ydtUdy5dlXqfc+7YW5133YEiyggiM7SXfY+w89HeuoX5MYL2w/gcuCSJ7d6voWvInzrDjs7sU9dk
a7fWmwOZ0EFbG/bUfKqixLkwRdlNfug/MdTgeyA8VvsNHULrd2FS+X0bB///FGar1Wg6rfbXi/ZD
1M4XBTfg7aLLvdHi6qIUVmtIKlgedBFEkw6r0CjGp2Q0OIhcS/yROpX75jr+oY1FhtNyHAIOqQ+Z
6PcIloK7qcoib01A5drMwUTBcLi3IJAHE6fkkNMGD6SSoqEmBNO5nlvTI80aB8is9HryZQnI8E/1
XxYazBS14S2o/xzTmw6ZrituPuigMdV0IuDSbV7II4csDzQNDJGkgrbEk/AZhRjFHC9b48SjdNqL
qWuVvIm1bvATfJPFN/pdYUCSBDEEfa//EKBl2hhwu74FMGy4C/DA+FUP4ABSAs+WA+KcFvSsvxfe
dGRNrb150aRthFMYRz0v6scpgxAqRUB6IBg7ET5DufgxtZLkXFpgP6I7ph9FS4qdxAfyI7mAwIWg
ORA+Wx5CUilC/n/jClTShm5mn3gHevXVYpOTGsvpQzAgd8Zq8VFPa9UU6v5qHmRBHHxNQlgShALQ
7gQCxfzpD029J8mtWXdLyXL5mZYcMtZ/IRfwvipR74bW1TWcn9gp1HsS6po1u6IyFxRsppCCwSdO
tKWnNuQr8Mxfnuwf7KKGzHUSX+kFMT/im8z9+wuiNyGX5fT+sTSsAMzj/LrAutgoOIpQXQskDtqf
uDAVB46sCFUJylcXUDJEyq3C2z/o8KbUr00IXYuE9fHWqHkJCm23E5fcH7ZRL5vj7EtaVN43UGTs
BbgWZh/w2OlWw1YYkDHr8T/TZyMH+jd2ON/yDF23XN81dd2/53W3eQsCq6GNHqQEMDF3NbkSBTBh
mcmyTavO/TMr0rQtA5spXhy+GbjaWK4tyP3huH8wtfPcpXHHtgGD5I4MZqdv4rN90Ly8oLLkHcEE
CBKwYAX+ETrQ9U68Ri5XBMuMuwVmKMLdWn4NeVzb45cItft4U0/Z17uebcn8K29w9J1DOuB+tKny
lyHO062pce2kTXYI+EhZy22lxE7IWWol4AciWtHo4ieTGtsYHpoqMx/NEQqVYvqtr3y+s1tm7RzN
97669ganP85q5A22YXaJWmYFHSP8GM+fQepiPJPHYvgUBCkwjudUQOZB9VDwzFoRNq1XwiN21/1w
xigGbWZagvZ20N1AQwJ4Q84qq+MHcH7GD0gfGjsOyCwexPDN0Wmdxhe96QLyDb6Pw6hUgA4IKJor
NaiptoMJNP4bwGNKc4Xj/tsICi9xZOp2p4kGKFr3m/Egivpl9uG/brzSDJyhhQEKwdz1/TIeaBFS
IYCE4RWURLWy2YNOObpKv7w1NTZ2Ydcg8QpPHGFLigw0umpfulIHe+uy5AcugJXHh/GnpK36I9gw
vDVy4eNv9uAe9UYvPoHXrD/GPfgASQlJ+aX/P6R92ZLctrLtFzGCBOdXsuahB7Wktv3CsLW3Oc8D
SH79XUiUGqVy+9x74j4IAeQAsqpLJJDIXAsr5B7H/3siufMsFBsjgqqfcBYKpky9BioiB6AVaZu4
i15rxgPdjrQvDAUbesXZMRrcZePGeho6DaoQdlkKwBAHCyA6HUuMBgdjZtWZAMwYUJwriiYGj+NC
TRqBAT3W+kOxjmWoFaV9TATH+TymHLgQ/bCj4WLE64G5+LPWvLe/Mn3hF9QCIyNLDAGnWL3Omi5t
tRT+xTIGPc51v5ABZ9lvU6NHV5qMLlU2A3i/dPdK7HHULH68ZpsRB76OvclRfxv2QDB4RqbC8Owx
nDgBY+VEIp1xcCVpQAk8g4BPyuyEAfZZNDX4+M44ajiRqBrxhJuHtDxEvh4SXV6ZI8VKXwrjuYmN
BZWAa7UFgqwDMlhQNziupQcGL1A7hbS692gy14sjgPDdCiDmawUUeQOZj3XomfOd1hZa8tVn8E0C
O39+x9e9XggpXPl6nHG8dS0WaEZV5HtU2QJ4bPLdrR0xnOIMAtCKGoR762tdLzUyjxE9I23cWOk+
dWzAZmTJunerFLBUWqZ/j0r75Iq6Fh3FfGHCWv6kRzNq7NJuDqkSZumNgzMv1fs4lCWy4Kd1J/cm
qdiw0KuIGqvQkMfWg/Zlaw7i8UlbF9NcnlzQWB9sHKQdkWZ4VYU5i8NwZk1lODrImo5IRJRaVZ7T
8DwHwZrlx9dWnNCuCX484wgghh5l4c+meHhQr2lTHKXH0861i8qSWlKMqECOPGR6KVuSR0YHIBgH
dcc0VE1SVxYA23AJEXU+JjVw/KJ1GlgdagzgZT1RRYiG1/oOuEXOcUJRy2UiRgkhb4yOVwD4QLd0
y2lrl9oaKBufyCXUGHlvIMxl2hBWCIBtZlDyvZl2ilAz04F1gRE1lj381ffeekGmMJaAkb3uqrT7
TzKW39x0wlvW6VMdGzxqqRYWMs3EeZze58B4G6vo4mn4BWRmNX8zUMaFqII+f8O50q23CtmApNXT
kDNvpwrjVJ1cEc8r4DBESZ1ST+YITOpZw99SKO5q6+wIaGg3c+WJYnf8FCy2XY0UTDkZKMbWNJm2
WQX6m2LtW4Z6NiEU6nbN/wAWpnMgUW6ZeJCjmrq4JJG1UWbUi1AlYGS4oPi9UNOX3VvD6+6QCdFI
Dy9SqF/hh4n8ranfHtlx1Lt04wQU58plJ1B2sFMpeuOoOSVYq9DtVZf0Q5KbOHccPtGvKXEXiVnu
unKuu2nVNHVZPcepo+0er3TnTtbA9j5NmOgQ/UofRBxCoIHSL6O7fEPqv7NXIupRQ3xD5Cq1C3+0
TRbAgNhJCRJDDVDEGmDrnvq5wuFP/kcPgKBvjPPxBd/ZV5LiQNUH32cZA17Lqd/b1Sq2qdcWB9Lq
LsjAOQrUEc1Farnvf2FgowsSLBewv8W2mDbIcjMM5PKX2c3AMCC20KRVdsxesfNAUQpYdKt8m2Qd
HkElxWaj54qwStpfh6CjE5Hb6JllqIgMhfHgOkUA9lQ7vzYZsqSdKK29I4hcLJwsOcX2xiAImotk
FQhtIV9AtUy4HQTqQTAexOGdWEm/ZVmNxxqpbxggQFTETFCRkBoF/aFkus29gBtVv5V032pyOUbJ
8f08UkgTYZ2LEjcbJ9+LncfIuFi0U+e6GhIw0CNZl6XvWmMNyDeEHOdxN4uZWVEFYI9/ullLq1VI
PITlXVfNreaYhi7B/3Ki08Z7CZVTYsGJJLptZiz8WFWDjgxnsR5VjRSy3Pmix3m3N5OxD8xkabYK
ku8Bf08pFCbfZya8R2pVjthiOgKwsNfsr5oxVZc5X0pw8GJYZon/0qTuvgEL1BQW03+RQd+86faC
TGkr/p52wO8ny36xUpxza2A+F44g3mm3ACte8c7onK9mlvcH28riTZGty3PuJMd0XoCNgJQ9fk31
HEmTadrslgq4p1w0yN7KFhxUoNvleJ2RmqypcfopQ9m48S0Gze3Z1RFGBbie8S1yzT/dngEzwuZ7
bbazP1jWNxsk2jdPfo1AQOsN7y0Ys0URrIPqDfRUcyczFz/kuR2HdmzZj8Z3dh8TAE/2fqrPrrE4
Ef77qct9ZqOmBifej1u5SFejXhffB7iwxT4DJ/xNmPGRX0tvKF/Tk+TWaWJAAKzJH9HImu0MhJfz
VA/2s2WAvNk0O1REankTDiMAVguBrYpSFXZY+hJMqgJuVTTUo2b1sqUP1JjcmGEjjfGnx2duD7Im
i19y4E09xyWvzi0ICEPmtNY7cI7ibeRW+kEDycR7t5TfTZ4bCGto9VcwrOH2++R5BH3APhcAll7h
AhlT9Kjpgay0mU02SYxMCYVJcJcK6VL5SfWo7dnsIofvY6o7RE29cFLERFAnk/DlxUvPI1JGXxu+
dK8/JTSw+6Z/HXAOK2xIwoXhcvOiAYn90lU2v8zjZ943f7K6mIldB97s+eg/E2Usn9bmvLjLkyFE
Sg4CXraJqsbajNhlo3og9q81iwfQ5qwOkO4t8+hjtYwUcgAq0qEpDX1UOGAHOZjfhkWvpJYOXEnr
FCCXJm2GOq/GB2yNYJXO5qY4OkbihXLDgAyXY9svAKnL3GL9rgHAewNACPuZzYYlG4slr6g0Bm3B
h9wH++DVapKQrJR8Hip/ny85EMuEu1JkY2KHS9qb296rnAOrtd+GyGTJzo267OyVtV1+mx3WhYBS
xL3QuCmKKlzcqMrzA8gBWhS76uNp9iy3CIwUoIa8iOrtHDtIG7OjOAD8FkCLZy05Rp2NhGMbkGJR
PifvfADZrhmb08YTQ4ZHzbauGEqO3Cx5zxrAF3l1Ul5pqM14VCPd680Ed/QbBxVuBwqL1PiaGKj5
BwzcxDZ1hrTOrkT58TS5SeiL+H83G/56GMR5gAiJYwXSZd6Wurgxx5RWpJempMoo6k9dK3bLwLOs
dLsI/xGxMG9LU5M6AVoNMrqabBs5HAu7tlricwJWGSd87Hpk4BdufJbdFoldRxdn/59bMkt795fU
rc0vWjxXwH1IkLpUxQh+rvqkhViK1/lmcJkZolTTPDf6l6VPgIi1ms6zAyavPziW1IhdtiuCHnq7
Ax/LcGFgKjmhdnjdR9iPvuglKAXLeOXvWj790JHg9V/M45QtUlzdzZCCuioFnaAhMgbEiCN5Uo0W
lqP8DRAluiiFSXFqc8A9AihYDKlaBkwjVoBatPRIMgvZU68eyDb7xnheEX8qsCLE6XiC93jdm9qJ
Gjkm1d14tJCBHkidxRwWTjl+bWQ1IIJ2VvZKRu5KUYN++ejlCeAKdlUE1MtCN3a94ApkXjZuzQTs
yqtmT98/kfNoip7dOG/3OSWlJgITdFkj+wx0OPtMwzsNjddqN5SAoCGzNKreFitGpdKHPck/9fzp
PiIwcncB2+BfepAYOy5YoBM9APK3c4nNmv4Dg1bK1+0GuBQQ2va6B2uOf2RzZoGZLHfik6FVO6qC
bppp3C+t+eQY3q0wGkB35Zmaem2cOiA7UpOQhtQjWTKDQhV/C/hQXTT1qPEmOwndua2STTdXQA4O
/G7JNtmcpWdqWt7feg+yaHaSM6jjcHTe1g3aB3PSF0xH9rkdAVxdzHNnKD39LvutRkWsIB9YPB8c
DiVW9CiPe6AON/K52CXezKVCPfp5k/2dZjP4HJFf9Iw6Tf+5LFfjKuYotfE0ZB1WQAJtAdH27tr3
UTcjoosxgPA2Vo8X2p2MbEhrcq8O1xSMukMNMvpg4C0cST9pXnFwzeKdDBcGjmEcBPyp0mtnJ26a
YB2rGeAgL7Ex1jhXE/m8yoTycz3E3s/UUw3JpAv+v+yGoUyPwCZ+yE8igUw86prIO83+Y8YT5RKx
yP0L4Do/UPLqnakpnOHWe5Slmg3oBlSMK7vqV+N/96Xp9emEJzgK6MTowdZe/GIbR/Uonxr0P1w+
GeRTgv7fl+KBYtCzhQy6Hdcm/6QeB2RApvfPFtl/eKS4MfiougLnpECAReybirBl17EYahEr60gy
Py8zVDhQ4TZ9q96EdJzKYT/ADbrsvRLsk4rcK9P1NjQQ9Ng7KzjBSJEUzsEEH94TiZLV8a9V1J0Q
dZjykCYBWWrYmOBiMwUpJgqgwZ6ee9Gei7xEIM6LU1fDuZIW2Gegjhmmb542Wi+lqX2JRUKkYYGL
YMk91CV6bbatMzOOx2fNBjEIBSKnhP9oW4S8KPDog5LFBvrOcCcjMwpECvnQI3imRNT7kJMViagR
cyt75VQxBMjS7mQ6k72j8+yHQ206tq4Xd7347v7hpJ106pi7dYZkh70dAOR/PZZXdqTwUeMc0AVj
I02PVu9+xz/ja5bX1hZLiXTniGGM0m1AxPImJG2fWP2TsQAv2B2NrxNoC78uoGYRliSZHecFZK7+
EzmX45KGC2g5j4k36C+9AQ6pNsEbaNT5lgpYM6QHX7wsBqUg9qx9OPTAW4z0Nypn7ccMp2htC75G
UQmL4Fi2s8vulDmNvpU5pZK/zwEufFAm9gJAQxS34/7sq8pITSwuFZSA6rd2cyx0U5znRyBpS1pt
OxQcZTneEG1ImOgu8EupO2ZWBNAHWLYghpO9FUeG2lZp7iYiIdDh5yPvPMnLoMgZFG/Eg6x2/G7T
eICkJ0UlNkbUo0anjZEaE7MDkjDuXUjrjoWz8QDosHGzrvKOVjQi1S1mwNsXtJiVSO5vUlbaV5zS
NjssBvKgJa5M0ju2g9DKhEesVOkAOAPSgHDl9eIbO/KqtSUP5NgRfMVWjOOGJUdSL/Y58dmlpR4g
2rDUU2PmI2wTSB2JyWAG6d9Z/wNpd84ppoWj8nOEs3QjB1C6/RdJGOkujkBHuaMHzkRPmTR7NUrb
OvmU+HmnsPSoCbvGLXeZb07nZIgBBzyP3Rs1fp5+K+ypvNKoXzxv33eRGdKQCbMJ0SjDXN1XEoEA
Odn2LaoQtSHFQRQYnp9BwLAj5Wo4iGUitzAYE9YcSUYX1REmZtOyixFxRMQ3sebLEvmOtbMnB/Wm
FqJyQ+5ZCFVDUyWVVm3iIQPNgw5YLyG7U7TjiGJhI1kuVRONIO5Iug3JuiLGaVnmBS7S1n8DR+2L
j7qpL8PcTa+lNb2h9qX+De8TZz9owHvKy7XCSsHEf61oap+0edC/1QnH0gXedesvoO4F2AYNscPD
RiFZk7McJl2Qpl7zPS8W+xrNqN2i2WJrwVl/HFcHGopbQKY8uHLdZd3FloMqQ9FUDUfx0YRSe3C+
OVKhIXiAc5MChdC9g7M8YZI5lskCaW1mzaauoxlb0QxCNc/aG4Gtz8nVLQsmpyZlGVfTDjRUbjAO
buZuULRuPI1a+bas3MDzQYxoKrvvq+Nap+90IVLQVAy8mwsbn2tr3LZRml3NBn9rQzQRSk5Pc6G9
koiDWhwclh5SHAe8SzbKjnrWWP81dcZyTIG0+jwihvwMGO/piSGHggyUXBv8dc+THvkywlZNlIG4
M/SixNgpY9J+3FwSzU8zKoEPZsS6M+AXbw1i+CLD6GNMPWVjzAj+eSAWUCJlSzIcTt3P92BH2gcZ
TRC3Hv50KAEEd/LPCT6zs2x7OtYd2BVF8YfW2/Y2n0RKJoV+1VgGigGAaINxPAdJr8CvJh/wZP1D
RnYDVlsbLZv6VzKmuZTv8nE9Jfuf58uQExniBBNlXuCGdtgdjRYRajm22ZzjOdoRcRYBtkliMVJk
lraTZoJxTDFwTeD8VV7KlXq/KmlKw4sPc+c3J3WaWFccxGGVjjD5ryeMWDG1I/DIwMfWGOygtPLE
kcYoCL93Zs2EsiPSCD/kH7EDjvW6cUMyJ3b/BqNt3wKsMPOvPHVbEJRNEXB8BMBAJsAEqJc2OrgH
8ZAC6Pe9nJTUlF4GpIAHN6WmqciZZBEKmIIoGpBa9HENZeyIi6uhSSAENP7Xy6NMSeM4ClNWd15q
qofb+Ozigzf7qJxmSDT/9TaUsbvOBrgJf73zh6G6U8PPX9a8HvdqPrJV3wYpSFbTt/iv6lz8GSz8
GchjBQIGtm59YE2AXxzE/tFMZ8CX0lhjgwXoTiGl5m5skJW01bpRD8vF7ENm4dAPBerRzUGOHTF3
lGmASpVuJHBnp0l21FUXx7KunQXlqHCRs0uXxWqxL11mdxuV+PG61frUZuv01TS8JQTQoIvfJIZL
jsI0xlqwG4phXrD+Ao6WFGBV2vTVSv3sDYF40lEjJuumAWRWgG4Cxi5fBGzDWJuv1KxO9K4j6fis
RJlg3bbj7FlbNPOVO237krG/ld7FOgjr1uJFibpB647r4AMZMtZvMzNgz+6w7ULBmpiHjIEFNm1K
7vk4vMQdkMLyPCcA9MB0IBnID1pQO1Kk0Qcj6YISmRYxvxRccx5e1XI8Vql1NiMLATAgrLWBGpMw
ZZN59pNZg6bYNHXTn+9EZEKNIWagnjQmo3WJrf0tXmT4vhnE9Xe7W30s8GqsO5BPAQ6W2Z6RXFlz
I3DAzbbF9t27WLlTNycPuBg7QGrEqKpiRvlWGNJbX4F/qYHoYgO4OoDKLyD5uSR4q168gXnbchSY
Bpp2kyltxctsCsgwjldgObgmUmKQNjUFZJQht6HZWP5UX5C5TjNIbYey+MC0Zmc70hp28vBZ9HgC
sbhYvdLqFgAIrciRdcwAhYrl1hhQLifXzKSPhjQ5YqXx1BR19GIMOHXsmlKOrHGNXpYej+BWZyjI
ExbUmAYyawwf62wly32GOtHWMkJy81zPf3G1OT8xnv2XRGRrTfjZ20wL5UhcgXrxkG+dqWQ/f8Xg
XfIC9Z4rZ+DxjgMWsvTao/ecOxtxaGh4Fqj3pv0hSxcQLky5b+NY1bZBXNk7IORKqy6gsZka6M62
dvErscCgIWkmUS2hdcwMfOQQ7pxiqV4mMLeijGpwdzjCRbai1UyA8d9VGTN+t03ehk5q9F8cbvS7
dan7i2+P5qlpGn2vd71+RAbuEjqzvqe8HJmc05Z2uJamjmpY5OqAcbJ/Nur1ziJFBDychQU5fFjE
vZOHwwoka5XK4TAeI69LZH5QOoivRymyfnK+I5tb5odIFLmzzMwIwLDW8qTmwS5mBrU2VV4DOIKF
Bqipzh5fb40954AvVePFZeMZidpkZn7Y3nmZOG3XUuIonZGtux0HC6wGaWpcBhvkmno5n0hEDYgM
kC8gGs1ykZFFdg0IBY+NMZ3uZLILLM9yzxsk/L5i0/Yn7YDLGmRnZbwcXfyO7SvJflXERZwOX2aB
FiaMgeoBjssRf7NeR3GazZMtSARA0Op2w5E85WbcQPbm5IMx5K7eE8k52EWmAzJAXfCByGrR0Qff
Z1X6M+qNVw1Foq4+XXzUOJ65kfwii2t+IW00RBMeEmiot4KiEtVFFt/QEHSP+OMqwzb5ttRdfWlm
txk3PlZHQZaCh1cTYDsFNpOgOOIgIjNi/RpVtlgsNfoOqGoOqKiN9Im5pot3nVf8aLo9/m90f6EM
egAH5mLvazakmAhw2w2WmwvokFogbxvNPkMuFTIBgcpN2rgGkHWwoCT4AJ6pLykN8Q3e1GSDumwD
CF2xtSGFDwKMwy2RAVsWpBsLGCwXKRZH6nJvRogLgak5SBiwsOWYVDmSNkts3AcQwPXjLp6qDAza
aCL85AE9bfV1QONxbCMHZyOlfhx1JyB1FBU4+urEC112lefyHNmAB6EEw6p1+aWItrdEQ5Fz6PR2
hYQKoVhyPHjdsr9PRvypIHcJ6TFHRQ/8wtbcJ8hQcbwiOhsAUNmxuMyCJPGRZU3CTuQpPI6jFYkK
pMljBIPIh4ZKoZwfZHIublrLJrFZ16xvKLkSLDJd/eYnbGe7eXlK08W/2MbQdigiQNeQELuCaqBh
bHunAUkLm4LRcNatrg8MXIpm2kr/2MRya+xRPSimoKZEIDpw3bHeUjBfRu9l4J6C/bL7D51mRNEe
387pH0ZitWYU84LTNtFdO/Mk8okPKovDF9+VGmIragFgHSFbUmCRj2+aEo/tpkWXLGksM0SEd506
FljnVhY+KJRx6QIZwb4luBHXA8Ag/7JybC40ZiDp7T4BjvS5nv6Yc6AN3+tJU4HWF7EkHDvSE9p1
cWRkLsZv8oEsn9oPCXr0PG/t/h07aL5XT2n1nH+Q+bkRcnfCYViBE+SecWAztEaz4V3cVQEJqfnf
jnWBKqfc/29zGAJrjozoFnLeHBD/w9Yk0sazYkF54FQh7f+DbCz7JWzyzJCkLESwotyo97+S4f19
m09yswiml7IoEfcd7COFP1WwdIkAV9l49rBVCiBb/Qyofho8pdjqo8aaW9BOdeOy86qpOPp5451d
0bSO5t41n8nSFLmBqMIDbtC/Gf/P801eups6twcQ9M+LzSAmmUvW/sWr/EsriJBq0VDPZcD5pF7j
M5CLW8wNlQwl5WA/ejDUC2R/TlF8JDk1NJ9BnEo0Bs1JewSL4UlNRb0CWPS7bixGFJgDqr1nm1Qc
yVZ2h/XaHTKQh/cP7/JsW5CGjGSXwIHyEsH0e3sxSfrhpCa6m1j6IEUe1ZcJcrmcdC3wWgQOew84
k19YwVJBENYU/nrjDqMxkYJN9Xs1l4CPEOxi0u+u+6kf6cnZXqvFDhW5GDCixhMYllDAvmxSH1n8
BDpOcOMSOrzzBTI5CajhhDiOlMUJNBPUJzG5AbJN2/LZ+UEiAh0nubRWdnJmlA8m6U5J/zGnU2RP
Xo0jZ3VPNKdymcVL90UTJ8DYouHsl7pxa1a3Lo2pQX4BCElIEwG99kzjeNa1bTWnPx7sqpoBcUYJ
S2CN7m+oJIZpvbhACHkeh9R76sF+Kgat5QNYj3peGe34hK0DKQzf0d0gK3D45xYgXiJhGYELyBhW
u8f/E8dqgPpeA9cnbqYN3VzWuHGykx/J75CFH9DtqhtSH4l6d59YfkQyz8uZIX0Uk5JRibTF29Lb
LRFA1qb8PIFjAVTwaY+qZSvHOxFV2FKjz/08XEhKlpaWFOclBepqSEIQ1iCRHOxya4eCZ9Aj83Np
RQtYk7GE85MO/3tokebE0bivCxC/S6Fa4tHSry1nB/B3mb99dKRx6/059PV60eqiDVeUOG5S1Hmd
Z3G2m3v2hIj6x5h61JhjB+4dH0DIQqkacluF74NMDStnrrYgCEW55IcduLhxwuUOSO119GnaFpnu
lEjzbZF06hbeOwAjqumFFoAoJBqQh9AIkh7sy6ksP2stC4Rw4NbGmg24niT00ig/5xkDgMxoI86e
5oDXxcGFNMzIkIQIGwKJZTFvhiNotbfRAoJCDwCxBzAov9yVr3BRHaZA4n41UXLy0AkeDjXA/T7L
N2s7lL+v1XSqa9P5D3Izv7PK4N8nI7e3k+WwM0DM9WsyLTqI8ABwjVrSSu61apwh1yiYWhAj68qj
2n/N1qhfDIRW9KLqLknM2MZC1dz3Iin+Zkgg+btpgU0PZDd8j3/0Gp/ey7HqNvk4TM/DXBlY+ANb
tFvLBERH9SaeJ7DufUIOBkBqfm1xfh1OiSGI+bAZRnXPTwIxcmmZw6X6UfFB9NWUGg/pIjThp1cS
F1H3IS/8MQENaRa6DxpKUjJ5C8KwEhdRajmD4DFTc6n7oFtVvmRCMmWitA+fiy6Uiq9MKR6v9vGd
qJnVfNL44wPTUGlp0gh1FcfVwUbx41Opi8k/Q0uf7eNCd38bNZe61btvS02kPiyQoUFj1Amw0w9E
jhi5JahEQwatEOUKQUOCaRDehuxKnexPwKO+IW2Q3wM4CJBacKLnIEMOsCnXdQKlKbK/UXQoQAza
ibXTjsY2VQb9avMPNVnGvnc1xDzShWSo/0QJI835qw2y6aKzC0IjUJj4sjxE1oNw1BwVy5eZYeOt
KkRWIe6jhu1LZyyDxzqToisBgJe7iByRvwmeaF1fgGFhtv4M0ICmwBIHGNryfu4+GHWpIaO2RBoL
3VucZaiIoi6pxzL/ooO/ZhcZKOCzBbQyEyt66j3ItMwekJQobAAsO+4He0DSGUbKjoZIFLtNRcP/
H5kFSs5Nh8gTtpnzLScZ0LTaKVn+IolMOdaEUll0AFHp7zziApkzeQ9KgTjuSiTif+Q344w9udzN
YWZgqOANvldTkD91adfu/Tl59aZI0KoI9ijZJfWdlE8o5MV7MtK2PqCKg3TaWkj7fk4aQHXEcVla
gVs3vzeoNz+SjLTURBGrNw6KTTcPimwd5kOJmFSgjKmnmaJG6XYFA/DGmee0TfI6l+m6JTxULQad
W1DU/g8d0awdyebeHc+jQFul3oMMQM/wkH5eAyrkebFwJOEviL93HJlGC1LBtzR2bTPar/00Jtu1
ANXRo/5xPPVjtVt7Fn+L1j7ausbYHizetL8DQRgUIgtAImq9OVcoDAuryWx/B0MIRx2TqT91IJn+
ApjULzhY9J5cr535stN4jQxpRAHdfVVY5Tmz/Y2OQPmRRhWwg5BpIxRLiQJ1bjO3DqRKCLkQkoZk
OOyIsC5y9PkwxuNeDkmjVW111lj+05sc72bXABXroj4Oc65WA17z1gXg08PshYYQD11Nzkz6lK4p
Tenu1hqPx7WPy628iJjzbnrpqu6ZjOSdyY8oLqo+ofg+Miyvj3KKxExxvt5jgaJNA/KHJYgogf0W
Ak/Uz/0UKd1JvSMNNaQAsR12OqWbAFdPgJEqdV86adCAD2snbUjTZdFvbWe6OxUDph5FfJFkjsdU
1OPZ9RExVqHgu9hxnS74SSkVmSvvB4W6wGfTRuArCxo9nje6D15JRf4IbP//tqapbUn+yCGp7Ej9
4KuG1COySuqJSVfxAHiQKyZLZUsyHGojyVOplR/JfD1763gdX7zctt7AcNAitaBr9pzKL0vbOJtl
BSjkLi86kauyxX9T/zRFxquBbPGrnrRbVMhr9bYfgbDkxwl2LISn4KytVCeChIeaUpDiKDttQjZV
gFzlCZRiXWgsyWp0f+bAn/QB0nWSz4LMW9/uhiCSegNHBQ6ztPSFkIInC4CFgQINlpjCICSG9BFf
WI7BL3T0Kr86KIhj6lll/ceECjfU5aEedUSFwc8tG2DSok3qZXzzsJezLf2lYKt2UnKggZjnKME6
QLi3advt2IRsmrjEEaFB0WZTBJ5ZyedTl72RXCdCBZSuOxngTpFdXcbgtOCRqJliubYpwMYTUqVU
UnfzlXqypCrpBOCrUFOx1V2dlSy++tWbCrDIm7SJW5ThbduqdVOz00zwi7br/ASAguHFEQ3T6mYz
Ncu4NSwUPQQxA/UegK6QKZENL9SQcZQCC7A3pv6oFLk7WUhLLyxxSAhfMoxTDxAPOpBnHAREKCoi
mtmygIaeAaWPZNq89NgBm3/5qdGePCBIH5IWudJISlqQoDaAn7Qp1wDxD0BcOkP9koKeRQBberZW
RQBhyfRgAiwWKAVgUUQTIC/Hme3TDDisJJtjI96aOpLITSRuXVN3cK8eeAi2rsBWWICLuoL3wwYq
UYc/X59lzaVJCgz1walDDpyQq5blwQIU8DRAIf6tJ2QcXGEv+Ftn2CQC5nggzs2YlwU2phirxp+d
zgWIM4SkXlHkErDYKzdK9qm1l+JxCkjZ7rQUDNzji8b3DJi932iI1RvfG5MDvEWhRdnqfDckrbms
3bfmh5o8FxXMdBOlG5Xh2leevLEEXyXWwuIeyebhzkoqbybHTz8nH0CsCuqLWW651LKedgzcwxsV
AM8vn+0fSFZFYIcC+/nL5+zLP/3lzsEFDtDK/eNYDu7TZJruk0UYeaBWCAcxJBlpfS/rrsi3CEiu
HGjoA2lMRN21HSliu59MwNWUxsG20/88GNOcPMahRM6BECsuvdQI/fjA+t5PS9riOQTiN6tEiiTC
VckTznYLPYhEV/dRnd3U35O0SJ5s07c4EpCRHdms+ZFkPuoebg5YF1uh1S72hoSuvw7GRk1dYnkW
YnVThfQd0wZJfis8boBuMfnvD1++3E6R1oOWvm61r1LGRp/UgMPWpAWZNQI0OGnYBSxB7hkcOaBq
0wGZnCAFLxYN9SZj0HcVS/GfVWiNoeFPyk4HYk5YDI2PnAAoyENp/aQ+mVhynkiuJh7zft0ZWTmh
PMpEcTHIEAdxYEvk2PKIRAwlJgCNP+zuZHdd6f1zLpomW2tUY5Bz394uUuccJ1TLMvcsHCo3P3SN
BnzezCtfBtFQD/Bcv0dxVpxohMru6sVCxvWBtSlI7j/MSMHn9ndtwYtuTOfyhUSNnwJiWtiuRvM1
Wpz4KJ/iqoR27pB72deuuVVvAnqgU0PPdzIxhsQSDBpcvixIUckXCo9RfbVWN/VNKK5A5uoCNKSr
4K3+vDbec65pWGAxDyD8EffrQI4T0GFc88Zka1Br4IRqauec6R0sUZYKCBOh9libAKbOHDY0JIV0
MUeen+1q2N1PRtdJTRxXL0m37u9mW9wJdQv+32nzB61k7pZVDa10aPljmSZqWe7WP2RL49iN8MOa
ftyZ2BmCUC3yQFGfVAw6Irlz4wS5h9hvTU/8TLwbEtHwGRwY2VDvQaoH3LgPOfVIppvxs47jch3J
od7FzwYWpgJYNhbNOAFnJre6EtDXGJo4rb1TdC625ySjZgLV0nPn8vqgFDQL+SpFpSFfWPo9zE/W
gGT8jUc5CGQBCx9vBt5ZyERDA256C7isZnXu9X8oR8DznXvRkC12j8hOpjFpdJwFBEC7yXekVoZq
6NYuXNSYetRobjduVyvu5YRKoYylc+wv/wEXjr3lbrSeqMF3zxFaFWMAfk8lIHFAOM1dhq6ZslX8
cX4a3FQwtfS2D6YOxZx3auk0yqmFP82qnGg6Nby7PGmk++PlH+xHujFypcaNdkA7b06R4LB0JfMl
EnFOvuDLvBvbrJj3oO87S5n3YE7u5EM9UlNPKawcJGk4jca8WNQAY4K6UqqckOeOSkWLfVVJbVnt
x2FVIxt4ocS4f09jk3pKjOOr3Z2qluN3jbw4clEJc58m0HGavLbdEeCixRnAE+9LgxcmclSmiy7Y
n4npmRqie6YeKSLAypy6dgkf5J/Z0nRTwrwNKHC04F/nfPD9uB2QQlQXVJEO2giEvtxLL4hs83lH
XWsusktfmhewJg0HJ614Kmpd01Dv12WzIhkSrKnCZzF4j+M8Ye7iLCHbcCMuANjlZwCmMlftVU1n
+/g9g0ckSEujNY4WN40Aaa4RsF044mtI4jM3boPCATl+eAQlxteCme7l7rlFTyVyQ5maGaoHF/VA
sOdeZS/5dueqzMi110sTaQqwlZelh6G89u2K6kakBU4eEajAi0PDwzRsk0W7Vm5133CeWSdn7Q5K
bo9JtAY07mz+il1Cc/zMtRs0Y9Olq4P0nl/mJGMgmphq4uLDYkmRxxCYrv6qoUTnqFzlZQcxadqO
95NeOtQ/IBDJgGlTOIydUHHHTrOBQkHUDqIrVWU8AiPHNnt3u2CrcXDbcss8uzcBnwYjUlPvzseb
R90/K5W0RwVtELd94rdgoDZM1FnEICCPsWE6t/a0BXxMjexFNO3gVU80/FCSqZJTj5RA9No+yGkO
UuJFIpUP7hrYzILZGztkmf4fyr5sO25c2fJXzjrPzdWch159+yHnWSnJtuR64VLZLgKcZxL4+t4I
ymI6r6v69AuMGADSykwSQETs7S0SK+BX1vrRUw5G+pPriAedF+xpUsmi3QqtAe+A8qBG46PEBgKI
iggKvvtx17gKZlhgk4ZbkyTlNTCGxTwoMUS4H+IEG3qrTpIlcNrKtdmIDMAwPycxO7ytUebj7Gkc
GQzmLTyziK993+t4liT50IO2WyU9IoXy1CvyAA1nWbtczx9JEk1aWhuyWsQqUNlNsxxY3ODc+ucQ
R+t7/2z548ZCoeJ+cpzGtD7PV6J2qk0TRmCpyBzvaqCG/1q0KKcBhVazJt1kqIZspzlYB8+6wjZj
gCrE+1k1Bq0HfA0HhZyjvJCeVCYgWkE9Z9X7SF3GA+KVMQBnT30z9GFM8VBox22UgTxlMZc6mMqC
YNm4JccbsyP0X8bomoxQ7vOhbdXEd1UVZJ1no8tMU5LFyLDFvCm/UDOQzzzrT+8Cd0l37Rj6CFa3
X+s21MDbGct24WtRg0ylD8AzHNGA1BvPZIIumw1AvrbOuYlTiF8R0khEUfUzCo/CPUmFHHBWDgg7
5CECwX9NykTL5a6ZctjNtHMAAxth3WsXl6B1/YOtoPKQQT+AbFpWky53QBSyQD7b5GdXcXCgUdT8
Rk+qj3nJn1TzvKSbRLoi4BKBonTE6VhxBO+i/kBNgGzyh25DfSNs37UWOLCOfjBeZkcymj3rtsDb
xjHGxwxSjXKHTuJtYpirO0ODSjU8h2KxnWenERoO/UoAjx4R4a7OdeuvhFWwZ6mVyHcruuFAYqMD
9jfrh+/M1tkzqYBGiTQ4zbz1SDP5nYwg/ImeGxMJMzQHjWJ14Rw/PMitLti1RbVoCRCQHhhweyfF
s4iaKjTfe7OO9zUDZgdSdEjXfLjcORdVmG9KXgCB9mO+eVLZ2oqomwPR2kNuJ42dp5r95rEIld/c
nhzHl/dc/5RH3R5A83hX0AtDNbFqwAgBaDFSggcb75qwRJIjeOUniQwO0tjw1v8YOM9TqHcUGUh3
M1kzz4s4YmUt71xp0I3TdKHMe+A1KOVAzWsddJRRHFj5szfrDECMrGqjAy+PcpkNtdsF2aQky535
/0s3z0rDkj4K/6OpDTAJDBpDEnEJEA6OfGjGwy925rb7otf1deY0l7asyhN4U06EjeP5w3j9kADm
OEkEo8MiPKfTDHlyJh+KYj/VwQI36Oj2Jt8HIJkj1U35bNlYbwkoIqvkyLEzRpIZnnORDvCpUiv2
JM1vZHoZG3bvIBW9Qsrazzf7/KL/MJLqbvjfTquHco/fqdbuwyhotrYUqApSjdGjPkiqhsQ4Gn+M
LDXWJOk4Ypj0JJIbDSDxP9BFdloBUUVN/34hCzINnOeZr246WJ5IIAOB4GlE7g4oQ4I0DYHrYxts
JZSu1S3wIyFO4R2pEW5XbIMm+zyrkM9ostU0A3VnU5KjIElGnVjNuhv3oRZGu6HrIG19VVk+zqZ1
QLwnHIk5E2wJYZDM2CU3OCV3UCezzzyEen0Q7nLLK3bkQaq7oaQj2JPqDiplHvJbn4+pyXp3B3Xn
omLXst8IvsWzeiwsqUtNDuwpT/ATCUXplz2qZ133NHU7q65XY47qsHkE9e6n4aCpLLDPmd3uPYwR
PAW/m4ouVznyuVCke01QJmfR9Qi6yuhriWIdvrVsmQD+EI3JBFuZvR6tChzonIPUGIHs6xdiAM0A
Bmbe+LU2kYpH3vM4Ms66V55j7UXKm3lIDmUnwOCFlcSy8OzqMNRcc19S0OkWSSBPnOHZIZy2+ywt
BCcRKA5/APUPO5H0R8r9ZuGwIP1USr/YNABwRoa93m6jkUtgJ2opSngADrUGT08KpOvMBOxRC65x
YOC+uYUNKDCky4PRIaq99SQr79CJkadrF/EqS5rwgjz58EI9rsUotkIC24Z0TVE6YN8ssQ7LC0AK
zo6TpQPQVVZ3l1pNMKloBg3xmM0k07RiwIqRZpiU8zxcrMGsB/5mdR90IS4Alr4q62Dr6g0/gSqt
AYU5itUMII6cRv5yvw2lHWSC0kJEnUYbCLgDtrTzFrQzRY49IxMLr45QRqFWFrQW6Ipmm2AR80Aq
HGbJbaJ7znJeXjCg26R5A/pbtZQgj3kOGqXmiJUHSbWfAw1YXcWwFL+gRATtLgEu7rhxMIFiQnpK
naPEOGpm31/dZg/smBOAIaGAowt6YGuB1XmD1I0O1c7ckajsHf2NrlkVwKqccdilwA3Z5qWzc4U0
DtQ0owzGSdatEtmFbeMbAGDlHEgKH16zP5lvPKcu2ck0e1IvsIbSP85Kq8J7BRhJkbeNTHdHQyxp
uwu3AqrvHPvxRS7a0yzPgS0AGiH9kyxT1KgRZbJODaR3TGGiPgPPdV+HK4AI4kTDy8LL3JQIJZxj
8Uoakeeo/xUj8uDNttK2pGxc0BgtuhiUlUCPCxdhlF26MD+4CtSRGgRy3RvxTtemeMX+swuNEHEL
ZMd51rtpSLQ/rtmHab3XSm8a8LfTpxEKi+qxAMuQOvEDn4x9qNUNkWhiZZYvZgv1yEyOJFLD1eBZ
JCuSWjB4drwbp/c4ye4d/Y/Z426qWug4IZzvxmneHAtHcJShO1dVuYa5SAWyOabqq6noqhkrd2t6
1XfK1510k72pkeRcyw6MSVTL1QI2ARRBiCeXBIzSa12No76CAWaowBHDgMLPFSntGN/0DeJTYBFX
1KmxlnrGxlNFpZMXjQJOnbe48Z/m6yqxSUwsp4cSuA9ApM5QJoboU1pU/YWp2BSJhqmDOhtrxDXp
yDr7WXr7xBtTgiX051DqiQygJp0RTVPORppjvmBXuxEyEYtsCyZQ99QnaR5s6tjzwcgqtjKJu2qF
Shz3NHXdMpGLSnBrbYyuVV4GBbCmg/w6ZGJEfgaeVQujBS01jaEpa96iBF30TzcfXRdLw1/PH/LN
d+rG5AT8qyslspcqvNeW9KFPk9x9KW7GTF+wwgEEtRGJYFUrtBQ7zQG74or6h+O73mYSyeK6yXii
XqhgVkhMowwvsyIFEcmHjlzqDNuvacaIA0qm4n+QhwE83Q515LjSPKJqUWfVhvqoZXid6fleVwg6
DE+dNtbaw/Q9oe8B4LBRGhnD0iAJ7XDzNRFqCMkJbmfNQLQdgrcRhYx6Gy2RC8O3QoTNEjFgyBrC
CXtgHoF9nGST14aK4D8NRtBEy94YukseOqvIsuJHq27ixyFi8WMd479UGteB110ENEh9CzB0/Uw2
ctX94TUc9fAweXS9LvDO1sWO5qAGSe0I+AbNuJmuVWMPsa6RLDFdTMMncQlZsDBLEwxRqHXAyalX
I10uAheh0nltA4MSqUe6ssLBh7DE8c6NjLoa1ab2uB0S/c+/nYMMySDDBdf1ixNnHf4OGjL3rJEX
Ky0ZwSV4J4s0+e7zTp5Gt+qujSzPpsIylUoa6xpLO7BDNqEx2dya6acEf1FQVxrdNknxc+4CfGG3
ni/r4CFtDKSyRSAL0IRU5bz2CQnj/g7rXGC/hwr1mxqk+egnGcbpJhzAEwxKiHphVaW1CyhLBNDQ
6dYCnM1SIxmw3e1DZr14fARmtevi7LNn9qes8Ov1TIc7ViNqkMb+gVSOyd1TioNNkohXNzdHe2N1
LfYSileXGtdxPDwRXGQQmAYWHSItNx3y6q6tSpnig95ijQ2RdEiMiq5Z7z1nbMALX+lJ1dngfIxc
4xO5TiplLJCvsLS0Hq/FJkj8hfSd8CFZkkM/juyqaTw9x7xet5ZZHLyuPOslvrdWkN42YRzVmx6g
sIs7g6H8jAAAvRxYXuvZSgYSQX/zYllmuKOJ/dFrb2Zv7XPt6Pr5Xq1uBtQvZ8sFhWOK4nORcA+c
zK33CJSkTY/a3wtJeiblQwheW6DStPGShxGisJ32nfzd2vEeO6OPttjoqbgIhpOhbUEKWyZDt8lx
9B/jpw3mJJHq8YGGgC8B+wbXc9Zh3OP9aVuVc6Bm9BmwX6V0gD+LHunq0v8LWV7j2pzdUKcE7Hbl
Nw+j3t3YO5Fc5mnmsX87la+nPvbwWQJw3KAC1CKV2MzNMPRLkCZ0e54UqJ8mQ5A7drCjshwXJ5vF
grQ2dYsGydhml3+JBuQr5w1HMZMq3p6qtalLTY0jxjhEfIuquEmFLWJxxga/WnWoQllUKD4KxNaK
ULiMtxevvnrdCCQoHTjEjdTLr0FW/gAijHGVeFJehyz8i9SG7rirqBvcvVNY6dd+Hfh6tkc2C3In
QCqzKupc0bTY1guA6c9OL5OnoBLGk9UWxzasrJckqTkoVgEz63hF9TkAKaJ0U+MkUl8/oaJSn3qk
8xJzOOrBt9lmhnW1DgLDAEVTk1/N8gVp0eDbUbmKoURjWk6zHiUeZ6SjBvubH5YcnG0JMK49Ez1Y
LuwIu040KCABPcwsj/kwuYCXCIbkw/E3LrOKerHB2blm/fvMNNOAMnNZAsQEAAutajqFpeAQ6gLJ
U9cd6r/qWtFLUiVvp+g5yHMeQ7ocsUrF+XydxkYAnkZKSbG2zBq4r9LGaqUJUN5g4hcDjHfhlpck
AF4BEJjJxVB+LuIva+wUzbWmchYBlpEZz3nV6v06Kw60YAcszIhDVZlts3a8XeszEA1u5aCPi2mh
f7O8py6592W+0IPxUQNCBbgpgf2reQH4ic1hSyDApOKoGt+UsWxWJJKhSZNvHQ6+1qIRbN1bRbPp
ktx4AcbdwRR19i0deoTXpGc9ZiwO9/9vD4DMFEtbN+TWTmzjSI1smDn1/lnXSf6MoH91M9QItW+2
5uuAw+XvVVO/FlhhG//F7Pvxi+hDew0uaesY+caPqUQ2CB1+GCpVhWwCqBB7Kfc0Nyj7wmcoBI5y
RlQVnGQDqnOo7jyAnH2rswaOfJ2oybcd00fgjWjjVQAOZdtEjrtolUgG0G3kV6BTkBBpVREiAwNR
1ZwF8Q5o458QFXw2P9DEe6dwkeqhocb9Q0c9NtgI/JmaAxj3n9Dj1OvydlmAyukM7iwAQ3tVABzJ
lF97EmXIFlaNxHUuWXEaAUF8yp22QESArRKlIj3SkPJ0ddPFNstb6CClXAVtABO5xmWiAbTJNWqw
NfRIBGQAOuwUpPfUU4/+G1EZqjRkK6+x/cm5qCVADcnbqYoYWQK/TlErkXS+bgKytlNT9q4dgIhO
dW+0FU01D9AzoGq8gxS5IbA76WxvOnf8W/jk+Zzw7mhxPhPUCiygEy2slr9zHmpz6Xdp9drEiEwE
jfESpLY7rArO2SaLwgHIQqU43tFQ1IlE9WoOymLUDDnBYpLJU1aoBN8g9iPBrauLg+mm34NMhM9I
wG93urCNbeOz7HMfFl/iKM6+oa7+Ox/Dv3dAiQHQhlNnm4f9tnc61ODYRsxOTW+iyEb1oshPkFr0
IZNSr8HnmnhWt74zjLxlgIdFQ34jzUhyn2B/gczhbd803a5n/sEfdJzNVWBKnkL6k0yB/Sl6T9F8
rdJba0ldBAuAt0DdKTtg6qoIUKurnIJpWN8iv2Mw9BBLlI8BU7czWmPXZSGWP1HXPwMPEbgcIKUH
qTywJxvZg+Q8sddkdMfKeggsZ0vGiME/T2xw1+I7fyBdHhjevmh8C0cnsLpYcpklW9/sqcMYO3Hp
IuPkhAeuAeIbn31m/Ya4BUjoig3xDvy06ArD/adAFlcCayHn4Fz08hYFS8juQ1t6hgWYcERhogBg
KlTmRAVOKY6O433fN8m6kFa4MFADBCI4kPgCnNp77iXiYA7KZhaOwucmUSiE8E4wxNmUlZr2ozcb
yC/oUoCK//MQmp/bbF/nRY8Mz0i8xn6CA9m6uHCEXi+Nj8QFwJTk9lEZABKKkHkFusvJPGBTeUxh
SMDssC2DKFl4QJo9WukPKnOdq14n5KAZbein2w24EBlpGOEPkYjDgV7NZnnLEkun832yRifFWRP7
34WHNGWrvJug0zw4Qnzs7MUHijmBHPCbbGMApiqcjBnSIo/btaNb2X5WzSgXQWqqkq5C9OC9+WUY
6erA0Zd6YNkAhquGkSlEhfpRKphIqyvfhg4Zvh7OudnSjZpbMZbdmyGkC9YpfB+WH85VDohKEI7U
8/jSTPhjmKLKi5v7PgC4smi74g/T+sE6j/0pJNimTV55xw4JL9dOR+5wYTXszyGMvjJgLjzbOKvf
B49V3XfIzALvWNbG8dXEgXGKJ80zqTRp/OUUDchWlKpFWdZmQLAACYUQNYApz/7kwTv7xr/R9HDj
hMgK88GjdBwq0ay9MXoZeq8+NYmhP0mvyU88S14LJxDZsrNKZxkiKWVrRMx4YsBfeEJMgmyDzQEb
pSrtaSQ1gER/sdxgXBZ+tfNU9ROIpI0j9WZRFxGqBm3DWd8ZZnF2HnhaHBgYnCgTHOcgApHST7Hp
gRjjp1Tn5Vgg9UT9LKJySVialNIx53XEkb1wLYBrzxkls1tUW4u+SXVFNiBA8gAEbymDh141JoAU
AH2sHVwFm0D6Eee/x9DUjqSa9VWkh+Bg64YV6QLh6lsJotDxMdED84B6MW/NjVQ/+MBju45maC9a
6WbfQpdta71ozn6HR/ZEswCe43YVumCBJbIE4lL4HbUCWWcXkRty2SbIHptRgSKCASK5tfFJ43Bd
wS6ZmrfqGhP8uh90pTMq0KybkINm2Y/d93EzQBD1gJGr8gh7fe/UTnyNgnYjY71/xtF4/ywBx6SQ
mcP9qHSuj4xzJ3HlYrIqHR/brQ0i2QdSZSYS3bEeGtckpm3t4DFcl7uW4YC6CfUnavqgbjfgjBtW
LSv0bJkb1aVEheO5LyrjqbMtIEzbNb8ZUQVmtjSAaLWjCbCRYo9qTuFIY9n4+tfIH8yVxyztyMMh
uTpj5i4GlEn8qYUM4Tq7+aJlMRYMsuQ7QNIbn+OivZIDaADlgumVfc3toDs2qYzWue6zPxsU2qoZ
aGox8mA1Np3E3+lPLeX8Oj1bouDtbyUevFVpy6+iY3hGYZxhtX/6QGvYNCXYNAHhWuAkSi2KSKbG
FeHonwCqcpGZY21JV3UtpXDW6ya085d0+EQc35HF5IG5Fge4SiBePc9Ll13uNacRjPIvtn/jxR0f
Xh0XryZDddjs1ZafSY2sW3EobRZPXjJP3r2yAOxFnp5tRkP2oEDmKFevRvYcmpZ5KTtx0L0oZatK
Idtj60mb0Gnb2uuZ2Opd+jZvUe83uuQio+LGhfauINPG+k6LTkwRXiA+gzOM9IGEUrFfGCWIWhFi
BT6dcpgNetmgygxnHdvESw1vEcbVIkbZoyiQOmP06zk3+C79V6KOFyXu49e7FGIakKBKE5eKUbxG
spdlAQApxwjo0kA0XtzNdeOuSbbEIZt7oHHz3AjE5CsUw2E5mpbDwok6fgWYmI/wdVcthWvHb6A7
emlkVj6HGVi2csM1kM4AfSKKbdz7zhcfqRY7E5g8mxTM2G+yW/qy1/8A8p6zaXWv3IGGyHrBKcmK
7GAE5GsNh8SHPq+TT4PfPtF8dpQBPLbPsnNe2+5VGzSsd9SFTL1BjXPk8CuKZw951gPkSSJw7ZSl
eM3axl0DcZTvAjuRr16lH00Zls9Va48PqItGfJtZ726iHviOxF/d9NR5tOtshTXABoeSzqduZOUF
BwbdxGHPQ8RPoyGP9vQVteEGWlEDSbh9sbK5pT27ef2F5dJ5Kz2QKwd2aj0MzZCdRYBHKRkclu7a
uo1f/EoG2wyY5lsBoNmXaLTX5BCXPEENZClPAFZprnaBALIQifOGLN83jgLrZ9OKm0PjIpxOehel
iEjOeYsyzV2XTuntW7vSnp2x/RIi0M5yvM1HMNE9tbYcl6WPtHT+QXAvkuSoD+BAIFWbs+5S4oEU
xyZ4NPIawfAen+8yAf1xgsA9JshAYHwzAU7J/pMJaPqwbZsLt9NNozCoeYt1deaLI7LSi3OnVKQn
kZq4Qjlo643FctZRb/YTMq1Pow7u3nrlh+FwmBeZoFr3ihWtN6n5cPGIW9UlttV5dfrhg3O88VDY
7K8ocXFs+7EQpyU5J04fWpPTGpzMs0i9yWdewUdpyJe9N7LV7EjjbDcE7dYU/zE1QBp4OeqFI7+p
1kxV1NiqoiZWPUcZPA2MU2QgHVlnw6AKbEg3G5DE8T4i4p5K9YwT7Moau0DiHxUImVbiLWPQHR4S
rfavdZOgulWdKZkjTngGzXhNChasf+fB3HpbohD21dJcVDBzrV6FoW1uwQGzH5pEgmS4D7VV4jNv
zYCjmWFNXK4yz2fXukqMp77I+V40FfJGyBupkBVyebriEHW2/hRp8XhRc0UiRxyrzJuNrw5r5+Pc
6Uw3Nq2NMeLkOvyweqwFotHsKJz84nbIdyOVbw/xMh9xIOraCNFzRVZKPRtfnhYRo1kN4gZkdDRZ
JlYdVtvLERVEEtGSn8MwAhV0iDEpSlNQKqOcloz9WL+PqJWFzGRwM/n6vn3Aut1Y4fOwL4SQhJwb
a8UcLVlhe/wTNokgkRB9qTkwhMltwlRKlLPvJOmKlDcj4CycMJ2cjYHHl/eC6Kzat43ZbbEDx8It
llc/s4O/2uHN8yNHJRn3a1Rbj9+B9vTm+Ib2WqPweZm1Q/QpwjIP9OKufHBSjk1EVzqo906agw4q
h500S5RBZLW/7pOi3zhVhuBpYoA+RHGIAMjK35dauJ5VpKdmtL2xXdzIbS/xEs3Os4qQl2ks01EW
hoy3ESXlyLKPUp1fcOfp505LwBblDK+jFjd7z67dVTfWw6sOtGfAQMfyrIN36LM/ItSq3DLPAQtR
7IMmQsvG18IPUIKo2TXO71Dptg/dIlwWQF04xwWSZHWOh13XGEClQu6vn+bJPtRrlHWQCzVaHOHw
v0qsZeM2dr+lccDXVA93V1+xwbwUdvClYnje+x3emqaqZU4lnq0kGqrSeRbJWijnUDnryvluLFlZ
kqyA2YJIbukB/mFqGbJefvYHt/joZ2DvcHUTuTBBZxypsdTR7yzOuttxpP0YPF3jv9nJKa6x5REs
ObI8ss7G2OP8UI/YNjAAgIJVEZTU+AoCN0VyZGtMillLKRdJCVKTFMF7UPn+ZmQ7eDj7RKU5XpY/
p6SUjgybb4HsetC2O4A8o8vMLqgm5uvIRtnP4ITF0gN6HqIKYO5IS9Y/xKoZOkTzgwgYxmSgBhU/
/UOeAEWclX63uxvBRfwa47W/vxsQITTu59gYz3NQTxvqTcjFcCKpiRHYXHAvWbg4ErjMvrlpIEMI
GTgtV6j5qsEZGSB6sZ6dRNKFaaZwepWSzDfeWMC1HujoP9iyIj3IQSCJ2CGRZ5GhM4Pnrmf1iVSo
vo5XAY+AT1O73tqyEUwCKE9xRlwED1Pqzo3R6Vsj1YrDrKKep57Bky7Wb2chQ6CsSb7jOMN5CsIe
v32tRkRYbeywf+n3WYa1DOg0QcYTBP3KQDnnlfZ+Og7v1y7zwA4AEtdn24jyh0wGe9Z3YJu9m0ov
q37fF2awaEf8PLLEdLdZE+6QA8SeQbLInu3WxTEO+Hq2le0i3b/J+EOq+ZOHiL6iEs5NgT0VhgDy
K8EZBvKbELhNuovU+UIPTyTnKT6/Loj6NYkmGFK1DZkFFsErHO1WSxL9nGGgpwbOo71i/GbbWr2b
UxIpmTEwTXx6SVFs8TJFckrW6vF28FCVIwqmTemKTQTWrGJIX3mb4l3Rp5Z9wZ7PvjhB9hcSypod
SbM+60e+x6/hq2409sVUTQhe2HNUedmXwuu+JAh6IQ1oMRI3ZuFbn2usDF7DVpNL0+TiEcAZAf5z
oTx2sTOAKyDXNjVGPqLMGPtdUViv+dh8GRmr1Dx9PbpfpWY+05EC8hFeKnsINyTNzczsSLoyyN2J
IvLOpWqD+/EuslM7QKrSVs5F4GlYTNu9OtYWeY3UErLMW0Ac0nnLEEQwioajeTBtpEM6OBebmdVQ
nGqcQE28zUxAVmh15m8nWgiB+vgILK0rQKz3n1yRGOc4E696wcN2iTdI6uafiE0C2R1AfCnKM40L
pPX7aXpfcUnVQbr3kmbYcYPJLWJP9Wezq8EfmiBuoMU/jMR2nycHt8drxMURn27FWyOovxHPu0fp
IUQKT2zv1JDlw49UDZLDVjKrHbwNqqJioNyI7aulmtwQP2wA8OwHz7KupA+7wl+VXGqrWScKvDID
C58sDg+0cKFnoX71UceMQYNnQ2O3xs1EvgOczRErCDBDm9Jbt5IHh8F0/AP16t+Iswv5AYLyfcQ8
rIibRc0sfT/7ekP9grhttcF2XEey7a+XmP3oirNIvbu7oLF3fiMI4BZWXxdLVwEstg2iWFnuuxtb
ieBNG6aGrKSbXfCZAe+mVoiAsyMXwMukGWhI08pmjw8WZCSjL3dCK8Verx3klwRtv24CHUR2NlYx
lpWyP73Y3HVeBOpaO0C+nW8430CdDN6m0bM+V7jTVZAG2oVmAnSo2Kd9DKqKIO/XJpLfLgFLsx09
+d0wiJH8LT/Tk5+awhblxinCejUxKHoqlRk05UhJc9iQLEdmLSyNF1fytpo8mScwYsCtacAZdjQA
XLkt6O/wn2a5GM4rgteg5gbwJCq9P8wu9S6JFhlPoG7vKos9U1NiG7h2Yttcx0hnesYatHko87ci
T12sRrHuWbUhUOUnWTgAZR8B13QAbyjswE5ciMQNH3zOtUfh4S78VqLuvwof484MH/0C3Lu5hagM
iWQIZCZXaeMEaxpl1178gBpJHSl5iLuyUxh46RHb4ZNVOM1DM3bvTeE76TrIkk3UFcbJq3yx6oPY
fxuHx2aosm8BgN5xx3l3CewQNAwm7j1jyA00vLTajJ6Px7wbYIMaerW7nNPXAC+GWDLlpFGTIzEj
kKLeV3Kw3g3gts2mTDhzEMYGH8cXvTKxjjC9I+o9VKJX2npHFzfV73MXqNQk2+AeWYnOaJZFg0zk
vkdZpxf+UVoJzjykyiMkmj7q1aBZ3QPH7Byl8XcQK9efqz6sN5oUPo7LS2DpDVW6cr1o+CNP+40W
h+535erYbjW58r6QyBGLnQMiW/1liIFJ4AL49aUc9WQbJCLfpNK0XmSAExQpi/hMVnyaWR64X+ZB
ie4UVylLhkJkBbgH3LmgXHRm2x9xDnTKgKiJjP0PXavg+ib51n/qj0AwOLIMnHiWXzunAb+xJY9l
9q1KPnvCN99MiSV7wfPxNMTGeEmBibWsAFO/0RMGuGIVEwoUpLnTF7gJkkMVLaIe6EVBAD4a43I2
+BRRmmXq3U9RVpHYGLL6hr8KQ1E6YHTmhnSBAsGNmtRf4R38biVDrPNH1rdsZ/ixQNi/cxDUASLJ
qRMlKKcqZB2QDuumdwP1JHlTtxB4q2ROAsbxngMorMoRv1TM8YiR1I8qE3XS2YpfftZhaRzvW8NF
OGv2IXPhZ9rFySNkNYXjMzCbxKYcQgQ2kyQ+a5VfgbFJ419iN/5Rq5oTzfzU21rzvUQN2gK5WOIZ
hDxiY455fkwSxJWR2//Z1IbmLBD4m28tZfmkmu+MVKXr7wMs2y7//tf//D//+9v4v6IfxbVIRVTk
/8q77IqPt23+69+G7v/7X+Wk33//r38jlRG8PHbg+fjXAgW4rezf3p54Hin3/8HSus7ztrAuGTJf
twS1Q7A6hpVudAM1jrOKkHdmcULf4eBpwbN84yUtnwB5yOMO7KcPAgC8GraJ7L4wOTkucA44IotL
vE6TE86Y8TFTFyQOCfLC4EMiNaC6SJZdoj9yYdvLAvHKN3CUL/Hnd78L8ActslIrP2mIQW30xkkP
ZibaB8tO8EwwAf9G1D+ag9N97PWi3cSoRzJ2ltEupejlLE8MfFjJhIvI5WxH5HgiXMtgNb3/4iiJ
N6Wm6+CMKJGQSHKtZOFmzrBCsrR2SvBwQ9HlY+775iNnoEKvhfdAkpXx8aFvu6UXIWCw7AHpdkTZ
+KfZ3xoSZweeRZR8k0vWsGyTuWGxogmoAcdQvDLHsdk0H9fRQWi+MJkX7aepeW4/AeQsPdHUumHz
yxBwIFQF7JniC31VXFKsZM8kxaVugO0HoQsvHIrlP3/TPP2/fdGQXeojX8ANbM8wLffXL1qdOpFI
okBedM+MjsSj5NZjySbypYldqUB1H+c4XpnMYJ45Akk37yaZ9UbBVr/66LIMmw1qMvF0IwhDHa/X
fSvaaBEKM7sSoiEZknb8Bugwa49wAeiaBDfWAl+qjRYtslh4f+bqRWa2dnlmoK4/B4aFe0HiJdIb
nc2E8e2wjl/cal+MKMnaRhaQ6aLGt1ct0MM3FnCNUO1VxdqSok1ABUVKOoWWajsFo6jIHtwUYZZJ
Ap6w3NZRWp1AHFpdWhPJgrSZU7u3wsqrJUhG22n79uGhCyMrlilrYLX5uzVy/vjnjwo//fvPCgQ/
eBhYSPgIgDzqKfvNQ6HvtbHIbH+8IC0zXI7SP3mBqT2bVeOfpG+Xy7KPjK/YhFoLlO6Wl85KyifX
1D6TPmRavJaFJfc4JTRfmXawh874ipK+YSe4Ga7Jy8X2061Sbx11Tbuz07J5yJF3slaB1iWJcSCb
B6aaLrFuDSUq886dRAS5NuJlrN64IZjv1nlURjsRl9bLwIFLGCDZJm/c8rPeAatReYl61MAVg0Fh
J1+NqGlRGpwgfUrHc2elWXWwpCVvEfg4gWVBtmoM/xQa+vC167Rw2XiD9cD9mu3BOIc/P3azV8Oo
UDtWSflHwfi+VA//IndOtsjXscZgH/zmKXBZsij81jiQaATCfhizHgejyEdf1n4WbVHMEoLSqdT2
WuzhxJybr6IM4z9VB3i8yZ8cnUFpVIc0H6Zcl7MPTFsj/7+cfVmTpLjS7C/CDCEE4pXct8raq7pf
sO7pOez7zq+/rqCmqMmZ0+ez+4KhUEhkVSYgRbh7JOWJdovLgfaNiETYa1TuyVfUwfGo2f7+12Pa
5u2vh1sWEAooo8ANvFXolfPl1zMasR37gYjuNCDuVqUlzYswRtxSDmovN5z9GhQhiUzUSXZqZpGe
nnigb27s1KRD0HfN2m5zbZ733/waFh8GHYySXF15GUpXGAcUCbJj9nZjp89gZ7I7RoW/E20kj1wd
9BS5MTB/LPs4aANOqWs+JSu16QwaE/K42G59aLqlm85ANtz7YPfukz54wu1kbD+u91+n+vIhlrlu
pr69MjnSp5tnJ/flc6cQmE3VtRf7F7/lKss0i23Qwhera+qth6/u6MQxCsLRKR0i1E46YnunHxcb
nd3YkF0foKigpqDDlzZNMbftMoRCU4Mw1L/N8W82ugzAgFil33QHEKlzS63KtswBvoHl3p/A3CEd
6UyvTVJBj8Is+os1TPYRcEzU9LO18AlpAOgkAjHwhyqdkjSm9ycr2A/opk6vluz/GqQWKWUxdNum
sC9YwyfQImVJtrKzegL/BQE7LdOCu7gXF0bP81H15m380Zt2RUi9yBQHTzRgaoOv48kjxHgdCblt
L+NwOwBWcbYNnqzyDtLZVYi3+GDEKL/FWuO5bTkgR0X5DevDcBdzcLb70S6+GZm1twbGnmn4KIFt
EMptGe7gb6bhyGIFKLKMfd0MtGOa7qxRVBx/6yfGbsbcUY9kxra0s3bdmXnyrtfdnV0b1i8kWh+Y
FvdvJoR5Nn1mNtCUzuQ55TzYpLWRvDtDs7iWEUpWNIF8kWVh3jm1DUGeBrqfqpXYHofQ0oRgoTUy
fQVQfLkhP+qhA+hj4KRjxI19Qq3xlT5W08bogcXXRr+Zs1xL5mxJcPWWwIo0xaJEJcnm/Bn5dRxI
vNaLPsbSiJvkmBqLNwwKcGjBjkoFxqkG4iSddkivNS4T/qZuwuhItrxwQH2jjsKetAPeGxZqs0xO
AeCNYhSXomRHOhOqSWdLR6v4xx3xj+mUvE2iDZMTqNRgEC8j2zIp3NGpAbB2pm5rp80fQq26StZ/
HKYuRFUlauuI8VVuq4pfLv1DngDZkAIfkykGBR1qRY2oiG9B7QGQNdfwdGsTK/jK4ggGoXbwEXif
/2L640OJxY2FB8dcKzFV/5D5n8aijx76TwGPwlZRo1BhXZufsib5OJSeA2XppU3do6HAqmSkNoq7
GBssBEN37vn/mWOezaqrbaTpPL7ItEgQNoYQreY4zj1ipf2RYX26GRnAHEBq7AhATR4l7pV7Q0KO
hzx0CGi6RZWlayADxBmSq4fe6doDtejgKPvSBJmwPZZ+BZwrmIKF6efgh+jDZuRtWbqkdWKF7Xia
23QalCIrtnRKhxR5br3M+RbisW1+IBvNRmehVyjIuJpdQNwXYVarOWc1NuVRDazMA/Us16ExCFNX
APj1WrSqepYfCGY5QkLgUNqoIU4oTbL121p4+hOdCx27O3KXSuAcHKiv7n7d1SvLS4oVZKMdy3Db
rvs1MY4rYb2+I4piOEF+jJpMIZ15baabRvVOqkm9RpTkO2IwjqmXQpvc+M3YxZnGSmEccz+RbgWa
7ylWvzMTEXlUj0YWH4wfZdWLKUNqDDzEFbUTsCvB51JddIiMtNv0vkCSUHmSrc9CP95SmyZdvOch
Xt+tf780Yzq7XZqZEixAw7BQt5E53FJLty9LM1sPNAthCeMC+FbUHOQ3PXrndrla0KU3oNQFbPpf
XZAb1g5qksDAXdt4qB3sdVfElvJLpycN+M/SOcdO/5C2Q/NIptYo8o1o63ZDTer4l0GZNz6QAx1q
NchWg5aJPgf1Zle6WLAn87avMKE+lyfyJ+3/UlSSgGz6FAQunsPlgYzMwEM/GroO5LhUav7mH2U8
8LZx8Lw89lTUg+DwGSHh6dRAXbWtbUYFXmgZ8nWx/GUWNlYE+fiW+5BRMKAJ8sAh8r2N/dY/19Ak
RH3MxtxFExfXDnt3gFiZ9eIPY4UUXC9/thbEpRFE9oGwl67T7xzsME6gCaJA65KLTKLYWZs1dohB
LvzBXRKUc7sxkPNVA0MU3/79D8j5x8bQlJZpSd3SmQ3ui3ETLYq8vClx63YX34Hoj8/B8HXLqQTn
NU9WnPtoamWKKtS2zCD7BcYJlL4LFFJLUnNNRjpouDN1hJcmb43CrfXKyxnf2IJPWCRBx8+lBFbU
QkO5zaZpRU2UfQVmSB3Ie+nAP6G5ksvSQX40YpkqUKW79EJk3706R9ITTJSnPtRQXlmGKDRmWSBQ
gZS18nQB/ln6DkWEYi+QtlvVKvzafpZMoTOygWcS7ywtf6JSKov933y/uCSese36bnKjcQxXY53q
58Iy5WvN/7QU7i9BbdJjZiNj14z28E5eVdDrZxBxnFeR/Wkqr3IEZM4XSMiRF7ZiStYUc5EX5iLz
4kWDaC4Gra3z738ZzBS3jxakii3GmW3aEvXo2U3MwIBgZBs4Znsxp1quJqWsTYcgYigpaEEjZ7HR
WToOK0iwRHfB4KHMBPkxvOW++GEHlt7b1YiAVB3dtTL0D31r1m5eJOkT7nVKs1P6XGInvQqNyNqR
Ddh8/Wx30fc58z5Z1ZtWce1Mvg2DBE+Cr39NvlVWlk/ZefbsA99ZtVXF53laLPHOddR8kzEAlKsx
TN+lDdVomkdvjWlXGo0GlRu7WuejWR9qyKUD2Mycw2hr8SviLLu8NMbvfRt8tRegR5HdKbKvduUf
6fH03UvGb5qonxph3oF63jxiH+rdS5a/hQgXvVu1ne+U+uA2YU35zn3z8gGKirgJ2Jj/K4dow4Vw
N6o1+b53IVDOZ5+YGuPls0WQnM/W5zhICH6Zheb8HAe1Be9CrcyP5iukMYCdvg8Qq5rqvw1O4P67
j0cf9vMjkOfnx5tkvRqyFoSwxBaq7LxR2CgYK7Wr1vUpKjGL4snHrgqhu6Z4ynTrw7b0Lmfkp3U1
/x/3gnMb6lRBdSlsm+FRifCHuLkV2h7gfD/tk0thgzHGmg7LfMpAzWkpSJftDLOZUAjhr/wUd0pk
ycVw1qYKGQiwT1YQzbKeNc2PL7iz/vQjIZ7NUXoPjTWsbZZYz446gNaNmhxj+kgOjl3+EelWeZlb
A0jnXdvkB3JF6hOYxoD5W2oyIx43htl/g05J4kLNkD+0WcsfqrpOd0OgAVarbHRogtJZx5Xdbhab
1nrxagxseyeE+PADxPeX0Tri2HIbgWZAWneJ5xd3NCqts/QhxzJIXYUsiMSVF4A2T8sMvEv84/KJ
YiECQBT87DjpoILmdS3uQbXrVaw0QjQ8m36MLfB7tZe8OVEY7qsuzHdloRvviaevyAFVso31IMA6
GBBqeeQSPxvqoCltudK0AIFoN/MS+/A/nor89qloMMPSdcPkpmmCG6Crn8qXBVfZhf6AIkzaORBQ
U19IJAJZPoFcz1ywerEvZJIbG8pzN2spfVBYwGJzg9Sfvsi5LmSeIEdxAt0xx7l36SDNWCNFSQQa
u3RwgHCYSz0iTBrQQOv7hpDLuQ7kUxwBK1WrUxPo1q1j+qNL3RqCjPGOTlFu+uAZvn/EZ+uOuoP1
QJprxXsBDahVHopsm7fdXY5H9y9fVDcnqmuIivrXNDU3XQMsk+r6mw9yIonLxVDuq43llMWV5Fol
rRzKNVnmBtmrDcMy/fo3CxBrkVvrCriQO80qU9T3VGld0SGbLHaOoHTUkJoV4rJQJolt42eZa/b+
i58aZgPkvOlY0K4mCTQyqyq26UOQoPh4WHRswqJoG5fkkUjXZjkodufUF9tO4QW8ogqeRI96elje
AeaqWqhYsfcQ58Gd3Fqgo6Iyc5KglGEPDH/l0ikdMmWkMykniF5ErbW57ejGp9//wC1+89Y3mI0H
nLDAXGOci9tMgVVPUPOzAQbI/BwRIhDaX/rcfC8iw6pXj6hClTyH0ER6bjMGLq2IxKnhbfocRwXQ
jlEpoHeCpq6hIgUwmCkATxaIFa2jFDEbBBWiRHcAB4nLHSVx6ICy7PE5KKMTreMpzUN2vcgPIDLE
w4OeRN5OhK3WFEpKZxNov4YGjyU8/X74IkJ6F+hjEBc/m9SLDfuP5jNJHP/lMeeDyQMqxA8h9nxz
Hga6QAzoTKSUKHMjecbOvZO8DRTz63jLUHWs++iNmoGdW/SWDig3v/8WEFn/x9fg4J52DMYcBv3j
fyTXLC4klvyIlHSxOYGGCGXyaeXHXR1AF1EvwdDxxfBHOerRXYUt9ZORpBtotaKsDyBIT1oRcGzF
2g7ZlxJLl5BNm9zx5WOUgTM/ZDZHiYJaPsaF1p1jLKYgf9llq8kpI1RDdIw9OWc6ZAeh9LPv4nLI
VlU3pusi873t5On2Y5FwsQVU29Z/TGGmP5hT12whgNfup9DDahbiGTXyl9+DoGgQih4QGa/68R1c
MjfBHm22L/4JYjyL/e/+NE/Wxr96iQIaxGfVUWt4ZyIytBLEZV3a1J2lUOwTneGhju9QnP0IBzFm
KCg1WThEWn/I82RHJupc3IwED00gvuFnhCBvy1bGp7wXOtCMOHCQae7aXH8uqrw79ElU7ETGsU31
/alxnUSvz5JOhyaJdu1Y/ZibqPH0kE+lvx0TSPu7GiIKx2xy9CO2CzgzHRip/eX0i+t8+sVhHqYm
WKaah1JPULco8FICNVmU7BSG7bduDPi2iRroOBmjhiP1AAzJTl/as7saQ2cVh0xDjwfXZm7S8HkS
FCiFLFfh/v6nb92+YKFoZwqJ9ISNJZepGzcvWEAbOiYS8B2qIQsmICbBwUPVtAJVfpn5En2e5WPw
YVvO/qtfbpr4bkKve8i8Z+wbkm9TCk6eE3bGNp768bssX3JrSL4xZQ6R7t5qAS8vXZxB0T33PdRZ
k9htFGbzanY6oFkgBXpdEB4ZNgnrSDEJjUr+lKEw4kuil+NVTHh8rnwPJS9tza8ufooC1Q5r+b0H
Dfq7DpoCyHTi0k5eQIga4vT3LYhaXzpoBGpxfYwYTUia0gigqlPX79AxQfVnHuGhzv33JIowFdIb
v/9OHEfl8r+CSiyDM0eXNuIEglnSugkTNELvem7l42VMgO4xUIgbcbJQ5ic6jHFSoCIVDkkD1JBL
pyNrN0OGekrkoqVtcbJQ4+lj3Jf27K1Gk+fSrD2v2ZqeFrip0t8Mkdfd5HaZX6OB5Vc6a2yU6ssD
L1nfdEzQvtsGBXbQ1BGrFQOdQcAQQFlsxRFe/WuqRM0XjF54jPjwtMxOHg7q3J4zPm2/zKFGWtg8
37XpbnGnaWhM1WerFNLpqJAds1OUDcNdWaQhsk453lRWCsyWsiVGnRgudi0lANyApKUMaag8Hfmv
QYRuFZkmii5lT3rfWe+FAEIG5UmG+6EH7aJGKcAN870T8r01X1dV/j3qe/C5LTyBdv/SRIZl3KPa
KlaGAJ6stBHVp4K0YLvBMXSsLy0dapqK9W01PUTrUWJx13IDgj74pQF0dp09oBzCdm0x6W46ePCl
AZ+jJtlOuwZyZHfTLD/A+R82MdhQsAGhoJFlawITQX8aUTTCG1F76Z6hSglvra2GXVnrQhNzgoAp
5FAhMePka0m8uHmUtMtTgeTotzrtnJUBjO/FNgDfQgaqWnfhNPxsjTVhlVvloCsHVOz1Dizy5YkQ
nygzaW/B1MBLcVDIrgULOgNEJ9Q9BZAdGWMFpKXDF8fgs3sp4gadTMwTmQno8SiatspUvsP3gzct
mFASgFrmBJM6tJQYml1AxtwbfnJ1Bm4/JlUWokQNSA1jhhfzMCblZij7aTP2kXwkF2N643h9u6Ew
91xw8eRJU1vXOQgUJZR8ngIkO899UX+HgBYqiWYdUp9Z2K6j0rIQWQFhL0wgvgdJhuk4WN09mQIH
dYXcIrWbo+mwBzz6JuTxbKjGRa3zuIyis7GVEbTD4ucbe1ujpgjofy9fpoTYAMgejXylixZUQKvC
A+fQJtk72eZJ1OdCoaLuoMfmNxH4UJOqa0B0TFb+6BR7cHEDkjg5SNP76ZSOv0tQuMAVKqNXKz4b
qimAN6d5ABxp1urGTh5ki8MxW3UONBxtosaRMVB0u46hRKYaS85feufBVvMxjpxpGKBS9goCexm4
wiEkFOrsJ/cFikmkrf7SBN2wRlpHu/ZDO+yGLkId4xx7WEiLlbsIGdD7wR/qtdl4/mspe5T+ygr2
M7GMPUSAwsBty8iNk17708n4e9yHzvuYDdXKitPyDkRIyDZCZTr3jOrQjvyNFKPpsFA3Rifd6kgT
nMne1R6UfSuIjq20rKk2C3Nj7jbb6mB74m32W+ZTs2Rt9zGLiLdFuaOcto43EBiktjc3bSGduwnY
Xuo0KU1eWl89rCrz7vy4PSx5ce3Tg2x/n6NStJjCKH4JVBJB7CI+Af+LMDzQznrMwbxL7WS2EQza
7gZUi0eBF9fsRgmRTKVb2XNjA8ZMctRkys5Ok0C8cu72lHCl6k4HaGclUAjX7fTCalUOO06N8MQj
xH+o+khaof5nVFtnorPmHioZ9loYYTkKKiwdqCMyIGIe+EjQT32PIPgHK/YvY073gJFBI18Jqc7q
qcs+ste9N16P4K8uyr1/ifQiyuRk8i0cRLX7Mm7WYh0xkKmBszegvamLwnOQe+nC4LGJocpYBtlz
qw52yd6CyBguHMvP58ZEUF/Te7BmeJM9VyxJjzprIAmhfJukDR7LJgTEE5004O/DtRBUitAHPN/o
k40H0aF9K4fxHWpJ26Qd9Gev1es7vAUayHLBzpSbVG69ataV2IZOrD+DUb1KedKfob0JAQFdG98R
A0iUqpyzD5J4njFSMxaW9zEj2enC5KalQFsl0IBFeKx7jsJAUcyLN6YJ/xIjWuCatl+8Gb5X7ey2
szbUtEverbwIGBFqyti5QDXHeKA58tRfk3kUERQb1BzG5xxhju1vpVnrMsk18H0QeaAYRJtDsQMv
/dm02BGI4yvmgSpNtjkuMaSArwmRvM3NCQXgS6uH/jIij9eCH1JPdHdZZesoP+wPdzKejKOvt4gP
a5aVXMcGv2WQO4edUQNpsE7yPgJZu/M3WFegKkvQQpOvs/0rHQxwnPdFrSVumQa5t5bpiP+kse9k
/+Hh1CmI1lls/YD6m3+YmzQWpdXYGtggvGSVdxemwTxppLX9ocNDntwWOzWn5j+xGZnAyKCOZQXu
xg6Fl7Ac8VGI/AAu63MH6t2dp8X53dzhRF2x6gyJpDUwxF9KlwuAVLy2gOIhgYtvypnPpcupiwZ+
elPLqMtTJT15dDYcirBf6Ot0e35Y8fKqrwPdtQ4klPviOnPT6b621qg6B23XULz4da6tq8YC2B3Q
9TFww9psAaAZ+F6ysL2MmcqIakhWUkCDR223skD93saUwcxYPfssgQ8ID047BGBQTkBh6GMFs78R
ws9lf4IYUnVYlO/prAFkSfE1jpDLfQCLbHzOwT98jNoYxbvQ6loxPvciunhJ3F/JZDWGv9KHygfG
BJ0e0KEbLNWsDfVOUYU8ZZP9KkScQ+4m7r7V3Yi1ttD9U563zmsn8lUjxu5blGvOrkHmeEtukfTP
eCb7z7HVJhckxuPZTXPqcDU0XYHdnWc9xRk0LTP8gAvdto9xErWPfsleulGHRBO4WY86AlQXW7fP
CR46j5k6aGWpb/JOhJvFZhj1o+ELcSaPRII9kqH+MbCfp97Qxctg682zZN+o0UFS8CkAYYBaAt/J
EzClUE0PrJcwYN4jcF3r2VPW3SOeSLizPesZu8AyhrZHCA5CoYXYmso8g8i5AaY37SFjHYlaH4+w
a2Nr03VMUSTDy7l8wa7iZZF4yP0YbyMSG+ttqHZ7e5KDQEWCBoteVvIdgBGTCxXKe+Tcs9coZxHS
C8CoohCx9iiaJnYJdxJ71j0HwPLVh5rb7FGMif9UNuX/2UNdxROoimfEerEZQV1zofyso2h3jTJD
XQMZoGDotyIefLAV8RJfI4E0brpgiO7NIAU1MZDRfXsY6ka7kpUOeebwjW5g0f0xkfIfI1REDUuI
s6vW7Bd5YqdBi9htcffkmzGyviVtEhxp2tnPivJjz6y32aMIE+6mvYZSEmDjfnzEvuogN6omgLTI
x0ec29oxb0PtukwH3ALfVIOOpCAN0Kxml6sPZSSDv/Y7u9xpeffdZnhVFShd/qJaell+acWBVt/V
qWG8mGKY+2qv4y+5Wf/buM8+qDblbhhph1bY+M01/c/I6bAHUC0UrPf30gP3m5qDyF9TiVRRNW4y
D4G6UalGdXUOfXWvKnadoiOPYsR95GjPDuUyq2D6GddpdW5UZ+QnHxPOvb25CR0TExV6v8ogCrmz
CjxHYmucVUYXvVFZR1g4F+GZFEnJXnJoOei5HmxIhJRsU5cMJ83q78ltsX8OTzwNJMS06Ldy6GNU
op+0b/1kfJwttpuzYgr87xMU5OYRsqqvdlqfmqkwUQt4NF7B1UFtCm14BKcVUZvhza4S41W9+u+L
QH9qlQ8EhvgpgeaHa1lRdkkCVm+A7a4ec2M4Q0LbfEM5OvswBj52pErbWJtksmYeYFrUROtsRUP7
mFYdaLjQ5zb1sPBWxIka8Jd7L37XAFoQSG81s6cqnsX70YaoJkJUYIfozcVSH6zXHUCxrODRMgvt
JWp3ZI2CSkDJRLtSq4bG9zng4PZTM9E7fV/ggbymZuOnbIN/fj4PzUSBDEdY6EdbVHKvWdhkQkvH
4C4IDFhQ1BB5GCDk7YDdPQ0Q6EFxRGpWfHDuAsP5M4ydYY9nHrhXKGpy7BzIavVV3V85+NbXCPTN
XaGjZHWrbEvHiK8QRcehZrrY6Cwp+3rNIAK6vumQel+tRtkkW+pYernZKYVmBBPoktRBV0Pm7qcT
t+WB7KFlTxfpTNNGjN88ALXw27azM53VqPDWuHTqt+gJHCRWXNNL4xWbnBFK1zBSNx0i6qbTLhUI
zGWdtuZ6DjgpRLJrWYo9tfx+jKHppJ7d1OaD7Zz8yXdD1UG9CdTT/geQy7Cd2wgbd7DblboQjnDA
m7qJsNnSCcy+GMOLXuWDO6OoetS1xAIv2y6YqSaH5H6p93cEmRpBt1SVur4vDul/GQQokbVtkBxH
AQE/XXsJyLuLzjZiJch8BX8sFjpbXD0o20uX3JzgD7suVpGABtVoBFe/sf3nQkKKdhqgCIDq1sEz
clU6ZPNHgAdU72Q63hNAH6qLDBB/RWhDq80jueuyTvBMi/DnKndU2nDuysa6UItGoRbwpXOmBCgO
ztzej3wUMsBPXvSZd6ygRP9So4bpGhvkcN+oJkqRgnFtQliPnBnq2u95NooVNQcdKIPQGsBFVM5F
bZTXKYvuZ98a+BEUqXTxAPH7VZvgLYYc6iNdZmLpi9C8/o5cO4Z7Fq/9+ETzWIHl1lBsAWxnQgl6
pZmCV6q/Hv/epF7gyIy5V6vsr86gpH9t/tvYMod6QdyhTLmnY2mP8j9Pfl+KkxPa1QMCYvWDMok0
EKcYu4oHshe6MZucpl5nRQwuk2FD7Q2yHc6191E0XarVedw610kdgjBHGY5B/occFjv2ah1kyr10
Sx3zJJ/jF+eghrrGMOnteoaFSsBs4j76TvKdZAKz7KjVVX4loGhcjwBOJ6LZLv6AS3ynVllF7IE3
IBWqOJxFvHVi9hBH3euAF08gFwuGsIq+kVPWMGfbYe+zavMgvYq2UD+cfPxeQ+sQ/752vEJRMb02
ScjcTGF6GgRF5w4aEULc/ssI1G4fAVVLLcTgAn1HursIb2Cx5TyD4mK8NNmXxl895FZqe3L7a8xQ
h4/AGDiorwMo+Ch6/saiMT+WMQJAVIgHG4J8b/BaxJdo0t/p9U8rA7CBt5qle1dqZaAbbehATepQ
HrQEoEUCmAkMUR49OFKTzkCwB6KQFg2f09EVICP4MR05h/ihX6WH54bAnWwFHe7KgMlD21jJCm8O
+WxH5XRJ+fCDWrxLoSFp6hNUe23vEGpj+NxpnY4FlgLwqKYZp8U1wOIiK1rgBOMpvCQcZQA48jHP
mm8U6zFN+11XauHzVKFuRARyrUtDeZxm53Ec1pCiy09+AMhQWfSogKJFBTVHz0CURcuydPf7/Aej
rPff8h+2ZTMHWXFIyhjA294kpXgRFQzRC7ykfa04cgNbF1lovxxP22p9BwEWaKYOLXCHiscMQrkJ
tYGJg7GFDfEfeDz8MDXH/26a+H0htyVeaz1CpCHTxNPYadM6A87qoSg7f1vIur2LBm+CfL8V4eVd
tge/nPwjc8zuhMoQ0b4bdBO7z6zdjpqW3wMA6294FTQrQJKBLMByc2VXQ/cmAV8GLsYoforEv0AX
dfTdvH3UmyKEzmDvb0onRXUFC9wNrpZczFPkP7t+Qco7X8femD+MTZdtw7KYLlqusX0wsBrpyh76
KtPAdqYfaZAEQiLCiLHqThruHywhjBM43o7LvMp4NQc73Nu80bC2QnPQAeyO20Ggxi2aKHkPuiyC
ZidqOg5/NYvSuFIrkq0LtVHz2aq6+KkKoi2ZfV4VdxO4p/MF+pwdUWPULH8KYUL+xG0MaBoi5Yw8
UxtDpkGB4lonEm5uTeWJQGj1Z7MPEHZFkPHJ89KHdkiHt2ToQWNpJ9BY7FCeDZQm2gCRGb8jOXDH
WGv9QoDrAbCH/s3DrmDTQfr1DA0L+2yFCVtzBf/sq35npGV2P8Z6es9BhwG9YkRJbAtxALCA03vN
gc4qR52UHTXJ+dMv4mW70zUvROGvaNhoGfJ5hkDlHmqakNIAxwk4+KWXYPFSr6Dfo4Xxmd47gamt
uF8ET9RqsUxdWtbkrwtU0TnJWDeBzoxnad7YxNsOG2AJ6e0+Ow81t9bDkGY/dPZ/9ogK2YEYWzj/
NkekT+b/QEpwdovNsxzgEZAy5hYDCUPaKnX5BZCleyBJayUmrngPVclFWIHEF8KYxZtIRu2sxVAb
EGSYVRaoe5ZgoEGMcT2D5gW0F6hNI7HDb6HQ9CnWABJ5uGqAD1973NdPUh2woZxO1AQGDKB1OiUj
dcfAE6ytzILml3K0uAMfOl0G3syzDHZMrYSmSeKDqo5wzgSSuEtY2zbkwJiHcbenJrQFs/shHvlR
+ZXkZyVjdk9+PSLI+9lIPtDaeZ4xuiHg4SvZqy2CN/6HgKoDr6uVwfzmAvVYIG/ifraPIbINZJ+Y
6B+UPwFeWcO+2pU/ELTfAyzE91aRsYtWDexCZ0oG6BK0G2cY0y9mVKidEEwNne4QpNUdufqah4KH
3L4HvOxhsMLBBlawkdcU2dK1DQWENTXpULR1uve18YT67tkzUlnTGsGpBJHxHk0D+b7I8Rw3KHn6
zLHZg1yEWFnKlwYA4/eCEKh1WYbHpUx25D8mgXaAZunHcBYg+CFBmzq0VYeCGS2qZkDsbZ0mbX3S
wQgYkRzHKiqsRAMRF/ON3LrB0UZXi5k3uhy7UCyEobxPg+nwxQnL1HkystFcix/NKkvjjexMt+uD
5ptnvctZAWVrrT4tBx4VzZemoKY+lAgaGuvFjc7Id/ZQk9wMJZfba5BPUPtyI7I4cLvM0At3GdhQ
u9YiWGli6hrDAIsalFLA7rV9jGPJQenQO7eUevtYqwPKF+Ur3Z7iPTWpI29RPaMJHmmQquawL7jw
3Mnwu9mGCiUmUA9TfCB/TUDpXtRznyyBDI9sfsexGkX9mbr+ERv86Amz8l2pY6+YOe0vXwcCs0X5
jFffEAPo1GF3DUsn309YBO/wsfe+hS0JcFoKGp5r33WQwSf1NsgL7z+O4cnntEqnbYY1LLY9cO25
1FZWaXnfoRqzoReHRDmSBgnTqi/4CxQuxju9ku+d2RkvVgzlaqwj3pe+wRHvpS6NF80oILHwl+e/
jFOeeD2Dn1YHO982kcyxw/ESQSIVZEbI7JFt6RCql5oSEs8ocOhBLAtsNOzV1ODW1+SmrKpqo7FU
boGJs49lVvagXYJGq0PZ5bVu2I+mLrw/27Bwg9g0/3CgMAiiSB4+edy6Zl3/Ekiohbqj1mLFoA4B
4/UxHJDIdm9PqR+Eu/oYU/88qPSbeeQy/IsPnYaQAPn9Sk/cvk1s3TQtA5QYx2I2WO83fKputATE
lWR9blAejhsyOGasDd1ZY4Ta+TT81S5TLKsL1T8iT/RAwiI8CYc9qLFuZXB/ZgdLbbTvuspGJcoE
3GETda8h2++UKy3sHawdNdBgV40ptsvOCEI3gRvHmoZXNDh0qReF0HmL+3krBehAfg+tUGyUrAuP
KmRPVCWxGyVEFDsYt2PKi5lQJBeNxIVg5KGMHyrV1Yc6MvXT7/+X/whp2IjOA3jAmWXrqHLCbt7M
BlRyGIT40vOHrhuLof80v8Okj1svc1JvC7UFR7rjBNUZ2Y0fbyl6dSG/crR6G/IaVxJd8mTgnWO8
0FySfvCNON6ORY2omBJsqh0O3RhsAe9Gp5te/zkohTjPqg+GfN8rSKhngHzea35+KJSCENlErVWz
TdSQEaIOn//Nr1VjF1tTGBWkwALUTgMxWjZb20Y80vHTR2A7/busHKTr4//zLc1iYMi4lMi0NuVj
X06vZG/TRKwRncyOok7zN6ctVn3rWd9Yrf4wxDR31NT1CbtYEb45gV4eQ2DC1jRcXU5PWfLYxUEw
X478qwRVouhyqQf87e+/WLxIboJVtm5B1tKRTHAQWP6hMRR3pWXaIJafnap3J8dcfWjuREZ4HdAk
hR66HZz/YsIPbzUL85CHmoPuIRqJOye6Kg9q9SVw4fieT1hO50dokcdbA4iv9/9H2Xktt41sa/iJ
UIUcbpkpipJIKli+QTmMkXPG05+vmxrT9p6avc8Nir26G5RIAuhe6w/Iue9s9kHfDBVvBdsNqlM8
1owoGqHplX+yQ/U0h1VzGsoIywU93MkfDsxrlat25h3jEql3bCQw0DSTvWyiovbLJC2Id4WhKAvY
8u0m9gUi+/dDo8FFWsgg5tHZzmqH4z+Nu8UqNT8CzjTtzxShhkUkvG5i2zR2VT5/kq0bAV9zcMMJ
RSdrrk94QhQPMnQbJmfOdF7jvnEaAYks3O5B2m24cydwsEr9QHXNuFdLY1xVKGJ8nZPrgAa48zK0
q/ohdCDO/NsA26/K/ex5qwhqhJrt/v1X9R8YQ8fQkBOypM6IaRrWH7eLnPxNO7laeMB4h3raYoj6
u6xLtNfWdBZurHbPTlLMFz/WV2FpqK/DhBmrXuVf/bhSX9t69AAr5OigiDleBgvUdZIas1nGTlXm
r3iHeHc9owWzWbXmEcsd5oqNp+r76uPPt1N9Z2WMmJ3eQOpRMc4rDx3l9S2Werr9iDqbjNxw66mq
/zpUdsihzbCUld5+QKTRMqGhcvmUWKPkJu6Ofak28G7BJdiV+d723MPigf+FwpyMojJhPgQ9uegB
L443oNzabtbQdZa96e+nKB3teopOG+UpNHHiyFQ/TiHnqI2jXk8RCHTE7a9I3PrHrPrB/oaHgi73
pLs2oCAJlLpBqEJPT3k4mRiZC8zVrUMPk/+SiHHFb+DXPIzDc9kFDW94mq2rQIV/3+zZVWjaczk3
d+Sb4IGIFGonNvzo+7C5F/nW5vcmeNSPXitXjV8GN7X51VMRA4pLM1+3qppuAt+zLp7iI/FvJm9Q
uK0LMnnWBWWVo2O1SEGKEDabH+NlZwJ89xi30Zts/Ryfs8x4uJ6wqgcsgib0ugu70/An8KOdJLLo
qQJYazQ+t2i5PNbiIONGnTcyLluDlZYPXh8tjdbNN86gJ5dqZjuTxDpcKRAbgJL9H9mEboiK7Yrf
C/OZLHEuupK468TuSU10jnpHgbbbZjghiNshoi72FL8b2XTOMRT80aSfwyLO/hq5CS8so4lfU/iz
q9RD3gtrt2Af2o7yhNXFp7ZUHFQG/HijRqqzLfrR+ZTCSFPyMXkOYlv5L1+58SchxdVgoJqOaem2
7v0nHjwZB1ObcypUbu+SBpqUY6fBUkjDVl1Puavg20nsdvA7ofFmRt9vIflKIeW/0iFOrIZieh3w
Nfqr93x8dyn8L7yyWbWx7X+fau2zH7Thuz6yQgG/bF7mCJOxpmuSx1pxrW3fjekhbMv4MIVGRvIf
yGTxX+6FpBX/+KFDtzVUhx+gAf2WxdMfP/TEMnpSokV9MGEN3kPVcHYdqNZ9GxTBw+haYnWutc+K
RyYXjZ74q4ppXVWVHXmxMl5RM1O+5Rm0Ib0BT6gbirpSu6Z6zO2y3k2T62LI41RHOHUm6IZuvozc
MRdRppOqnMlXyTOFHZsH3Ln/mossRKnHcl+nwCpXBh/xk6oPzlbv4/6OZJwO9y3KNnbTWWc/wRjM
BxD72XW0RyuzkG7Tlafe9cMfXpp9DUPVesNmzF/KU0To8tePXIk99g7jtC1gOy9vlmOKXv1LrBGu
ZHKwHFdGGYBbC7szaP7usqpDEBXjUJ/BKFpzrZ98M6nPNrfyfaLikyr7wnFyH9KRLBhfZfkaUukA
Ij31X/gMHqse3NdC8158LXL4nUyU0Ru3/47a8Be/4nfCdjpautSJHtDKj5dhFn2+LR6LpgeAoCef
5VJSrh1/D+UJ2LMCOf9tENbLolL5Lf7+KjYS6I1jUUH+0Xj1S++afRtYGL0emrPcRooWgt+/tGSf
3FTmxbw2xUi5qfw5rxFbTNEn58m+ktb/Nu/nWX7Ok2eByuDtvc4Y13U0TQdHU8ZDmavpYu5K/RoL
IMNir/r3QY67NeUrGetTBL3J6+4GDHYqKAecr0jHFKmOXl9fx03Vd1d1pr3qjPnZgXi2jcKwIYtA
s5+9/JygMrgM3bndyVgrYlwCC0/PyicZIj9UHiKz+SZbXRDDBFA1dYvCHemQADsNkbmSB10mq+TL
hhLjtiNPzAZL5LnSWT2qslu2Oy0Erj41EV4KIsF1O4d8FSSw4xBoirYmtLM9qXXSiWCBjzYkpwMa
59adVYdXPmDRJ8G0b7tS3ZQT+gWJZ+DS5LTlfjIKhMYCNz12eXkJTfwfUsMNLrcRMpaJEQCKL3K8
PHDf+cdzxE7xQNbrpbOi6KthNCsnHs1P2H9bm8E1rV1Za8lL6ecnOSDEIW0xaiTt89hBS1BpoxUG
u+HXSmtX0NTMT1mk2+xpUI9h8QEjMuj8DSm3glUkTc0MoksG9sKtMyDoIsRd8WOE7JSx30fIc0ym
VawAn9cPtWpfwIyirqFFpBDjtn6KwdMszdFwv+LORYoC4V+3gW8MT6fEfG38GFtOoXU/ttkuSutx
OTmsyc203SlFoPxVmiZIUb96b702XI25NT02cFP2VAGrne6VOOWJSYOY1EJuwweyPdsAnvlikuS5
ULK9mtvWp95O/W1ijeGmJsmIeOL8eZoVB21zuzy5ivkmw1DjFDCNWD9gLPXopcMyNSrnpMeKfWoL
y7krC+t7jfJgjHhFDV4fLVHfjd19CAPtPcEpRUf9KzPnvaaBTk4xp3hXa/17kZbGk1L2DfmCnoyX
GIb8urUykH7cwyyMmJzPSf/276t5zfwzk+IiSmNxbXqOpSNN86dooG/5+BTqWnxovd5A2kEbhBNF
mK4xN0MQhbLV2g1H95ud+MmiNhv9VW0h/AdaMj4ZXgirzjCbgz/3HEhibIUR91NrptgGzJTZ9Kx5
MTsKhCjH50tIJs2L08/9gfqzukhEs3KA4tbWEC+8PGhfWrUbH1h3v8mpbt7mT4UbHOVMxbSUk996
MCiZ2Kmhe8mH7y3VnFUThs6qHI0CpgmHbg7KQx8NJL5ubT2L4DXd2orV3qt2MtQIWoS9tuyF6kUX
jdlTa+vZFiaAspCx20FP6jujjUtqSYyVh1/GYrr+UKXKO+5Z3iKuIyg+WauHmzCJ/QVVS3ViWTkp
q6uFHMLgxqHifitd4aQs5M1iQDblYaayclAgl99CcsIfY+UwC3fVlTWmqrLwa819mjTj2BRace+y
dlAwi8MhCTqCi3aKaNtADNbcN6aPOY7fKbtKSfCv6fg7F0FRakdy8ht5suscNofLwDGmB08NvCfZ
gcpztFCj3ACUdTZb+ASqRCcMZHBbezhf3epkLIdNs7IyNPt+CXbDACXYVsgcCDyDwDkA3b/OvYVk
vPKFrXfs6P9FJVfuSH7dsbis41jAogqsU0L+D4GmAUZcYLRTfHCyDA50RTKZFHLGPjWs0ELNo3Mn
iOKFIuyec6TjQm9eXUnP2Kkz49+vS/PPHRTMSg39V9Wjoq3iAfvHwjKOLKskQYZykaOm9xMQB36q
HOSrWzMrKmF0VZJiE73cabqN55Y15fUJPwVI5A81FtmydTu4dnfKohC7ajFKHmIoq8s6pnwbZQaZ
5kGxy10O52gR9TinJJVHATcVOnR1O+o7L4GoWULU3EiulfRBla9uBCvTVP8eIjT8Ze8vBxEbQuP8
75+b+HD+WJJ7DgpJNhlNzbVYjv75yTWNP8Izaqu73Gb9a3Evtda+rQ7HRsBE2Z0EC9lsM5ChRo0M
sWGTNm8FNDTHWnmRwAVd1TDsF4inhccibinUG9nBzevwKEMU4EBwy7adKWc1Gd1TWPredtL7fF1b
nfKqqxOKDljJ72VTcdRkkZgTLHDRm+JzUnpu/Vw15XxGT3tnh65CNlSF21JwZ5RNN/qmYuW3M8M6
XcYNBAkbqejHAljG5DTQJWqrf+YiW0Zhp5zkgKAvG8xdqv4gO6EBo4abtuNG9s5aosHQytCVyJUF
BMXiDV6ev6kp7m8kacLx7XzZxdzMZS97h7uoTOtzkOTmxcydteRScDvDLFIkRHADNg4hBMklehWK
+Y3C5/d4KHG68DBFmyQhv36L09o+S36RgYjIuvcR+a06Y2W3aShwxK+BbehgofLwKSwGFlOTEbwX
OVySCRDcHmBi+K5A/9f7LH5r+kg7lLWuLeV0MgfhssjqiAVZl76AQd3gdyg2hkqw6wefy3UAkGIO
OCHMSubvumhIURBHi/oqT6Y1ybs7ldndFeuP5Ge0iG03XtSKV24hp0yACsyTimXrWZ0C/Ulpx88y
jGVZvzGjFF6Y4Bn3mX0yoiBi0cqosBs/D2Kyk5n9Rp6rC6etT9KZPZZgXzWpuVSE2Xgo/Mj1dmWa
/JhkA5XsdGUOfb2VTaWZ8iMw15dEtfEoGjvlyzAY7b0vrM47TV1bNqra8xSzOxayDlUZFQ92rJ0R
OuTq911l1VOuPSVCEUL1Crn/mffekEMXasp+Ow04nkTu9KBYSo5eezSaqPgOr/5sjU/yoGAL+VQk
9g5fJff+OiyLDADybTit0xH/o8KIrChg8V+9Oux3N7mPURT2uvb7UEd/FV6cnDBWwVUE7svCHBvn
3VRRlgxMGNutkbYXN2qecBJ03iNfQ5yp9rt9NkY9cswv8jRRXHhbxbDHjWwGBp++p7kvLWCyQ+KY
+GFMMNdCbpQLkgeeRia48jaDl3+7NoO2DPGcRDqmWLRBq+21LoSRl4YTj2hNeza63ttFvj8v8VTV
nt0mVI964b3Lljl67SUsX5SYkTLCZXePI4b+KCdbZmot0rya767DM6vGUq9fmhRZ1yqW8edSUCU0
SCg1qvVHGVLtYLzP1eKZdJiKIHWiBWs5wbMr7CYd8zWYrH5B1oB3CfLosdRnalYpeg2ywykC43GC
7vuoNsavHbqYoSiYUf0x49ZRi1MlQuKhicu17tVht8cIahsmjrsJyrh4KAr1P17FP3tHO+35sAs7
OU7Arpcs4cnx+80rzAMctiodOaSkDg7k7CmBkdbkC040dkpl+N1R/oLM7f8VUhfo++RjjlFAwKcy
F7CIq038UBvmWK6KZZh5m5O0ybd+avy7wSc93LqUc2DVO3vFrW04YBisNsI0pXVDBBPs8e02wiwD
+6RG/p8jamvu1+Djf9QjvkShPmDiYZlOu+kakiKONl1A7GmPCaSXY2fXOMN0lvreBA13nq4cjhO7
oovhz09Kn6O37ufT2sZLZhcONL0Vzjrju64Y8d7VgPPKyWy+TuikB5dBGZ8GkBibtDE6+EaefQk0
vvLKsYzvdnqUH1PaAFRjrWC9ZF6IR9gwsocL1fZAMWo1jdOu5tfD/o4saC8ODRZnGLdaTzLkdVWx
AobbbGWmExDadJgctDCsQfvmeE68NkEPLq7848LYjbYwNxvhJqsa6Q6H3OTuSlX20dlAYmBneagB
AtRHGeqnFci13QWjQOsK5xDcLGE0GUO6adu54e8Z4vkVriXwBwGTUvyzhsnqs1QHzY2L3k0fjai+
+EMtnNFUvfpaNoNR4VjkpPNr1BXla57B37E6IzzCrDPe6gIJucB87XNrfLB7pD5l2EFpBRGsJNsM
xjDyV4d4ixjc4uxymh6yXNNX0NzilWyaIiZfyUNrTk9D4nl7NY2EF47oDd3Mv6uD6O4aq6G07S04
wjvNtzRWv+ylo1B/bqkVPHfKkFEh8LqN2saQrmwEAsWABivwlQM7+r6ALfPUw+kdx5insVJ1lyEb
ujU8NTbKnT/uNN2JhLrjcA/5RMWrri1OVaNgZ4Av0ivywRnPeYzaZ0HQi5scczngX66ZxT+CVHlV
EO1+N9M4XWZpweprGn1AUywaoqQcWA8qyg6YSv+sNvBeByWxVrIXvcgcx/koWcjeRKm8c9CT2BJT
e3EIHeOpD6hwoBE14C9LFrfjtnVMUuuQ9nVynoQ9sKlAbK0a1ARk89rh4nIuJ8iYPOgzelnUgB5k
a0xxIXS1IVpQt0RNFwADyfygek41Ex0iCKZ+Oes7Jy9wohUEU1Nr/yqsNy20/Iub2946QyHonkSU
f8fGAZ/sWrNO4C3rpVkUzec47+7xfzF/aPBkujoLvw2A9BeKGZh3WmR/s5TWujhfC5a4F/naC4Z0
CeQ/2zuiq4/GYR+1BbqaolkOardUO2VEWQYPr8HR+2VZsg+9LYLlgtesO5zZXJRsgxx+c1BCE8d7
+eNVRGwAcgrAIAZWK1/dxv3eG5m1uTDDvtk6VWPu2lR5vHn7yFfSx0fa+qBmaOxrx9oFGbZpUV2D
4RxrOGOJkf3W7v3GWTcG7+1htzp7Rxeq6dEb2HVD1w6OdjIXzSpCgWZf284RL5Fvmh/Xb6M1Pxut
WlwKPu9DwsJtdRUG4leiDtzu51ajDptp4QpL2Hg/AENYAmoJPH4GRfjZ7CDMvoyV/mV2/La9IJSN
q5PXZQjZUL03gqndzaVrLLA0AD3fGWC1cKIxUJ+k+5qqvcWkeZCcI8fIU7gRJmiBMCKvYhsovkCV
exVVaMOCSGC4VrizcaFb1X5mHrJ2lQmvo1Lc0TpxA/ujKTtusXIExppr/b7Byx098EF58QCDSw0k
q0HsuI+M4G4AU3aL+xMSybe4G+Y7+ZHdxnsWUigNt2Y0Jh+lkGrgI5zhVsNehqSs6s/4SAF2L0M6
YkgbVeSUUA6LST60AQY8enLSLP1LH0/VO6Z96bpOg3qfyKxTsxlS7CtYE2d3rqLOq1GMYpMcL0ZY
P3WN7r5VayXpbi156tL4C5kwhFxrNheqBLaOrbHQsrA/SLy87JVNvhTkn8XgW28qBk9iriEw+LI5
+HW79Pk+lnJhGjcNYrRJSDVMrFNn6i0HuTCVzUIFeW7vrwJnCMemiyLPvEMakIyrCwRQogohCJRt
rcMsDrIpD2VelYt28uZ1CtygXtx65EA5JQ145MZZYbIyNEq1Zs+F4eybBfLnqHjKwgENurIzlowS
mwDD82hGcQwNNjDOtk0xXGAU+qiJ7wQIaCVHoZ5Srcq4esJtJxtP16VSorrCnmvOjyVp8jXcRf0Z
AFe7UJXe+9aF6dLmafbDAJ+llub43nbYZo6NFZ8ou49baCsdRtHFF7ySLRLleB4AIMMibrq31Sn6
WkXTsKJaITTLoxLPn78HNOV9FA/x19lsfhugJ+dxtrmreF6OyEWRP4dJ/yh/laqBj8A/xLUeeRJ+
N8Wh0fmixHj5q9eUpluFLk+awnfnRodS5kb3gzIcyD4jPy8KPrISJEJGWkDPlx5QP5uzgGclVuM9
XJXouqzLj6OfsYWhlvoV2e+FKtB8EJNbUIFdcekUZdjCJO/2XhnkuynIbNjzVm1juddqpnVXuvmv
T3Y9HTZ5o+qH28NePvsTNkDIUxevMm4Ext+Pfai0+pJHebqWZ8qdtOIGbE4Lef9x557lHY6l61vl
6I+YvBHZP8fJphz8Z4wlJroy8J0LwE/7uVK+sBBtHq+aFJmITYb7j7FB6K3cRC3iqlC3vnHpc345
vevFX1sWqmDd7O/WNCKRM87eJbDbZGsmgkhp6+YjHgHz0nLLvdVbxlMGjmeVT1X7BAeap6idILGC
1u0dEB6FLemUPCopzIQCbsgzIkAOyuNT+7kt9FMdiSW0Zn2sSfImOHRmH3/tJv6zMBycl3FOX0ff
RJxrTLuthMiHLS4UDc4+W7kylE3ZK9eGt6YE0Dex9zH4/zX3dmb5Rre54e9/hnxfPkL34brwbEga
Av5rUOsRsAmgFbhZmvqYH6GO/YGkuEIuRjI7S1DY40qiMjywL4fJbHdNo1jPs0bKrOrK02xN1nNj
oxaTu95434nOeEbyp29ndSebaHlzkx7LcS0He31g7k2/RP9PzNWGzDumLXdw0Wrj3D2n/riQM+Vb
CYvmAX7uh/ew7Tx7YjsfWOzk5Ss3tb+UvZneOX3Jrt9Sa2WdVIq39GUWwDaS6Yi53qbpVesO3JK1
zKwG7p9YeWWOYUPazYujYjfR68Bf1buog5CSs/dpYq+unx4P+1MzDTYcoICboeE49l3o8w6JPseX
vGiD5eA60boo3bInkcnI1DuaNrIKZTBusbtInjA/aVZYh+avVOkKoXRRfUPteTMAQoFI0kUrBxDq
98Ib0VwM9eQtrpRgZeFX+zQ6fbgVRYvDoBnRQZ7T7fH1bhTPuc/9BI61TdZpdDt9r1Vkcqi0zxfI
CBUSHVwwGjaZoV4Mp8yb/aXVagcHqY4Hs8LJTdfLEg06cl/SxU0eNBODVcEGU8KyevESe1/3QX6S
LPRBRaQQhtVJMs0Hzbz2IaBdbaIWTgdKlcE6ta3sMAemfrJtI1/IIl3tud/hL/lnownKO8cZqCa7
bflF0fBzoPynNhB0UNU5GUWrXS8pFCVYh4qm/OHL5jSpNMXj99aUlxQKiO5KDdtqU8SYZgugpXRG
rCL75BvIZt58Enk2wcCZwvurO6MYKkIazCJIv97HRBGSE0kZlo+1Fr10CgQ/266HcKk3RbxlT/Zb
O+IusVB6qmdKvM2bifxbPn28+Bn59YVSqF7MkhkZAHM+koLFiUYHCaaowYP8c+VfI0PkgR8CuYb0
NUaI5u1/RMuPhJcbeNT9UCGbK/SByWQ6Kwws7XUbIEw/Dxq2c3o6r0jJWMN1simgp01cr+egH67v
KE8qQjWc9OuonyE58fYBhVG1lqFQfE2VooJ2rcYl2y3jjUcElodkB3eyiUjVC1k8+8nH6RECb7qR
YewmosMqhTLz2Nqa+GuT8www7jxxb90BBnKFBWdylocUYddlBztnc4sBuX+KwtwB9susPIyLR20k
DcJlAPg51JXlSCFhm1VjePGwx31EP1WkyaBYyJxPV6QnGNb84Oey2WWCvypJrJ0zfsRuNFcjrklO
jVIosmGpYyiY/8wkaClx1O9t/CTTUPWYWddwNqb1O3xvGZajSea5MgWgQmeONO17I3jOXYmFsVo3
ByVQsi/QZzxSZdOIxFrDd8cu/Fh6XnjnFVG2MyN7fqwctV+ZqMO+NgJC1SuW/aCryQ/4WObDhCgf
CTHf2cpmn/kYFwSKou71wb2YE9U92SEPs2+mqzRRn93Cm09enSxRsE/YaKIXDRu18u6uO0ht8La9
ZbnXLSOyk8HqmglhP7ORwFktcbydjSXvQjblwU7nj9gNsh7m9UdMQnbJeaNxn3ThrlZNC3wiRf/K
s+KzPPhqvEIcUH28thREs5rQPMkW1nfJuR1I0Y4Dqp23mJGjH1NxGaRURTdR3GLNKw7Q1z9e9ZDu
g8g6RibIHUQy6NQhzW1dDyOc29jUi+juSwoBuTiVZcbjMh1SsZIVcmZ5no73MRShUqihTY0xYE7f
lF9iswr2UsOsKUrGZWGurp0IZJ4MJslkb3qr0naeE8U7s2TRos1qfXH7or6M+LYbJZo6KdulixGx
BfNJ1q1lZ+X4KJuoylp2ykkAkKOl1RjRXo5AtNFAC1msXn6eMnP9V30Ez26LN1DEm/L13BdVDidY
j9SFg1jAqgrb2llWpMgPThN07b2hhOnBzfF/pZpKVB5kUE4yihLynePnSbIDSaLuU/TiM1iQabSp
o6xdRyZGqrNJ7TGx/L/KzHqzTBUkqTXaK6WMg4c2UFEi6x0yXK7Sn90sBGjYks+wh3LZCcqHOTlv
epsXb1UFPVBOys2dTXJ0MmBlNTijPcUjtQh5UDuuu0JFsZOI7DPZVa6zFAUcl6TBL0M1pGT9otYe
bqcI08Bbh84ARU2M9QMLkLSW4RkEmPlS9AhiCgTomI6/tH72STjopJvfWQaxqu+4fJqk15/hMs/I
jE/xccTu8G5WCqTSTGU4WUXULbWszj9nmn5fqIH2QwWlADHT+qrCBlvAOwYoF6XpZq7iAjuKvjsE
3WBs4g4g5Vi74dIz9eFLY5U737HnFxxp3pze7ZZFzdqL3LN1MYs4vkO1F+k90ZSHNjm5nqKfZeM2
PigV86KL8ZFGdkL2zoZ3aXQ1O4KmXs9N4j+aQlnPKgBMaGmI+apoSvG8ivrNgCH2owz5KSCzJs5C
ahnCc/QfeivRe/W3E2dv5p5KftF8SUnbbuoEUGhWT5+8bNa/47VzV5LNfi8AtixcIDQLg7LnrnZ6
tAfz+iXJfOMpUKrkuQ7wBxXhBvvzg+L3w9KuI+PNDW1/Ra7P4nEA15laU8VSBQjyG8QCsgpaPXCn
zd2dNLaz0k9FOThvtZJrd1xMoDiF3101YC6ftW7zyN3SPIGBfrOt8hMe7G+emcyfChtCAn4j584H
VgEt+3uFbdcnb3QyfGJhWfdF2CzSzGg3c/+Q6aF9lndXir1orJi1vpPNzAlCDAtmczEYoXUpCtu6
MD4fNtS0q2Ois4a9a/o0WyVNEy/0FAyu/CfVEraCAhBsKz+CkoTooupy9cGyBvU1mh9kmCqmj/4Q
k6DwbBweoMO08eZ7dtRPld7D+USYLn8yzWpaOGyDdinMG0gzLsR3MUZwIpYYqlhXAfVIiW3IWOqw
vUHS+TDcQxd+ANoDfSz318JMbdf8IsBZoKgVfZ1jBTJToBTn0qNUl5mUsWSGOVgofh58TRWuXvTH
9TtSmfVZTgx06o1Onkf7pnbr85mMPtUoUZcCSGPsoOeDspVVKLMavEXLumpnW7N1ssKNJXk2Zkky
ze+P13xcSbMwp+Eod7Oz3Zmrcp4nWJ9ZgT8gB/mKzXKyjIzIWN9iFRDpX3otpyDxI2bcOuRgOdcR
vbJDHigwfIy79d7OrNrh3uhJokTF8MnVO64gP8YELzCBUcV1HF0avxruk9JcmrXWLZTMrK+A9Gw2
zQVii1QnBD7dqV30+kSvvHfJ5q1XDv4f5iK/Cb7sVkUNubl3KYg1V+64QpRLlgMw6Y0sr8pxnesq
+wHPZNnCNSnBZa45xblwUSrzDLXm2R2XVytkV0VVJMHmq54t4yEvKPuknYIjVJM5f7NdJPFl7Cjx
uQWVf2W0/HE/Fk4NbafoydKMcfIqkUxNNreYt4NZlE2vK/j1lq170NCXvSKeGj3D+Ddtp52u1ehu
t+V7qed4w+BvtLBdrTzLojIS88YCrA5UQZHKQw/f3ngDS13Zy2WzjxpKKVLq0zH0bpVjG7OUWp8y
5guRT3lwxavINuNd4xinaap8Ujceesql/dj5mceGDbLPLV71etVvZNBXx2KT+Foyv4568djllY8U
MwYFRsD9sfS1e52twMWt8QTGtg3VBdOkpBAoFpwWPzpKtgiszmzrCLCUZITcGCRlU92J6/Pecqp8
Z7p9tPgjQSxzyDJWuO4nqlvx9pZbvo0dWwtIIcnLFdju/nEInY+Et89y/LHm27hebw5LJGtjx51D
TgBxf6vEi6ou1ZcpKbtTW6vlqRnaVxkuSWiv4ELs4m5CLk9tjezSuEH/5BXpxpY6w3GIdnUxObao
tfK84664re2oXWkdu0REYh3L2X/KEAh6qYuYNQ734yjzRlySMwMtb5ptxq1whGF+1Ch7oGyLnl9S
VNGxVItlqY3QfdUyCx493VEeSn96cYHz7G8hhBCDR99x+hUX6rCSw2Sv7DCGmYW3NryYQHZAmojB
csiAqpF8GzkW5EZAppQDmwZr0dmpBd2Q5nVaI9qF6Pkl+POPlCfN+el1COzYSekeSltxDnPaOoeT
fHkLyuY/xf4YYlq2zkWJutetw/156lvsj/OxQh937Orvo97xFygLmx9Sx9eMU6qaGYoI3lrmlK6x
a7pJjg8jw7x2XYOS3SPnUK9fh0Io+TrnlrG6vQ+p7mmDgLe6aPpRYxUzBFsIB/aZWySsnLLuvoFW
I7PEutJGgkStZjzTfLRL2yI3jlGjZWAnWRfWVRm8QQ3bKdpsAfsr0+dMj1cS8jRnqX80uQUtZLOe
DG8XZ+SiZXOs2mRd9R6bGYGPyvtsItET2/dJHTp3AX7G6wBxtIM8uCqC4oGTJYjr0zHYATIiMnh9
eR2UpqT95UtnnKoDYgYf06/dbqdt9LEIVjx8TShRf2+cnLZLVhCF5o3cJsmOTm/ODdzrexkKk8AE
+msvb5PagQWQPNFshqcIKMq9fCoGMUkMVNOypWKKGtat3cl6lWyXaUFBDLObBzYvK5kgDutu2sr4
LV8sx6I+mS3lqf84v6yJuXVMDpxy/ZbMrMbuoao3IXRvEhyJpe1nxfsx1tX0dI01DlJ6oZKijg8G
QR4ma34IheVuXJdIIaTyaFljskwyr10PQkfhGuTmhqSCOOhZuwxJQR9k6zrxOlDHtLTX3C+yFUSA
QoysD5ZtTnrk2GCtu6gD11pnthOF66i3R9tamSqKxL8DCySYIOcJfjeoNfJR1Oh+GZLrSrErLO0H
MOdpiy2Zv625ab+iQnIXdE74VUWoZRnq1fCg+mPwYEz9uPSSKvpKXXwH/T9/K7IiJmfjPdmaH7IG
QigKGxfvyVAiKiyD9yxDU79rCy95lhEnyR4ACEyPsgsweLfoh0w9yE5LZVedJbgYyt7GsusNRgfz
WvZqDXY5FTqIS9lbcYO6x+o6XFxPbOyBTJS+c5rHUVmPdtbcw3LBxCgwn8q+HA+ItqBvBI72fnSF
j7Fs9xWnq0XhksfhNlESYCu44qpb2XZVdrVWYZQGcsDk7gyUfhY1qf395HbWa442+ULhRw6QhWbc
d7s8UMezwhfzwpfFCpZwHcXTozMWn0gWWq+J13h3XQwaTXaGYZZuy6q11rIZdV25CiI12bshUnJJ
HLNdVJNNgnvMWmJS2v9j7LyW40aWdf1EiIA3t23ZhlaUROkGITMD7z2e/nzI1hBcs9fecW4QqKos
kJS6UVWZv0Eb5AE9bfAt4FWChdLnh9OXuu0WC46qu5hRg18kfPkPLPilySlxC5Cyvqz9digydcto
lYXJfgZ5zT77n7lZb5UnQx0vPchwqjdRN/257d1kolA4tnfAyE7SamEqF6dbDLvUyy2NbczdeAjs
oHn23SQ+tmXPAb4JSGaubdARxoPvGVtlqZxL+VwumZHGZ4zWj2tZXfq71PK3ZR/4u5mEw2MLptkc
OHttI1xLz4GJ10HS6f6zXFzdN/ZFU5q76L0vTEnB902t3kmIDLRVeI77mSr9EhbHhX3XZe1faFbt
g85UX+SiBJysMerNAFG4c7adFP84UrZ7kFG/sryToyX9Zp3RpoDL0D9Ay7hKtJdhgoQ7FN0+DvT4
EsXaZ9mTrZTrD2xr6eS9dHWyuLn7V5zVWe4evEe1UQuP9I3ujtWuVlJ9u6oqA8BjpNOdtxvQusDs
9FSZnvvoLI4WdRRyzp/NYWstTemTUdcN/4YiWJzWfhJ38H9ibysBLLaUN9TxASUzjXNqXj7kSpOe
h1ptOYK3yYudILs8lt38U53CXV6M/l9eNn32tNx6HPrJ2MrBTTaGOtCyXWz2qASoQEvXgVNIefZp
qryrBuCEBJVn3ZntYD7guubtJjfvP6cUnDcjum2/NHTSAO6ieYJ+4pEqe/OzU3Q8vLtsfFW6CNvp
GmKhGVsNZoXhjIYi264Y5UJB2lol/5roYd1SCehZIPmPbNsWBM9IhQCU+XDS/VLNz65qdFtXY+vV
ocWcn7GwYq0dqKCr45s0Qlao69BEzqbKSOWgXqm3gMxxn83LvuVwkfvdNmtjAElL51jBsNyp6209
FM5FLtIJz+LOryLlTrpuT5Pb28TbbUBCTI/mexuhyXrz4WFWhj1pN4b1Tl+ysAi49duAlWwvqVjp
k7sowzZUH8dtK7nbW8q2Tn/psY5WtNUNe2dspm9uF6CQG+a/WB+CbZm66RPov+TyXyJGJw22ejKm
Twvp8uLrs73VqzZ/GBFceKrrVGFRMwLQUzTloo5oDGmJ8aJHsXnrkv659ze65pFvfu8n6T5uYEh0
dxJRFcmDnix2aYsw/ZjcW+qQ3ATqpUcubjrbm0qptYPNZ9HbISBrHCndlJs5z0dv12bj99uhJ0Yk
HFZMyQ7L5E4KIErwX9p2P/n724ak4wi3S1r/88RycFtasKUvs91tlck8lI3H7neoYsbdI3iw0VT2
l0CNTnx1jTP7o9rYyTmdd9pJXfo0ZQ60zZoV0AnmzWWc18P+LCHLDHlKZGSVccsjvD95Pfb/55Nu
P8JQYJHq/OiizPC1Z9XXQeagtBemD8aA8yHyRc1t1YfjdFar3voS4q9yVPtOP3p9Gn3tneTUTS7q
UHr1bPi2/hAl2dstOdkP+kNsxB9aOevgRFXvzvCCHo5vhRZ5bIbNXsXsc1PrNvyApDSq65Q/3nAP
o2Nt/WhmWyk+aCnvi1sb+ykMqLr38RsmwrL0P/GCmIDwVDz5+oNrmDPuAXKV87Ecl80w945Ieb9K
V9fV857ySM4/CdKrEaBTNCsg4MovsvZJUyAX0odvBFpY7xgNq7WNjfTJL7DOdZoOrTVxCpxxuDq3
OMgdkzQaDnJGBBn/PZtdAPD8YS9B6T1nUwpG+YbMKHSO2TXQA+EjVKQ97yACLpw+QGParOkPoIqf
h6UlXZPyO3B95UUavOTBJs1FeaM/pGFi7sI6S47KostSa/3VnWPS9+hmflggEFm07mM8j2UdWBeO
wENHzh54i/1roG1eYiRVB9adl8JM7efRNZ9Cp4/eaOGO50+kUloverMLiwU4b9zrooT7NcOqLore
KqXRrlGrUydb5vRRC40hCtQ7GaWkz8rJk/3y9VZHa53BTO6d5g1LWeWI87L2ahn9N6Bs2S++Jt8H
gCKvMxTXO4zMZhw3uh/5sgPT/LTYjC2nb9mQdVRhEkczXwCBOa/dRKJ/2bVZPqztJHK/yRz02Yzz
4MzNbdemV2F4NFrPve3ayKwh/1nq5YnXb8D2r4NrhfovH2oQBt3AvmAMSGG2C1Yhi/LkAf3uL/3S
8lPEH/UkRZtKyZe9UXWMzCJ8lsEUadhNUdT1VZoJ6fDtgM3qnTzIcJRhsQ+DiZYX2O+moELkdaiz
3d4Eo4P31fvLFfKaelBcqknrW9Sowvoa8b8PIst8WvudwqXG2lj30iVv6aY3nB1rfHEfztWPLM6N
I7iD4p5tUJJw5sVrY9TNrxLhLwO+eMCPHBR37KqcbdinP3wOB8fbgATKpU849gax8xWpWNRDb0+Q
yUFY/AidtCElnAFnDjLI/ro55afKB6wO3nU5tPlm/jxAk8Sudjknjmb6XIPcYTtPSd31KEp7lXtB
5Rzf+WbxiL3dAhgo98o4MqMLCnTuuHRiIbvGTDpWzE7E2uX26aV21fkRnxjv6GVZdlc0af3qOdMP
5O6yX6Exv9VTi7sxqPsFOPAhQGRqqnJ889M0fxm8LNnnjomhxnKRuwlOJ289LQrvYRTGU9ZfIVcF
uA/8pn5AJjof37RcqfauD17U1Pj8FE6Z7BQt1X94MAPKUot/48wOwtMrtWeSA8nJLlSk2HOlJJOg
/K17nf8U+SALPSf4EqBk+gnIcXq1WkTf1VhHhZhTa4IdZoNkJu+vwRrPFAIfpA/ZKZxm3y9ON1yj
rsKO9L1LwlpPaXZegai3DBjI9ECmONpmV2EylSe/0uhHj9PEb61avmWjH39SNGoUAbYaJ43yxxOu
E6iGueCsK7u/x2Wr/ATj/uQtL40cg5eTjoLATpqk3WuUHX39Is2q/xHH/fQlR+Pg3ucWDhqTIBng
eIJZzlGikIL7ahu99hQmNhsIZ/7qx2VP0UbpUMrhjopDf7tD+OHroLrGQfotUcdfQzxch8qNUkz9
JQuH5NJFeB8GWXlXiWA16m3WBob4f7Rz0gq7qAd63A0mNP/e0zaC6QyNcL5Y1oKGX+Cha1PgoRIs
o1UWGOxzos/Cb48xRojZrnGkhVSeDFN/8gty7zIol/CfCGmZqLGdbEP9ExGmbXeXjDHwo2D+6SbV
cHFsq3lRwt58UCPr2Klp+yJdQAHqQ1Xa7W7tWyaVnb3rm6/6YjfQm903UjjpE8R++zVrcqzqsR1I
lRwBUQxxtkprGl9NmHN7PRxhSIaac4yLsTnwzSxQkmnDg6aid3ez8Auga+A1svQumQkQyASJIbTc
xfAMbKxAjnWMm9uIYOkX5H/mI46+w16axfJKrjKrPUnTrsA7oOI2PdyC3WkTkg1/hfUQvUydctb8
PvhacwK58vqyNp4/32lV/8s3EgVPD/iP3eSpO6Xw/KMQHnslQlVLmgsdUprjrBmbWVdxgruUVfqy
brjkDkFzXE8Gaz7IBs4Ur8J1JCJ1QG2cYk5ah/mhK3LtUmW7eQ6GH7bvj3veKu25iFEg8dLob9ms
mQYSyGoUuM+Y1UYXzMDifd6zUa9xHHHJOqix+qWzMu1BweSVmplnfLUpyR8HN6duJ6CZMkFwbhr8
qzSZZPele4j8BqrAciJTQsV4iFE/ktZ6SPMXt+PCYst061sKa7E2whqhgugjp3yyA4u1XMAdQ7Iz
MW+4kQNsT8m3uh2Ep676UaIXdyyxR7pX1NqfcQXilnx5u+3rPt13iaHcS59eGLjGlNT97tAY+Pqn
uUSvMYqT7O2sGy5YZgYH1wl66GodhkheSaZTblVSWMCwufTLyH/rGzoqDqk5vfwrtpSnSKefXcuq
doHm4xeO0QRlkUklu57FydXWcS6M9TMWxTAgrQrHtd6xrrGe5E9lPmyqfJgepJVKl1Loe9sqg530
td60ZJF6lsKOvG3RBNVllETt2pbOJJj5m+T2FhTVxpa3SwsMnjmBBuVnA7LwzzOks0oOVTaNj2Xn
KJuyaLIPFVRdT6orJZmzHMvlHE4ibUCM3fE2sthj+pnjFXldF2/pXptd0OW7AK2q7TpwW+9DhJf+
ATd7Zh7tu0od/w0ojxYg+nq5gc5vKHPBnyd1yQdimQjW18ypm/VhvE85YDvFxhmsCam+JNp/3LDK
rrVPwEHWqRvtpbleHDRIFKf3LyqKA84mS3LrrJbxyxwm9T2GRJx11XE54Y5Pntb+1ibHPa0+Mq2C
70fqoLUrYWD0p6ekMR1sUf7MnAe7P5nAvLyjVrjJt8AuSBjOUbFPArYxjh9+zTNXOwIhsI/+4Jhf
FD89C3IxYwO2BfSAEY89Jg/TiLGWCJKoSXJi4zvvlTBOjm7ct5fOmNVtOznjW9iw0YWUN1wGRe/f
MGuwlOIVT45jqUfDkzfCf12otYlCZjUfwA0LH3f2tKehyIuXxZeLpTqdeR8i+vpF8dqfCJK1R1QP
6qOYC1xNuxu+20unXjX1UYwFvklnNmK9U/nwa7XBau9hRCsw5cA6II3UsPkF4BOObf3ZbtXDDfSA
GPxxUCPj1qzy4uJ0dfwJ/s2thpBx6kFzyzxLxSC2K//ZeVjLC2Nj9me2GDG4aVbhLcwD/FwLt95L
fGOYI570YmUVUQHCzMI+zyR81wKp3K3nQSmkSrNaUjwhmqaCEVt/pM5Hbge4SAXVTOVDBhZ8mL8A
xaSLNL/2aAXhbp0kEDN5UI+zwk4XoGviciaqwqFJvmCtHbxA+bit3eE8HWLwgo+ybNeV0R2dIPC2
tzV9Wezj/yVCdgLVWKRXNg3XG9w4x5+79KanbtLTlynJnqXbpoJ0bDGpOwwFmhcLe30nAh7TIrQN
1cXosMbpY0Al0jMvwiZKg9eF9GUs3rmrqfdJMH4JFrKm60fRPq8y/aQC3Xzr+vu5g+pZK2F3V6JF
fJBmYfXXKsmjV33CzMzLLFjMy+wONDCcF7V+6NhFvSxPLcNved1mWKLzij6USl3etYHD/hK231H8
GjunVxE3RZ5KmuZYlM96i0dP6cDdBmb04mLi8SBujq3VXgYhk6AXamDpgoeJ7bnjqYg5JFo6S2+q
T+m+Wproc0wXvYvrjYxqlRq/lBzOZFAudYysDif3R2nxQQBPi3CWPhvatWvT6ZI6vvHgViUpt7CC
fVXEf0uXpc+gEWwZsLJvuJ+GpwlfH/wdlNcgiIrqMzzuausfy66cvgO+ro5DZ3ZHIzG67/4xYBX9
Ti2rOs4qcnfSS0Ir6P+aEba2S8drDkUbOc+weRGD9evgKU6L8s6KCmCFKv/8HWeNK8pObOHHJDg0
jQpfcBno7Wa4yh2AAzgH0r7dVnZ9Th09Ptn6EKA0v8xe56BqYWSLQ8EQxs6z2hm/BVHjJH6+cd0A
UTK3zi+8Z4O9YHAs92C4Q/ED8LS2jy2jODcASM+9hc42uuHI+S4AciRgN21U1T/HVh8hKqX+42SO
5snH+uMIa8b4JLFl9+B3eEj6qoWbQZK5Vy2zsejMhi3WHePVQrfiaiwXe0bb+dC4frsB2gc0p7XC
5iH1cH/TQrY3vdWPPRoWENNUD886ZU71K3t2G8kFBSSA01zY4GPUJQNGOTUXa7n4tXGOyE8eI5/s
19b16/hSKLPmYnfGreWHLVqYdVLfNT0KrfioXshRI24jt5aXdixec92eKIV+yN4bmtNdJk3f3NL4
yeKTGGolGX25fR9ePRKpyXOMlHYKZzELZiTIPDO8Aw7xlhlWhZHJPxdOuc24kfbkUbZNeyo2Vv8x
BHPn+jajaqds68bsLT9MW58FBys7ZNQROidFvy0GEIwIHEBwo8KQ1EyKk4BsOsksp16W30mgdPoL
fPgG0VmiVdXNT8aSqZZRuQxDl9/VyMdsZEAPrVMN0Ps8qWr/MCwXNzBiMuqlt08R8HhYB+TOD4tz
0nBalcEwVLA0XMJaVbEvloIGw9KSfomXZqexRs0BIlTSlAG3CvlahtD8ahBvj3D8v+AvgdJeU4eP
cpH+3IIcXeIfBFbuPwdUtbizkhKb42VAguXOiMvswcofcjzbzNug9DtTfgffE3PC1Lj7Vx5XjhBp
p76lVCTupCWX9czRBdMbNnjucSzJILyaXpRtb5kU/GGf3cZJdsFsRQ9KUgbXxPXLPSmx+Y2v+dlt
/Oi31nFkAixavFJExdgwbmJMASb9ufNGfSMhiICShdHmH/I0ErH1tp394lgEjrZDfUn5rM0xzuNN
F/+uQmsLNZoKTQuMCr9b44eZAYKvbEP5hOYEtgNFPZEQUY2TMnosjaWRPaZqMS/wxVMQst+Lc829
CCWknQQqGH1sdm4NDGU5q0kwNL6PzbnWxk2VWv0ZaSxtG1jwxLCN2wpbBeAh5xurC19tP4iOATCY
M6+H6KwHVBenMaMc1HUXy8ag1lgucudqfXZJZw75eTI8VF3/p18G685ID7VK7UKa66jMDzR0Axpq
0Yd1dH3K+w+sOW527Ms/2TYWM43Tdic8MIJvdY2KRTJ8zVjGL37X2FvptnhXsIfw6nsYwdYrcJOj
tUjAeCOONADBQXUts900elVaNXxpKrQuTAf/VGcJswrEEtwpfJR8iCQ31szI/0efhOT6rJyc0kbR
mFTKLU8ydM/hHGtU0qCRWA0f6GI8U9Fhz23H7BnZA6SHfyWT9cLdJmmn3a/9eYrI3lKdlB18YCkH
infVeU7irtq5Se3cFaF73ycpIHP4qPCi6oUXlXfoKVppOR5ukbplo2E3IoGBWub0VNntM8mc9iLU
LrnkeZ7sdbx7dyvnixpydjUx7ZBJN6JXwVRzmSp961QNc4ddnPAO4Hz2Z5qMrnHLT23V8q5EcuYi
nLrSD5GmjZPyXpr1e1OIR4mX/BmV5ofRhTMsbjrrXAlWM7u4F5bSGpxoZbef1Ym/bvEGdtkSK324
9xYDYGv3oREe8W3CGNyNKdGReOD4npjaZb3MTah/bPJbgBB4j8kKUkbYv/+aZUCd+2iXN5UDIVCl
RvEc6qN/NmEw79ABmb7HwXCvdghNN3FdH+Wo+q+Tqxx+wwXJJKNysZss3beth+ra+0AvR+W1LYEy
ua0NJGJA2yJUiehAvfisYVvn33GIeJaW9IvpmjTXiN5on6cRzMNmHZA4Zdb9u94anz8YtklINWHY
GqbOiWzQq6DV7QW3znLHF6NJWhJxNMnYYj/rVK/SkgvSjJRGZoyyZVZbtOH98ow1Qp6BLsifZ0jE
8oz1p6zPWH/K8gzIKc5lKs2/1FwLXr3U/WwDgrjHFS58jSoI9lM/VwcZjMDKXrAJwRdpGZU+BaRm
QW3jRbo8TrnbOY3mU79E1KjfkTEDliujVVg0T9Vievg+HW7IsbGgBy4s7bTa+1Ye/o1MBHUnLMy/
qLFmUqRu1YdCmUqOXd4EyKicH/kyUon1Mu1rPM/fPFKGZxMpkOpnE0AyTKl2G85XtzBJb7n+9L0y
qOLPU4LLOpqn7RyjJjYPSPXQ7yg+/WlTXlRkQfhIoxmgGX5+EExYGsP7NDQN51zBmJEH+4+2jLv2
4G0FW2bmwUtoOvEONMtobfwqG89TGTybfsEXp496XnGl/8TfoH4enJSTcm0b27Spo5+2Z/He7+2v
Claqx3ToirsstsIvnGTvJaAF3L/lJIz9GJY7GPcEJ6eFoeLy33TfhRiUIY7l7FPXq7+48fx1mFrn
d2fYp9gsmm+O0k07fwnV7Gy+TJ3/IVS0Qv8zlCUzOnfkPgo+lFe3aMu96pfa2wAJItHa+LfrGAGs
4y5/RXxuOLr+HJ1gGZnPIHRQQlpCysTdpKEz/shnK2X7M4QPbARDckVvjZnnW+o4gPWsvviuNKF3
Qax7fMlUt7wPK+XRYuV/kS4FO4Zd6djR4Z8J+R4InvoooyAXkZYpgJ8XvZpzghstZUP11biTYdOw
c84fP25TFU8LQVZhUyODQYumSkON+oDKfnTXzXoGqkCLH5u6552QpL16bRsUtJc+zB968zasevhA
Vl6OjXETKbwL+QiHRm8ee0RF/8REmaqy26v4SK0T5ccoPdIcCkY7IcJ0V1dVoQuTYTrZU4Js+aBx
Ll+yS0lrlrsqt4e94i+ow1xlv+oCL/erIH/0SwwEY69on1B8Cvm6eB2OTzQn2ExPiOToR1RdAV9L
830gwetagUuDk+cStvQHaoQubQbzJHZdCIkqH6Br7lhnedItrm9ANza5C7i+77z0UE2uf9bU2T93
qELBgl/a6KbfD2ndsDt574uM6k+gREvch+GKyqGyl6H1UviGam29JsmXL1AKJydiZ18mjorztW65
ZzvQ++QawiTz+ZAfedljPU8Kg0QEC/120mMAuorh3MtdpNk+Kkzzp7U/NQd45yFvjPsWl+JNlmbj
0U5yY97FS6emTbcp0vowMChuuLE8fzjKiDxx6DgJ2QV1bJJnMcIo26wYO/zfw/H+1pPmxnBrA/HI
ne5+WsZSiZYxufRAGBmTeWuvO3cl50Vv37opgqeKRZEVq/iXVqkChIEORgEjCeAc8sF+oESwlJe2
ovafynq0F3sZ9UVFYehSjM6PJkT4Y8tBYwI32rTHeNhJJkfyN/iFukcDV6aNJH1K8VNDEeRxarv2
IiHtkvuxutY9ZnmofpBzlacssW2Z/omFxH7hb/HuxzZpcACzk7P8Mro1aA9Uck5x46sv0jVYMM5Y
dUzYhfy6AxopLyaWVIldYsW5dAUOgBIXSOtmnUUZ9ldj/s7bmQKOnvrPdRO+ee2kfiO54e+swUbF
bOqKtyz+XPSB9q1vNN6pDeQkTCe1byQ5EFtMq9d8LOerFhntVmb7RkGdBK7cQ552j6OLGsOwuaHl
yNXywQwc98wRWtloC7cFGuWfpvgsrk0ZXYPFlNGJ8EBM6xkyZjkbxyxtVUrTHYhvuGM/FLPZsxL6
fynxhLj5nL+VQYBoyJBSfUt66zSikrItZoASM2eVcz9a9X2UwDMOest5tdOi2SS6F/9GMmDjmIX5
dxxrT86gVN9yzdO2FTZXEKoc9eh4aOM7VgMf3wm6MyufcgpSs/33XQJe79zXgXL6v+PYLhWHAZkp
3Lq1+hkVZNh9P0cBdbZ+ujTCshzv2e8b7PiDxjIQr0KpGMzX+Vb0ul2b1r12WB5/wDNZ7+wnLfGv
5TJjPdDe8FDLQMqKc/BSb/nf8svwM7zFQ6gH1t9piKEqFe4fFtrE297qqpe2iOyDGlrNBbJsfs0r
JTto5LY+zb5rbVSTDNMy3QH7vKfilB9UG9LHb1zVX2z8KIrZs0527k8Q+mimCFxuUgoBD+zuamS1
F3zxUiVbL9rQfQpaB/D90l+mpn/IPNPdOgEoDwso321TvjZluy/NKgmje5EdWJsfRilC38vuX0b7
Qv37Dxe2cRTq3U7m+fvcNb2zk0JjuZPbdGkP04gGhdz6Wez+iQrQzTknJYel2JifB8xIckjb9A1W
6J8BbdiHYhg+OcOMeMNyMceETb7cqqb7p3Mdlr5BMb7pZatj5PHPtNaOYOmbAWaLNbuSMzog+JZ6
c3sZk9Z+rJQUCvhoZb8ih0OCWpkPnqP/BIarPbqmggSkC+nMhpxoA2alcxg4ugWJ7R7qsdQfpU8u
1hw8uDZncqsq+d7Uo6I/2PazRLXvoSgRQxw25+/rbBlsLYfyYmW/FF1NgvQf2FfS4qGSJ+31BjeT
5hKRYevcFojfwNMCAbpc5LR5O3j6aU4hrY8P0reG5CWVsc3aRhoavhdMnr0EVohgUyKePCTBfHCR
blqYZ12FaejmRbYfEr9GVj6J96tbNdgR77Gf53Ne5soFXSEIOTGOfXemFpjQLHn9/pXh4DQIhjv0
y7LaDAt8Wy4f2h9uZcgp9OI8LrJPI7Adbxh2henHPxcfiV4BmmK54CmxPqhgpSbNCUPk/DhquvZq
9v1viXAcGEGIxb/lIFL2eVnoZD7z7sHRNGWr6Wz1FUsBmOak+RaOW3mF3F5/tZPF4QmGljFo5zjj
X0Ka/zMqgkbwhlTqn6hokZKVKOpy1RXMsTxLuv3B0s64jYQI6vPoNarqnlJobKckGuIXBYAVVgda
+NPNAeDYVNfZo0bzGQWRdt8nrfWj/qwGSfTTMBLkgXXDPZvzro447UO/hRbnxB18vYV5J5dIaSFm
p4q3X/vIscHQW6KlD4lecIkSGPepv/eLxDmOhf/5f9U2z3sVqLcP/3DVNZc7hFyD+5tCelShGSMx
8YIq6oagvhjIpiPulBoDMCHy0+HBWfLTwMzJT5uSpZaOUNLYUQmOHaNJZ4cBLRr3krFOluT1bYKj
a1BqY10HRl3l+hURwaPSd+qdVusTkNolXY5AFDnyDtQZWkk1Go21Zd/BLmN/M05vLETxaUZdch+o
CBR6VYJXWJunD+jBjg9j45GjMPpjOCB/L5ohIgmy9q1aJa3l/4mTEAle46RPgqVv4pBA9m8Bi60x
6/PXZ8UDNoZl1uoUE9EvEmKYcMjmRIt3bQ5FW5oycCOPVbqq3kc/11Cz8rPNaAXZoZs47kL7iu2L
ixHHxlesdm8DEb5In9zJRcUvqznIrRFpfP3W8EDPi3ojQ5oXpt0iqfYX25TqEC6Vc7kkUimXW0To
mD4tmm4gPl9ZNCo8Xwn8EFM3PjHrdLmTKXL3Pu82hUPAnx/jZOOvYmTp4BTI51c+yohiOecFfyAf
cem6jTo31O3ywYdB4ZwziE+3z/1tnC9WQxYevxrHaJtL35MA+Hg72sZzGXn5UUcz6CIxRpgV+lVu
tdDOzsEYzWw2Jqf2+FcJs2ZT93p4HaIWdZ33O5d9sAKV7vSv/lhmrHHr3Njjc1sNSyrx/SlrnBKQ
c0SO5T/EKvIZKZBFvEJNmy46xIrjHfRGeSneBS0+aF2gF0U4B8Fx28sKGfKN2P2bodNhEHUh933j
5ghBJxHgZafhlzEAeN1Lp4sdxf6PejvU9XLbKNAM2qDP76RQiVqhdQwNvEmkORRTek8i8qc1Z/1r
UPrxK2dCGZKLUmlfvWE276Ulz4p85VV1NWPf9bHy1a6KbQzS/Dus6fgwThb+neAxMaLQj5BNrU20
HDrDeAbTG3Ma5aWlPkhfvxxJFZAQOxyRh30kp9F5OY1mnEYTBHtxKV8Ou2WndYBniZZ50/ujPVZw
LAmskz5q5qNc+APsTdn3fFCWPkerzMe5DaxHzzf3plehQfAemyKzcWnN8bJ2yZ2RkgJz+g7L5yUW
iEyJcZbV72DhAZEE8aVv0YGbdmjyjPdyaePAuual1nMi1qONyMFTpe7vDIDJZASwpeszLdvF9jid
pBmb3texy4KnyImbL0pxDhd3utrNOpB3ThV9t92IXGOGNvOUUMztjR5Mu9exUzNbh/WWy1THfw9R
apylJf3l5G2T3OUUt0xCDdB5IOOwbyyrxU9Mh70SagWyZst0mUDNeDxEOrKLMsNte4qWSWhx9E/7
sDrVOfpgG/yeMUtfLre2AZ/cUmCQA6nM052M3G6TOSzYYVfmwarC3wnGkhxSlr6IoINZ5jqrFtoS
gACW7KuovQa6Ve2aGPG0tW91OxB9WAmplpDZzviMueNLSPbsHLuwUEXSG1ziZ3Aq6aegmMNrhokh
Uo7oc7/3pw4yW/+lH5Wt8Bq2yUM5BqiqOZB1O1ffixjsKhDbSGVV2qbna7ipse4pIOCD4xops302
4TvIAy65IJWztHAyPXCTers1c743zARjKxo9sA2oWKTmT+kTnZ5eRH5qH2yvOelXu670XVxO5hkb
gV9F4JU/Qqu83cT/3LwPLTd4gVU/pEe38u+W8730h/t2QSimdd0+LS1BM+b/0Xofy6Bnbn3+nU43
oIKRj38rqOPjQ7ooexUxarRTbL4JliFybTw28ztRW4x1JBeB1nT1wiD3U8D67+KK/3RLjERLAOl+
iR6Hgfzp/3yARDYj+ASnyP+uk5mdqwkF0TXL9E7tS1w4tGm6yJ1pBIzeYnCbSJWtdDd5Yt4VgwJd
hXCdyWRKUtxWsdv788APEyVovaxPlz4IdoiRZm+T39bnCDXQnRTT2kgHZFghod3h0fhJV8t76Q/H
TAEjlIR8RKi5mYZzbXyE8Dn99w+1PVLHX/qToK93xly1Z4SSlbff0mmE/MYUuY8ow8cQF9nYspfG
ysLiHLKAWr4W+mfpzicoIQn059vfK7/o7Q+T29s/y/qH3P5pNIT7t47BHyRBPcpMe61q8k02REO7
mQezvhpx42oHw6s+K1OtHt0waq5pyenERjmfff4BFRTrE+7IaJ0bnrMBPWOdcOk2P001BPXcscut
jLYRBIeu3JPQt716iyAVAuDXCYHxq2b55tb3G2tbGyqqwe8DazPNg7nZ4Kwy3zmBdg7wM7a3ZT4F
l//r1kU0HzTzEBcbcP7zee720mUv/XInj5C7Skf4FI1OpIFmNLn/8F+a6ACCTrlKpVEqkJHR2ye0
xL+b5sARSwZ6w0V2MiiN/a2zSOIns2wxtAWNW+1Q6N3k8S7P8GmakcIwNyHCzY/xPP7kTw9OzZim
j9VysfgqPWpqjZ6CtVjOL02ntcBqF/iY7BPAfBQqHGrAU2zgCmz6v/41mbKCDSYHvccEAP9GRuUx
1eht5TeQLlI2J/Qs1Kvh6eHFKOzFxkJ76sdC8zeub+46xQ8fWmmm+Zxuy6RMj0Xmq08mIohPSEhZ
YBk5+fXLPJmc5q7/gJzOny6ZW5btj9QZyrOEycUl/7GHR6Lt1j7qqbffApTMwpnyvoxNjVavZ+TH
eKna1OgmpOV36cVw5b3XsPXie6Ki6yu9XRktsbPeK89YmdebpkDgpRkH/XvZ1/etE4BlKBDux002
+6uPQCGAQvW/5J1e7uLYVR4ju/fwuuvqc1irztXRa3AXOA98kieZDTvKtE+rJgIxC5I6XEomCTY1
B1Nx01eON+liDWP9bot5m3ez9WNQ2Cl4WTw+NovobhT3P9uRg2Jt6yiimjYoPiMqn9OiQ/woQuFq
KQjiuoK02xIhzfcIacmkITHUXZNHTw2mKLdXQ6n4X8x2zp75+v0/ys5suW0lW9OvUlHXjWjMw4k+
fcGZkkhRgyXbNwhvycY8Twk8fX9IqExtd3VF9A2MXJkJySIIZK71D8NDlITLo0Fv8UaoI9XayY2y
KO0XM6vyhwh46B+jUK6ycD/CfSGLU1Zj87M8zIJHLckbtFpoyZAxP9Ypnjx2vV9/imc9CljNgNnA
MJsKjmNgD5vB7sQJfWFx8jI0XPPIJuGJ4uQWlyERYrDnPHSBUSz7k+sG5NOGJM4sXJPkZmQ5zZLZ
rIWy9srDOX41wn2/1C55OxUC3VbKiJpJTwaZd+2sM2rWXYJIQjjtcVAV29zQrMMwa3XH4ocmhPEa
uZNxY/daAQAKP7nQ5h3iJm1JAVFzHiITgM/sJ9cmFiiBQXk2bPAVBnmih0SflXxcUoBaFvgPKv/l
Rfc0RaHIn94RXfgYGXvpx0iUhYCvmmQdJeYEhwq3Vd+baaOTbjgtvIeF4qC9DHaTn/BSgxkhmRAL
/0F7Cf0oxwUFhzxE904SU6Ca3+PCqe5d9hL+qnQr3hOst/YLREHpAgu81Zy3W7Rq41jZI/cJCsOz
0zvJXgKPjzsVyYvHyEy1Y2YP0w5GWfZKsubOLi32nNKpC1UD8oJF8ZpBKL6D0KE+ciMUd33hvAaS
EI8Zi7VGHqHZy17bUqfHd3kqDyRsKxBUibPum4TSRaJWr6RpYELWyl1sArhYJcOUr3HtmbaekhTn
3uuc9aD2s7AGtd6cRM4FtmN41gwzWsu1X9JOHx061Y7zwNp5bdZmhCnsrCdbVKjv5772RKWmXCFD
7by3A0n/Im3/UmDQrfsoowIZhOax0KZiH7HW28DKnDZaPgy3pirKjXy8mEn1oAeG8yTjLfsbkj4U
nH/HwVieUBar31wzzV/LolfyY+tQpHLUNj8BlkY4bZbzIxOXn0QNDkyWDfpxZSEccwYo4t8qLG8l
jutPuNfcGbiwzmcizBXpFQ1eeYOiRIbC1XaYuVVqQ0nWyL0SI9Q8PogytQ+N0cALRnoODRlqPU+1
XyLvNQjt7Li2fSoNSqNKC/kXI8a91RXdK3YW/b5GA2m+d5oXxwDSWkz5BdzBsOrHtNjAbTeBqtva
q1a9NZOKVp3XWIcsECNVPJoGmkokjN2HYhaRqv2+WmkiAgw+z24ihIksqDAfpN0IEgoUle6wZFlV
K/9oL6RfHt8f7U/jdUPtDno2GGvRliOCkDFYDCDpm15He87pimCXOLW9GzHcfDFijTIEb+Kj7CXH
kKDcnlsn2evE5sHok/IxGxwboe2DHATpyrloVXUvW4YdjWCqQ6p+8/WzvibHmqK9m8OL6Cynw7bB
y57UNwCq/VM/H8wceUsdnaq9bPa1O4HMLr7LlpziNtGrY6oBLmqMB8LU72NkFjdR4RkH3L+ogs51
uMoooE8kYbWW9ToZk3W4wbOBLKARf40rSqjt5hToYssox8rePAF4O4+VoTz1wdxWI5t//uZrkPNf
qlyMGLOCZ8BjOF6adoQnFJUDASI/989W2bzIEgQVSv/sKuWLLFe4oefJPlmtsOaRDiMl+ujfzJuv
Ikf6BcRVi/rYLlKzvVw+ykWjr6BY79hhfCeXmaEfBnsvF2Ije1mVppfJeB10LIVnIWV5KJG1Pvna
sL8m/Gz0+GRoyffhBeFhZd7v/dpDwSYp0kOqF6/+zExLQ3M49K2IQUHCW7NCIORNqNVkPmlCkN2a
TdQ/52bUXywsJaroG4sf/6c7/EyAbrxnCm5L4WSVT9jhGbsIHPstGyCU3gJrdq5ImxffLt+8eJw2
bmA3a2TBC+CruLfGumbvHSk6A378b23Zn879XarzFa6gi/yL/jrVfbGShLwq7JpHPFR4+pTjSYZq
pUBeMdafJIFPHoK58koaEl3Ymee3HP4/J5UhxUYh2bhqeO8VE79OFjvbuOncoyv1DvTObTcfDN0e
EPfOiT12d0VbAVwZlS8WHGqZ/7Vd2zyiqjNumpE1C2YM0fRSh6ADUxJDGyl/IuXpFuG9ftxQo8Vt
2TasPUz6J9ssnFM0C3TJM3hTzqmtePiHZTtu/+iQQwbqLPg3ORvZyjNc6lKBSEg6mvY2RJ5tKwkU
0l/YM3cIjjQgfOBbaKV2aCgX3mgYpo2rK0RM5P7RC8roRoK+JtkrTyWUjDQA4H7xt97lCnOPnCcv
NTixujWxfWW17/CSUhWw/E7VZ/qd0b8JXu6IyJP5ZGXBYt6Qp3OitNUKpADZZDSANrVVE0APz/pR
3yw3k2wLz9A3BQBudX/tX26mIenPi+BFJjy4JxpCHkHfKrfxpKm7LjGDRxXvUbi4RvNtMNzHWKpG
8/dLCkv95Tv9NxVp4q9pmMPvrqPgIcU+by8GZzgIS3+bRPfUSiRVYzeYi9BcvodWrFu3nT48RaWy
nlp90RFY8KCCv9eKz5Jnq9xnuUocnXGuXTZcSyxNsGxhtVMjMG4Avgya50EI9bXb8Pw0XinW6Xhm
5B2QEs94xQRX3UVGY+xkb+1is2WGFrARqwOjbZZoKnRehHKcid3AbDdtamN4a7c4x8pPX8b6Oo5X
hg1MXjYN1fkYIpvyIK+yB0o8HLRJTdR9HdrfJ08UH6hX/ica+a9kXSWZ2FQpQlZoVLfBXpLA5eHa
c43Js0FSxOWp1mGQgNgxNKZIu9EH5xiHcLEc1/ipK+pdUtnBe54AgYHBCdIs+atPFf27XeVoDPR5
8q0OoMJPLagxrQFqBGMsfgl8pPwEie3nodS9td2lUDV1lhtpyo5qCnksZqU4a56VnSmAUX6tA/NH
2rv7NJvRfBDxo65Wf/Qe63I9a+xHgEtiV/EL3xYjz3i7piQsLc9apUuOii4OUo9MhuQhm92DrqZo
y9jZTEiOG0wjO/ZpcpCaZjJUKeNLOLg91JmufxqhynYJttPebO0I4SnZ+qEPSmBuwiiP79Owv/Ep
IyC8BWqaUrJC7jSz+yf0/Oqjr81F5flKJVkQ9onG7PIB5FX7DXS9Ql6DytGrVQwGb2e6+bcr7FWe
fRqXcF+1iG9ML2RMjHmH54UOIFIlfJBbuqRHLg++GrfDvCOUMR3hSt2dwgcZ4kZFYjDj1Sc7RwTV
7yDYviCpmj9HTj6RdoI330e8r1wdN9uRNYvkQ+U4s6zBSFRHw1Oz5wj8615MRrZR1EHZ6ZVdrAsl
8Ap4X5F2h8Tuzp+C4GaJ+Wn9lPeDce+sSsMsEP7JLCw0bMqB8xrONrRfeVUMoBuN6TJY1k8Zplrm
8ZR29KORF+FzX1X7P2yIrUiDaRNMcHjnurU8IIfTn0WYYItrfYRkPCsDfdfVRrrmw++BqM0WNQ45
ozspA7a4a7lqjcMMaba1VAkLrIinuJ3nqw5xB+rnMOvLoj51kxNceAqGl3o+mEXkrU0LcIHskDHZ
G4GtV2d0xzxeXsIOVB4QBjj+P66RFOpfovC0o5woOw19+IIkn3HQepg4hYuDn6zLLIfMQhZjltCQ
h8RuHIAlzvEakmfX2o9sDpb+q/YfoQznh2WHp4XJtM8D4a4WhLkmxuiSmxsbo7Fmi0YMApDz6N5p
9h+WnQYbGHDXufU0NIH9FIVf28YfHmUkzQcBuqIZDrIvKMf8RildEuEBCMtlDwX2edpdIR95NHL7
X9sS6vEJHNI2+QtFp2B/HaIL7JaxvkmP0hAPHUgLKPoTYrbo1QRFgCVfqN7Jvtx3xGYsp2YveyMX
1fooHJHbBTj+rFhqdR4jbZlaj1q9ypoZCy0Cc42ORE7xZvZksclpHDM3+Rmii9FsSeUAyI+V0/I3
xDhzm05om9aFZlN/BqiTgnm8lEFZn2NY61c4j4yr/E/goDHWQxXk01gyIZ/G+rM57nXsWIpfQLyB
HyMxZRRnuNhir4xKwfKQlK7mZ29NIKpLbcbdIzjKexmO6vhjlMQ96FP5eZSh38twSJXCR/RuE1aN
gayP8G50Hw9SlrcG+ImyWZPxLr8HjXmXJRj3tf2wMXQlfgsLd+LLEYXPWdK5W7wIi3U9oi6Jmm37
aKPaeAw7r5mtJppHeRC8XFl19Ooezgheq7ELMRLl60s8o9k72zaXepsdsxGPzWk6yKKbrJ/JGlwH
cFWg33UNT6Yf4I/cv8pB13gROelWw7xqc+3osdr+V1GzanwIcWXhbnxQFWsUkDBAHPBYWM60aDzj
EPuYWsjlXuOyU2cfcutzm4fm7MAgY/IQu3BGO0f/xd62u88dkIqlDauLPNOrUPvplvRMssaDo3yt
BLqgthJhtmE3xSsMOXflpGZ2J3uDydx52hg/dCmanNYmLfxkK1M00xC+W2HlHyX/Q3JKJtiXO8vx
rPVyR7qBYp/gbSwT5JBU4LysIFuM2TFmUrntOyd5FimFexoCDf2meHJP43xG4sH93BubL+SbgjUm
9eZXlEg20u/GZ626CWrh3gmt0u9dn8y9pJsLBWPAWku+DC5uGH7TWrsAiPba7lvnCI7OXAdK4+/9
gBckr4X2bsBKWb5b5TsziqYvKNHlJ9kyZv9lTcArlO9XY3Zn5jeQffLgYngFPEu6mgwJ6ffaCvd9
3hkP7XywXS/HIFu1j8HEG3TdZOZdA9z3tDQ95UgZ0L/IsVbBy8O3hp2cXgDtfJjKMLi1NPHXx/Bo
9rMmbbnWupbtATmpcavVyEb743z1VPHVtfwN5Gy76l9HQ8eAYi5RZiTI1k5bBttrdVLWJK/N6xDX
SUh8yh6gNlQCZL3T1RptM06VPifZeqN6DdPhgTUCGel6vMFEu/w1ae2PthRoIFWmjyx/YiICVs5Y
Bfw4I7vKKL9CKMlzo3yE4luty84BJeUVd9o01DgNkua1WVRZ+2l0/qxoj0MRbZKAh6D8Tl0PcFee
2SZWNzIkv6lOwF/T8N9lhAIPIoZBjamfPnnFSgZrR9kMno8YliFgXeWT7x36tD4Zsw4icq5Vv1pO
l24DU8qe+wFVkHk4DHKqdDGK2UHphPfGFNYrRSn1vYGA4/2ATp+5mkYUrWJDwT1uDi4D5zOD6u+N
oucPnwbL08ZC6HFK2tN1rOMq1qFxnS8S0iQhTHEWuOuBmvM6l5AnBL7iW9ktDwusSSKcrnM+waKu
w5egvKYcnjXId/Mf+4GD8Lst9/ERWV8UfMW7Ou/yYzQuEWki13AW2IfIjmVc8q9xbjVFB0MV78Nv
eeCWm+WkUTg/KZHxbgJp3MvOWGoLy9Mx0tO7tlVX17F/zHdCLK+sMsct7PeFxzg8aujs3TVOr9zj
YCKfUVd+WhdWYlVafnm4djSsLvYluIWVjHWON91XyUne6wVsEuy8xkefCq11Y9QKTa17rHFvLvZ2
mGt3//zH//zf/+tN/Ffws7gUKS/8/B95l10KxOub//6nbf3zH+USPr7/9z8t3XPZzjiWrqOm5Zqm
rtL/9uMRhRxGa/8DULQooiBPb8B2Z1srSqDQuXzJ59yozKDLzLkBQ5d0tf4kcHpp9FQ867y9j7iG
uVts1qcf8kC50t2SotCOcV6Pz55VI68zU1o1LUXhvxzPmg8+vB4E0rhmrP5A/fRRiE4/6Mlkw2cb
oDXcoJ9n3iBod1s65PWwL59dBfAJX2FN7+/sXFV0rP7y4A51yB0lbcpIuOMuGbpA+NgFVDDAtTzq
wUrMzShFbknFKcIprHhNKiLGsYJDMqKPDqws3QN3SJZYNEYnW+H+lyOKarLPAufj6yQQpNlBXihN
cZ7/z5+Gq//90zBU1UOanWyN5VqGxufx908jTQzSLuAubtIEnM9oBfUldeuagqHWbHDbLbcyJg/4
R2insomXEDpysLY64Ne62cQbKq7ou6TVcA+fpl8OGHLkYEUL3rsAqxF3ScMBlHKn7cdoaKJt21Tv
6PZuPmQ+Srdxz0orgnWokl1GFAt647VNoYEK1hQ09/V8Jjv0ivyAjLm5AxCha/HWk8Fldmm1OooB
+9QyfKjIbBiXLWaOYsZUfGw4lZZ3faoZHxtO5AJjUEf1jRwqJ41mw6Yz7Iwb+QqEU9Ecr5dcYlwy
rT37Ilvykl0h4p1soucX36NYtOxZ5XXlJcFKG8uPkZf0dMVH441Nr84X6PCfP2pDNf74rDXPcfjK
kSY2LJDj6h/fPEVxDczG8vAQlap2I1KXvH2DO4SeogGMg4G7acMRPI9fkK6T7bFLbbgxT/oYW+fO
LDHMa/DPXSNpVW+XthcpzZ2HsJsTdf8aUzd8CiJGL9fIS+ccgv4+1Fo2kElPvOfRS75jkze9GVP2
jImS92VEpGxnKF1/nKrAfuBZzzPM7dS3oG3hBoTNNz+kUjiRkbzFSsdH+KHBuHMapjfk5tphjN5s
3/bWWd3lZ90XOI1zv0OxsWoohZD8TH5aEjT2yrMG5TIleYooPdIeppc+IY0a3BiQ4e7lQa1JN4R5
0iBOOrlwaKFvyZjsFXrU7brOCNZ137ez7SHzwoJsBL52pyWWi5l52ev6MRhEv0mGJOLtn6Jx7est
eShuffjpqOHIg05OobHZ1srW5AziZFvi9ip4bSGdh78yT+/lIsKlzNywiNheL2IVaGAAQYiXC6dV
VR3JgWW4CcYayUGcDni8a5SRYq08Zym+REOil9ieVOW5nGMtbHRec679M2yj+LCMlj1mG7/6Tgcs
RM6dZ8hpsgkj914ZAPLJ0HIReaoVzlHrWwOiisGFZUxexdONl8KO9lYfx7f9BGBB/D7odoGkAYry
YIkpo//RIZth0MKiqYAVy6accR1n2opxzNCt/SN+bXYonTkebmb/bvpgj7DGMgCQcoLT6dMmDJGs
vdK81NrZuEqY3QbI0VIolwSxmTY2d/hzxzW0kMqsU+ayhVS/K0UmfnRRZa2aphT3mpmap7py+7Xs
mLLpjDh9/sWxpuoYt2mCnlyZ/UA4U/ZjEN+ttNI4qIiOnElCtmdHOBwAv29NUPlra266ACJMROgp
aasAJ3ZWALJ8I+eoVX5v4JV9NF1X11ZyuBWxIwflNF9OBpY+v6rto2m3l2WQvAZeBPkONqe7kqN7
+NsHNsZk/8noxk9lf3B0jPfKTr9ryDGj5O+aD4mBgJAWLY2YrP3J6NKj7OrmQXbPl49CX4b7GU0Z
M9l/UVqEjSybssOcFZ3x0khJbTNOxnSyH7jYD/lyPXnRUgtYps2Qnfmny7FDDFItaB9qY7JAIhvT
qQwQnrKBgIxkLUNFR82hg2qH3+yEhW1cGfe9rxr38qzKzGll6+64j5Cls4GC0O2pxa4ZHfNuiTlK
3N6lLOBl5xIbGgoUkG6BDckfILsaS+iQiHF/kM1PPyUlOSKS+kbMP1jGs2mAN9rPvmwegJ05XhYj
+cA+fF9iwDtP//kVobveH68IXXVdD782x/I4Na15ufBpccbzXndIYhl7jD9mxFdqa+lONGZXfvWP
saiGG2S4/IupIEbaDlX2ZqrqvsLa6Gtt8iqpiunzCFI94muZYWKW15rH84ACetULNNjdBi7wzMqb
wrZby14pOi17pw6msJWrxqfBnoOiL1+tizsp7a6Jhog3kQsFPBnL+Rnroh9TCf0hng/CABAV49V9
kLEwql+iodZvhWv/lUDnvEHSWH9YDqqyx4E9PsuWHC7P5HW0pKWDEQju2BdWueWtNmu9G17Y1asp
Riu6UrT5nYjqezOqBJfTuR2kMGj+bQ8qjd6kfx4wj5dXnubLy0myKc9kTDY71p5b3w+wrPn9E1DK
4D376Yf9v65l6cMDJQR1f73e8tvNEz7/8tf/RxHmzaE1tNvrr7VMuQ6Rv1eaxUc9A+IXe7Z/Yptk
rITmZN9cvOjWsG2GWxCJzsvogSRnYY+6zCh22kxNkSpLn7SXFtUlnnAoBM9bvOsBWT9jPVpuxZ4f
IovsuF5CeKhT7P7osfoG/80ucNYd/P6L3RtvqFr4x1EvcX2DBFNjlKWra0eZXeAmMyUflbUrZP/6
onW/khMpD2Osih2KVQh39T+TTnGWsDsk+caubH+faYPRr6Yswck3FIp3Fw1Vsetn8odsxnNMni0j
7bL071qNemFn1+atfLM0ToW4fKjtl/eM5BtbnQ6MPNL1n/6oio+e+UUjx0SW0azrzkKyj3XX3mgd
/FaNOH21XWffjYX5w/Ycd43tYXDCSje4VDFZ4RIX0h8+LNMB9Zun1hJYImCVt5VxvqVBN9Q/LEyw
tmGVW8fUMJPnRMnwS5yC7VRTHmIbPBPTE6zy1KBrwGgglbYEXb5Ztz2aNzKGs7p5bg2frdMYqd6K
R2EDO5Og7K5iD4yJByx/ZS7/iKhL9mWt+Leu0cQ3SVWQm+jVmkpfXu+AmCYPPPDLDbiP5kvRZQb2
EHry3c6qFzBLmH2IdIPNn7gVIf6onaJoZzvXqZeLgqWcp+rnJZaxJV1FQ3+Mefrftl310VHPZ2aO
iTzkRu4+OU4G5TwqSW9BhOtI1YXBOY7vpENtgJK46lvhWY/huoGZVXayCYwRilJdRPuJ5/VZOteG
vKmPfhz0ytOSmNc8swXS01wkWFIkSr1J4ry5NZjyPMclcknG46a4/OdHveZ689bu00acNJhmqw6g
Ps1iM2DZf2z91KFI2aT3+k50FIp94H5HrW0CKkIgimyK1j8Qsto0fZz+tK34Z2K23ZfYDGFlVxmC
fEWqnVzQ8hvFHYevU5qfeSO+TxPLEfQE281IOecVX45oi7pqdpBN02EfFVLcIO9JrxGamxznv6dS
G7RHE0S9DIeNWd2Zg20iY8enWopsOjbj90Dr7C+aK/pLFxmIdavlK8ar/tEYkImI54xvqJS4LaVq
cpC9ZR+96spTh2Dck3RB1JT7Vgzho4y0VYlqseDORkAuLyijLJ2qqLJDGIDx9vQ0AUz6r4MoxWvF
F3vvJqgaBKUbL50G2m18d363ZbechusIwrVG4Gwrq7BWpuZN59xrzHXjhsWXYcyydTZZ7gs5BR3t
5HTChARcSInlznelHd5UgIR/FZn61GGm+s6D4zZU/egX6LWdrooYPQQHMBzrsngVA8gTavbSqmm9
wq9jeHWRoIOS2sHJL5RHBK2OMoylQgh4WXlRreau7/uh2Fv2hMqBn2nHOZZPPYlQHQGolZUUCbud
vVJq/hv65eRf0yl+gFjmHWIUnA+qS6rIrQwVXYsOaXANOfDs/xrqiixe2ZoJzn0eDzvhj/FOCF1e
XlqHTHTQw/bj0n8bipqR9Rx07ls01epdmHXjVgXg9kXJjV+FV9k/reEFx4v8vejI2MWpmj5BmepX
5RR9EaFB9svRvSNLweS5sFBljCYDuJmZps89XjRnEOP3qokJF3ah4aFRgvJSAqdb6yDv9o3oIEUo
w92curqVLUcLR2tVlv2dnbXGntrmtzRV1BfAqT8snLl/2lh9uXVovuV1wUa77qInM67cXadmzk1Y
4AZm2UCT8nkStlc/nHkS0MJVKYaPSUPQ25u0RU9YghQSZDGRgc9PSwtW3dELJ7xWZ+DD30foCcZW
kVJdRkPRWJz2pwV897u5YPPCtoSpAs5XRdgb/HmpK/25iLTywaQYpe07pc/gA1UO3w3VvveRjr3t
nexOhlKjrylBpM24BSPiraNOsclycJCDc4c7NM1SRDKHtHFWg1IHN3oHgxrC94Pc4A5ucaNaAcWT
OaQoEMRDHj7Xza8ZoOPWuJSEr5O00TO3ddAZGxlT23STCAMJ96Y7qaZv3evzQZ5Vemvz3WuMNXkq
7SA0GBLySRC1AZto4eAAXdbhk6uH1YMRoY45PyvkIbVTbeN5ZFjlhMCtygcf8ZrrCHmNrCisbZ/B
ZvO0ZxftuptK2FjeyGbbZve9aO4bbtFu7YXbrrKSZ9ln2smXDm2Zs2w5NdL5OIEdW1+rLl1c+ls1
qLRNPrQo46IzxIuCTPtxabf5N2tK3MtoKjG4HnO6jXvr29J3nSt7U4wCHq/zZQyA1niPvs9KhcQz
jqyJh4JfOYZn/NgmUbVvMXG7mSZjduGhNp1jVfo6VdaLvEFRUl+rvydlhlo9+inoezTB7is9y852
qaDO7ZuP8pC5cbGZlJzludXVZ61Lk5fQZUuGBcFTI6rwBex1NyYvWaioT4PWrtkgJi95MLYPE+Z3
coIKTuDe5j0BgQ+BYUS08LovkRScEDmSzZJc821dJu+yJeYRg1VkqJBUwW1sUTfDS3nXuqBMBarx
D2Qd4zWGis6bFR/ls0vkqK4btdU/5pOu7OVQu7PDZWhRlO6bNx26Fga96TtPzSxVCGs/hBrvdnvJ
0sqBHgHC17pFdF72XpsZ2kmfB89z0Zc6pezVb+ueDXtG3eSbYfjJmkcwnm9RWT+xZ77IuKKJYVu7
OXRssLrfMG5FLzXeqkWBJCdqU+tqDOsfolAOGHPrvypsAXGDsH40SaWsclE5j8Krx50lYv3WmYFi
ncD/LwrSQ+Rb6UFut0zX7zdUa7KD3IxBMBo2oh4/elNq0ZuckgCscj3ZjDm+jbBrjS8iz5KDIvrP
TW9u1qqrfyms9qP32pRzS3xlnoqSl+MQuqx6MiomdghDEGOKb1Ff7YNqGN/Bp/8c/dR59r3Q3kVF
QeGgrsG2dFQ4M8QS/oqHn3KkniIrORXUC3KUifZew+q/NsvqhqQdluJd1K7LuSljAXjc5ew/x0rK
4lPAlpVVho3/OghcFb3YYD/Np65lV+shF1jLNyKkgJpGJ3kmDxmwna0ztvpGHWYZCB1FCzUvvg4V
Jol4hfbbttSKrw5Yk1VcUQLOsjp6MQw0hudhAbpoN2nTu+t+TL6xc2mVp6EqtZ2FtjzbF0t8byOq
DQqYoLNeqgWKP3RIoW8VHCRadcpHBxSAaiXFvmXHdYbs8CxyOpOZPYQk4B8hkB5ZnLln2fLhGh38
oI/XsikPStO+sHR8GXnMr+ow+yUlkXlAmmfJLZSHwQ0BlXfR8RpvouRSOCAoVMVUtorq6M8oVRWr
VLVJO25GrfB/WpafraLedJ9VpRdbI9qZWWFfvN4zkUIKla/48Txq3eD88sR7hbXau2276armb/VF
EQ4OZy454MKwxFHHxg66YXdjZXl2ioLQZU2aTV/hxt0taPuhBF1WJK84VFVrLbJvjLBERKIo87ep
Lw7tCCqHN9ipNAdQLmYyXMYy9b/3mqaufOx0vxQ4IG9G1iOXTMBw0Fv9tUHP5yIPdV/hCZFW9foa
k2cThgpTBpz5GhdWp21z4Kqb6vd82WtGtzjMDPeYXMfeCvaEN/PIV6z29bWmlCgSeV76V6YOxi1a
oNOjH0ELV0wyboY9PcqQKlD+tvSg38mm7KgifdXh5XfR5mF13NgHyyRp0hhhj1wwz6GsA3JYxupF
ZX926/nALWMga3+Fz6GV939FIrI2iuE6t6GoystgoiY7QOH6Sx3sk/Bt9aZOm2pnxj4eNVJbdDmF
3xYf6hGprD9MWaQ9y1WxdOmWMqaLDKmRBskhUPLbDhnIbQ4U76SElbMeU7QYpqScS0W/26BPgQ05
YP4rIB6rzKNG0RV2/Iq2MvakqfeYe6P61GDvwLsvfkUtMzg5PRZGsukkGvXaJm22+Zgnr/iKU4SH
zos7FoN1w/iOYWZ/Lzsdixq5UFjdxOFDDsNrpWKE+iVvVAEPWCkuCYuz/Sh0/FtzLb1BjEM9pH2J
80VsW1tNHdvHbApV3Bkz8dqrIFXVsSnfFDM/xMIhIZ2mlIjKYZZazO71USt/2FkqViKMzC9RoxSb
oeidy2R5MAeGQb2bJlR4h8ANj3xy3SkuWMRDhbcf4tB21sLwjlVXNcijh81dkKkUS+az68HxnWqH
ZmO1arwedzkM3lqqO3G+6dlvqfue9e7SLju1AMI4D5LBKi3yTT0H2TG0d02dPgdqyd/GV51HNfTs
xx5xsygb2MhQ7n+cHKO/Tazkl2zJQ9vUFiwtgI9yfJxH7dk30mW8ohTO44CxKjQ7Ee0hbaNF4Zbi
pomrcaNWanGTq2b/1WoOycwJayy9OHqizbe9ZI4V0Q8kKPMHJ86KdSuscefjx7Ri71B80wTrvc6G
GShgXX6NcK6awxNC+PjFolO2NNX2V9D7/aWfFIOnUv1Ojqv8ZncZ1c0m7o9B2xTfemsLKFv9mhs1
8tWwkDYyXPtttjJ7R6Nur44PRTJ8TToV93DhDncuAtnbKey1Q8ZW/Kvv44VDEf4LXy8MOxNywHY1
WV8Hx802uoMELwIL9tcR0QY3KL5WvVrcuhDZECgj3PgwlzoTxkqUQC8SuZJufUw2XgQv+5cSfbEH
e6pwISdEaj2+09lbrWTTnfz4kIdFsEyImgjld179B9krx9lUh/bkrFow2tPXKAzFbSx07q/5kFT5
Kg+64kLZy3mwO0wjQ/TVrwPKGlSSU8IevMZ8cpi70e2zTZpQxVprcI8Q8gSFKK8iB8Ju/1Wg/Hgj
WzIemvUm1/Fra00z3RihPeQbPygGeG82UvdwmbXtmKbDyrR1kWM95fd3Wk7WYYeK8kGzJoE7FbFJ
80dlOZVz/BiilOyRV5NnA6DTOGMHE7miuwQZ9ORRCYfvhpWRhK7y8BwMmn/JNRPn4LnDibjJHE2B
1NGE/QNZpV8Gklzf3azs1rqvJKfaLZWHOtL/Wi40S+iq2RMunWnoTuc+h9jgxHgdZJOgNgTiTl/J
07hsX2aA8PFTLFAy60Z3A9RimItejbA3eECHG8vRzY2cFhi9u/NquI1SAlXD2E1rsvBe6qf+DqmW
E9xbTdk8yLhK9lSOkqHJajTK6xCdEL8pWI432kpvJvgQblo+1aqV3ho6gs2uo8UAm6ziRVMs1B/l
YIdkMiz+dv1/KDuv5kaVbu9/IqrI4RZlyZLT2GPPDTV7AjTQ5Pzpz4/2PNt7P++pU/XeUOoAkmVE
91rrH7ykzyqkZk2kKuXwoEZl5cVoJNbZLrG68lkmaf5k208fU8HL/yXm8SvahNXHO0ur6W+2wIZi
fWN1haas/nyYjwsaQn58GNVUhzJt/vGBmjxujxAyMPJe31Jd6d8fqvf6u7iLr0sSZA9I0ecPqW6z
eSCdBfYbGtPf/X1rUIiWUbX/HPAppt9ESfFvnab681xP4cv7K56ER2Jtmlg1wEEmiKEJOkdeyXo/
lbCVAE40bDvJB4mjGoVpFt1jPQtdvbuUxdicqeNiWYUX6c5BW8w+ybqZdkmakAEGy7qNykTslRaa
OkxUz7Y1dhj/6MsDA/8A/EL3ZeICKcREo7GnZt9ZTfvqduZz7cXipy0McL6iILuCm4dku3MO/FQ8
AJZmX73OGPmDqlL/YbRkpB2z6+8DkyQH5VyxF66pvZap9dCkI8L0jv/VISv5MmD9s3dl0+xNYT3U
SCVDgq3wz8aP560QzgMqtNGvxmr2WtFN30cX/pzJluLRyOvoMOdyPqmT0gjT7dxclreck5Rb8dBV
e9hb8z9OkpaIDuN6UoGm1v0odKjj60l/v5M3oxqw7WY7f0cCytiZWoYWn8lvvYY+g5tFJn+MMfKe
/+eMmRlIkv3v14Afnv9AwvfjGvDPt4sb59eofp9yTT6ogwnL+6GGKLwtoSnvpJH5PmtGn9wzLV16
9vtqnkxksPEQmMpSKrf95G/tsstftVyKsNAM41ean2VhW78dw//aOWX01Vl09F5skMoGIL2jodXD
SZ3t/X12sJ6t67n599mBD51uJu3B4w/f5d71QsWbLSoBdnux8gcjdpabGlBp7GrSuWdxNVFQOq1P
nV3iUYLtFAXOfGoFipqZuU+cNjvqRpe9+/6LClmaiQ1MWaw0kdnL3t1/dv9rtopj1Ox0NNxwbOv3
Pu4c+8TztLjr1oNdrkKlgceetC1XmndAwBTz+GB/l+VPRtpaB6ofzqFeI9TFKH94Ok/wwR7MF0Ql
/9EyaWXwAcGQEemuM1UrafrpR6E9B4Qi4EaM6iVAdWghhvgax5mJmdtcfjT7Mc92FAumoxpFR4p6
+QjyCM3mZ7MvDoMZuF+FZcxnxNioeecpecvJNTbj+nkVgV9x99VB70R37AwLGT9jFX+vLJcK3dr+
ZPqbVdGi0cPu1Yn7lPRh7pDgClKI7iVK+479rLrceS7DppTVBbCB86zLAcOBf58A+3E7Kqd6J2mQ
zGuzbV0i+24n+nIXR8kAkxu5UnVfd/J5tHLnO+DZZdthj4uWUDvcuAFYMRL5jsPXCt+GkEfaAtqg
FUx7lbI00Vl4xIUpTOeKFfNz1NdNsXMhfx0Myj9EUv106Dureqv78QuwtuZxkrr26HvRw2RX1RuY
Y4pgmubs1CyT8CgcYN3dWjuDJ4iWxGWcra0adAtHO+meD9ppvWKWaxQAKPRc1Kj3GHCxc22s08kS
nitqpB+Hms1TEX62jdL9M9LAHA/hecodwb93/jyvaBOfjNB0MwsER1FWdk8ohDdPAxHQYyCfInR/
nlRPDpvoWHhlulFNNbAkMcIAhTCPqk8dinIPGR9jmgz+ufT7eTPKuow3CyqnJwxRqhBUuXhUh9FH
rGUs6vvUj6uYLFE73psmmy/VRI263AP9Kze63TpbSzholZjCnsK0CrqrOtRl0V+XtQgJVuun6oqq
pbv+Y54XpeJS1gCt17lqSk4u55RCjk5Lwz8TKS6oRGeRf1YH/+9X/z2ipifunG9QGUU4a52o+tSr
j9mz6K1DjLqvFZfiAiVOXNSr/635/9UXpAPSFJ6Tbj+vB0McqinEAk3O41UdSEmM13KFmFdgKnnO
+rvPweDvaapv1rEZzQGzqPnqTNg1yE+rl/pYp3cSYUA1V506OvHf+Hpq6tZushoDoLCt38XWEm2B
qmCcLaB9ua3Q+9ATAyJ+mmnwWk0gPxh/TLBrStN/BK2KqLsS2MgnoWvZo90+xaiIZ0j56fIU6a4e
mjaq5inrfoUJ4EHMrbXzey95Q6yaWnUToIxNIvUrJrYtP8y3JjbSu9Jck5VJJd6GEmygDkDjpJpR
P93lGhoTPZDQxzEznh3ZydfWBvk3AREtqMu4DUAr1XSwwHXDqNfeUOM0TqrPG/3xHq4Yk63qpFHm
uKiW6odwJm8WPqDK9lKIOrksE2LZqtk3vr+tdN85slG1KEHqXwIgyQ8lHgelp2+NOfdv/VAipYnx
UYTARPvU4FhCeghqzVYg/mquCrn/IEVJ19Ivj1kzfO0HzYFFOsZPix5BBeiAxfvxUyHy+Al7zwQJ
cPlTjY/rpLrP8v3gw6pWM9RAkt4C47FKvRcyltWDb47xazk9K86KidXurdXLnOwuBc1Z78rjjC3O
TjWDNREBDsL5ILisl/BcHW4BxJ8d3ovl1u5t403Lpo/dE3oPwCrn4fvUWvXGEUv5GE2xRpm9m07C
tMR99vdJeFl/nFSCzVAnWaR1CnZe6wKgVgyJuqEZJPJRtawcDE4HSY16KGuK40Ov1e0cZOF6guor
GvGPE2awxR3uh9m1t+VLF6c/5Co/2GTRsHFBRl5ju3ceSWX9rGpz/ob0NTaiGuobQ2vrj31i/VLz
zc5oNrFFeWvBafOx9jE/VwOJjolnNbXT1RBVtZqoJfBjIvuaFH6wN5S92HoophiR4p464+os9tmv
mq1TjgMiGUW3xYsMw+1/zxEgdNGGGmF1u9JHyZfrSRwqT3+oYpNv/DUv3as+2fKtH901b8ROuTZQ
NPeHUT9Joclb7CUEeUYavcge6qS/+O2vTmeDbNu//32219jJx9mJa//z7KGLm5CoY96qJAw2Q+VN
4F5xg1VnbjTMIrdDP0AsV+mYukvcHUCeHx06hJu5jrx75HOgaUvo3myYKKlbCeu02VZfgsm5zZjr
geoiHbs0d3kSGO/NeuLSLRQCPe/PiUk/Dw9BStg6+UF5KfGR3jSKzZ7MCZ8EqZ2RFPTpY++n2BRr
X7/2fewP+YY/mmoQv+HgFNvpuHOLHXBk78F1G2AVKd6fn63e3wIr9x+ySbaPaLq1j/TMVv+1HUV1
DxQ3vSe2kKEVN/MbqTkUTdyRQG9t9hGmg2Ten9W0qKRqWNo2QsS4iWxiBDEVRM2RfLeJNY93qgxi
/bupRvFHGu+mrIh3ptWzAkj7ddar7IV6LztL0OLHrEiTL1Vh/VAW4nJaXq3a/DPB1FzIe8LaaU7c
PtbUsh7m7tltUGT/7BmS5w85DzVOSw21Rh8drHHWQl94THdJDIkhKY75+k04+vCnrxJVcVTN6O95
qs8UOtmr+oYQt/8k+vw8VhS/VQuTHO3YTIIlsENufeOM/vsSSXmnRk2vrZDJMknnusMMZ4ad86DP
xkk11UZaNROP0c+mGi3c/QfmxbLMBycxwfHzNhevAdm8YvlVl3qVBI12kXF3JFPbrfIsNY/qNDlW
LDJH4UbTl8Aov/VJgqRi7r8XXbB8URP0MREoyMACIcz7mJAb0Xvtj38mqCsko5mFqwvh3f87a9Lq
5EjU+ecyHu9joc764+/LfE5QH6SVzTfTktUzkZW7b1rNacjVLtEFbwYiM9MBr+Gy/bqozmwy91Xh
1Kf/6leDqu/jNNWOfPOwFCikHnppGI+GBFwO0VoLran13qsAapc0cZYNBozA2Fq+jaTk/2+AkKkH
/n9RdWwvCAwPho7lQBLRXdP/NxoU3FbhukblnFjrlmOCOcOyCQxZnFuij/njZc6/gZrJ2kvidDhV
sGoMs4/3NuYOO2Oqgy9tEq21kQWEgO7aJPfoS7qivGunqgipSAVfJO6IZAydc+9hibGRIdgu/4ua
KRZx8QyMTc11Ytv5BUob0DbVIOJ6DpUp3z6qJrUTbUdSStupyWLC2sWP/XcPTd8NtAb3i+POhC4d
WXbVtBzKXnCe9vXQUGJcZxh82K5McmywaYkie8UjqrypFvboyUaYdnru+xlOIqnysx0H02kisbVN
kNM99iMopSAt6y1fEVoaHZpEsmHdLpc0+Bg148CF9ddXJzV5qayN4WO6VqJXduq7pXsZEF3fuqKS
FJxpBjrW2HyuHBKv7F7AZ8T7ZOwRpl5HzbyP9qUca+IempqlRYcpzqZtaugCRh6amWT90qu3Htgr
p9fF1YPzHPRb1UIm7U+/mvbZR3AIzC8jnPC98ldf6uVVHVxRVh+vPvsMw3yYhOcdP7tIOOFhth5U
H1KRcHp4BpHA+NeAGtXmSKBsIZozaQzn9NEXIT4axMBbFyd7FnC8r0UeR4C+YRLvrRRovOr8x8hn
e4QoH3huDJuN8z4PH1ew5Cr+bPcPxmT+GV1KHzmjGNcRc5H604yOUm2XT6qR8bA7zIk9b1RTXyfk
bv3DwPzjorpU3a10skdntUFRXQVKFVtIkhTd176uS5KHcqi2FTcY2c57F7rEXZyM4xPpKEDxEj6J
aqpDZpugixpPnFAPHZ9cl4BOShyV1xPUAVktZJdYy9F/og/yz/gkRPXLmRYcxNcuE1voW41romqp
60wIP+w8Ly13qg9xGVLElRPsZblcPQSOrlJU/VPSOM0d4hEvqlX5OjAv7LHhxyLMpfrUAbGo04AM
wE21Osi5lyBr/lLzVRd2JuD2G+/VykaKRrrffhvsn9rYW2+TFi94/gG4lbCrudtNeM61r7/k3mRt
J8NMtr0vvzlNqZ3xki0OXplNm0L2FQJ0Sb8xFuNBjOwUNGshW9Y1+vtgiKvhy+BZ4HmFu8/yHQx4
e2hgwPEm47JDyWQ4TlObINxQYP84dWdyCDjfTOlRL2L3GjtRepjYVOOxNHi3JrBeygYtBr8jxAj4
EIHR5qcW76pdMMIYHBt5qF27vdOKK64lcg23ggHTA4NPNLpHI0/3mVVlx7R2UmDkOWoc8RxW8wIN
pUjcRz3C9drStelcJIKKpG+81t7UfUeimedLZeu3SqsdQDUx+yC/ig+21xi7bsrte1C5m2o24yd1
QCRBPy2AHLj4f/pAWma7pnIaIJj/6RsDnOUTLY9OOLknH+fGrUWKIc8f1DQdKNsd1e37z5P0Wht5
9kQ9Osj/OSmDfLkxDC89qL4Z1bG7KAkugw1GI7TauT5TEsX8RrXLFXmh2urgakBl4xnXbRTl8vDj
aGIWdzaQgDhn2mDoO9U2B7s6q1dQzpm6rOOtOkv1/jlVr6YwktR/1EqkFqk4jdCWXw+q77P52fdf
81K1lqnhj5ef45+X4Mfq/VnwPl5KOSBMB6EG99Tz1HZ/DiLGgiNbD6nnJHmo2mpYdapXn32fA5lo
EC/6HP7vS3ye/WcmeueHGmbfJqpFOMaO/6ghH/os8uGESsRP4IPLvT7gD2MPsbltAfkAT5fR85LL
KtTI4vxy7F9VPAF6GLGZ5SmePPIctI9V0FYwwRL7cRglbpiiy34W/jG1jPRXLacBratIPmtd1R5K
I7dPlpabEDTR6vMB+n5PZ2+76NinOQEQ9RhBg62DNuTFWqr8BXehk4O7xHuSD2Lvxw2ovxELNU6g
Xhyn8YvR88vs2/SvjjrgiznInWdLi3Jn3r1nS7abelt7GdulPgrNCbvJGy8uPiwXRPjzS2PvTNnN
pyAv1pIrGQ8SlcXWcpvg6JjFSSypdepjhB7AkNWXyrXeVtCDerCna97RJxDcRi+snvNBuh3KaZoh
3tOGgh1f6FMqqmOC8tiNtCkmKHaOI9MyH4pqTA++XLaz1rW7Wq6F8apD3Ahw2cGKY50CGIhp7pvs
NGsI8njQYhE18HO80NMnrTH6oz2zw4lSEv1gsN2/ENs/piXF+GRKxrs+A4rJurKRGpZgxuz9WuL0
0Q40mxpCurHH7CVHsOI7IdYujf02JC2d38oqHm8RspIbtPO076WvXSLRF68u2sLHAh2/w+IRwg8A
2YKGurov+h8VmIRw8pvhEaqmf8rndNqnkaG9gji4gf+v7yBlF1sZFfYGx5LmAgA+f9PnHU9BY7NI
bhh044Ktk0Dwrc3y0NZTccl9itleXd4TK2LF3MX5pjUte2tQSrofDDvYTmiQBm61HVvXOvTCDm6u
qb+B+0ODokNSscas5JRSLtsksfnTc6fsjMAYFDT72ecx5mVlcR5S8NRapa+Yurg6lZblowUqalJM
lX50NXm2x9rYtG4VBiLvtoFZ1NsSyeSb54r87LKhg/YRal0dBroLbmzyo699jehnJwPvOT0J9pXI
hJHnbwI2J44k3SuAfuq+dZjT+cXq6+K5ODmjeBw6F4NtZG3wFgCfk5B32rtZw1Z+0fxdI9mFzeY9
BsXaObJaqjtyAtq3Ev8k4klpkJL+1Ju7Pp0eTTeFSf2o4YoVznIWPO6z/g4CSxylp+hXn87GvsVN
9KwOddDk2xn7vLn00xBxnO5cV2i81zJAvqvIjo5m7xs7N92dm9X9phrcd50JnokV0Jg8sxPq9rU5
lWd1MANRfbxSTa1yy3OwHlQzxuGWx/jfs/9rOCdDR81/DC1iynOz+gQS2s3FR7styr8S5y+vdrgP
Em+DP515LmVunhc7cQjR2d/m0Ay7KgoBLH/DTQqrd54igIKxEIZMFCwb9RLU84trJtU+qSbrPKau
dfZmaJqQRibwb6coE0FYJgMZkhEDsFRqB+FQYg8DnyuUTbVJ055VvwFDXPsIUePAMXvI5gTIQm94
xgM04vFupZSpJ/nojjr3tx7q5pydmsYtjM2Uy1dPeliarZ8AVpob6NVp7l7qqpjOQTxOZ209BPo2
rxN0F8uhOEfrQa016hUqOAkkHlKYoRtrxnYcUT/T07E/kwTCBG59NTjDj6opv+DA4Ya1nvEN1OsS
S1bOOcysCBjHNdzmY7RfRHZDulw7N6v5ozpEAlkRLbdJ+2eo+7XzyRH8Yer/Z9j1qwOad9eRZjmP
81Kc2QD1Wj6cW7OwT7YDwMM1JDGaRzVvsPpiZ+s9aijIip7LQH6zytbZFXo6U8woO1xU6uI1NoLm
zK8Unh1frD1pFzfFyLOfoQsF3kH9YQnKZJuikuA/hLmcRd0tZ6dDMYr0OdphfnUmX1Gf2cv7By8V
bEgK/ZytPnKyqfqPr+nPhfia1Ku8qIePVxl6z6fOIu6LkPEAjm/KTVz6YEj1Ztm3rvNolRLNvDhA
RF9L2rM6+HrdnvsMahaWHWArIWmEVVmGENPbsxTRN9yeHpsaPGAV190mNY0tKLSL3/ShHvkXw5nO
sZBPaQ0KzQIHchri5lwXpOUNz3lvXC26ptOwbLq0eCxTOeFqYvyFajxi5+14kZRrUYOPkcV0Cx+2
B+KyLpCETO+e6qyNt67Ljqip8nYvkJXewNOl8lrbiGmBmwS8+Dqbkdwj8ZJuEQdodrGDJ4UmxpjI
D5awVvGDs/N9EfnfM40EuON2z3NZTdupin1OCaJNY5pJ6C5dvk+I7CFwjc+JR3V1mgdQ6GsCbC2u
Zo6LYbqHuBS4OnxQvZW3n3rhvOpDdI65M7BO2COXA9qKsGrLjwouoN84R7DI+r4NOjYHjt/skiBh
kZCPgD7xyNRH2NHx5BwhIN0H8VZrqhh2C78JIyqmA3pDFm89majG8fekyUK+czLCmCc+xsEmf2XP
XoYsk4we8ixGnjUPtEMs8ocpdbqj73Z3bqS5lyypTilr1llE4tDLtOOrHDxkDrBQzbESC7Hjkrtm
KZcdNBG8zrT4lglZbbKm0Xc8W90dttTAvLz8FV9IfeemkItSrcbVaELRQCT5bgxMDOuRXNxlfvwq
bdhzI4Wf2OumG4vdPb+h5lIkWE97w926rIaQ7t91lPC2gpLOpvAtsCPsure+7lGtNIxvgw9Vvuua
5Axwe+M07owtcotGzSCyndd3/TaI61uTiFORWCAEAvseg1jIQmVgw7LJzY3fAiXv8/bA7xN94rZ8
NMsKhkLT7vhnLUfXl84hd4fdNJotLBi7CSkicVNL9+Ikgv+rlqZPi8UtZ1qnheThnmDitu7+71qB
dlo+T+XJsAZCg0GnVsluPFtmoPs9Cz2Vjc1YIW3ooJZ1yXXxO517CVZ/VU4aUKgmL4upoI2zmo58
EFBdPE8zFr9gvI+z2QsdbUEpAvT7Xd4/tAvWXnrF39/N2U+nqoud4WvWVXNw/SUD8zuwU7Sz8uaF
YOqytCba3Q6k5dHX79MUsYQqWA6mFlztPCk3mdEFZ8cA8l4Z6Mhkqb/PUDW/dcF1io0YHelEPHvF
FBH+5M7R1wZvSw7JgfLTPaS2j6Yf8ZnpBsHZEKidJ2siO4iiK5RqjDhIkd3qutHuFwe/LKC9ZlnP
Zy3vlwPk6m9laZihz7b4YRxfyjzHy2HEbZoNn7FjHzVumsa5c/PEOSJoj8qr0fyYZrYriHFEF1aj
W5o79XGe7pHNc0IHqvahcbz04uY65fHk6gVDuy2oDDdD5d8nE64TVtOlh24EkWSRgw/TKPOu9aLz
1F96F4a1bWDzxY5qHKS/jQNpbrreqkIDANx+qoIQjTTvCcaRAUq+3A6B9NaF24HE79WbesB/Ka4x
siS1hcQtmD2IV8iN9s76odJbMhQPFFzQGYyjFkkSFF+zgPtEupQmtUzElPo8d9cvZ7TS+PMhFi+1
n2y0BX4+QpFFaPqk5Qx72C5V8DpnJks0AnCHeKn22GN+M6F7baOFcq0wQIWWlcjvywmsIXjoTaxP
He9XAPMvnGozJsARkP7MNiOpm808etN5lMaDGffNXrI838uggFXhwBhiEUge4rh8wdTyDrm7W096
+YZy7Iy5GIW+atxH/hA82s5wyGfWn1rW1s7VdaREayHvZ222wmDq17+HrWhRu/O+0ctngP/tzrfq
fltq/feskN3e9SscnySICyvG2y9LkIiz7AlUIJET/wiC/WjRR7BKJZp3lRihicM1zPyXpbS1L0Gq
PYCTvpioyl9JfQx7U08JgNx2vBlJt/ezyrgka6vvxHhzpTXedC12zi4uLPCdmSES0M48ITY5jM9F
ahCUAvMmksW8Sdhr2xa5oY1q8tA+T3PaYjrSTuDWl/ottsFXd1XdvlXVOIa91fdvE0z+MHCt4Y2c
7gBwMp7eYtbsEB4jbEgiklAgBPNmFHMP3IHiZrBkPYDWwXprexeyNjf0m40pHZIhjfcGXKoNERD0
39h+EP3AbN5OnYEAuk1upgLt/0a8wx3VdMbXtF0AvVp28nW1EQitSA6vVZKg+Y+ewEsjNICdmJ82
ff3iwizedHrnfEn6wkJqI66+CMlTeXapm3lBVByntkUBCC2UJyhwRIC2HYPAuMIMFijWgdB2DGBl
S+OZ94E71vvYhA0KGxFDHtHM1yAV9iHNu/mu9JrxaGMPfSHLXp86rzXOPbB8lD2xFvYBD8Cv8qOj
Nuf447lpfpzH2jp3gCl3UrqbOnW8EzxCb4vPAh8J9jE6JW2+64ROGCv6x3zWD2XcygcQ2s2xQxJu
5X84aC8VX5oMU8d0qb6W0J23gIT0TWnjO1bYF1fYdziLGURBxo+htV5B7f4uXI3EC5t/3axPGfsH
QMByO9WwKSYC8T7hB74k45/DkGnngs8SWrMfbKmc3jlBMh0ab35FsXDcOpG7Pvcmey9GhF6qXNYX
opMwLaBXGJ4xHQsExjYTOoChb5nTZsb2d+OtoUTqWOPJHuWTHbz7nm6+FNr8KxmIzG3u10Q79lqc
3jd5QTAReG8R9MSwcpz+xY9hfsGKBzzU1Ps0JqWrNSawc80iGG+72yBGfx8HhRl67oxtKvnbwbyD
Wo8G0SrGkPrZmwF+fFsH8uQE5NatgQeqkEmyl0iHIskpnmbK7aGRJ6+V10I8CK1xAW/TnyuhGcdE
E48sXNvRTqeNMaMSZOrNb6SXDbcpwYZ0v0nIjqzmHSg3XYjQiW3nLBdj2C1FX+DB3lwS08sOZWS8
0fsAa7xFOqt7djTtLvfyvVOBn9TYBH5UbcY1aszLFxIAhJRIQpIQ9EmBFvtmyMXBtN/NUlp7no9f
6qEoNqZMx2vPDU/Z0Yq3CJUfvL7JLtICqDpWIyxJd3yZ8to9xFHUYV0zfNPbkpSCLXeLm/Dsm6Lh
KkgNuFGL4h6s1x1V+nfpdPCBrP4ljmYBwiPMF3h+fYNKgyZYmbSq2pWd4e1yj4W/7tFgSPCFgbCz
g9CRfGn9fZ1jHlnqQ4C9DcJOgX1bqp66LgovaRIsDyU7aTcdfmgmEmSGn6FMGSGl43rP0vxr8kia
UQtnxzn1749ekvs/AzhpKSYGIFkhThTxOWqNDKLThKf3uASPaDq6586cfzVzYR2ycf1ChN/czx5q
f5tWkPRE1/c+DoS5H4ulPbd4FQKaQ+52XHMFsm5HUkWkKGSz6TJ3au51U+cGFwFxRzUTchQVruAA
qvsTG+HhMKthNdJAesK3tU2Zrzo+LvCPMXUVU+pnW8j54Hq/szpqTkOvUTdp/I0ODeVs4WyPOw/U
NKPS3SMGOZsKdvqmQtrVSFL3YM27jCLWE5o3txwN0Y3oemBcBdq0E+XHF6ireOQMcJaKbDd2UMO1
rOBhCVqI/M1BK1zvR5xS+8eilIWgXLbuUpLDj3DaEMg86yShwqy1iPOr8VIl3bYf+gfKa1WIqSUc
VAOAqWv1j/0iLeAhlQ2RrNsl8SmJ0cmxclxj58yukaFY/SFlJnczmCBk1JKnMme9QtNMwxt4DtwO
CSLHQo+vibZRlHzpJeqzpnfuhsF46fMvOqgclBfi5taX4y+bmu9hWOr0WOsJ5TOD9W0B2oS/2Q6q
prUpJ2AOmjbfogCJn6ppX0TUUJmLfkdjUXzRo+E78V2PAHm7n+NoVbTmt1hV2c3FyuWESW68CVx3
h6TPO3E42teyX3a9FxHstv433ELz46LhbWOlA6UjK1pCWXtxiPUO91XzmtluTPzU/mpG7Ke8dPni
VNk+K97qMrG/R3V3dZsaOwt0b+X8NZayDNEcx9pyLp9wzOr3nvCerCn/Wha4wIv2PZuMl6jvfhU5
+9Q+/q6L+bcvmoIdRdBTOYhj6nJCv/gGykeOOLV1f9DdfvleC3TZIgx+zXzAAbUOy45UilYY9d6o
rW6XOgU8fPGzw2WNwlXZXccBdUqp5ylgwRotz2DcGaJtt5p5po4gM5yapRP9bldsluNBJED2WX8Y
ejJv3LnCwww5B4OK6i8cZHYfA5CNYPE8Yuvom96N1rZyZj/s5fIt54vBbp54pH8oayvYT7JKHqLJ
dkDM3crA3QoC5zevnU6OO0ahDXHugP7xi+ZLcb/SSA9ppLFEdcGRdHRwYOH9riFqU+pWfCqiqHyK
m+wHeo9T6Bt43ZuWdvnL4wHB9sErzzGlvhBpfuyUgyHf+BMP+CO77uyUZfZt9Nl5laTUNiWWlaQU
CsCxusVPApOI2qqKrUAHjcc/AZUAf7NfSLlsddNGwq20p5t6ZXWkWz0YafpYwiuJmgEKTyMe8S8/
xW3lHV3X1TZlWmk3q+RP9fCbcbCl4RbOrVstZudKWaoI2SBpr8EMYM7Js2XdL2mv1qJDV4/d/Gg6
bfKgpWUK0TRxkSkOcuMeWHRLXiUgrR2nS7Nz5453wqq8ewZJgJZ33t91cUSNJ1s6pC1KkEh/bLBk
BrR9SK76wFPYXvL8zk9dKDxQWTelt0RXOPvbzk3QvK3H9JcOUYzdekLuz0B6FKczYUMorHE/SGYK
UuQvNDwnUidUYJ0mls1lzmAzKUZzGfj1pcfZKlTIHj0lUf05WY2qJhvKjZNi/5aTyF0LwwPWQ3Ej
t0JPxr2couDeNco/hzFC7wDUyme3aRmYPi4gx7plUY7uf6Y2Gsb36QxtBcV0dLl7k1IhmUIekPDR
4TvMby1y/JTW/Pu5gZfYzMhCrN1qluuzhcAf7WOWT5h1v7SO/2Q6w1V1IyR18wIqfxkcOawgm0el
NdOP6LvmWXZh90nc6TU6XlqgZNWgUq5RXesM0kU4CKnmeg0rM09Q9hOWasd7UAdT/qoxJbtHcZw1
ROd/AmJAnD8nSA+NxYWwa8eWC5CKnfvTIZmMGCGH9RQKq/iMITKhTimqpdq6aUYhyU3f2FXNz1U3
N2edtMuHtKsRXRtUzb95ydzua3SGT4YTz3jEDlfuveV7MusjaSHdvhZG29173eiFagASyZtftdd+
AtAxB7hK5G1GfRKA80EL0q/DECSHJdUpEk0gJqMiKV4t0bwp879UgOJb7OG9NNlqwSDu7/LoKw++
/+HsvLbcRrI1/URYC97c0nsyjZQp3WBJVRK893j6+SKYLarUfc70zEWhEDsimCRFABF7/wY+DqoC
S9vuYGTGep9QDmg3aWo6F9kbFF19ttLmnOh+l0Am8pOt5qk4Wwl9BhPJ/wsontdetVcK8MznSiCn
CiSsZUvyCkRrqhP9WTIQfo38wFjZK9NNplXcGlfUpVHjEq4WdxuL2Wpxh8uQ6Jp0Ld99BEX/H9YX
8WhHe+EnKB3IQevax7tDOX5mzZYU+ovsgH9YkGOELXW8G5YXcwQd/G7QXQ2uc7rrZGtOvgyb2jh+
yAb/q4leNR47trNp6p3juN7Nx6FgY+iztvREUx6gqSWHqch+PEJBhEwvvPElShymglILY3H2XTt1
mQHW/NfMsVHDhZt31p5Kun9TyfzfZpdMHf7S5UaOkx0o+7nshUnDfIsNSCBlmI1PSRbp52Hu21VG
BnWlh3V81TQtvsqzMTKQwnenavFHx2TP+Smx0o2MD3PSm/chDXvwKgdOJF+krfvOXPj9jOimGkSk
13j5x0Gx1XZVwh9ZdN34QyrQ5+NsrUu3b5BfFHL1kz4uKhg4Z9lbhf7SdpT+tZgb9cnt4kskRiXk
+w9BXwOMAbHLLs6b1gX8/E01IG8vzc3anNRpZCms+YTXGUYRONabVnSWTb6fk96p3ZNsTTwe7eGz
lvbaUwVsRAabti7OcYOWgPRXY0M07I0mDFbdGKufwynvSfJRYTNd+y/dw54ka/qKf1DwKwhNZa9J
OGXgZ1AD10vMsobQeC8K8LpyrOrOZJO6yN3IsZaRfUzthSmKnMrW8mNq31v3qfFYZK9Oa9mUkB1n
cx9L1gQifE0RUhSNK6fTXrEmSK6eO14L0fLKSHudszWK89G9keXqJ25R6UV2cWiWCOjVezlZ74BU
TUOrrmVvlIfJAU6jsgg7mHgBKcKrYzSXoRrS9yzTQuC/rcsFEbQn4Iz1eprH/q3kl+Yi6fH3P4fa
rv4xtFfd6o+hw9Rd0GCtkl0UlsDnuqC6gaOzgQsVf6vCs8Wap2DNHnjaDx1EsO4nYnLBl7JH/ipn
TbOSg+RkHxPpGxxX+2aZ6W+T4ZlOezmsZh9q4ZXymC1fU4cBvpCzrZqMXV8lytIfAak1qJrutMj3
bm6odMvBp75czfrWJtP9Y9SNizcX0ZcadQfBrWmuKmZ7C7zjqaMI1xK1H0iOzIO+lM0pU6JnCxtQ
2eI+Yr30yTBigDXD4w4USrixk86fk/QK5axBKtGodmagprBWdRSeZRCaCawuLDMWBm4Z94FTbWLd
NrQ8wyE5LoIuj0714GWvypCq6zZulbVs5o0GXzkABaPHY/aKGI374kJ/EA05wCzJ0lHvO0150xws
FSceWDfzexuw8G5qUz/IB7QNxblp2zeeJBVAvFa/qezuc21WLgD2jU9xH3/maaXA3KUl+jCtVS4R
vpb7CsPwVZBYC/7zf1Tz/EUfNZ+lveGT3e9NnmCpepiaOdziTWc+WxNmHanSNX8Z3GS0vLmVjbRs
jceb6awC7rrJItdX4UBpkkIz6drsfqKgCog5D6WQfxujYl22KVsPRydnUHd9Q+q9ESw3zCHVnVqV
2Wry8vJ4/1OmLXQR8bMxSBJJj6LZDL7DmgvOMpSjirsmXQLGT1zIui0lpu0ZFjYTBIHpGbUezEhD
IRrefo00QYvPmvzkJW1wQ00W56QibL6PnYuQSph+LqzO3VJgt7Z265Wf8yw/k9NsvjcOMIDcVNxr
k9bVqWWDvKpMrzvmPVQASZTBQqvfNVr63HcZGXKn/DlY+a7Q6+qnSr7snydijIyMnAwOdHElQAbP
waF2lSEgvkfycEJ3ZFpVJRJ4rUpNIQEitpA/g6mP7VU8hN1eNv85DPrZx7Cxedcj721orSFcq2OC
QZUyowo2DuRKFHbAQjVBovjlmdMGzsrUVCRnkHRYUT2o9wjHe5ib5vrTH2e8vY+YkQ/l0fXC9BYo
wWZm3/XcZLr+SbQaQy2eoZbo0Mt1vFU7ADYh6xwFs2bTeWXRYyFPDsKmEOyLsJ5OWQjuxuD3em5d
X9lJMx1Nx+c6QgByw6MOjEoH2fZMSmgjTXciFUXdRFGN5JyrIVY5CDxOixZ+2baZuO+g/ADzKS/b
CJAFmD7gGq26U4aRrU7oUmJHlTk7IRwVLyhL2+U0oSHpTsDfOJMH9jXjxi5RGzF/xR69YwOnUWVL
tpWxElfk+wsYY2+fjeiEhbWOMsmAKkQURM/ZXE7H1t6ZVUu2uB4oVoN37hdcnrhi67qPI0FuHYDX
wPIgJA99g4wm8JL4UpvzdHiMlWfqPI+rSTztZRMok7frnAKrgcL1n3Kj2WgDG8BOtCIq3hcsFykE
0pIHCCvl3rBJhD1iYKtyZA05yFmywyVls1DzrEKThLlIP6RXp8/X7lCQ4+qNK29XfZ6R2dq36PmS
vSrUbNl0HXuuelBQOK2059RE5gdBnl0re0MY4utMV/AzZBubLcXrJXrYXxPg26niIIXVOScwtVdl
nB14C7nzlGoKvOAkAoQgmrJjxKKWiX68ttKujZdK6Hu49sG2D7AJp4hp+siVmONJjvbEa9lPKRvc
+0tGeWQsYU0kGyiiStE6l8HsuWqs5H9usfYBvEAuRT47ImWKTkWBe982UZxw1RSIZjSsCVfOiFLD
ykGkhroi1mKZ7lf3w5i1S56y/fERH6gA9KuyFLaUnlHw1TC4LSYKGo95vlk72zLTvz5C8uz+MvHa
NjdhXQe3Vv/x2J/JCGbm9+1Z1wTBLct+plI1dM6xs7DsAJNn0BtKu9Y1tH6scFBW0hkD9cQ9OUd/
h6nfTN5ex+E0aatNY04IeYtmEvlY8ERadSk1PXib3A1WGMabAWvmhKB3vZ1aRD2kdBcP7Nf7jeBu
Kx1YY4s+vPspK3T7dPe1s6xp36cjWsfC6hzEAdc+2aqVZgbRy0zqehUHQ7aNBLc3qs3ohpPHOpJk
XltotcBK+ug1qji++fxC5dg0RfWm94zuN4YjcKt+owWQNCTDsRE0R3kmD/LeXmdfsmBy1gq57sOo
Gfq5TV0FnhVCmlkWfpW8pRasDuu0/q9k6MkMRL79HJM32yIRd2yb2F8F3N1fTIQi92MAVC0RFOhR
ENdaY5kDE3yREfL4+dJm97tHAfcQFYHxmYTeEEzj99gYEUfl852bHDGfmmI9ZTlBF2Fd6ATTbwP6
dlbOZkC1SK2n9rlBd2KZWyZ50yDok3126aAjX2fXZPMICuGvhIQy3I/wK6qK5ZqcU3+ETBGulBGj
Xh+xIFYnWv0SsqjfebNNaXfS7E9TZz2X85ic3JY9eKwPzVV3ul4oi6lbU7i/y8N/6pCxzEJlkQq5
vXFzD31NQ20XoTqJbTJNGZNn8qBMs3pKA1MFaJ5zt6eY9TkWeHTH/pc9baJqS6WMopv0tB37rj1E
DmguOULGHMwelpaAlSuO/yUwjemr36eXugmHVyXIoiOstXEF4XD+ih7xPe4KgEjSKB9xl/GtGG+L
eCbiMeqp+8xpkbLwgngBCMy5lIjrfjbTN0gzxls4RBYKAQiyOqkCP1Tv8ZpGnW9riaY6ek9qGeTz
Z3Ie9gp7buho0vxRr4IXrBK9FO2gmsx528FQ3IOm8QDGKGMbUNV17ROkuJmsXolgraV/K/AQf66b
zPkt3mbqPR6pzB96cOl2bmNo4nlLvKHUL66CdbtYXetDC9YxGL5mRoU4jF4MN7NT+91k18oOQ3tM
xxyLv26gEpPYcXMF4WUfMte6oHI84JA3IltqIHwgYxTeWEAbTYnShZpgwWCWyt8Gv6z21TFa61kf
WKR1XXtnlwLMUI+TqsRLuT1NM7/e1HNn8l2xD6X0h/JcnmYn2XQyd6NZtXfGKv5F41o8NaUXr6Qv
OZIOrJwoyeYJJSUEFCk0FUPwSS2cJzepou+qPgq3gtG6amkRfTDFYHhNu0BvjTWbIEx5HDzElmpq
lgs0YZS9prrxszzU3slSDeBTdZE8d55fHm2t/y67ZMhyWlHqgHIirbNDHeEcnE5D7jBjdpMx6cYN
qea7plUu3BMkV7wEId5onMhmoLIynF1KEaWKs+09NhdwBcIoOhQqvOcg0aynx9mcle4qHEvrKWAJ
u8JWYD7EU3aJNCtDNMVDcFt34hXk7PwW68nHwYMSUCqBfZFxIUm71L3aR7CLFWkUJ9rT1CNaEKZG
tfFNz3jzBDBe3HEeI9Jg/BhhFLX5lhTFfYROkWVRNOqxz3LQ1pIxbv92ZCc9bDQvS4Ayd+oJ05/G
Ucla+Ti3z8YU7IOu/1LPlnFBWdO8xHlJB07PP5CO6XZV1GLz4PY/0Ifpzw32jK1tKMU6VZR+6bKL
Qq1AR8ZSmDS2GoYkWob2YVzDGHMM44Y/t3nTxWHyMU+MSx7LbYQTDnpFAGc6vYaRwTh5iNrK3+Su
iRiMmCFjvjKaMNfzQ2r6wCCRo2B76ZPq3bpCk5DsE+9WcZRFNqn+ScakRKGULSybsV2Tmp6WMqbj
s2Jmtll9T/r2mxvhqqdEfB8pFgcB2mEIfGX+SjYVKtYko0zu7VaIQO2sFIdGx+y8RhhuCcEBJ8sG
u5xr5OOHLg0+KVhQFKh6d3fvrkck3pHiy+Bnw6XWvbVcIyhx3zw9Yo+sbSHGNb2Alcq0LS4XH+3H
2kLO68saNx9Vc2/y3qV5ysWaZudsijtZ4Q0mXMqS60nezSYrvMpeOTYMS3PX+i26s8AUwKdQgC29
+hSacIHlIRPNBATeEiHMYfXoGO2suQ/R+nFe9x3qAIM+dEhjTevO9+qnMFEoIdxvmWEVUTtuWEsb
mDodgKfnr3Nh2Bs4lM7KEPtxygrVeaqbL53YyDfikFXzwmqaEgU/xocaXgOgkrax3imwd8D9hwgT
3OY5/TiTsVjERhGLB6vYjEAQ/6oaMMGNN4YHq/LCF2xEqxMA9C9ZNYYvjtVeBkvF4XoYuGfiSDyd
VQoN/aAE/NR8EKCwijeV2NprjmsjtRLiE/DPphSFheLvrKeRuqbXwrfolWRBdaJ/6oTSMLspxJYQ
2VnJZgxX/AXJACodKQJrgir/4axugrrw2nTucPTlorLAvK0oVGH9Kx7E8pGMHw3d1P1/sPR0FuTZ
vkXa7F4rJUw+AXC6iyNYdonJ4IQ9mif8tTsKf2tL0ah2Cq0E/C/uk1qt+3+aNAW5duxr8QErBF/k
2jIASrSXTSn8ir/JR1P2htM/mglGOPfBia6AjAriz1ltVqvSRTMRLf7p3S6aRRrV82dVsRz4SeBO
lDHKNqY2B/tMYXfplUb9XIwkaDQP5VUTR+TvBVtMHjH4b5ZwQhUT2TyrePYmVgae6PAgryp44si3
OKP3fMGH4V2+w6Kf1YszQyKHovAJPfA/+yZGhvWIH2LkUMy0GqovJaREs8yh6svF/BAGgNznXt1L
DS45psdx+z/GXFHIkUPC3m63/QDOMVzNkYYac1ZdyXG4V0tUoeRZEpHEzmOweX904LB+7hAnOT7i
BUizoznFuwzNDJlLlRlUy2gOKO5SVhBp2zgBWYbK97CTidpYd7sdOB5jKSdMSqdds8k4zHlSHlD0
HpZamiCPbgfh3lJa6yX3dW3PvgV9OQrOL0VhWy8onZZqViENRITn9vcY4F6ALsH3yMa4CwOZcEAg
VI1y70yBOz2n8VCtnJw6Sit//63OdyzWsnZZRWcqm8h20ZJLWRlvE/Uel6FRXq7/jMlhctav15Bj
B5BV9xdCRmcNDucGuhbkbpT/NbANX4xWW1P4HIIjv815nZkYZ4gRvWtc7zmxWmvXsNLGszxERT2e
A3GQTXLf29gCfj6CAV2YgMgRQTyUTQYiZZjqp17cD31QcuEw3UwhuCfDRNzMmW6t6P5XxKjcLeIM
pImhObFCwtBoec+/qGVp7BxomQuZnpFZGHkYLR+qTtwd/Ml704YpPJYmCb088u52FLIKqDvpyqc4
fpGPD3mIoEmlVvMRko+eXxPv21XRbPTm0Oo1wLRMGW9jXU03vSmgB4Kp2MiYPWjTDdoB9JukZTsn
xt3Ltg7IGgMJuItefx8nvCOikAV7pWr4jETFgX1VtJY5KBHXuvwjnjhptIZhPX/953gZz1jl38DI
xYskVE9tGpovY9BrZ2UCNy+z3rZiotDnOekJATj9k8rC8p40r6lhI3YzbmQWfK7IeylY3LU5cMq2
QvFs1TcHwFrh5d6yWpEXtNEUV8RayK3S5/utulHbT6geq09IZuKz+jgjE46webUecaUkIzkNy3nU
1Pcozb9osR7/tPsvapcKiAcwuTyNjW+DDoIjHS37tekKZVVgq3JRFLB64+zFAmlgUE8NKrDpPUAS
F6brTz5Mwn6tsJNzM89A1XrN+hx6sb/BxgJSvGziorLyOrfZy15zcNBazlz9XJWF9Vlg38us9p57
N9Rfe4wT5SSQqtk1C6yvcg78p/mgln23tOBtXLwQrUYn8y9sZatVP+CW2+g+gHkZVFsU3OOkvsqW
PKDlRxpNzHCN8VjFvXJ4xM0x0ylIg5OowcpbwMY3kXCaryLLu8qzAPeZaGLT94hbreHs8AaNFzIG
PNS7auIgX6Rya2oZQXQjPT1VLAMF9kRJ091DajhTj8nkqsfR1aotev7vde0i1DUNZn2KlRRKRa90
9akLvHt3MlCUXMmYGUPY3QSgOVbT1JfIh6wGXTUPneKTiIx7NTneT1NxOvRecpRn8mANQJqX93Yw
zlzBYtA9ijuB5tTmwZ9t3u7sHStR25fPEGBwmClFT/8euT9yyp99NMVPE3aV4ZLBsiWfKv+X6QrF
+l2UtBg0NHV49VIEaeOZyq1s1ooWklSkAxJNeYhNcDnmbAU7yiKLOUPIPp8HHIDvc4ukATSkz9vH
NNmRquhS2mG2xE51BIiujjd5MEKyzwMKUa24TzziVhfsKX44p0ARiI8gQCHyMVUOllOdOPksZ03i
ViTPfk11qOAgoZagEymnuq027QuuOJZ1nkFKXHGoGsTx/t5UtOLq49wjW1armc+8cwSlPDWgyFqa
z4U44JrQlazS5SgX6BwOCKG+lH1yFAi+FygC7km2VDToj6reAWEUs+WsxJp+ZjAkST2Y+0HK7NUO
3LwWGSMpn0RKMn1BP0r2yQhmFdCA/n/Gp/3gw7CNxp0DYGdtD4O10YUfm+27E6SW8vfmo1cOlr2q
GOyKwY/ex1xNeLkprg4eqTKsjTW3+qc/5j6aj78bBiClK93ZxiJbXaUqe8BWWzQyHe1MTr5pW6iW
xWBOGdB8/9R4jXt2hZyCGVvWAWuxZGHIZHXpVfES+Z1pN6C++2Q63w0jz3eaS0VKKkZq01c0jpT3
Lgl+D0fhtw6zwffHaKlGGYTf/hgtw2P/DeaFfx9thq6xRsOQX7TQeY7d4g2OznNVekKdKKo+BfAD
ZNjuEv2M7Gu1aLuyfAMb7mwn32uwHuqKNyUL7eX9NbKvTo3Ds4moVYyUBr/21oRpYbVmfMGuA8eI
QbM+mTOrVsTuix9W+iJVPnNN/9QHYf1eRQn57nJIbgoZ2F1NQnjv/Jqt/Zptl2P+wx1f8rQwf4rZ
MWJk73FAmnEuneSWQVvbDb3zMTvQoDn6bfmiWQN+OX4IhtHxxy+OhgmTqas/Glh73GrRyx8xjZq1
2vubO9lXBd3Q93bE6GhQAfoMFkWMhkTXRTNzZYsKundoTTBZTmzM29A02qvKNmvVtEn6mkxvHjCz
Ray18d+oCCwAvSrfnEgJViLrecl73TxiYtitkzIs3k23PbqND9wQsyo0qsZXJG3KbYUXNuxl7ERi
0ARAIZN4bwOzpmZXhsc4wY5EIJ1SLXJuYIL123iI8J9DA8lrCevla+jMxfEeQ5a3X84NF4vsvc80
0TUpBsRDEjmvGmEX2QF6lsrZVSLza+BpP+UJfmr3EzApPzVVNb6Kk/96jJg+i1n/eJ1/n/5rjDpl
694Ig2fLd3rU1cJ3LR7YM6NR+dqwy0LCO36WLTuBJRQ7dn4w9Th/JYPMsgG62Mr1x/4M4DxZGQkW
TcKTsXD77sV3IGmKO0JM2e7lVx/F5nufxOLJPo15svVrHvIb4FPGqDhaWZVsc58UEmgK85M9Nxe5
KZtLP1yWOEtcE8or5wKZsmWAFuF3FfURcjPNZyTLFrNgH6bFCN6iIPkaizPQsx9nMiZ75ThkD/6X
3serkNSBvBRO7X6CNI4mh/al9xwSpnpU78xo0L40xlMVq+17GCrm3p/4y3JUNXVveLVH5CX0/hKk
0BBlnMJNg4plrZ90HLNfW/hZg+dFKEXV2rM3YLptF11zs/RaQXYwV7E2UMsvQamhCoK/U1P0yhqZ
3nntdWW9kzVm6h37oSbR2uMqcK36KruXokOgdfdhsmIthrHMNl5mG/ucGsGT+7DZQxw6cbOlqoSG
gGEW2wKt5//57H8f56aaejR9f+k0RrEll/Hfv1KjYt8eIlKEbGBzbfAVWTaorW2KtsFaK4WhuGgm
/CwkxCIIs34rP78etjelV6rndEi7G+KK313NbU9GRZ3TUBvtBFf3uyzwyCJOoNr7UDOgDIqaTymY
rQYIk40s9yDe2C1CwFZbqApANU0138gym0SryjPQ18UFmo+NH0b3e690q5fjtMZcTz3qwsJKy9Ms
ssaKlYxn2XYUcgAqPLFN6hQkRPGv2mHnHJzlofDn4EyqZKkGHoo0v+IDCe6dZtRUNqLmNIvFaCXX
pUW86xXNPsqQPGht37dYn6vByimwc3QcoKaYtNUvpsZ3RhoDvb1KL29aF7bQS2rnuwL5pVd8++9+
etFz/Vl+r7CHyY158XT/miNLu7Kd656LHkgRZIG/Kl2fF7ndCRoYeGlv86jBN7EufIi0n7LwLov2
Kqx/feGrdbKs7ALMbPmvIv5jDKbCeFQX3kmW6jHya1a+mthby+8/6Z1jfJ7rWl+DccRPteRWNESN
QWFdV96BoR1xtsy+aS7SoSXMHWQes6VVWM3VHSJnem1frWpAFSX0WQibthpsGyRHl1IyUIoHylha
5eOyn8INNP/upE5zYZ2TvoJEKss7qCJAeWNHsDPmrGZJ7xk3eRj8urvO5l/ZCEf/HkcX9XOujy48
+sK8j1LFqtMogJQ9Yk0bu7uCYndR/ZSad6o+8HM3EivchWFTwqREIM8QB9ktOyIBJ1fhWC1LpDK3
0ter6XRtpxvA3yeBNJWx0ut5PEYaZRoJVQV/fMsczzrJIRGWbdfBQTpETMBRCOi5BBKhTtde79v7
aa6BbJhDPH+uon3dJl6zwTd22s9NvsZlqEeycWaj0mqnDFLEqUac+TSlcEm1znvFMWvYwmYcm4WM
ySG2hFdktR/txs55mWSSRlcc/eAaE7IfQsnasxLjYNnDtRdpmUrHCifWEmRilqPjhUv5TYhvzEdo
9i4aKEPyuxJxr0J87BH6Nf7PeAR60SYdvMQTg2/d75v5kviCaseb+NUS72EclXiBD9CAGhRQHO0m
MzZxRH12xK5ds7H4/FeLKkCzjgqRnWfJcrVt9AiULsMXSjSzLG2PAEuO90+u+hOEi9DfS81uzNFu
d9hCpvdnmYPpNDgBIamw3d1I1PPxLM1ap999AAZEf6uBcZL5Gf6pkNLv61BYAxVnO2whWsrTMZ6T
lWv0IPlEj1P2xVmePQ4yBvBY9UijiUEqnOfNx0XehN4XGby/JooqqFu7eBjI4B8vJ5ue+BNqZy5D
EqbHx7Cpq+p9BP0h2mrCEzbW1MNg66O+FwYV67zQqXTfcrSvyMf++v/Ag0C0p4///+p30X9DHIf3
o+9IVbt3pHqfgZKMstxb3YHoJAWcXR9oDVkO1nhyILL73tlrzfUdzh6IjgAIzkTZ4xzLFZw3m0JK
WcP4CnXdJS6Y9gpIjT58s/X0a6Q7w6bT2/7Yjkl/hK1Z+UjFZSX0oBLXmGHW0MFFP1iePQ6KT2HV
dqbdI/SfhskYAKAeXNgU35FIEkmkFz63dgCyS9l8HPJ8ank2ROtHSEKXUG7wL2lTQIWpY6SgwC91
gWnvkbQA5eDzrxCbnrU0Kwh19uRbzkpvqd+13s+7oW841+HazRR1lXUjJkVI16nGaF97NW2fZ6NQ
D2o+JwvZKWNeYkJecd1wK5vVpL7jYeVSn569brhjVPXAX1s+NBvLUHNMh9AtkGm4LgRMlqESfs4N
nAEDtzyFw1CRGFPAKBu42fnB5C8s27G28oEcoAi9q+bk7fGgfjyP/9n5iFdDvfEpfB16yJl3hoiB
aNtZxyvjgz9CSu0se6U9OWnu33s70XzMlb1oGL3MQdl+07HIgD4J51wuv1h9kzYLpudRQbwyiOK/
4wmj2rofxmMwsnU49UOcXCzcBJesFPdegf2n2vgQS6PxSyfgt67uGPgeQoAIGr/dqXE73zDfmkmf
hupXMckf+qOmkYGW+dXBd+bzGCqwjEUW5FdqNnTT76OPUpIMyUMQi6V0NmNqY5TDJfGGVVTir0qF
8oOWMlBWsSz8RuTaYNQVTCAat7gYTnMfJj9lMMQBUsHzvw1TylG7VAJw6aNL6YxP8pETj4kwNPP/
li15SEi5rrtSKCILs0oZq3FZXTiqnh0+HC/NdWliH+NDUb+nkuWHiMP8LYsz/RDK7FCGwNJ6dklg
Pz5nHBnKqTBR/RNfiVlP3spXHHcln+Ew4K5AJDAf5JK/P7BzD3qRS/51I0fIp3ZhRuEOFI5xf8zL
2KCxKKwReHysCPTWLdFG1HSqz7WWzNseuZIL+AzqWcJA3I+BZSVT723Tyv0hHwxdP+1qyuxH2bqv
A9p4/C0mlwGwP+vlYLKpeKohFkKAWBhm7eIpNNj7yeaJxrO2f3MLzKMFIOA/jcDDrn+DuPLbiKYR
OqJWi1KXWNZEseKeCk3dG1HCkkZ+zHyOd02KBvfjY5YZOCWvA9L5iMGNCbeW42MHI5Y+Cc+6/ezG
8IaV9vsw5PUnfSLDDtOcckjX1Fdqt2D8sH4gizYt4GeNf0+Nyy/MbmE3YeBK+s21d3yl41PLP9h9
iHDMVHPvL/nSg66LooMLN8Gwg0WRRO+ZjqAjXnbtoeaCPNhV0GwcHESR5sv61z7sx2OGJ9eiiuf+
tUZ7+3kOsEAtIr9d+ml7arR2ujZW4kHOV6eVbfJrC2IzfarhuB06DXBKHqsVTMt2J+tEyNB/jGjF
iOa/G5F0WYWOQffba3hz2a5VnOKWYC6SravF6TK34bgAlvXrqxJ/6SYHRlwyQYv1w9jc3Xs72NQr
s0o2mV6QxmtN401BKXQZB3Z00r3UfDMpPmVT0X2agKZfyab9JUcVQeltLaNjEh+BjzYdcUhkSVcE
+AjIU7tX+Nlj8wTHRXgLoJ2x6SPBTRdi42qheKsuKBF+Ec0HflmqkKea5SFwlZjLR0fdAXG2SJqt
fMfLVt4AQzhNjb1jDR6AblAkkJ3zgHUjZjiQlIUgCGY4WC4iOZibnwyt6/doZKBy7wTl25CDvCmm
dNqFeVe+qTG4OC0y1IvsDS3om/PwGd6ie+1N+71zI3xqMD9YqBU+obYSet8sXz+YVoaXajZ8mbw0
/dlo8zsmc9b73EYdK0+zfQ7ZwGwA0oZnN9fsvZur6i7qhwEKiZGuVFgGMT6XG+mWJU2y9DTnripi
aB+wRsyD5qM9iJqeHChjNnYT93ky5tsDehK63m0kVKJNwaTorcVC2nH90xzN/mmq9GAFnVZZIhRh
9+x2M+UkuzMdNXGkR5eT6n5FCc65Pg61VScre8DCRcbcjp0V+IXwhDG8dnyMQ8V8PuZxi9gc89PU
DheF786NvvRjVEkCtY/PnV2uK7IyV0SPrKs8G4Y62bKLdYXI3EfMK/X+UMfW31NkLXUkpD+RzcBF
ZI5M9Kq88b2bkEg1e0vdm0KY3UNFEOGvlw/wjqgUy/qxLCwbsb7lUghusmVpkbrCK8bbyKJyPYIY
z5T4pyxJY+H4jeqYc9bEQZ6prfruZ167C8n/tVt26OFObbzvkdN+jGjVatog1cXe02uGXcIWkgXj
AMnCLiaq2YO2jcBknu9NtOXJ2xZFvZJj8tJpbnbd4qyTYZ2d+w5PYATqxtDOvuRTZiF4MI/HOhns
z+WIimbSZF8g0U67eUDMx9Qx1KD8NC6g6zS72WDq1ASQNpEhre9tMpX8jHzdeDF97ctkWvrnMZ8/
OY2O5XofH7kAgy9J4uurBHDI2RpT5zj7uU71BpUt1TNMDw9Su1LAko1dtRpDLJmL1jh0eW0AwoLW
e+I2kayDzqDsLceYem2fYM4MW26FMzQBFTkk3YwgehevrBs/shePfAUp5wR9P8DSJ199nSyUw5x4
jcJWv7dTrqPt7KgRSIkE2xqzcM73IHQITMUZs0mgCC1KrH3O0sRj4BI1jfoN2EF0SToy5zJcqhDH
tN7pN7IpJ4VaUy+tfnSXcvOUO5XieouRf5MN2bZuP6faS8ot/iWt+WIKEzkUAdD9alfGy4Q75G/x
Rjyn/zl+Zie8SnvvHp9QK4rzrZ74kPvlLjcVe+D81wH1b7H1lUeYGxBeMNvYwE9DbtfuP3VQVg4+
mmMr+ae01t8Pzjx8QqGy+i0uxofURAR2ujnnNZt2wzefLMcNX0pz2ss7e2t6UOc6B9AoNfw39KN7
9pzsMuwyTZ4+QFZoxYMi0qwUbhYOMm0EoFoxHdR00oaC1gBY9o75k93yYKe5BVA+06vvfun4+wrt
g5WTZcPWEwIHc4hP+VRb4EITB/5U6aZPCf6SrdFB/ROhVKsokrH2keNVtJr1ujykJApOfz5jZBth
No0EUI3apq/EG1VvlOUQ1foF/VAkF7WYtLRlADBRumEHnRZb57G2XlKrHZ99l6uKxgxx/pCo+l+5
YwbnqCua5VTjMCibj0NC8f8sm/jboukBtnGLstMAUcDlm7DYmm8qKkl7ajJvzhilXCj/h7Xzam6c
x9LwL2IVc7hVlhWc03fDandgzpm/fh+Cbsvt6dnZqdobFgEcULIskcA5byjCrTnB5lLJT29kx2Ij
M2GAM0l9a8xGRhcfyIcAiV4OZVyD2Citb5cucYZBTn9Ce6M/mVqMiqGuzxEogdz7uomfW57sa6Ua
XntYcSugxfapalq2mQpq+kEqJ0+uLr9gImf+oGJFYcM/qlL1rGhSdVf0ZU1p0fuVeWF8EF0Zlm7X
dZ9uxilAdJmGK2/CSEpWqd9oSNZ11drr8whXCcNbCjxsPsq4zoWDucejqjoGiBzYCy39ISEWrpSK
dcvWw9oXgdVsxr7ClzHODwK5DpysWZhTcQAJN+6wnn+O0gqSqKc9lrKKaB4tjYr93ELe6bvmI9XT
uwOCWwLwU7GbXfRyePB9Vb0bAmC+dqpOuGLQaqhh7ksEtAAW0wz6JlgpsR1ciR/ANMkYDNQqdBu9
4c4HuDc6ZnZgQ3WcHYLJevFOff+ILE9y3YgMX6dskIqcdO349MQnpFrusNQcqd9ePlYj74Eo2+ON
6ELsx7vyIuQOhyosSN2C2klxHgE5bRTrbrDyV6kaXx1Jq2/9UlGvLZ4EC9GPdiL64K5fX9Whmb5U
7cnq8uLVsh9aFY9rP46Gl1jjrUuQRE7Qfd1H5LHmfiMq9D01BjQaQmvVZ3J5TnvwsU/ituIhTiHQ
D1KQWWzTkL8ABSF6BDIiVBRnMw6hv/wykOYoLLWlXO7EgOq43s41XP1KRV+t94pHUb8x4qU/0BD7
YkbQuywekaQcz4oC3GXKfJv6reLZ+FTx08u2nYZLSaUUyk1VFPGkppv8LLF6SDz9lyx1jybfvJce
vRVkJ9X4xkGraVdrurbHIyA8dzG2L5h0SNd9iiaVgTLGicJqdcy74pHtIaKsku67q7EqjXWLLd6d
OChkFcwoNE9J2iCSabv+zg4MNTqB5FC2emLfQteQr8U3MozNW75+MrlWvoPTmGgBeXPuRmVce12y
KQ3u/IMlYTncs7ZUotS8SlGH2qi6nz5CWvrRuYn5Ywrt9CpZZn5kFm8Y/ET7llTYOVPCJ6PIvbmF
62t2Fv39NGiU/pNLvXAv+iNgxMrCjH6Umv5cOoNFKoaDxjMUFuV02gFaHDyZz5kHqBi047YZATjJ
xUrFM3WVoVWzmeFIMw3Pison3NSLVeCwBBL/SKsePjcvo6Kgp2HHt2x776imEX/uH98gVLq1FeBd
VIP+HEjV/Nw6Xnm49FepXR6mazhDmW2KEVO7tjG0Uz8dkjKXUDYNKVjEcEg+9c0xlZXsvEF6FQPi
EIkZ4hRZiHSZhla+bsr2/YLBFnNyUEG+ZoxvVmPoO3dSOPLbCoXJ6ecY+BbmUI4Ma6Wy/UfZH7ai
n/Q9RSs8vDaiiVLXVZhG5QMeBPFJTC8t72kWEHBy7yR3qm+9Dr5z7wBRyvFePkRunh3YontIF9ky
QN+2AYrASj0Avcp4TfogX4jTT+15wqcxx5bVhabl2Q5JTfvakuob8b2M/Ma+BvJ2o2DCeOzDLkG8
DzG7JMnzU9Wn7ITKcmkXhvGAs2Z1m1sjCuFQNIbCk69MUmpLzZbzZxdF4HWNxcNWTGp+qQ3ggvEg
MMyh6hg3RQQZ0m0p8TaDcfMx5rmZObe4AjsSxT93OdTRupSiK+TTNRIPyhUocAOd2967C5PkHAse
WmGNe80Fquw0Y3VjFyg76COedi8SmqcVioJndzT6m9BMWm7h/qukR8ON6Jr7o2ZbsSU8+RTU5n7+
1HDF3Z58EAIgp7lG43fpldK6O4y9pBdjjOJ1mIbZ0UEQ9YRCfb7SKTZ/M3QEcv0EKEENb87ReKfs
Ruwdj0NlqxkSrhGJjbKargY/bFvasbpy9/MyqLY0Z81izr2qU/++HlD/W6st6kuaXue7T1vVgNxs
rx/Gmo3RVd6rMEGN1DhqIWLUihyexS2KGl14lLPhWdyiRFcmK5CgyLXOdzLFDItT11THMlR3JNi0
13oMGhJXlXe2M6c8MBuDHQiPT5gfvoqNwEdoAXoWFfXgPbRyXW/Ta5H/hNb8JdRpC+s4atFPsSLC
oNqbl0WWLp1h4Vu7y0pJLJcGU4GeMkSw6z8YK7n0UHhudC04LIK1UlpaubYGJwOlC68lT5WzJNX2
rnRVIHOWVyDVjCHT2q8scHN5J7VXSB/9M3T8V32/ae8HVw3vbeCDidkCMvDb++nZuozHwN6KphPJ
OAsO3jfREnOqrHoawiE8iUlO4taIzSXhinKmjH3MKK/JS3uneoTjQtYC986p5CoOYkCckbbzj2aS
wOganGHhGqH6o1170zpLDwtE/1rNvs11OKy2A4hqlLGki2OWRXqXxuuoBKWOq9ADDCHv+x8nmHn4
ooedxnxi54X1bMTJNm/wZuduY9xGdg08EK/1defW/lsJj7epcVAwqPsbLCmuVANx1Ubvf4pxMdFE
H2uZV2p8jVDv3mJteGd5XXOvTNKp4vc/8izMsYVZSGaVPTfjBPlqECsQo1mMvKlZJ9wA+iB4zGR9
XafgkSDhwTzzt2WLR67W1c6r6s/dMjKsWzmK37uJHiUXozZX6ZBBe6ymOwd7heaBhlBAEI1AR0kT
lkQbqmJE8NF/Nzy3RJoSr6LbmWduNBlAOhNCDjap/9gxggsRO5yzpXIrAwAISBetzQe7qn8hkDx8
MxSXDEz/XGGmtBupHp6yDrT6dqCv4XEUkTx/GMAmwZj0s5NAqYkmus3ZSaDUxhJxMTHK3lTdNGGU
rHQD+6ZOlZuDhafsfRJKNwWvKT0EZTM3lcjq/xFhmfMmj2BgxhyN2Sn5yr/qlQqv8hAELVaLahPu
/FJGvNGt+52pK/1tBx9I7CjEIXYiY6UWRr4pJ34twtEDWd73iFI32XhMEak55Cg1sg/xreIBvef0
VtPRJqm0oDqx3gofTBup4UksBIcVfVM1cb2tRrAkvmlsbFY9EFXa5hgmJfJ1rVmhNTQllDNVOYNh
8+8jnT2A6yLPNRvxDpW08kpMYcRoMI16EqPCwzfWbO9+rLz1WJjRzWBW6T5yyXk/UamPdn6MWIwm
41YwQ1IzxP6oWdC2BG1JtJFP/d0eW33VjKg0wwW3AUDCxfVyCa3TBGUn0RQQSAO7I3wG7kVP4uQI
Wk7x4RRvKNhCXOJFiF3/NV5L0mgR+NiBlpOFa2tp6kpKq5GEhTO0mxlDnUVdQFp0qvEqgXQc43Q4
4hYo9rep7MS7nMrWMpi2u1ptpfAyrKPYAYs9r5WOuJIU8Y2INzALZMGimzsTadsDBeVXBJYmDLFc
PIQFXrZOBoIWicYKD8YhKteprIxLs2ItN78FNTFHaBisUkSGER0nGHMIAHDHW3ls4W8xBSpvbURI
zm1sTdA23rfkBnNTDIowESElxqqEKb0ttRLu/rSw7EsMKZxE19ZB4JCb+VhfijN+RenBdXS47Kw7
5yXnPG2o9mo0mlT4qgD5MT7NevCgDY9Vv9FRRKecTd+nQ9ahApY61RxyGRh6FK4WfP+1ox7rb25C
rVvURDLDq2cYRBMoiPdPA6Lmb6UQRuFw0mm5QTdHi2qJGHam4qkYcBRMtn5mdlzgdIzlzTUKIPq2
M6A+iH9Yjb3uOcyCG/guFuqWVr5BSdCY/3USyM5l4g/5vot672bwMRHphuGHL0vIrE9r+ABFf22l
pglizc9BCFbqDUziANOCTb7PF2QVyhSRv+QBZhapGK6oKc7Dl+SAiC6SUV7ayIzN24PBl8pDy2NT
vOynHQOuLKwIAsRvxFux9QXWKSG28ogC22khbXQTYTl0VactttV/B/fEZhdzT8WAo+wV5hOKM966
j6tw3yFCuA4n3R0ByYpj2zuBuV11RY4Cg2hKUrkSETFgf9tOJu3YQD+LQ1e0v1LSF7tLlww26uwN
friHWvki+tNEgUNglpOhr3eyi8Q/iTPEvca1niAcdekTA7pqBMs8z4dNnHrJQQ3al8t3ukqQrUMI
7iWYfggBOuWQVAUnG8IMv16ptQ8oW0bU0zOKQC7auz27+Z8m4uJZ7/4MDCh5cmdHj52WGms106qj
rAAVrXRnxGYdTQBFGxC0sM1wxow5yEadxrB8EoAyASNzcU9LUtQ8IMr2i7jJzU16jwC+D9Y3a66T
LnjT9WBaqvvxHqWMdiWaNUidVerl9k40LVf6YdlDcC1a6f3oGHgRirTI2CIMVZsI8ySaivnZpJs0
ZpmGvtyNpnVRuSwm7aREaYMroaxEGTFdNr66kSfomGArCEaDOJsPhYGLthQ8iP5LmKS65VpLixKC
V1ad8bRfz4WML83YK3ed7iTLNqm8e24o4ZKSwfAP0nmnofIrSK+dv7CATf0ctf5XzE/jGeP0DKKr
FFDgqa0t4qb1lRY5Ov5pOKWpuZRszK78GTepE+/NhNRpZJTfWnXou28jwHgUomBHTugKlpHvh0sz
CwYSxaKdugOuIuww/hYn+tRmjYKCdxL3KXO6WUE5V7kB5vZC3JguNzAxKpqe46lrzCDeQy4DlYF6
iKJfe8WQrV2osiuUaNOZ8yzOwuBaCqz8+tLNbehzqDQS/zu0MeLiU2gdBzdgQM+Yog63USvJm842
0qM0dsOVL9cuz20sEZo6U1eUeNvHtu2axciK7K3mFj+Ti1xDWWhmmqNw23+38Zd7LrtCXzaljVsA
SUE8HQpz6YMveJMQ5og7kpAl4MONG7TuXs1U/Y5NMXvqKQI+03dU8rv7yMmbveOOCECrjfbS6NRG
poAhhHGKR0d+RgdPPVkm9zLg5NLR5qZ5kiag0eXQ1K9NNSTHS484+xQKq2uF71i/vPSRpVpZ1ARv
grLKN40DWMUw0/G+xdvxxkGjEzjzeN/J1nCfV0bLzlPpr0TTzCV/r7K2ARXo18VSa58UtSvvxKA+
7UX6mGy3aLJq4wY3Gm9zqFuj0ynBPxKDpcWarE68A4BezCtJeJ2R8ELYOQhr9IHxr4abStJ7ao1K
wGEKCceu2Y1R9EP0zwcxC8OcbDmOkc6qSk6vMjBTCzNjC2irTnPd8ItcwbBpnxGzBoXkGb/iaGlI
cvoLFXLEY9zxyXF0lURQqZ+B6eHrHsrtek5/jaQjU3cVTU5WTlfYCLODtg0dZ3ihII9oPM6ch7AJ
hhc7XCdT1GBhuT5HTd06mZI/o6SgkD5f6yNqbJHyFtf6/Ypl4K/cBJ6jNKzsBOncsQ/1uyYLwy16
yVAOpuYIWOiuhamOI+x4CtqWljVgrKaY+QLPGtjiEh7meOCq6t6bhn2va89KW1+J+fOMrMLEB47d
JkbJkhnDqmvxwJl51H0G6iVvMc2J+p4cfki+Z5J+z7B0F0tgoPvo06DELYbjadh3/fdhMj6wKKfZ
9oDRTagWty1WrgpCdzW0yo6S5JdaAHjfg2nWxv7Lo/1SC8Bm5JCnqrEX6wURVoRSd9WjqPO3skWk
aDdja8q7EjewbiFCgL3goiA27B/DYkANswybj6kiIkYRqpwnDySEf8/AdxUldnbmaNVGh9FDp3s+
Fe186hRnzSuuk9KVONclP557TSkl/hIlhr/EiKYntZDb4ug1SZxy/tO6Nv2phaiCUx98Tz/87U+e
shRy3KbzJPGHXPIVYkKXpOhAWwNKkLk3uTPJNqgEL9s3geofAES9H7DnYBTZB8/fXHpLu1DwrZ1C
5wAxNCnGJBaGn1pubKsJCLVsxvRJ1jMTlHZt3Q5RwMFFbZzF4twI+N6GtnE1h7u9l+6RqUbTfooP
p4NcaaSu6kBdiRliwPOkdGlNL9MWUrtzc2kyzgG3MDkeqNXBSmssYuzWRRra1mowPlNvYkYeTi2S
s/46Yoh4SBbUgLqVG1X5dR1pBZiQMPleUvpPw1z9pwNytR7DxIaOQOnUAVq8zzR1UchOeIulqQbI
CHupzfv6Xuq+IV8QPbtRm+/bycJESNzI+MxbXp8sCsocm7SzXDA1ZWLt1CG+GvOWWqhiG+shiHCf
67E1y0vs7TLT5AtriYVf3fBN7GxkH3iga4vJRGRKJLBwjTCJhJZN7iB0VVZnxVrkDsQIjcvI77Df
c+AAkgKJUo3yVTtxQ+t+IbC7gk5dDPBFuwAhclef4Bn9R4wYFkxsU03/ZR4SJFiHa9W9S0rvwfSs
F3Uok+/OkKH3XlQPSUv9AgyVs82qzFsYGYg96l7BFRg97ODqwX4eUoPnDjmCFH2MhW0a3e1/jmiM
5LEqwxqLy6a6njV8evhLbQsqxFZ8QMxC+mfqQ1RXOn6Jk6e+FKP2rS9XbO5B729SJfeOvtRnRxbV
1rqNSulB0+CRYH/u/jRw8la0n1pvo9KpFPJDPM0Z/NE7osWTHd1Ot4BKu+4DbIn3Oc3xyxzxOk6H
52RoB08KN/gTGFVljX4HBp9TEaDpHYoA6OZq5Dppj1360+8j9mZTy0VgZFiIeWzm0+OQYR7zESv6
5xDd7c6ogO4du90pSmP+iFTjNUMICM1Nxd9UhVwcGq3z8QYApUGtVn+dQot0HBdunPyiMudUOC9b
bb1F2XVY87TGbkJBSYe7Ynkflsa3VLH9txx3+UXXK/ktVrvdwUOdcSXScYFyQ2nA+CestNcgbHVw
S8qwk12EZYLpoYjrWU4aAycFJJrCh9QhfyiF1d6TLR1KKuU3nlhIwVeKVaxMv2Apag76U92AhQb5
jTJh5qGrGA8J4orgDqNVpJI1HwMJ/V8G6saIjpNj23K0c+PgK/p9pbnBXQfd75o0Pu4tqPi/dj6G
PYU7NHvRNPNXVyVP5hUpmugxUpPcUfxXvyOpaRtadQpCW3vAJ2cr+tGo4z4YOWyip4tNL2KDglog
mm7uyqx1D+Jg2rGLKLT+3iyGEIZPo2Ku9RFSgtoIVnbfLzre+XrI3ea+4tZxVfc4yYmmOqotCzm8
YrxIOoNZae+VLE+woMNMRwxiF0RSzjCXYlBMilrVw1JMyvau3rCD0Yuer9KIQZ7VWndS0UV76BX+
1i+i6sks2YIUafXY2mp3VU3udZN+YT4dbNMNrrhhxDwqbPNWDKSyBEbcQc9CcdUqXPqTSCGiL/52
bie28iPKGuvKFXKG0zzEm5d6HcrX4ioonqnnLsw2ndRkmxaa7BVuUj/qIEq+4zjw5LtZ+qi3hbKt
Te4cYTi696WW/S2g6JNml7ZkJhUr2sQ6trDQ/H4Grgt+0gELqbcuTP5Yews6sO+NF6iPXYUNq5fw
hQh5bm3zOlWR/ujDI/LqcEW0rrodIZsDVlPVZ3RSfiBW0J3zqeIj7sd+26y10GlmPVFj6FBP6Jrb
sH9EUz/A6kfNQFbH9nNrmnvxR8FEYSccI4fcpjiLsDpLj/KEQrBhJ2Wyr92IVloYzt4OTMTxp0HA
HPUdAg39ss99eXvpwyzw6yxDU6uFmCDCjN7ED4j1y7+d1aaUdCAEVxOclALyZcbcnl6jHJoDdwv3
CDjSv+8yZ9wYDowZuYtZMOJ5xY/J4qvHfgBESChvfHIpLGAnSEjPKJk877ZS1h0JyWejZd/hyx1O
SY1z9G1ErdpJSWqMZYpiWhzhaMkNQiNMi/3+U5joF2FNguQD1dvhpQAgK8I8JXq/Wv9xNWu6mmhO
YTl488UIvPjk6uzhY1GB5IHxbFIw2vQWIlrg8dgKSP5kw2t71wr2BY+uGi9FvxG11WFAUGgZ+azy
63pQVuqQZ3sx2vPHFKhV3plDr9+abg8shoupIXVXSF/eWjTzkXq4ZJfuQTS99heetQX4Fd6Q6xkr
RNDMRRmixjx6SfiCmhrSDnr5NCCsdkaUu0YqsAheyh7x2rTNhi1yEsGLakeviqS3N1ZqUy/Ko73o
rpVi2Cc9Ti5iUuH1cAlztz+I0T+vLYcZS/bpNavE+HxtZPZfG6tub6I66/52bXV6B+048RQ/rt2k
L3JHjk3TjqOl+Si0cJDl+v1My7mPWJokRMz8c9KneDaKQEQw3FWsRQj7TdEIrDIiZvd2XO2DprmF
eRucdaVulJWYAidoIXW+fuz0wtgh5PoUoPqJzKcUUz5ELqmVSwNvoTpPd1KWs/t3a2UlYgzHsE/q
scGIPTloiv2KZxZyD9N0cYg+zvTRjFdkXtJE7zfpJL3k26xdWsu/tfROudVj6Z7dM7pIfoVMQo5L
koB0Ulv7EiUmiygZdXt0UC19GXPPurKL8kfaGeG36ST/faKTKhA94mT0mx/iRPl9MgX/VzH/6SXE
BUGXnvhMWSJKaGFJXT7sWAD0L1na7+K0Dh6aZKpAKUG+EP0izNUQGjBZPL3wcNn5bhw+gFP7lzBn
upoIk9vmU1jRSmyafGSlL1f7eNFhQK2+//NqtiPXa/GiBmWuVS5hX+wHGJFFA/wGUcgSTUOvpaMo
c8XcXuZRIbdwGRVCDoNk/r/OFW9DvJC4MnVx6Xh53cubvLyuGO0+3sYQ1O0WXqG1jAwbzITjnIyw
069lydSvxVlY4YXiRnqPUcs00DaBtSgcVV6kY91vRaAqOquyWMVmWZ0uk/+vF51ezcti/fpy4TqN
MLIVr/lx4bnvv7momB8DrJvf7aeLKiCJZcv//G59DcUBT5Pmj2CO/frnf3wu4qK2Kfdb8cYvf/P/
duFPr5+6ZrLWmpUQwG/96LnJQxnbQuT3JBsPXbKd/lY0IcMB+EhKnCu7SY4vr93bPKA+MinxiYhM
9T9Nx+7zX6bbRfp5emVmS3Gxj+k4kIyLPKzkk9eQxDQnkHOkfUvGIfhOlZRtLIrUaEba0AkxcNzm
bhvde5Sd/xIamdV7aG/CxxGhg1L8jLpuqVtB/Khlur6OR6gfeLHaB4B/wE9xq3sYp9xbWQ4dO5JF
zc3+Z4YeFD1Jsq1ZHi2UqawxTgctb92l2umYi011EKNs0ShCDVDH6fVehIl+yzOw2ZFUSqYtdi0N
qqwHcXY5aHggUHO030MuA1+CRdO1tXyZWGABqQJ3p8gtYTx4zhsKwxXCKL+bIXDuDPyqhd9fK43r
jIoCGiIxiKEgHSY7yO6KxaNx76IkBlQOB259EnNDQDK+IykPGfkXGonhAxTg+qGUnsS2WzRy6Uls
yDNUav8ciYZPYV/nCDQA379/nSMWmrquVQ9y9SwubaaevXEkC9374em/mfjX94Q/mLr0e5w8ZbnJ
luLphGGBtETWX78SzzDEPFmQtc/A0JKjYw98Oye2gp/rn6MU5QSntn1m+/IeJY/lW1yPKSg4OUDA
slf2juwa92HnvlBQ8t8aGcjWqHU2SqeQ2YcR8T4hfhtmP3vZzv7pp4nwMZV9hfjBve3bL2IcJMvn
iaFXoIczXbFNf4mJHSjYTaA9VaPRXlWRi5k52krgZhSIVQaPzN59Et9gKXB+1LkXPVEiKNaq3UUn
dktYdP5lTtE/CWuKjzntNKf20+jUF1lysGpt3KjZrtIldcOio8BNyDYObdLqk3wCcu4lvzGfqtpr
LCPlAgXFWzjlIs8zd/o+veToCbxgM68vW7lJbrUxjLZjhA+ylkziq2B5/XtMPp31qE++kH0fXVdW
r1AE78Lvub4XSC4piMNlEPbDDct+Z9+gK7tJsHd6NHPnRUQohnqdaSA18+ablA7aTTQx3cYcQzas
ACje0hL9mZ9hTDDyWM3lmmW6hM/kRo8VdymGxcGUNar3iXRbipAwfO5NjL0BRYQnrcrMfdF68o5S
x3A2HD1e21ZYPVQDtjg+qL1vCA+dsnLan0Xs43Vd/pVnw5PVRuHrMCjlMgbZf+dp/DfrxMaspGnL
jfhti0Nq5j1Cs/zUrezNCNL6mKPAtpdZQCw8khL1/TCg+u9cSy2pvDfkSTNU6uFoLoSubRg220Cx
x4MlmL6o4eUbqwklfDBH/UxZWUGpNfAOYQk4cmjqx9IDIhlZar8LUTS712zlJwIZ2Y0XRcMyU9sl
1FbKe3+eZfqAApAXNXjGTmd/jrJcpI9N5Pvon3GZXHF7svFLnWZ9jfWZFYr5f17z6yv+uzgvPyaW
JxdvAKxjiC66fMfTHJG9qutRN6ZpGklz3Wf43MfYgS7dYmzXAWvqdVdFtPFK21ZsAq9FcFd4aHbJ
JBbLIlLuEOpKthpCq+ucGgvCiN9I7jnrLNLavZ/4+aM6GicYNtU3w44QmEe26mTCR7zB76lZiIE4
4WY79GZzm+KLesxNrM/FlSQr34MCr9Ajz41dXejtpoot7R9dX9UFID40Y4ptb/LMgcT3SAYWCYW4
+CEg8amvWNssMca1YIyYledP+7v4KPDz06QKxFTmU9VDNmpkNTafeXkJPzqkrxd9HljWT6ORVVG3
sRVwdmq/lku7AvIDbh1Hgv04uua9YVDEho2M4kzlFvd4k2GMU/xMzcj8rnjSqSgq7vCFzk+s1UAp
DEBcw9hhKeHJeEqFh17LQYG4prPED7I8G6MHZp8E1roxteI11/1tmoTW91GVoExY+XhnjagWs49S
tqFSFg94ef80xtC9sfwEmeMQVoeqGm+VV5J3dkr7wfXUeN0VVX5WZS/eq7bk7Tuzb9iZmsHaSNXg
0cg1bGT5SL5Lo4tdZ0dFe7pSFafju/h7gAEHqmpVtFS11iRR1fvnzB/QwdR785vB1tfmlvlElbzZ
GWOPHaJXWS8+5Sh95yQnAb3t+lx7cMyTUAsWDWBsYmREUG0a+RSWnARAt38f+WOOChkThhh3xKhH
GyU3mjWlFvWVtPpKsDO6svCXBRaeN/85Ygyy9ACyvvRrhKMW+MNiFpJiGO1hldnxmSCIsbG59MsA
F2ITdfCalFSvgTIm/RwRF91BLvz8ucDMfkOKrWHF1it3kibF7xGZeVunuf2I/XizjWqypkqpu/e2
l36fX6QZX2t/7B4Uirm7CpDiFmF0a2lM7EFAfjeJZvl3nhVXt7XWPVC7zV9kBSkxkhM8TaemAl9v
0aWRc05s33goSfCK/kwtrH0nKTUMEiN/QbWAEhJrtKMYdV4y9PxeGgUwSCHjEu/bTvbSGEKuru73
Yg50so3aScUD28T8WrLRFMbWOnnMlF6HNJkhm33LU3Sd4WGJ/ylno9px5qfmp74wqrBjz5GKuxTq
8L3OV0k2cKv4KI2Jwpdomn3mH5vmQYGadCzUkSRemjw0fQ5hZeoCzFxTd5lOLyGXpjizJZysG3ht
qy8DsZx1aKtjso3RLbyQtMj7AyLW/aGKvP5g2LAN586gTJaFotp7MXAJETPmODFiiSmX8Us4yFEb
SQevW326tjh14shZoLg4rIJCMQ7cVIyDOLscLn2RHz6SuKWOaJRpufhbyKWvqtzfMbXhzfOGvv9R
w998KbHkKvA1/CeLE/k6129DqQdfk2v6PkUKc4ZpjU2CAX2U4A8GxOtSyhVnom+KMEFdHUU9V/SL
w7t3wO/Ry8DXsrFz887aNFwt3pMT0male1wuseSpbXl16WvgD0F6l76pH4L4YrBSNk4vRbOyvuiB
LxRxQ67q/dhOAsJkbjeVjYo1NKk23lLSKhZzOxj87KxYZXbuP0ZEH2x0T8GlUM3OYk6oYz85d/qw
fNdhg8Y67jLXbtX4L7bVhWu5Ruqib5oON7YI8jAYpmfDNW4Eah2+7zUCSu+hddThzOGT0LbgiP4l
tFQkc8leF97sZGgSql11bfiGsbRC3OIvQs+zvjMpL3IFDFyCvwyIC8RZOC6rdogQ3wetKHA+HdCw
5diBu4UbCDJRdF7gioZa9UvTKwBS/gXgKPouV7hcVcCFOmvoD+wRV3oeN9u0B3iq2GZ6B88nvYug
3eLfJpk8y5Lszo7a9K4c3yrTc25Eo+gc46pIsLSwDBV5fZXiOtB53153eSNFSyr592aidUdxuQBw
5xk63Ea0xAUurxoDd18XLaTzi4K/kPa/NJ1swvg5eri8SPuL0QoVyiRxmyvfKR3YtoKxXrbGd7w3
4n3taebCSWNlI7R9G+xdZs1fw6v0LbJK+eIi+ivO5rjmZMhdNIdeunWwrQvKU+Jh1wNSXUaDgpH2
ZGwmmk5ZV3vxkNS78X300gym4CqVjb2lTks/t8QCxe9/gnt6i7U6egkSS1kOY6LfOko94VZJB7il
XV+pLl7APlaDaFKZOr5oTf6Iy2G3GIc+extKDDYVmMSLvKRsEAf4+QgoewsswKrah3jMm7XaJEiJ
VF4LaJ3iAzR9alTTqAIP7qaRSn66DM4TSIo3bjXM05XC6yhQwuRMfD+5USW4NEVaoORs9tD4Mpwt
y9TdgcsZl6IJPE45qYbyKloNVt/3tU0mg0gvUpSHTGvRM5bV6zk6Aj6buu1wFUyDauMX67Lq9XVA
RUBIKBi4JCxzqy6vRBNLiFtNdrxbjIKSx9AaeY6hu1C04XhqMionfTdmzymO0ltn9Nt1y/PjqHXl
r9QHQiUOWmbX+z5h29iiMnDpjz8iRJ8YRbgUW03ZddflWHBf+pghBr40L9MA0ZGch9G/+hInQi4v
ZJkgbxZJr7y6UAG2l/dyefHLRcWl5mYFuiStkOme3vL//hLG9Nc2MNmQNG3wswMNUkml+ZAMqbls
tEHZtZVkkFiRy42K/c1ahr364AWSuk+5FyxFE66+fZJU80W0cGc076JWXoiZ9TRd9kDRe3ZxKwIk
1wWxpJvDMRgN9ANzPo1CGsoTkPU1hn0YLQ6Jf9NMhwjA1WrUfWUlmmJAhKhju9FtsHqXCb4C9ZpS
K+S26SLzoUcGrazTGhOUMN2JPnGl7PcLqpa/bmcXgz6qj4hMBcu5XOrYmLFRVerXczt3eAqxrnZ2
l/ppJStHEOEImk3VVDILyS0yAnN8KqE3V4TqvSjOigCvQj+PND0ypYYqnaEYLdkbl0cBbEU3eZL0
JvtxVRf2LN4tRtW6RTtRnM4x4vQjUEBjSzF5HpjAtF6Ev4Y1evqq7fUw34A6QLmh9q40zcM0t8q9
4dDoY5BvxCnQ3eHgSwokesTHSKghSLqB6rnNbBt61yBxT0BxxTCxmM8QMinCRQatNkCoBAh7W6OP
een7H8rOY0luZFnTTwQzaLFNLUuyimIDY5NsaK3x9PPBk4fJ5um5c2cDQ0R4IEsggQj3X4wIN95H
72f/m7j+X+Yu1xsCEBhikRwkOmqrbNuCstA+/3FWNIn+eVTNbDVX+n+NjkvfvIz+z3EySsLiZ9wf
n3H/3D/jIjTYCoT4l1yl6ICMVrvB1iCizk6+Eu/1ZAOrG+3KpdnkDeyfzsHcPuyyer0EO7kePouq
yD1YLgdF+WewjOrtFxZc3VOpmUcdX+/3uB7GB5gb30p3at4jvO/Oqj2hSbQMRrjgHVXNTSF7Mpra
iUNJXnO2Mpp7FrZ9mY0YwBLcjfOCCQjLE0vK+j2PFRCe6hjw2F5G4/bFRJP3SVpDk0PxtsbX0HPa
N/A60lvkrf3so5rTTa4HjxYpG8Woo52SR92FAm12xtgMhyQKlS9qVLCnMVrjCzo7Z8cYzL+Nrt/m
aNP+BYkeayfyTq+m1UXbJnhZxPKwMA/yS66hQbK0dAURFfAF8I+lHU96S0V3ire35qKgImfDqDin
JjL2t+xSoAzTpp0GBOMGDeYe2tF46nUPZjQj0zmj6xit3dB49ZzEBqGmVeGO9AHLUFlr+cr8d6Zq
3om1Trtin5mcxYHEUotiVw9zvZVm0Co9VqHD3zNOG1CarLOW+eWreJfM06MNQfur7bF0iKrSfosz
Y9w0nmE9hmVrwvfUrJNSdMHFCsHqt7pZQMuq3HVbOOPHKvV/DMjnfm+CYu16izWD5gx7v2ztD8PA
ktp1J3g3U3GUPIqX6k8I2I7PKJeWr3OuH8IOeYLZdQdoDsBmJRcjk3KciZMa2G29DqsU5/aygeHd
6s61mwL3em8WbrXyE7u9zJVizuAaiaviINgmljGs6zAftkmhuisMy+qLH6jfjSjAuW+cMb332Q9f
bDmdbL3EODmttqnDz1GPzhWAD5+2nBV10M/LH5h3jRc00KnptNWUF07YQCv3uHERT3DWvmt/sdtq
PIXN7D8XVE4ehsYEbVUpz9IV9p5zmKFOrMxA8Z9lwEk7b6MHDfvtpU8OZWVXq8QHBjdS14kXw8RN
VsX1Y4D09jpTucvriURmUP5o8KhddXZvv2kJVttV1SYPBlqRx7ix2MCF5Gc3oTtXn9zSebNcN/+7
rwG/H5UYyiYqgzP6FepIPhUtsdLCLk+z4vC58WMsqcgmID0FsBi02D3USQOFr2msHLKkD/Ei/U8o
VzUUN/0QmfO0Sgp/2EUFfkz9WGcqFLtojRLJq41FGwYmar3VK226ttRYkDrrrD2gWYO3bmKtfZ9U
L6TXZ3hU5t8KwsN+pLTf04WSkuRltW8qrdvgT1axj8eV1qndGhIslveSvsk0+0V1+G3vEQEyK79F
WKb70vLPessHnaUbviD733hCVAXge7BLRPcR3wbSwh9zzTGQIKqUTRumeEKNmfWh6yO+V4vGIzKp
xpXb45It+o/S1RiKtkFCfR1qXrCFEjm+GEU9vYSKQtrBsa7SBbqyO7tG+50bscjQtELdyXa9Zi+x
EoIKu9byWpdGEE/VwdDR+JemHBRwqyg0Yiwvk7y+jh8dbBnuEXkNZ9Ws4vD2c+id+zFeABLASnvQ
wHb6YGlK9dDATlz3VhT9FfjKUUUb4h0ahL0vekvf8+oLPqYukNYlQGYOPuDgVh1XHt/4/1E1Fd0i
az3bfrWRODn8Jr5KWtW46OXeb21lB24TZ+I8+s1ptMTLBqHAojuJTHWDQNcBAqS6FkZRg5/OSwzf
IgsoAPXA+FByQkYFaRcA+jiT7/WlWeJOuvV5nvBIQ1blPiraATKKig3p2l/B0kyyptiTDMWS1y2u
rjrr35eTHLStnARBFrzmiU3ubRWx4bCtTdHN7rth2tTWMXu4zm5UX0DpxNs+auLPDXiIQYFdP8a4
pzsatc9W9409KBT7UNZ58mL3mN1JCLtSPNpn50Ous7YxDN3dRNQePhqeY2ymwJoO0pxayDwdRMyr
ND2z3fLcVV8LXa9ePbPhv6Qp7zPej9cY3/eVNH2zbw5yydrgz/tTxzYy3OFiQ1gAC6h2z3aateds
cHFu7FCVV3SwsLryxUJmZBsPSkQms8pfTcP7q0SQ4VOKXwPa1t2nGFd7Sk1q+zQsh86qkWB0y/O9
38zrnLVzrEOtIFYO/Ri5j0mxu/fI2ZjGyCVWcDzvAyklkZM+l5/yTp82/LHbtR5ozpyv0lrD/qQO
gPPj0Y6VR2hG+wIp72HagUu1VqIEjFDKdA6c4k1akxY3z//sqhcbGWWYb1HS+udEPSbNvv41SVmc
CKdyVB+y+KejNbJ6L/mk+0cRmb1rzrre7G+qDIkgGWiKEme/1AZOlzrhn8FlZusP2fw1Dkm4G+r5
JgggLzMAcnW2YUmaIFWzS9zhbzzV7LPueta5Xs6aGsTq6rdTGYqGwT77VAcPhdlcpStQgIxaA6uZ
MFGx94267Ig6AMIxMc3A5lWjvpPVt1+lY267AE1KbOmGMWPhgXfbGG7MuixWJjar54TNO6oQ/zjD
2vpnHwCb/xq9zwj8FMlGdQKd+y9xQ/nU12ZE6ZGA/zlUPvAe98ePIx8YGNYnhA3GU+E3ylUOlYd8
kaa0E/arwEruA7dmOLJiTAoAlr9m/BHH6xSPS/1678Zo3FnXOJ3xhKjqWAFeUFYUaqfqLGdxMJd4
Hi7t2+l9HDOEdm3ElnGbIwNuSoJ4JadymPTIPUSFdmjn2Xsse7N+gMmwCuFoZtsU18PdFA14My92
eBIiZ+GI2CcSrMbhPtAk3W1uv1zp3i8XKZ06X/8xkPU12KjlIjIgV6/6lKwFitbOrH6uHKwS46wp
D0kdllsxUpwTpVg3caSeRZjOs7JNqKT2B8OEQf8vkyTKd4C/8O39v04KrNp8Lm33B3UUbApcD/US
qjkjFuRfYtgVG892qquujsalRteGb16ofTZGb6fOXfw9rHlw9BE+ABri4IdEdRAUh8/xUhoJSFLN
adAJyeZjN2DZMiyPyLrJzMccHffVqM+LjFF/7QI7fVf10gcG7ul7q+2nd8uzzxLQBlm4TrOoe6zC
yb6oepGxyE6qv5ArWuV86BfK7Mp2guJy1IYxeOVx+UNmWguV0Kpm9aXtC5xbx9ZCvzrpv5jI9kgE
ya4arUsGYXqjE1SEH+LRujlg5Fo0HjQd65dqAdHNOm5bugsHyx7U8EOXmAfpl7DJwMfKWqB6qquB
uutwn/FtJ5Cr/REmksbacrV/hulp9onFKabQ7F4ekwlhObUa+w1OYtAvJKl875SksuSi7wMGgHbE
/MhZ35PUXoyJdFZBhjdVVG/5qkz7wqqNfZWG9seoM7ak++evio96Uwdh66IqSvlshVmxCptJ/UoV
CEGCAoXcTjfRMAYRt5EZU4e7O9/JTxQnK9RtTpFj+SiY2PobpArv1hQZr3vzpgxlsOvyLM+/aWGP
Tdyc+uG1wd1r1cVu9mSnU/40J+hZg+l+S9J6Ot37DVwSDxLLvxX9uPEfcbe+Tjd+xgxZNUEhM6Kt
P1rg7lWoOAXvnsu9GWO6J00vcnjTLodkzJpnbu61mdbZI0Rq55kFu3UsJyhSVtrB0krJHO8sL682
QZt28XougAzi/FDub22l0r8qA36YiEc4zyy4nOcMC96xCsMnuSBs8+oB2aS9jGk8ibZFUPn7Qmv3
alHOfy8nY2rdTvr/nPz3kPSovbGdxyH6zX09C8fiyL7uq9wQs7gh/OqTuwdDUdy7+Yzf4iR4aB1u
Ia/4X/QDTQHy4Tn1rXghtYdI95dXsfYkNYnb9ltKGynEiqOvz092T4l7VS86DbMyDrugL7R1P2TT
SnUwNEqtMH0L4xJlNmDsYohcIxdzM0S2dXU7hv7JPsl+pcKqctPbjnr1O629YkjC1jTqwm/1Efm7
dvXz5VHAQjjEAHiKlRdl2Rnoz1KZjFp0SJbOIOmzsxywdP55Js3fhn+bfg+3tXDemQ2QuHBSrihU
8xLDDlK5zh5plyAvlZ2MuDaWBhtnEYENMjgLEnMLl/HCN7QrlXNp3HoMdxUgiPLko1CFpI7zIASE
ECDq2ba6b3dOQo1684a/VbeTiDkYy5PbZQ96iUYSevnoVixlDFTQ/tNcyG9ZNP9sCtru3hSE3G/B
v+bmi+GUmps5aqdRSqYT6lBawWgsi3lKN1rkF1gE8B3c4YWnr5KK0k8LJs0+mlNeXigEJ0Di58Db
IWHx162pLyPoO6X2Ed03NAf8fO+4lbOLgsh6c2afChAYjEzv3vradd5iL7R3oImMI9zv9Dniv7eK
FzxHDr/RA0XwNWgbdHBaLbtq0BdRZBrHTYCu8Zd2bNb02N/KqcW13tfy52rI9KNrjM5uLq3xOLRQ
Qqou/2KTOPhut8VhsH37c60gTuFAdkJrVC3PTUcqDOFM7+1XKECnW2hnmv8eavjl7aqh9TO0WUK7
Qf151dIef7tqSqqKPQhIh2IeLw5iPgdWAC+Iqnr5Jlr6ZEAOo1qOF1Rbx0tmG1utGWHKLF16kECv
/PN0ShbXyygbNzL53651m+iyaz1gh7NG3Q7b+X41uUG6GA0abyn+JmwZu+TSL67F91ExOJbRsjOS
C5uIn8GjX8ab3kHtbvmiKSAfAY6lZnb2l2+jdObmMK6ckk3gvS+RL6cMy0FG/pj3Wwx4+X6Fn33Y
Hd1SN/blAptKINDs3axm8diZ6svtYALWs9v5Ii28IJRzYyRfbqCsqQcC2OnatJdRlPOLF0Qm5WLS
k+YZQqZVpqwR71AzEIjpW/3Pq1Vc7Qbpul9NLlB2E8T0eB0L/qtgY71r3Wc3Gep9XVTtU1qjXRFF
7vg+GXBzvbAyvsVVu22lCGiH9sa2quC75mPEWpe69a6GRYo4u6o+5bmT7a1E7c+l4ZVnygT1vnVs
mB9jgYEhW41HOVTp5OA82+fbe19QOuFj4Snu3o4RT/5jgLtJ5/nKNvrXRWSCNDUvfQ1t2z9KS/rb
KTwUQGpOWWI/h9BSmnVXBQc9AtwzVoiBzG1qsgvyqgNs5OiDpyvxcXbsci2jne9Uz/rcsmGv4w+R
MkUf/En5lEV2ATCU+Hjih8forN7JYGe541kv+bmTzmwwQgsBaHb9620Q9DIcH1+Fb8rUztSDvW5T
cZam06MgjELfs7TqMPqcLMLtERWrnZ+m8/NE3mGDOC7a4qSMVzYiCV9YK39Ag2f+4WjeGpgSnKIs
jFZaOvh/p139WJaZ/nWuzGpVIIjzjmOaDv7cn15Ye45bT62NByw4bOTMUdmr3Xk+DayzD4PnO9dg
+eTYgOPUJyH7Q4Uip9GXzgOS6ea+MswOQztSvmYPaNJsLfOaFWa8w/a9f+7DON24Tae9tUmC3r7b
VV+cYn4Lmrn74Zc5MrwBP2s7fk88JQpWimo+TFppf0UflYWNnoQfY3AP6zLW9Bf55CID8apomb7p
yI0Zm5KVORIevCDVpjvXrRc+WT3FY2VIfArmRvDZjAqbzAwc9bxse+D788HCKflzphQqOjAFWitL
WI40mKpa1Utf590j9GAWmUs/GC1nk+mxenSWWaPFXa3ZH9uF1GZoIXiltDPWwlubCgSvJm3Qz0Vo
559sXIYXmpvj9cVZ60tjLSQ4ieohIkJHyotPFga+v6KomRlrYbPdo+RabnZj0IEtLMDPE4UepboP
uzHlngQOkleqtS5ii//NstyWQ7+smuyJbN19QIKDZcZ9YJKlmHSW/3KZGHbwGT7/k+wmbCtxVoOD
NwZQwuS9QE5E+v3Odo6N7Q+ohmMZgqhji2Fv0H8wPfarnpG9wCjuPwxZCNlVVbWzDDo64NHAtbSd
QAFQauuPaF0iUbFMrc2sfTTt/CqDQaEoBxRytDXLO+eW98pNv9v7tTNvJQ02pjzUU1+bjtKsFf1H
1SfWg7SMtFgpTZixkFOd5xnCriTYhqoLL2VoIrlW2FT3K8di+ZW3YfWmxW8+1bdgNYTTY4ti3RcN
7+h129TaiwZxYNeY5XDRkAI8ocyr7vkF2yejneNNzfLgo9EH350syz85pLdwyCGThIb7mmTO3PQr
V1fbTR/DiLKDKVophdehghdlO8pLxcVBAOhMwtbZ1XhRvMy471BBKxVEecuTp5vm344eI2notn9x
UWvldaWydWZbhRtdurusJK0tOxaKEthMjEV2qJrYvMjuRAYkzkFx5xZXyOZlmvNDqFtw+pZdjOx7
6hHj7zx0j22PIYmojDkiQlbzUtj9a2dXx+7qFiTx98ih5gbxlLw95RACHzs0C/9pe6EXiDcgnkp2
d7HCMJCUO8Xx8DnCPvXg9mztuspALrCOo9d5ni595JUP0lVrxs+I0FyEMaJKvTTm9HPUCL3g0Ou2
eXbCyMK9KdHes67oD7VlkNovDfU9nyp1G+FWs5fRLiSf7hhmf5LRLCr/Rh2ifZDBEs+bIDaCVyNB
VjdSftyuUDQZe4zi9dbSeImjJcGnqdTjnBqLduRA+pPiZela0tj3pqSxHY1Pk1FJY//WlCT3v8zN
Yr5/kuT+LThUWVovl0qWUfmgHBvvfciP4mShfc4VyhNSnctwEdiC300OUtLT4uxr0jjeo6pW0ZtT
s+pYNPZdr2TrF8bBDlCR+bGPnTOA2IGiy1i+qOPi3TQaH/2oxGUrcPONRe3no+M6CcL8pn9s6+iE
rSlUQ9U4OrbVvMAKb1/SPIx3/pxocFfpk4NtBp/VSPXO0lItG4FlJqU5X8K86J4U15++fGj1dPwS
KgNCh4ZR76csPc92gX86jiGoW7XWBxsvoFVljd4P3kaonU3pkK+sMnA+RHDstkk+pxfUrZPLombo
TvPjlDrdNiuBqAxiiSftMkQi6LYpLWM/3SdpWK5tO3/Gibx7EJHDocAIeWp5FkvTir32mHtKuhaR
vRxbz2ff1rdlzBsepcXyOfEW6rGJ6ab7y+Hy7nU5L0ALTcAZwWxoW9dyULS6d8opeSxSxXKaszK8
Bd2v4aj4CJgYaCPeWWzHuDQ+6jwY136hzmdpRmmxQVLI+jCUKJCrffnZihLzo6sa5cELvMM0ua9U
JU/xwhMRayM5i+ZpH8Zdfb33ZyrAE8+o699ckUpT9Xd+rcBZW+bLAUaFeenj4uRmWLGF8ZLCWfQr
qeiYGye0jZ2IypkdUp3N5H3LXBeuFtpzWIFAS5TS0D1WpqozBbslVgalK0RRLnBt49Ezqunphu1I
pta7SBLBzDx7P89Ns7r9i0Nb+9mW4c4Awocq03dRjYdmlm6pzlQ3ze/UgcC7qu34teb1f2p0h2aY
pdFFw1ZNZlSR5T3WRQ3hrjHrQ/+p9nIFhs/gP1Ng0c68eT4Nhes/gxrzn3vkNXdwX6219Eks4CDU
OAs730ufHNDbewu8NkSwgAtNoWo8+1/CAPHdm+Q6mjLJOuwq/im1NrAg4KyY3GEfL2eo0/w8k777
KFieGDHKxDn7LRuvZq7bLRl/56nGxuDJwSWCunavs6Cnj5o6A5UaXYOqOEoXIiCtwosLj+5OVx9u
EUusUcK0c625Od77SrMeMQvnaYyxH86qkKHj+poZVoXJg1ojl7C0KZ7pp56N7G99ElNJTBXEH1wd
xUvpq6uiGVe3yKBwzc39upaB63aFFJLasTU2lVR59EZ2jO1QZd98DPmSTrU+l3mG89S/RCgDdiJD
ZN8iGpU7IGTR+dx18Wcv0pX3ysazzYtzZLhhNZ0mPQAOr3fFa2VAc/UKDCM85EWyyflRVTr7tOG4
0krTvVkSiFK8UbP0VGoXHo7cV9LpqbG2sixrhhCG/LzcUzJwm3275e4zZVwi77Mb3e0RHvLrdz3I
NhWySh9TzY2OjY/hcOfFizyUyJayjSmh64WI2rQAVjdTbOYX8NVkjNGIXDV5hZypdP42LvHYTZFS
qYK9aevDUUJu0Y0FJD6xQtCUTnuWgznCZ1nNdmyWK+nIVESVbWMxsZZOWwJuYbfzoJjaszkk3fn3
MZkcsQ0pCz04/h4fFR0qZ6BE2vNQs/FdVI42AtlOgOWgkI60lwOeW0Dd0i8g7qZX9xmQlvMf/RKh
mWgGLTNl8D69HbHGUCzve+B12tlIMJGSs39rSp9SOpRy5bRMPG8Th9wgMk9JBxyGJv+JN29/Hnmb
nFsgebcz6WuWgfvov/VpuoPVRjHu/ohV0TnRyWGNlU2GWG0PyQyqmrVl/tiZg3HQWTVeLLd3L6gT
Fv6ubEEsZbh8ra3WClG+tIfpiOOmRSYgn6IfmavGiO/pn4ROybtujZVd9s2aFywYX6YXAN2wGM15
ONX17F7horkbbC1yvkdmvik9K36ZW+yH/LlSd3PDinxdFsGL0hgzP0KK+SEGJ49VCdd0iZWDFgz2
AbyytZImDszuJuwB96NwyTN4rB9BYhhvlTW8sjmvH/Vl0bOMSUvGYFj+1vo1JpHLPLNyrn0/pgAw
jeF65yzc+Q2IwvwIZnWEV0OEHO56ddJcItoaHj5JRX+X6G5wTJ3mgceP/larKsY5Qf1QL0mnaC7z
p19jZeLEF+wBoF2QpLV0HIk71Smo7rWor0pn7uTKVa+Tcj+St4QlQ/M+YEleV8WFzWpyNOwZvHXJ
aRMF7KiPot806Jsystqv3TxO29B26pOHdceLMqg/ZNzLFoHnILefA5ibZzwJo205QPbBxcJcO6gQ
nkfXRVM8bh7lgHVk8yj9bE/ON2UuGfjVJxH3CZUCJwuJEwxSEGzNMT79VGno8niV3XKD0nQc+5hE
KjC2INOeSnQ3hhBjw1YN9L0Tjx7K0ESh9r1smzpuMT2GGK1+IZOGMEne6me5tI0896Ebu3ljLQXS
ojfOgEDMc2V6OEssXR76XSdX9xGyoUsO3VIfrQO1x/NIoZT/K5YMsro22WavQLEW2zhQgGBG0WJJ
1lqf58z4kKXW9HddvbOho3xXzdaBdar11xBm1HTbqX0fh2BJhbnuk2HymhiKPrsUTVifSgfoD0VY
7UGuXfZRtJ7sMB+fRydsH5HZ9A8BBjPbgSfiFzLma6qq2kfuEf9QKg5bPd0avyj0x0WdXJFm+9S1
GF01y0HO5OD0yqpLXeUkBljSNZqdiuIolbGpVtOd/PYhQuQeq7ir/PLytyv9ajhG0fBNuvATUlGd
sFJtXSaRspVOOZjWNK7sKHszgAI+1k2wcZ00vUaLlrJ0YZUAEG3yDyhUms6mt4YniJ9sCNh6OkCD
o2GvaKD+SNnWuCvuonGwMClWydJk7fDZo1aFv+QndEGiU2P6aE5nSv+5McLv2jgoT6pao1pRd6zu
l3CUMtONMwXRGUV28922pzXa2cNn8jfmfka/aSfTi7A56bXafTArxbhAoqrWMh0ZW55p2H9di06J
XnUf49nlsvJDKbk7o51u69xiWIMtWstrXNHw5loUnOQAs3TGPvJFTJXGOFcOSZTgovAr4N8mzc5t
kkT5sYKjh5v/nCQXcpyZcnPPil734o8Kjo7nJu6rFxZxP9Iia752nYOjeaepjzh2uFePm37dsDP6
Gif9S6o21Qc44smprKJ+KxOs+ZviA1wGAhbso17LDoDnm495l+5knhVG40ZFZ+IctnDNZzQcD+JK
iYa1TYkgtih9/cOuslo56LI8TXFTXW4lY/w48XVcXr7qcogd/+wBhD1JK1Bd59KgiBXmMWsdL3e2
0xDgA7U0a1ldZ6n9tfNU7Sh9PMK8R1fX06uZtlvpmpZlEttZNtmzgaOXggCU/JBykPSB3U0vTqIo
J/lpb79BEBSHBNFAA6GANDTfhDJTBH7w+KtVz0X4GFX2m5BtpIW3wK01ZHMokTPoD/ziqhyNV71R
qPwW+oSeSGF+knRVV1cg2CkwXSSX5ceetvFMZD9l1KKGe2ixML9lukpsHR7sEjjyQpKRA7nHNnOS
16ybg7NdhP2qBRVE6k1hF9UXKPSVpJVkQJoAIarXxOmupjHxEp/V+tUe65BaKKwQGZSwZF8ilI2I
HVewg6LdzB7+WBLuFPH04DXj5X49+cgipnynoDc7RGH2ZCRkuYfcnBHLTrwPWmLlxzjGnU6aixz3
BR1rMvPLqDlW7lOjlwdpycEz946FZ540qJU+IEs9P0rLsp0Ww6ya1dUy2dKnaOO3HSDJpSkfPI17
y/zUuzky3bOaqPu+wDdjwb0Doqxjde9ALd+aY1yvsf41WW4VNoI4jXLiq031AmJSgQBahuNN1yDf
0MISU6oGZmpfZRiDeMV5WPB1vMCffNVxnxytzd9rON9pobwXkwU/crQ+SavP5uJkWL2+lmbXhYtj
Ktm3W+xywWisL8jq9Q99OJcPuYItJuJezba1YyCOcY6lYGiMCOxz8Mqw21lYWSG3Fk1PVhtNV50i
H/UjVjoQAMhtAF7hIUAT+t/PpqSKulr5r6YZaT+D/5grwTLa57GFoZtZb9naZlf0dNNr41vp1a1r
8zKpG+mWnvtYtwRIH/d9stMwbV/J6B/XuMcBcMvQG+713R9xg9qAxleGfRYqTs9a2Y5nKHxTs281
iiRS9r/lX+6dv4FP9NBu9lT45+UB2oVsiZEtEEZH2Tk+3iHbwfLD6zBnLUZ1P1v5qNbSqlQvQVhj
3JZIt14hdLkbx7HmT0M+X6yl3Jrm2mtXNdHH3PWGrVtr8aVQsmnTuOaPfrFec3Vz2GJvDsdoaYqx
URzXL03uWBfpMqC6XYPQeJAxzw2xAxK3naboPjYKWNcOH7TZ8dT3Air/lYJzuur0QX0vq4zMmaKZ
axntGsNa7qtwZwe19l6pBoamjaMcZLQMZ97CsztfxuVSs5Y8Bl7mPclglhy8tHfffn1cD6uQR/op
c70AXcSh/Nj98PRBeU8nv38ko/TVXET7ZwtTxlhtu400lcnUYE2XIN5brfjodMMPx1KcI+VsZVuO
qb1xioHS42zmCEJ3ms1ybyr7VYi8LZtO/AhxViQbGwT2Ru+OBnk9oP4ZRKIBE4yzFXXQhYJ4ZG+y
nDpei+lKSybN8zQKZKX+UcxZb+atYFrrLWx3myTG8nkyNCLlzgJRKfFftRd17M667CW34E64PdpF
Gqx/yx7IqRwmsgdnVt4raRkqehd7OU2U6q8JdOHtKtL1W3aC4hYwnptusc3DZ9Piofusjq753GWY
IWe6qu/KtAE3bjc5eX4vcY63duakp66dtatE913ZwChYBzUo57VTToiZFc71Fpq3wGHKljqyxMoB
yati51l5gSknn2Zn7l+ol3wdvZZETYgvOso919hLO5Z/Ia9FNcj0g9Yl7pOEBK4RbCN+RLx8Lecp
WA4LoeUw1Ca+qMtVZKBzZ3+xoNzeu6RfC1mYbn0qUx/bKa52cAZCfp1qfsahc1hpAVq/YZ6eJCKL
q2rH9zE4AXCYnxMVAxdy6/n/T0SYwU6IMjbclqtx76rOJnU0gC2342RG0dFStNff0C63U74J+yI3
gvMN7SIwltTukZAy4ZMpxY7HfvrBNkCjWUg//WgjUtyF/6MtLBTSm7x7Y20KvMcnd49YmXaua6vY
BUWcfeCZ/XOSjThsa/o/vBr2WpmpmI6zu9oGlTlfhlL7OUlXrOxswSS5MfWR0yp3GQnqO0f/Tx6/
ttD/he+Pv2ZWrxLk+fkGKheeavXGD0vrveuhRJuGEvzQkUrmj0yeHADFpSpr94vrKcpq8oLyNe95
WwDCQZ0u9ZHYd4fggA2q8yhXgg+E90jQqqcYgPKpDLWv5TDVz8JuTpcuBFVuXWLlLVFLl7QkVLr0
DmuqhltZuqYs/ysfcZ+EIbKTRFUuya7eUvRtzv1N3YkF3K1zTqIvcdo6x3vuayj5Tds83QVefSps
Xx8AANoRkM+bNgfeaskBM+O9lvbzV967Ec7r/XyJMlN/cgZorjIQJVEI0d9PXtwmIrdUqwbSF8xI
fZzOIZZ+ygbUzXKIzId6sqOPLTsFDQ2qVdsUMebnRv9Uz/1RWKf9Qj0tcOYhjf0qPXZVvaaU8h6E
hzol6IRAp65PMlgNCAFUmensZGLUOdEBv3XAogshlqevezYzFNdkLnIc+dbxYmzVYvdbEynR8Za2
/kX5T1vrt/7be7Ax9FvfDU8nMEueGN/aaf6QKxCZnDYMr3KIIuVTVRXW/t7FMiq8TomG4ElegJxB
DwBMhVp46JTf7eIKQ9lZXZudksVQTvp7p/hh+zzOhtlVt3OheRsUVuIXOWQtD7skieOTs2R3pC81
DlYTtM/SmAItPYeD9e0+ZzKHNwd6R/h3gkrCahCTLqXUPmoQDV8jPaVCAL0GQbSSBZxplQAeOx5T
phq+wkM1MLNNOjJ/y2g6VZBJDBs1CcqerdjdspbLgFwWLiorI+q0Tm99T41LtRgCjVUfrFqrM99U
Jxq2oASci+rC5dGLoNtlYQvYMvIf0IzTN2lcTzt97OAfdXXyaM9AyZaWHIo0MVZdR4VDmo4ReycY
juVKmjJLs/UnpUmcq3T1Vtjt3coFb79cRGmjGtu14+R388us2fWrq1akb0p92wX6tBfXydy1nvxM
GZ7TOamoNM4HcZ3022Q8aS0FK2lWKVy9epGu/X9OclO4etNSJrpPyqk686rStXWFzj4uueAfxH0a
BbToOOhpDgi+xpvaa5pXSNv2jBLOn7FD00fHGZXEdYBTwmsXWhIbxyZpIM/mSYh4q7JRQe1V+RMQ
RXcbo7+4g03R8/DFKyVxMQzZ/x/Gzmy5bWRZ10+ECMzDLSeRoihZki0PNwh392rM84yn3x8SakPL
p/eJHY5AoKqyipJFElWZ/+As3impgZd4WtuX3/lG0qb+mJ0UaJ47O2ypNP4exE99XzTkQ/3M+mfZ
7bXUGrNOwx1VJTvWCjABh3P6ecW7G9mXfg7tT+WAPKlvJCfpttwivmZ+OO4FBp9OsX+wG8gOvyap
tY6ZaI5BnTbHv0+SKDdFNUsmRWal7VO1H6+hA4BeGxF8xfaEVH6ZvNYLPy/LM+NsUGp97mEcs6ci
BNmFnUZh8w9PHYx9g5nwU6FHfH/rRX4yYFi99b33ZVCC5i+ezeTuuumrN2Lwm9SNfi0jA5Na8E+H
GL+in8sLU5Xrzk7JA93JEjhMXpkdLU0d36Y+wXigAqitjzkSeTYWL1mj9vcyOvcoAJlR4N9ktFKD
+8bT3WcZtO/KaWyR+a6TF/biFwkxqyZ5DGO0tpxl+TlrtPvc58gmU+TFw07V95WZn003NX6UPnLq
iymla3X/SSgsfyncHBUX3zHuOwX/qRjC7eFX6DC1zl8+oQ5Zk38NdXL1w6q/QuOhe19V6YdFJ8/+
sGqO9q+uJ+ULRhbFSW9z5Y6sJB7WoFb1MCrfwFIZV2zVDYwGh+p7lnRkdcMwfUQTJ3vlTfwk8dv0
cCAMNfp/nV7b4/t0w7RSmS7L+p4D1yqBEt4Uh7wd3zVGRDjEMzoXI8/0VVqN7psGSBZCosqAtdEN
Vxlo7RmS0li0eFBPfAJ7ab8H4siHasLrh8ky59cKv72kjivpIQANt/4sZgb1b6biv4vHmWp6ZLao
6/1+m4zFsMOK1jzIeKYpwVXuZl1/v9v6PsyWYc9FU+D9eQVu9lC5+fSY+IGHDbN2lNZ2sYDIP8LG
LY+pbUx8QxELVpjPkNw6FexJawovvJ+mxw/TYh9hD3cg0wxUSp7D/ohGjYfSxEmaMiCodQzpPw6s
z+W84WzipTCMPpxXpdONTP+0LStLuMva/4cBCY74lhu9TLlmul/dlJQdUhnq99KSS64WlFeXQbk0
U9Bjk6aah98GclOtbtKXsPAZSeVXZKKox7YFTJudTO4LrFYmN0Ztcal6bZet/jXYBWWurb3FwDxF
WjqM63WyUlfNCaY20jGLFa3sJpBPWkx8lo1FlvNXqo2QhIdsQKQzV5wMvk7dYHutpf46s/eL5N4c
+hNk24YyHb4wYg6zWsD4ULNCNQvvnarP9AcZXs1k1vG6jB47KNa4h6V6CNQ/jzl4RphmGGQ2rwC1
PHvvd/TKUIVESRnj9tB1lQ8cZAmXQJ1c5aUY6501Dq19kuy6qTSofSJ1cJKMO+joqds5TaQCe14S
71tQ2tsEhblT4Nhb/0wrJUGmxsCsLPY4Dc+t/mVrirS1NDMPEqO+cFq2UZG23pqrv2sUglrPyaMg
qVnk7gvU1vTNfbHtoXnTMqd7idvqrjTj5o08fIx1tvdtHVPt5QcxVX4NBmf0Ey4pNRESV8xsAgN0
wjiyS1pGy5GMi6IP/Z2MlonLd58zsXVYRnMDE6Aw9LsHGYVN8oZ8Yo/AGIOLBL38YLFReJe5VoZ3
US6pwUZdg9xm5CfHtbkIc71rdC0jTmm+j5SRBgqU3/S983chr21ECr+y2r8uJCMzWc796pmlxDDv
cbU29Z+e6j5Ptg0UpnbLgzGhKylNOEnmp6yx3HOMEs3OWJoyoKZqB7f/T2lsoVihvgFfde6la5wt
zBNtPGYsMnxnoL3+1R5c/6pbJQKKRjwAjyAJBjF9xAh56UP186Ja5V+ov+wFyKMquXLlcIf4ywLg
SWfEO52ewx0SPcbX3B7/KC3NeGrVtvyyTBqqttnbY1u+WqV68N2x+FmBVd5rCLstmwdgeVSITzpn
0s9q7IY7bHvcRYGDkMnuyJni5oL/b/MCU4dTJaKUEczyY1EN/bmfMJxvEEjqwjL9WvdKfI1jOzxI
v0xPYNDkTqwj3twsisvhGCBDbSG3hu0tYmZOOr/5nm0/9pV+H6uFxg1gP3/QkrMWJdDbJX37a9QH
VfaKVm9ynpdRCQ6ssWHrMdLigRzGMRSnN6Ue4P9zs/YwFDZLz8eYAaD0sU8VnEgyZfxEsialBOJr
wKMhj3Cuh/WVzPG3LlTHT27lZ/6uBp0eG3p8kz6ronQB/OXak5c7Or6hsoH5p8q4FstMVD7Z3F62
/phvjBtESYyAKUNu/Y7fHSawRDOW7EGHXFeWmMmpDTi9p/lYof6izrtmgbT8S8Rio/js42OxRWgm
SuB6GmoI+2bVra/RPvhFDBXCZ+IX/hFtI31ll27sUCsO/lSjdroIiVT6qdxPwGLy8DE2i7+iXp9/
cnCFQFVWxScj6JWHIFacPXWs+ac/DJcxKUf0lzF4MYzUO9WWU3939XEnAUqInXUZ1eGVVIv6ogXx
UydnNpA2ILSrqnvV/OqnSBVAZm/Y4ivZcxlTBvNNtOjaRcNgUF4SJ9R/6GbgHct+9C5Imd+tPvap
Qf2cstOwR3Ii/Z51QPhFmZlsoVma3t9WnX3rM7P51rQISGRkd56R2EjAtFmw3PXOvsYqdjGd59mr
wnM5Jmi8FjPai5ScX/NRrw+KldincDmPmkiLfapUUW2ubmk8tMfOss5wmLtw743+fHOQEYGiCPcP
us2/Nt1WPw08Zr4kgEURJPbnOwAwyY8cKakEE27SoylbazQ/pZs3Y0jd58dv0ct7lArrqwIBdT9k
9ZNqhfifj37nAe3gS31tmyZnMcyw+vMGwIiD4qjjBPckXc1oBbdlgUyNlV2i6OqdN+nZp2Bx+wSy
9tnt+MimWpOvXYne92d3QCHOH3Mqknw6E6ATqOosD/qYFCBONMpRmtuANCMU4NDI8rTTUDbhU8zm
ZodtEdRjnUKBkQFlkqZb4ZKtJPr0gBeF8TUz/5rJNrx5uXa07cBqEAOKNOTeoU+OUwLkBHudO2la
av/ely99/hISNepRJ9d3GBbn23ZQfLhX6Au4iWW+Sh+yorXSuC/SUw8uX6QFp0SrCD9pfR8+wAWr
723gZkhGlNMPy47v23gI7xqTKt9bM6Agoav4vgJimO4Qso3QgNXV/WzE/fewTj6lWWD+PcbRXg89
/09/7NDnakLzc6WU49G3YZoYjhnt86bFo9MsH2PVxmWM0kSyC3yjuXpO2L8GrWmdh0ot9n4JMno/
AB8dQNs/p5ndv0L9NA6e5cD4C2GjDCE6IctSPl7iu8GHC7mRByI7cI+40Qx7IQbIwMo0mGznGDgj
nyae4bfMG/coqfPYajJIlxDf/euHdq36lBXs5E765GKVHl5ZCW8QvfSfvNni67SzyvvQmn8EVjJ9
cvqSL1x30E4haaebRKxhNSeWOM1drGaJG+xIv4tNFc9iPeivTo9K9fJ+lLehvD1jk31MoicOCfx/
3ppgzrpr1uRPErH1u7Gm7mKQves7WwYG00quk372Iu2evHpwq/TFfjJb1GlHEHiUY/VuuJDnv5c+
uSTL6L+FDNQKH0Cks1WMKderxePKYdGQj3oAp7fru/APCDraqYz0clHECb4gO+/hb0SCNkas+XM/
Leyg3H4LlxbVyPTFhZYkYxKvj3+aaGG/NuGgfHam9ClH1/9JhpwGqYNcR51ZwlWTers95B6Af9ZS
NWis9iLKJ6OTnYVnN3PKgzKSiXwXFJmnOkQ5KcewQcGL5RCrfXCooBrfUPw31guCKfjbKW72iA/F
dJEBv1GN2xbnhoBmjUq9X2O3uUFb3LW5dZUCqlqqpIEcny+epSLrjPFdnbWgMlTH4SvXBHZN9xi1
+m3u+2InzRlt5nPUYTMgzXQErKmMeQ5II9MeLRtsjV+1xU7292xzkadJyQNONsTntblt8D+0P5wP
1lu4QbgG69YVy6jkQS5mGk3Nzh0rCkFti+CZtGVo5olEpbN3zWMVO+adp6WQ5XD9u4rdVhjBWALt
E++kOTjwABEtdy79vTuPM8beifkY52Vg7AocVQAq8byRziBmpOY0/wi0oritptkjqR3OQKXvYOLm
PIeLlPC01BLkLpZagrTXW+mtRR8Y3P54t8zRKdUd3pnKcRiCsOD7Lsfk861GOeTO8UvvmC5NXJjT
gz9l1WXiQ/yGQXy+1KnmmzT7Bi860FIvpYsohNfgCbpMmuy6egqi8IcEQbNHC315gRBRuEsB0vnk
AQfCdqTKb3qDcuw+amoLJkD3VZB1ymCVhz7yu3MP6wzVF/+9uY0Wtd6dAYcG+zypeBhMXm2fZWMX
6Q9oquhP67ZuGLRgzwewvpM93PtGzunPVt11O5nQL9tBGWBqbCUGH6dl9wcOINiXc1LDIqsKZGrY
fZ99Erk7R3aMLt9KT9N0ze2aL7K+oRqLezlOgd3ByqbkTszMTX1wyY+ARzDEzpz6B/4LRXB01DRg
ah+dF/4yBqHLS8hPkf9dQ6H9tL6IUZAtdywszeXHlB94m7X+oBiD8mX5J5/Lcv09JCrobYsCbGiu
v7lMpzQWnT2reU7N7hJDROKBvcjgiSKeSN7hx7BLoLw9FPDs/9HHWwI53CuHSHGHvQGW5Rw5nUE2
tVQQBYvSAAqaoZSXZsFFbk35c+WdY66jgpPcmjK6Bds8Qr+6vvuj8yoHjY7m5Fsm9hqGlZzKYfb/
AMfIfg4YEURy+EO1bTaPKNNGF71y40vRDdWjHrp4FcSm9zloHaDSuNdddD8FC23DHDcTN74JdNS3
1YRvuDS5CVpURqU5L9iLwGF0C7YC9RniJLbfjfWEYHv9zDHxh5x6WjIVgDaC7GIPZfV9sO+p4/Fs
QwF0OEhXiffmzrBj+6IrqXvUOqcv7uB3YYKbUfbm0D4xx4c7ONX41sgbS94F6XBAsjZ+fxvgbONS
eMrnD29jBRQwhzKmaXVwDNUC7jno+yw8WJWTnJMJLDyPcR1ZLfYvSIfNA1+alQ6aBrUkBPG6h9rU
b6Ad2lMEQn89zahRChSQXDoUU7/yz2s7zrvoEaw4CV1QlmufTISbdI2mn9kiYCFSFpPRfZ06QKXS
AlLdPGdB9TUf4+q6ymE4NUi0pekrWnpBHE4FsIPQDODu1j1kSqnuBDHwO3gA5BF6PG5nzEd3QIU0
qqtzGxagwv0aW5JMV9Rjj4LdS9L46osDYVdze7xDltZQ8g2mGDpKfgVwkX0b1t2Ob2rlElAEeYly
03lc1suxoj84w4CjxwHvBABuiaN+4nAAZ0zrP8sFCuypj1Xvk7Qc09J3Suyq99IMJtU6mm3lH6WZ
11V3Pxszn2EvHD7rTdOc4qEx73VM4Z7Y/wb7MSTTDTQsAeNMn1wALOrHIlKHvaZp8VMT27itsM0c
Ln3UfZW+LThQlO4xq3maWzbP9CF5AlY93q+TyA9oDwm2d4Iq6sfRvC8sJVhZYwIPkuYKMmrsj6PN
fze7pVmimbzPDad8SHwtmd+oZ2pHFO541is+uRV0dxY1I985lYvm0nbpFoGmBIzNCUBZz7OLUUWt
KfHLrTmo9s16/NAj3TJL1lQn+DraQHEDMjN4oCzxb1FoezcsqnQcTCrq4jIinamiEFQnSGFACrsa
5dyqfJwIb6NwOAAhUoDd9N5tW0dGTZWtK09kdMiI/bCU3FZ+W+1ChwyxNGXuVDZnWzGaO3PyYNQ5
DbKQ1BFss80ujWX7h3oxWvIH8DsDCgv3utlyZpvGaP2uX7/A07bb84fqHuWTLxc18QY+FuV4Wp9j
kRd0fL1SvY3C/Ou7jD7HIOtWmlq2B5Obn7sFpCQXSJUkf+bnNO/al6RyCsT2dfjZS0BCxe6h6nqX
kugcXqrJUl6stk2WXFD2Z6Don2bwfW9Wkcd3BcLZae65d0rUNreYc/BxSm0THIZlL8op/U+76e7X
72k9xhM5C5u/GpxYYO+yRtiqi0+90Tx1KR+uIVGpPdgKtvcOqlhVEmNVrGIdnHod+FDLhUJWp+59
RkHirht89RkuXot3q5f9GIzoJieoFg2LwiQvYungwsAMfleHtjkqScDv5mTTzdW94RyYc/0wA8+Z
u/o0tZnBnhi0+FIwWe+kKQO/9ZW+raB9xR9oG6iU2ucvv6wg8ygq096W3dYeSl7WN9PzNijLaOqg
3jvN32WAsXG2OB53i7vx3HvtXTYN6OD+V38fjOwnJaTws0VuMPvsxEF0M/u0v8xkqNkSUmKRPrkU
nAdvcpfGnoHl4PBdWh/ithBloJqaqBXaKL8ts61lBZ5zsPW+IG/HC28DvzW1qTX2naOUh21ADYZo
byaZeaAq4YMEiNBRx0cIzQsd1QLdM+9lQC4qLAWE8OUqHdYSKHd8wxTXCrlsd7L38LT7vaVygC6w
HwcosKjobBodcve/C3XIMLJ/79If27xtCqnvaF+GYFLtqtybBe/1oEEzdKHzBSR/n03nEisJmq8z
VL3IMvOrFvs/pSX9oa6qJx15v4P0yWXO0nYPTGQCyMo60pfBG5SlseQLdo4LSGE6WZbv3sMiqK9+
SSlYnzkMcKwzH8XnygPMg6VIMpwsGSFtHz3Mugpg9dpZ2J1U8aNZkgJY8cW5+vc4duxmF5Z9qusD
DGi/XZHJmu/M50zHhEVGKeUWj7qnrDPjhcMf9TctsoxDXxbuAb+u/tG2rf4Rtcvh0YzN/ziulZ+l
y1z618ElLC2Ppa0Fa+Q2sWeDc1bH8pusoPn828kkn9Lfwc7m5LCtoXRvWKewo1/OUPtJKREIMbAs
zi30QvLGP2uTBgakUBvSr4a7N4xn2Uj2hbnnAJy8ypHB500pLb9X3J2pBSb/xaPeVvsAzWHILsPo
rbfU8dHYkt71tol1/ah6NYrGWxRlxubK1nM6G71R7DcYepfr/SnHVmFvZIActgE9x1wpLKtbG3av
vQbfTsqKQ+tAs5ngrKqhvkqnbf1aZXgPSqSt/VIMlELir37pausRhdcSSNtWqu3Z9zpQdXADy/zH
rX/qqaYA1RmPW5+E6GjUAO5Rvm/9nkuCCOcSjc/Vgo9FZ15HNi1PvtsePslZ7Y63UnPMqzkrxtFP
xxmV0vTNJIv41xK6gH0+hA5+Yl2BaL6HokH2VhaGLaEByOoTn4yyf8NwL6604kGwZoJIg09zNzqV
ffvvLlNhiyDIM+m3VG+N2rp+TdxAakuXTJxT7FTCui+P0wgcdTcpY3UZVfVxs0ABaDzeREFM+rzE
ri6dNfFupk68zpJbuVRVVF9Gf3isF02xrT/BHuMKD/Cg1Hqq7vyiDx9nTl2H1ii7j53uMuIqZniO
+vSvNRqhncVFeRHm8lv43ER4QIgewyhFUFQmLJfWS79pbIPPW3/sZ/2pXLICYxcUt7ktQTcpxX5q
SK8fpM9L4sX0E6jCvrGqCFUAAtfOrOaBsysmRE1VJgV6niZ3Mi6XIQDpDvEGPXV4ubdt4H22WXnn
fPCh3gT7JAqSG/nm5Fb24Ujl91c7djEZgyBR7FqvTG4yMFohDAW57bt8kdOCobVOrJegKU/y9qAv
nyKkCy5+CidoXdKVW6VZfs//ell0H+qsqO97CtHXSZ2zazeF2VWacid9bFHQg/q3GLwzyJ8bLbhn
FohGgzi53VbQXc1F3t3MKXbZCJbPg3ZV+6Z7LFI4jkOWJn80wEvdxo/+snLPRsNHLZ+pkzQXErn5
na0X+ufISf+SCDv3r6WeJd+QIkeJhj2Q5DzGRa8KWRx8ujhT6//dVJcmKIz3Uc9w34MNu+4vKIXq
fIYjV4+PGqjzexcxrLsyLwfgeSlVtsgIfqiDc7MsUtJRq+xt9Mb+bBNtxD88Lz9XGJYfpy71HvSp
AiiwrtcYdbnvVYCqbrqcpmI0dEVqV/o4UFXoOCwnzXGJUSraqy7vEtjUoASkL5cYmUP6CKv0VWzV
ojy5T70mVA7UJPUdiEDlpC+nn8ivOBstdxP6h8fEj9z3QAO50bOqT3+yyX8PkTi1aPRb1GfAAK3e
3EmfXGJOq1nb51dpRbMO/bRJ7WPbQqsbwVQ9dFHEfqNoL9jBYOryq0siZBBjkoyy+EvGnueUeZZ5
mEfyDHuzQ/nT1MbncmHdjE23GCaAqYQ6/gP6kb6PnKD6VLV4aQ4qwgd+12BbEkXOPkgj9zspVET2
Av8/oPUOQTI95LNS49QNMTUs6vHW9RUKhsJijdHqisq8WT50//RJoFyUQX+TuRvjdZ27LpMhhLKs
rM4l7zbYZXvBYQhiY0iqd/yn9HFicNi9w58DzbFBOram3Kkfoz4gO7YwtO+2deQ1ogSZ1GjQ56Mn
RbMRPP+FE4vNaYNfuFPDfUIS8Cqt7fcAZTvfw2n+MzIfIl0v3pqqjz6ZefM1i93ia0K+/BIAmDmA
sC2+2s2ogMTNIUgvzc5q4p3OueRRmk54Y3MUU15zlB2arEjhWZF1J1pN2mRhGVHbL3yHK09+mf0t
3T1sxtP4KwpZog9R2hB/iLJbssCR503feADewCS/r9UZwd+i/7SupY/qqTR8zIoqI/tcYMx6MLMw
vmu9KkOBzA/vo6xwAZQz2neV8+xhwiiDwdKVuu2b65DDKav/tMAs7ookH+46mOCfG3MOdv2iXD6N
IZozsfYNsnp5nOcqfCi0IAIy1vIfZY/TT2gLayhSASiGJrn5PPUmMNCu8dmoLZsxN+7TXbXUvWBr
AqYOEc+dUnxa3Ryl4OLvAJ1FnFX75yIJw+M4eO9386+7bXS7Q6JoeB5BtR//D3HFBAqCx/Cdn5ml
/tUd4z1VoQksI9hvFQmIfYye0fdey15WnLxX3c3O2P+dD82PWsGMTQ99F1xF4H4q0XvHNxsaKdYA
EbqFrFMoarUzs8Wmt8WcY1f3wHifOvt1LTL3nJAts2tRDU2ah87rmi/IC53Y2WPcOZjdXW/W+skF
Hvd9AS21lRd8jtCmvtm1T7Fr6VfTmaf6VFXAaYvhYmCb8jxP+YNeVNab4UbqA4rsi8CwQd59KoYz
uqagg5cmNp+wXpTCuJPgqRqo0to4tshoUI4veR92n2TQ1E8df/i3pi+wq3LDz8hKqw9mP7kFO4H+
MvYOD6LcUx9sw5w7SuSgfee6Vqr2UEBemv4KkrE+Bqp6LupcP7UGbL7Uw1ILApi2ixIn+2xr1vhS
5dlOBkUaBxrMTysgwypdmgfusJ4DTuBmcOrLpvqWcXRz6376AQ6XrYSvW1dyI81TM04ct1w/OBkQ
TY4rAWdMSTKTTH3dtESEnlNaPSX3X/oiJMZOOUKI9x8FQyTQ6rNhn/SpgX2OBVJuucg8P/XZw1BY
tTilY2N6KIbG+mzYmnIdrLTElMKyPud1M39CLvAsLSWiC/PpIurmV+lRs/izihMooHGGdA2xFMcO
i3tZS+tJR9b4Bp6kKa/UhhF0J6zsqCjGua0eJ8rFm0lTgqdnxoEL7FyRpfMJulv9AIzKRThtUQfC
O3epFy/jo1ujEr50SlCswJE5qUtbOvUufo9Z52yReWqT6JmTO7z1kmva631LxZvbOeD9CChQu+h9
GZ9NJacpI3Lxcsv0zpqpO2eV4nxYdfMVjgcG43ILJRlmn9bjox1n9eX34Q+R6+0QOQqPx2narW1/
MOYrWg2Tspdbv8L+AhOvS279sr00hrwID0VaA3ZrdBT1lpIXVdYyXI00pS2XNVJu6x7imtnM8U6I
NtKH5qnbnJAu+IcQEcDiXjFonRLPZ3dKfghS7DfhEL1RJxlcsWXb6K+BDX62DYaZO53TOP+xWknK
whLnKTqmLlnL+wA1K/BBbPvVDv1P8mdKcnSblM9O092MUTOf1DawnmCq5SSfysc1QneS4ITl+7Tf
QlytMp+2pVA72AOzOFhzxpF+1KN7kxzDzpuU/rMzOOmnuJgvMihd3VgcXc9unqt47j97gY1MjAex
SganIRuPBfoFp25Uh8deh3hm2ot8mJeERyl1459aPAJ9JZmw3FnpQzBG0H72wZg7T+Ky0nvAYoZy
8hAKQx9M7FcCr0RnUff08xoiAzsv64b7dxuIyQm1S4+ZsaiOxQkJ9SJI3L00DTsZD3ER1Ouo2qef
fHvQnotI0Z/NcuHeOP/oO/shIg+LFKPZh8gcLfrO0uzndsKID2LoANkfnW2koMP8KFLQa+gE/QUg
/vTNDZHqNDTLJxdJ2G8rLmF4IE3fNmHpUkMEyIhtPm+orGeDUt1My7BesfVKIFlTPRKaRd8hjIlK
zDoYLGwK2x3eyq6sbxIg8WAAAdAutAwkDMxHbx5uSDJbr9KlTSROPC3cNQVLhwvOgs/29AkqoYmm
Hio6/oLEkIupas6lS6L/bF1yh97RoTE7/yYtWaPklfaWs7AvltVkAPc952I1yl/SJWG/phsTifn1
hRFFLrSyXmHMCD/Z6BfCCRVA8opD3tDMaplUD5P+9QMyeQM4JwvUGUEbFPT9Ortb525Y5ySjAFvy
xgAiRdY3yR8ibdauRemhSJIuaWHNuyZLl4yLF6hXzODgpc2g6lYnq/6DR4Z2XYtlvlt//q3ZGZBI
19FqyD93hpNc0tHQn5sOFk65gOGltlhWvLsaJ/qvZg1vR0qNEiyjUmqsl2CZixqh/6JqWCADbgNg
QUEN1YYo+rGkUGBexOZNbUZtOkx2m7M7DipO8IwoiN1Pu3VO1vh7VHA1SbusczJ2VvswqxEBvpRR
8SoZpKTvIOikSXxaedVbW3JREiN3uT3Ve05d0XugtGWiDG+ZK2jUAN4kdWSnZGdLl2LQKj8kckS+
arkPvubm94hFnRIRLBo89WWh9J4NkSUyLdzV1nlosV0A7t1LakeSOWnTGvAjy+68pXuqeHzvC62Y
Y6dmL++uLuzOirm0m1/jnWbT3tb4vb3yHDNExOzQM06lxQapbN03v8NnVi4h2fBHRXGdx0kPnxpT
q++xpkMHNQP+9jhhtHJ0NfLTEix9ctcUJFej8W6bLnfrug3iLRwV61NSkVQEscKLyUujTvbWe91T
NqjmEB6asjQwqrOCkoRfWlz5axVXudsule+F78O/xdR2zUjQa8l9v4gsLitsIUaESZrepA/ybNoe
UF3rvKpqUFw+OCPL6DJgkMS5vIOsF+D2rwGc4f6ZsS2lAIqQGfJcRHegONc6wMGh0HxcyZMI3+Uu
/TJXaESRR3t0OrT451TVX7Ci22t9qGEMl1+WDO1niawa8oPJnD1LCyTO12ws63UehiLohCMjc5VB
DKAGlHXQbJRVOyt0Dm6PqICMKhUC9t6Ci5KmbqIOnZgo7hbyA0UVgld6zelwacqPW8+oLofujOZT
lD/AdwJphBxbfO18A6pB5s//dLjN+IcPrfD0IUjz1fi6ttdIz+eJu8cKLSbHpVZ7R8/Nh6odzQcz
xZgvoohTLC1N0fi1wE//cysxOvh7dKPb6CjNbfLUlFG/2zq9uNoDNgiu0rWObtGKCtRP8TTe/nfO
RJLSw37tIXTUHvE4v1/vtj6zqeEzOSlG0XGO19v/GiiTzf5KgQ8Ho2WlAaGRy6Q0E2r9HcJSlnUJ
SfJPyEIk+DJY9rBefo36Go8xalQMxBIIEvQKI/2BLwijOSEW2sBqKcJX1/5DL2LtWeC5pdblJxXm
5kHG5OKVf6pLgDTQhn0PkPhA67/YIdne9rBwxHfbb93ixXIwuwxfuOW/A5Qtosfbf4UEustvJnez
7u509A3ut/51xtbWhuBQB1nyMtiuNp29qa8ubT4/98rCfTOax3Sqs29phjNgpAXeg+ME7YPbFvWx
mPGyLBEi69HG2Rv4jt9K17Je+sl+RcDZ+U6pNQATM7uXAb7/Vwyqds08O9+zohvvMiol4A4Is8HV
eTlmN12mafdwpDGpX8KiQvtRWKhPondLIlNH6UjioXLGKC0mww37nMNkgQHv/ei6Ums+3HajF+5L
BbEc6VyhdeCb44+hay8boPGYDKpyNkyMBAd4CCdjKZoravu3q+r+kxbWzgs5opvrdfVz46B2egvc
yIdJk9kPcwa6AbgXDPlpjF+bKHd3hqcWR4wR5/xexVv4tKITen+i+jUaX1V9N0Gs/Bo7SYxSEW62
JFyNr0ZbuacOpCqpa5rBYAw7W8MdaIgtSmo83I9TbCy8e1K6YediPRUjBIa9nIuRe7BLSv6/Jo/0
AoJeu6aqa17ODI59Z8RPnpMG55jSzb0WutYV/F5y54MVX1gm9QHxTecLAh0tisu2Ajcstw4Qoy32
Ij3Z00oj+4WEC45gciuXuNErzkh+dNj6ZE7keMauqtxu72MU/WlINP2x55toQ8vK3aD64WHAQ5Kz
/T8w2l6r9McBkWrp2iCzyhRHH2LRBjYvFfiDs+jPBQWOyV44PWyCdVO0KNuZHS47E1LzuNb3tnqQ
8ajygUSGzt+/adxJM53j7JhNNQ6sGxxEwB8einp7MN7dUZpyWWOmLiwWaODP1m7MnkQOYJLQ1vf+
At9IK8DSMWdoESiVS/41zX3109ZhAV2Zql4ho4EcqiieIvAw70NfndZ55qKJCtDRPulh38GpoSl9
mZlW18RRXqVLpsI3/JGZMbJEWQBqPHSVtwEZ+tM8dc1Jmp0OzrrqUWCQpttoX4zMjz5Jy3tBcNl8
S/yq+5Rp3Wttdcpb3IzevayHWApqZSGi+snwPDe9+udyUxTBejP+Pz3/n5hgaNpvETm02Q3Q4I+r
NxsA4NGALv+QWkP+4CYR+DDAWF8aN/xz8JDxN+AuowRe/dHllMVnww+wNeqhEwazfvabDgXgQmn2
JtrMP0ve2WGVdP+Jav9H7ebdo9GBup5cDuGxq2c/fRjfmDsZ1pNic4pSIwfQCEaAP9XA/uKDn0fh
qkePwl3Md+o0/zlF5mEESvbVprp4tsDI3lWoPXw3rU+yYK2oztGc8+GCWvf4JQ4hty0vVKpGgPpJ
3eGBWI3Ptgck20Mi6nMSjJfWNuxzGNrNbkpHjrJNB9qnU8yj/DnlPSF/XQ7dpzzuzNv6t17eK1Y0
dAjljfp566vDJDiaE1V4VZarfy1vzTOFHj+6rP5DW60xHmB5ubN2J5XDrX8tMy6jw0SiVUaDznwC
dlUcmkAtb1Majsc4LczPToGdn6rH/0PadzVJimvd/iIiAAkEr+m9K9dVL0RVGyGcsML8+m+h7Bl6
6nSfmHvPC4GkjTIrsxKkvZfh31JkGHFDoj+GKrnw3G9eiU3NeYbF0xW1CiCf8RPZNS6N5zGx7DN1
gnQWKuo9cqB7lpE/pIe0SMUBYjfG0jOZ/Si9AlXgomDf+QIyRukT1E5O/pg0DMZs4lBDt0ogubj0
6gQ5xMBLrfsIFNXRZjqyGcVQxqDpQuSJFLiUBV2Psj5Taa733XhbdyZYSyi7TbW2fMhRypri9MgU
o5swgP2rmDdV+PRIhoLcDICH17ar+VyDLzQMI8VPaNF7WYjfqAN2XSZz+IVDeW6nYzSao4hNYDTd
+KK7OlFVxx5JOTjmMZip4HmzweOHww8ij9cGtYpTJs1MfTMiw34jqa2WsFQMwcbqyUUfcvA2j3aa
rUtIyN27dH/C+l2BFd5BjGrausulMFKG9wSky8bL9UDhx/VaT4lbGcxDwEPjXcC8We61S2TE6yME
rtJLP+r6t31QrRRyrfNGdOllGvhnrB40CcCBAcxZ5jrMUhnoikY8HCCyOHJG3G9yVM9pDZpDVM5Q
6yxUakuqrrjEHpLuCZQHbyazHlRb+rvSr+xsxgofpIaqY8HSrM2/TnXAvVcH3GNrJENRII3UQnfq
oCIISmcOK3C5TSD7Uocx4HtW4QSH3HsAr8o/wh3NP3YcXrkLMoqr9hYe+hnL4RZRdkW7GUjxRQf6
KE4DgjFO0JXenpe1gPHeGJf0rVg6BB+SjhlApMTzK+t2hpOZqxKU1nGR0r5mSkAbNEq/dpDDgiZ4
ll4Y9CDgR8r1MuYeocFzLrN+jciBCZ4RwOBDpsQXwWgzKmr7R1j3ts+eD00GdONBD+1wC/p2Xu2L
L4Fy+kXhd81Wjzo22eJ/q3hoksa8NDT6IqUQX+DSZa1z5oG67cCI8acgoyX2Lav4uSzs+OCVnbeg
2Am/K2DttCCTAaobdsUheJ64fyy1N17ZCMB1I3bCHw1fpYi/NC2wsNbIQDad+NNYbdTs9N+ugzdH
u7KwFocDIJOnkPJzzYWH/F0nT66dypPu12f/HOSpHwIWNIaMA5DN8bb1eNV0aVul1qbrkleWQYmm
tXLIuQMd4Y+YiJBEsLUazyCaCmZeFfqLTwM6WLSyWcMKKZ5NV0yzjH/fIU6/Tz34h1AWkszJbSjr
fAsFNbnIy0Bu4dwIkcw4Hs5hldnrocqjfd6reh+bebPu4AsOzUOI4Jr4S57MCBbbXq/a9zzKjrAh
GeVknwuYa/BZ6cTnPDP5O4zp7JkLBPyjouC3AJuMPXE5U3Zgne+HyrTP8JXrF4bd0MWngRgIcFAq
kE8Rhk9ckMvGaC9akhb4vXsfVwE5eFBhhcKpfWbmAJuC2CjFRr+S7uxJ+hV4nHwO8DQgaIaIm1OA
91Vn9HTvSgIPghxVki8iwQfYsaAJQfgeYtHQgcPyOOkBDxvBNJYdfAUU3Ma9fmy1Eru56YEHK4mv
JAaWSXfpC6YHYUSTF4/HxVqn7UNi/xAWzIZ1CwlArIv16XT4LK4VZdXPyh2rb+UoA+TAelImwn1P
XRNZD8Npr9TznHUPddWtOzTsBABshT2gV35pa+MKd6gAVtkB3XKAobKqVV8NaGePG6Di0fZhgKhg
QnUwfWXvYC8FhkkS1Fck2aHGANHEV55mkAWk5EcEFwCIb9+SsrOPrbafUMKafWpWRZitfdNOkVGA
oHqE9PymHm/p+r4cjaaUlUWf9A1+uq1PsXpgioXa05NuTf06NhbwkfQEvJeOVgD5JKgDwJcmDYc5
K0Cj0k1mDeJQMf5dt3qwwB7AXr/VkdkfVZCpB+Kk0ZqBHg5leQwqN+tuEb+PeeBCzQdAPtdGQtwz
jMEWkz5uUDlgTPauP0eN30zACxkd/crY3BVdWd8G9dw7YX2KBw6xYRqIDdK28CkObYDmxr5pwMWC
Z1YW5c++ejwrMiI2IRy/Z1MwHhZeEHcHDV1qpOPCxYe/3RFPn+BMGthUDRzfXBjc8U+9xk8hAbHE
ejKb6aq74cYG2JhDPOtlxqDE+5gDmPDgoK73yFvYmPpDZO51aEdjH2QFwxrpPvYSVrHOUn8prqme
mTuonW7pAwAw1iZw8VdNX3FvrPyq51AQcPD02P4CSAQOFSxaC2CuO2oxjKGcNSMjTFFjGS3WsWiL
DCWDEUc77AqamnMPYpBr6ELAO4hBUTi1yu4CRnd9M3MqdjXj+FXFJpp+T895ADUMUQNwNQHj9C91
0L9jp66KFaobLexL/v5d35evekhf6ViQrI4dUAXHorE5ND86p24PukIM2dpyGXlU3gvMZSzjPei1
IGWN9eZSQvzKCvYyceMrSkCLBm5oQAWxJFikWQjI0t/Y2Aklm/S3TtrOUUNmkVgK10rrjGEpSyyQ
uZLRkkSTfdODHdTDg+4wEjOeN14FmdtxPBAC65sx3Ia6EyjvYyF6fCyx8VDUXgaNy2USd86R9hLP
LN2lDwk8nMd+3eDwcb5DB0ofv6ac9/vpMKgcxLGIdHtZNrIAdRBtty0h2p3LnY7TXdMV+szvTFSS
8lNbEbFvWFgABwrx8QaIKVjCZOGXMEvfAA5r8Tn/pE9RVt46mravoTcy8AIe37qy71fKCiEuXzdi
X/tqUxeUzmByDrGh8ZCANHMyFAtWpcit+4Du06PS8fpTA+chAU/mhe6qfQeZMVTi15L62QbUIFhs
OVV5lQGF03GLuvW9dKLbcZn/1Y7KNtvpNiuAoJqnY7xuVyNLqaAKTiMVL1a9iRIKdVTwWnk5xDyh
xxglauejgvDWVaMuCeSyL50cLPjYwVDZoIO4/POiblR+HC9KkdN7G8aL/N9c1EGdG1YJUQ1lUmTA
S9uwT8jUzYsc/iemnSFtH2ETCREGfgRxCXvC8dD4CQDbLo83Ux8HPBGCRWW70H16AgcUra1ywOou
xv2k7rOy0WKUoYhQwUIBRFoc9Jk+8JTAstEt8MSwzJ8DVsdNwBn+aiKnOCoPt6PTC67VAzpkmiV3
0mRWUwA7p75Ps+RVC2GRvAbP/6+Jp0kYbz3QaA9Tj55neq9FacRbQYbLp/64xeZ/yKNoW4zfKHVH
UAq4Lvfv2wu6X5sEm5m2LZuTjm3s7z1pkytAiWqXgwA7u/tlBi406wRVDNxJ+G26dldeiNHN7/6X
LTiFq5ZWbDEZaILKtYNQYn7CZtq8YS+zJTJxtneIhAZP3BEYxUJCiuiOrCjbEqkC39oMloDGVOpb
s8iqbVjJ1v1pOgwt6U+SLQtfipMO1WO6ewBWaB0VIItM8QLWhzYA55hO+CnwMeP107CeoQtXerqp
W59Jq/x1uk8vNk0JVP4Fv4lod68sRZ7PtoYgt0/VKV2LAhj0luiAsbo1laeamBpLHvrpfCpnTaP3
atXU1qUxMUaTJjCW+oX0KCvnEP0OLoYbfLhJa+3utbZRfhQl8K+6S5f09GHsqisYMN0rdBDQuDcn
QDdowwazLinP+HkwWPhEW+xOUelne2FJ8RSXMHYmYMhs9SiLhmLJo5KudBPO7Kj9dJaz0MHWgEK2
wUo516MtCGSAYOHflY9TqbI1gLtwUE5GqwgT6yF33vTQfTI4qvgDnjm6VdDqpt9VYgHNjgTlS4f/
LpB4ivAbJa0JtMbYhIetONxPYc+EUygXHvQZtCjFAWIgNfLYAExK58MKibsDnfjngYxNZ2iKDABc
dJq+4ULq1ct/ttuSl/95qkPvV+kJftueXknHWICmzCH7rJCE+OstMP3Cus1Yb8IKspzVRsAPcYWa
tU+78DA1xdiXD30MMqDdXZTVeutPISg6JtXsHqOn0NewjkRwY4E1yDi1vkQPfppa900DOg6Zoo+Y
eGQ19edI1lb3d5mnalh5VgoNUSBpdhGMEHf67HfN/6Xv08z/farwT28jqcIgnk1v8L9PE6ctnie/
i/nju/HtHKzTvr/oq+4vd58GNIB/vPSvY7+b7vNb/TX+lzF96f0VfunVr35/RbiIgdmrO/7jPf37
1/311fU0+tIqbuBnMM09jUx9n9/VrzP9D6+fJgA9fP6Cfmn/8rK/nOq39ft2aQ+4X7GgwJZUZLt8
POiz1nHSz83fhei4EU+202d/vHYKmeI+vdofp/oX136aanqn06v9cfpP1/6LV/t/n+qPn0tjGFcI
dEP0fPzo//hup4H/+d0acFOJwVT4xzf9L/7oP36mcPdDBuzffibTNNNn8rtr/z8/jz9O9cdX++3n
Mb3L6ZP/49R/DJkGPn3c01QuNMlEzCHq0sD2zpv1WECceuye505bwXsUuHILsEN0hiM6RjWg28cy
9Zc6UPdNo62KwHUYR6eB+wxAsmKEOEDcjtNArPnnhLrJodQzh9Qe3CSGHI4VVbkoSGceDZ51h1hy
A/ITrH/1UOCuM2E/+TAYBnzOJGc1HnzheocoYVC+R0sfBGjs2PSn/Trj0aiqVBnu/QreA8wW08a6
R+tAfQlyEKhKynw3TeAaLT9DyvnTvD4ZoKCWwAc06Hz+XFWWO8vaodkXLQmfUQIuUE/O3EPUFeGz
6/VfodYMT6GxlUUQcwDt8KxbwMFDORCEIt3KyYAMFDSD9Kw8eTBbX8wk9AlWeVmMRlMQw9r9ckoD
XtrzDvChn71qOtWxSH9UEJOLIBgjgCsEONyBTjNUJhaeGxjr4Av3GvKcwswZdaH8QZkxf+lqz9uF
YQQf+JJAyCjA9pp0ab3So1XeqbmIDWunR+1OPHUoqF3cwAX+AkVNayyHSki8zlKg299BbPsK8SXr
FpoRVNRDMXohZO07y7o5ShNinZbwwApI154ZFGzPMGHYCZXRvW/mtlgSA9ICkJo5TRE5hGFOlfWu
e1wEuJBzVv6+rmGIOs6Tq1FHGKnuDSw9/CMSk88BYBBwlTLbxwDCQIYUjwyZB5jcHZBsYCsK0/Oz
61Ng92ro6A1IyLBQuk8wOrMh1timMAhE03WRjoZMFEBFY7MIvWAN2Lm9gLS88+Q6sMmEQUvwcxS6
kuuBxxlIQQgmHXR0U6Bwlzo468GVgYSS83O0H4pVpDqx0sHZAPqABYWWlQ6mlJIlVAzs+yhgqM3S
8hWHJKyJmU0rWSaQAFnrYCkLf0F701rrP4EgqQU/JYNv9MyJ7VcLbJurjb6WEmCzpXLIxjXg2uUU
ITL+eLvwbVLZIUc+4cV34driYZs5ZLHx4BsOLBLH7pDmx4h2qNkOQ/RC2kpsnLhIlno0NGE1b0B9
fqtHIaH3DWyb4ERl3h79OjiZqosWzLMCGIAb5WMDsubGIy2Ed8amJLV1ylLvYnR9+UiasnpUfTrn
kYxvUWk8U0DN9qCpDWsqYzlXNe3gRNfCllxl7S723QyWY+lXaAHGtxow8XU6gucTOwdrT/RttALG
HzorvmO9qBjaSIOdlgfdbAiFbQMeiXT00Al6+SjBJc0ZAN55ZchHx4yhGAoRhF0Sg5mF30uwKmTn
AvpHTn1SUmgR2fRKgPHdKhfiSrovBMX4ykyuVgWHRrfu0weZQo+qjn0khMZrdZxdICuP4ngCIVtM
pQfs0j9XSpkH4Ufh6HB2G0gLaQsLrIuY7exG4N85cDskl32JI4Pa/14f9JDAT/ferM30va9gSxYC
mCQGmCc6URE+AKKN3R+rmuekkyh9wPTyTTbyFTJLEOrpHTjwVLJe1pz2K1QWCrBmdtPBjqsK/tVj
Zx1UP0cC5KlncQP9uI7I8sTVtyZU8RGu7q9d6adrt4Ry2iACCgSovQghw2N59gGGj8MlcrqFaNxk
k/RVuWay5lds/Z25beT0IhPzlIF3ugiBy16rxN2VtALNFjiJOYmrYdN4cpfQml3d0mFXIwac2R6Q
99V9lqSQwsQtZ1aFfXS1LLaOoDN4TPEBd20SbKEhaUAOD4eS8mJtMJ7OoKJgHJnjqlUXNdUMqKu6
ht42OCr3UylRZc6Vipc1lEEOzch20Wc6xkOOeFmbWTxXIfJJFkAPWUvPaSbMi+5BimE0NAkZ0HAI
0AOlb3YQIYS6tO6jzIpRnstgXjFWxDv6NYMt5GmyvXdr+IoJYF4Wuk8fsszPLoQ9wVc9PnsoY10y
Ms9gEv7oxfQxghzCqUjq8qkdYaAOCGlHo+LlE7T0wPQGBwiSQdicB5LLq2+V8optx7qPDPfoQdIA
WADIKeJHdxsFIG85G+wFy01jEY7VwCHvsm3MgcGgoWhGud8ZoITlMig9d+5x3u69OtolReddG8/v
wJYI7WVQieRVGfGXujDaa9iX+CghXIoqaJnOLMNAxSgjPRQp+3faBs3aAVjmhhpwSM2F4oP73TPc
C+x7IL+RjhXDkkDG3qbdNvGQgqB1lD3oPmC7jsouoIaY4xmYxDLbEFEMB7M36BplkcgPgeVIHXJp
SikX0EYUz6xqqxmc6iogd6qjYi2ZlZ7dohDSs4M+mBU8AqemPqOSpRtkpR+yooEMuu5Tzlj4c0m3
SIjDVj1cyeYgVPeH3oPXN/dtOEIyK/kCT6a5HxvZHIK2bBMXrvUE77Fo0RIIanBqONcgMeYwiRp2
yh0/oRJucMvCSNKZ0URPfThmqVHetcuu++H09TtxG/tFch94uzoRG8i2ZCsXgGG3O8MKtTuHWH9t
aV13MFQPrYXMYzJ3oV5/JGkZ7PoKgvWDfYCQL8RQvPxBmHSpjAq4hd59o4okB2dApjLgsB1iMs+O
HUiKy1a1w4tRw87BWuNJYhuzLCP+hS1ip3Mv+hysWP9SONZFGp0LHC1aPCgRE1F/BkQxXU99fcny
Jbcqa6Gv0gNWNJibzoK65dQHhbx8Adrja25ip5wDmPUUJMn3RDTWd8cvZ4NsKpQ/W38GKkp2awRE
TjvfhNe7jUycVAYofLEPJ9Use81g3pn7Eb0oVEMuXsK+956VvdaNxZc2Ve2WlgrVg7zG7SyQIPSq
7FYzhz6WjQdsFdBvTHn1qcayAqLbQNM5rQDfPK7lQo9mAdzMw6Gw10ZbJ0e76JyZAnSzopDYdNXO
surqkkBA6HGQYG26wumATWLeJmwLvvSACFl0Zu2eO+hIrs0hknAp9l24tIFkVHfVxmoruWaFTK8h
qIUQc8v415S7uyJTzUuclMjlpbTdmlna37wWt0cdYYr+6vDWfzLDGqYvIBVthJXzR0gDfyQ+ZPVY
qvoTLOejZVI10d5yKvdaewyrTYjYfaRV+92nLbspeMJgNQkR8tJ0i/csXzE4pM0sOBk+krY/cr+1
vlhOZi36gThH/NfLPaSTspWXCQDnQ0jmcQmrq1x287Ri8UcGSs+orFBdvAhqHKwr93lSSyTzo2aV
K6u6uSHJITZVs9c+dC9DFYIokLpHy02jH4NTfYD5Zb8MzOOLFqWfS2TDf55VhrmGYhsENAR0GkMU
X4wmBpmdWICfkfIE1fL8hyKjPL0JCbXegUpVnj5YZul+d2JnyRix3qXfFnM4RqVX042ijemwYptL
O1k2eRPP6wD/qHbj0M3IQLqIsiHz2soqWEl1AEcAnIYlHxRqk/IV36VYCO7X8MAuy22jMBuwhiAJ
lE6BH/01hsTYI9iPDPIHAoJwRS2XFrQgzrbsA6j5S+/AM/AcU3xzuwzEeNxwC6BMW36BdjXg6hZ2
SxHcrc9F7PQrX0A+ngduuS6Ckh+ZnacbGLz7e1/G0dYNQ29X5OKH60I2xuyMw4h1hZqCDeH3vNjq
lu7Xh3aMmMKa0H2PY6LWU9cUFnLVLP24w0O2Ys5jamfzYkjbWza24D35TkK7P7ZOAyOr0C7nBDCw
rW56vblHOe9jsGl6grdbfoEHCp83skrXupkYTX5JbOBbXYoU+xihu/QgKvrADBpNAFBCUgBjDEGi
THC1KPq2nsUV8Q6tUO2Tog9dE1U/QMCb44EEMIl4taSnVbggH4EK3mWI6o+stYCN8sm3BurZLK2h
dR0557TqL7IN/R1vTw6I+XMzcm/S4zAXRF3QmyuYy4+wN+CV07H3fopHRT9P+ZCv4HXabB0CeIHs
vOLZZj50LwiQubrpd5ladhX2zKHNuhnDquJqg2Rx9UCsmynL6bdTnxzij6ZjbDf0QXvV/TENr45b
SrAz8JCetx3bJFAYPOpBeO9+g1xvCmhtBuH5tlLPCYRBdh2UDudwOK6wg4+eWpXApT3onwIms4UX
Vm8aGgmFMwtiTQZsJHRbHwBQQ2ce8nUeEpjSI0T3a6wlbBu9reU3x8Jswj0xgNY2Atx7sarpZo6t
2hPLM+MW9O4Zv+n0VTZQ/oXdDeAuY9Nv/GWAVamkB8NNBVZTUddvB8FvsLLIDqH/XaZRtFcRzQ6d
U16sKK+OGbcYPE4tcNUt88ks/eTcyPIxdyEZ0nr5ZWjzL4r11lE60jqC/OosI8Mo5w0Po2sQk1te
mNa+HVv6EPUJ/j5P7TTcyoOdGay4RxxXnjQ7x7JhSOtI8BYShu8TlsTMwS++jttLCdv6Dyv3xIzD
+OOcBc2XRhB31WdNh/+BhL70SQU/xd7fB47IlkUR7CiNu02MncNeOg5bVzUM5LoYuQCG+lGeemzB
Vbrxa/8aSen/AMRHmQ4oh7wF5wLkyq+dR7CzBgzoxQUTcK5QY1q7eB0gQ6CJawW0+aCZ+2KUkOiC
1P4syyWkcjn8QmyrGd5ZYJ4r3CBvnh9AWsrBE3YGdV9APPuCz5UcwN2VSCqOShNLw3MrQDR6ONER
s9xzGaAsKgr/y0DgiGuvMinUD0O1ywz7Tz4z5DtNzuBpO3t9aDvh7uFTjRtRVFy7FhLmQ92Gcxvs
kq9xShZx0Nuv3M2PLnTmsfeC0D04/8F6SDz3BTAYELBV+e7mDDt1C5a5RdOTW1+UHyCOBhus5axN
KKtZEijxDQ4X7UyJnK+ELfB5NoV66LryLRElQKRAWj4Eg21AfwrWv7jXbMGJCTbwmpInGLHmS+Bi
ICFWRRdiFtAHsMP+haSAKPqk8l+bovxWA/fzkUbqKgYGHlOR2idTwL7GL4RxUm6dQoot+Sbj2nkl
QpTYbAf+LoaPwIWF4aMHTWI49FnPZehaZ8D7nnWraIsKi4+knuW2HCuK5XnCEgkTYqiiyqJVn2LV
bPZwp0pD8zGnnTczhV/vG5h3LOoscOBSI4NVVoHCIWFkt4DiV7cay7RbOZY4/W8drJOvUL0MHMJO
krv+LEYua+VnDIsW3Kqr89TpjM0gbNwFyqL5zIWkH+zHoKIH4hTcpxtI9yrA18yifQNy1H0H5uJ+
Mvb8PSTZ4Pwzxow7950hGHo03RyeDdmps7twht+bBHbEZZe0oF/bJiheTTMKl9yuuq22sgJJ3y2h
ZDajKqQL/AnI8BCgo2B0rYJtCGuCc9mBIATxvvAjxK5Q9oX/5PpuAdo7TdeF8PyX1AfjvirFBxJo
dA5fLXUswdwoy4VWHNYyxPpMqxAbpHUPmXz+1D2FYvE0h0YaJO6VmPnh6Odhc6RoVF8tu9G03EuZ
wL9mkmz72Ewvdlpkl1g4cNuNi3cdgR3uSH0PPaAVQU/MVpxw8DNgHHQJCttC8nIo1mHm9w9BUcK6
fpQt6+AqaKe9/MBCEyRRZM/bQb70PhJcPhPIuzGev8R2Gi0CntOtHqVm82xUNbafIomek/aqewO7
KE6xB43hoJHAfUByo976NVBrYNFmC5USkFNGDU3QMOhXoDqxEMRX2ht4cBmBkazxRuVNH0pC172K
rJNuZbaoVrCQ3iQh7MB8x8W/Isz33my+MYywfh8cG/AzYllbJwz8xzxWZ4id1+9Ar3VzkFvao9dz
dhj6VCy4V8evTPKVBjbbFjhWFoBCcPEjDL8uyNP+M2Jw8C/aCunsQD58sg1h78GdJAtJqvAjMV5A
CGjfCBXGEgRUdwt5x2xZisaZlaBPYrOWOXMFG+sHCRnEaw9ZWGrUzkPDaizpSfVOpANAoF0Wy9TI
QHLGXznrCYg+eWLmWAt40OvSJN8qrlZFFe4sKCScBt+vnnM33AOS0l2xVa+fU3rOeFY8MSQ5H/AL
A6kCva4dB+ch6B/yDJ8CdxO1sHlXwHTeTPNZbRlyrbzC2cObOQP/ExZQYKPc9MHyIVVRRZDJwtpQ
xXMPVM0FL7pk5Q4wx9QxResB12hC52u8rO2t5jJOEirYt8PDEhYMf/OxHBOAyMFrOD4icLT0Aai6
aBfE/uvdkqNxz4aMJOjIIT5ywxEvIg5glQHB1hfdl9nwtP50pkcz6f4aZ0jwfKSXzeze+CK0ayMp
6d7w2+gMOKaD3GUcLUMwKVZkFC0Y2ig8jrFAaETz3G7jlaPZHtOaRZNDWIIFmKioN9cDhmkjVYCl
nNEtgM5TN33GkNm9n/l/n/1uFIrJR6Z/IoqbWDqymQttwm9phqSdGcTuA3S703WfYwOXuxSOtwNE
Mdgg5McYC8Y5xb5wdOgwQIEhDQXGnBAgrht3OEN+uMV9FapGrQMZKzoOlP8c0FfYwjxHKnoOWQ1Q
kYjIk4B22Fo3q9S2n7DfsdeFRDUdfMHFAPfqnQEM7cWow3wucyv6lnx3ckK/OmBPwE0e2456EPZO
AJm38hgxn4N4uBkcck0kaJ+yAbeLqqYKui5NtQxS70kUJsvBkAxhaW6YJD5mWRSeSJJXZ3w3zdYo
+ZsyA7R013jg2CpshSfedFcaFvkmpHAXwP8lfpg8/wq7AnGMLUH3diYb5Covrdt0R6GptqCkdUd4
3qAN9MgOQr5uih/bOoRxFoTckEsvwaidWzU2iCvcPIZdD7SkGgkjwoYINM394oFZQq1tDoegFOT9
SzSC6rwe9KLW6DOIFuDmDZqg/ZTbii3ajFpr7YTWQ7J4YTL4cmuvMz3ajcHmGFyOwVUFiLwdd+Ls
y6C6VNzedKyC0MmoeJp2Abxgk+QqSsiZ4j929Kwq2E4PAvUMOG6FyoEerVs/2w1VDpWt8VJfoYoD
hdp5FSjylCojWdVJlcCxA986hBfT1cDLfCmdZAaXTNyv/MbZg2sJh8yxqe9hpsFX0OJuL7or5apa
xKGHf1I2as9IUINMK6qupqILPOzs06SkN3ZxnpBTzvz2EvN4brpgliJVkz12WKtdIwLrW406Jknw
bNSeeaQj7pjiH3CRVyRc62bnininLzU6KM9lYNfOQjCIkC0e4oNJKNSFp3ZK6mEBPA7kD8bhaUCQ
NAdhBDLaJoNXRxVF/d5BAu3JsXAThiYychckhQEqCp45y8NvA/9hMWl8T0AeJJkBi7i6BiaW8PJI
esH3CQMSy6nC/CGVMYqkg8u/Ve2Pusqhe/fXNTQd0iU8vcujWUqyFfFVBX55xbYun8MXplrf7/S6
bflAxNXjsE9Zh2XJ0C1I1acLk7pipRGo+oCiHeSVKvNnn8aW6rgWqKvVMH4dOi6Q2FrapHLwA0Pt
dG4YwIJmQS0fOQX+VJ+Jv8+mUaNFVYJGJlKr4NLVbeOdc0f6WD1x9ZFQhmRCZT9HNfhTQyMkltBu
+dSUAVLuCOgYjPSgEcivXdxKZIbgi9c7guCxt9IBNLB7KMNlxo6yx3601QYLHAUOsoWXYXpv6G7U
JqINkRRFpjFqCq0p9WaRyJO1HoBOPlz7Evhi5oTBPMS46fWq/qDxdXp7okBLHT9X3a+7RMVu949e
Nx1E6EE6WoL7Qc32AVgNMWEHvRYSPg13gW/5c920WSWXFYQMNnoRRDp4SNMeHFA96jU/UsqtJ6vw
h0vfOA9pYqht5gswv5MWqmNgFUhk2+EZHPx9ltYmCi8l2et+fZjCdDONYgggVVkxnwYgCZmsiRiS
mRbC5U2gjihwzu6GqLpPa+LiWSlQ/4bUse6bBrwQyTYXiPn51Iekrblto+hdQtfT8mdm7Z1pjeyK
hqJrhLoGrAsQ9XbwizzpLj2o+/VZC2oF5HtAA/lF/vnvK3RIasuQzKboYozWcxGVrcqRvqZ1F7sg
KXYEctGTpKPuj7U/F7TXgP8Gmw24TwBlkdz9Bn2BYd3Bo3XdUN690GZY39OSgJzPuYidY9aU9MRI
A1R7bsHHiPHDABTZsxkO0cYfQAykyl9hgWTuRSO9Tda35t5Q/D/OsIX2Nr+L4w4/1PpZ3UNqqrti
8Q3NHnkwJPSQ9IKEjXWJwOmDrV6QuCKnGx5Y1VyPtgaD+pzfnWG+5UHLDM8KLCdBih+b+tEBCmGD
PSaa+sHSZZGaVxVsFkgSipGCAvi/AdtlaLlFB/0SjjCNVeLj3qJHiV8kF2Gma5pzenZQDLsroPb0
GNaVdfgpgIqmAYzDQQ/aCSTAe2isrZEpqG6NX4Nclfgh1NTQhIJTfZPxFYW98qp74roen+dQt9dj
RppCqNZ3ITWXwBU4oa8VavhyqexxE+KlfKtJ/5k7GCtLZA0YqSiQsDiAknhNyYsUIVTQhHosTAKC
uaNe6qAgL6wdBQYTEi15g6iyrBtkFFtSfNwf6Uitm5A4EE1wvXdnhJzTwu7fCmxTF0HqF/uhgf11
WEQXUzr74qeOazLqFziDn52soDHWBevdVYQi8JsHH8gWHtNul5NV2h/u7ob/x9h5LVmKZFn7Vdrq
+qcHLcam5wI4MiJO6MyqvMGyUqC15un/DycrT1RM9tiYhbnhjsMhwOXee62VDKjD9BCbJU1u3Dog
VP0ySZzXUof1qOcBUAh/EcRKKEXhC9GTLbeeEznV6LTXnzUFydI199c5VTF0JGIgERIKTNpsTt6U
I6RZ6yYClH1pXfoGUquVaVwkI6vVHzVAcCJRCf9P3+pbDXHR9R7iAkuCvufnPeZU1x4mFe+hAlwA
wFB6lhJFeWnidtkF0lTsMYAosEXM9YnQkNYTZ81qSi/DELxGKXVl9BFfFGsnTonqXVPdy4OV3W+1
FbhpNLiaz3LghdHKS4TeottZU3a0hH2hNoDGKr3c7o0VgKetSb2yWY+RPd2woPJErl4prLej9aSo
hh1vugFE/6PGWp7Wce/GBVK4c1zZXh3VsNHLSO0NFgEDs918hlZuuTPCQj7Oo/PSz5l8J4os0AqT
b0SJA9VeYjDezEBX6mE1GFSPqMPMQBUrWc7vRAdY5lK6ZYX1KNq/KILxDe5SFb/PtdP84iLcIlsf
ErUcJC93gTx1O7XANOv9bxdEwdI+XX/l+ss/L7LScji2NQPQkBfVWQcJem7NoTqLrCarSE4Xcevh
TtARa55YILZzsTNpeb6BetquimASwVDrlcAr891ID3StVhuO6jSpFsbIeLlIzrctp+lzfmuPw0nG
CLcP1ZzHX2d0MXuLyd+Ildyt84aX/fPENI79ZWDAEDX0DAKl2HSSfY9v62GapnBPY1O8Rcar0cx5
9CBOzJrxgEprfKPMTnwpc/zuwxw/2G0inRwZQsRYY3k8rWUt3nzFyR1vgIHHq9W2tM9wK+B7y8tu
H8rwyfqJFsh3+QohicvkxmIRAZWDVrhGyF7dz+Rau21laH9BqwUDYnzjHyVD060O+Ng3wwz/cQWB
Dz4ECwtuWl9EIiFAuR11nXqwQjCG6mxPHkjs5jIXBhaVKAAiE1cQRVps53zAW82lC9HMAYwEifUg
LX40NfWz2tbIPAdy9SqpWuKFut58LA12gix0u7s0iyMv6hBmSAh7I/SjpyHrM5LvNvSeGI5wJgWf
ZgSD/FFXqg9ShZpC3X4JjGB50DpdPtgQZewJabNde9H7u9SxnlMTAHE7VdWhwETkF23qRWE5g5kk
SXNl2ssxoueiDOGp6SkPppesTGR8Usis1gBxYykh1lDumvaetX0VJlaxQ/6h38W2lPq1pLHbDOJk
S6LG2U/WENzOAdrnhoM+lwyL+lkkGQHE8HXm5V0I7s+X+3yCicdwPtSYQlwlbfI7NSyCD4mSHyBa
DUE2MgQHTuSLWqGOZWUA7ehqJeKPoTKVp6Gcy+2sDmAHFaZkYvnAPZpUsV1rnGo3VzPVs5S8OIeQ
1Z/hm/pxdC0TJ5JyBWeL05ZKKB0xTFQXiah5vfBadq0ijqDWLwhJtOZdrw6fZm0yMbXF3KWszb8f
4oXiUeyY6NpljZ4WeVFVHIkyae4A+r4COe4OqhNXZ6eehpPZVS9a4Kj76+PHaTR5zQwvVVcShDhJ
N7q6SnwRvnAe10B/bQ0FNxfja6mYFcEbkeE6Rih5DBbdOmJ057q1MfJd80lrQklRFPlpJNQBMy8K
go2MD1vAA8RNx0VN2t+V9dZ44vAad8SgnCtlvrR49AkvrXeNHvWQrvXJ0UpY1yUlsR+esRRgBsyw
AvmLtECxfRHx6sQrFslWKehUPsl2LIpF/WtV9oXmcZJQDUuHIj+2a5zyrBh5fhQvsGRo7YBV8gHG
Hqcvoqbra4cjokDVqtDqh1m7G+MeH8Fafn394mOKsu0TXU9fz1zLxNE1Ed/lmn1Xr49lvnkXmcFR
h5YBDQvc+XzgazVJtAqR74kqmreHzoj8nD08OzWsNNlADCtPfE2uzy7Kwr63f1wo8uLNXGuLo3eX
vMu++cev1ylDw8MjR8jONZ1eEl2zl51oAZ2lZos3gOv3odXACtUZU7YTnwtjd3G+fuhrVpRdv+g1
K0kVAWnXDy7OvL/OsR2/qIBMxaFaElcjVzIu1q6E/oOkwUdHe86ldvFEASNR9+NQzwltRpnlZR4w
C07l2WDsPje472mc66FIUJ6t3+bzGErovoOOVHyf6+t60823w+3tFo25G5xgZ6lfZpvF/hAya69J
sr4Pbf2dX2V/VSauECfEZdesKMMi9uNW8ohzWJbG70Pq3G49VfRJkfTrQCCOLAHaEXnRkX9V51dl
UEnwWa5n3v+COCNuu/3CnBMb2NSJR6QdVqD1375+U9GJxYd9V3bNiqN3l/2q7N/e6nr7d5dFjlVj
sgkHN17HyFhGc/LH4Zof1hYkxsw3Zyo21RncFpya85xDcanIbzcRd/p5+Uy4BWpuPwvFkTrUy6Ht
s6O4eQ1jqL9oOwm6y60/i24qhq7rpPCu7NqTr/V+VVYqK3JDNEVR8XobUXbNXm8jmvQ1K462Hn8t
fPdT19v86pcGRYUxMHzNtA425nU23Ua/94fi2jeF20z8vlRUeFNLHF4rRXE9LNtAPoox9s1viVrv
78rKqzgNwZfroGGsQWHXbLoOLGJ0EWUiK47+r/XEteKyVM/8JVHb4zasXh99G9bF8/2PQ/E9YjGS
i8OQUCcCeD5fX4SYakTb7hWUf7QB8LschjRmMYRlONS6GzFIiHxO2OIaQPlziKtRGum71+vQKu71
y+F2naivHU1UeVfv2sfEiSR0JPzbs7xN8u/68btrg1zCiiWft4c3iy9zJZendfG+eJCHwGg34rhQ
l2yvY2jhGBX7vxZrb5YHkVhgiAe5JuKprTBBVVzbmTg39uJlXEd+kX1Xpoq3SPSaWJy1USTvRJ8t
xKFNePRRx/p1kCb900xg++KJ1RYqQhJwv7XXi+qB07+MEayqcWu/WYNuTy++Yzso0o+lZiYWoNs3
FQtQcbg15uuXbpHllYLePIpGA1lf5ktLMUMe+vONiP94+5Si8E3+52cknk9rlul0bUxbG/u55hW3
Fz97ba3iSJSJs7/KirJf3SpTWx3aFF9f9/bi4UTVLi1/D4mGZc9Q+9twq9Xs8CAWcIjiZQuXDrML
fcq3fl3diZFIHKEa8TZbRnm+M3Ple6ip9TntsUISmVefAxg1j0GMpeFuqG3YdyJ8MIq0wJkw1Mc3
UxqrYma36ywppsapTNLFG8sSkCt+BJfogy/XFyOORNIaRP9rRbdv1fs+Ab1/naMlApn3RCpeREVp
MhQf3V72QcCpufU6K2dEFR5boE4wchFrjFBCHJtPdesAJZ/qgxhzliZjKVOCIN8NvDLRekXPdoye
yWgxTfb5ffiHBGsdEpxV7vZta/iiitLC7Q8NIhPwlugNv99Nii/epEhYC8GdYZ3EU4ovsw1VMwK5
sObZz6KsTmLHxcTyYBrz1whUzYnr3n2YbJRyfOJfRRfPyminJEPHgziePKln0U0apz+mPSaiZZlu
WCjlWOVU1DfLP5kx0h3mRtjk1899fT6JuOcdJBef0UN6JbhD2rVIRixehwzFKZEx16EJlrlQ2f4x
OY62M9q5PrPQ03c0gN/Fw7/Z1W0L6zelW1cTy+1r+x5bu15DJbAs/FyzXd+iYqV4RrruKLrX9srW
vaVo2+Im78agrX+LwneXVBJu26iCHpG9+IzYE5I3YmEaFPtShx0adSx8h4hLMciD/nLz0e7381Q9
6oOOHYgoUWD7R2PMH3GcuQpcNnkY3JpJ6uVL92jmD2XsWDvxqymUnqvH0YUufR9W7LtpQTSWtXNB
K+UaRoVwn3qUypbtSaaf9KjRtk3qtovdVhaiI4p+fl0cvCvTxG5B1NkO350X2X+/wNiuEc0A9+1e
Tsvg0MbjHhSZtW2X/u3qw9QaeLeL9rANtBqvMfu96SLjcG2rhal7xAyNR1GER535RIwp26EoFXlx
JBIzlKgUomDB+nHc6+oC+QZ6Pnpr7K4Dx7YMFq3355JbLc3mlDZTiT4t1o+fdgjRTKbEDN0eaW9Q
M9mbDngdRUWn3NYzziInR8YUzIuG5+TRdBQtkgCYGaiB6kE0ERwUJduL7ie+OJ42Vx1i+yiaXrcM
WwXx2xlGN78om2VbKoone/e7vyqLemd1zca33cDM7FWTKe+J4rrfhrNmHPZwVz6IxxZ3M9uwPOTd
D3OKuKM1tTImpOiTGhXKsrOkBW9+dljgSRbn38zw4rm3iXLrPWJW27qT+A8NpY3Py7PZ6H7XSOXx
avnIB031+0Up3DcLYllFAbPS9WJr1m+a4JtD8fB6WpR+2Gm96bawwB3L3GKSIOZgnyW0QjHHi/1v
q2JTk/Bmh1W8B3fZnZLhuV5i85C1+l4rLNamojVZbRYBvOmgTu/+DJpVg6SuVdjm15216BHih5Gp
XHD8EIx3bX6iYb1vou3YP+Vl4CNPe1yaaEXe/WW1evMGtze6Tv7iSLxFmUBvt5069HN/Dlt6X85+
WccMez9XCkQjnQc9/8hIjy0IhrV1SWQUZnycCChAP5JRWOxBt0Ox0Jv0yMTdsN7jzeESVBgJ6iBG
yC8+6jBa+qK2aMFRWPNqRb6DRH5FvW1LHPF7bwada69vWO75+RSq20sSr6aN4s6vChV6a7GrNzAk
zHV6GkDLLZ6eqNNexYEtuquWd8+GnhAIs839IyYEtCk+vVlyzYSv7dIe9i9szrPpOTiCMfWqLS/D
RBFs/Q9/vKr+c7c0MOSKNaholuI181TnCO79VVHA6Q/X9+8oOJKSdb67lm1r2W79vyBHVDcbSKHU
Xw34vHcZdrZTkd+LJiFag+TMC9169MYFkNAR/RaigRiRxC+bkxXvIgumxze9RhxuSWm4mVpbx3xt
MVjknF2N+s2pgr54XcBKjXzQFMBA04zZHdl5fdv7G1YOmjKSWZWtg5z4HOJIbWBlhLD+50i6PZQ4
tzUaJZWXnTgUhSIRX00cafiyveCb3eXWY9WXPh7wP1BJUrdNnR3rBeFqUjUSFKoHqG+Nf9nsrL6T
Dq1V9ao3QkUp3sy2shPjkV4TuH4Uh5uhUnz87XCy2/Bs6H92QTaerns9FA9YiOlm7b7bBM5dACnr
ksGiqSzP4D/zXZjNbmbmhN1hUork73r0MuHwPM4HY/2OUPsQRCDaiRi2tk9sEYfrpje9vpofxBpw
taNma1KsyQIJ3i4Osw+iSCR6fTOgBnAS1YvowXF45GxdBU9rjzS7BrGJ/FVePg/R7dTcq0BA/aTY
D5V+P3QakS0SblXLIjaiVSZPMYG5sFgIs/qoEw8O7Wbk6g2Nx8TRt2Oz1btSo6CdSTThvWab6X2/
aNoJntWHcFXiipNiOQRS/JVgNtMvpEHynRo24JDAJIz5VourPSxf4E41vE5vfmSrCmcWXESaF4eG
Dy4/Oye9HR01TZMOZhDnwGtxVJSLrT32VVMxX8Y4UNcsSjsfY9Vo9uoSu4iEBg/L/LJoaOUVxP09
5BnhTrKTW6jx4H4bpJkbEpjn7GMgi8/p/L0lbvqhGirzwehoK1LW9EC3Y5ia7dj50AJh9Ym6lRnh
JHfTA63DgCY1g0OVQqCY3XyLTvVNweahlSFXUWEBiCVZJ07BuNjJ4vCgfuxM0W7ptaMUNsmnSv+4
aJF8QPbX9NNRelLSEI44CdyM1vpFUWkfzeiPAeRQu66HUVBCKmB1aiJri+P/ezvmB+gvwXoPzXcN
WTnJSxSWtkRa+gR8Lj6UZqFXZ0ntL/NeSdXlLNvJh7ifADXlSCLB5y67TVKOe1PXk9tBQbl61fQp
JJO+WpqXIgzdamZw7E0bMn8j6Q4K0oh+llQawsVhcSoW5YXn0c4TYQVnJ8D1SP8rgwEEZi5SQuEk
cEGGg8Baw+8JMKJIxozA5HpRB89c7yBuY4nadvd1KUAqINmevTrl56kCmDM7o/Uat/UHQ+3Aj3ZJ
ft+NExGS0WJfzHEuPD022t11gt+2UZDgp/4C+sHrIVe1+qq4wOXmjSEvAeXfG3X9pNpKWBFaUeaL
ebvXA8fLTW32zN6ZLlmkBF4AXaRvr1lZkx9AJ1SE+KgnKUcLHtVD3F2xOu8Q+VG9NgWWBXShJ5q4
UvZqAYfkgmxDfSiczM3sXkEvM+2PeTVAQR9PqR/2qelbSwPMVI5dFHzDyzXpwV6dnSInSI2vW+v4
zNifrpizuzkwFGR44HIbpOYRIQhwfM2kIVPmwd4de6pjRG5nm49OXyQ3eFcCl7BcIqmlATyC1abY
th+DTklAd0wJdIiXbiTadktm3UQttnxIMtVAaSv+0A0ZwtldZbi1nZ9SK0UEILTQRUWhhLB6KbrY
Vdg9LnrTPbZJsxsGSOlETism5TYftVNeNeltuiaZBS1+Mz8sJXAe3ZmIxQ2/ERtSPC5LemxKazpP
qbL7ZsApSkCZfUrUQbuBEL8+QrbvTlNdekCCIwSYDeYgPDf72aZB2ZBj+HpQTa5UL8bFaIaDaeXt
qRlLgsqY+G7E0TWpghikkJbuzB7t1HGaXBuyyoeAXBfIut9YRgkfr/1SIhZEJEN2cYyy8Robdl1j
SZ2jUsutDwUh0EYjD8+RNnhhZUtf0tI52yiPzlB2dHIXfIHgPiUEoQEzU86dfkiS5KCVJShdo7d/
T9L4WSnR0JSWcEC1rsWpZ8E1MCJhAcFyJbtdHUElvpLgS0VlHNHgw1UFk5/XlUWIs26GgDCuUKs0
pfCc9aFXFMunplMCN8sAF0Qj1KW1/qwbTfUCHhZQugMIteIz5r0Z7qwg0Nyq7z8NQYmaUZZ+kppk
J5tTDQVHjFkg7WP+bee2SvrPelzGMGYEKMsEtCXTxOceF+ZpqiEWpomWpzRXW2SKnKco7+7nfu6O
PSA/b0Ti4BaU21M94ISWJMdN8PNfTEWW3LwnKhZU70oLwDiN1UT2DIRgu1SyvNSkONZwfDYgcrtv
nZJ7Chs+0GmEiyWBfejWdUALlTCuhRUiQRDE0a6BwDnEu8CKh5in3iEJmcqaX4WR6yRQfiq9BWho
bYzEgfauCmmvR+i94y51+FSr/Xxw8q5xzZJYFhUt3LSwDJzivD6lyF+Jqc+hlkf5zvC7PO1QhZoe
MbVOumXetXoAU2ELoAdO7dhVVWPyDJ3gsza/s7Sk+hBJ3RcFONtNQF5/ZfnLs6LBV/Pv1gGDWdNJ
cM+20kiUOFipUA2DXVq4uAXcQtKNndCCXrS/NKIHkIq9OsGg0LTekOrsAtPK78cBg2leMmSnpeX1
ErBvCUDAkNWqq8uK8aCE5kfH0Y2z1NbGA2rj3wc5afeWqaNrmHpaHevHJseakMRfRxiZkcfIP5r1
2ByN+SHXbWWvo0Di4f6imxLx7II40s6VuqheJz9kVdV5DIf2bdYrf8bDDBtEnxC8FrTZrmzK5NVc
AvYbuP+xYyg4xBStulVM9KszxT4RxorNQpvDswUa61ZWpBoJeZiOlQG40gKsJccspCpP80pn0/fN
ZSpr5amYwuZMaO73FIKI0vAm4FeH3pQuSv65bkz5FWLd+RTlZe2bijQeUgXjo9EN5p21JoXePzZ9
fVMGkXpqmwhUR6rOxPTJf1ZVaAHjUbRdX+Bsh7TTlZsURzlBcjdGCw2EISWEbjaxV6N572UaRK1a
WTgefRlErmF+jgzzzzIIs33qFMrOUexxryXdcTGr0jMGPQKLN04Ee3S1b+eTc8qb6tA2rMoaQHzs
xI4StO63LFYDL1Hnh8ycOhSx0x69cMXZyQkMKcCsu1uLnnisJfO1G+r60YwkzEKT6mfAbHbSiLrX
0qkfU8RbmdlmYid1It20Jm13tIPmPHZmegwLbadiGZVCQ905mfpcTsNyoyIK5WbGJD9mIX7WoFRv
iwaBB2ORRloYondZNUZnS/0KHbF06YwsYN8ow72RyhOzwPAR2CyY3tg+E1qOBsLPJLGrpWHpSeHs
wJnEfQCVLy9F/CEY58HV2kTe50Go3RozqqztPOaend7JUes8LMNjpROT2wJzILgWqw2iE/5Q84WW
Sev3LCmyYu4gtNfQSENbeA/0Cp+dgerUENnPNmvXUsIgGrfQy6jaazYg2N4Po31aZS994gkkGnF2
KjX5IjVW42e1VLkGSjl8nfAYy97U0O0WBNB8pdJuDDkydoT1eOD7kf1srPhQ4vXq23ICmqB8H51R
32d9L50Rh5p9JbahEm3XYTZRczd3PhEg4bV6gacEvXs/H9APlmtGxKlsTmiFgG5Co4vV0TFFSczL
jPJZaZPZz7HMWk79Z6Lo0AgBUnGdariT0AtrtACssFl/zHQZJ3SR3TZVa98heWejbJV2+6iFGwfd
LsIp5bEi7mlXh4S5zWF+Z08NAOtGH6vzPGqvRhMNPIk+AfU3q8tCjPEpmi1C6I28fVYUs3lOWffK
uZrci6KB9Rr03Mgfi5NDlY5PgQHJTzTA1OAkkhe29oSJiiuNfF7uJKV50qe+eSb2Sds5c8iKygGk
ESpFui8rCU0TZCjqqQ9OjGj8MJHyazy+dNOPk3xpk4CgfruGnorP54vKokxTfHPSHIJBQaFBlPyo
dVJzso0Kr2+X8cqNtoOAo04ivwubPyezgF97cvKLWQ+W7E5yiBRGmTy9KROHVpYtZy0qzyInLqOT
o9FkzrfIauG6GMbhANBBfjLlbnqyfHEsEiNs4dEdMd1dy2rF/L0Pg+TWIYbrqY7lCfrR8fVaYRy6
0M8aCLiuZWa//4pUOsHjAzHwtiwHZ9VJv0HEED4RCBU+9ahi71Pw2P61TGtqwGstgXuFmsVEgjX2
YQzs9iKuWEptubDWOoicSLp2xKo8qzrt1Q6fTNv2VauIH4YGOg7V1NKTCsblqQwy7a4353uRE0lr
wG1bgzo4iqxcJPNlWnjItb6q1uFz1wNaQIHZOogy0AT9PRCGA6v4tQbV5holJTC45VajVvLmodVR
MNvuQQ0CsHtfH9H6FmVZIdV+kUvBru6/V1JvPQEItZ6cfph2dh63iL2jN0NE/oS+jhQ9iipxDjNv
wYTtyZ1KjDnxt7dtwTLXJNLtSW1HnDnon7mi8paM40oiXgTHKgRzXfba86iit8wiYPCsNTtZefxc
JQd5NLXnlPXMs7w0oYcURn8SFUY2UadkkRDvXuuLKrCnpIHDhjec9FNuqvGTVDnFWZmhP8jSJn5K
1qRaQ0sbPS+xVJEViR2xQ60JqzxjEatSZGWg0gBwP8h66RFQqL9UiLd4uaayYmwK7YXF3LgzFBRA
xVlekHNcofVe6SzaS5ia5V05VV9EXSSOpqegjrZz6fhV5rXMS1Qj6W2mt0WXfE9hbAAg3UTnJrDa
e1xc6vOURPkuAsiaIXziJXPVP7fGmN5LFhv+NScSp1xVM4Nq3MqCUNcAsLL3CFT0yOw16dRyD/Y7
ediuQhxpxwA978RJGVnehxqd9+ste6cwXeJJlZMoQ9VrPkcru7+4QJQFAwD/CATXVsPGPVAgU7kT
2UmPq8cpAO22PmWBdOZ9LsVHtXcSz4Q+79QruvxcdYTEyxobs8ZOlWdMXsrz5NC2Bq17FEVmbCK0
vpj5QVwQTOZwO2jTnyyKlGdRlCXOnV7RMUTOVi2TACZp2IlsbPKy5HrY1WVyrNVGuXP0dnzSxwmm
j0r9g8lxfBLJYicowxidsk6YP8oqx/aWUokfthpzaeNXIM5ewxdwSCwI6KIeiWpFCaJv2nAnGFPK
Wf4TYLb2gRdg+5JepBe9NqD4ixTlAAy7e5Q6VObKTnU+zXV00pel+o5y9XkqpPhudJIvwcrF7LDM
vrXWxKytwK1BFd9rGn6Tui7b575K/pgridcWagutvICKozZ9yYkjvwCafEldYSKIGlg8JiWv97Kk
N65u5NLRbrxiUi/1oEAm18TO0Xru+3znSJ+IU9TvkVtscNACNJ9MpfzQ6s6JvhnurUCqXQtih6FQ
niwbgoruS5sh6TTC0gU5tIX5I7IfiwHyF93RKqihQ+cofyxaAodD2Z8RTX7mX983ihk/lIyPS6o+
EeA5+4BvHbaOznRnLLWyS2cDppAl8exISz8N6WjuxybB3FAWuF8Na4eqsoKIIzbXbor0Gw2sqNbE
38Zelc9hZX2x2/RmKZ14py4LCBq1zj6G5kG2VdZ2iGWVWIE9J6nlD3JmSfsoiS18vnl638XSVxCP
sMnUMUx/FjGW0Rf6hvqhDKYHva9fdSWfX8o2k9BSrP+splw+pasIBPtJVDZRkTwpVgdlGdRoLEZ7
1U3SNHkogIwRsy0Hn53xHJgmVA9Dlm+JgnBwLU3wisXV4orldKY1BfIYuAvjaXkZdXgNLcRf06lI
LmjuJKwQzWKndEq7P0IyGn+1IPfw5Co27wtIMlYHsMmyrfqqzdH0oZ2tp9Qwwq9KnnwoDBt5qRz+
L6AleB70OrpR6ik4W0OTHRt9qi5QtZd4UKDhZB0aPiu5UXgxAcB/OJb0ag3V8l2BeMZalY+KIMPt
DDcB6u6zOyZV9mrXs+4vcdQeYRJQXIOtAYKsdducoR5kaRbKiJKkFZqCUTA89EPfvXSB2b3MK0TM
zIcnkcvUgi1pJC83IjupSrWr1Krfi+yIeNgpAyHg9l3Rv6TmOqGBH73erS6kfapaxoOor8SWiUSt
UcHVx08ZeprvozGZdiLrgB+9QV+DveN6NmqY+g1jhruInEjQGbvY+ogJbS2ifgdGAIJ6kTW7EUge
Me2+yCKFs9yGWPB/3M3K9XUGE+fE8xmV9XExC/VOPHswmok/4Hzfasx5wy7cmbFSrD9VMl9cMqN4
FblumEM/0tPMDecguh9QVrsnaCF186QrsDpQJpJkCBRfmUNCPhpT8mfQ9OgayuE94sBw7sOgei/J
UnG2av3hXbnIRiBRjWGZb4cOI4ErysKhY6VCYPteXD/i+yHG3kl2/VA7l3mq5UMzYXdsNYsGLQpF
gracO8h07GsRBkLnUhJQ73VTYm03EGfFCQ1g/CnLht9Rpb/ITTWwsVJLDQ96ZF66aH6ZbXk5vSmb
wSjt2dFCOLBWKdTGvChtxCUWwQ0W6+7bLcvuBKWifIyO6/SDE6g1PMI6anZf6zVaWw4X7PkiIxLI
fzgJJQkCc3OHw0XkxSl1nvObGESSmqvmRV+T7VYEF+fuqCrWQRT28POBT2+HfVJnywWmW/UMWg2J
U3KiSG3UYzgYy8MUzScgljU8O6P+CmSfdVAvbznk/A6s+oLHLnL019RI9vVilk+iZqPkuyWbli0X
z7Xfxouz5SoicVGrKp9FTZTA3WZp5uc4qIzXXmXjqPfOdi5rvqoBm9PFMewb6ICq1ypX9lY0KY/Z
aJevEljsPk3ae3EOClI4ytDOvmuyKt/rKe4G3W6eSrR+B8ONVeIUNdMmtlNKW9wAOKiz0PLjoXpO
FlTt2mjRnohpZ8eQyKvpc26OUFUUHnz/tH+aXsbm7qgO2FXmQQldzUboSKvK+uT0M1OgJpsPIJCU
W2Nq77QVP53OdngeJ7g7RVYpSxVaGZPFmkGYR4K44ARRjQezou1HhI4eUmjMDtL8qUma+EvI+s+D
p6x9cGAWdMHzp5AQWtWBDvTBbuEULKWk2FXK0ntFvoJbiuKmAi8O2xLcIMlzrfTGF9rHiU2V8Tro
2BRC8LFRlkofCfAH54dW6TL1RYxNeXaTi63aeugOKEQ2tip/SyXpzgm05kvuJL/XgoZsRjerzZHr
w7CqHRHG+oJ4yZMRqjGsw3VKjICS3odaoN05FQ17LUrWRBzZcqIdAIIkbgDSC1al4BkElytNrXNA
zXp5mcruYXDq8nOCLxFETK64GuRKnpVJHWx6Snerqo3lL5oFabFVz0QNSjHW+eajZTr3eXAw87Qh
IoYkRlQKbJJfFpKE6JZWeNGQP2czYJeyQn480/t9r9jVLmfs88JhHI9yEVpeZSYqxCFls28mRGvH
IoheiyFVjqYKfN+chxSxjPqQ5X28M7VTVY3NC8RSzDE9pJVQrD6KXOcEH3pp6i6mZWavcwwtFGgk
ANtrNpWi3tOVaT5NMxbILmT0HDP5Y5AO2qFY8v5Vhcxj12qmQWzkaD6nUOpi7Fh3zA0x6sNjHqvZ
izqF8SG0hmxnZu3+t3/8x3//15fpP8NvJdysc1gW/yj6NTao6Np//abpv/2j2opPX//1m8EqXgeJ
ammIS1qKbKnr+S+fn+IipLby//Azg7VIovjYW/PHTDbPgsq0XmSbN6hOgcvkUiKau+anMCpu1zpq
XP4RGgvzWlUrjyEDv1/mi7wdibJSzwPCKDgbobfHl0R1VNSDrBBOYLDOG9vOvHLsVPDfsjUz8qPg
1xEJiwcWHXn7JGq0tumKf/w//vaft+JNfCmrmTkPBO3fs//9Uub8/dd6zc8676rcxV+asi2/d/9r
rcO38vI5/9a+r/S3O/PrP57O/9x9/lsG+qq4mx/7b8389I3+3/31Bdea/9eT//gm7vIyV9/+9dsX
TO/dercwLovffpxavzjrjjctZL3/j5PrP/Cv354/007+sevb7nMX9+3/uPLb57b712+Sqf4TI7Nt
WbJlEFqmKdpv/xi/bae0f8qy6liOasFLq+sGp4g96iKak/VPQzV1TVY0WZZRR+RUC2x2O6WbiBsS
imvItEdF+e2vd/CjFW8f79et2lbetWobn7Aj6zASKSZMDpr191atFE7FolhRiKixLvpo+kmoPUYY
BqTQxve+0/snyI3hEOk/9sRNLGH/vOiwei8AnRLJVUMcFhkQvTb34seBAaFHzM7M/j9zZ7IdN7Jk
2y/CXYDD4QCmaKIPUmwkUppgUaKEvu/x9bWDVa8qu5dZd1aD1KKUohiBANzNzc7ZJzTi9ii6NWSy
FozEkrfoPacqfW7E+DiSBVtFEosiFpVxuUD0/rYuA4CW4tmIz+Nm0e1vGHFN/pZrPynEw5Sv3WJ6
3Ep75xJVi5vRj6bKo4G1W2B+1lvp93PBPJIOiQb9Y9KeKHsvpNl7GnFADgF+HD6Dzqz3oxkD8mte
t2G6EtBwwhG1i6Sx0+MGPN8GFSb7ldU9diP1OVbybtrGQKXbPSrN0kyDW7CZpvq9RG5Sifn+33/a
/neP0v/3b/0ffJZcFsv/Xmz/9Cjtf3blW7X+9hG6fcN/PkGG9S/ddB2b58RxHKC//+/5sf7lKEsJ
Wlo8I9KwdL7lvx4fi+9RyuDvGwygLMdy//vxkfa/eLBtWD+QlAy+3/p3Hh/BT//NpmDrhi6UY6BJ
NZTNz/nYNH6zKWx2VDZQXVJ/lMPOjQqR7CZl00BsRhTGm0Njwsz6oIA2ft3cmymwcCS6B1DZsaEf
zdLctRgloOsX6moyLDtII6MU1ijSdRofGLf4rZ1G+X7s5vePuM2NcXkwzGC1tc08/ubC/9UuJ/78
hmzdFY7O8oKIWt7+/2/ekE20WwYeOfWrxn7TOEWc3dsvVuMGjju+OqKevG0lo2AVWh8AzJ8uUVzP
l2gjxnuysyl0QDingwtmE8yPXtfrPefKy5BUBch5VoLGsIia3ibbh7HhXODPOBcldefS/iibQ5so
GmAqnq9lWrcgJcp9MlXbp79/m/af36YphHkzi0tDScfWf/82a9ZaOcHQ9t1mBqnQEAAcLnX53vVT
hhx9AB5FiHsX99o5LYG/We0KTMKNzc9jZHf3qAYuH/Z9GhsHo3EJlpN68hSP5SWzsGs0RIyOpbZ8
YqjYBapRjIqSBXtpgc/ubEVIMaCBH0cn0gIdvc73xqIpe1QU9/dTaWmMPhgiuGuHLKHWfzZTbHwd
MjUGZjNVB+JNA1oL1V1/l9nK9KfZpZNQaBmliUnMnximc19Q+c5dfoBuZgVylOq8RB/Ngjh+7VE+
74o+M3ZkK8avS7UWXoPm4C5JK+fszKX0CJv3hdlox9xUL2hxidITQ2QeeRzvtDXdfG1AmxOtMr9Y
+fRfv6RGv//7D0o4f7ofTTZCyzTZJZWLDOX3H9Rwg95Qgdb+YmJG7Kj4L8VNVqmlU3FwtIM+FnS0
ykxcO4WOy8iy7UwPDVIuIKlbcvxbuUJ24r4lU3SlP+ZMq/6oQ+a4Tr26kiLP5nC7B1LG9j6u+PRY
CSrZ9SZJcNIbMjw3t51dOEXwD2/t91vvbe0wua+lcCUZuibV8u/fGqnl8wanPPPpkXQHaVIEeosq
7+bUjvacmqwzCGl7z9idIAgSH5wgLkt6+QlRcdAOG78BNeNLCa80rN06WAQPi3LE60dSqD5b5mWB
NnVxtfXy9y+dGuOPy55pC8NRgsqBE6J5+9R+s0pMel20Lcx3v3HLQGsXdeQsVXzBOUK+yeycm2F1
8VwbFOk0M87WEnNmBKn29y+DtfovXoawpCsY6cOkZwf47cvol3kZRh0x34z+ZD8Uk+PJtRjOBkfz
bIgrkjNEeYHcWkF9rtp9XzUvSdogjnDsJ9d6SG6SodqRLi1zvlrANf7nV7A6x4BsdgeVA5EJRpe2
waT4fMZ+3vYlBeU/vZW/uqJSKW4KS2HYMG9v9TdXtK+UvYrGICCXMXg4LPl0HsxHWGHG6eM34+2h
/vhqq+sOLVEP9vx2j/zPL9vGmrFmYHbbNHV2H3tF0cUMxbtzJSFLgEP4h3X0r24Ennj2PWCqvG7r
DzdCA+nFWXMT5PhkIoqMCV60CISYsgWd72QQ8BJn72XHFLUESrpX8pdOeunf3wbGbQ34n5PZx4N0
q6JvCzn3gPzjYr5s+oi7g9yUpYk4H7bxD4sBRSAqZdF6lPrFjQU9r1QktDhTcLXt9A8fn/HnZUrq
VOOCGoVVSv7pgWBqNS55V/hkr1jnxBjM4AOMlWLSMQqIlE7df1eZme9XV4vPSP5uJP0HSZK2R0rl
E0yf5aqsyGdWOJ31j6Tn0h3z6799qaRumzZ8d0Xpw1H297cZIkzhiGYpfAjj3OGaaV87AxGl6G/3
yNhekGcxXR9GeUnKJzI+k9Pfv4KPK/H7D4v7hB9tWVKnRPvjgm5rRl61QhCt1x0MUL5PC+jGROpf
8iJvv6qsQmsINfjWjiPwg/ANBZD1aGHa0RzI3Oj7qh3A+dqLKle/DA6wDmmKJNSjpQ5dVtmbrQDt
1KAe9b6zQxSx9P8Yfu8sa6cat361JzV60dosRBWxoZMWYAdaXr+IXKISUJu8o6Wi0dTv8/BjGV7U
0J///jKIP9+zNsWHowuDbYBZ3B+WLmY/cT2Q4kNW+Alk4iYo92b9Lult/c60h6u7JtPRGovTOPU9
cjv9+YPYaBjrGaxkwSCAvpOAebj74I3pg3nK08U+kjWl+2mauP+wEVMx/+EZs3UOry4rvnRt+cfX
u626pM+AfOmjYBpaPd2rWcRoL1pIX5n7irDGh2Na3xXd9OvvL9btDPr7W4afzY9k8sN+ad6q+d+u
jQomfZahEPKBV7h7M5uJ3tpM0t76W4I5L5mHSc/nf3qm/+ItGxQeykWcQRaV9YePaIggrtD9uf1Y
zfT7t2rMHCxk5IQtLoQmPE464LESj+fqEoJlrkEsVXZOC91zuqT1zbLHaGClW7D05uGDctafp4Lw
mL+/POLPewctKV4fpwl2Y3oDv78+Q9XHw4KFAIGz0L/PDbm6SYelblSfMzMpGaQljwQZ9A9YdlAJ
m3rvdwAS6eZnKwIehGSitIYdqWPfG9XmV9QpuC7yXvP6KBoY5i+btyTFP1zfv/hUaaJJsgHUrf/x
x6WoNZxYVZEiybjUi12cohtWaXHtB2L/OlEmh42W9j/VXH+qGBTdFPYK97ZcC778/aUaySnONi6h
l7cGi7UB+XwcULYvD26CEYQ+DrDBGnZt5PhOEWN5TCGlOLCPTcdevcopPg169rT28Xc37+FMDUmw
ldGrmccDWlZtP0Y3oVPe0T9OdE+zrH94DhU3/R8fByUM3aXVKS3J6mH/4XHI+HgGt4NJDJCkO6yO
fOgW2iVOqsGfytjvnQRpd5LsCzMVV2KLglVq2SMmtQUFVEyeSzBI+F5lFUqScQKl9XixIjcOJybD
5ExEF2JRkMsb5bZLq+ITLAjkQ8ppg9mBfmjEHXpmjrEWHEKzNtwrdfVxMqpi10sN/m7A6DkNNQWF
fKvzc+4Oj5WwnEdIxVxG4SAisBDqHOsMjZiRWsceGDvhLgKAWBGRiDx96bQyxDAMAd4C1KP0Ptmz
cXjkL9yVUdqfjfF1UhGvuJYiJGPPCeZmA5RlZt4syZIpksbrXQi/nRTwr5KfPSy8up8Nr6LmDvTY
RjOrjb/UTFViZ9U9klfZu2voutp5bsgRaT87Ud8/PXCUA0M7N1XIUz/4c1+owInply1beYQKt3oO
J/OgcN/o3Kce5YYKJl1ZwOLyQyJn0NwV6rt+Vq8iLfDxDtx9DNRKI6uYoJGOlMfLWW7Gp4W49KfK
L66zaWYPaEBuIS+4JjTRv5j6RILIqvow7xiFL+VurJnOZ7bwU4YoxCK0+OQlctDeQNNaIwvIxode
zaPfGLLxig7AflQZgqmXPobwGDVa0h9pfSWnxgHppLu8ZOX6fUkAsM/lGAValc18tKyy9lu3mmG3
FCJccqsK1mlDBc6QpFgsc9efNjdvz0JodwisBaODxVOmE3lrVeMQqFCNz2iyh3q5j41ivTokh3ft
+r2Hox4QdeQnRWF7yGe9USU+8GOigMo8DcaMsKOhehsiCjfYwkSplWO4iCg5QhW+Hx1deU5OZU5N
SLOFssbryQk9NeNx63S5A3bOfZ0k5zTNM9/uXvPEXHa95r6Pqi3vlwY9HP7hfM/9P+J5rhp/FKcu
JhU9yh0P+PxPt3Aey/VmcMir8whcNq+9OV8f6m4ycP7wDwxoo8Vg1V48td8TpDzWEs1ELf3EMl4F
qcgLH3t3vosXbvGSxIw2JpKtw5HtS9SzgnuP1BjLz8tgWYoh0MHjojgF7chI7HZY7Q9WCk5ETorM
Do7yMPF+xBnX3uVJ9mBe0kulyevhWMt3Blf7lFqk94xxR++WfyYtRtdfFySs8VL9KFcw+jFk6ca4
UZ/HEUUzT7ngXLLTNlSSWjFhcxo2CZCwR+yL9DOELQzCcnyYu/R889bTfWWaOYYAhsWh7QeGHmhU
Gjt/GplthElC8kVxLAVtKkLu1H5cymOXLwM5BM50SBdVB3oz10GRmGlIktOtuzzVaEIRNBjze2kj
MhgJ7UhIDuLw760Yj6ecO20RyZdijCCdqboLPpx1LPYrjWQL8FzWSC+bSS3oJsKQsKdhr9GfzAr5
oZPBYNwMAfOOePm9Vs7PifwRDQhYO/VOrxChiaM/Iz7SEJziDMvLXB2cPPJIQIj8CbJoENVoP1lg
9lmOLc3ZvurGopA4V99RKgeikXFouXIJykH4WQfIyiH9L6TYfE6qNTkTzUcXGUFF3xl5GK1Hs06i
S6a1O5dWjreY5rqb9Z68Lpk1YSpbUG56lJALMryT6rproPAEH+BJVX3q3By4DAOv+pgm8dcSmLlX
TXbNbYa7q9L1oNNA7boN7gJYLBlH3jAjAgpA0dpjTyvgoA9eljTma2fyhcaNW7rTRYeCcKjr4cdw
WylwQ+DbGI750tFFX+Y8oAqxQEs2b2uToStt5vEiB/XN6sebVGP7liS/kixv/TxPV7/tFeaQcko/
rb32qexmLA56S4wSqljPXrSvjttCEyA5UTVj62cFG4hw9fXSIU9HaJ+dONwv3mCRK4SA87E39EtU
OW6oOut1yFb7ns+XdXBbgiWhLWlb+as+V8Yum78WQ6+YO9aokZLU3Wk1MI4lRfLgOGkwT/rLJlab
wJiC08OEDdPSJgwlj5pKoj1SPoI3tfwJCODkO3rxrUyrdefQzmyT++SZavRnaTv9w9JblyHqDj2I
yJ09kdUgxqLwsJdzO5F76sVlXfp11ZFsSw+IE4Ube0VN2IvacPEifETmjfMw6GXxMlkPprvsS0sv
iUHFAZDYGHzqkWeD+YV0E+hSuUPlZuVPGOuVb5OEhEUkF2E5xj8Ss5sJGS3HfW1/swjnI/Nookt4
KcdNI4dJdKceSC/mW3TL1b1UuaArWLxLt8F5mOo0FTUVrGv6huae0SyaKHb02rNG3fqKNYRhvkiP
mHgvI0p8cgriO7bKYxdJrxnkLZI5fk2MLguKGjBhRWCJJYkMUzOsWdt547jCHGjMSU9eZlSZvbr0
ln7HMlU+9lhc25ueumsq3xDdpSm1FxJsnzlsHxt64vw1e0eG1S2PVB7yxTgwGt18RNs+KUVaYEIe
9JqUmree5AFVREoeT301CqvcKbuqglxTl3yM6r3R0UPdaqzssf6j6jBPutRriwkxtExt00MA/TKs
rYYliD9nrXgzav1eGO5CPEO/T6zY27rqrZLrdBxqDR9Eu5FJ5M1dM2A+bcK878nRNcZuV5YG2LUt
zQKh20g6l1tQQJ1wm69iL1uEj1LBShthESByFH652vZB0CrmQRafrXKaDrj82ktagDfHT+9H+ioO
9Vi/Ce1XMUwOLpyejWlFRT5rhYMTkYykSTiPFKjXzYjYV4cB4TXhfu7tVRajVT5oYxKa5qVJhfmV
Ha8IqymjjGjxd9sEi0jFIYZSMBjqEtlWxffS6Qsbc8bSoJU7Th/2+XnOyup7h16l4jTj6c7oMODA
QcSaFYcx8M7itTKNpzzXoa3X+xhK/+LHm3noJnUEaPkzleJgFdpb3H9edCveJeZhbVBN9eQXBqUr
w7JAoGyxanvC+pSmUUCI8I0EU1pBS5s4TGKWeZJjlS50f0IQ2mnYkGI7egSHunoy89ZVDQdQyTVV
iJt8Em3+XGXc/61BNlllzfuhd1xAO8u9i4PIHw2xHkQnO6re+MdgKiMwMxzmcYvbVu+81Yku1Gnf
svmDqtRcCbLBxjoSFUaYYdwxdpxqatPOiv1l4jPthxnWqKLuHIKy3V5GuR7mRumesQy/Rrl9Jy7X
pkTVztaM72p+i8oc9VA+5+Eih5BtTIWjCVRC04gOa5Jwaex7t9VLnrTkqRv1g9MUvsr0KECvgcGu
dc0XTonPqMW9fFzMc2OqOFh1tZ+3MLOLr6WbUF1VAGK1Obuai9iXuj1e7T76at0eCcRZdyym1T5P
caw1KFg4F6E+Gcs47Dv1WLmx85gjMpKpIFmPukMI/ROJH04wWk7QdU511puNOglxNoX23CAjXm0t
rHNzfTQErYo11TG+1J8gc7l4H03OTtJC1CipPlGaZoYZlKs5PMFt9vtUw0NdWILRGjxjM9O+5vmi
39cIT8YSheK0FRfVKdyfLCYlXUhM++WvkfM6/jWejuRQt3cZIvUgsWAqcYS+GUmqfT00u+4TTV/h
ISSNw9UYdjP/LXpXBnA5UHLK74uh3eNm85TRnVsw4ZFJSEE/l9R3LPNGP/yKW1/p2c+e1Vrv76rc
4lhDPSgQvRQd2bBCv+TGfOBU8olQUq9pn4lLTTwlSQPt032lR57K1vNcGt/oid0qtDfXkKOXfzEn
+2HNqX2mCsMB7ZxxaKjgTSwCaXJFn+I5elcEq4K4VxvbXWMJd+9WExSJPD9GlXqg0kkfWuqqUa+M
Ux8NLxxK8qnOdxpHKa+IRwqOOTpNprudp9I4VUgENQWnlIK+3s/E5XUZorp8JII8N2ufVvjzbJ0K
C7Osifs/wLGkPffVfI56i7sqcoRHmJDp3V5pXW/x0eWZnkQSzGOu+45FmDQc55e0i3ZqFY+JMC7E
uumYK4iSJtSC6Vo96O9JbT5gl4uD3HFyBEFbfKjQJox07NijvzJslX4+4hebrISMv0BApvdk3ETB
2Nq1r8mfem591/WF0B89Mgn0MBef9FYvcqsrJ5/KczAt3XQkD6WVXjI9nUIMYr3XVy9FHn3mySg8
iJ5fU9v5LkcryIV4lVzZkkosAa/p5xHWvji6m7UhDXVAzZT+9L/rQ1LJmZw6P45fOFuuXftt3Nav
adM8DIMqvJEYLmeQsLqceABBw2aaw4/e0u1L4cqXMhfXtrGFhzAyZSG1iIYzT3bXGvihbYBI0jga
JFmZDXGdpc6ZuDL6nt3yPr2pZptCS2hupt1+a3PU5lVzo9uOWKoK/aSJSHiageCKxNeeSYy1S/Fn
kN2pP0c43GvSZn1F2hgypuRXlUZroNVEYwl38nAf7x3hPjYmsSpGXHpO0lxwkTsn9tydFL24ExVi
Ldy5QBEo+hTOen1yXfqExVvba1+NLcrCcpA/M80MST8uA9a5qJYvuZv8sDWuK/v13Wq3FL5okGky
cvSIOApouetDMQEJo2l0QF0cT+aTsEV/4Aj+ZJL+OaKg9lWCcXSE8O/bcYrjGmemT0p9GJe9TnJa
+rii4EkncOmemvBmyCiKj2S2fhOZQRsoIzUywdRcddol7wip1pJvGgb4QyJUFk5mpHHgG27EqO5Y
S/VILB7HOEr95oCW3gk5dXLx8vlgx+co6RnKxckOJ7Ttb0h3/KJKH52chlIs7KeVmfJBAW70VwT6
XttjSiK81SvXPPWifElepOySfdni6r21YkIFDBl593ZFStf47ZprAaumzknJ2vj3sfinDsHXZRkk
LcmaIAoeciXmAxxp20dxToYW0nqvd3CWrhZn2qKKWIqiW89cmz7J6ZBYiR4sZbqdsZvZ+LNNwHS4
rELbZHtMXKLLNTEd+0meNNrLzIvTb60YfkYd1ZLELDLOkts0eemWjiquR4rDhKTBmBBVgUUicZ23
ofa40dXdNxEs65auxuhYmPdM4gyVM3mDC5XLmW0MxsX4APz9lNRq3JMbe5zXkTjmtaZUMoqzDoQd
TTq3EdERytPgnx/Grf5VGN1ySpQKYofjwtondojd4KvMmAJvBteZBJ+WFrxvj+w0M65CBJ9XaXCj
qFhW+B23w6AriR66GEn3HexTBF3ahht7xKJ8zUlkXmbTz5pMcYowZq67UCia+k8yWryYVMNdxIeD
jFYQETbre60hnWqcse3gZOxa8GazTHZ9jhReTtlw7Eptt2o3z0jTvmpL5wY6LpTAseJHpyV+uG0q
cDAM1cruOyYLVoWUCKgoS8sQpGXgTjab27JwnOkESlVcDrceUjXMhIGW9DOcEYw0XZa5czigTsh0
s90ktce+0oOWlf1UzJK+xO3Y6XbvsIKVP9rRN5NYowlwIedd9V71aBbmirc1ZvFDm8VfisWBtytv
i9nCRlXaeJP6ZfwGnpGFyDiuat1vi8YyEH0B+XQd62LvTPa5zukqyQFDWJN/aar2PJQFnw6QKc1M
XhzyRb3Eai/zNwbKHH+tqib8qg4BKiQeYZI9RXaDO4ZFynYJc+1tDNlO852ewTEeKvooNuRddCZs
ohoBzm2n5WHXOpFvWlyQaB53qcWEoCD0eqxZFIk4RG9b0yZH88BBD08J1SlymiL/3BOJZOachK2m
Oq7YwhHn0yIVabPDQ2fjsNhOi7JQS8+wYvKtF7uWM4erw2gzWLBgGmhhIhsK32gjyq8LSpPuX2Fp
mKRXk0A7KtIpAohB+M+EJRpE5DYuxDshgq+Mp8I14lMq8I0QP9z5iAOZak7bl9lOfg0KuIpB5WqJ
b67ACCFdNXjmxOMDVdNnOIrBPy3fi3jaO4rGnT2jkpvbpKL7SDtUJGgh5U/W1JZWIh8aah1xr3Ni
LVYd+qQlOPK0X8a5fqgq5rXcHq6rQ9DYRknhaD2KlHeCSvVYkSfQJhJtbPRTW4lX6Ar4PpbANKSN
jp8Ikp1BulBoUOXo9C0Ksyy8rlzQlXR2HCYD3a7b59HKkTnpzQm2jI/oshNQTu2zqQFa4qgXn6e1
CLvGunXTh8hf5Xie0ioLaGED8CkAeqWpdq+IThM2TaQCJmYGsGgeq4YBIGhSa6WAmVfb5Vbjxhxm
8kI12pPIFQevo82juY9LBXpsrR81x26OS/q1q5KEOIA+VEO7Fwvq3KKdE1aS9VQiE3fzF9USVYDa
qdjkg21gKKbTv5HFeyzn5QWBT+VH3Vof61YLAJccU7PgT+LulTMlpropgdnUdp8/jENzQrWeDNct
0r6bPYCZbs7CbSApR58Rp2do2r00trsdMXyHwsbi3ScHeuIt5/Hhc8tprLHm/mTDhWBZmHZ2lbPg
CZ3+CZg1d3pxUX+euoxuYYxtzqbzl436sRxcDpVutEejDIdPomdwouzKOCYn85FnqrDF3dAML2aX
vAtstT5ROBZ3h6mOaWEF1jKnF3MduSrJnYYzusYupLnom9BPmlZ9dUXBxx9hsd3qvvXjekl282zs
nF7e9baxhGZJ9mQ2k9Nq3YKBa9X8qNY1OTgeLu/IQlmiCstbASK0eWDp7eAVLVAVFPIBRS2oZ2NC
OGMxLKimdIeStN8bE1Fb4itmKZ1snm3wKj6gXVGB0q1uHUlX+zFQK7QlgrytrB2vHIvZx1JPwdRW
rle4BXtxO73q16iI2HihIXEqoyugu9wqzTL61DJnrcOBBnjDT7DQZxzKGfC7umdmUvc4lj5qOa0e
qy1CVheO3oSJMURiNpqTpatTKXhJUixeIafP9LJmL+qsda/r5GxOW/lDS/hRcIofNMn4rRaATeuy
6Em2kbqv3fMoUicRFgvLjT1zcPZKZWUoe9K/0u9rub3XfAJ+axAo297yKlIJwVRay1Fs876et2dS
42gHAewj6gwgGjD1AAAHxmOBOLbjXDAMUbav9TcRVRs9QSPicSJdZFLUSBUbcGNkAaGCTCNM+q1L
Mz3GzUp+okGGe7444Vq7DR1Yo2MENfPI9ng4CrqJ9rwV+0wNia8xcUeA019pW9R7W5+/a24f79ME
n7ngnlpteQvfk1poKOedgxWrtTTxsGC/ytzlnTF1+bSC0yKLp/f7JmMLkCxNHf7vL7AlV3BF80AW
VJxHS0g3F2yr0TyO7cDfKYpT56ona7B/sInQSZiS9WyL+N2du8+T41jHVGgYi1mly7FkqvRTOTZt
yfpFOtTFSQQVIXvvNXz660ycUBQRHUf2/GIDu+NtcCFRPcnB2naJgxyGfa5laebo3VQ0/mrLjL3I
oNEVr5RwzS6bGDKO8c37r8Oxhjx4NrbEX8SiQgQgb1XLKUHE10Vxx834E6O0ls/mGvH8riVeWmRA
oDTZ0B8VZxG/4U6dhuctm3ZJkrsnVrW9lia/4jl5LNrbDL3iGOhEwmDi0f/sNOPaR3G7mzXCNluA
H5t+aSo+IFh5s+8gg4qS7b1Y7+yuxEFbjGx9pTF5BLaGBFu/8CBRDxQ/49uBbREtdUHMxpcgOwwM
56bJ2RUWrJQJI70H6EAFRic/D8tIlQlssmGrHqboWrnVz60ntRLUM3gNex81RJuUlnndxvxTY3bN
zkw0rCC4lYyMpmNn0u4bauvSLIS6dLF7kVPlBkbLS6+Wl2loGSAOSYxd6IaF5VHxzbHf6ZMdduvw
XmjNF4zYh9zN4me1xCfzXhfHxX2He8P7iJ5p7Twx8K930Ww8RqN8HUErhw3XgG7jaeW+JekImomp
e1mlCx94xJ2+fLNtkDTKgJeC5z2YJugiFq98easYFBud7puuptNdHfapsf6Q8PV2it5948gvg7Du
BGy5E4OMY8TT4INw3/w8I3Aziy9pV/beeitVO1B1pRpYMMoeUfr8C9CT6dWkWwXRjPXIDAuye5mH
TC8DSDqwEHU4E9GdkHbrrfzqV8bgwE8zaNIQ7aPbWe+nG6tiueR5wNriBoxKO78uuzhw4ZYuilan
k9yTN235fKpkLxvzzpCFBhejl0GbOU8NRKjEwmif2KDIMqMogjRqXYBMth7Msfmor4O4zOxnDXhx
KuJKD2FqvER70Sff+huuRgKq8EU+zbssBSDZRyUcDJhzknaXP3PWM5Y88jGIfjFzu/RhKLAF1MBK
YAvNXv5dAFr2ZMNio+E684tx2XNUXL20LdtjCzJNonzi/oQmYbmLEUb0rihouk+V6KtwMIn3As78
QsdV7oUd0xy17Dw0OIADdX8nXVM/9DSNvZkDmieaZrcNDFmgGYmUljgkzBUY43RvK80OVpvmZYno
mWODzu1fiTfClDAngL0BYUa5wuLW0gyZXq2ZNX+yNSvQtexdbUwPrGYm6qkpiYckHHHrHDbkW1B1
zLSUsRypOOLclMypigELq5gnf4oB+0hkNIwb85hZtQOJutWB9DjyxIf+Y+2LI0puohcyjkJjBu8p
i0lpG0L8wxkGCprFw4z0oqg+MY0mybG0mD718tcshQiLouW71EHU7nFc5i7sErpWGXZxjrMjZ1pP
nErs8f46zXwbMZ2S84MlNdtrQCuHol93ba6d4qijd7EmwVpkJ8egmWUTBsxyEOSuZfs6Rg6uHXdl
jzTAHhFiyPqQSfrAsbvvLO1F9sMPi24zTQJ3Y8SpveLx8Emmxl0W3TtVNKKBgqaDVylEBklFJVwj
bJdY+UUzMi9yUTvUcIQStttUa+oD58pzWsk7momr51Lhw2qEMI5bJF3HHwvT5Ioe1ry+GwOrSCc4
OCzQ1LyKo21nAkBp16so4tmbdVwm7da+1tv4JcrMs9OlvzJXvNjrSi9O1F+U287HlkhWH5BlAOmv
BBZoPc0R+BD7BmS3UihZdUKKIhAxppHUKDYx6e51kfi7hdJPPHQplIuMx6XG5BZn/Qst6AezE/dw
ypSnz18ikiWDiMUYq3tOIbBQJ5SRG9IGdfdOPzMlrH8oi6zryuBRt+1LhrqHxtO6H53haaLwrAp2
8Y1gFQxQ3dc33dH8lVPf3slLMheaCS2/nj2ndfSwqvYNayF15S1VU+HjQH00otaT4oHRHb7axOHc
VC0LX+UySJLt1bohVpPa+TFVHMYt4pOXyX1v4aZbRv/S9ZERFql8bVhFQjGwJkVtdN9GIsg4RsfG
Q1F0TjBxEM+MmuPhRBKrF6fFS9QD9HLqXx1nf39rn/VyQzqYVZ/1qUXQ51iQttSz4WqvyORODXYl
r7NYmKueBvu0KMrPcnlY6/4qOl3BbKdVB0n3WnLLTO3zVFCdMONFO59jVuBy+jXt9Fw+0ORSpygu
AXXGsMad/+DqvJYbR6Jl+0WIgCuYV3onkfLmBSF1q+GBgqmC+fq7oIkb58R5YYjqnhmNSJbJnblS
txuaZBMkm3mVB+qnnwasDFn4aGeoZk5RHi0Fymko+/0c8wmHIf+U2e1PsBAYmBBsW9/dJxWiA62Z
za4EnbWqkXvxux3CzmvJVQoPQTJji7ZnOHDzgz9RpcY71dvaw5fI7XJrGlTcFla3CnPOp/WUfdR5
T8dvXW86XqudEbmHoQ6KdTf9Xm1iyA2EXjs0Vt9p3WUUh2lgap8sOD158Smq9tB31UtX5htuHQ7L
cXSecE6vw5bfX5By9mhrVJ1lJrVSlh8eZalffWYCSEUl7K9qYDnkOjBGMyzgQB/JwaTPtWnuzRJs
SVM9RB0jJ8tqvqCGoW7D0VkJ0dJT5LTbqragF9jzHzv5qxl1HHLGnHHprhNFYNnTW5lh8yi5CETc
AAzrETzLIUPr5aThcewbGRcG5kVzzRMTu4YC5ppXtl6hKrAt5Cni4FTAknmQIzcgz78TVXnDB4er
h85Bl1Yf7gCgRPx9mJjNVvXeYTaZlUwcuKoofQfvwI0R3Sp0C/Q3n+a4wjlWjf+pLO5nrTV/CR9s
SfsnCFGqpNVnmy6fLthjxg23znht0RxMkGN6oUja3OUMDiEKXlTUS3ZqPK+uUd7n4B6duH7K6PXc
hIgOIAzyO4FccqCL+VRSvrHypFPsaqa2GbU83Ln3mcOPVgOvBOSJs4f/nqzis0u7eO6ir4muedWp
124Tg+3MXOczG4Tw6RmPtX/q5N/UBZTNCYvZhXjlVJhsK9+c1skkjqMqEBikGWCn42fOrWQloqqk
Er4byJJrnBxdu8+x8cNQJYvsjrQJU4xrYMPnl3zt6hZpVqHadfUXCFSLqQ/rWJElL8rTxok9ON+0
hGMshDSoJau2K527yeBzBv7gVRYBvv7g2U7/dLn1aA11z9LS85azkT/r0dkzPf5JkihbG97w3le8
1nAwth33yZ1XZV+PZRlwVPOdRzkZa490N8pY965N9TIPGTaIV/yldRlyidDkbQDBz0UK1K+qtkpy
HVbRxY7QzCi+9tvAPRThxBnHMdZp0wHnDSZvm4YmN071WTokKSemM6um77/jATsStjDern99jSTU
9r57D98GVFt28ZLhxEEcmK3di21SpK95Zn7FYb7Qea2fIQf9LAbAiHMQ/+tpRyT7giHODUnml2yn
2TRFO3+s3ycr+zEVrhifFrgY5MZeFe0/tB5PF4+NmZ3ykfMf9S58jk1vVweYFGiVRWBh+rkyVfWh
/OrBtfTOg5W4VQ3jg7zg4yjcaKutlzkINl7jqLNH6bXQOCosmMgkt7DgKW7qdjkUJCjsHzOa+nf6
Rbxp20XgLWPDfUon1p+0Bocq1KvKivcm5/jA3OBZ5rOBBwmH9EgMDj0GxZbjReL58V5kH44/FbvA
yz/9EUtJiqKHxvBqBsD/WbeorPdZNsvWWHdZVa8rmib4dyArADwdOWwV+VrakFSI64vq9lPj3lRZ
02x6gRVOOdmbdorppraYmUfqfa1xFSY+CJCweWtnOumRtymioYBlVWEksEtnsR9B4OQatXxE/slU
vls5oak5U7dYo9L7+bzPG/00NoO1GR3AM/iIOpCXHa9j92COcjeVywJm5MUmqNVPBCmQ3sDROHaB
szfTjhUSK9kGqMUHtQhnoDgXKIfibkxLewO960M5ttwrOZ3MQOyt8W9Qu+KMy+i7oR8TTi9YSHN2
7uPSCbaD9gMwZ5zrdVs+2lPL6W/6Q5TZQVPnhdOIkiOlXit2ZQATPhTApHHXg4zaTU0TKcFdg/4R
c/y2kmiZeExfg+l5YAK1sUZW27FvTuvM5ny19JMYWadvk36oTaplnQhSEimMP1bfwPb5Tr2xWzue
Vqx4ExaGgRpni7nU0pwZZlgGwMl6qZohVjDBQ4hLz5YfFXsSOdiwG2c/CV7UTNTVMkD3tlCNjnFo
fxtWn586M5hvlVeZN+0kD7VlvQZmkFymYqieRjE/q1IUjMCA4mpzOJVdaxytkGwC5Jkrge4OJRiH
Tpwx5inL7tS0KLZj5FxVMjzlJrDbajY+zKR/qItkPwuYy86cM+ki7RSJpLmf8/YCxntgZBl+BJEH
5CWV2PK41IBY4qTXAhtLl6bmRqijjf6ErouzGO78ZgyEYjKlm31sVhUSeOldR9fxV6n1YBloo248
xQzam+615oUldthdZghb+JXzh66OdwyszyZj5XMSdu06NTPOr/Ob0SCZmckU85Jj0Yo8dNlonH98
juVjZjwldQ5UJuG8HqDqBqlzMkWGqcf376p5MNY1XbdbWEWPxQhfpsbsPCnUfLg37XH2O4lpjjg2
ws1Sr6IRqtzxOvrTJ6jUu9EmsKiy+a0bwuYSMMpfsNXHPrW/W3/eyDayD15gAPVFYXWywlkTYfoS
JjE5H2MbuFFgf4jCrTFseeNjB6wuzQzujQU0Obv5H61Z4Bu6m31yOqzBmQldbeo3VK629g3nZ7RF
IDzOTp6s2+vIkfhkBWl/ElLrNWPnK1GDRXNNnU0m0DgBMdcZK+kQXS0jwwfeBJTI0GpRz4W6q0aa
bKMEv4tbwrgO93Uy1Rju4SKN7qHLSZgH1YKSbw5i8B96BQNkyB1gam27owD82tI7cE6nUq18FHnO
ldGplKO/iVLm6rLZOsheCAoei4Qow6cs+hwnuKzloWzbo5nGz00fPjpsSau6D9FXGXu0agYnHeMW
mMStcsqztPujhf9qyqZr4OpdFHXQ+kcS+qGBbtbn4q1E/F8BwsNzZxT5oQmXsQN7XxmobSlT58Wy
G1wqfpX8y+XO9dQ7siWgPiIJ52GpmtBDCfkzpQAgIzhp4ztZuUAHV1Xf3NqxsQ8WXJLKx02aDg2+
FI5Wm9Llxpeg0UpDxMzLMCaHIvpD38hJLaXJEKJzPhaJd1DT3uc3+xO01mPQusBZ5+7R+m15d/qM
N5jtnH6fOuzx1IljFRdRbZxtGhQ21KvzUuekQ2UZmTfX97o7Cfhx6KR1U8vDf993/Jv01XRunYBY
jqsFQ2epLhlEungGs1o2I6XlTZg8hT1UrYVZSOu6Lw6coAB1+nZZ38uaq4+VTOFOLE99sJrQSVD/
WIAMm4/axKoa5nes287970PvIxYBmUH2ZhB0keqlGiKOvXECWjBNR7yCjnxcwFouVFhnDOKzEQXz
K1G0r9quovvfZwXmPR2V8cMAXpoCl/I5j4YrG7h7n6KVwLOXOeu28va/f5i6cO4zcWdXbsihthVP
vTfXTwoy+PIklmzNZZPf51m6AUJnPzpOZD2asji7MWBr00qKY9TV4zopO3df4c/ArCrGW/tUtkxD
h5QCzN7nZD0l1Qcy+LMeGn+jZBTuYMA46OBusrZZ/o/s+8jbvyl37GrZbhb0jlWNHM/dMtP8fcgH
OtL5njhCplz/JjLNwW0v0/Lw+/T3oVTunenPjLxMhTaYAWcrRXgKe7LMq9/wWNMYjKH96I8cpvbB
/vA8kT8oirMfRBCGkEqJfdkfk21e5x4pFT//+yhdg/WqUSAU8/Q9NTk5Bj2FtKhWt4mT45b/727n
iaE4C4d5oZPI7wG+231DsuOls9pvtTzzpzncjF6o11QFcWv2k9eSucJZ10GEnRycPX7t5U9+H5qu
c89Fod5w5/41cbE9TwqRxgo857Up0mrTM/oDQj10e68zX6J4LtY6wG5Huqje0W/RLaLFax3EeMwI
0a3HUTfTqt0O8xxeKwSFK+qBe3WvvlWHV8Jy/ZZLUIWWYTpn0l3O2Uta5zx66i90PyRkgXDh281z
OiX1veW39X0HU7YKVXgu22PfxbgzpyTZ+QxHH38fOro+qlGiUZtF/zjCtmntIN2WUS/IcBnuR1Ht
SQJOn4QEjV1FlvW/b+ec73wcY8IwH1qrsG/AstZBOM7VWuOI3swhnyn8WT0Mb5c3DEGMtYHo+BLU
PtiSXPSvMk8wL+TYZeZ8jXs8vjRVmb+H0SkgSXY066Z4zWTVHjXBmUdjTs+EBAeEbYOBij/KY+EN
uyYU2aPhR/4uUc7IiFByemRIyp6AlQZP6LDOk+7NElX4D522pQIaBahkC7B8fV6OBSvCQzRN5d5w
zRvvB7HCpYa161aDVRk4Cfikcd4ST4gnhWupJz8r5bWW447zs3U2sAM1q98vfx+c3CWMPhWEHrI8
3I/Rm5EE9hO3/OTFHgNi3mZ0hbxf7cp+0NsiIL08DK1zdKtrkgx/3caOz4Ee1daHBHySdf8H1GG2
zztOh2AGHPsyqecy9OAs4RDnReibnd3W08kdRHahNntf+u6tY0e95aPn7Pn3dQdXDeoJZ+DKSGya
FcL47vchn6rkv6+qevhbm8QOvM7KVn7epN9ks/CVsrY+lk5mnXQ/UnFROfEN7BvnpOhrwD/z1wwr
llJknScPW+Les0xK7IGb0QLPOgxTh3otUmOr1izcXUX4e2uk8X3cavFI2jO+4eD/GTGv3A9JH27j
MNkZGPjOfscKbcIP4z7h7zmpluDFuL+lo8bxStP6/ndxGJZVgbIv7D9+srNw5AgTgZ10RvsArS5f
6zHsTuAC8Jdm7atdCUxMIQd60LPpe2Qm6a5JmmFveDp999PgQ9A9thMdCGwhp+4cl7I7O8tXSZPu
IjIBt5jrPrNq+eH7Sb/Hbu/uQh/vYTdBEckD5oiqH0z8ik75+Pvg+O6bgTv2/PuMHBEf5zjZUB9X
/fcXSDHM+8D400UOk1R27XtD7oceaK0bFUDiUiM4RLn7I2nVMcr6TykTxdg6TV96eLEwEPRja8Tj
yuYfORtE8DdBm42cDhCGaI9yvk3gaHiZrL/Uq7Mmpjkm9saFwZnL+V5PTGbMsP4UydRuwmKE7pq5
/wqbDs9EM1BcixF3R9QXnHT9Ft6khb+xlREKO0O7Xcf+jpbr3EtTm3fV8mDnaFWr3+fuUCU7InrU
Oyx/Ei64N+aaHqaMuLvqWSaMtKvipMUSuvLlI6G0DA9OE+0Nh9ttBbaWUzjUDhBlvJ8wQq8CJ2T8
toSS9WSnMDP5K1r5xSX1cKnwdqi9N7TTtzqwu+86qKnPOGcMAe48RyVPjttYB8c3inXoRx6ctppR
vkDV+V3l8Ezgp2ihF+Fjlsmj3VfFwcFOc0jbMLo3Bydf+d1tSIrpjFA+9MgmQ3f578th1LvcGh0y
kQn+M5Vbr6U/WYc56cbNUrCxtiKLXvcST7EshPVaGAErLetm7nDEqsx8H3bwoQ0/IwXG7LAqkUu7
0GdWVDA6TgWUMW17TxMyzT3uPyh3rdyzXlP2Y+fqJsbsNNDtdIZ3fii0qLd5bSRbx/wws1bd33o+
GPcee84mkO03/ERjT8PduG6CQF2SgcwcNKuZARFE6HB8hYJbHfKCgLVlFy8YQozBuGXGRPdHNc1I
sQq3HxfOrVMR0w75+N2Usl6NDjho0DPBnnyFRaZLKL1kpD9YHInrwf5xCS9vE88xz7jhzXPBuKOz
3PJeG2NJJwcnkzxrj/aI384zPGtfxyq9/D7YRkXfVDruM5YYhjtw/yedvVtFyy6HFw71Ft2f86N1
riTCusms0khcQFgW8EZT/7Qka/bzAGVZ5GwgQlxnp2H6bBtnqc1g1RVFtG1N3Ok2RJIHQPd7xxzu
OK+Oe8cbthne5Lvcd3npWOcc3LmDsrKXNu/p8gqsjyIWw9owfXx4jHn9ES/ikPbRlgi4vCMjYB5h
WAuojLKDGTxIxjpT/pwMi5RWWOK+UvhsDWN8q5BGvivX/u+L5TtGjQiaxkQ1CPZZuxkP4AF3V/hc
JOOjIn6GWR2vZD8PBXAUknm+DuJVV9r2S+jx/9Dk0RMm+d303gop32VaWdQw42HxpJzeR9c8auKi
dJziRG+qYLhrM/9NxUgD3ALGO863435OW7XKmhxQhLV8iPtCPI3WyA5pnVwKKB7zzn91iY1xg/Sf
HA9KuMqYRZRWI2/E9D66DO0z1fFz79n9Vfbk4HgXPv0+kFZ5GHLDPcNrCvAXxhiy/8/h8fcE+fs9
LJM+hoOfRlvygTQnacQ0L//kOjh4eZrv+nbod87IvdUT6WuyOItDi98ym0h0SXvLd3aJDXTCWy4A
muXiPjf7b9uqeVkXZMHvQzQxZ59oCHK0M1zHqfV2mcsliPI+cTMg8GzD2j5blp+c28nXh9jLwEGj
6zFfKvvDtCxZllGpO9Y/QYDhlJj9ZVCaewhztPskTiBo49GJ4MZ8ZnN3SFpeli0zl+5QdNW0STGg
fzaWdfSKPHwpu2w+Vir9rkR9Z2fswqbW1tUODIbXCQJGRusRGdhwT0Eu46/KpjrQU9M6ClJ2QL+J
j78nS2kk4zUDesCHbeA/rNAAPfzxYFNlfx8MXUTPASfBEtvRsTeRWm1KdLgIEfKZWskRbIEh5bz/
tJW4h9LAOdvVZn3Xt019Jxr42G4znX6fWbk6hWaR303NExKNf8uUHT0AS4dHH3zbNMAyA5gZJIrM
urVlEm/pp/I2zfL093uhZssY9BJKpmalWRWysc4q6/mS68qXtKdq7zLQolqCh9qjaXjgJ0iSoLl0
/dVIGg53uDHOk+otXE/Q0fswGOGVM4BtYGdtgkg5RzxDvPdlNHYUEU3VG78e5uH19JlmFGmIoqiO
kR4YhnoMkwdvSYd5tcAE2/vPmTdcahS9Ty4+Nn4KjbZSYBUC/BXfpWaeDaugT5I7HwJZ2Q3pR9WS
rjCtCrOmSZOaNQSH1va6J2nafGJpdtyIpUbYqIPykkoXmHmxYyYZXPrZo4IDeTDZpd1ImKYCpDx3
54jk5KvTEO0u9PTZOYS7YulRMiNG98GT4UtKbBXywBwSZlbe/VsZhpgmLMHgcRbecIdmfD/1KXF1
5Q3FgaquHxyJoFmd2D4TaHvHiIRlo9DZDhMb11WdIn51s7ma3Kg5doqoeAu+jwydY3u7UtyHKp5/
3IIWsALe5z2/lZ7xeGMeiMDeKt+N76wGxv0cWdW2xpexS7zCPzckTJBqKJ7C8zR9Oj3T+nBy1BVc
bnP1dfboDkp91TK6t6ZcfgpLs5EHgfs4ugXIkWKaLlWENBEFwt7HEwaWpJfmHlQp3p0hVNffr6Dz
6GsS0u0i5XCqG+RO38tgAizrXjfbw6Vs36M0d+8pIKJryNP/aCN0/9MCfr+vB1PskwS+LVPjhpkc
diYTSjouEcZmd7h8qo6g3v//I2PQtOOATCHZ7tsnFyPeLxnFWFaY36+c1NF7SAyvnYyn8/88zFr+
76ddLrhEKug9//2VFHeUDJsOGDFaxe+P9vuTesuYJEkw2/z+gUo5DFrWlJ2HJjo39aw/LYd1Kidg
xbAnB8jqzck5avvporyWET9pHhxQ08NcRONDOTc0sKrkGvVaQl//qpu+eYht/pwqBn6VRrn+/Ysi
GQTvYBuOi2/nJ+jD/tpJbhCW5aVeHtLKxxT3P89LHIAhDHeDMPyXFfhkF5q2e+hD1M1Rd9TAODiw
5gRidF79NS33OUmJ32q20V1qD8fAdT/wyRDWd/Gm0DnirzOXaLyT7Xg7s0qHlK02dpruEA+OBtUX
2fgAQv9B2Yl+7ozxM2VE0bcRLsFmF7Oh3fmCljTfN/YJUHPpu3ehl8V7oEbB2qW3l3H1Wrq5cSiL
0XqebE3ujQFyU7o448YCvL6sL9xvlqNYxrUsr+ajNfCbD9z6c6hGuFHcOw5x32Mo91oLDG3/TVsJ
5YuZElR9FEfTLoLtujQwVOPcScnxGOpMxUywDQPM0GY6RxcHrtglHFuu22UO+Y9nGKkOBG5fIx+r
CfwQsaGk55DSXXHK2/gmaUVdSysxNja6X7LUZUqCdaWZ0qWOqdIcoTC0ftJtXRlcG2+GdlNTX+bP
b4FgHCiAINtZe0Jm++eYDLTdoh9Xoo9fZVkA5iRVPfUKD6Xf5xsnHhsG/+3IlcLb9e4YEsDxnQ0I
pXWPHrcm+GqvAd3T98HpBit6QrbcYKCdFaciSWskMMJcSVXflFWekw6VsrTLbivt5lDF+bevultJ
StrIQsDNzVtKQvjBpN+sD/VdIBp/rcELo2FJ8hBGfWwQHwAJ/Hb2rNqJxD62dI1ryxxe1DJCcTts
QDbnqE1XDPKSzeLE9HRexRgEl8v62qSd9ZmL441OunlRz1DUzeHJrZmjtFZKmMcIzf4wcvqIx4vI
cDERQQ3OKTUMZ2EgpbVFv51b+k8GRTlNnr61dfnazAG6BAzadWOKbZeal8qLKYBrGOxWTG+Qk87o
0FcVkRegcng4BSXbOSkZ6I6Tu2XpXt6dNB/QVbSBdF8euMWYdHRYP43YewIr2dj1zqUuq+PcVIy0
4V1tfVPeuhJLtBH3d1HX/qm79Msg3rhW8VAdRCKg1SMZYFge03XXet9jlhJWoBV0q6ehJX+W2Zs8
3eEAbrjYlH/iOTwrmeLoxxeJGzIi1pBgCyhz3o2zHRyC4J+npx82eCQDW/zIr6YM3kdUMrJQaO/t
5N0V5pBu8ggbFeFXdiN3JqzVZFyJPX5K8yOOoWeQFLgpBiZ458tP0J8TDs9hO1ozh/y4HdcYiqIj
hpWt0ai/jTLlA8NT/oXTdMb5seaYFBAGaJgTNXN3Wt5BlZGdjKb1j6rAvVlpcaaNZMRtS6kn0d+p
1Ks6SMhuK8YlVgNJM7cmPOOYQpak8ksw2A9jblb7KW0+dEV/hWMBHXH7SG3w6NIbrHaVHQT3sBOZ
PSqPTJcd7mxp/gl7JA1Gw9yvhgKqZq4PRO/L3RznW9Va9wkv5NYoExo8gIqQtqBXV4nuK2/AEWJj
x/Myv7VArYH7Ip286koUB3yGISYj6W5DVT2JQXTHMovvc91AVNFy3HTu0pWeMwpET93IwmVd1E+W
HTlrY/A2VHS8u706h7rcD2191F3J9t+XFh4Q3a7GjGBqhIcgC3F/mcEwwSMwjIf46PZJuU+NjEVX
jzOwtORfRFzqhGWq2qiOwHAwVFudmM4xpzd5xaVti0Dn7OKhhyfRE+stnOdknA3mo97OrlscNImt
tt6oCb+aXPJTsZNueKc1VbpjyaSuH1KEoejWSAonSf0IbG9MTLit3k/BsxFxKn6CtEFiPexI/oWv
06BKkPJkvYLBW3uh+gxNrmddeHY9tz/EHQHgmhk4n2w28dTo8Yl6a1nE88mKk2MxYC2wLLgTIxTz
NQW0JsCABIfShMMbJvQ5iIYvTDM57l33QTpyHQ8xzaEuvebELnBHBZpWuj64Fq2Rbouy4+ZKLEBh
v5pGG5uU02SHwnYKkmcsiLi8MACSW86wDbCMsWJwuvRSkLUlbwifOwkfkon8wBT3574XdxMQ1ztb
UZUwWdvYVq86dNADqdf1XAkmoqnvlxqDjeULuscru4LvREf5r6Sva2ZDRUfPVTcwyfUKmisFg7s1
ywUZD84TeCvJytGG3Xlxfkq0bC4M7977SZ+nKjJ2Ri+/AmYxTcVat+yJmxyJ2yBtyhybzikkcS7P
HyUFiXlCDk3NgcGZ4Lt36d4pZVBvfKm+owHndTlVZ6bm+2nonpwgPblGXG60cJvd1J9ImuIonVCe
YYRQQdSq57z0qThNQInqZ9k1CVYXgZOIWtwp7OVDMFOHOxtMo3Qp/xVRsc0yqrlyS9ssdJvGmEgb
tgQtkIQOZQVxgGExZ7ppGY5wzalTn+5fX5OebMxdkC8+iswD6mBb1k1gj125BFXmdGBomo07X9ik
GNxsH9YWOViWZS73BrsSSc845jJQNVu7ofjFSv9ODk4cg0SHrozg0fJtJvDEPurZ5Jl3K1l5N+lg
OecQijEWEUL95DJ3k5gwwnFgrkLuOC2m1rJnpArtHH963Tpb6cVvBU3FbGQvqcGpdEQ742MSjccq
5kXhONaNTEtpS/xsC46TWUgy2M2dn1SgO93LZKSw+cxR11ubSYL5G+ot299j17TcaFMyE6XYAg/D
BAar1USQYRCA3zwNmgZDcKK2KV0OeT3EfBYthPEChI8xvNWiad86u3oulPuUKINxNl3CNII7ZEbj
a1JaMzvZdFYVDmaRMUMPpp56zFLecR4V5BjD7mgQpzKILeLVXYal3w5VNPitcHLGlPNx5K+/pTnL
h8YioNdnGuZHnDICqBAyi6rc6uV+7EQ9fAUv2PYW/nhhj99haj1SqnmvRWcdY2f8bGEdqzx0Dn5i
fXpPNli0m08/puAfO0nupOw81gPtHMXGb8SDkdursZwFY1kQFenFlnN+amLeU12bbh2ks3URiSVR
T7wyUeYNNstBfvVea1zZjElfClgAybxiose1QLbeHtc5zrcbSFd7g22ZlSJ6lf1wnhrfPcGJpuzM
6v7wUfqr8/c86NttYQA4jgcACjCv7wtMnETl1lmkFR+GjgSwjdhb0oO6Evl2Dv1iQxVutnEDZfIp
pOLUQQwdhvCfXRlvZUf2v3W7aT260YJ9YhykBRItWcdwo2xFnKbrLqlK1ab1lCYsp/9pVoNzgZdJ
OhqAgMn0fYjxsxsdDitFW3Rv7+fKfBoEy5QXRcECA/K3KaF48vyc1+gqIXtjQZrHVoYz29kbGPNC
b8SRDGEMR1q1q/PKPUs3+7IMtk+wPfPEFcU133uq5erMvUZZ8koiOtuJBc5juh2lJfmBpR8jmcdQ
yCWsZojWWU07twzBSdbBCRHTIhg4rN2CPr108lKcUMmJCjecfAQjKGqc/8g5wHrRMmFOA/sLu6C1
0pW6mlPiE8CCdehBAC+GbZAxizRMvMGjfhwKPpleOdERkogAdkEavoRizU4lORxjCky+dCGwMmf6
dYiKQ1XW47Go9WfQUfILzTdmpLPmetXwg+A5j0r3iPWH0s4ROB428Q+pPkBaLsFJ/p/9OUIR0fa5
6uATtTaloXTtorrzBihk7exLPUdHnc5P+F8w3aXhexYY//pqrndZGoCfgXodZRg+ZBZ8TF7Olat8
9KJkcdGmhL/y4tg6xVWH3T/E3ZeE1ZMwYkRT/LmVtXFpPNAThfwAln2gm+cQ6hB+h6CKvJScPMzx
kRqsfteV9alIy4nQY7qHJU1zXIztRcMbWuX4gfzE+0pxGW6KKEH40C9qBk8qY6fFk4C2oeJEXGZM
rLFsicC0BYzjqf6izZXbIHH/AQaKTCBov8zY8qsJY+JknILqaDQBVXJ+Tb3YVL/RIvrQkBnReCvP
/Zy/w96zuHkwyAynuV3ZjeCltGoycmTnUOnnjf05Q+5jL8SUHCxFzElw1+nqSvstURZPvnCG2UVG
z+TND/jY8sptq/EFctaw8Pq+8AnYj26qv2ODBK/pY6NMHRZwVshjob0WYAJdsuZyJraFdB78KvgI
uhJnYndNyx75vuyjfW34zDAK89Mb/5roypnlvWUW8VcnDL7bWm7A7v6yrZ6HRi1e2fg5sIb+SNqQ
4cFAJGz2lo8CDbyaK6pROsfAnOiYS1fAbm8Re+06W1yHA22iqRc/CRLE2LkACVo5JmpuKrLHojhF
VKEPziB2NYfmwod64sb4XFvd7lXBB3CeyDtgPSVTSBHyuie4pOOEEU7v/7Pm4DSp4klJmyhLJ+4V
7gILVZEINN1cWLbY57R38c78vnaKadMqY5MDgcHt0BCc8UOcvnatiM7X7k5bXGJUXjfbWMgtWfIn
IyBhR7yM6TuOvhZtlpObCZ/AwsJkO1BL6hQLFtqhl+mB1jks/wR+yxDqiBERZR3GM9GVDa/+RxrC
nxlV9mWoZk/L4abwCaQxWHhhKLj1Sy50OsVBLedvbrj9Kopm/vm2OHkIvWoT84KsA3z6BulbkX4N
PbmTPD0lXfvZN9xXfKPDlFrkfyD8BKBeup2kwSzsL3y4976qP2xFcosp6i0Niq+wsLgr9rhl1byb
W0zuzCq+y7E5xbQzd67qV2On76BgcEa2m6fZcLeuUeMdt/RbTBplNWXRv3QeD3nC2hTYvFnIGUMX
X/m+fBtC9y6iY2SVWC4L5XhRmoZLd+iWtfmPn6RbLS+z8WS2SEW2XXGox1Q+5o9yCC+FE51mDaxT
qPq5E/5r2WH2mUeOrstP3RT9iwcQoUROSv8gj3tYk2yoT0b9KkeuNY37YqiezGGNXGKbw94Kdcek
Q+9BhzAyivsaA8yqH5l/BHb1mEzTsGF/OMEL3zbuMeScFP8/zs6sOW7lzLZ/peO8w50AElNH2w81
swbOooYXBCWRmOcZv/4uyL42D46q2MEI+0RIpAqFIROZ37f32tzdlUDEsCN+7EklG24jeE/i3dOT
u4F+HSN/nRekLg/TBAIZJmSpIBd6KVLYfWgYcpz1MO1gsIkYa11qfFJ8nJ+U0BZOPSXOM2MfG7CW
egrX0BKs0oaCymQyecJirJ0nqdT1gqVtuay9nMKzld/2DlrUomiec1/5TFWg2LhZT/Z8r/80rUcU
+wAHGu4Sxgt1Pc0WKewx0OFeuSRmkh0P2AFUur6sdpRTb9AT/Zz0Nh5EiU2qG6DxFCSOVuutWW9o
iCcwMhIy+DQ2zSP6DoBpVvpoqckx9t0br+B9ZInvuv9qeVW4akqK537iX0e0gYGQfKF73S2T8LrT
miMci0+6UBZj15tLzWI4YTia6jPOD6XExBmW+N1K3MVwazUalDb0OXpylmry2KvBnY4HiNpCt7UH
8V2a9WOP22FkbxJSM1Zkdu+TS4x4w0e1m0LYEGXy3VYqZ9elBjEHhvpdCWjNRPSVV8bAmTqd/EkZ
Jl+4Oi4iNywXTcLG0aJPw6PkcBmyjvcNK9BUufdTXoJodLK1znZgoarjAFwMM2K7TGolQCPsftEE
DgWvxDCTW8baRW59w7pxH6eEkxZypySkXsTOlW1RO8+7r0kpbjRkkivkktfgLG71ZlhRWXqUDs64
AI4I22Vyz4wWq6OpsDZU4QBq9pTqBzpkWZk0Kc0UqVata5ufGizGta1DhSlilMvNYBRblpnaiPzE
UsvrwAQpZnnNbohZvbOGHPAy585SHb5NiBndpDZt9igZWTw+jl76E6MKxdGwxXwWqyxw6O/XALok
rC8WY/GLMRrPalw/sqmDxdCFK7ilR7esMBgrOHlMNn94dUsIITz1CmXaRZIwzAS4paFyjeuYTVFG
/wLAWq7qXH1LoWZmbXHnOXg7bmOhvI7pfQTBcttJxMV2F1BPrdnl5Up4FyIhGOyaIoHZLgqD5Msq
1W+tPP1BsyBfGa3/4CFf9ACTMwkF63r0vYVje/pVBWclrKzPZRN9y9HvDTQ0V4mlndSBZnODyqY7
BVh2uw6QEHwlZ11moG9sZEqiRw8cYMcGMQcRcshdVjz+Y+UYcilSBmJG0HgymveaZvjrsoHS4NvB
U+Cm0aHOjHzjBPBBRWdRTSxuAhKUF7qXDOto5IGMifPoXBwdAwCStFB+0AHN+fid4hu71Kn9U2Ek
3BKX93HgditoenRshngpO3fdj4w5FgxXo+PRT1JseoZR81kkmXdETQXCitULpEF14v0YvSYXBa3y
0lJuTZQHe2TWE5qyYhZvAmepO08BFak1OJN0kU28nsL56pfIbtk4UMrujRdU/ESm8nZdMdo3KIyW
YhT5RsmJQzVHip2jg7G8pZsEcIKESKt0nqVAHRFkt7DXC8ziKKaB20K0xL63Zo6Hl4PoNHaTAA4a
73p8WDtNbXcFLqRlZLmYrMVxtLX7FGgCoaLO1kdTwde2OjRFejvFESzIRCW7NWDRjNiHqc+05cmo
us+JzkK+SdC8YwbBlB1RCxgCSluF7fxE9AQWpigP7EbTfZIRdelVBMpn2hH07tc8HWhvl1e5OrS3
WansO/VUMHbiyjaW9Shg203DtWqcfi8afW2oDe+bxn/yxN6V9aeu5+kv42J6eq99LXkyfDBpdWWV
yJEF7Mop1B6PT7tQcSatWXw9ZXUn4NAOG8Mcv3hSo7Jgupu2Me4t1UPbR/pFm4ACtUW7HxVxUOzy
OlVaY+EI+sfhwJZLUKUOOiwZA0vsAWszAT3+bWKK7y75pUumqz1DAC2obE5qk91rQsuOSevt2Jsn
C0oAN2oRPht6QWdMqScszh32hHz6tjWFzj1xffW6djzBw2qtMhpy1/CPfczNyvcyZW3j2GvESA4v
3GDRlypgLFimxvCps+z6Cj+Ci0ptGUKDWVUai7wm9piozVCujMY4mbgLgGtm1JHNx/ITEZCTn4cQ
1CBNjqJBCaQ0LY+a169Lx6C724M89wi2x/QV78K43kz/L6uIrE9bO0WY9FdjFKE9RqaCuV27Qxxm
I3TvvxGTYNB/3IAAW6e+7FlKMrY1g0ZlT9GSkgnzaWTE664uKbkokLuKis2JG23Yu23R094ao/Ka
htk600B68rIJ8d9ZUxPBPyT215p06auyAvkFymehKR50UAuFve47J9TwPo1l7jQl0Y1m4pMQJvHf
IhFcOVukdyPB1UsCCEdWsPi5c59ihOUVbLob9OwYKvRNS76SO9bXAz4pIxU5aLHqcwZbfu0Gk7RI
2de1ddD6fu2VnKQQWBBCVRn3RaWjL9W2tlV7d7bNdrEIWGKFvOufpaHf9F7DJre9A0ddXvm6fVCm
VS9g9HHTYjFfKHV36/RBvB4rucOL1FwHPFphQWW9rSF5e8K/UqX6OozIa1SjXfaKqHmr5kdP1BSJ
TGjCDpUGrV5GmffTrEwXBh7IFMl4X2V1+R05CMW5kAbWeJDSNvYNVmrbS29VR/88AaUJeJIqbx1d
EpdZX/tETC0N/rMda3XXVtFTZXviCytADw+Ge1uaWnPNNr47pg4rczKDn2jqihP5uvbemQBCsnvQ
jfw56bB/9uVPSDUG0oDqBoYw3Q4B9pK0Re8omy9arCpH6RcngNHmNqx8ugp5zuStRWsRMQU7Ay4M
a8QyFgVIZ0K468OXrKV541fEM4Uoe1dqTpc91bNTei/qOrpKo3ZV09NhZwt2CNXsuO0HLVsLgrqY
V5a+R/BO1QNlgOJ5yOLyRU/bFFtJ508sJRyTEP3WtnAeA1gnVZHwDpJKuRM2zglUJWunY2XXSvmQ
B3IbSMvZFH2wdSg75kNm3MSQOh4YW4Bjqy+lgpI5pmCqrjWUkk720jPta4LShaGqdAI79geN0iCM
THvmV5c2cuEZdEJBDYDc/R41xVPeOie9/W7l4rrC7OwNRfLFBN3Gdqxj/yqzlj53MT7rHpUFGWxA
Kg1LrW57yiHtXoMhfIiMJ782w73hZeayALuyrPGX9SEVEfCuMQ5RQB4DjKgBa0xNqcnO1XVQlet+
YBoRAwm4qu/fGWH4AIbc3JYmQk9yBpdxTUGThG/eA2X52ezIa+Zysu6M8oNSTNrW/FCFvnzoPLgI
k7NGinBNyNmrwlrOZFNH0Pmxoju0zTTrJiud686jIKy2g34IWjleATShPgzaBuqCB6qsLh/7WrL+
rKNw2904o55etVn2lWjUtap22jUWZm0lfqEuDdZ2LXgWjEorpitQsHiatnmFs8RLitvIabInKJXf
vJWqA85kG4QAliKzl4+8GZpPvuVgM+SJYp/93fTgTtXT5tpnqvRV0nRMzT+pAM6XtdUttT15WGwu
BhBhJiaOmh4/KrzgJjBYOBil6i15eb9EpvXNLcLbSM3SzUAzAo5q8ahSeUPkEC/hHlx5gh4bawC2
PboG3sVZK6zYqcv0exokZvlouRNUYMCmAAEAukyFJH9YGfUgca0DtlC0aNPL8tGMX+yikzfU1Rpk
lsEY8x5EAHjqhH2LcPZo6EGxqdKfuXCMTdVMUhqmkoRlHkY+ZjMjy+imxDl1YPc27Opvvad+Sg2T
EiRb3ziyjgp+NA+gaVHRL+09StWsh0BE0qNgblwZ1TckKzjEUeOvuq792QDzWWtJ/ITQtgf7w/DS
2ujTSAoUlLylG+Py7PN4V2Rdi5eVFbM3xLu6iW9C0xbrMp+kVshKQDw3EROKXnGFAnQrrI7zjSDa
vAMvlRiVizvGfMy7ZkV//xsbkR9ewxJ2rMx6I7RhW1YF6Jse3oRO38Kqjeu+CsBJ9J/lpG+sCueH
a2YvchJbWBJ6bUkNRJSipbQDm4L1z2s2lg/tmGJMp7ySx/Cn4eEEEAJf0eljFWzscaHydrSEQiav
tybv9JbItEwUwdaQLNHt/BsB6OoSklPOoBmS/Bmd/A8kq5tyAEUqOFlRqvZCSzs0kor92Ev1a9Iq
P9VC7gPHqE9tv01z796y+h2/faOw61ilbggDTQv6NTrdUw7/nafGUOBG0LjwVOUR5IyzHJV+Y5eY
VLqWLLdcbLDoHNGgYHSmwYXGPaEUBpG5RYmg1+krMfOUfWqkArb+6rb6z1Z8KuHNtTQ/NmYJ2tuv
HLlKO8zepaL+dAj7XgsbbX6hj/0qHkV3FRLj7byEyT2+hG+RHleUdw5ZR5PWjodwV2AUpIoECqxn
cyBZ4/XCPAG+bRG7FuW4h2QhaPOQw5FGX9zYpNTElL0AkPPaK0h49aSLlkjaH61AfJG0XhA8yBsz
Dnl50yUPfVCm2FJ88iOGfgsSZpF5S/QzN74eLYv8NbN2cLGDjVpGP8hrpKVcNEgpRqtcO7VR0ABk
g21D0ac47i+HSgeKHrEHbgCFKKZEX5EOn0QkDi0a5pHC/NZ3sKRpQFk85N2I6oKfNL0O2EOxyBNl
v+wU+0dBPhUATXxmXs3fsNQE+/KgwunIe+hDZTOVdKW1CZOO9an/uTTte+IhNuNg+1dand+kKExa
fm9puXRJPYAFZlYwAkP/G+/9nodwRB7CHh0aYMdkEAJGs50nIMLV0fWZwdVSdTeuI2/VgkWGVrYH
zSGEwQ6KmxGryCboEMI5WOtNJV+J1mf6JZFGj61nYdyhat0nVv95CJDzESLuLwJaK/TNixJENtqP
rW8VK88LgQ6aUCmQUwOjjCD9TY2wxpq8caQlanZ4wHJcp+Er02lLO3ht1DwDYdPpW19iNU0D4FpV
zMZex/3c+OPK6CBXu2yEoPFPOrj2ewW4NsUhw2vc/RaleCwsNMIaUUj71lux/XfWdc1XNFusMK7+
GguPLIBieFIaLmKBdBzA0CdH7fG3ZmVKDyjjA+1hV3fRrRWzbGxRnPTdgCTRo2mLonvlYUs5Dn28
s5pdrjoRvQF9UeUReKWoEWt2eh5yCPUrGlIshEFdr6KYxCSfKJ5D5spbE6VQ0OEKqnX9p5tT4cLP
e9JVV9l1I/4z3UrEyhrS7o4yVl1mBxsNIQnkPyP6uI3n7aja9AuLCuTVoEMupL+zdzyVxGDLN9gX
EAEfqw9uGF83OYrZnO+eqgNiokb/psvibmg6bZ3iKb0dif2DmXHlp/q4j0dDrOUAdQ73da2Kx9z1
GpbrfrcZ+uK58KpkFyAvNAuec5bV33WXnAIxafWr9IaWbbEfg+zZAWSMOz3d2r7zgm3+ywjuNAz1
H4PQh501wFJSeQ66NrJpAYwr1RzuSq0FHUaJICuM6FAZyZV7XYnYvtO68dCVhncysHatMbrGq5Io
9UOeG2R9Z9W9nCA/g1XyOhxbyuSdOW2ZERew6DxmhgPrR5VyY6upthaqSA9lRtaagnEwTZlJ8B4k
28yQxrZnmZInynL00LCM4OA2uT955Vk8bfsCx7djdyMZz62xyjXFYT9dHQwttbYtLua1wuO+0JVp
xST3E9KOXAftAMgX2ARmx2UdoMmvRb4Fqu8sEB6n112FD7Dac92cpaJo/Jxa2JJFHRJ7vd0lifHA
rE8Hnh6HIUtxlaJeXtimCj0PnFfk0qfK0mBf6GzBBIKvhYQB2vjat5IvuW4FRVxFDdSDqqCz0sbI
uM7RMrtB3q5G1o3ck2s/qtyDGURPYdXvwySi4JSAhAXsQLRG8BjbNA77MPkOyWzTt+02GpL7AMm6
7Ss7J6YW0Rh9dmMX0JUcf9mZDG0YUzipnW7YAFkDC9xTw04lfBezf61ieQpLONstssHSTYOt68Z3
XQbCTjAOVmpgv6hefuykr8Okjq8MPXvOwIMvbSrVuPNofluoH7Ra/WG5WgcyK6IcUm8CNbeQhrfa
um8s8I2592pH6UM80iUrp6a6zlLH6J0nxw++uwZROLqKus7pGRWpCMn3aQKULsw3xDcALAu5mxDX
6YkzNUaKioGSvQpx4KCWtR2BBcCm2tBgohCnSmdqY7EN0qUUFKVNQp1wYB47b3joZIBLyH92PDS7
Y5TA1PTXPoFJW4sFPClp5spFdVubKmL8wTb3XTSFeKv9SWTFAVIi6hz0qQ0t48t5afIvwW5ENFqW
bepTECEhYFOo85usTaoyrfKrUZ6ymnp0eI4H6YzPA0rrBbb4Q0bS0bUITedAr6pcq6P5zDKh3Q0M
/ju2IQ91rmZfagWlUqTZNKUnmRXJNwcJX4a3CWYUpaZ8r+SCUR48GKUi7sHSmszJZXbShQRIRZQI
Zv8UGWlC2XiI5G3qUa9NM4hB0FuejFDP6OQgzc4RMC78tL9RJLnsmVCLHR2t6ia31v/Mhg1qTFGe
Rjj2Qg7RXeeiiCucwTq5eCPXly+e/pfYNkuw5rVAfOuaNPV5QLTOg40aR0E7JwtzCtax1m7WOPvK
plkP6gfcv4CYM5arIa+QPOS6s0mR0rLAHPZlBKJEp6GHFs7bRIrPToxQv6VWBLuyjAjM8CAaiUBe
hTnhHGFP0VSvEKotmyzPVwXApDujKTBMq/3WSaQ86FlMCHBn0VdNPOfRHpQVml77rmj6YmMDyH4n
f011/hL5bVFAEULXtCnI0pSzpwfNIogWHakuaV44ajJTvc1c/xDWiv/ZoO1NvdCjr5fQk8+xzHwp
Y/+lq3rEQQHbdREHBaWrlG2SAhh5jZp6YG5Kh+sIdAsuIA9XVWOgTaV2+CtCeoQvhlJ17xM5s8Mo
X935Jv/RKvBvMgMxEpFuc2Rl8ayX6feq7L4AZZ7AgJW26suuwLtLJ6fRwk+do6Lpq8lxS2pz5Yiq
2Y5Dpj7WimpuJnni2kPDvpA6L1c917KHOPQe2LWz+aPIc9R9AVCKqW8RWLm3h20Vs4cBxq9AVLw2
u4VVENKhTv+w6WCZ5WEsrhD9Y6HLMfHkUQXzDjxNUgM5Gtxa3FBPHq/61mAxkqXdsmCfPEUzt3Qf
IAeOjUeNOmfxl9jad7i/zo2BzNUhE+Hk+sM+IfxhV6hkNxt676AE9r5l0n/V2tbe9Da0rCpGZOdN
hPdUI7/8VyBrHMkI4nIL6kVRVGx3qnpdCtZiJYQm+CqTX2n3K2ey0AGkDhYRBG7TBAD/7dveBeYD
8iC79g0aOMBcvw9Egg0bc2LQ+zBw8Buox1//6VNTPSaOuB9iy//KlwNR3jCr6t0nt8rNVRfDAvoV
sF5krXvI6mciea41FFA7Qr+CLW0c5xnYKkvyAblqXiJHGKuNljM4156lie8N6JKlLKyTTkzrNV0g
9PBadUOH3F51vrFHTmcc1HxEkW1W6a3famh8GvndyjqLhT29mGFq6FFW/6kPvbqtW9GvWuhkd2P5
A2LqkeczIbQgHU+a5uVrp0AsAE4Q1FtW+HdJKz4HWRDBdgFv5E+ihXJaOtPfg24JKfNkm+jeRE8D
s9LLx2gsJuhkXlGHhD4ONqT4KphCorC/LiYv9DgghY4UQhQpuSw0X2ifzArm/IDmejX6MBcNfayu
IJqlt1ULNDrHUbwqrVCwyW0NlPsYBl3Z0Vrxugg/QBFtfk1+//2j/x/vJbv9Z+Zo9Y//5c8/snwo
WSfVsz/+4zFL+N//Tv/m37/z53/xj1PwowQv+Fpf/K3tS3b9nLxU81/60ydz9H99u9Vz/fynP0wp
FfVw17yUw/1L1cT1r2/BeUy/+X/94X+9/PqUxyF/+fsfP7ImradP84Is/eNfP7r6+fc/NKG/eUtM
n/+vH04n8Pc/7hv0/c9/+Qcvz1X99z+YO5y/mYapgW/krUHOJ6/j7mX6kcoPKMMaTKY67xRdZyrl
JVX7f//DVv9mG9RBiHu1BDa36R9VWTP9SKp/Q5guDFtIKfmHjvzj/5/5n+7gf+7of6VNcktUa11x
zD+naaJTkyRXY7GYBcs3dlmFUSXDo+zshkI36gytkhRa2CR9dr1eI2vB9K1nNWkLGjaZ5bBsWOKV
r2R9Bzpfj78D4evIscpl3P94c/3+9S3ffqspWvY/ibf//lLmLNqz1+PazGhMHmOzjL4aotQ+gWt/
J7T7zxmo//nwWVa3WdJw0FhRHuOqKZkYPZBGus92eBVW0v3nUPnTSPm/nMEsYBUniatVg0bqeqIm
wLb9WilQ+xYuz89/z+7j28+f3rK/u0LT379ZuyX4ftMhZTVZ0fUHi+aN28AZ7woZD3daUbxzqc4d
ZZao2zKpYGBMWLPifr6PM+1OePRB1D6Vy7zNHi+fy7kbMgsYhoyQ6aMJUSIMg0ZQp8n1YOd2OiBH
35g6fpcPc+5kGMtvL1kJfW4s8JUfYxyN6oOlplgDXc3S1ARxu4kQ28opgGbvLLPPjSxzGnFvblFl
KGVK1Jl7pI9iynJpVuOIF9E1G+Um9AvQH5S3VTsjUUavEv+K3zZBOFiKO/QnxRhlPWBfamnTA9Mp
DeudDPRzl2EWfa6WjiXp/EW4VchrEiV6hi4XsLfhlEGW8t+52tPN+90DOptXKP1VgWfHtL8G/zMl
cXL+TI51+Vae+fB5ErZrDZlH2CkFJF8aaLaj6OTEHx27xmyCiPtKK1TXtw8oUIdlbdhpCIxSld8u
f/kzj7sxmxqE5fptZoX6sdIso/ih+/UAIQECSBSgDE8LbJyXD3TuKs3miDp3AniiRXik8DbtTyn7
5atUz0XxziN+7gCz6UHr7T5W8y48WjSRaaxb2M1XQu+1d07gzKNqTMd9M4LS1JWuyrb+4FTMC0kW
UH+sAR1rjnvyre7r5ct07n7M5oWEOI8m7TrrkAJbJcQc/CEFknwVEFr0zoX686bx368cYzYVoAsN
S9Qh8dGJS0TfBbttPEJfIq/pVlmeYcLp2QtcPp1zN2U2voWfR+Tj9vExx4qALSLyvqRe6+0vf/q5
WzIb1rmm5yC2RXyEUyPWCv2TpZCaRbIFiQOtNySby8c5c1N+1S7e3PpWxQPpIg06aNKXC8gHhGVZ
Oloztmfv5MafuVByNswpV1sxMJcUEkEXUqZR/BtgxA+Xv/+5D58N8t5yKzbHuOA9NeifZDJa2U61
XcO+uvz56rkLNBvcmlFXQvSOf6zznHCDpUZhwdwoGNC7x9Ii4ERHWVEoKugL3atfo7ayxdcKJ12/
xG/UaA8lRUMbhJwiTPsre3j2k7umL0f11jGNtEm3l7/oue85/f2bG2mgpohtpZjkNtVrL3IPwbP8
YtXh+MEDzCYJJwKToGimeugp0h0B43YkE6uYS2LF++CTMpshHCBOrhWW2mFIdMJogYB9syOtfOcE
zj0qs8lh7LQoBelaH3VRE7JSDAqS+AKwx+UbMD3Ov3kRy9l8UJhuYdcSeI+i0GcjysWF1kaN0ncR
O/kCJ+uzM8RR/1MzqMjRvg7jYrDXlw9+ZrqQs+nCKU3YqlrcHOHxEczW2N5Lnjt3emXhvzX9cPeh
w+iz/YJeZWyq3KQ55iROL80W4ZRtjjV5YMVXpLLuO++jM3dKn80YbEo8X2DPPHRjGDZXBQ5fZFSG
gRrb+OAhZvOGQpWrN0mpP7BTBKtum+V94hIs987DcO4MZrOGzDra34riHMI+aE1UA6ClN8h24sPH
bsRstA9a7TWINHiWa9urnwqyMfytr7Wmba1p3Nkppfxa69R37vuZyUWfjf3OJMy479r2kIRV/jgq
xnAkJ1m9C2IYoR87o9nYt5W6N4nrRkk1aYx7gwwoXt0N6W753WCE/juTwLkzmU0CvsEaPMWWcsqL
BCm+fLTJWV8hBvvg7kefTQMEog0JBNDw1AbBZzr0KwRbIzkL7OQQldvvvLbPPV+z8e5mVH+xFvrH
sDeriXad7S3k/e+tbaZR8Ju5TJuNc/rprqJPXYRo7D/ZaUJ2hO/+bHSSqolpY3U4dqvLt12dvvHv
DjUb651W+K5HLMMpDsQT0rpFgyDc8mDP2zTV9MR6UlHfmz3dxaKBVX75sGfmS202/JMQdJjmxbQt
MRNAdqId6joV+VF5D/ZAGz92m7TZNFDkyliEZqzdI82Lbyt4d58tJxTvjMozD4E2mwRizGClTprz
kV68QmggqKx8a/UanuDLV+ncAaa/f7OmoAdf6DVZCAfs4+k3rU25QqWnaO9sCM7dhNmQ95GgjsXo
+8eGqNstuAAdVWIdANDXvXWXZR+bWbTZkJ+01iMIPv+E31+uhj6/MQKs19bkcGshN7/zJJ+7WLOB
HzoQaHUzi042teltHerBZyKI23fmrXPXajbgwR9ZpWe73okXIgC9ND5k5IpsOtP7mjRASC7f8DNH
maqgb2946dtK6gR6dozBEDp77ssviWfMgTeSnKaQXEL2z7J8Z5dz5pqps8Gv9WhzC6l6p7Yjkp5G
gnqIqdBuLp/NuU+fDXLbUkOPFoW4B5nQPwsHK/TSjyyqq5c//9zVmv7+zfCwpZa4dJO5J6yK6KpH
n7UoNOH1JV/q0FTfuSdn3li/NiZvjuLbueWwDvJOLOr8baMLMAh+BV1GJUjj8olo04j7zSSsTlfw
zTH6OMCPGPfykLqZo1NAbSKtGnGbGLR1d1XdE3eKqhbJDSrFKq12EshYPOzTCtIlgrYxBHRMOkJc
BFgq7BKg2+gnSJzARsSDvm5GeMzPoqu64QZTuanvnSSO4s9xCDt5b1HBI8bHRZKECWzA9xYg1Ukb
+/ry6Z25T2J2doTI9cSbME92La2qWs1PwusRtxA/A8PVdj72uE09jLcXsWrSsgGykt8jcED85lr9
g9Wp3tPlkzjzMIvZLFaAsXMQMeCFkG12tMMU4Cb57e88AdOA+80DIGaTl4tCGmSBtAH3h6mXold2
KuNK19Muek1QzflfeyP2LJTroZFaA2BNlNHdOwefZpffHFydXbhI6jYs0DY+FW32BFroPiIZbUDn
vYfL9CXWBR5RFCSpW723PD83pmYXE6YWoWlD4J0yoXwi6QL1mu5bS6fI83fO6dwRZhc0ogNqxp2j
EKZD8GLXYKt2lSrchqTpvfNKOHfZZq8E2VSyx2gan6pafTXBESwEFuWmA80GNR0XMBeuNhG3pgqq
zo89hbMXREdiSxvkLtaCso7vZa8Tzdji4P3YtkbM3weRQX6o73knjBbZ1lWsW0QtlAlJTyUkhzO8
fBZnbo6YvRg6f4QAqfrBEcBZmXyB5hK11wiRaDMv+8Kb4CaXD3RuWM3fENx3Gi5ecprW0Y2n3rhe
i6FYbe4qBFJ9S/HBmf7m8tGmr/+bcSSm030zixd5R/TNaCjHLPfJVSxqEnQN7j8xHAJEBo9EmQ/P
l491bjqaPXxROOqWHo75vW1U/l3D7ESRA/3P7vLH//4OSWf2nEUKnHg9L3KiMM32SqNvg7qlChPE
qO4HHwPUi3++XlGnG5lPLf1gIe0kcrqVUbbF3UCMLqlVRKpfPpffXyrpzJ82+BQG6DguVZRRfc7g
QV5VqRE8fOzjZ8+YplVYx+K8vEfyal/hKazJGmoghL3zDP/+qZLO7KnyDEkOWqz2hxby2Wq0CdwG
Ig/dApUK/i35NeXFv718Ludu+3QJ3zzBMqSI5mEPvk+cFEIYY99f6D15Lb1srR8fO8bsbUPsDRQL
qQfHsaWG8ag6rk1ucQzTjEVLWvO4XT7Ouds+e8e4uuUAfqvK+wBB/FooQi9wy+AlfWcqPnetZm+Y
geIiVsFoZM0G6qnwyUiKUmyH7Nyjd57cc4eYDXKMwh0rJ6e5J9tLOyQo4L9F9aDvSxSo783FZy6T
PRvpQdND1rPU6j4BsUk4ZAu/OkqUd9ZkZx5eezbEBUjDGr8sbjmns8l14xHuiqWC4AdpWlV7hntl
BYmJ0LwoTZG9XL71k6DkNzMxEPA/P8e9TygeTcFwTxBU3b/kgHkB42euNgKZplILUk5A3l1AOikd
POKuH7bBsu7zTj4nstaQF4Zuoci7NlG79mn029BmOAgHX02XDn2XrUJYjCBsInpBYhkXmRfbRLMR
/3Y3ANWVN2WJJx0GWVMBYV/6eZrEJpbLKvauVdD02vfOiMgLHs2yV4hcU4YmN37g7560j25FoyPN
KSaqK2BQk50wJBThy9jkXtgtA9UsW0Ccqdl+qPAv5xpHlGhZUSWqeachOEw2jrS6LZUNrXjnQT53
P6YH/M28ohi8Aoc6KQ9uUMaQ2WCSEw+oDxrZOPCZBliLYEZ1I7m9/ABM9/mvb2Im3j8fL1AgmaPb
NO4wAvlNv4GaGte4WUOiFqYiB34a2CIKL9BmV/UEhYIzHcfeujFY0JnJx67qXHeMX8eG4Buzru6l
T3m7sWDuAf2+fI5nrqk9u6aZ2Y/1YNoRQALcwVBONjbZ5vuQtXvbdp8uH+Tc+J1mjTc3johIV3H7
jFNAcE74ZulvM5qHS08Mr4DZSXhS5DtLjnP3bPZekFZa5xlJs+wJbJjGJLtCK/EWWcTiaTqUNsRf
Ab2gaHXH18tnd27um70iMr1A6kXC2cG1abNfZWpra591KGjp1eUDTPfid8/h7B0BNl3UchgMUosm
10+ElmMTuUTpggbHDfaxFYI9e01AWaq7opX+Edt5QCS2KG1GM8EJjtFsHLT74qWb/FQ9rKJOJ8rq
8smp01n85uys2SzL2tbwImIQjp6TZhbOHxwtBrErgW5j708isGw+yiq1WavC65roeiyzsAmpMBdB
/AXuGFxhta9Sz3nnETpzuectQLi7TqflTX1M4f5+suCOL2XrQqk0GgLlL5/1mWfmL50+k57rYGjl
oZZZr/zMNCfwn828Ln5e/vwzI27e4mt1EfZkbQ+kUDadfVJwFVW3yCp9IkZyigJinSHewvKWtKqS
rC4f9MxJzRt+ddrEbZIaqPjQAHvYdoFRV0c/GLzi4fIRztyaecG/ULrQ86GW3EcDGU2Vpzg7WbAj
QhRfbD92iGmifDNXuaYpIxOoxH0BHosIQ8vfg14FO6S22cfWfPOKv5coqVdW0roPuBPLyEEwZcY4
ppEzfazmL7XpFr05CzPpZcSeFYSlNJvbkLRd7Jd46d9rLZ27EbNpNgAaWoW9bd27kxXYG122prI3
FzXInXeu0rS4+828MC/4Jz7JkBQmsoOVVc5D3TZO8ENkdik2UKsU71X2WER/jKWRUQBKUWG8MyGd
O7XZbIuQsiyaVmh7pLvWfug07S4nke6qTpniLz9jZ0anNptqE9MrRd/W6Z7YD3y8abuKCw1QZzex
P71uE5F/+c5VPDMm572ASIyu4vGs3WmyVl6AOXSfNJD5H7tW88q/2bP4DI06OZaGA/kgjJJU/xyQ
d/P/OPuy3sZxputfJEArJd3alpM4vSTpJZm5EWam3RK1UKJIUcuv/47yfBcO27ReCA30hYGQFMmq
IounzhH30yxz0BjdnjDHMGPvv1/s57IIa4TZGSRHHaHsrPpyiB4zeDMU5UpkvZ8Ca8hd58hmMJBB
C5wRS/1kae43XyErTVGcDolXcApEkmbkYSxkOfwGQTFYz/ZFWzX9UmSHbNJCDo/qgk3vIp6eMvBz
kN/wyi9QD1dU890UEzA54czItvlbR3NVYgLNCWhX/BfbV276AMlx0LlljQ1m69vTbjAF/dHCJtKT
Neh7X3ofYorfJ5tDyyVDmjlKCvDd/Lzdi2mLLr9frC3Pe9QPwY2DL2doPoGyuntmVSu2RVo9LU1A
Zskhb5Qh2Z539Ws/FSGE413oT2zswP04fNvpwwJ13O5LzSqvSIBKjskR7ytk5fz/bqpXHOH7weli
fgBAKVBuW4SoCiyU/yxz1GHPSSlI5KHEKgBbzeCPw5jvcZWMHn2rnBS4QnBmBPdo41nhknNXGRIL
0H0GZymbPJbt2yCFD/rJ8QoICFzbhKlFIVArbbyr5aAGCp9U3qCma8XjXd9J3nt53MU3gCsvaPno
DCdwo49evmekLGJQbPVS4YgFHd9gBa99fTN5ep7Lji3Ut/uQKIkIJQKqAqi5OAAS1K/40+sf4r8D
IC4+ZBJVr5BCyb7VZWx9BgES/ZJFonur/Hz677Y9GHydrR2I2xFqcF2W5Y8qhKAEdIKzO5uMw8lD
yVcSj2BrRG292vY9eq4ecgb4pygq7XwbjlHOjrcD3H081b6drl0tDJOmZ+ojQIIGqKqX3ziqqwTq
GFUV7kTgQcAgDECbuxIlrq89xvvREkFilMvCZ9YJkssgybWLuocqZWynYqWDpaErlqin5hu7qCIo
qlqnqoMKTBs4II/JQXIGPk8QbzXxSjfvD7bX+tE8IrFVC6FkaYPtIW5QUg91aFyQQbcXOp9cl87x
fWmjPgPct01Z5s4uRZIH1otqV5ccrMYqQnAjqTYtGHhqgTvftw04A0pwzfigRv52e5tenwwPBVUf
3HamOuhUMXDY9hRsKEj+uPd1FIFcLCrUPcD0a4jM65vHi72P/ciSgaGxS9UpdqMWgmd5FsdvbPCh
Le7PRbX2aHW9G19/9yUB0qEZldW3tM6huVJHKry3qwYa4EWJfMXtOXvPWF5bWS1YoPbQyVyLtqcQ
wPM4Ah+xHzgvgjQg9AUtdEDov43M6HSEcHXNwQ7jFy0EPnwXuuyQMOnnAiygnTMcZ6iXg64jA2kW
iBqt0onqHcSy0zkZ+QR1tE81Lhcg+bVt8GY8zW1E++re93NRpCcQPBL2O+AUddIKig/2PyRi7qwg
3emznBwzGrX1kWfekP2o/L52fkByIaoggRkOnD2jfNzKoXKlwPcCyQEloGwlVT1AsXX03TSCttZQ
s2dcn1zVJURAoPNMZzB6uQdA+/FS51uo4iBgMhN5/m+BN1v7mXrgwvrlhSBVeWCW8GsQYzUtd58G
FK1b7NBODrgDUefMwZIhkW1t9z6YJy2oAbCYv6aKRh6ULqKQg1aVo6D3ntHYCbodKBcC9zTP0Gv+
MsdRC7aOoff6EYw9oJ1WwSNkZnj7d+kGaXTHAV3wX8PRS5kEccXUOQ8FJgAHtspHHHnNrSyVJ6g4
Fql9iK3Cn0C62frRF9JNXnqU3JbiVZQRKl2TruhlA6WbFIjLAxgPLBcLDOl10LyGI2qnkZKtrPlz
WYODhhzqWrXyGfdZCt7gAjyFXgyuSouAjQeMTaxY2X/XPaQXa9uvaSlpIJfbvnAGodH9wKDSDg1H
av17e3+/G+Wf+9uLtctTKoQImrCuX2IVQe/xAVSJUN/6uyFlBhYZkD+wAcfzweYctAMgSwHfNM3s
oHJ3YA3h5d1c5x3OBRPI8orfPSiao5METUzzNEDYFzSOcL7Ors1As/wZF9s+P9bg5EnfUInWPUOd
FhJSeAWE4+Rq9MCKTQM1fqPhlLk/bGfKxs8pcwQeBqlbtmD1RaWobR8oRyXouG8Clbl/T73d9eD9
UT0/DF1I5Cmz6qIFV/gcyw6lCfigb34NFo+3FOVU9b7MZORW4K9XoH5/wAmKFI9e3FVgYptQ0u3L
ROQLuT64ohWkOAY4cfAWCmItNiQmKUFTGZOsvuMMFO/QdHZtyQ8cTnw4CqSW7RONMrBnNDjHdj/A
Et6g7HwEZ5H3Uje9nd21eMVlhyhmYA06ZJENlVXcXCnOcSB+tSH4FbYxGODSCLpc484W0A05Ql6L
OulDF0nH+uJWnQtlRr8mEnpWOTIHrfUItgko6oKtSwQtxMCLsHwB7oZVZ5xFWfxUqppE/w18skOJ
2YQKQb8nUFnEo0hWegTSWS0Y2Jo7yuO6/RHiROEAbhKVYQni4go1kgAfhQLa2AEy5U3S55ECo+k8
BEjUflJSlU375MiugLoYgh404W/vz/dT/5X9qb9TudlE2hHK1CdBU1ARDoE9ENQa1t5o35UpShDT
nYh7Gs3wvDUGuIsWMqB7EoGRHpyuAR/bZKIQ4n4LUKPqg0sYhcLq5fboDLlrHb6zbMa5kLl9korh
RFaAEoa8Yffn9UM/K6eIdsVk+4TuBznh1g0uFVxtK6jdyoqtPHlcdxCQ1P4YbB3hgcLBAj0XaaED
LKKFImNswce2sgDX2weVysf2rZyUdgwhnccAxh3uweBelIfJScuV46ypfe2lkIJ5xKdNaT37oJAA
CxPDexGmEMCDleTw9TXyYm2C3AJcyS585wstcOqxQzAVlW4MZEgeopYP7Jkp3lH2KI/+GlNQIG3Z
GMh7f5w1CBY1mfCAc87BMvrFdXndTSDw6DOobPg08KN70CEtKijd0Aqkjlxo5YEEvQZLTJZvS2bo
j2Gx1TcuquWLTyjqyeWnoobCFcSKeD8ltz/y+rXH09+54oKCLhNu/rHooomcK+kE9K82Eyn72YmA
FOAupwqasXvisJb9c7tTw37Rn7+kpQC/bpBLmlHpke/6HiirXW+n6crl3dT+8vvFdVGgOnaYiSO+
4XYAjjonzwj0ZcmwVmPzjuW/5tC00zFCTMDcnJLnRorKDj73eQgx4QPqw6esSSYcpSAcZce+sLw9
NJ+byN0P4xQCyg5aHGhLeQHHT4Q24Fe56x1UQ04HhnI8Bb0yL2unO+RPVPhvpYKxBY0gwlxc7ArW
2W8jwmNeJizIMy84IlKltbtzRS0F5JagI9SDI3hcNOjTEJpFPnMLmoD7uLBPjQ3C9y/VJOZw3mL3
JCS6WXLPbgQ4Q3BtJd+JAx4/KBXb2xrX66dLl9UoNffEacgpeP/BC+h1QDLe3oFX7x0k1MunmyEt
lGdFULWt+gi6sFl630P0Y4cas+zhdhdXNyG6WCzuYhNyiAj0YF0Vpwx8pJDSG6A6x/MVh2hqXLt0
U4HHDCuucE7CEznUxtK/LBu+8PbITZOz/H4xclDCUeIjpXPqwTTDPWihZ7L4jkP+2muPafTL7xcd
DDkuq++z30f0V+MT8GZ64L69PXpT45ptZoGqoYGRS9DbocB4mK2/RBmvPXSbpsb9OHKQDLZ9Ncfu
Y+oVv6Z8aECL3P1bDVBbvz16UwfaUZ6HjLUpYNyPIKb9Lux2eoDOwk+wrogtqTpsS81m7Xa5u0YV
CP1mDnJ2AuoKUJilye3hGyZfB++kFkPVTgpSNdFnfxMCleJqhEDXtsa1gAzgERTPSEXPrON2Uuf2
V9GkfOPINXN1Q0Zw1+jdx6bB5j8MkuKs57ee//324A0Lq8N07KhVs0/AHl3nDdRQnSDESy2IXscp
/7Wth6XnC6vyfZeHHePeo43KkAICLSXgWmXgNPVO5hOftvllf1n6i26mCiFuJoP72Jd+Bi7F9C9Z
Um/jEmvGG/Uj5FPnokPaJbWrBwVJIRviLiEYwm5P0nXgAwl1Tjxw1IK8AjkSUCXn+cvYAhWGUuxX
HBsfZgFlsDGl91UNQJggkO1mUPE5cDVsc9s6yCEAs2xYuovqGGi+5PAIdrqCHi0OiNP59vddPc/h
8zTzjpTVWSJHvRNKTsLqoQqsX53X/gzoTPa42r3VnrtyNL2aiSThH2AHqMD3Dd6+IL/SA+aTS0i0
SWgHPUAK5pMNvMDKnBkMR8c3oLq0JL3j9Bm0LcuvJWcVCM2dH/6ionF7zgxO651G8WJHA2ainBEF
4FCtKSGy2kduAy0hkOVta16L1SxmchobBxPVLdTroO3IEmQT13DyptFrZr8QJWQzJBpA/tyNP/Cu
Nx1k0a/NjWn2NWtX4HZ2ijFA63Hdf87zEmNvpi8jSreSbdOjmXyR5gSyuKCg3YEaHBSePLJy+eK7
rg8O9ttdmD7C/eiyahA/LmrXkEIqffIAGY8smUOvSkbXtbaFVb10WQoJwCeX6CKN/PEeGST+jVc4
qW/7As2sme+MmQ3dsnyngBaDcJ+VfhYAfJ5nx13DhBk2kl64DAaMGSnkIsx30pFvYymsz3kGCdbb
X2BqXQvefaM6pG5weQFil/7ql6I3L0Mh1u3WDSusQ5SaHFVJbh+hdTqH4Y7lOCCIumyQjsMlYu1F
zfQNmiWnA425k4/IYQZjNX4CMUHw5M3NpkdzQJiXj7vwQyKrQSIatrgRQ6zlxQFsDBTLeeCv4TlM
w19+v2gf1QddBBozpIKVALFCDoEH8NCn9kpAMDWvGfLEvJyzAVjGXZRDGtseyu8QNKhWVtjUumbD
seA0wEEAg/eY+w+o6+pDq/K1FKVp/2jHbkgCEKg8gtofzPouxAjsjJ6grvewBLSVk4fpAzQTHiPm
t9IX2DztIp7dOwyyEri+r/g4Q/M65Cgde5ui4hwOKJxxrMQrE4QOocC7MnrDBOmYI+TnUQ2QOemv
vIR0D87f066CWPNCGig2dqGdwJteACkPscJf1TTKQ+ikxREcasWd3/TutkivY3c8DlE/kFTDwlxR
PbVgrLzj07jG8GJaAs1+OZ1EPbkdNpFnR59qsMAf/Nla45MznOz0OmOUjPWWDHu0vpxXoSTyGQiz
x95C1mKY2V0N3bfbvtT0GZodZ3LuY5m9e+qJUYCQx/yOiH5Y2aimnaQZMuDDFZQoJoQyl4OSE6/7
kNEN8+YYiG4lGJu60KwZqqWWU7J+AI4QwaBP/b/tDDK0s5BrRbCmOdKMOfQLBdm9FB9BGmxU6G6U
izhv275sWgMdjZIN4eR4wIL8qmn4fSigMwZN8nqlptsweB19At2gOaAlnmt3ysIZy85AQr1zq6pb
O5Iu8fCP9CikQjVL9oGyVA1r/ROePu+bHCI4PftpN8EDAJevtyfI1IUWiqMsHKYYtToINlJAgS+L
n+Iyl/+4rHOTgVvBCoTKNFeaTftCQZjUn9APiuBLSCo4eLPLcdW5/Rmm5pffL0IyCLSdweeLyxAd
NMomi/RJC2TWYVvzminzZqybQALF4SLjPOHhp87/8pGtWkuEm4av2bI7lakjWqCwUJ4DA2PtUCVl
D6XK28M32LH+NFd3sSBuN/nIVXXkqe6d8kddtmCNCyMKffDbnZi+QTNlmuKMW47VcBomX/yDgvpK
7DvBppWNev0bQEP/cYVL0LSQCAQBJwqSpk+DQD3YQK2jFZTft4yf/FGJW0geB3PtnsBEGO+BYJv2
Fkfe8HbrpuFrpmyLkuQVUhUnkqlvUYMSnjTov3jjuPZ2aOpAN+S4HRXDDfyEtMiwE/MA8d8WPK87
MDpP325/xPUlJjo8EYuZgn7FVqd6EFniliEozcdgy2MTIToiqymlRzo2qVOWkhcXxAHI7dR/3R64
aXI0+436HG8fUFY4itbr72Bp0R0qI1+CQq7h7pd1/NNVEx2bMrmtk/eOix7ocHTpc0ohzIqMsxsg
XZEHK+FsueRd60ULyA1RYBESGRhOlojQueVXAvkUCKEkbjjf8S48dvO2pxHIh3w0uKDE1dtyKfpy
QFnbyeh7aG2iKSFEBzKENXElH8AWvMtGSPXGFUO+ohxX4rJhtfUHZ2BnkU2lYHXaNYDb7/wqvYdY
AXR9AXG5vZ8Mq60/J9u9FLNESXq+65zpufbVvWVXR16WL0Txh0IEye1+TF+iGTXQK4UrmwFfYo3Q
FwyKCWoB3CfQvoHEwe0+DEatPyKDWE21/tBYvyZw5iR+2/MT+MvZ2+3WTV+w9HoRmHkNaQyo62Gm
GqjFJCkbIBemhAU8Dtl0tABu/GMXPrG8emwiTFLXojQsAMoAamy1u7KbDDYXabG5rgSDLMOI5jmq
+GoX4DdKn6Hceh+CQWFntcHjAODo7ekyLYZm4D3vKkCyXHSWucT/AR5+CG3MNVnZT6Z9q9k0IibK
2SroC/ojxNJjKCEdHd7xuyEbfth55z4BX/Z0+0sMXemFkUHZ+4E9o/Rop6re/iEmqKzIDPK/kcih
r6o4xI75sEZ1Y+pNy4pBgiGdpipFbzN0Bv0p+xtYnWTx8aPrJbbdrtyIDOsTLv1fbOc8U3IYGl6C
56axzw1sZ6+KjZlDAAE+tm5P9ZjjP7QueyjFxnPa7h1/7Ta3tHIleISLiV6MnVSpH8rAys81CPB3
VNZ+ufNzmX/HWwA/YOOBk/z22ptmSTP6XhW+79RzdgZ7tPeQl/BWuwiMnXKbywo1i4cOYQQkvu+c
yrz4yqHvAFVBxKnbgzd4rFCzdxTPgTADhZpnJOLSu7YHmLfMI3KMOSRkbndhmh/Nyqmt/AbyE+o0
DJE4ofB6/gLWhU2kHATXxo/rnFpAKId8zM8RJGb3lEPJcWqhhtgF9X+3x29wibpkh8/t3vPAI5zh
lS94ZYW3B8ngl9kDuzAPv8uA/XRq/3y7L8NcEc2y59BdcjUkO+eTgOL4wlkD4fv8ZVvrmj1PedWm
JbQuoNrRUptnO8Cy5xY6TKkVk00Ze0I0qwahDHEyoqB1z9rHQeZQsxSr507T9GhGjeOZEi1EOE+8
muc9uMqQDiLIW26bHs2QuULxWTMis42Hgf5uAJvMNysr17hDDZZGNDOOqhCc8qh7hOxeD4gJoaAJ
gOiMF+PISQRfO+CYutENugCQOPdZcQaOkkGIszymQWyf2Ohsy6ljOT9anA2sa9Ywyc494Js7CA65
iRrLtTpG0xJr9mxDOQtHzb448w78E5NQeM+HaPth0xLr8LDIsYOSeDY7Tz0knMfQm55JYbHj7dYN
c6/jw0SeRY1bNM6ptjP3sKSv0sp5HQfIL97uwBDUdHSYW3pDJ7OoPMs5jaD3XDePHfEfSeqop7hq
gJa/3Y/pQzQjJmFLW5+XzgnUkxAkHClNENGQwR+sbXfUYOn5Ijz7Dh+QILPsE3izWBJRa77PPO8U
xGJNYsP0DZo1W42ShYR6x7kp0s8yTsm+m5zf8ZjVye1JMuzUQDPoiQgvsOKyOePS0vxTg6aJ34UA
2a+Ry5k+QLNkrtwogBo5O9comTnQBnYGDcD0LmK83nbACzRTBhVK22QQIT77DYgmwfSW/B8eNrxl
Iq4cwXTQWOmgWGEm/nhqOAZ+9Bq80UNvxvOhgIrSA1TDnWo2DjOUM4sK9eeDGsFwCjYW2bUJdWif
uYmTSVEGdwPKgWr8EaVZ1e1VD66mf1BY3s5fAjyh48Hchl7waSC1/ZYVDWCvKJ0JvPbgxG5t/UXn
zNu5fWW9FCiLLt8gwSGd5mTjOJjfuajBhaRxzoMxiMBO6sSBvavB5N5+r4p5hGJ23cm4OKKSKXRW
btSGpfW1QNzTQtRKNuxMqz7Yo/rJfeIFeANlI9aKa01daCbchy0X3GLOaaI9SSYvyK1FLLj9jPnd
+HxI/KXzCysOJEiEwYalznMUpIfBS3+yidL9Jvv6AzLGmCKoqHROfT98QeFitWdjxVYaN02PZrwo
buE2A9fX+2MD91BLAjKBhwLqIisu9HopOJhINPP1wsZCbTaHqGERQ7OV0/jJzkf7WFTyM88oUJTY
bweP5wqCwS30q/mcPUzA+0F7Pf/Kanyvray9XUA01VlY7VXwIio1nRwUEazEE9Ms6PbPxjnCRlTn
kfUp9NnH6M7NFeRu7JyuvO+butDieUq8TjVWX59RifgTxYBkV9jgZAw9JIVv7xNDDzqkbIT4d9dm
YX+uvDr7QmuYrzXn5KREuNaFIe7qaLKorjLHqprm3KtqfAwy9hhYbvQYVgUQk5AdWVkOQ0TRcbCo
BR2reO6cE62rFzLmfCfYGq+XqW3tZkErDkL/SZRnYWE77nyQzdBjgXrGfFtGW8fDRYDbhU2G0zNS
Bk/pck2NWxAZ3F5jw+jfaf8uHI3ruS2zqFJnEaJQmgd1sZfutrJlArTARzcGZl1fqdjuz76KUKwq
6Ve/KNg+I9FKnDVt0eWzLoYfAlxu2aAkPLfg2ANIYfxSDVyATQaEnrcnyNSD5s/S2s+gwejiYMvD
6IfFQvc1rnMstOVXwDPd7sSQd/I0lxaVYpqhLN6cyxSvpyQNe8CBanLCs3a7p0R+i0e7/3W7L9OK
a67JtyIUTDq8Po9+Fz2ifr+w9zhiDWGyrX3dL6kM6jZWvYivQuz4gHLr8b+5aL1t51sdFgfxQa9I
I8HOo+M95nlaHRmLf+Uugvzt8RsW3NXs2XcbBhRwxc4lTX/5EIDcEVX2u82pCB0cR5Xtt6Ev6nMR
Bexu0Xh9yJRT3d0evmF5dZ0Oh+eiBFF3fW6kHe7cGJTMY5amh9utx9dPnn9g4tJwgCgmYmVkD4i8
LeDzgFjW3QMpipemDR7U/N2bNr4d6QReU67qfNHdPdOoRRSl9G8mvO+3v8Q0T5pdCzssYxC1s3PA
2Evolb8iEv663bRpB2nWjCr8ehrFWJ9DS0BDEdhQUgvnrlLlJqk7QlzNhpHVwCthR7tzXZLmYHO8
YquOHsJujRPbEJd1ci7Qh3cTTrPd2Vb0a977L8Egv7gAOlmBv3J+MSyAjpCLoiZkHXX52QtDVGvG
0Aa0UdC7La79AZADU0I9jHN/dh3XfSVlPD3P2bSJgg+JGu2aMQau9OMs4GeqBnogOfkJhdRhT9Js
DYliMDQdGge4FAo8EQ3OVm7dI8a9VZW4x8Hrcy/6+zlofo2e/D9AtEyLsWzlizg6z21LpjSoz2VY
jF/n1o7BwwzSjHxlOa6aROAQrX0nmmncRHmfdDbZE+8VS7Hv1e/b9nZ1s6Lx5aMuBm9N08xEQPtE
khSva2+seS34E62ftzWveYo2A6ex36F5t7d2o3Wa/KeGgIp+LZ9yde4xfM1dDK4YUEaP9hnEN8eS
7Pm0RqJjalrzE5KOleWnmHbpyoTEzaFRK6+lpgXVojwiPDi1BrQclM3OcfdRJvazdb4944Zh68lE
ZUEJs4Q6UAKB3l3ju0d7XNkqppa14F7kIZco8u0hdNl+qnr3byrLldTDVYsNUDD2cRcqILnBkYOm
ef1oc2jM4JJE/J8qOnrdEZtl9J+2zc5iBhfbHfLu1lgjACTAwu1aJzuqaBO5NL5BM1OgEGLkZ4RI
4npKKlAa7VSPIxwDZXDtrcHITGuw/H4xftK743LE6hPgZ8FKxve82WapeuIwsJQEUGCxJNhn7z8i
ZY+9ecrkyqY3OBpdkxfciZAOFJ1IXNB1tSzeRdOTzJ5bsXYdXrbhH4k9zL9mr7GDMw5t8AHW9AQu
nVw+1ukv+DKPPK1uH4Pl6snDDgWzXVdj+uX8Kto+ycJfZUoOt/emoXH9ot3FxK7mkItk9Mdd6J/c
Dix78YpbMDWuGS84Bd0CFMTvFobBjzYWwXnbNnDNesG50BVuA6MSAUi2hgoupzmweRM/YuDo5abZ
wEbwY9tT4gbq77T1Fq36lU1pmpXl9wtzgkpKyKlvyWTo553foKJtIvuAWSvXIYO16slCNnV5qHI0
Hyjn4EGwTawx1S1Te2Wz+1pcbWLLi0SWzUleemHCplA8DqPYA+uOhPNMsiNdJZMzdaWF2HqYvSmu
sHPsAGjS6ZiVj8vuIYhdgfd6eweZJkqzXZRulwUk5qeEV5DKJfV9yLIVj28avhZsM46hqyD7n1+j
4O+MzxH90Tp38AubBq+n+oag8AaAOuR7TGkIP0zZGo7AMC96is9ppAcmGFiW0wUPrXjiYXHcNuhl
ui52/pBBV9PJU5k4qBnBw8NR+ttsSs+KpXUVQwQRPpLX6S5HVtWN0l2ab4yAelrMCgtaNB6dE8qC
Rx4734JI3N2eE0OI0uVt64ESYUGBIoGQVZUCtZg/RmDFa+qNM6MZ7VDjoV0uftJxkVmX58g7K8By
bg/etFU0MwV7mAs1O0w7leFeLPi7tSu5aVo042SBBQF6DgvCRITeuaifVRCg+ZW7rMEHe5qBshma
wqBClUnJn5ZzH0I2ZmllVgyN6xmvRSrPawmcFxpfrgc40TBY6KYp17Nd6TyK2JWwoeXuFIfkEKu1
cRvmXM9z5Wlf56BBQUiNXnGYwbUpnTbfyvQ81+Bj1BRMhMnsnB321taPmJet/lDPc7WQ6PBVt3hc
3MlC0h5Wd6LBl+s5LQegYsjQ/G9WcJlcnMv/xp6T121LqpkoEPAAXAtsRlYE+7knh82HAZ2OHsRo
feMtcXTg5wFqdmO8RnJjMH09o2Wrchp9MGOCzhRA6BQY3DU9SJP5aLY5QhSJxgNaVtjhtnUW9rhb
vREYGteTWFXAvAlKKu+2aVfWch7delDXU1i+mxeE1t6UFBkI69Muw7NVZbH5uVExXSv/M8y7nsnq
AUuADIc1JWE2vbFePTRhuxKKTE0vfuEiPAPHR5QqYyxplR0dFnyj7bAShUxNL8tx0TRktmQNXUWk
ZNA0rXJURa55LVPTy+8XTbMMZKYdh8xZIZo3OeTPIJnd5sjf+RgvmqaMZbYqYD24vHjyjCABpZ6V
tk3D1kJn7mUBUNkxbu31/BB62Q/G1qoUTHtci51lFPkgs/LapJ44aCGiyu3VJ4gaWjXE+VAid7jt
tgzh4g9S8RDX4YnBbUn1iEjXAcTHlnfh37ebN0zQHyWcVepwsPVJsEzwd6+4fmwxjFwv4BxpMVnz
gHVFoKvG18h7VbiKrcYiU/NLJLnYNgIk15PP0DzCRaXS3QRwIFJtMTIn26Zm6fiiAwZ5IQaSJfl+
7MrjedcGm0CHAUCAH5sGlU464B0fl1N+ht4LwEfdincxpEp0JWQSA7I88UgC4nYvTkAQ2ECYWAWI
1dPjaiJymeIrV1SdDzuXoGImKL9OJtwWmfPUyaeQPQXFq+Mct829ZreF6FMHKECZoKJs9PYO94d7
zlyvW/ELps2jGW8GPgxHRoNI6qZ6JBVPvPY3i/pvhK+4YtM6aOEVlV0QwVg2P9KeQ/M4szcfJ19Y
7vZQCHnzj9sIfNlqIkvKkwXyIY27r1BvgbZfu3L7vZ66tfWaza4aehUtOQ5e/Z6LJtrBhFn61NX+
vuXgBg7aZPV0dt2b2roeChxcWI0TQlfBAPuEk8PJMlzLQVxfbVtXmOCeO1iph8ZBSr9DiPH9X3BD
vjxv2ax4A/q4DCOXMavrxRxUax/APQ366iBfK1O/7qFBx/mxdRaHUy2W9N7yRjRFKDdYzUGY5kU7
EoOiWtFRYl7i/jUqIBmAK2sPvMt6D6bBa3bslBKoN7EMHo83i4fe3rRmwgwVEhF9z2qXkNxdXp6Y
TG4v6HX/ZuvFmY7FgqwIMWrciZX6vUQXODe8nNG4PWzqQq/R7Kfs/6dScPOuoVSKq7dVnXFXs9dq
Aw1Tr9dpgonBJW6LrIHdeuMPUO3P/3YzD9Yo6q47OFsv0qRWWWW2jznCB+SwWfD03OMui3mKaXgf
579vz5PBL+jMvwPo11VfC6QPnb9cpXZV1IIeaxMdTWDr1ZmyTrmLkNn/1zLWPJfMGl8b5lVbEGpo
XbPcHuS3oe0xkbTgMB8TvuAejpHDp22nWzvUTED2KY1lQSDOgDi85LhRSbkSIE27R3MNld3HkR9g
7N3yREqn3ZyF97eX1OB19JLPEt+fsQrc0JCpeO09+2ueqjtC8/suXxPsMI1em5gidztpuxh9P4Z7
L+V3NUz49uhNG1IL7IDzR/OIwtGENd4+HiGc0naHcvA3HTptvbCzZcEwV3kzJV48HkTE9j31Vpo2
jDxcLPniPNvacwUxGkwK1AxOZdsexmx8dueNE6MXb3I24ryMGJ50be2/cVl06huwviR+dEK8wxw2
Tb9efudW0yK27c1J33n82I1+BG0BliVN0axRhxo8m15/FzUWzfyRyf+QULiHWvInoAS+IOk17Jw5
ONcOwPvrqDfDougFeIq7dOwqR+C87t93YIWvg/nYF2t0XqbmtUsSlG2LEVQkMolTYEDoEwDie7Lx
dm3rtXeybnK/8kaRZLZzmuv6N5Fzt7JbDSasQ2OUytTsDTih51b+iY5NAe3zeu1SbZqWpdMLU5i7
fmiA8hcJKCqgk2PvGKl+VF37/fYmNZwf9NI7QuaqsXvMCy2RsmueERdzjx2KaSvawdbRMXSemjF2
lEiggJRgCyEErCE9TTOvOU8LalWTV2FyFrgA8ENPVumtgEFMTWvOE1q9k6fAApp03fhN+PbnOH25
PeWGoKJjY8BD7+AmhCnHdTTLuwPeYNJRJYK/3m7fMHK9eLy3S1BpiKlJMo4DchRCjTWz/G2D12vH
eV34EMGrpqR0guzRFTzeSz841bJtf7hkrZjPsCvD5dMuNv2EG1CswAGTQAUA0hAdmJ3vumreu2m5
a62VTzHNk3ZuGAFtrygI5pDZCB4nez70bbQSed9TXn+mHcCi+PEDQJsB5OJIp+XNXd1LNO5L5y4a
h6McnYeyzvYgxRYQbgEvjJdsWne9xNKR3BVFB2MIWfAaCrFrc+hL327btGc155xVUA+zLbSN7Bi8
RDY0EI5nOxxzVwZv6mD5/WLFiRWDWmsZPHAzrXok5InHpxY6PNvGv3jXi+bntA9aKdB8ilHHNNsD
2TJYpxHiJ7c7MOzYQNuxXTbndbBkaWhwtFq83OAUhyuShaw2HTaRwQe2jo7q6jKELGwPbI4svpQc
WMZujaXDYAw6MKqzZtHQDk0vNM0FRmwHa3k+QwTTIVG5A1bXCSppSQkwFw+PAHfm9YqvM20bzUvD
hlQeD4C7tfEJt9QDcnsIXa5YAyEbxq6joYIiEHJiwIulnoRQFXnwh/JrXg3brl2+ds4lA5JJiGEi
GfCWHfnxbvTebu9Hw8ToZZRhqAI1RAuKYKAJJE8snByCOUiGYi3nbNjxOiBqnhVUZhyMHfjmJbEN
2WK8AO464C1WX+VNX6GZreLCdUmDewC1n4P+bnE7uLWPwbdtk6QZ7cBZ0wLJ+O50qjTfD87Rs6E+
BtTF7Q5M20cLMShJF5ZjQ46sdcQxqr+12XCXyW0nFL2Ksg1paPllDm8AFGlgh/deFxxvj9twr9Bp
9e0mHuw6y0Qiqt9Bw+6wvABcDe6vshsegjXIkml2NOMF5CIQ1jS/91JPDaiZ4ZvXsjEGh/YHHiqW
Po/8qAORlX8YXOgVUf9we3ZMTWtW69N6YoUddknrF/fWMB1lvAb3NkyJXiloB5YHwTlLJMEoF6qE
r8DS7Xka/bVt5IudXYRByNDUdpnG/4+zL1mSVGeafSLMmATSFnKoObtrOF3dG6yHcyQQMwgJnv56
9t3Ur69IzHJTi1pIiRQRkiI83PGuxnLPkbwndIsScMVVbURUDxLUBl3VuH3EfrXjjP+YB7YHjVFz
0y7lNQwqxLWxUROsvQT95vAX1aV9/gjR840qyNqmWq5K5jA3VRGhwOWWOukC+aMRxcYptTa2dRuc
82xYagIq/gkcLclQRVBba9mVeRibKX+IZr5MwRB+pw0YT3MX70+yXMW6gxW3fNQh2eiJdgq/lyDR
SNqg0gnpo3+uMkcbFzVQFZUTepO+F4Po0pHod1dsUROtrLkNi5K9w1t09obf4wwCtUNgosRfyi32
7rXRz4fiB0eSbS8i1FKcHw6p+yTO8aJt205thN+VKGAjo5qmHWfgI5wftPaiROVmSU3ToZECXDIb
J9PaB5yn/vAB0dKJJvOj+TfgRd0NmBnb16Hi4/N1G3ue9cPoTMRejv7sECJaEOigPbrbXLBYXDe4
5akgl0WvUD/Ov85IrKQmYDmtB74VgdcWxvLVXE55DFCU+KFVH0FSCJqgAAU1S7dxaq/ESRsmlQFb
DJkfVv2uz3Cdc18qm+OHkQ8yNV6VXl6iNQOyvDYw5cQMke0PAozNLV0ydoMMebcLabgl5rgyhY2b
ol3Xln3ltj8aXr52wRT/Jr6Zd0Bp5y+XP2Llgmmjp4ah4+Am7qvfUxn1D7pg4QGcDF7iTHmR0l6C
9IQWW4SIK9tio6jmog/z0MVkpom+9SOYfWLyMHDyEHdXgoZduyNwcToo/HBT/AzaebpVIZSKPKne
Lq/Wit16lkPXumRVKQf+c+TRmM6AaifzEFxFDkVcmytfU38AWwXinRuWr3Pu61ToTV3QldumjaqC
qELJoO/Yv8OMXkxfpQFt90jPIKtUPBdzCQXQrRzJ2jZb3o0IZ5wojrv3kA0ymWbvoXCQk3G7IsWN
biNAMUS5T5I/f5WyPkS/OVo8JMeC7r3Twbe+euvAQU7ys6SwA4sd3wNo5uhiSyRhzU0sX6+FAkMU
bqFoII52XjzeMHRZE3B6Dzq7gcL4xoNyxb5s9FU7LuDFCyr/PRr5rpRQqghpsQWnX/kGG38lGMk4
sED+e+CUKQ6jL1oQ0Ep73zp4opNtveZXDM2m0UfmxAPdcNS+M0H/zdE/mI/NvWr6xy7y/4UU4c3Q
bNXlV8KjezbADzYQ9a7Cu36of4JeS5Oj0R19gyqAlrvIr66jtgDNgOX0cRWqmeCI+k6CRh+qgIBM
x8UDXMduvQGMX9v38/8/fEgPwXeGEF//7EdPp4qAvMQVfIsAc23jrbN8CqA27o+8/gnE0CNhnpso
ypFbbNUvKcHfWtTXwWRd1/J8BpoRHFBq/MG8rNnxvp1S3m4d6mv5XptYH2mEeWRlUf6UY/RM3fkN
crzHs2WdrYrPEPsk+SHPcnTnXEWTjr23/B6FXVIW2q9+cvSyo6+rmr7QLHA2tv1T+w2ZjdfKjWzd
s/zGDy+swoSc9fskMoSJlJsKOJ8rB2IO6x3t1hXY8JeQ/TC0PEThXdsH/2VR/EX40Y1AMPPbKoVI
EaQEx689oTdXHJSY9WyKHwy6i/MhZudZ+7JqIbPQ1rt6hijh5dE/PWAwuuX3XHpAy2T+8j0nLff/
pbER30KIsXRpPubdXRg1rrPBR702leX8IL7F3pgm+46cZBXvIZdmGtBm+qVsHyAXQhs3zVE43Hh6
f+qp+DArDkBorHOmOch+AcVeqnQYxLMomnxXuI1467tSi3TwNjNza7NZcYFrxmunV/1v4eib83WM
O9NXsLY9Fu5rCxO5vFmfxjZ8kxUTJMTBnMob2S8U/0kaOiJHMzwu/deNbhUntSFdNTQhWme0fKfE
cRO3QEXo8uBrC2R5vwZcvvPgUr94CBEMR39VenrKG3UzdNNXZ7yqbhIyG/s1jSyWGV3oNzBSfhsy
vEY71n8NcofvujLb2Ia/t8j/uTBhFisQVDTjqg0z55fxGq8s0h66q56bdlRCdzEJZ1PV3mEgdCpf
wqxz5iDJgfh0kh5E9Sx4G+K57g6eGiepkwD9EE1wnweuBH2spCT3Xi8v+Yq12PQANW1DqulU7XIc
U9ztfgcz/Xl56E+jLQ1tvIvrlUvuZap9EOBy0kkxifFY9ZEhCTAR9Hh5kr/vjP9ZZsxytqUPkW8a
kD9vas3uAcY1y3AT06hTL1J0bfjeMBWNTRqJJSwXsDaMKmqTsSzCWSVgeY4mdeuj0SR7AQ2fITfV
DFGI/jjjhJBQNqzxUANLYO/RPar9dHQPl3/yyrrYVSkB5UeDV4x3r6E56N37USRYMtA5716KScbT
xjSfRlJgxSxPHZlHg5Jn7D7s2JRq0b7hmv66FKJPfVduPGfXJrE8lnh+X/JlGe9nCoK5f3wdVHme
cABZ6++FqFmwRxwPrivPYLPPP+PDZucDJFqmrl5O6G2CNNXdKPspwLO2HDMh7zhIxEoBId6I8BDq
PCEdtq50n75+MLF1LAnuECpExR/GzrimPgiQZKlDBkJwb+d0onb/C+OC9vkB0k8xtFUbH9jGY9lR
OncbR/yqpVuHVd0vciQ1UwgDqpjeSQWyZCQuWx8ecAgy3+S3YYEnzfCgS+5DAWEQeVFAY3vq2zcW
FQT6y/M45eiUDzVV/+VQazMAYgdVm+/lDKhkklfGm67SwcSaWcedBj/uqINAPINGbl4SdOwb9Laz
JrqmzojxrYOOO4Hq2p7Jl8Ff2IP0dFsCFCiGLVKxv72Pn4UWy4NyGWdNvnjk3g1RVdM7wKE4SJEn
3tUcdDvumD0MHuU+FJpLPRZdAuou00v0TJTO6Cc842hx2PteVi8OnuU1c71jNmjUztJM5UB+DFFR
q3JHR92xt14BCMt3cNRCVImjWcagt+Y7BTnijcXIeINOwbiuUlAuVYWTShm6+TUlFBrahVU3LuEs
Mo++5rPLH/M5zr1jrZRXbsSiT08ZbJUVJjpBkb0DN/BDGOSzv5MRyULUDUa9cdiuhFQbMqg6A1p1
kZcvPOekhQhbTf7h0xky2LtSbRRTPr2d0NCGCuqyXmiNVXpQLsl3zdzTRBLc4oLGzAefdk8yGkx6
+Yz4nE0Wk1nHGvEBFG0aFjwsVR0G5EAURLRBswmaGno7DP00O3t61pEaj3NM2uqY5XMd/hnHrvIf
R2Pa+JeGEG0ZJeChh1r6bipcJAhSt6Lc+8cUWhMDVUJREHU381w78qkugwD0fLkSZOO9tXI62HUW
NyY0b3OneKhV8W5a390vZdSkOmN3iphlI/m8Ylw2CrLJK6aWMSheFKR3s53qJtLfxwYetHHnXfkM
Gwo5x+CajoY8fyC8CfdNPHyrDSxgUeFLs/TNxpavfYYV3l2vHkqvUuzeoaE8QuevDdK4GDyxu2xS
a19hhWPOaDPOORMPY2acNI6yr3QJvVuwy9+CCWMLQPH5tReGa0floF9KLhfcawBD1uaQ+V3tHsfG
idmPOpzyOtppY5C0OvRVu9RvbAAfZ4EnsVgmN/Fizco3tAXwut3z3DjumEAko4vTanTBCHp5KVbC
hV2iizA/U4XMnruKIRF7plt3l4ruG7lscUacb/mfnB12pS50ueODMWa8F7xT0tt1Dvfo74pUSAvi
zGZsulHRXKNijUBT/6PChqIL5fLnrVmSdW4hHT8MMq7nh8IjwQE8tKxMqDfrfy4PvxYHrWAuRYx7
trdA2Xqe2QkYyZcpmP7tvX45VIA/pHGwJaGxYrI2qDRvK58NrBYPUY92dlQKK1UeSSnrHG1kuO4H
NwvoCMVWz8WKWdhYQyMa5eVO1d8jPxiQNDCxJ1PJJe3TGLWyrXvRyvrZTy6XGzlntYjvOVTClxBf
gufFnxkZHJPUjAFIf0vBWK+/Tt4ylFtUhytGQc5r/OHqHHVZOGTtLJ5zlrn9t7wfevEc9o257jZm
c7RVio648uK5UQvRv5AMPU94GrxeNrm1nTl/1IcfX3WoMA6di0de7MzoVRlu6Rg2L6rBY+byDCv+
aqMQZ6g7oHcflBdOVDfZY9CAUP+nGJxOGfC5e+2Zo5sxKImDLp2G32rBmLeVxf3czMEr+n+/TnU1
xOmKLnrSMTia/ALCD1znI1q19RtryVbqxjuH4E9ikg3Mk7xuZkVkd++4GR2rJPRRAj6FPbpx90S3
LSR4m8rT5pzvpa2AQiVILZ/6uRzyG9/HS/5thnDH/CMriAivqing6mltbQw8UNM44figiqHL0kx2
5J1nZVcm3iSK3eXdPQ/22ZdbZ9/ceouf87a/p6Kb9i0u6b9dP9i6ff69z3w2vHXmKdDVQCOH9g8A
xEiiE6Fonj9BK36uHuUZdJ+nfsxk8ODSKQ78naMDtzSJ49BWPQ+KVvX7YCbP1e8mKlUYpk7tZjUu
442bK6QgWB3ufcpUm6qOhDvcQILgtlDSVEOCi1RlHptqRPFKl7lr0PQTu4s46Ew05eMQ9v1oUj9s
ZQilL1P4RQIoVg8A5ZKPdewk0CIP6LK/aqFtqFc0RU6vFzk8zKzzXkYf16aU1pL8vm54K4gVyFYF
tNP9A+m9b2NbD08LVE6vi2A22KselIeC7ULvAEFcvmUCwlnJMhVRuHEsrwQxG+flCYjFtEHG7001
c7TrT6yj1c7lsohT7Xei3Mi7rRj7X3mWD8HSRWdKZrKiudeLBi8Tdh6yyAujYktqb+1DLHPXAUGL
WVPzh6jtILRSQYk6Rznby7N0Yl68pXq49h3WNSakFEDTTGXPuKoVQMe1YVnfBBQUyhsb8mncjZl9
3kNOjLKlYfILBK+9166XQyJb+RqaoXnT8fR22WY/L6NhGiu89zQs8YLInd9jW3p7d/CzXW/GF9I5
fYK2pDl1qRpS48wsZaze+SPb+sBPNwozW+6iZyBxCo4PbOCCNy6qOFCA66e7NubdlWt4nvqDsVWC
jtKpYvGLk+jZG1FRA/gYQHuI8hzylm71nqxt1dlGPkzDhqIOayhi/46dHnBAH0phAGMlUR55u4ZX
zsYtYG0a65yIjOon4TfmvofkUMpE8xDLcJ+Fhu8rhOXLBvHp/Q+7YrlPSaNaNyAI/L0wYBkcp0uQ
JkvLfnxirJJIIm1Vude233Ig3U8GWSojTn7XMbqHCm4rTxT82fJr29V5tiVB96mj4oOsB8EwCiR8
+0nfy4WatM242SnX/XZ5tVYGt5sVjIdcB3Fy+QuX5KBK/amonkij6J/rhreqNGFrwirO/PxtFmJu
7yjTvrdXrVP8uG58y3AJblJI0yzBT29oslMbjap6GFHXrjeywisWa7OV8hnl8hmKND9lw1jqcFGn
dQPyNia7uw7RbcNmV0zJhuVn7hgNvTOSkzQiT3NsSdKMvDuW1D1eXqi1D7GMlccGb2ZW1z/jvozA
07twpEcDlhat90O2zhaB/Zo5WbbKc5dH/SjIyW0jJhO3HcYRCkWCbOzHykLZCH26+EIPcV7/POu8
j2MWHnCDOLTId2ys09oElsGq2auhzV2Gp3COnrUbB2k3hsUex67auAedR/qf22zM7DscXjYz7yFl
8rMWhYaCmvwTeOUM/Soe1Ufez+F+gKLDjjeVuaYMjxnPNvEhuleGAp6ul+oX7aPngbv/ocEcUuCS
PuY+pAtUEW91tK2t3vn/H2eqFmc2eGCdIGod7rVoIH8bB1EatObtsh2vRHf7lgd1GVU0ECz6VTMC
QohajsmZYzmpKSR0hgmGHBgjN9xyxZrtqx5KPnWug5jcDcAB9cD+xBBWXsJlyTeO97UJrLNKG8Z7
ZZT45bH62UQx3UGIYbjy11su73uOp/H45b+EQW3fLEVwclq+JUS29tMtT8dlseqRa3FPePsM074q
cjG8FWNWT9e5up1F5BUqtiJWzk9S+j7ODOBHPYoDfARo4bItrVirnUTEk7upI9+PT43LPLNzsR3B
IWq4MyemFoPZXZ5mZaX8syl/cApVVhMAl8qcIJ5eV3fKgBgZ3u4sWxoEaxNY/h2ZYI7NpOZTNOon
v5AQIov7LQ7ztUWyXBoPZ3dCtdX//0dTpaabfIQ6D3jRIIy74QZrc5w/7MMKDWMBQtR2Dk9InPBd
U2bfO9f7RjJdbET1tRUK/u8EnBSO6nvpnqKqVP1NN7VNlYaQGdrKMa19geXIQHA5DgMe/CR1G0I6
qkM7EHd1utTOVpLl8wJ1zOwugNz1CNAkE8y1rmJ+Gkxp9D8qJrX+YlAARMMmasBT9aUaBto+VlVd
1d+g5RIRcIjwBri4eaBe/M4Gr5p+ubiMG5StXCLybxX1lwXVATrM/lVZcvxaKz7kJnIw9Pkgdcs5
bXzUCae8D/dX+ZTdScD6sRuyya1+eqF6QNJ/TEEivaU1uWItdhNB5bumzPJyPrm+F+x0BYavtCbu
tPWoWxvfCghuPvnESC88qVY/0bn2H4nUfEMbb21wKxg48zA289xXP0Weg6pzboE7YNkIhNDllV+x
dLtnQANX7+c+c098Nsx/AEWWXx46v2coGrTOoLa4qz6FhMTM7h7IeYyMpan8uwEVeyTphkeK7gop
JgeP7Pq+MWizwD/6YeupsvZhVoygCws4kBT6lP1Vyo7dY5X3zq2n1Hy4vHRrW2MFiQZAMPTXuPoU
Bq57iBbi7QyNXi8PvvbzrdO+G/OIAkeBm7cGXgtgsyLwBgXFy+EMX3Gbrt2o0/99d35ygf2biPkQ
rdHGitgyz/Nvaags68QLUNPOkyrPioLdi4jl8lkHJvPaXe9Ipk5z05ghTFHjibwvTYbzUO+Y8gv/
ZumXIXtVYnAn9hjzBoqd597bvD2yHNjUr1MROOFLjzPIP7khyTqW5Es70zLhPGpOsxN0i7NTEm8C
Df5SUZdQgJG0+FXXDvnJx96cqqj38wMk6F03Wbxozp/jKYurHybiRi0p3o4Dal+1Yg07kmCa45ep
c/nwiOJp4KIrkhVV+9VBPt97Aha7Kw9Bjprrf5R5qvhJA7+q91lGyPBHQ5K23EdOAdGr75w4ZqQH
vFIALzgyWYURu3Vl0Plb6dQV/7B7Kxof99CWi+V3qSeZipi9Vt30Al4w7xgHqEh6dfGHAwWdRGO3
Ba1bebrYLReDoFD7pGRBxsN3w1vp076/Ddsp+tGZcSHTjsRRw/o9jTy3Ru4l6oLdZetecR27C0MP
bcWjjkd3gGEsj1pPwa2vyVVk4TGzGy9yPxLoXcd3NSWht9UklqdwHIJbQxy+Rcn6eXkIk5wd94Pb
zO0wxz7JQYFYoN7TDDqJND3gFPsaRuR2mKrfPKI3Mpje5shLnZ48l1xspSr9v7jET7zWZs5t4qUp
IfDn/MjdhWZ3YkY+9jU2mXDKPQ0d9Jt0w1A2h6jSYInNaMnDpCSypnkyGVD4oxUw7B+Y7Ana4qds
yBI/QhTYRbwah1QbiAW/+UO8zHe856z/Eqk6zu8rFwCE+E0XVT4Xx7lvIrlrxoEub/lcFeZYQVWi
T8BzbORvxo1f3/UCTaBJZLSPV1YGkXDn4KoYaKMEyReYGyR0QB8mlY/fsRjwyQX7QvKp+s9VdV/k
id/kht34Jmb11wwEYeOzHuWiH2U04RnR9UbPv6SH8/BpGZ2le6NS9ct75y/e/EjLoa3/HXIfUSc9
o8sIScoeUCGaFgKKuSeAknznRfiEhM9BF3G9z8ZCBl8bT4M1tq9HH+UhRxfpMo+Sg7qt8r1XoUH1
+49wgL1/gMaQYG+tdvoSSbx+8AFV6/PsSKIZrF2JF40jvY3wtzsGkwiiXUvZTPd1z1R/JIBJ8hRH
pepTANtU8RS7foj2F+S6zQ5ik84tBzmC/Ddq/aUF/Cgb1MnvW8CcGt+FJJlfNkF3rPOQ8IeJDgJY
Lhn4oXdjfOjyJPgSMvyCKjhqGolBemjYT4ht9LboCjk/8ime6od6cWWVRBCOyY5qaGTz39LGE833
YaGn/lh6yIf3qLPLBwWN3ibhA27c0JqNB6BX0zCq6uxX3c0u+eqOemm7JCvzAmpppZJxMgLWHYL5
IjNnukddx5N8jUMSkK9E64rTtJ6KefoyCRIjT4ZmSIp1jJY8q393U4VXSdbEYZ7EI1o4/p2J8flX
iNyQABgsVvyCHansOCoeu6cpy6NlPMA60Qb/HdImdfgNwMBiOeYej3U6Z8OoBJp4WWtwmDZ++Do2
aANCsyqKpzvIimRyP6ncd49g8PGa29xFqhkZCNa1w5mrFdVK3zGel5QlundlWnvC6e762c9ORtXD
lGaCT90d2AMcoHiU12QpwHTzS0Dmib4H3I3GXWQ4dQ6C1Fl0g6QmfK5qnKX5xuPI73a1wyu+o1wO
/r4OxjG40UNdDocoaPqmSRq8FvZ8yAZy6AKHRym6FNriVpfNQO8YSPOW3VCwWt23edj2x6hpQ38P
Mnba3Zd93r5GHBokeOZx+XvAYa2/InEooBG9RN3ZoMZJRXeGy1jdxRRCWtCFcV2YsAJatD7GVRu1
jw3rKq5BJ9b5It8BM0u6e3hap1NYXes/ZzNa0L6C2ixwGYIAU8hT5JkYVCpE6L6hQKXxH+WoKTOJ
H0/MwZK0oPr2aif6WWbTVD7GxM/aN0lawnZFB+DRU1OVY/ni+CFO9CrMi+pUtlPjP+Fev7CXDvji
4lggqd7/GJq5lROwo6LS/5WBX4rXqtHzcudq8NIneUxLciQd586eY4H9nShFUBzLZuboNHLbBnWZ
ICRkD5eK8js3KzonHUjA6ZGHmmc30quj+pYsJSwq7Dqv/48B9Q4OKXcBS2ED8F4skr5stbhbMjdw
vqg4LMabuinqNj8gFyz675EzjPLVoRMgC2Xv07esDKb3perjLE/A8wdALsCvath5nivMO0ZTYGiG
6jYSfIdJcLzCdixbyq0U7NpRbN2TdZyZwAcH3alaNGptEZSHm7SZhPzvuqPeuiV3EXFqoNGcV6lA
aHBflR5s1zddnG3AJtc+wLopcy8qBm2odyKgwUB1qKoLkG4NRcb2l7/gbxPyZ2et9faVnS5j3CSg
CFkXfeLPiNpAzn7LXVgNax4GJW7C0KkShFWVNDr+A8j5DTqj7gGDvyp7Ru1evDCTboeD3pxCDwkJ
ZHGARCg8no7KXJdUoXYrXqf8fHDQ/HFSOWdviOu03OH0Aajr8jKeX6z/u4rUbrrDoc/KHlD8U2SQ
GFXgcdkNJdW7ylXdrZHTy+VpPr9IU7v7DvQ5XhHyvLqnHuBBITNvtGy+dIP4c76P8ZAjw6meah/3
lMsTfv5SozafesOBRIckqTrJtqP7CD1yqT9qSI9U8xaN7NrSnU3/w10z95faN0U+nZaFumlckV0+
lupQBGrHXGcr2/95Lp4yKxJUaCbjrmjMa1jTSSYqAxyaGpcetez5V17Gf0x8VdtdTO22u5BWwohO
qhOdxqaLkoiE/tl5qRuojX1ZMwQrLlT4igDsW+6d6+Yn3qqUNuF9KFHVV6IBcXkG5yll0uOmfp0h
WGGiGRc2DcqdTl2fFaBXqsMkywqJ/i22kQxaAUdQuxdvCGWVtdAeuIcWuUalp832M+/uorLqDlyQ
B5+gm6ab0aRbCvqlxAV2w3lXFtNuz5NB5cwlpNafcH1j1SEAq3FHk8yp2xAd802IUice+wvekDxk
tybzwzJpQwfdYBs/4PMoT20Cd03KxslkX977rqflMQvmTNwGAq0YGxOsru3Z+T44WYXrZy1j492F
A9nPuX5SMf2ioIqs0a/99z2nQCB0JmiJ/WKrwLq2rtYrElnDaXEat7znMNJq6Iu0IZkLIXXYTVSR
13ChjwXDdMD1/rlspitubvO85y0rFLiFsJKxhzfc5OFNXOFEIQmanrwfQbPkC56EvGs3VnZt64L/
u7ANzxyv49RDqUS6ecqFOzY7r84BILr8RWsTWFcMANCmEhkK9aqQRXYSZKoipJ08f6sDdm18K5JI
v+HITc8LHBu/Oeupt8MLbgvgvGYCVtjoojAcod07n4CsEDFNOh/Z9ZtJxRETiVtOobnNsroAEN7V
uifved2WU54UisqtZrmVI8ymcadFORONXsqTHhZ3P4ct2dG+nlKP+c3u8h6tTXHOQX3wLu0Giyvo
opFnLvsSz/ECsBEkD8jST39iFmftxn1zxbxteHBFPS9U6Aw5ZYbSN9cZywdaZTQZ0U+XIkdRguB9
mjbunmuTWTHDX6YJFPteda9atEaoRT9BE/S+A0Vyquf6y4Smy+uWz4oTEI8NarfF2QLCFeDTwB6X
afTqCgBNNm6Ya/HPJlyW0O/12jF379D4KxJOp/cZsS6K3BPyCzd8EjeAkqKPR7JH9OhtZJ9XXMvu
egyzCpkrbrpTBoDGnMoF7N2pmBe2bEzweY6T2m2P1aAcgWYReT+cKxpuiBcpdmjGewp1JhTMRPTQ
Ar5+uLxNa59jRQq06ExuOHX5PaplEU9lI3OzI1Mff788/tmuPrlD252BuouKCULR46mR3oI3OlNZ
TP3EV5CTP2igzvPpUNOF11tVyk/dlgT2uR8bHZSNyc2+ar9I50aK57J+vvwtn64Vhj771IeIMPV4
IXdQc9u34UNDnrOr9gDjWj7pFDSrswWtpEBT72qVQV5wK239aajG0JYX9kqVQraLhtxFoQ6jh7Si
8aJSJERn9QFtxO4uaOvoC3Cxwa5umXd7eanWduG8hB+WyiscIsOsRHoyqF4ayoZdFEchMjDhBnTi
0ziGD7OOaMeU1FDRYIKhD9K5Gb5nOVE7SJwudyNyZztedWTjY9b23TqtMyorMAIyzEWfhvFExfHy
Iq2Na/meO3SgplKO3tdDfnSK9giN0w23Xlt/64iWweD0TomhvfC/KN7PqktU+X7Vz7bPXqVY1oAN
QoNwof6vM8b8qVxv+XV58JUfbpNKOMBrdorAcIz7UPnfBvYGBeVrrnXkf/pwchTQs9mXet+L/L9Y
QXFwZHIjaq/spc1cANL6uhkKg9+dleCa+lJ6G6fciqHbzASqIQJVLm72vLyhCqCR/Dep7pv6vebN
/vKafxqjsS6Ws5ZDiaCv8dsbJJBDfefN34v4FmX15PL4a3tq+erSx8VS+Bg/O+fZC3BxBQZvvqsu
0/j5lns2sssDouOzPbK0as0RGY+NXV375ZaHRhSPJ4q8L9iq/0jxx4/+jbwtkMfaxlouOsvBzNog
go3OI5kENHbbXT5/YQAUymrZiAMrZmk3zhtHCMVKf0JbQrxvWmwp2neu9Ce7Yb5VU4y+PXzBufno
iw+pguM4xnoLpbKy+HaLvBEcPVHEQz9XuKSoBR0nQXcz2WJVXFl/u628FFGsfE/rfdfcT9nr4pXp
0D1W9G6+UoQusBvL22hpGVH4grr9KsujYaAKD8GUMTppUG+geddWyXJeMAv4dQNsEJSUn5qBpJU4
RsXW9WFtcMtzvWlB3a0jeq+oeFxKeZQlvdV0C8mxEnjsXvJCR34TcVgnK7qD8ae7IG5AA6h3vBbX
nd2R5cGibnk8gdgDDNl3kkFZKlcbp8na2lj+C94/8Mo3s95Tck8HkNb+oPT1csBc8Vq7L7opB+Yi
uQm7GW8q59md/1wed+Un2w1RbSVHEDTBVlRxO6p/C5Yu09fLQ6/95LOXfbjw0RKV/KgM9b5YDo1z
yLaaxFZMxG5xCnu4qDD4yUv8k4FoYv4l6n8nc7z8q9cW5Pz/D7+a+YsLMkKcTIs2u1YvaNWKz6ml
/eXh1xbl/P8PwzsGmkMFKtX7OXOiL0EwxgkvPfP78uhrP95yzlD0GgVNLM3UP/IuTAR7yJpv141t
nal90IoGdRuE9lofKDhsJkXBY3NVRxGq55ZXMsfkI4HmMNoabgR9avnGZWltSSyfnGnUumGNceNS
vHkl3QP5/NCExUasXdlPu1cJ5dkmi87G6EUcHMvTrs+2yNTWhj5nAz6YyoxOS6PZgqFxLfUJ5EjA
QnXVXtrkP+2AWnvf5tjLc+OWN/yKluWWmXCjuWNlzW1JlUaxeOL/j7MraZJTZ7a/iAgQIMSWmnq0
3V11PW0ID/cTQsxCgPj17+B4i75yU0TUzu4FFJIylUqdgXoQQgq+9d6PMvhX51vKLO+rjYS4yv7v
sAQld925T53fpqQubuidz3mD9kER+Y/a4C/SCe8hePWtili2i8eZPngetBDhGPGxautP0+Jrd30U
1ybIiuVIkKiNJ3c8NE134OWQKMe/cYKsQHbEnA/DMvd5pI6EtvtS1keoptyW5Gxu1zTTqgqKYTwo
kv8TmYKBPBZ9qxUEAW8bGiuaU8rCYAhQJUTub3CFd0O/RQtdW1tWPLfEKeNw2WOHME/mdM95BS+d
T9d/9srWYlO5Yjiu0gqwpEPsxwBcFKcopieRDU/FeNNNf+j7VlS3ngTmZuxRI4wBinvyJezZbRuu
zeLCiQp2zxMKG6/39k1M9+HENwZmZdRtuhYo+ONk/BG2t/7DlHlQp3zS08/rg74SRjYJ30Dzzzh6
qZrY8KzC8gdIshuHtbVHWxHqhrCcKT1s5oYeh+Ysh//d9pOt8JxjwKj8Ac/14pOWP824xTpZ+8HW
JhvmRjvgTYwHtzt24qOuN2retYVtxWMwkbyC3CTiMfCgNxrgOAAw3XfWeQXEqUlxuT4ua8vECs4p
gl2cMfj5PfmcykcCFHPQ3lZ/2NwrL6zC2O0RONB/3JclLMBi7zndLLBXfrpNvBJ0lDMBVeBXMAAf
A7/rX0I20FpsyY2/P/rvvhVrXmh/aanE7TNtqmSOD6TfCM8lefzVUg9922glahWE7Cl2It+bICAL
sCojKawfALZPy+EITOC3IWf54fosrywmsgzhm8IkHCJVkwkdZK+JyjqZwrydknas3XseFtMxTvWt
1fgfncY3r5Kj6/mjp8ZDFqokJPFJBf0OCuUbX7ISbsSKY9P5oQ/BLISFXxwZVFUSMO1uS2vECmXT
OjB5WuYbt9+V+kLkP9dHfxnl9+baCuWW59kULcdXpp0HMwGgwQa+G7Lq923Pt2O4nJUiBnEGAG1S
z9Vn+kcMi2506VeG3GZJQSU17mtAqQ9jVR9wVkmU6x2v//K1R1tba0dnQOMdPFrqKMmgc6PVFj5q
7dFW8PboRISDQkXrwaOu7ca9CrZ49muPXqLsP0scsPbSRy1Wd613GAeIZeKoRTZqgpVYtalREZSl
Az1QDDcfn0YqTyyDmtbggWXHt+rg+P0VadOinH7wIGaNFVmxZ8Awj8r/1WUPXfTZ89ukGR/drS3g
/etdhKYVr6NgcxfIif+bZbj3jHFdrTgXOzAKq6Qi0XyXS8cDQJrshpQUJ1x4bN0hrs2SFc1dWgak
AnYBaP0jrV6LG5tRtsdKSqEQE1E8N6D5DrjIu6ki++vhsJIo/gzim4VlXODgghQLy+/uxvipG395
bOsUtjIcNtMH1yYFsNgaSSiC8sQggJmXnjpf/+Hv01JC3+b05EULPDaoqodOO79I7YPpANaY7n/0
FDfRqd6NXZ3omcKyGQPX9flOa7pxdn0/YIh9WRyXPMONLr4s8zk4flPBj5CLnxPJQ8AJg26Li/r+
e3ybPWQkLierFt8Iy5g7FvmfJG5B+lTelXN0d30c1ybJyiyxbvO0pVgAbTmeisU4VZvktkcva+7N
2uohNzYVGTYJ4T9QNJp8yEHd9uTlY94+eWAEYok4DTjqJVVf03oDfLI23lbqkHkAUsWMee2H+R8n
dT9VxR7qizlTt9V3tjGLCgoFURZURWK+I+En+Jh2fOO3r0Sy7coSNSwCEFSUv0AIpA+g2WFKFxhL
OdAb85vtwjICxlo4y3KMnOzE8nzHq/imX09s2DcNfelnApE6cDA19AfmdkkcblS+708rsQHfWVq3
EbSBsDHn//TxwzheMlMl6fjvLauR2HjvKiZ56aYoENP6UTnfo2DjZ78/o8QGeLdAPHcx9pODgByJ
gjdqCgHwYqvnuTYoVnS6XuoihSGGYvozdv5BFyKphgKq1T9uGxUrRrmrFQcPAkWF9xzgBgWorpvy
CrHh26GCJpoM8GQkw6Yt5wOQVVv8/LUxt7bwrIMRX95jVGShkqG5q8QXk93UaCCxVZQPvHK1WXas
BuTT8ol6h+sjvfabrWI8RPd6kSbETPoHJ/9o2pdsK6m8vzvg3vS/ibYcTaZ5lvaH1JnzZOizr6CA
b91kr/xuGxeVE+WmNRP6EKvmDpC8+wF45MZsqQSv/XZrZ6vaibqTiPpDHer7OQf7U22pwq49evmi
N/sPrtxzYwYkFOJEj5BsO+B6eQP5vvbo5e9vHi0zELIoLGIO6VgmDPoQsOi8LW5s7NOkpI8RwfpL
NZiQwoUrmNM1m7DyJUT+PnMSZoVOD94eOHSoJITnQJ27EOFTxob6UxWbZxNU3g4SWP/0jRfu65GG
YF6BAZoblyQqhj/L9VBYGT0bThPDkqpRKUJBe/eLXO+Wps/ac60JdyegrDvB+kPWyZ0QzQ5oxP1t
P9macBUGhR/pCq6JLP0CZWeknSH+ev3ZKxFmg05V0WKomaNhVMMTV3yovLtY39ZkJzZ+RoFg22Yk
A8jFFd91JL+GvNz7QRZuFHnLsfmd9RRZ6TJ2CmiHQwoK+JzxX2jmzqfSkGBXQD3jwOR8MSrcUqdf
mV5mvwqKuZJEaAoY4zePTT95Xxsn8G66/iPMys9dWoXTSGvM8Az75HjaQct3I6TXJtjKz4DJO10L
r8KDN4bfCmXucoH2l7mtgic2qo51YVgPER4fpR+DmO4gUX7jqrd6JXIYGgjSIhfFzTwfKmS8fazK
aSMNsPeWDvPtVES0bqIK7MgXKllBQPCqO5ChGXVzKdH1nLV4oK50AnLvKOPFjzjzimo8XA+6dwsr
vNxaTGlUVIw3ozrTyOl345D39yYqOS5/h3rXEF1tvOfdRYv3WMsKFNA+bAbWnYEIcw9B1sRPTtyQ
jRbcylfYaE3GAS7OHUE/UN44R9LRS9pXaSI7cKsbUn2+aazsBQa7G7D9Opd+aH2QFtJw5IlEWXBw
+/A+b4pqI5WsrAd7WxgbwMCaWbVnMJILvideEbWPjLSuKhPcZ/rd10C6pjy0Ctq0UzKHUa9uWegM
mnv/3c9hGAB3oAnS98Sr4v/BCcZE+6qg+U1gOjx/WR1v6gWFj8iGnLCFtsjuZa3Tj3PH/I2BW1lj
9gYyRigZYG7enkU48PsRzvWngk5qY429m73w262KYcTpwLgty15dJ/Q/EjEUUSKcKtxXMct/XV9h
a++wopFVxeD0SuSvVNf9dwMzzBkcTM/8r3cDftNWiA+xQpFI0keVU08vSPNNtBdQ5pDHLq95sy9E
3ETH69+yMhs2KpM2s9tEespeSRWEH9JGGjfxiWwu1x//p9/7147LfBuYyfRUxhkE8T9Cdqv34auR
QivvviUtXHSglAL70Kc2p+oC9YF0gmKJV0NrMCp1BdF67eYAMiYMMhvFCToMc90moecXkbsDl7es
n2EN0Mtpo12wEtA2xhMGk9BschR/1XUEcBQ46nQaqkMQjxRSGkjyXR3ifrG9qRbByCxZ8k2UjTSG
0gwC+dWERH1QKTKTqCCvmnrgJgHfUybwbae3BZ0N/6QaUgtTjrAQEKtke1wJQouWItlvNWbXRs/O
GWWYQejZd1+MD6G76WigmJ/FBx1VkJmCkwWY/ew4CuiTkh22ZkKTvMqIHDa+byUkqf/fwdQ6ZwHu
sL2XVGfF9MGMfI72vuP7wV1VhKK45Tobc2ZlFxP3EJOs2ubsGuF8K0WIChK32yx6qKFZ4yYV/Lm2
svC7tSreZWUZIjlkYuoweKFpjFUROO49dJN+1vAsfmHj8A+upPlGyfc+tgnvspKNzueGQsgseinr
ktdf3Umpeuf6QUEVWtwAbQ97BvyTeSG6Dvpil6W+rIITRrnP9wFUxuXX0sFF1RHeaH7n7BiBH+ID
/KKzLSm/lQm2cai0Zlmj6so7ywjijm0+G9zDd1PiBTCHv56r1l6xLO03ASkCCEZ2/lyfQRZy7g0Q
qshXNI7vOlQUG0fxtXdYNSqGtcBhMm/OUBtWe7dBom2mtNvnnnOb+45vw1RZN/T+QGJyhgPp/KLD
vPqaO5Xa2C/WPmD5+5tBWrx9+nwMzRlqQ+IgppoeUopKNI9ganV9Htb2jNDKJTXh3syGRr6WCk2F
dBzIrvR92Fi7J5d0w5//MGc4plGL3QH7+r7M/H///EPjYARL5XQ3I5duRMeSkN/Zwmy/nrpw4S2b
xeacaugGsFF/LUMVJm0WROgn37z8rNxSiyJnbUvJ2S17GJLxPn5yW4fuh1YVG6fGtcmzUkoK/Foz
hlF5ZrgB2ks4nAR3vlvxLAF8RhT76/O3Nl5WMqmLOJpH7qXnlhkfbDsTO2jIQGELbJIIgkaHoWqz
8OX6y1Y+ycbBBmZu65BW6ZlC75fWskNbEftnX21ye1fysG1lVMaglLRap2cYp4ljWUT6wKvePTA3
eJ1bdInnyGyBkde+xkoP4NpOdJY8PTPH/GiDOT3Fw1jvYOd5E/KE+TZEtgSv0vBepefUoBuRAD2a
Aa0qYygt3TYhy6e9SRAcTAoagUR6dnFc3pXQ60pMWkMqHEp4GwG5NkpWfoCTilvGpIrPadk6R5VN
6Z5VXf3YC2/rtL+yhm2vAw2bap4xFb7Qcqq+upCPgtzmWGgRQzbIjRv3mxOLoLqJ4I9ZsWKfAg/U
DVMtL3U6wCtzSS86yjuYLIzu4fq8vI9hwDus4CelUwwm98WFt11zwf3V1J2Edp18p/yhduANhzyj
i8J9YgD6oK4ZXCFxXwGk3vVfsDZtVl5IB0iODnMtLvA3gWZHU39iqmnvoIxyuf6CZf7fSdQ2iraE
Ydgce0RcWCe7BMYd2UPub2qwrz3dKg8CR2EjioPpNchp87vVQf8F+RSCYrf9eCv0dS4mk4bCvNbK
TN+ZqJtDF6jsxqFZ1vmbqGRwydakIeUljSTUUfoZeohJXfdyY3WtzK2NpdWQhDOxG8sLPDVlsePj
jO2ElnPnJVnnQaPxtkFa5ubtZ8xQmyuKNn51pYj2LYuhrAon49uKM9vigHoparFS+6861c5PSC6r
01hIQD7yiW8BYsmffeO9VWrFOpzShQNAEX01nqdyUELGqjoJkTm8wE01lsH33PVa+VHAC6i4l7SP
xE6nqRPrA9ySfXJIOWzOT64TBPE+mPLQJEwEnN6LKXMppEFN2DzzvA2dj4sIccwB8YnzUSRsNmV/
77VGMpqoJlWHuJxFdsSm2TcJBFmd9GkRSPo2eDCNumOwI/vH+FBUfIJuZJAe0Q0a013bqra5tHkm
2aMac9d0idBpL5PaL4b23gSj2/xCA6yqDrRw/DjhUJSJ8BMXQwHD5fSIUr7/ZaA7nAK3ORffmC98
mFU1MdQZqVuLaAdd29p7YjRLX0hG2HSqm8ZljyiSo3+dHnKCP/UsGvlF+6qKT24Bs1cYpE8t/Tjq
qMt+lnEfQBBrpCU2N5X3uj2UXgVLH0CEcVZTUIzZ0X6SKE5EVP8qu3JqHlqH4EDFoq57oiDsPyuM
+HRWVTl27QG6ivhqLooi/8hgwgfxxaEJzDdakLo41ZKUoA6WYZ/2BtTNSrOjBGanuUszs1hrGw51
U7C7uPleA6scfqIQa36hdT3HR6gDdPmJ+4JMBxOH4XyUEgfLRMoi53duFpXePoiJItATmzvnQbK0
gw8amN2mFcc5bhqRUNjtFfd9PpnnEWej4FgOtYqbRMdANJXQuiJuNO9JVMDvRud+WJ4Y9/lwlCWw
pxqGt1PYwrFd4QLtaYKk6nRo57r+EU3TQO+gb4wwhuh7ThMSoFI4ZZWEkqRhhv0joa+Q7ydfNP+D
vuyMNYH5/uJ0s+88AgI8zz9gbyn0fV34o7woBo+PR8EHKA0x0ZsvQ6bn3xpu85D7ciYN+cZsrlgy
QoX3Gw8gvfmx1hJiSrRxRH4wBInsSfceH/ZN3xduIqawbva0BUR3V0869k9ZJKbHACYW/q4jKsBF
fjTFT2NVCLP3U6HcHxTyW+YI67VGPmBTat3d1Op6/NW4vYJ2vuqwXLkZc3nyZ0eoX3BGbH/HviY7
pwxFeUfA4zQfR6+H6m4wdxEOPzlOi/ejGR34rUF6Vz+WzTJmXUzLDhxbXsY7+J8Ou7ykFFwt4+dZ
dwwHiHXvQjWgJWIc2nxTPhS2gVTpi09zlVfVV95AnPcurLopwDfO0C109bJVV5mcIftNF99pR+GU
AD516bd743bN/6Ceqj6zwoWOZpyJWezRAg9+Sz7iD6mas1cJz6AO+EiIgT82qSfdXQBFWsj6S4PX
85ZCrbeCz9a4Fyxo/DKBlod6gI1jJj+0JSvPuAKPB/wgRuVjV/RVfhhKqeW94cS4xwlt3WfWOrO4
C7Tvl4ixspifGulUAUmkhtP4124hU4NbHsjmaS5Me3ZmD8qtWPJVtvdjx+RJUbrFF0imTjwZyprN
pzjTfXTfjBo9hVSQsEw83hBzkGrxJPD17AXH1onV50J0E92lLdHxHtKxrtrhxi/QX9EY9vrPHsQE
vowQtv0MspOKH8woxnaX1dRtL8Yr/Bx9hco8TLkiXyLPK2YUEnKmj44zpnSjjbS2W1qlWBrqElbC
LXsNQgmMOSVO7O+Bw2v0MY5A87+xpLAKrlK6XR6AcvGqhFeWeyIFTK5opc83bcY2MSKIQHQLsj5+
TYsQFkro+XyAfuRw2xjZvAiVM6rirsrOdPHMhjRZsGhO5MnUR1t8gqVqeGcnts1olK894J/z7Jx2
o3dylxN3AxXejdFfmWSbG+FGGv7kQe2/TtDzO/taO6c+9odqp7Oe33agtxkR0JsljSsr/3UISdOc
EFNeJMtPTjnP7cZnrA3S8vc3Jdc09B76pzN79Uk/PmgH2k+Qu75JZxIOAVbfFtwRWAQ2E3s1czPs
iXhR8K1Cx9+F4vWAa8HRzaHn7HwbYnaTZBxeaddfyiPjskO/usH4QjHxRvt8pxWgI0hxZofUsu9D
3Ktm42g2BnFtLVgBL0AA7bnwotcylAAnUTVCn7tmHHvB0FSbV/drc2UFvOu7dKhyFiHgMwLl7UhE
/p1DmnLL9GDlBTaJwrDUS3tWR6+8bCAuo5Tv1ED0q/n3TSnFdpuBq0VOpSmiV2BhgIhhLrA/xyxy
w2mjdbDSzPGsU1YKUn0UcK4v4xAWByFL8n00U/2icIF/KnGv1+6HEFr91z9nZdo969QFBGpap6nG
28LUg3IqpPM0hMqTiMv2dP0Vy+nznRxm8yy0kS1Iz76+MJ7+VkMYNIkYO3UKevCCs3ky+2ls3I9g
iU83ftSyNt4kBNdMXV4JoS8GJvYJENNmr3vuJ9ny2usftdJ9+YtuUXATFEDXXlgZFAfdd9BCaaM7
eI08A7hzY1D+YQG8+RAyloKGA+svwqt0wkJfPXjT8GFGuOyvf8cCmXlvcqyw51ChCKNCe68EOwxQ
AazZua1JxILaGN1qSFigX2B6dKr4lsrt2iutFFAXVaWbVvz/KyEc+WMRIuQ9suqfN8KCHYqlXpdA
s/QmECCDPv1/VwTIdxXMKSZc4lJBzIORQijIHeBaYCNqV+LI5mUYotg0Fvlw4YOcDeQvQTB+mKfF
cMDBrdUWI2rtNVZyKD0peM6q/gKxTf4Z+O7mm5mZ81DNm5j0lQRqu6vAHqihTm3Cl3j0Z/4Boh9Q
vM4dDx3/60tuJR/Yzipj1Ux0iof54vaov50WEjxdOezlGH/2K/pUNZC0AfXHOV5/3R++0DtL3LZS
cUcF2yKYblyUGbvxlU2Aq4y7zmGuuS/5rOi+zVo3Oo8DqPg/GPZjqB2bCgidhEeVx5IoUIGzwaFZ
Juq9H2NVE7oE7EakGlco2ezDu0Y9BzjaJgHzxGPBok+oWDdaRWvDbBURLboBXg4nQLTRYYhCePvE
a4wsCcm/HOLY6Hg9d+6WoM3aurTSSD3lHUzYxuHCXJm+6L6NvqVwTn12RhJu1PJrr7DSBpsm4kWR
Hi9Ki/wDcPaAB7ieNPcolOotG7OVFvRfjAwxoFSNmHEvc9R+ntmcJhQeMs+kgkUgCvxLEKdJP2G5
xvkcfujzLRf59/eTv8gausW+Xpfo5stuoYaLIZbzngbUw+W1AFlw58g6oJ+uh8T7S+Mv6kYLP450
jgr3XE9lBZETspM59I5dzwEwjOCyEv5Cr5MbdzdtMn9ROliJxkKARtzZrUScyNzZUQcP/3NHqZq8
2qULxpiMJpmXJXr9I9+3dWDEFu6Hs/ygYG0zXXDvLysXWl+Z6YEAB1k+UEnca5zPU967frzHTYM3
P8FIqObf0BUjzmNRx3U27MESy00EjQSfiRcG3fwtn84/cqV/JwJ05f+7IzEwOEqZ8fhVD1yoCxAP
TvE8qjiLnmcVotOA7kfpfUcvto3K/diIYU5/yKHDD3kY8hRVswTgk877Ma+g8xF5boxhDcv6RwPG
2fgFOuANV7sK9CXxS9GugndFqGHaJGCPM6Lp8UBLf7mqLtpQOveiHDzt7imkb9Btgx0FGie8z5w6
TOBEPQTFPuhge/zPNEs0xlKezu0lzYpC7WtX10UCH1MHAdmC7jr9lk4ROIAkhTg5OGgC5SQ+8zBk
uMUFLszhe12xTtS4ay1r/x6nWtL+GF2WNoi63jR7d55J0CXAFEfuGYRrHR5gN5Sa6I4ONCNHGQza
UweZu7TDj00zVsl9mVMyvpAomohI3DAI1D+lxzhuENMaWKwLDepeXKJM+s4XRXOey11Z8YlWiW4L
0mv4Xg9h8wL85xjGOwbqrv84RbKgX4XqXcGSspUZvXOiPpP0DrocuJHciwHeJ/ilqQNUONpTMfqh
XdvmcIRuh7HkH9HU5STYj4yXZC9B0Q/Lo0ehjHvCXk4U3wF1FVT3dd5Pg0r6Sk/RR5LGjRcAucDG
jh6yYXLTf6/HxFqWsXYf6jbBGLm0Ohsmj8ZFGoP1kQOEij7fqpKMwLN2HrekJieeiM5u6KJtH5Ci
L0+4K5TxRmivfYa127RDF4rJNWhZAAM33xXGgWh2acqnOpvy6S5n9RbQY4nG96LU2nTAtqwkfK3K
czCho32Af1LrPAyNP9CNYmjlBTbViKGc41Eo6rOCPPcPLrCjvEZNq4eb2i9/cXZJFgPx2YTtS1C4
4H+3QzPkH+KiKNNkjuDqtFH+rsyITWoqKS4i0AvLLuPilcUoASg3T7NdxlDC97wXGzO/snPZ4s+Q
/ZI50zO/pC1Q5gjYx+XoJd28glUP7XewL3+cSkaP1+Pl/aMKsQWhNXpvY+uW05mlqAbdWjWg+UQL
wq3+xWH9hHxnmm/p4Lv3pNjCu669dFkqbw59ZS/SIRPeeDZR1e2WSKUoDLUPJyJcVu0WZ5OG1Q+Z
3Ko91l5oZQXu68jlMO86jxp4iOWFNSx1NJ+K/VjgLEYjbwd3n+ewhp/K9YF9v5j7izVVt+XQVXkk
LimcY48lT90HtLf0IcP10f31V6xFlpUkUlHiHSUZzyXr87vRhMMHlPlmI27XxsxKDGMKZTDVsfHs
ivoX0+OfOaITjkpuX/xqg/wYLtU8ukUbK38lwmxmghJxLtqRlRc25/l9kPnsPm06fl+EqEzzaPM9
KxFmcxPcDuhNf2z6M6DFzk9eGYl7CqESaG9DV7YayMOYuXeVj4i7Pk/vn4iwP/93uRPjZNBzD6pL
PRJ/bwC8R8WBp7stBIo7GLJCBX8T0byy7mxKRJ2jFQWq+/QxZTNsAaGVeXSD9FvBiq128drnLG9+
E70pgWU5GxvzsWzhgPmTu4MfnOI2TGFPMCo3rlBwq7I3e9h+s4BvDOLKYrf5EGU+TAr2is1l9Bjd
jbyrX2aDJXJ9itaebiUIt/VI48F+/TJmffOBpLk4ForCufH649eGzK4XoqqvGMvas/Hm4WGcMeXt
HFYnpRxIKFF9jnF63XjX2qdYWUG20vFz3Dqd07CPP5ezF3e7IUYBuTERa2Fq5QUDsaHcH2R9gfRl
5N7BBFMpnhhSdrARwPVrAHmrrJt0vdFPWFnQNjliFFWqW9wVXCRU/WGA0tXOT+EH8jcY9NHr9flZ
GTObIAE1DhHDqbI9j/6QuzsdKR7+zABtni7XX7CyAGxeg6YZNSCvFRdeu0tVDgtvuXRFlu5k4tey
2nvZZgmxNmLLzL0JUKb04HS6iF+NC2VpbGntiatw3GeZSzbKhrUBs3KADNxy9iu/uIhZ05eyjPRw
ikQb3mSFwAhd3vvmE1z4VDtek7YXOQUFcBKL6hcOgePW4XRtiKx4NzMfixKX5hdVpJW3rzsGL9PW
ZSE7TvCm2aJZrU27FfdcgCwQ0ZC/sHYuniAdP+5Sl0O+JuzoQ1PUn6HEGWxMyUpc2lQF1xGgXnRj
9kJUNobJmAmVPoSmjvijkSGcSrOBeFtujmvzbyUBXP2jmVnT6FMZjOEznO/cIzFMbUTLyuzYPIOx
F4rOGc8vQK3Qk8sad19PNL4TRb3lxrYyWrb0NbwDDW1Ayb8YB4zvESY67dIFhneqv/P5bcpRjITL
wnizjrWgsevrNLsEgUvMnaFonj/7DL2ojVlfmQibaBDIuA5KwEIuuhrUSU0gpYb9tMUTXpsIK8w1
bRUpUcBeXMJwNUsGDUF5fwyzQ9fgov56blz7hOXvb8ZI0rQdg35yzqhTBviSzHnaJICx8cP1569N
tRXrzCWtLpjA8wdaYMsNvHtWNUlN6l07yp/XX7IS6aEV6awFW0KFvLuosM+j6qDmuNVHqoaKtjso
AYzmoy/hmfuvZlD02NKRWhs6a683VdXDkzZlr7ytdbXjpM8SSWHFu7v+VWvzb4U5YD5emUMr5NKq
AZxEmdV+sANfGEJEczXlGzv8ylfY9AE6jwF4I0DilEPrZzs0DrM+MQ4O8Ne/Yu35y0HgzQIbx6oz
WTRHr3XJ/I+ym3gAOFPXbum2rty/EFtRG6T31HGp53/Sqsi9UxOnEfh26D20jkpM1cbxE9HBOHz1
AHrTXwJXDH6PG8im1zIR0vD0ksdOsAVIWfveJRDefK8egI2WReGfyYR7EQaM4oOHM/f+ttG0coLk
Xg5j88A/B/CH3bWzdJ+a8NYzbbB805vfnqJnGKqR+2cc1GEYyCRYX6SR1dfrP35lQduUAhjNj4Hx
WnJmgzOrZ5icpfmuhG3mvGeq/HX9JSsJxyYS1MUc1qCH+4A0BQC1TI37BK7tcxd11YPnNzduYTaX
gHL0Spp4YJ9E0YKaAmvV2vtCcqi730Vy9rLnodCwVr3+TWtrys4EvqMa0BL9s8x5/JVBLbw4gpsw
uxuZZuX5Nm2gp4C0zEbz/0EiB470USDCr8D/MOfzTb/fVt42JZdw1C4EuLfY70Ea/T4yqEhef/jK
qrK1t3nflRlp/OxsJjRijJ8C+ijguqIOvRdvderWRsiKasbRmh3LQV8oMCzVMc26/nvQeU1+E6QE
+gX/jTw6pB1xtRef9TyLJ5Gm3ndqVHUI63lLvXbtE5a/vwnuuvTjULDYeVJUtXuByujgeVuSE39k
gd/pZNvMAePVuPFzcu+T9HyVP2iIlkNgNiyE/MZLHuXPPBvAI8hQMYV7aG+ynctZFR/qYR7c+1nO
HT1FBc6UuvRlc5/2OEd/pHXXOHuuOxwLmVbaAMgt2qbBneUQyZNIWx+9Kt5NAP75rG/3U09D8h0A
+G5LsWNt1KzSAqbck8zylL+qUE9PWmftQxNW364v3ZW6xbcqiJZ1GvLRnKOGx6mHFHQPIM5ns2g4
qaL65PXtVg9kLUisDKKAjo4zFesLbyAfjettH1ztNvCAg+9rcxvvkdh4WK0hHEuGlD/DvZQfF9hN
mWY+YD9Vu5+JszFqK99i42KD2hNeU0zhp5Tp7jGIIRvAe3/8ONFmq2pde4V1cqC9mDl4juGnkZP8
2Z0j4O/biu3aWmyZAq7sUzY4NmDp3DS84c9/wpEP+mvAcfxpIYSRZP7m3fjK+rXxsQwCwSYPifMC
O5bS3INKUB7HbKBi4/ywsoRtmfCWhrhnjlR7CXxl7kUWf+IpWAFScf2omuF4e3PVRsqavCHwAQ77
C81EpO9MXwUSdZ4/Ik2GbZ7fVrDa6FgVBQ5pIRHxqgrhPlI2sEsG4fW76yHvLxH3TqIkVszLoZp8
3IjEL4ZEJQRNHNzJ9nforjpx4vKgYB8IkaUBocWn5aNEZgzhnutkDd+NXhN+FnGQRYiroE53uvJr
hbtiE/JgVzdFWoIIXlDG4BTEQbo4VpMQD7xghl4kHyZcZ0G3rHvg8VQ/QshZzUlIhyJGndyHuf+M
q2TXbfZj3Y/1UUSpyk6mjMvwA2c9iBHXR2AltmysHCv+j7Mva24U997+Qi9VrAJusePEcZytk273
3Ki6JxkhQIhdwKd/H/f/Jq1E5lfcTE2lq4S1nCPp6FkaVns8zJ+pW5YskSBYdRuiPGDlSmue1Loz
jY6Yo2Uz4Emy4s+4oVf5Teunjrq2LGvlmemTirBV4PETHMVn0MZ9oE76GoeNorGDpSqfKUHoKRsP
MUEwpu1zXY/BUdLihUyR/R0GSi9zCdXtVbOh45kh3ARja2uiT7aAxNYta3P2DyN5Fd9DxHBcSBKG
JKSDmluY3rZFlzbPVIb5rQit4Fdp9XLd2ekTornLbHvMvfyZAU+1Zbh9AZ8xFhABhkD55VEydUA7
/oFQj4daqLk/M8Lje6La9j5Im2B7uXVDDtURzKzkHu9rxp5V2p+ZgiAbDN4PyWagY/q58dyHaerS
6Ofok7qWCxNv6tL57x+OgwoHDBWTJsdHS1CpaFnkZVKo2lol/xe5nyDM7miTKQ3iJ8hyseA2B3kJ
Zdeud94vj5ohPj6Bl8Gmgjshi58ckr7i4dC6A1mJ3Tu+VwCvJFNnKUQMT5a6UHxEIwtCsFbxDGul
YV9XLSie4PSrImU71yt++t2wyxq8J6zrlxb3djfQagJYD9of3LmteSZg0N3V+3bEW3nq4Wx4+TuG
BaADcYEIDOdCueUzYNhuepw6FMifoH4FH/V1HzhvAB9WmPRhe+z1U/zkw2dhgpBMA+RhyfuVA6UD
b6dAzamoRwm+OE9v4LKwa2vUqVsXz3ow71oqMJnGyfu7G5ACIC7YmeK5j233psfZ8M5qgud1Y+T+
3ThYwyMZLOwiDOJD2x4CG0ALD+7CYcP007WzxrnYyay2TJ99SvnBxkl/L+PsZd1P19bpFAaF46Zh
818eSPHW29GYXjsywuFjTfuOLl4OtSzQovES9dIz3Im3eUwG/wBFSZx7Ln/g64OIowuYc86mMs4a
9toCtbeNIKyf2GNU7qEbu6QV9PUEOLqIOZm6LhuC0XkikWidBGNUARoqvB+Xe2BqXtuWbMvmVWBZ
6WvtKHInz5yavvfWJQhHB7jmONdMRcmsl8htoEwvG6dNZkIX69tfJ3BHh6jKqimRPuf6mbZT5Gwm
P6vSjfTcjH8PgMHrkw71wmYh0EyTrUXxlIJIafVh9FQ34O9iX/onDzz+bbanX5fnwvQBLZJBkK1L
LH/3qQ+del+XTbCJBtvfoSYyJ5c/8fVG5OhS54SnaRwWtfWs+gh06jm/wnoa72RURdc1dIWSJmLx
rlKwTr38wa9RSE6shXguggp37Mx7yfPxtS4AC0sopFmOufJu58pKZn/MN14MGXAQvXHru/xVQzd1
zOLkNrkTQYT1JSIAtVBeHQDefevxLpmgkAggbe/fdg524Muf+/L0BfWIc+c/bFO5DXoG3tqK+4gH
8bCfciiz+iE6RooJGgyK9k9earVrshq+du70h6+VM4fARNeKUymc4RTNuYDqgIyLhbPwlzGF5s+d
/NA87+OmKEorv59maDMwBzjiDdYN2PcVqCj3DiRYu4WefM1lwLe07CNQJgadN0QFQ55BQTHvoNhu
QxQBmmQyG39NM6xq+VAenC5/dpr07fJ8fZn08NlzAH7oIuRSs76pg+IEYdOgvmIzPNVvaqusw5fL
H/hy/eED5w9/+EAexROwrDZD3SeA0QI0sdErOIH+Vh3wIngm2ztl+/vyt0yd0dJSwcjcYOcXJzfz
252oXfL4xz9pXetaTppiqCQOU1mcmgY40hpbnH9t23a2JMP7Zc7DSOnni6EUEx7TxCmeyGNXhsUj
akH23obayvZyD4yLTEtBttWD0RSn5UlQaBmnwOBm5fhfZqOMxcuYH4uo2cPsbRtTPv6Caupp4bvn
Lnwq04Sefi92+sknQe+KEx6X/4Po7K0fvFAHBrbsrOJlA4O1oZbYOqG8FVn+VkEZayEfGZaEflnm
FcWKDlhxSm1RXdExTB+5k8vryx0zJAj9shw5RNHYysSpBw8Yx2RWJHj9ra89uPlWKeQXLn/G1Akt
N0D9LPZ7h5WnSMRgMQOAc531i8rTpta1FEBTwLMnFYgT6cs8gc54eC2Vs/TWY4h/3VSNZzY8KMGO
ObUpPYJUUkELJXoTKXsbYz/pSQG/mABl7csjZVrh+j3ZAnd0bsBaPUFx5E128l+8jTXY9vz3YQAg
PAaLwmLj6zxaP5VnL5xWvtzZsby1zAD2MgiII5Z3x4K7OpeHzJPWj3Csiu1spzeNbMA6h1/gxo+d
Jf01w6zphT/HtqT0QG47ddwW7cYFMqT62edOEC7Bvk1f0DbXik4UDJQBoYNtnidTH8CPk+NCtbDl
mdrXdldCUTFtB4RmVaYBFB3PRcanFhIaS+q6hoSq38mplddNy7k42WBXfpvDcXqdhB3vxVRWC2/J
hgSg02NbGjZVmrrFqWs4rMMKYIyeo6roX1Ne+dY28N3o5fLKNnXmPIof9lECBSAXBFd2nNIJ6FS4
Odm3isxQvbYKlB0X4scQrba2gwrmDDUEJMQJVqtuYjF5V/ioZDnB/IPE9W/fyfDM6f9zuUumBaCF
DSkiG7zXQpwoAXeiDvrh1isgvriudW07zRvk33EIgyMpz5WfVkB/qBBLm7Xpt+s7qSpoyC2PHbnV
Btt2qOtt7UA56/Jv/3oaPhFbURmL8AAbsGPO6Vs0oshDArLr8QK88avhaaDq9fyesPC1rxfxJzpr
C1RUp4K6OFG/DxIcQ7tNKizxEBd1keQjX0XyCD8xWfuiInMWQ9v5z3fsCezRwsmfLw/Z1/HxibY6
uVbj1H2Wn6ZS3XtRSLYEsIIHqO5VPy5/4esp/0RRtYvQS6O4zU5TGA6Pdejm3zMf8365ddPvP3/1
Q3zXDvb4uJyzU1uNELHMHTzgyGa4EcJ7v/wF0+/XYjvrIhXyacxPTgBppayFYh0srYhYYseZeqCF
c+2rOeh6mR6zzPe8XQUt5+xp6Cqr2pV9O4dP67qhxXXrybHLO2wbf1Q5IRpXwZzVgfjSQjSYhkmL
7LZkAxshl3byfSCQ0TBk4WCHOP276ufr93HpCBoXnqR71z87XA2ApWTn+/G61rU9Oy8FRNDiODuJ
NILWM8C5TvQIsPmULRxFDblC5w5SPrEx4gT67JDOTAq7c3eOK+b7slBPOIkU62JNpw7adaOqpkOs
KRH4r1AZDqv3anJofro8TqZunNfwh2jjqE6kdZnzEwEcf8OxqLYwZyj2kVWofe5WwSquZQho8d8f
quGGMU6p4ic61tkGxMRgUzeAvcyFU2zcUvivlztkWLW6cdpU9PNUThndAyYQXbMc/HOoJqcLMWca
Li20favwvNH3+Ak6iP+JwYqtRNb+c4bNaOPgxNauiz3dl6jxS+WVE8HyRZ293sigK3P4sKtsWPjA
1yf1Tz5Xs8plJnIkD5CXCrXh3tA/lpWqHzK7sP6p4JAAkb4SIH1ocKsrGylmXdjrjMApn0UxxW16
kmPh/Wwtm30PG7bKqir8ZIJFhEtSCRHNU+uOxZ3n2JCHIp0UCzuHIbPrrL+KQiwHc1GcgnKU9+2U
i1u8VUQbqEt3C4nL9InzyvsQkC3MBSrRz/HehXFLIsrgHw7plyQIlmpDhiWsmxw5A4cjeUf5Kayn
kxtRaMjXg/NjmCwO+xjJvq+KQ53bR4QVDx4AJid7UrscRd7rAarO+8uNmwbJ+3uQ4PXQzVaYZSep
clg0ISnump48/w/SS6YvaIFus4DB+HBIT5BiLK5IBxN3OpB8O/vVkqKQaSK0/TtSUHT1+pb/KQhA
5Dl6tRvmMhQeQCPtStgBXx4sQ0bUDY+YyMppapt4b89QMqugxDePi0APQ+M6k89nwubWTNMTLKnJ
UwvvPGfb4bi8CiIRujqLD4r6jR95KMs6fgrFE7ChWKJoHn9bNTafOHyzJwPMdXoi1dg9FNBePimU
DthCMH/NIsDP16JZ4ITTj1MzHHk78bve42/w2k2hWFduICldJcprUjD0y+LOF9DgtGy1rdp1JW1X
9yZyytlhXVHwUxAz8khtgL03cIG0fq8bu/OS+JCpXJ8I2jGUgYO8q+Lrcu6b7q4ibr0Ka4XB06Kc
QIgj5gXmHu6R4w2LG1lvutlZdEw811c+F2PdT6ZDbOrRPs5WQgX5a4n7xl03lc/QARH3SojiNY79
t3VjpcV6L1LIxc5pDpR9GcOPChIvsFPsQXu93L6h3OfqRkOCeNQCCgYV/15+ryh7GFPyOIJ4sQ25
PSVC2teoxNw5ExfJ6hWmk/o8L4BrWB1gL8mCYm85kPJuhqAvFg4phgypE/pEHIRkAljtZNsNBIXT
Jtu4Z4k/GZVqB3GbJeVSQ7L/xOiTEI3z/SDDc0l9y9n5CkWi+SGeAhhSXp4gw1rTOX3jUMvUgibu
yQWbOpGlOKST8KD73VnIAsRpN6HLvXUVSzc4d/RDaEKOew4HCgfovi59sSss6Yz7qIGX2EJ3DHUZ
3UnITefQq+XY3MkZ1sdsKADECcOD8r8xNpPEz3h/KLt6yenbNHpaJuCRShmLsVV21mhBLbw72q1X
HaPGrzbSLR8zvBgtFDJNKVtn/c0dJJLqUolTCO3yZM7dX3HcP6WweAgkdRNSld/r1ioTpJhHaPvf
qspalyQCLUmw0u9yyMenJ7fy23sIeRGKguPULzRvGkTtPu9PHsQpCnTM77AFYdMWCXFdubVGaFnC
4SfpHSq2l5e7/3Vq1el/qB00ge3U4pTN8m4sJN/COWRpNZga1+72eIP2VZQNeKep5c/2rGtcQUR/
3crWeX8QOAukFUzxUWb0SPPhikvQJSRkteJZHkJG7opuSTPHtNZ00yA8NQas98v6Vk1k7w9qTCYI
R/QC4ihThzV21rCZw/TB6eGgkEXTr/PD4LoZ0lKELXxGvXgqTrkbn7XYgfIekyz3l5x1DRdMnfQH
gPfZg5KiOoWXTviX30KD2hX+uyr7Ux/2LKmln4xnheh1/dFSREhpFEJp6P++54xztLVRCV1YFKbt
Vaf/uahCwoqgL05F19yV2EztMu8SGNH+V1l5tOkC56Hyc747Sxw1HiSWLnfKsAHqdMAeQvr2wCBL
Bewm5G1puPNzFFoBRVRJ5xWrKMHQz9IyA4T7SjHyrLmPUMF4bJsmdx8yDth8YpHGt24ud8YQtjod
kFbwvs1rGR+VQHSB4Zz8D3o8hpHSuYB1STvPsmS053UxRFuiBnbD/Ki94gNOcy6spR7X9eKcXT9s
rbQtIc9Uc3qsQXo4EiXVcxZzfrWudf2+YIX+kHYAbjQFs54b+ByPu84LoDZ9uX3DSUcnBKpQOjbM
QqO9qtN//AGaCO7UuBuc4Jdum6YvnGf/4/jMoDWFQ0GPNp2yYVNn0IhEdXccHku56HhlWkpasJPY
IV7pWgXKPNSZYTNPxLE+n3kWkompE+7fnZCwj+wHt472UrIf3I6cbRsPr0AELGmLmj6gbfV+3jt9
AauefU4hZgme3tEvw/jmf7iYmwJCi2lGx8FDZTc85h28psFefZnGmu2jgP7M5BI60fARHeQGy52S
pmAw4J1pzBK8MLGkV9UJnBXvyokX85NhunV0G4hIUTS3Tn8vpu63oFF5HS4reZn6oAW0nUK1UgVB
uLch8X/iwil+zLGqv9VQYiuTGTrwS5Ri0y6iQ9tsqG5k1Yh3eMuanpq8bp9aquhDXgEjHHa8gs5D
XH9rhik7UpG/cdIsVPlNA3hehh+C0gcuox9lNdzLlsZPdoeXlyS0KoiWXk4rpvbPf//QPkplYwsH
UXL0oaiIomULpYQuFbt1rWvRLueIt/NA29+4zMAPy3a74icMo1a+c+nMPIhGQNFUTcP9HxW3tgYa
byRFvfLHa5Het16t7IIM939U6nunAKMwgLPAwswaDvWuFuZRO8GShDB1/we8i6Ncs5Ew4rluebDH
PSlN1qd2HbzGvdSfyqFs790ye4umnO14MzCoH68DtoeQLvp7HU3wnIMsJQxHgZG6AWeM3869slaB
WCG7/XfjDHcSUUKB9TjNML6xo9TZcBvSinTowbtarK8bYkH3phAplVPuzs29W8f0h1uOcDIMHZi0
XV+OBsPWodO6FGj2ftr7zpHWUfsbdnA+iDxKfBvSfIliY7qX6Fg1UpAsHyRzjm0EXZPhIS8ggHBw
YA3XO4kzQ6ACUic93hFulI+c7O2ALuolTN5sa4DSsx/nbUESKw5gVrau11oOoPMYddbUOEeIxcLe
Epi/Pm3ibw1Ic78uf8E0b/qe70xNRkA+Odql021F7MnHNOiXCM2m1rU0UDAvFm2DAiBXbr1nilIA
qOEWtu63a1mgh/sexMrFdK+qESrgLqxtgxBX+1Wt6wg7Px9h+97w/ASrzuqqjWpvb51v3eta12K+
bmxpiaogv0eY5m2y2QtvwL/yF367ac/VCbUOSvCUDgLgOhRFbTd47lkbfw86EiUug9F0WcRHAX+2
nQ17x9tZjb/Xdet83PiwJbZkgpYr4ViwZWM957ntPUzK+XG5cUMO0NF24LhwO5+QY3gGF90zjYLR
cD70JB8Wxs30hfM6/vDzlW8j/kdC9j0ZvsF/tL7mFcSbSqjNL+QxQ4FAR9gVfu2VBSSSfqWA2u0y
APr56ByafMYLGLa0DYqKb1ZYHEAdXzkl7t99cv0Alf2wco/Afk/RFVy7CTukbg1O0OVpMRwlbS3I
+ezw2IHiyvHPqZ4r8uK3c3NyPfY2D5N6vfwV09Rowa7wVIX3gwzJuaimb6yn6sXGG1aXNAJPJKtu
QJ9oci6xcOiGSSIcAYGFds9XIJ5DMLqgzvB4uR/npfT5+eUTUU62ZRszuN4cfUu9wn5RJcW4KLVh
alzb7GHQ1wEZHnXHqIV2C8zsUQ1K4MQa31z+8V+vXij+/L2WBq4gSALnzRNrIjcZvQICkBl/o7L9
PaUwbWIWXClmOzhYJBMr5+S8ID7EZB1beRfAm+cowYfY/pkTvyn9K0jjOAtBaRo2LewlDaDwAEuF
I/H99LmGgeIRQqZLoJOvV64Ta5s4mE91BuXE7og85b/xKIgf65RAd2JMIaN6eWJMPdCCnHTgjkJB
zz7WIcynetIeJZFL2ERT41qAi7OlWQ/445HHMDgjrQqHQzlFcloY/q8TyCdmHOQr4thKPbJ3Q14n
U4zqqG3V1qGM4aJmOYvq1YZ+fMLetSBNkK6y8YwyFHeybeVTCCWkpccuU/Palg5zMVF5yiZ7WsOz
yGWA7Jbd2C6Egal1PbRZAaPfuETrkOg7TrVnHVGWXzLsMbX+d2BfXoOGda4L8EMcPPBCyJzucd33
k9x34LVGHbYpFF5fL3/CcK5xdDwd+IPZNNKR/1ZW+S8cqmWirLx6cc81qhIOshsPZjUJdKam7UCd
4OCl+M/lbxtWqQ6xi4Y+m4VnBXvReT+YGl//FBJxlfpvDMSSAZZpHrQ4Zm1R92GYkn0LW0Gols3y
3zh10+fLXTC1rgVyXdqiTOHX8n957mzRffRx6liYHMPmEGk7tDtOhdWryd9HI9nn1vyf7Yh/7UjZ
uxqUL/g83mUQ4brx8C+ruvMJVFfFDh6P7WBPSSZv8Lrs3gPLIu4vt25Yzrq4fjRKYWezzX/nxQBk
P6jyVpdkpZe/zINYhPobpkTH1vHZ5WBXpPw34aR9xUOU+28BHOLCfm3qw99h/f8o1Ds9boXBXkZU
bVFRtBO/8Mkmbuk65J6jA+uiWFU0a51gj/NMeStlB2ehHi942wAOTKfLU/HlIBHy6WLeSDLKqa/f
ZXy+iqXwOcgdK1pYt6bW9f0ZWIQ5aph855GVXfl49co3sZzJKkAPfr0W09EI+1lGs/IdIJg318cx
6X8w5zD9eD2kYfxFIbg+3fIib5OcW9+BL15Kt18uH/xyLaIrG7JJMHwq3yHzn28AebM3uSr+nYrc
Xzf2+iW7a0uZF7Nfv495J2/onD83KSkWVr9hbHTVKubgbVTWQ/nOxxEl+jgur0HWLNdsyIToV+we
qoz2bBf1O47J5e8xK1Fd9lCeWTkyWuiqjGR21jTle1ry1z4toADnZKuoOPjt5wn/cKaeRq8FA3ns
3kMPPK+wByM27hpr5cic5+ND69CF7xhkiuv3yQneVedDd0f8vJwJzqedT7cn/HAtViGoNIVQwanf
BZM/e7+6ZSBY4rX4KZTVY27xhZVj+owWsnYZt13kifod3hZsQ1L/R150JziYpXj9BgErWOUZjv7o
4Tv3wTioAi5oPOZvKm8mJ6kAmFq6e5hCQIvgCACi0OIs2uVe0+6ioLN3Hl/U0Pi69UBXlYFRRh+H
E7gZcoS6X9MW4ihT39lenmtT69Hfy2jkta2CPijeY3uG0ssAfjJL7KzLX9a1r52o4VJnQ5o9a96j
1k7FUdgoMh/SMc6f1rWvRTAkKaOhkkAv8BT6uUSmuMwU9sLZ5+sVGuh6MqB+DmPrTO6BlOGL4MWO
8uGG583vM3imUvb1uj6c5+ZDKGdOIZmsrPa9wC2NJyqmYJzKSSyiUU2TrAV05EPjSJY1bH4n/x2P
tm8A7wYLKfTr2wIJdHM7GQ7D7Ab49dBf/qdzA/t3noUKuHZJYdAczIesg44+sX4NSuY7L2NrmK34
rhbVDlisITwU6/c4tNwd9XFp6Jv+9fKUnJfP5xQY6DoyMgAKMRYkf+eyZVej08B2Jardw8Tgyx1n
S8+PX+/9gX5ZdpvIH3Lcx98dIf2rM4apRiERiACgAS93xPQFLb4tF/YOXT4gl0cttCDCxhpv49nB
KTvMqn5Bkf/rRx0CIy9tBU9wJ/KYD2OfwcYWd12VTRu9jvChJae4Gqt8N/SDSOcfVV0QJJiCOdQt
cM6pGlS3WBXyoHgeLWvMloTETP3W8oI7Qv4azln5O5txYY1QibdRhdhYw1JiM6wQ/SIe1550CC3z
99yDv9Vr2OZhQTfhFLn8xOAgd01hmawWsqipN1qGqC3lu+Msp1vaNrArTeM3lkEzLiVLatiGDPHp
3j2NMHT1Wf3u2YWzyfjArpxqSTTaNFTaRo/rMFChJW/fW+EBjUysdHS2XgCd6i1AW4697WLm/r68
3k0d0bJCxAYHDrdIdbVNoBedoXgBd9fXdY1rG31JlN3G3tC9W+BNtrd9RJjYRV7eWlerPqBftmtR
Z+7klJjnqlUgo6hXEgOreblxw26m37Vd1KzHgoz+4YwIPUtdS2fAtkle6jR8HCO25ChmWKyfbtuA
nAdAGce7iBXxjvtQwLH9kSTVuMQ+MX1BC24bKuqUySDeCanuawdwjbbNXuAwssQOMKwi/b495Z4a
YlDXDjWT39tZDOtvk4FOX4PFNJJgiF/Pqi6C6+1ZmlUsVu9MP13b63My1JMco+nQZsDQ41QtnztU
YReOKoZQDrVQzvHkoLpxjnd5VVaQ+eQoIxM/ba7qUfQ7p19KGaa1qoWxkDEuN0E3HajXUWvbu6p7
UNCRhlFxTFC+9kCRTlI3W2KMm/qlRTah0VRT6OAdYCchD4KksMKuMov+A0tg72EeSPV2OQgN06OT
2mppT5PFPOcAuZc3SiB8V4JpvxDhpsa1zb5FUScWfecfohbWtjjKf6dN+Ljuh2tbPFGjOF+cKFyS
HfeGSpVdD2z+dblxQ0DrXDagcWxIvpHq1h/KszGRN1sH2PDYxdYrwiWGrWl0zh//cMwGPUmMYKvh
mjY7JFEcNuvh8tibunD+6sfWW9U7lRzprvZFnkSoiE842O2sdJXwKqRItMCmji0VbSvKkz7HIevK
zrIh+zFC0qVdooYbokBnrQnO4cY49PYBLAH3KgoyftWGeKIjADokIKcXC1nENBNadEehoF7RudEu
aqC1Bamtfhek8dKV1jQTeiwrywm9hk4Hmbn/cdZPW5v4V8W4iBk1fECnptl+2tGwzqbbHhXTjT8E
z3gyaSH1tvI0ppPToHlT4SAp/ANtLHXtDnghB8Ds31WxpjPSqs6yKihkRjwJwzFNajwyHqCsLTew
dFnF0SGBTkmzWgogZRXjG65bPA4qzxJWukuvdIZlqlPQ6NC2zRzU7FooCG8M4IfhIBP52ZUbLUlw
GFaoTkITQdtMUnTWLuL+bG0A5JjlJvZ6d3N5Ekzta8Hs467D2qnp7+oBr2hlFDynZPEAZtg8A22T
psziFeqm/R2Lw+pIJFyl3OK8kPzmyGgLUdwCghnbdT3RYtl2OY3TFH4OSVrgnDS2EDATbvN7Xeta
LNtBB99TSIUwmMlF0d5LR7YZe9YvTIMhknUuWdT5vYQVbX3b83HaKQFPc+F2wX04r5NPJYGv7clu
UWVe1/jegbiALvcjKBHlvHQhMf1+fVPmtO8yyJRB1b3ucrw41n1zFamycO7tUQ1qYY5NnzkH4oe9
zadTYIeWjUtVWj/QEAx/FbGk8quF+sGXj5oYo/N3P7RPKE2Zn0IXIVE1XrVbB+Biv5t+9VnzWyn/
+TxgVV9urTm9ubyu/iCwvyjw6BwypaRHJRRmDy4FHzdNUKIcuusJiR0kUMopfAWZxyJUMtLpXwGM
eJm0/ZTLWxkEjr+TuNvY32B/ZXvvHg2D4Goo4KP5YMfOLN9wzoBgUt6fj8iy6sYe4kYxXOoHBmeM
bVGotDgODRlWQWswflo2EVaN2kueUty4sIIJd6MtgiZbGCvT7GvpRBZN4blzyK97u5aoT/ZnGd1x
W9sg3WyaCWyZ/y5PiiEp6pQ0yjkZOdBNu16GLy0j0Azpvl1u2pASdRqaCIrAiWzGrqO696/gk5Oi
jhvKrcoA9xUNLkkefMsWsoqhHzobjXm4PpCcxru6K8i1mqh8gcyber7cFVPrWkLhDo2CkcXWboIa
TSJibBtWMb5ebtww17o1nR93HIjvAPveUA2JG8qfwJUMCZT9Ft6WTL9eSyWqmasykphjwbtgC8wW
2/jMX0CPGGZZp6AJ2XRpN4fWrnb6K9T/7pjyb4Uqfp6Fb8dsWBcQ3rlvH9JVnarGGx0cDuyxmDY+
J3cErtkJZ83+8iyYBkmLZ24Bka6ctDzg2DFtc0HIhqJGc7lx0xRr4Zw3rY3cqqxd29E3VcZOIizv
nypSSy7Apl+vnQgiYpe9O4TZtdvCT5QqnF6zjC9sFaZfrx0IVDOxymGAAlEYdl3lw/jE4BlxhYP4
Gucf4DfPe9SHyVWVXbo5EPUHOpV858OrYCP6fIkOaxgbnW4Gz98B9KJaHCIJTlbE4PzDpiV/C8O5
+JOUem6dNcQya6e88fVcGrOt6KYnwdYex4WLuun3a+HLQ+bWHoOTYe91PACpLIj5axXkyl85/Od5
/zj8UaoGXylxsFsX7hYtKCgNWcoPpl9//vuHxvPQtQFyGcRh6lN5bfPOvkpVvrscV6bGtaCFAI8b
QYqOswTO6tlvqBTcVTAzWffapTPJILDseAr2yge/ybJ7asNBN6DTykO8LoteB1HbijBC4oxls/FF
0UDOZWDHyyNjiFmdSNZnIpsjzxMHMiAh9A5q8nCHaq4ce/EV0vAJnT/mg+wINRevvG4dLBsRMmAW
3em/ruJecrkThjOqzh9TQVvxlGGIBJfflaLsBuiOaO+nYKtQAbaHkwJR5vUk3jhNEywMnWFH04ll
ApZdXTuMEldd59rGbibVsMPl+puF45EFSMblzhnWrk4sgwUx9P/kLK+VwmuZsOfpCnlw3Zavs8qo
ZHYZOlJeu+HwrYcl4qYBp3PdWUtHrYEqiHe40ZHX+L8OZbfwzRpWwoMgOPR3vrAB/Y0ndxYHCHHK
zTQKduU50dvlMTctWW0fhhwetyyFiOaUA+FPsP+64VmOrx+X3E1Nn9B24lY5tQUhQ3ldn52lWQ59
OcL7bxBF5AtSH6b1qW3HpEyLgkyxvCb+cGP7CIUBIiNtf+PnapuqlQUxHcHW100V2ELOt6LDgYim
yBvQAPjv8kQYFr+OYBN1HNq1m8+3rU+eZcm7xKLQT1vX+HngPm45qCLNuNhW16qHNL9FZeJ1UDFa
17i2Gws3DdIOB4lrklbZxo7i7+m8WOU0Dct5UX345S0k1wZISPG9iktQIuHGuityEm0v//TzT/zi
/q1boRHRFU4TxXxPo+quxt2+H8rveRXdOCEUai5/w7D8dRxbVJZj7jiqurZj67sacdKVMwc7nS/h
g0xDpIVwHpSOLZiPyS2yB/v8It+sXzla8ELhggIWGtcHt2r7XW5D5rKoh2+Xh8Y0/FrcimGETHUW
NreqtyW7phyk7gRmAUKV+6ZkfdvsrQCibwsw768HCuLIf68lEg+z7ADHuO1B+HRvkOsilMHy3HOu
LvfH9AHtUgwgIQ6/Y1ihggNqjk3KLAGq8GVd41oMT6BZQvXMxTqCpUUCFmGVWIG/kEFNv1yL4ckq
oprUojmoseiSyc6fxQDLqHW/XIthPw5xSLTs+iDjyN8x5rDvjTsUCxv714vI1+3QiHKjorLm5iAV
DiiTjQsfPK5iW2zi871+XRe0PRgMjYqMTdccchzar8XYuRshunJh3Xy9f/k6eC2PclBpi4rvzyki
90EJIS+8aPYT894bKGau64MWyswLXCmapjm0ExYQhBrYQ9XBW+Jy61+nOf8TVm2WWTDAQB63GogP
QG7nQaDetUEV9bTqAzpKzR86rFI8nx38znJxds8ZubYbeL+k6bjKR4QAkPh3hvA7D9tXWfK9P1O2
lVH6QAvnR02y58t9OLfzeb/xdYRa5BclFDlHnCAGuMH1+UuLWjLMuW+bIr8aoBrVsaXykCGidV31
yQ9dhlep5kD9mlwpv6MPXXF2/r7cE8N068AztwlBk4/hI2/78tFuceptx/g7JBrWgV98nf7FobBO
eVw2hzrCeb0EAbSJs/n68q83DY4WzrKXbThSD+luABo0p0ACJ82YLVrfmtrXtmS8hgfN4GXtIc+s
Cip3bsp33VwD77ju92uhbFdTr3Laz7dc4sWoDovnaOJLApGGhKqTu0RIFaIWgWaPwTP9/5xd2ZLc
qBL9IkVIgAC9SiVVV1cv7va4vbwQHt+x9n1D+vp7ap56cKsUUX6xo8IBAjITSE6eMwtwX7gnUfzC
Q/zeNXbDev5AmKUqT5fB6c5krd9qvNI+pC4ur3TeffDaCKkmzEw20DT2iNudR4AVfCzI58vryX1L
SYADk/eAHMneAW+rq8vv746oeZ9qgNqm9V4h38uY/jJnF9wLuPlyCw/yt14RmDA2aWgtQoVs6tsj
r1H9fazSmP3WrT3upQU3Ft7Em+V9VY2imNf7xQV4BFpt38aOfK1X782u3dNNlmvCzgC8t/EWRZMT
aMFIsAxkOk0gKLptixOGX5etGoC9X5PTXIjiGING80CHPaj31jobTj3njc69mSRQlaJfy7VVPk7H
d305fIP+sACRqndTuoUJw7vjoR7gIEn2iMett1iw86Lt46ynLwosHsAE7HSzEaRM2vQ6H1q5yqY9
kks9Wcnt531T3ZgrE2CmBK27xe36+5wTPkO1BSIlwayzIQSJVho/1Rb4cwVZnXrHrjYiikmj3lv5
3GN7TU91aqVrsMwtzcJxdUAzu9gjebnJek02deiMddKlQ39P6FKFAKP1nxrbLm9bEBN/hoqLoRfN
7JxqVA/+e/5uJoi33vbpl4l7F6X6qsnBWNs5UJkskB2GQHSzBEmWDnup4X/TIH8cbpgw371cJKaG
0nbSL2qsmTyJ1FvT41BX5B/PddzPNR54yBfepWt3qCentrow74HxfnW8tJvP3WKnMVR/s/wHr/An
GFGjIz8X3E3t+9HtufqBcrBEHYYSgEjUXORl7LO6Tjk0LGMacdHIx3gUoHzr1rmdDhOYZmVQ5kwL
cLW5sxskHcQ4jh2RFgE2buCQbyyHEgKCvIJykVSTSFGaMLj5YYK8nhO5DkDbh2YSMT0MVbX+b40r
+Z0smVP6k+r6b9BKKGnQ2lTfFRLqAHlMliKQ9do8FdbkFAftjTMkh+21sDtUySLdD72vdfBx81ys
U2zFa/KZ5C5L/Dm+gCVREm5Tvy+8/mXNW1b/TdSUW5GTkRoXp4UOv8DKWmXRRfiZ43xaMRrieZR6
AQdWi/gx7UrnqU1wh/62TKW0XiGKvrrnznFysDBmUnEQ4Wbjcgb8s3peXRTZRenMONNPXHQLGwO3
uBiG5CtV0droKT9aAAzIOzV0HU6PxE6L+JNoOqb/AbNm7rz0K43dNsCa0wDaKuMDizkbD15nj1EB
obRoTrGFHLAEnnhxmzapDg2hFXukLafsLlvi7ELUnMgh+16uVu48SQFaXRATWqoMeFfL+UwgJ6l9
p8wXxwcPVGwfih4C8z7tVxezlsjMtQAnSlNxXMHZeG87qp6Y70I8qv6NGo/ZuhTdcTD3OZA3eeKp
5Yo7Cf2n8ihBkjRUfkZbrLJLc5QGuLNIvDwEzBFkU35mN7xZwaXUULuMrG5J+LM1cfmGcgG+wu6y
fggWSqzFV226/EK6c/k8L1Z/ynTcf0LebW4Du4JQpE866Jr7lrDy1wqpc+AjEtYlIP5XHo1w6Orw
yC1di6Y/k4xO/OsyzKr9XU1F7P2zFtgNAl3Yi/bFktL+yABK5r5Q3Tz5yzKv/TEG4H06pThFvVku
mNFfK1Q+OUHNm5kVh8mzekC9tAO+UlkzGNBACfnFKZ/cwM7EhdhwTlAXA33Y+m/La9MHJpdFP7Te
xDIfWjpVFda57NUBhk7vLYD2fjQU6OeKQ8Di3HINZYSJztl4sh23y47FKir71dYkGfwSoOP4mGPS
Yt+b4rQJoKcoxy90zCsJfXRrfS1KrZNDbQsSQmFMfq6WvNd3Y1zznyWhwENNw2TfOdoSdsDlLL/E
ve2+rUvjqr/m+ULynItmeB4W0aX3IgafZliRypnuAEtSznkGeMt5GNaxzL9p0VfFwcp1mz/iwJvg
4JZ09fJX6rRD92SBMjM+MDbZ37rGZn3YlAloAMg8LfYLFM6W0beAh6RH19ZI9LSOhRlcJGOdj+wt
FDTToRDJmSWqeYTkLhiHVe39T4ms0wFwK90S4Q2tg0Zt1ryqdWkt1LjXGM6Ap6hg7C3mhgIkBN0n
BxxFlg5ANyvGV5Alz3nu44XJ6xof3ljRI0ctr8TqZ2XqJ2vaW8HQ9PgMTSYEEgvF+o+Xh5uXtAey
FQQrAweHHTSj/tdjMsFxkLDUPiT14HGft9DxO7aAWX1yHCC5DqAohIgiX3orC+jsgmTIAiL+L92N
w8/Jww7b+5wpVyPgxWkS5HqII4Ir9G/Mw9CHU1xRL3JjnbqHumzXNWAO2DkPSc9jb4TweVHk/0Pw
6oqA97ZERc7EHNd3WZOvAGp6CW3vJs+up+eZAYec+0U/22s4OS7HZRm5jJ4/2/GIZKQsEvEdGwHs
jggn1Q96LPs46DxAlT/NedlZ9zgTohp8aEGEFnpFSccwFXaNj4YOFAvsyc3VeSCaxMfG0TbIDdDL
VytLMcYZm0ofWXxEEsvvGEhkolqUqT4kxQw1iNVrRFCCNcw6Zk4zgXTNrnGcYrRUxz6Jk37wkdkp
bMieokh0DEundvMIWDPEWpaNIP4McBJ2e0BDvGT4DYft+4NdKP7dEhzkjcQair9G7CZfc7LUxZMH
xi37ZR4h0nqaNThPD6WjMnJoKsaRMSpZOz0mVkfGI/JsoxsOmBYr8sjQLK9istrh7LUo9T/gLbR6
gPzDosLJLai8i/NWNC/IE7TOV6Y0aG0GhXfvAuQ/tl9xTxN/nmP9RhSK2hAqklqQaJqGdHgFdmYG
G2JKNTmyrqnbk9V1q3WPcucc2pV9QbHz+E4jZHoqagaPhiJTDEDafMG/+0sCfDf4KpuqeAWj1Aww
tg0GHN/WwBgFKAEXv6opK+IvrFRNy/ysESwJp3XF/1QI/vVdQ5A7DqveJXkwZRqqa2mmmt+Jd0HM
5U3X5l/crGxenSEu/+mcAUG+ppTL76P2hq8akaE9LRqB9FQUtdtPAc6uvH7UczHgrdiDQtlnlgF+
/pVlxVqFCwFxNQjK+zyPX4dkUvx+6kdRhioesTt3RQr2NaBEu/ke61/2jzLxrHuaUBmH7uz0v5I6
XdrGBxF56gWQYM56H8ymQ4+aN+4mRxqDGqbBvsas9JcT23UZXhB9f82s9ZpjUmVZfM/sPN6jcP3w
8IyT2+WG8O5suDaMDC2XSSTiZDzHyvYCpXL+MvctjW44fqIL42bmxgOIpRyVRG5RL+BFr/MvtGjK
nXP51gCMq9mStSgHWco8Qj6tT4I55sMcDkVi5dgSpvImXQYMwriYqQzKaBkXCRCOI4hP4+4gITYe
XJ+hrTEYjyEphF/yjIBi36rt4s6j5HfZEyvMyiXeWYONHkxQUQkF0KrqaRLZkE+9a2leBjPt6InG
6R7o8MMUAlKMRgI1kcCf5NpKokEw+wSijyRIQHRz5N1QBYmu9njEPry7oh9jwdtOQvV3XdKortVw
R4uybEYfT21Ts5di2xqJsdZ6bFXTIAX5xZX6yZHDSTg9WMbbx6WLd1BkW4MwVpxlEF2gTZ9Ga22p
Y0ZZcZdkuwo2G62bYBRpe65iqF/DNabOfybJRY8AkcndYwPaat9Yatx9BmTTLtY0M2BpShDdCb9z
i4IerjvEVgdmXk2jkgzYhCRSlCZPMR+zJytN9jADW61f1v19zEummY4FJt/h3grmREg74UFt9co9
zaWtDi5e+K6DwltwOYEkVlR7FtDkRcwPWnh71/kNXzYRJyrWsa5d3K601V9qQobmZyM4FDtcsiuy
9GESB2koI2Zjn4daRooV1k3yvCas8RervkMt030m5DMKpu5uW2jDmUsKSa2mtZOowoErUPZQ+3mP
p9nrrW848r9sAe/WYUqTJWmwL0Rj6z0nOn3VYgYua0qizK1u4vjFVBmuvCxezkVBkmgG3SPUodgC
ZZG93NbGOpi4k7nOpBCrHUeqn/tzqdQRpU2PEDkY/EE1+UGxJro+Vx++TzFhglASexxbUSJmaJaf
WNE+sDWsZf4jS5vT0Iy4slW/buvJcO7GTqxGXpy77L2T5/3olTiDvTzAu0xIZR6l2Xjb2cA2HB3p
R7zeQpk30kK4Ab/g/miXl2FWozDstsEYrj6pFnIasUYXNXstWxKATyjQjXO3rmlULI+id3eM+QJV
+CDHZgJWRKLaJO1HxMRqxRmNBjrNnwclo6FnT/lE7qDY+1q4yefrA9uIYSZ2Jc5ooiBKiBgPSDsJ
LPABKB+4ee7uuP6WaRuuT6CSXGRpZoVAOP8Er1boTOyS34AQXtb09xm7CVANyza3c4hdgA6ktEAo
4Ypw7vLhhAq15fX6PG1EY9twf2IRvCcRWLNu+ro4ORaO/gHYX1G/WhCNJOL1bj5eDm4CWLK4i1k6
2ipEoZLwbUmag5vFeqf1jwMl94wNHew/s1PpChtW1g3HCYnt5zidsy8LKGcDzQC3vm0UhutDEZ0M
vTOrsHGK6jOqa7ogztJup/pia44Mdx8TwXSLww50kUTA9DD6FOzoO46+NUWGo0NNAWLSDYsj1ib1
PeDQlp78YdJF6i8oVC4Hn6ZlvpdR/9DXuQlsyccmEZxj+y0VDltvrQS32lNCoaC3M5qtqaL/PaGs
oEAuc4I7RhHXxYvbKyfq+nyPRHWrdcO1s3qwLa2wEDEUmB/WZVHBPM7Vl+tG9DHhE5JqhkPnCiLu
yHTZb0htFvFBibGw+miIQfHYhonj9E4Z9ZOY8sQnVaGm+MibMoVDcqSymBs4peTJjs19HMW4iX0Z
hJJDWdQqRIVS+WC5CXtagdIOY9apoCJcBwQE/be5qYmD4QPt4qSxrRAIGH1Y3UIdu6ydH0cGQWXk
SlV4fYY31s/EwiReF5dT1qqwSvI6moiT+IDg7AX+jyMmN5EwDoQn9KBhHbKbrdOMrGWA7Ag7MMfZ
Y3jfcFYTASPaQjrU7lWo5/JuGljrrxpZ1MHJfWuhP2+bJSMi9FPqEYiYqXBdnSoCi/z6XLks39l/
t4ZwWZt3Z1fHnfiKx18rHFPJfTdp1QuIpLqAIPt27JYp23k93VprIxIoy1ITqbgVolZQBVZNKyRg
q/jG1o1IkLoNhVbibIW54u4LinhRsKDkHmphy5KMQOA0kNHJaAU77TzroEH087hylT/pnnm3BUoT
EeMifctZj0V2K1Z8Up5wTmmtbioeYNwEw8gs8wb3EoZtq85CTS0naBV4HG8yUBMI43mdcGcPsalA
NP46uulwinOAta+3vjH5JsvSurIOSLlMhahWq+5qaPvdkSmb77KhuHEfMVEvrJOrIihkvfgArgrJ
lN/zeMVDyPURbLiYCXpJ3HkGz2SqQmfQ9MD64q7s69OQ2v8Mjt4Tef/42M5N1AvP8FqZaQ1992kM
Gj6CkIXe511+l9dThFtXKODPHmgdr49pw53/gMGUM9gJKoypnRpy0A7LDtJyeHC99Y3dzmRfqhbc
G8sSrce2d2rl+JdEaVVY8sXXeGcObKL1ztpsjcNw7Xhdqy7msQptEoOPZ6YWHhHA/33bOIxDO/yh
zOc4USGj+c+mbXJfxf33idIjSsv/blLUkVzvaMPETDDMXA91NhNEKJiB9zUuZP7Q9LI/2bjohk7i
xLclhbgJgoGgb+fNleWFKu3SQPZddreAEjFIStu+bdJMBExhSc+BZLMV1lPyiQCHgMta/h0vV3ec
o6ykjds9Ss8NMzPRMA5zS9dyHRXOMd6YfngVZEfuywzPnqdiUnhvnVvU31ZyBpjj+jptmBs39vKK
x8vQl9oKRe/oX6VwmhcltfV6W+uXXt/t5Q20qTs6eF5oZbMXxGj9QLKs26lYvVzS/kwM4Frw39Yp
aqBWm9ZoneSf8Wyehs1cAhMxzXeQFftViQKaktWys6NvWTT5b2/YpyiALa2HAy/4HhbwKEWQXe3v
UGnaBm287JEFbvVjBACk2t2uAILsgJc/eOdJWWtAVNTTnQz8xvbFjRBAQI8AuiG0H5NHa37IcKhy
P11f7o2mTXqmAk+4mZOg6QTMrUDpWFAqrPbA0VuNX6zgnS0NY1mn3QAEh8i+2Pqo2180vfG7L+74
rukCmDbgntA0Z3/Z+mls7+wbDwsmHxMRXdEoz/VCkfEhqjjxgmwkF9TJfFsqGZxP//36doWxkEJ4
4VjO4gDC5DUY11bsnHY2AoTJx4Q7nNa4iXrh7LU4gAzD4gEss3Zv101mw9pdw4eBUSkk+JGBy3EH
cAkUx3pOgm6toEKZ7zjuluEYjtuU3uRVRMMqaRWOThUQRqISINzrI9iaIMNfrXlktUVnfuhKNxji
bxPSL9db3tgNXMNTK9mWDV4W+UFJCFvUONXYUK6f6ggFGv5k7wlEbMyPScUUJzbkzgFSPtDkCCxR
4HWZz529q8rHDMVA1Rl+y3B0ArLj0vwEdNO5j+NQFfIzi38LFgm3DMEpcahidWD13jPUhlExw59z
wqmYugkoSegw29UK9fYiqHpyzta9aLSx6uzS9buQQUZWllDRRDQqJZ7QXrTYI3Hd+njTnUePNXaP
+ar7N3dKAgG0hPWMk+3hulVttX8Z0bsvRwFLAZ5YfLlERmh0BVBjMmg0gFFrvZMb2rIow6nzlaXg
b0cX7bLcx1Qd4HHHLKE7NY0bfsEMh05s6JmVGWYops59BSIYdxWBcLrHbqlAQHOjY5ukSDWkd7r+
ssRarQeuURRwEzU4XMJwbJrwrurViPlxHlsIjrDYp/XP68u7YZgmBVLdtiUQdGi7A9tcg6RGku9M
+4bhUMORcXqrBmLb8sCH+AQP+5eTv3bjZ3fMfl//+A3DMUmQpKwmcDbh4/v8czn+mOonWb3c1vRl
VO/MvubDlKI8HruAy/3RexPe50l/v9721pwbLtszB6j75fLZ+ks/Sl8XezR5G6ZuopRAAdVf0B4I
Bu3/pvUb8INQr48EWyLpJTt32611Nbx1ldlEcht2vnb1fcLuJPlH8OoQO6/XZ2drUQ13rUdL5LbA
GJxZo0ToRddPSd2H1xvfmnpj9508Sb2p69E4T4Kl+9bexE3AODV8VDr56iqJcw80uJL7ZCnIkSZd
/M/1z96YExOWlLVuMbsV5nwqvxdgoNZuEzB5S1kq4yYgKeNdLKoKEy6X2vWpx0+dWO6Les/ctz7e
2F5jG3s6INH80Igvjbyv7OEAYqvDbTNj+CmxuwpHG/iSsivATb+vdZiPZMdatr788vu7ILA2ieYA
UOMwW4x/Iwvxv9TtL8CL9K/bPv5ipe/aF2meDanXwZVA8uXQUAD3B52FHUfdsHViOGrZOJJ4E+ad
tGdLRET/c/2rt9o1HBS1C6QUKdptl/5laJxPAHvsTPhW04Z7Ukhg6LxA06XtPSatF/S0vdHKDQcd
wFc9oYoG50r21uEBxe2j0dsD0GwYigkk8yCDzmR2WUj6Bm1Qvywi2e5Ja201bmykdPRG4JhajlPv
Oa5QZoFij2ovU7kx4yZvUepKECYtcH7PKd/Syk79Ppl3zhZbH2745kjdDPcEfLjQnz0vvdPpoyK3
ITWhVPBf3+mEBaqiDI1Tnh+L5a3I71clwusmvvXll9l655h9NnQon6pxKrrcASdIsXmHme9Y4taU
G36ZTIMLVmc0XlbFnZ7SiLh7Lr+xN5viesPgCTzgoemMvmWViwKhzO/Fq2z3KLsvNvdBDs1EioGw
NhklQQdgmX0sXCTpcGVqdIdyihIF7m6T/y3sm0hz2R+Ce3GKV5jayb2Q26UKVDVnvkzFdPTyZe9h
yft4PCZubFqrZk6aEmvRRUImPvSCD673PU9+Lo3tJ4MObuJDZNzEjelMsrxcc9jr3J5mV4DIFjD5
WTjkeN1mN85+pgJfDyZ12rsZP7jiuZT65M6f5v5bXf2cnfHuehcbbmHixDgrReYxdNFnJ3d9mylY
mPYu4RuWZYrwcQ04tGeh7Xqx7qX11lgtqkL+LtLpYA9Bnu8UkG54iIkOgxp4VswlupmSn6KW/sW5
M1zJy72tYKsDw7vxyIfjZQIux3JCmaXtPa3LdEpW/trW7Zfry7ARQGxjA26BpBgcK/HCMi70s1bF
8GnU622XcRMFxru15XmCByUU9TTjobU6Nw/bxZH6AD2tPU61rVkydmM8gjYWWRKJcpClP6aaZ3fu
EhPfLq01whfUn65P1cdW9Ycmn5gLW4iKyjBt+Y989fQxI9MUTChEcUYUhDFbzeeeOjvJvY990DXx
Ydk61YK5WoaQy72LM/eXnNdvcdUfVzY/ebmzl/T52BFRFfrf/SnPeIpCoVqEoGesg1SidBbyD2B8
mXBYvT5zHxuZa4rbj808aVQbiRCUIt09Ex47lU2R3XQ2/UOwL21Bgi2Khoe2WOwnVxV6vGsLz7sN
O+OawLCOpnOBalV+sLohyCwOZDM5otLqpi3c/UPE3u56xxMFlOB4N0YgvPPum9VK/rlt6g3/Bq1R
7pFMuqEswCV6bzd6RcqTQuB7x0y31tY4Zte25sDez25Yk3U4xPjXWXQ2/3r987d8zvBt0oNtiJWT
Gy6Fc1zUt7Suz6kAue1KzxQczDfqhbI/VPlQHlxbI+/dMB4tFKPGXo+i0Js449D4ZXjvzoCQxtJ9
TzwWMpVqaGRB70Y/4mZc8J1I+3EM/EOLb0SGDFqnFCznmQDlQPmLiPXolM7zvib4VheX39+NYZSg
7ssSi4WSKKnu7GnsHhansF5XQugzj7uG3V1f9K2eLpHqfU8Z1xkKPVlYO+kzh45gXoPGb1yz1+zy
j9s6udjzu06WZsobVi4sbEcUGtnjZ1DvfMrq9DmhzN7p40PfgAStMRCeDOzyxXZEIBMQlQlAHLeS
YttmSUqM65CijbWcwWswhHnTtgcvAzmwgxL5nbh9+c4/Tuj4fuP8UWqwOSzaY2dW2nkQezoPuCiz
QM+iuCV4owsjPo0MPJnWKNZzTOf6ZRmX+peL0ofo+iJvDcAIToRZRUFkv0JXCig4Kd30XE/qeycx
ktt6MAMUxBecNtUO6CKS/LCA4yWwHY66W225x+tdbFiRea9QCZ0EUFPruYVeqHiopeTjy1BbkCG8
rQMjOtnr0JR2NzoRA2M7syiLppXtbW8fOjO3zatE6i4O5IDkfFwYiOrSxV6Q6ym7IM1Af4iq7T1/
3pqlS//v/LkEacMwSNuJlFhY4csmXQLHW7p/rs/RhiWZVwpS2+XCcw/rrPirDX84TFj6wOr3TrFb
33/5/d33c6tM7NXBKjNqzYd8EfPzylD/fdvnG57col7FawqYKRif+0hBXD26CLl5EHnZeaLZ+n7D
kdOqAKmExxxIxUHCuBUQmJrafI9B7sNzAKzIcOSlcfpuimd1Zr3ze+EQPy/Wn2M2PoF6dfZ70GMM
qATYCdtba234dOnGI+S+1uXcOCuyHd68JtXiM4FirQCqpsJSOx196Bu4UFwyCe/WPOZ16ZUVqG9i
Ff9QOQQOeFFz1AdMnzWIm27BKqEXw717xggltlZn4EW/2fmvuKpkSLLqwBWPnB6+qMt5r8jhw1sL
OjNuE+0Qq65c+vmYt1nnE6t6a/vh8+zQ878UobuYyw/XCP0Y7r4okEo0BVfQLbcqcmaZS0JvpfPJ
I1N3S+BFH5e+3y3PUrGEEFWRKLX4SVGuTsnskp0T24f+gsYNfy+nSrG1ienZXoh8hDooqBOaQiY7
l9UPk1Fo3nD4uFhHRdwB89NCYRHigUsI9s7JLysQwkAv9GADMmLF3nS27F3q9C17NmIAR5TEq7UC
xKXtH3tZLvcpWAyjea2OlTPuMdBuLb0RC+qmAXnOBCANzYqlOgxi/WeEXpsPIhtwg1yPl1urY4SA
GbIu9rxqSJG6Tv+lFvlyciBNehOEA1d7w/GXaQVkUAGSUseud0mrlk4eWqm17lVObXy/eeFI1WVD
L9hyHt3RgfyCTMGKJJFy+3XT/Jj1JNAcK1HsU9HzUszgFaxdEoF/uX653vqGHZmlJK0CZ2Sd1PQc
Qzc8GjWovWQMMWHICjsHETu/r3ezYUh/kqr2Y2E7BYliDQK0Oq5+1UvVHqgNHpbrPWwtg+Hk4BXJ
yZw29KzG8W+SzUs42VUf3da44eJjVc5tl1gOSpTL9Wlmaf4b/DLtLfd6mKjhy+C7AWHXmuHTi/oN
4dY9rCB+27nhbc284cJLtYLqyk4o1DrVY8nBNgs6bBKAFYzubHpbPRgO3IKNyCl74aC6Uj2C8Su+
ayb3h5b9Xm52Y2nNMpJYCAtEGSnidzvRh6XEcb8tdklOt1o39myUmq2ADGaIpCVI/kkKcnAKNrzw
Jssxy0ha5skcpxFy5n0FWsBUpN8c0ow7U7/17RevfrdtogJc6tTRJBpzD7RCRJQgELPaXO/VB23s
bWYNSYwteQQJuQfDn55KSr8u1RKjTjq5G4fuEZRKEo+mves76ib5LKRIDT8uW7mgUjfzzgswD9mh
7Ol0qldcwP0pE3s3pQ2TNctIRpARgUouw5aNoywFqdks7lLwVx3cqbyJeggDMb3aptSjneTHtoae
JhgNZdiC6iOkK8jzrxvXxgnQpFMdV1ZBNMUhEccxlqUOxZWSY2OrRZf4To1BTXQCb+NtvRl+jjoP
u0K9LnpD63wiXzmkqqB6wl7dRK8BBY5mZ1wbVmeWlciCr8CHjB4Im1z3bHtJGrQ97HuRxWteuKh0
HPq/+WiB3HDa067a2AjNCpPWAySiKyoPCZiRfyrXoQb9BCjsolTPrUIp02DvOO2G8ZmFJnj8XkbY
hAMmCEJXP3acChx11do+6DWu364v1tZwjMiwFDjllnZJonaq9E+BbeCpkeLCCx6Dp/1xZqW7c4LY
iEFmbQkYm2WqNbWjjCXyIe7U9MCE9e36MLYaN6JBm3YkqTVSDSDB9e5JXVuBAs/ibRZtlpbko7SW
3oadpekCsj7QaaafJBhGbd8mif1aQo8zCUaLeHvEP1tLb8QEMhN4ZYtVGef6+0LqLJilNZwFXeov
t02Ysd0Dgtt1GRgRoxyMn0NQ1tT5rIEv2ANubS2IEQQUZCvrqW69s3ST5k32IvuNSge6cw3cmB+z
tIRoMAGCE8mL/VhBjSK2yl9cDO1Jd7fpKeMFy9jux1KKSUoQ/KV20h/mnjXBgNvHTuTamB5T/FvV
1pTb47pGbSPGxynzZOu3VN3oa2adyTizfnES7PdwZds+gGuPWF/X1ar7ndi09f2XhXl3oKgJz5RX
SHlWfW595TlDtqKTxbhzE/9X8OyPNDdm3/BnLr3GHeScpH45Os9EDX+D/9bzlWA/ALWfUQNBPi/D
8HlhQyjK+gia1aMHfKZfrDGIh1bUlCbF6+Xvm9zFLExZQESp42bF99TgvPXLzq4P3gRCmNuaN/xd
WvEEAv1KnvuxLHySJL2fwPV3Wt/YJl3D16U3OaJJiThzVpURByainhdsKCha9UsU2oxD/TCtf1UK
TJXXx7Oxq5i1KkzFXj7hYB/1Cct+cpb8T0Fy0595oR8sEE7vDOzfV48PzMQsVuHKmxNbJ/LMcexU
oBI9kF7YEDvoHjkYgn1QivxYCvcvlCzFAU+n7DghSZmkzUOVanvHNjYGa5a0lLJN+sKdKDip4QAt
GLz8tlzrX6tuGxR6OdlNMmN49DYSeT0KQXRft+txIRR17FMdVBed6etLtuHRZgkLErdQ+izA3+z/
e3QHn8cCdmAZH643/3HhDz7ejBgQn+izZoEHqdGN8WhfTb7d5SEbXGR0xs+1t/5uF+jujbp8syHa
mbE9VcWtBTKCSavZ6oBNC13LuDvajvy+TDgggM4095N2T0BqY08yxb8tHAhAxbt2qQ+uc0BPit7P
dfWLShAJX5/DrXEYUYLLrmAghMU4mMxrYNooprBSj7M7qRfh7LHubA3EDBeiYVXTXaYLQuvQkGKA
dnb2QyaUveO3W7ZmHA7Kxu48DhpxEEojsqdqxq1gWvbe/zZa/6PmxQMRSTYOl+Ue1HwoKYSPndX9
cX0Rtlo3zgVEap1W4MsGxXXKy0dwPuMt+cLne1vzho+PjdD5uBQpNhpLtygnHlEK19zoCfRiWe+2
bVL0tiJTwyKe45qELN6xFfUMfuDqE154w+tD2LhtmioI7VIBrF+ULFpy/mMp+9SPK/fVpuNLXljf
p8Td6WfDHcxqmBqE81oMl36a/rHNp5Dx+UsLftJhBsPd9bFsrTb974TxIgFn+zyziCiVhaodwVU9
WG/XG98agOHPY2/HTlMsLKrZ+hO8878ud+SpSp9ps8eXttWF4ctlKaclHVbM0SQjNUPzFS8CD2sj
mkDn/d/Xx7E1SYY786wl41QzFsG64kN/eckHzfnOJG00btbG/J+zb+uOE2e6/kWsJYQQ4pY+OI7t
pNtjJzNzw3ImMwIECBDi9Ou/3flu/CimeVff9gVqHapUqtq1NySox6WoLMQfur45QD/vpzAl2d/0
z93eGPBuep4dOnbMl6xN8qz6C6jdG7Murgz4yPvKep7Hji2kNbsUKNdJn1BDfGmH7ke84Ka9bRKX
vX9n1OPS27ISOEaW1CqR5fzWoJJ/48cvl8S7jzMBV0qyEAeI4A8Ty579Adfmbf/8sufvPk4JDWtI
smjEBERVCVuQMArrGz212yDDxiFQelGgHeA5vo4++2WH9PkWPfKKm3MJmC2oySu0ycB6w/HMZzwN
SaVepAT/T1Pton7zPlu5j11R8Lm2XmpbOG0g/9H5TTyysxZMZ8Vsb8ueuMLgkseeXYY5OJK4fFEa
GhxeqYfbNtltnrFdINFiDO+QE4g3g6m1+BQQ78ayhSsHjoKdTOnSwvd4frCHOO5LxUt+6PotKaqV
1Xc7aEbVToQMS3Bs6waaZnn497xU+jEbJ+/uuhWsHKRfb+B3VjCPkKzPISACExOnEe7ftOOeldOb
ivtd6ZMNpo8VR/ob8i2FhAKkYXD31/qbmRHMlWADPV6fw9rHHUvWRTjrqaXw0jUwBhZPcYRccKnX
v762B84tPIa8D02IW9ikVQWZDKBn+z2Uosv5vhu8rD9cH2ZtEvR/3VEOBT5GDAuOtAnHXVtE/W7J
4p/XP742B+cm5h5UUyY2saPI5viRQqLrPLYSjTVFt0WNu/b/nXs4V63xGztBCWrsPahGZBBSImKj
s2Ll4y7kTUFitEDKKjimYQMmsrayxwEhy/XFWfu4E1RXYZAtuGfwcQ/KIXPXhUntz2+3ffxid+/s
y0TznBszYOU55HFzGSQTgz7ubR93Ll8OFjD078H/zBeqW2UBQJu9vNs4kSuuwYW4zbw0LRYjOCoD
BLSdZ3mvR7zJCTQkzinCiAFiQxtjre3B5fd3y8Q7xewQ9OyYAgP1hYjFPLdNu3U2V46/y6Mcl2AX
CyG8dKyhTLMDVTgeZhTR9BhmW81raxNwzJegNl72An606lF75AOKTh0RwW1vVhfulg9115aTCY7C
hz60arDRpPb+uu0UOZZrCCspFFXUJfky/jFmsoa0yo0BonAxbTNHm2NKi/AYRJGf+GNPkyy3W2Hu
xzsrXCybhL5rEY0CtgvRqURKPX8mlxiUFcstOEa0ATgGTAtkjECBCL826L8EtFnR3buZev3YxISL
WqOs5CO06WFimj/nfvmcZs1nTvhJ9sVL3NxEgoI5XFbvnXXl0D0YoNATHG2JVbITOgRFXf1TlF6x
v+UMCRe9ZgpCa4RawVGO5M0sRb2LCvRs3vZx5waW4HantYbIoM7HP8d8geradoD7seGK2DFcGTM0
pE0ceKW+YYlU9T/gOtrC+6wdT+feFUMWBF09U1zqeAQQDtH41qAi7I3TVpfp2v93rJdMZurABAme
ZcSi4U6QOrsDdcm/Ny29C0zT6RiOAVq1ZGKCCZA6iB7s4du2iDkvF9XvKXThwtIsQNllXQ6XUuPw
B62bR+gpPF9UXmqx5d1+dQ58NIZjwERbslT9sEDkcdJUvkgvj/g/1qLf4z8m06DYRWFa/DPXRbyc
5jrIBlCD6FJExVel/QLSaj3oxuZ2Fzdkju0tXV5oAHKubhKh8cNAJ+wIiEqxq8J2hPzybeB3fN0x
eImOq0CEAF+3pHtS5RjsJ6TUbwq3xe/S4KQgPAZMDniqFwADykMW4HV724FzbD2lE7h+ZwrYOF5T
1A+B77OLvbv+8RVzdDFsXY4GgIohjOz1OCbt2IdJZRDuKZIttzlC4Vg84wIPzrjzjwJpNShzQvIC
DQi3OUKXCFlXWa1zCxCbqlF64ayhhyaVcqPuueJJXASbHXg22lADfV4MWTIb1YEdtcw3Ts0lmv7A
DF0iZC3BebRYNJXYeD6iaSwazrboniIUknqTRLG3xSG0sskumA0RCES6B6AxLiB63U/pfgzyPula
Ht92Rl1K5MuzHyJ7Aql3iVhvHqneg81tq664tg2O7ZqgbiGfCuTNaIGF9OMOyoTlTazyaAu8DPou
EqiWKqOkrnCCjD7JYCCHwkvz++vmteLNfwOs9VPhhWmOlVe6SOZWPZu6v6jExk9lQ+jGQVpbH+fC
Tnnpoc7VYhTK2SsYA/IH0U23QUeEi1abrT8MRmOBSDWMx1/L31T9j+sLtPbXnbu66vFIgFgFtjaD
BCLpNDssM7+JbiUULiBNtnQpjOn9I9fto+LWQGQh7fY3/XUXeWamzIOiMZwDAZ/TToxt82WJ0GZz
/esrcbCLNtOLz1JIGsdH2gE8x/g9FwSFZvqvIOy5nKPbjg6/HNz3px+hWEPZxTWggcMWaFoE2WC+
sUIrp9+FmIEuwacZ+D2RCfe/zn61o8p+0UZ8upFYHDt8OVfv/r9AzUnVXYNlWsYFMXzfs2xfxs34
fH0b1qbgXL48r2Q3Af511AYhXlUOXy5tw5eMcgkF3MP1QVaMgDv2q/w5Tb10xkXgEfPFiLm59Gyg
RLGxySv+nzs3cB5EPantxQxEXO5avD6TPKX/TulmG+/aCI4Z51xKtLUEaC306g6gT6R9fUD5p5lt
lHlX9sFFmGk02SLPVWMAZkNIQfBH7Q9HmiMnKIKb2N1D4WLMSNMBhqKQNSXoFtq1Q/6zBdfeRqS1
ctu7EDMIz4aV6BEGsTr8TEKIbE948WgNoJTVD30R/g0+8Y3c8sp2uHgzKvvetlAzP4K3AsLRiaKt
CuJEhTSvjyhPNe0tqQDhu68VFi5TlpdmeAFjlN7LEJdOGWc/bzALfNx5ptDKIxCJr4IzU95UHPms
eXVXilB9u+37l7P2znd087RAL9cWr0MDgo8n4JLT9k/ZeNBn3QiLPtxzzOCyP+9GAMmczcdUDi+k
DR8k9lxBXiHhCu9dYT2deDWuumnYNMMPHQnGc7zhDBQvb8B0fK7aUT+OuP+++Py2fDa+7vhCmqKb
Hqn4+lmJKWjQThBHno0PdQuK0ZtCPYzhuMLc+ATCa172NE8BEOuhtsel1Bsm+LFEE77uOEIJXeFp
iMP8ydrm88waqAmOe8iMnaSHBkONQupMl69hXP0V90hXXj9mHxojBnV8YzXxcF6KhZ1tCbgf6xXa
Sod2Pka0mDeG+DBYEL77ThmNFkEVj94zaTsD+MLgJUJnEJpGN89h9NK/CjjnjZB2ZTq/vVq4UGyI
+u6ZeH761TSF+m+EWOYfHvHolj7F2ka5LxbowVcpsrD2hY4+6m8q/DQT1FBkOL/NoJp/FBIp2bRu
vB2L2WcvrU/X92rFgNx3DEdTP5Fz4Z8vMrh61/qLPzyHZdgUt5RtsFOOR4C6+GRA0cnPdMnzDnFp
tsQHApK3WzLX+L7jAUYPNURZW3pGFgyijHLhS3y3eNL+d32B1nbf8QEtY1Ha0SI+6zBbJnBfy7L+
LJQPMWXURZS47V5xm3B0FFBVA6x6FnagX1rmi5cM/PP765P4MJjAIjluoNUNyISiKXuuGIAZtjD8
kGbR3zhi2XNd3gbhxDCO4bOZNLproJBFemRs8AQkPH/sOqg4b6QnVjbDfd6A3sRmNfAazy2y8HdG
xj9TFtZ3y3gTKY/w3ScOYA5+ls2WnGeJRN8nQUjAPvUQfd/Kba3NwLni0e5SSArUybNEm+Ybo/BS
qu+oTqK2In9e3+0Vm3afOHmtgA0YMv2KpD9bkhRtSWEyhJuPzBXn675yZkV6hVR8+A9kUIeuOnpR
nXtlolRrxec4nKP0T98IhEX3bY4u/fq2Q+y+fAzLWd83dXQWoPidWFK3mV/+E/mMBH+NjJo0CS3N
6MZzdG2jHLsHkolTMGPp1zleyn2eZyBHzcNgt4hpq6K9NoRz9XNfTgWpp+kML1w9MToT4Avm9G1K
o3EjAFg7Co7h536neTDCvVu86fT3ioVDfJaxvqmlFvbiWDzlJBrCqiDnkWZz/ylnscm+oXQbdIdm
ScW8Yfcr/uv3x5Dg4WiEes3Rd/HAau8bwKn9Pg/z9hjp/qauAeG7zyGW94NVZUDPrU+XSBylTH0S
J6ITvd7nHCnFIIFQNuofNxmq+0KiA2OjivzydUzLLtpZW4b6ocQebem8xgi7f0u4YkJOwG8hgFzT
tGpexaC8KhkjM/8BpkJbPKXIAn5Grhf8WSYPa4PwiXXep7E3WyHNyun+TQdGk5BHUHU766J6saqV
91nnf11isiU0s3YoLmf+3VsDPWrUCKQaz0JU6oggA1leoK5RAWb5HwPdwqatPGnczpsceqKt34z1
8xwMEPOapsEAWO8xxM1ZUXBcdipn2Zc5q2yeFN7UhDcxQmD3HP+ACeVLJGX3ygfLwv0sF/sTaqpy
S1FibYcc55CirTNkdcDPFXjIH5np63BH4ij+BHYpyAbcdsYdD4EqUeP7eR+ceQXTOQC2U7SHzqJI
f/37K9vjduBUC+SAtcrwfiov8XKDyp0IvcR0Sh4rqYb9hX23xCWxMZ+VRXObbdIOCVboDcnnGe1z
UcJyWdwLZXCDN5SL2xyD22hjw0Xj2aaWMwUBG/RySRiwZQf22qiSh+vr9nFNVPhuvw3vOQ2Fb1I8
ndOhfRY9qeIykTlikjKZkTyrPqOrmcb/dmbJsh3tof6yh6qdyO+NhwraPqzSJvuee3G8lbZbua3c
Fh3Bpy60KQ68ZV53ZpO2YwKuNhXeuKyOx5ABSqFx08Xn1nStt2+FDDKAoiUIgK8v6toEnKDByjYu
vLztXinkVD7bGV30S6unH9e/vnb0HH9gWNVY8D/gKSUZOCtk2Hc6IX2L9lkkiuVWUnBtGMctjN1o
tZ/J8GwWWUePqW68f8fK99OHcGJmq91rbRTHL8g27dVcaoxCswkq5wAVz3EU3vWtv5ETXNkMtw2H
1kvHDJPs3PYBnQ+ySStU9bPA39iOlfvHFaCxaSAj5RfdKyFm+GTQ1JeMIUqYZAzlHrxK5S2trtBL
dp4MaVdndZb5mIfX5mgHzueB3xdTvSketRLPu005bRfwRSFl/kpH0z3EzCx6J2HvFNfcEi/nDAHj
eNdwprYq5GsjXg7Fu6ub0Dkq0tDIZ+v57E8QoDaJSme1l8Sv93na5I8ekfGGx147B47V4w5NyegT
dh5LP5rRuasCDbFyyW/LDwWO0eOhg+Q5kfKZV7rbYcnmT3oq5W7A/b0xxNoUHMvntoo5g599rQLl
f+bV7D0FfbBVeVu5QgPH4FGoDcaMTfUjcmrkE0Te2vsKfUdJdQEXiAjMlUCpTEkPIP2Gn/wlW/NB
YOrK2XAvr6oIqXqENp3XfzJFMWevFv1gbcLbRoDvhFftZzrY/EtvBvW09Pk9mA7iFtKdiwchAOrJ
AzL95Y7xWh1oP+gXGou8TPiIzuhqRKk/aTOgdp64BwXvI1rd+6JIvCKP9rlPAW7wxigKPo0RD7Iv
kxaqfyJDwfRfjeVzK5OsyIi5a0aap5+uu++VTXQbiVTUtllH8+F19LwY2GtvzO69zpvoRqZtxR+5
vUS6HqKyqGl4VrQkzzNQljuVGfE0X5SakQ/Y8txr4zj+KA9KmcamHl4BGn3JZ24+WQ0gbbAgLxmU
y+n6aq3cD/Qy+jsXoXgeVz0i7zPYXPrhmCvTzjsrEbQm/rLJo7o2F8cR2dpbQE3els+551Vfx5IH
d4oBxmGowt3qq80W+LXpOE6I5GkUlHNOzxpgI+8riZiJgDmqpuYOLbVjf+MZc3yR6ZEPS5ehfhzR
17erJCq2vdmCkK4dYMcL2byF9mZpg7O2zN7lzdx3h4noPjhc3/K17zt+iFIhFwPsxWsKHYv7OfXQ
neCpMNwCR6ztgRNy0A7gizGH0xn1EsxHyuNuvLeo7ehvSyBbc75pGr/1Gw1towsp4nMTkeqhC8b8
e8k6c3f96ytXp9tvxAHUViAAU88sx1MHhFNHafDUkXaA7FWd7oIg3xKaXlkvt/PIyoACqNUPr3rq
2SHP4tPo4fWeyeD79bmsbLjbeIT6CaOQHsqemYz431Twke9isJxtwQzWJnD5/Z0PmVNZs1xk6lmF
ZZkYpqBVOoHaogeR6+H6FNaGcOyaNgjvTYXywxyhaWFewr5ISKrjx66n+hYogPBdyu256euo0xbx
Gfe/5rlfPRkvr3dlgJY/XwfebfeHS7tN4oGGk8F2s2zUqNUCatJ8N0AozXe6rUCdPOQxCbf6Vj5O
TSGt8L97U02BX4KL1D6DBwh49JCh4SkM/9WlPnEQNSetjro9lCM/QTb7n+t79bGzJy7Svp2jOW7y
enoe24wa5MV7ELlwA9mGvcnRQAnu08xbNqLOtYPhOjPURUuwki5nKWxaHliUNQloXSXZo9txi8dg
bRDHo80NiKEIWfCgTQekCYLxy1x25X2z3dv78Zoh2/m/2yQLOo/5lBZ/aK7p0wi17jxpCr98yAFU
eFr8FFTB13dnZS6ugBFG6rs4Q0LSoIdmp5f8k0aW6N5bNilA1kZwjpwJ80LjShRnU3TZdABhU/wt
70Lfu1vyZdnSyFwbxQlc8LAtIV4fBmcSghNuJDx8UBMUyqTJ1PH6Uq34Tbcri+cNWPgRhsFv1krd
4e0cyGkXVyWZt3Zj5ZpxdYx4GfkCTEP+Wz57nb8TtuL5sbC+DndDyyHKZUKSZklhK3ljNtzt0FKB
aAGvIMFDhQT/3+PYLv23zC+k2ogo11bNCV/UNGVp3AiwlzKwx46gTovT4JGSeIo2POja1js2P45c
qawZlzOg/ZrtZTfSL6OWOd8rxW6sFBPH5gXUVbKqZubVLCTsE522KRQ18/S2LlQB5Nf/mrwosxga
3FY+CqAj/aQVra520xJuaSZ97FKI269lB38ZcoD9HtCuWz4oAFLmCe26CjmnoxdWG87+490mbr8T
bcaqFwbZHz01xZ+E4O4XQ7T1IP94p4nb61ToPiWg6p7Og1eaXUVBmWpNTr7mnt34/2sjBP+7C+i6
9Oo6z+0ZOm5mBynieqe6snscxE3EFthnxx5IloUtq4vm1cAc7F6BrP+7ZlnfbNyAaze8Yw0qznVK
Bk3OrIAsDBSaR7AIajt5/4qBMo7YHuVChUdQPKBzyUTgkvrex7o1zeEWN0lix1IoA0sB9Hv6s13g
zxKR9tF3ZQaxUZT8mPxLELcxqu2mepiC1DsTGhT2HhITxPzHstDYT3JcVPh3BTbL8mCXcEaIEzSQ
lDyhSOGJfQjqQx/BG2vpeEiRhmdeEg1NNmzMfAVORH6DKXqjRjveMD6PHMDOChqwB5jIQcv4qY2D
f7US2WdRML5roHJTpv64cYmv2LaLYOQqAokz9D7PVe71u1/oW3LpMGgFJckUbAEl14a5/P4usK9q
5bVQh0VZWze2PdOGlfmdlLwjh1GJOn5aPIRAG/u84klcTKOgjReOkom3nntdgtbKchcNm1RUH1+0
xEUwkkCjP5B60RsYMNM7WaJMllQzzZ7LCA+jyOj5e+v5/O26Sax4FRfRCODGEsfVSM4qgwSRDOEV
xyKXx8Ibt9jofvGP/J7bIy6isZpQNa+ghH0WXpHN31KeDYWfBBZFOoMMOXpCPjfQwQz/4lhGdcyR
/8jviWdaKHeUeZuyBCwLngLWqlimdNcueV014MYBr8+dANwHzO9jV4YkoSAhCb61gUJxVPigdvtB
wcGBOreIppZPR2/25Za879ohcJyZKXirWVXPz2mLHsWE5EU+7Rs9x/ymzA1xQZNeGI+mIiH7mc1t
DQQwWlFzmmiADfotLqmVo+aCJpUaplGbaHoGfvUPU6IXqoWo8CGnIaQXW28H2qyt2vzKOXMxk8xb
0Inqm+itU3a5K2IflVmp78FdvFEUWSlfQmXxf12AilkwCrHMz1BX/G8k+acUa3o/z+gxMnFZJO3A
nlIF/YyJvyysnR7BfF0cQGC3UXdecUEucLLNuAg8YaYHijvAqINMIdpXHwTq2/I1tak3vS3UbuFs
1ka7rPM7h2e9tjJe1LE3NSCvh+hsV3opxOCL7tSOcbRxY68cchdLqfA+6vsAZQZZ4umioT3xabDD
8vMm3+O2ho1j1/Si9tkbYeEI8b7hkFIUGC58Y9cHWPv7bkBTxHRhQR2+jUMr051Y2r75A/AgtkWI
vbYLjhPoarQ7+csCX3253UzUlkkGxsokg9booRR2q2V8bSJO4KJF2ohy6eNzCl7eF5BuTDqpUSXb
wJquGKeLorR6xGeRcXlrUxMisvd+zjIKIHIYbDGwr0zAhVHmZREMWV7lZ2Caix/zgByV8bItct61
rzumn4vclwDhzM/Mh7BAko7WWrD9+OUWpmRtACe8YLRCitWU4k01XffYzwLioUbLb9eP6copcuGT
1mZWRX1pHkYrwwZaCNJAAy0HN4CM8jgJamSKro+0EoG7iMmWzGERB8I7pYB27H6JcKEX50A1Bpt9
jgDNkyaZGrqLGNhQrw+6tnjOwyW2s4gLhNpvU9YN00vXCODlCMlwD1wfYOUac5vHkBBQ08gn9Raz
sk0gJPslSlWR1APSRkbzk6/V8/WR1tbPsXdTCF2ipS89tRVYgZRSh0s/HOi+RvRgoSJ6oXqequ5p
wd29EUCv2aZj+q0sBwLsEoaUIXklcZ2dZzHrEwrxW+a/skEumJJMYsnnURZn3XXNi0BH+Qt4xW8i
PxXExVASYUekPKg8Ezis4ICeMq4e+j4M1f76pqyYjwuaLHXWFWJi7I3nfbgvRDfsy9aInWm8J26n
mxixMQ/HB3BVRrDPXLwJNZWPcAf8cfaqrez3yja74EhmRd/W2dQ/0LYx/Wehbf2ZdWB+SVIfYnLH
60u1ttOX399FDTryA6liZR9oRDKJN/Y4t94BGCW2bGS81jbDMXbbgEcp6lFhaSVSIO3M/845oElV
iude3Y7n2+bhXOymGkCCl6bZs0zNfE/jrvgRdzbfCCXX9sKxcs0mnvpRlJ7zRbKB7LRPgHsCO7ko
hX8P/vB4y7g/BloQl5VcSko4Adb3jN03RxnHT1aczEVr7ZdLJgQc/0OvXm5aNRcZaWJReRMwxWda
6EIlOZ1wQQZ9WNQbm7+ycC4UkmfzlPrcjg+YSQDXG3+SvGk/oRtjq4iycoBdHKTy/Qi0PLI887jg
dxUb6KnLNwUkVy4SFwFJy9g2FfpuzkpbwIaxHVqO55GDhR7CzN/QQXG6bScuC/jODtE+woQgvT0z
/5LLy9AQFxG1BRNeOVXMtfLCTnqSXg1cf/zEB7C//+JVLswPMeOSgn7ZHVhON/Z8bUccg09VlDa+
aOzrOBAQPPAJ99RDD1hltPGuWpuNY+uC6S7oy7Q/69znCZsQqQjZJnNg64OOCnP0uhCYddpsTGgt
VcYc829Z3soi78xD3iFLNjN0e1ibmk85hYhdjPfx3EKjWdZzeYB4ot4B2LdFP7s6tnPb512WcwCd
8jP3xenCF5B6kFphF04uXhXdDhqGXyHEqXdociv2XtsMG2HGyiq72MjKdqxKZ5GdGeWPqsv8HS/F
iyZIa+VQfkmmGXTBIYKd6wawNlEXKwkOEDSKUGa+qmImAPyVZZ3ejXHdqDdQWkfDQ7VMOTs0IeV1
QivCoRZKrerSvcwi0tqN2HT1fzhPByAn+wIMCgZHNp/vJquLvaL+f6lnD3MUnRgDrGw2BVCCDDCy
qNwicV1xNS7EkqLlLibLnJ312MWfx+UF6i6ocwsI31yuytSr9tdXeuVC/o37PIp7wRSK+D1Q26eM
d+0dyNyrBNdn/XOSWXu4Ps6K73e5z9PZatL63fDWhmgmhADRDNq38HGoN8XYVzyNC6tMe3CsLrJt
vpqwJ+W+H0X6veeV9+P6BNY+7/gZ3hSg6SVF+6CkbkN14B4VgDyGBhXHjfBrzcgcz8KAppysZ9MT
5ElBK4ekjZEQ/RAXQUlP292i9Gnwqy0Fv7UtcZ0JzwzlIe0ewLWAjm8SeHVwL+I57L93VgzBRjp8
5VHkwhhBGQvd+WWszjzo7lMFyKse/kGI8WALaPD88h4+sYfuRglZQVxgY25AVCggtPaVVijWk3uF
Hgw1Jxrd0Gj5blWVRw+dDEe11W62NkXHS6TITg8zXmKvKQ++UxFEf4kGNKc48yAKT+vPYQsx5jBE
Hriebo11XMAjiSWTHHC6c2vrjt2RpjTV0e8W9uf1A7/igqgThDAmRe+3rXo1nWh2xkdm3SPTpzRE
bNiTz2Et+Ma5XzEtevn9XbgzzxPozuu8PKP/oXwB8Sc/1/UWjfHax50AJO9qPtQgYP6q0HyIQK2V
NDoudOq3aCxXzMilVTeVAonFRMszGGoykFi0VVl81R3SvQAFxxIEjhuX0dpAjntQRkSG+FgmsBAJ
tctx4kgyR2X3EHr+Vo/XWp7cpVannPbAvvf6YRybAQwWS7oHCduyy8n4BZCUGu8coKbHiqAQyfri
Tvcvve6evOHGQrwLh/Rmj/bg5I7+DuKyTpZcZXcNqoS3LaILhzRhJ9CrVFevkoGb0rRLsLdtFz75
TOq364az4g1cGCSvQ/Bmg5HlxOMZ6wbBGFNM+wohNZXd/diB0lYvULKqUVy9PuLKGXdxkVUBiu6Q
AhLJ04yZe87AOrBXczWO364PsHL0XCp2OgZBqNWYnio/9xlSkM1yNrFFuIVu0C2c+Nq6OW7ALjoY
GGgtTnIS8Y7kzWnOoMUCnAQ6UcPlP0blV9rLn+XC/r1tWo5viEH9kk+NVD9avx8PS8CBXjEUoXw0
ehuB89qknLBBEvTST5R5p6rPNZoNBBTGQHKbq8vdR/nJNuTO79XzcHlFXp/Vmgn/UrR650/RxKQ0
87v5Z5W28ms+Q72qIpmG6iCQ6lUD9jJQ7qCtoRnTO2+s6M4YIKdTE/8VAaO9v/4v1s6kE12kqiUB
VD3mN9KH+jUdK2weg+jd9a+vHMjfYIYmbgrLq+wH2gkseD/x2GMKjI01hUHfNsQlSnu3imHZRqB3
HbMfGeLU3B/Suz4CCbKZ0mbjbKxNwgkbZl6PZEJj1knkur0jFlr3FToak74f6sP1SayElOQS9r+b
hJFBNGSNjE56QLYlzetfCHA0M+GFrEGyZEJ2uNkPuTjDMTQQysho9sOgg/dAQKH+paCq3djzlRPl
QgxHNO/76NDrTizt0ctGihKEiF2VpTcmRlxAoW3TJkZ2OzqZgD+OS/okaIHW1ss6iSW8n0Ly9f9g
pmu773gGHi26ZO3YnIgPtHx1ucL5hVjW48UWA8baijkRgx08NcyT1590W+p7i8QYgVxNOv93/XCt
zcAx8TmrPS9U0pyUQSIaOfbhierwZcKZ24hBPzy+Efri/vf4poAuyqWGygidJvhLG71wYn5UGXRG
ZoA1fr2Ipku65/qEPlwvDOeYPNCLkHqEBM9b7xGhHkg5TKgYgSA+yjZigw+XDCM4Jk8rpBD7tKn+
f2yAyH1fZaAB7Fv+ctsUXIOPwNElQx2fAE33Ew2Q7P3ij2TDnaz9/cvv79zJWAVjBW6b6gTNmiq/
q8CkX4IeyPL6OQzK6ibOYqzSZX/eDYOrsI54UM+nOQq+pxlEwNALdVPBCR93Ln1B2qmQ3Myntih+
Wj7OIJvdzK1elvk3LBM+7hi1WDyuOm+eTymYez7/4j2VVclPs7R6F9jNnrq1k+pathl7G6p4Ohlf
e3FCpjj4T5mabuTf1j7vWLZQKlTeOKgfEIB5KxTt9v8H0tPLWf9gjVwYpGE24zlivZOJcR+1FyEt
wHv1o9SC7GrcU51Ih43IeOXAurjGNFbtODWsP9lgGT6zhQJrE0zqsyfJ+Hrd4taGcExa9ThLoelG
DFGbJQGDia4SNfp2+qMZPN1sGPbaMI5hp0vYyCrOQRXgIYATOUqmSU8VQPbUq39cn8rKtrvIxbRJ
0daIVrcTjQf9qCE48Na34iZuoSh2kYtofeq0jzzWSS+g32sFP005TPv6X18xPBeo2OoCohuQhj+1
5FJYpOif+0XTnmUgMCsWiChcH2dtGxwDvzxSGFXCnto0/Heckc1hQ/8nkjtbmKq1iTiWnQE8Ck6S
Wf6YSpgDIBFmFzXBMylo/qCDaKOGubbTjoFXYKrKAVFtT9UyfCI+eudDCIVdX6KVb7uwQdZ0PsTf
B3y7hMLQjH4p0Czi0Xv96yshgYsUVAuEl8DbVf1z+ecsDz8XFb3zFHv8NdAihj/bmmwJUa9NxbHt
dPRLf6xUi5DTtBDwwqMNKuJ/XZ/J2scdi+YViMiiBXnW1vfGO7KM4R9xF2+9kNa+fjnA7+5QCty4
7eKqPenOXySqrZMPlgm9qXi+9v3L7+++r6Ym66wVzd/QAicPsvOW56DfbL368NkcxS72j8AxFFk9
NiDjV2PnJ3Hbc787xP40N/xoaR31D4IMc39MB16GI7LlKfjDkkBEfXrb/rjFZJZlEPDsW/qGFuAU
krAp3/fFpkTcyvq5xeTc08HERR5+ndGeVaE9ykM2pTEd25I5WhvAOQCZYGYOytZ/g4g1ISdSjMHj
suCuer1+fNe2yPGEUB5RPLCd+qeRPkBOE6hbL6zWk/2jGMHQotDpus9J/jJP7W1Oy2WltEWlwZ8i
1D/A2wVJC26GI96bW3nclfVyySiVDYvMGhZ9pdngsR2SnuH/4+zLluTUlWi/iAghBIjXGnpul+1t
t8v7RbE9MQgQIISAr78Ln3sj2nJT3KiHc46P9w5UGjKVyly51rhjIGG4u7xeK2GPi6JUU6VI5jXx
iVcApZh0EW7C9Yf0ljhWc//PtTCIOHHhlOCsGfreRvMjaZK7Ngb8LKk3uUFX1snl3Y+i0MMrqYnA
bBsI+Wx834SoeZPgKtV4/HrXL9IWatKFKd+DUb4/CoBDv+FCabYeeSsX7F9wypyAUbOfzXc03EL4
Po/lXi7xQcE43Q1Bl91e3u+1dVr+/pWDJBmYAatpyE+QTZbZszLQvzmOYsiL4+UB1ibiPGTsHFlo
c83yPSBh6E5cLnETgEFqigECCGJyf3mYtXk4dq6Yl42eLku8+aI5fk6R/zI3tCrLLUGntQGciKfS
aaTkkOcnkfowPGPChBxmn0zVxkKtDeAGO9owIjgp3+epiu4189OXMCviLRT58jvfeM/8hY9EJcwP
eiSniY1z/6saysr8zLux0XdZWII7yM4mFndzwKz3nDeF9++oYDQ3FTh8v6R2QBtjXbN2aFCO8Elw
sHnqzw8TOpLwZxmx/DgNPfq+ZuSSvT2IJpV5RptH2dyKrMqbPaVTkOwHLyrr5zDnDDdII7nOThQJ
Zn5DmBr85yqMi+jMgt9lKZ7UCf4tJE7a5ARcYYckgeRNcwd2v1retLoQ+gPMwfIDhcyG/KmwhIh9
dNJWIZIjQyq+eUXl8+uALfFfOiSobXlDXtfyUfXdcCdy9tMk8XskMm7lom+tPK/dyW7h90jHz93I
f1xztvlfjpJ4TZbExp4ES2ea7yKkrUHTP3ceH35eN4QTQlaLqAFhJn+M2l7fpjGausHiKq5yMtz1
lQzRDpKidXsSJWp06VDMt2G62WL/tuGAM/VPF5Y3UHdqxzQ6WTJln9BKYr7GGcQkr1uZZdRXDlIl
kkLvb8DXeUt2iIW745wBP3/d1x3vmNbVELdpWj5WCUCnO+p5tHkEaT1Jr1x6xy9ao0GWD2TBY24g
JLFDXgkHV4ZTfrg8gWWR/3Yr3NUkkUTGMvL1cAJAnn9Ks7xtH6c2Ko6eZslW6X05hW8N4rhGM6dl
Xo4s+yx1eJQteyT+kvLGDQKwy2nOr5McjLnrJA3XHtIjg3zUgniPMgyaZzuVZGOtVqbxF4gcAHLw
hs7Z5yri79OYPbYNHuSASJyAnfwK5baravCYxvIDXp1Z8FmEUZck46kCwA74Pjvv1QgR+DrZlLVd
2fe/gOSma/2iDccT1c1THrXfdFm/x1HYYjVaMWoXSp7b3gZI7w0nRm3cgmNkJOl9QMMiPF4+uG/H
JZAM/HONCNq009TQHtQzjXcjE/EiRggJ2mmpz23PY22dHAPP56EdbJubU04BYZ1m/Y1GgXoPEeng
4+WJrI3gWHiqvYlGwHM/si63SDRMZfotVGMwf21mLyg24qu3MYY4U078o4IJSAva4fAuKtg0a8VO
e+Af4qn3Yj2UhSs5e8+Wxj+WSl0CnO7l6a0dBMf226xg0JNs8kcUodoW1ZWwnHYxZb7eXR7g7VQN
dwHlXJjYEPCzfq6YEkfpDWer2MNSygdf9s/WZhVY864iG4u5Cy4XkOjsYynrTzJkjxx7dYwTNJJf
nsnKSXBTAYaINC8mO5ygxvqiO6BgKCk+1mKzZr+yF242QAnEa37FUnAagsfwt/omUrH1xkas/fzl
7195LdOlTeLrdjih07XftQLig2A/Lm690Q83UH5rE3CMnhHmAXgczp+1iZNil6ckfDcNI/98eQPW
Pu8YO6jUY7+ux/7EFW++kBTyrLu6K67roMTpcUydB2Nh0mFIP+dROT5OYKJAwocnG0//FY/oQsaZ
DoahLgtzIgL4khc6WpBn+hQAVYrwn9/gHyFLfXml1sZyrDpNJh0UwTR/5p4iB1oUakd9VAxyQ/mh
D67MX3EXEW68PsamM4vojfxSEnimgG2qZa4cWBf+zWMaVlHF7WlU2XjnQTR+l0+s/5KwzTz72hDu
TZ7BR4xePn9uo3k65D2jj7im/vHBEnF7eSfWRlh26JXVaQhakDIKx09ocQMxtQRwfLoDR2r8tRfb
uhNvo31i7iK4QSEdEN2Y6fOE1126N0mQTscI4jZiJyc0TN9UnbbytvHGfLxlXTWTB9DNyvTAvEbZ
u0KmSK2EIo2y4+V5r9iqC/UGOQnIhwtrTgjC0n1eIqX9/8HOu3Kp/AXzTjLW56kWn2ig2huehg+S
1GxnxfzLNkjRAo+YtXmwYU1re+j4BR3iRV9XHuYyzfFd2xPkBI3o+edmNP1VbV7YQScAEGYcgjDA
lPIWbbeybN7n+YffEayW0A2bIMGGd28WHy7vz9qcHA8huqYW0FHsTuAcqI/5BDCFNJ6+D5Cn2Dj6
K07IxXyLKlBoFe7TRxmjdR9MTf+SDiOA1c/fFc11srcxd4HeUeAZFKilWYDeZKc1gKnNcrldXqeV
c0wdD6HBRCF9NF0+wGmHIBeR5fsQGN+NKtnaEjneYYrrdmg5wleNBu9bEDQmO5qhiUb5I/0ATNNW
amVtFsspeOWFpnYEcXClhpMcim4HYkYCMfbNHVibxTLqq68DpBkZCLp5DySqQSoqoo8c+aTbdAIf
ZE034Q4rRk+d67+F9qfi7TA+2AGdEQuJKUv4HYcz3S9OOwz1N09O/13e9xX7cAHdUU1NBlUi3NYa
JFp4LpEjg8jpzmvmrRT3coTeeHZTx+IVQHLQAs3MySZFfEDn849ExcgOl3kA7W/QLyck34rC17bI
Mfdp6qeeQYHyJFm+lNIqFDUz9EwN6B/edyYOmxrUdjKI3l9evpUD5+K3J2M85HPBPEp6sCObxpRf
egBqNzzL2teXE/LqwEE9wxuASSAn1qMHU6NTdaea+dfln76yVC5yW8+d7wVUIOWSQKRVVH0IWhj4
kyXYjxtPHy8Ps3LAXLi2AFNHNU+df0IJ27tvoTfCFVp8rD9una+1iThGn/rco+Uk/BMaSMUBAlzz
/vdLktdj+JiMLd9fnsla8OE79o9Wxwml2Hp6mKLw3xyLtZ98AHLRsJYn6kl05LYlPb2jNajgoYHz
5PXe7uoiKtLsf56GVtalrCdKTmIsP1YK6k5d6pcb2/R2gZP/nvOrowa6xK6YuT89pK26RbsjP9hY
3eY6iHdTkgKT7ouvyF/ebL/I11IBLnJ7iluBITmWM/Vv06U9l4HBt9f3MgmfIl0V+6Uvi5nhwzAh
LX55E9cOi+MgDJSQhoaE3sNUDOGuGpA+tnzwHvu4MruQ5FfpHsQgEPxzs6bYsmmQhJyMiiGEAx5H
uqxlgD9cNRGXEVZGY2R9hQEErQ2SmEjOSTDX3MRp/X0Wlb65PMyK8yZOXMATXDlpOv8/F9SjITZn
7BMBmf4+9rI7bwy8r5eHWvF2LnxbDrSmQWfICcnl4CmKpuxjoxHqXP76756eN66hv/Da6PBCDbeL
Pymp/FkdTC+H5lAoxdCXV9btvy0IGwzo+sHFdTZdz9qPIiQghTjUkylJeR+QHtXnY1jbwPsHLGqE
vePRRCvgMQZpyK8Bj7ha7uqCR123TzRNB7pDE7PKyK6vAvBgbjiitxcKMoXO2UJJpcwaIh7Qczd9
z9uxlzs7D1uipG977NjFjIJQKUwJertPNMibj7Zp3leL8K7Mpi0CtLUJOA+NHKR0uC8BByHeMH5r
s8Sju6xCwuPyVq9NwAk4xFzYQZVBc5q4TB9Jh5d63kI2JZ7j4KotQE3rzy1Isy4oyqglp2iuAdaW
vZ1zMKfbrVaGt1eIu+h8ImqAwOuGnqom7KYbZgedfiq5UulGxejtNULf6J8TMHWQFb4Q84n65ce0
BrDEFsOHsd9ETqwN4GxC2kRkDopOPKQDITdVDcGNKjLpLuabioRri+T4cmQaOJLVZD7pnpZHzq33
tQ55tlX+ePvzwDf/uURt4onc+HV4sgIQH3Sf8l++HelGmuztCxcI0T+/Dn7RpZ9fhictw0cT8/e4
0YNd1S1UVzUCBzztAziV3oD99zqzcFy5HJMxHKXPTlU4KpTWzT+GxNn7xOuijUP1O6j728cCzvLn
pAT3Wt6VJD8pRMbVbVRQULxKryfegVORyXekKfKHBn2i0x5EKDW/KyKgmt7xkUT/sj71mk/Kmyp5
boVtzYuuk9qeoYbjtc9BZefgukxH7PIfTzOQKbZn4l1A6qz4MndThD415Zmcfm9m2vPrELSxy7Ib
2Rg6WwAD/y8MaI16RGMru/v/8ERv21nsAsz5OORNp2h7Is30WSA3eSPzKYAgVUQ+XXVuXFh5zofG
o6nfnCKBc6PF8EGiP/Y4RukW9+baHNyTSfuFr5KoE5LF9Fj1OJDQeCZ7YJeCDeaUt+M+gC7+PJlq
7ipWAph7Soek2asJH67yKNwxP/onU0R+vrxWKz7DBZUTiDMJyIT6JyGm9J6bEddCiV69ja1Ym8Uy
7KsoPUXWOQJtLD2xuONQn4JkPEsNuYmh+nuoF+qcy9N4O+pDlu7PcfLB96IY3KEnFsxyb0d82KBg
J3dFNf839M103w+bnnBt952rqGVDZZsgwe6DEPqe+Ca4zzluikFcR7sH6SznMpIyIEZCRvZkG5sF
h2j0YlQKYq03tv3tlA3C/T/Xa/Jy0U1lSU+yRqN1JU38VYzs36gPo5ukVS9jYaOHzAP51+X9WTlm
Luoc2i1hkPsTIpx5yp+i3uAtE6O68uW6zzt3UzUZNG5PojmpKD/h2QuGFFScL3975Qi71LS57CHj
POCll8pS3hBJCsBJBvYRD2t+jCu5mRZYOVYuB60diyStdeqfWg4R1AOpaBkfdZf7HHwvpt4C9qzN
Zxn+lUmyxCtxj+f0BMnTcBdxJAFi9GPonrCbcJjDq5qU4tixfEaSckwGOBYlKvPLpmNQ7GdynZpR
DG23P2ehwwFJzCAhp6nAE8YkVfRfH2PfGxnpje6kFZ8SO2bOTEyUbeC7FgVa1SG9mC8GsbyI4+X/
NRK5+ctnbG3rHXOHQnjn9XONPYGi7o4vaeAQGzPPIt2I3tYM0DF4xuquIShyndiELHBmxCmY8F+X
f/7Kx13wNKsqsJZVPYXwZ9BNR5JV6Y8iabNqY3nWvu+YNwNxXNl22GxL/eED2uno1yFDBH35168s
vguZZrMIdO1VwSlHR8mtGHzQkBe0SOKD1wT5cHt5lLU5OPc5MPF0msIkecgzkOjKspv8XcnbbqPC
v3JYXTAgsT3OTxbi/VXjHm99Hyofk0rjG2Hngh6AgC3visHT3c1101mm+cqLVDX0WCNEOyde1OQM
ld8x2odog9qqUa0tl2PfUSJZ1QYUcUnWV++I7cbiJlOSbeF6VrygSztLW3CklLQJ/ldGYI38xPlo
Py8vmDm/NohzUYLQFbGpLrPgRMMFQyC7eqQP4OjxfybpRO9CWZT203Ub4hi4nbgCX3ZffEErTAAy
IDDPiRgU/Ze/vmIjLkCQehPQ00rBm+dM/6c9Wv2cSmaOWSm7DTNcOcEuSpB5LdKBQteAPHtR81j1
KjBH6CxO4mduprHmO5FnAT2MGl1ZW0nJlWPmIgZ5MMyFSoh/kqpRNxBLLfQu9Dj/dd2yOUZPu8im
rS2C/+U80ZioHoc0vwOZdnudHbp4QVH3k5Kpn38RPIsB0EZFPNibrPDaDd+7tvOOoZuh7kUFiZcT
7xdJZOmld+hea3Z92xYbd9OKLYaOrdu6nMuw9HH7oUxhLYg7E0iFsVh8bfwrO+7i0LnN9ZBBuYLY
+cRRQUz2IvACFPJUPXWHy3u9dn6dO5waGtfIVuRffkckttDB0xJSswrFVj9Esaq3w7DxOFzbFMfY
lYr60iPTfCLUDw4Tj/6X3zYlu6r+HbvgwEr7WVsbitUKoA62pF4m39KbBtWwcqi3eJNXrM9FBVaZ
nItMejhbsZnuRRbNYldC1WYLurH2/WWrXl1SYAwRqZLhfFJJlrzLJ2X+AZcD39jwta87xq08n4vO
yOLLlAh7K3Nwqd6UrfDFld9fNv/1r1dZVoKCBr6JFrX5bBp0T+p9GfWpOV8+smszWP7+1Qg0yQcV
I3L4kiKh9NBWMzjwGknU98ufX7Fr5ti1qeMyplkynwI0Ux7ndvzPkh5de3g134bjlVi32EUH6gLV
o64r/dNUgbL6RrFo6J7RFAW41eV5rC2TY9m69tFN4zX9Fxgbf4wi2n0o2JWAH8Dy/tyEHKSAyDOH
+ouuqvGFMWQTFhnVfdk313kLFwyYt5WfMISdIJtCq6zR/L0FFedtHEdXcSXhMeYE6HQoWUpNyx9U
A72vtq2/0irrjgHfOqkrDi9wLDkfJecgK+6+iNLzD0LRfTqCiAfFsNur9tildLVZJwQHE/IXpK/R
O6fyITHg8SbJ+8vfX5uAY8yTyeNiCEj3xVCf3iFp8MRrVT6N0xZb2rLUb2SyXVyf5UVr6aAxAJJF
90zRMHtnhzLMPqFRzGsPVTiR+DMfpVffZh3ZSiS9fesx95Ec4R1G0KdVn3kgRXAbtXXY3WjR9Pow
Gpo8eTgV3oFEEJ+5vJArVXjm9hmn0CKqINygzjqj845kcfQFuT/QTMWCTb+PHAFi/q5d6A+rqI6e
RK/Dq8Jg5nYhZ8LyiaRZc451Ot+WU8xuail20Gy9ytUAkvunM2jLcPTHiqozzygeiCoMPpGm8rON
z799CpnbURfOYVfnMq3PHYuadwqw569KpCe8rYuNePRtn8/cxzStw34KA1O9QA6MHpdaXdVCnln2
aP8fJaLry6fg7dOOJPKf61RlE5+zJmvP0RzKBwUgJnDUUIQCjuZscjxMdCX2Wb3FeL1yyt3XNdo/
ZZKOunnhlYwPAKGnyJkCp0OGOL2b0cZdA6J5vDy1t28b5sq84GVqvDhU1YvBQ+iGjpP6Pqc+nj/X
fd65lDO0Jau8Y+ochDESy9nkPTMutyBHawfMibJlM+OuGXl9Fjbog/2UQbf5w+wNQEXgEeFv2eHa
Gjk3svCIZDU39MXYAeD5FOoR0LG9rgeLRc6NzEKKTC80PF5sIVKwMQI+8QjUQVVt3Mcrv959TEMj
Vaal5NXZ8uRH6+OlXvpbIjcr9ue+ounYtXSGGveL8UFxNQVcm484vVnwIFCh0i8zhN83TH1tGs6d
DJFGHUIembyYWI6PRHqAJjUCihcbJ3VtKo6Nk2IMS+gaFi+sg+qy6I2EOeTB0HwdS4oW6FEpfqVV
uM/oqIRqYz0WDRyjECdZVvULCIm3RKR/I2H/vpyZ23RnrET7dGPJUyXReVd5EG658wsvCU5ZJDn7
ZepoDOfbEdwTiEBsGgXhHQXB/rcIK+Ale9NXU/lLiBjluT1vkRz7TBMfNy2Ka9l0RPesVR+ickgA
GTftIIyP/UCfzD8g/LDNp8BHIW7Y5XPQdA8Uwsnxxn2ydgQcZwJ5vI5NJmme2wB1UN2gd98n4BK9
ylW5T/Zcgrq/7Fv/BewVwKrqtozOJQp6/vny999GNDC3tc/GkxxUqpIn7YND27Ilv5FkSBCAN6oF
6cFBzvwuiML7nlRfLw+5tmCOa9GQx8wir2jPKmnRFg7o+vM02PJw+esr3td9tUNPRwZMhPRl4kHB
3kUR0o93ZGiREupAU7+xLWujLHfyq1fj7FmdTHUavzRh4t2kPhDYOJjDfYpk5oZrWRvCcS2panhT
RlHzPESQIhjq7GdlUdzRVXcd3wtzW/pIojvNqil6gahaAAJRQ84atfAbyqy5F6HXPIBP9rpMAWPL
NF+tWJiRiSmCINkfbZ/dhTUIFP8pdNuMx8sbv3KsXNEYaBOlEizQzTMHR0W2k1WfffJU1W6V11cs
xX3J+3WprYoN3KOAzpwc2GMOBZAjgpf+juYK90zz2EzIC82oM9xeNycnlDC8ErUPAMRLWz8qnn6Z
6vHb5S+vnS4neghB/DJXAV4QINhgX7nHx31NldrNrQ1+XB5ibUNcOy/Rj6JrxEGU+Lz4pQIemQ+g
mOi2rpSVAdw3vaibIiYkpRDMnag40ErjZvCqrLiqfMvcF30OJpKhB6DvjFh+oIfYj8PqHy8QrNp4
x61NwDFx9FEIO6ph/l/0MGXQK7BgydiIHVa22H3OR4WtYyAREYcqa7PDGOP5kYCdrjtmuF43Bll7
irrNfbINgojKTj9PVUR20B0BVybFRSiDwNxCeqQ+MAHNJj1W6sPk+19qkPJujL1ike5zf46qnvRD
15xt68tPok6q55w0D7hd3tdjJ9BxFyb7yTMDRJrr2dsYdW3TnPveykowYMKiF9VXNjqiZ8WXx27s
+IbNr4R8Af3TURpovsaRzeOXtgtAvoPW1SRgwGKqpxg9kBsnb+1sOOYv2iohqGXUZ4t33D71gbal
fdIA5ce25vG7JeCNgC9w7D8lRI8ya6cXSUBNuDSRCB90Ymo5AMgU+7uJ0p+WBA9B7r30JZ6SV7er
M7e/L2eqJmmvkSFJ4zrc50Hpe8estcPW4Vs5Bm5nH+s6aGSyBA6UNyzZ4fCjxBwDsLKBvFgzLLe5
bxq17gooDJ8BUiCHcimhVAlUeRMvfBxjM+8gVzb9s7R4ICp8iDnf4q9cORuubAu17TAMVNTnCfKQ
J6IGdDA1hrMYmhptdmXY7Iq34Onnm6QImrOR2tu3UZveF0kzboBa13Zn+ftX0UalTNWwVOvnKEWa
Z2dAJ9qiHT8PN+xnifPeONt/tfuBZSGWtdHPSqLdb2mITX0iDqaovyoFAiU7h/bQmK0X7dp0HJ9A
KGlFX+GwJXVbnzqeNd+LFtCryxf12mQcZ8BAGV8QQ/WzztG2iCz5naXmXJX0S464YwL86jA2W2mk
tdPleIWcZ55Q0Lw/o1iPRhvNyI43FXmsAn2VsEPM3P4+6BUEiP6IOtOw8cvdTMx9lqH7+vJqreyF
q8/SI4OXzkWjzqCRgUYrdNHvAn9TlGLF+7sNfsi4QMWkmfSz6btiD86VH22hHkAHeE4gdbZxha3s
gdveN0kNKtdsaJ9NDS4x24Ebn0LP5s4DO8nhulVahn5lgJOIEvQnwP/mDbrtTIkWhcVVXfdxx7rR
ltxJ1tPqnQnyH2wCDq1FB9Llb68Yg9uwh8d8O7M2np50jDpd1EX6LrXVd5Wm9S4o0QYBokp6Nyyh
xXUDOrZNGcdIzYRkpOUfZ+jCgmQPRIl8SrJ9M0afkrkaDuG89fpem59j7CbMxsyPkV2PaP5jUnqn
eIaGmOorHk8Pi2rfNnfdEsa+4SR/32yvzkClwqyNE796t0RlIqkPYpYf4S8fTEa/FPjfywu4Ega6
XXv+VEYgKoRzZIVf7kHDj3AM/WFewr+CoqDcW4oOOwoGW5ryrca0FSfgNvKB0T6vRd93z7/dpbF4
oYc83nj5r6yb274XBVnf0LLWz1yh5z4fM7WbNFBsaWN3fo+KH9Ixl5du5TC43XtpkPlthUzG0wTs
5V6V9kOrsx9Eld+XpvUaJ6NkW3CKtbEcj9BCg2vIQ3iEYlZPoRgtlFH4C4vorWLFyc59uuNJtoHd
WFtCx0OQAKnwdhL6uWqEgcZ59FOHabMjBmS5fUJQtrqSvgCM2H96OmO6EVL3FTwdgX4Si6GR0wxa
b7wG1lbN8Q5CDjHUIrFDLQNSOR/r/GZJPSwGq0QQ7UnDPi5n+/J5WDvWjnPIJ974Y4qw5vfFsIh/
oKPnOiwHI87Nr4q+HkFSUr2bJBW3OqmGXQaBlg2jefviDNzGrzjKxpCJCHFFHrdHP0rbfU9MB3fW
62pXFdZ/ubxGawMtO/XKqynWealNrH4mGiJgEaz+/93S4O39eHmMty/owBVhAfyHSyi/YamAZN1F
sh4OUQKyrYaCJ+m6IZbpvZoGIDq26weve65UE5X7tLNLzn9IX9op3dJS/31p/n0DBH+1bIEo0KIP
uXsW5UDNDVFZXT2gJ8wHLdmoS7/9TPVcoG4d5Z4V4y7VKSu+kzYl/YtXNqIVB1KiIfFYQeHG2xdi
RFb/uvk7HiLyQISZMVu9s1MPuAb4XNOgbo4N/nB5gLdtKXA7cuOgRcnGS+qzxkN0gAp6l/8EucGW
qMfaMXQcgyI1ctClX5+9LCA7FIO+m4yQT8OM1/XYNGbjIfW2/wkSxyMIIiHkUuj6TKBbMCJ/u0/m
UeZ72UQL1As1uzIHNdwevc1zc3PdyjmOYgY5UtFJRNhhT/QDn9DxukNI1m7Kzy0feuNYuu13Mga3
jQeM15kk9fe6nc5ZET2CS4U+Gwu1Hbm8teMp/Bj6/ngX55ukYStHwm3Kk0nZeqYfqne/caTMR4CZ
RnwjYbD28eUqfGXQNirTpGyC+ox6YfIBfZLc26HhCJm/q3bFbcYL2ybts0DW56GswwNEL9UdB4R/
d/nrbwdxgduD13kMJFk9rc9pDR1hENmAyxkkyss9t6SJsi7Z/w4RFO6VjSHXFmz5+1cLFqU+Tbqg
q8+SZvme2rl6LtFjsXGI1ybkhAVtD77SuUqTJx4nP3RJfpkxnb4LNGYdfoP/oBKgbiY9p88ZHMWG
ta5NyXEKWeaHI5r05XlAb9u/Ku56NMhmYXB3eZNWriW3I08n3DKLFot3Nis/LdGiMrp88lJ6HUdj
4Lbk8bKr+QANwDOapvRz4JX+N2Bb1MaWrPx8twGPEoMnqGeyd6ipftZT0xxVU/T3gQ75+aoFcqVf
Yhv1XChVnb3AD/Iv6JK06beJQCT7SRgt2PvrhnFMfcotWk90h4fVIPUOQLDOIPOuwoNfy+bX5TFW
jpLbiVfFwuMZGjDPMzQUHiz3xX00E8hFX/f5ZY9eGV/VVymP4xr3iiQsuR8bqCt/jrgKw8N1AzjW
XXm6Kv2YY7PDlh+hCiuOCV7Tlz++Ytx/dd7VoQCpsmgfloxZmotnG6XJDUOm9hbJ+/d9UHb75R/V
7ZUZ+8AFGbYyt4nK4+pcZBrspV5T7oBlQTo4KrdC6DX7cO76NJxEj58vzxoKsAffK7qfSC2H+6iz
/ZWnyrnaY8VwQyHyOw+dDdPPEMghbb6vyjCNP1zempVJuOhBzUs59rwoz2J5MFEDGDTQg89o+dt6
NEdvRw8ugFBVBWmb3pdn5Kz1IZ+VEvuo1MU3jl6jM2lnch1nTOACCWUwJqofx+pcDmGwt/6MnU8b
Hn29bqmWCb6yQcg/xJRDnOhMwLeV7qa0GHZNXHr7TnnVz8tjrLgRFzUYR6npynqqzumYfgQcdb4N
YPkbMfzaTjg2nre96TOvL8+QuPsoJYR1J1SE72vcTE0Mpu3rpuDc5KodTZRWRX0ei+GHZGIXj/WV
h9W5rxtEg2kJhr3zGE3mBrBedU/EBEQv4oKrnvQQiP5zk+scfTI6zuA3Gp8OuCZ0NOyhvJ3eX16d
NXtzLJpIyHnOLC6BpQz1MaRdAO5xiP6NTVtv3KorZ8jFCjJZQUWElDinFaQ15BDuDZ6JGwmWlTJl
4KIF87noiroDfdTisHmkbjnAzbt+7trbMarocV7eCIwdBgOpgT7E+cqglH24avXc3rsZcia+jzLp
Gfyq/SHzRZzf5LqKoXvsAxx5eZC19XPsnOImb9DBJs8ytu0/EtqWULGUmSA3l7/P33aILnDQmzsT
QuJDnX3tfdcgGNsDFHdeMlPL+1DNudxlQXMdvDZwcYQ08nldgLf4bBn6vmYQF0c7NXndDsjuZsMz
rq2YY/LaB+otLBmgKwESoztK+/JL3DRqunLbHbtXkFuJg0gtT4+uR8Jfdc2dAu/+XcSE3Xrmrlim
C+0DuxzUPiuWvSNmGHeCQtJFEGL3Mau3iObWhnCMX3ECCaAaDpgO4AUuw/ip79l0689Nerx8tlZ2
woXzFXkR5QGquecSmYjbGo9ynestrODax5cD/eoCTCOPgaQTOZTc1F+5je0pkV3yct0vd4J0kCWI
JAhqOEavuPPCWB3CNjYby7Ky8H9B92RcFSLAQyMckaGQtDwUjTwW6abW3EqE68L1Km448szokuBj
dM/yERJRSCypEVIZfXs/heYu7Wqw8ZAtReWVu9yF71VoDk+QUcUtW/Ofdu7krmlIekCjC/Sbw27D
Fa6gKgIXxSd8KdH9Y2F5CBnMCEAlmE1BJggM00ubqqdZInZADQSQ3u4p7mW64SPXNsy1eOyXrzHI
WfftsLeFT15KUhR8D1aVYauuuxytN/JaLot/1UR93kLT7ayBtfttjkE56Ad07LXgNGTQkx63+pXX
5uNYfupNQd7jP+90ArIhPcb2YCFj9A1k7ZD9vWxBa5vlAvxUlPxf+1yaBOK++DguVSIxe+Wzl+jq
v3BhBJoVtHqzNiMvNtFyo6a44hlc6F/oZaU/IL96BrxAQPrJgB7ygEck+3h5amvfd5wD6b0QBuzh
Si5ydT9HQ/qVhUH43+Wvrxivi/zTXjpDUAjJtKU+3jbZLp34j76zYIAi+fdCf59y+aNsN3lT12az
HJJXftSaAHgID/FKRcIyXvhnGnETWeWNGydhbYDl718NoAC0YwmBu+N9Nz5Vk0VZN2v7uDlcXrC1
7zv3faAGlCYZshENaSPok+XtXUzLjaTcilW6gL5oQCdrNDco5ojRv0XXhvaPALsETwHTOt5Vlc4P
SbuJyFyJxlyu/qSh0NaD2Cmy5+UPuiA9c1Dn3Q4wITJ9GcBJs28IRBgvr9za5Bw/wAI/qrWe5LsU
5VbPANg3UflvVaPlUd1Qa31fPI94yJJmj5qZ37ONcVd2zOUhVhpCMUbZBB3zo/3IgYp/8tv+2+VJ
rX3cmdQkc8+3SZDcVyC8/gDGoP/D2ZV0x8kz3V/EOWISsKW7aQ+JncRxt+MNJ8MTJEDMIMSv/27n
3TiK1XyHLQsJDSWVqure6/6eJ6QCNrQOFnjN9nOUcqXSL+QPe+7o8QKWPwYNlytFy+/eo2j98v2N
qbgDCccC5N0/Sg9qVq0158eg891jOInhAKp9vnKhvTtH6Eez+QhxWSfldP5BARKKXScC0s0r1zRi
TK1fvr8ZRVriKcH7vID8DIR0aYB4WjWJtbjK5R//uSfx75q5d/mM5PMEmUtX5W2iQFASSx55N6G9
rUoYXTh/D4DkaWQjOC5/oD7d3Xs+6qAnuRbmf5/UHK1rj3qI3g1+0Vr2GeVKEnUtVeJ7xI47YBhn
0T5X3XKfTsjSZBU5uHi7WqP6RaG0eX0Dv/9kRveafcA3LMuRTP6P1AqSMG8+2dQ7sEg9CkkewzE/
BCO/AW4JRA3kcUaB5PV+Dcumx+/r3LswO9s1KqPzYdgxZtElEcJpX1qQW1QrozNsPT2GT0FkUbnC
p88TY36+g6pTN+98a6hXroN3L2cv0rn0xoUEwpnb6Nny6H3GFbJ03PpfgQ9dHlGt+qUv2E3Rz/vr
s2Yaj3Yg1HlmZ4WH/towILFiSBNYWbYmjfvubYPRaMeA62Vu6bAsfEZeqA/+6/NQTd8kdNXypAGM
0OaxgLbPUiZlPSzqJYwmuaZZZdgOugyhDQGB3HeW6Fki2Hc313g4Rz5xd73Xr/kdlzl656D4h8Av
7X2qGov/HO32QCPxTfjDoXTJcXLXCnxMXWhnESv6CLXJWf6TTUBVw168ooA0gX1RvClXDMe0BbTD
iPdBWmVy9p4JbuodtcXpT4Zi2/7SzqI0REUhaGy956bEpDjtqPbTkm5JamN7aScNijFJM8yLBPOL
/53ViCQJx13j+TVMi54qEACz41XryOe2au6nGcJzqdp6g+lZAn8E+ClbJvnMQKoRTxmpwYzbrmH/
Tb+u+RAtAAC55RP5PNvjtAfV+aM/L2vYb4NN68QC4NJ3wtYd5XPXD09D050gvOzFM3GOANM8VBei
gcxnardp/+gZAte3eAbh7uJURaAZ3THLWvpdZPF65TFkmqrL9zeuhNvYwgIzX/R8qXbcMZr2seLT
8/WfN5xBVLPeqfOHIVh6sUfibPk6XPJmAa7949D+vt6B6e8107WWxlZ04mIvPLyzlyhDxYWDMPHP
bc1rxjtMvQNgo8D/W8Ft00z1Y945w8pNZ9pHmvGOvYu4Zt6KPTRKbsScgcI5FU0cIi52UGW+d53R
/diKaVPK14v0PMFig/NtsdBfY3tDUltOdw/F6I0mp+cJQtGBLriSYi+n4qCi+mbu1hyb9wMd+HPt
Fg2zJgeOTQQ/auVKkNN4xApaKDuBgiz85HtQ9sp2+dCTSsZNnVYtROuqLBfjDnd64+bJLBZgtFdu
C8Oe1gPsCyiraEMmsZ/aaA+a6cTKEuK7G1vXLKYAJ4rixC73njOl2SGavPyT6Jb5Uw4VEWu/aVvr
qPnaawvQ5i3lHhDti5p54Z/nnC6311s3TZBmNHYv25qnVbnPWg+L5EVeXC4pynC94/UODD6BrxlO
01csky4r9w2dTp4VfAVC53PXswyBnGLbFOmB9QKciTUZRbkXFuSO4gKMjzvK22XjOv/Da1dSF0Wf
HO0H3H9oclAJeGrwGWJpcuUhbTIbXfQ2tyvbm60wO3Ue8jX5ISuGunHjZYyieteBw6oV94FlNQ3f
F6wrl2aX1Wqxd6PyLL/ZFaKaQMx0fc0MB/U/EfkhY6jwyr1nD5VFDkiY2yUYdwhpgxxkWw/aIQEG
YJvlUoTPSxMMeOeJ6KnK0nAlbmD6/8v3N9ekANYZimuo/637EbgXH4qOG2thYQ+a0UvQA7U91P1O
KZCnwUHaMv2Im8cdk+tTYzAYnf5OlX09905Q/CRWYUUJLWRNshsw77Ry507I5JU3la8UXcEIvRv0
8qI/akVv5mqYoezp2qN/og10WDxk16ZKfAIorIktqr4KOa1sKkNHOpKNWqQHkNXHkofVh5yNOMuk
uGcz5MQholLGTBYrM2hYfh3VBuXKCTS2TviceQw6j8ukwAHrByuHvtFStSNzkHxAw2P7verHh7nx
4xARgiYrDxeEYRbMcYAoAos+NUOwEsE3OB86paDjEBeI3Lr9LqhSMdzv42XqaBbesqr8dHliu623
pQ7FQ2Dwb9tJFaHhzPP2O1HqnjYLKCi6+8DmT4q1K10Y1kdPSETDHIC8xWangCFnNdRE7odiVUTW
1Lr2nCBhN0CHIoRLxtOJ4ZhEEGQHUTIxFrvrFmrqQTsBHFhKOMhmOBXQ3mI7MPQClV8641pIzBBV
0YPsISr9XBYM1jPCbcFD4ECgQIBwZC+U/5uC7Qf8rQh8qBDk9VFP1/b1n6D6OwECPdiekQxxw2qo
9ym011l6Ep6XPrI5+yOIK4Yg6mLe1J3F94r4eSf2IAMd5Xc5M4v7mG1pD/b9ODRL9ypYpewfAKjT
ATR+offSoy7ZyuK6QoEqNCQXKypcRNXEFD7MTuQUYo+iM+jVxXLqKvEtCjMUph0sByU/8004hR5/
CopW5WWcdjnNXoM8dGFk84Kisp1VdCxqYwvxJtALMwWZmGJN29HgH+kY1sWBsXeg3XqORvVgN8Et
jPsjdZ0VyzYc9jp6taEZ9wavkCdJ1HEpC3ovWzDPKeeiuRX4K70YNqyt3baCDgNUZzpycsRo7eoF
yjZD7b9usgZdlHLKbFbiV+UJDn6UdFOnYlDXyJWzwnD06RDWempnUiwKE1TRLzN17ytcSKUtk4Fb
D5OvjpfU/fWBmJZae562KLxZQIozn5zFoVWcp0MheExLOaRPkXJTf8UjNg1Juz8iJVnYOK48ldYE
Ae3gQ1jWn3Jrfqym6OZy3144EDYN6Z/kKRNUtrOfPoOTan4tlZVbT/0ECB6L88DL1bbIls6bAsRq
icrILDsRm/xWJdjEI3+1asawLDozSk1R7lrkzHqGGGdTfyLLUIRfu6rxgt+NAvHpigNucE/+Yfjo
uhoopJK/1igSIePPyz5rLFTQXVIAAI9eXxDD0a5TeXhgDLJIGtHnS4Een6ensLdB6cCqHYOX0iPj
laTg7qTp2nPcMCyd2kPlee4zlNKcLrUvad18qEL5tATlp7DLk1HMaw9tUz+X72/cSNm6HpSN1HiC
aNPvvqYffIrIkQ+VHVl9KrM1xgXDSabzeSBRQysrbfkp42CQWkC734DaaH99cUyN68fk4s7TDJzW
cxl10Gz28iJWXvj1euOGbexcOn0zQXXuU9n5VfTaZe69yvh/l6abaXza1rzmk9BlFFBkT8NXAvlc
h3++BPg7e6NT+I9I93whiWBF9Jo2YeJx3sWeDH/5Ivy0sNX0i2n6tXNRlv6Aa1/6JyL8wPkPTx3l
3wTg6l474A0d/HHo3ywBpyQMx9abT5e69kNFUoSFVqP7hlNdR+6nIkJ+urTmUxhOy6/AqucfxGfS
vQ+RNEp3c4r3CHWjy8UCLHe77eTVsfs8UgjLSxm8BhADigMraOK8Qsnv9U1l8E508H6rPDZxaMC/
RuGYVMG8J0X08VIP27Xk9/UuDOeGjtr3mpFWUFeeT3M73HplegOdvD9JQ5tc1Ei6lTCX4dzVtXfT
kFZ2UHXu6+XcvRxRUGoZ4sJaxmPV1cd8tF9dYK6Tpl+DzJoGptl72EoPsmiSvIp0enB8um+B2HGV
uLsMLBuX4/X5M+xpHbHPo4l4DXQwTtliZfvUq63d3M+bChlRlaS5RJ4CkNmrUUa6WG4cuOA2guLJ
XMkHzpyVAZgS8EQz+9RNVVSNZXSy5zm+bDJZyxc7yh4n7t45GSYOpDGDn+egbBKJk7YrEX3T5tYC
kwULQl406LefugRC2fueeHeZX79606Z3YqjD+CXrh5LLcjpNPDrVeVvELQnWsBDv3yehLt/azzJg
gRWOJxISGndO8Qg5pSgm8/x9y84Kddy+3fVBYI31dAKsgyBl4/Q3vLfX9IVNv39ZlTdnMXRn/JJQ
Pp2gfC2gey6+IrH/5XKjXP/791c31NH6ssGrtK6y4dTORYJUx8MlL9oL/4tC5nLleHzf9kJdBtur
+9orvKA/EZDo3bOClF+Qalgrfnr/yAp1zD0geU4Y2EV46mdvD+rDneigJWdf3ETl7n1eJsJtvsFN
Ta7PmGk0mq37WVj7xTIGJ0BVmxgYlQIR+vbH9cbfPw1DHXpve31e1b7dn2avPTme/9/FsEMf1AnO
4P8/goymQWhGjaqtsmIp7V/5TF8dKtXeJfMa6Ydhz+pQ+xDUzo6aWv9Ulz6K0yEX2L00mZWdncia
t50ZOqzetlEPNcFRPLUtcuBIL4U7J5UrTqJhdvRqPTKNIEgFi9wJZNLPxG6mnZsCCHR9iU2zo1m0
00NLQbSiO8mJFOByAf5rkoAbpWm+39bDpee3ZwbYN6CETboTigDL3WiDS6iQQOiAuXAtgf/+bQTl
E/fvPlJmTcD4ucV3x1uqIUkpz/rHlvFi6o8kghxiG+eztEDz0SAQ1bvJENij9z30hMStG/SEhPc+
HsTDuHLIvDut+CHNLJ1GzsTK7fFc9yGVcc0RpleTm742S7uWcnh3X6AP7QoOQ1IOhbTJY9EtYKYg
nOYjKHRte8tVgvY1q5Rz2bVTME1nb6n7T7SGDvjtnLaqX8n3vHu6BIH+qlYTFDXgkvLX0ck5u6vL
STX0zrcyv+9jBi5d54MNGm1PJWkuuL2t0hr40r/3yjixwfEgTnHuuxDUfyTtvEPm0mHt7W5Yep01
k9IKPy06LAtEjwsgoBIrJb+xOdeAHIZ111/T3LYEdF299nsmxvLL0FnVcwrxpW07V2fF5FETkiGa
hzP1Qh4myg7S4oDnOzkBrEtWHHvT0l+G9uZM8EY1TGOXijNeX9VhguBucommgBKLJ3WHaiVej/WW
Ew7bTDsb+jSCG1ZEwR1xURvTSqQsJM8rvO1WhWNNK6JbO51FGgZp/ci7fvIPPau7/K4Bt/lG4WZH
N/VoHIYc7taZ9FF/p3haPgz2qnrhu14XZkgzdAVw5jxQxs+hYKF7UzgFLx68SoT+R7AiFb9mZ1it
3DVYh55PrHkuJlLy4ZzOc3lLKQS7M7D0xm5RR1vCp0GgJxLH2h7aZhn7c5sGQRz2HTtiT7HdjKr0
Fa/LsH/1/AJ4IxwL9D2QeRo4SFucdp741yIYZZ0QVNH0p7FrCwZpWb9ArGLFMg27TM86hNPEFmRR
xDmneXoLoh37QNrwdP2WNuwBPdnQ41qqFS3FGSWD7m1Lxid5sUq+jMsuYGG239aNZvjcB9hRcCbO
2QCBlJi4cxvsPC+8GcBbCzqsTSF07AHN6FvJMoa69xoEKLByVYzZrd/NCyq2t+rP/6mMf3OGtX05
2KVrV/+Teh0D3CVg5GCxX67qK5mMRTN7YgHywQdenQv4ExQJdwrCCjeNeNx7zFpjWzYtvWb+0ioq
Wthjd/4jTMeR0AdAkd+2F7LHiA/28frSGwajh9pwgYdDkQ7V2eN1lvSQDNuPExjloh6yRNe7MFiI
HlfzWgV53CJtz8rx1besnsOPOL/W+JRMA7gcBm8WnExKliNUI3B0dRz6ifYS1x7LEj/rrJW7yjSA
yxK97QLPqoD3RXNG8qwuY1KpZopdj2zUc9YDaiiqsyHYR+qzmgEFIXUa3VAqVo4Q0/xotq2cIGqE
62D2+8nZWdwO48WZs9jti7UyclMXmlmnMxJ6JeUQIOyA9sYBJZOiK8h+rtM1AVnTEmh3OZ9V5c9j
15w9K3Q+F1603CNesMapbmpds+jUbwQflr46E0HxEGhTyz9SKbptEiTQnvh7A3kc9BsVXKuzY0l6
R4Vr/wBdBTtvsS+qh8Yyu+DOYHv1GVRvdhWng8zCeIi6Ys1Xe/8oonp4DAXrHRORys8ihZirsrI6
HqM2uAEj/EeQ3a+FBN5fBaoHySAfx8CfmbWPXs0fIZXW7aOtEsc00mx4ZH0d9MUC4Nhg9TeSDR2J
GcgSN4X3A6rHyMgA6aKiKtrHNqrvpZUPcR/K711efwKr0Zrq1/sODlDOf+8jh3rgeuprcS5YnqJy
GsTf/QC6srSAql8Q+l+6slgr/DItumbUReXzOQjn/OyRUu36DCjRkam7fOCPf14G1/fu+0cHjXS7
HgWUfIehhbBUKPfKsgb3xmHtBCarcPI2BUixOJp9UzLnA1TasYH9PtzJFqD0Gld43FC5bLojaKSZ
eFjAC7A9CB7zzG3tRFohBP2g+DluI0ajesAMmhWsnO2lfSy8stohrfehmxB0ur4MhsXWI2VEuItd
CFqcVd2msYPL/yOvXFSTZ+UYL+Cgebrez7tx2AAcuH9v4Na2oHfoOPRJ8LkrdxDmWXbCAtd8ZsEp
aII0342529/UOXtk3Rorm8FsdOhrOCOcVKDi9twq0CRziGrfywHknX/eOYBxqc+TC1mz60M0nGI6
/tWhIMgowR/xfVymAAJjojlAjK/8uq117QQQed3Wc03ys8xmD/IlfVOyC4VLuFZ7YPp9zexDheK+
ImzLs3ILSEpkkJNMb1GM765JeJoWQ7N44tuWnVIhzuARYccCxwnOxyIZHRDxBXP0qyxXX9CmsWhm
P9bQns29LD9nlju/hlT1CG8iU72y0oazS0e7ZlWKnTw63V2a1idUeXKUOUAHfmimciUgYxiADmzl
8xhUdsr6u7Rv7mWWgctonZ/csBA6npU4RdXnqWOfawWt4CLLu+gD4eA8QVnhAXXF0V0OJAZdGYph
snR0q1qgHmMVrIQPwSToxtLJe4EAY3g/g1Pjv03GoVNTeh5QHSLK+RnJF4CHwslROeTr+nmlOs80
hsv3N+8Ap61FgJjoBNuoRELbCYShLRgh1pWrTAt++f6mB9y0MwZQdHeZZZffKAOpeMxQOrcptkt1
ekrodiPwXdTyPBa8PqLu/WtN5mI3znm3EwVyeVNdDBsXXLPzrOibeUonceZluizfQbkeiNsw7H3+
NOdI5v7YtuaajVO3K0Nl0/aOU/uR20hS5e0q2ZFpwbVLHZBSBCYnRc5t6zxmYcuOZVF+6fgqT5Zh
vXWkaQ+9yBkVJ9mZqLBaULHrAcN3D9FwvoaFMQxBh5uGtnDGLI2mM1h5gm/OAM0Q1bb0bp6QAL2+
BKYutEudKgRZ8cxcnuoh/Th6OTj+KuRvqhxnyfUeTNOkOe9O5c5dBpTd5X025jceFkbsw6wYv11v
33AU6lBTIZu+5GVWfK/Bycyk/yF0WBcL2/4FasQn216l9TMNRLPvmqlMgXy5OHusGfsvNSRv5RHl
M6P4fX0kprXQru8RhETRAu78J2nJz8gTlTuUGaDAF0GqlVIP0xA0u04dlM87GR6vPZJOd+3ogzay
cYJg2rjWmkGnvKQBaGqmc5vzEkNwi5M1WFsvbV2/Wo6LYn49qCfR0tfWqeA+RYi+HCOQ4a1Eug0z
pMNNW6aIojZVT1m4FM7OI1zZd66wJ7pSXmvqQMuVteNM6ihCB7wu+zgdSb1f1EaFb6pTT6ZuY0FM
ZpjP4JFj7Y50F7ACnvubKkMDqtMz9C4YX8XsZWdRKrwB+nTky5GB5WBbKpHqoFnSWiSP6KKeKORX
HsSSeb/g56wR1xosTEfBoioiqCHtrJ6cBY+X0JqHvegzF0w3eIhfN2LT+mpGXBNVO03HsnPtWE0O
DbxmTJx52Hqc/oOCRWYd7JJyfEgFzmkwYvP9AsDKyvY3TZBmwBIqHqT02fjQs/QjLUFtyNsgga+5
VlcQwRn6B1uDDaTfytA4nEYaDA+8Bct5aDnhbRW5fRs34SwOdTR+9vtRJajgehyGdLWk1vBG1oGx
YlRVnVuZfaaywRu5UeW+rZvuvo7yr36ZkpXpMyy+jo+lYFTPYRdwCS5Jxb7OENJzHUV/XN9bhtXR
obHgsGlT3ir2koHJ4Vhn8nPIp34X9unpegem/9fu6jSt0gYBVIpnxcWjCZspCG6XcB6XZFsHl5G9
8ZFBxuhDc8RKz0XQUO/jOA1N9j1qu7BeOV5NU3QZ2ZsOlHQA1HKxv3rW5GC/hqP0x2+ahtXgmqkL
zcLHbiIWtN3UOYMcVXcv3bGzDgQ6UQAId22m1gpnTXtWu6xF6Xp21QTLWSJwcGxZ840XS/0JBTbP
Fqq7dtdXxOA+6fSS41zmtvIke6GTDy6ujHJ7l43W8M2DjvihJSAGLeCUbDQQzfzDkAYRkjsp7qeh
eOV+ObF4mopNRcABqsj/Xv1xyaVVMg/XH7jcw53Ko2DY59WyJsdiWHodsAlxastibcNegKw+I+mK
EG5Ut0/5IPwVCzT1oPnjtqoAKBj88WFJu9bfX8rC0x8y7a1oR/DI735dX3WDoet4qJAQ2xO2yF4I
aWj7xJ2gzb+VsvHZNkPXkVAOKO4losDsxQnAp5/ZOdmDOu35+t8bLENHQrVdUOW4UgF8oRXkAMcf
dYXUpxeVHgrPNgr7UL0Cji/dwMuus0591ufuoUYGdwJz2EXs5fowLi7fO3ehXtHmERwgy5imT15v
/+YWwhIICX64pO57CqA7YSKxvW4LQAKmod3sCoJcgyC5ew4hlhKDa/2/2VqlpzRtJ82sC7u1A2ZX
kLae7OVXSNz+rrDSNWo6Q+t6VRtJkYoEQ9zwIEQQPvOpHtxdlafNGgmMYR308rW6tW0kcAv2tbYg
MVlw/w7kQnE2gxt5xIvmUFnsZipBSHt92Q0m/k81m535EdL2zrnvxRBjSeTBE8D9A1m0Vq9jmrGL
4by5BfuygXp7PbCvvKHFnQDW7rZTUHzeNoDLwN60Xog6K6fC5i+8K+sbJx3pnZsukPxd+FpYwmDh
OkgsK3wIfLvKOkG+ovtQu6ncp5GcbxQU7Y5BaK3EDkxLoV3lYGMbyzYbvDO3HB+s0ZkgL2k9AJtk
QVPg5fp0GW5YHTOWcmFLZ2GoZqpLfiBQmY596fjJMkz3c5sd7Sld865N06YZeTF6s5wkVuaPiomd
T/mOUzc8Wj7Pd3azau+medPs3etRDlymNX9pnR4AfAU5zgXSnHdR5P26PmmGHvSithY2WRMnGh/q
Ho+A0AKN+zRHdrx45fJpWxeX4+DNNhY1sTpLuP7ZyZEBPgK0uYw71VZzs8vLZS3Bb1gSva5NlYAv
LLPNABUT5cHFbtgrW+z8cVS7ABmb47bBaBaPcjlUrbKev4Ceix9Qnx3eW9L/grfcGvfP+3QfAdXr
2Zwyalp/rnEf9tOL4yCA3mTyI8gfUQw4Vznkmi3/tsrs33bmiI9DD0qL62MznGY6sD5EnbMPFMb0
kErXSXgq6PcgCpcVYL2pde0MaPNuyYiV5S+tRAEPK9m0z/Oh3V//9z+lhO9c8npNmxgpWGglqe7S
0rL3MgDg0usK99vSEfdRViW/86Z8AZ0DVORu0xHsLGHa9t8Js8tD5pfuh7TPy6+2pF/7peIAlGfW
trocqtMty8i2x4XZ9OzgYdHEuCWqIh7wplk7xU1Tqx0TfBhAGqDC4YG60j5mkWtPsR2gXHzbxtDr
3wQA3TXoHPiLQEdB3C/uErdBA36g64tncAz04jdapgw1vK5zBvCLJH+oBmnXTfu2HJxdW7Ffow3S
JjyR2IoVGyZMx5naPBvccMrzl0bkoAcJ3bEqklAs+Vo1kOEu0lGmBXikuynzEH6RKLhL/fEpy6v+
UzFOnysVZPslSsnK5JnGonkJJGhL5ld2/kJK7PkgY4BScNTDrp1HpvYv398c3yPCgjKcA+sUivro
ef70sFhp9Pn6yr97/fihHoZ00KZjkdpOilk9cx8eTlTWp4qjiPN6B+/+PTrQ/j4cm3ppkSBOioZH
L6Ffs3NHZL3lTEPr2pnmTGUeTQ5aVzPkq4sItSb2ssZzYpob5++JLwDAkJnV2AnPGKTS2Aw6OBs4
pDLaVpyP/9f8mHFkC1L9hZ2gjEri9sfF77jTmlCPae61YykVQypcuEkJKHT4p7rPozt/TIeVff/u
he+H/4QaCbgtkPJ3EkL8+xCuKmJ0n6eKP1ZqjTzDsAJ6mDHssNOFmzmJY1UjwImSJP00fS5np95f
357vw78wissB8sa6OFtkP0rmJ47j7GRkfRuXIKHNdFPbU+KAyTj3/S/54t0NDOizpqhWOjasjc64
l6rBgkjwgCIshWpsgL6ymDX81/VRmRrXjqS09SyrFL6djEMHz1iCTN2N4I5fb920Kpde30zZNDpF
6S9RwWJEubxkCoV1P1VtHltIyGzsQzNsQIl6G6I6TlLm5GsfdXmcNtVt51SbMnhYd824ZW71QyQq
J/FYKXYpyrNj2ynFzfUpevf6QeuaXde9gM6TN3uJtMddpvCkBuacxdT5ZBFENGflvV7vyLTSuonP
/VLzqm2OqBolN4QhIxzMiBFdb92w0nqYkYBGufOtFsZRLG1/BCkt+0r6jvIPJWpVNxWj+aEebBxD
CBrQdPGT1JX1B0WjbokrIrJN3hPa10y8ZuFU99D6SNJFVQeFuS84Sl+vT5FhAfQAY90JRSxG7MTp
wLSFCoNPEoTBK40bjlg9uKho66QOK5vj6LnntF4GFO56bN8NImYksjeu8mVob+yZN54rIK3jJGHE
vowcoBeHiW8g6N4kg4YF0Iy5p6gQ69LeS2jv/9dXeFT101pJq2mKNDvmbQ6s3JT5yYjq4qyhH0a3
/gA7Y8WaG2BaYc2WLT4uc4k3TeKnPsSvQNS390peH7btH82AqVUvVLHZTkIXjx5FOYgFuf/f9cYN
x5AeUOQVaHcXWcL5QsHvTyyvvYNKCI1px8mj40jxEXzZa0f2u48IH5ybf2+jNHMb1AXBF6NLkaTh
9PTHJwsXmYw2/dT7rNp35aZKPXSm2bSoJ5W7HJ6BGBp6ELPId3KOHkAtIVccV9PcaYEGyEUPTPiy
OYZ+9bMYi0Pbdbeomv2pvOHg8jUdCMPu0jGzEMqkfeR4dtJ7uEtTON/C7tbkTU2Na5YdLpUbtaz1
Eq8v/ZtMSOdnUGbz6fruMrWumTX4HZvSIhf/+PLGkl4xXFgr19gpTa1rhk0zz6ldnzkJlJ3nQ+a5
dJePy9O2X9dsOst8AnSfcpI2p/9JH6VyEZDjx+uNG25NHRNbTyEfwS1kJ+Dz9W/qEvFozgr5JWIo
4bneheHU06OGYObqaDkoL+nH1onuCWQAWxr3bSOWIZ5RZejxXWP7Xpdc788wJB0XS6vKYVR0doJb
uT4S3D1xOKEos2F4dl3vwrDeevxQgolx6qvCw0G+cDAkWtHnIQXOd1vrmjU3SFoPDRudpBnIBAkF
R+7SKYxW/t00PZfvb25QgCpQT+07mJ5hoXeYqiCGvKuX5A7f6IrpsUGVT94siMJLt4NL70BWdD/O
VXYoPVSTXp8j0yg0ew6WvGhLFdrJFKnPBeBNCGp9rV1vJQdhWmDNoDM+WqDIurwXy34BJ4TIHkvE
Uw/Xf97UumbRoLHNSAOEblI3ICNJwcYVjyFQqNta127p2h9n24IAXlLU/YTXgsgO8+Wq3tS6Ht5r
7aWrpjq38RZBomxcsDkbZ5Xm17CsenDPq8fS6vsL3MeerbiF/7WHFNWwbwqAAa4PwNSFdhsXPAQj
MOudy+Z87QmkzIlaFuSWIn93vQfD8urxPEGcasxL1RzrHOUuRQ1UOShX1l4Ipv+/fH9jv3W6BK2Q
4uK6IAzjsf5bFkV5fAmFXf99gzNBLsN600Hb+f4IChvcN10zfi5mpPxiR5ZFFQeeJ/4LIW92t9Bl
DSpvGo9mybQI+hE8injxtIO/d/oyPQAaXMT25di4PiJTF5o1y9R2qBNiRBDK6j/4QfCfB+Jo0Kph
Z13vwbTkmkUXQ+HXpIADUAAUjMr/Ntz5M+rZrrdu+n/NogtaKRAvIfKGMrP6mLnSRwyDP0aXQMD1
Ht7//0BHvCpRzLM3wT0S7ZLdZhR5DhHC5bje+uXi+ifd4iMN9PeOGud0cFJwHCacZcUhjGh9AiFG
GwOoaB8bSdThej+mUWim3SzDWPZwKJJS+lHSB/LZFsEmHUwMQruVRUfTtkMWLXFy1LawatrNTK6l
AEx/fln5NzanwKgx5w1myHH9bAfdp2nn82rTZRboINdsVsoXDKFVLES5c0Yok08IHl6f8/f3ZqAT
wWUQZhoZv/z50gOvFeTz90BJ99bKGrXJHwp0SKvwVGANHM8O8NlEcVG2zaErurXa4PePu0CHshLF
AgLq9suVE92krLnjPfByXTd8KILa2S0Q9L0+U6Y11q14QHWdEnlzzCAwlO5bKqfyY1NXi7WtAx3Q
CqicaIAJwjFRIqGTQXrw0BAAFjb9vo5odcDB0tioCT16bf1T+nmRuBRk8Nsa1yyXzJ294DngJmnh
yh2IU779iT1ua1yzXA5t8SBrRhxuYvzR2xAInSd/U/G9D0j435Yrh85Z2ka6iSjzcidp+g1Y1bV3
pWFvhpet9OZYkJVSnPs4lovUu4c3BFE+RPtVlIkYjsv9zJstJaAYhX4JZ0rNnYVHAYXW6bF38ukG
5Wrft82/dv3WjQ0+C6dqjnKwyUGGNLqxpDVtqaHDr+tXbyRQRDcWcNWb2YvHHhyzldWuhUwNV5cO
SU3bqbRG4qa/uS8fvEX87Nvq/zj7liW3cabZJ2IECBIguKVEqa9uu8eWZW8YM/YYvIN3kHz6k/J3
Fj1wQ/xDWy4A4lIFoCor8yOgaacuqT/eND1mTapuITHr90Pyi9fZTwh3nIdxYLed62ZJasGVJ2ie
/v9zBfW7iKLN6VZhgsWjmSWoXIhMugirHJCWSiM/lGGEwNDr9WmxzLxZeypCuviJg1/njvhIFUiN
tBJ3pep0NCBser0Ty+lliqpSrtIVGrENxKHBocUpdAFkp4td17ZbYBPbJBk2nHSJLClqRI8ir4ME
VFABnhxB13o3DsEwXT9JFXdRvvSrAplOVHQw3WIeEOMS8iY4Oq7HhgFXKxM6hWweginyO4Ra7yGm
8cJV/opazsM8k+P1xbDNlGHJSB/MHBtWHUcH1FKi1J9oA0LZ2xo3T98qB8d2FZKDYOAa0nT5W7uy
vq1xs+pUlz2VXR4g2hSyWDUXeZ95s3jJskfNgtMqYLXX+eABJ8BpfOt5N4+RYp3nvNQZY82Gub0f
EQ+4cQJnmR92SDM2xx7VjcTV+4yQo/bY0+jwwzxOUMIJbnN4puqpX3ZeShnUK36vs9ICtYhpKZ2b
0owoZ/rvoam0VHgHDOEvddFPFQFkecTKNu6itsUwrJknQ+lP4pKlCMf5KRvUo18T/9BOoPC5vlFt
PRj2LEmooB8CK9ABSOAXF8l239PiuSQt/3S9C8u1gtP/zpBP6spHoqg5VtOFvWUq671MqvHb6EKL
zheJivKyTrqNAVnMmhtmzWWfNDK9vF499AY+KLbrRrmx2LbZMsya8LnzltIVv9oMPCsF1B/ixXPl
boIWYXx9tixdmNWnBeLjKO+rmqM/TvogJ3BqjiEYiJi/Sehm68J4IOtUl9WMiqIjTv6JPxcof3Si
YnaZ+9Qs/SbjTYj1fecdbhaiSglCqHFt62OyCLFPL7Swamr6g6Ksfx01lACCdnoYRwg8VqW8iaOQ
BWZ5astW9b/UC28AgIXqmbqTtG73+YLs3vUlsmwxExkmvRB4IUTAjgtzyD1xZ++4LdhnWxzD5Fsc
GkWRyuaYgZFol0Dx8rXGDXq3Zqna8CoWgzShYXhNBRRFJ3hb1exB6fGMW4LeX05XYKC6/f8BJG6b
KcP0E6aVtwrcqpYGJUAU9WXQO6PZBsTNcoiYELFkrEYQQnU1YKXuL+Usf4OJ5jMU3e877j+mqfvS
rVuE8LZVMQw/kaL0CYFVJpML/PGMctGpmNu/oMp2G+wm+AM0NswqDKahPuqqZekeKWlviNchoDe6
ehMyRqBG9r8rrnS98thO4Lpx5+nDJNf+9bphWDaWiRgTflHPXquAk/VRl+qhRLwrXnnCD5fy1CnJ
49u6MV7YIJ2C8fFQHYtlWB6k9h96PjiRbhCqSYleDqkHxuPrfVkW3r98f/Mm5m2DgktUBBxl4D9W
4AuKQeZ+ChoYzPUOLCbiG/aerIUzN3QiCJe5R5o4PzyCoqPb2jYOd8SZ6iJVuj6OrZIvsuz9L00a
ljdR57LABIqpJJ3EyBoCIRI4qx+ZVOX6JMENExyv/79t8o2zXCyd7BuQ3hxbB+8wDs3sLAu6fYoY
48YMWZ59ppooEACyrANcpS8wBhS0AC1Ljr5bQvJsPF8fhKULEynGnZHpuYKXQqnUK03IsVJjrEr/
9bKRbuvCOND9cBLFugbkoFTegVIQzKAoJajPq1ySfdiScsPhWvaqCRfLutVv/RYHnwwlu3MUioUd
EOVtrIVltU28GPeGFYBopByAQSv2csJ5PbJ5vkt5SzZer7YBGNbcouQ4VIAEHBckBRLa9cdclVsM
8rb/NywZtId1KbOqPoI6Sf0DVh1+GAVq1Twlt8S9bXvJMOgMeRiXJgxC8kodUW/3Inpx103+Q+rf
GKMwK1J5BzKYFcGDIwiHlmgZOraTU7KePRAYfr6+XW2rYJg13kmpV1OMoJgaSNCDsvAld5obIyCm
wIJyQ5XQCfxY4Kb8lkgUaHcoWLrpz03UWCXbsMJDHm1zZB5yD5hnqMBuTb1lXkyYmN8l4xAi6Xms
2Njr+6UF9w/EzANJ9rf9/uXcfnOYkUnNw8RD5xd3m1lFbd3isp/PkLC73r7l/Dc1FHzm4rI38/pY
0SAGO3z5vxgXucS4eJDwqGi3SrYslmCCw5alT0NWIc61pk9llu+Fd2G+W8j3Ogu+Xh+NbTku39/M
FnXoVJPUgT0PGbKUVNbdzmm52gKL24ZgGHPb9LzPp+Air4hKDcxXflJpf6L9siMO2eLeslySzdLT
AgouWTal9VE0EGrQYCFFTNx5rIKy21E5LvuxCD5yLn9enzTboAzbliADYtpxqiNrs2o3N8muSFHd
jHAOYIjYbhs3A1s3xn28ALAVChqkOmo/2YGR8C+R+49ASh9XmW3Ik1q6MIFkYzG2M8hb1BEEafNR
j/OuGBnZl104Ri1Pp/imCTPxY5A57fugwEaWI9BwMsBzmbbPeMK+OJsxf9tQDLtfdNgvjkfJwRfy
e+vRHQcTCkjWgYjvi8/Xx2GxFlNHYUG4hagZgptqkV8h6ih27lB2G5Nka9w4t/sgB7Cb9rjghGu/
W6D6vm+yzXiIrfXL9zeGXgUr7YTAeaT86QzB9yyuw9vouNgfmgmVS9kAvilsI8pJxAVCOSrbLDix
eFyztFRJmq4rVD4AxdWflk5BRBkX18tTPuwTF0LkW2Bcy+XGLBRdp3VOoedGD6ukX9XgfIM4h4x0
MdxUy4d5Mizab9ox9YeLYGsy/EPBMrbrcmgBXN+clr83YWQJoIBCaRQJjk4z7enQ1+dMgugQpY43
3o1NLJnO+2B2Sg6gV5FWCUKaDqTqUUeb30SBwQKzMLRovDAATRxeohUkpiOCWk0/6ghJb0w+mkAy
kgQOIpoechZ4LR74DLgJ2ArUQeHxzsr+n9uWwjBlDvkIP29CAFvk+G/foipH9NMnNnrJ7rYODGu+
JAkLDuXig5DTHHHSP4MIuYVO+o2YvsDUGVU+HYtCDtWRd4OzI8Qvvwmk/KOMSX+LKt7ik0y10drx
E6krPLVmOVN234Vrk0VlmOsbAUam1Cj415Ig1bkHmMuSRZmEgNMc8GJjEWy/b1gzgRyRFO4gJV7t
c7avoGuLwqVNxYr3m/9DMsGpU/CsDVA6A72X/9UFanZHHTe86ef/0EuAxuvi9Z1L0igIKxD48k4d
vMLX8fUNavt58zTu84Fe6IQAAcq7FjeYarpbp2rzRvH+mfCHVIJfN6hXn1bnoGekdXCBudRqLiQ/
zBfSiSU43DYMw5C1nty6c4FVGAfYma/ltFuLTYIZ2yRdvr85k51iHrnrBeURGMp9nVSHwltvQp9w
E0M2qsojboemcRhEYNE+zpthYttf0//+Na2hGAchBFRmDO5HvrR0F/ThbY//P1QQxFIGSVACJtmP
6tgV9A4cwCRKnGrP8k0Ix/sn5R86CH47tYX22XrgC+oXdAeT5RL4WA9kejcdxn8oIYikHoin+/WQ
BlP7ea0S/UWG6SmY6i16JcsymOAxwsGbBYFkcsjK4Z9+dlT0u0T5hn0fcNP79/2YV2HWjB98x/WO
UzCef9Mm3Na4sYH8PO8XKWb6FcTuLxUY7I51r/pbLBZ/brzNilJpp1rAlUEmJ3usRPARFATORlLp
3TlH44bHL2Sl5grkLF/7izuQuuue8lnmG62/uy0DZiKGM9C0cqlC9iznsla/ZMgK4eKOm7nFcpiL
DpRKG7vz/XEwEz08iCKrmjDx/iYrCsNYmoIJqne65iahZIzE8P4JCEs61Zf0a0HY/L3NL1QrqD6o
tv7/3bce2r98f+M4LxHHVIXgYUMhAMnuKqkHL+buug73gxMU+T4FVGersNE2WcYZkAmagNqgdr5U
DadLTMpmXu9C2hR0f90eLIxDzEQTj3nP6Mrn5bnn7vAj06r1qqhPF7qAUncN1bRrsxBsL2JAvgkE
RA2kx519AW7RHLjjGiiZjUuBbQd6/53XJFxa5ePMQ06rLvM9og/jw1wOTO/ChNONALtt8QzzH3EX
GDLM6ZOoXR7JTKdurEFtHg2Vz9KoWVBifuM+N5xBT6qZh0vofs3Cyg+e/BycyPEyT2u2MWG2vWE4
BF94ZVrhGXSiQ93P+8SBnEreNgnZ8GaWBTHxx1I2WaprvzgTlziPPe3qh6ELnBhc/83GEGxdmHkV
TjpQPQrxWXBXPBOv5vJlSgYgorp1GdnGHrdMlDA8QjlCWYyyoDgno98fKNjqY8dLtwrwbK0b/oA4
ioCPuivA01YRvEuDFY/HoA1vyjEGIGr5r13QLPQ4+Myxj1xf6Ec+lV5+lBoVbXfXXYBtAJfvbxya
oIr6ie+pB9/V3lOmfPX6f0AovBsexe8bZg2FlIb3mQBFkV+rA2ugixxUQx0nE4hUVFvOT9Br8iPU
If97fTi2PWWYuMxZWPBpTr4QMJBkj2NTsSwCiIiwTw4kaG+qO8O4DPNWSZklqdcrMFAH6jsBo+gz
Xqzek5Ru8vdtIzEMPF8XicWY87Mj/eazGnGjlpKsVZR3+S0x2ABlMMbatw5vWjcrz9kM5aelQjKH
9HjMt/DDZQqQ7k0jMXHLC2mzzkdi89yvYH3ryqreZ6IE3417aw+GjesiKETVNvkZpcnODkn/V48K
vlv1VvjVsq3+wC/7TAwymPKzmwl/RMVcMagdB39VEnMnW+cNp2s5oEwEc4HS8NIduHqAjIR+lE01
x3xcgLMCkXDc8nrjHLSNxrB5HO8NKqvC/EwJqe+rMSfxtHbTHaqJty7DtpEYhu/ki1v4rlOAeMtz
doB5JLt8mtSeTN6vsOu2sGK2kRjmTukK0plpLc8iz+gE9wv3uGsIKx8bUjqv1/evxUUGhrG3a5uR
mSbgL6STc7/w8a+eivSW5zJs0DBz6lOIFTpd8CSXphuaSOYjNIB6p1zdLWdl+X8T0FxNXjJKZ8AZ
FfYIKJdIOjfRtLJ+K5pm8fImqBkElVASp2v1wfdW6CUBR5KrR6VTUBAk3/wKD0TPddINb2IbjWHr
hQ+Rgbnpqw+0HAQk3qR88Vp/iz7dsqFMOPM8OK6v57I6h2s53GXlmD3R0f0q3Oaf65vJ1sHl+5vz
tnbWFeUyc3VGAOwrWBOc6Pe1ShG9Jdd6mYg/gKFAaBrWTSeRl0ntV2cIqxy7EXhs0Qz3YLPSuIh2
6Wbtsq0fw8QHXdVhU6vqjLfB/He7AA+cF+W0K+cFOQxJdFz0aXfjqhuGLghgAdC+q85dObWQF85d
59+syJ0Nx2tbFcPEe7oEnh9iznxHf0H9bLmfSfHahZAvub7stskyzJwsAB6Hfuf9LTpU10BF5glM
OGqHsHm/C+XnVudbGWnbm86EOLdBTsno+8mp9WYZQVlMoTq6rLzloBWKekC0Gfzo8pwtEUMEoYhy
SM+5UZNtXcEsBsqMa/3isLFOVjl+WKgYYz1M3ovL1uLL9Ym0rJQJe1ac5ZWUTnVe/QpF7CWKYxy8
I4Bl2gxQ27q4nGlvTLRPoJoWAC3ygY8oyl8YeSGoObyrxSYWyzZFl57f9FCtoI7qeF6fFSjEPymX
PWp/kqfrM2Rr/PL9TeN+GTpD6cjiA12IxDu3GrXrdZFyOTTYb+vCMP0gy4GiTEV1HhEK/DfNK/4A
wYx+Q4fvN97nHQ9mKvAkogF3VNCSvyHVBd4AhyI/00eA4a1iiQQyXOo8gP+lB0m9KmpFI7DBjDzO
KyanPQr8IMh84F2b6OC+hUhToZ8Q5fPZryrsfJC+lq7u0q8ZRXn2p7YhPPsUOB1tD2He6xdkGusl
GqSTS3accLkr1yP28UrKCEU0XlHsywlqje2OJjVkn1C847m0fi3rAYLDPyQXLXjSbptlwylVS+/M
Og2r8zIg+sN4v8TV6G1caiwXNFMmKHMmSJOla31SQjQ7ml/AUGAZl1HZkOTY9OFmyMxiTibyOgEf
JGCBfnFaPP4Zl5Egku10cORmUZ7Ft5rI60U4KVV5X35DTcSy42mF3IwL1lcEdNZwl7m8/9GocYva
yjJxJgrbXxoQWpJcndqJ/Qu1tO/JVPZyN3jdszMQZKVvWnyTplOxPqhBw1ecKiryWDcLj+YGafvb
WjccEFkR2uzHqjz9JgEtQjV/d6Bf8OV667YFMTwQKYnHwcqtTn4N4peK9P8kWej+09e1H18sdh80
Pv1xvS+Lt/MNV8ShYuoM4Vqd5azHADHDqbpIm/XLjVEqE4ZN4WnCxPXyky8AmSUeLrIJBN+jcNnc
UjYLMQwdnJBulnt1+PSbzwz80R9EBtI6J9i8NNt6MK4ffilo68+kOrNgGQ9Bzuidr8BLMalNyk7L
QphA7DEYgjWcsvCpkMkdnfBgLUGoueEKLTvKZOr0cfQi0CKbE12gLla07JVQp5qjpECF+MohnraC
S3cLqmEbyuUv3pygbUGDtOA9eYa6WkJeQeAll1g4zrTFvWjxISYWe6makg/d2Jwyx30B936pokyj
cKBu9adyYrcmEEwaTwn6FOEknngC8nH9qHuhsiggyVa1vmVXmSpB2cDoUNBCnShe9LGGiGZBQMiQ
VTeRzAbM5O/krlq8hXbFCfoBtYj0yClKzdpkK8ZmW2jjVUHbbk30nBWnFpK/H5e2zIJd3vVkCxFs
myDDsKHi7JWNH9YnPpDynmswnFY9Hi0lXOJN7s+EY/sNCrEGkoZPukfSkdTa+ebVk7eRF7TMjwnI
7mXhVJ13uYEEXtJEAQQDh4iy+SasRsBMSLZSGWETOMJPIPnG87Gd3bHbQeSZbAQ4bf9vGHJQ0l6t
jludvaX9gVxzCD3EcuOWarFhE42dlHJxlrRVJyg5t3eSOfdQu1Sxu3ofuNiSK7BsIBOHLXyn0IxU
9anVovoLpO3FJ98HpHmabiKywRJcpu6Nr/MnvkCYSdbI87Qi9vOy+TDpoj1e356WyBA1TmeQ8CMy
65b+c8bSzImoHET4gG9rvU+A5HP6g+sWHWqDmO70NwpSHTJtXHFs62PYth9q4Uvg8M+yQsB5oOFB
pfO0Hzg0xhyxKcJgWyHDxHnfd9W05v4zCWn5jXT8XrRr87PTm3EW2yY2zu6Eq3DpQpKefERXQsCk
+3l+8nwwpdxdXyRLB39AsatwyDw2+SeBK5Qfoz42FDsluq0Uk2WKTAz2InlKxRCoc+bgPa0XnNat
Vzv3a5KRjSFYFtvk8MwK6UBGvU1PfQEpDBRfSrgpYBODVn2sfdAb3TZTl+7fGEuP7D/khL30JHlf
P7QeIw9hjZvt9dZt83T5/qb1BZLOTq259wwRXe9FTFofBAmXMqrLeuO2bLlHmWSePTQqMjVP6qxZ
Or+0AW3vCQo771TSq+8OKT6zDnXk14djsX3XtH1atIvIp/CJCvV4uRS2jXocl9bZAb6SRrMz/hW4
hbpxaQxz1/lcJLVys1MLUMJy1yI2qf/OwyQsNorbLkmxd4ISJkQb9Sms6jl3T0UY/qTZJxWwJ5A7
THcjXp5dAQAmPgR8c0vbrNIwex+sxt0AyOupEkN+9/t6eClD3Fgci8GYkO0FlKtVEBJ1VkEDCV3u
+/+6ul2PoSvoE/XHjUPSsqVN2DZvE8hZkaQ+98yjc9wAnRM7VTWfkrYWW2hYWyfGKd87FFJfbc5O
faWq/sKi6c57+LIpjb3S8bekFSwLYgK4iyCAcB1z2QlnWQ+FosY95qgO2F+3FotlEsP4adhWmKxF
nZSe6ocRyp4fUR190sgWfMuE2z+76ybtq23xLyN842gkD7w2yaf0gWRcx6ILm2dgsNaPdE7y7xXo
ib9cH5NtxgwPgPInaMVWvToh4ViLWILzpt9xBdXpjUmz2KQJ4wavOPfSMXRPiRMc/Ak89pUgR153
zwolloLCzTB8yBv/tmydifFr3amte7Z6J7X6CKv7AsHuTyswK8PGQWabMsPqF7ctspmO7CRQKn3G
MZlPUShAGL5h9+/bim8i/WQhZh9BUHZadFLpvVoX0M0uQ9jOcb7oZUsm0dbN5Ux4s8MopJUhy5c3
pwRKzrvFLduDmPxXb4RO0vW99f4e9k2gX8HIUqkC9rL4C3/gdYE01xTMfyUEjPzzLLY0Kmz9XL6/
GYnywmxuurL5H0Zi5OobNC3Xu1qlI+pzim+3jcawfpCOd4yWgiEaWxQ/qhwORudB/mvMOgr2+S0Y
w/v2goTWfweDJvVal9Q9VZJ/VzzDJSN8LmAdFRCTiniPgyxfy2Cr4ta2Cwz7B/HsmjYsRLQ+mdku
98kS9UXwEwIfv65P2/vW4ptkoqqYQ5ZB2/fU0zF84rWu/kpZ62zFgWz/b9ztq7EHAdugmnMPrttn
mvnzfd101QsUP7fS/7YuDHvvmZN0ain4aXH64jufJD9WTplXEfQetyQrLFvYhPJloT8uUPqoz3Lh
/GuYE/8zqodFxHWh//HgQjcee5bdZeLCk650IZ04kpNy5feMNL9Ffhc4tEPWQckP1yRRi+cBfEUb
OBbL8pvQvjbzAt8DCc6JMhaWewri1+rByRGz2HAytg4M49eB6kkWLvWZIwqyPCpIH+ZAxKIy+utN
G9iE9wE5tDRtWPITX8Jyl0iHHfPxRn1t32QcrVCr3/VCZg89w5Gbze1yKC+S6tf/3batDOsmlRKj
BGnPWWWafsgEqV7KSxEmyZcuquf60/Vufhdb/nnx9oVxs+e1xwOkr5szCesfWaI/gu/jXhdzshel
+khakP+VBdlDbfbYAgwCZp/vIC5O9te7t43S8AELKJxHveLFtJB5OWRZ88TZhVerCQ7BrQlh32Qm
1VOHLC1k2B4ueuvJ2N/LBAZ6fQSWTWyi/JgI1kxlojnnnv9rGrMhduhmYsHWuHHQ+33tLHkt1GmU
fSAjUS0wPneut1SKbe2bd/upAsMV69hJqyI8iNVZjoG7xR1ja9ww7yWgKNP3RXnyU5K8gH+lep4F
/3zbtBtHekU9sKBwpzn/RsaEqISKPF9s4YIt50ZwGdKbawlfA9rPbVqf28HDaeGktRehUH/iUUbD
LUorm+kFholXSEX4gaiKk3a7mrOYN0iFPOmJdMGdLhlv1ghQANbnEZTWuyaIkrx2khhYuT5/kl1f
k9epTFPnL71Mxdal/91VY9REzI0uktV9yIe4SYZYB+NRebdVSVMTKVc47eqtzNUx9RXSrUXk3wS1
ZdSEyEG720tVwYY4K/6a1yeyzFHQHAp2y7sEzRtm4pRqqAEeH+J51t7OCfsZNJ9pGl/fyu/6QLRu
2EmZaQC9JNUxwqn7IXt1068hJCNYvr/evmVFTZLPBsVHiAlj2lMv+Stt2YvDbzlf8eeGmQS5omND
5RQLEYT7xqtoNDrucLj+35fZ/eNkQuuGeRTYhrpQ+O++58eRlkfPkcehnCOar3uvdTem3zY9xgHY
aVnlUJHWseu89ERGVb6lLvOuF8EAjMMtp5K6Jc/HOHSSSE4t6h3r+VA2/c/rE2T7c+N2CxxdO/Pf
f+7u+xyQ0I2Jt7RrQtyCiswohVpH8NFBK3oBbLadkq1wkmVVTfyazse0EKkGfFE9zq0Ag8/HtOl2
I+ujdN6wV1sfl+9v3LebtTOZ82qMp+ZZiLhj8gBqwhU0rSAo2jj3LYtrUnX6ovXCTtRjPK7sVXvi
nicAURW63GjftgiXft+MAdwFVengsRUHyo2Gubxbhffx+r6x/fqlyzdNV77Sui/w62L+IshjJT/U
Wzlr218bNstWOtJeY+Zn5/Pinaj75fovv/v4YdTErM0QzGipLGBK84d2fG3FR7CMRn7fRq7/oa6+
4lK3Me+2yTGMdgjLFgX02J9kvV/8r353LrMtJLetbcNgGxBvLeFldqr1O0oRcAb+bMYtZOq7CQFk
Gi9T92ZVG53mYEfEqnb1S+ueE/axC7713i82kl1QbYTpLWeVCQaDNOAkK8C94kmSo4OYMwAE+3as
IIA0n68vtWWSTATYiJuO50MTOp7aTyL5V/R32Y3XBBP1JaGMIt3pYrM8+VIOzatbAi7H9J404bfb
/v4yqjerkEIgs1grdDEMXSSrVyi7LFBiud64bfYNw8Wjn/XMzSCIClFUOvxEruwvfwoPTik2noO2
yTfsdwUz1eAVuPlxMj33y3gWg/Op9rZUECyO2UR7gWJTZdBlBm7ZgTaHnx5Y/7MSzh2YYmO1VMfr
02QbhGHCuvMm5frohdLuOSjd3aCbQ527r9ebt/g4k3Zz8Qo5CeifxsxN976YYk236nQtC2yivJo2
GMHKXI5x4X6a+iFWksXCX3dDtZVjtcyNCfXKw8Yh8wTr6qb2oNcl1rXcgYB24+pg8dMmyeY4BFA7
6zA3IOl+7FKxS1mzm9Jyl/ZzPCZFNORLFHRbal+WpTCRXrmbJa4UuGERVoc7MQfqsOpcbzg7i0c1
8V0oA60qp3aKH7hLtBHiqnpX9OEzeKPODfPu50Bn+4YHG6eyxTZMuNcKFsywHskQs/CldUBKspC7
cjjUvrcLwpvKdRk1IV+XrHc4SolDgrQ0IgJ6oiIobsK9onX6X+eX6SlbQrFi39LsBx57H3Wm9zcZ
nWfYNCsLXS0cPz4MOmr1uJfeVnmjbRMZp3IAGeNCQb8vHlISe2y5F2OyEUK1WJuJ8MoqWSraiyGG
RtavsVRfXZfFDdjjr0+KrXkjPMSqJJQBImgxkoBBO++D9ZjcBA5k1FRiFgjGkmlNxxgVcxELnAhZ
n41jzDLhf2C7NBtFMaOCCfousSLzwVc3la/hry8z9eb4hfxZ5nTe5YSsnA9esj4X3bAhnmTxzSaU
K8C5hapHTHZKn+rsSAcRJeRjHWwd7rbFNI7eeWGZbhtc+AfUo+6DYR13rav7XbeigPS2/WLY5xSC
FReVMdiOgJZGJS+jUmdA7dFsY44sPowaVkomWCXtMf2h+qTDXcgCcO+8pv4nJ9nS9LQtg2Gt2dJK
DY6cIZaQrqBueBYVsh95me/GsdkYhmUp/oBsFUPF8h5L3bAuurBoZcNdWm8JuNlaN6w29ETVQQQK
G2lV+2LJUVH92G76YFvrl6V5YwE68Ma2Q1o4bjv/rkzCj0RAupiOp+tbyGK7JlNmnrClbsBQh1qZ
cteE4x48VLe5ePcyojd/Pi1qckSDqwkCECH54hCyfG7V7BS3wFWh2mxszmbomgHiEdm/ftGMj1Iu
DOJM7dbbzrL1TQrIcoFHCzXOvjbxHxwCAc+mPchG7sosA2XpxuPIciUxgUU0ZYUCwGSIa+1NjyzJ
XklYznu6qI8TZB9j6hAdlTPbytFa+jMRbUGbIFJXYFTuPJaRao7T6P0SCioFFIS8S0djVLoP8fW9
9X5tJVbIcIF+nwsI2uP1Mag0bpsfRUJj0crIWSHaC0LveoD8OVWxqIv7611avIlJQTpQNw+6BSPg
GtAc1Dl0yBPy47BVq2MxFxOhpcc89EBjgBH5/G86pYe+JV+v/7qtacPQO9rTiXYuHKHoHvkg/0Gh
8G3iCNQEYwFww7rxEk9nK98V9bIvnC35XMsLwURiCd6BxHth9U8yZHdk/FF3Uxwuw51SFy47qBKW
ak/1FieRrbfL5L3xKSVgZbx3sL6sCw+e94LkgNdk8DAy6seY13MUyrvr62ExFZNaTTpNVkN0dYiX
6jH1f+nyI5ensf3s+Z88vvEisa25cYALhorcYuTVT+Wn7k6PSxmv1RbcwzYAwz8yVg9pLvwhJv7y
AJbQqBFrlKxi10sCV8926VDtrs+VxexMvrWsaseZCATZKpX8Dfog52Uee3fvMsRjVsbzL7d045pw
LA/wWD+bxil2w+6Ore49XckLo9WhLJLvt3Vxmcy3G6xqXS8EhuHnwOo+kl3xuQmnX6iFOHRgPr3e
x++CjT8zIa6Jxipnn3BP9QATUh01/s/CYVGqSTSJfyfJonlqI6TsUK7rRmvjvarxU41MPU+iixST
B7CWdv6t83GfLSSuO9QToRShTWNUju4F9SKdfw0mP2Ip+ZRVwcYd6v0ldk0qt5B20HIcFtw1k+qx
Z+xpqb/wsdqHgv26Pi22Hoz7AoiEPT3NOJvAdF4e8gwpisULknvwavEdgOP8dFs/hg8RHmj6wrCB
Yc90D7W8SK4ge1ybEhlnchMZHYrpjaOvYWqs1gadNAxF0FmboqgT6ebrI7jMyHv7x3AbqQZ2i6TL
FBNNfnnBZ79ZX9Mh3Di2ba0bfmNoiUjbFa0rd6x2GdHug4QaSpR7Hd/fNgDj0u9DbY+kcp7ixIHS
YlMeqyS/m2Ry0zvaNSFcaz/XHgM/XgzenshdhgdJih0Z6410lGWCTOSWW3ME5ktMUA9J7cgTuRMB
lvTTX4etpP37x5xrQrUABAax5+ROMe1ATKp23py8jMM3lt8ngTwwcgdeh41btK2rizW+cXhSTe1Q
QdgxdhtnL7rl2EHlN/Smz+OKhEnS/ijb4ClM2eGmlTchXA1x/blY+ISIaBE7Ccl2FWqNWm/c0o1+
/0h1TRRX2DWrq3I6xesYtl8mAW2u14HrtjpfH4DFS5kcbasTMjakUsfgP0G0g6rDMIegTEbK0/l/
nF3JcqW4Ev0iIoSYxPbOuOwaXeWyN0S5ulsIMYMQ8PXv0G/jVlmXiOuV4y4kNKSUyjx5jncTw2iA
IoL/LooEj347xdhhY39Xex+Y8zKrjbDkv2Htdw4Pk4wN7yikCn20vdwXB3EUu+Rxum8e+Yf2nJ3K
Pf/+1ftIPrl3x+VY7f8hu2/furM8Zbtv+FceLunHS/HAD3rn7baCzO8/tVwTzrXQxc3UQPBF0Z0q
pv0QfKi8UxvrXdBuXOuWXWGiuqYeTOw8xKDbwgUHWXEHacnbzjKTrw1MEIUMSnw9Qci6HedjLLJ9
6YsbmzeeBZDTAh+VhM+ThS9N8U9RfZ365+tb2XKOmTRtEA2nlabDeJxJdNeri19BxNrfUqCyTfna
65uDJQzKeh6KWfxWM9DmVEBfdYydjU+3Nb7+/rZx1qQOKMzWAzIVw65RNHMvJeq2yYaZ2ObGsMAl
rJoMrz19bPciYfstyJStWeNu5eCz6otRQIPGOYlx3LnVYRQbn/y+v++aSC+orU2Csj77rfsQPqO4
hGlw6OG1UtAH1sPjUvk3hcHBhPPf2WeqE8CppSPeXYKq3eB4jvwH8nWtdywbvXlUWSbLRIEpMYPE
pUXNzXKgR/93u/H1lr1jor8mF4W0U5Mvx0VHbF8MQKjXoD+5yaZM8FeN51uECtT52Pu03JUNGD10
qIs92Le2urB8vwkzbFnaxEwsI8LtKBGoS7y6UAVx/fPfD9lEromUbLnb9JAsFq9IGIuDS+m86wYI
f4n0r7mC7qFi9f2aMHNFrO/lWGz45O8uNbo13GUOpe0c6tVhEhbNj35l8gjd8scaWth4odo6MOyZ
9GxyiykMkjoF1SUNK9TaoPTFIzcWHrsm72Gpg7rQpM9eZ0nzV+aEKEVtgqjc8NNsAzBcZpr6YwAG
oiBRIWr/1wGQFnLM+TYV/rv7KvrDqv2irUMFxzlBWeAU78JSVgPeokgXXd9b717zaN94Wg+gqGKl
q+Rr2FNKDo4/gbljpDz+6cRZf2YTgjt7p56/X+/OMmGmmUsm13I3Wn9URQWFGqm/EI8UR3cArcRt
PRiu8zzkYZxCkfWjz9TPVutlH5cQA83d22R4MWXr2N5cc+DBI1kLptmfhIJ2Sghw6AzgID7c9v3r
RnjTeuzltXSrKfs5prWGKgE4K1ATEn6hUEt7ut6FbU8Zdl2KedJLyuVrSYPs69A0v0EVF9wSPcPs
GDbNSF7QGgUtHwlt8l0NncgD6tq3Skxtn25c1TRQmqMIJPspu5pcIjFlLQ6lAjSEt02NYdAsIhQV
Mnn2k4VgxGBKoCAgL9P66/Xm332nRK4J+qwHOhLVZ+lTXU3fiUz148qI6zgNOzdOT4/Xe7FMkon+
hA+Wz7UXsqdo9sW9LKB8rIIs3jBhW+uG7zsXFVnGMY6fOIUX4GhJP2tablGT2Vo3zJeFKK8mhR8/
TVn4eSaVuw/DUZ2uT4zl9DFl2Zn0kMepefqEqt5hX3Xl56ILQM4XDVsRJtsCr8N6Y72inQn1xzF6
EjJ61MJbdvAuvQNI+yeUw2Xh+fpAbLNkWHCoO+BC0qp9KDuaeXdiaAokbJpgzjeuBVsHhhWrIg29
YiDxE4LIwSGoB/cVxd3zVh7P1rxhxmMT50IVTQyO1aC4xL0//NaZ422Egt6NnsDKDCMux6EEurQs
70QFLTefT1+09wDFL2BO9PfayckhU2C6W7LL9dWwbCsTFKpiAgXWUkQ//Z4hNNALeWCg4P3RxYhE
3daFcU3PEeTKMlJHP92K+ZdmiYuT2zrlXjbVlgdrqZRxTUxo2Gd5pgdW3NE2PAgV/M3y5jOYkGlU
3+lRfyc5crlF9bmu2IUGYFlcyo2Ho20CDaMftWpVnFbZazDCEThkadkc09zJDyIYHOdwfQote87U
aSc16ZWLCD7IdEL6u9ZUf/Ii1m3dHLYxrN2+sfw2BUN8KL3oqZLd74zy7NBW0Su0FG6j0nRNlkBf
lqGXLzl7SnOunlRDzmDFbR5vmxzT3oeqZpQy+ZIz5iXIQzflDsR6m2IDtsk3DF4sioSg7SteUFuX
77kah0NRbZZx2lo3DN5VQQc6prl4qcbCP1I363dSd/Ph+tz8i134IzgHfU7jZS0yVN4oJ5YvpC9W
satq34364uVttvOW6bszlue0i05jFt7nOGWGtvqx0fM6gPd6Nsx+UKxUamqLFx7wl77vL4z4nzLo
mOA1M+xGrk/a04eOlL85ftzodF3z9zo1LviwR+OuU8iX0gd+2IOfHpRlvnNoulvAJrjvs+lXNsoe
VFjgkHRxOhSpOoVUb71JLOf3H4DTMJ38tqHyBfoXD7xRe1WE0S7gKHIU5S5woeqwzvNcsY15ttza
JgZVgYxdFWBgf+C+86NGRW6YDfSY0uFb56Nk7Pq8WjapCT0lgKkIAR60u7ZFhXGYtnqnA/DK39a6
4RE4bur5eEzLF4GCaaRIHRRvCCiQX2/9X3jQe3vCOB+gyg3HRjbyZW7o/t/tUDXTqdLj6V+bqHJv
DwGsbJf3od4Xy3iJhvJ+8qPnECSgusYlFTj56frHWE5aE6XqRjEFvroMXyG4ncl9U2kcU707uL90
XUe33ekmKWHP5ooy3XoP/bCGJgRXe7F4JIkgEXt9GJb9YMJWU9aVPtDI9AGy2y9tOwQfizLsNxLD
ljn6g5XQTWnEUh2/Yj10djczHp0yJ/PpMVNUbjEw2YZgnBSkCMY2WlI/QQneV9KRBaTTt2kuR64J
YCWx7/IFOK8Et5y/Y+H8CyUTW/p/tvlZf397W4Pff3I4Q+MrdTT4LH/okPXHilZbHrSth3XO3vSg
cxYuDZAeCfVA9wpyn89kvfW6Ut4EG8MEGSbfSqlAFhH6Set0SejfUR0+1pF/rFP+qQjJp7HZCi2v
6/mO9ZsK8aoOfdXMgZ8QnI99iXd976b7uhu/Q9jsb8Xcjde35Rw2ka0KWJJARSX9FXohQCoOqqB2
bs598GEN/ve0mKcN67Z1ZDgMWdd6gxKTfJk6lFWpBZLbSEpCtZ3CdVjmLWJKyx4wIa5D3/bO0szo
JuDzJRTFSYdT85Aig7tx7FsGYvISkrEcoiGk5LXIeBDvukLpXV8xsg8Bhv8UMrXlBNmGYpi69iZg
gpexeJEjVHbW1PAF2SMJeXi+hc22nCYm6jWOWNwG4OJ9aWoICRDZOR8CPd54VpnAV1FL3QM5Sl4R
Eh6SEJv3bjWS62e5bXYMYxdBXZPUr4qXuBTF16mbRRJ2QbG/vQfD2LkYsqjvHHCbTVG0E3i/zvPU
Jk3cuxv3kcXITZTmGLcQe1Y+HvqTPE0zCqIC5e6hD5CkC2Rw20BvOBO2dTbeAlC7l2pwVfwqxOie
29Yh1b5q28XZOEVW5/id08oECQ+SAaXkefErFBDoKXd5u6sqh90xr5uAcp3TwyzHZY/NQG/zSEzA
sJR+i7Koyf/FYrATAV2N8pYU1wkritvIMlwT4wpavdjNYBKvzgSB98lz4mPnVdURo9jSBbWsiykf
X2Zz30LQjD2NUN745PKhJ7sFf1sBBlv76xn25kacCz04A9fpKxbbPfdhFX0NAWbagBfZWl9N823r
pEU9IuTp78HVOz2yltSgFPG0s5GftFg4Wbt90zw4jLkHlbT8hSzBJ+I3zRFMJU5CQTb6eP0MsQ3A
sHBUdGshp9l9VcvwuoxM7wdc7Bs71GLcJsugT1A1ErHcv6ex+Cut6Z70CK9Qyb3d2POXmIDS9LZh
GNat2Zyisy59LlwlqlPpQy7qsHjM3xiJbSGMq7uOyjkdOu689nEX3wF5FQGoBG253ZhtKmK+3wcx
Ia3xmPtN3mrntSlQ551HvNi5ntM/UBZsBfTeX21iigiHs18xofv0lY1j8ZVNAfvLyaat3bqa1J9H
IDGxrFpUkQtUg/Pajr06ZU2bdIBb7VEQPByGCY/o62tt62b9/Y1R5GNYiD7vndcMeZN92leANsTQ
xhD9/89XuRGSsE2WYds1afyhACPqM8R+O7JXaZ72X5zJy+MNf9C24GvHbwYC7ipoPwjpvAZyREZy
yh+mzOkOM1HsJrMgJvQUFEcBpLS1n+h56X81jLAPgEhuaUvYvt94nufuEpXTwtJX0TfOCew//Q81
gXaxbyi5cQ0MuwYJB439IPXzXRik+kxUqf/OMGk3pQ1RevTfFVBzD/3kKeOQ9fLET9fJUR/SbVJw
WebHxJ7qSS4uspIQTvLb2PX2rSMRXZqHNulDZ4tiyLJLTQRqOPp9HfKRgowU3hpigo5u8gcnUjUq
a64b3PuuDTEhqJJHtIZSb4QumoU+QUbO2dV9cM/zPL1oVJn/VVd5fBeIaiMy/34oDlVs/12W2Vft
HDbR/IxYUnjfNG5O922+qHulgDe6LytEBk98iSvw1wxzCixyIXMINF4frm3Z1t/fmCUYZnqUR6j5
uR2wras+/ezwgn3IRrHVg23NDMOHri/P2sLDmvFKoCiDaXJCDGtjU9uWy7jSFThDQy0G2Aykb/3l
IF2kAaUHnhkNWP0RlWXjfkrHKjg14DJ2jtdnzbZmxmEw/7/CXSzPPNcnhy3noHsu/CaJ4deneX3n
BY8QwN7wiyxXgAlchaxo0GvwlfwGQ0B8InEA+Hs8PpRVfQ+p9y0KAttGME6HeEpFK4MlfR0B8TnE
yHfOh2mI5NdZV+UWSNnSiQlHjZXswxJC8s+V6IKdg+KNXbWGniiFQN/1pbFsNxOWOpNFVgs0ZRG6
dFBPQj0tf4QEQ7qteeORHo4hc6WM09c2dRZ5WjIMYfCyYNzYWbYZMk6DcuE8dyn38t2KUT1C1qM4
KuDcduNc/r4+BFsX6+9vTB4V5aTr8tp5zcOBfUfhCd/5EWImPLuN/5r8AaaTKSjw/QGpctF4uhz2
qRqGfj96geO1GwthMUETOScniAjJJqD3Zcg+11Q+pgPS6ILj3PLXzM1Kur8XUZssUNx7um3mDLPv
EYsd5prFryh9cJ5nN3rsi7R+bNtyq2DRYut/gOlyHmoo/LJETdVB9sH/RSq8TJ+WKLspkkJMvCxj
Ze56A0mfIsTfD7ys631HBmiutSLaWByLEZpA2bqto6H2UppIArZ1XKcQc4u42HD0LJNkAuqACXN7
mQbF71lE4+dRRd4h1/5LyUcA62JAQjaOEouhmEg6rx5qBeoy9tpVuj41fo6tBYnPQ5bdxv5JTNQs
yYcpmGeP3qP0CGXI1AN5B918O9hWwTB0JlsH8USQde1qiUIgTXA1MraVsLLNztrrm2OkHaI+jBea
vq52ICs813kZ3A8Cab2brC00r3a8eEimY5pwToHvgeQubRFsjaHbfr0D2/wY5kzLqS/yeXZehUY6
9JDWQd4kuVr6fGMEtg4Mh17NXv7/MJysoG/+i01FP33g8Im3hJNsHRiXdk1G6UlkP567ydPnRRb0
4uT15+vT835Ag5hIuhD0rFVYjfReVP2DHJFU0TVSjSGqwD0nSLo+8jYM2jIME00H6bYozmpH/KQC
tIqnmi8ROAhTpf0NL9HWgXFrA4M+973bN88S1EovEQcTwIGJSm/lCCy2YJIolqBvouC0jRISSXFM
vSrdsSJyQU2yFf62Lcba8xtrg4SBIDGSXYlmIOlG9J7uag2mTKmR39a1szL6khtna53Ft30xqnhF
Y/4b8TInPvm9E2T3i9PmW6oMFrQ9CQzTFo6jXbwWWbL6z5Q0dyp1P62s2SVS2LNqk9IfvoHtegcC
+o34g+WhYDIvttqHkxn3/PecAZg4BMzbVVp87Kul/1qmXXVccnEZK+dG9WMSGMbv45oae1GyxF8g
r0wb6LI0srwN3kdMAF7r+Eq4S0uf17xwlvrDXvhQVb9u+RZzMdF2bUvAmT+GiHUU0JODN10dXc/j
X663bjEWk3txrkRZdXEGRRHpLr8AdUkPvmIPC9+E8tm+3zD3cO69SUA087mlLfh0UIB85yydv3Gq
277fcNHrBWDK3Pe9hE8s3ocOyIFUjijvksV/3TZDhrHPIGWuAhjIMwXE1e9lsQN/RXFsS3c+3daD
YeIIU4sQgV2EeEX0lThzcV63v5PmN95Mf0Dp2k65XY1q3l3ake5vPhXCB5FSQYCMP1wfg8UNNEkY
Wz8mLvSDKWq8unEPNzbdzT5h371u+ZW33k0kShHxDTvmrh/KVKCezy9JuENUmR2aCmTq1Sy3SgZt
O8q4xmPi14PoSvpceEt2LmfZHaOuZmtR2RYu22ISJsCurKMMcK+1SE7S9pvfFXW+Q/nDnFxfC8sI
TDpGrUBrB34YL1l3LJRR//GDOANv1o1iVMQkZNST35eYI/rcKe9lUITv/QCQ/mLw60PRbZa2WPaU
iYsTUyW81vPFzzatnstK5xfV0Sfmz8UlUIXYsD7bYhj2Lb2wZn0bsxzMhUHPXkoU0sqnNNssT7Bc
diYQbmZVpNuqA26FRI8txK0SVsYQhcxxCDrj9B0Odbx3hKhfry+/bUDGfQ6YNLQneSd+x7JpD4Hn
d4ciz+uNq9u2KIafrv1iDqOy9BMfL6SDaFL2TwoNxJ0LwatLpvpgA9Fl8bFM1BtED3WG5F393Mjp
EhXtKxcgpfXldBrTMNy3UXVbHhj1V//1sFoSjt6EGvpn1U1Aebs9ICVLN+6ur4ZlHCbsLYtpmEO/
FNSVTSMFSsACcPJ7QbaP2jz+6IrIOfYDT4/Xe7OYvomDk6UDZbi6wPkoZXChnIG0cJH9qYGUwcaA
bF0Y97kcVb9QvOufAeab8lNfBsUZ4i15+GEG4eOW12PrZd1+b9xenbl5KiF+ldABFSv1WKgPKVmz
t6LYOugtdmLSOraBEwRuW3rPs2RgbHZCkQRyEIfrK2Frff39zQAYfFfqidR/DoD6UL88QsfgLnBU
BNr+6z3Ypsiwc+KxrMqiFMkRrqrM35GG/j/I11+ypdjSU7KgwYkJhpNMBaqTsnqGVtSTP7LhlC9p
/A2EknIfcSC7tOt98Aq8SF2vVt/qsJpPaSb/uj5I2zQaFz4e6aiT0EP5PEO+7ZCz9i6I6Xy8rXHD
8kup5zSbojApefOj7ajej/HUb/jtluUxwXBg24W+ZQNFMIC8QD0wlulxRQ+Ccza8LUVpguFUhmRR
44nwuUWFxB75Yu8uLpsbnRRTn7fv6skvRAVtIzJ0H8DV1n67uYSBmOC3ooQqY4Vc2zOAqTMgiOOi
d4KXfIu43rJvTPgbY6yag4Xkv1O3QkA4bIux2vWRuE0tEYQx/zVvDSGzEsGv6Nkv0gsi9nIfeF3i
kjrf2D62ARjWPTWiBlo+K5+ZcpFsBLtBmO10y/zzTXvfhL+VzjzNOsf5RJnnlScKBHV+jhziL0+3
dWBYbuBVePbFMkelWztdMjcavsHlHTb2vuVaNUFvKpIyHUUkf3uOJulORB6yjiyqx10/wtb2TtRB
FZ2Gt22o0PuDupj3BIXvXCacoFI2LDy+b1MU798wWWjduO7CLhuXAXCVJBygI1nmLDiPUKneuCne
3UtofT2i3txFdefXdERNT4I9BV99bBvoPflbeURb64Yp1DFKh7sAENA6dX6AQE3u4qXeSLfa2jas
QMVew0HOLQA8c/QZEZDg7I3B1+uT/q4ri2mh/50W1jRgzZ4GkcwLpNk/aAgSwphlMaESfa86R9Zk
z5ei0RvL8O6eRX+GRYio6odwqvW5LN0zGFfvicMufVR+7kb5OAzq2/Vh2ebMuNWE8FPwKkTqQp28
Gk61t7T5OdZE8Z/XO7DMm3mzAZzuNgzJpKQOI/973+HqD72Sg8ouIMni3gaQDr0/7reQ5aQpsfgz
d/KjHKv2EKeQib8+Css0mfebdEnvkyVVFzUpx9+nEnWfp87J5o1lePf+x9cbJg1MWq8dOY1Jmzd4
V6QOWJlEOE0Xl/hb3Pi2PgzDnvH8yvC+mBPc0+IkW/CItFX2V1/3W8zYtllaf39zdIQ8wpvOm8az
nw+ovy2nYqkOQUTcrWi9rQPDwvsxpOVYFai8k+FLyzSoXorp+/Ultk2PYeB1k/IRoCLAGVROP0GJ
MNsjCPmQ05Tsr/dg+3rDpAEKc3mXL2NSD6gS0QOoYqppM7dqa92w5DrrWBv4Ab5f8+yl77Jqtx4V
N326CeIWUZQzLwimZK5RwzRD7RtP0tHbiEFZPt3Eb5eU5ixjrrqECJ0+hXXrLzswPvAft338esS+
2ZYkXSrtL1l5gZDJL1Uh5JSp28prQ88kKtaLbLwCenyJlPonDUFLEsRbCgiWs9NkKgbLZ9kXtBkv
wCN3uxmvXGcHkeXi6DVFtQ+Gsb2JnxOjWFfmzRTBvVaBFLK941EqwEwei48Mgik7Dyiz23a/yU4c
6qmHcO9SJ2Kqn7WPEOAwIAp02xIbxjuraIIcWjMl7TQGu1Bl3TF3NkltbOtgGm4seQ8+6jFRRfG1
hTrjjnttdk6n9iGo2+4298WkJE4DUHJWwlmSEOWJUBcBfijOm43M4PvuBDVR26k/ZX6Ah9SlHUOy
k1Tt55F8agGAQ1by0zSR8y0LQU3otspE3CA5PyV+A6YHwpE6qNqtvPb75wSNDUPmRVNA65a7H4hI
H3g0h7sObKA3XfHUpAtuO8ldL3PUBa8d6Jj3qBMLxv71tmkx7t4+AHOOIv6Y8GqR3Vm5Vep+CHhG
y40njm1qDANe2e2ySAc6YU25LHtOIJpyGBXpNtw4W/vGzasqf3DHYtawXtFCVmz6rpobHwU0NqyX
NpMMxlThduFLvecNYpCBU46H63P/vvXS2LBeUqUZR4BeJySr23Pdz+whHerwqN00P2Rek990BlET
pU3HSIBbf9QJSALKnUIqfheFamP+3/dOqAnSrlUVedWA+e99Tj5QyDzfqwEvym5hWxS+liU2Idq0
zZQL9YY+kdDo2usIVDCVnn9dXwRb44bpygE1+Ig1t/Cu3N5dmmNfQT6APEDSym3oP9c7say0Cchu
FyXTeBx0onn+KczYZ2ikfadl9QMV8b+vd2Ebh2HIGtKMMkZiIZlHl15ShRQyiYItOA3DdftHaUpI
TSpgorMib6QeEh8AwrJkkO/AQT1FJ+aIRyC29ktU3XZQm6zAuu90M7daJRBCKu5ljfiB1rN3Y+um
RbcZKPl0NiUoja73jHDw8Ra3wfswTaZFewLVnt40rAXqyI0N4tPshMM+ENHj9VW2WZvhS/dDB7R/
PPQJmaGiwAvZ7cKuCI/hNBQbPq9lr5qAau10Uz1rwh9qh79wBLvOeIHEl0ZF+jyIdiswa+tm3Wlv
HLt+cKhyYQYJQRY2qXM3/NGHih1E3vbnppblvHF9vovqhYdiGHjpe2mQBbiAVmrh6EOr8uUjaUbQ
MiKOkRf7uq8aZ1cyRLbrKFY5BJmmfiuqZFkvkxcYef5O1LzVSVnh6OVAp+zSpvxRtWW14b3aejDs
nnuijsJhZV3lfvHIpjT+AnR9cxxl2myVsdrWaj1z3qwV0ICUaigjJrouq0OaIj8yVxqCLewhw9tu
YySWE8yEX8PlS6uB1GNCu0ndC9mD1HdpOqDhr9uOrX3D9H1dgFlP4xpJw7K9K72WJw7Zeofapsiw
/FClEaTadJ+U3TSf6mXMzv/6gaXs+MMybQX7bKtt2n9BJ4+SAKvNELHc0xa4Dumw/BBIkm4ckZY+
/kBaZ3OmApArJyIe63uaxZ9nFzwnmb5JaDP8Q5JeitCrGFQwwP+i+EsaxtU5GFmxH8OSHK6vtWU5
TJy1nyHSWmdND8WLAuhJNqhT2aTdgUy4EjWdho1+bHO19v/GMtqcIH0s+h7g+sHZ92XPjmrsi6Rr
IIZxfSiWq9ckLoWgSRu1jRqSko0o4xqW4pD6uN3DSS17AKaTrO04KPTx0/UOLXYSrr+/GVPdRU7l
x0Wf+N4i9zSiT1SgMvR647aF8f7buGJ4sEpS6YT3dAHetAQ1l4+F4QIy8yiG4Mfr/dgGYRi78ged
0mYNaQEYekC9U34MeN5vTJFtFIa102JsnGqm6iIQNnugDZSYSwjUHt06iD97eA4+Xh+Fbe0Nc2fT
VAsZq/mD7uedquoPtTue+Dh+r1q1d2v5FeTqn693ZZkwE5o9S4dmYzDgKh74E6KB8x6lNfnhtsaN
yx6ZiWXiUAFKoAJU7TgpRxDYVzdlSUNoIv13T4EkxEPNzIwYdbXWlYN28bx0tz6/TSA2yYlXjKAJ
BOqlApFcu8buhT9uuSe2eV9PljfWpgXKogWCx8kc+v3HNHDl3TiJ4HLbxK+9vmm9RO1nN+n1dcNm
LGuLia84wJ/XW7ecfibmuoxSQOiyHBMPpfB9mSMjkDZDdZzm7K/rPdhmxzBjkbbEyfmyfIB4+De5
gKtqWuO81xu3fb5hxRBVLKMxmzE5mP9gJ+aiO5YFxBWKrA1vO4dMUHUY0NQFEn36N1uWNijEcdyb
lBvCP2Tt5xrEkqTNxkQ2cMuYRh2v1NHv65NjmXkTUs20J5xG0hH1B3jKdNG0HGdJtg5QW+uGyfJ0
6fg8t5j6MAbwVTfI+ZTx8O22bzduZRz8PsnB6pvoTPlHMeBqnFvv7+uNW85+k5EUYUpE4Gq17hoN
KDgVbn6eq97ZA4I3PEXs1mPNX+fuje2GgkLAG2x2YjezkO8V76OLN6Eo6vo4bEtg3MR1V3MgwrEl
ca61I7Al9KkhWxXoFtMygdT9XEZRNKD8D/qwsCU2euG+ZCCedKIqvi2yaKKoy7psOUBp6KOu3eFA
I1RcAMC35QbZhmDcvbQp+wp+w5y0bfRY1kOwkwQA5KoXYmMFLC9TE0BdN5OLxB4Cu33MX6jP618o
GnH7g0oLxiGllvJLWtBo2aseJbV7J/bKv6+vvWVsJraa+EGfpxwKVQqZ/D3RzNvPTj4exmDe8owt
28tEV/vVkDqdpAJZvzF7EZSXkMnGJF4fgK11w8IZIVU+FMsMAIKLWg/kRFFBxga6bCyNxchNbtHa
6QsmK3c+l8r9xBoB7jS6D8catphuMWLa+jDse2Z10HhOixlKYxTxiKZ6ZvBbvvhgMxlT/HN9qtYj
9Z3Qnalr39Jg4VUfz2fRgIPMb8ivefSch9oHqSmqvyBVDAvd6Mvir5oq97LzeRwv6Xzmo/gk/TBZ
8zkcocGV4XDm3t/D0G0gq21dGZc3NDHd2fHC+dy3Etq+7qeWlIhIkrMSwWOWRidUcNxCUhVSE1rt
a8EyOgfzOWWwljkHurbL9caUWUzRRFbTtpdzViwQAedV6u371APBWcmj7jC5vNEbb3qLvZiIau7F
Yz9BUuDeZ0Aetw79G954f2PjxmXOctCN+S4abwNkr3GX/8SdvoXctWxfE1OWViCQkK3ysh2Jw3s/
eBRKfVvr+VYe5WXaqmC3bCcTXEZBIdQ3yiPnegyOU+r9zcrgQz34H8o6/wo2ky/g6t3fZJDUsHuU
ps6d00OtUbXFV+hK/MsLiMLLA7gH7rcNxLbkxv0++z3CTkENrj4vfAF2f95FHqAX18dg27WGX177
UGJVdeeeWVmhHJ+IuCM7gUx0sA8gQbNF+Gobg2HkYQAHiNcK7+xo/EbL8HFptuzOtq+M693PoeEx
gVD00ufTAXUGj2va2Y9fi7h8jui4Yd2WAZggMwX8ZlVPY3cpR2QnWw1grQNppuuLYPEfTGSZjlNQ
RkVhfpElSl4RnuuX8Gso5UlAvoWJ8UvJIFOyjKfbujPMnKelwzm4qYDOmgEFW+F/Kydd7YG3Ylo+
redugzM4ujU1Z2LP5DSojqV1fqGQATqkIvsrovnW29W2MuvOfutdR7OevMbFodXE3tc05dEnh7Vb
hR+21tff37SuVDv5/lyWD8BhfqFuNP6Mi9H/eX0h/hV9f+dKN8Xg+Zj2sumy8qGV7pkGwKoCuhIe
Bc/bHcNy+Fn+yHqQIiMo1R00G/bQkH6dINJ7mcbNtLLlDDCx15LSxYngJj1IGfHvVCiQyVUukLlN
5W2AQ2xdGPZPJeMk5alzL8th3Ld6jXaz0NsPJNoiVLB4YSYEe+6jJozrsHhQqNLYQc8O4c6mQ90n
Dnx+WKJ0E3tt6cmEqvEojrswyviDqNUr7ZcZVQMgn6hK/jLpeX6+vjks55oJWWv7IHVCJy8xnurQ
yvGoAmQG2BQ2qFBH6GQMeb1x/lhWx6Qe9YNAqCyO5T13l+xRpKg11Iv2Dlkj/ro+GMutbGLYJNBB
OXOm8kEHNH9gJHCeeb0U3qkqdPjCx7b+0oGj74MTkXErYmMb1fr7G9PVHAV02mfyvszG/iydPE9K
pwwOrLp1W5ugNj6AnK0aKH9ArJIA0YNKQKYg1hDTW5M4JqiNOwjLZY6QD6VEaCstdA0FCEDbEHbJ
Nzxw2342fAA6+FKTMkCiuBjYmcsoQfQJsfYuT49NFT5e3wK25TCOABU0KWlIitXv5apuvPSvK6tU
kANocr0Hm8UYnoCaSAHJn6Z4IBRxEBE76ghAsljPAncPWJTnHau8UWzjGn3/anBNwNsMbVGXhBor
403AH4e17JD6cruQna+P5/11cU2kW9hzhq8O5QMXs4P3KhK0ZRjTbI8K7fjOI667FcV7f+bg8v3X
VPypi5cepvKQLwN6AeicT4898m475f+Psy9bklOHlv0iIhBIAl6hhp7cbVd72n4h7LYNCCEQGkB8
/c3a98Wnzi73iX5xOBwOKCQtrSlXZirSdyROouRNIERyiYLLR1HoxtYO4XIC1UbTopEnyWu8Pf99
ykhxYfR66FdiRefbsmeIZ/WIwZh8XL9P53G6v2/LtX0///sf98oqJHQ4eT/cgAjy1ptxRTiYvdbb
vvb7L4L9Yc2z0AAri+EqMr6H5keDmhs9TWDEvXnbz7+w9g6SXxnaWwvyVEp+A9Pgq/TMXvD3p187
sxdW3meGtLIt5E0/t9/qJTuMrT/01h9k79/4ARdmbuam6aMhm7DFbU2+u+AjvptAR/i2Jhd4YP/n
But1zuqQp/IGjH7fCB2nshftpzetzyUErltXCGv0RN4ksdsn3N+Af+gph6TXmLzGZvPfDDqc/C+a
UvjzMYGffejpsls6NLDP9Dk1E32JuH+FeG1UniXYhA3fgaR9jXbmytG9xMYlm5rSxrKzYW+QVj6r
i47TlJ2KhP76++Jdsbz8/OY/LA+CaADDCC1vQGZ+zldAKA/lvc9ve/iFWfdBj+gLFvj5CLjFLQIt
SNjjG9729Au7BlQz85H4d3HqrXsIFL1NFUev/PZrS39h0023tW71OX6745ZVjkoHOBkYiNsVOkdv
+4ILy9a5R/4REIyURoO06N8MgeAUve3pF0bdS9IKk5+fzkGjWOV9J/8Pc3tX1ucSCpcPYBLKoYiK
Ow+AsRLQnq0aO2+qadFs9/cvuHLzXZKLxiSaB0UAVoGMiTwtjt53gn0UgFkK+Rpq6IoBXELg4qa2
Sx+1+I6h30KJiBC+078GIb+2Sucv+8O8TA81ywT3Hb5gAutELuH/6blVYpNXSVSuveP873+8Y5AE
LP72vEqc9+MNJt5+5gIsT65g/PD3jbi2SBeGrA3IS2Sj8Yp+y9g9pmL57QQozNuiskt0G4YZQBk/
FtERgiMfuySp8qz+PPbsdgKc7u9fcG2RLszZiFHO+SLxBWYAUqFTjd//S+8uQO//ynG99o4Lc6am
SJmdqMJGNHX2MrQ01cd1MGzZ2WFc9CvB0rXXXNh1YvisMt7iU2qOe88U7muuiX9kwO++cjFdecUl
zE2SaZwj2cUH0rKb1Ltq1mpH2tdgW1eO0yWjKJiia1cXIj5obm4Sg8JYlKdvIkOlIJb7n+bQJIAB
LkAE7IeV+fcd1eNDCj6sN01a4/EXB2kE9N3mGR6fyNr86GsMa7B5KV7xOv954+HpF0doIBEmEvqY
7rnr0xJkWMs+madIVBwdvKrNe/z5d4O49qaLU2SLzW9DMw/PqCJAEo7d1QzgnTPLNTi5vv/9Hf+Z
AwFkdxH1mbyuz0New3PeI3IdpjvizbM3/EQQqZFzbe5t7zmXSP64AfOGN0YOun12zEPE6UNsMLCM
LT8Sa973s31Lrwufc5HSxXATheNjAma4tL/TcxpD0Atp498/4j9tDk8/b9QfH2Eb20gwyNjTGRD2
cZOdxzScHN51wCS9Uv/6T7vDK86v/uMVw7jOmDbN7amfEYqHKGmg5/QqNvLabl84iWXGLI2wKtnn
oStwduPvC5CFznm5izndvz6udm2lLizc2tiSsSP2VLgNM6ceY5WIXpvb1JnX9I+urdSFldPUBjpl
cj21xRhK7yEI5wvh9n/f6mtPv7DyOtaLEcuCD2ArL7Mom8oiT778/eFXDPuSb3qkBQrDW5vsYxc+
gdL3ZhH+Q7HMt6184++/dA/JMEMkCJPQJ0Drb0IB+lX5On70yuJcOgfbbGs9kdqfIInZVIPr5yo0
r7qeK2fnEvxcg8815ESbU5s4DDUor6qMztshDew13eRrH3BhyF3GyRovzpxo9ODqX1n/tuvnEuxs
FcXAtUL2B+bO3yC3VnuxZuptR/IS2LyKrF9bEMmfWsL3EL94J+hrNbdr63FhrgmnwY0uxqPR+3To
szTtG+9MfmGmJkiu636dT+PW3ad++dxtoAJKcveKk7z20y8MFddl3jKXz6cCTXz5jhQ6cadULdNr
FdwrxsovvLDWKh1Wq+YTn/gpUubrgtkxtCK+AkP96e/3wZUTfwlebqwjcd3H+tSx5XGx6HxFkt/a
9tVg8coiXdJJm1kKOaBce1rtoMsYEyoQ0+zf5rIu8cuxU9GwhHE+manwpTTLN5RPX2OmuLL6l/Bl
SJQUo5gXPNzocIziYrwJiXF3c8GBZaFifsW4rm3B+d//8Lt5xH3S0Fyf8gksVdXGVLNWi0riF9rp
xOz+vtFX/C87788fb2lBQFeMdHSnMeofV1C2dRhPGLS+XZvkHpRBp7e95sKcG8NER6aUnvzMdlyP
/8hlvpvQYiUDaUBGmR3+/p5ri3Zh2zIxrTGLWE+gm9k11pd6GHctJEHf9vgL0zYM40IW5a8TQkdZ
Ik5NKhAve3Q2XuUdvXa8LoybidE6U0/6NGX6PubDyzm6zrg/4Ix9etNXXFJHcwmlHyra9eSi9zye
SnFOPu1rlecrln2Jc17AltpDwXk9/TtcrFkzlmjXv82d0YtomrlUEaVwbRAS1U2ZGOo/mVSYVy6O
K8eHnjflD2uo+WTBKKH0STfj52aUL7lVx5b4N3r5S6jzMKBBbU2dnHpSY+pI0hYd/lef/p/NXcou
8c1KTr7r5zw9NU5+lOjfegxFpqzb91N+E6HY7NLhFXs+J2P/CzCBV13YMwQxArgTkuQk4v8PXMFs
SwXm2m/QszyOhftQd+rzCPv++4m99roLs14wxT9pT9MT8oJTkH6fpfohs+YR9BDVv19G3MF00/Hv
r7t2hC/MHGi+wm6+nhAhTPi+NuvGD5th02vlgGvH7MLGLZp4gCon08n22c9lLH4mA6hyO4iBvO2e
ugRCUzOnoBYmuKegN1HW4P6wrargTF5TYLviNi7xzpawdppioU+W2K+gQbwT23BEetWUajJ3WVO8
Uo6+9p4Lez/T9aUeMl3YiXBMm2w/oMqaSVCmsuz/8JorG35JKd2oqM6SRE8nCF36EtTVUyXC9tqN
eGW7L7HPXe2RBkKeBnaJovcK6tJy7UHMtZG5fduJvSSTpj5K6bos00n08w+vrN21HlzrfzeHKy7p
EvAcOEv92Ct36tAnA5fvY7EszxMdvkr1prYDZZc451oGS6BIPZ4isGfeNWSY7+OhexO4HU+/sOda
stoCdeBOiWO/mIHE5Qe3jaF///f1uXZIL8y5xsQ4EO1OnUZf3JwDZqf7A5dYp3x6oOm6vm0fLpHN
XKohCL3ZE6Rat7WU3Ua+9ZsTHA1YkUPnqmg//v2LrtjDJbrZECSNtB23kw/QgCNB5tUc3qYrS9kl
Z2YAoKoOUo0nDmXiquNb/CmmAy3n18nOr5jcJcgZaGnDCiXUiUDep9Irhlhq1F7LfGhew2pcsYpL
gDPbBj+nbFanedmeOMq6XcZ2WcEO50zp79tw7SvO2/NHONIGRGdwtMNpQTwoRn0HdNCDy15V3732
/AsvLrJtoUrUwyndhq7KlAOlmW8hEqXNm8aTsdcXnrvx0bTYBKs0NdF7qw2w8s340NHe7NBT+fz3
dbq2FRf23TkemySf1ClOwGm2Fs0E4CzI03tMUe4Sl3Sv1YyvvejC0gGfbhDcZvJUx+PnNHc3deye
z3HIbKHV8PePuWJ7lwhnnTQTVxytS97bBeTZ+QDpleg1lO6VL7iEOFM5QCqd9t0JF+6TaFDgY9uX
c6V1gqTp3z/gyqm6ZNDkE8RXzEy7E5m69Asq+F1VFCF6KfJ03L3tFeev+9Mw8gjqpFnSnliW3i8E
NMuIqssox1/+/oJrm3D+tj9esPSNX8Zxa09rnN6pwn8X/WvskznNzof/P6LnS5Zo1s4c+K7I7yFi
APWbncJwZfIM0XkvDOCrnjb5DsFgnA4VRMmKOSmbcWnpih7CMGVJicpAPItS65E2LUS4cmt1BaZ6
sJTuV12PTYAcrujrYzTQBbKao+NJc+JMztiLwQROfoQAX/IzTpmImifVLFNkodpgVv6VT2bQ36Bl
BSWxs76urF+SHgw5d9oua7OUbYqC1h3UoSHcXeaeTc1Udcts1rhkLJC9hdDj3aI5G/BDdWy6T0nk
lJ7LNIK+gSp7R9ckLlcXzkjgjGRFjaAoJzmKTALtT//edk2k0hKshyp/qHMe7OfUkd5WPZkF1Lvj
7qcYtnFZqz7LZZoBOT9FoM7llm7qtufppk4Z5jy3bY+BXiVftjbEWu+gQ7Cu8yPCSZdEVVi6aJZ7
5XmIQxnpgU3vMQA12LlcBlyFSUUg/9D0pSwCa3+uxYpSuECbrd+OPNq67Ouy0cWzD76VqPpX+Tqr
gHnnGZnRvEstlFAeIf2qogmDrML3bdXOs7dfgoVUxoa8bxDxc5umPPpnWguTqr2hYF9eq1bOI5p5
tYh6O9xgnsWx30YMcQORYz8KNmLmLG+yIxEt7r0yngP48Y4RlMH9VuZbWg8vYmRqGUpg8AKPdvOi
OG2fi9aCUC9LsvqmyFdIOyUA1dclS7olO5l2G/kN6SAJ8tsTiNh+L+IajzogoORTX85APg9g+gDX
e/G4eeb9t5jGCsbRjmNh7ulkO9Tb8y6puSyDRN1F3/VSbMweQiQbTOWYYZNIEAqSdai1gv2Ehcei
xbxsf4g2p8lcmjoK7vPKmyLg/2WWD/+0KOjruYpikBq+QPmnW5p9w4qeP0akT6S8j1nP2PcoaiwR
h2ixnn1bRjn1tExbO5ETnQ21H7UE3eL9NKxQczCcggj3EJY61T9nzChNfdVOSm7gxTqLpOx5Hnn/
BIajfOj3CkhGDpK3mTcagnSCqO25SGmbQpFVSrr+mJJCts3DxGrfvoMaUB6HHaljKMJXajZpkCVR
c405dQxWsnTdw09Bn/YhAv9/HB9UPubbQzfNMlnKtai7sbuJhdL5115CQTg/sJioCftfg8Igbx0I
fXbr6Fr3EQPlaf5P5Hzr6X0N4u4+23lUhSNsLK2z6cnnVKW30MeJzSOHILo/mmYc7b33QG/NB5VB
FetBY+Sv+Chb8CR8idt4K+ayMDhiDMguNLHisW/XOym7BKg+bKAnn6Xp4uVrNrOoBkVBYlT9XLCQ
zj9Ua52NS2eKpX4c6yJBdjhhjMKWlM1kocBzTa1+37dRK5tq1XZqQgUMeJhDSUibD3tVBN3+zBNE
VapUAL8kvHQg03XfG9H17UOy+rpedroz23aHKYOp+TYqqsOpzYi0u7lbIyMO0Jaa86dsVc5+Ammr
zO8yztAW2q3tNptPddLyB5LMlj46KejgnuoMmCocOCu2tSvlzLv+OSvGun1mIFD16KM7QWZEwNMG
edGVgp5VVduC5xwJjk29vATdTGmMwXgIQcelTiOz3DOHPkBT5hS0UT+xL7H+1ImEpJ/zpff5DtIc
3bBLISvT7MLqB1O5hej+QaCHf+caXFi0DBYzQEMF4RbTfWgLcIcdgO4jEl0LGs99aYEcHF4wO0aZ
BlPB0ipxm7FQFE8sgo+BcDMAOMhl1di1pt7ZxE7LC7j8o/azZ5FWvzuwf+sPIwddblNGW7FAFrtn
evmlupGbL5pD7PG3zmXIv3lDHGRDETzEBL2eem4OXjYJCVUB7q34yyRDjDnLgra4l8lYr8PJpUUU
j2h3Mw49EIJR6PE9januH1HFa7cPcW7Soa0iEtT6u+lsN50Uw9KZ3UTn1J4GDonaeJ+nJs2r0daQ
JyuTNVarKeWiJ6JK1ydTvyOqJdPdbIq6qMt28xP/qXJ7BhoPi1/MU1dsU3/ETFeAYxx82olH6Exg
AHwIMQ2+ikGxkT9zPhbLvUxBOPfV940Yv2otQnsbQF2/EKgcOh/TQ+10ur4HoSQmtG51XaCkghJw
J9enJM66GtJHiczRyR7yaY4xJYI0aiiLTm0aCyEAgcJoUUqYmsAKbQuQvtdD4tL80ILsYMs/Bwg1
d9M7kyAFEw+GmnVN7rvW5aPFtHS8kdBUC9XnG7EYiFiPGkPIFCwAbnHhFzFNmj8CY0DysIsX7rJb
BRy52w00yXRfaqFGfWzEPEekQtAxxz+70EgUOgSEuBPoGy3b9zUfPLk1cU1xSzshmrw9AuAb1x+1
SWYXSgpexHQoOSiUxqPBuOK88xOtPeR+6JBVE4iiOnYnCiVZUnUoEDWkHDiRwAzUnLn1y1SH4ShJ
RrN9k3fjRPcb7j1adUloS0nWSbByjhGYbiUG77b1uEKAhx02x9vwrRjGNq1Un43U303FEsFO+LaN
qPMrNwR1u/o4dqd5wij4VPohAOl2QOMTrbhyTHs689Ks1K26NCnEzcc7h0RRjghr1sk+rABqsq2c
mnxZ0gO2L7j3bYuax4+Wg5Mlh1Pxkt7ZCGOUu6xnAEHvIbXjhiPLajX9wHZpOu1nFW8Dhjgj0Mkf
mi7e/snrxH9PCIBAbdkGsnq9G9KMJ8kBV8YmeKUyuLgTEOBkHI5ttAh+rDvoED3Uk2zap8Yz6A6g
S7kGqPk4h2V7EF3drDgJqWym3ZancK55cI1HOy2CxCzCyjGMX+mUrkCxF26Ob2LW8juCvmRRlAoC
gx5BpJvUIkuPGHBAVLLWcFPVKrzPmlsvMNLXAkakHXkE71fCj0IEVuwQPWKkdwc/4ur3REAS5qkv
EHH2u2KF630pRD13HxpZkzaULc0Xs+0hc/ZlWZOOP+NMtts/6ZakS1ZBMDWDsC+0rkTbVXnuwtaC
6JGr8d1GCFXfs0wD11+ONNK5K7PGB6TwfpmIfbc2sbnz3WoNPQxpzHxUySTCPQJogbHZuq8bJhIF
UEMWN7/8XDD9cWh7QW8WuWFQ/DYRGUzloCwceXuwIhPQpPfFEJpDQ/tQL2VRaFG/i/yk1S8TpmQy
pe67dPS7hIEyMqmKLhpz9C45TltsXEo8YgXYHpC5iRvYO2W3yP7MvEJoW2YeRL3xDeKnof09bK0y
6lFtkBxYSyKGfFsfZLY26X7K08nQHaAx47ocGW1YjNnD2uQ+Ki3nS8xu16VL1CMAPyY6Jart5Jcg
VtKbUm0d4Xy3ht6p/Jbjdl31QwxwR/sh0nK7b2OTT1PZztjPk3dbPjw0VmD8YIehoCntb5N8selw
jFtwDkx3bVNM04+ZJsjrIOFdEPBIFtCuc/PdjD96X80KOzPeSJGkdLsZa24Tv4e/bSd+hFKQc9Me
8YqZPMJ7x+b+yFxEpD/lgc9JsS9SR3sAQgK16g692qndKtWQonUHIMG+R6DkqRCBKkwVm0Ix/yFX
VlBbJrYuOglya/DquB1JO2QkKF9YGrpqO4c73Q6KVLExpc0L1vaHrc+Xpjn0rkO6U1q1bDVEO9En
oUUZI4Bpf25sngwOIe6R4gsuIz18Ts58d/HN0Pfp4vet7zzuUbtIugHfCJmtbb7NZ2iR6NseUfhE
Do6ZNJswbhFZ7T+A6yrdKIqBUpmxxPd4+DCVIg4UJYTGTH6v+oj4FrsiaHifqcWwLxuZJmxnnMER
t6JJZEAeVkzsEFCW4xmGq2GqL8YuWfe95a5p85KLbk5hzGSZcl2BTafLX6ZklumHvN0QqO1yDK+x
z6RZhHwP/WYjn6YWwmlfHeTnhlNvXJ3Eh6JfcmRY3TazvAegGV1CXkrQk0e4l/MFcKPSEbSgs52t
u16CdhoRLuIXVfscLUTmRzuUdo28eZR8JRIkKHLkwwcM5SHmqKbVUz/uklXoRu0pWIiRGwUERVGy
k6CJyo81Mxl49WUdZ1tROeUC/+pxM2z/SISL7osHxXNodmZFxPFJtH2Bccx0ha134JJZmtE+Bx9c
f99kcqO/09jRbiw3WP+oq3Ugmrd7D8Vy1ZeRTeqJvk9TnKIFLOlDG/py5MCVYjHXERqJFe+acf1J
eYfk42bL1gR+dixYHGclvl3V6Gu2ggkCJ4Wxghdta0M+EFs3ERDhuJN3VIITpBxE0tSs3FS/6nlX
uKxYVTlQGliz7yGovb0sW7fgHueztuM9mCG7en5JirntCLJEpUIM8YhuNfoudH1HVWlRBNDFI3QQ
kZVPFCcNA2mOd+RjTMJgYnxqxiXS4rbvhp8RWH0SXtWzD5JVMzh3RF7W6TjnHwVch5iqqcUhOZcT
FpMfVa5xrEQLH/5PvMxj8n4jyE3uUoSSbi2zwkv7qKiak0c3Yy7Dgv9szsS7tg0h3gWGgVzE7kyy
6b5YQWkwgXenQ2EXGippKl50ZnASz0N6KjwJ7WSGKA4DUNG3JaVjfo+pq9nJI8gGoTiFOLlp5nKY
ELiAB2MR1nxJKLgbXUmXJgdmRGoukVqNMRHRt3yIuPtWFzoak0dA/froMaKI9makpWusVVcOKySS
Wenj5ZPrHMmeMb4kFl9OYpu2DzidC+53AdoFOpW5yCFdez8lCtqvB8WHIYrKZV74rzrqFRKAFDWT
UM0YpgRJQ4KSTuqQgEZGFVUatnWVhxj5d79URTNMOYKwVub2XmZWarNXTjuogtczsm9WhbEdc/Ew
DD5HRu91bZtxP9Y6WfguZZvtfLWglpJC5ojFMKaSwMjITx5FmbDVFDIdHbnwY/jUx5sDPHBCPuvK
EJruecjZkCKSAiwe4fGyLEX6s2kwV/W1w2HpftWjHMNa5q0285MwuG4+FQswkh9Bkl97pMZmI9n9
kFBr8h0Cx5GfYr2pGPOcpkUmVwriGqRPTTrq8CVHXle/41bFMKsVJ2s+gYqUNqpaJ83tg22iqYGg
WD0ghDTC1d0Na9CpfJIbpPHCro1R2pBVOgKYjrDRNkP/aCkIdUxVg5A7PChikwRU38SgITiP9SzA
cCwS/kzbdqufgMGcinYHKWMIBpQyTvCcEuLedtJfxgZ8sltFAtYzPeYzChtwnfEKQigkxn48LUgk
6vnOWuRjsN46m2Xp2LqNdxs3S2BI4aG4YkpO+hrBaQZYBkfMtZkciRkB7x3mNKc4aMguQCks/joy
8FdvyAVUWiMZQ25U02qoJ9akKOMjuns22aCkrSBcMg4/SDwVGIMRiJijuVwjmlBWne+Y2ZWi6XH6
8aNQYxsrWsxko2VTGJ18hg3OKHfw2qJsUepsDJpXM2JXtCVWkCU/jYgXOvCIAGGYNWUK5QlQgGuE
mv1LwD2+3Y1K9+KpRYyMEXovMd+MjXMUsWE9F/qQu4SR9zmDKEDYxzlUJb92vK/H/Cku6sDtfoom
pN7HmQxFF+7AAdyKZG9nZhkU5LoW8kZH6lIXUEbJwE49gnmz9lzdDgSkMBX+e/sJoTScU6WnsdX5
fllHkZJjllDCxM2GMU9AeYbcgRR2t66OeF21DZks2FTTxdmPClYeq8/xBLVvuCqGWqi+FVMCxp+b
CCNf6/xsm4a/tyuGIJ447KYdqxQcV4LuuIl9+32cbb3yEy3GVfmqQ4kKqkzQSa3RFmmFuzUeSMf9
koZeYq5hBFIWWBTBQwkSVGugND3qCQ0yKkz0DwgVkkPOzfOSxGtdibSX6U+Mji/OlN3cIn4sswkj
Q+rWtzPSYdzydpTvQSTEu+9aeTndcRyiWlfQNqUwNDA3a5Ql4XTE1h9GgsHFf5YZMQ1ej/Hn4Ms8
aUj0vPim9Rz9a2vkhCKcF+kBvk/V042Lo8XXHzF8uI4fMWxo+xe0C0GWhcq5tvZ3b/sEP0SCPxbF
Mhab+4zB8xV7NKAANtwPY5+sjwk8L6yrKKylrozh02TY12m8ps1h5Cn4E6tidKT5LpeI5ViOceMd
9A9RqsOtuLAmJHeCQhxgz6hQyfMSCkA7qtUwFLRSVGZgfBhwy37EoN8tXIk5LkU/IaxdQPYyog4w
H3KGii0aYXobj1Mfbem2T0EvyUIlkQAhdUosYpcBWYV+sqgYMFyGSDWbA8g80DmrsDlUfmU8XotT
jOJh95IMuDhPOrJDsGWGjKB9R6OQ8s+Tqovmp+4xjgCQi3SLB+VapEPxoWhga19wWFVA2T5P83eo
PG3jw+rE+r33cOQ1km2/FfvgHM4iAjNRxO8aRCjxTZNmwX+XPYP/STDDXO8K0RfTDjPyWuhdHVoK
EnrkJx5VMtRMJEBapsvXLw1DhgNGKzmtKLCtkMjcc2TcMdK2XMkGw1sjD/NvN3ecH3XRdfx7vKEo
9inBJeJQqIGkMV/u6iQTHdp9Xtj8Dp6fPA/KNtnOEAZSXD0jBi63FvNh+xRVx+iAuYs4qyKFZPKh
xsievsOZdYd0Ix2WpTlTKbY08LVs7DxDUggpB2iiUZE3JUnIGCp88OArobwR+6KItq91rfpv4FPA
RvVO0+i+12nB4eiTyMSlnNL8XHWfDajkuZe3gc7Z04Lc8R6q3/07jEshl6C1U3fNQDPUhNhsv/Fl
zT/V25B8QW7OX1i8hbArYu9vZgmEP4osEVzVSNSRy6keqhVXvT2ClzuLsaItKmLwLs/DwHSoaj0n
36BdCMIf5twD2BJygybySlEHr9d0rtAccgeCQOTQpsP0uNVTn+4XwZZfKHjT4lki2OantEYUeAtZ
RSL2yTIav1fNhA4PSsXTdwu+7tsiDSli37pHMWpptoKVcOLqxxxHzL4Aen/uYc4o8R5QT56mXQ9j
QQmiWPR4VFtUzMcttGS7y23UprsmjCm9SSzBeStc3cZ3MDuHcJalItnVVquvkoW4OY5bD4IMxUda
irkAoU2CwtjLvMbhLqUcscDmZaohCeL0U0FAX32eWGGfx87wHyqymIqKwVIgqgY+JNu7HlLsTMb5
WIaswTi7JTofHnXsimiXmqZ/3wdjfLVS1qfvinliz7FuwlbGspfqBjFK+g7VxOSHIDmuvNYP4FQw
MGCod+aJ0ciTNpbdDGg9qJt5nZ3ewxA52RVhY48O7Sr+yDxGDCs2SLZWCfowz5MKoivB/CZUmQJj
ehcJK4oSPNMxZLxxB35y64DtXGU/QLeoWwW7zRoMNVcSnJ0QLgR7pK6Ic020z5LG/abb6OYn1NL1
hD4OOG2QhwS6m/Ng5C4HceIXMmV2222oyrGdRTLTVyCr0u0DJ8WaHm2KwPtYsN6sqMtkW7SjHdwZ
LZEQt0ABxts6ktKHlt13K3FDSfKYPCO8hT+bsF6IMNtuS27oudqxV0jhHw1DVXungbRLqw0UQa5c
UazebtZoVKyqkwV7jwY/sLUNy8z33kIrGRQWPpEHdAqZufUuCb9TLwtx50U8m5sZLY6uVJkQ67sm
Oi8VqhZzDyZQRW9ATlFD2jnz2VNKmTj1azO4QzIInNoMKkQcNx6HLpdHZEpRoKUeMxgqROsOlwD+
TzH2cvxlstB+zCk3etcky5ximg+M3FWRdh07iIWtodJR0dC7HOP/D9TgoNy0iHD0B0Nn9iihHscP
y5YVHwY3t2h/8AHhfdH9P47OZKlxJQvDT6QIpaZMbS15AoOBAgrYKIpblKbUmJqfvj/3suN2AGVL
mef84/gpCnTqkd/N+X1764A76pmb/25bxuB2ifum3Q/c2GHk2c5YR8lGuuyOfmopHikF3qbIGdgO
uKGxkbzPYZPZbA/N7IO56a4DuwD9f/YqHNK7vimcx8yf0vO6QF/EXVhm8CaeJb7cmsCFUxAoI/Ze
2S05Hx63HNSO576KKXFf0zZrpsucDd5CI4vou6PozfKKbrm+qiDzg6fUnXm1aSEdiv3AFsgv7wgF
ObZ61HGdbsF2TbTm383MZF6dedHZrm9VIn6PVSh+MgKYvpc8IJQBKCNziuug8j7Zg3jkdpQz54vI
w43m0dfl9PO9KOshvwPJnBO67mEcdlvL4P9qAHr/6XGSbVzLzR9JOuk9rqYhoL8axNBkKJ0KR/PK
z5vtvfpeFtD+ISZ7eJ8tOXNptkjcyruilSvsvJe1IkJgN2TxMKSZ3jm09eqYf6W9/rRQBNs9o4jT
PdEeRy9X0RvLj2a36ImUG9PqD5SCz4fFzCToOIHa3rVlv66XYHElWD53NgQYf5rNwtUlya+VaW89
hS6o2a53M8NlNXn+Y+VynrOA3w5+bke/OunKW0YKfMu1jZPb4bU3WOC/2k2VnzlTXv+3bMl4OUFV
2tdt6fiznGZJtt3WKfcqhqkcdw6ChIvnMWM6BrPigRG0+FiabLw23jJ9YP+s2aFDq2E0nxbXOwbK
zn4qU0pAdmjhYkcKE2xqiuI4goGa7kS+WlSqGLYLanVcc+f5S14fBqqt/g7C8TCf+06w1ceuF/7C
IJhM4m6oUv1Xo0R6FkxFlL93oRAHo4i3v3eQE51TtvH6v6Zzez6O1nfu8ZSZl9UAYx6CZgsDsu/y
0P72xsnpPzxaBPQB9ZxiSOm0+0CE3JAdai4gaOVy6PTeawTXoD2U3NwMbUhtnC5Y/gvomDVxw5HP
njT0VvW3rOFT/1ZV7pp9WdVrJJLQfy5NVbk7K6+a+mUWcM1HeKygeEi6cJyOVuq22WkZ+yQ4dQGb
a+Rs9iojjZvvakOBdScnQzhAPwif3MNaUNZ6qtxx8859YviRvQydIiaIxrEvrjUVkqcltcq9GaWu
4jF1yu2SlIwtZMZaZU6dLHK16cg8EuRR6vg0vlg0tj6pci7/E+xv6m5dEuNGeYMEhal/zZYHwmIA
UVErBByVCQFFV8MYrl+nSuXYBGSYFRUtxes2hn3kEbe/HUfkb923I2TYHsGRxfbVLAUPj1nDdt21
vTKXnHuIvLS+T75yL2yvNkhDf09yJtfF1PSi2wuXRYt9sgux0BS5JfD5ijSDmmJa6+qSc1kldfNv
yJ1mCI/jrMf+Q6msNO3HOnpE/10XHy/AfBm0bbcFEuqQZcj96TOVMNrADBAMpSkKW+f9LJtKErGD
N9od4bRXK1+uMO21eMx9gdVx7ND8/NUj/P4Di3bJQK8UwHawWlS9qZIlpt35dmVlV3QgVoijBfQs
KsqaRV0xVcuYiUY78bDctOtsvel76yT9Es86BL8LwsTjSk9FBhAMj1rfB242pTs7Ky0vdjpl+lO4
9eETWQCbPCbTZh4dnvls7y/tCnKZ2vT5jnAjAIxjUY+7rcnyFZiFNTWicNaMJ6Fl2TzVCNeRMrhh
8866v1zlJrq/3AXehx2SkfxctQH7uR6GFpltvbpQ7cT2jchThD/wvJCEuGsKeO59Xw2SiZ426feS
SZacBbonAhrFamVF/uBqj1c7ddI4pYTtrrlN1PfZNpCVpKXf/mLiSpJ95fSy+hgHNXCVqiT45dNb
8mQaS7t73Ujp0P3Q5mGXHYTbBty/pqgvRTeJhdMsM/Z1rJ2y+mW2vDmTkayra2Vkn9+FXQLyMftV
Mp/QY4o6MhgHJjdCkTBOe6F6x+wcS9CgzmzjbHFb3N6KqgISjxlRNaOVDNxiXwRBqh+GXEmwq8nm
KmzTnPhV2Ein2d0QpfLcYrG3dpqvrNh7A+m5ce+RNrVPaxQVp8CdGHy2ouh/gV+qf2uhw0s52ZpG
kwVK/akoZfA76Mq2fFcQVD8FOUwPU5vBAXe8xfaDJYiyNDuoRS5DnTjmdYNtUAiUVne71FXPsSqT
pTXHihCEEYQhn9WHbntv+6plQkFjxGOe1jKaHZNuGOiH9FrRJps3e4RCVX2F8yzSOJStJc+OPYz6
h01yCq+r7Q4MFfPAGSdyy6PLCXxAvw9ShtahJtWT6OQ1950dDcDhe21XYftAqvPylfXWtB2MFaTL
W7uKufwuw0rbgNOdtNB3kf6mhInsylHvNz8/sWbKEeJPMBf1lelvHo4gVpTfOcGCHziutqSb2igN
vXy7LrR/BiQPjSPk5jJns3uaicxqzqw0NEpsnszygyndzjkntju7x4WaHYzRsDHZsdOK4c+ZTeDu
2kblBQBDLey9N9t9Gmug7LcxFak857SBpTFhaNNH0E3yP04khwG3V9awNz1/XGRb7XBGWFDRd+Sj
cWJfTfZsIW14tha6MY9ZO7umiaZRFYjZMqCL7tG0ctxiotr78aI6gnryXc8Ull9q9ArFvu2ttN/7
dKoNTzOwdfqnYnG0rlaS31DDBhjqV7d0y73lzO1jHtbLH1xbNiKCeUY4PaEIGoClt8m9W91kG85a
j5t84Lbiv8Ka8yBtTIQP3rJW17KVW7Ifq6R/RvsV3jkQ5Cp2C1u4kVcnxfrk9UnztvGp5NHcplnc
ugb82GLO+3YZmk9iQ0T1J+epbE4LG7XeExze/6nU7L3OZEFc0MeG/0KRDq8EtAbPbajCX5Wuamu3
eb39ERTMviC35faX7Q52ga0ue5p1Gzx5rOL/El3UKRh41b6veR6qn4Kt2z12tS9FBK3IIg7cnP6d
6xUYcmzJ/2jrXs43EL1+3OCf/yKXZWijE2SOm9Jmw5gy2h4UI8Uh7dAunNql3yAsFhM0tnug8Knp
rjRFm8kFBg6lPKmc2AkBSbtEEDtdw8GyQVzZTF5sXKsuDyQVmfdBeevvNOR9uwlz03jQExRBWwzm
SE1WURJ03s1zHHpL+azWLnnmSLXupyAp/tN4jc7esICyDjMxpgh9YfVWWsjPrc1UFmvbFO7d0Jh+
uktHORanZSuHP0FOk83YNvMbgLW3H4TbeODM42j/HnMOzAxH9H/D5PXiQF0AW0u5uQzXjIn+drI9
t7YjAYgYxp7dpsUlRRcPDzKlTAHwLN4769YNDPboEtwnoZsGEU+cQuqSLe3eJY0QKhhM5NHP837a
pwx/5B1J3fiH3q3H4q6ahvySGRI4D6mlqeIEgQXhz/ptjbfWSdd9iSIphbwPNv8EZtW8twwooNvz
WNlEUZbzdhRj3V/a+TYDgjkiOtOKdYlkEEypSgd2yWDeB/5+SGT2ZMIpnSL+sMze2TZSZq+d078l
45R1ZLLW3aUJameOV2/RbmwRGPMLLru4Oq2qs0dIZBoF+7xzkwMqKJJRF9mOzWksGQTTTSQA+x2z
jAqH7LWXPHhOEq6P1XyLTAROlyentdF/p0XmPmuUhHdEEotXJC/OvM+MBZdgtyhEi8r0VeSitSt3
rhn1JayINkNflqbFCfQztc+eDOYq0vTmvXEySnj4rWAOBZSqAY+X4g9fM2i2tAk3tZeRQaNtJA9d
bdW0bN/wy9jt5mWOoAlCEVV57T8MtiN3GNuXE18p6BeVJ9diBkKYrFSySQAEeLtqy3vrRpTKmSWX
FZIABZe5HfL6OKIL4d7qrFrE6ebO5auzaP23ln32jKWaEJga4DvqlpB/b1OScbZUVh8PROC/sSzU
fZTkG5SoVRblP6Zjo84DCsM+bnunOC5hJX9yWyl9ot/W7HmFE9YPsjVNnFQUme1DLUy7c7gxmf8d
gj5FBfMW27pKzybxOFhtxSl0Vyazq+4AC330RlX5nxWEnYGRsjlhQDutYZeU+fZQZXIyu9UE2RQD
I/LtILALL8p33WMVLuvezwrG5GxOEZx5oWkfy1TCr8l8/D26PYsDoq6XJZH26zoH5V2e1eG7J8CZ
GLC9dS+TpJ+jee3dl7wsGRXbWsBjNGugHseqdL6rREvnqyyS1UoPVSHK8JSm7mQ9j2mesPiVpICz
tYO2HnwzI3MMqjynTJU7dzoCvrByGbelliWAUO5ijjAxXlKrQk7j56r/I0wJKshW60Zd08Hl5aMK
9P1UhxKGtpbNF0pR9+xDD2bcjxVfv9PwBhhEJW48o7O4rwq/RVFT+fkF8L39b7zFxCdWLT/RH+cW
yGubVYdV+NBYgdKJorAZoOiI3rj8IEfRV1Fpt+VbD6aQIRmEiN4ZOoi8XwDR/n3ry1xGnsV7soOT
5x9RI4rcDjmZF8PZTlka2fyku/3jcGuLl9Wv7SD2ElXMFwimqj9O4qbhDcizPKKYHvNzsvZmejBW
lrqnkOqH8YCKcP5x6xSauVuGL1Wa9XfWLdhneNad5OCFU/mvzsc52Fl9Pv4yq9PIQzYVqN1WY6XP
upTddGKpM05MRMHool3WswGp1WMTt4BhI7JxWlaJGFvCgwKV3FcDHcE7OXJSJIDF3yGfURnrdZsJ
M6jQSgldVI9qMtWvEXH0hzsRU7tLGbF1lABz9Yexnflo6XMJ6wigyf2nJrBwcIZg/Q8Z8fg7t5fi
PwepYodsqmYpaNNkuquSYqoP7WDEQmmHvmmGcr/eHhFYuJGQfidPKT7pZ2+2AuSGgQO43I72zCcp
xvtJhfXv3jWoRHfuag/TfxkvxnqQjRXI000acU/KxhQ1CX+4JfklMJJpZWJ5i42ei7m8G90k/MXN
6TwnjXTu24YWK9dY1t7zYOHnOocX925/NGSzPUTexMqR54tzsEjXndjGCwoxw4Jr08qzI2yHZDRf
ssIjWxeFQtB1/vyUhFv9PQwl8J0Vjt4E7eINXy7aNu/Y0h7DPqSrYD9Z0t+rbfu3+bOA5aStUJ5v
yJaOMUFbZ9Zj9PhjP3M5Qt85j8jvg69QWK089BACvyZrcb54Bryrb3fZu3EQQyMrMGCSTLQohjiF
h99G2P2HM9hrHWvI/niQGiTGNaH/tMKo7qdQoL7pbYwvUWAybQEIluKryYp+fGwTtkZgG2rho9DZ
ZnTU/GrA3cD9Lrd2/bVJjlaOU77J1RfTh7V6+gh2vsBcOuuF0pb2vvD923pQec2fZhmyn5LMhq9+
AG/ciQCie7fmTT9GurME0ZwwsIcMAc4bGe9jf3Bsp11Pg7G8T0+GJcF5yFcGRsSYGW5bD0DdeR1X
XSHo4SxHX/C54RyIxiodvp3Fm0qunDXpo9GptmcWpP7eAATf++vtyMfoinwbt12VqCZO9QAWPnWd
eSlXkd+j5OlVZJlON3ts14yDQYhTYnLgOWu/JVkU2VgWIQK1dl1r0j2fco7wtx96ntCm8f7ZbusH
MbtNCDot/PYkasft986ID3I3e4v/4S9Z8DOTyvFqnGX87Pstf7xJOOZd5dbdYQYyW6AiHfFHi4Gm
zGQNnxot2ygRG0dXV/on5O9+tOg+Ya4YGfl0sbp3fhGadw7mzSUGWCbHFFDiDIE/w/OillpRXOfi
fXYRqsSJheI0tuVKKoTirP0xSMaGnRk6tFpTa4Oh196NJkC11VY7L6ubb2+yg/FBog9+xJKScM5b
Qf9D/EdefyNDMf1uC5KliBJ+28OamGRv6cI6jKUScacCgt2zqgmPcxaAMuSN8V7DvALUTHAJ4ElA
FLPvRdXAzTA2JFFS8tMXhOrDrl1LpobWbccLWuiu3vlb1k+RqAiKjkpuO2h2mQ+vALzFn0AghofW
ApsfQru+G9sOKIHz77FUxNpa9cbRP6QrgGABZ7RvtR7e0N0391leJ08hkohXC9EbD57dVocR7eLV
qjUUjTUUp7l1DELkIPjuwhtcnQQLKqR6Wi6563DcrVk5nJQqx5AE7kWipikr/8QrO7v36diLH7tm
19j1nDv1PnMdAMmBChc6PntwUhGU1HatszozvJpqH/DamR1NqtNfz9rQQAQduevK6sfPuUuFE60j
N6hgveb+mfTebpRH8vCwnHyK3ixwwbQUEbkKzp5++/Y/Xw7WT8iF5dLKVpQqqoH55gjvEUyd3ZVM
a1PZoWiRYjRvhfZyf2/NjqZjPrDSH6iU9J+Xa/slw1ZTPbKV8EqpbuJUyAIWUuIu52/uU3Gc3M77
4H73inPHv+wNKWDx0SVr+UzoemsdjV6Cb63YY+nSRcsfhpX6b6n6rT0s/lh8D/Oq9yNE14No7Dw7
5NYCzr1sBBbFqb+453zm3NmFHEvRts7NqR8d+9o17thHslq6k0GaprG6Nqkda8UMfTbESt41i1b3
NhqWt8zH1zZ2Vd5jlVyyDK5b2x+TQeLRurOzN3M13rv22ryhm9GfWelPT9q0wI0Ypk7oNW5tTfAz
CDbHBrdVSVZMPw7hJRGuSo4NzHW385bKRjalbD7TDHFoxbpTJnWETNg4vO8DtI1Xsy6TW+yJOCuz
MF7GGdwgmRqevZljdFBj8QC1Z33n/WzI38wG54GDXcWd73ZnU1mbiOZlKP81Tpb+HSql9yQt33oh
JxDjmZsCiEGaU4h68QBQa90BS6F1gR+3HOIQ6u6z31JwwSq1vXC/haFBjLwmIN+NEwbq7DhIR3cz
SOcrY/ZgEIWEiCu2pFDqLi2ZlqDPxjFOg2H7u6QIPODVEZrTJRz8nkTANswHNz9oO5NXO6kRwUGG
ALO4TA/lzh9lUxytDp3h/SChSBHJwxY6FnWiu8IfBqIVXD947qqqc2NSWpMHe3Bn76S9zlRMDXlf
L4cB50KJvdKf/btuarbnzXWdZxcc5EDms5/t17pDgboypi0RoHUBeuq69oUFI+3xIAwuLT30pYrf
hoEy4S+UsC8WLafFIQyd4ZWZdbmolY0cHx6olct6pQ+5dC2QkprP19um+c0HkUZ44zZmiHRiiW8P
nwgSVuxnXTMNLp96zoM52mwdcC9Cp2/cU+F7nq9ZmkKONZbMIr8sbsIjzl13eEBPBfaIhn3M91Nr
lNpLk+bqFdlyZp62Gdp8IRFpQQmTd3PL9CdLnE5RV3V8bXKapycnS6pfGbDjs6zsJq6qsHnRne1E
vbWlzYm9fyL0XvnfdtlO4t6X3pC9LV5gvwGPy2BfbR079WiFvnMm0lss4CSSnHlmgDTJxJ2XD0Nw
5liesCfOLZ3rNq4aIZZtV66NfMGioN2rv3H5VPt+LpdYoKyilDbrxucgRWxLRktxXfqlfRAw+09N
giiayy1TzR4IzO2f0S9IYjdJok/Ci9hmK9kT39qI4sqYywRV0OCRHMIEYDOqgdvCXcPnryODNkvE
yaid8ViV3pbHeTvO5dGaWARPI8yEA69aoK7oGowdkcVEV0RbulXDAZFZE9s4eMJ94BSdzRsv7HPu
BfUzfz4I87Ah395ltc0fkDj0R0jjqQ9/w0uGNVRD/0+9zBRnsp18hY3Filkt26OpLXNnDeH8XfQ5
Cp/eT1bygdBi5ARi8H9BaOzI/Fm1Lre5vbTj1e3kOgKEEKh2bEPNOyGki+0aeUHwk2Y2DIXfZP19
MKn/a0mGKYz8euSHo5GYwrh3CQPY9TZP8j4sVqtDElImCmrOqREfsmy3O1evORo9pBVva0m3201B
MTWQv3x694Go5X+EqOgTQ2p3FdZkwR7d3uKaYdc+eRYd5XsrcMe9afFoHMrUxbkquQqTuyyz5wOC
Bdg1SznPZnbcaw6peMjXkkdFiHZ7RE7W33PCpue6hDWJdWMPwP894lisQ5Y+TBSHH4GMnMMKXP4Y
KFBmd+TI0RLV5rXL3NmCFpugnX/pkR98ZxalX3F1E/iybYWfnTK+nle/kerRdD6sWoWU57L4YfMq
58I8ju1YIJ5LPL4Nt+ZjsDSc8Q7Kc4gTZFzMf9xrBafZQlq+rQK6BJiuLznM4O8GOOhJoYlFo8lA
eDb0v9xiYsFzyRfOfktygB9E6jufbiHS93BAbcP8y5edaT/7XHjiL0AKy9fEEyBiZ5oG5KLQX9hR
eNKpKM5z51v52Xrn9CGYH/I6VLvd2MANANeJd5MofPil15CsO6r7WSf5r1zzKYVbB6czOnhA9/Dp
ELXtaNYsgr/3/2WmqdCtTkV4adPUOhJ0gXeIqvNsNznqc7XZuHZZ08Lq8DyIb4tA2oUTeRq+zNCG
d3PmBlc55tWpSZfkCswcXtCI+U/VGFaMLN4M37favXVoKy//NfSquvZWmxzLvC//DSR7S5Qheb+X
BaB7hSOyRi+Ayc3BrAsE5PvLf8rpeZbKOkMIMw/EusKRkD8JS3NIwTzLT89zBvNi7AHoCLeQPomA
CMk8QIa7M5lyx9gbKh/VQalTtW/w5/z4cO3IOZseYwquA97zcnuqkN8+arbhiJWVV7txHRqi89DX
P1kORxr0vT5LZddHFeRohwwlSJ2NLO7Uktj66Qz6Rt24t+FrhsdnKchIc0Ufmd7bqTF/rFw1eLpQ
t199vYxHq8TcEItpLYs/XlAM5zKlTBGkhSGVywgxYOS72AQOGpjrfaoWPN+qDJydmwuaJnocuuEd
aMEmXoQiXJmTpmW+BExiZ3SajZDrytPFtEs1tUB7Y48ihPrqXP1ZFO4Mkx0EErlJsIbNoWyoTj40
q8xNRIxo+QcNKoWUilBuEwe4Yn9bEKLy8QbIcDiHnZIx2/zg7uUwLYqyWYQuYloMbB+3YPivm61+
OQVZAIweYDXbFVaPsXgr81yeQivLsQ6GKtOPpvIZ/D0cwfVu628S0FSOajqTzl7YpwF2+q7EToGF
svMnWPB+43AWSv0tAlYzEsNLRoWyK9LkNLIag40nAfJtv7CRDdVqbR+Qr3t/rTIN88dNVkm4F6Pv
ckmF6G13aL07FqGO2PyH3Lf9CtdLMH/LGcIiroxOcQ2giugP020oQHs58xmTugCINTHiuTtcCyKW
W6XwRk/T/MPNOE0XGADxLlefDapACWKxQiYF9ZgmfF1UbbORsqBgM1i996AONczVXJbtsa5Ju+iM
N2PCX0s2C29qk70qiwUutVy8CpAjtBGjuspKflUZIT7zRgMQ2jUfUByV9hStMjOvjIfZckT16h7T
tcWptgJRXDl9KBugcT6hcK/BfY4kbgFWSxHJZ5AzRUEmsCn6/r4omoxevHTEtKRCXdxDHMPo1Cig
5c6eVXCatu4Gdorb2tKhaIgae3a7yN264MdSfamu2RpuOu4WOVxXxMePQds567EzAJpTh1Kfs3FJ
qr3T4qLDmtujTU9JmEXlxI9+ABpkN9wcks4r4vpw5ns5PX7O1Ac87x0uzZypSOyB3Tw7QvBR/8wt
yHPLHP9FT0p3mkNv+KfU1HK8IN7902GJCp6dpq1+qmRcP7EAVO3RW92GRrNOt+Njn9a4lzIt49CR
5mEeZkyRWcLuba2FJ9MoLbTNAePyKhw46BaQJkDNMyNq431jpw7/4jqB4+OSDvmgy759HFVVRAQV
08O7cN1w3AJLeJEhDNv/QKXju0HcBHnXaOCOIWtxTa4dSZG1q5fuc2gyM+AbcYV3TLEh5e9YFqDZ
87uGM6UWD4jKdJ9eUFsABfIdjMutB6Ai10K1G8IEtCfJqSE+80WGXdDdVCx9ZfNNNti+jzIZ3X+T
M5VvXeeA1uH6bu6TrbOZjEj/l9x92WCdReZIhWVuKL8Iu4O1GsOyOGxK+GPNWF3CzK9FkPxe6soo
P3a0cg5h5a0PQT9p+x3Bb+D9TWrPwSKNgHReXq2inP0fMl4mLiA2wmnk5JKWKxk9KQbc4RsGiwq9
MugOIyuBfYeOMM8PYIopHOBi3zQ8W9v8Y6OV87UeQtHFTZaYO9t3uFcT5bgveiXMYIfho+MxIdfw
WGhQVYXR/oOnHwTcmZ31E8vr7ZUWinvS5Lr7e1NEv1REZ1LvAlGNprjyEIqLBTpSpH1IzmlYj9Ri
KjM34tR76yJjYaHGjbCboTnDKZuiDBqw3+255KbaiTrbK/y9gIDUz/VNzV1GVoHq934ltPYPOnDd
xCVaafWIE1PpuMH/SJ9XVY7ZS4iwuePMTYCBM+WhrKs1IrY9Ppvaw3KPA3oXol25cGW0D+G0OtWh
yXEn7kjD4AsKTZm+z0St4EbK+aZbsPLLPDMKwcFiHzpVhSXyl3wKVfGKRV90jyW4LxIX/sejpHvm
4gUWoIqbZmUDdMKwHCFxmR4TNZrgv3nUjAJTjQKky1UVwm0XAdACYoA7fv/GIhIqtKtkZTR3El/m
GsuqND/+0ih1aP3edMeMexYyEZ2JuW8KXjYIKfZqUhJmweLYFUNJ1iJuz9fBaukPcgcf/dNuq8jd
uF2is1jSveUOpv1m3gRM3VGAh/+NS94FbmwEzv5fBYYicwEvAvNdpQqKS4euZsJl4prpF+rZLYgn
yW4XayQbfcT9tExP6daG7Akwge37iOziRYhGB/vRFPlyHP2WHAvPSZq9TobW0VEAKdTfC1uisIF6
y9n1BTrRfYfZE9K3Ne5TN8j1jGK7Rd1Kl/ad02h0FIQfdEdbbeKNg7ivPu3OQjKpA6Cus/TQOZ3J
e6gKph65yvuVXb3l/S3T/itEiHMauGCTUz3S1ogfk96RR04Gg4TO0BFXPK+WxyLVudNZBs3QXDJK
4sYfADov+Gr8vsmALXTzXUOnB/FmzFg81/gzoXqaYEuP2m/s5jGr7Amwj6i3YPnkrR6lFxHWi1Vj
UORe/GSkN83fOh9Qye6cusvrj6wGYX8Cw1ztQ+YQ541W2W8tJjWvV0e4LAlt4snZ4LyyxaT0i8DI
vonYD7BEn6sQIuO5KHNBGejswXh4XOf1nQMZJf+wDS3eAAbbIFbi8ijH1D9mWMe8FV30bfOI5oQQ
sTXKO9CPx44HwDvR+eGmX0QjiP6fB9TjJzBZHKu37aWQ7snGn9J+K94Sc180VeXBC0HKfJJL5YDO
O8qQx1PTIFpVO+3NM8EraT3qpzbAbXsGWfSrx2FdaJGgKQAtbo5g5rPJkECTmO5v5ZlMA6hyWLLw
n8aKF1xmlFUSjV43zO5XCzd32yGnzfOIQu+68LCkXZDcTZ4Y1nsLoiS7WMNgsp8NfYCz8m0zwn+m
mKcrxAeI56q3geCx4l32rqN+F8YYN9nlCcfju5PWAYH5ZelsA1SnodZxPs8pB6E5FW4+9gXYXql8
a9/NgRbJS54Vs8BhJ3TdPgzzjM/j9uwM8zElRDeTBfWc9pztVRgW6WntCL9S8dLiV94ptitU233T
eYdSVNsW0QDrtdx3la9sGw//sobv/eRkn+uWyuI+HBjjd5PPzNwe9dTxhE+APuZc1GaxCNOtl+Tt
ps0iHyOvs/TFK2jda+Kk92rQB9v2BnnnyBE7965HBjC89UiUhhOMPKh5MjeW99ueRyQY6SrQx/eD
E1b7BYpy+IXiWtbPbdcP7j2KMWpHodnX8pBZjsqf+Uy2JyxsXr4nJoa9oYDLe/FX6edRXpVYLLtA
uS+l1RtGYqGh6eD+w/TUAunOh8SXJUizv/yPozPbjhRXougXsZaYhHjNOdNOz1Wu8gurpgYxT0LA
19/NferV3TXYTpAiTpyzI75UszNiSuktLufCb8fqM7J84RSDtXDjK1ONNDsPCsILXniEsSdZoko9
9T4Up7s3FEt5EfiP1mer4QL1BzeMmvSoS3+2Fy11wrc+zfHUvuB6y1sec3ebXk/Luia7AEWVf8Gl
PAQc1k4fLsW5jgLy8+ALKgZEaCuMIzmvQ1efWbA1DIpLUNIQH4caaxL/GBsJSAgzhNeOF2vauLiH
cWslJqeq76P9NEi9Pk51Mq8OmrJglprITZtiNI35NFp8dLaavVTnlF25/9qV3CgJ4imJ7n1bMSeq
NT48nqoOx9MSu5TNBPjfSYz00c5zGoz6TOXmF1tv++qawVnvUYcffTdEkW3Ah8ziWTDuXI8xgRPq
pd5/rvvCX66iisiUz8bTzLb8icmi68TilwdqBTeB9mu1W9Da8qOuOlKbUiIzN+GYfst56UBNyv7N
gVr2y6XW4tTJBSbayBTdse4nrsel5KLd98PCiC3vxuzsN17gHmEJoN4BO9DFU2IAgZ/cJqCNc8cs
PQVRmb8z4sEXHcbsxyHKNpWf+VIbrC8W2WRbX0dnxCIyRnbchd4funLzOCQRGIRldhFzo7KNv6c1
btF9nM04R9d1DqAEZWn71oUxrsN43hQ3WVlEsU72lcvlmmRHkDXeJ9RRHFck6Yn/5RPzd99dwnVf
Fr3zq3Ng7xxt0Di/1LwafXOZqKyAzDXRDWJncNknR7AZsoTmsGxNs41rQRJ+YQgSxHozGTAxSXY5
gNBv4KPI9wJFcadL6rTiUqI9vW/n4sMytNyAqcCuCSerb66yTOkQqRiIqMVhGLi7hMn+N2bh1VOD
S6E4Fsa2PQp6W17XqPf43QAvD3izwqdICwQqzLUcfXUW7srJpFc9NuvTXOBo3FkMPVDrpypJSVbO
Ymh+SUhgouXNEON8H8IxYmWhgbN0ZMiWDWebcwuWZ0smOG5Jr7soVwU4kz6+huGqdEt9WevkVSxe
p8e9WbC0n1ZakXJmzjou4xlZoxAn1YeD/Zl0MvVvAwPY6ZTFs40pfMykb2NckX8r0KMZSVb1vzAb
fWwEhMoek2yOfsZr4/ymKONnMnGHlIelIxLJLH2rmLX1KJqSZKbxWFbYcjxgg9OfA4kV/Fb6jtLf
2rmLmaOpmqBW55jMXgkD80xkzaKumaWoxdKGH2IXiHz4gZ5IUR2sVLkss3eBx7XcMe6BXoRbxUKr
aJ7Wpkm96g1TCrm0SXQiLffVKlzFztCsnr1biOMPylWBiyj7wRJ2k90TuU1hj8XQxAyZlIvMTFgE
l3RW0NMFpJ1ojJEi7MX3SfL6r6hIZv2+Riz5wT0TJrU8EH6plgv2rL44hVGnXNRm05Chjax2+7ep
IJNRLh4VmmWM8dRiFSoOU5NG+sT5j6+sWwS2CJywdGuhTZnnYd2jWiIvYOdPTE4hyeUA89guamHf
7XS6SvOgcW1+xzSeDU+Nme18iktV2XdL6/tY5+k67COIRty1cmDgUHhTB7dt9gjTVYlQ4zmSozN8
pkHHjwAPbeBjMPb9cLhlviEgMY3VSvnMW4wFqHDa+cvOmEQekg5wzzHjeaw/VEmNdtT4cgg0BE7w
gxQHP7horUs8c9LFwVfFo2h+jnMuHwf4UtO5duygz6NBj3/m6BnEvF9h5BGcxb5Q4SgOYnlyAcvh
hodX9XcZEyhu/GobHBwDi+ORB6dpGbtmjXcOAO6NPwesGf85CmWWaf9CRj6h/P659hOQDECNtXvR
3VKs30TeLOt+Gh0ZEofJnCTmfgoa9oen7XQjhrOI24rT8nsw9jrbDzEixKUkLKzOanX6n35qzA/U
TnqOvnLCmnhq3pan1Wum+QwFryWpM8Xvfe0yzjNoaPmpc5nQHkjBdJ8MWIP/VoWJdD/IaSWI2E1b
itNj9LEkcvlZWQvxBaUPf1u2SW9REdTq4K1pUJNF1Ur/QsfzXuWcRePjpkHBA5ybHi85rOD1SjjT
P5Ppdf4Rs3OvHchSewceQdh7aDCHDt6K1IhPCD0zL7BU576pmlPAVP425Cnu6rBMbf2UjE1TUzeV
JLviqI64VM1MxYRLmvrU9ANKCRquhHVFN71hejgE7+is5CZRHvlwYvLk9sq77YU/kwa/xC5KfAxq
qEtcafDx4h8DHRHJDNTFdLeONZVtN1f8T+7bfNqnbdM+kURuvrtOuLzXjnS/cif0/kQhWts/R+p4
uub07+T+iIsX9ndiS8qRZizy9byBV/SBPGGMp7Z0ad2WHpfOpQBOxqgRK+55ztD10Nggt61O9ayd
iADpLFThnz0IY/hZ2DGE1TQUQYJiPHLvBVCWrqYKUgEY0pOfpK8j98BgkXW1EP/iU8aowNvAchyE
OTX/B9rkdAnzVf9bIF+9RmCH7rBGl/+cnLqIFYCIj/tpC8DtsjSAQuCNRQIrDOTLXa3h+uZ2nfPP
zxwWZ85NGL+muBq/SQN8bcd8PD32qfT+ZEyX1x1f9TYdhf7wuDK2pgPhFqTs1fml9bIB9EGXHkXh
czG2azq8xl7iP/dkUQCOAbEhCl0y5dXt6FUHaWT8smm0GFe8QCBpjczJ4xlvpJ8i3zg1jkGwUGn5
XfJ+j1fkL0bAI+wffBW5emqkpLsthlBdC4CRj0VeizdDrGo5dum6lTKkdvW+rhIYDu7q3AGg2B92
YGMCrpGlF9gsMznzNJXZN98HfUbwRaPBlZkg0F6n4beghfYAGzMVP/yuMR6Ew2YxOyDAuHlrHC6H
rjOd3o0u48O2b5Nnze84JnONe5o/1+PhC1lcfuPrn7+Cfii+Z5hGGdav4UxR0isB3mbu4UFeGp1H
wYGqsOkfEpPy5UmoPuokK2OdrVRAKKzxZb83MUN5lNjijZ8m4ZY2dvxvQISmQxpU2DCGTBbe36bZ
hvJrWbknEIk5Rp5oyzX6QAfe4DXQg+yY4vjOg3XL+CRQ5aHLrPx0vntEk1m9kLaVwjsblk/Yfgjy
w8/yxmcaK12cx6UochR2upAnQiFzyHHctG9iBAm1H2C6Ptp8iUH7RWw3gWHoC8GZjA8AnX4790uv
r9pTYLu+fslHyKe3Oh9TgyrClYKRR1G7C3/R5WHSuK9umF1QReUaOXtX0VwmcRSuJxLm6gMPlvAx
3TQ2vQwrxqBdUcGYoI7FHrfvfDE8Vbgsoamho/h7vtbE/kV8jeZz3bEtKKIzdxJ3OtspYCK+S2XV
/t8PyPRN7QLGuO4vx1BSHMMisuNlYfxLnmXyKnnCsBy+490Os5PViRxOyDlpRyc54Lr83pMfmqdz
pbqeVk16/n+GnQyvoZRJc8DYprLbZFU6vjl5ml+lDRmxMai2vz1e2XjX4fB9XZWX33tYx3/53/Vy
6N3Nz9ZhPOBhmEgE7ggOF+ULbkKdfDAfI+bLH+mUrxYKSHTGn2qjIz1OjjMx92VN+KXEQZCUw3BO
RohFB+g3zm8b0Rns3VrZrzBBR1iZZS11+iyyilT2RMThqw5oNvjANKFxO84RaX+Fp4LTBfscHn1q
X1ngDkd/HDFnwgJp0sOk/LDAklnjTgrYB19fDQAFjG94JsKDGRM3+qbqkOEQzpZvEkTwKSXomR4J
axPtbhIiC2c4jiQDyoQ7l7orfonITyT0uxVz3Nq13oU9ubU5xwXwpq0q4VMqUHefvKLDG7HI0nmj
zkyiW4Ut0r9KldJP182gm1tlIrKZaZJwpewK7Uk4QKYE7brnQ1t+gtWLL3BcFmBxvLKk1kcBuKoh
V0Daoymze486gxA7KOk+6rVDWBUj7hFmU4TcMG+GjA+6qEVjciACLLtoqZDVE6xkHzNyw1mNaS2w
8ZL9OyYyHT8ioEL7oU+69juufT7CuIrD75k35L+rlYGdbVSpzgWrskGTyaB674wuP5pgsOZPWi1+
9wuXF11YT/hu2HE9bVmdZJjH80q4u3lWSJ/NY5WX5rFnXnckPVVFZ9tFm39h9FrvDRKPfEXkLhkZ
VTlReJwKU3g0/JJmX0wm+bRqVddu3awIHciiEzMrX12K1IZMOj1Yqe+tn6TqRIK7y89BU2GdYq/k
qneBWYaXAa8ctwA/HAoHnrBzOFsC8nXLSJ6ht8fIxmSi/9WtlhAI7inMADB6/D2uS/QO0+fLn3kl
2H7tsEczDFsneUbvbV/UoG39uGns815pEtp74sWhes6VYd1RhAYynpKpdb9Ld8nPuec37iN+IYXs
X1WUx7PQQ3HCvMLqETdEQf6D9YGSmOSKfKEfLrf0BSzdm2qVRa6uHaLJL5lYzFn6AlGh8atCH5G4
audhxjL+4KI3vyxDHdZ/B1vb+CBFmNY/ncySQ1GmCK8FDM/6XE9jXZ9DIpH6EW4bExq4Qs1XByXz
ilMJ+woDy8Lft07jdqdlcLEHKfyKBSBOYmfH1TPtPR0272Omh65/CWzBdJ6EX0z+r1HZRxoi4ZNb
wD12XPAHBldO+OA/1XkSDyxxkB0DuFlgh6dzwsPPvkMsGXNxRi0GWbFL4RN/xxiaT+eYOM+WI43q
4VKFadvB/vNlL/96FFyQP6ve/SBDEHxgkaDyoo1L/afQgcC1ZyJCWDduieo9TIMZplOuV+xuTTSI
/NrqwGF05+cEA1Ke9ok4zRI45LJSWqZ58NzySVrWDZ/KNs8lGOqtNuvdJr/oMCv/IvqiOBlQ8RiO
8p5e3vFj77NeY5yOE5X9sy3CbRJrAvHNEyM5jmRKNP6LPEnvQYzE8tsAr4rPTMgpVU2B1+DWwCN4
ACLDxCqSdW8ujb8q2IahyIl1LTMl/Klb2QMBK9MDiBC0MYPvPqfmAdDas0IJT8GQ1Sdsd125h+QA
EGMW2firJUyvnsGXyfEZ3xxg2oCQw0nCNUdP7ub6aEmakkHsyughloXmIoGQSfCpoLPZFqh4r0sR
Je5DalmrfoWUuEVlaAYlYbRRbv7oCgaPXDKNjXiMSEQPjf0H3zr4AMVL8qJIA3LbGUf0Dx0GHN9l
2671oTAJVx4xOqyyWBXT6bDkBFYapPt1Z6euHK+5hgC4L/IW7SXxQs14pBWqPzlMaPigq7m8pv6K
Ia6SGN2GsYii45LUQD6TsWOukvjcKACnKkosr0mLr4ioZb5LMcm/CCRP3KDEu/aAAMiCdAMFONhi
15zBUnsvUFi3dc3ASmBBz0STd2GCI4Efz4BrvY7n6bUlXYELwoB22Em1fa+aBovp8gIba0c77wC5
RUB9Q5+hhGBdfHnkpsdA47FZ4tMlHuLsijZRf7crUuyCYJIv0HPkIxFg4l9RDbYGl+JmC8UnigM7
P8OQxdxM/RT4x0EKmgIpaiwJXERlcxLzOGVHIZK0woFVZv2pSrv02aIbvKZtYj90tFKcBpNpn6zX
q7t2OR1wB6YAE3xvA2KgorJVAc+3fvImgHon4JbeL5VOEshi56TvVYvJhOLa4w9acCTJe7gy2l2Y
vB7x9iblhfOzaJ+kt6pvaVH5P4MeJxkwwWXT0Gj0Ll3OAGgvyjkiIdKn/ECsJTUDqX0anxLXyRGq
mpqUiMELfUxcBkYYiWxMyjkgpUD95xM74xS686GVP/Xg4achv6cUr/nk3TkyiJe1Xo6rJmz4FKC+
k7kilLUFrbI6ORLz3QY57QaGseAuZ9TKOftcpigksDpwQOz13OIwpnKmUmI8OzCQrXW+L0hNXRu/
5BwMU4O7oSIi9k+CHoqPJvc5ok24xu+6GbO3CqDeZ1zp1N/pPtpsAWukf5h1gzl4Y8+vVb2qf4sJ
igK/N/6uioi0gejlo2JK9JWsQewfNkGo3zcRSN1d2DGF7fACvVPly/aoa5cPg1Y2e01MFmMEa4fG
e1/axNEXeDcY14zcnD+pdIKLFhqyAFP68i8EiBVkDKOhLzHE2D6GSun3htj7V8Umle6iMGMjSiMi
DYcizLEqNBKtaicjg/EyrZjra9fje9KD6lOGdCEeZafC6Eaui7d8WExJcEj7mDDSZHvoVcj1UKwL
p1wFvZwLugvD6iyXIXtr+o1GDcCBIxFQE9o05mAzS2YQihIpJ9YFfA0X4pYKTPpmmI8Burd/lCkD
08O22O0nxQVnO8MMYsANx/Kr9XCLYnjkq+lSTEMVd06zR6TnOemwCn058UI7oR2LDY28icbwtzR/
0r6vUyBYgXcBNIwQmDBRZgdEOBbtcWmb5U83xFgENexMTOuC5dIsB2DWPcZd/6B7RX+oSmf8CXiW
B7wIHYBxYbbZ07F0kyOj+SEtgWXxr7dK1ioA920/zYDmxdeJOHlgrsJApBt78S0pgvy3R9q62VlX
5y6rh6y8pURm17PiaSMQ67T+T38ucCQJGpEOGVU79Znd8Dga8RLDN2Hp2ZTdbDMP0c7kY5CdsgH/
23Fw67jYMeudyjvud0yS/Yq/6+LBMLa3uhuAt6dDZYkOr1Is18ATxHpw0yCR8M0FPeZQkE3DKJl5
JnriexFjw/E4xhMCOuGp7gp7EwthM8r1oUupck40XTb51o4L0Cq1bkqgG4oedXOYQnudLecDDSdf
I0W0uqocm8Cha+hgED6cFnhHuu2tiVjJcxWZouQbAVfC5MGaibtQsS3hsYmMv5ymlkppoWbMHzBx
9AuvZ66bS0NrEGIdwX5TPHqzLurvmk9BPwdM4vrXVhZIlxBWlbdPU8o1OpWwld2DDONoMsiZUDqv
QQD79cY5U2cvvAZzz+lObbiHi9THz0Fe4mzA6jmIC1t7W93vwfpJID+J5dOkKbTAJRh3/2OBm2Rt
GCk5jX7cGv4C4CZZZi9qdGsjDkZU4zpeAhCjEWdNtpFIkiSaaAV7Vkk8NexPWdAeY1sclM9U3xwr
jER998jqqCJ5swsP67NxB9jHOouRgXGBcvlfx5yxylMK5V0+WGRp5whUifaGWqToz8aFndcAL7a2
Tm9FwCsYoIrghT4J13SEYgkjMnq/USzhgdp7kvwvUaScaWx/SS3u8h8V/ryUqEkvvAu4nq6vDiJ2
1+avWAX6gccxWfzovJoZ9BFTnOJ799Oy957CaiRlKlecWfsqrAycfz2D0DnRPnkOnkXTkRc0/OQI
fcZYrfDzwFDiWQ0wLFM8TBMfP9SjmPYDr8dEs2+oH0ihpG4lHr3B08wP+rnOIvYR5HPyu1DbPw+e
X6ia9MZMBBW/T9FW4ZdwYM6wB4JtPYdJasYAuph4juFOef69ayfgv2lhHHfn5ajPuCAlrMqHZC5C
9RjhSoc+34wBUBIrg8g952OZh1+wueLNkInXjQCxv2BjI8zY1te+5gPYDB6Nl/AhEUu6Tjps4etX
W2euWkOPuxSiBvznRpmcvgOanaoXy3S7+C9FZ0FUWeZifQ460MOXpfUwXzO489SdQD3niKiBaL2m
I6y4F0BWFTZX0dfBfYBw7lwnzAfQiuugCt5l0LnLS+oFyG0CEk6Bobob212AP627JPCgkJSJks+n
dMr97KOpUll/KdEuQXYsOpciFR4hbhF8T/GjlzUwCSYBfCqiKej3PKxLe52jkuHk4kRTdrAuKwfh
PATtX8Nrusf9Yqcf3J3AkuJMjRXwhplOdQfdkNCShgOdXE2NIoeGrvzlL3ZykZkDElAnoFhtpu5x
bWR17sngpoy1a/tmfBz9e+2L4hsiPgUGi70IkCTSw6kMcqFElB6lOjAbcpq/5ITD6QMlw0cywf7E
nKlIwoX1vCEfuvg9ykqaX8PkN+CQWfo5VmdvddcRzJbnq2fGaS5lpcf+jO9VXrfFJ/KIQ/Y+Z0eM
c5Q4OsguGJXK5ubN4biSiEZRQQw3hMFvLapzcbIRIZ0Mwpo9BDmAvh/lrMbkMoGYpA2tFL0sELG+
605dlAKmJ7ib0odjGWfKh3ycUVMsFIlkqChY6qIxD4qufkl4wQdQPFRlcc1CXQXIZ4BgaDEgTIdu
Mb53TuYJ9WnRXmo/F8K7YAFT3aV/yHzl6Y3EKFGrbV8INugmoxaBGk9kBWBDemdctDkQaZbHQwMB
peImZXnUtCPd5c9XmI6h892rNS53TR/vj3uVJow2mOMxsciM4K7CmNlTjGC7APvpqT4Gcxa5y+tA
KpyJodNwOXmsgmv+idwx4Y1DrXtmkQgbMvRG7eiLrYAHG0uYrnJrETCRFkWRvsEKaOt/ui5xLC5M
MsUr3S52y4B9S/kJ08EU3BZG+DW5sG2ajQZAG8GhqM5AxMYipS9bVMip3chrxftLeDrw3d+6EkI8
pZNxdpGOq/HHAkGBTVdkHnKfRxI2+j98d0Nyo6ZamievsVh9TkuP84QHt+En+gYjzAuf6VOyUwO2
cbogGvCJ7/EBYxswbtqo14Gftop2PkXpyOjWx90QzGs6wyWcNCpJF9PT7lj8EUUPbRHP5tCWQi71
ER16XA4VyVD/iuIyty/aVGs1PLJZQZpXbaspLvdMuSFr7OY2ZXwiQjPDi11JTWTvBiWo/VsNCa44
8BIi6V9Y6bAx/PBcQjx1FKMvIkBcuzDckClSDX4S6o9mru8pd+if1mDlLPFAai4Xk7ekt4UMx5cA
aKF4GGj+e5Ldqu/uDYn732aEC3NNaVX638Pa++qz8di9eVAgcoeHZcLD+eoaR9UgNYL1g2i67x6t
6hb3VmXABH54bpvMz5kBSXLqCR6IAYOTx2G6NMvYXwzQIBfsxkiOI0nMUNzVQu3wwEZSQjCdGVr9
ZZ3WKT6lWhznP6tXqmEGlxwFHoSicCf7PFAjvk0GwMc1xBa/7TDZsiz5UPwDzQREIV/F0evYF/re
eeu0PgG71hXeiVrFPh4jsmHlBZQUfxq0peGrA//NwKfM0VuHiHaT/kOUwXBEJWcVyS5D/r4H6dKZ
kx3D8J2qGvKb8PgK94pXw9vLFSVm76VY1Q8WFI5+lTWS2g8KxXIDa/ltdxIIPD6gzoz+CXBKu5wB
O+GRo8EO8OJP9M/zLs593FNF0cf0PGLoHASQuSFWDb3PD3n58+W9EnnlPAfO1KjHwEUY4/hnm0G+
o5yrzTe8XQXi9AaJxcKA1YOo0RK96jyJ7APRBe9OggsYCOQVj7QKOhLnVMoGMrxoUqQm+MBKE43n
xVXgcoNlJVojJt3Fz6wBIm2EohLZj5x5mdxeIV/uIP8n2wAgXn4HcTrR8zYRR3MBI7Y/2smDShIw
gIppChB3Tz3Z45Us+nYzbD595wQmLwkxBOi+XN4lv42AFSfHenM8QxRhYKO38yt1vIKRsGVWfFmx
caKpEN83h6RZtPopUyZ1JxfkS3iaE6ZtByXjfpsjxa1+GACfRL+bgC1RTLxQ/ZYb6b8A856Fa+4c
iQ+7B6cNx+7UDsSeofMAK79WXYJ6FkBrMjuL4e6zi7vmT9T3sT5KzM01d7ev21+JZc3LgusQ/z2P
EcHJOUCc1LbEiDNCijrQYlUeGEQgwmdkmLk9swaAE43NZ47/yPPKIZzWnQzucmqZqiUk28WtiRjW
mdlJxlM3uWomMZtq58lTFbYkKE3xeCbCBHE6GKJueFUaC9ODMaObUTDE7m+6gsL9p9yicT8tedjC
A6oK6rNasAAdq6pASBLsi+oetbWA0BKfauYuqxzNjMt9FuR4fPh5MLBdvJvNkkeHTvrdeMOB3Pxh
3xc2NI8jcsGk5nHYtGuRkRryRBiCJYNkvpunVQdPIcC69Uo+QOk7g5eiOyj8Dnh+5UoIgWC50BcX
rFh5puEgqUmHPLvOJ2OLsfwSwCnl1TIqYhwl0FO/tY6LRTydh35+hj8Qvg9tbeURYW2uPhIowcwM
qpYrZJgm6kYZpDFWirIZSNrUiIHf1Zp5IRGfKK2bK0JSudwkRa+9cs7m3Qt9Bw17OuLyS0hzRe+i
7GjBsWVBpEjQRg9s7GMUo4p08X+ZcKzqi6rnnCY22jC+i6DeUTTTgsGisjSmQ0w068AEvfQuEJ2L
7E4mPhleDcnKrj4ivnGLLmXLrMKsjCn5LB0cAhUmVnlhWluan9JhlPbXWxTPOcPEhi08NWZAKPra
mvrEzU7MhzhCE/O3ERQ6m4r/8k/Cb4kui1G8qImMwQkzwqaT43YlHhVU7PC5eMqHxNB10Rr8GY1L
MCBte8BfzRKPrGXrVh6ZiAXrd1xSi3gdQZp/4XUchuPQL1QgXlJhENotvrHuocQ/pbDMrDOe2GbN
nxt3okNbfEu01zCcq3gblPsbY/Fm3GvgWFJQV9Jt94PjJ8+MCgWTVmjA/Vkt1p+fGCJIcTH4Zcyh
mMlG3oO6E+UZO7t4Zm6Uhg9Z3lLqahrKv3beTK+c1r75UaxDrp5hwiKzo+YQnRd4rGoq+4FLpzIm
17910plHKxsiKH0+rNFD4W5OPPArlIBSVQD2CrfZNsI0I3o4bhadgFLbonbKt8glOkppFJv/t9dB
xsB8b50g+DBS8ksglQ7fUrZkOe9d6HHrESOXiMK41NrH2R3n9qanvigQxQAtOcx7y+3+0TOaONCX
0gcNhmI3DOIosLtwmucqVntq32TEpGmHXz72mIhGLOeSLf3S+xFz+ZPUZjfVJ8U9OB+TTFASVdqS
coqEjQEljUSNTM52jR1nGcuPfWzw4wsVD1kp6ilfHr0pgArt15Jmt6dEMne2PTAXSxt8UkB/Ejt9
eX7C/rWknIfxg30+pXjPJTGQz6Ido5EFjMzAWeqTOIwKEBLj4pncwgaintPyvoJhP29L9ORD7MVU
75PPHOa9bmXoU72z2W7Ha8uDgyyH8grD0i3+4Ln1koeBine9NTKX/wjXQOiUfZirB0yn2b+EuF92
YtehK9jaU/OUdHkvgisZWTd8XSpoY58FX/b0VE6z19zmxFu7T0GmTbHfCJrsXoPSDdkZIZkTDiPL
2pik+yxZPm9hDX0YBNlLWFaIawhbWLjeGc4oXrqQVX9PHoV+eB6Mh7HIw2KOUQzhDj+/hMZQVWWs
votudbrp2AyJrJ9Zn9W7fyff1ut9GrPQh7LUGvY20fSN/9x1hnxnsAT7T6ilNV11YYMKGzcTb0AP
pjMU/U3YzcvzoJctkAHzn3U9s+iqJxD7KEhL1ECv59wMl69gDpDtFQzS8tTFBLJ3sp4icaHD9bcV
AKHGoDUGMMQjnQb/MemTAauMAUYCQYVcRgPkwqn9gSdGEMoQczhf0kjaj6omaAj50fMGCsNKn3xq
keJMAnaTnJBXfzH2Csfngs6VzaojpccBTqnnnbuFUcwm9KBtKzZz/B+tTRpCBV7/I3VwMrAXlei0
eNBDPU3XGg+ieakmJywf2HaFlCPctENj0tIL4/tWraZ3DhMSt2kPWOqic5YAXJpqKoDOton7HgBS
HM3BtvhdD1CS5uYJx+Ra4kJe4+Bde5Mtr0RLcaui9/sDy6OEcCUpzinLoz9FgJP/xlXI4IaElPwn
VGv/aWj75VPLDoHgyPKI/F3i3cw+UMGb4pSWQZI9KzZuNNTB1EzB90Gyoei9YH7z27iuPxSMGSvX
OSZ07EARapHqZ1f2nBd6ENuagFzI+C6Y9PNp8ZeNrxaD1fxbDghZvB1JmY1vTULFtlfspXFPilUi
7RuNEJlc7EF6VNiZfRcohI8w8d/kM7FCWXbZ49ICjpqZ0MW5eluQ9EGX+5y3xYBNKe1Zmqx3eAkZ
ADEYB+7kxW4GwSOie3ojYJg1F4I0RGHHOZzanwtqp8JhRTJsPQw2H8WDkANMdnwuiAygPrej3N0K
Yh1lkznwKSxMEfDRRm+V4263qvH96UaolKPC+kWQXfwcqu27WFoJwrUB3AjNGdraX2EpJZgYrJD1
ApLq5dGmlXXf40UiAAZ4q8Jnvwo4uyxm4+iUlzMarPA7hKUyMUoQmiwW9MzBS8Ib0xLyEwF+hICs
Q2/S515KjmQAXkt0RnOvXC7JcKiyo5Up9XsXRIgyo08M+gCvSIhDJYftOleANLuDu7DXZcccHADf
LmsnYjNc0vn6DEs3mJ29cVlk8FRJPDjtmT97CR9xMi/r2yZH8lxVETsCzNRCCkdwUuw+JJ7A3SOL
dLaXheHn8Ng7YeW+euEicxADacRoSTYC7D3r98YXAw+mfPQmVTBzI7AvcclwsBBNG/JovvF3RfFN
xUXS3UZiLW8+JH7n7OsiOaHMAhYM+OnF/8TitvVBoK5ZPC2TfGRVCfmVQWwV2Vw5KJRs950fytmf
upvJGg4T5uf5HR1ho6h5nUHTBzddyKPEgrIZ7zvs6lgx0SmadsP5skgUKx+rEhl4NFpDNrejO+Qv
FJHkYXU12ZyblohYcNJtYKoDSIQMB5Js2/HLqDho3WOnTX1cpoTaFg8nZHGY8mlTHIqsmtPPpvdG
5zWHlOdfSMeh5ApL6P+gcf2SzCygyzKs87m+PZOX09XOrcGXqKEbfBky8x1/P0N7RM919WP/VMDg
wonM0UfqcYmnqjladisRN3PiQrwbG8Xmi/248sUowADv1JFB9hRhL57dS10xD36mrjHDj75DN70U
Cm8ibjpKo/0MWsjrDmWfb2AFYZf8vtJoLOAw6AUu2aToNq0/QaIeWGPFPsm8JBkckM1EApHA0dMK
qv1v4KVDczaCJ/7McmXuAW4V/DiY2/rwrsv/kXQeW3LjWBD9Ip4DggTNNr0r77XhUUklegOC/uvn
smfbMy11VTKJh3gRN0qSYLQ2q6ue63GmGIauT58lK1kyPJ7hElwjl0DZceTHTs9sHknVjsGIOsBC
PHG++Naq6IlFlEsInvydedF1CJE4tV3251Y+OYp7ahPM92KJnPQlXl/ee1gMQX4XuaAmLyslGtdE
4AMDh/CcqaPsIKxRFbAE7iMllvJXmEZ181p3gDgOfS/98DGaSLJuuOUnHZ85C8VDXEIeeGp74tR0
z+YItUE+2L9ZImM/JfmEnW6ES1Gcg8k46R1uWALPueuO3uswRaP7UEhss3Y7WMsx1BNHuNCmv1b2
hGsN1RbZeXIzRnQynWUHpNsZqLrwJWRkh1pcnOv0NwZYL2QNZoWqq/86XaYWBWkYMnruwGSwV821
QUtpGIU8MgQTKVBHYvzeMf4ONU7EEp/OVvObb7cxnxRcno7UCrxfTEgSOpOCOkd6P5J/Btuq3Ude
F6BmBbzSdK99o/Qex4SRe1B8TXsNMo8sKXMZBy/1ejRPbQyMFvqCE01/gJlWsHNeq4KOjjHjY2A5
2QcUMpW6OEitovRP2aKyjT6MlIvHi/oB2A6PT792Fb0qRZkpwG02h+NZ0K3ANGEj5nx6yHnjD/0y
bIraFhfVvhU9TwJDgxX3FFkaVmCuStL0GXOGl76j7dU8WGMPpyrDU5V8igYoByRGBjrfYCteYygz
+8Qe2NBLxamr0HQkUGKCm6p5oniYFxUHQc0R2pJ6pR4chQXu+N7DqlqnxxFhDPPDMvltfWf3dh/e
a7ozojvogHDRUgK2mGL8oRV7H3J+CU08z7xHqDKzOrLJhqlfQtpg969qAeAp0z4MMyT1/+49liSm
HdSSgQ7IriMQuK2xL8t3lwZp5Xzo3IJh3ThsJaVdoqLtoxyHPHQoP+AgnLHKSdo5bN2/lJjv01eT
A7+HooPa+gBogfXKZs3MYwBmqSx3g+tNwNGwoXw4PV9ghp/cf6CrIbOPLDHgFYx2wx1GkfwhF2gx
WL2C4sEeK9uhdO/EqEaKllRTNPYG1YFvFu1vXGJ66mNBI2imshNyb3gTzJ7jB04dXt3oO0T4gaY4
DwERo0VjDlQUwOF2GwBn8cqCh9WVzjB/8z7xxUslEcti0UWELutCgMdYhMX8PpAq9z9Msq7CE4pQ
3j2XOPluGROLtZZPG90OjRyfgJJu212a2pkoqZbWwnMZawwkOxw4jnzwbSXVsAHqTCklV7q2PeUu
FIPbEhYGAhoEyv3ktghheOt86v2gD2CLX2ZRqT1IAUTZibVyjNFg/f6f4sEI69wLO70h0SA2pe1i
61uQld0fTq/CfnRYzNDIW6RO8V9qWwG7ljntcdzzbELQrBHDnhQ/ND7WjhmED7WXiD7zN6gfL7sa
pnaGrGCVQo0v7egvmwHENXDjyB4t/ZZpknRkqSftPUWpBf7zJDyXD5vvTsFjEw1ucfGxDthbbkhk
87i4xu3J9zMPLZuwSBzrk5sYp+0eV1CauouCNbcH3LWufjwsI+JqWaM+1TDikn/xXMoeBjchjmaN
jdjDr46OdQq6sTj3Z+SkDg5+MKkYuMhgF95znMH/TjdBYHXMpsm0qsrejLRP549noo0Bkr36lUuX
X3vZTvyH3XlLW8fNgeQqyoJuFO+sNAmCN2ItblDtw8lDFawkY+I3Hhcp3xzX5/awDH1uoaq6Lc40
KLt+SYlAlNDyQ3VV7L0XEbvsYUu1FAK3jkp3fBiwm5bniaJe693uC+w2db8QODI+Z84TYSIWIsIb
yh+vWU+6akbt3XsDotOxq8GZsXmrnPwJ/zJPOit84vADtQTLNyWg1LbMU0azPeSo/FbUI18nd0wi
/zUMVeq8mqIC7gGuwn7FpWGFn7puutec1CtLXatklReWDpuybsnqUywaJNNgcvPqQlksviruS7ir
UaXYr6EuTfYupbq7441TKG7HtV6IOTBnWLF5xazWVjUdAi5rOLaopD6O9TC0/SNAJZ+/I9eu/FIZ
nWWbjkpQVAu8//U9rUMFgXYZEF+BmgYZlEpoQQAWZ0gUeM21K7kGsHuWa0Mvuyz2rz3TCSBZC2tK
xFq92dbhEuOVYq9cX/KuHhxcODMUvH3pNWH4yNPDnG/8Qcujj2YzHjxOCOigoe7xAFCMK+i5H2X9
bbAFYKnyyM6/1llJgTKV4nhmqM1F4p2tXjzg5V0GG52Nbc/eUxzvm0oKzlttW/hVPS6V7H3DHLdO
yQJ1SQ4CjHTI6iPzqrc6S7LPxKCwEci0oF4yjXcQvL+J2Nv5r7lha/cRBiMQ2l1V0Cks4VVSE0Re
ng668YDc7UzXIDVhc+btiNH+Mo22eYOhN5c0hLnWQkGCrpVT1NsYcQhDCG7vRdD8HY9gg5I+t4Hj
gbFvoIyHbh0TAZ0S7nbwkjgEI1Y+81NMRmn5KlVOUk6w7l6YClB2CFEl6j8kZA+u9It3ZMHkAdBi
EfcVAhO2fKaTgpsYCDXsQ5Qz8dVB2MmcTx7jIf6JWXs223wkDvSBUGnPZzCwi7X1osokuKrXDAQv
ynb8zdwCIoUWHJlNFAhWzHI/IT8CpUCsu5jmWZADB/Vwyz4qqDYDzgZDCpjBh1hGtaFcKB3/2RBw
qn2nRoqXN7h0VnQuE3G1xxzHjgHO7xJvM88tf/q4wpSWoY/6pwrX9F+cnwDO6MQxj4r5XT5aknDr
w7qqHDZ0imIdFJjD7520ppAnHmWavvNVLTNwPkpibcVkPBMaoB2hxqI0VIYyLcRo9NeIEDzNaJN1
9TFf86WfXPmUcvrytWyZSvdDCwr0yq966v/GRPLqi+vylYACKLlJ0IWIEjNHq6zEiZg44F/Y6QrX
8AknSGLjdoh62d2xbtXNKYF8R4Wx1MjABCsi7xLxomAFbkByk/elw5u48BwsR9pfWPWnfUozXkva
1dz6ta2efbpygxtbHJJXaUV1xmZQQ9Y+46HEGBemsfwlHExG/OOq9+h2WwXNhRJWiM4kq69WF2Oj
i5OMv8kOh55tU+GywFBBBYuL826VMgjx+hAqczU+sPJhnCpbYElbrtN5sItjgjpwkbuu+SstkhPn
1EpDiMplAFgG2x+Lr3NOrgyiYF/X8ttzWlSVo6TgJb6zdIuVyZSSryn6Oi9SnCqpvNTdFKhvXXqd
yCGM5yGpGu5e7I83Zqqj7ERLF/kpevh4HyCboCtzNHM1G7sB52DcEGc81Q1Fp8uBKw02jMiAcn60
Bt8z1IdhnRrCi5tboyCbbgo/5T5Nznh2N05Z+iGpGiYEb+OvgUH0DgocEmxH0DiDyxiotdwCC5Ls
Khg3C6YvjG5AtF68pkXa3YURt9gLXW3OjOsLLWCCQsaGP/lHwXDlxacRBQsyEk4Uz94TNFyYepyx
jtK3CVRVwK2dX6dkN9/EC+2MqdBF9drHnKNsFUHbxPpB5VAXfjwGXrZUGXLgev8MmyDkpl5FgHy5
tfWfyUDa967o5qYI9+kQrW8NP22pztUToDTKx5p+OonKqIFyIteZulNDtZFn7WLyTCX45kzr5ZER
zLF+e6qtqJ2J4TUVSB944nHkNL49ga6sDeVRS147PNAj14TkN0sVIKebOZGj+Ig6uDyQQuseo1I+
tPNLBom4vqVKE4zzAn+9u5aGBb7iThOto2mVC+tb8WWhs4cALjYssNwvXktVPcul3un23EPNkU8h
+PI7u9S/vWDiT2Tf+cOX2QqOtLCnfxYnX+8sWiBriKnMD7aL/bXtOty61C/6zR3HqA82AxD2sypW
yy65e9ZY6VrMJ5QOjihGzs1kOvsEo4WJTkcDDjX0/MU8UETl19sEL8kF/u0CFIWeS4r0sFME7HAK
hGwu6v2qA/kVvN4ta1/KMoakUfzLDEzmyc49uG67nsrxpt/iFBsFSM7Jl2yTQ6cNyf/7S8cyyV7j
YC5MFHgJ2ibiwEVltLlxMJa9+ASrlx0LJ5Dnme/b0Xlkw5LsJbogNXitYB1RJwntZuy0Y/s1YiHI
qnGpF/8+bnGJQ+8e/QFzn5XJPznqJt06jOdPkcjD+mS5NJfuFdli+zCjv8lXMUbzO+FylkfJ3JLp
qWdhr0vAyc56IGCDZpEUBq+xSU167XGCBE+lcebqpotZtTc9ZIm3zXG3FrvSTcL04gWLStmnLf4f
DmgLkc2K3OosinYlRhUr+CBydPEaL5ZhvOH/PhGGWhke6Q5WadhwIWChGpEAU0jq9Bog5i7c+f4C
iUIqcjNMtHGnsHzDGULSFLmG0trHiKQ3EhCAA6Kw8n7HvtZHaCNj891OtrryjFst+ljnmJ1ZCCEc
OHIHcBFk2ZbyjuQDz1LTTKAVW/IU0EKzjPKvSEzWnds2U3LGINUEN3zQfBR4hrs/BELNNy3dvLfK
xWLbJpfQT89BAkj+3q1QhbYQPoIjC15+6oCH6qGuPOlu6y7A0YO4L80JzGVvfjymmB72to8v+HPA
9PoOKZa5sBw6TiSqz4FsMLr6D6pJUyrOgInwnziPA4slyfAIX9mavOanduyufM9dKb/AwNUnkgR5
8zT3dut8xziaOgIPpYhQsXBh56ib9Npn7V4Xck533ph2v+Kco+conMZ/Hjknn/rIIyyyYolHZtil
+KojZTLE2lI5Tzmwc17mzeQHXzIFtPEFdVOzmbCQpSWdUo2DCTvOeDOWdkSoWfs97u3RhBC0Yxc0
GTdzXL7/XUVRjDDcatdU5d8mUqgqoGfHZ9sVyTP2XqYFHYAg36/+QX0pFK5KPKTrpr7O17YAwt34
KQrtJ8Tf/4N1Lm2L9rhjp4yrog3JwX0L2kuxPdTs4sX3yh0bqSYIqT8SLm+RsF3pS1keM0XxHdcP
UBji4TFD06QLk1LX3pyhIOjkip1nIoO5lC5zJcwZmjRyXDFdt03izHYeU355Ay5qiVtjN7cwMf6Q
fh+ml9gsTWrzaiiC7LeZownpgW1l6ZKSUvnk/1p9DZy54AiC8lxZU0zNYuj51hUiB19O8v0EI76l
hKn1yU6+ts4Sjdlhty1M0FPtFycW3/dOnmy80HcVm0z1qIjUt8euzKB3xgEyqgqcWJzB6FfJjlwW
vsAA9jCxgTzw0H9CVtFti0Z1Ml3GRQbEJlh1SbPGbi6oD0BcjvPx4Nul1Acca/0XZ/LKRZwTvnW9
6b8C2fKkTyuQ9YbKEpMQXtg/lsfFT9zwbEd8E28Z77L6q2kU2ckAk5a6j3FsXPwkFc+0eLly7zmF
/TPTnhE8dZnHJysg0K5zQso2bo4cVEefpNyqv9AvyLnPV0cSFUoPScFmM2j9tLpj9pB3kw9ScD3J
WPTj5ud8qUICMFjXeQm7bslqBx9xr9P26DdV+HfyCcHtatsjeb0sS8dFZPDMb79B8sYWzrJ5l2Eo
uUubCFztGK4xAh9fxwGsErMv5jb2GN5sa4qOi6bOeUrZ32wk00IF1WTdP41Jrn1Oopoxr67Xd0Ls
4PXGnTU+8P81b0GUJSeQhaZ58RNyaqD8qbnht1Lno8YqPtLdu2gu6Jt6ALuvoomVgrC1S9DEsvxH
bJt4W9XAV/YWu4qLRuglMVfA1u808xF07Ncew2J7YcEwhNjwLYXkz4ItQi6MMHFqOtsSytn2uKhx
ogZAS1zuyf3CtQ0/WEbN/dDR8btNWFRVl7KL5XcLXqE9YGvr3T0nFndKzKOQT3nf+RWzSRLKLtiG
+RC4z1kZAo80ERmTO5rjQ3/vJjZRkb7HqyWgagAjgMWVnxXZ2g5/Tmp1B9WsCeOetVt9At7Wheqx
M9J1bdpgFUjGHeviHpKyS0Bwy8shbs9MVnQxGi2jb9Y2TK0bvMWluTpYTcqV29z20b1drdLRnEz0
X+HXHSHYg4pRIbEtF7DV1SwJ9xnYCNAm8aMNKxgwXBitJJ5dfeBGlL/Z2J78izAiHU+uLueXnN9p
yOZtaqWXbVpjOvvMEhKj2YnAZEM/TDnyLyvmJ3KMTHTznua+qL0DP1MUb1YVc8I2gZ/Yu2lJR+qj
WdkUNxK2+Lc4VcbJfhb9QDiI8rHaxHxiDdLQA3lFJ/wJGaKTcOupuQjvU1dVIDkpmzbpxsbw5sSn
yGVjs48M09sdYqDbPi+ih5bKWr7hnUNGkLeVho0QXL3Qyqhadrp1Ui+Z7bmpiDhHWtj1BOcikHl1
IvVPyRRcdMcAZj7d5KTclp3unIDbBjXb5EBh8kzlHY89Y6aX2piqgtJw1sP7KE11Q5cZhidajemQ
5IzjP5puCy4ryQZzBMX04I21/S8u0sz8YYZkwcvSNnfYJQap+PbLOqIhesB5eo07n8x8agYuWbEv
wWUiEltu8asENOHu5wCPgL+LHREPzzIlx3+nsX/Ovzh0m/sA7gRL3aDyXkarD+4MQt0JrQbDQE61
k7hhelHpdVIwaR7hBXnZKWnGNXrsqC7dlz7/QHhZPCDUsIO7lFg/4ftlMPywKZST/607Vss1nVGr
K8NzMGug5hOf2OQtRApqEikHoZu9Zlhi50VDbQXpcgtnxfuZlIDrTHlG+lW5gzJbbKGyuy6+T2xZ
+awvOXAbJs3aJv3EaccetczJtsBsJPtX913qQHqg/TN1Jf5DPYyISL1wcFlR2pyTeSTyTtVCsOjV
Xkkd92r6Y+iiTGdlMy0z7RGeQyBk6wbOGv/V6C9l2qGVl4M7f4XB6mrLinytdNQxxZEDdQ/iNHOW
GTLVkuRn4Cu2I45YL/voK+NnVWek/qsOQxR8OFSHjQgGe3oWGCyrxxSw2PiXvBZ2mBy+bftFKnFt
SmFBgz11Xs0XmKzlXZo1uaETaIFUTPoCeKUxJcC7vmdbOptovCJds3Rg9qTbokyW1mbTV1PlG9Oy
cK/IW5TH5j+RUqgwtvoDd/OY7vK5QmUW5MT7Hcj2sPvt5qx/CLOn3GsB2o79GjuobM9C5Icc2zrj
I22m4uSz+Y0Oico9/zhE1uwd0yUg9jLzTf29BgTjq9DrWBbaZfeLdCQbEGBZ7l+ntPwq31BO1Mob
x6+o7ghYzhNunyWxf7Dwjm8pnpV8yy+KO3zgeZxDwurD7MZexfww7vH7DjzSqXXJC30bO0VpKLS3
6udZ2mwO29xuP700Y6PvzgIAryqbV6JNo8GblLDK8ti8gOCzuahArQrVS6ZG1nGIYsEnDqkieChT
Sz4SqdY95hsBcjGFoNgNhznxfc5qFVaf0HbqpxGVmokdaMxrPI64a5FaxoNb1tgjSxM67oGoTnXS
ZZv1L1rQDSY6Gx7AEiQjO4z/ykNzGw8KVWZSvyOx0ABJ9jkq09ugFvMc8JASZ+MYCA6VQAiC6uIs
w47iba4KdUoj4Yz7oo+2XPWBdl097kg0bCC/B6yuVCcfaDStsltur2l2H+cWC+sOcy2fOxjdmZgU
mvuxmojAgfkb8Zi7peUyLtJzOWxslfoP/VziZQKSm71QwoM2OtoJ7LSxxSx3TCtoPH8gk2KtJ/hI
SjfFic9SHAIv1koRmvcU+QB2D232EclTKjZcTuKanWlUOefam0jgOniptnHR+db9munNjvwcMUwx
2ArkAIBL801HSPX/sYhqrZMwnrD2whec5Fup2Ra80VKUtF+iRfF/8ywBn3DD96UuQMIXQR1HTyhX
GFjhAVWKc7OY7B6qVm7ifzOPgx/sEvopnPiGMOKO92TqUHWw+FeQNEngeVeRpXB88KBRGPDMmjZL
qjNb4qK5jzAyDC+oKl1LY3GzDnVgZifn6gZsYjHQaTavZ0L3zBM4im3rnroKq19j7nbh8kfCYZt3
QTKI4XHUABN/lOyhePOx2xgfjT1zWhJg96y5f+YNK1q98bpWphghA95+j4pSCcNQhmfsj62bSM+v
JphJ6W+GRmqPSYmh/82KkyR9jolxM1ujXOPygA+ikhtB0HK6dDDqIO5iQ0hHjPNuEc3balJyQT8c
KnFjMmadCtjMb08LC+b5mYU7/azagS22HakKAbsMtzEfMUHKWWwBy+EqEZEid4nZbPIO6x8KHc8L
R/VsixTjag/JQ93myXLlL0c280dadHZ+YvjLqB7gIqjq6+K1bXLtGtgRlDCUTXUlwAQTzpb9NP7L
aUKvdhBukEXcBUGmxLS42t7WXEa/FNiM4RYxYYswwNcXOyPmq1633kWHIXcjX5WzviPPkrUcIAwo
eAhbMHismJu1KzAK26cEUzcppLyMDzUhXXxxlFivQajOKcJPSeuOU/GKWpgLWjuJTsFcic80cIuK
umUYi+/uUoy3CQiVXAUC1f4o6Eb8fOS42e8oQbYcmKeMD8TvAFhs/InvNbH97A+HtF/4a0DCH8jS
oMazVnElPe7YLZ0g87HB8u6Knqpk9ru9beVunlNh0659dFrY/gfvW/tQTU3T31dhzU3FcSxsr5CT
SIBTEc8uEtVpZVyJgggHBGymGINgiGpEuazeI1Wj8iaAOn6VyRqxLSpi1OBMp4TqtoqydZBFYalu
Y7vifmLuqOyVI4SlI3AIO3zh1wnNpJkDCn9N6QbtzklZ9+37JcA/XoLItjYleQ8DvQip5GCVXDrA
FosXmLG4//N2EvMhJiSLIu7nqr+G+UzSeYhG/UQ6benvSHHJT0dwTG1cXHZXO85qQlOBTTY4GIT7
wTloS+YUCpltZmRCQfydWkSaJdU06fbRI4T5s7AScOCkswK7ixWC4n06wH/cRYpF2ibD9BuCunJt
fSqaIVvRRjQ9bqR0zA9PrEqfQdAu+jMfuMCeoCpgdSJmxZcbERnRn3SMdo+jyhqGjNpRDTxanO3A
XCBJpA4MgKAKH41p7eKI3UGWDyNdnOpd0OqhOehzdtDAP6yA9TLLgli/a5O2OBs716d4m10Kgetc
Yr/rU18Wl6XDLX0obKaYZxmOGI8SuKP6ZgYPSKG0IHpcHAzA+rokwpb7xOVg+EFu7oQCr9ks6u/M
IiF5QvZzebWpMgWikjfpcABS4rcEHId2LTStZ3pzyYIkF0pZGGBmZeDzo/3x3uhFWHHkJm2Gvuvx
Ux3ypURD4N2no3u8OBzF7J1mc8PRRNwSGNiUEgpomc1w7sz+NoLMJWhnAB6NZlDgeUxV2IOjDU3P
ObMkMQ4h7Qj/d8803qxcOSAlPlv2DV3s1KxxfQV5RD6HwxtX3Gp1BmWnL2lKe9tNqAwySU+qO6Ua
dOR/5Z3CXkCH3Kd3eVv4zjZunU4ehHFoygTiveBJLSXSB5nP1ZwABUag1XzTvcxXCy68epeWVPfz
UvAboyoDSQr+i+jemYG5fus4APNDBG3ojitj4Sty7eSH54vZMsBc/1s62fgctDWPiO5XthRCMeXt
IwIIJzNOTWvTg7fNt7meuNJiQ8NsAlf9vzvmCtApU4HNqMbYzw8rFQ+GoDyIN9eKF98k0Pv+AH5k
4ZKDdvss0AcsTJ5ZjhKhELi2blO3vwKjswsbuMTagXfzaIZ1DJtmXoqzZmsIDwh9diZpswP6hobm
iQXzIwp+HHzEgWcuPdnW+RoDDP6DdZ5MdRo5OQeepq1s9fqRrjCSCrUdJnsE1xFi5VNkA8TY41Zr
ml2cS25cJQI5FSpl5r+mmG+DHb4rsnuRNNYvfsDgTYawCzACc47ha0p1dSXch7EPbyrcC2xQ/Bfm
nYXiaivzXo4Knx5uGajIwGu9byFK4xKqQiJ3z2Hh8NFg8CrLS0uLLDgHu4HvQ4SUag1qT9aLMiDq
jRlhpiIN4Yi/cGlmtK8jqlAPkK4xBYtojv373AEnsQVaSnEXFN/iKqEQmDNgf2QAGm+GARwvRkli
n+GFSZTDNrIs4oMicJls9Yi9ccOSwNDv1uaCZQR/Oo31mUaj40X31IiJucnIJrxBV5QfVt8QFfQZ
odxHIVm474RsEvXkDeBKIMStQJM5JZ5A0HMtSgIxPd2gWhQEVTq8PZ4zEwZkUMsfozEFOoLtwcWS
Ta50D1KGH8PMaOs77irzdIs78APrrnVmubVa/LQsuDmh/rh7Cv9G8OxUZHXnAAs0ffP9APuJCA9T
tyYmLV/cLGdkjiZN9VyEWew7rqR15XtCNB8Ps/fk2RMXxFqn+LlTqGmod9VYuY+cQ0yRHtZfH9Zl
Q87DVLbqNjz/Jjm3ibLi6xwa6nfykUXGLcFyBA0D31m8RdO3f81kKHYG+RCpuM2IzgXTGvjhPU8k
b2b74L71qdWMb3kaQlfLQuy/JY2IZ2Kg6xhCvwVzJQ4o3qN0ndYAFmEk/cmxDpbbZajdNxNnofzy
K8IT14Dl3AtyQX6owoxzOAhgEG5yJyvdsw4FrAKJq5dPNw6xMUdLPT5nrkTiFyax9/M8tRO//Qii
GRAPUjP4Jafpo9Mr/DBqWFZhYFqMd3RpyGHaI2JP4mMajdoiMhd8yqZYk0TArp6qGGPdQY8t4BqX
hgmHL1YRUbsB54as8CFDVgg+EIloOQCjAETZWARVdqwT1QkfRYOtOXH1CwEpTnbJLyp/6al3W1ue
phW8M+rlX0QYgSK2vs+ppIZwd+zrBYt8FuLhvlAoaU558V/2zqWWAJd2g8GOtJDX8Qah7vJMaR+J
RIstB73GHh219zHIOc2NMusuI/YDrgS5HTwWLCM6wBqe86VtJ76P/D55tY1vMMI50CrWrGM/sa+v
s2/tarp21WSVwYaIR8srfLLDumLBnHsPQbfYzabVLAfOkbHCR6weNM8UjDQvYwzqZtsPvhVQ3cLp
wQQVhUeSqSTLqdxhe5aTLcPuUc0YcH0vtMfnBfkRNkrXw773286eAAK5AXbVkxcV2Kz8XLe3EMdZ
/yDniV8OhIh070scSocejde9J084WAdp7HRilZUNmJBcmNx0bXXyF6GaMUKnLvxs29TT+v0BcEBh
MA1iI95uhPmDchg0m2xmcwuchkdFe830W9EZQqVOkeKfCAty8dRaD4W1oS+Xzcf/u80BZpHHiWjC
yzYgoux309b6YShLTCpEEh2xR4OoDIijoaE3j5KLv3HQW/25Hjxeu2Ta2I9MtWK8rgHgwM6qB56N
jCQOL+U0LHnlWPAbZk69q1NVXC4x/VjdLkScX84By/ufduox/jYdu/HDlKW2t3XIN3348wA1Bd69
Xf8Nm6xCdqWa1v/wyZbwJ/IhoejB9YsSeIAwTc9l5gpKAHurDg9yVrrH5ZXiPtxGZNrNxUq6hmMJ
AFSHb5TILymNMlIupk3H+JTFyLQFFZxzBUWcZEtnN29zBIIPGwuOv0crJ1/xPdlzWPxO6fNDgEWx
pbXTS0yizyV2d3kpAmtge2qo2sgfTOOs4fQpAXFxmWK/k/kO17eHBOMsTnFMwUvTSWoI5hvcgTw4
SPzs+HKut/mFrCWAgLIZU36VdI9TjBRTxbqcTJu1DdwjmojGRwgNWDWUWBNzMy/I8QjpsXiFaocp
JDAWliZ3Hly+y1gpkkvKImCivahFWBCMq9Ot7plO9zXeMPns5h22LvRM1vAuL6f3khwrEahMeazd
PdUXLxUqfPlq0Vgw/fKIn37UpEUXHrh2BNVAgwZ2y6zXf3QlJoczM21jG5mKwmNeZgsUg3+lHrsR
cPFcYBk7e407UCTKR9O2H320CC/YrO3Ijdj6BOjFFgJcwLTd9gMrZZwPEG7BEMRvUTcYGyHH0Ut+
4VlwHsq4Grv2jvApz5eneL0w2+gxwJTOKjumJY+ZBJh6VeNX3ZXgUg8CA+Q7njvKmFoj9TlzEZsK
oqVx4bzmIJ+rX3UYUtwLLjO71YlnsYHVpI2ko71LH8jJLk+uY6gFoPwH9WgfV/4Sn51mskBd1plT
/tau0P6BO3CYfuOqQoymDd5pnivVufFbwdtq/CpaH6GE7XnnQTTtsOWpt6SA7gMRcB1Wg17w90ea
++0/VLLQNcwUXYPioRe2pP/6gasEcAWDXRGUhuMuEBjTIdfeS98SguOkHsAsoyeHyQzkO5AdFQ9+
V372GTSUK0/RZFI8UzWVXNugYHS9sBlf5cdY2ZR36CK0abIJYzYAqU2Z8kM/9QFAnr7X4xtWicKa
iQDw/FhbXCnZGsOB5RT0pxzdZWbhoWqPaq6lDXg9DWIm7DWSrjTvbBtq680vA7987sEIOMR4ZBfn
rHtweKCtxvBbJFGpCJt0Rk76sfdcL6QGiZtBPZ1ZsI2pwARn0uYLsBziP06kOhfPVlPardrUQdla
X0vc2p7cLt4cE9Ggc4dIAF+YunIOtJKpqt1JI4PqyaLsooZMYNPtRQSnsCK+rAXIeJZ1kY9Uul/I
auj5QGcOfpjbIgP+rTkAOe/uiqhSJS4sXNGT2nRkKES6SxKVfWWlWGD9cIl/ibMknfFDdfWXZosh
nRsVrIF9KRubgqCKZ/WWJ/htN4K7mY1v1SdKCi4FoO3G6DDXR+53Qx3uk3Rhhbm1tSQcsG8cHHRP
XYu5/x7JvaNHiazSOPwBT+nMfyqPUtUbk8sS/pMBHNhtRy1De224dgoSOLx3LykpI3CwPmMFjw25
x1uJn7W5N9S0tIdRq5G9n2n0c+gONG8bCGM+QZ4KMuEW5ONMpCjFxv5mR237jwR44j5NMlswdBox
Fw9RudAX78aelRHboR/ylCDnUom+jOXNqqzyL9VMpjjSmysccnTKp7t2RKl6HLDYx6dJc4pU20zC
ar1XBvlPIyWXiWx2netZvymWtqnSafkVvlCKzrC2xeuInz4gKgwRGDN2cMDK5GffLNpUcYdOJAjy
IZIzEZRxRjM5IjcIUGq62Kq0Jpp+qMwrSN4XjEyL3GQOJSnYJgdJq7MboxxuWTK1byKdRp7BgSMC
yYrV5H0etLBXfPIWzpkA6MxHPlIHxSBlwvbfUGbTU+6wJvbZO9tBv2fDG4ZUWlDIFD2QI2r9X0Tp
NKi7KCh+UzQUGTTt2ArHl4znSvEwCWseN93UDh60az6uTTjgiL+5/hLp+3Fmi3cb+tKBMQnG3v9J
2cM5r83EnIIvNYLREWaEYcJtaPkax2KsvIewHWoflNlkUaMRdg1INVuJY2fCmpquKUHOaVMaptf1
YiMZyunrWdc7eZxbuEIkpT8bHzonlqMscS/NWAXfESnTbGu3YsCzZmzMy1lquTth5+FntUjMUZie
IrUJkEDHI2Y++lyFstxXIEbBC6GCDqmdw7oR7vi7AQOc7BaqJyCB9F7uXgbsYhpJjnc1532NMZTY
rHzlrTDfOcEIizADtEvFcQkPh7BP1t+xACq/UKetGKSDJswAwLP8h31gvtY6GA4p956PPk7rR5q+
1WFgFrizMe7eW17xP87OZDluJduyv5J2xwUrNA4H8KyyBtEy2IsiRYUmMIqU0Pc9vr4Wbk54kUJE
WQxFkwGB5jjc/ey9tvPNNbv+2LBYMggFgKXA5lIU3PZsEr/ZDG+g+13Vs68UXWR4t8lWZNNM8VSL
2S8kjfXYlfVPK83tia1ps7PEkiffUXOEv8V0in9BHit/6HFhyLUV+NHTpGL4SnCv/hUdWI9NLPDU
a2BOfNCQE7CoymrvPk4rsoaNCmk760ngP0GHaqEjZ+G3nlvGDQSWGD9c6cEir4byNybS/obpPTkv
Y0VYA7OftP+laI0ntyJhxxOmBJ6fZ7K+nQE7EcIRjkyN4O9Jw4TX3vDZWZlUv6zEU8IKuJdc9kuL
wAV8jGEWPzTfLF4SD6IH8xrTu6tdjOJXfUp+4JZJYkTaW+PBX1UcWtJtpHcP+KbpR9qFzNaJEpvq
/VgGYDNWKRqW8WVgYqYH67YYS4DhFeiodeFL58PMMSdsfEa4mzgu2H/MShRm6zgHbZrYJpLKTJos
TOnZdeGxa3Nx9Ds7v0kMgjbWpWPl+RUdmAQXnZX4+8Kamp3siubyygnVTu5I7YmsV19vkis0nHze
wZ5Zvz0i0liNRjDcN3RlvJZ2VDt2j1JXYjz3XisO4IO8HiKmmaqrlO12vqaw6CwsbVqPKTDRO3I/
XVlJEjp0P9gCqkiwgLl2dpsn6mCs2T1IxMaJU7M40BXAsoIzjM3jdChAB2LrjDXaoq49bhy25+J1
G0baHZn1/caCRsmYJ2O7Oozo9H60kF7MDVnvjDJZabkVRq3Of+6wR8Wbhk5s9mLJFolTU3HOd+Dm
ESavKrLsR8SRot2QRm+JKxmHtrJVoqqmgR5icJ50RuSJEI0jgGqTYW3gMEy8KnONfWFbbXLD1EET
KJWU2GbZYQ0Rx/q7jSG0JP5Ojx52Q5cmIK7VCqOAoYjqpTNj6azsWqofBsShNyXUFIginmG+gY1t
wNSM6BDpk8bJ0bI19MiYCDE9tkhQ4apDQsAaCoOH6OwmL76YZs2eVZY2tIsd3b7uy6EW126E4nPr
mIJJTaijwdrCYajp/Gro1+iHFYp4iPJO/1l1sk5vMd9UwUtW1MpRU7Q8u5Zmn9yzpqJRj1+YvCPY
HQIZF4syQuiygUSasjZIxCaMQHlBX1O+DzpzcaJrFdW71UubYa9Xij5gToVyFW2PkrypReREzF9Z
zsG8pJtabIOERfmWxmzyYmt+QQ0SjnRr9XnvsZLwGZzrLpAW4c4xWGaJU/RL1TT+dRaxatsotRO+
IGgoX0yWa9cqS6DuyiGgCasRSggXTmKu+s9Oikn6HdNH2t+lHs0z9nPNyN30+hgjL/I9nXfGq3Nk
Pz6Sc+02dIwwf6lzLenvcMJm1XMUZgY25dzP7XhFY7fIUCqCV98zPyf/toTPo980UERidlTiKH1D
QhUpzx123v5BQA3KsX3j0lyDByCd0HbSmgESqnjCLl6fqk4I1j1Uxw0jMvcfVF7W3Qaqn8RbzY8z
hf6PqSIcUHrFvSObQBH7AAkoGM5ggKFFtia7diktHOswLTrLY4hNxRG4U4WbHCLYysDHVEyd6w6K
BO8Oz6m9IwYo0I8dDsiqXwP3CUxyalFpvKoaG2mbPIFd/KyMLFS+OdjVacZGnWsduTGFYIeIaJAr
w+m94YXWl9PtKtpoYLQQjut7DMshFl2PufQdBpfUuho7phjrLmtNxl2mJFg3rMwK3V0l6lDsm95R
7Bec3KiFV+ywdyH5sa75SkqURkQO3yNrE3bsUWJkJsYS2JPnRP4qRpJFWKaFqZ9po6ODhCCpfDOo
vRfcOuw3pVsdA0V2RWJoFT9alrQ5QpcVlvGFXeoBwZoewR045rpVFCz+h6xfMyfJ0pe4auLmmtEu
Sd58N1PELkxCvTQ3CHZC7GeumpUPMTY//bG3tKG5azM/Sx5wIVgjnZ5woHHICsBBS6EWznUd02F6
Hcj41Ld0D8i7ptq9YUdosJ4+I1bUB6CffKZfdGSz/rBOhCDonhlWTBNXBkjJ+FilAq8oJtaXGCuS
+Uur/dR6nLhlw3YYc27TJoWmLZAdDShQN2brF9aWNkgSo3Xz6HZuexBdEzOlLL74VK+xSxiGmBoi
N/8tCe2pt0rn53z8VdP60fdW8tWkpxPuYstu2k0TREj1pPTZQTQ7qLFsAQ7oOvrMKb6PibTYgRJW
hb8q6hrSONh0BT+NfSXaOJ1VuveF74j7ImRtsU0KZfhJiofBDCJsahxMssckvyG1NMI1Q4dv1TFO
IzHVHf1bieEUU3rCHBCfBTv2bDdh31qrZFo85MwHJwGMX72qJNyw20tL5ibnQ9SyO69VH0bXad3B
M8IaInzgVO2VqtPmhjbgkZFt5UQDwrWjhwAdM2OooXzonKq9I9FmDQ47rV2Xd2QQeWVE/4y0Ejaa
6YVlV7lD4iQcEfYSMZBAQNrWSeCU2yEmGPcAHZh5ty8q1V2XCrs8W2I2CjSRBk22GyLnCjSQbNcT
YZ5MDUnmz9aaLndrryojDrwdsDuM/SZaKyLBpuXtimcq7F1lWiXZyTmfiBW8Vf3VctmM2Rpoc34A
vO9+e26DNBF0CtkIlV3wEdZDERvXvGfZaxvEw55tbNlsc9yp4XasYlVcMXapKKZYPj1omQuyeRxC
fYS455bfLFFWw7cC2WNLUrvSDe9BFzLLHzMJm4Y72/VXBJn499BitPyJNRRwcXsoBuPAZ8MzaOHY
4ElozlZZo6/QeRfdPeJNPbuSJtwccHkkvOzczmF+WJSJjsumrJTgLlBwUazpt6fOla+UQ4ZbLSdk
cmUHre3fwJoPkTk0TeajXxDeT0AAQgcw2/k3YQfV8n4knXO8c7qmlg+wEscGpCZcn42pKPLNAlnr
rcwyYJajZUUcXUUDTSzyF6tw+ktQ3odIpq8pruaH52D2441vo++5F9n+AzgAJzqQgVeOu6QwrSeQ
Pl2/JW8JZxCjZJe9jOyQIiTCbxzhNmcEYRkoe4RuhKzyIMxQeZWQ+fIbzMNueiOTIOy5IygGUGPX
NTt+TupKSFpFsx05DDEbQH2VTaMArXmROg5xqE4o9Xc8sXJ8YSXv6BuiKtKcF6kY3hBREW8pM18D
Pg+CP3lsm9LMb8NOduFtaUdELI6YMrOtM6YNKE2ms+9QpZDep0lTvo1m3rVblyjolgsLEoptNFIM
6u047GTtC2tbDjZEm5iEUePZMIGnfGi5ihiWnmrYPY7ElgwbpRVGvi9Kdq72dsxXa8V42RC/Mhi2
vcn0pLPYiW5TgtAzRpQdeR3512jQ699YwCEFYv+TD26BKgkVXIO4vpOg+g8hwp7uSrGVwN+07Kg2
Hwk77PDmfRrhgEu60t0b7HNrG5T1MNrjwXKevUZBv6mD5Yiv20Sp0wN991Ld0EZW2h26LPYGTdPP
8tsEY8aVSSqhzUQeiAwqTGxDnU4rFiD4Ly1n+VuAFbs36HvvBzvJmjczaWJkJ639w87JMS1Tvdib
Vaq8tEZhI1sBu/4UB0P+YJKJQc1Dw9tSEoTnOFb2qyaCd2KiacjyYtdVmO5b+pecfYK3inFwNyI4
vzbVNs8emUNo98JVLLE3rIgFmwFA81dS+g4ivLG6xrAtASTq/aakDfuVIU3fB76iJVuc+nILODfZ
w10YvuStamAlS8H1GZX8yY5d+zX3CXo/YM8y3wdG5BtH65VDUbvjD4irEF8z2yrWGJvYo6yIwbwK
S9hIO7XphckXRLWMTZ761dfM7+V1VWG5Xkd5ixw1oNX8RQHWYsA4DeUedVSwTTUiR8Fxyx2BEYhs
Eqe9RtnaqCzTcxncA4NugkOqC4u3gdDGdaNA9svDwD341TiQponwb4W7NvhehiF41y43WDYrAYrv
FXBzlPNmZfjoMCielrRWmr3sttbdKwRjvyCZ1seSrkhN766ywiyfXM+grQDTEFIGuwIE/xU4oe56
EjCKfIUFtvkgicwCKl1B7YfAoFZ3CrsJ1cakK4GDOIwGwkOLdGSCVw0mliLYJs0Oy+oAeNzQHtjk
d279CBc0BsLxaHWD8UKKK2IHlpgCyCS+lRvusR8cSNYLMePRUmRYVTiWWujqscfPqV6BUZzmR+z9
1fTa2gxAQB0BOOJF9KorCDxjdzukRpitgdPg3YDqSovpoPYhGyRMGJN4X8vEeIRdAtu0jYu91lXl
DVQ6Y48RyXiw4XN9iwriOogHKXfM+qsnL07Lam8HDqyLksUbo7At6vJGjxDmspOC0mJlBLZCeyQD
C7BJ22hg98ErTX1D2h40rVwTskPnjLPhmxfDzC6KLvmaDZV+x95eiVccqs23biwy4ssKm+agjaBZ
o1ci2zS7snFpOduY+GF4m8BOCHVvq4KpYdrlfLxdBzY9AcE8QoQw9IRJAHG3Xj6Gd82048NXgF2l
grsGYwuuxBdowP1VmWvdd1qtsAFHV30LiJM4uGIwr3A3pQcMROGwtTzcaZsuHpXoIJg4Jz+UAlrj
zkijDvUloaFireZOCb2VlV+0RnunhVsvpH12hUyebKfQTkDjs7GYaLaEcJmWeHDbwFBIXi26jKdd
s7Ijy3Ls90EZtRVy7GB0b3AajM6LYxO39Fww3jI1MCuyNYfQduNbyPUN2S1049nRU8iLUS3b3Gh2
HvwMeTdvLK8W7AtIONelYT6i4+qZnPG3PGtjxJ6Fhqk5L0L2JZvmo9MoVCcti+HKkFNruYQPQVwq
PkdW/b07ElqN8HnfliMW2pxULfchy0FyQckJvd/QWKvHVLDrRUpzUF63df8V/Ewo7tU4xBbSM76T
z2CMAdAnyEWbUJA2tavh88JFYBekg3intNU1YjutYkklAGXcB3k6UqoG/ZwArC693uZlUGhF8UHQ
wAcG+xCmiUYwoEMQsL+zAf3q7gPq8FHpNwoyy2Y/GkrE6lAxcyd5Rv+pBfUmqVTTrnbACUldxbyH
OKWrs0erwqTSpUoBT5K0RUhh26RmHVxvAm1UTAFCrBJ5tVFYqjfZLTHHY/xCOLKSvw5d1fKr8loX
/bWpVXRED2Vh0e7Z2NBByjdkjy0+vYzkY7oKnYeTjCLHA+5tTHawp1dOWjUNKziPw1pxhPNkE6rB
vAB+hDJcS77Z0a+m5pZDiq7UUtAfrfxRbgOMJ/qjrpmKevjrX//7//6f9/5/vF/s9wFky9J/pU3y
iJi3rv79l/nXv/L//PXw8e+/FAIQLCEtVXX4+/vbU8BK+d9/af8LAq5N+msWvbcxvWIQhswHYyaF
UPq8zelTyIVT2P88hUfoXD4M0jxO4rc79vIscdcQ6ikYkBrsQDDZIFqdPtfS5Vj/PJeNudnCdx29
S5egobaTH5gZorXUk6fTJxALFzNd5Kf7xbtk8ckzwveiQk29JoaBmsEw72Wr0ydYuoLp759OwEyg
KDtfl0eDi9mSIPKV7hVzqrYUF55hurRPZxC56AIL6Mk7kuOPBO/sTirGj3bavz59CUv3yPjnCXQ3
iglEi4J3Mu/NbJ/FEC+vLPwB3pkrWDqB/s8TGHYRjVCU43c0TOq1EmTRF3vMwvvTP3/pfdX+eXSv
YOMZLlv8nvFifmG5QFgvpPvvucQRiogs354+z9JVqP88j1lAC4ewKI5J7nslpi8yKg49MSDR6wUn
kI4zq22YwZ5P0mL4rmMd3E5Z6E/qMKBvPn34P76pHH5W12aWlj09Snl0jcp+KmrwPiu/Jw+xaYfh
3Emm3/pf4xMnmRW0JLXNiivElZ2POmCQh0pjUyDKHovOemxqlEoVu37dl9OX9MdHwtlm1c3XGgyU
PvjvZmmqqPPbeEr1sTtzc/r4f3y1OP6suBO25MwWRf47WVMVCw35BMWQvaCxqn4itVQvebM4zXR5
nyo8ZF8wYlQ1jgjy2LEZnP66qb326vRFLN2kWXkz8PVGLMPoHVIrnbSqr/BY8pl0LhnD+fWz6qbl
FER9HBlHFuLvRtY2u9hP/s6wP1d508vzp5dqVuEJOwZenPg4O8bxzetNLAfpnm7EvoELaDj2mRu1
9LRnBY6pnVwSenLvCEbZZyNKDYu7/Kb0WX3Q+vz2osdhz6pcwH1KMr8ycW9VSDndThdy37NYic+8
tAvP257VeRErTeH2WnwsrQqJSJ/p7w6Jp+Vlw4g9q3B7GDBKUnlIa3gaWZ4yuUyy/Qjt5nD6Dk0/
9A+P255Vte3qfmzBqXqXbYtahYg1/4sC6DjzHaKY4dkdzMw08bcE4swrvPCC2bM6h//OjqSnyYMe
YYvBq34YWBXCt5fusRX8ktEy8rvTV7f0eKa/fyp2DRsOu9d8DAtEsKTLI+7yVwAy7DOfw6Xjz8rd
sVFsWkWUvGsh+BRiy7DbySYrjpf9/Fm1S3VIpE/7810j2LzdxIC1lV2qRMXDZcef1XqrQGtGJyWO
kR/yGMAc/871ojhz8xe+gfasxCuXvXniRKN3EzgCMKKIedra8iohnvS2P/cIFgYSa1biEkaJpbN/
csTla7OaRv0MyW7FgyYqCfLqqAm8IjRPPOdMySw8dGtW86lmjAWEguA9REmP+8OpQXtIhFH15qLH
Ys2qPqvqzJZlzTwaOe7El6q7HX5PFBenj7/wYKxZzZeWg6CNHN1jHwjlYBZxThKOl+bfIER3Z84x
3f4/jCvWrMqbACQNmY/Rkc0REL+MXkIHRFOzS0NXlIQAv38L2vRG6ZTLisWa1brIW1iKsjUOQ5l9
qwhsESsH9Ux05oKWbtqs1KMSYP6gjnx1a/MZ7TBRlXDp/j9WBksv8qzYLfDwNRsOybtwENyVqflK
jz5/jaMSN0/eyN1lD39W83zJe2yiIjkahvnKIK/fJHU3eYXHYX/6DAsDvDWr+8KhIsuSj66jt2wd
ED1WXcnaNQ8ADkF/VXoNDY8+4kUrHunI2QiQ+MQ7eOxqvesA8qC92/WB7WYU8KcvZ6Hc5azcdT5O
aZNV8iiAED14GWwX1MjdZbUuZ7XOViA2LtM1CAHR7Re8R7RL2QCzzkwgln78rNTtuOizKtcJrfLy
b3pleAzAvnPm4AslIWc1LthCbcycDGfWgL527dIJ8aNtqht112/ACfXnTrR0FdPfP33GvbFpVDb5
zEPnKqQQxio8O1znSONPP+KlC5nVtlOQelx5lfeuVmp2FeP1eMxoY/+GcXbuJV06xay62zKlUa0R
AR6qRVV8aWRsNVekmrcFUn124s8V39J5ZuVd1YMaOuTMvVcq+7jEvX1zdPlM6IT/evpeLQxTclbd
JYn1NBzL4J2+vb0Hkg/EQpV0aGVW7as0ys+8XAvP3JxVdccaBOJpTbBSrslriSmFUYN2gHvm+AvX
Yc7KusxSS9V9Vx51qylvsMjj00civaHvlyK3KOur0/dr4YGYswKHjQL8MHPM45jo2HHa6LlV9fAu
rbR4e/oMS3dqVuMuKi27UEoNL1CbZcypIdQgn/WxFqVnbpa2dI7p6j5VoJu5aEKVLD7S1R5WWebe
Ieq0dvgJbrC+EJekJO3f33SvTB9hnuwbET6lrXNFv/YbtscLL3X6eZ9+BmH3lhtgizygX8lu9RFL
xKp0ayg4p2+lNpXJH6Yt5mwkCPI2xUDIVkqAxJro9XrCefndhG8PYe+vfeB4mKSZlhFsWOq4JAa2
cHe+VcNMoL+B1eL0L1l6PWfjRQSSyOb6tLsuGBETdOG4r5oQzmbifJC44V62AjDnw4XhAxvBN3rs
k7QB1ykb5WdZquGZJcDSazMbLBSzYwQSdfreNTom0ZXTEzjwoxrZejm3bTS9gX94YmI2TjRKZI26
FOl7mls3aYWUKE1tbpslQWSdfhYLVyFmQ0VVA+tDbxNhUyvMjVeHz5CNz/3+pYPPxocC4ZFtB4OJ
SC0ttxBkEPPkQbI7/dMXXiMxGxv0AUhkk3F3pNAemL0W+6KrwDvZVnqtm01j70+fZ+kpTH//VJjI
ltAsKUb63g9Kvib+Bo5qqhJ8PQBUuvAxzIrfM2AthsI0jzCk2m6jwfCAF8CE9un0NSw9iVntg24I
geWV9rFzc3WDKDNQwLIMJECdPv70Rv7pTZ2VtEwIUhTtyMZHiBo26dK+fGtawgvW5tDDo7CtAd9k
QQjXgB2TdtMDSharuTl99qWrm1W6mhmKMghm4Q2CiRfZdhgTw1ZLnDNv2vS+/unqZqXeMDIGxAaZ
B48o4nVDt/C5iJOnigkCZMys2imugt329MUsvNbGrOi7PtDUcVSmW1mBCA/y28CLEJ4l2a0SF8Xm
9FkWbpkxr/uggZzpTNNOa3hLWN+vNbJPz1TM0iXM6h75qxE6Y2sfjdBUt5jxxdZnDEb319X40bTm
zIdk4bkYsxEAe0KMmDUmLLEf39yENDlVF9V13SYWgGE3uTNqLziztbcwChizUcBmT6FScHId+yr3
97FaGPspzYuIgrMtwKVnMv3900ADu7ghiic1jwPp2wqZPmVwzfIAUcHpZ750CfNBACattHRLHhHc
fvWE9iNtdUyO6oULMmM2CBRlS9fcdORxcHI0pSrI/8q0L/vcGrMar7oEVkY/imOVZNkOrD4mvRp1
3+lbs3TrZxXeQyQj/pWeVue0BMmCCXBBYBduFB1On2Cqqz8MIfqsqomJIYtmMOWR5MMPabfW1SSO
dOvsumrarVRcgl3D+sLL0WfVnfZVAzZLy95TR0PvCV/FUB4TTW2jj9OXs3C/9FmFR2qKhg/Hyt8b
3RnqhYnoHsPyvezw88JWzCpIZCOPGJbJ/zBzT8k2JcmPl96gWTU3KSKi0Dayd5VXFb9OF38kumkd
L/v5s0JOYm+cQBwSXAD+qgFQ0wasdXTm5iyMrvqsjNtaTfTUbaaIWAQbLdSflTC69gveb1aplZt8
v+wqZuWsg3UiWoz1AohCWCN9r2NpdLTN6aMvXcWsnovW9bTOtMyDrubXoAVJrR2bL56073AR6mdG
vKWTzMpaNInSo96zDoXIXfw/dHXdyv9wC7Vba7n54/SlLIyr2qy20Zi6qPU064C2+EVN6ZMADrkj
btE888QXqk2blbOrFQl0+NZCm6b9HohJWPky/Xb6xy8de1bJWeCSK0EI+ivMq+RrAMPBQBcG6vD0
4ZfuzfRkPn/TsrjxYR67r73t+186YCY73YTItmJrYvxy+hxLlzArZtK4ddjMnX3w8iztV6SeknGp
VSI6c4uWrmE676drEGPguzl470MQite/ny+8iY+wCYLt6QtYeE21WUUHeURkjE3bMPGmrbOk9fC4
Gwl3iDBibHD3GsrW6MyyeOlqZmUNVoE9eJq5d7IIEFT38gdqUnfvO2erbul5zEpbVIZOhpBtHyJt
rNBjp+5Ks9rL2pLarKQbA0UZmzXed0KmYyz8gyHWMGQwrpx+Fgu3Zy6Mg+4V5mpmmwThqgCmMatf
Y/AkisqKz83DFu6POitn3ReIUCs0sQ1uCbhXFQFfljKceZmWLmBW0JVtjlCoBv2OCwAnrrrp+Nh0
CBTXfa/ZL5fdpVlZZ4DXgUKN1iHLpzE1cQiz0LpgVeNd35w+xdJdmq7vU9VlY22C5emUV4LX3Ic8
8NXb3C6L3WVHn8766egVyleCdFzllQm3chgz64Y9CvPMXHXpEczq2YuQpw2jtA729P0PoETBJBTP
Jb6uy74I6qyIs1JBYg58+hCU2gN4RuLijEvXhuqsfqWu634S8WmuiPfFntymgMovVy6osxIGUJqk
cdgor2UbJPsmCAsI5tXX0w9W+/PNt+fqtwCALFhBYdzyZeODSWxxqjZ7V1qPHeECO0ACR9A1KM7J
pegtYAHw9ld+yMRmRLK+6zXMhXlSnpn3L/2aWa2rVeQ2VesnH06ETJxvRr+3upIc4+Cs7HLpFP9V
8IbI+9yJPmA8aRD86vZeWqKI1xOj9cz79ucvFITrf5ZLgP/eBo2TfCBuwlPfGe43vkw23PfReNJ8
+Xz64S2dZrrET1WZ1CZx35jkD0Mk75IJe0oMNelE7pGcv/7Ca5mVvptYsIn8NH+vLBfWGTHE30gh
VkEIKL278csa/unpy/nzEGY7s3GgcOKwr8dWwKthLpgg3iDFghnQ6aP/PT347zWlPRfMTbhyr8rx
+AgXaOld4JDW5ZH7YdcBA47T+fIbUeLwGm5Kb4BN5WE5I+g4iyz0I5vYFkn7U8IwiIeVWna16pCc
abbyTCEuXfxsFAEOCwnJSNyPMAScueqw3R6tMfTOFNbS4WeDSGMh08+iBvvDYIDAbfwesjj4p+qi
/R57Lq8rMhREKhBkzDqKnRLXUDZj9ox5uItwR06U1zOP8Y8XMkUP/POdN4U1ze59bTf6OvnZ+uRS
LFTjkpedo88Kt8GFHHukCu6YYLJ5jcvTxbxDuqFPwmd75hKmg/3Xi8hJZmUrjFLDdFKpu6CqbEiQ
8S4DOiBTtmd6Xd2fft2X7tP0909jg62hFRy8RIV/hL2OcRWOWpq1Z+7T0tFnpWrzkTYNXbA6USpz
o0Mh3UCouGSBwv3R//nT3cjzFB+HOlg8zLt2TKZDOlw2F+Dos0JrSLkwQcHz00vnMcK0voIwlVx4
X2ZlRs+miOuMCDH8fNDgArYYfOOyz4op5wI3Ktc1WfIY0J6VG88brwuNz7TevpiDdebdXHiwc0Wb
R/ssIc4HGCi3aAX/uN6GKn640y/lH7+9XMCseCM6ACUUH3X3dyuzsJlX1Fb0ZGGnvuQbwhlmBQwJ
LpVE+2g71iRPmU+btC2Mbnv65y/dnFnh2rYQPrFMKmwi5wN6BMzJCHT2ZQefFawEyJJj19BZRGEF
rkoF9kRAF+Cyo88KNjFCEEZ88na2gdYdOPtPV8nsC2/6rGAjQ6igeUptB3Wy+BpYsfcgW7ZdLvvp
s4JF4ZPHhNrySAn2ux4KrIuk/BRnPoxLr+SsYoHlqezOmsbub3MlSB9tX2tMccdYBpf020w5V6UN
pG2iaC5Vku26r/DG8q1mWN2Zklp4J+eaNNLI4h7Ok7HrFM14MPpogKkYeZcNB3NNGvAz2wxrsrtC
HdzNaDW7hpTzzUUPVs5qtSN9Xc9w6u0KWPfXhcTIiWUTgttlr+VclKayZx2ZgHv8lSDw+g3w8lNi
9fHr6V+/8OLIWb0Wgvjgioya/1SUwIq9aQzPWDkD2P3Tp1h6trOireD8RabKp0rtICSthzAFT8eH
5bLGAW/mrHDtzhtMMr1UUmTUN9aw4dbEoXnZaClndduUkSCdYfr1deheRW7a7cZG+Xb61izd/VnZ
CgNomamNBijYAU8qG6Uvo0/8AAqQ+ExlTR+lP0zT5rIznahwWpgJo1qIsk2O8RPgwwN46FtwUTei
ac9Md6bX/U/nma15Ry+STmUGMMx9HdwwGbVZcef66t4DuHLR3Zorz2AtShmVwthBbL0qRvUhb9LN
qIgzT3rhYZizQhahr6fK9Onq0sG5hSsS7DrbzZ5Znga701ewUArmdOpP09kiYZ0LbFGQ4G3rXwbC
QX+b0CPOrF6WHvV01k9HJ+xM9XOpGTvpVXdBZe+Ixt3gZnwa8EkbzTm/y9JFzOoZLoCiAzRk/tYo
2gry9oi6Iwsv+06a82KGY0DeqxTMPX3ljSwqWBitYH102ROYlTPAgrS3oG7tEkc+2ym7+SROW1en
D75UA7NyJiJkECCZBbmN44Noomdcn9d2jt7CNL6dPsXCSzpXhxW1OWZGAjvEy9m13kZwrwkLDcFv
bcowiS7ymZlyrhDrCGoa3WYUO10EHy7mB/gx2ZkRaeEuien1/fSa2mqpmZ7f/ec1VdVsD+tiB0ny
0RjPidCX7tJ06k+nIOalzrpS13cC7v29bgTaN7JN9W0YTcHXp5/E0mXMalkv2FkM8F3uIqv7EqFP
lul+ugof8c7pMywUmpjVsyCrfbSbTuwAtY97Qrycr37sWheufsWsjoMShl/u+gxGYXHbpdaHOZ7r
Ly7d/1kRyxKnfKgzlOpWdswsqswO8BA6fX/Op7h0hlkdiyLMLMfjc+MO+a0stX0XiZuqPefmXLr1
80oegQdlphA7ADwdUcmsr93WOedXWhio52ovryXmrgt0Hmzg7xs/v4UET6Cgk95Oo3Rbl/nm9Bu0
8I7OBV+ND2DHGihjT1NeXNwqbyRWuas+yCVEqrLenj7Nwt0yZhXduPR1a9cwdoFpvGJw/1DCC3dR
5movsiNaodcmH2WVBBIhUhINNLLUTv/wpQcxq2EwQEHU9QSvFE5wxObz0I3PhE/eNW4IV7TXzqzO
lh7DrJAJqSI1Ie/5ppF72MfWLxIxf9Su/1En1c/LrmRWzB4S20ifroT50K3haLQ8/A9bFU95Ijfh
pXOkudorie2ubS3P3HWl9AH99BhpYxqlZWz4F75Ms8ru/R5Sm2zFLofEuXUb7yOxIn93+jYtDBvG
rK51Eqt4hUqxA2N5T0Tghz6EO8epnk8ffqEQ5oKvTm1r3zYYNsDBkOADJIm0ne6c5WbhbZ0LvFTT
1/RRiXnGsXqETTW9rTLl8LLIHhw2uk5fxMI9msu8ciZFDklnMDL9+KvbTbRJpjC2r75edvxZ0SWd
32iqQbiLWicw/93M3tdGeUev/aI+ryn1Wb3pPUhvsk+JToD2jaHBLTe5mh5P//ylZzyrNDqXmhZX
o4SPNrwEHuEvWil+XXbs2XdzJMu0I9LDhBum/nQ1/VdnVdr69LGXHuusrkgHgq7IN41p+wBhJnvV
C6IZzDRTzrw3C6OcPqstEmQIMxYULkkmqIuNNVjBezdu7ltfXjYjmouuwKC3hGj1zOuYvdCHNJ8v
bXeaci64agI80HDlBPCq5rYg4m/UXPIbNXipUXRm/FkoYW36+6eJKaHsfFmy0txJCNBSJDu0AhFq
meIA4P5xbJvvpx/2wkuqTc/o03m6KSaGbCoeNk5AAs7aetNalx58VsDVGA4jCY2soayMLEl2vWvw
X2feomm/4A/7CH8btj79cvJZ1SjsKrGLxwHynBXvIjvcZLStEtOwVlHY7hR2eE7fJkKZF56IPrtT
YPETYVYujHeWtdZ7oiXkmOsVQYA7lH3xoySz78lW6R+vXXZLhpUknsJadXXd/9BQC73UVqHzbxsY
9lY3+pYwYPiaNXhJyNA7HfbITpQ5b2ueKACSbT9Zw5JufqvIdNuVsBTxjdjj7DYI0zZdwettCdEi
uAWx5PAlGgvgeBl5PrdFJKsrIGrGJmqRasB+sLPvRpybj9I21FWpkNm1kmrT3GZOpH7X9SC76pI4
OxCLLgpS1MzupSS9+d5GF/mRcsWgqKXld6s4k6HxxdNtIpSZukPNEKbXFu+VkzbeL5DsdN28JCAh
RXRTLl4FZRmop6qQNuiBY9+XVWM9ARLNnxNdJXlcODkhPml/A+VW+ymjtH7OVOLGPDINDLQKEO1V
wKf5SvfaKVDTytAsVXlOKFOXD8LfeBig1Y1usYOt5gPdG+HX4Xeayc1XT8fh0QgkA6RGmcSNRHBp
glWlOaQ723rrboh2be+9sPbIiCtjFASShJDxwYYPD0Zy6NG1RGbUP3tgit99IA7KKspdEha9NgzW
QHF7wVut4cVxk06+kYE53kiw2O6PIR3K6A4pV3zDBlprkkXKrV3D4zOuVVi512C+9U1iauK7qg16
scv9oHoeDKeDdUGsTH1Nwkp8CDDarSXg4ZtMz8lZwtjVwTYGXpvtvaTCcgzdxY6f+H+uspKdTP4f
Z2fWGyezte1fhFRMBZz2ZLs9xHE8JDlBGZnHAgr49d9F3pM87LT7U2tL+yDSA+2ihlVr3eu+wlvp
qvTaSAegWCIS1WsVmRRZaXvXCemwsXC2pjHBeWxxs7LQ7WI3uwVNU+4aPK+nTaCx2sA1um0+AW8e
xUZVPs5/vuk5L9AxwLFpTGruwb37VwnIsmjTjRqRl2rc4GORLvBhkXV8JYAiDoD20AS4m0yQ4bDO
gzXW4A50bTGMzb1fkXraAoiAO2+1PUhMgamTtRdQEn5W0kIh6OHlN/kdzOe85X9bCJ4ZNvIO/Alh
YVK+YVSbnUpxUt2JDlD9TTngvIfXtpP+MJRBSshSNT+yMrHdF07ovEQsTby1e9c+YsqP7e7oW5b4
lCl7wf0y+RaPVBg0N/68oNkpTOkPicwX8qDt52+xUXrpddBPzuemhX+t3Db6iSeorCGVGvaT5bEn
YWSZ9+JH1TgQliROSN0GP0L/dwMAtQOiiTuzD/vjTpnMrmJ2jPvYM6tfEybJX0Hg5neYG/tXGN/z
+/Gqtq+sjgHatGlXfSTmit3bwCmYr3PdlcfOLpyffsN5PWEJeDuVcGpBJILbi5pOv9DXlT9G0SC/
d5lMoqOZDOZVD1+g32ncuaAyVJqcXDjBboJwOk7zJlCB/9uYm7zfYQoXFx9z0fJ1bP6jW1ymLQRE
cXIILGvAUtQvb3CuVwdS1OCwkfGGVxoO/MZqO/plE6hInwqlXfyyFp2HE/edPNaAcczHpO3aDIoK
1s1BsqOI0yYPtVMAY4+aqv+NazKQ4cwewTYWVtrjdItb1Qcz66ZkF4VYrd70Fu5xBySrur2KYCtV
m7ABVZ7IjtGyoR8OOwhVxPBQOrunBo75tE3csnuNUCw9wV/KXrDJ8MrvtZ8x972giPwrb9LN9Qj4
L0m38WQCDBXsKfe2zuYrLPeniG5jy1sMmGF+/VJOW323gqCCzQx+D3xp/OTHLqOYAcSMNjodst+w
1MHcChv2eBiFIAZD5tKzhPr+HZ/YFF8mT12HjVftEHjY0SsRhp1egXEf3F3hWdj/h+xrz7O9zJk6
bEsk3mAr55tWFLjc0pqCEy01DWAyiqrHwlXF/qvY5mO3oDWBl/0CXml/0HCv3YMF99K7igZ/eAAK
riHMqwaqUaK6D/hsygRHjDwdNpDby2lXCSYH5CYj2BZWZn0CEojdaNJZsOVLWwV3oJmHGzlX3VcQ
bgWExrSinwEOnIVbpJO/lQle0ntdwxjbklQ1jJckSKEH2h3GruCs+kRsBezzO6y0u2AnVdDp+zBS
7n3OFvAyZVBmATWqKy/xoA9jNq82KNryR52gUnako54Md4AQm5VgH8Bp2FdSJ80X0LXyI0cXtGv8
92mWhkvwHI6pC+LOKwSAXMO2nevRqebsQQOHp0nX78ExPMMCDWXDZhQur4rMtPwBkInT05tGC5pP
HoJ3dCbf/kCS0Cg2FrDUJ0vmobhRhocT7yY0yiY/+Ho06kNV25yEFSal8b2MGg2YUFhi36eGz16a
eMN9ZtokZTEGqhTG8i10a4oJ8ZuK3Lzsrx08MZMvRMtmhP8qZf6b3h9q76n2oE+CKkK3I0JEPJhf
Awn8XXgqeymdxnrIAEk80mjnvPSacdiXSWyO3+GMWbfofacc51mvxu87Fk1XfImYPeZLY/r8qmps
5C8qEO0vIArqIBzp//RxkM83NkX7PaFLgZMr97zbEBQ5n8waYtjeBspCy158gURamA+qqc3g1qFn
3ULOn+ERBFXGeJrS3m1AU03yK3j65LM1YAe5r/u5/ymDqfwcxIuVs4K2CoCShNGE5lJatz4UjC9J
WrAcaf1x21sfiJ7eSGvAhrUR/c86KibwBKJO4dKQBsVFWrAd5tItPqD/bzLshCcw5uwHHXswxxqm
bpWnw21jhfYTPHcOI1m5mct1Qclv01D1nzzFnENWBOUN5670xuBsu9GVo765LsqarQaNvkvDAv4b
0Gl/J+uiD3axF8hDHTQ56Eg77EruN7q6q1p4xhjzxBzVUYAur0uc4pNjtjQlOEmPXf6OrAky0KiI
5C8dsokQQobqvgCG/TRNTvV7itgssFqDxic7uGy38zT3V1PCQYToEhuPzeylM2ijzpJfRRw39S3u
znw33fuTsRXTGHrNhuZ9KeTWSPCZRlImOME2Y58w6mwhWYlb8uRjwDvkpRA7IzECSDQBLlzFPUAm
rHBtb8EWwrPKxochkFEO/EAG824WQIs+5WbSHDUcr49ZZ89iN1OiVFeY16jXDLFjjcCw4wDGjXva
oycECgnkBpj8IJyDWRrhVxdQxsPsJPkd2o1kqzECA5CLxzIEETtVyVY2sjGuJx/e3QbxC07PA3n8
eJsxqrDN1Ghbu9Ivw3zfWgGIXUA//s3YjdMXL6+nt8pNwUdjJNzssBNuHQTqadTmuyYu6Q4H+Xdb
BDhD30p2SAM2ykQIDjiq+ADTiH0yI+LM9j34BsY2khxu8Xhr0XjwJQzK/Gdt2BYkdF0e8ZYSd/S1
mEd4tHW8ZRNN77FNyx8DY4F1B2JuYMETeT7qMI8dHHYVG/jg6gkwiz1VX6NEBjFABFDe26EfIZTi
MMOmifUvg+HlED42SWNEX1RK6/SVwB/aAWsFTrKLzfhJpmH20WO3xX3KnqkGwOKBAB7WTjTswLSl
e+3Kul4ITYC7oWl8kWGTf/NFVT80Yc8RGjWCjUXleqwOHR19bwTj87dmakpvm4COyTY9B/nRwqKE
XyIWALQUy0TyjbZocBEvMqTnbhN/tLI4eUyj5SKTNYqjgHuaXwK9XupRCXcf97qcvLDYTLJBVFAS
ZH5txlR+c8pWv7hh0Ryyxhi/WY4b/ITmLg/SrpJD48fExvFcveh+khvDm7rNqP3gSxJ72Ueu/dE2
7QP9rCLaipgmwHM6DKXE1jFmxpqnEaBPAQ1HOivGV/hL0YcK4/jvXGgw5vP9jCsFTcThWyRN85sF
bjS4ljYR8DZsFmh5omo0CrRSFPwxqZX+iBU/taq76SbNtCAQrVPO1mkYjpFb6YOUTvfmg5h97Wuu
gZnSBmj4ubk2m7R48N0o/RShqIOQwFUcsil7kLYWF3RJz+xUDtENYi98n5POvffoO4cG3IzD8U/X
K/Shcpe0bbIRjg5h58Kj20B1iW5bW+NHPJq2+RqTid1wc9D30FLmZNvaVIwq6r/P9Yx1gU8DMDcO
RI4StDCIRhtMEVC/2XqYjIoYyS8b+UjnHLuMFvV8hbGkpfd9qdSDrwEvHkhlIg0RcMjAvAbtx6zx
WPRuPRf3wu8Z9CrKxXVWNuNrWNA11QTQdaY6cp5mIxju4dlWd41VNUeilmyL1+r8sfXTbtOPsMPh
7oVXYW8x2qFHLoS+iWqH4VX/JpbYKISJtIuk8J6cusTteeqKAN6t2dxgwwf3palK2OjV9GbxTe91
48+3qCjCD7100n2n2IZIcqW7qC7L3cggbEQS9V8soqZxk0AoxwddhXO+dwBAQudUVrrD7LazdqmK
ky0gke7YeGV5T+6b6dZPIsCAr2R/qFwutZmsxtcAVDepcDtn/MZs2aBt1ZvUEYr+UAC9uDKFzr1N
idPDF5lIsTGJ9x+jJvQ31MRIAwnh30wQXXH7z/TEX0ticRtavi+5Vlk6v546a/jceE3/s9KFIgSP
6HzPauaYA/Xc3vnCq+9DKvOPjS+/WlWE/48Hj/S6r7AMBX/j2R9YnWmwsaCI/S7qQtF42eV3nMj2
nZzc4aZj+XwanIjtmdpgbO8wNcGrBYxD4kMsNFywv5wPRu9ecV2CYQX5o6gEPesigUQbT0ZzLeJU
JNel2cjya+eQQLta6D9ZRHCnPe+G6y+3DQn5c9z5YyQ+Z5RbbqDSskdI10q/W+DVONLmwXzqYBSO
GyMb7ybRBopca8NMJc4a7UOvJ8P/JKauNbgs4+6/oVW/0wUUvdRhi5jD/K0Y7TH/3UNcVztMKLjf
LZehdGP1DeR2pw19sBqlxWILIMs6uzQOVEjS3udDNaWMYK9VJncVq8WG+BfNgBnkcOB7sGdb6bXX
9lym1c6ATVweoywKrw1zESvEdZEcIqBmSzTpEmsrJfr4U0YkyrU0LyFCfTJoCkqGDQKQwPitymGI
94mD/wdeLFw8IBHqxH51DbYApxScjVxHUU5VHjh3dp04lY8Ffjrdjq23d48OW5dii7Yx6c9cw/oI
wNeT3+zR4Nq8ZfiJuayKe9HtnJRG9Eh0EXiSA9SsXoYhg6KdydFTR0tannmjKpOAxs/wiNuVAByM
e6nQwf+GVyOCq9YCfHStfbPzjk4CSvIlD+A7bHrQa2gmi+W6L3OO9igcGYFwJCI+hMwK4Cixhy+f
bxZcPeld0AvDM8jKtywJq/oe61H9JMolOBdlVEM3YaNrrlXcaePgG1MW7fSUTZ8SfP+hS+F7W+3l
nKicZ0FXunKIWVrULn5g7MqA6b2xyzh/mjpCnC8APGf/ETOB8psFULSivcnk3E3iPo0Phew8QZjB
9vlQOMWY34xmqancdNK6z7w6H95YTkW8hy4g02vWGWHwpEr0a0kgh+yq1JV8nEDphBuije411Ant
MjmYRO4bSVWGe1jy2Uh4WuuuLIk862gMNxMkhGuHKqyCspgN+qvJVxm2lmyrH9YcF+Y3O7a1c+vA
CkXyHtoWNXXa1gaueDdKO4h7ppYbKuLwWNxI7rrWhgS8QdDf+VcgmkA2hGoUP/ui86p9VPhsG7A1
ABanNiTNTdeSBQAi2fklWGbpg3QL2pngaBDqAXOm+tXpFPkp32Vj9vtWQ9tIhP8cBrW/TbhgX4kw
Edc4stMunuqaZHkfkSkKQ9kO+3xAQGuGRh7v07GMfiqjcWlCSMbRD47NPEwAHXMMgqyBFehnLhfS
oZ+yrRpEcOcGNStvmTfxTdghBWUtZp251zO7IYfjTNIBiGf3HLXV/FMLKwJqhc8IOv7+zhYoRzs/
MT9CxmzqI7YI6qGPPPchlH07bKfBhEkoAL9DrJnJSPq2a2+dkrMN6+OQlFCGc8M292iOjVM81GBb
y6JNb3tC7/zKN3Gk26iRvCH3lOIeEiLGgP1c98leuQSlil07ORQUeOFs+u4D2m3alL3qB9sGtwHT
NypuX61qt32VmtzGcILYtcLDCo6yCX9Z2LPyAU6494lISTGYjb8Xoxi/ChhT38KRfGowK3k3i6oH
AO2FYqtml5tkkTfyrrdE9QMbLHFnjqUxX9vkqn/4tc/ViR6TuzwfJiB8XmIeFrocq8BynXwjDC6z
tw5wa3CEdBRJM7XJPY7mlR9U86NTxSSgwiEk14IXaftZFJ2zb/JYxhuZkAaPO5KWZEw998VR7KyT
Pwh0DdZwrIySVK8vmv62m0gA+E0+XOO9QQSiW+hQY9umkHoIT7smDdxNNHTGrYojxGXw1LijRewH
z2XNNwakHu3ZjfA9YCuXV3FHlyXOC/0ykhzKRu3F1PuGaqt8sk8bPUd2czUVcfDTCufg0W/L/MnR
DldaCPGHlr62z+Esza99XXLBJ53PPZnzbzqSr0ApFE0tCY8GiA+5xVDpgzko7wu0woliQEecwH3k
tZbljCUQoEEDUwnyiqzx6INR1fVz4ifRB+2MYbwphR3p77j0g4ixiVZeusBV91CQwjcf7cRW6hzT
jkQJCgihE2JRDq5zaxeLJRsAL+8pSyq72sLWY/vtoUZuHEE3yYgY4qPnTlkJlrlwa86yiEjb7qoQ
kJrKjHDfyIA5jYlDkm/MPLW+qrQDHewDndtaBvX8zQj6eu9kOr7y3KooduXcm0CyQI0HexBqosBw
wiLc06lyh8NIFnNb9HNm7WY/19Xe9bJ0uivGtMXmldpAuxO1YeYHiijjJykwT73BK1JnzxlrG/AU
UnJyZfCRXrVLR+srPZtB9iWBrn3IzLolcZZnxYPKI/loILAC0ZNw7+/sqfuQRMj9jRYLbz5Tlv3A
8Jep2lvTPp4Ac+/igDuEgmx46Pu5pEXApfvZwg9Wb3vSYSSZ+8AGqWPX8Uf2yqrbz+PcCzxZrGq6
hredzRzj7cB+C9IGJ+x9bU2e+wyeJ2puOOST/qbskqZcstNwsJxycF66Mmung5FNpBpSq+a3UuAh
E1OaHns7TF0bcg0JGxU6xNS06hX71o9YE1XH/0UiKKM9fY8eZzhELXcjp7g5RjO4xd8qn81oW/ua
mzCJOVN98/tOfRNB1N9Odtp8UVbNYVv8ISNhXNq/9aOruPF0wNNGZ/yRhGH+gGe/vRtHAkYCdpHx
FxhiCzw4fxxNXW2NyQ/Eh1gYnX1HWjJ5aCpr2YUMvKGikgPLBDF1leGF9NhOmpnomfJr6Juc9alO
gp8xUt9DRW7znq5tQgrbKV4MRdy5aYbev2Xe6i2QotggaLWm32VOvmFLrpVyDCdP9ZUNn7imcfv8
2Yg4cnbctoynqgW4tWm1otbkVk1/p6Qf+KB6ejItVUj/QZMZXHWqrBJPfZTWT6Uu08+201oPVp1I
4MrKMD/FbB71c/zHWbEjcOuv47QDfBp1gow+uYVUwXe0p4+0rpBkhsUsbgCZmK+h4ZpfKf7NT7oP
FIRLWB27juDDvi4Lko5xo2VOmrDs8P4YOwhMN4HIVeLuGrC/X+x+ucZZTVYXXPgs8N9OYPuMEDfA
nZV3CYG92XrtrRMB3wWfSSkC6hI3qSyxUn09QX7+BU2Xo6YvwanQ5ujMt0bQes6OzJQByNmVATWr
MP1tU5V5hcQ7cHPNFMaNJcHXl1ZwqILBtZq7yOMWez3FRXpdOGG3JWPk3lAYcsqbJvSKD/iC2cUB
ImOS7g0PZ9crCiLcjupiqc+9X2s9VZJe6SY0oM4Jj7A2ptQUW1RwbD19yXuPK+z7LzihPzBX4gmn
NMqeAXMP9Mb95va404b67PT+9fny/am/YaWhIGxGRZrRBarC8YVosN4O3dluxBOV6LXJRRvIOUpH
5R6QEH0t+uyAXSZHej9EG09O37R3znnkxF+xdrtQcZmrOordQ1EluyxUbx7wsPe/wQmRydrlYhJ9
kwxj4ByKEO1HsWzM7MBdA5gb49HL3rHSUBSuzPN6QCRDganfS81Zmcw6vAoWNdr7rzgxlcRKFFCB
A4P/K+zDNLLyQM1/WZS9VO5uzb7/9P47Tn2FlYpiSqIw7WpUFMnseRslCJxlIc74vZx6+PLvf6ko
Bhf7HdJ8zoFbUbetgrY8Ji2Jjst++mopF4JqtGmOICKj5DocCbfGkjT5+w8/NYVWy5hBVmRcbHkI
ub8DI6ATRhnd5zqU8xk55qnBWa1iqMKlpzpHHoAB55tMDwvbL315/+efmjorFRSpgnYUPj+/skyu
bg6hKSLPYHJgyMXGRXupu7a7UHXm52VF0S9R4bcmJJvrQvs9s77+PTzuGvWkjLSUNWVzOhWnl35Y
vu541h3231/XXSOeir4pHCHpeFr6L7IQL00yDcPGdfpyf8kHwHnwv1N/wvkLd8b2/36+z862KMMT
sH51XJ3z2j71Vyz//tfy0qpw6qngHMhghW0kWODtpPt5a+Qkhy/7M5av89crlFl78IQrd6kaPg7T
wn3NfjqoVQk0zhnK/PvEcddWFaGCjBw2g30IVf5kldYWIu5rSO/KMD/X7OQXTqjVis4c308T2msP
oTMYv9wsKH9YZZSfabo59S1Wq1nFQ4xmZBmoYKLGU94tTWelOzy+/x1OrYbVerYIjtsJ488DjCUy
OIIjmeTf94sevvabCO2Ju2vBasBBM99mZMR35nLoX/b0RWL39xQqoh50F08XavwY1fQweC0QpPcf
fmLY/dUpnARdTE+qgvqJqmPDDbvbgrp9xizwXMB4Ynb6q4WMVeYM9m9yD63Ut7NNcoRzWATBdrFj
z43LxMLu2sfCllWk/digcbFAdkPyvtlw5Tj39FPDtFrGSVu7aBGn4M9mugjOC89866qLv/HqKE5y
byCBMfsH7lCfaSPJSd1753wg/n2WYaf23wmEo6sRR4nJw8vibkqaO7lEQjXX4UJ8vGwarVZvUkTB
5CNAPJBZzHcIYfUmC8HpUMg4p0s+sYLX2CZnEL1HMpTe8ozKxtQmahM77RnXrxNDtDazIJ+b0hef
IkayfTKxgma2+Bos6+N5ue2/FbHu2syCsiFVNWx7aJqOjEfg7XfCKB9j2/lZB+VORCl5rPCywGJt
bcHORnJStZww8HTja8oy6jDL7Pn9j33iS6xtLaJugjWVez4Xj2mR8OXhHmj1ZV3+uIj+d7amXWqY
DSDnGEF+NuzrJvD2XizO+H2e2I3WNCZLITXoS5+2jqLwD17Sf7LH/qXGroqU09fc9s6cN/8mNriu
t17RVhVDSDJ40WCQy8qmK90Vh7oxf/3fy+o7Dbban9MPNgtxLi5qa3C91Vov0oYsW+76HKMqOPaA
6+7NKavOHNKnvvx6mcuwnnUa0+geUPykmOLtajDwu8vm1eqM9ieyIIZihSei+64NquSmf6FdDTmV
/06rME1Br7nSPqTNkG1Mv8+3vus8RbFtc+Lpw0V/wtoAwy1rWWHh6B3srHyRENQprqr5slW99r/w
I9HpwHDpOhCdS1WF+8KgL+vQw37hv+MjAbfPnYrkIRm954TGye2skZ9cNiyrNV1p7MS8sHcO1HGc
TbK4il68d6+9L8D9oJLQ9tKphSA7aYurrikTSvPW0aPadCZQOnFCyPV69hoPmXjoIFq335olql5y
Ca3Qu3i03i4bptXiFRQWw6AvkM8gq9oTUOorOzv7F5xYvGsLjNQuhsZpZsU4ld3jaM/jndVWFyFV
XHfNXwq7Biqo0/P0xrTfrKltb7GUDy/beNb2F2ISY1QNFU/3e0isFLSSHURY8fr+wJ84FdbQJSfV
xkwRlqTmHETFZnSr3eQ28O2a6nvggHIwrbNgmBOfYW1/AQAmRHfm8K4ot+xdGfnBnrvt8/t/yYlp
una/yPOkixVFI07P3P/lId7ajpmNDhirYIjh77/kRCjjrpZzJ6J5DqSxvGTIsr2F9Qw1vvABSViE
hLurthbpcgBMlx1q7jKUf92AUIpUOe+DkVojPtomE57H3HUv4mm47hquNDa2lXVl16A1jDyqAEan
WnTlY1y/vD9epz75al0vMDWZgc6E8WpxN6Q2iJa8nM8kCf9klv+318pdw5LAg3EBbZdvnrj9nhrL
ttD+QZnOrRcXjwGR5jDd+7W8paHnotyb666OajDlQTkJ1JWU1Ksr6g10UtjuORvkE/Nr7Y4RDi0X
Lr/k6ZGFFMs0vrNgdsZY35oxZPc+sq6QqHy+6OOsPTISrxo8I83an6KANOXGnFINZenLNq61S4bT
ILvPh6H9WcL83A5m9Z1eVnt32U9fndlocuJCYbr6Uw36s+OjQksDFDrvP3xZzP+YVc5qkZMaQyFq
m8aPpEurqxQ7/lvPy8LruLaCc0HysgD+9Y7VwsYBvDEa4Ud0Ymjzt+E1OK3iQNm4S3qmavXGSklI
T06311BuMM9/C+YaHJhVnfHaObEy1+YZQ5oFeqKt4vdyvGxRnaHQSLPkTNhz4lhxVuu+GpHw4+ua
/KANEUpyt2UqPFCyeV78Ic7/Eades4rKs14HgY2q6XefqJvJ6D8Jw79Ppv562YVnI7oIfei6zmrR
95xZ1ITa6fsopojaN7DRuJUX2RSzCa8C9LzCq3/qMueHmsODKZ09mQSE/Vn8QbpBdWZSn/jeayeN
WkwywXrF/Z4LxNu6BQyGlvDMcjyxba39M6q4n1XQW8b3qSY+d3tzawzFU+BW8YaiL5KoGBah45xL
rJ36W1arPxqbNgZmIH6EGZp+Q39zPXIi7y/+fz5bYnX+3xNXCc8tEJc5t01BGx2aV71DZHbJcc7D
l3n813EOfzsJMyd1bhcbs6SlUQ165zlw/KlfvhqVXrUSO46gBlJteObWwSm5vIoL30ye3h+af35l
fv1qX3Rm3zFHdG/QZUEmPS7MSZUIOiGH7KkKbKZVNSPR8erLMl+8cflT/xqvnp6xuZ0y85drhtah
ZU9Ef3qZ1SdPX11sbHMubYrWFg2OfaQfgigr6FTp6za75AjkBetdMC2JFQrL+tHHDi0all95alOa
lXNmrv7zoOL5q+0P5Xc9ibo2f7jxPG9Ebhi7FvvJnat1fibcOfWK1c4HPw5oYOebP7pCLA10tWe5
29poEdsaSXnmLPpjL/I/pyFm0qsd0KvcwQYrQQVwzIY2eoYTVId7vj6iuk0WSLP6ooYizc23ycYc
w93DZqab68pCedxCuqjaWiA4YUYiaGr1L5RDaF2QkXrzi2UOhn1LuxxduHM1pO2T5Uwt7PkGkT6P
hy0KV2kLPzwv9DZqVRwufnBtG932tAojuYorbbrVlWuF7TQcEObl8qBVjawXdbW0z0yWf95fGIPV
ZKFZqp0HO7RuqV/J40QnxSYz/fhY0QNgNBTX31/Ep16zmjOdZzuyrI3ul1svnfkzfcQBXcCZPaRb
wh0/eHSson59/2UntqQ1eDyLfUiAnrBvrdA1J1r4M7Tg2AiU/Zns9R9tzD9mzjq5Redsz34zq3RD
z1yVNXuh04ZNaCrQrNo72+a69rlvIXIk11mQ4yx+EEMVR86NdDvEVLe+FFomO5T2MR16RRUn/uGi
P36dEbPGPka7VgGkmOUTGuBo6xa0clz28NVJ4mFUpRtU158dNX3vXfaVHH3mhQ9f5s5f266yeqeS
lSiOTd6m6JlzZ4Mc98wnOzEn/scOttKZ4dRtcKNnxIOh6fgo+yx94U9fnRgTLeG5L6W8rbDE2OkO
b0etnaf3B/3EZrjOhGXU+GXgyObop/VjOGIPl8/DdYs+9cJfv9oDEIs6Ya6xzVHRMFh3U5m41k0g
vWE+FwaeWv6r8EaHTHQ/0/JWsDKB9xnbpO4/JZn5VprxmZ3sxDD9Tw3GZx8BqS5vp8rRW3/GiAQt
z5W5EGXe/xAn5tC6DpMgUExGl72yyIPe+YYWBn+GIiaHceZLn3rB8qf9tQKkm/Bl6fL5QZhJ60FS
lOV0PYx6PJNHOvX81TTNimGgkY3+YbX4Iieajqn/DyOgU0+3//vrU6/v6QCeqs9zMrwMnSk3f1rV
3h/7E193nUzFVCEYXEhEN1bTfcdVBWvE0Hlyi7Mes6desAo5LLswDQeraPB30AcxdvicFUThrnvO
au7EC9Yp1aoog7HMrfwoYxXthZk90wXmcklxzogIT4z/Oqm6VB47UoX5ccINfCdaDIaKoLls/1xn
UZcemmIak+JI1kNuGynG606fdYs+NTarrT9Z+mWqLLV+VRONJip1H303MF5bXMLP/P5Tb1j+/e+l
1UdDNTdefKQgGT9Ds+E+0YrFKaHFnefCl6zWl9VnQUGXRggMahhxiZklfh4ALFoIKZftQevcqawp
WNQejukIg/F6mehhmZm07y+yUzNodRCEBdQzk/bmY0WMv8d8RG6VHr+9//BTX2AVAk5Cz4YqpujY
W/Al/QjAuQPcejOW9OC+/4pTv3+1hiu/ox/XyVhiNWkS7J9+1/VlAktJH8x/Z5Blu2WTGBWhMUZV
WwsbiU1feN12SMXv93/+iRFaZ0aF3RqzLFMCoKF6tUz5bMl+2pj2WUDJqReswrepaRApdn1zxEwe
r4OEtjGZxWqTVszU9/+GE59gDZovlOPhdZXWx6YAmJzlvILGg3PGo6eevlrFOPvWUz15yVFY9eOf
0R8dapuX/fTlpX9tEUXjO+Mg3PwoJlrTnRnsadyco2ScGvrV4djH9LmJqSyOvZNUmz7jnhWmGYVx
DHMvC+PW2U9fN8rUCEWOf4QohT9/qIdLE1TOavUWc1H0djXURytAdh3afb6bZfHj/ZE/NTirdavC
zMjyiMHRfdpy9nK6R4V7Zy8b0EVvWCc7VZBqDwOogu1/+BxprEaXo3EUZ+UOJ/6EdaJTTcXs2vkY
H/2Ya5cln/+4DnThWc+9E1N/neyM8DyrI13RlmlGapd41EfbfHy5bHhW56/PncizsUM7qolt2fej
aTtjV7cZGrpZ3n/Fqd+/DNxfq0smTVtURlYcM7/CcQuOSB5dGj/Yq6Ubhf6gDZ/PizPWd9mzpLQ3
vLTL6XjZr7f/++upvvVzFzfNUZbINvtC+C9tIf3P7z/91OSx/vv0JqGHuu2M+NiP/sFaNh38h67S
89P/1OCvVq/v9/BHw+X7ljD8tg0rjP1HFXL//h9w6vmrBazTfm65pPJ8Xf2YxsbaYj94Li9wYnTW
7sBJQRuGYSAyjabhs5OJ37igdbvSvoxzA3FsdTu1chPvpTTn3CWx33ewa1uB0uqioVnbAveWNttq
cKAN2BQiN5FTNsObnZYGALvL3rBavCEmgKrv2ZptXRtbj2bpjyO+Lp/ef/qp0V/+/a91i0MDjpmp
VxwLd853kkL3n/XFheDpshes1q4IKrobA7s+SpO4sGIiHSmF3lOuOzc7l4H4R7ZuDYHXgUknhhkl
xykYI9wj6E/3rVTh2Sef875VV5f9IatVrGQnDPxC4qOuKD/qrPvsdMPBNoZzvQ1LmPavv2O1ihMM
STq2nuI4qeau19CWxXKS4S/R7tJspjHcrIrhwnm7WtJV6nekgHw+SzR8akw9c884i+M8ManWhsRV
Qj92alj8JctVte/aezzz9CaU5WV34bUpsertDk20LKnT0fH65zAIcOZ5/0Of2O3WbsTN2CD4DILs
6JAE3oBDJXPPdf6yh69Wc0/7CrewJj/6QtpH4ZXBHd5Q55qUTg38ajWHlCDcsgev0tgDii4GHotA
uV3q45f9/NVq7sPA0TEC2GM/ESdWfddcdzlG4pc9fXUMg/fLKJ352FoI7zmaPHsbV+M5ueepsVmt
X8wxXNzLovLYh9OMf1H1+EfyGcXnxubUC1brt9FOGGRxwA0yQ5Ve1NjcK2VUyCtwybpsgFarVkz/
j7PzWI4byRboFyEiASQSwLYMy9E7idwgxBYFm/D+69+BZtNTI4ovuOvp6KkqAkjkzWvOwZOUEqNw
+Y2WCX8iIZc/5Esffj4AO/VxnE5dElImmor173cC+9jz1z78bBNm2nzuodTlxynrt79vrak+DZ4/
uPLi7OArbDenjdqqjsyOQ76ImXgFj/zQpp/ytz/YY85HX3WvSX1aI09m6ET3v/HVVhqCwB4diIzt
l1q2mYs4X7+OUyyDl4QpyDS3QT2nT27+aS3f/M+04h/2GHG2fhfKKqEWxwxYtsUrPQhV+dCxbz5j
NTKNrQUh9idoxSS/sEbZ7Js27pJgtYzSZPlKD7XItj2Uo1FtrXGBwdENUG5jgIsIveOcbK01+BAw
mjiKzS3JSkvfmHMxlseCVuV074Vd6mmKJ9Ykw23ML/b0Nz1BhaSdA+LoAjblJ+LRAD2xKewFA2gJ
GUcX0kVZVNDJnmyg282gRittXVWW1Fd03VbHpjLqgaHGGmRlOsTjWkdGsvVdp3zh+Nl/F0UUzdsw
mCEjV11051rCvqnGwNxMvgVxMirmO/QL8QMaGrHvbK35Nqvz10PfqdsuTwyxMso4+S4l+D7LM3S6
1UHbXQw6BW1BfVc+mmAg9l7eDxdYcvS70hCABMFOv2sAKljrakENp3UGals5acsN9hcETwq8Z8MH
CGutg1z+bArpXfkzKQUAmnWVHwpnHl9VGHbfOAipu86EuInbr9tSyOYeKKXbx2oaAJx4ed1a0MeX
AzBV5rvJBxkol3L+ujE14Ag1wznI/FzZqyYJhscQEMSFZS2k5mk2s1MUUPMAAWaMm8rlsWY4yOpB
UXLfJTyp7VxhzrRqqtUrYcOa3HSi7tAQV427ksZQMFAnwDWK2S8vtDVPr3UjAwWSM40JAFXPEvXb
haBdNsC5vLAaL4U/MwTfBWN7U5STd1DWMjnX+oAtUzetul0zeuC4IcF0AODS7iRk5krIml2S7RGG
yu9FPoGDCfsRx1hg6O6bz1Uw9xzOccD3YoIM0kKEB9QYmd5JN6p5SjsfIlQAbNCrg7I4IZatN0yQ
RC8aTsJ7yBx3eKziFIRNBtna2diFDPNL+kSomYvGm+8Tx8C4Gma5sx+Vkf5kQq576WaYikE3QGTr
yjHfgiM1LjrRhAeambynovsNGDZN4ophcLK90fY8ql0ye95q9tLJPDYhOIxmEtK+EzMlqds47VV9
CLPQnPZVGATvhWEudSkfPM7Gqrym2CmXl0U8+nTIeFUyXLk+eaJ1XQTedQWscVoZPuH2KpkQpAPH
civAZykll/U0g9tjahdQZdNakGId0bv/QFLkck5V1MiNHQ0V5Kd2SsuDiBfqjG+1wZXKZghEeg5n
CxQvCPRtVVIy38hpWDDhZpq528QJvPzKkEMJJzGMWdteE5nTsYuUeMrAOTZbK+V1sG7TiX+Os5GS
IYMkFj+jYvHei6aCiQaDWgcvZtLlDJZARJSAlSfgwVqhFruXI0+QM0CO1AZy9ZXfByRuY0JDCZo9
8XIGX1i2a49Ta52u23iS8950EXxd6XIwO0Lftm42TeDY4b2gDb9Zh2kN+61Dx5ZuIMjYGlV4C3dV
QA0DEwiylAEqf3TzrU93QL1TVsu18JwaekcQuCLceXNkZqi3eDGhR5fZDiQNwCTl9dZ+Rn5XXgD9
ggfkDHkpdvzYtmpWcwh5twegpALrOtY6dteiRVa/cu1l+GXKSt3qddclDtzRrHXktrNnM1+nTWX6
3UaIuM2vB0fHHHOtQB2hQHTlQ2yTGFsNehjbfSaG0rwcp7F06KCDmTXEK7ednPrFowV43HTaMqx/
wgrcBvVViDKgF9Iw978rv8g5g8DC8tT3lJdefxlOc9NtjThR0GajIskhWtAHqPrVbJmj8Uqylb2Y
Za6G4XIRz6Hmi+eRkXMfMM24HXra2fuVxeXHXAEGXvxIqR/0P9MwA/NDfj8prBVm1CFrVlM/5FB1
hg4CrbDbGEop7MNoH89T5pPiBqx+kOY86a2loW2vI9cvzYveNBcDezM1auPUzqBe4l416I1mf75L
+6qqTxy4AFmkpTvT490b1bh1eMEO68aK6YanvSrsb1XkwnkDFhiog9m7cr4S4L7WRSit8EKaUEEj
qH31j6mcu/4w+FOFR7et4WMPcNrsrWj9qj3pfAQT2UJwcLEF9FYtbs058KdngPW62/nST+Nx62tA
f7du6FXwWLva7tlbjTIQJ1qRav9X5Bjavg2C0Fe/hPIM80fcRwC7mHJhW3RnP+53yVio4UAjs5nP
rKN0rt+n0HfDJ7JN6XBBQ1A4bYWVxMOKAbGke2ykFT1S2ppwdvi6T8yV3yVWA9rOop8QAHHcQR+L
HTBA4DsVAl9ngto6QOQ09fAYmIPO93FjGeMIkspCgQzrE9byb05y9CP0NRsI5GnI56ryLfcpHSEA
b6ceSuE2mEKj3MFvqwX0fLOE3Ve02SMdS55zpaBtqn1SLxzVDnmBvQt5sUygTKGuX7qm0xMcGFZ2
SAuzKmGpkQdL9uB5OWYKOsXbNU07MKksb2pCxshT8MhlLGW1nTqzH65UJ3RyUeSuMd3T0ZiUIOpG
uLeqcdQMKyzL6ifolENzsnC/zxuj7/klTmrPNXxARrovs9QLh62qPSKmtYj7IGetZY1EOjWGyfIK
s0vcJquwAZQ+8gaB6nuRdT3qDMebkreoFYGz03RNNFtz7CFsyjHqq62Kx7l5Ua3p+ldz3Wf+G6MG
vjlsdOL26tQlHU7o2m6CbN/jdEf8rRxn+lEpc/a3XTs3rlxPXl5OqDBVoYdjNmDb+FUIUFa9m3fm
FXijPDyoTkcvXMIxtndxYLf2CD2GNj97xTnGGT3oVvXs3sUulvhvlptn6V0qZDg9B4nBOWQjvdDo
brwhAyEr/BLI17pojcq/SVPI+JcekV16X9HN5m+t3HO6gMWaJ+NOaDMourXK23IGt6rTmt9bznX2
Lpl1zqZVEZULB57UTnU7RRmcuQ5Y5PDqTYroggZmDdYvjaTbAwRXdvoQcpyuwNflIb5DwPWWCT++
K6s3EeTtP05Il+mtZsCSRi2TwZ0BeQwU420VZQ5Av8I2BJwzVcIzb+blRVrFnbQOY19DlEJSAAg5
k1QZLqqxLfxrlAUeWMJ0zMV0UKkAgqZl4XKizMZh+h6Ybj0cCHBKGHHePPbuW5vNkPS8qCzCdkXK
02kbZC+6w0YbBc5Jerk09jLJRtrzs6IxmVabB3NjAfllH1DAJFdBBF0WLGFdXWTsMFgRFkrpFptd
Lh8EPWbNdWUX4+BvoD8Wb/Q1+tHB1jK7b4I+Ki419XB18LQ9OKduGDN063RFwJybBrRIa/KAQf0z
o3WvQn6ATeTGxBkQvJaN4OlsVFQPW9ODbL+2/DJ7HJ3euQoNEJxgQ0tin1MbTQvyy0gs/9qA538a
bAQX+44WFIyXPpnpaBMMOvHhXlMg40WTpjCoutU4wcJo0WAi1WBWFdtIvyoGfAwYb8pEyxdZDeD6
5z4y6GpJUiO5lWFR5qeKi+Y8N6qvkwIw3SLkSUuLOGnILXfe8SaGHsbMIlBPeGY+v85yjVDtwzgz
jR+DUTXe0bXi+DhOFcW7VVZX7LoSTh5bU4c3MPDWFXqE+ODH8PVXM0Bc52kZ2A0uGO9EbODCRHvV
Xl2GP7wI2CLvVMKADbj2PK9XXpyPj12Ux9Wt1nXUv2vcNd6voVQ6vjOzHo444h0vufSbCPxo4bTh
SJu+EUUXxLaNhoksnQWwGmTiHSbiYjHpwjm8sjK7IdfcBHaE0oc7tPLGHH/11Fj07Fm5nt0Hy7S9
mkEfO6m3dtBl8iChs7RYUwuQ67KY2urKciI1vKcVF3vj1kxhbrN87PtdBUw5fmo81w5R0Aqr2Yhq
bJpvXsnmAwmQuQUWYV9z+AjaWdagyWMi0R3N+OMr3Mqmewv7zA7Vqo8W6Cdhfhs+AoyT5b3t6nY+
+VmNzGTMWiIS/qRAPsBhWUwRLWZAmN5T0KFWMd34IZgJG29i+K/DQWZ2XHzvwtarvFWkCjve5lPs
vYeDSb+pVYFMBGOaTdDcLcn56cJBJN49xhWbzRr3Ueld+lz3OVwlcGphKnTAHe0pKptLe3FKbaPe
FiiDQC4zj+pP9byVvLJnoKr9YO+YCwn1epltQ8Dj1EO3rkdY2Oy5c6+hZSeEWh3BirnBGVCFJ+Ct
OLEYXB/EwaFt7SeQU+6PL1sj3RpDPZmrYcoJ8Woi+nk7g3f9pufeSnYdB+OTgA3NocRwZ9YcLyFx
SH24+peB6FCFJCVvxQZYbLv2MsC+J8Uh/CLMZa/XHIqatwX3L/ep2cDUX7EDyuce5lh/DcA3++bD
642+RZFj37u9V0PQhL6OiWe0gpNp1mq+aF0JxFeHIW+IQbv+WkZLU40O3LC+kH3JtHTYMwdJooh3
AvTKsVxP1IjojqkFp42pqn2xER1kRMCvWAQYAnPlLUEDK1rIiI1ZjiiVtiJL+OeCM4sh155U3nw3
FSa4/Qwy8cYPA7fd+GPk5499AUq+sFsOKkUu2QikCQ/jInQt5C6zraYNvzF+SN2q+TGZEktNL0p1
Q9Yvza6xYkTf2D+75vvgdX21YviK/zavZLEjPg7rO23gSrku5hJthNXHVXUR5UFKgEj7J2/kPLA5
J1Gena9mcIIDANrQNTf9pGZjUy384EpmAJKbIDbXQPDhbqbjnOfbNGbr+94yyp7fFIEipQEhRnrX
uQsWCV0YgghtDsTkdjTRySxdT32zGOWq3lh0frMeZGlfpiUgScO3Rm/bpURbW1YZq3PO6RP6vZt7
W1xnw3ugl12C8WEsGQisw2rdGWMUb4rB52d2stEDZi04mAGAtYa9rQ9pZQpryKbMvpQ1v6XICr0N
e2cOtp7JCaor7G7eUZAoTA0AI1TqvuH05q1ne87si9H3Sa/0S3rHlhOryjKa7ACzmsvAYFMznVpf
VIdO9Hh2gjwltEWK26NaGfy2AkiRRy9pbuh3ttm0QklZUJTmcMLBK8t5/b72sdumW9ftBxa646cr
m+DqUHAYWYQZKb5v4YuWCU2j5XFCVMZOJbMAZCBCrqUm15jR4+wwyUX6IjUyQg2ByAwdz8yDH8dj
5F1MLEdW49iwJulgD94rrMxDs87LhkeOsaxh5bg4VTiSaE51Nc8q/+yWhNE5AIrLgCDo5Mf0p0JO
mzKcWSHEHMs09I1TR7O7Tqc2uUHN5gZHcPSg/6R2WE7ExUhBQrtWb4UjkFfYgI+yVZ25vDZ9jaVg
P9jtYO4qNpZtk88mZ5ReowQJoGqaWzkiMEGHEiEpmRit3oe6H/S6NQXKoow+Kb0LSrP/PkQ2z4lV
l6N+LNCgwVT3ZBjt8AdA4VWVN7pXCJMWObuq1WVoDnVyjPFql6sODdm8mYaE7SpuSS9payLdl3v0
/ljupI5pEyQbPRTkn3pPI/ThzHUwIBsy+ts3JIbobTBzcLp+8zwRSm4sLThYGEo2EDWwAPh0Kb0s
q+Q0VL117dtkeJDWmABvMOtiKykMDK9rSQf2GzqQYdx6OorzUyHmOVwzDdNcS1H3A54P0uM3aRDy
TBAWWs1BRiX+jVCx0rqiA62qB67G2Oj5iqDeCjY5fN9vodWHzymsj1uiw2Un8fEKpV5T7Ts19Lez
IgVbGRKQaGdFhjilnHvLreKwdFRjDK00Z5tl2wrsHvWeNHKC5qJmZ75kTMG+sg2je6z0Qt5deLw/
M3eq31kqbnIZTT1g0ga07XIXCOrCcRSQ58sJMVbZJm9V0HcPKSqlAgsOQ2lV/ltDF3n6BnT43DM2
A+vXMxk/oRxjWTUGRD3fWv7g0oUdUf3UEeYd9A36Rke1/yzIfRx7P+KO5MSe+5AsHXmT1Jy2uQg8
dyOlPb4CiU0IfgoI8WuQjBDqFe3FbHJIo25Uj+5glceiuVfUbC4HRvBLdkc7vpaO58abOV2eStUi
/fCDSuRHmyMYaRRv+BGNZX2avICMcI+OfsMDo94BPs79JpRes03kSGt03ttQx+FodSt62UivKD9L
9thqoxevsfnsMVLlC8PfhNF+APh8LSzMUut58oeUXcBgGBHsLF4yepT/QdTQXwvq3OCmWNNm3llr
3p6IrUY0apDLHefE+hyesjJMYwZk1KyZXA6aZ0EP+L0dqeYY+z0BfJ6JdoNoI3312lG/T1M8/6rH
IfkhSNkRqPGiwgJosaQCmrMuf//n8zSOrx409DeshGT2JznswL6EBy68u+9xV2B2qhPjrauC4r6A
xL8ZBt5KG2YryRnIiVBtU4Dwz7fduBCgPdRqDKY0+RG7E1nUJveH97KMjFcZE4ejvyrzReYxXMtR
yKchMvk9rG0Q2kiG6+8qGitgzCRvmEzSlXvvVBhbOJiob6QK0mNnuOKZP8LZxYk7/mOVtb4WTLFF
6JOy8XEiT2nt08YPfkiOxRgMkBU+pjIv7mQg6u/BAIZ4RYyzbIOgAIpNjD4sXVXh6PqXYZYl87gm
W8ZinCN49lhMOTKuKt7Q7SrA11SsRtyIzn7uZ/KVzdTNP3k/BTtY0JZcU6HoTrHLyE3J8xLdCO21
3pXu04IgRmReT+WNHHfuF9l9ZpWqPlWdqt87AUsBY/NUblSQJfguqLR8J9XCw2+6Acf41GiaW6GQ
Zz2Bxld3v60htiv1sj0vRkIkOeRMMUTZl7GPbct3MXGRdm+fyzK28X7XjrvLZnTXq7kwuZg9Wb91
gFrrsmQqWu8SP0a55+VpcghpCgo2WmmS/F4ZiROQ4VhthMfkI9lkxfbmQrAOmHh+YLpz5hQ61Hay
m1rfMy4yTaPAyiIbMwE+jJIH14htY9WPbDKbth6p3s0++xn/WtwbuQAQzTAMF3yQqX+d0ErVbMLM
Hx94pvGPtkl7mCykB33ugZwe8okHZmwKTk+eY0z9WgpQ8wweJa8uVQKbZ8cLn1SKEyIHpa7XdY7c
Zc1NCXacyfQVO3DZbtrA9G8rjy866Z4J3ohXLxHAws9GozPc96Lo93HNK4p9Gh9W7DNiVSkvx6eI
8/chw4X1KAqu12q0S+Ne0D+7J7lIgpc3qv2L3Hr7IvqOcHDEPhDumj6cd6U5xCX9YQOvwrqsFjfh
qLAZMAvtDeQGNMK9vKwukMcCFdfjki92rQ4LYm8Q9YeZjB/ywomHNe0eyU1D7nPdepx44z6v10uE
cFCJ6h0SY4bzg8X1y6saVoFVehDMM4cNfYd/LNrWRMTGLu8Wirc2XO8pCBLudpg3JIr9yM8C/j9l
eCNCl9YOBgbEvkya5C3OfPJ+SSRI77m+98j4XEh4LLtdZJrpk5BC+pgKq+yev3n+lSJLCZn/DMlW
mx0LiaqZfdPVFQGAZKPhWVDgxQtnaO7p+sgPDjaPhyCyvF8dOrOfKs+G+yUi2XMX6LtyDaRPWWTc
G26Zlpeh1ASsoeGX9b1rARGgr2yctrM3N/fkmYmjEUT0awdP24WsAt48SoiyWpWWolW1NkIumgAv
+DBZlEbqiqpbNxUoTodc/cgzx7rjWSb9kBkx5S1++r1faZKnsY26TycG0ekEH39YtWOGyEUMqGzL
bGQrtp2KW1yEfvisIkVNyaMEc+PFdnyKOiyhgRsbr5ZuwxvPasifuPD1zadRJHa/d5oWDwKqjPqE
YKm4pRYdvbOEGIq0iS3rXpnBISzICt1pk9TNiuIctgAHGKJ1K5HbnDSJ2XZjmMuD0lRzUu+0kxNt
FQNWhapwE96eloW7xi7QEHAaasQNQByy3YVZNxd57TRHN8sRPRBstO6Bsy4ZDWGY5bciNjDf0L3k
Egf21UPbj+4+s1IOFCZOgku/xtK9LzXG0cngwRSlQLslOmx8y+hbmr7WPb4N34s5UKWVEOHBTpR8
7LqpfEFHoJiBRXtwj6AdLFWqy+oh9+gGxeFXjeMqSZjF2QRKiWNuMJs0gap4S+lUeQsd2c6bsbGi
+5k0crlLh9TbSp8K38PMgf2G6kewY/fllYDCsGoWZJHbHtmZh5sITdw2IJ9fMBfgofYIhynwV5J+
GLXKrBztW9xKEzneoLxyK5Q5/ewxr9wxkGxtvQYiftEUUb/VRFZbwQn3nt5w71oR7lxJnKMHzu6d
s8k546DJaiyO9nHv65u5j5E2JZUxn9x50fqUdUClrHJatoaQXKdvttW4ri3buoOQX2+tCJp1M5YY
Bhu9HMxZ+QXjYA4HNcuI0td+XLa9LG4W/eHEc5wWMr6eqY7bG3YxnDzKRDYSJsSrBi6GeovFNn2m
+sLp4rdO2RgXe13MWXDY0rGTXqioMN4yCNstqjxbzkANF3VWMfT25Yxr2ls5oT2qCzOM1K6ws/ln
LXje90a+HMorE4kB7jVpYoVTbYQZKE6uKyesoQlNLUESewqpCJ2DuvfSJPluGar4x7A5zKBtgjUY
YEgWmyko3O7UjXP5knb8b2Km+Pp3lZRAK3osGHxkE6VX1iDy76/dWJXfrJB8BYKJZp+HA0qlQaps
z6PGYW/J0zOklObWW+33lG9Ht0dbkI1xGm8jlxnkVcyxhvFo6X03vABDad8jdttraBkZkAe4WOvK
DdpsVeaRFd8bAdj+TUS9icnc0uZ+VBPuvyLR4h5uP4ucVtXsvsf/d20bZB5XrYOMZoV4cf5Z8IgN
N9YciHuRmPob7IrhwXHd5rk0Sq9bRS68U/pOE2Nexcv+Q+k72za8T7KNaMZuR9GmeRpEXu1qp6S6
EIYR/2gQbWclvkXZW1hPkctxVmxinHiaZo5Xi5t8b2d4kLCr2sWpH9nt0dWlxgURJcV9MujcxspZ
SCaS8u3qP4WAFCmv/RomvLE3HtXPXwRPVfijGGMkPkpYxi5N5uI0GvH0zzBXWGeK1MR6sMIHIfct
iKSZeM038rfGjV4Ds8t9LLj84LLAIsFRf+ZIOmkSENUAF4SdKNhyFiu/hTNO85XtdxSmKxeh8RQ7
zd5skuiF9HT1wOskfC2VSUWUOlv0HpnLuaBxE+zKMeXCm6LNxabjoC1fKNlPR0rtKGBc0+69HXlL
Z9oYGW062SoYVfoEha/a66AhWaeAbgz7JjGhDkScWlZNz8D9vpgwQURgCFBYjk1V7ptSeP1m7CxR
ktT2Y4SdjaJ5xQ/FeNMnUZleaURYyaMROeawoxCK3SYKK+8BFxsFQ92Z2bc0wVpNOpVa3sXQGq04
WXGJDpUykXWVxZFMDu7cB913PsJs95heEaej9KFVQzjIwp/dNh9/5i6GGaNUSbgNioEqkx+JwL8m
E2Pla7/trG/5PIvspSB1VOxRf87xxphmascs6WLYcW4iH0OGPA6vfZnxPuHUSenfjyZZtqty5mm8
pdGie3E6tOXMtFWd/BKpiWajs247C4PpVHZd+J+Jp4JkzH42vgZT4tPP2u28tC6UaQfFMSVRflHN
y1sI8TeZj783lH3U83XWbWcFWRkseIX/dP3GNni5ymofzEmK1d+/YemJ+lOv1FmzXaedoa9I5hwL
mya700TTgyCNQTtR/slgwJ+/wT0H1hfspB4HsOKIbvIZZ7Szdt1kWn/l5xMp/ndndyyr0YA6lR1l
Et+wsTWr/0en5vIh/3ttXP+s447oL/Y579BH5ghxYS2CN/YwtFhWZBeaobkxIppzOYPkdizVlzoU
EQv/958k4pGQf/Q0fbPM6OGXK9du9hmx888PlOuf994BfZ/NpAiPbAwKllHwwjvntrW96pMb8tEX
nPXeAfgjImRiDkUuXVyaXphtgRPhlxH43vXf7/lHX3G2pKkP9DalRMZ47ZJcvaSEZNXO/2dQ+6NH
9mxZ43Rbym0ui0Jy0H1SRp/IOxPS/Cczqn9utHT982Vd6aj0atc8CZtEx15QddUmzV4TZ6R8Ct3p
H1ItM82IX7tgZ2ucPDkHWJdWe2Knm2mZF+vm5P7/MVj3wR05Z9mLAS8oQnXjsDjkOH9HOTFk9ean
+kviF1r2z9Y54qwQ73dGJz+FDgTGEHTWfdj5l2NSZI9/v0wf3HXvbLlLYvIwxWV7tPxRHRFmE0aP
qnO7T5bGB3f9HGofptT7VCvJaDnGSnJ71xgFaJSBvWizi+z+/ld8dC+Wf/+vWZeCgLhCXVMcK7Ok
m8VWtFfeTgO5OHczN5xMPutj/+CLzpEeoWx932ir6VKiUwS6B6Bl6oABuAmh0d//lg+umDpbh6KB
XFDlVnOsfDhDnqvJcmoaqmR37eovjvu651gGlRiZESRIULF6//QoH29M+alO6IOrdM7hQvGAf3bU
xRGXK1epzF8gw/Cy+nTs8aOn9uxtWGDIHCMzJAQJZjapZeJIa/v97zfgo19/dgOoxkdmZeS8zZlV
4OwfIBMefyT1pxOVf+aQsrDPXoWVTO0K5WHPHhu+hk58I53HUItfNFs80A37ElbRPh+mH7OVf3GB
nL0NVR+awPQZTon9ot8sc9Ka7s19zzv5k/ftB7fknMmVdiZttK1G4p0HBGqWm5Lcj0Jh7f9+Vz76
/LOXoQgyRZkWVKslum1nNG+FlX8SfHxww88BNNShArOqE/uE0NC69YB59SdBKYxUeuuQd/v7H/DB
uj6H0HhWhEIbEe0pjUxxQWtY6FAftIZ6vGurshjoB0VZ/9n04kd/0/Lv//VGrEaSD1ZoWFgTGZxI
wyK6Cwii6zboP2FmfHRDln//728IYl5Ubc1DbKHznFiNqyhr3/5+sRY2wx+i0HMpgOLwb5RO3B47
vwbKMW4ay/sZGvb94Id7GRsrEmHHDO/RJzfnoz/G+u8/hq6eqZnQYx4H/7fSXJa4jT7DQ3z04efL
HVr/7DdTe2w8hrQrUpCbLP0UUPDR2+ScmtYhdR4UgoYjpTmqCbzPF7TpcrG6KO3JHetn+kf3rpfv
8vprR0z3HKQm686mn88iBehl+Dg9sDI0Y+iLv9/+Jfr4w+0/Z6GRefNzA5f2sZuH62BhyIc58RU6
+CvO7sbK/HRK9oPjjjqLf/RYdlno8HcsjK6OSXEQD90WAPxBIJIbOR26k/Hy97/qg+fgf80BJjrY
0mwRiU9PFRM4mxbL/SeB1kcffrbgKaHHrh3n3dEbYdZYXf2W2V9TECpXLV/6r7UeChUYtLp3x9Q1
nqlF0s2OIHY9Bp9Orf75fSXPv0GaWKd81ZmHYgKPYzWuWKlIUEUuvM8MTn9+qOR57EaBQdRUtk0E
28lPUl/JTlLemVc1XWJrJ6fXlXohPXV/v9kf/UFnbxRV+EZCk4R1GAD7Uar3GZcdqOolEkjG37/i
z7dcnsdweFmyJh3gVC46p/Ce2QFSgQhRveSTZfjRF5xFDaBIKxryXL6APolTkFPQo3foS1heJc+5
WpXi+BSRkDuogqlEWfDO9Y3PtDJ/3m1pTvjvJ1bpwMwCOjxPsUNbJTFJue7CMdsAk1SXbR19beOQ
53gt0RaICM0sOpCorMVVoSb1zpG2mZ6+dI/PNQX0QcyJ5i11HGr/Kqh0QiLyUznhB/f3XE9gpEk+
inGWh5oMSbqZ0C5lK0as3B9///Ef4DbluY9Ae6UpupFbLEuocsKOTAbhoKCkkjr4PDzFuHfXKW3k
68KIH6UDVYps5qkXDAj//Sf8+f0uz7FbTTdbyVz701FhMWII4zIVwXqgfUVF9nvk39LJ/KUBaumc
L/jEGjO/qOyD1zr9XRj3zEsZTAoZn3z+R0/0WRQxKTbz3Hbak1XDeVw1tQQ7tZ4CgyG2leGNdtdv
E3oB9Wcil4+ejrPVz3t4ToTvTphUKdQrGziIawXPf78vH3z4OZRLVXQSyKahYT00b9KIYWqn+CLV
U57zuKYisvJBFc7J7q333uvSVVpkD1/74WcBQ8ecg19PtQM/XjHasuhmbf/TMf8PbvI5hUsEwugr
BsYOaM3r4TgFOE9csyivkoESz4Extk9cGB9d/2Xb+teOPjWlnfqR5RxUo4v9NEZWus9bIfzd1y7T
8r3/+nzTSLHbBBnaMyc3++tI0/sRz8x1fu3jzxIAWtRhMNLxf0BAWtZPdjvr4g5ws2l8Dcolz6Fc
qqxSxj+Y4KgMk0Zpy/EFtnuik8/AYh/dgbP1jCya4p+2jb1OkorBiSJe9Yn/82vX52ztNl0yUWdf
qCm/37cBFagLGwLPlz79HMpFCb4tMzTup64crtOC2emIOeJvX/vws51bC/p2Esgv4Yqqc7rp3LBZ
gV7/Ugwuz2lcgx3YjbZ95xB2RrgJUgSSmaBW/rXfvizrfz31w0hnqWbYci8m06G3pHTyH1ZLIfxr
H3+2aJljcExFFxjYeXAaF6mbtDSkifSLH3+2ZkXJ3Exmxnx8XQi5Hedg2DnZV0Ml+2zNFlRr06Aq
jD0jNPN12DC1Q+XE/dobwT7bfqmqc+UHWnNXum+u5EySOco+BVQuV/h/D6TSPlusJMy8vg747cLP
C8louU12KKCx+CLS8v3vd/ej7zhbszHEiYYBSrrWujIZgPG6w7r2cuPKr4qv7brnRC7LT5mNmoOe
LtMZUOjY5MP/cXYlTXKj3PYXKQIhQGirnCorXR7KU9sbRdvd1iw0I/Tr35G/TZkupV5o5yhHgBK4
cLmcISwQusddv8DW41IRaDBRAuIBYBJI9SLAGOQgySHAP+73sHKHs0W5GpCefWTE4laW7kWnyH8A
rgdkVj7NMV5hsn6rvrHWkRXJudc7XBYNfyANIMTIGaFL/RlwoZvbg1G1mQYtzb2yrqgV0QDM5RED
/uMRzN83mo7nQfCj8ed3GduZaVErqo0nUBaqp+CqKnj3gC/nJnHowD7yfH9KlnZe+wlWWA+zC42I
Ptc3aSARrgeEdZbMGzeItWmwolpl0wjYUa9vTQ4aiPjUZeKNyMUnaG88tcB1hvt+gxXehicgOPVe
d1EN9H/FAATn7lSLWnFtYDTQc72Q6EqdwTwh7UAS6+fc/Nz18bYmF8qWQczjjj/kBUQ4jUrrX3DS
GfYdx7YgV+y28aSk3zyqHq13muH9Ftn6/U9fmV5bkAsaICA9plUfh4wGD9TkzzEg3CGBC4Lfscc+
qLck4Fc2V9eKZwBRiYGQhL4xUr8HkEoeoSVThElumo337ZU4cK1QpmbsPED3+0vT129MgcRibpst
TMxa41YQl4Cww/Td9a9QmnlPIc51nR2g5e/PwtrYWBEcyWR2BcBrVxkhJyKBuzBeKtQn1RuPs7re
d0L/LhK8SI6iDLA5YLgwQJz/m+c8Pib4w+H+b1gbICuCZarYCMxy9MByYJ9Ar5aAlIMFraPP+zqw
ojgvTTT6UOd4SAHilQfm+B+4XKBru5q3JbpUTWBIRxl/gP4GiHB1QssnyFu6l33NW0m1Ae4ybkXc
PtI5B9WPotDCKTKN+62vLCBbpQsc5LQ0UPYAtbaYZ4jXY8sA84XRW90v7NH7vayclbZSV9o3KHzQ
sb8QDo8wFJtugDLPUQhD8vgIzQ3z634/K0vJlupqIGwJ3GUG5AgQHiEIO+8MtA02fsRa48vfXwbB
UFYLynC65SBnlwfS1iL47I3lXlVRZoP/pGxAPFWxTEGtAgMNArsfgFHd0tpb+37rQNYd0JB1D6q9
mMCjulRRl1ymiIgtyc+1pWTFcVpgaTpeCio/Rz4HY5nsINryiz8DubVveq1AhjfHWM/ugGXkjX/l
A2CRYF2OG42/fqB5Nu6vEQn8CsAh/J02Gn9YiIUCeJEDABAwyF34oo4hoK7e/y3y9eHybCighrfG
JANXQBjBQLukGXxUcKdphAoYiIJJdQQzcP6Q1aCwhCZuAPMHkJrpk1NjgV88UD31B7+d2K+qAbH9
iK+EChafAXpu3IrkbyMo7n2LkRB5EIeYGyRIhvKPKQSL1CmvsyB6yDJc/4GFltUzqT2QXSFJX50Z
5c43FE7StxFYwDCihMLUEDI8GA7v4SBFvwnd++NhVgvIHbpRXhDKoCLd0zgnKj5peBzCpBOqH4LD
imF5yj42Aqp/uDLWoD5SsEqgSYbghBWmfsBvYck7MKiGHDzLSg8+yCqTg/87yWwqq09sBn/mkwAJ
S4JY3PjpoYQ9XXegGQWPWrQtyNhDl6LOgz9EIL658/geNrT4c5kT73nOxz57XxQamVvV5BDXaVzg
8d4CyAFCvCugcfbOzHKsv0HUDzTJOK/BZ6DV1HtgbVbTD5VCNk5DLwLMfBlDabYUoDOiPAByBI0c
vNuOHjSxDqUzQgtilkmagpYWAUZd+D1sygYpE3oqCGTODiCusf7N/QX0+p7qBVYwULhYVfkMcTst
goeoX1YqDTjYBknknzmcg51dh79no+WiMaugRkj8hzx3XOi1+TOU2bJ543hbCQMbKQde+zjJmUOj
j8PkpGvBeUlVGp0gfUZP90dqpQsbFwumXgY8oRCgZycp3JySf6IeqpE13zK6WuvAylBVkw9gfnTi
IcWqOHTI9sRR1vzaT5lOjvd/xOu7N8pcf54+wByBDN9q8dCkwXvZjP0RnIZ9R4MXWEebcn3jM1UM
l5yDHKIFilNaeLtyVC/w/vzyiHlDnk1cPEBY7hOswUGygfMmOQKJDNb+vtGxzjbTO2PQSF88gBX5
FZKpQ8idTcz52vRaB1vOVDLjWB4uqQOVjrRkzhM1mf+NBw3ZCOYlmfvvTdyzsZxkZIFuU0QBY9Nn
6UA2udOmJ99Ji0MODNnrpKU4J7mXkR+7RsxGd0r4P/uwApb/i2rWm79Zoj/va9taq6gDB9rzgI4L
FQH9irLRhNAs3Cq/r8yHjVGEsrvk8HwDKFzrvAmZ6Nq/TATpzYD7xUY2sNaHtWgbqCOouEvwEwSk
sMLFAfX3/bYhwwYsfCWgbcvQBvygrBlb+WCgIPFW4FWHvnPiEXSlfZNgrdqYLOiiHiJZXat+EpBf
Dz6ku/bFm7QOH1AjBAftERf/wAW7Mkwb/punM039h12fb4MShzIGycv3Wfo7DdYJe3YW/ch9jVt3
KgL5KORBs3xInUX1AhptUPTKcrD377e/snpsWCLlLWu5A43cUEXOF7oUs9UcfHH3VrU9G5IY97QL
mJtgx14qR0OMUiogMlDp3Fv093wrioeBBEWSGH0DChiyuPBygWgIurg/RCvL37eOHKgCIo9yqb6Z
unuCCJUESRRQ5vuNr42/Fb0R3GSjrnI1XAPFdzWBCw1ZRf+b1y5U0/tdrKRftokrdA1JjZeL4Jou
o0Ny/UEHCg7JcXXMEqc73e9lbZSsIBZDG/g+yYJriesCxEjgfeW0/dZvWGvdimIU0Co6uGq4QAE/
PgjQgkHd2VIuX5kDG2bY4crvgMgnr6jdeeFvJCB0SYCf3Itt82ysoYozqFHW0k1DcAMbfRgEntiy
Swa9WpadW4jDkH05sI01JINq4qTE8g/TKcWTL4QY3lR4ZNiXBNvwwhQuRqg4GvUoCCA2tIM2fcyQ
4mU+nBR2rSTbjFXPbt0EMyjoRoJsjltOvbDZP+1rfFlgL0ojMlA9mDRO8hQZw59yiKh+AK2y3wV4
8Gz0HwXYjEGaAbvp0MO6giYAg/lOsnNq6Z/fDskRo3BnZdc49gbQuEX8MCZiI69biTAb52foXEJP
HCI8oRH8X5a7xamoq/G4b9it+E3HEhRviHlfB6QQTx3Et5qwh6zpvnG3UX5yolBnSH9/PPW+Qkam
OVSl7jY20JX9wYb5QZrU6CgJatTFAXM3UAYNjQ9VgRoKkedd42Mj/DpIeI8Ay9TYPdFFU8PUD+W6
L/cbX/t+69KH/BksPlfWVwrGJSSz3C+5NMNlhEDvvHOIlq5fhFUMsftcQuYFqhc1OaL4AIVHnbWH
qUBKev9XrBxjNsxPx4RzENUhs+sWBlo9sA2BkFn0vYc686FPQEu/389KINhgvhKiZNDbL+srRGne
axBowszbzEbXpoL+OU65ctQIxYMaAj14x1TQMznmcOUJ2yCv9oUatw5i3RdN7k/w4VB1VoUQ9UjD
Xo/7rgLcimPlgsmOFDR+zAungg2BekCBc+ch/x+4XjD4rU8p4mwcyDsINcF/1Z2hULBrYm3AHoFG
WQzBovrKKOQUjBg+mrbWG6tzZdWwpVb7IgDKKPGdVvVYnQERXxlk7n+NpYae0r5vt0KYpNmcwBCb
YG9AUQWal1AVoptlg7WPt6KXdF4B5dcBrasKhbOocPilhlz1ad/HL92+GBtISHNA0z0DYVbm/oqB
Cnke3XKL1b2yLzArg2a+KyBV4xTXBa0BGa9LhMUTt/LJc+U/+36AFbVxCXMIWTXttZz4Yh6OG2qS
O1t0z5WKim2e2RQKhjkQd3tKqyo9N2MnTinyxZAFIKgDKwDJOLA/n/4fPk9r821FMdQ2HJ3ODNLn
hfpJgfg9QUxkCz+2Mh82bi/y5kH3ZY3FVDaQ7YJYaoJyeWoe4Tnx0Rtww9k1KbanZg7+jjPPiLiB
VdCO7KA4B/p1O08b2dbKK4sN4pM8k35BSfrUjQW/skWIsiHvI5Z8HBSse8YUD4L7fokV3PEMsVcC
gxtw0ObsSUWT+jy7Dt2HO/E8K7ojR9Q95NmLa0M9CTRlnb5pNd84LVcONM+KbR31dRmotrjCacu7
6rIV79OAd59Al91yzltZrTakj7QuJGxTUlwhS/SuUbhx1IVLz/vG3gpt5cyDJyq3uJpBK9jmodo+
xvtQS54N6DOFmFEq1cODJigYNAP/BOT8Vkq9sm14VhCXPMhSQprxIoz3Nc26az6yW+4OH0rSXJ3e
CeGQsREKK5NsI/qizMODYzEMD2aGJk0DcGKxJBbJt76onH/vT8RaH8vPfHFIRFBTh/dlOwCboM9R
De2+vpLv/WLznHh9GUGS7c8OJCT2Y9fLFZTeGNCscYr3mwxGU7u2I9e+GDeEJi6jKYjiSjUhNIGq
sNXgu9wfnbWPX0btxeiwHm4WFRSXzgMUKqe2v0AWfANS9PrAuzYpLgJpHpp84O6C/b+Y8lHya8hH
3FvjtN2VHLn2tdgBdcnjOZnPVdwcZ0YOfqQ3vn5tYKz4HUoI0NVA5p9LLz9PU3c1TX+6P+avH2Su
fSMuvT6SbTvPZ9giXJz5TdcVpyGF7u2489utCFYpiDvwejJnLrpz6voXqG7tG3H7QsxSkWfKa+Zz
Fg3nkn4LxBY41l3uEf99AHLt2/BI+wQOM5jMKTsHJ7yVh3h+fszC+Ojwg96147j2fZhHyEMDMsxn
eNM8c+08c4/DLLX9tmtqbcJbIKOqc5x2PpNJXSaiL3gXfUy6EoK/5a63RGgA/xmxdQ8t/KRT81kI
jx0dVOQO9YQ37ypnW2T/1zMU174RN0UZsCYJ0IWCzDxLsxS2ekV06jwoIScD/+7SIt5VYXHtWzH4
BbAK4lirY2pOAsxlDS3PfZNhhTDkHBUYSfUMlS94Y81TVFzqRSEarLYIRjiR2ojnla3CvhhDuwUW
ZGbGHjp/zr0R/lv5xmoNVkLCCmSGa/EoClZBFH6Os5uCBd23FEk7xMVV/C4GaEwtLwbgGr9LCi/f
9XTj2tdllUL0gyQOeiXg3xzT1n0norY6ze4WBWdlgdk35l7CPLjwR3MOclAegtg9Vi1kdYh/0iV7
ToZu39lpX56jZIxhgBi7Z2hL1mEXQ4d3zCAtfH99rcy7TXfrYaEWd2WB02cav0Gn+6voPt5veeWE
YFaMu0Nb4gWFYwa4Un81jn+G+uJfQeJ9KpNyo+Ky1sfyq16c/M3QSygLM3C62/hQOdkZDBp4gJiv
VZBe7v+MtQHy/uxCBpl2yyaZzyqKL5AU+9AnfCPmlpF45bCwCW6k7POBxgIrKP68iJ9n5NFPN3bY
tc+2Cl20NijcZwkSF1Wp5iJKbU6u3lo1S9752pdbMU0rDsV6U9CLrNMHPMk9R5C3oG3/MevTdx4c
kbNaH++P/8oU2zdmH8h6iioGxLjTPAqbUl/xBnJKdHAqKP91v4+VwbJvy8KrkhYtmnPeq/QnyIAt
HB+QOu1LZezLMqq+GddJS854n/g75sBczT1ssu5/+8o25C3j9iIEgrbg8DvzzRnVOxfkepY9m6z7
BvM9HabO4gNYt8W+RWVfliEDC64zZDjPUd/Cs7VUjkwfZzjWtef7P2YlIuwLs3DiBCrzuXtG/cB9
VDQrQtnG6QlHbrmxLa3NtRXPOS8h2DxBWFH2xoGuVC0vo9JbCeBa69ZxncKSRclFESsaIfpK53T6
Gzdo/uX+8Ky1bgV1Xo2mgybk4kurpfMko6lAUoPn3vvNr42+FdXpXME8LcLQlAS1qaaOqgvsDd1w
jDZX60oX9mXZJM5UA6NGzjkAUiBGfQJx6WPVbOlMrgyQTX8TLBqSxusW1UzoSAmkYuZQjT3KU/dH
aK39JQhfBNsgSgNriw5nmui0hjNyBJ32KwhY8Kfb14MVzsJMPh6loeqKUmFxhDx7cZ2hTrsxw0sr
r+zbNtlNo0JRQpcXrTc+3CkhTv2/GGtiKK9AonjfhmcT3uBPWJcgUGKWcwJXleQfAJe3aERrU2DF
r6YywBUfizR3UKhQLkDKUF6aNiZ4bX1a8dtJDb+qEq6PeQFJLXhiwsUZCVdb76xnutSK4bmBf6ho
U/c81/AXGYsCdlPUS073l8/a91sh3ORlC8wyLMaIxqlPJZ5KGV0uPAY6ife7WJkAm+yWdmWWtiom
55QG5MqyqfsbjiMq2dm8VepSKNGiAOvIGw1M8EVB5bwJ3c4L9sWXzXeDpWoP2T3YZkBgHn6kDJI0
/5/mV8bfJrkRB9ZmPMn8G3O1GB570g/VOYOc9nTuXdo7u/AIrs10gwRGmgcwS74NpKbDmfqQOz50
laAbJYC1n7HM/ct9Lh8po14mYd0jnhfW1aFUaXOGqUG9kbmv9WCFMelHeAvBQAEVQSQqsooB3+tT
AVPNdm8XViw3Dh2kzxN5i0mcPEDOww+5J2FUxoBavh8LK/vp7zLQi3Eq+3audO3VD8aFUGVWP6Z5
+2Oc2W3KtlLttXCzIhouEHAKm0DuLfOMfmQwtmpCaOLvE3V0bdabyKlPqjKVN0jMjEdW8GdexGLj
7rQyycSKZQpJR4gMEO8cFeqLgUTdlQ7D26lK/X2FF5v2puE+05QV07eIA1EkCxRlKdbSadfs2nS3
3En15E6udx4YFIAd7KUwgzguxOc+V9G+E8fmuhE1j00Fi91zLoBIIFHJv7RjS99W8Oba6GJlCREr
mju4EMCSZfDOC/P293EMy7ON7XqlumNz3WArooax0OPNZHD2kE5M4HEhz2S55RAX9q567OSTzsYP
bbf14rwSdbb8vYbjg0KKQc+ANdVw/B3oidUTOeu2Si7cX6xC7y+AtYGzzmrRo/rpFNI761z9zBm4
xABtbhUo1xq3AlvC5bzveTLdSAItkecOIOkY5hC5V9ON8Hu9B2JT4VKfeUmU5NONjQN0B0xUi/kA
B9ctVNzr4Q2nqz9PiY4XAywd9HyBgJE6LxUeSKyqc41/3B//tQ6sdJsEMAvWPPJvQOjGZ0ORoMKy
rTkGTj3s7GJZYy92cBgEtb3nK+9MEniFwCAO3qjGR3JWmo1K5NosLD/uRQ8DEI95lBPw3qWDqUXl
MyC3wi3a6te+UVo6ftGBIeOUBXLENuXhiQqGxvCXzyGbmcARaiPfWJsI67SOGXfdcmo8nNawgxYj
ZEaN435NcBqd9v0I67Cmie8JAjOqM7wzUQ2mM0Ni5sQ8EqELJpyzsV2tTYYV0VD3zWaSI7FhAsYf
EM9srrBfmf7e9yOskDYRNNUy7Bm3RtZvNBwJPpgWqttz4cZfdvVgk/iUj4pO2Ur/FmXiezcChxqp
PA9nz99XbyM2ka9jg2Bti92UMP1hoeoeYQx1Xqwgkol+vf8rVmbBpkmlEOEAiKeQNxnF0YOeOwf2
UVJvJAXL7vDfSy6xKVGu0+cBLj34BaJuw6mmYJkSQY8VTH2PjqyCQ4K8bWPdrv0UK7oZ7ILwzFRO
N7DVpgzS+n0zHjnS5mnfirVZUtGYV60khYYxKjxBDhKP57csKuBse38uVkJbWqHNwD0deR7/L9VX
OLuf3Jl/D2Zok9/vYG2ErMiGXZvrk3K58DL6dyxn910E/v3GdW7t6614xsMnLv8+yiXSlG+iwTGn
PPCmkwNTwZ09WDEdBz0MGUHeOEPrEZfpdNJHVA4/RrEKNo6glQGyKVKxkLDeAp3yPBj+veQwqs1g
FrmxPlcGyLfOaAFJWlPMzL/FFNz1xW1SFWE8ZzBGbYe55zt/g3VSN/Mk+SjnpTKJLRD+jWCIwPts
H36E2DQpA5tRFPZ8sIykCqAIQfsmPQKWh/52LVKbJIWHrzKFGymHz2WQ9qeyclT5M6iJJ7ZAB+L1
XckmSrGxSSDPZLBzQ8LkmEMD18zifZc6MnSyYF+s2aLtkReIYGwnDAuevosDfGRlmODd83h/lNYW
kxXK+eSgGJYv9eemXhwS4VYJZ3MonHPoK23MxFofVkTHbIJ7mBOBrrYAbqLGFDBAg+u308Rbmffa
VFghDZIL7GOjwsDx1X2XtsVzpwZgSb2b9NutBbXyM2za1BDHvcj9aLx1ee4f4x5Ust+su9HptrpY
2Tds2pSulZMzvyO3uBTFN9Ywdwwd8KX3UdWJjQlTY1oWyFP9W0MnyN2aqp/Sd/NAmq03ypWD2kaF
kXjo4S1e48bYFV2oDDa9wUvUQyO84QSfhgKu1HL86/7aXTa8V7ICmzgFe1a4brea3OCC6z3Luh8P
ADe6RxKBpR0PMMpUDoDjnrtpMrK2BJZ5e5GXq0h3szEtbi95D/fjoZXoBzonXVLtJMwTGzw24FnX
zZgDEd9EFodYDdGxz8ctRce1CbLj3S19aI4F4kYapj43cvwoMjQeL/d6E0AuNRnhb3h/ftZGy4p7
VvOpCZCn3cjktPlnUdEASg+duxh+Y+a6fRRAIqzgT2FFmpN6FLe4g42X0RUU1WN/ON3/FSsxaUPL
zJhr3UtH3EwuvsNEUTy2sGa/3G98ZYhscBmZvAT6AUrctAdPSty12zCnPTmPHt5J73ex9v3WOQ57
57rg4wzHRn954R1gaJyFPmu3fsJa+8uW/CIm2DS7M05BiMLj/gXt5tK5tl68M5OyYWXQZyshpAa+
sKrSiT9PDS+Lt7LvVbPxAL42A1ZI06zKeq8d+DmKeHGLM5hs6yClTxwWwvvKBTaWTKCmGRG4jt2o
QxsRNjkx6TFz5T4bO2KLpHeQR4I3aU5uIh+zh3KaUGZk6ZA9jYkUW0XNtWm2gnkQysc2m4qbMrCf
ymvsF/64kwMLF8Q/F5HJAOBOuk7cOk31vxQELoB+ooDsmwEbOhbx0RNl7Iy3NOgA2lQaaDuzWVRe
WUI2bGwetdFBHXvnCmTAsAMB9kAN3Gj7ftrIxdd6sGJYcjcRWV2JG9NJfhQUfKVoOVG90pO7HniJ
jRoD37wkfjnk0AcT3VNXg6THVbqlqbX2A5a/v9gkBjAxY8ia8Vs6SXmMxrb7bMrEnDRKBvv2OWYF
suEDCJ7Qnr5FuXtRHdRZeA6m5K5N9D+kq6bty4Kk+tZBMKsJ1SCz4QCRkGKjGrcSXf/BjUnQDdJy
xuh3ij82DvSDuLdTuh+ksz9HnwQTbC5rBtl1z+nCEvWNk+fnWxT5tW+3YhegQDeqR8lvFEW9JxP0
6RvJ2fOugbexYmkBl/BJxhiYBZNGTFe8GX09frjf+sqytFFi8dzoiapqWfRQDT40MGu+BXhnP7gT
HOru97EyPDZUTEKrpgF3HSmxSv+hedddZmGyDSmZtR9gHb5NG0Q1Skn0zBYFsNgUavEmJyiRwcZi
3/dboQvRuWoMeh9x1fj5Zwof5uwwj4Zs3XlWMlIbINalTHVQyOM3VYNKzbrgCTq7xTfjwViNJP4R
rz9bDlhrU2EVxlTU+hASJLC7g3IBBOn0TL2rn9Zsn3kQsfXSy7Ych6ik861kGlkWpdp3Hj1HOluW
g2u/wIrkRjKvn6IWKp0OrNhx1rjwfC/Ao9sIiLX2rVjOWWeKLCYEtc8U2n7GG/5BEjEEG2tpZbna
WDG3SOFv11Jym7sOvNu4fFZNH4XQ9NuIh5Xvt9FisKdtpal79zZAluUvneAOyCc/3brRrDVvncNN
VTBJuTsj06oGGKzXAMseoUrIy32bBbXj2Xh5n5U1vzGgNIwv+0PfBfvAgMSGiqUefG9VF2HxIKTC
LlNZ2JXj+MENin1iAjhI/jxpVBLD6Yj2DAUGeNSHwBC5BsILieeedu1G1Aph8C892KWN7k12qM0r
FKBhmb33Okbpn5/PwPqAannBbsM48hBmKMUb12uK8P9xnVwLATuCY8krv4Dl5pBE6n00z9GFOHhi
rfx4yzV0rQsriJWkIq/LnJ4NZPEcCFwVZqLHHJ4i6V9JSqt052TYuDGRVII1fJxusmB9/LYUQLKG
OO2qYKPCsyz7Vyo8tk66TF1J6yRFPSyKv6e8Ficm9fS9r1vUuqs8/3V/Ua0UkmwEmQRTpvEYHsik
Fx0gKH/WBr7yORs//H4oo2QO52ofgxiAiT/XmCjcMsi5z24dJErg0IaHxHzk3mEuSPz5/u95dZvi
eDH5swtVVoXIVe39hMj/W11P3WGvJyIat0KcQOadplzBWdzDeQ196i4UQDtsnBBrn27FN7B2YIIH
o/cT9KsmhOteH8piSzphrXErvKtsQpnY4NNn+GX7eAWdg+BUyqpL96TxGBsruKFy5fi0mslPaVzv
OmdZ9JDP1S49JLRuxTXjBMqNgVP+khDnOQDYBSKiu+XNsTI29tFcZvA1MqwlP6tO9X8Xwq3fdonY
KlG8zqLk3D6YpzFh85RE+a9A9k/wJXgSuD0duwn3/MIp4dJUR098ap+GBmJ2U8K/N+NW0rH2y6xD
W5iKEW2k+BF3yztQhkttOkD3cles2Sc2a4sqjseR/XBUxg6kqWDjuY+FiFGzApmm8yyNqtkPiTfo
cJ4n0Bva9Pu+L1/G68WdnPKUNQNgv79Q2OzzsAT556tX9MllX/NWJPcBMSaCS+C/Tl9W4ThxNyyS
9Oe+xq1I9hJ42eJFXvxISDuEkdurQ9lMWw97ryLgMOxWGM9Qpwpmf6Y/uhl66ZX0/xXuNB+MV36j
Q5k9zK244uSOIZ26D7WJPq3grhXj3Sjo9BP39BxaIribXtu2UT/uD9irRxzn9lFd+9pTjDji3xEa
uWlaHZq2vVZaP2ViOBV9/QgG3/v7Xb16oUNXyye8WFcAygw8g9bZT5Un39u+OhRVfyI1ew7y8WSa
8XS/myUG/pMboBsrrH0UmWdA+/ufQZMHj62TT5d4hid76Iyoou/rwzqrHU7StvT1dCpnyBsMNIzL
79TsOyxsxDeev9O4Hurp5AJkHPdIlndd2TE0VmQ7wtfcBBNazt+57bnPvtwfjpWd1LVCmhbwio8l
2oWEgkZa2f+tC7FVYlvG9LX5tELaaBog6zZAeogHo0/TmIZt+0XpfTuGjeseyrSdqNtMpwGqbdNc
/4gbf+PS+fsQe+3TrdgtpWvGlJHp5IfVG30Kwv7YndqjOcC9/SiP9emtOCbHTz9Z6B70UR+nU3xo
Qx1+UQ/3J2Zl7GzId2vgb0I1xi5Xt9itw8H/kohP6bBLEZBzG/XdJnKmAaBwp1apd8VQPTrEfKVV
8nXf51uhXBRxM8JQdjoFQ5WGRZRccQ69rbzqCP7acLjfycritaHfUDvAoU8wSROpijBTtA7bdMtm
bq1x66Bu8NCZSjFjYmM37P3+LKi+3P/ulX3Ohno7TtUFeFlb9qB6OPpSFh+UHijMBXpv43lkbflY
cZ20Ud4nPYYm4z+r5C2cUXlQh6zaWJ1rg2NFdgA2PYpsHcJjMmVI4+lfauLouG94rLO6GgbZdSXW
jotaj0jH0EMfvAk2Tpm1b7dCmw6TGmDxg12p+aTGr4x+vv/Zr7s4c2YjuVkG+TnjI6T0l+oTObk3
moXFV1Ye6LF4qg7xxrn/+vczG9DtjJVhHccJ5mf1YQRzKRi3hub1hcls84axzZWYK/yCqfzcEth+
qR+t3HXSQPntzxyCKVGnPioLYAE04y/Z9aw68KzSzcZmsPbty99f5CjeAMTApNV0mqMhLINfHIjb
CDSc+5O7NujL31+0zrngfQHf7VPlwxJVhTl5vt/wyjWK2Y4NbVv2cy3RcoZs+gd/ej8d+svH/Kxg
6boxNGsfb0Vrtziv+xOGppIQuQnUUQX7YpUFVqzOsYFIv6kQTNO50ddU16FpdrEMEVBWpAoedIHy
l8YzINm/i32JA7Px2WAuAtIcY/dK/IfEPAdb5i3u8mH/zRrYf2DZ0RjUKkH8eKB7p0P5nLvTp7Hj
V0npTzcfzpBq++h2M2xLtmhDr2/0zEZpV8yLU5Lht7Ds6+g2hzg/ZakIS2ffbmPjtGfcI71YF9ht
klNf3tpsg1q4JAKvDZUVrgo23RVxsCaFSf/VJX/WpjoVjoFXELjakm5gQVaWvg3Mhtsa52zCjND+
TTo9Fumu85XZgGwDr1nF/XI6EeafaO0fBn9ow7GrPsoUZrH394a1j7fiNkA10egW14nMBJ9jpymw
ppotlvnqYrVCt6J9hDoKNh7RRWEf1eeUlKEL+LQHhWKHycfeL07t5B+aZMvJYm3SrYB2vCoVdMQP
8uPiWAo3LLNzmsgwEu+0/+H+oK2cAzZQ2x1hnThOCIhJw7TX7WAGL8M4LTduBitzYkO1A+nWWakd
fTIQpgCj6jYRbyOpWvtyK2dutPEaXuDLZf8GtA7RXustc9uVXcKGZou2c6OiQ9NeSk9z3x5G3h56
2IYntNp3vtvg7GSUDq9dLCdZ4ez9pfNP9+dzbcCXv784ecF7rfiocQjEfn5uvOijX2yJXq01bSXJ
E5Cm0CzB5uAX0WFyxoMHq8F9X22FrmFayMHHMqmL7277PPGNbXPtk62gjauOTv2y/AhvTg2fjk6+
pXq71rQVnEMZVW0ZYQLdIb0EY34s3C35m5XlZ+OsJ2Y6PWsMdKWSM4Niter+ZiQ5mG7XQyhnNsy6
YWkJ6kSGHrx/a/49L77X/q6iDrjbfy7AFpZsrgJ+50Sc6NB1zXGKt2Qy1pI/G1xd6bxkkYMNEWCV
Y119md3qDFDYoeLYV54Kp3jsZH2cmxvQaMddK9OGWE+xK0vHYJq5U4SO54VjP+w7r/6jw+l6k4LG
83Tqimvafmj9075PtuJUszkZ5Ix2A8cLgXJaanb7WrbCtFB8mGaKfbHuHorpjbcz7bCFN/lc++VY
4Itz9ZYOx1Q87/teK0bzwYA0lfr61JCHdMRiP99vd+3uakOiNdYXzWI0DJHrtzBfe/rX/cAPj877
+LiVzaxsAjYwGjoPBJYoyCTF9H2CjU/uNaHv3yafX+7/iJUNzFbc9GCaTJkn9Mn1ACEwwcFPtp6E
fsMFXklXbbnNIoijDgwtjM9BXNQhOWZn9ZSc4zD6ZN698S7e4ZCEHx88J2TPt/jrvh9k5ci8HUbf
9zFiRXf19ZtJ7tvRbNXNYaJlE+TY0XhDr9gKHiO5cwuwgdFLKbnoWaRPXuEfJ/BdfbF1u1pbP1as
tgjVjoGifZJN9yRL/2uVRSeSTge8qW1tyCspmC2w6TWKs6FZphmWpo2Mn4I6ONB6q6i7tkKt8NVt
DnxFjmPVcC8OC9LlJx0rtW9ntyHRoojwguJhgFTwNnbicOYfd61DGw1d6qYFiHvGpAZVKP2HElvw
/ZaXM/SVsLJlM4c5lUOt0PLUt4/dDDlrt/g84SaIKt1PPm/6Df+GYrzW0bKoXmSRQQFrmqLA2IgP
9Tl/jL/7b8fw4nz2HtU5e5TP6vbAP93/TSuTbEtqjrnv1W2FrpryVKfv6Nb2trI2bTR0lQSVdNoY
5cUS5FMeHbLkr55sqcivtW6dsSn3/CyXaH3mz2n+s0mfSfnX/QFZa9oK3Fl0krgFmh6D/yPty5Yb
15Utf+XGfue5nEl03H0jmpIoybZku2zLcr0gagQBggTn6et7yed0dxVO0exQR+zwti0XQQyZSCRW
riWjsvwCwotVyxd2rrmHawGxkVekyAl8meHmm66vtmJsV2Fy5XHP1Sy2Ad16VlbYF4s2PAZOtnG6
Jd6MmXWi46DBYDYUgsLX2EMWAREQVZBu+3jE3y9m/7DcdRS0J1ALyCD9vKnO/Yp+TnfNzlgFG7Ka
jg/ZXXbnrR6D/ffs60Jzf75dd3VA9NCh5sa8nHbMQ/+DPth95D+YRdTHedR//UmP+aE4GHtxCNb0
yxJwc2Y70Ck1W2ZAO6mHLyXwHZFITRJJr7j3u8shoM2WNDTCP3soHXhVENo3g0T1oQxfWHmXhWSt
ykdqvfB+65VLWbw5/6RDsAyizKAeweDIeL/yvGnfErq1pzYKoXNNQvu+gMGXpHtEdRnE8CiQ+eFq
ytUqz+2Nn073w2hsPp7NuYHVPIGyzDY0LmSSdvsi2LpOHpj5UPIF3oe5Va85AzpkAqFB2W8yM9sQ
v49xVF7In8y9uOYKGiF527IeAQKXZF0azhrU+o99cTP4RbH6eHBm3I0O2GrroDEqCufODP/OT5IS
oqPZrSnYdflKHbPlsSowZA9fGYYr00DR43X5Sh2s5dU2jrAZrKVL1jbfKfZFoI53qV5kZlRs7Yjs
cBMXR7LpN9SlK1YV972y4yGXC4H9jA3qgCzFVR3S8rKBdCvLwu3FnTdCub6+BRLW7xeC4plQRAdm
dZOdWZO4jLxoHuyieZ5Kd1sp59BmaqdKa33VAtLh1IWseVDgwhRkj7dZcMenmIsF05qbBc1w05HV
7ZAOcPqhJ6MMF2BxMALqHPqpXNhtZ6xXR1MjCASRUYe3B2Q3cA7DcOWoaKYLmTfp1JfYZnA/gVCy
Lw+lsWBRc6Oi7eAOcMyQeMHeVNd3hrOX9EFemRnSEViQtKpTauGtxwFsV3f1dbfrrg634oPg0r2M
su1AnIJ+C/zrsoc6wEqGyiuNCQ/2uLH2qgZHkCujGR0DDfW4vO8GPNodN9K5N+V1+XYdUtWzQlij
hyipYFlshdbNFC5V3sxYvI6pgpelrkESJGnsRzHtDbIzwregf7HapSzwzNrT0VWNCgZpoPx1k5vq
7PLpWCv6s02HK6dT20tdj16sER2wKV2BQWTVV0swubmx0QwyS1MKyHmBg5nKVtRA+XFT2hHv2mMv
yvUIYq6FDXVm036/nfrlYNYmuchykqIhYcccdB++/2LxadUu3TnNuCwdSKXcgKXcx8L0k/oEGGGe
D89XuXIdQkVNMC8YkPbaWCr43mQpW5k8zY6D1cqXa1pw9Avw0TVR2xbgeEzHR5A8RKXaB/VV1bWe
o9+CNwkVBsklQpkg6R5UPj45zeLSnJlWnfPT7wywfIPHF5dNvrkxMtnuDJQUrH2GGu1kyPzrNiQd
AmaDRT8vU4T8lr0i6Q1ZooiYCTl0ws/eAsbfTbEs7WwrkV7ibNV4/VbZZeQM7KETC0enGTvToWBN
WhDOE4xTkI1Hz6AHFhQrID0foI6141m30MycEWihgeuQrCqtFhmcknwGZj6LxjC8ivfJc3WmT1Xa
YVCDI3PTWVCV9NqombbXrH/X1LwQHfjAgsHvNoUTOcICmdRbtSj4OzcmWmBQJEFI7QGvrZIhUgH4
+Zauu/78ZEcHgnWt1/e2e/HLORisd9USy9yfj9lgAvs9iaUyqL7Kgl+eW0dyukuQRBSAR7coXJT2
k7Qe5WBGHw/9nw3Y0aFgFgg3+5CiD17Qg5AsibL0maCIcQk49L6B/3uKApxXv3dGVhkhSXMZ/tPX
ehU+fBoftsHhzlyP0ZMBHPtCP/68BTvk8vtf9pfBzcHIghneBPWNXZ96G+Rn+fnjMZqb58vvf3k2
SFgUdTienZp7NtwkSzmHuedq1moNoFeXE55bV9+IKaKuuqpy3XOI/fsbk9o3kOjLcPrOBNb8EDWe
usoTQ0/690c7SD3/86XH8X7K99MSkvWPgwFIlTbIIRg6HQno3ckZWhZ3vaofPfM6Ihc8XRvqqs+Z
Hdp5dUrSBoemdpIlqkIU6398vET+aLJ4vjbgdWo648CBevegI2ANw5fQMyKu8nXo5FuQIN8h27Jp
5dIVwFxz2iTUHgJCQZzm1HH+WlB2b9VopmO7DBC6TIlPRuvdFunSrfsfdy/0TnOh1DcD0wQj36kc
0tgJi+0ouw31wv2UOc+o4Fk4ws0sAR3S09chkx34xk7cA6WDO6F4M7HBpPXxFM09XfeqzASUC8y2
JxA5jPZNl9WlBaqOorjqFACE3mX0fnETpQCzrFFaxcn36kNrKX/TFWWxcVCMel0PNFeKOJ3WTKEB
o+zUnlkoO+aCTruPnz4zyTqwpw4oA0eTVZ8u66nuGLiX6wEaRiKGLkMRoQR9/3FDf9xyME6apcsy
QBYcJcEnEl7UEron4vFPTZk6kU3LhSzPXBuavbtszBwIkFonP6z2cqTQwvT5fZPkK5v2Tx/3Y25B
aTY/qgrcvHltnUIUHd/XBNJIeejW12TyMEqaibcuuBsgoWOeOOUqctt+jdvcQzvlt01gLmSS5nqg
2bXlTFPW5ol1krTzkMcHZyiKE2rjy8cDNOOldDgQZ2nj+uCMONXwRjyz7hVwI5Hqu7ix87UF/I4j
mqNwc3FNEOCGOjqIh2lo2q1nnlqUZX8io4RxqMCyujiRfFEFcsZQdKBQIAYf2fnBfmOij3ENGCtI
JllFsAe78U0bZp8+Hr2LX/q3wAmd0aw97AEqZhArObWl/ASaNhZlThA7QX0QxnBPE3Mb+Ev1yX+M
ntCWFj3xnhjAhdX2G1jybuzefxYT2N3N7PnjrsxYow4YKsYU8h9Oab/1o79PXP6ptfwHWdqrvmsW
ciRzk6IZPCmaIAlpmp/qDBdfqj+mSt5OLjlwJBlV4V+3RfmazZcj8SHkbkwnyEKpWxMyGluo7C1R
5s11QrP5oqB9xnJpnliVx7ikNTeiHB4v05xQcDtyr1nYSebmWzN8WlUdZALc6URcBIjg27W2tGun
ldHnV1Xsu6GONFJZ2vte2Uwnl3fTA21qY18YIKX5eEXNdEAHGRHPSIsgyKdT5TGynsyablrRlWBt
tsf1x03MOEcdZlSSXtIR5XmnuoNmqe1LHmcecgMfP33GJHSgUcMMu+6lOZ2s1P1UVrDu1jW3Zd9/
d6Yl1NvcIGlWXVRCWHnRTicKQdRNTv0e6TZULGALXLqymRuky+9/iXnCoc0bVL+q0zB6zUHw8mwW
/VW4XSwhzaYh/tWNRmENp9GDLJFy20fOqoUgZMbUPM2Q04pY4Bbg4VvT5J9Sf9xatv25J20MDZif
XtktuKW5KdAs2iRgAjLaNHwDB/e9Rcb7wOsfp7pZouCaW0aaIZflSEPmGMFb0Pmby5mjcMV92OTb
iamFlTozUjrcyG2SzgWRCztN4PWy+WNR5zey45upNSLWLqWAZjqiY49amoO9ZerYyTVBUnnpSe11
j6jfuQeH2XURro5CYpkCa8KANpzR/XlpAn5jz4S3vxzOljfTmY1b52Ns69KvGfGctz7g9/30DJq6
9WVlKUxLNz0XoVoIEWeMT0cglTX3hJf6zhvt/bVL8ofldTs3HbpdewgS8hZ9cEm/zvtgZ9R1ZA/e
GtCwh6s8oE7MaMnJhxQBsd+mVN1gXY1eFYFgZ2U5548bmLE9nZlxCJTkDpX0xR/IvkAIYIXjDY7N
13kQnZoxNRpIBYRQebsMEd7/clryOv8ANv+19JcuaObmWDPwVvYizXvmvPHUvh+VkYNVfJEkYSZA
16FJNniAMoD8hjdh+w8EHPWOm21dHPQu4V9CHkpQQGTVUrH9TFd0sBKU/sAlU7pg4ijAKXNj506T
PwkiFtUzZhatDk+CTECXINlYvRl5wW2+ErYYpm1WuhXIpSdl9RBgTluTih8fL7CZDum35DlpndoI
cvvsk8ItdpWyPB6DLAcEQh83MON6dTYTRapSWIlnnlvOcU8XucaAQrHIHQbhbFuv8nOcCSC/QFZD
wLJyASw/tyouw/vLns4oZbUsx+qtJ3Qlsa9UBk622RgNvFsncJVgSlwtr/AZd6kjr8COW3lm5Rdv
BP7xsgBTGJAah6jPuzhH7As9pYUNYK4pzasxq/W5O4TFm0JvLr2D2eI6e02Q1hqsbGUxf33VzDla
6EKdou9oGBRvvd8/jnYQ+8ijOATVcO5XELmtrmtFC2Jq02CosjaLt6Zu9he+lqnAAoQkXtCYK3OR
KGlu2LQghjSJI0p3LN4uKJNLUyPGKu3oqiFIrvA2psa146a5O1UNVZ8iUfdGJrVO2Istqz3jwMDm
38S4dNqdWeA6+CrNDLOhRKo3Cga03lZbOroQf1XrBtwol/6EcIUC/ft4lmaGT8dk9eXgWl6Vqbca
93Ec1BjZ5eQLGzLTLPr/itV0gBYyXpBnR8R2yk17B+qGOBi6fZV06yGxNrVxVW0RSOM0D4EKQ8uV
qMM6l9JrviS8SMGNrtx8qcZ/xpHrGK3aqpK6Uql4S7G11qZ7w4z8obG6I643F1zrTHCg47Na0Lty
jovMN2pXPAoTta1tcuLEWpj0d3TJH9I3Ot2licdyy6iNs+1OkwsaLZu5kq8a4fNWrasc2LByhQSc
8j/BVRT5bWbngoBEwrZag0S+Kr1S7lTLWomET037s5uMWbMflN9dJQ2NedSsDUdDVlSgGzqnkjne
nSt8K3vuzGmqr0H1uKGOnCo9NrE86YqznRTqC2iT7M+sG9yXjw1rZv/V8VN+V8kBV0b1WRW5ZOsp
Ka162zbCWxJImNl/dRwVKEvrgJC6ORs0i6BlsLJ8d0OxBr3Mvs39Lv64HzNrUcdUTQDKTwF0Rs8O
zXn7xe6HgD6GTmimn5sh8NnTx83M9ebS/C/7uh0ySoidFmfuqNuLf72QiTkglb04WHvxGmTGu+pw
qywJu2wC2fS5BDn3xd0xbES87o5ZiDIq01oV2G0reuWermOv0twKRtTgZiebNl8vGdJL+FCX7ma0
rFfGXlx7vC5b/l5T98v4kVqYlPYOPxNZk+e6z5Jn0KiohXTvjM97Lx395ekFAwUaIsrkbGDc1ulQ
THFBrJ2dutMahLxLhVtza00z+bILCYfiRHLOIRYwRRioysBdmFGnq2psEm/h/mWmGR2NherTCTCP
KnxNA3JohYyTIHjrk3LBe89Yvg7JYspESigpw1eBOun6jZIMMlgNzS3j4WNbmZkNHdfUKtdNW5sH
r2NRA6tjIBZmu2FyI+H3Lx83MRMW6JCmYFKiz1EE/Gr5IBEupW9CYAsIABeBh93a4bppkRUsi8xZ
iEnnBk2z/5DxyW8N6r12HchlE5q1r9Ifujz6uD9zU35p9pcFrELhul2V2K8Bq1Gf49ZmYN0Sq6un
TeJDM3vBWc71wvm9GWYbUAyHjuGmT4dHG3LKEQnx5eM+zE27FlCzqp48iFOJDWv6+DIRqmrPnRvc
VJQsZATnmtCC6dYeDOKaafNKM268WrZi1IkHJUZvAgAkU2b/kBLTWBquueY0e4cUvee7nSk2adWF
D5Ta+YpSbt2UDWRjGWhlfl4zctgVf58W5RNc3mZdsklr+VyXuOfjtrqhQ3mYBrAYf9zIn+c+0IFR
NgfDvZ30yYYOCNpA3RauQBnx7bqHX7bNX9avP9qVKUZfbMJufOEtjgbSbpZOan+ehkBHQQ3WWJbg
WBEb2dXrGpuf6TLIt4EUljhv172/Zt4Ot3xHeVy+YgPxv4ieJ6+Nm4Cs/7rHa+YNZ2uA0bZNX4MW
IplxLsOpXeXUYUs709wQaYbdGhYwkrVIX1XDXssh+e4Lc+tM7o2zePD7s4sKdFhUKRSYfh1fvKYs
7Q/uVLgE4o+eO0Ydt8olGq65jmgW3uEyqhkHX8ZcJY92Yj5A+nuDy9ybsGPXOapARwzXvjOCr7/N
YpKVapeBdPFnV4DPoxYVK6NwDMunq6ZdRw9n0wBWDNSZxEXq9GDnC3voGwOr9vHTZyZEJ9IauNu6
IqcyHljlffUQCbcb1Pq5z64rpIg/bmTGa+jUWTUbhJ8h9xJPCmTDluLDduqH60A5gU6cZYkg98ci
x0w4FZe7WtTJGawwTbNwhPpz1B6EmlkXrBkV6vRkDGlEoNqhcLZNclfufdCTrIO8HpHo6ZeYXOeG
SjPyoGR5isSIjMdKPHnYHTbKqt3tdfOgGbjpOrL0vALzINz7BJRdqyFfVMiYe3Nt527APs7VgAKo
oQfZQQth99hvydI6/fOZJgg1k6aQP5WgVGKveYoMfNHa7ykjwuSmLSpIDCBacPJvyWJByYwL0QF3
GdD0PqtzGSuL7HppeRD/ExuKM1rHSLdgfDOd0uF2I6Jmq6l69moqvivdfO27N2WRr5OaRcohz8J8
Hj3rusnX+bSylCTMb4Tx7DMTmbYcSm7ZWhadeV3mEHwZv2/foWtXJZHEOF2OnZcj5+XabZyajd03
K4TTC85kxmPpDFvlNIZQggqTjduAYLxH9KEG6NQuhyFzs6LZuyXz1mxz3zgJmd8mvbVCZVGc8nbV
pu3GyrItzQ9ltuRdZszm37B4SjJREFvGyEfCZJhiOcrrwTpKFvaPufHSjD732nLwRhwAy2AaVlbn
ZjHoMJzt6LElVe0ZYwk00/dq3y+cMZAxS6pgb4XE2dayMXcecIZRmIG072P/NdeO5gQIaBNcYYQp
0sPgd7yxgskId67X+ivm0uStLhLmfr2uKS1qt4rO6ccS3qxuw/5zN0zgVCZeb6xCOdmPEzOIuf64
pZntRcfoBVxOLZiRRFxVvThUdvaJ+3JDSzfZGgWICoJgCfb5ZyJCN9DRebh7qRTpsuBkIykkkGm1
sMUzM9l5k7FFlLFtrTYuu37Xhe7mut5pTqHKZOa6ViXiYBI7SMTFiMNRGEDrexwit5MIltK9c8N4
WTO/HB4Kn3X2WBbiAh95km0zrMYA9BdOWe78uuIxbXxx5YxpDsJrDb8xHIZlmLY/EPWngM0KCEPR
Hcq8rChImufrBu/iM37pkz/0IPpqUF3sUfYU9vSHsIxz3dlbZ7TyyKnEz4/b+XMiJNBlkw0zDBRB
8jt2gymFJtR06ju5L7xuF6ruBWDtx4Z78cdtXd7937PygY7fo1Uvg6oCw2DjEGqvA0uIeiOlnS9p
G8w1oDkJZUMgApPjn7LOXjVV+tam/Mr50JyCDIiVM2iVxLiMOwTS4FFLsmOTORvDhu6Ex9OF5NdM
H3ToHu8aYQ6hgdujPnWNlSxDcVCW6Jf43GeMRQfvBWbZFD3YimNH0e2E4mrEtt1GDdN+CtMSfJX+
QhZyriOa+XcIBVs+9Giocvib73TTWw2kIlsIoOYerxl9Qnuj6QxbxI1fo441tJUYopG3Q3LdatUl
lMGjirMRDC02ejGufTqWMQLba1//0q1f7NtgfkdH1sAWWGK+OY1yIA4w5cbC6Mzs/Dp6rxW8oTzp
cCHdGEdPNvXKS/o4tGm6sB/PDb+27xtj6wcJEBJxE1ZfvbRxPgdm0iyNzoxX8jRDNpzUNOoSY+9h
6xhS+4ic8INt5j8yg+2a2ttAjmpa6MmcQWiWbXtGD8HGRMShSe+GBLnsLplODi9i17HMqL/2CKZj
+WzeWBgyLuIkCVrQpjhTjJOqdRU4OtAxfAQMvJNpwZFPbZbT3ZQw45g1HbCnHzvvi139wXnr+D3I
PnN3yuCXxjQJYib9nWfmuypMQZ3ZpAv52Zm50NF7jdUzL/CEiP1sQpaUNDEc67ZzkYtnxXA2g2Cp
SG+uO9pGXvI+tUcvxawb1u0wBZ89t9tl+RDjcnrBAc41oZl4D7R66qZYWElZ3SGqj+hosNXgks0w
Bk8fz8qMnes4vtKyWYncKY95LqtNmFkWQh5V3TWkbK/shmbpzeBWymywbEmVg0wI3SDp2R/bG2/i
+497MeNMdDRfk4dp1jJsrjXQDJtchM3GpdPrdQ/X7LuGfE3YmTSJJ94G94qIaVfyyb4OIxjoML6k
yrKcjRieIgWav+47MBQs4vhnpldH7aHwlQROjyWU5smKFfWLAAJsyIuFS9WZFapj9jpDioT3YRLX
hvMVOqcn22xtGRWWpSIQNJbNwm40187l979sdn4zOW3gohtu0B2SfLrPzAbdsM5NPS64pxnPoYNv
/FEGLBScx20zHbqkIVGaWQfgWDbUz2DgS/ClmaWqo28ciM1JxzOSmHs9sjWG3+9NmQULAzWz7+nY
G8JcvwQmPkEKkN241Cf7Ma8OuWOuqzCpYidtB6hiOAvZzZlp0WE4qcGnbOpK9EX6wXo05dHEndHa
SwpgUK9SpnQDHYqTDIEsBgJKar8VSRR0aR77U1vH78b9n9+G/8F+qId/bkD1f/8Xfv6mirHiLGm0
H//7WWX4778u/+b//M3v/+K/tz/U8Uv2o9b/6Ld/g+f+q931l+bLbz9s8oY342P7oxo//ahb2bw/
H294+cv/1w//48f7U57H4sfff31TKNK4PA0Z0vyvf320//73X1hw//nr0//10eX1//7rf0r2o+Jf
tL//8aVu/v7Lsv5BAuK5uMjE/0JyKebuf1w+McJ/+IETolwYBW0+4CYXSFCuqib5+y8n+IcZeoFt
mj5UvL33kqFatZePrPAfxDdNG19s0zMvCdj//WK/Tcz/naj/APffg+J5U//9l+9p/L6BfXktD4An
E1ImrhfqxM0lCnPLqUhuHMa+O960y9v8E+Ti3MjIIL01yFIesfVHOD8Md1ZORiTeqyamwlJxi1AN
d85+tpqgNbueRiiDuZLesfTJtzN1bNigjqxw4jbx5G0dTHRtttJctY46WoOk+1CM+dEIymAztkmy
wm0RP4a1vUoD2q7NKQMPw1BuROiJW4zf92Qs/W3oluRgUlbtkkp9Fm2BYptqN0HfdpP16UUwAqZj
2VQeDcdVUeBW+dZKk/Q4ZXwrPfmVNmYWd1bR32Yki6UpiyMbQZPFiHXDRJkeWvIqRXUT0Km+Ed44
xWmdjtGYe+UREaMRW53dRMhws6PZ+/si7/eObYZbB0e5Y5K51gpFdsEaVZbDoWxfcOci991gHaEo
vW5h4VEF1ONmSqbh+P4F1a3DEUnuKfKd0MIB0D5kYWfs3VK19hqUW9UKGu/1JvO7nwkL2A48WeqY
oXb4+P4ds8sa22nnXI5dSZRMGCTR2IiW34ciySsfHzdd1AHrGQF9ZmxSYqTHKnihUJI/gC+MH9+H
nrZ1sbHKrF7JtIaiolNBsKgBkN8u5L++vP9YwKEPKU/vzCwN7pzkJQty41DabogydWsU6wKiDuv3
X6aXT8COHLklt+4aNYEtaByLbZp1KlJ17d50VrrnQRMcHMMJDu/fWZfvCtauh0FNG4IseVQlo3EY
QQd7eP/u/YtJ8wn1Mf3aLWq2aYJ33AAqBw+kld+F4bOdY7bVvsSNI3t87yCY1G2w3Y18JS1CD+Ly
5f27AWsjzR12+/6+02XhTKWTbmllSzMyDFaCbSqtN//8maF/u8rwUCUg8y9tReTZqHJn1fFheByN
1o0JRMpXI3XKdVNR66ZpOd0qx2nuQ6vx1qZMrH04qGoFhSgrKoyGfxFVfd9lIfhNhmpNnKyGZmea
3CasNTdQM0puTN8Hc33fkKe24S4E4Prs4HOW3/CwoFsn6fqbgrovJR2zdYYSolfI2PzwC7/7Ybjf
BfNwleEE6TYXeWT1Qf41Gfo0KikHnWg10K2vyLDqB6/7ZA402Pg5Miu5DzmyTFK5kq7o9xYY3g9s
ksHG9Ql7GqhADblPh7ecfzLAk5VYbgkOZhUJeelHYtAHAZnoz1aWixXPSBGjLDVYM56SjWyt9DCK
NLmZxraL245t3K4d7/lQtuu6YOVjb9gH5mfA/bREfSNZF5HhqfVygfpA2nziuSGeS1CcuO7kr9KS
BvcoQXC3ThpGiqV055PMP1R95m9GYfJ9jULJyIEE94oLCJISs9jAv+U/G5U/hDl7TbyBPtr+NKGA
wCweR6rKbe2axaq//C606vDOLO08So30Z+EoCVKkLrijk9VGppUGuzErVGwX+RPqnchT1/pTlE6f
oZMe/kRE+jTYKX0mNd8OTHWrwLGNBzM0V3WJSwaU0k5H3P8Wa6fuv3GbjvsxCZJjAScGOn2VvzhG
VgEfPdKn2nN4lLjJigR+9dOWyXNXTuWZcZKt01F8lQ4mKocO+Coc/STyzjlUX7dt5kEIyGfrIiPj
xpL8ZyLMFR+xFsKg+cazYrjpKH2oSJDs86RKdkZOb1tjnM5NC/qqIgz8u3w/pjm9A0W7ub4Ul34e
h2JdiUaeOlE/e9l0cWCD/2iRBpQMTfIgUHm3Bq5reEF10wnc5eDBKllzN/rdk6PG7MEZgvvRM70d
kKtwNwDJrQFpafdG8dxM9I3kWXVLk+ahQ7DyGHrdYQzMVZCZ/dtUolohNaF+nab7YpDeWYiXKfjK
DdN7qWnp3WVebKK2OlKJM55NZPHWZHrIx67ahziYHasWDnHdT8w5K26ZMa6WP6vBwkqH0TRZ8QSk
cjzVnVwX4OO7zfNuPJkoWig6zAlxAg76G5HszUkkm0qy9twLOAoy9P4BckjVi9WjQKyGKkRZ2Mba
BJ/nXkrUBry/DnFbGTEzj8bRCQ9D57NtyDPA3GyxCySpIaHiTitlc0iLiQIihiIbVxyqjJskMcOz
JavvYCifQJdql7FNQvqIY8/Te2daTyUYc/GQpzSMRdAMZzcdT05P1CM3RLiralwIjoZ6Aa7Swhm+
8OK+7JJtVzjWuYPIG5H5Q+8Z4Z3KKuPeZwUqhWyYIVdOcYdQ8IDdL1v3nd+unK7qV1lNjVfgbaIC
vAYwYontdqy7OxG6xeW2kb2EnhdbadOuMDDkFrVu46tJjirs1BYC2VaMikC6z4Vvrvu6qmOA9fst
q9SEBL7yDpPt2/d2nXwyK/hL3+yPyIxW2I7JsE8TvJ0xhD+8ohjPHhvbSAkj3bp5VUeJb6jnxph2
XZr45yqkke05RtxU1rSRSJKdXYLNmEo1HUHl3G37sOjW3B63JUBnZ5JNZDuZCvzp3Ut5WUQEMq4h
SE1QC1ZYUS3Cfs+q6aA46x5r4Tz70NbddvhuY9dfQXEpz0Wb/XCqpL2FIuwhZLb7iZvevYDrOoPs
w145Zv48ONSIQb0yngcne8nHqnuExeyStnIOQc5fxqBpz04PUpvCU31MzZJEuAZnh5Z7X2g99Q95
0xefLDo+QOHg58jhi1KRfCYV+25y0WySQso1uCB+jFnbP7rTzq6Nz03QZzvDNtooBf3PY9p1t3Iq
V+9vTYe62VYsiEFK0sNbS/tc0eQLSqycByK6OA05ORJePaC2szpPRk+3VgbOjGbyOUqJ7OAVV3NO
VJQVO5QyO6sh9O6p+m42eFmEeZ+TEX9oeXW+YdAcoMT2QHUGlHRjmclGGdKJae3ExcV6EpK560KF
hzQzg8jM0blgrORj2Tcn5d+iQLZ8taupuow7St45iGsDj7WbyRmLqMgqRIID9tOsSOWe0JsRLZwn
O8nvpqwTK6k4P5dGaayh6XkaslSBlE6FqzHEOhE1eXFwcHVydeoM6m/8UWVrkE8/oTw3WOVtCjwW
4CiwnNECxBpPTjpqRnYivieWZW8VLYwXG4uWgmP3LM2UgBZj2vvAWkU4WbqvKOpWkcOH22bwvJvc
sLuLF8vNTr7yzrgBRLXcq7YKsQMm8kyF6CIL72nWpr/jys3uVPK/mHqzJUl1JVj0izATAiHxypDz
VHN1v2Cre/UCBBJIjOLrj2fve+2cF6yyeqxMCEW4e7hDq8yduMDuWb9aNM1pAxnRbi3cf9vCpksx
PJ9Swb0s2Jr5YCq1r+NWvkeTfcOy9PwSewok1ozjQunxMs7+9LUQQjIg4ljIgaV/BvcpWBCXjp2L
Abc9i6r4rIYx6cZt/QrEHsI69uktZ72N8joEi59IYs6y8THnA6JE1LsQmSL1uQ0rtTNuNB9BsGUl
D/YcneqbF9XDY5HBDxlsAtsEnclIhALQIBt95/dGfVvq0CpWOCNxKMZnvqIVCGeeetWMdyWatlMY
K6RZjZancz/4J+axMitgln7CgmO0pxLtEs7GPWuK4m31fIj1Fj7vNjL+lCSU33MdDHvRdmq3lP6u
isr6nXj9nLABz2AVROMXb1MglOEZPipduilVX2NXBsmE0vNlcIrlW8PJ3sVvRVy5zwr1OVzldpeW
6I9Yz8geiz+5KoLHgqbxHDDh0uD5afk1nHKaja5Y9+1l5teBOtF54EkoaneZVXeSrQtecU6jLs/k
VNYoOsZHW8lCzU64QbY0ovH8hScebydGj3hyWJX5+9l49A88Z5r7ulMNNZ8DfdfrSr5QJXOg3/Ex
JkT/7wiJK8TGOFB/SKdb7Y4UTbyjxL3rHraMwFhMModNfesS6gnz5Vxegou/DGYgyYhD89ZWvE26
2W9vMQzp0QFu/Z4MffFU2sok1oZnCh1kpmQcJZ5v83oewixmaGriWjYXC6ACMfQsKxbI5IM+RKdP
/nglRD50fTFVlZgtWm8wzvg9VF1zZ8b88qHSgBFCM13dhNhQjkc88Qlr8rmIhtzflD1MjokE+7wD
guinOHd0RvbL0GFXX4qsRGExlDYflfQvks3VeQnDPz6UowfmBUVWb9Oyd0EImKwibQoZBRzoW4Kg
1Z/rFNjcQqKZ9lTHsMLD7xyuBiEYr5XTF0bMch1nlU0m+C2GUX9pZV5KVjAsOUG9YlT5sxrGIWlg
lrTve9DW3aqmJBAmOJAt+ux67o5r7KtsaPBBLxMSoHiRxx00945LTEXDT+U1CpunTXDWgOLrTabL
n9Iq7+3vpeLrz0gX3gVA7ppK7M8c3KiDnARhmPe+895I0YmLv/n/UK/w3jrMX3sXlr8odsH22Dir
0g4R3MjV7HBrMuzIAJ3KyQzTRRnYLMDnlU2FrU6y5zcyhf/Bh2eFZasqTmbAbxrotteY85JqxEkY
LvugG85YfLr0UL6lfafqf3B8/ZQ+oa+10/TcNvN9i+Dlq4e++kf7y2mJSfiBrex23xCyrwO48y/9
ZH6yfkNzSuytEc1Pqj2CEb2m2diMfhqMw3eDpa1DHSaOZbFp3uAObu4yjCHhGMy+m9twD+X/8hI0
5kP5ZSrXfrkySCCSUaZeWNqz6cyug91vUmkYAfvwy2IEH8FY+Zc67ta0HxlqXNWfNa8PsrlGG9d5
tYQXXpLtuNTr61h5YPg89ypZ/NAer3ASze8UowhyInCZFcSvCLwXaW01FoOw7HZfVhHv5iI0aUto
uWfai9J4a5tXAqO5VxZuRdIgOhgfY99kmwjUDj684mHxrMsP/LiFdOFFWMZfes8/aEb+XVkMthRN
TMEn1PKopskwbSg8BtsCoZhH+Bv73dE4oL+WZ0hHH9JhCc7KrPTFziHmowhQQZSwbaQfsEwRcMeZ
tiObxNeixv6ia3/M6MbnrLNDewmmJhOmEMngj0UKQCy3WHg79kudrJ53M5PsHn1tPkfs9hwAeuGB
fH6eU8dz4vj6KbrBpL3tXFoZyHusa8c3zyxnooxLIB8oEuO3057reX3Ec/9jN2Ir+oXWRiSRV5ZH
t3pdPkc4kGScFnVA0qpSNhsdfNX/76UP5wwT+bInILUSzxV3/BRxrvBQHKhX8cxnKim3GVsbfHHv
wRytO8v2RVjFOwLZbzM7eQ0W8m9rozAxcz5p0p/Xg/XL8TUmK0olga9qV8s95jvVQk5dmZOZwv5/
l+H5VVPaMqVq8OG7OEzHsT/0/IqFt7e5Z5AC1vaGZbGEje8cY+iJYo8P5vae352c0v2JLAHbrybK
B4B0BR+ytVimDH7vyCDZInMa6+eA2QZny+BaX5ewKuRx7iMLVgzyUlg9YaMXA9BQpYhIgB9Lk8gQ
kfUwmPkOVlTVTSHNSvI+PMq5HvfrVqCcx6iZTtZvgox/ONylUK58cqE8vNeqfKJn2OFcmsYe69oD
j85pg9Ot9y9wMtlPVdP+u41IrG8hmHkz2rE9ocIB6xpSboJsm/3gHW1BjhpEfquBkQTnx/KyCv8P
FmZ4Cjfrj2CuMbuKwr2ydnqZaoclIQoCww2fmxRQOvIueEfOH9kF3uJOvUBtavHcAMInieb0pwbB
8t7q6DwVXfcdBzgnJhnFZ3TT9a30ocKsez1j/iVxzu2IhcAxSHRVXejIzDkU8kvIARojn9hrW/j2
svFC5aWi9rttmwuFUiQZ63p8cZ3+oYC2fnjTbDMh2B7SK3mxtOpyG8LotWQbQovnW+ixj8YX3t1V
f2YzXovJTr8xH/2DVcv1PZqJ2EGVmixNtxwbbWzWVAgUQtJ9lfjNANcWWGTd3LjdludYEE6Ik+rb
TaUDQMl0dlCUAoAwgFh82KWNIU/q2C6H2AAJIDU9m0X6uy6uXhc0r5MkME8w9UmgL9ijwgtkyXp+
Lovlq+/nOCUkuLQzL/deSMgrM/akSHnsEcCQibEqT7OIfo9hvO1ndIQILxRvcgn4Pmh9qLOHGOkY
MgufgM7SyeJQgK+utjm4dc1gM2YtQ3pX9NsNLX10THppvNYvePbrdB7RalWL+AMhAloPAA0fTXNY
oQmdJdCdXodDCh1b9zoWEWYWE1xlR86LEyoTvR8gSs7118GxfLSY+X0NMJJFr2Pb0Nc+Cs58UL9m
CS22GwRPaOOCc1W1l3mh/5YVn19bAROymvLDCLfBrKriEmo9YJyFN72tavniBUJr+QojPzlmnAhg
sSU7hJY5KC7hV9jGo4+xCHRLw5A0k8SN5EfSs4drPfVoiuaj7FqZzQUi/BhtUCynhDVmuy8Mp40P
TwakJe0cXYo72tY/aEPlDvOCl2kznlelo0wVXbxvat6kGMYYPJL5+lFp2G0yfqg9p+/xuGW83dZj
2EZ7v6bqpil77yzkjUuvf7RrBBVEbx+m9Fgq2SqzSZTHcBygqZrnFm433N8hmDn1YqPzxaL2GN68
hjZoz1HUHpH9KPJOorMijfeJw5Tfaru80aa7WrH0+eRGl8oB+K8/XunQfoVQWuJerF4LSctDXYTf
qN6fXbCRnbZdn/nQHqRlOX3iDC6OW81PcuiDRy+XDB2NPk9AyoHJrXGiqiYNh9UmpI3fANNeOXwn
U5zYv/k6Q3oIxQ1Wc2Z1Lfp/NQePYbvWzwy8b3MCg7lUm3Lek/G33FSVAif2MkkB63hNi48reOA7
QNqJOiNEozbdkHm1h8auCpKix+oHGdc5acMuK//BBhZgfuBSKmzPxlDzVstoTIIGp6pfe6d4Q0MS
aHlgwcVDd38YrN+nDY2ACIY/Jz7u51WAMG2h+BQSGdShsOvB0e1PhDajXOQtnMtdG/A/dWPKnUKM
3K5htAfYKct8DfBfCkLUeOwk9amv1nC/xoW7eQMtkmgWp3Cg844X1VccdW9COHc5Sp+h/0QhyQI9
0ZdhPcZLUB3wHTQ4TLtH1d7ZItylp+KDND5iLlyN0a1V8b0Pfo28GO9Dv02ZnYI+NWa7YaWhejM0
CO6i6/Jg3fRuakaT1qjI9xYhQve/X4V9TxHj29xjG/aJLLi74jNUWT/ICY1nHJ+2uC1Oa9kiLxtK
mtzcoKzg9zX20k6vA2Sxqkt8WGiew8Gb/ncRUYjgl7LB4VdUQ1Io2e0huX40YfFdi6y19PeAkW9n
SOidKaJXLnTZOhw/ps4o3siz7VgyF2bLS7r8R5pS3Km0sKkwC8TH21KfY8Y+oRQTsGXp6MGV7/ij
Z4XbzY9ZeWQ4EnEsLozDyA6iKLGJZLNYZYx0q1I765e6dkVquRJpDCzmVLT1m1IYRoOOHhUoZh94
6aEFnZZIP2pyj8/raWo0bLbF//8VkAS3Vx67FrEnbuts4pvudG6r1Vz+fqvt0KaOvTt1g512wNpe
5tYc/RkDOKThR+hj/Vs/TmCjTFyjiHZ1op8vRYWGadvaPi94iJfPy99fqLCOmQStWHccmutm6m+9
KV0KQJrtbSMJ+l9aozsm8rOAidxZuk/gBCbB1NZ8hp5NOtgNZbaKA2y++/hlc1rwKfeYwN+3oaH7
jZM6V0WtHn6k7zbcxgNwgRxWcbgLZVl/wq14OYReN2bV8yWNsFI7LtD+bTOszVdP0veik/1R1X82
yD/TpuH0M8Dzue88REZbnGSPsY9OYL7fxo2JtKj+DG3xOk3Br2ENy6+A6m/dIj6Se+VubKt115o4
yiCSmM7NGufS84H5s/ICJYbDfa4xUYznYfA+WbMAiPT1O9a1gF6uq3vMelt2I6vN1RZ9eKgJussI
pUGyUp0Df84g/I8uyxoeeNjzBOtR/U66/xZ0Pumwug+MYxF+bv8X6MP6OEbLQRQ4ING6/SiJtBif
K57ioRwT2rM/C2cxdmX1f37XocnZRpjFlRFP11JhzIXD1KFqCVyKWAZ+qNhPRbyho5kyGPL8qE19
q0agj1UIc/2Gd7+GTxqWfe7I1h47XQHj7kt/b3oSJUE3VrdBRRkLGNmFnRMJ3zZ0vHI8EbmWx8Wv
yiT8pPiB7ytvfvdNijRwl6CzBp81bt09kkV3H7lob135VWq5XyVRJzJFH5MMg/vfi89rDITdA8fw
UW3OZXCGp/cO/py7ASNOsuwtM+RRawNquovYgcZK3WIPEB8h872Ng+5iwhnLf8O6t3Ew4e1wy63r
ejAv3gx4X6hkXufpWHLzFvCK3oGD+f+7VMDGd9RCjNS3Jus9hiEQIkEKXs4saRxBKyHpDzkiloQt
W3MHq6F3S1EB3/EictYxfw1D3ETiUuPhOmMJOL5L5LJZKeiBVwE0JPQ2ovHJBgivE9QHOXBxl7TR
j78XUxUFPqiQZBA7ijOGngvpx2qPtQ6elIEl965tvkozece/r/5e+pWS+xY0yQzY+lKrJnH+Ss5l
Fd9Rzpu0I0O1W4cNgCT+xbFBjpiBk+Rdwo3nLmYZXTvNE4x/KtcNpqNiIvYhnheP9N4Ny7OJF3Ym
ZV0Y7KoaZD8dBpZypHWzRQ37PtSPdl1vddm7PXAllrgFSIWdBMPk5Oi59rod8Rx7BPBAzZgQfT7r
gj1gfrGBceQ0h7WVvUFtSBKf5p1rXNrP/Nt1dDzbZvx/L3+/1+gagdi1T090lOgaXPvSCL96bZvi
UcBt5ntaxAtY3jUDgw5P13IoMjAhAgMpghAmy03iuB5vK1fLBxcUYQ+6+9ZbhuXR5sQFIgBhQg34
HlsuqSf94uSj0/wWQwiXR+l91GQyB+n1v8qY4jaMVvldBqGXM0Qa7tFw4CVfv8JIhg/0tdgeLP6y
b2cOb6/XyNXmKHmAaI+Jw+JCwCpoQjk4/325sZ/YugeKMsL/xkx+dYPB/pBM2HH9jgerdk2/mT0Q
/fLbEvZbVQG7Q6VJMBvP0Ql3Rl4PVfE1rW1wmr2ZpRu4lS8T2z7rhpYfWRwuDxfUl5Lp5iSm+cRn
K6DpgOLkCkEyvRLg0FlpW5qSOAIf5wYL3ljn3VDrUwP+B8TU88vWM/pUqO0MEVH1Zmff37u+hD3v
sPAPj+p7r7x259MoPAZmodCPhPODbSs9S7TLWb9W8y/7vBhgBqlaVSqQdX7G/WkefYHZ2scb+0vJ
6urF5fxZ953bL6OvDqxs23xl6L6eOvxTGYXTSfF1TKsuLHdCW3oTK/1ahSIfYMvG8zaGx7WuPmY1
bh8FAIb7IsOXv6/IMFdHYfmQxAZdR69ddYSfE5rluQCbziBbWMIp3SKAFHaMoeE1Q7WnLmqufPbt
QU7xeB4p7zMSOpqXPYk3kJlheFqlDk8FDshEdRjeEAJ+/zsFD3z65pBwflQ1UkORIZjOcFM5zY7p
RzBwnXZVnfO+MJ+2K7pE9GS9o2UwL0Gt/qk6e5i3sHgH9ell8Gw69U05p5a1S4Y5jKNK83GnKY7F
AIyhiKP3ViA9U4bsrbdtuBu74b+oh0gEB8iakrAjAHmiq8ciIC/zZ+P22rPygpYCwIXrf3dFyy4g
2r1k3oY3a0+AEnscHu07aMk6kVsFiNJ/YCr18q6ugPSs6t9ePtONGUrjIMu9c6TJAirliy7bZMBf
nwIWXw4YEkRSNNbPChJ92DmOE2z1trlrxn9jAOEAt7U4VzR4aXt627CmfuEWp3LEBJgp6x2jp4gi
ikSDmyfYDoUgOwfqJqjIS1iNI6qgfYuLlmYrCPV8hkPSZaXLkNZ1aLCzj3VC4VQC8ZU4YAzukaAL
nh8ChvIaPS/OwNyITAqSoH46T133axvhqtxEKEprGH6CaJ9zuEXnHvF/cYFSRnk1JbQdT75sf5mO
+idLveChF/1VxsFxi+bwMooNDyx0TQ0PyaH3yt8KnJOJYcwdKZMK7TWZHzdY/4AkOlHhdhtDzyRx
1FMQeTXmiadYZ+qjOlXtsl4azlJWADmw65Pyb7Eh13KsxhYK4pYVWaod42kBPRJoNoRuMPlPgY0z
LfvgDZq+Hx3zthPt+Wf5xYl3FDj8kDUZsmz0kA7USbALTveHaCxP0FmhsM/ZEOEUCcgKTxC8/yUd
/4V/1/aYv3mZNYu34I/Ov0O3LLvnnkyufJ1NSzEnCl653AKQU0E1pCVrQOep5Y1EIHZjmKZhI0Ik
FbispQrekb6wZkuB+W4sBpWVZIEisn0ezBDJZTx0zQnzQh7XqHcsUIk16PP9Rh9IxFaALduUV6r5
Hm2IdV5vYzn8q8u8bhGsUBhN8rixmHFjiempmiluvOjG4SyWNtNQv1JOcsCXqFGlKHeNa0u0yOpR
gwxJ52kJEhLxG/YrgtyY9r8GMTseTUiJnwrwOuChtoa1IRYiIAcTaeeDq8ODWa3XUosVahqHW3DE
wDr47od0bZCWCvyCQfvXzgCqWAWxyNp9o28Tb2ut0sh/qaFveu1K2qajX4EWsr/HujQwEQen7ktF
si2sgL1G5bnG2zb59a6ZX42aph3IIAD/OILm0rtGmgAo2hJA9BWC26y+iMp/GeBOk4glmo5DPz7Y
LIBMwfwjadfhOS/wd97oD2iF6JkUEdA9XbxEwbvj4C6tFqCDjelyE4DQAW/n3QraZt7oZ/AJQx3r
IdEYxWU0lYaxQQEE3ZFUoj6nBvxrTLBBUDJLjpA1XbxGj/co6A8tjkRqAvqCVAZ7Y0y9gh3DyndC
+vJhKtOeakxZ2QaFQ1Jq7OoE2vxoQevvBAw0z8amq4dt7RD7c8DKki1ey4/GDcvBr4v/+kWTI9Bk
ZCf7Qh2jql1zBeefSatpbywEJ55BzIcVKZYl0VTNRb2voaHZ+dXwq/fcd9tN28GWEka3TQkGeiLH
OA7OTR8UwKIwfG+x7TK+4kZFQtgVuClW48u3aAm6TPkUksaAhkk/dA7LfXMCHqbFMyOLhzJYGoBA
RoEWwCClIJ92K0ljCOp2hC46sQNuWj1DdBM948RlteMBsrAivyeHdvDy0Gg0xKq+YbsLprJb/cNO
Mdm1y7B3i/tRd6O6t8zPBglBBQHO1ct//DCsLqD/bVoNUBsW2N7MXD3Ykx/9qR0LL7hrMwpd0N4M
A+Y8CU3TwMAbWhLsfJS9jHlRvBOILEoLxT/KbRhOVrNPqCUxomD8VXKERUAM+gpoQwA4ZjbeD0Sx
QSs6698Kz9BzxeeVjeytwk8cqf4d5f2qVpdNiiKopO5eLSqB6x9lqXmqcBfskBdVwfwVrpEdwe3b
TcvN2BFxjU3l7/TcvE3lV91TH+QgfDr98L/e0PikJg45IdSEyGavkL4h0R1vAGmiQe2hagkSCG9t
1gYT5J3gqPZQpBq9nsUGzd7YXSNRY5z16+5Y0+FzaAgqo+HPjZJ5F5plj1mkTJieppRxz9/Bn2DM
Bzr28Cn+pwVWblzmHNSiKxlkuuF0p4UqznBCuTHR16nFWahtdZtQ8QHu2aSkTwCQs38tIZdqEF+t
4wWQH2w4FsupjmLg7PGIOioXd5GVwP9/Qn52Z37a2cu8AAYGsE7AyqhTuRIhMHUXou33g8Q2sToU
K8YmzfyjHCX+xnazOTZ3JabIW1xNFQpPL/cFBWSDN5Y0jUEifJVJHUD6TicHHGh0H1GTMLGshy5Y
jy2OgQKy2ihe72asg5SAp9rLlWFtazzEfgQtX+mFPztQIJ1H1LPVQrhg0EC/R3EeBDhh8X/knyMH
GzHgszbCw7hRgeVGy+ojI/bMA32z0DJCxyDTMDbipLr2UOg172f1r4z5xW76FLvp0EMrmclSQg05
vHobtu9MJH+4Wr0OjTlFS+iBjUCfU2q0krCB868sJr8j4KmNiO9BZC5V2YKFaffaLBeIisHldm2q
XHtx4jMo5yCNmPyDtTFcy3magQ8hDdArsVLb9uVeUo8gcKyu8iA+TYhnz0PlS7hZsrsnIR0gl9Io
eI8tx4XjDRYhBi3Wyp9RQZ+Imn3dtgDqGMpy5vv6AkBy6RxAfo80OSGgkDfgmyVS7zPSgdwn5a6E
eXvGZFAcTQGRdS9NQgzcoTY4HaLVWooE8oNjD9YCB/gwXVeNm30IZjhBQw2MSRACYkiHAYfsWBsK
NImtd+aqRfdaXKlaAB0zfOze0CZxuAJ3dhXQO1V9EvgcgqIXOz8A57t2EKQ52kUAS0M/n2LtvQzP
yzr1Gvrjtj7Ftf9TQfAFYXYoKuh3zU6h0t5jv5oOm98EqR7mVR8LzCEXr7Pefhm8eV8C2UlEsLIz
tNZbhv+W2nNm+3cbi/W4KQLMQYf9u98P28MHpYVl16QcDUZP4rPH36/CONp1rHfXv68W7fhdMpRx
ER403W4QzEaXSq64E2ULoU60Mn8Hd7r6ES5YtPNxTlXPV6r+XG1XnRaxyr2/YOerItWfNqi8vV+R
MhmG0V7o1P1oKHOH1kEO2lZxmGxyYoeALwjWDGn4gsAClKCZ7Id1rSAHBOApZNGDEqwP3pNSKzUm
2BkKhPde0NO8wa1ZKh/JNIXFzt+gLlHLdqXXpDQugw+yrOMb+Ld0Q6+gONCKmYdN1olKZrCEAU+9
OkwBFaV3uxosjw2NOjil0LUhoz7lMxN5sWAcsv3qJYUIbQ4JbHeC2hDyQnHHVhV7gBoL08UU1T6c
VJsjG55CkdvEuD0Aw0fLecWQc4Z2LQvnFbsyEMWmI9xJ7270Pxcm150Q9lV4Wicbf1FCx3uM6aB9
0Z3f4RwAXHs0DurpCvkQPsCDhpbxntnN/VjluY5sBos4+b0U2Fgy/CIju1wsYLylziEP7t61b9pM
yhotEOoH/LMhKQKF2ZwA92azqKGWocpeplWD4VJZ5a/6ypdLWDSYdbA0O09QoC2ATBNjveI+PC/L
4Lw0rKFPM94I7n1AueLPFQczCn3zx+kPQUDDsQsi7+7R6gVeEnMOY4fhUC8EjeLcLJ/RszvUFagj
aIP0sl/7Kd4LaBbO0FMMZ/95ccHwtUwwGpjKAqSA171F0p0k5fKqe1vuAEW+tE0UX2qwfxbkewZJ
w3aYejjnDV334SCFx5Y6bhzpfHMIJFB9LS4Mkjdw4kNxBogmxQky1WDPhrDEpzdvZ1lD/1sK3La6
WX6aAAUFNrv0DI3Kxsy0L5BCCtuGr0jB7dObw++FFv61dvWr1QVk5VMJYszvpqQoii9oUsp7U03T
O1V0B3P0IK02Ue0xipV38bxgDBNZF6gmkz2kT+WCM4i6cHkvEVIV4eZ5/H2FR1kmPYtwtsAVksFe
7RY8L3+/+nuBj/6tier21FvozkbSQXHEFZTK4H6hEaPTBYsLnkz9ZtttzRTf/cFtx6CDKCmMEek0
BtgbKKD3xn4EpoDYL766pc0pw7G09h4B2xz418Ad4rUwP3xXHoO1Cj/4Uwfs6zWh84hCtbG9bMaX
GTKFwAvtVwe4LBGDl3FH2xcfkPS7WiC1qqK2PwbPl7ZtH9ABdKA5useo+XIs4Nd/q7wVajVv+G4Z
d6cKaNnJASM72YaKvAqLGg3wgjchbqdbH2uXUijEIHXkiO4Q4p940fod/1CbxS0P9wXmHuwcm7e+
1So3KxqPIbLkOodjcSfY8vz2d05tEGGysseEsxa3RcjxUrVbNts6yvlGggRPUJ9BtF1fKy6jFOSJ
RpKuPI86jt6AcL8cR0qXf/pnBm45mbOeYnQgo9gPT7FGhOTCR1SOdyiCiz0xkDyH/lLdY6PgdWJR
zCpM3G8EuopuvnG3XEplydlG0KJ4rhFAvpxXQYRD5FkUVp5h9fD/fcWhMDiuegUAUa7nvxfoqdZz
VQ9tpusl8bYOthPMFC+I0ljvSxymmy+HF80G+9JM8qe0eEI0D8trnCrgEmdTW6zGgD3FQDguoAZR
USozbee58ljeFZSgwZrGRym2PfBS72iU2gBILFHqGdo+BUAXS4bh6nvuxwgM7Wyfl79f/b1g/pyf
/BPeQszVHzhIu2sXo+zEXa7LBRICoJYD+toeNnxJPiG8axcJ6WFcIOVyFjW7LO3yGw2wuSysWd/o
2KDMIIsgwki1w5bS+DmW40sJO650hdrnOOjQvig5/x+uzqM5VqXZor+ICLyZQtOGdlLLnwlxLBTe
FubXfwvdN3oThaR7Iq7Uaqoyd6690/Vn1ktgqWZ5evD9daLwJs/7FK01Hwr8Wt14GywIre2r0U3f
2XvQ1EHxUfU9W9zjdL2ZAzKiOnBbEHsONL19kF6y7CptddkcYOR7ZRTFrp/b9aznyrMc6ukyE1Zu
d1r3bBompZRmHXIOsOeqrX+rajE+qdr4hJ3ciDiEjMiqrXE/6mvmK3pnPDTbiQ9tggbHn3oJLFOj
V5QggEwZrEq9Zh4agsKRE8y6ATo+VcXV6ubiqnB7HPIk+Y0YkF9TOiNf6WHYXOcghJXcPfUupJzP
tglNDCVb+DPcs+8WhntplkQ/pIXJRSVa7aQBd/rONKuRNRaMGB1nemzvOZZiGU/Ocv++UgDRjWtc
zkddM+5Gvnrvknb7SKGj7YYUkB4Y9tY4bX0v2+wWl64d/ffV1Hs3o/fJoVUjR3hzSelgeLsZ9itg
XNM9q5lTUhgFRFnidPDMBzMag50DvER9KpNrron02qxrt6cm4s4yPff+/UHLO2P3/WFE/Q4sONqQ
wtC7Tl3eHOwJb081bNWXUQ7Huae2tNSlOyi0f7c87vubAzeWLWhhnd3PEO/Dt8ggTt8/q1paauS6
mgjJtNJ8dLEVlc4ECUyn2yjbbVhT0f8u24dBT4njyV48FQugjrLY+03FCLLhxhvyeqG5dvf23JUn
tHLrXI5Kf8o7M2yxUXA7DnfaTcaubrN2oBRe0LPV5JbUrYCcHF+8WYod+e3Q+9xpSJVtyQR+Rppz
0fvWrmn+WFPHcKIuomKYwEnl9JbIJWBUpl5VxTaxDrX6nvc7+5aEJRk8Et9wMYd2NzOr/rSaVByd
AauPMdbXpiz0qNo+fH/WLEdldOZncnvmRxsXEM81c4jtXSJNBhXGonj7jO53D9v5u1ZGbZfHXRvy
zp1Zu4T7TSucyRcFscq94dSRYn06mte+aljK3tb4Y+rDnHiPqFQaoPCqC6R08jck8u64OM3AKBaD
5YA7w0+FuwYZretu0TPnyl/dueqsa/Olsvx2+gJEWcmyHwWcXW1NLy7EthBq9rBxUZHK+twCfR3j
JgWdI2FlN6yacZRDi3+hAv22naxGY5gkq5Tz6cFTlAN8t8nNXXKmisxqT0oyTQ91GrIQweEGIqRc
Yze7uQUDeRxy1RsuUiZctd0cnLn52ZjuAoylrs8pnXMW46VWx/mQd/i7rFSkPNTP0rGXL8dJr4Vo
58RX45/2XN9xLWkfc+moPuvMoUYdVJGhnV7EWulAyEp/kDlO+qTqnI94eTGz7mlK6uVHg9jGwok0
XAm5veliEk/zSCZLflSUcvpSHTIN06SavqTuVv7cvvfZ0ryoKca3jBFQNuN6/i4diPzwtaZx8cCi
CM5URpdtcHVMiu7q2eMdIRHn4dwltyVWktsaD5NPBbceWoIE97LXG3o36RxrqagBdPNwHIjP8WcY
piPson1wxnkKi+lPC9Z9qKkE9+lAVwmS9VPjmPDFnDFidPM66DyVQrqyXmgVLk0ZEjWTPqGYsAyQ
An4nyqm4uzG1mF6CavX8dTO4uUkV/T5e3FtG0lDkTl0EUg4WJbUDVU/zoHLktViHx6DK8ieYjIch
aQirJp7DFCn/7qopa0+MqTqzStq0tY/Vrd+GcbCC3kpjBgnT/NJmE5rSbHsEKtYOmroND+V4WWQU
sbPNCZGcs/XCoiLthiCu0fAJGGHv0M229dPoaFFs8MezYLYT6oYAu566YZcwmYvohnXkud4NYJz/
rxCHdsECoE+PsltRQKB9jzQDFBi58ewNi/rV1cg9UrNV3xHqumOameEp6urryM8H51S4T+ns3QF9
yWBLQHZ6iTezdFZo01p5d0vPPIIM7xIdPbldjeFWdOPfcTARaLLY5wL77y9hqM4ZV9XfyUNoGge9
iFzhdKzxlt3z//sejysBvFJ5Lq1wUtlhhwrVXvHoyceC9dHvzPxZNWR2EblV7KZsSKMcNYapPyp3
n1npMeFFuCrmp7akdoS6eEJQbyk7KMdGOZLaYs7oxLle77V4xQGWcogSqfgxIx/XozHd08wMslL0
IIONA/cVV8c4bmx/7tOH2TfOBzm31tG1eHYhcgUUYlNFOm5Qv/FM76bM0/wzr6pbP+XZE9tATdzN
moxGfDusE6Eetwbb7xy32bNvwSDGkSLOHOcPACXnbLkmDXKSK9xQzDcGQcVozeV2zX3lQ2+eeSuX
j1jRP4kSTg/bRIw7Upqk2JnrganXdG7Lzcxd4Cpy8tk9fHdhWZtVkTo7P7VJr45ENNPGC2fHsKTh
X/HrrAzCy6JLnsSoZUdzmnWmvqwMH5mGmw6ghzeMWPJK45BqwOeJps0XImfZQFDtubImAF7VCYu0
DGdyWILKVo/sJEPjNXmOOwgvLnLLjkZBVH6yb2ZnfTZNSzLHh1GhX/7ldol3osjOorIwbMrnP0pT
aTtGjzFjF+x6Ah0SEQtNSfzIKhySsb1jmY09Okfus3NclFXUNQINGRVvx78ODWmVjDm6LrSyJQ96
Rzso3iKesm6yX/S4ec/U9Kwgo0HHXL22Lu/QBgADPjgrW3E2rDxBMR5tGgIvU0NcaFclJWbVQEsF
nWTGbA6bx9bxggmOrornP3OaCKCYXHvUzppS11W0KczavUXfrb0TCpdHAMO0+x1loUoD7bNw23B0
yAhk2N7ym9t/81SfD4trdc9QwzgFS3v44eXNmeAy+Y/LbK/H40FVqrvePTg9WZDtNWC1RO0srh0a
TOk/NUM9ED/Q/O7YfkBDkem7dtXtvZIIzJbIhanyD0v7cFRnI9mBMwAQd85VhSC+tG4an/OCIXH2
RCW5d6hejIubeOa2qKO9in4UP21V2P4ylC1dideDMvFbqKgb1D25cqSTD7gRzkIwd1sYAVQV2Gq5
pj+AOmL6HwzRyr809lQyJSe2BNF6nIjSxbtGh7YzJn19ieEnn1sQFd60hCdqqhPZedL7YnAVnwl1
f2oZX/hF3TJhZmPBQeWtuRs3BAqYv43wreG7ttjc1Oy1bRbTOWe0biBo3VgRMJS3ZGCGl6fCpCYT
SYCpVux1wzaxltvxH1lb6lFpbO9GQ90ENhhUOHeDerEyQbPeDLu6nBu8523/NKxZcq6t+S9jvk83
T2kk+7R8s5XC1+xlJ2Y1P469weVolYOfJyQqjP14cSoDH/GYR8oiL/N2N+J0ySMzt5+ztX60FMtn
OoGMyhN0RqnWvyVLDh45ym4Ty43Za0OE559MW7tAZWLiLNlbV8T7vmT9rZNPapAUbA1SBLE5HGBZ
MKc1wdDOryKx7V1bFhe3gGlY2yXfN03n8axxNafdeCps7nwky2AuvcMkVZjvtXuL2/gl1bsJ8VRn
+1bTgDxPN6XpFNIgsVh3qb1vmzpDq7J/sJQ8C7qk1qN4se29rSgjIPMuTrzLKJLxMMWC8bLscSkx
Fl8MuWOp4BOY4FMlGah0S82iN6NkIY3GfJ31mWCoU1uRFrt+ZjkzHpSrVyUx5qPW9VOoe9OLIwHm
UvdXk2Pig+DwFSe5tRrUCmafOwZbsRvmUb4bVhL7mpyms+Rf7dpqIoWBv5uvqpn9Ix/kn85seW/Z
KFcw3b+qlL8aROM+aXsvwIEaeBTXpaLEe3x4zZHCCGdjn4UojIh3+XTRiJcJmjYduHmnfdEL9ygl
SLSk4qihNqexiPoYnJBco+6xbB+6fyyjf8l6k3do0fSXYboajYLVbNHSXY0I/KNZk8OqfnYtS8qm
cVR2rSuGSOayeZNODB9p7iGypneomSddN7kaiFS5pWqsnQoWeR9YYpY9J5Sugb48Rr3VI1v/FsCB
tIG1mXUQnCW6YmHIqDa+YdvaHs1qhtNbri4pnDlusBeNyBMoA/Vpwe5umGlyRolbglUo5gfNK1o4
TrCjvszmR+ekL1LaOUacbsB2obrhYFkHRdjWRzanE6e96yD6su6EYfawW+zmts5TF9p52dxHOj0D
88Z+kfRnYi5+T6hXj3KYBlwlvLKLoT1UqWzG+rW4ribz967+s5ABcScIgIEt5tZpTcUu9q5wCuKQ
NBsUOHlMYgayA0ZUx8B2Ed+oD3YTrmgpRLczk9E8gR6+SJFg+kzHlwSNJCSuBNC16KExXNIinPWu
zCaq4DIBjw7ZS+G6DCtWd5NBdCcEK8zR4SqL3Vx1BrDB8QkWSJXVhZWEE1UX72td5tee6+UmCbq6
CGc6iJxjC2fZqQWFi7xUfxej02LjEEQ2zNKLEnVLhsuPk9PiYgJ0g23B3ZqV88e8/LC0+hch2hh4
Etcfy97hh3FW+jBTBNXa/DEdIBnXLNiuSZj+MxMc66KOqi/LCdKYF+Vib8ylUdTnZsi8C5w/J4Ik
olFb8vY2ryu9UCdG3zTVe9WtBSfzz8zhnkvZXkySr/BLgAmfqW1zTdcr2XzzxdDS5eLaoxFOkCQ+
uR/DOV0F8RCrjsC96BFGVhd+sUYOztlUoJUypPipIlPv7MuspPaF20uDlVNW6qz2yDxnOQwWHS29
zfn7A7ckn7XIE7BX52LIzRA6kTngH8KzvVuOeTTURtx8pdoaF62gRxz10g2NwVKAUUvlrI7PmaqO
kajb6oz9LI6KDDojDediGSJLM7IDf6rfXMXueZGLe4Yp6nRythRjbyemFQ2FtCK99GI/HiuE9u1n
MxKoHLvcWj2U8UorrMOAh+lka/K9pPx8Lh1veuIkIvehe9bNSjmRI/4vs3V5d1bO7byd97LGl11q
O3squotYevO/DxW9BpJl1/jd1IszeU4/Uli8fWpsQYWu8ztVTcZd0+gYQdk1LdIebbOYFriHJu9R
0FNrBwIIgI4GzhQQ6MOo/gyOwyu1JH/mtjwVYMOoj9mHw+Axdb3DWLFzPm4K8osUYl5kBjFBXcYE
SGd+m2yDFCvxmxmxtY7tp0k6J8JoiEk0c6zLa4bTDG7p0KjaG/yEw1LcYYxaanBf/0gbDfZ8VM6E
ca2XxHCAq+meAyf/i38Er8KynMyyTwJq8yloLfPkAUOHlARlUBoAcGkDq+DpLIBxyTPo22dNSsCW
nIZmHQFSc05+BiDGa5avk99Zwg1a5XnFMRDMsr56WHZRykY98sqsDJeFFP+8sHWAzCxyqiY9a7SK
t8wlLNHCTWVh6BKV0K8OCXssmrszFNiTDUAjZVooGtsj05uZuLW/x5E/HStebqKW42GZa+1QN9k1
J4J6r5RyBX54nRXoeFVz8nAie8SrQZx5VMzQyYCGaCtTROQZUhevBtt7Jn+wjfiAHN+T8jssdzyK
aZikbrFhEAcmkvGNfmE5DVr/bDec2mlPFI1t9Rb+6PHnohHdJPPm92D3RaBvsVBa3+W378/UNvux
tKs8iu5oF2yDqzXdx3AVXyp3Mfb5ivk7U3FdFZxpDi8rbJ9G2rDT97ucIsJEJ4oGHW+SkZoXGzTY
bO850ej7LHM/+D3DJslYoFTr75OawHrMwLKC3jGSukqi1r6Y628zw3Am7PaU9z2wiLdQquDM7oj8
PGJ6u+SESwFUIIsLG3q/7JdPnfVJVpFnp2TUsElKEnSWATFh0svDULT/POao/rwMv+2804OGJkTS
KfgQHwCilnuvEvmSKO4YTDCbB1erDjisH7nFgHlD4TJ3PBE8YoUz5KDViowiuNhM7SjBNX8dn9v9
edTj6ha3O9Ostb3bLhciz2IfXNkpKPE3dSgc3T9K5XXhkrIBNitIOme3WCiUXj2mYTZ1J4Kh2OGh
xTEGqM6/eeCVp0EwUGj130R05QEDOJBwE+R9YoZOzMt8jHMIdSvtD0azadnEu/mmivahzPrTsCS0
Nr2hYFN3nwth7oiFAHVXS3x9hQcHItZXq9LEyWj6r3RMHoaV/hmzXt3Zsd3gG5bpLoltDLVBnyZ3
CZ6O7EwvbTfPABPUCOOuZrKoVK3yq8PLX/brUWs67TmhXEv0EwEce20oLIKe6ibUtXyJYrUni188
kjyzf2oKkiw5UjnzAX9rtZnVdk/1pM7sdELCWMDL/e48jrO8LyqNu6JYQ6gws1+VUb/nqOtTF+Cs
dPEtSYNbQYcbljoQDFDwslhsc8/G5B47meX3OZFtg/jo9NjcV87XQLW3DpFOpOWlQq1+Uh21OOfC
fV4qc/C9Tp92q9JfyNZgQotZGtKPeS3CQCzG9UWfPrQiHe6TMYQT79zILcq/qWUbUd1thYhpnKXK
UyYZw4YxQ7ydMG1q7mXZF6LMXhSBp07NvsRQxSfOVBnE3YpFsEWnQ7Tdt84CGs1k6cJuJVyPJkNz
O65xDR5lnGcvECZMRR3lFbsCWTirNu1bs/3dey1bIhjicBPSNo7Tn9xei8Ooex1ZGSrDuiZ90pT+
aelABQfRI81IsBmw5GTnKbhjdc1Bp/qWkatsA5aWFDpnu+dYRpKbXAl8s5ld8IvqjheIaazN0k2t
0bZp3AZ3mijqo0luatd3gZm0qL25OyPjmbrfJIZ3i7dTVlZJTSpB+iuWM/aEGjhkoYwAplfAjIYk
ICOCNVmdI0+OlzzHCmhWZhC7CKiAi3/4asdSY8w5YIPePrgK4+6MpCEQTSuoXOAYyyZGh41CcCE1
5Z5bVc+JnuuPvlRRfdRPxntFOHjJSSsL7VJ7cbOr9JaigSH/zvZsxl7E4j1XBQ7Fqai73dIrp9pM
m1f8ZHv+xO6F1y5gYUJLf0Szs7gfuBkLfyw87Ul3NJI3uhIhYIGNXbRYRprZe2ej8V7yqWdsJduT
ULg7YjKsT5lF2AkiyW3ArRww02DGrjeRU5jd61TKZ5EXGPknV9Kjlj9cTR9xEmKAtkDkQHQZq2Fy
DHpzZJ6iqZSTBCiyncT8N9Y5O++tsn/hh7xUOXMSTUAs2i+DYXEUEfyWbXF9MWo6+5AjVZk/AV0P
ZJNheCfSw+oJGcu0ftx7Mc9dnLGCHlfWPwOlhDk4FskYb6I+8DthwVx8UxjPs2kPaKlavourJCDs
Ir8rXidJjoXK1AdCssaZtweYpd+rg/pkoc3vGHXSAboyAmk2axZqmFLWob52+alHow/AZYciy05k
yvyeG4JAQNpwtEju+VQo4250yUHs634OZ+7TILE5Vhrto4o/jNh29k28JtfeTkqfvEQzLFR5HMyk
PtRYC+pGtbDdN+NOKmN3SRXCLlr2e+5MDOZRbtfHuWFyPpUzwXwdERdV1Z90VX1d6dd3qzpJH/yg
DZZpsA46znFOaf59XkB8ZC5acTxqhIMZGtpSp5/jqQoHOQbpIsVbqoiX2SD2hRIkJkYLFLtsuvhI
zTME0jb0/WRSwWnbPSysQG4OBBUyNDK16oZeWmC5mp9iWZT3jVra83sjYfVM9BjYuru5L7WoXj0m
VmU67Js0/ZylwY205ri/OQdn1+XUUs09nFwwTJ0W1gWGqtIbmCib+it+q6BjArmPgTCvqpXAZdpQ
DPT0vuFl5nlczrFcliMv8nWd0leK9QfDw1ezoKwfZ5cDzjP3lqK0geOlKZ13y15yxVp3JBq6vGtt
YIcq7+Ob2WNvcKBKa9aA0YYt6nhaSf3TEiL1pwycIbaUkut8tEPLmOjGS/3tuxYuSn5udx7qLaKT
6lTG6AVt2+7agRSrTRGHvsvfZ+x7Bep5YMuQxafqUa1pfNsYyNtCxx5rowAsNT5+wyU3t6JM6wgX
SDROHb/mZEc1b+KDh8Nx+zlIU/vrtAtRnlK/sMqILLeyQX9yU+7iU5+4REIxUKRBIipMutMuXtf1
TeagJ9B7WF3t0d6L0sV6qSVrlJguIwZ8T4457Wie0id3Gl7Sivt9adX3uvS2Eji3b43xui6Us2ZL
xlMinILHIvlYuEE2S7AZdeZ8wrxmHbEh0ZxigTJQ8V+UnNItkdBYU8qkCL3E8E1e9ldjsqiMZjdK
TY5ZUqoGAoVIsCk4LkPQluVE6ODZcWzt3mVKz/igOPKYXkkoaH+0tl6Dhm+ZOu7ym2xNez+A22GU
GV5cbUxPg7c4Vyw9YV+N7Ik3lZTbddYPQq21cG4ch53hZKeMvCBDUrjntHTkcUxaVHOXnCPFjCaS
jQ5aO8IOKsmvsfnqlPFvs5r5q1lbB0vqq4/96Exzlx57kg988o/Wc1sIfDzI8k8qCvOCUnAeTOH5
K5PwtCiNH06HrLj4dZemYK4wTmXjHouiJeGv5mgeSK+iuLRfVTxCjP/ddyhTD9QWX6HVRB0JBT8q
7GqiFlGrT/Vfthxc2Kd8IKhJPg1YOO8ctr+s1bhlpWXdlJFsqT7XFd/GJ6+NnMNsFvi3KmZ/k0Px
SkKguVjWY0TU7mcboyzZkbvvLnECulBW4V6t8q811c7boBT48KqZlB6Ts6Yb7fKaN9RgyAHjR0cy
IppTGtkFaYaT+lTPjoZlNG4uCRuZ9wRe1PQgNfFBDtxTuqUK9FUHSUQAEkkFLckmsNUYSK294s7F
q1Une1r3N3dRqAD0PKHOa5U7Q6+zk2W/0RTl8+Dyj8aEKoXrZvIYr7pp+peZ2LsDGPHGYFE7Whnz
62qt8f1mSX9sxnl4FEjlueRKQbcdHwWw1n5iTqlxf1R1q9KMIBdIcxrCWB3pMxECorXMm5J8nQWR
pnKxoldlH31/SHoLxe370xqeLHI7s9mXEhFrqFY9SDBSQDuXyJhwuEq/MbCtLZvo++uasekRO8ze
aNYYtlZNQlnTkX//P3tnIVdj+78vMRB8XxMPhycVaANg/PszfEXQod9fT9aQq7gG+U//fbdrJrir
BJQ/0xMFqI0PVpzGxxlT+WzqdpT2SEvcvSfTHeyoSyU2w2ROgg7UOtITB/qinzred9vX3581nW4e
eouZcTtPEXLXHH1/9v2B0M6s9EdTwzXkmIS8kUSHAnpqOzV+95ShugkQBN9ceuvDxIm/FwkogpGn
Lu5JMHxSk3t/qYFfzTIuP9BFLYzZH2k1JVfFabZrWzgfujTxMA9i18FqHZySTc92TYhJ3Br3fhqS
SzuTCpOxQdfFuvqRu4wX2s7+WaVNFgzlqn2ols6oxRSoJNuXren+c1D+7q2Q5aujgzJVP2csOx8W
wuQFAzyH5fZliby279K44xxx9A80ncwHXT3181SejTTu37Ps/VuTLKSpE96MzeZbsezWxMNOlGh+
3czrfy9AnBn/2B3e3An2zS6GQwHdy79LYokP7jPttrJX3i/wDXWjIZ/MzKQgGZAv07bMPizib8JW
WPWRcszGbzarWPFTxGvPGLaGjZAavHbv2fT6/WqLHJv66mCM+f7SwKAUwhWpBzwDQm3kB5L0H72o
57ss1Pqt2VKzNsFUmclLIpDMC4k/GwLXpkPJmbDhHzHG3VKV+gmHQfZpdglhdxBqU1uLJ0rHX94o
42uv0Et2Cym40gUztTaTp8lOC9+xS3Gv2859dTy4ve37OiLAZM0MpVAKdqYRl5+rMWOaS8v+/P2l
QMpUV+M97Yc2rHDYBAQ4OL5sFOcTQw4JIUNmRcwnzc+CGQ/fFb0O5COTQ+/grpi6mjt6Kk6IUOkN
UyHeYdCsL3r/aG0FCYqp+BpcjZAO1V4C1tP0wYzjPBjT4YyXS30ZjWy5jS3pVHY2uJ/5SuOqKYZL
IIntfuL9r3pT/bDTcjqLydGpMWrvU4FTCNpKGBeLaMMAjECn9KmPuWhg3ArXZ6WbfkqdyWLXSzKw
9lJ4Af04587IJnbixE/tSjZT4tjNk24WP/XNHDu5Dp1OJ3640iY416uSH8KrEF508VkK/YhJ8omq
aQnhZvirp1J8CSTxYCwRw80ZiTMZzoTBFYGLTZZ0GPsOcUqAAmtnUm+pjggNiCsDeQm1/NsrWb+r
63WNVvJtgKdi+4Z4jaltaqNYVsZnW7rIRBkTk4wtAZ9a6/4e6gVPMz/jI7P7RzJOyhupWLuxyKj2
NKRRXS+ACYzcI7xAqDTUQMmMqUPeMS89A9Vb5ykMbGOVSCQYq3wh6zkPv1/rZDX73Yr7B9coL30Z
77qhKR79VN2ppbuLO6geIq5lvsbqsOuYJpLM5Nmn1ubBdUCNHSX3vrBJ9MEi5i321UOCbZOHW80M
PK3teWqL6YZlpXpgGXrDirB8pSuPQwshCJ4mgVOVQfnkNgv6FXNRIYgc4iRg9L99v20VckH0ub+o
dVK+x7P53/dT1vIeupX4ToNDIc/79nMV4nvW45D58Q7CVF4spe6D799M6yjZM7NJL5ppOO/I2sBF
4NzlnH40ykOw8TdUOMePBkn3XxOMod21TuSylj7QTe9lcHIcssvkodDG9peu9kSJLzybQm2bR6y6
79/fH9htTlWhVVFqdNVHiSMsgQX8UtU1kCkjmsRsxjBZF0k0WNnR5yzTXpbjSVhN8jaiW5+tYvYC
NkE7XwwDGCf2jX2WfX7NDFk99Di+OuTrB0lrqWdd0v5MbiKPWCXnrxonuGKEWObjt760zKOCHIr/
LF2/jDp/4hmpAI0sQksa4yEW+Wel29YpuxezZqqRxrnvujTs4/pYesKZmAskLCKemk+A5ZGASQg0
zh8jUMYWNcLu3vqPjsT/zwLCA9Ye4bitODxjHjcL3wWpzep46IzxpS4YIztI84yulvpRkTGq3tJs
fdFsCH2bRMxdxUqxyLU5rrTs1ioJMW9GNj7nAwe9m+rPecehLef+D4nD1leOZmb0/O2UHkV6riqV
m3hcsFHTHwhckpzge7WFIOhl/EBoGQjLI3Jn3P54chsbj6vX32yR2M+4xL56oqkO6naXGg3vccPc
6BySOLj13K9M+ZcMdfFZcuGfRlWrwu9vq+n4VBXt+ELUiUs2TkWef/0TkVV8xUvRBMbMbDHJpPNW
8OPpzZp+eakVksbihYk744iSHopRcjSLkYx4BjocG856ysZF22mkcn1CfOPk2F57XQfO0DYbVMu1
OZs05nViElKTKJ8z6t6RfdVKSH5KjL9+/EwzhL51tOen1Ej/rOVwR8hmWA3UQtYaIRHY/MhuaXJB
kMGo7z2VtC5SBALMP/VXm2ARX3MGgKU511+KsryUmtU+hmlKo9gmW4ZO5ghpTHGi865LiY4y3O6o
Klr1NVlYbpQL+TbI8W1rYjyqX9qenLilto+plmI37731axnje2zk7cswdvLaMoMPvHbb7mavpBvK
CvgS+8qLQcrq97+vp+GmiCndcZjtihQBtsUnzfn3OflI3Ro5CPjLiiVXw1mv0B9cVf3EBt4GMUMt
KbSz7hjusa54/3qee7LmqDSQgITBkzy2/boz5olkTMv4WWEZIwR4G2Py5LClxZRj/d5O79IhzqBm
PhoBzs0859bw5Y3QnJRYRNL8bBILbEAtzM3O89qzKNNvM3sJO/INkAj1L6USVNkkf3z/y0VaL0nR
kkLtvpZS/ZVVBLcssOm16OR+VvIz3QAwgFj+LFm6Wx07v0jJrFsZKLLT4lzrMcD/VH8YVjnv06wf
QpZJbtsxmx3lGomV0mi/3GVFTshM50hEwm8hoBWSQnthjs6T3A/ZubO4GsyM9bQT4Chpl4x17eO8
KDJMuMusVeM3z7BmCB7noh26IziZETaknKEoUYY7BSPS1KNd9voaWxbwTyDIRQ0opdi13GG8UFwX
qxjX+ICbcJS8uG7tuWeiWI1X21ij7yfKyfFjuW78q5EeDG2ZH8q4yk5Kb65o0KEGO43z4bZaM0bH
1e2Iw45fLUHulkjdgGtEoHobzlnk7VtT9cPDLbZxrUaXrs6a9hV7zXOWVLzHPMf3LKjZLSJrojk+
ar39bo+wiAzhqVgKjAdddzKpbuEaEvtY8BNN2/TA1FMZisV5LIsZVN0Ex4jSQNcn+nDq5tm34vyc
mA4TYHIg5gEDNFq1O8z5hczfd571A1zbB7bODyIr1v9Rd2ZLcmLZtv0i0tiwgc2rg/cerUIhRbxg
ipBE3/d8/Rm46t4jqbKUdh6O2b0vaVVKpUS4w2LtteYcE/0VIiy3WNrbAMzKpuvpfPKGEEKNbX+h
m41HmhUj+JkSzbbnY1BqZH9o32nxIBOpmtekYuo+WsBEcb+Brqjbj2ZU+a0K9Q+dLHk2dRYIfRp4
GeZUwDJms591Pd0ntd5uEebwBu7qPSfoke2grh/zGWhrS2fMURsrvhwTQDhp8MpB7hYrHfkc9jRj
yqhuZWrlx1Qg3l0/Y9XG2UuTxW8RdgG879kJ0c+N7DB18FSfkgUjspOijLCUzwASfxfAaliANhr8
9T+XlybHHxoM6/yOnWFsfBSdRuutWacwQFeeql7ejBU0QhzYKaheDrNmb310+M6DdZThttOnagzK
bWAm/Bygyz9FDixsvqqU3vcQySbdxOPwCYw4uuYCAlyIX5EHdl2ylFo6oNsEJNFSjazVoTDdRQuP
gSSmgqFbofFKpSwa7HFfpSXw4Kym7ZniudhawvYKCkIrPrKgN3dhCw2U6ZH9ojRwGsp5SAYtubfQ
IN5ENh15ohfuayfEc5imBakUnFx0yvgWUkK+FuNDZ9YDJUBNfmFXnxuht7zJzOzG4PvREkSH0cJs
zOpplTAAkw2iyWjTuiWeBoqRavPvVqdxMDGy5pAlQ4NfWMfgINPUL/oSQKFOX8gU+Jbv+sLiCN6o
tWCGunU5HyJ+UKTnRJ3aLRq5YS1w3VsCeb7nwJRPWmc/hfiVHyo+5I2zBloLapEztuZZ1aU8w3xv
oaMPpxrM8aubq2Tb6HN8EnHaHnlFFX5XcN9XUb2J86m+zwdbbWfrhiHMcABN1XxYff6UbnuMqltj
0HgiAFAdGpnX9PKG7cNgP2OAaHd68pQXCF3t6Fy5Drwm65UZyAyDg78l7G+DADAtIZz8Y4nJBHru
snHg1mwwyZalcVOuJjOH/+JGjLwBxlB7d4PIzwpj3nP/zRuaMd2roiTe6vwBaPM/wNo7BFEeX2YT
4x3xKOQj8fJsI3AcQVVs6QKbTa/64ZjI/jsr1xHOh2MDKGjZ+pYHly7eG8E8bKKe2I86ENQs/Z1X
hKdZrNGyFiVxHx0Wnd7WZX2wqYY8YmaefcEx2t2hN4RjPOhPqyAtXnuJHrFet2QYxzhfLoEsXpde
9wqH/X9u80qYB6BeU9SeKt2lOBtMn2AjaSVzTtlwEOsHChRoUZvckBPDKT4HV/uacFTfsbUHZ9Ej
ppwK12vqApgGGdpfAFQdWG1DxgYCDPqtSOkX+uzAW+QkSEQCexZA7NcewWwPt41q+43G6QCsJiqE
eXm061bc1ENooCzjf40yAJ3lD9iScVRDu1k0XJhmEVts13nNszZnE2MXh0FMgS+QLDH503DjR3b+
oshQ22ApLQ9a3H1qM8PdOQYXFLNJLmV7lJpon8i16fxY6x5o+tvdyNANTw2M2B4VbhuPX4xlXGUR
Jy0NTVhg87cy8Ge2yi8iALDLsCZiy0DECX8fty02CE7GtRipYEnpaxlDYsHO9KbGr4iZGJlmBfrq
pojGYm9aQ7EFQYt8jUZdY+Gyx9+IpHhMH68/nYtWcC2QZjGMZy2dgF+SiQ7BSO+gG9foVzLxWLkp
rM0qxNm8llrGd8CAG48MquGshoKbWjFYuP4VOKEeOtP0lKZ19+ky2/dzpb83dlK+mARvMFjakLKe
HKdsJICCtrTEf80hT6OpXA/mBuDszfXc/d9HxBR12FlPlsCjTcnr6gg3Jd66Cc1/X7aj78Cge5nq
lJKjKuu2aVYycIhSbb2tdIFAcszpsHUxZvvJqMIXK9TOML+WDyPLU5w1QbEvYqzS18YK4vkh15CY
95aF+kNAh4mAxoXqxHMd3FjZ/VzgZZ+mQPjJ4OtafmZS52zdwb7Q5aOu7kofQ5w4yK4o91XjXDrK
53lS/B8u6zj073HBloOq2W/CSHKPmhpuJISTsN97BCKlc3WWomnJdH6oricRCsxI2fPrmpPHGCmb
nlXFKSxmbgjBuKeMkL0GUX3bOcl3KH3swyvmEFooHpdhlPgsvgUMHw7kEu3mueu8zoBt3ZOJYaUs
tUK3AbI1MCDmvRQ3gYf1Pvb6BiWsG5Tf056DI0OKzYxAaR9FWrFnqYaLORy9BkqhWmVZBSOBoeOj
GlyFTtPk/zLi4htHHAxtO9/KKVvgFG4XZUoyIdMXO40xHbGW2xBLLuna7Id6dEIPONYLjnLtFCDi
afIPS9Jy/7HUYpLFR6ZV6IMsm5rXTfxBCU2dEzntodGyBuUW45DCxuiZaqLbxXzIB0AKiZh5CHC5
AQNpkM7rjs2qi9etjTfKB5TLNWQofHhLmcigF3VpALOwDCkJ+nEKjllLeSy6eV92MVUgUZDWgsep
kv7Ug77ps9E98zb4CO8ae42YaWYLkmKsmCMpqKVtyJTqxQRDVtQUayObUXCAmfZA+fjKutPGdNom
dVjtKm3CpmJ/RsbxOJWFr6dQNyxjTP3oSDg4QhAW4EsasVIy+ptl3QTpeQPfTVUVguHOS15VF4BD
KWSxHmWRxhqoopJ1Y4YkL6LP8DJifDavA/pGHIAG+9ao+oi7ZTQHRufqNLrWlwHkHM2rc2Dpv4zO
BxkuKAzWLVhplqvB1Nq4VXuY8uR+SJcH3HjPNN6+DjbY6spXKbExl2FwM8zpselvmCxta4JRlIBD
KTPONlP6jhUSwkccQszI96rvtF1tJILBHf74nCdXBw/qIsfcGFmGR7S+D5o30gqKfa9PjCQt86TK
7oB2Lt+akzXv2ojlhMt5egwQapKM4+qwia262Y0Zdrmhe1cF2sNiMr+gBf868fatTNJJF+yQbFHu
i+QMlr88Rkn3yUSKv+crhIfJ+xo9M2ldeX3WkmVA1+UiiukYxLV2N51qjtk8GFCART7Pl6KYjrHg
07KC0TxGE1PrBLscBE/d9BGokXNm0K7zM0ybqnO2lurPJZzbxRTNTVLEaPk1TAkiy3YyGx5zwbqJ
/DGvimMgz4wxN9XobgczWi9L32b1gJRwgVgFp8Wq3XV+4XyeZPYmF/uCsZmRnPaZDrIfSgOOxfyF
QtluOjROPkSFacPu9LNE2oh0KtwCnFu4mcuY16XpOSPDQh07DvuekvCsZW+0cm84Y4kImpsJ1h4N
Zjv54TgzG7cDwfIMlzTqWvK+lirYNUZ+M5BldDLheVIuETNTX9Ggc/V2VSERXb/kEJ14w2Git23U
4PZynMgDJCjtIaTOa1PyPbeA5aOEPCE8JtxaBAzlWMWEvNX7F3wDjVfPb2OsAeROW25RMgVSy9i2
Xfi9iwsm3dHseMCTaPFU9JQHIeJO1DA7uyy6DcrwGXHW8lDF6dM4FrsBNPRetoyPBxNZGINBzdM7
rab53QOO/VC5E9HkDFj9ssMKttDGJTfhIBiw4dmc7Ow0ZMSFjaq7cBYDM6p0xnoIz3xyzfGb1Q41
1EAGH+BadGelswy2YL2XvLcsxsVCG+4dZgT7tq6/NY7WeGkIkoY4pa7SkYw27C0SutjFdhHtdjcA
RHyCulgo2MWmsOU7AV3NJmm+sdME5yRAIampfnYDa2/apkcH+qT04kvrEG4izTeQZr1+sWkIahM9
pJysnaXrdK1wC329Jbusi45Ggz4+rt4dtCeIS3GlBjMWh0A7urX+ULrAQ0IW7JKO08nNjw0YGZbg
50rNTykOAYu7iDuYd8qQAxFO2txlcaQncLxy0IVyfgbkprLkc2XRGYpRgGmLEeKr7ks+tiWn1aJC
5iC/EV4L+dQi5VfXdgZTBA8M/7k2l2O4RNuYP5wBKiouXuyVB4lRLV+z0PqQTfNX3JPNJivYWKG1
xmYKv57R/rtJvtTmUDmK1hQCAbtK+5YYXrQ/hKknDeaSGtrQBsX9nDAXZfJFM0BiHsUjwvi+sBdc
3mbTesnc/ksK8k4G4TdtyPmTBPrj2ORHGT5aE14JdBymD94Yi/PyatqUfbkuN+FPsPMp95Jl+8W1
HUKAEMt2WlsB2C/DrR6+oRapAQzgqIW7JTdWH70CdeNllgjubra1vdFjbF1yn2lIuzNHBV/gmfGT
F0u3QhOM41RELrdh3e51o0/2i52fKsOGoua4jyRFeDlRgV4PfckSjeXPS3AXWuvMVbmPes74WbF5
5y05mrXXIaHJ740U6/pgr2SmHdmFp2hQ72yY7ipVtDeM7OZjloszDx2SeYbwVvWV3wF3DgZ9ZOyW
FhtUpRII5nSYVLq3qTSmQwu+bjDsfhPzVHKw1YJLlG5ViOB9VmHuyxQck1KMDMpRuyQZhqccETHb
loLcVp9PCA+aRoIcRppcU/PBtEkmSKAYd2HxnqZm5j9EitjF/5UE35v4vSnb8nv3e4TvL6m//x/l
/BL9/Iec3+Jr2TS/5Pzy+/+V8/uXo3RTuaTSuA45v0L8n5xf8Zc0DBSnruQ47ZrMC/9vzK80/kL2
7Qidf+VQqgz+uH/F/PKvpGnp6x8k+HVB+PT/IOZXyDVX/UdO8xpfzCoDV4swpOkg2hO6IdcE7Z9C
vw34Sx1Dm2RTaxeSd8ubIkALwAAfc3EEiVO0xAI2MQvBBejlpm2y8mi1J0cb4odg0faDk3UH2tYt
jepJWqpE61tdKCcCVpANoTLTCO/A6RiGZ6XV1ZnMnJ0bspmScB2BQFOh8rHiWG7EWMokMjhruYmT
Cc7/UqsdPlLeOtOA6Kh5JVfwjbivpLZIXpsfEN4Pe8eENZS5IwPP+LCGYpTo/A8GLAWQQl5WrEJ7
1mQPQIu/NiJ+1aSx592xm+s117R5r0FRjISyOMkDzElzV0byAckOQWF1c4YEqFG6yxPWda+yRX+7
jMm3gKyNmsRaEPvStwj93AxEON6kqHRyAxp6o2E2cwG8eYZRIvXTOTSSHeml8ACwwrA6jou3FFHm
Hk1RfpjU/JgVX3XwMxfTZDBQYvpxRzRqgpHRDLA6yD5mla7fhgtJADRKSJytHmnr1ylA/r7IEI1B
iGJujYOMcFekY3duhDyjdTw0DsODOewL5l71Fmzmic8kXbVsgC8d8zlWT01rBX7Fx0W0AeCsmbcV
AqRHRkX34iPwpu9Bqn0qxp6VQEJFdWZsw21sfSfpiVXqXB5ZGYxe0k/4PQnwARlOlkhpZIdk6cE7
CN5iecVKdlDF+X+lHP2nQvNLNfqPNev/wdjxNYz7P9cj/1uRf2nSn3PH1//gXwXJ+EvpgrrjOIhk
hU1p+ZE7rv5CDKK7upDKNSzyw/+7HlnOX45luNQpR1k2Qlv+1b/qkSX/AoVrCAocAxPHtd3/ST1S
RJv/VI6Q/itLwJq2qEWoP5iQ/FqOIGEFUqIS8TTMVae67J5xpJuH1rEChviDOEBt/TIU2bILiE9O
xoy8JPFUhC0HuE7zu8wOTvCe7pCgwPxd4xhZdGPsDCAxOimuIIZzWZMvu6mvb9hsRFu7TnIDQScO
Z7JnD33NK9eo98XwRjSBBV1FnQa3GPFP6bS04SfTZhba9uia5yXeDhVklGGO383i2cCJMhftzlB1
t0VVXjAvL89pjvy4xXyIViSM/WxAPoX0GdgrfG22Hc7iu6691ycsVpYomuMaqrIp0GeRvjwjdu+H
bz3j9k1FkJ1Mus8M6dVZziRtmgL2oXbrsr3Hsb7gsVnweg+JfJ/7YmQqdV+4z0YaP2UmCyjHwu9A
a9vt54WiCFn0m8HBLTa11jdg6LKxa/NtHwCp7IJ7nYGMslMcgp1x/9PN+K+s+Z+z5aXxy5fskChv
MfmwTd5iOhh1x/n1S9baZm7mxVhRhCiqmjg69jknNenswwyCqRJJctvhU9r29jlnpXC0CfmaXaR1
lg7XZAJmzfK3Pou5TrbjgCY/DJR5iGcTO3zwuTbzcEuqFGqoDLRN0RLpUJXdNlHdg1gYhLn51G27
NLnYevFdDZ28uBWD1Kgv6X6teyBTtoe6x8bgorwKF1PQxl5ZEl7jZMSkMHz58wfi/PYS5nGEDYJA
RjIj4uX++0sYAYpg7wF+xSl4MxKK1fnExNHEj9qbYiCzwdjxTQXj4LlRbnmgs3PkIPNAS6rwvTIK
nlKr882uMrgrNQOS08ojIv2HrCBSXiZj22W9v3TEOaLAIXzBWhXhBodX0bPu7K0U6nF2Ie+u3qqn
sSzpf9d/4C9D2I0GDhAmq3Id4sNYultr7LGdhUboG3JGBYLMG8DSsrPjuTmONgpm5Pc1KyE9hp2w
x2fRbfthwYvDaqlP8vuFOdY2DpOFo3+9MZZs3Mla4jNga9aSfOszPP/ap2bzIWpI1hpjvG8s/y5A
9lJv1Bv80tNDGzoNactZ8GIPyJrtuqn3f/5i1hbsp3LkXL8Y4dqm7Sr0q5Zl/3qnSi3k+iImcAvy
lN3oxGgA6idQ9suhyjXObWS1nRj3sRkx26PVg8vA9OU5VuTuw0jfOgWOo9Ad+32ZhTcMRk61IP1c
wlz0DTz2DDS4tc1QsuVCF7P98+WLX6vpj8s3iDGxHHSMNofZXy/fsKtAEFBTe9eKacCN3YxY8Pyp
4NTAO4JZVbBgr1pvJVtbptsRGEZpuocuqqhvQX5f14x+2yE9Esm+7xIpYSN13dHWh+Ofr9VaH/qf
GlE+ags9o627gGsVbe9aNH5qRJPWRA3fD3jHkTNRbAFe9pzWOMPCp82cZ2CA9IZk/27ZTcG2UwfH
qF+CypnuRVI+MRKmwdCXnRuTDoq5zoQySqXWwoxV/Zz7OLha5DMq8SyrrcFpc6qE+5bj/PdLZs5z
jbx+qV6yoMLHCL42t5U8ljlDW00rhz3dmj6X3AQ65ZmEQaxZoC2H4a2b81cU2URludWjWAupMIsP
A1oWL0n7cGtmI8aAqGO06jzDlEHOb4D10criqxaSYjCw9AeYXPhQr/IfxzX6lvBb+TelVvA2//1T
RZKJms7UdQUE7bc7AKr8AjEy7rx54sKgewxeshgsAmkBF7tvTiihgwjeJcRLQguZDzteai6vWal5
12tVJg+pcpbzAsrfKCz/z1+7+Juv3VS6I9fSZ7hybTp+/tpxfhFzNTsAbddrAx5aUrM4LwTauNWE
Q8QI1Ft2a8MuQOsYRb0Jmt/Ek+rShEMvQmzbuE+OKr5lefxSZeY/PkTrM/7bjemYBrh/9jZCGdL6
9QqHse1B02ajxwKUstum38cUBFUa4+5FP4Unf2t3DduxAoqhWsaUgWhaeZiCw72pfQuwJm6dyYrY
lcz/8PUav79JeWj4cnlkQDaYnCR/+3oBT4PBH9fA4LK+4Sox5xWq3eoDLAyeM7qlcYsIgSGCqX+O
mVVv2EnN2zXAkG02mMNqDNlF5cmtbnCDz5ljAoKC220nH8MIvhfx0Btg3c//8K3Tff7+mSrDMi3a
RcHtqf926sT20LVBA70PragGYRz3hnSMGxBuNR1YxoGhMga/CrTqYLr9d88ySUv68zUYf3PnKXD9
QnCatk2mUL9+r3W2lNWANspzMRtbYBCcnnpR9eIpsFg92Rifu/5WG8hzrEtzXxFbM3LdHEbNBkno
RL4G418/yaLPnIGne8BuwWm9GUsXU1HttGch+5oe9Qw6g37DbHMvkkBP03/4Sdx//zRpl5XkBuUT
NZS5/qQ/lc5FOCNOT+5QlYhjVLgp7OrW3cveuR378p1u80gOoruvO4cOp+j26cx0v7HAdl1/fSD/
eiND6x4A2ucutCqviKhtZW991SiJm2btqo1VpS8COieVdS3Ql2mD/W6NWGACKAbIY5rcs+N67zg/
QEBAImYHDmMiNkNtSVEkwO6ia1hV7e4uF9NIZ0CDkoX1u+zDyFtKqD/AKFFNQFnBbv0EGyd8iAKR
brsJT15TVt96CZuQwZ8fpykZs4X+dC0BdgCzGzfL0VHM2/W55vpmCneckZ2oIRP0KuSBOxSUz4FL
dCZCRM9k07ND8r3sgHLvlqABramVD8TMo2W2up2G18bTNEOjybJe2YSKR7YdwUsbBmy8awbhMS95
LCi5hyNdY8lm1Xutu7l+2QTYwDZa+GFds3kgIIKIZ9kY//D4y7/54g1KgGmYlCcObL8VTz76JDEa
9E1mag2enmvlRdTumVGMuOSwx8PH2qnlbV6oN2tEJm1MuIZ7DRwZAqISFPXWIsc5wPZ0LPTlCYXz
gkOWJUHH5xYbwYMl3M/JerMQ1M6/4iegJWIDPutfxYAckITim1ki5AqslKlBjxAOx1G/mWwkNMHI
UH59ZQ4QLcm8XHala2APD5TwK7C+//Bp/E23Y0uGZgaVxXCYaP32abhdF5bw2TDkpfN027dOjg+u
vg2WAoHSus4ao2XHhOiLobIexnuNr3ZyYs+Z8zeVW8m2mqzPFn4dz177tzh39pqsN1oJHuzPtcf6
m27HpnILjs0OlHZb/VZ80LpLGUwpEUIdxHwgm+Q7r1XCRf0CpUR+iWSIQCM4CNWk54SszNF1ekiB
5DbPSX+XhcWXH29ziSqQwNCvLd7RtfkwTZxk43JjD2mzL9ICbYlWpr505vdpBRBPi5y2zPLCXSsd
cENksIv0I0pLvh6NQLdqCj9cH8Elr6I9sSBfQ4sjWOliRwVqgOpa3qEBqQ6pbTFwX7Y2DH9+AAyu
7vTFVl1FtA/qB4hiJwAe+5ADwx6XP3upHJtkBqKCKDKyaHWnIIcAr5bRxmx+WXggqRsfdHP2R4s3
lSggE2OSq7fXO1APQU020azdhKl8c8DVQII17sZxEpe53JmYFycniy9067BKR7XVZQbtQYmLnbuH
Zs7HWyjzrnAdv26Kt8TIgJuwlB6I0fNKeyLgjMTmDRLK3CuHNZmrLT+kWm35i52N+zY0vLgmmhgV
AeEtjY2COH2LEto5ka/3eCZRP+faa17g+tTMDDrbQGvQpta8Td0M+hRhfDiS/LQiwQL/1WPU0lqN
SfJFy9J3g+5Wb4ipxpo37xZ0lZsYmec2iLpPNOEfRwT4YC+hN1kxGLd5RAVnzN3WXCOZpGL3Bw71
EFot+wkNw3ssJHErTXi2cYJxPtafGItyUJad3wY8pte6WRjA84t534TEWl3Pl9MqNnaYtVgxes9h
eo5jjF5G4oH2g3CardNaqquG0s7PSvl5aGp3b7i8EK7dIi4xfduxdgW/hwmtIKp+nlfMQmPv8DWu
TXPVbcMZIWvfOEDAueWvpUUrNA0fRHG/rMXbCeRD3VGpl5ag3D5CepjHSb3rk+AsRjpEVuxopIrW
x5HMQ7O+kOb1/JRh1uxEQ5b7+gQ3xMBhDeYBZ3M+UTYwBr2VEVdgrlfMyXLb2fHXcOFgLVKGTork
DlLOB6zi9qOewY1FOrct1jNA2pRvfQbiqClyroasANclb7ylH8Xiw4+vs8+jkeEvbHoOKjoLRST1
u6QuLu6AWLIecH82fVT410dJLeZHesfUM+2xuqum9r23nVdQAQSLYuU8zg2qyIjHoKda+aDXzjOS
mY1pdeZHYzIuSRlrfpNz0TFf5yPhkuVdDZOwHtVdio/70dLG+j6Z3rM5vHAG5NAp2amm1tLCny9H
hACLhVbgIZwX0+cHz9hppp9zCXVfLfVtOvTiMEnV0ieMLFmXZN8XUbgG/Tn+tZJOol12JgvMDsbA
WQP4gq96Zq5UcXfbiJQhYZrz3XWwhTWh2LtBjEc5HAVZ4xALVSve5pghg2Zzn4OPQLwSrwjH9XvV
hi66aImCiLGOPZygDn3YMTY5zC3jEFeBHC8186YLoycnNjTsEpDt4FpBSg0Rp8ctf99crd0EHOoe
1JzPirRkfoIa/Xq/5NH6qFQxZOFoIgeK4OSw4ssmPS9EpfXjZ+yrxN2D2o1bV20Btd2kgXFPRrK4
uH3VEonI448S00CPvjyQe/m1nw1Uy+tvYCKlIdd4JBXV3QdBOFDnWI+bADAZlRPe0Kybb1eyiMRr
xDF2165P4Sh67mpTP1h29FXOWbnXeet5ztC+0QRyZ5b8ToJqnTTYkaAZnDDZnPqlck5uVTO1Wccw
Qz4Vm8QgNSF3AD/IPHxwqmZjgZHkSOrggnejndWBJNFn5jvaQIU2h61OWoBXtyo/9Hi9N9g7LX8o
28vcuxKWZezuHZTkWzvTmwvxmx/MXqBLMz2BUeA6+WGhNdAy8QLOESGhMW9u4UCIBF4AmD/6L6qg
pseCtC6DT9vAnMHqcg9ynn/EwaM7lchYgN+G1fKiR9Fy6ppJoL0NJ99FKQu6sP2mCucxHrkMMfKO
VkjCErsTu6DPP8V2/NpmkjhHPsgS9qk0Mn7+9d0fL2smGZINiQz2eqi/loAfkw95VwDKO3cOIU1D
1Bne9YkuqAPa2I7IbXi+C3BZm0jP36+TIAzTOBcdKplCHLB34Q/sNCMTb21DqtEEmn+lN1yL3bU4
VoP9BCmLgNZ0uLu2J0ZuxfssMz9nUXFT1kAye3TIacpXISw2S1lwO1lEdFwHNNeKISkjVB9wOLHA
yrKeNMJCI9RBb3etSCBJlOo9WVtUPUX7MXBy6/g9escNd60kdUy1dYKJ02AeSJQDcCjrnHka0Rrb
IHGwvQBty1fVmM3NnZn8jL0zPE/2UP6otj++4PVxvdbMwWh2eiWA1q0VstOhz+gI1aIO6NI657gW
58jmXkedFzRu7NlO16H8N5tjatMB5HuSC4cTnjaY5YRC+7PWoh/MItxK6ev1Q7428/p67JiSEFOO
mF67Hk4WP8r1RMKq/q7VR5wMY5bzV+ORY+t6UBoncj1JeOqimmluxVOVVLxCNZsTQgVmbm8qx8fh
HbfwYDWK8ybED7VzMgRzE5MRj3dHsIL4M7cmLk3ll0yVF2qzc2+geTQHJvhYwDIUCKBp+CiZsMwU
NQQs9ugcQCxlHrKenUNkz1HRcOHIa+Mfw+Whq+VO9UBh/9xXivXc/OusgraSKYXA4yQFe5xfT4Jp
FnSOckmf0EjVeGJh+ZlBG3NYvp7ejjRcbWGLABvUaAh4YYu28UVLQGHGK+9xtNxx64TaPx32/326
zTLbZDckGDmsl/frRQHaCnp3EPA6GP16glnVEVNBvQtj3H7A42ffxQEzqrRhzxNjCsBr8+fP5W/m
JLaNUQ7jHrco8Jl1UPrTCdnEDmQluey8YOCQnmTBGfnxd5nJh3HGELCMNRnXdBLXekCdmA7L8NxV
3KcLkYkbo9O+98o5LsiAQtk/d5A6iMOCClHP+akZ7eQRiNjnP1+0+PfhDhctGYq5Ntet1hXezxfd
p2U3k4vVeWEJ0CK3wXqquWFGF1V7TYz7wLLVpdBLtsBRSOvDObBnzZES8ez9w6X8+xjRVoIhuCDe
G8Xouv/7+VLaWY0z2Y09vNQVnTLzhPUpjp1CIQm0cwv7Aoot8JHFfUDA34EnvyHyorrkfXwTO316
o+DSbZGGAWF18h125mtY5OOfr/M6JP7t/ldSIopwTb5lB3HEL9dZAk2L+zhiHuZATloaWpCmrHOv
zdofB3MjaM/cKB+0MGGSY+ulP8LRYcIb4HNoKkCsTqWRAqyv0CNK+BQxJHEmusW+RjSrln7XZkwH
bLA/16rX1vnsEwj72NUUDFnJ99o+Vw09dxyqbnutvrWyus2YwmBZG9XKxv9oZNh4A16+BYFqsp/1
nVtShtJVuliopypHrbruy9kcwjc2YwvYke+UHKOX8POCO2QTzJFJcpF5lhyRcPby3ncHQCKJBjC0
eb6+2XE29X4UccZXCgU9UfKjKKLDsO7o1wpaIaoSFbZUMeFEX09S118uJMSZxtj/+cv5u+KkLBhr
OsNUjLbuOmj96SEM+jEuIpcv57rTK3Ney9cSbo6Ytm160yVs70bnOOVvndWfRU+ZGmvOOJiPX40k
vv+H61lvht9ullVFw1HbkIYufz+Ds2vLU4aqbNGmxfLdcsL3CL1g4aCyA8sAOsQo2DX3ILtihWO9
+dbODS2nQ4gotpZRYk2oI3Jv/3xdf7N0YipqMtXhsWdD+vtzXzs2iLceXBgtptwSu4F4huDsEiXt
jklX4TWl6V/PojpYpX3opl+Ic4XO2Wb5PgiR0JhEfpWN6tY/YdipT2x0OSU1zNziGQxz66bOOSTf
Ka9oJP589cL5m5E+FCBDNyWqAINxzPqS+ul7xk9LX6KM2itK/VlwiHd5XSOdzWy/Agt74bwyeQOp
znusMm84w1OfqJDu9llHWnrrxK96kMbbdLCAWYbdwRAiueuAt167Mrx2wAeR/9k0rpMO827d8iR6
8qovAwYvspj60WawVXdHbIoDmDQGT8iCrK4iwX59sJvmRiw5fWVJIhlziwpGOqZdAGcBnXhygIVF
3V8ng/gHNR/59/bHSLFn8EhxBbiVq/2IJHY1lGKT1hkthcUROtT3MqhRNZW4N21r+HZtyc0hH7BJ
OcSlD+F9EXIwv7Yv1dinuyQkDcRdyL+iMhTSOC8KZ3bUTxdWj/Sf6wEjVmbsGyS9dsbH6wqqcfTb
OEZvDZqf/2o9fkpVSU63Nc5+Iz2OST+SLdpBiJiJAyMn2YjLAzAEVJMyh4ssXtDnvOROgenDgTH7
oxokHCuIZ9r2cNIo0PpWOYRJAYwh3Wc9ll9fngtbwYlOarOMzBwbTQCscZtPbSMOY9zdAJzQ4ECH
Nw6982XEBjpp7kOCAWaQRHHB7jrpC5S6ChTC9awP8pRV1NqtmdEd3Ze46Cyv86oGYBUI6ALkDsEh
ohcFsn+KF3glPa78jMhVMnh38TSXmxyR6wHVQfvpep3wNs8TimTMIsjTtfVxIQQvwujVYr7Ae7W9
TsqMWmu2/UiY3+KWmGytqkLN1b2C9gHaBybAE3KqfeJnll3YLP2qlGUAJpxX8lvIj2ttUNRwhXTL
nXd8jCM+EXhkVZ368RgUABNDijiCgaq9jR9CK2mgH0cfdacJzhkv6jIfTmFKX9S0LLIxRdOBTuGD
wcGB7F8UG8bCSUANSfhDsaC0ieM95N4aT8+O+A3WsHiBCiAsEVKfY4xF6cMSVdvKPBij1B8NM2w/
jITGkRhm7RbBnG4dgYpoqDab3l2yXWMyf4vlkO9hxIHEbNTZkrN7AUZ8WIyk8sogvTBYgUnawT90
cph69gxGtHCJfaGoWIOGNKNAGV7pDQZStqNkZdMNaz0G7n6AQzpQcSbsrke7oc2KcZ2lmwbXy06V
cHuuT2TfTehbyGTzcbSz3F1BCZr1YdY3VClybTBhHTlXsu2vIlz1OPD0cUwP13vg2tqvh6HCrZC1
VabjdTXBoG7rYrlfD/kQBHfdjMc3zmvUzK5J0M5/EXZey5Uj2ZL9IphBi9ejFclDlczMF1hKyIBG
QHz9XRFsG+vpmrn9UGUlM0keIIRv9+UoWYDw+GEkMwcBAqL0CmpDRUgyj+e97DJ41DzzZlh9LYK8
3DlKjAl67yDXlY7YYD4VZIw2+pRgV92hJO3Jvn6fSjPaDbZp77POORZOnfBFuQczoZlDkNlnUkLN
hppxDMrfg7wLsj1aIE7ylU8uFEXQlI9BtPP6pn+W9YUfW7+ZEjI02djSV5fHz8gfFnYWi2QdMdPR
Sk/emvNFNVb5qabYPtSwVtIt12acX0JKe0bJMSE3iC3lZsRVNh/Y7egqQ/U86G89vrPnN9CPud7V
dcWK7bWbzkx3bOUV9JXsqjWAGqv7Net+9ksw3LwqBNLC0uVVLMtRx3gM3cM9Eki5OBEDoqq6a3lU
Sy65IBKZzoM4rUyP7Hyed9SObfTUD92CuYSfEwZp4LiawHdG8XecfbL+gYnaVy3xKUesLlp4ggw5
LSyIdGzon/+Iwx7+oP0WeWBJjawhfuW4JYpu+EEOmqext4g7YI3csOmiWqwJHFg2D70QgwJih1hR
nQAXvteOtNHw6uBoZlWx6dUlIKWzaHGrSzIHb4SXfnmr3226Qcl+4D24tW9yh12GTTHA0NJvEsFg
rJlnzsHhW2EG3FV9hIyI7t55g286ujSF+bOkXE41rQWXdeSWFidC7Calpzbx+ALRElAwqigpTxjP
nmCm5pBTZVizWzhC7tLGh1ivsvkFDLaoKqytTZ+eALyS1/G6p7ngxMGSjD2x+tdaqA4zdfq0bH9b
OfGTs3CndjH77f0sfYzDfVbwPhehTXofzLdeSAmBZOfI5nDvoq4XwOWTKWO3VuQ83PD3pt7EwX0p
fg9Zl27EAg9jDEDoxNN7Mc6gGjEwk8jyIeOqG3wxxxdJSelj23xLfNJ4+rmTwN2cWv6uyjk9pQpW
60c9PQzqPtawktuTCjMrDSbP2hrxnkwOcfLH0R6Ao7oB0Q99jIy0GcCavkyOXX+KrHrpHphWbCPp
Iv5xe1Oae+OvE3SF4iyhTO0ar6fDrDHA2Nsdv0ma/YhVy/KcxfiD+TgMw9+CUXDOQVbcu+VrXhIa
JlFQQ5dZb07uXIJmYD1cqt96pjoZy1vSNu8UsNOLpHZnL80nMlQkCWm3a3deRLDeDwo6MfhHNUFj
4i1h80Dl7cNU1dWWzoeLO4n2vERUQyKgBXunsUuuMGyaDnGTCG6zflF9Wf1dfDtkoIKSZo2cmQRk
6g38wgX3Aa5eKBVJGXfPY/RXVkQGoc7iB56jr21sP1J7SR4ygobm2HOyIdnPhCyEF7lx1RiJEc2z
W0ZfieVkF7t+19q43sP1t0V3DXciDyg+IL9qT+GyCVW993a5AfZWn6DkPDfECblRtH5vHKwek6Qx
JPeYUfoReLd/omqq7HDq1axJrmmwPgOghKLGq1V+5zOW1zU4Wk49QbCkPSLjGkVXbnjNQbT4qmlV
ltaHETkA6jkpwmxV9hz1saXZJE4DuLZewcOUChV7zr4OB6j4HdFfq8LrUAzHTsliBP52YNXik15P
gohPTq92k1MEu4zr/rYDWAld/NMqCYoYCVi9T1PpZdAQEgqPfcs/dif9lkVPHfauY51TRJ5b5bcg
eDfm3v81T/OhXKLtmpB/91X/rbo16quQFsbBVEOtmlg0O1+RG8w/nu3T0Yh1CxMcJutPNX35uQQt
wnuNcLe4fAhz50jigA7EMhOVw7Po93JEfM4r9qGVPGvno+jqgaHZINt74CEQC6Kr6VF9qiB0b2mF
T6yqazAiUn6ltrrYBwF6jSuYLOjzkl8Rgssr/zwv8TfMEylMRt5qLVvX5Lpmx2Z03BlfUv3g183J
C+wfKS+W0iHDkA4Ojq9ULjFh1e8hBsIfdWqQEibr3AskTFDLknWftKyc0lPhjME2XoaDPT+1Pg5g
/Z7TyLke0BpBnRbdS2uS9NfLOBmndr9+df36Zy3aaOtWLDf636RuDzMvAGkgLRLvjn20vyQMiG7K
yaGgK9t0FyszAhDYZ+Z3cEprgdYoyzvXQ9pTauwR6lfT05Gsju6ObcNTV5Mi0RvHAHMAlR+uBR2l
+jOgQIMVhw2OCr43J/+N0ODFhuF0hIH+5hv1JUOK3K3UyW5SXbRSBGefpYRG++kA2/8k25jQMWas
g340Ioo8gkymx399iuj85vSeryLbFmqSgDWVj8Fo3or6bw8dYNMoE8NsLX/HdLHPs8dGHpjTb9Df
2SZSrOSGUdu2GppXa6Ypd8hYeI2QxpeVbzJMkMohFR764lS1A8+VOgcV5fg0V8t8mtWAQssan7eY
AOasN7WEMtJ9r040ZNp+1oON7x/PljJ16ZNTocbtaiVtinA46P8fntx1UBElWD8oyoH82frWDz3+
CXrMGYFHFUcOspKJNQggUXS4oVNx0mtPXkS/PdF/y20Tf3BQWLvOHv/oV9Ixmp+BPwmSqBCz4H86
20b2IFKKjcYcx2K+cMXGicCqcRzCaU9y8yCGpv9wIk743mi/L5z8ua+Fv7RUjE2wAFxSHVxmjKA/
10Mbs9zqFcIZw1uLInNhTYbDveZn/fUVKbGQ0JD5rqrhpbRxRbOTOmjQa4kleR2OaRCDquVHSyqY
T0sdRhumc1ccKIh933PybqFRnGp1zOgzbKRN0l+WjWcNy7YN0Jv95cNsapClWQEcLQAl3E2/9ZXQ
D5qnOOOU5/VhfIno8tp1PeitJKlg2PCwow3s6ywiQiLViJpHJlTupW7KX0rBlQYQ3oGRYgfctv0K
R4UkS5tyCvGJCvoMZ7VZNRNEHR0bFQmSsh6eQAosZxx4/dRz7oCtm60jzyjW3U8jZad+auVKiI2z
xjUhu3yeqgFSC8zrLrAPYxhmx1BRJNIenNxqQ3tvxpE8rd0/ZWX9C4ItatgEsjPL+vM4kESl5HVL
jaxzoDzrNYiTnms/HonZf1gEBoO+k3xkZvxqW408z130no3Iap5L0ynHABLJf2EfK3r4fPQxUV8z
+5jbeM8blM2W7erk8jVDVmTRtEDD4vLCxUVDuP6FLcGNKMnmcGdhoNs5RMQP+gwwUiyytTtOt/2Y
wIbFfRWHI4pCHmSbzJkQd6TZEJjOv+p3BLaWjefRetcHpcYAnZA7krws3UGIpnSLcyehLOHUFuL1
86bi9SvX7+E5mlhH4DFwGVvEYzXJp2nkfmjDpveYFLy4RJcAv/8os7o6GqGwbskxomR+3JgctgDK
F1uzNVyBD84vsf8a3Ymn+1YnuJYdj47hPKAu1Gx4xRa/jrv9yiO0rx02IEuuIUCR2djD+GGYNHJ8
IKbKRTJsnntJTrHwqAaeSzu/egMfdFe8ZbHPcarFjmWk9bCJZ2bGAxqXTZr/AmgUoueCsyinTmej
19ucjMMt8eSpGLv5XLD41Vgq7/rHLO2B02zn/4J9pp4xZnd9t3JC5dvbr4580+fGuhGvjOATNP4e
p0jsUyIji0s5uW+QYZuPOoyGnaCGo4UbqAqW5IU6BWB7LeWs+vrS2AsfJ8v2ritC4vRVCS9CzBa/
EW4Aog5YZ9HNjzIJjZ1fQ7+GWrYNAA3jLymyIziZoaxgKqux4KQ8C2sMCNQSabOJw8q6dlHu7EcX
+CKahSqbDZ0vXpddcManL+Dvb+S/xgd/oZaGQ/mmlBmEwLoNn2DU/vBkjkYoDPfBI32Wijy9E6FV
LGp202Ky+1vJ8SEJwzNozN9kiY9VGLtbjyfiYBatRXlgSICPHu9rSuF7h+cNYroEJWzfahS107Cs
Flfe7I/fBgVcpZK5JASZI5zJW25yLx+o6HBBI/tVdjSK9t46Nf8ksKg6seHawOzZ2MYMlk8uTyFF
24eJpr26LH5OylZs5QPlNczlloUUtdWSfsCvehEz9tDpwbG64jCFYEerOOImIHie3R5ITlLV05PR
yz2BD2C1oMKufMAS8BEWFmCwe6rtyqtARZidiFiLbxI2XutXbvzTTlrsV1bKQ2yEDWSpanie3A61
r+smPg3Y11ZRjQcBigt303QOlqj70nQZrkg/3duqL9Pj3rUEpffBAEEUH2VUDF/XNkpVVRo3vtg8
tEtQHSI7BZFtmPgXxvk4ONivLANdHsnzBPa9OARN9V1nhnAb7MclFUjfRshRDxnKxUd+NPP6NtTp
15jp7rNQwmcouvfAeoZHltABMDHRj4f11bTXHc7uG2iA9SGNB/E+tJimAjqdysJMTmJc3be1uiZr
zoW+67JzSQXJK7svFRzlXG59GfyYjSF9liFLAVP6cIv/CFCutXN7zMWlqWiKKYtxAV0XNWEUzFdk
fK0i5xflE8UhkcAlpMlIJJV1B/zwMYlG61qAZ+gThq55jjroq7rOLjXeQOzjyXH47dcB3ExN34dd
1bdE9t2xBCSyWR0hjw3KLV0V9KsE9tKecgaylHDk4RYgxspoe8Dilb7UNlNPWUwP+WhicjTL4WXC
LhTkZ8dMs5uwonxn+gzHWfVvXKSq/VIbJ7sa0qcyXs2Nyg3sLOkah6mnJd4t8hkA/iDOcyGOLuAt
bP2TyXDC3UYh/oxspsC0cUDBF4u9vC4etWzg3ALcXMMJtaI/DFYTgsAevtGwDIAQDMGxab3lFAqb
AoZgXa7Sh1wBnvZpQTR6giNxAwajkgej9cC1RH6ZZHpLMspnAYSlGcKcqqK+SWj/WxFnJgM3n+qk
gnOcEskxclNkNaawMZyuCC76T37dHkCuyVNZ2MGlBa+38wpmXLon2DDXYitzQMb8DOLrmoO/wS5b
Hu26YDHpkxtPkHPSHxYIypI+1ozNu+3F2TGC6UYL1Au9p95u4nk4VHUpXouS5I8xB/IkVo6byWKv
Z5+K9XtIKxsbQDlxcrHJDrvxVT870m2/d/aMZy2hAZlSyd99ZODdNZmRM1/0DyKwrI2ReNMjxdTz
YwmNaaf9Jn4ygnHkGRhd27iHvaFCyiofnAMcguT6KvLQ/Nowr4kA8NAjLcBVd+l9av3kLMmeMbtT
3gm+9NQdwXyMg3cKs9VXj8a5z/L+jnj0BvkTR3WS2y90ai6L/QOqTP6k7WwjNauntmsA+8VB/IWa
ho7C3NccC/1r75rcTCZLIQgoDLdXjkpVKcQNO2h6LbmhoNJR326G9vuc194+aWcqe6MFH2oHkzxu
DnXSUgGEB/IJ1Xmr0lEXdHEIwRzK6VU6gGpt4CMb8cMcmJQJxOWu8zrjLs3sMDbdLzRiBzc7tJIl
oF+yNl7L2v+T5nn9sMjKf7bcAQlxfAhkvD6ICopC37TT3htxEKwh70PrmtegKuwLcoB3ALk135Oq
2kx9XN4qpgc3/Vd1xcUTlGZBsFo5HrTZYTKxfIYt4DGvziyYpW9QT7pr7vniJjsHi1c18x84LTW4
aZqsu2GxWLu5D9y4Uh+Y7jI09UHERkgYVwM2+0bi7jjJjrN4nqWbpJzme45CR1HJeWmGeO+vvzwm
Z49jYQznKrHf67FzbxaegENKqhMo3I/GXPOnUgZge6F/b1PPCh6tyKt2LjTibaAob1QaU2fpB/Nt
PFtT2L9wDBheVnCKgQGgrhxf5xk/i5EsZ4wVPpM4zLB9LYIHIiSQNMKwOLlNM+3dbKoPk5EoL9ec
7aGAyiMXjOKJp5q4g6sEBa86CXTgR4bi8SMA4pb0Xz0D0h52g9+Wd2seqKSo4YLBAh+39LBOBydI
sb2u9Qd42Z/Cg/I84TBnWjlyu4sJSaqE6jST7ssmHk4TCNxMxKdK5+JxsNFaCi75nazFFmMkN8ME
/7Y+TU1JAzZ5vJJVibgS5I2g19VC/xSw55BQaFyYfeg1CydiMjq4qnyPm0WO+nurlJvclxyH9enU
Uq4jBoFv7ZR7D+4yPK4RqhnmI/L0o/lTY+snMpuAsrPWtF9SPyi3VRaOewNJfo/md6u9cX6M2uIe
cJPpRyv/zc6MJrE3O4wqrfI+asWuaZYfbijDW9musCOVCXpkgd920ZMbm6RtK5QH5aOiXhFyTtw1
31y3cq+5yJjQcUGtqSkZbFH9YEyZ+qjPXS/CCxHirRgijADTrKKTQENkX50iwzyzHbTc31AP9N12
MVVsAe2E2Er7lTEVubBcnGWGBctYMYJawqsBHJ5IyDMto7ngjPS700O3lRKNfsZFakdmfyqahUKK
Nqak6e48x4NlPI32Hy98der3vA7Hp3yYOVTBDF/cOH6TYbC35XQePUdcQMHiXM4iZsMN0tawUJmS
LD6WQWl8YKds6RCi6RWu/QsDlfQpgfii012NwfcG2i9imeCxJc1pcTUYLIJhEB8GfyaNxRJ8FsUb
VoJjSBjPAQH8EITznnvHfLTNib6T6mhx1npuTRNgRFnG+1qaQOPrJLlBa9zj2X9yor45O33x1HYL
eBZT/ilW4KZxSjG4yRyGqd+2jE3rCuwVrxulfduUaiHKo4BDhwWUsxFSxZhm89EyqmuVjNlN/8kz
2ActGgp4uBmz4fY7jAZeUiAI4rGIiT12pXlNfMe8kqTiHNp4fxhrDdTEMpbtyA5Ch6r2wYALmcrG
5jKMFgzzMrnb8AS51OJCH+cxO4pqWWmmWwBaGJNxh79il+/FIIq9HbXV6b/M0s1/WhSIKJmETy2A
v7xMypfzb6P0tq+bOTSBnQlK5CeTCqZFWeOZ/IQtErVRO1911If8QL6dHPcHpxLyLWX+oiXQ3ndZ
w2jCRBkESmlUu6YpF0jRzMMFha7HEiBZ5uEInNV6UjhYtfkNvpWJQ9Ndz0VtUBWuVY6qU9T+R5cB
ySX1s9OvNxs6KpbX/R3Jm2w/ff5J9yLK5aPM1ROtEkOSxm5cBywSMHhPZM1fhGFfmoqBm99jmRft
A2YB/J8t2nvdvtdCiKOndUXlA7YhOiObfVie865F14qTCTCt+i3tgj+rlTh7MNYwVVvMqp4xYClR
bnw3a+V2EestdMr6QOYNXkDR31xrrg91iDghLMCyExy78o/2n89xbhwdquxCJ7u3NZW1rj+FN9ou
TjXULW2RJTEPR85qvmUN6oiaSLN/wiKjWGJXGEBb8xCK7FK8QAoTTyHe4l0K7bolwcbKU/zWmlGb
BrAF1pAioPmbU4nqv1m1/H/m2tgaTRfnmAV05h9et9xGnqUmA21GqYDWVJDUFuO+glHC02Oe47h+
7Piv7n3hPAQ1+CiWkhcjczOGFWtwTuKcsrVywkskUz4TKTHtcT/hPFi9WR1pGqdyuxcnzTDElUW1
1dpD3En3sM7Nq959/Nz8UYZUVsyccDLXDE+W1ePlTlsa7DA2bERHlVBYlH+72GIm747DpbL6dCOT
GA25qOW2tLCIZRLyejn2lCV85YiLd3TlVuCHlNeF0jGOBSgxYOXWty4x5AWh6UapJEVO8OY2Tcc0
VFhWedZCrY5GcPGzpW+/40uXvfXdorB5px9jEqjcMSrYsD0dxSqMUcDMe/5Wpg/EXOJL44RXh7J6
Niu3P5YG8WiEWlqPSnwfZGyWrlNCe8p3u3LRwK41QmcoJg4EaYAtS9oIz7CUj5ktv3UEQzZcByjf
Is9GGnklcJBwYJzdneuX7lNQ9QzOu/KCRzrnL9AH6bTEYtxs4Re7cxpdtcG2D+0/Wbl81X8TdStA
e/ePfvOrPH4bVT5E2RbxOKqCSKiu+tBKPTIKLoStyOw+B3NJgVznjy5dy0pG8utvAPbuxaIakhrj
ZM3BO2c4i+xQAyPGWRhKph2GDu6SvqpEVp0FPUcxoSzDWVF986yFOY/SpEI+ywutLrvQseY94vFr
qsTvNqbicBLph8ytlwlQIJkPujxz8lbafiOD5isDuAPSHA1zXKcNA8tlUvHqc6csvOptcoZPp4Fd
ucYpcPvfHhXU/2UFdv7hXfV9J7RJh+J9NAMn+o9opZ/6Q5q6KXW/1BlZTjYfRBH7zI7okW5UD2WY
rx+OFVdcm5JXO4AWqcaQjCdikNBmd6xBgOqPh09tL2QHGwx7pseNaktVNYPy5DwZFwuXGbYbZjQ6
V8DZFd2YekTpufxi7vqmLRD/++7i/MNf6jM4d0LHsSOf5eI/TZ1tytAucyCbZoF8aJp04ZI9Z5Qp
5r9j2xhPpvNdH6b0SExLifpolyExbgll3DJV0R2uPvER65eDmTsPur9zHP+cgyA8NjVTgsR7sq2a
riU1NGiaHyUM3Xql/aBS7r8S9Oimi+CmMZVu/ovd0P5HOJJvzwn47LBCO36o99Z/2ztrhnYWFTwM
XpvlS9H6wGq7KdsVM8XxbiMlL14xb6kk1GKkHjvofUc1NWHe7JJzoQTXIimAgm4mwrdHnX0aAsWO
swlQr+mv//0j+adFkq/ZDcigkRggmxz8h0WyF4KqBRPrX2p4pyKmDWOt38htuFsjAjJO9RbZDcbV
YLFD+AYjzHx3qa+lMXJiSdGypPFfY5XK2/t/2SR9mCRAMBSUAWv5f3rKW7uc8469d2uawsfl/xg2
zKRDa75nFEdAlcJo0MXUyxK0aE6NqaQKUMcG6FVeju6T+PT/JxqAU/h/fEG+bcO0oBQScpp6rv/t
g7WCoe9zRlXK3WiTrxm8fclqcDFoCuP1SZjzDtkVr1K1bT3L3mGOMn9qAoa2+6XY5EjwyuiQwPhX
lfY06Vbyi34M0GYeSgt3RB98pWUGpA5htZ2HHQfcjiojBj5hte6AYaBwzt1sPBfKFejEPxOTK9OY
NdeimxV8fcUNFK7mk9nWZ9uq/uTUAB8/Z/YTSreWlQPB3FhxUfQhLq8rkP0E9ZehfaLCM36aBcUH
DrPsipo4aAPA0qwULOIiqZhkXgo0hbhvXxc/Ci81rxNooE1hV8bbEgXvjPgIja2wQNt86j/AZH+r
xTRc9LxhtIW5p+F6hRfD0pNT9Z17L+CFxve5TX573VAxF8rrq8+mhUQSXPTPjpB+tRml1WB9aNxL
/ydKSmfrOJP8ao/9F7Rw9qrytQVAycDIf+CK/nfmMN65wXCtI6fiWI5kYUZFe+2YxovSWW+zkNWt
jVZVjW4cwI+lW7kGyd3lll23mIDrkUmkuokB81DNfs6+6jqOCXXiQVnHEMNJ55fb/+rCqHzoEmUf
NJP8CpSPtghvEJvVNvCk0/dqgGF98Cb76GUKEuJH3GMXTNYcPp8EQDTHkulj5y/3FAf7hr/BypUk
4S7N3GjXtnZ20cPQteqMPX03GOu4ohKItodw+Zw1m51DOIT6E7jAaTceZzuMyNZzpbLzfNorqzl6
ufKr1TZ62MRs+eKTgxDKJ8LvjCax2qqYPHsosHtttAF6VjG5MZfyM5lEYuOMNZC9Rhhv0oGW3nOE
134Lba2mJEAivNUP0+D+tOoM/ZJJ28x9CsWR6hhbsgwOzJMj++b0e0mfIb4Dep8U1KBifLqR7qeV
RVnAtBdsNCXICzZt0onOTk5+/9GyYYw4QbeeEQ1X+0shWuvTDgfz/V+pPn091ud7xEMCmZXxUHTV
r84iVufzRxdhJeqHGnBqZj/LlRaIxmijDcw6aoETvDz4jaCDt496EzLWCBZtNl1Yjw75lNq30JbH
IvLigzZSEHfmu3HocuvW9Z6Yl8gmjsVs9JtX+z7RzrEFcgpOQJq/2olwZmnfyTrlj17T3pNxNC9W
SqQqM+iuYBi4bQ0LEX9dH9aCU181U3u8dM5ba9fHAun97nT1retx9DRDYR+IXbqHsWtPk9dCoSbE
fOa+fJIjLJskcQDrxyROcZ5oE29mu+DyVDdHCbO9HN1vuRsBp8EJc2yNGv/MOH5JG7Qex41/Cedx
bJf12Mm+PXgFMm0DWRFwOYpR0FEWosRFm9ghI1QDdWE+eHn64gRUVi0xAEHfz64UhL4rRhmF2WeX
VqENvQS/4kyIK80bYOCzcz0Z2TkvHzjaH93Wne+icMe9WJNXht7TWX36S+/efKd1zhYpCGiBeoIA
oACQdJo+1cynkkZdNIjnM4BL19fW4hzsELQK+8o92LlLYpKan3Poxh8d7kckjZvfwRrJ6pihdkyo
JsBDs5GWcSyJ6N6StrqWdpI8S8dpL4L4ogtmQaQWoWhrmW61lX4xV6KbVrxHPgei1WAEccEkXuVI
vx+nTZ1Bk8rc5JDjfuEYxiRCJeX04j000085OkgpDNL17KZt2j/r2nx3RGUBoqXAJW+ymz7G0cr+
yzR6HxO+Fx5P1YqllDnED31IbVEaUSO93VJoZiSmOoiyVr1eFsukMUbdaONMuXRE0dIRzLV0DnlX
Mit8A4uH0tQwVkqzjSlGWmh8s9vTyiPa+WiCzh1HOZ7dZDinyqknwnLe+K0kaCrnR3vG5yGTdxjW
HCSdkZoJPgeIkOu+aFYWd7VL/R9rld4CwonGFFDonOOZxY28DZTRbvUNwfw0pFinzsCi2KtVCeOA
M0EX83EU6u9DX6rGgWmWGeMKCCkCKnOs3FpR0wdFtObjip1mn1IVtJHtH0PM/UmqtKdQ94zc9qGQ
sQKeK6f+HrcmdGC/fRyj3Lpw0dgBE213uW8joqkJ/dhQVoKpvs2L4dTkv8e228XxnG6tJHkQS9hf
Bqgcw1DJU4p7ZeJ0dDTssNv2bXmNFdIlibB6w04DCt7t8gFTr5Y9NQ6OOqUF/HTM7BucWi7Hb1q+
oAT3wSdzA6uXy1QyU0YG13OTwubf9iperlEJuZ2KJxlxLjYdolrlCkcjp8ZwY6ofl55VGJjI8RYz
wAnXsz4G2DCYLr5bBw9gGjdVOWZPFqa4Sgkg1J0M7LPqDAHy7DNzbw+cRrhYc26tvgkXy3hpoKIA
u2ParEhXee1us5pZBJTQ3+voUp25Nj5gpdA9dVX+czGLaJvaGOro3XopwvwEgFT5YICLMO2LmNFN
A1hiWzhXQufR0azk3TSc7FrmXYRrAT+iKaEExaW1JYm2WfM5BroQ0Dah3CtuGRPNcPPzMFmE+QfG
eqMr21OPyc4hJsOI5a9ymqF8rIex97aNmwCwHyOG25j59TPjLQ3GqjX5M/gIqMFbEVfNET3gtyiS
kR8Gg6sWdQo7U9qjVI7voDLMWQaUB6XY7nEIqbOOEASkonlpr5Xzq2tncXefo1caZK1bq6KfjCrf
rDyGXKAkKr1xlm1h0adjWNcly49Nb9L2O63XRllCa/ztOxGKD6el7kROzUWETx5a9YMXzk8cSqaL
Zbk2lCJfHK2lSw6VTZ+YN2D2w+e4sZq8hEFtPVZoY7sm7U/qwLHTxrk4LD/6hsq7GYsiBqzhRAXn
uGnQr2rTaZ/Nqf5l5NVZ/aGkVS7NTkizWv+z4I/WLOa7GVePJdtatyY2/kjWBjAE3wx6cg7aWZUj
X4AhOYkJxMY8UTPNj2BeMJzkDEw3XVzFF21O8XLzaarClR8maFjWSCwbf6pmuWmJbKjRktPB4apO
neF5SvK3CersGQPom+w5Sk0NuKTF/T0Kyz6iXIhta4VKbN5jeJ0flwbTE8Cqq2+baDhogmf4VZS4
ENDQiXQt02GQ8VH/g4O2clHxVG1EyKEs8bKLXNY3/f+NPHkX3FHOGdDbQxaH9imt4pM+VqZJm26G
AD8LtVNiQ9cFZdllCYDJNMirCN4pzBXpoWuIbgcBodPazZ9j+pOkbLu9CyHykNOw+kCrSniMI4Me
nlKxbQYAQR79CoWnOiYCHJna6OWTcUAAxz5D0egp3FtZ7t6FWE+fSQftltXXaFdQXeBj5vEyUHOm
4T2nS1o/Okm7pzYsPxAPZy+vc45lQ0r9BufBWTHvRp5ZJ9yxCDG6UdaRZMaSDbegNv5FgSxks5ez
ZXx696MGiOgat8csXpjlsJ1bckw/o602uK/vFMGf9F5GqOUorB4HGIYeEHZyk7tMcTTTYwmZyzm9
sQkLc34R57rloDq0ibPzJH5l/elUWDKzdO4/X91hZBXJ8+xBv80saUxra4ZgK9sQo15l/aq7gsAR
x02aN2Cnlphhgt4/r2HubV3POOhEZZdW3tYc6aOZfdobMb/z8A5HQlcPn4nLgVvL2uA1Xl1SWwzZ
lFSdHPH/Vzu58O7AhruMrGZD4zlH7ZjN3Oo5hUl1xwlKc8sAcwCQf+G53/vU7i7EejkJcA8sc3dL
g3v7qM9S2JPaicRPIdNX5LHNwJf+kPjJfh4ZkbmL41HpEMz2diKNO9Z0rVV9UNyIecVU+5QCXBb1
LB4VcTjf0y95xPBE0mdFh2d8pI3uQb9XWn+UJhU01KWITRW4yQNEw+Rkq0O2Opbp7UKnamYiG1zb
+hPEP4Uq6fCTGOdyHqOTGdufUbB5IWAjRTTfgo6e7bZxH/0JovzUMjUTbvsDZkZ2MVKmqMyQnwtw
nPOYsK5m1m93Fd7d9rBY1UH/QdWh6vXFo+FG5e+hwOQQu1e9+yfutFBy1r5k0h9v3WowulVecv1K
tGwXR7rBVwhfXNXQBP0wurducNOsKEvQGO1GdKbQY6utguHifXSlt2xS5ebEUQmHFaSd41w0oGtG
uryAM3mdyFScs2Z+NDCB4OZIf+QZ9HFzOXb9bD4WNPppAAaV0MMGizEE6oiRvQr2aE3KRTDp++Ix
ZZLOZ52/gnErr4U1H4hjiq0/Os8Mfz/62E45n+IXTaKl3ccWJYt9Vr3oqJGvYk+Zt4ARMj2uCDGf
mbPKdOcUgFRM0AzbpgGXnvhhe0GRqECqVuyKB0k07tCh1gx2Oz/i7nib/Sy5jh4X+rmWtGFQPW0U
3kwrIjOeQrUVZhQS6hDD7FrNMR6CADR7FzGWmaItbotmF0+1c0B4njZp5yGEKK0URYPC7ch5Xr2+
5jKQTnwFXrk1GgTmPl72g7NgocnrADqOmhfSlL0RbD1uA4Mhgirzad5P7QTT6ISgXhmYYEg2/ZSw
ME+dNI+SK/yt5QpTMA6CQQG32IGHbAUVgsuokLyp/C2BkucKaaHXFTNxHyrTvSZFaXAb5QXv3dHZ
oQ1QygnsA4DDh1Gn4bZalgfNNtFnzCrk1p15dI+qfUsG650emgaphRET3N+3xZUlZ//4qkEfBbVH
/Di/tIqNMi7ja0bz2j6UWU13b4Oclzm/ufK9U7JCItJiKfeABO8m+pAeuN9ZAB3alybuuahO9ucy
4M8RUx6Ono8iJrdEDxN3vVD4R6vhRX9W575jmtgT0+Kyvo4ZowGflxtXActAjplmDqanEvvptjct
VSORuCc/ViqySrbQfTYc1uxeSPajrOCibjO3+B/mzmQ5biXN0q/S1nukOeAYF12LmEcOQVKitIFJ
ooR5cAyO4enrQ6isK6+qKq/1rs0yaVeZV2QEA4D/wznfSWocQeCX2am042uQWnJf0gf1vdP8VsF3
vcx38XKXlz0t+HC63zr32XqZKpRTyY8qpHkk1vKM47B6oL36G2TrfzdAJjdAumyayBEQ1h/0yTxv
+mDsBKdh2W4x+VOWxD/MZU1D8g4ElvW4YG3uh/8dq8f6dzn48Xws1FZJTnqxUKQKgMJl+snwjOiA
df2APk+sQmhKuKSsL0nB2SgiTZgGfFRG/jk91pxZq9YKWYc4zVM+FdnFFn/rZL7j8/6cfIJUBIzk
E5GAR/yvg0a7y11zcKwR7pb3jhMRg0o+H8Xgv6YmXRswU2tnCsaxPpG/aynIHsmFfb1LJtKAJQu0
gZNRug3Lt8w+GT51j9cYeNzT7Dja7W5EzPjcoqzGHwyCtonznYF8o/NOrkZdOXUOaXhwDlUSHe81
hO+OzwUH1PIzoOgU/kU058SxUK0wI9oszU5EY2Cp4sbs0Tx2RXnm0Ky2sb9MSel4BAqKTZ+5BnBt
92G2e0Qy+MqdRZkglqBs6yn3QqYNU1qydCG5BoHnKi/afq808Zdd1KtzVsoDrCcMQhUP9wocF1RL
XZzhpVzKEbkFAzzOILfPnsfWWFeZt7obXTVMwZNq3VdjCg6EfMYENapq3co+WN17dB8BLDFi34iY
+SoXpmEW8+u3m8lcCd2GlxEYaPKIr7gIhtuAmRYha7OpA2wHUVZdrHjItnKpdiRlT21ZBYmG2Gd1
g8CPLY3GwpsQ8OZP13ggZJ5Nl/OAYxRtFbqrAylo3/Fp4wBY6tU8rXGug5YykSuR9Nilm8nsIdKm
I6ce8VCyrhBDluFOg1ndk86GkrPwtkJTcEd2yNYgbwkzkr8Hg8mCi+wmCAyZvVEV4dMeedn/en9g
/TcrHQ9DEDsPW3L5+X9esQWPoYS56W/gD6PnghEbeUGj0VPo22G8M4m+9RY4WraA6ONFgn9/tyYi
qnYZnVboeVfCawGc9eaF5I19LsjLThoRrro0+MhpFTbAetT2X792aS7Ljb/ebj5bBtqFBXoA9OQP
bgDnf0m3DzztjlaLPWKWwklTUwfTQ4uhLG999UJiNs5Qgz6QA2Rc003v5goFKHw2rn24T1xoxrlp
OgJ/xujDmHNoYA5GY59NGzZGHIo5th3w8d4ustQtTFPvEHvH+37Ab0Fy937i4mAAMSXtkYi7lltp
PiU1OhCVwEMTNea7394FN/9qzHS3dA9Ii13x2C28MIR/S9mFrztPR85a4zCppLrY9lfLqJ8I93kn
5W5iQB69pZb/ldxOpvYT+7C+40mQUwxtuNb3WR2Y67oFodeBGvrlUqjiHDRfMNBeF7abCjDTlnxQ
BJHcy/GaWBMARNFTRIWPUxOkkT25OSPyT5XL8nYiQjJs3J8sWJngTt8w3JbMy4BTZ59TNdD2HO/G
t/tQJIJNWWXoxpcp9K6rCRY1vGc3GA/3JW+6zK5k/TnnTt46TenhhD9ZAVXQQtZjWoq3dOFVzSUu
MGSuv1sEsitPTPnwWy2rt7RDPT7gkFjGYlFiIuBPm2I1dJJqZMG33keQ9aICW+iObcDjp0wHZgc1
IVlzZ3zIQXrnShIeGsU/q8j7kkbhUedohCgQR3KsCV/BOP17uJ5ZAGYn9Le203yOM+ig97qabO7w
5ClGVVnGDHUhKgzodVd2ndzuG/TUWjAfFYngg+etIFUgjBiYz7ICpTVZPIBT+cZwKjnlvo+8IEm2
bC9ilEFyOnczC22GUzsZu889+PvDvYFt5Y5oGBypy18v67DcoRZvYj0+xRyAAmRrKNhdLDKYrEhR
FuTLnsj66qdDs0fbwXFbxaf731aeYuLU6Ne4PpUd3wHG7mrqhHsMSnRiOE1mXAZ7VlAMVuKwIMzA
ppVJEpP+AOK/oy8QW6BKesMRdTAn72KMrhvsWqxvnyVLFdAh+S2aGW/d0yuAUsi1KwuQBjWL+fZi
elmw4wa63hMrUmY9lB8zOM9GLwpQ93cAQLqIAzwT/8bv2xBhQtShVpxrn+qKKW2W4isQ/bgh3I/S
bnHqNp2MYQGGX6KZrTq6Y1R9wsPxFjY4AxszflBzT+BD8Aot5D9A9uECYxs7h6C/CFPpvfp37fg8
cUTtjFKjxGYYgMzid6N6vwjuI04BNnZT5320uu+6BAPuyk4WgefyDUOmNk5EssEyMbNFiN4q7B7C
jkcpUY3dKjOCpzFKoDZ4gz60sripGXX0XIZvIqI1bIli3LVueI069GXscvDh6+pcVu13Y5wQXvoe
xsN0YqDvYz9fa6ZCT3PMvE8qYbx6uv2ImzE7t3hJ7rVAIHDV9tBoHuKo/ZIExNTdJ1l14h7FaFq3
0infYH3GgIpUsHEXrWcjcdw6HVdvnDdI/fSS6C4wFrZoC+fCrfZxWnUbT8E/LnR3jcr4WI2N84Lf
dVeny/CxttEdsz38O27MHQvz18d/IIUMbMeRtkMYwB+4q7m2Bpi8XK8dMBXcroxvyRU3H0xRqI0G
EUFfEbS7Ytly1On8Ncb28eoyaIPzNpwGRVMVJQyuHE79CDvaqwmt02iBO85FYdLfpOKcSfuHZ4xb
+vfq1KKs5i5FJlzaB8hRMCYymofAJvjUwVyz8QecBAZZGgfD7VEwls6bYXyNksTZMEzwEJjF6a5k
zLKvvQgtfPGgyWB47CzKlWz2Tl1F1+KRcHxIMoAwy8Qri20bIonXrOuot7dpwRZmmYzc/0970f9G
OmtOdV/chgHRbrxc91K+1YOR/3aQ4Ro9kSvabtvYSBeeZb4f0uqzPdOm3WcEXoGXych5udJYm4n7
9Q5PQVZQbkIbnpRzY9s8b+86lTp3wm2DktCroml/f54MC2zjPsTvrWxdWsFjSyu8JjwQv+TIlqD1
iOiivFdgKTHDtGs5Zc3mPmYZJi+k8cw3BQKuJQzccphl3p/vsmyLsxMG88qq+rcgrTWJeT96801l
HB6Jo+WetEcNEQINE6Tdx3Ip6uxFZXzXilSACmuLsUu3JJ238+cx0mptNjVmKSPakWdyLyDvbEUo
6wQo2/Hzff1436AatR5IDc+O0Na+13hV16WKkHnngk1XmF+dial+z7b8twBn6gnFtNq7qblDN8x+
MnIw8yPJKbOi30d2w7236HXuI7powK/r98PR4lH/ELrk9lZxmO8bUe3m2Hli/8voMWHwy2AfcUlC
4Nnd+okCjlGslBcl5LDyFg9yO+qPsUnQckTmbwvqbI3uWs4EoJdJzItJGEeEmfqg2mETEVI4DLKv
gCLt5mGUh9AiWbhQJdDj2s0u9yptibj6z0SJ9p4o96MiuyiJ4u6PP/7ba1Xwn3+Z7Pc/Zmnxc/7v
9/23/ymW6//DwC1rCab4nxO3XpKfBAD+r8vPqvz5z7Fb97/2O3eLVfE/YGFZaMiYdiHoldS3v5O3
DFP+A26V8IUQge2S/wOfcFnxxP/nf5uU8P8RteX+IwBdCTLcQRvkCiID/1+itv4otx2PeC0hFmUP
0X9kbf0XbXHoxI1l+kerDbBHVlm/5M+/uuGUYU50N2Ha1bsiZKbV3sej5NR139nEC4pTU+CIujW+
V5z+RnB3z/v4z1Pg/qosfg38A42MSVTAX3tuB50oeQX47cbFY4QSwkrifOsb3WN+b1EFesPEx3nZ
kcu6skxySiaIFpssnN69sFB/11H9VWzkoKTlv3IRyjn0VI7zhyLLxMIdUn0de4RVkxM1qApanwdg
+UJwyc4uOvIBBuNoxV63mlszBAN76TwZbO0oHa+Vtm92v0hwHUVKAoN8hPvlLzj7jzoS41timX/3
gpcW759/gQ69k7Rh7AHbNJEA/6FYDE0RozuyD5kwkI27zjXJe2aYnZo26NmvOOhtMivGb51b5YtY
OqSGoDBJepBSzRzsMlueAk0EYxEgGc+qegdFEEQD0CXtGU//dJc8/X5Z/xwFtnA3/3yxAdJBx+HC
N/kt//XT7iqjahB+HvzMyLET2qssC/w1C4KTNC3AJQkLwnF8/9c/1Pxrl7x8pkt7SfadFKbzX5WB
5jxwezLq83vPOUeL3kKFiiqJliNewEOR6jAKheM2cNLykELUxpuO6zX4G9Kf+ceEaXkly4cElzRw
At/z7ii9f5KyzZO0WAyXB5V73g6/yHAsA0KicScf4eGzn2xJ68ZURdg2X7RN8HgL07ZMe6rrSOh9
G9cPfGPQOqOJkp8NQyxS2AuBf/RHaAvpImmv4pXnuu5emPDuW+KkVzlu4XVlo633O/dhmMbqoWgH
tJgsGieT5B3pUCQNMCBnw7gRMX1pYYB+wpf3qTXNT5VG+WnHyfyA2awIUBsUFabboPC3vlnAusBw
Kfz4Q1uEp+CrRC2HyLPQDK3Ri2b7YfC/AmNh9dZHD9hu+1OPEXPf+nTD0tN7vJoGvtyFE6F2Jj/L
Q7CjM13t6euPuWDpz+LPWk/iHFizwCI5VeCrEfwNFvq/SlhEHDO/otK01gCnQ0h5jn9hXiKB5Onx
uZJ+jF6w+8i8H22QDzeXVcwONNITP/oXckcMdzWa+N5iytbDDaDSSsA9DuD6woxj37cBy0QdO2dD
Wu9dkBHAaw7xo59IiTWT8qzi6XvtDazBURZiMe350pnNqhptmsAaBH9iemwJVW9DUIrkfrJ80IGT
3zyZzjrAtHIbLGjKxrzEu6Xg8lwFm19HpND3WbOtAfSsa1O7J6sxWNo7rD0L7L6X2gQJgvDuUbsh
EukugGPAjX36m5uIl/vnzWsK5tXS4/DwEEj/GaBjh8CjmJGy8ZYZwOHy7OACPVth0WHUDZp1kXdP
KovGfWSWrMIIEuusD4NwVASaQPcqZ5KHWAbntNG3EGjXjgwvewUI6SUkAnaIsr0zN2qtypRwC3ve
+6ShRgV7D/0tbHWJoE6Fe1VQs6WSLPekP42xPNSgMaIcsI13AjQ57ESlX9J6/uXFm2EgV1qP7Atn
5Go9fh0LudSKAyfcJvXwPpBLgeToQVclF7+4YD7JyZ5q38sy6AHKjQ9lGbJoGePHjjUjOqN1Lbpz
SYsAHyZTa+Itf15Tl3x55oyM9x0XP0kB6BpH4RS0PywxUWCWmOldBli5nTwk6B7XVp+/hZXxo3DF
Sy+/don6mjSvI+cyC9/ksR8HjOIxA8zuLGq+w5ATcACZBY782O/zV14IiUkDc+gye1uwcbDQ8DXN
wn3BbHPl9p0x+ExMVUbjJ8TTdeEFH5W9DMUcFDvSds9WBYkqZkrlQPnds6lBvzZ/i3Lx4gt1sH04
lyTctkMZrkOSy1aBqjAOE6Q9mtXByob3WOg3pUBaOC68A9z1axAMvIap3jZGlTOvGG6FEx2Tzk0v
vtflMKeDo7eyCPGBiVJhkiSNzGyuTWMkQH/M9zlbDBLz0UnJqQOTA5IfTg3pZfvBSINtPOftDurl
d2de2C/xxuviL0lHlmdWhleJcxymz/yA8X4gzmgrG+1dYmtw0Su0DC3SV6Xyr5ohI9yL6T1Dwr+V
Xvkr9OEt0belax4s3ioT9QmsBSQj2o7KWXVW9gINMGPNH32k/fDalYAXM9JA5eghQGEduFGaLXni
Tu6+19/igUfAlDF0nxCGYV/gEpyRsbaR/wkHQ5kR3pVMZrJLTSyqtUo3qY/mYbD4nIkjTdQUkadi
/Gxn8YKcDsuX4JmdVntHik+OxCbXBfWEKauniVc7BamqDl31RgnHjrf50vYuW6iIH+D7gAu6i+8L
frhV7PouqRhZfXcmsHiD11g7y5MJUmjQRpUYDVbbWhwb4ZNbD42BRmfTYSWGMvnO3G1ej/bYY03l
uhkcb8TJYNHZ5MRr5r1u80fMXRVMHMl7VTAc2cB7x7Av8RS7YbZv8NmbtvnRLvRlpeInx/D1tsBc
D8CGfrosnfc2BbKnbPcTqAJ18QkBKIh9Wvd9065icNS7kCE0HVR0FlGD+zO4wtz5JUUoLmAK4rB9
TAlz2QP2MPZWNjEEDYdNb/LkKHpkP4XedVb6Oa4KcDCJUW/jYfxmCoqewQSqk1Pkogh9MT31JUym
8SVGigTv5kIUnLUQ/w+Jk5fbJVJ6nj6WCvvgtlQwYxlsEou4ARbNgrCrdRHQegbzywhvhn3ghJ4z
T84iddJNnQ1fsm6wjmnY6+04NwV9XjVeWsyFl9xLfqW2He1nxzsWqOH3+JseCZZJriPI5FXmh59y
R3PnMaHrvPHoZQNPOYYT4QQ31NMGewwvRFvuMF/24IGUpby6jdiKWNT7ZlR61VR4rm1Ti804E3fa
zx0sJ/9sZK1EWwoU0Jz7zyIy5n0uUQrnDNzsVD6TwQJq1zZ6lpID1Mq+PJNJ8DJ4/C9G0VEflxb4
HjvydlnoyQ3jsi8psVCFUyZfXZEMayuKC1aB7dqNqIun7HvQwXzxMibzrEbyyBF7QyRkbNl86A4x
5KlR72YQsaecUMhcNc5jwvk7fm7ziogSRmfrotABQJyFL+Dx/obWeA4r66VP05DZMcBSu3S8VSev
ebmMNKviZuOuxNrK0zEjYzUqLO9igB41whnCV1ddgqIr0S3ii/Is68MnMonatgQBU5Ff08b2XiH/
qlXNkxnkQhONEvdXyqHAPQAn0CjFwow5w2/4xbi0IB715JRmwnLml+RaysfluYiBhcGmX6/ZDj54
lrNpVGRt87Y5kTT73RLVflwI4EOPe3F6a3W40ap+LCL11ivzyYlIa6+db67owU+MMt57NhZtKlyY
h5b+5Jrd96lx3lmdHgByvBWmPbCcAgDbz1/FWubKWik3v3lVI3ekfPTJL5LYnyJXMWOgnJt0BmFS
w/W0OyTZOp6fQniU28SV/AsOb72NN80UvOW2hT4qmoN9oX6MAsLF7Axwd0fiOw2TrDivORRN/V2G
CiuEy4KQZ3KhLw64IVYz+SUX5UCd6EBEVV9KWa+TiF8KjG2AWozFak5ZwJeEM9kTVRnDM7zB7WcL
Yx3Xn8o3+IuvunYqZKOKj5EYOBb2OazYjTmqcetNI/5DZaHHLmW0bwvwyYYw5nXGJoIcu3WWzjMy
bcACbl8e2ce8NzPSriDJwYaN1ku4DICsJtqMlnwv6yHZu9OUraaY8XwJILfMgnqr+rFcO03erztN
2DPjoNdKTyzVKq9eqa56C5Jk2iNGuJkRs9Q48lajwnisc6J7sGED0ZvONZJB3t8LXqAbpPeeYfyj
V8eE5fDoyuoStUIASw4rlesO5g29QTqmJoNxf0PKMLvM1Nr0U2hscI4wQvfqZ4FSZNsB93Wtyb5O
Hkovd0r1riioFaKQL645xdBni/es9GHm1MNyORrrLjMRf+DoW5sebk7RQTiUT1E9Dg8wc3GI8IRm
SRZ2sH1Kz3qvhKPWVuoOQAzzLwk84x0D6pNutyNGTwiR47Ma+ldSvqedLN2ty2j8UI5qWI/hKq91
hTSA7Y+b2O2Fk/45afWvJNWYXXxkeU0Ix7nlWUQiMTfwsqtzkWXxoGIhhsu3IL7FTf39NHrm2iis
d4Bo0dYoECfpsSNdG81qH0enSExXDwQvLNFQrEyjgHXGkp+ogrSLfpUCuDPT4PWU8wjtmfeRgpNt
2sF7Cuyc4+fRhOaGviX7pUwDkpDf76e6OHpl82H31AgoC6nyouGbO2AUsqOfAcuJQ9Kkvxoxn5ju
wCIym5KDW9JezMVHh4xlG/FQsaR44ak7nFT3AZjm4GsudSv2CQvhRRZWUK8ZkPrlo9vZ7x3HthOr
4hrVYmc7kXqIxmhvkQa+qtj5HqWpPhE2ZVsWhYO9M2kc1k3Xz9fKC7DhNJ9UESMLvKamMi+jClD4
IiXfOPOPshhZ5bjn3putFboPsrn1gBoQRWBT5D6+PcPfoCa+xqyKJ7tCDogqYM8TgApG5GAM2mxX
TQR8AVB/1cvmeGplfeOVd6tK8Rgx6o/R0/rF9goaWdA7x2Cez84U2acGVMnJNRbcRsVyMEFp/ToP
3cPr7OcHb/bsG8JKdW3K7EfeZifIvoj3OpjbVWWcbSsT69gkA9BL+wMFT3L0KMQ2FdL+teuQPSeN
CiMgJc08GduUXdjeCtEiElX2EsIui9uTVk5zqgZm4oGoUXvE08lQScAamsSImKkJq8GmxrgIfP/k
OkN9dNqfcKc13qBen7gCf+TmsMvnKNr0ohSndvkSGuKzXyFEQ1n8SmTrUx/EmJ06LP28bR7CjBJP
WetiJLVHXEcoT07N8kXlLeazjHnzZDqrtiFS1BQIL0HzUlrIbtUhTTshRSvIqa/jldVb0HuXP+bE
Qx7tpIdxl7DmmRyIM2E0X+0mEatYS8Wqat53eSjh9VRbndBvQHj6FnKxLQS38aCc1OQsWER/gX5s
lz8Vg49zQfkIySLFWWk64yEZMPsW6pftKyS1gf1EAs2+syr7iYfIvLNysIT8tg1jwACV+qTkYGfF
Rc4n0Qbw5seU4GMwPMPZKeN5k5rFK3sb1G9Dyak7bBsp0Jnp6AGJJr8Lp/Uf7l+iKXiNYbfUitgx
tMr70aiKh/uX2UpedB43G8pd/ODpm5va3rWHjCvdTSFRuBeGMR10DlrKkIvSNTQZgt08m0dWljcf
PXZnmtIRDRJGTMN4pnXPzOIaj/4XDc+wM+RTXWc3idqXZ/rV92aYOcb0Uc6cpnbVrxLQ2+tyJmGw
AHg2e0CWxynb4GwCsj0ewxShIBzYbZPGD4ZTPLo0OpsihloNk4kYyiWcHUDKtOjSI5SeDXGLWhBu
VV5MBhS5zjaSy6Ub26/mEJ1r7MjrHn5dneUECLrBgRNrHXpTzqpH5Gu/XNI7k3wPeHnbFsTvuN7R
pgwRgfkZhKGE+cZ+1p3Rqy/zD5Q1K5ey2ovNJ8rEHUG4z5mynsaxeJl9/9FuOMFwAn2vp/hrLFqI
Ix3OGBY/PRGW9YI6J/IV/BdzmmD0Dp3hipUPpAvTD8kFleXt5oly3sEHsZqKJTDAvXY1kTEYDkvX
hzaqXpE49DVrsKIZvufY87cMM0ldqy7KFG8eOfNUrA/uiMVOklYLJKZiry7fZTdznfBo3STVovid
3LfAeifN4AiXkSgWgLmee20CN1oj9waJzME7GVQ0wPtBXhoeH974Iu3gHWHlu0jNT6Zf0XI3J3/W
O0w6jAYHlINiPPoG/zZGVQVrXh4w42YbJi4vTCDZygtzR0ve0yBy9aSAkjdxVH9pZPxq435b9wUK
4yQ1P0KhvsdkRWNPfDeDEmV5Z4PKx/HIp0pZ1z7birsX8SgHsS3oqkdYhuRPpddpLlifK3Ex/RFZ
yojvoEj8YzzjFfUr86p1ffMzf0Bn2Hyt3ffKCJyN7LzbOKGE1z3RuJm3n/waXXrAzp+p8dU3dp02
cY+Y6bEvDJf2Ory1ofdc+eNO2PXB95FbDlPDbYhyNMko7c2WtaqVYEdiBjSBlXhOUjYKdmYcAtZ2
qzm2CnL/KoTShf8NMuauHqMOJl6GZm0wbc4+FCYpsAK31OfIY7SAg8veUFWh36I1W/lD71+Ljuia
jkFNpUDQ4yVaMRSd1tVsf9VGwwUWpnA9+uSEAv/r2CbkIetabqNuoKy3n6NYNrugizDXxCzBnWqk
eDHsr3OZ8RyYK/sNBImpcnHyBqvZhg13kE3EnW3DN1dN9COoPPut7YOdl9lrBMjEVsSEBbJvfonQ
i3ZtjyOHvrgvvxAMXV1Ny3jrMh6sBla2dTr7GZz3rVcn+MoaV4BRLG95g2Msb5fSn1N7aOptUDtb
VWrnEMqmOWQxnX5O2dfWRrAtmkVPntdqGTlhcKbyqzzKXjTA/kqQc7qqXHVrPCN9Ap3zBtb+2ZYY
PwqmslvZWcOlOBeBgkmZNhTLy659liDbAuD3h7Z3fjaiLY9t5pxjr0j2QQTzMI2K8RC0qH2tgQhZ
J4QJKevyFDcyAS7HHWCXsz5UZfPchrj4ZNcDXG6CbRVlH2370KZvlbUKHOJYTBCi0LZReaC5qXdW
uEiw6j1vX+5JAgHbnWpzFVc80ou46mm4RbFlRdWsOt8lnGeqx6cZNSn3QQakhfK0qycmekIvgznn
h4fTcqsNC0mlocpdTuuAjItTNZl/BNm8Tc02PwUziXbbAG8Pjm4G5xk2mp3ULFiHO2LpludzsRub
GvOhphlIpw0IPZKsWnfbd1119oennmr1waBdGAdDXRBpYVrZVwGWk25QXLd5CLFck12S0lzCCw7H
gzl79XpwvQO822qLxc2GZtZXGAyi9Bqk1c8sMLfSQYBhDTw6Gg/8EmkitwA9rDOgMlYNFAM0TBtZ
yWfgxtMWT9XnEm3IOgoDDjD48KyaIeF0eYLQWL9Gpl9sg9Z6L3LtXFnwX4lv/VF3vFeQkfUOG8RX
RjPM0/HObuKuh5vdkaJZqhEU3hAejNq8Ta3IX7qw+J5pDKzjNGF4FVN2mq38BRYYxNB2/BzrpFkx
Cs4PjRXtzRQ6GmqVyWYbQdgOumjXByfRfLIG3+AwwjeYNd60TWyW2G4rpp2nx88dHPat8FN9suif
Vr3wn2JRpSz78i9RllR7z1DhSnM474yWxE+E9dXaqCDfM3c/DVb1HFnYCFpu7O0EwoYAneybQdo1
v+PMAz9k6WPlEcVjRsV28tHOOHb5yQoz7CGhwdSwufjD7BzQUwdxrnEd1TvhnJyO785xM+16amdL
5vBXHKz7vR8H4ALilnDW4KHJ5i+6Hi82ouYEcN3gOtUjeckzrSgNg5YjJACLhZrklAenSnEtU0n8
V6pOvts1h1zEIbxq65OyGww/GnPUQMbMhEDgVDpWdAXhrx5G7Eun0lPzKc22Tr9cLUbqLt+eiAsD
D7a2U+xd5qGobfXE1NmQ3ClgPR/9iKlA62p/p0VDyLvjfTKosfdBClRHlpZ1cO1FftU1mKpJ7CV3
MzgBI+xuijQgXFSEpMUudK+MzDMzDzinGLCnsaVWuMZ+Rm0f7rGLAfUdaEFTGo79WNOg6QhsDKtt
YxsXrBFhFWb01bHC/Gq7z7FJo4lb7blJdbNBzBircnw08cmg6cZ/EvvqqFKJHN6LPzLbir7O6WLI
GPWuFGCxRNgg7GvpRPCznJgp9hql/E9Y/f7G6yP3nOGaWs+9bMjLNZ9svMvI84Od6Mtu47OpkQ3n
052ENmrNpDKtSJPMvkwx/rISOsAotcdhbBQsBUCA2SQoBq7Bb21wdzEkn3HoLZYSjcJEVL0kUynO
TkNUGzS6Bz0lHODL8ifpHsq0w447hFCZcFWx5mxArqSjPB4Kez+6wK7HmKVtm7A3SMecxi4strAs
gWBHhGk45UnjhzvpRD6IYCwOXpctN2r3ZhtPJMViXcKpdBNNlewK2IpM6YytZ8h23fl1cwhs46q6
iX7rG6w6eemVPsspHh7b9kZe0U2l5VffTTBkEBGNcm7dFvHTKHu9sm0O+TZjT+q7xwg7MipH0z2M
0fAF4cm0qWKBz2qisgLmm4VmdnDLEbi1CcMbkZq5CaNofOlxXQLBK06+Ev6trfOfEU+Ho6Bo2KpK
kqnXJuS8GrF76GMYwJkQNBK9sU7rX6g+uxvlPDh3g7gttw5YAxotdKNxOvm+d6jb8RjTxZxr4Y0P
HSzeRc1Eup+df4NKGD3FTmS/Ru2IAF77667NeRLnA7NpzKbnYjGUiJkPIB8vgRPPR09OPwaXlYnR
sQhSGkc7j/nj6JJRBF3EOBvWAm2IK+Mh1hNjxTb4VshEvOg33jRYqHrVFZJKLfBI6fEpgYv2CUlp
+6XjR/lsG5jSloRcDOSYQ9zwDj0UhZesiM6OEe5H32sf7RYL1wiIQzsqQD42+6uOKRU34xvNUaX3
34Ri4BfZmOCFhs9FuIHjDrhutQvBxzdXaGfVpkqH4ehkCLlN6EqCbQdTlE5eWpDPFZyhDPLiIwf1
Jc+DQ2koCO2apUQ5F9FDoX+2VtG+RYvoECHcZVYkSfXASIrK+PDtOblWpN2Sv8ptALPiwd0XHEIX
UyzeorxRxI7YyJkK0CjmoLYGCsVtMA4oSWcOhiYV6avh7Vkk3ah7DGAn83awIsVhIF+aFiwjNoO1
zhtqChF1B118jgJ55vrYuESv7yG4pStCB1Aykx9EeHN5woZYbxmQGUeGlTw8ew31tnC7TUjz51Y+
6/225QQP6V77UlrnFBO/xzu1APo3E662ImO6wXdVxSkNM9SQ6GEjIapzWulkR+BSmE094j+/u2ST
k59bPu4n1XjRaUrHM+RDf29TgOyBZu8SbFV7Kyo/S9q7Vd2VGStzgSsy5NwKM2+NuPNrG2r51jA7
pIxSv5KsYGnty2yDO5lswo4Dr6zZfmkcTXHT/khaW+/60KaimnFwhyI4xn5W73oX360xlmw7bBD5
nr3MScGdrZmiAZ1P5uKpi0trPZe9dTUidq2UmOridMP3NDQ/Egct+UTmBlLVxTIBJnysgT4nkzwa
ff2YWTU4/crBawJBdqUyoS4D20saJ+OYFM6+Tgv3psj8I8o7e8ywXxXHMHbg6jXVLZ+t7mJpCrAp
rAA+DOpxGqDHtybQ6jCP8GsL299nTgaDLTPkg9ViqKoZB5htU5IVFurbiEr9Ng3htg6G5rFuJL42
zebfiY3oNICYoSvITHitfDGyEQZJkXB2LH9kSWY9cslgRZ5FQQ3+7+ydx5LdPJpt36XnrKABQHLQ
k+NdequcMFIpid57Pn0vqiriKk/qZsYfPe1hSfULhw748GHvtcE41qihyTUT4iKYqsuwTvu7eje1
NT04JzbujPksyA11ktDmP2tNG9z3SCQz5//8WmUN93EcZtd6P+5FWQ33QpLb7hlmsXRXeNS7J0uq
7rKzMSz4U9HBMHQV2dD86t9/m86SGqfKKZJCpS07LzR3vuvekQIQ/arZx9Wl/kQKECqQuTmKl+MG
1W2ECfGuGmm8j4mYkeXsHETEzJbvrFwL76K6ZKbVp39jl/5P93c/Fj//+7/echb7arz96ROC8KeA
b6Yr/v9lf/BTi+b8//5vuZ+l/gUqi8NiXaDYQ0cHuvPfaj9T/Eu5UtiOABlm0atD4vYfsZ9l/Esh
ArJ0/iOJFlpHbfYf8Z9p/MvFi+bix0S84zB7/yPx33vhlW0KW0nFsT2wMccypX2mElPm1HSe65C4
s4Il1C4Tc6V+eYdwFy6uhsVPsXDorb9ViwMv8xe2wfmf/n+ar/8MjeYL4J+0kX2dKfw6T5e+ZdF6
GWBUOghWyY0Ca03nUjKYW2//eCJ/kZjNrqHPhjsT8BVp4AQVhgwaSeYxMKMt4PQvNHfGe5Hgfy6J
3ECDO0pT7jyxlaZOOw6Z54OegcWE2AchmSqOnv9Q+pdohZdxfZNApnHh9nx+dbMc9OPlob2ReBSV
i66Gv/9DQRbHQZaNGkNr2VXX3ASZdSDR49LoxG7ovJOZSHQzL4k53Xw+MK/v+bgOGk3eZNSoOnG+
78eFuVHaeYjtKZ/8iMQtw/yOlKGG8Ez8aNzjAyLBzNbePh/1w8N0rBnEOAv4bGWL8xxveBIEJox+
tISJSC/MjIz8zYhRcm8+H+fDO8rGQxkwigTwO5bNs7sqbSu1E0E+l5sl5GPVQQD2PiFMDMdZ0+W3
NRlVaLz1ks735yN/uK+MPH/f3FYmDVOcuSCamDybqITs4ORmha+J3jOH81XQZLNmQoezWwYAsgZJ
cMlyAorSrT//AfP38O57QVzM6EiVELwaKEjfP9ip6sFRo7li04Bkz2S/D4An17PjzF3/fKiPT3Me
Cjqj4HAWAfLZXba1zDBkkeOk8SXdVnXrdeqfP0heGFOZitmGZ3k2zxleTJGKl3XpU5ZTR0xg3Uz3
1oPL2tBO/qfXg2uFRV23Haks0ITvb11s2pXFUQGWWWiWWULfEHRr/cUgH5/PPMhvsi/yVT7594NM
MQa6NMM6GuclVnvLt5dJPqHg4kBnTXJf+8Ud/Ot4UtE2V/MCdH4HNTRzBWqgiFDpXrvAzUgsGMzE
+nWChjrnBZn17ee3cV4A3r+B4IvFvMQJG+S1cXaFNH3CRG+tCICLcjeELuE/BqCPCGMUX3xtH99A
hpISejTCfAPn0fubqaJA2EVpIvbCg6mHr0Hw6/Nr+esAfEumQcVORuTZtUSGZhptakfLYvS1K7+l
WnXNot5/PspfnpE5I1wt08b7S4Lp+8sw6Ge61Lvx0rQLI0LKgDX5oOV191bbBsc+fhQH4RfvxV+e
EksdJAPMDC7qz7Mx7URn2xIRHpWAXyjh5nFmom9Nx/u34+Sd4eRPifjHCZEkdBi8eB8snar67BGx
XTY44USmiO3WVXNrmbOURGni1ZjZ8gsRDRLjYsGmW+Th6vMbO3+xZ6+iZQppKMTpDqSDsy8aeQSS
zZbOvaZQn+j5K7yMZp9iniV+Nr9JcXjvlE18/T8fljLPoBhkGbDP52CTdJ04ynQOx6Tfn1jhAbfA
mviFrNM4TWlvrqMuEftusqKcsHA/vPl8/PO3dp4oMWFLBOrSoVCdBfR/FBWpFJMntbBaNmxyF1Nc
EgVV3n0+xvk7ez7G2XOl9Rcwc6MMhIHw0ufyhlylY6ligoERgP6zsYQjLXStfBwolnmTzh7jkIxG
humfWO062BrAbjYGcUfIZVPiOd38C2n0+d2bRxMU+NLh4akP81c0VqmpYr7GKTef1ehuyrH+4uad
f3yKiot/25wXaoMD2rObV7QF5/ou0wpncARTgchCqYTA6fPb9tUo84X+8RpwaAZItGMUL7gQxnEq
H82v3oKvhpj//o8hUqxREJ4c5nqsklKB0snDhaiqL65knmb//I5/3y+L+QMvj2Pj/ng/DLQuYmwF
VzKNd1p8r6lnvC83o/Xw+Q07f/IMAyxEMVu4wpTzHu3d1UzA16RG6hI6C9TYhK7Yhxxx3Bfv1/mM
+HsUtPf2PENYHy7GQVcnQfPFy36qhnrhoWJZkscRPGUtYonCG+AkKgX/IhrHl88v8C+PS8CVoNxn
esCLdracyUmwexL4maSf2t8Dk9TZYsjI807b9vXzof56lcpheWGPKpmM3t9LXaV90E9YUHvfdTCR
cCCYd+0NuLAmBl5fZOIH7R3ti5nirxf4x6jzrPXH+6hKwgycnlGrknP1iPPitafVpKebIO7/dxd4
di/DTjqpP3ts62L8LiNMoPC2HkJ9uCn85KHCqHpLJu4/rbl/vzwuZisWVTY2509wCIn/1XWgpfGU
2Ryepl6/SXPH+6KGO//gbIvWBtWBor6iHrHnbesf97FLS81Ns558gf5ploD6wDA9OqDZdI8+6PMb
eb5Iz4sz6TgGe7X5ydlnz8wdFdjXyKyQkiQEkof5k6qjceEJZ4d//aqI4nuQMNvJlvvPB/6w+WYN
M9VMPgLYDtP+t6X9j6uMypqz+wAkEwXyQ9/BsRryh3wwfyZJec8r+1BTkcDBRKiVPH0+9ocX9Wzo
s8/DsbwKwxPHVbn75NoY3bO3EKn954Oc8+jN8ws8u7Vh38ZCA0fG8XDFeXK40YxsG5jOq6u8Eo8z
xsbUgKYvVi7iZo2GfRCjP/RlTJaE519+/nPOX6rfv2Zm0EtTOPTCzr4Y1Q+d2TQ8aIuwpzLoDnU3
HqowO1lhfGj1+Pvnw/3tFs9Tj0PZqdMtO7vFJSil1iIOB8tYcQpLf1u6EGpN+dVNPm/hzJeFgJyr
csl6Y2v3/ltxLU14XcijJPXhZy/nUDOOXXO8eZPZroy+sVbF6JgL6Q4QUowvhv/bTbUFTmDTtm3E
oGdrVgz3o+0b/DpTkIn2nngB9CVWGpXTdUN3zrtNhEWE4JAgrr79/AZ/WC7nMtOxmYVmRzM55e8v
XKEvKuBclks5OCfDTH8JkX7xDD+sImeV7NnV5VGI0mwg5yTq3PtInyOukC0jPKor45FJ6QYb8Rfz
+vl0NE99vJ/KgGNKZoI4+2bMoWxc0VHYZqJGvzLWQL3L7CWO5f1kdOkq6KFhpaDMmir6yq58fkd/
jy1pPDO/65Yu59vxx4QUSMfytWTkELtIqq3Z+PGlpon6iwJkvoI/q6l5FHyzhjJsm2in88ndb4gI
DRIm99aM9rX0fYA3DmGFbr4HB/pVFfq3a5Lzd8jrSbf4vCNWUNbhuuPzaPGx8nYim1NfPLK/XRCf
uIvrnO0Ofbf3t60TaUb9yW0zw71wjsi1lwlaaxvb5+dv/IdO8XzrXD50vnQx70nmi/3jARWJKZBx
1xVkbk4BSZdCr7LkbJFTXFtsJFluJVpE21b1TYx0KarH9ee/4C+XKln4+eINIkbM8x1tNGgCtnNT
LUWnY9idgHqs/ZoDR6P5YmL5y3eAXV4IxfGCmLND3l8qmJ7Rp5dbLbtn4moXU/4NDje+Hnz8G0fu
lZF/cXP/cmkOpwr0bWmMUQ3MP+iPe4vezPd1z6iWSQ2vOXY6+ylEfLUczQymZKf9030ez5LeB6cn
Sor5gzu7wGIih3OaeGtIPvg14cCBXh/uPn9cf3n5GUMp+qTMJ7jk31+T9CBaDSGfmq3CcAGxI147
EcePn49yvtJxJThDqGPYIat5Y/F+lNbvjJCDDXLOJoKi4vvQ/BUw3OeD/P6KzqYNRmFCxGftcvR0
tp42Og6VIhqQ9LpzfgJ5xoF8KuVAjUjSOdSYyXJwZkK8zxoyO3xcskG916we8Kmx1gHXRGmULewY
a2Rbxlef/7y/vD18lPSXaHpgyj/fuwVNWpdU+eWMlUp3RWbjtBiLbJ8VdrhC1lx+8WQ/FI8cLugw
CHD94w2csXfvbzqt8Q7VBt8Hs/a6JyrRTN0jSmKgbSZREf1WgYqMbAOi0eR/8Sw+vlbQRijP5wMG
vnd59lpNUwAZzq6opKRzK+z2Jk3ML67v4zvFEPRWoWYoaArnMx1p3FOrRt4plOSLor2ueXRZ73xx
IfM39v6dYl2gEcJaB7GBJ/f+JiLvmoqxYD4tFRJi564Ix0OT5qt2ZnRXJabbr6a1M0KJbWKg04Er
zkWonPOQ5p/0xzTj9MpC8cr63hqEc7movm2r/GlP4a51u9tSyrc6r3dl5MN+BIs3ac9x677lIVLQ
z9/Y88qNH8LMapm0lUnw+rCWIJVoqqHnBRIo/335jbMHYquLhSGf/Xz64nF+mM3nwaBX2RzV2Gzt
zt5WmZAZUeUwOThkuG6O06JcUfw/NdvPr4mt24cPkZFo9xo6uw9en/MXp08CMcgi0BaDkWJBKE38
3WWIc34ZCb2zrzAXYlOFTKq7m2aYJn2dFIrtpWH24Yx5NDiTq+rGkvViMrA1rTocLDDdlIqnW1lq
39tS4KoBimLajf8jt+AkhpT6O9SB9oXyLBubhS1XAo4uEMOezCtQ0EfLadnGVtaPVBsVGuvxNRPF
QzsMd3FOlKFufENYuS3ED2+6T6W5Hsd+DevlIhkJlBEcBRUhAGbzJu5PmgaV87uqyzX8fKwn/nEg
BleYNhbYWF8U1Vbi9SglNtm8XdvAtKdo51sPpYlIP423qHbWgZ0f6w6gVKU9pOLO6LJd71UHERCv
YoBgIs0kwTqPXwBNVGYZN0FVEcegbZzGWSilX8SavULbtVK4wtuQWMzBEktiQPJlEPRHUarL3Al2
nv1ItsRplPmpH+sltsdLNdpkn0m0KDZux4VEEJR3iAw5Db4nc36X4KMgmQEqW0h0iA0HQGx91pWx
7i6RmJsuLlhCINRbqAWbPotgqtlqn9fDm4t+GxDtQpBClzrDVsNfGgoTRCA7W1KK8aLEW4tsmkhF
d3HYPBlK7mcKsIBCZnbfLJMGA/hFm1ROwV6NlN6NNpTIUdGWA0vBrbACvbtUEB896N6D6E8W4kJN
W4duwdlFlmyEm970VrMeFfr+APseRr1yegDSfCjxNJdOtPKM8cJoZ5/4ckj2RNXUpPEQptuEa2ab
yX0IJPzD275eEOQmywtXHVprNxvhI9IcYWGgEAJaYbXxdowgPS7N8jWIJAaHdTCeIHljEc1dSG2L
hOzFaNNqYl2LEvUq8sd86+FX70giavynLPwxJNcaCeP8ArGClILMLrofU/0gMEPiO4MqGG8DnJJT
+KTF3ZNNHmdRYoPE/eCkcwbhqfKWv2noW9fD1LiwxX7wD1N9X1XgCIEH6EBQs9OEelJLjoUio7N+
zvWbmQfAfTXEr548AI9yWasPgnfBWSX6KWm9vRUFD2mDU01eTNo1/vimuPWCYGWqG4nrH3Kz3aIL
u2pLiQyWvJuQeBI/GFdhhzhzuEAyB0Bd21vmQzRQYLWLKCkXhvF9KvbE1UPj3ZrQkcspX6b9YyHv
4u65GzdSrW13ztN4iDqbAMkLYT5MGDv6fT0M9zK4GqY9nQxlr4j8mcb7qojB/sQrZV4QpdJzJOBW
TziJFl7Hmuy1B8PvrgwbzHuj6r3jR4uILI4u3fSo4NJxn4TfPLZ0+rTPur0eHZzmOmyxB3oPg34M
nO+2eddbr5qxmFEJ4Ao4dhBHZC+cKNXuU95i2GLlWg7OlRGR8lWdVNutApQikv+lnwIs0Tg9fYct
LDwKuZfpJmpJ0NlE4h5CnLxPzGUSvM6qfxd/zOVgHmgIW8gbS4wofOGDPIk6W2jdTx2nNEnYJG0b
rvdmuLg05EjCh1rauvMYsQVo9JwwKgFkFYoDfZZuLZ26u4ZErUHdK7ItXNIREz1hGKKEkMsHPVTt
5RhB76EsLc16lUzxj85JltLmyw0FsardOMBpUdveJgI7lo/tJGBzegcZkF3uDN6Nq+VXaVJeYVFB
w6erm8kkySVwLztP6yCA1fFi/sHYbbYlcOw+Gw+YUU9xoB4UkJFA93b1aBpLk5g1FxOs3vBG5tqm
6qpXURBSk0giW4gO0NhSGS+tKddIOfZEweyi+jL39Kuk3SfOdLCijcmTJ7ApbK/gG2rDXA5z5Ifq
lPf7vjJu2ek67akPdnaYElPAuXgF8nmTuA9FuNX7I4zlNNlIEvk21c1A7jvWyizYZd6NmTJNowVs
3gz8jk18LLKLLF6zToTyxqkeKxgrzS5+zaPNmD7AzTZo0HL2OCoi0EzcFi3h8Lj8SVocdoKonZos
8cupJ1vjwcl3Wr3S7CNZKi1ohSGDOKrDwfW3UTpufeTVjvNNhcl332/uZI+1ofvZ8DMK2nWdD424
Lm9I07oA37Mls+YK/kGxJFEG44nprupBbrScMiNwwuciBUMEGaYR42pUKEshIMhyZqXgKn1o45M5
h9RG3c5JUVWXF3n/bMWPcfzNM25qcaGGHwX1v9q63a4BFTNPdtcIQ0MmR6276vqHYeQlL+mfxGuP
NbF3nmq5g1pFCEXKSagbLLX4R+veiO7NCwBRRPdVcMCBTppCjJ3FOGKWAmaD5Sv85jvPFpJXk/g8
fxH3yCWnX8S5jiAZ4u0k1qxoi7JrMOgsMv8J4csiRkJPmJF1qdV3BSwUvLa+3OTFwsP53P9CtObh
wskrvBX+UzHom2CCqDI99salIFfKN/0jBxPQbJ1Tlhtrd3YfaXV3n2UDmcySV76z4++JQaxiD0wi
lICMSEIszGLVIrEpS+uij0hS6B4hja5aJOPKv5X8er+1yVxP9oNGa7D8JiJiD3pv1cQ3ZjTubB22
1IRxudwm2E5yXEsH3yV2UIFOboxFk99JOEU6R0ToEh+8Qns0JfStwbhVxlF3X3UDMsnF2NirBu+P
4QZsNx9K+EgtOnVNjVduHxzqMnrImvA6MuE2uel+HG+ahnn8zghHnsqDazeXVW5vi9G4EzqBNq3x
0hNTEeJ8GKuWqVXth8lmpgWNVL6mJlmJnJR5l9l4Nwh3aVtXpVEvRUhkMviY2S+FPijBIN2OUACS
H50knAIYEtL3hZ5d1P63RN/ZoE5IsPI2pVau0paqKL1Dgr3Q+3Bjly/1dGkUDz3wk+zVS7tlqCYQ
LWpT9M5K15hHIhKxjXCncJ6N8rutI0LXXB48vvD+2KTPXvu9gpOMkHCblCfCuyPtrve+uZxJjRhE
2qHCfU6UZhItRl1cpRij4Ez5u8kx9mOc30CKOESkjGg21VXar3Kyp9vJ2vbBRewVK71TKN/rqzwZ
iJtlwSmKXRT0zOfuEovsNhT5OnLkXVuDF5ykT7PfWOkNbnu/8l4q1Zcr7NcrB898nxr7VlfkWVCr
cMewfv+oxaEx96NxEI2+ivtXazZThiGhG3ILP2ApCyaIkW23KA/BGN9ZE9UuujK8/vt0yL4pbGsk
1nUnTqNvA/EIhV0DYWW08QY6x0pvw1No+7eV02N5Ej/b4DnhPSyOU0IQnuaemlSA/0Zyzp62DfS9
37IbUnsJtWHoV01OKFVdv0R4t3r7KQlIIyzvoIEc23FeBEizqtagTkhgDha9fLYCwgZaqFVg8MlD
K0gYAFNjh8wrD0E3bXKtfhh9+Nq6/pr1P6dkWjoJBIN2rZuvprUJ7PI2cCCYUI6ygzoimzok+qUo
7hMbF1Qb4FvzY3wSM6+GWdQssWoAAiQSvXtxnAZISGegQn/tqnbfipPukfNKtgqoYvJ30EwQAzFQ
07ChmDR+mVm4G+h3hK40gbpve1Z1qcjxhWGbAVvMXR4zW0Mc3g4WUq3DYFBlFzKe3dU6XKneS9yr
zk7zgwE1Y5s29jGLrKOeh3PguNuvp3im/ch0JcuKqYmywq3MO33SL5yoUSswfatwFBBbyJVj17CB
YfJYjOAWnWRtptljzM2wA/0qt7t9RixZGmvXdZNcWgZRgjnE/kcndPtdjNaTjNeFnsPTMk+DwQti
a1e8hnyIjXmwBwf+irmNBn+BE+e6FD5W7+hUgcz3s3u//eESYxxHAr/wpgkf+/qQDRfRYLLJ2YSk
IzbTPmV5LMSFi0lVM1AeZpzSk0ErBgfuiXjyjODeGfMFyphVZZFa5B0nUy2b4GHK4eWO7Sokr3HC
Mh36EFaSDAvJq5Q/84IQ+e4EHmOtZ7saTCBJh6vAIJca6XNnPwxtAoupWHopQCIy4nVYiJpz7YC5
8HjLighSjj9nr7P9AM6S8j4RYGGpjiWH3WJhsuHGLeEPy3Q07/lkn9Kk2tDiTRa96964bnZFMAi1
y0zKyL9XxJwqIGp6Niwrb9vS8c09WM+av66c/KrVSc9j5dXUSyb7TY3JmxiwLvaWQA2ZZJ1V1WJT
fElRpuYD1Yp2bdkV4IXiIpKPEbNo13H8lsuVwlupszOBEbwI3bscDEXRnFKldoXertJSETx+GmOW
vashrhdDdW2l9BCi+IoN+AJ82FKr3qq+Oro1JnYQGn3jrwOQoVbg70FTLQByYQ722M4gCVDqTuvA
RINXxr+THNowrl6HSftuuMa1BmWIrh18L0H6Mv/6ILErQplMY94AL8d5BVpI8UxUOt1X2fjLJ3tE
PLjFAoeE6VzDN1/orJFSnrLIp/j5UVDHmpRivBGQPq4MXy7swD2A4SFEDZJotSnsi5FYAhVu52V+
9O+y5DYX+o7nMDuWorbCcQMt31n17F/VokiulP8szOep3yn/uvNvyEFfRGG3nVr/DZfKIqT8S4E2
JH61QtAdVBeDpFZmM1wmW2zdqyzb+9MWIOEINpzjvgvBFiVzSvAySGq1uZ66GPAQYa6KyeTFZFne
sBcTKQTypZrznmdR/FNCdEEZnBx3OfvjjSVlVlafpEEMzH1v07TfGxSoVgkCkw1/uyeTbd0Yu8iD
jmMPr+kUGGDPNTKjEKDGGr6g9JldQ67hXjsQXlLPLXmd8N4ygwf0Y+DNWrgx8RA3XeCtTYfb9Kuo
pqVRk3+mCm63WPuFXFb+CM2hW6ngELTXEQgVfFaKXRnb1ow/T3S1cWmN2UcPxTRzHeSByYfnB5DO
WAfBj9AhFRAh5KXnPU/aD6O7ghvlgK0aN31yWRGXmuavNhNwTUBE+EPLyWO7tNiaahMRYbhX2aFS
2g5k0IR7Nzg4FfmHlw2sgRrru+hum/ZpDhREAHMEe3TkFOs2gq6P7yljx5rR4WmwvpaPvdIP2tDO
/n6S1H9q6R3ZeIvEHQ/Ei1bt60gjhjA5T1ta5j3QtFBFC89DC+69jErblRUad9phSMUXQT2vj+An
mL7kuKGV6ydg+ODiNApKw/RAI2WaXEgL7O01gtSBT2RGdWi0A+l4i6m8r2l2T/1yljMGd62DsPtV
snnnmJCO0CL2olWG91YjOzdih+SyMxcGi+3Kh3ze30Tjdc93ArhtUAgCyBxpqYeoflYjvJRaHgao
iDM8qIr6RUqUMJ28Y9ZRjea3uRPp5B3oFIV0BXBupg+9i80oru4nvVx5clzLGUYuCIiz7gv9IEnC
gAVLDneztkWzsvxsFTqSRocg7bJcJOFp8Cu4kERADmvy2aBUshpjHB8tY40HQ+RXlXvwreLCNN5i
UI1lTSgyhRFQso5jgYUi5paksjUcx7dCa34NrrHPp3Sv6RlTSAXqcvo22A425PAogGdxcMLMrVY0
nC41ROu63i7xni/o09DAUGSQsNV3YVY6+05/jXsMfPVlW8HLKZ8a88a1xkXp4yfllDsKf5K+V1f1
NeUalzgC5cNtH/t3VR6tJ1Ueya6jvZVg4p6/FrmsnQRzdQRETEI2XYNQamkMU/+7bhVuwkCVm9YB
ednoluSiCSgAcEiKUKoTwCzSht5Y7yGe5aSd8CGX2mttjmqsYTT6zU2iRusbsFT6AzUGPsiUBgGq
BkdbO1LISiIonPKlN2mkafzhpu9eezMwvjfEXIY4OAcoImPp67fQ0yS5sCNAhanuiGuavEl7qThn
gZYRz+sS15xdj37Ys3oPoUZcZM/bmFggIGsriI+hE02KhRx/KPg9UREjYud06BAn2HDsFpVCCLaw
KyPJd3VIpqJQVfQi3Wg6OtAvjxihBryEul8CylXJA2gdBWYiEMVdOqj8mu5snpPeF1ZXtafaXccp
6q2O/+oATgY6X4focp2Xdb/V/Kpcc1QzPkJ7GulmmdZDnbbmPVTn9i1N7exn63oGyW890wlWP2N0
thqEj++OHxaHKiCVA+W6BypBq5JXI2vDZDcFLXUN5CeAsa1Wk9mMrqXh+HCATUO1CkAshs1Q8hQJ
DXVwYCRuVX5Tdlhvp5q+Yz/i2ajzJntWXadf1kRLXftZ3oHwcJy7qoOpgK0b2k8ezxbUSsJjJHxh
IG9dNjcARzHTa1pNAqgVKtghVnYKlDlTwsI0u5QcGQN59Ml40MkxsSgN9RmyRhxOQAeWqUnPoJxZ
QvRvWTWyKe5bC5RhilU5XHRJnz8SWdVZa1zaBG65Echl3fFCKrbEuknGsrwsx5S8b8vMXxzPHOqV
E8KHxEht/UylBd7Ga3q3vejqSRJVOvUkdtZZTFjOYLKMohAd2nUK6BWImW8M6bKNsu5yzB0mNrtp
MGXGhnXRGnZhkuZMGLA5sOUvqjG+UdROh1ZpGiQ2K77SNWgFcTZi7M178B5dDa4H63/Dts+sX/zG
gK5j9uWrU3vBKagimz5/nkMKyhK9f6yBjW6BYOb+shscfTvRw6LNKpia015v7z17SDhtq6oXu0eo
STwfM0YfO8NtUWe/F8GguoQ+hmuZnNaFm5f9hQX/d5aA54Ips91F1sAZC/GWMephO0swkY5YNlZt
BTjmssyIa9tGpaB4LEPbNOGiBWz028YQM9CaiMV9kwCNIAk8AvDRSXIc1knckdDVVYFd7EsE4asx
tStI6FM1j2lHbnSgmEuLb6nR5fWd7LQ0O/jDFB6w5aKLoGNnXeSxTudPD60o3qhCQpCSMJp/Dopl
gg17erJbu3ub2gEkVpdkUltMptN3m84SwUEFkbpw4jx81mMCriLIBxB43JSmhCXWup5SGaqogwak
43VYypZNtIw9RYwz+/FHhwCWrTMWJqd8rHzHThnMnGDuapf2cVnuJ5eom2VZJAKEa93p9bbVPbpY
Li/JTRum5Q+PLQr4O826+J2Mjp02XPMGZCR5dWJil5xFTyVABe56BK6bIn+w7uLasHfCYmJdBi7N
ciMErwCQmgMI0ngsb+n0/vSrQqQKmHAkn72ahHOVDr4kgFlpnO3aVVK8mbFKw01tsDVuuvAEfvNW
2Vn3YDTq2WzhNCDjrdh4ZNXJS2AApKJ7GTF+b6JhaDd+bhT4/AJzrZw2vuodL1DAxtIaIg8ySKCB
E3L6pUL6wAbAL9j8NBT2evEdgmj5xgY72VRtzPIm9eG73tClHRprMJak7dFgmUz9QkaT9c2sZ8ps
ELbbIcMTXKaZOULQzKN76jNOB6AJsfQD9CtwD7cGPUp4AM9Or3ccVI51/ajz7C3ItzQQywZgmQYw
uV7EXWkz0UwJ5RQOx8sJPMi3pEqQsI96E2xov3CIEIxyVyryDiqSjpchdmjeb/ZahZvBY9dlJG3K
xLI4ECIefocuFV3aZZjd+EPGmlhBlHqwrCTZMwXUtyoZCfoMgKAdkBKRUwtzzn/hnA6QTB6QtDeT
9lZggrSrGEH11rS14LZ0YranVVRcZ86oryJQmN9RfpaI5Sb9uiPae6JRhXPaLWrnRavc8NUgbQwU
oaKK8g1tfOmtLqepWuYRW/Y+1gkKHnDfLz0TzsJUE5PbAFWjK4h0GvnUCN9SeRp4O2ikF3qRkPMi
AYslmzjNq59ZqFXN3ox4cisy0Kg5IHxkHUdvrXVrjnOcdKQGMutIA5STrS+BZRZLM7YdCqO0Zm0p
Sv8Rfg+ohrIlyT7ymeVTWGUS2M0uloHuHt1E3Eb9XKALH0sgWNa8B6XgUGqbx1ITQ7UjSNclT4q+
3TM52QBLwYzaBjkZCIFWbTtYBBkj/6go1gI6GWGuUkU2T5yUR6sIWty+VUdmUS1bWR7CIJhoxTaw
nS5rVMj5dUqsD2iwuBNe+cpdt7N10yGLpSsN3HQVmWMkL90q8PT9mHqyujJEXXh70rJUTkptnSQX
MfeBtu3Qpc1zOugz9cKUSey9mPzHxBKxrk5sgYj4oJWuNQWl6zjQ6WEnmzdYQtgu04u3DC3r2RBm
qu4egyZ3i4LerGWbkrp7sl/I07Zeu1o/AGiIQLu9Nka4UH2VrWB4w3h14JB870TQBUvuTPxWEyb6
aOVmew1ksX5GWG5fRLoJjzklFFm57b4KDKbhmAnl0TPc+npogp+N3UlwFM4WHYDGFhiYj+GNBMOC
EtiRQWxdOqmoXnyrJKnIpz1icD65HQP2J6xlT0ZFCWVnhP1yf0hzc7PL2qLbQbfmIWr6X1NUc/YE
4syn4LJsDlSU/azr2Sas5akiBdttm41Z0gMFHvKaa+QSWjp4zn5k41F0Rca6CUiB7X/KaXk46pdK
o5RLzYq6UJlbeN/ZxmIdWkRAqeB20z8bs8A5SFE/AKcBdK/WYy1+5gqPjJk2B7vWqrU59TwySjhJ
vATd8rI2VhzxwLn8BgR6U4OV06oU+8F2CMdTIx4GEtjMLlp2dbjqfaD8TX6VwaH1iO8GCQ9OLaC9
BNWhqV9q6x5/3jZtTw2FutkXuzZtdnYc3vjsJZrE3yjWRK0PWTSJYAl2NRh1o//Vhs6NXhrrdrz3
PPMZQxptLbU13HBpd+lWcnZjPk4tqQSGtY2F/upGV2OrbwnE3eYc0he5teZ470c97ByQwzBhl/ao
3fZefPDTbocDZiEaaiPrGITp0miPDhmKxGRu9WI4uE11RyDToacqs0ttVWrNRoRvo+6T8EqY+aQt
mQfWRTtu++5/WDuv3ta5bT3/lSD33GAvQJILiVSvlmXZviHsZZu9c7L9+jz0OkjO3khyEiD4PmhZ
clEhOecY4204OSoNsWI9g1MaNxRE9NAWbqvmzlRnzJ0qRDLeTNP2kla82n7ilqJ2h0DZmOUDBGoo
M0De6E/QMGW2Aj7XqFzAQyWvLzr5EYxWtXUDjlyIK+ckuwEGpvBcuey83to5mdiZRUXH6+/gaHmJ
fcz9k+2LlULWFUUnCLFj31iuNpJtXOsyZoDnZqyVUFwxOa8wzO2Olpo8VMRoSfSFpewiZa7W5F4T
aZ9aXnsK4I7N0zrxCmjo3jWPwayucndgoYUrDq5POmucUMLa0nM64AnY3mH0LLCaWmjpMXSMfR21
bwZWU5gErOxSuwYgjqaabC2rPAiRLzVyGLpWrEKNiIxS8dIaY9Cp9MQclakbXh0+puasEfcWYJOY
Z9ZCEo8AY305n47MPNYikZe+jGtffptADuHTPcQoezmEa/BDwvzgneVeHoi1UWP1PkGRfKrDc5e7
rfySEOGcyM/Uq0SfXwraZJ3QnIkLPEVZ3Bmeha2f2R9nC6wAPlLREqWUfNQp7dV4TIpgFcB2Q8Wy
zMxHmwNzaKnb138wjQTPoJcNForNqJpdznYKHIeejWZDBNNRlxgU4u0RcRVBaKxwbQyNmkDubiMw
Cauxmy1TZT1KwLyTrY8MaO1H1ESPwrBcogqxE59geD4i6yGmR5E/0vQ65f2qn8T7RNqIX/lvWt/X
XNzhjxrpi9YH8WKOMxAqqCWYpLw51nNPM9SOmCttu+6js7EfnVJPFsfSJ/1QVc+Ck0hR9eM0YIRQ
uK3uSaPMZdZculx2J5zaIn4i6S+heOuSFwnjF6U/inSXACRoP0PQAnX6ntMegrK6YlDrVViDqmQS
qL2C+SG/uo/xq4TLA7AND8YZHxMo5UTUfOnfes5IH/YxNemygDk02mSu4flTxvekJ81AOxQA5SBh
LKmF9dpp8kUR5qrSKteaI1LzZk2KwtYiP4ZRd2Q87PBhBbcmO80NYcMF3+CLC8FsKfRj3T6s4TDI
O6VtX2Ksm6nlj43j34Y2/kxM9duMkM1rwzIx96WKtI3+TmuPYeZOMoSTy/yaselS+NYcFVLQMqhc
CWqyikyQRmdvpe+htEnJM2i/i6Zy41xHVv6mpGuymaT65livKAR8B4PinWofCF8enUOSNGvyjBZC
6Ks8UIh2vPTTrY0fMKu/ohA7vHDpM0ZuvNAgeN4jGiUqH8xu9erYiWqmgnTBIaJxHIujZr81BqZ2
tadFbmkxK+5XxHFeW2aPrHZKEBwF6sMk/VEbipoB0iJK4FKelhB6iFI8Y/SxpqreqN3n2G9nw9TO
7FcWtaeZOpRjG63H6BmMKmAY9egzWgf085+CMtg3B2BCSE8GJkWB5DnaT4jyISwUFwT0qFS7vqBE
yIulIbXEmjAfGPRlR8JrG51bnJjrdG0P3aKi05lwkWJVkqt7PiRnBsW+fo9G67krqxWu6jKnihps
Onti2mrCcFprJnlBkL1wO6dcd4RbDW+xflR7Z9sTPmA2ToBjIdAURRKJ2nahfbWxuVRMr5NZcJ1k
p2EbqJjnKcQAH3exMdrCuTlbU/VB+0OdllO3zSZr6tIK6Klxs9MJF1IZN1r9SsNQq8IDO6dK1Hsd
WBTs15Lx9UvSlaWPf1T8qVMNx08ReyocliiCM5r9VOklUcyF39xxXIAui2jO1H8kp/CXs9O6tp7k
hxqNL6pVQKqtFrRyTPyhldih55gEuRK/XkkaUYpi59jpiUhEt+allUDfaUVC77yGkTZgqeE67Gd2
Eh6klq4/UqV+SqlZGo05QBNuRwusDSAmDS08qJNtQFQmGr+FppWehhhqyguKzOxYSdN3whAdIy9M
t14b7Qmliaf63+PA+IzTGLcP12yVD4ixgGTS3s+sdU6sb33zLWOlC3AHeqQsZMhlPk+tfoXJ9ZLo
HzGbVxN5WkpWnay4ZD25iUSJqFOt9M3LlH10MeUhtXQnmI+2GFrH8kFy9GUgdHAked31Ko2LQUiW
GgL7R9FgcHC7Z22EOFfaV1Mhi1hJTTI1ouSGHOOkG46XUlfqPn54jbYJUt8dq2ST5TdZfIgIXkEE
Wj7bXkfXRqI1JlaZyfqeIIRHjNtnpQRrWw03pf1ECvLGn1jYCP5xlHY3zSk9DBqWRtuRqBDustkT
lehQx/jsBNyVTTd7U00j44y7yd5s0G+pKKLaBc8Cpkn6K4aFnWCjpNaSL1NpUm18w0x2R/Uj0GlO
LnIDgtDgvi1LuF4VRC4bS2TFhwaPT6PfR027qnuodnziPqFPDR7qubS35XvXv4y5sY/HNFiT7kTd
ypXXYrhJxyJr47XuJjbXZpdi1UXyULoSI/bsxISFlnRPI3Unh0lzQVdq4laW0LvUETaQVdwykqbJ
ZaZQeaNMEJStf0YzezxaEJ5FQlFnzzPvtcWkd5tfcCccVrP53U3sc1AktI3OQrkQykNoSHttEhxW
XaF4gb4JqA+am7LSpEV8ANtcyjEJg09yz3nuGUBsEtfsjuxOBd3TXNKeCrGmih33sXVI74ATuBpL
D8u+qz/+mzm68kOGGfbQ64X90piLBN+Wkg3LrVZkoaiL0eOq76+DC6/szvstdxL2gK1bkPWzbNKl
3B5F63IVN9IignHXNfAbumuob/xuCX5FqdudcMI8FMd6lXn9haAhFnnStTfqDhD54P/Jqm36TMYJ
Rb6A/LXSWPIv06uxJbVvl2huxU/CUKhe5MiVJxed6Yb4aRzn+k1zAjegODvoa2qmeW58lV6bG1UN
zCoSsVb2S6bus2FR7TFpqjbdOde3QUx01YIobCCNoN2phNLpcYzX4GdcL4y7Ja+iVbgP2Re1Hyu7
cS4hOWXgG8A9JK/tubxEu2DWRj5Zu3wnPvGrYyaJKzNkmAPz2hGckbVshRc2gXz45MXr5iN36cy2
2NQ+qOK4JMI10S+V1z7K0g3unCaAXvOmOKxKeasyF2wwwRYgqXX94wwfBd7G/s0a3xXn1jSvznTM
eQr4RelKdbYicolar4Bf642KO3O+soYnwBrHdAdj1/jf+Q/dBfbRFAfQeSfARvEymC4jJqNZAJWB
r5TsjhqjNoiToIHhVtbxfXQHGDXTBixBJg2jP8QCYiiOwC7PbjMxWjUUgs4z6Sed5ckMPfAOXmQE
zsFeJ3Q8uUACwLEW4ibsV0PdU7NbMVgjl8A62GNS/SxBmSThcaU/ZbwTF1E0linds/Gk7adkVX3i
MctzDfUiuBs/lkfdalIKkHlG7sc6crvVcADpiZaO9Us3u4XJVucolM855PKpnY/JIgmWhJwkCCC5
dmC3wKLZDfmmu1Xs99mX1WDJzt68nPOfBhaRTRaB2Z9z4AM+ngSr4vJkFucI9h8c4G7FSx6WWgYL
9NO31nNy37BuqERjlDoeFpmEIlKl7zPYtXTRVK/BE3QcrOuHJ2OjTZdacbtoDdE3eOjRNoiW4oYD
4W7YQfWmQmk416F1GmuVzZr/8amWX8x7sPJfOWGGveIvSoKHHrj5a/0BZMJkA8cZnu65vLWQzNtt
/CeUFz1N3KxlVRb1sxS4KMHTLzneVpBplGttf5CEDtE/SJbFJ6O48ZucLe0ty16LN/uGVke+9jEf
9lHrjmm/jHBvytetcsARTM08m5wexF/NPo29mPepL/Tv8MIyXwOEhCtY5gxgxnf7jvkr0VH+kbT1
KcCH0+MXsLac4xMextnBG/OsesYadeiBdYSSm0GD5Omjx4mUjACLi+hKwGVkrJrM5V2o5t5Mbn7z
acLe0RY9zxdh+a7oC2wyE8gHfBxAal+xNK8Q4il6oqXwOWudk16tzN71/YMGv0h5buutLL+FAf7d
HgGjMhhoumA/dey1g3kiLJs5R0zF4vpCMkGoLPQX3gz85wpmBJYtnFfVhTlk06zUo/VG4wDJvDVc
+7M+UYQ9jdOOiBxy9vR8OUDa0k5WdklhAnNG+qZnYBKchX9ofHFDIX65CxeE2jXGjzG9O+N7W5wM
oiKqldq+hSYM++yjCNaOG+8nSGTEFW1ygJtvwHucWrXzcOw/IPvxrksv3U2fU4uf0hJwQ9rI8iJ5
k64EiF+yl+aK99f47V9Yh9odnrTauJsnFvJCfUSMrNhQ+S0yOxbsJUyNkSwi9KQTCz4temr+OEHs
zaZ3bmV5lQcvIpZ+75MbdFNQ2/YLG+rZUd0TItTxYEGGA4doCRTCqvQi7ck2U/faWxF4INsbQhzI
hPYBX4TbQXQdzm32Qx4MY7mndpcwC2XWP22n+LktGVg99bHHe5Q+iiPXxptq3p29brk9KwRLdLOE
DdqPOLSy2QQ3JpLSl3Uwqa92k3aAblFnK/JM0A5e2/jakeyE6D6FYYo503w0AbDB43bWnDh3nJiq
Ejc6R5A8+jO2saxjcJF0sjoQPZyaQ77i++U28bCUbnbBOQqo9hbN5/QYPxJ5K452vzS/MoX0y+2Q
fZd8gCpnJN27wxnqi0fJ+tGRTSQXd5ktv+iIq/IUB3f0XWuryx62RSx+QkZOWGsfccuKIXo8S9t6
pbk4/G/EEuOROF77/RfEEk3ylJBMsbWxRjrrxQfnDW4fnWb3VcJKUJ/1Y7NtXoMv/yOB83eQ3gH2
sd9Z6O+xR89Skjn0IhP86SxYBLGkHZI9tCa0IX/6P72zM9Rt8hzvSIvCZ94LHtoLG7vArJjiVl5C
+RgX0bsjkf2z0P6A7TZvuWtTWbvMVvd8nK8dk+YlYBYqEa/aF8kmeBBYspa88mIyOzvzjRQZDI3l
PppZsYTHb0fhUSoMG5hI3eu0Hr0q205/zFP9Fb03B8Jbt4x6mep1B4etNe5X1Sa8sK9eYeWe6Ei1
h/OUvch389U5xdmSv89/0YK9+FV9YyTWyWfqsdGfeyjYIcbK8S+29mTKK7z+LY226plGRHVeMnnf
tfccIqfTvXdYqifXslrH+SlO4HZYN0HXnraMFukr0CDaJwa9rvmqEJtlrGH4D9O615eN6pI1P+QX
GoUqEG5OJEGpQtNP1iCN1yE6AATj7LYsQuQaZ4UCNxAHy9xPzqbQ3usQWmm4N0I+NaQxNCzfoif8
rm+5WAJxLjKm+abz08xsOgtZQxiwAdmS5izb3P+yVWy0I20MILXpF03uXuXQ2GZSvHccIFiTmkCP
FWgFxSao7hprdpObp0j6VsZpOdmcSYa28h1z1Tv+A7ht0TzymS8CXddcGVDougQM1fYQ1P0E/EGd
EUrhO0uTbK6RzBH0eqSmNc5lrPdWf4voMhDuOus2GBbsQvXnTI+caEE4GfV1j6NOfZeGE4oY8J8a
YkTHNbpXsYzpUBdtc2MXFpf8Ecns4LDFf8jkW8pEEfUPeoukW0AMpMQOMXVXD1q+IoR2qVr+siKW
vo93uYBm2m6baoeZtUxms+Of6+Ic2KcYDqUgzMib2t+D6bvqrfxKOH0GgpbWEH5oK4VYTxkNQSm8
sHRZW6bA62ifY1dLG1eeSWbJkwa1nM5Rube8724p2dtWMHVYVNdSf9I01i2vfq2vrdixAQnko7h1
LI2sc3HNnfxLktpnlQ+KNkd35c/mlRZurF879Ux904+XsroICNRMLZp3Q1kYyt68d9CG1WNpw/Y4
ON+jtmweMD1B0ksItm81aLGurRKJ5dk8VIweSyvc2/lbL9Kt0pARlGqfSLg3GkCE8sHSKqKl7P9o
rPFMsGcBQ/6kS6csWo5Q0pryUXzowsOhe8p3BZQ1G15gmUGJiuqjLgg0wxnYvk/0Um12jzgcSVnT
DCNuGlYzzcZYtuVbBfnBvCb0xdVifDMdb/zmqpdG1EzuhEjEnd7ZsmyWQ3sbsyOp5Ab1UUZKzE5r
FsK5j7zXas2mpdGjdfC1QnZRZ64CJCf1eAt6+t1o26BeO0DoBc2mSc3AXKKuzGUVi+UwuHqz19tf
BVO4xF5Rs1e+dEmjdaWsneoJCkfvvBbTesaO82M/3unwGXbJcDYfUw7I6UqltMz0fF1xVmMwAGbj
BhZnNkNnSYAZ2AxBq5tFbPnAwNTIyG2MC9+tyvI8aNE+KXqUQUxxSy1tXSO3AF+0VwCkfd0pGOG3
otyPYaSsQiqVKUzCg2QL59UgKMWBOgieBojX+rvE0RgY8STQhyLdoZAEokdiBmNSWPa4V2G1d0Mj
7a1GtHg7pJX1WceUAbEVfSRt3K4cOQIuRfo2xJp9JXo9MjZtCq/XRdbAWLCyFYaYmixxkpsGTq14
+E9vTRf4b0OswjwPYExy3vvXriOwqaiNfgs9qH31s7Dcpb6aXnoo5F9haasrMRXRPZs6mo6u765K
2adr9JXwOmVj2hkjFJM0MvPjZPrDVtHkaxwwLkuMuHzVo8Q/yAkIEGRuC6wTpyPyB81MwXogwP6f
wE4M03DAU8azUWWMNnohaQfSqgDu2zow1j7mq89hz4TBCVFANeg5aSiCfqQESxrNi3JIIt4AZgHz
ArlsLyE/bIj4AVlW4A3iRcA5HRF1cVUD9pOpKwM3kVPrubKk9DVN5iCXKIYvGpu5KO5W3YBOhYzy
TaQ+bR9OXyKxpIMMM2lromtxJaWQoOnGBiVm3kAqg+eJiL/6yQZs95mj5hBRSVFE11DJ1Q57f30T
G1l2HCzEGUAdhLNsFEEiO+9G57IxrektiRgkx1Ov7QtdIk68GIKSRL+cS2oMJ6KcB9bTgvQTtsGA
QB6zSdeT7Ss0Nn33EObsJYUe+8pIjGokZippGjUTDJ9Ra2QBlk2SOc2nepj3btQMwq1tIqyiMrQ8
u01RP4iUzrDJx++gRx3ZyYF5aCJamKBUmp1K8HUO7t/661JjwkJWy0zLgpsVpa0NWX2Un5reoDKK
yGhj1alrZ244JMaYmlISkNdEphheGxgN7TlQtUpdTWqWCNqUsiHdQGiEtEDKWfYdLWBoas2j6BT9
rkgGpLeusAYgqiio3LT24c1Wpbk2cUWYB9t6/WXXabwmfqn/LJRcYikYUlyEuqY4ic5oDwkCrxet
JbjRHzTA66nLYXmq7VQeSAWnSRVFx/VYWnbguGqQZrTHuormYtRNmu7Qd6SPdBid5r1Uhyy5iIpz
BehtrOV9UGTC2fpE4Dr7obZgwYaOUMwXkzm+9FTJRm4sOocx4ovGx07dSMZ6d1SrsXR2VeWI6I81
EiPFfmJ1KlVx6o8VDk85wK1vp5JMPZyXdpexUihI7bLQVNLVBFkuPMSOzb7BIa7ZdwUuh8YfX5CK
BPdOJOIN3A1UfcFLc+baNdRjlETwraRHjjmhzZpUy8Zp9DvQxj5lDLrDB0XP1qnUOdEJ5zASn9vW
lHySxQKpe4BvN+WqJmM73zuRP0LXUeH1lABcedELlYTJaVCp5QuMsOX2zS4EA84/nFxTKBGQiBC2
kux6gpJtRgmKauabiZRB6ogVjIkkba1C8dMyeaVYtfEfOMr8r6TsXITG7CfqaGRi/LOmPjedLjGZ
kS/lPk8QSaIJsfzxqTSk5zaV8cuh+fs/C82Vf3VdmtXz//4p1X95ylyzM7TDsKsjEMnih4KqS9ER
MdBqyxvuPux5d2wD/wPR/r8+L7Zr+ux6hA0hHkHYevyLfUAxTeao6sSr2CxQZYHax/RPSlJC/T/m
TJUL2rvJWcnhvxky/P+28F9/F6eP7Lv5L/MfRig+1lEQtv/tn+82f+8H34X70X780x0P+Vc7XsV3
jZ1+I1J+9a/X6/yT/7ff/E/fv3/lPzDn/3Wv+9+789/Kj+ifzPx/f/6vPb/+Dw2bn9l3Ay8ePPpn
s5i/9vwQZf+BpdH8ICA8aamzh8+/+fPr2j8sy5INC/tx/pFnT5sGTXz4X/+zav3DlPF+tKFUKbBV
FPP/xZ8fAq/G+fc/nS0MTMF0DZsegBEVWxZZnb//72wmylFuoiQl/pYgOHBCqvCoNzDTkdP2KXc+
RB9Q2Bqrsc3zO74Ada7XV3xyDbfQotYrpWE6Jfi4Ku4UZX/IZBl3o8gIQDSUYRlClDmFsnwGVYxX
juiRRek3lHjarpKPnUlLJ6KAkLx6sI5GF1V3RWEUkUraQ0iMCCxtIAbDHGw3war5A/Ic/OE+fyMw
V1o1VDVBW2kedi/qnaCD0utiA9eC2q7QzZNODd1sFjzpyfMo6egU9D9DXY0XvzFQBrApZMiHujZD
mWQ3uxbm/BkOs+/2KbQgNVYjUKX8qdbk5DCmfnLIyjo52PLOLlCnENObXKba1rzWipm96hb4nvBb
jWCYN8un7ewSbTr6g+HXxNP5X1j4OGfMiJxzGPV/ZGH1JLc7aN6jrt1nVR9tZD0TXutYjJ6tvnXh
F6GHhIi9CeMuXusEOSx/f9/Oiy8/LMX29yVjO0gyTD1sqHjsjaxl5VaUbXKSE7XwcB47Q5scTyE0
7o0z98/RyEZFDmeRrOJSF4vasqRd5ozS7vercr47qDpBYlpDJEyOtgpGLCLHqiFQprTz8WSWI/C8
Zo8noEtjPwSEZTfSrAQUl6Q1VxFkgdd+oqSMM9SHos/lJ+juWpvJHfr1kWRnlG63McLcAA/4dmMg
h7tlElr8zHAuadxS0IiSc4rcvXojTbq//71p4xypn6/v0v4K02KGuxP9Ycd9uy4akl9V+zmWMvOg
4kezjkrjtY/esApQccr90yqou/6+TNgdh8pm1CdBHDvIOta5YVJHDKyQ/OZOZa5HJW6uKhjJEkAd
4yrEQx7eHzNRlqMIyd9GuDy/G9vJwm2qwGlva4sdrZpQdjWRDMLq+xunEhKprpO//70pY0NZ/X0J
+kSdVcWSvouHMQDB68RTr29zs1hBomKniMihz6kBP7HF3xZG0J7DQYfepks7nx4Bzh6wSaD2zTma
bwDeSeRNOQdtHQ3jEMUj1gwidlXH8CGy9crFqPAICfWvurEgXA97v0dja1bksmUNqap9ly7CeMr+
0BmVRQZVrqbjnJI8v7CPwkvpdCjeYJuhZ4cNb1D5MuQqOgSayJZ1Y4rd309EyoVH5Ed9nYrKWtXQ
fRew2t56I7VfJFoPtNc2yc+lffp7j0kGAYATs0IKalf3mejlhbCQ4yj3xKjzehFWirFvRmfygg60
zlJrsCVjkm99j0SJ1vf3jjM/DAyLiVImlAPlHOx55VkpjGehMJ3GPz68sFSXb7Yw34m7Kq74v/+A
ISKUnu8ZEOZJBk16ZFvzW7XT4IUKuTn/3jildbHq8UaYg7zL49y8+ilSw1iyGC3o+caJrPqalm21
oMEkV2ijZRVgYRPr3tQR7Q1LFOXeRGzt709Kkm+4URAQ+JhUBf4DIOepjvDOar/t/CcMDHToiR6e
wqrr30kwipEkMbaNcq5b+L3aoVfKB4coxU6D2YKMsuWTpcXIu0/yQBEPVDliYZO2EnK/dpda64sE
+cqLSLFcKp2p3kXqf9GCtW6pj8PF0qu9KukOcBshimMqGwjgjf4h2v7k9+HFjJTiOCgD7hdB/zPG
AXiW2nX7Ik2IdyVx8oxdILUf8JZQgxJNZThAZIWG9vfTbKkmD/RUPm53xI/2cLECOcwvVl+f+NSm
PQvlixQH8U0KzK1UDMqubkCp/BR2A6uQeSv89HVISIOvw1E6jrktHTFl8Ek9xBTFDQxzM48c2GmY
Z6f9+EpkL411FDsbI1Sb81RO434iM6+EpbFLk/ZHni/y2rBZ735X7z4PGvwOxg1hSBnVfZg/M3og
Zz05I7eM1qMYo5Wuw2RxuqJa0uOCMBnYoVR2ffi9UU0yuRz5AQ1J6OZpbAIG3hrmajuca9YsIFs9
LZtz7EAeqwfWVKsw6pWgJQLtByGs8FrCJWEoTr3IIZaPPtPlJjBvWV3ejQzCSTkAEVntWEGz4tUH
rQxU2pJXoIcJpLBU66utNUzX3JbhOhcaDK+8Do+tAy0Iiuv59+SzoSAXLMlK0HwmAuJapZY73ZGM
5dTr9SGf6obLOgSoQ3rpQJN90noZeU2tsTKyNC6Q0GTvhCMeTR39nmgBIcw/mSV1+ENHtksrN67K
WqH/JSzL0+xBWlV9qd1Lu+YN2cQpx9ArW40O17DL8bXQ4VVGM1KSiv4Y9hH6dPQHDNiNZ91SLewA
6uZsaMm4lZTgbSivhayIkzYf1+G3mvZplHKfEV5aDMM11lN8gSBfnsb5xpik9DBq4xoquvYyhNC1
y6l6lfVuX1r4D2jSEO+S0lL2hBuArQ9J7AZTNUL1kk+JM6Jq1XBb/5JnDkFB+6Rm6prkWuOUTfEO
68Te0sKHYRfxPkOgwvgQla3UNSj509LHHsjRNsWU5xvfzKq3QXTqIehtxOll9vFPXwTwhjm6KuMv
Q8qhlpG5WfvdygkLzDjmdT6cbzpOEXxMg1UyjuQphb6JEDQUh5o5EKYKav8Rmu+iKPZBXzBQH2A0
dyq0FzXmJ6O0j7caQiE0iqSzUriGFHADg9sEoZHh8EzSLIHF5WtbRbF2J14PbxVz3I5Sra5V2Y6f
fm/mh+KR0EyprK8O8aMrPTBfbVFcygIERou6Z5F13XNtm+yYvoMSEwlunVrljjzNvYW7501Pp/Y8
ZBoUg6iOdlZYQZIIy+kywifpaACe1Fz/4NpyzF0wFc22UHNlQ33qUPMgsNVFW3oJJcWq8Xt12WW+
PvueWkcHGdK+N8pnQMHQ/V3vSHUs3DAJ1r8rszIvz+12asQxDrP8IclMIaaR/CJHHQF84RnYSbIN
HdW6Ry0jRxrgD1/kMNc0WT2ga+sPvsrIKcCEjaIJtGACLo5k4JoOY5RO8s2vuuqWssbgCSuE7JgY
uXksWgZoFDflw1bit07ngjB6TWHoPVZvMU4+zF4NRmMJVIOs/K6sTntEIjPWWHAoHn21/lCgpy+w
KiUR0IBbZ9a2JwchUXR2ozyVbYxdkp1ctCjo1pEgh3MYe6rlioIj0uXwNvVCOYZSshVxebKS2Hix
C9rPSjD71Wq/fTJzzGB0OIIfvq5ty1De9I3VfAxDtdIQnwQs/PVKNzu0I6ny1fFwIbrw2vs47/lT
ney6fGSuP2QAmDA+Z9igI4p5r0UOYBFfyFE4HsnjtVfcMX4f7aTd73ZiCWDneJhMcEZLXyo55l5B
WRuHyrL7Ayc+A7oc0H3I8u44NHWxS2BBrYeCjxCNy1vKNJMdwUzgtQXF4XerkDrTPEBLN9e+KlE5
ibY7sy1UbtOpOUBApW5Tx+ngi5XjJmMSu84dZ7gMTmV5EgXmSR+FfrJMpMddb0CwyhRjMzq2OLYG
zl9FM8VXix3BTQcmh6Jly6iCWuzbUGbArOjAHzP7ei6af2/GNiHKfazb1WB0XtoyssauQWczcOSV
0eY6cedaCU5OCDxteluugr45TOwGX/MXCLybV9OQbrWuvfjAO1uAGMjIcQzxtZYbMA4ks1MXJ4eW
RitR2vhratqfJCzbZ+LiUS+HKPpj5JBHkCYmPf/jq/nA9pMN0DA//j9/Qhn2em3b21pTxFOoQ6ku
CF49UfSVbi8XXsFiOSsGoekomN5omiw2v/uTqnboYWM+NCvXYBKUYUmXNJYFJUMXuER1LoMmQnAe
MhL7rbqqLijeqTOgPlXjn8aBCvNbaBsTxP84BmiKO3btuQuNh/xHmXAXI52ISsFqSMCIp+6ZXqZ7
VuVxLZupetFjfdmaqsSMj0OZ27Ht9Tnx6Kz7fdSGh9+btlPDQz3f/LvHWpPZa8Ikr8RdUudU3PVS
vbXMqjhOcx8Z6eahaxQCTUcnwFuaA2qqWXH6vcG/K/TkHiulFOuT3/3r7yY271lRFmiuFLOJYRME
G1nHCS3ufe3oN7J2xGhMP/7eZU6nkFmLGQZhI2t8LahPQid4jnznTx5GFpPooV5FdfheEFOOw1g7
F0FJtE7lOntAz9xVQaV8yjazVbX3P0riec6dYzdeEyInFn7e3TCTmc6GWm8oQ0UbKc/4OmdPWZBj
4DEXjvM9KylWdgOaWZQtCmwh2otA9Xaos/FQj42JV2OBE2FYbuGgl3vUexhIdPWm6IbimmA6vvFt
I8TGWWtOCRTHv5XXfAzzuv370O80Ict8tL4mXGaAEQiVQguegiB774b2nQOHW0cbAT5pTgsfQW0h
CYr6NilmfbNbgf4bX0bKoOJJlktlYTeVtBqcxIHQx8tomVfrjaU8l5ZQaAlkNxs6cejwqlqYQ9+s
q1TKnsI4gxtCCbqcyDl5s9JkPFfNBJQaaNJaWOBxXe6v5CGq3jJN2/qSat46tHf4N0G8v6BMTb2Y
cHg4iVNXn/47S+exHCmzBtEnIgJPsW3vpJYZjcyGkBnhbQFF8fT30P/ddIzVaLqhqPoy82ThWNju
bEayBdG3MA/Qpis4R7Hxm4WhfhvbeT/YIXMRiNZHEVV/iZjF58EauKxljy8uHJtkSyqkenON+t41
7U3lgI50Kx2sbztop8CuT0hB7W577qTFkhgPklhCNLZ7Bv7mSdvGPx3Hxd70xmqnCVC8CkQ4Hajs
mo29OHVTVNKZYOsNzbgIftOEuS9TnIJkEkIkVFAnBqcddpi0Uj+Wj1YOQsvIShZDv9mUBikS/VT5
46dvZ9hWBqIHGLigNQP9a4pqLaxnYdTP8AdeTFvjSmQbvcIkFuPhSuJXptLPZZa9NF70FWNWcxA2
NvPcXtpwLtZpyXHflU+xu/IkRRa2G5yzhHCvMHOe3t2TTCDa+RhKxgZQRH7fp4QlxGgmWzTPBKeI
7M297jLGS6CYUqfzD+UsPrJxZnESL2btPYkOP2rKlpw5+p96TO2zEc0XEHZ4aNSg10FLFXIT0ttu
amRjctKcoVEbLIxHFe/MmckyabU6ei98HirV/MtJwt3UIUbkztJfgAPsTSlxs6LxBHez4jTbO8GK
oZ8N9GVM74r220rRh0y80trVH4GhnIsPX2etsgs8I1DFzX1oJ+G2EoS1tGfvIwuHapM7uD4n+9GZ
gvvUt+FEoB6Q6tlVJeOoCkOf4UzqGjb0R4Xo/Rvat6tDTd7IR71a+fRNHFAiikM64NeloveJsQpX
R+S/JgVxGiLk/TGolPEs3RyBlzaGRM9/Y5GyqlT5LgqoxR0Etm6zWqPemdcQteg6GuYnBgcc+Y2/
G/IxPkaa1L9Zk2AQsbFH0dvnsk4ukMuSS8u4bWqtBjAi3p7/+EBw3hiObd3vwqhJwEqcoD5Pu17L
e8f/IzsBu8m2t3VgVi+Tjw0AVhth2PBH1ldqmjFOap8oGDeRh8x1MUCgu/awp2TOPRYVg5SOKEhm
wcEgav1YZE68yfppw6EV0Jq7MehFeBJWktBfXJPGaKYj2HiwC1VUYvZWpzFsq21Uhx5qPOjAdER4
S/GTiyqvDrr0dl46P9UU6a3KCLRG2x29IKHg2igQeyf7NSxL708usCy5HcyXNiS60iV4FsjIh3c9
CVA4AnHr16e5gWkRTrAhvY64LbMrtiEOBlo9/XLG+M0yAIAzvA48bxhthAsAOWINstSwC422OSdx
fG5hIjUpGCkSgyvHchE224aTiK7vAzwaIzmnrIg405KtYzucPhb5CXRhhfWO/Lhk9LBOGIEsSBvB
oVO5+64Z2eHUZg05iGpwPo+2bOaTsHhH5sGCjWgXhyJQh872+KVhStcyNNRaZ7oGJdPtTRH8OjGT
wzSz8JpaprtFY3xrRP9rv0Rz/dClZv0k6FUEBLvPFFC7OmfckTHoC5y/g+ribQPqYM1Sfpq8buv7
M0GxgFGfbTqk99xzofpz2BsQY1q9hlXAdMDEpw/B6Rn+BMitVD5XdvpRkw8+hjKomDxV1mvXxYdQ
5ic7ru27YWyuJiGXILB/TDiZRlvea92rtZMbqL9V+TSm6bAbjLY6zXEXr0tDJhuGboyQA0ZZTjme
gkDdx31xyVHYjwbGRce31SmMKYzJoIHHYvzmEQUcSdlXb5LPQgEYrLJm6yZBf6iCj7QHKsV7Yq2f
0hrbuJUYH6WSvL9YaKakQ+SWGCM7gNun0VRvTOyLTYFlxICPd248zN1hgQwLhLV1gahwOMSqCGpv
tu/rbn6jx/4lytPf5T3YhEH+qm3925pOQgIFuKsuUGy18euUIrurHEXLOIOtuzG2Hz2OHsxBjLQG
J1hU4X3DokxIqMKrYRRHprFHp0Z0I+VrA0pQPNR7ET+5D1qiLKSoz/umB7QSau8qctzPqhYUjjdd
shIWwSt/1h7GrKuQdniaEvncNc28S8K/iWXf07kL7ClI8FEEf/Kh/MmAUjl1RmTC5jLopAWLsYG4
JlS1ZzgQMNjj0gxkynYRxoyf2K8EkV+7XpDRr7DAObg1u6z8nQfInF3NVLpvO86DJFO3KKozszXM
O7BpIubQhQEKsaGYCmtkjh2h9uMz88B0q4PqoXCMe3rIrf00qews8BWzcT2lrFnGPOKWwdezU60p
CKM0H07nSk6q5VORwTKwI+xmecHpVGH+q+tWv2mCmYlLTM0J5/Q4hWCEyqR7KItM7+fKvYzKX5he
KH3ekQA3z8kBS05ArTlWWRfCaJf/MK+XPPOcHLYGaXkQ/zjkIWiw1/3C3LFmh+auZHjNl71UahQW
Zs0xPpuemnZzNIKjmSsIYAFUChOXld+FMLpq96KBrTEWCTadpYCPDa0BS+6PmpuCeIz9wpd7rYqq
O1psczgaThB6TCzBaeMz82fnvLZ7VQBFLDAjBNUXS8pnq9s9u656IzQmYIMFharY8d/stv8U1hjb
qZM1NpiAa7jf2xKgSDuHl4hDmx2E+fVadDnTfLJMRQ5hxIByMxdIDWUnufTFByobpu7U/Qc3wF/j
1yk3je89xKKe1lAEcTfFDbMdCUckFpA1S/Ga1aGzb5uXtqm9v2bT/3OYje26qN07boerj66wHe/Z
vxaLRVBHb6aywiM3yYtvtfWpmVMOMz7mVzbWYk2B+yr3y+jU1uXOGWDWBQ42Y4wC+cYdoXNhbLF2
YY95FURJYOUETGzvRxCJg9X+z/es7wF+ynZilLPNdfoS+c6p72D3yDwCEybH96Ru2OXGGOJs1d1R
Mf6nbadrWAJpbaMCqOqQf7A0/YggxvLr50+ynrotnuMGR0UV4/zq9OBsrHSYX+iy2U+N/6iqgANP
aTBx9XHFYxtIdyV2P7DDveq2Az6bkwdsYsUzgwnm0KRHI8YjFtbjU5r8y4CPTrE4JP7Ub1Oi8nMk
3seEyUEzMfBjWS7YxDUj90a0ifBnHOfOMI8Vj/6xH4s9Z7SrlZOQE6m9E10ywOlenMdVv7h1tdrx
XUUPbiD3i+lkj9iFYYjW+zQy8xflPDTkJ09V41WHxJIIaFm0kwn1K0EwEO5y3A/XJ4GSxs53FgDq
a3LzPi13kSpbtKMs2pZoiivLBKQ4lO2Hz8aTWChwyoDE0KrxiPbAMTZ2zTS5u9wy9+6wdNUEM4cT
ht4ujOu+rK4asWpdjr1BhADyOjov8yKHXCUnCK8m/SIjYRzn4V8edP6mTupqOw7eJdE8eP1R4fDP
mws+hssEOtNfpCRO03dAtL+cjAFmEfflo5kWJ8K7UAVtcuFLytyXjGVQT5q7CGMV9556n2dMiUBF
yBG74O2CNv4MsoClBCdsZMniMlpQF70iYQktodF1ARO8Zu5PTea2TOXD96mOxiuf5iUkORWyHqKY
UQVOj+fJnyJ8+nV5DPF+kdaDiB7VD1E8Frtx8aJ6U3vvBubGiAqHWzvUeGnqXVxlPyKT7UM6NSCr
tWBUgCEV92ux1h4OVVg/T5Ehvu3YzLdDxYitYMuDxwV3oNE/GolglllChMhkt7CzQpu/500r2zP4
jSCk008xhOiVflv2SqVMQIorYG0oZwA/4vochASrZxuHs+mBxOOzxCsYUqjLUK4ResM+1T0GnKm7
UdP9ln8l/twRhJVMbPNoUxIfMF0kLANmH7sD/OuDn707MwmyvOeO5YhYOnGIUZJkGL3bQKxsqrZ1
iWs7iTm5wKdee0vEDSIL0PUyRyH0XzvT+S1AEuad+zAWhC+yKLtPUgMNnflE08B6HmHa+l77nEVs
Fc1iPlpd8wqmjohwlLkbynCM34QKebYKI2uhWCjpnvyxNGy0lGgcgVaXOJypL+jIDG2myAYhPk4X
ZWOmN5YH4+w5PHN5qXSsznEIfdbN62NtlK+3X4ZR5h7zeXxJx9B5cDrd77xIcAap0H1vv1aLvd/4
RURshg2DYfbeOQ39icosiw6dLLhD62e/MiecW/lZQ25vwxfNN4Ys6rvby4yxyaxdsTdju9nXAi87
RiXzqfRdefLbitDS8tPABvboIHHVqXqYC2G/gsCptswvmGCZUc2uKxhhFBABK6hAOPZVivoMqaZh
l3kCyRkQowDaPBmsOOAq+WO1Ks/zrBBaE1OQuV0UnrGZ8stcRcOxsQqOX+7cXRovs/ip2A2ZW20s
L5FALQvyRjMoiGhRtLt6jM5NQ6nV7cuFPa6CfEq7rZ6n8ZWgZR8T2xutxMXXIMoHN8e/FRqOvRZK
xHfgJALC+qAz0uhfuSjQyaKnue78YQNSIVDs6S36n7ebohaeU4txsWDfdufIEvCAG79XKn3Ky3A8
twqXbQt79onx5qPfQSQI5iJ/EjNIlD5QC9t+BP5XdMN7M3Xeczgn7RMB2sWe4fcBHgOlu8fYOPiZ
b+14pke7QDXte6chbNfBsI+Tm/AzzGztHHmYtB0/sKkmSNeAzwbee/Zd+GE4BK+3l2QQWOpi0F/M
iGLbj0+mE/TrWvdvsRmXX8qFBETH1UvUD9tmEtHi4VilE4nB/8am1bA8riTpvqCHtbK8CGMszi1+
ynZqgrM9Q3YSuec+G4tXQ6XRYTSA4utFAQtjd11YLaENlZKOW67C25ewixhb2sgZiKZr917V8cCn
h19YjezpvJCkrxd53tkUI9hL7REsidizRKTlSHLVMiZOsbzk8dyAVlxwsLJNbAbTjAI2LiPqy+Tg
iNhYUCfBlMGyHxwE9JqW5kOJw+S+6mFY69b2OU1CiaCeIDpr3eKP8IcfJzXUTjCe6Cu7uBQLIcby
Z/c+nfalp1nEE2/iKCGBLWRBE25uX/H2AvEEHTjqbmkrEsWiCs1LaJQ5l0x2nvQmK23vzu1tIEd+
6YDoFMUmEVYHK6Kf1/999QWp0nrS2tV5ZD3HUcRswAxmd8POY1r5TRidb99vaJKw+2+6VLgkn27v
u7m875LMLsECYH3n2pTszRdfyMzc0Q/MiaA6JhIOOjy6imindNVeG0kg3g2qZTQNzQJtBZS2d0gp
RXluK+vUhKq9RqEFtCiP3V2vq4m05ljmm1Kp7zBD5dbAcS5NLMknTcyEB9GOp7YrvuOhaw7eMs+d
ymVc3Gp/V3myexyi+BD1lXcniwjG1e2NLdImgllfwdo3/bfb3ZD3XrrtUdPXMU7Qs5O7FqslP2qS
Se+GEAiHIQPA3O737V9xOVHfxcGxWlxG7WI64lCTX+oRQthttexN81LqMuebVf9/iQmQZrWVnQ09
85t5zlYl7ju2XXENXZJB9X8/ymLnNAQF+Es+g9vlcvsgajwTZJJpT9qYOec43KirKl8uR5/JVAiq
gChtKna3u7D3ANA2qAn2lXjLr9827r1YXsaWTZQPVQjFzHk0PBjOpZ8PZ9Qxptu28yoUdSWTA82i
hPZjm960RyFID0NWBgh6uXHHfp14E/jH9ZwSIGeQq9+qrroIxyieRymIb2X0RfjMrGVBaBM6vLG/
XRxM81D3TxnHl6GQ/rXoGQT2KDq8R+Ym6U3/YDUEtqus3LNSVZ/QDmgxxrhF6RfjS11oKNEVpABh
GIf/BrdsRy+9QqO5Lbsc6PLTf78hugmQQALvp4R4U/QFHiZXrpKwdh8kDxovkzjp5+aAKS7k3syL
9eILvjTUK69w25gHC5LaVnBBrsIAkqg1cvk22N2Oo50mx7YX1f2wyP9pNYRrCdio72WzN9xUvGC7
eMIeUX43cw2Cd9GGxqh9U5bLMcwxaZm46Sf/PUyk28YnSolAYVCLw6OGtFJImmPVYVH7yaLnREb9
QVm53FmmVR/NmhN2PyZEY26TZ70Mv2lH0hvh+sljfWyJJdwZWrM2tqn+z8d280I1ADE2Iw1Yo8It
BjMOpWq5lZvAjEB+sjyjRv6Lncl4/e+WF1O1TbLsR8W1/jAXh/5M5dPmP5UntGOS6IvG7Sya1ug4
D3kyXkw+0AyX8Kt904L8pPoxgmbnBWbxRPAWlYKfxYqteUb06eAgvL1EMWRsP4TuYJLClP105/kG
nSNVJUCSkOp1R/tF+cH19rTExrK7/bWmzKa9OS2MmMXBcntiquVHbckkFsJxD38YPpQ7OfZH6NPs
IiBe3J7gMN8Yui9LxO2GsRSuI2G0wH7NxGWDz9Pl9jLHutyMA48Nn2K/AXhIs5+txHqZ7PIpBv7z
HXv1UzwxibPnCm2MmKfV57uyx0x/+/pzWBqcOcm5WlLle9DC6r+NmZYMwfvcB7Rvqy9XomqYWKus
IvOOQ+d2f6lG2ac5YuEy27e77MH3Yp7jFJvN9NE9M77877+cxL462IP+/G8tszx95GFZETTjgdwX
Q38Y8BBnbkT4UjTFe52Oj7Me1DfH5p3jDtPLzVUEIlg0px4V7btLcRWInKERn8iojyxlcE4k4TVV
R79WXPR/vcBgo1IiOnsd3XvVyClAhKPkMTzCDjE8PJy9wQY+lKVmyaGV13I4HE+tkf5JHbXvOThv
LXGqEKyJKFeEmYvumUAUdjVt8nalI2tvD4t7r2aY8Cs/A2kb9E53MshjoOFxZGPxZwH2FEanuN1Z
y+WVTliJsgAgTemI9ZA44al3FRVJOY6YNp6Nbex4uCg9UV1hAM1ruEDwDFrT3EvzyKS9/rrJSQMV
RhsPzsyU1pytZAS4mnFacxBjHjx3TvYFAa19zouGFFzn7NTit/Kgr+Wp71wca3y2ixSN2By7x1yD
rctcA1KD0b+1faEOFbNrlKm3UvUE4LhkDtXy0yJRz5rpy93te8h9/y2n6uVcCf/9JnS7lmhIjmv0
9Tr9rF1Xv5lDNW3zLPq8KXU+e/TN2AhOEcyRHlRH3xzFzCaNLEGLpBrBKFfwD0EBefcjVgPMOoKZ
+coKcEJ4kJn+89DB85SMsuyDUeovTuIOHrShPzoOROq6m+7EOI+4COlbm+FJ8vkMXyDl5oPhMe/q
WmJ3jeMSonNixLEo1hTeLFuCVBTTzs1oi19SFRhDGoXydP/fYplg8VXFHyYSTNGWXWpdzRL1nvVN
qDLZqWas76MvvmvrBGhzvN4cj1kGAjtH6dlnTKwgepQY9dxo2hpBEl8BtH5bTD4I3HDW6ZQwePZD
eDR855ja5l/liicLas4PrMmXJvKLv2VVQVMQhMbpMC8u9OwdzKwCU3O7D1277x5M/RrRx/LmoRNZ
iyfQtmyDkLR9DEZ3GYApd3eTvVlNwk0QkO9WyjIwUxT3N+Hv9pIu7yNf/tRFabSx6uLB74eURo6I
NT/VL8lczp8m3pvVYJjuSmNy2DF8rJ78Qf2hsb15t5riXmZs7MF5ulvAqg61BTmaeU52jbbOZxdk
zAYrf7xnFjmf4eDJtQCc9tCp99tRA/Pz8FDZrvkg4rkk25pYl9xqrUtpmN/qZrULy3rfU9t6hx0u
uLN7O7hrAzaS/mAHaz0M42kKBgKB07XqOAs7EQI7O2UgAeXii4wzSGfCukbBwtGLfuOYhLZrCJuY
JaQz81Zg1qOMYL2JzNJeJUHyV5KcOXC8ZiYcDo/OIlcFaPSyMwa8lyP0q5VhttX9GDccRSLP3Brt
0YmD4sGLqa4B0FYste9CPVj+MD9PlC8ZBi7pfsF8GcFVFiytmGh2ioHdtpQ1swzGL1lay73UOaoM
UqZyPQ7ZqOVYPYsU5GILtDAKP/EST6sp9M9lWQjQq/Gr0dxVCWOBPjjqUEH3NfK7KjUp9Zje2H+Y
u1yEd1xpzj4GfMw+FB89/jpWQ78+uGBoT2FCLDIj8i0wcHFG/ewpKNwkrk2covtt6yHcm1m01FVs
DJx2BJzwFaEcfPkzEJ8xCCitItCbJuJ9YPt6nFIKEiCrVfhFV5hlm0PljNskDphI9g3cjmYAkezj
80A426RR+txCemX3fNXUSo14Ec05nRjofcoydU9Yp/dWISRVX4DreibPKysvLwVbM8x//2CAChzy
M7nPsBm3gEi77J+w7IHUovXQh/o+UJz9PdcY9yoFxAhvooMvJp9d256OfFbvrQd+wx277CgadSQD
Zjw1Rrz4s19LLzMuXmMdwqqPr1ifjQz4B5rOMYiGz3Ji1A5ZmLhBq7pjh9ueUbdYlmmmIM38Ly46
8Pp2CSevyg5oL90GKHO4aZJ0p3PTOhYBvKnSedYHFvQRZDSV9YYjv7sxiw9ZR749ypg/jFZ+XytV
YpnhANhg3VKOucPtya6AmMJuCujkw0dUUN+Qcl9DRve4C7SyN8MI9szFYDIyrzmPw/Q5t+Y6bcHG
MB+Q0AcDPAjkSLvOcqn14QPOGsZ+rKNMG7E1Z7zvq8kchm3kNBRjdQUfDWEIc7loqfGDd1VTi9Je
dBI++xWI92owtpyK8Cwl80cPbmRS1rC2sCLZhr932PhOQfsA1oo5ljYhn/QIjXGBFzNExbjnzJEc
ypIWvth9AewVrkvJv1ULGiNrB0lB9P7dWzNyAWX58IFpJVpLQgmQmjz6k3xxrKLkpNaWaKODRwua
47vlI8f0rVuR0YXQoLeAFSPW+12uclwzPt73GRRMqonwRItbAZm1l/KnINaIUBHhPM8ZVfetOqVF
+RD2IYz9+C1n7LbGJv+LI/qxrxAO4xiWPsLtA4941p4q+2q99u08jzDU+R3qymCPgM/e2lWqz4N8
BBLZS18fmq7aZY6316OPizhCN1LDy7hUHsCZ3lkz613Y5qSOiWCsBtf7p9gxEYgpnrzAi/cqgNCg
yuG199yXIWu5y5bHRk671BT77QGXKZh8zm6DoKvEGWiEnOkZAAH/KTKqU+m5yCdLrSxH0iKiYn8/
1p+qm+lFZrIrSAhTYAI1CtDxljsgP0SW3vD5N9AKmAQzxBAUvMexARkFUH3XGScN32ie551doyuz
6MxJh0Y/a80JI4WdjzsBibz4EzIb3LpN/nfgQtq2eMUDryAuarh/3YblKa/LgD9ocj+4wR7j2H3e
5+3WAFa/A8OO78IE9br8DDv2tW1R2O1a4pOCk9O6NjN3b6AeQx4rLT9NE62vou0SwZJcy6rWzp9Z
/vEJybZVK3ZMpvvFWVuv9exTh+KGO1o+8i8V93cRJoaz5fd3oeqe6pEeU3a4c/qAjP3cJBF7KhpS
2M5Q4jJHX+bANNKCWalVB6ZzRIVTPcNJUA3ACzhBC7ectsq3/wKy3gyw1fChAcz1aFuMk6sh8w+k
aS72kjqtzpggfxYfGF9ZOmUC6koPz+ncEfC3wwe3s/41XZzvwjB94PrOt0FTvyUJxyOsWidBZnKo
ON29qylct2n5y7Wj133HnDEjPeMNA/yZqjhxvz7UVunv5pbyLwBsKQcyuHp0VnlzfwZDb3NSQYJC
yuIX3csMMB8gg+UfxWBc3DTDsMDxZi2meF6lzPJ0HRlbBL93/lvlpohQcuqwetYRNDMfn4VUYbAt
MxuCPdfM2a/+YtEMtm3JbWlnYHaB8m2qrA/oLDyPfB05YOCkndYZ86epAS3l2AxypF1Rt2Yyr3Zp
yg0i1K3+PsM9S1qaR1PrUJTSOt6hKQ2In8noQ8CJ5KpNgBX77CSXG+kFJ0LGVih+onnR5hkJl6xm
ifBt8B2tpI3BAr4UMFQPJgwSIeM6TGADuHl8KNIgkouBDyHzMYiLz4lmD0cBhYrci9fGxgasI1oA
OJXe3NY0bG0NYTJMtRAhDIndNW1hZEX0I6Akpzjj9DvKIJHXttzLkaewSHfN1I7nTihU0t/eQwud
LKT/bBQ40QUgzSk/cciU6zydf4Imzq+y7niUAs+3dNqe+zAlQQc7zo7/5F4L2TMV96Z96E3vV6pk
aQdW25BiE7xg9rMcg8tiaDuUHCszGgcQ+kS3auggx2fkbJwOpUPUnHccukYCSNbnhupjA8rbOMLj
zlBdozrheumJNESGAVmpdrhMqEqzGT6v8IjKXTAwpbEekrzqifmYu0p2x4qCwqNU4zeVnOXedcEk
2TvHzv7lwk4JVmGtZu2/D3iLKgEmeAJppg0MtlVaqXXXZ0eOAQabJxvm65NOrD+RqV574vYbkzt4
Q505M3PFnwDiL9zsT+VIdSwBveSD/YzeA9sVuCvKWr3yFVwdu6YIUpdvhOF+yi4BFog5bDAwbDFO
IknAKWUtowzPBehJgrTz4vUqHTQdKxD7cohOfZMHO2Pp1kHBszp6esfy1OPL6IdEblA1uRlDhj1x
N6cb27ZAw5V/aUNp6CjEWpCFe+FNwZHoOCirHkBfnegVJmrp6CPeZthc7Z0/UZKoUwwkTXTBKzyz
h7UeZgnmpUlHCqWq+ScipIUD9CX3gVv38lJnHqWqNc0dPc6ild9aFPot/u7qL2UW9jrLX+POvYqo
9DZM0Q++470YmnETqbiPMYQpaCTvlvAeg8SBUuU162FINmNR9NwsKfVtEd+GCIg9CiM9FCEmuxkk
dMn2KcnMTxb2jinQCwlswgGTevJrzoFcNZpwP4FAhfS4sigIekJGybXxaE2UpPjRYxBsk5yQu9X2
5daxChSf6UX6Mn4QvnMF6AZ5PvlLrGZdOLZYmyngzgLVf6dj1DBZ/wz2RWXWzNyV307bQW2qsdBr
dzbuCMMJViTwUPaUns14vkjb3pWmGW/bbPoMgId1gfD5W5S3+nV+DfV7EbrXwg4ljneTKi1sgfsg
bT9Y7VBFDVWcutz8QLkYNnVnAWhrmYZoYM51Umxl1b6UBGGFN/bUFLOiMdl1N/gNfd5NhjKi9B+L
MbxMaNS26b47ZiMosJ7RryDqeFjuWZSoJexCUI+p7QMRl3eRwJ/hGwpWaXJmJE3vZiPEYgQFzu6O
RwKNVyc2NGT68VGZqKv4q9mKMt5YRctSVLoGrTao8Gb70BQLMTinKVqldP56INOsqbXv0pyzo7bo
EagN976pSnXpUHx5KM1JlsMZrH8MweddFZ7c5TFD51z6p3KEE4tDEHSfpH/SaSDOePSElPgi8PA7
T5OZfEcR8Eozh1OYGm7J6OfYuFjqZi/lMyVuC7gDpks91h+hBZcFswHkOshMLFlkbl1Shm5pHIQd
w5B2G1T+xRc9GxR+D91Bt7g/7depmbi0FUh1GaYcyRxgeiUthmkaoZuGhyQaIW638IgzaxvQ3TzE
LnvqZcaDcvfgaHF2rSHE/uJcxdRkO3+kxjANfqdwbHEPsVrNyk/XwMEjerKs3Qg2Z12ZlPXkYU0K
Ffr6IXyUMIWYqxbrOnO4QSgBLCbYlA6uJhAkgBmRO+OE29/lwBZOfnI2lhfFPqlnp+rlx/QnnamL
GCwYFNL0z9hFaLgMoYVhapzX2GawA2Zq7+NcoO8zwlUkNuwt2Xrqdtr0rHztQPLRxfCR9hAZwoKN
yLApGM9hGjpyXktXBpKxHFwIZPNJmaI7hvbAksjToWTBgRNCf3O2LDqnrAe2W84o5cQjL4KQn89Z
YLQCmn2tqdg4gbGNWjcm1xj+TvTkqok7VWjoaqHzYjr2tNF9+sfT9Z9IuntGjIdCkqGs2ENW8bFd
0BkKlJ2tZrUzUP8dnBCpiq6xT9FwF3/MnJiHBqBvwh9IoaMrp8W5FL3xIMjXRdMxbDCak1W768mP
ljZpkC946TD28Ajket4zuipgUAj/0NEOnb6Kylg6yOhoKiogeC225G0VgW+JmXMi+4KekqP6AqXJ
7n+GlOg0tNYtBvqoouwiMZ4DixwxFRLZdjIeDM6Yq9mKzZPfs7PuJbQe2+Ni9y32s8GnxfFsRSjd
P8M+Fg58oyrz3zrYu2uPqgO+V3pe8WbqsKFbhig8J4d4mwHqAE5DSaofZ5Bs+o+q71+CMljme6qj
Vmd8i5r+LUjB2hFLgcQ7Qqc0PkfbB35VIZjRmKLRBTNts4KPpL4bZpO7aoSDGrgeBCUHL7UtEfzF
r83GYVUXbnle1uLzVCZsMZvnZDmc9wTRWzueHyxnKi7KNA7ApM3zgIn1v5dmss8YjrBVlPbSlvYZ
UZTE9s89V77yVhFBesholTjks/9A1uMrpl+V3t3u2qnEo62sgLrDEyDvpv3YMbezxFPozneMW5Oj
18f5xqI1/NALTWfMWGoa3wHdrceEp+Q45iGFLmxi6grYW5BEuzqlZt1IGDAW08j2sxNsESSerk5K
pp3yO8zxCrSM91bSHg/49r/HZS/dGc1bFDbGOQ1qgqoh0yV3cNa2V9GSVMSbsWXmid65tqQcGE/p
aNvbBhtAOd+NAil36eTwavmXlqB4HTrPmXYfZVa9BFrQyQYpIchtbzfr6WXMCH6Ovak3rkctaMOx
xOr9gfRF8g+Gc7llJKbucStQnwVn06tD5qSBc4fwAh5LzfwT1fBHRjFdkZW8VuH0lY9FsBe1nDZ1
O36ji05CVLthSM2ta3nMEKwahw9crpjEEvTruT0m6Y9lJJs+Sc19WdbB1q8OOU+GLUx4/oNGnt/R
lkPJh8U0qnhM6YXamC6VtX73R/atgA468RTiRBN28J0d68lCQMdU8D/qzmS5cWTbsv/y5rgGwOEO
YPAmYk+KpCSqn8BCihD6vsfXvwUqy/JG3qpMK7Oa1IQhKhhqGID78XP2XnudMtCNx4Ye4UzgKxpE
4405HKTnc21yV2D7D1EaQCU2DYvzcvEYDwRmuTN9s2Fe6NoD4GU1+OcEFSUlHHF3Vpz8as2p3hB1
P+062a1VY926RXipCpjeZWE8Bs06a/p7LToxLC8pVMsHN06eovquwEx5V5CaxKyTJdPI4lfYXL8c
y6a6TnFikAC6yAKgZ0EIpzknImXeuoGqyXy4scb+RRvraS3ThP8DbE9MeCaE6hkQqkD662BUXzK4
NOFR19JflimXiFJhIQWOpK9XPU1+os93KVtwpCA0Yu+i2m52Xu28YslmR0EaeqO8dWv01T7SN01E
LMDYGC1Ko+yHgFxF3e8Sh2Dmmxqxz40PB9P3pvaec0pYEpdVl3yZzKD882T2NSU4uKMQOmKXv4K+
QIDqa6gEefFEM9Rtra3b5Ljmet94Lji4rr1RTovGyndV6r1rYuIGjeldZvTOvUvXZ+a+F4y+xaKU
47gdQJAtVMl66bYPnkcyaCUz0hKjknhWDZFf8CtUq6kyMGJr/ExAPcxVayH36vDa9wG59e0u2Y+F
uguL5NkWstzGbvaetMF0own8nrEftiu79VmwuoPecnqgPf8RBu0WNXy2zCfGrh6juDEtcbqy3q3y
OLCQjMQ/p8pHBNrj3CVTeFgyEa0e8IHCWQuj7TRk41M6R9u2+vClQs04xo4FQc9zfMY0uUW9wxFu
iHrQmfFkbI3Y/TEwm6M0oaOqA9VKxhCrr1np52Tv5Z193w0gDhJUQBEkrbd2+KUVxj7oOV3pWj2D
5t7Cof2sxXvO6LcL++WQ0uZnE930hfvWuDBog6fecMb90OA7T93zwMZ4E9YWwoXnqO0ZbxvbgeGb
wf5lT+NpysSPBIpJM5G3WDPkcoTYpAMeu3xw78DTHBmF3igkv60bc1Se6A6MKarEBm4jDSHEkB9D
djFq07tDezg3fJF6FBlQr1CXh3k6zRA7OBemc/Ck9cX1WD4GeQPAVHD2isR0ZKyau/0ysOWPSsbP
UbWo+mlYiUwk2574+ISfBlNDm22LvrERCJnQakt6h3rFmZK39pnDm4HVGuJiiQ7YqhHGxRa1C9Pl
u8bEK2QKsVdZNu3aAV6gxO7nFIAaOr6QvSlb/XEakgfW4BKnjgrWrvD1A2PGrwHBqGkjF6gYgWsm
a20w0avra02tImh+LOL+bWuhBU69eUOfuk2HGr+kljVaEglSoKXC84O91Wm3HH43pjKh2LHz5SVU
5SL0+6Ur7WYTjPw6FLW7hkC5ReLqq5Rc0toz7Se8AGRUIJjxcFq3/IXHXTuLQU8m7rm1fxdorrsz
CyXWY5JH67KadtFQO/hYgK25H3XNKdhhngVcU2wzQsVWMrW5KDpzXVrY/SrYZXKE8S6xQkiCsLa6
H41be873ZA400q7hv1MrkxckmxuOL/DfCQYD20iQi6/1OaOkYKm7NAJd0Wx0jR6jNhb3YeYek4Ba
ok2e9JHfu5suZdRtrGmtYaODqz08mSOpnBjSsfKDRukDOgqd4kpEvIshB3huhXwPLt57yOgD76dt
7aQqL6X2CJvhVbO8Z9AQOEGIssjz+JKUpcGS6tMzcTEL43KEBzCpG9Q+95an/ciEVkOUcU6mSA1k
HVOyzMq4IRduNrOXYDPtUmzqIvzR8V5pdo0KOrkLMm9llMHJacCfS296t3dF75yLpOpxS3EzO7lP
U0tBM4UKutBMgL30ZzclhdTCbrofrU8gu8x7LDUCoH0vAvD843uPyJhrlM80HMVqzflqflUpZ/tB
uK/MQd9wSaeC2j+b1Dsa4ZXj0oKo2G23WXzSfN4VxHk3elj+VC7UF5kXj5hpn5kG0bqgZctFOSw4
zGy8mmz1snD4nyuQS1ztoTZNqCxyrd3VMco2pNENa4dgG0f2M2GmE21AL4q3Qa/2RmPXB7/y0v03
kkhjD07zABAsbmGcGSMTuOtDxTTCxda2ZUvgdN6P6lDKVnumfX5klY/ukcVxMkAxjpZExy4MuvBK
WRAEK+1HfAgap8aLlBHbxRCfhBSSTaPXV53yBBca/dO8p7zwAyveNR0hZeas17g+tRgI0ReJtYsf
yZvW1LBM1Fp6NHJ9ONSpFa9tafqs2TNzFr33jokktx6q8lQU1ns+CbLZTaM7MgP2N5GHLW8y64ep
YS1XWUELidDRpcQRTufFRm/pWdE8ZFpnFQGIAPg+kNWFd23UVAtwefbt4OlM7J2F1lTj3gHpcP4e
HVtFdPKooQ6hYFuJpn58b82GgDViEmzXeAgs3CbzulVeh9WN5DvGRYiWpyLJ7jqI90Oy5SIfmfcU
nEWATYX1qFixlsGD8cubMIOjjo6vJNDiPbcKaynCiDl8SOh4OaU8FfEXvb308Vqb5kVtArEi7VCW
stvqYxYtiTi3EATSNlLpp+kxDtD9mWOYHcvWkbv5TeLqrnZXQFKwN6KURJ7ZXp555ZL9D7f9/JGW
T7f2UNPsTcM3HKv9npETguF4OnuON757CLyWqv+SKpW3EhXqLmiHdFcOvn20bQunY02nyizRtE5O
xJqUG3W7+4auUM/qSyUYBhmBG57L2YDVRZxsJ83LH8aOm6JCiPaDFMIW6rEz3k3+nkgZsaNZLruo
PZLewpRvlpu2BpeyXSB+/f7aGqdJeom3oWG+t92o7ly9U3svaGC3ZvwCf0/6M9X/hqQmLSmlsnTT
sNUMH/w3klqZWzAohPvLcEm44LC4zwODsS2ZJX1kqV03JW8RsK7CDMRjhGRnJZFTARfxKUu+VTdX
tVGKFx7r4XALyZNDYy2IASjz4J47nbgkC0kWvFZq25WjCJwOW5nu/uEXmSmIvyPhlOOaQknXULrt
gJj77RdxVMfmnE9o5Up40U2lb8y0fAgaCOAg61a0sMrdLNfXc//RKVt/xoB9DZKyeQyBvlAQcshE
8AB0mnW8o8iHUMC2psyzFmqHIfC1f6Ad2tZff2QF1VXqju5aaA1s/S8Uux47sx+UpN/IZJbeWikE
y5jc0k2d0M+PsQC9VY25c0ZN4CiP/V02GfEx74E9M7c08djSrtnkqhiQTCYeaQD0OzJpXGo72pOr
Ob4i+UMN6ZgHd1ZfXx8K4k+JEi2XqeN5e7Y+0lNMfESDAVo/tukJwJaoluE0qaVjx5dAn8yVa6kY
BwJKFCti9qK7oIYaS7+t54frR6oR7wLIBewdi6YT6LAjreh2UTf5sBk94FYZhfNEf/qOiSquCBCQ
G19O6Bcs23nN2p6PtOAM2bYiiQmydl3klwaSsJeE6DUV6GBmv0TQYQQ/xUE/bIeBWrYo0IMhqOFO
NJ/pamsHBDvRQ6fM5i6nDIqFqP7hnnH/455xbBCVrmkJ/rDAHf5+qVExBnS9AOj3bPFhXu7Ii/Qv
Y6OqY1iMZ4wWN2agqXRjakW4EBVHnEJnyHYFyIGJkBffIUohtmp8J1Ox6WdqUyMztECMBHfXp60q
cAcWM8xBbx7KNol3WqBhjKEf+lCGBunMtulsLKdia7CMftW59H3LGntdOQSXupouarTjYwVeOcVA
gDAfiWY6YFYWLkO80M3krVKwjLGyn6/L9WgP3VJNRnKwQODcMKkMD9Ky/NXouXR8nTo9IMrYxjBH
nx3IedvKSbhs0w5fUJBodHUTGEgwTkh6uj6XpbiNiG6lLZQHl0qF5XbqnJchde+vOtTrA/Lie/Br
qHYsz155ZIutvDFon3INrbtQ+vDUVMadVwqO7UOKasMy6cmMHmFIMmPYEeOmuPUj8pSDTBbvTHOW
RebKT2dW6XUtDDLVYUPrlMaWgDMd00TiHqcw+6Ckjrd/fC731fHvFyT1HwuSO5Mwpes4lNISbsXv
V4kWKA5EBpAavKnuukZjDZERpjBh8zBZrEDfAvEFFGPrtBn62j26Im4vYmQxGrnCxA0SNxCNXYH7
1kHwZ0NqJwT8qWvD5r7VxoDYiFcba+RDGdGU872Q6qvi2BMZ93rdpIBztOQL4vUXmbxHlJnaQbYc
ZYeKiQgh5dquiES9gqKcrK4wlqlGydkbYhOFZNX1fjKeHaxEYeXkl+tD3rYgQ1A/PZoFNcs4DA4q
Ul0uBOiyVTOvBYOo0E1NUbrrpfErTML6TcsDFNp58+ID+IPBkEoaiHryDBaSgPpRtzZ//8ZbM5z2
t53AZfl3dSlcly2N9/73N16IsSWfAICs7bi4TVRRxGCJ8nRrk/yW9u+RHk+w9AJ9EWW5uvUKD4RG
Vv+orLg6VTqKrgiBHQKunLENWgt6nLZ/rKV958fR8BBFRsxazbnWqjB7ztRAFlebYI/h7Sq+vj54
LU310PA/nNHENaQ613yCBLRmAK8Ta9MOCw86JI2MtEKNhNisJ6X81uCUSx1MPybIT77Q038C+4rf
YcJSITbiUpRslKbULVOfyb//tt9Dc5wSNyD+Bw+atbkCKsvZ04PqblqERe0wE7D7Qy5bGtPEC2c/
4s769PPgvZOyuqdhTxZr3MCoSmFwiwa1G7f+sKkqvT0MTWfvJ/CJ26JBMm6QOterhnzTqvRvg1Kk
9NBnPWzr5MxF3q6fsblPDzKFJ3R9OoZRdYb9rn+4cbvs46hY11bR34aDYewdGRobMcp63n3opBvY
Yh2lXEz2za4Nguyz7tWDVdgn1tzpcGXBdLrNyhS5cPTKftq6HtGZCEKSGI4y0+52zxih+AgtWhUB
fZBnvKzQ+/XpjFLeu7U69/HbyaChOmuxDYASMBBBudjKwahl8Yx9R6yoZ2V20ZXxEbR28DHBXQnH
YcPIZ3yl2Z6tRG2oLVOaZVLbzM4CvTdXCX+xCNpGZ4g6gsgbavLBmhLLYQKXisEOSR/fa2yYo8cr
baM8E4h8vb56ND2LsQSYcaWrXW/gvm7rAyXvDN4YyBSiMzslpF1en3YzOJZR+z1o59urVlPMgk2d
pKQpO4qscHkHLYxGoducgWuOS0yJ+bMrDWYxsBbxgnIyU2QnXQ8ONdkGY6KNgIuSJZHpvKMmgWAN
C/VLRFtyibKMbAxH4+JvI70mWTkn56Pup7eEHB4leusLatLCYJX6h7rK0P+6AsDilQzRHMnVbinX
mQuvf7vIa/CLhVfGgGDsINhoo69voS1xpgyK7RWr5mCKVfSV6GfbJC7o4okFrI4prL6L8MIoyXRq
rUsqwh4djqwOE1not8LuX6TymSDCOTMOVwxm26hfdAkM0LzA5lOjftIyvdkPOPHA+fm7qPbGlRHn
AmJKn65z9LqMSEISSpkOtJHZLumjp0ezdxgSWXl6DFtiTaqJoY87usGuDjKfSY+TrjSK8GcO1+4S
rNZy0OOeeEzR0Phx1T3DdSRjLBuUCuatU/Y331fr1HnTUiKSXl4vlESCYMUPgzchg70VFwbt/c7Q
F3MlLGDUncM5Npb0835tzE+vn3MYbm61MoRjirfIL8mH4UQxrVpiBNF7Wx9ApFe0ZIhEHgy5YrxK
TEY5GOOhVBp2Uifo92NE70M2ynqsRHViqQEV29rvCK6+Mi8i7Enj6J7H6N2vJF4NygOSDWY9arrD
Lhw/FLPZD4HvTwik4eH6zC/a8B+2D8P6HX4+L5GWzd5s6a5NrarkX8q7yR+M1C6JlKINEcMaLImL
4rs9D4A8bzx79H8CrcHg3JKGa4OKZJZe49U2y3tTGefBNKKndjw3QPzOhR5tsykAQsKQltazT9Jo
nKPTaGAvAIMGQsJAF3GkhM7KxIIEGzvRzUNDBGc56dgDbbuDIhOGVJoMKyKzlnedtNunIidTdCby
JYYrj03PoiVQB0XZY8Fo9sEeCISdF9wmGJq779NC5WoLP+xxTOvC2relCC6KSDactdXe6BtiKVUY
pbfZm03AyPH6cOVwyoYqiQVZp2uGl0F3b4KsLV5Geurr1GYFsmy/eIkb9agInTgGFry+DmHGjRYS
VdD1DJyvJiF+rmIphYb9ZFbKXx96XwKwt2Px/TnfGGKk8kjvJPy6PVObZKmXwj3WSFZR6TjxHhF8
cHM1E7hJjbKq6uDwSGauMwbYbvCZj1lnn7RwZF4EPox57P13e8IYu2Oq/RgsOW6lHjso+k3vXKVk
kSROGUDAqEinMEgRdkBUwjmIZuApolM7u4Rtr4NfEvmmp9qmlmWgUc8jb67Vak+xbj0AKVkiTDOf
TGH7p0ohgIurb+cn0rlXZxiSg+fBRtNH/S0EJXfqZr1nOBpQT7PebbdOSiQZ25m6R0/NbE+SOuOZ
k7Exad53KNzR2J0QhGvbv6+YzBmr/2fFZJu6MplJKmsuDHQLYM3v62XQG+NoxR7KIhwgiSm3dozq
IJ8eAm7HAlTrtqA3THcTi+zg7Awrj7aNfycE008veA5QTkfw1EYjI3qpFY9ekp1cn7D26ypioLcy
augMAxZTMAXg8QpqzpYe7k412frvfxn3dzY8vwx3rZJUN8JVkjfrLxkCE1NV2kh1dOOGGpJRtCcv
VsFg7GoDMQs2W3+GgYWCjFm3aTdWX2JomQ9NelEiaqz7vcHIF4cBJ2w/JU2ouRrX8OmGuwm4LRLD
8aWzYSckhKTnQv3ErcD0OSrfv1+pukZjwKcVgBTbdWJ4ZKpNpQnZsJtWV7fBOHDntBQi4Sx3CkPj
VpQJkrCrrZEQn/pQSWMjdTciyAQCb+Gh4iIJZAIeH4SPdFRsghpj69YZLsnIMCfKuHK0Rl6ws/RH
4wrVLpMvXJv4ufo0BzNQ4sDgVmdVJTgQFU1+0vpNFzTAbXPYFQYBjqYbH8cabQDnzWaV9dJcBRZt
8cb7GcQeg+Gi77aaK3cT6G8CfArx4oKiW6DmzvZ9mi2uS3f05Euv3w4Ok9UrJL1M9E+wa+4B81AI
5TS+uxrlKpOOeURQzvb6tICf9g8XtvP7Sd3GIyWE4TgGA2KBDkrMhcK/FQIyULDxVfMzn9mY4zQ7
4M3re1OImTTN8nJT6L52F810KM8hZhGb9YOFzHgRES90c6VoayNd3Jm6ltkDMvAWo8YgNG+B6zM+
igCYdt82m5J+4DrKKEQxKZA1GFUdmnhrvIHZ0d2N7SxSZSplUJrv2AnB63itINUKTeH1kkA89qcN
r8rIC+5GfAumYxVvs1BPssaZvd6vuMGmvekSggrSE9WMDdBVtxVCCdMsZxPSLWLqjKO+WGbFQG77
kNb30QRMOZ5KOMdXw7QqzmRxJ/BLS6DQYQ9oJ/JqUgTuvXFc5J4g7Hbu1aDVH29DM33scb/stS5n
5jl/5PfKWqq2zR8mhy0nuzVV7YB3IkNU+dOh8aaFE8L6SIyvoJYth4KIZjwqL9f7ESbV49/f84JA
it8WMP6fHZ0jjQ1Y2ZCO85dTDag1O5F58nMwn3thd99FHofvObhw6rZhElTndKLmauPg2TaDLcjH
8d3o4Co00d33JdGHeEuipuPkMdKWshTvQyfKt9KjTZAmFR6Z0S7ekEbClr+vUjv5gf7mc1JOfNGS
Lt4XgxQrGBkLn0XqwyeLaBELikZOdkSVZUttEv7x+uDMGyzQ8b9/F6hN/+NtcEDjGwJhsQEzz/5L
D5SWX8jRmP5lXxHNR1JVtoo6c/ohE2jsnv+eZfq0TqPkZaz4v8EMZq1tEwcsnGgiOtsgh11A6aIL
VGEhs/AfZbYBxXcUTl29SVLBlkliASUNitciYEMe03C8uz44KEH3FpFp9eS9GmmOKZAPdEJ36kb5
r/OT6X99lrNCjWX6pc+qGF0NmCvck0RXzwVJONcnytIeGc7lJ1AlKRM6guQU/cL15Psb7iiHER4c
5Aw5JWofYFpB1KJYhCqc/xhTBCZ4IKujrwh+n8c4TRe+toOMMX4Un32ZtWdbaA8M6+PbbPBeu4lY
EGKTSJQLtXaTNOzsmEZJWpyt0mHq5oc6Fj+FOQE5URi3UVPSi4/yLfZb66X0BKQ8hWOpqioo914r
n7rAAvwXQUXHYbo11QsNh5/VbEItRFOwh2Q4q8MKphLqwn0nMIdwk5PWdO2TdY2wNtfb3hobc5vM
LTsG/98vkvjB9347m8Ki7K4Z/8AjEy+BcAlu59YYEI8MvfdraNJtneBIrSpwG7ii64OYHzi41Acc
OLLXY9JNHXP7fb41vdzepJkan0KVLr2oW3/7/Pwq7h+uns5pIE93ECcvjLNjV/nekRQR+pAJQ+rv
rxEP9llPowom/kuB1v0FvcwRuaC2RmBarKBoBB8QLwq3psk8liii/IwCrH006dc+pUGAtb51toWF
V9kVWXdX5GoE4pZY+0KpdmdaPXMWsCK5PiWbrA38hVbZj1k+5vdCJM06Zz6/TXPzko65di8bG7FR
2RznGRX039jda0JncjOI5pTbSBKnqSXHNhTWUo7wWaH8JMumam2032G+J1hmjiuzfRibGHg1qenH
Iiv1Z/AU/VZ2dvJJ7hr+/9mY6emfLXBNGIlxs01L0seFHI/eNHonv4f/aUlfbLLamvaWrt1Mfpd/
NixbGBPGZ4v6+FTDNiP8Od9k/oj5qHTFSwLLfFXWJXNNBQJh5FRhDC/j6FUQFqk/RKdFIAnpQJWi
+spM3g4tAw7iCwueY75GX/rhT9EJDG5zW0u92cR4dgnE9Uk2l1Gz7UYd3U9Z73wVk/AbwqZpjORB
QPgDz2U/VJbdL6/AVlLgxv037dhydBYGpz9mnv7gR6H7B+3YlMkCO2n+mHvwJuM+Wfm9Oz3XdPZp
R8M1NDgw4WjxkgFmGADCi95Zzf11Efx/HeR0DD+rvM6/mt+jm65xTH/mOv1/FPdkUwb/n9OesNuF
OfKB//ojO2r387//a/4Xf+Q92f9yHWXYrpCGoytl0cruf9XNf/+XMP/lEgFFTa27Jv2UeaqW5dWc
6WRY/3JcQ1cuBw4T8KZFm/WPuCfxL2aJlkFKlJSmsoWw/m/injiC/KWMExZwPiUtCnoiShkM/WV7
h97T9ZYPwTtok2ktnKeyCu5kSOlS5QIUD0F468QvN2ZXNgg1ohNjkeGu7KrXuAWjF+Gc2BRD85rn
0j6lfRUtwsx/kpKDvBl/Gs1sXs21r9LSl1i6OLQGBESojhxta+96BQDPwX3S+yYN0bgR+hLHwb2f
4EaKTFgRTM/Q7bFOP06dG++MQuE5goP3CF5NO5pu8XJ91hSiO7kReextgeoscz9ah36fl2brIO0l
Hs6nTkL6RJIerKdmnE6Um28NlpqnZMrRLErQmr3zSyWANbo+T47MYJAdzU9FRW6DINIHMax8u/5j
t4VIree1/v0KuII0FC3bWxslxNMvwBMo1bH871IzsQlPavBtAxTEMpW5dyBs73WiXRhRgilM02VP
3MRR5/AKAbA5511L9JVLqyoxjYeBVfcB/uhLF3pfWVn7yDjJ39KtYlhrdU5meZUs4czmc7c73Xc5
nFS+7qqX5TC7KS+IORRnJT/8SudRa0N/46LKttlGE6SNXBPDOQ+bbTV/Ps1+ERPoP3y/yAVGjnnR
WAP7pgFf9Cc3NteyA6ugd+7ZqygCCpOOb+xOv8REhPXku4CDXb59gXUkSnB2kC3hnMIEgFzlvbvR
DMUlRvIMeWsVN8a4ThVSQMPQImgKkU4yCOpb0W+xmQz7tPDDDebPS2HIY99V8K9tIp5sNBDY7JqV
CZ47d5JwC0GmXDiF9pmil0ezTgwF7IMJIFpHYCGKvEMs+9dqmtgaI6JYtGggrBf8GbSDZtH0uiCd
s6Pu1j9tP0ZDbwQE2qJA6KKDMUzh3p2cM3EDyc6HEiPZ4FPLf29z+5jEHMyyX4woQIxGz5ZdJ4fK
zcAbmj5UGdO9NYOAg8NknVOv1DbmFB4hNjHo60xCo1s4Byp8kLMFwIXjmSbajyg2JiK9s5/+GOwa
Jp3gRbAQj3eWBscbdRw35RCn8TEO0Lx4zV0cogiq/IIcYheplBUFL6nVvXKnGyvRjisCLlfssdQR
QdOuazmL4nPeZkdNMVNWHOw2TH4zwapFjpRDO4GR6litGrs18DWQtav12hdJQap0AvIczDMpl3fZ
5Or7vP6azS5z6/oxV8lTLfsL+RcUqxWNsLJcpSneujBtf6Iv2BqRfWd23QWtytJ1IEAluUb6c4Jw
275EbnYrFOJUyOZrAO77CIipSDVt4UEX9LFjLSktL4AkXFpq2Ixwc8DxjmHnIREshptCODsw1Y+5
w2S6cjFlwSKZUWeLkZDlOM3fKvCm2DXIBJv/ZTbpyNAT/K3ZljDdWD3mee+upGn+8kvAky3SeyGX
jWY/x5DJvU9bOltDfhaNjdHI63EnVhoXQZouStaZldO5FyJoDeUANi7R3GqC0ZwD6pyyZk4N1p9q
vXxtNGryJtGfFRrMtAToljhRcjOl4PTIyiT91ngH/o0kqsrOaSWbxczNsI1CP8veuwtc3GEJiudM
psZqbKEvAqwzhX5rkIOLTH28KaKIiJmwFwjWXHelfIv6jJgsTfePHZpLeiLda28j4jOm+Fx1/kPb
o/V1+7sxsY+UWT+ZXa5BWPRj123bMN4UlQPC1II1UhzGuDmQ0ksbz/3w9aOiyUOm3NIHC3ZjGCEl
K0E2BLA+VFn41NgjTvDuMA7eZ0d6ahc4y3SYsvnaW00F37lxSTaTIESCapP4H/UwfSjfvUMwSOuS
ZRzLDSgA76nQ0K4XyRdsnmc0GvXGI71nUkG8vhoCYezioz0WBJSRarHTndnk2O2r3FaUfBZAMl29
B/KrmCRKG6e9jEP/HhoMdEu8ELrlUz1mCysN2oWqmmldl753Nov5ZRcuNYCcegVDGOOUL/uRPB84
WQ5JDWvXGd+LlgxyzSyGX1g2h15b2gn3H3Du1WSP7xiRkAfmGtoPz4GMJImqThnINS4sOBsANrjm
RUhWwD7yxmlrdbhMrUYkkD64m3vPa5aNEtkhsapiX5Svkz6lh3YqEQzgqpgCNLQZgQCRJ4hHZ9rA
ICnBWCsoOtFosSojOHUIxECRDR9ARd5rMRHnlPflSjYNPxrIU27gaNVBv9+OuQkxOkNMpkfOvqa1
iLE1oa5U5WvkkIaHdAptZdi+iIB3rGvCF78oyIkJQvOh6UuTrJZ6WIXlZwMm4qEIHrSaT+pe6S8Z
/y5oBbIXWrF+E+vhZVDDqc0/SyfX1t1wSsyhXCIKw5gtoQSZkL32WmpFAIyA7ffeyvPaebDcU1ND
EZV+IRe9ktUCXXJNkFABjaBpIbjXvc8AsxiWXpKjKxxxUtpFBCwvz070aMKVGaXASQHYENtIOjZB
uZwB2ylZuRVFhy8DY2dRSdhh+tMFnnNgjA3oMxyZ4A1QNU33qY/7RZ0n9g1WCPYDVReL8oEJ3nQi
nr7i7JxsYuLpieJdyUm8gpQk0Hl+vQdboqvNiW8V0TaK85a1t9pgVW0xUX7hSVvNIYl7Z4ZgYefN
V3ogo73W4FGSHrFCqnVQpdj662DV6U639F1MAxhQs6heioK4uyHmrFdJpz5kkwa2IJ9+Ol4SnOjk
uE94Q15MGKGnQuB4yeayxuzsx1mLc0LfUTyhYiYIdxzU7fUpUtP7lKGvq4oUE3v4acjSuVcjNLS2
BvBgYZMcRCcYx0zFPdNn6K5YJWbb0iqsi/TETUMae21od5ghoBQ7yZ41Jb7ju7e+a59TRogbWM/a
DTDlnq86f1Lp0AMGyRR9cIlWLGCQWqZ3MmeqsgQtP7Ydd0SY2/IG6Ed77vHOkBJa316fWTnrwBCP
ty5A2YJz7qpsjDUcT7jOTmL7B7hx/uH60fWhgFzK6+PgwFYYLd0U/SCG0eDQBhoPURMcrk9l7XDn
jpZBh2rS1t8vmf/2+ro/n2YacAcizX7/d9e/r+Yv++crv7/in8+vH6HMFQurwVb355e4fvT94wDh
x5KMKKXVnXOcIKtvHI+MDS9zl5OfNQ94NzDsGoa4NJVpLYrUjJ6oQ4kS6Oz+OXEGdWO1NI66EMea
CiKkFQTHIxypoh85YgTM/+ZH1mlMSvzm5+A1B2KcIwx8wzoJPc6ZZHEsMqqDkKiJ286u0GUPAWWs
xD9N7ALUCgsfmU4OUO/lxheDuR2Abu9n6BqEU2rZZ1dlL34X6z9C4tHJrqGYitma8U33rz2TI+Jt
Iv9lvkwWAb/qE9XshF0CbBMc5VktnKoHVJ3kZ8hkuHc6Z3blaPndUKACSaMwOmcW2nnl0EfJhrLf
WG6Cy12jLaIq0rS6okl3SawkIn7urbqSapeMiP/LOPZI+8sYDdgEsMbZlBxrfolNGrpQoeyuX0fQ
r88OGXyrNFY62bFmvBqjzr33JAuObnrpBUUzqi1VjY+tUJgAZKk9QdrQoIsX7UufTONN2HjuK8Ar
zGj+1L378fQZDjL8YMd+TGgEUW1YR5vL/ZcOmpqgHzglk8FJpcgIWjSbjyijMXbj3ny//Up7KYEb
4xsDbZ3EEpthPiBprq3xV0JHiZMm8XIT9jkE/h+NZ3xkhqe/U/TBrdby8C0q6gE0cze+mDl9rRa5
xHMVl4iZ8lDMkRQuZi5RXoK+6/AuRMFD7LvgLFvDustqQm/9WA7nUafCHMu4PmnIkDd9ZBIEIRN/
C6obkI9Z21tSzZODjTtrF0d44+HAmHvG6Pkucg3Qwm3GySS0xS0b67hBwg8MiqP12u4bDXZpG66D
yUnuYAHUq6DPmnstJ1RF/A9j59XbuNJl0V9EgLnIV4nKsiw5tv1COLSZU5Eshl8/i27gGwwwwMyL
77WtdiJZdeqcvdcuhPlQuaCeHBRRTzz+BhAVhG4NiWT0bUbxErNGAVDt5R/X5mRo0Y95c7GjrkSW
qQ9viNmwWd3SUl5nRAjfrVMgf3bVD8rXjRPlDEb7aV6JHFThKnc2//7uSXZQmikSVEz03syBaBAR
wubpaY/4mo/jyBm/EXdQ69feZ6rlb+jZyg/azPGqkMp44ylqV0Wb5H/gTGMVRWH6Eit2Vq00ymer
L1kJ6kE8Oho1KRE5I/rEXAQG0eo3O4K21DpxdDXADG+bRrGE97m/dezUvOOOMcFqzvO56MSwD1Nn
PM1FjCE/N8DklUNzJApRR9bm1CcnwRvB8K85D0Pv7cZc0tgjV2w3hxrnvkgyZWMYck/2pMGyHvrX
RFvYkMVcPCQ27MuIaNBHzZJibajJI3gqw/ITNYtxYUF01I79qke2WhH9W7/FIwXxPBNh0cn2o+4q
9SmL/JH81BTuQkdI4uz+TdtyNzouDXelpjUBXbiTOvjEDCXh32J7c2B1m9hnWRVRMswc4uLEBhxI
x0GAzv6LieACy3D4yoT2HA29+BgN8Z0Osn7npj5GZkHp/Bg7YESHsdgOQ5I+MN02t7PWxEFfKX8P
iIlTCkGl18pGWO1D322wnlD+WqXn3ch/8G5schRLNGs2v+8qvTGPnmw/oW9aQLHanTQho6RQlFJK
MTSkeeq1uHlM9ybCDMaM5EJk9lvHEYMQWnNTwKrl1jOgd+XaOcQueYb97ijdvK9VVe48heShwx58
q0S5M0KSLvIMBJjd0S0Ft4yWZGlBZ3eDNJ37NvvUtTC+dVrvHVKBQKVrmuQWTz7hhrPY2SktxCG0
mw2KvmJjqkhds/Avp9F1NerNRWWVc0Nu6W8HW4ULNYxQ0qw7C7Ito7rqdkMc/g0d7ZB5eknQk1rj
sE1QmUXVjXBhGEC0TraQ8i+uvrWXyBjPZ0PWRkkdiGs9QBn41/Gb/ZhIRGCjvIDHKxE/Z9r1942Q
HcvlYC4e3346sV+9NAb2Wr0kDDPnfErFQNSIkSX7pOyowQyjfsC7tjLs5iNx5/YgNIwwKyXH88jY
ke9uk6lYGbdoeePJYVPYunWZ6tQ9ZKH80opqn9Xk7aDFYvEhj2IE1SSavjk7vshvzgTOsfbCSzyY
+kVvw3Wk5LAlYhutKYdtpjsx6QV0PgKaB+vI9t1LA9vnlomxD5D9cxUwQTr1jYi25sY4F3azwwX4
fbdiknLfUI6KeRGKprMW/L6WTA06AVM/7Kmz9rYv253Xk55E1lF7azxFqiMxWttR1QlAJgQBoq3b
mxZp49oEJLwTloEpE5Vh7w0ufp7lTyKpRY+6PX4TB2ZC3sesO5DzBIWYh6DTB6It3GzdWlgQh7QZ
dzlMl5tuJfIQ1wCLjDzPwfviLmfUcWeYUbaHzu+s1H4ESXgrM20r3bBez3bDpTfhNlf+tutmew2b
yb79viGCoFsyluKtrDeGiq0rM6LyxhgOkolGB+P33dyy2pMYrWfhk38zL38x5Lb3YxTrZ49qY4vz
kqJhyM/lgKfEHVz8gUaJyDuK01tsWSm5cvT0u3p8b6hdN85/Hl+TUe1Kc00sXpnYRbaproi9w7vB
Y6If0aEql9XA0DLvNpEVR85AeZR7HuFwV1nja1/Ju7ZyY7TzHh5PBgP1rsCXl2a5unEIUDew7N7B
FMNDlcPe6DmiEv8FqHQMKartO2nwMCdkpOKOxcbj1O6lKtU+V+6HA7vxT7xMV8YUOGsFGY6Ze7aK
blXe1Px3ANGfpKvI6lyAIgSkCqQ/jpOXW5cd69AyLVkx6E7+tHTQEKmH80tcY6ehVUgz05rjs+Zp
BoJIET/1GfkEgL7RNP3RiqS+dD3i3LZMqmXIwBw78+Nnq/CPgy2KhfPpPfKHYZjllPN1xMKDAPfk
pO2WeoV2SSY/BjNRu67geizd2SMhy2GAfY59lAaTe/Wq3noMs4oIG1EzclMsRpOpzuB4ALQKuS4n
NRxG3F3HuLffcHd+pyRNEGyO05xNLjFt7dUozKtpIfobOzKVNXVt+jEjHNk0NtKyjYATArWkmR7n
rGEz6Cakk0BR4z48tL6ONIy22SXGTTfyN15uDw4z5HsF6YiTxswMc+vjVkW69UHaGdrxXvvBzaXv
LDLC69yg151NOqwbvSPbuTYhABRkteG3RAQu2g3rnX1HtprN/JM3pZ5wmss4YfcR9vbJ8yWEAMNZ
c6t+gOKrVjXr1V1sFDsdZsi+6DPjpRO4uTEDTKd0rNK7JEF8bTnKZPpmJ2gM/S6IG9qivtHeqgKL
aGMLegdEwBCtVxTt3u5GemVD+TcbKRCBYHEcj0e1M4chQPr3aOlf5Lk7D1lYOw9JlP2MuXFm1tes
dPSG698PE++W7rVZa9cEttsP2vL6mohjiMPFzi/42/kDXAQtFiXL9C1KiasZPTDcCMeOIwUnLLQC
r/LOha54iWCPj8TENW3yEJFitc7tRntNRovDRpLv1Fg2ezmW76CBvjNDyK252KsLPnzqu2xaz8oi
a1SY0cpO/PCQDZAiybHrHn7fdMQQy8pM11qSqkC3ZjTPNDeDIbL7LXmSGqhlvB8aqUsPdOR25GSo
tbST97ibdGaedXfv5rC+Cpg8m2k2z7GCOEJW29SW1k610d61rXxXLb69yb2YYcv6Tbjbqoqti8WN
eOvJc9ThUNA6aeQqWvikgP9MghncXN9JVE8et+FBJkRaTuRDr+ZMpFeMvahHnaIgnyvxgyjMnX0u
vgqZRU+DTqU6yBBvT9/Ql+HQgkIhWU2pzth+wKCBzCjdcw82uzwcGdRI+khVRfXkQTpYM5WdzhCQ
8s4FmcppB16Ft6E7NjAsd7oTa5S2QVLeQ76MP/vcPHGvlm8Af2mshuWPlYak4zHpvOPoiSg2cRhK
0CzkbMGfn5zSHlFKmGnOvl8iz6r4qmdhQvxK8h2Hzkc3WS/pUga1cXZVvQOsouFxcjinak4NT39h
GJUz7hIPRs3Epd0wSuech5vbB6hGFGJm7moQqkRx0l9L2FvDWiRbT3xSX85rc3KI6gNc5XjOCXlA
dAjT6JoUn0nqxjvDawdwnIyc+oleq+rKd0vl+OOXEgoxb4WsNMhsWKq67xQAmEmErUgSTk1qfdjc
pH1nkODUAlEpnErj1p6G60jz1WrPPqae+8b2vftYU+9FyTgM0umNaxV4URF+WfVCLehgFSsRo1rJ
HdjutUeNeDC4wVdNTTE8ghfcY9rdptLidC6rVyKbNLrSMQkIGRo/JK3FyqsrNHRkkXuVziVjYsSq
R+4rhUeydNkMsuPsCirz0LgJEywIslXH6C6euu7YLPMFWw2rApfZToK9tuKOsCIyp7WKTC2tws2T
AHNFj4viFgiLwXxqVoVYubTT11V/s/KiObAVEWxESH2HBH5063PV5NBvtO3QR9hADCZ8ow2esXOy
tRJ4s7VEMTYgdwSoU7wY6XATxel3iK90jUl3V7NEDBWo0rIV9aaviJZJgzIaWBY14pNA/1mosfxn
MhIMT+Ey6aL14JfPvYLCV/qwS+exWHPydFmSxzsza8JtVA/Qjn44XhBl2v4Uo59cdDEb941fTQc0
LA/+UHj7ZCHC2AoePyf3rNmbnugDO2oycAUv44DxW8I5GIBjaDb8Z/pmdzL3/oC1NDkOM0cpGIII
MRmn0R/Vehh92qzEJ56qkXGSsqq9M7JqIW0R4ylJi5hdH+Cn6qejb4TZoUbgMGmCemzQOS+Zdn9E
2tQfwQYGoJfVUZvhlheVG2Rkup+8pjV39LWWHJ7xwpVmN061/n5a3hTdeHDqod2a3XSfuRiHqXan
ZTBUntKseAPIvNw4mLPr0DvbCCg9jpjXKeq8A8Kq10yUyVEm3cHtUzb4KI8Ofd87gVWF7cZdAONu
UpCbY4MC1ooXs9WYGrLDw8uBDeYQTC2raOv4dX3NYBDlEzDZntbxuj6Izvbvale7aRZa69L5svR0
fhIh/nFFfPAErmpbuYQKyRgzwdSB8zQQc9cTupbe0MeAiVp4KswdS665BanpBm43XAy/hjHrmWzs
Oe1azzpmpu+vUxnS20v8R3PGGE3aMrO7+m0QdnPE3yj2hUXwr0taJPEwWhTEaNNOfgRzA9rffiym
xyqb+muWu3/dme5Nmhf7OUsf7BI/s1nwshhEa0kvY2NTAYJzImDL9Q0jqMJLp8/iPquwhimUSUOe
vtE9fnO8ImEKpIGak/Z86Fo1Ur8WHFp7tzySp06Sq+jKA0cdY2VJ0IVD1KKX87zhQWuQC2IldCnj
KTp0Uqd3M4sVG4tDoMrBNPzh0KTRRynF1uNMS6+H0AFFEcCtJO4Q0iSXXCfzdWLWR9LrXB1dsw5E
yTPTDrsMLzfYHYNQRzh/ax73NJgq1wvMCfQZE2+ygwu/fusbmLtGF/sH7GHxm/XKCb958/tf3I6j
BXJ5N57Ut20I+xqzfv77x78fL93cCVyBDcaLy/gN4Cms6Zey6N+a2j+TyDNeft8UlT1ewi4dLzpA
3iAXij7a8tnfT+gMEA41oQeIEpKTIVLrSi9fPbtSv7XhrBhJ8x5131vWdvVF5Uo9p0xcVyHZh7g5
eLdCx7viJolBjwv1TFuThnNsRKffz9q6qNcCjdhmok29iuaqu0g7TDFTaPq1MVJvofUhwHcc4NjU
Ps+i9D3mQm73J7ccuIootT/MIX2OJ2aeZChDtcpsBm3wfoR02U1S+HYzWoBVTYpT5HXmX4vVnXHv
VoPN8SOIYHR4bGnk9ZfEliWBl3PO2ZrZc4UtibGkig++HzGOGL3mBfkEwTc1gBuSFeVL6toAU2fd
QJHBZ3WEKWu/5fzhGKZ8KSyGpiltsfPvZxN3hP5R1Pf9mDZoKKcB0Nbk7czWKBj7RTBddPejX0gB
OKn/aORqPjGm83aW5v0/XuBwTn2KXe3DmuT/+hWG5VsA9fjvF5h2IZ7++2dgMfv3M/zPr/B/vuD3
hwwnInf/81t0donUMEV8l/Ret9VHUvRMK2pxYJMYYhnPv+/8vhGOgjAIeX33+y5uiOyud4Z/r7BE
2z7izaAOSFoL+DlfQiM5eC9Cui/68u6/f+XBVdek4nDChwxFWydpNbVcG4n8wnevLdCw36/2+4pF
mrlm5ExUyfIKGWoRWTfe9+8nf9/Mhv9a1iZTGRIVVxAQ+lPngsdBA0ITqF+S5HSuXUKB5SE7ffTm
Cr7MJOYdbu3w0ZrH6dhbCDipkcNHv43DR7sPHGK9Vk3kkdsWEadlFTbH6xyqVWL0xr4i+SwgkUFu
fNEzKRuehGZpWyOl76hlzVPjd49GxLYZa5+6Cl8GWIBoJiTr/l+sqNOWeK7qIG6d8t6Mcag4biCd
jVKGf3bxoXktQPv5rYsEuc5t5EDpxRg02zWJvA41vz9tmIpfJ6EvUcjNM+k2YOhQbEwQPNqqgw4X
CTb9qBhOZRIHTjPUm0yjZTcbYb73DP6mXbb4menE9ZphrMqeRL42e0FS72+9CKFF1wL3mPtAmuON
vDuLY7H6aJTzwKDGAnSLQ6/P9UPCLpMRdTDyQRXjlI/6Mdp70gOrluO37HWa0Dl5sRYagsMMgWEk
US7WaddhJmLPs4snbXanzdjrMefvrjvwJF+IJv+rk40CMzGTHPN3aqZI5WTSrnXWCK8jS07IGd5S
PRiXjob3Mc/F5fc9UXjNCXwBNiYGJmhf/0Zalr4rK9nkoalBjAj0cggczn5FRxCDY9BOQqIaaZ/x
UhlK1A1Ma7iFZqLFyLUvzq0EBTvM7po4AiQxkiurE9qjiY4LJOQQkHvWrEZPfUBM029GAVsoSsOH
ObuR0wjv8i+FNEoWghCG5Eefs5fQqd5I4CpckPewd4nyxvpr4UWrk/GH4nBfjOrZgcIRpDZjBzqI
krgbbDH0K0qa4hB5SZEaJxmUk2ntOdP4IUmzAv8TshEkrqQY+SHerSn/yNLs2mVDs7YQZqx6a1Xq
eoc6koAeN8ey4kHoH8O5XZc+CNxw6C+1SxLg7PoHmpk+ZDHxokPKWxFG14KsNPnNHf70JtBR/4vH
BiSghj0Kbi4nhgmuEzJbCttz3Ps/FCjhRr7lGWESWdN/zstsOhcYz9qhggnDy72YY003J+jgwK2W
SeedHH/GCTILYEFdtYFvDDoUSa3GfGw1xOObPozNjYAAci1i5rRVK9Y1zhaOFbDoUNuCFwXNaLtq
i9qAmM8+HlZNSk9cK+K9EQ2gpakewnI6Fom2G/BHbKJok6hlkAEMAipoCzu+WHBxVblCnQfaSmJW
maN+SynzhKcTD7sVEOEYbyvPZdpSDGvEWQyZZLLWS70KkOjQ9kA8jP7gnpHxrsUSv5mN9KuGkIyN
nPAH+YysRSxRBcRVHAtvJE9rKv50aebcYJ7qqLcSzoLAGeChKl2BNeFSg0d9Qozsrtxe3+WEaZje
AnoY6GIQnfUgLEI/9CpcCwNBWD3oHDxoyz/W/mWYswzufMSDVXjHsDQgCBPis25jcbOpHyykNEds
JiDWUwnxThlwmNIHRK2sj2EtYZ8XbNj8UkmXmoQ8NdpGev5Hr7z30lqSLZTnrvClahiHq7M7inRj
iS4NkKN9TiPDHVFq2a50CGyA8L1uU4H5V3FEQzl+BkrGj2q2V93A/9O0tGc0p0cTQ8+sb065xI+U
Nynm1mm6qSk9djgTA2XX2mIiDKHsZsUm5V6YQYgxNTu2RbMI86mbAbBcG7e/S1rgOAUGiwxfIeqf
cmcrTmej7V+lZuwdK7kTxH4v7l18tBU3f2nB1ckwXbV98diGPSTLYiBRoTT/2ovuPx5NwiZ53pRT
gqWKvWLXeYqsG3D3mm7t+tink5eBFq2X9bHPP4ukE0Gvz+ewQs2SxIuip8MOBosklSOSCfIJZv2H
BhtisdjlJYSSwUgT2wpW+Kxafl2OoZi63SsFnLmDg/iq6qP0RroCiBuM5JKQOxmMUmjbWMeMJehh
2hNXO31U9dTvhDa+E86HQ1dfkjU0SHglQEBpL2I4rv6gaJRrOCTXJqbpczqdM3I4tS4hhdsKX2Kw
A+smz/w1DY3cs7+Jj/jRz6pnpytmZrE4zSB20vh5cOaK5FTQehLLR2VCiPZGZ7wASbjSn0guPm1e
/0LPJjt5g58FMKh1pUPMj+hIi3a5HyxvzxLB+pvfR31WQJykrM615rXN5Y8VjevSZUtNkmhTGGaL
YdPvV7LTzi2GAC0k0L52U5NYXjZJpOGBnkS3YhzecBywxOfzzhL6J0Xmn9k5gGM8GIZ/api07UlY
eyfBh8iK7G9YgiqLacPU32Uod2FRf4b5FxhFGmwK6pVrjXtpDTFw5PbbyuVG9dfCSFL0RfqE5gMy
pzJs5+CZwViZGi3zYnig7a/2CP+BaIZtRO/XANJhToTA+5FQDxqKrStrG0EMWVysF/nz1iiQtf57
fwFK1MTJc0bjxeZs0FH1vPO/LzWaZrWRJoTR38/+frsJu2kYZRljS/7BaMFPZujwNSw/yu+H/MHG
rOuSV/TvOxiAS5gAGtfflwg8mfi3WVzz35+2JWVz5Uz0ln6/upUY082ERo81/m7C10UPmdSoCEHJ
5EWIplP3uxTquw79xyTPrilqGn8K+nr6br0BiqYjYgh7PJ6RJY4+U+pVB8BjVem2j/vFH1ZZYTK+
iyLy90T5EJXZa1gmb5Ery/WouxaTzjVhJu+pK86GwRUn6uCz7+iBYwIKUERnAWrq9JSCFAhpp953
bhY4Zf7GDP9PEo0PnDGC0D0wASHOVIe1nGaE5ajRZMMMOsxuK51JzUst6pM9+9ozwKp05bjuzbO2
eld9W+ikCcwmQ1cv/tQVypO0e6iT5MnPPMzZBdF9UfQ2tvUeXu8xtsHLzj4hsKnEZT49dHGO3FIO
H137Wo0GvTSqL0tBw3IIhzYWvZSGFFXP3ENkJQd/GLo1tD4KZox0YWIDe0yJ5i7x9C3/I7os3fo6
M0IXSOGKlPO9YHgAnPgtQk5LR4+/m9VCigm7bu0Bxwp8wbywTZB5AWZPKgTltfdAM/7dbM1XD4kA
2QPhph1NnYZ/82UT0+dF8hvnx+Ill+9zmDekn8A5wPj11PPinU/zGXYr4Vzui5tvu0Yf1+2cEgIp
7EfBBCJoe3K76PjC4EywHpfquXa8T82hTORfiY3uEn6bOhJve/apaSQztr78SMoh3KE7xAZlw36x
rH4Pf+5qOtFjWDJ0laXxnuYOT52iXiR4j/ScNp62vwa7vpuIkE8UuvIU1uP8Vo/adziMFLk6rkc3
9DCALUKuSsM7jAwEZFLMsFbE9hsaQkgKPNNVZqJjpLfm+6nYaVZzhp2ZoIAwMBeV6WbpjsYRSkhR
0CRgW6aRozDqwDAsyDudcoK6kA/lQV+UGkjxbDhBhaNMYcKwbm3jMsMMD6LJGLbw7uGEkanmMete
qym552YWK76CHqiTRVtwk7AGJSRbgTt893xOzlmcPfWGnJH1lk8Ehq5RwrMv54Gbp7THpSyDQg9f
U9lmQaI5r2R83OgI6cx6QPJ3sXNy7pyufnDa+mAWPYqiNLnRrDzNVvZcmru2RjNZF+uM8IEdRNE7
vfXzc2+2H9gTmqs2DNveckqIqvMK/nZ7DcnNeKCCSR03WeLOmC2m8gq1rjpT955p7W4VNv17AWDp
EZFHzs3f7XIgguvetn9SzlM3QUNIz/L7ssx4Fvkusej3ECD+YjPvAhDP9rJLZ08eq3zrwkyVVNTN
own88hTNWBo4aOAdJsMkQl1o4V0NDEx35Jhl2xI+G+wL73EBSelIn8mXZC5ftJuco8nBJkeww1M2
TqVD49N/GWrxldbpV1qZ1cnxsH60AxQlvCvZIcI3crUN5a99t1JblcY+yKjR2xamR06FNRyqNvsD
AgVDQKRtC4dWZDKpmzaO6JWd/ImxR3ZxiMR8YiDNJuIKfzcmk71WTWPvsvbOyCA0y0nukxmoGmkH
ieffOqsMbymxoSdphR8aR7hdVAsjANK5CECplH1Ujqs2RdKUu4YFuHJ87EuCVboQQKs/WUvPegrA
WZMjq3S297xBlQticc4i777CELCrED9xJAjhemUfsk/B1Q5Wuq+d0Lwak/PhdHnC6KPsIdgW7xk9
6dZHhNPl6UgzPk22Qjo2p4xCXjIWCBgfy5AJSuxA9NdTkhPqAQhn5U4lZFQKzzWis5kLUbt7Mu5P
SavbCJcSOxicF+anNAbS7K3ubTTAv2/wGm2Nvr0J2kZrmY9V4IAJCoqR4B2+F3nOtjwMPifarjGi
fTGpZI2hn/a+xbzNnTiFOqSRZHSm0SPDJ2kim/AAcujGUcvWVZJxDHMaNrbqwU8YaCHQHmlaXogX
PJkEaSJBWCWKoYE3snVYbvU85zQoFXvGyhQ9x1nX43Za4uZKcm/NCbZnZ2SbZgk6FjEvRev0QxnM
CcRBRzcoer+xf5udBE4SefWLEnhJmM9ObjPeFaYsDq6s7pEblw+NgcTZBOJEEId/7Jdg4wGz9LpV
ZbqdXAiKEEVb1DoLZpmYU5SzC5cMRyXACzyuCoDRaJEUvSTckayw600it+g8xuwO8UXH0FK4w7mX
8jUphLPB8/HaJdbdHA3H3DcYIeaujm6LOQh5VPdQyJ4bVqCgLDT/z4hdaRXpESKQVgEiVUiDAAS8
6qN+GhqAFH0YmvvRQR82FpRzHNi4b5PK3BHFOWOHopMd6a8R7WVC3+z4XPnV+zK4uI0ULSQaY7sy
svrihaivXGf0Nqq0UD/BFGuV3z7hlj+F9ZtCu/Ja5cwAmCNLBpuEdBKUOCDdJCrGkZoM4pkYhCmE
dJv6vmLzr75DxfNT2s59Nvvexn6yNFkhkMERr0nSu0q325IkMv4JB0jtiZxfOMziit9wqof00Fri
uc3KfGf71OTJkFwTq9TWidWz9lccxzkLtieIuTQ7HicN2DwmMW3jZbg5c5aVmRS3rZQRxXVGxBhq
R07iuTsEjJNestgz78s0ZwhqFC8G8cIXV7ifEePObkg5Mdd0HFSyeDzm6k9iLO7isSEgnIcXYIKO
xJx8sVQh/EFbCADK2/hZtDV8VWyihjAIxj/Zxsexsxva4YsWxTXMjPGBShlPMhydfdO1f8mwkhBV
m3AXO4y5TMddVg1oj9FzqnIAz1bIbxUtN3FpTBzWCNgtrPBeWfoP2bxt4Fpw6jG2f7tAUddxPb22
EU/Q0cPUwymTjD1D9K8im6xtWwj3aI6kxrPRj0FWatqxmtMnoxwT6jLjjCGYJpAd7ryk145WJmPO
mna7w2jKhHtg4Q8R+kDAipuzXc63Qsv0F4I7mSqChgb5zgmm634GMw4sB3pYOeLN6Wmf34W2/2xv
wXeZrzOF5aElLnzVFem92dR7qQFApyKFakxPXKun+AUZIi3I0PnkhdT9yLWKES9uHMJggJ2xzQST
5xbdnRxCwIm0uTxLa3ZaPzEH5rB1zzoW3vvUf0dRuIRcFvc6vRDyZ9i08I1hDAhDJ4DSUDzojJ3i
cdaPQ04GhpM8x0rCVChjCCilscaz++mO882HNuc7lwUUDQV3PniZ3q9DKR8ab3E3atqp0Ob6rnMY
UolkenZ6wjrMuAqpVXks48IWSOU1gBr9387kEkO7J6CF5k3Tp4iY0F8uBGgwfZoKhAfejQHteW6E
CIT2GmtOdAurZFdxCskoyaDzbLyiAzvBNwosTS2RHojLZoAYjpDa1eh5nHMgiinxl0kJ9B9SdUBq
XnVOw1s39sXeIEY4KNsiYAv9IUzoq5dCPkt7/CEB0r2zdCsMCOW0wtT+41fMbrScbCyp7GsaN8/T
BFJiJCROUtjhq7b3mR2bG28m6Rgr91NjEk0lOsd9UqXx6BXjv9NK4Sz5rhlgcjeP0tdY5hciXmPk
rFdyzXVAHhOp9aPBr5dXOTdtcoQy9Ib43LnmRnyRZsYfap67N4rYNUmFt7Z35mtu0W5iwORuIkOD
jtDH5jmkiF+lw3Dx6uTFRgd9b+HqfjELb9XqMdHBmW+Ckkl+8t5z3iuv/EG9kRyLkvkVzYKTjPRL
pPvun7U7wdZwu4MnfQXWzndOnOsCDEPFTTcZV/V0MWLDYwq+1KW91V2tqP6x3fpOFhPlaQ3SVjFm
8m2EMDV5kmsVD39ao7mrZiTQHRjuA4FY5pq9u96kFQOcOq0RWeF78JpynTvMkhwxObvSLUmam+l8
4qVLtpiF7oE1uggGxwfdzhkgJWYGb6DT6QF1strrFeFwowuXUlkjyvbB8FdOHR2tRCNfUGp7SzYa
zXI/3SGP5ZhopuQC1d0m1byrvxxOlO7iMc+glAxpoU6JrvpA6Tgwo1E/+mb4YCg5nTq9Yys07lRP
u9p0xDH38vSCLq3f6g2KjELOIMybibFFq/Wn1KR7bAjKqbeeP9+OS8u5uVXJsR3KV1sM6K6tJW6o
bwLLn7aoz9QlKQZtZzRGvf4tjGeviHaFzh44QZMOhIWGnOXDC2hHIs6J5MWOjO4cLYyUjNy0He7d
x9mx1NnhBn8oajS05JVYOSg3OkQgp2HBBzauF9LZ3GTXPbRWkZ9JN67PmBrqs/DnCA8fNRIx78Xp
35to5JQAqJ2EUfpspF815PhCrS//fR4JZksSS/4a1kglBwaAa9Mz55MwuvlkpViQxkSJNQlnGO6V
sE+cd8XORexwVA19QRupeaB75G+ape0FFSYevoorA2UWESHfc7YuIoulZFRAsWpOWseBdkFO+iYH
GHqgVNEIq08gRuuNmLirRlX1Gylpo/EQwFRPiYSefUR34BHVEYWtAjrEl7EysocnOZIoM48Ns12x
myfsgxHPyCiVS94kR4vCsX2e7LR96GSyR5//1kHa2ZTzhMYXFnff3DmjKt+mGUdbc0dBXZyaOH5L
S+uJjdanQjEQO6BVXLfsaOs6Kw6t/eUlJjyJunyCwPOO53LXJiSYGon+ZRECRegVF0KezJht2aiS
9zEkpGvKboUCbWBbcHxzyRXWR3czkicZQa0lqOuHu7Wj6nbKNclRbvHC8WXfN/yEovqKXH4Ro/M/
pqa/ZVx/HJsDxHutJHrDpw+H3cUm5hVnVXYeLPsHcAVoodi8pBAw9hXGiCyRt9LpDxqx7ktFvu6L
/CsVA3P4GI5ha7c05WLMNnhcumreID6RXI74gT6Bux38ivZVcTP5oR35gDDgqbae6sTDXRt3eLIT
5zak3ieG4ltZkX2JUXSEddTh7msa9gxk55PaUfV8+baP/M9nFDO7uQyKxSUqQOXMjfEY9sPGNUJj
NWn6vT2Vn7VDco9V0DYyB+ZpnkVnO7pWUl5GC/x9SrLkRuiAIHzrvq1Q7irkdpmDjlpiRnR1JEIq
tY29Zba3XEWwP8ndjCPvkrq3Hj7mKoP/T0XADKUh6XPwDFww3TteC1Yis/orE1RKxC7XLtd3mR6Z
i/6jh+ITjfsaG+VGQ7hko+Fa/Rd7Z7bbOJZu6VdpnHsWNodNcl/0jUTNkmXLQ9i+IcJhm/M88+n7
o/MAlVUHjULfN1AQwpXOSFsiN/9hrW8xPSnIkHwxOog/TrId0G2v4sa+LcqiNYr/ZIfU9uT6ORME
HWCX6N11ZQ0vCE53ujJeJoq9jaWuPYSlfdJFz0TvwFGNrmESPTUVpB/K+ks9ATnsWOgVJiJGkx8s
d1IudaN7DCxCnysLCGqfWWdB5hpAgdDcIIh+1aiNXQQVsYUMxdL/uLOxI8TzAd80UODmUFn+s+so
uWncHmyRb98jW4qOYaW1a43sqSxnMF8Wz4k1nZtYay/MxaFP6b/jeX7SRL8vCudPYFFqJV2yk7IC
7JQ5fwoRE9tihQcTsqEnMuocykPoz8PvNKbQ4xymAHPvgiRF9wLmXpro2blGVzE5L5VlcThr0SNY
pvPcd5vKsA5WEDGf58OgqJ/ZeLGtKvLhEDV8FJxGhSLdpx1PCZNpDCX940QJRIXBQQgxp1iPk/Pi
45ZLNNMC2i5Wdce8f5bjLXLaR+IgPddIn2stv6SDvLlytpenXMyFEnMah7SgkuprrIlHLLkxDAu1
etcvilDjRUvVIRJIvzk2QHS6r4NMhGdl8BhMQ3QeYp9HJNpHV7d/VQMxqirEf9CdOsFzUDX+Nmy1
F9IoL9JOMVJX4mBPTJDr7D62ozfNEkAcneZ5yVBHZ/+S5iE5aW3CkFolOtsBSd5jWX/ozPO0EQG7
ojllm4I+0gSd1lVU83CJ7Hh4ARVB0BSrXdKZ6uREhtBdmTZbH8Ow1t11STCu6LvJhdSIuqyN+THu
4U1GxHdGA/sgElLWmo6es+sGRDsttpS6yb0UVtRigqecKgXGpoadn/ZlIONvRv+4vMeUXAPLTwR1
g0YuyeJ7K5z4rhfRxldY+PwRkEUTb8MxeAarE52QbK8Tm97VGWmUGZYX61J/y2KcSBKFN+7i9km6
584cTrWwsW1od31PdR3JdU7wPE56G4xv/NhM7LddhyMt0O9tF/mR0KnsCwCXy8o2rKYPZiDDNckq
c8tWQN8YVrqPJhI40sbcKcP5xfP+MDCaVWyZV6LiE9afMbW+FUFyMHPiZ/yy2Mepw5HoN3s4tWaP
ztWyUBFqmvOH4DY+gPGhgCPGKj/fk1L9rfzw0xD5Tvoa2SMBO6CA1OVZPVVCv6pawgFpnqTs7wdN
e+lqFOsoNDxvtOfXqRaM1KjruVXST57wKOQZZBlnA2mymRPn7g5yL2oNvx26S8e9BAjDuEQvuJ5Z
w0w4dKDLXnxVHsjovBC/QxJJ+uFbzQkF8UunXMByFy4Ze93OmPYVm4A1G+ctmJiK1SwRkjLtjjrB
9l1rrAwLu5Kt4+MPcO1FBXYJd8Skr+HlH/CwogzRDa71iJic0E5uZrLpZt5lRGWRRl1WQ1Nseuq+
pQWoGGlE/oVW6V2VtOPwta5iim7wOFlrue5lNqZ1aCTvwDI+Mq1+bSE2lLb5Co4CZ5V5rvv6gn+R
GWmXXoWG/E2WBhHwLhNLJEJQJE1yZ8Vzj4YJavEF69pdkxNPHEB2jEm+rftzPRYHa1mqhP0+N7W9
nQBtM5r3rH3H5bZviTQjCPkWGfZXX8kXMLuWlxQczRz2N8dBgDuYzPR9d/ol2XQhURstErIsfo5R
Dz61Kf9OdO1FVg4CBuNZhwW96/2SJNXNkGP8Lh4rSa/tWhe07+9u2p4SAuUDQHgtRAEm9le9eyOG
xJtDPtAg1BYg/dGwIjZKBrGWcUcGzZQe0KozO83Z5ttFda3s8T6b/xRBDPaj0l8qY8rXsGVY6olz
m/OtywStr6OnoU3uExgxnmnxQ02JkUHzwlivinVvZc8BA/j1VPvK09CPjsMig+QKnYaQhRSxkq26
LLdxEOtnxx9OcTptg5SneBZ/EiR0mLpFtVtxMxB44zHi9iRVuggtEO/Y7IkHbxf4Ps8V8IhLUKuB
l0OQSNyCBMGvRsQnHRbkxbe4b06xjnwdekpeyBzwdnSzhePNyED8gut0joObE3glQxTNDj+Yi5Mj
pZzvPoLlynq4TqB0dpn2JmrDWdXYnMi87A+W0vfEtEeQU/AiABwrvKG4DyeTFR05zLN8QQT82Yfd
MbLhXbra+DByyY0NYQ4GIKEgv3GeDZ4jQwRxgfMWOMMORw5cSMfKyZnVHuwQ9mZrkZzSvedDjoYE
2C2uAkYFSXepatOzxHxj2SyIh2FsiAvGaMO7rsu+VY8Tn2TagZJtjSzzrAnYmWNkoeQ23lPH/N3w
qzGwLUmxH1bNJP17Hidrrez3rk8EIWLxJTmcHGJunqa3ewz11F4JCAUechgSwC86BNMSCZySvvGg
+uKAFCb3Ag2dzAzLZpdRsFIeWWuENsx78LHAcbNW6eL8UXtnaNFQTSgYA303dbPX9026VXOO1h/B
q/Pl8hTSjcQ+lgWHNd2ztX3GUZ1ftKUcVclnkZQsAVMJz+N+YgQbS/amkborSAWBRJlEW0aGnhYg
FeS4MJBp1Txyt+BEFdZ+JFADmkAGbue57d/JwmyWWklvRpYuOsqguiMxnfuhk+63yd+26BcdqGms
5eMCoQj6oo00/fFM+INYl3aws2eIfOGoXpOr68DXxZ762Wrle4GYmIt2n4YpAAdLe51IXtrYI/e/
1H+NUXKHduMzUHq8MQxcpDk3CpGwK01xgFOwMrE0f2e+M+DbF/u5BjZgGRVKMfZThE6JjTu6phd8
DiDrUesUB1JIeQzcu0nzPWugYRxOItkob8D7MbSEh0gT0zxIniqO4EZk2N0A+K6zCVhLi/PZG7Xi
aQSQSMtHBTHEExUf15nbxafecN/btASGoTw/dL78UH80IGwzTWRTml8jlX0Xdfhc+8EdJjushQzS
ia8rd5NF6GdQEprLFT9kQh4Fzm/RBPOx4DhZdw0GOMi6w4NlGLPnWIVOzibJGtqkTZuSlJarQmFi
kZlFZJTn9so+FOTibaw+o2GvyBJJCZFHo3vte96AjquPuciqIF8qa/qrBrNr1av5lfDxgG4oZXjo
shOaXv1i2GLfucZCvXY6ufKNmBHix3Jnlt+xL6+M9eqDTxPCYGw7hOI57VhiJy+u4dxCpqA8yeb7
bpxOQ2Rt2lz9tiCZdMF4CmCdIwR0rrLCDGQQt9wWwfNUG8uK7JyF50ljGMrs6DxxMKTNeB/O5bVs
Bw+j3K8u6L2yIMpzMNiKf9d6/NIlptykCbNTa7HMqG8e01sz4mSozHJexbGuQQ+Lf7NT/wA6woWp
iVPGor3sCYBClXRga33plMb6Aplh0vp7n0V+bbkb0db6KS05RQisQDjjVoz8NbveLrQ9kbvTyh/B
GjiW5o0ObsjCyNSmxqsFlNpYGwlBgW4EvDkgDlNyZNcEc5072/4KLaaGrr7pixuTu+q7kHie5+nS
D7qGeUXwu0uu7cy5UKqiwCLDr7VgWmT5py4M2Bn4Rxh7Tb3gKRUybwmMJy2OmqM/BemmJOV+jUqc
3jjsGq8PAepkzePQD2z9SDOj+dIfdZV7jn6YbSi77BFf85giMB6AS8xRiGe5OqKkfEmrc69n26RN
YEkJNpJoOwl2iTjfoYaQUrC0jba/CRUW9zruH4ktfDdZAK6ZgajyBCYy9xK01rIlFq39bad0dwVg
YNSL5S5lAMgAMSUcrjrSFrb00XCMXIRntNDGKsvDF4HvmUiFEc2Wcakq+WzWnMouHRJk9mydJcVr
YLObGJiksR2VEJ9tMvuo3IfKug0D/Ga62JKoTf+PMkCKqMR5KImAaNxDsYyko/o8zPNOt5jWYsD5
bXbGk52YVz0yk8VN9ACf2KtI1F4CTZhq+t3WKKtt0Wd7OK/6IWjydiet/MOMcK+X7h8dPZ+pMH51
oiMAZ0Kz2GDs3+d5BHFNMx+DSYn1wjQRwBrXQJoEDht72A2OCYWJ3W7NKRfO5CcG6Ov02IJ4UCvy
ItixRPW7iaXEJiy5Te2z7pAhGUuKp1G0XyMS5dnJP2uIp7ZOSi/BfXd9Ke/pri6a6rdl1yog4BVp
9/M5IKpWHzjDWLwfjEHbE2fqQOxwkIa++jK5hhblo/mSR/brHOnzrg8CEjFcWjjrY7YX8VwYo6At
6bTbRxWYzznzXbKcSU000oMhdJcKJGreEkmZa6q0RSJlRxuXBI8dbygyLFG/BZqZ7wiG8DHr8r0k
Kx+mMTae3Caxz8iKl+Wdab9WhNnmGs9vwc7bnzXpZUH1lkbHaCCej1/jNe0r647M3rtm6rp3Y7RY
2g/gnm2TfxfQYXiSgXiPkcaDvDLq4zBWNclkljoTFFYfuEhvYdNuw5pfrO2M6MEt7E/lwlrKrW2V
Pee5dgsDM6dsa9dR6jvLunwFguQI2vTX7JLxxRZvbwUWNL2kxBuswh3MAM7N0WDvW9byVDkRTCxS
0aEHZI/klaotmVumJ+tkX8f3pIbZXqghGfVd2xPIUSeQ4XZUDwtgiAMLqawcB9I1fH2TkvfwkyUD
+RunaFB4Pj79pp7I7aQdLgvzcRY2Wt7cqQgsh+XbCftmq/RWx6THp+0eXUW+tWLrA/lT44Wxxihk
4BhHZsYcVHMezIZhubVcQsXVLf0G6z/+IG2MQWIR+Yxz6NbbpNxXqAggQTVs7aKGyi95x0ia8TyM
eCZZT0bDwWMEgmCHtn9N5lse1gjWpPBy+Qgo5UFEfANbS5+AHrWhUibTS9j7AUCV7Y+UVOMHw/LM
C0dxtYNL1jCe6CkNUop0R9jR1mTcqDdxsVFdT49q9ta6rTWPsGt24DPRAQUwkZjCkMMv03mm985h
bnPkefFzq+d/ZGUfVEwvkgk1bJLZUymteZJfqyy8OVRyp9C/+b2T7Y0y2BtZfTVT+2Ukb9CLRt3B
gceR1BDX0fJ3sKjuvSpgtCiGo+y5i+vB8siC4gCfG6Jq55GtPlS21q0hiPvacxToxlqaSB1s3UB0
++aPpb8FSP6u0sEGpUD6YkkLJkR1jARkQ6Yx3XpP0tzByVjqBz2SnRF5bdMys5mNjCduYh6ahOyo
hi3NprbMA2h4jsvMfIgxy2KIx38SVgPXR2I+tyAYV4leJHAf4jtUbcZRz8QrEnR7AylfTeuuxQFZ
RxkeIjt7zWSulnwpJsd55aUG56tpkqAyczIeCV2sjhnsAe6cePA4oszj1Go5xVHJeiNWBvCXad6I
LjYfB9Xg20Hcqhnv8VhfQOuQZ9dWzx3Rqd9wgH/TFSWvLLAtotkf8NSf/Dj8M5XlOziTHEEKLkLR
pune1plA5MjUxgiFRo8+24YuhFVW+5IhzmscqDek+CnHpVwhNeTmQrvyGoeEPIdwIp4FNFcsiF+C
OuCBkTl0CdIoh3S6rzP1OtfdNwNXDKma0xwR0NDAsamavBYVE3tktU5Doz3+vNi0cSo9peMrtLHq
VHB+WBnqx0VcwTIwKTdYjRymhPXoNdy4IL+oAXWzOU5ax0sVtMefL//5AjD2s8aysfnn/yWWb/v5
XpbA+6YxBM4DQiRzfZCkxvEnFLEE8Bg0LVmegAMZQAyzP/zD2Hc+ZqJtMoppZwJs3M5HCErzMR/q
X3w28fbnq2gGZAM0hVJzBFIQGw9qwiFDvAc2iYoauYulf+n66aDFvb9nFMukJLLuIz9lERDF7Fyj
/jM0TkM7cq/b6mimgCCc7iGVzW1s+wBjqM7NmEz73upe0eVCgvmiQvT3reEn24gkwBWyDRycNS1O
Yf/WimfcpmTyofCmWIv9X6xhELxVhdqFzI69OkYYR0ciHakOI3URB0h/FCqkX4sAygdmzKEQmOSA
9ReR9c4zsNNNjPbhnVBm/oTD/JB3bvdL4B3hWYPgANFAWu9zS7c3TQZTtO4JC+2c8k6LlfbYMLA5
k/vHJIIwkfeYRzJT5mG6d3PD3k4xPg8w1sNK1VP4Dro8WTv2tLZtCAZYuzclf9nBYijL0NQ5KGfc
awKJcBWkXzD9oD8m1YvhaICWGqbrlYWBK/GZ8BW6+WpV4XQw8v6zkPiA64BlYlrV5HyQKO10oiC5
HpCsHwj7brAYu3bRYLzDgkYuHwfdPal46V0yNEj2NbAe8DGq3bg0zYntpg9MIwlvmXhK/vxrmhl+
OrmJxGoq3ZW0CaZBe6b/9Q9bu3ztwwJ/jLJhf0XwOe3SKO/SuYMb8Jv5EULMFHQqUKidE+J1aOaQ
ChnNZ0+44TYMl6UEBAmOh3ZrhV21NYzmMSWIT7E2wBFvgYvtr7Exhr/swaIkTRKL0Fkbb6If48t2
/KvMXBjX3eDFC14zqmHFtcA5Vi1TciPgETOO0cAQQH45jXntuCWQmzB7cc49SpOTHcGRsQZ6TtF2
v0NG5GFThMASxSalakA6tYxRMRf6bD2duOyJluFP/3wxCiIUfb/cylI6K2TpZyHlMRT1Jh7MU+Uy
Py55T89mrV3rOG29BfyNYdAx2XiG9SafkB5a7ldGDrtHFC/nC2uZ2VqWOQaB5CLjlIjITzBpNjz6
WAzBA/nGsYljA99FLTbcMuPoMTPbwWksr0NcPE5h/5ks+Y06QfPrmcwSc7TQQ7qe77OTCOhgOJwp
rVsUK4N+tuesP7LHB16V94jKhb7neOWgWlCFVd898eCEiQo2JQoCHzlrdXSNfuJTtcUvqe2DbRUi
Y3MRch4pxWovdRvFoqQcjqYK4DXAVMjXJKFeioxFVpdFN6EEeJyJZqn45CnlJdHY7c1K6Y9DM1rH
STrtKg/qrUD9dhBdWh0C7ReLjZ1Uxn2Y2DWlK+C+gIYcsfUGR2e3sTr1p8qY7MysRrigwGUKcC/z
YuXAu7Yq6CRl/C5M9amVs7vt8qPbhRdCNp2jPmF4EpP8qv362kTdjnwN+ABUyG6nE96pZdt5jOQB
QybqsLzfDCp8inNnvNjDPD3PBdOW2PQMe3gMojHd1R0D4ZRxWp5ORNs3vdhl0Uik9+wTtapXe5Ug
yZoGeczCgGyyReJBmtMpb9hdGnZ50qNoPUgY11m3SappU/vONgrlWxGKtyFFOBej8Ssa39/65Dzi
bOEF4o0FpaMj7V3noTPX68mPDwwyA89izXE0YR2shDYn296p7okpkSutw8eF6iYHJW/3ZJEnLEMz
bFtmNG1DWfBDzOUfp+SiYzQHPOKv/M7/D5J/msqv//1ffwowdfV0+wqiIv87Fn4Jy/u/g+S39e/8
z9e/f/9fGHn1D5by7IBtSyplC2WSvPQXRl6T/0DsSDaJAxKeHB7dhD3/3xx5qf9DIGzDQAdFRjdt
h4yepkAC+7//y9L/YUrXsV3LNnUATbb9/8KR15fczyJFpJEvuHtpOZbFuIKUGNsSfOX+WzBUUkm/
9snQXqXZwDPepJ70W51NWW+E5yFqwzM5f+a26Jz+sXA34wCCIx7oj1yyeSmX5+lunMrhTER98J8i
C//Hz0bTZ+jEbxmOjYtC/VvmnMi0ssUmy3WeoY8Pui73pN/e80gVkJQypmSTQVQv8t5dbszOWVWc
AHlda2sav0U407pe28mEJFxT/w+5Msvn9q9vHAHhLpYYPt7lf86SuPW3FKWigvLkCxCyuObGldWY
mI/nHgpa7srN9Da0IryLmTJsknKcvKDUrMeEpjiXzz00uLuu/l2mo7XFkq2fa3lEHWPybIoKZj5V
dTArjie/aYLDWKI1aYaww987uF40CdKLGN842mAfzRF1rwZlrp9zd2P3y/xDx5lv6gNJ9MsLc0OQ
S+jLVhh/5X94E/R/zdbheiFYHGwAUCPLMhEJLXG/f3sTzKKz/TZYOAo//2kRiINZeOMwF79Cp3Du
ag4igkqemLaaz26snxhIuwf4CvPh57fJGhFdIGoiXo99JqmhfvvbjXj/14X8v/KOcBMYcQ0X9BJm
9S/Xt21Y3Ca6ZXAzKcfmRv77Txh1thOHNY3z1IOYpOYlzygIiktQWvOlMGprW9LEVsJteWuZTWSo
WTe91EeEYMmwHVMWrdWSCxbPPPfmxmy9caQMIeNUPoI8/1C1fU0t5PQ1eLVaTc5Faum9maT6TZnh
LhgAQIGezBnvB8118EdJj0F4YpMKNn55gPxgTu4YYZrPMCKOM/Yd8BIknEO/rs/6yPwZEN9HFc7P
hF7215ZlpQvLbeuTvuP9BD4qEF+MNbDjldiKGrPLnsxunq//4a38H1c86biKd9K2OLQ4rZa3+m8f
tjWSwwmKAgR2WH/2IkWzJaN200TA7OZJP07MsbBs5vd1HRLUnBTBtWScLyr20J3d7NOkLdAeK0yN
fq1uNAj1JbPVO/8ufMZpord0wg9cB9gHxobww57KFteovSpcS7uQo+n98+MYTN4iLIj5Jl1S6ohq
KLd23cE+1q6pP5zNMJL3Qb1JZ1ncSSBAjus/5T3OStjeJoP7CXMdWenboTTaretW0RYkkjC15ubY
9UMPywqfTPYYzUQ72uxH78Bmf6p0fIbDqx/ZWgbn//D+0hH+y8VKABZhbIJcEdtBgWgK+98iPTI3
shW6yoTuN56JksY0VrfqbhyNh4pl0krTqceySRq7wm08H0nWBm61n7CTCNpzVFhgsHTbPE+l/u5m
ai39PruU8k/tWNHFDzNjDWF5if+ZNyTUkILQsNzqdIBXyCE+6sAI2eiDZbVD4ztcbuTZ8N/A6Wwc
Z+5OM3EPqxDNfUITylhnashSU/XZhvFthvO0JrAUJwabu8KsjRM13BOET+y4AJFmOg83dp/7WLAX
094r7MH7sjAI867j57oVOEGqo0nxlKGAlNJAwSSzu65EwU81tYwxo7C+4X29gCdndmc5J6shQYj0
99lqbsgNH0o1ozCfqyV2LfUIEdiYifuRxjEfWfqYhAFuy9FDcRiiz1uR41LSkOnI3utHR3+cS1oS
Wzmk1NHxhnMH0MOIHzK7/11MtyZrd93MsdsgLL9m4XfP2uRlCTJH/IT2wpInvHL3rkb2EExmtaZp
NA8DNlfyrmSLRqEdt2FqMvaH+/CQ5xdDuPGNGS6JCO3MasVl3KBD4SE6HkeZnvNDcApgjtEidL82
noHFzLjBHF7cG8DDSlf7zUaKEPUabFAyke5Q5v/9Ig2o97l0rkVpFHsH2usr/sKjQ+w84emGdWSt
tQiUreDWhPGw6VRYXslwpTOvdHnWi0btiW6+R1nu7oZORjvZlf696+If1520+YWC9DtMXfdzYFeL
e0ZmtnHXIKG5/ryo1gcAPvEuBwz4TL33zz09E9a1nEhc/gLmXKUf8DYvR26B+b0cE+vLSn6VRcCe
wsjKQzKSKcsG7S1WXfEeSZa7aKKtF5/CfO1aUGvd3vfIObHPnZU3d/BAMKzo2VODUZotmjJY0x/1
1IJMIvo3qyvHO51h6HMm3RUJJycH8tN9q7XdU9QnG8OurF9YIrZRQIxAFZnVrtKC5llz1EszDfBW
67nelMgp72ee9+SPyIdatvO1x5beLrlsVZcz1JSmIpUGmItpuAcF44xGCh0TyPNxPbtmuO2m0nis
W3w8IdfQs+UHv0fHKN79yngoJj2+N03ZrAOtV8jWO31jtfX3z1cN/aL86x9UjG6ZDx5nESK7LhoT
d8HPi6HdVSa2Vs4OaYHV5R6vyAE6pk4O6SG6N4g9uQYGRFRifXD75bhblH+HtE5tRNn6m0Cx2YRi
dUWsYBN5WAxra8wRWzdGz4U9BuU66od6TUiJe/7rRUIcY8VexeuuLyAiVF17+edLw5Ro3xfsf1TF
h0PY5S4wkuHVb5gfx/wopA6FxlGDa4eHOzTJlbb6k2NgmgxD8RALfkEjKLuDkcJ+JOX0JdIftKj9
chAdb1lEMwWZ6quTVfZJJsRmE092Rrds/AauUIxh/xFVLgGX7Yx3wuIG2NWEXp/L0oIhzkz156sc
rqRXWgR6dyCrGZU1eGYj/Rz38lLw1yPgsU5NBPwjSsCAxMkUoMrE2YYq09jrKv5uMsNYChwouZX8
VUThYzlhJc0tayK2Qehrw5/gSvg2BZoQXbMDl9wesba3R9ho014wBcq1BoCXnIdbE4+uF7SW2I0d
ahQoTqIdvnTgxKCqm2toUq3okq2HZoj0WLlceH6ZGQ9suo7lWLe3JGJQZNc7NUJcSTTchq26pUF5
y014tSDR2/s+EO09Ay/eXt/w98S4qCPQhGBbklHrWLGOEqrIYQ1naGuG5DzGvsESCn5vcRRIO7HF
dz1bkih6lRJchmYP679ywh2mmCx71PS+xSKZP8m+FZvZLMBWLF/ilqF0n13npqboC6TakkLJei8b
Awaw1qPoy+n089I5jrHT0dS8mC3GeLBTxXmsMX3UHXP5AOr1zlKsL/vRpLBgfkaCRBSqneX6v4Vr
FpdZa6n0bMx4SwTcxh5y1j8TJRXKACzpzlQca6tF68pE5abFQXYOVPqrl3Z3K7SuuzkAFLzIWoAL
PUlHvRVWBBUKSZgKm+gqJhlFUHyehrofd1PI45oIq/jEmLJhP7P88efrnz+5OdZGFx/dWHTBfTqw
Z/r51fwmSc+19as2q/63Dn9zAz1s2/CRDkFtnCWqXK+MEvw+FC+e7+oGgxfqTe4OBqosn9Gm4Pss
zZlqlYcRGH287X46Ded6SupdYE/k2iy15wyK3k3Jq+A+Zlc7GxcqnXo3d9lL5ecO7s7ZeVDMf5cn
3efP7ykCxHRLtqDDg2TtNLVYq8ipH+Y+yTxmmztCRfINSgnzOSxKmsi82/zk1qrhSCZptY1SJFIw
Z/NzP7Uc+jNovCorzogEOWCnIWMJHOZPfsUWTo+gJxPlCwXQCdQaTjkiQJaDj8GIAMzUbxpaIw+2
EGc7SuQ64tYOn+a6OPNI628od9tdBpoVRYH7UI4Aa2OB8Cysckr42ex2g5rv6lKUD/BnTo3ddeco
sxcxVfmWEVUq8UsY/fOUA3m0Rrfetq4kmr6oFqmlmd45syPZqpdEk7XTo6JdIJ++KXD6f7UlEtgE
LYlnjGN6Xxtl6c2ZgDElw8jLx+BTSNh6P98O5BaIub1UH83wgfQ5OleVUT1Gif6O5aA/qzaqHwnU
JdNNYZyy9GLbucWDoCT1uiH+cmdR4Dm+wmgdwTXa0ElpkXmqlFPW/JljA6c/MH1YKf0mtKx1UHWS
QV9PcmgNzkwv3QvUoOJcJzy6aEBSrFHbYHDe2BLDLjeGBLJBf58zzTjNpdBXMzSk1KxvFg9SJprl
cGcwd121fXIWCh2tRCkZlpGxbKoQjDzisYpD690awXkOOIpXTkSJWM5ttO3dqzl0GHcdWq2R4IsY
6PhFKEpTwkaHME6ep7a/NH3xQPIIN8siDyjmJQ8KZE1RJS8YrSWUcaAxbZQANGmMRzs2XwCdNife
u36GEThiF2Z8e6qsKTqWwLbjrdOXYkeM78WMETK5kh3yOPcfIPHA7UGhwKjUIRflU9MyYE+oQpHR
AuvF4KFdJlvbKEFP6HRZf7ZrqDFosieSkKar7VIwW9C+c4Kq91ZnbTunzUmSRKs2QLQcG8lYFXCM
6hShOegrO93fGkqjiGVfvsoN7VSa7rgriqtIBZvKJnhIHXA9spIN9V69MTvCuXoYEeO3FgtzC/zb
F+FZN3UWvhR33oQsW814Nfykh5wwTe8iEfHNzHYaAAULIzDZLEdDmGheCn4UcEMP1dxsx9IsTy0+
cnY57hEbDjWb2KmQrS0rkyutCE9DCFtefarwIuHi92raeS83+kWa5z/auabAC+twOwtMWoj+2Ds6
a5mlX90U3BFuH92NFGYkxudoy4MKD4UXsWhH0y7m/Zh+zgqUbAAOPDfBFgWy2FcF29kR1T5OrRHJ
Mq79CQJQxmVJwpCNQWO0V348POGiLpA9vjk8W9h8loSQO5ZLLljxK05DQlGVBmc5pIxJasjK9Tvk
Fcjb0o95HsI1wzeSDvDlo4ZpcTp9qQkNzTCINRP1F5mhXYvRmp1Crbx0gtCAQWieYfrlnkCaS5Co
i18DEmxNIovY7uyqBjUWu9QNAtrvjkNkEzJ1579LtTbpb7kJz4on/CsibIvPRBK4Uc5H09X8reWj
fstJQa3sdlh60/48pcN9k/wZ7PouUml2nYBLsDHYUdeN5P2Jd/Hccd3v1TCyoZgJs1MNmA+2NENZ
zeeL30Ny8Ym27pwmWmH/vXZyLM6AmHKS5uYP1532jV0hWq8alvhRII8jioGpTCcmNrRQSbtOS8ns
OawwmrfmTZ9o0JKwXU2pudTvueS4bA8DxI411g5n7aS5uIsT99Lo5ZNUfbW1K/NOll11TBkYYtJs
NmY9NvRG0ybN2dUBuIJr1o5neAcrYVeIrtn6DtP0FZNeZgRyPFit5a9FmfEQUfWpMdksVhSTsakV
B6Z8z1Fm3U9s1rd9ZyJXKNRXjAuwmyrJMgLPWv6E1MVch63xHixbR2DttufHHKfBxJylIYZ10t0j
yFKiCXsHSP+ADd4GYhnQYqagEAOQPpmfBuvSbNyzyvDXA8nCFIYRi1L/mGV9h3AU3bUGOkb1EY4E
0WAvCgYIqch53OxjmHPQDwFKWTtkbEcA/UqopDssPVFMQshqEM7/Yeq8luNWsij7RYiASSSA16pC
WVbRO70gSEqER8Il3NfPwp2Y6HlotW63dCWygMxj9l6bD591Oc0xuTOIzEY/WbM2eIQDjqONY0UI
bLi8ZRw9ZUO6YK5HxOfWcH2QuhICaqqDFxhfVQyYoPJIZneJGkPsj6AigF/D9PQ3Zbawq01XXfoJ
yETu3ymjWLgN8J3HInqsavlIUYXPUn35wn+c6OBsVbwvynvE+hNvHLCisAfb6jD7VCNQmXZYcKpr
VzCILTscjNVIM7W4oEmBdZyc3oLC3fyoYORqpKHimcRaRkQ6SKG2xgWBCDb1dA78lOg3yiBHgdD1
S11TLBfTMemnn8YUkgOhOeVe3O2WGqFX59/crEQZPFR/TZDm8UwGCz44dyvRtkHLJdePoV2BWJXi
jjzMyWmQSDikjSEvI3wNcZql1J0ic3ub46zY+Vl5QpLAzk0m7S7H6JUq9O++RGwFCfhqZRE61jy/
EBYsTgQoI8VvZ5xYpstGxrU3oo2rs9O7nwwFFHLrP5015YfCKCCyxcYJCQZ5g2y84y4qcRUuGt9e
uWIp8qeKXI1av+cyjrflqLq9v7iPfkSZDEsc9p2NWcm3YYgTNESr3JA8E62A9xXhNScIVhjaFRt7
wqxZsRQjPrRk8A3dKbRJmisUZ2mViAGsXRpWBjF4oz+RBg+xPcHoFdM+71p/ZotskqnRzulHCzZw
GGrw73jEtGHv5WCB50uIgQB/+jxhNj8ZTnfygxEINXAC99+cEszm4hWDI8hu+qRalIeRfPYIutsZ
I3ANayCbzSlncFc+G8jRPmn3vbDzdOuqkq+GxJXMpH7VyYJHEaC1PwcRvF9yvxksPHn1DJ4ea5yf
W/i3YLts4Ka4uyXiLBvTMNHZ6gjBmP+fqnNkxI4TYev6pFnFGXkevXIcVvTc3bBkiV6jZ6kVMnfq
+44HW+c7q5akkwDSksDdj3aEXYUpoJQJE0jWDanfROds1TpA23kdLW/fdiztiI+oD2bSAP9NlN7h
4bLMETdyd7Atq9uPJd/1qcRVILruwmgItzdN6MBBCshe7d2cabAgMA/LB+Y/a3qfAy74uuJ7p4kX
dSDv8iymuxlu+s43yaDCMX63kP+yMx0iW1uLyijX9hy6lLUjUunYr/09gghM8UIhpUrxPRMYRYZ8
VQLpEcMfG3OxsIs/VYqgTlUGf4M1A6xoxBVNIeQLdg6+fO5nC5SAj9ULjzysGgQB3RIm7nqgMTQX
dkd4mA8fpey7bfYu3eTbNCBxp2n/UpIN2uvmLal0BNa4QuO00pNnPmF38axjrMCkoLAojIjIIwMk
fDQd/X70jqJCmja7lQoz1/y2GX3tGuCGYSfXss5kzB2LnAR77P6mJTeZDIwrlmWQ6NRBm6rwEZ8Q
ENiOYARWqReKl3kHRAGDKZoNbDDEC9r+suk8iIn9VBHnWTV3fma/GkkEtqheQIuMXnUtTWwiugLC
Y2CDAA+ATxgsNdMni3do1hfU33APYyTy5A8ReOpwp65gEB/uwZbn1NznJr/HGF6dIEMxBLQvcRcr
HC2oRt0a9b0SQWKM0R6//9gB2U5B0/ABZ8MZfDdqZ8rqu65EM2kCnAowVLPM4U9flLGE7oSv1Yxv
VPqMAwVHO+mgTA1ZA5ccfGy6sWW6x9phgFPXiGRl0vEn9JJWNsF8PX82/vhg1kxXYma6TGLcx26e
7gHKnRH/IcA2SI+l3pwj41DYiUdsHBC3SF9YErgcaWi6/bTG3CEQP0o2U3tLLuLGGD+knX0JLH9h
nsZdwqPUkKLLMq2FDsOUhH6vOxsOfrWlzWqOn1ieq0Ku3NdYbLvWry5WvVQXF5IfhTkHYDsGx3iB
CDPqvqWE0TsSlGjFbLhTmfIhLJttQOD1hDo3K86ibz4hNCbXydGn3E1OkVGpA+FX9hUZFX6JMju3
HXgEq/nsp5Zgrd7IsVyhArPMEv6CRQaGP785rXB3Xr2iHmgvI4Q2WEti44H2kpg5VyV70eGbGLzQ
M2LrhrD7pIIZdbpEGcQu6WGSD/kyoTXu+t9YAk7pZXIjHGWn3fHbcNsbzcHOrEPK3lvgr6Egg8Lp
YuEb950bhQbWNrUPcKhq8dE19Ze3hlZPezlGxI4RjJx4P3Ac5g2Q/6NPhAbpQic9c1ITOq8b94dq
7Cmn9+RiB37zDy8ftCf3E7fhtXNE6MfDW+dG8D1jkvZWR6tev8hmql5Y8YCV6FCwE2kKw24hciby
PrMVPdZa9Mdu9k+X2dPc2HdEqshoDekkYW0uGCsHGZvMgdwpZpPypx7FdzdYrC1joC4WdCbTrJ7m
H2/ifSqL6d0qZ7mlZHjpAQEcXERTc4HHnnIBlUa5y6jLNrLky8wD628i0MQE1gsjMJ47zvGhxME3
RtV2NJIyBEf1SQoxct+OS6hv5G6eiUQePID3DE2a3Hzt1cR8H0vzvk7vxQPxXPU5Aue0GYqI1Iis
eOm9/t4oHzME5ltvRNeMBBMOvD+4uCrMZwI03lAuMkqe6lubI71tfbQmMqOt0EbrbEzRIUiP+h94
VG9eCpODIdN6+QnOlQEKXN5eXdtAVYjt1kGCyUUCcTRCZLjXRgG2wlXnEXs4LZ71G6TSWgcu8PWA
lIA5yFmode2qfGpy9sPC00y/IReNKIL6AFVxOolvap1pj6OQdVII/U/cez+du05aJDF+CWP53ZzC
W2X9skUCK88Ag7lfs5umij1lIzu4itsFbEDEaV9QmpNwGIGGUP+I4DiRwnc1zGmfjZCumJ/z94HA
Wjg4aklj9DmqV9otyvKpVPEtSiA+mhxgj3UDDyZ5mE2lr0WsXaTmzbGf7T1fbXlXKQsEZvNnjAyI
aX53b3ZQuydR/BtNxglm/hXRnlKcTx81/enG74gzh3vkhlEnyuPIrHwXpCVG4nS6tszCIUbSlCtn
YS1vz5eyi4z3yMn3ntNRg0VGenbl+L4aIwMPTC05hGQV5oyAGwdTnA1S1LCghGWuTjc9K9i7bnjl
Lo+PnfKJEt3kXv8NyuxVTiJ/Miv6qzjO35puBDBjv1V+Zt6bCbAcXHhckh3fkyKZVnjghOYcFQin
hH4DTmOvpI17ptnpYUm+RMs8VbcYimcyuR22EB5p1Ac7GtMdC2MeMrtr7hzpEKVZAt4j66gfv02g
tzCy+KDiQO6qNnmOCLfbdHUGmtdU/rPnFX87Hy1BUywfGSZ1mRPz540XX51txooodb27yc4+ptlh
HNw+9wUqcNvKAS42xoNYUuBDmjIc6vNTZ+vh0qrqSdksAIIOPws07Ja3FM9lOZ6TaToIiyDHtnMY
EShVwlpB3lUtI51grs+oRzIi1HiwHE+UW77150CS1ApP4DZ45lnqV09hdCJvZaUl+xyeccBkwadY
GtCLtTHAjKbP9g0jFV+jumBlTKbPgOO//lr3jJH4AA+THm3hRps5Bg9C+FSD+XoDHhHzz2jv0O38
Eo+gQK0Zr3bl3QpNIhZL93FTVbQIVeHct8bV0frcaHMfDz6QGdS2Xeshu/X3VQkvbM1hRQstdqUX
v0Q6+oAetVbM0W/MWGYkAoL0GqzvBieLS6VqWis/40OJhbsoF0Ane/LbtFtTAGRU6ozPosDdz1aL
0gYaUUA+s8UhxIf7NANIpnjJPqVH7c/fGONrVPGNeFI5pBEUPR+iY24pcQwLiAINMsreYYq1YNJu
CFgZEbIxkhj3du+/52b/gyT1LUeBtqu77tAxOlozoLrDmNYPVZEhy+3h7xNEuS0HqpNpxGE/ZC8y
6p6oSTG5k83QmG6079nX7Yc6rNb+ycllgkZ0oIpz2PSNox1WWYW6zvEBHrTIH2zHw9GTQf8shVah
QtO/cXtsVHGNmAjb2Ag0rmI6Bsoih4fMAo2ZTMWhO2FbvHO6jMg1EpTN2dtO3uAgH60Ru4PZzxmt
Yv2q1Rbf4RgN29gbin1hNrs5eE8SLEMRXljFSIKxBPgLe1QUmRlm/mCMLq1lPyOAiM+lwaaSPM6X
gGZs57oSzcAMVF+w5CNSw96mKjulAFw2MUIc3l8AiGbn7fgyC+gQ5nC1GOwZCWPcHAwSPA41PdRV
d4gn4OseqBDwKfusxqlZMK7G5r+8g1vsUJow87M6qMK0I0+d4f1BWf7L0QBmuEsKQIG8aFDHPwrm
ylsXM0GYZfhS2SuDsHNSm1GS+YK09pAYjALkLPK9X+jPAsmrWzTRPbSVMpuDOwahFVfVEiFOZIyZ
b9IoWs7pt01I2qF21a8c1vQlw4zCZoofNUdiV7BfJU9RbHoIXDshzVPiU72yESUFi4WxzFPOTVJY
jeVYuOkvUm5F8jgjuMgaYSlxOqW0YlPSy+OyxtdiBaI3Lodi6yy1putglxI9jHb0PbTsyzzFGK2S
SAKKeJkPcTf+AX8bIvWHC+02SPqX/NLNBVxZHofzpCdYa4IMMxAyhyzKN2qWB8+LKVJgPi+J/YXa
kxfNLN4iGVlbJn4jGn85gA2B97+d+x8UcORhrvyQwNSvCW8GFH7OSXu2r7ZT3CU7lbt/CjbTb0nZ
PDRdqTejZYpDxuAybLIp2GlnQL1iykM+pawIyTx2c8++xThEqY0/gYpVp+GB9InsQHBOtJn69oWK
n8DsEeey6oC0SYGeqkZ9zIJp4l9WGSsj657A3o78nDuPXhJuQYDkKvlVbJY6O2Bk4Biw83vxXInm
4nko3df/npaGKqYjtbNt340GtbArMMRirdkaQ9mfXWwDh6AqnrF2P2JE9yiZ2I6yZQnHlR5hBb2x
B67KSN4vfZZiKkNrkbFK18hy2oAkKxkryApRmoM1f6eCqi56HM5EdOKkZonKy5vtl9HA/7p8uYo8
q9ikaF82LHEw0YvyI+/YA+f2jY6+GYIrwYhvlox/khrCdGJMYSSRH6TcezvdWumeLXa0CRLooFEt
eCJxvkwYzy28qRYTfEYhynhs5EcWQwtlzMJdpheX7MkCIyrfdDON9iApGJrJ56RkIETODYkQ6PiC
vuqOpuYmn5GDdL7x0kdREfqBGsLZJ9qBDrXa1UX7ry4aRmmNRmnNVjFgIs0v/yDJVoVQy5eD9gcj
rBUiiCwdsVpZ+al9qeFmX20ydfKiRXytwSfyNHGYfA1F9eBP0OurAfMhwj+B0J+3jRFmGLi8KTlW
hlBXJES7SXNFF2bcjf5H0zXxnZ23zD4ieA/EGNwXZAbcBfJv2VUeccHdVxw8J2oNU+AaPRetNK+u
Wb4tLc9l6voj+oxkuIkgfkxaJhydqc2PzC7fDNc+FnWtDgFWxW39IKi7tqMaUVVH6i/e+aSR7x0J
3nZP5SF892zXywWXJzZa+vREf8duTCEXIYBLE37WRenfcgZb2ZLQJmVNYz5cuH/uCgiVZHlxVqcd
nMZZ/LaJnxB6vMQhW49tE2Bsc9PhBpz/ODWqCGM9PrQmlChPlsvem+DjB0RI1XpsT6KaWGWiAHDc
+6qfja85Z0TmQxcH0QXfbwoOqc9xz4LYPOdtOpyTNo5CBxer7r2L7QXnUlsbNdgII0T3Litmx8QK
Yejrb4jg9nWpnH2lU2cHPNxkJg1oAoZpt7N8ml5TQOn9L1gXl1awsWS1egUwz9eKbFWDtiMvnCQU
SXDtPY5yhzBxSDPlpuu8BhO+kYL5/mxYMV4wSJwcl/aqtpNpp7DQycX4BZIMzRbeJQ/2Cn07Zgt7
NjU2vBtLETI+gx9LIuZmsd3mxL5+u4y42hrQoMVC3BdArzqfMHQBbRoK+7EKACOYWDb2hXKdXd74
9rXr8lteYGnlP5pUy9HFVdxKygDHZNwrI672jJq26wvAGVN+l5X2tGeSEO26V1BnL3NAqIIVdxup
3avDJG+HzAm1FDPi7bBOZTGSEw8PJs3zibd251dT7eeW1Vwep8zF/QCiS9hVSA6LzPiuyCjZ1gQO
3DxauqQJqApmoDwJq4s8RREBq4YXfXpMjP6BvbF9sJvsK138+4CxEyOamGmtze5Zqycl9LXTObkv
OPaMoWByKs3vacrAMhjmbqTjQ1hMO2jiRUyyOSU7XV8XQR0aB+0NN87FzPQZ4jbrq8Au7ww3uqGU
enKSGAQxgESIsB+aDxoHgLkJPggAmaI21A1GA2E43rWSQwoC3m53ICVwApNuA+3+1hTNDlRDu7HH
9tVYztAV3zgmiCVoMeKzQjxXHTZmtwezNpkcVuQibcf2KkRwLjBSPXRZyzU2X3ur/iSB7y4tStgU
yfiCv7I6i6a96DkLTjL3/jYiQw9nUeiWzMqhbHlk+TmiQxmm3yVJKdey4f7NUnxxqp2Q5GFrAt47
nCqTsXia45lKJPR7H1qxYYgn170rPLIW5yVi+Fvro+rKo5nXnEnIto70v9sIrRnACacLxxUZac6E
HLAlaTYiVQ+uSfpPG3xRnAEvk3XAlqREbETRtYkb7gGLcL19KWAoJcYegJTctRWZKFrY/wq42Uf8
YxCwgk/4Jgy218kpyu8qFHRPGlFehQ6Gy4hgPw+07rnzjIdWWvgkkEEmS0DdyD2GhODsMEZi3Ghc
OtG+x2Au+IuszhjPP80L2CBiSFgkzlgV8+iUxiOxh2zZ5pj6rAz6BK2le8RQ7hdIFcvG+FGJBxzG
rg9T5l4Y7kR0AtxoDar6zTiqe4uxZ5RWwVYrt95nDAdIuk7f+PBxM8cmdv8BqzzEWgCy5pYpuYD4
/rLQfuAR4uTNVJFtrImoFZaj0Y5l+DabmoD1ORT5TJSXcrwCL2UysvwrU+vKeUyiLuJM3oE/uNre
e5cYUD92TgmwLMqCLIy7BpPLWFIBJs++iKFX1NWPX7oPaS3EbuhYOjUzQqTcuTVG9jj0S73H7cTa
UTCFLPCtHBjxlKbxG3WVfGAiazXeoWRdCvGRcQoTYWtQbKe2Sxe5N9/EkF/m7JpLbg7CSsuNkUXt
Yca6bE/ooewIEAIl1F3mkiLay3hPB/dilf7Xoot/rGAA/RmVRkECWKuwzvRRwAtHx9tCdP7btPIF
TgA7ZIcHkKXnIUm+YIQSmalNNvmF33MMxfqYSSf0LcZyCwlrjMGx+TSHtijR9oA0oKuZ+vCfduy9
V3Xi0EuoMqOvxVb7kFRspojsfhhGBGbLVRNU5L3wuooGrIXJSI1YbZJ80AKOQ0RMBH9nkXavMh7b
0Es4vRu268aIhc+2UFutxanwv1tnukvWdjVAQR16ejkqs73kS/GbNo63h/C3X/oLyWC3pEYyjcTl
b6XVgX3mJ4UZEiUCgwdRQZuAysyg5nHKsu94nRVwHeGyRdG0i9qGzUtws1P6VmQ/7H3ypQwDiKdM
/uv3nDGjGYlq77aMx+NYhxpW6LbqBRoFW5VHMbwT4wfqKYezlquROyiojoWjLhN8FVr6hq+XvKgI
L+sGYP9dLonWBhYQ1n0L8043n3PAOqqGLr1xgv7OwDtBVuU1MRwKn0G+NSzJWZF95Mmv3ZPiNY5c
6UPyPXcLGWwe5grHi354Ed1DlILLC/As40tdrfJz/tvUnrFLlDyQpXqvfLgPQEENAhb30NGfuDI4
6PL14yJ9WtbOz+yBfKGxoedFgT6JCbXHyRjW3bNeXss+0as7m1ipJPmYhai3dQtlIrFCtvSPvZ38
04lxWfCwoETxfitv47Y8CLrXCIyFQqtg085PXA471r7BRqxDZLP6ESRpvZXiH2Km13Y07+TIjGOq
yCj0/PiLlR5ONnS0mf4z93iViY9Cat8ADpJtAElkzNloZNEmCWBjZI5EU0twTWaGcYRBsm/dryCh
1MSOdMxmSeqCATJqHYj3VWbtx54Mjd6bfvMhQRUX5R8+cY7HvbfwF3anNqBR8jcKTosvzM+ujY1D
5UyUF3UQkrzN6ybld87yaD/I5X1p0Ang6NwbRMohAcngbFXWl576+wgpogUBmeBTVFeMgcB/WMlb
pNs9MOV4Z/B+dhHrFz1PbxADSCePzS58QuL8UVlRQIwFSMpmQrvnTYxdZ1OcmcWTK5QZT/aUgnfh
+7kEOnr/bx/eGfOz1U9/Ck0qrpV5Bd729h/b/ze+a8WuR3+zlRTQ/H9kPbpYl7E1EL25nd5qJ4Dh
Y90SL/f2VcD4rqrdk3Ism6UgDyBeZgImJA3t6rLfceyejZglF3WrTTGjWAcQ9VUuQ3Ky8wyGN09E
EhCdkfpCb0wqkwMUJ7SJPdbgWX4EBfAh0qaoPc2XqlV/By7wXRz7j61Nm66D8W09ajfz1XfydRlB
3O7CbocYq3db1Elo+f0Dbk0QDE92z3yN/I5PQ2kkw4P+u7Q0XYtdqAPsXHFVjbosayrbaIhpVzua
i3WxN5HS04Ygy8yPf2XcfjMtfBpJhOK9R1vcrjlwRgkdqrmaK0e8KaKcJFk5sfDNQm9ClpT3ZP/1
SkBQfSFgnJvbI+U86jQGyfEp9eGxSJISfbmP6MmRYtPe5YRmRmP16nnTg925ycHvo23bpheQFxNG
aUzJEkZg4S2EBb6XVfXsK8tj6rzQ98y8/VFzyZYZjYwTCo+vAKhkCyP4rorjVWwJmi3vyL6N80vQ
UhTXjn206wZuUUNP2QVNsAnsaouU4MGckdawfj6bfO+XUp5NOcV7IK9M2S1mvk7TvHat840KjKM1
Cbj724r9a8nWSLKLiNbcRXKDIZAMjE4NCLJTR/50mYLrQS3XDyno2gDHM77p0G+txynH/4+TOjuY
9CFWhqc1pvzf6lg+JdXE3CKih1DSeyB68VcIopZFYNJVBM0rA3hmpguv9SC/m56EWWdqkeU11gtO
AaqMLCPmNXvCkvWU8hRRv7dMEZeXyHZC6DMxFyzTE1xKV6JK480QUV8silFDk8cfzZIAzJ2WW1pn
byrHak2wKX6ew8LW7dL69hmODBGq+BSoVbhcpd9cSjLVZmMh0GuystVAlW47vdQ72yvai6qQx2pj
uK+R9e8RjXP8GeeuoXpyzfnF5nMxvQkx79RYWxVX8W3VQysP5WvbBPeLb1DEcA8OdFBzgqCfa7sT
oHmsnHUQbvtLUOlvy1kgc/g56UszsviBKpSrvTDRXZOetsUX+aeJdbrNjIqxd65c8hKRA2SWPhH/
Mp+la14FkD3YuZxHQQmSO/mWDvKWem2sWrt/6C2aLp/1JGwUQiTKjq1VX995zvRpe9N41Pjchrif
T5XbfDRReZNk4hDKA0og2VPsEUB9rcWg9z440w2nTEgeYr5FKjJhUmn/1KuoH43vVieEfEiybvaK
6KTE17uCkE17KefzUr0JpxoJceEbjdXgQbaScGdv6HZO9bfD3YN9qXx1/eW5GxsEgIAw9EJqdU0T
h6DROw3zeKSDfumF/bwsbbxdcgod1ffv/RwcYDLcp6RZHLgSwmi03hJ3eCfmhbUdMQFTbNSnRrJf
Gsju8BLvzbPL30Qsn8zIk22a97dCjfc+DAhOinKPhSjawmQj6XDiQ2hQvrsWFAqKtq05Usg27Tlq
9TtwiOGKKgJiSc/cw/eGrSXUEUO6E9qEFqKMAoqQdOkT4aJ8Bt4Mw96kTsUj6lNCbGZCUiUn/aam
OqAkm96ppDCMcZHVMbfpYCLeJkArOVTTjEzS+mXxxjGVAi3oxPtktYDGnQyR1PhkpQw7GRdVd6UT
HMfgRiTHGm6I+878xkr/KHNYLQIQjDeQCU/szbw1WBmGkVLGpi2Md4m7aS889R0klNeOn8Ebbk6N
csRdwDCFtHFW/6sPfuIyZoQE9NdrAKq44jpGyOz7ViMSLOWWJBgqDckDVFPFehlsjo5WVbu8YIMS
KXNSooOlhzWwR0pEuQqttkJIEBsj2yc0JsBznR+nBxmteaSlWKeMF0aLIBPX3zAiPQXqTqGsulge
ivXWxlWYbxGFMoPwR6p3ojq5e5i5L6BhUjk8sL0hxIrZ3dYPgn1g2KQNWiWzV/0z4WHdV0b97ZQQ
vwqAMYK83c5Ktm2UgPggJR62R0Jcd0XptJbPpUGvZExsMnSWnv06YA9WzMx9xQ82FgO40HSd6d+P
6PVfWdywWPLCvs8RJxagWbtb0rtUgWDkyumGOaV4hBz1OFeZODs1+YLGjcz3J0/Pig4ovST5XO7m
KjrQM3inWqUfI+KW05S3Ydnm1zkntq1pE3OP3sK7mCqLDrPojI1aJT2G857bSXWg3DzUpCVhMLyb
2SkX4Gzy2r0VCBtDN09eB5kHnKvMZNw3F1cYsZic10Eab/14jHHOTfcp0k4Oo/p7QKHZx7yOctnB
N+BQlNkRAtGwAy2ClrMkJ9RPy6cycdkFZ1jZEo8wMeco8nJmEITca/aX6zSSBKan6durD8QxDheS
4WEOKDZRZvkk0jh9ZBLE++efqonIBX0ovKzdRwEDG529TQt8DZ/caVv4AKf8OyINMMX66jQMyGxY
WoZJMug7v+wORlZmBw8nG0JTD85Syk+sIn6O0ZPPct6ZUUKYKEKRJUnK86xe04XUk0DKnV8RcLKS
MC2dODuj/c+wfV9HFsGXLl9rb17Q91ShlBmZEzInjTmiAiXJLZzq8pSI6sivoYnMYJwSY8CcZlUX
N1Mj9oXFZQ9l79pQra+yGHGu17VAPejHHNR0xTJ13ZbCyeAMgB6BUcLptumMFwdxxRqoZEFP09Gf
Cv3PVhjyE9NLgGh8Cn49t3TeetZrTubtmpG4iEIjH0hhBBo6fShNwXSnhcfNa3i/ch0nhyiewe/N
feDFz2WRy5NTU98o5ytPfcYNlklCsxANkqP0VOIVJV8otKde7Q4tNgMYuk3Ae6fBL9NjQAUt4+xM
5OVDsYDxAju97iv5wHzJNxo7mEXc8Jc5un8LB9NyxojUiERx4e+EttK1qyO5dxAcGwwpPoOAyTx2
NsgUlCeHKqh+GtzqUIwJrRXWfxPMH5wTTz0V3h5YHmM7CmzX0F81XFoiAMO59SCUEwwYDgGQdaKU
IJ8zI9nM5Qt7NHz66y6zmdvvtlSIQQO0JU5DdULuQ9inWb215m/fpulK8UZtGlQJbBPmT7cmU7cq
2oYBXn6ONEkS3MxHl0tb9Tg7FEPwsHODdpst7BkzRXnmFin4dSpNLPlIgBNjp6yeDixgAouY0DlU
o7UHOADSpiPlOLGEuTfUsl86boaaEMBw6YhykbNced78YQ4llY3e1DbVF3+aiDPqEhjDUTwdzYBY
l3oe6Rb50zaWk17xthQ1mkY7t/8acUNGSnSuOHR41paD6Twopn3Ml0Dgo6EYgf4lr7qVv0nePCDA
MKcMkTxZwreFMJCaU8EYEZgG06UZ6SHSFYIuQN+w1iAWxWSv05NuZ3/WAw+PyS9bMn1nRRpQp93e
F4YpGEBTiuV9+2Ep3wnbIL0yUvbQTemZOx1l4/RiUettkfMnG8NvnmzWDYdopbFhzHzBnfcvc8De
C3xT9ML2YbYZrjNMxX04jv59lsMQZvx/xPHwaSAdQ07k29mNmGMEkrPVhCaBf7fYYmU75cmDZcSu
OJKip5iG4xpdBPEbgWSqkpNlfV9Jrpo8Dg7uoPhcg7x6HAe8Iv1gfg80mgyPkjNqk3ordISAVzSP
Y0QqFMqkRyXIQJrm5lJHfVdzwcwvWjQG233mI2vWBldsA47GwFOCTmi2+gsRxeocVAYbpNheKhx6
PeGH7VS6YdVn/8rcS08kPk9rR5kfHRd5QdUPT3Q9LbKAsdrimk//NDlEzWUU073EnH7Le+ePYC1e
FXc8ywUhRu0PukDgie50R6qZ8cAO47uWE5aa9Z8Gd9jOrh1cVkbwlQiOeD8w2Y5YrBx7DO3NNCKa
dGukWS1jnATBbcgEZAVZZzNAcbIzeqU6GyVnXByRxAd7thjz1sobdXPWH/772WCZ8bkdouv//vfW
ECWAx6A4Zle6rO65kVh8FhT8QOXirYUI50lMKImICDx0wwpHJFXpwDy5AwUQRKeib5NDE1A9oELH
ogoSYkfUrX5AUOhjfeXX4Txi4wLktQtcO6Tkt0KDIekGu42PSzGNjiZ41fPkTycICTve5/Ib1T9n
HQK43Kjky1zCqwfORf/dee6LXQV/Wsh31D/28uYULAxMK09vBF8tbxWn25iW/RPsSflq+4f/pHys
N9NHByzHf78Fuqt/N84BCa42SBiYBge7dquz56JCtNrKef3//pFr72Y03lur7eGxbE9ObMEmXH9A
0KFOiH2+TYQSzqzFLTJ9dXHm8QCMGJkaab3akPFNl713GxwHKMYU7UkRh5NXBeIEqvulzBdHbhIi
r8ekQou/eMU16MU2bSz3Yi2Re+GN5xs7ce6mhedd/vfDNOT+Zch8RF1eCn8+5qRwfNGfMOWJpyrX
8mZ58hg0pb2tSjiVqayK1xp3ex5NztOKOX8FqHIT+ejcB36R3KQ9vDUzH7wkl+PY9sb05EJieayi
95xkmSfA2+S+lFO3n4mVvxq2wtK7gtcG/6l2y6im0o/+Wry9vijKswAvA7szhypHavF+kV4fSteP
SPZDyuShGwl7qpNjVuTNZ51xEfpt+Y7B7KyGwD3kGD12ZZJanylmcaIxgGpWAg7ZHKyBByucEhHz
Y+H4P/8xNBDorTbf1zRXGFWBFHgYiRn9z6Bld7ntVscmsbKj7oV5998PPQ/R//3Zf/9osQLYpODw
ianTJLEFxAICUsuCcngN5iS++gHbLhfpw06LzkW+Z+Z7rBEmYho5vtlNm6KJ1s2JxM8w0bW+lI7b
XP/3gxfxUFfN+vWS5ew7FhqR//dDvMpTx8C8tuiGoR6vFnmUsR2tETQDCSJ1i5GKSLKo6Fjx9v0d
mqVQIy255alev9z/Q9h5LTnOdNn1hYQQEplwCsVcFL1n+a6+QbSFtwn/9FrgJ82vGUWMbhBFdnV3
FUlknjxn77WrkxMycnwyS4xEIOHjNdKoLDo7ud5jSQ/3Stb20dCR8DaPL/sF9YWfdqV9gBFiKEnj
Di02CBsci67085QhvyuqKT8OC6fFcIKfUISqnVCeOBGMLE6J8c2qICds/H4I3tnYjSfu5faZAxs6
lmSBBSGpqkiCOk0BiRqmQXPWHEHUA7dPb66kdzYzcxDsNo9JQh23xxy38tYEL4ewvvtjSfvi5sp5
Jlb+W2lN1YqWjvnisb4hT/c2+TgbO8u+uviHPvjliEm0x+Fs08vNE/Up0s7EswpU7IFv5DQP5RHk
9ThEELixjTNcmBgVBta2L+Lp0GMhoGyIOMbkFWzyVhxA/SC3G4W6VVXhQRilEs+x9a3cIkd/t7wO
j0toIsHp6nGrlUn5sZiFe8u5oKi3DmrxgIcBPdo4xp4nxKxXGX6Vbdp+/bNYZLgH5iWLWyXZBxMY
+gQLBaZGUbA256on95J33px1B141dngLJQJ/rET1idkVBEarER8pziSGXzK/M2hUm4JbkorIqdfk
iuERJzwpMZJo443ReDLx3ayGpeNK/OAaqYl/QusbnISF63VOinGdWCYW4bR7QUAeITKz4bL7gBvH
kA3cn/NLCZtz5RtufAKgPw3EhT+Fza5yrk4jmud/LkNZ3WK3RD5MfIAO6vtAD+SeNLNJPzv2d3qe
v5zKkfvWDoqdRelHp8y954QEIM/pBhTDc3WeoeWxko2HpJIZ1OMpOoaWEW3xBOT7rBbHQUrzg4Ca
1oZiXhPYUQbJeSybGrmi+kqrgQahIwfmTs5b44REObsNSNeZurJV8lNAli9TtlRV2P0OpED5KmzG
RkwW4tboPtyUdu/QE5CDHeSbHKWz1rrKDnabfMRyBgExWa+NGOIr4Z2HEN7LzzlT94R27SEUTHc8
8r8/FTXWhmCzYotMjojtOTvJ2cs4iHrYeiHsoDTnoUfY4X4e2r0a5aoEtnIYiPvDrL+s2iUema7o
MVFN1jp1XQDStaInPOiG5m3d7DqU4NcMkecVEwk/S2f+BmE1b7AhIHThiEA2Qpyfm6hCl+Rqi6B5
4FJp5oV32no4Sml0EW812W9NPDorz8O2lU95eq6N3N81sUuplI8nBYBrw+3IUCtpp2vqfWBeHC6F
aRsrYKZ6naeEXXIXaj/6aM3SuCzwwjdpkMVWV889WfIbGkbUJk4EMJp4oHQ/duDwHh97AZyS4Vr7
wzZa+1Ulv4eO4temMV0huoDug1fOQgjJOhFhk8sTDrplcqkXwAM+VIvMt2XxScEvAINtX2gcvtF0
pZUYDBo1TlTeIIauaMMQRxuW03cHyYcFB3sD/Fw8jR2cqJnS7shHM4N4HnbAF4fhEOWpeS+M9rfI
kGVVoRTnJi5NKsbGfrXq9BLhvEaYBbZBYV11axu3hz+mR7ABxX1OCLA2UNig9MdoYIv2r1tJtFj8
lpeJMKFLBzFi3+TypbewHemmwC9U9sEpGuQhdrKHDZlGXg/MxPFM6DClTRlf+JhooXcPMdb/Eo3J
ExYy4uaWNzbw+hdpDvjg63w+Bc5EBNDk5VRprtywYAcYiHyOwFFnnCM5FcviQBvUBC89KiqwxAmQ
TOjql7bY5EMOAY8VqmMt3FIB/7VE7MOnBpivZhevQesFBxERIIvjaKYoHjBATBojdhR/kd4+vJYh
DWyKP/fgcj5Zmb0UMB+4GHmyjIRZoUFXI0q6eQubUrH0GcTl4RQX9lpkmXkcMzrkFVS1MQJcIWgJ
Phb/KSKlz9bcB16G1CL0O3F6XEZr4vzt54TitD5lcipi5vSNYe8iNXxDw4E5rIlYQ3wbOlLUomX2
LHGMGCVuJlJJz8NyGVtPH8HiojOBzsA52p2OydLSS2VydejdOQY1Uchk6MZGD+rYdJpjleTfMhhl
F9wlxbFA6/OkpWNyk0Y5vbq6Z5NFQWHj9ttlWs/XqVzK6CG8A/vxd2Uo1D9nH817+V4Av1hMjR/A
DQgSEY4GmrlvHKq/x5IzRvpod229IaP8FkxBe7DlQGMwasarORCu7rEU7drW83YGulfzaeke0w5j
FAMelxBZMe27sDrX6AFekIAbq4rv2oUAUJ8a8nR2Re08ZQRVIYRP2rM/OgNnsew1Z+FZY2gaPiho
6m3WQDJ1ictEizSdMbsYOwDl9hYDiPvSeywQc7qc6e2Yw6YD9BRO+c7KnHUb9HvVkNRXBNQPGndx
mbiruSYGQDcq2sqFfvHPTw4t9vu4rIDId++zbVFjThxwQEdEgHaWEs9AHlwnmNyKphrX5nLLkDuY
7LPlocz6aDcZcQ0K1w9OfFGjWU/XDQFpYC9QNQtbd1R8JewyHaDdbGkKxqaFTCOcd06F6Bvnc3pm
7Jkcwrr4LBWNyjHy5DHJneTMv8jxt67U1XQzMLZZO2IGyj88nHJ73IIZR38wON6Ecr4K5vCSQPDy
nezcD1/D3Lk3u6R/YdKpDDHq3R73nGtVAtJt616CQRXAa633JrGOgzGanwOCqm3bqVdMtM1N0am2
HAfMF1UpSRDgbZwsJ567LhcVL16RJaxQ5OH3nNDMre1n8x4GOXcqNywNwWQ8P77S0Xl0fi5eoNkJ
4xuuL+cuKEvvToqqry5OYxYIZD7/52nkcYCZwK5lY84xfrQ3Sdrkxy7rUxKk7HI9mcbOjB15dVoG
Y5wU5D7pfXkXut5OHM4udNF2uk6qc7JwS7AgBCe36fbKbSh5YFusi75JweuF6cVAI8hytp7l5LyZ
Ze+dMP04q5g+9tfUu2v2uk3uF84z3Fhr17WYBRqngs47xcF5srv6ZM1Nf/eSMj941PJPog/7++NS
C3kJzfyPmc3PKneZeVNc+mK8ZwsWtp+I3fFslDb+VJ1IrD2ViV2cmqTzn21n2D42g2EmLfKfz2pX
qm+wzW6WwcdBtGn6Vtsub0ZoeWu0wGoH/5PgNd+21yMAKHTNE3SipoMMCy3c6rJ80QjXmxnv06ms
BCNzApwQJeIRgFRWvCTlbHzR/WRmYS/JPsVM5mqOmapu4HyDBQqvj4sjRXhtQzUdGxJiGLoCpq0a
6C7JAPczluOSvpgYz9x51BJp8OILJHqiQ+tbunPNwBDPdFKLeW2EvrEx+jh9keqNZEamB4HDfggt
qGVKurPI+TWfqjqlhE6VOHWCkU8i2Ksbmk4TYHciAifD2bos2k/R8pnGAwu4AQQGWUMOFPBGH2cA
vedxuThd9sWiMLLlkJVcuWW99asZczc6jLeJqqGzwQY7o6e31dD5e2w3z44WwYmwCH+lkF4fge27
T/HyP8lFhFe79fcC0NzJll30GuM2X9VWHu37HkAxq2a/QzKEMtd08bHTatq6IICQvsrsPjjq2ocZ
eTMRmblNoLO7L5zrAwSV9mO3jXtzOsUdoq0yVu6uTZkJQNiGsdYUH3VXD+HBtisPXUVfrvI2K0+I
xMI1aT9kWnF2eqq6tt9WdE5JIM2veW73z9ieqt2ChkE6ZF0CUkpp8ehXOdPLiJPsD6Xv8JXiTRrI
UAKI57OzQlMyBElHtOzqoxj8v8kkm3Mb1S6OC+ZWzHfnQxGgNMsbIknE5NV3pU13Z+LPPDZOBOxi
CiWdd2J6kiK/FYFNdnhiAexqPO/p8aOTvgqLb8ii9eMhBhtWNPIc15QCWL8Hzjx2wcGQbB1ORX11
wXNMu93y1+Vgq1Mq3BL/tEQK6xhopwMJN9UN5JVlF/RDDWyxz7HZJqOh730LUUyGOD2q1v+QirKi
5bS3FrOHOmFR1K+k1ThnyjXnbMsgPoxR/urU5T4l8OI+FyJ8k0PEBqQTMo4zJIOk3DUnM2prOOc2
83jCPTrTir+hIgVMgUDzOo3Gj8TRxiYn0vY+kA3/WFANsJOpcAYaEM9VGJonx53TsxE5l3kwln7q
8lvGmE5s9pS1IRCGzJ3Ubw+6Up0dBn9UV0hJ6owWDM6Eq8KLsmJm+z7TYlSpbT3d1ZJ2k3pfgW1Q
vTTDyrUMZ5/F3VWInI5Vy/+BgZChC6cXWipSHid9qvLEAR1pdpgsiFglTdhaulqcWp7omBhX0ZEJ
UwUpC6b9TTvTfCAJ9FjyL5JeIw+ca4P1Pwctq2hWM40C3C9+uGu8bNFs+vmwF8wtT6PlsamxTtNM
Btco5+/TDFbjgYHqLP9eSTM85YEdHZ2MUj3UzsECnV+TpR7aCTppELKa6MW0Z2Bb+jdA6snFj4kz
WI6+jdUDZlDzXvuochDGk1nH0eX44LY50v2qZ1JYOtzYG1177Rni6EeEAfKaLBdHO7dRNcWxhici
w2En3cy+cQMMIIaWRiY+vvxYa4eWY+381lYJbiEdotfpZ4edY5sVfKdhdvNJON3G7dljKjicUyuM
j1rSI4P5FDIHFR9Bm4d3IEnx50rSbz7VjZVtLUQH2zwBnfWwIhdTEV1I7FhlxQ8XugdBSPz6WsTe
7V8P81r1RwWa6R/yWWr2/q5ijIuTJwt2kbMqurZ6FxbaWxKrpk0HpIU3VOmVMltvZ/lsvjpFllwu
BUWf1iEoggTXa1y9m+SWGVGCKix7XRSrVwz+8f1xIeSJGJe0kic8ycY74iCiVu5G60Y/AbYygg31
HyvFm9gbqb0X5UibTe2iIaR/BOMKigC2v3XwSGU0fMLPjT7gfalouM9T1x+DP/VQ9sembttvTKi5
V71vrsZ4WmVB/up71dkxI87hTTFvg9RXKL/rZm+bffNM0svoiuWcMplfpSl5v/z4xcsZ8ru6f0tT
4ixnA5hdjSTAi2x97Lw6ZN+xpwvHrnAbKvBwgdMFR0ThmHFcqIaSkM0m7PpDgL7qFnM4XmWZDz1t
VPMpjYO/dKrQjPskYUUsmizG6M9EH3loh7riaoxHezBrsCwwlg0jYzZENWw8Gco6KwOmRy6cH4Vb
zy92LK9gVtVNoOwXUHH/eZRhkJUiK7cmdIJvc/FCC9X9KmyTZuqYDVs5averozcEe9J+p5+GTVV9
gsHrN+Xkytc8gWpoMD4n3TwEA8vMs4uzL2lM9YG0w2RdsL4XUH5eDXxQ68dXccKg8PHVQMsPf+6w
US0y5cSOrefHRcUNikEXFdPyVDd62XWZyzaOx5Cybk8Ui/lLm8/mPWbH7hIN0JQdnGq5mQAO9CY6
seUy+wAG6EW3K2qK58HJza1Kmf/DsSuR6GDJ99AMnJEYEcOgQDQ4Q+Qf8mgmlDfkRNAOkvmvMVxK
bzyLGUGnsiiHxu7A4TQ5qaWaqAeOPX6TvjkQj75gkHziMybnrQZRQRxIe0mXZIyB+fw+Azu9tWsU
7BJKClYI90+NxebeU0pX4W9aj/Hz48LYVu2j5QdyC+nfzb8jIR3b2Aj7Z1viSYzo2D+jWuZ0uVRl
6QhfpSR5MQmT/FeKFpYeu05vNWaCNefaX0PpVG+90W1QywGfzgIfepjjbPE23m2UZ27Wd4iay/Vs
+n9GnRdn6YbV51p1FFMIVr0Xp+VFrEaQDuVyk5Rp/czxKvzZ99RjDRwo9Al659pV/l4nTO5RHAhk
1DGiQnAV5txuxpFco1C7nqDPqCDAzDaf0xB8QTsh/8h6cIM9ysEN5FX7PFboz1O3/pbiblvJ6E+D
mvnUUCHYmsR1E//vow7uS32FhswBwOh8hXiL5G5TcOAyvR/YlpHtuqhO6b0Fm340k1M9+glqeheh
8cAq3Vf5iZrjxEhoCyPWJ9SVbpmYo3L/2Dh0jMQloPLeZEZ57LNh+qbMol3p3GfcQXGRGpCa9WyS
IGKj05uVj/AcY/kRC5bF///HrAGFDKPfvNmoJSGb5CdL5AYs7o1Th8NTRrLYcZpK8eZiTtokrRbb
x8PeKmCoNeIVDBc8RI9puh2N3s+66m+x7MuPQVfNThseMuymTd4ib/ohtbCvOiWBCf+ZuuYT7ibi
yCJik5HsrbtyzDbpZF6YBeMMWfqidan18wKS4dzIc4Yd6ufRcrIjbKIl0N7lW8LW2Pc5b2dudGfL
HyfAgvRC86y1f5jJ9JP6tH5pUTX7s76x3FV7AJ5kv2WVvmmXBcaYlxxJi944jSgcywtkXGkOZMCQ
cSFOdJ6H2ftIDHnpZif/paFmhcraggQyX6jbxQtiCmT+Jspr5TNRcGEMPBNSjwyy9tMfoux2fU3R
aEqmD16TzudeuZiOlpc1d8dTT5wTgZTlhBy2s7aVrH9iC8EZWIYHlh7vGDHmXYez27+a9G0aTLyf
DHERsAgs8qFOrBMtlnwz48a9j9UfjxHYCk7I8EkRAJvadWu180be4Lgsu21nlfEFwFF88YKSSem/
HhPd9drQtNg/nvrX84+vyqhlpmKAVfLzgFjNVtu4m8z5+q+LqwFtu07wOzHCdv94PnL6kSGB+GNa
bWrsJ5rQpxH18mlytHUIOiVeYJD2792PhuRc8hUkTs2mne680kzrPOKpWNWaG1kgWH9bP/7Wg0da
h5FKD2Lh5Tet3mP62psjpQVEFPslCIILm8P0rWcQSp0hgI+V/muZIOWx5O9S4qsIzU69WwkbfDzo
vSNAfz3Oq0jy1aEbXXIRE83thmpO+7QMH02J2oT7MeGJeaml0T6nwU58wKfuflWT6FdWQjdBOGV2
QkrBx8GBC9nTq3tcBnOEs4HAlhf8nbbAwS87/+IuF6M3K3M9ausvn0sFdt8qzfU/f4JDeqcHEyP4
v383uK8ZXMBMGdLr6j66828aHtbh8ehxqZmH7dkOSY7sS1Fhh0LL1TjjyRFNuVYS12WP8xf5QCOP
tM2fdRqo2+OpxyUrI8HND27nP/2BG7TvwqlvTQV622uj6GLMMoS4kn16c90de7NXG17dmULL+ku2
bP2Fe4nu/xw6h9rO869pnS3zy1I54uA21Z1ilc6wa6kXLXtO37NQHyhm+IQZZvUeu8XL3Hjbsqum
74Pj6w1WbQbb8PoOsOm2E47e13ko2aODSW4f1XVSnFBJr8o4lMc2I2LGazPjKSOwWuAUZUmnV/Vb
eREnMKto9+GETAKO3F84Vovxrimh28jm0zTNg0HGLHqj8hUii17JikcgRxl6A2pihD5jGSOvRt1T
grhqU/4dnU9a/xxNLTfZZS0uQOpLpMkqkQjm++QoLaTThtkc3cV9zEjLR0eYLWsqGlWXNkITfXGs
MLHkE6M+q85FFSBRggSERGry9Jy52RrJT8kkeC9jD9Adk3FEK+vIhaTqJLjPfcpND80cw20MHRUw
RdAs5cmU+h4MLZImHVWrckJb3XKDlEOwEAORBNuGfJpqf3xiiCxXqCUJ5+0WexpdOmTv7bMT1AzD
l79YgPykRZFufMP7VSzdT9UhymfEv+pEA7eDg+Gm1tRsUcQZeQh/j/S/berMFf5gpjRAikkeq684
rmAa094L/NskjQQgpucdTCc9xApkCQPQ6pjZcufBVFl5TQ2iZDzTw+xvOea1MlH1U13NLcZU10JH
SL7WbHO07pCj+UIDxMTw4pC5DXo//BEGtG1C+rFIIRbrp5pIJ6yJ3jJFdZkqpMqhavt9ix05G7CF
0oA8jlrlz3PLchEzz60UrbDFAu+r5NAH+Vl3xbkO9bAiLRHRi5RQMGL2SPpv66kjdInEEWpqALtl
eO8M6Z9NAkYqrwOo0nPKjyuc2lQzdCzN8SnusPFGLrLzrjwkwtyVI8EnytPGtrRNsD7xWLPgY+qy
odGv2rz+bhIY+JT1hFeHVkXYpqr4DlqbhrjGbko4bIiG1UElPTpSfTfMfhX4OlnpOQEeLPQhR8mx
L2Mcmr28R8xu373IwXcxdfTakK5LF9Gi3QZ3tMI0vxei6BwYi/SKHY1D0NZMB/9Q99aNHkxGFhQz
e5D8h6CM40NfExTMmWbtkTOA0Qv82pwBAZkC7ytq8lWrZLsZZuXuiXwmrjDAN/4SQLgcuio+zB2s
AOXxK7fYA49Fi0chTAQZ45ab45WxW+xTQGjXfeGm5wEiYxO2tEsxHdVTB+4ldEfArYyfp6emHBvU
E+kLdAMmV3n/G4zddyAcEwhF2W6reryNFSY5DKLZwrEUKLPWkzt+eSqCjJi63qJyPpJb/o5gT20g
nrEW9RSug/2HQ9TGsuzfDpqItU9S+FMxbtWciq3sdbsMSdO1wyH4yeoqhZUs35qyD45BjWgyAxjH
pA/cIghCRn0zRZzM31OD0XEhwy8cqrQayz/ksaitO1jdTaIjdRW0xLlq/+A4tz8qFsrSl7t5Dj6T
HLNoMzGotDFiHsfY+jJcbHSlY9/DWOSY5jBgG5H6E7sur3RkfPdplG4LcsrcqH+uoApTFmfbtMFn
cRSun958TkjV7J8Fx/7vMmp3SZu4G8HaCyqKz5uq/2iv/xOkTCHJDOlWfUgmRjXVO9ACPyK3+Dna
2QICWcBIUNdXEWquS7ncCp4pxcaGJ4vopW8OwIA/Z7blnpCJTee+VfQPbjKBwB9aoBag2G9J6Vbn
OA4QTjcjABUSa9gAWKqsCrKNhPdVo9N2JhwRZk8+ui7JjCDsEqLHSjvVT6JhrrF0qjtkdXrGCYAj
uhqAIpv0t17APg5zRLq4ol6LxkWCbR9a0+iO3eDcpkKdK4EMnhnR3bPglCt/jg+tRbgZ8u7Fr0zJ
ARQUpUF/6cimIj0N6bfZ5y8k6OB5D6rvfY0OY6oxgQZzX68jy9rMTaGO0A8RPSenAvT4oua5jm5x
97s23pA/f0pr8deg9bMphmqfDplxbCYvODrcejR15nmNgX+gs9NQdpQDwu8ONTLg9b8G8EfQX/6p
br0YTbr5ySfps47hFqKd23oOHBSlSX5V3kB8MYMOrUWzLi1UfKpEkWbY8ES6nABhH1ZhvCrqEDO1
sMDtfugKoGyWd69pbfjHNrjVDU5rfCLVClUpKiSbCYafghwcB/eW1RBppnBAA8e6s5V3Q7N30GMK
CVtEK2kxkKfesw5SG9kBkyEu/qg5m1nhXwl8iskSJqxBvXQhCRCQ1S+zxb0mmim5GKNBOmN7q3Cf
7SqT+IhpEH+rovik84IuKkj/Vl3/XjTzt2a2rjLCy45Fp1LIn6kIF9KphHvjc8hOIRk39dfYgqbp
zOFbPTnuUWi8aQPPY6yFa5tRMc6Ceycqp+OzPxMeGbVmsc9d7g+33TNh37hDLE7cWq8AfThlZAR7
jxOGAghxiOd3yWQMxwRJmJcUzgH89Nlxh6uD+v+ITgEueBAfc38koSLEadIadXHs4rjb5gWfpRQ3
6jhxzgjqnNhLZ4uR4fccmve2r24iLK2Lp9Nj3YR7Jy7Ep7fIQ5DpZMil4+++H/NDxcY64c9ehyAk
JA+AYoBmzqKF+1QaMampMjCv1vQ+iQlxaXS2XRNxYskabEksSpZCLwI/3TBf8OHhXccNvR/j4qcP
xychfW9jt/nKNC26zVbZ7jyLyqM2BnNFrjv6stbedLibL6ri/F6Ag3IaC7kIkpG+zP/QIuyvfYu2
VZGhQANr5S92fESWa/isz7ND/MXsJs89JrBgPM/tz6IiRCJ31Fbn5q7Kwu+BWf0u7BE1E1gEWu9w
IURyLUyV7hkoPKXGzjA6GrwGKfMW/osdk5bn3rA+oNQlXvnTSqrv8dj/qkYbZQ2WnC3N2gEx83QZ
GhCxblb9xZH3N5HFM24onAjMBPbeSEXYtz7jfT+ujmJsqiM1EyPkyyNKsvIh/MiGfAGEiPbWY1bx
Vo3Wp4AujJW7aNZ0l7MA8HaRkgqr4vkFcS0O6rTYpzFg0qj3npMMUbRf+iCZgFFsLG9ABGajILOJ
Um6r8ZD3dGddQT5MQCH40ihmB8KEZzmu0wRbOaOr51iAQ+hon65sOzy1jVaHweh3jnZXTuPN5yZP
UVeRgXqzK7q38y1CJPu7H4xnDOCbgTia95aVq1kAlJbzxsdaX2tk9nMG5dfpve3wtw1Fu7EUUIcW
FUmJUrjt/epQWZhV1BidE00maVKHOxd77Ixf6+JTXD21aU++BfnKjZ0DaDTMH15YiVuVB+YNfHfr
GeHehyF5FEW6RU1F6TPNH9EMYbRR6XcsP8arEro9hIhdnsbA+WwZ263TQLzQQHAQo9nZHqWJvZ+0
B06BSByXu2TPoBa6cQWZJJDjcMtxteZ5K48cl/9bNDAYUumCUGmLLVjL4VDjRU1CUn0mky4YjDny
LYVBQ8QeEKoTE5OHpOrGrnxzyurUu9CwRrlG3WNJ5LyjuI1FlOyLmKDcPNiWmc9whVHmPkxJUSjn
F3LkOcgreo7T9r/OzxLOf07P8qTlQFLyhWvZkO+WP/+/8skQXrng9zBoNzNJM14HOCdKlbvxSNRh
+oWuxGVHRDQYFhvNS426GYUAScKv1mT/DPXKs2LJ0AzlCfmm1//6p7P+n2wvT9om/4GQ2CEdRrD/
8acDFcPZZ2r56UL2jTQh4hVYT/Dc2VvMhbyU2o23dm5u8lRNL0K2KBviT1tEF7YdY6srqHp0385Y
BwRoFlaSwqKznBt74j/MzxkfD17k6v8TSqbEEpBX/ntAJF033zMdz3JdR5qmSxvtP/7cjXZA/2Qd
6L3HwAQObXrF743+zJ+cMzqt/IXF6QdW0mI/U2H9o4mBlwMfzFAkB+GeY3BtD/ThmmlrTI1zHDxf
H5ux36BGSt+Ulb6F/pRvQ3TDDK26Lat4h94xN1+wOJovHcYuQ8OgmzFrk2IBGcGsPSCN2Udv2v25
I8UcL7G2YD/Y0dpuQYJiVgIGqYgzKEvwAoEXnxF856ewnMd1jYuCQkluuqAu720n9CsvgALcRQKE
QXiyq5OKWbigQ5mZRXwiZ5sBOQhJrJNDzJI9wqRpk5hVEVrbXoPlgiGH96muPI9314bKVmND56zV
nvoCMlEai2XAC3ez9LsNCDbWBiv1jyGGQIizIG35Nyx8TpaxS0qpL7NTRjsVTWSfZ6rdoqevj3Zl
wOBfLo+HYNQ/EnSM2389lUVFtKV39gGrgblYm9JGY5NIN49vefz9x18lC5gcA3JjVDBHN2e51AUW
YMvqznNTYcEoOZoKMN1rbyoYbzJmYg2wftWD9u4I/p/qpZnYhIP3SneIcA8B7Nzi9JP27QQknUum
4U50Nsp8DGzXR+urEnI6iB4pSUgjYzMaRUYJ3hFFElt0FUq8uY+LI5x39Mhqh1cq2eDmKSGt1O7e
18YvnfQ5PmRIH4RelsfHQ5XGt4lxjKfN8Tjn+UvX2vWeXi19VOM6t+RizdK69D5SUAhi3wS14GGK
JMR2USUkGoDZH/XkPFtNhXTDI+kB7ERwflyKOgNS4WqwpioyzrlZUhObLckx1FnPzVDJ9xigom8k
8+tcFBaCwtlah9RSIgrd76FvDfi2QKDIkIwea2TU1NbDyolJrsnoeDPjROE/8V74s7pb1SX1fO/W
WqW66+nqpsrY2l3rH70RQcHQtIBrpTNypLblkTQaKO9VM53vI5/KMx7lBpWzHcIP0E27ZQQSdE+z
G6tzy7nMWIalWL2y40OHyWZLB2Y+jUZYXAkUqxkfNn+AjpJl6uYtnoxqZdWDOI7Sx0tqTcYL3RLG
onRDV7QoExrVxCkUtRhX6XKftMvdUWz80Mn2JPmVn31VpE8h4y3Z5NWLAisIJ2MmSmEBCTBR8s82
BojNwHJOolYNGZ+MMcC65jdPAL5QvYU9C471PQtxC5RF6a4jZznDxBm0Pu0iZJtzvXLdsTla2G2f
SF7QuYYu23gYqRP0FYxj4yOp0781OwTqlOk8zwolL6x6y6oJynDKQ+slzcHyK0pzul97Y4r1NQ40
XtISJVlQ+0xMlucS1hvyy7CeNNrjqEIJjQLUq2veV0OeCIG/EjSX8tNW0RkNxa/ATkeG2ReKBnUO
lI18NSu+mMPbJzcYQmhHDYbAVOebRmGJnDh7BksirKwUxxOz0JuYFK7dmBcIMAzxBzXF9C1acOl+
mSvYggMDHBjB2h6xGqMGz5FSofP0/Ogvrl1rz9yyOuRQJNcDy81KTwZMz8Gs7omcwz2W2ZOb+fom
48amWK3S9y7iFjHaY6ny7Iy4MNn22jOvhkubw2v87ChdVLyqHC4SFziWVEmoS5lAtpmOqZckX90C
cJ7SziXGgPR0C70DdnS0HFbQ/Xz4gAh8ncF7fRI3MMKoOnoToiD4sXb3gdr3RMPN3/v56O5is/3b
R33+HGdjfS2E6T61UnZXFIxqM7UyPttDOu17q/8qezof/YBZeHTHdY4xcwoc/amLb7FCshtKzhjN
kJXUJxAws/7a2t0yXTHKHXaN/uY5/jGIxCUmQuUWBMo4TIXXECgSPZmBpHaAmnWllmIiN3PqEENh
4H9r+m1edssLuowqJcY0gzAF+v/O7wq20DkZoEa1YTgcm+Wi6KCtut6yN9BM2EHdWuwZtuVvM3Tu
vcuBg2wgSkUZgGbKLBhDoDEPMfkYa4N2wU+j34PYKU70aupdbgfzKpxQK9HjR2md5xfFq/CZDwFA
0yAYjwxqrX8Sf//7r/F/hH/K/x2oq//tf/L4V1mRSU/j8D89/Le3/0XZeTVHjmRZ+q+M7Tva4BAO
wGx3H0JLhqBIMl9gKaG1xq/fD2DtTCWzt3JnehoWkcmqZkQg3K/fe853soT//5/TP/OfP/PrP/G/
z8G3Mquyn/U//tT2R/bwJflRffyhX/7N/K//9dutvtRffnmC+y6ohxsNRyK7qyau59+C1zH95P/v
X/7Hj/nf8vTPAeCaQd3z/04Af8av9eP7fxyD1PueJX9PAp//wfcocPEv4glN3XE02yBw23KIjP4r
Ctz+F9WVToQUB1qWOs0mSPmvKHCp/ssmotsiQ1RIVZiSfwop4BwF7vzLEZolHR0LlyYdU/9vRYF/
DHMGkSVJdLYFv5ttaPJD+qza6oGUuc+K0mQ/TV9vIWLVN0MnHFMsXBMwNBFjk6hkvjDUzXcMHhLq
UE7sfut3h7ltp4TBV90dm+3f3tB/k+SszRXyf1WixG1j1kcW4OiWJTRMQR8q0SjCy4/8r6LP1taM
hcigSnT1obN0/TrkEsmITrrk/HS+ZBpLaJEqr+xgEDqDUrmWwlao0cixyil33gVRmiGnsxxzhl6D
UBKq0fg5caJbHpvbBBfuic8teSqJhaMSc9J93VoXz+y/scGr+0wS7xVKhip+oncrvQb6C80RHhNY
6y3JqcHXykV+aYM82Rix8TUzvfoCVaqjn/ageQCIgSZ2q9pIfRKfcdBUY528aBhCZUm3M66x+W6t
AUhO32AWXrBED/s8iY4ZAjNMpQ0nXd9HcoABZWG34nMUyuAr+x6ZLwXkWKvj93Y880UYXvCY2NS3
goBNXIDOKs7G6IVmDEc8v7NWea3S2i16WiU0eU5V5yRPzFLNpdlwpvnrtVFuojXrHHsRxs3nWYst
5esQBN7BQASyzRvp3JzWA2XRgoIoAuUrmhhYNGXzg+HYT9Wom2db0NQfO5iPOPY3uS2ungXe04uA
UPqFjmFc9aKnAUMZ5FQfdOcCdZu/Yqemfy5LTgr01rIi7fgQvLuPMIhSi0mprOVTbLfjrTBSxHeC
tA8tY0STdam9rZwaa7rnbxtf7a91ovTXXpHY0Yrsgj0PgHkeiCd0QfEh1nJlMT+NpJdcoIQiS5u0
4zKEnSxL5f1ZoyrDyVeTA9G5h3AACQo8iB3I6xtlW6xSS5h8skHuHyMt3RMehBp5HJ9DUmO2hpEC
euyOTmSPD/OAb76kYwsiGShXX9FQXOasJIecg/4uaaz+jGOcYdY0AMYopnFSmcJz2M0WlrCeDLLy
cD+j8o5CZViYYQEnobfPs2VsNl9kAZZ+hn8/4NaMQEVidF1WlOAImKisAp6CW6v2a1hHlCNuvKoG
x3oUGsH1tA8v+SEYEI5SZlcnPh6UZJ2+ozOQJgW0EB5w/uFBgA60VTP62A0lHnudcqxd/Qk8HiYF
i7i7TVfIW2qEw7eBB0rYjW8KcxmjJUc8QRFGY4elJDAAg1XYDhde0GfRJqRRt0H4Z91yWPcSGUxg
1NZNJmF8ZtiDsgIFmOaO0dmgiMIWLOOV8LQ7GSnVcf7sYi/8LoPnUU3ckzp9mCl/MHnL905TPdh5
bh0p0s/V1BSYOwNO2iNYtVxjpU/CEdcfxm2QVgOsBWsaPpfxl7DN+SaXxROe/WOIKYljg6o+9zU8
CZg+4RfSI69enPhf/7AY/trrmNZCsMRsGbowdR2t74e1mpy/QQ5WB61NuITFhV128rArzqJmHOg4
1sOLy/Dm2WvvSqmjVrTzT3mQFVtxIxoespPBGcMznA6eSKphkMbcB7AphnvnPYIZNJ/t2CVf1Yow
ZNs+8SR03y3agP/8QnCF/tJfmF4JKZaWwe5nC8sAa/hrf2EMZNR06oDCtHSwoTchhw1lYAos0JuC
gNsWmCBOpRmKqx6akKisoloWrepNJ2TnAcQwm49sw2cvt9FzRqEGGsG9RvqA8DGB5+HW9cSvNsJF
V8fhHl2ovSvbzJ6ivJtVF6T6fX4kQmamobNCVeBs60TTnuFC4B+NPLGxQog+eOA+E++wLDU1eKww
aQlya0DK1UtrUvTMF1VBHKEXEOr8KgnOsJ2cW6cM35I01l5L1lJVDd/Syc4scnL3mL0rezOT4Wsf
fCkbAFh1EXaXNoIJ7SA2e2myRkEnWMMnJV1vMbKOMjAeKZRzwdYRJMUJawlQhCmjNVWTPYknvAvi
hcnxsdEkCVtdNa5ULCZnVDu0ZagsexbSpYaeHHOnufS7Gu115vqHwHat3bsRtbThZegutOnYIEcJ
GJxSnUENj2Ho7sYaZKzdsDLadrQtc83YK3hnT/SJho0zNIyW0c4TKtiSTGBBLTLUZjiYti1IL0mR
Jc6qaL9dK6j40kb7OgSTHNFSSJbMGm0NM5jkkSBIrt30SJkIOX7uxWeksePKs21vl4VhdSk6Mo98
0XMPSyW6+sD9DlZqWxuvTPMHIEM8okuuFw6FvsPwX3U56UzqqCi+qEpUvtSWsx8Ax951C7dEh6/c
XZAouFFqXTyFum8vbdfrdp1diCeEqjR5FFNZgX0/Kq5lXJnb5LsOQS4pePZ7pf1Lof0faZNcsyCt
q//1PwxKvr813qYvBpUOPUPVEHzF7Y/lWFNIJdcrjpd1DqzURVvG4c2mO8NAsQlI9YA1UZ6MPLZX
ZYa6gNQ+TmNVu7MqgrrAKVnTQhy9+rr5Jk0dPoJbvkn4Vp/CwARi6fWEj5P2JCswTANKiUA70Fjt
PyMfcVaIUtJ1mxiPZkuIMGNouVGqqQsjG6TRfHvsoU5QjPs3TfPGk6fDP3NaiQGF1npr+7s094LD
Py8W+m9rBQWwDipfMy1aILw1v64VmOkKvS/IIEcCt8u0yn9LOyxDOZxMhsT6NqgnU7mAbBSSEYe4
Qj+qgw2LvxglWRppeFKbotjoqrmzAs3edzgWj+Sv6Xs6t85N6Yjck2aXfmNn3BYkGiPnhB+I3XBY
hZmx63uzPKNhbdduW0nOtzbBDijRT1rKNo2eAKuh0uwtD9INQH6xiHIFtY4v7T+0ZSnuP94dkhGy
wcqJdBikl/3hrWhhI3SAQ3GOgPbSibqF+/RUJDDaKPvaDT5+86EpszebKQ2SioobHnbQtnSGK645
bzV7AdLWchhv8dTWiuEY6EoP+1nQPqBq3OeTTwzb0FnziDPrmVm/SBcKbZkp2Xl+6iIWNQzthYhp
A/0KPdJ0zB2QxAZnBwSgkL2DxGZIX/qbgs7Pfx4eQBp/SWqV+81yN2j4kNnIxLh7kWKQZlajUqQS
BAO04SiVv7li+IGXA628YTF9L3WobqNEqU9iL7itSKMb5xoPtrKda526VL7rjTvs5hW5GLDL9J1D
Rl6LCD0vlHItJEIMhA94/qZLSvL1pqUYXIxp02/slMlj5GfZp8hea67/mCSe8VPHG4ayT3zPkWRk
RAeFaRi/wYWlzGoGcRr9Plv0NvlfTVsAVccvcUzUWCwQEsPqApBG2JpzH8UhmMz/9InheXc41Hqq
/nsYNiSnKAW2avxRR5QvEs8yNe+7TWHwcMA4CESgRfvGS8ypHw5mH9+S2Nc2RkJHIh9RNzCXucKY
aZ9mZXwD1A2aFcCAttkhpox3sURHb9Vqy1yQKLaA/e6iBb66dVQkKPNTQahclKviomaDsq1LuRF6
V5AlMOxRFHu3vv6ZweNfm9pIeGniQ2t//x2tpOQjtlskCDYwpKEx1bcB3hedUC08qonAKpR13yPD
8ZDXxe7pfbmlfTiZXuZLmOffXL9uFkiK6r3dJy3G8MGiRLdr5mIuiAk2xWtLvo4eDS+qGZYvqudf
SF/13sxIeQCic1Lq/ILNIHsKTD6CLgIxnVfVN4We/GvgFTfVi+Vjk1afBRIO3FvYXN6NGPNzml30
glSM9vPrs81eWYvpJhS5cU/yOlrIMrNu1lAxesMGGEyX+RF7YbtMxlKgq1RoftlWsXciC6xV060R
HWWfzB5lq14yazUBX2/oabV0QwNt7dW2ulNiDOPKpMWDaoLnKSo/mXToVMX7EY6kNxfuDaehitvA
ii5lxpm8Icaon/csCDP6fohAbjHEA8PbI0xSWOpR7wfdGss4hSyJitxOGcwJPDikQoPM20FJQRuc
gXA0tQuDJ1ilTqZe3z8ZFP9gr6AAH0PPmHIRS1p1BDDhTuv0paIV+dXXFFJRg+BlsIq7knFi8Wy1
e0mrIua7FDryIDinHsspXj6I+DqlA4Fu81NZ2PLWRk2xVIIkWTJknBitoXLAGilOVag7awnxf6MG
A8vt1EYF4MvyrDyLN0jgKJdSsn8W4fKf95jft12pTm0WalFaKiYzl1/3GM/zW/6LlnBsRX9XWD0N
pbEfRofgtZJSizQjdT8bldygAWjKCRfNUJ6sJzfLGr8aB5iCyG3DJaUQdc93k7ITNUfykPVJca74
N89jSFdHAExCc/5mqnIfwAO4RZ25m48q8DZTBHt1gUxSfiZDx9+TykRH2MIZ0o5MImjgTzVnCJ0T
RJKI16aRWbhdBgu2O5bpP7wpvx03eFPERHShDrEYBU5Dwr+NVquoqF0sdYDMclIkYKlVx3G6BCPa
/8G9DtMaRiRii3I565gUpFAsHV9Dw2n6t7jqD0VYG48lasAmhsJkSKhXqaqjuuXveQ93XVIfqLqm
9CBi5Qd2Y8usrt1kXwLkhK5+GylwTQ0UJ1htpqlOg9yCQJPK1f1rqaruGZHZGvpt9O7GCFx5NUMy
TnRh+6Cw9Yc6McHj9AIjQO6P20q1o/0/v0/6v9mVLWoT09AoUhhCf7h5hIodW5/ep9nOMPgaTI5m
cspAqb7HKno46VG7T6a/ZBA5e2/Dgb6LSYUKcmSnIH4dkYCPmmzdgSzlojN1e19o8GaLsrq0RAH2
doj5j4Vm3SHC2rARexuoVyF9c2BPBjmSCCD4qnq4IXdYCzqUdc8Y9/RnBVQkJcIaoPS44eDUkmKI
HCpruh4acvmHo51GY/LXAlaqFiN5WzW4a+hQfrhp2tQM8XXSFDFbpjtZTfy4W8MDlLHgA+aiE605
kojxqbXz76pN3AI3AHNDZvy3d5eh7WzhlsOS8+TaafDvlI6LBFKa9ZmOPpyN3N3jLqpOrdLXfyjA
hflbQ1SqDjwJKnA6rAyAP36asWbwGUwnvlKFCdGHwXG+MAP969F//ZnZlumyzRGr7PADm5MjdRU2
jfmABq68VQInV0no6DIJlWSJX05dy4l7gjO/OhDMce1Fbz7q+ncpi/I+P2ntZoT3Q17n/FQOkCT0
0idrBk/VvpgnaDQHIN2U/Q77sbggJ85WpZbbl5GS8ZT7/YNlV94pqQMF1Y0Lrci031p7DHZzkZD6
tbvFIxKvfNpr957UF0lsQgc132pe4LzieAKNXPnwY5NYPuP2sl6R/6Hk1YLhhqXJARnvqOu8LIJN
kjscR4hB6jxNP7SDeB3HjvOU3Ws7LFBYjvsLRt7hmLLdbRXH+DJXPp6bKrdgPxdFegFjVkCHWYsZ
OtclX4ciHI6S7Lhkwue3djRgKuHiUXti6tP6W9Gr6inpnGaTsT6vK71JnoTmPXQMkBQtMJxdM8Gd
27zMl5DdEY/j8yPTBV5NiHMP4ASCYAVk5XujyfYN2Pw059RRjdRt4rPlp6NBC5KW23PSlcEei8Vk
rKaF1EJJxW4Hpnhet6WaVVsJSEWrlGrKJ1FuGXfD0g2K6rWQw2edzuru3csf+sHAGD8sz/Ol62p3
0ydoJSqsQT253hKdoctiKhpKczhC33RIwYRlhCHcn0klwTBiaY1xqa/a1pfcRRhlCwB60PYRi+MU
70+JCZIjMdQjdb91DvTC33hj3K6gFEQ7B5HuxEy1VwkTzIWq46jSkhogZN9ciOyUf1gQdPO3BUFO
swrTNCxEOvrHBWHkrmwslc2+mjxlea7tHIaeK7Nw/Eczj7k4t7IHTIa0N8LKQfafNoELKdmjw9hX
1WX22RnTckKPEBW2UeBKKDCZoAJNH9jVj2MjnjEE2fe2kJCwnOFznqn20ge/fopVRHR5GN8z1YVR
E6yH2KBkErBjYiG0TcDw9yhaOGX/vC1o00Lxy+RCSgyqbApMd8xJBcTf/237JHoYqlyXIo4glRTQ
cgp7ZvG+wnk/nC5Nn8BUdpdsbAAME0+dqi5fAZez6TRDHzDLHL0x+ww5vr8WqaohFYWCQ8L2wgkI
lZn3fj9wrHMjtZ///Lsbvy+CjuB350MjvYv/+/C7dwpa6rxyoyUI+C+DUSvVIuqgQKgb9MPy4A+E
h/SBDzwqct1bCnQGxV8HljeIaTaC66WJZwW7qFXrjTVZa4aqeJpvgBDdKzdxpx5iz1QP8yMtNYat
j7HQ3c9N534gExUiyt2ohuCml9GLQjL3qqx8+clG5BDl5dWvnPxlcN1FOL+7SjAs1LEAONiC5d0F
TvKT1HKwBf3rwHxrzdZdHS29ro7q9AjzVrf55/dsVpr9+nlzewudCkBoVG8fa8jW6AI5aGihaB94
ZGn7ZCrqhvopUrxqp8pQrrIycW/zI+gnxAonmrsRMRQnqzNfgGVED5YHSM1uu58Mu9/SmtzdhO4U
0qtaWzs5lWcMF+UR4fPGqCr5JHVIZpTKNWkbOGWFTpLG2ITfi4psgFz3DRTmknLCacqrkEl5zrN0
gwC0cRiU69Gf+hO/7/2OsB3VkLYFvcectXp/u+MZe1ueCSias//E6IWhEbZQB5nuCMKKGns9pijU
4SLrZ60PjbNwnHjr2JxLnD50TkMQvs6Nuta3jHOdUQj5XdRszSB6MN0yRDzxfy8Rst6jMrgv//wZ
yt96TZaq6lOjyaAT7jgf7/vQpoeRQHxZmnEL76AM7Nfe74NbL8w3W4jPOjP/Xafr6b0CSnAPc0gn
WV9fyzac4sU0yLhJAHTRAF5dp8kJaRKpfRaBT+5ETGHWBL4XqwVZESruQT8G/jaNHrooj7ahcL8q
kw6ksersEBvDMTSd8BGD6xez5dggaFpPIVonCzZYBepv1XUVsCpNVvfBUZ8qYgAn8afm4CKHEWaS
u1WVl6StmV8a+R34oroNEkIh31chpCorL1LNx1pPXYyARY6kdlqq6lF+m1EL8wWpCMh/dEXrCgDB
bv4WD06fvwV9+kqEQbcFhugfGSSL5RDbdOUQqPzhyyV+q7H5YGxd5caia6miOft1MQ16P/INmSeY
qkiHowdnPEe6t++H7ltbjhMGVpbYffRvVtd/7lTSnONAkOMweUtd2BZwZ1fZFHoRkSDxOISFvjMt
SgAtqP+w7pu/tXAt1aD0pXvHsMa0Pn4LXIkdIqWXvxQYKwTqE6zJIDi8USCinp4asKW2XcMcp5ow
pAZaZLNC7adO1Jb5Uvs6CpTUetZNh7NxHhRHuFlklsE4u4yFR9KyibUcsVd47Vqscz0IqXTi5IeG
Z+Gdicge4pmtQPEGClezc2rVResq58EiQPLWeQKyINkkPhHVqt9dzLAzLhI7LeuWRJRHkMG5RIu6
jAS5feX0NuYZveY4TsHDTk9B4TwHJpGSql3Xe0XR1v/8XdSmPeaX9XR6H22OU5w/VUP7uJ5qFYW1
phjwyucNOx7J5aiyHP+lCVAj05Kd4kkyBSesUN/1+T20XIoLNacCTKunrHGVZQkb/Wwhs6kSxD1z
Fyo0j8b85R7tlDOrZdzDzrX2f20jHg3+NCuiZZoN+u6//4pMYTA2Z+rFfz6+opSo66Qrknj5Xsd3
tXIs0UI2yL2PGVPYZZTGyISpg/ZxNCrraOyGz3zUyzi5+UEcrEuypREDjMpB71Xzzcyyo63WNTDH
ZkqLozb1zU3jEej6vnxxEEHq+akajbc/vJTfihtLqNIwps68rhI586ET7Zej4wYaHWKtDt8QwOfr
uAXD5UkX3pyZWEsn8rxviNjalrTtIsJ06E1UPgV7LL4T3vCuh28VmC+pp5cra8isC1OEZgUpiyCI
Lj7hJ015dSL8w/dTM6bf7dcbSwhOeLpmsE+bv41RmSx2Hr2EcOkldsPoyohOc/9BvnArxZ/aAav6
RAuvE3+b9M4XJQ6MB8JfJQEB4L/aiYjbWeEj7dlFwBDuFsNdutJuzIBzQQMLnEBuWlRM9zw1vK0b
T1bRVKRXNxZEL7KOLXlZ1W0AI5hHenom6UEvkpQTiCu37IRi1ZIVtKcnQs7mdLLRm7q79nj0p87G
UCWnFonnth/Vi1YW8qwx0Tv3GlGXTlK7JySp1dkSHLqBhizMfgA6LQLULLgXXbqrIUGHpzRqJdHc
JJF3qd8Dr09OXSD0hySV0a3xXASAivlUTxdAswuEvy9Qub8O0y9eyXiYuInZ1s5osyQhv9ncDDJ9
YBikiJPXNEDlLlT/ro8dVkpTG9a8rSPut8d+uuBsVRHy0DSByzHufJamSzhdyGewV35vnG3oQRyL
6H8McDQ2qYIcuNP99oIsYVt+bz2pnCwcqksEL/QZ22LnZkp0pmjV1nmXZk8Em4ywydGi2PSIQmhU
i7EuTorbTqK/9K9LHiOmV4bkhAwgW9WFUV7zvJtciUF2DF2S2gaCyi7joMfwgnOYFe24w2kVX4LQ
e6nJHDrRrzU7zjdpFL4OUTZl607RklEMYDQj6t7z0ze1H+Kdxph9YzpN+laUBnlY4yWIx2ClGE6x
jEr7xzzQzQZQ/2XLjEWUsGCbgcP0uIkko08zC53Hcdp6bVeTL00MF13Nh+yh28zKljodCG+xMQj6
jNx3c5/RLwxzZxvhLY4a/8iav+qJq0HZbLU7IWPzk9LWLyoak0VfWMV6rkZodeEldSNKAWfyFJWj
qT94RiiPAZY839GzvQjSA9Z2lfmEjRRYPswHyb9Ok4subC+ExhlAgyWiy9zA9xn0r3FYx6e6ihuA
vOIpg6++UkIbM4nfFDvyjatlGbfD52wa83j2qO+9KECijRV2b5g1GXNVdoE45GEugShtM6DazTcI
WGHy9bJFIZp0Exiq/6h4QXfTISKjDb2lWZVH69rIvvYpeKJKH8InpaG90UoFB6PuPwJeKc5eVN1N
3o11VdkAUgM7SFczikj1vOLA7vdzfmZbICN0tTeZOcbiaNLFP2JRAA5DXNOBul15jH2HE4gzvGYy
+EN/ypz6Z78uXlObkZOGxfwP+/uH/hqAW/qFQo2XqMhgXSigldtRBqesq3+Ad2FITqo0shAeQcvO
wVo2FYk/TNmJPnTe6jLe0JbErhhASinGMdmObjms5vNoY/JWZCpOP4LKpmb5yRtacFJU6QyOOZJP
522tsFFiayEhzmLQ6MHA4TAVQssIKQrx+5ZvOL5JnBxLemE1OK4xGeqVj9Npz8H/kWQs89VPGLKr
ZrW3HDt7MWD45cHwGddZtDXl9X13zNW4h8oBIS9sGb3PjwDnMIT3vT+8qdrvJRv1BaN3MW3KwvrY
wWXCDN1MzSjZZprcPPqZKd4uYLdFI42vhaU6UMlRqaWl8kk3ByLoFHeAi0NE7sGM2f5UNnFMNQx3
ev1sNAgvhqHNrnNjE8hAgkHe0y5/2Id/38ssx7FnhSRbmfrR/pTDqk/0nEzaKNWaiVeVPbTuVifS
/qGZVHZNla+hNszQfsTq1pkGlPNXFyKtIAQQzfDmWpW+d7FwcR9UXrpXY2VDVUh/knDqf/6Fhfit
tTBXcwJtq1RtaagfbuCyxmcZVhRBWWsZz45GZcDERLvNjzSPOWASjA91UWLudTtCWXh6VKK8eoBu
QwMljIJjhUbioZgug14jbakhJtxDXEEv6ACSO8rM3VBGD2FBIUI0N0EAJUS9Qo0ZtWn5wVNjSSwq
Zk1RmsemVhsCj6L0aqK438x/NtYQUIRu2ytjaO0FjMhh2dXRE78CQNqCI9d2noKRvEhEh/ujlgUx
rLl9s12VcKd+vAduflAMv/40OKWHYdBOD5h22wcvQIbOuIBJR8ICNz2b/7y1dDAbVon8Lw7pv4rI
PsxfSqvtmAcWpdgHNKlQfQTFpxYuRRdCEGnywqdiQNCQm0YBTSND6umZ2ZLvjXN1tTxcvRe2gXfX
GTwvPBOduIGkZOUkcXeqelB5kHgOTCFAsFhK/hbjMAeJE16ZhJmP1ciwuu7TYDsf+bSHYqqoI0WY
6xZLBGPLeV3gze4OwG2A587fIATNTD2mXjdEbIR5ktMOyRGVulPbUBLaQ2FrpfFrw6mPlxTSkEuK
hF3CS9uLOVHrGWPfcb759zgc/qQo+fh1lxzVdfoTcL0cy2AP+vUwSdBM2icdnNoobi5K2xVvzP6a
BW1d98HSXnLh9YdSVNYO9TGLoWfiz2mNjUu69ybmyPBsee7LEFb2XmokA7rTzFUtNXk03ENnVJv3
Shz2wn16FuPR89s0fxuLcjPzzaJISVeG2ZRrnYSwNZO14A+zO8Z0H/YJXqOuTd1HNN2GJJzh19eI
PmwgfXuMl32WyxWHkpXvmex5WJl5WW3ylW9nungXtClNigs2OYwTqTwbVXsaD+EvKTU/2cZm2S9C
y/PChdq1EIxTckax0Omf6B+joFDvuWuRHiVs624wWFbSEDoKzd2k6GnuVvDA8bKVW0cjwHzWFPtx
EWzLiW3ujoZ7HA2zI89LfHJDjEKN6NxTKXL1ydFRcBkgHosec65RQKdYtOZRWh6NE2TE82muT4jh
REwF4ynok6sIG1jRDDOCxZQqoo1jc04ajS7hBOrBU1xD1iWxC8P8FxQQKTIFfqzQwwgssfU17sH4
o4cvH8wq/F5XzWXIku4eIRFf0880D/BEx0tN0BEmQ+DC42NihNG+K/z0iYazvU1jEaxGCtSeo/2j
2aBc03293gk7fbKaoLj4DrMcpZLJzTUc+FBa5sOnC8Ziw2ZNnF5Bwm3gm+FrPnr7MCvtL7FQYXNV
YNCcVS8y90eL5yeJy/SzPRTPrvE8t8woKpkZ+Lzk6RQYNJbPcM8gulcyfjKn73XSFJAJ+KDtGJ3O
4Pf+Hw7s9scD+3TLSZRaHK6sfyPq9LLBbjILyU/nxE+Nmb0V+FH2FWj/i87AZ2nTIuIdJFIVedNP
4k0Pqo5T0ilERrmA/axBM3fJWi89oEe0N1YVVU9m4p07IFqjEPmnDA/3si4jcVOmWUvs2/JEnr1c
tZb1hcBL+6iFaroVRsB0OOrEyq9M68n1MxNLO5izgv7/LjNEsitEeXR75lLvypScOMUydYZDw0If
JTiJfXqmj9Bf1r3dmC+9oLIuNfEzLpgMxXGmvIxMBvdIM+tVN4mkjL4H4YBE0hn97piHoX/vSsdf
2LEYvyRqwz3XRc+lSTjcaIdTs7YZyn1mF/qZzc3aM8bI4QXYpIArEQbhkmGhKsRDSZL4KsBg8JyF
3CBO2RfneSnmUsGtny4ikyTOte1THCr+tb+qU3hQSdG/jH3c4sP0NHSN4Q+D798mHHzgHAUk4aHY
R/TfOl1O2XmeaagRAYZlfYayWW29Sg3XpKUbt6apvteyjdd6GjnzGbKyEmWvGyO36pgBi1DppiJB
bRKMWvyGMtJgkscRmY8gYIm2+pLkhXWlGo6WwiUh5A+ViCo/jqakbUhj6lg7Jh0m57eyT3DkUBoD
hZnjfQ4sjQQCfwhv1XSxDWfY40skLxSYzU2vnPBWDkF0Qil3mX9i/qO87Zm8o3lZxBIyV6+HwCn6
sNna04Gfs4K+dzrr2/xsEBCX6JVuSajOadKV+kNhPDbj3qsH/aqXr9308fMdVW6Dk9kH82KWl3xM
2W7pds/N7w9tcNqbYLXZ5jaGapdPUDRXVlruPezEmKnbI4B/ZieRD9w7oKAJo37c6X3E4a5WrBek
Zd/Dzip/Eh1eBy4Mr9ABetNb5qYiqfAFhChtD9r2/Ey102Sqb80MSHLcXMsOmUeuj19oLupXJL86
sS0F81rGzPu0GGvE9nXBncfIYm6ReGhziS9m5iUad4G4ffpGj+MCw1w5oQALDiQTDiLQV8HkjUs5
mx35S+R3rkf7tjHcfRkHMD960jej4inVwp8BmYse4oBvaRVdU4ab7+1rbyClB9jbXVczfeuY6lqB
E7aZpVauLJeWnzZHX5QeikcbRfno12vFkQ7wUbjbodMOX/NwMopK85XSygQ8ry6bqPSetBJcFF7P
AL++aezRokZrltlopTdk1aImfTPtqLt2Q31RuiZal3V5UoRHV8PeJtyKxzhS5XEcRvHoq9YPtTVu
DLyWGJSCeyRlTKSoQQIl48ydP1j5vgbzuy9Iq0D/7m6cJqjWoxydT501jfZb2gYQQRHJAYC8AFlJ
l/hoKX8rk95W1ucgNGV2VsLKhA1iNc9aXumLKsarXksfOhIKkK5KSFvhO/wsndA7aYlNruz01Kao
1YS5F5qALil7tzvUUvx10dVGJTWVimCqGCrGfPSEp0yi6emcd+JqYUbprunErcL4pmC9oFgVW6uN
+5WroBxt847zZXBTJ6isg17iwSO/4MEecNzOj1LVgaDjgwma/9aafqSUabqpp221UOUZ0J/xGmZt
v2pVnaDBQRekEw3Bsa3NbFOpiXELFCmXruZHn8qEXjfHVvNlFM7VVpiopJyotgZZn/iB90EGRNoK
m5OjN/lXabVg8AKnubRNCPGA79CqTvrsK06RhbDoX3oxIZ2O6Y9H5AYoWTnhvhDehTqr/O6qybqR
kfdEtld0rwz2pa4rj4mHigKMArS9TrlTu29lGdskcOhkbYLZX6NbPNVtaT2VhYu5Nrf9u4jM8h7z
Xu/6ElXN/NTFO3wXIbxkqvNi18QMOrzx3tiReJwvYRm/YCLKz/MzB3PURijgrsm6eGzcMT6o5PgA
uCei0aiJ/QshPL5fBhC5yzHXmoOTG9bOD6pxS3+veGqJuMchvEzzxEtXnZ43p/eHjcaZ3KKytDgA
7bNC2Ye6fRxYb57V0lThqZWgVeqO7kkGs0XJ1aMx9UwmoPAx79MBA79icnVDB2H1aGFOGIGI5JXy
4DMK2mQFXm9MQPZ5vtBg7sMi3jHD+uIkYkXQefGTkeb/Iey8ehtXuiz6iwgwh1dJVJZz6O4Xwh3M
HItFsvjrZ5G+M3fQA3zz0IIotw0HsarOOXuv/aADc/oelRrWCVS7UTodNXTUu7IZjbsZ5dGdnMkz
h5ky6tne6M0hHJZzm926ixkfwBMjOo8QeyS5faOeCVovX9yR8rSRdnMBapJeg4T+UVcwB+lstz9Q
0KtXq+oEC4xEyIG65HWWxKKS6DHsrcb7bGfvwwYeiHsgh6QG9m0zTzHeCG5JM+EOzbXkVVGaWob2
YMzwHDn2oWbLSEDdBhl2LGhP93L05HnKfdKyiwDI9ryTacDAx5x1sFZkfptNmvIOmuxN3EbY4Rtc
NB7NH4uSfpPylwv86KnLiTgXb2xn3k5IwkpidwyryfFY6brjQJB2k8pfOjkpJEaLY2C5amGLpHvh
k66q1RDshPUxx3nYdt6M29rdmEY9hsF8KlX1Yc3pSAEa40uzbBTMREs0t6qw5gO+yQ9HGSaCI+hQ
mO4wls5ki1dOZ21Tc1bbutv5hWSdbmn+T0P9h04hRUtDjDsujPcgM5mSiOSepNkPvUAuo+XxZeC4
CLyKMxnWTp5oyNaLVyv2ikOElqzia11SpT0gyubt39a/+2nSzzpFAMDLhXgn6cb21rAJ7DbASsaU
M7CoTIKbNesFsV1WGuKpIxNbkxCjCSPbWk94JNkiRcRpG71NGGkjnM/aau4K1vjNEOj6xtXtVz2g
/g10Z96PaCx3pghzg+FUXJOig5EG2dF0mezhg2Q1APie8w7jzVwCIB4JIVow1T+d4SjtexAJj4MF
p3ZC4UjNQSK51sHcjsjzcgssEUjUAhu4l4rtPJwIBd02WtXvLHBqST9fZdxmt7rCLKiU95ZqCJoq
etMdG+JOELYuS0AdiMyGK222gonxYDnNvodAYCTFhRDedica+Fz2SHSPNjkk/laX3o2eiZ30T8PM
/qj+uGK65JjiSYhID33SfRox/VgmFNcoz6JdhMV949p+2EToRucAJ2xiWZClrLcRONZOt+Ujv3i2
NqPXNzlNWz0aL1g7N7D6UEKZk9wGBm0Ij7/orsUXk07gMCAJU1yNNANBsv3oCQ9pg3rG80UWpZbc
R2mUXVT1OpqJOheu2V+kYxLga8/8bK4Johx2n6R7RjZf8CPoP33PLbd1oT9VfpZui8z96CVIJd1K
zC3LPSni5yE9ui7hz8yyUow2fo8yAJwhoXNNqM1Ys9qUtwP+EJYf34Au14E2QQDBCULX/kxZ81LH
1Uc16btG5p9dYM3HGRqlpEHfM7cvQOWSZ+6dUJR9s+KBYHDX3DscDFgv8JHWFJI9AToyecrmNtjY
jeS/94SqDAPCATpPM/eidKQixM05ZO2Ci+w7UPhMUvc9I0FgTPgVOk9DFgWi9lRX33yfoKHcY8Ws
HDU+5+QQJiWQhDgyd/xJ3V0E3QQFMM2Z0t9bA4FE8OfGANDy0PW016b05CosqYKjw9aTmBkU9se6
MI+cgHiXSTWGplnxzbWIu5V18z14O7Y+n8euwjEjvHHbWdaDT4drGQqx34buVOlh7/nfEnQi28z0
zm0Z35sUBhvIK8N+GsZDyXRrX7pBRKJHRH523p4maqjtGOlnu21+zBm6BNcMQeiw3JvPeUADX5Ig
X8zNt0ZfTnoIKjjz6pcYMTyLZkexJzNGLcEUBoJQy3LeBWxVMMbQzBXjuVWEqQwNLR/VZ0jRa/og
JWE2eMo974CIYpPnHmdrSduLyRYu7GRjxZx3Pf0z0/boCRuyTKstuGL3aMliN02IPIpavS/oxi1h
unu7buKj2ZpdGOXfhI00BpoQ/HRxsStjPNReA8d7JH7CCoRLIApi6667I7ITDqYVKYJiyTQZlUlE
FHOIzutxWCKSmjK8XnWOr6yN22FnJ26wEU37GXkk9EpKpG2l/N9TOw43o4VunMEczIznOCrzDWqX
zzzOrhUlG/lQW73qppNs/J0co2Ns+2+jIE/MTvBA50mrhdHcE+LNENqLZndnYHQMS7P9qB2LLnU6
tlt7QiZD4bsrBbLAprDJrnD0FrYUhzZTvKUGOi9ngOo/AuiNVR4fCtKmNkQHPcqWMR7ZvnHpEqzg
pX9maLybqTPcTVbGoIy18T5Ims++zu4zIYjSlHjAshwcovkG9QsyXVRh+aw5U5C7Cgo9Yk0piS6b
NEl3VebbYAzOnN1A/9Xxz1QVN2ycj0mkHnLffuAM8eL1iz9xdF6JbDzJ3iLOTcRnggkmFpQYuUnw
YcCG3QbWNwOQEbHXx8GP3hvBzzim3qtWMxm32HgYrgfcksO8MRz3l1P57jHzkt8QckKHANSTiYeg
bwUx0sDuK9d5TmJkbv7k0SaLTZZZlsGUJJO4fXJr6xk3hX5NCL9MsX/nGEFrrJVGZzOOSwl97x/R
FR2y8VOkzdm1pbqx3jtPLgHSpH4QDAYMceO2jjyB3wSokr7rVntQcYZXujmUQ1JtIGTdYJFcwEFB
QCWAYGu62aLKKCFfFQpHOtl2wOZ+JLAM4D6HqQ6ll+S8jp8VJGw5in5jt0Tapy3mFD39w/nSCdEU
35schPuZb7u3Pz2P0yn9g/aB8ZO5U7S3u7LjzeaonyY+CJnL6ejaCRMWrSVQvhusfUIpyIdVS9qw
WagjC9aBkKP3FqnQVhMeQeK1s69JGaH5kFhHbHZIMkvvwHbNiYudx2Qstmt2rWu+daL47k3BQrmk
fZnpMB4y8b30OXA4sm92hGTx1yI70BqZZY6S5WKGsQyFy57KbmdF1rGZgmkbZ8pcDvzfPXvARiPn
0PMVvYHSQFRgRIww8cmRe7WNGBQ2soyI1RTDgrVnYazjT0KPnnSofLM5bwdmxiFrNMRpA2GmXhAJ
PBXuHadR6xrb8ZXSc9dWzHvS1N1ggKQPN1J4uCxpsnJw6kdsX5Zj0vtC+AtMlwIIBfX6e0kk66w1
DeKCMv5zruMf3LJJKJyOIKOOIDBgEhs7W4TdlndAcOzt7WOUukjJTFb8vFJqS4a1kf6BcSRSj3A9
vzsHkiNrHM3WgdY5swr0EvQBk/Note8OsmASJvnkxBwqNDABTkFFG8Vnz9HrXwnzw41HGbbxhueU
kdEGterF1Ic/3SBxLsZwZxkED1EWxi2JFnbrfAtmjjWePr2DdQZ7ZXrpqSEXquhK/dnBuD34BmZW
UEtbrWUcZ1WQmluCjo16sELCjLZ2To0ej43clZ5mEGSI+pZPsQIa0DLURyIcIbrRARi6/VzO3j7D
BhPTtduPHulHym1OlSghImr1rwgzXyx4jxrFIubKCPl1S+M4C0j03CbxLsn7T3CFjF2IaoBMArrW
f+mbKr5nCfY2rvtjyc608GSHSkdf0OZF/9zrnY5HbnA362W9vBa1LGHVqYZi9Fg6rvkyuT2mDxi/
/7lj5v2fuUng6abpYWfwbQPr019zE61jEhyhUOWOXmKUBjhbubWgTvuxOq8CkGKJ6JNliDotCRvR
Z1fSAtUR2yM/HQaGLnXT8yrK0jx3pwXGnUmTbs8aWD8XAkKc1Bby9xRYez8h06ez+MHNxcayXrbR
f48ixuAaFblxSbXppakhcCUzXsY6MODOrR4+6UqSfEYi3GJ7UzftDMzF3JEYHj87UwQHQ2/yc7Jo
BehaP9Zzh3G60LOT1vTuQ87m48uyOQDJhbY8leLxDiIJ0SYLhkN19vduJQFgXWwOnUzs09RnzgHc
rnlsHO07QoTpTsrme9I6Dh3q8ZvXDPUNv8Y/D16lbmlvuf+Pwsz4u6PpMQhiOo2BHHojgKC/ZJIq
7ju6EVAYG7wyTURqUkbYTs9kdDP2jn8AmoGC0+ruNFMrdiMToUWJi85+bh28b5CKi8Q9Io75f6TB
xt/SYHSbaBW5X83AQ07+t34zRxsQFJx0l6wBeZQI1yo6Ze+O16F20VV9jqcId59byrPNsPFLv5aJ
CBsRoScw+Agv/s/vZuNvCRvfko9PiSoMdwJsob/ezUywXAK4GCpRXXJPA5m+GyqyPqsIF7k3jy/6
KH7phnfOi+5hYvZxs3TCBNZo3f/8rdim/rfw2LNxItkBrm7bcD3b/GtcN0RRQngDsL5cYyypk9o6
8HcYZb3v+wVN0s3DQhO7iwddXJht25fYKNx9UCT2o19AfQGCuivgfezKVI/CVAbi1laIFJbpi1m6
4mTaxg8HavkOFVISOrUj7r9GMzauPZzFeRVDbU3xFolosF69mbPSelloxpvvjbAFI/yrrAq4hOfF
fhY1/n6w3Pd/7BpIQBwX+foa5dMOZOhpVY1CB4n/xs9jGqo+FmRSm3lrGoMWwnH++r/UEYQfJpUf
inFowk4DQmCXwTZmivUzkANMGuxsh7kIyn1NGl6YOXJRJJcqbFo72bVkxzDdXiBMmKb8Gxi64F5f
HkqZk/BVYsJ12ken1B6J28Ou2kf8Xr8G1bHpP7tsu4tCF/twRt8zrLtGYdBesRBmjmMAi+RF+QWh
LCK9eeNMHxensTNbPVo7w3jxXflko165W6OEOPqg8FTlBXSIv8OmEO0S3df3TsRcsIyYV0Yj0c2a
DvM/ohSgJgXfMxsVKrslSzrFTdYXnX1f6ptKxt2rUWO3ppgKrlmeGcdG7yIqpp6JooPEVyTJfUcX
d/+1KM8+vPCx0LyHJAgIK0itS5fY1mHglFJ5/Z+iy+xTZBr+A7iy9IxunPccm+02DxR4INHThLKt
ERRpDO2pj6ur8BsSqrr5n2fJtdeSK2DNJYY0KpGIoY+6Rm4z36YasX9qpcwtpHPi9sEQGxvV0359
RL9bPwU5NKIxw0/Sw2+F0j+VhybofyiskPf2oLSdTBz7DHzGObdV0uKAtk52zDtrnm4ot5zjkDgQ
9xjpUNSl5mY1PGtR0+39oPJPlvKxIwu7OGhq7Dd+6sRhZvpY33WfzNx+jmnYt+UBNXu+jITHTBJt
XYAobuuOyQXYiBRN9tdNtzzTbPWoWr0+ri8ZWo+OyhvfCLb6Nje1vW+CAWRRrde3vmvrW9BjgsWb
gSAoZR7itHqFsj5CKaHh+tqmyYwpUjn9Q7s8jKV//oJ9ReQfbslQHW+TX/aPReG8pe2zk6uYo2dL
XxQEt4lp1FJ3s4J16JZMxfImuGAZN6Bi8aA029rVbgtImiUDEzMPUDC3SB3Uw3qlO5z+oKyrTQJM
ajGWMAaK7tZn7BzuqY70Z5/0RLJ8g5eceSOptDI5zo773VzNqd2zEpz/4bt4oa6X2lXPW+tCCkNx
wYMe3TRL2FvTq42f+N5UvhsUmPHayh9KeClPwoKfaJO1R763lJuhwFYX3Zg2iAve+ABoYk+CHJmf
Fb/CMj3Rtj+0i4fN9F1wNKWiBVdT7+7sNSc3y+JhPxsm+TqzMz045qADUmO/w4EIznH44cWzOqcO
MlsaCpz41mtcVkRFKPl7daOS1476x8qdW1dbOMLswbljf4UHUVABuh7Zw8LWSZvo1HmluA1Qmde9
32kjD7gMCfPKoc7risfKsl+/PoZu8Ue8qlnLaYawaZIUxFGbXlbq7EebRuHyed1kl4/kexULHMGj
ytynrkNLc7nMl9RI9HDFrsuVEeal3t8Kup+28IyXoXOK57b6o5yShWkZc/TT7y5KFSFctdhLIbRf
UUURrIbgvkHtfoehtN1HEwSrlTzZpZO6Qhv9Y/iSlje3vBYdEbzQtxlV91gDhL/XiKdW6unfVzXf
TG4NS3H7k/aBTQ4DlIhMGKdq9YCSdLuL7KQ5NLj9jlY9BUvg7/eAv/w33E4bD8X6D2bqCeinZ0LT
0h0swelJV1NKcl8v95GuspA0sYbNbHFCiL4OzarUDpVNNgDMXGszy8nHeT6M0d6NICqv9100AV6x
mone43IHkgYNW6GmP/YlPSI9sTgznLmWrYeEsfWxzUR1xYkZIZM9Ko4YvkarvCqnGwShqT4YDr/I
SckfFT7LbVCRl7U+eP/zLLAtm1WGxIsqrsxbVpCQyqiV7CXqenTXfYfilYAP86qa5ygy4+OkZQ/l
kpFcLw+5iaXP9And60goCdjJX5pAAzKHhB4+HyMYACpuxlyR+cAnntbtNPj+g9Lcz4Ck9Cu5MuOV
gTBMacskYGm5XD8gov7Fx6ZzLDz61ZshMfKrDy+mI6/xhv6z2yYlRxxnpaVRHiYHEu32hUK2PTeJ
fBWRL7aNYQkCVJf9D2OefvzfP1SbEwA0VIAeXUQBt4lFR23Wp6Z8o6AKizmzSLlw4re0Dn77pKec
vsRDPSa2jQ/JIZaN8XN5oucWWfUR2eAVsZZd7MrXvpPoaxzijgk5tRa94khDYt5YdEFJGnY5mVXx
DBCxxOukN/VPzJtoMHWd3luWdc19/dnZv5MRSVefDnBWSagMhzmgHueEHwJ+uA1VML+Q6Ew0GckW
+d5ui/mGe98M9d6MQyFb4AZ6R9tiOXglMpt2UyZonHn5MZVR8W6SULjLleNfSlv6aJ7Ua2S2O7mk
Wrjc5QhG/32qAjpire59+zI+rB6IsbSdc4yigZVaCHl01tVM6EFCK9MPwpgw1oNCdrFZNU2rKlxo
lrq3mw9SUIw35jXzicQMGU4XEWviwTEgp4Bsgprt2BS6Rk1WxeTo9ryriOpBcM/curhbGo1ushc2
rXljOR+t7JccR9h+QGkdFq6SPcDvifTlBNOC1nTJM5CHbIOIKbi661Gcg7xxKXGVu00QXZD0bXzC
v89r3FwyTiZrYstpErPrF97lX9BL732P/Hc15D6aOkDNrc5Svl4Wbk+nIifIjFAlQ9vkeAIPbsT4
BEGVt8sKpzrHRv5nNYEjTlZfdvDa9KaLnhZv+WAaV8Oj9iSwcL8e5oSy8ico9nvCYO+VghznuQO+
cSGjUyMYIa2XaedNj4ExD8dmCSArivJba+if6YSD4+vtQd+K6twpJofBH1NSw7+D0PDMmMSLLoSc
T5uZg7oBSfncNTTEBl8jolvLkEfW6gdpbWy4gcHxdvT3KyekLgRswTLJvy5He+yOqUmejjfHzbOq
h5/B1PnvUOhplxGNsz6sITkqHd5ll1g3cFzZQxDFf9qEjJ6YDZR3sTQPTtOob16KxV1PTQQF/C/4
LT9JUEkyMhJbIyfImrEVKVN59oOqgXZLxMZF2WyfAkyoe1IM/NdY9a/JTOsYtxEaAjdu77N2PNVY
75g4lfkbQp6tbcrgsQc5cZzNYT40dZK+RNC/WAzca4eJ8i42ggRRffLYFkVz6lQXIpYzbo3bG7cC
Z85tvcwq/hZj0X4gZqzuq1RWUE0bTssWbev1cv2AJh7bleKk/OGoRpcgRCjIvwhpEkZp/pyn6U+H
2XuF7CGRffMpnZ6yEoA0BzRrw4A0gya5iBiBvLUh4c8WvIS6OzZQrTdkouqgv4TFd67msM1HC+ED
rDTtrq7cas8pjrlkBwizIuhSzLV55kb9qp84FYhQt5WxjbS8vkNdZh8iz+SUL+rhFI81olsw0Ddi
//pDHcOM5lzVHxKNVMbcmH7N3GU3jsUz0Spm91EHyb3BHfU6pIXBRANstEUMCYJuQkcbEsJKULUY
ThZcVumWO1npXC6Hs/WjTi/mo9uV2l6iww7xjQ7LyR60phMZb1rq/q4Yqt8ZUWe+MSrb2WU3PXc1
gVkdhqDNQoO5+EuFg+YOvCfBO+vV+ro35Rbhx8t/cf596qPfACW2fE6vf8RuoJ9d1fs7hP5qE5BM
e1kfvOVZnWEvIm6GpykZRH99/fVrtIH4o40jJLbFbLDaDppci3ZTbVfsguAO2hzcApzKL/Woor0p
XN+9L73cfyCqeL8O7nsSJSetj0M/JVR1TVZ1yqnaUnptiM9sn7Ikowkvkp9RTbRkIS3SGOdiry+A
m7hs/nlYLzk6EopXmxNtAYjmZHw/UmwShudq3TbrG+0CuyQOHaMdDuzO1iseoJgKtg5Bw5c3jmU1
4YDuuM2AgpHE22aAKKQT0vmKw9i21I/cc0/cO+rVKZsjlkC5q9mEafeXDT6iyP3t9wh3vL5/dwAP
xaVqj5Pt61vKXefZ0YlY09vgQm/7kcFicl3pI9wFB6Z0vPcNQ911WTzfAZ9Wd3bZM7Vog4flH6mq
D+TMT+c6jrQ3aYg3Ow20ex+oxq2Ly48I8RTjbfe3bWefXZ4nrzmqgX3fusbZGvYBCP5Xb3iw7bR5
ryDg3SVD+sKvNtRRsv5pBOXCwhGZffPedXJ9HzXYQDyH7EUwGwIA3xi8OLIYw5I4sP2qFLSMoDiS
BKuDjZxoo1MRJ21DwRTTc82bciXvp0wrmm822OJDvxjkCiFAnOWJH66a+RkSxUWNDDUYyGGfK6dp
E1cKJFzJ+J5MlvJXPwoGgH7y2mvOrybp3pMipyjCDUghOcZ0oMr2OYav+MSGgJ63HfUDPoz0ByDS
lTCxvoxJCbpEAI4pcoZXK4+/jdOokRhc2a9fZBGDPtOJ8ZZ98uv0qQLWdB9oh9Vdgex9ZxSRePDQ
hp3pOYI+jXEn0yONntwkqN+QIw/stTY1VVol37ktItIcvJr1vA82bs1UoxunHMYFIQYaqqCPRI1H
f2z1N72nVWBy/NjGTfMZO5p+X0t+A+szkHvxfsbcdk+xzWuNThWeQ3qEIsXKCr7gQ2gByNvC+81g
Bs1b0Jr0qPP+mNXabUnLI8luQh/jDRQCSmyHQHLAxNp1ziVfzC9jjTlzGx8dh0DvrIfA1rEiF7FF
vokJD0U6RnbIO5QJzmJN7o2dJPj12hdFcbDr5oP3KohbIxloNRT7bOrPiwX8LS9ztK7TPFxYnpM3
06PTnVqgFtePNr3+c6yd6hozz/GX4zrDOP0aT0bDXIDZXh5QHwXJ1B9yvjRdhdQIV72hpp4Y8aXP
CrfSLnPr8oTyfQGJVBg5DonVDAd/JMQNcUUUqkZlB+U78lhBEHmd6NYZlHyQ+nXsG5Uq73Vd3Sbk
mHu0fvOprkf3HBOBgd7X3FcKubw5282t8SY7nNgKn6Mg8Td0jr9ledLc+cv7oVjeD9ryfsCbgGsy
xeUMpyXwbSrBhYJs5p720OPkVATtUsOJCfI2n+MG5fHf0916xKtMooZWNLPIEfi12YSnZYzTamvK
PMXEYWaXdBjsJzPSUFTX+QvB4ZBo0qA7APJGrVxUtQkRyamP7dR/dIKE7SCQxdFmTTtQ5R8TpmP3
MiCdk05W8yfhT5bB8NcImDPLKD7Yjaj2U50wBSFa9Xfp7PwSbW1qlx8C3dUuCILyOoMTusvBCW6d
IC/f/9mwdf+G9FG7d1VFcd+21Ptp7j5XsxU9x4HxUrJd32SsDbe6trWN718hjkzvWtWVV9cFvdZG
nf6GWW/XG/JtJWmLqBx3bsVs0SqNZ5X0T1I4/ouXDde09Iq3SBisAMJ4Slr56CxuhqKc+m1kqbDF
2PsyeMQtBkN9GahvUc92qGTrXoMMWJnFJbZRK2tO5twMN+m3aa5jBV64mmTAEh8+HkZmOi2tIvpc
MGZ7J1VYcatmv15aK212GO3dT4LkpxvGiRg6v+WilqxrQMC1z3t1DkJQJO1tanu5Y23lRLzo+vmb
jAetIzB8ruiEOXDo96udbcjzXx5cWCeDqJkpizsTfOsGqxf2UmbBK0SzLKzfpT8MNM9m/doY/XCa
0+5lkndZg84O99AdTVxxiie9PXORrK/O8i7OG/eVhkAGm8VrsHrbyQ1CdvM2s/wS9Uh6diPTMG9i
xrVKOO9GAAnEbv1hFxOyB6ZyvrZDqe+kmRu7ws6DfYXqwWF6OICsJ9XwHasA3uvK0/aZS2xLP/DT
kggCY8RMfyN/QtyY32K0q0/rA3eBjrPWrveRVMNTcId+LcIf4obrljC4TfUoOh3Mva3tUpudXE1+
roBg8dXHVvzqFKAr0bn90TS8CQfAcBJQtD70FCvlYMH14GTIlI1zz/rADDHnICndcL3EcU3gLmQr
aY14n1fj82TGD2Vh7iV+/WfD+ceYIXSm6quHqNazjjzPbVFZ423uUFuqNgl2q0E7dUvn3K8Id2cc
8ht0JOJpOaGf2iW7LB6rghjI5dtCv2Jzi9cQovwu3RLW1V0b3pYEuTTgEuKJQAEqtpzW5nJnl6Q8
XwV8Z31EnUXGcM3RdMTxI/Pb11Nby/NbYUDMWTKXETkxPo/T0vzyC7HUSvJRG98+PRr09ZKtNXf0
U8xOC8l86R7xecob4JeTXOj760OQGVro8M1v/32tB6F1K5pk3+m0UGmuMwQYQHzunHSyd2apur3D
vrpjQe852GTtpZzMbken/GfTW8l1jToYbNGcmTqQ/LCM9ipDjpjJk/ZQ+0hvlmrJyiwUE2nW7iwr
qa5dEFASLJX+ZHXQ0+zkkzlIxKliSWOZjejFFpq5REWTCbH6o2bTR++ZEMS5XhKWnB+B/kcbN4m6
vSXHAXO1NF7yrunOKEVY19VQPTZjFp3rzCTMkCy4n1TV4Zyb7jfMU0QcL2OwKnHYDJfiduSN+L8e
hDk8lAZT/lnov4rejv7o2a8xnZ4EO9RZdvmOyN/+khqcYAB2Evxkg34xsEbt50mxP091eoSpkjyK
VH4RhHzk68+9wAFWIFiFNICsJ9d0xB0u+h2aqesDBNxHXSxQm0K95oJv+au96eZ2+rAeMqXzzSm8
4qF3uv5+ZBTM7hdf/OWA77ljBoRouf7naQOzN4cafIv9+iZmpd/J2pCbXIngnEqd0QFWTAxrMVBQ
fDh0FyEn3VetOBg1+XFCUPWtJW6rdHReo5ZfGXY9J50KuLGvuI7FPYANxkDzYH8yfkAZV8nkOsk2
veZd9NOvOipSKVTYeYa9yY+kH5h/2sB/9jR9fu3t5lDr8s/65xMcj558tJKkSDLh4X39GDSsssnO
mjJ0XY3mXrxA9D8NmNkbEWfFO4xLgruVl59HUiF2mcfoZZk65MQaPGBxvQzCpDhAB7fFYwANye8H
NIU+DuySukr49WXt/ZLEwCBG46ct0N1fRcXE3cnj5PuMeWxbtpZ9iWDaPvcB9aUbi0e9iZJrOcTv
Bj/HG8d1hrr409Yrfd5OU12+FZEuoQbC5fSLX4kfZL+jAoS1yrX31Mrm0EY0gNLVae86iPGuSF9W
uPTY2j9Tb1LQ1dE55XXjXOYWjqZv9NFdFflDaCtneKqKxoGaPg9vmU5Hs68qphmFVYSo9NqL54Eo
Wc6B637WOa9tb4yvhq7/0spgOTWkFLPDDfssSR3qN7P0iaW9NZ9RdNOJb8nyFXZ16HogUXZBfFjm
BUuUBdIv4uBGlMLLi+uHY8PxrzWtj4099/if/wc+vT6rUeh4vgSu2Dpa8RtJZ6k12nk02bCpKJZH
TGD0XJZX3THx97OQb7kZtbfK1jFeTWwqbicQuyyX6weUbrbTRrhtexOtE5xrvwjXj/77X/KRYW43
aa8jZMcHBRD1pJGjTXuj1R7W13xrkjf+jAdQP4TA6OAYMj1uDt6SkzcuYvv1Wdl/Z/rTEzoRMCio
fV9eRYE9UFME9dmIRJBuocmMGca/FpDPTyKhDd9M2m/mK6j30saDXZDHaD3d5KIFZnn99wETZIek
3fu9NhzjUl8AxhDV2/Giasu8jJ5rbR3lyvzdTCx5P3Js2PU+LO91NXFqkV+hJH+2+iRPg0jFtoh5
kyRJ9ns1zFUis05pDnfc1oGSKvyvh3UfktIh85zkK3hVN6xRRehaMnmmR3aqgLNfuwUCkqh+wjFm
jggiWRUCRELivU8mnyCwc2+X5tZhUf8+afZDPVUzPwTZ0Po59lD/K+qV5zRgoR4VvfVJlx9x7fRH
YmnNkyeH0+iY3rajcjiLHA5lEjCi0FVfbC3Rd9/9uICSobu72V0oXdrcPPoSGMziHsAxiq9qhLLt
TdltNILuA+0L90JrxLeMvffB0fidF6MVnSzigMJV/DJT/WwslwnGP71favhQWsz50G55dI4m0vKi
VlyyABugjEYY8+TkZo013hsK6XzgQRtd9861AW6OPm4bq/6lDVpwaVz/IjMGbHRQnQvT5Z+FaBUT
E64aAoEwi9jtvZF+RGk3YdcJSIjTs7O+zMA7FTUhJi/GhpKhgAFl8KdW8yO2Y/2H7vanhNXxytqY
7VsHoyPtf3nTCNGMq01qokb/So6YXZq8qAE4/Sz7qOoT5sHJr0bdT0F38lb2u9BrIIAAGa1ivBuX
TsYKtxsRZElLeN9jp5K7AffHtdMoPgxlT1unTl+naZSHr2G3LIb0UltnWXbuW6+gViDkCUh4Mi8A
MJwTilJm4HTHLqxsdNdLYNTkvt/WvklUs0GrkgZ2vkD11tcy5xf75ASbokzuBLqU7agGGKgEwsEs
asOOL0tiqeO8LN3mE9IfSCXLZaqi/OZknPkssSfwldJqZPJPyYZukY6n/TSasGuWj/peEV8swRmF
2bvxXANiCfog/RZgoDtlE+o2RhDmOcU8u3PgzuWul78G41gebKLGTwwn3UeSfOZNFWFDd2P7CCTL
2BbD6Idp52vEfvrD/ThoTjhK611bPNZkTIK9Xx4GnwDHAtzBlSHeG9KN+VF4bv7QOlaMLTqKv2tV
UoVV4VwjGke3yiAomKgU73uAY3k76pp56YcgfdVJgsCWaZxXmcOX51r3THVkW7M4umXqYUi0/+Ls
zJYbx7Is+ytp8dzIAnABXKCtMh84T6JIzdILTO6uwDzP+PpeAL0qIjzNKrvbLIxBkHSJIoE7nLP3
2he6PcqLXg7vfRK5z6VLqF7oNQvdwmXnWFw8cZ7+3OgFDm7GPxbUc81RSYN+ix/mubKHKeCnUrp9
avVX8EJ2qQYL2r0dREGPBcXU/JvvtVbx0dg0ruZy3Sg172ypx94ihX4ib9NZWYSjPy5YFpinPOr3
eDvKVTPFdvnAHnyppddaU7V9PfWeqQ+D1x7T58bC9YJM4KMriMMqXW3czliNUNZQVrURAkyaYv7v
VZyPRthrIJIC4toj79Jo5chFwHjpKQVZ2LY3FqcgVY924dJlM6G27srQYVzOy+hEdN0xy2t9Z7WJ
e6jYiBc4mrBb8VyCZOmUF9U5d0tBGGrqjowIKgopRC0HuyKEoLYbfxsrKBmZOJ9szQXBP1f9A5tU
dHnrlUmwGZlMvLVit2+hrzEi2t+UIX7AawTpXJh7IqJwklZELyS69yXAhmyQR/QLMx+Gs1rUyBHC
iBhVXNTGXhQGIwkiv1ZJ/IOTRgeNMIphUSqavo9U/+fuVNpjt72dKrf4AJIXAmoLbHeGuK82YiTR
uw5zuTToDdEm1blCGxrn+FU2swzQw776MB0J8hQut7+LKHX9annqtepJMDBJpL7tkyjC99t5X9tZ
HuFWuuqv/KkrL6jrnVxRypUBlmnpuqxPaMgHJ0zfwNamvombPynZkL5GTlUhcggSpodckErqKXu3
CZ/ijtParLqNV2viODfVbY8yjAdzYZ/n0VMalx8DCKR7LQ4pgeRqdlFoF7J1rKodxoTkaOUWovZS
XJVU998qS2Frz25hjGkqTj6CWYbllk6wzOsa04tffMt1yqcGO8En+kePseZne4c11VYkLqooiqPb
mVesxsTRzRCEepdPDf18BBXG+1jhvGveuqB7uD09whuLFRsbWC4JEh1ltQcedov6q6Xyglzf3foI
ng2oMNYUcInBCqXO3nPceFtoE6dpsglCOi+IKarGtSJr56XrSSUhVMuudQTzWnXJ1JMxCXhENg+k
oO1ulGhkCc5tP251pr8t+CRWI07bVRip3o5M9Bdiz5Uz5R5zqWSju1YM9MhdS5upC6f+AVL+VkeG
ZSN2OlPHeFHjKrnktnKx0244UNRBLNLlxbsOIn0x3/hZI9e37AeMmANlsZvoAU0WkTisfRb+pA8d
ClPbz8z+jpz7hUtvknQbl/pFaWfanaFsmQGyc2Xpe5MC4H4GZ9H7LU0v2ypuY+A0Uw9z98FU2/JK
ezXy4AHMbY02aXusz/awjRBmrIOaTNUSMwj2DxRBIvDXnecSNUND/VaKKZAQ7f1SnmvEP2+uHEhQ
9tvV7SKC+xaGho//MBevfkZFNldsi2RdfXiETb81ypE8mhgH0dyKUDEUBJkHsKmjeKkk5munJOEP
P0aJ0hIHJ3P6hDOD30Vuuqk551F9Q87FtV0dKzM3V17BKsKsrPo03/iq+qHTEmFJjomfwTWq94FA
ehe4SLmz7k4CbmIATAjjm+WTamgN2iosGfo0NijFhC0yh3xD9y3makuMe8dRoQ+V1nW+tNzKYGZM
u/vKXUkTqpxs3GlnNp2QX3YTdj+8FOawqSkdJDh7xEYB8Op2jnmqEi4SgUWA2VMsm6kk4elJvKti
FN8FwzX5rbQLRpGLXVAC1en6EVUve7K9qcrqqvioV+ZDLcdAN0f/+J6vnYIaiodNOlpVdtYL2oA9
xXiqwMWwmgkNFfuQtUJ78Er9SsdzzWeTl/xNUdJs+Wiq0rmXWkITfVYlxlb70BSO86dDvgDlBt7p
kiymSMRat4sJNctaKzyOZfH7fIZmSK/oanSUxtKQDAsCukkisSFLZNeitOnpd6J29+GgruNJqzMD
Fqh5NbskeGACIB+PcZiONSm7oY0D1dbJ+nB637lAgf5OUWbbeehapOPLY5g333TLhb4xrZo6j/kr
jqEzk5aXncI29h5orm6UQvyoTTwsoSH+S7gWRcapCWhopqVOqzkGTMi7hq8fFAIvVRhAzzCShIzB
UgsXbRs/kXPdnojEMve9lZK662rNa9sna1qO0ZNfpfEjYAXQV6gffMp8N+lUGDXe8XZlJJPuu+ng
LgibWBx/mql/LlAz6g1FrIi96MjQ1CbieEly98LL+5BaffzYubX/TfEm/XcrJtOS3R4CYWKMHvUX
WbI4Sx2HNEkpenCsLHf/uJnlDPMh8drPyhRxp3kFvucJ8UKMlvfUALbeBkXLjG801sbXmWZlCIJg
5imMeraoKpLWZrACFjRnXdqMGEQ1EbAWp/p5KDFVd2gQayoMu7DJgk2rQ96dhiTHT8xlGoT+2ieO
Cx9EmYOMB+uA7jMvVgS0jWwNpqYyY8Uxj9xsW0FBfI+Kp5Iw7U2W9THNluBRk5nyJUAcVOy0F1pq
IKxAaEUtfypSKQQkK3QgQ0QEBk4LpfVsbKiCq2aSIfgw3u1cY9rI8ed7kGd3RKKlWz02lOe2da5h
bWhoJ9KMDb7v4IOpPCi3MjW2bCPuiVNC9t0a8E6J0hnXpt9mW8fyjafCfc+rVv2C//ij50s/K0iH
WblWxTIF/PU83yOOtqSageB6b+pFt/CmFkpjMQaVxnCNE6t9lDVDhBlHF05VBUEkTVqvt97K3NF3
M9XK15MrIodhf9ORFagsuOK9I+AOEwKhPnyMERJTtVccHBuNPDdWalIFXOrwA5kPfHUPYUNZRVn4
7rcNUaeuXbzZsrRPEpNTaQ34c60cNCXrkc1cdDLkKHedCi7b8rggDdidGwTs+YXsEPTW7Bskbvql
n2sxnDJUWh45R14b1utZs6VAJNzM9zwh401H83TpFeNHazX9XWHHwdb1I5gKoU9LtC0f3Ry92VCB
LKIaIg+kQ+nbIRZgt1MaFQA3tWuWhNo10oGIMNgJt9a3FSbXZcVssQ8cAmrnASjo5WdTWpAc6e8/
JI5xJ8fsu0qo3n1IZBCC34jLJUX0HRnS3dWN8ViPoXKM/Zbwd5sfqMZO9oZ/4ntm0O4mK2LpR9J/
CLBJbWnQH3VUhTvSdQp2eMFFj82WONj4x0ymbC3jE6ScuevZxiICJI9QYV0M0yRKvketvcN3E725
boPkpi+zQ07s76IyTY/uD4WB2hw/G9UN0NwBwIv6HkRz4RsLPcKkc0Pt2AT6pGF5gX901xqt/hwr
UbiqhCL3NM8TghoSY9kDmiBfsslphSMAWY3CMXdWUw6PVKA3UYSqSgd7c+rMuL4EOcYylQiVNcoU
8awEZAcn/htmH9Jku/w87+0Z4NlEdY9K+tVNaqJEm96aTKjTNpKSslC2YBUfvbiKnuJY5cKcLDS3
oc9q9Oe5JF7EIWlGLoqKuSROYu4S1/5WU4tm3wS1/WJFwxqF+PBheUgsEbcpe6UR3xUcbnSAVeNi
eWSi6+QOHllE+U8GHwTBjxfV06PXJA5e8iTs38e6DKE0hOOjYcfVuh2Cjds2B9maBlBy8WGiTKEI
XftnRkz/3LhazQbWyrapmsFwxcx3VoDTPvkRAgewNm99g+hLZbJbqc54Zp54KPqCUgJe5mvi2aiD
pWy3jTCDxxhyADuHO52AkuXgEHXhpcr7LKu/1QmGPFexHLZIg5sk2dhDf6agmGxQgJNd29jYCcKK
2JaxL5a9U8uLBdJ4GQ/Qa4oEk2WC+v9OKKVxjcvxx/xdZP/9eEerDktcQAfAI4B5TqtAj3gMwg5S
n9adhOV+GjVExti1xVnV8RWpGv7jxETEmFotFT7OjhWrTnStJHC0lHcn0cr4KugVBmh030Kilpdh
gkvKsHAo9CCG14avvyq+RgsnKC3/BFHD7oc3k6ivts26XVvX4TbXdSIE0J2dGypBYZ6ciz6o150B
x3iYJguRUCpFl02mS6Dr+77VP/0YtLhecHmiDEzfoBGPYOZfNbM2AO4SctqZdfriOSMGXspXOHfS
7EFDvryIYr0/tBmoMpGn1Sl0k2voVuVlqIriJJukWikIcVdKEdvryOnNg2DjvewDFwo0xfNtKQ25
zp0KfYNlvWqFXZ4ollSnXs/jDd15coudr9m5Iib7SgJkbcHp4x4xrrqY/LYk/MXrzBTDpQjFCxrY
/KrG5JnpuvPdFMQeuh66w7kO8kdZpNWVTa4qp9HMqU/2YhtrhUY9koKR0oIjxK489TFilOrSy18d
XIwhha5KtcUzu1YogbbBbg1ezzLJknE3l+S9ENFtCI/SYzsQTKvFOCuN/eD23dLOrH6TjS3D6FTZ
JKKhWep2hmsniC+KL/13gERGFxF9o1Q/70TpWtUi7yVU6ubexwWIJ7Bh94fojSDlhUYB6RoO9btj
T+UtB8mm54b26bYqR+06hXTIbBEUhgAYZXYbizbGpvez+LFileoI75znmflCNkJ+KseRlep0qJHf
tBvpbq/kHsxRkUJrnaJUe1dHEEmIcLOF9l8+0cen+ZkY2ZdQHgYm++XNj3Mbi4yAcS4Urnpq4yRZ
5WCgn4SbPcmIVgPSkg9p+yzqIqo0RYFooo3yx/mjQQK3RpC3Z+ysri01OdKj4he6d+J5FJNVu204
4ZRg0tHUzZbBCs0zuSRPFd/OWiqWvSGkAH8vqPtTQAC74fjpZbZMsCVxd9GIHTgSAdriMG0RHKXm
o1Kb+7hq+3vyDs1HMl4k/WcVkXQFVKXGvHDJUgONDdVhlX7+fkiC4cKyXq7q1nSwKtUwZ5jvtlLa
dPot/Pxl1wzXW+vMxZe78rKyv6tjil+oHsotaw9rw7p7WM8mC3AxPw+bemyex8sc8KbFKOfCkf6D
P2W+hF4aTc5yvEIJOgg8bNQ1yJs/2ZaRwKGMWRvkHvtInlgms64XaVOxtIOAxehU6UVsJRYBRrtj
KDDEkyZ9g0xXlAPP3az+VvWOv9slx9PVJWqcmAZY5Uk49Ub4IWz/zmwH8YNJ947cl5UhM3GavZJu
QRZpOdpnUeI5TNMBaALMvUHSvCdG135QVLZvucno2Hj75Lar9lAe2cIy+YXZwej88Kriv0Fgr7br
NDEQPtF8erndC5EvzcO7ppcRzewM8WRcWg8RC/4bs3l+HzExBytqXGMb8N0VWmce6a2V+9ornrJM
XXdoVQm5ssYVo13wIx9bXMZF2x0k0doUPR0GjDZ706G3rpOaxu5cpWYFubp9Po1tECI1zTxa6CEb
YjY59Jq7KbWiehkRgu7tsq9Yhpv6MuiAooV6sbZMz/0qC/0hV+WTlw/Fk+HEP4iZij6xRP3o+gIo
gda9K1ZyYHYzXsOB9FpajfTkez9c+jJcQV6Ir63wzUd3cDDp1L26TTPLhP6kfpuXLG7Ux/ctakDc
tvApNOasDdkiv3dTGrLjl8bOqRzYPWFy0fsRIT877FvVTPXShpM9MKBWuO2rx24ceeTDzfBqN5dc
2PHCt8b4he00n1yalvcNOMWdHk6MFXBuCgvvx8Jxy4NHuPiimCR882Ne+yUzMo4qU76oRWxs6PS9
eFjOcOQV4tXRSZBXdSU8aU3MtrKIEmSgAeySANneypyaQlBLh91tbCHWOrybMfs2++8t7v2jl9n9
Ypqsv3fdu9t4LOyGkfiBJTuUEfRBjvYl0VsqtVqkP/aS6n0Ud5JMQYrwAYAw6Ox4DNQJcs/OBuHi
BFsHNXZvo1U5tnnlr9Ws0z/aUC6aJs627IZR2k8EfWnBj+ld0e7EPE1gJxOZJx6GJFOXwm2jvVc+
4qMXz64HryiiR73CgiS3pReyqw+G6GTY/K1aKpurUXb0kIz8boxTZeXmHe4lzY6Hw+2uS7N4TbkO
minwwjIof6BGA19UpNsa2Cqec3q105ip6kODbeQsm1w9F7Tytx0BHqfbB9hJRP0yRHiZoRO+OYPM
ojqVljDW+XQz49g7+DWq2DlUYva/CPAjXU3XN53j6A/nRImQzTuw/v/oJdV0PAgHo5MzWZ6Spidd
mEUqYn8ad031kIiQnVNuN4uYJKDj7Z2Bfl24kwRp9t1U/ggu11fblT0Xr2MVcg/5fbvOj+XCA7d9
MozY20X0Mm/35o0QbpeKFXFeXX3b1446i0vo32B+57HNSZFo+f4wlS3zwxxM4KrgqTwPilaoJagt
ipZSrgWta/RdDxj1mCzYMZnfXIR8DrPpc5t3b+D04KunnlzPZb553GldvVoVvfw2mlhFWrMxH0QW
x0s7ypjrDHEOQlVdqhYdpExgWtCQCVW4MEC8jvmDSARgPG1CU7iD4i1TR/xQYYsdEi+qV2FSBdtY
lGh4jKg6xYQEs88GhhromrvkhyvnCmswa2t2+RQXjkpmJV/TnZRsiq8hqo/MSen8yF+fUiDUza+Z
X0z5i7YvueeZZvGBjKl18fyYiiZd8TUyzorhAcu7yJT+hLcFaRZFqHdOKWy/QNjuHTuU99TEcnoa
UnknHY/F2B8G+PmenEzxoVzb2b2tkOwWUma8NydYLUr96iSg5j6jBvSJD239O7xS7rFOsw+X/fJx
vgkDncgw9EDEnxr71s8xbxWusccJQy2yZuVeIll4jiQIqdpirFdIGbubD0Eevbk9PM11abF8I2Q3
fTdCF30W8slBVdx9PMlGcGg2iyEE7GZ0nTjlOmKPsDS6bdyAwnEmxX+VtC9xkzgPZReUq0St7J1s
m9dwzPtDpNkh5RJVfYDUR94cRXO9X1slKa5UYOMDJ2QEs60kscBEf0Ghdt3U5CzM1WQpQ7ATeMY5
H4EiQsUWpIEJTuB8SegXzXi9NRLq0e7HIFoS9NAsi2VBcWPblvnvDg65j0HpsGyTTHyzmTaW5tHs
paCGWk2ugDcV7+iufndj3ksXdw9qCYPZ7zB5YMOE0Y59rAiS5346UFoenl/gdWZ4u/fHS9W86e9F
lfYr7FbFK2bi1Yz5dmrdWsdlH8MMikvKd93K06jj4hToILCQk0nWATVwC+5HkraM0P9y3Bj5+rFK
dP25ie6VxmlWUtTiUsoBZoE/fs8GlfEiV9SLjLLqoEBk2gB3guhHY3jXq128aKopwrFsiKjSKEs3
+V2s+uOUp+uts4ZFLjDS8FUtZLEgeGi4C4okfPUDspMFrSBbrwu0sdmhcLzoNSe8EuAZAJn5VW6R
fmtcO93mHaQmwyESVJsmkPmmdr2nnDPn6EXtz4dyUT8QluceY2dkl+kb3hUnRnSaXx9JXA83b1jt
czqSB9g8kgUMhKYmf0QfEfdH3dmyzBahDjz5xKYrybonWhnTYywIP7oyBmVS9gAHsfbSH6dsF1H0
ocWJ7rArym7ZWriOICG1j1mFhkc3Ky6VvtzM0o/5pg7t5GILHINhEg2btPm8dRw7v/UXQ17bPyBR
GVSSv4oQnRcfVfdUoMFddKoe7JQefYkz3SidIO/V9CjH4JyKUpYM+aDdB4mQe52aJDGAaDm6ppUf
0UhyGmiUl1Lvewq6rbZOcGMf1ALuP9K1SSMnQ4nuz7KOBEtTNao7ZzkfYt0jgiMZdDBKTrnJwng8
9jFFQdTHGU0Mq3pX8mbkawhXrIGvmR12FydM6XIHVGJAUJEkzkhU6immTBK25uVlZej+OvSJyzFq
vTvN9/z50GJq0NvkSvXcfNDIETG8eFs7D1WhCjYx3LQiH49WcbBp9iwLkbG3ER6cBRzT1wi/67b0
vQ7pV6a9D+1FHy37IzRHOi/WtQZodCfp7mOgwfiz6MrI38wPKn7pbwcFUW+UF6SgIzovynBcqE6c
bnQR94uurrJDYgxYkmOH3b5xF+SttkK/T1fHEBNYaHKKdT2tomqhIwJ7jxRb7jIy75dBbkXkFTXG
uG6x8hcGQ2adJNZDRpj4xi8Lcahcd7iz9BK3YCjGF+hin7qhKF+VwXckKfxCTv+uUwUdshRrMY77
VycDONElzn3fWGhPy6mZ7TmwP3q5r7HrLrSJWd5LbdjnEwohrE26rXRShjJnt0yb/6yQFESNFz6/
LsldFV1YHQYJZJNS0bC02jo+BJWErN7F64hCxaMwqnTr5eDC2a1904IIP0JDga1OBnEYc6O63CpD
uW4t2nEEFQFJB/sboWz1dEgAprOScSa2tUc6u663xRF3M58eaNkdFlJ1B6BU3VSZ5q/igFq1axnp
BRRrAPcGmpMRteVnkJp7s8Pv19DB2mZpnm6Hzuv3aLOsizpUwbLVrOJHCJaxTFGWObFzgv0E17AP
sj3ePXurpoN51OqHySD/WQ6quxrRDBx7FTHVoI/7SiLNUiPac2TBBU2O2UL29aPuefciFf07s9RQ
2uiap00zwsLygJcQL73tOfeF0PnDp3u1NL4nLfj60TpNRsAXuPRHv/HtK6AH85kSlZfhWMJJVlKT
c/Vl3BFlmTZtuvE0K7iLNH3Y63A54JEOw1Zr2mwxt6LRR4lTh5DmBqYnNGrT9V5235PXE/gPcxgw
fTJW3267UsygwHTQek/zjYpgFufl43wgccLh4dGMjVdM3cUEfpzMWm3jRfqwMGZDM6VvWgqoSNd/
dtvq7NcaNtVEh4h3qwzEa5lr2U6hr81MzKGgCL+MTEc9hoV7gvUvUdYinWVuhA1U7D1loCxjfJsn
Zfi/6qlQh3QxKENzExg27WQpxK68sCZP7GyFHYbCPaYMAeoU/QHW9SUqHOO+b8di18o6XiuedJdz
916JpHmUIYqU+SPTLRJOjMpfOUZPtsLoTS714lQO93NcMk4ecZf1xXE+YmMEoHXGMd3WtVKUBmFy
/KuBrHEMfVG2mY3rVosol9C+90TRP+aupD9pR2MF8wXUVoySuTC2TdpQjZ1m5RhboRUnjyXksmpU
iXsEw7xxE+fcDIZzGtow3A22Xe1TTSlWhd7SqqaKVBS599pahAgFBphCUgjtByJ417PjKRDepmnr
/K6Kg4sy9nIXKiqoKreqV8aMbfI1i0nAyn6/HcJ4mRruREKkmXMG9Ii8tRHIMv3G3N6WNJnWPs6F
bjiJ9pJQlPZW6CZ4mD9kDKiyU9XpRJmc6QRtgZpfc3wy7Iv5IykTEiWbnkIUXicFKhj12+muTf33
5E43dNbtrYirl9Zx6VzIEOewY3hQ1pASVVrHvjON7mu9Yq8Rl96RMht+LDEqK+gMy9gmdrCfthlJ
TEhaNiSCahI1bRvk8n1phsVuqJVmW8kMEm6UXoLaSBe5HIwdxqFny54a00rtk2EAW1dDiFxiRksD
2rNDE+fGQtQQJVAHTB3qZnRXkIzykq5XUtmvNzHYEPjx2i96a+F13n7uAWg1qkKcWwiItDHT1qkS
IyfsjLtpC6Bkav49sJUHz6rdT819YSNzh6wn/GHq9Sf+4PA5loG3pbEUrG5TmjMCEW8rllkVG9Xv
XFQXH5fmCz/3UI9dtmwLWT7HQwenQS2tLwPHpMRPN9LfXKXMhXi46qE8zjcttPnbPeIcHykxjtuM
fYJ5ZwOjPjmZSeHcCabUlMkBknftS8MJspu3u2aUG5vIB+/Kx/I7ngPtYmRNiPfLlsfBEq+h7pkn
Qwc5YIx6gd6o+wncJziByEyWoLePBZUD5Xwtc+7nG4Q+7hazYLdIevfnY/MTg4wxzSLMWDZ+98HI
g35dFukxSnvvPG92M4mCVTMx2XbBau4d9XpkXoMYw/EkDi/i7qXyNQMdtUNZ0bHEcb6nNubTAIel
XJNeYR+jLJBLfLXaqx77XzUIyS92r0scJavUHHvci1iTQhNFI8r9DqDrZHV2AzNazr9TNCAjqxgM
EL993bS0T9I0kGgLoBbfSjvNQDKJHycf2eSKZS+AvSat9GOR9LAt/ATQyJgc8RcRLTzfZSSj86Ue
4NmKuxZWDLWY6jTLwwo7HdgXGf2atFZAmDKyQCj6w8TMlZi7qn7ds5UxYMJ1UJ2nm0r3jxVe/iMN
Rp94pbpON9iAqA82QuGbiklsxvI4JHLTAZU8S7+pD3CoqasX7XmYHvInirnHqLmqR0HkYglIRClP
RdAOp2q6aZt4ujGrRUFS17o3h5LZjgZDapifhqZki0xltvUC+I0qcTnHrBqZdBQuqjmTO1AR/LKt
u+iJ0R5pwdHrnQo6QdS4S7VEmxVRzniEmbMIplEEQ5h3Qibx6RFUspmP/nhc0XoyDzS5QKKDGy63
p+3WIADp5pGN3pemg0Ld/HtP/HeUl/J7yx0/5BEc5SZTWQLp8FLrSfKgSO86C4NKt62IEWYlgzYh
Ib6kfFORHlE2/t4DKlnaVMnPajoCteFqF62R6Qskfvm6dzxkONO3VoeDsyCChFDDLDHvoUzTNJ1a
ojoqyWXVknU/U/OUMDJpoi3B+5KGk3bsKAuS9HwpBhQb2muGRmiRWzkmX/xfcMYLANAa8gKvYcNh
jVRjCvp1x85hG+ho6apPRHandXb1EGo0Njn/95RtJ+C0Rvuf+uhz5jDWuUGOyqxhwIP4opxT2d7R
RnBfeva+xGO6PZL9YDNrxO2hfPBiiiyzwNDq0n0KNj53+jcYjO4KMu0Pz1aKQzQBd4CuU9IbUuBV
NrmEjqYkd5ainHIaFI+F9D8LTbNvR5qKIMPGmk6RjCcjP+jvkHa9zEfzTYtEzhxJ1J2PZKIBDE6B
YJsBXK047q95X/yuUboOQwIuKIOQEkahUQVnn7bSufMVBGEFK/4P1sPLfIqHSJSOG2JlkCMo2qJw
0aIvSWknMTWlbmlELo1fAjIMAsAPgTSbjQ7tTB+3rMpizmvTOBbyvROYYVbhxM2vzc6iLkmjoA3p
PzBg0dlLUhRdqnkdR1vdG4bzirU0xh5HCgBLz+6utpM3dOv2Af9VshH0Wxd933pba8qKt4ukvIx1
X16aVv13SXfyX9CGhq07gCikYajkH/4aaBX0mk4hg5NFLwZSqvx8X8EpuyvRbV5i+RxMPZWRLsBR
b+NlmEZvAdzxoz3Y1l2auGKRaM6umwJW5kE/B/e9w6wniOjksUaJwdSX58wlS90zqZjO9zKjp7+C
DvbmyOqJibw5tBARjaD6kPc2vUwwUWFQNDol3OpKe7nV0WO3W+WGsUDVnX9rs4TO9NDT702zhho+
QqRwuhn0UN5JO5IHAFl/0hO7FlUcMyRgF0sOrSw7DJm7kT81MB8o1+asECdfWu3RxqLqJi5JDbiq
kuj6Q+MCsztas5EwbviiqHetBbz4dJ2jAaugR7zrVpHDHnaHJ9QRq7pLxLryc3VbQ4qZ6Yb/8b3/
395XBsl78LK0+ud/cvw9y4eSbmb9y+E/n7KE//5z+jf//Zq//ot/3gXfy6zKfq//x1dtv7LzZ/JV
/fqiv/xkfvvPd7f6rD//crBGPF0PV5zHw8NX1cT1/C74O6ZX/t8++bev+ac8DfnXP377njVQIflp
uG/T334+tf/xj9+mcPn/+POP//nc9P7/8du+/Io/0x+//oOvz6r+x2+K9XdVVS22BnS8dVMYGj+r
+5qf0tS/GxTmyf60LZycYuJWYoav/X/8Zpp/F7ZhAtm0VBiS8zVSZSiNeEr7Oy+FQ6Hq6OYNweX1
X2/tL9/gH9/o39ImuWRosqp//PYvceyWZGSzzPl3aNKcI5a/fz4EqTe9+n85TOs65rd8mdpK+ugN
9qX3x3g79lGz83IYwJlD1MwYFNTCdE40m878WXWcLy+JMcVr5qGTg7v1lIb8caudYo4zgW2Yhk9Q
/pugJ+dfsLVSSmHpBmYVUpt0+5fESTuGbh3hdFiGfXSPvrBct5ReqdOax1ZNnG3fkIjUMbvO/YTZ
zmAXS8Vx4stsGGjrqytx/WIT/Zj/rkZp9ElIT3ytpu9Gj9I4naFtxv9NWuVmGBkUwSddeO8bBC0m
FpkYerN1ix0gGfZ6llgXCpcddBjw69bODquUepJ274iYZlEf5BtXCX7H+EnCtE67RMxqbr3TCEtx
1Z2NxoEAyOTL0hVcKFbXgIApxQLRtd5n4Z5WEYQVn4qOoZWv3pTpotUgCh1Hdx7MEnHXqFI+q2r9
w4nYr4N3uraKJaiQMlDOnDQXCo7nbJ1iQCs1dNbJ7FUYUmOByA9/bowGeTM0NuF1CIKP5Yi3yCqS
O53MQNadaDUUz072nQ/ekvaKSxgL0q+Xakg/1D46tLVDSkpD8GQRsUxTXP/f0F31X4Gz9OVtQ7Uc
UwPvKoCr/va3/E9naNn7TBYERS21ttIWecvE0WC9WBWBVx3nGz0fqmONB8ktrPzYtDjaUuEui86h
9eaTye26ag+vljXUtBas+VPo0fj7Dnki/Dz9NLL296V0TyZ+xT+NBT8vuL9cYL/yYOe3b2kIBDVN
R7cwzYZ/evuF7fvRqIfFMkDmt8/idDxL7EVnCzcuqOElnlBjO4QRSX7ttapCZ+vbUb5B8oDRPRfo
AWio4S9e6Ext6yKL69UE0Pn/eJd8zqqwpGpC9vkFN9zqFVBlVnrLvhjRUabgnkDYulanL8WgB/te
/RwDocMEQX2FK3DOVnXxPZDvGp39imBgPIJPhuzOcYxuQbhGvfs379Hhk7rNSdMgTDydbQlGyunC
h9ai/koepktlo/NlATsZiDYYeT/NJqFHP1Uha0kkSKTxefVckkpGmTVCnbSM5IkEGmbQ6aMcInXh
2XjVgzCu2fZeMRwAPxTl+v/9nQL/ZVDVTd1QVTll/f7pO3cchaJlHGTLNFfrnUgh+zUM5guuRyB+
rb2y+/675dtY2stHP08O6KqWo0U7u3dBULeUk40qixeBUgQrhLjJqrUiheVdnG3+57eq/xo7zIdq
aEB0+FwhNfCW//pW+0oZQtETOKZV3o+uapLnlFZUudBTKJaR0r/VVULPVo+dbVi36rfKBdqHFx1d
0zROZQXl5BIviIgIooWL6ifp/yHsPJbrRtKt+0SIgDdTuONoRVGkNEFQhvBIePf0/0rwDjr6Rvx3
1tVVpSLPATI/s/faxrVBmMRevHpLJ6/6Py4B63+dB65t2XCVPV4nwzUOAPN/fLhOlaeGp0GAQqz1
2eHleU3Qr2jTg1YtoWCJ2mzzOwSa6seokW2xDeWngAjBEa0GKTHYca4NesAgQufOs/9h9/q0DHK1
dq1im8IcZno0dSTIMlF4QRyFUpcwvYzYQCi6CR4BpzMjfGrkizbM0TJE4CD8T2piDCfLFi5xHDqz
3ap1v6DIdVY/EdnO5sVcXvfVNZ89WNVPNbMReIxnUvSumvtppc70bcjQ3llmYd0Qd+LoD1YFqMv/
/xvXJA37v14jsN1UEJ7myYLkv85TIcZyN7oZMuvWdITMa/bNpS/wjwtRXfhSkVa+sq0k5rrqzsRp
B21pu1dhpvVZtSZiF7TFi0yQGsr28H/8cPJx++8fziGZwKT0oT0wZQXwH18uykz4S4yKGPbP2Yk7
uLqYWTr6g/Y4M1+KZ9Wa73SM0u4Gum43HffKlHWEFD3M/9fF8999iu26mmkSgwBM0tA0VZ5H//Gz
2DB90iRVmXpMCrSaus8fd73cLsrm/Tj+ivhY/aasxdmWTrpR19AZWuoPqxw7/3hAaqv6JPkkCcn/
Ms6VWeXRrsIzVdmHxF6i4ON3F6KjeyJYbI15SKeczQaTxv//U+Wt+N9fumeq3KDoI3l5PEO+VP/x
u1ipN7g20bnB1IL+HnsmpW5lgfpXYfMakG0sxYtzVlc84zq7LJWEBqutQsneX+VLYIz7e5WmI0Os
qfeNhXlUp05tPCdCx/EU2J0prhWjv2aaOhLJ0JepWvsEP+HSWjlkSQ9qAmaXCyPbNj7qLgZBbZy3
7CQZUowXJjT8Z/L8lfgLGqjC/AO38a5YKppdMtkpppqosz8G8Li8bJsXZGv6W5dzFi1F0+iBhqHZ
fTTHXYsrUXxAAPkzkyBy1pmGxFs23ZkdMUELYFfM62P+MABPwps3qexAUPBZXoH/viN5R7ZzTLvi
oxKzpYpBeM3PYiYJoXPJ0SmH/IVZKrb4mgFRb0WJgwcFRJt125QJPys44TLX75XS9U3UpikHb5wq
uO+WvF4jbTEWorLLl6NAXbY0f0Bc++hwVMPHyN+ybUDUlWtvcAOU2FpRL6Weon59QPkO8tpFbVF6
UMGUpka7aN6p4AHiuWIEeER1L035ga6gjaEfPJqkRTkS0W2hmTh5tfNsuBvxol73h98hu+z7evKI
m8TVABWuHpv3GssnVpCyZrDJV+zaQqHSdQPqNDx1ovl9fFXLYt8bnn2r+YqXjbCHCeZa3FnNb9ME
DyOUhB50mdD1wErD8eEMyAis70OiTwT2qsjnluhwstd5cndcJqtOGVEm3fcv7VDrjXM8Ck0/Kcz2
QrFjJ3QbaMAFKXcORhTfsUQRuBp/fJbtmo+wb2Ayz7dadBjmSH6HkVL/yPUcEmTeaZhEcVLnk4fK
xDHIa13vnGoh1zjZYn7Zaeorvyb2IPLmMcHlO3vRSk7xueSTZKYAcCLPH5J0aQF+1hiHJYo3tVwt
EAVgj24YWggN3cXbEnTIdQHXvHfPk4GmeXJXvoxhOkHwoCEhKOZ9+ewc7Dwqb8Zpkc0LTFY/M0mn
nBjcxw6yArMzUZLYe4YdAQ1z426k90jqu1kxgs4Sg8+2++Mc4/9Fuaq29HNY2p+jiizmOuJsIwhn
YG6eNkyBF/YLook3peWH2d3f2gCi4HjIk6QXUpEXZ50GF6Slmpff/Fba1zaxToMLxYgwep+KRzvn
rEZ95tvWzXJ4oex9zGJXGPX5aCGVTDnraU3Sqbu96d2sXspde+yRV19A5v+dZ6Dltpg6Pr4ChFMG
WX8zsIRN9jvwh1es/N4JURypmJvzCIFXotuLvW9Ox6ffmnW4tzW5w1bfnwajT17cTnygwXsQdooU
1XH60GM6weuIscolNytiC3pOd4ecRGmimgxe+KZXmLbBE2y1HxqS/K9ihoTe796imlGyGeiuBMlS
VcM6yEiTuBjI6Bzy7gqg4WZrWvu4plFdTG9MGz/pHe4Y1rJCXT12MC44a45EN7Hs0IJJH5RDZl+/
Pp3VnuPWS0lK3Dj4SlP/obNVeqwuVlbUbDzyh+M1jQ2rgpVP9HWYqI4DO9JD67FY+83705E8TWAd
YyTYc1GaLJtPgOlR/LoGHfuEItOfMsKg2k28GK4bdU2NfHFwH5B1rE8Ya1cENW6BaIBnGTFAefLG
BSpu/fv4+I+TDEdxPItO++a0icqblgB8sqdYehtgzdqCnyHB9Uxs1HI/52KBOyRrh6KCuiEfIvLc
7rx2aOOvl1kTe026WR4SPIaVC59UgxeRwfT5eNJ62c9qy9fp3PHee4wAomIofh3y8YKrdZS9EV66
h0nF37uyOTolojQvuAJM1ZsDY8CiJW9cFsx0TayxLfrb0LG5vGkiIUo4wExLwKcOqjobZMYlr7Lm
2nUbVChzTmJEG01Ad/PocQmy8QNXSHi1wr6DXywvvO3cW0T4dbl+VljiI9/gRQJ+dc4ME+qHmZ2c
fnUCVHLXbQ4GVnE3YgQx+mmILPqyJypC/ms0H9KfLJzToM175KZTDMuQeC7OlalCapxXn1uhRWa5
lCd6qeP+PW5MIHJQmS1cvJtXs/ham2vuMvEgb4VEV4DzmYaZid8uWYskXly2Y52bv3jYAP7na5jW
b17Rzrc1qUAY8JgHdFRRPqTzd3fs65d6+1OQGZmIrfiRW/v3EiLr1SpNIidGT4eUrpFX0tqn2Vbu
prpw0AfVdKW5S2dVzvUtWTIYuoSMIGp86vcK7Jwr7jaJqC7yH3q6ePfzOplBZyX6s/NuEowWHIWn
NrN90NLaDmA6o3BWCW3qFe72RCRXKtbhxAJ69T2HxCunGtcndM1sYyqVoglYnVdgSj8cAppgSIPs
9E+utpgjeG30vI9tkmgjw9ic8DhrUxMXzj7iFODHS87WhrS/YuMwbuoSoKSnATq+qtlYwzrTRFx2
TcIX14XojSFAzhgHao+DfV00dlDoxSJyDtoL2OnfwBj08wrPJu4cIkJy4kKfbcBna4u3d9h3ypmy
pQyaTsqYFohn+JKXjqBKtQc0o2Z5SAKkX4sTQXcfX9aFvvo0CNjbUK2UzaGip5s9OvTjibB4gfu+
qu74hChmvOFS2Cq837QJgMfRhdpQwcbawedhTNtlAkiOrbT/kwtUH+i19mif8vlSoPmpanojAmMe
N0wcp+NPP4YAAt2H1rPRhrRDadgC11cX7VS6BGvucoGiKpsTQdtuI2dXfwocXZj8yrOxr7p/rE+T
coDkuTFVQMvjV1slIpPT+WS5lyUvCpK0OK+Pe7KtjPxGjs4LqO4LOWhIgS209+i8LoSAZS87lCaM
csLHQmCgEE1/qcu0IkQu36aKW6saqK5Lu1mCTGcWSXrqM8hkdFeV5QVzVWFbEpDgW4geuyVTV8WI
awdZUTKxHxgLIy4bGOKTjhzA0oIlfYHRg0YnQ9Oi2/aP48pWtA/dQ7PGcDfemS5woXakKaPoIdFv
z2Ntaxz/qDWO17cEFBKZ+Ya2fiXzI9O+fXWhxrBgc9grPBRe9mC1Out8Iw9RrOewIGCpgpfisrV5
y+fGUmPFUXbkYRruSVb8jxUuVltmSDLJEjsXG/BOEQoBguG4LjMoybGbrrOfGJ5y/3VuE6b3KTyj
9RUNkWQj97jethEGLK981TOTk7dMD/3AaUlDYVzkmXr0/lbmfRrZrNyLCpB8UczR14jVK9YoqVCq
217LRtPOn9HrOg0jg6MYszX3jSQd6kBvullWRdNgNHeraCJ4oZlfoBfa2bE8HTWgMaD+YwNYBsfl
ZG1oGt1JO+2DQ3IrIMdRj2yz728if0LyVt8fP+JcIdUwK6CZ6vYoB64luVR6Qrwi1A90iuPQXdaF
fTN11lAkXuwVpMGtSI0plcfvy/asMw99cG3QrCUahsNqJKcHx+Mu+skKJwJn6FmZJC3Z3eJgqsg4
/UHh9A9oU+4TeWWMU/oIcdq5V1+PwgbIUXlNdPEX4yMRQGX+5DBvvFiTjF5YYW5oGTCWtNYFIiqi
KNG2sn/ffyhu1V32OvczYyZfAOdxYeIT5nkIRtPa4KvhKGugs8bHFyAN1lgi6xC+MVY+bWbQa2dp
pBXt+XgEl55wUCKNTshupjBrOgbVDJ/HQ20E2TTzmUPzEliVi/pjzi8LSv1rZ6BdZEJxKLy1DujT
7mpqIKDNxjNTDd9Zq+bd3C047+l3sIqEAXTJ65rk9yCevptr8gtpVBbLNZmGoy6Dny7RtD1BO2d9
ILzF9dQehcNdohotuSn94yjZEbACd5I9nJywYq+ITJQG0UiAnmP/0jsq1kkm68F47WTSHo3HSYcn
S7xm92mVhAg37GOCzd7PKhm35HjQmmUyvQ/nU6Cp+JJlrh8AsAvdD7mQO2w4IlOfNpkCaEzkAfYy
GRBKkT+FvbXoUaGuJAdqP6eRAOgUJGV4hD9ApQ2sApRM3gG6Kgxiu9K+hi6FTuL4VypNDdfS3qFh
5cGu7flFlWmGLrGG65gOIWvSd7FrZrAYJgzJ1PdkFuIANsogHNGiG94YLvCivTSDScZoTkSBav22
OsrKTiYsEoeB1ojMxdImfdG2MYCuCLYzmcyIYwhDVOJEaeuQ2ijzGy2CHN1BYXtS3On5P2HcSJ7c
gkHnX4Yn3wXW2cFiTF6fd0rzDuQV+ha/I81H3WZg68MiPTPpLzDHn6ZMmMxl1mQpwzgJywg3mUOJ
YYr72bC4AQmp1FGUcfqLIjYd+2bzfAUgY32o9m00pmWIYvqulqmXG/GX1M9bjDShDITMxkTdbAKX
IS9TK4JlLL8xuPgsZJ4m2NnZ7xj9QrUDgSZTNz3iNwsbKQD78A+CkKeTB2rANVG87a33M5PpnVWO
pxjw8RkFGU9dD1OwJL26JHwjk+mftswBRcRvTzTqjUtCqFkMP0sVV9CKsNiVKaKGl/+0Z/WHI1c7
tFYJRQsz/wuaAOekoyNXZSJpK7NJ5eeSjpLrLXNL+50A03o7qTqJpjvRpmm1/M7zJxOBMEVmp/lY
O5FeyTxUg2BU+bdBLyZn9C03G5AVEbtZ92T0+Rqs4pNut7wlVOh90Tza1WhFIxGsZPb6Yqm8YCpJ
aFlVgqhAhxI5IA2K6I/IauDr0LZfykymaAdKvYT8Fhgy+dUlKLY+8QMj/nFvjZbd49SAitueVpkb
y8SQZj59W/hdtoIFgDBhdk05QTkyddb8tpNAa04b3NH2mi+fyQbav++fZwJrawoHf5QZtgapsHA7
CbbVNBJuGX++2F7zbfMu2c4pMdX7J1JiDu2JeMgaF5xDXK7VlDgOXL6YTlJIiNSFJ/B3xMt1thgS
6ZLIxctCiraAW9Or3u/FMl87mdHrzO5bC3hFJbzXqn5aVsswj1DfqUp+pMbE1MpNLkm9I+/DEkWt
9GrDeY1GooFRdBHMsTwldfFMgXkPZwc/HnYRd/GuHY5VYie3sNOWLh4qaw0dR413NxvA0qDzFjKf
2GqsH3jPSoQy8ezQNq0lKTlEGnN1P4IkALdCyCe3ME4UEk7/mRPfVV0ycd2ZMRGRnGFXQvDhKXFF
XgItQxLapWq99frwYyRiubf4HYVMXa5ruFYYWY0wBd9X5UsXtDKluSGuGY2cHTHVtkOujZe6aceg
7BcFTih4PJFSlWVEP+NYPyctBjolXy82Tw7pqid4Hnc9IeEmljGfWM6XnjhpzuALsQHzvSBoGt2F
FyTgPE/u3Hyi4PV84lpmhA0E7Yz6RCIXsFc/S3RmjKrywrbtiqK/l2TtLRgRWAc6sdcL8dd7Wtnn
SiZiA562IkumZCvDrZKp2aNJfrZSvhsdedqWTNbuidj2ZNZ2TRbOtprbzSSGu93J426bJmgAxWOa
YrL42cujzJUJ3hlR3p7M9ObbZiRL80qJohWNn1iA6St/W49WsS2jPHHba71cCyYRfiKTww0ixBOi
xGWkWDR2CJNqLM1ihNKbzdutSQoSyAni9uu9fbcnmU5OTLmuv4D2LjggyS8HaSGc/heuw6uX29B9
CDpXZeJ5Q68cNBsp6KO5nnCFEKCAH8MnG+mxJDI9J9kzmAhRz+dMZdmKML3ZA4+Y9QG5CPXGEqwy
gZ1C8uo5ZLI7m3HPnDkydNLaR5nbzmZ8CFui3Hci3ZFC070fKe8y711fufBlArw5MAVwCAk3CYdv
3HhsmdUkQ9EEkxYiXyRIPq9JlK+IlueMXl4qmTbvydz5lqnhYADWlon0s8ymx+lV89HggwQokdJA
kWGvWtYJEx3HIPH2kMeIkifwvlCXxUf+f50Xlgs1CnnNesBbc7YGSFd2Sctd2jrRg7MZ5Hn/Di7/
Uqa6uDpj3pxV5D9KS2SbssMZaz4dPBJiaz+2ov3ej/knEikrLDJ9vOqo0gP0GKXf6SpMP1XjKqos
cirNf0w2sZI4lhPgN3NsZmX52YQqi+2WWR/rIqSLflnYH6BF8mAR+jc1J9/THT9RF/waF6/GANCP
WAHZKpn7ENUeev01UTDpTd12XZtXL0+KW5I9qh7hO8yJ92jFhDoo1a8dGE1ojRhq7GTFSL+OJ3jX
MCMbIpPWEnEQKjeODx3K+7bdJOpiQwVARuZCs20tz9yVaViY1g/kcIY/2zOFFJDxDnUbxTCni8m+
nEjZu9ZVE6lZ+lQslyn6QoOc7rfS3f4t+7uidi6gLPdlS647OoDIWiyFd5TSfazzLtSz6jYxHMAH
RH9VqVbQ3pzNnu9g/VNBphP4UMoaYPzYDOFrAdGBMUAo0Jx2HKDjji02uYKGG8OtLHB8pWYZJWZT
UbKRp42qiQ8MPCjQKH9ZkESLbQTD5u3xatjPs0moGpEq8+8yG/+luvkMAVYPOuG+IZeeMXLPH8K+
NTbnm8gn2weia5xxsIqc5PG1T9XYbclEwynOcktVMU745aMQRvvgKYsWqMQpRajfSHGmZg70b4Rz
77wSDCIUhZhwl4YqKjSrCq3HjNuf/XHGUZWoiPx6+NRWRlJCDnSsbDAarp2tXgkj+TvN+R4zKH6q
u3a9eZ7z7GQY93F2vZaL8q1scRC3nfk5oU3ykzJFcEyShnAwPBN8n5BoG5El8GYuognqYrSJ2RL/
emdYKdkR4y8LIg4TFPmEkFxXKutUzI7GOGSxL1UGu2bp1Y9iSvaT4nT37h4ouhX2FYddIRiP1GX3
0boXrGlLlIwOZ3eqhpiRotH4wC0zYfUaQXOqc85kGBNTObrDmc30WTOWP3uHqjsbKWfITzSw20ZD
anFYcV47KTL7gTFf9lKs3dWkACPBsw3p/3ufPwmbGUppEFQ5p5aYhxBDEul3Gn0CoT9hyTZhKylZ
k7qcrwjlHteqqMOKF6HeYDBl+aXF2dXh4Hq2vSd2Mq9atrZXkVMUtxXBRLqEeE4l1TN+kbBUgXwR
ktWfNHcxwm7une97a1lXsq7Q9cm/ZAuuPGRu93z8Tbaf3guZ18bQDTMCoebiVBn8BvlP9sSS+GMF
U7fW9zXoKGyeQNEy7ipnbF7C7M/F7BlPBqjWJ8jpadxpQwTrdr3o8NW+N0u2hIMA05JTKhYIq8BT
cg/JVhtrNUccVAjPgXJH5EvvFtOVw5nwzXl3Y7uUOpEE/8LAvDDY1yRaQBadZvAYBfROfWvfM0wi
MUcVNBg77aKickruX8CiRWsHR1c/be6prNvlMcFHiHOTnFnXaHkk1gYSbPnej8i9qUqevJnQbg25
v0RWAXDHr/G1+GaJDNzrhq4fjs+69xfAQV5Q4Io+AZ/Pw3LorIgzx125lpDw0n12GFyF7pnRLJvR
cocgqPJ/famd6o/cyIsTJW5JC7PPp6UzFoJ9qYgN1jElHyIoNtQpCz7LncyUmH3f6Cvw6897/W/s
x/6Vi+nQnsn2v14NSpmk6mKvRcFEDAt+eW3/ORf81ozm6NI+aKMgLzM2Y/qwIMkQ662cVys2NvJC
3XSJcHRxUw9/gb/q1E7OCFUopYLPtss+Ys1vOoq8Jpnzu7Oeu9YFzDiD5zn5t+tAAtupH6J0pBAX
E8ejWWrNXaY0k+/gqr4OON2grqhZlKtb96QjOUc+bpM8v33rK1gbUHkqfDHjK8VbPhM9aCxQfRqt
eGyqLf/hrm80BGzAzHxnkVXcN0L87Suafq/q3xV3Wp4xlEg0B2Ollt6+TPEt5XZ/b266EZIqd013
/bUtR++h7YhVsL3i37gBL1IIhkfnPzlXzAhuwrz6mJq4A/inNUslMoQNTZZ4adRkE4Qa5vCbnWoX
TWTO5ZhHHFOfJkcw4SQF4FYTDTQiuTrEI/QgBnJmUgsPb2ayAJQTba0eeIT1RHscSvwn9A6B2YEZ
abV05adY2q/HNs3oHRYT2D/63Lhp22jTASpNXv99LJ0H+kjnfucSpxjNqadjrzx/2XS8FLgHbqbg
IEPqyafHaP0G2N5N2XMnaZT16XY/dy5PgTJX8WyPY5yh4rurdPr/dNkA6ZTZtU0JDpMPM4s5pPz6
+J6X2vfEdgd/Ih7onJvuJ6PveO/X8nYs6lqDtQJhDpdOb4qYCol7Uo5AXUBu9LGUN2lv/D3ohT2V
OWISVuLFKFgcEMXGoMq5VDlT6mqaslAMK09x9oLGuCb8LptCDScI40PGGMdvTd3sdy5bwWUDKypa
u4jITHV9qx14CdH7tZY78ent/vHfsQrSAkavpBXMIWSFBtMM9NadCPBY3H0JFQWj15OTeThIE/d8
PAntkv5INNe69mxKx3z65gAeP+N90gPwrtpVabALLBrLrLUwA8Ma9JhZ7BoOO6XANhDj6XKMBlPT
izAXNhJvwMrnfmJ6eZDKEPv7uNipbHA6+jkMIuk1krc3+3XEBSgnWlr2oi/ipHT+jZr6lGEgvaus
muGp3aCUJp0hVCeuIam1Mr0cozo5NH2y3VnlvsauOr4NDanXFMv0Fpn6bLJrvlQTmR5m2z0RLGjd
1N58MIncBHTswY8mJpNZmAykkASauQSOx1hUz/rikpUMuyc07ad8MD770XVP9jpt53zkF8lw+LZ9
S6pDvf90YP4/aN7GPOw933X9cdMlk3uycLNJcRVzqA5fat/Q7TPDlniRk4dz0sdGlp8aoZ3teSuv
INBrn3bpnGyijTuQc9zmS/Vk5fb80BYAOgpOX68kKFFajjlu2ei2fou5CygxYqnEfHYanawDOeN1
fpFoud0ERlEiDxwg/YihSlQ/Ix5DjvPmihNouDmDUVA5hAgQ02DcluI2gop03fpGa8/j4bmPSS6u
0Crrx2knntiqp2g2anwfg/2iLwxL3a7/O0h4Q2eTTGf0f4+HZoLKFfRp98rs/i2d6x/eMjvh15vQ
e+4JHAC49j41gjZrryZ4xizvUXl1D032MlSeITUWb2ZvtddJniFKWqW+geD2vDIECAjZeDPcFBer
snUwWcY2Ho0p3FywV4xV/2cm7g0UpHm7gtqEDwTLyqQwATkSC7d2cVj81tlr34AMndWkHi4Vy8kK
twmtGz03zbd1AryCw6h27i3cwH7fJr9FySt3DLWbEvEDjBScvO3+jKvtQ6P2fXC0fLo2STZ9fUkM
TbWTscxaoLEKIeKdf3svvmOPa+7tpv9rDPk5d6ufi2D1bXrai53jaSVJfY9rPBVBX7nQy0yiifJR
/HW16yFV2PYKEQFCH9DKvd+TskHAwWj6W6r8K2BsQHnXn9GZbK7BfDJf0IzUCg5DhgNp365xNXJN
AuR37o9fJTVdnD9UMKla0pO5AJX0rpNpKYV97hgGn61+fK94154J8Ii2rumjZkJ6nOXKxTVY5s+b
eb+SQXNzFPeDUM7n4ylAv2VB365hNFnfF+r5ziwRW5T173Reyqgcr8IC0NMl3Z+6N+1gLpo9HGCT
+CsCP9VQvxNmr/Bpzg1SXhOpzZSRt4AAYyGel7h2lcg3NPNYrkowawZOjddxxo1qIBfp3DHClFLe
dO96nEFjDgTQSPYttBwBlSGjMYVB/m9fys/WzmBzoFal6GbtnCHNiFhSgZ6VFdxxodUt0cxshy5E
Dz4eRYkYlB6cKjQ3qFk4X1LE1fCLbN+tm5HUALZiLueGKoVXfZ7cq6A80gWGv8qrdEgRj0LpOOaP
66Kd8B257vy0bKxKPDOYpfulxljCaJK3RoERPpDHAd6iHBh6MZuthzGyXeYK2p4ACk0KyvsqtTBA
EfdTteJ9HbZaAjMDyzG9qLWyn4BQj8+3GOEQS/zr8V3VEInPGYY+s3UXdsL183Fc7VLKkslgpxFf
E6uPieEHW/3Gqi8pqxN/tkB3L3rxdtwjXwJ6lFHKLy3PlatS7j+Bss8UdAonqCwMHMttmbFjv2o8
/ae3MVNTvem81Erjz31OIm/v3THbT6+FsuW+0gj1lMzZX/JC/D6f9DsOmYekdUuIrt4/kqovc2F+
V/QF9YKpI3ol7AylSDcpkZpOHltAs/151KfOmLCG6jlxF3Nix0xlZibz9iOHQhMf4tJDtWepyrfM
04ZgZSoDkWlbH6dCikMZ108DD9bcUILSOxeMI8Ik+VUpyb9jPznJpX279H/X3AqWBbL/iMMxbTGB
5479NGt8Bl+qIQoKAeftZg8No3VdW4Nx7jdizglQEGr6QNIOCGdFmQO6ezSnUqzAHZOe4Cs8iuVN
3wYD7ZiOH6DvQk7kluKZ7X8zVgISAlrF4/kaJ1JesXvR25QbWHf5JUwEbgAnNl+XFAFksfTR0upN
kNrD6fj78goUf4Y2ZQA2EeB2fK82pUncO0kOPqFdQsWosgd9uZXFrUh1aZsQ57mGJkbHlkXHKr+a
KHOK3AbQ6BC0hTCX4DGBp7d4PP7EFDHUqdF5sKaE6UzOkkd06RTtOE/O9rBlca3QiaOfWEVZ0zdl
SphprUm9yU3AEIy1KE8k86bqQVm307LjGkfF8YDO/NVIK++cCuXJnGo9TK2S8g5VnLlU2en4om2I
TXfOymrGkAfdmrVnjGsi0HTDYZDVXwiJnaOCmA6KTDSQPAhHl3WU3nw3YIEW8WG5Ygm9cYWtmXUo
LC0KyA6LCZXwiPzDexeifpnwXGCERIbWDWt1K51RBOPKUF/lNS04DsLKIrUUSWAft5Z4GBPDBE+V
RYd1Y+8oPTOVEUfVOeS57NZDVfAk0pa1MdSOa56SP9gz+AuPb4+EIf5mDV+X6X4VHtJzc3/ZmG48
NfygE6Fzl2SAVJ2sHcN0C+LKUUamAbsgLZg33HXlnF3zWbuoMrryqDUafG4IZVAttju7HLH/PcT3
C0rPSJj53cCRSZXrYhhSzSmJj0+VwG5csuv86KAuBWOC1x+FnbubKuAnvPydZm5Xi1gvWl7tjJSC
rBNy+fS2fStmE5xz90uaNzVzBp8j3wBeb3AeSGAihGB1oJgEc5nbsa761UFZPR3/lEevqBC59qWc
KQCh+NbGIpfCi4Cz5cUrTeWrxamlMKJQDA1l7/J4dMHp1Jw6yOjMb7w75jjeo1s8W6UlAmdsGdjC
5QMmKr7kQ5sA1uo5gTCs5P64MevLrhT26TjN06Kf6M+94Vr3LnBnSMRmRzD76jUvR3cKClNlwgis
fVtcgl0r8bEo/JpfQloNrBs4sOPkOu6RrbWtkyrYUlPT8h/enYsNJjhIMtImq+aDubFBdPCycUcw
Yzfy9KzraY5IaFri4zg4xLkcXye1UyMT23vUzdYfF1zCrEyXrsDEvo7JeJ7MjcWCWEy4CHjfMxe6
YZMt7zt5W1w0jUvTfFq3VVwMrGx4cliEZzXapyKlCGmEu0V56rJizFO0n2n6ZnmGdlJcOuPeRozL
s26cljl7KIyOCAGeZLUVZ13wUzHG+pbvbffVaqWYvlUJwoV88LXYhopPST+BPMAPdRyLgBwD5tYR
HBsdQ6mX+DB86Nl5xVARKpHe1x6QisoGgMGkzUnaCxirbw6+9Jpg7ogwUZrGfP2laZkRHypYpNj6
tzTB2DlaLBQMyAJV5d2QwT60o0PwubQRVKpChGKrPx/HS+GU5EG6jhJsI6ufrKh45xukpL34pQ5T
c1YGfPh1VYStFLhYlfjrwD56MHPyz61Jd6MmzcRVNdgLycAVwObGzKhaWhIqWTE7sms/3lS7XNZg
Mpn0OQ7pzTY0AcpatImd7DaFFLP1XX5GH6H7a77+8FKk99VEoVmMa4lyhHJka5a/WPMRTFrM+XqN
YVxqb6cKTsMnc3l+O/m/GqL72ENySHqUv8nQ/IPI7i8Guz2WYRs0yN9C/jaD275mUNgebMR2vqDj
kUF7pAQOH8crZsuiW94rO2J16BjAqgblvheshQ8Ln4vG7abC/GmsW92J9twU2GhmwoxDGAIYn2Xi
IhC5wOEsuDI4fu9reEZW+g99LrvflT+VQO+7GulyaPR6mAmaM0UzgKKl/X3uuXErtD+poqLsBszh
Hzf+zjzBX12MfvnGQBTEHc2q0tyvCYgLA/ilr2pzFRqt9Yzc9jsxtqxwV7EFNTIY5LoIfKCZP+1l
8YclTPUguh5ANLG5LFe8U+O1rz1vLKhVQUIOrNTSNq7mqLRR6WrFGdY28jpD+1PYZAEQmdBT8Tll
WNUuNOUSZyJJvNbDkniIr0DKNaX92aBGGlIgSoNdcZuLhJmzlH9LRebXoQHl8FwPgOXtRHs3K1Y2
jPPsUHdYeQ1TpoULw3H6RWZj2cpeqlY1L0j3kR0jjz8yn0TK4uBUMWwN577kmPAMJjtSlyV9WHIw
5EIiG2bWEBmQrzORi2Vni7CSGuZ0BIAH/ZR8eYhFEsah6CPDGBSp40T80IQQrl1r98Tc1g6aif7s
q10UcPO/BhFe/tfqFGLiil9IQFZ/zsr2bDV/u2wCvm9mVTCIlFFKPYXePozP27j/VAyFy9pjIqU7
JM1JEimYX1MINzzqMkUnkahijZlLBYFnN2yTtPpbBamZCLTRjDuz+uUtODZ2NXkxdSsYZVzVNIlo
ArB6Saci8xdUoEzS29NYg9KfNMjh6+Ze9257HwjOuackKQOUeqLLXswrZin3AtheI5ylR8e2FPGA
hPxWk6oh9mUMDZ1pq8Hd1K30Vz2ZJt1WPm+Q7fPKed40K0GeP/8/9s6j2XIjPaL/RXtMAAVb2+vt
8/3abBBt4W3BFPDrdYAexZAcSQztteGQnOjm64uLMl9mnhyOsxhfBAsywA7+EFZyXh+ekUaaGyXG
GaaP6lilHbdmrKl0IXKTRledshnON6fFS3qpe5XuJHFAFiEWVlbXW632vdef+9iNnsh6eu4dGFJz
bnCibYLUkBuL1oXC9eNHy3Dl5bfdd/X8Y6fCeDhoU57dJkwulGefDQcIcGL/YPIo9i1bKDdWJBY0
K+yAk1wWGU5qOoMko/wOS5GYLhSUece0soJLiLvm4i2UZzKQlwbE3k3IikQO+0Jn61cz7MxHPs4a
ZQ4qjMDGsUG0J9cxBF8SaefnWLPF8vXbUZcd3Hu4MEGgI1grMaXnsoDT3UUgDEsaNlKa+DDQkTlY
wm/L1tOWrbq43MW3XmcQd1tuy7H7VTPUuDcMow/K8vaTHHFll0UKRphfI5lanNsIg/D6rdH9yZyx
UDYFmLx1QKbCHwHN5AlGpet6HO7oJ8GeSetGi69ihs+Ft6fByhQj1oZ19EOGTxgFi/NqISyDaLzm
w5zcGh0+Z+akj7Xp6VNuhZ9yQUIgxSAkRfjNMmuCXpMFvdn9lQZAdtfbpp7FY1tX/lMBnKU1of4G
KQbqSEaP3btT2s3T+i2ylcRZaVac2zv8m35Yppfcr7f5Mqws3wnXfsEq4b8ONMpu9FCcGaGoU6KY
Kuj6p1Fdx3JI8MBnNFsyZnSoYoRx6mDPxJd2aJPOZdgh3R1Pvy2n/qKxM0MktfEIVfvf39e2QBG2
6WZUIRPUSPzol429hetcDHazw/Ahdn2fAiOq0muVCcp6yEsi3NIEwFqUdHQY+ZFzsGXdbAcBDQqI
Z86xNcRPCASMCdV6Uu1JAp/yNPqgnOahcEX2sH7QcU8vkNLDZ5n59BBBOLuNPSz/JXTagPK+1hxR
tkaYvFaN9+gxJQ0c5BQoX8RvmEMm2m2PKEava7Q3ITkkOy6z+PaP6+jatDxAyeU5qDrmuZ4BiHUZ
3ZUJzl8csQwG13mSxKqAmEQFaMQweYCOGLnotVZW/w4lds2cch+YUO7B0V8AXuFQUmgJec2qamIJ
N5yUEAeMvkUpsWvcES4p7nPo4jxbl9j1j5t15kWjD+4n2zBP0nT32L0yupZdfYrkUNwZ+703htzy
kMY77s8RRwJUmBlwzkOp6g9zji4f9icK9PQFp9DHWC9Heu5Qe1ia8aOwf3gFNUhJBeQ5Xyo9yaFl
ofUNN1vz+5EXfpoe2pE6bt6U8laakLMR+3YG07h9338VsLjO6/Eu6y0cEVbcHfBQ/rM+yI2qyzTK
kup47qazgjlvsG6bSY1ZZTYfQ/XiVnx2YpkJYsT7kliE4RhjD1Vnn6jcLrfr3YSs4rYKXOMaL4ar
rEWQWkbRVJ7hnsfYdhqACbKvbAlBfF4Xl25ZXxn99vz7CCP0ciGpsk9rNQ3/S4zjrRjnikWdl0UV
hJXXOL5IfNr6smoHUM4GzPI7jaHwCW7AMEt48U5JvZ07QfnH3eEZNhJ+eFs/AAwFycP6d+1g4tnN
uO9QVfPoJXmw8H5fZU+dMfinmx+OztWLJu+6ngO4EVSUiTL9gFIbEcAYiguO3WtGcx3ywDLWbwYI
fcsJFMvjzhL9xP7bz7so8arb7FQPgqzX0SATg+7MOyL9+ZVak+rBApe3NI35abNUxKOZrFtsuCCe
NJl8xJQUQKTufvBKwq4uivGcxcOtCrASxXyq3OFw0XccaWSN56f2k906HpA5q4hyYSG4JHUFXm+S
t7Rnr9nqtX17PQZifbjJRIVHPZuQsqk9X0d0gC/h832pNFxIMoCfq7Eh3WFOW+Sz9DTKUG0RfNPO
gqKQJkgnjAG2urfyc+Dqn0EEMW1JbFJfbm9DPfvP9WJtt9gj6QmJr/DtwEuP83TVjn2sc+pz53nW
u1A67Q3L+2493idhHZ9sH60u8efTOisYWtd6JP72hOovqTJbvomhQF2D09qbkp2UMqTDEGOkaYbJ
Ominr664EpKHmWsblhEcZbq0KYca7Z/rGctozPLYa6o5arNVhOE7mo/oTVjHiLEcaaOe6+mRl3sT
MaH7faNpuv4dEVGdkBq+YCipUW5c5ojk6fcu+hyGbY3ftWI5EX1nHuIY0FbX4ruqWoR3rJkDfx6v
P665Dq+KvjPnFB8ywOSiUWiCM34ae0i4aZkzRfE4W0AEqgsgJNgCKC+JkT6tA4qhN7onHQ2Pte5o
4emMZG9pw9oG9C9efVqhob8rPh/Zl0TrGwA90r3iaEx2c9x9XvfSgrnYaUyTYRdO6A5JOe4rESdY
m5hbZbnzEHCKWplUS7VXsaf9iQ1rKRdlCbN/06r84pds2c1pJDyUFQG0RKXGJeiJ5sfUMo1mwDj4
2U67CM82U7OK7plVDwEpdgKnhDhkUfm1pM7LJPJ/4x6daAwOatFfVNG+S4N1uVfjtwha1QlmTYOU
UCsM1RSIw+Omk2H0TEQvNP5WWQwkOWodDJ0v3Wk/kCRpyjSnk++a527kwVQaRpbh4HhPq4+k/7Pt
TBHUrYy/1VFLOwtvDfuu+Vq1hfkacfej3Xtr1kpuehlx6FKmfgg9+eaa9njJOg5nlYlRAVUFKIpk
XDzaxOQ4orc3XaZf1+RADaJ35Ys0As78+q8iotnY1ilMa00RPcSM0hFTWYKXS8XQRC8dcW/MbESI
pzp4iKXPxc4xks1AWO6Sug13MDV9UeP8loT5vfPkF4/D6gaz1rCtwvwTVW7waY3B5QDZf6EaoTtH
Qzwe3Fg9MmC9zHwQG6/waEedufkJTTWubRiE+E0Pym8NS3HNl41zHW9NDwFRRLR6VcvP7YLgrryA
ToDgiGqScnea8h3UmxGooeVjGk6f4zKFu/rNDug7AMy8SRy0DYi1h7736A16K9qpP9dGwouRYYtw
coEcPBafYqeuKDRJftFhqPdVbmKU4hE5AZWBw4KPjcpfJF/cE/Pi4EZoaDdG9Wtb0v3U+NQw0Zj0
apv0GiK839d9tVG1z5wheFoZaIwRAAn4bcfbLxHNPHGC/EkDbeK+rF86OjXLPU/hIwRGyr79WFxc
adU7MG8ghl2LOh6wDyziNgGhcJMtpvc4Z76Q5+Ex96cHjL38iQvzYk9eurM4ycGQhu/Wos48u3eH
3ugdDa8fMW5+XxluAx79Ogqmi18AaZ17I+E+yO0zNvY40wjlWDUkfLNniDuy8q3rmsr5vfN0wmO/
HKUtWtk3djl/nZes3Ho9dT0kPl2h+EF+aDiBkBdw0voS4Pp1S9P+QKHyl3yqX1PSE0eyPcmesZXc
hPSCHCM7tzALC4KkKn+3tADv2CA6NeK7GTvpqROd5nepD8rw+id0afHcDgKN0ir3zuh/iYzgsnLX
0tq5LlWItN7hWCM+zZJWpS04ZHugZc67wOaet9FUliyqRN0NsyDwNJn+VuBQ4E3Ahb+QeYiQodqk
KFKQFebYjh7T2fpudSNOxgxzQzvxRY5c1iOPsVWMyr2eREoIqBu/P1UmFxxhyu+ZS/0Zr/9rMG1t
B7f2egBtY/UxaPz20jsDxj9sHvy69jmzqxGSJixILPHJVOQcn0QIJKVnf7M6X125ID0PkxqPXlnQ
vps3+lTYMQNAghInf8ZUbhH23hPSz67u2HVbS3vdXpVFe0un8CU5O8u5q/ULGNpLa00TZxWZhRF7
sgie/f4rDqTqSG7F3qeGdfUCtEpa6pBaGT+tIKYyrz/UIfHTlM11V8e0MsiBpSlMfaY92SYEQW4i
MmIeK96on9DnuYez4GAl8IMx2U+pS+pqUDy3AWJqHoztyYjooq0TJ6LQSBF0qJnUA2IdHo2hDnej
639dpUDbTn/6mD0vmTt8WAUBY+Q17C1V31g1d1XHi2eS7d7Z9G1vfWpkYbWHD4BxSXQoSuithmcf
kuQlo1fxHkbfHF9RxmS3A1kxhnZlYjGEdIdfY86PhZqwMZZenKm0LXLABwERi65KTDq1O8NBsFn6
m6Z4pMbRP9LP9bKm6C1i4uuF02vCR0pdspcULX/Zzlq7Pv7m5SUIp8WUU02SVDeGs2SKFuoXKyV+
B1RWi43kVGcF+MxsLC8dzm0Ea9yrXfpJpnl+TD0S2WX3ff1lhZg+htZoXiqOt2s1WWlDaBoiYR28
Zhju+A/Nb0Aj4k3XLazlkm8KOXsde1znnbZ/H0k+bJO8pPwGtRYPMwtHHhyc3MwJBfb/vHVrwfnc
C+k86qS/M2uapd2eWHY2qdfcdp0Hr8/o0OzABOMEvVZ4+O9hzPh5pAme2+vuGKLp34m38kCa2r0q
FdwyxJA79Q/ONu7R54pQucfYpMN6hTETcuufreIYlP1FJTxgt4L8j2x4XYsGG3CSIbVL27ZgIOf0
ffc0ufzR29AH5+G+hApuSStae9elA+qMpxWDNGyarT3xSmI2+PZ7n8NhTei/WQqJJPYKiG+/96Ny
Bn6sl9+SvbtHz+9hDCB7jVh/9jqc5eNM+wGcalR53lo7i1qk0SI9GeB8dhCR5v0KggjM55W8ASyF
QpQmZmo1dQ4EijTdeRrHZplHOWbEjd8QRMtNDPIoWtnZzIh3xZJMhhzS5kTkovCqjzXWINC6VGAY
hEoWx8dAxarlmPXFMrq3dgiIc7BpkUm2L3mAXDV9aoNuegzM9mU9KYfM7TnUSsKARlTTmTz6hx4s
H3XcuJay+BcAN9q7XLvaVyQmDg5AcA2SXyRAsIg1IXGiXv3Hv2h9/x2h69+ZM7g5BYEOuHp8I1d2
yh/YKAAtRt2ywW+FItIB7JbzeNPa96IcK3IunF6kHzDdFswqx87D3DGZydEfZ+ta/WZc/T9h8e1/
JyxaPsCa/xmx+PCzi3+2C2VR/RGzuP6q35xF/x9C+KS6PdP1LUFukN/vN2bR/gcKjOsuxDBh8Zxc
MD//RVm0/0EwCD6XtB3XN20LKo76J2XR/Ifv2kAHLDuwAlZU5/9CWVwZdf/CGgEQlA6GEJ/OPnjp
MKv+ghKyglnpKWs5Xg+2PlgmoBYrN18MHMr7hiIb7P7yVE7gVeZsxoHOkHZfAf4AUccNOSp+DqTo
ttHAwqWw/3GRaeytZw7Hdc4a5T0py2gxTeOpQdI5pNhpHnOikVY6kGle5kjKYcSmECGsRpwtK7xn
A9dH+q5gFbn4h9MqJYrEsYm956dnKLJppgUOlxFaWPkNk5lkunA06W4twwcyfCZlqTQO+1GScTcT
7ZvnjlvDky1bGR200I4xnyVufKrgcsjaHLYpx7c5n4e/w60txKq/fLouz8jlNfSQ88VfcGumg23O
DtoAT1P9lBeWsS+Jp+xArVgvdb/V6BKbhJlSFxg4+tnLhNvjAFNAXkzKHE8qtb9KK7+LanzXfqn/
5ufz/gySWp8+qGFTeC4OIAGP58/wJdr6qqLl3rMZ6cqgIujCKP0xbC3n2jN67pbIViBxs7g0KZNj
RU3KwJ8fZy+iBq6+yWBUaDlDSJudqq4uI4P2uXYiccsDekKi3rxlsvk0JSzlhLl53svWWdfZF07z
wz7MvMf1G1AMM1VYM5H/Ti9iAZhimo21j5ty6priMvdPERowldnzSY/xTNi8mRCVrVNnZxNzKjE8
iJTIZFVQ1zF4+atLkH0bU4Vdo5o/zw7aLqbNJT4EdtelnSZO7Xvo++KxGE38NGoDiGo4QUQg+zlj
gJn8bD5wZAwv6xekLOZh+4eF4r9Z3f0/r+7rh+9BDMSM4Tq2I/7KX6TPyxz8jCFnkmYYYMNXoNz5
cm964uitrwOctCWjJk8W1ZB+GBuHqJneGGW/227hML4nq6pSZrAUtSdH11lKgQpgNnZafmTS5bF7
JtaBaktut/phDCQ12vgNh0Pp+/aefP8maw26qYZs2JvojDtv7n5EvgUMv59BBwWjheSHnD4Dgig6
4jkmE5pFEvKSqT3LpMTn4aDxUnscbaY+o/o6h92NipntprHnwrAIUG0kmqNs+58xZJh7JZzkzrXr
s9M3iNlV9z2SpTquHRT0iUV3CiOWhkRNA9kiIbcRw+eavnjZC3FiwhAdVAHsmrzCBxoC5cmTWhyJ
yRWADMGxhaWZ/M2D4oH822sM4UpakD4DwSruLgyzP+zDpKCH3OogCkFcH/EYOluOyenB7dKnPrbx
LhKqcIbho4yqB3OCt26PFLn5aXAHYevvp4LeDaa/6mDifz443TchOTJXXv0Qag5gtRjafTW3S0Vo
He8jw+6uPOYUTzKJmxkqzrlmddq2EqveYHOIzSzyDEqaxqfcbK5jqu2rtD2uFC7GgCBJGcLDtb+G
mfEGsLnkb9SFOib81E1LOIEhGmP2bqGjahxNZXagwErsaQhGY6neElOcHIvzeRzuVwsVuH/6MTP6
FydWZnxkUEXLY1FlD1QPfKJml3449JnT7HanDqs5NUhgVhBjz1ZCljcsvORQldb3yeS25fjDN0rf
OKyE87gxg8onqoAwiD24rp3vtovd2mwX7FmqCA1M0TMgt+DGGPRaYFugNFfvenr89ply231U6Zwb
V2/tKQ8eN/E4SWwbRkdIN9endaJQG8rYKqHkfujTYrtO3+bszpdcH9w2OuGsR83q7BdU5W9RbLxl
Mf9P5BkffQbsB/4LtFFx+zwBS0p3juk0e1qdUiIxDeZRnX3GXB1f3do7SEVujJwq6Rgq7bZJxH+z
FIsyF4rP2XJ1bbBqNi32G9/IeXFDRMsUt+gybaMwhMN/8XkGL3GcuuCnWS8DutY/9nXYXEQzc5Ue
mCcM1ifLjzjTC4w4tD2Rems2oNbN+xS3/sXu3e3M5Y5anFdPGUTCklM/BCCUPbIqR1mW/ec2gR6P
Tw9HSGpu7CK/jqTyWTAkHK/U25pdXXKn6UDZ4TS/NqbxVnWufUQnzQ/54KG0J4P5MLF+cYE0z6Nv
XRiQTnunyRpISyjkINm4rCXhj7zPbwM+ATK71Snr7BsZBkLAcfZJmtaDM8ywfCX6T6VIOJ459IjX
nvnaVuGBhwxQfmXK8kRzQbshy4S/22Ay4wm6BsOTWGDk9fBm9cgrKg4/QSr97oSCKSoyfzl4UM2o
YK+Hc96hf2IoHBqfYY9NDo5YWrkLZsLqsopPU9g99bLEG+FY+96YzHNd07FBXqeysNpI+e74Lte/
IDvpMv/eg63PpnBPE0S6ccGKTl/xHVXbUAZvhmofaMqI/4aOuW4HfzxLWCYLk2c7geMElnS8v5wl
am8pwYQHtI2bPLm6LUAMac+X2o8Buygpz3CQ3vqlMKPLcJG2xBPIo8u7QVvMuYeMNIsmuqN2WxfH
MZ/zkiku2J5ComtgHdmy+h45Hw3XDKlyY4W1OOghC665HX1xpdIPKWevHWdI626nBQMiWji3kM3c
S5cP7oXY2zlpC/HCPVB2fk55rjmCSaApaVULO92cJKs2CY+b7rufRAv6w/++o/4FGe6bfESe7Tmu
RWWy55jrOv6HdboMyGT5FYPXEOoeImbDkICog2Wx1sVd1G3dll2pT4U+oYSMsQPto6jmAxwBnA3J
DXzAt064AIWRjmAdYcihnRJq0v1vftA/48J//6COawcue7hneX89d2nbqDhlCCa7z2FLM2EmSuPN
EuwweUXMvAeKeKNHeqOMkubPYuTSOfzN92m5XfzpbAo21A98lGzTYjEHj/fnTQ1RNxJGPxqbuG3O
eKqGax06SCMkKgrLjR/86jnMMqC7EO6uv08PDQvMwo3LyGBHE2+3gesiRIIxBA2SHVV32G2cf4YG
Jq8k98yksAwjhWgwhlsURMg7Je62miKVS7n8Zf07vvEgasPsTk2JeZmWvwwd85tac/uG1JfsTIR0
ajH1I6lV4yIoKW6YVT3anCg3IgC9MEW7dcDs1f5jzgd4cVWyN2RA3FajsY+INV5Dcnnx1cxQ5fsJ
QeRvHmtg/tuHanHa57jvuUwzJQnvP3+oLQOrMjFaPozZ+1Z0g97MbXGYR4b9flW+2CUVHQO3kQ6L
XNcPsKm9ot01Vvax6VPN95bmaxDn/nhhOIt2VHB8MDTFjXSU4lmKn8GjnTSl7/jgza1f0xlCMzCs
sLfQxViWyA9O7AYbf+m00jnNvZ3/MgcSP/k0DlQn5ePe3cU5YPaA/rJzm8F7oEUatIj71WsFh64h
CjZdIr7XPob9xudiVGHhQ60Gb5JH7YGtectICqalJ8n7JPmekZnG/xctkXjFRFGOnrFNVHbqTIfQ
NQly1Q8p3VLxuxN5j7pILkNhf7JxotaEiIVRYV2CipqVztXvS8hBSJuhp3GIGO33eOjto5MBDiR9
vXW4TUES1VzlJKhFnsDe89k+Ksm6bStiv8I+ToR9I8aEIEfYJkG485mTd7sUBgKTaVwDqX4pr8di
3NP57Cl1g0XiYsWjj68Fi7EN85HH47oJFiA1bUUD8bc34096lFwhSupmieiQWDM3wjTSHS8aPFoK
aKoWPI+wh/0sFXXh4dDvW5APsYsrAxgp2HSAE5jaTplLQ0Cfferm4Eduqe+O6y6Ac9+5VN0IAu/d
S0HKMfLF9x0+QfIm0Tt5xzaXA/NdqvWq6jM/pL8Fm00P7ndqd0+E2s0nn+NWnOHJniWPL0TI2XvY
KDGOZBfvTq8vhbLKdfcLiXBQ/rPhERuPE/s5lz3pnjzFJhUbZwFd7yl5Nyb7Sx/lzslw9B3z9ZeR
wR97affALvLCY/jGrpQTjJb7OXTSJ7+d0arzkkkgTfKExMjADI2Fj88RG1lU9bMT5N8qswwPteZz
nAtMTFYov4Y+TYqOe6SwFV0NTFw580BQNGs8pN09N+gFEEVtLAMuXHPWjFE/epzp7/EVebwuqPKb
nr1XAGhvYEfaj307f8ygGaAPk2SZguitSVfGfb9PiqHZUtqE313MKaTc4E7f68QyqNw9h7JAztWl
6inCyb0Fe0hjsgb+Z9+aWIeYXx+IvMLv/zlIP+K4Qk2Yg4WrY/6wwZTW0beDa72YznBFuRVRILeL
6nekSV6rPP3YdRrx1uXNLHk9tnNr+Du+vFcy2ZBDJ3WPjJhEO6edsIexmo5UPJTj0O6E91TPZvDi
hAA6hM9YuaT2LgrEw8xVbieSH3YT5rQrl80+oppxywGxTbuNmBZf8+QN1NznAEOpkg6GRh/MZLy5
JJU8yxg3QKafROpBCyB0uZRlNuaBHAjBjcR/HMfKArqbvpW1jYW6jDvmoPEp4y3c4l9Bn7CQhiwB
CwzNtAjz/VjUv0yDaQHcY8FXsaufaSEnl+bW50Y18UGK4a3miJQX/ic9jW+6MuVVBYi/heBe2ggc
iZi+XCMCJhkkl3lUr3HKSTivrwaSKE4pKEQ1RLneYZls529k0I2Nyfl102f5c1x8ibGb9YTzABwh
l6bERITOMYSXDi74iq0kUl+bPI+ONXftIho/WaTwbkFbZ5e4h8IH+AhmGWb7kQuewxYEfbEj7jeS
Q8kUk/6+IjNULOwEUSTdziIGQjbA1ZBdRof0bPUwCQzHuTa8LTP0p1j07zZW7cIkDDEBX+479472
D4ejRqBl0hdtMxw3LH2J2pUOaVnfX6I+aXlyHvSBjavZ4vfI6GAFltBQjdjOFSs3r7waoL4oCT4H
J4LsgkfDRxvl0M1HDZt3h4MYNyTfe+aUzyxJ2U7p+auDKYGNgl9WxVwjqAfFMkuzkWnR9ORCFSd7
FJ+RMOfLQMuphuS5QaxXO7PK4DW03Bw8yhQyJa+BWd9duqB1QOPTqOSrN2vm9JF8t6a4o7i7vb1x
K0M7DN58FT/SjpJh0hB4tzA6bRJ0vLlbXB+aC43vRiepjbsHCeGQCXBMTIUiPr+9VbWMNSCB5QMy
vFbuW5Gk36Ncs8y7k31oI2Mf+HgU0g57X6CrfacAcMk8AqlYmwRC5uyXN/ozpkhw2dFQYT6+jBLB
P7Cc6WQ3BjcD8HZcqYnCUGVK+qmwjr2CNzO01TkYiiNRhCtwok9s9juaaJ0tNWuvVuO9DhZUFGJx
3J+M6Oi6PdHidmz2YRBzI4g7bvH1ayYGTJiSfTX1ouKUedU7rKQBn+UsrI/uDOYjb7hpt8PXbrjk
0LtbBj8lB56koUeRodfDgsEIU6M4CC6IycgctDfqCEzGYHDgNb8bpZCHovfeLNtkJiaC4MHoD3ZY
ognmLuy4jKHZWJI5oT3nMy3w5VGO4pl03gdy7yWbFevhmUbJGxxof1O1+bgZo4be5RaXZaIFKNfj
0pIcliAMWocMxzzkF5+6SZC2iqsAppmh9YJT46olTzCRxFWbhVcOY0T/sBL+M80YYnkdNAlAZ96m
8bTvQftty7j+UpgeTgJbPY1GnpI1E59bRilRlpOYQ6ryJuZzWTTlG2BjCVb54D4EHloQMX9qA8NP
8rsegp8sAD3+wemnH/wSs4B3TSYy7WibFgGZ6znxFjJnyVhrlliOi+8+ESZYbAcdp9BJprE96qGF
TWYXwA1b71s4aIANw5K6Jay4CWe7PKVttdyAs6+UpH4fwqa7B54J/q59kl6V77GmsI0X5ZmRrn0j
NEgFtntkOPCT7i9zb3hoyZTEDhgbsJynVF7OYnJgp1RXWRCeppZtvAxhn22stn2MMbRS67qZOC5x
ybaM56ClCU9DrjAAznAXm2lbS98D8133OaCllrXObnPClYTE07lBFmIiffVSMlSxvkFSxTjcdXDd
MCpsKuXwsZjjq2a8x5YBHqaGZWk1LNAl0eM4iICY+yZoCaboMIqQmZ2SvCaNItsBTgdDU3P8YKhy
ODXTpJZIeEhA/JVIQbvcxs4zh/ND7zFtDRgdAEElF6WKe8oQ4DmGD9gbmFZKtQ169TTPxTcrVicM
WAoMsAGX0iquzByfersJiDXWFW8idgqEUunRvdI25ns8HTiZysgUW9X4/ha21lYVxBBiYclN6XqH
xGr1TkRoC2AzOLDSRrwNxLQj8mAxmYvebRC+2GK9eYN3+1cq0vaCWY51HUasP3+cK2NTe7PgRQse
Gx+mcFbhgiw0of14Zs6VB49ytOdr3/DmWOT9KkUHc9pGT/E41pch8U4pJsydaKxhawTy3W3jk5XM
4Y3lJruSDOet5J9MPwhv2kDtzHTO+UpXw1U5OtmVRi22B5MA8b7SRLW8CR3G1eMLW8k3ywNRVEUz
lsy8Tk5VTWWnqtsvevRxHvfDfB6Vmi420giH95pSWsVnYkTmBUYBXywr3JGMtd6krYxTD++NMTCQ
mgiUGiw+JlE+Zd+UEvq+cQxc+SkGXXvPmoN2C3lOp/zQGfrLIOLhzYui50w/R+DsLWWcGTglh9QA
cRU3yn1y/Oxgc9zI4LzgHqT/U3SBiyPe+ewBpfAdmwIGIgBby3LezKz8Yc4xheEocbYH2AcrFCO5
iLocthSwnzDIbP3SlxoXYla5z2R+tm7CiWwkY01iV3Gx0Y2xBfPVncc9v0C8Wly8kpjZiC4fmhrx
e7VgyqzW+9iP9kOJr7F3GfYlakjPodlVsLtH9Vhpppzsoz+d9KENDO8emZygulyrexFNh7lzP2KJ
xD1sBs915JVPgU91p8jry/ojuJP73pWxd0Y6PqDJkO6o985ST5qVfGW0nVTXbnJOHVr8pncqZ2v1
71E/oYRUVFlOzkFbFmyv6oMsXcK8pc0ZoEsjABIqA6wp8m+FH2c34GDtJgkd7+DWuJStVmFPB42S
usj5ZKi8RyNmiDwli7KjXpzaEw/lGL54zlCcRDwPp9+/oQQtQ9La75GEmBGUfoGFrJEwlEV79QZT
HBvyb10g2nPltW/w7gFYRcQ8CRqQdeJTx72AbjD19xqP1kNaFzsVx8M5wvz0O2M4YQWEmIvnxeyB
Y8df3ZxM1PSlDFV/ksBSsjYkCIGtlbpTFt6IvX2yokfFF+02mRlhlCoAnV8YULaWv2Qib9gJkgan
Sqzvbmd8yGsPdEOZvzVLN8Kaaiu4XW+s1MwOaytpTFSBeBizVK0hsriRVb7EgB/CqSivll6qOxtp
HHNj+obnorwoN7WeTExi7Ef2LqyxSgmJGyvssBt2YWgd4S22MOEHh4DTlG7KlLXG56h1ZF6JOkY7
1EnlWbxzdHfmGNe8iQ5XlGU9ghBKL2bO021L+4Ne7P+Le8JxiGomMVc3vJjWNYY4mkeGS1IfxUx4
L2UWv2Uu9kec+biaXOb9EwJYD25vnJj1zgboy7z6hbn11gmr3/XYyHAjLiQ4RoiCXZ5M1taYk/EI
xfrWZV7/1kZAkD2VXI2m7q9U6G6jqk12VhInpxCvzLUlc0c3EZ7UMjKyY0PS/72C2wXTptKXLF3s
eInqH0Tevkt7zLFaN+pdz6eZxPfH5Q9RClo5Bpi03bDgr0iMnKdavzSLPgAFDzSeC7da+y51Al4g
bm3c3XDxdDuqlqPNzMhzg9ulB/LFohWZxU/Tfh9jX9+iLY9gApCMJ32dsQvVIQ9UtPwGHp7CMeYf
Ydzt9Nw9pE5KRXtCT6nscM/ahh8e56nk/kLscB8UM7ekMD/6w+zvZivEjeSMDBeg9FHCs/dBuO2S
HiusonVm7F94zzB4VvGCl55qCSeCy/9YWnfFRPB3WpkturUDfalmvjC16d3aarxw2SvBWBPbdVhW
JVXKdVfqt0nhQ6DN8ebkyt8aRcALZGfZpi7leO795u67hnwqHULWMnDVIeWE0snJvKdBbrIjBv2h
85v+HkvBfbofOOZ2HafE0fiIXyY90wOEOMfUdOrS4tF2HICgLF4Mq8ID9yDnUlQMhgYH64uqJnWY
UR7sYRvh7Y/S+dcYk2nzOmLjYxj/oiOK7EEoIOeCc8X9DdPQxynklnBgzRZaw1A49W20x2jHm3Ge
k9r+YHfdzZ6a5tDM/P5VLs1PkvtB6lo996+kepE+mGGfhNoLElhBvsk/AUMJj6Soo1d66qgOJOJn
Os709T/ZO5PlyJEtyf5Q4QlgmLc+zySdZHDYQIJkBkYDDKMB+Po+iKouqVqUlPS+N5R8LzMjne5w
wK5e1aNdaTEDxlzVnilvRF+Z2bqk/IUI3W+iLHgHIshxPKn7oxV64b7IahOuB4A0c4aKA2b1DZ95
TG8LHF9jUjifVZFDHcNOr4dxh58X868Krmk+jS82MF8KmZ1tXWfBUUWivbRCQGPIT04jjBezthnb
JvPDnDCjpk1+Mks2cIMiNWLH+gnPxC82WNYWUiDXTOd/Gak+kUckb03JCVFNDh8KZOQ+HLqPmF6N
tbL5hitT8qf4Nc/CULe7gZv8ukkqdtlT+eo7WXekARThMWYbZ4qm27KPukTVUFGp/QrPYRW75KzN
ynqTsXnP+QXChGhBk8eUS7v+Mc0qYz2O4RLAKKgzt6CWVqU6yrHBjSAJoeVsDhv2DynKGFQ1tuo8
j5sQVChWunWX1CTk8KktV3wXRgWLm4kQqHAXxXt4c6JyuOQ1IXp8HkimRiBXls+GtSFes2tGdK50
6lcR9czkiTQoYSSAzh3SvcYPAjN9ydZV4BiJKw63rqgfdB3oc+3U34G1apM8PIqZpyDh6+bw90s4
Th4GWFgGe2PmZY0zwAkCsVPuv+vl9/DM0jzOJ3Nu7nDKJTyJaXi0/Oqrn8LXWLH01Am8Ev6ES2IV
BgLsIn7WGqL3AvlgUcXESPwyuMChoX2PpvjeBofZV98DhT44FNPkTAuGznW6pwSdCF9GvEzSAZ3P
nPRdKObcaXBI992TqDS374m37a/dc5Dk/yrWZ94wsy8PA3qy8nzr2nF/i7so/fd14xiwpo0bgYNN
VQSAKcBLynHaRXI8gVph36NadXBoCaLBHKe5lMs7FumzAL+xjYaGfzQKaiK2fNqBER8shCKEx57i
K7K7VUJFSmkRIwEwdXF8Ph0Aq6o3rYc2TJ6Gykl2k9cejaqBozoa1If1aCX1iHlOules1P7Vsq0P
2iYjHu0YOta1MoEx9El81ToHew4/hs4u4FvL1Tf776Vng1/3AQba5WspUptsfnTzJr5BXdVuS0Sn
sz7YlqRuxGVSglyl91p/GsuF3hjlLZVls5uxOq5rP3yMbTFuRpuFK1yE8c7ZMocrAIBLxleeyMy3
s2DJAYTqKM35ms0jqVyQsQezBudQYctffOSGnV/Y9jeHwIaq0Y9Wv3WDad47JktLmsmSJrxnJi8g
tWfs+5V1ymtitHMzxAT80mwJaVw77QgQZvYPEoN/jLruNDXMwXNaIsnAimTtS5jHQVywCZpzufNd
JY2RJsZnvey0R6f8RQMrNIO64fA0RvmuV4W76XKXmr+2LHfVshPtzPDU6ybk8oKpHeGhh3Mw/fQV
RizZxKuckMuGAb6nI5WbR1R0+IFU+O10/Xy2FYXcShzVYHx3pYeLoHudqti7e2b0ikWpvoWZaaxG
k8wLzWgMRw3GGVG7u4Qhaz0VGaKLm5VPXY21LCNv3zbccI2lwycZBV6U5BUfa4mEhTWinwh85/M+
DOr8GOV2cFbViJ88rF85bhANQxRGitm644cNwAIynrtbHNJ9blb7ioyBVJyxtMb2606ETGwjz69/
f8SmKTdoi+DMB/zzVUY9mFe8tyzirs0Rye2cRfmDFc79rhH4hvQUvVuaUlEvAM1K8eH3jHyxqjSA
u15wiGBlt5owIxxCY/GcDpwP8TpwmAkEQ6b4dHp9mvp2vhqJ/ZxG5BxAVekVzFuoyBDT0CUJedvt
NjQqDx2Y+d/nWuGLgfUG8/3OHP0rT8jnnPsE10wfHC1tTzfI2r8dmGCbubcCtArrTCG9pk6lPUQm
46irRLfqpoTGm8EnJNCJmx+TU5/n1CFH1mXbcqY5kLvA2o2a+T0ijoo7+KowxZ/Nzuse/aj5x2na
5KMxMVjYdhMecAZ9u7E9MedmX8Ksjhl+CayxMBpzbBKFHSBT1R+5UfxiJgVMncN96n1yj7I8qSAE
GujRfqUdcmAeRpE6C9udlrh+Ubrbd9vm3u7YxpskfziBL4NYNU4Xa0AQKfmv4aKzXp61iiEVje3R
biCMgsYAuzMvB+J0ODWop1fZMU/2xUFWQ7BuBq/dj9GfqMnkK7B+SBH0K3sWMkUQsGONaUdp6W7A
fHuwFj4qt5IOCw1uTXs76YSkc1lDfu6J75dBaG+s8GcKA4wenIQ2BHSya+wIaiys+qWeO06IDimA
xtVv9Pz4O+mMR0KEyWZIZbsxjOh5wop4tS1E9Wps3GfHNfQuwZW4qWtuV7n3PCfpO5D3eBeT616l
vO+bM29ZCeVf9TuaHOYoOOZTkh+CnGdgM7YH/NTjaUza1wa82D6pgvk828+Nx3nBC5p+X08qxhyO
ORpn264ULG2Xddm2pjF3RbS6fqy7YGLWHN96VzwUcKTilh7AgKNv0v3qRXrrZhd50B+3vs7v0LCA
fztFCSI5L1bBIfMdAMRhMlEB9rtUHBVqi+eIB+Y978q7QsnaDBpXdZcConbGEBk+Lz+7lOAXXnST
hR5yjA8ttgrgp9GPAZTrIVKcZnwfWob7VXJxrJcXk3G4C5cqFceWvEoFUMoOn6UdPTfAh3MkK3vM
aO7o7fFa9+WbLPyHcQYPgb0U1EgSQkfqAeqLFFww5QWvkAubZ2H3tx7Pobucclti972C6a0aDKJ+
fojof9w63B2xVmGcykCbFTUcTpks5bJRf+zH5MIMF93ipiNsgoSvdZyfrG7+VlJz5XQIjG0S34YU
uScxrccmbj/JdXZX5Z3N3P/dpe57mRxrnQf7ZMR50dXDdAXSfMubnsWF8OdjO33HHtuGTFavzpJv
om37KdRxfCyC4UZ1/EZw5tilpY2NKIFDi1u8E8t4MvxqeE96lyOfxpTTjP6zbKJ3r6VoqU1C9uo6
/abt6dlHHCLkHZS7Lp05Zs+PlemwnO3pm7MrmzMWstHYZpR1mDyXUZATQoJVteHcG8CR4r5YRaX/
hH4LGth+NGqeBZwmfU4YfLfmgAbCuArW7Gg5gzD0TgIlhl8wClBvjOAFtkft0+FcxecE19u/8Rek
lpmvVszfH5gEHx1KaGlyZ4VZWXvtjkeS8oewvbUyvbb3fWAD0LWnx7IcT0lMP0FxGi+FEVMmx0g9
D9NvkVtvaeWQaEs2KugvnRRHc/7jJCQ2jOzFnvOXOqZm699MkuFFTc0DYX4AYCOasVLec2hXJ11k
LxmLQlG4N+DV/1F3/f9t9v+LzV5QTv4/u+xX/5Rp+V/99cs//u/2evtfmGi8EP96aCE5Y6j/v/Z6
fPK+4y5/C9OmyVy4NEj/h7/eEv9ycCoRrvDw5QvcKf/pr/f+JWwqiE3TDT3S5Bg5/l/89YJUz3/3
2WDwdHiO2xZmft/1eZ3/3RICxixpKmNZ8AGjc6Ewb8fUoR0iCeabE7Ufme3Bh+buc2PhLG49Dr9M
BofBycKj44sXukVm8MqVbzM6F9RqlOG4ckfn1avj+OqWcX9uWJb7Ri+vo9k6l2jEdhWH178/Wgw+
tufRwLbw4EcP3Dp/caJNLr4BWPsnz8NqP8+dfwKtiDdgdi+xUO4l0MN7zOli//d//f3/85JjWoed
Yuv2TX5upPsR8tVC8aao2dFGvuE9eNeBvkH+XmftnJ1CnjuY7qIWFUV6gHPF+JrMecHY47QUti6F
gCFIGjcHcIQXk9V0A7Kn6HyOY2mP6wnsbJNSbGnmrH57YBAsieJDMmbp2R/iDzCLLSEqkV0TU1Wn
xMr3qGGQOOCzcyj1yMa2VFG6SzsPDk0eQZyeN9JKrTXz5dNMHg5UTF9smWDwqOe/J+WmJ1v6JzXA
dxmOVbdLscjBZtDjJRPmyZice4diRfPAkg5yCR2obgfd7dGdRrnuVBKeMIS8VU2SUKDMFhSsdvRS
t/GOvUG2mVx8wEXAySBCkwuanVXI6Jnesn/cqKtPVblJC8Zcwx6+3ZIWhiByeOJxgHNbTa2TCr+o
O7TXvoHZebCTfVpnfxQtgVXgwHH2Euhg4SVO+TQMNImVGtoHxkr9MU/Z1rDiHzhHf6pK01GAnJaX
36lrZtuM9hIaRRuBFTctKbtD9AvGvF5bNd4tk3V5MDrhEV/fETpWSrNqwNzQEUxnbDzXPbrVQPyo
lTajT1RLMtyqPxlJ8mGK6aVZIiJj1RbHtJZHp45+IlU85pz8SIkmLbJNc6jG/JqoBB978JTapSBr
b2yG2Hr2pxj6S+qdpkRh7QES3Hrt1aUUSgIfGhldQeQFzgMH8F1vclKNra1L1JNNVSfO7VBAPBsp
fh14wuvBvf79QTXGh5hGqPNxZ9JTQEi6O7OTiNYyBhIcg2qWIpiOIVNQm1s74cfvItHZ2Vx+YKe/
t9XQ4x7uKmpo23RDIg5H0MAWjbK9Xx6y1K6Ah+M2pOg6KTnFrCzC4msG/2Zt1pN38mNCtjHVnFtV
wSTuKMbK7T/CLIJT6tsLEfzA4MKzDqwG8qat6a2jnDUyJupMOf1DmbRr97XMQGOUytlZZf2aEhjb
tLUJe5ffKovNM2owVge8wTz6UW4NN7mOJdVZtWmeyjimbsusnVVuK7FhPpNnu+ONxRHebhLcIOyw
vZ+Z8h26PGrwZPEC09sn89LoIhJ2mcr5xXbqnVcdsX5ERW5GB2NHY25LprISgMR+sJhIzU5ENCuR
qE9bXBIDUdlyrqiuw6tBV6i3bUMwtQnEws5aurDqCLUbJwLt13ItJTiydESyzJDzL/NLjyRM/Agz
q9H3D07f0Mhp6HyN7rl1/RbnVvmC7frU10LsanpFhPthpuWJ+kOkd+BXHoWpZtuk+DVil3tOta4j
5qGBipjNTNfuEjCEAUmqnqb58dFIMVNYUVnsI1F+aMe6I0iDn/WrTzyPuCt6MCi0Eq2FJKnbGF29
yzKJ+ajgVqASClc74HWU0ayqLAt3wUh/RIuqtDcXp4mDl7aOzPIwtynsEAVMAWPkCpi1WvmKipV6
Yv2GdrM1ibhD5fH+jIDuNx7cc4Aw/nutSncfUALJNQuQHdzgxnaoGul7g9STQQmasnali1iMb0Vy
iEWkTqkdc5La2RS5uPARYWumudF3oie00iv0ZxAagXqXeOO3GN5XUluPQ+XpDWWjcN3GfZ6T85J9
tLDe4i/PI6XdO8I70VhHX8NYz3qb2/J5WCxx/dVOlA+ecHierZCXY96KuMUO6nghbhWqplOqayq6
QCGahHxJEkzu0LMWOwtuDEshhxEzsIGsUEZIGxzLcurKHxowGTs8bjhGJvIEowVPrx44wvqDTWFZ
/hk3gHswCayHcuIvLAZ41P6vXHLkpA92U5UcS0VTHLrMmY4ed0XAHenwp4ddpLhG08W0mlI9oDtq
WRJce0c62smuR6wxqSUaXQYF7HD4+8dLUka/EAa5VXrzM2d1HkeRLEmvJdYz9K09hniwZCPb5ZGR
in4EuriD/itoEKfp/7lXjsIj4cX3aZEWyKKsp6WYyFQPfzVHy0rvMuUhlbOKy30W+o1PWfBimSiD
aJsU8S0zq0NM5pDtesXCVWtWhwlPNvVq1xZlHgM8wkUAJTyyarKI1jOJU9XuR31KpcctnPIC7eT2
zmuHjYd2yFRFAtmfHhVgWkopa3aAVnnEN323YbfRu0TNVQ+GmAL7BOnHaZlkq/jYSqjdVP9sZY45
CTrUQ+bXP6AtrY2tKdhzvqMOwUP57QBFyr34vck1M7t8ahPrOqw3WhTelRIt3A3qnifZEioYy0M5
1EDkgb5vO0+/4BpmAyEo0vayvHhz42FfAIljZ/5jdiPZsaGUsNCwPrnOwMpH1DZ5i3hj14SagoBk
fya8buNjH02ckZ7jOaIx1z52puXvrS7muxLLX4Ofih07ESXG+Eykjapqrvo5BDCY5XP+kBXOlkV5
8JR8y6ord9LsoZAVQbkHkDavqTy/xFaXL2U0kND973ro1QbIEr5aQmwyZIUlgyU5AEOmoKUtSKa7
1MthDPigtHep6XynNBsfAfNQ8VJdfMP/7Yui3wylB3xZ3VQS/MaVfc2UoCwHlP/O9QYUmbEnRghs
EL6bsyOqzkXXIgLh33kysn5aFkKvfd49Jp1EsssCf5eb4lX5fLJDPr6ZLY8GMTP7cb9UfEl7ZPvs
H1ukjw3ATPblmrQIzzoMRc0/oSKhZ6VyReN1QJdGtcapXbAmBvrFvQ6rrMX6BifWt5p65CiH0H4x
pN0qSMjUt5SjdrVLn675CNAte5pRT1nt0Uk+QR/PVIBjZWDl4NgRRmSWoNxO5Dspt7Xu22KbRej8
rihfOnggNOXShheUGBcoX6N6dE1gDdsMNsFwbl5HaWHDzd0PsCHQn3RtbRyjenIiO7hmpYEvxTV/
URz5LCMz3svIgQ9q4edinHe6RG99OmBXA1JkJirK4XDWNmMQ7x2057ZQbESYPMggUY8NE9FA8QXc
Wj/VifUE0fTNoZ8KofVTtTz/q2QCgoaJvnZgB+cK8F6zWI+MLSdsVFh24rKyb43gPDPnJuTN9Hkk
HbMGXrQndhdC6NDGmsIeHhCs46pySF6SLrjVAZ5jx/TA66hsPoYV3r60mS9ClCPn0BjucD2LPZ76
Y9v0XxbhM/p0aKSnwhvFLH6yMrrc8Zbpq28jymhOHqbLxhRKz5qb+47f7UKvb3rICw4NLREKXnQ1
4/L0TZ499nDVI3MLku1rys33CVPdY2SoR+49gnafDtcGCFAV4aqwawezlhselY0v3cgcMhEYpTQI
Pj8Ezq6y7qUO+W72XAAbTlHek40IszICniEU20JzyDcpDrDldLFx8+De9slV1ghmFT4LFGLLEE8Y
2E5j3047FUFZCZpfJYyVJ0Thzoq6p6CPfpBaAKFjap2m/otYH8JBcmzpXjyFPbsUGVM8UNa0QaTl
WeTyYjA2be0GlHESpHcHEs02gM1G6CZNtw7b9MSzo0OTgPoOqM+EQGzwOBjTYNuM8layLYjMmjNF
WX7PvQ6OduR2EFJ5exGcHTppS06VG77o/7TaedSqaRhKbEgyCnWPF7PH6Pwlja6gGWDb5v10ChNc
XIxGa4GBbwNAPYBeDKKHWtPViOZ/E9SvQ2JltedVeMUUwaBOhudx/A56YgQLCXtjyR6ErnhLA7Rr
gusYPRkOSqN7b/00XycLu9lUd4DmtN/5EOisgY10FLEIl8lx8HWCXUS63PiKSz3Pj1SlEdQu72lr
QgRqtbuR3A37QTXPYTm/dq4x/cTeY7/kQ4SRfWdhBORxOSy0lbkJTRQ4YdTszibz77anhcBDG3AQ
sNAJhbpmcd+8Ul4p2fyU7WdNt7in2LOnCZnQwTTmfcPQepsYry4IlZt4LP6oVhKti7R3Swbfu9FM
xo8ONy091Bxr7OmjD+zi9vfHlAC2F4aotgy70y0pZ9olJGgq3NumQSbVAPpoFCp7onjxEAzizgcN
IdaiGnWIfZKf4BpOU1ZfSk+/xTLZK0WGvtXApDqpHkb3E4hwhv5Iuhn3Cqe+NHpsJox+UZb/GQ38
HvybX32lkIbtPQ7QlywNLkVe0ywZ4X2hectKIJg0dccyHi4sFhF2tlnF7lf57545qoPpxmvhOOeC
Bck5iEg18CXcYUlbY4Ke9+1g1OjM39mQvnPAuPZFIneejl7SHFOp0FG+nfDnC39rdcp9SjGOcFcD
Yerm4sjvn0chdlp4QGulSTw0EwUVuho5Eo9Ug1mQPyqfHqaJ/S61aeV0ZRNLb6owjl4zOGu8NKCz
C9aTJbyTYyHWOPkHhjEOtAA+LoEzjRu+MCon5JxbFmx5GcLattx1CGv50PbOe11MD76XHRS5syPo
pFfdsaplMQXm3PmF4iPuZgm8VRTtKWCxIygO4qJaOiu7EYQvGSJs0quS+9cbhYPjajdNdb+js1cx
+A7boGvRdMP43M3RvAVwQmT8Iyj5+phuCSLeZY8RPXnp1WvVuS77HTWWq24MCJEMulrLSe9U4kp+
18hmk02ABlM7MWLWw12cnnsydiswNZ9N/kBYh72prPcp1tJNaziEYnBtUck9ni3ADEFY5LuEsgxm
g6WQi1SVxQqdN9fJN1QCXzJCqCtDsnkdw5gK95hHRmY39M16Hsski0Ift7IudQTl1irwE+oau2se
h83W6zXRVs/8mcpJUlvQxOdp6eFWfBNXhf5pLdd/CiNAUI7eO96gDn7tHO14vA0mdU+eQVZias1z
jgIR1vkr5/iEbw7ssDYe6Wcd/FtvhfLI7gkEdGFpgFXxLcjLcEXNzq7xAabOw30otH4CeaCZdpm1
otql736iXFCCgDvfevoMAo6hskKVSOgwCrJXwNK4Mwj+0HTKirDhDem7/GGqzA86RLojlLR+C3+M
9WfZ7nhFuL/CmJN8SA9NO/tnv/U/8YTQj4Qjh7IvBN8Wc/hvN+Ufxei/LwJVUHO4tOJmrPULbCib
wIHhS2W7dPPPjAarXY7rKUio9YHh/Sezks854JldfbXpcrSwGr3JvlQ28PeFzy23iF6tyLvkWfVS
WNOHa0UXesPugn19YmhWHgozPjr4YZ6+A5znRY7zJ+ePtxx0wJReDHIjKSgfHOHrMg7VusV+oKP6
DPS5PlRkbbM4odxmCMcN8GIaGd38OhU9xOPQQuE2DdaxvLOYeeePcmTN4VDqAHZ0BjnkDv5TPqeP
nrz2djbvCLGDSIuQgNKJowJMDU5prcvOP+AOPda/lE0lF8UF/Tab0e/qeKC6cSkKdPzVehLZXbf2
mYOppMl2PNmcTnDh62Odm69cIYb4XVEItPHt7rVsAHMIz7oN+aFI2fvkc4axMwBoGSUVa4iSOlBK
qgh4chx9JjGLELimV4JtV2Yu3smCGCsZzJVGVpudS99kT5A3LsvVGVXyF9+mf1ws3UNCvQjnMM9l
HWGCf6PYfDgvLwGP2XfmbxoVqFXkWJhUDaDXbCxWvDt/fEc9ZHHwCFToPjk9mYT4rV7aJerevQ1l
gWMdAzHbSd6B5qsZ6+cCulg/To9AFVeJbatzZcWr2MeSb2hM0XoczylzXB1YN44f9Ybab18McpvU
/9jKtmmpBtzkduY/EZ2adJNoMPVIqENNnQXBn4M9ZfaOocFauWZ77er2REH33hz0ISu/p8b9xSNh
T2Y6gmjb3PXoPctxNN+Uxo7IxvchdtrmITLAtFRO7t2q5glRUR+ww61cK34yJ/8RkeJqoWGupWPU
R2pRaMhMrce4qtiKxXzaVQmHksH7PSI6fvMn+BSTsuivdoeWsotqNciQaExqvDlQ1FaeSYkNTK54
V+EcY0blw8yKt5k/FIcksUKZlMM1yilL0OI18hr8LJHhUg0+qQO0tJvZ5dOh4KkSxh899DWKjdR5
Cv/kxJSsrHJwuX8DSbAfXIMQSTr+niFEHPwmus8cXdhwnpqkuLULqZN4C86yc5NxqAkbr1+b9nAP
62hT201Fc99wH5FzjVxxwlm0IYKOx9AxXshH/MnhCZuOsRmV9SkUt9U4TF+MCnW5bN8Gu6fJdBlh
AsSIKLbO5Dxob7buVic+00hKYlr51Q9dRsjxJMwbBVrnvhIznpeQTa0dUKXIUblBHHMr9JgxiS4a
6MwhbLoPGRxrhwZ7tuF3mTkpXjP8ZnopkwzHLZfDgRXDtIPmcp3o+QtBKoSLKb0tIAA0jboWYjYW
dke9SmjhGxDe26K7+yz0VoFBvomvRM2VtpqgCG6zwH3uJ4dblzF/zuOjr3sSYw5PnuGMPQDR7p+Y
btQ2kjfL+ej7XFJ5w7/XUU0MnwW1dt2r7jlGr7KWatmssZbAarFz25oIwZjSXZL6P6Z7V3UtGDLm
B6NZvDNdRf5p4vf0rcnG8lauU5W9QhT4hst3mEdos9r6Yxst/djiGUF2G/OBZAJjKQ/xz7IWr9Jk
M166Cn2a5UTruBt7oiJnFFeGdrx0o8ZQBtNA6PonsF6Ziznqer+zZtq3tMqnrvccmQa3wj5b+31F
OswQghlgJ0LGKjwBnAn6vV/Hb0bovJfFFj+a3Gd44J1Zf2FKoyXtK3Wimlisefbc8eqfcCPa+S+n
xq1O+8t9jkIWLEV1nYgAoczO3HpySU1lOn0RzCJ8UO979ydmA0MJZbPGgput+TguLdVsrUJDwjh8
86nFocYENVLU99aMHmdwBsu9nr5B6xUL45duXntwkGeIN5whIcoTWov8iFplJ/wJ0uB9CrIDJJHX
iEpuE9PBQGctPgwQDNEAA4Si9K7kiTN1fCNt45letU9DNnAbCpwhPc7fGRPs5AumKFIYFjKsjXZt
FQGncq+4l5reL8oP96FJN/mEyXLldxcsGadWteRwJgGxwJSEVao3CIIcJprooanh1iJXrIKCWwP5
ldsgCEjM7U9jho9DBtV8tN+MNr6A/3+a+mAkTCZ4RjjipcgO8YAskhr0xIUj/D3pbHLXLw/R3A/r
MUb7cyrSCAkdPbb47PvpecCevR2Cinsl0PsgfxA5ruySxdJ69MqvABfuzF5jAdSQ8RBVyh/TPWnK
qSFcP1sRWyKMRjPNpvhv/KNMCYgY7viK6Z5sEP54uomASecd+Aytj0NrnOwhBovlleBNdE6Kiy+s
I2km4s4tEY8wa+Ee5KZveNU9K8TGqUl8lJ3/TNEWiVrPfSb1s8kafHK0QqSrvo/PzWgeMoM6QNct
VsLvk3VIGGwNEOYZQes+JzAv8MbTz8bTf0jTzTCYz3UQ/+BnpUm6JR6T9++lQyCVN4wSonHh/WOq
pNneArtrAmuSzdYv7WFjJcSiK7w3WVZ+egFnPHx8K2+cHyQF0lsVJ59W7CVYkcjgwNs7VeF4sMTv
zrKbfWV0kI694FvMXFapwWxBeAcTR7gyJzBFQ/um+0VoT7yLtPp912JHtojgIQ6KFXDWokvR3RUL
A3ecf4jQHwAz9srY9BKQQ15YD8MgXtEhO42tODOxO81U3Hvt1DAvow6AnqbLSuLtTD1ag+TYG7DD
5VljcV0ZsXUMS7N7MqNd4tgY4iTOfYuCEj5B5p8OXWZliKFElfajM54ti5Bx+kfo1NzhCVkHzWhd
e6v8PXeF2JKCn7ZFnx2diSehSJzmntCNUJZR/aaTLQduBJeMFwAESXMolp9NYTuHoizxoRZEosNS
0O2aFR9FqMECq9xc1awfCEGw92vGU/tohZiehsmELlZM9qawGgYZFgP0ARFc61q6DDwTHbm32Z9o
iZUD20q2Gown3XseHKbyNVFBdunjvN+nvctZ1WmJWlNA7XPQUrPUq8hgB2emEUPtRHg4Y67kjzvx
cZsL+DojtSfnbcnpG8Hd7ilD0eU9ixnYbZMpP+7kn6yP796kD1BhnMcOcyXKj2o2fcQ2xy+rlkHV
7vZzlADRd8cvN1UIpXnDytw1+BIby0vugr1gZEHEiB/YnfNCHDROKYW/ghVwrZPswJ5SbbEa5+s2
VGce82drIMrVVHWxsgKLq3PosIBnhGxIGxOQD/o3HUyUIi9t0aRWXhsThVMq0rucDeLtnGn/0Htj
9j63wCuCgpPg3Ksny+CG2DpEQyenPltAfhhuWIrbRQYASf9YU9TchEzEqtb8yb2oxzPQt2MxtMQu
SpRgV3A6hNFwzixcikLCJwn9acuS7ScR4XXo3G5vzm22r0T9iNvPZT/KjwruMfALlx7HgoqtZIg5
iKD9Q4h0TzSFF3uHDu/WCdQpCaphU3CgXgnCutfWdznWQvXZzkHFeFsMp4AO2E3K2WDdGnLjkypa
FXZm7So2xgOGUD4yVe7qsOs3CW0rU5nbz0pZYPsotcFx/FrCnV3Nll65CP1JkE9bOaXnWjv0a40s
Y3jifwZKuhvfqqhriNhORoYxb90SKpaeR834YmwR4Qu0ixQFYHz0aMTADTnN6y4uXsjHkawYu6sT
lg98LNPNLuNmw0ThclX0zM5TLS/E5oEpz3xfZLSbS3feKp0GgJCbJSVEbHoYq7de1V8AaHuIBdDq
bXyTawWHDUdfQ6AGvxMiqK0PbhwgnHPiUfPYXlTjcC8VE5owrUy6qdWveMTRliv9W+Zrp6Gqr1ju
vL5yfXRX95p6D2y3+xddjM/TYLCodZ8sDEaMQ+ihrk/DdGaxayqEQb+A91XXCLNa2/W2IgLhzBOX
TFofA2YQdlYoi03Orrrx263EWsD9uaGQVFm4H0rf54gN2Acz6V/A9IVokT6FDY6u0auwMAFFdlos
TGUGYzzFarGvKueBEu/sXHv+Ex40kupzAuJWQNTDj3FS+VRvhcPU4sK4PWDdZiPP+pS2HndjvU5G
QtsXBpUj3eV40lkp5bix2NC+RZROIA1PX83cNpeqeGn72GC3MW4xf0UrVqxnq7c/hqLg6KTk3p1r
Y6dEnG/KYtyaEka7jt3VbIiYakaAkFXK/iWEtWH6f9JWLKN1mvC7Orsm9OBBlh5GlpzYaTlu6jTJ
thoJaGX7igGu8qoT4uowr6OqXBzPMLiM3LQPA/d9z5PFRlszOcoMA2iAtEAxQocLGXDgiZFQb5mc
vuKUBd/fH01aiIOFc78Jqpi6InZ0qbCSM9kadKGZuGymolXryWSNOnHrkjY4/f0huoHFWdFu/g97
57EkubVl2V9pq3HjGYALWdZVA9dahMqInMBSEVrjQn19L8CzHsmkNfkDPXGLiCRTuAMXR+y99qDV
77DmMUCZbFswzuHlUKOj0VfR0Q4LZgXz96nclbqMDk2KzrjvNWPbUI8sIihFR62bmAYTKbqze7GM
1QyBjOCxUXG7LXwDLbYRIifv9WRbeb25E1IBAsNKy6LsJ/kkbaSyQguCeyTrbzhgXhNTKzdFkn+Q
+qor5zgWIfMmPdkMWlxDAkBvze3TNyuAGuahVPtdDlBzq9VoZ8X0AutPPl4syPE9Oka1HXae0MaD
p54wtGa4iBEIJ6bB9FAdcO8xft8yPaW9tRgGHBS2HweDK2adaDiYAEi7O/QlW3jNpCmG1htMmOdk
sE6oG/nzYAdXWKqXBvh8JAXI+AWz0QJV5b0stJMlXWvtauBECbJd9al6K4grjU2aEAQt6SlgG6VW
w60yws2Ifypr0BwQ/GqwH4RrybCIWKv6hfwuoMmO9WZbXUq9E/Lml5OayWaZP+QHXQBxSBdocFip
WPGTX1GMq4VNb9zznHfLW2pWX8fG74mc7Z/YxuxgTyDy5ymkeAMKXqZeEXwUup3wqagcoiVJBasH
64uKo3WycDgCkZR4S3LrtWyUDYfpD0YqpAJIH2KB8YNQcLSnik1IHK4cT9O/OzlrHMJsbmoe3TST
BhqeCw0NeX9pfpXsdjgUBjBNyrc6DACFA8/KdffDY5/ArpooUB8zme2I747CQslU49deOp9c9v6O
8rWrcQ9Errktc4fgiZ6Vh3LQlPhLIvJ93PN+2mH0m6DqTWP3TtX4qvY5Ojffg4Ak5xGNt8/t4s0L
MWI17KcA5oQL1x1vWEaumaS6swP5lGTBNnLYI5psThhB9aBOkGLmO+mjpG9iKt/E83Zhp117d3yn
2lVr+1sfo56pWOZPQoNqaQhKwmG8CREjn0le02IXpPFdUCUtRG29qUpPOmLAFZJxN4wYwJ2O6DQ1
bY89nHxbdu/Q5N46V302Q6ikkUtS+28Yo3YVdw4juD2Rs7Te7rnJ3C++xs7BVJxjeULJ81Y7JVa6
iH8BJetad+leAvs9LU3MuiK3doYSf72MRUGqCVotC1qLnvNQGvKrcGnJo8Fcm35ANCH/ZmUJBiNZ
5mmI4T6EmE2HlpnwZwYBir6P+/XgTCVxgkyrT/aRFG9E1G7ZY5ML1aC57yS2nOAcOl2z9J4xqv4W
9T7eS+4yB90GOp6RqoeNRAlEchoBffYIXlzoCqAwb7hZkAmWGmydqEWXWOXBkxmSqg6m8oiBey/Y
/PC2Y+Vq+HA0gA4rPeIWE+qwSkoGLzn02LLg1p+1of9fQ/sPGlrNhlv6/xbRMq7rvgx/VNHO/8NP
Ga32L9VyhOW4MEoMoVmoWB+UauNfts75q6qu0IWmq9rvKlpb+5fG/6C6EISR0IKS/reK1rT/5QKV
RoFra8gRHQS7//1/vvX/SY75TzRu/cv3/yuT6S0Ps6b+r//QJn3vH2B1iF1U+Ktoci17+pvY7i9c
NVsKkXo5KrXUbT+TIcAcVN/CxVoIQMLXakqL6MEdXUdMqoSYIrq0/XTjUJecAtzde4SvV5KqGEMO
FhFtZSkp/S398e2Id3/qT9JD0Q3VvS6xNeLrTGg8zRvb6R6YR3bBJcV941keBiwL80iev+txbRwm
vJAMiY8PtJbZedWMN6dmmNBluEvn/9tRQwRcxKa+CQn00yATI/Z4ghoQDo6kmUVgZaAqhymkaodV
A9wgdde0U9xMmiLfULWovjuedohCNmh+CKg7NNTgWcVho7tM0GUpgufQSRkOxrG30pAyEN46pt8q
RRI7XshPCXGlkOjODnyzU672ZE5EX8MhyC9ZpMm1zvZ8aU5BWpTuT33lM3VIjVNXmOrz5E50NFgg
E513flGINRfs+3F8bYzMkq+d66wbUOIM9zIEsxZjlDPmY3JBTNM4MjNl1F588NhcYjfJLpUf+Guf
tGoOWEb80+dg2ICLHS1rl3hRrvigq4vrufJIrN9v2agQ3ME0Eokin3NEmy9I9Vx7RRU8+2V2dhL0
PEUrM2jl+bhN5JPOpbljt9Ctq1oZV02EmEvXdeVW5oG6iTrmirK39b30HQBH+B/+ARmsaQDaf7lg
ba5X1mkasyJbqL/QOtVRdft2IG6oUMiOkCUbC4+i7xhNcQWJ4x4CBjmaYxQfjw86sBJ14xHCd4Zb
Ua6M2NCO8wvpcDpLP8aMlToMO3eo3mRlR6cE8tEJ+JXx2jMJa34wN406Wlai2AlMxgBOOXz2HKKr
miAxcOM7rn10WwUTdw+buwE27R0xtDvbumT03xL/WrMlmoILbaodDSrOrWYOuubdyRbMDcr9/G0O
H2X/CA/3czp67CT7RxRkyJMQNSxXiacOoBSstPyw0xFva8KKFmRvtStYYEhEixUGeB+URt5qK02M
5I+7NBAsNJz1jDwIqbadIl8Tx81FVeHRxPLCZ5+7jb5DfU6Ro+fM6fRCRJsZ6Is/fiUbsjzq6UUZ
ywn7mqjbXhMXuMb+Ww9pDdViYW/zsArechZLfkuyREP6GBdXvMod59Dir9UUJMQLRvgG9RekXvLo
lopLim3A38oXUuzcwI8RmLpXP4YxCZKov9Xz3YpT3z9q1eBBYwyWZRo9cb/RrxUhUjmtvEhSdHci
TNfI3My9Z6jPfzjQf56bfzwn9dlMkCeDn2f77//1H5yTGse4bpuWaumuSiXzZ7MBqdVUfXnGvCs2
vs3HouU0JGqMQQY+XSVmWDOZxg0yukUa48zpSBw0tHiiSRFcoV/LHoeZsEtnx59ymgNS5vMtxjuz
TYkqpUNQxesIqsfR1Jf5HGUq3yAvc/Fzlua9bcLmqXEwqeX2gIJVCFQVbmhXd5GEWPpdE5McCH/h
ynJbMl3LEiCFoYEGtyjz5slqmFqlvROciNRFHjdE4xkTI0pqQBF1FnZApUrcosSi3AZlfKo9jGfq
4N5b6IuvmFpNhhrTvYV+1pqkqtSBri9emzgIzyzmBrvHd6wYzJthEzx5I+oPNKXUVck3lq7PY190
y8dffYbFQ11Z06SMGtp6DrKeRQVF7m9+FLhvI5j65ePjV/wOX2ErK3CZZnBQIPlBnlm2kZPeaP8q
lIaklPN0evt5eia1savy1sPlyosdNfamxr+5MwpdXUdhdEX0qd59md30NBafqqS42ByUxp6Nr7+f
b6EhgdjLZvYJ1GP/JGAJ2U0QnOeXMu12j1tz+r3m30IJlWxN9G8JUyW7tE7x3QLjs/bEaF+UVqiT
nb3XtqpBlK/f2upZJfIU6ob2QuhisnYc7BmOqWQIC20U0CZSNszzyBk1HsfTQS6xNK4wiB+aeOSh
R5WLZRfRRKl3KCwroqhxIgZXZcAbrYVv5WSF5PwRrB8mL0YwjA5EMEgvHtxCYgSY4wCvPcynWSJj
tgmSErOZwPKWAU17MQ5wjglTI/MuQpsee9Z3jV2L2pEOSf/2HuigV0x10G9F5AJ0REW5jd2BYyU2
/Ze0C7uG7cPYcvjiNREEOF3t8OTFuHOqEJ1u3sGFIxEc/5nVElHvlm/mhJg1MJxmVdTvQ6W7P+6j
zqhh+XfVyadfWHu9bW/EWDFdDjt7axbAmh9n/XwR+ei0tjL1qCnUkhxzvHubQTHTRYV6+ZPwoxj6
CAFsPBLDopDNwrZ4fiqK1cFmZ0OrZyOu9yjDg8Ldtp5h+ZqKpyOPSbMXNiFyAwYS2sbqU1vY5aR1
EK9i0N6kPTgX3WzEq8l3sUbKAgMBr1pnMO6Xc3rM/KKirz361ZD/AybXmA6hXw4pGkXVsQjicYXj
UlH+Eadv6IR9VkbvsQTTmpUUZLPagxohyeACUrLw57fzm0ogIJaoeEeIWnhSwFhtoCh98RybRdf8
s553p0ZCI8ITzqKQpLJ0OMgaYIZbFMWi9WV5bCrWrSMaLUI6+daaInWAObIMY8CWJWy0vXaS0jNL
8ofPsh+PwO7FdSgDCMRV80SY7WtbxPBJbHrHqu7cSTWuMuZnC7lQ7FTf0DSR1ekwYFVt0I+slLT1
3x/uFN1/fd9c1isuYGvKbcTxf37fnMDCu+G29orsz349ZyyFpaKu7b4JloFllmf4vJJmFYiIqX9Y
eDB2c/qVBXa/DsP2VOi6x10vSQvsEBSV6CyJTMgba9HVBB8qfWPu26JcqW2YVQvd9X7YrcETO1Iy
9VkzoHfB3daeiQazt8zzxW5U86uq5+4tNdITaaf6DS0BagacmmVlf+4pnvd52BTXIfDLRabV9apl
nYkuStZXo7EB9Qogj/Mnr/nBEbkevNvpqTR9Z4A1v+njvg8me5VS1KidracI7vltftEK+3uUtfkG
GzJWbnLrPuZ7C+DLjXrDOTNjsrZyqml6zsjV/M+f35H5JXDaaxpSizqyZH0H/OGztN6hahWM7Eu5
mN9hbYqywqLvo2Fxjgxi30vK/rtVJKyryFzcuX7dPI/xZyCat7gmg2p+wckOzjlKzW07hb3gEUJa
UoXXxB3ujuvqx96RPIkHFiQLHhAmcay5x7PN+CqLItq0UcMWLRckxaXqcIgzk5LCzJ9dJymexcQg
rpBSH+efaQS6MVCciOfTr0okhmAGkogo8ugtk2V1GQmDtLCiRNgp2Jw2ZM5A/VQ0BZhMNR1xdD1q
3DQIHfifGWlpciPTgioROaseV+V1PgCtsThwcV3mpqYtQ3kVuXtR3bF9sXEMxQR5YOn1xNJneHsD
NdjfHmWFGtF+lXYaTlkF4U22kBOh7F67AmUpULp7NV0OQRe318x1+9vkRlgXA7Qrx2bQFwQiuLlh
8POFJOZDWRIrbg6T6DuK+13cp/W9BD2AJ5xHxHT9BGhGVqbp5AgaOFZGJ/hSKcq5i1L3iYaKoVaT
nyqyt15rrO8b0l8A2bLYPyo9xFBm3z6gIx7civY2918NZG9ylHmAz/CIGXveThiJ+av5Z0TcKJsg
1D49frEWh76acpF1j1wBHXTcEDWSSHjyJMJRM54S8xuxvNkLLD/WoG30LQlcbze60QImjncprK+O
N3EPKzZagZXXYtXVUXsw/QkpXncRm1eRbqhRGz5L2W7AiJDQ3JF6VHhxvq0MK3gexKcig9xZvuVj
a5/nj46l7nMUBaD4p6claRsJBHDNM78zHLf3qrC+wk3sGQuRcWy2qTykJpX+o3Z3k+ALicdYI/Dx
32RWMY5Xux9yJJtBp6WDqJ291Im6drDr3cMkvwHZHt5tr2wRRNrjCgJ/e6myuLt4PoplqzMOFtqg
y/xzsFPmJpNNdMTfYe6aETHrMO2CzFq/NT24Q9tXqlVhojSkIElfurIY9mpl4pNTCJZ91FV1EQyU
HnV1H1rpb1pScdZJbZovhZswH6SGlA0GKsX06zvLNMlqq72T/UZ5ardMdD0XVGGsRodYc6KFiqLk
af4qcwKdTO5JOVMGFJaN1bQIVSO0YyOLiW1V0ZWO6tivORFtbGxp4r86vnIn0ldMDZ0PZPvxohf6
eJDMWMept5//rrRzmj500xlQ3b2gDEFA1pvYiq+9UaTMAuNrTsvLrLKjUo+qJqAf9uS6zyeAWSMb
dKj5nWbKu8OMCbdaxhR9Tles3Ey5NzhBaQVRa6n6yQu78egkwLZ8pUUtEPcFc+Bw4NQEbRQrFoAP
Wz35Ss2lahE4CqboSZkqstEm8zl2QNyBVR9RR6KBmv5qXgqCM64rMIb/fglMuiBLKarN/LM21rZB
mp9EL+qdZWFTpoUb3hPfSpHN1NG10oDo6hbG/tIuLoPVe0sJF++M547cwGWLXeMA271kh1VqW9z8
3s10vkbhB3U3/rFylG+PryyENkOcvhjIrNZDGTUbZFL1vslGqOxT4zm/SNyJBfNrPakzqF30rWR4
TZHYHYVokSg0wvS6N3NMBG2TsG4mwqE5ZdENxmo7kvGxzFp4WM3oAJ51+VQSy45vNoAmtvmpcTHy
hO1F6G+wM+nXmAOXbnoaJVvFPepa4wnuM3lBKbcOa+y0KpaJR06kVbjecf4qRxiwfHQeXdfx1Lbh
GaUhLSjn07EmawCajAkCUwYjkCVyifI2fs4jxd7gRYcsGGo8x7261zhJmeiORQYTd3Dt11JI/0Rs
SkhMNCHKtSww5qEF21c1SQpBaHZsFdg6zFd/CoamsTuDFbfii0OTadtmhILUC347x69CUGFVezDy
7qWcwhf1jKbk8T66RLmvoftq26wAfJwiibgVWk4OTecQu6IWd6i11ckszbPt+S/IpLz7/JJyzQ5+
3Z706Udty+RMF4RXVW5H2nTXPT0GTiYEjh26UpsVFQ9qwBpYZ8NeEnfaX1EmT1oXFOubVNMuGSpc
A52NieahsOBR4SZeAVrCjD9PEyrbtlYefasHvgWTfDNN9TTfKfDyQiUvHs2Mb54U8M6cpA4yvgbD
FFSQ4AtFubJj/RNoC+lrHg9fAzZNoT13bCUOViMmyWrLEYMPJXTCbEXpnp9zVJnLPHarnZ0FLYxq
t6KC9aIJOAm1b6JOd1+VUfjn+cVWxcucn14EEe32NLAz8O4gTlXNk4w/h27of4RNhzY9gobDiAra
rBtndxGS5641tNZpYB3TEQNQjihl9fclqqb/GXYwzR8QMwjVBrhgGMSwTHPcb1+ewsyfxrr/G6Qo
j8kW12FaV8MhlX3zBD4j3weWfpOy+FEaWUq7DlAvFebEgm2BqxiQh2psWnvHbquj6lNcOoV1hlGD
kRzpAFk+eehcxunlqGqh/fjSSEd1/ahYzMh86wNYgDpOzHU5dVBQz3Z6kX+wOu4uTe8TXs9yaYH9
aPic6vcRh8IyjrQcFhH1i94JYwsBrZjSYZStMGsmZlPTZ8lSX0XjkC4JIFMWGau4zTyjyMFTYf5i
b1Za+be8It3eqBz2TjG4HK/QF3OHiOUp2YV9BjUtmnwTpvwttoJihbfewdIuWKRMUoTKMpsb7W1/
R5Hn4BA4Rk3yND8bahB2lzjPD7ZDkoLP9XuJOma+82XQDtLbILYwVi4shdfHpTEE56AslIVhiAyH
FedaqI7Q+6hVHrMtEvuGxRwlL5xL12o++YeNt5lv3fnF0YjX8tToybdifdMltjxEsCcIHkEvlESk
RYLJoVEa+NeT7sh0hcD1Z7/eobEcPgfU3Gana7sULvMijszs4CduvgnG8loVbv/eZus+dIuPXA+z
NyVr/CcvfkWYVCv10avt5DpPBeoizh+boT/tFf44HzP/nLszXZ46eww2CSYJnbYzT23/cHkaSmIn
ZW3GDFfCQ6/E1bgmgS/Hcb+aZ7E1j8ojjcBXJCP9cWAMfjbr4D0jWeai03jZUXmd39H5BT3I0mhT
QHyF65POgrPAmEC+8wuO54AOkvkkA/8RJDjBTPS96bEYC1Ri85c54svtMJUO0p+C4Cyht0sPWQBx
mfphbkaLoIPlbHvy4PJBravc8DaKRLwnqyODMKSi07C9nobtUk/bU6CXPF5G4+KS8UXtPhDfFzrV
8e9vdOMv+xhN54nH5MUlE89Wf825aQy/NFUfwvnQeE/KJHYvVTc+u9NXwF5/JJrPZG/60fyLJqoT
xu6Ihn8fL8xf1W5J/WB6PIUaZrCZ5/EAgs0nA++iTYXX/GKmdAJqmCyl6lAuwvg9iyoU21oTy0Iz
87NiEoXueQm9VFYZzCddeqZOMfeO5CgeGk15kx6pKOWUFiIMa08pRwTWQJ457GT3HhMLsWL6kT5l
kn1BZzftUxeQmaGNivYPF6EQf3nzQNFolq0JgxmIbTq/9PG1NvAHN4GzDlKAvNMhbk4wasBK0crP
q/6sGC1/y4Bx/uAw/jbaO3CGjrsaeqCaperSxDGEGBLjYo6ZHcfhO1kolEDSyLa9QaIVxcXAVXGZ
W6GW4+BWhNlFtyILu1DE5oGr/sLt9wNkabyPS0lZINufu4j5E1AHQjtRp4A9rzTqbt0wNsh/WLZV
5lPIChFa77ShEiQlbMxpbKbD673gptwCy3RWulGm5DJ6xqGyd21lFwBzc7Q3ffGtqS3j8BiZWozG
jbKhghYTchqH/Ukk6Y4NVrXXGsQ2iwhVwtR2XbPGSO/GnVv1ceZ3xGK9F4RgshynNTLQi7CN9rEf
6b7govSt3+quTL+pNAOKByOAxLQhzMVrgaRuIwwRrNKkiUk0b+t7HKb6LutRUKe+deqBa5KE652U
IjtHVRQ+21kfr5PJgsXKbKCCWgcdKrvfh+OZmt7tMhxX2sCuI1eO4zQpBqoncUo4mBv+p8WGfcH0
FAvFOTVQEOJzGphRYvhVuFn82qIggyFz9ol3KlqCLvMSPXhuUaTkjCM3moau3Z5SwxOG8pNxxQX9
gpKmty3a1rFXV2qq67f5RaCYSh3iH37/UaDjPCMnjXSmJhCP/8xBbLIxykhdRrRiq6Ruf3Dw92cH
V/Im6IkwiNUWWJEKF8wJgo1RFMO7bLJjlQvvxTTHeqcQ/sFvMSBTH8NnGB76MpSJBGC0nicygTnl
kGqxu2jYgb40Tc7D8DzX1/OcgOBk7Wf1RKccrxTVv3SlBcN4assczsVVVQ1i3SdskUj8xJgO12dq
06HuVrF78CI+fUXrsOjE/saKRI57pmPiNfFTKxTTL3Fo3/oisXalmkU7/G7lzsvDHzYWmLM6MD4a
odBpWSMepPGwjdpNbaeU2b39W+abzkX0NRfBVKGjIKsnQtMpTCBHjsbnGXHuDXqK3XX44ngDIOQg
kNt5uj+/iKGKd+wgEd90d7VjcCwb5BMKQ38YCAnjnrRXiLVK63zL7eR/VaL+lR4j/EqlvGArPnw4
dkean0IVkI8WWFz+tPnPnV90lX/siC38URdDkVb2zCdQYUjjUoSkT42xZVw8rHALpe3KDysJSHLx
ifXwW8U/2LpvXPPJ6RejKQKxY7UIYakxx+woKIkalibvti5/4KPpkGO6AvidR4gAYQYcuArIUnyd
a7T7B1/vi1Ptev4+UKbSxFK2Zqgnr9O/qPXs9tlz/S+EmIRfq6iFj1l0kOXir13gWJvC7+KT4uKu
aU3X3aZand3UUZebMuFWMjvUpwboxTQV4ylLAn3FTRscBitnft2IxDpktuGfoSMjDZhX1JmJO31u
XW2Wf4dGanxwRvCJYSXcOjxyi6FIX3orNTsoPsEGg0mw1pCBHeqm8naoLkMc8a3cpy5Txp2GgtjO
bLYaNcjuFbrkcTnQZC0Jm/eQFvmYGVQIFcfC/Iq6kSkF9HaVCNx11OfpSwVu9yRGbwNLq3uL3BZt
4/iUZgOo1H83MfNXdkuggmGQYq+q7xqahLURCQcElfWE1h5rQgZmAsMFKkwRZP/wfBdzpO2fZvS6
qZvCYtas6ZauT6qPPxbyeRPkec/kZP1zMWj7n9t5WcFgfMFWDky3KNqFMDoNfXXkqkdsZqfShGYh
Y1Sb8MDkQVpZiGUCIxVmZprNZA1TPNkJRy0+9T0qDTS+8kBY6aafBk7zy7wYVDSz2iYNPv3QZSnj
D+m3htg4q3CsT1EXRmvQgFvGlERCqDiVeGvF/fE48hUlJEVnBGLi5vi8CB39oAlJVc//EKMb89ec
RttUBFynIMnnIl9tm21bOi4w6viVeBKPbQ0teD+U3pFHXb5GmodSlzQ9xz+ilOdxYyF0bTPzaE0S
E+jz+dGDYQKTnO5SQMxZE4dsLZGtYHedXkZBD94VOb5jxiuM2sdIbPvGWY+ZZLmpfpmvW1ST/jmx
/VdFelcSYutj3sngJY5q4Anj58dnMSLhefX7dI1gbpc0yhKWhfdDOMzMSXO9OIXN4aCivFbGpn21
hBFuIVshDesaRP5uP/AxyAaw1fTAZPNTLXutNyGoF+OpJUm4dpyUIKfIXzql627AI2gnYwC1YqRY
qUwuXDYD7JL66GWovO5idsZ3YQ7KbqxKfeMqbHL6ydon6175mvfWKkUJeSH3ol8xzvkiaJPuQH7H
q2XjjheFpe2kZpHaqeUQcpS0Y4cCG6fP7VeEz9bPZamW6MMzg8hzZMOtwqim7RXdBPOdSX3fdBpS
QBP8PDuS67xwHabujSMECxa4jxbwxW7u1itdxW7ZF4hik/CqGQ1MEd2A65/qt5BZBLVkDaeq64ZJ
l8rKt3Rrb6VUo3aiefmuR336QpxUviarDqBT2owX/pLvSaklGLq65Dj/AV7YohRMHbI5+j4+FgnS
m3KijBV1/5IY/qmxyG6MYyzooYMj1gmjtzL1BTlR7qf53Z2/40N4L1i7H10ItoDkRoANnKCAvOri
oEQp0+QorBaZ4U5DsPAzFE8KKUd5szrF2wx6H2xKUypvaJGMJSC1N+DJqN/txBmWdI3obX3qRfg9
86gjzPgxu2FnS7/t7UvVdKAMm+oHx8d77YRYgelkalNvTprs6rNxSytmz/loaht3Xgqz7vn+2JtL
OX5kadt+xaQqrTD8WjtUO41RMhgif4iwqmnMUlTWcOptIW65VlEDFcye5m9xYkXLdsALiG7zwCLE
+h73wSfCyQlRswtrPUD4AYA97Yyd3j4NTLcuauxAYqgxdz/KNAAV9CPLgI3WMa/98qgg8n98Nf/M
jsj5aDXJykOkjP+tkPRt3fLqDbAW+fT4FZPEk503baTTMdB3j6GR0WhoO2IAPIhkVxrRPyG2it9b
sboZw58nZxQqxxicyVyL6pV3h32LAtt0DkoeL8y59s2AZp/m1Jb5qwp6ADZTFUSrSgIC1Np6K2yf
KBLe3wU59+yNeIXJMT177Sw+P96IxsQz2WNvsHnwLzShwsaxaCvFZ99LvKMMqoMwC4xJg4TPO073
cIwbbsXcWN3qgaq/oglxV303hTXrSnPTJWxCxNKiXLjMgnZA5B8VjVGUoJIJZ/5GgvLeTPEoz8Oo
Wd5FcZltHw/fcYBG23QCCLHE80POx7lM5bn2dOPg6tic7ZgUH7rUZVoSKYeMQN3rA/TjhzzJHLgg
yxAxXRP6qHOms150zee5trYcEjd8Axf6PMjPu/59LiX/odOdhFq/PAiFwbqao8JkrGVME68/jAzi
nsjzsB0yCj8rJ9rLLe+QsAlKLF3xiZD1fR8N2rovoevOy5wQquOgQwnMxqo+GWeIOZ+61uQGGL13
24xINYTCvZ++c7SOcFC/RcSgJnQnZZNQ2yUTdpZzIa8kynxd0hQWJIBTP8j0YOiTRt3rnwNpB1/H
IXkSAQ9kxZDvSus0hw6jO6Mhyzv5rl8xM8rvf/9+/HWEotPwGyY9v0ONh/7zz+8HeoVaz7D1rynt
mF5LEjvn57NfYCK0yZNTtEBdG6qqHAwrYfIe4dtjbsTTpCfaQbPL5Mq4MLmiMEqunIA8jSbM2vwL
88+0ArbhPH8vldFYzQ9Gp6CxKbPqmIrfYg7jhUO8wzkw0VZD1NFWDP/ata+VeGinTtlrTFq5uT/t
wlYum1FPVq3rkipBXvzmcROnNYy+TjD4TmvaCFKwsjXDYXOdEnsgK5yuwYChI5wWXWWRp49O5u/f
zvny+fPlZWm6a+oqYi3qrF8vrySBVwQ6sOOenRbtlUMyUhPzzko5RXo71lckdObRgYy/byQyqqqz
2P3mrAWYSu6DjKm+ahodwsCQeCgx/DALRHR26KCiROZvMVNdu3GEH4C9ptx1hfXcDdQiiRU1Lxb8
l9i2wbgQfWp3UA/CdDXvy7XEN2ijoMviU/eYK9n0FyWcQtQnIWnfcmTyH/XO1lJHA2VWX+jXdEi3
GTf+KdFN+x+mJtovHF1md7pF4aQyMNEA6mrOL6Nly9RySzHUeVfBYzlS+GNT+cVPJnCaYhnX+QUz
o4lUXn/XOuYOofoRtFrOSju2rZ3qhc9Oktf7sZ5uWSdt7pFLDIqu9kuRBdkHmA3YaYYN9smyQfQU
8h5ozTMjwvBrnIUY6sjCfaxQp2CtMCtQ74D4fsqMbuniJ9rNWsoKWc/RAinGtKlYesKu73rigveG
ir/y1VE7l3BBLroy3jurRj1VOoh2pyeYEUMqtwYVozweE7arB3Dfww3OPMnaKavS+aUOTAO4qv7Z
M8thn9ZFD80La0iGCmYrmA3OYiB3FGRAD122qhT3W6dW3UXvquJWFdD0fOv744QOe6QwopVPFc1N
ji56Ax/JQZqfIMyrSUBL9r1Tuafa9DXYmMpYXxCoQv2bZJZz6eDH6jTYLJfNkFV7kuS5CKYlfscI
zxuBgf0+x4tT3ui5KwPOahMD7+fnx7UZ1t2npsHv6qpQ9EHRxa+AVRaOR5PgKaF71jMdL7iaxaQ3
R/4a1DLoFZ5m+0e7WxGF8ngLfTAJYaNYJy0sBHE+AXwdBZN4k4ryuWzJ3LIqq8Rp6sS7DCveKnCI
WRl1xYTu6fmLTvK8TwsgDQuX5/YqrPMQQcuWkGQiTv89bM0mfmWhkZnGc2OZSH3czBtkFeNPLqMn
zppkUaEdO4CzarbQemFwdoxDeda8BwgOnApBo8NvyKSIB/H8bWkU3//+fJk1Qb+cL8I00c+jwze4
d34Rzg8EMbZDy87MViVKQls2J8vOPnrk/JtZX5xUHHttAJhh/jawC3XZk/S9ygsQTFN5bp3qoWMo
Nol6R5vaW/OlcskqgWLSFtHVIS8IJHuzNcwiv3GWFkvLZXWTw9Xd9SIPWIFZATOogKcZ7IwiDfcC
IKpZUYs2LZlaBB6+unFl4TFjp19XdPoIfRLCIsyWLAsGD6Ip+x3pwpnKbzxf3q2SdyvFwXvp20Z9
c4vxPNf3nW1B/B3ksXX1CmlAiqcoNi5TBoHfIltFYk3gj6I5p5h4mk/aIWxpp6AfMmqCx0jYqbWs
R7X4KBXQOo2CNXJox1ujC++fjjT1LyJxxueubYtJBKe6fznSmgHjMQ82ZH54Fo75tKqZt0YxnNuz
WocjPmAFzhB63WbhCrARzG7xazJeKx+TdD9F6BFy4Z4sj1o+sGribKoQPVEcGjaON2SiALO3Fb4g
ag7QaLakXwiNlySFQDH7HRTXHLfsb60Fn0i4ipmArhLbQzcdBuV63hM5+egcdXUsULvUn2InPyCI
Ps3D5WRonkvfu9Agio1g8bsMSmnc5ipedq48jf+XsDNbjppptugTKUJzSbc9z+3ZwI0CDGieZz39
Warmjw/sE3DT4cYE2GqpqjJz77U9UkstMGizDAuzPmktJaoMc24ZGyMRRD7QQ+wAswCXZglCKCbv
fOYdGmYm3R4YN/jL5bQv+K3h4dAurzEpyHmNKk78QXQlJzVhLS3vhW3VD/KlGhiXJd5raRvxlvJw
5iIE+UGpT06Ki6KdAvuZnaE/1kLHLeFjN5t0uoTC9QD2qINyUhqh8LCo7kqzNUNfC08vtq1dPige
BUzbJPET/jlE6Ogpv9pJTF5QcxjiZqeKyXwKZ3exEkXDA4BKJHHzV3M2zN+fbwe8/Z/HUwM9Djuj
i9Qa1bf67ngqWDeqlDTA9a2cr8MSWtTsMfC0+2I0o5cwNqw98pxoHYRKdd84CudTl0as6QT9djAq
7SbxnlLyhbD2jTz9/Jkd0xeQ195KWLYcZg+0uPKKzghK+6Iq42MeGe43XSWHlMWn21ARKCsESS0Q
uwihRJ+CSIQtwgQXwCbp1Y99k9ZXe1C3GZKDE9U+W0k7HnuM4b+9KBPUq6YtxF7h/LdHOzYC0gs+
oUHihrn19ELzzU7TH9XsXGjmFwWFI71LaF9M3dVZ8BVV4DjlCdDRJ2Obxm3/iEVk4VfNkV8f0ybN
/+0YVWsnDJXZVeLdixG5IiNeUtNF3cLj8Y+yP4T2lFzxCZBOVTX7BpEcKhejuqtBrU4xGcSdOXHy
xAC6VJKpuVdB8m6bpo7/YSv5KO/HDs4dh9/KMjh+zy6t34sR17e9qTFt1BxjNS7A5cVmYbVrXCCP
HYFYxzbxYvJZ53Gz1rpXpP8/U/CEp6iyuidIQh05lYAlCQ6oCHuNLtlE40rt2lAsar1ozo2arbil
7LUIcdEYxdeUBNtPgTaeNdBXCykahtRprvNW//L3O1mfd6I/dipDM7GgMVWca0ldWsB+K7QEopUg
LoGhSkMFGd0W/iC6giOuGexKKMh+TOED3iLzp2WmLwPysiAqtlZdoMaEj36yHPSGxl6jFfXACZKO
Vm3s7DLur5AehkNjTxj8HfXEWQFfEBIiuHhG9o9F3XkvbkYA6/JMMlVxLeTNzjvjjwntptIKPdhg
fs63tatiwGXlsVn1YCKKqIYjg/E+HNOE7npqdWeufdkFW7ewjY2rRclBzt+o+skRpx305BoQXsu4
eNCG0n2KPIiOheqd5feyYLx48bhNVMgk4dR8qalGAUfn0GcFQNoCh/hSKvBaQTYmOn8grRUH57mv
3g+MVEmJwsXlJfU1UupahvKsb+qEvDTtR4bKJ8Kag0Nsxu3+1hIJbC+4xGPB0le3ylYK1kZVBz7g
R/dOphITKh+8W1fChLhyAAZHiiPB2mchYnPvEmBKloF19LSw28Ow77e9p6LXsg/9VHzXetM9Gk5+
8ufkWCu8GN5dAzAK4qN6RNSlAjg2o8/Yw6y5Ec+86zl9lIIbPBfdHRwEskFpWkgdgaYF2bYwcwSq
qv/z7zeteC8oYCsRqqYKcj0Y5Jrvl9/YGoom7+Fm3ywFIonVKx1CrPgDB6y683MGnf978RodN6/3
tdB672R1pnjSaDVXpPdEq1SLxCcTqdICDEK0FVkDEClTn4fO6A6qgjKiN1EDz5lJ6y6iZarobrYr
nAyoqw2pKRNExdvFOF56rulhrCpKkMA9x5M27CZHucjnRO73pUYgVcYNA3GGJG241nBvUx5vP4zF
Xi+cZaDEOyCAOaEK5H2ORT1t+yxhcKtX00YZbHTaYasfqmTlzm+i1nGXHLdNPPXV2U9i9yRlY71X
YAPzEnsliJ8mbkecbk363CFcUFWJqxS6/kYQQ4aKlRygSveA/hp1Gl/+/jlp/89jyVGLPZLVUziE
u76bZzhGB4N/tIvN7aYEGltuAvXNKAiOc0v8PVpr37vgTZbSNUV2nb4RGocQ5F81O2nhALmshLop
DKJttQo/nlydnBIjZzxBViBhgPy9WTJWOmg9bv9PqfR4v0TrcNtWGNpJ2DvnCA7kwFyaTUam07ma
LZvcLS5qrY/nolFAUmEEIUcQ3AxK+oEkY+lr+6/qkl8RPbGrhXB5QdlJlDkzWN0c2J4dDozELZPo
GwX27fFWnby6ZPpXZ/QIT+2JuR5F3T2RLuMfO4Zq6IzdaUMMur66WQso0c45qXHHtAgpgx5u04eZ
fn7OHNHeMbLFI27RfnLnyEoetuZhEHyWaoK/tB3mg4acy6FwyqEWGf1ZL1cl06GzjGVup2onT3E5
w+a7m7zYmiTPy0cNTvlEQNcyVkBTsow6W6GqTM4pBDm99dDYSFX0l7JxLS9GaKVnqNWfYZCJezAy
HC5i87XU0q2txd6Z+sszI6YMJXHbOfosr6+V7ZCNFMl9zzJS1NqP2/HC/hzQmD6DbuMeIaPxVxu1
iuIKZdjcQG3IjpAa6WoevY+Kd/v16D0Ne0aZP5OxKvHK/qSbg/tk1NUdCiIffEJgLC2hFJ/hftec
dCdtZ3nRuPQz43YKU5SCqBzNGpBVjuGS4ENntZI3lXyRegN5PutF0a01qBUIG/ATHAokiaoTgqax
mJ/W1SXHCiBnIJqb54uyd+ldp9Fq8CNxkXrjQkvUJQM6csP25Q55KddgspA+owj+OrpZs4R5lS6r
qE/3vlSvl8rXoBzQns/SBkSuw4o6cf70c2U9oI5c+vR/11DZtj5O5RN9HH2rTXW70MfV359nedD5
/bAghK6pc7CTaVhM/413Za2TVtjWMDHAISKRaVcCv07LIXjszGfsvGKllGRV1nMmh8dR8rlPclLR
ek+8Zmp2dUdaJEWpHaP5pY0akEUMYfVJgTwYGc8GZ85llN48VRESqiNHWIR2wh7dpX8akMsfVafD
fNAFNG+Raxrbdu5NY25nFa1E+GujbH29Rm+D6FspMDKRzUHnZCBpiGrcRaUP5G4nz1Q1cexGRu+9
KKAA185oQ8icUCdFXrnJG9UjJyDiQZPf8VImKUB/GTeH00tD6MzWyXAT7SrIIRtNqX+k8wxcWubk
V0beIEhOhM0srP32909C+zApnj8KkvY4lJqmA01/3iJ/O7cZYe/kqm5667h39IWbd8HFI2n04swv
wvCvWWbrEOj588CIwkuCaX5JJnHHnlnFaBkSAh4nLT4alhfvpCcdFc/PgBbYzveHfhWoGWzq+ShY
jSSxCTtmdwd2Aadt8tX1GGv33kAGuJ2OzhdZPdbml9tsBOsDAnnSVTfcANWB1hcpQGn/s2sgCzqs
5BfDp1/ukkilxljHg65yXog4h/dVvLbaCMnU6l3qUuUo234TnhjHGsXFDkCu07eGMmVA35xGZXsz
nLItL3LnU1e1Pr5iz0NKDSfI5JgUdMkOVFan7TLbXk2Gs1S77x0JzCcXT7xBxOxF7iO3hlbafM6m
wl2lsvYvLPuH/GZBgNBGSlDkSzRk6V5W6G06xqcO7OvatZu5+RWjJJwN8hlU8kWsDAiFdZS/AeqG
mznUTu2NE3r5GoquusxMzd549QQyi/IGGsLcACPyMd9SxrhrrfHqg6+Z0zKo0xLrgM6uYsQRp1yE
IBNEmlVd2NByYsqOlNL4XHfjGku6ew3GBiQuCrAdlMl+reX9pq5J2ZPdGi3yqs1t1XWdbucWWrQN
ytF7zDoEznU7bLuKyHjHxn/FqlN8TlidTlJ9qczs5qyHKidnoIqvaJ9ux4t60hlcDtBhUscvr6MQ
/SEqa0J6ZnufPiAmkT6nehQPSIaSvakM5r0dABk1wlp5S/JhWVXksFFk5fw4mnUM4qrfMPf5fvNP
qZie/mHv06U3+481zbEdU7Cg6aojWL7erWltl3gY0ZtxE3jdSo7kU8PMQFRNwT4LjE8I3O29l0z4
3gEJg8yKllmh/LLLeZSimuWke6voIuYd4XDuDB40Bgr2V/0ncWgrshTMn1OunSs1D79M3KKLqYuP
Vk78O25e69HX0OoHnTCZRabeJUoNwIYIGgBP8lapwbPmdq9unHkaajZ+f7jdqwx2hh2hHowaixzO
fFxZLm30FDhdCAhMWiZatqr9zbpSB86wnbDgbogo0hdpjcLP833twSqals0vU4/kRppHA2hXUzbB
sZPiWAciMeLeVYAWnpHMvq3D+k6DLCMatdvaNZO1YvaTmH3/jUCj5k51KwZ0E+7AeYKjDhatX0t9
sqe0e6K/Ey1J+zUYttjtUwlmcxWpWXsJ8hAPDwxxG0cbfYx2K4EESoejNy45tsqnrYux7f139FAz
62aKU4i5PciuBBog/2DO7BCC2zOQTWa2g8zMJGAaHSJ283WRmjnHdlZqOgjBWX6FJ5VI80CMbESo
vm4PRtMiGplbGhWJaQus4agxB3orQosfMb5BZZ3Mny7DL1TXKhpZ4tjWE1sdJ3kFAWil3yELWEcg
gFaBm9lnL/xaQ3V7yijxWwHWknr4R0326xePqI3lSMb2QpagnU8d1VY58PNusriMPZ7NuVIMC8b+
t8/e7uiWkBPibLo53FV+WyXX+9fPbtlRcWq99g7C1XgBM4MpJ8rusAueopAY8TYr8l9njzo2nB3+
gKva1YQbRY1xaieQ44TcJVt5dbQ+AvzvQLhgXoe7IcnZ7SVgwIxyRnlek+1JB+nRCzZECE9t9D3i
HExVCWVzhsFXxBiwSQCLFL65i7pRHG6H2mRAxU1rIvrhm8U3vSAqxz775P5pMGoL/SSF9QMjb89J
tZP0p+uaWa26cuxudnX6390+6cO9Ijyw/e1ZNqHY0qEFV4yTausopYxJOJqnoojPUdMhvZj1C1ZY
7a1G3ZpEeA2EHnV3aF2abdS1hI40ya8X2msB8VXk7jH9QzrBXQwDc0YLlHVk0uEh/1lqMGojuFdx
yhzFGO5TbOZHYr+VVWkPD7dlzxz065SbySGem7xpACP772eCD0Zl+DyaY2FTptiyyYd516bSqPZy
T4solqyexEBcqr9kV+Tx5ou6qLT1zSIJzmoVmR5sFLmsjcrJ1UZ0GpMJPVUJlCNnLDXFLSv/pM4n
9ejHe5Xz4CPBRv4KhcmmNV0uCfp3SZyB+sjfGcY8YnXB+ho047i4HdYctYz2dPh29eD0yAP7Pr6Q
RUa4QERjV20ja+2SibboGdW+9pVRnQLbIgpD2odBoGukAGEONNtvHqroTMNvMxgT54Cs7P9lkX/f
1mUYYNDjm10KtJa191fQ0rUsRoA5EQzegsOH73uQL7Dqfn0l35pousjkzOFaeoN553VePxuThjsk
0CTZIzTfwKEBR6ImT7eJSu64APttHDmRknChwmI/cSSutaI/SvWGfKmmc9jT0LktQIGXqQ9dmiRL
k4bX+vaHuW4Uu64EoTLUpthU7MMs+ctw8ISzqDXzOfMP6SxmmnUlQQKGZSrFq+El6b9qgQ/Xaj7/
G8y2XIFBzzLfddyE25QW25RD2N2eySEkeO17BtRdWZZdR7aeWvtrdM01XCOkCENqzvYTZXc7K1CW
rzxyxu8Me/ghh62dbhUH06ndNXUAvTSvfUy1LDvNKR/Xph/3Ls6CZacSh+IXivmYxs21p/G6D2bp
vt4V619Vb0vbuWoL/3Rbo4pRvRFqZLWqN7FLoIUgBiSPPsv5BCij/KSZ5iscawgOqIAoyQfu6/ml
rnJnO2bDd3hN1TrQG3CZZYOQPyPR3cObNyfHT5dkGqZLaBhbaTibwvKhchpneSsUmVK2Z/nQWz42
EruFo/OPJ/+9tcE16FAL1aLcIFn3w30bOSQ/2A5ErJvlvCYQ+7+JlvxKvsDpJdpaaceF3vQn6XmQ
B3z5Yni1uRAe0MeRdvapt+N85SqUbb3jn6cBwYMF9nXboPOWoz0Ox8YvHpUxNQ+yLi/JHU+5L8+u
hsjPo4nRjAbhLm7o7QLqPKnQjiEBv6BURF5R9CA0nRgUKwoWNmAHPh9RGv0UENJFT+W+tfXmYleY
JOd3o62l179fOuO90IhLp2kzM0p3KGnd97ex3xnTPJwjVSjScyJ8WvrfNr4zYIjbhLYh+YsdlOOw
3Nr0RMB6/a9v65r9xmvc5l4qD9lX1G8xbhfgmagl4SRmJ83L6zMpueYlrtMLAKJDmETGyR477rPO
tS8EU4Xz7u64zQkfExXN4E3/GF58UA7xC9LXdykkHBSqrG5/FopxqVjYQWrGy8jHbt0zZDowotW9
L4Liip4r29SZQeChRYB5FBHhE6ke3dG0Jxmid0FUxegbB7dYObIXlOmWiuGdRlPod4d+tgoUVgV+
1yALlxg6pNrw6XYq0JRPoVB3yNSndQTbY1snFqQnEZoYmnnRChBjkHsw/BhIBNNmvJ24poEo8kwz
H5F+Ii/zsOyx4t1aOLf1I2g0ppU2Y09fNdCJko6cJf2jFgf8NRW/pzzI/f1W+bC/ujiHNKGyaFH4
qKgv/7ySTqcNbpKVAD375g2TpfdogsrYexZSnhEkCExto3lMBVI+1a6WfadDAw2J12CCCE919Jyt
6aBGrfK6vheVVlH8wG8fdLGv8jR9qPJQ29hWbq+scHI49JTVDqJ5dW/iMLg5B5NEpeUJPKLQrPpV
q+2tPOY7ZZDuXHAOS5IfcYQrmXNAMZyBhsWJ6yTmdEDTau9notJcqIB8YnozkG3PEw5XjHxsOnQu
E8A0ImVJNMb3GP3h3d8v4Hx9fq+05utHOa7iVFV1zvzvdgy95GiR2oIUQg1SJnFOTMMyWD9lOhK4
5779/X/7AC+U/x0DfmphDkW68U4yB25Gz3KdleSG2WmT/C3EdIBf3rQ2nmFO1368ZqNiPwk3vMem
4a+8qEq2MMqUDfOi0uOUWIeYQjtO03Ge/nBcPPlS6SZq52nq6/H2TvfbveVAAhmhu95Ns6MfgFa9
TkrR/uNxFnPH/M+LyM2CvwYKkMEERFqBf+v7TEwTJwKfiUwGDHmQngeFAwcnPdwP0B9A/mIxuLXT
nWQFks+9S7oOqNsQVCsa6N5sqOm2lCL0que3uVb2uzSxGWTAA78q9jBuJxPqmnyLobFZlEWpsC8A
DgQ8BY5Amc/jg6n/DNuyPipEWO8F09Bl2SMcQuXh3ioHfSoAJxo4Ym5q33wrDXC9YhyroaKpUdrP
FpI32uW9uAdmnixMn1ig/+QEsf/1to27HGmsHOrq2DCmkctQT6yjxnBuB05Im9RY3UqokJK/BfGk
bitLKTcSpnQTbjiZRqJijDKqnmlE7fyCM6E8yrfyq7H+xx2vafNN9u7j0rjEKoITIulvbbzfPi6k
ReQJtBF5tmjCjlNvVuAmBPKHJlmmUfHSKbBAGtM4CHTlsFxmQlbUk1FJ9Z1fpEuRE2S4NEpXWQAE
uK9syphV5J6FVC5a4RdDut8dAFQn6rGF3XoPBbDB3Q2yRYW+JQi+OMlPM0tM0hT9IKab0NW7AcAO
ms4QivqoMdeebJSG+kiorJpYI7XQ/5A/PRhLXCQ6FkhGqXKeRa6Zu0wTZOuJMT3Zg0ivxnzorPvh
KRQxGFCjwrmm9v22NGJy62bBgCRAqNDf1uh00w1DyYg7ZybGt4N6ilmBtq4RegfCWp5uJAMl7p6g
IObcq3686xtBMdwl2fImJs36gcbH/GMODVqithuNbTi/NQeAAbdbp7Kb79nMz5sqmhiypE/mt7Fm
XAE72PsgsetndvGV1DzVmt9QGCKGlmhNXH4rO1MVfWF1zgiKnbaYb6p72XSWN2pnWPlK9ic0QfZm
AEgFIISG91NLsF8Tfk5094u0IrZebmzkJOJWg+K/MPYdoALXMzFd1pz4t8RsfQtF8tpOY3OQk9jI
eP370ig+nN1NQGAIvVmDSStCFvbnTubnteN2k9Pz+WHFh+S17eqpe9bo5j1YvkqGbBavDB2ciYTw
RNVESorAVo4Zh550+oR6z7tXbG8hJgLiFA0EbKO5Z68i9kKLm0NaEc8sv5IvZuVp266N0iW5TNre
Z852li+F7f76KiTLmm7wpD350TZKgn2UiOJkNbm59zuXGnxIyztCMtu9LQJzx+aKddANnd1YOuqy
5mh3g1s2anAmzsQHUlnFm0anse+bwYs1C5ikikmJ56CEB7/Dy8FhhbsmG6iZaqB9YvK2RHd8jQsq
2a1TVeX2dtzoBk0nKZlMXYssqyUPsLpRLRpEBB+761HPFQKEa8Tjzqhc83a8xwnnHkIvLv5x0v9g
Ynap9djYUILTtbHpx/35ybWpSQZWS864HxkmxZHLHhr8VEOC0IpCOOswjvxjzkKxrCYS7NzM667G
QD6HN8YKbMGqgUU1jJ8wUKVrxc2dnXyrU0sGHB/XVtN7R0Po5wB6uFytJfyEHhijsf8d2f08yJ+m
KAk3lpGcpsx1lhDaOtq140avyuYuiGwInXYNhsJXuZOwQv/jQjjzL/rHwjozL4Rq6vCOdd0w393C
cWabjakVzfLWSkLzzoJaKvHJC6LuxqIqTdQ6gdV0PLpBeWfWI4Bxv183U5IdUnrPoe3jQZ62iCVd
89bQt0xB/EVFBk3iEHc6en60DEsHP91ktGeLNtOCLPNVgH7zhW5vuvRj038BApkSRIS0lIzDeCNn
YmZmrQcV1XNPrmjvCPhchepudVhsTVKEW6sDgtMlmruDuMXEs/XCTR0Va3+E8xI3unq10/uO8/ND
HbQ7j27FpSezI1F0sFbeAwKz4lw7wbfad7lNB90iPAWrT++mT+SDWMsMIr/UxtLVGJeF3dGMmnmX
nGhOUwJ2zsnLc6e01cnzlG/ZzJeNS8SiUkWs9Gl77P0U1gzC3jjKGLVWkbmvsDTBz7Xza02wj+Z9
CUvfuTAecf7RXviAOgAaQR+GWaNKTYtZ/93nGzTeiOw7pOGZR0SOzUV+NtmId2Sx6iq1tcX1+BZY
UbscJ7M8ILEDPKAn2ZY05nVU5QWwfkc7oG5vDwivKuKKW3pnz5zUSrwwANDdpFeeB7RNYN8d8ZmP
ZZVHegiCqx1X0Bw2vZ+PX0TQNesB68++Rg2DonluhRcaus3YFvuYFjMJPEO7kgdDHbzMUqdNR4+Z
CUqbVN8Hw8QIR4xRVHpPKDiakz4qmBbntxSE+j+aWM57cQxXzkFyYTjoIwHTvvc22EXqNgFr+tIh
huSxSL1qqddBdqWtqxwjoX3Dv6RswAYQWtE6G2XKp6MZjuFu6MSnymgKWpgiPyJMYx8zBn1X1pl7
EQirAYPVdy70AXbC8ShH45bf4AB2rnbpkNVOYt82TxQPUW0A6QMJ1a4ZlPQc63HHTD+E0VnGd8EI
+D4cLNylNLv63FO+5EbwZla+v2NAi1fMmT3hIvnp07E/JAKotKGFl3jo9Sc98cql4mBnbfLi3vbi
R7rI7ZrtM9hPlo3YAcZvlnfm177PvjCoaq4iLZBPp2nPgxPaPBlweI9dkdtLhyeP3mJG9Bjtu2Ou
ut9GqljYsbGy5kjnQHDz/Esx5AG+eL7S8catKX/bZUs+yEUvvbvR7KrD1Lndis42wQjU80ZaPv59
x7Y+dHgsclJM6ic8UehN3xN+jDmGKJpyrps+icWNIDmaSbiKenONKkFd6XZpvo5TY1Feme26DOru
aCmN9RjnIzBeLbzrjcB65EGfVoKKAHdw5i6jpAoJ28GsGHR42xpjxO00WxkBWn4mv2+4ym/W/qEN
lOglMid/qQQT7RwFfUMckMfrKnFOTUG0mPopSX/ITmbbQBHM61Zda3oXLVzXnuV4ISSHrIVMawbj
1omIWernlIVIgOEiVlV8slLtyEGWv2qIKyrkkEPKJTfoy8HwM75kHdm8Q9T+yMX0VExY9v9+lT9W
+DQ+LNumgaazw1I6/rm7KiOlvIEK5VcfDexueRYtdEBvqtndvlpNhnp2fglRrkIVRyaA4atbQPk+
TGEVHgIUA4skUYYrNjMMdJplrA2NGXQ/ufQpaq427EdakpbJfKNJkwt56qQqjcgRveEc2xHSWjrL
58Bw97MIByW4rT67FfyyiA4/B7WcXZ58SGTCEcTUaXoRbE0XLx8v6LGDbxmUPBb/kX4aGeRGbRHi
xi62DuY4Wst/raEV3LVOFP3DoqbPjaQ/d2T86jTOVVCpKBLs+dD5W6mj0vwelRb9clxSQEiHdlVX
GXpy+uG568CC732xGQcx7sM6hkdAgNKiVFtta40Mm1Ib2bHWAcsesppf0TgO8UgpMKqcPdI4vW9r
aGsdBxp3vrRk1Oj/0qt9qNb48Yk6YCKL55CuwTuzk5tGmDlD2ORSa2OJvkcOpuaXrhBQ95PMe2l6
0k08BkjXSR36danSePGHejxVqSrYG0KMmw0BsjzJ5c5RSkTgdamdNTcjAc7Y/f1+1T+c4/l5HQHs
Hi4alrL3P28VQdmaBjRDaca4LGzQs3AK7wdducg3Q5/aVzLN4ctltC+aclyrtYP+MyTAiNMfLvnU
2OauF7N2Bt5BvjiqkRwCjOyyVCJbBF97N9prJczsjYypoj2o/aOvoX/YtfhVXEbwHDLRWpvvHz3X
MwoBPKZeJrFxT+iMtyjnsbLR6V+t2L86YXHwvA5jc+EVlG5q/+xrjOIiP0rf6JwCy0q/TWA1Vm2L
xiWKXW0fNfRYpXZHsbUzEv1/CcPn/umH/jHTNhtNlKVT33/0x+npaPcxzYTlrXbvUBkDTPbZHonn
0+qW5Ed9Cl8DItJTMivYMgLkc3Nx3yXuc2QsHYtdOo1LJDJOiHuz9MNF0NvKTrbsIzcZljdbLlXw
Z2JfdrIzkDbut8LKonvTpNapp7p4Glpmm14ex3ty3X+og9fsYky0m77N3zIaw1cvi9+MHAsc0QLc
m0F0b1XdZQrV4JtISVTr2/gANuJJMLBZaaYfPjarGkX8hqZEcK/nJN8MgV68or33cccw9rWqOegA
lA/buELQVlr74phbyRHuuntnlvSUcD+iiuu+xowvnqHt9nedUJ9a4d9rXV48F2apL6Igaw4JMagg
lQqillLrli1iOcwoOdBma0g0z9L3AsIpXjoVSH2AKhJ0B7XSvNLrgEvPyMXO4+LEpu88mIn/Go9p
8Qgu784vW/ynYY6nZabU5j3uRdqry4TCdM2ZJ3tKLU05lgWHIg/K7bLNvRQFBMc/hfS3pSu4qWyv
IsC8DJxDppNxlrnk0Y0jzdVVS9+MaKUWVkMDOr1JrMdBKAGWCKDL2cwT8rlwdw6JkutCCcqtEzPW
Mzqhr1rXt55wOVmLMHTzL57tPE66Xf808iuAH22sxDeN32yZ4LOcR2blDjtLTWOXOtaVRJRRd+4Y
maN9TbI76Y/OTIylCCAgfejIX/MiIAltxh3vyhh3ZtRo65KYesJUhHodUJjhWg8WpYDfV4TpcLIm
Zu6D+VZO3PiLwASzOBOpaLJ2p5yu+25qWjgINV56RgR2IS4adn0MjWp90GbJhHzLRT4mSgJWQoKl
57/RN95KNEp4cEVZPmZh/STxzwIf8aqoM2D8tSA4XRPjwhxGbUerjHVgVrhWkdMTz+f8cOchtZxL
yxfq7K/wYI+9TjtLBiTECQ9QLiDcZBrhzmHDby1mEXBeAx2dfxS7MOk/MW7Cb4XC5r+XWAmeGGHX
ZI3DNL65EWHhOyeX1M9f1O7KA4wtBQQZkVibwOzHtZnUNkNsWLAZIpx10fTRgxjdYxT3xWuo2Pqa
1BbnGkzmVQmgTUSz387RksXodb238evQuh3flMJYhpkwrmaOzU5O3qym6ramWUSwqSzlG2przuFS
5x/p1cuEBvxeqnldZ6A76mXeKU6mcMkzBLo7t68ym2FIjTu38Y4o0hFmlG7wGCg4UA2yrnHShI8e
HchXbehBadpIyGbAmK1W/lX6ajEusNuKfNxpZaRgHw3KTahZ6Z2Z1WQVZ6zmux6GYj3W8ZXRNpze
yXxUwCa92GV7lYk4ZWoQuTVOBvKRZrjDaG9fLEFXr5lKMJkRCeZeW+QvqVqABo3Lz1HZBqu8VGqA
1mCGA/R8v1ItkngMtiAjolM0TNinEVMwLfmuxJHx6AFwQ4NB+qU67ifHat8sQ/lOvSM+kcBApi57
zBFMUkqnNFK2yYCtj1ij+CEuSp/48uZJlsj/CSESpikAwVtokl3LnPIzXP9qcWs50K9GAkETVHZW
m4lkDvlVjLzJIpSXSN9q3Aid2yLtosHbWHGJCcrvu4ueWwER5aS8MBH9UhmRBngOLXjrlyiVm155
8fhmXwv3kE3kJyZaqaGGMdRT6ZWPNxRLRM9rj//2OM4s4zHB/BV2doMkSwmPjZN+zqO4PZRtbCxI
cW2fERa8GZXLVCL0/F+oDuDt4IjP9Mb60+i0nNMDH9EsciS/qDeZn/VPisk9ScSGsjDo5a7MioA0
4ALlrkmdCW9+Aud87ia0ka8tifYGvD3VwUaOt7gF2nWswmOSQ8KYR8fstYLk7vRLbyreUkUsdKY/
216HhuZMIdKDmGrxpBbhz2F0gGwObbGWDNbMjvpNR8OGIOzSeEVzkS3m7v7J40AWMx1H/kDkma88
azd8BhbOtw5mwjHOShbXwiLFatAdLGn+JaLJu1N6YhBwPhECWpFU40TGDzOO4ZFkLFx+rkKCm1nq
jMn8naQRMO0s2LqVZ9shO1PQLDknRMseFIJMdMOK7lPMFAXy/uONrYcJ+A0lLcTN+d/p+YiOUGRw
GLiNf1H9KVy5nrO3a93+7gzd6xDpPDkczidUmPch5gUqOsZ3LWOzg5L0/sHv09cbFwFkMPIaGpBS
uJsgdYVVq5s+6rg4fZvo56uei5/OdB+12edsKPkpBW6U1VN/pqhqLpXuPnR07+R/H9LSVUodIWYz
59HAVrzIxSc2Rh/KiUncnFl87gPtZ4ZYFUsRsh1GBHzsiKm1JTC3F09tzafI/WkpRKdLbqISorhu
GJItnWIMTjROc1pjgGLmpTWjReOZ176HhU2+yKbEJBs4RrxM8qfMbpyjQwR2OhUnNdeHTT+Eb0xL
GMvp00WDeLbzAFMITHV7TQ8WWlSJtYkke1U4syibqFqiN5c0qmGL1T/bGAX+pFSf+6RcxG5EsKSt
4mZwmpEezvRjUvmJJxPmjUWXplF1FKgx0NkaWaZKZA1p5ERDDdmpdGkJ1prQ1mM6n0J7qrnRAB+n
o6+hP0oYdV9qwYp8XEEabk5wEY7P0DpDd94WbR/R3mCsFtQBmLze97elZvfAE/NjhHWgIesaMY+y
92yxNEzvZerKfgFZ2l0o36sYeSCDjmAzhB3pgGQ8EiCZ9ekPpYXsUn31bf8uC1H+t8POJZlAKcwr
jLP/Y+s8lhtXtiz6RYiAN1PQW5ESZUoThFQG3mbCfn0v4N7uevGiJygCBFmSCCYyz9l77Vqpv2zA
nWrV/66cgvlyetOc8OQ5Oxysh5YsNy/oT60dPUyXlMN+kt9TSpkrn5ho6TJ75AV5rYWWYS2tCGGv
4WRqOSoPMAeMb8fM45n62YYL5Nk70OtnJWQRGuCjUq1ooG3jFy1ZMOXgcDvor4NGxo3TEEvREJU8
2L8Cmvcr6QUwgGaWuTvN9Lsyww8hoFxk43Z0WFQRe+qbwjpSzQrXzkBT3TUNClEmoIG8UF+ifJW3
ZrjRQQTtYIf9GoR+APqI63Kyuucsm+4ai/nKjs504n4oRQ2XPNwlNqGhEr9RxEUzpWSFW7K9ReS3
KYP6NnTl0wA6nTiBg9d560xWLAPLGrxhe47T8WHI9BCq2tFOnR+jUSOB4PcPAtqv47x0ZOJGKcn7
TYTNirGKnkTLvSkxSPZqCt5KZp+mqsyfpoJqXKRgOvmLBZMO/2nVRKjl6trcd33xPvBrjop3dtT6
10SUgofZ14cAptLOj95qray3ppnuJ/hQK2MUIXJSh4+FGAM1a/uVdCrCNMa77erviSGvdRK6DyvK
vxoE/etRAuLyKIf4qMzxmnR3ensb9ApUh/S9kOVBLYt1P/vTbezqjUGmM3aAn4ZLV6DKsE/kZnqu
boZZvTjBHKzN7WSKvIdZdo1/oNA3gta5JuiiLrlk5WlkWQO2Byg/mMud1M0IZUI1Gwu0L5cIMWn2
9TrSg9anohGuAAsz3Pben661wYq3XH29du8K/Rc5de9Ze/SsZx03MUZZptEVcQq0BHEmINwGTKtg
e4DrJObslurSd7nud3QmgQ2SNaKrVbrR4qbai1CeI0UZd6WifnaLy89DoACyi9EM4mR1pYvJV6l6
IwbxTtj3T12z9FWnicpPxlOqECvCoIBiJiIotWbOMrTdayXCbGXp9neSqEQ5qCcUnDVwVeMISqbP
ARVO9OPJYfcpUuaANasnx2z5/EeEdbhIb8Bmn0NP/0H2WUooqnUJNHKySXx+iQW+1qC9igxgP17u
eKumzqqw6UT0wXAKHB2MiTeoWy+Kx43WTzR1u/6VlCYVjEj8O44URNa2r1XBAcPHQdLBB4NEcu/8
S9rJCOTeIvEkTG2EAhrmZHg/1XjuBzXyG4vsYlUk5wjdznwtNLT2nOiaj5sC43/VQOXT6/TbqZP3
rsq3mktWjgZ0YpMRhJtmY7Rv7ephpDGA9+FF49fdjO3M9YoVUgMInFJU4uiniPBGS9k3dfLHirwP
8HuoIalnYwxYe5g315kJxMqGnFriKQbI9kfiZVuFcOPwgdTezkuqF/6ddulURrPk+jEREJJZdDaR
LK+mCFgp1KRzbpGl2o3bmq7POmPGwiwCv0uQT4dJJ6YV5BPRfeXRLTXQPEaARt71hm2Yvaj0rCO9
iciHpn5lZSSWh46LkWk8dyjaqFxCozHG+mpZ7qYyiIaPDEQpdVS9llO5KXNih0NkKNCAfupmqm+s
mKBATGNE+f6sG8CW0nKSQ6BZzqplGe8bAXgus6bcZDTWQ1E9puMsoPZlkK0L5aja5O9hhoIHAzyg
DPqcCzg2LpMRv9sjll9moMW+s+N219basEakGh2bR2plDzjixautjI8kYmQBsB6vBiZEhrS6HTd+
3O3pT+H14yUb+9+ezZdUEhqyijVO7OhNmZROuVQKe9Nb9nrENnQEpo5kXJL5TeG1BUMD74WlyipJ
oEG4EYsFx8Y2wl+dRGM9xmqrxdhcC+KTC6Ne6V468v9XOOj4ZXJaBGvwEMjEPRyjMHo3SgL426z/
IDbMydLIUNa1aHf4qOb2h+OXQWceRz4VX03KPQJUB7S/tvLgQsyrdmRmqsT61WXosNoKandg7jHc
gA8GAEj0orrDoJKdgKGtPfK397kNJzkAROaKtLogYSYhQP2OVCqxWVmuKBX9sazw5+Qpq9Ekb75W
z5aSEzI3XCwZvY6ZQwt8eM6F/qB6z+BnRjsohODy9PwZbkiGbhvHYj8H+bbluEr6TP/SkWS7eqK8
9jaDMOzpo+4GxVHo5G/YNp2VqbA+41Hmm4gi/VZPw7sYzPAdbz+1EDpBno2i3y7rz5wfZhtYxjcd
4k3Dj49hx6z8HBmQrY+U06Izva/vSBJtlg4vbYBgtauGal2MHV+44YNlY3mui4i/PBZ5zG5XZhXO
esxJC0GT5uempqywMrRrI61YCRcf/VS4z13XJcdGMxNKItGAoFlPrvq8ScHQrieVbwWjo3fxKjc6
dnWE14i9iapjl8T9oY0SZ69y2YYsvwFbMhuxC03fB30Hbpu/qecwALHe2WCPKQ5KHGcnMsvGHESr
64hLEdhE3THUk82lrjHhEl1Wad9d7Nbr1iGouScBTrbIPtvI/pRW9i29/uSpFW7EyNmiq9Pr8ueU
pCFEvj71TW9OrlJmJB7GsyFV92PY7/u8iNfAmfamV5CyYrEW0nIr3iKFFpcmEg9rJjgDjIh3RaHo
W2PenaZqQ4LTKgoq65Wln3YxZcS6zEjs11aO9aVx8ZoszzaWCC9WiD/ZtnXrNSVLldWeYRxD1x5A
jjXWl60HxzDo6jcFvfIev0W8C8ni/GgaZUV12PqiGMywBr387E1qdB+Y9/jN/ERhhX+KLB+fzRQQ
VWwW6WY5PrU36oEDhAOAMDZ6NOqyw2+XUItTHyiSGpltrqwMIWeGVvdkEJnKDTHwhnVil+7aRFQ8
oFl6hbcqbnYt3sBtdu8yropD6uHki6aqezfdhggI7i6Hcn42F/VL0yvODR+S+RACdeB8eCLi5aw7
3LOWFxHI0iLwYG4/YtIg4KeP7t2UN9dEVdZwOaI7gLfovhyfki9FnyiB/t8R6IpPrmzTs6cHKZUB
V2MYqHIyndBB+JERTvdlY8vsD16YAf69+PeQrtdPzhRN539OmI/HCGbdKXPwWvLC5VQFyWYsy5MC
ZYhZcPuDpBxjRXxsudenTB5s1Wn48UdSNcknYHWvIXBVi2/dxlwMDTe+dK5bPI3JTJhn8PounPCc
mXn7pkrg1eSJmRBdgulNo4+2nKAMbbqSebXRjVS55LWqIhugi9Z1qrhFnTKtFD10PksC4wlJbHdj
mausAqDAt/1kXSb4S++IBgBU5+/QCjBGCpNmh5ep744Y2h1FHg/+qjpAo9VoF1sB+QCTrLasYiTr
R1QVVpG7kOtT+fCEbdxCNdu1gdpfuMJJODXGU+R56iejoUG9r7GP9M20h+4hN5mPw5lgMEiG7FT0
Wv7wpPLEW5NW7tA+zgORr4Yqnn6QDf8QZRhThPa2CY2y0I+nkS95mH6FY2f6ZuVKOu1lupF6A9zV
7TsS+Tq8jMzy+xl5ZCjUbRLGSMoYubyA8lG2ikOsmmtl4TZpkx73FpY0+JDNIaXgejaLius6n+pf
IrH9STeUP7p0rrWqj2epImANeiotMgsaajfw/TJNei9WY7drrcbaWpmmtnM8EiTjRqEsqbYVam+3
P/Sl5ZyzaBi2pebGd0sZdL+1G/1piLz2Ghpt7aNJKT6GDHVP2Y3WrpRV+dFq9Yuli8+mbfeV02qP
SdUUP6vH9GiK+W8qCxIKGyffLs/Gubs1sS5QnsC3G3ldu3a7yHvhFj+sQporb5aKeWsiNWovxslb
BZBWdnZL1bytq+1Ik/6d1V3tyO9G1M48hBqnmLnkDTcqZsL5CXiyRAtr1ivrNWtdhNNNR8m067TO
fe3S5sbz2neq9J2v1HFzbyhSHynoDJuiseRnoSEWnM+gGOasUtQhl16xTUKHpmmbvgWhzO/jaAsy
dbBQmRS6oLWz9COTJdXD8F4iwL4pKNgv+QSYRWjKTaQyoBFZvpmDbTzJ7ZjkTcSaMqn2k9k89D73
xmtrhdm2AoiNyctVdrnFUAV46AyaVmGq4Gr8JuwGauQG937Ou1TGONkV6fSxPFHAeRpHg0BCwmHP
yrwxpaWclo3kohN+4brz3DLv1soooz3y+dd+Jl0VTvHvRpmZVzhLPawGWpoeDczlyykLEevvecux
VuYn4j3ytwY1N8lOE/EewZcAO4E6FyOyPppUu2NEcUVJb8hT6wMMOf2XNIrnrlDrb3cqfymu1VxH
glXWaTCuG7NSmElQ5uCq7c79jgUftOH5cVzaHfex+WGVZCHd+nAkwrIAc7scNAyDujJy0y5xEC/1
qg0ftAIVujxsUAicI/PTqoHARy3SqtKpb07W1zdXztQnvflTz4cmz8LbWaXG8+jq0Wk5YzmX/IB0
B/giWsGiVapNKVmWgny9dol0fS4kfV3icty2mqkfK+6o16EUxbrSmugT3fZeZ7Ly2yjtd6qm/Rtl
FXof6EHOmQrJ1Ox0ZEwEz30o3vS0nApA8lpUmfyYWq5zO7aaC8paZ20YA6tJi2phDvLko+CtU25I
PwfyTTFeeR5hdcDyUknetRiS8FGFdMmWU0h8OmdObLwTXu1u6AvS1M479WmsGrGa3wg3avCGIeSk
Csd87ZCQHVJI1luZOMVXdXYtQ35lVhRvA3JWDqKnmttFxYVIKPk1FIWxMiaXeGUFNpYlqN8l5DjQ
NuGvQojhuHJMOWxSyGybUZT8gedNSyE4RQb7BIrFeI5rZ9iHX4EadyQAc9EUQikf1KbLhzRISfOs
l2VnEHBRSJH9dCutPoxoxiF1JTHgoRI1yPJw2aBiiE9QHnxrsOnNhFp2WTbSDf59tOzintiZhZce
s8pGIIUPgPuaQR8jQXTh92bRvbKI8FZlWKNTKtJiRaCRwRxDgcXNFPoHX5vSD0fXeFLmtQ5w0jtd
hcGnbEcaLcWTo6qVLGF7md2cesNClS+IpJ2KHDITh1AI7bZs+iSwWOAOCcrqVCcoJIujc1FTN+sI
3DAt72vKLfW4bOicUvGZN4Y1AIxZDkrHHbaWDF/+nrI8Ws5bXgFd5H9PXvb/6+lld9m01BE3lU5U
WldP5Y3lMwmzMt6WIihvQT8kHutYiDl1CGEwnw8uz9Qe4j7Nas/L3nJ8eT08hdG39TjCNsjbJQSd
3uyWolUWN6/Lob8vyBIQuLUkm2Y5phjDS16hbOIuyB9cbW5TSeE5j4yNSnDDAXINGOiwe81jiv/d
0P1qU6f+MFsTUVC17QzPe60kUR4VMx/c4+M1rFVjDW98JAPY+NV0AtyhO2KMTmdOvFWjtTS/+6nJ
GNkD/ZSlWfAy9MLYlv2cdz17bjKz45Yu4BmylPFk3LzUtV6/sPpoKZcNtDzm3XgKnj1wKNuqmcE1
QdG92AiiooAmKPwtbZ2asCOaVjkTIfyrD/WTHpTJT48mqF9YuNSJCi33AjovKMS42eOYSZ6riVC0
nvXzK9ynHzHmBmdogg+TtI6dDIJ2F5dT/mOIC+AsafYlsRdvSPMIkXmqrNtyPXoNyv6q0pX+cnQw
AWRIsNgj2uemFFPNjzl94RnTXlKhP8tmZL4qSdiW6aeW1PZnHGglyZTQ06sS84YyKt3DGqJ8qxoI
O5ZAtam2gmMDzmhm9ajrJuPm2akwUtRs+oUbvjote6lKJq5F2d2eDZrLIfTQ01aU9VPdUTGgWlbe
+9Eu7iSgalu3b4xVNCOYCi8/qDFl6NgAQCvLaG4Gzg+ps8H7NWuQS577qx2L8GfrVB8NPe5Hxppp
P2qOs4MUlL3CLXpdTnDnuIS4L8uXke/JAQ5UuBsrRXtzc+8yDHr4M2ls4VM2cu+hTlpK14zFNoxK
5j8GFaT5P7HTmsvb2rqCckGTWfZtFDr8SgP5g9IH5R3mfLYSWZK+OjW4adgCp2UT6QbsBpn9KIaB
QLVhXsw01PhguWQKaHkEeRunnnFgOoEPIh5fua+lL14mgB9jUtSKkShH/YGfsp+/nwVf/7E9GNE8
7KfclsRQK69j1HM1JGH8q0VtN+oTAkkXaUGk6bu86vLXvoQe5VEiSwlQox7FutHwfpI+x21KQMgU
pn2CSRMwZcghfU/yR2RHE8NkpG5jzxA/Uk05ThhFHtKtsktpT1y783FWpC8eagQgL9VTXoT/bgYk
kH6cjd4WzALxkFJpIfDL8WnZoObFKQ48f8M99iAQoz8noFie6/ImmAfAIc0+u9ry7r1jEJWWO39S
XXr3ZUODvN/iBk/Wf4+R+HiEZ/rAUUoHqLRp89tDewiIeScZlgWejlLBSQtn69HpV/SBbB3pcUVV
yoPCxK5RTRImDLNesSod91bTfjRCBWmTEXYLF5p5gJGnl06y6u+in9wyBOXUUVyXR9r8KO4BoVju
oK3DQXkOHTlcPZkM14CWxXXZjbu2oVxRvmeg8nw8av2TRU/gSeQkVdtknqzHrsv4PNhdjg2N8kfz
bPyclLSsAh/JArN0BmFdUJQehVUH99xo7AOdVXPFZUgUleK2l5LwUphUjTfjT6tDOJErPAJAAbLC
PV9x+uSsti09LLIdKFVHZH9VrFMVPTGY6U3JvSpKa92b8qeXhvm1GYffWZLErxTHWAMVEi3rVH9r
BC+tAMVVTatdq8B6Yabt8u7lFFDrt0zMRCEB0xEhTWvoEcVKDUxznQ0t5phM2cMxLS5t1f/npqmn
zw7AfK1pOOQUs3bIR3B1X4whJp/MsFBULw/HKXDPpBNXrcoTBCC9kK9knfjhTyJX+LQ6a3hW055U
PtX9g/a4yEGh43ptu2baFZFZUsYjVlhS4JN1SVOIIhBprmwUoyJnqGWiYNJsXy9PLMckC1H+yvPT
y4kyVCFJLPuBkeHnpvRwR4Qz7Kuw0C860Z30IY2B637QL8sxG4jdv4/mY30mPF/kprEBMWQyvswH
/55TspZTG009/n2Df95lPo0gjOGo5TRj/r50eXbZpCMJ9V4H1fi/Xvv3DWjc9n4wxC1ZOvxU/995
eu+tmgDkwj+vmk9TYSIgjpeIKIty/Od3QZPV+4C0h5VVC29ritq8SGShO2Y3T1ao9MecdglBl0pv
nJwAsVXI0nevGYG9KYa2J/LNlIdGp5hPGwtB4GSnxyEUZPiJEgAyqOhpmiMGSsaaQHFgt6bNG4sq
Jyqpb06SlNb6jlHxu/WU986MkTIkmdVRfEuCbdN23dUhXNTE/n2cAi3QgEBgMdStPN7xZRhZRFvj
Jg9+d3Aun1Ti5O7LxoTcJOu2Ptu1RXMnWo962D3TgCvOke69Na7aPnuO7C+GJ4HT9T+tIflUwBDt
K8vWbmlDnKQJOE3LDfvktGa/GzAoAkQ6M9bFH21buUc9N5O1O6b1xvSmeHZ1rcl0Q0oxWEchymbD
aGesNF1kTzMSv6lAU5Wyc/j/unvT1PWKJAmdWXhrX/OifQQE07etZr5lU8fn1Ejt3UleE/LNEFMi
TsI0VRnpdGBhj0dkJFxRo0RqquNaTmG5Rb21cgbkU5i4he/g0tdN4rlyxPC5MXbPmMpJYM2ok6S6
qzwcXCG7rDXF2qurEKlkaR7R1dislXm2akogtHXxEc97TUo8SuaFm+W5NnaR50HtoY4wlJkvjOm3
bhjQ+5ZdfdmmjLzHZfMf+5A6GeznZzpsoce/u7aTOCRAz88E5pCvDUIWVh0mhWcybKLnyuQXKmNx
I3Ehes6mbDizvP3nueUsfKuTS1Z5gN7tn00Y6O06aCPAuv93bHmERas/F03/H8e9FnCYs2yUQNK+
1RtaEP/7TvEQ5szMLBgWOp3CoArre9ihPIn7QiOTSS1PxbtBNtVmufK6uo7vfU+CRj48oVEKviLx
PhlmxzyE8vlkONbaGmhuk51TbqiB0MKEto0JtnqOqYoexiH5bTgEHBCAfA+IvbgnQwixxc62AZMs
PxTjeKe1N1K3bKMdKMHUz/txJ9yqgOvMdxJSNpknRufe8jF2L1VFMmDb5Ke6LJ4mwGJnJ24AWiQD
UloDT51TljJbLwfVUf33aTtLsPUqUWRhagngDvOSv5vlbYBZJ6QvPFSU/GRUkYPHHW836m28c6to
+oHggPWoQy3DBmnehJGLzoPjSULTVwlgThtmjAIRcvA5QTA/hdprTizgDrIL9zCsDFLPUj+s6f7q
/dj5apUB++poTHhFPR0dmnyrsr21eqFvRo1Kdhlq4/tAMQ4LVm/QhCpGoB07wtScN91BzDxiDSQZ
l7Ng89s7KASwyObdGG4f3t+uP/EpfmupLrZeoIg3ZaD4KIEoyWK4iO/BUIcP4DLhyepBaOeOZn9I
2wCmgfbkDH/YfJ3BJZD15J6KSbVDnOvtAy8Z/BLRd0QvyxX7vnRQmKTdDLLCjlpIjQbEvMnrcANu
KTwFjfLvIbfXCLgqzp6VV6rfTxB+66l/kag+Di0YNKRfnlfQ+zcSDBasrRFocM7fTVanzSadIYWV
VWtHJ1CJQvCWrQqBj/F9PrwsOJeNpTHFTAOs0J4RNrDVejK101Z/D3U4Y3GMIcHUk+adDtdymPhW
5gzkaMVzeExsK/aWmA30VPMuEs30aUmQseiW0oYQt/86XuQmTMX/PD1FcUK5tDkWSTad0OVOp+WR
N0aSFVCG1mnMTwFJJ/8c7xNjOIG/rWLlm3IkFmUj/E207zfseNQ2efpmdwRYRJVrbJIkCbhxJHvd
bZN3kfUfiYBY6laTvDAOSoI++cMvj1S7HKgrD5QUFuDTIHHkhSGNOUM5Sj2GNNQSJweYCH9qz8Bv
Mj+ixgd4qo5dOrGhx7GojNAt88klkZqdtFzF0rc8nBL7Crw8Z7jYj0w9KG2WwINxmePiYCTvqu6k
2gxiDPUHocx8Q9vOnvSm50vEaofk+q8g1tpN5onH0GPgw3JBd5+y+DG38y0TOu0QR+Fw7tRqOC+P
ls0w7/5zrOxJzw6I8oHNQVGolIl3Zm3/78bIpHfOoCjSSs22dVefsxxmyexDsQMHB2cNLw3N/KGs
hz/JvLccL3IiATQcXkHCrXUknCz3jIvqTN6mbTGclnUZ7Jn5kk6Y0xlQ06Y/EiEGsnrwDb2YbkXV
/lnYfoPJH9loJo8U+/FRj7l7gj3yg6mgCfiStf4Xppj0kFj6Rx8P2dmyJDRHfeRy8rpDjrq+VhX1
0GTxLi2RHFNCP5aa7R4rM3gn7QWeiWtom1i49J57u8Rj09KA9yTkWfwpGlJ2f05/LkyalU1ToPOI
oeAqhHYdIudXooUvUaMOh1yh0pfo497R/TKJxTqJtHhltfp33yUvfeISpRDjfxbKwRDw0MxKPXNd
7JtSv+Yu97b8CkFplvRwKXZqgySHiOztZGPj0QhHnYzpqdaUOVpnuCp5AgUu8PTVaOsakr3vknkg
Hrq7LLLuBHa6TGBD97h0SUaP1nrKBKFwD2PaiPVQPvqKrK/JFpi6rfB32pTykCSR8AlWF74MYZfC
o/NbYif8xC2+vKZej6jwR75PSejkfhTZDzUcnE0b9rsWtMY608mFzXvvEPXctRXCP1chE+Ixpfbc
00RxB/cts0qxUvP8BkqenKxY2CsjTuK1YHYEfZV8UhJpzlMCvs5zE26JgXciIoUSnwZBiRrFU12S
le7FxUUkhuXr5Rt5qf1Wh7iaFxRfkzwu1nYFaTKtaL03QMhjO1wR/vdcolNes+F3tIzjMHS4nMfQ
3sAusN6K9NVV5xo4Ku4LSLn2PoQtcdnmJjXIqXAx94O/+HCFLN4ruo7M1PKU1j67gIueJdr4S/QL
l7l+QJtElqZ5wNjwMmAqh9y7iWuvfU8E9hvanqs8RxSZO+pAv1i9WF4RHiqswgZZ5PZEwWAodKbK
TSj3YeTYfiKYukL9bhOa6d4kAKKprk5jAYVrRmlmLEjB8hwcknkLoxuWwCrrTaLJCqSu2IKes7g9
qwnV/67J17JmWe8q/b2V4tUIy3pVpwOpIim9ADpeaFlpRZzAqK1GklHzWGTHOjJ/OWHaovICwgJi
QWFNJ3dQAPW0/U0J/DAAmg4H9VKUwR+VJo1f0v7fSXvYCI2qDnkcKyK8001MVAtyvlRbIZbG84zw
ndCmGmdAT82iR/VdlcjwVXN8yMFoTpSvfBOrj81kFhN/VawT0PpMgvu3JvIUYArJHpSKck0MKm+W
PycK1g4eK4EDrHW5IceKQIXaKQny4vDeuJ6yNZAPErzEHak1OtyhknaY64oNsobymZ8j9l7K0bNX
Vd2N6y5mPeS4aMISsdfDqXkabXJDSCgeaDMctM6Dn2FGL5TJ6P2a2zJCCgOo4TQqdCFJp8n8xJSf
LfM7Y0iu9mRbJ8VjpEK0dy4KC8h0jy6lQhEYWJDgFUpngVCCNRPBB8vfa2CNUPH6tj23aj0eg9hb
ibJgBQ7L64x1hQicxDsAhfoalBk5McwJWYgck5iVPlHRpHMHbbHNVKfbWab2XdBcuXg9v9BEYuo2
hZHxYGYbq8i4vK2g0eNHtVBO8BquE4PxU0wbMMh8r6WaKpWsvGdJUzzRBVxhoN0UNCKeshJvjtZM
ygVCpV9U0qOE0lprVzLDa6Q+ER+ffNEulBerHsTWVGaqRjS+SpuqjpEn03p4MbgsZsHmeI7zcjoP
SQQA9e/+8qibUmWdUnb954leQb8sjaQmBktq6yZWybCexEEz4p1omgkeB+5rKTRfQ3h7DRgqzi6B
tTalrqPS2likPHOnUcI55IgF0N36+ZBColRoh+qh9hjRKVetG/uM8RBMTIoPMPTyzDkEqUp7nnv9
ZuRm5GtejTWKxirRTNsy9uYGjY1YCeOCcLZu13tHE7j94igoGvdnLfAO2rEb+UGVghCLhnVWBQpj
QBBgZB8RYfRzfSyt6Vo1kGQDclCbIilAuzfNzdMzYx3MEA0FnDXJ49mtROSEnEKI66RNT03cWH4I
UI8QSsU86y7pcEpImbeJDiJmDFRtL/7B8L4zpgYbj8ZX3ag/OpXvB30qhOktnTJ03Dszknugj9Ul
63DaknqJUQtZlsj5Jtc1pJbA0ZqnIBGXkbP26aztyLMY6DA8lIpxf6IOjjRdECOFN0sTmccQGTL4
oozMTILcgXvBurM+BNpBtDVtCRoMmU9LB+GfWs0wdd2mqVkj1KqszxamgrOuBj8xTaGTMELWapH5
iKxs2NFKQgHK3ZS+ns1gwhiSIt9WmAdNiIBkflQG7YqJX9916NFzpfipYaPewnYDtByiA6VOjtAX
Dh8m1WPpfVa0GrdUKPiTZTo6W5ZLx1apfgVB7rAm8STdLc+7Tlbxu9X6y0hh/061HhEn4ia/JaJx
nQdD9iml9ezWY7K3WpePxmiMZwa1ZlUEWraPSFO5G6zbQs++xVZ1N6MG8nmgK9ABkPEAiKHerhLs
NwrSwuc9u+nrJznEDpIRvgVNSEJVpwh04ZGDeqnGfu04cLZlyHIoi3a1Pj61ZWZclk3TdMZFaapq
1WpevsE69O8TNq02egLziaNZbQOHWe5y8t/XLo+MmkJqYhC89f+9NIIBgXC9KDFZWgZYGyTj/7zp
8l5Op19rGyDr8uL/+C/59uvH2LXXog5/x0XRb5gwbELCar+ASqS+jkDjQ3oQbwW88dnY6a4GvTef
MTjGGy0y85ve6XLbTir1lRCQIHjNWZYlXpHEDydV9QkAws8zOu997LiMdzk1nVH1g4JeHz6JK3og
Jh9a1DxFfA2kqUbH2syxRmdZ/iMvIGxbaBBPep1QwAJfKbKtZkXTy6hmVGdkbx3rSj3hgvOeql7V
HzRpVYSyjXJcdivb89Y4IKPdslvbCml2Da42tAPDXp0FnyHm0bPd5L/pz/cPqvD6s5Xvyuh5TN3s
AUEje1R2+scVSndeDglDlRucrtnWscJ7TSxEboucEl/3B0bzoSWxcZXVYeZX8hcxPbTUqtlXEBck
XsteXSutvIm6d474h1cGTJO7AgAiI0NoA6wx8+1a5LfkQkZMsXa9eNjpSureoxAUTF0oc4gvFqkI
wC24lO+wx4aQJlW3KzsmZ12z60Pa/bX+2WtNyTqdr00vzWtWyW3mEFyjgn/xw7zawYoF23Nwhf3l
Yhf0bSd8cwLmlERGI2cMaE+jlayrfMdXz/qBGXkVNe7e0KP2KQtl/zoDiVqHJib6/miXOdN+alPC
NsteX9cV5oGmZ+ofMOl9rz31ZipzIoWODL28FGb+TKfoKW+b3TDVrJu7fdLW6wSHUplOR6lF77YI
PjWNGZBWKoeyBA8q+iv4B5Jh0DCPqfAbvCFAube4em9JA93XUu+E9LzWXnlrwueJ4qkgJms1ZQQ3
OjGgzFI8uWF21/Vjy9cZ4PkfMH0HPr7vlgly3hiNX3qMJcJmZSj2BRWgrDcwN9yw7W7VSjlmDSSp
6VkrJogv1cEJ1niGgegPuM9GmuNpgFIq6u4oR5gPUKqXfIiTflaeUbyi2MN7kuaT7f8PUeex3DjS
LtEnQgRcwWxJkAStSNnu3iBaGg28L9invwfQf2M2HFGalqEpfCbzZDtkF2OiNVCvcQ5FqXQqP9Gt
vzUAW4L5XsqhAgdtY7pweovsyWIPV+QGIO5eM5F0s/lPKOHFfOVDRbcgfgvj2RoL34p1RO6lxVtO
o7HStuaIjsiWJJxYzSbv3S91viJXP9aZ/obU+KOLARhgbtmXOeK5LvsdCvOu9eOJ9fa7yYG5NCeI
fC5xvOzt6j35nrsaW62jtHfYo1YLg9t9HuQm7IpLpdgPy3bvtq4cmaUsCXrMJwUMa/fYV1PJHHlk
C2fJJ3wezlg9CrLi3GF8iU1GFOqENy+glK+xsyv3gaPfVA/MpfFG2jPOhew0xNXbQM0VNMHuDDTt
m/idE2/yE7y2HfF6T2rClioiBBbnE4vqOP9VUjgjrnrps5qSq6fTdzQuNYN6dFJGAa0i/tQmqwWT
bEW0YqDmay4vrCsX6XPEuMyu1Xe7YGUsl2Hg8ngxBWo3GW+rTama/2B4Bpbwt8gLdC8FojeL04fF
8k4paBBGiSKfMneQhGFkcft3Ut1jrsU7QQUIgsgjDYXQ59FCrUVlk3AmplZ7qrDa5vTtYQagy6Uc
dvX7QLqjANJApBGU4xT3SRicnD/DaB1ZAijW/Dy7+Wdrju9A1o6o4LYp2TbjZF4xLO4qVuBhx+pL
zMuT6bmiOyDf3ceTxWbCZO/TeMDQ/HzCwTyo5PKMD9Vmuj5EjEwMbNzdKxcRErcDsmD+sKGdt61K
1xrrGsSR2Xf65BML4C41IXq1fNWuBIIVBq9YnjjOZ6+MrF3TZU+8zeF0cnBlrNNiOJxFcs3UGPbm
hBaEyO3OeWpC91c/kjMX074W5d3v1I0wmuNo9JeuNo+apvilnlxs50r3dBSDLLd2ihZokn8LKzfO
mv5PpfwRKAX9SuNsbHrN03UF8smX1LXP2knpnfBWztkeheizEC0hkhOmy74/u1b2m20FIksjRLgf
XUdLfaXO3oOgPAAYT+iQUfzHyvh77vB26WiNGBr/QngEt68vPpGjHyuLN23doL202Y0bCKLJoF+E
hphAN7Z4t3WUGmFU8CqYXzun/EQZpuFRIQuAp17+nsR0arCElW55Fl/YiPZhNdw0Lkw4v/IswknB
+3JUJMqjS1mMrBQUz5Ql4Sbp8GuqZzSh5cGAEYSP5i4qEOB0ekhOkgMEOUCL6Afy+RSG+3yYb1Zg
xljJUp6I6FRIcVFr3Ah2yEUC7EEMiLAfX4XLf0O2lYPzFc3RhxEmt9ll8jr+W1ApgdnfyuYDWUV3
LsLwWw+CfTqmpAdoIbFS403AJ4c8UowW2gheb5LRRl8DikJKY9K+OoqGkT/fzbeqRxVuoZJAHnwp
QCAOAKVwBUos1KFz1vrhLy0LQhNNwg0LSk9Gyd0sldNgkEHulP5ytVHT4JemSM/JscbY6vtk4jiy
mdxZGVkOXFsO0IRvoZ5ig1OaX31LOoP9ilzroY6au6+Np7QXn4bkldcDS4BRvamiFN9H87vMgkdi
UUIg4tgZLdh0F9H/rKNjMvP2DyCYW4UiDl9/ttPxSCtc7YDmbhgcHAtSvGfjrxmIf6yhwU7Z2s8l
AxdtRHkHG+qXno0TnDhoioVkcGWK+2gOvxEDMC1kdBbp7fNkar9EcaEJdjZYukPcJ7lvzLyaeoYi
Mctuu0xvpiXuCCN2ZTGcEa5hX5cgVJj06iWDQVgvn8kBtsKhobKlrqr+KE766wH4izhaRaPtQn5o
96rptSYXLsfJ/qb4O5mV3bCnvjdF8e8cxHeHWIsNTQaVgGG9mQ0256LTNnVrNhsbnkMR32KVrWFP
n9iU7q4ZR82Hz+NNbmIfROYcaFMCz5X6TSercQxEyqwx/S6i9k21QfsbEZMaCiqcNDc1NmKcFPPB
stS/ahXCF9Z3qA23MXYZQTEesq0I0o2l6F5I/Sl/CwhZAoWiMTBISZFGQ1iY+nqnadm+H/othgSD
4ByggHtlUnftGB3auN13CctWjFGpHe6SON0jHTazfcq3TfhGM+hko4m8qM12nZ7u0yY5piLwcpOR
+LRtI9T8GstwooZb1u6psNl4AFpuc1TgEilLcWBanc5geEwusG3lof7bRYPmYeE9GGa7rzPpd7ax
a/ucZ4rIQP2A1nWvlcEhsj8LeqcYDbSFLHosh6NeqBdpzPsofuNnX1Ig7yx89qoygYcNH5yMpwnG
5QSqNRysQ6AZBygsnJj6vh2m/eggto3tfZWU+5DetyK+WOdy1jqeUU67tByPJCb5Gc7dnjFGnmiP
jp+uGeY+Qh+Ak83LFvd6o/itQL7TvhbMcicuHwHadIbCxzDtWfMz3JFkFnIFLw17N6Q0vGPss0vY
qaWJYDTehdWtZwsSDMlRqtD0Z+0YLIMGvAMh7g3avH1Gvh5yA/QWKhpwnkDWjSHfgZhfjTDlwhr2
sR4fK4A6g1UhEesPmi09M5n2SmxtC1giUUHyFC/wiUFUw9TArp+ITD6MNZFvtrrD3rSf0F4IemWw
uV7b2gyFwfpX1m5sRh98xr7REVSUzqHUTaKYnR0QzUrMS5bjziQkOmHEYie3OG93M6CUUrdQGdu+
0oFxTnT+izGZpJcCiRTjaQzN885UacAy4sLCmFo93vXtgN5DfXEgsi5fL23Fe1ZicJzFFmvOMVMw
PGeTVynZNQ3sIw0ckGQw12J+DTtvsXJrxlmVhr+YcBfVVO8tv48dJT5LRd9E7hd15iGtyqMJ1CSV
CPNn4YfkstOgn3o7I4gwBvm0LQzdl0TKlH1Jx9CeQzO/pL15LqvYD3GukNj2VdJbabx4I3U6dEIc
rGz0qBmXVOuJtLDW2aWK6sVhdGuZ1UJ3OCqJ6jtk2NTKMe9tTxVfaTp5aVXvhSJOKYmOY+wcef96
g+q3SnNaMgVTHh1npKxzNqnxz7hoWrJuX1B1loPlpRh1ARJ/tGV7wd0c1n9GcpgKnjdD1Xb5rOyQ
oOOYUoieFDynbnNYDBvMyGcBIRKEp4KrFvHDeoOL0lfKjEVXj252SWJOwAweK7oucpOj8MCO6w97
DxPeRKXuIMXYV8ssCSlgh3qVSPIcpE4gsQLExIl9bcT0PLT9b5ZGOGwWduKaA7jeNJrYrxAOqczR
JcMp0uZp9WsY/KZjyp+h9l8zhSSbmvMs0Hl0VWYTu0VWWISjCn9AwWhVqxV63Qk4ORa1TRw02qkx
iEIYi7Oe/0W3h6msJDOpn4L0JLL5E3Ph9IdhvfLkRG7paSoQBPLZ8ZswAzjmkUKjI4fPEihGEo6g
5d1bZNP0JsvNpPNX4TXB+uqSgkcKW81576oXFcDAxezDj3qojDfBWBuhsuNpepiQOdmplzX2Yc0M
Wu+aSBmXQvFLtgohEARe/8q06VWYc8PaKlOLvSXJS2RGMKyPQlE1PAUjqUkUjP/kLDgu4WilvIbc
GN0TxxqGhvxixpF6IqfL5XLRMZHJowPF5rgHUzl5K5aGAIfI54DaGbU53ouCnA6QDhTgZVxsOX1I
mdOgF6xJPjacEkb7SwIzgiUuOWSMLH/sit1mwL9t7cz7ofq0kZqiVQ3SAy34U6XQ3+BG6A6YEU2O
Cpb4ASP7n++V6QT55G69pcXHeCDHgNqBGxzH6LB7lvEc1RkgG/CyZFwqRCn+/00xdBOW4mxMP7KB
Jr6U+WrOTl/CHIbM1PkyhKdtGn22XOxaltXAvjwl6JxtpkQUK0uA0SChNxcqV/2fX2jqKcUjeQq0
6TvKK3FLMF72DtamZWYTHaUJcHmJZ19jHNeP1htZSyw4VjvCgwDothl6ItLVrDnqbtM9/TwwY+N8
C/vN6ci9nUwloZLhxnzQ1fdXPQt9aCTBeb0Zpzo4F3b8d4zJW5LaQj+Kl6/qN5Vh3k1YiE/WG2ly
TLB7Oa336kXAVBXWzcRz6q/BOSs5pkLXCXM7/CszvTa8xw/5Ipq037Vrl1yv4+iqzarCMiw16Z34
Sc36Q//7lX7uO52awgkdw/36lfV3IujlAdYtZp7BmufeT1QdYdU60F/ldMNQ+907duNPg7FsSlXU
8iAAUUi6qrKzkCPeVnxYXWfPzRj1x/WeFZpfUV0POPrkiGHQqL1mYWL1pvnW8OD4cTy5l96q/8n1
qTis99YboRED7q0fYimvPbVstp0zYQ1IKuMDMiYx9KN+cETYP0z9MTSjfnMFq1ZgRP0FlT4NhV7V
OC1DssgY46+f53c/qgFWwZGxtTYl01PUN0hQ0bevj+/6SPPapIvVESLibsDGa+nNfgrI7sbvbqIg
Wm4GM2RHIROB0gsZDK7hQHpRrRvkBONaWG/qAauCjrrUyxOCWzXN4AwIambh+SwTzwLwAvOqEZQz
bfxcpuFrWkSvioz2RAnpfs8s/ID8Fv9ltTB9lsOnSRFf2T1zOFVVeKMqI6lXfG8UOv0xcHsWP+7o
M2KI35qcM9hE+/QTE5SKucG6w3io48G5sxVN9ibkr02z/PFxgJbeST7j5ZmetZgMas7YG4btQ1Vq
+XMxIxqo+lDB3UDushGQeeh0RJMts1x9TMwr2xvjaqrjP4sDn7nZ8BpJjKgWpbrfDXAEGt1msFyt
r8o3Kwv0PQsiRvjw7KbWGA6V0gWSRF4ODHxUzqmM3oPIdBC+J8+QPk+dNk+nGP4pF9siRz+fuKeg
T59iGnYiEjD8GsvNUIe02UmtzxtB4qRH+i2W06WycdUCVkGJ63uc+SFGGmFTj0n3lcxsL0Nusu1H
TNQa0VlfwDZOsUWWE40Hze1o3uxqi6TOPv8Qsiw9Iwa46eg5moK5mjoEr21nSUy804iYOIb9tkRY
dVNv+TLOP1wEyurCwzN01rC9mWTvRuSQwbdprDm+YpOurwUv8muL7eqcSqQpbamWV2YuhmcyUN3k
bnWpI3B5hIKph0VHd6m6fRpLndEKklM74q1qGo1kRqSP0Q6/gYu9Ist5ypH/naxacZYev/5qvc5A
/2CvDCAnRfDvNOa/9QQ+hRTb5CmRIeipZrafsm7kT8952A5qYRbnqq3ct85ZkP/kmNu0SKFBVp9u
G6ovEUB6gwssyhUAkZs+M9CaWs5B1TS5LUa8qokkygbvxp2HK2H2hjJYSe8xhMM5bJ9cs32EquhO
SLbgLKcmernlbsEl+qozIrOpgNTqPg2jfVx+Y5DW0dREiNHgH+i1yVzSSF643KC2a6VSsnNq7YPj
lXppH7sUSVu8XPENxWDgTW2GItrB657J8JRC5RlAXZyhWXoG7dEy2eJVkjl/Hbv8nlq3PazPR5dl
pd/Dy2K0mURHEIudn7Q8BTryljZAmbw+i5HWsIRZhlNT8qkNkjp++XZhAgzRqKL+yqtRbhqzrE66
itsDwUN2+XmyCLEpThCByfEKhv04pKcwdYKjWBNrCYrvdxNQiI01LrvruUbujMn3vH7UupK1IAtH
Xe+Hjdoqirpp0rw+ldI4reXKelMta7owjz/MbnlluzHs8F6+lEjMcO4XDEBrx3rEeWBsRN5Jv0D4
FbCXgfFXTEdbZYu4litm5uLGZKWRUQxuV6an1msmK9XpYGd2grasjF602koxTAKprGzrO8GliKUN
nJZgg7jUCIMVOCdzCMGETc9BpX1MY5M8qRVp685EXl9ouIIZ7kSmedj7K/DKKW3tj8oc9EZCUU00
rB3tYUpfxqZOT12no66ySSbF0ouC0dFh/0RB/CxN6kp2FOi3cdfNqU/4I+LX/L7erNHKi2RheY26
evyVaRpaAqPvDlg/p1udkXe5HsI/B6pKpMRWy9CLrOfpCKxP0QdkdUMz/byeB+HmBwDXeL71gWyJ
pU4BTvitSBxTSqsaV3e5QYBYXOxe6e8D4amH9Wj44bBVFsIy1CbGfcpj/pwSbkitl+Z9/VyeT/ox
BQxfOfV9xR4A5O1hGS3HoFKJ/qpZvto26U1rBPldMZYlIt+sZ9e0gRTEojg1yWg9BwHiAM64O5kp
DJqcOvO1LNdvIdYp/LSu8RFOXcR2+1fNm+OlBySRu2mzzzKk/oJ9z65LgHOkTFm9GRnfQZvS36NZ
dsc1uCtlL+2TDDK5n2jCwhe1GOKHlZTID8m2gzQWbrocOPQmVCL9CijQOk8DGpOF0mAPjCgRD5AG
kCjudf2cC2TwOiaZ4ZeReF3LtwjYL804hTWgAj/hGCFTcrqtT1sTZ2jRLcaCtPVlc8rTNrhZhmHf
sOstrNTI0X/ljmr4awkTguhRg4TUVUZUTypl5d5MGsTZZj9EOwGlHAs4C4q+YFT+v082THh0skFS
ACDrySWWzzSK4BKEseOhGUr7TIYI4UsR0ixWgkhXspJMoLXyXlJvxsDRzrb1uh5B600XW+52rFmA
xRMZY1uICUdp6fapUbToKW0bhnE2gxQ7b5CO4Nl8bcQXjh656+dFnbEE9UL0U699mm5FTI0NMTbd
GDNQb7EYo47rj1m/AgQ7R8546nRsWZsaOh4X2jo4aTGrt7EiFNhV1BcVLPlZjxPzbkvtO4pZIfiD
ueRd0mLc0RDj0B+vK5+N0gYcoxO0ByH1Z7LwgoM5IahfI47hNHVHWg3L8YY8UdkfluaRudBjLT5i
gZWqF/28i2pxCvHF/UlLBSi6PRSPnIHHfp6I0VTnQFDbGWwlluNLDkOzD9EG4fmrO2RL8HnmCSGP
44bw9tOs9nIKIEZPdfbejTiH66q077pAa6aPbsF1srOAncBjcQIPJm0Es0V8xlNU3iSrhSM20SeE
wPFtPR7MKvpan7yoYfQrIzPcU4i6dyX91aQli0+LYlhm8sxW/h2YDR1EWN+Frph3nWSjGZDKwjKd
GMmLbI0dX37hQs+0cw0wBEQgczhrKJhy9e8rZc9OtPOkDxkerrg5F2rwaiyPNnDfLblTNysOtbs1
V58h3ebFUt1sb0Qod3lxQMxZrmvrTSlJvZRtEv+E5Kax8SCsqTuYa+NY93u91O52gpP25/kZGwTS
udU8iC1R90KLYL0usQ5RDBBPl2hHC5u4256rCFV59l52OIaGep7Jp+7fGytIXsEp87+rJJsM2AgK
kv9wkyiPMPqKll+VVPf8FCXVGQeEejPnTPG0SAuuqCzBQpIZQfiGeBntEmeVFl7Lvk1YdwjnPUyH
BwqW+TlKhJeHRKtwaHSl+rI2weSSO0x5cnUrKjSKqI2mP5aqZQzm4uIMPH5LdELq2eaQvYcmqeDl
O9Wt9tvAQIVJhU2Z0viulQpm+U5zGa3mTTXc8jYDXvRxhH0Ydf5hxK7XLcRIBQHmJklm6NchO/V2
qSfXC61Ta1w9jfYRL2fbesDhxiDVgGnClsBQ7RoWru6Pw8jQW9EzL6cUBumZ70nf9FuNd4GdyshD
Q37ikicGjCL9nxkdgq9rJOOAd0XpF5QYj7hXdE10MrDeZjAIbk4iGZUJ+z660uYSF2DhLwP1M49M
3B9Dfmmpe1/ka5+NhKDmdXG3q2SbSkg1+svYhSXov7q89qRn/vzDNrfhui7HYm5FAB10noo6mtVb
UNsICJ0ejR7kBy/Uld+K2kMtCX9FqsYTruHLycHxENQYB0erCrRj5FgFf20UwPXiRivYyhVTFlag
BWxU+0H6khdCPKOesZ7bMgfrNIKNKJbrF4rWU+AQQQ9j56us4/jNcVPnXiWmjyg6fku0YanqKNG4
CLLbi8Q7eM5lWS5+r/cKpzKggTotkQd8UWikYNUVszbXLHC/IDoKaxxM/520KkZ4jMrEmMy147nN
/NmB9sqM7yzqnssO1dFYfZkL/5q6A4YOy5RLP0OvoXXFGoaZ268mwMbM6ZjjUzVHEzayNVB4Zh3k
QlGviWdFWtglnuhltw9FpDy7vFvXekeGzR93co3nFjDGzmXHtlvvZnrRwj1lywfQyT3Ebv5Bit+9
zuvpyvtCvI6z+5lMaXPt0iraTZCnD1bj8OThpDhPqIV9U5KBEvShcRL99IqkJGdrTWeE93XBCMUs
wMPs0sZju7PCArvM3JeHpn9rxqy6gC84w5NpDukyDprEF0cC154Mx1MeKtktXgKfRqW/NWTRCCIY
fK7eLP0Ew3cRR69BIvJHmhm/xFAFKHnt8Kgq9vThROydHLbOgT41W7GMIwNT6hdmZOBWld43E0Pf
zMGEGk5M/COy83SSVDQfnX50GIY+I0O7/eYXdh4YKPNDHaXlLhZIXtcDPLR19ZMNrQ2X2oIOzVQY
KbAKujvT8/rI4cyQccrTy4xN6GAkErVyWy05CXq515m/+bmulMyn2xa1CKpZgMDxicOwBhSRxydK
oZGRwVMikpzuDFtqh2LHamLjA70xbtSlUOydGIR+iw6Ytct3WfV+1sr+Pqc5QOOOfQptlb1tlKw+
6kPCZiczbl0UnY2ZGnt9XWgWWOI1wRrI7a6ZiWXWGGcjdI6ew+g7sRL9UKpBcdB58PDvgaeBUB1v
c13825ZTea7movHnJTBVL6Z3UxrZowATs9eg84DfMc9jSJxHwQDYDHUuDwE4yS7IUbcY5sOo7BQ9
FHS72DD/Ulg0F6LX2sv6kWIlRPM2qr61I142SYax0V1s5Yhu8UOrT/zbWaPriwLQt1E1zzdTXkzl
A8rezpkr/boWwpbdY8FjQqsvTZuxtKPOmCaQgJkHqXYxv7U65dnP0WEKHtQQ+hy7k/DDYYpAKJPO
Li1Xv9eBpdXWfoe/l3lyzb5Rki4zUOHIAaFLYPGUtEI5DCNciGaYE6+KAQGNiUJMa2a0zgkLT5e5
9QfQVuMEn+tuSODmK/h7WCDhuaY3qNpHh5APXJ4OEqLbAEh916t5sC1EC5qm7IadJqNuO9DXtPtB
J+9r7SqM0i73cycSlJRDcla6IqHdZrPIZBSlMMfumJJ2zHvku5vcr5UEb7RAxnKVQnK2yWIP3kvH
hIuv2smhwYYWg/reqa5GGvc0RmeEJv+7IekkZqsSfhYF+as6tLd7gV8FL0Kfwo6kPohzZtgFCyNP
1Khs19qYJoZ5QwUKHxa9nw64GF2thYmW9FzhZPYcRxboYBD76/V2zJt/kOr3hIRpaKRbMzh0IYR3
0XRoqxvYBQnxxds8oKDzBqWMOFhLZ6sXRvOUgQZhkXHLUse9IEDlOqdXSdLunBLlAgEeLRUMB3bT
lr0fduNFKuLCCoGy2+ifw9p+bRCNw8dzLv0aEEl7LJBzWr5Zf6WmDSTTLfGEcmpqyOFJ+htzelnV
EnAIen0E6fGIhpE9XdM/qP0+1pmBhe/WN4f+xUEMNPDs3o3KGZ5TXTnMZH+8U8QvCVwDPavbgSBd
bjDKkreqWVhuHeNgZon2KphOncylfGuK0rdMt9zVM+YNTY9fiP2pj7XEhYpNSf68B3j1cLarhrVd
v6ORmkTZTPr3z7hAH8tfWdxTR4/FCNh3JqWKYxNcrTW8F3V0r1jsnvQyhQVJmbcLEpVNRhXjLZzL
c2Znf3t7AVzW+bLJ7IJjLFqgWXrznEgZ38MG89PSglYZQz/JhGGjDA1sWgc7cK0obFEtGvFACeMT
8wbtoUmVz1XN1bWwMcOa266FXl868mhB+W/GRrzg7UWxGRubsSuWYLf20y3ID2iwX7S9OmwTwBUs
UKvh2hoO4yHbFD60TtYNpNqyGwn+ALH8jKh8NI0ViRuWHzSb3xmX2s00z8ZpikfjFibG3ZRxe0q1
xNnVJp0BjDfEuUu5O9fdhVGx8VYHinVLsgeK426Ty0y5ZzPzmkZBiKtVWHmKiuQivRuVm5WGnmOJ
N7nmN5LY+6LleupFdh//Sm2abICBzsmROH0nEKCRXZXbn2FSlKMFFw7DKr1RCP0pXYjNWRIeXZd9
dtR3i4sDV8Y8aF8sV/NXTVHKaxcK50CK+HAkJn4n0zmDPxMVd6A4SEViXNNSwzVtcl0NUO05WvlH
L/L4+ednIsTbqaULBxW+7zmCNfFE/Z2+LahEvSyua6WspRm4yJFQxj7z4hHxgqJi5Vy7m7Jo5E4x
VIftDbNMO1ZQ49GWeevdtjOf0i79x8oBdTq2Yl3l3MoHUsp/3WPtKb0sqbAz+a6v5G8IRdgbzA/A
0qAQlg9AQRM4MV9kaihXrTTcGXkEayEZWZDn6BjDT3tZK6xvhzCvM/gLy2DOKAtsFqlrvxW5+gc7
rPUP+hcoUcJ5tadW7JFNTsQoMcpebxow2DAl7WHzk+zZgcH9mAsCJ2eQFc95Nh67kOpMBMOv9dWp
RSlbpsIZD+uZncq2obSdqp+7cEeZU1bgscuRP6jCsMOj82okwc7sMKmnzvDB90xOCfOSfcB5eYri
5C/ZFHJL2IW2j5benOhW94nCX26EK8oDvM25vZlmTE9NOoJbRNeGnvSpNmImaNb4T1Lp4ow0NHpJ
3WogTgeGraI8x13UfMEOe1b6ofma+GBI4mbbxgBOiiqE8hHiM1csuXetmanFOG8MIY03Frfo5SyV
zylyBNw0eFpHX4Ykax1XCEnnN+O73zrDrJ01k/nE+hEPIaktcfFZcwowAUER8t/OeEiLCgsWBCC1
FqM3iRzLf0MuRhSuaL/oPgmlZNUCUr5JUWIVKQ7ZZQS3Tt+SEVXOpjXnEdtL3mMmJy6FWE/LV8C8
niepFmDuBcPnicl5qZgvxN/muwY7KiJXpWbgNTyvuaaVqEmjRFTuJ1OFxZJMu2CT2sbZDMbcn7AL
QFJnN2vRvq9vzapqikWr4uKjE/0FZhQ8Mi7Bw6WCDK5Z1rk1dKxrqkbS7v+/utZFydxSxFVODCqy
DDiczIyXOazxLT6w2IurqpObOBm/B4uTZ+2eqRWdDb1VfehSrdirWHy8yH0BqGV8xa8IlsQ/Dmap
mBQDoSfWwUmF+WLB9zjrlYQbvXTEUIjLPSpyF48bZm7sGkhV1x0cOKajllTfWD+bV1XVtuySnMd6
j8vNDLQBON56d24Z6wGwUneI4Hrg2wx/gBG1D6wjwhcWY+mf+G7IqxZEmM4ASGURFvL/17b1I3bs
2AHWA3FUIX8tk6m1c6KilJduqH4+tX4+RUS1lV1PHoOl2Of/bqy0QiHf1h+U1RF/MPfWL3bqXzH/
XgsXtQjBo7tKglPIDE5rh4o/Oj43KEHXVhUkHh5Z6nRPh8J8KQIy1NI+LV6qsmcYzwvBPBL212/X
ldd/N3HaelkE+F+o1GtQeDedqse/qhrkQatiSicy03waW13gX4i/8PppPrU2qCjDOATS6YO9gsGQ
zmR5roE2R7A9In0XWSqpxLrxoQ5OewSg6CHXntBNO9Cu5Njck2iUT318/+8z66fnAatUOXJhZLLf
e0bMHq3RaDnYiCBqNoTpW0On7s3KNX0XbZaXCgkiwkYQYODj8eD8QHksE4hy3aDlT9qDXWr7k5Dc
LB81dp0/WS9pYdrXAkngAFTDKzAeo3hBecyQzLxGCnCbxLLmP6VFfRyKNjgZCulc66VhVUiQN5Ny
ScjymvmNLWtfo/P23dhuHjiki/2Yh4nHSw0RSxLKw5w5zEW6kLohCsAqLS/rpoxMz4osY8+UULy0
Jq+Z2gw/3bf1rWISRaLtOclDdOp9dFOKvHw4otqWAiL6esWUDhve0gYvR8wIvswhuSqDKx+aUtbv
2QLwYA42tkwCTGGIl0owzQPSA+TLUgWL+HKsWB/2zkVPcwcYI5k8/92NK+ixxAVoW9hLhOqsb3FJ
Vs1xnebX/NUnGFI3UGbNpU3G6oLIfx6SA2Gf/FbEwzA8GXjSoyjTmKd27dPauNnu2P+1S5VSXrq3
0ehwhi+HTbccPp2FGrZvK9ZngQVytbbwqorSZoUpkmc8XBBEiU5d71l1AM4zPK9HVbt+i+UmYwSI
lw3O5PoFsmaBILB9/B4NjidmC9KTZZHwbYHZegWmSE7tnkgBJ8DwLgrsY458d/RuybTHttWUxjNM
YAZByYwevAnS3dgCibXm7pIKhj6ZzXZuZmpFacHCUutp89u2S24lu0vcnXiDYQNRdgGaiJ70IKfl
i1oo2Og+/xuDZ/H8u5S/a5NHcM08VafqDyql8ZwlQl6DLmAMlyIlYzhAtlajLqHx8j2MGCWF/S0Z
y/xV1VWEEDGkcro9uP9Ce4pjNXmuUYq4+fTokinzCX9i/R3rqNpou66l3SYnLbTqnRu2+pOp9x/R
kOB4yfvq2uXpi2UbMxrA52RZ5DBHrJ+KJ8TRLn8yMwAU3ucfzdRSJpVwry8zma86Yi4hyXwiSZbH
Vhj1XxvHexPpFtNZ8szHBHm8obc4zavybRknlnY4vrIe7LdTq32iEEEvsh5UIxKhEdG6A9StJh2m
7l6or2A1zuYx6YNv4gzjnw4zIEwHiB2q/JCLy6r4CslTXgg75nWWPeC3lHWCMjmYyNiGFhbyBUcm
8cGc65BfxXz5X8HF3ixvF0TH8r9xuZX7omF7DoJzvP4c+IVmp48xmaujTmTiJsjK7GguDIN1Zl1h
siY+MI236+f05U+eZtaegyac/TrBV3IMZZEyUUPXGgN9jthGWuohabqfMLq18aTWz7FNVQSnqojj
BvT+z1rIUAIcC8QOG7R7reefWalAyO8YdgXoRNeA4nkmZLnOY7kzl65pbiP9vH6UZd3Mtoq4zJrt
yqVnbBEb0pfEppMmIGLN75FGF1n1FCz7mXXGwv/psIVPCKWCBhqwK9fTW15WL+vrTgfMvgnDodtk
S/QXjaXPO2Ggw+JeEHVEe1RAUFcRSBg45SGN53fVbsqbarS4e8qqQkyeZuDIUhYaGmuLBAzsJlj1
LDZ2zPWjysAv/H9cnddy29i2Rb8IVcjhlTlKVLDSC8qSbOSc8fV37A2fo1vnhUWy3d2ySGysMOeY
vuHtSQ6xcZeW5sHNVarG3rorKmd+RJOwLfXpCtk4WsNJKV9r/P0738wQy/sZ4AQnnwjkQ64hHyJb
06Dbzcbm570QJ7JjThu5pUiOqsMRq87w5DVfjc9wjLNNMytMOPw6JogtirF/8w/kS89nSEJNJBV8
HuRizgE8HL11wtEJe0g8uKySlmfypW1k7yAUvP3P+35oJ+t4VtL91GJix7FMfroN8KHlNmQClDrD
faYLIJ3gSgZquZ6s5IMAyvZOXlnilUVg3tkxSFIXMqhJKLHs0uPEVwDYKmOYwIVHAIYdKjhAg3xu
JysPN36IYHnGnRL16PJtFmUX1jQEB4ugpYaImbUGihAvjDgDe334xSVVHgKWqEgv+T/uB2z2Oyk8
JC1Vh2zsaNW2ys36YdROjR+Za/mf8hO2z0GTIEB0gntnJGKEzzOa0u4FU0B5dnP3ILsPx30y474k
fo+83dY3zpaTBje77cILkmdzVZZmD03Ij/GvEVhWGggPmrqDUZMk330MQhnAjQUDFsazWINEARYV
4B3DsWOsfi41/K8hbPPVZFXDAVpmzgSSh7zwtFPPOD1zx0d5jACieYzRPEfwOq9u5bP5C4wEckNU
BDtHVXMCSt2ICCEdNWtJ99IyVWufo8SLyKOlaA0mMAqxp61HvyrfFQ8fTMn3YkKRei2Nfh+EpQvG
+Rrotfcsc6HMRP3b+V5NAZMTVFH3iLXNvD3EtpnsLT1yH1tnMJPrbFLKjmNZXnVTKcFcaM7HWAav
UJ/v5ZdYab17JEPJahyufphMb26e68d4xgQ6BI76zk/1gn7nu45cHO5egECR78bPQxrbA/4Lk2i1
kEFyF01vU5T+kR+lXRXMVVOzOaiRb98rlprC/KvcE+hva83gYDqzg8GNuAFBUTzkRS04RBpeyqEj
Co26hsiO6pPY7Px3PzwzHdQ+McnTPCd2wowonu+sLARCSzt2R7aKf5DXlmpgHXAbkrDkS0tU7pDF
HiZfByJDIsrK1IbwfsxI4Fz1pMicU27ZlVI7+xCW+ApCFnfMtPwWTxoQEzdOk2jldEl1aMjJXZMt
JOKDid4roujYqIHyx/1yzRi9y6D8Ee9ZKG9WtmlFT2iZDwn3iAcTkKbIjBWxBqQ0+DUXoPwoO4OY
htg0/1Lh5eBa/gRgglb5zQ+Zja/TaKQkAW2wKezwa3Qy693Pc+5xIAIgZ/T7JT6ssbL7ytZwL7f8
pt2yY3/kJruoSuDBGDiqtPBhnge+meCMMUQpw1X3hQQpGGAJsqk5oeOLgHqMDGyyECW9UlineHC6
U+lVuJcAy3g6P2RlxQTVVtWLr7eIFPCSsgtJrg3X3b1V+j5rceMP50J3iAoHi5dYA6a65mAJD7mc
zPhIJ+XeYaZTN5aS5I89LsZO6A3kzVXONUoIRlsN/BAfv1IfZ3N4UMj86ZZuBqJTlcbqh68byn2j
GPeKlnhb3a3ZydGZpcXU/y6zKdeZh7T57yGzROaPahWPnA/6UoU7QCMumm2RIed/B2X8EuBMOYUG
M0JKsPYBGWIuLv75NxlJ+SozWb1Fkf83xMT85I9iR2FzS5YyHvoKKZCe8cFdVWXEgteQfTah9mPk
bbwWrjdtBxtWnUw4pl7GA8Ldx7SKNckS9rPP1Pu2tEtmH083lz1zgARqMlfwSe39HLCadUPD2JIJ
xiFU+AiOChiLLXntCFFZISma7hE2v449WquKM2w1uP302rdBuYe0ije+HfW1vA2RqPrvhvRzk3KQ
kalhc1UqRrRKFw47TYEdttLdwDsvRziMoWgRBsMTxjc3gdFPquA6jRFZcQHJMnJcAUAM0biBlUQM
L+TWDDHoh5eU1n5RGdtZcfQUIMBaCJaFDWCyt6MoRLNgfvdT154yEk5XHmC8knUMeSNmZO1I2qaN
B+d5gzuE1ZRF2d3ydQZhEO3nBGVTHrvWSz2gtXPUcDrIpifj1F8VHTbtnBSNgjTaFxwYyTqMSDxO
FHJykOCSEEQuliYqjqoF5maj9haZt3SkUJw2eRVr69htuiNtg73yXBVidu5h6QweljaBH4l8PSb+
N/QtwS38LU/WuE7KEwMVBIgoTG7DHPqbFJIWsT2zc0K+xsGnoBSwe/xotVR0VRlw5znHOad6jOwd
22oe8ZG69z6JGwaaqV7EhLIGnUm3LdkRuABGYCjFxi9SEG4h3S78CIdkk2wQ+CkHdBwSLyZO8uPA
6GzuC0JKFil4X/VbRS3aXT036mMs/rrstbMafTJ70MS56NWmcnGeYs84W22VXIiSPgJs9Q+WZny1
c1hhyRvxdjMB6C9qSI/26IbJrYy0mrCJEFMsSTlGWbiXeOrSqx+1Kj14Un5EJGakbk4WaTh8yL+m
MPLfk6CzS9pqWi+fLesQs5yRWYc9o2Ax320nem+3JK3Cj9w3rzWzt1jND45JXlTld+pm+Q0t6m/T
S8GPuQpGRbND5qcwixqlLkfP67VcJulioySf/c9Lr+UnJ7D0A0AkqB/XirFV6Ea+lTu8NCQ/yTGZ
Vv0opBURkkvW5DHoh+o60jaS56dXwDtcha8Bn6kShda9bhPrLAp+OyGOrPcmrC65X24zoBsbS8N9
7YiHMu5em6rCHm4Qbo1fIT+xpFkzRsQngI9jKdH+54Y8loAqtl2r1jtHS7t9n0fWcfmNLHeJsaGW
EL9HaoWHzqrTM170q6KMyXMwRY/ArqfXYSi/MrbBXtg/FWIlUQ2+cOcSNmNiwZPyILDqzs2f8S9D
qiEtWEiGAtMPMJKm71Lg8eP+YIud7Cvi2PK4q5dqcRYOrcGwEQ4ZNykpVpGfwO/BhDN4abcuZ8tE
a/woG+DYqw6OBTsD9sR9Aub+3mwtb50XDl0DrFPdj+ML+XvEIkdlQRwNwIbGxKIiyz7NILEW4D3A
KOmNUXQMyaVbf+pJVYBB7djMmV6zKeZkphjrHL5eiouyoj4Oc5rtewsHl+OCIU51ZMZiAaXbCExt
g+o1LgwF1xsQHdDEhIMV5iOU5PZu6pgNNNRuORFxcZJhFFYTILvCR7OM6svA3VpqT/1GaN9lshoy
I8rfSulnj76pWpdBsMkH9rn/ZmdRzRKoK2cQKFVEBC5n11pqtM3Md/acS8ZxHPnYZie3nrB1eJss
NYbdWnFHMpxHK/uKycauQZe2RaPeGTjKQcoFTMyUumo3ci4Ju2Drc1diWY3oeyUHk/18dVEHJFem
jKimKg+d/pDSvgvlJ4u4NZPybd5z/9Wq8rGoDP1a2ek7sTblO3s0FD026r+mQT+apBSvjts+0v6q
H958ResuZFuAb+V91I675pFDLkmHr8LHtxvkXfmajQ1XtZZ7hyTX/PNyciFYfIuS+WYrlF6MO8BK
6cq57WBKAz9AmTZm+5FC0z4ZA9kh9KnSxtP3mHHGSc/WfcIJvmsMNuxmoepEpuIZYHH711G6q2e1
0wOJo4T6TeGvcJi0E/r25Jorwveh1aA2xYi96m2T/mJ8N/MR/7lXMIbL0C2vZojm6NMskNl20mwH
LFFrW1zUij1O+5npCqZpXiZNdgGMjAsdPM1lxDC/NtlVslhmG2mD2rypPgQBIrv5b4rOoxP31Den
nolFdVwYNxVBmd0cfbGjBCDy37dANZ0H+Jqo3OqMfBB/YH5VEZlK7tZx6T9CSEJxzxY4daAsy51C
PKNBYNOWm4zWy95DEMcCuIFAkoPZw/hXKrV7acLor8cB/zz7ZKrV4IgL1O7PRZKeKBmCk7z640FQ
Q3oiBbTaeW7QFp+WCwRRD0p72i4wgKe5SJ1nORCBSUEwW/Q0hJyVGskuRNo1TM8tFQb+GA37uTWj
m+Ko/v2ytR7N2DpIi8RMzQfE0DQJ4lHZS+ZqsLOVOl7GA66YEfzPoIA25GGZV4aG4x6RIdyb8+A/
yAf+vLOvCIECMzxgT5N7tZ7v/Upa+rh2olUG+ObkZX/lIrnpuT3X2MOrnu/LkLcnIPBsl8ah3lbi
+Ewi7SlUi+TgxnEOd7SZwJNOR1lumHgS4OyixPRjYnJyj3Mgp81OqaLAyw31ckuWI335wDetIj+a
olCWGxYpZ1yUbNqWyfaoDLc+gNqFJdkahBFBRaWOQ3/cStvduqf1Y/3SfRIO/aKS+DybSX9Jx6wh
f3TYQ1ZcLdIfO+dO3OPRn0pCMKEYvLClw+skdod41QyAZAWbHbHxCWanXTUqni9cYG95aPfXoUJ2
qxSkDpuNQgkCWBvgwDiNyMajcKuKz0w+NAm1JrN0yDji++4rRnQDThsyCWNrBSCKtZNvxKtUdJ5a
r5QXxT9yRDknjKDOST6TD542/nupeQpMcvFP5XtlQaCvUzbeJq/DFMs7DOvTMqtyetC+ppqTkiUu
LGRkmLtzPM3Ec9qnuAzPc2ni9xjYd8Ytgh1jcrR9o7kx5GwUVssOyMpSpPWOBmUnVr/wHi5NgpKm
1V2ethd5tqXOBjEcySk6yah5S/nX+9AHowTd8vK0jWkqWlgzmz5UDlYHSOjnAToNDbqKNcXI+orb
i4M/kU5kNNwPePwcB4EWfSAw6Y5NmxLt61vaBq7OWOxz52jpz57eT5+cjnEQcydgIkfLpZES56nJ
rnDa+OqQTLKheJ0+jWFjN+PvgFvrQSoqftZas4M0JPKQ+/st4GbV47pGq9W/NkRqzOjWHhvKzqc6
zAiYjb3DUn/a5Axhmu+Dq9TEGkXzVATc0xPhycsAMCwNBkFHuA6EiNYLHGVbdXA3Br17qPUBf5xK
R+MVKGJ9hoWruTfifQnMXq5ke5NPpEtI7ZqLmNEsM+vtrOvBOTIxb8lno3g5MU49hJ5xkO/j/feJ
6+TmT0a5oe1RSg0MQaC/lIXeXGQJX2TMsO282Sy1bVzMFaE6GOP5Nxw8eN5/LMFivK1lRyXrt6Wb
JUg5mafJ8VpusnCIZ+x9fDrU7tBZwZCgcY4L+2O5OlIPOyk5CfLikpdZbBpkOKcRqxJ+5QeKdIbb
THLWeTIYFyrkaxbZNVvSkUkcOX7W1Y7fNCQcmLfRDgfwYF0A0T89mA4KMvWt/hhN9R/MDdNOmmyx
OgB2EMVDbxTxWu7fy8jy7iPyPFhm68laLa0nCPMRjlq0pjK2pIW2cyFn/o4ZVxcAvAG7jThVOai0
zdukRx6kkwOOaY8ehGkROXLgmuTMznbTT+xW5dFkD7In3ilcLy1U4xBcaPjjakyH6Y0z+dVz2Wim
ykwWXEqKjdpn9mZ2Qv7WmlBHLfcB9NNPstSUtx28oRTdFCS2QfKu3DDKfaM/WT3hGvXAWh0Wul1r
9UMZ6S8YyZNjM1f6cRgxrAVBk9/LkQxCsYrqfboa4OQ+DBOVlZK74VPPFnEX11YPAkFoO7IRo6vT
9M+ZBxjeM+kC+6a6BRZRlXw2zdV3QxJykgqGUuIUWxRBzdpS+oIIc8CcBMIi0MNyAlWvc8fpLSaf
U3wyK45nVoWdS3BmExLuqfXHJu2nj0APv7zYyy5Gnixj45/JsNX2DNVsvyKKFc8WDfcM+/sZYdih
GvvwCsMK2T8b3HU95uUrEE/Albh+9qMDqRdHFKou1cQHAp/JbWbS1JOY+33hHgOlKm+JOcLHzvHk
e3U7o/bBb/Wv/WUQsFNUrd/PFho4qg82g269yrO4fc4zfaPFWnnC55HdipT2fKnhpmzmQ2S1mRte
tbcns9z4TfK7IPAWDqCS3Uzb4FOLWgpFVyFfuKEad0ALPFrwJChIGFXIC8mMi2ozGjkxaRggntus
ISCdxQwYD0YYQTV8VwY4CDkLLFX7rYrpglAIzPkO3eBagV5waTRkvIHe9TvLRukhXxatZiKGildt
RGkvl7JzWjgPIo9e9uHofDBL6tqdvM/PCRxnlqboFujcNYIiUqGTbcNs3HDqQhxDOkJ4RL9rqw6S
Q2WRSN0E8cUUer7MbLqDNrPS22jBRorqhsrq8AsUxqWZRoQBYs4e6SVRQPmH4inFoRKnDoxB5yqF
wKE4jpQOBiL+zt/yfe8Cb6iGcYtu0MYyIFz/9ALpOnetk5GhTJK/UJLEGjzK9cFEjvOvwp6CJz0A
jR2m+DmrcFKuU9QiRGpJC706zujAZWroHODtb0uS1S5yfy7X6VUxtWuHXgPMpotQzQU6jZSxP+ql
iQHRSi0wXRpILvGjy/WgPEkTp3lVc+fZDqPmomZdyHKjwGjuje2usO3xsZjUklyxoHwfLePfs+W9
0Qx3oa5bgHbn6ZxTVDmxh8MMwQgbpQ8u+mAD9NI5DyPimUAN3pbCbizyRmS/jZuQW8WFLIR+G4Xs
HxqxlnDJaNnHHHbrEfIn0zZ3ZqbiZcZaTizcPpgpasIAFZ7/Sk5U+qtHk++YmfuGawUAiwUGeagb
42qR+rfSqix4EnJoaHLlb3g+4T1rEvUlwDeMFlJH4jhWz24S41EvgcIwYDy3Hms6QNkrvyDcyxO2
qD6s/ROf315hSH9VGEIAxmhBtJSIFv/7UEbuv5cB+pwdkgd9ozJXJkSNSKTegYEnbyha549bBob5
2sN+tq0SSFn4zWfn4ARoJaVhxgXEySHggNut7Uf8snWmPsm9RRxgukc9suk0yLAiM/HaFJ2jbphx
izByE6OX0YVPsx54q8UU3+hoKMeJ4VpsAKjN3CeEvwNT14iCKvOwNQ61012hlo9ObOyVlNS1NO/F
KgCG377CI7SehNBsqDxv4XYUdf2E4Z6wtbKiyRbMAXqP5DEbERshcfDmASwnoy350Ajz8KTb2AWE
G5d5bYUbtw22y2iIGvYE1pxCeIwtHCsGMlv50rWa6fBiRCg1pVwdSdqqMkF1LL2EEw713qVt5VMa
inPV5R9eZV/lLbjvvU/E49axpS3C2pns+L2iKxzDAbUBMUeyMJL1kHzmZNzXh9HtV0bTrlr93WWy
/+ExytpOSmcdOzUjzyUCLUjiSr3jomHW4wFhm/E5ItiFeDINr/KGK7/ITuhkWzJkolVCiCQ7Td38
Xbo0pfH8MBj6mW4jey6n2blYTvZl1214ZScebivXghlptD0A6HTN6iggJLLnUCoEysYnjLZGIWWx
SBbXeV42n4riMrISr2q3QhGfxt2uA+WJnd+ncRHucc6ybVFaR6l8YF8SvRgMq9aBAre7cdFV0kGc
ZxJilslQyivstjosv8MCC2ECaJPdQZqPW5PEIsauie26d233R84I5UNhBdeYxDU0hWV2LNSoPMf9
XIPI6H/LotGzjeZcDtaXz0W4XkpQzl+W1DhT1gQy23eM/7ckIwofaVCAreACk89+HnTs4iQjYW1S
8sm4tdDD1mQCurtICIMbjYU9DtyRYdd/ykprbvVfxkwXPP4d/Hx6UODGHCJXJXWpyV/VvocdSn98
MSwAMHOmFec2cn4Nda+f0ozodl+nu0H6+47piC5T1b7DkIl41LCmMAgiOzpExz/iqDoqgs6JfZsU
jipiBAeEYRUkMx+I2LYEKiNY6dqxHRBrbAvUx34qipvrmWv5KmPSdPE1vTzIc8fOGYObFUAlfMl3
/ML3c1XqRzmEGo36Hy1AvuxOy3dDQ+Mm7aIVAQubdmICNU5cytve69JN4FoYR6OwIoNZKd8JdzA3
HnfGY58RSRx4mHeW+wxq+JefXp+In6JaRWb13SM129cGhrRMD/5UwtkqH8J4VE9yAYnVHmkSBM24
Vn6NaR/uOh0YbGuN20Fr3AcVUTBTkTL9J1wuVGWleLb3XpoRo56o9N8HRz1qRQMOr4kuNbT4X934
e9neqYgQitlu/zbAx1WPsbVSlsqVSB7kytpk3zfRiyzkII2HB4dMplU12B6O/eRQmwhWK0ZXMCxg
uWXZWk7uOD0ZUIlQbXp0b+Bs7lSSBPMsAKUQcxfLunSrDmgoxereEl2GJKnMI9zA2QR70CZoDQMz
QZIgr7bK3Zqa9x4lQwmnd9C241iP+wHt2TXwM+9K1DSbSnBPTqVXGG7q4JwiBKEpR48S6NlwlG4N
Dk0yTgwGDwYliDdkb/VQGr+cqjwqgW6/Ro5zCXzD+sbOfMmbjlwm3dn0QVxvxuwV6vTGxEd2VcXP
FDogVqzEZekkXiZqLzRPG7mU9NoWKR/2yourzC3ciXQ6Mn+3Krv4VRts+Jqhu+kkkuEbs91lKNMm
qI4ijakaslUoOv/ZT8vpuFxSMRPehqF6JJarBCWugRFQvHK/9BC2zjctIl39UOm6gfpN2LJpeVbS
5Eq8hU7yCr/ZLEQY/28xwdgC/1yS33rTq7ehRdbm8pUvinmPchSOj5CkRZaR39k1e+nJI2ZRjH+5
B/PXLTAtDfU9BEFQOsTB3aVq2R4coSjOzoHhwFcWwmI7UbiDRhhlfKEOsciWJ7VkYqKdDq6+BUZK
yVnr6G/7iv3NbEBgDT0gdyQsVT3tMHSDEUCxqdf2Ravbk8b46SDlyj/q5aRSmcu4ZsRN0ogDfte+
u1l+NcowILJ2YjLlw6E7e2Wr7ZYyyJ7ApLCVSg+FJQKSxinHRee1yhOlTLP+f7tckrNJ42PIgq44
OOujZt7Lh8qaUHxrMNvlyx5vV2bb5WWSJBKqPPI0YufVn0vszi3i0UNu3kpVN/c/Awn5rMQit9Im
NGVy0it3BiodUDXy/5NyzJHeZrtUfIqtxuufP5cmsC58JzvK70qY8KM3GhEwNRidxkf2bRpJ8lwp
9qaNqDEbbvLQ7hiOq0ziXuWzpO1rPIUEGA3CED6pGkpHxzBu8sHoQbWmue9bb5GWBhsltVO2h+Ur
amBQN6YWh5c+asPLkJh/U5BY2qZL1fqs4mtYe9RbD2RYGs9y7eFW6HM4Ss6Vmxa7wsr1c9yKiAbm
cYxK9FcrDNtfSRLRsoyR/pw043MnNIiMofptEgy0MYTQh2tXAcZXNEF1dqvQc9dZ4kIgdxHeamXw
KPzgd6z/suc4f8wb0Ou57vdvg4FSdIK8tTyT7zGp7VeDeG95piabQQNfDNs1Jj32smxREbUStcmE
jCY69mlD9J7g+8i/1r1lrsgtI8NcCbpLM7rPDaSfY6uHGqTx/zht5TOLoFbKStSCOulLQdj1Tw3h
qDcrqpZXtpFXazqlaULmwr0O8UcCnlRODusG2/ikI8GRLVDVct2wQvE38ntqTgVlp/gzl0IbcyVF
pq7ceXEFDrNFIYRw/I/aOvlLg6qaHqmb2IZOf7S8grslLOSdD5Ojnansqx7jIzyPmFHQXG7KZH6d
PfTsCOTKRzVEHhHGxJQ6TDvYuqKUZisc7OoRdZtjBOzPxBHhNMZHK78e3PXBxc2QildRGzQ4Eaja
alIIjIaFoJQAxgGCJXkfbwwzP+Wg+yHzzkV2wHiHlZZbsAkg52iYme0sWBQsX7BRDP2tHayS3bmg
c0Oi5A9OlDMcSQfdHY3T8msJOjYFVMDTLqtgE2ptpe/mwKzcVWyZ1l1dfuEHitjENNGtFM8aj2AJ
O1tZgabv5ApnAhKzEjq4i6H5xqaNEVz8reoe+aNVEZ8qGlv0joTRSKmUNsO6jp1+n2bkxzYRSP4f
qlytjA5+C5yG5G2y9QiOvcgZrqc4OefIVhkcd/xUzfzJ3pWJUh2ObwnRCOEYH5cTYCEz6DjIKWqh
nmnYvHdRBwCTLd8vbmHTpihb5a4fNWufOO6W26TgbaGUlQ9ZjF+kgeN+NOu3pqDjM8Wwyw1s8oNl
i0idQ2cSloRwF9OH4PDVRBKu08nNNvp/Nw1hEhbrOQmdfVnpGGMry4TcXY1sbrpfoaG9K7Ez3uzB
/uYMW/GPxyfaQpZzIaEwDdEtgRKMT2owmyfCKR5L5hbn3ukf5DK2EnlS8llS7dkN4IzCbt67KiK/
UDnLXXU0WeE6Jq1omWaQw3oo4sGChwKMacgbCo5hhqeeVFDD2BkLdZZudO1VvvLIFkQbLVRMmD6N
9eDlOWwwh/JVdHx56xJeEUw79rK3YXLK98gMbLKTCE6yTM5JqXkOtB4mEjFzSZaQXiKXLa7jeRfd
cC/AYIoPWzXJ5glAT1emDm6d+eYxEHBMW61fdRsb9UJZjJUPOblrmOmDtVLWstDWJyu+FR3zhqG7
y7uw+S715k5lwfamuQh03XgtN5WlmpSHiq0e91nmwWOsjRtfqPVjJzJXWm5cKyNgNGOacQmIVm/u
jcw9jK5FyxfE34vyBAwXzIG4OS1ye6/66kjfvBvrY6Qo4eWHtQYWZ7hwCXl7bx6fqHMbovkIVS+s
guVSo+Gz04OA4hRSzaQ55I3z1s/7iX6ZIq/aMSwat5ZOxK3C2HzjIqH8Lls1ObLhHQ5anL4WwWw/
RiQNbfUuRfpF/eBzuVHaNrrvvjNzhbvbR+47Pl7kXzXl6RQ/Nckw77UWuK7OchvIjHssZhQHWqye
WeaDmu/G9lFOgmM4YOyf1hH7nevsghKIHIpfxeZDKFNqQ0cT8HhnfMlDyDcCidJpZc8+Fw4oBocA
91k7P/V8yLdQs7eENsxPoc9bpRABBTPmc8BANbfbOroEnOeH/3k2jKQIDKUgjbWhyroRT1WHGf0c
h4QVpzaDtkbtnYso0ZvK7v6y7d0zSiQFDqvhzhwdPJWg/F5VHelNhQfia/DcnRFHyoeTxxNEHL7N
3sQ8uStoqqYOMIut2eZpwMq0QulU3XeWaq2roSB9Xa6VZ9XEiCiUOq3GBCj0E+sgRwbh6DyXqPfW
vV53x9myh6sDSG5o3U8jZ67HdWcGnr9JYGafwxoObangwKt8FPZq9kLSwlszOHduP37J/qEryLfO
8knICSl6EVkIBnfNcpXL7y6d4JH/99jqbL5cpFVUa1cjGaON/fKpqftmHSvo1xXk6nLxhz8iOw7O
p4WtlsgS3TwFFVNgR88t4J+2AW4GFIVcXmbc5Vm4nDGQP7oUXIskBUqWhWa77fdKCHOq9Ep1EwxD
9W5Ss7CU+KW6aX2WRyYapZhYNbffhr89Bx23HOInIFS2ZYgYFp8RuxJTuRIG7yfrieHAro/bamMg
4H/UTKNFt15ov/KpQyqO9Bh+XBnopIfHo3lv1gyt895KVsmQYjpg/oxBgyFWnT7xlbCOeIOb27Qh
YcYD3gDOOsXtz77U2wMLX7iNQQBXgSv1rZ4SA5N2hDWJ2yoyu/5lMGbj5nYGNI0iwb7Dv7NUvaTM
kVLIX02+7NyqPyE5Oytm5GOEt9/l8SnHFoZISaqq/QzkGwMeFCy/ok8wTL3ctUQOrkzTPiZTSRCF
5jEDFOM/WdBaDt1hxzBJ7ssyTfsevcLadb57JxXEUTG9YfRwHsIIb66AK/RTS/8RTst+3h4bRDZZ
+6tLAjHfjrTld9/X2r8iNOrhGwfZ+Fpc5PcCkPp96Tr5xsGW/awr9WMY9H+S2BIQSWoxiqEWzEP2
xSi4Gz/mbAAJ/Dcb/F1rdw5neXFXhyQEMeFZeU0CjqHTKkjw4lDtPPtp0IsHS9ZhEBaIUQrFqQ/7
Jcr9O7azEZ4CA6NM5CT71FQO7tPsJApg9rH5HqsBS0ursbMtEiMBGaX8svruOUp1/+i2HTAwK4aZ
LesMM6GnptdA905dgypYu8oHrWt8psAp4aFJMH+X/PeuZuoMx7ALvqduskiwo/02gin7An1u1Rlx
BxEbFA1HBjDSAAGym+WH2tD/IGbq7n7ely8x9/7KlQSYiJBOyQczmV+mwlSWt3y7NdZlSz5VMOQp
idZ5ujODlin5oFjRHhgAqn8mnqFTAHGn4JArtvA3sfenLHKZZcnKj6reupiJxaAUMmNQvBkkgO3F
vG2wrRaUuSm4cjwbwEEcKT4xW2M+IxADjUzd9rhaI8gUefepZwlfm0ILDvo0vS19r7xpF6ZRbIJg
ei10p/ok41EWPVppEh8xTzDQRVPfhMA17AagF9kh+o6vX7uY9H+atzh2/F3T5NdqHsuznTtnDOrH
vgMCqSkMieAFsEXrFaIXB455LHfMOOoqLTZeGT6i7q+vqhi8m2i2tITBSe8GBseMTj5Abn+3yfjO
vQO7jAdbV150qhXNV41cFyjMaOBEUUNU+zlBk8dHL7TvHuCmxPvbsH4TW5320YN8giI9PBhurIiQ
mfhZqaKbGtYjtrYG6YCqTJee1M6VrDj6Hu0tqDgmVB1VL/6w7Mi6rVgz7dZ2ua6pG9tj/AQuJ16r
k2LtYyebLkixNjbchDsUJC90mohlAxGUSfOLcApbxwFSW7VWbcrirrHezWoYxDFPpISjMj6XmEh1
0Nu7QsXE3mqkh3OwPSEQZy1WZkwpBVbBxfq8or1/Qy2KEb+/n8h+Io4MjCw4PHdLgM74VPTesljD
qHCMCeg84j2PNlDtbKFoKaCLoJSdTQXD9cRGxPKCu57R4dGoau6tg6Md8JUHh0Xuy9Dq0E3k6slb
VDTTBWpAWQ8pLF2YqUn62OXzg9HpGP1STH1xrt/rTMfPrIrxpVgkiiWa/dlEeoSDjjuXXMQNvqqf
WzM9D7W5XRRNQ8kEp4+s8S7Xanvj26hjS+I5ZIEX1e66ssf2xU/Tkx6Wzt4bymkjC3T6z/VgYEHn
+/XtauM1z435m7Fv8dkExt+WxdtZbjGQdBincrSLlUI02KqJhi+vE4wbvXyoGNdfpeDQB9uMnKId
b7FGkrtcAIw5YCINweTGNGCrhm1x8PnySfOLi/HjBJsAeodhD+C5Y2MXiGe5yjUsJeMpGtt15zne
YbTS6CG3mWSJpgll97NkJdWsL3IrT8/g5ayVmkQmwU5WeoxqszykpUPsT02U6jKgocxYF5pJAE6h
Zjt5z51iFNt4eEwIAYHKgRTbG7XBe+pGCAeCDFgm4dU37j0h/my1P0k/FipHdGYRFHnTdfZwjMPP
PlZnVO9Ds5/8nsPf0bs/nAn3TlkgFgvzfJspkDh/DgGkp8he5tnfFJh5ti7JGIfIgBSPJWH6mJi9
mRaeI7QZ+jbh23rNvbpcWT0jb76n8VHtjXblI2476NiL2CkJDO6AuLyieKY2D+kqAAxJ+VxhB815
EcJOaOa7lvAxhkfmY0MLQofYfswTZ8Ja9ZGe1xD+93xb6WmUkMEHyp1LKgIAQ3LjLnaVssEYyeoS
rwwfVpXtkG6PmehWGE34ObW9u8JK1p68Yr4uzvQg+wB0gZ+WTKN/0uw60e+zmizC0ZlOekIInCEF
U8owVk9KbOio8erutqB15exCQ1Re42XeG33WMdTX0ifs3A9FrpG9VOtPndlSDAnrxABkORY8G/oV
lSu34O8iX4oH+awDU7WNFDR2Yf5/hJ3XkuNKlmV/payeB9bQYqy7HkAtI4KhbuQLLDIyL7TW+PpZ
7szqnFs9VvOQNJIZiiTgOH7O3mtr6ZNSGK7PK0h+5N13va2jExcPBBUCxz5nQXp2mr7BviEUXcTj
vFnohTexoYb3t9cowtX93a29YLqGwbUeGE8kZTUCDkeoog0TasUyeS0iFVwGxBstHNCUiHGEJE6i
OaT4DMkiEob9JmL8HFeTc9dCMgsuj0PR/SE/S02rRRg0wkff4fzfh1yd8Tywp1rcxR7XCYJvDjec
0FwXV/fnTPSIDVKUBxuIhgTEZwfarMF2qKroZcyM3J+D5CcZefHL0Kt0n1WE+5s6jL7dt39E+AYb
ftbeLFMN/xEz4iEccfTI3ZVin7G2gNgcieVxBs70VaLWu6ojba+19OBEG6Z4AbpKtHqABbGIk3PU
k2GmY91lmFLPJ2IYHtBTLUyhwGH/clX3RLQulWccaVfgMTZp77td+ktHnGrprhWzzRCn2toi/msl
22X3nhl0LgAgjJF1PIS9EuZ+1yQdQYPcKEkenBHx7W2hNZNPLcnyAyiChjQrfZCXM6atyaN8lEGS
vY/dUPmM97lmFYYMnkUEhjR61CXT0CKbS04DrINWTzc1aQP1JsdJqh3+NCIl3jdBaV+zPNQxfPFC
c3t49hzE5vrw5qaGd5XaWJYE7yEbxveqwm2Lydfz73o2ukfWuVXOQVAtd0H1r5a8t/SnErUEPcol
++oqbcfoK7soU9Cfh8G6TaSr/DSh5ATd8MIZjkyiHj4gFxW7ZYTQFaXFTmkmLgp8ur4+6unTXNkz
WVr2Xl5e5c0YJyhqKlyfafk5d1rjyzICwRGqS6mnTjjKpChVzbDDk7frjqumQ3sn5Q58hsxPKf38
KNagiIkmp7yRH6Km0QOsVK0mLw4/9RBrAGckRyHr0cRJoK680ScPO3pSfoxmCnNVSGscRBTXCAOU
g2h2rag5VqckhvuvxPF2KugOScMulDpyTuRW3FGTek2PLk7n433SRouYuBhk1iVEoLsQJOoyvMOA
5tlVCfS2wJLLG4d4KyjmtAOHqvszFKSfJEoUEtrmeesJ0k+5dF+RsbZKq8XZgXjfAmi8cbgWglxz
o41b0xHKO3AeMBP5QxvPOccW2XNdVbCVD9P4+9Iur/UuTNvss+zbL4YQ1ecSVNfe+ym1JWMXZycz
jwVo0NPOiROyn1E8TMR3gU81F2sDj8opVHLrorxKiYK8kZIWAk8RtzpE35XgddfJHLpPNOuxGpPz
jSWMazuq6GeiKheuFDOne+mdyimLSblWz2SrmG91Fn6NdvhgxG53VmljH+Jl+iHl5nK/FhGX5uto
GQ5SNNIapY2pph/WDax6qV9CsBDsEqBKfuyEyfeQoFkkvQJiA2eszpBGWP06tUmyNJTlPCap8RgO
6oIRJ/9CqWidyjC/SFfHkt9kAzllrKcG7yyu867tTPWsOVwVKyMv7n1MLSCpJrXoicv+gIdmBvmA
cKlOBSgq1t4W0s9aVvtGWqm7ckc7f37WdQccWuzc+nzY95UX3rRaC45jH+XQkMp4Y3hzw8FFBEg+
sosL5/ETsT+YGaX+nNLwlIw1aAUxsS9nSyMOkgpfFk0F3VofFX2HeIq4qLuuTK/cm5zLmCbGGwhB
DGetytdQe5/DfsnwggtFTouzokhN81zRKdm5SY1TRQ5SQrU76d1AjxdMBhlRWbwvxtpe0TLSiCub
rOO0kEeG2QHYQM6yVc8I71HQiSCgOXlaGLLh9G6dQyuCNmoPc7sv74YiaCYfTDo5OfFEvpon37mw
0OshtqgJSBViaVDeTLNn6z7SW5QPY5d32CFK0Ra1OBUD2vGzfIEInX5kwZxsBtRed+udKehy944o
2dXDerSIuXLU+SEITPGKoiQgDBnomKwtMg049Vyj7YNC5ubaOVRaEJB6ZGzR8KYbWY92RKUGoIt8
j/b6Xh6O5USz5f5bFqfRNi55uaJDnShp8KQtSKBt2/7KyZB4ipSlFdYNb03SnrcZ2nThfTfQ+9XV
w5yVWGXMZR8j/tq3nlqC9SPwKtRRnHkDLkJ546KLvd/7/Zwj/jcdMWVUkKTWv/8DfNWenMZTN80l
XgH7NkrtQJxRB4iHcj0GimkQRGuzOGKdvwLtK1385Cz1jWt8Dkah3DS4UX6hqQwbrfwRshQI0Jxa
RbEtatUJ/3EpMn+KREWIEdevi9i/IlZSBX4Uob54qLFZaNykoZtbz3SUCd2BHroKe9IU9KX6ohwf
t2Hepm8o5VKgiCnQgVJXGGyBFJ+3496em/pHKjQuGjoaH/3mFlKc9Uehw0+UTR2nz5vtkiFSqWYT
RS2VxT7quuU1w037NXQdrZTAw9qK0SmJtPa2DDFDZdDoRx1l/CrSGat7ZCBgyLJRRFJcXerpKDuF
wKn1c5nbb7KdGbTtjzJwHJFGxfSsGoLH0uVSNjTsLMypcQ75nBNiRP8uckMgD4s1PUKGrI9tnGa+
YkChpxXzlOa8veBvDlqn+wzVhg9LBZkdzM2AchbAnVxBKBiNc4BW6KmHp+g3feeykWYMKpemrmRU
laXR7feMpxq55IxKOm1DO50uVoTiZ9DTu6BJJKg8qFBIzW7qkS17027pndfaVfrd3faHx/0yIOB9
GM3qlFVN8CxvwOvckB5HV/lIgSUAbhIQUuclynMNbuWXqtNOkt7XOsd5qrC+K5lXfeR4bH6diyXY
0Ja4rprLVDiifeTQUchLEtedhgFk4oLi0gDmrTO8fd+mGmRjR6h13jvbf8EtNB1CzLt4DKzCtwS8
14tOEHBrqvOvVSkn5fW3nkHeoxNQl97ZsohZURPI9WEfN8+tBmOvmRHlNLVePyceVuTKU15U13Rv
OSxJoYerazIcTUw097Ywgs92O1CdrgkgE0TZTtstcbJfWt37FipgEdluF36lNyPAT+HobOJ42TY1
mgTiCrFXq7WDkVvV9nlR9OyYgoKBdhHtvN6bri4NStTfMXWW8IothYjaIgcrM8du8WPORd9o2mxX
RAhuc2pjBELCbkTrbkRrEc0+aOjqASkLNSVwYwk8nhymwH2L4wulaVms5i+zauZbFkw3gmue70K2
njTgqh5vAByISBsZUZPIfLNpdD0pHb2re28+NTtSpgOrO6lh8aYrLp0VyylW+YjezclDcxOxX3yC
jRxCIlMIYXW7nAwtft85cppPa26KnXykeiodnDyjAysfDwQnrntomSt6dPNZ/reJrdwSsvj57CyO
tYuZbSZ5vq9icz8sByIiwUtrnu5ul6BJ17Js7ltlHRXWFrQ3XC19DtcReNlD6hH1NBsPzsDYgx1v
Vp96PG9ydyyn3b9v5HMjdATQ3M1NPl+KSUFbLcpRb9l3ZT0jltod0k1rMgnwo97G1u9BO70/zpPx
a2rTP4OCtLZ7RcRf+WI7vX6MSrs5FnUdnUn2YD/TVyYOcSNet0b/xnKnP1t2+q3Bf+bn2ObOUpBv
GCjrk38SB62ILpa9ALAVlljdcn+U+kJCN0OMdRQYEHYpEl/uxelQcZQugb1T7RzgN67soxEY7TXD
HLIGShQRz6T2ZCyG1npB1nqK+4zg3ZQs1HvjI1QaNux6avtcyr96b/iY6yzdWEbgAaztriFRXs/O
Eru7USVjgBDgY6hp9jtBHofEzI3LCI7lt5FFVeBKT/ltFFkeCyM9/lVXRo74UGRNESRYWV0MU5Yw
enoKKFJdQ44hdUUhYXRTbKzMrCKky3XeuWQqd6bgb30O4mMuE/2SI2MQZ43Tk7ZihvBdbaf+AQ2O
8sdUFn0lgUX3r+lAGmImqzZjDRKbgYLxbjgRPovQ2XauYTxk9Rnqgw/DPaE4Jlmt8wej6s/3uypM
Sl87hC47rrsCQLfzgM9VTHpV3OBy3hoMinOkHQMilgaiYyje1nPp5MiQFA+a3r5NY/v+0BaZKbBs
cXxj1d04efKRdWgjdwYknr2ERiJopacuc1ys2nh2lVk5T9AabvAfvjfS+CBSzbEzHJxpWN1FqOQk
LMT7IsJjzID6iUC3apuo7IcYrVKldFO0kiYz3QjxDMm7SaWse8K9rvMAehy8ORBTKS4Ovt0bVk1D
lAjMn4dgGgDomGF5Q9pWXukZHuSjRTyVhBxtYVCeSmv4GXEN7kxafmJnVzlV5tfapPPn2EwrK7JQ
8iGyoGzh1yDURN4ELtZxYqysze/n6EmnpFPgDRlcq1z3CMT2LT2CzX0fVodMFUcLqWatgZ4q02/S
0TfWmb1qHfDdBUKhS5EvOBqQFL8WiD8SO3qctIf7VRSdyC7V0+m6TD1T9zrPrmkCcJ636ajNnbst
liU/Wqj9DgaJz9JHiyyCfEYA89BOxNo8J0q8IyCbSanpuQ+egQAz8kIOTOFnLTL4I54VmEdzsVim
1ZYmgNC7RqGyrK2UADiOjB9mQBaJPIqQ/pyyvrU3ZTCRQys8w1opMrjtrMftnCL7LXTvqGts0MzG
a8lsTdWNwKPSGtPQJYl75WKek7zSNlkFNYPetP6I+BcsIbBGf2Y2+xEX+WPuTDt5XpXxrKNEFuo6
NWCngMyDyyVcmEQZXww7V5/ikN4Th/Kipd8IpHTW0WyDoTd+SEE1Iq5tX2PCq4zQgI8mCAuTOT4m
DpYTCeT2PIy6iXLOWpzP93OUD6P3ZaUfEEN9smeysOspJzmbXuxgxfH3ZOpQgaZbcikeQiAgu7s8
v8kwlRXjdXIb78Igv7wCqr0C/iwfFRrem9/3lLFDQG9CsLrLWjydOa3X14SAV4a6m2yyRaWoq9bR
8d4XqCwTGfR2ZJ3d3oFz6Rn2cWbX9GihS2MiY90Sr+weaQl3jwE0q0PGWuc7FHtS0eEA79qjt3E2
RdlN92KPhiYY4cWLiXlRiei1rB/g47jijH3w2Bvli5LUFhv6fN6X6vIHYIN6WyPUIkG3CDduwJKi
aEAoJH4vaHOEcR7klCovtmGGI57Mvqu3JO/hGCtPGJvzXVSp89XQoA1jIfjuYHv1EThzsOLUwC/J
cjZgYZ6jR7VOf3ChQqhgzdYLyPVxRfM3g6GtWC+jb3zaZfEqh/KW6nY71spg19UtKyV88X3OFGl7
7/AgQ2d2k3l7eJvThxabz61dVSm5quhT6pjGIPr3tFjIU9ImZQPlcDoBrYbrs7QPefiNZkyzkxMF
T3/GLwYdTWffIdu7DokxnTkwVWsG49JQr5Djyul50pED1L+2NqET/lm4ef5QYvSzR42AQwxeeKbN
Mb6bRFxOUa8Jt3nvWZcONMJTZUKbhAH8dl9O4pCEE2GjkAf1WCMaYGhV72uXgEIUqwbfHo0nYkvy
VSoyDEa2V2Qpz7fKUJiViAmkxmT82PEeEibDbpwhRLbz7DbFD+N1p3iskTcMDq30BUYTB0CyG6E9
ogMlVjkSgfZsrCKFPOi+eQxj5cMVipuCwdjWWcJqnyY5O+txGU5yC1Z/r8CQrTyxErPuWM9KimxF
a0yP3JOaLOdFZ15p981KzzDMtOXSY/bN8By73dheGDW3UIoKWgfGQT6QT7Mb1Lb1AOTPEX0PObLX
NAX5LTZh+VRs1E/TgsFpIj3i0AVQImzrVBSwJ+0K5ewoFIC/b3RAZT6jt3xnmkLOA7XiIFt2OViw
bVuPxiokVMJHGkZ+WVAFD5Rl/Tnq8i1jcY1sUt1aWwGJoapogKUif6IDp4pwFZTAsBBySiLW9q42
NjVEULP7TbXjcX+/WpPbgzk3eLAiFdIh++S1/O3E5KA1kGeVbBEpFqo3iTEodIJ96m7WYIGWL2Vf
jyHvL4nN0hf6yxjRJOFKsxeTcj8E4uoRMcoeA4fWYKj2P7E0JhgIHDA6ZnbrpShZZuXBRWtLkIUR
NhKbNK9YpbMnc3JvdCuUF1FbUpL6lWDYECda0U/ltSvDVD3Ie/WC8Mgcd12qNXdvjzT4dJA7YGvX
f9yxrxTlCUV/Nf+hp2jKaHlsQQxqjyGEC5/vnL8ijJj3Pj0fSj1Fz9XSK1uSMH2s4YticP4y03kO
w4FyejpjfpieulALsFYvHPOlCM0mDkm+ZZ5L5p2EcTCTJtMRLgqczyHcTcIL6uBpObAqUC7NQe4L
3sRRpXgfsla53quNifbihM9i6Aj6lGI8eaPBp9/Cw8IN06r2sVc0UACzHX3UTYUYoPZ+iczzNmoe
8kyd16DlnA2t4gOaYRh9PfAD4AAZWxeFwBPxlOPFPfMGMYxTJmN4LHNODhS48QHkEPQR2uxVRHIy
fayL7LxHFvCD++EVK/YsQMXFeplUmxRWKAa0qsAseLS2L6Q6iwAvivzmaNvDn/demKaY3jY7Q6tR
fZCncF6DPvlpFY3ud51rXnFBmlcjqIhtm4hFlCZHx8y+p1qXoPscA7b+43cNMvCtICIl9LHizEhk
6R8XNVkMWrzAuCkR3Gs9fiTpYjOU4ZchmBEa/CvD+8WfCgYuL0CgVrJ7SzAq1RjS2p1kws227dGe
K0p6sazY4INjhGZDsZOzcuotoJbyjFGom+4/IRVxT0PN0MbFo8zeRXcfNQX8olTvSP4tjMfXSHTv
VXJQ7uyUvEEaOLmErDXD/FIbjiAkpi6pcHKfIDS682KgipJT/Zm2/TVZKN9GCMBl6T7I+YndIDmN
7QQhhJipxM5wK9h8nbTO1Xe1Z+o+T8frhHI93SZk/K5yT3sxaiu4dEafvxCuCHjcG28DvDTcJszw
pYxrYZtFatDy2CYdxWWbT/tAnZNrmJo3uRzqLq4KuiTgbkSN0ysqmaXk7a4DNugXUgN7zrknaj9n
G1W2dspw6JzoEmBWke8eHqW9LmKUPDYNLBAaFNRKP7lKXflIBhsRbcekvxw/p5ZAeE6XR9kibgED
48oEQFMrm3SySqwGTX2MtYG6mngGApIGUIFua9ymMBuRfg0XJ8LpG5g6puoxx8ByV5l65fRAVIAS
as6jHiCc6Al1P8ZJCS18yK6qA7+n0Y2FGfRUrhXlTwXhFzFw1vf7itFBSRKferrt+io8s9/cz6EZ
HkaLQZhM0SBVfLgruFKhUuEdNu/xy4Hy1TPbf20a54LsuX8K3UV9rb23gD7S4f75E/Ud7O5t3WHM
9nLd1QB1nohGjtaN49hrufbKgO+hGk+yEWTjW/WH8aPUs2jrxXZ7XNQQDgm4vpVC0/8G+QgUSl44
a/nQm0hnZ2Re814mAKzFZym3jXBJ5l1OUXTJVhX+2Q/0wvGhQoOzsQIjf1aXBYyOpxPgYblrOWjA
CHxAQY3duCrgNkGGX9nCmd0s5nSQjDNtUQH5pM1LP9lQNSaGeLHbvC+1ZlxmqiCkoFcLHcgOkvLk
y4fyRjGB7yWIIfRsng8OuKtdVLvzFgwvCI16zv2y0pIfNtvBcO7GD5X0I6YYD8VMjPQkCtVB3Dh2
Mh31aniPRQG7FFFwHvBvWP9tmJL+KdOJmVUiaoyrIntiePEp233a0glwu3emSWjvC3V09jFjwm1R
kvvdzDhLYme5OUbFdQYsiXQY2ZXzEGvscRePbbDsravmRHSnvO51KT1Oe4b72dVcJaB8+OEHfVbP
9u1IjUX+Cqw/lJXv+QSurIacvdVjBPmEgoambV5L+hnblo61UDJXq7hRziX98R99Xz5PkQdkrIqh
/5tE3OQ6HKoYz0EcFNW1i0JaWoZrnz1dD24QMG8kR+Vf2lK+x+v7LJ/QGByZ5YeHdP4J5Z5x1WN7
9iuR+7ao1rACk/MtCed6Laf0roJ9vjPCW9dy4GXa8ompsFpPkUtQ65Tp6/slWdfiYCMnk+lAQkUf
o+sSc0pvNqYH6LF+QxLPqhaOOvLB80MnH4bTuxHRJZ7F+pQBQMYC2yu70ExGzGPNQVp/U3y+fp17
y1VZqg0ZyB95iUuUtKBvC8rnuItvaj88AKzRkflReNiMbUUIVXjJW6aNJG63WxmsMBgpqeRhDmzK
A97PrEQ7RX1S7R2zPA12qB/MGh+soH7VGZAnUln0ozUvvm2bxp9p0jxJjSycELiWheMdCscG5ZXp
6gPGbHLmsJGmrLV7GfVSNADPu6hQt8iLNd8gENXXpHaA5PZqVzohmYhVzeV+XjZNO9jbMTbWsk6u
TRrUIMst1Et0ysDhvnrQNnxbyWumOz2VSYgEC2AVXLHQmsnKS2n9Wzxv0cW0G615GltIOq2VQNAB
n70m66o7GFTqSZqiDclpBpcWrXZPyZ88QyG1y3AZ/aoRKY0OWXe60FZPw0Dsu3g4B0FKABjFDq2H
pjk0SVmurdhGIO++NHFGF1FDkyeSW5XeRTdRBREDEyf6bhPoUQXAgPuOjrl0C1tECa1KvP/CCWqY
QXkjBxTtfAjgUiOE7T2jmN6rAf0jhGDhux1RSQpGZ9jCHS1mMrMmG0wp3Nhkn5oWfh6IkcpqKHuN
6xR75iruDuLoL5OUqc9saNdMaQirCzHGJ+HobSEpd9tZqX6MmnkNBpKP4GlgBQogX/qaQzZM4WBK
yIeJ0quH0tY8N23nru+zxjtwEYdVhpx7Ko4gbOat6VQ3ZTRj/qIlofccdat0Ju/D5g9emxhDNkM9
LZyFqEY8QmXX98uNoxXVq9sE58JiXmRnC1QKAWzFbB755pIqH1FebpPFdF6AC02HYEIE15scA5qr
E7ObiDZk8tz0jnHAv7Vrhb7XNQNQlqURrWuV/QENHPKhEPVcIry7xzDM/5C4oangKxqnIAtVyELq
2aIbMLGQsQyd1QaCyEDRcachZ06XbgvPmx5RpCHfG18DyxSztr5+wHKSf0vBX8gRbWQm81aSDFUG
YsDMkOXbXkUrXo9xl2hVv/Jsfr7g4mB18xeyULwCOpmcT7d1MxzzzBQbmKk5lkOVbIt6obdf5kh4
0UnbyL1gUJfZmV3WpyQuoRs1fTtuqEULYyROcvweJfluWRL30gCKOQ0lh9Csjv3NrGEeQQMM9m1M
XuWQhYEvzzIrCo1VZ8WVr5b2O75A+wel3EFRlk8m9agtCCg/NLXhbgoBkFbSdG01y6WyVMKC3Ek/
RIiUV7WT/xzMQX9FfIJdpWEiOoTEyNlNRvEoBOp5wRKPIf/bXck49GykyI54aLvpch96ohHtN8Hk
rds8iI5FPPcrxBRbuXrmmf7dWaJrObbWC0y1YtcBbF7Lh0k/grUFP+R3LvMXL3F5PwSWRI488W+G
wM1NNnNWnOz0iQFi2YQmMJioO9FQJB2IRNen0MhPxaggJRGP4qorecGkVIKuM3RVxAsKjIsbjFe7
dBB+edbzbITqk7SlpQq73ThZ8i8F6fcA0IPk94uMpAW3u1yYnWMr59Rws759lffayVweo4W1y3Tm
3leKTlnF9ldiLOHOtueKlCwxs58LEt5lIctMXUZXdSB89sDbCH9Dbb/R05Y0ZVOnkdI64yZMO2fv
acnyjED2ZkTjdB31DI9Kbh4dhuOXSnU1CiMxy5tw3O/vMc3MN+LS52hF8UZq3lqfIMoHHCq7iD7O
mESESYkDF/lkRYuNAFjFwogg5ixFSzBcOPTpCS0BTm/dOjuq9xBibHkMk6VmwmbA7Lagi8ijNCHr
YsNe/rUmT+CYZWiEySFuL45qvHBOMjbpxu8k/Gm3KkLrj1zWJi4ZDAB8x5jPYGpU9RXEQb+R2gX4
JeHW6IpxHZeVewmonyEgDcnJIV8raRmEy+tCpQRHawH6Go6YqB0Cx1ZFZjwa8ND/6J2TGo1wJ4Cp
HIO4/p4LSuKI2tIajszlBih8V9cZ2ecaus7RvShrhzbt9i5ZbJqWC+OQHNIWMra4E6olY5N5fKSO
M6mgTRIUe+eaTvC2u9q7lrgK10o0UWxXjPhOOO0YMLAh8FtJLVLcmpblMq3LjMwe6UKCPtYBvnHP
AElF7DFeJakRrBtmDLL/p2h5fjRtNfIdRV1etTYjFFK5qP2Daw/lsabLcS1npPdAMlaJXoyv8h6K
MyQyE0CiVNPi89hMT3edjJKo+bnIIww2qps8KEqxCztjYH0t0gcx51EXQfKZHbveZpiAVoOSo6qs
1o1VjF9uGRH8EQgWejtxwrnTU7JgXgqM0F7Rpkt3cT0Hz8ABNvdRZYDifBguaa31Hyylyo4xTgb7
172yyqLqHotqD3mDsWUYHmQJ26o0igKu9bt49k5gf3UmhoypjILGIIWjQlnb4BAYCXuXPtQJuCn1
i35nhkHFfh70TuiftUc9pYAXeXAqxEx0Kt7QsW0H8Ff1JJn2TvxM4zDdmCWmqr6rnonxNv5U6H3x
ryBCLWPArKTmo0LKuK+7ZvVRRU62cWEXH2STn4sPJBMLAo7TUYqaVv1kEzG8zuVkhiVgYssbPgZ2
+DYJOhiU5GbVgIcdwcocWpsMIqXWNb9CQiURZrOIEDNMu0U7oK/buQnW1VAgb++d271iKQHLKeSE
pEiRL6770Sf8yKGZYziVdCWXHjADF9TYj3N2Vw7OweeZOpKSbvmkM2ThKSLRQzRdz4HnxH6r5POx
FpZ/URMc1Xb+tCob9xzpFrI1MHZO+5C1bHiG1oQ6LyphNymLK4ziNUQwetFWrJ8UZ6kQZKLGTkhg
5FxcnjvbbB4KRmJrgnCXTT3QQSurD8tCu5TrmrmOuy57tNoXjJpgPep2xg3GUMLTm1eFsduuIQkn
dQck4ENxdmY1OEakoPm66TYcGUDGpWGjcLP2/jBZbgmZJo93dEUReps+SBAWtdqmF/B7sSxEQ0kR
O7sf8ey2iGq1ca0MeYjeuznRmVAuWdF3t9JBSWcP4Rn/iboblvkHLRU1wzIgpkJ304Qo+NKuyI9T
agQPY9McXWPFrClPfQSebd/pn3Vcv/WCgFUP46m1NOe5DirUyvZ+nCuG8WJMn2nZLsBRuGqNoT6n
blOdmJi6W+IN1E0HjQd5wtSeg37sVoOwo2pwocF1rbW5SN41W3vzGD999ZOHhAN8YJFZ51h0cUJx
484kNiqFvi4jNLSV25oPTcRvXdLwG1Qie3df7TDbd7t6hFxAGyITFMbkRgGQ9626z9En4Cmnuevk
sfFqEvTgoxg/D4K+51Q0GuWR5xjvi1M8BW5WQz4XfQzMlnTU8wqCgXCIhY1qHWNHuabaK20M51GC
JkYVi0qbUw9NStPu6CYip5NjcjWHej0UKzJa0l0qNCnJTwen+HYasATff4UdE6k1LQUtVJEoPBRm
v0+D5g8JGBtoCENjLaZNNRo1Is0BKJldIX0TjLo6jlS4SsYefWDzpMCm3ShVO6MBArp751WVGTL1
Ojthre/3YQOQxDObd+ToSOow3oPc7Ok01CMXLdNM963lvYV9/lPazjTdIJnBLS0aUB4t/hARaaTf
6oBoZUdBoc6kqgcqig7OtUjTCKq0uGSa+64r9neprmxyd1uj/qsRwx1qJiG0mi3vQa4TqGW7NQq1
nMlKQfsYzQhrafFimCRRJzXDabF5XBBn3LmKmR1W9NvgRXUK7gv0I9IKO44ici5HUNR03SesPpL/
SLu/445QnTBywMKaGxNTSLEFFTeaEq1szsW3wHT87BK2mvPpKFxB+7RBBoin3ddxpBp+FrJwqTo8
2Doy5j+aTntf+OsKBSOatsVFs1zurWjHcsMbh0j+i3HOvNwVmBzzu4rclM2MMKTqrbMKiTi86E3N
JNfoz2qs7WqcPh3SRD1mzNV6q4hqcZr/0KzJ8P/+t//4x39+Tf87/FlC75vDsvhb0QPyi4uu/a+/
G9bf/1bdnz78+K+/I9N2Xd3yHMt0cO5opmbw/1+ft7gI+Wrtf2VKPWsRlffaY9EUPV0cltg7dHPe
y2u5mi0/yNo1DyTGHK0iIMctVpZdjyYe0dU0+I4ZFNfYSr7fdxZxi4fZJe5iXZfkwY9AO6h1PY9E
CvmCJyiDY46xhTBuYy21krmDa25w37wQdd9M8joK4H/iOljOmscAKM+8/v+8cPX/8cId2+Oqo1ua
52r6X184cC/DcAY2f4nd/JQv1Ur057x0l3OdYe9pLAwHThWMJ6t5MR36T2m2tQ0CHEubz3tI1eU0
iOeaqsm3ejRlT3lIdkEyhlu8ZSSkxdEeKmX/4GmxfXQYt1FApc7bEE9PZsCWvgp3Os3uCA5A2Oz+
/csz3f/x8jwC4BAhE/ilOuq/vrx4IdqjHvOOmoZgkjDKpqc6DF/lSMa1oKQv2yiJll1Vaem7auK+
IdfmyS6yWyNnp3p+MgeGxkQb4P3W41Nu1Nmq1puP35RAbyD90DOatQy+yWLzhbY9SwrCfemDpYEd
Hw1KEUNt0l/wWeKTYYCIjB2CRKdLraTP0joF+mAou+S968ON01XLu9cElzoj3KNq4OoGorasRKDg
WBEPpZho6P79O2Y7//Mdg3lt8lbpBvFdrvbXA4LKzWJJWAYMyAItEFU9cC80EP7cmMNN3iiTpvgN
ItO9fAhbYHks9LdxOUj6L3qU+FlQTrgydATZT4QVt0TStmp0lTej15i4zdR8bRpKfS4nJvJu7ngk
+5g2IFtxY3mDD+e5ANPUBE/3jj2C0OXu1+MKla+atO63Wtt5m1Y3R6BEUeanMb6rsk5inzFU8y1V
6wtwpVNRmu0VFXn1rpVXR13yN3t5JItlfOwL8foEUXGpRwo2rS9PRUU44CSWV53+6VppSAmXTpI2
jODuLg1QBqEzwRSwjdg3n+e0bfGspBNs5HavdeXh338o8k3/6/LER2HATzNcDxe/LQ7z/2t5CuEt
oqsQhILFIvo9dYZ9MGj6viM2tu3nl2mMPDjU7PbyN7ZjTDLYDD4tjr53K1t9jFL4zhn0Md7u6M1U
l/BgKi6zA69sd2pjj5seG+mqc5g3e45DJms0jreanJw4GNxH+YiqKj8MKuR8I3pjHGbgjy3Ni7xH
m0xdTWmPSSVy6/PI7rkjIIumhr6VWIpWQ8SdRrO7nkZEOLafMFVby17/EDf5ycPSmVZReSu4kpXV
pD+24MwsNx43o2HoFwPq1iHUyvXQYKViT1YzSB8Pslc6dbg1qkE7SZWLM7v2avG6T2/R25vTfRuY
dq4nskKuIRAFOpUFkS4TIhRoBsvBTUGcIOJ96Cv1Tf44y8g6f+YqFHpeeUBPWj+q5Gu+yU/0P/5y
xWnlFeirrGYs11H3Lw//8UK4YZn/p/ie//6av37HPy7xV1O25Z/dv/2q3c/y+pn/bP/1i/7yk/nt
v/669Wf3+X+oO5PlxpV1O7/KiT3HDiQSmQAGd2D2nSiqV2mCUJVU6PseT++P3Puce67tcNgDDzxh
FEU1JYpE/s1a3/ovd9aQR4kO6L6RpH43Xdr+8+S8fub/6YP/+L59l+ep/P6PP34hNW+v3y2IivyP
vx+6nrRC8tL918l8/f5/P3j9Bf7jj9Nn0fxPn/792bR8pen8qTmmbKmUrV2HE3z4/usB88+rXtjh
8m4LTm/9xz+I5GrD//jDsv5Upsl7xvQ8gYfZs//4B6i660NC/ukJYcMWdVyT2ly5f/zzt/67Xvjr
z/W/rh+E0vyUf6sgDDoax6a/tf6H62XCImOo6Tj31Zzj0WSn96yDLmGHWIjqI2it9NxDHf+VsHw9
RwM5DtIy7HQVk6TR78mPBV8tHKJgl90UjB/RNeoKcXNefMdx4RYL04UewDSaMpGiihlEHNr7qLNn
BhRtpp7LKRUvJBWRdJTkEukJSWYWQcDZmNJcBEV6Hq0aGWdZDwczwUArvbQ/V3Gldyi7h1dNMDXy
ldLrIMvhwH/CCho8o7TVpzrS2Ay15ROSC+nil4/KYmN2Ex61QAzWb8ORLKlyere7rg4MJteZ+ziP
CpFq0beKa2zcQkwsq+bVJhg3XKiutJ8kgX1ii8Uzv9a8bv8EkcXBzkoninstb06xW8kHxK9JuXZj
29xpepSTKUf3bXKHkcQDV5N3NMS+cdGx6J5SCdCwAjDxYQ8J+Y1e1Rz7qXJgSTkkxEdor4A55w38
j6iCvOhnA1GIxBtE697AdcbzgSaEiiy8i4qu+CkTfuX1AG90aw+mly6hJOuNwoWDvLGf7ntXZI8I
vuHkKLNEPI38zeg82tCgyuerZ4xsE5Zc4j0aa+uxcGv7VeZ1wS7HkOFiGvvyZXaN8Tutm+KINQfw
ZGnFy4SB8yEbsmHBxNbs1uzNm6VQg3evCN4KllUXlI9piVTIVki0a+Y8y1T09l1eMHm247Z98NKK
5X6aAYAunfkooyA/RVknGFlmNrJleDgeowALY6sdEvumUZMuERdW2LoGXmIU2EJsOrMftwij3Hwj
TJmBzLnCX4I0O4WlgXCByOx1ZUjrEowNGSDYTxVJZrr09h24uK1GNfnKqCjAkGJFH/Jq/a1YU517
EH7NwmjicJ9Uhk+mXlzBqqFhebXaLPnijwMpS0+xvZ7icWSpAC9qdyUY0+G7Vwshk1MQTfDZL+xd
KEkzFJKNzsJfKaZDdutF5J8cpwtISiUE6PoW+IjsWZ4iQqJXDqHPS4XX41yyBERz4OL4TjsVLgAt
GEzx687fzJUC9Ab2/rephfiu5mlmXO7hvVAeWUMe8/6zjliRzOKa0W5H7D4GTaBmqqPqQGwS/C1S
3lzmEaoIVgXkt+XgKV4QUpWraY6Gjymag3eUof16lo73Zbo4BGTmV89dH8YnlgomM1vVvw4Gyy4g
MfN3GAFY28XzMKylHLqjUTScUZYhj7Er7EdjKs1Pl/0DLAvTJBu7Rp6N7NQDBuSwd1KpuJ/Jo1rN
4BrPbRtGxwEPq7NF1oLiem7c8KWB5raborLftcoaWaeooYFiO6YYHoTH+m5RiOvAth2cO9r/4W4y
LbkkCze+dyaFixBT0tJhVKUX0eCV8NKzOl1C02wvMSkHKBR02K904Da7KYyayxAmyScPV2/k+/pb
xs/iJZvael07rbnM0qrjKRsjqKK1K7bQC6OVxxvznqwryAqBG78nbDd/WOA6d008ZFcLdcrYouzU
Op4E6KospiQQrbkBIwjUuJ76nVZMu1zfnc4CuupSDQPkRyztKYaLSp9mKx6+p5GI+ic/t5y9zOT8
3BRJdpkjGW6rntH5bNYOFtdhZInHRXSBl7v7GBstz06pK/bgJnQ0MgL00bJJRBVAkFctROlLx54S
65usJwzhTRiiPMYshVcwQzHs8MLfSAaw80J2kbdnTls/MvaEa2NO1YYfmZ5KutY3bFn9oSnxSAHI
ir7DoeovDQTTl6SM6Tjj1mc2GPaz8diD3/kgvLe5Zm/XuT+t006bO2Z9GpK3YtMVTt5MKjV6/A/Y
nFmyJLMz3GsudPdtNvOKL7HQfbOZjjYJLqiz7UJL2aKf1MdYB+3Jtl24pGPKtpmBBJtWB81yOQcD
Pu02PhtqGu5LK7DffGTCxkKOdv5cUCqFpC+i5plq4o5VkqfLYgQ6vujBM/4cgJefYMx4D71hI/11
eJc0RfCO+7F4Yp/MBmS0mWw7NSBBP3U/xrhHNZLmIrgjf0j9agsApJXVtgwSjepOBLVCuZVyWSr7
Ov6Fo37Y5zCdl4VvFgvmjIQkGymKqh5dezil3gv2nJYYnLA1WeGb7jPZwu5jRRjGDgO+3DAp8E5M
j02awsQ8lzoJtgJW+Eg+R1VY1zwFvLggtbaRM+DWbfr4qwrGeuPVbvQmUOuxXa2rJ5c96TeuEhdi
fAMaKPNjhtWmrD9BS48bAKTNSvUiZ3tg9XcF7OVNM8C96onwIZstdVlW9RO8+dhWUC44yn+EMknX
jFbDW0aH+bMK3T5ecJWFrNYlaron9MA6D349kkSWFMkZzA+ZtmMndjJwmS70cpU4TgATV9lr0KGk
FI9leBGtkX63hUf4RBDNDCaw7Xpg1btGI6XsnSUxty7EzGCaSHQp+4NnduVd2Ggku+AaHkTImNId
amuf2UF4qS0sOPD1+V34QcvSasJq0TLi23J0xycLFO0TTYYgSYUpyNImMOGN4UX/1vAmfpSDw6t2
ijum9hWasYcALI26VhK0Jew7D8R+1J8R75EtOIGrwI0oMtR5U12yAbICkDd1LYnwYPJ2ADpYncO8
9/exEZKMnvgI11wjvydECxI6jYLEMMa2tSTFoiL9MRMLxn7ZybZGllNQRT4LGeF57iwCqXQhP6QM
sK7rZCDPIVIXpm/1HkrydBjLgek2Ju2SzA2yFcXSqo3u0Fn7hI0H46V0jFfEwiwA00Iunxx7Da3b
X8WGYy3nsEPoGtrGK5oQ51dYARbCzSnds/JJb2KpL9YQKOc9/s1OrbquAoI2VEPzFtqucapsX+9I
GULG6gcNIYOBjRo1qAvwJgRmHP22y7ZTahm7AAcDOS1a0Va61H2KY/UCXSc7ui7JLZxs8Y+otabn
dvIoVJqe1NwimEhlRiy2c1IyqI2RZIFB9MGhDnJfcmzNOU/d6DlH1l/hWtsoJxhxTy7mu5jwxlbX
zy7Er2dryvp9a4bde++jshooF944y/K9mhWmPfT42N2kb/gjy2vGnQjwwPSOzdgOS8dlJid5qb9Q
McWvmZeyqBPMrplU6uFSt3m9qo3SWg6Wa0TsJ92c9W9WogoubdhtYnLhlmOzoX5uPsLU71dpjMdU
JbIdFkXGJC8IR/9e6yJ8Y6I9vaGXHJ/NuZfPCkjxHperD1hJRhqjYSo/fcxrO6gYb5U73EQmi4g/
2KqM54blvVWIZ+B0XG5LmW6YXH5GYZPlC5uEaKAjKtzUuV2eZsOdJHJp2e+a1CeoVvNKGixZ4Hzp
8/xXOon+wRnd9EWSdLYFBuPemU1WIS6eE7CxAREb0uysFYSQ8Wc6QrWPYkB2CAcgUmL9mIwH01Dx
HYh4j4yvRo0nIsyoaSrcgHDOiApH81Z1ztZ2Emq9vIddHwXCJJUEO2jE0IW8V+WEd4WeUPFCUiUi
GsYMqULmKg2BivjSbZ1FlQ8IIuqwHzGvaevck+OwwdfeldDkJrV36a3Y+2mN0bFjGjwYkn9OqXqY
hKJEI+5u3mPDiPdlkATrAVP9xXeCFDtI2F/i2BTngievWJaCn6lhV+PelHJ6RcjgHKPRNk4T+Whf
eTd5K02o0zpHGXQELJ2iZc6sh8ytk0/L7PMn1xN2tZCiHTe5blEetW5TG+uQZeuDjTP90kwtQcQF
JIuOEefr2Guy9+YuNV50mwx7pxPiboRB9T5Bnvtk9MAxT2ZzvCxnv93hCL6C4uOeF5PXqU+GFcNO
gf19wJs/fimHzS2HWvflkpW7roO4OLEDM7eu0QZkXMzos5HsMywjN+ljKPxyT7/SPvfCwz+Ex+BC
6+WgQBOsCXlTzOuMWnur6gCmhO+M+a7olaLLc8Zf17H0b88S4UNXCyJq2nj46sQEL8czghN5k+Oy
DgvxqbFP7lQ2eW9TwJu7uXZTCzFipo9tw7lG1c/3+BsZgxttGgxrrYLsYs2o2fLACV96sFsPrnCu
EJwOeW8cJJ824oID6TL2fQ9WY5WOGGXcwpkfKuFCKA1s+9UUU/jRDYHxpcq66ReaBFEIUcjAaw8o
aFBZ5dpLJqgDCRdzqiwS1UZsB8tBRHm9kLEVb/Q0IuycDFbsAOnt44C09FIpokpR/Nr2eRaG+JSm
YMfuusGvMgxMQgkbSy+nzCVbRrT9OcQtlGwgU+lFB5R9WJpd5q1IzrQpqC3rV9W1DjJDgUzbcSzz
oPNArFvHMLYeLLNnrk6S5gFyYBRU6cnOYuIhVJG7v21CPb7mYMagY/Iqx2qoSZsyzTp9dXRZnKfW
y+99cHaY8wm4Q4lCxYQtVX9DC0SYMhOcu5p8vlxGgzMu2txK7/1unECSOY1/9B3BjhromXmyZiR3
qceBVNYcZ2kUuZjASOaEF0k911f8J+9ouRr292lpMl6GojJJHPURTeylCJV/ZeJ0brSoTYgPPFv1
GqFV9FCMoLOWwK9bLOiG83uyOyqTJEfnSotwmKyw2FuBdFduVgjeZYb1k71c+15Gvk+ui9KPuA5j
SO1cNAEFNcWhKO3+vo2yaueZVneYx8hmiOs4LeT7WdrYP4WN0ToZocx1RkENhpR7QxqM/DkkOOwX
Xa7BUk61gZqrRWGh8G6Tfhe0zrmvfOQ+loPDmfKS9by7K1jRp/E+I+2yQyHbJB9ANbG2wngBgW1x
fTfIwAWOE3fzvYPGM9mbY+PekX03ADbIDexAVSqtxxmT5JFLVnqSbJtcLLYOXtp2ytCsGk3v3duj
SRpX5MlXy5jstwEi0JOpgAYaKDJeTOK4DgNSn5qSzqZgTroq+KhmM/5t0jT8xLnRcpLQsdGgG9cD
oST8uzLMd0OE2WPUTFNNlHYpX0mhax7dZKwSevsQ4aeaDfFk5A4eKN1OZATEaTknoBFALy/1qJLf
sZp44shbKt96KZrv2MjtrxCrU4YWXiVf8ICme1TYIFm9qn6C4z1hBMgT5hl2hvQy16Hza5o0MRNO
jsINZAOXo4kYp18+V9NjCDt9U9bt8BbOxdUlr9MtQIPurucY/c68yO+WcjBDBE22QhocIfeF99iV
JAcAIusyBirahPgNa+aHTsOMCjEJfoRJ0R7GCme86pyceB36aYcBeoyCqQxP2gp7yA5lGP1056lZ
ek3YnvBuum+GEOVXPGnJ4ENn3dOQdwP9IGM00CnQGRd+5fvRBjpEXwOnr+afIDwrvSmnvH/pqkhh
okvKblr7jhKvxPOmw9oaZfUFc4arQQdaFmoXMeUOTbGSMNTqfNwWDiUI4F3T22V0OmREG+NjpjH/
EQ/PVIw9aGk+INNqiKtDhHrVl4hoY4ed+15Vpn/0/GKcDq0nYTeVZuYh4JGZXjSEy6rlwPaFADb2
67xnMvG7BIrxZs9QqrdRkBhsUiO/+dbOGLh8RUlk4IjST3ZNhIAYo9f8xVALiojt42vFKqA5taED
xAsTuNuH3zBSWUaw/o+zttytLjqzWthRX1mrwJn9FzcPio94JMq+yXv9Evhxhj7VcI4kpzFDwnu2
IbHMSxZhpeczNsfkpGVjf7jY4vLl3PXjW23ZFXGWtmte0nwM7/PaoG+lrfIR9pEduRCDjJ/TMYe2
MIRY1Q9WIFJjZbsjSjvhEsbbW+Oy00Pz5VuDsa3GqLSXUL8swtxrtRbjYL0UYiZvE8jPOyEOyWfv
h+7OZu1y0plA3gEir3seZKO3Vl+HMNvL6kKJnjbLoJTj0mNt8IBGrH9Iic0EK1UA9nGtjnw1WJjh
Kmta4COIwA5jnAl2KkW11qOTEANCtPqGXFMHA0pTIJfEj7iImrl8xulZxOzOrWsr65QKKFfVyzWq
nnKZthYUd8Scm6So3N9pjg9EOZF5D1kqwVjsF8EGXXf7lSXMSmn4o1WkRx/Vpy2xPWLRLANDb91R
TafaHyQrjZbjznVn59Mdw/KSgW9ZWFlnfA1lRLdtdiGEaFmO+3A01JPopHyfI6P6Tgo//CGZuuxQ
IgJStKJf2sumvW0783tVo/5clN5IYoEJUn3ZJMl0186D/+iQkvYx1OBZ1rBk5KGvVf8zz8if7BEl
rPwwK5c0H9f4Na8FpmQxCFi3XZz/TrySON1B9gtqb+sjke5I5D2Zwc9kynlfCmAmst4J2xGTtGxl
+kOQLKKyY1g64PI44UWzl4FC1VXmCf7AAuZVnpU/iUlGCsMsMnWJ7mQqwnZtZ4TzDiAWjUZtaW8b
yDR/0tffVg4BqgAvKls0SRFfhxZzIGvDbjkRCJ+hdYQRVbjvYmwRE86z8VmE/VXWzcnccnEqeLVp
f5vJDIkVl5jo1FTY55aiHvWPGsFvuHB75aybMBm6ZRCjiYQGS2qVKJi+5TiJVojAsZeW0F074YZ7
DO9WsvXCICYJL4dRDwompCVPFYJ2ux3MJaA1W0LhiKqdcG0HpwzRFgsmbO7RwJXULHwzaDelbaXv
saMxupodgKAs9NO7qUBIBmxSnKZKG/tijMc9ao982yFBHBemN7ZfKrFAZNUBKRxMJqwawf9M/TOm
RbSR7EYPfjAZj/wfyh3+h/bg6i5/gaNrMjBo27XPXGgr2rJfawtJFxlWBlVZkO/yGipvqwKDGV84
PHBhHdYMe1Lwi7bEhY7zsDMtgD8uzIJUWPGbBaoXoqHdemAbAdpKFsLPpGjmL85Md4n7wOL4TfrP
cijExqeQ2EEGRzvddZR+LpO1HTodYItjbr5PkArXbGuaNZsImHdKpxG5r4icZZP4KEIh06X1VTcq
EFApx24INY+7s6aKW1Kk8rqzQdy4TdnsvLTx1oXjROCAETDzVHO2Rj5ZU7GEctr2CSF1oJIO1WDp
+7RoefcarXHHCI9dUCZh7EDCx46hx/q5snM4FwFaGsrtTIWHNHZ6bBjkcHn4Cp8K0fXY5w2zH1au
1+SfnPOEsbGyytTKD7zmC3JMoul8uujYeEqtxio3mLUnjr2PJxZYCzcls4TkB995TtsgwcTtiF0A
3wvWVhihRK9JZ3rA1e0/2l0EsqeGSJhuEzrNeOtPhvwZR42+r+Yyfs8aJcfFPPr6QutSrFuYdXqn
klrOCyOau9eIwLhXDFT6eaLKKVDvN/ajL+1q3HAQJj4OxbF9d6TbCPIKm9pc2yGETsjkGOSmuvVW
TuJE+wmZTcBJbBoYVxlB/6K6m+elLVrfWKUFoU9cYA3/U42aP0HVUjGvx37glIeH0mP17mGRe3aZ
IMCNg3MhEX4SwxORNDRCbG53dliOEUEuaZAtNZIg4sL8iTTXJIWmdgqYHZPIMDZRuzStAkJcYJbT
rzE07WlpVSVahKkqSDziO/ZU3U2Vjzu2hf62SBOP5N++JoDHIyHgt1nOrvc0WKOrV/zl4pemmaJo
EYM3Q7JaW+lA38lAOvpVKJArO8FL1ViT8JB9RwMmzbMICH+Go5kRU5/nQe5shZqoE4Y0Hr/NsajT
FYl3DbQT/pA1LALqw5XnXyevM6tcypJCOL9G0xiyjXYJuV0TDsIlBCig3gVKFPVaFwaiKAY0mt19
liPLKlmKou4o44gsR8stD0WLrH4ZzORHV/ZgXOTcRmicQh1x2Xdb8dMv2uzRTJxwZ3EYP4nAK+96
coC8ddk3HLF87nSQvVQfdZnGXzOpatsUFezFnX2qQKItfYJrqoUTuBVdU88RaPuy3XPcdXeRMi0K
Vt3FRJFwIKG+y4zwvcFD891Q0X4Pdo+KsmsNrqspozCsGHFffUPM6uOtAexpXHhYP8FjaOQnGaPq
yVTpJ7DFiTUgi4IzGh/3WKRuuzSqPP3tuHZ7X8xWeUf7O29DxBT7vOY9tLFx9aC/nZN3fjF7LWd0
XsOMJjioA3WEcdm9zS1RCKRemy1zH8M4ZF2GCAmy7Aa/Z/fZsjhtFo5rxVs8D/qTqSvlNhuP9Ddg
muxHgbHsvnPJTMqFbH5NbdRtylKT2JHEQ3hXs7NdhXogqkkRIFsbyK4R4VQjG1A7Q1E9FPIxs2T3
1I5abhvb7Q4YZWsQZoUbvWuLUBf+vkyVxNUZGQ7ukZA/3upDwraLzebKroihUa5Rck0U48vUsjOe
nKk+oGbVe+TvBpFSEWJ0kmSXeMyu7PeumDABtd1qoH0j5NmNAUmUnjOteF7kY8K7+ql3RMz3tQDr
13FJ8yvhwlTjJXDKahcl+fBKd+gy4W8buSNJMFjHVmd9UPx7lzILra0w8mDn+c2glyweRbtsItmz
Hydvi5OtmbGaJ63ULwDkpmKVwBY6cyw79zqZwVX4CLYurcFm4cQamejF8Crmi4RvrbKC2ojag8SY
YLBJzBPES7AgSRZSjfaPIrvODZ2xU7880+VJ8/mL04CD0hNVGNDYkZMHuThDicRfbrTV2hIgjnk1
p72x/n8iMfn/SDximd7/TjzydFV2/OO//a6jX5//LiK5fdlfIhLp/okeBEUjU21hOraF3PFvFYn+
01ZKCdchj1fSK/xLRIK69U9haaJPXdNiaffvKhLD1n96rkMiq2majrSu3/D/QkbC+fVfhagMwSwE
LjZrdQfBipL6+vi/Kb3sqFEuGHGy/cRIXmU8QJnz/ac2i4LN5NVE1CdccIJWnZS3GIzx3naxPGAL
Ko4zXK9VcXV8dXxcDxUkKR/jnUn48oWTrz4Eif643RvAdO5sYqaWUZ4aO7Cu3x2z5e3QZNahAVnN
XHmouI6TInzFd3FNy8yn1tXBYUrhHzHe52Fky0vfVkuaVOdHXxgRvDx/JuoDuJTNbADVCNZMI7U2
BjaYoyvL55tAMG0w81ExF9ubVBBSn3FfeRihav+9NVhNnxP2hMglQoIy3CJ4ToLW34ohNEBQusZT
Z4EORfJnnijoMRZ2SUUr4ywZoi5NLLh6DvWjGcTqHswM6AFI70udTvnlZr9BHhGf0jTbocCZIB+8
ZTIZj7qehmNP7M4xMqgvfc6RtlN/G9JyxRLWG4Dr/0XkAKZSHJUfLG6Mnjps3yqOlDNXE/UcR+y9
+4D1cU1M3rPbjr97v8/uPPBwL/mcLDNABY8uPe/LADfXrxS5YPU7ZsLmHosxfIZJ+YuW5wh5HnGk
olN6EzXo8Rxs3EoV7LXy1F46bId2KNDTRTqVUGrTK742m/W7ruL80FWF2vWR9ekx9jw615sBlTiq
JAiUxzAM1Bru+ROFyh1acf/pduNa4t4qy/FcO+BdbLtBMNKnEJ1qarOuje6HJv4q5y/GYQxFhjo6
THNFh8qvzJwaPykIa7JfsID96NKnjGQSRoSBue6DBO6Wy+oX/2I0bG8x4h1kLrRMyb0TUc3RAER0
X/n4WhbmizsWj02/7rDkPdY2iaRJJxRZj3eF2fTnucSXk+gmfm9MigsGcnD8rOoVn7u3cUbTXifX
u5nk5zMLspf84DsSmNp8YfH0HezrTeNkzo6SIDZ2pRgIL6hnavlOb/kfT29d0GRHppYMNmX3OaSR
taXPz4+3G8K88+OUhfnRrC1Kvtlibsi1Ye0pGDs9gIJw7QzSX3ZDX67/7X5zvS8HsCRq6J6QftWX
281YqSXL4uTsVll9Sfs1QVAayJJ2d60YHum0B6Bg/7wJVQtqIQnG4+1ftwf+82Md7cjBcL87qhe4
WOEuuiay3rACZcVEaXKg0ym/kdYq1Q2lVTou41xdh0yZfakNMSwGjMmYLaLPjm3OXZxa3sK1i4eC
WeMlu96Q6JJdSPu+faS3ff8SN8K4YKDfs8My11yQsS3ESXVqGvnC2nLcVrMuT7cP3W7w+lZ/3eVV
mG6duf4xUwk0hIh6+Joocf6GZd3egwrOzbShxv+IJnbSdjrEK2uwOGkbOzv7TAfPsRP//S+VQgIC
4WIuK8K1cK9dH3avN53me+dl4f31sbT15bqOZwo7W5YWuYE+aN0xztexAbkXOTqkK7t6ov/Ff5IP
D+oauTW3M945dGzXkX0GDwtTJjXw34+O/3p0Kgw2o1nxpa+U0SQ3yNeN9kPkMTZy39Ff5OtwCotz
VvoBFjEGeOfMARcDxgTfplNzd5yfgT460PeLUyXS8Fxpp8I8Sg8hnGEbq9AllwtG9hyKHwV8jYWc
huCZZ0tsYuUB6gHvA+DgijMQH4Okql8gLEkBDpsMCNKxYojXN7u2TZhjKnbiQlzTC8g1yi4VA6mw
ivXZjUKCFBw/voIvfdLj/Zryz5+h2F3BdVumS1vPi9c3xhAztv5ZedY+YDNLUjrYIaSMgMSkHeI9
T6Kdl/H8Q/eJ7jqwAUTEIaoyvcZiZ83d/3zAxVW4K/z+7I86/CsWQmQOeIZbQsRf/yRCSCxVQEzu
jVYZs23cdyArXT/1QBwIeRZdi/e3JYnbzLoXqa6cDIZKK1YIzlGbKC9TKG60WM2PHIL0kM3+T9M0
QJ4yRkDoR9J0ZSumOE3ZfpK+UUxr4UZlvIyEwOHlTBdiF7k7tKQT1BapcxXQ2tWEQZgTp/cPbU9A
J7Y62z8AChcK1gT/FIZ8dAbd7Mogt+40tgyy54PoUIgrvbTFhnL7mI5G666Aq73mqolO7/p5t5sk
n+jtPQ6leDDglJQhOg5DkHQYGrQiiQoLkuUicijq7F7GBby1f0bjkYtBJqiu81UbYk5jgBz+HgYi
Wm7eDwjZPTH2/sBUrv5wRKqfzbifH8eEBVms1PPtQwLaoemQ3Y3akB7nenLdVN70A6iYZFssbx9z
cepzpsPfQXaVEzw0m09I4aYt0grSh2SUPdgIMKi357skGUyGXlX6YGdltQhTNPS3u7ebbIyTZWdV
0/Z2NwIIybzaPPVZ/VqOqXrPRN5vorLstre7c5DfZZNIngJgT+RRwuSx7S9LuOl7YHNIINrCPBH2
zL4Shm+NFbb3+JmHZxOvx+3jIqsYzORJubp9ldeT+UEsTnus4CEgtCW/jGSixRiX1evky5hXmdEs
gmvagOeZ4WZIu3HrXdMGWtH/oB3uLhLS8BNjo52p6ukQlJm70q6sVszxrTMYsfQAzReOs9u62L3g
cFikKn3Bs/Us3R3g84yr3Gi8c2eZe8LXuPaIAXlLEVgAXxGRPtEAejjHzf14tdSqSsM5D5j0RIqk
NkAVkuDLIrvQmJC3y+aHiY9OjwSaA+dDdLFHfuw/6wimoh2bn9o0EfQVE9DJ0XbPUTIR0Ht9gLXH
sxcMJp5Wcz5LyqB100fhttaN91wX88Wx5IfKTfmS8qSshWINLG7WBEKz1kMO3flWF2b/unsjeNw+
+fZoNZMUz3UCmAIh8WTtqIvtUq9WyDB3vl8Hj4gcnQW2/P7L5pWK0HDXT8LdWg5O90ANPvnDcGCw
qwYLJxLlJ+w7hFmtmu8NeLF7K49PSR+kq8id1bvBkKoTbfKbtHgAZVH6s5FTBBYoSIgGGqptWojm
kDc7stUIFUAivde+HFjp+M1BdoLh6Jy1R90W5m6EKnyyQA9udeXNRE8SAJmUqTpb0kk3RTa/+Y5x
LYCsCGA+9NsonxWTyfhxHgNMn2Qa7hssdKu4G5qHSHXpZjRjCxRVYO6mZOoOUaDGo2pya1tQ8cao
ww8yVP2xL9W0UW4W0dIfksmSKyy3zaHNWvlqWiZlZJW9pzbs8wahBW+H6f0qcF2Z2EL2N0t9NuPB
Q8ryUnQp+7e2XHMpUj/c8hU0S/Zptn6+bps9NHH50JqEzYp6kr/AIq+dbGBRWQQGk6uxPkHSTc7R
JAKcwcSU+hbY3ULPUBv93F6OrOvuKBYTgh+uMOAkeMMs3uyZYP9EncdL0++Kl3JKrjO5wPg25JKl
TvXBuOJDyC90rP0T3wjZuBugx23DaXe7O4HKOoYZSVDj9VOiFFKya2WrwdF4vLw9cTIs8SxWzVKl
zl3i1uBF0/R3YkK6IH+8JzOH0iuRzAESmxep9Jzy7GVls2W755zyBKgAcXn9kYhptYn8Ea1J7dzf
AvVuN3NM5J6Z8HbihcgKVE8fErovrrqKIC8GAIAMonU0R/UXl8HvyYiNt6DtJ1TZ7GuBe/rA9cUE
nLJJ9qiHyhVulQ5MZGDsefuzSANPue19sATWFM/rsSBYowC2vTQj6b14AeI0x+mDD0tyRTS97ku6
ydZWPQPEcTUSNhgtOjlttE/8UWTIt1R35b6RXB04rcMVsWnmOVFBfJRDQYp6Gpev3n/n6kya4lbW
LfqLFKG+mZZUfRVQ9DBRgLGlVC+lUt2vv0ucwYt4d0Bc8LGNC1Xm1+y9tqG/ytydfmScXsFR1u9M
DzF4e+twxDfAtAyxE/mcYR/VOB47Brg/kFy/HTyUL4MOHSpdUKyahcVmaWgRVTHR22SQRD9HoECU
nlZwrbthvEnh/NSEwn+aSLJpOmsiZgaXCWFn3XItqD8H0yX4unNW1R4SaXIIDr9fbwk83abB+DOi
A4xQwMYvo1ee6sxCYEw2RjT4IuDoM9rHwkh+/vs6QbOYUF3nzs7s9L4YcbtmbO4RAGl/59FLH0ev
OqSS2MYqzj5tthKvfV2K89wMpEuU+LK7pdeR9XTt9vdXq5guxtY4in5/VZYdVbOrmeffT1PdeY4N
qaHA5LeiEmKK6qW4w7vLgJPmQGFlnbumL3lMS+9UONw+qetoxyVL/RNPBfYSx7TPXmrLg6635kXF
q0EWWeS1JoJ8NwRcIvJVLqi6Cr1C4K0miqVVaRo6qGO3LC1qFMWOfkzbBPK8jPuLQhOBjNyjH4kV
CTuzUb2gNEAW5I0/VpwfUYK3HzXm0aiuqvIK6KW/zLFXsp3WK2QH2XUOegcuD4itKWDfAOeEHgHT
y5kIJjvyrKzgTX0/BjL+tPPW2sZzUp14boPHqbEwfPPrdlBQ7buzeHRTg6J1NkMbc+02zXR1xg9t
njUm0wSwDMatHRis564Tvzt007FPrOSmu5RpzUnfLeKNAd7ynlrkjaSD091SEx62jFt1JlPVRJWL
9M5skrdOc7o7ZLTZ3mUXdi1zae174CsXWwPU4g14R+pMT4+QKcU56KR1jD2YsnhsGJHaFqgdu6rO
GHPWhTPkPXsu64PssgE39SLDOu+LJyK+7f3EpvG/T3+/JmczwpAqHzJS8J58Lx13VFxc01+VE8RP
wiO/QwXjA/oY3N6/LNsZphD90INayRbWEmioCkLTNWKW43G7HxPXOE/aYJ56RM4wO2HAKMnZ3enm
/MTQpwDvkuQf+Ak+cl6Jv6jrwsCrMeM0A6rHLnZ/qrL8TqoWu4oMKHFlWT7ZgTls22UNqbVHb1/V
g7ZH9FKenabG5u/P7YHZu7hbhgwbhywBqZNmEjlNcCdw9G9NL21k5P+iYepJFVsvKNPQy0trvzSc
aeQABxz7KZJES7uHMjI+G0G//f0ySlDnFE+kDU7c2m5fDJ9NoH840u4eUaf6l3mkcMe/kn8S/CJq
CCoy2BsmY9t9KkwSgNzgFkxswQgqI7PNsJe9uSxpEUle1svvBzhHDxh88hM/3PRgdIhJ9SFHdWQ5
6t5c/x8WoHTvWpbDKpyv/d8vcJ4WO39OuvD//ULbBe227T2OY0uDo2InDyhaysdq7upo5hvb/X76
+wE+xL2LoPNa10n1aLKGuUsdiFhOzYm+fglfdrofmzM/ce4Hhvbw7c3pMaOF3VRBrJ1+v4aQXd2V
mnX8/UwJgTza5BIbVv7c72/4/VBn5RnsVH73+5nGtjY2AjKF0cxe5MbSuuCyiCX+70PVsg6MmsLS
toQzlGcpnUNeIKwUi+5FjjkQ08O+paiyv4ZyDRR4MCsxpy6bqbe7iO+yPzkTy305s68x8mA65SkJ
DpyldkhScL+zNY03cvyc60G54w1uR0OCjl2f1QCQlg9oq4Piv88R8vtRXxflZpiX6jRIUZ0II7PD
hVcGZp3XnoayjNIBIVcQmNZxQMGL1ohQcQSxO2cZYdG5bFo7aRunoCfh1ExeU9wmMPIn/cYusgtF
DPvDG1G6SvcnrsfqMLLJTWM8EgFy381s5xQTuqPCGZsegWbP3E5g4ghddxOHIdMqLRo1Emj08R2B
oL+x6q1ukWmKgplDeIR5x3hOhNT3EaxYkJX00iFHzMbJGbfpPsLwJX7twINfS6RL9TauUWfwVPYa
iJx1lUBYhR7gUbIk/DbXu9qDuvV9VR+zbs3HmiugFZJZgXNDWugc2nzYxwGQAUjOduSjrr3IEiGC
rWMHZAgMo3bTtVzkmmccbRLUqL8GCtTKPS+00JFgSLmZrtYCzqzyCEGdxJNs2/QEVio0aSjOhWy+
g6QHiq1JMsmUd0CIne6tghXwFGRnYjMpvizP3ji4tff0U3dGzlBvcefV2aNuztTcfp8W3ksmsAR4
J3UGZ71YIDZufGGvfqIaNaafOidP8s/0GcNudKd60FrZnf77oAdkfUD+Wd3UkV5PLmzVgvZmzo/g
0RFao0pwknVuIhuWbcxHoSNhxp+RY4PZXTQlEZCJZVPq7ENz5SY7oineHV3NJzyn38zpZTj6BHgV
zX2RuyHdwJc0EW0b00qrwScWJwk5bux046E4Eg+rNvMyDjcL3oollHmZ1dVgOL6d7fFlzJj2pJ13
1MxkzSZahq1N/gtjSDxr5XRxJqI9raYHL0gK+sbF7x/n3U7jMfaxq99+PwgDqKhTBn8Y7Wy1dMf0
b97att1uG+ZZjMBTF2ZiNDJ0OiyDr7PkvIPiE4TVpPGu9tQO++x962O7LIbMghfoWFsLjCAPADlK
NBsYkjCc9brCg2KL9w5zxs2gRFSxN4RLBsY677GaTsGId5uQBw+Q/Q6vWXMz6qGLBDvy+0al1IMG
KE5mSgF0k00wzyO3isC/yNgYqK25rV3uUGwQhHa1oUfHCpZnVf8FwLJj8a27uXGooKzSMgoSn42J
LX5KLLIomLIvM2C71qwvKDE3i5G0u9ic+3t9Epeilv8CRz7leQNfqTU/bJzeUWxkkJUmuPR6W7w7
uWDW6DIBRihK0wBeBynkpqpXEUIdZxuoF5zy7EZdRsGbsQe0aQb+1dOW6+iPObMmhXFPZSevkt2V
pNM0s8h89juUTVZyaPsU0CG8pHNlPVSyjU+sVWPfKqj0nIjLGK/d2DXc3HwomebnWU6YlshpM4b8
HBeQ5Eb8pMOs7UaEHCgXYjjRFcpsfRxPlp+OFwAtW1+0z6X0ehYOXBazvbjAODQm8tNbm/IPnugx
Iyl55STTByQtReQEy44FinlvGD3I/upoNMUQqSFH7ZTBeJmQWuMOpDysoLUYnH1vCHTZ1jaPxkjW
XTJN1rnRkg+rZ/oOqQ9kiA8Lpvbm/VKX/htk/UR3iYKczgDd8gcf0gr5OstzSsFDxOgX2jV4Nar1
Xlzp73rwSfvaZdGLuzTxXwV1FCrd9l/gWWR3ouOKHAAlW6vveOitV9/SpoiE32mlbQMTENZpLiUy
a9//O1qiOwzdIDaDznBH9S8VGoxrkT22qWoj202WXbMujX09k+EUH5kggnbOmuuivAeD4MjSK7p9
BcIj13k4SFd+t5EVH+CTHbsRERjaavHDxnszgCT6yroqj3BNTVt0GVjr7JgWTqPTqUksHxvKpan1
jvRb3T0pwijRypo2jFoqw9RGxpUTJb08K7d3wlpfU+MS60Zm0xwVpelHovXfRqzHG5sZdKj07ISc
bRdok7v1rJ4wrQWG8/jTOTB4MYE9BdI6oR1d7mqz25vlNHxkOXfVQFxqmvl7SFm8SZIBQdG415Lg
wL0Yh1ZNI2SRuDW7PQvtNeC8MOrHfsA4FVT7gK5+27BjRwvW2asdNGPJ5/oXnaZAOXiFmPf7tMqR
rMpHkCJgjVDC7xZJKAlHV9h3o/thxwQy55N8FUHpnkTjv+gYKtnyde27FMVf12SMw8N+nSukVkhF
J/IWVMQgqOJ8OTtuo5640djG86fWC9qBKnOZjNbbgGS2D+7oDW0awF9J/G/FdGeYnlrJQoqNJ8Jw
rPRpkxkETkBTLzzU8Gay7FFKE0e9YKdVygxRwuXA0Vj24Ad9cv3+a2kS0kJIB476oCT3Mq9wnTDU
6ll+1TrrBc3xmqMnFMemPbqcnbW3qxvdpK9GR2JAn7lfxSKjl79qQfap+B+m6mlPxx4THeJdYt4m
lOOwrIxWncbEx7xSg1qS07SbGMznuK1vRuJcdauAbD92RoQT98lUBpBHmFu68u1TBkPGtzvytLCf
nUX6NlqKEbDJ7BmFvbtpLHyhYxLnCClHg2DqxkAZYZNtaKVbhx1QlPerarstPixGnXsy2kJqHvpD
9D7tRx6slCug0vg73AkFV/cBUuneA3wRtW3yMuB7X6U/1BbxP8IAaYEK/R2uAMZrfnrOUOJeW3K6
B14cjoeDmbrrPFmccBmMHuAYS5uPPP3IJAjYqoNXn/lTiBmf5LZKYodLPbG3x+bVLGJ3400l+pG7
QKXd0QUARjCueey65gANgF2DrRehbclL03jvtK3y4BymyWFexSETzWoi6KJbdkHiH1jS/S3p4EWp
rxjxbJuVyxhO5D1HWafvpfL8fd2wdJZl1PVYUKxg2XpiTPipkWGQNKj+QKA9esRkEwEGJZ5Kp9Xx
gkrFpjfTbN6DrvUkhvmbQYfcebGB5VVzj3ON3sgU1FKk8YYZcrJznDa7Ih/Kw4TkHIa8ubUy7BuV
Yx9tSpKQ/Dsdb7XcIo+EaCd1GHBaRlwNnvFFmWevxdbVdf1RrwgKpocPNuxLnvWWPTVDmGw7jojY
CSj3rWTALRNEVuKBZ0DfRVFVQN1nIbQCYIbEOdrjPUxW52jwDo0ZG+9Blr60pFHcxcJ3UUV1BNd7
3VmD54wwLnWixovtC0Kedlf2NkYw8ggYeoXYiSYaP/cU980/pEPNTUAw75vyrRJ4gYquy/YQLa4L
/h+Wux1/aq1jDtEI0EaAPrhefC8sHh9lpBfIdcU1n5JnpXh5itrekgqfDXPFLtEItpWOGM2XJgIt
2T8KW8a7NHnxHB1N8eKsZpBiBU/63KluEm+nmPiEgZDJuIdGWC/BsQ14y8acTv6HVtb2maioMuSp
N3yj+pgQihz5hOkhESu14+8rsTQ8vsbHWM+UUmv3qxNdhUuPbYKljknglE9FmVdnJeccIIjr3WdZ
u0tMXC89Q4ON0eZYAv0JfILwg2jS7CSKaVeRi59E0Zbn3w+y+qM03uUmGVRs2HD/ClFeR+G+tCjT
aA8ucwXAb1FttdUy873vpybKC7jRQmvecUwtJz/25AH/pLhjZ064eoeluuNUT3vD32gEdyDAxyji
jhkGWts7tui0zkUFDrPP0rtmUJdWN3yqpWrLA9+ctdb4MKBY7zI8txtVs6Oy+1pt+5jbzVQUzy24
h2YLG7HYSM9tt84Ffzb8LIb79UbO3PmdgO3B0aNpWFDFjP0TR06hykOZweoYnlZ8S4SdrIsWYpjh
fUYNfOyHpa1cEiqwaHnSPWsxik3p5YrNgnVUbZBEQEMWeiT/z6R9mwH8vqoZHoVI/GvvENGwVD/C
SchwGHx1m2Zf8T7XPxfCadG4CBKHzU8VDC3Vr6SNX8PTeuTWkUh5n6vCuo1TZtzFNlFZ1hScMfRf
rbbE3AKhIirF/KeZXNrzqbVPYzb/oQicbmSETTfBsuhYxzma0N6ebnVZbptAAlSB+wEKbBlw51XT
rrnvknTHmskn50Xzb5mUqDXTXGx9o2TzLHe2aMSetNCOJA0Mwq7jqy3ytfZsWcur9k3JkfEeZE0l
/TCoI4sfasR9zOuQwTwNpBgibcQxmzfeIZgsqkEKBBF3G5ZIv99TRp3BzFg0QX81/HK3VAFkeVQn
ETgO5FDI1XMAJHUrUKaMz2UfaEfX45ohAKVFZNgOtRaa2vIomHY+/H6oW/bkJUMF/hx3nUt6n4qG
DHK/QVRw7X4huPCPhqvYYdfrXHXZe05/n6Dgi8tqz0IG7kuv4EBD2qqWR3j76rGMjTCdmDxgPhYn
FxYrqjxCkXoWTj3hjmr+Ulk+hn6ZPRLKRwLRqCXhYDrYP9rqNI2cmA7RoaxePwlAqnZpSleXQdnH
MYzQivyCmWuMIYlN603ZQQScJW6Y0m4V9faFlct3mrUD8ScFlIn64insPi15eYNpH0q90qLJ9DzM
DVXEkG3ekMjDWi/GPAl4lIfVz47uu5pH1tIFgGqHwq4AHatxgSV+fG4ciC4O3lJd1FbE9hIRUU2m
5EjOOxLhNWUA1hUK+SHTfiZtbJk6PRIfguuk6GA4tB13mVXh4sExLxvQ90lKIoaJ89lvZBeSyKZt
0FG8EhBzJORIbLsuVlsejstY+OOZ3QRsDW085RjMqJSpxuTYetuxO1oTwzYzpv6Mg5DSgSmzTr4P
+J575iQCBarFE06cfKs0O2IrQ+Sy5FEdJO/Y1iExT2HTLMpdWZpzmPQ6rk34xAX8YK1fKPmZYYa6
/CDHDndNSy3idsAmGDlj4/bnV3eujSPPKFmbaokPnYtizlvwOxjIN3pSh0EPZlEzIGdBCIgRUw5E
OE8Xa2lozyuWnaxodiYJOsxqAFDisuo1D7501W6XXD4F5nKHEZPVOuNxLnKWDb6RgC6uomaR70wc
45MXnJWqBd63cbfoGBqaNr55PjYlXImcokIH3txApYnFPh8+6hyqp9BJi7P98cvKFDnrargkTbrL
/OYOX11/LgqOAr2B44utP4qd8VzPJOiQaPdsZjOD15R3UaDlRxgOyNz5e8DOzajtlE+UNNk69ToL
YTujNroVnOZ69ccHDWGNDc2+M5nFGqpbRAg2XhPPTzcopQbcgMsLCQFVWBAyCxuAF/r3g7+mcNeC
tZJpl+t096EymL/TWNK6xfUJURoaRJKR8HL96AMufKf1Qn3qz/WACiue3RNL5H1uvOIVI43NBaZH
DMkIVW4vHNBRKctDewGIkHjgECcfew76vhpizfRTxeKQL3xTc5rNoeV5EDLcMkRH/8lULeL4m65V
fmL7K44EkMRUtkEVVpaJJNnRoRdCjwJKrLrmKfb1a4NKcKMzOQhc76PTkn2SzUPIrNOOijd/aZMN
/uru0L74Uv8Xa/beFFC0FgT360V1V/eDRWxo/WB5EqxRsq+YxNudvx8SlIrtqL9qXg8Ph73txtO9
5WCbzl7RsjG0arBzCK62RaVbZnDpztKvgqjON1Tv+D5UHzI4+QAMsA8EflyDCrV3YviGib+bn9hz
EF7ubrvZea8nTlEYVdVhmdmEa/RDlcfYYDszI4gQxfD6OgGx1aRvsQ74TOtCY+ZqDDvX+Vv4A9ZD
4uT5tvX9RMdMH7hLHNwMZmm4UaENTwx/qUb9Dl8ObkM3d7wNSrMj5jEZVayBL01qHEYvvhFxgFMy
5Wge5zc84WIba8BuQTwWsMSy5GHVDrbiZYLht/UdnXBJt0bSz9Nok0PuEbDRoGsKlTX1WDsTROJL
s8+YHAy15Z2wFz2aWnktlKUfkF195um+VOcyGNtotl+IQKqgLpXcXIyxGx2li5UmuxEi4YMCR4Rv
Z3zwwZKHc455KdUKpCozY5Ghk9HFD6hL84JZsK0TgeDV36NujftJZ3psofucGlvbgUv7TJP0M1gq
/2lpahJ/g5848+2oRXTEshJUbEZiZc+QkRG2GXkjwyJlErGMw+zooFffdUZ5T4YMcANR3ZEHanAd
E/4kkwajg0dR24CpOIy6W20sutptlnyYSfZV6FOwY7vvnjKyzzFznSxzDsKcEMeQujqgmBsio2j+
SpxuISOR0PNZATJh5ahPIxf6yqPONew5xgwn6x4CDR5IXVDjudqI+VDLwrTvnvoxB69cdphNl6oJ
NWlWa7B9HBHgLkLkIxd/WDBElK4GGYKRCBlVMpL9eyo0tXW6+WVQ2rnE33JBcQLzTW84+BPcPF1e
sbkJ1uxsJlWPyGiOAZybOiuMKLUAySNfwckwZ4+ym6wo7v16p6foPnGa3i19Ayf/ZCvzyyfUNio1
tAZEm7wr/J9ZNRNeW/4px7vesL57Tab7QldvfWKWx1aobjtRDQ01zTqm/eaULvPzUrreEYuTgBjq
nIZkCG7VPD8jsT3DSCIRTjPDqVOvKKAPc0vbJaxnUZrfIKCCkyWMaoOriHSk5Oh1DAWz4SvjZsSc
THuiE9TnwKfYJfioBsXaY/T698pwOQe517cxNOqN5cE3NUoRDk0syURTq68c4ZPrtn946UHwSBjB
0u+ek4zEjVnd7IDS2tSdA5asJHROCx+qsttqvv5ed1ePn7ktRyINdLDVqA//xMl0YMrtROWsH5r1
RiuWP9k0XEWuPtnE4Luz68eunlGC9OJiMl6JHEtcOp0xI6f7i1+vWTWW/m4Is4b7XO1jc8hCZEBU
31z8/nxGrMuVrK66RFvRugHKorx/11e1skkRNs7KBAvXNOEYTwekvNBCipxRjB63ONDnt6zzn8ZJ
/5gWAwAo8VXgwOCmrGm2NjyrFWmQwJzdgBihDFS6CLGQnuzGpnASE948dUOeT+/S/chJvMpWp/F4
d7XGR0piHYqW60M29YlQm2uDzA7dhptscCMeEayK0NTlW50Y7L6z5nOULj4gh/Vo7ukfFJJHu3Pq
VaIAhePILnO5EjP0No2czm2PacQdGUdJpA+Ng8I8qAiGUgv+IoboodT0t9RCNT4L1Z7yuA47G36v
QnjFX4+gsmmDbec8W1PdwrKhi9NGcfCX4SNx8n1riy/fZdczATndBCmZA4P2lvaBc6jt+o+j3S8F
IVsrPWzWtD9+FkBkiwmRzkr+pJj/lvAEYzf5lCZZi44k/0pGIjDrAQRVRjyvYd4Punxqu+Q2qJPR
QEPOs/4HdjWN/NyKyGp3uo1Cr/MC0hlq7yGtGZKt2/gI3sgnGDKSdUmOtuofPFrDwVgGEo60JWyP
GTqvnZ1Yf0fOMrp1Q5wK238KZgJz7OSPNfBbdaCSEgkWjyQbExJCvMiQyRfAQptNf/qlp5CtDd/+
E/cwYkltT4bP0W2f2c0MvHbDT9CXT8pDXlBp6qtaoyLaTn/F1TSv47d+U7rq3bDLvSjMZ5TbX0u3
hIxsEvJi+g8tcP7kQ/6AKt1iDqL/9LXzXiXq2+vnR2HSjY+2iloCYSMybBQDCzgdy30ntTMyjeVL
OpyB5mimYTo793Zv0FoT5DGWWigd3GdyrGDjFTt2t+8kziG8BsiUPEzK/Swt8x1pwf0kOur0omFd
3iJY9UiGavERpV7y4Jfm3kud9S7Vh62+WGrjSgSkrgEGDLNdNkBEFDikIfZUD1ZjrUpdOewbrZkg
k1PnWdivt3ObRLlong0ZH375PqNgVpSl4mhl5dt6aeUgNgDRI08gQpo5vJ9YB+hYihosfS6tUSAl
YA0zu09ZC+jRzcjyQiLYaiWjoiq+cVZdM9wk7CesqyPIBwnSYs0q/OxK5wdG2kOgsDSPK+p6nj9o
YVCJiOqx8dxXGxpVZCh5yzTeMnN3rEzbu8NncRj8d/7K8yx2A1bQ1YIcJUJGDf3nLmsY6HezbcAy
ArsM9KADupJ+amLg5mPy6Pv6iUXS91jgMXRKwnBgwzCCqJI3x2S/2jnZNxmYF9EGaag54iNjcKAM
IJB5n7/XDRVWMF6s0iM10wIGOpqdRLfCbbwO0IgvjEN8vOSEEi9g1P+QdCK+SMviIbEqCnAPcJzd
7qdRf0p9lApIq2NG8M1d7jOuX2qmEXVBsoskegraBMrlpMO9nmZP9Uj284KQmJaW1e/isSnuTCIe
FkMY+NPIEGLg95k5hNCUMn7G70ChATse3+QXsSG4H+XAP6XQ9zrT0WOnrLvSdB/acjK2ukEAFWdr
ZZOsWwMa2GDxUREi/Hgz5HxNawJzi8xx4u/k2xg8jk8X0g9DJ/z7w6nN8K7k8A3M5tNLCNzrYJ7s
XX/+hyYqTNcnN0g9iyXnUz6wmImD6UlnOVoNDBccTd9acQp1JuPZAo1SbyfCudhnXSqT3WLQV08Z
zS6IuQ/8PAcaqzaczek8Jz2bD/vg4immYS9DTfFe0SUCYyYvWqgKDHwZiKbExschDfGiEEywgyXr
r2xeCmmbOylvkqDcvQdKPJ67vy1Z37SMy6ay8pfFRfPCc7c3JWctW67dlAqOCOmiy1sC65C0zx4W
9BOhJ5+zbmUHHhnIaEEbxebEyNyr9nrudI/63DeHstShWSl57s196Zj6H+pFBjM5mFCkyTwNzdTz
gUQqjL77HJringn8sEb9mHn34vnWx4TbOu4A1KpOELPZjiH3dEPIL/FjmZVe2rJFeLNqiBaXHCiH
mSJvLtF6WArbpUQR1eXnxpjf2Pjt/T6l9Fj//ri0WggToofYVJf/mgl1W3XwxFQBD6cbXHWLk1sY
d0J6+p1NihGWBmpw7sjQ7ilCG3DgfebdVV79N9fzCw22sQfXaZ26le6QQvyImDRtKKhp41sr0izj
X1WNe3OQxa3J2eKYJZsvwxlZtmUxg/5q3xggk4ZJgK5xVVQFZZi6TbrRG5++7eIhxYv8Q6YVGYjy
mR97UkVzowV7wN6QIid24oCB275nCqTMZ8hdwz6w1xlcV0h8CvV0zosmjHFAp3RUPNUs7gT3xqb1
mieK19sikcv2M3oeAhq7pzSugwczcwB0ItcNHTm/aBXb68I2DgXuPO60Hl5qk+m3kVhJ3QuZYC23
ZfL9UxLUqAeU/Dv2Wct6E3HOhFf5rqCus/C4KlJFXjr/vXE8YLVm81YbyM3zZTCufUpzm1d/k9Kt
rpbIa45SPuBZYvrXrFvMZTppJigeljkENffOntw5eU88J+JRC21dPTw4Q5yRNOtTi6fNe7rmDMwj
bBp3IJWQIBhMUHBKnLRTkYY45wVGlbmf5iX471NEDAKlkbHKrVgdoPfc2/QoalYwvdDBhikzn3Pv
9vFrQ9GupbigJjVeULYWe954PVoCjGQCrcZ7P3/2ilqYLUuw15bYQQJDxpvnAdFHZJ1ZfDJb7hZX
+Np3EkFbevLeLLTxLm/AyXlt6V4Xohb2K1cjLFuW2Lwt0YegcJhph8OicPvtPHaPAuH4XnZ+dY7r
1aM8ksS0uM8ZMMtT6pxdP8YimAsYQDiLguaBdi45CIhhyAVApor5Mg5AGqsY83raen97F8GOJXX9
4k3qtRy71SD3sFgJ4cYz/TF6BEzDqIp4V22m+hUEFJWGStdEy+XaAQjFT28+FAR0z8De2HhNPFWT
4EnlyoIFfm+n8Wkq9K9EzT05tO1Hk5Q9I6bynTSTEvjv+iiwVNSDm0v0xWZOfEaPq/5zIuwswrG/
XQuMVOpfceU9dHKCHlI6bqh1qx2jt7wdO7lPTvG/U7KMmyrHNJCXhBJO0n8mxi8qzYE0hOQRzTa/
awq+FTcKcpyUxeSw7IA8ubvJdDCZ1+LOmkZeX1Q0NbFE0K6IlwxGs+SCm9m15mm+W6M8TF413NpI
e5r+KZt6/nPFD87vukOzfJdOdcNb756NCludYJEtRmxCQ7BL0jLedyzWD2nQgzQELLD4xtFLyP0g
e6Eelpupl/WjLc385JhBvYl/nGDqtwBlU/w3YF/yn9HE8cTPmakS9DKD+QcDwwgmDO1kEMql7zie
IGeh2XitWXvB8HscfTjHnAt0IHznbX8ZZPsI0QLHZHksmY/bGTMLIgdKjLIZG1F2OVEWswcPYuNB
szX3czG+ZS++0+q90pE7tHHw7Q/kU/igxJg1XUg9czed4aBLit8HA6RkiyNyzII7hJIgerz57+w8
4F3b50F6TSbCOVMEx1SKPybJcLXI3/jrH7VJPRacUvBAKkho+iVl4ho6VskYP80OlqPPFAcwWVPx
iG4z2dZJRg5T7JMsPRabulewETXJmD/DNZDadO6UCkar8dl8hNFKyURe3rnlgTbzfKcpLqP6vlVF
eoGoAV518Rlfq4szav6maRPiCdn7aORngs0Lx9n6tB0YlciAd+hwcwJsVhMJePGNMdAMxJhnZY5S
0JMJZKr+0hUtFvgUIdKjllTbNektbFpGskvZ/PEHlqru8J45GNfKpLtLVHudHSY2gBLhRK9cr/Xl
dd+1Aj8rxWInRprtumRNMIOyIY03nubPznYeksT4V2Dtr1L/JwHIHDqG8QQ/4L4P3GpnskTwoQGG
svPe8Jgam6nVwhr+xuQG3zWLpAm/OM7Ysd4azEYy+v9MBmukqLb6JUp1N1r6P16ukMkYlsxgBeuw
OwzmwIs6Os8RYJIYcnRWP6MoqkNpeE8UA2NoVCdvpG5JWeIaBZjaMQHND4cGflSycWnApVXsk+Qf
In/KM9NEeTSB9eCcIEe13GQ5zkzRPWSt9YAoMtku70gg/zXKeMqFCqVRT2GFnjZDgjaiSUfLv0kB
fdt1P/HamWewmyUdP+eeg97MyrTvhNUVCxM/CU345Jmrfc9dN+CdZoPnV7ecFclhdqcpmotYRq10
oLQSHBvvOl/iAAhchJ3pn0xvq02ZogaLuW67snzw1fzT+gn9uZM8AvxeOvNWkYzJizvuxpidgGMU
D8TXwrJ/8urmofBbuUW0GzbDcuo796deC8SYlWhU6by6FNdfKEcpOV38jNXVlOjEq8b7hp0wY56S
E3zvPnjHG1yyqzJ5UofHtNaDMCiNPdr7nVqcF7y6DMCqOLI0vIqiOpLi/G9GjU2t+z+2znO3cWXr
ti90CTAWyb8SlYODHNr+Q7htN3MOVeTTf4Pe+9x9sHGAhmDZcluBLNZaa84x0VogWEDTAw3E6Nxd
3d4yx4b26m4y7FnYfBDCQOF48VwEXLH2bcVJuYUgABc3ZKCruuw49sN9haWGdOmakksN0Dfs2mDU
9JS7y5WszGe2lmwLaBR/Iy279IM6k8zyDmkgSPlF9vv4DUfS0SITD2h49GPjjEqIrHNoSy39CcIc
8NBHEOP3KN1pdrIDi2y6RT1bQWRpA67Gat2g+9uh/38hK6pZL8MO2+CgsjSIMvQwnVg5l8HHMKXw
RENzHylS3Dcl502bIC6jPnhr/fiJHAA+KjxCE8aonb/ci2m+9+bwUdj+krMwbiCfncyuYbFcTpPG
o7M8GUqHghXhG6m9czXmxVHS78YhA7JbQ27jNMynwKV8hbX+1iEWWLNnafbQrvaaZp2p+CiOHKsP
ygaFicIvW1cE7dVzs5ptIM88I/pUCWSkidamMd/iFpV/mH1nI2/AlEP+EnUBpTU5hESVbuulbRgN
4bfZPuMivhVKfypk8prQRxAsmXpcvuBdZp5vv6cZhJNJy7g2ADXOq/ATMMFjhV4g6LIW1J/iVfQv
/P/TDmXfA4K8bkKxzW6+Rte701IPR3aPHWluEFEmzGnBhG9Ini5QCScFCgfzSIRJQ/qtPu4bjOVo
x/QbQSHGcfI+u1p7tQSUrqRW9M0th/5+SuPJX8rzmdM7Hm9RLR9tDBO0YlO62UV6V3Cs0SHtVmmi
k3NY0Ir06pE2LBl4pniB/VPrrSTeAiOIn4S/uXj52HfBu0LK/WYivKu9ud1ljV4Hdd3uxhg5sRix
tQuqrrLp3xSlvelESG9cFW6FFfPR1yNWrxTMWqW92ncFqWGUrqjDW3Onh8N9LKIHKKoD0Be6X0Oc
CipdEcjUInvWp9oxRtfCfJxtnfbZr6N3S264PCUbN86f0UpeTVAA64g3Yxc39FkcnFi9ZExZqV08
p1+DQU8P3Uu26QaLto0fFCObKGhGUJUxvgSmORDBUDrPA2UNrG+kwayYo+Njq467pwYzeorbWw9R
stkjWo9Jhdk64ohEOlL8AUwEePmOIYOhI7ruEqIq5KfddEvYQ70WNgrPKe9rTnz1GPc6tRil9BJY
uDN6+6Y5DDdo1ptN9FW6+SMbLKIG2K4OgvEE3JlkNrZgBtNAcrlcmUiJiqUrlgn7iSTpN2WjDVIM
mk1weieBMRnN0QgKVGbHsh+YlhHtYRpIbOHx0Pgy1jaTGFpsprttrGIvOHCohyzOb+kQGV+spJWD
DlTZL8+zUTJNpzITHAGhdlfrC9uyaH7pkEAWJj+MflvC5LcSgICwoMKS4tTNSbg0mHkgXpQrEY5j
4OlcvCo9OplN9kvvjKd0Ss8+YoA6E8NW6HTawXmwGWSzNHWca2N/G+YBep70f3mBTVBcbgm8JWEL
ra6dmSo9TWlpH43Ce6oleyTbMdYWdsMaFxX0adImRn2HXpezVcGBL8mJLKwYbQ3ChTF7NPXo0SCH
y7IQIpaTHV4cDVhPHb4N2kxDuf+UFfvmArchfUt2KXVMfl1Hq7ptWaPBqV6yQXUb6vOV4RSEeksT
gl1FccqmKcyksbHTMkHkD0/fwrsHnBB5SzFsVOI80CQCpV3nB+BAh3mOXidVXJF7orZM0SunfIYV
iZ5TZVMCQ41GptiDeKolXkcXbuRIat46hqs9oKJBJYIAIMVFljgBIy6x1ku5KfNlJalG5OcQmEA8
TZgSGFnOrHE8ZjhafUJC5RyAsLwgI+kQkRlh4A/uRjGJDOSUuGj9pl3aG3tlg6Jyh6zfwOQkdJVz
MFX1dqjjBvjpIi3LPrJIu8W2/4Cvo98gwS1qXj6S/PycYmZkx5cLh5kEO4AT1TBjH9N5KhMVxCbH
TJV08EmqpTttnX1bmwOTpvOubFsAD2Z0EYKJdQ9DI6eJEnchWQH8qXz2AsB87cbRe8RlBRnEAKix
Li5EtyhsxG6afPaO1hwGQ6slARiDoIF2NtPoO7thVa/QqSZBNzrUsMV3uXgsJminAXOrMUhrnvBo
WDvNLbKD27QqgFkCAMx37cBsEHrlBlWHVvrpljztj6mwwQOUiBIGtgIQIDuOSoW0I47OaXWbEJ2u
yCOma55yyg7y1Ph0DTsQeawsaFwjd1N3ugcxEnV5J4CPdiVrVEwrgbL+nBXpr7LTHXwixrnXaQY4
H26j62hBI85p5ymO6xfOb2qrlgttwYAxRU/VJpO6KVHbq1S7HxlrAMp0mkB7LwliRN8+PeRuRtPL
9/Ec5KhQQ6hjpvcOh4BpSQZxSzizd4po+68Q3N5Fmzzv6A5WpsN2zuyPOmxUJBt54DmPAjcpc9ni
20j039aEoteYNNgVxc0N6xMdkN/z7P0JZzJlKw7kjbOxvNI4YgPJ1p4y/R2yBPxT46c76MMRCear
3/tqVTgjWgRyPziyrWC2SaNwket4yQtz/HuyDf4sAeZctRDf0wQZmHz8IplmHw5ds8qQBwyKgBqi
IS7e9MvNNfe+M/4k/tBcPYFBww49GLKS7PIOausCxW5Wmp3ctDAq72KBetcyZnpdi4I6b298MkPQ
Ywry7HuHU/nhJ1+4TbPhaKfZY+dI9L1psxKDyxsPRtLJT9Z0RztoV07DpzIRtlt46U4Nkx2a2+kH
vnOENwQ8raZR09emSaMyM8IXvaAfZTGu2sSl+65ic48z6T1l47UtUhwwRtjoe6B9r00h2byibOdA
6P+M/k1FWrYzvOi9A4h759Mm1dHRYSdi8zbyPbB/50qgTwXQRnKsZ3z59VdSzMWaTnB6IkAF15i+
MBSKAu1i67/kJXJzoK6fWovBQgAPjiqOSVPdk7NFMgzxEINpdxRiqP6gH7JySWh5QxzulavZB9N1
j7XV7h4JCGA6a5Y/Vp59OUVUwmb9SSJos4qJ04TaRBxCKDe53iO8TlIvwLEinAEUDeXBQhOE+54F
TSJT8GhzvtXNX7ZpYd7TmR1NUfThKuNipsWxn0J5Sa22wNqOi7HvjScsdySBOXzCbcH8cjb8bU0N
ZTDDcl1KJ6vEswblGUUAHcU+F59NMzz2fU1cof7FRbPbkOzDa9VHe62RYnPKhEGTut/otos/2jR2
+pBVeEbApePs2pLUcmT+Qis3cUCKz3+kbYqjKv0Nu+X5VJgpU7A89sg2ZGNWWoI+pZstUTk3nLGt
mSBiyIffXt7RU8G2uWZwxQRu9JsHxuVoJzQZcpEnPBe+5DIEfQx17Lda3ffbnLpmXbfWmspypvNr
7qKMTqUBt2bF+JuJtFYgiEeov5qK/pw4yR0YDQHp07vojf4dMoBqCWEApeqsW/ppTDWzbenXN1U7
7Sm1XyYcYhrp5neu9CDeoyVd2fMRHcHH5MNHyNqnAdo8xFmu/xMK2r65lKnP0Vjhd0BjNlRzHMx+
QapIPm0ZEgBGwjWUTsUfQ6/wDBicR2PDIg5UCNEShVtn9E/a6F+hAAfm7L4w0J93lUZTnvHqdipS
hDoqP+jsHvQs+bL6EclCfmAk8NqbHs1nITaoyS9DSjejd9Ev4aX2NlYGsdTr4ouJIn+Xh9N7BE2K
cAjtLte5ZMAfJ1TFQjAllwqzMGhOhyueSH8wPc5XdDWw010ieL0Z3Hv1rfriQXf05OBo81Zb+GUJ
2rFmpJdW1NNr5aUSEi4RM16JYXOs/xRD0wWyQmntSHnJx+gC68FdxUXyJFIareZzjpP0MWlJwXXw
3uCfYW/sfCLXQrzlXFO5c5wFwUYHVhr7pmbmpjnDFe0vdmzCVT2sbWtWBuDJ1XPbF0ExowkzWNq5
AI9shAvdYqKYOEgFunuCaFC8yvi5dPK9rzXMhrrIJsSHVqJPBAHhtI+ErihgPB7tvJGpS09kZ1Z6
pxlXQJhtqnFBAsnwoexJdK2M4Qz38t7P4Y+jeP+aLLjUGvwGcx6Xxoq9nwYou57l3RjSjNvBDUYu
cOu59d+rxn0bzEysTMMyby1m5oTqdo25PjkzioMPP8QqqJkRGclb7+qvGMJPHsM6vFtrt8yPCKtA
WNMsC7KiUpu2T5YOSk+/ZJkSsMQTarULs+mRffveS5MLecxXi3nCnGURSqbmadQnOlIQ3bgShpi8
+PRzL/weAbYPzkh2qU0yGnqf0wxjZXaGfQmCelN23as9NNPKn/N9R+EZYA7+0q5tg2OPQDkAQcax
Rgl2kOoSZvE1nFJjzwSZ+WUxtxsCQV5z6fmrempwkof7YcbCoCFZKVrk2nY9jcFE8trK10u6lZO3
7yrnPm/jN2GNV+m9hEbCvIPVd2UzZcCKa76LSj1mRIGFwEErUy2yToAbTek8JK1NK9NyviMDKGsX
QWE2I+RPgLp1DazYbAV9q34lIRWGcTaBI2JiVy+dRZHsRUHU+UFmzXcgxS9snJ71omDGjvAxmscr
0X3XzDTxcvGWpAONwDzeWCJmA+0y7WgHDREh0vFZt/50ccspT28+BtWUG7QFJmV+Syme6LZB4su3
cuy0NYhbAnwlqTZtdkbtisWdjsgEbMPoPI5FQMZlJ1D+lWdzFN26Y3UPTEGFhmSON6XEQGXb+dby
LZg8rPtp90z0VRPE5dwyuGSvRotf7FRPHWYWhAdXGgh7JIDx0aumoFfRR25aQ4B4QwIpikAuOcMp
H8dpJxlnsxr7G4GObUX3825oEJAWEN1DuzouEzS3+lz+WSQWTJ7/Th4SwgrE6YZSi+C9IE8t019z
e/iN8rCG7tODumBHP4UAZVyMXaUxb/JRj9dOhus/XXBdUQxbymltxCbmQg9x6PBO4dZL+MQ6qSNe
MJxHaN7NQVEgqvqYIKS9n1qdMErEjrtC7vMRk4IAQLZyOQo9J/0zDxxbA2/cpuiMR7NgPq0naHdi
3PFzbTmbsK0SBjKcBRmQW9A3mK6lQ12kuob8klzb9nZWHQsVvsQFTbSfn8WgNbGdLA/7ufG/E2+I
jzjKWNhyEz2MtwCNaXgv/2OUbzkXbvFi6mYbUh7T5at/7rpN82ha8yMa4WH9z7P4eWgznnJgEIew
EtVxTv27Lo2mbbs8Jbvtq2NGttPx524X5pLJN1B/WV0gC+N/+vkfKqgGqwmhTkAHBgd5l/99E8GA
sIxF6FvLxUiuCX6gm5iKIcMv+6W/342ft+Sfp/Vz95/v/fWa/7n/z49/XuU/d//XQ36+16L8x4m6
vPH/eszPc/jXX/6vR//1p//185//4p8//V8P/19/4X99j7kCz0cYvdg1mr3990PwGBf7n2+iqEBW
98/PzdTDI/Vz/+dJ2UwRZ5bR/7ywn6+KQvp/v1q8s2kHgvM/b/R//f5fv/qvl/ZzV//5I3/9/1LN
xf7n9/96mZO1gTSyhIAB0hjlnr7anS7JWCl7yveCvLAI9tWuMBGkOz3qdzPJRlB39542DTtcCy9M
znPqTG8/1J4GhOl9wES1blEMMaJGRWH8yeiAUsCjOprbMD+m1Faz7XXrmAZmbCTYymcmmSicHYtM
sFJ6eMYx2TJhObm64wAqdJErQoGeqBX3ll6xa6kCvx+8XWb39r4qGT0gVUYmoBQSOv6nbvFHNdmH
VMkfCxYMrX33O+5VdmWG8MqG+mq0CVssGberXkZBK7PXjEiGTdHLr8yEXe5KcaiiuUe1nhrb6ItQ
K2tLt6YLrLzzNia+5h0gf0JaLfcV8hTlv94eucpYl8kN/6hO9sePaEHN5H4Fa8D4pEwdRvkb9R+N
uam6a327O8Rjme58DIdYHKrPkXmwNUzxHqAkI5hxbK6OIbcIYJxNxPkLaeweR3UND5RZVObJaItz
i71K3/0WLSdtj2l3bVmDhMjSX9oa4JzXHgj80AiTWGQXYzSgf3f2RreoImKJJxhM/6aHDb0xHJxh
/PVVK0S9bVL0tGMniGUJ8aw3LvuurEW/LWf/la4ayQu++TvKcpCmFRMGmGfAwWm/C5VKQOXvfs2A
ajCZbDCmoTPKvnpt4E0MxhROLxC0Fhzr1sutbzXbJKe61Y2QsGseyz/MA5LnHHlKMIFNY/NnfIYW
qv5ejrgd9Jd2uot80a9joPeb0JBr36rvGxVjyMtoxzIeTddhcj9AFVunlTueE6Wv2efESGQYHScu
02QCcVajQaVanscMz7Cu++94GL8aW/tTCILvgMydGsKbA8dVjAgs6QRWaOxsHFq8EaOGDN/cNsjD
9SFi6NawHe7hDwUDOYf0gDiyDBO2P02IT52Z47FOgd9mWaC5qC0dh4a8zJgkI2gnNJF4qiSiicdx
dVUawQ9Wav8GG3eY9fA3xNtxU9souEnqMSrH3Lep5q+NpObX64G6nq7rPNDC9b2bFnteIFFYEnW5
qOkoBZMcIG4zg+7Ev+KtpyZb9K8E0zQ9JXeVttoeli71Ze6bJ3J7MLWmbbd25mXyMlAmatlel8UL
BfBrDwrr4IavjDPBFaHMWJEqcu1qNw/KEMCJrlkPCXHBa5u8J8wOGu5knGQnp9gVMYP+SsG9qPvU
P2t18ejLPt5CcMO9A2Miat/xjClMY8OuGgbjzhHJl905/R6LI7BcAdPEDUPsJBMDnZg3F1rQZyRY
e13pPkVkkDG7nCGCWtXKLkp/rZwcg995FlQ/DV2mTVG1L66i1aV08wVPEO98Sx7AguJI0Iloe7AB
aAhDr1i77bSv41g7jr59nNmrrPMp3FQ1unoNDtkryZQFw4cJQvEmQQfWDwgBmCsNeyYGq4TUkUhF
9h/D6/eoEgZiGMzyxMfJ+7GEwnXoAvKeNgrzitQ1fg1ElgcuVXtAvXGZomFGcIm1I8eLls5I3kxb
HjqfJorWFk/MoV+5fNcrQ7G6IYTldxMmv8mXT3OuyMi2Sq353HZ6H7QYI9cTvR7yhBPskFFNa0/S
9rWrQ4GUaW1QIeu6OkXVm1npzwOiuL5Z7LIIm82QLXiWaDugyHfZEH+NQHCh1+rtJhum8zT6vAM0
1XXhPKMk39CebhB1xcQpecNdY7avXeczdJ8AEehMvncww8kYRaRUmPrOUiRaOhQDjppYzDesEeE6
zsEN+4Br5BbQrLObiX8kOK86U5A+C+E8DrKmRKAJvYo2iGByeAuc8E6ExMnrMi45mfMwihpFjdpb
MbEeUsf/wXTIPyGf3LT0jXeOY7er+kOPyCmtac8vwFKrmmHQaslTW8stLBBnUyvigwQe3iHP5zWt
+9vo5y8kvscrAeJu12RIV4oedajuPo+0OJB0oYaTw/iRNGa0V0b7XJJ4JmyUrw4z0VnJD9u9T4U5
IwZlHkMC0EkURb4aNQef1UDvKF/6Y3lrbIzBIrO4Tv1NrLdIA+S+1Rjjdzod7xLNglOobdMW6tgg
sOFQR6XtaJvMsPHdlPLbNcQdCvFo8tGnJwyx+SBeagPckp166ZrDXCDfZqLbHbAxFphL6+5E/fEQ
+vY9xwNkNFu7tfqwd4otyYbqmoimwmjdJ4S3KUyG+jbTikUTTKnceHjluybjsmlrG03zyL0tX7Qo
eQXWIHcEC66Ia57sl9KUpNoSArEFeELfX0sflHCcfdg62zImIdXWcILRyArIOhxXj62pl4Ty9Kei
1P4ww3IQcfE0Ktd6f4sHPD0ElDHf8+p57Y3kOUZYiEwjO6DPbq4MdO8ZNq6ctn4b2tw7usPCsWbH
0pPNI2L17LtcwLC0w/oof9Gr+OJrN/AUF9ICcQg1Y0iTHp8Iw1v3UE/RXUlru6lMhh45hIO8JFyl
ZxphigEKYh9EjFIZX/prD5PxGB1CKPXkpSEIAfWFmlzG4oEBmeVYz9L0GReks3NI+sbbeTWdDhEx
xa0xpdD7ow+b665zV+YIV3Vtj0Rrohmcr13TEYc6kQyqFGnGZf4II/FTWKzzIv5SDPT3tiyekUaq
VTo3Ourn7mkyzHjT79vJ807uKGHlEk2h7BCRjF18u3FzJp78EWuisY0Jy2M/eG4xuV7sCaOx3iXZ
NrLQHcBNWnVzXTMoWTXKQQU3kymO1MaJ0LPUYIWtkfwkMbC1ssyjU+KAkDrti8+CqXZUTjemLQwW
EvF7TmgJtcTyACQw4qDRp4csyc+5/RQLpDOettWEpa8lI3PC2ZhUQFjFOOJ9aNVwxwF5g42wXGSo
8kWCndEif1thGddUf1Zunh8GZ4mmqIxXzItOmzAfsjsDiw8jVk3LjoMj75AqWOSbMwRWLbR8S4BO
oZ9S8igCD8Eh/4Ea1K1I5YVQalgRRxqXzzGnV1cTSL8G5+ExWUCUyXYk0yFKjQRuOGWznbj+ckAz
XurqZF8JG30I89bIGcy9b8a/TPtlFOmL2d+QYdNKk9V9bGcA/ByG+pXhvIVtfDYjdO3RRAfIUWzV
52ET+b+hE7ar3E/kKfXZSEdofZKpeYv9+awNFrzsaY7hryHgK6rAIYtINgkNR1WSECC19Szd9940
35pqfNNnbEiCQDaSt7Q902/UVw07TA7wbdbQmLJrbLj6gskyA9Oa2EM6CE3AdjtoW/BjltrrYpYV
iquwTlTsfePnWwCC/c411QPNJnLL+I2dm2cv+YxNkvWQtimDb2tI4b1kFlEGdXkROZpis3MwSwGx
T5K5XPkPYwV5JPfWBImGJD3gthp/lxGimDYShyKf7KMQI20r5TV3GSwj5r6D/TQD/MR00znHIfbj
DXqQb7LkBfIFUjlHP0Eob6vyZIYFdsGIQbFki7flwD9mDf3edUhPgWO3d46tEdXEDyPQQzZEym4U
hQ9DS8TNWOnIxfys+8iJr/W9WHspHLmre4fYZCXHWxeypLAHOdSmN94wrib3npVcDC63FQlW9KJG
sslCvfuuYTIynW3eooWBVkCd2XVmbgeGRXvt54YWiL4HVnLUhU0PPEX5TBCF+WwneIJcu9dYClLr
uaqrv+8OsTGeQPfRbMf+iuks1S+asMfXxuNAEd5rrVR0KYWi8suY0Ue6Ph+QAdcPXuwzUh5dDYsx
d2m21Q8AkmoMKAnQn+V79XKDVMFcc2RYFLvc/bnpUf8FqJZomv//74GynLCrGRPTvv88ri2aDgOA
fm9wwm1H+Ly3Lkt1NC7jb4OOBuYtZzqotpnubK13bpZI3MBM4o/WGInPyxuJbE6Xdz9f+ap846PS
D//6/lCLIwkLCGYddzuD0XuBumBvJuYe2xCM8Us7GHZQop7cG8tPu0R669rR6TdGbhPg9qAydq2Y
2OQwOg2Lw225pyqX2VWoPZv0ALmaU0nidXcf6rx5r+0kfJPI0IHJWt6RnWX0Usoe/7wWgscwum3U
qoxQKB6mso1M2uZtZkS896NGYBhMfFKRopA6u8nOxG4DZmIbN+HhOPhG414i2pcbDazHbbB1tl3k
ErwvsQgtXYIXYNBPjotZXFs+FCf0ySFYbpK+sElXYgM/4OwYpdvdnDKObmH31x2hl/2tRuyF/yUr
sEsuqqLKJQo4DPOTjBC+DFmt31tanAZl3D04RmLvG9donqPGfiH6Z7p2y70kw5vWLLF4Pz8ERAzw
oKV5xjXI3vdFlMABUgzUle6d8laNu1L3srtm1JqNO9risc1RIycdk0BwQVSOCdPELDHvXV+oxxL7
GtWtK/Dw14KS30OV0sxfLU6bRs1/lHBPdY/Tz6LyhL7bvNPp7xG0Wg3+Hpy0E9A5roBsOOam9h/6
lKYyBsaRRmXmIh4r0Zpbot+zEhYnSzSoHAy3OYSays5zRq2oNZSPoZTuA1YT9wE4QmA7XAXHklO+
ad3xpUpgxiSD+wYO3d0STDXtfu6WBkpu1koCrDRUkbPZPQ4ZYwhSDdLjz110r/5umMavKm5fozwD
Pm1ZjEYqjdohV8ZTHuc1VQcCzy5kupBxvBilzgpS3Jn07Z90pKY84e4PvtnwNEf2tJtc6xFsbnhK
2mEIoh6bNctVeyWnvL0WIm6vsydhvbu4XH5+ICTXRjQz/AQSxcmOmdXKUe1Gp56CDMzGJowsdR6J
zz3natODUTkXxsy2ZSwfzNzDhlkXjQ2yhy8TGd+1Na5cYhSuadXUD3E8flcOVFIw5R5bS0s7gZBc
CjCvAuZrPg+kWX0MDXGhJbuvCz0u51C16X0OVW9DbV+fqqqerj6hO4GPL5M9rV8yjkrISa7schMN
CcYFrpOI7SChrHJCc1eFocePVTESkCv9+jeV8oeZGP29afmshPnEVbGBIOEVmXXv+Q9FW2WPPzfK
Sp1D6DGU7VLkn8RbHn9umCDUR8KC6qPHMIC2x5bCWyzZQ/G1m6ySxnAyXkLNorhhOnZOo+TmZlF4
mEAGnjteEGBcbyVAfV5IhAsR0xTbBF7XhEuupLijPRBoGCyfQ+bvjMGoJ+LNiOX4TuUEVDQWk0rR
fwpEvi+EuyZUdhgZfbY1OnDnneFH1rNDcihHp2OgfLUpD1Q/77Qqh3GVKvNsq/pX9pPp4Xfei6eQ
1Vc4Eu8Lju1cAJmDDIJEIJnY3gNVusyaH+9pTZknaes6LZY2PAh4cqeQ/DvmLLiShm7eGRHrYOki
T+aDrH4b5H+TCxF+8+JvZQIeu2U6bpGod/dzA5XujTOeKnMQ2gNyFmc1hoX4kq/1pBROSsSZDcCY
h6nCjcBGf02n2T3YvtNf8PRRHbVK3HRogytLZQZAur451csNv37qlfnqNXX0XPuev3W0CUFcLLUn
bJ9Xl73palwWZT9OtrWl5y+tX9vHuDVO7VR+dqOWXnFSJ2aARVyxWWDbEs3qqum1fGCBNPdZ01tY
XSP5VuTNg4JeHjBgAwqWaN3JoyE6Y7G/YETXtzCW5XEezeja++lNL43oqevyHVP34Q7qULlit+C8
TEl1oMQMTwQzZ2tzxsTFfJkiXrhoBwqGtLCptWNRifbMWlBtgZ9oj+yCcMknyC+6MXtLp3q4FQnT
mzxN85NdJpIYGgEHVmu1p1IznD3+PMhiuq091ShU8i66GYr3OZLYjF2OVK2Ilu4XZH6nOy4x8uti
1onj04hcLgtOKsLoiyuIRJt8A0MG3a2tbHWN0x6953KjS2u6YrG/lWapDn79XlB+F2i28qIGGwr1
d0/snA+TjNMLLQsaVQ7dR95PGgbjgJeIaCULS8gKxaF3bW29eEDT9iWrRFvj2IzwBReUYJF7zMoM
i91yUyEa8nQ9fZhkAQqBJmpH5vedNUXJHf306lRZWFyWb/3cYLCGs19kBlJtKc4/N/nM2pcYYt78
3CWMzt8W6MVRTmb6MQrr558AKZrhJVmw3FgxEg1Z+WrfQpo+Obozb24hJ/nd3NLfowOQ7ip05zuB
U2o9pfkhamM25FhqiHYR/cUCLwPvJFV4STAg2aTkbDzCnFCKkCTw8xVdHXa8EV5o6UUX1XACC9/y
t2CNKSkFzqKNlWfexrDE/Ogyjpw0ikVzLvTHoqmHw6CA2f38cMpQSQg1YsplonMyzZmW/M+X87Ia
VSRCQqm3QW3burhK184OnWqsvWgFpi9Efh34Ux/mcDwGmZfWGwNOwH0+5ygYIyBjjlVL2tilB+zh
zO6RUzcLjROQ/fDVGBHeQH54dscspOVuEhMWte0thQKwAi8hD0lYZyfS0dUqb9yCxC3G5Fw81C/V
O3WAjBcQovWLhRw25PCqUlODwpv368xurtFU7lMZWpdqzHCrN2SqgIOwL91c/X2TdXrBxsqcKA7m
8qL1BTABrEuHMqQc0CgkEhQy+xbpUTDh0TqxGaIuHtjgz2P37Pte+q3N02ag+Y9MnUmuTQGIarY6
qyxxH5TdpNvESrCNj+IOGkcNVhVAsgVY/F428F/M2rbBoUzS2LkjZr1xaVqwZ6Ul2VZbLkfw3ViP
JqRo0Av0iaLcspmPl9nBxlLJ21X7R2Sy2k6iKLtGmblnm/RbRgXZqZg15Or/JW0/RQ45RLAM6bPL
mM0tihmHCjA6cRx/FZaBvmhO90yPPziriCSOcjNo+5DeCcZNrqY7dxLtIZ0wysuOPDHwfxT62MoG
a7jMenewvKLdSn8SKxLMaV+7nYFi8kp7l4lGKRhmDDvP4Mys5u7cKqpTC3k8w7Gga1ly7cghds5P
A+wDoD0tVdDh4gi1xPTcmXN6pn79LBnCb+3cPqqpqg6ePrnnycQjUkJ/3i2c304QYMU29aYMTa0l
Fst1X7Gr6yq+YJhkRaU4Gk79yYH5XlTTa6bNYOWLLj1XQyCy31ndhjfbs/1TRROWsrfdenLpFVum
flQ0J4e0fkrxPuYJqau2jWptJv8m8Q9kM3urOPbOUVGkG+Y3qJlL/zMe2ODlk/M5lANQB+IDxrSx
T5U5XmPLe+6SmiXs1MnLbLnaiRM234wAPUmWX/Vhiq9F74m9i5ublhFcrCNpAZnEBJwMpiEb95kL
jB/N59YgyXhHtstXJvfxZD02eYySGBHwuo8E+JCOjtY8Z9omdd340rumt1UKPVRqWK+zWyBAHHrQ
xQLQR2yy+229B7O0d30EYagvPKYQffpV9vIj8c/4RAEjZ8y2yqbdNI7YtSaaUmyw91i23Nj91QrD
Rdnms8LYiMJoZZ89J6Jh5VIAVTYFfxZBECqMbG3X9dVG973DwfrFdOgxE0h9NFB2Vesf3J5PDuTQ
b8AzeynrJxF1B7ZDQCAy+u7RSRPDs+d49ES7YjUU/UfieBvebwFZLsHRgK2SNhXaovn/GDuvHce1
NEu/ykFeD6s3N/2gT11IorwUUoTC3hBh6b3n08/H7Gpzqgc9AxQOkBWZkSmFuPdv1vqW0HcliV9Y
F+/6U+zDgUNSVi0ZYXaXclnDpb2zyzwnsHjbaCMWZpOR8WDafHz0YNxF2TDsMv79xz6fjmUtuIQp
WgOFsUmuY3NBLzJoyB0slowLJ2oPALPX1N7Zxc4pjCJ0gI0FLLpgPGOo6XjTraQ4ST37CJTy2PR9
e0AAwZhNiW9hn/TLzETXVYdWvih9QCq9MykbrVWOTiSKtTOkvRvGyXSKdKTdjLkKNwKXoefypDhy
D1Iih6bj32kJbA5fQICxMjcPwDqlivNdEsu5AL6NSSYyyEaSKplbQFUtW90gMtMvQ5B8dIjWp86E
uIv+D5XFOhtzfyc7/8UR97jS+5Tiwm+qB06Zs5WhBWwkU4P4LlTrEdy98prnzSe+SdTWoU4oGxz/
Upv/DOAis7YeUWeQJt2Kkz5EJkSBdp9juweqM4l40w3jTzdEp75K3wi3d3Z21byiHwrYUoSfwwsd
N8sP2U3EzbOV8kzeoxiNHZNs1mwqe6dUfFghxMTSiDGcV8rzgHZm4dcgBtPgTerjDfMEo10VDjR8
uMj+KBQdhIjOyCpvGO9ag3xolYfRi62F41Tc16Rdx1GAWngiXjgphg2apUyV256SqSdNyzWa8aKH
MlyTgYELNvIf1bSy2DbwLvVduShL1k+qmC6WAG2uNzN0J+NGg+wUiLJZMxJ8pXzzeeY52+fFjNVg
G3BY5q9J04uwp2CV6Qgsr2sM7p0XI+PCRayIS+epZ+LN36KZO10TBLBi17Vi50kpMn4V9Thx3E7X
jNS2rOPaVjw9dAfnPrFy3029HD11IQCei+QsQ5xTJlXZ7zaY0Yf1npLS5iRHPa5fJ8TBpKcNbxQZ
e+LMP8jdcCVUyLD4zto6xs0O1I4L/dDN0LfU7988NVW3ZgdAI0RdZpKfdkZXI5dp/iG68Qt58mc0
qpyzdvIerMeoAFhi8xzlo30Yqs4+9EH7FYXY9RhbhyujMQjQCPVFoGc/jiBjilPjE8HdUyMTFaM0
1TFbTwsqp5rFC640dDRxWy+bqnKTCgtOyU5JODDDU0EHWyrPREv+SIEjK28uUU/f2MyJG2pWvPl5
fqWIf5Y9jmAtAhFRe0dfFEc5Tx9VvP9laXwHeJchx7cnzzsPeoQGudhOPX0c0birMRC1yyYM8T0L
XaNk/T7Gn31qvEubSYRSiyXhYTj4ItTppVK+NKFyYWx0suyKPs3eB1ZEOsI1ah3E3pW8px4xttVQ
rmG57RHOBZSCza12oqPNkIc6Xg38U1Aat9Hz900AwTdysI6QhrBPqxRJaAPYGA47r4d9Sx1eQ8vm
cwKu2lqn3GR8/iO8XmPdL4IxRQrWnemJoGwkRGdaP0rA8VE6mbOyN5xQu9BCsRzigEW+b5iYgNGS
ZTMv4USqwL2K1rG1kcpbBldRMCijG0r/3a/6blv0txg2CoR+He5Rh3ORWUmm6YeI7JsyAmEVI0pG
xfmodyxrcyufxc9YVgFTbtlWnm0eM1ageBLFvYNCl4iZfm+lzhv6pXJpeiCLbdbXbOzwT/X5UQN0
BiIY2rjMv5JGxqQAe8dM9xmrDy1PYqAlWz0qr3rtvCZt+VBGOKjThp1Lhkmyy9DbAopeTKLY1lPy
3oYa516YoqnzTQLKl7U3X7VVyLrPgn1mOS1yYoLzfJvlHx2nQQe3MSqVjzOIDQH+rGr1H2zbqqtw
KRFh63Zq4vo2tnqtAZlOpOAyQ+WzQ4Zd+GaH3lyl0iIPrJoCBCJW8kWE8TKwpCs9WHRVszM0JK3s
eDdVkL7i2kXEUZW7JHxrC+89KXrNHf3uPVfGaJlJQs/rxMgIDSC4oy13uDhAXpXOV52T/0wt2Tbj
bTSTt8KI21VVoFOMIu+gqk9KjG7FsKn5hADZ1PCUjsCquWP0ISbOsEe5MInqWx+Ft6olkYmh3uHB
jo4MAQ7Ch5qrsPVNyUPkMFVyrGCEEeVaupMasEr0fIKra+dP5CH3zEK4VgW434oNH6E7uVuo9jdC
ygIAgwRCnVOmNJJMGFs+EfAIktKfDDSVnWtlqXZE5RebhBVZQeXKksVT/NFper+O2TZji0NzMRRi
p2jRc41W3IOepaAdmPXatYLFo1byy1RoOpkBt7zHLybV/gGTBaxuEINBiGEgLJUHOUpWCGP+IpwH
J1cKRED2UhtafDiwK9cGf29qTg/hVAKCbGxQnn7igq5o4YwY7AIHRp6qSqcodBJ2GJoHyWdXwLcO
iGZekPngn72yBChXx3gXHu1UORVmrbKQg3PKx8H3k9/Dx2outiD7B8U54eOrvJTSWuR55kD6PkyZ
Cg7SMaDr1M57VXI8BiZ+WqeQrxV+kVUeEOinRJ8hApq9Yis+I7KR7XuVfYyUCD1MAd7TDyegnTbi
DyqE7g5FL9dz7wILQGTN/FppmA3mO0TFKSG2TbvpxviU1ma+RkJRL6TU7oUS1ISGwBudeu0rOZkl
KRsGMT7LTEem2tfhmctiYcb8kBuKRoA8nWsHSbjVmOwuwaylLzkRSmXR3amtfbW67ltwnrHTnOu7
BvMzciW9aZ/MAVWSF1kbYdCNFSBvQhvwaRqwkWtq/OZQFi5WEVVUibbCNmfcVoyvVhoOjJXfdqua
MO9LrTkXNlZwu5ktcm2IL+Qga0ps8gWaadV49rDygwALd8jk147aq8zV4WjroB8s3/7AbzGrfuNd
jt0Pn1e61aYwX1Wx+tzbwxXLEUKegeHSlECHsKzjMBfuTaE3G9xxyKZkuqwjcg/IZQEIEA9iA+UU
b70OIIu84pVhO98mPRtHXLmfJv1AhN2BsuVY+8qnFzUHbJGuQSaYl3dfaBqKnW6Gbwh4xJ7ACz4k
cbDEwBvsSM9lrN2V20lgD7f7ZGOwIUMqTKGJuOxE8NMzAh4kxWR4FVOxiOhlCClgCt3Aiqocn0d2
4qdMVDAKCKgZmbEejAc/Tp9MvA+JeCgQPGzKKH1VQrqlUre3gP33DZDw7UCKTZ09+ynCcdWrCFbQ
wC+2gYbDvAIpp4/FBhpzTRwGluWKfIK0+czIE6MRQFBkdfKRaVq1JGuTJA3wpW2GESCGPptUIzEF
Bjz62jr3aknAyHjD4fWgaj0KTSo2RsSJT9bgE95AK2j2ViKDvaKob0ls7ZJ6ZhpKC0mP3ZFByUZg
GTbT08i4M+2n+1IyOYwn5McGkKxsJnb2zZxiameL1pxQustZ4ZCokUuO+aNashpWRfM1gYtlsb8T
YXM3VpO5Epa/BVs5HnCiv3IcrmvQtbEyTpxXrAzsyD45eotFbMQ7ncf52nRGFhE1qEqZd2tt0m55
bLyaDR+kLhzoOz3HWZW2s/dV1O6DB1x0YNCw1EaxhACqbuTIZiUg0yeDSJAQKkLYnQJFreLBVepz
5kNoNC1wfNNU07ep/qdTMg8IPI+fKywuU1LBVAAAoqKnUa5YwgBjofkWPxYZ1AjIvF3RmT9arKAx
RiBgJzgGcqZ7ZK6c4SA+915FdAmhWSLUY97WEReIyRK071Bu9Dz98ZznEsrGRcp/yEj/WZqazcY4
rLGFAC6YPO1SEtfHdw1oEifRgHpv+SeQT9WkmNQF0MqAoAKIIvax95rDTCuvvVzAH3Q8IFYqM+dP
S82DExJmHvSngbRI8kw/msJxYE4hlhw8/V0vuPCZSCOemS1P/JDV6JxWhrdv0TF0cVsd5AgYVTbY
x0Kg2bjr2hUAM3Nl1IYbOwkyehEJNuhM9bG1DTnnQS/Ycluth+gVQuTYP1BaSqg5LBg8V5ofBhm0
ayJR/WU1kK2FbiXfIrJc4IfrV1FpI8Aw8keT1eauFjOWl+d6BxDDTZpFEAfFpqI5xe5FT+fwE3d9
uQrz7DlQm3Zb2fBtgiABIq2zIhyfPUOBZYlchbXoSoM52qXO1fHi9BiDG01V8zJUjIZq2jyjb+Nr
jLmWNd+Ozf59R3ROUZODp3mXUcln+FD1EfiTvzdJfJaF1R7rLiH7B8t0R0zXWuMlkiqVawvVILM2
E2/sacC0ScI02w4hoVrMNYLU6lVQFHRmVsjaedqNhceaoavuU9ImEjiTjFtQ5KoBkk5q25KEPcln
XwQwO1qHhF6WF1iwzHWdeckWx+VDoDkkxiXaUij87TJz9koYkm0AHXRpvbJHILgjQ58om51vM3ri
48xkqZ5wKDaAh9Ab1NwIChSFsF/oiqXxjIhsXWSWRQ8wlsvS0E+FD2kcW6eN06t9Vh1Ib1W866IB
PHQxDyFy1kStGd1VSkf0vCaPv//iPqWgrUyd/hQBCIueYkffwpOIC9dG9FAAkwOSwOELS/x+LCJl
nQmKFk3T32VJLGVLVcSB4BFtuAuM6JWx8AUUBhhG2RABL8JqEVoSQsAE9RSJF789Yoz2649/+fu/
fg7/2//OL3M4WJ79kbXpJQ+zpv7zlzR+/VH82/+9+/rzl63amhC2pI0WOt4laZl8/fMd6pTP71b/
F4qJPrbQUyzjoCwPDkCOcwSQ1DEY/bPiHU4BQEUPGJcbdMbRUxi8yUllqKsRq6ZVDDMdgL9hjway
r2BHI93VdqTh3Vvjdmij6q6LbevSmDovssrw2GuzTKLz7v4fr8P66+vQ+eermqXqhqYKAya//U+v
wx77qEgzUO/AW9ai6Oottu5uIYO0u8CujYDR6vlKsoW/llH8DEECmXFanxxpKefS9pztoBUfZTwo
58BeG1XuHxMzfIhse9wTZ5CBiRCli/EN6wkGUFvtlQfLzLyzOmYwEIPGWv3PL8lw/vtLko6jSU3S
e1maqf/1JfXcB1hBnNAFbBbxxrJpT+kw2OGEB99LxLPw9U1P+UocUKCtYH9OdFz1FYZk8h325Ubt
LI6GND7TFWiDqt/9539I/WUsEEaPpZU8mEnjHH//ZwJDcWRcX+PSSwa9uwN5yBAYpf1tbp2WZV4Y
kPmBNXUdCUR9isdsqId6mxf1sqrT5lKJ0V/oVPDz05Q8IlOlzbKsac8qL3kqLD4/DCDYRofDrpFt
wag5Cs+tSu2UBGRN/f6llXHoT0aCECRJ74xUs3epr99+/yoxWn/3+53+l788BfXvp+Iz59WHftD8
0y//fstT/vev85/5j9/z1z/x91P4WeV1/tP8j79r852f39Pv+p9/01++M3/7P/51q/fm/S+/gE7H
5Xltv6vx/rtmG/LvT/P8O/9/v/jH9+/vchuL7z9/fQJOb+bv5nNh/PrHl+anX9XFf/lIzt//H1+c
X8Cfv47vTRe+/7c/8P1eNxwk9t8kx4UhWPaw05qfNxrO+Qvib6DmhWRIqYLTkUL79UdG7l7w5y/D
/htnjSYcS0pHCM1Rf/1Rw4Gfv2T8je9hw2gjn4D6nC/9++v+xyn2bz+w//upxpnJK/kv55oldPAP
DiNbW3WwQaOY/evDIyABj6oJ1Qll6SZgvn+ooDAyekMBoWiNfxAw6A4KpJsxLfaTcx0hrgX2tEzs
jVqNS8xrVbvzxuKe4OUFElfXyOISgZRNvcBijIheSVkNI7dmVRI7QDh9omZYjEDdblHiLblJyAkI
bmmRXhJ0ZE+pKe90H9elGr9MNWmZOsydddxyqIftcSQZ2EiIBSGc5zC2pFgTTLokm2NbF36zYkJS
joazSbLswiYDVovWHMpIO1mxwi7YfE7kVC46MiQWMjbU0yh67BFM+HQHnbJSrloRnDIY5rZJPO6Q
62un0l4sU6nXxihRnwoIs4QfYT5cpbnzkYX5+5S+T5H2BZl0rdc56oCCCc4cKNE9mhXNST9Cnw40
TPZKvBZ+cg117Wya9B1e8p2qrwPKQOA4JMAk5HOMOWOaOvHe/aCg6wE7B5xF8c69TK45QapaMO2a
GjJR8cwaZC0FAwiKoJj4xlLXoGwMK1sdmU8OS21STkjnXT+kcu8ZH9QqsIXKZ3iaoxfP/a0Klc8x
HxX8Gcz2oKCBFlzR3m4iw6Rf7j4IqEmQTfVmtWY0wBy6azYEEz+VWfPEoC4S3wz3L/ObTN7xivr9
A3A1+aYMVT2UhepwAAHtxsxtISYuFM38YCKCvCphqUmLo5/0UIGZjnc3GPDGKg5zH/JfwmHbaRB9
dIK9LO3aRTRyAX5VG/l8nlobhU8d/CrP3nohsiz2w3Kf8JvstsEZnTXLRu2OEEoJ65uM+/jZyR5L
FWBky9+D4sbymailiOUNolr4Romp7Mh22zmoxIMMR5D+4gNmYNjGXhQ0MZOCeKGE2XtiTWt4zQOe
diqxhMh5mrp1KoHohk3HjgqJRafrj+hZ9nga4uLM7G/R1s2ncGy4mHBbqvdYiF3Mzr969HP/0NTD
rRAR2EU72o8kxCoFZs1OE/XanKI7Q7TkUeR0pRDjc+JkpYnjuakleoIk3GiBffUo8lk+AkynPIWe
BmERWXX8EgwDyTKq/lYbquFibod+M4ljNwAK03UDMRokT8zeVrFu8uxQg0UC49oV2XLI4E+mZMsB
c6+6VQciEsW/ZrwBUuu8j7DuN3maRLuOXLazMNJjCnZ41ztkgpIjO16ZvFXkkJFDXbdlsvISz9mp
GbPbQYKPB1CSmPBqa7VFrpWEj0JP9Rux4foDkWAN+6mDE3TXhi27IOWIXSL6arz79w5mI4ZJgN8J
t5jUI2OYQ6DEhwH/L8qrW9tqi6ALPrscq/GpAVWTjQz3nPgQ6+ZWh7xie8spmxaxOjz6hP7xh2gN
Qsrgn5JtgcCfbCJYCNrRNbtHA5qQAd4CyeYRsMuy6uW54WdPhQXgE1XyS6867ij3quU2/sgMUDx0
3bBKPPT4xrsnqnWbyKWMMeCw6i3ZXWBRE5J4X90DX40jAW1qhDdiMr1LV5/Mondn761dYkUzWX1X
wFjSB7WcNkNWbzqrWiVW5NYSyerLvEKtkjct30o27dYEp7i7NYAhECEAaHMjcfZ8cZmya81MptyI
JNjP+11dfVSQ4WNq9auzZqjrjrGfpypwyMUmVZVDSJBFrt050BGgGDFjeA2o8SdvvPJjoqMF1sG/
L/QRo2fadqLbZAEcCPtCAMQCSThjRGibTKpg0dYcBRkr1uGWmwKz1pxpGK8rCKAKNv9CVZYGsyGY
v9GqcfQnZCRrkdn7IQL1F5Hy6qHJG5/Yu3TlAO71p9a7PSmnC1ZXOCKL3dAEbkR8Wp2RixC7Y/Uc
miebai7iC8M6UyL68hRjZXK252EBIoB+9J+wUl/iAdFO7bbaPow/iVFoiHWbImOT4shMRyIvJpa+
fUDWBzBL3GLci8vQntnbOpQmdnAQbBpETQ3E/9gtGPeVKQOw8KHBLQRbh9wE/zWFmodPP0jlzjSZ
C9vQqAW9i6YffeelJFivCztCkCxXqG9+8FOO1nIaf+om+gTZvhgHc9Oz2FCtW5VxHM7aCkdeK2TC
A9ivjpUnP3h8T4j7u6+6TxcxzgNSQld6+gMpiRvA2CgZHZxatWdZ16cgot0X0a6s82s0DwJIZhoZ
uFsbtn75YpLOT2Qkr7//P2fOEvZGurPyYnbqWj9XGBqIblCahRi9AuQncYKpjtem1MhNjUF3y37g
nQqeuklDX1VtqbE5g2J7y4xnKfz4wUi8jUKt3YMsHUyWaq+eescimLb1o2nKFd5d0t1meXq+tNuP
WfnLKmcik9hg1ImhYT47FlTEqMAUCBzoqnomMNED/k/ShYwjm6XUJOYkeTKjF54g12TNGTfTiY0z
xbTqBTsfvUWr5h/zOMHI2J9hIKJ8A+ry5DXpMQ/Jcg0JPOhxzLFY6YxXKx2WKS08Ekz0fLRnrB8d
HqDsLozRerO7mtG/ClNx0nLj7WilTIe0fYFxwfe5SOPtpKEzaYp1amJAJnXIGgfXNg+18uVwusK6
I/TnO+PIy0NjbdfaeqiYa1XjS4pUrpKks2U5KS5nhtlru4hgQg6u7lerXJRbrndYY/lmHIptUptk
bMaUbMbSzosdDOCT6vFjE1X8wRizK7tXo3FQhlvEydCS+J1znw/qsQSMnBOaAN1hWXJ7RjmDudT5
8fU5a+gB3PMqJ1jJTOX9SaGjWRa6ObsA3oOxv5lZ9NG3fMADtVxbw7gkD8M5pbDPe0spl3r2kBCy
tEhztvVTliIHScnc2zUUkl7kBzRHCFG1rkV2FnZuTux13OsMlxUjXea+v7dK8KrZ1xQNX4mDUdTo
jMfS1y+eU65YxPfoaLaA9EgI84x9AvuyzUyWXWp374dAUepNMDpckfSqFjFnSWG/KEUU4sAxGRpN
8H38VQhlsFXDh9Ym0dAPxq8EiebSaedqDoyV4zzKqER8BrMyG+8tERz1BDSTqi67oZ+jBNZxGCFo
ISCoO5figDfox9fsr4ZpP8khDBPHPaO3r8rnlEQDWZSsctkEiq495MWAccF+0XuoNdQ1NkSJs1GY
rhmQn9p5+aaOPg024U6WrMlEI+mgfDbjr7bTWCKYy4YVoayJJ7CRNXV8g3ZwW0ZsOSrJEbAxW+Mu
gM+jsgpN74bxQ2FUNQbXhBG0lwGd15Nj0TF5Uoo7R6dQq1OucsZSGOU7FSqZneLWcX5yJz8WMJx7
4ggbcTZEs0sZcEYBnw1L5UisDsr0FAaSLRokICK+mtlHxfbD98kyACfOXBmtuHbqwVOmvADmfcg+
mKDbOHIeJAqZXBmeLOpDz/LWuJRGYYPWUJdDH50CzVy2T2VgLzvni0nbJuqxwo/9FgfY3hdvJYHA
Ov4WS7lJO94iKNyBRFvnzYgqDDwcptex67iJk5vJuTHymQO7lmf6Q5DvJp3TVWX5SO1Nck3CAHM4
pNZDkm8t+zYRxgFYFQc4uCBgUQZeiw6rURXmt1CP9vzBNTmGV5PHf4FPeN1b4IZakIsYVEu9eOkN
ZeX5nzymewWbUs3ytu3FVqGMD7Tm6rTUD56+Q0tv7Mq0uGOPD4pYwjcFkhbZw30KxcrvuUzClFA5
QRVjoN0F6TvnnMwKl9qKry2pHevQnPV7E8dlZOg4iBLlpSv0V4IbU5cL/lKO2kNkYrL30CIo6sBH
MSH3LFp4JOhMn42eLNLpbh7KFhBZ+lmvhiPSYWo1T29C7wkFD1s8ILLBlzlMGBTauchxhpITGyIM
7x1H53LUrgbaGLS3y0D5yuLHBoukWhBDhZ5wwmUtbJJtTVJ+KGoNUDzCf28aJA9YsfwRDBfryfI+
HvZNB8gIeqVXAObVx5OhH0nP48KAPWifzfJSininoKgyjGIZTvl9T6iRYnnkfFC6xLBRnEWMVIVP
u5tnc9KFsazJy87xZTuk53nTQTYjPVvntoP3WA7denJ6QnJQ3dLiSpWdMhhhZjKQnQRrseaUnuzm
jsuSi4V7iKg6YYKTFs+NORe/235q3uOROCKv3UHsu/cN9WgUP35UEJy376g2ci418iyhFvwk7xPP
ZsgLnKLb4PlbzQg2QZQuipzY4czGfO6dUF6xcpiJ7uQTNFvV5nGKjEMNV181CXmjSElBdfXaIZFP
oUl2nvWs0iwl3kfqADhCZ4ex/hER8Z6mZiXzH8JA0eUn5yDz2S3fq/Z7XZHsyV660D4r9DzSec9A
LHv2BvoBcdremr2NdrOFcYlSQg5xzYUx/eal7Z7wW/HuH7Flk1DbkFHz0qFinExubIQqU8O7SqJd
q7NpsIkwBMgNHm9obsTnbYhhX/gcFbXyYIzJsu/pg4uZNcgEG3d9UqPLTZ6ncnYU2QSfcaUOrwrL
SK9jzTTSm/nkL1ob3XPWDYmYed3TLZGxFZCTI9JNZZ9S4Xx0E6ULySNjNpFTuY0or+R4It5uaao3
Y6yxaJ7a7MOM0SypX5phrpUsXmrMR4HkWmG4GzOM+RZQfsc/VZJY0QadWH4fInpLsDflLaM4Z2HL
BpVts+HBAPr/blHCz3Keekg3hFayi0+3Abn1IUQMhBG3lDxTUEMLeNbJeLSzewOXYkxop0nIp+5c
Kry6pdTOqkFRrSRnjDSvLdhMoLVcyWh1KTtGpQBKIc8ST2vMz7DN291EzriGk1v/qdDXAbNcaHG1
KZh/hjr8EBkeuxblbt/mjdvk0U7i5oty4rgrwhW1TvkwovCaKMVm8DglewX4kqHjVVQUj7hs+2GU
0UoGymYou2fGsih+eAcTAijIMcTyi4+gsvx+BQ9PrvpGuRtbps2i/EytxzCzlG1jO26uplfMEwdb
KakPxaOXjDg1jY1K9zK06d7TfqqeiNZmXNdWe40cxqYUnIjc1hMhcgr8AvRqs53rbjCPbGy5OJt1
weEHfWXjh/R3vcPVomxLFlOMDa4jt0/VIwmNqb/H7Mq8bDF+1s1uYu6CITupSc+MoIBiw21z9dM2
Wm6phEgjisOs2GG9xrU5vPacrRInaU6P4BgHFWjBNH1qie1O8I90DzeO9j7w2WDL7RXZgdyPle+B
NJuJ3pp2Fkr6zJmwqMadDOzvnO1Sr5crY6ZpR92ajC6k2S2ipvSAUp8HhSydInYbGc1rhf2YzGSx
F3MmsnUT2sfsRbC3jBqWKKidOqRbvgWega3wBLx01kHos5/IuLFY3lgO1PD+1dG/x+RrFNEGlvm2
NoxrzY4ZW/jaaEl7lEsU8FxAjKX78mIxDfKzeKXm9on0v3c8a65kyLXoxsbt7zFx37UEyfVuDgQt
7N97utdKvUcsXe6xOG7jYt5eolPve4e0BeIeUL+QGdn/ZLnlr5KmhEAimNobKoIPXRWHE4j/6Kdr
XF8Ru5tZPkbWlxhLN+8pOyvJu6KYHhngNK4BjoBd4CDOQ2OO9CY+Bnb5renfWoT4Wo+PFq320Aws
YlBtYQeRLX2/OZG2FlsXcyR0nBo9jfq3MFeejAi/ABv0mMd74HaoBOswdQNyJk/q/UBAYFxC1OrZ
A5+pMFxBuJUJGFxpmcUrzCjN7ifwE+ptfdfKfV6Jla9RgzEM7dNLWOoPpRbz5j1MWb5VzS/gMZuK
pD/H3Ci2h+rMcO3u1dShls5sPuea1OG9yXMw6FzyBdoMn7SY0czPbca2hTbKMMXNk6TH+5S0iWO/
jcSBoUIQ8CV1K9830fRFu74YpmwleudWeSCHBB77FY5+pcTezFmq/JhE7KTei4TPSYv9+6YUZfSs
wO8IiTQZRLI1Mo0bmArC+ABlGSEKX1v9N8xiKkaLKlEAAq+nNVqwoTuZigW+o1dXoaZuqO3PQzUP
ZGnRrOkFLv6yo8xnobHK6nxHO4TA+15ieV5It+Mb8Wm4AGNhphYM706MHVPpBg4u/i5bsR6ruHrS
ovq9ivvvskLUiMuNaNslE2wNtZKRvsnJ7ZUN40EYH2hR9WIt1NmWv51hfR6IYkLmib6ceWVQscma
kxQejGGRilbP2W8uAB4iPz1ATn3qaRmF3JLStTWdIxSpozUyom5OQ2ogoJUUtGhpkLANUwjR8SE1
woNBDRw0z7HrkChG7qBFllianKr+SQeAXH+VVX3uqlvqcXfS06Y65bI1LeNBf0j7k6TZ0gIMUyEm
iDgrgY/LDlqcUZGwShCL34FRUuPHGsGnnwLOrdKDjPmJJzCKMuODdIqDkjgrp8xv3ZB8FUx8FJk/
ZOS0Ird261MZfba9v5npefMSVs0ZIzEBICOhFixqLZSUiFMKpMgSCQcCdcndSEgVPzQKWFOjly2W
UXTV46can1vSBYCUn3IMv15W3sBU8Wx8psZbLfNzkbzydhwAiI3Zk6E/xgZPakT4LqrcvHTHmGsL
y7wMsHohxJNBd/LnkFdn2NEle337gHZixVYS9o+9TGK4rzBE19FEyAqsP8N5i8wrXi6UpZ/wJjbR
lHCE49FXy28DvKee7EdiKXtEcGbtEKdoHzH6IjHl3+zc1xUR6kr/qHUbxYlXAr1JQ3ESG6iNTTex
6KwQlI3Rmx8/TfQcgfHmQDPpbPXqKXBHou+MhQI5ymtEiOvWZyNiBw9OIb7CPtyZTVvtWqeCH6ka
1So2QRShVqtqazMrcew2fgqSYT8W8kSNfqllhUyAbfvS8njsNYzedcbd28tJWScJoTOexlul1gmK
udiWBPmy0VC1U2SzofXtW4BXBPBYydOX6rjI50DqDP8QO0Wttq1jq/jFLjKdZzVq8jPO+sUQZi8o
GJ/ItOw5X7KLThjoGAYMMsb3Ppi1oNmeS3O81gMHPKSpZ6tBkTlZ+G3IQ9mliTWH9Q0bTVI1pzM7
tOEvsKHsUE6WjIVADubqRclnqm1AOsCuD+p9guopq8JNFhIiwkBEVLmbmdw1AzFu7K02PltlnTSC
VPj7lImTgu+ztrBRUN4yba1RGS1Amq2HFpMfMz0kxqNUdjpKHCQPpNMRYPlckNU4BEpw+P0fpqmw
PiNxjDznGmpzeLA8GlUVb30syQ7hWDA5lj7ELNWbTnDhtnEXoPn/7LnxWdMEPt6tDckGxloT8s4x
MXRwqlRwP7FwY9yeSWWLrIC2SB+CNMn/iTqefMLa0uylCpXPuBldsqCu8WyCYSTqK6wwALRye0fD
4zDYz3bQYipACobUiqjNoiAyjaFTU29b21gLMDSon7KdAcOSHwGzMhxfw74C9z/gv8X9f9WLARVv
f+SNP45x6YbhCw4J2AoGWLoSsZR0Q5DdJcNnyaelFO0m5hzqCPGr2vWQBGDBFIPmJyFiBiOxv2LE
c6qsMNqBKzWg8q/0gmZZA6g6B7QdDDPzN9LorjBlvjwlQszccn8pSKtmOLtbCpbnnv5/2DuP5cqV
JNt+EdqAiAAQmPJoyUMtJrCU0Frj63uBWd19b5VZvdfznpxKVopLQkR4uO+9tpmeOne4x7E5732r
xUeAnHKyLETevMWjk+9p99vr0r6QI1o/J6g0Q5nQFbZ6Bm+JRxEczIehN+hRjx4tLgfZNE4TZ0/Y
4GMcNMVWZPjnJxqG8wK3jUKTdN7zaPvjBu3viGyZrR4OzExIBdb4H5LUSLqnsXtNDm3lK+KV8/M0
bm0rnM4jIVpV5d8XM0iDhiyKqmY3R5bbDbU6fX2YBa+7UXHoM9P20YxMj9yG7EUlL0GJaMB0DxUS
RcSO9oMMVbyzEJw71kUOfb8Pdf+7FaBgWrs7ZCh41k3n2hddqbty6IZ9a3B/Kux6YNtTNkqM94h3
PEEKJ6MKoMynvkqOQw+3q9H5Bk+GjzmNEBDXJUIowAN0TNpu3euB1V6EIMshhN+5XIsVjr16tUTB
jW75YoegAJCRnRMZ+GeUFry9rtoZY2Xv+NZeuxY+qBnDi5Ka8CPXOnuGTxZytpBEU061RFzYmgJ8
cGYNya+u1vWEUHCIQEJNFe70uU/iU5F1h9Qd060nf+tiFJsOlyHBd5h8IVx9c5luxllernsALlst
YddkrT76mMAPGMl+eB4PZNdwIYp+5N/lsT/pUr1nnspxFLGUpxR87aAorwa6DBZ7CFAQFHczrMFu
vs2FUWDis0hzHN2NO5ivqLW8dW0Jcz26jKZzxXPdh2JfuCF3DoS9VzLVc4e0BNPLW0qsl6O6Ywma
4i6VLpTGxPN2bRddDGAkcT7PpxsBBeEVlPkOobe4REH03Rk9uSUq8WdPpvXQeK+JHpehtFjpIM/P
KviZBob3hJR5aDPKb1yISLveeykuLt4fmZSvGonZjhiwj6i3CH7qoAYKxTeUxD3JJJJvtIrkLapZ
Z1WsEmSXi6NzzKNdcgk5emY0MbzYfSX+xrgz2lPvMudypAWfvElfu4K/55sGGZQ6jDaE3pzGGIqw
8q11koc/iyZ7otLH2xJQgwWufwsI7sVwbHAaIvtZGzTmKp7CSvkTB+nwHqv/EmYsbh5KxZU9Ig5A
7vfSy65fOZ19YdLi31pPsO7HXUrGOwVAODNwC4JsppjMb37QYBHzqm/YOrpP8o8B85RMqd2g3LfC
eJcuGW0AF2ANiOQ8xt0bMOut6HpK9ybkrZudp0RDT4aIjo1yBlMiOixwA3F3aJ3XdRZiJg2dDNug
Sx/M9EgImabfvjVvFU/+IS3ntYmBeh928rdiRE4lOhD+amBOb0rWzqLlOEM74utDhi7+gbGih6tu
gzWqExiNmYFB/sMImt8w00L5RCoxUkpyAWv06msBWZxKToYjR3dUl+zbdCdagXCinVm9QEk2hXwY
iEW48wEY8a+3lyX4tYv1hjiXctVk+Q3lVYNJyy3OJBtl1gJDSgeOsd20ygxMWHERGAcjwZHWkhTs
O7mxMQccRPw8yRhHJ5kZx2KsfMyCxS80gSAIqrx61N0ShVYZx9kMeNZC39iai3UsTNpX9GwwTfLk
WJtg1CsM1wazVgRsHMrsYlhDrhzhNq7nySTsU2EXSKMs2GmIm3d9B+EHLhw/FQZyY34p7P5eFr7H
flKhZTfMU1+fUgPvBWtbsBnGaUPHKzv2XbWP6+LDN+1h7aNmZbJEzTHzMGTZJpiUu0Un8i0rK5jM
urr5Idl6JlbrFeOkchXYxK7lHKSFpIeOSZWkZWZUEpHOepwTb8se0u78Bt9cVmrCtXHZQ3wtNnUz
wMNM7QznbfRukE6fJUZ9qGviwWk13SVCE0nBTpb5nX9voVIRtCEIiXafgqF5DFRGa64cDnhqV7Mr
c84PCZKMwXG2XgH8K8tEvcXPxWlxRLheM0rfE7XBdY6uOmkPZjhVpyhCcevUiPqNVlrPYE9AXQ7i
oIK+2hrKfTKM/JeBZvexcO2J4VLCJSkCwXVxMfprI38S+CAe7SVmuGoZDwyic/ZAsHZebmMJr7wD
V9DYTX6GdsbD2aubF3Kt2n1eZyCWgMDsoWdm+5HVFrlOZh/d2TE2TU56IrR87yHGhFDZ9NBpOVjP
NaoozoEJhERTbYxmtt/RzhMqOX4ID3V0JlHq9GXxw+/94GOOs0+j+On2aJanuZqe02qxv3fcwSSy
X9u+dp/lxJrt9xAtvr4sJ6JE0gk7vKGipyiTrDBZTGkUNTBrLNugJcZ4rmzCd96meldPpcbQ6OTP
UUUSJeL1O3hU5dFJEn70BBuZZVbVrRzxOyW2Z8OCs6obFTI0VfbZAtr+JRyj+GJn/rT2gfKvnCmv
6L3Q0PCM0Dp+fbjLryInMw46vNp24R5N4n4Wny1tQT8kriEzv2cwM3AD5cxcGkYAk+6uah7Rlir/
yKYS3dxY7Ef6zkcSQ+lYMdna4Dm0T/Ah+hMKHXiNhDFDsQiqC7kgFY6UqV/J2Iz2fsxu28WTcXWa
qH0eQh8/pjc9Dwp5je18k0YcPvtKMdj2DXcTlUQ0Z3ltrwuLUDzLKawjioQYN7897uCEzae8qG69
ZbhXm7HJ2G79VODNrWkLTDVHxwhIwoMVil3V5j8Nr6ovSQIMNuCo6YpkTc5qfI7aeImBSPd11/dX
xeluJ6vkA67+yp9EdoPsg1xrwU7M5fg7wyq0DlLBPh3l+euMeREL6ODyWpCjGIQLLh+5dQ9SnqVc
bUQ51s95pT4GSaRhm9v5oWUbwcUHF9Qh8ujggOs0l3jR2ojjk9fSHdJO/qiTPn9kKLtKBw/kmjLr
fWyP7rNmX9rKDqhv7uY0H/2BcKdoQc8LPAJxWK1RbHXbNCL80aELuy3KstlIx7GOlUx/zyoOT3G3
j0xF+KCoAJ328yUagfGgLYYoPvkP2TCI7diw+5Qm8lucLOFVLx9OLz/nUUyExCjON+S9zGVl3FvL
RzIW9gr85Uv85RKhhLo1oTneROzQe2KSpKQ33Mbl/9fuxOG1t2cMz52BLQP7L6Qwel5mooi4T0A7
972dXVCtnbgX4wOgufHB1sFwEoZ6xW7gbaTJJpKUHkCafOwupSXQRGVZtIvxNQWeMe2F49INKQuP
eOAOQiK1y0Zou8GUv7A9ewrtbT3b8uo5wFWoEMTWQd4tsHyI11r6Hv0x0OFl7N7kZPxyGZiya6Xi
3h49B5ke6GfZF58kTA1VV3M2jKdzOHrt2aqWqHe6ngzZsmJvJnO6ccymu1oRv9GnwRsThmY7iMn4
gFZPo6C5lopSdhigv9J5YXKPPqDyg25TEpxyHKHIP3e1jYgI8p9N9Urceu7doTygqTbZMTnXqHJ0
Iw5WSZntYENEfCff27Fr7gtNnwtJO1miQT6cc5uZBqAKSBwIIF1S36v5Wslu3ymCX3F6DPcgE8UK
3VsEUQOzBIrfdThn87dwLgh2Ff7bHJjocRI0h7y/35HqUqYNxX0CU+rVndlG2IH2sfTwu2S2e5u8
1r15Po3qIDZo8JEWxfzAzJ5hWtlPgoimxIJaaan5ZIP8eM5jtU/wTiS5ebGblqoMgdiKECHOvh0s
2qyAVKrNMeDQrUk1dKjgt3g/BD3htrpN/VAdDL9H0xRaDIdoAB3lUJfv9XIo8xh3jwgpZ/hGNzeh
i8E/OexGPclLFo27piGNAp64tatl/fkFFTeY0G1AQdDgBgD44sOwxgkXPgeRUZ5adGvb0ocWZ+V1
uhvRkIFcoW09+WSH4AcJoH7cjRW6dkfG2X7Ix6dE+A+BruOd3WELxoyj3qNI7OKcHvyEd/WONDNa
PcKvGYj2P90qdd8DbyB5x7nXDrSmsGfGEZDzsm/HyVoFSxZrWsUcHDfQbacLMNY15rV+G7b6V52q
R0zH8baaCQOWTr/O2NLvitG+AT14y0qOrk7glpuh9/VaGlm9ruFg37UoKKBRF6zSA1S0cYhe+ItY
kMz7MorUvbLcN+EX33Lf/Ii66ZULFK3iwCfyJ5fnSSMMCQpGYxhHrrlZei/QetehN6jPqbeWLYdN
c8zplgdZ5z04pkvutOHCnMGAopqSn98qYYzNZ+qRcNvriNF234NJ7uZj7SvC6lKyyNy+WRnZAGDB
ci44y6kMMGwkYW7vUiNg8GqddZJQSFUmWjIASJyLaF5krAZm5/ecyTh+lLmaMa+b6NqIej7ZCzQz
X5RfSRhyVuiwsTayyM6KFJ5dST2rGKH5gcF8xQ7XnN1BBCeYgscEFo8wSV3LhmujgcSVicZX5r95
Xms/hME3pLSvjTv5+7LT58ks+ifSwdA7sHPWgYm6xZQUqKcaqOsxTtDokCgW3gAlFJiT9mpAeOC2
7gUJEjERc9EeSpzaLDQRyES5SjyaiJJ6HC0eSAZa5YFHlzBpzxoI4J3234DgJCvTTQDqCxGcGubx
5F/R4c76Xp7hj4MC08T6BQX0EuHT87UxlcgintclJhYz9w8aidkF0fBjWC0QmpnDOrEdwyYOQWAE
Wi1SEFmzsDAy0OFzXfvEyCMXYH6U2RuiqlCUhZ2J5gUNZ+nK5M6GxreerOg+m4L4vtPXtuIGKFrD
d2OHD2EwgE4X3pwfIuaV9uJ1sNV0BcSPs2t2T8wptjbf8DkiDqqQOQnuxjdSRsjnnFwMRoNbw2Gc
9BZqy/cR8tkxa6dD6o07OIDIOnMiB4gtCQKHzoUZlDuCSrODF/RH2T/0OFsZcCtnbVWHYiy/zQ4q
UD1+FotsJqmsXyIWNrojephxjAayjVrBH7w3k7Q8GT5TBC3TbCWYiZ3x9y0dvjYGJjnWR2+sz2bv
3WeF+as1cTP7E4P8loblSN5oqtDy2cSs0gcDClRHjJhCeh8OjZy7VnV0i0L9EmPTX2HSpPNASyRp
QV7pdpT4qC0uGrF4T7Se4BNMS7IdGTQYYhfNQQJvukCfxPI+oP62SMm2KL/pjCg3YrI2W8Zdlnfx
vsmpRzmzX5tmrpj2OGvf9KztzDF6b4zS2VZO81JDE6m6bjx7oRrPxvLhCWNbAhvaV8HMUYTyflvG
U7AJFSRjbTn7KAUZlDnyuZfFmXK53oFpIoc6K9k+u0pcZ0uQNpa8Ky/bRMpfosOTR2YGI1KZabqv
h5Y+QdyoXdF4LbYT0lsLmnRxLi6BVZ7geTaAkruAB6+p16Wafisi+R5mu9IPRjEQ3jOM6HWM8do1
UXAYXCiTzLjUxkpNwAsdmFvyNQ/uEslGc/MonwNzNs922m0K1X2InsZTrgFIlL9YyPNtpRuUPPb4
LdaM1uNS/rSdl9AbGUbpbr6f9SFu38Ohc5hW6GwdNRQkdWTB02mRZfY48DqTiEfZ5cgSOR6PJrIK
FyruIWYLr8rmynJ+h/R3JNWx2yYO9cns/9DkER5KywLGAfBnBru4MkXV0NbnvF364atUbxiu7oTo
maSR9gr1mCYALbzIQT5OOGHmoICYyallzUAQZdDmqGGTI7k24gNM6mlFD5L+Rg25NJvt7VigNyRd
b+UbVQaZsKnQEVnJhugrn/4mBxwrrWjsNmm0qUShkArEV9auYR1ljLt9IDu6so5W5jyBqtO7toTU
ahIG6w0h3gxZZmdCNp8Yf/oEYcUGeGuOfxLqV6v959IhGgk/CAEWaLAIjdwaIYZEK7Lj28LD2dJP
F5cUuQtN25V2XeBVxjweKqd41bSUdoNAoSkryTwKXYZol02awj2fUVICCObdSu3xnIvspW/Vo4jx
DKuhPxGfdGHt/xTN/D0ivezgU9eNaQzFDneC1dDMTZYZd1IYFi/Miqu6jQMdbVX+k2XW2MBHilZp
70AuSbxzQVPh2FOwIHtm6EakEO2kNZ4BbNUClA1b9qLFiU+ItbP9RH+pqS3UByYhMFMEE0LnIFhp
Jno1/lGkLCpie7f6gSyMbteVTn+w04AIpprNy8ro/zdNtPGoFH2OOnfgWJngR8UumM/jHI6/3f4j
x8SFpDZrL17wK4D2eufWE5Ue5jNYqcmWqKlFb7OQVKk/l0PmxC1D1+8yQpg80j4b/RBmaUQlHb7U
nc/ZtuR1Xf4aS6TZFM3Z6wlXS6X/KxKZvXaGLbs7+L863pYDcEJzliM+/+bnEIQoNgQ5fK4CUo68
14C8fIhiOGdthFLJmuu1FRmQcdvC2gwus8aQudNqUvNE0VddamqqU2yjf2jVxsfLsFLxcxVV+cpz
A+9OcnYm/ZSbP07ujFIldrdD0z+T8o7+3J3CnT2Xn3WL4wElir02vfFRMzNbD2UNFcjtinU8B796
nA4pDZGjItlKOETfBl5ZX5r6adA88DS1w23W2fem46SbwUQb5HAeJDke/YVuX3yCB1FEcM4y+4LA
a4Ils4FtQ//spQv6XMEZm/ofZWI0m7hCeMGkg7N35Flncw6Gu9GKFlHpW5V1+msR0HlscgJYzrM0
i8N4U+qw2JrHYkBTE83TM8BTj14qLWXEF8MduZD4C9HFNyWx3izFd6Ok2ZcREi6t+c3vHe4xXQLO
bx9GKEuYZb/gwNVnLPsIn1M9rJXZH0TUf28tp1ymPOZ+ehSFmNedUwDabmn36pTpos0BPGD25A59
ceyGnmFpU1AShuanKbBR64Ikbt9/qNrKphALOhoR3G6v9w3mel12hQl7HsKk2Wu7+maKBltRSRiL
6Gbe/Kl4VgZrBW0DLlDfWFfSc8mT/IEOgdDbtP4ogICrzLV/ub5x8OSTR/7xbWx895nG3feBheqM
UxZqQvrgGiSZpkF2FAkk2zEakqewwm6KC2DtdiFJbc3o7umK4f5HHZ4m4rkbAaa2NjVQ/qLrZHp2
fKYOHrPbVR3bj25UF+ccHDDtlOK7yvOVG9/G2Jr3dsDdb5YJum4HpI8cBVezshkM815yS2jbeRlm
CAl4gs6RY+1Fnb4mfgmi3DHsnfJgVYh6RnlpcUn+z1j5/2OsFAJn43/bsP/FWPk0/Pr5629OzK+/
8A9jpfoPyzGxR1oW0hjaDDid/zgrLQv7pItp09RSWrCp8Fz+w1npeP9hOgJv9//YKaW0laVd/hmX
/7H/N3ZKJf7JTGkKx0YLLh1ba+l43j+ZKa0RTrOjlxAKgrHOXWaMN29MSc0ggTU3b10Y5j+yEnzK
KGTLce1meSC1u0qGT0Ea5I/zdEJCiApZ05edF56yjmsflgeUDgRczX3fTP4B0PFj7s+wsUj83gY9
2EKET9Y+wEGzj0qsxkaRDyi4TsYwyINw+3KnHM6fE1DVOMZMz8rr7uTCj2r4zVe0KRyNsMIhI9mH
4PWe/nLX/mE7/at53ll+7v8xz7smhY+2TcfERb/cMGcx1//FPO/kwhvHFgcPZS7/9QKk0L7ygDtA
oZ+uKtTG68KHzkbiPbD85TtLGs0jLRF62xNtldonvKBxHqZ6SY5ZKvBgVCE2B7pxAQSWzziB7jM2
JiGGFunPusrCiz84hDRh3Fhbqqg5QvntzvYzk9ZTPp0VVMa7vLHkWdqtfGFv/seXMULL3HffzM45
ISNwL2L5SGgOb2CwAGywDI07IS4eC6+qnuHiihPQ/AWEJOZn1JP1w0Kx+vrK73vz2cDcI4hDhjsR
mc89hGwUC9gE3eXLcCKgO5zHZgXnP7xLZiHfBlFzQ3DvXL6+bMiMrNr9v78l6l9vCXdEutpUji1d
Vy6P8l9uSTjG2i3wiCOQ2IpyZjJp+W9j79S7TJrJNiti481uWyZKnqcuYe3Ebwh+DVGFr2n4YlgT
iiAZlBU7ajmdmgSpGdexXfvn0TPFtVuOFl+/6pcvZcGsrgooZyqSBBcXPEDRQhfkFvv+JSTd+C2Y
r/SYy9eEF/ielLlPcxLOa4CCygvkhYrlfpJF+NSJFE13833OeL5Lx0W6FLTtS+LawaWrdv/+Kkk8
2H9/cB2bOYWyxLJImJ76J1oCE0OMnx7C0FpbPmWfI15aMRHp5IRiRWNfAirBH1B9dfoImlx3xITx
m4Qw6Rp2IYqqZijlC6cEOqe0tPKVHQ/qPgHPABWAsBvRd5ELCscnhNzSWIBDr57uajc9lSNdDLtL
g71vqmFnqp+D6i3qu6zbg6dShzlrxwt9AuP/AVT4uvd/e10pBgEpuI7Nz+xSI/392QDtNPbKMpq1
WTsT/jMz5rXK6zOmO3lpayw3hMy5WxlCO6Ox7x7sgaljGmv7lSKr2kbGOGFC0Nlt1r5/KMK0o03Y
IxSxS1QWSXS051a8iLpOH4LEwD3O0I3xsn+1hU9RghDxaVBFvrUSr7rLIzESxZ4bx65u5nWfMcH6
97dZ/MvL4LgC4YLj2bbtUSMuJvm/vAxxabqlzNH+2uOQrPG/ybMr0247aVT4duxXB3IiXqJw0p+N
Ox6SXuuXypLm3iPUNh2whvCmtuc8bFuYMGgD6whu193X118fkYnscMgd/VZ51q+cfPVHJnriaKiq
ZHyBH+rf/0Rf3/Hfb6Gr2BiVIBlPaOvrwf7LT5TXehw5ZBNXFzFcd1vvitlFHOKidDnjCbn2ETAx
t0sBVqsMBEnh3vc93uNZ+Vh4/uuj7PVnXBrGqdKAOkuF7xMROiFkEQeBIKQzF08hY7Gmf9TEmIsh
CG71TK/P8vrlpIBZo2ij+UL2x7V253qfzt0jJNqZSG5Y8Iaf5zunh9bPtnDJXRVcPHRmX+9B0Q7y
WpbTHb40/em5Bn2uCCXxUNBoJnz8ktmc0bzJyg+5URevTYrKEq8Vrc0KWz/W5rMeumaTwI9+o9cO
5V82P6U3vlnoAP/95RbO3xkk7HCOdpUpJGgVz6OQ+KeFwijHFHislYFTY2RSpC6Nz3FgsjT3RDo2
kR6wQxPUHI2azMVevtFOMPD5MCDDtOw9dwpcYltgaYJqk54Lv5bdahzNkbFx9zbNvXm2FPz60mvU
gf4Rhzllhk/aEM/KHl5KnbgnB2TrXT3W9tOAw1/VpDT1nry5XjjcDbUz7C0iTDjmh9GRUQAi0Lpk
gLMsYl4iYGCVsMYyrRctIRMDK4yJ46P/j7eEjqQQgMXopq+YUXPAXbrzBYgIBxkhePHUPZigzPbZ
xOCd4wSYhLQ9JRzxn9BbcKgufjKAgf4IWueojVgeRhsk4JTOh1Rhp7BsJ1tp2e+BhNGbsArv/uuj
n2fvnoe4LreTyrvPgpCqddF5eO6G4DvmQO+pGogY66CprHVSsn6aiBB609D6LkvVu2yyCzw0+TL4
BXLnuPR2hll1TImdedvOfbVrLTdBd8hVyKSodoFHi6VtLX9VMqpbSUaLvwkHeAqzYWlc+1X5Edl+
uItr+6WL3RbT+6iurH0/mzZEeGjU2dWrsPQ64btfNiCv4mBABZdPR9lm/BNlnvYXVDj1ufSbrc6e
mq4s34TyiqsIUHt1XT9hEM2QSsy285H4GgUl88A7/Jg0vsKh2UmFoD9oS+dGoUE4JC9el2b+Xed5
SCqT+YFEEbqSPcZGiGD1Y+GU78Wos0+a9vmag1BzChJHPdflcKqW/z93GExwBkVHiban24V1ArrM
tNwVG0B3RIlVvioVUOSYdg3lLvCtO1B/OBDst9EpFzGz0+0NWTWPSShIgJvIHgmLa1Y5HiSGZVsj
L55Q0JJMjcrH+Qk0YhVJGTzWMDRbLAx1X81vKISh8fPfdkpIzqAso3WclyjX44GgNWquxVeX9DdR
9epl7pka1CCZnqOwcTfKm7d2IstD5OngChs6XQvbH75RA5GmHrdk/Xac4nXaEwKvgo1YNvOvL8WM
1iihTFwegvy//0CXyw76AhYKl0D5oEmXoQRvbpfDpEjnjZ6m/FOR4MnijxvW6RWvLFHtwAbQRCC6
109xnVQHR6AqZrO413YyXBnDc6eIokjfUwXlsoxkfN8qY1ckA+Gbkc+yZTbtFqHQGkEGolGXnvJQ
SNysQ6J2Vb5wC+X0VHflbK1lnjdHsk0wFhiI2JpeMT/Aw/GjcNrgYkAXv+BLdA9t6Lr7r1dtJIyJ
MAns2l8ryBiWKyZ9DIwRUlUE/t53yzs3W0AAalbMbZHV+FyWPxHSxx9XmjnML7KR/YmCO0W/nflX
ChH/+vWrLoI1DgaYKLXa+oMf+ht96K/HCKAU/0yrsRxNbCDzFccSlmt/0Wz+sq11ftshsFhc719X
O4SFisK19nZmxcJQxXP/nM6QGaGFTP3LXFfTTZuMUxiWoTNEA1rzbr/jalhOHslvj2lSgadEzH1/
weGZwysun4KI1KutOQApSJZdapwq/9SanjzhDIKJqa5GlCgcWX7PO8yxiSS0B2sws4ss1RF/Ax5W
Rdpr1TK6KlX+Ure4m7cBM9jWrrENDm9/vpWkCrjPHXl1o8ZnSptlNaA5X9WWV23RgxByzBhmK2C9
vc8Dja1Z9N/xR98qr/2Z+606T3ZSPorW+NRLoCfE6KsVD/kzbXzULUmXYF1XW2NuSRakin4REr5q
ZYkr4n21CWomjgQd4lLEe9J7GdfJb4m5HfjzDirtpyymbTkG1TZmsnZgXpPu/6yDbWxqHjvUlG2E
cXNGs8POR8RyiSjuMasypv5xBYUABHwdZdFjoicBjpPIbTPt7p2o7wid4nr7putCWgDg0DeYkdir
Ln+WSXfKV2UGmSJmtP9p9yTZeWB7NzOg+q0JPXdTdH34EPQRsh8we5jAUCYWdkAb2RXuUcbxqwjG
7F4b/g+JZvAN+pMBnlnD/Sq1OmhdPFRNNcKi4aVGdkrINX7LoeQexizc674V4lpLwCG5U5Oahp83
9hDYVELFT5Mef4ScrG6NM/+U5Hgesg7MwMDq0cIl8OT6z1NkBfL96z3rU448CJ+uxME9MZUdVl+P
Tbs8O60giOLPj50nLJOmGBBvTGbyFtK53mdLXRQ0kMWNuDAtbNVJf/rzLg90L1H8exsLwDpAmHr6
/FKS5QODBegS+PDz2GOSbHv3sVP2p9yyrnkOkwxU/hxvmNkyN5Hht8JOmXiruMagQ/t1nxDHslQB
9RzMe6JVEQ1XpboS1QYEorLKzfi1jk1lxUxcUFAsL8rXB6g3d/vnd4uqLw75Ihmov2jyEyE7vkCi
i9w/3Adm/4bAbMQb0+bvOZrsO6M3Ud71dbUnzJlWJQOji5e1pEYn0701aQntsQ0/HFmjRJizHxkV
YD3oc78or/98CIAvDLe3XdQt6xLWg7kcQ1LRFQMbElQdVajfAYIUIIHlK75xWtRYiO6cYue63dV1
Bo0Yjod4pOQ9twf0jBEI9048hrZwX5LQtjZ0nfD1hEjzGre9Ne1Yr2z1y7Ta/FtV/Wxm10EqA10v
aL+ntm7gekTh1s/adOMiUcBwMtT0Zw04cbHTN99lSELJoKJ9NCFkhDKIWqZASysYRq/igS56mAgi
S3lLpE/yS8l9xfSCtadoGx6UMZKMJrPqQ3v1svp/3ZmBjAlh876h3huBxqKAy5lTbqn0Xr0YaLk9
lc8pod+XzHUKUF/dgdF3gmWlu/MsTKe5rYG0ZFHEUL9199VyjK2n6CWe6p99FnEcVv7srcsUK0qz
SGAwfQz7IcrtjTfKtcvU8pGybNxMDVzuXHvF3q4E6b14dz7SngkhpuMuQwMPWPW1T8hDtqPoO4jz
H2xnNHY6UIqOHr4bfc/Y1W2+1yarTJl/jhkanKTy8NSFUX2PfNEg5plR7Sq3NBdAgbrm10M5PRRW
3W+msn2wUMt+/HnFkOZMRAdS5WBU/5ZXmHzi5v1r75gb19vXjQJZ+rWVDFx23MUBzXuN92MwOwgF
rKNZwjkjI7xhOwCI/Voqrf51NknXGGNfPzQR58YCwe+16ngCx6RxjgNv+WYON38W0A407tkoRIjZ
BAVSbShSXqPqY7LDi1Ea5tPsyWgfl+o57ntrw4qmXgM/p1J3dyk6rOuwLBxd/1xMxTclMvfnNDLs
txg9Z5M34wv3GXTyyNw3shoepbZvriq8d48hC1GfUbqrfEe/T4G4OAPStwXSWRY6Osixwglmu9U9
LG6+C35aP7DN08RM/EJ+TXMPPC+j/GXMM7omUS5RKs6V3Rmvhmnu8z6sd7MDXyjACxfMTv3heQVo
DEJ1tokvN7USHnZC3iCx9N2yinTTaQYWXddwunL2hVb86hrOkRMwM9D3uGWCYWO0Sr4VIR29lOVi
FZbk3TowPh7/XM7BTZCFjmJ4zNryHo3TM0XXUzPm5ZsB3A3JBscRNwSH1lkdlVWbGRWkXYrQIpPM
dRvb32QsAHoZ9DYoTzMheaDTeZ8bEXILdsta9canWZwdHQicskvx5cbOK3Fv+c2bavtYBdEzeXMw
lfFp4msvUYrUYDYKRXcvQna5HolgP3m1k71KI9nMnW1+jHMh7jD4Of4Jhf7t66giA3pdRfduD3kR
MsCem423zKRjMTT3YOq8fRC3vzCGfzZWRVI1Iu5bAJkaOOt//WrIbWeDsvkXpf9IPguw/dpK+1MY
Rr+HKsyfDYfXc3Egm0x+n0UrCfIIDVb55SERzP7Wieydo7Ai6z15cYPGfiqa5DbTzdoEduMfc9IH
rzb51neItKrTf3J1XsttK2u3fSJUIYdb5kzl4BuUg4wMNGI38PT/ALT2XvucGxZJ2bIlInxhzjFJ
3qH3XcZgSMHhk5DGeo9hc1Mmt7imNAc4G9e3cjtFBSEXJWuVCAxAodPesLCh85xryOq/haRRoChv
Y6xi33fD6K2y8f1TC1d+nL0vz6YJp1JTOQcfZlmIEHXWwEIrzBT/zvcdbb5o1mLMEgJMNQhlNRKM
aLLLgHwOuAIq992tn8UN+TvESlfsbZcrhQi9x65LRbxpQhVuBWL1je20Wy1wsBcIu9m2xMCieB/s
G9ocG7l4PQc1sFkKkjcL9dCLXk3VPu6C4IBQ2b7pofYFQb3D0uNfbN8aP2x3IEXDfa9MwsXD2M1P
ejKe+wkOb58Ym6L0fQIk+5MewYIh/qJ9JrG70VjICt255JZhkc+W+sZ5eaiSxwYozjmLYlATXmwR
ITW3m22Jziiug+zielN2yTAZrizFkjUrdq7HD1N4WsllSq9ujLddTHbaU8FO4ZpZTDMSEfQ/4e+s
ZZeFT/i05KqpUdMNZqK9+SmILjcc7Ac3NbJ9Ayp1XVj4qNDty40CMHqy66Z5MoCbBfhNRz1/rVoX
6zrjbDvDoNQhNyUkzypeOpwKBzEUv0IyU9c1AtqTnGrvI8M62KbGZZx4u2vs5uyS/7FGyFy+ifa+
dEOZltHHurNiwike8X3CeZiLxoFcdbpYhhydPXz6SZZeO4Z5gBY8WrmcRoU7hXcQToOvp7C1UzZk
95bS8loHKBkGOZ5VHyGrmh+Ef7PQC4gOa0U0FC4nTw1YiAapcRwITPM0xgvN7uba2pnfcsHVry/4
JPA4s44RxyZIEEMv/dnIMnLrinEEIez+Ql7A/9Dyxxs74+JGDhlTCAZmV4IOJlhyKFuGfvB3+jj+
nqTNGJbgiW2e0hZ/V32Fl9FzyXrYdrAzeHACKmR62VqEl8aQV4reVzekDqxF5bzV4lVyGL/6pcif
+sA59vG4w/4Y3SKCqR5DaZNeHV1qjVtNPU+TaLSjc4/jjh9Es59Rb9fX71NdZEb/FOZo6htgBV5v
vNitZ7zIRDzonXbyq4Z83owwRwoV82xrrr6qopja2G/kgcYsuWDf7zdQQ707cqtuQ2VFd5UDusbh
yMSJPFyXiTj5cSOeyuWe57vOa5dNA/m93AFtFahLFlWnRAjYjrhw9X3T4I5M+e6EShgfy0AsIhTp
2Zl/qkrF9yjxkGhi11t9D5+qAOy1wzf5HkgF9Zvt5elz1s69ReC2TwgaY5SaUEfduNZwEXB0xbMX
U5Dd1oY3HSbnM45OuEFqkkct6KZn2eWUxROxHHHIy7yCptRPXbwzmAWUkOSLQ6RdXPczEq22Q5KD
ZJzKrsInxNN8earQK/EafXPvKjyGgfWexDn+bABsStXj9wrCprbas3rfGpXpzhMcsPEijxGXakXp
7tmcxmvA2dT8Y4bSIxDezw5/4DGMi6OsRmRmXubb88lA2dT0DlyGNI1OphshcwxbOoF56jW09pvr
ECGztjrnHYOTfg4kTj6JtDDpKtiKNR0KyXjqYmh1e2hThfNO8RnGYfBECCNMDC2r4JchjS4Ua7m4
ycenGJUOMdOlf7AHRz3pnooeM0Raiu6lWGei6Nd23KHZiOtb1abJdgzKHpKQJYB7WMmfPm4Io5Dw
GhArXeraLh7qevjhB1l+7pKcS6QVI38uvHUrMQd8/x7EnHiQ4wsoS8ohl27+vQL8o7fo/IUMnnXN
EqhPADclLUZULpy4JPG+14uQ0cm+bITtD99FgFXb6iErgmvQuj/bfBh/mODLQI4xpTBsO9tYiFCf
A11cE1kan11YBNs+M9WBWyQ276Kwrv6MWmocDtgqq+mvYu0X9ro7aReCROeyQGSn7gAfmF7kRe+B
8XL5MIOE9o5x9DOFpkDH7RUv7sD4vA50KlrZRDvfz9Itk7D0iUQ1/gXc2HyVl3XgbYgCJVdP06kB
HHIyuPCX8ewcGz88DASbZrKq0zTreFqTfC58RubWsTi+Okoaz5L235EVLd9Rv5MrPyvcC2qrkHFM
ZE9bofDIkGQgbxbjFa+2ewDu3G02/ahsWrbZcjI3ocsfmV9mOSFBZklkVTgvH1w/D88WFeoxjjBz
tNpAPFNIrEijVT8BCA1+N/3UxuKF5eLPiAmfL/JwXmsTda/35Zs3R0sWIz/+5EGKRN9qXU2V2te+
GawrABpjTsX6WRvSOTsh/qflWT8GZBZNer0Wcmwel19wl2sIzAZUYo40EM4Qa3xZHipvZs/W0ymo
45Mh87xaA+lQdIJ7Qu9K5l9cgTFsoSqDr75xSp1loWlU/zQUpa1YnnkoebLxihkFm4/hAfe1rGQ7
tCazmpGDDO2O4orRPeispx5UiLwKAxdj5pQdtAh7dQtm3hUQoVfl1ennUryMOAc/avJjiG+J3zKm
vBfsQRWZcrr2QQ+2dUEbxyZRmoSNNYeyzCmrwzK5TGZdXJVWeWj+mvjqdfE/DxnWIwyIEbDD4YeG
c/OLW+6qbcPp4XszEKqISFgpUbdH+m+Vkwzh+VbzxmKI3SlJZxhfyAgrIrJqmXBxCC1PTUmfjYcB
2Beki/SX53WHnmKTXb4iHTzIIPYShH3Gm9HvymnsDmJyx38mynAVM3QAj5VPaACl4WMKn4+QrByu
ZRWfdCew1nw24Ao8JnjnYH4Yv8vArMZ3X8JNm6L8wTTJEm6dRm67tPdPEx/ciptfegpbB23UfPlw
GtRnGfwp+hzSmDXLu0Zv5Xs4Oeqhn3DX+O10jZ1sfNBl/Oe7JYkM641wMY4Wv6Aiw5e6ciXz+W5k
BDdIOhSTG0RFAhUJEtNuuXJ45s8At+aHm+HvWN7OwsZdjeGAJN0Ca322mLaCW+m/bANhoeHJT2yL
UMJgAh/tXHnrWnPWRPVGN8vu7TNsvOHgM4w8FhHZIplM6qe84e7nEK3xx9CeEp/YzT6u/2eAo2Jf
3xY1KtdYet41mXqOlhak6PISRSPwtZLkeUej5h5yggRdDQagCQOTqXZzlnMq1bzUqYT7/D1VlOgK
Ad+m+aGq4Q/MfQzRxUjwmWWTBuzjj/KbHZET4RVfBhT8jF3qbAwommGdzMWrH3lA3I1pg/hMXy0D
GlY++TXtu2e2z1DEPQR43Ty6XhZHBekdyEznLZoVx9bKzWsNHKVj4+Rk/tD6jIMaml3ZPkbNEG9J
9hy+n3V4htcWq7tLkR2o++1XQrssRInx3lSleuuaUr91ofsbApd9YwZoHJbF5fLgknnC+gqvqJYE
1r40KzhD8yTVqssBpYnxEWBIeopwAzTFdTBpLschFhAq4BvNH2vK55FgRD0s91zRGShJ5rvmWF9E
12TP7uB/UkFRoqqmxxuALQX55guQ7//nmVI+GBUUlGGrW1dDJ0RsRRRgdIYCuVve04JTouamsuzl
g6WIjGLIeQfrn9+JddUav3/ssWgev8eYzuidWdkDCzGtVTWmNfq7sGwRVaN3mCxiAr1owow+Nx+k
ChiXUiOBJiCDjAlj8YJXqwQhIs1zrCMAtT0cabZtg46P2Gk1pd08FjrBtN9rLF9qsNZBDVsUa0co
ny3Fc6k9SkikJFy5Ym9NMiQDskuv39MZgQE8mZs+g9J60+Luui8P+uwByUeXyhX8recG5cOi4bAx
jrixEd5JO2oJBjQfMz/U78tsZ3419tl0+T50ffvZdXs8lzGzhlgcJGNyEPdczFE0FRvWP4/LW55l
BCcny/rVMtcOsAOFsG9PXnfFkFHA8ELWwJUdCZYaw+RYOBpofZLcVIzzZB61ZkEIiNTGiRyRavYc
jCwnEIqfEeVXN1Th/9mkLbXH2MQN84TGuJgtBDir73QMqzSUGbHmqnG/7OxFtTFXUj6Ju59bBPJB
qd0vm4t2lsumCrpd0adfhhYN0OildiwVSDMxRMZnJapP4ZcWKJH0g1APwgUDFPXSCJqfnW1AzC8B
aOcWJnnWybsKAi9G+v2UgLuv8yB7p+jbmCbg+BpP7sErRK7vw0DtANkelkGtnsXVdYLgZ9JPbgfZ
lUffnZwtaJv24kCg333//pO2GTeTn47typ+C/J+75/cVscSBuB/zMLs0aJYuUeerNb0no5V5teCR
q7ntR6MFyKr7cK+1y/fNKtVsDlzBW1Pj3wvQ/s++ZD7KOV8chpChwugjjcPvEoMC1vDee9J5c/BH
HZzeiLdmYWXPxgRlepPgH4mY8PuJdi561T1VOpxkr1MDXpjKaamNqvARU4R6cFX0M+nQ4Tvz9YAx
dXxnoLNyyXi2xjLf4ATcDA6m6CClDCdqQN1DDRjWsrtofbEzi2p6niKH1eLSRX4f+mRvloflwKVy
h3opu1NpY1bSKbMfC9IPdg5xITsoKEf2nzjMohZlr1/iL1XcWVFckSuMM+PI7A1FXRCoB/zU3a4k
leRKv6fvtdR1LlOB99GpsWHMSg0nNIajl4xzCgQ6blfrKLE16D8m9D9E792X5pTuH00BbLfVSxsz
fXPZ6SMrttmHFmyG7ZhLcVbV+0UlWcv0C0uQB9W/cXdTEwdHiWBnTXr6eHGgJMDl4ibJJeeTLaoH
t6QzcWLwLReFQKEAZgg/uKTC/BkSlHA3Sw7JxqjlOQOq9oikbmdPxUUjI/NrfqLazniPouoZ5Gl1
XR6Qh//zTH0a9SlJ0+TUIOd/HP3sKXbbMtuxmeW4qELzSAjRsWhcB2jLcFiOvqJOv7BATbvlVQA1
67tHZv2vdqZmGRT3p+XQj0NsZaDvjCPTNDxVbY8BRTbhORzEb2RPH84YIVTp5HOIkIPldcXWD2oD
koDL94c+xrH5LZwIrZawq4h8QBQ53SrSFNmnNXSG5XPqhwQHC/lSQDyM8GrLMt3/+8xOselmmSVP
tXhbuvflISlQMrFwvxfkXhOTF4tt3KZ4pCw3f7YkZ2YXwsYnwxaGRGM/pVP3t6QUfCmcAceHR6Xc
4UlermkY+cYAf7zdJ9qpnsexBJpeGSYZd02zr1EXu8RsGlOxtjX/3QG3wHxVj46a5K3vlYPum69J
0Sb7iDzkjdPoRKvGHiNkBi4jlra7TOxDyRSWOWLa0pzOU69pKLgCGvquqs3xBxczr3Hjz4ic+lXu
2H9T04c0rQr2yIXfPPdptKtmQe3A7hncq4OgttJO0qyaU2oVtbUxxqHAw8EAaABUAwbdsXZpCD69
NzA96TWbSBEjTkjyrr16Y+tROQCwxIXlnvskInG0N/dLdbIcr3E21puuRngSoALdgOfWrwJ3JiG4
T7UuZ4Sp91z6Wn/w54NSm49RP5/svW1IY6dMIwdbUFvbVobRsxjqV2c+A5lv13dI3iepB1t3GuX1
X2+9GQr4kKEZHrC+Vhhx5QRQvFBXoRnEn/uts+It4+yojLFiHbRfQWnMS1Uce00xqKeyJRAyRMZy
Jl2QfnAZFlSy+6oSMz/jkhU45Hk2gR3jWZccVGx92AWgReLAvHY94lMGoMjaNjQAsOvNBjSofuoa
Sdo8upAOZ12x65GVITP7rEb7qxs4N0z3j5szqNE0/zSA7vhn0/k9FmslI5+wUJepbsytSmvrMTcp
boMafjJgC4+d5iDG+BwWo77J9Ag3wahKhuh+vxF+TfCsChg9G2lzLaym28ve+RJTh7Okrlomx1NM
ozivjvLQBlU1K7BKX9QgMUtI6vMAijkTibjzBV5CoFwvJ7g9CW2nyVGDYOF8LCNPIEntxXbxZcwV
wzKL1jPws1qqs2SVwQ2HFVXqIntZJgqdi0OYAJNq7ZTA4H3iGk+AT+vjaKj8psFWJcE+Gz8GNcbU
kAMG394/N7qd3OyMYeF8+TdisvwilqirZY9TyT/S74sXY17q8CIg+OHFnLcwvLBZzh8kkH5QvEwB
ib41dmCrOBKr4FRKthTLTUZakzovL0XJMLiH1LRaOt2se7JBiWJ+d/74XXjJ6G8vjl9U5zoqtpPs
ptdpQm2dKBiN+WjNeZBAmkg6JkrCT6xdEyvz7LVauUsmqtEut0H0EGx61YF07b9P63pofSxAJAmu
Wc4D5CRwMlkEQqxW2tO3KGSpj/Jm+kjDv2KedpBYmT01k02QFvnu+MYFIO2kgwgRCu3aFdjeSarY
2VGQvTqSQ8rDpI/RFkqkPkTOoTPY7CvPsh7sJLUf7EaW96hro4spzJwuuc2vyzN9fvn9LGh0Mm/j
YZe1kWKRAwbATvWffa8Tu+5hyW6dCO9tRrYKuA53PTAZKjx4H0uzWLgJ4AmyT7/7xxE7pIdSiU9R
iU/pgkyCVElkIDwdsoiYai3Sm2oQV1mDi4cI/jfOaNIr9VhA1UN6VyuCJEfjGRmH2sGXPI3WuPk+
RhB7oJefmm08eul9mZaaYLaMah6/EQt0ihEErCLbGn+UrTqEbty/5+5EQOQQHuIkG09GHYzrQIJ/
z9KcAt3CR93fo9FJL8uh4ejl33/q9MGPHxmG/6JxBn9ssB5cWXrzKAJiyvl726yYise2nOxnlBmr
5UAdUuqAqmClnFlvY5iXH72lG/tQKJeA3Lq4iBE15Igr6Un11H4Gyh78jLwUPk5jLCTNlc6834xl
2B9tW6l9ZmB+rViSgLf3WiYeMMuWszw4L82m29WUlCRIPTkCfxzsb/dEIaKupUbD1mcwzRINfrrW
B0+1A1AkybTuIWG3ivi1bHdmSgDC90um1oiL09feSVhkdM1rbmJVKucyCyeTtjfmI0rOx1acjAas
4LHYjh3TJg/z2QYtlPOsYnUU5kiEcZFdu9zkduRpxlpWHDbS8z8QVlPqlGp8SJIelf2YNXs3H8uH
MiGXWiOm9T9jbj7p5Q5HdUzQc5/zT7HHWWWjDs2f2NIzmbreNuJXtio0wX4zjltMpoScjPPlxI+J
56hgQazJnEiQ/w71j0jKhIZwJGF+fra89/1VSZ1ZCZtwgB4QQw/wj+PDMDC2J9pj69Tho+v7G5Vu
MePVikRJ6fTseau0upX9yKgPftudJV20wzBp3FFnexvX08Tn9wbXBEXVzffiQpRwQTipSJTptUdl
Wmt+7uElYR32ok3QD8N/ioLc/NM7Qb6xFq2MTNOGjBnXhdLTPceghV+4ePerHMVjB3wLZiiI++CQ
2a+L+u172tuIkHOusph+dU0Og8OY8IelfzOVPCSqD0gyactTO9CTRUUQYxcG9H2NsuelbnBbuC5E
t/vKwc/osI4GjpVvtByftgHNM0D9g+s5bV7sZLD2kQaDpUTo9SR6ippRG7Cu9gxBavnLsFy1SfqA
a1RlHQU/6Ko2QcEZUDc7SUJo67rTOjH5QG1UpYBSuII3A0oQkG54OdGTmor9CtoWXQDAccWjYHW1
0ToXcXZ1GNMCBUpos88uqmd7wsaZJWXNTLl+DkhmIw+DdAy3LKOVZcSb0mon4LZzuo2b/Ioza9NJ
csm8Llq1SHqvDlssRvrhVkswu8OF24a18aSBMjzx88Ql2Ujk92AJFfh6oobP2ojIs0BiMWIAKfy1
SrqjI+qSdbBgxKPcg2+R0Q7LVrQBC/62wg9tOL/NvPB3QwxBEhfz2hRNugn0ZkI0NTFe11ZiFqZH
ETy+qqkHfv9XKwXDn7X9X4NQ2hWdr/PmO4v8ZsTkTPeZz0eSgnG5i+hcuiGSKOpBx7qesQ375OJo
dns2EGntWNUzBJ6Gu9snn9wzN40o5dmK647f/ZjAr3d++pP4accMoiIPcnWW/4GhcpvKRN8qRJNc
uMCzuKAD0mhvO/xGGt07jhbU9dTt+quOL9SpdvGg6FKxd0HRfqfHLXZeAW63r9HA9fYwC7GZgyRo
5lGY40ExLQyMQu0KG7Whbelf1tS8DZAz89F3T8oxv9gyEb+H7myzPGgd6yNLafnBnILjpKz4giea
YEx9IpFp+sW+MLn5o3MnibodaNwmEEcbzwRBB0n5wlBannpbo3iMZLsDCEgybvPT6NStrqgxnLH9
GkJmP1iG/soSFEMyczyUzSRPNwK1HTL5pCab4LiAjlma6bpLqdQmh+tBMjg/FMEpXpa5QClZJ2nt
u4rAkCCo+Wk13FQiPTggagTt11b4pbX3XhEhVWLNjm1BK2joD3FHZIyOE5cLePuCwx3Qd4UInih0
p1PGWWU6UXxJwahADjcRf8oScZoKjfypggqKK8JjIzdQzOj+W1MTBQJWzd+AO4QxjbMYjKF3U6Te
5i1w9zayzxjXtZdY8ZHmpDkY+vCbzJgQEvBW98p94DEtC3PD2I4yI8JTlPujx0j92HTtMwIG7zGl
EyNknuQjyFEOGk2uV2I9CjZ/fZo464oQav6uvmNQ1m1NAhbqJnvouumNI2Q8JIibMMAj4i4jP7z3
BPjuZA/8BOfetM8GozuGlWbBcEt7aK3Q62j86ZETC/6N9jNkjsqFOgXSW07tpimItEEEAc2g8529
8GI0EenMaTLN6ihdrjuy3yTE/XIsepKkMJd+l0z5mDzfNPNIAg6z/VjoPxkE/pZ2tWfGmDM3bOA/
sMRVNQ4wI3uUqks3ADXx7tc6cfJTTSxuGT+NJak0VdZYG4E5OXFAMZAt9MP0oLzVTf63kFoLdkad
hqLK1rKQFfcar1tzPvw1YHJuO6/fq8AEJt7xM4HXUisWEcW2nJHjzmjpG4/pM6d88sfvORZywjM3
OT5yaAMFeSCGtzEHkhqtmNJNg2XaRjWmQd3eVHG9tTSs332IOTyJ8uwUxN41D7nTSZut4gwb3jQ6
n3dSWOLqDb+xM5pnVuP8qI6Bu55graNZXlBbnph+hDfTm7Pam+wWwa7L8bB7vuuTcV6etAalcZrT
q1kNrnbARLcqZpfRB32/BnxArAbC2G0sxbW1W+RnAcuPxiUIykA1YCAbPLSVfkMfSHCbzSnmWibz
b5coL/QdJtGS0OQyrKSW5T6Qr5jPtkjzhXtBuMFNNZBsn1lrkejriV0Vd88DaboIh8Lwh9H1xoFS
1dwBUoIvY/dfo5Zw3sZRsvFNLgPp+J6nPe75BOxI06d4zcqdr7GHBO8F9PuzYrnO6EVtenDWt9G7
JMUvPWy1o9W3xWZwWyJMRhOizxQ9sCkimK0aQBZV5kXxP+UfqX5nUKf9FgFGN6fW+X2QHEQGDwIF
GHlHoRInElf6NHzqzcHf4DUGxB5/VH2jbi203okc9YdclO8aPPHSFvFrl1pfVR3+iWhnNsr3b34d
BCfOpE0lmuJexboH6CzoDgDIPnW8+xuXemDVdaeA9IgtAjVCk2S2y208q60YSYoHamObU783HXKh
nJRIeNGORyeNkqs3P9hJ+zrpyY/OGYfPnFFor0dkBrT6U6bnF3RixbHP8+BcNexwnZYoYR8lMkAb
y32a9TTW3Jk4bUbjn5gfsRf99Anpu3JzAidXdu85NLhrQiENR/3FC2HdCgSYpaHLx/pVdJPcOnXw
OVbt77IJH82EZhor1ppLBhbeAk1BNPnOVjH1SWWNSKZtwH+Xnrx0bnDNjb45VwYpRgpc6cZI44cI
uf7BmMgyxgn3PMAwAnreVfvJZ9+cNaX20DBy2pIFNoLqjY6+zMND5oE/77DKEdw43ryO3xKDQrGP
Mpygdsitu48csIGB3Ee1M10mDeoEqID6BObv24uaZbWz8Vw32iZWwGqLLTwmoeKcw7sGI7mvbGIR
hpYiv81lte7G7FcJru7BK73r1D3gF7L2yqT30bmibrqmfq2cDL1rTDFrluU1aUE86B652G0Bj0k/
5n1en5oO18qga7sghH1qy/ziWn59GLwB41JPJ0KFt868hMPGBgBjsPqZ7wg3TZYnamesCAliTjfy
j9bYozfLHViVzB1INjS5WVnICHQ0yA8DiLMtRg+cuG7l3PyUSt0w/Hg7eEa6ZWuTbDS99e4u48MV
YemYqjukVOFk0FObDzjpKYZ8mnjyezZGmYPoqcdqU3DzQs0Jqzz0svHApvy1yS1956VgdEo5fPR9
3lzcZBoOvRWepxnokGn7IQGAtZIz5cpR476U1tWaUcGx8lwCX4OdYc3z6hSLVDcR4MN/D0WnrhFZ
CBQ41EgyyyLyMzLryZNdvauY8696gl7Xzpw1ZWvTWhsze8VqIdhgtycNMap/0XAcI7N3XuPK99YK
adZeFk9VA40pluhIJtw76Modf49+5kTsOxjDLGNxY+q3wSFqzGkMknHlkJ/LaCY/W8awJbLPP1O2
rMnlsU8lvq11TwG26RnerFM/4BdFhYmq7d1ix7LJAQ9iMGv+erR6IbFabrrNpeG8EaM7lAifBhsm
UVqgroUiIoQP7aSFdZy0/hytSy5G2u5UT25igTnt6JlsRS2LpFPxDKS4OTVeehQjsnF/PFQRwCkO
wjNDd/NCIkK+y9yYmDLwwvROwwv7kD8yVjHSKvCv/qzORpO0mUwrYqo5cQUyx5/eEOSHhKFZLF39
IAe4/a2A6Fg6wE/LZN3QJ2wEI4VtngG9c5I7N3B4+XX3BeL+jvbIXlcWBesMLwwd+QnTPDkFIZIZ
dtsRznCz2bcMvMhsqEmTtiWkrgICU97QKQtXddteMxw2Rg0DvACSfapRLRn5odbLR7p3bOhR7p/Y
Zx3cNs+ugeLKM9S0TAoyVUgKAp9lfJ+6Uew8J+VQdRG+lO5ZxCYAAV2zVvgnih2r7R+x6n7BTMnX
JcypPdBJmT60Se1drTzFoy3huEWw6CsfcQPWdVmObwIM1xo9Y7lHBsMZPvUUbgvFDTnWumld8DZ6
QXOM+WbbNPHR4/BcJYOZHyI+8i18OgK2yRLbeDmePMPs6O06LKKBcyl6KKZ+CnQGHRKA/rpKr7bj
vHZV0d2Z5vcgP6Pa049trED6c+NDAtKI0/JgWN1umkR9zPKC5SFxKTSItGqegezG1iyYg6GqdsXQ
PxPjzVldDO8se/J1aHL/9B1fnMArck4tT61cFydo3JwY81eWl8uzAoVdvlqe/s/ranmXzltsgfB8
fb9kvJGdusTXXxiyay8Zws8646YRz6+Keo5prdLb8rU0p73R9Mo++bWIXrOeYYHbRsF++SpwRua/
I7VLbo3DE5m6yKnAsrotqzVB0gJHTcgp6BOlF1W7vhvGTQpz10Dqcu2Mek8O0HT0q6wjiBm7rOPf
SusFg4D+ruIW2ERV2W+9S10ZtS8ufshbZSBcHuKiXjtJ92hj4r0OqYfyG4dDnCT53SpYmOhD0mwr
v3JORUFzLLqN9Jvk6DNh34bFlG7QwuCNYrj60bhn1OrFziqV3Dt+53KWGjk3j+oeQGd8SHOdBO44
/iH67neTt1fHSxFEJKKfRRpvNeXCpfb1/kmjm3NQTrR1X18sv7xNWhg/Lg/9qJv3PPxCojNuWVQy
uXMAtA56SXpsaPCTW4ZKTowhbnUPe1eKFLph7pApbicBMIxAezc191cA0t2OzFf2ZsYLYxVg4G99
NNJxpvrwXE6CZr8nfUHE1Z4WWH8M4xH+NzbXVakriH4MTo9TKRD+StZGtirSQ2kyvp5QKHNaFrf3
TpjyRBbHLWbGspcisq9Gn5PFYoMLVeAlcSxBlauq8ToyhTga1kRIjBf4xnX5AmF6+tmSM0OCP/bv
gzejEpc/pin2Xagv5Wp5798/sjxb3gsHvFZw8AxAYf/5LssX9FGzwTEg+uiYc57+v2+wvDQag+u1
bey/v938H/ufv9qR37NVc1rdv3/33//88l6pWXh4YGrtlu9A6aQO5lg/9pEOLK3xI/cUi4SnkS3c
0/IaNkBncwHmS+GcBGPHPcOMcESIPb+3/MHlC0pP4q3o4Bizu65im/EtWwFmOV6I5F3HtMFywv9r
ZLI4L1JLPBAxozb4zgqfYhAUz90YNfz/3A2XG/8C+omeSDhDff1+Wti2iVQz87YuBOV8n2rjdnDk
j5CyjhXqfx4GIctrIYPw4NjtFSafvZGBV66NWIyIAuqo2arOIc0RaTRRc47jH6sQe0HTGzezO4kS
YT0KsvrXKEiPHpAwcPsAOeL0X8I38luVNr9zi+T2MKnSx2YMTGQfbX2XJolEuhqMK1xSf9/0ZXpx
hiw71pWnn6TvIqU3e3EEIxacSSqNDzY21mtqWP6ul6m9hqfpHrt5Mik6LoEK6WcwDyvd0rBwz0GO
Z6JwGhvtb1f4w72ZH6ZhwNVV0ZYv77ls/u/ESsk7C24Y2ln1zpW92cRIAjileAjpNm/Ly1hpT66v
jE3KCH5lonC4Kbtsb/Z/n8n4t+xkebQZ/A55Hd+SvM2Z5gDBu7lN/5HnVACxhU0dbRyZ8JIE4CQI
X+YRWGoyz1GYqDURebtYIq0Ah+BBxR9v+SQQ9ggDa5fChtT64XOSVSd6goAhLw9OQNM9mnPS8H/f
a1v7rwSJewL/G6CQSX/4dlGe6+CuOVnwlDkyeNJicYQFREIgNjt8F8mI5JyHSSNggQ2ssXerhsqv
gPJRKKO6Lw+QgMTd6W3Gu91zgmn+0zaRPjoR+i6tq4sX6t/T8j7a5mnH7I+oVD/vPu2F+ZyFr3ky
uGfMhtYqHLHJjlXwG8atnziMyYe02FVpt+vHpHjlDN5HHtI50goh3eBMiX0Ue0nQEsM0BuFrZuZM
7ZierYyixhIXesVOCzNWqeJFeFV0kR6xCw4zPMMK0mcfHf0U6+JgQeQmLXwItnHoCXJExrTc5a75
f9Sd147kSJqlX2XR91Zr1CQw0xeudWh5Q0RkRFJraXz6+eiZ01XdwMzOAnuzqAIRThfpgqSZ/f85
32nxDAuzXIQieksxrWyUT/jGdSPIUmtYGT95ZZrCKZuKu4wk2J09dMaOkC77VkZEKUazrb1i+a/y
4AeJJzuBSPwVKmq+EUh3Dp2fundRbWM+heb2w0GJPNLUfUbzE2xHW4T7EGTGA+K68NdruNn0JOMo
fRqp9tMLGZJd1Tv6Y+uUr9d/xPDcL2lWLrR5icRlcMiUb1zBBHX+MzH0cJN5GfEYI0EkTmYAhYwI
B0/7/K4RaXEXNW22cOvixjQJxIIy09xXYdfca77cSLyQN9ddlArLo+yGr+st0REbp8e9ZFEPCUrQ
2T6QotM/Jlg/11pMGlM9W/I0fncmIilh611fsPhxrPdSfwOnEKFcyq0bt5D3fhhoD349fkyCjn2e
BNat7Rni1AcFSzfyLz+yrrsEZG881ZKYByokKE71XFId1JIPb8gWdpVmbyWO/rnrP22F7nmvkTYu
wKK/0cnrIQfUiEN1L7rXG7vakS8+7CLRFrtac5grwrIg6dWKfhSNPEbK+epUIk40RuFNCLlKQ83a
RVZ77Cyne2BZj5meJd+m6t17SjLVQySL7lC4IyEV802SMaoH30434IqY76fGhVRK/8H0SWDyDEQ+
1O69B9+XrIRHpmq2pn2aIFghOs5Rp676oHVqXIRlfLX4TlaiJNTQ56u91OVEe63F4GF43tP8Kxud
uWgTp3rtiJRPo4CqZNA/YYmhjZxZwz7FW6QK4pQFIsZbmCDLlKI6mMb+Yaim4raa1ydjDM+2m29e
9zlFUdyGdvFUcQYeUIsUt9ddduYEO352hvn5EX8+YQSiY4+Zf7w+/bofLT4HdDDnJrd0xwDC8+pB
GW6cmhbL9fk0SYkDK/pk3beDPFw3MrPkQc2bP29e/yoRRTKX/6/u9kofcyE83euD6+uDry9zfcZ1
53UD6/Bj6tv8mKEwlWkUniJwKj4/wRiv+ti31qJutNvrxlNps2+YpS9se2ZN2tVa9G16O2m0balP
mYRYj+pgOgy8OTK1O4dTbNBH4wasGZ2axNfe6tp2lpYUUDfRxi/NhDRUZZjeMhB292R4FZO0ESx+
ZVUOi9wMjVmgy+RAg39uOKfn62YMtN9/XW9qzdgf4eZQDG+iI7r535u652chspHbY2qHR6cEzwwe
4Z3I2Hwhx6x4zGa8PA3j6w3HV+wxcWN0kdWdhtdqnMYdcXTGPT4s48aHEa16V7+/btyu5gtgdkxQ
sIfn1jHVxoi59rY+GcC229S3jqFScptxOKuibD+mMsWYFnRPXSWq/dg62APn/RpEqSb/SCagUcTC
AAMfOvPJKSwQeJP3HJvg8j3CDO06kTc+0FV0mQZCpVrTX4JGnSiE2D+8hH/aJZgErI7hbCVoLQj5
o3fvmQjWrw+ZX6iLBu+V0Ph6XXORpvlJJVglfX0WQHhm30TzqtL8wmwkIM9A3Yh6iF5J8xOYT4z4
HNnglBxpauveAPBVu8bL9aE1L90OXvDu0XheoQsaL53DcMvwoTaVZFjq4tZlfco8IG99JAucrOuM
wMBlHDnkMMOgu7WRV5H/oIfHgrrJDIv1sPVyBxkzP50WCcT1EdfHBt2wAz/lMId8r5LQOOG+twld
LGsca/Of4G3KtRppAVE7gNLigbvICayJAqTZRZwGHXUndoaF3RMsOv/J99+e+u31bwuv1Cp3E7Ci
YlzZrI9WserrS+OlXzWLzE9yA+5ZzOtfVlbuXWgoeHhw6JdhZOLgy4lZldTX8+GjC5spXPSkgAMi
SJ/7NiNqexSnwsl/b6b55nUfy7btoFHSCeLYgzbeOX993K+n6dZTgBNrN6isZ53vUoZL+gBpToso
97oJ7Cg4cfkOTpMyrF1hWHQXaPUVyfQaTFG8HVsjOglJ5fLuescwuKBE52yt683cKp9yrvRb/Doz
CtiGqDfWjrrkuO5VQGAQEKEy3JJHrvfGje08DVzLb5OGdPYyqsRtVo3b2BLj+c/9WTEzMPiSpCJe
ulbxATdGc6eTxXPnPqBRIbbKImsn0WvjPFXoH4mS0T7R1bAgqdt3x7Lpr7uDdUB4Vd25A3C/6yOc
tOQ8i9wncn7MbRyOt7kyrdWAs/aptzVE0k37GffwltVQEIAVFsaRoqMzVwbbT0hvgp4zOYGITAvs
573mbqXRecu8iuqd5qK5G5BqPjNC0THKtNkMVXUrD1f5nVljm60ESUhlpD3ilsiISQvlupi9hKNZ
JgfBL4tljXuNCNeo3ryztn/I27J4zXtlbYcUwSF6nfwV9xpur9DrLq1d6wSmdPqiqMboLmQds6Gk
R/eglMM+HzjcWH4zp26SetPSGtyyNAnpMGrdioxa76FD47MM47F+zmxslhgQLRadrTplyroYei5+
uq1FdzuuvoIwKxeyaptTUruI6IsoIVgxHm4dJikb1jgohEUmKAgDfI5Gk+FO0LCiQ20wj2Hs5Mg7
JC42jYbf7QI3PqG84baPAgYfkVJBQiKIOkeh4QULtOHIfSJSIZEIDGU0oUtrMpyXlEpCWZMgMoDu
icvsUZDsfvT9bpili/JdT7Rz0/TaozZENt8pbbPr/i4ejxgf82XrywFcULp1G9u4hYjRPiIPdBd+
leYHaQ/tozO15QZvR7s2WTlQJOzHFQOVtxZMlLddb04vLhW7BQDSfub4pUDXlsJL5YvekOZYAAtG
weBPW0wl3Tb3rK2vB847VuOJaqpsbj2dTmNaARHQjEScm4x6CoqeZS7j4hNs/zEb/Ok56VtzO7Ut
M1cz656ZP5yuDxhjFDYdwuYbi7zkM42tkLcn88+ExhYauexEoZMgOunUG21K230axcUO3QGzH717
8wuK1VqQFEeHj2AE012baeouiR37UkmPCOP/3IX7h+PALm6uD7jujwNrOCCiYV3Ic64bpxm1hYti
Zkl2SEP5iOoY18EkOSHpuxkI8L7r5g3sDesm197/3BMXdnCXS3/lILW5XPfbMPOPjZ7FqzQyuk0w
lf2LhqJ1oRy7PyFA71/qZq4OkSdPI9q5TRtOkXl3iwt7b7g1cUrzk2IvG5AFlPn++iSaps9ZNzW3
Q22XT0YDbt4u3BUaHIXzoMBiOc6rFUAx+EIN31wGcYkVYl7VIFf8thwmozVG1g3D6viuuttqtK0P
ZPccwgnlWowz6j6zgp/X/UNI8qY7yfAuSrLoVCFzWjXzEyo4/qihjVesX9HWj7V6J8iifOYgOlhu
bX0Ix8ZX1xjGIQmZ1LAUtJ5AJGU4saLg3Iae+dR7EI/0vqjOFvzfJyoLP7U6037dWfYzXpIkN4Ux
zukIJqPpHm2JrRhf0XE92lrUnJnWRRtYIgDSvHBce027CwroJ7bs8I+rnRDKw4hdvw8OtK9SaxG2
FiELdy39kcL4mP3nTpytRyg7YRZ/ZoPxHhYdLa6WkrGOhXS+7K5aTX2aftssamMiGLyM17ElDXTA
zXnKwvxIxZcUb0JSAxb+2Emo6dWItRJi7DqzPaum1Xc6/TB4wCbxhLiIfY7R3eRY/b7vqe6blYeJ
ShxHawoP11u9QRy4NGI46ejXL4HGRjIQLA1PxeuZoHbop9y9nzE8esKcQo+6VWpqYtmXGniZLH9j
pGU9jab84nuPZR56nJpxQd7J+JopkIslCv3WN+koJeMDPNa106lPpsKWrugw6f4F22e5qPxYJzlr
WHuWARlHEHVZVO+uHU+bnmLPMhLOqeYS+aIlwV0QingTKqrkM9vi3bJ7zCOYxjTiWQ95Qh6gHdgr
R4/FE+SKYzSk+ofeYYm1B9PYW35wtrogpRmU3RNamy4bM9waaZRv00Z/dPLxHmLj0mzDJzsez6bI
jsgOTpFqHgXpCGnqf062/ImrEx+/nI7+JD8xZpydJinPHvKv1OarJ3672c3dbAshz7HWJWyWqNgL
CYtG+eZu6EqkeT0CjUzyk7cFci03jmlnE6Uz8HHBb2SE8NHmHGJaSxI+6qJxjWKJDnOlEJ9iJyVD
uBAoKAtxASLirdUcRaOTWZs5GWlnrBBqgnZXXYPtW/cU1AxstMuMCDLX8t2FFJRiQE+6K1d44dIY
E2rfzARhDxlbWeM1QRIyMVgHLYGysj4UtrXCEmjTfi3rRUd+QKgV0bLp2njpghlYJWr4rr1BnVks
/8h8OEOt1W+HOSyb4Y/AXVOuI2t4jKENPiVT/Jjf+/QBDiRljytHAl8YWyJEaHf1W8p7L3Tx9HPg
UDSI+TCwCNMtmodpW+tUO9OVCjDeOLEBEi0xHgs0j4uYE3LphxMxxK6kzWdM8b4CwbEIP7rC9g+a
YtKjS19bW9WPIe/EIjCiYVkoQjut7Kn1XRvFG2cFaOd1bWKvs/MSDaXuLo1+OLFocpeyCBWvPO69
FBgF9VOgDPdhbiCiCqyYBi1rc22YioM+xPeGh/NA+mpP1FK7KgP6SGC5Vow1XR/ST5DyJMOhP6F4
hZGB+A81zIEYs0dXT0OInPq0pQD+kADr2gZGx4g1A5Udz/7JZCtf5Hb/nc0fGaX6yggTKP/1Mhxp
Fdqh99pU8U/TEjsZxs+4TknGqum0lZHY0O20kd1V7jpNHxyNIKZM5o+urMJdWGE70810XToleosy
27hV/EIQ3Cd1HaTGfUx5jPDF4EL/j9XqD1jPxwYZWK4l+tqU5Dym03DqhxXZaGvTAHeLOybHaAmy
IPKyZ8a6lhxXO18KMexl6e+hCS/CUGzbNvqW04BipB+e5DCJBVVGghC8UW48R68PvT8eM1b/pKU4
S3rO0cYtG3+ZJ+2Fzs1qFOGDpwWYTyvj7ImALnMr3xjYuYLpt0qRD2+byDFKG6VgVtJqjImngf99
MSmbm/0yL/QD+gV8Dr7E2SdXbWR+tixVyNBon6IoJo04GVEepIQkUmTjQn+cupKw7kDTl7oKfoik
vJs/pEqjD9s/A7tkFaQW2jTUTLb1fFd06p20PLXFh3gqu7jkoh0nGAdzDII64FTTinQYYKe4yVC7
1cTM2ZT5SRwBV5Qt6Iu0JLiQ+4pyxl+EHVerg3SHl3qYvvxuYk5bApvGkmcP3k9Xkz6ATagZ4LS7
RWNykjoc3cmkfXBhRQmom+FeBGO+7SvtqKdpvUpbmAMRBv+zY14GK1OLnVHwPlToPbbFcCJXAZis
zB/aS2oCEizosutuWs+Vix+VQTEosaHC9VyDWfTN04U9IKidgdoWg9Q6hbkVNNmH6yAmHlsT3lRO
2poZZh8lAqrHyGgvlqu/+IW6a5zyPKUdPaBKzLHmDl8x2lIU/ZxUZrIrtYL2fx8+mwNXFmr78UJE
zr0tq69ReGRVSARQ6Yvt6bu+beQir3B0oKUOfbwJZU7+CB5+zMCk/RpvBlBBgIPAwzLVIIMwEboY
dk+Krf0tpipcioj2EU7hZTL4x6pNR5LHnDeBSEJvk31I5EShupONDXrsealycFcYV/YUDU/plN1M
tItb+rtm290qqoLkztZLqiuryCbhuAwEJjaYoCHG7ZRUcqc4h3P2otn295xzJKV5EmB29gXpMt5y
AAWoS5ak6D3ECDUQ1xJXL3qbXWEerEzbOMyRjlSuPTzr/riZcjhvZZRumgoIqwaUoPF8LIuNRMFW
f6HCoB7qobtUTbmNhu4yZNaz07HORhHMSUpAgDHLHlr/g+n20bW3iCH5Ye4haC1Dorh8fdJgVeD6
HXsoy+g9u2hMKcmppZ7Hj11nIjcqWKuYovocdFJrebePYd0f/Rj6i5fsR8lyC9hOkNxWc1uoHL6d
TJxrUX1o031QmTcWRggrGnZZpG+FFdzW9cekN2eQY99Wmd3IPvxIUfGmvRdumgTocfCNCN7DrVFx
fpv+s6BEhph5z1sbkPbWkHWLY61x7QUOEWyR5kfFShJIqQkDOXKjWGvzO6AR6TG6KBE6QO9QcngB
QmfDT4kvN9Cvk/ITbaaMxB50GRrlHyRI1phjFKfSEUnS6oqmW091wnjTSX3RMAoSUGxupSTAPZm+
wVaAZrGlWqQe4YAjeBIp6rc+YWrvifJnaRJ80k/jUrqyXnpyW1QVwgvqSuuS4OiemtoePOuqZE62
axy6SSlXedMVn83Uo2bz8lOSBWilKfukcb/KqQUfIb4xke8zcrkhLd3YMq/Jjuu8F9/MnkMy7X8m
Q7WwuqJ7/2Us7Rx1S6smxFOcLtVY+0t+wh3fhdjw3rL95CK2ERlUM2N2kJlZVq5sLL44Xllm9tCM
AtelfzS7VfKBRXlkokgTpus8BfNfuS5IK53vzYTxHmn61rZN4+eUtzsdAdQHc6xF2BQ0G6WPvlYJ
0qVH+23Q0QtRgVX8mum3PvuWjAorZ55x7InB/cwjo4bnR8ncpR1hieGsSl3umwZuhZ7kt9fNEPRL
Xbv/BSUOSqu7aW1fHUo1iVU9Os1OQ7HyHLgAm+AnfxQ9ATq0aJogXYXKcj7Hn3EQZz98MUfMgeV7
L03/VWmusYoNGyvZTNPqg+z+l/lTj0hIIMOz2iZZX/Cp4KVd3QS/7MOwGwiuF/lzPA3qPbas8y+A
b92r+mRpeb81R4rFpj2NZ/CSxaapC5fDRmS3AlTweY6Y3GdyXKNwUa8u1+hFiiMBDOkQe6scxN/W
rh2w1Q3VY03r7K/SZJHn9c9u5TCZAQn156bu7yYDdIydOsUxt+HG9eotpNs09/Yx0pUjiWCRSgb6
WgqLhIuUk9TpYyd0eodXGkTZgvUhXG9ofWsTdY16y5l8uqk2faBNQYhGZ3JVdlNw19LGxkTTiTOg
tw9vXsyOZLm9YHti8ABQhi2UpMKyTk4spPRNU3o/rsZaM/sa8S6KhvUe4FF1oiVsP47dZHMJh8hf
DI31iCCp2Th5bzEqIqyPncjk7Tr1naWjvLJktlJuHkFFYpp7a1ggaYCLNxvmdTBpmsI51+34SGpJ
9lRb0+sQ5Op2rCZcIk23jwzVPOOEgJLpUpgdoukg/bo8GtYgFimelTawgVrOEIRUemcrpzbQuuBX
25TOB6q0fRfn9wkf5nR9UI2edIEvalXMzBkzc/VDSaaodMpLPdOEmE6QjGfazVapGAkqx2llOc5t
E8byrjOBVC97A9nhNStkrNAR9aZHNwLQwIQyZjNCf9jJOlG4RfAMGkXN0C0R7AGyf29yjL2/bHOg
hxbkVeHmmd9HH43WlrIDVL2hHs5gi59JeJWH3GrIN3ExXl85s/6gv2Ox7W414rigw4KdsM+gOOUJ
/Cbdp7jjn7VYZUbKvIfTbGFgqOVy8NvwcyLX0qGxafn3V65YE0bGA8Y+JvOc+BSW6ARQjzP0ZhXE
fYTjl3fIYibnohLOh97PYqK+U/OWTXLkvwJ5r2LzOe/a4ZN2/rPozVe8efU9uAV7CbUgpd1qwgfN
k3KEdOTKXVuVw51O+SpuesJniwyp1fUYSAITeaVAcpOnY3vj0/y/mtE8/zs3yvTxl5+y/6Z+gQ6A
tXs1g9K6iqtbkIf7tLXFObBndWLWuZBbiY2Rbnx/3dAGDved5nynMOHlIIYHRS4VYOWypSwWFZcC
yRyzk/bQK6d8m0LPRmuZVhhRBdDVq/E2SzxxNgPrA7GcvwAaoq3s9qdeKBcJhVUiopDJuhsEUZiO
deocP8cdlVX8KruBmIDHX19EMGQmTqfceshSZhP0PKMtsYRL1eIbvfLRUeK/OWk73poEcKx/wbNq
5NXwCjOaI8qZQ8cHvlNsqMGhhGdEY0M9TBrNUYPV8TF24Xs4vfFCbkG2ayey54ZRAdSBfOFXtD50
+yMrTfpwc+JPVU+U24oJgmgPS82PyzvVDmQlmt1rbtvjPXKIcMHURT0bBLA0hKViVyMfD0NB9ggk
yDhg3btAn3IfxzIaIPASDGujgloT+edRWJXwjmYqxpV82xdYYroOlmsbYerp7F7sQlVop1+jg8KQ
6Be5uWgSo11X7Qhvm9TmfuHouXmS1z9H2xmooldEoswnKwRLqlzvWiX6rU4yZB6MwS4PuvgoxA7A
i3dbEoOxxGuTbfL0x5RULovM2B63QccxMAHJhBNtf5RN5y89q9bJt0WvM0DcXFfDYD+LzrrvC1it
IUdYRwjqvctlE7fsxeu92VyHDuD6VULO6/DeM8hKLUppEhf1wzBL21x05kSHuoeuaLSdYla67DCZ
X6qK/B9zhtMHWZbc47GNUaTCsFRpYq744HLpzLFK7RTZO13LIW0NUwlEdYCUJIt2kxk7iROpWPau
Io8Ypu4v064LD8wYq/BONIooSuFScu8cDKYZ5AgJ0ZFyGL00uGa6NJ3XSUO514SfA/XIpev2WKxS
taepHjz3ckTyTeL35IsXkGsmblRM1lSVoMZCYXksNSaDYdajsA4TBn2Gl4DCCyxgk/r69eS36X1t
Z//+BXUFEv9XnBRPsattXfiYB2u0CVClr7EDZEgHX3XdI9xFbU1sfLkJ6HySJO6Dlw4iBEi1VnBc
pFFDhopRrLtgxN/tNkRMCd967nUGE+gP2AGug6wbmI/G3uU42l2J3n9uwNlYWxnbH2GMsj03jHDJ
siXagA+A1kmQULb4P+SVaP+aeKM5tIQd3TDd+T/tX/NhPI68ROmOWFq+Vx6UoOSi8Fpc7esS2+eR
hvcXQwSa/FEJPBnVhBVBo1AX6g1oobjeeZJKTOYRHIOARYMaj74G1g5cgcGvP9yk3krzsZuzza4b
w6I+Veu22Md1HD0ouLxkeqq3Px8hC39c9BrJiwMxHQy//SnpPf3kOJwkjW+W76Mvg4Wtl/cKfcHF
M/31lCXyInICJtp0grZvfV/5Tn6im7vaL6c1oL7qTXOy51pT2FANI7/RG1KFxnm/6zv5agJXfKhE
czDiWYJ8n0VpStFDVhcuFxu31/qNLUedNg7WLcen+lTq8NfnTWKOAi9gt4mSluhSO1kFVnQsix4E
P6f2BkVOeRiSWTpK92tZNRnZ1KJfF2gFvtxx+oLwWz9ZXgndxeqiox3L/KJh9FlJSClvJFPvQe75
X9nQvVhjODwHEdSHZHKIlR3TjZ9a+m1J66vDjnDAvBNdAkn2rzdWl86NwL6rdWYGxTfm9fcOKGFr
2t7uGm19ZZiFhLV0AROxvsmZWis7+8b/YZlWgSVFTjvHQYNuzPiYnsi5Zh7WC9MZjnJ8QW/Vyj77
8LlQr90A2Lhnw7uDZcWH8LOPzvUjqB8PeZSlQKdkcjRxHv3aXPfZXojRHlPmhZ7y/S+pulHHqJA0
/mXiNXQ7jZ6zAbFtYNrRuff87OhQhOfUI/2iD1NmDl3Qfo3GY2tR4UQj+zWMrB48y33uRmmvykZP
qVc3IYvJmKT5uOruJpgeS1b/1O1zTKgd4Om+V6yn+xEMijdZL6OTobL21WfixUQQpF12J8wAZs7k
2jtPi4pjVIzHpBOCbkFq7UZT9o+T7jzHid19jg6r50pk9p2KKnkYO4Euj/i/eQJbk8MccTgnFpAs
nxryFLaXZIJ8NBaGtrPGPsLixFgFMcK6NwqjXdpTYcJxrgQVjoAoh86hftakHRBWKlEgK1Ysz/sb
fEP6rmy+B7i5R6y44bGcNwJyBt/M/Kc0Df683g9LPjwa3vDzek353/8Uz9H8/d+4/aNA6w7Gq/2X
m39/LDL+/7f5Of94zD8/4+/n6AfQnOJn+98+avtdXD6y7+ZfH/RPr8y//vvdzcmR/3RjfU2fvOu+
a3X/3VAsu76L4LuYH/k/vfN/ff9PMiw1oqD+6wjLBWTb4SP/+NvvF9t//fvf5mf8zrD0/qDQa2qQ
uB0uyIjV/pFh6f1BjpRnM+oYDlUdi3t+Z1gKzfmDS56uk1bpIY6jn/WPPEuh23940pGGZ5uoMlDq
mf83gZbG/Nb+EoDnahZLCY8YTRbeUBVsi7zOvyajwUceOkJhkb8QSJMsRTdMHeIMp6zfpNEbrMQy
Vdk2ETua67i3PRUEDDAupkgIk/WQrrq2k8nFMBC67md6lo9yxNfco0kJDCchcdWzlK/QEnjE0jSP
pfCJgYJlWevHPAmznyrt6/BFG3V3kaKbfZTkXeMcNBK9gJPNHGYpyqZ/9EqkdGcUnXVN7jlqhmXf
xVO0A1PHrGdwrWw86pAlrKWeOtTlTVw4BbasgfpfPFDSX3hYp5plaEXFneI7TynC0vZaT2YwjQvX
85ncdiydk7UN12xEd5R0wM+Dqv/q9S770VWueK2l6YFMgLNIwnxBQf4VrjNyfx9An6Qy1DJklZap
tG2U18mXGCxln0my4DobGmnNIh0YOcanMGdVMw2RN61FNTeq+jgYMWLGSfygR5aItqaO0HbLuEwZ
OW9iENZ80+7zgAlzeCkI46L3ltDTzls3xAXSeAYwkrJE4QQgIn/DnlBBTY1FPBF5wtd4jAcVle/u
FDgpnLKsSU8DrPPyY3CbtDlUPivmb+I/7AFemdvNeEhev1LPCZ0g+p/eFKv0MXfNpN+PYQpv0Bh8
w99nuWeWyLpYG7GoFYFu3paaOeCZNXGqvcER9giUyoMqxEtmaeEum3JCWRT9MAcAGkNCzNI2b9vn
dGiKH5JxhZ+KyfI8h+eYWzoWkZSRFrY7f6xQx0zlKEqU1yExAZZTY0LGkj3waxZSIg1vkYNuOwsf
r0UD8WHwTNCELpZIdGAmyDJnyr6noNLiHT8E7m8+MEhEv2+gEdhEdpBkRQ7IRUd3R/A7tmJ4lWYe
kYuEgptqX1M1JGqbTkkuW5A1Z3vUdD4gIIRsjcGkdS8y1cwOF6LZuhtXmd6jDHrlvVJw7M0HPfdy
Pp8nCvWC3l70aOGFTe2umrTBhLfAqmo5wBcBl6mHNNBQgIbZAV8co15U936/lFTaMzjwVviayzZy
fhhNb4WHIsjy+Cm1NNDmWV11tJqzQH13aHNwRDSwLSeSZgOR+Ls8G+qSOhe2XDywcOxWuidQLhrg
mAuCQZT1NCkdyWIxmhUY3qJ5w6shGyINlFGh3G7bVn4pSytTihZjE59E09f1VneaotuptBsbxBxN
Q4wEBkm5LOsOrcOyKtuh2yYeFOGtIk6LZjZNyf4GHEg+PNioEPCDTUwGjoQFlcXOdWKHIBUMP+SO
0iYpDcI1WN/sO0re/buJtTjbS6MUivOf2eEqJYr6C2d9mP7IrDbD1+mZsnTJXyd95q5vg6o++gpT
9yHn1aY3styEH4FHVm666vEIgBP2zWTAmh0Z7psMUiL/FnEWBiUL8wCZzx1m2DA+KJJM7kwty0nq
zOzyvRysITvEQS7RYFNz0FdI2xqslWlC/x5zf462qqXoGCIpRtq+T3XlNCtVUP3YODB1wZXHM3TT
c3OE0RIwOTBxX2Dxj4ehLNeJH8riAe0MBZvQqPsHL3cLcdsnRUm0O1OEiEUsFLWN7cvcQ57vmi92
Y2NUJaZN9+ET6IU4EWbOLHVwOWHXZGWxuIc9p7KF2UIr3GE28LOz6bh1uhZTYScsmKOio+rcUSjF
k0v34ADvvq/8Hw7VoRgxJFqpRLq7ESCWy6p/6BW6R81DwDaJZYShB/yb16n6HjO62T2RJSLqU93i
JdpEUCf5BFpdv/oiglVdDbqRrbUGhRXu1YSzAc5XIREcBQkfEnZLQI5KQieL9q0gltMZH1Jh1lwD
Q2VHy0BFrHVBT+nEGWh2mZGfXCvMLuCS3/qsQiQSCRm1J7+orRfc+eajNIPyTtQo+hExBJV3wE4L
UEQ387QkJ0mAvMjcLCmQSSUWdo9U6P6ygkrk7vgdTWfjSGsWMwKzN9KtEdiTQ1XG4cLd4ODJt0NR
y/A8TGlhowWuht8xoP+v52T/H822zP82MHwZfnz9daY1P/ofaeGYNbkIuiY6dnJwuOd3WrjxB3Mb
0/F0WpGGBRb6HzMtnbsQ39gu9TNdx4jEKporVBv++9+cP0xTk7ZnS0w/tiG56z+nmL8DsX/NjZly
/r7912Q7yhpzQOhfAlsNaTvI0SybV3UtpkP/MtGCptiZlWZzhLWgqgM6k3F3yHTxiLL0uTfVbeFa
39JUQCIRMjXVmeQ0dwsEVm+7+iIKf+vFiX6jBEHU9P9XrwRHcn/GpF+kPrkHL3Ynu0MMlsWhVj5K
rEF1kp8dgQgeJNceu22xM6hirSabDnTtI6lP5nMnwoOiCyJK/P5VcPEobeeHqtWNUp0FmRXcnpbC
vKop7U+NS7cihHCSFKeowfAYmv4tvc1ol0ZEW2aDeTDLYdckHteZDERz6e+csMnWddB2aJeIkppQ
WgbTxu7oIdoew2ugYTiLJtSDEWpAO3fum2bodgxPB5lpmBHRavPmey5lEyyy+OIFKEhr4bxmIdMd
FxzmIoaLuuoQvUyQwBaJBjs3AzyHOMVGa5Lb+0ikP/P9wGxpOYwIsUmDcQpB1oFGiSsZjgMR2SNU
n0VSlV9++dmb6QgYkZwT3NfPmZo+U0beLL1z0/hHo8X9MjHmloQwbnSQjAs1JVhYgT8hbeLaOv4H
S+exJCmSRdEvwgxw5DYILTMjdW6wSoWWDjjw9XNom01Z1Ux3V4bA/Yl7z61XvVyFOdSCcBE/2/mn
2ehPMart9ViaD/i5kPYnv1DaD56fnDLXOyVtjFLSdjdJZGe4a+EpAvhnkNEeC8YaLDh4j9y023UZ
vW8FuyPStH9lapFUZZ56H/2GR/Be4LXxPZH5XzQOeyL8tsJI/uyQdh1DLaycxnhsifNbVd7A+TXm
mwbxMuqcW2mhoii1/KvqtHSDRevo4TEdO3h0A7LmVQLZYdVPHu0BkdQeVrlQGCfaAxkw53G2TDgV
kshyjcjqfTQgaavpdVYRR22NjX7s34SixsVH+GuRM0Yd7gRRp07xCOSj7Eis06Vaq9QGcCgCrVHl
SgFI2uRSHNKInbbJY3elK1qFWfaSEEyztlV0nbt8F4K+WA35iC+7sLfKc7uVNoK+d4bhhlji1ZOx
cxg0/zD5cbNlin8w8hkiJQtjF1nuqkq28j/1olPD/2alTIFNIigxI+yAKYPUZ+UDJGrM9NzHXNb1
zE8rnJdWpH9FvkTTox9ifdt88jF85Rb8BTN13yeGw30Gqx8N7IpN7itoJ+iqKXw5ScTHjtbSX1uj
8wM34Vo3jkS5at8N0wPovFgzTfNcyk+Q9DV7bfcX8fyqHvwlHatoVzCqj1AqRRCHxUvsRF/OiLlK
R8o5VVe39V96q7hFzKdREpozo5gvTEmXsnafcJxWPHEtQYr1Cn3Kb5TbyKGjkxmntxSZpxYj8lMs
I7y6OgEI2qA4uybCZEN66qKetNOiZy9K4nnXFQ995/8jKOnUztWtHSJSPNrmKNzyxe6y2zghK8l5
HrvC7vnixOcWflAAxvpGx3DwR7OCd8Py1902ZHPvxwJEc4/UzBydQxprG+FTvWYxWYY+n6qKQLbi
7Z+C2UzvuFWMFZj9y39/KL2LiMwgMRJns/zVXSV5eYo8W6aW31NHo9H5IGzYPouqiLc0Oe+aW934
/CMfW3IcH4i7ohw3D1LrHh0mNSvHrr9AjGwNi3/C7EZ2vToElpS0DQyVYIteHKqmPRJZc4C+0Zub
vDF/PZ0vPSEhVLko28zU2UDihEXFT4BIrNnFcvmL9SOb+18FqioVnrWiLn0q9OZWp8NLj+dslU08
b/DReNus/qpHzRFbIfHRBsoIH2dbO6FnCqvnyXPP1QxDx2jkV5ToZzAHghnYjLk2/oWT9FyYCDpt
i/lgUt0HQb4Muqjoawa2wVur8X5EPEcelWBrfFcTTpGwBz8pPYbTWf4nBY1PWZUveaOv8E8yLLDc
DzSNsdGzIa3iQ9g1kLHFtd8MRcgRPkLEcltUZo0LEqG9AQD59jEicujM56Y0geCYzgN4hnxLpjZ1
GYry1r44/qkZXTq88mK4yWeKYqEpfXJyayYB5BioQ59Z5apH9Rr0MTt4fX5vEpAG9niOu+TP17ND
OFOrF7U6DSXdft57OyPdtTK78bOF/Ge1i+eI85hiB1EauRJ4qVKus+RFTVSZmNzI5NC2hSkfZ7t8
SdMqDkYpnpSr2FpaJbTqWKhFkb+CZ30ok4oVDtpHrIdH3e1ffZ4WO/X2M+4jlOCo0RbYcluiN3HY
v9KzDT42idA0X3GePMxKvVR6cq9DFhu+nM9pOAWTrXCTmK/loKHsSk5J+IQCPdtZ4BZ3JOvQkHr7
1vslwXtVOpq1bjqx6HGogSuA9C5j7MJnL+fm9ms0Ejc262olVfYiVdut86iUa2ajaqX39UtaVWfZ
px+zJbeoJvetcm+2UhkRFhDwbTeiF2cHOyaErZd5YFbOxTaTtziOriMdV60b/Mi+2HTeb6m8AQVd
glMNpcxkQq3QZg33n3AoS4LE9dEnWrn5WVSOtnUnS0cu3neS7wxU9MXzpdxwO6imCAwWBGfSsQg5
SPLmHfNhxIeZmoNxE5G+j5M7ulpoWAtuNRpYyswT08/emNoNhljjiI+R2WyUmtueBBK3b7NTq+df
zYjgNfYZw4SWbx1nOLE8PNNpjrhniyK2Nu482Ftvtt4MBOsc8f437rV45bSTOoXgjKp2XiBuwBJC
IFm2xpB2qLunoiwHpLQ4pAJGZ17Qg+wm0XuailtNi4uye9I3Rm6h+tbPKJt4oZQyqN6Spv+NTDve
pNpnwUxmY4OhWnWoQ092XSJVHpPdHIYbB5DaviqSZj1oE3J+5ttJrraD73z3daOv22p8ml5MG2xh
HUUQmoRsVhYyK1KyWOZNH04Ta/sOFXSWRWjWqCeYLi8BUnBSpln9iUr+Sp/QJNNu97xKZxfm0Uve
6XdP8sDnTQlhhejQsEokjc4o10hQjuCf704d5qtQktUNPhsxUz3P25j40CA2fBuE0ZSu0hgQGaJj
kUM8J2cVibvevwz1rAeANpBO1SAB2CfaKWAdKsV2FeqIMkEGrXQlwPMU9s7IuD8qdOErl2CbhCpS
sZczWcSTqB7fe7vJeOBW/qDf24yvbWoBrQ0TkPDeSKqzSRRTm7A85EoGvXx3sfdZ3pNVd1ezDfNt
VNXf6LACSr5zFVdANkKSKbqgGhmQeW8t7zofMnJAE38k5vIg99t95KoNEspHa5qfQy69pMHBVBAK
ymrRDI0bVC5Cj1CKAAS1nqTyGqqAT/LOf/XGWhts3dHKy45jvmYClJKmyqcaYmVSa0yIgWaIk5nm
b0NuEltffk0swFRsPLCf/GYhu0eF95A0+aMzIbWZPDjLg3MnlPqThts+d8l9Mrsfv0Cw18bqpa3y
JGja/mse0NO6z2GWLkVgdSp8/ZHlWr6f5/kD/heXZuiecwg7yNWP2SQMGAPe/r8PoLOaU1dP/ya8
bdibd5me/cLj0FbQ8Velz2OUa3YdmMC14tby14XFbavTyiCTW1oVW2ebVGovdusx2AEqx+vSN2Vb
kWCk/jQZG/uIMKXRn/40MOns9d78EP+l5g7ZyjXKuwFVxY5+Rv8wOOVfqGL8oCq9MEj6GeL+1Pfj
zci5yEAz15SUIeqtIEstHLVuumiq3jUjOuvRfKWaLlHxuGZgpV+CJRrMF7iIiWPvCpIpAm3EgB92
EC0oO0iKcM+1QBehzfPzYBsPkwmECXbG0WIEuc2HXxwW6UF0dguULt57mVjRZnGm2/68d/T8lnQZ
KhtstyE5qR2xXRbChVEax0H338qR6EDD66nl5FNjOaAkABdqBZdBrHpw9z682yXLuDfSR6wcm8y1
35qZlotnm/BaKz5mLbvMrrkmAd3hdUAaDAN72A/o/DFCLc6IAwDBCEoHQbamfGZB9KMi8+g51sNY
WsBkbMUPtTxpSw/Yjys/m1+wEZ8NkuC1qTu0Kvo1vFdEFDn4qfZkctxTWTZ7Pt+ZHE0y1Mw1yXI/
kRFhcMC9gKKbMIvavw+t+GE5+jxG+THG1r0at1GdvUJG/ZqSuVst5ERa0K8BAx9zrxl0UZSeUp4e
bUCyWkKLWWIz/mkJACUvezebcA0Fnfg9bvBCWrBx0bKVMUdEpBt/TZ7FO0+n9K1wqrtEDEJJprhu
MYrXznYy6qtVzM91VsJJxauJUopARbiCo0Le6dqHcXg2iypZM+q5Q/p5qELjJIYB0NXQnqe+OAvX
KYJOHntHwxo0iGPEfCHAb0j4M96+1EeSa/lcST6VDTTOTYyjYWvBJw1j6JOa85Fp6UGDluqWeJca
9KNu3v/p1NkTGahrR7U3pzPSYJInmehvqkrrTaKRxd0wSjTn+eg68W+mV5fIQvSvMjQIDQCUjJh4
HB3WgTXu009HaMIqc9ua9MB7xmAC/xc3YFgDy7TM29DqzdrnomdROR0Tf7qLTocWaZuB5r3o/XW2
iHbxrc+8TH7T0S5Q5pBpKgvYB3nUvWdypCHpxQmyJ8ITLd6mjhdYctq3vv+KSLkNItiBoSuPshNv
9qLkZXQPfwWoK2MIPbuLXhA/ijgO21jgjTGReqOPLQGO/SrBfTZmHumWiAdhdf50snx+VIbxO5ZI
8TzAaKmq4G9UJzkLMFQREQS0hSPqcI6FrMjJACotAoVHLJ4JINNUPQ9UWvsyxemLG3PDvYPLK9eR
rmFKaer0CWgLcOx4pgkhwmECF4nI2v6o54ZNrvtsVNpysjXb0smevCo1VmPP18JzHi2v/J5lgYWM
UgQx+ngrUQEBJLMvBaER5JHpZ61tPvQCwS5L46xCrg7sgmEjY5IYEEg50NX5+hLsLnAvmT0WL2NV
VQq+d2vW24FZsVf24xVK4fs0hWeZZvSmZvnEChFe86i+cmEymOxtjtzws2vSZEfJRBE647thZMFy
AIG3h7HOMJQD9X881kIpVicTdKJw65vlg0XyZtskb8z/V3k/ezxv/h9zlh8tN1Ku8wW5/VPF8yvR
FJvKr7dNPxtbXXk1ci1Y3qNurAa6NVTw8LoIvlnO1QO4b6P5NUtXx99Fd0xhmCKUnh+c2by5vujQ
WMVUHwnXJW02w2/OWHSg4S4UprnKzDpfwx/fNt25oF4+s4fipQ/dj86iZt0bZFr4OD2BX/e4bYhu
xrk6wBsxnmbQ8uvedf6Ec4B+RGZHuG+pM1gPYRBxWmCiJROUIn9m8iw3JS/Krn5bk7SnZgRBm1Tc
zg3XSdvTsEXtLspndw8DjntBa46MG9JKZcCbB6g23lvuMjKqQglE19ahdDLYY/4d7hxYq0HS+hwy
GoahXkpS4rLIf064+JPww6zFCMC4WaelBqHZQL5eFhvIM/jvUtQBQiwlR/yPQDtMTW2/FJs7zRq3
OYcBb3GFH8qWH1WMU6RwAf8SxYoE529yo2GvN/q7hQg5whAhIpfNY0q/1/ZH7DCchvkLyLxtm4Rc
yQxEIjSbuWHWm9zUCRuY3fchtcIjUrEXv+iWMYf5XubyM9P8K2GdL4VW3VUzv1Xta5mVbwnHR0ZL
T2OuOJqE9mtDIttYmUk1V4LuA7qC81Aa+U5OzR9iIXtFZRZuRFqhZLYIxCLwwyj5es2j9y/JDFYv
YlhL0kPT2NeDEr+kgyyek/ApVeEz+mouKFF9yte6Jhs468Z2hc6/WDNZpBAHMD7hjRSy436dIdBY
pfWVReX71BmQqm3C2EJb8wIyR3EYg6JZgRDb+yYURaUipl25unvD3G0rheDYSvo3JcND56ZglDgO
nbn5s+T4oocx9xrQI0yfFMO6ftFFcYaKwGvKfnz97jIvqUPkbHi4G9Y6O4ejG1wDis42WXUFlD4/
K6+QM+BpMRyl1jpOI5zxSbvSMUGFN2dioe0330LEZzrjrRX+L/OpDz3HeVvnhcFUhFwdAtUuWsZT
luKqhpOl6BBDcH+UTyQp/nrpu5sgElQVl6doFG1Mdqu0+lh0mCHBwh+I5avXRBC9m1F9p4x/kX0b
cJ4+F5P32kBSjLOZrVnzhE3xc/b2COg+aSD+fNHGQZP4+1JHNtvHN3ZFN/0vtGR+TExW8Hbm4UKJ
/vyYJW/pyGXuWQTCzL463/yUNUGrfHcxeAIKdPJdZ5L/xS70nXhTBl5yepxa6vfGZtgWJn84ouaN
cnGDQsCANIFkzU+8dTKG32Y9brRw0AGtVZuxLB/Z0h+S3o/P0BCDODauhQtyYvT0116CHKOqjnyy
CEe/0NfTfE80fNKd7N9pdawdGUBHkIwc7cWjPg0HtqXXZHExJIgVI/NjClMGD07pQ9ePgj7lNIqS
DjZPR8KO57Ngc7wTGnFrXRptsyei88cYsJONUpa3NOeFW4Chs4bPp52/fM1j6mVcZdgw62hTXh03
BHPKEOuZ3AM8gc71mUbFXrZDu2VO/lnAfmqmzx4wGb1m+E/OToorw32FcL0wm4d7bdPMuGPyZqYk
QsRyOLuWj39POVhjzoRmwCgNqy++vsRLdhS63AtIXDsxrquoefCthz48kRv+gtroizCWR0x+f8lg
bFQWIm41yT4rrWeVRpT087iW2GdqqF9uFH2TtYz3kpbJGfKXXOORiYjdwYgZ/+pOcZ68hXwjqp9S
MNpUdXkz+Hm7pj1yPBCqMbSkssr6dwYrszbaGhcr31t6vJPuccyKRZWvhgdk5CUT5AvZmIwK7ejD
wpFIcgYXQ0/tWnn/UArysgjcy/2j49aIJlIiymU0vYS/PaExqyKxdiN2ED8aSNnu85mn84pK7eTl
/iVFhML01f3Wa8DjwsL30I3c9gW5CEyZmLSHpG/0w12iL0FyTrVhlMRaYiOH6X3J6+Fh8NJtPraL
w7csg3SmRfdUfxuc317/5AuhP1UiRVIGRHpqjM8IKOvKG8bPdAgpq5R3xZcRVC7y02k2zH0EqTX+
T4fKpx+qJOgaTJrCKta+w8Ap9uedsAVAO9zuXuW9kudLMLMVXjyjumaOfnBnJlG97zAl8RnF8p6J
qPjx04Z0LAmzgmjm3iLmUxPrfI7flv+zZ/sa174ZQAr75+AnTcSD1nQw7iCHteX0ROn9z2OKbke4
Q3Ujhr6AVKJx3vUo/BYZYWr4y/7MCUMaFn1mccVZp3UUhfkD2p4pgCWhvbtAP/NpayQznW8pro5k
+teMQ6CkQjtIWzTmxCcZuLrU6IYBIoec6Qb723oWkFPBgE1JepChu/UiaAWZxCCeudq0DkESRrb9
SEBrGET5hIrb+p74mBv3ownZ/bpFV+zrJQoXI4/uPyFCWJtm+q+ulLkv0uRadQxHRDp+oXJaWwMR
CDBxFo+hQb6TvZ7iTEct74hNUnU/zWwTI+NRntXWVz0T/hna0RuzCW0/j+m1IbRttjy1y0GyhUuI
9qs99YzxwjAnzsr/1m08dQ16dr0Iv2vQqAGJMVxCzZ89ocQWzfRn9Y67CtP4MgPBS/3wKRfOG1wO
TK75QXfKMJgKqFmEVr+kCgNRBpw6qCr7IVnejzbu+7VufuqO+Khb8R7ntIJZOWcrM5n9davNd24U
PR+NbYqZgIZu2DCcRiXiQk3V3Nfe4zbvLdqTLodfo1lEhiOjWjcrRqf63hTxNevZakq2mmqhGaj6
edT5kPR2Ozn6YiZkrC48jPtd0WzsXoFOIPJosKs/PGinZK7Xnt83m9ySO0aNrPlIV3cjcTAJ/6AF
b6kKSi8wQ7KTnc7ZFikBDWYjr7T9eLnFdA9Ni9sUoYyNmnkvNxbxAppIdMqgdBloqy195cF0CVuF
4gEnEs8sTsBD2+ICWoK1o3pkGRg25m5e/qiqo5irPzSosFGn6p6U2r+oFc4SJHWXhN70QMx7510h
kgi8JBJraXgPSNeyY2GZUHnxazu1/wjcwWQ2i/+zZu64ctxM383M06M31EjYqqv8O6ZVB0pBT9Ab
mXUwahPaGG2Cl3JjIMn5MDGu4gdsH9ourA6RfqnmiLi/jpom5IgzpI37mVIoI4mFdQ47tSzWoyCW
2YOlUW5n06dH4bdzHSI4QHqveo26tRc2DZZcuvIqWekV+tmqzh9Ewoop6rdmUROrUcfkMEUG2zD/
Tw0y3AnFdiWbYWwKTPtoAUVgWQnBcIX/NCqoCxKc7NoKtWvn+2vgTKdGay9Rqp9Ju956pk9GzBje
kfZGx4guGhYIHzY4rFHRAch8zVLMhqBNtmw+xYekZuqtJL4u0VgbYWxl1EIDdGD/pxAAlh873doh
3T8H8IEvrdykA7rbUPe2kYjOzlQzz6TUZvDOF47JHs7qMr3OOVz1JrO8IOz8fOfm/nvoe2uzYOEo
GjxyWd3SRMPB2Y5W9E3KPY7E0lhyh0xtFXZFedBB3q3GOE0QiKRXVj0boITGdYbm1Cv/sUHF9Bhj
tdwt0BXZ4iEsi+qvlf5815kyHpWSJ0W6l1/bO5w3zqWuO0AoVXQpK+2NGeV7GisPHaL7D/yTONbL
LyS4Wrupp9nO7d/emIstSVHrqTU4P3PvAQ8ryS6Wj2sMjl0D9g19nb9RFbSXaqx6/kJ+t+CW1jLr
/lE8RAV49qoFEAaUlr5pYtplU4hrTAvSPonVigy3CM67etCwU4bSPQ4xN4+Xjzc9m6hGhfk5ZVX8
0C8u0T7zIF0gjd/qjLjTKnsJi+zBBZuYYel1Qpt4ML9mvGYKY83+4w2u/rDFkt4dBWnoVIocrCGb
1B4K84VMJbHn2SWoWBlPwOU3vsnUhWCma+Klb0Wktey6p+J9yD7GqViTmcLqgpiVC/1Ue4ojfV13
2oPmtnsvNjBVp0N5GCL3STmK642Ga+OCf7hZISdoxcm1afzChqdb4jUqhi74749e6gDHnki5LLjw
QBNNziHWEQwsf3JF393++x3ENywuTfHB0B71nz1AvgYpuKooC3ju5d1P5cmq2vTWp/mqWEI+BgiI
k9YzCxUw00LPD7KSNxHcGDTxKKTO9mjvY6sH0hb6x0jIrW5ET+y3Cfwy837vZAwVCy69tSnWbKG/
G8ccyBB33a0wa6j9yuX9VEAgSNgjd6yrVrhDoXFH3r2WrMdIfY53OPBINFLWFuZIcjCcELu6F16y
yWoD00zAkpjThUA6BGzo39uQZrRrrC2bGdIWmEkzlamwX6Gy35NQycvu4dKkFpLqPC2Oo9cBIVDY
aHRXQ6Q2XwXwuWDsJnqFYVtOYGeazHvi2xyvM58tQUhuXWDIXmczydfJNOUPPOLmVLcyDihpnzzW
01YiEHPytrb09GCt4x0f56Pe1u6ttEW1Q1nXYwkTD4sQ8pD11JNdUq7ygdG15mC1h+ukDlTB7iNp
qMW4pK2zUEqqcIl2TPFY+x7wbaba7AtvtidYDbvchuAOsflElF7dcOgH8014TskPsQF6YVxtvTmH
Dg0gHWO3T5I+fvajj2yY5Qux8xVr7fHWeIywMv8dy/oFJSxqfAnM1OL8t+NWY/nnZm991BKKZfic
w3X2GYZpfyqgfWxlV75pcf6mkba35ixAZ+TVGqsS7tjCcQ8tISo7QNEaW8I2ejDwmuOyrSE/8Cct
NaOHxsR+kxhas+1j2zr+90vukQ6RD6g4Y2IGgnxJRJo9raAktLItq950AxJA30w9+tC8qPWdVbpQ
cun2C/bdhPwOFP6aOHMSnmQ1XzuwZmteA+TwWiF4IYl+A2Q5pdS1m7OvsL0gKKg7+YdIVwYdVUfY
qh1rteESVeJVGtm80Rt1NPIw3U1181xm9p9ajDPgyH8QfF9aZhmvTdV/sazWjmnFxnBo/XPDWCaO
pDyR1fgV1llMVIJpBaYWq21cZPg+KqQumf3CkF8FW1IEIb8ZVbuylEDFaX8mZX6JlPnSSm/vAiJk
gLe0lbI4Zzrtag6Acpw6f+1gsNpnuSgCzEB8U9M9IhSOQ8DtwbDQ5ucEG0+aMezO+/hsWt3dS2Ah
+Im7THesl9JzgEjpjzmkKFREE4IAs9qIqP1uXkG7fkSd+2lKIDej3Tzw5jFecEyqDGs1mHSgFUmP
kGAI3SlRHKHHsTeU3ywL/K7fQ44j7bIurxD3r9jmxdYMG3VmoC0DnQSmvMiP1hy3774AvOBNR2RN
SCjcJLtl18bRCLkgJM1PQdsReK77Ktn3dBhS4rfuO4gZMvfHnfQdhq4ZQg4eYga2HXbPWotO6Ujt
Fr5NJfiWzDvLOG6unnpWDvPA3uAGzrGGS47bLc84j2XDaFjL5qAox5sVd/coHW8j2dMr48Q5nTAG
w63YWi+J1DnivRF89xJ63TABZ6OcoNe8QIE9IOORgd0MGSTP6iU24TOWoLVRTN+YVT/NhbiPZRhv
zVk8dY4J/aLekMfwUqG0M1wjiJzBPMR2RrChfEti8yPKzAuzeMTYbEqcIikOSNiygFCidotU9K0a
PDJW7VUnhXGw2vHR6OTzHHoablDto2gRkbfKex8741/ZV0+qU+8sfV+i6MAsQdt5XXUXo+evQmFh
hjCaI6uzfud2mRWo6F3XZXtHw//WY+PhCGBvJcQbaxCVKG2jBIHQMYv0o9T4TC2QRlZru2dWDWym
xnQ49/PY7k0Yr+A/UZSjQRnXaGfGh173v7KQS0nT7fYcDWhDxhrVTyGbYePZp6lo3AOoZZagFUPs
YgnIqvmAU1tzj46R/aHX+AbuSPAki5HBIjPMDptn4Gwoz8b4zl8E2IKvxbqU1fuyyy77YTwN5sI0
1iqGS0b8Tibfu0t+SbRyv3G1fS2ALaKPnA4PIwNng6yOBn/qu9RFs0sr09tprv3RFMTtlEbl7r2y
eNKntj+3DgVpzRZ2Gw0mjkOtI90zJ5xFK7Mfe85aQkN0mgWjw4Dfx9T6jITLkGTMPqFQVcRXhNZo
vRs5x9MUyg7iak09Hsesfa2d6cTYo6l6A8xqG+TW4UpQsDlAz3aq9wpwbPGlb9RuGuRpxha91HSQ
c5tpN8QspcfKRirgZA89rXXF5LuF4YTsUKvauzXPb2NkSxIqOI6RvaNbMvWtRcLACXG3IIWIQXHj
j/vR6F9ZS2xVVoLknClSQcYehrC/C21uj3iCz8QoRee4SbvVYC9fbL0/5NxDaZrLBw2a8WqwvgfL
ISiAzrroee57u7pwwFNceeWZkq1ERW3oa2CehkQhwzwWApY7GFs7sV8VcinmKCB1nHA+O3PL2tGQ
25gVZpuBOBIeCCYrHu3Lf79o1FEXai6Kbw6e/RQ+xPhpHgtNJfcYncGpJvY4s4W81n35ZtL/uW38
6gvir4DlX7MmJQ88B6tl+Xl9abroOdGRSxlDE+2zlmwptB0QZ7LyVOnM+HTLLrfS1T5tSmwpwOTz
1Th5jFBVHmkHRMOA8hxpHSrFLsb9mKPZ26Y6pCTlXNziQyth4LT0FqupzegqapGvuije4i6Rx9KY
j3mUXTu42bEj39E4EYHJO9H3DbPUyC43rk5C0BKNI8qaPSwUAJiwNH7WRG3Ti+YxhelGqRpgN5qv
qmXzNVTwHQqvIfw35F6sX73R/VukRvADnGOXOtDuB+cyhRlZQmMld7EGNbJI9lNHVlzX8r57r/XC
+kglVaRXHWxdnOC9ujeZvWmVWDuz4ojTMMhy4AwTGesMEP0ZAEle8TXV5cnQ0nsPCjdoCu+jtIZ+
XfTua2YP9dau6yc/126mA/2wsembMLohb2B8AwndCoyiQBDAWlHzaFWxM0l2eVWyUzOVnu3qP10j
jj0QMKIy2mwnTOhNEiN2MdKwY3cnM1g2XDk+oTrcmyXryfSSoUPZMbWnPUe9CuQybdcz4SuQQuw3
kAs17Sfp9MSx8W22v1NFX6qH+94svXMW2gcTfNsu3bIJ4OFwQFPqxO4KpLheBFrTaj10itgPSsh4
Nx4QopkIwJudqsYvYXz6NlEEs8toJm051cM4iYlaWwipRxo7Plv3kHDy5bVbcAbn6GDd8oPNAmV6
yeTet9AQIVrfj50nNiUkMCbbp5rYaPIeCGpeTKW5U0DcLgvroIbiMEUiWw+m+0Pv0q5GsZQRHcEh
ZYl0t+XcjDuDfWs9qCMGhFNWKPjenF0uMZF4NFZu3SO/Ayuyjcz5mRXnuq/LZoPHD9I2ia04y/L3
RA7wLF37JTMaRHjjSINMAvsgFTarxG1uiRIvVhNl+xnd4jkt/iltZD2wsJmaNtqFWvYA7G4IYg2n
eWnwSGaWccoqv922sQEWtRoh2VB5+AgtDnwbojV2/PDVNY2zUKggcoUGKNK9pzIt7WNY2UQCz6lx
c0ckgkMu1zo6ypUYDDxBCnJ5SIm0L6cBLJRw97kvHiOQTJfEnG5drlVbUAvPsjLmQLrTDFnd9o4u
V0+MuXzbdcMr8nE+vcrvNjOL5CtXSb9hWshJAQOqM8boUU/akCCBYZ8zKLjAVunWOPN2ujFZ+H5l
t24At/QFE4BJ14xtHTYv/w2ikozgdajRACDDpCcfaGyAsYkjteSijDfG6ki0YnpoE2QwszsdCS6a
j//9zm6z//8u5l/wlO3lJWocm3GtreOyV0RI/5dR24Y6B3+94FTBBwRpp/WvWcOIm71qcmFoMLzW
XUjfCeDJ1cYUoNpqZscVRpoi9s8bbihsjkzL1yR5aleZLMejNJwL8//vci7UC5SzeyZza+er+YTh
/KPK4+oV9+a8j1Jmbww3y1eMBxBLNGS2qS+ivQ8zfC3xIG2HfKI0F/oCxV1Maz3Kbmis81a4s3pF
Lw9WPFNkf44cEsv/JA0OLNLT+mKk/IbjckGK8ebiIdJj8dVKa7pmA6TYLEef0CTnuvDSi2yN+tUn
ejVfjVw4QVIqd1+5+HPMkO0Njsc2YEvQRVHxmhSNR2tPXLLR8rBqU/6KbtZ5sNoWIFmev2rtOLHC
8f55CemvVXqavPFHzqgF2N+q3dwX1QUvHYkfNoGPnQbWFxPeHib3UbRvk4HJIIm74tW3rOJgAUlZ
m/ViXcwr7/I/os5ruXGlabZPhAi4BtC3NKCnHCl3gxiNgfcN+/Rngfs/8d0whpJGhgS6q6syV/Yl
uastTkeSuvjBc5rRuIRQ4j9+cmYpbcN084T9m3E5vrN3vMJkWVuC9RoRz3ssBau+2GBTUWt6kBM2
vSl+lsOwzx1IaHncxJcQJ91bXbhboip2bktWiE1f8D6l/b7g7LUrO9tepykNFPKDFNsKkt+Y3cab
wvwgNFBFgitEjYqDB2ku6LWv+CWqex0e8aYnLzVymFmfb8rivpANgvZSDJ+z43E6N4/MujofyQRN
iJ75ZdDLlkzY5J8WDB7nGodljU7re6HV1QmdJpuRyixi7ztrXU/Jv9IhDxPhPaZhgyafYi06GLT4
IZTQZQ1Q5VsEJnpWPrzXYR1ucRa6/gxNpp5NxunlVIF5LsuN1hgMRYDoIDUstljAwi+vmy4OmuI5
m3eJU+q7rq6Ce8B9tJ4JXzl0lQ0ux0Ryl1AEUiVw8U1cZjOK2ZX0Rnq9s/jNBSWuvKH2e1+zwpEu
+mQx/vdSZRxkiyXEcFfp0BAF0wMUKoWFm7/ybn1OxixTg01/IvsC7EZAjHYy0LuqPRj9jTJX7NLi
7gZ4lBODn7+0eGeNIG/btuXJc2dQ8ExhT0P9PdaTwbq/hH5yykHP1K2kTFskgTXRSVb2Kyjc8V1f
pHmZmwC9Gvj6siryk2PkS/2LbaR85Cemw1+Dud1Kz4bsmsN9OZq2XkOA0M270XNJJ4Rvo8BBFe32
fyv87CfRjBLTH8hFfMOo8vvpb2OM9hLnV207PTtXTUwHaWlimIq8e22IsE8sT4N5yA+Dh0wcYgdh
3OVEqGDyojAHHiKQzmtnuSmikLaG4wDkezw1POJd1VzjNoky7htgNrfGlB96iMm5MiH85h1thtox
7otLZSe9viKTy9SPRtOCps3bEvism205jKlDHDvRBvYCqVQK5yfGmO1EgK1A7fdSlOR56xbRnXqX
bdqw0F7LWUi+WdL51VTYd40u9pYO9eBXVZ49NVV/A3qzEEduMIWQd09Ffh/JDNq3Bpd9jdWVY2iS
HDt3ZG/Xfs38ra/cUVtDJMXRpmG4NjDK3jFQZicM6AI8IU+7NkSlyku2AjHYrjWmUEfVEM9DIJCB
Jd0K35nXz8d2BAX/eBpZrunnnneQvUZboZ27u5YupgsJMVaRaX5MmEajrZ3EgfJBrKdlaxCMJXZe
VBlbZ7mh2joPEFqygGMgUU961b4L5uxrC/T+gbmluhsVnGhaevFeg3p717pllp645JwuT92yyX29
AIL/eLvJf86J9+VNe3y2zLRqrxmQA/9rcBFFC6cJzPfjO1t5Io6iAR36+M4hGSlnxkft6vHFWhfp
F7u2/jyeidHNnkBFvT2exVHhPMdBefzvV9Kz6bUDIPZ4ZudVCyTqGuYJICHETboMhtvjU/h+Nk2u
m6+PZznpy0HVkcewXKiuUb9mhls9PZ55nvm7aRzr8ngWusg8pWGU58d/BMricRpX3n8/HpcotN+p
nimJ+EYzBdomxXbAlsgLBDU02g6oLMje5rP2xNXVdlPJSJIXN6tK6TeSKNjHdyYOlbR4EDAoH/ls
k5WYhAXDqMf/xW+hjq7hxevHdx7q0T71ucdYZPnOxPzlpPsqoq6X/5undPyDPrg/vrGtjc0zND5Q
O3yp1zfxaxJYKIZQgDSdIUlZi/u3ClcVeTnjfe4AoFrj4tJ50nrLeUJBC9KEtWyVImsY4lK+dBX7
OrNzzqXR9DLr1aXi7H3SUdPu22k04EiFNCxd1vwyIiiS9/5kdB4CcgrLPTZF+z4ufylijXxvAPrd
GBw0WJVCGxXXONLUI303QKl7z+YpRzzIcLvtjBjzCxg3HQ8OwnlSNfFfr4STvaT4gW/Z2CWvbjFv
2GvCO5Fj4V14X1Yb6m9xPB4SrMTPReFdyWuLd7XnZmuMeJJOZ9SjGozeyIKH2CbURV/uaxqbFmoo
ZfEDon7z+JjAw7SMAg7KWSxG5rLFqfnTHXv4x9aSLJyr+T5X8y5wSrWzbHJkHx+iDGYwpsZhkyvs
6I9fMImpEDxb+0qhh+wi0XYbNOjGi8QtpCJMO4+H2L6GUaq9Pf5CL5x8FSKXH1vnyWkTjcwGVsqK
GoaojuJHCxkfYd6/SRuzSszA/FwXcb9z9UjfzNHCUrC9aS/zXNwsdKM+Xjq1nZb/oXAxHXolUHeS
EvBYymjP2Wey8xIE9052d8XYoVXJnx+ftNw233OLI2OY0o3oouyO2h84W46rzGFqWyyg8LL6Zwa0
FELXGm9zbLwVQ9kuNKe9Q+TUM4zdEVazpe1LbuGFPkXLwmZeYYtd10qQdxkjuyXkVsd+xRS4f8Fq
yTh+2RWwv4eHrO7Q7Kiiu7VBHj7Vjc3F8uQO83S3gac8c2kf6ee7l1YMXzrBa1czm8+DixUi6/Mb
59vrkPG2dAYDwDAkRMjK0STqMYf5On6Zs/4PzFXzMnbC2tP+dgirmImACSIOlB2toCR0QrI7oOsS
1GrWi+YhtSMUJAwomsDIbpANpZ/QEdjYNe38eJx+EX1VLyPLkZ7+U6K1F+URTjyKqn0BHuZzjJ2w
msa/A4qyN1Ifs41XAFqAmwwRb4Q1ax8jMzR9rX8HTMfp2C3FXhH2PnmGvk5S29nHyxwNWiOjHkkY
tmrldDOLX3npcfqbu3+aRYuTaPTspjcUfKF8x7uBc8hKDmbJ8SKqy/a1A2Hlle5b08FMy6B7IaNI
qac4sReDeSrlNFwsId+ysp03TKfTQ9bhmDSW38nSREt3kCP3kjS+Wd7NNwQXLkl7V528M+yo+u3x
oG2hO8QbK4ghciy/tl4lrEIJjZ7lWUhC7Jr0XOlrjeXLOnE2enVjMnGzqk6tZWedHeb1mTtb+DJY
Trocqnwt73ScHewb7t6SNBLDMFQHrG4HT++9VTi0FOtaj5SokLBQR1nfAkzk7G6DZMuvmlsR5iEH
IFxSzjR8GLFRXkCqyn0Gz4lOzgmN9b32eusadR6DX6PF3cKgP2w/+4r8N+FhZYqmzD3mHe0jt8wr
2Fh5jeeh1t6UXugkypFBk2c+eIPpTq8dwDNml4039V9ehQUmB/p5eny5KBYRka6/t9F27hq5k2U4
vMGT9zUKaJKGOypv8g4xjBBACDmHDbqSTwZhRzF04tssNfu2lE1oYW/cxvoTg+GjPiWfneFsx9Qa
EPsEzs3UTW9DXmK6Q1fm3rgpAVKE4sXIkq9SpOcWWhXg4PZK2wYhukjOY0ZLGNnvihHGt6xlsnc8
t3vrzDNNiPZGmZ++Fj1HvEVG4NkmegQMPI1nXqUuekItdH50rT23+kfJQAvtqaLv6kz9te/K/vr4
V1GgoffK5qMyabTSuEE5zarRMYVK8crhidJpu7bx9fGQcBuRQNY9g5b9SFw3v6bTmBPI+f//VXLm
rTieHtoR2EXZIbB5fEW+fFnXY69OyfxLB7VtKKGpkvlwYQmbWWlMXzwxdW0T2uhDRU1UeJedAKo3
67GjfzTSEbzWJM3ThZanFN2VXy0hWhI4LRiii4qxSiczlhIVWCycVnK24qOHTuxCm4qhKq2WXRSD
3Y2hp3ByLjgXLJ+Q6EH/+5JhearR9gvGOWVYxseVYtcuOvSrTf+ZaSmHsswzjqw5//evx8eQGuc7
yPYXEryH4+MhxxThs0l9RyL8jCyIOZ40FIaWlCaG+Xh050AdHx+VPVT71eN5jxTMSX9R74W+pqha
nCk7uEHzojrj7tRd/t1XpYKXHcb0VYoSaJx+mKo+fbFKrJN9PhHha047OG4DEk+z2pCgQ0C4GswV
6rhug8Ix2IoR1o+DJednaLK/XavmfdDJki0sMA59TU/XJlHzizdr45W5+qEwFCjzsemW1Ge+otGA
qpD6zORghOWhacHaVnsnVIj2Yg8ActIcphm1aEbq4oCbiyjqTe1MxlvluScaJdhcG0O+tKPprpxh
jpiRQnRPVGXRsPOGn/RJ0/r4u6bbV2QOApFEM06MGPrncdb/TXOxZVC1NzL1rIeW825EzGeKuRxf
Jc11onA8ElgX+tu4cOCmfl43V+xo1qEaEG9yIEEH1UbpIQ/DH7PZlcpjbsOY9lb3jLGU1yRA/LrR
l8xh93MlfIB67a86/4xzeK2h59rvRuPQdfmcVd0t8dOKMCqPTFYk11s3sbEMNFUK5LWyz4lJi4MR
IBhcPRBHdwhfI/T2h6i2442d9+aPFbwT021+eLG7qUkV2cYZ/W9MJ5UPwepLB3qzglp0YoV2bsij
fhm07jgDj9oz+DHn7CgGDj3UU6HV5pM1hrsp5JW3oozWEq/Kk4n9qWXQgpnC6L6Yjn/QfQ3+aoh0
JkBVSOBKRlum3X9yeWpDkNDzkdNWanX/CQkM/3/QO9cUm9RNWGo3LV+ZOaSkdRV4MwyJOETAg53I
FAJsntR4i7y4vIy1ab872q8pE9Vnk/bxqWFmt/YichwK/JJdQQs4SxtSn2c1IpyxtTeX1RwxZfkV
eonwWzruO7AA2SkyDcoIVFxeGtA25r20C4H82WST8xjhtcFHJIF+JzUJA3OQIHNSGlEKUXZxluTG
KRt/5gBtFaPjGtoEmpxhIuwCVxlOPfu1bUKK1bSxvB0xBPEqYEYXZyVp2Ir05xApStaVyc5N5+tY
Bz+s7hl+TJNwINO7JJk7gcJvC0U7mVb5zBmRnm/zYoUy8WeDqKNGoZ6hKI5YoBBcOHaxzqLKPAqI
mIrpMQMIZ/RQQzGBa8zRRaj5L04tQWxa7Zwf/xqj8N/QdOEO8z1y/iiHvCjEItFyiPFwB6yqhgAR
z9TZjuZz2kHv9gQGvtyw/NZY8sUi/Hz03wCqFCfObessdKtT1I/FOqhbF/k89aI7JaQD8uBwPtk2
NhFchRdXWzFogsW2tjCCefpdWDWCFd04GYZz98h12Jlh4JwLJArnjmYVuhPUbm0d1KiffyblYZpr
0AXyQp+18OahV1v3CCHX/wMvPv6lV1ntV17wBwWpvXPc7msqSEJgNoSPGBPXKV4YjJERRCcx6Iuw
Dhe2yXzhpC8PjOzyEyhdedQ40VkhqK7lI//7XB1Pv/QR+dhk8UUWcpPjrPf/9y9Rvjl4No/lqA34
5XmYDAR8pErvMV5b9l6PqQP7zGj/+96o31zydbytu/ykQAowxGa3IUHldz4Y+bGi51O7ljy47QDC
3kSP4caXJqa7XRQcJDjIsRZqkuw0T1MlmRn4U9uEwWlWMaBxxubghiBU5PKgu05/0oM03yRtRjJL
QTzlHBwraYEENgkOF1XN+WiMMppc7D9TYf16POunmkC75eP/e3h8jCCm6yD1aKeba8Ae+qkue1Ic
BavpVKJBi5qU4ayyLH73Ca+QI/IbJnC1jru9ROJ6ejwYSF+3xC/8wxAwH2c4o8eZYh/DhloVTWtu
8sQcDmJoty1WVoAt1kbOCqKnaDGTJsnp8eI93qEkDtWR+LOVXWnDc69F4Takv/qqJRUipWGk5i3J
wkTmiaFpKqsP21BMEDvd/epd+dvLtOmHt+2J9prxjOYWo4A1+RIYCVCg+r2QcGW8yXzrWnIYJ9Ud
XXMWf4vC3see0/6zdFQvWEuOcWE9M+qmAY7Illa4oX3O3WytwrZM/BrLut/FZU/6Ylfckio5R+6i
FbPK+nWw4mRLZ697TnrQJ32DZ9nBpbKzrCG+VBaYGC7zb7NoBlJvHeMAkD7Ei6LSE/MhY09IrHme
LWSjOoPeo16VZxNzLpSMuXhmipltjSAAzzCbxabKUCcm8FqoExkKZup3NlhbL0PWM0aefa9WXpky
XqcVR/yczTofQdzvLRxndfOisXsO2OZeZswJpk18juD8NSRwNbKZUCxQs/gv20Z7CxdGMR4lXhMd
NyK4D84Opbgkel7uQWWkLCHVeDSFhiPQoIjvFql4rUxE432g9o1OTDx+LawFDRnsRJpSZBEIbVVW
sZ95zWNFV69pSGEjBq0kGpmqPrMPRTLSP4BIsu1N/nr6i2JLKMLIeChL94Yrf4IZ3FLkyODFILWK
Vdde57lxsSdzOpSO9ZRW8IDRGniv8Dra//5F3Me0aqvgVKnJOWe4xzEHqo0Br/1amuNFuDgooqCG
7RE8cfZtGaIxQY48+bE0S+ypTCjbEfiRWlBg/071Z7PCvzdC/4nFeDEXXHFePUmcc37ZIiXPyNJV
0M2cfeLiGHOI+K2oLG7CZr6bYc/IzGSXlt6Bu7/iaJNK5M61Rvd6sK/9HHz2YfYS59/KqoUfdXa3
g/ePqcQxV3FCvCHlcP2cemT5tDoctJr265Ow3duoCPSG1Q95GVASwS2Z76YOkRHTquiGb8dzTpyX
tdVoSGNtjtVbNWlIHNiiRVjTkMoxXLXqM0wwb02a6neKgQNXk3R/UW2wRujJQLNk3M1DtRnaas84
09raVv43M43vxjgkha5vA7N3jxVl3xSaG1m5zO7rZpe56F9k0BHVOtqs89Gsf9Cs9VXUIt8xPeNm
WLchj0457YQ9k+t2F3MZkwR2R2ML/zsiVgJPZJJoWyr+1ILHVZGEfKjSVNunve1u+4Yom8rUvtmd
kFW8arYbvaLv2LSAudjOOC5ZgXXQgwJutfkbF7l5IqXKwOeBFCaa1VfQGlwOIKjd2ihvEX4oZtfu
7yoRv4eh3RnLi1cOpF4Ges6aZVzxziWr0NUrwvxIYSILFiJ8ba4TE0eTUNMfpEra2l6ca+h2VmRD
W4iQs/kCb3nTu7XatWX5TzBBVgICfb/tCWeaHQ46dQ0Aq6cp1xTBn6EjzgydqhHWrzM61x3THVD5
jB+A/mjM2dxqX+Tws52J0+40Vdm60RYLOgl3hiRfwMuN7KgFk+/O8SZapByxVOQ0hvPf1vvjJPLV
GyzbVy2QraoJlG97ItwPRWGBVzn3c9ldAHA16wIj+vIfuT0BvHA36yE2AD3Of/IKK+aQWeAp7KZ7
itBPgQ5bkXaPQzYci1Xc8lIFLRKUCbHhqp4a6Qd5FG8mMioP6bTQCWuO8ZjIUQ85+NVBKZ6nWRln
kOI+WUQ4IO20WONrBxKFgwltWvyDfpgbp6TGCXEutH3+UVbu59DrNWjoxqbJq3bsErGv8EUg4Kzv
YB47xNWHzA4b/CQU5ZVbe5xta+/S0VaqQ+/qkhGAbueKScy9wPyayHLZezF6YRD5/GZUIE7Lxas6
4JITyXF0KUjD7HuIBG+1S5iFUk6yjnqDiUXjPRPIgCTRsvYJFsDr40Ffqd7aRdNsn5pwIC80iPst
XBhsElUKYl4jPyxwU3PXO65ct3ZyynGPMeEz3OvjIaUUMcZWHZ38RdacczBMsuz+dN53xqXHnp2W
awgwL7rqxSls0wM+OukAccib1yr0ii3dnh+Tyv+9IoiPWIZSZxLO9TTmgrdgIKIXX+FPgt1wOzTw
IJN4+tA7YW2NmLoTENeziN11VE0f/N6szTq/CJgmIFWNewbLxuzDIUdFkHRStc6728Z0v+VnVWru
ZeaWHGR1HQOGzW2KrYL+a4KeF/qY1EcJXGGJVymSTRQjdXf18ZeG5hYKdfWBZHP0TQAuWRZPvvDA
5jT2lnRfD+GE+TFFE61+mJkaR1aya+KLI5Mn/ugggVqyeMnY9UoU/PiT3oJR/y1iQ/2UGj9wCjwf
h1i2iuoYBZTuDdCIWntbufaTpaUkg9jwDWSxFg4ZFUfm38OKYXLzNCx4XbKG0LmEyLmhMc3sdPZf
LQpgjEXlLh7BOdcp7+dgV1/OEitXO/qPoWlvUov+6CqyWPBw3Vtx+uF25cHM8ws+Vu3c6QqlB+Kf
LDkJT+p+GhIi5BQe3AnkeCbqEp+cieucd/9oLTT4m5K/YSXkjsWJw030hz/N2GaKGXNO45M4KfMP
vEX0Q0J/LbOARhVv7wq/Dn40zA9EWcVr3Wm/RjAVXMgbvY+1Q0zI45Ip1d0HL5AQacKnIkWPzJfo
+py823QVJm9gyZ5aQklC9YNifE98ANuz1JoV7YDCz50MCWccvY+GHp6i2Z5WfRv/TLr+o9HZgHdD
pWABrJHpRjKa2agqT7YqV0xwU7xTCoK1RBbKDnXuS5cEmuAlCblvWC4aG6NNs+Qi4KpAy4jYJUoA
N0cu2GqP7AsmhNjJo2kHS2HtNNYzHAEUZ+aJJWSjhRZSAaybU2J0vhv0BnpFNscS9L5JCNq6UvZ9
0MJnN7N+LDshP7TqXdqXWorOqnzrtJD8TrLEpnxmACdAFtWzxqDRvAdO/RFNatVM5r8Igr+PSX+d
zfKXxeQF1XL6bYMkSI20uXUw+qDTvkLgIaCDrWkw7F94MyFxe7SmKo09hJa4Vf+JNGZr0RBA9SjG
DYeEl46EWn46OdrNGTmDecAfy689XXQwsEybYm8bEJi8UpqNbhg018CRI8zgi5GacbECQmIcGM72
fGA8TQpvC5fLctQvzWS7ABs0sxWJpyx0qCokMAy9OBhejaGP+yZFg04aeXVhihId0iB/cxFVLN+r
Lg6dmbj+WwqeijLVpJ6U32GH4S9ryEyD2n5znYn2l8cbTPf+94NazQJGG4q8E4EQzqnilRNxugC4
vHGs9EiMLD263CUBVQ7nVvxKzejodCJB8RB+ZGXzOTqUpUI2qOyH9plbZ4sgyWZvi39aE5tSq+n9
Roo/bYiLvp3kvopK+rC8682lBB2+T4PiaY4skgBp5+7CBEcIWhjMP0AeW5zX6RCevLGDAeZSGmaQ
oBNUG8TwxTmbXs0uaw7YjsdfrDm2b/ceBnDlEzxPwZn1BD/Co9+UNIpSEg5MSAzWyHqIxrYo3hBd
OXAC5TsTwHIVUwbua6f8Bqh7UotdzIm6SzKhc2sTh7WMUxZrCUWH1zxPBhd36yjyMCZW76J9oqN3
k2lwbS3mW2gINmZMYGRHA4r4SGLT59l4B6KxWLuHJztDyFJpT17U/KMuFAwqj3yltUpq8koZORLz
p3Zi9v4YQvHL29V307XnYjIMev3FU+dWdFA0euyITxHsqbzeF27pV5e21H6TRFmcI/MCpJpcFMH5
AG/Z80h8XxIxLqORedLKFmJM9S+sYYD1hFiF7Xwfgi+FwBpBCvuS8HTBbKDHNKE9A4/GOe40lFH5
R0snqLI1YqATl74h8k3eULBo5QY2/BoHCuK6FmmyrgVvXjbc9R7aJC7IlqAc2XCBuO3aE/bWCepD
pzsjMlgDIZQcgYwN5g6TMSVKvI2c+Q9Kw3u63P/kHb5UupGv3ci5aC03turbrdaZF94Rl2Unn7cN
OqHBzH6BGvi0vEOEg1JnpNO2OmcKT9BgDNkukyCi9YjAoKXxYWf2Vo9DXF8tJmEaP22ZbYFkk/0U
wUubI3sd68Ps61rUoI91/Dq01iBQnkSofUKJX9sy+ebMEmECIJ5oPnBu+Mfdw4tc40QuWCk8h22y
K+zv0IGZN3nwJptTE2kgxoN/jlO/AsiedjjjkkI+55H3OcjhMHdoRrPOIqisvYWF+kdMaifJ2Wzw
h8EZaDmHHGcz/hmpD9sAAyDeYRrg6jlU104QFECJTBPV+La67HsAtrSaG31ZqbZVjMOJprPt15wU
dIuUlapsxKZpkWBGugEWaKS9riFomt95pT+nlJ9rThHrQ/5sElOyMQGcIPIQHzXW1BpZVSuY2NWZ
Vm/7Sbwi6Pwt/wqtYJGPEMkneN5JwMPQkPooS81DJd0j4Ipz6FnfWF/lDlJWvZW5C+PQ7ECfE202
1hJdgf06yO5FA1xB+jA4KJvjSjC+BY4Oija30nUahD8JvnAPxUDEyjs0ipZz2P7IaIk2ragb4rBv
N10WvKF9AgGHQxjz1LptU96gAExhwerN5AeoveNzpbg4GMjevaac/wpAidicsGGjxtPGW6j/LUIO
odqvCOc7oyXIGJX6l7rFaxh1LbyJglBMmhVKA06jHxpNvcamOIuwvNsRaaqcYqPIJ4ge6UKbAuu5
URhj2HmtuvFdJtPRzFVHiTg9s8qeC+IdRMUCOiT62ozcZyufjlHONmE2NbqwlnveOsyNeAmbAoBC
tAndglHKS6dDYW8y2MitP4ecNfRppqfEHD/wkmtkm3wWj1M15jAPiw9PsgC0RndkMaFadH4jwrnq
c/uk0FEMzPvMMP+nUM9u4RvdbInwHyHHj901v53BeiFc8EIjaRM6uiJumOvOUTBGYRDiTX0t2O9x
PvwIZ/4kjZpjnKVhBW3IFhwpOs0l93U+g2hgI4cvE8AW9i1Et9Nof9MoACDNGqfwxxasTESq8Scc
yQHbQNY9iqhGRKUQVcd+YfS7qH+yRHwAyLKXtvuWfVcRrdFADMa2iIZnlWgYySQ4mMrI97NRfHVm
QJSkGRHaZPHtCTby4DZTvZp51vlCo/wmB4Dui2kQNVs9E0O5Q8SMucYrDrSaiPxDwLSSIKIypFj7
uHuLg+IzaXpOY3V56nVFpHTFa8Mbo9sVTLe80PyO8VAdyfewa8SO0oWbCcpQWznloZP+KLvPuh1h
2YskQ29/6pbkj8YFIyKMz74jimSAlFpheN6mZnF00H5uilJx4lP2vGGFG9fknLxPsVb/1w+IU30f
BooBYooMv51Ju7fS54UwDFYDZ0iiYT4kL+rkRmJbxg7OkAHFSZAfMjPoL/GAaUJ9uU2/y/GI7NMh
VyC3Z2dlu2a9n4oQMaKr/3YbFW1Z6vwshUEFYbRkOz1MowfUDsjQKgyqU+FBCp3H4o8XL4UGesC1
YoFfT2n+PphoTiLdatZuf6gWl1JL8lDVSlAizOTyMUqZBnBSHpBVNqAA6QXTZHJuw9hBBU8HzOOQ
O5ALzNtR4zgzUbRvtTghiMS2r3WgfQZeOlKgonfSmE1RhyAAiMK90eocwqK944AHEcyUdviIzqmL
wA2ByYt9neD6nF2tPA6SXJTUIv5MUxKLyNCgetSU4TdOoW+Qkvtqqnd1a6M6tTJrPeasY5VADpOQ
cTd0Eekv7olcCNhTin2GGKpngmj+NCWgI4TcTPoXbGuEVsKpxQanYXwh1IwrCI/VCmnMtzk2QAQp
iFAzbWOpBQykQo3ZCEP+svwMaCRD4ZaU6PaLPgB9ysmiOrjm+GHZsBtRimiAclS+dV3JxCZOLl2J
pXuhdItZ0unXlKKVoraGRp0atnLjZlA+G097J4p9Nep994YWvbKrjc3uAtEiOANTizeE2eGPIUpk
nRQQa4DbgJAVJiNOU899AlShi4fTlRCnU5YCA8mn5wQI9SFED8nlAYQoLT9ylOVIkUXI8bxxABOi
xzVoVb3UzOEarSf3w60z3x577LIi+poFpZYEZtER9rbG28VdgO2eveoL7cROztXFELG1EcxaNqVp
uQv/YqA24UYj/dzvheH4CD0NPNBFsU1HL9zjnKNu0n4PgUPonq4QPZKszCx5Km39Q8pgU7XgC8m2
PTDO+/LmGuLdYrzUQY6TyMZWCa81mUDYxjkCCnoP3y3z32V0Q5eKsFFWyed8JtrNSt1v7meZJuwq
+JusQTe3HKNMshkSfB9sRwEEOtf+0Af8VLnJu+xxzYNdr72Cc1+LaDpLW1LvItqvXjfcg5DaFHhU
6hmEr09F4DP1LhgFcmhylKvverZTHF39uhuzbgPv6DBFDLF0fHK8dltSMQiE7nIMcXFzUXY4bUU4
gyssERw1ASZYF9QG6ouTY8q/hT1FpHunf+aEZM+46dhVdHIYaZ6By6r9udT/DDV/celhFYHdSm8K
GZzoIDJCDOkPVoa5pfBG1h4gglCawLMNL1lcmNsqaWziGMnPrpFmQS+FBy+C9yW+4txNzdUkk+Bq
aOLEAWLT0I86u1ExcKY1LdLvXMpDK/RNkb7FQ+iuBkiOaxBGtwcVYFLVNtTiaefMpi9GUO2KYdBW
R/C+zsuoILwlNNbQCtFaON2Lwysoujv0mWszKgtEkgGSrPISpAbpUdS+tDk3Km9cSt+/Brkra4s8
Iki/pOWgGg03TJC6pWjBT2vTvtrmmlazEeUWjRB8ZVPJIK+R1Qe+ZagTWrNNKsyBHg2kFSneLwHT
iQNcgZdGkgdAj6FFCEvd6SYDDFpi2N040U+5kVyxhDTvwagRW0NKy6pjeLzJp+JUaRSeZfijxcFv
mGYnqy3H93T6CFHPYGRkTiEn6vAsB3ASpuRLCRkxyUQXyDzGSw+hmVwmMmkYFos31TFCsGbp+naw
04Xqj/E0+/GQJ74TZn8UNCxyobubK6EXOw4ZCUs93afWW2zq6MD7Z3tGyYiyiXPMDDKhwj1VC+0P
RcFplpgFC6ofmM8JyUha/eqZEONMrfmtkHz3iUtqAnk4R892V1VkTmtrnrZ1XHfbUiz5BXiNcyuB
KwraXk0xPeSw/mKfuVhAYzftoK5al/telGtAP9mrybqjTafMEUvCqK9FxEyHU2Kw6TT327YcexPK
UW0LxSIwuxBOa2vYU+19S9nBhsIsC39IPCH/UpuylDHVam6vG9JWcg8NmWiKP/Zppp235jjW7xDh
nvUMRFGCmiPP9PkUSzBklCeHmAb3Rp9re4+AAiwgDSKwmjgoZ7PP12MQvWZZTvBPVL907QZiBTdm
KxqYE7eslFCnA7091GWKJ3KgxVM2u7gunV3KPd05Al3DsC/i8IAC4f8xd+bKkSttkn2VsZZmBPyG
AAKbMEomkDuZ3MmiAuNShX0HAsvTzwHvtb7zCy20MjYKjVUsspKZiUDE5+7H7T0j1nDrctQX5VsS
XYym745yKP7gJvhErXm0+SZPQAQH6og6O9svCr109RjM27rpn1K6JjZx1FxDS1eHYtVJRuIaptfc
O2WkBa2ePiuudl7G4nGcLos71esB7lBOq32uxZiemONNojHUmLGluNKWaCrcI5nwNTtnkG/cDrbM
msJfYxU/w/Y1d1YGbceYoestSXFyYuwQtabvI54QiJ3k7sBEuyDPc0oJRy0GFop9knww4TyN5AsU
6eHa0jjQkbqwScreT0tnMFjouMRgVZEN7yGwVJC0h8LXvSY5Ca4QSs85yqVoWkmIk7cnyEXXGedH
+uf0CNOIijE54Hgf4uq71tugEear4yUDixhFRwn79EoRT8k0Gtcw36yjTqqkoGBJZuaJWROXGLkV
ltNbnoFfYsNPzYCvtOogzfq74J4DbIZVfGUH19cJ4tWxyvMjmn1ghfm1G5PbkEk1zU+M3zWde2GV
C2p87McUY+JmWiA/FNTbcqRn+FlTVraxuQlz1NEDwsHrVMDh9AGyWPV49svFcxkBdhTWag4lbR30
0Lulbt4N2THYJoS+KZuzmWZjkLC4bLQUq0Qp8EGZhwq73pqUgFbP9Et05d3kGp91BE1HCDS6BeYH
7c/Yp8z6mBZcUsB5SriWkB8omQ80g9G/MwBo0GlAD3SL34VivICi64KJO5YKmySDx0Qil46zF0V4
62lY991iKYKsSd6YjTHIS5ed0+I1S6I/1QD6VkvVmZ6jYmdZy1s+Jp9Z2YB4byh40VMdxXfmnlmw
CjVR6evsuGvMNiyCbraHzV7dTgW7oVHmd6RzEI31jTRgJsU1889QoOLUKwtg7NqPxihI2qjhiGk3
3mUOg91muVpZE97ahs6H2LROST3cC8U6Znb2IaM/6mAIcQSoC+aWxiy/Kiq2x3r1MaYClXBs+dmQ
rfi9TQabdGP7WZLiFmgT9Twv3nnWuKFSb7NtGsfg5NDn52W2HeYQEiw5YOpTyK343qoxhkcRDnrg
Z9WCAIlIQphN++y61gpiUNjbqjHucq38ncMdue3aNsjkOs5MmnfdoMBuxvc+y+ehNMV9aiXG/UA1
3w2E5QtGivKYLZq9KaPMeY7m6BAKRoe1ucXWsxwad5qOYoToQaG8tId+k6BZczOb0J/T6VlzGXK7
ZFyM2lxb1mmgynB0XfXKcU5D3588088Gahw7LvtgGfW7ulQflO9tM4/bKofgZ6A65bZcrTJJ/dZn
WQ+ri3u79N7tCccJv/Bv3dvF+pztlQ7108pCsTMyMvm0mxHmUofWyu4mu43PJOON7ENOJf7lumaM
0Wc71rgTYXL4hB6S5xJ9d0Oza2V3wtz8aakEg4BSZxpPUYBIa+zHEqZ3bKFjVNisyjB/1wbETqoF
P+bEfHMNEq8QoOKN58TqUVjOHSW1dHEvZEkRsE9JB4hjNQec47ZnaLLcU3LczQorFGdqfur0JBpU
4KaQfh4bHyhKOroCNSsG3XR7TifXljy0isWEoccB48xgbcl1uFpWax3zeHn0BkI9of7BivKefHlO
BtVAcvsOZU8zGy0ssW7scBvJjRic5NBxq7NWcp/tAVT5j7WG9P9VNdi/Nbz+l52u/x/WtUr58zz9
1Wq7tsH+Xcy61s3+7//YVmVU/Y//6T9s/9e/9YjxTX/1iJniX+TiPaETusPxbZvmf/aIGf8ydCRP
z7FMIQz0jv/sEbP+BchH9zzqVCkTsy2DL/3dIwaj/18ShqwDJhlJ3uSL/50iMR6FY/xbkxhNZY5B
VNzgsAdTnPJY/d8rW7HHTX1suPGm6Nt6JdwjUThhQr4p7hALGqBt05IctR5ZTSNQPCVs+Ndc/45b
6HaayNbEhJw8bSk3wm71U+qAukR3Z5+uNeVJzBV7Epd29jCspoM9RNUJaQOSi8byS3XlNe+G/bBQ
aTFLh7Vdz1okMY9akUiy7bcZa2wMfUTlTMJnAvnWibz04nMawCKQ6fXp5wMny+bkzdG1Xgn3ZFI5
cuvzfZaa+o6ez4+oaG22qctvY+Y+ZkXDaqDkW2zHgpBNCtefKT47VE3tV/1Q70hB/KHq2miS8sQt
K1+s6GTWK6JZGH9/SGCtmwMStCpzDt9o4AG+4sBJkvFgYfoLhoxB518p7nlcyhN4AdnFik1yCgc1
xjqJPNuyzBQp+ohm31KZVZ08zTfr2GW7xx/SpK5OP59hTLt2SyZ2lSaqU1Po2CodDiZOL9RR49zP
YOtATHHnlPp0cqbiF1alMMh6hHVpm1szs++MCONwtaRbPfqgf5XhN9PK7Zqadjwm/3HKKklrZ43P
Rwt9L49eMZkue0VvLGZoCiAcM1gKEaDhHhMs3nd6v2+mUjuGU39WtMXuNWu4uj26iDBldUC5cIDb
T2BZ/ngihsLlaIa/tz3jjsAVIDRNoHPqtkl+1QPq20NFwN6yqSxQcTM+nLlw7qmYze5SpDfducV1
Dhj5aBZQZ9tRj/Z6m3vUghroGrB1mkL8crQSqp/IgmJs2IEoeZcMxu9wWQmWjOP87PHQOkq+1DS1
spEECeYwDkE+rYN66r5NquA3mNoh5RXRG6fnO4UAyxSQmWmoYWIJm7DnzFJO29lXtpwxlFpM57SK
HIOXbJSI4z3J+pzKsSgYnOzRjkn2zF5PfTj6btcwGmqkmdDaK2ECe/NT1nIXplz1u/YyIgHjQgAC
i9Fr7sAZZhI3xeKjtupV5ThEA0z4oezMXb4c2bHNRy+qA13HbKysr7IQLu7x5pdFYeRmicbjWM0H
uA/0yiwD5+y0YDsPO5eyFnJWzasdUXLX2Tppn2641bT22NrWgHWAIDX2YY5yIbwuqyUImrZnhq+U
esA/15oXrgKPrbm9cEJP981ocfA2Z9Kz257SPJgEaF+SeE3sQGBth9t0fRBRa1xIsc4bp2XkEMXA
XuyOKFRvnsKOfeuchVWgOWDCW28+2FA5Np2J7l9iUt+WtvXIHvN25uVwq0g76KpsdhnyoMytd2RN
ZPBnoefST3AmdgwXiKwzJWwZlJ5rS/+MQ+27hyz7JgEFYEyRF9BE0clZpXkvx3xA98x77STDpqgz
jSoEj1FTSgQwGVu502XMCBhIShClL14SPxvoo+dyHsztaMurO7CvTTDRdGK+IaRCAxeKyBr9zi5N
LsJ9ZlekA6V3h2ebUfx4wCuHm0iYs58TLtHnniJ53XX2ecU7EdMXYiYLabsA662GI2vjo+HWw87M
+e0a68vB2+MnMTmdEEBQnsoLgHT3MDjlszun6b7XVB5Q8eUPJqhGFvM4oNr5pnMV/qRWHtkjpD5d
Hr/bqNl1ywwasK6zIwsyA+3eerQ8tvUaRnXwEQw7ITe3bo0PUbl0KIoR8UwHEj/hHmjEIdX6Syoc
xqSI2WfcVxurOmG0yC9mC2TU1Ls/+kQ2Bus/gzUht/pUR74QayK4M5+pqA9U7fWH0eLiHmlfCK2J
biHhbnf1ote4bQB7d+y2znmnX70FIxSlD/ZuLXUpLXsNId4w//5ymX/7HN2oylDR02Ja9K5isNyH
4Kr1mCGViof3rDe/omXfJwacRcwyEg6/P5vlo2caHpo+ZkPNsXk5uflUOF9cQ/U3rolhgZe3qlX8
JuzkhmqF/ZIVzn6km9DWu7tSJf1xDPF7RxklUFr6UETFU5kvIoiqcrc0Yw78ugPA4PbdAdwos41U
vnJPaQ4hGIeUMG7QQBTSzBw7g1DzVh9YixPFBs9IeC5KbEWo/g7hg20EySoXv4fqa1Huuxkxx3Mh
rWyWHhhBPj4m7lIFsn7QU47zmReEDOq2Ht1fOLGRUGvzy5mGmX20PsO5lskpL7sHzeC8RM/JXMEc
YnDPUAxaTZg3nJdHFgv1Oww5Ao8eU7Eq9NRGGXgxQslhpprR+Nc7IIh+Mk+USI2WwXkGdGHqVj78
0Hore9JOtQ2OZXADmZaAkbRo17hwfLyRljS4wtNIJ4uAIRVXyXywRudrMtXXKLQXgxzyrhtaf30o
45S9uKVsMDvc2NhWaHKuTY7y6VF56Da4133NFgakYVPzJ9TmxVW/HOV8K5Dih7rjoJy1d8z0bSoy
6Zi06wGBb3yYG6M7txo++rkrXT/kBmrkuXsTngD+6PtUiq+iMeeAfRSTA7uQBzNmhpDWv4grdBde
fV5jT98gYi34Tro0MMwZ/QOqEhWOw5eXF59pT58TbTt9cFYR3Al2KA152iYQEWgX3esftGqhNYm2
aAxsqErhKlKRGEtZ8unia3c1hZlLU3wqbS3NGFsQSRBrh+GihibcGuxtgs7GU1ZYjNM9HGZiqZkm
mdXrMGLKBO94cPJsNXvEV9BbKNPwbZeOU22GULMzNDRpXWqp77UL1KiUaz+txK1RYxuLy/Jp7jMX
d6nLrH/E21VqTyR5iRiGlb4TNu2cg13GvokCS7LhtA5bUT067huYObacu/6kwBIJx2i72bDuZ5jp
QQi6gHkX7/kGbLquWsF73ZXBz7tsXeMFT0cQ4ngw5LUOW2KbNGgSCntgp1kd4VN8qZagVpgtj+GM
gl9NoK4rbsNJigKhOuCInev8KRheb+wOJ29dCHQUht4gRcWh0t10y8Xmsqg4DKOwP6H+QuB4yohe
ncgYNYUxrvyKCmHHBVcGt91PINX7tmL61ybe79zpYXmRExjLCohp+cT7vV03J3sjXN6GPBqJuc/b
vsJuS02KrS8EDWBE0lyjbbqB30fNSHEEcB2/6Po7OxH0TFiTBWbKrG4yz33NRjCIk4p2deMe507U
2zp/8OhV8IXqWVULBOmmErTYyHdhEc2IaAwvPGAV3G8Xw0/TnoigB6GUizkw4UwxXT5C8Yl5xQ6p
aaRnO/9seZlR5KnWGYy1X+JtbDzeX/kCfi+qt8sMHTFvXapAbebm/di9UTpWbEOHg7QSuE5U2uno
mI7vcJY5Zwyx25Hq7LaZx8ANrQHTJheJNhqBNjrmLqvIdsRfZslwRSyKLrOGUTKMgNqFNcUMp/QM
vCnoWEJjrqHHvO/maNv25dZ0hl1nJ91m0Ex0F/ZR5fw2FeRuK2383c5HhWTHPJO5fWJQh2LN1LjZ
Q3iygYUDU7M4YA/lpmhXDywFBguG3VJqxh7PXdS2Z3NUn8u07JaFE9LIthM3ZYpvi92gmZbwb7m6
GWWSyZmKaEuzFBAq1WLggmhXE/FFNRmGIJ3udEXt6jRNw04MRNuU/YHHMojMuN/1OPNBAuxm1Kx+
UMMbYj17MEveNLIYLjPGingNT+lNqbPJrJ9iQ/Hez0oMfxEWWSeb0p3bw7dxrHfU4XOv3WfNs6C6
51QtGqF6Y9iBF7hXPe0no7Ly3Ri2TDYz/Zyk0wUJyjq0DVY7d2kFrSHdQ0fLs01i/GbSx68FYs4V
mOnn0GMJ6AhAPcOyUr1W+ZPK7FtinoilCwY+Uj0ZntLW3NdhKA7AftCLWy05dRmtxUaKCdYJaS8Y
x2ZnN2rhTdUfyblWXB0kSuzCR2+FfdbHb9ZIO6PCK7kBnmv4JmVIx4TjA5to8hRNARFbKrPYQ9/D
+0nXbZiU2ZdCPgvT+lkT6fTZe+kbQJiWXkMGeVWNG6BMtddYKFwZPRRPlxmYKQ596XFiYH6/neow
eYiKvt9zjXMCc1evi34rIdb4nDG6By+LfxUw+dKhZVejZNAUxRl0IhREDKak5ZPiymQxPtMO/NQl
BKCKdviODNpxB5XflLZLv93Y3JrePlzs5Vol6nesiS+PRCA4JMcieANxGO99v+eP7EsjzlJKseqU
+m8pa8Nv8DdtBGBsPMzlQUo2bsWg5ntaB8bCSh/H8nNYFC8R+D/WdEWDds5MaUor7tsFzPjkd+NU
C0KM5wRWbdsXYdhj409TkXHwpLDj5y9/Ppjrl+fRUw2SZSIv+v6fr/31XR1YQxoOMweHPKb/eRxL
3zMVprOfv/z58j/f04vIO9v6k0Fo9O9/URNsYurXSLYHlN3+39/813/c2tDaJnqy/vqXPz9sEgbf
nzhYGZoE6Nw//8PPI/7541+PohEMCEIIwj9/hy2Y7/v59O+H75ZUwTmDGfzzSP954H89TGNup+OU
Lse/Hs/Pl//6bjvFgKiNYmUY8kT981z8/BEGLdnWzjJRPfP4sdd+pRFuFvhJr2bjvIXDON9Kvo6t
ltu3MNzkBG7jJhbjYRJopXAM3VsvM9Mg1eNkX4HITepcf2LCjD4q1YxLzE4PSVSCF/TiK5yt+wH7
yodT+ehWz8tkGteYQp/bnlNQ1eX1PRzt9y7uoS9FMccWvfHufz6EMoIuOXlXpzK8exP7942Q4vjz
NQ1bLxVzQLFN0IUw1WUfOHZfPKb2mD6M9cPaBGyO7YfnGUSprcp7jDr9XWX55wge6GCq1HoOy5g9
jhuNf/1xLku8otz1Wp3e6jrS2ieFCQMq8qng5LjtUlW8gCxEJ0IW97VQFP4QcoiKtFScyxbBZ2nM
5WHMb2tWp/thBOPtERBDa5rM+xSjf2dWyI7Y67ZZwnna86or24iz7DuX4gG79ZWU3iHJOv3FajCz
9hSYX8wes31o4ySSlfxAlG02tPZou2ooxEuG52SbLW5x0u2tjsT5auurXmifjNrxrq4GsZqhHqiU
ytzP0wLMVfKMECvFEGKMw0a6dnU3GcNyg9hOeVQa3jWQBl4GIgeDHi9/xlK/78q1nUVK7cbR8vt0
Go21hxjtDGONMoV2XGz7jYMVPvVKfCSToB8+L7XTAA/sxEDoj+7h0uicqfnq2/bq1QikngLdwVNN
oqDGLccGJPatYci++nWP5CW/CqrKRklPAWYR4wrKoT0WYartl0kI9HVub3Ytx2PpOFhwQh2afKp+
k33fm3R90IxokeGjXVCv6fqSITvBZnbvy07WB7I/6BMSU2KzSPXKs+LPtma8Q4jUgwqyDMQ1KiSn
JtvHKHr3YZR81QvsuSRm3pKW4C2n8pLhZL8WWlwcid+z+tVG9YhTL2RKt1I5ZPI5FtpT3SPVEK7k
tDiwWwVPfI9D41jhhMJItvI3HRMcrMvUsRisYTM1k3HJNPmWue2wK41EnhDnvrNFH4Kii0NELDYS
+CnWHaBG3tkfdZNR2dDYfq0ZBJJSWnTc9QNqO9lpXou2zxffwpm+7XOvuojOhmWN6g/wry7PmAHW
fGHNuGXO31Iuu31Jt+aZBMp8/vnMSx1GCUWGCYS1HnWnusal8buwmGboDu0ngpjErT6ote+XMQJP
jm49NlJPb8SKgo9hPFtIhnpo6FtNcaDrer3zLdaNpo+n+94T4/1kU4/Y9dPLtPCuijUcifPATh25
qb30ZvyaAeuFxKFa/MbiFracw+0edW+Z6x5AWLfrMoqxirm6GWsrehR21x5BAFEUncxfeN3r82Q3
8YPZSsB8TrYm/Yrxgifvrp2oCklxXmy0pXvLmFcFHRCwDUnJ6jAvikQCU28/n9nt02uToCQrN+A9
b96NkhCQ61ISYFYxQ1rgvYsFNn+TovaTGaTmqmBIO5SpEbS2i/e9D+sLx15tpxkW5F85Ie2tvv4i
ErQJFPVp0oSi6Ee8YoNGKJ37GP/iAINmJMyd4SFlW1CGjxxFj6hAVpDpreFrE2c70J3wtgy4+lX8
OlBmcNbiMj23zWQHTsThMI/S9yFqkp3WzM1pmbXHMc2iPUkFlLM1YwwWo/YJwdOMwgD2XDpuQePp
8oAtSgPzyYefz+KROJQggR70taOdSv1bSUIoeu5W+4YBG3ktSMPcHOqtgpBD3l2z95AatjpzUN5/
GcdQU9wNC7qvySDemz3jNIW/nHEkVxt76U2YmV8WrEls/vl859RBGjKGLPu0echWq4QgB7PKlBZp
ZAyxLAeHrqdALS2n6Ra1DuJfWjzn3fzHrT69hvxg3lW+NS1xAMGIeME83o4h0bAQHoqfgne8DFLw
AejyAeLxfYxf8ZSuHwrTthk6kY1TTHKN1oY4lKj8PKQSMoo3RidePzIYi3EG5Jzsy1j9Kux6ulk/
0Vsh143yHm5QdzHNz9kSI5yTFCwBuBaHjRW+OWzj9WIR5H0bOgu7qtcBrlrtpl15IEL2BRb3qEUp
GT9AzkliTrBvk/gu1MngKmPwCIir3ZgmtOXxVGXPworpbiy4mPEFYqtnSe5uKkf1FFeoZy0nE9la
xZNOfdGmdxjc6FbzviBqE4CFMWl8LRZvrFGh+8HHAwY+WIcUgnPTqBtsQcc4r8Fne/cJonZFKB2W
CzPoiEwZfZzfhZs9FxUT89AbzjVHMCXe85AhEIwcau4rq796TO05VmBtri0AinLte1U0gSGQdHNx
dIr2sICMx9NVevIPbmsIqi8uDQdMgac7AEV3E3PkRfdNxdEWGxk46BoPY+phu7UzcjcjCIfhnIUZ
RhvSlmlX+BrRqjJrOSEnt/3s3WFgN30tY+zjoH+DF+JEIHmTSDIbwnFPqPx3uAZKJk/cnu2QIuxF
pluvO5siebNNbCCN0uEVcmfSIeqfCVkfDStEXsnZ7cy4m7XVJyTq6Ngv09VS3aONasox4TFS4rwM
w8T4n9IibYK1ZYyOD7PjaLhz76uO54lgZrvuKTmQh0g5zPlzVd4jmkNhaPFvOMO5Wu+6kWyYdVny
hdkiMZPmyR7EhWnwcAk9PLGJKdmWyt9j6eDUwr/KPIfjSoRgsWmmhmml5T0xfOuCqngsQrjdGD3+
JN1IIaDG4lwe8RcR9wG2C1ay2D7ZwvauCgx+IBo4cNP8MFvljZm2nKMHGnRdpk94Li5L6hy02bzJ
83tPgzyVjfiZDM2k6RaSyjhVr0QU7ECG+GycqLjP4mo8jG7KwK7WWZVHINTLmW31SLdeafpcb8TB
JhJmzXwZGtdg5/RuF852HMaIad3UPkAxOdC1i+BAQ8Fes8trb/XHhR/VGhEIswSHO3s20C6uBO6A
nGeyGnUN71/TZAeXYSgmedhwizZYfi6VWi48WvrXyWV2IxvzARIqgiQTpsqinELL9ho3Zctcpiew
JxhHnFMTTQGZrJeUJlOGu0wacs+4B0+rTdOrTIsYYk7NnDySn00vH2cOclocRIVtHyk34B1IwGWb
rUVWlcNQk+sKI09Kp2k3hF+rFhUUD7U5Fnv6ry61nTGtcRWgRETfDWf0pawvdATkvtGHDMmU/muR
0aPuDnFADIhzqpOXVDA4yTbD7ukn7B0YnJ3alGR9auGWmNazppZITO5F+RpblG5iNlEncJyMAOHX
HZc6Pkz8Oz+b4LnmUyH8RkbxlgUpOoqs+dKyZLjjrWNQUCd/I+vh7y61/GAw0npYdPMPVsqbiuxi
kGhqF6raONfQfRHMEsYO7CnPvYlT2kB9OthAFgWe8m2YGdFOOWq8iRoO/Xm6gPshDHnLurvcOLYE
9lLF4a7OlmRvjQ0khZaKGeBFIdQVXmX6lMeaPlh2CxOHNGj/3DLccfY2FO84G+6W564QD9Wcv1PR
ky2/8nD8lomk9jpxTm3U/iK/0F3agRKsQhIk6Jf40kc0QxnWUCNqjAWOCRpZo9wwUK+aZqcEZnSC
cochV/2rUliDmyNkgvB+KMwXWQDIKe3mSMIeeq637LxosXwvhLcV4TxjNUQ8dTVsgsbcMAtxcnUi
ZYHJbYCokJgAA4a8T64RvvKtaRXAR504OeA/OZms2kiRm9x1Wp8oA2nz5k5wDN/UujD27mLi+Eyd
dIez1ArYvkCoz8GId+QNGy6qlJvYpmXyTqFgSs929ZDT8nfNmlkSzLL+wE/46G2aO6pOHOgOIUpa
10/QF29EXHx0lvdmaMWlSV1GgFXKECzMQOQMN7ilKVnOywenGdKtzLDtV0nyyJsC0czK6hvqO7+q
2HjR8uvS0kkdszFBrHIDmNyUtC2Tt0lMyFlwoyE+T95NKMrvcDF/eQwhiAO8MdCmpT1B2m2dsdr1
Db1PEmXq1LMrSYk9E+Id88vMG37b6Kr22cWT7Ro0D3d/z4k2r1Z6Yd+cdACMo2UN+7ysHyvVP6TM
FrH2lydwCB9Fa1KcM0eBbqjzpA93I9lsiibJcAAFMwMvz4PcMuJtAYD8EC8LZcwq9rZ53WGpS9ho
A8a8rzIciMood33Yo6nI8nup0Nh6jAgtnQW+7daFP3XaXaNnhEOYNnqtfNH65nN0IDjZAmlSdNox
du0A2SnBGMhr5vbyK7Zm+ItdA1YqO6Wa4sGwsYZR0lX0GEwk+ibWbCMheDWkxB7bYng0Abut4Wz6
3xcKiF3oSjN3jYJunmJGWnBM6sSH2dpxqITk5yUfkanvs2Gm4yA+gvzSWHEwOEq3+iXIL2PAWmby
RISsxxmaeYXjl0kie6n4D+VP7ZZkpM0IFVEscb215Vi2z0wXp0PRQBXyqmIOEG8zWiPs9LZdP2NV
03zZQTWK8DIYXIT8pesZvNtzzLw///Dnw88XjJwIiNOPq3F2Cc80DUNPUoRBphRonZ56j1hhhkNZ
AiPTczQbxHfdmz+sLM0Cg9kwJIxsN4W55Wuz+jRxG7LRFkAPujteUUk0clMCOPNpOKZc2gxfvfms
sslh0R8PdFNCSkwwNBTjp1FYFH+B2954oK7ImFiVr+ekHDTs33Y85DAowE7Zsc3UtuAOG4YUORK8
pyeG/3RsvjiBLNzEYvZWSZRzz8d3VurWC9a+6pqWUQSRhKgJWS29K/COdRbJyLnd9lmRBcDpyXBV
7XzLuFKdBtu8UM+k37pgQEqRPKexZh7yluODNmtXM5nkPk0GeRiw+j3UQlds6LhN1uyIOmnC9WQs
XVCX/Htsi7eiHZeH3pU39UIzpt6Zv8aIHftY47PrFnGSofkoCy5dL4Up0M1PZRWRqFjhgrTLNkPV
XVmbdojg4XkOvQvsi8+yMtLdWEuWuLa6E/Z31qzyTo1WjWZ9tkKrCnAzsaEziRuWQ3xO6+KLOsyA
4+ldZ3QvY+sSWwjL2Z/r5BuFxVdJ+dz1zduks2lv2jw+9aZH8swE0shJLp3cO7oQ3mXXBbUtcKv3
zMaxUnQM+emBdNtLS2iGLrIrmfw9/ZOApTT3l5G+OaF5NVLjT2EyYQ3Jl1o2F2OVyUftMelsosUx
LSmmou1yrLrHMUEoweG360k1ZmlRbLldst0CV7vQc4wEwUTG+q1V5UMnnEtdm98FigvKwGT7jUqP
o4xvC/qIdu5ERMBtKO1pkue4wgliq2TXeNW9Pc4vszQPyQhPZJgT8ldkVtLvGKK9pJPSCXHRa22y
d+BWsgIwVvDYFjA/6YX+QoFwFdRENTddjHtdC7GSm79Trjl/sOSXLSJSoHQ1zZQCuTZ0hbg1qAC1
L6nFwbWWcClT74OWn8+uZ5Ft6nLaoALvqqondJ9PpCcco9qVbVD1Nsja/ZTPv1sXoBLeS+iIZFyi
Oc/x/XxzUpz8qK27Y76MR/Jcx3ycjF29/kheviuDnrdEEVM0DHQiy5Y0lXG+2gqzASP4p+G0gMLC
PMDmt5lBWjImiRbfNthe6YPJ1ddlHphAKsmNQl6SsC0ecJhTvUoHD/u/Yd8VCxbHlTcW2q+wmzUa
UxkYarUDiH4W13zlwIyp82xTx7ArWK6MU0IQC199rb0kc/oLmKzze6asb1iNQnGRzdekSyZcBw0g
01F3j4lZMpUYQPOKtNA2OOC0jRXFxkWH+7dlJnOnVdXyXffOfagWcpiaswQGN0XyuZBW6CXuLh7x
KubGzvAkHVxz3YIUJvqnWUYhpDXbOQo8w3ciXgB3dXr9rXxnlsW3Y+bwkQrMEBErTClSM4BLpZ2V
LF10fuujqF1CJ5TA36Clni3HCr+7qX3EVlW9pgKIMVdvf+nn2Lp4uGzaEfhSO9F7ZYdsQqGckI6f
zW9nZLeKWTp9jPJT6mbrpAULTi/de9dBoh7Ho8IL992p8FsutvUUdxqjkjayj6Z0h7tm5MXC/V5/
c+qU+vSKIHHfkRrnQuvEy0w5IyGcgnOMkFFgWl10V82x3FmSXhtYWWLbTZXaxS5AnIyqoqH4zCsd
XYkV9HYihgtHCxXFUsXypgnO/APlwVfUFyCyLmQ+6lnHExjsgvNbo7X1LUVkw0EtcbfTGOO/uwOB
vCFL34oOUnhpMt6E03AeSB8SLMQLt3aaRw5aH52j03aKOYXA7gAkXQ+nqEm7U9skB6FnhJhn+m2H
NdkMZr9Lj8kCiBeAlWelJ4PUbyX7cY8niKpY1d6UDSMAxkG0L7TdYWqL2xZf5BiSZeF0SZZ94Kxf
RtzDrGjXi3DTq4Gdad7cGczbbqSzFJfIacfAyBLer4nxlGXlr7l3krOoXcB3nTxpNLOFSoq9W3RP
vUj31CV3l7xIgmoeTRyJFBPYoB2Spj7opnnK7QizWPg0zcTYJkd5N25XTJw+ja9KwB9C9n4aliFh
gzmiR5qRRqB7rSDXycAwDy4u3hLKoMONXdEmtzqj9iVWuGuD4b/snCOW7DvoDuSnoKdM9ceyHJVo
3v8PUeex3DjSLtEnQgRMwW0JgJ4ypMRma4NQy8B7UwCe/j+Yu7ibmYmJMRIJlMkv8+QwimMxYScY
MM3knbYBtm5sCgq5UZ3jranF/NYu2QwDB4SJrh90q5YzoKQG7JZr6wj8Tc3uaM2ajAciKtzfTS/t
9IQTFVoDpQVA8DmAKIv9GvelQ1URf3D6wtp2lDJuhgoWciua10VjxCDywElGiaeUWdoi6HhKEBtC
Sat6U6CDRm6QJ1PzZEHayoWKpTx9qkaGyYSO2IbKGg18+SRTHJ/aeQoDG1wL9g0TUJeln12Bj8dN
LkDusQ2mZNYjvdVetbD+m6JiS755X83wxchOLOd58MMWoKlgCOmLuqGKtY+/5/4vmH5YC4wnvavV
D9COeAwGKFyXKn8xplw5WBklVyW8S91UDmMCp2HJOeRkpcZbkZhBm9jzc+xIQB10IDBtt0/4Dn2N
K6dPR+gU0MMIqVJvZ09KvBoVAOkt3oHWN3Q/qTAtxCVZ+4W4j4Zdo4w6Zb+OXQYyrjkHUqoDtO7o
7Gq1yF/Q2RN4aR0pQ8LAotYWXypPtAJ9z2Ez3yiMIV7JlNeHexckTRN7+AjdNxcUBedpRvKauSDs
GJ3EjpYc6piQAsYak9VyCkwpb0U1VoHDrp8pw+xrodEeTMfaO1rxjgXsj61VECfSFrMcQ7ThHlEq
jJZjYRK2SXD2ovEG0cz7FKgJcXOFpQ2PSsU1YJgZfk8LS63GSvecTGWHb15C5gJgLYvt2GHeayOV
0V7k1SRmYWN2zzpUsWNR7xogQF5Cz6czjbs3UE+D13YmnwCWj6x7C0vjkQLtPA9UhfhQCl0qpqBE
SXL066wAirBYxXfuGbjlmB73O33gGBf2Msi0iRIRy1j4K98llqS0oXmGD3cq5oEPOhvNAxWV+8Ry
cGcRjONGN6/569o4Ch2Dhm6YvpYbuUf8KWJRAaGjwhSxXmRmbIe2najYwgGKduppodSPXZ/9xBGm
znKiq1dymCtBx2AftErfZLh3+f8/6FMXbguBhEKmJaQSNFy2UR9Gz5ZGgLQoLXpglq+0JyLZAsEL
RGZsxkXe+iIuvWyqbZ9h0lTYv9VqA8zLFYFeE05u1+qtCpKTJ2l2nkPadfSaUAyEtYWs9t8QTciT
Lkc2gH2s+kV4wrNYB3pkHiJmXVxf+exhGrFQ8L+l8JHW1Gn08TMznK/ooUiyb8XR2mCECY17IX1V
04KRoWqDMYnaZ9skCEa97exTx7jX03+Wlh/qroQpTpUR7AI6PcjQCFe7FGzozNh5D0LMqm0zxrum
lgoh/kYPrARW8th0WBRQVtv+RKFpRWl6am4A1txSJLlt4c7E0yFUkrXiSt4bQEzv0lG1C5lWvtKR
w15zXcWADuF+XlRza9LRQbqxejScdrxJxW9Cdfjf2Br+ijCyCMsVK829DLBqRtikcxiN5YCU9Eip
FjoWzNlsl2e0Y8h/mWR4gNcGkZ6DiD/0sDYA76HGWhl9NRisJIGoaCFo7ITYqhR6a5JF5nCpbOes
2Nk/XGPfKr06mwgxFGM+CI+laAJzsJXN4Nz1Dk9Bges9iXHPKWV54eQO2HF4TUfnElMcs4MHdCf1
AL1vbu42Ae7nJP7JGHXGKlE30Lsu8MLsX00C/FaARRM1wToOuvZmitSzGyFUG7EClLD/oflk9kbZ
jniSKT+bjApnGr7ZFuJN4ZKRqd2/JkBxTGFlxSKTXc0a5Af3VkpwMnrkUGN0ikuCReegaZZccwsu
pFGc0CwM6liYDX2yyGToUMWhSY13K5Z0RiKe0KDQK/CS28lUjnWCSmPutdC8FXb/zijpO49FsjeQ
fjCN1AHyO8LnCqrRulcQ5QcOB6SFHO0lj/pTHBPVli5IrSVxjlFlDZs0jXQy2wxYsqnBckulkzFp
jyQj+a0g8vH2cDLW6c9qQ9w+kAK82qDsqCjorQUQGFCNQrDJdYz1zLefRm64mqg8dpV0o6Q9JySs
4VOeZHhBJw2fgLNX0nRrp0SM3IzSiJFPRDQ9ExfwV376H85CEG9NMa5H2MFpWWVXMACvah8ubkA4
gXezTFR/TPVX6dJnkySCtqLsmjUTMEG9PtRGs2y+6rk+dYAm94TzqAFl9BWCuYxM68ls2Q8wejL0
slwcJUm/Q3X/ZKfCyWg1v5PeAY+eAMtkBQ9tlFw5zu0wdt245t7txAhyp6nB3LZMysvLFFnICEY6
bPTY8UanKHad5hqbd4FFEofEDwfhYDFfySLgfkLp9xi0WFxDOUblyzFRDC4/RQe3CtOTYGqMU7MO
t7qDqYph9j1szbstk/FqjGBpVg1q+uU5VbepzkwUI45gAm1ysyKPPlr93VmoPSfGxgIQwcFoZfcU
acU/Dd4bJhtWy8JoTlWJvbUAc7vRjeSVppFfjQG8V6OsYuBnU6Awp5Kcp5K4wVTflA8hHVYNUVHY
QoIDk5qubcw1RpiPpvQ4qVablnbxeuQWt8B2o7g5Tmpnu4QLYdjZeFFAfOKkF5zzx++RJWVDzKj3
54X0gVTKJyBIwJwc+2aWKx0rUgzmWsu2TSb2dxoTNhDZFFKu5P+ofNw7tXxRrJqtLSnvqYChYs4Z
yfglguMNbUkjq9GlLl0akF/VEsdKdFVC2JyTLDuOA4TZ+rWjaemcP53QX6pcL8F/kAxvCdc6IaOa
qnhBu6LNbh3K6GnQ6qnmNbjdvJxvCPCICyRlxgbPFuDZnPQ2GLOJ7eKnzlbpLeG/GMXWfW7aPoib
yPLCUmfNMnFAzwYGA7unkWjSn9QUg6NjjSGZUpv9xaaNN9qnki4hp26hqVfHIuq5aMN0IDQZ8ZY6
a1GyxJNNUVZLA5I1utpGo7cBtDr1Kln+1DWssaXO/Zwb4cFU1L9VRqcn+5yv2EBJunY/ri9m6KpI
/U3xxwZT7CemGpSD7pf9+Gg0e6SDUu6HNz1EM0v19NjM8+O/3y4xBTTmJMNBb+ePuuwuC/vsJuuR
qHqN1t7eLxd+R0Ptt2RKrK2C+heMlbHVlPmrtFQMqO2xQnui+OEg3F2p3Cjl41cDYL5xExqizIGE
gAPdlIYcaDtpcmk4q116OeqkkC+tVDApGSDMSsk4WGBKRHG6Rm12ZbXki+5bpOje3K+5A6XBc6YX
jBE6ckleQ8XKRimWr1CAV2Yw/MEFo+fgNL3W0L+2Tai5m5dIy9GplPLcL9V9MihHH3ljMMrvuQ2R
zFTNyMtb/YoB4BOe97ww5etmcZHAdrzaHE9u/lLqAHmqkBxbaiVceIB7VuNE3WoHyZTExrNYz/z6
4iMNMEuvtwXSDrQ8f1nGx+Su1BX+VzC9n3EzkwFQ6OhzpL6fFHFyNdTERiwvM6O0QKioTHUZGM4x
wVUG6wzLrfHgb68Ng2BRE0g2XDG/Yr9E2d86WDxBazHo6XCheIZFNw8jkyCxcIIpyX00UncbRWsf
CjGhTa29ziFYGmnA7QUvQkfghin+ObcMOl6z2QfHhAHiptg0muRJ2PDlMHFYVDg9RXublYMxDwLK
43QTeie30cRqzFmB4otbVwEoxYmDD91Y8WLGtxBLS9AHA3kZn9MKPVRPeZi6UkCoEc+F29/J/r30
Le4wrYJ3MCoNk/Z4Oq3fv0N/pjdhFxNl/axPw5Mc5kdTzk9p0w3bPKyPQwIESKXYgEzhW861BPvZ
G0UHP2ZdBzgy9W071rvFaCYguBg/8m0jXJtCT/5GM2gns0AumhhMeq7aYmAHJ99yqd5D236msXCP
YEDIwnW+uIp6ctGfptoJOKPdl3S+jxrL6LzW6IINElZ8EnXJ4gCDZiW2nUh/adsBnXRDmgbNkVU+
ZF1GOtHPqToeOpOVIlaVH1zroBqsDevaVxwDW4PJqrS9p/UqxHpOT2s+6Qm6VdP3ezxgmIw0MxBM
ijXp3ENczcPYYwbihTqIYnnKquyqukBIRzri8HfCM6BjxI2/Ix50rjfgj131ZojZwj6LlBh10hdl
+BPq7DaaavBOW+4h4m3FT+xQ3tczFqltvGdEtx+JNe4S02i4p2AqdFyVpsEOqib/bo6thYUQvc6S
mzmuL2OiP7lAg/fOTz7oEG7XD8AsjOcYkEHHHQeUL9aGaJyg9fP+xKmx18qBFwB381pfYjnpCwZ+
ophuTO8HVPum4p/P2CNMjcrNNtFf5EhQxxlChpYdadG2OtuPIhofaiOr49LXfLRNfcZw8uQyxNq4
I+k2tsGdIWqxHwsYq5j8u5iPZXHJgMCWYuBclEeb48GurovzXExHreRIwtSZxqDBxeVGryjjXi71
oAD4FHtG9Jl47ep0CrQ8u1H2h7lQFzs4z+3eJh8+jFJiLMCwPvflVxYOj85iXc16kkMSpNUgMZAb
ffGE+6HzJi37O2byU4rKPdRoq2rufla5fGWztb1+lY3AonF/1f9kDgJwYhl/VUPcUtHS/YpyH2oP
2RMHJ8397KrK4i027AyzcI+CrAbhM24Ueo9rf0759FJYrTwtbbjJlu6KWBNChFgexTCX+yxh23TY
Z5l8Ahro1S9YA9xJu+GXA8kXlzp0sOmYVrJ4jqYdqnVApSZbKgHegP5jKGdpRHC0n/s9/caMGkDj
sqg40bPAadSkGCkb7nzcGM+R8lvCbcLLidtSsQtxSnWObvUKwYNIAZPKycj/TMw7nOEkB32n0eBG
i7xzFLwm6BVe1VcmHasqrB6mxCN4UpZgd9+kExgzExes7X6Zbt1uLGP+nVP7yy3bjzyRRJX18VKp
KSs8ypunJBRPc6DWXcIviLcbOr9po5s+e1ekfgcSeTOZJKXMDse0Md1AFvFPDzzDIXxpdnkKQ+km
SuUNgCarGKi4DD6WVadXe20BnOvjDLdwA7am0lgfzYZkpTOVdGOqLxJo+jSIXcQphwHjcBtG+ICU
C/idNjzYebl8W/CSiufQda6WiIA7lBT3YkoQyr7RkjMm0U+bzb8r+CUgR7yn9vzom4yup+kL3Ks+
k/uXvOpkfX4KzoQohM8O93Kgle2ujofTZDZHxoavOBP3I3W2IuSTAKB7sZBthRgZ3l4oTIpMvk13
LDk67bIix+g0pH/rVv1DmPPac4XmVrwVbvQ98BBGybo7I85A26r5fUUdvtkmm2ccmlur5d2zvjJ7
eEDSuCh6tbd4RzcIZKfOBMmQqMprPFFWgcMfMzNGGSsimLkk32k6vywK21XE5FKdbppu1FzMGOn1
GVU9tBiF1V0M+c9iq0Gbw09r2uXFThlU2TnwdBKiZjmdZ7XZcaK72qr0tJyYLFIJ9Aar8qkBDIye
NDOYOH3DhbIhwkQ3Ipkuc3xJua+JMFU3+J22IT5Xxyj2ZKsDXemQFmV5WGwL45ZrHYZRuYS2esZI
sXfsgq8MhXFdhJ3sXwc8lNbsZ2aNPqop40bi9DGPFXl2mA0ub11YOz92WF/nWsNOXS6eg7GGGrQr
7cEfTGnOos89xmA3GoJAB6Iyp1m3EaJ/tKHkqLzYT0psRsGsUi4NhbvVWNUZZMZ+aK6t1273VcPW
ja4LRb22Cjfb8sx8j1D5GELIP/BJtIG3tedMTLqYDru6Oxo9rweClF8ZCpg6a2BgEKmB6QhGn1H8
PgHNNFrMmqFZH8XH7Kgf8h6SwWNxED7P2tE0o+8IOs5KL7ci52IOLqT2iuCM6D6wyxBu4cin2WrI
zblmoYZn3NeghkL13ABsSRktNZF5x4F7gxSwB7ZobyIdTF/pbkvDel9E8Zw3NtcMIiSm4L9jzOmz
veA20iMkkl5/zD2H/lhdgqL9KGZejxGtHU5h/91Pz3Vk/4zgALYqLa8Fl2SvzZc/M0u0tx7wWj17
nyxxypTyEZs873EW1AAM6enrOOmz2UlA5FFC3XoeQlFEFVX6k2I+JrLSvVkcOkIiIVijBAdJXqxO
GeULXBvjIJVRZh5BibTq5z5mU6cFeD+GOcFh97KMym7uVffI06XF/cmJRvj0C6HtkDDNpPuyTO+a
WryRnvHWbcEe0+clpxCjoGfJQv4Lc+eL/RBIO68J+wyL1k+ZO4+KhCCCh7GbRpzXKKsStSwe5VlL
lU/dNcsgbJJ/roky45gjZ//mKFCzabr6Uyxpu+mAiHos6fspc6n7KneNbgT1EJJ0CN3Xok/eI7ik
TWJZGN1j1LHyl7rRE9My3KbM5olr45RhQdp3dffXLFoOcJyGmhqE71RjVXQlEOGRke2pUecXBXsr
OYt7o7PoynXTL5b5HrMsaHOC6hWe5UC/uBiGG8aFY5xNGEDV/NJ39ykpDo4DpaKZ7GduxhfYpNQU
u0BoB+2OQTjcNGp5b6ot4Xp8y3O1ozWGpJN7iShdp31k5fk3+9yiAgTZmz19+QOSLCD+/mggHiWA
OVHi5EuXVc+SpgMv/6+8Dwdd+KVq40tThh8tdTOexTekNO7dMYFCDf0DlOzNWBlw627Rpm9yxnkh
5uK91K2fVH47evQ0gcs3zOxb5CHc2pxHxlUIl9PZzL3gzs2b/WRm98+RUTJP5RSYuervINQMdgTw
BDcmd+gY90ESjpk0i7hsH15sHiSlJ1GrZNPLHNqvtawMDCvbpXXYs6fi3bEklSqO6rWNqZEUYKGz
lGGrGO4r9rqr2SHKRr08YS7AGlMZ94WUGcllgIzy/N/XpNQl93GVL6yKMeizrG2SyboTmv4xVTYH
hXP04I6UYldb2edPepr/xi0q2lvnLL9ZDh+ykdOt/8VFpx3jWN6M7r2kKZh2O7bSpH0J3U9rZkNX
iwSx2yG1Xu9tlYHJMIKBGrHO6gjIcBmXwKJ/Dx1gfYlEGT/Nk93zCAV5zDpMqXvGKB4iwoHBJYv6
rl/VkL7I8kOFyKKKl1olQFgO27atUfsN549uKMcqmXxH48sfFyKdqcFSCxTkllKVQuSv/JPFHWzY
YYuf3zPDmp+TjgyBobR3GWvzmZcCBRtMq5YO34LYD57abgh4CoIEzU1HqBYVie8tc7gCvVq5KGJ6
mVKsUTp1clk+oeBQdgkI7Zg3hDQkBKSuwN/iusa70lN0N0SbDEI+dXIlvEK2Gp7CeAn/FRq1sonO
p+sy71zsG4/XLlOh+hM2f6qEccsj3rqlRhOb8zerj7F9GD0O4fOcQP9zqC/QxuKjLtJ/0grfXNu5
NwAQPPFOAw+dGPl0XGhD3eJlZO5GzruIOepoixtioVTeIuxH8VTs9YHXb2iKLS8rsDsA4pQCMNa2
WT0Z3eXq+8DxatfaybXlGiyx96y2RWboeAH1Wt3aOj9imiYfhYRZmeYSXpl9NfXllhf2e0Ila4Uf
UnT6Y4CwsUtH7ZgMULDt6qN31GqrJcsl1C3GItY6ju7YBumBxMT7hLD/2iTJv16ETwo/O/Q3tngO
QDRWSy+mRAbpnm2hLRP+gsqAuT/pY7SeVCdOQLeSEfolNfmmlbF4ntECQrTffjK/atWW3pTidUWt
NUhnbxyDHCCuJdjZdebe6CDkM7Cwx1p99UzujvlFj29awXivG4eOhSyKuGAQO9jk4XyOu+nHVCjA
KJWvukmfs8746Yi9W012wgwM987mANuQIlewdUQwYeK0S3ZCd9+ZyVR+aaxXjLDrL/ySl3QAsBXW
0cVLq/7VkCzGajpiSm7ZXwsQ8vSfvxg90+uUHDz6Jl9hofZPwlGuLqclI7UrTATDVlWJQutgJlsq
soAEx4PP3fC9WjSxyaRmb0uBgacALC7sio6SBDW6iPFxuHNxSoHQ87swbpyHZKtq8WdndZR9WNkt
LMXvrEt9O8JZ2xjJ2oWG8iGrTDnLOv+24g+UllUUmX7wNST9/Igo1TJ79cY0/CbxUM813K6uaS/6
+Mbsg7m7k2V+WqjQISN8cCnulzBHN54uANYJn/I1LkLFO9BoO/ykKhcT2qfyXB5NBBxtIThd9Acb
boA/AFYDYGj8WAuSsGX1hxlc+cL3mifq2eCOvUEdzfyJaZUqMyp0qpBMW2fvCFzuofNBDuzaX5HA
W7brj1yJftEK12GmRPUE5Cd6eldyzXos4MNw62wF9ctPUvvF60F90OoPyjJ4Z0I11moJyISjY3pN
T6DDxX2aZ++2hcdDlZqPQJN4Gqken6KJs5YY99q2ayzkNNmVQ7gJ2+pjuZZ4nTF38e7NORSCMB8e
RqXw+2XSjyQH8xDKAf9rdD+wlTmqWpdjXUrkOnL/IWdxNFpYBaQJzyLBzRSXe5K17+R7N7hgna0F
NGqy67cm40tHvTc2GWnHTbYuWOqqe07YTjd9h1An3iRFQqK0mFBP8Ah2MaXDieUOO21dPBiyYWPX
v7S+/LByZqkzVRKOfYemV+/KsnL4DXq5AYlTewqTt6ha9yGHhm5OPpQqIwOVAdMADZih6akNUlE6
NC9zI18GVKJiLSXKhXEVjY5eNia4B6C6GtlrZP5Tnd4lHeTywSPppjg8QU6KS3i2W0t5pf7uxyzr
oHG4ZSdrsierwTj3hBUYkmmNzdmz0PWXDHRnkhHLmnEfEg/Cl2o7DFoM5lYlSBR0+A2/FQVJWJsl
NaAbkLHhCZgJIQHCENbay5czz4GG/4HahP4ZN+UuISf5bg/xe22rjm/a2Y9Dpw+2SQul0MPrz6WQ
+0dcs6a6q2EiWlLMTek/JzIBWkBTrTg1mrn1qCIuYWXnfqoL3CqQOz59bi+VYvSnmqp4Fchxk+os
lQNRsyxt2BQhEMLJ3YHmgYqA940Iva518Ne5zMQh7uhM1DtMDJdeW1mMvXsXGuNYhOMsL+7MZNAS
eh1y5tAOyOeU1TeKDRgXzyYA/eokeYpe9DHcGZX7GpF3AkCkLnCa8XZVSfGqxM5LIwC0Rw483dwA
d02HbTzYd5mbzb6frnW/MPDgw4JQdMbNyT2EACLVSg7ldPoZbUz72xFgTFD730egn0APCNJT1fVc
oylFYBz6GoKLSrdXnSrMXNrmKjNqxDnz2f7SxXzPM3yAxDiDgM43/BykDCQDAaFhfaBc2dERrYXp
3pGreQE0yg/TKGn9CNE3qd+W0NFYREQdzJn7rjfCeUptEqTs0ZS1haMfG/JGqSE9FuyIVYU2lKl8
SLaJAUslEoy7Ib2JJfnMh/oEz+EyDJwqQrqWzXFCa56w0PRsQOqYBkm3r2XKve0q0Q4tw1gv0VN+
UGx8lYhHjrHKCzlxlLAHhoYEqjsY5KU9nBWhnOqFQ6U7ezxdKWqFfk7M4TZa4A2Qik9Gbh4zpZsC
mKgbe86ocIfQcSDOGPuC7CA7QnqVI6GhfJZcBFr8sw57zy7F5yqb4daaMTj78b0h4/GSafIPLR3U
RpHQ0Ut8bwtqa8SR6ZrZGYpw1fU7u7tqoVsGM7u1t3Cv3sB7wERNIh5ku9hIi/2DEhiyrFEHorJN
foc43lMyPQVGEwJcmDqCUC30K4toggVdRWuL5w4620bGVL+YCwEAd5Qs0r0ZjLBNyRsS4A5nMuFY
uwndsAE1zdl2JmcPFq8NcoUpUUaGZhn/aoobqDHhp6ynsi1R1x1osLwInOQEGbtjhkM6pgc0VIJ0
KW1K1NJDSp2W19VusyWGfKVNq0BWBtEKsBzDTKWiZ1vVjrvSpeBUW8Fz8SgLDFEykp/E6sRWC7O/
WTFekHdliQxtZwieOgbKzZRpnkGcDgej2ZyIlGwNmLHu9K1Rl7Ufh+lRKjhfeWt83B/OKTXRY5LU
ou3Uqbdt02fBVFt4POJAyWz+XJeZj/lqGF2MphTw7e2lnjGCGjivOObEGKSC9s/i1OZOFtRWWRHg
nOR7VEZ5MIfExZtk4JDTiQ83dvpnLKNfXClvJv2h3EmZUfTV1JDsISGKnWqoXGoAtS4YmEKK1nSv
vdobQVaDuU+qfVkdilX0pMfru3N3aw7B1KrWKyBnXGYOxoa+PFUdv7ViqbehNz7nsn+UyyQ8s49M
UrC7/zvBW5UakL3lrqLxfqtm63fGZ9fi98hmxIE+kTcNQz/Hr5Ag9yfJcHnA0UffjjZ/9z3BdqQP
aOoAlFjawQ+7qd8wpCSr/wCg/MA1Mus0j3eSpXRck2QmNBgpfCdZza/cAQoKipc2ex+ZVewnqWpe
NYtrqnO6FhpO0oqrrgoBean7cW9YnMNLsoBKYdAFTrFLxi+2t1git4TNnswuzn0a4hWIRg3HcTpl
bVvAvGL4n2kKpywxxB6yyzYhsR9BofFBhJ9RnrkYKeOlFUTXpiHChxSZgy81XuiJEVwA2dKPKaXn
yLGeoQfB5V9Ov+2Q3+fVMNwWoU1ntCAHoBV/7eW1rrE4yHTh1lZ3kHr60zDbn1Y+Pxz2lo3260ac
SsET/JtnPr2xgwK/doAA/sW8Y0W2n4TOTzSlbzFORNoFJKhw1PhYogSS+a1U+ydql2pXcZdgN+bN
0jDmYvUDo5GdbHD65A46Z1Oh/QFAFEQ2lHGUW83BjOM4w1l3qHnqCafyw1QTJ564CMFHxM1xil9V
mzNhXeBxW0a7D1ps7t5o27+NGX1Zdnu3CvxLyTqaUuSrQprMs5x838qWyeVIDVhmoACpoZ/RSrzJ
yroP3IU35rVeZuppqBTthty+cGTdps38ni5kUhUSyrJqg3Ju+byPzojEmZEOIDzpoDYuAP/d8dPh
7FPXK1Jf3/cRGtzQhrNnu/N9GmW+zYclaBZGyy7KMgNOCIXaKU4QOzMLF2jXwtRhhEInZs2/Rqz4
Se9ask2Nc8rlsJzU+iNzFKBdDQ0gReEo5zxzmaNKgiAjRPLQaDgjkn8fzcKG7jctm2hu4LkpOJ7c
9q+Ng1RxMaTjYKdhmO45yAe+sKriHRZ5gqMlIoSezVN9VImnBt3Aa6CnRP3bnurknBZD1/k7STg2
1sDVivmYN2JK28zJWB0z1sURQ5inpd2jNGijDpGY4pLrQ9oa/NTSRIZjTVg1m8yS70Bo2qN0up/a
SejokNajDqlYjXsbH2DibvT2EXdRkBkQ0vRR39eMGWvsKZyqF8MfEero42hnUBEKNryK4E1X7WKT
fElkcunvSnoAVdrBVdCIKmRuTE5PoSEgBvRM+HvBuqmugVipMj3D7yoHNd9amvPBiNrw07Kk/alx
3xNrehiYOHZipuwn2lPI9S+WCBhWWf5JZfqvxZFC86A89zDaAH99ptYEC9TtjpTcQgKQYhtJPd0v
ofkTcvWGqO8PsSJ2rlCZWhKD10wSd0QfwezY/fRExDjbz5qKcSHS+o1tPHOU7/cRofm8B0PR5Xnu
g8Gnv8mcnlG7JAaj/J+q5kRU3t3uSQNXrPD6nkn57cbUKVhEnNX2Avu4o+EQvxKMrWwB/5FwucIy
CCEh3ZXUb1sZJxtUY9VSInStlJa8BYQmrIaXtNVuwMzWeWN5GDvAmdzmDGpJ0qXQN1H+Ho2AvGCx
attljj/UDgzTEDmKrzu8XuvMiHtRu1kyEgvZbN2xCh8ZObk7wfzCM7ghlMo3UfyvTvwZ0o7sdrZc
66ojyyKqtXtl8UqtAZQkhlOi6lzrc7A5kGsAqYy4Vipn2Jmq9UxGeQXCVEC+CnHPWqbsqxbenpSl
uRpM53aq+TpwqLZ4TFQL4YggSO05eXWIpzI+VmF0UTnXwAnjm+oU43Ue4++2JGLeDOuUKik1qiBg
TGclN8VaD/8BwUuDzh24VOHXYzTOgz/odybeqH/JCxZ0Mv8V0ReIRJ4TsQfSiYZVyqCLFwPYfrY5
l4wEafDvRP8Mm89TKLkWSJyGtulgTsbpy/WLn7VR613H+QIQRfwDWiLyKyU85Y2CFNlzP3GYbEzJ
OnAbF/OMNNwfw6EvzmD7H5AEYHnq8S+CyNGFEhmMKocqiztVIQiLt4NqcBiGXptRZ6kl1TmNuI+S
rmCYMuNtJ9C0n2z1U0+bW5Ok73QbLMCSUKvY94TP9bpSXyfbKZ/VhOrU8iQSKqwHh66lHDEmMV9U
Q0tJTbA0If74o4uXDpbsvtKrwa8jXMOuLQ7mSKiZJxAj80S9b9Y+UR5MNJ4GlI0+4Y7hEBOja5ED
shBODdVBzofs1Wf0Qdk8AhNk+a3rolC2rhz3MgdJ7+BzCwZr+I0rIvQ5264nbGfEPE5xjoFH2M9W
mt1ilB92lEc42BN1RxnHjnARl+yUwHwmxj21vNRmaFttbJjRpMl1bOrpVHARqpgXcIs7hqiTxj9H
NuKpq9uDiFxri3gXkV3Ame9kaRBrvHL0HnwJZfrH6Vz7UCrLaybtaKWzyU4zS5iY1ZWNLNkYFlnD
tC6bwJiVR542zw0Xej8fk2uSwuzFbulr6/elYs4KmYIM2lTtx258G40O2qkhy13UaKcIy+XRjiyC
A2V8QJ+2uY20AzYfwMd0caApbBbSJtyTuVOW0XcilWVvVvTDzowHooU9qaioxgtdd0eHkh7E5nOf
UuFUGiLdFWOEHQM0HYOBrA5sGpg8LIQT22T6a9R+X87d0YxnSpFkOW2jkIEyn0kZt2+TKLLruCDI
YF58kiBTCeTkSPVOfhtcY9qZ8G7GbG8zPMHlnMW7SWoLAx/BRdeN/VEznL0Au7hv22TZmFnyQOiN
d4QsBki3kP70QUx+zYu3qZbY9nP6utCUHAIZREoEadmiAyvQWBOpnXIGl5I8rSQDSme4R5mW9LsV
n4dt2gxy2SzQ2ZZ/TQToUttx204CgxIkhrvxd6WTdlDzz1xor12qwu9UWzpD9e9kwLJYG47lrbF0
rb/SOxxvizYpz4qJdagC9DdMxSUkDw5ka7zhyt78j6gzaY4TWaPoL8oIIBm3Nc8qjZa1ISTZSmZI
Zvj17+BevEVXWO5uy6qC5BvuPRdhh37hJNsapYeJJbZONeTHTR1VaKGMgmvLp8o19JV62EM540VH
+wE0P2GhCXTBDiXZOsAJFvNsXgVVabARxkU92Rdl3rJkOQIT6yZhV+xTJ+03fUuEV7vrEb/sCSR9
LXA7rayBH5DfxUfsgXECddukySZrm/bWofKasqagCxTJFlQnWuLXKDCOtlXwNlSUs2Y7IuJOzYxh
LOL8/hPhXnvA2k1UI9v9Lalt9c5Ip+cOYTbrD7J7otYxt4bt9GtSUHD6EfMBxO0t6DMiYtyd5eXt
vpgXdWpevyN0wWlZo6U1BnRTizYnXsLYYtxNbHt3CVvjtSdS81QRgeYzweK4oDJjjM258J501Scd
NLmiTuZtVMSALSnnNT7St4KBWFiQ0IFxydpWt5YBxhG5Wl3U6dX01eNSd/IxGP6DJa5JM+sDUXcP
RBC1bCII/IHV/u5hKmKWiPxSIbHFJEw5XaR2vu6VOkTERlzxgGL6+YPQSV4S86Pzk/7Yu4w4ourv
MCHZb4ymeLBT6884M00iY9ec2Ph3sQKzqdGJyOmlr4Zb1XsRY/542GPmebRxkO27CCFDY4zgvE52
C+287uw/YaOPhCkCkfZFgyEQI8aMODs02AeVFJAeoTXraJopW6s7hCy2fiij1rXfHQ0SbrZdF9pH
IyiqNaBY1XD9ljFYYMmoOJuaR8sjEhv30Ge74O/YbZhtV5KtKepNtPC2mH1dCHKxuPQTdtTDvLc6
T+8Xbwxdsm4wnLcPFdjVzSge+w6vvAahyDpqzEDiqBbn1V+FmyupfXY1r75lwxMYxjfhWMmmK8kQ
YyrAs3Qm8Nx3XqO05aTDx4/EXrC/iyf/OEfvjS66g1mmhIrq8RH6OxnVvv5t6Potjgp/H2ctrpyB
lKzEOOQmLrmZSo89YnJpgKevtORzzKxRb7POA87cRQ91KPRBxZXLv5yBr3oQLWpUx2VOmqw5Vbsx
rX+8nkdtVXuwo6ETsdnZ2jWYBWgb0PCNBkgBWzX8Fwuhc/7DtCI81l1crPxJk2di2hiL4tzeoQXo
Mmbpnjv3Fyef091kBoxyqo4nbm+xTkvSTRukL1ORPkjP0EdgQosOhydtXrXGoQO1RFYaLX92hr3j
XIGLr/oisY+saMMGIgI2NrUuc3WbUgEk1CQ1LsF6wlATuj4yGmN4kXN/Q63HEVjqs+9BvEArZ2+6
/BWSsbGtBEIfphek8+YmWvYoarahH/grzwqt6xQ+kk1T4Piighnb776PxDHpsp9//4DVOnms+pE2
d9fUxn40lNw4PmFgPJrRj7ohTBhN/nmYFZ/RwFQA5o1rYivxlatfnWU8VyZQWbwWDg45jrgKDTyT
OTV2IzMgQc01hzLO/A4sMz6tdyoM6F+U83nkfXuJdbYl83skrHdUzsxtsvoxaBx6w2oSO9QEWx3N
d13B/nfxiFGtIDY16g9Y9O2xjJ0f7jdvbbTJsNZ9cYVU/6VFgQ3NeprTHOZDzFM7QraAk1tu3Mkh
9WGc/C2lgs/8kbIY0wcabB8RcpX2F+HiCsNxTT1g5hdLcuSh3iGfpdi2wvhbjpZCbFF+h8t8uvTc
mBGAE9wsoJuUKgxSStRqa9fN2EvmIC0l3W1X2GhNZ4TGqZYTE2jp71lFIhUHosCUjgajRKuZcsRv
k2y8W3k0UoQFEebgyVkHWYqlcQAbWqXlFjP+a9rA8liW4coLPzC37FSJK2tER6Q9EAbGmGMnGX2c
4iEoPBZei66j3vgEs/KY6B/jPHpIKWlYFR9SL/4VI3ZH8IC8NwjSaZcf+5biMa9uVsToNxz4mRFm
gzkPsSkELpPubUuiPY8s4GBJxqbF7JprYgZfLRMybl/sxpWLBq5L+nvQ8wgpev5wI+rI6fVYX3fm
3vIhvTI2AbiP+jroWU+lQUnETZ88Dj70cHfmhhgcJz/9e8ltdfZYpO9lrTHM9N0uUu6uK3Po0B0b
GGSKBBdwXDpO8N20WU8lxJrIEkS3TkaxDwAyMpNnMTsYL9AfVnFND8xp6kduv+MeLZB5AZQexuan
KOsfU2ZXhFrhqfLlzUqNPQbwZmM4ZbVOTBz2gO1yutgJVwZjjA1eHbxvwm03sjb3TZEd26Ttznkn
0BS1DCk1Pt0aeCWhFj6oreLcNGaJLM34LnCFH3IeP0ufgm7GMW7UvjmZH4vV0Es2U6SIrfQmskrI
1PVyGBNdVjKTr8Y/usG3aRTsMlzqorWjhmjXm9k9Z3GD5xEoS0mDlsuMASSgdc9FYUEiLrj9hG1K
Jn6jd9243hLNlxgPpfTSXQzh6e7l0X6g6Fu0DiywK9yU4OcuKJrlKhucR4e6nrahXJH9wSaHqddO
/W7HmT6qVr9qSVbt7LT71HeGh1yLbakV7LOFWe36RI97Lloa9WL6kmFZWWU7vxmMe8jUbV2KUbNS
BcWQw1wKlxSxEP5tbWn8GMQsc67pQ+CVXKFMnxAF73UvfolTxjX04ljiBN9mLcf2QhJbdik0GCy/
UTH5Z+4EvCfpL2wNHiPYQriASPSwvOB3a0+Hid7a4DC2hFFtatJMSwSRRExPNvYEYuUjluO910wr
FRNC52Sdv04sq2Rz3YfItfHV9y4I6w4fEQf7gsgK+0cMs/E6mL1frN5QaEhIp+kCn+YQJD82BTMK
a40DbbnuMHEJOFWYG1nveRAjc5OIgpCN1wqNVYFnJCd1UANn7J/BohKZ3JQoh7V7tLrKWCdsBbDH
oFu35uSmrY3jotJiQox32diqCuIcEX7GqXEJiSQm+TjQXkeJ5d0douE7fFRKVs5j5CGURN6kEvvN
jLX4MhqbPE3CeVW1EExabDFVM5kAVb1jZxPSF/r4PNMHTAzxoXWJEFkAgZLN/FnOoQlbXdOh6O7s
ldUfMDUCoy0O1FRZ30y/nE1ce+aG1U9+bg0XpVNVIQ1a6jIDbDPfDucb1LXrbFafTuWyvghG8Vl3
4qMagCxMHgsm7RtvJINukcat2Z8N34aDj0CMwy2mikKLnm8zL+6flP8dF262ycM6OiirxRuOGAha
RFk+zp8Ia7bcVzhElsXZYNgWajIL9QluY/plZr8kDV8C6KciTfxnt5v1i98aA8t69G6RdhxuuMBh
e8dzxJypmA0fpa0KKGuIaygvYwP5r2+nczAPO8sOm2NqmtHF1E9ElWpcHuVB5ojdKhvqGFP95so4
q2Psa4hNGTiEvJoeRiF3TV7QhKpTceb7kJSdztureAEy+hDDbFHZTHBnjnsjuuY9hZgAb2S57sw4
rDn4Sd2dcsOsrkZiB6d8Iuc17bIHbF3FNmbtmTj5oudh3xWW8RvJ3t1tHjVTJe4Wep4A1wEwHubQ
jx1jsn3JI2NfSpoOppxwvfMe03pbvYxp96ep4vRU9EOzB4RPXdQUP1AA2HyxWArVYF495rywJNik
1gFVdCNNpAHQ99mZ0HQwt+t+7PBBGWbyFzshdPhHG8d4IqunzC29B6NHEDdzqlTonFU1cUs0wUHO
2F2Xpb6VTvAg4GIFLiCHOHO8F/QkOaOXEQJR1M+INYxblWHDqR33Y7KjxdRW9K/LSIIqZ1nbF7RH
hQvjWwR4jsF+xDnzVQrMh6FS6Qfa3mekKeqYtFAxfN9ccAyuzUivY4lRM/q3USQkWVadwRwytAZb
Oz7o2vqsI+4JmJnD2nAWeSXO71XYG28jSMhj15AjV+VGcuTpS9xSwMQToMFAk8zMKi1wKGFweCVP
sNiT2spcqSSG3LTmFKYeayRmRVTLqtyEEhqPF9p3nBrZ3mbOuSgi831d/vVjFyTlMJMbNeMKzIxj
lo3dc06ioE9G96Yqq/YldUd3FdrOtIGwzHUs03mTACq/Bhbi4ooZ806UJMlVlayOoDCDTWHUxH63
sQfNMfRflR1DBPG7RWbHLtWXrXqHarTTtXmNbNxOrgBYoqPsaEYxk8cBoUk7xM1rm7UsouCPMqfh
S2kO+ZbFaLxXVd+8EiGBqRyTbA8KfZcANH/FbjVuS5+P9t+XBrFSdKqZu//3Jc45vCfhazSn8ZFT
14HHurNm/jZdiDpLoFysCm89WhRbLkPXx5gI22am6dZum57nubZ2yrOm42zSLGd+1SE/V7BpjCH/
xMa/n+su/UFgh3HN2Qb4yj+iEZOep9t5R7ItlRtVx0ZOUj9zq2WQ+XKUxCOGMGKnUIsmXvNpNP4h
tuTJAb3z5k8mA7MRe4DPm7IRKPefABjf8mME1ed56ELEL4LNryriX0k7VbeO2oDuxIh/yWbX52kP
ERkQxUJ0Coem3i2t9akd6KScHBUTMs3oInRjbeoMcWSRyf5ULS/YtPxVOCOVnmY8V8LokCAWpK77
HXnSfZ6zEcjc+fbvpUw0gpPcgnsSsJVAg/83ZVBIRMBz09jd/d9Lp5J+A/iKzFs7A0EpArGeKlUd
0f5sEVeFazu2Iuop+GjB3D7Ogf6pQotkCZIbLCJOz4y5DMJ3z0q16KgqSFUOfA0IeO7Ry4tdxHyf
5Jn4mEBAZMYv04tRqlve5fapdvVBy2w6/XthYvUcDvwwFs4iFPMlId1+PG05DSEbllRSiF+uncST
lAn3jSOVnVNGFvK/U7INcnUICsoQs28sEI7VVQGO2xe41fdgLV+KyhwfMLZS+zjYeFDjs7ijrca6
Z+t9V6tF0FC2pyThvapmeZClA+00T4+9r27sdYZHjKyvjclGYkxZ+XfxA9PEB80xe+ppLeJWXWen
fp5hqj9UY3ZN8mTYeQHznTYQwWl0LZbUqnmyjGh6BdaJmZTaBlxaecMTgrwptOdjMFM1UiKW5BNt
jZTiS6JGoGhfWc6ASV/WzZnRZ/XQSPfZFP3JJclCrSRaWCo5UCWjMV8yridKsEAd8a38imnDyft2
qi1PJP9prmHLNt8YuF3UwcuLHvbZhE6xc90bC8LkxW7GA71vyn4RmZ9th9Fp9Hj0cwRDr7PjM5mp
b+jwhmdushKp0ZPozOqA2dB8CLLgGctwx8N0IYNSwMJ+LahjihfDhTkkouynzbBhKowpKx7zxka0
wReXAaOuoiSdpAUQpYdnUk5zKrnMOkkmY45U3a1RFL5ysJydCKz8kjYaXYfTsd2Z+31UV4SBe7G9
Ju5QgNILDjguPkiNCw+j1T51feMcLMO8lKQSP6WhllcVTTdFdt7aRJuzsfNhWNVIRMiSSJj/ueAz
UvSgtZiOduGYz5KwZBc8XQEz+JQX4YtRtMYZVMNRTzhJOsTle+goFwMWGxmY8x8RBA+TxQc5ObCp
Ch2itprkFlRUfhY94EqNQ2SPRCA3AP3Zqr16hclzAw+3MCcIysJ4tEy2rGNDlBzf5CvJwuxsRnXE
kRn22wDu2VZpCb5Z1M51zNBVtJXBDw8OJTGjm8+630F9co5bFlFMmf5Kn14Rs7pel0P73hXWZ29N
4mCBHWPAAkEzxW9MkFZUyZcZXPHRi6plrp4OBxMU8KoJcSFBd98zfcAjgCHN1YOHggbp6jDHrNQz
fsyycn/ZE3bXDpRvw9PwVLnWa4tmm/EP8wC3YPtRVrTkZeKCli4BDZIFRs82ZueoGOv1iCPyCSTV
YapzuZgTkb8KwRwxGQ2oX2zA/RZRQz0/tCG9MYYFcxuQeAIQglKDKVW41pbchBHna5BHLxhIckoR
oX4Pm4FYoTU5uccao+nec1MOaztriUkRt14Zcjeo4KOAnLetgZYlOOFeiEW6etmpHJS4xu4A12as
s0PQ0a3D32Jv3x7YdZ/DluF5TlCG5ETZlK119P596kSBLEI5HPM9aK2meXFiXZ/SErtdswjVoxhW
c1wyFPPbYtGt5xIqG1OMkLIRFxlOt2IxPEfmb7Tbz6mIvGMd+Awhx4GVYkn9XURM9blbUq3E3fWP
ueWLdWchqKX3yLZx5IxEBTLzjIsHIUe21lN2UWA7t3A5alGkbNJTdwVmfRPbs00Qm5Uub9K1zstn
7qaclaw/47dxT7GHHCOraePtXnhYv+mMum6uzh2QGhma+1FkPmlEWIkD1T3UFXJBSpIPI+xxKJXK
3YLifLeITt6lOcJkMrsCQ1+aCEiXoxXQI/M4xbCGC+RjdU/orh6qx8m23JOEj2/r2GNlGLy3hglH
RmpKsmXiUxTZs4yLp96bT3OPDXTq8Bg05gZcY32EzBOd8wMOmmYrAaki6A3uC9Lo3li+xybIA4oq
QyylksCjMOIymbp3aB9KeDgU3W9MS7izpi+jT62DPbSrfpABEQUAbYwK9aWlejTYPLawlr+RwwDH
oVTkPDmaPgqoWaVYsLq1ONSjRTpj7uwnc0bhU0nczL7/mU7w7HwTkVT4KGl0UTeaW3LgzjNuqKTH
6LCYHPdRH3z851OZgoOw/S3BHsNGx6xxhb4XZTQfjLg5mgYRSEkOEtsOQKSZgqLZ+J3b773/l+UY
hYeJjzyn28UMXJgRzntzeOq/prDNrpzbaLEb9d402XjzVPCTOKjiqTUQagrg07KZyi+LwGrlsv1H
/HVzCpaTevZ/hSq489xmey7EvJEdt3dteF+EXOEbS8ftUFUn1uYcEQ4ppexP/RKpkBogneOWWaEY
kDw4r502TvRWmM7oeDdtGh6wlS+OKNCahXJ6WupebxMQJ1Kaxk5hCgegF90ZPu+81mfa2xFqWtv1
81KLhSMHcDpQBVtWfBoqKt4xbE4kOmBvTI3w7ufWM9xcSmKRPpKtDTy36OwLC0FBCVT/SeJebN1a
foSO9SgSomo4YpFppK/BFO5m8zQELedVXY4nkaefY836yorsv5qEqs0wntJFP2yRlbb3IeXsanDQ
Rhe/ulBfONKKTwcMzLpCBLalEl+jF/st0wk3WhL6+1lgooia/J2qxvzp0ktMTfSfcN12mh/LgTqS
cFrtSRjHm5tBNwLUZG5mrEhrxQo2C8w705xmk5c2oWJ2/OF6JPZUvn5KIoLZQ4doqgo29MqonXHf
osUayMc+JxrAhY3QIUpKCDGBZl9Q96CNIfIjnarKXdocS02vF5n60M6YwMTILTQP6WuqF0N8+0G1
u2/mAkV/DVWXvg9/n7OTtn52rLJHoKrwQ6jukDiMKzpLf7UTqnx2TJukM/BKgggHITJcM8McX+0A
z1j1q/YTgnoQ6pzkCXLkJ6crRd40/9FZAQqGfp5RfH8PJZczCr5+5kryk3VLLBh8xfoUuxNPjjZ9
0SbMvoyohoiEk77+qTLNuFFhEnNFBo3GGd5RF8lrgAhe6G8Q0wUHBSrYmAnQgG/xQpjW41z1Rya1
MHZahrG1Kf5a0bYxfnKbSHMK4hG36dqW/ucS6wlpi1VFtGR6h2LkblmwTeZ4dw1WbVgnI4yD1S/u
qKV4Z2YFpDg/hq0DOd5pvG1Q7OcyzghbtWkYzZqRdluuw7h+JWm9IlIXvy5j6iPmBEaPHpmqWUtG
t9tTEiUinrfVEpRZxUT20t8xx+G9coTFSiFwbypH0TvWA63j9Nbgi2M6M+6hTtAsz+4xhwQzlG0C
BdXiljK5aRNSxAb3rXbENm1Gbii+WkET+CvbGP9JP12CvjrlISqF3LnBDmifAhdLQSqBGBRttw+a
5tmMf3saIEnduo+5W/wxtfOqnPQtLm996zERzx+MrK02hVfv47k8eh4CZuZpfUiwFxCd4yhsZvbg
QBwItoF5Ydr6G1sa5CQQuI/MLNltIyzb2AkaaCNz39JTWMLDoDh49Ovkc3bDb7ZZd7NzryMTY25U
nnSzHO9NFH0ZIZ5T7DGN+6YS7LJ18iqc+Al+21vcZJC4f899/mOk7bsqmkdycBCngpSJGDYTqpw+
wqcDPOYMz1UbHTHcniyESj42Diap5qU2sY8I425Jl1FKsMmHEtyopLlnE0/CwI3ygCKBKB0Chg61
woIzfNtz9Ow0iEhEX5BgLzHq2PGfMQWZYxocw9lAHIQJHwlXLuMZsotXKj0bLZqU2MRZ5wpiHU2W
oBaBgCuvNJq7GlANqZhlpS+zi5UgYI1rU62ZI59YGyKJ8NLjIm/l6VettMW3LFsmiANtNNuCj0mW
H1Ur3W1YPAILfPZV9keA3E38+R3lCYvVci8m4kAzfNUbYHqyDcu9OQRrfuozTl6bWQkx3nMxBySn
ZI+RbL9MNECuAhY4EIMQux+lmWMwUwsoS8UfBochQEVE284tGBRKvmnV4I0I4NfbtYGghEdFvqlI
Ct2RUcHDgP243+iru0jSYLtRzMpiS526rs2c+W0iznMWXpyQPFo9Bdu5PNUd0mOsUmifCj57ujZ/
UU02mfHWeNOlH91rITjvZfhnQPZDmvfDKLGEIcHG1OzxxGKvcScL9+4O85ECGrxijtYZFSR0pHeJ
bUJr8QxB8VNM6RvxlwB2Iw6N2ceDPGBUwAMY//STsTMWE2EKCyF09Slz0ldfmjcy7drtFE2ALZj5
I6455gE3PTf+Y5H7+aZw010Y0FDQLPG515TMKCx5kuO+yZrwsy2Q8Ia1BCvozsxPUgXMg3O8NhBW
5IQHSIOynFiqnh2U/IoLMmvTnsGWqBwub1ncHAdhAfJ9H9SResq74IVnrbV6jSJW/55E468uwms2
Vs9Wt06Md65Ztm4VEhj43r3rgWSPMURTrJwqKBc7R2TERmKC64njczQiyjLmXOLRRFoS5mOlkZgl
EtutZJbYD2i9hth4SztYQK6zKSciygEtMO29FzJ2Nk7GsjR3ordhNL+6dGb5XDf5Gqvp3TWXdxqp
vYcYg13iRNEDKHcJDh5hQauSPylBQHwNsGKso60zSziEfl3zt2HWYpDJTuFOvU6mCo9xpHhs1jYu
sgRI9z1pqrbASwqo7K7Axkwp5EJA3hk01MbakmrNGTSGpIwiuqWK92Ni5JGcIytcfvnvpRlqMDXL
y/9/779fhY5cFZ2KWCu20EtdeoCT274IicBaREDiHFzcJ7cCz+cvL8Mghm1eFn9JOYrOfpikSxmG
I3mGJEWaFIsJM4mT3TjatJiWQb+SgWfTqDRWrY8gws2baV1WcjqX7GKdYXK2INs+dENqrkzxmsYd
ORjRsIx0XZp/wiaaXS4Na5tR868n25NXjm/G/UK+9qh6f8Oacje9HRf7outvhQ+XdvA9qCfLr9Cl
2vtJJdsS38CtTQHbEoKXf48V6343e/VJxv4tWyojPOIPOMfASBfpMZJl8MEe1jnXGA+qZP4065G+
IcrjXSh93va0KO5YoYicd1tj9+/L1Lc/26msYdfBEENr8aKb8KJnNb4jtKlxddmmtWJRJwhr809c
wYx3mCzQ/xTGAYwKQzCJmYMi4b23zPDX3Me/Qpkx6MzZeHj8zzLyuWKtmbmq15yER1ZMobpzBtvi
OiLfBNJgbsO6sZd8L1Q2uVPfFhrZKhMJmFzFWyPb5m6SprOLJPLrIh7PvZOiMedRWKjEupaCYDc5
nyzEZxucfJDMp45fxRAlJss4JJ7P3l0Xh8mPD8SK/NgLrhg/G4aCiKRVBL1rB68yaRbBtEdeuCXd
50kWrbMX7bgL7Ya1RDIT5+Ik4QtBfSkcX4K5pmy71Nrx7LtISakn1VT3G3ZFa2IKvxGmDQdp/WK0
Nz9q7JTPuk5PAw8X8Cra27ltrXYKxB/c+J3rp97KoEjf5KZXo9G8e5TBjMZ4hzrMPKuYse2Jx7A6
uomLN0GRhVRSNBFThXN/yUhTXY0dvEEbV0FvuTrmeBC1b26GGRBYoT6r2UVLNlvfPeTLTRFREjiO
XwEa44WRJi8F3IBBs5xKFa3Jv9/zMgsVPslpTD/Szt7pUvvbJrOZqwY3nffJShczqdkW86dAAfsf
YahtQNC+DZGl9mUXmcSFIHxh3r3RTbWbCBpCeRNC1sDdQcfy7UeVhRHF9z6QxO+n2ip+9xw3lrSd
W1ySvhbmN1ACK8eLFttxePJ1EJzKgIkp8hfGOSGwiO+UFdIGFd5b7rV/5ERbnNCr7SoLL5FioWtQ
vzybfleeRsJJsmj4EtN0t1R7aXtVbCNYw5ditEEz1QMIBuWzsxSK2mwQsCEy6wjp40IYBqSr2idM
ru/K878v2+6IqY1iv3SfJuksOjOueHPBAk7DW0ejsy/bMbxluBf+e3Fb9YkGRmyxBa7iyaueXEiW
sIMte+MwEgHYBsdkV+djfldMkCmh520pq37X5NlTkZBcsaJ/YVFrBNNWtdzvBkkgK7Y5E3xYnZ87
Uk18WVDt9cXJbBqRUo/w9b+XbDTybbpw9E3ukNhhGi8T3HR4scpTv7z8+9X/X/79HlhBzMx9iLDT
KMlAG4cEapRA2aHhIJ6g1fknvOQgshMy7HMZwZtsIk+fIitB6+QtelIb3apA5XxMCHyYAom3tVo+
0H8vbtaHJ3jtx8m1xT7BEnXsuNRVw4hvFbA0uKSWNpA/s6Wg/GH23GkWE+kJdKmDSwzbRzKOHBuI
LfAgO/WpNQeMBqqsTzgKMd2gLg4IqDvP8IzJtO6dAvGGdYPiDUdpsvp1jvNxHWEKQFHMnq1pCwNO
skCdoFGqT6yUztAZ9X8vsKkt1Ot0w31k/2DPb7ep4y1S25nB+JjOJxOez54o8ItjjylyQvF7GvH9
zQ7ynEGsNemk2M4+Bh4CDElRnbImY5+ASN81Wn6rLs7TbP5kAfGsKNMyMO9kUSZUNnIBEmcTfxN0
vPCcGZggq7tOUQS02X00tBh2uv2pgIg9NI753qPfFUkHECjazdYvM/FAXM28rzVCobX09XM85yhr
yFFMZXvMUnMnUTAxKli3pXVKOoTzkgLBkadGI0ArRswM9Y7gSGb8wd9poOSZVfk6SMgVNXNQlpJg
Z0PY7cVZaz6avAwYARyGvkM0VYfsPanuA5KFUhbCcQL+mxr8eazsO8KZ/YTqyxsLxucWOeD2eDQG
5yFQ+ZcVRh+yIXFnClFHlAcv4X1rA7LYhCsBoY57SzJbpAJ+BaGDfo6BSMbWIsS3oqaIUfA5DyCW
Vir8S8TWxffbU4q5ufM66HgLenFWr2zhMBsP89Y2DISm/cmR0338B8OoHlLiZFdRl7zGyfhjluDX
anynbuUIPGbhoTb8byN1EKeG34WJ3cZoBtg0KjioHnmqfUcFvVfIgjwXO6FdPZBRONfZbrSqH8+r
d3CIw0PU8hYm1U0icIh6CsGu8lhcEMExTsajDneDG/UHeAEfgwExyYpfuU4IoSeDJPWcFzgrPJW0
dS88UlF5ju2DsPjC0cp+AYa6I83XCoUp6IAKURoVHEwFtbJRakVecsqq6MnPa064MdwZf2yDt85Z
3ublvYqTloBr9i0uf2fl6V/DcBOB8xTQk654+B/qPM5gF+xJFuKCNvkYABvSNlgfDbC32G2TnfCC
v9WYPsV1+Kikd+Aw4DmmuSSHga5cWeUHSIJ3PckPK/2gzj2j9GG07mALTzCJbYaoQloMfNXJJEOS
zLhjQMF9QS5QlPefZszFoXuJSyL5YX/x5tKmTgNXO9jxF6cRCqsivYCM0TcDrtCdyyJX0ZK3j9Q1
N7T/J52J50SYaucmgolppc/oJPayMLnaHD5VPiBckvDyuI/wh1TtQ4JyaMjExeHSX5mmc02rxGQv
T5E5mfZMW4rvmskTHQR5e/QMZUtQSv7gluGzCAweYUbH4DI09qGsEDznhNBRu3iKmUYcGQCEeINy
0oO7lgvQkQALQiydzDP5NDACL9On8DYYoC0DE+eOybxVRkiTNfHRWOYAmoUr0fH92V0stFostwYg
r+fpJS3idv2KzgEma3DpBbS+EeANB/yHtLp30eg9+dwMb9pgZYK76Sf/CdXApnQdDN0i+vIqsW8E
OYuWuQN1cZgabDHaKi3Mq/xlCRzdWXW1lRamxJx8AM+O7kGqDz6GAPwjMIF9MhbxFZOB7j0Fdw1M
ck3GDsOa+dHN5x+lxRGyHKpD5HWO5YNLA42f9k+ta0ckwBgXAy6VbCyCm8NLPfufMXiHyfoWOd4r
Q39xqnWI+cNfOkHbNA448aul00encXJKFtAhiztCB1fCQXpM5i4HQM8KOpm/vRIQkzz66F9XKjR/
k4LlW5cC7DiPMBCiC2kvZS2fe/5fN6/e+/B9Uvy3rMujDRGnS+YGqZKNyc9qvQLJAyoo0F8mPIAD
iULcqC3Sb6bD3OOaiGomMCLZ+B3WZ9XfGwpzamhuUmEzInarRVU4RluJmrm3+L9Hj8FR6D2DkaUd
eiDF+NtSiAdHqZNDnrr8EKN9LqGRycEYTqE9fvglV8tItU+gnb9zpw4MkI1suu0f8gXIw4GF2vNn
Zn6OgiIiDZInoM1JzLyx3Tl5dRlL9yfHoMcbIlaTw/jaLooPH6/RvuTwCyb/O63NAIwMa8f2ySck
D3MZSLkUaxwTS/zJXsQ3JaFkYF2C4znM13PcEDarI3fbpO73cuUR6bCPmLWBGuo/OmzM6LpMHj0c
2G5q3odUP8Q+G9MCQbU1YUpmn9HaS3QlFupVsWf48SU6dS+yRQbhT2if+ZCaUiCKJE0BSOeXm/OG
2mhnJwcKcT33H73zDPDyXUhKzoSDbw1Dj4p7+ROl3d/RXjONr9XB73DrJK3Zrn3TpcUK6XLGXXKQ
wocJtsiLaQkeMuANgR4W/om7CQXxm3IElN35wb7t2pZSm+MxcuRnDtmFB7ThZ+nit9dsA+Znga0V
oGfBKQNPTMJ8SewU4IOLYjl7KK7OGLBjsRiK6eAS0xwmBNBPkorOmvX/uDqz5jiBNIv+IiIgIYF8
rQWqSktpsdYXwrJs9n1L+PVzUMf0RMxDKyS3W22Visxvuffciz22YR/VBNw4F5Zjh3HAgeeWEu8n
4OZjbz00rGv23SqwQVv1DRONDe009wdmLc302PqfBm/1dkCL7/9a8BoZEmYskYsbVK6+ROyDd9OC
N8KdcIPlT14bP9mYJtJshN7NbLdQr97aovPyUdLI4SrUwB0PGJBK6XECIlKpCdKK+5oqckyj+blz
zeMQL28I+u1jlOB9QZ7bjAT0tVDkmKuSJlYz+qtKIlFj+yvzk29pOczFSL7PQGwbm+aOCvJWkYqK
l50lkhHGufMMRNeNOOGUB34l8yD8rc8jI1oDk0WRfDUZ2AA7Z7MnRdiyuSrdGkdKfa4M57arSiBS
gIt3Y6lvO7c8qZh31ELm68aCWGCPhKN5/3OsrJB1pe1dsvSv8hnYVLP12iUTuZHit1/0QdHC9clj
9apX8xEqVpZ/Im9n5maoU6az7ww9QKGRGsnZIBkw+lsQrjt/NxGFXuu6PRMd7O+r+Bsv0J8q7PAd
oQxecYYYU0EYpykDTGbMFwQGHYs8LTCNLjw6ygISkNfVpc3FQ/+8IJeaJU1/q78B91PettXL2iuQ
NRKAl1DQOc5bPdzE7HCH2T71qnlJZ/kljLY9t3aMDWSFtTmX/mPlMgaT8LJFZn1UHTiB2ZlwRk0b
jF+65yZ2/yZJsWA+R+nsOdJk0GZqduJtOJt4unyL6xkSWAYzhfkOgsuDm/mw1wlavSyW9Xd1LBUq
a3p0tXaDxknYmomIrLuF35NrgwZrhss6Qj9BKfBl5PkN8RvepUx9IhiBj5APjdjchj3u9MgalG/d
TbZxjp3MOJN99pBGdFGuGTdH/vc7sRl41bWQUET6pO8ZglIKKAtu8ehOZ4+ONJ+ycKh0Gjb+mgUU
+Buy84owQV3mJKqCadJfmH6hhMsWdJ2SL6PXJftBJgIa53ywKIQHg/lj5rGUB/2aHBs6EqjoJZIy
nTT4SEDQBSLW5TFOogNLiulljcyPDvrVYezw0peZsU8X1tFoIvEr0dcgGAUjKdPZux2KihmBNBk3
5Km4QfhcHSjm033flbeE7aUEm9Kvt+B5jAb7yuRO9Z6C8eBL5601o4aZnoFAluvKz58JCM1BD8TU
iUlx5zUAE3RMHVMDAIqr6XueUEVYLpjeDNQVJRlbmwl4tOYx5SJLfMQmRYIQFq6mtQ77EqUyiPYn
Z8qfSxMdar/6QdoAPm3L4dVufpz+2W9efKSvDSKBquweCkVE+ApViuTXfbXURLCeUt/K01vXZ+ig
q3Ao5G2WdF7YrIgWtr7Zb6d/+HJzmjNy7+z+GertZh9QfxnzJQdRVQw+Jqe5WB4bm58P638/+/ny
//2VtohhhHZcy2nt48/gJ67PI3v/rOdGHxsW0rlYATiioRuKp84AEu5RMCDLB7XrHKeEF1EK9g+j
qfU5QU+V+TSbHcSvPEyrjsKU6cuQCyvEMm08ANPOzhsGavE+WJ0pRljDjcydoE8YiqdN/RAZ5jFh
2UiUEweVUO6dX+iKZf4wHfRIMog3hrOdEH+dVogOx/mx9m2BDdYBgkiioMe9zlsFKwu5IWCcxhR3
VoONvqbsSOUrZomXWIu7rHXuHDE9U9fDILfILkJlV1UWNUMMMWMAQGEgPD9Is76ORvvc847qoJM7
naKjxhXo9tGdYDS6jwyUw5j7zX1SsT7CHdXa9snEh4y7NP9OvYeRqzWoBw+osy2fQfT+wWj7q2iA
Aaxi/tuYUwxyTf2JatAxw1mkAvK4foqnzDqruGeJvn3oxogZUB19rDrA/kdjCoxrj7T96ov4jLXw
Ain53kgBgzQDMQkIQdqaQ3jCqIB9L4N3ktxZVgWiU2UXNNX3UzL8K+bZCY1tha2u8YL8UnOQHesV
oYoy5pvYXy4jrB4ESk8IqFgt+gMHPbBq/D7YIwWwIdaS6UBKY5z+Mkf5RJ2BGEVn7wXhnzB/HpYN
gduzUyIYIyfZfrxFFXGdzX58iFYMzVGtP1TOZkCtOkSjfhPlJrunGnCD3Z6EL851DzNtZajeyfZs
baEhG/bXMavvsXNvdbqwSeuv+ZC96nE9iVY+1NG9j3MPGEH9DOjg1Y2tiefnXz5mrMhsBOR9abK+
7thxfELTQBOxTs0hzihhpm1nBw/XopiNsuYLOHWApYGxRwmtWcgOmlTd7hKVHnzFxq3S4pn9PU60
mAEdEbzVnZAeSjfcWnK7T2cO350ZZcaF4Xd9aNSXn2BzqdQIhCaa+JMBDFtUY7XpUvMpypzfzRJV
BLxq+wzsAkRmiq0tykI3VxsyGYVSZKruYkiLsc7PpzItgMd2I1SwSHlhYcnzuI1SB6OtLj9D1Z/P
fv5MnebYV7Ba8GnUwtM3spF3wm/S0AUfy/O6DZsSR99Lw/2eWZQSw8wMavzvIEobLWjLpWPA/L9/
HpNWEkbzHJJKWMw3sl/ai5U5l7HLq9Cz4BZB++1b9x03F7wZcRC+9UJhjXQXURNSbRCCnQRuA7bl
kGXVk2yWd7uwfgmCIzhvWckRs5pjgtj9fG+RG/R/FfEtEO24MdOkO2oJdLuuS0l6cdp8+IStk4jQ
SH5DA+F0sY8KvAU9SlMJdHt2yaJRbFa2fGZqUB3UicaAj5tpyzDvoX2M+ojAnjvUIYV17ZgQV3y/
vcXh2COnX2rjTMRzctJJ7h7YKd2SgzSb2fpgq+HF6tz+vGXR79w5I1PJaIHV84SdNKg9nTsbrBr3
Jt5Quq+Y3HhUf5ukDWM+rYkXGWGSemyeJhr1DPUCcxFAbEl8uyKtSw0fLi4I0FbbTSBbzemka31i
bnIXRbHPkp9U8A2HjoTFOhLT3VyqYRjIBFFpGg4++1qK18vPB75h85/PnO3vKYxue2j3QPS2L38+
/N/f+/nS7LXLL78OG5RRFyr7eNcaEQbelSCT1ntOSge39X/HtC3pwpd++/DzZz9f/nyG+hNU6KLP
P1/ZXAD/+Wv2z5x3BKuVlgKJVLZ5c7YPLUayS719+PmywrRNtB8wo9qdPXhuGtjYgLep7hP8YB10
r2llYLFY83++ibNdj2r7TqZv10E8quc5bth0zX1pXdhbm//54MXWSwoPehtTbHXCzqpcyBTEl8Mv
wWeP+ciE3rS8GXP/p1iNOoh8mtt1SYNF0+MLMrY6mIVrTPDUvD6vFnwmFi/MeLC7u4DNHagzBCYC
MWTw+SvRdkgsEJrDQ+qK8dJSM1kcusSPrW9NVj/iXzbtNki07x2TtWT19A+YNX+Y+O+KoL7Y9e7a
Pn3gtXk1Y1rlTh/Tor1bc+KHjIX/gSfL2zQ318B1/joLXjs5rX/y2vIP1ho/FMxAnVGl4ajJmPQb
EQ5zsaHpLj8/hzc056keTuyt/wyNfrAjKH2OkJcsWgLDwFwZy+/M5i1u2ytpYTivDzZueuaPC5e3
Ne2H5F0PxDgw5fiN4JGpnkeZ1eIZokxi3VsgCvMkb22yP4OGQJTHyOd5a+/VYihwB2QvjPajDQqO
28EeBjAHuf+7K3vuIsAbc909LoI5KcaFlXdvRxBF+7vq+kcG+f0h45e5S9YphCpwiTpk9ZafvNuv
uB3PDA/mHEyymXrdMfb+jaCA7oEL+0djFWK3JvJZw3EN2C2/kp+SX4wOZ02qij/c3ui+H0FF/va1
+daOIBhHoT/rpPSxh433nW567N4ieUzKLMS/8we2PgDXrsW23hGD59vfiQshg4iiMWz9R2N9F14H
jWxdp71dFzedfKakAzItaXgds/RCx/cY+ub2uTLpxQmWTk5I0YISnlgIXKY4knizZx9Bqknu0ECu
aXfbxP8wEB0sV/DGsOfPaotjLLuXWuFqwHxLKGZmn0p//cg642aI8cVXNYXm3CN0St0RowAF4s8i
O44gNyasNdFObtksOWmZ6Ya3d1CWCbWtz4cbxCbEfa/JWS3rLdvpkRUlUE6VCexRJCorZLQ9rikY
N5RJTjrRKzXEX3nUoAXC/UkRA8Emm+gf531ImDcNAn1S5+GVs4zIDoa7ZvBxGWoIE0v/1hoGTVuJ
36FhtLiQWYkqaqu24QrNWBF3sAYY9FrI7/PaKQ/KqcOqH7/ttlvOXM5sHKCZKcmO14bGpqcMldWs
qiCHH9zMAb441k6qeHI8RZ1iiK+B4bjVJPeuPK1bGHsdlx/JZJqhcpdfujUKQuUIMS/K00TcdQhM
3d414FGoyZblqBjYxWYbsLPnIYOYdyi9CrhqHZGLDSseIyfupqRpj3MMXG/wTpzHjGLSLD3ZEw8z
Bt7m1GY+u/+KsC3HZ0zs53Qo8tFweACF1d5VUyYPU4LvwKc526EoTQGXkAHhpIHQEqtLzDdy+xeb
eQabB2alFmVsMNhpUGRufLNmxLWONZcgECW8MAXm0WL826pTkW8bPH5eDBDmxazX+GqXOQRn76Fp
6dp0iig7HsSf1O7+TGTwAQlgi5TmgSkIiYQuPWDjhPr0aDoz71gIyXuky2efhAkoXMnRbM6uWBkk
EihHRG1bKLqegZlDYiRkl87ReIrS2uYKTs/1BgomWkTg3WFXSKQCK6LStlBNye1QdgUztit8d/yw
8t9MO3BZY5AmkNSuiUOE0+LrO8fHS6V9rY7TPRl5TGFkf/T68S3zrU/R9LwpFoYRHVPfapb/fJQ4
qVJvEwvh/Zwzh5qV/eQV374mlIqOaKKRxWWnu0eZKoRJDIdsD7zOWG1c0Zl+I1njx6i4Q4PR7RhZ
kdEX4btKboYekLMeUXdzChNC1pswok0bLN/swct869F/kPjjBtTOj4xtg9kSz5Wq8Gnb8WttxSy0
rSVnJ7dPHAvjJKlaO8tuOJGEXI4aWa3s3zKXCA/PeE+VURyNefmWBdHfy7p13aGbLlkgtvKiApBg
waU1ZhXjAtEfFppoFA0Azuy94XkPUVP8tjOwrSRAP8MdDUer/pps763tXGKDaqZdJqbJ8ZfjeEiq
eudVlc2/2YYjpFV/0E4PVI4p7444UTg3xQUZPrWW6J4mM78C+3uS6B6QVyqTRW/psa+qf1dEmzha
Mp0FZ8OGwiDXZt7LkkQbwGeIJnsvC7KpPZQy/5cs8sWaKjwuE/oSo1nJwLAkaII57FDUorLwCWMa
b23TewbEWdw4mXichubq9o57mq2hPnqifqja6R2ZCzlEbFDwg7MYbqwDC1IucPA7IRX9VVWWEVQ+
7vxuhhlakqLtI2KQgjU9ppk8oNYNPTaOvm2/yJF4Ux63xUjYoSTexRzhXvXZQO/zSULDhfF5dJQW
yyG0EqhPJbGGzcqh1Qw8d1pv3jcYkpNFYp80rOFQfM7pYqKnhHKZzXOzGzcu4yoAdBrV/JAsG0Z4
nC6AOYnxkWxmau3xJrnwhmsSGtde2XdLzJG/uha7zbhlhV+iL8oumuThiKEw3llvui2K6bOygzIo
m2o4NpL22YWS2DvreC4Hi6FzdRBAcrbvQ958MwC4giG5R2ib+3MTgsdN9+sM+6pkrRmmNfMVuluT
2RHoxdgx/vCUG6fcuh/r6FWYVnqw8WfwUKOLNEmAKvSEYu7oDKSIlYWqjy0qIIBrYe6C9l3Kz2rh
Vjf89Hm2xakj7ZVrwjvNpYZ5qrGHxR4wR8dDa03YE6zdxnww0ujk95gKhrzQRzGOC90jmzAWBO9Z
AnnSyTOEdYjAb2riLJC2Ma1s+u+JUv6mI9HLTGlX/QI8VFSZv2Jnpp9ix8G+oR4O61TcDGLDRXjZ
vU77+FA2bLukUb8oEjzP1dxDcK3l68rVyFzdIPQG/iDc7WvUQ8Flro+yZK1xIjslTmVRHZzcfAIW
q5+dHCJSsg6vFWqgQLLMHviOkUEZnDXtwUb3DmmKUE6sdmGUtd+dPQS+tJad5cOzgXPLFlA/tjXG
+J50a2Y16mL37DHsPM9Y+1IVe4uw2RwAWMAyQF4FMJcxav92c/URyfzPkk8xY7361xSp+HYuPkwf
7EeN8oqBmUr29BRTOEabMhAq41jnocmyL2CgiP9b+8VhMImzNRho7ZzFJxtJ+ufGKvejwWIPW0yC
RaKrH2TCvKlV31p1KwIALklifQ6kbFOVw31eWU4CxvIOS538Ws1U3eT9cDvD8wvAnIpTic56nR0e
qBjpXFR4tx5Tz3KW7y6irAAJ+p7udToDGC9RyMHvwkbDkqbVl9FLuiuJ5TM1Qrto+xZGEkNBT7DD
8uHYen5MQ4bvCLPAN+bV9dht2dxVxMTYYsA2WBKhuEk4XoYs3K//UWtfi7h69GcutAodAWZYXt2V
5+bY2QIUw8gNLAStkffl9XUTemOHkaePniM+7sa3ouQyRysck6Jj6QuEu5jAmVutyg9YGnG49PqW
CcKz7yzXoSQmHvys5nHx7xezkQyXzadhcFTQUxddmPpwjhUAEzpA+37N1D4T1c3suE+RE0tCCMjN
rhebV9qLb5aef7RqJA5CYBlA6iARQaZdSdLCi2Fw5DkuuPvtAC3Zt8wmyEslEL7nC/1rXJNL/wtu
RnyySTJnz1Uhkygajk6wQK2usCmnMS8pNzYorOVUuP43fIjsxrCZc7oCrUaB+oSVkdwLZINIrsyt
hKT67l3Y9NMKlU32dtB4zkvD6MtuFmMvPHYiYpRfivBDsrC7s9Gb+0oXbNwY/O3mPc8FlBkl7go0
DAEFQFeP2V3TNSl+HBgZDsvbwJWa7Tfe9IzI4F+Emu0r51sou3x3agJr3Jx/RpP7ZwNf5lR+uIYD
HAI12Gh2ANyNh770P7JyUM/CEtjJs+5h8rrpUvpdfZ191joMzIngKr48ojt36xYDVbIfYOQF2dRQ
eRmmC2dEnZXtaUSASDS2UTy7ht7PC3hNIDl8VoF99Ir0Y17i8QGcNhkBJ4QiEG8SzGEJJplyEt5l
0NuAYDABaRjQk82lh+2SbrDRJx/D1YYeLHiF87fC4FZQZGGHQt54CJthwNnmqbmdc4WtoZ/ZACBO
3aUOyZBEvlbBMrkO0q75EYamSTxCgp3V85dTDcewLQSUI433LZbblgZCwGGzK7lNjhHdqUtIUyP5
0GgIybCm2jeghquM9ZSDsdRz54V+hBJd+gpNFukqjjHd9iNdptnDQyelOt+VmLiRnD7xd6gKHPfN
5j25j3D61Z1mFRRxdW4NdgSGatcUG4vAgdMMl3JfY2Q99MNf2vgGlHW2L9dekmtdYqwGGi95m4RF
iZHRA3U9JMoAr440YZiHoI560hLqca94YSEaEUsZJXeNm12Iz8XsnDpkQ8x4Kqf80rUKoCeMU/55
CC36gsQBd5oUp0oxndgxo4XIi5PuWGVKeuBqIfXMwgGwS3LDOHmgMpVf3seTdaLgMkOjBDXUmuVl
wgXmr+TUO+me7mM9Szu5MQwoavQAcJij6ASC8JZU7Ee4x1+N22bkI0G7G9rmhk3SIlx57llNlk30
iEo9DSwTpcmo+K1FPcJoXXSnitFwEKUGx6EqXvreHPdW6jJ4zGeuzHoj59g4nLAD4vQ8mZPPtFDC
j7NiMgFAEVL/daiA1aPGSHNIx+nLUhV0XNexMejkax6qrnmt20EFnTfJnWAxpVBSeuJaOinj0rRT
8OHjP6qb33vWuBPcWaqX6HVcMA/ErvlrMkE7jFpvIEy9hBbMDiNjiCe2o5tsztcleyIcikUqwwcG
Amjv1HBlpo/PYLDQqK3Vo2aIcjNav+I1qUkcmRnIWy+gU7pDutG8DctihEmQOhw4/zV28JMOq75S
uOf7ZoJfN0Mjrszl3BvOKW3a1yTS3y4GhSIxAH5jbl8cxpuzBlyU57+n2SJTziS72DZbUtkiaMsF
tooUHQOBZJjZs9Y7e71EmluwXDHQ/sXO41qyy67ZSynYIyx0OAYAdXxq+2/kg85I419Z2ryrgVei
ys2rWLfsTn6L1DDNs/RLNpso+XfaiP8S9HWdj9YiljMBQCpAq/zSVVZ+YjycQN3wgxrhwxHyxzEq
UcWZQH6DGmY/ZoIzTIc1wBr72Vr5Iyvkg5d6cu9rnjCrlJgpav+hm4i/ImLjtlnYiWpvgZHJQcB/
rQ9NauATRK11JOkF5Sr9EMRAjgRvQ/KgKRI2+/Ti39KR4Gh7W98+IWic4qAuEfvPihC0tqLy5ofg
uqiOzDDsPZFjr8bMDM/ISpBYLJD05I4Xh9UWuVNQwuV2M6VlilMte8C0Suqgjp7KNjvrtqTuRUbc
8bzkwwzC3yrVhkqOEKQ6IbVuk7DWXeMDZMEuRM77VYE/PNbGrVc72MnixSLQA0Flqe7tjCxtZ5Hp
oWPdwYlgE5EqjV0iyviIyp9Qp5hDYsnnYGFANkszwynGzrvsuvm0JtR89B/ryIPqQihHXnyDeu9u
lEl+UBU7aBuhdCdI7CRc9U7Xd21qjIe44t5wXVAAfb8t+5f70Si+YdQBCkCu7hiPjZg+SUI3gon7
lLik9keJ06dkAkxEp/Vx2R6S5nYTGcacobMPgc3N3bfcjb/UgHAqar3f6BLhhDus4PLEUrue/pWu
ne0e/Viar4Qqczis1NPGPNyiVdvU1ljNs+3N6tE/NYqAA4v98QQQpd72qovs46Ca1B1ptsPJ0DmO
3fUD7R30H5B+zAViDJBjHPSRLm/iJL9DFknImd2Ox6lR7xQq7klHKRmW4j1i45xREgatQxiT1tyd
BDwtKJe1CQV6lLwDl4oYN4PRXEqtoyuuXIcOCPf3H2zc2FoNBGOKA4heNUIdzv3n6D9rVcQB5jLQ
BxH8QDoSyIMlbKFtmp9X4sFRHVoXxukhCJkD9hYWUaxedv08xLuuiJ9kqbNrRleYyAUOv17fy20+
5kzkJ1Ro1De6C885SfCnoXHv22W+gzNg7Q2EDKnvsTu3N3xBhM4cjhn7b+OIqZUWULJksvFZEnME
36uAbGASm97hdsdjlWNzLJcwway6lMd1JDSm34KcarEkhJU3hMUw2gR65ENqu9Mo7nflOEKpAnB+
6KHMNu7GUGl/lSuwFTEU/zrZveFsP2cu05IuS4w9bOljobWJEHJ5m23OL9+xz5CDvhKgnSpF/Ia9
tZAztE8CGTPGcve8617G0f3usUYdGEQeZwkgvbBKxjq+sPbNzM1Hox+baLMzCT/QjjUddeGnSBvg
PNHvvqD/g18ptxWPpw6OURbn0v4EPvxQU+wEcRP9fleuBCZTJe2txpFWbwDwJksvBRIkFBSPovVf
0ly/JxNiR1x3ctc1MxoGyVwxk/LJsmdGT8a2OmcW0Na0tTkDkb1RegieZhmHs0TiKLJWhmTE/OLB
o7QlaKGJEJhkaXm17Rt3i0uQxihCHa8cofnBLogN1qzhYOH6KB3GPqzX4pGhKfYfpA0/CnX0fBQf
EkRFYRlU40LEN3rRch/PRBGIfr41SzmemUhFup2CJaHQ9MR+gnB9ZLR4l+S0GzMLQy9lUNQxyD0l
5YBU1LA/qHzXm6L57Iut3Fyr6ejkj3HNJCrTjyS0+bzdJFoN8zdG5G9MyG9lyrSFfh3F0pK+jcAF
T7E3nYhbiPeRv7oXBo67we5OpraKe3LdAsvXtF9O8xDHtOEzZtgDNFj3WIqyOaTT4h0s6d3wn/4U
iVGf1hanpUrIyJqqp2UD5juJYYDiRGOC4CiMMbrsEpsjvo+nr6KiPhyI8CpjbI6248pNNXDxHZR7
8FtZIJuHtDOaYJL6W0DfahNGcKTiLcA8qO3XHjUtEXLZeSIWCMfFoXNwgBf+rHhemQIqFNM29uWJ
ndF+/lcadN0jeGGb54OOSx36ueRtabA66y89FBHexwQC+GbzWrC15EKa3OPGwODI2YSNRQqj8Esi
vv7l5yAspPPSV315sk35Lzdxx0s8/trCiEgO3pk4cjuOGfkk0Supo+yQcJyjMTtnYyf2mQFeyvKt
5cz8kSwlfXYd+twIcsnRWyC894CXDV+5p8JULKsZVGYmeiK3R/tmFGj0avZEmJaiAFPAS+KZH6r0
/mjTv+ta+8Fa599ukYPUxxZHU2j9tQRFHQwDNrwOlp/2XntAS5sBgprR4PhoeEKnDExhiy8QCPKl
56oKXDATO5OboMoL5mt5GoVAit4T03mKe5hwpo6DidWQHMFzWBHwIwbG/tHqsVhGV+JkWYE4COJ7
s7uLU+/TBtENg0VeyYD6xtd2S6j1o8kuOGgWtnv+LG5G3iWsU9Z6txTMSBd6U6fF4u90bK2wWpMo
fIYMl+5qRZWD2MpzWALXggqu6mfmRxSTyuiiE7lLwIyj351PEpG36L/IiNojmrW9OfVnIfKaNLKx
2SVa8g/ErBuOcZNd48T6WkoeUlmvvxOLbWVUDGdrYb1rMUrH375MGFz47OdDSV1zQQqEir7iFEOj
bhYaIgxCSE+HhllgnGYZdZg8FSzMau7K9MpMwQ/9hjGZ1bAdJzZs2Rdtq8PIWK5Tw6lJQol3Sjvz
y+JaCs0aIkTfd1dE3hmp2sIOvLljVRgzDHTH0t8Cw5xT3LgIfidOkKSGt89dgC9rSa5oox8kccpo
H2Djtb4fVCv+Lql1HaJK/Z27ph3WKFwFnslk5FVdBi9k4f3bUsiEMn8micAFxiTb5dsaS6A1lf2d
6eJKC3pjoA/deV2mb4ixaM+zXb4Z3WpdTIfrBfXRC+JJtWcmDLsz6dL7HOtLO4AMkXpZnoyP2rHj
g2Eu4qRTXr0bB+7jYSiJLU6H5i7l9xW07VoeW1VCzMFslZTVfVaEiQ3kUjW0hpZwjKNU8mwO6ZMy
RmI3NlMUCAi6jbX+l2T8a6ta7yt3yo9ddcVL/qQzPzo04k3WC4TAuLmPFTILacMwnWrxXRadtU98
EsttnjpjVPLQDpwdnSisXW4tIeGGvo05FcANvhYmtm0bfwrP+WaDCFunpJRujCxsE143tRECLBvl
nRDWg5BkcJbCJWVj+AOtdz0u+KfmGRGBMNsnMkY0LTySzUUbXyA8UpY7GazQVmS3jUQuBM/myKKT
ELTCNPa83hQfhOixvrJYYbtpcguuDVk3oPc1w4w9jQA/Jpc5ND5JkAVmfMqH9L4bvee+iTbsEFgS
n91P2tVBNVgfvm6h5wK0wrTi71iylaGqEwILYt5049IyIiyzU98m4ooDOJ2ke92CDiDTuSfbphLK
y/PiR7dmVUnedTx+ppmBP/Gdq0TOTJ2HnOLM/An0pbfCqUdgukdL99SP7O+2Xxks/pXEbVolpALg
HzN9j5lyrRlOU0T2jMAcRTQca8UhO2DFYE39k9UavZWddcqX9j1j6bEimkHlWhxlBxdkdtjvI3/Y
MdlnqGzQbejKP3uwo90aYZSc5+M0mOuVcf3mrxibF4TJn11qn1Pw+E+OY9+1XfWOVirZRwyDEc8S
xNnSEx8lQjeh38d18E943YAOZgiUa025GRP2LIwnoqzMh4ViRUnZBBjovmyRQw4EuHGBsOjs0Rbh
c0isK+yUf9O9affpkc0ljw72BTCUJoo3AC/AjuCo8aJh1UDMz4PWSgKoOzeUpUDKxmaeK+vZtx1c
79bBVVhOI6tAsLnmWSi7zgsABKJgqmrW9nPr3YlN929PDtS3Kap4D6V/Z1AENAAOYXFVuhD9RDoo
TnT067bB3I6F8dCpU00wA52bcR7chIzOq7up0HlZxKB/5NJgchRoD1kVlz52uMBKfdPV1qbay/dW
AvPB7IcTvF19gENHykYGYlfYYFD91n2aAKj1yJNPBL2hLSICBRM9HRnJCuS7ccLWaceBYI+Bdu2E
hs/eo436tl2sDKxRutC1CS+b3U+R9mWwAiM5iNa6Z2KljmkwDxidCDAH5+U2QJRREEOuuR0HVqkx
kX4HzAwfCNP5P1tGonQ3dibntd+WxLdobTM8CsHigcvifjsZVURBPCynmN9u2LFiqvUaDkkVhQTW
npIxQonkru0B6cMJG8cz89SFBgxEOQ4EnAAz3QPLjd08sJ7lmX0kdbMkYICBxexm187Pxb4nCpmh
A/MwclBlEDs2joGWe9BhOI9T6RMbKkz6sv5MEGhSOQUz23XmEf9cN4XkN7vPpjn+1ZIWudaorYwn
Zp2w3ZrkFQ4LNWvlvS/wCg/rtub08pZSmVoksBsc+Str0dAkiYKg6Ru6r+qsZvd2iyCgsnHho/lH
c1HiEmHW3tlNfU8NRKAKDrC9OZa/RYu3vfOI4pzFfLGq+U3cgceYQvDRLPlypNuOBzxe6bsCd9oR
yISBm4FM06Yg0A4xjg0KeL+izqT8h7e0rtWTKZ0oXPZm6aaHUVM8gznxLvOKW41k6SCT3xr8BnAN
/DFmhMCFPfO+7OeL1zP2ltL1mE+aSItxW+BKMOw4+1UV4teCHZ74+Pxs5BGPkDD/5IuN0Pmkh+Uu
IyphX2WbvFAxqCoBlNkuM5IGm8TYwEErTP2XtBbSTVgdxJQujBvWGRaEOR+LkccytsSuoGM1Krr0
1SqMg2fMiAk4TKwcD6odTE52txY87cjPuWia9dUiJ7Sac+Dd9nzpco4KTzivnG/xPunNo1dFwDKr
55bdKizrDlF05wDD5BxfVPE+w7885PGdstw/ygQP6NTLQcrpSsPfkorD23OdvEOp6lchyc/zDZON
gGDYngww9DpiBR3RH2KFoo6D76nrFGJ5uHA1g4I8JVIKuwXNmS+v48RP1wwMrdqhYwNb3c8R/hta
GuA8AKPGjJRltz6aDHZQ8JkEVhzBexBFC4VmQLXRxRmCYR8BZZdyuU+b1tal0reNb9kaKYj08ZuC
8bAMeMMXhvUHeP8ncdl+zqIQkHCK/2HszJZbR7Is+yth8dzIcsfgAMoq84EkOIgiJZHSla5eYJou
5nnG1/eCIjojs8q6rc0iZJciRYkkAD9+zt5r/zBghq7cBf+eheiVk/oZJSV76yL60FEsyab4wNew
hS0QkOYS3naNb21m0Cy1nG+bvrYODJzngTwzAoX1ieB3HAqHAvOsgVpkG1a8I7Q8r8ArpRcN8Eec
oLkbNePDAEkM2yX9kCnAhUjlL4tU1TVNzsbGou2PrFI3B/QCdUfQmY+bwgU3uQ0sGgQRWcfwzrno
hIlQm7ZH9aPJ9D2Pmb4Mvq1xQWUsN7jskOBPsdeyXXz6Bfq333/7j3/81398jP8ZfBVgsqegyJt/
/Be3P4pyqqMgbP/bzX+cog+kL8Wv9vvH/vmwf/+hfzwWGf/9Px/yf32i5c/55/Py6//88zZv7du/
3fDylivaQ/dVT5cvSPLt99/AC1ke+f97529f38/yOJVff//9o+jydnm2ICry3/+86/D599+lpb7f
qT/eqOX5/7zz/Jbxc6e39G2I/scPfL017d9/N6y/cf44urB0JXVDmPbvvw1f3/fof1O24WJ8cHG6
6tbvv4HPb8O//665fzOUbcH+FJaj68u/fv+tKbrv+6T9t+Wx/+fF/tun9ten+FtOyHlBelDDX8BP
l398uMuLcSgplTTI4ZI67hIllMP9H28X0DE8Wv4vZumdHSRcAsMJ0JbhFsWj5jC0MHJWMBad/LHq
uArQYz9+38mZwlCbfTute+3015ecZtKJOOocS4NGIOA/74VQSoQAjcYbQ1ZErzXijBuDSGOVaHRb
l1WAdbAA7iVqNnJN5Wfe901SxOAoIko7o9JVjyqM2ZpntHEYORzsboYq2iTnf/ms/nx7/vXt0J3l
0/z3N4ThgBKWtIVhStN2ljfsX96QQtMroC0zzf5KewrHOMJzzDC1blJ/kzZgXeLlSwoecUvL5aEy
uZIi00C3aBTDzdDGd3Ni+Zu4jw5g9J8XQgKZoPEXgRubwE8zjzO9WuksyHXrcq0a0lcz0Z5Qu7BR
y8V1apvbxfvp1PmvityjFeKEpaR2H4Br9WmC3rq0AF3O4GnjFIFWQBLKJK2H2GC1b6H5g9xm7GIQ
SJAUKamhXlWT8lsv8Awxb1xN7lzRwc3tRwZzJar9CaN1F8DoUoro1zTtjqM2p3vLwkDqQs/yYrPJ
cQZ0h4WVODMzXDGmGFdT1T3W7L5IRIJ0XXuz60ww/6EKl92+HkIw/iaAAN+ZUG2ynQ3NQ+/zwlsT
SGehvdstcQ52d6ylXtwit3DwdXDQhQ5onI5NU7T4VOMCDXyZx5vcZwXkj2yQlnqEJCQbOmbYBswF
pBPZ3lTe6sJ8MdGiljXXu5ptxcrUCkrAyL9TvvYRwfFUc/GGA1LAN4pjgtWgF8xr9qnAB8+dNZ1R
wSIhz7xYb+4nrFRbECyCLja8EARBCQuHWkgSfkdMHHP2XC7LXM3ANQJ2sqjWNVwNGLLYM2X+lSj3
JY+ixpfpwFpmJl7CP8Iew3hZJjOSFBXPG/hmREbZH9Ki/zITVKjgS3Kw4E+spfUEOZ9hSA2lt58t
38sH8nUHXzsK3Q/o79L+Q11dWq70HN1ZlQYlE5mdJxpyuRdrPSRDF9JvxciodkKKCGkgE4vGg/T5
fblJeJDf6hd70u4sgexWRmm3jvySsAczJI9r8iIEnV2rLrIiyGOO5Q8MPWhG0tt4MCipORLGroTd
ZyQMF+qLG/iYHQgWWaUBbgRbCK+jatuZBSiAiephDYQFtpp5JJMrXTMi5fDrGfmis/gZhfYhAWRo
GtO2tYw7zRHJgz1Up6ZI6BRpsEUgaKG3Hcj4Umb/swKjNmukWU0AtmK4U1RftNcSFJO43HPJKmkR
DVrnc3sbzXf+bNmIomcktI1xZ87ohvADfqYGLVhsd+W6Kfz7OZKHIXAvpoFPBhv6PDmMSdECMgGs
Pu0MmW81RDPMq+qxh/eFvP7o5u6tLJtq5bhVRwIEh9HMiW7oyJgc9LaI5E6wsh6GJYRrtqKndLSP
Dpo9nHCkhVhushFF+aCGcts4mzBqX+yIQSxjkElIEoN6az9yJcY4kTxRi5NBzO4usXhiyyK4A1TZ
QIdI3BRlSZATu7O1Dsl+FDeAes8AOd41u0A8FIL1iIlZMGs0rYQUszPpxA8ZmpTLVnRypuHaMcQI
bLKdLcV0dXR10GkEhpjTY6LpDEqpytDj+pSLLWDjaT3bVn3r+503JgKEVqV/ZKSO6774NWTERVmd
ONVgNIbe2fJcwU06WiYqDE73AbNDJP3w2CTBm6zIgaz14aMvMxKw0L/mYFJW6JJQlDpYe4FPGDR5
MtRohlX6x6YL/KNwzXyPKPCUxgbxs6Og48L2+c97FdGvm3mRFH8/2M1z3GBjhE8wmwskYCkjLw6/
EoVFVRDWHhS31vIvtGemF1gNoSJG87NgnnSohwQFVBS7W7+0u5VtviMmIi4tcre99lgGLetUUNZ3
kzHThVv+BRiJ6QwCPVPqkrks3/rriw0Kk7w8tSsQdgCOCM5EPLan2R8YeOv6I54qxvMZeqXvm/qk
FzDKQtiqy72wCJ5ISIKN4eTGuiwq/bFosvoEJ/T9+1aNgfNC8N1K11352PYgLMD9CAJ0Q9qxkXjH
QukgLlly0r9xPDYgnu9//XVTygwnbgP/hz4MFaoDz5rkp2OZ6ukO8Oy1bjgEheFbNzNoFOKVrC8n
DF6JGTd/2A4BkGOTtSfDdtQGTBNgoNSt9+lIhz9GXQIxYz5PEByKmLzJTDnls9+6L45Kil9NByju
Yeqi7JNsKordoneuI1qorR5V6jixvYdcj448HOSwMzhTNqA6MJJ1iftpkbbXyuxXO4gPlGXDDzgc
oUeQankTjz75C2m3ECdLVGxTciEMfWOWxsfc1Pato+hxJI5gHpgZh37iujKgZ7/IKPgKEh+QBpqN
squesqnXHwmfxIsH7PUK7xvxO/lcZGtpwTax9TPqIQCTqRadEfR2Htx1+9q6jbuY/fTXkN86wu10
yvGJq2H1OsJStekAZt3nZMfPeTFfxgCuqWAaRgCN9jH0zUdNxMUD7RZ7Sz6BdkzbyYQvFqgdqCZ3
VUjBQJyN69pMM94pP5g9BrP3CREuVRMXb/3UQRn2Z4koh4N5DHT/RiGq9rTRtl60qtvZUdB88GEi
T5B681ACkaNxiwPAbZ1mG40Iq9vAPDvmubDKdEccFUKKiY+fN0pqLeFptcWwxGism3SGJlQWmDW7
UchTpi09rSxw7ofOGTaxnyW7VkN8gVKI+UKqz5dMxs4meHVUPt/PGd4RSw/187zUKkNU/kIq42wE
7dxN+IzAhuCSEUhrOk4I9+bF86NNDGRSTOfQiAwwp8Cp06LGJ9ANz1mj/WyMOIMqtfiGQivaJygi
d2UqbxsKwguazKoy1KlIAAYNefkYlOOBvo7Itfpclu25Gum3QtexmGpqQPBXRaeB9EbFtc64lNm6
Go7hR9C02l1Bg3VnDKW9+PrNverLHyUUilu2zVxEAlwnZk233k/OYZ4yLM4iioSIYd3okkNULKYw
Pleh4xKs8ZWRPzd7Q2WS1TwPuC2RfkqmCWjjTnMURWdGpdfIspJ9h2h9dghZNhssmwFzj6U7og/6
fJWIdvqR8WZnpbQJ9bk7T1ny7PRVs4GJfZdXCg2QrvBg2ed5mIy7OnXeGFKjPE0QSw1B4qUuZqS4
xY4E7xPh6qhxNX4YdQ4PaZbdYzBMJn785IIn4t71sxIrUsq1IQuuEq3vXTa607YxOFInVTnn4eQQ
xbEwPq8B6XysNtZySRzu5Uhxhsn/hViV/sZ3wuihzf1nCOXwepfiOTBqcff9pU9NcMBlcEjN91LO
QIvNSX/E0RECgCS1WzjY3vjgnssMi39E038lK9x93aynh26IUYLweZWO04Mm1/AdqyXjMmw6Upn0
/tqDAWQE6PwMpgq9KZ3w6/eXCMGK40RHOPjuSTMy85wO+tXo1XOsawYu88xB7kIyqDkTqYXr4z6z
YSynoWV7YmTEhPJ3uMwTDCGtfQgnCYCGqK4gW6CiXKzPCrMqg1FS7fhZXwjLC7POJRtkoGzVyLrJ
jMp+ICHTfjBA3W1jFzCrmlhJ2IbFew5orBlE11JKQLVsupipVtof2eSfU9NugZVSbdF2eEHHGh0t
hWCbUiF4CWVfb8hLtA7f92p4cCPdna4IfwDy1uPL96NUmZm7TqPmDgSKfjoJ1rYvsVqRasnYv9om
QW7y+7lh+kvnicO59630RCBoSj8sS08ZyuEwBoDIN76/i/pXDkCEeVRlShS8DsDevx6vGIQOf9z+
4zEIWAkVlLr3/Zg/7v5+5r9+htk/WotSHL+/ZfsTvAHSq8kssI91q+xjuXz5vmkaaV9T3NXk/zV4
+b/v+X5MGM9d/cfPmEbs/PHwuuO01So4At8vUtClmuoAvDIYLprEywvPyGw5Ozh6vu9or5b0g/vK
6PP7tE/8Iwqg21hP8vvvLxqzGlQoRUjcGPHKgdM+ZbkVXyOast+3wPwaj860q1RrjGs3Oxlz1D9W
VtE92RI6nItUMbTtSxQp5xoI+J6WQzjPcgvUO3Js8r723zdNrt8HlTMbCZZ7+76frjkIjojt08gv
phJN2xNnSoRNxXfe9eCG3mR/scnJWsf5IZDI2UYGiCNHA5kR5iph9rKSbvZaT8W6qo1r0ZkPYciV
Jw6QrBk6qvwSN/4YiHcCRTE3NGtpibMtCXa3ghMb/n0Z6i8MI81N34bneMAgh3+i7zato74mfEUE
h6XVxm5yrri+f9PqOMwKQA9W7TZYjcCdoDqBhmJyCFE03HQhA8mWv1IQhrdjrIHl0e3XRZcyipsA
hWiktnYaCbKyzQ4toE6vlZDM8k6zt6PEIhDmZ9/Qpp0Q4V0ePfZFYBD52ljkd5ELgf7oxY2bXySh
ccXs/Bu7q24Tq8ftGyMIshtiGKkZ8G6413RRAucZl4SgHUiqqhzMCbuh1mfPblvl1YG8t5iQrfpB
XNv8ho78hVXngOjl2c7EJx2JdzOCrt8BpZ9oTlLJBYexcLyy67aTIZiiVSlQUIxQiZonL8TYGBoy
Y8ceMT3XeuC+3bHCVLepbYSzMzxqLdb9Y220UKIc7KUifvsufeRsgSMWzVOSpq9ORTO5X+YamQYk
SWm9lwbMFtyWcMrSep6Zsa81qtquw0dblUnn+cl8tsdP0KwQp9jvTLSI/PnVHwWS9dAbgACtXfnT
yMXn3KMmu58kqWYwVW7csH6VpDcSxWAQSTZ/Ab3+0qL+U5X1kySIhCbmnSW7L50w9bambkdK9YR0
9GdQhthfjHE76dBLrCrboAm8WNjf9y7lN3R346xCGxG7wwlrTskhc3ACk6aMuGGslquqNzQc1UY3
vvpJ9AnrkFmCDgOOJn8Ch0pWnCFtyJyjr6svKv6VFPYt/19miLgsve6hE93LPDcvKOaOVQCGhzSb
Y5ug7ZqsRXkiI+tgUdGLgatAbt67GlSqXkSXlFkv7XVm2XWb3800thFVvAdt8TqrSDJOoUkgfTV4
yLaeYQkx1cOXv2KiuM0ee5OtZqlVztaaofZq/XFgW3Ps6DZss65ldBTBjZEFSeHSDpG3MCMr8gQ2
MKdh2eEjG6svul1iRdASlWlLrnsZ2z+Fwnvu0h1oTHtaE37Dyph0W7e72OiInhER5ljJmGL5n0Ga
vOARva+bCkcC6qw0s5eEzceQrlU5DR1T2zrlpQIItOqZCk1rjsnkqHWYhHd6Z7ceeBc45w5nEvme
73pLeVuOa3QJNxrul3sxAe43dT4ngVM7TJgKzdYvSWILATb9Slckw6QWaJYIpzhsx4w5qf7FJGXo
yHluIqIU6+SjFACCp2qrenveJjCvKUa8NAZ2MYu7NLkXQgflm/2kzv1VuVa1sQr3slAPHd18KDti
E+PYAv5EaTzBP7mp/PQprOYrHl7HA9ROy60aiUEIkEei6PUcKAm7bqofaxKzcDu0d+BhdDoA2ilF
UYOYXK+ebd5v5L1PRjGhNCimpXIP1dncg49B+p+qz4nTT3EVXCOTaDfWzBgjJ5MlnXHWZca+y3K0
G+x+4LUGO61QODG1I4rbDAZDK8nsYgRgd+JetqAk8rH85QQdbkIirvBdYIJZgIgYAH9AaFtBrBq9
LNU1zmXI5O7g3nGNHmgtkVWHrn1dRpnalbb9Iynq8DqY66gwX7HakreRO+EDU547uyXsCr4RjUMd
AKxpFg91tmRua80lyWeo0BOTZRzFmcbdNQIbCCcQ3bCt4HJaw4W6ZaOGQpzMiW0e1+F2HH5mVnZJ
ZV48k5J7240sGw4xByK1rr1L9xF1i4dWe4mnGLExL4PdcAxhHEGTZAQKdAT/21Z375dxFsHkaNKM
nDAcM01orpa/qsXMj6CVFHDduSYoe3VpPVolOd3gQS7TAEwvBXDoZUP+jM4A3UPCaVrY4Knm7sZW
evljScYFig01VjDrm1/ARB/zbNFcQnTw3LEb1m0eYRcTrw3fWWnkMBOfDWXO0RrUxzXAgCEPOOpT
Fk+bzlrDKd/jQ2ACaqPnZI2cE3fvFoukpeEymmWwfBRZQqP2I4boeDNIxVhbG+6EVT0mIRKIBHIM
rbf5x9BckwUsbdsYoWWpw7lyiKFoWD5QWaD/t06mYs8wJaFHHiIxO4jBPSjfUKyo8Gc4wCjA9AOa
jg1pK/pG9qxXQtLaovKnRa01N7DZ6K6V4hIr9YTBH3tSqLZjjmJ8EvRITFdB3yhnVLrkOoBNPouy
eZwj85kOrr2rO/Y0dYM7OTBcvP8WlHyrg+Y+y5atcXU3uw0m97RGEkdsrvBb0B7YeNtur7nVuA9z
JISaLQ44anSMf/Wrlszv4GGHtRNaB63DtzO5TrGVEBvFQM8ucPC+GEmorUgaaxkH3zdqurZ6HHiJ
0h+I5eBgiqU42sNGdViQqjg32T5k7h4C3mOWbae47R/aQj+OnbiKwQn2aXyw47jH/iaSLVz5baj4
lDoTPSOSkHM24DAxEWAKowy92RmLW3Jant1M+9EitVvSt9atGJ9tuyF4YK6ec819pcmmYdaMHse0
ybdRp0i8r5/xyRC5G9mQj7EdTIlCv80b0GvV0QQ6mxmLLa4fLvY4VPsQzeve6ur6nC5PTPeQwB8O
g0lS1ZByu7GlFW6NFptPykkDFH3dV6R7ig6DpZ87TzImbDWbzJ8W0rV7Tjy/slwyYTAWuq4OPq7f
x6V4SP3OQFRqE9DslO+dbtFLJEI+XUb3CU4lN1UvqtI/ex/gViDag8jMcKeWXT7BNaeubi4VMbz0
QDXMncc+D9xbxFKfAwphr6zlg5rEk6uTnq0VZA32XJPXlt/ZW6kN4BAU0wPlEMU1qofR6WCxLF0V
2BwQ/7KIjb7NNb7opvvIfdVSFjWfnJOhNzsiRQHkxQlSdugRlY1QnzX8vi9oOAh6JnkU4w1ekrI1
Dp29MtynFhbIiogea6Fije2n6xBaj5mb9l04/kzyRgDssN+UCj8MyK+JPBZqftVy+dCg9iegMH62
ezaV5SwXHvmdmKn+I4sDHib5Xd4a+AJD9cHOgDTDYxHCsCYOctrAk13Zo/FZaohYwgJmxug7LOoO
mDFgqQAExM9mcGm1yNe61+AIFALfY2If4lpglSBWEDprYu5hCpyMyRZbspMfaWnTh+ZSnyLYyRz3
I1HlG0afB/QONDGQa5VMX6NsT7DsYiChNEirp3ykqtLQ86wJKBGbZnR/0TvOtpHUKX5wQNE2tshP
vDHz19pFLedXCsX5IqHE3bMre9YKwjxL+BJsPOwxLFC34LDUE/zikCE1xLxdLu6mjKYPphKjGo1n
RoxMk7SlXA5Y7hVedCJKm5Zpg9J+AbR0FjjRMaEHtJkdrtFSF4JMbMPwgqZnn+pbLGsdpZELAJYF
rKn77cLn5jQlpsTU4pNkcH4s4Qab1GRertsdhPliFX0qVU+nqg+/cPe1DyI4lgORX00j+dSxaHla
lKXsC28rQhq9Klpe2fvo/qijpXWkNzUXDm9EK7GrE4lgXu/ew0KQiWIAZjLZCrTLfipcBgRFrp9t
jU6BU+iQqoDcJBXo6wSRA3a3TdcjkQzpHSKcfKNdYUEdpoVvCvRQJsdrOqBIoxO5AjDvJewHmJ1V
u6QiVGqe2vlYp8kpRsSwyipsKoBQkRtq/i25njmB6ZhQDNIiQhEy9SPsczskmEFcvH2rkf4NFfyi
BKaIJJ1mxJKX30K0CncUFRXNtujVl5jHCyO6KYhmzLmaa37b3eC9JC/SQf0vZi4edjmvMbVw8EN/
ZM3pN2FuY8/JXX5Tek6d/vR9/NokdK4YCFOVEKyCnvESk7slgEJF1hNIbvz4k5N7kFGrXWq1Ty0t
H2gCwUF37Xd98B9Lm3CAIB6e8FynBIllRCGN5gXZqDzJLKuItTygyegXZxBkj1QkjCDFBVjqQ2ou
8GwsGjAt7fdgcp9IpaE1beHVTHZmhHswT7RbrIQpl2AsxglAUhs6o9/YG3+OX+KBGR7v0WKPD2hA
lVGLfwpCSRiRPOjXX1lknbWyfW+swrjXCwUGrq7EBgAUg1i6qH3fqc0IpNWNHqHKOh4zZbWuFeAv
LLvCSM8R6WehUf1yc9ad2CeAu892gYC4IrlU6PiQDnKoHmxxW1XpvAf2HG0tMT9WVcvZkATIbYJP
zVLVORwqb3SNj7JuUWImc3mQ7/hI3oDMvs94QIloJ9yv7uOfbCoJ9uyJNlaq22Kf5w0ysNQYbIHv
cnoZs9ZCcpHvRkVkUJROKKTIzJpcVMRoTt8QC9DQVGAvKxWdaVvjMhbGQZfgAbAYQNS1UFCZEQ3d
mh0NsL30lEezv4KewbBR9O7N95eeNcyHdAZgadqbC1zWddrtHP9gySd3ZWA7GGfyOuS0p0noONhO
p3ZDgcEx6YK7MhQvs8LjoROgiUT8HfBbpWKchyK5AW3/6hjBsRoccZMNO5NW3bYpg58x3GhbK33A
zbwAxq4f+dQQLztphxqp1JJasNW65iHIp3SLD2ggMAc069jiC7SN+RAxvptNBrOjvy/kuOnqidPC
5xCJA5fOghu8TAtDSjQlzlBidDNsSqzYC/2QL0NfXHEuIdSViMkc8UmbYG/S8lnlevsUyJHVWDAW
tpGni3b5mFoY8Eq7w7nGua3RPrDkfBLSKteapm6dpgbUY5K7Kdk8Os7eRUhNJVodhDY8A15cuyav
YcjMV0P66dqJ86eE+Y7J3GEXtpl58Gv1E80ToQZ9v1WLJhXPEa1vM3ypxyeNts5dA+f0PgqZ5pER
TGAdY2QryBQQNEIOTaazWLTQ3B8y1V/mefiVM3Tr2JPDzBk+8YyeoyhOPERuPAHbk3xxZye2OeyK
mn1fFhWD1+nqfgF7pTZXioEYhLVQMdZkdhgN+/dtF8LJKoslcosjy/eLY9AbrAsWyzhGHzDJPr1d
GLHo6fajLD+UNYt90kM8mI1hE4QaOwP9q3arYMOggGAjeEGZBGQaWDUR80312hnQZ62xBSbIa0a1
RxxxqnkDMqONazOKgaRPYxHLcOUf4lHj7+xQsyXo0TeJcw6Rsm7C0cw3tStPc7wQ2zH3ermkh6pA
Cc1cvyEhz/nbMDCWvhuGon4xFh0Ki6mioUAh6/Se0Lp9WcTBBtOr8CD7XiW90jQ5VJhdjzXOELB3
9ortDe9mjwDYp1G2YSK/8NdwRvTOXdJX5QrH2dDpnpXHb1HConKVQfNjAZsemJNOm47Ud0jbQOBz
+atnrfAs8BpppjZT2D+FcJ+Q467qWo2XCtsbOv8cU6RDwwgjFOaNF8QBSJpDGd+0DBfUiGzCsfSj
kN2HGjDkBvr7YAbDHh0kmQmRGeyyDppoMTRvVVNF+7SRaIX7V8u3nuZS5GtUIkd/ZOueVgoGAO2p
VZKxVWdJfHKc7Gi3r8OMoTGAzhiobFzTntrECByg4TpkRpj+bRKS7qkNYbXKFN1Dl416GZKp6Y62
c5vRfBlHREkiIYlRJ+qlsAW52ImkzO/hGfcpEGAxQRX3jbOruyHB3RVRAMUFkn96S5zYT3cMKwS4
rrohkJzpcgDrUCegMM0I0Aaahzza2feoDwlh68m5cBlbqDIIX4qG62FyazologEMgKT+wKrtSyKQ
zOAmj+meWLgCLCBiHt4cf22TMsXOFow9Kq4V3HCSayNCBOHZ3GJI2bO1wI0shm5vJNT88QT+SDf7
x8ZOgs2cavUuIVPBsx321NUACDPA1o/H9jo1skXLa3mKeRqBwNGPpIkzACnpe5ThZO/RhODbYLre
RSf2wg9BNAN8cVO2ngbjAtFVTNhwGsPF7C1genOZnKBh3pooM3qrea7YipRU8oVNm0ZX+IWbea+K
6gkgdZFlUNcM2pgodSlZs8y4iYvxSaC4Xlk9xR+60ImighSs3unpNlGqTi4Jr8QuxJp70QhavBow
4LIQz4lvGySEMcbP0iryfM2ducaDCQK7jdTMWPRO1KR0/NZ9BrI2zPr2BMfgNWMXRs4N++NZwUhN
TVTYwgUNriPlD3xU3r04dVP/3OUVkYOkjGiiaDxIBEBNSo4UgovGhaShXWDfcfwymBzZxK18vCMo
ufOjBa5oXegJxntfeTAdFuQ7ZFy7p7OdSgc7hXrv05BGVZw5224hiDt5oz+k7BuZVwRQLx3tSAIV
kQt2hQ9Q81KBFRuN3qMxpuYW5x6DAeVC0OFZBrcGkWvFpHiwCZzTo4rlwRpnBN6qpNlKLFI7dAwD
ZooDjYFPpAEob4LudiItrWFvfEZZcwShgGcwJr8NFT0Za1RExWiiEWFQv9EHkB4oc+Ay2RdDGYOH
6eMaE0aN2w8edWg1W6yC5h1n2qsdlaABDJ2PmyRHXDp0+QTCutJk8PzD8RWY8gETCyZZJjk0Fo7m
zBS2c/aJ7ez0kna/ZePw7l1H7dwcVIxR/CwLrO1xzhQu1X8N0PIKytAN7RO8kx3k3FRBUSF/LDvR
YjH2ySDv+ihPt1OCgzfsqnibmzHqRkZ0VhZ8jjN0cbiMe3I8MEmPRYRUIngOpfmasNEApZhiUNQY
JC8ZWmWTYKOnBaG15q98yoftjHWNaMqSDrCcjoneZ16fSo4Nw8JeRP5KRBeJgaLQZ4yFyUPtNMYt
QkjPVH67MzKwOkyrJIZJNzlzln12BI7Fc8IwfoTqlZcWZWjSsf+zpb8jN8dk1ksZppKjHyR3Q0xP
dMysbW4QPC0H+OYmPkDcvXd0EOMNFz3ANyMg+4CpLFrzoWuLrRNhONZNC2lQxrUQ0/Gin3DXHBlk
TosL8id0fyZe8LohQ5BVpi4ZaaO5uh/B1W9lGGBWxyRSDTgMFESaLKpZCVB7rcKAHih6HW1VF/QW
skqpG0vT7lNjO3XtOg0TWJ2Tr+57kxSSUSSbrqKvGQttQ7lPNDu05bVRJ/idNpXZ0z0S/Gp4ISxG
oHb2Q1Mv/E3QIgvMgb0DMgaUhVzHsXvTDqZ1bfTxj2IQJ+yxciEcRelM6O9kRg+WVu6l1jPD9qt6
bU1hefWJNGJetpt9hlGTP+GE7HGoB8VlRDtk+EkFtN5+hHicUcKThBc0XKJdOijdfEMHCWPGoU0A
16VmzrmtbBOOSvCGPYdrs/6UKNIcbaHISCmagzZGW5eB1s3cQ7JNTJ8tkU71b3baKVZuv5nmPllI
TSvyEhdCWzJv205sqtAJ2Bq5L/N4SMf4F165H8rNB7jk9MYzLWFdZmekcvJF/MT1wgh2uFHE19Cv
Cg/KnXbItPa4GNa6BkQJTmIq1iC9gOAA7o9zZWegv9+EofkzMPDXomPeZsk7ZLh5Q2F4bxjUxZ2N
b84Q7hIBWhCMah21unocOgCeefMGGu6n2b2oIubgbhEEGsys2b8b8Nuz7FJNQl8HOnMCyA9cJfvq
5M6v5AJom6wXLo6kcivpfe390f4s9RGAqLOWKuq2hZFee6N8y1HMaRXpXTAv6OLIChYJoSq1hMfX
Tsl9F9pMHxFHeHZPbptywatQ9yV9Om7i1kZj2BfDQTfyrWHjuw1S+cOADFFGwy5SNEgcq/0lKT1d
PHiHZsTigyhkIlV1ZZV0Hmr54c+i35NDRLo4IsEm9Dj+4r3NJm4te0HURnrNBzfZ6yPNakEvLhtS
okdK2jeMaw+cykMlib0OOYBrsYvdbMHGayhBMCKxQeUjJ6XIB8vZ7akDCXjrbhz66BwfPUMUNCRd
5PQMNO+bNEPWANLOcBRYGzqPwuk/axMpC28MCm7MZGmEW33cJUW1JlqZ0OnknOlzucE1vy2K+XW0
WZ9q89qycqXIKTa5RZlhIyLHWkWCsZuRVAKNHMA3MXbNM0oWaikrj3ZNzlLmgNDrGAqnFD6rLCB4
PJ3n147kqA0+L7Q96FVJPwHz3+UO8bCEgSJVeah7i4Ra5MZgnW67pIavRXbeFKMVcPLK4gwGYAdQ
lt/4lAwAsKukv0grf9Ih46waB19Pe2v0KFqiKoFQaLQvdROl58pW11iv8b5T0AWDW2zNkIHFRzMP
DUZamuVFNgx7tqW38NeZ/500ywcFx2Qcwj7XdmEbEHWzixhDTliIXVbarHoX3bBv669A1rZ43qet
NcYtFWV4mgiJoNWmV5Q2JcvPihRKizAN2GQ6feryMLmk67ijlR1di/WRDu4tAYrajVvKhR1YbLTW
3Uy5/MoJmBkpYhxoKKWWP0RIP3ewEa2Djl4q8xG4hml5CaOK3QwNLqNHvajC/GAnYA8IDIYr6OJx
zuVEAjsewoCNTQvuCPnfFWMvy146EoFX/kL+YGCCKtQWtt+ww3s6sicZ8ovKtduup8EO2e+5WqyD
xOu1AO3Zg0Q1psFkaD3mbGumKLPXpEjJVKlTsLJcNprltWjkGcDwv4t4yf/fzJ3HcuxImqWfCGUA
HHLTi9CKjKAWG9gleenQwuGQT98fsm3ausdsFm2z6UWlVVXmZQYjAu6/OOc7Kjo1mstTyeoYGhRg
paoQO9ufU4YMHLt6ts5GxGWE1D/FdXsz5ubJtiQLLOF8t+wa7AI+alhPZ6saHwuXhCp41CAsOq6C
sPvsJprMSGzpyxGHafdbRe2zL5zXCfT+lsXc1rV7Fl60XPTwSAEx+tB6UwLihILLEhtmc6wUt2AA
94Ok14c5ni/SmiokaTl8GBPfAmuUYy6CLwJl197SJU6gYdmDd5CYkztn5MaLRx4hsB8w7OLFN0l8
7hQ+ZxYodZDoew0hecrxt7LVpPJBachQxSkb7j1kU0ZtmYchxjJnqYUzERKIM4vQJnbVXkpzqKs1
Kqg0qXo4DEHIuBReqBQZtJYwVWx/h+e0exeVLbGGu3ovRfV3FEG7NbrkKIPmMGfEEDoK9rbShC8P
xaaNMaFPjJL4qIoABad4cbrARYOXHFJngaKn9LNEG7HMAOBlUeD7ekZW67bnIiWBOgxAHcmlt7Ri
6Disx6QkfhyBQwuqT+OAAK7PhZwN9rjHYL+ZGvU12cMbAs7uvMx7E9bYUQRyR/f6e0IKBzaw01sn
9Tgu9IJ2gRAjCL6ERDpss4oex9MMMUzLIsaOs2b8ZytoZO06jEV2yk370kc+HfuQbuxCgIQ3ypl6
kVWArXDnx+6PcsMHZqIPeZqyiXOtfVOmpGZ1rJLwfqBPNjb/c2/V/49r6r+apv5t/7danEnt/23A
+l9orXLw2uBB+384q9b8Fqqq/psZa/kT/2Gtsrx/WSEDwtANAxHAabT/j7Uq+JcTmh6TGNsmcMXz
HOs/zVWW+JfpBybWiNAD8Ig16z+9Vda/PNd2nTDEreWbITLp/4nNyrNCrF3/xVfkCxxWvkUqt+uF
IX4rIf67r8iMPZTPk73rZXBn1M2uaNx829LTb+jRiMssARbDZpiLbjsk3XMEOorc3G1e2dvMIY83
ip0vSwZfVlOdPVsztZmjdc8cg+qbIXac5Qx4mKgyzNzmC8u2Ec7fopLPXZWwP2xYD+QL1BD6Bs7C
hEBxx7FWdZ8/VX44n3QLMX1A1MHw4910Mg4kL6S9kE+FzVObCwfBgUP6o8iJrLA69EgZ0yz5AbML
Q4sfXfDjHuLaOdZDzZWLjggpBlW28bczquewT7PDWPns0+iUohkHhQSMOyfTZ501H3JgwTZhH8Af
a1KwtKhCuHSJHyMKw0GrOxfvTVQeqEzRDtesRHr4opGZsLdAEAc8sTzAn+VgGeDshQWViPZOebHs
nY+qQ0wRudaEt0N3yKTnS+K/kz0+sQV17F3CcG7sC+AFAH5KYuZzlO5sRLO10zAsIyEjsqc/uFYk
K5i8pVc0isXPWROgkmKnsLQEwT1Uu8TurtIjoM5yRUG3S2ZxpZ9mv7g5LcPyjqEco/vs7JPYzYF0
w+36F6kx++Q82qkX0VTPJVd9VZ2IF/wK60CSvJk+54n/nQzT8xCMj+AVXg1nSvZhDVcLbfpesx4R
43AmVbl6HwfSRTp6ETV3ABFz1yU/nlSYtNnHsf3mwx3ZWkjlUDO1Jiqbee/b/TOMmATvlLlLrf7b
mUS9sTLcMwXC+16F8hbScZJL+VDg8H1gTsipjgB2dPofOTM6Mqj5aNL+gPBDH9wn5FpJhnAYEoAp
rQFufejkn0/E+Ooc/w0RCbIxJSrmOua9W35OLJu4adtfo4b5Cgl2CWcTY82+S0w23lzmD/MmmMh8
HcfyDc10smfKAcwYIEkd/5MboU+Fk5Fg19X3cPS3pIQGUIdie1c1IxAsROHVyHBNpCZjAyr0yGZx
1wUgBOWoLzZInk2qnsciJiS89++An/ykjYV0oBh4TQAUaeSNsHgMauwTRfmnrkscQsYZf3ipgq3T
1keH9K+wUi8kuOPghoakPfVVa31G/3LUIj/UQjw6JFOuqhMhKSDv/araxPkCwwQ2y1hKZ7i93SQl
ZA5NOiz1nQeHcCWyBQPGdj9rRvC0u54xzXGMjGtDNwG1BjgFbs0NtB1n3zLGAOliH5LJ0kCt0ofJ
YwzrKJC21JbkkWSAt/we/cjM5kMVxlflpC9eRIS3peGQuBEYDWYHAlwTy+SbPcvHdqqPuU9IVEgo
2uSaC4oJba3v35PF8DT6EUIxIztpt+SPAPJa83nxuWcXP4UQzay66w2TwQ9WGTQbJ4eYgn3Mkno/
Vhuos89loB98YlAeXT8/pAXORW3DVR/ROfcqazc8QfaRpfDOIMlkrNSwKZexktyjl2B63xDaKADo
NcS46h4qWciU37f/1mJm/JPSDw+I91dg6ThA+R2dhHvcK/vDwnfv4RioCOb8UIivYPgI2upmDf6d
ThlltLZh7sSQfRN5frPpXij0RXACZwQKhWoDcXrLxPaNTqZc13o4BzUcUEf6d0TVsW3or4Y9db/W
RH3OU0zxzt9xGSwXORN5VdwBr7e3zoRvo46J7uyh5WyGQmbQKH0JOWMk3j2euAWksp8s0eF4Nwz9
RzvDKV9MkwQLtNtl8pQ9M9N333XL+yYklkaLhcc2CHysVXUI6dx5AMOh7tuMrIJsPFWNOss58M5j
Gg1b3LDJiZb30RTxRHtnYUy0EGCJuqmORZ8dGPaVnHPocvFyGEefhvSAiKC7qwo0KTKf+oeyfRqX
ICUcxB4euEXvaNLyFf5gLtyzK9Ug1S67xZU1afHJiPE1622U75FNFLUw743pO0q/YxCBH0I1L25M
Uu0Ab3gTpIA0vJYne4lAVnXz5eR5BtCu8655zFo1M2V2oy17bfZW7Ba7doi9gzUEL4WPTMyoPz3u
sq1nKlT9dbDBIhLvUkcXNyIRePP6KD6UwczaRgrralrlj2F0r1PLMNkMyCkWE6R5f35IHXyyiKG2
ulm+OagMqOybd0JP1501z1zGprMt2keGs17AImV0qD7baskaGsY7tv0NXwCc1j7Yo70K93kXPjPa
XCEAe8xGeMyOYm5qKI8J+B2RHnnHCdoF7Wsv242W/l9/BrHrRTuRk+5l0GDKFh+CsVxyKcPlEZyA
bw8Hl0QB1Juw+tKEO6yQj2Qi7dzU+skzxtaB8evU1qMbzjEZ8N7vFBePsBtZwRToCfqYpI/kVwcB
8NeEyOZKzZeBRy5qo7UuyiP7I4ERhRCtIumfgpwzsWnFEkt+wEp0dcpsZ43GdxUD+XTz4gUayY8O
P2MRvyRzGLPMHi9B7P1mMoCucjDVTzYGH8pIMC+vdHSMiuaRTvfgkXBgRkAakKOYx2bdhOTAg6Ny
C+SWG56iS9Wx5A7xudlGiZCGhORF//SV1WS0GcXMAEVWDyjjmErkxCuVvBnhXF618jYVZmJYzPIx
F0hwZf4dO/2mitAdRgCmmEHfjYW89/wbNkhvl+UQZRLm4c0j8I1TFA9fmkQ82GP9ySi8Lx+2TW4M
T+B1OLW98d1kFZ+kPVHXPaPdMrxrGf1W7XwCnfI+RPl2ytpvL+i5WZmvqKH3UKzRNTe86VAhYGoM
moaV4VHKybzqA/krdAIUK+Aw5bSI1pBuTv0y9qgYh6/E0gk32J3bGLxGhGpPiWs/ldcMrgBBvfrc
kDFPzuYf4OgAadQSXToNW4NUho0b1d+NObMxi8Z5Y5n6BAKSTBhkPWwuyYjQKVr6iH69dgbAnPyv
vMWRXKO9hK00l6Qrs2lxrewrJf2Z4ZmYnhyCyQHrfXq6fgmQeGwIaaRctR5LUnTxuRr75gHNqbGf
ctaIIYHhLtfyLqhb7KHxSy/adI/2aB2E7Svg8HidxKRqJ/Epm6O/gTMAjZra98KIkf1arFuC/g4D
ISOFgKxB7TcsWbuWRACX5FzAwtQZ7p+Ku2zjiEhyarAP5fWEihHR2ETp2srdPWGr4IInYlUCkqla
TgV3QdYbw3hfdu2OJIpNjAWVAqt6gz/6rhrudhmC/lewH/u4eBFkhYB/OKK8+GNP6mh6LH1Ah6E4
dNmedfLNGx220w1/sTyYpfxOdqX2pcNsXMA0EQ9uNb7zaG7tIofaHBEEPQDot7TbQ4FnsABzdlfI
4pqVXFxxGnwO3r3Vv0sRXeqQGnbgvcSEwJLeCL9Ms15jjZ9OIyRcskJMODqcynwY1pdujG8HIHTu
Lez9wgPOU0OyayTKSJa+wx9zQDAwd+h+x+DZcvM3I/X+dKnC+1qbXxgrb5mpADhBn9x5lxZP11oa
OGtNw98wa8csW46PGYTkfenXxH8xxldp5F/IZCLizJs/Oox4xNyjjPWnG8NW1LpsWQJBVFLvUVLU
5tOchxtlCfIv/ObqGYA9B8mXmszWsqarrx3sWo5IhrNFoCeCF0pGp4by6DO/aorg1hfLvV8eRcwU
iKSBGXd7SlPjfGveo3U4CGBH5mnMYGXPwXKo45+12GbqUTwMnfXe1Xx4/Zhwh1sXBqVzgOpCuBBp
yauoJLW3ag6WjwgIceYx7wuBL66GQWxjLjRLinggAXNQoL0aX7rOfKgYuJ3SqPxMGSSuJlLh4U3T
NozFMbficTtAwQevzqCbbdh6MAkE84ZhP1cUGkHe7Qy63w0Q4XyTK7NG8k0dnGiSfcKB58cI/b8Z
toWzWIClIvFRL2GucLO42mnf/O79SF+N+QKvfNwxXn7OI50cBSKeKkPdmPpYY1Xb3HIprlNJIGxI
yMKKWdO2GQv0aQU+31Qu+/PBvy7/SVy2eIkGem2WUXbOJQxTP4ZEj2JjVYDEZY8AiQmiq13p69Qv
apuIfINySYOweJEElzAiL/K/c2tcYmQ5sATGdImcb/f2EichrfeIwnIJekpYRkw2rQ9/ZMLjRADe
GbMW4W2Q5WpWK46q78fnXsl+P7QJDteWHUk5ctLNaFPyxEXkObo0pXG/IRoE13wWoB009Eab1adt
cIDAfuBuvWo9Gm8xEsk67B68MHia1PQ623xAvoTbZFyRj3KBu/25yVhMeZF3aVzu4NT2H91aQ82t
a1K79HuUt5/uGDibqb30btbdWpNGq2QKQFAL3rkq6A6ykDvd6iMog+IRSF352Nmkrrr0N0j1SW21
QuvEhAsKxMROXErSvRsaA13V5W2JifTiz8QoqoP0MrUrGzYuurpmig8rspolsqN6xyQ46yShQK4P
HZcNOWFYKkayRMq6xATPW243G4VDFpsSCdSNT+Kz2cavogbkULqQuX1TPJgBXht+66ig658qn3rc
Krsd9cMTyb58ycoSIOpCAq0iYl7+cUtGfReewiS/OBMSw3woXnwSk5grGHzWafHS5QcF6H6d257H
vobdexar7jgrlFZZYl5aAp82rBjWygBIkg60YggQj6E1PGshSc10kyfmRuFGdijrKnM6AKWewePm
ny45DwAvEr6dPWEzNtdWUcQse9axBmkyu2raDYb0toGzAIZ1fKxtF0nwY5I0j80c6zuVD49TO71a
IzwckfLjSBhAXVy8ogP1tiWxL6tUsG6EaAn0ayKhDEblW2/US+J22BI+NuE7s7g2ZoRtzTQdVIxL
Zmyvk5uiIF04jIkXYw6W7h0ucdrT6haK5qXWXE5FMHLokF5cZmPGEjz66FTOvih6zeMcvBzGFC+2
bpVM44MJ6bkMCH/ARPlZ29U11t46s4N9VBn32NuA68xiy2qROz8glDIa++nq+CV5VeB/3PaJUUpE
GgBEkqImBjP3AUlSC+wNDj2HhQ53HOsM3ujOy69DnfFw873xPL4JfnmjQsfGTGgQ3aG4tsTFpc70
bqv8LlLtXRO4QORdcbaiyDzLQR9YhSwaBOJtiZhgqM9CpBk2CW+Ql+e3EOvRFiE21qqpydCWkR2x
PDSN+h7BbN6nmfwJxV8k+5shr4+j39Ys/1B6mtI+9RIDL8heiNh+uRvfkd2rbaXc+qwXtF3t/2Yp
w+Te7UJeMbfmSHZHVli3DsDgqjkFOoWmRV24WapXw+KTdZrXis+jTtWD9JYXSxLRWRU7tRTKrd2f
Ubxc4p6QhNyfgIpmzcYcPwanuZJmiX2nSFa2GK/m0J9RNw0rAyoZM6yeXYqioMHfNg3uu5raPz7C
KO7d6hMtlaSdCkEraNbM2YhYdqAqwIJytsrCYf7lfPV1d2pnhuhN+gNN9FH3GFTK2DzBCdm1UItY
cXcj90f5x15r14S14bLtHPtDZnMOR7QiFoKTHU8qf990s70V7kxywvwR3K0bfqqB73yXkR1l9+pd
RcFlTilF5Vy/tAZ6UBvSvOWOlAvmTfs0nXkXs/USWDn1yap8/0QwcQIWo/K2oiYVM3TkTjIsxO7A
lTiNlHIBQSeuh88ft9XJHuReIec52h561SpECmQAWp3koZKZ/0JEJ/ZD32P+YuSXPtHFXeYm5HyV
wnqYnZeZhRatMXLupPnMHYobrdS2cAWeXKP8Wzf2LckNtoStcrdd9y0cgDvS5riLAKaeW/bXsAc3
yNrNBylH7xQ1qAdMPHCr3tXUJo1vH1Lk4sgUcqAp4TlSSf+SJ2l3IH+BQyUUYjcqtFPzoJavFseP
tKo/WNDh45qEpnOPVxsGxse8SkDht/Awe4wcad09cHe6JyTPEfyIJoJ8NV9zX6PEMOId5+hR2YV1
HFv1p+mIvjUsVx5QjXGD2jRkLoI/DAz7GCznbSqKLezw6p7bK9s3JGitKOIoV2S5ydEWoqYeNhaZ
f2mDCCUvmW0WQ/LlocyDBlHsAC7C50F9NfrJb6DCO5ESrAlgG8pM8h7CikfEgSLCLqL7wvH9/UxC
LsMYCskSHTZxyH/r3qm2QI3WXBE8i13Gcp2sBSgKzXaCSk6WIzjh7B/vAQsrIQlX4Ah6jH1JW47k
cj0F9ldhtSWj0rVvMCascBhhVReHsYQpT72O8JaOOm0G5NtnVFxUHSbaabNuPvEO5nW7S208vTJq
rxV8KpbZLWFYzDRWEak5Qxz3iE7g62JUWTXdsmnFn4HCFB1j3iMaKideonSDJ7rDOwn5FHItbyXY
Rx/TUHLvRcR6WclWzgBtw7Q5tkN9DUpIN/Q1ZRhtXFH/KBNGDdOjtJnXBRijuMQ7PVTHJino+hHf
Rw0hn41PU4OQHUW7JNvGiI6eso9EJSKMhOcHhsl6CyfSOhp4RdSyJ4EOQ1qoat2cbtyEH4JS4TAk
kbkzI+uJZfPKlsHAEw2s3u8KZgcVJgxQFDsj8iZeSvswzS0JVc7oPMAipX7p1qS2dNfCoCHMI+p2
/m3zhUQgwOLIRcLpYsZY0Fpnsds1D1PNLC+IK0z8xUlMi5ouG1q+aTXPQBW/QFOKPkoX+U/n0K4V
DcJl0FmhwyBi7pPP1AAonApyEFQ7b6t/xLMMb5Dz1WgtL8SvPg0tgJDWTF+CEuBnKcLmgXyeM2fc
igIRSYVsrlmRsfpr9DPG6WkNrALF8uS9Tq5FeWB5FSMAsgT9+KnV7ZfbFb+i0e0xlRffKt/5kLrW
idaStmNfJRLa/kDWp3vL+UNpU3l7YvZo0vDwqYrihNIUewN6mzB/TnAt7lqTYsxGJxK0zYOLaYJk
nEeDVc66QeZieerqxdgAOGnnxjmQTCiRiRlHoqC5enOT7y1xjRsa/w3RWRftOqg0MAyv3bOnyh9G
U/QIjo8IrSDtqMLrjwhXcxMKQi/JAYvCjlz4ovwEhjkcTBy71RJsHKM537piMdUb/icRjaRgxDxY
IhxJFtT2uK2FxUde9AVEfhKRZF/seGfvHWZzm67u71zZfHRTApYtrL9KQZaNof3P2mUkoRKYNg5m
cwjPExJxf0X9H52GlHOsY8Zb24b6DrG4I8p5hPQg9zC+2f6EDhXjSPSda/zQG5HjOaMI67lDXerR
XdwDRKDyN2BiPfmkDiQeeE1wyhziVffcOe2GbLAfMBikQk6INQe7P1XFAVE+HujA7FcDCOQnr8gf
IM/dYY/Mj26BMyGMcnIXATCv3Aa08DhhXfRcpEROwPLNNN78wRop8Jtz6sofSYRRAr61y+FY0clt
WgVao3CKfu/iv3kt+hzXRmuec8G3sB8ZGQAYxgzgt5tSoG6P2x67VFkeg8l6QOsS0ARSRASSjEXV
GAgo2ze+OszQlduxpNeYTyviatnPA9WouVYjRozGIa9duRlmmhyE1GSJljStOhv/9pGc1mNsvuhx
13bFaaqDlJRJCy7ZqEHohcO95b9MHI2ZPzygCzVXaD6ttd0UXFAZw9w2RHRNDhPTi9neybKZ9h5L
PfRl/Un15vNgZ/k6wTeGqa14wtcndzGvjVJB7FCP8LRVtX+ZYrExDb7jI2QRPal7BxvUxXWjV9pJ
oo8aaNyuiQUiVYAiktKmHH5gPF3zM8iGQNsznu2ckWNEVh86tnwV8rSDaFiuNM2stG+WHsn8URaR
tTBGiN81gxWxLjAPUwNJdvZTkFSzJ/jnL7j2s8en2URLnCPkIXZfsCdaR5KVmih812239TuoS9PE
5hWarYc3m4mJgrWAkd5OecB1hEBC4LwvR4pDVENkNXekDgYBRsLe2hQth1k2jy/RxOkwGphzg7Tt
D83UtzTb+bzOXnPULyuT5w9wmvPmBexHkhSgq2+LfP9rD6a9zY3IWHshmYzdwc58xuHEa9azdxNI
dOCvGPhsGiYvs/OZdMwQRAzaIiE8xgcCtg58C2A6+cimmNuzF04ffsWGq3XiU8BpNlaO+dZwBJjW
Viy5qj3j84Mii9NFeJxhvD+gxMEzNXkWv7qFoIdl7gzCHtE0cyoSbvyNU9K0m24i0EbUd2TA7GOv
+BjbfDPPoG81+ATct4wjXf451r0fYgREbPlNvmuMnl+GKaWp8/4BMhLqopqpa5aD08tdRZmQVm9j
VFebCs9Rj6P32IW30Qjsgzcl58if72PSFsCi+cUOTp5L1vNAZJJBQ2NXy14OtRNenR7RoW9cIO/m
m7IjqHyEGeh3T77P5qhM3kQ05ltH8Y64stwOTrfVLcU5ETTlOUgBMFQRU4gkvQv8sGG6qAtgBAkq
WIepRmCPb6V2q6O1wN7bynlIkNGAUY1Xs58z42WTFEvSPUMj2hWFbjAOaPaW6rdK+s84JdeIRVK9
KRsruZN+A8ne3sX+gA6tKDlTFTJCJxh/EjO7aY1j36iRn1QRSJqRKzJPiRF3jaepCBEGLVt3xTf5
QDeEWNTagac2oc8w6naX6FhaX4SAgNFRAlEMBEZ1gn0fXFyglv1D7s/tKu6Ni+cRTu57pEVVkASI
3DgWXSyX9vsow/5CpdQe6PYQDEcQPBznXqYsKmfkx1tYaPl6nplMEmqHH3mgdRqRp+K1eS4H6yme
6aMMinfe43U5xthEy+qFYW6+1hHzowa1ZdAfE1MsNn/U+mhiX7llfP5dHZEqHcNNcyx/IEQPuziq
zywaMJKNQbyuG686RvJUZC46phLpOujcrcU8ay6RfbFQaw6NR5YFswXNjCgoDoHq957+SAeLHIWo
Bzp09Icu2deJN21xhzGj0OfMEEBGWxwTYQvcPBLZDVAeqvS6YxFgxcdmsA5jgCyJYlrtI2t6TeEW
ghgnnbSqNL7plrUR6/NTQ5LOlliZeTN0/cGz3lu424feXiru7ty7gCYUUUuHKezee9y5Nb9Rn/jm
GvbMEqiBXjQOX3uV//WwrOxw1aP78oHBMM0cTG1yclfnTHFVMzt8T7unoprdQz01bGElpk5uFzIQ
62NcF+x3Wffn5s31mXeJTDtrzwC6KQrGh3kNcsBBKLM3mczxycbRtrdZNLD2+hhqC8wAdWuXgjar
4uFmYEPgile0FZ+R4z9BBD04bnJMIAJbVCllsqvrbmNN6tSBk2CSvjGCU+6zk1vCA6Z+4DtBqQgL
zCPbxVE0tOHOK07s1nzIh3BtEWOQ7VMPbD4Z+2xiYbyDVF/GCvO7XQZflaiOAPgf2TtjJE2GF3t2
3mOPb4ukku6kB2XG5U7pvoth/qqo15hkOc8diMStkMXvWOS7zrEvy5S17fx7p/5poiChNxpOYcjW
hVHPG9PNdQsTK6zQkUV2fh/5NeC1aT6ze+F5p9LI+/feRPHY5/AZylPL2cPs/w9VzQO6kWM3klPA
2jIpZh7rYgJBFN4Yxq/Dye03acqlRXiPaqabKHRH+MN04ol4taxHhYrBe0WZgd7ZrwRHfbwzxzs3
7h89Wb0k2r+UyfAogiO6DyxbVftIsbdFEQdBI6wfubZ+k0Eb61zbT5H+qmS4js2/cnpmEgEBKcZA
2SbOfdacSUC5DzjE4KjoeM9WK1uX7EBpBOJn5jOEj5AtRyLehnOb8QRktlTyXxosRKs4YrNSmN0X
jVB/0Xm4ZUFwg2mC2jn9cguR0XG7wPOjp2rSe+j6ydEfSYEbIiqQ7GlqOMdQzWKmGqh5YgYJCMCb
bUc24bKH/AxEwlzaP6mGDYqI6UAD7yhCtIfx4rEnjnMDtsfw3e9hch8V+Utb7XocN7ScO1Ud+sTl
wCdv1/b4mqVecRO4lucMXBP+s/e4mF8T1zjE9viZmNapbRmyE5Ts/kMDYfoCKCfL3B227W5rq2Zr
KhOCs8+n2eWf/ODPanLe0V5QWet74Ws01cy4Wye/n0AOm3byZcXnSXTXXvTTxvYFDXcHgnX4Zbb2
zMPH4q1z8KMMx66P3o3CuI18x8x44kRm2hj9tihLyXBQZzi719hLHm2Ht4VsN6pBnog4IxkXI82q
CbLfxDGPKn+MHepO2RWfGulI3scfTZBflRRrfMM7y4iJ+jCJxzFAeEAIk2zpuGh0lWPgovdgNslC
hP8XPQNy05VZk75QpWy+ZO1e7OAfAtAAZtYhbgHP8/KOOP47lJY/bTGvwqkgHNkDLCJ7+67rkSLo
UCCa4Zk08aYYefGQc8KzlTO5Cewf6OCkIbCY9sQ+ajDhMyGA1ZtHrFfpx6ixtjaTPMAwoQJ3wEVi
9ZjY2256afP4GTkvJC3bZ7kqiK1V3K0zhFqASSs7DW+WyPutnrqLroq31FN7gLaIy2fjRjmOQNp0
OWHwEmJiQTAbfcTt/NIzqGPvqjiq6l94WEfOunMSY24ZTHTWUXTLXJ/ZuEs1kkuuQ7/kxxvfzV3l
VzulSe5Nalwj7Piyld3oAYFGea0mskTbrr0ETv1pu7peeXPwE0mN+p44HoyKlBCKmL5ldgfgqa2q
31CFV+lkR6vprp0xEn8wW68TsS+rXuArEQkbNe6ijRboZ6Msusca+Fx5ZXvN7ekYAyX/mJGGEyB+
4yNh9QGlqWV4yOx+Yu7s9Xdxi3+CbefZa9Rnys856IlNCqDmVy5dQGTzk+wGpofAtLbdfekl9oVe
nq1ISO/fs/5v5/Eu4haRUfRekoq5CwbzTzhAzU6aBKcRAZAGEvJDPRoHqkHSZ8YO3tsgz6oNJoIL
SRG0LLJkYLkXWLj2zBJQhUflte7QB7Z3RdPD7AuQcORQ0pbZ+tj8MF3tN+0w8biq5MseJSvtPIXG
095yXu/aKhi6o6V+d0Xy5neIo0j+Q430Z56ny4gddp3IJFj7yH0lEHdPc3csPmVsMtj2TQpoPX2F
UUJEtW1+y4XoGXiT3EW+91woE7N+ZyELCz+nGAE4lXO7egZk5+9UeWyc+VgysQnc7Kmck/iIx+QO
tU61E3bMyDcgjZYuMCwr1AgePMYS+sQSoCqRjawcT/8RGC7xK/DWLT8L7ZpqkGm2U3BXyaZF0p+y
mWCE2BnOjrIZBEOSLPFpFb3edOcyKF4XeraPETo2BjtRwElhZMWDHNCEtTHkicSwv+u4+snY44B+
5hDveZwqF0Op/aexLIs2J3tOzOqxhxdE7K96dgnNLrqMZCNMqsUc/gl4rq24I3ekdX8hxK8Mr3kz
K/PFk9FpJCyMvOg6v6AnoEIz5EuYVk9OaSwSIp5/x0lB3ebia5Dyxh33ImhluGxjrDgIL4KITz0R
YDZACW442RfRkWRTIc6dpqpQ7g0bJE8jR6VttJtwwr9BTDtdFSrQDHT7Shvxvneh+qBMArHDdMmI
h23sRg9D5a8zrhYYeGpnAWSDPEsaPda1ri7SLVo4JigIroSJnWoG5CAT8zib5hcbxK9khgdMLq48
Y6x9Lb3cOipvKncuCwUAdI1111rtwZT6y8Kkup+DQa9dPR8sEwiBz4ybdTmpmNH9GERYiIruJTWX
kEmrTwD8aZQY/DOmaj7qCYOB1VXiVJnc5rRIgOIRyLjmY75Yl1Ao/5Slb59IBbJPtRFbpDLHPyn5
YY43hvugk3/rAhi4WXS/ZuLdA4j0d05ooxAsWfPiDKLmClGz5em5qPG6WQPwaDMAnzoSPmk61aYO
zb0njPxQMDhisgzqOwlu0obN8s9fKn8u1107IYrxnjXzoYoJyi53Jm5A8smOaefcFAtmvDWkrpqN
d4oLefSN9G22AqSHGTA+RQecgm0gg8V+94LWOrASkjqQd3MwiTurns2d62MMcJV1LdSj37CSMjwM
2Ot6yG04NJowgTD4ZrPyYkmKMCArSWwEd2VRh3eTmsM7EosewL7V+EEqFltoieJgNE6GNo9dTXmf
94BISLxjcZwTuN2ilHLy9lcF8w0oomRg5av6pWFmvSb80SvVS0/ckt+2+cFxps/K0jgdliDrRhBr
Ow5fthYT3x0gE1GO7yzBYwQAOpP+++L1i0iQZTx/EgKEUgtbswTPhCwUrRLMTyKckux7jr133oVL
Y3pfiAlPAGEEzeFXAASCvajeeeA3N+Fg/ELOazYp8sFhRGJI+EK4/Xeuzqu3cSTctr+IAEOxinxV
opIlObv9QtjtNnMORfLX36U5uDjAeWn0YGZ6xhJZ9YW91+6sfATzwE6zjja2BPMl+CU23F/ftH5g
KIK0FlXIw1b/ydKMFsKT37XPrEUTQ9pX4as3hHvHNw6RZMHhVQqE2wLNcTT7QzbX7xE1T2nTJo05
gqcugAZ7itE7wB9KXYLSt1IZb+EgnYfH0UkfO5Tq0UCuaeyBb1vYGCCz/mnyuxQCofZulN1LGy6P
Voql+m71X9eQW1c5QNNo/FkMLO9GGBFkbzOBc+Ey5+nzoJAKScbMQ3rAvQcngx8v8fWD6xHwoEr1
GPv+MWrUxfICYW1hQBETSDFvGfa2jyD3RzB3ENGP6Bq8SzuOkIVw++QiUQjK6d2dkPijgSvgJaM8
W6VWeB8pfKCmR+J4WCRsGBCQYDTZEL7B3H2N5X3I2rE+rS3/qVbdU4o4bHCSC0LN6wCImQckfIx6
+8O8t6n1MloAWqAvhmxg83A+hX77TujQw+T3ryFZp4jlwdXbafhoy+E19oZhW96ppn0K8zNrjtr4
DnUXIJas1h4KsH3ny1Oft5/JOO0E+9UZBTVYVzYsFJm9r3l9aCAMIp7yKXx2ZfcRJvleUUAUVfiR
43RqaxyUfnEOMzryFI8CuICBkgYkXw67NmRvIxSN/YBAD9Jlv7FnhHUOYmQcxT3ZDdZHA6iLEmto
04/kLs+ulm00PNq+xvpnsuNvWAsW9aFI9RXzM0oX+9GNDJLXXXmcCtIeQYs5fc9wQXhYr+q1yirU
ylwQRpf89SCPrBTAtZWgkM+FUZLN6YfrovR/RVqv+tr/QfifPpgAfJPcW48Gq5S65IyX80+c4x83
426ftO3ROQ6JRQfRcZjkdcHmDEeqOehXmS2kH9bjp2mwGneOjh1+EKfzG6GoQTIAuWv0mO87+66W
pPmO7bGLvXpvzERymJHxJ+lehsG+9UAR0KPjY+e5Z3LE3NWcOWTo3yg7gBh+99xV4JAdAuSk3AI9
h6BktjeR2UDAdHYa5xxcPrQCNMCXHrzzmoOFdJ9zuFDD2R05DyKmNYnaMBjBSpJAlrOPAoEVlzHM
WrMKyYV0/MAVEDAQLcsVwY9kvzjVsZS0zkhvYUayFwrLg/D899ZKf7PwE3ftvCFNA4+Da/668a+d
u+ySiBw0U7R3oQK5GKObCWuS9viurosHGSrNu1v1k7KAOo/tpYmGJsAg+eGbQPz8SXybNsPxSlbY
N8STO9Y4w+v3skjFSRduuWLbwkvB1mrNAN3f6aRRSDAUD25R0I0Xwt84NlO/MHRWvKo92EXa37Fi
DMAlo7dzSoq6l7j2ypv7X0o+hGnZsBDPkI/c6OpGhMQ+zxt16AYGIboCSxHxmEVWnwYqfDcLJAMO
MQvoRqZdsYQeXrIcAbMf4ZJhLGP2/K/D9rXhlKOK8jIed7KCRbEcYFaB4BkM4xS3MYm2ZX+OLava
RgUpYU4bvzg1AiWnwSrqoyADBMrUliA5OtZQbfuhnje8lZ9e5AbSDRmU0rZGBcL/xE7Lh9LK3tuU
/9SY6F9vvKOKLbL3aipg0TMV9gjgyJa+whCA9nHyo7elMD0MDM1NF/jOlx4FWlyC+/XJyhiHtgnI
YzqWjP1H2ot10vkQD4EiY/tVTxodoM+OX5A4xIg1BhAEQ3iKCB9hPBanQ3WVk80uMtebHhIwSrNm
n0eP2B+KYFH9z6ixaveD9RkJ/a0TWzHz6JGw2Ez+GLo4Rv+Nmv7a19FZ5s5XNrjTdkICtAYzSzVr
ymMKwWK2049obH8K6Xx4qtqUsyXQPbaIzd3bPPpQw6xhXZKxa9slzqnlfcxqQoGRXgyt9wFjnJjc
mL5aZ2+ucNEF1u1r6Q6QF7HCdEz4jk5bPhdtRxQiZuhsiP/w+YKx9EBN/vcPphIlaZQHE1TJu+4Z
OCkq/pC2eYg3jLLg/Shi8OblCD7ziR7dBja98ijSzgPROxvPtC5IkQs+9/agW78+guY9FSoEyCXn
zzQjmM02vSMSTfB5xKnW6PCI2fROwOGmwH1FJA2Yrv1DijKYEXzg+uxjVTxn0F1XEwBEohHp4SxS
ITeIGLZxJ/76cGgcmcPKANm1akBPrZbYf4eoBMAzvA9O5IPSfR+0pIHMmYtls4/2bmwRW2eqDdra
6GxLgzraoMcFZsz8rPHpIVEeJiRprybX+AT3XG8cZvPrwWmA7KRPWdIm8OLifwhHvqrK+Rh8yYwP
FIUdPfRh/jJlZb9j7A2usCSY3S85s3lAVpIzlYuojQYVjCWZWkAWC2P81iUKR1XP77jQMIC4YbWt
SVy0rBhbT2KxtkpwZeU5SR4e6i5zdOmqhXsPlI/rLTCz2xLmT6TzMavPMYg1vm+suwFZA9EJQKC0
X28dlG2kS0RnsHH8zzJ/aPlDc0RkG6LhVjRc8xlV5VobyUKoKClVUTvve4XcXiM+QX+l1Xow06eh
ZoT1B5pFcRYFO/zG4EcXrv0l7PnDShhqe9B3S3um01SslZj9sZry70owDgIkSkzBUsioea9Wg4oU
3ZPCMOACCYuyjoOy3xjA/k/OnOcrNWT4b91/aRcd7VZl4Nv/xLjXLq5VXYYyvditdgO/oN+kCLAO
1m9UWQ8o2nl+TW09ksjZMm8jxjpUhGp0XOzOwPWnLVhE7XTff7ZZeutLxQAQBQYpRN6Qo1yp+ify
dB8GqY+8I1XAzL8/lOz0+wc/SoN2NN6cznlLlqZfG5G3NeJxW3ukTkmpiQJZki6gL2hQpbc3XGmE
Qo8eVFwDRzpKwPwJ1TbBLzuvNMgoqC16eAYzLVYqMIrs5l7GpONuxHNcTq+VcPod98b7fALr8qM6
Y16xKS83vikhkYQiwZ+XbORQxCjo6CsjmSDvAcurXSLHwlA8SfnQVvW5LjE/cnTTHww8LO7kANqq
WmyD/GmF4+FsY8+OaAtq5yh4yCQWgthsSIxyGmddMZSsORwRRzDg5o1Fi39tQzUfSj9/StWw5TL9
NAdrBVufXV7Cyq0dwgcc1DdSY74dV77JdPgEPNKwNB9uI5CHlsJRMF+dFMZLa6qvarC2UaSWVW0Q
tFSU8bcSzR5xJCRueCDrZvQ+nIwsmqV8tkQz4bnwnpsyx6WpMwCYGT9TGX+S/BXBNhJPOs6Pxlj9
lNp7bsnnQLJ1NIxEboacV3dGgpZC+pRgPrTWE1wiRhoVAza/5JzGpcrXkn6PkXtXDQIVG5Ma6hj1
LzgUZDDdYQaxTF9RpsdRD/WmKcKTISfrINnqr2IhbinuTi4m9QKdB8scerdK842XzP5NEip1Wbmb
MsVIwmAGwVc5Qa7zvyRlKaYA6CkNTNY446JRrfGvsVwZ2EryVAHgEQ7y4zwxLnYdMk1E5QQqhLDZ
2KoOS0TGQRpSVOb9j5wYpLmpvfEKZNdYXdygmIsXkJZB1DSvrDXH7ch0kYDrBfIH5NpGYRDiuCt2
opZ/DL0kbMF/oY38KlssO/2M/V0Fc7gUq4JcZ2tECzxasVyrKr32S8DdzfYqvSZaL8E9uVY7YptB
MwFlo+PtTBWR9UhdcgXOQqC2uQseddN+ycL7quGvrCHLvNq8GwXPMvNZCm+IGyiYJPHPuoOqY6Oq
4PAJfS5FmsYssfXWRtDbhv/EUFxUCi3eH/gGO+OqkR34ThpkfjhfmAbi3URzvC0hoSLIJnyiz9gg
sdP3Z48QaDbHSxH2e8Otn6RSFXxSyZigEs9qxDBpLOJb8Kbv5rq4EDrNcbmYQBriCqj6lp1XdaLv
/SzZ9o8zYXmudW8hJ3FMBuvLYxJF2A7gKSeaWBUaG5Cpk4n+xR8SgezKBIbX5A8I45JVP+RkIc8Q
ReK7cjn1oMrbZIcpdjxeaH9Ydf/qWS2TcNbfq2h5x/B0qUe4u5GMUWd3XABLTQ5xm8EZFKl3LSxy
8UjMrEkXRrdhM5Dz7i9AV+ZB6aDWXgQDJ+bqmEJWfe9hbLRwmjkzUWzaUxuX0gsJNdtrF3G88Mt6
jXrWvhnR8jfMPGfTlWTaAlzbik5/C5RtbH0ZOcRdBSnZuHfuxbyJtamDKXReEsOkijHXk27iS5bA
nxsbyweSaD9ZjylM5DXS8e+SjLWhH8+xQlyOGgPRTXwGsASIWEcU7EMfrOOYd2hepi9ReR/aCiGG
Go+0uzFDZk0gAD6tzWCLbZez5ssBbOYqSk+azc02Hf0G+xHD+C4rL8wDP2Y9mjSx/UPt4eZaKIrB
NN0due1xRhGJEauhRUnN5yw5L6FiA2QZpEXOiokDojji3KN/xHmdJw8KiKAk2dFssJ59rMv8JrwO
c4cE6Nl2F2g0DWIA+iyVHmJ/hheozdPiAorTlQ1xawrnrQODE5tqfAjJm1/5AHxplIhuH5r5WsOL
S/dhpIx1k0yw6u8RR2jtH9zGrA9m2rLkJwkC/LP9b2lmeYxGNimhaUkoLmrPNn2Lf88MiJdjEYm1
G1fKh1O73slD4wOvKIR3XfgUJBHMaGZeaH8cSgOsnT2eDGx7hM/3dRL0g426OH0fzZQIPjXxuTGh
DZMPqTNwcdwzTM2eekzWxcTwmiDWEXEQVnyHTR99uucdwHH8GRXXEoEjx8JXX32n3ujFYWxJQkEx
SeC5FutCiBatBUk7Q/8ryyY9DToJSmkeKswlTF6FCCwSbbqJp2TO9ENTY1qZs/E2Gou77QzD2kNP
4hUYhmspQ4eBMP0xt4mxwTYbooyxNn0PqcOwmm3LJ4BO9pKS5LBaNG9OZi/uquq8w+gy/+2R8G8Y
BuL7AfG/IbYLX4geeVMKFBcIBaAdkUveWJwOsme6ER3FLM5QXjZtCBGqZOgGqaYpGC3xi6unQ2i5
MTx1998Y1yiUEVflBpJgcuPiE80t90lhkpm2OG9VlrLHltwqELZ4gxd57lJXbzDIP4ei/JWMkhFT
Fi+180doqq+pMZ1dJFjtF003HhuLynAu0rXwFdgxK/8h8WnXWndPRd/5O2tBQbUo+MSiESpAY8bP
urAYMkPe7Mz3UoxsYb9i89JtsnnamZF+G0TM/50NebPKVYLJpUMJ0Ls3OZK1NaY+cG8H3oyFMIIY
PBc1bP5dtzjaDFUxaArBSvZVc5o1MjnhCTPoUHGE0h62UZMaG3zn43Mc18ffYiy5w/mnVIXUCInW
dyPqrde82GogA0vQQNLbf2Z6/kX2zgAux2dl0ONe5Ex2j+mBa82TPF8Ly/0TkSK2xJjvyTb9bKoU
hCpc0tzk1k3GVdaj1SFd/cECjWeKpxKR56bqs2UTVfZujhJ36x4ZcAFJIVADA3n85TnNd2Z40Va3
qNIXeRy0c50ifCkIvID/IPNb2e7dzeXIzzJXex5yghyb8uiKGeBa0uG0tMdtphcCrwun2w4egpfe
ffNhYWxl1cBYRQgB6xKMb6VrRMLh1U+M4xSDTlTL8AG09uBlBhLmGvXHe+9OSAxdA9/+wtvWqbPf
o4i2FoSJkshBGXVPTIPRo2R8b5rpR2TWSKzOGXEvKPTsU21kL6heP0ZS01caUBGjUAaEFd0KeSc2
DYtZbwhETjWWYT5tGm8IFtJpxoBkHmyKyrlMNv9Ngu0+zJGrfcrr3f2D6jlsaL5f3Wk8lRFgD/6l
bAVBSK0XF3RtHVtYE1z90g7k3pHLu+WARfAz4eGw4NoRG7uiwMOsSb41uZkA6bF4yDXvOeGAvf+3
8kkwtdDkNQ7sXCcZIXeFT2UofVr88KVUZXHWy2npyWtwouGpsfI3lAXMSy33UNoTAcgoSlRmGSdl
J88leSszN9dgFSM9sneCO7BmfXSUDUTsaADnnipJmszBGmhaozkCAF+dGo96MSyR0RtZ+WlG/k+X
ongtemCr3oCWao6W52UiJBMOoAfRYEfKW3lc8D2tdPYZ1Qgtc27BrE1ffQHbtUGIMw8ofWG+4+if
XQqvqcc8CFHMpinZLG3xYNL6TKjBrLY+lRmqrthDHu+jbmkLZsZeB82r0YEGTlileIYdmRAO3BbX
RjU/dompYcLaxEmWBbNyIRAmYFmbGLAiJEWyMuelPOYxGcrNMg9rJlr5aWH73qNd9Cpn2UX6YfRy
ze6z3gtrcve0V882advhUN5XXkwmdPQrQaliKeELBTP6VppA9uaJzAAzJIaJoWG2RZyNSzm2dkTY
GbuQJ1wY801iwiGp85BN8o3CFVuZ+6Z8snsxSoR8NzNTQq4YTDJq3ViNIHkb/72cnX2UtERfEeRQ
lEsaEOrGz4ipcDWEzF19C2akrQ9eLd/SOH90j8Q+hCwEzHOujpwgmHvrY8Qs6TnqW/yWGWaMYWqg
7JPyEBZnPrNd26ASAErOHBCk4gjSujHimPQQhtXRPH6W47I3Q5HzESE4srNX555QWXHBjxp/cAL4
d8kdjqnCvA69VKik/Vfe3OQZbr6BAmLBf4YZKYLKiCDaeinYzq1DP/7uLJQ8xWuUYTQxPX+jI1yg
Y64eRt/99gmDgcCj1HQrRP6NOgq2avMbFTHKDjk9W7V/1B38GzSTlOFQHio88Osp47AtHCzVYYIl
KUlQR6MG0z3wBc919gUWRpTqem8nJCS0qNER17MXS7EA2DYpP3J+68Pk1y3FGxyas5NWHrvvpSai
UO4WiJqxiMaT0WfAlLERz/0X4wx97erF2pcU9CY/wC2m6IQCMKCNJusxrwAZKt/cO96jtEnS9DLz
d5rUvl2MhbghMqrbVH80nV/vzb59ZF7gIYBMHsjUyPeJ428ar6crM+cz1MIDgQ7RumzZm3feYtCT
WgF+RVoA7g2QjLlPfiS6AKMIp3VViKuCdcqwF0zjVJ1qM/6MCFsgwLE9GDGE1dhKdm3hOBthLVev
RdHZdXQ7GWVrghSjQcUCMoOLYCgky++Jk5NzrsdktRZMrfdRw3DS7mL7VLnfZFb/JpAfdkRHh8eu
Eds4dNtjEm3BpYDPm7LrfYRauJ0bZHMrTsi29KwBi01LJ0+sYRQ39kpo1A1RHUXPWIyRDZlW9idm
SlSb1oOfpgwPEVYKQfBupOtb7XtvuTVS0MeHadHPDPE6EI3dMTPelOG8NoRdruzfxJ6Q8FCwg9I+
FHfrdiXBKarjhBje6OwbX/XXnPXM44GpNCP0GijhiPwbH9SHGILST79Jx+DDR85AzUGv53cYFC3t
7Yx6QkbdqPSE7oe/ObCEtOLxy2do1xu8Agl/gL/YxkZ2fowwPQe7MhFNaU1EdQqG7mgq00Njk8+U
9gDjegNdaCbmH5l9Nn39POHpfwIN5DCOhxRRGJIHltlz2JAHobXAlGqaH26bw5GmFSyp3nemAah6
CYtkIySNaBXbxhZXV0LEu8XKG5E2C/x14TNaUjb5u8OEHKWdXtKYjfviBveXr5+SDTzCY4hFCCHB
fvFBKPZil43zkRjd+3s8wxzE9sqGygIEpLvlRihFhS6EsQkOab2C+sfBbwynfIgAKlNV+OaM0zzm
zCu9e3C8eV9bmWO82z5rZ0I2zIvRO/GE6Lwz1ubME69qKkpTdJ91lHw4jFxK6N69ub+fDuUSPw2C
byYvxLvvUxHCrPnB9gk6IsWFk7pkT2emnNgh4dgkY30ddQxYKbr5pvZVmLHCtebw5BbDrqA0AWeM
2Jo/tXBmZPI8/pbWz5Sx5aopMEcO69aSiB6bGLi5DRgrnv92YRIoT+n1Yt9t8Uv2Eg1xjfK1/fAs
tcH4erHh30x59prQC8cj+BFcrgsfK2JaQCZ4rIM+Fi9q4j8z4qSfRL8bQgw1dRFwERubuZC4UYZy
H2vW/66jeTCTHzVWr6mQv+1k/EvvY/WJAvhUmYDXpybtztUCmRs+NiqlykOdayKqzeYHf6CP5URD
8wO0oSmNKzIB0h/cNwwUhxaKbDyYfA2e86NCn1ZQ4shnWh2B+FbWAL8qdt+iP6Wad0lTfyx+FfBs
33ccjrHxxq6+pRbJKTboyFXuJ7uqtbpHp14CC8LkVrkcuy3JJpHRQeQnQMRZ2MAONPsr5LeMMBdg
j8RejLwIjY6qvUnn59Kzr1x5EuLLVvWfqfbQsxoMb7IxaPz4vUiRNjlmtmX9/TaOBaJm6sTJR9St
TqxSPtPI2pax85byLUyJoMFjHLmm9eMNb95SFocMIXDwF9R3OqIt14OLB8KKX7Dtbq1hFJTSEFyV
g1ZumhEdmbW1yZrHbjCPg2GGu9Fj/uAYcX/1kXzGocWJh2xIMxM8SNJiuyHnBTIUMgwzflhK7Kej
GgRlFc2j1Q1eYDkMFhOp02OWt7x4DOp7jtfcKXlzso6huxLWGpxUcvPaBIkAFcjINGSNgctHGOHm
G6/xvFvVOTaDLPwaiq5d1Q09o9tWwKmgawv1RT5t/A/54o6vuEH3yrM/Z9OX1ztVYCfQ3BynCcSY
YsS/bzkU+59Ak3Z3tInInSwDm1XVzatqwFobjvM5h789L3iE6BChwKMTYPiKnf/bnpMnMTeMpwdQ
dz2DRQ7WXdOxViT8Ba/F9V5XI2r9N8UIQCTXqJViMWsKg0q0bDHZIctHqti/JpH4dI0EukFO9ke2
j+cEX1yvWLY4mHG5ZEHZ/TFZh7OfZ1kh8sOsQ8QDFqaTgf6FMgEtf8OiigFw+FzbVOWFEfmHmu+l
EyYzJxNDV1iOx0yirgjFgg7o/ptci819IwCoYHqdWi/Fyki/ivv30bwvhPgS92phHkVU03Csk2lr
k6q1dmrKJJlEzbGj6FOScMaZ8viSm+qN9JPqBGasXB/7gYI2ywyxNVPnSiLdsmI/i7tZfDfK+CtD
wursyn2D64VMnWCcELNUYUnvYs1spwhNgQGaofptXgCRcKZJfkzfKxm8p2EaVPP8CFeXFlg6JBql
Pb7IKm5RP55aAiawzwGEcyt2LoarfmtB++fV+OuX8l2O9qFNYkYcXj8GyZjeopCVmi5wQwrXudDI
wuJBC4akFKEyivOP2qvpIX2jYHc/lchbkN5wxyOHSg/FzJ6srH5tRak6Ox4f/+g9kNPD049NHr4C
IXj1dBvEXzOmsVNaBGxc2R2FPanhlGSjeeePV0BN2JUzxnTH9GrUDATFciYokTQQtipTkZ57IfJt
Zd3qBdN443Oqmq75Znhmsps6NGqTfvVJF5qM+DJN8rw4brljFYQWLX325hiBJR6WrWyQNySVYNo+
cJkxUyeGaFinCUI1o2UwV95joV7NO+cWb4m5rj3nK4JiwMeT4izzYTRPGiUc9AGuoqL1OZshqtQg
E0q8ZdtwIfplthHCzAjyE0IXNgxjUHawZFtCHZjmpFdWxJJQTHO6cojVuHst9i5ulWCx1WXUtAWq
spIDdlZ9bB3x6BnIvobQefCR0D67rXA3jFSnTQ31N7D1WJNeeF/tq5qtsQyZ8RJtsDFEcu1l554a
ZJKJjUhHhFDgnLzoHhen2qakqmKl6kkenSBgMmJhxqbK765bBLyl2junHBePcaXBUUzGrSOJePQw
4VkGuLaBkxIFgX0KvcI6z0uMPD9ErBEvjLVBuzBxM4A3Sj0y7RlDFgJJVwZqbpHeItf9E6oKWUNb
gbkOI7mPlS/ZMUFp9rvmYIEuKjZqiH91BGu9BBGxKkHRy7m2zgQGOq8zodtglIlzDbVzWPp5PM9J
6a7DBB5IvnQXp5q8x6Z2nmI9D2+WOa1s2Yh3x5FHGcniwUj9LyPF8UEtB5uy9eAayxARnE77dVmN
+Hut4pfgjr1BKOBmmAd2f5hqVouYaLC7KUmDnNnhpFS+QYFhv7qz9aab3IIjLnuqQmA4zynEgQNj
ZiaV/d53xmkbGYy2iRWIH9LozkmOCHRRRv0nhuJrLE70wO5B7MU43lo9ZPwm/mNACkEci8zZaMNz
2fg9POeu+a4ouylurT40rwIqxOMkJXQO3RHIRDnOskFk467BnQF9BKA7FR21kjIYQXNkAC1mCrKy
GMmRERiXt1LbHOhFWZ7GxTnZcyb3aR/Cd8/ErfYq78kUYXdJUrG1S9tisZowY3fK7ljHSIU1Vpqj
k1dfPXKrxxItBA7P5ooA9q+VUyRTH9KHe3ZzTbh/CG+txw3gNWxSzrJlhhodMOL5mx4BwcEd1fdg
qOgWAxTcmE1p7joUiWdgQDD0Y4sBEb/clb1zm54ItMvW9PH+BeY8P1bus6Dv8OBu4Q3aD3J0vK1f
aAXmFKvgxDzgOevGhX3TXVQMakzMz9LWfxFlozNtkrewHYxLnVRgJBdANG7oXbSPEU7aRXWxTW7R
uXryJByjfqTUSJI9pgucRVW/L0UrLs4dDES81rvp9EVAWKO4GHaJBrav363Wfe4ryibH6J6WKIa2
ZzPf9BIrh6VM7p7dOY/T3J+NJm33U24Ut4XA6cIrL3Y8kdxw/6ZqjeFgST0VSA9Ljhv+Y/Lwr58z
43USJiwUlLLbSeK5z8NmeUK790S9Nr8KwEngm2IrOjqe756KxeR0MJFJ9KyIyRCcuBcGBjii89pr
oRYWuG6SfEdte41LKONoMN7TCJdKNqfLm5vw+oTkKT0nIdAgJib+tRxMQupFe/FkoU/KI2YOCX77
afr9fvSX4d/stoFyFY9lmV/6YhxfkMm6a0mi6l7QdXTR5F9DrdWjzwDGmMl1uf/F4KDDg0d8rfzi
Je6y8ZkDf3zuHMxp8LYOGmyMV2Uzssr//4uVUpek+THLRg3yK86uEYqcPa60iU0SoCJ7jB5c/q8P
scl799/L54pk55RCnFAFOxfDhx38P+9Kp5pDyRmAqVHC8ZlTpR40YUwo6+abHVXTuY6XQGDkjDY9
Cwdc9zk66G2NvQ7A3d1HULr12QBQl0+wfLgsCx8G2//5LTPkU1p1hDs5NaMFj8xLti++6f1ZDHrS
1Jm4DFPqZCXz4WloyYCrnsfRgGkpl0OeFohEh/IaeQhqC4Sy5DnZhJDrW9qB5Svunna1/PWpS22k
lRYNxUq5kvQMFvBmgULeWJj4Ce8QLiwMRBm/IKAnJDADXoDpsvQeDSTWMEe4xEwGXxQfBenZCXXb
f+BzUEb3QUy35SfrV2nZ9OTp3gdQGXTUSIQIQNW3RgnJkwl1xYmwUfUgAmMTQFwJ6oF9AWdtTvgF
/AhXoFpHR0Pej3/vDXDi5ql8YWnKAZIld13XV+w+2XTip2Q0XgcPM/sbNo7dSJNnwnFXEUU/UFu/
vpg+xBavDAXd0a8Ok+i9vGc1Vc6WR6PYh12MHLq/zxfbMHkV011vi27XVnZ34lIFWxcVe+apvCdg
RbxBs7kd5uC/f8OLcHPeTXbl8b+/zgXI38rN9pDW7g2EaKuVY+lww1DMPeJ8QDWlAN3EjNQXQo4N
ttNogjLQi11fcYx6DDiF5N5wia7737/x3+/+55f/9O15+CkhQxyWArqaqKrhAD/TZP7gdjMlaqya
43+/s2aDo6MeeTZx2R6HhjGOgUoiX/33Ww4jpoefWP6TS1tEQCbZ8Gg38QI5k08l3fowjsPvxnMF
LWHsOeWRSqI82ixPgrSxAz2pYb9AvKtJRaA0aj4nA3t/RmU102khONkPzvCcS6rEiREhH0ZG9GF9
qqKCDHe7CVpDG5s8wyTBandFWEFkY9tvBiw88C/DHXqogJASP84OUTQ+ZwJAz/3fYzodFHfoYlov
fyxbg79lwzR1SH0ik/4pzt8gfbFhQOCsSH/ZNeMMJG0meaAo0Bw4NlrSqt6rzmdGSzIwisgfUgWe
R8v7J1A2ZCFiqqVigxWl5A61afbAAski3kh+tnJ4zLuWySAPckmjy/gLIAs2TmPAt0Wn+lUS6oCX
Gxv8c8iFiJy3PwlzRFC79L/FtDzodt2wyYZ9YmWbfiFNaKpncpoAozAtuGXELVtGTzBGtLzNNlVe
vIidPVCyVtmTPQsKEinQB32UyI01ISZkzUuKL9o7Vbif/3l2JKTHMuFc9oIsJryWfPOrxTQx0Bkh
ydVwQak6TEO7yeze3ZnJsmvtd8a/egVE+sGrLHR35lvs9P8w3l913u2wRyAQjK1PsLIcTWx3XTXe
oGw+W/Ju5IyqY5qrvzAyDyrGHWAREhvmuHbZu5KfAEwQ6GDlnp2PFq7F2M2kyNfDCqWvgKk9/mmM
6Yn15ocbtzh774HQEbYLKvTooVQAoC0vqZgy8qfGRQzLGfmRlx7s4eZa0LHIBcROg/IFowad4NHz
8if25o+0z0yrMvdTSHw40c6Mh526s3Fcs4VDtbzzqT+oAqIWfMbEX5tPpFGZKGuGuvtQog7oRagb
DKDTJbhdA1Rr4jMAqNh3R/ktg6dNrAEBzrQQYVqfPpaMAbdO8fdpKAaeY9wjZfIzBjjsX+kEiFH+
Q3ZwM0Z6+6Q43N3ma9RdrnUvJ6oPn5i8fA5AtI0rMaNvcdS2Y7VT5vwy9mzBYDpzwJGmUmjUvNrV
N9GML+BVoReE9fcknT4gsJe4ivTUzYCjE791Nm5iXMPwbOZRuMHUUWCHHweWrMgkTYPN3kgng2iK
+8Bs/F9d10xu0leCpBwU3kCbK/ZhsLx/fE6sSkOH7SgdqwoZpx2ZZ9yKk8c2HYqHIgknNPHcGIt/
5MZmSWJ3LPd/Rra3V7r673mpxgDpfwXqC0c9pw4dps3YoG4upYsKV5YjDjtDAyTs2ycs6tD054n8
Cy7tVZoOzKKS/8feeWw5jyRZ+lX61HqQA0GoPl2zcIekAlVQbXiogqAmIQiQTz8f4s+ayqypnpre
d0ZmZFAA7nBhbuLatQcml+agrJhGz1Tcfkm+AZFivPXP570NlSAlOe5WKQ9liTUBwsZxSpITnAw5
PIacDw6Y550gcnaJV87wZWvT05EE6hQvgHDw/koOK5DbrTrKXuXLq+7g9tPPwHldovc7Iw+YknSg
NhXvfIJUhnhCYt+PX7BXkd21+3xAeqUPDkC4vqaH+/Z5cWbmq64jsC6517o4rSBvDizlcOnCilip
bk+1zl+PC/1bQa0n0hqGQQtOmYvt7FeaC49CETxL5SGBBOJHM+HUJ1/nWLmhe4BJ3XaP+JsbhQoq
LLwGtyafNeFOm4vjrHXtmhDMH1pVucsonpKiSZ+T4k2xSkIpYO8oib0y1yhpiPPVMzbP73kLgep8
Su/zPtIdqOnU83tRvIP0qX58GAhdck9Y5RblqhBXEE481cUj445Wnhnh0+w8dKrIV7W5feRO79XQ
MJnkwtysDGbdw/L9OuM5KKp2bYBIya7LJ+Wq3u+GAuJtRa9Km65e16QRgcqHHNK7PqqJTtonlZTe
H9j6Y05NkTZZ1AOrArSao/pUH2WtnJuyPhPVdWZaTh0ZMLCljRamvZfp5Ua+6aMcl1dgxWcyEvBI
f+BgtjXwR4XTM44YQVaxPxdWryDVHt6iD9iA7FQMtDvBb8pKdQ/Wq2eVZDFczW1BHlueaf0bOFT1
en9xmrjB42SF9vMM4btxGJH/En7K41dTrYBy51DwxFc4ZigUyZgPzOsjYld0n3k+rxqumZParW8H
wputbYnW12DSbibRSrRQXT5UgPOkfqjHO+aqDZvI+52PDUfZGxUKe6lPV5+FerjFq+IGVb7qn4sK
BtgCRoOLRUIJcRpqR8E8MKnMl87eZcUAfSHPAzj4/fUI84e91U138qEiqDg70OTl5AfkbnJKn23i
7zvL+Bzk5wAPgPIqhm6qErloeBVvH213ahHfcYiGIE4Mrd1Sr9TYAZpA1UxPPZ3vcXZyMpQg6npK
qv+CcbOu/fyk1OEdv5SvVxecNIb+bNdAn379OjQv0/drRBxjTAJ/4+y/FV6toDWqJQl9TwesT3GD
GfdHQaobRQoYELL650+TnLOauHZwBplhp5RyOpwKiBfhhiGe5B4f7Vbz67gi2fxlkPl0MIAWPp+U
w1nBI3UiLaGl0a2bWmI+AFht//y66MBRCuaKsB6q4flIbeMyh0Du7azaZEqCemqBmYKIU/LHs/3z
S9XBiZ1zSidiUFGFUelXZJSwlU5+dr5TKouKek0qxfNphFBXt13d2j4+tR4VagY/YGa2vOyFCxzO
ZU+9G2AVdYhlCmVYNHEuisVOSq2FtX3FFEyfc0cFM4hyBwmyaWw/JMqiZc6Na0GFY7QCqk0oIyIz
FEY941pbvcvUT1+uARncqcHDkVOkk7E1Vy6I0/wAuBcefd0O4CSYkQqPbxFpZNeXJMd1hQ8ybZ+K
D7qMVY0eUHChzEIH++g61ccGRE4s0DG+9PJ4H6oOqdE3znZKpHdc5YOPuzX9fPAOnuoqlbZ9jK2L
uwCAruintLu6ncnSQYAdAOkEoGUA48K3gXb3abkZlXVVroH5XNWvseUa3fqDu7qFzYyo7dSV0zNz
d7JqsrByyC/e1akpXF92Titlnx90igXsNJDF0PPHaetFer5MSdm7ufA0380jNZhbPat6bzVDm+LQ
3ZloR3ZZAU15tkISlkOFAqBNrXYlK8efm4HpZpwiCpu+8TBBOgwrrmyx1sk7g+wNJ2daZ26g1MX8
jXHFVCMJOYT81oVkyKw+xqSCuX6mkxXCs5Tk5VyLwzNK09uXmxIvvOY14b8shFeZ+FTNolwpuOaQ
rN5rxdO8DbX7uFt9WP0BiZQkw970y3eu3Wb2HYuLIwWebzc/sMAQLtR8qWtUcauszj3omibWe2Ta
zIiKNlA6kBNr+ZMA3bT1eeYkYLRgMVQNboVCb9+UGpO/2loXwEZ16wR+2s67D8d0vNfrHiun9Ngm
xeGGLx1VUHlFZmniyKkqoMgwSMFeTDzbK+tsXBXdk3u8fmV1HT41YwpjK2ntRAWPvcq8Eculgdb5
sCnfmIOQWVHQXAeWqh2v3ouEGI52AGPVzTcPn6WN2wlIO+AhDVzO/eEQDyRtDT+UNJ6gYorsJR7H
iwFa4TW+X1qomERvPofM6p9fCvR9aOsmpP5vspXA9ji4lIjQgj6jcnFG+K1DTngDqgA7o+H6eirk
YTyPEFPf1UP3cWr1zXynHcvRx1CBtF+KdZlhPyhPdjqlFH3NMEeHlvFlnmgOL97ZfpJjXLS6rmmP
C7JJwuJG0mBR7IhBTyygVJ6u06VDphAfMjbv1gHXhNVffVB+AF4fnDMBmBYBtxYMzM/1E9eRICt8
WV+xy1aXIaS9ofW5eWeTLz5KCFkq8zL9QI1Iyr5O8JKVaKKppW8Avi3tUPVf7xZs1qTiXOon3rn7
PbxpGEak3bc/ikLRsccVY71SYyNvBauV+568lYsWOMqqd39XYzLDR6crVILPbFco2plsbBSCz4s+
l3AuQm9EukU5hzwDMIOr78tXihtRIY6p6cwY0a081G7n/s04VG2luk9Wx3RWV/bJP5mvAW6DLDKh
WcvNJ9mfigGZQU2hF9wz/VaaZMUZPU1/clxSRxhk9fLtEIUxTLrweEIDWDbKeuPKotSPRilNFJDT
552TQoJ/M2egP+Wjqf16hDLuzPgYmkHmJGpuRjAPRIQS3q/U6dDNugIZr/SPTuZZH7JbQFy1Oq23
owSvI2UJlJRD2n5G0FDggX0UkEiY5othdm6+eiYc3CrxagBDUO9ruNDmrw+meqZV5M8alx6ClwIF
xysaa7Uy2pCq32qMxhQFxHiSFHUysE5bZmvhKHkMlSfw4xfBbkfVoTCEntc7qdRJwsGWKNdp9cpd
/HWYqmcA4WZRD6EmpuaAfoRO6EjIrXra+/sbLgsgWvsiKzto7E/530XXSFoqWNyP/V//sr2jdWTv
0f5w/HMJNfxE/6+qa+iL62O2p8zaz83i3V//8nPFr6priuX8prkcD27LtqGzVi3KmlX7vPjrX5qP
WmSQqbat6pZh2Rq12m73rEj/+hdN/83QdJz+tgnnomPQA6Kyv3/CEtBMeCDRBGxT/69UXdOp7PaH
mmumaVkGrl/ddOiibWqt5vPtegSmOqcT/6OuqbmCMa6BUNWnllXs3sqrrX+s3iVfTS5Z/n12OePI
zN3qWoPvgIVYe42vOk6/S/4mu8VtgWB7X4LHBYCc+xkVDwrzqtiwH4cM2T+M6+CO5Xu//RvJugOi
P0XTvqn+393Fv4DSZKn02nX+obslGp1BchO73j5HsAq7AK9XJJy9XOjXUlICrzP3VjhEUj7du0ZB
SJO89quRnhp+4YYUJWXn5hzwDXEKqbihs8pJ6FZJCYRGPsl0ymK8AY7XLYqBry6n5Kn31FohoZSC
bFjipJsAPYcUCbYGgIB4qXBeibN+Xuf5wbukpChqBOBzJ7rZxlIFPEsKVT57XuBi/0xJPXyJp+m8
wC42hQrwH1XUoyzhHgD/vddddNfMMM4BFdJGUO1xIBCiArIAJLcwl3ZZ4F6q9FnqGhPy7C6Ejs+D
w/3FEa/b0Tlrge455XWDiAtq5WnGB3SPVQrCLec7Z9LDLiQlSsgGgS4WIch2oRSIiYx8latKqtsj
hekjdam3lHU/+McpJok+616QxcTxwIifBqqmbhX9MWiVp+WDVNfqqUSVBWAJWFqTRN/CB0kYUf1s
y8thf2082dfqTtWQSoDQbGqzOFZDmIMNkx2VMD877VJdAM0v/TP1Phx3/P4chg9zAIe/hmdaxd0D
YfIjz7f6UaUCvVaQvnLKuo+MQN+K+m9PY6ua9zEsXlfINw/7MwkPTlZCiK0+STpStIN0sWFUalO8
DHvyeqej18f+qiqDMn/V9+WGJqq/qARdnz1LKUlUIGLFCrj0cbt6bv6mJCYgIXydKiG4E0CiAxlt
0G5QdeaRefi0Dv8taH/Jxn8haDXV0jTbZVP/5zUuJ+Vt829xflnfdvkfRe7fr/0ld03zN6ORn46h
GjqIUdP6m9jlE81wdBrSUU4RybT3u9TVrd90Rzcs19IMtJiWxUe/i93mI4jOVVVFTiMyORP+Vofz
d8mV/8PrP0syh/b/IHltg+CMCWhSRYYbJCS6HAt/lLywor1uJwKMXkfzTp4rgsk8ED0vWS5zMToK
UMjeO3z6O+qbeYegkkPb0wbUTgmwQSS0gHzDFrAS+rrMp0/EMT6cZXQLSXATdWB63xCnyrecVn7l
T6xwPqdqg2+FaaxE98j0bM8QkAOKVzA1PQhPJtSECUgL9HY32XhgC8+SdVBGJI14mgeTC7c9BNP5
U0w+HpyQYoOXVlR89+ANp0Ob/gcJBVh8irqL4UmOvzolt1mexfS79tt9oYtpv/8Wc2x+CU7K406f
AFyN7CW6BDYhlrgEaEoTLrct/R7sKlTGVgJbuNFFcrepKYYl3ei43vwdqeIUerlYDuf8efY68x68
Snx52dOELidJstfEdkFvRS3CURzHT7Fx2ubcmFvDz/ZE5u/82oHUU0oyagWJqiKixrSY9ybx0hbD
sTec97y3kH0xvor5FH8IPU3lfO4KLznSyTkD5CUdMp/4KCjo+DIZxEtXJEwfTFz8LDeBKqF64K7n
iNRzvki2iX/rHsQAW0RsuIcue/BU8cDBXBGKmJCfKrh8voG4kiuCgxi5grtCwCCSTW8eJEknmTwZ
26uIkiCeLJmS5V30EleY4hbfw4TIoHjT7gH4LPk+CvZn89tAlE+0GEaGrjqkv1vIjJbZ3Iw4AtVE
1cQ7eUQpRGHAPgYkQ7cWD7gRoqKz4qZHn8weZssN7oLHj5efGPS77Mw78FeKVE4OYj/6iMlG9VU/
F/pHVj4Iho458fu+I2ak0UlItcXbp/4BbgHLR5HHIULQhlxrX+HgKSISRNa7Uk7TW3Bh+onZLFqx
uqOO94PVTtp+ROBeHMI8UHcEOj3YOBLAuj9j44pJuH35RkjJLf8RfMKnR+EbcZb+HtSo9/GIIjHO
g+1d3mUtGMGcmRpArCn6A4gRBOCv/mzylPFLQqXUxzaIs+gYnkMrdgaun3qUG5Qk/XYtT11YfD+4
y1MAolqkwUu8RHPXY8/1Fd+Vrj9p3piEMRCp8N4jfyFO+f4ep4c4eROXxkeQZgsWRXiNyWP0LY9K
EQksQQHlF3rWgkRdEhDzr8lRPGL41CwZH4TAjBW5jHGIColfQBTICnmVo1Eh9oC3ud8e8ITHVz+C
CbJFb34UozgJXwLBwUafAn2S3nIzSZqNUYuDaLpIXwndidTb597sJeKWpEmm+cQQH+X2SHefotcs
uV7CgmRThYqcdY9i2QwJGHF/ZMmtRYe24YDxnoxguPXgj+Lxkk6PZT0aUeFb9BBukP7yV8sbnenU
grLncrCnOH3T+GjPiwH9YZQcb7sFneUPMJzF6MCTDm5iBjjOLzq2JB7rnzywut6gGf1fj16L0UuE
axgGJegi2Z1tR816uf1cOeIScZWzg/wCtCkGh59979BwHyVJdEmdE6Yfwl4vj+GCmLZck54ZPz2y
ncUqOhbeaXMFpHaL4Plj5nk6hiGZnxBejEktEv6tPB/HP/Kk/6LDriw6LJRXJx3XM91nPDfU8EGS
Mwbs6XnC6IGylZVnicH56977RJfkGEGKh1RodjMSgZgso9tMD1MDZxtTfZWrEBEFtl6yfC9ib4ez
Fs2h4kmtbfuZDwzOCPmA/2aZCI9yMgC7ykDoYtZniKFaFUdGZqF439/dd2DIxWwGi2QjLZshbOaA
xSE1WXrEN2EgwGseqOLowfwgba9NDQm58Lt7pBPhLSHG352dZJevxAwEvdiQ2i9mH9ktaJHgMKcE
VCyikGOLD7ZAWtl1jjDkdtEN9zzawG966sPFKaeyM5ZCVqI/C8X6IKPBbNZOBZ5bseb2YgFCnQek
WoCf+hHcwnKX+7tOFnjLzo5q9ZyMOxzsQSq+OxTB4g1CYYgeTiIi+Sx+GH9FGuthK5y+pyQrtFc9
RGJoehx28nt6+QIsWkXjh1j0v95i19/Cg+eV3rr9/d1ppDJlAJEku10lxtGw8mZqABiMg/Ppe0rc
POqRkdqB0RKL8RAooriEsG96F7r79fi6hTc4M2S9BLzgH1ntjvgigukRIeAHHjTJxfiUJA9byNrn
aAPfIWRX9Pudtt8Ve9+P5KxfyDUnIi4rnmlcBUYb8qaDx6KW32v58ndkxNGDiBB9oHhVMKu8flTx
KVAcJuqr7GA0yKaT0+EZMaHKzPvOaF/n7ZP4RlLYotP7vsnhd2c67PQ6wXy5HLbbwpfD6CF3yVn0
doz9kEqLYj6fAqwR37r4brdJsqcf+F5lSVJG9PhSJtlWpdAMjK/itCdg/iIVcXhrQ0XaeST4j8NL
755k4WkNHUnPjIgwkXvyCXEkukETrO5SCzz5LCgU+K33Tst6XyXnxXv+Xtxh4lm25nXvmOiE2E7+
blrSnR0hRpQkmL6C6B3h5aeWCezPj2U2tPd1mPXq0InA51NYXPQf4gvGSLFv/UxAs84BvMs3j0CF
Xh5KwnXUrLw1ShhjvWNmHx6KQf/M5D38M2L4K5reQvDGXuTd5KwSne9S9ABshFReEu1Zt+t/xPYl
uu2hDEd+e9xNRSfyFtL3Q3ZIVw7a/cjr0G/E824IWoZlWwk1cmMWGToV00bqFPvu6T+85csDDycY
+kYZhC9FgAdFzaNvHWYr2v1Bu/4nNreBAfdPNFXb1lCJHQvlt/UPRvfKgVKmNA/oj2pP073zSDt0
3kr/Yk3v6cx+oJqcRpRzCT6T0qdqMmsJYhfP6OpLitzA75R5zvDTceI7qRzv6Ih4pYwa278RAWcE
W7AKa1YrygpLvUAaLpqDm6TZngbFjLA7r10doKu2ofTz7+3Htk6AzQplyt/RKnj4xNGDl0TWH/38
C+vP7tifrvv0U85nnXOIEJoPr3r0mCR10JwaDQxeHKNGJyj9TaPUNCIW/qxOOToNjLnefoev7i1I
PapbxqB1PVIefRPyfJihPZLGvOXdNzvLjG3SO4j5pOY0oLIkqjaHAWKUs2x/FGhkveaIT/bJJkiW
MeAOpPlk0qhQV6QIamOSJMsg6PSCXq+XxEnvLoLmV4/TFknjf2iwE3B+MuXXNgADniZJNsnS4lJU
GPRENMxchEIkveAp+OwggjhplBuoFORkE8yvnLd3sXn7yTJJJvMJ53EwCRPaodFgxC8OxjgebTYc
Y3fhcS7lvThZfqLJchIgypVODvYieo8s3+2u1rDwkYHKaDTmCXQL/lJHL7wFaIjhKmgJc4hbCCJp
+QKCzWEWc4Dxs58NEpoc0Ujc62EvxOiycTCJxVb46B9dkQRdnj6Ye0ESx81hNOL/fowqj+LTfBEd
80dRSQyU7aI7nffmc5Y/qonee6FUwFQVKuSuDLXlKvrExBkCFokXph7aDIU1FtVI85iUnNN3Wg/G
3pXarShim95m6cjVGoooC63lCgxKQF1z91dyPP5+BvWgGgac3m8Wg8HvhwfKJFK6ym4FTF9eeunw
mNwdcWo7s2tAArNYv8XXghOkDUfj1Mq9K6J4WoohRtl3hljxv/p+2x/123ckuCEuI2L1klKG/i38
XrHRCSJigd1iV7Tke/kgfMuJuXCm2eLc+UzsQP+ypNY9RgjlgBqYfZNxpgKsuHhxEqCFVyEjHlyC
+NiOj/6TTXYKklEdoUyiPqSsVnSqU1CjT3Ag14zqygsVP9u8UERkHkBDwXbYN+pzyzOMUI+bd9G7
CcyvC7G1pe2b/jZ9CzVmpvlqvB9NrmyihMU7T5JgE6MGYpoozE9Ka6lcLgn3sfpzESwZzBH22aQx
fNGE2AQYkZ2A0zUBOiZYk/Em6CVo0JrosQemGG/LzSicPCW37U02navYYaoFmFoxe4qNhhVF0xNG
w5+yaHk+tMpwJPaYSBh/7ffX2c/lhE68PDq5ZPf0SE2mt8FRNMpDNF/2ONTYKo3NNWqeaZTQdhAE
HIWdZlGiU2NxJiPu2ig+o1Ru2OUbzNx5MJ8HbPZ4MhLtyB/EQTDZLJOp1xhmk2SynLLpe+xA3sdM
4AcxEaDUbwwPy5nUDe7brO8RWk/Y56kCBu8pmZkwmaTy4jVDCV/6j/q8bEn4U9hC8b4XBB5mNAYl
XXry2M3GryOaSdkyQWML52IzwtgYxSFzFG+WXIbcYYstRiwS8i+E4U14rXNMoVHLSczYYP4308ax
2OVJEZliCcqd+9O1CaVMPMhUg4GzcH0q+soZiXw/n2HeSizkTXVmLTbz3VwJphuxqbH40mBPqheq
KOVgekVc+p23VJo5xw6SWufeCHGSHbxtCLrJowY57KLyATyolpANbK7Yf/eecgyeiNrSy7GCl8el
cQwI5x2XOUk+cJWhvxOwmhEmg6D0avYPfOVE6beT1JGjJ3mm7PUXavlqZ+1AUawRFRxIR1mPHpE1
LgMAejp+5Yc0h+U8D+pR1jFHkHSKebyZbJi2Zvaapw27BwkFiLcIY1bEpBG9AzwN20N7MAtvYrEO
Gztz63P+P0TbF6OQkY/5TjgIuw/RZSeMRqPZbLZdhN1uyN8o9I1FNor3g/DkNd+NB6MQ42rQ3fIH
dkqAvoDaoGBaCu6xHbBAGuNqRHea3cr+Dcd+/4OiEQpuNpowwQh3W8YM7Z7JtCULbBb25Rh7N8Tc
nezjxhDkym6/yz9YZRoqTyjp4kLEYRiHcWMm+eGR5ckbo1HXD8NFH/0/7Lblurtodyd0YNANw33X
Z1z82dd47HdnC7/dHYlFlz/7i/ZgAX+KYDh4R5EhgyI4+FFx/RFtYLClPhopfhi5Rt8dsU66fj/q
eH3++Jbdfh+Fqdsd3UT72+9jfiy+LpwdN+GjknrecMEX5GzmR4uFv27L7toRoeDP/pcv+3wHeTzw
Q1/QvhIeB/3WXBnOZl0Mtn4Xmyfsi76/WMtZ6HcHVL70/Y+/6Lb9/kKIvoyoGcKwfH38WTcc+ARy
hej2KVh1odzdAAcH4+Nw63W/X/uYKPzLr8WJvvOOHGBTN9fMsFxUTCpre2OXDzDbIFsSYdlt1B/M
TO7ZXNasK6d5Mq5ebY+DrD+rfYsH9ReNAwBlaYTdNHhisvpYD+0Fdwz4aNGuAq6aIZ+Zf2wT6kDK
Ae93aW8R8pJptbxbZEtsa1zaAuMrbLTf7k0ILve7YaOpcgZsWbpXyZZlz/thf7vnEXCTiG2Nd4Si
YFiHLzTkCsuIBbPH+YCfgH1E892v9k1+o6B2htGw3zzRGvODblDkiKG8iMGC9fzAJ4SluWZyB9s9
rcWNDjbBpcPO345aTF2fupnSL3xm8sZ4rNsYsQxDGTy9Ws4GVdA82uhGVyglGsOSKrBbtwqC6cQh
WHNYnLxGCqXBbDAYmD5Syh+3h18+D8KIL7i/IXnFtmvTX/RIFzWkiym6+GqE1MzHkh+Po7Y/mAmB
pbxg7Q8GjbQl6CPP/jOcdVmhx6Dtj1dySDKIYDC7jWOKMU2DrS+/WKshW7BRO/3mQyxdTcT9EwqC
3x7EcTKJRywbnxnwtyOOgINIGIpRwObyByOWyUJjsdPjRcYQMAUMIqvti7EN24uv/tlrszbHs0XQ
1QVyZ9Z8EV4vNtQdK4armXzGH9N/dumM2OzxbL1gHMOZP7vK/R7WVtndFkgGxT/0fBQfT/rs4cVX
t40Os1jowYr2VqL9RZAe04iFju4eVPHDlR8r0MkYw0b9BKTVHhZIRMaW5Vai0tDzh1gvCuHz//6a
KJH3CZXpiOlj8lmxK8FIQ5oj6Th+Gs7UMAw588KvAw+1bruYaM3ksUDuEo9L4wgZcQwzouQTR80S
PktEJPcIw1m7/+5E42NwkGtTtlXxjm4/Nm4b0jy/prAXWXuWMKclpOicpdd2RZFdKyAnX/mGD5LS
UH0TzwgV36Rdi3JSjBysQQo6sXQzwSPUa0OukWd4//i5xjxY6dVkdR/FgKrCohkbyMW8r3xwQ7CU
iROAz55gDneV7zQq1ufJbXrrwK3SObJoW96twz5kH1ElRHwpnoIVSL4c1h/WNJtIj8BNSdwt6wU/
Clv67dGNB3Y7XCX8B1u0FzXds0OHqcJhyA7sss557uFbtA+yvV409wB5zFtYYBKrfUpcwBbejoM0
0b5ey1aTjtW2j21YroZdsYXnV6zDjMUahoiaxltTeuOh1/G45Qsp2f4etnq4VyiV0Dj7hylC+/vs
pWIOYEx2LvjfTtLt4rFuLJRggy6DaUSb8JNI9NshEQhDzMkjw3KVaMbfNq6TB03KBXKwcWuAfxyq
bQIc7Reey/ndJ+UzWH4CHJhVY/tmHkERR+6mbiUP4ysc92QZi+Lr1FY7VILxyVuT3/AGLikB7/m8
nPYHfQRT4Xkk8Ecd8Exv8frKwjw5tVP2P/mdJKcG2VdmNT3ZN6Q6oYqThJTa0DoGGXluJSlAvMEK
C75T/ByNB4GJg9IljKgn7p3Hqrj4j6EuTrT4TQpS2Hw39Q+BNsDb0ovUiCaPSda7czFVO8ckWLHh
KFjSyJpm3iF7F11UwADnkxHfo/kTLw4crbitCFowA1ijmJmtcCWzAJJGGdnxLvoGfC3GCp613fQ7
+kIgDB8eKC2cObhT+K8JB81hx+ny0zlhwN1ClSZPYoxbvE8L/BhxHlUEdL7HR+/UoQRSCHCxB7cI
FMEx9CfICBDjcbOKUI88UP9Yfo3vlVrJvTRQRs4AZ2eC/kXd2eeQgjpetc59xaNQWM9MXnNKnRiy
CNx4jCOgGRgaA4znRYVsw4jHQFyiYpT1i37jepnCFDp9TE4Gqwzyr2bdvGWKCTY94V/CiaLKBNV8
N+/YXNtmw6PAE8fF8d2YaIh0W2D94J5CMVfEEj09UViILP3vDkurp7Y9dWRPvDERj9CR80oMdyUB
isZ/1ATBKrbM7uVNp7Qu8ugbZ6MhyCn3nhH+17b11eAKYB2S2IFdglUO24zRo+cZy/tOzIrhbG42
3nV2u29uRq0M8U14S+w6xN9Yvb2pGafh8Nv12JfNl4ERNN6exrcHXRmd+NUZJtw/dFq9z6KCDPsk
tYXj256d3OKiS+gvjbVdDaZukoPG3xxmbvcEkg2BJ29zc3yYgb47vyX8K9c3I5SvT9C6Tq7TVo/c
GTdSR+6E4l13bM5VT8+EOW5hf6IEw9V5gG1BZAc48L1HQ3bduZJUFd0DK8gCthYhQsBGHm6xru29
O5cwIpDorVgdrEWpeAwWC9MYkPccMCBRGhZBK8yJROrhAU5MyH0BF7xj5bC9KPGP7+p/but/P+zv
fwq7bu+Pd0YCafErCvt/Xv6v3nFLJvL9u/iP5rK/v/8ff3o1aSoBXf/xK3+6ghv/3rC3LtZ/euH/
AH+G5b5BD8EbUfwtEtx88//3w9/hQ/8iRN4gYv7z4Dg8Qk3e9R/j4s0FvyLirdZvYIlMymq1CD7/
LRreMn7Tdce1wCYaLhFv9e8YJEXTfjMIUutAl1RHNzWXq34PhysAlMAugcNRNYeiP47r/Ffi4XrL
/pOT0cG5CO9Tq2WqYEsNl+g7n/8BiPS6qp+7pVgs+nR1BOupENY6zQqIN/IKnuuPS7btDalfWi95
1k94cz/nDpyTC5eKuO+qlYu6cHC2WeeNSXm4iwrV1esCCN554ks2Kaj+eOSe9t6WLlA75UE+JYAR
XC9nkktVCCw+VQf+j9xb5QbxrJRfl/f0aICpOa4+1L27QdzwAR6oOhurBaDoWZq5uB0gw7XPdEy/
nzdnam/AU823H7U6O1h6Nz3TjkLhB3EvPuOVa/YKQKfp28J92bxb63bcXPk6Bmc31X2rRbs/HxdK
5+6mHepg4te4cstaBwJYwKQl6nMdUNLu1BR9UMBZ2RSfN3z9cW27J4Kkml5D0uZQS+GW9Ul+TepV
Treet6Cu3319ZQHNtvvNFz4XJHrKm45WUBWyeZbayh2v9Tn38lq7yp8HAhYBpue9+Djct3bMlzya
OQEvx941N/m5+/Xy2uvkq97gSCZFXoOC9kVay/lNx0+tR+9+zQf14bKx7Ce+LCiKxFlTYT5TJjZs
VsWx5NgE5YlgSzfu57FzrdP4mZKVYb1fMs9BdNVmWfillm5OLwVmiDM1C5wqAQlJid7DxrIYTEvP
HC97qkQZqOGR6Rm6kPKgLCAoXvehvqhLoNI5UMRV85Sl6cpT2cqk2XTqXtXzBxWORZ65k/L0elEr
xpYfav95VLZjun4IKiDNP58+ZF5rzhseAq67PCrCzVRKpJpdKq2gLAwix7mn1IYBERZrmao4m58m
YM9JYHicnJpl0irKrqMSbW9Bg0iTCtlQ8Ej5L4elXNVaU9rV2juuHV6twpXpBc4rBueZeydYiO6u
0b6eVhPlcPgE9hs+Gg0K71uzTnLSCpqV0X8+zBkkHxCmMbBXx+ynynFDiaefddNvStHrQKy8x4GL
fl1JAuihoqR8Tm7yz4BRMLZ3oCgXyZsvBzpNksxf+XnyolTio4A4/9VSfIUMO3E9vzZWsSIntqRQ
ueO0KcLBVn41yxGohXkq5hcgtv7NxcdfvwHGqm/KkKIJNDf+Ge5WZnxfql76xHX/YGDPVzbJT7/O
K9Y6GXCwaSY/vVXubOWPdYWWSgt+vrIilaaVHXOfIogTErSKf4E8/DNYp5FOJlBcHSimTRU8uwGE
/lE62dbjuSJhBr4PEyGzulqxbqrMk+JMftr/g9D+JzEXRO7jF/qxAY/+3ppFJMYBD0WG0z/IQo36
3gYli2Aue7NzK/bNoXM567YsHlWgQoT3v6k7r+XIlWtNv8p5AUzAm8sp7+jJajZvEGSThHeZQCaA
pz8fqFCMtEchzbmci93a3GqSVag0y/zr+w0VPC+L5t//Wk7zf/trl///H47gsZikZBqFNxkGR575
RxZTdu7Z7f/haVqLtun/eoPInpBl8Y/51zeoq7rosr72Vtgo3+Yqfi68jI0dP09NkGGr2vbbcmb3
R2wDjcdulSgmscmd4AP9+/dshf/ipfgIaT0UYYzsmH+RYelWisRyWyB7ADiV3x9hxZwi9KTr5fVg
rSBXeVdfLCv5BlOrCnnME/fX8uogFh8EMB18jZiiHK+VKbr/9KD+ufX2t5Xwj6/uLythLHIjGU3W
XVV0NCiNu6KN2aTLVdblWKpywSXLLQa1de/C+/5Pv9/5Vy8gcPE2tKwIgw7vL48nmoPWwX8TF3rp
H6WQjOQUAHFHOXFTLts0X04XPszPTDBfq6KLjMJPZj45siBKrxgEZGq4dr4dPNY8sJq4Ef2GR8YR
lWO3ZD9bfficxXQ4jKldAtsMswlu7MLiIhmN37gH02QCAGlKyBzclPVyTSy3fO4zbzm0d7COb41q
cFZJzTEtNa+u6oZD7eMGjMtbHeAElkECgAi5HVKLDzrR9z9XihUxVGguW2y5aqw8RIKvfzctfxcb
WYeXTQQtkwB2pnvn1rh5RdgqLaeoXp7B8i9D8d67uEstbzVfLjtmFm+BqO3C0npv4YksV4dov0BP
POJvuoeGy9TNclkVo3qevfIOVsBzN37ZsYOUY+BiGKJ4O1XNrtD90XT9LXMYt4whf5gJlqS2dYXC
wcNarp45QLQ6zXxZ/Dwy74z6/E/K5BD2WTzg5dcsi/gnojKSRQTdMGneMRS3xBzBsnAxvXDgBYTP
fkQRnWs4wqm952j5W3jj4W1b27+08LAf5P3+3CU/Z3sW8SnVcvluxl8JHdd/+y7uEL+DKsKn9O93
qm0th+xfTg02KQcxXuMoNP2/nE8hQJR59AJqmkskOCj00dJJHuaQr9qCwYzcQcKc8JJaMzz6Yf4R
gB9J4+YVmCJ3PY8im+evWBrAjFgwy0PAUuXerbOnyfHng8oILqE2sqqXvX+XSPNVgslV8EyAlynM
6iM4VLCopin7AGrO2QBuedWb1a3LtxrLY1++dQk8odefTaM9NFm28zLrNimIQJplzAxIkF/lpKx8
qqoqP/rZAOtZ4equ+FT7jrXleeNbZDIm1jEszl8pl6e9/GRmYPEhgukHePk4cv38RIyi467M4mXp
SxZhosKHqi5fK8VSFpo4qCnNx7KRZ47AbP2zuKfRZ8IwfdXjzkktoh0+3XA59gzofEbj7YRFd0yI
55+17rVf2vXnlVeke22Gjz8xCXwTZ9X5j4AX2egZkVoTRc+T6T2by0eyxCDCYXWWWIaJXWN7OM/x
6yMur2DxiOsViXQwXNxkueVgxe5/NqMNkWE5LXRD2Ob3D5pXsnIqYo6Jj9bQf1onZsktW545ZTaM
Dt9kR1d2+aLNOVoqNT7XIj39/BcAYjlrcw8O8KxaA/5kYH8spw5wJMaliSiLKPnEZmOVmca7M7/i
Yf9U12w4/o4x6XrvkQb7kzzWpM+Gi6t7E8GgwC2MV0EwtqpafqdQ+KvMUXpXaxRRJdzMnygmsvNg
7Y2vvceJ+LNNG9ucVgHRV2sZjEIl7jru8g93OSiK5Wwr3OWPHidpLXAmXTbSmCHfB2TYC4hfBr2u
6CdHWbII2RAchkJtE9P68h2DT4brupX+88/OzoB4imb+6lN9qWxB0bJn4Q58VFGZX4VwnkSQfoCL
I3puTmHXVITEfFHpK8Z475rhhc3PcxgpNE3FzU9AqxZzxViAqPMBbgkr2MWsC+Zxef4/e/5/lMD/
69T8n7L3/7ccf//V3L5XX/L/hyyfo+3fZPmI6cV7+V//+1tkf97r/3r8aoePMvvzT2k/P+Fvab8d
/C/Xd1yydB+nOItc/++pv+UuKbwZRYz/uBQBGCX6uxCezN80Aw9VugXyij8JiP8uhKdeYHoWQni8
0BnFCYL/SeJPIWEJIf7PsR44lmXbvATTIsgwLd9ZKgP/EHbCqFS+02FJ4NuHHGukvlHZfRHR7yXk
xamlkGSL/i6oMn0FcTM/DGl1rnJLXW2rCG+CAHEFADwKdLEz76VhXwOSdl3o+JhpMG99Mv4qx+RT
FEV4hMFKNWB69SdDbyKIhevOKZMrnDbn6Bsu+aGePwDAj7fVSLW6mbEuceZPxroJgZy2uaZA5beD
HSEhW74Eqx+tMR8ejj9fktBR4S5wrWj8ogURGzx0DeCVeRIvtriODM7eJrotfr2NZkZB24PeYFbT
UeETvu7M/JP3F3HN+McR+9H7IuOlCTGtZTQw4A90HWM7TodojF96n/HPWQYecmoFoYxzY1WRTCZF
fnICskGpgMcNcsz3BmVVZjPH3gz2UGyYaY13HvnYyQFRiYMWfxj+LHcybC1u0izbjK2+q5o5ObWM
r0Hv6KJtVms8VyywMHFZ3XF7WwBgq8cqH+drHZzaNN8W3lw8OmKfWErsQkzHsISZ05VKc72ZXfcx
NudpVUI/u4jcYXxYBMPJjwtCnVCcmJem9m0DVkxi8zhlCnPinEvdC/F3DZx869pdQRYA58fIRmeb
h5iFlfCJNjJxES4lCAtbmDbrvsRTAwu6oxcF1rFoRYX9YTNse7jycIcDVEJVgw63AkSgndLl2rW2
VVdS3m/cN0w6ECdnkT6afQ91u3j3iJlilbkfTRBsg6wUt2ZReHBf1bgevoUXiI2yiychWhqDHmzF
KXAkiHJfrcyxf6wEk+qNh8S9iZI1ixV5hkF1NK3NTRH65RZaLS6PQGXXVV1B+mLMtGlifeMsqKDW
aAk2Ur34shubjMQc3gg2ngEej9byYQwGLlzpiBOBSB3GpJLbONc0mUF4xiAfbpAPJvm8niJ+RmA9
ea5TkXjnHo0wQA9RrSxgtw61A37YWqfumpBJSHEu2ALEF919b0dfoWaZNBrkuX3FcoFraYr/gBZ+
hYbKVrIpYrj0zcYke8x1xdpCTx9516lLH2cy/2zMsVfpj9PALZsXgbmJ1MxIs84Qo0eucWzta5ob
x1xRvU6D6jD7H3gd7IckxyUdqj6yLI3St/UTciB1N5fFPWPKp6YK8WQ3kzu3wTglcBWlLd+4+lU0
gfiPjg02XtsQE+1VnDjPkJShdHv3eUlwwqD8Z5SjR2CFZYvFlihy3sbc2XQxhTxNDlbMhuUyV+/E
fzrSEIbAuhZsoAaLIPyHoYIRIo3qzVZwIOyWwnv1FsS6PUsJVhA8ordJohCw0wwaoMP3YtP4Fu0w
oxsCPNfD9ORaeOXFZfk9VxT6KpznCi/sFto4pcsYi5TKQ1TKp3zBsOF5qI7YBeCPEl5dHOLWLUCt
NTaK2NikzX4ZQ+YR3qR7GHP5ttcTw9JTN1Hp9F/COd07XcgxquDqFUaGnRH0h1UDmWITQp07t+7G
T4Gs5QsptRD6AoalW5n2XDN4Hn0U7FnYuThwevrVCcNPDQy2dgAEWC3GyjJ4s6qqPEhMCDZlNDxF
0zzggANpUumZCKEAkzAIIkc9r+o22KquuM857y8Zr9twk3rn59bFbPrzxD+1M1e7QGS/ORxHazsb
eFP0ViQYCFGvdhLcqmbcpTH2dLzm5uxoG/hdU6ECTDxo7JB0qp6mf9mYxxJv6k0Qt+0GxknfQxrM
u5RScQ3V17C/OTMYfoqIi5K83Npi3tWTjja+2wUn0012vQT70o3gOCeCWOteztCqC0hAYxUcXLNH
/Jtlv8xEHDA/pI+lYXDXNAmdFGsFbDuSraFxRiYcXsc40G+d3mYsNWz3Hc6jepDncAqfY9kOK8sW
t4ys8SIMxV5u4zfVTBYeiYzW9tA7V1qqxwgm8C6IxO089L/ARTbwtXLCxmog5vepsPoC3ldx6p2B
kYKFPybn4Joq97Gp4OMOpX7q3fCr1Cx1G3rZkJfZvdlbiMswT+HA9tehTl6SbMbKIMy+e795Y85f
rnoc1rEaiN7qvh12ceQDb5tfo7n8DMoMvp5xMmvcn6CTuOyYdBjK1RQMHGU1koo8pfKa+QwkRe29
U/fIJW8SLyIoD8dfrsJ5IMbSK4vxEGm6Z7MgQvfyaztwkIa0gYtUkBhvrTivCUFT5OB2SKPWHq5d
Zh+EoZiVk4QApeucNRjqlcLhcjcGagtL7FgImrTe7K9L1ZknHF+BCkzX1O2fitG9N9z42TQL/qPV
S0zZizXXrrzDcmaVj9hrpmE3HyORl2sibnudzMYFiGoJk6E7xo1t7UM1v9RYSuB/kOBgMrBDxuCm
jgtEnIDjjo6uhzNjvRfaNptyqGhPajfdAmthM6b+Q453KqRhPK1LxBJBwhxROW2G8lzbsCYUeWHd
9uYhjuP0YBQKYEBgdse5Lu6GqHjuzabYwABiWIs9PFsRUTy25LvQn9VF0QLBCAZnkAqshOVy6E6Y
LcghY0KjN+NjNH+O0aS3kcLGzzelvVeD2HqIBMzT6MccrMylcUWvSAsZL4z779HpKG0b01navmS5
QqocXFSrGSe0jI3uQK/lLpUGivDJ6bZdjKtPHxj2qmzKC4ahxGlN3Rw6ZR1m2wW5YfmHaYBoaZr9
NRP9bw3nZV+L+QGeYogppqKOo3ALnULY7yh7k8qAYF30CjbUi56tacvRma5sA7on7RamlfR4jWw3
WdSeIhzvU4yd2umriKGqRtlYbsEzLGfRQOl4fui4CjbF0N+NdScfcTLDOnIIun2PFWEtmO5ucFbb
iWa4ZKSba1MYYmP3Aw465fOAV/lL3EXvDlSjHXX2B3KjxSsDsnkg6gtfYH/Rrm2/8o4M9DPJ2Omj
XlLtfOHVc/veJ9O89nPu/NphSNBUSK0g8ANG0XdOXvabXvIRVIE4OmXwmbgNJlP0GaQ5nvo0u7jR
lOxB0jzUQav3kZ8iUSimW8x6niujx9faw9myVVD9WV0DuhbgO58hgcZdMvcoJN0vekg2tDupjip/
H4oJ8I6ARO/vynCCptelh6CDMOfmbY3HiGQQTbfMLsHPWnkJ2sjcVqfU0dBC/eauTkFlxO2tQ9Rw
ZxCjr7wwe3Ayi15SuWoVJZnyXlnC3g6C/nWQDOfKCa5ANtZNKYnsWGuYctABhE3wnrynfa4PgcqY
L/FSZvqAHNVeb0HYzIJ16eP1YXlyuE2t1topAn6HFHujdSx2FQcoYQcBGpTIZOj3iuked3DPppyg
4BCWK1htnFhkwUBLtsE4hWsov9bObM0nQ+IZp3ikW79x0a7OsIHzz2Emzk8rH4vNymLQSkyoY1Nl
70tpH8usfglQnCRlsfWlrhlr9G9oJ/S3ZoImBNwJLbORu77fWRriexX2GKEl+YvAnpGjVO1y5xKm
uGSISqEYMZzbtkvce23cdtlNBqcXY09tHjJJ8af19TqGpb9uM8omU1yaa/cBp9WMs454Aj+/BuQ3
HE7FuokEvc6cymVrOicTnOsun9ptEkXdc2/0qzKdnqBGM0/cBdVNAphAtFSVfdavI5t0N3qP1NU4
IdJgPeVga7oKVjHwEpGbHpUK62FmUJvG3z6Q6SftE4S9LW8QuUeWA+f1rI82U8zR+LjpFSU+upHL
WDMQwG0QulCFsluvnpx164/ohYEigG9DLl73wNZncJOFpr8z40DUS8ijNOwYxZgkGmjI3xens9K9
W2RU9xY8jBrQyTC5fbAASUW1y1CIBs6D/0e6963cAKGuioPY9ZEz7p2wfMLDzt8oA5JqO4rbYaYk
o92qeKxS8TzqZG9E44Hze9y56USPrp7kyUZWEufflkzQQMa6J2UreJwLc6ZUi4EB6cleUh4hEbjz
DBq6SRwx3kT2YUwxNyBWbJTDsDwBjH3QUfY5Q26aNAScTpYhE0yuS2MZAkQc2Og+zhOEw6MPncxw
6+lktNaZ9iKzRnw6u0Gq594am0MU1+vMxMvDLOIHabb1JqW6xgf32Pqz2HiGuLMn4zVr625r+4Bv
vcpmVMBqHiUsOYTRk3doRwswrL8uMtN6c4zxo8nVn8TCVmXE3W7bFCSGGQ/FSSKEHy2e4xp7LKd0
PuiaNGV4qrOGY2Y9dO14dvPs0eS+3dKeS8Fxwl9wqSp3VIs8lX2lgLiDLGP6OCmT7eTUb3nLc7Fl
b27w+ovXDuxJescOUQ0F00PvD99B7aM0L0uk2pFWByQJlAx1YOx807+TgOA2VjFz2prhC6cCRdQR
EUE1pItB10wHB8vOEWA0uPL21q+GClqybwCDE4cGVcSxSTA4txvUiVy02HwxAEwWjMsSAnbc6C6p
dz+WMfKyUF+dzOzW1XnOqClrMNl3TmM+TIcqLMgnfRYFRr8zTyt/sfLuSQfme+BW46F3p+QBmgSS
pAS5uZU1F5/Pi17Xri48Zz14eDV0ilH8wuRDwf11KzsCK1VglkmBNdHqNY7s6pLSjML9JvIuvTVR
kg1JWENOy3XRGevaiM+DYSebOUi/RObLwxQyYWz2RCbcVLjZJUwboqhockloPXY2nR0K5ZGhT5nj
0NbHcw0QSbMaG0K5IBnB6iogkWFT7qYOk1k/hDkyu/eW6xKkMYVvcgOLiEdauR0rxY4/8ppcY3Qm
0L5ZzcIZMoYSagCCo0o/heE8ZLjJbWYK0rs6Tm4SFvkpKJtjGALeMDWv1QPb1lvOPUxku5NI3ebu
sTuLRpxzIfVOVu4VR0xqvpj2rVyWAF3RAY4b9mMITDp4wf4F/CvbMnG5Z6zu4s7QBIFq7hu8Ujay
gFQD5HMr3F9hY/wxa+PT1pfErOJ1XjvRfrK6Uz7516kgOfAx6VrVFOWIXywOGfj0skiKrZMVb3NV
2jtNuo0pxIvR8DwNH4gm0q2gcskAm2PpGck6E9ZTWA3349wlW6oZjOT4/GdHvsH0anl0sHJ9SjWc
0WzmJabNi/kQd2QVUpofeizM0xQsrfKwArQm93GSMMYfm+8hYH/rBY7sHQ7RH0UrKSvZ8x1GjJSA
KGtw/5jkR4CrlYbp7Tt3VWIx5G+Z3cppHEDXATaXNfN/uHIQzYnO3o8z6XyF4+NeMeKWJCDCnfBL
p3EODBoYcYfXyIxr6cloGLNS72xfDDbqSF9Uo2CcVR84tQHMd4CG+eOHSg7OZF9sAsU9mNzXcDag
GmPamPmZs8Hx6E1TCGEtIDnLE/sIUIv5kt4NNhHFqshxhzUcv9u57d5wg8g5AtS+rfDDwydjn3gl
bZhBNnuzbGgYGMhXBDF0Iud9GcEZbnQhNtg8ooFwDiEGLNw06XbwXhvwQUkPkLyhJXRja/+1CbPF
OEh+YSchTrmvX2YLdZGffTZctHg245ldhlWCcROOiBRoQGLK16GWzINXeCRlqjkNPd0JW1nUVYiO
2WvDLgx/h+hECCB7Jte4igSM6c1szwon4LE9GZxOXRbRCdg6flO9UHHixk/WavJnHPqwQ/RlQDlL
/FaGdWOMy8eIKz0XYkWWX1nJlvYBOA0lQVljdF8U0bmsQoMr0mGkOsTGc27fUseZz6URnS0psoMD
gC5tuZNaYE2r0PbTncRdmGshrvi0AKjyoMdgfJ1sg/nJYd7iM1hCJpquveDbxiCN11XlHkoY7yYO
YWP8nptk4hZUJtTV+JCbNEvW7SVQIzDLfsktxHio44Yfb77UKbb2kwpu+r7bWL0LUs178CAVlarf
hj7lLfix8SbWNMu4Io5Sc+eEJVLUAb3v+JBXZbryR5od4PSvtNX+BFb8XYNixqcxJV/kzzVHQUyz
5AEvnFMJqHbr5jDVRuSSukEKmVIoK2aNULICR1HYetcY2MhUNJOaxz7TjB3YtbXVxblyOWcCCyIp
zhvbdvFHScXc7CmPfkU9PD7QoyGZ7mqcmRHNKnuTOOVz5hhfg6zQReLDswrsNN5qOe0nj7yomfMP
z0CkxqsB9orcdTZfhzJ+tyt1RlLzhL8wMXzLb+LBQLalMY0oE9v4gOpszYIZymuox2+JhGllSn43
LhLY9kLh74tYbpuFxlkn3oDpJyAQpRWFU2e8MQZz2BUpJ+KUkPjLjgNA7LRHQBt28LEmixw6CAJM
lipsGocSJ2UszyxM1TfRONxmTlMhQlH9gcIJdb7Eu8mL+kWA1d7UpDeY01KAVkUNZxnXKcNiQ1r+
owUPH+OLqDng8/pSUZ60A7kG4T1v8OWh8r4sZ7EW2jKQusXWsevPoH1fSbwI8BqKUrhQNonnruKZ
x+e0CqmVgU5g+nRi/CplHuqj9afocrWmLs0AZz09lRMt8F7YAUTPd2V6YlOWkLebTHw70WBuWw9l
s2/trQrVS9BC3sssRMr85dg3n2o5UocardtJEruLkennpGeoIpKnsAB6lX2WGUjIqjmO2JxiWn7B
P4+xfuFFj5RgNlFlyW00NIimXAgCHMfNyEhKljDhtvi2pqkP7Sj5boP8l7ShleFnGK/cAXz5YCh9
xFLOS6hnVIPYsYK8ffcrSWyxpaCL+oDD2YiHaaOywT7EpFOrxn5AzlJscieBgAZmIDAYGe96XNjC
dpfmRFCZh8wgnuPwjB5xUxkODJdhfDWT1juU0fhpc/3xptvS6872kHN8FZxjBlmfX9QlbkcpA354
uVbqxozxgvTBRzpx9pW1kuRXl8xDheV26tsbNfvN3tWNSaG921pGiq4scasdDhmPpp+LXTbieOeC
fqcqgVt8A5TSdZcLGR5G6rAigvuKNHTN6//mPmDkJuVWaHNmVPLpt4kiMB+pljcTDyQcCfsTeQly
xjasGrff3Kzmoxp/5WOC9jIxPZwlCau4GtYqLZyTaKgkpU2D0yYZo58CLbOH2zZSkHKQjYDrdsGy
ck7KovxWanQ2olXG3pWkoqHjrlyDe8Qwa3J3ifDFdxWSeC9vto77OGIQwOAAwzE/fF5lo+EDpbfN
opkV7xWQ/OdfqCnMeyt8cXRD/toNTxk7JhCB3vOKQAAAuUWTaBQbduBjEljECAUbeszC5GiYsjja
M6s/WVxu8EUK/Sa5DD4FD294ai37gi0iCFs6JME03edDenFHOsCgoteuKSjoZdVwsHo6vvaMQs+N
STh+RxWOR57jlDsl9Yaioc7pz8yHQhdbryU3jEtr46sx3RhYgKnBqLaBkd2MqTjrsnz35vJJLs26
WuLRlZsBxauG2EaUbbGtFxMRRz9hfaAhP89AMAtvX4VZdOv3RANJ3JIipcBvrWfEWmunpHBblEWK
/BeVAeTYX3COaTnFDYZxRcSEYtDr7UCEZ0OBnubMufT5tJskngKxE2zgcVN2FN1j5FK3dmHYrVNp
b5uSzBfrb7wHjbuuw3M1oPmRAV99KWJ45VNo/Z6SGzMNsSiekNdmOeUsfsQlkeiD2DXPcnx0fUq+
kRtdO3PajUNy0zhTshIU59ZJFt63WfVAE6HBe9Zjvo/9DX7CeIg9FlDXuffz0J1jekiHFqeklZn7
W4idvDeOk53E+it6CofmSjnIsVjPsWtc00CwU+f0ViZibw1tdgiKipTBrI9+ILmAyqOI6IWM9b4V
YlvmHdnjwFEqcptLKbfZFmKXQBA8x4TVQgH1IjFeNTJ6x951ohoWvuo5fnWmnFfU+XsRlh/NWN7j
2Ilrn6HMnaU8wkiUFE24nmvqSaZQT25QfDU0fTdwil/SxCleqGPU+yTlYWn/bWxdENqzT4TBVkfZ
h4u9lcdnTgJoC2xBXqRzQCVF/dADL5U75aYv433bcoKPOAGmhW1ixCo/5sq2780uoIyflyQzkCUK
ILspI11tmJDd1+1WOdmXL3zjIbo4Y+7eZE1xciwCIythR+F6Bw/6j108THF1pMlMD6yzrW3hOo9l
akW3fRT+GTt9D7j8fu4CGLW4ssZ0JlZYKNTbdoiAAesLpnu3C7o8CChV8Me6s1u9ygX9x4iS594c
vas19XTBOAX6+k2N9h97MStJS+iPSanoTxh354xzniPbsIlXsSoo3Wcpz3pGQzhHBBs5ru6E/ho0
UzAt+ibE2VEqn6cKLbIfh7skFyugli8kDAcnW3Q7zmUuNASNTp4c4X6B7jcrqma2E9L/6yixZbix
Mg+upWssxXgagmn2HZXDKy64DKPFSAwrjtDz9DiE3dtUToy0zTgJxlm3b3vv6hbOxVMDpmkG6bVU
EDH90V5DqnyxGtoqmX0SDqX2nvaLxjCQd8VxwMhBAlSTX62BcWorC26pmDq0T3eF5b869GVXBLw7
w9PwFdsyWBdG8k0WxWA3JRnJXS1jGvPNfIi4ifd+2TCyrQvI69Yai2lmsEIawJ5rYbBmPPkJtcQ0
H45THFxN4X9R4MSaRZfmZrCOnmtQ/sb2dcYs94TL5e8pzqy9MKl+zwjCe5uIwCzbIybYNw2TjVE+
X6Yk/c4qyunkvsVmdHw4S+pZdOJmEiNF9j59LI2erpf9lLQT6aL52qon7c5fsMujXabfkqT5dNPB
uDSE7YFDBjFPZQyz27F3VRZ8x3H1RDLXHGUNSjTGGNEyagfKJMKsaKrOtmOsWnL8lZsMHRwd/xhM
7EApwmDnApVfsTlfWjDgG3CIwESxYV5Zpj7347CbGwuSBdxlOumPtdnfEujGeCTbcuf29EatcrrH
zYFgf8EPB/RKZkU/xWjUw25IMywfgmjnVhQiI7u/yX0mM3K6o5skSa5lNpOB0ZudR+uSdra9DhPz
qRstOhFRyfqTxxAZO7HjnaqNP30TXyycxKoYC+3FB1L3+pWm5F1NkTwzzHtaamCg6d93XXfXecQ5
CoUeYnTjaeYGMsVKGsazbZBiRQQnOUaajYnVr8SeolIdV6xz4OC9M0w+RjFl0Q3FvCScYK63IX6p
6sz/brWoqWWP1Uvfe4T1yiJN8RgwFQTRRHKrlpYy9Z8PM60ortu3PRHT1m3ka4V8Db9P62YMzJtW
Bs2ukuIth2gLCPyk/LTde9J+Ddq2XGXdtVXRCxqEp8IKHhFNoTkgpcjy7A0ObLG12sUbb/4dkk1Q
SKrclbKdbRdkj/04z/vCfEFnjumROpczuPSqZA6rw3Wh76qdNfARYqd9gPnM+RE9ezglr+xQ1qvG
KLBBDmgUF7jguvZ0EouZq/NC/U7gIRZelY+40Ss/0oSkMKRgNWdyn7oXwvSelCrbOW79TFeg2BYJ
S8N1npLGvpWWhOukjb1RP6fsODQI8xOWiT5tsfiDQbNyObGqpsWjsCueba7muC93YeS8iComN1ha
0p5F+KTLk+cUj3k5Up4lCbBypgVjF6tRRRqeEFZku9ht8GArPjM5rRJ88fxsGrauwRsZff1JsLzH
ctVcG08/IbyXYzwpg5uoqWw6hvN6WfdlKvfN2P5SSWsd654Iy9HcijODC6SK/XqJRKoyPk2d/wtp
H+SujBE1kqPR9O9df5O2EgNI9ErYoizX4bai65dV1GZwwhIJVOR+mxHx75Fu3CL8OYsIrfC0tlNr
6VZSC6VG2avKW07AfC1CLDZD/2auso+pIeGzJQusv0/h865wvnt25UtUTk+Smw7X2lVnzU95SRAg
wvn7KREeo3Jd9q3n/HbOa8rY6iG2iYzMIVgEQ19oQK4Vre4Voc2W4g7vUuR0v2z+bdCXOikI60r6
F7N3NQlFERTqs48Qep0YxWPgGQ8dhQYRsN26DrlvadN+Nqn2dF7zgnMsPsvhjoaYcxzj4IHq1H0y
YPUQJurc18lthG/uofJyCGzlrxaZ1VqHFNN6F4R9HpnfSCM/Q8H8JJ3KzHUx2/J2YU7/R8t1aBTb
EoOKlYuPJE4XxaemFRfYyW2mPyvb/3L95kVNwkf0/mzlMOx9gja7zJ+aUL0WJX2nLroS9j1hrQsr
q47flroNZdDPQHFOpPdNMMIswtTSmqf7NOHTbxlmzFX76k3UzZPXql6WFnt0U2TdocSfGzOn+CC7
6AZx2sHx233V23xbs2tNRrh79l80WNcmww0L06h1r7ubjJOMNInwmq4/UQCS8Zus4IYIOnFyhuFJ
DbLD3fdmzBsfE5PpPm70Veuq3f98TFaVX2ktL6WA+7K4zDuPrs+qbziNp44JTo2Hr1uJkS6N/B1U
9SFk+JTpmsUXqsaRN/Ek4onvzism1JiRv9Jp9ys2ixcI/w/NwNqYECEEosI9LLpiHXsQbgRtsaMm
zKXwy8naTai7U+CpC6MAnLsdYw7cmHghg/0pJ7IIqly6pRbk86acva45knPHe6U0/DVZ8bbNSERN
IqEy/JM5bCKDbp1hNW/+4puxfEJcH9hWPqs6v5bjRgXglhpfIYllIS27CP8vv4uik+ElB6uIboa4
fEG/j2EAU06t39457NVN0ajzXLFkmJD4U1Sc4hkOWRHYRzdcSw+kZt8fg/r3f3N0Zl2tImsY/kWs
BcV8m5DRaDQOW71hbbfKTAHFVPz6fuiLM3T36dOaQNX3vaO5jHdBp86Nn3w7umFrkacqjDmJKAyQ
JfAAFYK4hjgujPpde85dHVeAU/p9HotpO87WH7BqTf8vyF6RUXmb+D9NwA8xfXdUVGGpZYMqu8+E
NqV57TCluPR99hh5aGyAd8mvjmOuJHTLWcIFa5hE3SXhazvEe8NqD+gQSd/T8uhTPpJ1vBCttc+8
/NGLzYvdN81Wd3e216dblHgcPMbQ08Cq9sJRnyseHjYwpK1HsZQmn4fODsbrfzIdzoUBHyHmNpIv
utOf8h3M5Sw6ovCw3/DIp69O4Cx8ftbOph5zU9sGqZQ9Sj2aDrn91VkYtI3PcbU1hxZOk2ON3sG7
duxASI4VihHile/t8a5TyU3u3VD9C91+FdZoAqYszlqMkRFKp78Lgu21l+ZBxVOJm3F6X/oa0FZ0
930NFeFZz1IUW2mTOs59WrvFTaXmxYIazkpGuzFVtzgzfiga5pL0ge6GjreM5tJN7gqYijCq/GvX
aERKQfHVUPlirDI/p45yUx4N37yMXC1pH5xsJ1w5IT4mg4OORrIddXTruUWBvALKyAm5ZHhBGfoI
3E0KflTWfbvx2KlXVyESPGvZyZrxx0iY0s1yOHrgCtoynvDpHJx6voQVYGBsEAQWE97VWo+qNJgp
fXPnDuUPSdRvI/wDmp8JpxkaKxAZ012e0XpiDl8XTv1oN+U3IkP8b0U5b0wbVVWdfGcivfUuKi07
G+5ag9U6FvJoTsF97g/vugn/eZQUM2/t0f1fJVXubcPlYMbsOOgNXXIsXRZUVKYtFfOzR5LA5N5k
Z/5B4PGhhJwJXUjtrkaSNduYzw5ue59I/eEq681X7r0zgPMONHUUznCkvPlpcimU6tWdjGmGrWj+
MPPhWsXTrm/jn9BfTD5qQhbabTb/U22htiPzXmyUTATolkbQZd+Tf5HPXmzjmBrprlM1HzGElEiN
GxVB18n00ZeY6DaGdwsCOepJlUOW9zypnvFxcA6jJV8oSnkMDHly0NahZKRSK3E+2k6v7sPuPM7Z
a6bK21TM/In5rrTtfGtL/QypT4EUhD2t38adqbepwwgzBctzWNUPISWEACXIzJowzKM8+cpWTbHL
cIbkik9iJHe21GDjEi1Ay41uDPN9mlrIZ53+U7vr92GRLw9vVKM/bo0439FhebQT47i4BSGJHUFT
mv7pZNbuPbpD9Igpsqjw7EplXRKHIki7HO+markfhwQkNlToYM3cOWUii2JmRmo4M2JtjSEEDfxl
z1cXAbm8bYgxHOnFNoLkujR8m3qyQsQruj/2eWJveSZX5qdcdrmfexASGqnaIZNTdYUJpB5xOBtm
9a9Tw2888dbFvfmvzNmzfYAc6qOZPgddg3ku740CPsoXdRus1bCg1305T+XG6o3sZGSG3to27dkO
pbnaxykRmMy7XTdfx55HOLTe12uhRmWDx1M888J8KNdmn3XFn7UzS/koFQFqSMFkYAGCp4qqXa7J
ZD6Z+RQc2Hyo9FPJ6psu/qWlScLDLP4ggkj2+diNe5XPH/lgxW/0/qIltO9hezaN713rAgtJLsPx
6g3qaPkyvSX1NLArGvvEfC8rn88x7OIdt/Chkax+sFrMdrSUxtCaizGH95PP6o+CfDesqGBYvuDa
GfYus+hUeOkqrnymv5ezyKNN1IMRBG4KD22/yF02OEQ6aEAMnNd/zbwDJz9AK2an3A3IvoPVPjdu
emgpP0U37OyKxZUPJgqnIhXuXsuDRU/ig3roLFzQ0/oASs7+yqZJlJGa5Jm039uAM1ESeySQOJiX
e+1HOM/q/cjmvjGMa2qPtDUMieCGm93NQroAMpulOVy7NP6I4c0RFH6VCeyVYU+PJWTSrghfc4uj
C8Hou0psrgXE6WMjvC20gYoSBYHQdAZag7Dg7mftS6q/NFS4IOLe9yIQKLQTugfa9bYm0hL03+Un
TORtkr48dIxn1AglfK5ckCq/FIFFV3UQkoyTDpfGs8cDY95GeyNQXyFB1H2swZRXLtkQAhf3Gxk/
gzYFqNdYN4baO1o51kg8N9/850Gm1IYa4EtejGZZVeTdw55EsUzvJ+/BsJlKEqoeNnY8xxsVUPaT
wuH5iH22muazirZbVMbOIcP40oTWsEuy5jqXME3IBW8obk6hLD6LDkYOEvKcGwNPh1rey4H48qbg
TCnCnV/CDdbAyZT/BVPU+e4/oUrnkGTurlprl43Y6qKsD/dt0OpHOfpo+Dp4bRegXqL1QD36nRXq
3DKiJWLtaQ2611o65TZNKX5vHU7q/qrnnqLT2XK2/WKe5GA8WXN/SDHQHbv+wed03QnNS3YTw0eA
MpujNZDRCKsVl+FX2mAKcof0b5+UMxy8BJIeiV6GYueoVR/Cs6fd3FV3E8LyimOUzq4jelEeLz1V
WzsgjxVANQrlH1yYJRpHtvQFbWRp8k5r9HCJNj9scH8GO4I0JcHIRVO5F6MOOCdQz6Wuhj1xBWJO
aoMjS7g/ADmEgfXyFFbwOp3sjX3v9hedD1Cdyv9ZFuae1rFwbqpHL/Ugx2C7tnSW0/XZJZshr7/6
MhsiNqi/Lg6mCNXwC4qZcKtNtEgaysVux28EAJnuB3pKff5kyD+0R9rZJvR+sn0j9R/De9bGL+1G
Dt/D6kDzirS+wNLRQHbHLxzgN2Xpy0qYtxYJIjvCiEe2Xd4LdwUMUSLG2dnta0Lb7JQxuKNQp5ho
typLZOaivtOarVeGIB+OmXJ2lEa8dfTVT5F8dPFCm8AyuAdbsz8ntYMavH2o4FOvTctSRZ0yKkNO
JR06V7G6EAEENqiufyfbwMlMFOLorIxNYT3tbJE+2CkAe6Lov6xLgUaDhi3XRRaSpmT21OPB4lhK
iqU7jqIm0rRtzr3W1OQ8LmGMcigHcSA1sSjht8By+m2WoRRx3NfKM+SxcGe5b+3nEHk8+QsB3aqN
+TgtqIMMbza3KFKHk2c1AcvNsofyRLloRktVt6sD4AHCls83s5EqVtnLHHAl5erDQ4UEnkCsA8Xf
T163BIDGilgqUbzizaffZZzSszFfYo9E3FFHuieZrWGecLqGaac7eBWMVuUVmPsSdzM0wU2G5MW5
Y/nmhchTSyapKkhvreYfovkdS8tWRAfVDocIz9OrQkXRAdp6ufjQZfK6xAbS94UF3iomjbPY9LZz
kf3qOWRaRXtL7TV3jXXRzfjuWwFSL4sUzZI5b5GwDEX4ITv/s8ubq5bGT1kCEwK/XMeWXsEYcM6h
EVImg3fXOj3QGw6p3IwPMgc5ayxKCkT8Q1LBd1cDGGQ1um3Re2A09nCX7PqwTxgbkGsZrE0ZLs9y
FOF+WlwWIlT/dluzQfXlK8YAL3KwLnYjg6ourDu3peRaUKi7z1L7ecwA7xoH//RSeSyf8cAtZPwR
KDQGojIHf1k3rlc0KMbW6yHI2sF7cGT4bobz3aiTYK2kRbRnof4uAMVso5Gca1JdTO28d+xoPpeU
1kxWevVsp9iCsB3vRyp3aB+voUa4kaRh+qfemRDW9SBmKudnntDvL7ygmxCtxJ21wBtWUEZlbbrR
IrW7V8LE3+gVj6Jn+hsDl940FuxEQRQyhz/6apn2y5ggJs7XOuf5lDnGPm75JTAiINFaCDDyMbYk
xN2JrqHLAn3FoNKGRA5JtdL/pZX2nLkX30OJ1NQ/bs/EM+qw37lth3i08Eiw99EUjX4uduaUPOMb
OYIRP43D+MKVA16eWhhNuvyo8S40Nbu4m5lfuMPsSFdUy9pLSZu9CnYpX+mGEe1nks+hqd7pui+O
Zqm+U0sKtnqEB/GKa6oC1txQCdpR1EuehZ4pR1oQdITH9VyiRtvecv6+TdruYomiHeruM57evVVu
PMKjJX79GgQ4l2z5xzGg6wMqrApP33mx++NQtEkdX6J3Inz3e/AMORQUMG3sELQSVI68yCphkTV3
/igwJ8jB2SbqClVw5wR32EhQCpVhVGqC3MaSxRlKA2T6JzDJRZE5aIsz63HvNRfhIlweefycFtdK
kwcfFIs+OtYIye9wrXSwAkrmQdSmNbqlAhxyUe3Z7J19gvRyOyRgCtVU4Wuf7gtPuTv2eFJXf5Is
+y5E99l4p3FMf9U6v9lG+RnkCJON4avlBNZiQsw+AsLW+tEpTY/ZpcHpgTxyYcPaBFn3Vi4oxmLO
hcEh3jhD4iFKczkERvrtUqVYEwPgp6jKjMb4cXTg7jLRRq3AAQeHHtfV10BH96ZweCKG6Yk9GFE0
JcqIfUEuhY3cpM0WREfFU84iu6ms+nWemW9MjnjZstmG7BluU34FFWzQ0NkzPxbARCaXdzd3jjpE
ru8U8U8L2LmpFoN4Lm860JB4TYvAuc24ttyzMYJ6UIL1GSKcIwIEf4HigWW064gQYotsgOvo/o2Y
N6Em7fYAuv4uIXJ2Rlx/esG7PadUBPs2oqwM3QN+ZE6Skg+pwjiUxOrgWKAFCJawKxqbMbnPOKE3
qYpvWUeGu0X3I6tmEOTfsdvV+8BH3Nd6LiDvHyKhsHE6w14P0Frrjl81HsYTTdsYqRSfPa6qTSvy
mxP6UZbU33E7ReXqQVHz/IzqlU9fqk9epOIQZCJqtXOdVfLb9fkXVdEXWSXvi9YnT85vfua/Ey3j
RI6OFYIcIF7XzM5Je+kLu3u2ff+4GEySSOV3Yc92Xjr+fZWEALHt8IBqflcV4jZmUxkls0A/psod
WmUqKixeS96qyHLctyBf39G4Ro5tIEjW6byjrA7WC5Iw4CjbFiOZS6rvqWhCmDXZNdFvhfpTD9lh
dDERthgG1XKcWlyXRQ3tNuO76JRZbVmbiapkQcyt+K7HpoptyqNUqYVY8NQpToFV5/VJ8Dgc5kVF
drK85ykaJsVI1VRVve/0iH0kdu6DtIrKbrribUK55FFPXmXnUXD/cWl9OHYXbAdFFKtjyG3leDdg
2C8vTI+C7yP9/1VwYtrFIcS68hshzG0oRJTOD2VrZpy3vOaDykAUjbg8lgWnlNXg+ijqf5JR9cKE
zDfg+Fup8RUBVFIC+2DrDoTZ7IcDj/qzpcCd4sDqNgvsKOB2EGp7FzSvWSqJqB/gxTLhAv1pO406
DSGfYOOUDfiacpqDM1TjhrnS3VY1MFOXX5f1K/UkalKuEzTzZGkWW+0sFB34jXdnt4q2H3M8tU3e
PJW19deWzgiy7SIydw6iYPWW2OceKsRbYZBkB1dwv1QqPKKL2MhZlpGxInWoFF/y0TXOduPfK9aF
dKqmQ5/qJ98IzrZbe0jVBkbsLsNOyMNSGHZ8KasBd+Cov0x8MhVGpChooLndEDzFmXo6V1mmHOys
+zYBKm7WSL/2TGADXqq8ucPhQPgjeo1rjcBvtuV0dhpYlcK8IPbgr5ecOk24Og4qeFMIFH5r6gMN
XRNR6CegAA5rsRFnu0L0bMvQ/pGZAJ62vb1NJ+tn9iQpWuAngNfqOKqYJ8WFIzVCT6FCc37qrDH2
RrZ2dAtCNvF0PRtoAIKiAv9IqZANggNswlNYcORramt3PqXE94Xjsoxw0+BlYg2QdQtbWmZfqWPd
lbH9L53T8zjyBpRz8ZTWcbqDyY4mwzilZp/vHSP98SrENonP1WRTe4sH7Vs06LBTs3vOkuTB6sL8
2Qz0r53Z1bZDnxzlI5bpOc74EMNppznDNq3BfmE6kJhKbFRD+USHXW1x3AeNOmlu3enBzcE2WfPp
ScRXq7AFbO1Oim0Z84LJ+UT/INkTHo0oRVztvIKC6DYLgEkXeyenYKablpOP3Y2AUyk9pBq3dpzs
fVgMMTJgqOy6s/dZj4m1sR58JZ2rm9zlfmbuEcr8yZfO5CD3kNM0+tiIpTv3C/TraWrC4ZvTrK+f
bYWqaAqL1wHMMyloayfkUjIvW3ktIGESa+eWy1PNnHECaA8OcFT7RYMi2no6ja4+CSShVYEwI05I
NvHKlRniwtlinnxxqgDtAtEiDokru1osp4GArhpcfdsq/VqqNcRN9MkVI85AzHwW/G0mPRwywf1t
ic/EBZ61LU5U17XZAlJeX5sO7dzzgCTxxntWpJrlVIck24w+/7ty/Uj5Mu+NgOLmKkNzrUJCLofw
Tyl8tHtxCvEkghVapIHE7H5lMdNoQp6OzGzCo33zOZQl/J7hkwNafLXSbx/D6qSG1D2UcXDQxHxs
y8ZMI4v+Ebudn2a1vCX26tXLcFLwkZgd7L1OrGpn9HNJqFkG2+k9aY2vGlFklxufVbqeQn7m7Zw0
+/LtHgF1hqNEmHUftX00CJyUPpqqg+RKtIP4foxxSqhCuyjKM4Gjafryp8U8kIT4D/HqPoC+orE7
vHTm37jW/R3K9mRrdUa8t/uCIyb1wJFHzIUCD2wY0Dk+c6xS3ZqYSFLY+CxqPyu0IAfDQWVVOPWB
36Mn2KjFBtsi32x7ETW2pQ46Ny2MuYPYs9g4e3O07nI7Ww4ajiEzvJvdMdzF6HfisXkaJnHuS/EF
pRmityoE5gsnmqcqJLNF0OLdF1AgNgr3xnoKKxnfad+7HzKL3N3xkk7jo0hkfhgG+4O3880kL4me
9WUFX5hVPXZOtfA+FmlYRt0cnNqgMY/+oB9bhz7XcXDdQ2qfamXXm9CuxBvCwYegCKDSUye/t37R
6+2a1p8PQ9uicx2pKCLyZRL5n2buwQgSPLizX76Gk0WNKkanRdTXOXRQRDcMQSuxAXslMXn7oDWQ
vtNoMjgFCwL+Qch9KcGrKx9qwMTPtuO7YqR1ZzQ55qkFULlrCtqCSio+QPIOI0EsYHjhfY8uoXNg
GQLCACw56QhbJhZtGoWjaWSkd1BxhTXlO9XkHeXU3xSGDL5FiTNDpJTxWQdpVSicJO8W6iZkV1kX
X9Ml//RHdKKeFd8A13Ermhw6qmTAw89sRYZ/7E3t3hmV+ZbkwV6NfLgzhMZivDfC/OhtJDpdt///
b3M9YgKL+WYT6NOrnR4liHGBHqMX7aMD8nzsuo9hFMZZgjM4fXsUrk8lgxiaU6HUfYnDWw2Er1WD
flVFtz7HVrANBMPMWFe/IJY8HCDnIYZ1FFAMWaX5zCFDt/m5L8r40V5+TJnd+V1vnCer9vlczCpq
+Dm6isXZJO2jK2ZyM8U5WeqvEpnHthn4WS01m0hGIrML4j3yhiHqLKAahApcN7XLLVQdhUklTK4z
6NIx2PSx9m5Jp1+bF7ZR9xXylLfB2YicyvsqmMLLgAD78v9/y8aZBbU0T///kRlU9rhZy0Av7vpv
3PDc4MxpiU7RHqKq+cAh3PeZ88YURNaAW5KZMNGMW5big8v4Cb98cyOgrmjH+iFD8LhussNTnnZ/
eNnpDLezivrmIHgf0el1QfFuzH5xp/sYzZ7fUhtCxhBeGPeG/GhfjMuzwEl57MLAv4l6ehpYzD58
D0Vi7cbzETGYOA60XW+a0rhHIf+YW6p9SUNpndH9xyiv4I/ThHqOwFJfbaO/x9F5aWZhPWWImx4z
S/7tPFb1LNPz1g+g1cPe2PopiLnbzMVR5dTywbtvFQLrC5L+3Cv0Q566hKAFlJnC+l7zquN9ySf6
PAA+h5RNuxcFqZkqj2iT3fXMzOchJg5WYPiTDjyULMkDrzEE48i3Lq1WFyxD73hIww2spnn10pj8
OnkrdNJcxmRCbam/GzTi+M14addSYrSblwCrLldzO5EY0Af7uVhASNMJoBdHBnimPc+sI0ycST8m
p1zkioV0MW492SqBC0eAyO8SVIsVOWFLDZYh92ANyZ01tK8ibNlfeud9MGYuWrZLgrnC7FrTaH1u
tJPtddgNl5HBisUGeiPpsq9w1VX6Ntrg2WPywIqG4t8PnyH5qX9VQRl5oGpalcs9oOe597nDSxSh
LMvYfYbQQZAfBlFQhu/MMOWhK6DLzbINEGrU+UMr2k2sJBhRqwHMNRtbaicXJzYDHhb3ZitP7dI2
PgGde6tWLN/XYHkQ+HCkfcIa4Fh7v16z9gfFL2fSZlC26Sk2DRJWZq5O7poIXHE0sfxbrRdNVkcQ
l07OUx/cUMKyEAq9xyVxyer2fkb6NoRh5MbGQ99VHn8rgNLSVSFBJoSaJqHYNvGI65UwxC4B0psZ
MQ9tiFyPSJSy8/tdlVboNIe9k80wIV3+GFSCqBUi7wsb+7MAg9qMBsRoDiBVo39lZRDqEOSfEqkW
BEHxyCJGAm7JAU6I0WpOKzFVLmYkUm4vT5f9UZJekrT3hhTg0nnzCM9OyWShPwpm/4hTv8PVapHR
G9gnSMsJzz/RbLlJeHXJIY7e4W3ceTpcDqHChEMkD3ndM3LoTPpPwVwAMLlWNHhLcTYt71GZnogo
UafSRr2PGMj7gIvTUjdSV71jXht/pZY3Yc4pkSbyd5ZnU2KuZfoWh7SZZ1RB/FFXg12OGIe75L4p
1iCymkghWNsTeZt7M4cLT5zMXNPMntboZEseZ+XQ/g0lzwd1C3oO1GpqH0CSnI3fe/DnihstrSEg
RHMb+oqat8Q+jWa9L+KwZ65QBz8c0OkJpmmkGZMrf9fnzRsmstgwChB+Vh8c2QMhi6mgl7vdW8hK
RVu/qKms6Hyv6Qmf7uLQuK8Hdzn+TQN+98Us9nO1ygUxq++qBCdkErzJldrEsicjv6Cq3JhwxQ7I
K8h8qQN2z5FiWVWRkdCXcP59aL4XHeyj/GyJsIj06OnIkfYjKntSB6Yy3FhSvs5VifDSQHWRhEfM
WfnWbZ0/ox08jzgJ8ADd2wPrtWj1L/IZCj79H8d2iaEaZbc1J/+fHJFVFCWlxbH3j+hNtp2pxSMr
gzfi28Lg23SC6cAtdG/b6UPtWMYxHuI3yam+l85XHmCj9gaziVLZfw+zx9uWFiZPZSSotUbS3fLW
pXi5Obgjfxy+yNfzDkOTPJS9FEdL5H99P49qxwyfUYDL5Oph9Ts2wISR2/ofc/kQ1+KfUejDgCR8
O9n2U2WGkbl+HjnuZrz7dbHrYn8/Z/lp8HMHH2Zrn9FXnONQl0fHwkcyt/Y93xj+wWW1i6npSJYq
2dGVvzcq+8HkDTh0pd6nPh+uwxatQS6Rni7fgUvfbFmy7if3w8IGKlz9m/f9eET//U+r98TiaVjf
fbS+AAFe86aX9C8QyzOaxLu4JdW4y61HLd44Ev6GIFvbQTNHtfl3saR/agOLlJPcY6UcUGPh5sGs
tv7FuYvfxzA/jaEn9kbuTriOlpPpV3wLMdyxIuiVb0kb+PbqkbjtRR8aiIAo5+DFS0c/E+/tJADd
s9h9SybMjU4vjo1fYRcEfXKn4KEYuYvDcf50LIfgEVfjafSrXVJn57RBelARI9T+FKa6Gi12fyAt
PNiyDHHGZPum7R8nBB8qwT1pLPj0LZT+QAJPwzDeUg2E06T+0V8kDmSf5FVeWl57H0ma6/zLGkVZ
Vxne4zS4c+m3D1Y3SzJSxInMYrXxD3aHSOw7sMfX1iYo2/WBDIrwnPvGuesHsRkt9++cMBgXfrtx
m/i0fmYF9rud194v60DKuPy42BPmFL/b2aN755GikCbo/REmiig2KxTZtdoWEyEMs9ugBe1vONqu
EmgTdqP6boVLWywPAL6U78kIWF8n5iZ/LF+JneVnKsmPVuFX2zbX3rd2KUPhnCec4LWDNDX56wRi
PmiFv8s0fnoiQlkXv+pkfB3ju9h5bJL20e7teSULYLV4KZjpchJEOpoTFlSu43gxV++rQg8bWv1F
FHFMAiWtCipQ24afV+C/3LS9+9YtNIkNZfC3mjKmnOIzxnRsj9Vn15GBljE8zgOD9vw0oiKsBxT1
0jZyTJ3pqY9buNTMfCBJHRf89IXqorqZDReGIT5K3BHXJkbJZy3Ld8dSvh6+OIor/850vGoDD8Gc
0ygcCku76RCIx3UWYjX081MiP/QC6OCRF2aHxoOlx1Oui6eeD5av9NxZjXMY1PCeGyuFs9x0WJnR
NNQ47rPlcdD5Q6n1W+kvIJSp9RA3tMERnH8hN/VU1uVTYqPyBV2EhmEPn+N/cZgFODc6nvX2NvuO
fXK0WMhc+W2wdqGXnZOjo/STLamXGPPpPR0cfciW4uBPpKUXRPaodnxUofgUovjKfXJHCAC/C1LE
E0vy6xQBZBpR2YRvF+U5+OdoeR1pIa0wfzdZeAzIP9sKqX51unyyhoeF9+llLbaqhRefTB4dvOGJ
fgnIpg87/9VikE5S8c5wyahYxScORwLQBnm28vyaF8PL1EALBdkyHML83ZuTn24pbxCI53aYnIiw
0OZAfA9hcUZ7DxrAwjanmOVKeLe4rD+UHf4ItCWul6G2t90/QC8XeLslckT4MM/Zh3JactJxAGUT
Bri2fBiq1e/LDLrJuuGhXe0igZwO1eJfrcwAlgPJN2+TU3wPCpQ3Ky9me8//G/adfpJrdgFtwGp+
bb36txx5ZTibwSXiU2J3f/iXy6usiBvIhptEj7tJm1REgx0fewvQxnWIFhSGF2w91+uPS28REJLU
2IKsr75qzYiHZd1BYwpoMzQSsIqDFBUW6KHbhB20efGy1NXnPPDQopR66Wrr2c+MvQTosRECb5UY
b25ij1EOX2LOwd9UkymSV/NFOympESvz7PrhrtYGjhin/l06LECT3wB/I1bfkKSINM/WQOpx8DPI
Hrsy5PoqAtz6TvFHxq9TPP0pDXmbw/oV59ZDVarPIUORiSiKiad69csxPhuF+14BskCeiAY/JTlp
AhNBBoCQzf1+scrXqur3o6fI3IjvQf/RBORQaQ5hasH8viBWPbZV9pusBzvPbpNCrYu2/UgURG4h
FvqcgHlx6x9mqDAwY3wjnfFptFgAa40FPDObdz4tJmW+uQzV21Djg27s+Zhl8Ueqt3paghcRVna0
Ql9oE5g82zFj4E26+IAySjMGmoS/BBirZ2OMJDp2o+0/DNLVdgNBZK5owUCTSNadf0xAt+1Any3h
DXsPO6UuwPRrApfOCGJ+Fi8SStKwzCtiOCvTJVFzsA7Uc6v2WXxMu7k6d/pUpQ52zGqO7BzRh9/C
yaXsNyWKMcxCNoAduhdLYG+dHFho26LVzmuzi5dfJkXCnVUAeNsCvzOzBdSF9dihYufnaX59K4Qw
Cm1ahhZxbT0U5qbB7R8gh4Hv4BqwWkrVGjyjo5uWuzgAMsmXbIf1l+epRJlUYzfrhsVCmNPsZ1Sn
Tbq8LeSsGMFz5w75PvTDfzOGm2pgptMkf9WG8UbAwR1U12Mb700JNxQi79748XgW1uSdY7eukB71
+ky8NPcY9ZANn87cBemh6INP0kLdDfT4MY37r5AITNb58lkZCb02fnAhXfk9rIf5YcLr43pjs5cL
ETYaib0W6DjNkVxMNoK8YkmwvDXDhAuixGocBatjTbnzzuQGDmuUMualLnse0sC951uDWU2n69Li
qhtHiCKnLv+FIIwEHzFOosPLRfZcVnh/E2xqQee+hI58SAVYAs8UQgus93W6HLMZjyPe7+cJfwnR
LPpGQgIBxaIDgc6zSz4IcbSD/iXLCFeuoTQ4o51VNsWR5Vf73IvnLeQv0344J7tCSmrvJ3kXgi4j
piNrwvq5gY2/1JP81nW3bmbevZc4cJZEHLqLrXYq5p63SchMMjBRZ7D/mmZx4ywmFCl+ShBYFITW
FKn1Byr+POW0GtsJZl7tvznJfCzWY8tIQcj5kkIXEkDhtHJ1+x7YC/2lyiNarReElNQZrRrOp+mY
R2t4yKdXtZgUGJOylof6Rtb92V0j1acOS5wrrkNFcps3scmUFrr2uLwVTtEchjVK7sf1p2ewPudk
5uPeWubhTBiDj/eNRrugug+89MdelnPVAgVg6NvPku2kz8w/i7rzOXS3/tRdlxlRnlVnDxDqv3wD
DGBT3mGxfCiNnFBa78MABuPl2YE36H1pI7MX2fCAlJkxKUx3BDu/+INBkxYSvq0VkuSDrJ5cn3Nu
4WDL3OISus3F4SxAp2qyO42PXZHdbPzAbDkvpu+e1AzMRDjXRoT/sXcmu3EzaZe+lUbtWQgGp+Di
3+Q8SZlKjfaGsGSJ8zwFefX98Ou/0QX0qve9KMNGfbKlzGTEO5zzHGaJiNQPIJe+w1C/zGYFecPd
Re50oiDDiu7R+5feAesLGYNYdPehO/14iC4WtP6voDJRMQnuznHi4an9Dc/pR5hwcOn5T+Iil09C
VJPGsHRj0blXfb7xevqhvpGfzEp4LAYqaW/8HI3ojSSIdOQsGhP24/nL2Fh/+8q/M3o4WQY/XdkB
V2R58BfZniUBqEzDvIGYVbMSBtheN2dvYKMq1Ruv19+Z/AbNac9G4wJK97Xs6YXprqcWQR/AIYCo
dIKtJ2+w8E9e3v+FevsiouEtaSZ+Wjs8gpzk3QfnFg0HggmIz2rSR7YQZfuYNGJX2BEfgsX/Jth5
ikK9T4Xa8l4/RXNNIqE/vPhRg5nadPDAuLhzK9t9ZJX03JoKZKLG8S38d6SLJnP8HAotMZMZsLMg
OUdd+uAAelGOPx8mFxObl8JZl+xXO9gG/Vwkx3T4trxm3Jm1PmkZYRriiAWQ8FJSenFTRt5lqWq7
CbaGngoEQMsEz3X2hUr6La09FvbkM2QvBpxhLg64AR4DM7wgtv+ArHVLEvavfmUHvPLInpkToNlY
db2+egjBHeF/EZn0gKeRYyHKfjITCXDwpesbxNc77iJUnB3lTjWm74nk05qMP2UDd4ml+qGfup/Z
zC+ly+DaYXtk4mhZeQX+cEcErFGIkkkT7FKZzd9jWhOKZrtgVmtWUE6Qt/Z0jnOAsycT6fc0tvs6
Dul8pz8Ry0x2Fqj5fPegFO+aKstTBDw5DrxL3vxjjZl/RXOTwVKYnsKqOEO9oOTInResCpPVsAMi
69WwO4x0LI1co/7ryCeJOvnieur31Nj3KeU0g/OFXYBtnh9CsW4ORll9lRTVUN3O+G8/+4w2y47f
50ie+YiurXHcRAxj4x4ufInootV4Fy2UlUJjQ7Y5GsR3JH6JwoHI2spnk4qchiWyV33EJLNgXEQ/
PQX8U019ciYc6qJ4Ch3ES7o+RAw/11lZHQuY9qD19C0c3Xc7/jPRg2EaPBbcHnWeXmpWsBHfq8Xm
d+dU3ePI2TbVaIXye0j1DoCDBHQAL4FCbALj5MLJh7a7XLy3LeHwku8HAF7f4nTvpMGBHTTriRUe
CrYxRd/4zxvQ9zxpqiNrWgx0TjRWhqw4XHMACUPwPmXAG0aT1Xgje7FW0avvZ/KQZ3dpZQyrSTRU
awPgNW0/IuguB4SHKxhwa8uCFsUxXQKRH+hbjCcRxjB8mO33tKJAF8j0qwuLQgH6AC/LvQ/8Fw40
d6+5utBM5et5rL5dp/sJ/pGMoZQwpEWCIgOgNahfNHCRcUA79CsFjchU7JgNdOhIZhcnBpJ1Ku9S
P3PcIVws7K/JYOo44qdveNXHyK82rh0ALYLD4cV1vDeT7EW3ODX9BejBtIwV3/jbNuZoC3DqGy8d
Q0s5n6gLgmq6SFDVzPigqvmYJmuZXpMBCAU4cK9CdhEAzugnQS3upc2zS4Abag7xgvICwJHVY5U2
Mt7oagShBYvEjbwvaSyI3tl+NxykgEHoWdvBsFneyWk6F4Jeyxc2NNmyRDzEDWiEyafVx+lZds3d
LBWTtA5Y6JQ74tTbbbNE4SG+TCHG5mD/NlCAaK3l0yymw+ClJlAqvnNey86qPuyaXUplG8DA6xyW
wYxbtYxePdvDx7VsZtQEqgKEhGtgpZe/E88PuFaJwUwAXlAZwhCtMFVhIrVCkCmsyml4FKxPH/+j
P186YW+6Ingwm/C9H0g6HJEAtzq+BH2Bape+qxms125EPsK89ZqPDmgauOVG+GuYciYAxWseofdy
HPiLyJK7DRumVyEY/2sH0ponAdDjHx6iHj2VOjKQitdIWWGRuwbWq4iLRH0rWx0kF9DoR/YesF66
d/UzMWfnZmB9wnJtdkaGo9wF7XypA2qcSkDPG8dXxMg3xDRvM2BLAiGMdz+itKZKxAToNJeJd6VA
v+1L9xCE8db0+jePoVTbGcdm9s1HMRXHjDGRGyHbMOEHXrTH4mBqrec0QVgpnOK1N+unCoTL0JCA
OfCMWsp4cTVG8zFE4cOHl61fSo5dTBckHvoNHO4rt2wOtHUseDMLPk/S5AmvuHv82fiOHX2p4gpw
/PyRG8kd/2WNCg/YoxyPGNd3NfyOyo42g9X8Fh7p7Tp7oKRYef7ZbWAJDeDM8mZteJiHM8u+NQXy
CRvvYWVCLXUC/1M1VwaBzGYdJDpxUrf7pAGZg47bfETecoftcoxNOiA2nm3p/MKDhHQAKwAE8NcG
xQI+8vinZN7F3bKUeqhxa/NrUlxkCR8YtSz9h9TCIvsZB+I8V/mRAdbdBmuSycjfZqPxAqrnb2FM
G91BFxgbHs+6/azmVm9mxY0SlC9tM6EAMY0Xtaxea0S6CjzY4LePs8AwkUqO+U621FLJ8Cqt8urW
HTNk20a+PN1GIb8ThlqnLnjv2rLewzjgkIjzA5xbd6vd6JCGEbLCKnjDy//dgPOTM6mehNOAoTgY
0njJyhOyZIAsqVj4qHolbV8+9AtE2qk+69zjHjG6p8mQx3liHxpFxzA1HxbArZFfvb7+kGUeQZXl
zma34sJjB7ZhsQEguktHSF9NHV8Tc9Ev4CAZevdhENE9CJIHTCgmW57oTqs5wWExuJnKDix9h4HJ
B3M0+P42j50jbA5yztBkNHpMD9rb5YP7qxqGch+o6JiV9RXNFSQVzziDEwWUjQ0CkrHaLP+0jSa1
arn12iF8pBq8kmFx7jr/T9vlt9K29SpC0Bm5OcyNEsG0uaFmfTQwmnlVeTYGA8FlpJ/xlt9kFl0z
61SauPkKkXyP/HRe3CCy63AoVt4znuYHo/m0m8UdaYwhOLn0asXeax08sHGBBTrPGFyCPxnic11Y
Fp+V6eQbyNnqgclmXEHa6b1vt5+rNeJDYAkXf1GeSqmuko2sqcJuN1Xzo6NdBjzomLvI6PY9gzum
t6W7y2PjrRkAgg0pIwiuZCvxPlhkkbDgV59jXP+eBLO2IgMb3VrJD/i5106BkYtCHF4yAT2OuTiM
MViiQ6dEjtCyCh8eL1EYDNG7iNFVFe9Uy4yOCg8KpSPOta6ODIvqHf/0UTioY52x5qQZruGkmgPD
y45ZTe7sxkwfDWTGK9EtbP/w0R2dYZP70atl0eG7Al5oQSOXtxbm6BTi2sCO3UmttU6cR0/AHEoK
asoY3vo/3vQYHunopq9tUH0neIbRX4/vVKnQgbz43XHF22TqN2QaH2lYbMgmAF9hNUQw5sh8ZSLO
bZ2dCh1sOnJ1VvHC+kJLQnvVoRVNrRgeSY9YwEmwRCefCSMsnEPNNZZsNTXQrKhiVVGN9Sqt5ieX
Z3DjewAgZmV8qwnRGhxSd4p/VEWpwfhjLd2wPnMtnMvExvhs/MnYt5HN6W5U0u39eMZaZaE/MfEh
+y7l6sDNHsNyesHjvq0dRe3HdDdtonNILigwm3yeyAIv5C0sU2sjoQOIKvkd2MUxr7m/sD2PjuYH
MtNwq0Ox1eRvSAZ3qyKWVxX0uDIKo2eTGH6BSH8CjIlQ5TMjxcFQjPGaMtYEN31mdfUX+xAvyDT+
9dPxPHfl3lgMIr0T/R3z/AAoRK09QO/Zj0oN56hy5ezJLOnpiom/wNu+Cvi8WEh+uCUJiAjg4TI7
cj4qxtNbZwTwPupTavbDDg6Ft29ZdaYhi/x27A9e4d0xb5FDv7xGtna3cZWxPJ/Je4BFMO1ojCpW
eQOK7q2K2nzLATfGjEnayvbXTjUehny0T3kMZMov4kNmq1sdp8gze7qJlkTD5p/uAL2LnxgNCygX
EXXlgMYbr13qfM3LhlV3HzUwWIivzNuskglIIdjBQc7kIAZIy6bgUDpA7hVUHlgKDx1EPy5k7D0p
XG64emDF3lG7+ZfFo9SOptpfJPNqfFzEOlSOefWQjgVx2jyiUsoLofagLh+oR0D36vOYWN+NM96A
xrzJnkRmiMORxEkexYwLfCPfYCCPybLSGDE81CgLsAfw7w7jy7ySBLjgpELW8I9F8ytIyPFCBNaT
I5lHWFqhGR1FJiRBDvF2jPFeAv7V66Fmg8kYInDbBfgYzKduKep0P//xGdFsZO2d0EG/GB4WTNUh
TR+SA/4cn6r6pECZnydXJAdE3ad4RvM4qADgs+PdAixzz1HDKWOl1XcjzWE39+CIR8xPSnVn6WK8
NNlALi9gqEoGIb/6lHzQHou7Py4mctVfxOJ1Vop5gbHtpVsQpeLCiImrpzBIV7b/6jX4i1sTe3/q
pYzMeMr5WPUQkBFe3Py0ui38olWiap/G3mWq1ts/YKMudjlW2GddcFlvojSLnecyh/KgMCl6/2AZ
C7DqqA5orY8pMsyq/EYz8ZXZMVhu9Yks1tsQFkjdHIOZspQ6VtnEJqdIbqgPDtKCL+LCCkJ1mu2I
4YEyAGcxbQ/0QeI8ZPJMgUvPMtcPwZw8DPX40UzzpfHMq6krcGBtRVKFV9wclwlHueQZVynSkuxK
L47JhbDxJsb5BAulNvNsr9lL93ZAoAWBL4s2JTjQPiMoX1ke4TK9nU5X0IbGvptmpvaj3CKWdQ95
5z8mUu1D1km+k18lJ0ypuKGFRnWKyPcw0b3mbZlttZPsnVS9BeyWSAT55XHcs4lD6xTABO8aVOfK
ql9NWd6qkeAkyOAPmTlGl5KkDL44PGtRX605Oda8QHFnAM2NCV4y4S37Di9+44JhATD0nuQo7Pj8
1MuwvN54SxKEW9Ku+1P65qfZU6JoulgoW+uaWCgYiPdJWO3DZBR3O7lTN25MN4u4r0hhcTDqGDi1
dx32pg3o2rw0ro1EOGcWxJt7JmW7zcU0tcnvuRvw95f6UJZOhiExYnxlhs/81DNL7v5F++JoUZax
PmfXmcO0TKVqUI9NF6SZRBm5REGFM02shqS0s4wR7TSJJJbMXsEWLcyz8Hnsk/x1ZDZMoX0Jpsw/
Icvqn0Mhje1QgdvgqiKdz0I2aOTJM1SJHlwil2geshZjewbGaD4PM/h11vo7VuR41kwjfOuLxTjd
grmII8bspEEhNSCbkgYcoWcwS2qKLiV8wIGKwPaXL905ff6BwA29SQrGhCn/dW6qm10G9a5ujOIw
OW30m04NLsaNxwR+A4ODGvnoZvDpI31PmCeeVuaFHap5WaX7AAbQ3XV0fscgdyxjY7v4Cw5dARVw
eWhavxM7z3S6W5xcaGrAf7Klyaz6g0gZZEQ1c+S09igdm61bOJfJqrp1VPFTV6O7T1D8e9nOMHG+
1dH4VtvuM8nfT50VgWVKjPfkMenhocmlgYnS/HeQ8tCPYMuxM2BITWhiQolSSMFSUqrf5ZoQDLN1
8Y0TYoFi3On33R3WymNe0f60VIeHpZIv/Pisw7WqGH+gU5RU5CVsfKfoN4b4MDUaALqFdj/2GjvZ
4jtiqnixc8AoyPypirh9DWGDUwOEpJnQIifBoavijSyxYtGn380YfShkXSajYXjGsZWdUbEhU3YY
B9mdf13+N5Tse2k74ETbLVUUVMOqpVnXhYZeE1pXmK63GIPxqWD+tFr2PYhiY8KbnBdmWHoXzJfe
C7pr64kv5KPYMplgnExqWeaI2KkTYTMjBnOSjglc+pgNr+JIRm5S7Yu6QV9bU38LqlXLY7fVqWFv
zxhWPBM0aAwJexRA9TVcLrYH2VHM7TUuFh+yyRlGpjApMnPMES2eklq/5rPK6WLA3hWfkUyTfYAY
YJ8OOS9CC0Yn9oJLze48XGStiw+nr6wPQyT74idSHJc2K/4K+a+NawXHwVMmVLbPnfyTM4MUOKyu
foEb0RbfWhiwTOj0dBPzkuLFbTCcLoimI0OdVZWrGw06zCKg/uj4KH97v6YmcogbsYp01Tg04iqL
IVIhiq+ZbQRBea1N5kQ8wzA9pmckRjEf3vQcZiQ9TRyPlSJtNoYwJgs2xy4zxoE9c50wdqREvOUe
0cOJC/LQyPW9zjHozVBbDaLSuCSDei0f4GUVu0Qwm2+i8oa+7xNJKPVW4v4RTvY+qpepzx1mVxgw
7GL8Y/DQT6u58lDf565CLoVpwEpjFuyAzkPz07BhMimnFYiU0XQVsTedZgF5vfY+aX1fw6HPd0ys
UfMxnYnij4EBdaJ+JwVTgyzMr5MZ7aYQDb/oHN57BMubnr04BiIEHP4MKk1/xO2T6VKV28gJwnpP
Q4RfM7V/jz2gM0eD0g/fZwdSB4Ui1leX3SOU5qNQ7h/AFfIIpLSPILTVcI+kzZgFkO15EvGH7sv3
MKmsY4OIKUdmmBujfrR5sLiJokOrak7T8cNoqN8iZe3HOkjWEfEKDDIww3DqW+BortgQQiYIf3T9
6KXBp56d313fbjVLz5UZ8l+5/rLCSPqHuNKHPAp80Bbth2ePzjaZg+8oOuGL5vMQAxT2/PZNEljc
W9RQ6PZevao9ZTWPT1Rnhyl0KZoKYeyrJ+FExj5P3a/evIuQ74cniP1SBkB5zn9bsMESa1rwI1/x
zjZTeN54J1piEXelT3hW2vKdGTpZbFDjQ4seFswGf2LWkENmcdcmGnuk3OBZsXJtGMLggQ6qLxxR
qKE55zRq3JUoHWuTAF7xMRTJqEO2DyWrJ2G9rpyrlOxQI+ca1j1rcX98ZqkKcSeB/wtv78RRTvaI
GoGcd0iTehX+xC4yCEYeq3Ds+BhluFXDmpKtTetVvaCiVFSyj1LDTaft1xBgkrH7D9ulIRgTRqX+
A3bfxS+ub4ofV5biw84liSHG+OxG/g4O3if6xOEUhchdzOkzoXPgjBPzMVnc5q5iP0XF6bfBg3C8
BysgFa0I5I6v4UTMvmj2EMBDKbIizarW2yjYTFURQ4rkH1259CoZ7tsgR8eYVJ25Cwbjs4zlAlAp
2Jx6gBN7jubU4antN2CdZwePq1+eKoDHlATAMyYGhdO2MVhjpOU9kscAo6YRf7SR+6tVX9CsEtoP
L3J/Rldf6IbxalvRa+v//qd4zRbqFApUoY0vDpuddOW16YpDa8KBFEl6z+LhuZ7ReiajhN+SF0d+
3PVA705g0sUPCadtlzrZcYzvfIiOTq5fi9kAOcMUrujcH57MaG9V5t0zfrAgwzBOzL85THeUTXcD
sz4eHQe1p3R3rhyZx4DvwsJKSWz4O6NB4Ulerleg2nIzqDtxviEb+xvEBW6t9o2hb85a95UQodmw
3sMSxg4CYXyxlbyXDHJh1b8Y5t4SWbMUkTgwo7w+zdbwQGYBY0mbj2A8Q2pw9LUP71Tq9pbeakY1
Hq6noqRIybDSx0gquzncwpAL8Ws/SSYmwDyLbq9bV21w37/NZvHXg0tyzdUcb6phifToS2Q2NlOh
1MuinZwrtXFEc3YmhvGzUf3OPPcNktJrM6LEh04BA3ufJv5bQoLPDfFJvsJu5V6tLEuf6qr+FDNm
XDxs1aPHPnAYOVHtKDE3WCFfw7RMf/nJVzB92bYlHum3L8kgTQx8dBpTZ/2OqobDMyi6dTETAe7B
l+FMhn7qMxFjM7WQ23xsOO0zKszhqcgXpEZq9w9uYfuHUZhMYjosxJGRgVkn1oZJeHlES41Fp8Qu
P1tEkAPkutumF7Msh8hkTMo9c3ufE31qUlHv5tRoHpPKfmpSNH6eQlbWR+VWQnhYw511luuA9h3/
1o8V4epNKesvrT2easPo/girJ8A6bCQP6GRvC6GJBDa9cEsqNxtMEh83ZeSwS2QjsTdw9W3TJn/I
CA7mGYISiskRESIpe9OwCeTU/5TlcE2lD14z9B68qgFQDr7UxPk2vfuq7UkGisdT72b2NhOWOpmV
Q6pRgC1oTL8aacDSTHrB4JyvbsubN/6igvisEWUezGG5t8q1UwyQclE6oblhBcpQZKj1yMk2t6uM
zx+gYudbsNl0ApueBHF7aEnkpNEJCwDacB1ychNLzSO3kBfNNGUXnktsSGm7GdmMtZKXLc4tF0BA
dnDZ9t2JenqKy4Gvgosz+nurM8hTjXJcK5gyu4E/9RylbgJfcGSltiGmYvQRGeZglxXj/NHDb+jK
AZ3BtUHJtNKOwNXt43SobGvLvO0I5ADK9U0GkrjIAriTY4bXmPtyNWnjUNjJa50bnxn+D9b2eNfj
Dqh7gwd9B+vroF1gOoXBfnoyu2PZSrw6PaTnxrT3jlVgP5x4M+Mg2ZlhcMVHlRz5Z2088b5fkfBC
qMEUwMbts50k9HKLO47OsoVUQbbSs7Zw3bMC6z283NEi2yiAE8NDKy3r3lq4fAHylVAAnLz6jGdk
T+Fs0/9UryNJInbApKtRW4fIyNA401ccUXr/SXOoI35+Z8+WjjxEXpSPm7g219OU/p0G7wE5q7ex
gucetsIm9JpLDjhrJftJbfMqPnpkJ5DqAFTV87JjUUM0516Wu14DxhcxigpRPMrA8NDy4paMFJRA
lIdVwiUFfDjaZ3n2njoGYWTrKK3orog3WUuNz2WC3oJeAdl5tSEU7sddfFOm82vSE9jOmcovk4Bg
bO8d7PlnG+cKzU/8iziEtOQAJTpoQ/qLdcn80KT8Mv4EhPgaE6Sk0R7+uh3jKUMlm8yW7RNMlydF
7G4PePTGSQApLgXPQLu0IcbgyxRil8oC6ZUcXkoNHyNqxQ7dC9zhTJP9KuZ3D+BSabGQNmcHulVv
wU9JxGocbQx0JmeuHs//RFX//0jvl6n6/q9/fZU9PLfpDi2iLP4zkBvC9z8vFMHl4Xe5+dP9+R/E
eMfdtGSS/9e/Xsqw/L/+8/8V4G3+WwnXVWx1Pdd2lGf/7/xuQ/zbtD1LovLDpeLZEt3HfyZ4m5ZC
zuabphK26fN/sf3oov/6l/tv07SFiacLZY8Sjuv+vyR4m77NT/KfCd7S9yxHSd+xXQcFrhBkj/9n
gnfbpAgX859pjSQlYuMHD3uOAMAaDb7ftIRCb8wliTyD2oC+pHCZS2NrSs/asH9s7lHEWUcqw3Dw
DCi19KrsKw0XUzqElscOMZU1DtbV6lxAcCot9q2ZWtdytt6jyXP2cR012DhY/4dgCo4mxBBk6t4+
BaV6InghO42pc7JJ62YpUNU7js5dYwPo4ZzDai0RCbC5yYeMUKTIRy3AIKrg29nJibFVUTrHYYou
PmPkLbPSO1MVEpzj5CUO4oF5+q1v0Ir3IxYMzCCALyBkKZhNCATp4RZuv64C/0AVcuTW+8nfUCtS
6z7ofkIF1FnOtme4Dywi3luAIKQkhCFngzIrubin9bYWGAxsmhFiVuify23Fcv2QDyrjhOU8Ori4
PdaKYe52Dsc7bDyLfT9SubjbtISUEOJ8/u0YiKqt0j0UNUseklk+LD9fzoFiW5QQDjrapnb03uJH
nMTnyIxIUCr8PyJRDyWksjL0jwPjVOLOD330EyWE5IIbYRr23Jvu26Cmj6mAR4vhWC3obYsVB4NQ
2hRMgigvMKlb6o12b17FefpUVAfW2K9sGV/jSdw85lJ1VzQocHOO0JS2SiAaQt6GI+rDneZrpH3K
aptpaUyYkMUPTbYe2Ul8iqjDYgW6UkPCoPG7Jymdciira+DPN8l82bGIL+0ll0XlVW8a9xrba4fi
JWAWLEHSS8kiPPaevBpSRJz8ZBqnBfPso9bFn/kSafZpTakactedPamaXMz917L9zLzg3VT5q28k
M+Fl1t9oEg9DrkhSL4EMVdL/lXuLMy6OjlEOBy+f0LUxuGRpfWWsRKYiyU+SuAuVZzc7NW9+CT8/
75y/U4JLMkeAFLFWQ9n/Qz2NDARl4rqBAo3NdZeX7msyOm/9ItfFfoxcu5uYCWgMzHWj9s4U3xfW
H/k97bhOZnGW1sK7NOgviTIZ5+HONpS/vO0ZvNzsLIaZRkgi3IyeuYOb3kvPzdfv0mPD6EzliQVZ
tZEj0F2SvM4KUeSGdv3NjqFyTE3/ki2z9zDuEN6g325ctt6GZveiKB2a6RbHi7CX+LLMIRbYrOZN
A0QH0fUmshgMhTLxtk3FKp4r6Mm1cPZ0PuuCinUQRozlOMG0VNTDqarUJWjMZyt237CL4p/KW1Cl
PGSYhoEvzihRwqK0Tl5ryFO8/O7//LEMNAkak3sWoOxO0/KLaeb//TsH9JxlsgERYDrd0DwCT5Q6
cNETtRFy4OWXqgztfR3Oh76enVOsZIe7zMZqU1bga5df6pCUbYXXe00cal0+ZqL+VdWq3jGvek1z
85bwjqwgkgMBAMeMoZ9a9Gz3BhJ0FJyHSWZ7J67VJgK3vG7rEUJF5I2bdiaGvdR0f3RM5DqMLHvT
2HbOfLjhIUL52/c5cVIop5JTYNLB+cmZDKP0/M/vRi2S//4dOJ3esWykUiVSJbP9GFPaOKsbLrmV
I4Ae3exReExe0KuCjLNWfa8XEZAZRGdGuNmmVWW4lnAZ2xh1FrluiOmWX7R2P0dEQdu4dJpT2BHl
5+fUK1XC+6ZN2kHXY4CYRJRllPEHArDmDYGyfKQUopHYI8kRNA/YQduruo02faKeASRsQSXqDeNB
2DbuBeIDYuySWGPJ3LrOPAygLG8NQDnbukKpgMdtJcB/byExOoAA40c+atua3maTaW3sGmPMMZ4U
73GvEBt054F96CoRetv1oUH80UvLh+iixPRpBBS4Tt+8j2mhsbgFI3fKRsrBP05jnZzkaxy3zsaF
6En5ae5Z7LaHXNCcmqFdU2Q1/akzqmczKatd44pxFyv/ydFNcrYzFwkX8Yy8yqAs25k1T5GfzXBw
iB6y+NCZJi1PYl2A1XZ7R3TxuvS8d7Y9KU5Urz3Z9EUF/b9He4aoZs1KgKYY9U4T1/hRJcE3KeSu
zq+3Tc2z3HTuJ2+YgQxf8E6gDKQ1JHNcE67eSA8lSHjSmX5mc9O/JC4afOcBizuijATPnNNk0R76
DVF2fyKNf0o3dfWmcthBtHBb0GYLHU23l75XK5fUhZ0crfEAOJXFttPY2xrS2s52OkCaS1rqvAyK
UNB9jrp8nwUWQKfEQlyPgAhQO87bIA922gHhJoT67Kaao8Mg7oPMXmdTxR7idTZuj45fXDPdsftB
mgMl92WU5Cp7doOGWt8sfL+bIkN1hIhxp2c9HtwCDrBhGMAjDCd6oM4F4QN2kvTh+jeTAQBJFvN0
FNVnE2X7lhp+L8yRZIWFpje/JjFgVS+clpF1aj3HiOcbH/O9S57crqkYFtHMb/XiNGWcykdWFZtp
sg14Bkm6mXHqndgwE0Vkim3nIVm13Fk/5DiUlptswJvION7xPa6SklF2BOkNmGyBjgMzhxVmMLCL
xGFeLU7gBVPC682WYVgGFgoSJtgU/8ELx7+d703cZ9BusjL5qJRRnaUjq3Nf4J8Z2vLSdcFxkLU+
NyPSUAux20oiI33so7/JgvbDI5FxDwDaoSerzy32M/xBJHGwdXoyVTbdRZs+DK5OPiDxegfTYpvG
WxI8kFuNJjiKXjvN36wRVp3GVvXvS/NtJhPR30PXHKQysy2yCu6kYYZV53rnzgc6NJCvMrCc3TZR
ckj9AswmiB/GH8w0Eh/EYxxeQZZDALP8vYsqmJkCgrshbaxHF4/jesAz8SkC1lvwLvaGw5B4wAO5
U36FStqw0lUdpfbNm8YDa5o7+TU/tmC8hiAhZ/IyFvd/iHtlNbHaqfIZnLWfPBZpIVaDNZ7SvttV
oHcZKBNYZhhQ3bsYRoBNj4vvIrtUY9xdYsvDRNTgHpOw/GHPv5ZoIegFnwBywS5ig0kxgJK4tgKI
X9Ca+CMLg7afjJUj9LC1hWVxt4A3Bixib9o7Jj2GN0hjG6M7uxUVZ+6PaIZE/MuKUJYS44NYgCz4
PShP+2AY5e+idsclacBYRQ4kwRLb3tw0710S/SLZqL2XBbc+LI5jXSfzFuUO8dxF/SftPUJOCrHu
iyWlZMh+8jTk49GnxjnJJSQtQIE0wx1AO48M4lVf5B2gROvLDHaORFRWG6h8YsYrkVWc5cg34Bqe
TT4A1myQpyHTaDmwalmP8XCyudRWtQVGwsMKz5GHisHEIO/O9rRBSjIvggN7MLaVykF6RXDJAOG3
J0syDSR7bUnK8dn2BbO3nSPeGZmhknQQgPHksB4j3g8Isv3ilvUuXGIgQEMxCBZanBKtvW3JlcPT
v+hJ5KUgfmHvkA/qQ8d6VA7jcbftHhNd3VUidxk1bOVb4wPBrflW5ORBxsqj2utCdMp5+DbVzi3M
WI3OMcsehZsNpgBS7WRFqkqlzJttpW9z9jogpKf8ZKRRWsUjCJDy0aqn+eQvgAiXpNChsADzNMTG
TAH7tsElkMNihpVY1WdVRuLxn18MnFX+ooSdfb3GKGfq5MHHDOJ2QXnxG+fLEwwIOzAMj42s2WdZ
tb2VqV7rZgISE4oW72EZwlfJ77CAI5gt8LKN/sr2bcFGJhyAhfsoB95LZY/DrktbnPAZdisxmoQj
unVxJkJnJ1X+2ZRJue4r/VXakM3BxG7BGHfrdDJ4SNOy21eaMNo5pCz0cljgohmni+mw64KtgzRk
zE9TinMgrv5GlsLuaLgfOnT1WmgOhry31r5KcKObW2jyPyCBCVm1OE561m5gku5lM4zrkedrXZFI
M+DUPKkwfbMFIhcD08Mmc8ND248eIje9bU2CwxsVnwhEhDHq8vMWYso2QgwbhWJ2ZRR8nfCKZPM/
2TuT5TaSKMv+Slmt27MjwmM0q+oFZpAgCM4iN2EEKcY8z/H1fRyq6paU3SmrfW1kmRJJgAEf37v3
XITTEOdq8wrHjgl3juSanDOiFZGsAm2mdulo4eN5ztzsBA9E6O6DNpOgjrnoOQyQqzexqw4vSGyj
qUw3NVNjOYbuSDkfG2LlcQCIIpY8272Wjr9JW/okVKF8P79vMoP0bFoDXnGLuE9uFATG6GEKNIOL
ylJifwzNR2DEu5goejpFtMczmZA+PK4cp/ueVMOLSdc0slOP8A3CV0f9G86Lq5pMotBHIQpUllaW
NdBjJMgLTYOOATMfH+qOKzslS/b+/CGYSbJNl+BCnwClEoQ51hhWEsfc56lNHqHk0BXTvESE8c2f
KLhnsfGd6KJoBeb1zDmGznvrLgSbMdhSBBel5T+m4bjX61hsCUon4xCXJ8Af0s0Aly8DVgWMPtZ6
7EGkwOPGFxu9uWOMxpewYMLEy9tk4kdO+lCu6lnjquUOiAbHA/l9GvDz5qlD6SqNPtrHFJzpryBb
4kqdiHY91DMu8YHHGOXONy30ngVC/VXR3sy5tbZpsMxoyneIWL7lHvqGiYhZRGfLogOzK4ZHwjmW
mt4ic+PGu0Omcp4dHygRv4XvvtooaC1dIF0ucVGmTbNNcVWPjbytRbP1ANLV4qvPwn5JShI7QSbe
61B+tjW06WIwnhAvLS/bQxi+x1a9y6oK1Eu36gcH2XJKmdiZImqF5oETJgd0DJdjkWV4UcKXkcwy
pCLOUgoNN2o2Q4zm1hZ44UtdBtQgLylzc7kzM/1NDuVOH0SLQsraIu7jhFHt5qn+lgXOZiBtA2Jl
Tcy1CWOpviM+HOgt1oI2W2CRgucQikP24jxEA5rgEuJBmxTQgGKM8jH2O+SF9W1oZuPCw6lWi37j
ZJnEecc4LQc8SIV2bxVKTTtxiXTKJ58BsxosDlpF8OEFIAfSwtvmqfKcp9NK1CUcMU52IXEkQPVY
ZQg9izmLOpAdBbFDI830JQpPZjEt/EBtTj7sQjETMpHitB89bIPD3Lz4aWjv66NhstUSeULOBC00
8itcOm/kovXcpoMMDw3G9pmKClVYZ+M3TbGRWvPZ2zU3HhZ5HzbD2nRGd5OF+f1Aqzuccc+Gw31W
y+swrM71pMxghNzFFliJwdQXxpiNmIu1B7eLXlyZ7aAMTwtt52XWWvoFIQu9Dskn5PkA7ReLuSLO
F2Ir9lEan0VYAfExs3VOS3DBQeRGEGOpVZhQJLRzF5OULSUkgH5gRNLXRxcGi5o1Njw7kxEdOio8
iEjyfU69AGNGcMIvJEIT3YyCDmepg5MUKVINOATp5lPs23Q78NmWFjaBqkYvNdsgkfr5YIYET/bD
hgiwB5FryFPtUztMn4mg/4HYd0/Wwp6qHBVpI3wR3fzN0CsS4XOufn7IWjA+crTS11qoktza8Dno
mJm5Oz0UvtzI6FNm2hupkXRIChRlCI4hPiyxQbK4FM1306JzK1P725S8mpmkYJi/tob/JNIsRl1e
fQSG9aBFrOTR0J+i0vlwICCUWXkdD+W4GmonWQfGAda9czNm2pkkxnrthaycJePbqJJgQwLLptHC
8JQDYBtz4yljZdnKbr4iP/NKTY0a/cQiaf1HO1MQZ//ZneuTrDA+J0APV53BZhf4PrLb/s7oSKyI
OGc4s7UbDP1EGXnVi+6tCCTJO5ZEsNi/kXv6RkY8gj9vurKjp5n1YK6qHjlTeBpHg4NXbT4MHCCo
snDhz2hMkbFDi9JG8tIGp9kQ+rINzHNoad/6wPqwCAmpq1nbxJ1iIQqES8OQXAWu9VCRk2w2xQ51
DpSQQp6ztDulnnvTtbPP9J0/JZHEi5gogjjU46cCWtwicQLcdkFAvy6hneBMj4knnmYLIFyX4ZPX
O6aJgboaeSp4zfZK47Ft4trdpZRNl14Pl7ZvWa/n0Mk5CqCyrOMED4xOLl4frsKub5aIytAZv6B9
54ji0/h2WGrakmMCySY2J9eFtYeBC3NO3pqFMYLNoITiZvF1AQu6piQ2Tu4Wd6yA9J7cdJ3+MNsm
W1P0VE49MVW+4juF/qc/YBmc827X4EgAazVCaknLQ8ztalto7Sr0k2+qvZSOSB+8sJRbThdb5IhA
h6bulvrCfJC6uSJ9fFyGIzYVP0Gtl3fBk82GmWN35+ZZfnUeukxlYhxjfIa61IaVznj0pxEiTziw
HMQnmOeSNtCxGv14heVeHdsXVuBgLBTAtxysp6uSHiksOm1jUufApFkfQEhXy64fu21GzBJCTABE
JLgYCdImLSATc0XMz7U2krI7pvJ5zqlNpZF5JHEQzZ+umladeV9Wz2XPJUtH7SWSPRfFees3N7Vh
TtjYg3ejILMznyTyKs9XmUfhKhpodfFrH/KOHlUymHArUWAz4AXN+Lx+b70pOBV2+ZoMEFkn+akO
0+t8hvSe3QThxPW77rfUVGPNncmESOPNEKnAhfQZY+Ai5Rn6u3GKHpifD9yf36KcvHoQ8msJ0slq
Rn0rOuq2Sfog0YmAPxrubZFG23iI90LYh6AisUnr8H9gl+Fj4nSGQ6dcxYZ2iJropcmtZ70ywNlr
dyjOT1wor6s5Br6ZaFxHfGjE5nTm+RL6OYPOyqBO1INzYHPAGRDa3jJ2eZjc80HVrKNQf5ShiZPf
GWj8+UAySk+7JT+IBsJV3DfXFApxWtK0OHt5Bn6k+gbzilWsAt4r644oSpeom5ShYuS5sUfBuHbH
2thFRdGijW13lQEcr5mRy09Z9j4WzmtVJgq5TJuznfXnHkFEb9M4x+X0luH5wrSKjrEUOr7nknI5
wth3t2hVvzv57BnSYF1v8yKAepg85wGaoBzVpRtJa+Hf2UTHBW752lbjPhws5KUB0EBXbSf3dcJJ
rk6LI0hWmIQm4OOG7E5TcPYeffgiQfwuXKe77bCwdDkGD1HQ+iUnbh+Ims3f4w6cOkG79slI4oD1
bOE427ZNf1MyzQ5cjhgX3I0njQbt2K5HE5hpjXlwog9FguhwHQjCbiz/mUL/frKix7JCXCmjloY8
5++FI0Ka3thl1H49d+MpUcmo3UD9FVvdss16YoZN8w42dbW3oRP60ZRtZ5SnC3mHMJDgIcxCAlLa
csD4V6QN1CMaciCCInIFSddYEVZ7PXNxUfoAUkntLNlgX7quSb5YhjEW6cAlxKgSO27+ThbxEg0z
W6dytEj0fG/ag7813RCotRe91BrcmRzllOhRxwXsdKFB1iKGWfaw1gZoDzvipEsEv+nQ9LvSGL5w
PWz7Pp2os3CjHBC+bCsz2JV6Y0EA6j+JVnoyvYpTelbdt4aL5YWhH0PT0yckDSAanUUGc2EMdJx4
wSluPO9mwI1+DKQ6fChNau9TK0Rop6NK5jI71O8OcoObJCCeUHTfRAakbDa1eO1WI8FmRbkkp3Vp
D6TZmLI6ixynvkBvWET9o+ujYXOk/EgiIkZjIuVy6VLMgVQ1Y0xcaC7rg2aZaDIS+KQumqwxhrum
t+Bl5nfp8JlB77hxKC47ghuctClUWH7HWiiSq2RElpUMAfwmH6gApjr7iv1u45nchgy/K5dlOW1t
YtGbAUbgkJneqibCbt1kS1zx7w5VW6zYCOOKpt5msWavnLkPFyOZX1cpGG6H1Knj7LPUp2H3ZAn3
o8QfnMN/52+dctnnTA47ZkG2FVzGta/IRqKR4ydvMfkNS9x/GOe+B8luzssWU21xN9QAm1sQ1iIy
nimkv5fkMi163DyVxVC1cbsuOPhOy9YpDnXfwcfosftNzKEuXuaqADIblDBQnn3gXdVuimuHk/46
Had25VUNcjN6jlnBRXsGa73mBgw6MOm+MrstNiwY7/gSQHw4dMNEiSLOhcK5yrCsXHWSwNPYpAKf
hNZVUZomE73awHxmkhJWzlYXtfs50DxAvQ2uXSrfDtrafQZoDGNkAjAeDxbLj39VFaA4ZEEei42o
z6SCN8qLijvTSdLuw63X87FTPHuoFUFVH8b7PmEqp3l3lqU4Yh/epH6DEynOGWoxU3P0cw3b8SwX
ZNBwLnUSb1N2yXuQoFlEh/8mGygJKJOhO8QzovyQecTS1Nheu810VHCI/3ZGy76V6wrNU3GXaqAT
9lRSXccladoZINHJ73LS36iRcYO02B5589yQxwGwb8WNigQwLv0WeXY59wKtfCMw6ERbaTUSOk/B
MveuC1c7gM6bSBVFT3kuNftmrBw27IxwbSN5mgvuLajcoZ2b99zZ7gFKP4DVWhpVcz8ToKsV3wCE
b3VPrAtiTrk9m8NKC5tvsk7uU47Dm9mEcpJP2mM4dtdm1lBTQJxNXZI6FZ2VxZSweCIVQS6MyKe5
MtlE1pEcmxUWWz2ArY1HY4InYr94Y/EE+1vicgzBR8PDCXKCAUEHP2RMeie3V7nC9deSPxynlGBG
drTG7gaE84uBRYDjFlmpMxugiOKtbaYYU/LwKxMrV2EC5q/wSXNY00Hc0w6Hu2sjcFhHOaueBjWw
t9tka5oUfgdunBLdi2vSUNRyg7Fkot1ueyqXnl9mWxNnD7hfHstEYsA8cKIsNSaTE1+zL+/Lubjm
5LavK8c8AYcl0KjLtoHAmATk9b2IkmDp9snZob6/xJXB7bEbPSADNSTJWZWZK4tyUvvdicyRt0SN
gMyr5ThTlgL4UK8GG+8Tme5Mz8m5KtsuP7l0FxZA6bL8TGXrJmmG72PsazvbJP42I2tmHVp2tXAa
Crp+gb6obEhSkUZr31F1W/V1O5PKaRHpNJrQAMjlwdw77bu2fxwJPbGbaenSIgXKmnwkVfRYa80z
5/J6QzmS4VRxqisbTqQeBZNF37QheTPcwfuGI3fmIXYfZ/qu0shuqMpOO1KW9xWUJPzhbG1Y5XJL
wcv0aW1ODakGci9hyT1kmKL+Ww70Q9bzBzmQ5fyTGmj5Xn7/l+fv9ef3nzVB6nt+SIKEYfxl27Zj
sWlpHv/h8U/D96b9938VhvWXRIbDP9m2ZRmORC9EqKgS/ujOX4Zm0zPVNY9Wjyf/jyRINxEZeSZk
W0vTXfxn1n9FEkSj9xdFkOVo6JSkppnI7nXTRoD0qyIoN0VbxjqJJQChoLFQphDpvBk61m4AwmG5
62xYTKnRfXOt4KtME8V8qPb5yFVv0CdJe+7O8HH1uz01ptzmsDpVzr5tR/C7FCh7V3JDBmhntKN/
Vch2OyTlXTdS6vUotrYalyhEwXgAhX3USBybYBXoTo5xlauGjBqXLmItF41FyGp7IMX5neDAeSMm
sP5NHn9Cr0L7t3EjG+JzZVGlsznd2Q4ZIDVp676JTH3OWcnhu9fU4TduAeHFeY18sFdSg1pUeXTf
AF/o2MqQTtPDM/N+E/f+41T5n8JqzKVNXcNwcSTTX6v3tWW0ql9Mbwie5iIhsmUpc/dRklq0gC5Y
0SDl0nsuhuapcGmYuZNsFglqGDHuRMf3lXa+r2HCkLzyWGrufhTuYzjZuAjb8sZwvU2RlZw6J/4o
IUHE+rtWplsOIZR3Wvcx1sR7P/GVXn+KvYqatUFvzZuAHxMxsKTseXZ4nADN+uVoIAZnMBGXSh7c
nBDfNHftmoLMU8p1rCXhymj4xUu4qnh+0E+rKolP/wDHgLMfap3bkcknAPB2LekIa137pl7h8sLq
S3jPdHR6MtH1NRA63g0P/vKyeuLs89J5JoR93Uwk8MUhJV52/6K09pdX7Sre+OXdYR8+Xl71WHxW
AYVH9XXjEM6bqOW9BBMPuevRFREVsNDUR2WOwdlp7L16M+qn6yHvw1GPurf4L79yb3JLPDm682hF
ybksm2uCmw6ect12GlaljMJndB5M82jS58tRzS5mVnFS4J7RKyyzxiUB2w+ewgbSYYv7emS3wTFI
ewW3Yajx2XNOanCQR2f6cbxJnIZJViFZKs3nzPO26kmg/SPjmqJpLXGV5sjZmPjRMjD5uGsdfK3j
7iY5X8OIhQXqPg5616x+WpNORTrxg/8l7yAlYM9qWD6sv01z13VYNXRL16Wa5vqv09xC8dN3kfwK
yg+7sgC9+TxAzaDA1fMJWh8ePY/GZXCYaszQPTyP2bSyZH83kR/5Ywpib+AYMjNG3YYmND/AxpmT
xATV8vTd1DkCwyERsOUnTAWiGjWFsjhDGZS9JrQ1iHHnLwoem56Gr57oiNqyj5e3Evn8s5pDeuTd
pfZwdxmOKWDRhRe7T7DDEBQyVIKQj7fgigPYcC+oJNJR5uGrVcTk3GRoCk/B6Lv8ep5zRL/PN40O
xEnKA5ep0rTu6vK5pFzsBuz7nt+cVK9QE0ySKozO8+ivZzs5J3751p+zgDO0tQNFtVNvsBiso4tL
oqwtbME8BGEPLWZk+ipqkqmfXKp3GgfowyK507zgfPkLNSMv38BlghNeNLFcqtly+b2giRyDUDya
2AzDH1MjiZjBqb/O0aks1DxLdGtfTdahhYODUIXvZMqot3QZ7hVNV/USbY3P1JF7wB3xBAGCWaR+
SjpHZ/VDRFG993HLOmF9FwkMHfvYaYwErHHQRvFRSR97YMV0V+/NHfSHyPJvRfxmVjbMf/UpqkEa
MeQvXw8u6sfa7XGWwSdJsnZkHkLHfyyy6ORgkfUs+wha609j2rJ/37nAhTuIbW3TMUx6h78N6aDi
UESH7stIjXofuIQkDw5l1oFnr97d/GGPZbAE9b9BovJuw0/nsOnuZ/XuVSYM3LUVdG7CIyJGjyid
RzoyZ/pejzMb2GXJ1hhBPeLSH8vaPrTF+8iACZLgKtPiZdLxwC5jFEss61FtXjdTcQ869kj0ImNJ
eo9ZrxJYx35pS+eW+QGnf/APIgsJyvH5mjK7nyL3mMWSDk3lQQ8Az5UjwKNZxN/4LEGX5+yrbUMN
rj+tDH9/ih6KZMeTrA/QzTme/KwIbouAsCkz+PLhgmMRwAubjSn8G/4vcgy2XLCdYKaKjSGDs4j5
68sfZp2dhEUbtlXPG4Cbt/zDG1Mv/GMl23/++79yMHE93TYocDi6betYTX57YyhkG0VhqXG954Z1
nNVcS2P/cezdy6gPch7fHLHOgK7kAjuyUV3emxrmoCKO9JM/HfoXJVP6D2/OU0Lp394dZy/Xc6XL
jYZ3+uu7EwE+36wsv4OHxnE5XIHWJZmkYqu13fjcClZIQ59votDepLYckF1xmFFLZkVjcaE1yJ7Y
WS4r5GVk+hVJ6mqr7yJmu16GO6eq71gRGrZi0nAsRkTqWscu5dutPNlJAvQcmzHRRu7+cnLJq+zM
xMVoNh26Jjx55WDBrePIoKUDFJ5OfOl1ta267r0ijS2NgJwyHEuHOhwS0H7Zm/zh+PcteuelaXKm
89MY+a+1qWtY8iiMjz4+BzW5mhIcFJUwp3TAgJj2ngwRPh1BfIFs9j9OgXgYaHtH12rS1biHlvZk
o8RjpGTiUKcQQPpZfW7qdIfe6pyEeJVFydZ4Scqs+hT3But/w6xUq7I14KPic8W1K6ll8YQHqh0o
NxmTqWqxLmZBYYXDQOGzxKuF0Zq4tsrROZKG8SLdmDUu4CfGdM7onEP6T3v+nS8UdvfZuqliT0Np
U8euUJCA7Hd0t9R2gTnPSPLPatJ2CGQpjfA90DPpHJQvQ5w8RmpdVC8dDD5rKGeIRpC8e1nf0+ED
uBdKa3Wg8Yb4jE/6MQWU4rfJMVGHCPXbqdU+VrO9BSrWwyIwMvF8+d0uZ7sQNsDlBS5nQLUulWKE
QdAMG1qv94L6j+uzqPV16S1LgiDbEpK2WsL1hEHZti5Axla7Rt7J2VQdLmm1XkEbfC/RvIU1Xcxe
qJ0/k0Du5MEybLGWSJZ8lx5BTxzLasrHI/UzTt2dTY6rQLCd9EAjdZQHakz0cfEiZyINfMycy8Se
W+Q8dBAEhDiPU+nl1DPp56AvHmgcWOsJLXOqTgPq/MSWGqNdJmgs4bu9ksvEH+asho/i1znraWjx
eMwUqw3Tufz7x/t9lAfqyPQ/dHCRYTg3HwApHhM9gOWYQyFjco6Sz3gozEcvyD86zycxUHoQLGLC
LW3jbShlce2a4ilTV6TI84x1HllLz5yHneU428JwNpeLQK2OFk6TozyYIAeyc1GLHKJtog/r1oOR
ELNqLDSLPuZkP0d5c5WZsEojJ6Ae2EPZstIvEiu/qB26K9pZVGI95HRaA1G87Dh1ZgmQWFFwOsWn
xLJQEE6ET7M4CE0+gfW59XzQga4eWjvD6jch67Pid2DkbpZ1UfNO6EnNEcq8Mo4AKZakHdcArbME
0rckwHokcLSH3EdGVHucEm0DqoSH4EJik2VX7/QU8DNpPV8Onu08b56kUyLmL4qPLM05lYTJ1xAi
wsmNa1HMB6Owdl4Zf8xtxmqlfgpG+y9wkzjph4fBeXV9Mk8tnyJeXiOjl623ll5BsSo2nke+NPf6
cC2rYUvr/x5ib0YttKTtUBFUQHyOP0Bl1a1U26V4OchV6m9sJIR/GDjqHv7bwNENT3M02yLeS5fK
H/TzHummYVn0WneO7PmgQvWo0/Fb1y4COaRc5auVVORETfGNW/UTbszwHsTEvMkISgW9yGbVSwiG
2is14wfy2R2WpHxfTKO7ytlg9qa+zeoPMLosNPlIfEQdt5hwl6XFZTswCYioI9OApGQtOxtnTgrs
egGD/wpR+HdsjafM1HtEBAeqimskZBm03s5bj4N3TULsU2MbL4HFJOVTJms3yl9hGpcANimVQbMu
EhqfdRzf9a4eERKN33bIOwpxQvTLQguO5cBoVFGSHlRlZKdXoZ6KZRNSIHfYn5bE6er7eQ23BPnP
l0ckIkLOnN9FTxro5qdGzYo5ptgYyeDGanB/NElPSgTwDad30vWk8suDgUj5YMqekPsOcPCcH+Pl
Mi5CfpW1Rf82RIQ4pg9hl36p0QHQ76xp9w2BYColViy5s4ApGOtlIAoEyWoAYeqP7XFlTRqxY/MX
+BaQV0X9XHr4NjyUktLDeKFBP+aGSqtCQ+KZFeGXa5cCbWu/GjlzIPtSUo2Z3lKNXSoVxrHCR0Gc
KDPM9LwTYciYABLUnRZl67zmwmhqI5QQHnswISYdjeBm/E6r1SHFnY+hdRDp/WGc/u1M4umuA+iN
0pBlSYxovw7TfkzSCmP8R6iuyjncI0lrvrfYKNWZ97IZXK7q8J0Ql7X6TQV3WSPOgVVloG0dW+L0
h7dEner3meM6LOy2aWkSw6KaWT8tuXYOXXWIxw9dVRjckSM4eiIK/FBGA2Mb1eWXOtJaHJmw9vw4
hKv7KJEN7//8Tsz/xxz2uBYb/2l+U5vDT++Ex+1NetV+XM5C3MFnW3v0zVAsSneMOBS1r61dfMu0
4rWYtHo9FSykbIuI8IJoWWUgZ1lJnxtn/EjSaVt3toTfTZwgS7bwOnhoGWYa4lGizFsjp3xpJRiP
y8iHkbv0RfSVEou+m9VRjKuVWEYGpa1Z/XQi45aAETiyMGRyvSY8y2ALUqtdrMaKVeMjDtL5qfnD
Mdb9+4gxdIdVDWehtBEp/3aKrW0U4ebonf0IR0Kfxbs07LnW1CHucCQSWx2xGSUBvaNqljIHQy/Z
0gAw140DMlsHD7mXZX8ge7v/8cRqu3GvpyzaCMkuiBES5CtGGcDxMaieMefarECtlL/Qs07NCQM+
20cbktM0N69u3x99wqI50JM5WEBCUM9tCgDdJqZxHDwPuoxBy15zdaBzgSrL4MulgZzwU0ICA4mT
XuvF8bKAOVXigacrH2pRJ0hdax43hZdFWj37ZApz3ee7qoKJX3j+oglXaVJZGycuqf2JhpQcpAnC
g0/UCGQiJTK00WRxcFvtZsSRv8rKSawH6L7IMUkLzmy8zgYINzPGRG6Op8sUz7o+2l4+U8o3tPdZ
D8axsohoBp+QBSapPMp/qUbNPw943fn7cUfiM7Ul1X/qPp75W2U3siy2qcl9z2Yqn67afOsZ4YAm
/eXltNEGvLI6bnQcNdEY839V/JhisgG/pfFofL5vKGmmJw1SOCT5NFr1u8KY8MozGHrYWEvZs0zq
6o/LD2DBpJoropUc1T6iDk6aiF+SMgQHtQrGodyhN75P5rFf6UF3SIhQ2bpz9TDZkcPw6tj4OvZ0
9Fw0NMKEPDr50bZ0Q/3WSZe6Ht8aOgplLDTdjtQ6/H3IJ8p0sA4egM4ugO4bmng7wq4CjDNAHiZU
ofZ9BCBqKo1wDai6JOxhMt9ONlufVdE4QigPozd6RC1RI04CtTnhcIQw5dzEKdtf5B3aDAd4krJs
p1j+d9R430PbgMw9TljDHEz06nmMvf05Zyjcyyk6Xb7Qiyv9CKDp3UjRg1ZUJVfNBHfRqoIOJBrA
GSyjP8ZxCFtvUQzXg3yPXJfctVDiLFUNYSQjbN1kSdHhm5DCFh73EWRnJW5bQazNCgEuiDb1Vb06
v+pJ/lBPEwJ0LCgE8Fy3Hec9tytcDiKHUmvUjZTf8nIm64T6fYLxBXk3J8OJ7+/NBqWcaaEQUOOi
hEMZ1Dda211dvmNUDy4VJcHPPilkSG1184Xm/rSdRU+ACE8qxpSziRCyqBNfUtUIcSPtTsTT55Bi
p7usbpefpTZz4XCsBHMAdZ87WlCx8nlGUeKD7045AcOrPDki1eARxApOEH/QzLOWMY7gRUjIFGzj
+oZ6vI1dk+kGMOE8SJOzItGDpC+FX6oyzumjubtMA91XnMlRR/nL4I5jbM/5oDTzqVmsY4Ok6n+e
ipfi6i/FAk9amkWcg02dSmqqm/Pz3hMiXMASoL2P35AklQtSTtDKmlG2zAX5CQ24F/SCprPORPRg
+NopLFAhNR7nQ0bQ2UiAAGZahEds7BSXi5rN8nLVYFSiuYbRB52avBPz5TKlq5TNCgICyyzt2V1h
GIdw7l4Ht3oNTA9W1szWBrprETZk3WQp6gjL/5irvN7B6CTVkvS7y7oLuB4stQdBM0Sl5qsVXR3o
L1vc5aO7bGG1GV8V3fAxgylZGjW6YrXKq0EUXZ6s59H6sLhEJjND//JTeiIZZthcUv/AM869J+SE
mIK7XmqCm4rOQeY6vAKuBosHGPRlCJqBfe4qslarmtUq51CcN3a4utwnNATXnV1uRGR+Y4lG7MKX
XD7D/4Yh/KH7aXPX+Z//69/+PyyEVUwTq2ujn3uf6jt+9D5N+ZdJQ5Gep6SOB1yJ48WP1qep/+XQ
7pQOB5L/7Hgaf3HBcrlX2/QhDVPjx/wHBUHX/qJ36unc3TlMgpfU/ystz1/riqiVdNvjDkcXxNJN
rLO/nZIhloMLEZKmHKVva4brGYz8R2HjYAiHoxrhPz2S09+bL4YqRP/f6f8fr+iYluOiN7M4b/06
/SVHdRT7lHU9GU/rqBkUgJu9gpLZF8ahCI04iblOt0pqiGBiShczHgKKLqjcB1hY0iCDfirtYzMj
g5I6q2wAMt2bfFwNwdel5vnPb/nXc6F6x47G4Y1Khm5Jbr6/nQtdTSCixNuAkcU5yozWhGceqQ0c
//llPPP3FzJ5KU1afK4GyyMv+eujaRIvgvtts9egyaNvGQ1rAjB98dSasclqwPqcBaB6egKC2+KQ
NU655qqiLb24IPi32nYGlq1Wpp+CwAmyWP0rz5tB7IkRV1cAayqaPHBZWnErJnLUEKiTTIoQhSva
uh3qQ2ZVzdIbceGgEXUq1dnu7qzaQ5DXZ86ilB0SPYGOyaOxXRncWkWBrE6wDU3xqxG2iLrkvEHS
1W7JaR+gPtCIzY32yhzyaosMbkSLmMQ3BJ1CueO0Uw3wXLMwabCQxx/DVOvrxNOvc5qXQCCqN84G
ODITIWhohc0GLYpYyrp4iWppL1DIQO+eo51dol0OXYP+l7aP58m90jR7T94u8U4GjVo8TOg+c93/
EHa2qvzkDhMXDsd+erNx0d5aBXTAGq55Af089IdTp7eC/qoPhZQoCYW36RdCZQMF7lxcGYLrcchW
QMVVW+SGTonHwUhJkvud0afPXZu/oQpNaUkZ9BVdBKRhbIfbMDtjkjvlTR3sTaLTI8PcEQQSrOKM
u7xbfZDwG2/sCLjcKMSqAF67TKoEYqeW+SqrjygLAqLJ3jDWhds2lL4hgCAKJfHCKo8A81ZFRWZD
11nyBo7gKQIGxEVePge+9e7p6aeW0+M0s1MrqvzKg4i961S+3VyYN2EJtZJz540IrXsq0IAdNfEa
VmIXO7PcxqEREZmHUxwPEtnLEFZ9ZACWKAXSH+HcBqEKm2uT4DUVA919QEf7ZjLEN7AMcE1c/zm1
Uvva9sJ5aakvw/uaYMNqLLLBeu0pnEiXL6fgNcoCeqh0GnjnfDuS4jfNjoI7zZLWKUFSd/nrtOs0
Vo963F1e0w5GEubn7qY2gVWYCV3pFlu8TcscezuoAj2J8ZJXn7SXRgqw8Mnxg+1wCR8v9V/PZY3B
BP7YWtULnEVU2hNHTmGM9D5vrT4z15gsIONZxWM5zc9gsDMRbGsy3xeG7NT6BDQwi9zrpsNicFnW
KJrvDC/+CqjQF0X2UMdc6u0G20+VG4CsYsrOPc22udDAp7Cq8QQ3dR4omAF51lz23NE6wlSuUPvz
dW42UP8k61L3s3XMy3mAptW96ctqOSOS/ID7L8lp56JLqEMC3eDTUs/lyBlkZCZPLoVuegJ1CMt2
0uVVYuGtbzX0qJHeAIKqNe6aCN+iuofmYHNA0cYNWZd4sYqGKW5Vxo9qeVuaoIU5GV0WY+r070Xe
brhl8DDyttxYLtwwUZk7mPeWM2bU74KvwjJBVGbO8+VZqwp/l0gNRQcaizG6XG49fQ/Pisp3xCML
2vCQxA7Rm+gc1IJ/+aCGgieRICJe9bG+1d2QLIjau72cmSeENUjjU0iZPLPOIjVAPcU6Uyfolrd0
+fu4PZet+H55tz/+ouwMIJzo4LhL5T72fLf7Io3nKAa6ECCC6GXyMY/a9IyZ6ZkCwLFSn3sxW5cN
siE3fse4xuXHcyMOnsferxq8V+jsNdJI9VsEjk9YSPdu6KooVD6MAt5e6b/x25wv5Ug5587K9vJ0
lfhiP48i2bH0fYxj4aqpfDDkBHuiYvCWFs0uG38Uvk4XTwXj1M16ouB8OLqlKd5ZfhjLNo2gXLU2
UrMsN17MmNBt3nUFN9Od9ByFLx+XtBUjE7Kg7ryBxXtPVLCqEETRC1NiR+O6Eym5izmQkOMIUMop
HW4/5EWNzrkJIzq3oVICa1RyYHINtnGdkH1n+H27TVJU+wWzZcztR+qbav8kk/zZcscXYvHuhhwK
aslPB8wRxubOrjgnO/Z9l4UQQSPgs31W3zmjOARldAvZYs1J49DXHqa29FA4urVDoUgI3RzAmMnk
6/9m78y220ayLPor/QPwwhBAAK8kOJOaR79gSR4wzzO+vnewsjrtrO6s1e/1oiXZskWRRCDi3nP3
HnN32DOFRT3JAeUA6MxDHzOEmbfDx9qyooPpNugZiin7WVUQzTxKL8FoMKaasRnJwOXDKH9MK2of
IV0kFgF8jOrQd32Ko8r8no3jQSAqawfsHKGrOgDN8E779ZzEpOypONMua0AdI1xc8hFzMLmR3TTt
eo23WQhUfR08C+zeK7t1PyOkJ7CQYgyrNNJkxDGotjQi2HW1XTA1XReSwGGTRODqrdTAOnjRw/V/
uf64KNEfYqd7EGoFUG1eit9sj9pzHLswNpxYHBmU5IokX0nQl6FeOySP49D4EFT6+rT/LNLnioTX
teEICN+jCjTujKolc42ofaAkdNZEfTCa6EdSVaoUl99ey/VhWBxF2n+jUs5dBnjW9U975mZFqeub
eWG6nNHFcKvLt0wddwiCl1NtQpzkNQ8rAgcJ815qmaTvrvudPZMor6GO21xHYzZux2o4TRMe9EkB
8dJu/Jo0+vvQols0Ve9FSwBKhUxX12TTtznp+70A07CuQuZxIadvitzL7tqw/4Zzpt9K29E3uv7V
YfYB5PFymEAuqmZ1ChzcsLZTeFc3IFembdkZ9U43cURcj5bsRuZNOI7xSp0fGZjn1gDfekUjcOtw
9a+TnnDxaKEdLlSJi97aizkBiOhZCcFkgzR2Hfe2ajPv3H8dg/JVx4B6rSuZebgZLb7B0AX5eIfZ
DcZPoSuiGizbJbk1aDYObiSOefRDOCXvipq5I0dFz2SirwC1cxK26iMaFu4B7fDgWF1zHknNJjIb
WUTgPuNj5qVQz/p14WI6SDHis28T+EW1EJsJd8hULYNLhd0xfqYB8BEoFlSU2tZhzhrKXup7TMPg
WKuWeAOCQjuM4K3iblc2Trxh1lkt9Pz6JtGdfjCJOVP82pA0MwF+hIdGlOvJMOtLrhMuT3rQIznF
3ut/l+jFm7GIdCt7BdWa3gVT1wmPfTOPPCw1AwQXxwZMz8ozU2iqPZ5erzf9lDmSvZaaD2GsgSWG
BkX9umUoLRD4eYP8Qy5iZFIwdrcYKGc/ZDMqDMAGDZ2fwV5rA/bjOc5i9pTDvMI/4MDA6MQ5N9tX
FvFzN9T2gdmeA53TbVfYzYXiKrNwGsTKqSkv3tK9Mze4c8IHEEK0bZro5xTU4Man6bnG1bdzuvFQ
ZgB5R9IHs/2UOzrDtNwSQntmCnB01hjJv/cmXNyppvNupqcsmm85NNKUWSg9tvLY5Bb3fOaR6jrc
OzqrtNU7fDCaU9/ajyStKXp0FBsoTz+5HWMQlWAP68Ei2YIOMdaOA6YiNXwvldE2caydHhjFuX6y
2fxuJYQW6ZTaVsM0udJ1qKpNfGEonQR+GNxETfWuuaG1MwnQs/vnyKb4OxFTeKsYrjUR3cLPS/KA
FgvXAWrFLBn8L8t5RhKbIvODA5mDVVPCrzors6Nld51fIh7wpmh46kydoMEPlGL5KR946zLXtGHv
hdLWwi7I1OZFZ6INHs6SPXp9/MZvOvihTnEKwZMfjA3fM570YHk2wYJt0pGp6s6p8r0Jh+Im4Fay
cUvHxVUEBNhGwx4P0VY3lYcqGXbFyG3BLuk3NpinWrXehDGoUV1GN6Ok6rksulzVFQVW4aKLTyEN
T97XnpLqgYAS6dyeJx6YByztXd/Q3HEGmL/SXDgd0K57GGeW1aWJU6qplbHSrAyYoMfGZ5ATHC+C
oPzGBLCGiEUp64S9Ba4Zr3Peo61uxe9eLF6Zuf45QRe4FcsNpybDDwZyd6HgSCWx2W6sciLya8Xa
Kuy7n4gUHgon3TtklcHiWj/wovV3RjQ+aokkAwTXxGhAhMy4avy6tUi4keCgUZHKfYg79KhJ7L9s
6wk6MXXiwoVgwTsBTSAwoS/WEVbFYUln84bleYds/IZNisP0QwCEut9NbuBBoB0m36CCuKlrThCe
XQlipfNe5Jiz6Vc421mUXIB5dklSa35K6m9JQDO8E979UPbexdsFDbSWiC7nig0XEuSgvBNhTCk1
HzhtJYwCMO4SGFa3l0b6Ei6jtqM75TPMxr6B/BHC7dL249DT9liUGYtj5kevNVSnbfDiMKd10JHc
3pFDXWeFPOsmEszBTRN/MJJ3LcCdaATgSdzAhTA8jreiGlsYF9NhUqSRQX2wStc7OtN0M6YMX8m6
NTkrBc4pY64pWFoGLvUKUozXsa0a+mNtiv7ojroiwVAmLxmHnBYzPcCUnYEDsxVfvPDouNN0orHM
OSCUA6z7aTjaI5XrYfJgiTBPgeyrMk5eq+sMKzOQlAUGZ2/04HV4aWyD2E3lrpRofhwzVsvxBTwC
wzJMNfpLWu9LA7qUGM5RFGy5yl0g3+EDYPD5sAC/hkvlxTd1Sz+ydY9t+1MrGflN8UzjYbi0S42x
ZZlyTgse4aOB+45XPF+rIf8pMf67EiONq/+7xLip+4+OaMpH9l87UBM/6Pv+Y2xDpQQd/ukf6FXj
i2XZkgKbY9L+vvJV/1FrtL8Qd6a65NqmEJLuOAW/P2qO1hfJn9pESE06htQY/6w5asYXEkKW46nS
Pf8xHdL/T9HRcFXJ7NciIP+Jjs2aI/u1Emqqbt0v/edahr0ny3m9CJcylsFtQLoUdiygMYzSnQeu
R3HkomMSYxg0P0nPSWcQLemm46B3j32uS3rmEdINrzqCr2J6MUqKTXPXljnmDp1K2TxJ79B7EdwE
FeygmEXSoiMOsriHMgU+FLCzYhCbQhsbk0NdZD+jIWNK0BrKVWPOBiS0aY+VI98abmI/mCY2HM+9
05DM0aOGxMMiDBWkcBkS09mr1ONJVMbOjpt0lwX4kAdH3iIksh4m7GWkRi2G0I3C2FCybwggLQSP
SHuWh0grmm1Gia5kexqpk7hW0Y+DKr3hDEw3zOC0NhtevQPkuDGy0j7BYWeblXvPi8UCqoXhMbRz
+iZEcEqcwAAz44OaFszyH9pYFKwY8mGYmJauO/Kr6kdg/3zVdGqHPCx2mgobKpsQqnjKvs26jm7M
/bLLjPIexsgLo2vRrqr0ks1gTPzJmIuN1ubdinh9cZ5E9yzH/tV0qPxI/s3JTBgKdJNob1dZuBdS
u4y12HZMbZ8y3UnIYDxd/7eqIHVMhCCwFzB/i22futjsAQio0hu1r2PisvizOL10fVVBiJl4bUwb
mFcb76oHXsf2lrEB3jrpz2G0bhgY7p4dZqiRk6Biuj5PmhN80kqB9ARl0MlBYEYG42W5YBDcjN5E
c7+knth6HNA2IjsDArduqtq7IzFtnQZmKIFFUKBOh/ACVO2psNtnk5ns7RA95lPh3jeElLzI3YMf
/5q6nliPNUtuj37Xr81K4G2m28xQHASN2Zz9axK1wMvn95k4uwlIw6RM9U3uDMs2UVlsV9ZfEyss
KIyOP7ocHqw2V/sKQIzPJYyrBjPYSlb51oPicvCwrjWN+e/CKn+t0+u8cioBTZfOsAge/yWssji8
63rLXV0fbiybaNfp7ks8JO592/JjtdQ9DuyJfDjk3bNFqXMdqn7jL8vb3b+2C2z5e2iGaSzBSArz
kjwYFc9Qi9yvS4VLl6/Es0mytTundvnJWAYlzAnTUZC8RCFNT7q5xC9qwoTEKTYkn5mN54a0jqS2
riZm6FOpCqf6t5nUf4JCKrfJG8A+JQYo44coCYh+wjYpzaOTxbcl08BOflObU3nUKpCenvrQ6SGM
PSxTAiIIBCzxI3Q4c6L5WJu5CDZpKV/cKl1VppUde+a91tRdyDKEZXNsjLE5sllsjpnWUhIJ0h9s
wpV+tQnIMbNZBIXo8bd4dI7Xz1oqXDu3zU9TOX/oBj46zq7rkJrbkRN1cYzVZ39+OXLUPk631z8t
OlCLWCP/+a3DMuhcqtVXss/8xfWf00h3A2CTCTPLHJl656jLeFtCPN0Dua+PvXrU18/+/NK0qPAF
sbdzOZNkzRqyne6mfEHQi+bphCvdpJJD4Xw3ZxSX6Sdw4bZAC7NAgKDW012p9y9W18VbI+0hV4Og
R8o9bzrCktgD3Ke0BgrThU21T1EjeklUH8UgUDzJAfPk/3yZoc1JdbGXspg4VhQgm9WH62eezSws
7Y5DFto6DF2MgOg4eRczPsGUtNUeRcEJ8PrZnx9SjAQmXMr9mCY/iqHmtOCC6bt+KD0PkoGZ7apG
AgSEVu/048xQuvMW2GR7kAn0x17mHuevyJObcRg+EOy2G445IOOcjlmidF4g9aIE8uHxUqxvFuNY
OGg3SCNwEh7fqH+IAzOwIHyrALAFoejVXATWEXLs9Y/tJl2OjYe4hqX3LJjCWGlxKFcRpCQQHekM
UYJpRTMaD3VQqdSdSekHlcZbTAWAsf70Z9Nk5+tvVKmnga4OoJnr19uQzjs/00ghn7ACtxmpJZk5
O5OeNLtrKMOe4g0jn/HS1Woc+p+ZY1cHOTe7yY5d5rp63liDtrJsJ7rpzPcqDM4wmRryESFv7uun
k3pPeU0dUgbSVB18ro9dJGsOXHxm2AVR4HsRhf0BDq9+RO6rHzTza6KXkUJQ8Xa+fhhbjE3XzzLo
Uz4jg+ie1CXx51+EbNAJjmiFP0K6BpYqXgLu+9GygFM3gFPhM8D5s/SVsR57FJACyQDtswLOC6+T
F2q8ZNevhT3tPEXd8ybuU5AxjuxOsn3gBDuLcZCTJCA8ljFYkyB+vv4LrYWXwNhYmu9bmJQJcIiQ
jM7LbP3wikBsDI87GMS4GyxHWi1XMJdeR1SZDBts3eglHx9h3T1TEtFOWfeQ9ubHksZfAb9AGkuc
J7fkkrFtVqKkiLYG17avFwAghjnb97VuEUuXHDnRWoRYHRBlftihiS8qdmhWdZ+RCGqiMkz8kQMh
sM52YJ9PCLFawqlQ6ZiAV9EPdG70FZKc+nqIoWvs+LNwdqF6cbdzOx+DMKhyd7qh5PIYUMHyS5JG
ishIeZ83rKhWdHj5STVHfqtYngO0255cvqGiW6dtnK7DdLzjUGv6sMJZPVxzLfvilum4YDM6y2Ec
NHDxj8T3U5AOGZLEBNKGFbKyU8rAw5Vq78y6pzu2UItFtsqGF75C7cXOyOk3MdAiaovqRslOJ6OV
fu+cXAI8hGstm7QTCAujFTey07FsYCvtPWi21/1I22M00cKM4PKAFKRw8m5b5I3hp4YhNgHz5+TG
tdCBbuA2Z4YodiSx7FOkD6hjARPpcXNm5zdHxoXBd7FJQs30LTIvd81XsyUJtUhzBmKgO9BLtep9
bGY0wiRBc1HfG1Spdtxnvo0mFI6sNjUfSc108ham6cjfTYv2rLXUapem/H59uPxqBrpguYXQ+A4D
3uORwEcBqnHIovC5YINAHRavfU0hHCwXudamLmgAhF1yoM1miMrd1nQRuYlqiy+NjAVM4EoNyeH4
Ob3Ewavsk8YeDCF0vodW+h7khbyEefq11uhDMa2x+AN6WQBsg/MGcGZusdUU0U3b01oAlubsUvpx
0HtAKETlMO1a4AGc0tMz1dlHMybdY0yh5TNsSx+gsLwjFwsBZmPTlW3qmx1tV9dArum8VbNDOJxR
ZSTPKQSGZoFaAsbSgdiyqw2SzUljnq7P1fWP9MyGljl0P0XEyJvJ+yjs5B57Y4bXlNQ3+9cJHWle
WqeEAjGDnXUPXDK6t6Nxn3ljubOxGLN3M+Teo9CxQRILTekw0ll+NUg7T9arLe1uH/avjDLJY8su
gxpjkroDzCDLPgEoLzbtKfRi6z6AxGYVXnSc1B+6qMKOVR9tgqXCf2g3vO/c5um674s1i0aNbpqH
WuMlcxr31eXhXKLmqxHuKSnZe9vLln0a1t9s8cgji+666NgvncHT3tzRqa5v3bB+rmyzJQbmYKcl
aArl/NGoyLU30yvpDgBhIbHWtn+ObArp9IPgUZTWu4iCZD/POcNGg3PRBdWORVxs+pAg3m2PNpDg
7g3W6bxMzUai0aCuZzdwpKS2JTqXMyvt6dYTHIuyw/keZk66qcbCd6k4+ctoMVMsIsCaerjtuakc
RsqSWdIVwKDzXVRP9J6NwoPX7aim4YRxK95Gdp36LZfQ2sU1sNK+eyzL6ZiON3rnkvPvm6OTyh8A
K89t3R1reI9/vxM1f9+IurokKSCQz5g2a7sr/zqCl1qTWKr6e2tr7cU2ftqTNm1FfGGwyz4NA5Q+
t9+QY7theNfZlLL8ySgho6rRx4iEd6wJOYIcMsGl6m9JbNl+apX7GqQIoHj8BMDkwUxx/PhPGeWq
n/k3ZRSSOr+8vP+irbl8zMiZfvxaPbn+iz+iWvYXS2WTyPrQdRGeSSXkj6iW/UWHMyFcx8OcRHiJ
wsYf5RPNgG3BOek6gstRhXzW/2S2NMP6QtGB8DHrscXMuZT/n/qJ9XtQiByL6TBHYHnYdXTAF3+d
tzSI3dRlpLa1JWOL9SsjkHCR1ZxuCTJ5wDxTeTNzc9kLgXaa4BDDUkxgWU541qRLSsFwRYBy1Jxj
X7dbi+ZQSJCWHb45wJiS7jHKQ4MzlWpoPRNV6lZOmv+M5uTeMO0zs6en2K3uS3nPpOO3X16I/+XE
Z6nI2Z+1IfXLuQ7ZUKkCoh7H5b9E0gitU28JRpdtI4MR+h1mM1/oOULP5D4o8HIttKl8lI74cBPO
UF9Rbz1GWv2Up9VRNMmzBtMd4iEHjAzsjXGGpNQFd8Zk+q6LoQcEYmM/euZJKthkto2jYktHx8fw
d2tV7V3bl8e5ownFMCdXMceH9d//hurE+i+/oKq9ebY0hG7z7vr1RIudOAwXj3CxwfKZmPEdOqCD
I/vLzL2viMWuyso7HC7R6u9/rvk79uAfzywJNk7z0nMNiCq//+BgELR1J6x5hvVShuhEuuIEA+LE
ns+3BtjeVzXvmrbN1l3YPRWgFxnbyjWiSy7MEjb0ZgbMu78ZlaCyfvz7x+f8r4+P0CPeJy4+9zq1
8ktVcPJkFC5p56F7uyIS32B87rAFjF10sef5PEnrNDnTjT7lxBKYwpA20rx0pzffzcHYIWdgZq87
Jv1bZoX7eM52fekcRqt/o/v9xljCPb/VEmjNKtKDPeBzZl8PeoIhsrKe6tm7McmJLMSVjKp7N3tG
+OaerUqkvRoDRpIkoQDHHiZnQqwVx8GUp8kcN/K8yGmr35SV9WChF0A6FG0d3fkw4/y1yfPbxHZ3
jFtuOxKMQhtvEJHc6vH73z95Qv4+0/OPVxe6N5Vb6rNqWfj91aVQqeF1GL2Vt9Q3difvZcR1H8mj
lvYXk5pcJz57XdxrQ/xsesU3uhRfvVm8heNwy7SZVVZPuR492/rWtpcDHS9/iYxzl5qfBKlBjcXr
Bkm7boXbxhFf09bYxagJMrEPqkUh5SBhVhvIrNuOclcIFoqAwSbrBqAq0ZNu+DndzB5Wfd4A0feW
p8gZPpI0eh6M/CRsv53gX+VjuyddB/nfQ/KbLZDvEyjdLF1k0dwevnb5Sd/Mbwx5AXVMUbHc6JqN
Q5ETVZ4d8UY9prxVA6oQ9lkHN+ro1Znu5L2OVT0P3zUmjOzWvAFmcRfwMx6M0vluN3RgAVdOlYOz
luabkH4XGDf62B/qcjh4PYr5bN3r9q2rl8Cm06OTDAeO9sfEMT67MePrcp3N017ShjWVMbe9jGN/
G7fOPmribf0mG+TnOKvLJLoMRovyoqWRoq+thEah6xB+wDsK+b6M51OheTsouCTOyu02gcUbont2
sIJRHCaGVPuTLKFpePu6zE9uPN8mWAGYsTyGPSKHzjj8WMbqYiXNTSyQa+DHEDSEV13dX7TY/TDr
4MPjXFZcOhnfa5F5nsz8lVrfKTF9vSU3EpUocQwyQKNxLmsXDBnjz0G6AxG4ycPmGIzjJstaWMjl
bTyGzzUMDi87T/S3qOr47D73YxhuQmFtf+R9eZfo9nbpIKuMy0vihD+LXu6D7EFU9nZlUPgxh/Iu
sJvHZBI7tsOPkg0jfvWdHBZOILZ+H1AATFvU1FryXQ4OUy2DL710w7DdU+eI18YgTSXuc1vfhYur
VMbfnd7eIbbZWhaFH5mfCaDQnhPySXFCkoau6TCdK0iimqzfrowT032a1aoLckku8jC0r71wSFX2
bPeKr61Z3eGBOXtTeGPqaA/DA3aSjWHwHtGALjOv51GXZqSdkzab1p4rXta8oAZE6rp8dFBKNMtu
ztVke7ESS342tOdKYeqAbIgGbktQPNaLu5WNvUuL+SVju7vi6d2K3iJsmaPsmJApqUqG/tLNYl/C
ONCkvjKRxLtZ/Zha2Sbso0+Ts2QeaXszhQ/hUfMM6ENb+cbrkk89cShtEhBLg48wYG7f6S+WrW3s
2bhvamJznt3CXsm3vQMgiS2tnQZoPTHo5G752FAaH8PgCA/mefgYe96PxUg7vVZ8cvypWYQ9vL7R
4TEu3k+nrn/kZvlYF+NLodEMH5lEBQDfMvyYcN0+VVr6MJ6I43xOxMu0RtxPU3buMxTRkbyxm/qx
zcVL8wOSGKOJDZ0JyKkuRf7u1Y29e2A7Pk6bbKXTSV/QAWRF/VbG0feImA5JvvQ5sRtiP/mwB3B5
Gm33KbTootc4Bkriu2Eg97oo70hJbprYOA1xBrQ7OzulfcOIdpvah6YoH62e/nxo6i9Myz7lnrnT
swqKcgVxhwE2yWSWgtSuO8E+K1koSA+m/tNNkdpGbfEZNHbqs22JmSnxAwfhJqKPEygX4l61q23q
ogjXgeUz0oZtW4odeaSaQdQl9UHFw19/bNpmn3iEa1pT3EMIuSkZOWfWfQu1/GkiStNV9qdGQGVM
zYMGZxzCF/SSVDvqmXY0J1YY1/XKNT6DNnmxHKx/LnojNXRYjhRUHhYi54R8t0h51mUwrK2meszE
ayuTM/WOy1Rpp7FELyGdI0OiqyHuCEFCfw+Hg2nEr6W23A69KmIxq6b4CtHkvlK9/CnimtHemgaJ
gfM73CQXTqoPVUhlSG/mVf7hEN3pBu3WmMsnaXkbzWlOmkLTzIbtjy76Kwvi4sJMzGBudTvZxyO5
unrexVF8j/lmPWXvVRvtp45rzNSPHoVZS08eYnvYL1btO3ZGINs7KSfGYDBg1hpnO48uVewiNkwP
sbmDob5zvOTQV8uOdN2TmTl3QY/nlvvA39+hjd9nLf64QTNu4TjscIXl/mVjm1egnYk6g8BNdGi6
Ly6RyWC4LSys9w3YZIaQZhJdvYM4CjIqONmxuxf65wgICSZmFXKeoXX8nxb7vzkbumzI/+8W+y76
KH5rq6tv/6OtDobQFXTImQmhGwWI55/nQs36Qp+dvZfHRI7tkjz9s69uGF8MOBv8Kw4zFA4M/tUf
szziCwA9aAocc65DPrAW/jld9MdJqf3L179yzXgX/d5Xp1lnUZ5weSiGYQpL/pVf2LrdIAbtg+n2
hi1XeEQu6J4HNywoqxj2qcjnS9K78YHe1bSLAKhp84HaW7k2QBnsagy816Bmn+YCk3ThnTOXslRD
DGWyk2kLGpd12NLTM+MHt2Prljce04NMbI5miCnRoDztRnF7HrASc7xG0Ot6F6ea55vELMn2QqxH
QQJd6xqrxBRT7Yx02FW9TSqlKO6YfKTf4dZnyvIZvQ9DG9y1EWk5lRWjPZr1TMD72/WRmaEI75ks
BoJKjmvlVEN8iplbWVfuXpawYQtZ0BVYanM70Fdj20kw1kOK6Dekny4k/i5EqtMj6297sDTns4Q9
ji8eTDpk0/Z7OdGvTwx8CgaAoH3pLfGWoA439hrNvVS/Dt4PFt2wxJPA6NAuNRHq9bha9JjviJ32
ncGKhQlOScMbS5PGqt9rfNtMxyTpNk0y2Pfj0gPrtrhfJvrwiMegO8Jg6FYNDY80CXKyd34Fdx98
bQ2R0ub8gCk5JZdv0kQKxzw70exMwTBn7xa3yfVoBzcOPYJTmEQPqTeDLtZnp9uQ9w3PTUeklxL3
Tc9R4a0Ih3urbnd4xvNbLeAQkEuaoppsw12fjILd9kYazZ6YbXvfJg6bRk14W4siyIGYwwuOsWQ1
1UXAsduTtzxj71HcYL51TX8cLPrsaclAgOXdOB5sTGq2cqVXPeynOYxvW5g5t5mVW2vBRCTSHJ1Z
Fthal5GgGSQBh7ymubu+UZjfrF4adF4+jlmP18sL2W+Ey5k4U72OZhvCTjcu4PKYI1uCfmOUhe2z
l5suJJZDStL6sHVkbBy1KX/WrMRjlh3DbTuPzvn6gVg6SJEkOgZxowy8Mfu3YniEC1EdNehFbIm1
W91YuKdS77/lh5/oNyIrHEG/LH3xxGMAhW7X9bmrvZslHWbfLanumtRxGLno5TaOge6lhvt6hS6M
Qmu/w9Jwac9U0WLe23jO142mXVI9fc4Nq31zZAUXEU+iOfWXfMyqw8QMFALYcbhYSNQi/AuirvoL
pDZrTelZ7L3bfCq/awV9ieulD5wm8kld5PhBkWF48Helgecrbbv5AC8mBz4QFxeGCegoJluG9ad/
PCkWEfFzz5lEDiRx1yeqo7S7rK49MathQc2B40lQbj4BMkYS65KGUF+NKfzggfqZbzg5xt2qOmSV
1zAZvTTnErvqzHVsrvKFe3ceTpDurWng+KaDerdCdp9CPw4WpwzHxRQKbao5Vdr2+kIyVUR3h2dU
GFlwb+fNi5tVJHXiuX5q9PqQLlXOHdx191NpFIyeezOjCx6TP51V+JCaYgRHc9P5YTOZt+wx31zD
bP0W0yEA4wXRwdwnF4a/v0mSfDvNosOQukH4Egxs//AxG0wjaOkpn1rsrrNNel1KyQhYaD6fwip6
w0aWXTyR0mQVyy2TVpjJpZ7sCkUfFlcOMUBi9IucZoZ5U4IqbsoUwFCw+FCZvifAjKWiGssgxYTm
evBwIB6Pin1cKgoyHU66BYqMzD5G+LWiJRdUNnaQ4Rqew/YlA6mcgVb2FGO5prG6nvELAl+2gDBL
CxpzS+V9IxSheVSs5g5oszChN9ctB3ZmP2i1qPZMTPsOZCjZ9Jqs6imrTKBCwKA9oNCzokOvPEWK
rhUzugceHSiK9KR40hnD6D6p0mk9NwAVFHXajeFP14CodYDUhSJThzWM6r4nLzwpbrWrCNbeAJRU
Ma0H4NaU8yLF38t3NuBrGlziLgeFXYPE1kBju8mp1oG76aNiZs/Qs+0UjrZNA6MKJ3oI2GpXWUNb
q82dACQtvLmIkPJq4DxzZXMrSndbIRxm9H49j6NLI4vYkd5hZlN07/gZfLxLz2FTaNh7o59SgcBD
SkD1woQUPH6O8gHtI4UNR0N3n8DEpIy0bhVYvFSIcVexxhkLSGCPRwpCHsmRAc4FFQUMbGbOy2ea
X6/Mp88bOu3sXNO14/GWtBXevIVzvpAo2reQzxeSmwqEbkNEp+owELNnQxhDS2+a+Ym02LDKFUhd
QFQ3ovatgyXnVwq2bkJdzxR9vUQGZvhk7h+geLAgLo8ZrHZhOg8esym6grjzfc+MDe1GhXfnUHqx
4b27CvzOBD0U+Fnh4OeIA4cJIb4OuOFDjCfRTBh4fBMKJU/6tFzrkVVuRV3Tp82XjjlRc1nJRHzt
M+eHNs1nLjmGCuNhxzxb6ZcKXV/CsCdzj5IYqn1BYZj0NqD7ngzbrND3ONpQFWSeviMDQfO7+Sqy
lvNeWHxYVuNtbaBp6yUlxtxFzAW2Tgr4X7bJJhI0+LDxMDYR3fICfCbNDDYeQj9ZwOA8weyfSt4Y
hm1Gu1iFswHTTBtNQf6ltxUK+k9Ub1jR7DzmSghQdlXum0btrYdELAdgHhz8kXvzonrbvqm7g1FL
ZMa2O1xSr9mWyj/QKCTdIJINNW1uLcz1HTmw0yh0sGQLpS+YlMhgxGgALrDc9sHI8B9QTb1Be4DL
nWdQkS8CnAj5hBzBbdAkVCcoWcuFqaZvmKgVy6wBeAhKUwkW7B7VQotzoce9gB+Slf+qY1BihlEZ
GpSqAXXfRwhdjFVEDTOEuGbKe02ilMf3ZP7QlfIhVfKHGAuEHG2+GtxjjGrC6bjzNg6XmK7kESVn
2Rvs0msHrwTRg2erJ5zDK+ne2C4eL72PjsPISZkiGrnodkFRQVWFCaUGs0/0qddrWhCUjMig+i6t
3FU3L3c1xgsrQH1R9yGTG2SUZiD/x2RWUXxZKO9bTvpnyI8ELnmzK6GGo9QajMfgBw8uQjIzq2Pf
mI3uacbGIZWWIyf4DZmOl71lr8AuhttQwcAQ823kxKYTfrJ041rWN08pPyrcH6HBHq+kPGxjBXGY
it+kYOoEBBJAK8xZjU6yIQKk7ckQvmVc9K7SjAz4Rmq8I4USkIxKRaIrKUmk9CSTEpWkSlkyN3ed
C6eBlYFZkBYD0ozeJMVzMtFuOttlQMK1fbCVCqVsyucFN0pttPYaz9l+MBx4aRUmaRlWgKq5BwLv
/WkX+rC39cKjqGLd9UrA4ikVS4qbQKlZdGwFHa6WCWcLxN4njvevI+GN9ViJYJcmbDVotfAUIv7V
CmTVg3ZP5fdQdmBaPDtaa5Zrr7NkOkVlx264SRBwLJSmwEcRSvcEjnREEwYhTH9kgGY1kMgNlI7G
gXUJSZ1S3OM1l9endr5zWBRjpbKZhbjvldxGx3IzjLxV9UUAmOyWuxETToURx1VqHMYMufVXXMq1
EucsdvxkYdLBMPQSYdaZmBsjXivOrXLuCOQ7htLw1ErIA5OcUQgCEYh6+hZEnlL39Dh8tK5Z5Urq
oxEWI0rLNbQo40+lUfJQEqCB6ZuQCMVtjB9oZmmylTAIHLefKYWQjJAJtViFWqUX8h4sF4oy7iYU
g+iHeuUhcqt3iZcouG2rxV5BBzmXSlvkpC+l0hgxb3o74jWSVCW9khF7ifFoUuqjrpvnley9BlsP
YiTiq19HpUpiwVhhETFeADI2Z+IyB1DT7wt+pY6bCMPvKJck7iVAMR2HH6VjSnMYnwiaUqVqqknF
CSVvEkrjZCuhE8Tut4jbBX67T8aZsrVvxf0pwAKF/ofvujWVHMqUIyC1hmAluOCnMAk2eV4wcMws
e4RairFJAgzYpqj/8xKinzJgKDBka3xqqD/YXOukfSnfcTw5ObN752n3bAR5g87yhfLca8w7f+aG
yko7YihRW/0R/R2Xx7JJLPdseenBCYjLlMP8IAUDCWlVPMqJhJUJQXCJxv9m77x25FbWLP1EPKA3
t5nJ9Fne6oYoVUkM+mCQQff083GfAzSmgQGm7/tG0Ba0JVUWGfGbtdYXLxjK8xW6lSzVL0vZz5Zd
POuzZ2WvKR3oEpVvlLLbZUV3FSvESxLmv0K9XG+5WdWtgfVVrNCvEfpXCQVMQgPTKxYMvfaXWEFh
akWGlSP3VqP58owZoFgOWWyBvrSDRZEQfekQCAl+TC3Z19ACXONcSCDXHHIuiozrsbSWfe+8mZP/
VGP/2Y2YqraAwNASQTsjy+nNZHkbAw+/ALDXbvac+x14NOeMSp4gmta405arD1k6tNusmBRppWQj
Q1mDphQcQ72GXK4INj9FShKhBN2UhCVOvNlNezfLDpdyXz7UQo/PujS/EKJsJgF9ObIQleHpA/SG
xnCGA9c4AOECwo4CPkNNEcMGcywowTnq2UntTFMt2OXGe7ki5loWrYkAOkfllhBPZK2XyIeES1es
gDofUl20IutIw/Q29JxHeyqNzSyDnyJk+tobYFNs5sym734M2npuVHGrbaB4M3Q8vWLy+PIjqHmp
Az7PW0F6yrlvVrCefwpWzF4UkqFUrb7vPLn6kPj0iuTrfO/dbQH6qY70H+SIJqf9WBvcm0F9NAUl
5dhTc+Ovou4xeHfrxCcdFEI0gOjzsKIBl7I/i7beV23FhrwpIS4s0Ss2sxdbR9RiQbj9h+ycJuvt
AF34dYXDBj61+6zGn2FFFEIQuNUwCzUW8HyFGHrQDNvOfGbX+szneu5X3GHxD/hwRSCSgbABdv8d
Vc4H09/fhCPQkkBNnCAmb8sVpFjVhwEi+KZRYUBpiton8XnCsvzBcXkRES++zsNrPphnx6Z176zq
VwK3EZvGg0wBOY4QHUWG/c22HkwG18ecD0VTClTJ8ChgQQ725G3KFQ/pttze5tw/pCp9pwc7mmb6
Opj4p7yw/zXDmLRhTZYrdLIf3VdFbAGhduKhgktprYBKgHd0nwnMyilR8ViZv6MVZ+li9i5EGQ9M
qHaW114gp5JgHn1nw/RgrUhMYXvP9crIrIBlaqiZTV9/elA0l+IzWELyJuaU7LPhT96ven8YBdA3
gxXDKVcgpwuZ081+JJzOBl6nWMGdEoKntaI8qbasOJ1fUkMQsU9atrNiP9Nh+cht8Z6ZntwlYYpk
tWlPJaxQlMA/lvQfcNc/u276Ard2Pw4V6NDlarLxUQroqBVSk8HRjvGf8spEr45VdfwtDP8DwTNs
OLxthKzcWfXjCNW0WfGm4wo61TK91mmaX83x9+RQawmiPQv8i3O+/G7VWiohME0EgwVifLE85GCd
6luzAlbhhld8xQzBV/iqJLlgb8Jj9VYwK9r+hDhmzhOM6AbWeS+2jv4Kcw2z5lj4xbv2zWdrWnGv
LtmCKwCWNFhko/MKHWh/24Z7mYv5qZw9zN7qUK8MWdr+vd3qMkY+Krii1dmFOGus6Nl0CfYmgQg7
sJ/hTs9pFesVVctY9L7gQmUzjjw32GrXGeL6wSbu4dQY+h0Ntdoi7w3i1Myu5BJshAUYF1bsSMaV
3s0rNJeZAimkJHwN9q4lu3eumasYBU4b5kJBOZOEmKl5h7zhkSSug3CAsego+07JzU1IudktgXyt
Z8LK/wH6dvZTORo7cGz1fshYvQG125NsHmcrDpga+94ZqWhMx8HksUKDEfvvMif3Ns5j/Z7DFU6Z
0Gw1H5eerG2OEo3px6OJBnR9NdxWyDjhNDCM/oMK8kgMy46d9cFeYcYumYCuNf8yF3lUK+64W8HH
AgJyKNoOBc9y765w5HrFJPMUXAFwkq45VNcBkrKl9IqVcK/1mgAeYq4eR2L21si4llQwp2/BuvzS
jDaYl83bsTZftQLc3Annx4DkbPQgnccV7twZfxNYzx3M53Kw7qUr7rxcHRpBsIG74qGJt7mv4UVX
cKNXavgCR5p8XHG0VrS0C2M6nV4kIeC7cCQRT9bVt5Im+Wvuh9mMjGjhVEMiiBvnltslrzoc6xye
9TJ63mZSy0S2Cm9msmKvUQAvm+LmrjjswZO/XfjY2QrKnqYrqyyW9gvn9WIxXC5XrLYPX7tbQdvR
BHI7p1giG2MzrzDukIi41bdMEQ6oe1xP5ZqsAANJ9sZW4LwrMZ1a+N7ZCvpOKyq5hj9xWCHgNjRw
c8WC1/DB8aEzszVwra/ocGeFiDfQxInqdU9yIg2X+EDi2WCOR1yYOHoBbD8PPkpHA21RBKPc1EDj
uhVbHnl4+EnYmLgh2WI6MM15zM8VtPMusl9nk2bTxdvJ5Pi9Nqc/TcDTXIcFQQpMrBee03yqjhYs
ti7B2VGm5PgC6aDQlU/NCl4v/PZecM8n0cBQrn0KaqO+k+F3kKWHesCSldQyrleYezGio2actzUm
4jd8Yyj3uFqqjVkQ2NQbNFmwmN7ChMiQlRqezlzRzUMfRW+OiTC7WcW4sOWHFTJPtbMNR7Dz+LNd
DOzQA1ckfdoAp0dTVtMVErexguvJfSSBdIXZA5k599RFjCqnuF+l995gHIK5mXeYbzDpOOJNERt7
LtGjpLiRtm7QAs+VLP1Gbj4bNMbeK/utKrq/tWnFSZg/BhUREeToXOaUuVRk+B+ZE04bx1U/maz3
rPqqs6W659BZY8mGNd1Yu/pomBbDbszZaDZfAF+KA9ldRKawDqCi4twt0E1FbUX/Nj8xwxfMfy0O
17IkKFLgTZfCPRRyuszjgdHY1cPL3DThF7PyZ9OlfPFon1T34/U9M4SUL9GzaOBToR5qf8BTEllH
VeAXdJY7gliJrJ8dKCplw5p4VCw0nA8nVM+ji5weBNM8cjhPAXTdcjyR/PIKAGdndN5DFPhAa/tD
mVZfXbMYB+QksKkQ3hvAfrRFrMU8rmFElJ90udabUPrTmAjeahWmR5FcRVveWcB5r20nihs6hV2q
ZUgomEHArLYeCz6ooewI2mrnPY3uGNvNh2+FeNExPqXW3uVe24sczi3G+++gRQjRYwAlfZaetZvm
eCiaao9XfbO45Ah7Ab2E1ebtTvBgMC351C052KYE2Yd6uWGZ7UjrlyU4PFyPiWlBwGzZOyAAUfj5
qj60qmVUpjF/+0HzSzTkVoksfWuDv25ZEpToFM0WQRiI4l6MF0OHz8nSfjt6ri42DSOKsDSBzOAd
0mS+00Z4dEubYOwwbkp5NidgkaW7XNyQozjsFqBLjLdzweffNUG8iJ7VcscyHd2axJc2Mrqlh4tt
rYBkhy9kehGDMHPudNMvux5xrHIklxCjyDvVofOArZMb0R7uw5ajWL77EYiMPk9j7I1rZKtYOwPA
XkKUVC/kUkzl0mP35gO0pLrHrJNbajqX9tE1MI5xpr6nI2OcpnMOlvDdQ61RRbraKjdqKuqDo+V5
6XLsRuMThZlNfprz2JD4QqEFZoKTDkP/luROOIULCSG+U95PyscwNTnfFkLujWP3u6QYp7hFErX1
NJbyepA4AxjllGPexlkICYpuLj1a/ifBh4QEDMs5YMlx0V39R49M/YmsZ0wQNGq3dON8qhXFl9k3
f9n1nUPfDE6SDmTTCg9hWfAyO6kHJtpAh9Ffba8aYtgB+bWqk1fpkkclsxxnFu3tGbGH3Iwy/xvx
bwbWrK5mU80H2CJtXyLAgey485fHjGgLQA/ZkP6xzZG4iaKO4kEO7ZU8PXRsGhWQw7xlBjq9JeQW
xZalE46Y4LsbBxAJOPI2beC9Wzx0u6LxbsqV/zE4NUF3X8/z25zOX9aESqEnzd4xZ1i7JJo1xBC3
ZWTvqqF+6fruZ7bx5zhdA7LdnHeTGwj4hkjo1ez1D7nrPrgW7i89iGJf5uIQ8O6fRCnfK54SQso8
fnsttm0q+7PC5rMVCSMgOdMWE/+1Ti6qj7Kr032ukZWFXijPWcqqk9xW4p9UMZ4dpEdssS716hMs
CLFAw3Jy+wUYdFSHZ9sbwzMogmvvp49a5PwNpX9DkDOeuwRunmtXemcQlHNOCfHiV/HS3g0O3pCh
b/MrWn8vJ7HXwtUQs3E42IWgxkNDkuvofUgazTZOfQ2CqAf2tjunKF8yMVEVC6LNZATaYzWJuWMC
GbNZ9g4ZTxsOTLUzFTtYX9orw47kZBd4gGILi7zGTOJJBG9atp/FwLaA9bWFa4wfvPLQBckQl6p6
abLm0ibGe8+SnQio9OD13V2di/4gEskYwydVLvcoHUSq9rK0X/Okc9gRp6E4tJ56SJPKOdA/3Tc4
UPum3DOGTnf1QjieqAt1jBBNsuVlTx4yJsSkJjDBt+/kaEFnrzNxTk1COTTHf4Uquf2q2sihVxB/
RGNeu8R87wPUOiQtPmuvS3bzhBmCWoxmrkZKCXdi5+btZ6WqT3fljkpLmGd7sAGUcumCWyQxpkD5
S7IRTcAL60NGvVb+FDHOnBkhbJfUydFJNyRT+OzoGu7HxnZ2zbjgqZvybJ+PT6Uu+rhRzI40qxlE
tpiYnNz+a+V670yOvEfBJmMTPWaObPwUWcWX6/R0kvQp0tJcAqZxpQV573Oa7SmdXkNnHWSJ8Lup
0Mbh4f/MR1ggcyo/8G1BQx5cen2BO8ycblmQi8cGITA+/KMBkb4Mi7clxaMUKMaiHrW5q4sP5ZLk
L4vE4sAgz5yK2t9PNg1aioqrE915Vn6MqOyz0mrluUibDRYm+pmlLysaEF1lSNaGpLgfo781JS3+
14HpsapJnupKd5sbC8t5Y3iA82zssoHkQTGCTnQd+bufCQ33A+eFJlvuIru6+sr+SapojahiM6KZ
wDYz/WDZ9xvtGqfEt26Jb/+2/RnERTjGImFS7hTH0RmWHa/Ye4bS7A4EIGaxoZhhOj8n2niuh/7o
hbO5H1LuNukfl6RvGN874bEk0yXmI/6T6ozyQ4/DIZPd3vSJmptHwblccP6EBCktpHoQNLOdQsF2
JAifBp6qxfB+2tq6zcPaRJJzsBR0m4UfnFKifg65nPdGqIuDIiur6sbPLOiZ2Tb+rWNI0I/TeOlL
564bGWN5ieo3MCYKNLbGpWG5icAhAQ5ZUgtqkWUbEyzua2O5K8tdF355YuFOE7ko744ks71VJ0/+
YspbOiQD+6bl1lPTuhkfhuUPd8J3fmdJ+eaFzZczEI+pTfEezGcJU+lolkG4FxR+kzcdqh4TXrmO
CJT+XXgELC8s8zeWIiwoGxgBj2QlTZ7g4XoqTXO+G+QlC5rkUiBO2/SIQOowI1Al0wypS+EjIfcY
MlnZy9hSkScBWhk/4Alq7OWiGVWotD6Wqh0u6HWOU255gF1gJ5luSkQqWvdxEK9EriQP1UCl0EQE
B6VuS6XYk7FPNN1OdqzCoSuA8VJMirR19hWXfjQVFxAB4dZI0oi6j/IkC2lzXacyN06R/cZN+KMy
PaF8o6kA5XgJ/Sw5Lf1wk6Z/DHTfbpuxJqJeA5gWqIUcXfxBDUvfbLwpTPKPJufkpvKXSz6iMMjb
/hAQIEbOOhl2CJrY7zR8ESFrj8obD8l3VbDMnRTjxZ4L1+WV2wQ11KU2Ix1ABdarFYETIFJ1Fw66
2En2UDvduQTKFsWeyvSDIG1Gy92pqMm2ViVr6sxqGc0QYMgpTpARPQZlEd+ct3bNCTZyc9x1rTUd
ANtv3WXA0EmXvlURexQftzqVnr7Dn08CT0ufo2yH5QMTwVkCAvK6FVKzq9js2Wz7K8sKYr+1H9ap
uTWrkI0oKs2cnkGNHROQjNlEj6LAN8vhGAnjR9nhwQ0AcXl17rAAYNKa1ADgR+/J7QK67x4HJb+J
53wQ53KQdLUcFwGZf0wXf0wfjV8UksYZ0C8bLW0AbTo6YQNdjoWxx/w1CXGmDP0cbPc7X8ckbU6Q
ReMW4d60uo8cMjuXiLxgGPoVDH1+MbGfrUxaslhNxISlo4kq83NIh7jJpxxfOeNYLjURbWY7OXoL
KbFVACU1HZ4QJEabupxe8UCJbVWPIQ0s2trGuCXBWHE/yT+GUhzLLb7csGAqPDD0Np9HhzfeZ4K8
8evmO0tLRQZS+j2Y4r4H9le2DJncOscTOQd04p1Vyz2EHJ+/7JIJI8F+VEU75GyHpvME/9YqnjOp
9rPPsMcZkE/1LtDUeh0GFRlDwvWHWnaYADrxVtPQplQ2pTIueVbjDnAIx/fb/Gi2QX9Ty9miQb3N
ZjgjKKvnndLTaaFgu03Tku4JBrWwe7OWN8Ev9YFRxAQ+x0uTDteuNPRep/mOnMy/AgbEOSU6L8vN
iHCANNh6WHm2xaIffZP0VTsPn8o+bS7Zoh+MiHzkvusuicc0iWtqS+jmkwr0jFQnsHfKq5u3orlv
gMqjJWNAl8WG1xMx1dux01mnFUJnkeJv2v12Qbm3lbovz6kcv2HPbbI5/OO7Y7+x9ezv8vyHIXy+
GXzWE3Vfb0rOrIfCcgmJQZ83ccHBiYPr0d4nlcjivvBZJ0kGc8UvfIyvdl8mRL+wyjNy44+X9PlD
XlIdLrLdI04ydsvfubNjl7jNu3SsL7kmy0yv++DMFMvRc1u8teuIuYvIYDWWpL1k2hyPSoNCKW0/
tpX5iw1ODdfAph+xkOf5Xbsfs9SkMcML35kR55dn8eFEiOZJGIlrXuxNRESG7cCzH9ClYO+Vf7xM
vNQZB3iUsBEIsuVMWy5RW7F1r9wr70axmcnzwOMs7hVbtEWuIsaMB2+Y9XuErPux1WQTaBJU+N6x
zJTT45wE3HwIH5nFER6XwGSjd1hKPqqMiUI0OC9Tkeijg2U+cL2vISyNS9cMxuWfn3nuwHLOdKvf
YeAmJ6RcEi4cq9znwkVhHKi/A1oLkqPZF0xBz3JWs/43TRpoKK3hKczkh9cNYqNSkn1SHBTXxfLk
tZgieczH5c7UAavbnj6laNgGCb4lbIruGn+EDVUE+pR2bGpSd/ozJXbxZTRc7zjBnpgMqI03piTj
Lr77PHTlA0dMdibVtz9T68X5wocmipatOgX51BNpadrddB/5BJb106HsA/YJuIvxxFHmJVK/eyTP
xUaDFTlA3XA0azKS0PbtveZvYgbfS5Pj0M6dBwQb4jIbfrbxZOZ8UHTOMdeTPqaTaX+IYD6EUzO8
wLL2UIgF36Vg+Sqr4kTjI0/JzDqk9ZFONc+V9sznYt2Oueu/6wG/vd7mWfNmTEwQWrc54r5+C5qU
S3CxCMtlRGXsIZA7h0IPw94uk+ASPk8ug9tgyo5TADA26Ftj75okcDRGtWwTdGqQCX8bdvMwmtWt
a/zHiK0RniabvzgP72ml04sOppT4ocHeFAhwY4t0+kOooDDLLKnuhdtU91m/VPd2yCgLsdMzqR7/
+SVrqRMkOD6d5eRujMFn9u+5attJ51zTAZJ91cTzUPywjmbaNq/iLFNTobSzfxYm9ZATEqzqKhew
ct2e0ROhEMGZRdHiExYV2QFCBpvZLtm6s6Vf8542bhizaJ9kWDMoxP03MvTvS5nJM+2BZnCP9HRk
NnDzWSNvoklXsRcgrEfQS2OGJMlrMuuWJkV/bHuDfUpHCju6nYcE/X2MMxQI2ezvO0/P8TIEOOYT
+y7gtJxdyKlIJPNbHvZfNWybF4dDIOslvu01bEN0fytltxeR3yC4MGSLIrAodjNd7KJDBJSBjVwm
5shmrs44e54Mm39OEzpvTnvESw910bXbbe/BOMHrTjTrjJ2SHfrGG6z05BaqvE2pVd66CKASkm5O
PzxehsN0JxgHYg+K5764eMQHrQkNJKs0LDFy4p4CjrohyofYL5zP0kuPhi1OaKo3xYj8oWAddK7l
rZPhOwSl9zxfwyV5nqa6Af+ZEwaWbBcMMUUxnQNnhXJq6ewhCSXb0WQbN30yC97KduVizryngquA
WQz5yThfidkzKF3G9lxHhM63IZ660vgqyHmaaEeMVjWxMqfuOEfTVz3q3ygeJe2BuCo7/TCjtoag
F41no1x7c0/f0mDA9jWFak9hWG65keK0QzSYigltVhCkcZaSjMFgM63tj8kRxcGZM1hSafhXIXCZ
0cGSYZ+jyBmduzoYUc4g4U2G4mYztKHXNRGJ/jKSzo/bFiFuIPk6S/o1kSw4tAKaY0H2hJWSt4sy
B7HPtFQ87HP2Gpmjsa49L2Sx7cypprLXfL80WfoY/4v9yiXI+grZMtnYRI7u3MK5+Anjv3GyH5KU
5yHoXIUjZXwmv+HIkN5HcriZs+6Qpwlut4Z00Nl+aIziPk2jnU/gN/yVBKVaOO/0ELz1ujypAf9I
oeI07VhL31yhHyNZvIdV7ewUD1eEoYT5gmmQMyW0uqR4+aRrX//pK1HOPU+s/BxTPOWjc3NrLShC
GZ85CFb8+hjO9Q15JZka43wNBCDZsMLmonoL9aG9sxqS361WPLUNi2UTnS9Dzx2oxFtjh18zEzki
ammca/02pfmHN913wWtU+WD9UHPjeCx/B0MWU9pvm5ZiTZe9salzJlcG+ec4wztWs0ykG5sBtPzT
RwnDKiYDvjcVW6cs31hKpIcW5USuB4Mh13KFLPZcrtE1OukvhAW3cUiUM0etsR9slLreuhhv3puU
bXree8jVlOHE0DSjmNU+OdPM+ylQfJ/4dQlvIs2P8Is/hnbQ+8ZjOlSTYGPnrr5Eo0HKhIVgeumJ
7T2MhRfdo1TlUGot7vAcMs5u8kJEtOM1rycu7Grq7/75IfAScWoc583jQv33L1U6NzZLv4SoPBtg
VdFMeEpq7/75ry6ag9s/PxNZ9J+fuREaO8TIzHRmBvaebPqDlxtuAB6y3mo7DK5FkDh3pUv2mxx4
Pn17uSOefNoDTWMVvv7nf/2Qtf2dm9kpaIXWhLih5z1Yg+aOqDF2hVLW8ag95/bPDwPq96BkpI09
Nog95QWPibXkDx5nup8tTwaH4iO3m31coDhse4t8/YBdWJE7SHoZuFU5aRr0he4t7wcmgPl7Az/j
sZtTWn1RnYbQbM+R+E4WUT8gG46zQsReloa3fzCdQhcv7TL3d/Ifj4jhO6chqO8ye+zufcAU/+s1
+v/KoXCx6Py/zUbXP13Ti+b/yqFY/49/+43s6F+uT34M9zb3hLPygf4dQ2EH/zJtz2SlxrjZXB3z
/xVDYYf/8vwgIBkC+TlWpNW+9B+7keGY/wKEGaG49B0QeK7zP7Eb0f3+N8O+RR6Kb0bEeHomXE/H
+W9JBpnq5xTfAvi2dRCTVszKyCgibsz3jU1IFhLzdaChFXSSnd9PD6mXf+Z96p8kEsIk2NnCMvfw
5b8Wi6PVrzhgSiGe7dZGpMQbTCh9emSGUZzQxdwtUXsKAWXEdZKwKVlZXNMIot0grJsdPbthP7/v
GsywjmR8sLikbA/dSYjKIn5ufKfODncR9148z/7Nbhz4ccTkM2EO6n06CHc3Y83Y4JvapYPuHmY7
Vwxk8FYnPSHAAq87C5LhFAz1wVZTugk/R7MlPygn0YpgnzN185qAB1Qvc6KnqLae+zopj1k9+PtM
k9hetK+WCFPstBZzhX5MYnPr1uDKko4sUUSN097Oj+PcPxGrxKQjPDkFUah9w5Fe2A5MdRTyG0YM
ZMix+0QNO/g79Cyz7P0Hpj+AdRHEbgLHsPcGDNF9aFRn0rqGayY4h4cgPbNU/83ysjvg92VjN8Tk
VO6EvzzRuVcn9O3uqItHZRtEU5HjnZjhQyjtV6okruHGeLRpYDL86oaaMB4v4i5qrXdyf5g1Asqr
QzQKnQWNcJHvkBlkyWff8q9kLTJOG5Q98lD0DHj72DPHChI6hGyaK/7mTL0aGrkhdnWCcIDnuEo2
wF0Q8JUVgf8lLpa9Lb9lNySx76JA73d++BzmCJ9thEc77nj2Az5x1xiIYu55iwHIvhOkmgGci42J
QGZKWEoEE9GXxNSReMl4CGpHYTfytgluuPM4lHeTRtTGRGTg9yoBNXZO3C87pQueCm7ZdsiRKpnx
5M3FG2MPwpcwlGJNdxuoetJ46ZzJPMsA0241XfI5vKbVMj7I3Lt66OzhVyC9YrhADF3S38YAZ76v
F0CjgXQfRHRYt9obz0E+UqF82Uq7v/jQqE2Ch1DV18wqZ2tBH9X9ET0C2A4hAMI2/9iwTyNGvAM7
DqFq6fernmqL4QMcDnTzdvD/ovlMyIiZ92Zn/p0DwAIKVVwB0xhxvR8HjAE2yqLKL8uUBwEWumel
36sVZusFoEELkgnQrOs7w5z1wTdm3vIVXdtUDxl5iQ6gALLvUuuA0HZr1SFmCivLWV/4gq/ROOsE
yVKHw5feq8T3VHifge+9VHpkEYXKeM5syiRwFeDce9ZVM5oaoUMqeMlr6S37oq9OZAEgqs8/u6yd
L6T/H/3QXbXvPcmdwwnaRTwhsfNsRrvhIpFfoM1ebLBZ2kUzaNrEALjh9Kn4c9DxzRXprgtir0r8
qsflaXFR0PTEFJRNhYZnYDpgB3iVmVnBbQ1PRBT8qu1EnJEnnj3yvNP3xSpT/ONIoG1n9Fn1u8+N
g4ZMdhdW1Xd+7g2bEaXjPiSeO3OtY4mWgvgefxfOHgwd133t2xLFMmK+bR8M3zZQ+I1qT5OLb5GQ
E3lQNiRywXy4F2hl5DIZO94Ass1c+U6dJhxizZSKzsoNj4QF0uzPDQhfdzyo1n72zRuOmLfZe8YZ
7u15cZ0+YUtVLcTzMXScQyaXHmmcQ93Qbkycvn2aXXugm7bq38twvAUTjUiUeWpdTZQHUrKuVMHt
MUdoaLupOCk2eECH8g8LKd/Z89Hc4H1klDf8+Bbir6aLjby/9KnxHcji6g+wUBf3UpP9GBgm8XBh
9Ic8d2TrkXLvJBCPtpjMg5UZgm+jx0kkkd+bS/pLAzY4MI0isS8IrkQN7KYpswnsIJlkCqdHVhHv
I2L3nQ/drLGxfedtUZwmD2lMGv6OXGayDvnn1yjXmMg9hA9uzXR3cSYKq4WMugQBbhLuZ9v5AdmW
7SKvLLa9E6ExcMeHRI27vE2TXSdal2x54vxSlA5IUNR61zzojpK9FoTR5NxWDCfsveVlxL/nwSGY
2BFxlr4VNYTGzu73ZUYCWzMhKmrmP7YOH+euv0/IWcQGX3247bTwCkfiyNwv1kEBuBPpxSnguzZ1
2V3j+t3WRzy+DVrDiKubOTo/JHsSqWeAS3Ns58kIUdFDhwSVNhcMQ3t9oJ3CJtCcqE95B1X7uWpw
hhbZxqh32O+G+94rfic8FEVQV78nJhAhaS+q/m2MYPZywcKEYMTxnBbfUjgqppdDGCntT8x+DvP4
qtiQ1PZFIEa6AhAg0yQX2dTREf0qenXjo9oulZB3VcA75EmmuiFpnVmOmhuNIMY1ax9Vxk2/Oh1q
Raax6iDpUu5AzrMTkqwDsvLbUyWKt4qhmsVoZjLoUjJvRJ8w6SOG1jjE8kgeA5CjypqeezSBTW6P
+8Ugrsbrgq3oWVJ20zPzpY+gwtRH5GHyzJvIjLnxsafpD8canxtuJ7a2L6Z03Bgn9QNBKxxLHdHk
Y0NQaG8hWGJlk7P1n08cnnBRLJCmo8OgviT+waI8QmYYm6MNL+hEK04n5mn8IoO3EX4ZbKsZLo9Z
PokFsWVVICfsJr7Jfej9IQGxiUmfbrassrAKsQPYNJA4uB1PwYQY3iHmZTfK8hS5VbqRpd9gfKZI
SPuU9E6f7ophHFNypDv6GEJSgBNFNtYQNn8Q5UwbusB6by807pOYt0Q7XCwT9+XMfDiBnDo1b7UO
LwSIgvPwCo3fIv+FG+FlfZX6ZvxDGfYDoNVEWd6Q72JACcbMG/Dn42vSOc6d7ksWrYNSN/gS5ieM
gVMkBjdGWPUZTM1yYCKI80CdHKzZGau7ccG9WeY/xuIj769zrIr+sm9T1tE5lojeKk4gjrdmVDJD
Qwh1Ga2SgbkTd5QhLvznGN3XX0bJO05Fkw/K+rGWQ6UBIRoBxZwfYhhz6v7KdLfBpcj0WSWcJohI
cSreYwSDE585wxYm1JdpyqPhIKgLVHCnwv4p6cF74N7GUK7bZ6+LPr28fURAWR7tbrWijNxVXphc
GewV99r7tjUitaAYOaVJoWGIo7l+FNPHBJFdOeKIqaJf6RCOKFz43ppPDhoOpE5ya1Y17m8jA+08
/23g/jDYaqxrNloEqq6WghyRiZT3+BDdC+u8t85iolM5xzJPOHfGF6HG4ejX+RdG8zkmkpUTPuz0
Tprmg9u7TxFBK45L6pfrzwxYlPuWZiE2Rew6uXsCBNWyQFOVFeCl/ItR98KqJtoW2XBXtsUrcGKU
TYahWZ404Tapgn2zF0GI/LzLHnPp4lkEy9iRUoLctjiZSp2zSFWUZNjZZm2cCMV8kW1yTRlnbKMt
m9lrkvYvcrYEXbE8D51Eci+9o8nHUg8euyv5WGrxkYUQMpSF4rK9TVn0wG33kSiehyCjglk1Iu6I
h95d7K92Lr5Zp956pa2NnCErCrOLASSwvBpNtGzy2JvZXpt3+djdoih19/Nk/0GSil6B8ovL4Iqs
8orm5mKHxC5j/Xs36uZROtUvj2HnwahCANlSPWiBpEc1f/3pHcb2tFuiot+3zXQoFOPcTv0f9s5j
R3IkzdbvcvdsUBhp5Na1dg+ZEbEhMpRRS6N8+vm8ejDA4OJiMPu76EJ3V1VmpDtp4vznfKdZpylq
7mDyvyR+QnYhVuZF7hA9YKhhUUHiv5rp+OUz2jtYIUR7TaCRRqVLaULt5DrIs1M334HK/eMQeMcc
/XwxJhVu783gE5slNUnPc/U199N3Vn7W5OmxRzvpxWPOEvsldBEZmruu1x8SPMJq7v2j0wsGwexa
W1HnPyE0XNmvQy0/dT8d4mH8mFoIVk7avo8+cW9zp3P3r93irSbMxnvdUeLnecnFtAYG4SLGX5vj
VJuCR2WIeF0iXq3KyF0T4H4oW8wNfTl9Jwq+DkpGY48h6WcqsvPKeG8S8yKrG8LFhLqfrtIIByUG
BapNWmRyEw9LyJBtc7/SoKFzjLJh5QSi4twEuFSZNR+4SHE/gEHGRNjgAoJ9Zs63pqYRPC5bZOKi
enI1UTfOv899HdA0ga94I/R068cMQ7JdHGWJHb49VGrYGnPLlQYdauUJonuKgzGOUEmO98khq6G6
3EATpAqRYQts5oQDRgZtzQLdY6srlXzPlHC+D25w0D6hRCf0/+DtAmZ8d+5rUg/h3LCxJeusC+dl
btMhQ/YUXI1maXTYfJbZq1+oLyxRHIR89uo+C/alTD6kG51np/81Ias3QO3W723AdnrH/TideeZ1
LpecPV9U2OJ9RiDPAyYhZmFfuqBiqyg1UZL4I7HaaZVdO3ukYZJjCwyC4TKU1ZNAvCMTefTNR6tX
bzmG573bdcnGpkN14kpHhn5hmMVnkmTiZngcEdws3OhZ8nWlgpu2GhcVDMRFZgQ/RcQWozEAr0X0
DliyJDCmrmUelKswsA9alPY5hubM4ROjfYy1Mc3msz/miOuA5TZ2Z5w8VvjtRGUSkSPMo7kX5auI
nrhlPRnpc4FyySy+g4ReUypSfzLSK8+AiqbnkhlYK11nbSaIwLI09zNGuxsTsU01tEdv4DXCZsM8
SqNKOIH1WkSGsTT7n4qHjgd2PnFU0SdmrCMZxWja9ySbVskUVTiSJ67slArQkLiGphhfiauaXX9z
m3vLALrEtj+7RnatFAl7wxdw4+AiMezAO9Ik69FOyNSzhOhc/x2yltyx6y91Mr4YEJzw4CQH0hzT
VO/LGm8gVZOtoT4NyjEoHgz2itNJkeB2sFT36JTJ90C56Xboi4sX3QVeW3bLQmRbRoSkq11FB5hO
T6YgM5+xVy5qTueM7ml7+rFlciscL+bLdbd5zTDFkX9U5puLVRScOO/9jR31HY0cUlyTiLBTQGur
vIc6sru15+G/6HCKOlZbrPvI+5MVg7Os0K42vZXF51EUBnSymfizYiOCv9LcsWIxD6v16Du7mawI
JV/OdjC1v0nknSMCt0t5Rx2hko45Fb7EcQ9ZVD91ROLuhcGMhmFbU//wk6Z+tp4caRyb4WyVRz8q
HpTjvxR2f+mSWhxzxTS+6FD/J/dLWwJ3dmB81ZQ0E/klSKQimmhcrP6Iw8wp9NUSlChxcFv3peDr
qJ4H717gBmVKDsCJAZ1sCrrGeJFFcEwqQv6cmYuOds82OeEMs1dZOf0ZlfrghPVFaB+OAd/7RHRo
2VKY3NM0yiCctKqtAat5CrYD7Lic1jhmKgNxT3OSJzqfyr2D8JT7ZHC41n81sCpOyTS8mN2AG5ce
ljYwwtXZVCyYOGIfm8ZD7VcY0hwycDU2LNOuiI2XwQFZCxMHzci6clYjhkwJxRF1huNiwguddRrP
hdnutUOR7ty0W2fANGApUj5GR6NrOzX7sNpS6eZyT0hGuluoc1RhBVEzyP9WeKgGC6dj7VTfYOGP
PvBw7q3AKkpHiX9jVP8/vup/wFdZJjLs/1tS/r97of75F/6tKBvyXx4Ma48Ec4C7yDPvaOF/a8qG
5f4Lcih/Q0iAgRZ2hP8Sle9oY+nZ4K3QTH3XFaDN/lNTlv+yKIVi6u6AnoJl9b+SlIUX/HeKKWI3
AX9B7YwUoLbuAvf/+W9w3A4XHfu1t05MJ1rFdvCVikFw3WKOVJsZZcnxjKe/4XqRGrdySqtdXzDN
asMWs1PvPBicBQpNYRRmRcx8Ib2QFLZs/KH+G3huC6pQR8zcgEJkv1hGSWGMJIOj8o0gcQj5KX+U
uSMWfsOu4jQrf0xfQAW9+IbxXPZ/K9/pYXm3+7EAgGM1gjM8XgjnnnWrzAj2z4I+xN/eVo8KYoaV
iaM1deYxqcGITGFzj4WlJvnapNzYZO9ItozHojfapR2HTCqrF+6CcqHd9loNIxKm12xbD8SEj0bG
hHzEoJSoJ8+vr1lTGfvB1a9Z0jw4pHxuk44RvGPFCYUL6qyeaHu/zk06rQxy8XaR3aL62cCkQfz5
UMeW2uYpmnI2R4w1HfuJoBdGrHgvq+HTkxR1JNmYn9GGVy36pl/07QeXqQ9XH4TiDz2zZK6cgoNF
7CA0D9FeWaTyuzDcEIC6Z6oKuK1oPiq3X6c64TCRhNnNGvCEiyDdhTQVCKhBEArFXwCwVlpRqyqb
F7r5OIW43yP2h0B4e27QM4lu41b4O+XkzblxxrMj06tBpBn+VMgWkvgHZBVKILBKSAoEWh9lksS/
yr7JWeBqA9uzyKN7X6whzqPEAxS5tG1FyD9F5U6UAahny46+FfnQI8Wj1ZvV70XtY04wa66gGap+
n3TJIsXGxPAyV5hXMutMkQ/oR8P/mMkpXyosQ4glGN004KVsTDMGpNvQiPrVmJWv/eB+3Kni2/v9
ujC7gviTxEQjqThz0QlIHJ2GuN3XgW8/GfHdskCXybbihEfskQr6wnoLYo4DUCrxWqH7QN7HyDtS
hXkru+yFGazYmxNJ9lF0v06AjM4eFZ1xv6IdPTcOPswE1gacoZT2dP/ATlMfqpHm+KLEfqeJnqWU
Z5GhNfe4XdS2TZmn+5EdPdMu/NomKA69CxnX6vEGYl0MA5NaGR1tbd8q9tjos5VVBfou+2TLOcLZ
UIEYxeFo9Ssx1vUWVPl3bWre8JsqK0WTZjXvaArBJpHdgq7CjZNWwSGPB651tM949lfdIlBPyVc8
5Dn/PIZpo3O3RosKGwIS6HT4LQp+Fdy1NHu4GF1MCqGHxrT3MP07mJS1fxjM8j2yZMbwGebIQFrw
ZpnBSlszvgSPH9HqUiRJx924FeS5kanWnJTWElfbqjVxPMheXVyBISXjvovLPt9bqbtJU+wOgV0/
RXlQr0vhrFxei9gYX6O5oTVX3q83Hm7K1HlOVDVvRAvPZDCOtm0/2wGYBLJDlK1OZxkQEJyA9RaR
MpYJs3gcaVz7XXgxCRYBJ4QYEIHUM/Mcg8EQYZhE3KLjgkEMGl0s86/K8IxN3GMyLiN4QTk9zIRl
+Tm6IXvzmBCAz/PfNYdpznx1SzjVfJctQQnoYfE+js42r0LMXGjha4htuEqfhspCXLhUlfOSg9Zs
skOoIr3Mc5cPlhFCWQUnSaR0pQOHJcwcXqRhn01a+6KZfo3ADMf9MDc8d6NixNB8teCkCX5l6kCq
5gB4h+QTrbIBrv5lr2ba9WT17anhlnNC2ysSU9a4qwRBmpSmjjUNyQySIpA5Rk6yuIPosnJa+ZOT
Atg2ChXUVZC/Uvtv7NNMY7EzLFmnb3bLRYFV45B2cbT2C7yeIBFp0+YCBwCaiKyHrmfJ+lAO4zvX
LR8Aev87dWO1y3PCBekxApJ7GSvrWfftD6e2VxaccMVPqR7wZi6NmctFUI/fk18zQeEW/Qlol1pY
hx82rRJ4v3cMn3H9Z2qJeWJPGhprcLscO57XyQGo5YnnQAPftVAvYuT5FuoA6GkrF2BZzeQsvPmS
BNF+tsSGiicy5dmGi154MCfuvUDPVjln8Bpi7RKX36V21UfjscXgxRosB2YbhKllaE5XgxwbE91T
Ptc33IYvpikvHQfvzoyvCeVXzBuDW9a1mgixfTVQZeOcNQ7rncNY1wwf6jv1h0z1Np2Qg7GWZBuz
vlEbcoW28KEx+y3u/yXR4XtQy3wp7deWM+GiRUlsVf1C3Gglu/bFGDq5Du2KCULyUHn2sHBJOHPo
zI5G20SbLimJhnCFr1aVM47cKMZvuzJ+RpTn+8K3i/GIkEpId0K3IbNP+2dusv2gq/NQaLXuRHvr
7AH2eBj8gdrsbFszfoRZtB2ATaaZPS2UmdaLIqj01k/hQfGu63heq8Lcl1b5d+zLLWL8iZgb8oM1
v0KctRlO0ZPd36yIdsUCHbEwRLLDC/UsHO+Ud+1G9jJaD5P9AKgIlyXJnOWUzvFaDvIvCIkXQiLT
zkvdm8n0qeNYcjE6q2QxYxmpa5DZJK2ZgTOrEHDSgnCnHZqD9V1ima7W3IE8Dsh64ZVj5oZebYS8
xnRRyQUDxNcyotaIxta3xKcuqGaCWzrFx1Da3Yki+X3Y5AXjB4OsQWboZex2LWu/+VhZkBnyStwX
ciyGyF6o+LOL+ggyJ75DaEovezMzLEuVzD4t4X1lE+FaTKI/rd9+ETHdFQUDRKvrh10fWMOi3Ybc
7Te4gNV6EP51nOjyxmFP+Rjs7MVMe9mYrokJaubd+SueglNNP/micYs/CYdRymrYx02qEmZpX+Ox
MAkHlk+hMTk76fivqei3QZqB/7I60O1pZyGHN3vakFnedP2gvezFqzNzF5j+SzsHf6XiRo5HYjm7
Q/VgBc1WkGteFgpxwe+upO/PLcwrSDtEtWYrDQ9jgKqounQDjGNawFhvx8bfVtHJLfpXXXz7gNtR
Q8xfM5V3BAtLKuqj6tRjiyRWe2StUbnSFtYXo/OvOvwgImwANgYH4ou+3sihY7lsxEl/1gaWRrs+
2XIOtyEgKJFQ6+wVlM0ViOsGM9kEClytKBj15zzbljMtZkW8hcGNnVQEN0Fem6nh7PA7wjtKZ3FA
GskZdeh4J0HWx3Q4QOOpyTep7pxOot7oAht2Wn1oOjtvhUygtScxX9XESxh3H8I6B2UlXn2FHBci
kCnE9Jgr/1be9d+a3whM2MjS3ffWzvIZf3gj/79jho/dP8kfq98lGQEjEHklw7vy3ak9vWqVjcjn
MstXJTATOzbOs41fXTS/lRf8wLzm59c333X6zdjgi2xGi/GSvNtlPSADAq8E6EC6JCa+jmStbTXw
tfoE2Nofw55AYfcPfZM2K92pgBJmdUE5Wvki5kGWKDujxTdHzv5B/aRsvXRwUmbkzQFuANZHr1b0
pXvlRA358NNhKF368Eka0ZgLU87DniD6R4Qrf8l9Ol8aIg0WbTRtOy0kMzyYRbhfCHelj2bX7EWc
HMx8wBJmZT8EuBD63AxDJT3YjcQQWtiy2YLI2QjBzL4MQmfpIUgsO6P+TdOECzVSTuYU6yJxz+4c
E91qrAAfn38IqaXfiULgblWn6W7pI0gZUcyXhCTpa91QWkVEBtPBYsTjsh3IDXhu9ZM2ZBPzVmRk
s0qacRkepa5+Ee18mgOQI5b3IFvjSdE3N3wZRnvtxHs1zvvCRLCNZ25oPuh/doOf3I3RshvkysAU
T2z3vxIvK4URGyecOX7Y1GYHmo9mTD/81B1PSDUmYLvozSVIiDiuy50yWs4nLr8bHrTvNMeGPJWA
wvLa5LLB5Ia6g5Bh2/AwGR0fA5wLeqppogndA7AQDunSYMrhX5O8uzk9VHLOWiBGwAtJAROpU8aL
20KLqFPWWu+7xkg/3w1EFsaYNVfivwIPf9y2X0xQASYzt4y1xisOcYuXevCI4IcJqbE+J2nOY0X8
Orl08a4quPfVd44YEtEolmY7L2uDZG5gfnUR/SDZdJrc8K28R+3aJmBSxKNU9fyyzXQdNDVmU4rB
dNJJjwjTbirNNFO5l7F/4xBOioRXHV+JzyeF2G+ussEJcK+847q6u2OGx8YqLlpW70HLJLKiiiAa
uG4CimdczWGycn/tmjg/eY4lA/O/3PD+JuEzaSziL3OEDMU/V9i0vQwHq/YObuNXe2V7HzrMcXS5
d6Ow5ZDiK54HBp2dUz7qVN6ohnVWAezVMmj4nJp0KeLeXeah3eKOEetBmtfRBilCm+Q+zkk35NPc
cWrQq6Cbf62SBJcZ7zjwAG4Zw2eqWRZx472ONNSNkSoXtTvdaQanvOp/Rvd1Kj/HiRc2Hb2LhafK
jWamUObrIAB6OLgx2TUwnjHyeRvzDkBur65W69Tkymsq1BlSyobDKkfMOcVYkVefXHltiArzkdbk
FptXvpEeZoRpTUfAj07FmVgDY6Yc05MH7JCHY6e8L6nyfXlf2SNycr0TIf9236H1PLrcR1VSvdjw
BYMomLCtZrvK5Tptagj/XYfbnC6zAEGPgwpJNooqTeamnnD5ojMK+Iya9Fb6HBc2QyZG/x0IBPNO
Ie3VX1qpcKGFD41VPhV6uAKifbFLBHkh8reOtN1Siv7V7G0IymrfB/27GeXZF0edv/UdXs26vyp5
xDekkbnOONLhg9Gvhk0lxCjV01B08ZFp/Z0ehpUoHOWvjSq+pp0+nCkL9EhkLPkP2XeXGcQUhV9O
TewuQQheWVjxFZPrIDCuTJ2OvDW0rNxnwSEME6LD+KokA041wpUuS/aKOGjXFfRc0GEM8mGZiUUz
WWxRSb1B4KiW3E0ZIykoNpI77zqckIHrPtv6VTOe/JBpYjgwNcxsc+34aj42fIBuFhUAINg3OnLq
20jSI+27WHuLqncOhoSJGfONtk7skSllzIqXwE3ZrUlBfcSy2nlE6RdmMK5tWYIv4BC96rlBFLF+
UKY5HS1oHUsH2kpWuWu7GhRf4Pw7FHW4LwQ4QAeuJGYie9W5PTfYmAfHrLeCk/5eZFhJOIWV6G/s
tvQvkMTXbffgFxj+CK6z60Z7wFQveC6hqcFjXYLaPvd1/eUFIOM83M5rgYa/8Ca2INJi5dpN+j8F
5nKGYOemL069vGdnSczWgYc73hqCrdUyWqxh7wYYifGBi2LnxfIxzikyqpl6kIGpuINUmA3ZtEMv
uCqj2HX0vj5kjcd8zU2/0yZndx+42KQD5NGu9x8UBIW2ta54BU+YV57YD6hDnogPWLRXNnZY7lMn
3jlUBnLc4JCUx6uyqae1Z74D5nls/HmTdbxGLjjklaQFIcu78GS5HnXEoGNy1RKOEoQgetLsgDWt
fUGPj2kxiE9chLAhDblupddg8gixlrSm0Ma9nt59CDNXIu/CY4fvqvBDUqCyNMmIwOSL4sVs83UX
VvcGFgdKg4oufsSYfp9J4hnAdvY5O/ASrfR5pFGREQPttr4M843q2CyJrIpkzGAyQEuZ41ECzjGY
eZL7IKjDZDfKkhX0ub9DE5dvI0QOc1WR2riRsuT2rxvORuFdCuu4LNd7bG8GkCov4VfFtVmGsbGp
awyIcT18Enta0RhFtKel0dQPfzvmWuwwWBUa03isi343doQqKrBCthFu2cmjhciWrK40jt+xc+FU
PMc8N3SClPfuVfMDys8u0eUK+Ak8f/trjqYfOnruw/R1CLAdu0Pxx2rObVvdpuU81w26GPJoOr3M
dfgLOFCsdU/qkmEDXbo4osQWgNY2i6xkI/nzLrk7nEDx7orZSIiqigfZO2/QTdfG1Psg3+SbhM8w
94QShA8f2mr4+Gv90nvwvchCwmIGQmEbV930ZEA4SCzyhP5XL+qfGhyYLKTW0kP2XLkjDWXNgDGi
LraZTzkBmTi6wHX5PLVdsBU5HuFAuj01JNYTIWROWVPxE9r6k5k2hVYVs0iQ055lkkdpI/pesZho
EA82OuOyUVzVRjy9oI0IrjsYV4dIbEQ+XEQd73y3pw3UtIelnHhfJXPKTZKGMPP1+AxC8zfv8+2Y
QuUJi+THdrgXQILQuG9i6+5DMSoIo9h7s0SAbQ+cK7CrRVGIs3IKGGdWTjuICo6mN5NHdHtQIPm8
42rxCUjvlqT5pixWI3n2XSReJTzSZUR6XjbNNvO6g0fdLfZoF+0gjLuVrEe56YS7rXpAg7O4IUiT
0LaLR9fs9mlO5Wvi4BoZ0Rw7ARGrYcvBmTomw2V07/BWm469eCem3iRGnb4bNiAatwUzSaH2g3Cf
AvJQu9TU9dqgocjigXZ8ivq68c2nwHfAxtP0JmtzFH/NYh42PVUFBsY1HBnzNDDNy9/7CQhQTtxI
uPpYB5oXneQ24Vfr1mi1sdPm2y6Cx97VXDeSDI58llAIwVm/aYjE4mA85oQ/G96hVYDLgPqGFrZ6
elNmZ6/xZcbLvkXQComtAM3DfNCDaIeA6qQuYHWVrccKAM+MnysrW4FoDHt0oq1lAaIDF3jbHgI8
IEy0OhIzsVnvUi/5TvW3E+NoIdcO+xp38kKPj0moo9Ps5HtovcitXhEwqZa/mWrr2+AbvO0ID8sI
+ZwTj2Q276ZHpSdcAEwdrdB9A2Jk8THiD7Ig4HfgZ72xZ/VOk4nPUMmDk2NF96sy8FdcfQoO7q2z
8pOBeqRhnjZxi/ewS1vBZZa/OK6Ez+OO4dKuU29asZ3YG+1TColMetN5cOSAHQCjz5qVUnazSAxs
kmlIU/zA2U55Q75G/YEh1xt7TKHYK1J2bScRgJ8yGA5dHJ7qBIli1rex9jZ1jB/cz9NzmJJAzxiH
T8Et8J7dgZoEAUohUVwfm1m/ZH18Vp11mFKPPpwRYORsO1tNH8XCSmlwXEeB8274xgwLU9r0nDln
1/cf7cjwt4xXkyVW6OfOmo5lgb6JDQ7ItGXtBiMztmP8WQi4ib1E4cb6+2DM3+yJtIvLbDm6xaHp
bPwbqDhLI772mYvRJcDBR00GRtf6kcThzlLVR87LghZ2HWpNGC7wEd/bggDUixi4rjRiAjfMzIKa
J9PDudXzZgfl/InxUC/uuPDC8FaKY9HatRmlDvZejdVva5Al7yQGU8FaVAZgHDjIYgclM7fidsBh
j3D3Kck3Y0XqcxibZQ956DTo6T1k3GyHAbiuPllB0/1Ng/JvUKBV184dxW+xByTyT8MpuYv1n1rF
COcDNJsYeAniYo0wCVopOAchG8lYVts6S4eFRRBtkQZFu0knQnieVYurD/tasK6BeIkZfnnUxs2J
WtaE3hbckAWRvkdhNg9e/JrN9/qHThMHGNiW8CCyRtSUnrFQL6wqvEaxcQrch17bFdQWGMDI405f
nQMz9ojYln8pKXgOO7s5+KDHvEQli0qYEexGqqVGTmY9flhX/3TDsUn9+VT3BfjwQGwsP/0T2tPF
sqhUQJ5PzVi+ZN39TNTvo5Hsd9m20FTT4uxkGiTaxCoq/4Bw1OYjnCO18uwCBLGJhqYwqXSE+wnE
sluS5qMo8ILZ6E9eJxObNrihFEiZXRsrAPf3wibrMlvbTrp3hO1T4KB4ALKmX0BfnDimwGMMb5Hf
Pv7jA+s9/ZNLOsudaujWbT5v4H2i+8lnFK+t1DgP/HLtpJqpEsqgMgUsEBDSHLr1X3Ieu2wd6RF6
WVcSOXVmuAKt3HcKoazvmP9VnPNEs9MxJEndBW+2Cy9hSi41Uz1rcqADw283mTiweQFqP0yKIVFW
6gej4KiVNPNrAFSPXipc9U9Y/3+zsP0qOyc+a8v9KGuufSQfdgIjJLnpYcfgdW30NsENo7kPptKL
ZiKLDSt+9fDRaP0VJ/W8903vfZSsKS2XjzVOq13IItByI16rWdLqQDuk4+bkez11oALox2zB5U+e
vnPauuvEuh9kib8EMPBoitdiTliG4O+TOUIVqeiOCYOYNsQ5By0wZc8N3p8xmP8wIWXWMUZPyksY
1Ax4yUa6BFyodiF0KJ7snKtl9mEbzKeKgDbp6Vf806M46kc/wrrpuD8jlMGp5jVFYu2CmYrHghEI
hc/5wTfNnvKhlKfEJm+EOA7txi8h/MROzBSJ7wU4yIEWQiIirU15ZkjVHZmMevie5bAOQCkuEouP
3i418jVTBYfXftXXBdxiLTUq+MICrHLO/II+j4Y+p9hmaZg9yjGi97AieumHkblNRPrjOui0vR8/
zT78tL4p6CuhBWG82zQYYT+V1bipCW0vBihPNUD6wsg5qRb9mU53u5o+4xyJwLNppS5x2K/T0fnI
SW4baUy6Nj9yVHkqqijesSlhAIvw/rrhwYq9rxmzHBARoClAbtdjb39AVG63daRuFlJylNPAQdh8
ywRmjf3rODrUFyc9Oa2kyC9xYx4jHYP1uxRFcuwrCMMWcwdQaLfMZIKGrmqa8cG/e8k1oCuWMB0z
ICd7xQpbkPqp1todXxuJyDQ02WrIB66R6bAfKopUaBBu0p1nxeWlycxPAi8SrUI9awOLDF//K77T
P/az4WB+DnHJTcaERxvcilcQTO151OeUyKhXP7ZV+TLkzN1cezjIRD6igQu6l9N7jGCgzCB0PlnW
62H8ybruMzNt9vpjX8+fEsx5YmHNTrW5MuD/HKrijWA9RsgJhEAIV4vhMwbNu0UyWtq5W9MC0m/H
pvuey/KcwE1vZdft+6ThBzNXNX00BEJ6LpMR0QJFyEaE3q1opwTMr3tlYs+hDkkKm3ce3UbDs5m0
we6p0v4ToBNVYOhdsEfvNr2LMl1MwziFNzD6Pmavebqr8HoYqguJp0uB+dMIyRhLesA41FdIodEm
KTkzehmbgw7Z/5uKWhfb5mL7Gw82v7HFF+OO6ItesG+iRi64L4FC9RiIhXjyMqN6TFoarrgEYYHK
YPNJxtldxBTI80As5xP2wxIOGY9vF7J7kc7vh3qn7HjctMDwCA0APsK2y2mzjBjUFlu/59fKaa5M
/eCWJoK2AKvc6fq7w4EI/ONZx9mNw465HFPvw/JGWguwJofCD9eTy1Pdq3eRWwezLP/Q0ZVxxUpd
JDQLOAqVks7c3ZEwqFMNs27PpzfZDrg6N78mbS/Lwq8erYBch+VS8tAFn1wIdoRz33MoBOFscseQ
xZd9J12JsQwwnxnwXEjSNDVuRowprwQtuVja5jfBLoIzg3Vg5HaZCw6sZmdQ00Ht9aqi9nXtcXwD
YmafqE5792oafjuKR1vfDLfJ/fqQ+MZIX2x8qTz3s8EGjDoRnZCkTL4T3lODG87orGtOSyBlW7qg
CndplnV2mB06sRlh9Nah9gAm5NU9U83OPU1lumNJeemHiJubTr+rGdt9mDXNETL8X4RwDADInQKg
PpyqR8Mwv8KE0qEq5bmII8w8fdVhiSjSZVT+gNp7GgktbIYuOI0VF6DM7vcT8xiXD20lreiBV5xs
CCAsnfAaetQLFaPDRZ2+qo7REkmTaQm0HvEEn8/I+SIyfhI7vyPv3suC8Z5ncPqgneIQ9iWhIaE3
UgXd0qOP06s5e6fBiIpqLqMU2aQ3uz8izk7ukOFHzT9TDzqpojqnr1h+o1DX9GC6l7aP592MraO1
uZlDPTVsUa2lmAkJlEeWLn5Zu/lEusZ8m+QvHh3VoehfoNkNEKXsGGLG9Fu5sFyBmOpRcVOff82W
Cva5BMZYG+d89P7UZs/ouPT3uFzv3IezP7vN2iakzTKu4jXx9cOQlafi1UroxMY0xQZjhwBX+oJk
bX4Hg9PIuQtGkoB26S5HojV2xJoT2kG7GksuONIb2tdYt8zavfTDSMY3JYz5y6VnZTCDB0IcI4gK
El60OOVytDZS8pQN1hgdRHynC3XsJ2D4h7Y5apdq1SkhnRT8A/FN23mXM1jchmlDGbVCileVpdZR
x6XerdEjY4h9VlVtZ5cwFCpju0/UuAlU9hncS3rZtenLlAyYG7zdjt1RFNKzZwDjMDtRncYaDFl0
T/Ll+Q+5FD5PJ7eWzHHAHRegIWaZPCMf30NuAwbR8pV2B5OvvPymK/vFr5F8Go/7J3udlJfWzrha
lhyvJgqgmb+Sp2uogIhz6OmBfkmL+6SjXjQBt/q6lDSD3IKBWWwVuy9WOv4tMdkzjCaIcy+A8/sn
y43WDJm3ChPSIMKQ+FL9PZoKk6q2FpoVLNLBCVrf/Q/kDZyIR54P31jSFnRUBTEmbJyEvuJ8XU7x
rnAV9V1xtsx8A8Fbugc24TcdBvJi6O6eWQmqbUHZx2gEyDHRTDDtXuj171avIc23KAnXuYIUj3vC
ZKAIBa7uQw8jBMIWAuExDT/c9BceundMHbtBXeaA2HFZ681JbUO/e5iG8mPI8JUREVMUDRG9mYb8
jKGeb2YGIN0V7UJWyHcVvSOnZtDfSKPFjj/JQ+7PD5Fnsp5Tw7IumqYhz6ptLCTVd4caCEYCk65W
It6bA5LV4ECkPbumyzhzItSXtskbxqk9WFecZTORcu9J6hZfV4fhyMtBjYB8VwfafxGsXYBoxHnc
BrKHjQJSsbAtKkgQW2k31xA0zqJ8MbJk3oxdBAEjwsw1h9YxEZLVW6Fl8mCXMzW58T1FbsM3F3b9
TjS/eS5o7rPa6K1MuhDUMxYjqR33vi7dnBp2ysxplZl3bkA3ZBCdAOIhNOPPLxW83I1lx98jXv0d
ZJvnCPPXOjRyoJkJLZDVJCpWO+njeqZ/SDF3yh31CR3IOJtSvY+Vz/vv1DftBOcMY9NysiGxRCq5
tNyjavw1fjozPmw8Cnz7bCcRpfGQ1LdS+cCpMu+hAQqxRNZp7Ma9TmG7tbqGRNl/sHcmSXIr23ad
yrfXFr454AAcaLxO1HVE1kl2YCSTRF3X3tI0NA/NQDPRSLRA+6YnmUwN9dW4aZf3kkkyMwJ+/Oy9
1w66izPQeRTSuECFt/zSGb7gYKZD0W79dwNEsOJQ5gqWhYdUd+0bj9RDxkHn6XWS8nMNV5/aMAS5
DxnSMg22pqK9NIMpuLtdCKSZR2vocjL8wEkrIgUavueO5XRTgTLu4gIbAN+tnWOFrzZgmpNpinJr
NtmrxXcdc3u0a1u/JTphcktTLDadqF5ZTUufac3Yw2qoLYuvgDUT2K83bnbEfozkfcSThkMrxoBT
c872OMy1t0nHSewE2xzmsIF3xPBZJDxD8nEAUlLUzTrLZXUAgbMXOngTmXhMiiBJqxoa2+vqR5nb
nyT4tsVUPmVwEvZz5OyxhBRb7tCYVfv5PXYnvAfAa3ZVS+bMQl4xPPFZyl7fA+2+6Lnc1sOiI9ic
sbEZiBMpBPiK820yDbpWuPYAGeUVmERsCoR010n2OdkmHJnYeq3GhAJQZgOuP4z0DRFZc9rwhCBz
kr4K5f2KBMl6QSwQZOU2s+K3GS/ePssbhhWLJQ1xghONEdBSIAfO9XMA4V+P6jzW4PQr4veyxtjl
N1W8dTTTWbtoCNHdkxpYHMK/W/GW9/nuQQ8FjB7nSKLFQSoyuT55ODZ3+Fk5ZoQ9nKq5eu2dLzJd
IwRf4JVzPlnkZ4j2toZNcU5CYw1pxVU7Rvie5M6Y2dGTYHmeMaCt8f4/CkoCwmS6g6Thk4Y0lHQd
w3fkBxcajeiWEtG+qpW16yueQnPRHxx42diIpkMdOm99XZ5civ/sgWA/T1XMYUExsTFCP25GQZAW
TjBb1I1Lj7m1HNAsodhCRPFeLpU9EgiwXVXN2cPdtNac9qRauv4cu1Z/Zmr+tFsBuYHBBVmcBgIc
bee/H4rWJn00DBnhhAFUT96eJsUza/X3X/9+gCzlHmp7iK7Cvcs0T07w5N8NPTV7ESItqtRkmG0n
utJkcx2N4auRFKiA/kbSWzq7bCCFXTjurDD8xmkP1z1eqLZ29MsnVb0NCMWMuWk803Hgkg4/5CVP
NrpvCeXmYbpN7GbnkCtjr5pb95GDdJu3lrcSFvNz1LBvN+ltd8zP2IULGuko2EmmQAtH4jZK0w+y
6SuR+JhZRfCpvZcE4uJpCMInneoFc7cmDU6ZU+p8BX39rZ+7HlWmJVGHRwnz1sfk9B/QEkceey7W
jSb71QgJaxdjduSRsqFj6GXi4X0IsYT1QcIaq8ElVeAF2sxYatZ2Hr8htW0oajE3Afk7nNb2txDY
wbBoUobl8ajBdJQn8Db78Rn/4qfb9dvQ7n4EozzHHe8HNqrQLXuhL1Kjx494JihfWgH3bnDbfiB7
cdcexc8hwWpp9ddEWTae8OiLr+UcGlT92vMRR1hl12xJ24aXfzO9D9N0rxJcrotGg0QS/h5boPna
hMBhz9hvURZWnPlqAz+h3ySlunRVQMEPVo1Cj+XezCMEXqc89z3OZxzra6AXnz06N/n38HMJ1nCQ
TWfpIx7wjfB6VawTjyB0YTjsE31OEn4jcGvpDUywyyq8wtYQuisCiQihFG7xicXI+y0pDTb/g+wu
upOniaazomIbnUd0johI/imwJFm6fcmbZYzuMTCqEpBmZI8YwTMC4KWJtc80wM0P3rF1vg+GM9wg
AcR1n9+08oNzLNXFLHtsEz68mHonvdy5zcI7eG5Jb1nK2yqb4+TsDuhlgvsgOalRb3WAoSXQ7Yds
cr3n0lFcjbDaZdrXx1B53Sro4x6HMm1KfFuwTbjVi+yYSScJ1jOjw5HGhP7gDso4eTj460RxR24T
cz1zkWsq279lKIP0OXvfy4ZTL6MkBndb+TO37NPSmmlj2sF4Q7C6nAnc2/EpTtwLdNQPOeY/GTg+
aJ65Bk6E12vsj/0Y3hDGPIB67AwafJBN4ZymzPtGe9OOeBHhV0y0hurvPJEPURO8Nnkp+YNhYC71
L5nb2xLb2apug+9zNnyHvXZqJ3er2UU0MoKRHfkO9pz+BJydYJzJm4WdxR0Z+6uQ6iWsv2oeaZvA
3ANdrXTyZun8I5rgNkxO9Zw3zZNJc8Y6MvI79NAAgb7/YzkO1sS+uWel+cfkegY7g+cjCIV7o6ry
GFgadyzmPvSVL/zw6UHOxUvRAEwZe3uL2tI8a1Ecokw32x4iRzMLgO8kmVFVHEMEVIKoXesOYLnj
kqdP2p4nbc6PejrbfkzGV9LY6bK0SoPwdxNN30uSjFuBxOlMubmXNCrCxdb13ooa6No0TYnGi06M
B8+6KeZLb2+6UTFFNIoznFiBD/7eTEH8cG8N1yhO9E8gJKbcksfGPUSe+Rvy5DPmvXwPeCjcV6M/
sV/zsp0d4iqPyGBkQW1CFY+uZt6/Kjuq3gsB+0W3Hr4EKbADa1eczIptLu/T5BnCwUGEejwgg4yI
NCJ4ZK57pZ15V+ubVVvxWnSEm0dFJlr344l6PDKhA10JBo8QWqKAi+ru4M/xzcILtxc97xyruyLV
qBNR0bW26YCIXZNOc+3tqpC7R9CF0yle1pMT4LltGnvhbg4hwuJiIBxaVj89DDnp0DvfQkCdO97Z
zjGfVfnSNeqtMqjqjsZXBEjrKS97ABCwX8IEkZFmC/lsJWWzMc3E3P39YRxvxJwZlwmfCXBVlb3H
FmWB0cirKylD52TbLRR8XkGHWAx8DSrcPc6k+63VWdN+jAPnnS1WBGW9DogNqwsgxo102MXqgG9b
XeQmDiEsm6H3LmGXXf0sxXk2cDj489bQ2HqypNoNFm+3rqgeFu7No6jm9IRBnF1zpPC/xf2dC7+1
pSgm31JJSSuJU3RPCMDZNgc88TJDqmEFVoecSQn71ln+oCpsjQ/yTwH2+9Hp8JEXIIJwwJbP43rU
WXDp+wpmZUdFOdAfLFmZ9eLEFfU2ieO8hgFcR2Gnb43MgteJTUsbIN+EzGg7PfnJnjqrCDPf6DyN
Xofv2O+otbH3ZVOSx26msxqoHmgyuseMXvyuw7l8wQHBWR6w8C8hMZBibR8ArdpbTYRwiMrodTQD
FvCNXBz0JS5LQUkPzP18ieN0z45HJ4R09kUeD28Ds3kjfOB4wTV3s+EaFl1JqIk4gpiGhyjothM4
2c20aNb84fjuDpYLY7Z+8vtxxkVJ/jMeDbVrhpZISFVDO2nHrwi990xGeldZV60z9ajGDFU4scHq
FsVN8R449FOfb9peM9fFctr6VeweDH4NakYioPT4ZBaw+dpH0/blUXRkWxXoH5ML+TbXvtrETr6K
5+zNL+OKWlUXIXd2wnNvW19A/EOyAvZvCIPB3tLsv2qcPVQDW+1T09GgJNzT4BbHjraTIy8RsSls
aoUQFnGoS3pMwhq3m+r5K5gd7L0mSAZIIeNwLgk2YRfvuh0hkoWCFDVXAWAvaMoXtpyKNu676LyY
ZkY0wrwMaR4fF9Enoj3RLgQ+ooyKeKiuHrCrr6QpXhXm+hSdOImql3jRyYRL8iIB/iMHweIEf/Jn
2AOajUhThfRxMabZwQrVprzWNEVdrJgZD9Y7t31VvFXgSPaZUW/QdRs6/Fr25zWdCQFwxfXkT/Zt
bENF3x7nSzi1PzjkxC6sB/ZAmN6IixpfHp8Ie5pctvKDXkeYWl1l0rTqWwfHxDhX9I557Ca5gfpe
vIwlcaPAR+svGs+gBU/gYYpbl2gw8RQRjfOL5UVPHcGN73UxOovsvqtET5x7GTzwEeQ0XaWaHV9B
MKdu36nfmO4548QdoNrnzN6mrOApiKZWJ5amvIwsC1DnKA02oxrjV8qykmMbh5HV3xJlvqaljQJU
Oj5iZmvfzHiatkafXvsyDLZMqq8z0tU+DDl6+f2L7cxrfY3ZyTiFjZTwSnr2o2PMRsCO/J1petlq
dJP0hbWRPsTsTNZJ4IGXUt1rnhi/EC3tXyMHIw4x/73P2c4hMmEfHoOPPLEeAK79L3HGp/dIqAZ/
pucJ0RVCp5CK8aybn0In2nOrpLk08yBnxfV7pCzGy9F4isO23ZjLlRHkSwxBgER0VDHy4jB9jirE
Fq4j6TExFy8Bqt/ajhSY+ammPIIJOo9MfTWc+k5VQl93LmgxrqdTW79SKoKlY5LxPbXUV90P9VF5
E9DOJGsfoG2o3DXkPgTpfdJqot2S5RJuN96YRXAGe+od3ApUP69o9s2jomrMBQYCv49Vh168WaKi
2G4IcZUULRXRtiqYxUp94JLH9QsPQBObFK3NHihlDqwG1guzMhstR0yPjioMMvIe/WM0wEYz8fXO
4rrZedP82RvG5+yigHEjTR55DL4vjd6jKLrVHm3GlP7It3Qki8mWttCOv02QS3YjJXOvo/+ggtI6
84jBF+zTSlqPHQW55JR2VT+qqxrHpyksMJwSMdzOOuQvnDnuJU3rbxK31qaNKRWWExugvu8e4Qgs
u5+jELEslGcrB3vPvdXEi3xRlNRdXXIZ2lxYTYaT7XpbBlB9Uwv4NpHMsOXZ3yT7waCC0KokN71i
bxTiIvPyLawGJIke+lE8OfGmE0l8LiWMnKy9tw4LXvQtvS7dLrwmC5sFBDC03d+s+q5OyJhiNSb7
/IoGekoDcMVgYRNlSLMOR4qVb0HaZFx3OdtZwVCqGMbvRtSU1978lpAsdPx5hjpr3YxWvZC8tDdC
ZBDIDHvdEkgiyui8UYL8qzQRL30bexnY97U78tYURC1ORf0W6JKy0QKomG/YsMAmXhTUb268LiTa
NONC1aF6ssNp5etBbknQmcdcmjT14ZKv4Gk0ehBMsvZ3XEvzWjR4n8Og++l1GupH7OKPsr1rMlNL
w4IbOSm1SZkHTYIOzdNag2oLZLz14AivxoXP0dlZt8mncdc7wQ+jKcc914qcOl7ygo3dGgceIHDj
Rflk2cMZLe8S9dnMvVb3OEhppBvm5qa8IDhruzoUHvydQD0VbvgSyFRtKtOngWmmdyjfE0m52j4b
P+6W87pMqcjpmRpm7TP3qOdwBFmYld9oWP2uiJPCkWiQmuXVnBGkg8k/2pRjbpxAoL9F1kVr3PYu
ekRB4wZiR8XieHAYrGz6KdYEW5/qCoaDJszVgXIRfgGuiJLYbIz/GKKGz2F+DXnZrZzF3Vb4yavf
N9+MmNbRaAlJU7aGBUyYTNyIE60P1UR36cYiXiEDgmlsWjyqvIlJgmUZKm/iHTPsXMU8mdbw1eX7
NMyftu1/JvX00rv87KmqjxojIYEkJkO6tA8wO0OyAVCNSTQstkqvAvFufdJe8DYbwPuiliEhiRx/
Y6XuZ6qrnV32zgrwHLYk3d28Wiz1iHir64uLEQU7nsNydf7ZVXS1VgQPuva1dL17IdHnqupSON41
DqKrL7nPS4trJZZgtZMGPCZvQJfUAeHISR3wFlnY4r1bmWNfCToKivsOHpb3y49nueni9Du2lJ8s
kYl9eN59nvKXrLYezSSfht7aIWs/YhqGaUJhEVy2d2BUxIT4PLbENe9V9kcYUpBFcU6XE/YRw3as
c2Y+jvYp5ToZ0AaI39gBImocfKeZd9087MpK8bofw3M7td8tLL7pQGUKn94wywsJ+cFiixWyG0rm
1FzZpjyYiLurnmiB5Wcbx0mAN1nlvU14NBLWhr9HueB89EPB02LmUjyYyU3ZBikn8E+zlWNszkhM
aLN4lpb5hYuhW7uuvsI0f9RV+oz6+BjHhs9gfMtoyI6wQUGvefaptTLiiWiGyYul+yr6YNqlPb6a
zNo1HU3nmEnBBBYEfY1BnqnyCNBMZsSSK5pYa4N7TjAYb6SbvsC9yW9/P2hTTKTSSN+Y5WZ0jNeq
kd7t74c2wlCXEMjl3kWoqKctaWTpy8N9FZv5q13A62nMfjzDc8ef5UMIswqgG2qg4KlIYH8Hxkhj
CFd4DH24m1tNxwO2SGLT+8F3HyNM7Q1y1J+45DbXR/OBOglMuW7kbCwTxRovnPlo3elO2YFDyQE/
4uiaAJYkgCJz60eDvsFhCI1SxTaMSXPvz0G9Lw1U7sCo9TVEteEtXMRUfg9nIHfJUeM54HhEMjIb
Fq9/f4htCXgnGQww6glrBDR4Xq/1acKW5aWAtgHt+xs5BSPXOz74jeRLs/DGK8uUJ3sGXmaYPUeM
Wxq7fAyfPLd7VeWMqt7Kj3bpUeuXD5B0wo1RTDvewb/0TAUZvQT05rS/HQbRY22TwJUVa3q0EJdc
ovLpJalq+pXKej7J2Ccysii0gAdPrqjb07wPQeBiZoy3cdDarND5clPgYxl8JxzHAORrQc513dnd
KHyhRzehGgJdDGpNynK6pM6lq+lUak3jmLbpCWL/LxSt+upqZT/PXnZ4mcfuRly6eqW7d6m1q1LE
WBUvf22bDQ+hAD/G2K7yaMO3dOASVX0VNcgyPPcQFGX13DciWPHGfy3mRu2SFrioyFps6/PI1NXX
+8kmxBXiVphEek1J4G1qssbrBLSJU7DrdYSFHKGWbdIEkiufrrb+FQVAAMba93k91uZlulZ5FG07
o3kvlL+roawDbEn12sJPXNiW9YKfjKYjBoLo2BdUUhiY9SRH+c0osdhGNX0UyExOZ3/yR7+TlWsd
2EMq2+VYCSCL1jzz4/AQB8QLYclZ8/xS8myPbOlRMZR8tT7pX9ukq4iEFIOP0KeoSf54iEoHGf52
RkRcLxx/1BUPMZtkO/nH8stV6VHhgKkbDgvQhn8g9NAH2WMOW+YH9VAQDnK4L+ANcKfC4l/nAvdt
3IV/xj6+ki3HbVLuXCMyOcJEvjH0fO2i8MRFvVn1dJA0I8sR6tx5JuTW5zRBj1qOkL0n82qNahJM
3rUjn7/iKB9IH9gpFMZW72u8556mniah7Cdqhz+xtp7qqW850nF8VmZRHuiezCfqYR0RegercLku
BPPOrdpXXMZPZmGbW4KRPRRKF8MOcmnyLQAVu6qEQ4KhE5951vjbIWWbiuAMc2lrlNN4K9qHKnKX
Sbr71iiDO0xFHY1nk7Sa2O3j6cvOY5N+goECH+uTLIKOjO16TmidqLmk1yBrrzSMntOorbYkqZ+s
2me+nQNjKRfeeEIp4uT+JgZpsEbfctzRfAbMeSK4SvEaHUZTDOxCWsEPM7yrXvTbwE2eCdq+ZNW8
6qqzDtl/KBc+Hf1GC3QL/UBwgCVh/uzFkBWqrnwrSlWtyo5TY6FktUPIpBmEPcH3roBY4FfbvMPS
FCUYV+c5xQYyxnuzND/NJoTv5XTbrBWsPTA1DSaFooxjn65XHg2DZAs3Nb1iT4suOHHEGXrd5BVX
7UKG1IhZ08GdMXCJqZ62aQXKXrMjDnh12V5N4UMAYsFS17HL8JMMlliH7YfR2QGoUF7qU+VjFcS8
tqFhBOTUyOwVetVaY7b23PZbU0FmEFwHRC7TS4dTW48I0Zqyi8ZdW0GNHT//6WC7SWLcTwFMFlk3
hNnmGVSD+tnMjb+vcoLl5JLe1AgwuoBf4jLRWH2+0H4ntFRULQeuN6Y8HKdgALcRnhIsKhiqTeN3
sXVZxuxiO3nm2MG4jKzynXs3lDh/GE9NWL1B86XHw/qM4+an03bvYBfBCCxogol+vj3al7sqnR92
qEmpNfoBbOUNWe4uyPmX3fhmjf3FN7u91dLDUSQ/KwU0MXdNqKA2963kltAfsiYJSVIeUwuZCxx2
0R+bchWIgydHLjyN2vkTDBGVTrTA+cMnIbp4gEgoa7xWTUUsmxT6qjaGuxNRp2PQ1rMa4w4lvjG2
Ej91M9f2alp6YlnzXBSpvsfCfTQyS10SzUay5O042oskUebPvIKWHs7byCy2Em7jr6ygoGq3t1/G
Pnp2A6IkQ89lMuDiDEeurOiBK5Hq9PxB90qNXJ2aeF7BA51EYrD7jx2PvKONMTe+pqFDl2g5fcYq
HdYezThiTn86hMxm4uCgztkcpQVGxcCMvw85SYM0+t52y15YF2oXLn41Fc5EAqJi2LvO8MKa99wk
plp7QT5gtGtxEmfAY7DERSYJNlHlYj8Z4wfXL5+tPMwzMwvOhUvIyG+96xibYjNM7rAZDPZCWLqw
WveUOofONc0dvpYCQontq2A/5OHasgi6GFPhbGQw/6kwzmY+XzAnn0nyB++4IYj8Q027UnRzz5Sr
GJCaj7lncedaWq3mlCeXwJltYJPcgKP+BQgTjbEdb7KjA6Iwq4OM3Cu0CGclnOLOy+hqtfiurPZB
qvuBNLJSY0NRvAl3PMeXOtH3FfUyWYd1MB+x2x3bnpezyhHc/G48Tiw9k3ne1sWcrwLeOavMy77m
Or7JDI3VsfS977CVsw1jsjZQ4N0OEkfpoXf101cJ+yNjzGXDKJkNHJgs9aiOMMaI3cx6a9jZPVAT
tFbWDITf2GD2rJcpgfleNslTIm2PtQ7/Dz7L99DLnhyDQaCmj0CPuT5aqnwvpypYoUOjvFvT78p9
Nt3xS2EnQP9jFHAT6H9AVBAD4L+n1abEAnGiE/hDmck1QujGYo3lWTGwrYK6vQbkci2Ln2i6/gnU
ndxNXM/WKa3IWwpZJdUcn4mbbUGvYnKThC1nam5DLqFsqv7Y0sivPd2tJZ/TlQAoU9y9lBJ+HygY
WyczMwfhMyBx1vMQQl5yKvlgZ/IYyXPRfmb+Smg10BjbSOZD1ouBdLNmKU9a608Pd5tsQ0gGc/Dl
5S85iWASKEstjMCm0MKp+S1YM9XMW2fPTnBXVyY05qY6lSmFAawWznYXOmt7doEDCi5fuWUKApMo
jwCJnw2a2zdAIN5Cu78ns7+ivuFn5Jowe23bwmnM7AJGEgCE1McWzHKbWs7RUQDlJMkIJaxq07bi
arDEXPttAqkBEBLaDL4PblrrCevmBlgvHPg5uc7W5K5Sr74Fittolqe/iyR81wo3cVg392hsWU6m
u0DDT0xUla9T6geHmXYDt3zHAf8RZBIWliw/WZUXGOIWO1136ebpZ5dDUJSFRpUmBO+yZtw1vvGw
/KHa4yupDnHT3G1dykMCm/ks6/4FtxvHSwXewvYPhiJtIkz2aEO57Npcl1c4cWzif5dgMIBXUDOg
jPIJuy5Ld4I0U0h9RGocm6Z8JzAKPYAa3TGIv0s97EPtfzPpZVjnHYuWJfrZTdwrouEpIEjtCPOX
GYtLg5WuQdJv4c/m0zGZDFhIyqTWygG9JV2hVtsqTAl+luy1QrYWZW3REUZ0icjjfagwK+LeO0uF
SMyuCY2n5Go+7fKUNTtDOxgc+8HyGX714MqtQwE40QYqaZ8HTVmYyYkuO45GVW4TFI2tlQDMnFmq
pM7BCYZdNCVvVBF9azv6c2DxeAbvuiAW1V7BTuXchuaoXh0/+jL51gfLZsEwBfGvyd30pG23FtZG
JfVH7AS8SA08V7Z+b0vvNnR3CkCQu+b+MRcoh04tmSPK8SAMlMghqa7LP+1AHhGQGhiZeuS0TqDE
DFnKw9yOaEhvcVCYbfutUM2LC9AmGkHyGMtYEbJtKTl66b00f3LjPAP5KVgLlnrN13WvaZtad651
81MSs74F/svsDeRuzhrLfPTOVafJOxV6Hua1CkvxBKbU5nsZ5lVw8IJ0b+xtm7ndhUtd6YuJixfj
y/ioBLVnLGfPanQPzTjzbWDooen8OldZjRm7ARlcyN9TlD1xQ6Wyja6+Ih74DrkaSo0sD3A8glPT
PIChUyMBOWvTl/7ZjfMHAItLC03WVyLZstTmIDdJyFF94r9FMTXHAL92gtEBiDyJ09786DpezE4F
X9NIsw84bz+nMtonXCWPc1mPjwwnqTAbtU5982ftgjvzqWze4hVgSFmiN/O7xcJi03NYQFPq9aOM
5+SUdRW4rO4xRNmfgp68plXxVpQTY4SYD7NdZ5veAizaKI7a0eOFEDbM/l4QbrRhJofS74sdqhYP
CFYjrp290XN6bYHNrmu/O1F0lh8I2e7TgLF4ofhJuvmUNjd9Rk2hMX+4HenFKLJPEBzeE4dN1pS0
rwRiHtqzfrVy3Ie05ObjQvttvN+QiNeU+n0WtXOd9cKj7p1nh6Xuum2DZ6x98JD0spXAxsbNffd3
cksS650zgsJogyWnSpINmveHCVkQBWvE84MlPFeFcY2Bfzg0uR+Qfd894EPAAPw0+WHhUDqW31RA
E6MRDGcMBzRRze0OwEeLYt1/sp/pT6UZMzJYlJFyP1j1jsXiS4PH8nTAjrYjKph2v9LMtenerPaO
N50r7zHqcd5PyzIaJt+9nordHDB/s5hGacIcgwD4yJ3mQrXqS6fXwq7Hvd0dhGl9SUg5q79Myv8P
73ydq9///AeBqKJr5uffYVwW/1u7k0kd0/8d3rn+b/+1+/1vX//9P/+XI8bJ5vf/8Uv/A+Np/Tvk
Q8/34XiayuYO/y+MJ/VPvm8B0ZTCswlY/KsayhT/rqTLROErlwODaqn/SfG0/50AqFB8PtaMMDg9
+/+lGcp2HPMf/1aV+GrL4vj1z384UDKU7yoJeUf50uWhxv//9eM5LsL2n/8w/5OiArnjTrlOGgdt
HGbfBX/GzHhlbyDkJE/Ej7/3AvebTOjaVUB3meS4PqNDH/TSAs0rlfrlsn53JSRCBfuHv1uxH9ru
iNOXaNY87waXzS5+L3zwKimBiBXTcwh7JOi7+V7hp4rzOL74+fAoXMRj3x76jQihG9Ea/eHaNRiS
Vsxn0oxXbq/jcQ6oj8gdlvf5gCQuieinZljiNkd9iUMV8AtZfPlEVk6hAXeJMH7NrvxbIP2Yi6GT
/HDTD6vObi7K3c+iRoOBMXcf8JXh+Uma91pcezHv6EaPQNpgTiAeRVeie+yID2AQT7h/BDOCzxBi
0qia9JKp6D8+lJ2dXP7+N+gx5ALjlBQFHPO+Dnd2Otg7xn5ny+18uk7QF68qzw+GW+195vIXoVu+
8t5wjaVdnzKVi4vVmYdAAy2HiOxebcFOcjXicj539kTvEW1LlOAmNKEI3OtxAyDRiIBf197WpfYd
BYSHRTGChbCFzo5TGL9Ffl/fuhGScoYs04ZxDHF0kDebuM/fH0mjjR9pjHvPDuzumDgUwiR+fElU
v5/jVHx43DBLXqbnwqt/kUOqMVDw7OVZicEiEnAnQsGuBJuZhJ9vN411ifvIQAMf8msXPhtyfiST
axzoYWXSyeHT6+WzaOYFfgrss1RdehotX4pktDZznH9aOC0AUZfB4++HyKEI6XPEmrCOy3q40bY7
3Cghtpm7QPEYTT5ge7pzmhiX2nQviBXDsXb8fMStwpQrvOzTG6131Q/ITQw516YXBBmG3OPqGEZk
wCX4AqNvAGB40EVqAPlnx+POOM8Si6Fn64sRadDXRpJfwjBFo8rwLFUEeDjNOGQ3lpxPQFG5MSY2
3eVRZJxiodj4/i8/LpgpjTy5WVLAmlw+OAnm/jKXl8AMm8Pf/9TjOTuKyNu1hkmOuPUMELaYaS7E
Efxd3iW/ex3g2grtX8qQxDVCamRvqhyi2zKFu8PeGfX3DKPEKdbNsvCsKCrDn40T0q8GEgsg7/Hg
YTRZSAb/+tBXuQELKr7/6z+FmfTOTZF8x8Ai9mLC4fr3gzFE7dVKQTvR00SKmA6GfesXcIHlssJt
jOpiZY1ctxUJ7L+L7GIGvejMxGO66pvPFU73NuJi1JI7qXERS2d860YEd1kucHdDoQkoo3GuWdJu
PTPl/laPPcS6Do2vhibGTOlfg9y+4FeQrACRMeNKst3iN/KvAJVYReoAbcwenwdWjJybjnE28Ctd
/v6b17owi8vGwEmvxcUvfHHpcmYJAeKELaaDNFXzlyF+9YJADp1q+QDjNbtZLl74sBIg8yoru44J
F+lSVgn5hSqI91ZCWBdQCiSfHkqNEKm9xbduScrdnYfTRM5Rgpu5SoNaqqq+5ZgNkVHj80ynZgo4
Ed2Sms1B89I+DEv55oxP0Ov36WTcyJghOiR2Tz0aCZeluLNfKjwL5iKPTk+fbfs6mrn4BCM6BH+0
GuoYJaBdQyY1XopBi5CKUHJ00qEylFbwt2aYGJpbIGtLrWg+D+d8KRoNfKDu8PvZyBrA/pxtYzfh
3qKd1HGg2MPDAfFMcyni2O8wvOql0NReqk0DWlHypew04E/MvC2hXKGQFGOyBb7206ipSK0AL3Nj
eqcmaAyTz5z5zyVLOVlLT9PSsRoRrsUrWpgZ+pqwMCIkz6T/YBySOwwailpV3tDzPfjrkQdntYgr
aiYHn1UHAi6n0XGebDDKpNTkVVnJc+cXdNQEL03UMtvTFFvKjkL0hn0vcmiylMm2tMq2e4o+JMVJ
6YcT9U8qu0bkVDL6lJZCWowoRwvmbuBPm2yZM6lFrTgwfJSM/N7P9iNMymlxy13x3OyVA6jX7jdR
1B+wQL64LONxDRH6Cyf7oZbSXGdpz80cNvmdu0EAvJT061YORbtNX48rOpCv5sSS2aCN121p5RUj
b2c3fUMvDtaxk/wEwK3Y5x2tJWajWKYtFb8lvuAF2hqs5wQWSoY2WQTfzdFco8AVe39IMaFAFmqc
aeM0zk0vZcLTUivMWbTWbvDHXgqHKVRNyU5YnyQ2E5If20aBZYuiqVtHS2FxT3OxvVQYs59rdpEa
+mvP3H8N8/HiLJXH5lJ+/D9IOq8lWY1ti34RESSJfS3vutpXmxei3cYl3iTw9Weg83AVJ3QlhdRd
BZlrzTkGFev3ARuy4aNFZvL8Tbj1a6id9uApnPJsE6gRlMcYp/IEabNpemR0MJCd0vNWeBmxMA/e
hvw7+1YGbRzu0TTn4PlyvM2jSVeKcobRI3T2F57IlCF5ZrJirB0AQBsVMB31KwI7mDS24xS9+b7z
1hgXs8jnk5/4ZMtoWcxVdDTS6FAL8yMNgx6EkMCNUDBwzYEpLDJqogPJBiIxFe5n30NXPRn0MDsM
1v7EbSFj1kffkSfCYrhWOoiooHLbLAmcb9tFh93jxU76qWYZXHEOSw+VL2/NxLyj9y02BW1zYhDE
dNUif5lrrPZcWc+K3QC1QHTcQXuXgx48B96/bJqLU1IS2YV8+FkuKu9scXovcu/ZBi3LI/4fq4ar
uQjAKXvAT5tcAOfIwY1FE54twnAPc3izKMTjRSbuLlrxYBGMT9DKti6wv5BgIOycWdC8QkhexqyF
nQlJeb7oyke85Wii3RsWZiRgGql51km+xovoXHXWIxI3QlAWueZFhi4WLbqvkekqTOkly4C1Z7jm
NjEZD5qLUN0xe0bCi2R9WHTr85D9dmzDtiUmdmqsp8hlmxVpyhElyaihQ9uOPi8E6I3PXS1/MDlY
yUXz/t+fShb1e71I4ANujrgxEcOr5Rpa+MzEQkB+JEfS+FzGcDAWpTzJxWzble7jiG2ee/zDJFN0
MN0FOtq8jhoALkXD41K4KKcGnwduRPQru+W68M9ZYjFtQSe4z/KYeuWbW8mLHJi6UAq7NTY4xQlY
KYetG9Hbfh09jkD8IQfOGzJ8LG1IlDa1ezam8tCM7HdThsBH1hl8DsMf4Qnn0sZieFGZuberRL7b
fd8fgO/yo+Ux957QN2L0lhNLSp2HoV4eFzV/o/0PniNo2aTYGXYTHzwQT4egBbk9N7J/qznawGkU
8SlmUgLZZ4ThsvUHOd6LCi+XofnuBGZzGioN6URm28EFOE8gOjl5dfFQe7nzLBBHgl3TlNed1Hpq
SPB07Im+tDb/oOaXq6JNgbcLpmGmtuR1jI2Nx0Fu64wd26Te22d6vvpK1QcqE/VFW219YUuS7LsK
wkOmm3egKf7R71S+DRyanGoGYMpqgqiQabgnyXcC8NIeCksXMeco2DUAA2RJXX0LFhxYEsvBONME
wkey/C/Z+F+N1R8CTyE4HHz5MgalvetBD2yJ4MuTz4Jl1WsWqZOKuw0YjkfTZBdVYJ/b1QZRG2Nw
HptQM1bk2UsRr97LErACe5B7l3WN5nW4Iu3SFoTDbEfCrjPNU+WKDN0zuVZe8y9F2v6lkqcwSzHj
UCUGr2uQIUy9ym0r8upSaxonXgGwrYtMgvFQYXO3rXcs9zZubLlreg7FWvAQGJWF7r0ftnXu6wME
wOZsWvjs3JypaDBZ/dPUQWQPpQ96ry+yTZlWZ02HA5iA3A7JKiBAihIRSINRxjsR2ukDXOt/1jgz
zm2Y16vSfC2nz4HS9i7mjNEHOR1dcW+mi294bMg85OQFhb3PkQE9lETctTtFD1jCgfSnv5JkEYMQ
k5xyY/yZLIl0OP10THlOvHZI1vClMBuXJwxpclqJsuqIiFvDPZcYAgspVNfo6k/3DP/Kmz9HciPb
GbC4XTH+AczXWyB7I2xDoUWFZO4fAG8T3k79J8/MJJ+Y/tE1IjJPfkTQMzWDUwwXIqnD+WTzuBwo
8XfK6DFjRgMuzZo1NBUVT9H/HYyEdhJItmmkVmPqwWH5Px4tg73vTKdqZXVBcNfOsDq97s6r00Mr
WYJneLQ2eWOc/SjW+JGfAFXfyqoFXMFQ5/9/KLHu9JyttvbgsiFxER/NSdVwxMy3VevERx8LgB3l
rJ6jlKKfOnOXdJEcUh6B0wJHB5oJRue6NNjeD8jM4vuhDb4TP6gZE6sfj5kmT+DRYRtoPSesMaoa
gEfMRnCBbpKA+OsDme/BSrAry2lZapAhwo/XpRpfA72kvaLhKYWWt3bn7AH5+cHtYgwOY7/vEmOh
8hf2SZWKuCBkKZvGLK2fOlkJJoKL9CE9S9f7HI3qnKVgnIVo3216eiximXXKlPwKw8efsPc/xJiw
+Dc/bbFLjOGxqflXjxomZGBXyB5gN2C80m2NwfzlP4+G4vCQD9XIuXSITxTj1mNnKE6LHttZ7TyZ
iJlXPtZM9j5y5+CiWvEX7Ucn/qvbDgCyFVF2zvQWn5S1k3yYcjbBKwumC3cS5vW19VAI4XHys7Jt
XpyXYAT8kDuI2QeqKuWm0r7c2oZxxl6lTwg7r/wC+SLYmpdU2YxrTgPgsQm0Z5M/AhPirFcPMevk
d5FzJYe8axNukCW5kwo6Wn1rlWPzhgTDAriSXz5xjdl497NsN7S2Tz6WqGow9FCa08DcsBzZtZ54
bUDprQ3uh6vIt6oV430W+aU5nIAQrq1/VhfxQyqy6NgE1dK7thkSEyWfi2aV1R1P31iuwe2fxUCP
sM2dkK/KLfI5BM158deNQXQaCFqXIetHn+Xh2kuRcgOQdlY837Aq1JBEzank36TY6nG6qKnGp9zC
TquEYD6cA7o0hwnEmclEBRLWT9DVb4IVvTvFP5jhJt6q9dtkwI9SrKo2aY7BgG3dONslFYdUcHec
bYoiZIeNkcdVDrckCEN1bgmvjJ2u9sAvzCPYOiqpZPhUyBhX9wUs7VHQG4fkynzbIUuSVdYy1q5f
LT/kp988JUmC3maO94Byr0GYc2AF7z3tk6nVT52eX+u8ss5D77zpOcHkULbGWtGPB82hNYEm/6Xu
2p9p9u87yS0t7qej7Q7gBwJ/Lw2fPm2efUgt3u2KbUJeovx12WNwquLfpO1ptXNAJRCR/XqAfrif
yB+gO3ozBNQlSphgI3CSgk/eNjYcZ+8V7AAZ6hw6DCUjoFzKAyhsYI1tfbzhvQhOZeIEOyucnxRM
Kr6WSHniiSvXV0GConWhZxC+XQyO/PM95lC041ghoSrkzLlqs7zeWlP12jQZP/ahvM1x+ly6+jw1
XO4avjSuT2Vkaj6Aww37ejZfSjP+igvxmXsGpZyMdK/jUJWgoTFExMdGhFicLbs1+7t7m9AlnXBW
B9HQHQslYhpMY7QOn+mUoRuVfxG5xjRz3ozhn1PT1jfag61YhQdet/cSwNhGdB5wGnIZgD0hpd61
db6jQJueeLURi3HDB+DMP4Q74i0HBPZcLhv1pOjjQ1IO15wHzp5/MITnDA0oL/1DpkrYFL77B/jf
OzqiCTeO3yIeZWNakLIjNmZPm4LbzkDZFn6SI9eliCCuyZy5Su0sp9ZWrVPNhIV8HsDMJIDu4ZQb
FtY/TDl5FopEgumzb0M7jXvB5oGCLBVtv9VbcpFLSSH/m0gp9kZ0b0/evU22nh969DvnFRQHV9pr
1oDa2WfCfa7gm5olMf0s4mGrPIIlBbPk49aoKvqjvOWOYTWj+6JkNS6B1tzILtKtY6yhAz8x0T86
gsdqNjaYzhTUnmocoQsC84dxOv8LCbOtK0BapEJoVhcO0dksoCPXGMxIbG6qaeoB+GR8TD2T5dnA
zI3ucMS1zY62UeftRj7SYZluLYemdYJwrfD0Ze4/23k+tJHDT9eJjimVPXo7xD/piOot0AJcAf7B
4Bk7QZFbFXYScCMsb9PspOC22a2TntiYNh+sKRKnwQZ+SB+tXQ2V0XNr5VRUVkdec8EuqC9kclMu
y2MaP2BWePHZDzfyix/sxhmQsGY1/gLby0mtSyhYbOX6YSHHR8nZIL8vqI8a9peMTBcAbQJMVkyb
qIL1H+S9t3Oq8oMoUX6sCP3IrvzgEfyQ8O7AeThTknDmgHgfzVFej2Q+Ooqc3bOvUU+p5C1QHe/X
6lsrE0RJB9fvlofR2bR/HKSnjjO/NGl3ELCQRdNNp8oa9gS2YIkD36+jaAOZmpIi70Q7/Qrn+G+G
wxTH+r2u6QVZo36D+MAIhFUSBSN7VesATgTP98iz0cf77PbQqZQmgNF5aj/igCYkjTaax+Fw8qdg
19qQzQOmvKdmCC+dazxlUAA2MWH/DzP6Q73I6A0iAdTiMHXYoFtHKKz/arv5BsO7sezs1M9cL7P8
M1P8Bkz3My1iZKAm4wYInxEBzlWRUKkoI7KdIDHmQ++AJwu0dQmyeMuzRCyPQLhZRBOl9cYvGZpa
h00y+AoE6DRltv6amCxb/touCMSI73joIMEtn5nK1g9z3NLuJ6CV8s0tC3Dv8PHBYbGOFrH47XMP
2JtFXHvghp1mOqMUMqfMSR2eIvC03QoA2Uwr05b/5jF5Sox82KAD/Wc0mT7pGG4fb8n1UFbn0HGe
UYsWmyHm91lJeh3NcA8aFMlvPa99eSlUHh2mJKn3mo+TUB3gkFvU2/6qibLn1vhLenreXmAQsaB+
Bfzj4KYLCyCqz6FRvnh5/ScVCd42vzMmbntegmwtvCPYSdRvTIAO+Gcxu1xHZAx1ND4M4wi9Bigu
dKSVHQ//BobjjBQuptk958JFjdVuc0TeHf60JXioaTehdOkJ18joBn4aav1rGnPz5R97plB+EZa4
h7Ue8Q6Ajrj8uzaD/4+cvt8UN8PX+8BmJFqQM7zwnn6BEMb9g3GptKCShgUFMzOgI5PFXyReSDnF
w2c+y69IDCD5eVGF+JJzJT6CIdCbvHQ+jMH4cqYZ+GnBdM3hTC5HKIcbStwVX6z+pKunllVJT3oY
sGD3VpXZScOvc1JxaOLlvdRA761tbB0ChFlRP6cws9y2mQ+Nl9KaBIQs/K2BnTZPxw/LKUMySG8F
/NhNmvCW6URwrUlTehMfNBtynJ9GjyVeDHr6HRmTVVCF3bYlfxQG9tEe6GqzOsuTHIcJKp4FYKEy
SV26ZItf1PosCuKyZXb15oJxEI3qCdBQ1tl3Odrr3vUJuJPIpoO2xJdo1/F+XibV7x3nPBJdEYFg
hQjIVt/1SGutrNDHmrk6eU7/NdrVKVXV69yyJJ+n7nUqNdOc6Grn0SMIwGNjkISK8dquq6D69aLi
yKzdOpQioyt07XUL2QSVQtM5BH+RTMPzHXZFowJAETOXR2N4Umg6YE0OWECX8r09Mzi2kNNDYaQd
DGZRRuOzq/O1k8832wDDXPNGXYENjSpmeRkC6mhyHkumHcAhuD8TnQv50VTWtVUtBf7xFbbQs0Ix
V3bVLqOcoQKEEUygfmRUf7he98HvEaoCvCcDOKNqwFcZlXk31ZDnkgWABYGFnyoPZPVTNocIMYJ3
15yDMfvmcsONKMzPSRZ+s9xAOOrUx4D23SYHxlfKLN2AtWZFVlzMkloPUaMvL6jfHcPifc/lwHQi
/Lwxh655vusq8ytlszYEwQOq3lXGtYGQsfHVjptQ2W8MKNU+V1D6Q8FVo3Pvub1v7Un9ikj2VJIo
y4wQlTz1bsmnjnOaMVE29xVDi1qTFhuTqyi8LTxAIK+WdZJNwjkfD2sZmRcnPrdlf5s4Ca1ySBjc
fJfjS/WYgNxiYYgZVWfFb9yg1WgZZbWutcm96Q59Xkk6F5p82qM+lCmmFPhrfv0eCqQe8xzuLMzN
62EI3qTVv7pFcZia+Zv5uLdNoXn4BkoC1ghI8GwfxwQacEr3xIm5CW1yB0C54taMemhdGf50cqMi
2mZtQCqnSLjthO469Lzw0OIlszJaWpkyVpNQl9jixGGYGGy9RVrH5qQx5ye5XFWS+B1NUgvYs/wR
eWDf06JbR2TDVkHIDT9SoEFSwi27VqVf8JavMwNmn94m5WBTHtnO7wuCYjFy4hWzqM86+dG+5gc0
ZIdRfEtivm4PpTZfqHTpCRT/NiAtfFfahmbIUrCoTLODqrIV9ijyTHYMOMQnCc/x6lDFw0ulsGZ1
9UtgjVTADEJKKxrmN8xkcCWDm1dGYsVN9lJG7ZNUJxb2EDopCxMKomp9DWr/w9TNgf806JFq2vlu
zqIAb1znqYzI9sid3Zm33HZ3emlMMm6OlHPxQpzMy3umGUS4YcT6VHbyC2R/SYJ9Sd9waMvDroSW
zpqm5lQbBh1rJY8/HfC3lUZkAFPg5041AjZ2+TCwiFgtQRRPAKSjyrue+/AZOV3EzSO4wLM4xS3v
/RzeD1VD8cwecm278aHMuw3enK/lox7bxVONX3xTau4DqOHCZL7WOt/p3PkI0hTqUC5xC7FVMedf
hirFxouiZ7DMzZ5ZK2jvjk9/Fu6iydSruop+C1wjFcA1MB2/NgsOTqb1bXQG3kHzZvJCpj3OW6Wb
GIydyneTgFcm83cKsEgTEJixCq1hT8BHgyy4N7OFGev9N5IYvoSlGZFUpti4vPvllMeHsc4ZeGc8
wrtkoXQOOcIj37gyRTpL33yoxoDEJQfhWhThzoYktE6a4ilsZ34nLF+9b2W6lJpatipj/GJqG2Yc
I082Z+nDFJlrlS1p7pqscKcNkIWpfPHbJYZmhxjIbWBNVfzS46Uw3JyvpGUtMYS3zvazNdlTZxe5
9UdRMwkz9PwFzZrnq3iGEIAvzXJ4LzTlKfCNV5tBuYjhV7QfWNIT/HhrBWV7Vq2xaTxWSqP/4BaZ
teNKQSBOTX+u9WC63bFPIvrms4VBCgGTEbx4fbSdQPsXqbDwKmJxkDJuOFgR8+CnRIljV/vzQdcm
M8+JFVbruj9lze6odIqtCVpxNVh7v+y8pQqSBA7ndVP6K5sHxspsJh4aqXUeDWC4jj0eG8uGOlAt
RVQAuMrADWrWztXKVH+w/OIrsvmCjwW7Tpha5S7oaJq3HEuqOc9wINjLzItSoyH4Pk+l3EbZ4rVh
gcxutjj54qiYKWxwsdCZJ0haj7ekH/a9UNDICJ+hbP2aJ3+bhf660l7BRschFUfusDJGve16JIWg
VuoZRRjzV2yJ+nmOmluWuEwqzLyldj/caQZmjhMdcrpYERfYRNWCCG3JBVoAf2ErihGq3UntvzZz
eJj86Y6//Dea2juCoP/lVzfcn45JZbZn5qSZz7Ej4r4RWuwvJd9o12GVW/E+JzTXD3PEyjG+VUPy
YC1vhYYjbjaN7aEPY8ALrXub1PzUkSY33OJfEoFMkMY9wAXO4ymfNStiTVFEebe1lhEZJ6vU8S4D
WqJtMbPQcjnCezWpwFoJsWm6jE1w9xTHS9UxLkluz8U3JJinEOlCVgTJDtj4hnTU3vP9j1Gk48oj
Hy0Vc785diFK8eSwBYHozD1UnvEeq+7sBOrTzAibOn7xYRMzqtuAZzFhHdHiTJxiBDgdzxPB2k73
V59EfuPK+4RP0Wx66V4GTreLStagQ8qSzI2SVaRB+5et99WL+U1V+h60+LRKVXNRbrLtHXIzI6Ou
eTimKBI3PhGcQjBE4eCx0s3O65uLNWNfUn352cMKBr5KJbVzbgvRdPbzcxCLSzwl90SbrpgbuIJD
xVqbGcaZulfnytF7mGBbH4dmzKBhJekbwQkRN+2ayDpTKsPkSLKzPy0vwoBsSs6AndjMWVa8q+V4
60rnLRmOiVVM9xO7slCXL13ZX5DM9iuV0aXQuqC+NhnMHLuv2fE+agw4xlLvEmn34SRexwEk+Imr
+KFNjWRTUZ/dGxg0BspEZmj/CWbHK+EoZ13Hw9W2Y9rIA2O4pu1OKjOoWMPsz/r9CL2UH18NSHaf
s3jqym7+zwt8csF+EDZRV9B/LMckLIp+ZgnY+3dtlb8KGtFgy2Zew0HIFI0SDlHMF4p9uON/DI9p
GUsDIAIRBhzDIYFWKb1j6ac2MqnotUhzE1PWNBmtRWW+zknl7QInSWna8U1y6A+wDrnToLTDAYgG
B5+lZ033d7lsDOk/sswvHNmKExq5u9Ass8sQ+nzqk7rdDAPvdrMIjvMybDP6odrSYqRfNy3i1Jm8
zUSQYGY0w0gj3cUR6NuM8TITS4gC43ejxWfAdN41FhpldTE5di6T6AJvdPqh455QWsC/6YCRNnf1
MQ+rI4zOn8xqP5MatkFCaRfa1GkqU/xKffuWClI3lVLbItEnHAXdmjsMmytvrQbiBcTiHt2C2x/N
FU5jafVd4hEq4dksqIvQsg+Nao4oY5h+A9dtaWU0Mwu6AgQBbpdpHp5hWEZs+fy9ijy+3Xz4SiU+
e/45RWP+m4v8BKBn8Z7WJ3ZwXIKC+FiCXHRy+xQk+tKyQm9M7JSyYN87TuEliGiLFyNzwYkJDVY0
aOzHzH2qPe+LlUq9DYglYFMjjIdWK+ayDuR4wMIScv/k3efvMpc7MdLW/MRl+ZPm70rMZvPc08q5
iw3em3gdVOj+C7xqZEBC0IRKndoxiRvuQO39YPulD4M2Yx+6t6HweJHSqdsm/pheZb2DISYImnQY
Ufh0bM25iNgl2Ns+Fk/kHajxCYmnkoVTSdSiHuaj7GACwZX64E6ZUbfOvilPb4EnQzVc+Aw0HLd1
1VHiml5Ibrn7oR7XvgAXPRWuseGweoSjH4Kahv9hhF9SgpSrbGKDwjJOSzPKld4epEPwwZ9rcjoo
E7dOMiuAFHBmgxXxOQiHuUGHauR7l0RgBo2JzLAnf+OYlDzwKPLtIb1az3yKogZRUctUq5n95o5L
v1u2QL6A0kRufq3CsNvokVWjB5lpYLa6gXRFs74W/wh1qf006w/ucfxm45YhQQ4OOPhAp8K5WcfZ
lgDPtyc1BpaYVKIhEM1JYbwHhZRnsygfWQmuPJb1Hjm5U2bZr7ynec22AGFi96uoTdpIubGrTeNY
1PXbAHEJ4g/EuIEOdcC/khk95mNycEFPPpu0OMtsru9YJHabzkFiY0+9t2Han2ytmlw4W5qAcCFp
S46ZTcyPgvnRnIRnwilLtt7bZQoA5qJyc4Z8oTE6f6rz9fW/P0Bw50AL4bIp3yDf+jB9TKZ2Sfbi
2rQuoRrA37CcX6oxejdObbdKA/BH7sBqpZ2jX18Zb+6cdteZSeGq3SE9/K5DudAK1aswpg8uvRKa
QPMy+iXPac3IGQDYTx6keHar7k1P9bNNSWlo4jcqN8YmT6b3adN3LNV1QCRqALQXgU1ie8rUzoDh
xUbBGLdNyZe6ZpQ0Nd49wQz7GmtWIxL97YbM7tkuozuAW9ecoyY4k1M7j+0Rw8clltbFlPOfSY0z
t9GUhH+o299JlbzZNud8e/5CuXnHMmJP0xNccrN1muya1LwYsXs8F8xXWR4e57g7OEF5xmMWblxg
ikxY9gMPQaeEhcDVg0TMewAI0534SY7afmZ/9S/vxvc2C8kPjiRuQr1X5OxgChL8IYPDbTxGUke4
iYhmfW9wxZroMRTK+BOSA8cMxiVKX7u6I9EfieDiM3N0kVCMpV8QB/VeqoItKSP2kEvesWRd1zKK
OZhNbBG4GhoG0F9A6zhGOMY+ZsBzv4CD89HW+2wu3yFmQVj17S8zNvn8D0S8ppSJSzNhKuO3z2uq
jBkQik0VVjz0EnvTlDgm+B38SHZBR8tPbfi/WGmtwG45px5CPSLtk/Y/euzzSk2UCUoAr2chaS7k
jnOdSCLLSUi2zbxJdC4bNvy8xFkV7jjYfbWxzH54VH2UlXGYB+KDfXfLF+AMFoX33C/SXZexr9H9
fY2LMAof5aImpFz1pVrNXAdUKKivNQ+3N5/P9fJNUIBQwa3Ld9omHCk6xqxAW6PEXqnEi3cWbkTP
RJLYqf47B1Hvx0CaBR7FyOMtHnKA6asXe2x+yQ/E3H6NW6Ep7VLiK6tfFzKTERBfTkhoRGS9WSrZ
d8Fo/k0bdxE6Lk7tIqSDnZNxqgDV8FXKv42mWRccOXyskCU3Yp5z1aHS4JMizJE6703O8dS4IcYR
KplJTmpX0rqzbjbmSRO3Dlnjq16UlGP53bW3ULdMTPUFKs2uo3C20pgsgUXeKHYzdQlf4ijm1pSA
TCAii93pX4ULs1ikmBPL+tWIJ1Nb8PkGz7wXlkRDM7ZbTQgVCxMDq6DhC5BXx9ir8cxnDgDo8glo
6Juw1cukRsk6BXyZA0TPzuxPe9F4mvg8Wb6crNk8a6t/GP0IeUgV7ZLwxcUDmpnBZ7WIQQUtwa76
1zM7L2X/kJhXdiMbg9MgCHFQAxWlKXWt0v4pkQwmQ9ZxEG0IJkG/yzj8rsj98mXYCEpaQfxu2Ndy
0Zhm+Ezd/yzBacAwnrDtOuv1fYn9VCwa1KYJyJL/Nyn333n2XPrauWSYUxOC+qT81wG2Fmiqi14V
XwR31+QQ4V1Vi4A1/U/FqpvvSOQlM+kP7SFrneL2wAMspxqEx7VtfySeCx+/K/k0LpSa2VRFGijE
AdvggrV553SR8eoukljfhVEvmftbBILuE0yyHkZZeKFgVHtQ84tsNsM6m2OfHRcN7WhNj64awtMw
st6kMWtuR16NBBiGtcBj63ppzqibWVELhfmg1ADiTVAQNZTYmihlLh1O3CzAW2J5HUlMNkYGb/JB
sNhXzj9Qrc+NG+s1ciroGuGfx0oB1AQ4v9wEDNQl0xGabhR1eOV/uM0XRfCshfsoq/6byMrF180r
UFhuaYp+biUYS/QFjce4+NOAtAWZqL3HhnUpzMEQr5p1RrOMkbq7b/hVjuqmsQovjs9+NOzDVHiQ
0hAP00se12kt7yqAUpaNhge20y/YRi55lc8l3eXjyLqB++IiBjRpQU4gZ5GnujuGtNd+USCTXvyb
c6TIMklPM5bkzs6evK5kiI8/uVtEyg1G5XBRK8d8eADcg3kfrOnTT319LFogUWyJ7tgBoxvD0sz5
HSR1gB4lwODMQsxZK3f5pEzonY3fcJgf4SQSEVv0zx4/fr703gbp15XNeHDqG2TRgtKlhTzawyxH
UHpDppT2Fn5pdxFND4tymtEw+gcoVMMkT3Iy+Xs49gUOuzL0UuGU8zTFYO1gsjaZ3EvM1nGJ4tq0
Yqaehs42UJm6jRuoDxIw5Z6FSbIGED4cel63LtGupylkqlxAHh7NQhxMCwKJO+GiLiZ+V2B5kr0x
OWviR8W5lRZuFPKdNnWDqfkM+ClQQbfj+1QmuzEe0wcx558VIYMsnmBmMOu6A9xZbVhK41L0T0jW
ExD60DBSfOFgvc2N56EQl4tMPMQqnuZUcKIh3bNwJmfOZ8aNqCIki4t8kZIHDnpy0y3eJXDgAG+5
WATmrVVfKsYV7XeE3dzVaM79yiJQNnI3qUh/bN32K5mCn9YvR+brxgYHybXhyW7Q5nDJQa9i1MvI
d9YdfvU2TThTWb823vUyvjSLhh1BVNozQjC6bAfknR37omznOEfadNG4SzHdef19HnkG6QjEIibG
98nR1WMfIIHnro6FLvjyscM7iya+pducdPVjMXosjCv6EYtSnpCps2NojO3WpkuKdz5YBPSYzJ/j
RUk/edZ9ZbI8qbHVJ8yvyFirN5cnJpv8hsJxduNYxtWQ5/gWGWk5QaGW/H814R64z/49Ex0k1HYJ
MWnfBzRazX7Qh5yJNhv3/ND47U/WeWjKmYI5if0TwHsQipB62aXvtUfiFA4vtWjT+Tf0X/7gX3wD
gEJlH6l8RqhSzKfapEVoSxe1mGW4a7osWF784TiWVn+pMNOadWW9ZuxfrKx+r+KpPcXJcKuSkF+9
QTLSgWcns5YFc0D2x5p78lv2dB/xouxZQIbhwQZGhLgXiIRsNNRi4x6u9vKoFXDSyTpcAbOtaiUf
7BCmUt2Yr0Zgf8EHJ9uXK5QEWYKuarIeizxOtgXvDjtyLmKYXkrDpgbKzJNvEGDr4aGemAVLny6N
mG9VYadw8dVFSPwXovwycmpjmUkvgsF11j2XQdXtY5OQDqsxEgQgEvKs2XdmQmglkvshDN4GSxv4
BOqHcmJ7MHbVndmoY2HMf07Xhqt2SA/1QJmzo7IawO3AU+7/1XL85f/GNQNQc34IdcYUvms40kTq
7NoGlZV6ZjJppY+GBSJp7L2t37evcZdvuqh+7XjWMkOKGNDcqgyNfBF4H3YafvaCHdbyP2oLLrdx
r8xEEaylqaHZJu2TlFd2+Mi1qVmZpvHAIuIzQlOqrfu8Z1unrOBhGJmrMz26t3IuJZz8irR+Leb6
wemdC8Xkk2FO941yuEgL8EBImpEPjue6Cj8GnVybPiWBCr+fxOpmBhnBYNgITnA/UsPntzPInRyi
o22MV7Kbd2ZuD5w91m0f7ADmEZDA0hVy8mpc+2VGaiRUUNPyb9auG69tlmBgq/nvdoP7OKR5M0NC
ldxARVHL9WumaPGMPn+DiVx7pvZQglopAyN6RDDHPhZTWiWrPzwzL11dimtzUjmFwrEfqwP0Duyr
vIUKPX6YXn3yIsbtXco1GFrNogi3t5kkEZf2ScxlKTuJVul1bY8PZkuRJnEA3LiW/WVHExU/iuxK
AVe1Wu+v83yi28hTdgu0drnh8U+JcnLjCyArFePBqD8VQ++jE+kHcB+/fURAAohevM5gXaDZYrfi
coqoVQRiC2SA4f5ImbtbaPzcGYJ8OgouagTYIugXnGNN/Qq+iSsPZ4NNUQX05aDkzbwG+g7tgtGd
eks9lZV8dfvrUImzcD2kKBP76ZJzmaX4lUoglm1yLDRIVZikH05ct7Apan4WvvOBZ29gKaDePW6d
q9zkAayTmM0AN+R1yW+dvkX+I8Z2PUPoZBdfg0OSpDM6M8/ZqFp7U4bdsfNTa13wl3Ap3AwNU1LF
pAZC5nL7KZ5lpZEINmdLkMiyBvzKtNJagm1ZVM27PDBf6mWszd+zoU6GAswcbi6zK+IkG5GkDQ3P
+pl1LhnDjG0EXvKqdsuNa4/YyIDBtcsqwsGBaaYlClcVYhOGFmk62mEglZwVT3EmD/N8jOl5RAN1
9tQ3my3cRcWKO+eTEvsnBmhciqL2f8ydSXPdxpat/8qNmsOBTDQJRNS7g9Mf8rA9JEVygqAoCn3f
49e/L2XXvZbskstv8KIiPLEoEacBMnfu/a215DFquV+Ju9M1Unoo+wigWagvuAUBMoCwN5m9j/Oa
PWrESGdK3qtWm1oIV75Ts2TxeIv/pX/h9XB3fnYrS06XyEkYWPhxuCuuOaW626brvxDiXu/beRww
VeIlsqhRmyjwrorGMkSPk23QSxZHMw/puDfZiXwLtfEiAFwSEq7Z07eOI59gMaMHD0xslfmOsQub
2jx6IB4Rt7YKTJMkcIdMD3SNCObxQS7ATC3FqTLO5dpLw4d4WhttH2FeSeTPbPdfxVzRQohc+1j1
2SMzpO7WCEcAWTRwZGLoVhTR7CslrGc5UbSJNsHXMJv2S4PnkCtGeS4JuW6C5TS4U0AKl2CLN9Wh
JMMHtyXwa7TK+3F0MLcvn/CN4sSR7avRSDfNiPhfa3B9teDBkI70G3r3lX6pybetzKsgM9CSgfdB
NnbDlfbw7mo+EdU/M3JPkN2Wtx2FXR94xnM9uiye74btbwV/uW9zJob18GZhiTRTRiImQUpmpe4e
ByOtpYfR84ripqinR6DQCE6QvBEiVHe+3TuQZFG9kZP9ZLKh7Un2GNfYIAPf5cu1W+XB1Uw8Y1xR
aA5WExwZfwNmBMwsXApEtI94tCwrmfevZq/dkboHsqH2CQdmAIOAqs5nvgLhcxuLz4Mdl4fS6TH3
6VG+tBFh505/9kJ560FJ0hQT504u7cafyBtx7fWCeRSTKBLq4tTeJc70oFem1kcO9w6HZnXtvbwk
MeqV1km2AQBsVxwwqhWd9y9GRKBK1bP6MagjFqZ4dLu62ZeVgFuSwRX9yJTpz/i60JlDumNeSdZo
shT5AMKEj8LoSkwFSKxbtcl0VqHFNuu/LFZ2M5nRvS/753Gi70siFlllvJuxGXGfiQBmoLRC+yuN
ui3fYoXtTGgelmQ5kKp3xfTjg2KKKB/Pf++Kz7Pbw9Ut5tnNYpgzmL9RaINTwr228fSVr3DG/qQ5
4534GMbq3chvhU1bADnCRR1wT7se1zSm8Mii95WxxAbUde+lfMVJ3ztXCe3Yek/Lb+1L9mfpL6cQ
5xkOZjqwZfaszViQSiddeZA+ipW2qnAMwqK6MLd5YD2jPRg3nkSujQuORfOHdN1nJ8vv83Lptn4d
tCtTzs957l9xGL418bQgZeDGfFGzQv073TJ4ffIr7pGOwbvhYH6rrAk7E5N2sMWcKTcTWjXmY+OM
t6GmIdsg/Rw61aPdPPgTSBbf6mNr98+Fm+JJWTym5CLw9iecNi2TvIHJeYIOX+FvwzlcJZ8LHEJR
PDe3Ja6qfflccbbcqPkAzbsXI5deRH6jmirfxaQhKqe66LAelWNzlS3vvtse9YUM34IZXD4JLOIU
4ZgcWJwngdF6Hn6CuiJXOcF+Jeg4kvhgaoWkFyDaHQneND4d97GOHkmVuW85+g49dU2k4XLoKXIS
1MbsyyMWYXcxwWpk7UTB8tEshK234jBjIzjhcUiWIwOcVre0qVyRuBvRjYMJZKmHZk16JpnBtBQs
QahLU4ieafBfpATMtaz64BadT+tjFWSDQ3hgrhsu7E2ydC4QSx5R1TLM724jRYpLyp6tXAhjGjg7
0j5oI9Jmw2qVSU3g7MrGTbbRQolI3lamSY9BzPxrdqMQUZyLNwFRyafMRNiR+Fe2gfF3HeZrG7kK
tvlsroF3Ra2pNjkxmlGjPik4aNqHhIQz7B0H4ljruX3F9+uzHBwQL7bAtJXWqWUi5akWVr/Hdq8M
eGVdFl0O1okKmOgik5cZZcSHj/S5jTQ6W4ufEMZGD5FNZ+pJncYEXEsTUNOnNMtIXc3JWTm0Da79
M6axTYIFV5x1x4GxuUdIrQybRwdDKitYBaLYI2B6cQxrH6btDbYM4a4OzBfXjB6VfoDVjGqnt4mq
RyPRFC79InmZEGZ7aXHfoySWH2PA0NS6LGdOeDZfchKzkQvTuVYDIbo2K2Pq+3uRtF/GLPuEtETh
gcTSqt3SV10DTTxfDF6BBXUKNuZhZWbxDHdVfkCHeIghogLbqtd9U5zp3a5G21olnT2vqpG5Jn3t
Z2pFzqlNft/zhVIfMUNGyE/DnEl4VPlX2gOtmK3nwJ7UxujNQ8Umvhrc7KaLzacZGK2nzSjqFlM9
7xNxVhyR2wJeynifTH6A8fDaQ1MRuKRhYnONVWtmPgVMGoxotO9rf8axneOwad06dfEpLqwHir3L
kP2UCXJ+ELRRtYZ6kkwjfJcZDJEGKX3zGv3y50q0Lsxyet+5WPqNOeIcDq/oduIRl2P/0mK9YHOv
n92Ip1ENNFX4eKhqeSKRG+cdGRW+izEb8z9tn0kevQBjGSS8dAkg0HbsZV6BuK7LS/hMdzuYFjFa
Ie7gWVul+zFCI1CPzU0xeHdsUQIVXouCkq/EZFyOn2DxuPSghzm+y4UCVXboCXNI5SRfukfGf8ij
bfnUq3brkqUop5oAKDf8TOkOm0QBhBMjHQFeVNCbXzpVGWtzmp/Q9j41SYLe2+SkyojAIgKbyWvR
EnWm6u6sv6EZxPAg5yeFjxCmjguGpIbBHJcPEXiuK02uGS/3rA7mOo1t49CEXyt4BpD3cF55Xnfw
yvkWN8Wb2sk3A+5/NLKbi29rMA54I4dXIKMSTGIGh9Z0y7lw8f2JtbBxwTGEGzValo+2nD/iRdaX
dVq0W/iHm8HgoGs4m8Id1gUZGHbJkTZcD/umrB4mQKyNcExscavwmjzzs8Q9QSBnHBvn7FP9rmdX
52/L7Gpqx6dhsK+8Ztlbcn6LB1TiNg6oLDHXUZ0xngz9szFyGFWgieTOClCBzawXygE3sgGvsnjC
gQ0n13Jdx8V1mu8s2TIbNGngWEGdbqmKX41S3BKxyInVWpDjj94DulpCM0XxEZjFqysduUmm4kuC
8YFT9EfPUtHZVMNb44TDGkvszVzxhI7RgAZe9UQ9hj7ZlaXEIE4dIwMjU1xLGGDyPDmsbGV5B1sm
KfzH16aj1M8i65ZaOdkZHF4TUq6Acpt9aGgoGlGLlV/UuTuhpLKvFmHdmjZtYKJuDsQl057E9hdd
xCm2w9cRGxisIDW5ntlU+yU9DLZkfc/RflUc8m4CONo6u7Plg6hh7okIX9f0D5hCs1gXw3VYMqzu
prLd9a2F62dA/7D3S4xCzDezavh4DW50rI53k6N2ZY+IsaaV7ATkq9M2gl4ihC5NdGZljpjIem5K
65Zi/DUYabDA4bbO8t5mwjlU0/wWBCyegtUwNeW5Q05toXDAEv7bwCEcfQ4T7CRNMJ9xAJguGAgf
ysF+oKxG/Z5rq2LDxXDtmjB24KA8u7Mc/8XLOhb2cYsY/JTZziHp5IcI0B6TaHFbugsycbbRqZGn
vGWol2bn2qDFZHF4W8uhPdcYfqb9vGssRIml+9wzZVh1fndf9hNkTJS+NDLPT0y0tbcVC4ReEh1z
Nw+MNzGsmWu25aqy7b2xuLTo1E04c7+5gcdodxxe8UfBjDbxPoGpmlsnMy679AlTBOTaNsQPUkk8
m3tYp2XLIX1YV5wNti1tU59C07M5sc9B9TKaE/BB1NCnrfeoqglGXBIHO696z03y3hd5uWf1BP9Q
J5RL1CzCostlszm76U3RUWK1A2HI+XCWLVWeG2NYjbn9tkggUcM4vAlRHM5Z8IRG/pI5JpKVnMNE
HT+KJbwfXJ8NGahACe8dUd/t4OZn/UPHolrwjfRR7xv9TraevaFDqmg7MYUlRZAeUQ8qLRk5ZMPZ
jhPuwCpINmVRHby2vPCM5pGQuGM1jzRwnXPWWea2UvIJ7A08IbutBUGGHqq5i9zon5qwxuqsneL1
IuExO/r0tD42NWkAgHAtTg0ZbIzKDtzmzD86vAhz0htonvRJO6EkSr6YIfLVERsPepokH1S2+xA1
AwCUFT0CHm4X8GG6CgzxYsDDwYBWptHOd4z/Tl/RZsz9btvg142KJj0CzIy1h4fFkrzSuvHXMdoF
TiZg97HdY5XeG5+QmT6ObXmqYvk1gyMH0kq/+EVx9KFHOICQ8sVB9UM0zlM5xjdBHrzRuzeZnolL
4OhNbHhXvQL7YMDcP1QDIybLn/wVLi+v0/C4xIPOG0mORZUTJhNkO2dJANGxtGVjuNEPi4dDH701
Ts24N0I040iJx8bWIAMC9O2y5nf3NWPXcuEsQb9Clw7h3bDgzh8xCPC1SYSeDEpM821hHwlacIry
IyMvdceoQcQh3vTTiGN0jKjJ2hCtYBxn/KMhwe98RRZLmfqvJnjzRleCtj1j4MSEgDo52FTpgkV2
XK6Fa57Gjg0/sjIC5cZ9bvkjWR8xhWWaMeIvkXFT9q8ddem18UVRiGdIrTdsIKO13m8QvjUC4nQy
OY1ZOPOn8rLyqZpAP+GMQLfrBnVeMvXaFhmhujKGc1sSXBUS8aR/lTFOWINjKSqaXpJhR3wjAGEl
+Aw1xG0SEvFqQDTWeYBclVyvNab/Z0xq8fe9LeaadjrhGbZ2jiTSch2SjWr2r0aeH9FkHGisXJoT
U1YLwSsadSQg5Txiv53tE7ckuzRziZghBlD0yZduXk60IZwtZDi+CuNTWZq8PyQo2oB5ylArtdxc
+PnSlhLUK0ZbsrHKYCuXYaP7MFZsvnWGbnF75Wtq0M8qEE0Po3m2l8oBW3ZohJTNXhTicbSyxzFg
AEs6ncLkKp+ZIIl3v6zGo3QjVEVJtlGyZjTNSynymUaSER+dSGEWPrunIhiuB3wrV90CJhK51yjW
GD1rB3JOIDeFExCXVn4uhffBZnZH7XmQXUQfGc/tRdivc8jsYFCYwsw+PNRODJUOQ7UJB+wIo5zT
CR9/D3vDpLoEpNhiGvFpbmYOuMETWBp4pQX0xvgWCvnVW5CTmWhu154Z3zYhzR7213g9EBQ8Na+z
pEbcqFsjqbdlovZBVZuEmI20F4ds7wcLM/V5ukiUfUYmg9DeF2+ozz+ysjoZCVymTJph1zEd5EzT
4BSKiXlME41gaHfeFxY3VhdDRg6vPbPqNUwPDVQp+i3GMohyHddfD6b3TphWsP7/a1ConRDfy2pu
4jDq2n/+52/OiJu37u27/9kWXUzIU//R4BbY9ln3z//kX4Yfpf6b/9Mf/uPj2295+AvvQflT78HL
j2J++85wUP/9Xw0HbfGLhzxAecJ0Xc/HP+I//jF+tN3/+Q/L+sUXwvRNzzE9yzTVv/0GnV9MfMal
yY98k9GotP/lN2jYvyhpK2Xy50JKS9jO3zIc/N5t0HUJL7Bt2+MFeLbPQPV7t0GCduPWDNjdjJqh
M1YQ902afv6dEePtr96F/yj6HD/SosOkEKft766iLNtxfM9VvkSxY7Ed8xn83tMwnMgqztEmQ1fK
YdjS7CYCfQFXfcYZehSbyMLfHyzOfjMqfLBXeV/j4TM5Jo5TpHMxay+IiXhsmJFVqzbuqwCXHkIb
v+0ceFJAm6e1tqEdsjySjPKKeaYRZog8jXe2smeHKpD6CG2jX9sM4FtkvptqsrL5Zhg5NR57fhnz
oRRp/PB1doigPvlGkBjDeuhbj82fJhJORhTuHBfm0nWfZT7P4oqPlqCbpvTjT/S2tDFeC7d3UYL5
e4SG0Coodee6PPiTurEFj3YstFxtGHyF7+pQdS3eW98aGPmiE/NAvIIPYsWR9djW0JKnlKZVjTSI
tZz2tAeBE5I+xDNv3A5k2i3QV0k4u6+IoIfheYAP6GskJUbRMhseXLdO1wndeDRucQfsItciRiry
2XQsxGSb1E0qDksYm4JfZ1Uyq9sxdKtp0wPxOOvEtwsI0Ipx2NqCy3Auo8ipfVJJQoTwzCiweJpy
mse3oiJrt91wXPXFth4QJV7UpdU6n3L2TgpTy8/xTeoxL68RFIX10gn0+ST2UGxjitsdTRKDOEf7
pY3x18Snc8G03seULEuI6mSHM7ECSiS+7ZxzVPglIwTnro6QfN9gzo0WDCqcVX7b53bxxUYjs8GT
xZSHPgM53bS4NN4If6Zrk7pTsW2CRvQaoIZriWne9G1x3Q8EAPe7vIuiWuKe00xuhXFDNId7zjNu
ckeqOCGxp6IZnfmZCcQQalXk/Or7jsExDmB5vBtqzlZrmxBAuR4CwYE66iavOCRYu6P+dmdScO9I
7yyzs2Moh15QHmBuMKilpcNoAX5SKdQA7AHYNLzyeIAdHBL/0jSMNr3hpIIlYjz6xAGOhO8gppoJ
NMMYBdj5qnYqS13JzsOzqeB+93euU6CmmeaEGDPsvU2PsMkeph5crmaYjWBc0FNC8XtTSpM2ijtU
5bAzB2uAJmyKUW67qWZkFXt1D/ofIkkkas1uaTtmuIKqO9tyIHzgla324NpFP+w8M0Cr2swkrh2a
ZEjD2z5zmBVUneIxlHLuG7jhPJ35OzxiB9Np3fgLs0wQfSvGW45AJeG4h6yf+T2lL0hTAtTGA+/e
nyzb2y8WOz7xYo1TvYNSsKCwXlbL1RCUaXCKScYRqxhzGubHZBDFV7IR3fgwW/PoHd1pEPEhFbSX
1mJhBrgKY3/+6uLCRGi5NFlfaM9LfCF6F50bbWpKqTh2QY/60CAyFwSIQ8EdBv2uuuTA1ObvQ9fx
ilC9lFb4FhKEYVtUD558QZ07qD35p2SrORwhYLpLgR/TE0IJmQAQJnG+9NAJOTRfxTAI138P0UxF
N2DV+mHc7WxqYGCqhrSxDfwOqg9ieai6opTmF2l4nRvcD1jJEvgLP+UsxkdSSAdJyBKwOrz8fCF3
v1vGPcpa15VKCg8axxTix80ibFMDx1qKDY/AQNTKUOOjOX/MZYCzdVmoX52Of92k/2TfEOxyv7PC
/fV6ENy2RKrsCsf+wQo3NE18ZSau14/JZx3EMIJPBxkDSEi7hkZoGLA+oD3DNwjZmfnk+v2JJ+/C
jOKHn7919WcvxbLpcZuOj3Ew+/vvd7DZiRJcEwq6mL7C9N40xlfMulGMzPNiXSsleyYl2Bj9Wkv9
tx+BNP/sug6Gw5LNWfiOfl2/cwN2yITvKkUnwWzdK6zId0uDl6LFdCnG55YHlICFcTUSIpBMN0tz
W3tfab9vsBqk5G1W3UAPosfGfC6SrTWODEiTu59/Mn/4kjyhD9gelbopTLaN719hY4q267lXV11d
4TseyS/YKvl/cSv82UVsvJVd6Uvugx8//jDBP4cYXgrXEWtuGlgYb+1//j50pfNv32VuNt6HY5su
FYqiWlE/fNJEiHbZMpMUuyCc3QcJzcgxVuowSsfa/vxSf/JueBvCVjxEvrLED5dKA/pG1sgRvR8x
TKFJDtYBl/Lzi/zJ++EiWClK01X2H74XP+PwCg+t/Qa6cO9MlXgw3Ni8CFsz/X+5lCsock1bwCv+
8JzS9mz7OtItB4exTYe3zOfUbP/iFviz92OZrm07+mOTpv75756EUI1M3zMsCG3kjE/5krCcBpbh
bn3civ7+/YYtv2W5ypQoWKwfV7ra600Xpw58EOPIApZhWjsqRmQ//4r09/z9LScp8/WDQzCwvhO+
f0uFnaqSSbcmgonu1bEepvLtVTNV92k4wAwRXHz8+5ckFE3Zkn3Z5Qzx/SUDo5MhVjZcEsdISwki
0zDjlvhMgMeh4jb+Yt3847cGLm/xGeqetc9C9v31rM7okMb6NBkqjrZW/yIdgtza4i92pj+7jONa
3IOSY4xwf/gkMWBMOtfhZk+ps8hM4Ig/4AE3A1Xn7MviLz7FP2yEXMJ2BB1SbOR9DlHfvyvfLOgb
KeTeTq1QWvd2QWnnW/hm5LE/XE3YlZ5//r0J/Q5+vFdcKjDenm1zF/xw+3cVZZAZcftL/DF2hEHQ
Ri9th6SEyhnx5CXENnBIPsVVHTh3pN/T4GVzSLPQ8x/8eqLIx3llJr+uF8PVz1/cn336rsfwnG/A
l+yR338cpUC9KiNuKmturObkJNQ4a6th79p2yBrizc8v9/1pkpXaF46gGGGxgSH4w2YAp+cIlAV8
FGJErFKWLmm34SdnWi7ddLgTvXiCUjv9/KJ/WLP1V664mX2PR/UP28NQDrWocfBb1QueSWJ21f2I
+cH9t6v81sK4/fULpafxQ4vj9//7z4cy579vbY9/tUG+/xf/3H+U12/5R/vjX/pf2DqRDnfLfx/b
8IlWyD9Wb0X6+/bJt3/za/vEcn5xlEXICrc8XRRaCf9qn9i/4KgoXZM/Z2mRPnddUTZdRGdF/gK0
JW2f3goPi3R5fvHW+PYj8Qs7ouSpVab/64/+q2303bdDG+m3//99Z8Oxv38s+dX0NEyHpdTlKOAo
/SJ+vytx2puKImJkMjR19a1T+altGVXFQjbHsIlpVNRG+JB55nRhoQy78jOFXcQSfxmqKLpdMJSF
fBwwYuL972th5BcObto7zrgSJQ/GxhsjComJjto06rfu4gO+ZQGGM5vGxb4AN/CwMVc5YZ/RmBoM
rHozg9EvTA7my/hOauOHw1EBCBX5CDgCW5rrPOYOBmei9BtUKtmbn8Zv89B/uHPxYmThJQFN23YW
l9hcXKUu6U5ect8W5a1lT+c0jT8AKFduFh6+tbDrAlbHQ7NO5ujYP5Jp9oDHOMnYkXMa537T4c0c
6G71Ul3Bvj0JxzsOnXk1zOF12eLiiFTqNa84XEaheBUk9LpNjxdv4115/Ck+bQIraJKcPP9oqXbY
IPbbz313IxzMyWVSvVX2+Njz6aHQ32GDudOnQ6pITF0TdZ8X1Ukswz090wNpyTcyi0/KnJ/jaLov
GDO5stxNGLUyhttiwvI566ttljMY7efTglg5CRk7p7F1lPAkaKM7vCyQOKzVYB5xD/hIyfjss/TO
xlzfLt5j681zn8kV2AypB7/CEG7sD66Pw8gYHtMRusTCQTAXaGTTDa5wZ27/lTU6D9PQ7c0kvZsC
f7cU/cmJAeij+Jr8S7nK0Fysq8r5PHvuSTWA8glp8jGZjc7QMe5xNrHNJQZ763ACD+x4XxLmPk3R
qYDcRxWR7hZzOXTNuEkV3a4UmoMEB/rp9xH7AxOxI9mbn6u5PbZmgly42tvedBzTmaTqjGm/8UbI
xDMD700Qy7sJc8Wst48DHs2IjY7gUhgygA0sRHiX841CM6oje0dc4/oQutFoW2KMe0FGQnzR0wpE
Be/Tmk9w8AFZxOIjSy6iznw08epnwoMirSsx9qE9+RJV5qH3rL3bBHeZ5CikOnHBYeCiItEXbZjz
jinUvTkMFxHBnyskN3eK4RaJdc5hcYwXZZkP+DRfhmWtJb0cpSak8+5A5yntsP71svDZMbPdUJmX
s+d87sFn1qZb7qg274vIPgjHt2kDTh/ssNf5oO7bxb0anfxlJlmNaMCHpEbt05NLjvvPrq8zDOIs
UobVa+7hfx1BSvXudOTQeudh1gGbVZJO0Vy0fbsPm/JI2+LrlOZfGjFrjx7YB1eFr8CY15PXOLgJ
Mh1dcINGzJXc9Xl2G+HdqTT9ETuRh2zd+mIF5d6f2jdZzpciiO/UWGtJKr4OpD9qyJOem0/cg2/d
9jbW3205XOJBlq0KT6YrxyHno6ivEYOjOs0OS1XwXGS31iyr9RRk/TarcPqEPQ7PuG5aR2NoGoTi
bnhTmuYLU7mLoMvOQ2ijmO/UeiqUJlfn+pb4seBUNcYdYQzmU1csyKvD6LoUVrabSXiKIGEZ007t
CXrXvJzcFKEpxrXXFsnEu14aaBAazCruYGuG27QJyw32ELcUSuXBwJ0SQnU5OI3xHMOGc8v07mWh
Bpwi6/SxSEiOCvIZYUIIST+b+1F2pE57xGXnASoaDnzbpNFm564Zb1K6xGCZM1FPc/Liu+lVSxtk
HRk4WMH7MbbFzjIIu27Hk4xcO2sTmBS3fEnJgkTwTOOIbgzqzfRDzeUVWDicryuwAXPcy77GolEq
84Kl9moUIWkEmfUwLL57BdGVE9NuvS8k1KwHY6Lh1zea5LxWIr7zLYVHeCJ0PHK+x0juJdHN2Hxg
XlmTJ9D24jEqsuzoc3ee0Fbk4KbldZGHj0rYt8pD4dXWhJKW3oWPggBHFfQ4mQ+T3pnXo0/WiZjf
cPsjx83BLDHtGMOmDCjlIr9i12Dheps/l9ocKE6eM3LlVtWQPSeL9aUN7bMq5KM3NXedZRyI2HgX
Rf6KhG4Hwfc57JJkWxfDpcLXgqjfqCJ8ge4rj0our8bRiE9LlGpjIRKu6zg9zCpZ1mjeznS9JhbF
mmlZ1l7PXHRt1stL0zfLloxqfx1GAv9RTOpPceEnn3gWsIEfmm2Pug+CjX+obBWemj6+oVWpIozt
hL1WWM58tQ38LoeM5t7iocsNsHBcY1o5XQFSPJste0vHs5OhmaryEZvmpH2GUtlUg7OBQk+3fmL4
B9S8vD3wIcHKPkezzzLPWYNo0DcDh6XVSEOIXNv6Ex/gdaftsSPOdEFODAPONpY/XDgxtK8qYZSS
AmbQHbVaIGFxoPHIycV4w20u3taxfW9TXXMf5/ueL3hIggupCryi0CemYw7qml+B8K3p1l3Mk/OQ
DWj/KVqsrVmjAWszHjAewu2cRNGmaCfSXjt8fKKlYb+SU3/NHE7RUMZUNWgNiX2KvLHj+L0Wgk+o
pxlMQPbXDmOwvBMzpnj02+cpIu64NO5x5qtPJpALve4msU+R8spru4qcL26beZ8mJ2AY7Kfjcawm
+7FvcIPtnOA5kma9r5bZuUhsiweRKQ1qiilGrsvxppi4WX3jJo09E8d3cSC+8a6W7sllqIM61Hye
28S5+PuF91X83pRt+bX7saz+H5Tn/wsrb2HLn1Xep/jzRxN/P7bU/+K3nDT1i+U6TCc5z9HXo1j+
r7rbEIIINcfhTx2O3GDx/55bkqDGqZhOpUWDgbJcjzR/K7x1ThrNG8aWilG1pMP2d8aWNJX0Gfvf
B2LdvFA+g1PwVRw3TMf94UCcFbmQ8bCse+qjezIRUcSOOXYCUwnqiZXEhmYBGmuAqzVBwe+swky8
9eybZnO/bfQ8fNCT8ZIJeUxv1UY/Azaw7ONCltvcz+4nPVfv9YTdSpi140kFBMf43WEMbzGOF7Kk
7g8VbshEwi+WnjfIbI+X/gtqa3NfMdYPcVHxbleLnvZ3pM4m1imMEQoQ6qXdNuNbk5EHQm1YgR5o
IHSuO80QWJomCOfwUwyLnaj8EwZfgIT1Jd15JFYOogRNJAyaTZCaUmBcyADNXwuNL2iMAZyh11yD
BeCAdoC8Mv+u7I0PBqCflYnppVmTpQEZkWpGInavUVNoG8o8wkUKVVrtnUSiPR0ALEpNWsSgn0C2
My7JUBgWOEaguYxOvNMAwiWnHo6I9/YTxhNgHBKcw9BcB13XlaNJj0WgaAH9oIUnUV81r44J1NwI
+TYglLXARSawkbCDH7E0SeL72FenKgIIY95RtfnB09zJOIl9KeYn5ixr5iTOtgdRQZ/9xWpLHa/N
dHHoavi2Yp9rriXThEuVKnPTWvNusWro4vxAOX1EHfdqqK37jZHBg1/Q/l2rvr1pwzsbmIb80nOm
6ZpGczahwmH1NcS9EpWiqAHLPA3lAOdITelgRrMLJ7idEYCnCD38Er350krns6W4sfBnxfRPcz9C
E0DhpGNMUX8kjnU5jV7DxBNeqGgoz/YtEBEBTdFa/6oEfVDq09HKTpNDWAV8Ga3+tMrWvs3CWXDz
FMOE6WbxYHs5mDL4UgLGhA/LsIoAmxJNOGGwox1V8O7w0aeQFPU6dXazq627mrE49oSuccQIu1KI
N9G8rRC2z5su3lYL81AXyArkmn72kUnvoeI4upossZGayhrBsySYlqF5rUqTW7k/LCBV7N+pDjEH
mcUFbzsUxUfkd3CQ8F++JsHo7mCH3t+o0rj1cb9cxZoay8HHhAHnmJvVpvMe3dqgEkYzn3lRuuvm
8eEq0KLQCBzNB0sbwNPQd5vrYFFvpRneYLHzVAKyGXiIryORw4sDuWES82XCihX0gJiVGLPpLHwa
ubnI5/Vhx0HrEs3MjZqeIzjuddA8Hf5pdZYfjcnG/yXotxIbpR0FzdnWLN6oqbyEer7XnJ4RunJV
ge45IHzUN2pXA/UtcovxzbbFn6pVOM6M4Zd8YYPztOF6nEEzFe0lwvkbRdntam6wBSBsNEmoNFOI
B4CpGcNc04ZoLwAhABB9TSI2DBQ5u9zySGqNnPOUamoxBl/ktr8wwRmh/B5Nv7rAtuZQVwlfoSYf
ZxDIRLOQeOP2lAaXyNf4BbWNq5kXORu5xyP30imKx66PMLCY0kemSWcKtVsP8LLXBOYIiilBMvUP
B81o+h7nqGG4nMcQGKx9joA5S011GuCdGMF3aykNiE/QT0czoIz8H0Mrv8k1HdqCibr4FBD16p0G
jpuDJklNkNIZARWwlbMZNW2ag53m4KcoARgCByTUaTI1AFHtQFVrzaz2ml7NwFgZ9gIRarK1tzee
Jl379ImJ7mWjCdgZFHbRTKwHHKs0JRtpXra2/BtaPHvfNOw9ImkYf+DaBci20LRto7lbNU8oLzHD
H/NTMuYvdiWwUQ/HexACVE7SezaC5gqeb4f3F7FC7dnWlG+jeV/fiM+B6Z1mQGCtq6k0GSwDnEWM
CntjoOGpsQ/YwZ6acMBiptuzjwIXJ3dpYIqVTmwU7ibXFPKkeeQKMFkCKIcRpHILstxpdjkCYiZj
4NLzCfRdYLZpQLSOfW419WyAP9dg0GbZOQdcz98jAOlgAQjwmm9YutZgKU1SDyxtjmarc01ZEzXW
AF1Xmr6GL94pelx1hNxg0YQ2/hxvgVPfMBJW6wEKjnweeO6o5HDF8f/a1qx37FV7t8aEDK//27J+
aLI7AzTcHW5qTYoThvxGgbdDDck2NqLzcTRWrvnyuAxeCB4/VZo8j0HQySk8mL0LXwecXgCpozoH
JxguUKS8R98odnD2QeECTLIwZvVDQldIoA3D1wmFwauvafgGLF7Gkv11OA+LvIo1N98B0Jd039jF
YOoN4PpJU/aL5u1ZJkhggMAXoPgczKKzC5yfAumnwPpKU/sG+H4Oxi80z+8A9pea8P/2gWosvXGS
VyUx+jG0HkBNnBHNdjdTNbfc52tX4GlmD6gIMIV8JZUem/tNo1UGVNYsNkZ9LHLjnGWVWo1pjO0f
2gTOgxsbsYKPaKGR8ooy42kMyBfTqobAQ98wIXSQCB6w/KdrNpyXIbiacuDerjCXjd5vCCxej3BO
CPFNjCPBDZFTjMgqSuQVLpjeNpYkmnmhQHqBBKOdYa02ML/4/Ls+nERtnhet2kBMiK8faS6NVnR8
00wpRB7/l7rz2o1c2bbsF/GAQc9XpTdSprxKL4RUqqIJegbt1/eI3Lf7dF90A/c+NrB3QilTMklG
rFhrzjFJrQSaZ2FZMuUlxAYSYgcpsIU0N4NIF//Nb44R7R3xMZH02k1SOO+edpfESF+wRZPfpp0n
9vy2aCfKiCWlLNrn1mWNF+XRwbLiae9Kg+amw8xiYGrpyvGtNiR+LewubYXcSWIu6PHBeNoRo685
yB0YCtgbI5f1QJlvvnbRSOw0lvbVhFlxWFyoDCWWG/PmvcGEI52RVwBbjkDwhFeaeqXCssMKcZm0
hyfpyJgdaiylbbXAR1zcjcuC0XV8WTAxMhroapDH093VuHfXpfYK1do1FGEfiuIg3dLzfgsCnEU+
QJkauEHqGXiD2urDwTGjgQAnJiMDrSJOq+i/vuHy4AnEvNQIXExN9U1I13rU7qZI+5xm7XjCSn/n
BubN2phoT5SJOSqNxYsy5HuBacrnfm8xUcUpbioCUfBITW+m9llZqeIXpQ5AmmSuZsxYXIm/vYyk
+LFLN7YXvet9g5jV04KNK3EmcJn5pdH+rngw94Z2fCFj+SirAkJqeA/4HW0C5jC6y7QERpbxEONY
oh1kHlYybMc4EhTusgmbGTFKVDv5s9UvVE0Y0XIMaVMEDhoYwV2NVY0QCBwxvCR4Jo46DUxQD8aB
Ng7r24X8jXcL41uOAc7FCAfmI8V0hzduSLgADO2eK7NzVLunSn1btfuHUzVZE9pfZ1mnTvvtpL0d
tP8u0E488DXizsec5yn719D3MbyN/qJqd5ea2S9CI3cck6I77+Bol19I4jmmP2jH6jBqHyBck7XC
GFhqhyAU3mM2Dacc62CiPYQ5E+GVlxGD1Nkrn/C7dZYYT0xJUDBzbOYK4HrRrkQfNfFsHBkiQw7Q
vkXkKeaavHMMCngaOXas7AGX44DdscX2OGn/Y6L172l2CrQzMsUiyYlnReysv44pq0ztonTZSFwt
S3QxWJoL0TZ1dF9a4qzFR0ZnrlIMmb12Zkrt0ZTZUdRUC3EWc70tubdVGDpjJqSGdnii9tsadNvx
rIa/iZFO0SJea9R6a11fddPkHhfB66qdo0Un3E0MllB7SrOs2xcOd99IE7XWvlMlQ9I0sKJOlab4
Vi5IEoeFkojlCwr5s9EfVcuLrrSj1S6Ln8Y6lq61H8x6g572D42Zk4dOsTcYvlQHqQLShzu5SqmQ
R+2clZC5c4GYun+l0/Ta4MNadZ7a9tpzm9cUfmivtqTI3eXal1tP6bvbHubQf+Pu8nEW2h/DLN6X
0t1px2GAwVcuvwV23449yW7aI0alFeJBeIxTdTG1Qzgyhp3t7UXRQTz2m48Ruk+hrpV2FidD8W1q
r3GP6VgG/ptNBvWWyExYBdqZzCnsVX+jFsuyUUBHYeRzVzkvCZZmhbX5tgYPzny1ZosxicSYgXKo
T4uDp33RrYW0zSVRNNKe6baN3rJkuXqYqZdf1VRcFrbkDKN1juG64/YlqpAiVHux86p6amag3T6i
j9lYDmZ83wNoWmsPVkEiVegflXZ3WwHbBFYyyGJluR4TQHxxjhs80b7wopwZGHMPTyxfPRWehFqL
jzzUjvIUa3m4hGvSW/62ZGg3Lqtmq13oi2opRlL29vkaOyhdm/o1iNvnQPvXs+kv4/tlM2lne4bF
3dde98Gxnhevp71Zfqs5/mlCbO3CwguATX7GLl+MlbmfEA3cpQSDx3AaArAjOGTxQBlA18wFa0GN
/37Chx9ZsBKs7MnEn19KqjT8+grfPvHX1Dw9zb1Em/pdbe8v+MlWCxoSk7oGUP/yWbpYsw0/Nu7r
mlVEaVAA/qiBkEtmNDqwq8xWZVH8dBovsGjQgD95+dqAPWCfHDgEebhuv8hL/XYhFEhIBRnEAqnR
BRg6RzYTiGvk9vQWeAMDzoF0rRE7l3U1ISAoTULQSIRawxFGjUnIxLcBNQF3ebkaNUiBE51156Tx
PvZezIQXCITKp6PhC7hxdz46Tw1lQMgU340a1JBpZAOr5c6vgTggbHzAklCtAWJjk9eoBxvmw6jh
D/W4wP80k+2kwRCzRkRUsCJyDmoXVLJ7wBHN0ZHeLtdgiUUjJvyyXqlg+uKwMW4sRcS8S1iy9buF
TQEV2PhAgfaAQOhqaXxFB8eioYG+CpUGeEL2zvoMHFtuk23TOCsXY/K9NRxklNYfCcm4rPDJTwPG
o6rd+ZQm4MtTF/9OP7qPTBbvS9R/+6qYoCDOdUgITP4TDmgs7Q4NHlKAI5mzFNtOnwXHuYlWWRx6
2NTTix3pHzVo7ltzbydghTp72Tnj6B1EsDLqn0KzqY25fjVljR/cXYvJ+YqxXx+RwK7jwpL7JC6P
MM7yawrr5c7IrTe0LqdlbHFKTehRezvcxsNS3fnGmBwSe8s3R0fd+z55SgwS8hxxMNA3I+4+Awci
iz+vjaos7r0oj9eGUN/tEh8mz7yD+vgsF/rFPaOkdSP7eFcVFWmu1V8RPvd1dgUQ+cZkZoJl6l/8
IXqi7vElwJTUjUwIe4t9ndL6EXH6WxLExqGJ60uXxZyXJ7aqoic7Be7tnelxuY9UO/xlLpZFTRQ1
lFJpRKyH0a20xzESCPzyOSi3UZVQOo4EhZIARQTFzJzIyp1TEmDUsuKnuWz/9mxYtZmcHa+Fvt9s
YKlOsEk4JyE3B+hrD2sn/kKa/uKL+lV7BtGprEMAGkGh97OqeEIyE4E2rT7yznyGEkAJyHGMYVbb
VQl+c+6lcGy+4lpE2ymynkwUuXet4WbndsGkq8QjCDDUuR4Tqxiv0z5YrnMO5ryclbuGnc6cA4v3
KjAoGNMYsIaYk7WzsKgHnfszwqkDVb+jugDT8lzgEqpUdQW6u0IFvuyXiD9XO5XbIlMkjZO0yHR/
3jXkAQTTacnrXWcsSCOH5jcID9bgYGE2ujTHwbW6lySdKPys5ViLlA5N1/fHPmS7UFDNQAtul27x
QVZMJ1T62Z3zRW6HeyDO4isgsQPwl1r6N2921b4h86wQIUlGSBVIjNM2OfwawjHeAKyuMyOmHRKF
+Aoy620Z2fHbJsO3GzHGI+VibWYBQ+/gCcViRR3uPi0L4TeEst3b8fgxcFCuZ/dPOXaAcxkEK3vc
oYn6bc32NQ/rFwPPFxOb9i0frCOKpHS/5O+WUPG+xMzW0qbRLyWC8hLgOaFHbs++GKqjUgtJolFN
lxcWDzuaLYGxVH1Vbsu+z/a94cbrMR+2VUAGD001f1UkghRRmxaNrKZ9kHd4COgybxavuvjg+Cc4
ajVjznHx8M0n3sLSk7BILrp/s5hvsUk4RWufp0RWoPpAcTJ7+Tb70QdWGGgvxni1k8g+hEOKcKAH
SV6+5z2R7S68QHq8vniHWglkKeNElJOgBa+NuWn4Cm0Cv2eFGmHie2+ktqeRS+KnxXWowhP2x3Ft
FR7Z9NZ1cuvomNjVfvKWZdM6tIoAlR8Tj5F7mJSPVez9mYKhWzVeS/5igq1Z5IeO/hx2TW/fKu8k
6IutUyoA+A2aIbGce865kJtX6BOYSiVFTWwCAdrc4wTixXWB2BjioSmzN+JXM0tcwRp9hKI3tpEV
E7g8zNveI/I6ijFKeOauodO66oeOe11UJwyV33WJ0NvVhh46MYSGs0qBBvz0DYVzuPs1doxVsZ4o
UqUkMRAeQ0Q1YLsvUqaXELodMiWae/0/jg3e01Tj3mtsABtmss7m/mqGTOxHdVFV8GA7y1tDrN6m
IVccmQgpOuO2GLgQJLoKVLRMkQ1+Ic4qBy9MfvrEfxHzidQptr/Cr3dmBBmkhQyDBp7XKvrF3fbq
RcMWKARhkVs7i/y11F0UFdSaHBzuqkTQyl52/rw8ZZ0ndrwMg2dvRlOvWc5VNF2/jiq6p1U0bXH2
7+PKfHR8oBuBM50yVCrrMHjAY84JsrGoFZZ8uRs6BHccAVf35HH4dyARILtW/rKWk6HummI6ZP1j
V4PwjZhOuOJcYaj5DTZoTqfHpPBPYx7BJOC1tIwKxtkS/nKWgZY+aIOsUQR4NIeurd64e3DWxseq
oFPht91uiNtHY9DLZFe9K0+e3Y5lPhqo4hMu5i73YQ41YgAVdghruIxZ4YI+avpnmZj5yYWls89a
bZa26z3TUVaz0Lj6Ve1tY0XDutTZ6wXtoH6evs3sPLT02oKOnvvSFB+91kHNsnz3mIdmhDvupPtt
mDn4zcYKN0a4yf1KoAloLyabEALv9C2Jij8FQvO9aXUP6UTGiVPn99FM/yUMW2zXKpUrSwLGKs1+
hZUfNVeDQFd15n1gWjXThJp+jd/fB7ZyOcJ4K5he1MCUQ8rBNZ6b+LrFzOGhtJxv4hL0ZPdSg8iM
IwEQNnCfcI1wuaMvIzgpCOGnsJs6kkQHMcnTuLD3mW199LQIKnSyagVqKj0hY9+lf6queR5yk+lF
V+pAjg4uPUMw/wcZXcR5rdtC1/oYrOLYE8RThoQB9lhOaaUN3cFJxe+focpe3Xq8QpK/snSgnM3N
J0jaCF3Khj6S26+EQbYHErCmd2usgdPe6ijFbaO4D0Pv74j4aAY0KGqMLF7GbEISV1ZmH8sEIh2w
Wk4+LAbgpVrsbY36wILjsO6l+rBmhDgDLeQG3tZe1DDKSvK3TSt9r6iJj2PLJ5oyP8a5eUfYcoX8
iQOtEWNgzvof1T8tUf/H7lmO4gVUXTQVb2UZzQevwQ2nhaFJkD/S+PosWNg1FizYjHQb+779zBoO
PwhjIacpPobS7Ry7+UWIeaEnx4o9+gcbvfZ6HCgMCnNExAF6cOynn2x06MZ7ipmSAc+ezW3NpImC
yp0uOJsA/DXpg5tDAgMkq/tfBWku80Yp0juM/jC4KHahFmOApgNCE2c+KH7elQo17LJgWpN2KO+y
Zp+S2Z0s7tXu+I801FqN9wKRyTxVLtmA3n0l6n0GPGwzMr9HN0YCoWf/zkYKFRnRkpXcXA14mru5
ABfozvU7LdsDLjyMbGn8V7L30GE2RijBJY2liDDyTI3WIRfqV5DRclyQV528Yrwg3ls4HT5HQU2M
DgbiCSDj3LbiwMSG2h6OfkAbaj/PP41IPxM3LzdJ7e89r7J2AhiGoKvJLHWi7V/96uv5mT8bK35M
NLkLJVaE/VdYuDWqCpodvZW9E0xUYvcBZ8QmXo3EMPfe8FZgt94NhQUZLuouZrx3zMikF1H9TUgY
qZLgDHTL4BJDvEeXcBuRPErjmosyYDfs/ISU+qz13oKRfCnlOh+FJ6FGtzY9eYso9s64mHXHjpos
P+UUYZuz5S6EaLEmG8s/4KJc1aC4KAo5pRwTQKDwcAzA2bUzE4rERGLn1PRkYKtQ6ZAAuEKh+FEz
KgnhKYO2OzIxJ2oI4O0BUhXtzArqfc8A+G7Mch22DKinVt8Ffr1jMNEb6CpQPIxxRLLxzD7dmoMV
ERlHimnnHnMMsq9zA+KGcHEugF0yQhIVDudspeY3syVayTfm3aLwkfXzMyjmP2nXxjuCR2OHQpc5
RXmX47EFuEuKYDGk5Chxy7dEJQsXBg4VRokhwDMCB4uT8NeiDirkT1+zaj0Axj5O1wq4Yqb9ek1A
a7J2zMNQ9i+I634brZFt6jmFpn3n+UG2aftq32XVsdB908rCBl/ENmenNP+L5aPc1P7w0WbMbusm
19mjL4XDyaWmCZvRjjpTnbqD3ofjmai4GW6mYlmyuZe4uT8GL6ZjY66xjXyTREgkO7L9jV2LXe4Y
zJF8G6K13eEbOpQw4zbGDLKhIlPNTVjJ6uO8wMuLjNjcUjZ2wYHlPV81xkg3sDX2Rt4/2UWWb1AW
bCoP+F0G2yz0w2RHrAgk2Va9Frb6oPO9b0f+0YLSMuSERScpjZC+3tuBw51f1/s4np+JUfiSBddd
V5PK3hV0HLluyFA+AaxEhKWRalbm/7SonIjM+cMdssCZAXVYFAI7v/M8FeS/eR1IfhlDRvFNmpex
e5c8lVXTcyJAlEC2+E62vM4Za0qMLWIgiHPx5UWNFPCz/dKT1jLYn6VnPhuV8dvWiErqoJV0WMJq
A0jVIuAI8i9MYfe7k9zmEw5iXmNv1dlkOdJp2GyS3Ptjl2zLpKLi7Y67U+NzxEFfmE7JpbU9Sq9u
eijKkCTxuvsQRgmO053PFN6bOW+7B66z2Vcf0pfQFPog4JpsaIdi5VvQLFeUancGKNph/LtUw3O4
dOOWsKSjIU8Vsllirfb94KqjPa29cog4mqTRricJ8o7jntMEqyCPTiYyr106xWQdtAyUYskQcb43
bFa1unCoUoJqm7bDE1fNqXRBU0cJ7447prsJeYzM5/hBoISEDqFdRXsdWhczdFSolTdK2GJGeQqJ
ZQBRS2CNPZztYOlfiPwpm5CR/hwsxzb2zuhGqbcWlKd4JSLCapBk+3S4Tbto/zAWDMm+NuTQHw2r
NS/S9B4dMUIFsox6E8+wT+YRSWovR6LlrbTehcDvzNqcOGAAZO4R6b2SGsL820ue2zgpXzGT0oU1
+YsnbLXCHeULh035MkfD18Ide7aUlC9ZFVWbJkRsaeWhfEm95mtG1IbYZfhBSNk+3x6qevnVBWoh
LI93KaNr9ypkDlY6TNEwhb2ywA6knI7yXtit9yh0kGXP96+hb+6bpqVN4NrDFaB1cMrzxVpb+GOP
FdShVadIi5dLVtIQbpJzFCJ/CaHI3CnXgEaeNOLcl8O5IKnqnM3qF8lZ6uhEyHcyxtV7MGGEBFhE
gfPHECsUAs1z3EE9MZOSlM9yE4f5uGtDt9FhmM06Dl1mOUk57/ALILdgnnefttG+NTue6Xcp/Zbw
XJSqiM56TED/vL+uFUE4MJ0XP8FY0xvJk5lWyZMdBfullcXD7Rk1z4zFnskO1vx+67jmDwMqcW+O
OnQYPCMk+uIQlFG4iwtNJvbG7o0FKNjkUPG3XYmuNhfvWTMynnDD6dKL+AsBDUD5xuzfBs86Axcg
mY8ZnWhOpkqOg+UXLyjEmbh7y6eI647OUdGdrMUme9qJ7Z0dJM+hktEncBFnpfoo3doKEXsQUPbQ
JK+2/tJEzAcf8pm/KfkQ3qGv0vaUJ5ycctr/jK9M0AtF0KL4ifODHafmzo3sryI2GFPPQc2FCIFd
OAmbv7mcFMN0wgfMdtspnXcvukPVMFEdQtciecaCiloP1qFOR7XFgk/Obez+nQvv1HX4eXSD6kIt
5UMNjEYarPW57IMJtophXmavPhSZTZ+lts23ZuHvaeWiWPsesZsm1dtzkANXddvPrjDOxMX+TGHm
XOcubK9+EL0UATjarLbfk2B8nU2KtbzL021tes2muwztjMQShwZKjvfMCoyXPBoee2MsLlCeI6RM
dwU4tPsSHuQRVdUKJZfPAQDzfquPpdFs8KoMIJ97xZedghyOcRBSKOZyo8KUvr1aggudEn9neRNg
cpuJTVz789kLugUwu033gRS4ve/CYq56iSZnQQEbDQmpyp7h7/m74xDRmT+BAZqL2J0VnXLOer4k
oycigc+TzNQaPfdleXeeGe7zg8EHjUniWGdBau0FRDcq6uyHo5lCCEaNHdfPMcs3kMEQS4NGIzLD
nxuT8VhcT7DZTeQ3o0vKg0eWLQeRc6mkR/c6YRZi0M61DOshjtrw2tlFsYGaDlzMjMOrkTYRlMsE
IdIkJQ4E8nwGvxteBs6Ce6fQQwhv51rDqppSBZ+yQl1jKQMmGBqsgpQJz/6agGf97VNCfkoDmgfc
P6ottOR9nwcrguOLbR9YKGZIUwVSER4c+4u4II/T2pI8ej3La+o6KIGi+HWa2+iI5m66ur3oD0Xr
TMwHx2deJHBVsRffI9kA46weQH2Il9DIjGfPw16QsKD58RfhO/gfmHTFdWxdyqgUXJhBTiCWkjsJ
2/E4KPS0NtvUkHDvOEFqrzv6z5e+kskuMw0OLZ56DHInPRM5/oFsAbRmb+KI8GNr61gt+1I+O0fy
Nmhkiub9nx/EobOWDFW9Y3S+kkClzzRfYrRyXrieArvc9kn62XYMD+8mD3Jcnkly0mmfPKi+oeMy
fzPHME7camhjJFN4/TcAoTFusBLf4VSR7KN9/ZjRxEqReV4mPzjEyMPQBvvtYbAqlhY/zPeO4GTs
ail4aTzVTsXBuNdRDnLZRhupUw06yj4IHr9AxBkvXrQqXNQIEGhKmrdYo1AC4TahhrEXPXOTvySy
avI7l+gULM0LZfV0lV0Gmln/iEoQmvDfF/z+F5x2/zVN8P9Hfjyh5br/bz8equD/hDLSn/+PJthy
/yVsMAwIunHi48L8X1688F+YP8kgE/CMAoprh4/8Ty+e/S+BvUmYoH1s13bFv714IvwXAl7TxocH
Jgcbzn+LZGTj/Ps/JMEY6V1coXYY+nw3FMH/2SIeOFJm3Ff0MqgU6d/FYpkThCk14heLlBRP/pGV
UkcjFOqY2uG9VfvhBV9W17jDPoiIOKE8KJ6Juy2eB+I9FJp0RjJ07bw+lO8ZeP7ZEe7DNFXPsxdP
j4z3Hgp7DNdmO5F0SMYzYbUT3Uj3MsuZvkLqkfZdu+N5dINv0x7tZ7L5znAQ2y0b6h+LT3rxJLVk
YMq3yR3KfWtzWvyIsI+tAit/IHgjZkrhrOcJ/PESNOLFHVpxz6DhV9VG5ktmZR7M4SjeDXa0Ibge
qHPJlA2gYQBdTDAUKcuzJTloe744dsRxVDUWJM1SzU+dI3CnCbrpczhva21hrkNHrd0xDTZ9vwyP
S0g8AS1p4IMt+bUWJ/utEbIlmqoZH02X7lS6TCZNp8nfY6JhLUT5xizUqj7AQpI/CUOYfI38glcE
NuAgCMAZYPULT7KfRXF36FtPHWQxeGsbp06MYfKtDAfOzWEhdCOD2UU39ms5B7i0Ws+7cowk7qEN
9nk7uA9GUHQQd1rzWxXmBgfh55wVzYczpPjpcSDMtU+mTxfKw6TKLzlGP6M0y6u0EKqqzgJ7LqLf
1eTpADQBsW42xNGusuaSE6seu07zKFvzrDgLb0uC0Etnwm7XSNp/eEE2I5ykdWRnO5IS6ycrZFyn
An1cy+E0MWQd143wCb+U7Ec587zAMf64UTW8jDU9zNwIn5RTXbIq7TdGj+A8HKLmcaTQ2ubVZKCA
aP8ACZiPCSlWW6fgjEQkGCngRDRvnLlzKGsND2hNiRzRG768+NBU8WcwutAGZ06hhbKKfRb06jCn
8t3M23pjJmImMsOznzrTzAgNCh7Ki3Kt+Z2Qpp6Ixcvkus+94C4ouuJOBL66D3siSiaOp2vlaHZW
a8B+ljaBYz6nG6eaU4Ro0ZXILEKQRrvf+DrotB87KpWo9jbA7ndJ3ltrpw/Cde1gGe3m+GVSyXjQ
Dr/RJrlVEEC3F1ZB3WxY+mw3l+8GmOQ2KPzPGChCnUCNrsorrLBrJUpzSxqQh/N1bH51Fhng/pT3
1yzxxTUq6j8GJ+L1giHsbnITExhX+FxNXzRG1MFz7Oq+Mx4Gc3J2kRlbMLyGO9sKnlRKFmAF857+
D4kLhfnUNzJ5CrrkcwhQM4x4Yh58bx4eRNJnXCjioY+dH8/u0ifK9JHyKvIfJr9D91EPzZ6Wc3OV
ubELh/FrAGn3ZDnCvFbyj1UkxomRzYtjowyBbtEdZWw+Dn6bgSGNh5eyZKpAt2JC1uvg6yv8Pd3m
7nR7QFfenYCqlnTGl2ETp5O69MFb4rKvR3rTxEk4X1tJeYvIrtqao7eJhxIOun6Ieh7MojIYS/XI
yocoPQGDLBDGYHpzEqu7yCXuLilY0iMtXCptWFfQ1LxchWeSfp1oa1WxOomEFo9+H16fawUS9OzZ
ffLM+QYK8hy6x9vT1pV08wq8AG3miz1paOXVcOljVCl/CjNxXqrGIvYwCVMK4MLYB03tPHRxCYfR
LF97rMEo/ytBUqRbypPdFS8oTHkaoZYkdIPGMiDqbdoHP/1kUz4OY5hsSewVy35Ix5ONrZSYiy6/
v70l9NPbW52hOEcybF1Sn8XWnyOAKV2UqlNVQbse8vIcmkMD717m2TaLivSrmu2fikbAyu69bGd4
dnRKfB66eXnOaqe7iFiMq3QA2GuL2ltPKPzuJg4H50Yt+WFwiG1R0WC/xo0GW2VvAF/DF5lKGnGT
6X13zgAIGPVRbLf7tAnlmamt9j43D45J8pnENP6Er6RaebWyzybmtdXoNDkQGXcgeWgAqYwV5rAs
8dvtmeNX/R6iAYJ2fXEYmLn2jtsQk8OauPZTNW0Dfa5HThRjh+FLbyG+4ZgspxaV6x00FPiY/Lsd
9pBrrx/sOXwflZMf8b8HEMcgCcvKfRzMCm6fR5YbGm3n8fYwDkzKczXNhxS4HZW7GdGB8Y1r0Za8
qn3Y7HsxxY+39+GX69fTpOaNsJklL8NcHEfTn59JKaAXNcZPt2cm9jn+EBY2ZcCCur/OJrVY1rEI
QpsjCXcoEvNH32WCNBX8kxbzlK2K6LAFkQ76HlP7owmCDdlF9VPIhboGNTWTmpR5+7l2/qLI+Y87
QJZTfyBL9yXIfRQGE1KsbZCVFcRUmoJkBZdkiOZUvQ0cHLAqs/9gdEl0mPvqaS4y0upv39BZKnfV
DTRKi3IYEjpTwthUJvxuR5TwPKR/5XBE0KfVypcw5dV18sx+T0vGmnJy5i+bMTut19APwuvtgUSv
6JpUV5Me6OX2Hqu+hwhdnu24Dc7NNNBgrOuvcXInipAxGs4IrZPuOkLmpViw/YdUKIswPud3Xyj/
IbTsHsH/KL7tgYzEkktyPSthvMU0yzfCSUe8kTxFa4NjsAvT8+1pbs0nRIkgd4Pw7BcssjNxYusA
i+ru9pQjk33EWEM/rahEiybpjHPeeMLzFa/c3JuOUeW+pD3m3Hww5Bushz2DHe/x9qylB+g2XvmS
iWJ4zfCu6s/Bom+cjHR+MsfsScWx+51WzDo63CSPXV6QR93hmHJtX/7KB1LjM4bvTo6awoLBfxEW
Y2yWd+gE+kvxMHrx/D0MqKGzIWzOTIayto7PcUZOjlJTfoUdz9ELwMKLSd7ZXeWb46/ccj8Waq0/
SDDWE2GIOh+qIBs8m/b+0OF6zEd0JWH3Qrouxue2Nzckog9fgtGWuQyf1QgxK2bIDj1hwcrKonCn
1TVO3M4fIqjVQeSklrd1OH1gkoCXH8TOPR0x9VqH87pe5MYBjHhMm6k4V7TWabzqN28PRSXLc0us
8TGJFyzZi5VuvKpF/SS0NO72HNEltSpz+x0Gg/FSyYIomTGP/5ROy3C9IuoTMFX8gZLjUbn9/EhO
2fS0lB4DXtd4b4cpPxShdNYJmuaPDK0XJufJOi2Bmb/5yd8A4bFhMsqNuAYZ3Vf+OgwNBIWdmp7t
idpjmeXV5sVG5jLlf/y+ZrWTCzMjODq7qh65RqF/NlHYX28PbVoPV5IA6EagHiOUmA/Yhevs8Kot
K8N0fttxvlwQnPSv3NUEBUn73WPgcI6DIl3dnvYinzel3YW73Jrs96Vefpve8H/9Ip/gBPaHDx91
2y8PobRfmsZvpwa+0IfMLghDQ86IGgfrMpz2XmR3FABNzgBr9tCwhER6oDHEalUm5I9O9tnArEFQ
0+DftwG7fyTVm0pCwhh9hLYGOnTcS1A8nL74ljVeLww93gNJ2yOOcsjMtw+Eg9yw4rfvdXzvKt8+
kkzJrzrGzWsWiuGcIej752nVyfYhGquP2wdDhHpXLGvn27N0lOOTVM26kBgS0KyodZKKBQPJ7dGL
Et6uCSrkypGn3oq6sy/Ffzz88zn/23NRTkcPlcvt84xcvWazO29MUb5Waq7zjTTrmMlLqrSqzb04
Uetdbm/lhfwpmqw7tGniXWr9IGZaC3IJsbwUsmSN1oxNK2e80sRv5tzHRxcp6Ub4Mbq2pNyPU2i8
DmTrHt0Oj3U+hPOn7OSeZFR+p4aoIde308PS5uW29pvma9p7fZt/oX9qt8q1w30g/OpNyulw+zAn
QWQ/1gJxvxbiscwM0Gb669q5mOnrlsnVd9RyD6/v2hgoZntywN2cNpxClI2KYpw/5KvVpsNzbcfn
wJ4Q4NQ53MkaMNRUu7QAc4yTAv2nI4rqvTNoX2mrFLK+eMt9zOnAE/Nuxjm1JlaM21Bk5cYZA5wz
gTNukzFpV7enCPDT6+0tc6iewigKcELwabeHtiW43ZXp57/flZjJzmtHyNmCbGl/YNrnWWz5bVKh
xqZf/5YK4W2qMcsQefJRkw16RWfeP3JYvlrRUN2HVl0f3JyuWW6DC2Yi1BG3g2Bqs+iGeJlM3aUp
SiaEjYmCRyV7VbJt3fUm8Y+OMRCH4vdVi0PdXXnsBp2BJqkAkE94N5M6nP8i2f/z3BCMJlJBfvC4
EBEviEw/oMHkFCTk/ZwW3YVfqLzeHsgEKDfSmLs1kNTolJfRwRiDHsFvPWX3g/Sz+5LM1lZP3G/v
+vf7b28ZHDTHuK0fQsTdlmnUSIOqxsd2A/Ji9pzP1En8i6ev3IE05KJqKrRI/EhbJobLKSSn+3R7
S4XzcsqiBsPEROfvP33g9im3B+YRKD4yaDvzFEjEGQBd8Vcub20ZjPdOWUz3t7c8/dbtaU4TdG+1
/4Or89ptnee67hUJUC+n7t1x4rR9IuwqUZXqpK7+G/aDFz/wnxhx4hTHMrm41pxjWv894vn4toGT
UggH6XHntA+/rrWrHnfR8GFdKEHxUKyXTL6wBZYDQ8AubNQbw4qXJFf64S8kuhuCwqdZm/XC6lr/
7I1Z+TkSHOwLSlPDSvWN3I7L81FO1xXHhzluGXpLt+rCz7xB1ZzChbnb8+N6bYP8Fug234hqihkI
dYKYHKr7oKjStSZC+UtFyI5bgyyM1rP6zyndMUmrvvCj+UfloF543vWHuFspEfv7AOXTVyPEhgUy
x6ZKk3gmRvre9T86gqw/hDnnUFnC7fOelaf21ZfJ/XlvDP2eaN8KCm6CjzTVwt5wAuKMVYwkoCqc
04TSc07oxmlto7397HUgV5OIwwv6WXRLeY1cn2ILMVOcXVvW+Myr9IvH+efFr17xfjgrabvFrzbG
J1b4vyAZI3zmPPqYQqgHv4J5VEVpjwSKGIAMO1mf0eyIm8BZVzVMXnviQn7cuHHRXR2n07s8tpDb
Pe6mckZyP9bOuk/iyN0x2YsPZpEsSbbJXlBje6+GnzGnN+ZuL/PWf62SabzMrn143pOC+duYAHh2
jTw/T7abn6Uz/gTnPG95J+akaP3v8ykGnnVXzTix4cKMBEkgJc8oVPX4l4kX8o1Q/sTwLSlUmvmO
C2EJDclZt6kZbAdHJ1+4Ez9bXZsv1cRF2Fjmjvwy4zOv7GDfjDjoZAFwp5sIQ7ZqaBbDwJQjTcW8
wXgUnOuunTY4FenWuXVw5q3ETvm4eX70/Jxug8MkZXmwAv9vkyp54DWyXkc3R02T9pqQIjRipT/f
ns/r+Qw9zhS7oO7ens/+/33++VEZFrzyZVqcJpMUUiVygTIlISuB/QoJiZO+2VU8HPJSkQql9Kvu
JWAm8l7d0VOvzxsGA8V6igGUJE1jb10isZkHJNjeKhn4a9kExH90JvOKxw0tcGAyqDY2JZf7+Xlj
OLhv21QNS1QzhMMRPrJMGletLTQkpMDA8GDEfm0g1F3R+EYMEwZj2xXkj8KR4RFBhNzK1pW7djmz
nL0zIix5JkezP/d1NZxprHsKSA4fMgHYo7FMDs9HSqCejIv6bRLQXQjAeR3h6wX/3TzvmmU24ZmL
q5/TjMT8/3vI88GEgDMCntgJGFynV+EqcbA5Az3vqTJgpv78cHgImWdg1c97tBCmbWbDGaKpRZh8
kPawncb5M/XlERbJ9Grbk/XqY3jGnTN/xjGr2DyVHpIs7tqZG6wGS/egV6Kv3hnKe6DQ74jRcFfP
u3VqjOdQJF8iZ0qaP276Kcb9MGSvducwfQqMq2HOybJsQnNPYHhyJzcp26kkDHCJyUfnlfHKSI2h
F0NLu2HUv1j/yFiffnsRv1Glnb+XrTLx8saIXgu72bVtqnmDt/mHZgi5MQcClafOSPaVaI2NDUnC
69EkDrMjN0TuaRSZlyrMqRNV9BUEX6GCCiRJZCGDyf/m/9VguX34Eh/BV4nvwUgpbR8eWT4uCljg
4dijym87n/xgertGQ3QGSXqP5nNSv5SMdwlnyux91k3xPrcnjtZgZmZWxV4bzqo3M73wItnewsdg
LS+m6RDzRxqg7s/Zrs8799xklIKT6W8dtN2l64EfCJB6YXJDNlM51ToqyEFURnSatcEvnj1rObj6
y3Tjf35rxktPFj9Id6cVTUxwElq7ZsT97qSlhyTO2QJLItVilMO6oqhbkF/aLqfUoLwonOyo8npc
8/Jt+5iTPDPyd5HJYh9w+LDaLD5FvfMtba/8srx6xooQzecp+lXNuPE9+bcRXfmlRNeA0xdQHgDG
LwnX6w69G04bs3etbWCVSLOhLB1L+n5Z/tk71L+tTVQV8pbVxHAdz8Elr4bgQiH6r3Mhv81DM66Z
22O/nhy+afj0LdQQnhb7gh6oN3T9Ja3/CCaTF/AHPeZoc8QoSKYQL3D5grrVRMOak7bC5hEQiiS7
trlC/cheYe+TLu3bH5OFirVv2xVxbeOFEMvi0NOKXBT2oa1GTVdWt+tuWPKO6y91hWsxSqhdSn5o
05AiX7tvnrTnbSk4X4oiyHHQoDJqKvlmdP0H1FbySTzH2ERNwPLkMtKOofvTyc0J8sT2l890YZV/
mmVHF3Cwwq3ZqJ9Wknk3zwVmEkiQ9rwl8Yh9NiDr2b7HUxs27gtDvV+TmD7MvDZpjsX6gOGOw4ap
YnoG+T/ZqOJUoOMyOyyIQxY0kI4QhiV1dIHfmGHQz58mzJcpksxs4r9kLAiC5c0HxshAvwmePZw5
2dUdGyUw1g3AlyNgyL01Olgt4bqVDgNs1yQWcR4VArMaC3jz7Qb+nxINL0mt2S4WudoipkQaSieo
jBGAw1di1IxLfeJyEr5ZXqbCuZWdKLezSfxP0fYYcaqFb2fAA31DrPyOUPqZamPP9gD1P3KuRv23
UV24w+3wQRcRvASy7ImNivM4+eJkQHyXfW/iSxfeakbqvfJhHF84qzj4NmVqkT6UMWNZDtFsXTu3
yK+jeRB+yezbmqdVq8Uxo/5AAZYWG4ZcGP5Hp6SCqaqd36drjpHdyi78+JiEGGxDvek6loIxz5B2
JiNNGnSSkRT1++ROv+Ip1Ysom4+MGRImQvAVRWbuMC/0kLpI2NXC/040p1IrxdFmVdPWGjprrVI/
XxAPUS+7yVi1DlTWOqTuoel7pvuyyzGzuVVCZocv0hcrszZ95R0Fw+SJDNi9QLtLTCX4YSzLe5oK
zHySaTem/MeiJr8x6zM2FVVYE3nJBkxyvQzdhtn4SJ5n1vwi94LM46qb7yhj3umG55fcdee7ISBj
tpW7sk3gYjlZrBczs1/cEiyQHOpToW40TwkUHtboicTNmsnqQM9m7dy82lMdHkjmbs6h15gvXul5
VxWdSLBdD17PlcVYk35Db+xJ6jxnqvs2Zg/smCyjDayOSITBS+lh7baksR0iGma+bxwoNF97tTdl
tiuHvt607Uw15c4bS/n/CtMcr6ZJSQXPu93DswBvUmOS9nmzCdSPeWMhtcdnYFHMTklC2WSRKZwY
3aGkKObtjh/NQ27NfMxZZ+54JPZ5fPUyUt76MiBHEKrKtgbNtVY2QsIuhxkfuXqZ5lG4r6Ny1fiA
POKBYNHWgYITvBdp4q9pGt5bwCpol6KNUccWSSE6+e7JQfVtehLUiz9TZVCkOo1+K+0Gq5QFraVW
wRYZ04j06+aQ87LIKC9kVnyigpmOhk9IF6lfe18E4zljCEpAbhtfh+bbFBNIkLlx3pR7Jz2FtL+H
wacfE+uzduFn5jskJgQm5KhPwwLzlNMk71jIja09+9ZqAr+w9CtpHvIu0ushnFFB2PE3ZdEijps/
OkOU7Wtxs9vWOE59wOBUtzvTH271XEJCI+lvb+hkNTdIJeCnlnvSEo/8V6+ma6ptOKTRKkTNuGFL
ic9xH22yqv1RzI8dY+iig4utcys7LK0Tmr3Kv07BfAV9rV9lQWkqEIY28Ku2AyHWsH/8fGV55s1X
bbEfIr9e53ezKn9Z7LsYW1iZM6TlZe99zzQ0ytZnbpnIePvYc9DIrwl2L3dTUsKhqKwAvzgKTq4M
E3Ns/g9cdvRfOOw08teR07NM8H0Te5x8R3HXrtQw7ggVEXuRWb/imGFiWE/vo3YTwKL/Rr+XGwdq
7SIpnJ05uv7JtkA/eEl59MJin5oIXAiGdmGMiObM9HDajErpF1IwzJWqLMBETDbazvhgqBImxJOh
AdLL2ktOwrDyf5licwvc4Zg3kb+CV6c2vsEyXmATse3qq1Vu8tkPzq+2iF+j9C9mj3CZS/XWSf9A
snD4UhmI+2wynbdZHtgf2rCxbqi/ROYQe4yh565H+5GXjaHX8idiLqHifzgGR1VjRt4mHnfjgdAQ
3fjrhm2dCwEnaoyhSgemWOsut/ErBuiV4OcI3RCDbB3RCjlwp2trRZAOie5p/tFKBGBCf0QMz49d
amYfHr0zxm8Zketl621RwFF85IO8+FApUapvEtpkjGgH6yLzxGGFxcoHLNAxl89P4lR4vK0jsasf
j7HizEKf6+xBMghYC83ecL0bKa3DJu2ZEee1daLBGl44FTWnEpVtPCkToazhnUWiNNs5bbokHNXh
+VEc8JFgEL+GsVAupk5VuzpID6VT4wYoh2VUiDdoB8OhCcpwqUvmPPaQ3cJelkvdMuANQAGbeeex
03gf2VwucKOZLNP7wu2WgKuORY2nNLF3EyjQrRydD0bv4tiEstjYCURNCu4AJmf/rw3zed3gcLA8
Wx79phErJq0UBQRDnpp6RFWXDORfW/Nvba9CGX65Q/NiEzW/dcwYFIw2Hv4KlsakxuP/vMGgMBwz
BwdJTbj1LkqNJZlO/lWfbMee11NS8KJHRXyokig61B0vr9OpciXiQJ/D1oXHkedXqgR6/44xXZ9d
8udHJIfSFSPqlSxx1CF+51wxEKVvspkvzcDu3cp5wHgQ99fa+WXkZXTNtZhXc/4YvdvhOx05fUqK
q3i0EmpaVwxenHTXqr1dDfaNzyDBsrxsuwtCrU+hX7/Rkf103XHc6Mg/tAMGgmg0NV0Z6W6rMsQg
lPrTIUpiLGRtRA6zooShXBs22suSTe4EfxMcYnkyZZcm2Cp7/lvT82TW2gUAXyx3DYBKbGIMVP1o
/eg6b5sLABK8q9SugEhcJiCBTHeFxjJmQt2y+tv9wi+b5q0s8iPY0xsz+WI/fUESWwE1Gal4HDwJ
KYMxYWCmoGO2UvI2tFF5zKzkAv/sZTZytHl2ug+TIF4ZhKoszfgXivhhGxpELDdZTMxvYJirYPB7
dsPfxOaUZ4TuxnJM4WT0Rv/bmczuESt1zpPgrX70bWJJYWopuo7JHOLgcspjX4yrCY/XixagCVwj
2ic2TuUYZ0HZ1nKF2cXcKGXwKRwi5pDsRGDcAPggZEizz87qz44gDjyVetmEE0CJvD435fDmlGZw
mXPjQ4vOQF1skXLqI5JtneIog/x1bFlZYjTfbDO44VVgbRTDaJZUUUIUNnbCU4CQE8ODbCrbl1xh
a5fVd61NELWjc/e8trw4hb/F1632TEVXqaErdpRgl1QIxJ1AvWtj8mC/BSg44zraThwcofL1x8mD
qJLZbrYpp+Cvsqf4aqkSPcC4Gj3khcQtzlcYzAsXhO4Qswi5dQLTyRbvOjfLFwabL2h4/D2WFOhA
UwpVENgMku6SMQPpdXphQIGDydttOpsNijggtTH9PblUn5ExvJmFzlZJyrBPJba5qvMBCSup01M5
jq8sIn84wJ24fp0jqd60MSyBzMfLfkWFffRq13qNhlf+AKAGESFJ3RNyXcszR1+HPrVTsozrIwld
zhn92QbYTf1aBFB3gtDw1r0ucABsa2wH74CF1bpwQLvYIaS1nGODx+C5pmu+FKVvvTiZ+9vSFVg7
luuVlRXOBY/AbqLzjXkjp23fCoY34SYoSTUwxBRwEgqCt8C2P9TIEWsu3d9d7Br7qO9IKUfIgK//
kHim+foYkW3BWZ6soYloI3WfOebUdeWzgoa6r7a9nxzsmnQftzI+ay48Aapn0z2wyEiuV6LIp12m
H50gZwg2ZmHQ90rRTOU+tWEUD8TsIqZe1A71rerni06q4sLabDA+Q2mRpVGxyKqmhUxeT/sGZxuF
TbgJo07dvQB+1NAOv4emP6v0L0Yv4+rX4bsYL4bLnLEhB27R2Gm9doDznoLQ22Iba1cFKsF3VVff
nRA9lbqCj1jkJzAF7ZcOGMbQxmxPlmW25yAjeJ38oU+r95pjmaYnmzPcwm+hAqZmhG+sGveGOZWr
3ErEhQ5phNLFh9mHEfaLIupYFhnOoMD+0QCuosHwyKiXwcU2Jn2IdWtuDL927sDdUHJha/+ImgcN
Cz5MMdzMMNavNg3NtZeod0/lwXIKrb9zJ6db0XkmlKHE/G07AIZHy7njFl7ZoNVtfHobWWmWQkdb
b7xOdEwIcP4Df3lrCmmduoByIxVGvhnzHCp2opplirtpT4rU1SYW8uTHiF8Cs/+rMvE2R1jgJ+h1
WzHSxhYs3ntdxrSeVYws3ZBfwgVSCnrQqpvwuxkAQfIiRC04Q9NJT6ZQB6mCaD2K5GMM9Np3CufY
iRHHEtiMecIB3dvtsAIEtGonTkgsPWY+eVvOczVWFDxX1ANWfageN316b4oKi5+8tJVZ4rwQb7Rd
g3Tn+EG/jzXxMKFRJiBwRnlALVYWVLju/z6ktykoYoH/maBEGyvpXyeGPaY8Sro1LZghezL/ZKPO
zrMDf8RNo03jbZF7q40TTPpu6LHdmh4iMyMNVoW09C61qChjHV/ZYkE7OcO0rd1x1enGQGPzv5s+
SNpVbQfmsnOzaDn4Wxbueu0ZSbK3RBNS71Xj7dHA+8YapF6kVYDWbGFEzSXpas9Qcl30b7h6jWXd
1tRlmGqXsw7UR18HayWH5oflgRnp/IoMcNF8yCGrX6A+XghIXmBOSXBxok2zKIrCSjCART7Nsb4g
byAg/Fb6dCXpbJ44XtDOtOc9ucjMrbBwvEN8zkcD4Gcs10j67FuIAayoqZmMZO1Pfk/rKKr3Lpyd
ReCP6hYajl7y3oDUGDCSxXcAXD/KNv3k/Im0uQtaL7hFmXZPKS95QdNrH7dW+EIoZcleI/MVBstp
x1GTf0Cj8teQcdorK42/zJkAwZZ2m+WowmgDlSe6QpgnaAkt8XIokwl1Yem/PG/qcrwjBkXp4EUv
rqFfuxRixyjUq4+kYR+V/qnzGMOJ/FwGYjea8FYFg9yQs+ayS1GjmoAZTVqGFeY30i6RkjR9S2RB
0h4hqsODhPah5HQuSNq08+bdw3pxq8YCmR4Hqq1weeYE8V7DJn9DiMnTzdBt7OjyI1NglCBogK6s
yiBXI8x/xJXZQqRGBfZ4PVMHqXtmkpTgyGI7RjiXSoupWCfTn0YGFa6t+muqK/soLNNGCuj9qOuH
5Mt1IGynkqZWf0wiY0KG8wuyoOaYFc1bLcGqTwxlqoR2fVgH/5w8uoxxCzXXTwkjlxBeQ45aqZDz
OgVPO2ok+lVisXV3LenwQZkxlc1+VQGuEMuIjTdztn7OcR2eaksbbzNNgjXqVWctCCCmGEvgI1Sx
cUoC9WOMbQiW498UN3Ep1ReQO+dYUHMuJ9X9EEgTVk3MQptzzHVd/v0t7cwIwwzvXo1MzP+ww8bZ
VQpvfC3Jbc8IDtsmHdGkskx+2LMYlmAYvCVu4lvQ9dUn5p7f3ViuXLOZzomuThLj/mt7zuBbbGu7
4kQILIIWPYjN4odVmPzOoo/p9ZrFUjmUIunMI10DA5Rp+c5udN2/whvTY5JZJ2nb+bsB3NUQ4Up1
NWhwG6sQiUcEj9rIKnr8rAuTgzq6GfYHE9QGvCxJAugwAId08+FsgrlfQE7/xVybiWdn/Jazry4c
0xaWusUJ5xca+t/MwIedXU7HyM5Thrfhxp8ldB2nbi+GZFGpOth3FR0O3vgNPRuWyLaDmV/5d+JH
/GvWTms6+sCLSnvjO7K5VMJsQNgWzaY+jrSuFmab9D7dRWJBnIEBwJxYl9xh/hN42B8ZKeL2tit9
ZS1gYO15+wizj6eC/qKAgF0YOvUXowQfxmHwkAi7fRgs8N5ZmcupckfHkio/rU2itlkLmkGfg1Kv
ogHenx+2kG+KB/RaGd/CCQCLhNK5CN+IYIjmIFYcL/E3w/Ch2D47NQ/LbrCiJbmCaG9/CcnUTEkX
yJFjnwrWsItvle1mQNe/eEjsOWnEJtEgkpfQbk0kZPOPkRXuv3vtxB9jyrfGlO6yfrrmmQJPdnqc
82Cdf2pb6Ivtz+4F95l7CR6aT4V9E/N/CsKGNz5AP5TVpZe9cZyiwz21vEe9SR6MOLj1hk85V07A
gQu8nrkPppL4CUSrOhogMbifVl3ml6BTuMdYbOyiNrfOiOiQceemZEiL3o9Q4rgZvpO0+2eWctym
jo2xFmrhHvkd63ILLBxFDixLZ4/xSL1JN2/XHAESti15zGYWk7x7L9BT7lB/9h8hlCbqhebLi1G/
tpq/rOkY+dIb6w+DxKw/dE11M+zCOXQ1FIxS5EhW4BxmVCVH4kPwarWMWylK3a60tmGSz8vUEAXQ
GEGEet68OayIQdpuiRYdD2MQqDO1FUTfXobvMnxkGHqZ/DcxTTEkP4RRfGQzeSUQ/F/QNu3H0Btw
eIoIviKIPxjT6RrXV7iuS/vWm06PYRBSSFipS2cZP7U3lD8Ky6YHjFzM7ZHEsPT9TB1KyKTK9aVp
lFwFUTac6yzbOK3pbtOYA4DXZTNZH0zCettwP41Y7XrKVNMlULmIh+DohxD9Z2muIHTmUy1wGUr3
YITpH0PTCXNIGZmiBMdlO8pjyj7xEIBM3RIiSJzd8X9Xq8hlAUZJ3EGILqtHdFF2V/gmN2lo8Kwk
0YAEd7ZAEQpjVQ6WPMxj+Jo3xcvM4uRyUrpmok32WdwjLlbOCgWqe5PBYN3dCfBgPelq7bn9j5hD
hogjdfGV3iVycNelzqgOBqd/G6qjNEmZiz0mSp7zw2pu5iD1m9dn1i01YWVD8LkjhNHLpKOHKvNw
UcX+i013x2n77NK7InizqKhhgAXZlpOgOAj+Fwzffec4lJSDiucZlEb8Iisx3ZIEKZMdaqTawaWm
MbwC1rhtzImk+d5lygif0qsWcqrWmSPKo9HZxhvFCVct8rell6DJmeGclICwIbbpZK1GSCIhBbk2
CYmaM7qHRVa8JnXd31Ey+CkGbFQq+W6Q0w9dAWApfCZirshPgd9trHG45GFcvzByOEmz+FYiuE2P
f54j3ODehwAVhioMV1hfgnsErOwAo2ZtGsWXtrrDowS/eoaJrhtt3tR5dx0Z7h3e30kVZoTgptgE
8Is2cTS12ARhhrRd2myLvN5IpKVvTqijLe+BKbap3yYWVq65NzAC5bFDVUWEk/5uMttZpRbnIxrA
+h1ZnhnC9aMBasLE5OG0bZtF9bjYypCjZsF2ciADxdjMdm6tXO+L+SDiDROAJEXqym9954I98T2Y
jhLD4gLQISwkIyb+JdboozmzgipJjpqK/N53jPHKOKXNYsj27stSHt2WAq+e6S+z9nJ0YiI/lXW/
b13QiHW2D9Bf93iZDc5YIK+EVe28MnT2IunOXuGdZpsMXrsO7rnNGa5GK6rdTYCGdWO4eiS+W853
PWTVZZYZ2kDuIYVktu3Q/47XUSzM+/NmpoXDMWW6EBDYd5HFwDAEqjAi1bYNjy02aJAhE/JJs8/N
93ndzSvY1G9VpKezTUz0UWNHZRE6516q1w15R5uAQuitN/4gc+9erbplWBA42V6PDe/wj7nV0SVS
srjTcShW7Dz/CkBtDJV+dvTs73bkJ2u3UcEGJOF8F7nr7xSnqWWX1xgNa29nP/6mePwAhkr+geke
WmZ4VQCRqKK4m0xRrKJe9W+z+G0DsxiXQdNvJk92ty60zYswurObXm0UFkyR+maTgsV2yEm/c5bz
qD34JzaxVdzDh51xzkk6txqAQGlEs5VdQyT4RC2wBryTU29fmmDgcOg+WDGes+ujyj7rYvyT+I24
eabYe/i6Xgyj3PVWnaxgy06Ij+cL4sbyPgbGjviB04wF88L+9s3eEZxTMR4cIihf/GnW721/lS1P
Ej3udeoBbeQNVQB6Z847IcSBSlkZizCGrYdLVDz8I94DeM+rubJczlx4p1fEfc+vFe7Osiawx9O0
f3BgjS9x9cRfdhctrDcsDepuobRYprX8l1Y1YY5oXbqmbK/0dg/ukDJ9h1+bG7hP7IBoBllAkBBF
+YIyYbj6AeN5kz1kUeehi1uEL7Zg74beo38T6nivPO3dLcfp0d1gdwjL0rv7bqh3OkV14cMhWrHM
sRtbjToheMzY0fiOOJlfC0LaaqNlVDojYGSLMe6e6nxSG5AzJhqOCZZtI8kNGMSXDonN/XmDsH9t
VNK6JR5orQxNzTZwqYlEHZIoIJP3gs2TARUvS1IrgMRlP7/bzAUhuNSEAskZ+AOfmnFrL0kRn/ZW
P3+5YIBOxJf7rFnF3u0ZgqMIL99dPx1X5sRq6lXYAZ+fyyuP3kot/j4QDWTM0xytbPaCkGgoMQ6C
3Ty8IPw3X8D17e0uMd/c8BsjTPL+/AN9CNjkSCAMeDxD1y9uRTU8kq5Yrcvc5ImPA6AVS2zbHg5J
TpbHgVISu7PElBfOSm3nIgFhlMxiYVpJvCKmlPpRUWt5A0ehtpsSsOqhs6ir6UiqoXl3qcnoxXME
bDV0hTlNAjiYY3PUpjwnD1kgUP5NLxXdD1FHt8xpmIjbuNika5/Qs/vXxravtjrpIdf3uqL3UjtA
BQXa2IZKc1Vx7QL1cdbB2IrXbJy79y4dTqTWtVyVSf+OH+69yC1CtpO+f08lYus0Msvz86FDCb5m
bJR7RLfSv/sIx5aZG/SH51fzR7ZTU9TIRB7fmzyeaRxiPn/+YPivzZr2XAR/gK/SUK83jubA//ze
ccJmPTRlun7+5KwKuh1z/QqDAH9ioZt5XxbExzx/lLD68IDBO1w874Z4EE+Gn7YcTXlwwzZxDsAY
/vdHWYG8kgv233ON5BC/FLG9/+9PKjl1Kmhdz3s4L6c7AxqjyEy1bDMkHbK7P7/U8xaO6au+Pu+l
NHbStPJfnr+AtJI3YNvF9XnPaZw/8ZCa//2/sEZ0C2Poi9PzG90Wy7ldkqb0/Bdg3kUgIatp//zW
2CrpidNn3D3/BTAxs3XpQHh9fhXtULLBUFBunl+dsgC+3+DW6+dPbuJZ7EwphtXzJ9u9pJvh1vYS
DckH8pL+OkVOsmubMl6xMk64BaT1kCvkWzV144diXLasQu3t0X8CYE6N9oBWoGAI3jbIpebhPRw5
J5E9t6f7DUEJ+fdHqyjzfQj1h+ddxQl7gZ4mPMYxes/UVMwIeEVwfSblyTS68d1iF10M4P+Oz7tO
E1Gfell1kEqvNZrD13oyfvaBOqYPpvx/S5kVoVwI6mSnHu/1nrIGg8m9yjoGWHK817IsrtJAxxg7
INpqFHnvUwEMpJq5utoEyzy+0NXs0PcoaxdwONjemyp8YjTadG317XGqORmnNA9W6ZwjNugRF6Zl
B1O8RU07FbYJU4JQkao3sm3e+NY7Qt+OwVK6hRkNY8aOPp8cmjTlRUPyQWplONp0rXTx4fm02pKk
NbbPuzzeXbLlPvpT2a2iFXbNCt7PIZ3TaEYa/t/FMPHmsRCLbdPHNV23gr3FLE69QROjsZS7tkb9
1/D5dyLW5VjTKiZqrhMc3WD8ayo2TDTPSxPa+sFOTfvdonmwLCgbDnMx0aju8W2Dt/lbmUAOAc50
C88qaZLIqjwmE2kK6LdJaOrd5hhVNOloyfw0QjCOYZR32ykgZUF05r6sIOVNj/SFsflB1B8qwgAq
HP2T6Aixi+6ti8+OhvQjcqTe0H3x3pue6Ba4insxGYx6uIDh5On4MhwhPK+4JiWVXXivPMdd56PL
UksSyIZOfMjuzTy3t/Y2QRtwRRBlNrQT2dQ+ohK2vJ6932Go7K1OlAeBWB9mNxZn0fH7S5toi166
zUlXUb+PCq74vpHxu/A5p+qCY03rnRE4nXPtJN8irdYqgDlJX8+knEWun9Za7uVs20sNRCMfKJbg
kxO48nhDUTmq9ViDejEKxqzdtOtUgOrTUtMi8VCbVT6wD6mzf2E1AEbuOY8Oj2TM0mDNzw1HfFiu
zwQ0ZotLx+xfNHLZz6OPpsEAx9dDYOEQbR+0j7Ou9qYvcPLIMtr4pM35LvldGq3GTVLS8qveeUNF
l87W107RF4Uf4RpZ9Rogkd1DqeJSKJHtibQ/ZnlI5MHguksqXeiT+bhzGMy9++hWblYktrKC86r8
8a0QrTgXfgNmapogmmjxYtRKr2b/kTSEpCqNvH84TfIP0AT1HhMI+HzAFx+hTyhPmlvH3IEy0hhF
8eFLUDU6xyHiPN4jrZ6y9VD78zanLD1jGIXvolCEhHQo92nalx9MooeF3X7OXNEg5+Nd0BvprYSS
K4cK7dhQ1ufSM6dtO5OiqEL1B8ttIEzAz1b4E0YHQ8THb+aUe26gSL88fzEggVX5f+ydyXLcSpek
X6Xs7lGGMQAs/k0CSOTA5DxI2sAoSorAPI9P3x/U1tbdVVaL2teGdiVdkRQTCcTx4/55RpRE4UeN
eynL93qgyXbDb5XgnqxcJ4NLRfvBTEM9fRvFwbsHyNe81yVUa9WmdxQI8Pyb2ve2t+GlKeunsI2I
qrcPRbz1NpTIDA5MNg4wB93d5vd5sYMqn/XdPJOF5v5bg21uxwEcLaIQ/77N0odgLKAFdcPCea3C
25HuN3CMbyKiJB1QJ4v9dy31ByxP+XaqQAe9W373HfrWNeuRb725fC63cn6zluVr6w1xAwkMzj1b
tfucZWTSK9D43vTggyZ8XblC2BgIrLjvwnLZkQ/Jw7Q/Gko8GbesBUiQDtr4npBT5KnCeIGh00K6
cabXbYb3g4cqXh0Aqf8DDqmIna+va/P7X/981WM14EP6DVun+n9LuQ2Hbuv/Ghxy+yzS//S//29u
iP3vJndXFsFQPqAC4d/459/m3/3wr380w+TPTMG1R7e3aRri/3YJmhT69TXErX/9Y+j/bji+o/vC
8ajOtV33v9Md6Ar7P3YHOgKEiclXtmjp8YDr/P+t3Ro8d1WX/RHKRhGwXKWbyPfPEGzZgQDQb+gb
ykGRxjo86kZdCzGyOpU0wGWb+plB82rI/UZUL53JQmqhb+TucW6XQO4cI7G+ds2QAtDfoikrqKxU
s3k0nTpq9PInHtn8PHnJd5TDIcacs505E1NgF2ygHp78DtVmUMZzp9nRtlUyyGCORa7BCl0h3QTd
rmwt2f06TEXUZXCJV/WhtZUZt4ZBsZ6Rfm2lM91AohXHZoLSvegLmQbb/7MM9rHAlD3YDJf6pncv
YmLTmLY/YImWl4wB7CBt7zgy1B/0TKcHYxOBqIWiEs0hzbgBAQUE0jLfJ0AMX4D9nduRJaW0YIOK
cYmX8ZtPKBHelImGjD+wN6DnpvOdKG2ctjW5fHlm75niX20vU5ERQq/KS93pfyAyPhMz+WHTMFVK
VxDw9GLBeHsU4/BSaXShVMXVMm1S1RouIRtGbAtdrOjOmmmfKpydKXaWuK5eOqvj57y7kyo63coZ
TktL+p31VtAa7ae9G7G3jZQlUZQoN7qbKcaPrc4mwjjWBe12uazw7AsTYr7ffVVJQ0fzem5VRT1H
XZwWRWkpAZTvpQFGszd1K8ANc4cT5HUhfT4p+8eqLT9XG7thTYA3ZVWZ+Pmxko4LhZJntpqNkJ6g
4VDNWN3R/ZoIrr0ZbZV/5hcsf9O2p6rXg8qvA4xx6vXWN3oFTWF7NXgYIwjaYiBM2Y3DbgPKQ7jH
gd7pwBAYCpMBUDR1b6fCZqW3G60ClDs/NW6FaYTodfZhEi5thZAcjrPmoM2we1zBGxy3lSaL8U+v
LbwOXbm8NnhoDFsLDB0XhNp8dOSmfJu827TBeSksHhnCGShq8It7d7QxVhjJBnd42M4J2KY01VQM
hpCzTtjjX11T/wl+9LHtAfFsFbhIm0GpUdO9zlmcAyJHkC2xf1vTSiOcdizS3GfTTlE4nRiPWyZ/
MTtjrV+n7xvX2oX1VjCRzq28z07bVTqkWZaYiJmZgq/ILebOn+vXhdDB3zWLmjCyOB/m8t6pjaOi
UV1n/NcE02gm7j1EYGvNr1SRugd7nkjzUjhlNpKTw8Cu0vUhX2dNxHknJp3BIgOYwCYBmJsJY29m
yodizB88Np2rV15LVoR+ar37I8mvsSaM6Rc/rC3Bs2I32L+O5eSYLNS9oy6x6GVDEvbbRHbgt5m2
iJYijdKCOrgsoV2xHx/IKcJI9j+xh8Ev9311wIlxrPvdNtNSsmOxoafAlACIh19co2jP7O+pbpLU
Q1Nhs6rzYPTUtaT6rQETZ4kqNjr8tjX482Ksf8gC8IWrfYPrdsLoUR5aFnarwnKVc3Su8u4w79XM
wvPQd7EUWGuYVX56RGgj/Nc+Qx/4OZAkxWHQAW8HjigVFFlrwiW5gL6vBf3rJdGTcdhUBOT+LjVZ
8hsTZWDlEBmS1fycYe4YXA5cSvgP7VRf6KT446iemoPtWe/F+zj6NEl4OPo0FEkT0sChntJHqdQ7
GHgZgmiI1wRtynGCzCpG+pAZqfo+1rlzHsSAJtD18FTqsw+uYlMTu25SWEaWfC3eemu35ISu84Yv
jiQa7ySUtbdeZNij5xJiBf64EUV5mDQ8dMnJrqab0pmrixS/g2XW713+wiqeGveaPIMJ96YEd1RT
7xANJsx7E3kRO2nFzgFPJYZyqhQ/0733vu7RFscppobr3Sd222wpUhnubX04D0m/T6UOVZOZGZIu
sSLUnfSQ2s15dW0HGZnheSf/eoMNpk3v6uNcAZLTiB9H3Kg+UerGU1669w498LxxydPqjXFueXqf
jWo7sxSioQqZ+ooY/00OAH/RXz2aFbUx4m6gl4Z7cv24p/QFXh7Ps9Z2on72v6yVM7hd03wDL++E
8YEmBQDwVfVsWntQWTFgbERZQjB2sTaqaKyQpSycyO5mAmiRGHqnc5o+lYn+e8BAEAitNenFe+zd
GUOdWDRg0zIQRSrDEZ3e6L9bhuLJGTZl+i695uJMiYuVgSzEKo2XCQ/Alpmf9D1gkW6G7/g3nGPj
yyKYpfehKY8/7+pLAj13mjIAdS4NhJt80DtY/lnnvC7ULB6btYf8Mu81MkIPOj97rJyF6NRsl9Gs
XvMe04SjyyWa2y8ggEnmOzAxmmfykTVG4TE5WtPSs93THjLPfEykxPmKf2Qq3QOWHTwFklTGQKvU
wYSqckp501imY4S6ObM4NkBFDNTN5ksBIAy2ozbbkT5NdejB4KSHEc+NSa7JQKGtUF+P9dyp0Myc
j8WFULCFszMJFPvhneH/2rJka5MBCcWinWbOsIO5XYykGqM4/0KwLg+kUi49AQLot+kJq3g0IVIc
NLH+WFb9pmVNAYpDjxItVxfyjpimmrF7aNWtbSsWB2ycExKUoGCwnBe5RXSrXj+qerxNWUZ/kl5G
RlG/Qu6RuDqdH8lysSgE5P7Qn3r5sTK3gMck/sBq5NAM8rvIOJ915SzIYMoKN9j+wVHAtk2SVpSV
wJppd3A8SbVpC9NaaFHDWqRyOLBNqdphYukB+MZP2NUp3kPpk/GWW3/Dl42Mm1te0C9WJFVyo8gp
9vAYhEs2fzeE8TFs5gs7dhVTFUhE2H7A8E8WCgwQK94NSCNEsrqnhsTQ3xDx6Qm2zCHSSs9gm2EV
YW18Y7OYkkYF4JCD+yrpEGSfXjvui9C8K7//g8TTc9/ZPP8snVQMyNCwyLwfw1z8dLg+rvi2RsLT
ZIWcUXzgZsWIpYkSWuqd44OiNmHeHUiLokO6Buo8lLPLUBAKdizmQnP4ZZZDEVt1nrz67ZOA+6IN
A75BcsVRus33nQR3zGENOykZHX+jYspKFnqcXOfezX2yaYXMuEZ6bkP9oR5U91gsrA3nmnohfhRZ
YDAnS9vS4pZvZ9dV4ny2P7z9XQJW7Szmtb5CwPJOicUNS0ocRSmdrx7g0FRlTjihLoWmARymK5om
dFoKaHKfJs9aFFdNVrQ/rGmEY50e7S1wtS6NDFoVU8E+yrF/2z5PDHgbj3BFM828qAarv7Dkc4M7
Yi2tj2V2zstCoSJnvV+1APFT590dyAvWQV13zJwJM5jXvxM7AkZnXhHDqJvKVxH65c0uORBpRvsI
M+zcG1QaYoUGlvW70/BviLkl8Yqnz2NAOKwNwYUs0a7Q4F+xbP+GgmdEbeo9AnzgBTa1Oy6kEwhz
OxBIrqHD4smfvG/OVpn33tQqUjOksViiSUJYyKVs4NyM85Qv8IL7oouM2X3y2OCPMug6kPRu1dPu
ByG+ol5qWUhBrb/RmdGoSYQcAL/CtYGkY/s4p5vbqvnqtPMpWrt8mEp1NZ0s1Ey8c/iGMmTdVhfv
cqrng6NK6hkp5PNcaptk/otOuTLKOty87Stl58RJ6PKgP/6ncprnZdDvHHHoVfbENuwNrNqSBMod
kXSTp7mtBXZuvBuxjz3mQIzq7FNDTkk0fWogheucMDj6SCqbu01O72I1ntD3vtb6iy43/lyA1qaD
4+Ra+Qv5hMNK1I1ktf/bqllmAOOawsVpD17n/Fb18Ad5LoNlvdi7GxGMDz82H1SdPalL1qIRoilA
jD26hsFClpITHn5ftDfdPC8HNmxDQIaU55YCfrda8RTqT12t7hOMGg4BCy7KjwU5zeTt1ffGZ0fl
BSNgEcjJJBExPWhtdyr9+teGBTxxqljXFCSnqeFRou42Ox0OcDJ2N9SOInJ66umKhLykQVSSDKYm
wto3Lil96yHkNlpErPVxHowf7W53OqwF09+o8rcsk/cm2T+8W8STyD4xR3A3EjqWPOI0HoVeq1+9
DIXx7GA+1HFFWSz7DlWpht03du08fhYbC6e9dXvjws9fTICVRE0qULOf2WQeHY6xxWQFiVe/6XP6
LBVxG6vYy2PousDb+UwxF1lWuiDqZOQ+yjsxalIw/BghthSURGE0P9rKp+2F8dDy9laV2XnRa1xV
E6MPvKyL65M2Nhg/tDyZD3R2c4DCbHOxZqCXe2Z1lnCenRfsjcCdlhzNhzjt6uAy9Lc1ZANABrSh
G1n3cffTKeXvg5vhstYiRHxYEPw3K+F+V2VkrWURrap9wF3E0N9htMMY760uTBIx3xskto+tZXGE
1MKie1v7D2xLBAsJW3bJLRXLLsMPUaKjzXk48AfBOOzSpSLX7HvPguPYcsVi12Q4TGhsjCh7ubRO
RtlLZXO7+Zpga8TaxkFTUVgO52CA2ldTETCW57pyuJjz9cEA0hPsHZhx0YV923kHN5t/bSZUPpzt
2GTlCYgbnA7c3diQxCFbe3Exm58zTay72n+kiDbOfVgqaKt/ps76wxk+hISWhpOLWpgse0q00SNw
GONTK0Z17HhFcTwugRKD5NCZz6FyGPOtNXsmIZVHWZWYkCixAZdbE7Yez5TKkl8dNPSYeD6JA+y4
IWMZPhuycMLgHNPw7xx4GtSKWTnjnd4uqREpHcOc5bOAmD3x26lIqNTo/AFwD4JDTXLfdM8rIvap
xCwB5+mbnrDwmzStuE47yoUYaXZkoUsAlj1VZL4lFsdjHwgGaZkeWB9Wa0m3e24O3LU7tBtwyEFf
ORAos+3L41xQpGn5MPb7yQ9bKdLPGpdWd4UO1h/olaCJ0usFBjxuunSGKLK1DA2a779YZPX0Bnol
Tg2LqeFEQ6nNI4kTTINLu5fUt3eCIR3X5BUfzw9oomVsgvdQdAKu8GhC1yvex5yaM1POcySIfzOg
uvNxgN3E+Wja3czrdcn610LWDPs6rrZLV1ecBrh14HY2wWd0lwJCwCpe1Wq6QVE3f1vWIorpq+uy
Uthd2iIy2v0ypLVcunYCyZWHjcobQF3TAQ+heJNGmrMiQajW01cNe/8u9jx6vezDeuuOpMBIhrSK
KkqRzac2U5iPmoxeN4pKXNcHaLQAOLPtl6ROzAh4ZxWyqQZINtLuWq3UR+eJcA+N0edH+hIT6AIz
JiObIjakhpMmdC6kPUAitQw711hejXr+XpVkwSV8rkMK+/JUsCGYwCOybCBplbbym/xBUH59ZqUG
Z5CFlr/Y05eLp4YqG+C0vrdEWrNRuuQOeIJnuptaqAC8bDjXZM7sXa/+xU/phpX0IfHc2TQ3f+mK
Ca4Lz+UcxoHSZ+h1k1iBLUCAyD8UZytOug7CfN+OrOU4sViLDR3fT5+GUrNpY+QHrnNL1afcjlqX
J2gGl3Pe8P/MULJBQx1yJsiggdHKWc97heb7ydDdHyHpvgo3vapCJ5io4WqjbTrswWXhCKnoVDay
U6PrdVjSa2ik2glqQRFziX8oSi3jCvBKQMrwk/atwjUJtGjeb6ubpnAreqp10nezDJ2J4DD9tfK4
titj/Kr6s7wy+JO3ZOObT50RAKr6amUBCqh2f/XusOv5xfmvrmO5n65uQ5xI+JDTchVVtv/e6xnV
kBYFe+LnPDG4lh5PLU9845HHkJYmy1lyFaE72RDI8vZ8tFLv060X3GcW7qbVyhbmgxLJvp2eNd8L
1JCoOw+piqqN42iamOEJe1Nz4FIqyIAOX3k9eWb5zJ0A+oFvsh00+MLeflPitP6uumfwAGQQ+/bM
yhPsbUZMHR7f/dpxX9xGvmpKr0gre6LqhvnQj3ZMsMEJ6tHso5k7iaJMgQUTJYm0wT74S1mzJ9La
kOTmdBIlOZp5rnlgsy5louWytjK2v555yvv20up9yfreoweHPgEwZ0xYJW2DXOZtNGit/F6bke34
MfzqgXqJ3qeCBuMnnbHyzMhy9lpxtLauuqYZhP6UKluMOTZzNJ+OlRUtvHIbQst/N5w2ec1KEEvz
Em268T7grSLuhkm0ZhBd5HQjYbU89Jv1hq78OXatedIqHsqTRtNt7q/9CXDpz9yA7T7kzlEJ82sQ
7U9lcjbasg8OqH3UqMeeMqZoctqnOa12+SbtA6kx+PmeT4ah2JXP8WWCjnPLCQODieFhaWPM7izI
gQpjssUhrFnLd97K9wPtEteJlaknwkGfnGPXqDvDB5QhcC2S2PPrw+o1edQALMrw2V67ai9mzMED
2prSrlgcSZ8RfE7ab7k9mcHYD489bypW6yjugn5euyBcx/uZFSl7s8rDYWNymuBpShaWd2DWELa2
PbNHEfu9lEZ5KfEyW7ApWOZlPL+hmEAb2LDBe7kOnsnFaOl4UF84EqqxQlnZ4dW2ygD2N8fa0gnq
Q5gV8H5dR9Uh0BZ6lLo9CsrsSKAlwGWPGEl/6tHuG0zmW31S1XLUMnCITq65ZziqgVYknNt7cMtV
2n4f1uSPbPt0dzZTxdTTPoigH0ij5kVwJbqey9pudX5meOA4cYAVx+uFo1U/c6nTjD2d1GoYRxaM
33S36cgv7vnJNH3rLZQc4O5UN21WUGTlTpHIPiZCDYeSUy2e8Pl+y4iJ+ZX10/VTTKFN712tzKCI
R607drL+tGfjm10mOAy9pI2TqQF44SCizpSKUYCMEp14lNBDDPX/Lg6ppbTpzTUXnfOHaENfzsNN
G+iXSLy8C2XFbcBccHZyBpUb4dFGgjWq907oYgTTBcPvnZgeISeCIhC6WXTUXn4bCDxluYg4SG+h
7RNoySRwiFwQszEdDcoffgivlgQ1i5QqMDzWrrD4EaUiZOS0DrNlfYfY4h1bOVwmg+4Xo3sjmdK+
bKvi55nTCMfz5tALkVKhh81EenE2Ouqx6CnPPAoXXKdFoWBUInJGU8f1YfdGExSFA7jQoQM0h1UH
H4/GldWZoMyCd1o9AatkfQTfdfIhoeL4T7dne7AIhfdQaAygDaXnsq1R2E0pG7tmtdlSVmk/J4tv
34rW0emmyn6SPbaiHuhCpNvHpJuMIxMz+GaUljMNOw3SLXC+NI9nbSLiuwGz1lN9QhDgkDnotri3
NS9mVYw2YPRegPTxBckb7ttOmc1dADRJ4ozHfuZTOwVkDsOT4rHXu/6SVfLXtsCJGfs78Hc0PvCL
OKOcNFBGqp4QuOf7wp/CeoGm0XfQufWpnU/OtrxMHecwc9OduPJNzmFZa0aKzYk0uPOKeqvidOvv
LQ3BnSTAxTGSJhSe411rCoAas4ooGB0pQjWtF53TLAPtXVdO/v3M7TZQi49VFJDmtjs7C3M6Ulb6
DKQsf1kTNDDC/VVoy+11QknBSA0Eblqb5w0vCkGmgoS/hgu4WVBxAZc9sCGZKVzTY4GpJK7qvY/J
KuyzXiyPa53aGI1JQpfw9IicNS0PLh3IG01GRtrtBWo1aGDLjVzR6tchubgL4GI5lE9/P3Czaeks
wmG8fC0ll7yJw+NMyG2OB6p9AhsPcNHpOY6RJIR+Md2blVk8lZlMeL4UetDqWtx0Xn8d3ZkTPbq4
rfNauQ5/2aGhPYbYednaERocBuxsNGNf00HwSuly9PCGJ742moNJ79Dc1L9Ej+yqk0XLfdO+A6QA
5GphgIGyoGFWBG8zZy9/Pwzb42bQ4V0T0gk0GqOP4Ml/ALg8kWKjz69YtWBNixRjpAv4GK/YvHov
jfCrk2sabYSnfT8bmO6FUlFGN+ciboqK+ruMI6mNGYqnni8jrCMuqjHDdTFyQPNNjFMc0k3mDFr0
SKh+wIVM7sCUe3dduJauws3pf625X8f0iFMcTos5+KU2HHlK9GV6WiiHiBf11uXwiYeG49NgjkvY
6dPIHEzReq2ocU1Te6IZYmUEppESF2kNKnA8+RxRgqn07bCy6/40OA5MEW7lthw+KmtMg2Jx85Ab
oMLQDTrWFH7xkeAT2ap5ONAKzgJ1Yc/UaMi6XQfpSCsafjwMB7E+h2OTDCfL2bPYDlE/p6o+9FRO
T5nGec6s/hAGhRjg6xxCsdawibDaEGfTSKTEJ3JMZrk1SUalVnFuLIV/o0rJLNX5Jfmd9WK4UJmx
8xEWPJ2NbGLHgPfA8f6YlXZ1cRVNcnJeaBoovrreRyEc7qWVyMNSjmbU6+RcgSx/+E1tXhMCcuc2
IWegbdZLBvtME5uPfZgCiQlUsg/si3Tu5EcEhG+m4RXfLMmIL4vVueEXXU9oZltYeoRcJMukfC5v
dZs4dwRpvqjnOtAy1yFlw7Y0LcrlzDnlhUVAah32GtMO4eupjbpZNBZiCsG00ix8ch6fZo43xVrH
P+72NNCyGDGBvMqeo0Jfxha+/AD2imPBOaimj1S3qJ10V48nh/5RMkJxAMUTucDyBtis53GPuanU
tANPdbw/wiR7wJGJ2ps/vaXzb823b6kjftfT0If5SjZfUz08XvEz9yv4PmTWgs3tymAaYJ9bJhvh
3HOe1nntghbEWeg3IME1Xf70TZUEReWdDIk4WU4FCkneAHncg3qS78AlDnjxc+/BoYQSAg+5tM6d
uL/zbaDUd4QLaJGIdM1Zg3FFU05sti2L/6c2ewAfxryyxSj7O1rjfm2FRTjT+MOU1T6svYfhNMvO
SOevs98haraceibNdU4Md1Df1I+8ZNNNtUn7kAiKfOCDc+luehoaE2WGUKg9prk8yLV9UGwZ2TXt
F+NNd7Im7buuG48j2AmkXwPF2AXWAfSXdnQtJuM9pHuBHazQg5Amy4NdXPcgVAX5oZbrdzFo/qUT
3WfZdATLdcqJ2RFERId+uRLYt+OqcDW3F90dGBGT6ovZ89CArT6NM6l5w3LCxmHflbIkv0Lr/ZFo
GzAbUc78OIwTSQa4y/pdb2ICNM2apUmWSJYARhJkzspy3ukob3IUBZB1kb5bMCwPk2sZ36qE6W+M
0Zn6B0/IfUehIzllb5rmFa+rpe7pw1Hh2CNkD4Pp3bktLKJcQ8aGpcx0lCvKZVVnRqjRy12/PTSu
K89lXvjHbpF1OI0r+0tllpGnmiduz1m0tlZ7njKhP8zNynBhAl6t/PmaDOOHvyGdFx71hp7FE2sQ
Iq4ngBpJTnKeZ8zeLUlhqY4Z5e/ZOt1WOjjEeO5a/Z3g0qLk4zLR+9Wx/+dGmRs4SOSkbuRLKWpo
PDMy9da84mQlhWC3p4Kt77VFks2UHM9Vy4WQehoLx1pFihqpKx2+0JDhBC26f6Gxbbl2jVyvXcGh
2fU4huOfjW1jeeMB+V1quXXsnelHAqr0uLQhs4ZkRdzpzATuev37obK9DoxY2XxguJypW/zK2dJe
MvVmZhb7coLm+zvhVZJ1PSpkEuZqPsgif8sx3CDt0GvJLuvVxvoT13r6a2b4jlJjDUHMEFBtWtGx
CAQGgra4m+iXM8s68ozONjPmIRGV8/ZJcFgcO8EtYYFVEFQYiTE+aMdU855kBxmgrSHRLT5Gjobl
zR1c5TFWg/8KeYGj4iyxT86dfSXMhHy5Ae6ZK3k36okRW1v7RHWEe2TT8F2xuw2a2vjyBygLxcLb
impQcMAA86qGglAWfsHfz4TzVyM9R54sRTC/rmlTYz4CnT6BrYs0iPz4EMry6gqzC7KJjZrjrM11
Ias4utN1yqgvswh9Rb1kpT6vqFPWZH4tapFHrRHQYgbayyakb4cVM0cW9fD389Ehq/EWSM41h9l4
00cwD810FUi+yGQ1aAvhYsHtHvDAtExD3rnsLQ3UDh/6siIfXajTfvK9sMgaOZdeKr9aaHxPKx64
Alm5gJ3mo6Bd7AnsAEPhGnJnd7FmHBytfmnded2vUnAkKJWhwz+c4Pe6BlVbZ4jXiiHckIzxchg/
sbofOthITOtEFK3qqaqmMbYSCAjWqLlUt1gVf/v/fBgJMQQ565F43L5bc69HU8PNaxt9TBYtrLVq
cNyY4OBXOXQx/0M4OG/gYkbi4beicNM7TxbPSiZ6UBArPmjJJ4ne7yJv6sfCQWq1tVSd/QYZ3na2
e7Pj6S9Naq0H2guilZ8f2oi/xFy6tPG1W36hGhInAQ4z3Uza32rJIpdiU6P13FOf9juBEskAh++z
pxiWLI9iZ1FoB1MYKHN8CZGIt7L0h5MxXbv9CsRMAjcUTWJHmzoXgEMH1yxonzPsKihm16N6HPWr
b8Wzay9U0zlrTJ0Tvt9gWqpXXv71imFvYi1jOQdubQsR71NfAjxOt+a+WW1SVlrFUmC4LFoCsijF
ZQbSrbxtfIPoaFl3KQu+z6pEmPNbyMS2fOiNMlqsxL3mCZQ3CiqRNbThZNsVVGI0TNaO2KGzJmO7
mwIMKvc+WummDzKb3BuADh4BSc5SmGrgkXYJ/NJ7A9PDVvIi2tn0IlpCQrt3D5x1h+RXQGvh9sy5
ipVI4z8u3FfIH6R852n7DDxiOXiZvUZcWfrNn/MrmbfmKRELwXu/Z6+VuqQKvbW+Yzh8rrDlMmR5
ZPNsxBJTooluusbLTM8Gv7TYFYghZhv/ng3ZirEFV+wQeYmZoyPOQHZMcHdorSyrs/5FZQt6MAB4
fOJBTZ320XKWb6Vhtpc8Hd6Gfk5Z/RdPbFx5dJbG2W18PTbMwG5AClsNy7puxbfEbx+slNNoUyOI
NBs9LFpnQIZgueIiel0wnpPAS7libA8PYNtisOC7dlogZWrkZVwG+Tt3hyGa1imJO41J4+/f25Lh
8ve/UgTL2HQtFON2vRQep5+RtX9WeM9bZy375m7GY8AmfDQIs2voYSycIxBQODhU2IIjvOmNghuo
RnRhvPPBJjz7RAO8eerpROSys2mf3fchTu6krw6lgxE7EDvYEvXuPnCZEMF0IVrlmg0Gb0iYHy3U
TttgUeyOJLtQzFwtu8zPPji9g1cVn6DqMhAmBDCwvEMbyYjEu/njMNE6XoObTSHlUqNhvJUtz6Zx
3hfzbD1WeA4UA6zQZ7TWiDpD/STNy/3HLzbC1hzswEDXF2eEKyaLqgp0AxGl8dmjrBsNwSblV5EI
qCEvsXzhTFKZOBna31t6cwG1DZ9Sx7alifby9/Ulr3ks5XZ0VE5G39o9YPuf2S1NNJnAx2oY3FP/
/tfmdLyFsNUAVEVoLRcqGjfnrDRCkBbqUzsYD/7APQ9gX3cRDCRhw6VD1XTTnjntHLrU3t3UrQyp
rAC7aabvEO26C6wPiql182Q1WnuZlRH1aeHEBCIWG/9DIftf6+rzKftJg8UgEeI4AaT4QI3WGnmn
6r+E476BE6V6xBtmbg0LQ5er1Kmnuxub1WtBDOCoWTSbLHr/oWkcbQssrpdlAi1/SHzoNkOOw6BS
+b2DZfg4aE+E83AQ7a/TaOf1BayDg8uXUt3yV0HP7qGrOdkMj13jlmfBD8OxAenU7rifNdXTxI9L
jwY2ShKIz6mreW9YWRI3jYZlh9gAqz3tVLdlGyGF4DCo++5ilwt2E9d5ZxTkV/uHdMwSFs++BRGI
B9Hfl5+Tyd4pNemRlY/0aK9ERBXRj2z/J/39UPdpdbEbKJUlrwq65XCRfbb/7SFmBcg3P/IklHpB
tZ/thVZeQiGCLNNedMtkvYIdU0fsuOgTB2NspN9NiPQdsIaZq/i8qjdKapYbUiX1K8tmcKaEI5w1
gxdTJ3LOSa8alafdlowwsg+t5pj6Y3vPmXbldtFvx6lB76Gt85JMHyzg8ttCo/HFTqnvbd36nnvc
MZvlfB21oUQmAmOiydjxzOweBYEmegxKB+oQUHpKVkH7Nn93Rp+qiQiuIYoffePQk7ZJ/2YUGUWw
2vqLAoTsOoNY63PoVjoIglBfjSC3shTrMzaYTQchsUs59yrDu1365b3nSvZn1UiRseQtyvd33DRo
G5ian23N9e/wBsB3hbILYaQMSsBqByhv9XHz8x0s6Kz0HRTLXdMObBe0/J4tOTXO6WBjlCqeN8jy
G9pCuoeOnrE3FeEoq68cHKW9Q6wqjfwqszcSu4x0Y/TY5ePWa+uOt+lcvuSw4Gb6iD0iiw6BRsQU
CXBJwrmEAEGyKrnLun6FiYubZKCKzZ3G5WQ7y8+aPX7rZfpR72Ua8M8qShGlk9c+ak7za66evWQv
Py+N6wLB99x6VX/zhfnA//JFqcZFT+rjMNESqcqweBQoZpJzI+rBoeYGvM7smKV8Uc7u0tsSwomd
E5rcvUavoxoOXEDp+s+5vYP5RHnpTSOLMZvGSyvplsvgIwsvbUMYNoHzrUtQL+gX7I/QMMqw9gQG
Ju2RVvAx5PVUoZ9kP0YNtEHFF2S5alK6PP3kUcilq/VNaKBcsTkskSlaGpiaLq6LdgkzHWZqZ7sP
jvpM6c1AKwfW4Jv4wg3vTQlEJpwMSNElLSxj+TsnzrNMy+f/4uvMlhxVsiz6RZgBzvgqCc1SzOML
FpmRwTzj4PD1vdBt6ywrq+oXWUgxSIEE7uecvdduSu+jT8xfpqYfyiXisSOwJAuTcMWMJV1ZHE+H
PjvTQxxUDKtXw9JKNp1rOtXEKjeYyg9ofEApTNlva4JORtotGtYSsQDFCEup8Z1FKBRm85tlc+7q
NTwYSWIfGPZ5xmaDwn/W6pPoiBJoDF3bDilZu1p8FyrrTwWlFvEG8yjp9V8IhDbM020aFF7CJCJ9
j4hvT43XZiRMpGVhWpcVA3aXnTIqu5KYAkJ6aB+ZdPKNZxBXJxzmGzHYL7YY92FDKpeLAi5s9Ics
1A4inJINiyXWXwEdUbS/i1A7FjNSSiKszFIlG39yo53qNHvrUWuyrXsc9HOkHx1L/Opd/c0rmi84
nM81QtbasHaO272GIR8pnpgGh/PHCSnE0hG5Qxdh5JNNoNMcmNv+opNDD38UlbqGGqPWiYIYfzPT
K4IOXde6b5o/HrtnnOrDveNjqa+AkfkDG/hwAs2v+c0zmEhnq7GM75BKF4FbcL5Uns72RWKKA3Z9
xmipryeUF7GbPsWMaoLs4gOvXtd9toD4LOK0rGSbqOYpynYGU7mgSAxtPQq06naXdesRhCIm1HLb
JNkzMZoPJmclRvuSAXwi0m0ZRuI8e/Gz4YYD6WmTS1+jZEnqox+Z2WZQq8cp41dUovnrdvpVlYIG
MYyZPsLdyaqQGMupnr8yvD0iVcw2KEh+ILwEbqgeJhqenTMfTGzUyGx05vag8/UFIcdoacWQFQ1U
C1bDkKQpFjoiMc3tjiRJXay5DrdQS9kRAEo7Gp2xpRFCusZin/Q7tcEUk64MPZErQWogYwlrJ/AZ
Jnb1o1s1uvCxbFaFIdYD3NnAmRXSIJqwCDRo5rry3V5yIqQftqiToENZ+vSFGhUIECwBqb0r7NYW
hv+cJaCu7fc+tOEl8Pa5GRefhmsUGswAzCkt+xHGWw52ry98FDBCY2TPBo0Zw2Nq5KwnhQY7kA/4
YGOPC1W2dzx5ano3GLCzEEnFTZkYMMFHMvQygYEQali6dsJRHIAcMJkrMdEXoFNnyqQN0U88l9Mr
GiMQBiaL0hiuzrBOjKI5AVW6di0ClBKSMOewu+tF84ZwoDpU6Wm27ft8zgSKJN7+qVyT/PGt4B5p
zaJ4dprfVuhsGXxwxYnM09jk3bZWoKtcH+eDOLvsELdWouUBCfR71H44kVNmMhibd4X/Fcf1PUaJ
C0UGCajLGz0UDsNwxCQMJNc+sJ5tKsDOJ9Ed6sFpw4XIXvLWfUASKMnM9yntgo7KO0sPVuEB4WEG
RMjRpw4q0x8ZahfTa5sq2qHxPRC1vRmCpaq5hAC3n2DBcLT00UVdtwNNuh8HOpXKt7+m2TlardxP
+Ta0i5dxUKRF0uXZXhXIuqXR0EIq58ME2i01E4MxQQrwvAQBTJ/cO2WfQ9ejlarrI9AoJGyFR+64
CZwri4ddZsa/KloOW2PXmxDJdIQgawJrN43TPWat/w7PECZ0VG8jlanAt+9oZAFAcP21YI4cVE0M
2yiP3uMyzD8wDqJoskmR4T3cwkyrz6SGtQwR5pchH/2TgdALxL6NtCJ8NFPvhEUrRO0+7SLaPYcx
dMvz4NkVy1u+aefZOwsrExuZx7Q3MeCu3K6kKbTgGB0dd1Ln4DhstTCGVkn8CPYipMJyD1mx31YO
/YZS11t2tHm79mLYAXkaORwWZW0jx6nXMW2flbDx6jiCiUuKKWOu2+KJ8wz92XE0jI92dBfCu/Mg
NWGto6nmNWRIqPIy+9A9wR8aAlsR15Ph/g2cGiHBGDtwpuiSj74H6ranrK+4R6BitUGueOoGb1jz
4UNFp5W7OaZ9ie4bzg0YpjCsUIuBBwQshoKnLOhGk33GW0gV0xzyvlvyUM2vmOOKEB/REbI/4OYq
34/Gtz6M1j5afGt14q/5N7lOuOmPFjcw1yLqPQOIXFxOXF6Soy6VDGYUaauoYbzg01iFiicvGlwa
gkZ1WvT0YFeKJuOd7UleUo1Zb+yT8dpMlYRiWpC64f/GAzYfjKzZEaAn6CMTQtuXFY2Y3thTh22G
0KE1Ojjnrh7dwNCKUzaQ5hIahAKjbHTy+6L2/UuYncaYQ4XvoFjb0rZXZjFc0PDv08perAOuSVhG
WO6U1ZCrp/T5yYm004Qr6MMwxnyniGLZGqj6TqFw2N0vWJeWtSv1aizgCzQGxVz8MVQd/InUJjR1
5GIPh7I+DCcjnTnSg5Od9DKqj/GMeYO8CP9dMBRGoTWySdI1a1unInx2YjuYlng53welg2eBMCAs
Q05afSDp+53P2Ih9TevvpeAi7sUPbVmrD+WZIylkJUm+Mh6QY2MmztLfPoXbB4Og/ND4mQn03nj0
8tiDuWv3bMHwfkeku97hbxlP2dz9QtT4GFaGeFdT8TgrniESPfbm5SkY88NHGgAcx2O5axAiXHB/
T1SR5I2bdJIvEagOTnKuEGljjOx5lPue4BqLneKjXQ4FRaQZIgycPaP8MK1Nrht/0DmJu9g6hK5t
8gYToFyPpzQJa2zhENhKone2qdY/zMgANyQC9c9h3R5Ss9ghg2ZTnSP/iNL+zc3tasF/OyuyKooP
fwYdYU5gQ0ZDEdplOMzBENjd/jvwq/ZB15S+IbN1uhsdemKgV5QVHtymI3md+dbl9hUioMfCSJgm
hHHQeR2qodgdrlJ7TBCCf4K3TTb52BxLS+Z7wumyIEKKvnItXBnxBChV87IvYHADTEG0QOXIZIWe
JgVza9E91r4rBchFOcfbx2rg+nu2YeqtoprdYTWy09S4ZMecWTPPMg9A+EtnCVV2F2uP1FFhWOWn
qHk75Zyf6WbQ4SQdCYca+4UB9pONMRGt/oLX+mrQhG9IQsG3pUeAzZRELj7m3Y6JP7kZYMD13zVE
pFOy5KQYSHUH+sQwgvZZ2sWB5rlO4GVsOzNL/iDRGg5CYwrlY8QKso6LdVW1OSrSO3bR0UqLi+TM
GrD3x+7JmBOQ9WkSpAY+G7MnaakozWkXcnlVkQa/iePgzcN0Qd5f4quqzAteFUZ3+Tgcpf+q8Qe0
XEQ7LQRmGstrYsoSYcYwnVz7sy1VdVf36YnVYGukz70jO7BS3cnzTSRwVtFs5wG+FLMq9O5jXF81
YqwRpFtp3QI9Q/plpddycLyA9kRzLxYhsmQn2+k8i5lk3aHTp+QY4sAPyKuVn7QYaaaNZKuQ8Xzy
xk6cpg7Hum/WF6Mh/9GcnOwhks5zaWoejDHvBxVBfNWxJq/buPcgTHt8HnU+XNpV2vTs3NDRTniV
z+mUXEcdH2IlFzKThfPB7fT5RD3LxtvM2z0jMwr5rvgJ8+qr99l+I1KMV83EUVyU32sIKdomgnK4
EsuAFLfKBSJF91g59TuUBcVK3gynIin3GIiRyPol+b/LwYmzrHyShrFQ/P1PNNFq7cBtvmTIykgl
fqBqZmvfjs5HTBTM2u5rQWEtXnpoUbqD0nO6vfeqaZk/GAHisPaTjLTFaFSyhxTxgC1FAx2cqDtn
CHpWW9eEDk57ikSpBCPcnFtrokQfjfIAUMCm8cAU12qzVU4jcZ9jrlg6saUXmW+aSJlRj2EVjGx+
iTBCGgSPxBTSfjG6CCXlstGvYVrnnrQucZhnyCftI5+/8Tk1Xxpjye1TnNZC0FxhAK3YwOiRs6nB
6uK/harbkEaxaVy2Olr9C6zH0e5da6dKHUvgmB8TkrC7PPl1u9RmBr+eG/PSuCwOyMevqUMqtpmw
DbbH/ko6dfjpA7uC9Q2KNeyMKCh5f/xep3ataRtYfbNrGRUdMqSG6P6YT/eRgAPJPJxVOgtBRFPh
QOHZ9t7Cj4rrDTOrFyenRcPuyNyYHgVFunwGeO+W9of2o1XaVmTxi5iqlK5QhrlVp2BBGMvC27KO
S0t/g//KClGiyqkcJKPwdQHwAZlxLPVmQ1bWHPnK7ob03rk/Tn30aDnqV2y5aDRYXlXLdr0nfyvo
oLOTToCsc+atSif30TZ505kuDcy8/aASkbNHFJkwAoX+GPcZKnfTxFhsP5lYP5XLzLbVi1NoVz4b
eoZDWVR+aH79YCg2TeNyjP3cJ+Gg7PrHFIBwHC4QGo1rsZnEHnigelPY4XMyeySQLnY+7GfYKfo7
YTAkslC3Mgw/tAZuymbRL3jhL1DzBaNV0/twxXxsO108+5XvnYaBTZ1soK0uC7bSkHo1rfUe+VQ4
o0VuUz6MLKVdNXAOJd3KI1+BER7du0YvmrvSt0QAor/dZ4kuYdgQqunMxmvck81Ghlqgq5GedFsy
szeajZ2uOztEJtxzKePyT5MxN57SZK4e6eP8HgBf7VmSiEseRPPh41GhJVLDOmNJSIhcZgJUqO00
VlQ2Ic7BOD+BtluPQ0NKq+tk5zlllJ5M34SwIMTUcEEn7bCFVf6gtewbmEj+cr3nOG+0t3mwn8jG
YUtaFNeoSqJdh9/yA300UAJcVv2AxXEorWcSDGBwLT85cTHShyCUNCRuGyvUCLTiashOI1aF93Z8
tQdZvaL03KZq/mhbDi5oywC1xpe1rIRDA3YwFR3nN30CPsHHELEtAwixFq7w9taQGCcu3RoikjXw
fP19MksqT2IMggqnNluc0HhX/yzzbftUxFCVO5IyonSMaUaQ1Yat5MNKunvUQuVTNpTq0jtkA4bN
wAuKuBxJ5mQXTQBhnWV4d/v5xIhNRqyVs28791JO1ZMeDdZa2i5b/EI7K/tiaOxpdDww+3pmy+JZ
mvkhR/TmDkp4rGRyJJG3RNX7GEXzU0nK/AcZZ8g8I4MPh6lVHyXvJu8aGlTUTNuyBnriKWkeXLKz
N+hOkZUPLOs6ZK1ExN+6dNR9kjr1A2vUOyzS8F2jxUiEpIvwI4u09zqythPd3HXWhO3OnKy7gmoM
jVItt1ZFtJZp6rCkJew4vXXpYc0LzQ4o70WPaN0SsQyHIqQyhGkFADEQ/GcfRanTrxrcFwtFzxmQ
DsSnPE4+srb6inzSwEoF0Tpv5JMRy/vbGTXo4MLpPM2c7FX+nmk//zwckedjWfRWa4nlL2OH3RNj
sBOt/+EmkUPL3u+uI22p1QAF+sOx4mxtzHl/ybohfDSa5B4dRZq1sOhKqtzJkhO1O6+P00fSIFHx
Ww6PlSm2/QEn+5tAt579qf6QRAYQKJHKh1ZDlUwX20dN8l7p8HtdDa6fifHvKUnnpzrUr9WOyrJ6
9GA7QUFks9sJ+dQzbCY1kO0+Zd4Wljqi+3GOVkXG5h8hlf/ev2W1075EQ7PjgCOccCBT08CQWwZk
LMKJB/UWVet1mB/RWkcPY8w8s4nm9Grm+scQVUwcWgYwQIqbo9/EVBySazNW76FFH0xb6rXJZOAx
BccXBGTfTJGcTc7kIJH2GDzYTEluN2PHyOo/PXb77t9v3H7u72N/7/7Xx27fiP/viW53/9Njf//U
f32226/9/z/3n/7yf33s9qf+PtvfP///P/b3Fdx+4/bD//YYTiFah73yCXjIyatRxcRlOdWOjkFD
A0DSsG5JEN/MUTme6TUNrAp4+YnRGs55bUWYSJYvixQvMq6/cTxjnsJqExd7tfzKv/zMv3x5+1ZU
Y950QxPY0/J7teH6XLR3ioH2SRdYjqdCR5UnfXa/oNdhL8Qv0jBpwCzdD0Zw+coh/pPGAkj322OY
6svz7a4319Ghh7fR0XxEz6hH09mTVPZq1MOAlqg6K6f+KUfkGOQXh9vRH397tjNtOD/UeiI7msRH
Clbh0NqPzD/J2FbkrMx0Zgxaq7GWjwBIrOs0hm/k6mApc2ZAwkyfB5cTVDsQdjHjfqJciyabZTN9
7wbnd4ewlf5JS8DElJl76SePfj/XazWR+gSw9isUv5pax0A9Ez9i2vGSsXXqARtsYFtnLM5OoKRq
8WRIRNlVYHXIP8rlyXm/HLxCi7CAooudiLMB+bPBpJhvUFJ2m7wjIS40ZrRCrOvMBPWASvrDTuj5
CB8fld1hiwQdIhqtl6t1NZZzAMqFqOYGtlytwJeH4cu+LpDbhAB76CE1u3HuL1ZCN9ZQyXdXWZ8h
Xfyi+S0V9gf6SdaxIXsqmwnZoma6+BYHzoAFhp6UksKVEGZT/Z3LoX72GmJX+1hj3zcTejdQW4Ba
22RtzYab6GUBBt+JvG+kV0FqKX/PMnomi83euMwpMgrEhlEprch5L1DXy1qgveEw6rxHjsS6yXSS
BvsQQpspm82cQFNOJSlGSe/cu8I6oUlrgzLrUwR16AoHwNbHjg6eYvTNJBVEz6A1TxXUonXo06G1
E+fCDnBAteruhhHjgu7Guxjq7CqP3Oc5hykrBdoghqV0dikElx4ECp+m/cFlfM1BtO1jAgVIonkE
ZAKmQSKhivP4qlzDXjVe8pk3hFqPSNQ3t09t3/fqnOgohipS0mn4DdrWLuUXHy6k2Q6/ZDDg1/tm
5OClEI08CrOygm4+27TliGpCy4ysM0xbQWroAhziFV5Mdu1UOxxgO0G1IDqj3WCT2pqIOsi43Gio
9nG+YhO23CSmWbnk4RlDIJg9bzyabVQK+An56Se6J6htmPTwTaIlC5nt5jT68kPyTmhs0S9wQbnH
k/6pyGfSjc49gi8sz6QK+WuyPXHiekvOfHnS/cjfEOGCFDnmhL39/3FrUWzc7uf9oukdaehBaOmI
Ig286BPzGcfccrugNclxgCbxpJEpb1run6ZBSq5jp++UN64hxHDGzbyVVBP2RjX03PoGCzeLqnWc
WpAQg7/PauMbt6CzIZMvOfCBOHQ1PZ+QWrkVdOaE1WvBLNWdqvxD6JAynHcIA/1c77j0lf2ZUmYn
ODMcBj0b0jXEuSXyduHXKxqqOnGnkBbWNnLnMy9NbKu4/PGcsT9jHWlWNkSB7UgrBSkV2crW/BpV
TRK0enWydSJ26CYKQo2ADXnwidia11wll+md+0a776nCfE5rkfdDW+b4YtBhKw86E9aMlXtmTMgq
yxS9h2BOHxDotADp0CY4hdDhfSKurfaWrp3phph117JWL3pJpR6bOHQ2eANO9DYDyyskyrhUnUXh
jJAe0s1Q+0/jjJ4wnBm8ODoE3+USf7vsTyRobDQ7yaigWnA7ElzZyeCCE1HIbNLItNHNZ+nZcpL7
ypo9yhrcppKE8o1A6Bh5mkDm3Bw9wZ+uWpguIfzkc1qEj33NBJw947Q26ulkAEjb0+d6H/PmmrPb
Jnzolz2lyApsegmE7dJLzpilx1b6Ok2Y65I42ZkOJ/bsTeQXEQxSQqlZYUww8Lb3b1NtAACsyIVS
i6joE5EySIOWqyyIlrcapunS38oOluxPt2XxdpOVYlEzhf8smq4zD6ADWBr//sTtK7D2vysj+bIq
zmST6eM5nDDiai6IoNvdnoL7fPsq90ayXVXtgAYeXnyrL5g1WyHAY/NuDO0PvRnV3lYwx4uSWorc
DlJo640HTGInW7x6nOz2i6ZPv9oRbNXkar/j2AuK1LoLyamJNPBABK+94S1YeY2v8xlKntCB+bwQ
rmYpM4nEYiHWI29v53ycW9t68FT8OncxkyLhd2e53Ew6RnJNR4mq+EMZZoge6DvGvpF9qv5cxk26
xuE4B4CpyfFMy+dIaG9u0X/TkXqpjTFgLhwd/S50Th7RsXL4WYZYOzus3jwbJZzruNt5nH4VCwWk
bQWBmM2GtTZaoaphc5HRsp1KRWOiYBlLxL2dumutME2griw4tTVQmqbwKaqk3Ro2vUYDnbZPZyqM
+iSQXrHyNYadGN+Rk2PU7WixbQd07FlSPjOjxtCu1V1g9SHBSZUC/hSSB0KE8XlabgokmavBLtJg
NmWKnreIiAT4HMkZ3TCK1ijxhLtaWq0OxfHaMKLhDI1+7ZBdv0rCnGFm32Rnx52zc6HV6cEBe9qo
/jLAoWP8RERqyPzvzE4eSUhCArFQl6ls/zSLe/T2V+RIT6T2n293LMRg64Ed1Z5p6TXtWH7c1odX
4D/VGVAHx3LpYC3G37g7J5Noz4tL/jwoWxxtB5rLcpzNKZ1o65NYVCb12s2xr+lOCEQhqw8N3VOw
28REGRpkv98z9vETyUVkESFpYW5lgKqncVUv59VoWM9GB6HE8pNT7qLdpGiYCoZsLTqxc7o8dWFy
BRhG87mZ1WYihhVlDzsMfV7e/TQlSZWZ98qf1GM6R1Zgigq2Hi9+aeD2VXK+3bndyC7rN5NG/lOE
DW5ftMnDkHewMJTvroEho2dbrs4D05BGB0VnEk24fBxjruyY3ve8SnDwy3HFPrZcraKJXBdiL5fF
axq1Agp4VZ6tzO3QuZGL6rf1c+LNhLEWfnMgLXLv+LzlrePPGxpRQW5O8bFJhTxXy41ZNifs3vq+
Yb6EN6plAWLzgn3mu23XeYH4jv4Xso8JFpmfWl+x9Pe6XdS0t/p6g051pNpHgRk9DfOS6VyhVFCz
f1Bo8s9KwYYxkCIwklebbB6zI2EV2TgxlZuo3ijQ8LuiQLPsz5hEQ8It/jimtUOHQD1rc/Vj6zze
M40/d0N/MRX7FMgum3qBMOUF5CuUegCR4VlVd5aj1bs46b9jtiOiYrbnedH6n/2/P0W4DHNYJnoI
YdVUNMxs/pF0qSobfVfP2mvBE57/3viwHM4me89dyZVHJANEiBRlYxWSQ2r1sgq0MHcOhWvhpq8v
daIdp0zSKcbji4kA4EyqvXSKNFUY6kfV2YShzONjWyTo4Wpwwb11P+mcllqab5pul/UyPSKWZXLn
3BUYofeszPpZLpuqoXhNkaiucwgnFA0s+LdPd+J6bFMwRu8R1J4B0DCJz79rHU8xhA/PDi2GfdaX
Pdr5jmwbb+/L7uCTsBqhrF0jdGBDbocH5hQGSEP/+/ZHneWqcvvqtrL/fex21zQpJTJy4W+Pq+Uc
u3319xf+7ffr5eNZbc043ZS+kb+Xo1PtGqjMW01PjPem1N8EnNEHb8ibh7l2Xm8PWz0E6doCDXG7
O3n5A27ECoFVVt8XffZ9exivPWAO9nI78B3t3vM5eiCyx2vkdOMVXTtGYRIJd3YhxuvtG3+/23sn
FXXW5fajMC6oedjk2STrxZ9/f8rp0uxYW+41mSrzOuH9XPdaSwN+uWuoHvuV5wybMg2NK9EP5dXw
/rkDfsS83h6+3WhYqFJUk2D5px0ztZQF3EcbXIqrKaf/vZEMzvdOjMYGm+fcDv319gO3Gzoz4toB
k9w0KRiRsseaE1selIPBda54HF5ab3hPo5H5ydeAAeyYZCT91GjO7Mx88XUcIHprLbDlkFNXvv6t
4W/NB/R8bGl7EJsOpduK8Eh5JKUr2iagD83e7U6Y9JnRFgDq+uXPY75pj9JAF/vPV0IihJzJHbk9
ucs8CPrPtiQcx0YiqbU1YeCdro63m5FFbMnL8Jn9ECq8KBGok3UidZfRiMvuakZ8FpXJGREliDkR
EwRb3m4zE31tH7vNsU76IAPot2+Xe7eHvJJxl0SprfUOZGvxKRY/hOkSywg7jELWbx/80XxhA32O
DQS4RVPgRFu+ut20osuOagT5OR9qSUu4rNt5IxcRqkeGFmYrepSoTVg+IlO5R2BMM4Dc4XXo7D9U
jTEG4/KPMiha5zEe2J9a8pjRBieTzSR6j4doT3k4yHlzClQUuzwyq6OShUuoEdiJ212XfTVC2ALk
Dy4emsJL8ylUib6PerWzpx6bLcLgThKpF9PfQ2wHRKFhr8GiAlYqdrjP1pzkStBFi065a0mRFtlg
b/5rE2dunPeCiXmgFn2wKZtyRjlCEyyq7IuttUyRwK0EadIsJ5XOJ0SShm78UAEicnJj6oNhIgvK
Wxx4oizrY+K5v0xTqKAoG6bqyz//zxFwXuoe8Gkk5pxYDPEy1FCObjcu8Vc7CD84HPGfFSlCUXyV
L7c34HYzZaies0J/De34YMMBRobcUt8SmrwZ9sSeXxyVp3skrVnFXfmQswlEJCreIjW8gkLttrej
yYa/Ot4ONjRPtbKr3EMubYRBotm7yRfvoYcJVGVYQvgI22JXdSGXdomjfzkmfztjjSTELsqMt9Dx
Ceehq2j5aLJbIBRHj32HEnRnVBR+G1nxfHtqJtDWIdN2/7yOpfGnt3k3rw1/kPsCGda/9cq6noY2
3XPAUUZF/t53T6T2IqYn4rK1xdbRtPNcJXKbwu8sLOOQLd4ctqPAteLkjUl8dbw91C9fgQquNfEs
cmwoYWZ/QExBO5ilZbyduSrcrgUSdwv+u+Uf9VPAHwxwxIFTFqiGHq19aKNUdgxGEg/S5BiRWxcq
o7xO+OqvwuhxTs+FG5htgvSusS8AURKkUvhFte9e0H8nYw+LVGoi/U/rvYCY/EPticenP7utE72n
ev8Sxr77hRn/Tzb0GS0SNuIYOVk5zAlE1wwnMO2poTQ0QZOarmUVLIUVCaPeWW9S85opNvhkGXTU
u1Pgu0DLbsHwt5uhn37lTMIhJUFBHTsPnNgUQR/Q7K9oCp89G8ZIOKn4FOsccisPP0b6F6QzkH82
6x+dL50DesZdnIbJvi4juGNDP1Licnk9RuxkVl1IJcBYGO20hrFG/tA4YSQTLo2KZ9y3Duf3DKiD
/BkmiTppA1COMgZNbKz3hom7n570F6F6096dFtu8Au8xQ9EkFgQLSDU12HvaljYVTq08kbtoLMbD
FLb3NW/BVuKYWbvkUIETnJFsz/7RzEzgeIl28m2/xCsAYKkSA3blrAf7Ae2O/eWxBWpxoPLnd5cF
Y/HphjV/JMxJz8uNnYUw9tq63saxNfMaZ668cs3YjhahU+0ggcEhjniqQfLR0ai9FXwKwfRhxvaJ
gtz7yQu0MkPxm+QlKD2poB6tWb6KIeG1A9pGuprRArR1RlifxYBAky2tKhnKWjVBTxppwzL8thiJ
B0iCHIwl3UkTnbdDixkfVfY+Fugxw5jYDK9XbPu7+ivy1I6J6EOvQwZi8/SGhlDtJgv0R6l8xTX3
As46ZXos73TvFxYtkeP3L0gf3Lp0zjYJNPPVWOiBxNe3MWhSNYyWdmPyST2DkFuQWc7ZgssNPF7d
QUYh9m/TW+37QNgvDIfKwHZoMrfE1JLPzBqkG5LHwFau48xSRn3X2vqOuu5OI90LwcfSHFF8PKf4
Z7TaTU1MB8A8rojMO8c53lp6b6FYraOzt3CXHIzGphsfSms+1lHpIwtK21VXaCjgW7obSXqi68i1
NJaPuC4TRv8A1EvcxJYUR/xN0zYHq1ZoFGyWPd0BbyYvaRTnulPImgr/1W2N8aT5ziGXHfSRAeZH
4yMrd2wrDUYsLbXCBdi44hlh0Dst7YescYxd5M7NWghYfpFlQ0qksd54wyJ34aTQgDBaYTxgZ6mO
k2a9sgQgNs9poM4aBJCCHQUNAjYP8l6YhRY4SKrJ2/FP9VAeB58J8Zh5p7aLnyTdVepmJH5kWp2y
jMsD5cd0GVwJOUbD6eHKlJYYmIitTPx9Z7YPfY8eTesx64zGIUbHAFs3OpbtQuDKJ7nX/fjEZKg7
ZhlsJs265jro4g7Rx1cV+V9CWOV93UIGSjvkU4U8+Z0wSZ0g8cxFPrExkKPipXTvwhp7hdf0f1r4
MKuSfGMocCjvhyKPt0aXfA6zdNH/2uU5y+J639d0QFVEq0cvfuasdmlgmjSrl5eRnMcw/p2krB9Q
c4oAdgJwuzp6aaBCIGo0AZhE6EGqjCBHMYRM8kHYcpqT+4W3eIMbp18t1KMdoHKybwnNAtIbGivD
QfFboqY7ZChX+Ce2BgUq/3Gzp4y6Fowpd6lfesdpwD9buDkiUvDGJ8wAoSjP1Jrx3q6Mz4mkZ2r1
Itronf7SdYOx94qMSnKG80WFu4UhZXss7uXANpOsQ4q+iuYNbBunSAic8cqaQGp7LzrncZTjLzsj
IFCagNoKOhtTne6jAT52hpoNnWzZ7fLy2kjyavzMCS/xXc9hd0rtwQXwzEmLVAiBB60YlW87Rh5E
VoF0k1u+vbcoq1FUzzr+Pa/bpWl89CzMbN74y6tAUTBf8Bdb8LGhx7rqcU+gzs3wFRbNugibizZX
JqgWmQeeP74V0N4NOD2ohQxItGYBSMwZ71pOxTtWqUxYPiMIXl1XZuVaMErYZgp3h5doH7buTPvJ
mH94L3Dvtdj1DYbZK/4mF7yFB96gxgviNjW2o2yPbtHufOZnBxp/jOoNCQdG4ndO/IVlM+41gx6a
gXtplxXGxsF7jWwbGG2sjkimUAW4MwMo2GU1mydXE8MqG3MGonZGbLZyH/KkfiSy5hUNd6uW7DQS
Lhl7pRCukYnP6bBSDbppbIqvGBAufbpU/vdjQxFF8/fVj8ovJDjZRltImLTGfRzky/z6l9MulC8a
xajePq2+jrca7mKOLfTeUXBc+qSBYtj4OyDjzaXQi/2gi20pbYR6Zd5geFkwUkK/iCF+1vS71sH8
KjLYz1MEdGBG782VDYAfdQXvIHEM6OnB1/bEV18aFLPgpBl6NUiA7kNwv9nol9ehGLe04xVX+llf
S/M1wozC6i2/Y/TWtDMUs3B8gc38OxnBuLpz/6LNTny1xuZCWfpOGLW5cYTATWuYRC+xtTAJkYeq
2t9h8sf0TVcaUCgbuUIA3IkjQkk1+aL3kHdD4Ci5Zn3TxboffRP5SAkhQdbrMLfkqQS5/9ajyYty
/0Km1/g2Gs5z37zFKNLWA75frGrVx4DWiTF2vo9MqHqhhfQYdSYZ4z3iagYwWCpL51KrMSWYpj0Y
Qlzohijsuyhvp0q7mN54rArnW5/JlJSg/VCmDHs5DHcN2o+x+5nN3giMPttOICa6RWAyKkqO2tHO
QMl+I4wsDyqRR+CWr5bTvLmVumsO02g/FxHR3iJPLIzuJnqpAjtPIv84blQcI8/7oRUaye6dJRwJ
kIs+vIg1ikzjYRzTe5cP9arX5VcKSHFVp8NGOtkdZYCL5qtHI6v/D3Vnths5kmbpVynk9TCbRiNp
5KCrLnyXu+RybSEpbgit3BfjTj79fIzKqc6qHjR6LuZigEQgA1JocSdp/3LOd7TegfK81bUJKRne
BsJug2UVuvyqt/CXGTe+MR1tZqK2bMaVXY/ZFjNy6kaXXMtLkCFew+rSQW7A+E7eEa9/bEbpFjfV
A4I43BgkLHnyQWghblTtQY9U8XRoQ3agFcjnbrJeetskPBlTW0+zAxizJ4ndvY2H6g0j32PAFcg4
ZjyOifGt/dMyqTuNqdxDV9326Q810d9izry21XEs/IMev+shvZW0uCvVju+NUe5d9AnkvZIKYIM7
mnBMVxWksDY38ItjhII3iMwYdHZXfMU5dyjJ3Mgm3hk1dVl3SVnP2kP76deqJIgdXGeFfrD1NURw
p9+6TdXc/frDbC/aFsk28bxDZCX2oS7IUo2YQk14nQ9jG/n3rinv0dATEmcG1qanOWQWfEYv71wj
T94TXJDg/DJPc1DP13WbfiXtjEiKjQexogFQlBImqJu8T+SQn03p1Ce3oMvBhEvwRukAPfLYsNWa
+ao1dFuJDQ9OIfOyUv/ggkt+SPzfsQdQOmEWNiNcXo8Okc4ukLmI/cNqVCjfXNt4IU6O2gjrMqpI
jpfacizQ5Ga1ldhtSYsyN+3gj1vVZs9sHYetq6LnCGBeb7+6Mh4AoSpxK1XrAE9sCBCpm2rPu8dg
wIW/iXAVjawEkFhvlOoP7OeDp5rI3s6FyRcM6pPnWbm1BPgTqGtIzACQ7caE6PiuctdxOD7UERvS
srWDTT/K9KKb0LtS+J3NgcwM7NqH0PcT+D8+pREB3StZMd1r2WtuHIFzJIuQSbSOdc2uF9zVUu9A
xzK3EbAAogTCmqBkNyTzvl3Sz+aNAC7FmIUck7Tl918kkp7RRSfXeup8Rxz9UEpgZ/WNHeFcGPq4
30J/vu6G6UII7qJk9by1CXmkYO2962egCzP2Q+3OhAB0jHDTJH2AsJXU/j2JjVMj4cQEOAgbXzkb
rVGmsw3vXRSYlAqbNuSWAvhoiOzKCJcTT8CcJ8Rkr/PwKzfJ//I81UHxRpIpJI+xZsFVFtG7YeMt
Vw3z25iKFKJheoDuR4DE7Uw+ydCaFC46+cwwqB09t3pzMVMjPOQSUtesQNk1duWH0haeeNUAiLb9
HIWnQiIG4rgdsJV54suRrFlER8xGxUBglVa+uiL9hzYl7y+6e6sbiICeRyENnBL+2UvniHn793sS
FDLCDZ9rmhFKceu2iCjyHAfca28TMVfifx45TVasWu5yOz1CiHhGfW6zHaROqQeb3xecZGjoezf1
AKIR8LkKyyuxGGb51yDnA7SLdFe1KsCRgHREcAbFGMoaKZz91mBiXWgWxFZ9PQZNetvT+9tVviGC
T60rigM3sXlWmdw4RdaQk1xUvPXdtwSbBCP4NYkC2pnJY81d1BtjDNEk1ma4783khwdwchtmd13m
fpKKlfIm0n9pNtQVcyIoHphE5966qkF7d0QdoPSLgx24xy9t+w9dNxP8GKQUFTvM9iyjEBxsULNc
twXYszZx1y2ylp1q0OzWLdMC8v7W/lhf5X3Xr0d2XUAY+YXn8Jmp/+J3D1+xFSSsvZqnyRyvc4c8
Vq/qsJRmmsJpOjK8uI8KGGXxrLZ2x/I+7T9sHT8KMT7LsCFaIVoP9vCdyMLYBj9MmqUO53bR4fvx
bJjg8bQT2TtMtGPAdHc7U6ZB8ECnH5PQyE/PUnPwzXcscz+buDqo5p2OyLkJ8GQnU/o1Cw7VaogQ
gpvHsRzYdlBukZ2yiwTuGYWM3fEQkWMo2eVB8R0OMVz22K3XwcRDnskJWxjN98fANKYWKOSBgU94
3sbIeVQijiKkDCtYSsF7+cIteA7D7CyL6BpflIHqXYKSNZ5BSeMOmMNDnrLkch2Hc7F7zlPgAxoR
HXYpbwdb7yHPO2MDQIcpTMbcumCyLOJjJWq2ygOr30UkXWTt3rc9JAMpLl7Hqv11CaqNY6O4orOW
RvpMgwMJKzNOlsWXm6rnIbLoADMOKjNcuA39k64RJCTRezbwI+Lge2x5UpOV+mMckFabKfh9FyEo
KUX7qY7qM3arfA1RWtIeyhx73bhIByFUMaAWNJhEIy3mWV16By+70aN+ciIIELkY93nd7HngXyar
7HZwXa8py9VqdHwqIXaDanB++vCqBxxISHr8a8Yo746r3e08NodD3Ba3QY1h1bH8c5KByqzi6NUO
h73p9F+4s76rOH6Nq/oQGSNJ19mlp5+XMwYIpypADNnBW+lHEwlkqAjSmLI8Yc7G7TqLn2TUfE/T
RPTsDMOon2yIedauChQHtP6UxsBstQDRzkrq6BHZyKBh5ZjU+cs1YHPgmgs7bvLbLZr4D7cv4Q5O
8iUbcGL3M/KyLOtPcVTpjUUxbxfRgQUz/tFgxpec59vOTtiZgtdsFI/azkWsAtOW/EAfvbq9cWZk
CJMZ3oyV/hxkDDYEUkqWWXv0YtvUbh8yt5o2dDqhZ4PQmro3jqUnp0W5O1Cc4a0wlmCRbqS0NuUn
Wp+nKA92RFzxr22PwoK+KWGbDT6ZV9Y0nHO01S7uGQ+n1Fqp9snM80+UXHSJREtOeB+spolWhNw8
Nr5ZUz6UaK0TzvWxIKJOdsnXQpfyZ6IbG0C01zIgcpI5TG1qSF81u8MI7kDog2/xEi41SETvnMm7
KWybq8mx2p1ZVfsiRqdi46YPOwHQrcRxAGIABX1KGGnWIjb30mY+eAIr2piAdZMLPrdvaihgJ9nZ
GEjQz656MZLdyMWKCqHm0dUP+7COrtwuYbCIV+XOdo+GNOaPIBlfDCf9GbWNceW6Q/MDmvKSz0S0
qIiWbgykjNm2yxXqrVNlNAc5RA2tRWfuNNn1VK8y3DmVJi/vpVQV4eLZEQU10gLp0emMBqKa4GZg
Br5Fg0fa/ES/4nvPiUa4XOJEbWSLTMv6jpz4aXbtGyQ+LKFB4blWTPAH3XYXTU9T3X3OSf5UUEUs
z9r3yuGCkb0+GbM4K9KlQJPtPNdeQGH9xis1VGWpzlkyo4Nza3ogZW08JVns99W7oJMsF0ppOD4L
9q07CiOPKxy0Dq4gRyNeCH3UR2TLWy3D5YAIY4cmBzi+Qy0mXmMrB5Gqou+2upE6MXZi0LsuZ5TN
+blyyemcU28xvneM1CwUQp21GUDObFwR3dkKT8k4cu5b/dXA8ocpgY9T3i25B40HIb/ytEnXXQWk
LOJwLlPaBRbiEUIg8wNpz/1ow8U3J4yUUC9cL3vzs7o+lXB0eLfSz26IRtSQydM4lenB9p076ELe
tnIl8QydwFED7rvYzaXOiNAA1D4ghWMGYR56peU2QlaXJoz9umA/5+G1zogOKokXGcz4DFKOi8iD
gshjGfRzx1Xm6EUoVbyOtUsQDgFipRfjOShVvIHMJtfwToJNKOPzPAimAqQzTpb56fmSX6L0fmgN
CINOXx+CzPggHgv6lcE7Ug/6I9cuvzZC1d7IXpsKyl0SfrBA45mQEAwT1DiPwIyA6vruc+ZqxfQD
jOzGyui8k0IwfcmLJ7HMUsRC9gRsf7iZy/JZ5gK3QvyqewVGIDG2jGWOpjuihxHezzzjzkabdjFr
9WixiXWcT6gpfHM0a1CULg3hwkBFeBp45X52mZNzniG1twpGjyAOw5r4GaXqQ2uD9k0hK7JObZIW
V00+neKqueojCxq9ovQ2qD9WQR49SlK28Q4094wKGUFR2ySjcohXqNVK58fMZKhpJMwrJ3spUaKV
pV1zVdUVWJYguHYyDEcEWHC+28xtIx+FyEDlPLvGGvHYSVfZecRGenZxz8BlerCG8GfN1mU3aB90
f3ErIrbaMIJQ57rcIGn/nrKuXgM1ssjAuJj4J4wAVDt8MQYrt2WDnmIIYNH6HiQPKFFN1Pv7qdPQ
MU3AjcROtKpbkDZEOZTlTRsz5Kn7vcjx9c8ZmjeLNK2QdoEh9X096b3h89Api5fAtMNjgoorXnIR
mHNdEPa+OycC2QnejMd30FhfzMb8yX3HolVvSblj6NwbhAYk6h651XFAPrqqq/KJCQEACHXTcRBq
mAN7fDcs3Izp2u97MsGFuXWf/LB9RrvwozFgqEoKg5JMJYLpzHcH8PtZ1umBaPSyCjYTDMIBlf+u
rxFTKBzrTmL+aHetCLr10KGSaEAfLOfuqmmjJ0W2QWSa8TGiwk7NTd3yQg7WLZKleEM69sk6+yZA
NW3g5Czyc9wjV6bXRXOk5xManW3IjH+fRKhC2afj3r7kRkLCdm/9NAO5bcOa1LoKmqcZux+FE7Ce
9j/NCuWWckr4uqX7AFEwYDF0yPrysYndn2XixZRQuFKjnAYALeF7rm4YwtyAeYjfKkR/vUw28ERQ
pvbTThk8lTwmHAu5tKuLFPrjMF0R4PLAGJKRhp1+KTYhDAEMubWj13Amv6iLLZq4OLhmyjExz0yD
mwDZXavaEyvfxXesYLi2xBKTJbwqEorfUVGPSJpkO5o/ByaXOQEu0iOSXWKxZSp4BIfigKIE9OB6
pU1cT48Ct7GpFwpgNg1dxsrvZA5FnjmdhemLq5fnehjZ5GRu5OB9pfi2HLO/D6upZNAnvofEOFs+
juyqJO20/LK0AtzpGNetv3gDwZ0bTgLzY4weQodaa/Dn557YmNouHsEONBvS7PNTJRz4uRK8TidC
eJrYuL3sOQ27+9EoQHkX/j1r11sXOcca5kGyBbTxVTYMguexoBT1CN2Z1JIElG19F0I8Rn5zCrrt
oJgBKBMLZ6Kx/cQDM/lnmCk/mh7oDd7iM4dsj0+f2KOuF9uyng5DBcOrIlDzEGr/0gnnJ6aW+CYP
mg81zt9N4D3Yarz1UCfW84/EantKrP4ujrkxULYcm5h5vm6skzCOY+Vcg+J7txsqfIfbqPNfOqZN
VFH0vQstue9Id+dtYZ94NbFpp4SmEIxb6qt8yx138Jz2raIB5UaguYk8OMsz6DzHr7Ze2942BDP1
6jEk8XLdEvNnVwxiCoRLm8Ftv7I6STlwmvt69C51SMhcW7Xws+09ZBvkgaJ4yEt1AJxuCYk3iLPS
InQd7V6xCVwAbaLEEEiQEgaws1ZMEcbU/kl46LoIVYGnVXLsW8XdlPbhpjHvybmoZ/VMJOz7nPYX
zvObEI/vlpwaiHV9f5V21Q34I/UUEHkrmPH71nQGUv2cGYmz0wNqLSiD15ZzstuvbiQUfAD1my3Q
VttcHH1EGjZC7v3OAssm9WOflG/AwbEz9NWNVgEVg1h3rVXxwt0B5WNxGdyOUFtXtp73RgPqB0Lt
jPwEFEmKAIGe9Yc06zsH/YAmhasaecJjAAzXPc9xqM39RqJpJZCC6YPQ9m0yERDJjqXZmQK+aJWl
Awraau8FpgFYy7+pCgJaTFATcUE+yEhgQ8XSmtjqZ927O4+cPGbDhJQYDE2Ktt8kPs7mwPweSp3g
vmRVZE0PZdC/Jl1qX9sZm/qMLbk0eBkzHrxBjbrOVbCRLOSukMV9HrrxulWSksHhSjaG6ltFgumx
vTGIj9zmTqo2bb3JkEIhbRLvdWVQ2VXVWpKjbFgo1xrz5AxhvmJH5cnqmSVwv7LtgcOqaW+DhgzD
If8pZHrQnr6vAHYrn0uryxzg06AqBVZ2pEXc4A5sO0NxHYvhGMykPXl3ynIqqDXDzED2jVrE2OeU
S45HxEXocPt00Xga3OaRVRbeiVmyJnbce68RNwkaB7p6Y96GvnwtthG0Uoj81or44b0PtwZ2gkuK
aCuOaQ9BW/VPEMuSfckAb+XzcPfcR3sC/99f/LTjeZinKGDJjRxQDkztBRCFWKGQCZi9QvtmjLqz
GeAweK1IoTX8K6yfHEwh/MEwbA5JIOFoEeAEIUrwmEnJtTJIMmSH65/62rwgPeeCGhtrF4S5M8Hr
JLEpmayWnU6Mqmv5wxVEPoSqmXbmlHnoSQvYXwG3JpQtz9sghe2AFobA5FPEAYyoDd6DYcOptAup
lNdOXbC4agjba3kbjGbaZk56os5h6yKLkK24xW7Kw6A+xlJfWh18E5Tob2jE9HoCz4hKOsLmcI9f
ayGH+cTSxMhkPf+Dd+RTt40+sPwOwU6w1PWb5jjZelyh14F5l9PhkBSJ64exJBjn4YSpKNuyUnGQ
S5JJbfWbOKBi7SvUr13z4EiGisYMdD1KL8RaYQjpERXqICaZjPV0ZutTX0CNjbzmi/cAlmCCV6Rz
WiwlPPc71X6CxtgZubz0BdUkS0R1Htr+ZLngVMM+J/Irfx1mGlBSwQziODvAMzaDKyeKP4xiKNYh
9mK4DvdTN75YnkX0CDnPAdIUnDBbr6k8OPUPvHR3doOcEfMSn16nr3LqzVNoxAffekDqMKzaYDyz
YptW/a61Q8g0EhS3pGY0NTO8NhkgB1f3FCF61c7upaQvaG2ShTFo7cwgBpCuAdDRlzlUqN2Ru6ne
tzO3K6nkvv7Bptw/EOLLOGZXz83FhSVn5fPBd3qyxxBfrQJ3cb9NBQs7cpHzwr4JmDdbYpK3Tmbd
wq9ax5yPGw3rGdFRCTEboFfZv4Jp5sWlrS/6fA9q6hvVxWOaso33PFh83iSg5BHUSv+Nq6AMGWc3
WDClK3cc5ASbW3LDaE/i2lRvbMxrcBEIxgjhBAoGMMNBV2KmIeD84KWpyBXIk/q9nIov0jCqNeF3
D85k9niTMczNTefvrbZ8LE0cfJXnLIsR1q0JudvCn046DPTG7AhKSaEaOVH/QIxozqODrr4KynSX
OP6tS8xnZKhtLdgCdXH9ZNXRh+OF48bsCUkuCthCg/MyW7UHcQ2iRyReCtu+y2cjgUAlD2nqXxsJ
Ro7R7BIGlOXeaSp7rxodbLgV++hH3KCyI/Hh2+apMlb5S58FREYyCSwuTnQzN9mzHyFfI7uOwxfF
QNV/4Yz9MKJqF0PsqYioTBrzp0D1tUbrRxSeUz0mEQHMY0D/8isljV2DMNhlpwLkC8dSxTJPc46w
RMs5z0GBqeB7GGjNh4j+u8NsFAfTO5UHQ0zFI6H0MrRlGRd0yzqO1725ShNY/C6Tk6QHAz+yQ/Zr
q7yYW78iMC0cypfQSd8Wf8VGwiBt4SisFR30lnNLbRmt0qokY0YTPLMahgelgnxnDUzvhEv3Cxby
MSiZxAE1v0rVYK5Fd6Wij4TLBgqE3mBg6HCrEw/JHYimKNQo2vEFt1XwU5Iph0xgq7Aq3Y6vA4FT
U1k7e4+nE+KLFEZS4KOdJSeNKCh1zos7dCFQgL3k1YIugwqoIaYyJnHTcd1jmnfBtSt5VAwMpiu3
IYDFmnbgd+9B49gVCOkGdd0mVh9Kmf7aRLlrjFZ5pZC8wbyt073Lw7pOhgdNqGndiFsjm1i8eHcJ
sp1t5BhkNZp49zwn/VyepxjuFUkrLLxzX91aKcKiobqSZtVwolPu4xLK6EegdMYEUhAEQ7PN4ovv
TBC0GPx9RQTqOvTATSkXWlGPt82ubnIyYHm/nqHMlWjuaxM9XDiu8E3JrWZite+0/hCmf0NCCOMi
n/u1DOTT1EZX0FccskHa+6bp7ohgDlM8SoWy/D0Cw5/sczcoeOMrx4QtRcB76/TDpcrpRxS7YTYa
BD8UGoeGMX+Liim5Sa+/tXDo5lO7HlzuyCTp72pJMl8r4k1Ay73xjGnrKEqzSFWHwRh/2uj/oH5x
6fP+1jJ2dxGCp0BRU+dVL48KfAqHHiSsltJpD9AXJBFLMbpEInO9cD41GTy9KBh8rniUE1UNvLTP
9v5kVuwL2W+NZBKuB/puhCm6olXVO1Js4kNeKRsXGad2aYcWy6Z6awcMAWxZ2TtfyhxtW3Lu2Ciu
TN9EutCM1rnszBMw89sANmBcEyOlASAzFgz5vx7M2ByR9TT3POx6uqomrF86myAbktDhdDbJrUqi
g1jyWAr/DdByfZ2GwDpTh6C2sMtuIv8qqdmgwn/PTvXsP4oWFdZEQ5Om2XfvBAxrLaQrdv9khN1N
lSmxqYPoG2VsukqQCiTNbUxa1lz5xZpr31l5PWIJAPxwEgPCs8fwgOHL2Bbt+KK19e0Ll0dsW6yj
CeSxjl6ZFrsELZEIb/+koGJKRHRljdwoG/WpaLuDMbVXtQUMrTYeEt0GG7dOzxnRYoiYtuSp7zGq
Mp6z3oYgfIT//Byq8CUogq/CfjNRpabG8BVL1ExTeGM6DoaFKjrlII8yS5zLML7ph4AlIoLfrEPK
JmLHPuvKv2VohHKGSIi2yKZtknoMFlwDq0bA4mEeLUo93CNdXjor+O/9Et5OqdDV0bNcOGCTfkCA
+oytUXFFtB/pwHZq8CCp5XH3SCAb9nNjemUZ8lQFcr4mpODD3Pc2L6GmDDqbU/RiVsknvy3S9jk0
d23ApVuTO72zLefT4v5gy8grqUBm5jkBKubUevjHyud8ZnXddddp6w3nX3+I0PlCJznsLENXNNTF
oZBql3ExIrCOg5OB3KsBhrRmbOSscx8k7EXoBLRvasZbkl0YbAEXXkujhvkFrvomzRCDAWN9sMhQ
b8TFm9IjD8BF1zRf1RW3ZK7BOZrG1ahzY5dr8zOO3DdtWN3Z7qpNarhPvcDb7tpwbxJFWk955yEC
OFnCeKldlKTdYOY7V2L9IlLmnQV2uo19WrHJf53yikuFyNBIxu16nIdXvDNA4VL7uxYlCEE7Y4LA
j9SP9K1ZnkLwN8uzr4onB+n10emvNCyaG9kgwzUMzSeb95L53AamCKhenLrrUcnP1JiIootDcE8t
q0MdAOW0KkBEv/3l3/727//2Mf7P8Ku8lBl+oaL527/z94+yIuosZNj+z3/922OZ89+vf/OPz/mX
T7mJP+qyKb/b//Kz9l/l+S3/av71k5af5h9fme/+x0+3eWvf/ukv3ItxO911X/V0/9Uwy/r1U/B7
LJ/53/3gX75+fZXHqfr6628faETa5avhMCx+++NDV59//U04/q8X6u+v0/L1//jg8gv89bcbtPYf
H+V/+hdfb037198M83ff90zbR21t28KxPGn99pfh69fHhPpd8CGHbaHikDEl36go6zb662/S+d3H
J2B7pmXZrulL77e/sOtbPmSZvysl+Ipoq0hbM1352//+5f/pTfyPN/UvDJMvZVy0DV9Y8f2rv7/Z
y2/nuJ7Fz8BXMYEXK4+vyMc/3u7jIuTTxf8gLNAeGit8IyU9JYegnsQpp78Mrx2Rs9Cay7nRb4EL
TWmTD/y0FI10VLAxLwGpQbV3NU4iVe+dF1Aucz9AijqURVhYnw0ztZqbfLZQOvLj4WgM0zBAR24Z
o2DYOpoEsGO8Ia6KOdrABtPGwlJXaC2GUzxipmgRtfZJV4+vpsx73DI5rbPf/wg6S83+ps8UqWX7
iQdcb6/ysO9rm+SGTqcowQVN73nWlfTfTLNV05U7+YF1ZPtqtMe0A+D11IUyHH9kQ4frEJ1lY9HH
WL3Qd4NMsvIzY1tLKI6HKvroRETXrGNHFUi2fcBg5Tk1uyFFn8TA8ODaSUZYYFOOuwaQ8LgZs6Ed
d57pM+H0Ezf29sxeA3vDAsprdoabDWlOEvjgv2vsk+ZhxgLCqqBN8wZBhj+MMmETXqYeGg204DGx
AFmVC/M2m3SzAM94R4e1USYJ9GhkuD+YePLs9Ny0g4Dme8jCx9BxD5hZMdaMdosQjwOhfEhV4kQH
FVryDssP8hM3pzlCQOgwwRxkPSDm6JVxSZwORRWmnfYaCn7xiMQoeUuHKnvXvBLIE3JU4dBj4PAi
rDCJPA2JKcMOapRPnmhRU2H5am4I/IbDMI2ZG+47ZP38JVe9NfoPVRXo4iCxUWTn0qEIB1iaxeHB
GxLSBwlqRHi5S9jWEB2HYQNTLMtZSzxkBkMHooXJ7BNbv7diDvPWacR8Jp1z5PqZhyy+4gKxkUCP
jVZHO/CxNLT4MfttibTI+PTAL3ofCXpoHqux64+9zybU9gBnm0ns8jQeCaurpRGN2xFoo3tWlQrE
LUk6yji2DSKJl37KsRVKWXf6mrhslwrFHVubHJIFYjFqv6Z9jhykqxGYeDbgQVjU9j1Ffl8jpIg7
41LaMlSPNbNHtdUSnDidUOh7VJJOMmPlt21smMVAsNOzkQ4MLwZie5j8I1syL6pIdtyQAzYMNn/E
4LRLNqmXFRZxdDKdLqDNZuugwWxYO0kVYl9zTU4eawzHNN2bYAgxT6uAyAFDDPOzQ/3fHz0TKOIK
Rbh+JrOLspm+Yzsxbk+4NnxmWZI1cBw1RBCUlRXat0QlLMVVXVfyyoGNzpVR1CYUSAuyLSqTTNLP
M/CZm41XGD2+fsj2M75v7TAtd6KB9W+aRC5BnK6bS+exDM0OahmWU3GnSV888Xw8OgF6QZADoI/I
WRRDBazNTxA0uGnSZWtcllV6YsRmTpsefWd6GIpaaHw/hYEkb5riGEUaubw7C4Ezpji37khoYTPA
LM+PdYsieF7Iil5hLWjtMSh7tLSoRWqmKDhlCahe8XShlWTXn+chb22Q5NjM/FEyMCVXtq0xl8wo
XPlnptLMKyTZrewjvRGKTGvl6ROb2x7cYIziHUnDLIIT210FUgRJpEdasEmRcEvgew5pwfKy6eIy
gM15pqYhlvYib9KD2fSagETZlOAN1qVJKTWsC4WyDYRp1VXpVYpgxtyAsdJy59SQf/fgTaPkUKPT
mG8hbpslHp7Onme6X+EZn2GBfHPv+1GmkM0WYe9Rz9oOSyo5GvZ3Vw1tt/WZc7WP0oZZteplW6R8
1A7d4uR5kxnfQjKVyb10qwq9n8YiwHSk4EsuK06NHyIBX9aJrQUE2iLeqG/GBYSoF9eQoHwhtaRz
ihH3BBPdhlCbqvLcnem5cHeSaKGxpWUdT4+hHSKB91GS0pK34VA0CJFcCamFwU8fwRnBkl9hB2MO
hYfSgXUKOFqIwerPZZXN0aFlKWJvyjGSyR0dD+vC2nO6AdWVa1tH20plMW0cP+jyn17Zpm8oj8p3
pnUIgok5WhTyJVSF+tqQwkDEkITNiLOdwTA4kVUy1KgKWN4a4RUayD46Ih6xeemBfxBVE3azeyh4
vOtTY8VVB7k/9IVY1zlqo3cr9hYCEJiXhPVqh/ur+2Q61LOHVOB9w2PfM0S7d4d+es10wMAbeYyj
v0o0Kf29Rw5fcRcbnYFrwBl5EQJm821VfqWQvRHgBoQtE4IYDoOxieVE8T77Q/2MSzLIsBZYdvLU
AC+SdP8d5bUXGc7yVi7j9wYp+4iNwI5ThndkpapVFhkwCLwiUOYNQBwzfFRVKaq3DDXhQppQVrWd
CzTSZCK1Qmxb3xlSwe5ttszHgenMeJWUUxhdZiJJyusqSnjCVPgvjR8DIoqZbaw7x/u+8LtSs21o
Mxw+sTfZjLmHNqnD98mzPO/Fh2L6aeBU6bZ/KuL+qJP+XBcJ55/KIk8IkiEkX8KzMSlQaal/Loto
LJwaucybqGhMcz3uIxZUrcmZDtfqE4OZvVFZclZe9NC41sEzGMykrNuISqh7GwfG7F/+nxTg/x+V
1pYw//Su/KfS+uGr+Arfsj+X1r/+xR+ltRC/yyXFx5eWKdEySN7C/6isHWmairdP+dK3HfmPylq4
v7s08JZvm77yzV9F9x+VtbB+l1yZCjGpS0Hu+9b/TWUtKNH/XFgr6VKtSspMy1Emz6p/KawboWdB
rXnniLI6CxE/jRruFOlq9NguLLZosadp8OitXQVgoEFdMNKeWUA74try0Gg52Q3BdKO0SQQ0KTuT
BsHrn17R/8N1LrmW//XnxFsu6UsUL8fSWCwf/1MDYGCISgcDlsJo3MRWc2nRPO9SnbzOxmTcdDp5
97OG/HP2hlVIYYYoi6FVGQ4PnaJIErEXbPNQPoqudg9Rm31mHVYqnVmowvOnuCWsjMMsJoVjazSl
t7a09+3W6AQzDwCRP3lHO5pIFnCSl2UklCVp88ii7hVuyIG8DLEd4mZYYSs7DWG6j23YscYkT1h5
CEGYC5u8iGTeFU9+P7CMt2rkIAAHyhn8gGBZ0HJK7Bu3IQIiTk8JQyUp3PCIVGDCpsgOoc/M/oB6
hDXhJRwkQCGvvALIyE9j49bjmbgpbno53M/EKK6b0I6vAKYgSKf3x59XfTLTsK7zumawGeYscksG
6niN7yKCBCU24wOuw8+M2vBaoppFH4Z73GDSEqOyW5udm9+I0d52BvGiJOFMmziqf5IAeTdPTrhv
3XhPZYgQsvRrehHhnoT5XWdvWHrCa8LsCDkl8aivcMcGBrPO3gpT9i7jbUSHwQwe/sCvP9xopn40
/GSXl0TDzH5FQiHC4ibw1RmpxkuqHEzThKTKgrErYmKcdvyQeYddwuhPbIUI+FqUlWXovuBZiZaL
5EOTacPYYyRMKd0xqjq7iz7T4cxBHoe9wTaORMMg5F/EnAmqTo26M8SRkDRyV8uOKRBZAnAdUILG
MyNWsOHrbJGJ9oISBB0LW6wmencXMSnutQLEiVwP2UUEAoEvulO96E/RoQr0qKFNxuIM03QOMLkq
dTYW6WqChvXKRM3qLrLWDn3rovAcCkQ6VYLgDgVsiRK21TFb5MlDkyy8a077JeDcv1hzu88DBtlW
XB9rlLV+dtMvQltzkdxai/g2SSAfOtbeYHTKpk0h0K1Z8OBqZ768yHdbdLwKPS+8Un8NUwBLjm3/
iDp0Z0h8olzJdWAliIlaEnenJzsvoAyN3QFxFos5v362rHBbl71xQq2DIr14Hv8XT+e13LiyZcEv
qgiYgnslSIJWpHxLLwhJ3YL3Hl8/WWcm5qVj5sZxrSaBqr1X5oJfZHsJwWtR4EoIuXfBUrmZt5uK
hHLHYVKlugqqhVrcLKeepAiyCmLNFfnmUgWdWxLPPA/2yZJiblFhaGt4b8CxNqWKSaPDOqgjnp/p
8Z+MmLJcKABcF3GOipSC+BIoevpXkb02IkLYtY7l2u6frupDQFnhGe0iozmC29xYvx2RbQr6yzf1
ELa+7KoWg1DzG5P7Bn9cdm7iEGdkQa0t9Z6gE1rlgetzZJy8Mr0uKkaOh/tf0avizRwZoPPNwvEA
SvGJkOW7UEH0VEXSK7Q33IhETIqFwHpHct3Iv0m77IVL5qMi3AO19eAS2LNeExV7Z8D9i7TQT/X6
nTvCu0U+vicnb5GXH2JcdSEhN0YoTwmJeqdqKS7yxnOpwvarNl8m0ve9vZDy7dKPJuq5C4XJO4Pb
/aIi+6B+VO2R4rdVnD/jeuSqgP9QE/UfVeh/IP2P9+5icbDbtsXMz+FAN29FFpO9Ky6k5waCYFQo
waiggg66YFKYQSRQtyvwgAwFIRtYBF5E2XWETohzlB/AChPUQllT3NSONGLSLA/GreCGDMohhHaQ
UA8T9IOmMIgKHsJWYAQk++g3sBKegiZye6ByrMA/a2aEF/pLBV/B0Xuzwlu4CryYFIIx82rqFJTh
htKEhfBrhWsYCtyIq2OuQA5HIR0xbMc8UcPYTUxsFPYxKQBEQoIARp0Y3Tx6zmptKgWLTFAjA2+C
GLkm1WZkW26qtfA0Q5mE87Ho+UCFjrMCmQALR0dPYSldB6Bii0/Ds4d7lLjMTUBYGgWzGAprsRXg
gvnwH7Mqv4F8QSRlA04xaNEUFgN2Qxreyn8MhcwsM6mj6J50KTVIVfllcTVHXxD9nSS7fdpQNlUy
3WrkfOuaHZBoE8st2E+uaIfX5cuVDikDryM9oXAeT4E9/B8Lh35YH5ifEPUwLg/mMJEBm2rsBoUH
rXBCkwKGSLXtWqZhvUKJ0KDSF6rwImEcM0UbTfR7Zc+5W+V7smg4YOYuIPpNV/MCYekS+kUY7Pnx
SCnBCM/EUeIyK8DJ+l/UiQqlSMFPCoNyjFdPYVGGAqRWhUoNMFPQ1mXAXqlUMFWjsKpVAVYZpFWy
cxV2VToAWJ5CsQaYLL5cMeFiMK1BAVtSoVuWgrgshXPFTF98TSFeTK/4rNh+q+Avpl3ZvVZAWKfQ
sBRGbIQVQ3+WBqnCxzIFkoVd19247IC9V+HfkAZ6dq64sDMvfDXL+aBNW70SMmjSUe5bxwPaJ0a7
DmsdWCsdRajHEOR4LPdtshebtfjE63F3oN/CFNFqaZXvgwLjao8FUl9yXXEtoDmGhPusLKgRM61U
yVtVU4f4syjcjvkBmVEIvEWheJqC8laF56WuIg8xxihwj3jzWwbJJxXSlxlkyjooP9SC+cFV4J8x
GTo75j7aZE7Sne0xySFwim/C+pKsO4MlTaZvmcIJy7z8J4CmLwuZuFEhhybsYaIgxAIacYJKpC0a
AlSBio5mPrHU9J5WBTFSlUwkQXGNCnDMIB1bhTzq/Z1TXPf43y+pwiIH+MgGTnJUwKQ1Rpgg7eav
spuSBrg3Lt7J6buXTrCw3SkhLwXmgFChmKGSnKrv5OCxPGaUzGkEcnMlJO1AcvYQnWQlvtuQ+GXJ
1KCdfxfIT8s5AQRcTNIG2A3eDPjQBU4UkX51br3zAj/qKZBUQJTqkKVJWHwJSFMb4pRiMlyaMKgk
LAs2WsafVmMLFiMILLRmObgKXTUUxEo1w7M0AscaNM6s4XOqcFd8L5sO/tXUiDiDw4YLZLZRW3je
8+TubSwFzlYV6x0GqJt5xnRCf3skNWPbFO6JqNZ1XfmbuUxa28yJ7ykrwX3tTRM5Y5grwyhueTzh
03QZDBbzl5hRolD7crda83G2C7G1C2bPCgOO4YGJfQAb/tL3XpzS4V+lsGGW8xhYPMqXhyLuQK6d
F/vkQhoD6bybifPWz91pUihyuNo/HvmrWUHKvcKVV7hlA365pD5gF0M0t2I7juNtIhpB55O90RX6
XMNAQ0mcVpjoSsHRs5xmf9I4/mI1uE+07XAL4dHDMv3RJIiUJClXXpMJVJNhlGtdcXOZ3uzxFW8j
TFsApqnc2hP7O2oJWW51Z9q1lwsJku++KTnHikIN8GJu83DbjIIzyfuEMWHfP5Vx9E1sDqgOV19d
NePFrtNTwj/WX5Ko8pmI8DG8Npodb63FAgot7V3eUZST4KhINNIWnvxcmINeXc1BbEVB2W6k68+3
GnopR8Ektsl5oTV2dWQmjwq2Ch9CWp95T5eeHxWkNnEsSg6lWngqQpps4kR15bA/TkY6Y1PEAUyN
efTDiZhJivg2oqeucz9IFQRtSADGdi3mo0vtl7ka5MYuERCjN7aoMPpgRCtk1D/VPEsySu6yd8mW
I9Or/aws+QGRUMtpfFr4O1FCFBwNGebo0UpPI4nEuCuFz3rha4wzlCI8Bfjs/vDQB6PECbedx4jh
+PiHnSZdg+p/diwNqr8q/Dq7IZhJA+4bDnN29zsleWlVY/FC++kvMSXiBvqx5bm/SSAyPOJEWk2X
MSMpli1pJTBcAFtZ8okFD8m+GlC87NJHBp0cE0GcaVZ6od8Jh3NSNnvyRJg3plFip+lWJshREhSD
5/oiyX70npIzDEfSpX6FXsaabst3sPltohGlrFZcIAbOYOKitJdgRuJrGQJ1dTbo0VEyOWSaSPNo
3Q5nFk+8PqvkX4tvc3I5jAsP4wgmYLhNyNh2xHvCPdSXICpbwWNxtBb+IhxB1lkHk+P2B73bfTq2
SM5uHe9yT6P9BR+sleqfZDiQkU/WaVzbmvOakx7T0AHmYHKOCD0MnPkil3V6bTnv6V147AQxHW8a
OrIH7MRr7Tan3XItuPYpFq2uE0mdG8R9jCWSP3KK95y3MnZ5mkmQaI2cb/igMRO/kk8rqEQmzKTF
vX7soLIWmdhv9KiXKwXARDoJkTfVh9c0xUM7c+c1QFYbL6/2eoQ7QuDYfkap083XGO3myZPdTROK
HyImMOs4Opzx0520KTAXl5BI8s5rmiKbUuBgK05jXL7UfOH8uWpKf2yKfkc74XzlBahK50M7KJZy
vUchWdipN390HR1LzfnXSNaXUnxlDafxomqABKl2mWPxaFsV1vINcSCiGNe2EPzXUl1B4kCn2ov5
MlhaVe3aFke13fz2DAVPlpO/EkLsoK0pu5nG7NrXNXPdDlzHpF2hXDbUj1FZFaLMCqlm9QdzCGFn
RzMA36CufVExrSchy5sj7G4Xd3MeWDxs+YG6p5Ya8MipUXZYOr/r1HiFA6BFkQL2UIO1iFRyt6Iw
QmuI7Nsj134eckCrrzxV50dchZzgnHHY1d0zuSNQFsH83TaCTk9/sfv6nmCIGY3kNtyPxMGuWlvT
jSvLxcCeuaGbbs9X5mOY+fjkGZWvdq8TENKMI3RhRPzdOhUsHi8uj/zKUpUlTL9jaUEpjdvQavcV
BYi2Xr3PhT4F1C7dKhTCm8QKl6vBlhlQdMvHjYl9JD4zQatGkVAQSSI1wLnLRSPk0p8yOadGuT24
vTvu2DEG0iPxFTuE1jwAwv3aJYSCCCL1Q/+DqOXMR+KfIDBsAsSrxSE3+S7dhRr/6pD3x761yG2T
Oys2yyjPQ0tmoUyT/jFVn0vs9Fz1ph2DmbeUs44YrLesKfhBuiuaA8tj8Wvgum8zRVngrw8X0+fh
hAU/fUyLSUfSmG45n607t02ggkIVjpm+OF+4xP51Rh2piHf9PMFBThWN43lTbGyOPNzwnb8MQ+6W
K/86uUP9TbwOx9oybtkg6RKnGJMj3EOFsHrTx8V1tULeg2H5xtyL3KEDCBhy6KAWYaBRTfHXgkEH
aehPksG/RQn3aHF4LW3zrWrHV5ZeN8LH/GV9cVtFtvPW+qerDWtbsMoTJdFFz54OXaJhUpHJZ2WW
b+WCGj7HrUmIk97PDO1g64AcO2nDP3h0il3iZueqIkaYs9fgX54YFy0avkOH7ku2bNuB9+XGsJd/
vVajobNne5+iC5gN+2/FhiXwaNCktaU6DVQTbLOlPnftvO7yNETl0qmMz0FQrEyX/IlU24b6ONh8
Yo1rz/cg7sef3uIyhyfaBn6E+uBCT9x7jAIoGYSQtKhCbpD0EbhCFlMcDJ6d9y4TLSBefrPpaT0Y
3vLAPaot0FylvInB6496A0hQMQqS5OlXTi3BiNaWdbj5S8Uc+QFdnlMyDjRCrHxwJ4sJYoYrpYVc
WdXIKaEPuTRYSFrNeCubbyz+f6Wr1H6cKCNN5RHMaRMKfm49zaF1ckkNtr5x+8zbaXzpy2McsUFh
7/4Sj8a3yBuLUETlBfixn10ZnxmXwiC2PdZ/V3+qwA81k6/Y7HrfVZLxOfDAs+M4irbuEp3Dztkn
WOOaFui2p0wUxwuB77xGhsMuzN12Xo0ScKlyFvpM3Vp9vt8Xq/YuumUB0U58DtKBwLCeDgF5u3bV
KPSm2W8zzt7D5AAIxc2c7YQYX0hUNQfpGBfMRC8S1JnxDLXQVMXmoUM6tIe5zlVitKeUPOOo70ct
uNKCLKegfewwOy0VmRc6dN5QJlS7TDfYDDsRqk6YpdjF9ZKsv6UqbS8X+W5XswhYEL2z6z+sxFYB
+M6SdCH0OoWXRQNzN1GdM+Oe91fXOBvpcBzIiguAxHD1dhMZJb+wl19hnYckfewp0PRdfDx+nBQU
Ig/tvm0GsUtyJoeD8i+N9jFWZniIOrBSCNZNOzAN9gxe7TUbrO2sVJf5zerAmHEsROwISQpiM2ny
BicLuV7deqeUybM5G1v8/H03nb/6SHTcBikItFbub4Zt3jTJRDnPX0JDfnoFdbp6bL3TL72xpwjZ
wUhHhBF/RVJyDG35ZoMtGPnE+1kuVJoufBrtI6EeEqK292rb2RNmmYqx57a1Om4njQz4M0cOE19F
P+15k+d/AK+2uBZ9QvLhX3vUGEtCc/DerqGUeIwvGxTO2Q69+i5bzbuWaBzUXI+cpQRcGQ2i7kX+
kBSCZBmPWtdOvlxzem9obSUeUc67KJQcSNACCbp03fZnEeWjJuAbzN78ZX97M5ruixe5fmmW5kN2
3hPJpS23OPoMi9HYTUSKeVRR8EZ+kv+angTfP8OZaU/J5te1EPx1SX2bGoaJRNY5ujILi2zL3hRd
fG6j2rrFrU995aej19U9chxwZB4BefsKIIYzUHDlNhmVrjQZE0IyveVZVk+sCjyapjRzO688ysaJ
qmop5JGj/blcc+7xRh4dEgIZ9gqKalpMFbOIvEInv5rJ2ODBeQ1VDBX67afKnc9i0f+FuB84Fpff
YI3m+kLIj6nEuycmx59Kq1JtCmz4TWIKVUiYetEaYJLog6lIvzXq5eRSAeWP6FK1dHAhMQvUg9YA
cNO2bxZnTLKdRRAhgONA7RmPffHrpt7D4lisYGeGm7MFbI1S7wBNGsiO9qmFSwUv6IHrp4USEFs7
D2kD11cu6Akl87yOr+FsiScGsXMK241Ck9nlHANwFgfG7QzFZLev5uSd6mzbZ2VN6kPkAd/IU2KZ
DKiQ6kERbqK+AYkkiBEVc7wdpXeW5Pa5kKM6LFpyqbbxMDfmsHUMxifwQWKGeNIT89ou8qdYDK6V
ROeZ0o0newBaE2Z1LfPhaZymCiwDVT3s2zediKk/IcUYzTxYquWBQI/P2ZJvKmo6t4TiWpcXQ2LA
NjIcS7Tcbvrafem6FB7V5S5SdRntsAijoDbX0vQODkcUo0d/uXpj4Dgz32/DDuRcfLMljgLU6Tdq
jbAFUQLWrP6IXtvvORzSAynPUZwDHoKG6Ll48AYGNKPHA9wmXjrSVUdUA0qftdxsoYFYEoeL1NB8
pTl7kjZ5acsVZn7qkIAYxi3VnHrn2DQVzqtLB0lN2sXqU1q1XESw5rlN4jhIxwpAbOl+x5pBykKn
eGNU+044vJ0HhDoVDZZ+NeP9rCbzRluN+RAOBD1aod3HIU6QAqw/C0XaO+zUX8ZEMSAnIdaC4SHV
RoLPZ7ewRsrHmZbahSQl1TXtfmgmRoNhkERYGebzmIkf6nRipvkMT5aFh9CQ1MepLb9lq60HifuX
kM02rs2zjmRwm9bhO4GmKCUK4FTygroZwqZcaFjV+i00ardlB2JsPW99XtceUoF2xDnuj7luvPaD
5/EdOKDSGEDCTMDOxeMunD+TQWGgI5zDCv40ZN1PvE5XIBou043KcvQkJvJxb7r8kaV995DV3XvG
7kFnncRBEd0gYzwUg/NjRhYd0ARk3+v+ssZS0h3S5G2fZX7WMdkvgDrzFE00YDEYujFwYgi3zn96
0EZj6ExZO2jTQKEwVyUC58TTEIzsnRo0YV6GvzwgKnSzE2MMbn5h2V7oh3uSOtGTNcU92MlhvM15
FVQaZU/mzNdYOPNP484sBW1rIdMmf+xe6Cf46p0GreH2SfLsebRG6JG+J7Kg5ZyQMLRvZob7fmbL
t/AA4WhsQwaYfMann+jO1InWwpI0tiN4t3kFOaohxA1ruykFd9NL09Gc1NJ20Qt6NOpIS326bt86
h0hxN4kTdejnlNiSGT/FQu+2TKifzLYM/VD/W1FHuFlHd1tbKRPybGL9Zz4aHafcJOfjYA/Ofnxr
7PHmvGX0+vCCJJ52SQi67YxMo+aWr9+54L3ie53CVtLYPHeOaZwTTYynVofsj2znRLhowxXGNLxb
wST6FhEjHb2ixVkdVofRuNoJwwbaFeeXKtWACzVvz7N3efFkEt3DOL9MzGs6MUyvayNA/VP5mRLF
eI94avpULdJCq80Cu0JXfczAboDAy1cD470tYi0+l2WkP+lu/7NsJ+Ho7PkqbASota62RMNqYQLw
UYxOaCeX9rscvr2lucWjHB+ruVvuWpj/hLHt/DFxd+5iW6sPNaNvUuVac5m1gwwL58Ma7SVgSKec
nk38mjooEgw0d679LVwGMk5dFlfStA3SX03za6eoDppo7UBLnrLS6X4NC9ly71TvoY6uzDBDebTH
+tnLtfCgE8E5yikhScOfw44ugPiliR3l0LImBhpLdGGTAsg7r8Zbn5Xoe+U7o1N5g6NF5yAcymjZ
q42ON+3TYbD8HuHIIUNgt0mSOme4NJHMG0X5brYo35aMVqHKyP8ChzSvBljXFsMbT9Wqb161udd2
aToFbp0W24z06pOeZvUThs9euh6/GwSQPBzFzpGKLGf1tHctq3oueDEG7SBLf2jznzKK24MsxM3r
mJWzTbswqLtNtKluIUdOw+KOpwioaQOp7/Rrcoz0hnaAkR6c1TSPOnA4B+GZe6/7SdH8nitTcpw4
5j9SSi9iXq0kRMsDwKT7q6OV8cs+tvejlT5WJnJR6ni/XE4/jIS0JLAKNjSxx5vZ5Q91MzaskAr7
3QT2YKSV/TLT98A/1OKUe/eub2s8G8K3kaUjj3Kf9UmlRhvnCJkhiI8SEWsivPt80OGXknvHnLgw
hHZcex4+WZ/YYNm6e4LwVKfZ4XnwOMjWOrY+jj3HrAzXnbCKr4hk46aXVf5EqeeDFn+0vS1fvNKz
9yhtXmBkxC6OcO12lrNptdDy6ayNHry4euVTWwWEZZlv8yGnrb3rz9kAHZ0N2nVu5QQ/Gl/JQXqX
jEJIyNoVx4VZvy0jk5Aer2jcyqNRc093YeLvs9n9RdJ37jAVbKcsBhZqBKOjEvEeFqbLsFzkMCHa
77FGWjxU8aomhAuumcFvJmpdihq6pwmP/lXI8ZKkMbK8en41yF/sHd2xeczLP1YW7m1udAHtW69e
aC6Bvi6vDrdZf/ISL6BoTzmnPajPnNuU7bXpB/fsqi0eOjLaP4v7KTXGSctAfQ8hyFdzKIuDSzko
ytClPPT6eZpDJZ/lSJBNJcVZ4555SrtfTPo53byjb91ZnldG2m1tUy/XYrnSpf1St7MWgCB9mpPe
PfA4YG2V2+U2ptWPTC3bDNF4wy6PRvNsN7iRU+3EjeOji6fhKBujDND6342puSSJ7u3YedCFhtrX
cXK2L0QmvXjiKjj0+rZz1hObCp2fBEUuBb/HHa4rlysCfufFZm5j9Sb+ap2pWF6G24zg4cHoRO8T
swW1NQV7GU46XJ82xdo2YCmzy91S83a04iH2Y0mvx9G0M/i57Ya5YwJQQckY6a6y++haGslBw9ED
3T/fSp2TrD1oTymV38eFg09Sxhm1P7Ti2rlaMo4kKDhhseJ9wqPLSHAePvIZmzViwDuPZODEzL2Z
Sqs/MHC0usE9NLoLKcnJ8VqUvPrN2s0ZQeXM4hL+KvVL7PSklBuX5jZddk/sEPkjjHhg1T3lWp1y
+nN1ErTCdBc6y+grddH///eLzvY34wjFtw8U/1WL1qv9Xy9Hr1PbUYXO6neCaw8Z4FEvE9+JY4Nv
b98cW5XIibR/pl4kTDFYLdItQ19SjRejrU9R0ppkP1GtMIS0TjSlWycnZUrRm3yah8ZqTxbLIxb+
S/xmIFrFb9sRdm/Vv/e/f/mk2kM0dwxc9tt8TaCHdTM8S6tyTuzJv7ymqve19d3bJkf/cjoSIVTW
bujBJSX+IFI+CwLUMimmeJcgPzznhXMuQvDVlnfMCbi4PmiaHvHGQfo7jPlDo8NnwjUjm8UFnDlr
G9Rag4EGpVMupuTRMCeYvmUnch7V3TJMu3bQ3mD7MGL1tbezmq3ouAY1jBU3tE3BhITQwKqN3jGm
w+AW2mthXRsOL0z3AKnpSgp5yi0v/KfuMYjJY2KllOUJFriURxl7W9d/MTSQdCXY9uh54TsA5XMV
teJmMtB881jRj8mrpYvi0NneV1u4LHby5JJpld9SCh1X6QolN+ZqofXk6NiAUGoyKwfvliJ6XdHj
wmzaDddW581xJW+wZXpNLK4RIM8eI5qBZAmZspbeyL1ts79pM3ll0rwEWrt+VCP1EPgomiPrkZ4d
Hh3keUqi1bAaaE55jBJmOJM+JsEgrWzbG5Z7TFL3KeFHdmbCxwrv24KTGc0meejDMgjpZUNJbWCP
atrx6tTarwfyznecKiv30HkZS0xuAfz3PSxFquxwKad8vOU5KdoTKgdjY1HSyKh/ehlMlDgyyyTd
r/Fdoneln+fRVultq5cIurKQt65GhGtd4sBomJEhGLQDaynM3eDIbGvgzC8xM1+ESNhvgQKS95k2
etu155Gtxz6vqPHoF13AX3Ryl9YuPWxDdBiprj4S0h82ekhgR6ecgLFA6R5KaSuGWQ/xiHBHGzhw
lwsr31BHw4Te6m48SSL1AfvufxiBcLVQKaa2QvEdT4i1LY3cpJHQY8w8oHrwRu5BTa8X+2RI5E7a
Zzuu/+FbsIKxRXJBL3eAjLV5FNVyiXJaB9GAzpDW4uDFGmNOO3lMZ3HXs8naR0aq33L30qTpYaH4
7YSdOKaHrEq3Q5q9JmTITj2DPhWrcjkTMQPoImKHhsCUq/NmoQBUMn3qxpNu8nbKWvspYc7oL0V8
dPmJ743erq5TYxV+wVxi4Y1aj4OJdrXl+9PjnYid+V7UdJZwMzvqo0vGoHZmv5/5UDlq3ahBzXqI
I2A4zb0zEylrhsyfx/p1xBy/G6PwMEXUVqGuZLTj2uFJ5y7OFOuhIVTDVDbkFi9xNag4eebWb8Yw
vbh5lV+75JWe9lG3i53uag/hvQyRZlsPxmx3W08NvNy2fcADqqKO1Pk5EYdAF7Np0BdVwRHJeety
qJYu1juWBIa17yMXpWCPclvm6ecc8bztAZNY3rKsrrHR41i8tLqVbEeH11osMN9rY8xLUtpHR297
1h5ustdmyhwTEyORw+5bhR9NzK08PgVWEuMsNbvY0/RDWqE9lQiEkjBcDwqhOtvVo4MPSxY0GiVz
FHgasCMRRNwLlK4SC7aC1Fye8IvDGqVavk/1rryWNTJKO3+v+NFviXDLTp8PnslAhA18da16ykuj
qkf8AHY0ETkMrAR5nL5Q4OkaxkM9qBJvj451z/jF+9j6SRmKQ9bg+6mhUGtNOxoZpfYlCXb+mTXN
NqwlPYeem4oqy4tB+0e8wre3zBM11nh4KqIdB0ZyNB1cfafp28RYBwbgdu13uic3jREVRDv7B13y
z0wJhgQRUfVXJtwMgABFu5FOESBjdd+3vR2lg9uK8mXfSTVxASt5qqj+3OgFtxLTReRoVY9jM5FV
s1MW4CzoXNVAkvJjODZ65Bteec3mOX57AjAqCMxYfKQg73ZUVlso4PXOp4ohG7tit4YDf9KMeTpi
YHKpWSbO0S105u/ReHU9ESJ21Sze+qJD1lpz+zTin9jw0u8IaRwdWFV3aRv5MrFC4DGh1Wcnbl+S
lgesO3m8HLpwm1eNPLLYZLW4hFu+hKhekU+g5i/sK8d2VkmUnyXW8GZCqa3RENhWy8tYpp+OqD0f
l1bWRsxom+S3nhcYq05pNRI2+xxNaHkpX5Ff/VYr/A81Ygy72OUx5eGO4GrrUWNNHoyJfE9MdkuG
bh1S2isPbub+6XqpP88DA86WcyrMIFMBmtn8peVahwXm0RusW8WKAfK7dG/L0kNL9CmamR5paatm
Trz+Jdb8Fwhswrbd0yBjHtRObm4i5LkZQD87X/5gLUEraUHMzk54vU7DY0Jn8HHsxJdcq27r2G3i
RxJl51wNnKG42kV8WyzCkW3KroxqqrdmXDFFufFDWbCusmdaHYSgLDDBOVunzKN5aWiddY6Skb97
dR6gtf44jlFRqGY+512h7WVPrCrVH3EtVod+Sf7O2KBiqi0F0NauV/8RPIIp7aYBkAJP4+jkiA3/
+2UlCTMf/vs/bROHYoOeoeB6yLgzp+2L0wxoDP8uW7VolUkLE8SjPVaX0NaHs4bn2iWkGJY8+gld
lCqyVf32PARJWDp3Eec1t4n3sSVJan8nc/sRduZysrTh/34hdTJujLCfeN67bcEChN5LKMNDmNX5
zjHGeIPIkYOF+qVS7WiYE5jG2thojAyN065snXDvmvGNqf2Lt6Zx0GBNcHPBDhYAlWYqfvnvb2cK
oFZf08yeg/9NNF17cv//L/nv/61Ufxu89h5ivmKDgpeHhh7fY9YkvHcd4Q+T4ZwwCpUPm3ouPgdB
0MoholAv68Xqxi8nDdk/hsWrV+DOHVEwyRDpkJk2rJaxCIjkx2T+mdukgCJg8Dk5dY18cweuFG5/
Nst8PBVkHlF6b4QR/1kA1PFCDP3RHe+mNNd9nk8omKu6Id6RM58p2/xC+QsYukPOznSv5sBiL6pL
XlvL+s3uRD8sVPluGFf0e2fifel2ebXDjMYCq2tehFfY7BtnCkAj+TBCa52HrJn25oAUraoccjbm
TLiJ5/m2pTjJm8ohKIeP0Jw48eOWdfqReY9jmnw/BSef0LqyJb13DV06xW9tzuyKu2o/k3SlF0rn
XTCmR1yF7b+RDQT9ypjlZRyU+vgYaxaaG8IQlZxh7u0yINnjBboR4jBFMfpQO/qv5xTRIXTbS212
5naxPHFq6/tIKxQTEysNeLpxglt5VOiGoXMzQF7Mns323ch6sFourxMH6nlQvdoRmGhKDrCjfoYp
Rr4L/cUvYvejqe3qNdUbhE7qDaBb2cUhbIfQDduY3WQWYwZEf71eU7k8kxXAx1d6/bmLF1pasvpP
mXDg08ppPrpJHSxJLa9W/WjNKQ4gr39FPYdNA5YkHz26EyNqRUSFLy43/izj3S0BRq06HR6ll4b7
sCDjxM3/Sy/07inLmX8M9alC3RK02fQUm324swt16oM5zYX4iJVhaqYIlpUIucKiKH7VwITlnXoJ
LsO25NvAjTMb/Cgte0Rg633QEYinDg8ejJ7NpawEqQg5UFFKjiYFad0kXi+IWdX3lv+eh0ZQoOwd
atsi+UxRCRs2rJR6V+yjlhT9kk0P1FVwK65Rw0aCukC+f8SG/0S1zs9fTjRFTctbPwjzlCC3jVOZ
If/d1eW57pl8enpya1LeMo6UpF5oahlTBsh9l0bb1K35LWBTQMdAF8nM5S6LF3fLMgwDP5PHJYug
JRLesFMVcWJxAFxw8XmNA8Q+MtoeCbOTSeTPqqbTsBpEkC/uGtTtci8m+Dqu3Pyj1G+4pLEW42lD
1T1fFSqcn2TL7T0dyaNqTm/f56j4WMlSdNnyDqtQZe3ChJNGOGZSRFHTE4Y90r7EQTbGKK6MvOPA
M+e/7DXzjRX+1bRu2XISb7Zugoe8Nk4I7Kw983z+OcZtwON3grV6JEr8bTcrRRxgflWuEVeOxd2o
3Q9ChWgoh+KrwjB9KprKV6OFrII3rsacyJo9vBfkErikRt85hDTPKx0mRLJpxg79CHNMZZw7llcn
Xj3oxc9xhB/SYKQ5A5LY9qpdx5siZsqBxE0o9566wbpEqMziUruJPOqreC6IP4gxJQczowwUnnM3
NQa4Wd6pWl9H9azQbiTtj5WVzKZNZlZOuuUwoi7+mBMzOk+/FRR0s2RqLrEFckFXMe11Xp+e2L9d
7JkP1rBSTuSEM2nYvN4znoYsmvvHpKFZhREU98seK2SO8N2V0xarQ36Mua4lVBHT5yO0fWmM+4lN
4Oh9hbLkCzEQQkkmLs9tTmJsNb88WnTDLCR/NHr/5MA3etTms87JhVnUJB9czmbAGvnvnIBCsmUw
t5Eg/2EVXDwTfAQcK4ebugrFJZobfGvVtk33iZuaex5lvOdo1t2DUZcPnrH97+8yYn5HOWJrhx5c
P9e5SqHgZ57Ip7rTJ0586XqjyPJTwHNvUN6wJe85/AuTQXE/FHQqO8OyZaqwJbrv7YeeLwBpa51R
LPWfdkgO1/4DBNWcMoh8n/ZCVJZrPEBGm0e7KYYdlIW5yYrivYmi0M8FIkSJjZiADN5R7VQJIS/B
bPLCIq+vl//D3pltN6pl2/aLOA1YsIBXSai2XNuyX2iOcAR1XS34+tPRzpuxT7bMW7zfh1CzCssK
BKuYc4w+2MbqnUZnh70pYBk04+FiUUgDFZ7L6MkeGg4NR36tzK7aFr141oYQy3z8S9Is26JdHBQl
ILSi+x7ZgF/2FDWcnq5vVc6r0USarHCibjCmHsDc64TaW+C+cTyXpXgsEbxvUmMKdq5VnJBClZug
Z1MwLlni0xUTLMYCury+XaJ1DmKUNCFPQ19OfcssmfkqIoPqY6Np4jDCg3K7KXyqwueJQCojZH4P
iNJ6osZVJWN6cs6wJ5pz2QeHxjDfhSjYhaPCpZT0q8y0aKsmvFWeQ8+11fXokNHEHcbU27WdoETT
gEsJyG6mofbTbXQuvY6tTA/nhQ5R8ljNo06vOcL/DxOAZFq6k5F4Jnz8TujmA39LyBRQVN+gNhyn
a9zCPUKpVp48w31EudQceqz7K3p1T6Bp2SVSJVpi18hmXJSYcRgSKhdPSB+T/mTPQ0VRJPm2wM6w
Lw0g8zNcRNESYdmKRz1f9tQZ7d2gMljjxYXvTsVP0ciHnvroyUsTv5/6ckMO1vNoRvRLG5KR7VTd
tWZ7Z+bWu4U4mUQFc61VcMqoPtwvZi8pDQ2yavuiY1RGhJO+hlEPIlRnqqnBAZBi60IyYh9tJDgm
8pRgnDze1Bat6WzS0w1v+xAiwdlqXkTuhok2tdZsvO9QxM3A09cz0ild2vMD9Mxoh/77XAvmOD5j
eKyjzGJbTXAe52QHC5WoOcqMx1YDTe5V8Z6wXPFg6TrrHfOL2AuJqBeNmvK8OzCllM+DeGtiuthw
zmLUb5p7w/GeXXOy9zPBu1xCYI5Szq1Ji14brBxHirjUBHImx/CwoCV7TuIKHQoDpjihOQceJBky
04SKjcNGnBOI1oojiTwHl2AcPMv5jUARaCV6M9RvvAchmbto+G24RnmG6AkxK4qfUZV8BFXZ740S
dn0+bRiZKfFJJ9kh8VjXOAAQMDS+CFmTZcGMxSjDAmYsE89UDxeAZQyQcUUxMknDM/YtPKGstuh8
U1esmJcTGHxUt3DkTRGB0G67nhF/OXbFGkAfPbb2kkvIQ801V5TvFIJW9ra16+utgUmiNCKuBK4s
O0B0aS0VipkJllxw99NoxuGuko8TM8DWihn4LGV0rN4F8ZTj/NFpZGIERvZgJiOE/Li0fHGxbSc/
e82ZfQVRmUicii5sgc6p1wm75YbcoPiYNOmbnOjcttIRvuc21Uun38HAqciju9ORVlDcFum2btPL
oEaCnW3qbaxuyRFEwuDPC8ldlrDSgKqpR02jJavAi9VwhG0N5j4Qj7uymE3sogA/lDbstFF+6i5J
B11efzRIUk4FfpUAfRuriIM9GnId1p9Oqzp/duxfmQcbosyzfoPV09rTQMKcUJRnNEZU5LFRo/ZM
801dl1jYk0qCT+bcRdB6X4YaRSOzeZFIIoaeblxzSjM1rko1oGPEY+o1aXKodbP2DXnMBO6Rquq8
4zCxfk3FdMXW1zwOmn0/p6Q0Q1lfNIzJqVtWG4iS6OmFXJX9jL6EWZUgl4jU6tB2NjPlGJr3LKoj
S6D/Fs2uFMh/YsC4/tjsYg8vtWEXw2bW3aVtb1tkJ4iOY2z5ZNOGBCUO7S6iyYyi9BmSUbVr4bWS
t6gdiIqYj2NR7inchNRKMsT7RB3PYXfVejyOEhgOFRyOUxcVWE3gqcfWjtxtdN4t+bJOYZzCMLri
Sk9W4eyhl+wcjBUscJji8+xkjANRwctPwkKkzcyzForzql5YEfF0kYz9G+ICOEuILbtDsryueDi2
4+jJiryHpDsCKhx3QXvG9MTsKLsTciv5ijPSXZPtuLaBsezH2Uv2WQHMPSx+pRmmhFkii/RC5z0M
nPbAlndv6TPAJqN4GX+3tK53ahpeJ+bQTWPS2pW997MkfpBOfGudq/hBDvYPGyDQBjoDXdk5emxt
44GqdXCaCTh6tLtGP0hNfFSh2M21MW5l5FBXqMYTWYU6S2XEhVE+GMfMoZjbudohEmFw1tPsrRbV
4zhiYYSSsiGD0N0ghvtR2HLbVrQWZEgHxuna7G5CQY3egLoTdh+KVVHc4T+LNkUAtFEY5z6lr4p7
940VrEDz4F5jairIDVH3JiHoIiWaraeLexlY8z0afAplQRhi9+5zsjSap2iG/TZ1wbVJlwuhtVqq
5t5rak4YHCJ4mA4EShYCF61r3pjGOP0Os6O/EOvO8CatyzguNVC0kDuNWL41EwHZSjVjbh0TbaSI
vayT+V3PMrDLqUAjjY3IMSKWNSl58wNNV6jJDSrWVN+Zc64/0aM9jRRPjm4Y3C0laI1Z4aPoDGdT
N0zuZs2GPupM7VmZZkxFnCEcHf+WX9lMMMsHdFGAJuWOUCASBpMgP3apfaGTh+xcRXtUKO+6jZMD
88HZ4ULqbH4hy+2PVii8xq79lsO5PGbdZB6HnLoIW8Z0pWahDhkNulSa5jGX+bOsxKWVj+HU/C5H
9xmvCZA/EgAjcz8rzSMeJHRxCjN1rOemug59azM8f91agPGS/D3EQbmgyLE7qHmmsbkEgd+eud0E
JrappFPv6VITUkuie8NMRk7C8mOSZvnGijBemGBAUD9nGA9UyyCbOF92nb+OSEuPfcKCG+lnuL79
0u2dbjfx8p4F1Np8cunux90HPBs8RnlwVOb0qCh1oWRPKGZqTbOvZkhKifVUj8qjpsF3CNZvQYVL
4WH5rp+F1In0MoueJvdyxF2vOaEryHeISar91H5NtqA2n9k4fa3XAi2y7mMO5Rwd5L5YCk23m9GB
sU9sGffhltG2K08kCbQ03wdYnrebOVhGZHQCZQaBaJLNNZIIm1qj609Tg4OGkYgxBgXTSRfVErfT
Hcoo3nHZJatgQC5YI6qynIZlBfX/kUzzzugtMONEAFlokomlmVsq2s0md6pjXTmv/TDtrYUWXc/D
PphhFpS1Y25DPdql3hwDEQ/OVYrLXUsKPJ1lgaEG1yBn0RWFwINix7vWvPYpmMDYVq21bfV422as
P4bR3UMax3y2DJgSBh4lucFdOxgLKTr9AgH6InVrOCKpXE0NvkgX9w89sE0XF/spRqxn5xtlUjid
epNJxFiiJr1lzxWxBFxhFcFaCu/IN2saUSn5A/TdKowKo3PyyOyrn2LimPl/h8BrtAN83mxdcRWu
Y6Mn9rIPX5uM3k2C/4393OvsuGjoAFjG2UdaUdqLC7gVMan1A3DuckxOfLYXBh8caNm17HC1TiBC
N9mya/QyXmewmfXQujroeyMCGGlfLzE4AzsCAc+qt4FPKBs6Uy2uloETpYuHs81Uu611W99rlv4W
aYMAu9MVfk2JuYrwl9EngrRPyGxuXZXbfDVOIzejw5JpzvQHghRhIxe7NBfVnh0Z4PtxwPyeIPxC
6nClBU48ZR/ukpHOSezMyAQQ7Vl1vglmehLWkr9U5m/JEFLecqtXDwQ4Jo5vy+5w1jLjN/gIDDsC
0A2+oEWS4DctVYwQ7cTWdMuDrYoXe5SlX7qhPBpu/BI2Ybulw49EpsoI0MbNlNI/K6syPORIMww8
EohfqG/3is4+TSVtbs8GreDtIuvZNWF4DORMWXqA0RZFzDcrity4PGX72nltuNfMGm+1h2tBaG9k
ioTrKeO1Qyi+tUjz9taQ4lMJurPeN82BiMBdbTYsTwhqniHoAn9+LEI3OOh5/SCB+i5W+2xvN4g1
UF2vK5jATSw3YZhclDlydEe60jcky/8Hbb78H0CbEjQlRNL/BNr86pu4+yrir78DgSD5cPfrxtO0
/ss1HQlrhx2wbeiO9T9Qm7qUYDscV9gSBo78JxDIdP6LnC9dwgLSTcsyLOOfqE3D+i8Hn4Xl4Qsk
Am956n99vH+gdf4CpP571Oby5/8nEMjw2HwC13MgD0nHAn70d9BOaI0MjpF+7VA+rMs0sx8bYT3l
Zn5uTSe6dCmy0gLFxMrSguYrMsLvMDHCfa7HJjGetCRPmmYHF2yz6LZg3TuYM3YUqZ7NQZqvduVc
olmmUG4D9JAh+gOrOZSj/gagx2RuclYJhD8gOuN8l4C4B2pvMtT3RyYK46NCZ7lxceMyvXnukaaf
d8Q39yWxP6wC+x7YfYGTKm03f/sS/w2AyAKq9a/HBbWkYRiuQGFuSbF8AX8/LiURwpOTRxdZVA/K
dL5NMW2RxNoHm7hoteRGK6jbOHrY/VGiWOUIvHa2O9z3bOZ8lfBwQMeYfRXsDWTUOPYa6r/tHY6n
+FK4w6usPWYbzfhZuvKQVq46dma6dtzxG8NKzWz5XpsCx0UTKJqeaqvbRXkxg/ZRBpr1EOUcAgD6
0VrhsbmTBVLqujRBaVdYwDgTSeNOMA1IJLE0LpmWCuyOqHbvZyN5cZbk7ogIbziXNSzsAEC8tLa5
hiJNuvUdjh54fHN2GgMKJSydabPTdCbNY4i2c9V/9sJ5BydTU++MfwQjqeJugKCcxgplrnQTDemX
irI3iqFsdTGuw2LJw+pukh1kU8PyiwjU+4S0m+q6ry+p5u2Sb+5QGybuPCf23Jy9x8EtCMu1Gtcf
ehryXYL/CuH2QUbGNiDZkNRddQRtw7vA5qG5R3wliJDQpCLViXFvLDnszhLHYY7jxVYZZYTZUAfg
PrtRa4+EAhvbmjwNv5eUoGhFUTFZ8t7HhuT3cqHQTwON9T4mVnCKiJRCoZ9g+9+2FB7WlYuhIp2Q
l6dyVTR9cz9htSfL2aUEsaTPm8TQm2Vwhxz+3Wj1zE9wiux7SkUz4Ow1iOhsW5nkD9Mqo5CYHePJ
9eCXYDwpx/lHmoT7Yo6P0DfbXWnMiPJ1vJeDtPc9ePkRpHMDqyRX2Vaw//K5GiDMWIuFpYqe2Fnu
wns3lcEdWD8qE+piOn27c2t6zSE+7VU2VWzV5LnX2dzjEsfGGs8/mtF90l25l1lbrWuZ6SslcgCH
w66padDPymFXY1FsNCd/gq9kx0jGdVXi1CyEAdLafDXhf2OZXvQjtvjsuwkovygg6hELKssTxSGK
Rkt0oLBHhKghBOrSCi6sKps9A+k6h9WVGMYbRlw63tIFKB5xOIeghuDn0LCy1KR2maK4LROhNuaQ
osOPKYED9kQ4WIJBN+YQioVYrL8wumNCwF7JXMaTO+Vk+KUahvfopzfGZ6o9JWqF65RW5EXr+W80
A2R3VigmYWLuYZwU537unZXexp99nkXbMEKfmdP83NQiwbJTd+RbsiAxcpSvDFI7aeJUofAR3rmt
wKsS5yyLkWCWDf1NWpYPBVCARtTDV6rTD/VgBV6S9OKgPzhiHjiNGfSKHN6pH8XhMawN7dCPxoHy
XXNssY03ZvPYxd6eZrS+Jbgy2yFGx2K1QE9CM5/Y36HMJA0PvqxFJ3yg5TWU2tOQuifaitmqHFDm
GWTa2H33Ag+CnF2wNJGLBjXvyWMiRk9kKCb7imJCXTtvQPqP41QCPYndYlMFncZYoBGsRStaE66N
U52+AFkvnNSRufNs+VjG9rV1C+vFaJhZgCFOsHP9Kcbcy5+nyaexQmYzfhhUMKIa9N7qlhFpABsC
oRzJ7JTO92YevlaRfg8QFiZOaB9buGUruJIYwcEzd/QAMeiy3tfT01JA1jvWnhVafgJaWm+DaveY
o7yV2NVaHbFnhwHyXOIZYksVb3NIur3VEiA41J/KIl8QV3o/MmISSAX5AdqPpknEzPpuMqp71Upx
aMnKpX+zqkTOh0D+ljmo+sgAMXwwnsTaWc01j8S4KVtt69GvMjLXQSFTFwgGEMBa42cNN3SnG3jD
Se3a0BT0a4uYIhkKzCyaiTZI0fuevZXe/MRWfF87E21jMtXiiEF+dI1t1elqF9buO7xSbc8E/0gP
fJdozZfTEd3u8fB6yNWMMPpaWTUxaplORgAupXgO5CoklA2E1LdJUi8btIG6ExuZtGJ/PdXHWHyW
3iIziwiyUIsWJ6O7c5grefESzJhNiL5HDPnPNC/uJ8/9jTaYfQ49+hXEsbBaXEQJWkTQds/10E8Y
d0mPAZm4DVOnp4C5eE8d6g/JhJSqzQCsBhnpdzYjX71sP+f2mFQT1Yqa6v6s90eKenE0E/vgzOm6
Uv28VnpS+uwvtFMPgg1QPkJX3IhSpxKGnGVal8KgghA0D9qQYz6Kcaqi7sZrPDabCev4Okjh+gHK
V76LbAo3EzqWAp/MQgy1LfrvpdKdfcvMWDJugVhGTBZBHyCwByWXLn17Ll7m+mV0aEi5zvjbhEIG
+22ld5SBRwwrKxdd0HHObf1o2GqGHqZnyZ445F1bC0rs8efEJbEaelD6lhF+ohaMIEjJ6AQfjzxu
FbyYmr0sduItpVLzGA4kQ+QZ0Gy0Rz/MIDFYD3ATOJZxsezJnzVwDpkiSwxUKBkYseeeW/ALCRdf
q19ijVRgSrPbcmZ4oJdV0qk0CcaxQpTOg5mezKb6lYvG/aIl+loERXSNwuEMTu/gDPb4OxyIGG2o
2ERi6fqKPj2OQvuOlEfLWa1FHNpIoCK8laHjOyB31+iz84tZNsWlrFNrXWuetoYFlZ7suCGWymPP
P2CL6UOuLBez7pqrpTh2DiTiNXSE8jgV/RsidDZvmoMC1tSdj8Yi07TUxEu2TD5VebyJr8XyU96l
7zDTXf/2UKlC8xBT/ijjnmk+uqttsfW0uuezmxR7Z2DqHHKci5PfdDRQ/lR8hqWwUxOxhRGk3/+t
HnQr3rjxvq8s63C7o6f5S2aFv0ahA2FCo1pnVHKFV87HtAzdZVQImc7Fe9Vn9fZWc7q9++0nvSe2
iHxS36JyaT96oNKp1+PhVJ6glWfvot6hPetg9YSaocClLQKof1ahoBkyqzjqrXDt9xQXJ4K98ZFQ
aIiFcdJB+Z3tu34/psNiHuOIW41d7PsiOeACe1OUCbedBszidjPm/WuWxAJVL7O7Jeez1AK1Yw6g
n7PctJV4RQSUbT3TmA81SABAR8fbTeBNwzFYwikj1/kBUrk6Oot0qh4mLgThwOtOsn4huIQI5kEH
OA2BShkofR4pfUsDEgUw6u52UIwe6O56nObimHlkNE01bMflZLjd/DmCt7smnpINxGnYDI4d8bdW
zvLdhQQysY7zqPDLerJWg1VyP2wvTV8BnAPQTIWgZ6k4ETMX6/vbV9nl9IHNHIGhzFwI9bejbdoT
b9TnDn1UDn7Wmky3ojxNXbr03JdDEKf21aU26U9j9I8DYphC+V5T/IraOto2mfsrl+ptCmmXESjn
HF1c1AgHiYB38pGi5u0byKtmRitJNWC09APEr1q0KUAnJGC3G3AR7V8/mchM2SS+el7zaOo4ewxn
qI7mYGEKEJ9BR2RBLhY4A1a3NnJqeoDcJIvKq4xZ3dzuLSrWXEQt64HbbabDpybj9KzRIAg4+7iM
8Ps4PRkHrO/+qkk2lJRWXLPa+kbwvN0ETeVtuMCZz+1HfaflE9SsWYsYx2lpb/JqmtAL4Tm4WRJu
P6nl2dbQaNoHEz5rlXanWLYfaEfCLb7j/ihzG62s1bPHALW8v40Gf04AnXEh0O1gzQIXlTxThkE5
0wFcyEEr6Qvw9sXPARnlSqumqzkCsMRPQJUOGVLjViPTbUgmKpMzQUuuuEyhu0AmhU18Jql5EYJU
jEIRwbY8ebuhyyMujkEv2yAbFDPJruiKZgVkGg1yaV5uN2k0/+MnSn0Tdo6/Hg6ycNwoMaGGWV5A
LP1AbwFM+u2uN6OZDhoKRNgv8fK0I0E96aem9zRYS8ke6vaEl5hIqbLzn1fdXmrMkboA5jF2psZy
7M+zbh8oXFhZw6K8dXYaxuxtaMSMOMRgZ7j2HuxwLp9mPGq3h2sry3eLXP+vV+mVfPOwKz9aUZk/
NoX+fntVExHvV1JCwztrZFcRkYW7rbWyAGbQVOeRBvyZmmL1t7u3x6blidtPrJi+hWmBWl1+4fba
2+P/8vu3x/TJ+yaNAUsWSnMsCzGgAtmR9KtvKq870Nd19xi0sJR31hdENuuMXqLWowXVlX17s3Yw
++ScCFhzjkv88O1Nma+Awulzvk1FRcxh/jZ0gOgyRH7nQoNLJzAIBSyEs65Pjk27U1qSbeI8/Io7
66F2KqZVUtxzc3qaWtvyITvVx04hyk+0V4H7yQcufJjTnrJ2rB2TuCFd1vZDLZMHu+tLH0SugU0/
TGj74qAtSVQQGSqJIEnyc2HwHf+5qeGPJ7LWd0gD8KkjPCtM5RtB/uSOLdrnKaT6UFlhD+8DLSXS
N0S0i4+y+7alhjEwLO+HlLYh+5Rtnj/UqmAX0SNtV8zZ3dDdmXp8nsbxwbRxq1OUT2MEqBbuSfGr
y/MtwQ+fEG8TvyKRdXKpfGNF9YfonM1jemTVskF5QVFcsU6ZIipHnZq9Q1Dm/jiz74+S8Dm0VIP2
emUWZIsZdl6t0b3tg8T6yqYZNIOukf+XR6MvhjV4u28KDsQVhR7ymjLzK06dPUL8042+1iSiP3Po
o6NjKVg93rxxPDArkRPsK7z0h8SdzR1D0ouCye+TjNpSvOL0nHH/nJG/FWfYGpsoCKdjzeqSnUIf
smz3iN9yxn1cegdcxdecdOk1Zsxk3w7zxaHje07bGYgf+9Mxo2eKrfQxcjS1n5GTr/nA3aZMovZ8
u8EUhjEZV+/yiBDwg+cQZRVcWjEuUZx0anxjRj5UT5wYcwlKv5nVZhzNl8LE6ZZGfXNuNVmf5xyg
YmAFfMl4QPB+nUxmDqJqXuoZzV2CEXNdoqXCw+8d/rpk+rQ66fnPwtB+6hFNzKYqfD2GjW/IgNxl
CWu14LOxJzgKcJbsBBSFIrJMRlqXx3j508kkGswpfHgXmBeFL+K+U+thUNrz8i9tp3DvoLQeoSru
bST+1I8ClBqV94LOGCEHd5rluM5F88tSd1OMzxwaJAiUuXXOczmwwZEN5ALV3aEvpwHGNs1hfX+W
XZ2eEwZMYAbLu/RybRqsQp0ItvYiYsJPjmjE4StXhYGlzvuc3Dzc6lzopNPmiV9UlrkQOOTZWG70
Jai0BL5oL6NSSvaMnwUkgGcxDWhnWFNWojNrzPT2yWHCnZz8HlyYGIJcY9cbSJs3pm87DHctSvvt
0p2vrSE5iSjVz0QKmUdC1dd1jKqdMulcqNB3Uwp4LFgougjwO167aRtB/OJynFEx/XClQ5ejh/sT
lO8haXo7vR9+LxEgbYCtSIxodozRtxNITTmsIE5HL6FvYY6STFOW92UEXUYk+sssKL70hH14EIhJ
ruMPoOz2Z2J4BoETUS03tI/T3WzGb6m08WRljB6hu08s09gREfqEUpFs31B4m7aLn72ai62igBYJ
7T1aNhRanT6bobxnvYPVLvpuxwnigzb/CN5MQuiHho4k0kWWCBghk2RIOYQY86TCJz6qfdm7H1og
7lvLwuVvQZ/WiuG1UhWcNlwVIDald8a1EPz1E8oIULITkvrbE3bJ7jossi+3mn4aHbbsPzd6WIxn
V87/eGxeVsqF0A5/XkF542RGMUaSnMoX3N13q8m9DauBdj1+WqrrfIFYhg60Afmge89Lcj5ZJKUr
TFH+AHBkLSRpiwlty3nqLUjvyVsOhGur9KygBN1QgZoSCpDiB9oxCr/Yvjq3vaLfr1FyTKfZcGif
VnQq0zx40rQwPVeNZfue6AiPdetj5GoA4ThyQx96m2YAvVXRiMO7Hz8EZpoQPIiZLgroqZsdfBDZ
Z6cCfBHFWMSE69mQKMGXA2HM43h2SOLTZt4aLg2Dw6A9S6zzFrKRcyLhmdpu3h8Bx/qugmMaBXSN
GJPGBlGPqNrGZ1iwcekotOl7lYnPNu6rbdOiSB/MgdAXWH9pCmIDjWCMWC1I+61pDfqRf7zTJNfY
S6m4jVG2F0gKLec9MbXqdJvZc7ftjjkfx0xrFPOs4AiZLU9RWS80kfnNyTJfDYM6SrrkhP6iQUIW
1FE2LH4baUMKaiu7M9p76n+23lLcwYvbFpzOt9GZ5At9Y6n4O7eyXV5hvgkyvQVBi3sNdx8FJUZ2
vVf3ltVpfivYqenBSGEbZQ968gN6vvhgQb2Gc2kwA3l7A6oMcfUWy9YSZUU9OqAOInszzDAgs5yK
AWC3hZ/e4BrSmzVqvF8h07mRds+tycwyUIv1a12H4hd+4serfTXLJd8x2+edfkDpqM5xY+V0qUN+
vN1Pc1Yphse5YCfFKUdwinwD/cwEe/A2eRms5chwAUg36Z+Zk3mUhByGrUAr/cKIvwp6klbDxDsa
0eyby/dR9NlzbtBd8Trq5BZxLpvEGPx8sMOz7cTR2bQN1w8txCL4zbFsJAc1tFvcaPTmY3Bf88RB
Fx5XO2rW+E5rIWppCV8JRaZ+FaVY3MBWWuuylIfOdamCxUhnjWVRZU7TsZcG4o6BK1kW/RcZjtq2
Asa1SajqrXuScs63/79CuripSiNeNW78CSKLVUwWXVTPOqVy0FaZunpi57bPFdNPa4+XKu1/4wHA
GSvLcl2783QeBKPZQNo80WvOS0zI5Qp5/44QA2wKvQN7UQ7YluSd5nFhVz1f5ajVzwogDcgVQrI6
hwYroRLHiZomLTEIXQEsJd8VYN4QvadYX9Y6dpq1x2Yjo7YK9gIiNtuknKCa4N2dFxUj1VNghU9x
Z877oFZYGruXCn94Uen2hhSFc2opbx9mVK+s4HsQHOBxDo4Iof02bok3IBmI/MrvPmKP5NV6gGOT
CadP9Gvk9NiQm/Qx6vEsBFYG9y1K7rLZDg/UMYDFNhYBjmG+i/L65zI12vLT5MqgWmIyMnR3qVXv
NE4NStbm6NPmDl7NSim/DoZTFpkWYfDMMluLRE3WR14YcIw8ciFQLsi4WXrZH07JBnkkOArlrjNv
KPmAswE9g8wl29Co21TwMTaRQ8c+iEOfdD15LDuKCjYVqWPmVr5S4z2J3Q22ful3BoLqil7qRron
QVwZHFQOY1PpTEDiBwFTX0DsOM07Oh6DFz/poPz3RtIkdx2qrC1n18+iTq56ONl+DcQQwyPlzyg6
ysH5qCnNcGXPZzMFpsZ3NAcW5TAOnOkadP4XdjtBSUx6oflrpMOwskuIPZVTniBSwhCjpLMJ5/mn
BZWBzc84bSdZ/b6dtRPZO76HwXGl88fP3dSgOukJ6ISpGB6iZb0JY48ewnJzu+sUYb6tWM+ghuex
wWAiTszoNdYE8hVWVFt0H3w32LBP2Ge8U+aw53S8022Ip3EKNplkdhbIy7C/zIl/rf//9uPtKRVh
vNOrEYcCU0MBlh81w20KXe733tI/8bJeUMpkWLjNpsirI1K8vYG2maZOQcJlkE/OPoHgT4hqpwBq
e16xvW3Ebzd/aln/8tifvfrtJX+e/ZcCzn983e2JP9v+P2/wL4/9efvbO99e9//+2P/tX/vz9n/+
2r977H//CW6/8R8PhJIT6mWzmOnTNTvaQgmi97T3iVJ56xtqigV+ED/N6WmmyUU0WA9vIIcb1yE3
zA814sXV6cpMw7ddiadktqc7NIkF8Lr0Qaui+QO7qul31Fj23WwGr7B1/WreaGWlPhRwCgr8DV7n
2tZPrsk7iSC4S8VQPI1tekeUGctUBxlkQmTVh8yUtx7g1J4SmzYbdcRDJKeRPgk58tE8YaW2KgbI
CrLK1OuojfglCmfrGPLTO7AuEBumZgGxCOSHprtvcOKqp2kaAkwAQBFvj+cTDtwewcteED/heTlb
joYcRVZcKwuB5wcAhBYIWcueW3tCI/Y+am7z5BkUl+hWvqUQO2B9D/26DqR7lVrZru24zhGUpsZb
ADxBj5nV07a+9iL0cP1g2jEjpJBap13J2lsbZZi/maZaPMJatb49PvGfXYMJTs7dXE5vLvVsa3k9
nETGYqBYq5grClJvNn1opfuqkrR48upsvIw2AkGvUM3TVIdPc+JFWKbI0O4t1a5dLfU+3EFfNdIx
31UMBa9t+9jXwJ3Vng1yp9O95eTASadnrMwNiDzB5vY/g1kHp3u22r/uLnTXJp0ep9m9d+dAx4On
HTo7mS7t5DzbvfJTRLdMIDFLeQGJQpgZrk4DOOGQJYRZyngT9aP2msr2KbSb+Al3ZPNg1u7PVNh4
9pJW8+FhBDsN2Ms1wllCz0w8j0SUXNAs1CtMLQirtaSFQPCr7zhgFZyrY+xNxZ6sQMBnaME1nT5b
3jV7rSjAiXcnW2lgwnJ6v4kWYzCKhvgDGBmerFCf/N50HuhZ7R3bjK+JVzBJFXRQWGLs+IifygU8
IXDNXQWYusiROPfmrHt2PftQ99VMQiO0ngp9AGIvur2xM+KanXvzUAUZzsS4otgBmjSJ2d2JAsZH
EYtzWE0INKzSuyYjuFcnysdT2Vr6u+M83g69SSv0kM2tvnGSzr0ONZPfQJvrMmS2/jzwv5rsdOR/
l7Z0sCRrH0r9PqjpD72m7k7qHblEyfAhJrrCytKiy0S25mGZmdadI3/RIN8lrCyPY6U51xydzWhd
tS6xj7pFGe72KBgDPHJEJKzjtiMWBjrVW+J92IQ0X40ob9FiKoVUm7uzbCHH2ErtxGIhd6jmYZLf
VHXjvrgyj+9tOwaKszyOtJjgoclJd53mMaP3XJsqH36ouowfmsiTz3YT7llYJ9e5yM2D6uiAL7qJ
gyfNERo+Nk5J7coPJy6HBoruex33FFL08pV4JXVvJPI70avhnR1Vny+moLKix0Z57V3HDrZK0tI4
3+6m48tE4uSbabGvzthH4XlgKmU5heuUyMRzE9sY0xsj9Lm8k3cUrh1raawcbS8GkBfiGVU4bpkx
Ioo3tGFTDr8sbA9YJ+Pk7PV5da8l4vftj1UVmPN4ae63M4MCNC3rnRoEo/NgLdHoynpPkzcrCto3
sM75KU7UobdZfAIcM9/bKGh25KuGsBsqGkDFf7N2ZruRK1mW/ZVGPTcTnAeg6kU+T5pcQ0S8EAop
gjTOM438+l5GRWbceyuR2QXUC0HSXS6Xi04zO2fvvSQSfrexzpM6jMo3H9dqI4i694XM7oid/9nn
s/EqbOGgYoTTvhxCU0yIWLfeCGqigeXU+muKzKGREpnj2EXnIqytO6/U3/288V9R0sw7/JlibQ1U
8XSB8t6nsSGKMbq43LFfdVgreZi/zmUWEkVk4raPI1ZVaeyfkojyrpOa7nb5ABKzrljPd4CVyPN6
MYfDVEr6XISto12FFQW9icHB0PZ1ULK8I7bq2IxJsp1r86WMpXW0PIpKWl5aBLeLgI4jTsqKnMcc
QUWg0+mVaBMaKKIe88J8LpTCW+kTurQMd2ZYbBPEcMwEM48a2Of+8vjy/GXvnx1O6tX+8hSww7zE
7x/5/XPLs//wMNRme+cahOQQO3sUxDQel72Oihy3MjbDP/bCmFA/0m44GdUjkn87dVQM43BPnEFx
DI28IDiu5jezXr0EA61dVvnlsVObVIVELXvLuaD2g1VpMhi5qp3ZUM85oq7w1kQlZp+BAIuFv6GY
sLd0D+OhwSyeO3hzXDYUf37tCZl+aSx060tYidvyd3Sq6+NJFvKlQcVuFH19xLkE/5lJ6s2kDjN6
lMfYMuvj70NIBvlxvHcrd0BC6z1USpOvC0kLuK/tOx9S2NYcYwJoIyTx9IgFrY15OlplzTkZQD8L
wzNaxxznP+Za2Lj10Z4bRp5WmXI5+v1rfx8ub4/VeEGT/LC8/8aueF9eR4rzstvUgoJsrsTBgGRg
09P9+r1ZzrUDeuVulvcodUjoS3LSBHz74LSSbuDyRkbT32QAStFw//3v76d265dC25lLU01tPL3I
V6ns+xUws1nf4EetjmRnztjQGSdUx3GJilj2luQInXIQN39q6ZjiaIQN8UUMAZIQpXFYNhM507wJ
JEssc/V6TbikD4iQIAA54mIjLqO09n2brIJc5sfJcfLjsvd7QypzfmTsfSlE4G2WKy1Wmn8vYoa3
MqrKWEes9kGFduUKNwp0YYTOx2XT/WOvDDztAJonZORIb5ZXj/venxCy43hLupmYE3URu8t38/dv
6Q1anFaUvi0X8bIpwOpQO1MX9bLxSZuutEkxpLiSl2uaEBcTBzFp1XKxGCwJFQSYv4fzcF/Be6Zz
ONHwpOb/a6PFZXlogE4SEUdbsCr6o4P34HOPGFK6hG6M8dbTD76ThRZQG91leSm0D9cdCmggmoE0
oKglJsysM5NDS5mX9nT3+To+c8TPveUcdX8UgMvJvzzHV79aVtR2DYbrdWARWbFspr7/tbcc+q3A
+ytZiZcJ3WGQEMOxNO3+195yzk/0nW77jLqKJvl5m2llfQiSnxbZUXRtc8890nVGpO7Q0RlbvCyx
C0dia+clBTfd7I5VJjBgIuoCHc3McWpeC4E/2wkIiGPeEWynIL+fXAma6R+bOkjSG12baQUGPYnW
IR2ToCUSAfTESYL0O1lz+1AakY1SsK3Oeg63AMqKsc6/YOgZTsumqkxlVsjLL3Is/W2Ra+4JpIF3
mkly+dxbDlG26RtfvTsL7sAe8tTJUM8QmeedIrVZ9pYHLZFdaowXuxYkKAtVsaFSZtzgnd7kkSqt
PpTWD2Mq610x69YDc+p7+FQfYzfmO6E7GfatZNxrdE3Xcx5HvOkuPTuCvFIhiKLGM+AgKgsm3soH
FA7jTGeFjLShd8ilxKFlUzvnm7KyW+awskpIsm4eyCOKvkeYQtbj1IwnlmLNA1RFyvsGvAcP+es+
aVHhloNIidvySVDJbX9bTycXM9XeQ/ezluS/XO08/yh0Q5wpxOFIDEycI5Si7oStgVX1pE+GFYfL
ZnL627lLNdRuaFXIiG9gWQ3D3bIBJzbfIiFFRc0QOtuMNXamr00XE09M3RNj4kTqPJF12B4cimGu
4eEL7cvnfopHsieLO4uS/t41Bq2+ge2JIWSS1SZWwZEkFP3a1HaenQ2tfUeETQFVndehix/NKv7M
mFxOUY4ZV1GUp0ip6vasqYrrste2Ub9rKKkXqolkt/KKJHncOSzxEB2ywbzunSzJPMZrqBtPc+pu
csOg59robospvZdQI2pBAmmbnz9PhqiQTqa2xndD91FVL6n5EhRHS22lOWKr9fQ5BaaJTe7dRUEQ
HWpSLfGEfA0yFG/UWY6mKqp4remfcGxR5xLUQYle44OMGzI40ExRByT1ma8ZaQ/kIRtGfG7KNj6L
zvhoO8PH8IMKSnUuBp1iXWx0aAkMxE2wT7+Vaf3VaXrr/LnJBE0Ouh0otgnkFLkGa2GSsCFU3UeN
uueoEw+SubgOWv3I8kt+bvoCf6SXkGVObc1Cen/D2g2fGsneFEH7G90E55f3vXY07NHcVa5/rETS
f270TkQAFkgvp8zvkUOidV/R0fH5UkA/0j1mnqb2SFQ76wMBNMs9mDxypL5UpX6lBOl/Tx9aZhzL
ZjQrH/xG533OOJbkoN/TjuUwgVC6CVLnvVgkJcuU43PXa4pmN6fpcRm7g94O59UyrNOJRU0U31dq
eF/G7wiz1nEZv5e9ZRPb5spJG+LWihwFK56Kr43DLRbL5tPyMraa4kiFjusduY1TaCOb5SeJZCtu
sJyC8qHUNrMuZJ6wDO3wP1bGMOcHC4ntmoImcokqFjezdGhFZ2hejapJV2gsaW8DkMiMRmI4NHKo
LeU3WaCkibz2xxQIeUzUY8te0Y20b8S8QwbNgKqrgftzt8UBgW/HXuNgxDOwDN/l4o0M1NCrEZEY
hc7h9xAbqBnkMqQv53Bo71GLjbvMTnIuefXoMm+kOfMtzrD8LVNJBGcsiEKnjxDMJYQQkUwXrfWk
xZ+xDMTLvNJE5E9+BnZ1PhrFqgI9xgyWzTJ+mGp0d7r5zZQkjS4bQ30iy4NpTfoRDDIltcjkLrXi
Q6fSRge1IcoW+c8y62EG4x6Eu1/mO7qaB+Hpb4/L3nJuOTSyZl1p1Qhyyo2bfTF0j23cdNui6Tqa
/Kap02xn1/IMspAl5DiDPlUeqxFQnc8shvJlbzlX51BjPebPXKo8sGzajqG7VpvlUAt9CtQT+q26
o8u3sWXWIekjxcDQgGxE9d0yffk9MU+Qu6eCYF3DfCwCXa7iPq7ujUq/neimUAUwy3vccuQNJsOt
O1tfYDYaJxMDYTqi5mk1/7Gn6b6yeyijFLvI0XMLT4fYERQEjkxPpFnehJYVfjVMisYJd56RVtmh
9SWtsohcl6yKs8uyMYL87Nlg46jnyY2IausejyVSLpYc8NlYRCkN5bKnB/w6gwR0+oQtDuEa7Zbf
ogPBOZPQeBj3s2V/8TyL7yyZQXsM/PEFZfUrntJs3/ZzeU6Au8AWsl591Bq9QqSE4zlM6nI7po2P
ObTVbyx7AOUp6pF++YTdLUeGUjtEtsnUUgkO+co3gLOO4mcBVWgQVJ/RU8fkGqDnRbkSHFMGS9JL
w43ua19yFu97P6nJotUJeET+Ke6GsUsfSzt9TjNusQjCzM2QTVfDD0PgT6lfr5Gj+udGS39tTCv/
hiN5EylXshQjRUh9ptbeTw+Ep9y0CKtf+7BntVTQ1goK84lsp+ZLM1UaEUgBUBCbuDG91Shf4pWf
dkKOw1W2wRs5ED0ZjxylYx8SSUmvzY+ilZvO3hezDTBZGp59tOrM+7LiYhwfzGB017oGgpq46WNQ
GfreHO/91kMenE2vWRRqL0XVw6vWQu+8HGJG2JlJ4D1yoSVPCWRC2xq1F7ud14GmYc334UbWZlfs
RD/Jhy6gETQQtVv7XkQMWxKvItv3STM2jIc01r5rsfMt0vPumtWAWBIIa8+OExPkGGneBTh6cCj1
R6ab1d2ntSvXadST+SgvvM4DKTogs/k7iwFGN6A/8svDydgnWZicsilPoRF0t10sHjM1104zBN+B
TRq6hCt752U0akfCBL4luoolm+aXNKWF5YyyfiFiAT6rkT9gEatfoAFjRzL7J+mLA3HwPRGZZL+W
hA4i+e3Mewzw5r1JWt55mvRLqT01hk3FGqzexjGkgRQzxRlSkVo6ZU8MidbzgBaL2ZGrrzKbyl9F
5O2pngP/FHDFbNPeJbOjeKnllG3noQ9eeK+O2Rj30+gfnLrRLssmhMoO0pC+WUgy0JSb6d3oBDNz
ZD9EyNrjzvAztOfchR+HKH5EhR2uZ9ngIO755tmuS8Y3hJh6UERl4jq+RIVHf7PKoWtXA5lG+kAq
BXm095V5EfTW8nZ4TIeZv2Z2ylvcNONBZraBLzm2+j1+Pe/is6S5TE9lVj5FblNfyT5It9Jv85Oj
gd6rUhTpeVVuSyPJvgfmUSRz/s4SHJl1rhe37ei7ZxnqA2nB3fgk0vjqq2RZz6YoHcjoOTKcpyHQ
p9vliCEU5RKY7NNy2OUF+aAEcKytLr9ScK/QsXXh2TRsCvvTrkdMtrKHydgNg4N3xbpNTLN8/Ly8
ZtxLhLBrcq3XvnMau7ljdv8wuFm0qnBhXOR0n1IqvGR2EH1ugjn6AfErONbJGwYJjUBmQxxCjNTX
JsuSQ+Zpu4IsKVhHfvzdaKPX0S0eQ6vTn+3Jvfoiaa6+22onmzoYRMMIIwZS+mYai7VFLuPKQool
b0gm6Y6tiVcOf8oLwffdwzD5yO5HeeulNPVJhfW/jJ4w1nNTaOjSmdW6/NetXgeWlFb427XgSrAM
QR0defLkSDw7GDuYKT+XRSSfBxDVXp8/6cldRWzbgecn52LEuNYXk7gz3akAHQdBN/O1h2WTzCxw
KMj1k3PvTMb47AHX6/p2fHRbIZ8NaI20R/qH5TEoQue2H3swHRPJyZW4i6YwvjOlS2eElJ3Vchg5
868Hco3UQXcG8KieRiUYv0eP4Yy8lPyybBqPQBSEXOrbAlgKzxNuJSbzYULTOiCN7lE2z+g5uqut
Nt3MeBN7Mxar0WuvZQetOo6HL8sRZTxzM0kknLHdzyRMun14TEKX/E3Cd9KDT/e9ty3OtROuG5KV
vKkE4WOr5rdtj/NZujP/Q8A7UTqeNGuWrCDUbpl342nZ0z13IO7E/GkVqHji0MsqKj8VojiYoYe2
tD+P6GNUp+V87EixTl2dWMikRwQx+ZAxTaalgAmslyyJuz3rqekSlfKj66zyMKHcuHdFV6whUHCr
UYdzLqb7eCDD1YY1uZzKDJcwSrxPezfJtTOlVw6XH4Po9+vHTHeQIKJNAq51cJHEmMa4hbruapKt
DQEIIJzJ0XLKVn5ID7HkaTln8BU8cAVFq+XR5RxqUeZS4XBPznZ3nU1mCDGJHZvlwYEy1n1q2pvl
wUFEL1HMFEbYMRoxlui54190O/CubQJdu/U0bTtHln0I+kR5XFr9ZNWUrJanlI3pXzs66KR5jA/L
qSpwTAY84m2CuPavZoZmtY1cytM+6K+EmBQq1mgMCuSSWoICEATh2jZglGEfHGjAqyQOaRHMLCYQ
emm1lWSxkdpg19tYNFjqJMY0Esu9Aw1981kn0FczvHkLt7vG2ef6t14y+res+VlSkzK8MXNsh5FX
nEjLjo6SkLLbsFrHDRYlScl06OZN4GDwwDcBmOZYyNzcVNb04YVlzXcnpfZ9FD8HOG+1xTj2JTMM
ap1Jna1Jb35JPItYy+lLZ5DRXQxI4DssNX32g4h25Brz/BhkXrueneQRF6AN+Ya5oIa7JT3Oo/NC
jEey6hUmZ2yQLk58lmU8P7lmdgt6oNqECq5jaQimPL1B7mW7JPw85sn8jkTRIRcC4lF/9FPvZVTA
ngwl4KwQPpX94eTmtsrRvut9L65pBW9yxkdRcHHOhfcOe2neNwoNFPny3ZbAglCltOsJRIc/OsOd
NWOVHTuMooJObIiGEKnYaRqNnlKgW667Sn74Ck2EyjLcVjaWUI25zY03kuhEk3brCyJBCI1syHIF
J4098WQoTnDRlM3a93Hj5RWxSCX9NDeXOx0K703lfxiFN99kNjClYJgfUhM/czvnG2mRLpdAXvL1
/tUqKI7kdb1CkLV13PhAvqVYpQrbFM3jhd7a+wTPqVBgpwjCE+iza0pW6o4c57tKANhBkUMVj9SL
0H4erQoVOWGnWjm+x4l5HTSwdVWU0VYK1G0bypQ2gZty4U5pwsE2AjEDHpUzAF6PIFRVkKosnDpW
A7pqgGGldcCsUDaVaxdTdq9AVz3Eq/EUK/wVK4xd7kgoDiPhwMTi7tvEIszMUJoLrBfd9BNu2EF1
3gg/rO9Qs71JBdzSDON99mpxtkJmQF1CaTYYrFsbZGQZYtejKk8KqYJ4NQrnVcH1kvC9egX6iiB+
iQH0lwWzfhcWzinNA4zDc8LtkW7DSF3BVegwoQMRq03zzlFYMWw4YPnEk1DAsRHymFQIstEheStF
hJIqPFkPp6xQwDIYP4/SZ6Us45jEle6FCBlxwfNonyRB4djGaiTHAxEBVfKAogW95d2gEGllVn2v
In83+KR9IyjbLWaQgcTwSQHWdBAJSH53RZtecOWAg26BsbVQ2UaFZytQHu0J/n2oXP0pKXsQbma8
8RXTbaSEnei3I6w3CfON/2Ky8kz9e1izfEx0gFpJOT4mY31xGze+cSZ/OGqttw4HjMJFyffEs3Fq
k5zq8v9X4LkRReiajuYtsJcvOdEBB0th6no7OGkZ4DoiUihYtvWuVFA7y9vECnIn5oSvXcFfAGoi
1mIE5H76iuu33QZhdOr1Ym/BzCt04HlBxTKh96F+Z9E19eVzMrvKhc3027zTW3q1vePiyekoAsmE
QGhrAfVB7MNTvB8dOEOGxAxFVBvVQS28rcyfA7E3D5FtzuCqs2LXEVQTGt2L701i5eJ+hCAGMLBn
gusBKaFvMB0nbILrOvoqCtLyo46iMp7W5ganOAKHzkcoRXlqlcZfRiiF9vxEwqoPuVBTCMMClmEF
0zAq/XcCYigTQztsRqyH0A9ZV6JHmLufhCpDWS6bL0XeRftG4MjRh+lUwtPsFU5xVGDFWSEWnQbY
olU+Zgq+KKEwtugXzVtDoRkHZq7UCrvnOrgtc43gaUsv77NBvDFLH/yZ0TMUpOAStdB0I13EgVuS
TYeKX3g3KTykASfSUMDID2Zo8Y03SHJ7FFByUGjJhuGVcFIkYARyrK02eKzj7muO0f1MFsBb2Tp3
JqTKWQNZKWFXVn7zDpnXGkkNrVHMVW4nN+6UCyT/86sH/7Jj+RUrIKapgcZMsG0HQhO7uvdBGMLP
TGbrPjecTU8M4cYsXZxTXXCTZ/PFYw3rwODUQmCc0BVWSIfXg9bQyJ/lthiTiwW/M4LjWSugJ4Ia
oQCfDqTPSnrPvkUzZgKnqFCgTWtza9LlYUTSRWeYICXpXswyfYuEHq9Fmnz3Ip+wd+fVV6jRAOZo
0xTkV+L0nTL7jpx3tQqKdsgtkHua8xuBsqBLFcQ0Mjet4bwWTKqmoTzX4XznUMeea5Jv7BYMqoSH
mhHoTfL+unL7ZFX3HtR4lyypIQSjGuSdcZNp3oG8vJtYoVYHXdeUTG0bKQyrHzUoQhKqvqbIHprk
nOsGVznoVldBXANorqg2wdPynTdPI2ppUkK4oAMFgIV3caJijm4x8U5FOqJVMmFwVK9OCTwWlOlr
Y9EKQBj4M8ATgDcLoWorqBPwv8jmoYRw5b6Y43n0mh1hagwmE501G3d566KP7jrS5qSC2o4eufRx
H37NFfA2UuhbK94LKZ4sz8Q9g0Q8hJEbyIZkVg9emmd4t3AT8OBQm2PGvYLkuSsCwD9eTIRQnAeE
VU5zcH6pYfLOSHNZtChMr5mToqYTmJsqiG9bc0tvFdiXslB0g4D0ljrQNoD9KxQEmI5RvooC8ggz
GUFOwAuJLINBzHqkzkbclcIJe3CFKTlcEV2i+ctqBzH2/D0KnKcIWiO664NQcOKouQrTBxtRAcOB
LXAXaOQ3sniawRob8I0x8FF1TMePxPluwz/2DLz/1JlIDJuxcLRQkn1UR6C6SFxWAGXBh0Pqrn0q
FVzZh7JMo7Ek2A7wsrSBGyWwmCnJbsHDpAdRou0nv2COPgzYzc4MxHm20VKkYJ2p7TaAwtAmkN90
I1rkB0HDDIk4gK2FlobJiL2lNEsUSU8gU6vw0REc6UkBpXXI0jkLzhsLD2QOc5r25wpVxV5q9a7q
/RNLcODUrCGaYI3YhYi7uFYDUkIE1QjTWsvyfWbYJAnq3MoMxb1WAOwxdAaVU7Ly2+Y7yZDGWea0
pgsFzo799JSgd99oHraXIo0amtTioC/AbYXebhKug8IqXkKo3HrMbcunohZSsVxliF4b/GFrH5b3
hOoLY+KdjjSN5Ob43p7lc+5aLzZ0skzhwNsu+GmZ8bc55T1HfgvAtufK6xRGPIMnbgRkpcmweJkU
aryN80uh4OPEQd6OBLKuE7jkJXzyqPL6AwFWoMZ074Phnvj78ENEAdCXEn+v3pIkHpcUBYDH0QxH
HXPjF6ZPIOqbGbOya/HQrFJ/mDcqwAEyrbEdYETUcNW1AMA6M6EHUufXkUKv1wZ53fgmddznqC6a
1Hqx3OQ7UVsvM+R2n14wXCasRgrq3im8uxxsZcJgRFTo97y35Nbkxyj8ppuInG8CGBFaIwlcj7Dj
m7o4Ocn4jpLJoE+YrOMU/k8gmNaWWj0xlHc7wJkjSqBuj76wWfUKVO8rZH2t4PW5wtgn8OybKX4T
Nr6Pmc5pz1eMyvp8iTp+NYiCu5G64M4xylfEROtQr7d5CdqzsfdYwGhZZWgM0uKurwfvXLvWsa76
CFy8gX3QAJSdtgjCJCHqhR1/pb2x7TVEx2ainyeRyrsaXJGc4DdONzEAVqVKh+Kd/GykS9EwQbmT
DN/K9qq5A6h1rSCybDbIeX3SmGxtnGHEQVQzWWpLvgdFxLiTG/gRBleeii7cysR89h2DPwS1Giuj
6NTw1TnaKQvRVmLF1Nx2Q8D4nWanjzmBTV+siOrhYO1QhYUrOpVylbs2vjX4luuSKfaNuceklDOr
q0BxDnRSe9hPZONh3fOyZ2nGxVF4P+oGE4SXlGhfbb4MmTDIx48FYCKSYmii+slFQ71849rFxtD8
h1qMhAz0xU+/H7CijW+hNz7BknrVDXJhhs561wIJz2oq5nuUA+7OtTUcjS46nb7Ouw1XRMGbTMWq
j4snoTBJHjK9NnTWWRq9zp57DkZ9JM+h+2ZELPES7Bppg63Ar+8ikoCPjbzI+GeIieCqq+uyCrJy
a6iZjySXwZn1/NZw6q+0zxPQWE14wyJQ2sJ94RNdzXFnHKICBdo8FfkziA9cCyK87aV+GQobJgWU
mtl5Saj/xJgCbiSNrrIStCIDsBvcPQ1oQZeqne6KYNr6Y98CK4tq8kTDQ83VY03UpFyppOnhTs9J
sBQhIYtVkh5Y1VeUaByHho97Irf0W4xko1IV9ZTp0+CWyUk07bcBBIiO9KnWrBNuzXZAHKhbjxYx
TetqFtzIc9iQOkVSJ0vQjhOaUyKjuNHIbNYKgT2e1lMvsWnl4OHKSk0k8aYVmbuj2cCtC5CkSEOV
04tTwyznbhOT8J1FvE7t+EypSMK2CZsk7rFTykSRvmd9AJ6NJeUuiNuZ0MDBXus+Mv9BFPVWlna8
abOnhCEKhYFTkIgeP0CzgSIakV0VtI8GufubEdEDTTOP/PSEOfkYoIOY/IOVMLfi5nTQWJPnofxp
l+j3mEGRxul/16Xt7UlRSXZlehdpJVGSjv7RjRmh0J5KAWynL8YQb2SDXmE5LeQ7pZCZqm6q3YzZ
+Ba15IEnihPsN/Z0CEy+MS2ZlNE0i5u0OjK6j7gsiu8olIg6Z51YCH/aFlLaexbM7z2UWS/sdqnZ
mes55v/A5FHcFNWEt4uERqZj5U7Xg13ih189I1UJBNl1nN3LNKqiakMg+mDRVaEzFQl0mxmNvn1k
6yGaMIZDqGTRJpAMhoFWMEiV4e0sQmvrc4M7IG3G2jCAx1UNqj7g1jqMAw4t3cP/nhXmxbe/xbqE
5ksEUtoSZmgX7saeHMpWBOKvqwtBuv29FBFqBgOLmFMlx7KsB3y1+H49lhNoO75jue0eJ2KyKt7R
ENrVNQvi+EZoNEraumi2RuN/r2I5YdrlnhUQKk0+/rYdE3vNTY7hehzXnnQNsl597a4Cr+lZLmm2
IjH3Zt9eJ2dqHsgIWg0RWlGZR/cDofdr3bIuEL8PpRwTvsf+JQoNwo87JoCh6rebWU8oalCQLu+S
YJyY3UYb6q+9Rw8smi1iVurXwXCfSMAaXxF5X9pi3uapK1/R4fWnMekBlZNuNATm9yXT7n87wXH3
o7x9y3+0/6le+L2spkaQxb8kDP4+uqhQzbb82f31WX/6IXIIf7279Vv39qeDTdGJbnog+396/NH2
2ecvILJQPfP/98H/82N5lX+b4Ei0379IcCznt/y7qPsff05w5Ic+Exxt/W8+ElXCH0jQhextkNI4
/lDZjpb+N5PeKcwz33dMh0f/kd+oGfrfbE8PCFcES0k2oWn/I8BRM92/+STJeoFO18fSfSf4nyQ4
Gt6fkgp9gkQ81gU2sBkTnDFC5T8nFUbIBtu2YPncQO6iadGcTWCUd3ZClA9Qzp0RTyyrhti87Uqd
ryPDF0ut5sFvCa/o+xqSSJ0465hgJMYycRy15PYPn+g/iVM0VVgijgYgCoeP//qP5S36lI2hQcLN
NQyHj/CPYYq1idqjNMkzdae+OzK0BdTgwpFvUzxfoaIn3atdYbfX9IzErVi4QLrK91K27Vmm7nwN
wsbYZCRW0EUxklPkIhCqPaAWszul62QgfXUe52//5l0H/+RdB6an606gO95/e9dxGKeRPzIP8WRc
k4dWBxth+OW3lqWdNdnld+bT9RoxDflg9q41bW+dWDisdYP5TdR5xgNxLQHDLmjilNE21OOrFuFa
NKaGOPbJuXrMSnKHpnfBhHpmzbz1zPKnicSRwLvY3tvWgA9uapqbf/2n/fUvsxzfNIzAsG3ykggT
/cv/Q+fjlIjaaXS4g05rLt9Ok23c5mPbb1KviY9OPyaHqKMKoju7f/27DesvHyu/nPhkh6sCAbvD
NfHni6HqMOqKpprI6QEFYft4yR3z2XY1Gy90j9RMwHIQVBQOebSxPJ2Gga49JonS4dTdv/kkzD/n
n/okn/qeZVH78PkGmY7913cTeVAsBgdBQFQR6zjOb2NsJ8BZDGubdSxQPWfozrnjYUaOsKfqhUMs
b4PNIBP2U0IexqvjBt8F5a3ZtD5EONkPghToLboBCvfKp+toAm9gyyzy33yS/+S98513LG49NkgL
/y/v3YzTrAqdcUZIFOc7T9yEqPt3pVsYN9FIEEWK43cye7kmlMMkuYJp4kCV9tAZXMH/+r04/+29
UPV0eRvorgx6dJ56/P3tURRR+1//YfzfmT5w2qLnvBnmjnoy5f/zmAbkklOG6vUq5fOwURYGRJIC
lV83Nk7PRE8Tqn6CRLq4csFOwLK5LBu+WHvKtmAkmVGfFIJ5GAWjIwddk5knCmnM8EWqCqWYJm/0
CmdVa35pSXg3tHokkQRKWh6MPVMEozlqWTbfzS2c4kiYGRFKyBl4exbBIJ1zpdB3LQlAOXokJd72
TeKcO6L/YuIoqT5izQ+0eHz2m2RAT8jiPLC7bEMQCrlwTE3nDRb75PSvP0/XDv6cQOsbvhkYGHN1
3YZd5zouI8gfP1EQBDROHSciVjP54cRRj8QKdWPmEkTVIW5KHXfPQra4kFdACkv8fUDYd6IcbFQ3
ndqle89uPZVMrl1gDcveXx+JJuI6AlU7WB5u7eyiK54eN9rx3Ebar01t9EnPd4Rj5rzQijoiYZfn
lMsjQHj++PTlETiuLC3QYoEftAjx//sLLueXl/r9tOWQ6Va07rwOxpvr3c446qWb4+BXowYkg2iX
ujl5jk53ZS3hXkq//wpGpDpRGZgemMJdmV4a0YFmjHnW8gRIokkbJ0ysJzlO0056hCBRbcCSBK2J
yS7NMJx1YGMN7YWFJ4kz4bzzJtN6wFrm7DUx1FwEnXFlgm5c6ydjjChaalSiVuTakicRNwhOCP/o
xpo0xKhZUc7fhGVEcTiWLy3Q3W3e+rDtLGxI7px+JPGEZjl1TrWM8PdFWHoTSgMQiFlYtJ65ZyoB
cFnHVW04fb8TBIrtY4nFIyd98xBFNsjLtMmekPQwqNNt/piGdF9nLACrPHuJNppJ9nfrxe119v2t
QWDjMaK2GuG3OOvj3GzH0Go3fVZsKUPlz2YcZRcqrhMLl9VU6cNTjkBlZRGX8Vyn4NTaOjDvW4c7
8WRE56GFAgumaNqSaQytO/RMdBfvGOHRmaQ69UrNfQlLMW11u2/I5ScnSzOLc63Z9cEetVtLNdV9
j29oN8QsNDKrWJvw5Ylbh+uup625tUe/ffTb6LnCL7MzMjmwxrC1bzkmTkE9mTAhvT0NwzBSOy5I
+iEkbRPqLAr5G1rSN4yBWJqpXIlidt4SF5NX7fbPTuj5+6DISTizfOOr2VLLUk+wR9jChEd1J9a2
3gOtXl8PvheJ77yAFUOt2uvmavJ7By1IIIlITprtchi3jbfKHOFTZOZRU+qQEPyxul0OQ+TrEEHm
axtbDosIs2MJxahfUaSEjxjDrFC349IjmJmQd94tj0b+9MdHGfMU5IUnL5s4S0+khd8gFfXOyLu1
x2nOLIy6GgV0Sw8fHasMH4U2X73eEZflFOp+H2I4SavL4fJTIp8/uE1Yp+WUhqH3FOSTKuTwGvxD
sm3ba91a4k1d62VqbhJ6lveZ2owyDbbIqGGniVpDShBFDy4N1mMfhx/LM5bzoq3y22kiuU09azm/
vIYLrh50Qn73+/wQF6+jhdIuI1huFTKre0jMnAahhfs1IERjXyNn/zwHIBCDjDTr7fIURrXkwS76
cTPbCAli3WvQHWIj2emNn64+j/O+IF0bUR75HdDHdB+1z2RrySP9MW9blAa8t6FJH5dzZU+Wp2vY
YPbUU5YHhGLqFWZzhyYMakDP59FOprHvQZMiUiita8Oa+UqtomZUvC5nirCkMh945M6oc6ndBgeT
tI2b5dHl3JT/LKETPC4HiLR/uJalxEzpRY+G5F427sxt2aCtUpfveZi5jzSnA9qTVczN18J+/f/I
Oq/l1pFty34RIuDNKwl6I4pyW3pBSFVb8C4TCff1PcBzo8+N7heWSFG7JJLIXLnWnGN2yKvyKfus
LOm/EyDMKFeK7uKbU3ZSSH23elA6L5rGRLay9Pwv4hKc3PbfOcE3IKLOeXXJ84Hcpr4DhgUbUBje
c7ekmgC38L4Tk3FZO/XBs8AmzWZSkuTTxd73kmwZMXf/0vpCkhfblQdRyeC1rsbn//xkQycHu2L2
VDVVehmiJN7YoLLveG7NkCBgqoKUaeRelhPDNQSdaPn9g+mI4ElYZvDULDd1PJYb1RQIH2vWYaZE
GsJWx9z2ra/tAxHNr2YZEodUdB2znKLxbklj6de4jSEqqzl9YcE9uE3rilWa8TmK8wjcnskHatGO
uOWimmy7/3XPwR3RyxbQQxexSdhL+p7bBSEoPiKtJv1vF6v5ZhBqdtVqnVavX03elpAznMGexpZj
xuYebOTVGxqLxiA3qW8b+64oP8Xy/4xpslvFnL0oTZlrvTnh65LP+XLTzhUOTp/InyWcKpg/8DSU
N0R1h0KgQLDKDLY5OMAwLhuor8w0QoXqFchTpF8fN+Py1cS+BCkcONBX5A/J8+Nmrvzkueu0fZEZ
zWVc7j0e76zoN9WnT2MYSXs2WX7nQhJY3+OOW0kfCaVLTCKJo375VvXVLcnz4elxb+6adFWrHknT
8k3UmMHKNBzziECNS8kiXcdlhB5kfnvB4uu+NnG/m2KVfMoItxMJ2sM5HnSLki59eWAuHjfW4s14
fOU6NuA6K3l73NMXBsZ/nxYk4zEdp3Q/TG1x0uDMn4hMYnJkCsl2T1Npzct1UF4cHXW9668cpfrr
46sobrKz6ZqhFvPQfx9/fNMykgxydfMCgWfHEbV25u5lWCRsLSUP5gMvnOr4vU39X8sjfRbzpRVf
sspJTwnoIofaEBmkly2CHwhE7Zi8qAyEt9823xpJZQiP3HQEP6D3yboa5Ul3jDPFR/Nt4wtsSv8T
OonkyEMwi7Dd5CXwW04dPT6elnTLLKxR4AKwgyw3N0hF8mG+Bi7aeSgPyC+6Qbs8biShZJsBT85b
AEcLGSXTnslMgHj4WK57j2hIMc/+uV04ho+vdGSOxxGOvtbsEZspPrx+fHEAZw3AyfnSI1mT8puY
4Qa5A5G4+OmWv88oh5XUp3JrOXm09dre+syVImFZL94pb/JTRL5E+HjcoJRZmYzub7klzCeeQlRx
KefTDLEF75qR3oImeZdZr45B0SDRcl16u01lnBeAv16amI3LRnoXqzO9S6wFYiPM0l9FTUtFDw4C
WYtzkoS1j2llfKgYAXMReM2tzk+GSeSiVeLravCXxVEz/PotkgmfwqD0unck6nSQDa05Pi5UcOD1
2uDCCuYNSWEVrzA4PI49f2D7dM9BzSRXAKm/DH1rXzHxr2oiMnZJ45vrx+viNAVa2qjZuzjwnh6f
DBgN/2qAbcPScQDwCWz7a+QPxaaeWms12fGdLN/o9ripaCgH0XseNPNrm/N/5OO+edxDAj2/Mq/Y
Is/easjFTsKNvBvuPu9WB/Vvg6QBTnVE1Yhydh+jpT1ly1co4Pmqs/owXuojHKL3Oii9g8CxtZqW
u5Vbq6s7AMcjW5QUJhKRFju2f5TJgPJFoSuoMhHdHjcPGYdrF1wSZpZh7R8XQU/rPavcIhfbqdTW
hql5E8EX0e/GmSbj/9xkI2bAcoKZM4FDRI/DodqdxYQH3bNVCI9QrB8XVuqa2S6pnV+ciWVoWImC
+NG6hGgv4jxMoU+1P/W7mKHyPiOTzxhcxiqllp9LZEBIhQbGssxrV0Oi4JAEQb0ldvdZ80lFRU/u
7YaaECj0Ns3eoy6HxKr1V4JUg20j5FNVZ6RGVHn1ZZjle6B14i/S7jB2A2ObN5ZzMOk3ryeR+Zeo
oelDC+07M/z8q2q1NOzmcj7lLol9srcGaF3DOahV/aVINdyoQIsOKKvs92goN4/HYYYW20aL533e
y+Qz0W9Dd0fNRsSqLG5Z7xlfuLtcYCJN94p8GTBhaWvXyXCL/cjkB96HX5zx4rjbxDS/+1b6lJuz
IFo1Ah+U58Vx5pC5d+GSXEgBRhrmiPbZcjLidc0EKWV3HlrbWPnKSF5Hg0NuOozmFR2x3NfjWB0b
rVTnKa/1rawL+czZCP2YFhQfoK+zFXTb99gEWA654JRLgjRwwjz3+iImRpKFhztz/w7SvDu45b/L
XkiULEn0XtsuiRsEdgNEf89nh16QG9v/dNLcGDqwPJxYSVh4NYpMw/7FJT1+pCKAMserdsmsjs6Z
iQBERwQ0aZO2Z8ZSPD9uOkEcad6Z7U7RUIrXqlANWEEkWX1EKIgUdHuCyhbXaErlle7CcJiD+e4v
9x4P/fem9Gtrk5OUmLdcCGOVMNNbbkTUF6exnQ+z6FBDiE5tRWf3n6OVUBi26Y/QsKXEhinPzdA2
N93BzRoseRrOrA6YWogJX7ahzMUhxJH+3TQyglDdRu4eqxAmgGxTm6ncSWoJqgfutsvduGwZeiTx
eE1bn2Q/Rs2M/v6YovZ+3TG5u2rQvxo/tsgBZ11BDcyvb2dhjpX+hQit//nq8ZjtOQM+Fr6LpJ45
p6vJvWsxjDcyo7z6dTPvS6PNj208irOtWc62GXvvFihZhbOhwZREd72oBtIfR+nkS1oSy3e/Qtb8
ePvUFZnTi2XF3UebFXu/Nwk+c7Vb0xlcrkAdGcTXVJSTecQZuUVNmP1lC3lt2W0+xlYJoKkD3EJ7
Hog8FXJTmnP6YVveK30oIApAMLaZ0O8F8+i3VsXo4wworhGb+asy7B+ZqeSfxnM+7cXiAAyl2ttl
5WAhrps328zfHk9AVoL+z5ybl76RiC/dKd0ZbkemhEs0igZImdauhW2yJdMrdRcbmzl9xSORlTUd
gv88Xghii5bH86b538//v48nwf/378SsV7uuL5HWVywUg8/kSHf66K3V6MwmdGXXHFejt8aSDpiB
iCJt+a4sTW1Xdybox+XuzABg14Hq2Dy+O0ZEYAYgef5zt4sidxNMJBIVBJMsM8b5lUo22M+UyVA2
s5l2QqBdpGW+/+feFLSvFUX18q3H02uzfyFTXV3V8sMSi8k6R1V/eDxDpIpckCwmPh0bMWIr5143
nXNPMW5w/HymQnLuZMSWu3mctPV/n1AiH435Ey+Pp3epUzFhZGl43C2Xf6LBNb/Scesgr8KomGIo
fvFqaz6SBs/5fbn7uLFq/aTRSrkafaZekG72256+bvj4psyTZFcGmr8mUzzsOU1cUxq6tzHovJuo
me0KFFgHg3r6P4+RmEU2OZ/wTap8RfMkV93+8cShupZGJi7N3InLxBbeh7ZyrB2r7PfjG4+b1B5u
veanZ0mkx8UGKmPHHPUMUqfv4BYpZsbB3jiRIKRvucm1FFt8VQ5702EJtAdjPzCW+5oB5+EKT/R9
FM36J61TrdS1T06K1d60rHar4yj+jAtjq/UQ/GI2yAg/N4NxPoQ441gj9PxPK0xzP+peuX08Tq7k
/3o8Qra0pQ87/z/P73Tncyxr2uI4c978ILa3I5kQmw4L2ZvflA6hEbkRMhdVb5Mx+/t5VsH68V2y
dVJG8nQoHz9r9ma/0RL/j8EvGioWxh9U6Cx17beDmnfDYmYdvWGMni2XzOjHE/A1fxGQbL44ydwf
HKsVW01E6CPtif5j4nz7XW9fC2lB3QHc5FhFeo8RNDzhsj5Gif3hBlrDD+vJKcHUE1pKK7+jkmIu
QnXSNYEHOXCoXtGW3N1RXiZT+oe8yueXIQqarU4wwmbshvmlSpGrxwafNRJWH6McooTyqj10aAAP
be1mZ2kg5WosV2y6qv59HN8Gx34h3bahmiiwtfnuP0mZfk9LoId6d/Wyek4GpJJWljyN2iifq6kU
1wBp7/CelH3+iSwtPpp5bIT0sotPcKKYY4aMbLGU1mtR2x5x2WbATpZSwGvjeOwDqe98ozRvQvfo
iQtf/CHH9cOyaanSBl2Npq3/Qs76tp0G+GIuX3uhEkisNX5Eq4v/sAwCxfKrVwbY8c2R5c/jYR0T
AhTJRl91o5WtccfER4cQaXpNGtqqQDk/SWOiyk3atyRgnzWm8ZumWEE6OJGRbpZW/2jV/Mxu360z
wi13wwJDyCLeTUBc8uBEuXhpiAxGXYd4dVwcBsC43ictA3PM8HNT5tFGchz6Ih6EUX/d/9gRkkJo
6HRXayRcHB4KbcfaCnN4SDsShDKibiEf7HoCvPmMFkiUtbnfO7aWnoLOOhPY9hG1gfWRLT38Ohqc
G9L8EuZbkh6FQQAZsYxhdHy8m5Y1ytCsshiWCk3UZdCxVm1OWErA+E9jVIY/DYAZWNxzkuFLoFSQ
Z9SrEM/bxr5CVxu2HoVs6PYEYVEAnYO8SAAO04bVVmCNrCtUWfOUECm5Ec7eT5R+MTIgwZi7Rvie
+XQj3UTto3G46CI+uG1HudzH4egG6jjL4pAjmzGTYj1rZL9GgfpK8LNgRynGq+6KqxogaHEMta+d
oUC6FfQtyLLf94wPPrlekk0ypLc2FRsJxtVaVX7Facp1tnMUl6s69bIV1Fl7r3uF8zRYCnYmZGrR
uSdCll+MdDbPPUrpTac0eaonN9oJLaGgNOWJM5x1iD3001C58rBM0uI8dNY7dJ9gx9qSvS4JHJ5n
PadxdhpVzwszz/h/VKeKTWrB3agqRlbL1EeM2LdYIcMC/OXlcRM58iyG0gmzoWnuDma0bTBylnGk
eBbdCCeF/+3KYgM/lKmLwi5zhzdHNW9li9+6bJ1L7mbyyemR28y6Jsj44+7yzXaoe8T/BxHR+0tz
Sz4pBKZLRtwPxR+rdENWdJN5cWhy0l22VTPfcnephvsYQuwQWEdsjk9O7fCzUj9Lr1KnpoSJqyuZ
beWUkfFJU2eteVq8H8CvYrSTOBLjjKLVuenF9D6RgHsCjE/+m88qhKWPhCLMNXgvFHIWdiCmaOx7
luwOnt6/OVZenWzGlu0A/LfS62AryRjrkJq9q56kxUL0+HF8jpy5Aivc+Y15bOKBFpzeviZZ2V5b
ujzQK5y7yEcwLEN0rjXPekX9yGGGK4ho4xTtzd+IVfMeGxk52gRxnGpUVrxzUf+T+V1oD5V30Cd3
nyYAFErG248WtqMTROiJDh5+TzwAObTngfRCGNScmZyOVzuIkhAldOBqyZ2l1buhfHwFm+AcO71T
m9LBfmz7fbWFH3l62NXNAJF4M91LJaKjZF4kKn/APxrsPHso3tkp+J01EcR7I776ZjyRM3dPSoyQ
/LZQGLDAjYfJc98dRxsuD8uz1s1cnqzKmzmnDQ2SMt4wxU1PEeZx2+Ej2jd9fW2UeJ3r2V6hR/XO
sdP6u7rN6rAV+d9k8LzL0uejS2QyX2+qbW856WszC1wh1q9rONPO0QI4vBWrBxNlc5dL5lL0pY0z
p4diTbwCwezS8FZOQ9t0GetBstppDJ6vQQ2iGuLdYXQ0VM9glAsV27cUU8ZkRBictcIniXleyVHJ
p2AogJoMvJ3drH/ImcpkCMpXYA9qb+ZEj2WFAzfPM77RHuP8LICo5xqIjDsKKhOTct6s41znZGwJ
NPPS+kOvfTrpseOEyP7bkLQKZ5MK8oVBVLwj0qKN6HH1c4ZjQfCqG1bk8mjkKngqYYTCzYn8HYYm
3IxO7tCOonNDxNUUmmVLo1HcbIOyrE7l8BHnSMV5EZ5K9FMbw6u0fep74wUYb61cCjsnzg+ZRtDo
6A1/cwcky9A7zAu1xjzFc8ELMnVv6RAkOzNoxDEpoukaz1KEgcVlG/mG2DlNEJ1GA6uOzCIHKHQx
n7zS/opah6Iz1zmLT/EH/sLmasYdJqvGuvEpYwIJFsnXJLlJnYeBk1wLWUTmy8wrPQ99ynwR9xrS
6Ti3ofHpbbXTE0bUGCjmzVzU3sZPKfG8gdERbeRhDwykDSkoo40wwIdl8H9YWYtjP6B8iHTV7BqH
CG6o45g1Bb4ES1qwBVGVl2mVHxM22JCUxFewZ6HBwGyvzWQfRSJpiNOBXFMnA8lL6a3vI1wLeJnI
g3K2loivaV7Q6yNUc12Kol+RK3wvuuovNKWGXkObrH3De7ULGhbpVH1SVhhQyugrwpBf1XWOYr1c
RXWSXxJ/UWG2aOnicp42mp0sklzPWNkODaU4CUxeI16NZPkjXDePz6ppXjW/bvftLL4eW64QbraJ
LfA3blEfqsAwd4TYQXxPpm7be0V7kdpY0ef7cn8if5yfK8bCSEIPkYLpHUmvvc+6eX3uy0G89giF
cFjSGg40YEm2FRDkOQItdUc+f0OpAdXO7fKsQdj3e97+SJfZvS0rqM6x+4+czfYaA4EfPWOnM6kh
oKnh7JF39im3UqDIha6Td66/t2p0V6SNQDtTjb0rScjdzVkQvNQJVsFZzh2J5PjTpaEPocWheldS
Mu1MZI48NlJDR/KLCFZSMgOL1o0Xvel2HB+MyPv2SS2755IkhWWC4cgioRtBK2pydN56PG8MiYEl
Ft3ZnC1JmCdmeA5FciUE1V8kChSRSBCbAebADJbkTZMbJBQzZkcmY8hrHYSp2pg+0VjmQ0w9sjeM
SrsCDl49Oux9xowXB1V26xFWTgwmowYdKdlD/0B7+Eak9suGaL0CzECkgMYHPQHZiNJwr2nAr8DY
ZAdlhr4imVxESpT2JkuA52slkKK0ELd0yuKdb5PEpiCS4SHP12ZeWluMukx2O2K9Igo+xU9v4I0b
a8RZ1aq1bTQYwmmeCVp+Y7K084J8H1FlIOWBZkZiHDV68ydOgGvMnvmUjEl8bn1sB1AWgZWr0yhI
YaFrmhxbpQ6ya9y3ysixT8bItqpIhS77GfEouu6uIPnIDekF4BjE0G3KFDCbL/LuddYKhHYNkQtx
1by1dbQahervj8+a0oZmG5eYc0bD1DZG75v3xMzNe9dhh5oDaIm1fIuKSN4S29hIoA4vdv7DKUXC
2qzza5KnQ4hOM/3U8vzsd/mtHqZkncCNPyzK8ve0CnajyPBOZMmNvTK9Q9LPsUAFm6r2WR3Z0vFO
B8GfcpYEASmru5LDmaNbJ/RmjnVCcMuBZZclJ8nlXZGV9xLJbQsN6jrJCkyQdhkJ7Dslnam9tF2q
bUyMmhsnadYGLNiB8oLPlefT+GJWyAfCh1Cep4R2ufm1m6tmrxf0AATzQvQTd2XH47PU47vroRTW
rCYLFX7VTZxV0Tc9ibKNna+hvlKhzLioHPmW2FF8aQVHCmdU4uJF5k837tw+M7YJ9gUwB9UJT/Vr
hHqQZAD/Qw3uRgeSfKRtWgKatJE35P7Ap7JQh2jBpHqFBv1Kl4wl9eRu9ofICRitJTSm7Tk+8Fob
z1Bnlug4o/53wCVDNl7OQpnXq5iF8IkThHHS8+QQ6eh6c7Fq2rq7e7g6O1vAvB1c2nTWGHygQfhu
kABcJp9gNRrk0V7aqAL8glQk3jgatCP/MPw0046sjUgSptmakeHgCVzsj3bMBusXr1PqwmpyqN/t
mWYewmOZRneDI9eBLnrDG67qH8s06rNbOKg69fHM4vJGgk+EVTP4UiQ/heR+YK6oj+M4u9uIscXK
SdZp3TVHH5j/JsmTXWWrv0yMtbXjE/kys/1vk6A4oYELVmRCYi2k7NsFVr5lMvo0k3Y8esC8Kmu8
s7tmm97HXUf6IG0RIJ9JwcqdF1m0Gdz+vYK3CUWGebZTDrtZw4DTKE9+t+7wQXhT+w9S8FD27dZM
JAZf8bdoi2ALBMQ/JuVELB2jV5R46Nw6mX32NuP4YKohoxvWM2q/bO1gPJdxPB4Vig9iefrnTJBs
ObNchRqJo4TPQpHtq08dNAZOETquVVS+FNiuUF3jVWrahTDn/62qkUCcLLtZFPZlmwEDcit/rfGK
Ud3CvUC0IEYsjdBeWsMnkUDagrpWs9dA1UhOrYpbN8jpKPVsW9F53CZ9QxrdpB80Y3qlY4Of2XRR
mNf5u4tBfWsZxMWmi4p3HBOsExXnLlQYxkFomMOVnPu3pos3oq21SxTfE61RYc45PJzjPKx7KCGx
MnedN96rmfwuo0o09ikaBd1MnUJmobZJIMKkhfUHBSbmhrHqQTAH1j5yIJ9gA0iuuvOPVf3VzQoL
vujmG9anX8iQb1nTkDUw9GAmx7Te+j6dPGTJ7g/7W2LVQA5Lr9oKiuONRrIP3Bq1BsFWb3ObN8yz
8BBhxpckMhjk28bDH4Idd+yc3t6qdOZkWvmckVT2hdkAEzi54ZxiOAcYPRAJtRyeq9a7wlP2tzVX
Eay2ae0oAMELeDxrcPBBPhwONZ7HPubStxzjD5HDNK56yASdOunpOwlZ8dNkzuyEvnbxiUfZqbEw
YELaFw1jwDnplOIcV4N0HEKgo/ZBjyquSTvZz+5Aginpi2gIyeTEOmnWw6YrI7nORiZW01zqoahp
DQyBTc+6bbqLM5jkSARVdrSaYTvEXoZJvOKXSjGYxB/SMD7qwEX0Ws/7YujeMQrkm7wzPnqduE52
jemlwedFAQwFgQElC6U9XDyTri9nczf0XPUvKts6TCXwb7PFeKXcFLipX5+0NrqrLvC3WtbtiU2T
f2YIhTm1/OASb+zqwPdZ0VMUKR/w6iQEQUesicn76jD4Y+vi7yDbWI4BERm81nNCynkP9Wvd9y1B
NPRj8ArR3yGmKvadOISigyqT9LuKOssTw37KWxLVXfInSeX7sUVAXm+Ub4xqfkfQodb+jAsC9eTW
LeRnRC+bZmvzZQgSMHMOAmMPe8Od4mxteALjdZxeCwNBSq1RTroc4ImbR5UAfoQ6emfrMM3L9AsT
c3FugL5i1ERvy7SZgwt0TBi80sRErP1rtLhnUGnLlTIZcQNPOVQeEtoKZc/R1jBY5jDmigbTnzTo
mOGsHiLGUXCvYLlXzsvkaoBYO3LnXS9aUXqcOFJ263a0t8nkNfeuSe5+0L4P4JlDFf0idn4tSLix
UBpvOey+BLNh7s/k9rCDy+G1ZDtJfTigROcdKXxXc2mV58mK2V9o5dWKgj/vtCdZ5Seh6v5laL1y
XWWNWgcDKtkgmRgqxbiRF9Cf7jw55O9sAGS+enq7f4SFl5ti0IPQncznXny3kf3ZGzqJcdB0OcHG
JKCZi1iS7EsWR9SXLE3TqdGjf/24/Kcd0984+ImMWB6KCKpLWqeXSjfvwnOw/RathacM6btkKhmS
HPEnYSq8Crh61pOM136rN/gbzQQLnduHWazHEHj6ddpD+gK+YR7yiMYHTp+VrpfE0RNS/NJw7D1b
RwBElCcYFg5EIfBOe/VPazMTDAIwTQnewmHBRQFwYfrVRDtHOZvSFq+0Fd9cha+4D9KtIkF116uO
aNL4k2NUu9JdjFwxNdEqD5Dfu57Y5FPeE54W9B9TdnZkN7yPEQzgCtF2aI/jN3XEvJ59FxeaoR81
XZjMgNkx+988jhIIdtZzNnQ6IAKaBa52xXBlHiUryRP4HIBdIhrP0YFTGH2NXp1InzU31VhDRNhp
gO3Jr4A+z0hgqLVnn93qWirlHecG1ZrSmZcVfRVsk6TMwkoQo+CrGoVYZwISk75NNFLeho6Ljx/a
bzERTehUPsfNq+h+ASWSR+XPijbRLlKfUmptmOdBcuZTmK+hUn9wdNVZ8EZ8w7Jba/O8J36IuLIA
XFUt5qNqic2hMx8JOkB1rDnHANb/yeD4t3bJ6DI88g7MmgKLYwkRS+hZDXoF6xKiUC2G5lCn0RFg
FaGA+gttzD+TzSFqbLzXyuUFQWzAWFodWe4ZX3H5U0uO9DoCICjEOI0kcNnvFTSEkJgTOspK3rUp
vVrL6dMZIpSa/ZN0AKvMMQh7F0iqke2r2foAxF7RSaNZqjYkPfBZRdmPlC5fFYjfQtITGSiQbxvK
qfqIxCWKGKubXpAcK0y8SwpzdZAZdmONCA0+0PNFOFlzTihd+sF46o3Bw9zH2TDt4y0mjgj+aDhZ
CCi66UDrhY3Qp76js1NAfsJwDmXvWsEn8SvvuSzs4alG4D7WeBfHuoNrmnvrxNG+MT+vKq7NPS4R
Dnk0BJxsrkNvTm/GTNIRwS1nn2BaBCcEiT3FkNQ4yx8yVoQTBzdv7Zis8CwH1wxxKpZJi24g6SKJ
/TTPfXBy++hVN5xDU+f8bYYE36ijZx8c3i/TXFmONx1pDxa2N57KUpz6hBakMqffuZopHqqe91f8
GL7aJB76+CiAgsU2acXJW9uSG5jBN16OAb/6MLG6p5DUljCayg5CCZB+nXZPbY6nDiH+jtDaA4mN
5c6VNCP9kYHiWD+xuiK8hugXR1A66urFGzF8e7qhH7zg4DdkOgOX1laG1v2J0vk0+YiM/AqzcJLy
GQj07NS1AcsH2B4bV+IqGjuUd6XhcykKkpFrToPAunDB1Nh7BygoLtF7uba123Ibpam9j5W197yY
4+oS8UCMCVQD9G1Z1i2ZBE28YQBQ0X/PN2MAHQwF8y1P8n4ry3EMbW5JRiNTSfQwj5S+nFIC3NH9
jNEAufKqHOkV9jMz1soHKS/436bBRXS6EWaR3JuZt+G/l65NnaPNFc/gtju5HB4MO7hpNKSOs6Zz
6qoh408xKIHU/wPfPNhwQTPv8cunhX/6HhfkFyMFSSIKijHx+4NC0Jeaxk9aPZVumx4G5Z2C7IJ8
qlo7CTlcZartS4SdGN/pOkKnfNPa84O3PEKYUW/JRBwcav10bWN1Cem3PMXxQLmgI1FKgxJsWkF8
tQySlQ0YuYydXzE4YLSRfqr827Ynro95PMTSwFMlX3S9vwt42nQwOPo1JLpqlIirWf0aiflMEgGC
uUb/FVkV76DLHpc/iUHaJo7dkO3h3zouzrQ4L2ULjzkPjrTdkX3N5Wtpip+E3ZGKyj9T3rWroiQV
zFVswqIMh8H5TXriBKxOYM+Kj0EtEMTCI+0n3GWD4Z3KwSeHHRlECGDqFSX1sRWbjIwQREPqB2vJ
L+/ublRdx+iAxXhglW1zQi6Hglg2c/n0lWizVxAenChN8Kc72Qpd72fjiGyn+cV1V5eDEdqR9wMl
o91E0ZFKz8/2Af6Xlcreueb/5EWNYCIanqruLx71Q9EF3Y7EumEhQ5B8iiC/MYMdsCraabHtHFOr
39ijNlGzRlRfj8ceN8rQttg0RDj5yafV9v/hPDc+Iqz5OUN8dWgsTOSakg7rTukcNRXYRy0fxCqP
loC7gMjHcUjQYAQroRTmDh+4TaCRmW7wickSS1tHxdSvW203BfDuPdLxjlTW0ZF8On+VxkSvD4GZ
bRXD9RX962UeNBxIh3Q3Y+P8NcaSllzCUILddoI/wEoighMBLjk9U8UOY9HRplPelfxzHulJK0MR
LJI25IyQZwptLO+pkgjXJeKbSOGpQczuDMNFeVa2n2B+AFQz4nDWcXLYmBWezeUG+SOc5qFafDQ1
8aCKSmJMy+7GsHyN6OcnSwt5jWG8r8xES3EHcQbN9O65b04WW/pdNzQCB5zJ25iWbF+CmJ+l1nsM
xHZ2idNBUzo948z+SIT+ImoyxRkVBJecg46LOdzKJ/XyuIlbpIh67H4KyQB4Vm0PlDNV6PwwqBiT
i+cANcbWV6n2VHpEWg2qYAowCdRZOimLWUFTc0m48wkBYGYRINAE/GNN5mvNoJ730v7xBcl0quDY
Ywr96XHj28tW7gQqpN/zEfgJOnx3JMzet//oI9x3pKU3LHR5qEV2tp2KCJeBV576y+i2/lVYSbAi
BgzjB6xpyErAq1BrH5F9Nze/jhAC5neAmswQiQJ7HUyF3/s5Gpl4wvbnWIKQB4Wja3Aip/dr1ws/
bxL7fnK+Cfm1nnrvikOX60efp20b1E8eIjcOnfmHMGd17ZxC3yqkwCvdFztjMOcXN+vAwrmxv1W2
/OPNIC274t+E+eG+tOuXKU3Tax7180Un+Epngtyb6mkI6NLyr6J97mO0pXqf7Yhw4MVZ83eRZkTD
6hSg2qDRV4xrEeXXSNgCWlQex8e4oh1my3NaVu+jZtp7oLFktPhevLNpmj3F/2CiGwDm+rjrc6p4
pXHFWL6+sv3iLR1/m3Ggnd4QQV9pguDLUKvHQz9UzWuV128NKrlLbK4FtrF7XRjnLM+zXeyke7MH
aS4eESeF1D5zd/pAptUQt0sSZBWlRJjWZJ9EU0FRXhrHnLEOYZWY2PHXK5qDH2B90arlmh/2afM7
6TiubISBV9L/kq3nAsjQPgsj88OoMOe7Q3MvlFpOnH1ULvU1nTVZxv6t0JjuMHdF07OounIkjGsL
7dJxEI521DXmE1PNPI7Aren4f4g6r+Y4kTYK/yKqaJp4OzNMHmkULMu+oaxgYpOhgV//Pbi26rtY
lbXeVZgB+g3nPMcqTyVKWfZ0D7qP7YdkAhTd+93ebbk8qpT4aIl67mmumOq72Jw/o2Y4RJPnvDuS
ElrHFo+XnIOVPlLsh3kgIL3Lqj/ZuilM3bvAbQTHXcGq9jpQBcIcDk7BlSq82D3k/WxTpXvGBXKn
x7QzKJ7GsfuMM+NzKXyEo3Gdn1S1PCPq/mniifoiimejP2Jmw7+9evqhkS6y0dglIrV+dwHoK3+2
vBe/bHhaFkZKPF+cnDLPQgQH3F329nKLWkeGQVbjY4oC7FHzyI05ND/sfiJSNWImmcbf2DTr52Hm
hZJKEmhumkfPhdg1d613lbX8ZHOw66M5fw6qumZxWAxI4lGVInA/c2AkDBEr/dZp81P3Qv21hwc5
5MFX7dXdhtMcIauGP0PuuBFOpVteRdq4F206SDCq0Welz6N1GlL1ZSOvHBg15Ghb+uCd8PCaSIfK
3U5kw1AaPlAtMYWaIC4Cn2yPDmtlvoPP3p44t5vL8DHMCMt685L4t1F2zjfv5naRkXNuOsvclEbz
0udjcQBH2V6cVGwzg2I+wU69MwWpM6ZHmAx40P8+/P9TeqISVs2CrCs1P/D5xPspwiYBxAmheDGJ
15iIZtidxrPAavkaDeqDLOrm9u8zoTK51XpiGZ5FrwAmrFfmbcvekoCJ/30aDfgMqOld9lv8bQmZ
JcfJc0va6IaGOkZxD13SRWFicq49/v8D16ygo6VANdg8/fv3k1z++y+quG8eBoPAr2DfNBNutPoj
qNdjNyGvpdFczKUzlye2OL8MmwRUcF8yLKy4uv6DmZbrn+oWC60sHHAxS6V3YmSAUU8mgL48k8FF
wn3bzM6EYnX9tB/iCHNbwl+zIAwuyKU4d6by+O9v2/Vv09V6QvSyCm0nI0y4HLJ0mwEU2MzMVQnW
ZlsbD59TPwRnfw5+U0ImF3yAW5QaiNknxz4ap3pZG9m9DAg7QcEyspIkIdr8G7klAJnls+D+3oAw
C8dGt1dWZWuHyGa/WONalk3u4DeDq0H/Hp0B4m5EhwwDEUm9H6fsMZj1i0Gm0m3qJAy3+c33W0TO
MTGOuV9djWSAn2mQOkzm0oc0jAe7rMwzMnScqiSUMH6e7PnM810T+O4lobkOIKLEZJa/DrqK9Icw
zLVx4akNBGKLnOay+iWE2bz7FjM2RplV+YQAgayTXG6CwMCVSZSNAShbxwnLqMS498uty/jCmYS7
pRbO1KWfz6T8DdTfTH+jMrg6wZq8jetWNq+tJiLPVyzhirL5qqw1l27222PWU+s4MURt41lO1qnn
CHXYcm9r1njYEcjyXcQU1qN4hBfH3tw1GXZXdKV1fxWeuQXQzC0Iut5cuYV6pP9pu5vWUu1MHist
hpbWbcZfAaHlg2adh+N5Drvc4MKyqxuDbeKFfQE7etr7ojnNk3MaveqXFePHlA0yFRZU+bawcd+S
Vc2qrdpK2ENby7KmA7JNE+6wZAaKNagWAg1Q3T5DUdtpYhaOgl8fqbDc9lFxdVWy45p/c3SPdK22
n9fn+JJTWkbGLS3S+ViLmGkXSwCkGMGj1ZjP7cRZa0akekcIyk4okEL05C6L5ykOMUJwHreIRgEi
hfPo3wKNjM3nQO+FFKHdwvNkZ5Pjrt7pOoI8DPcHGnUUcjsvG373ldPq/NCtTUbJUBS71kd8nbAw
MHr7c7HmPXKzGbwekjTXRKQrAm4G8nE23uDnVz20xwr078ZV0cvEWjEStHrGmkOSz8V5LsBAqxKk
FjvVgufM0XLXiykv3oBOH2xik/PZhCxRTnvSjO4Zu245mufemR/Kqnqg67ecnE6aRN9woTZL80dM
1X9m+tVUpF92Gj1KA/5ekw2MbNrVHwc4Wpj2+1RfmW97IaQxTckdIbXnPWm59SBiAhNao11qFuFp
5R0SMSpQ4AxF04SU6CiVW28tXfAisWEacCCyXzYr46Ozo5CICEJ0ZuuEmoUOmdWJURJtqRO9GZqj
kEQxGeCMtpNgymMTnYPPLkWGqBaX4MWFEoj89QMT+NMIznw3dXEXivWoAMKAx2HqLo4roy1Nq0LG
K/5dfiF5LsDk1loFIcYBY97O7Qjgc+EpkgrPoq7YNrl09/R6i0GjWNbiPSU6Ssc4WGscJZspn0+i
RvI2FLm1Y/xhae8pB1zHVhnCblc0f0uPBNq+u7rp/CLhg1GrGz8gr/5m55SeBmTV/2pn6GcqnNOS
6VryXQF2p3UcyWkkxkCToMYE4nGSlT6PY4LLBSPFBmn5k8IevM/XMB61fuiQj+xkTTxZMLnJxY+D
H50uWUelQMUCC4NBme17h981yzweOPlT6RkYNL0vC0PiVLIxqatxOVA1sL9ZNJmgbESUaWFIh2CY
GASPzg1cU6VoJoSAQEx2DekVCb2qFevQdsdDO1vvs48cxDYZtFKd9oS7k4rh5PpzEOl4xkj7t2Iz
bhfNcJnT5WcT9R8sXHe+DAiDiTAYcJsXpPSNKHMsYE3N3iUSphd5DtWSkNs48mFBZ8VXaTndxe+X
qxBQBjl12HO1dwOy5Kb0oAc6XnbUKnG39g86kWHnmyCN1fzUY9gxK8Y+TAz7kNWFmbfWA1a7Y8wr
jhWxC2Oj+DbHuT9kFUqEMX5nxvzaBuBmeCngy+qJFnr0g02+rvHxwgF/lfXJ40cKTTCEO1TwZAe3
Jku4BCBo3BDbQZ6Sumi/Oiqz/alMGHnUUhSLTN3q7ITmFYlIIcKs9V5R5u9GHGbbzGerRzDRlrvM
3npRejMmVH9VOjq7GWkE19FWSZ/iJEbsAqRQkkZDrhQAaTNZWGfgOOuZ6rQ5icSG2ZxAXGplNcgI
2RIypanmwjwS6OltXLIdY8MKl2AswCxZb/gt2T44n3WKNslc2C6P87ONQBR4AuzCIaq2dGgss6Zn
tD+XoUCI13kg/nrvk7uM09FsGNp2COP1SzFRzS/cAjydeUYIy/pdIQpg515haOOHb3uWvBEyPBV0
3I68l7Iet6z+nZAUYa8G69uDcN6rAfC6XuA3roAsO22pbIeYwRTHHnVgs7F842e05roh97qauS6f
F5TSGzYbGqR85dK7w0mwkvpvyo9M1qBmBKFeBlhptlqx3/iUKjGfzWCouXnBn/m5Tk9eUp7skWIL
RYW5TcnxSgvEohEnKdbTXdwszgmqbHeAifjk+R7JldOI3me3lOK7hZHcW+XOiVj8dgmJcmngXHFC
o6+ZHHVZgD+wm6hPftLiMXQlI4WTcCnhOC6XY5nwtiy7Jklu7sTvmdbZzO3c7A3P+q3R82EbJfWH
BOmDmJABkqpQUuweQSKQkcFrGbtRv0Prh9pjM2jzWitNmpv2F0R9utsXn5ziz3EMNb9H9wIOnD4q
Dl5I0C4eukK/p35XnL22Xiuka+/rs3SZp1tO+aPNSRqZAfunXvcDgDTuWYIZysbhcCFqi5gUuPx5
G6rJuppFl9660dnqpntKFOhGcyj9/QKLl1Q5mgA30buRaLqdWpbfcEnXWpyHDcE7e5iAqFLI/W6c
Mj1goU23fMefzDo7evCISBLKQcSc/kxFUCEXA9e5MDaEjtrZL7PHLVQ54ncU9XvLtWvOj4cJeeeu
QMuJFxCueZceikchmhLFOP218MevOE/xDRjR1vRnsuTaVbBHCHCmDz48jJC2625GqAFjea5iSbyL
MR41oRJnhpGM/ywsXIXE6lAyBn+R3mHWVIk2+iqyXkIQgafStdk92q3PBmCyGaG3+zYtiuMgypc6
lX9k71DO2FZ2zGFCMAZuUc3BIPXHo43XDV11CMy52nRrJe3Bq++i7FTrmNtV/21MbDVS1/RqNW5T
opxt/FUYQPbsiPUp74nL6JyG41ZqpsQBwaVj+amZhlAPecxn5/yO3kxyUzPzjnlp9tGIYStzmlNm
J9ul7v6Usngx3XTY88sSPjs9UYB/WYQDHjms90PgBQd6M+Y16R9VdbcMv+PG9kaAp6WDjV2p59mX
4J2XiglCPTPZx2Udav+dheOvqvszDY2/w+D5Wtfepa8A+EqOyWGpbaTObrOJ2/7uaXeBqfnBdntv
WD5a+8T+5XVYKdfc7kOcE4Vgx4Sc53jdVvz20XdR+s0jt51jYNana0N595KmWXVCFxA24FA2ZBmT
8IXFalXaIw0r9aFtljc1ZX9BX1PKv9NiowIYzF3d5QuTYd7yeoHZymJol7vBiA3IuLWWZmkGZw1h
AseYQ6F2zphiYj86yYUAqsLlrgGKyn7e3iRO/EdOKMCTifAtGll8Hao7Wd3eoQ08i3TtEmJENMFv
JWqEE0Hw6rmMfwUpx4wun8VovS/8ahvqSaoEfn0DWb87J/ULPrt2azFH27vYVs3ZZkpXLP7Bwt4Q
Vn5Ya/Nmj9lbUhjJtu7DxY+YLdmr40/QTPVpy0Vgbqu+fypa1R1th+qOiSgChnGRCJgQhOY/Z40x
F3wFJ0tGps3YeFwAJqW7bR6HOXLvijAWRvRQAyQ/iHEvG9c9d1Wktgh+KRdjAh0HLnvIlJx4hHxR
JRdkZlftISmUYCw64hirxX00+dZi1fpi7TsXto2ItGHPbj4zh6svTi0DbmJcWzPXrLTZ9AYppyAz
94pHQLNJ9N2aWIvMnk8Bi3dwZy/mo2OIb0sjFKgkieOzciDWEnVpxPnjErg5laTTbI0OTI4gtT4n
aLKqyVhmbUaW5MLzYuR9yhbjK5XBKl+DaW8zmN46PIEPXpKh0evktcyfSBNMj5Uh73NqXMqi2HvS
+aKgpSxm/BzCZ770Rs5SVZqsP4MYH8gi/hqzqPZRBezYlWLXaM1FZCw7f5VIpcL+XRjxz3aq0FJD
8+Zed489nele6ODTMhuCQQ3EG0NDxHYOF9uDK7v35+URrRb4CWNQNyeYEBMVhJRKC/W9HvNlB4aB
BODlb+7HXhjY8uS57zVBqxsd+EwxPOIgeKaOZBzzZluDfyQGExPXggPS8C5SM4EPIrcI7/xL9nYx
zscMwIswU2gLw9IC66VijKT87QTafgwgDfmM7NmfUVQLM3uxXalDhgvPrFwvnP/1oTQblh8olIGF
tPlr0XXkeVlUVIFhHE2HZ0WTlQ9L3RIbPVwzJJYfcY2ubem77aAH8lzgjPhewVZs6OqDay5wqCFC
2HxDwCYxXvid4SaAcF2owVT6W4sArX3iuK8oeNR2KqLQKOtLJFvjaJfMSApcXE5JlkxQdmglmPOi
cFH+Xhd8lTp1P1ghPvqjprHLbA+lmE8Rlvih7khYcTXnU5BbJSqfVVTExtvkGeTlvkP+5zM/QLtb
oGax8ql3ff8dC2APRhNEh7FsyJgafyajeQviaD7K/iIwQuyVPXIMuOx6RJASZzi4PF7q8neqxv6m
1UCwXZAGW+AOlKflJE+8S33dI4czAmIMC0C9BNBSYWD7LxPYyTZSvjgmN4+IqufOyP4uyOJHgzba
xt23rYeVqh7MCCvhYQsf91FeMeZUSp5tMD+bRnrkarAV3tgwwKoG5+lyREPM4r2gNGpHhtMJ7Vb3
03FYVATeFfTbTTsCWZ1BgT/pvWDWack10jEAQpWkCzG7LgaxIb3N86x361QgU8ARvLr46HpCAFOR
v81Nq44Jl27aen1YlMWLRd/PYrm++f7EGBVWYcgQv0X+lseMMMbXHLP31kaFRNQH2/TKIHMxhxWg
mLkA75vvtlmueDTKDNcgg0Ba3dlXbbQVA/1E21ooB+f4TL56ygwZEXIiqXR5ffOZoR1HJRr3Nd4m
t08ZIylntXi2tnHpV9Pnv88WgghuKnWuyLirZ28u27CGab3L0Cg3TMb3hXNBU/mZEaREFXgfgj55
ZhOSnTjOaIjnmU4pj/sTTLzkyapNJAV29dYW7OxNMcln3Rm73BPq0e6QILkT2Sm0eNGTmDBRG5Iq
qNcfohb0ud1g7yHoP8im10+B4+DqScoHC+K7WaXBU4uh8KVXKFxMN7IPc6Ia0u7SDE4JTxs/SFnx
9AFRVGb/mop+eGXijWsfypFYzAsF2PjgyxTRVLaYKDZaH7AJpvxx9mzMHsjqcnJVXBZru27aL6Sk
g2OiqGnjrn/498GE3rBnBTey97mV3ujflYZcRKJydURVCCIgzosTiPA+lq+5szzh/jT2zHQFb4nh
/tCfRazUbWnGjh+wDZMAnhYDd3RxGYpEzNQNuJ6HJAPd1Cbmd6DFfC+XkygjwjRzl5oNYLExBfHb
YtOPtCB3rv8+rUYsXaNCekd7qg4EWQFU7JHmmCAyNg2OI64y230wof4+2MGPoTKOpRMFkAlHb8Om
M3gwtX0DpzHjcx2Qw83mi0PWyAnJM3UunRpZQPEbGHaPhpTnqZOjrhs647EoKuNNu/EHU1D1WA4N
85i0sIlqhBSXMOPNLPCiKVgFfE0IEOhELdKaouaUyBGBHjDV0UmIlJjmQ64gbboZiUETMVlV6t/+
fdKbuYTKlgHmis10n/m2ug0tyrVy8s+8v/bMVmwmZPdxyGbvEU7jM7Vfvq2zqEALO57jiXKQ4Uq5
FmndE8F2j66eGUKKrHvqLGI+XEp+9l39PnODACI15HogXGlz87ECMfd07dDDLea3lA/OtNxc6txH
VXjx0U5xWvz7E7I/fC9OUWK2Kgp19iX0CowqB5S868XVJo/p+qGemXkiXwCKQzDJZvTy7OXfh5IR
OYFYvzRurHPgN/Hzvw+albwRBbdW85KXAFz2c9vMd8y7+7oasiOafg5/jM4NJ/DUeuWORZC7PMv1
AkgWAB9ez5OOQ767FyLBtulH+6Ggxg8Gb9vJviTewx6fVWZu5cSIFqO+7rr2Lmxlvy6iPJqVZxwx
mDOf6wL10o/0NRz87EPak7BlGLndt1UpaKjeMU9jAIWK0XJMOEOMGfYmGzFfVYtfuR5RceqWybQt
rfMQpeNu4mZU5TTsswAj5QDggOUC8PkigmWUid95OrFpn5xLjJeA2zOscQEeS7v/aVBvI8yUj30O
Ug/kTGPMsHGqU88/GVr8qB1ZicwjpvKUW6EpPspIjqdxBvuuvRDujN7lDoq/RFjb6osdHHo757Fx
R3002/yQTaP4MeUHqwMjqIL0V5l6YrsM7OVaRZiqxXM7HjpASeqjj/L6purlzZtAm+YYzhjMBZii
2ui0donWKqQplH2XCcK1YUR/rEYmn3Pqi6MTnzA9pBdzPGsO1WNRVmh/3fHsRib1BFpaz6ufSDn5
gSKMCBePuCc/CRiKk8s3Qs/lK4Agn1OLdK24BzesCNfi5N/gSLUy56eNp/bd008yMI54ge4RrdE9
Sq1vh9uUDWhzTtGq7u3a/WoVRcNM4Fuveoq2QPTnyJlhRTFQ9SiMSaVmxIwtvgvL/Nuoa2wUFaOf
ISUPux7Y8RodfD4U8/zx3wcq3HYfFeWbV5J517LB2eHp2dgzOrh/H7L1/29ZwzDynS9jXldYz0Ag
9Jekk1+dsLtdhX22zvwAXS1dz7pZ9DoMCO5qiI7T9soi0TLb/pC0XbWpXX/eVm4Xh0VsfeoIVnls
4kZpIp4HEHLPDMVAz1nIJ62IcoDwHbEyJvrtiJB1lDiBW6+zL8MyvzbFEO2DSqGGuwAf0lB/5/mp
rNW3n+lln0/iPYPNjOF82KWD+1XJ6Xdb4Troyw9fR9NWW4/IFCmEcVtiiTcZKvUWYTM0PVF08cBv
epH+WzoJM6rW2TfzaRH1zL5FPaAi/ztphhqtSkZcrhZtq7EwnlvZuBVqlcPIgjOdpcudTDhDzlJg
k1aEy05LY+L/HICeeBN6D2mdmEy+YYDPcLogMvHUgVpxV/Xjlw8bY2sAdOcb7xfiNNiQdWD+41Wz
FX/Q0XIpD6i+aMrPkaa9TZjN9oRg9GrZRIHr7fsuxnDgyepsrnS7ihapX+VqnVOwJ9B5c8iEoFdU
5nirWmcOhe7EhorcJgyI3DW7BP6QONtOSYJd1PTa4qjgCLY+TRQo18Cjo02MLgirvvwdN0ASpt6B
opB2imYLyv8o8KLil0Xx1WQwzNYlvV0RLx9nL8K1PqHknsEgHQWJFEkDxbs1g2sVRDx9cS7tzOAJ
mdwzvUIraUHRRbI5TblEfe4OxjEE6rnjA2uGe2zNYmOZxatiBDN0hAopOFFbN1Z/uVLudV3drTWr
xSR+aLCZ0k7BW9HqddTgMJDdY//KQtWxlCBa75LN9reD/W7VcHziTHxxYwICMn+2T0nR0v40RCjW
XvIYOR5hycxn92OXa0iapPp4PYI/ZDsBczj9TIPMmxIh0OIu2zYj2QhL+50NQRFmq07q34dIa3sL
w6TYuk2A+PDgq8I6G0VvIg6tXjA5uWcyomaSOLt7qXxeJgC0Lp3rYVKS5G1GCGhgH9TYcbUzdN9k
uu2Oyy9vCspDLjQeNDbTov6snWw6YzZhCWCaV5o2hECO3sf+FD3gq5s2/TxcIEN6ezyhaPUGDx3d
ix31XdhMzmfmOX+9mE6SBJ78wlw3e2xd09ora0pYlnW8qdPPUhTXjhEBWehyuDFseKuQQB1Adifh
0sbLj9y2HTzpjDypeX+ZXiOOScbKmsfu6GCliUY2xEX/Y/SRO6axR37OONxGy0Y9RqL0BpltkwzH
bokJxXJJzEL3TQSKzdcJuKgst7Qv0mZVwCQeDca6UIqrHZpc++RklEiF9eKy8d7MskXDWdlH5Pj+
FhURF1WHxbQ6ZskIVbRih5UD/w5X+FtO4M2V5DpkXAR2JQLUbgTKZkLBi8QufloCtn+4ms9e1X1K
kF6bshzGtQ/nnJflYVgdXUbZO5u27vxwsJDCW4I9u5Na8ZohbpH5O84n5E3HXtovacSgy/RdegLv
jSCP+WJFUDWzBqF0GjybACnzgCKU+OjxFYrotAftetSV9VG54sMDKaZrCF2YGnZDS0dgNwx22yx6
J7UWxKaJVaoYyCObxKMxunpTe/ETPOI/5LpgInUarNAuzbI5vSkM4ZdJjWeG6mjr2CAU/vAej2QB
aOH2745XH4Pc74659vx9UUmcmdQGLMDV0cibsCfhaDNSyJ/rxtz1Y/8TIVP/WuH3f4oKZ8eQ2TgZ
SMMYf3GOu5VKj5x/w4ZQKFyipjhXZeIQC7oQ3+R45sV39HygKHtJ2c8jDEaur73CBvaZUIan3nMw
1AvhSox8GkwRufgxDPGfDHH+0+RM0a7OjYObYpGMptk7VctPRJfpzinZtZgRCUrtVDyQ9Wi+IG3d
DfEsdyRCnT2nMVitoZ/zKusvtoct2DBFhmQ97gqW1JOdfejcXaNB8jdGgvmpZ+uyHY3iGQ8GRXTi
H3UHzcDGMUUrSIyfKmtzGxfqT4KBDwoZkhNRxdiHaHhEk3xFdTpAHkANMhJqcrBbtEGzW/wAdMju
RQ+IzOLhgXFQjAIZamvgQvse6zvDHXmMs+lLkY5+bFuz35sdWAIJoMzzcuLQOXvptlnmx67x0qZ4
UJbgIVjcb3cJfs8NWXmomDeVtEhesRZro7FaZW+Eie/7Wd81TZKqHUD1NW493zF/WlBPDhIGhmRv
xwwW83AncuqGjiV41X1ZKvuNg9C6OnzFPqO/sn353Jh9wySYRrLqnENUMSzEg4l+Xyl03ijAHUok
ET1yEp66Lv81GcBkkIijkXD8X0k7vxVpfXMqca/Jkj2qiidsvbghXfrNxPq9Saz+00YNTSTVXU7V
EEpb0RhmTnQsp5nlBelR9WKHPkQb1v7pi2WynCpy39pgYpOGTaJ4qtTeWvmcXemefay/PJKygPfn
wU1EQNqah7mXOnaeuBrgm+27kVydgIjdLSTZ1axkMVEWv3Icc9Bkuw+7xC2Pr2pjJlF6ANmLE2bY
atd3Q5xUmmcgQzLZRAfbtyh85W4hfZH+Nsq2JFdtzZmv44++w8ozxlxFH71aLdzYjveZMcCz8K8F
QdH7IsJyxcX2UaDUWnr/MwKiQxRZ+bhUyC8W1J5YqkLLZlRAwHeHUUwCbOaZyCLObh6TxCWgEiQn
HuxXd5ITI9223ImCaOQMr1Hj1OEgPcLiGNh5I9vtbMjyi2KwUC/iDhZmOHo1Zzo6tgabrvWOv9y6
9agciPz7DALwXtlKosL12ETixUL7On6NS/1Ftlk45ja2v9r7UzFpiRqT8HCuTcQeL2ks5dWolofZ
HvlpWIwB3Aaq+TB4X7JR5SFq3S8ntZ+S6Wl01pFsXgOtGCzes+bZTZM/Re42yN1fzLTEh1KOn+Ay
VvQam1WF9rMkStfN3RMRW2t/+Or0RnBqRgv4VY20gCCCHK/zEuD3K5hwF/BQHC3DJDW2aUwmSgKX
aps3Ubv1SBOwpHFt0ellFj1SllhMezYan2RCXhbVIml4DmOGoFl3lDlVnoA1uonwj9vzvsumfIdM
ax+1PcyZfCnCkacwhkXmCmXpTpSMQc+12l3wwrBuBI+K7GpX1NWXDzvmbhHD3AEVXBEzeJ7xG7DS
TG6YUPPnGIotG0PlLf1x6b1fdhwUDxJhO77i+THKRxmWZHNmQbxsYRz+mv74RFDfCBTMjgnwHx8i
Jd43LMBFX7xDTW/QJn6JPj/60UrTnoVL5GZ9CPRZ0NPsk2J4sDoSEajDiGj2Mfewvycx4+z4+bmL
6CIWhydHlR1dt30XiwY6adS3us9x8kOf6LzqhbIO5g0UVNdb5f2T9z3OAIrmKAbb8dFMyBK6yrqP
amzCudWPchIm8lJMnObC6NtbjG3TT/3OIkZ3J3I2+qXIgPSMszoOMR39DKt+IyMf92VtcFrFfNYP
PORA33oKYoXp5DKcCE1kI7LyDeQ7lN1T6xYXiDDXoUM/6s4Fwsom3gL9v6dQhH75UM9yT/2oUP4D
JSFDXGYCCRbl+ZAgGq6+W5sYwEq8yEzzlGFcbeDYLsxF7YuAKMLRtUHy295DhsMS5opRhWLhSSmg
lI2Ai9Qktg6Lv0SN4pxErFdMlCBLJo0NPCCKlkF91YO1Pqrskd0jJoE+mSKOXDtAZYxxcer6R0YQ
wbZIq+Nodc016+sHtht/B6CTaA9QQsDofmO1nQMgG/bewAaKhzZQ8fVPWH4Jehb1i6mmYTPX+nuC
GrXzNU5co+EQt3xYn9NbZxsWr6t/VXmCl6vRcpcr+EAR128ce8m+qu5NjHsOkt5tGApWDln5J9P6
V9Ny69QWMucgolrAAU/eNJmMRZM89cvo/mi5+ezJOtTwv+KevFz0sqyFgV4x7uOZFTbMFA/dmHfH
2SdNrq3ZAtf2BWNDzT1DVizxb4gRjdIP4/RXaooMR5DAkEP9W+p51wGfv8ORQZKfV7vSkCCygh/m
NSgitYsdqGhGOlSPgxWsRYJ7Rgykiddj+VurHEkOQi2VlbtyYjjmOIyFGzd4wOxTHYeeRCUfFxje
JUzmSp1Gll1Fp/llnCcUyMUhYsIQQe5yvOi5xg7FnUwY20IAbWPam5q3k+UcUr4I4yD7F8fd0MA/
pSlLelXuPYUYBRucucnXNDxzotpWS2VDNShpz8zyL2ZuXoDZxClb0rtpx+SSvRtp/rJk7Tcegn06
Wp8y1ucVKtF1GOZzgoOnfuoAyU7ZPW8jesY6f8xn+tiyJxsI4ftrPAdnyADIoy/jcpqkzg9cR/NG
dum+dsdlkwQYPkGwvLp5+wwdMWP9s5uRDR8qmsXAtn56ZCYxip/QdPYGxZuMyKydcWm4cdocpIsT
vg/c6wwNSfKQv9peA9ghXz51mjz6LsyKxPdeDaNGv2KK1aHzwfHyIcf6YW7nMKtxlo4+eymg8Wd3
yR7cypNwlOtDVtQXuL3yV2f/ZYSPcqh2yRU1mBJSjEimyDaGoCh/9Goz/Rm0hiIeXfG9USl68Vye
Wwc+ajO0ZwK/YtBasPmRMw/7xk7fZt4oX/V/elk1+zkzPLZdwR2f8sDc0L3kNn4E3D/jYTTr51nx
v2bIvklkcNj1BMsVafyabo/5+29PhDdS1ZlAOdcHZyGvulJMgiNAIQ4Lqm3k1S/wlp1rkjdny4IE
m7KNdBJk+GltMjlh/FD0zTGIS/pCjqYi4ubhCkJZVtgZpYmdb2oS60I1Rj+bgjd5AvKamud0WfDe
evnrNAvaRAzW227mRVlsDpcS91xhqGoXROI3S9ynlLv11Y0gy5G5fR+S9qHWhvdYLgT+jDUP68Uk
IhylgrdhNu/dI0GpEjn7YmmijWcQfNGV1hecAC5fxyvfClJ4tqaS331eOcxhcmx163w5GiiteB7I
hr5rGBXgaKeqruVsohfCXkA4CBdrMU+HeipOvs++bmDohIOUhROm+N/zjD23mWDVFm390MMh2oH6
PpetaR9S7FOFjvsQskA4oBndidUpbsj24hdPFrr5rRipIDp7Icgixs1HYrliY2iIFzcF0gh+UBTU
cyY+BW10P0kg5IfvAnIku/Jds9LMCSmlEIer7jvBxoRmlevoV1PRAw4KrR7antAvZXXA7jEhsuOG
cn2SqJFgf4wZmgHtuxgDelJAqlS+mspFZhEZF7dz7ReHoetOxjhtotVZPZCHiyvLzE7jiJ2T+D7z
hAznW3bA0sjM4T5DW/Y/5s5jR3ImzbLvMuthwSiNXEwvXOvwUBliQ6SIoFEbtXj6OczqwVQX0IvZ
DVAI/Fkpw91p9ol7z91DgHb2fhO/ulS3AIic5hB2fnYxx3BJKPFL9NvJV6bkeKqs8StN+DSGMo+v
nmoFBpp5G3YgXkwrrHd5XTo7FzwzCxBS3QNHJ09gGXmqTJInTHCgjlijCumOggEDrJueZic3F0V6
3VBboEl1SDb9rGznewg9+5x77ggmK31l09EdBkPXB4cGlFVCfxoTtIVIJItAsIF0h3gFH8BNk09/
lj9T+6sYfuLBeS3iZPxgtMLUjrcb9jfxMoWAGR+RtxlmZ2DGnEbwjYmcMG9dQorsgPwcXTo5jOR8
7FvD0kerE69tX/5OaOMgzBZveWd4TNY4++o6BCrEEUMNdbEyu3yIJOXbOHfGpWWDxh1MveZ5fvya
VEtMe898oRTbeMw94iGBtvP/lOCp0WekyVE4DtEChfkoKp1dmxg/YF1P8ZOPlrtqUNBF8TEIOKkk
jDxibuDRAN96M9pFtulyMKBxeo5SkyHod1oxoB29pDrMjn4jxTtYtV2TMx2CwyECVT2EJfQNn47m
IYQesl300+yG2YK2RXJoLOQGmYuAFnbsuKmQPJx9f5+OfLAK01M32NLdcdBFhD4SHAmf4p5Z1C78
ZdnzDxVDZXddbMFZEITMHut6bcc63qcd0ahQZlumgUx4oS1ZUTwDv48oEx4CiciZvhejf4rvk2lI
hLksYwjpjPjy0nbFraTJUWnGx+V6fOyT6bcaK8KnR884scf9XRa+Zs2Xq11g11cP4s45gCOFacC8
Id62H5XST9AWjU3RkyHAgNBgHdVXhy6wPitqrPMEco9H53Mgumdv9373iIjHPM1z8Qf34AFXsc/+
oX8yg6HjU/DL9vzfMnHmHTbjCJGnfaxlSuxBuFRVjXc2atbktqsYAk+2eQcnNTHQuqcR5kthOmLT
wZtpXMySy6cbpY+aXuoiNc9uNm7G0cMMXssd5gJkp4UIGV+f+ROZwkCDZ97Gfv9kdt10givG4r+P
u61VTv0WXgwloK+63SynDx+46dlw860WuM+Zvl1km6hbiixbd+V0Fg4wzSGxTlOH4TVEibxuh9Fn
Qm2zPq2j91ogFO+h+d5kKJsDvKEZBbF+TzJ2eU07wnVIUAqTaYCHiNzx2b9QtPXrPvZekzjOccpQ
4y9M89bwnVNd/FZZlZOVwRdTptYpmDGyAjdKYtoGwi1G9ki0yo1DE26YeNxUiYqk7uVD20x00Tls
S07S/Fl1dneMvIc5oZ5KXR3c+nIiek6aHzmI/B3ITX8PhiLa+svRbFlHweTwgx+0oslRvJbOWX7A
tvVOOkAmX87BMWinfdeH9yGEiwAsGwlZhv61YZEG5Qx5kOdyqkTRKxLkcDfgZpCN5Z9zUmHJfWaI
QDlUXIz5lJbOInCiCx+jF6KiCVQDqn8hR2LdgQx58DxaRoJqmdaV4n1umFJOVrqJlXNNa4zBOdXn
rdH5G5MJgjhSjfpXf9PLnlpITyhfbBPUkmAL4hD5IKtdKUPn4irlIqFcNrOyPo+i9rGy+N5K29TH
SVO+Bnm0VJqsOfzAPdrDg5s4DuyTnXKqai8I/XQUgzZpmaCrbB8GEzPbdCRWxaGRmZtk65Oowvgp
f3E6G1dpkfGWZEl7NHgFqoXPGi3Q19RJiKSaHsgMi3aAS7eMY0EMQNtd565zhIYLvGPi5WEztErT
Pj8EoKvAD4ZnM6uSNcO7AiBCAi3O8I5eaO5yG1kjY9Vfpmc/x4ZT7+sOnzb+Tjw0zFmm0Dx6o6QE
zPWTUdLpBqIgVIIE6ItFgkfVcneX+B43zIPqjoG7oeZ9qx3Kphw7UANpQKGRp0aotr0dfmEUORhd
Pe9GpGGaf8JmoHta9VRCaOZKLd+xNF4QdS3yBwaKRUQ+cij5V2TD4mMm6uxiaGT+YBA9hDnFjzgW
8X5Iy2X6Q+/g49pbR2XwQ1SAjcSiCxiPIxiaoxntoCvHJ1N567IKyZJOvJ0LGRccJI2hRxdppepS
ZOJ9mtxmjfL8exiDW0KYxsmLwxd4P3xbkf+QiPIjCawlyQeLQoqifTv67xmhUIhp16YC31Smw74D
MJ20yBZN6KcoXaOtlwgYCr6GPI9JEMwwxIzSZp2TuHw3tSVpZFEEX5R6a+zIovtPu4PrTde54ykn
+RFiSFfvozF7bpLcpDGM5GbEC5TCB3nk3loWQeNuwsKAU8fbIlXsTqRLf1sm8Uade8GzFu6ihJcb
YO5OtuozmuIfmhWiCtrqIe3ossqwto6mqeRucAYPc2hHvipDbPTzEBFFW8csW5ilKVKUWKuvwg6E
xqR5oF2//RkhkWBGRHYcAXnXGlq8BE0V4N19XJSCG2kcp9SP954hBLEkJS5/9iWrUr6kiENWRd1+
jQUiKATDG2um4ByG9DlfoMTp8qWp4ELAjKD61Wa1XyCUwFaqY+OqEyNF84K+HwyupiZEGnGpIylv
Bm0bHyMU7uqEiw6yi/lApHx6ZMlAynfmUTww+HyAKkDUUJYZa6tn8dDizmfw1siTMCt9sOKQVRGn
TfpbC45MGoxtmvN+diPrCkxpj6n5FLM4YXLP3T96U39pDYrlIm854XmBsB6hVYQhh3pNDf1R5DBp
UxLGCVaK8WOEcXfKatGdai+Re2qBI78qJKFvHEhdmsO9CJIzPJZpM1P5srJqcbP3PQpohsbK1l9G
CdgOOvV0ApEPuXz5wnw+3SJfZ7M9Oj8jQ5xCMbz7Ay+KO7HsibjF2kSf7LJE1B7HL6M7MdQNqYuB
5ODkWRg5wxIJn8AZ8sHj+/rL6qAF0kVwu854HQp3FI+RYNgyWdEPvx23VeOYJ9dL872DU4Z7L812
o0BOKFG6kQdtH6Pe8g9IBTd0MgsqgnGhiDBZdc0SSTrNBaJX7PZmS0acPYYBevGp60///M8uspFv
FQSOJzx0Ow12BVviYx4wya9taFyJQisr0mA81VNHKTzCaGIJ156ADtYbSP4zw8TQP7mVMLf/M5rw
22PQhhXapDe/mw3070N67I18fEeUyny78V5KdL43lj3tqkNA/95WIfNhwqQOf3/YVzMNVXkz7Bb3
glHYB6OwbnU/zYfIzzwQCrEBzPz/fElcowZJ4xVbOGf/+hN/f4nFhHEzYdaYB7DxbKjPntn1D9MC
1oezxzuOte3w9ycDWvh/ht/+Z2D4f4ZKkyD+rynk//bD/3gpc/737xnk//o7/uO/TSr/L7/qvws9
//8xzlySp/zfx5nfMIfX/yXJfPn1Xz+XvHLT/QcUEM8OfGEKi9BgYrr/mWQu/mEyiHOCIBCOZ1uu
5xM2W2AMVP/rf1j2P8hFRltg2p4pcHCRU9sw4uSnTPMfXuCh/3ctS3KuSv//JcjctU2XSNv/mxMu
LYxywsQb7geomgPb+bdAY1ZTGD016c9cRdrgOCijDrmG8N8cZAMbuC3Z3bM+CkHPpExJR18AFtNj
/uXm5VPpFyi9Xcs4ZhEr8UPQzE90y/DC55AJRbixkvFYpDI+qcGbKKbjR/g7ARgrFeMAEHFyJGVi
PpDMi+zZlhrgXm6sPDExmYKzgVEW1fXiON1g/SBaJPjt+dBsUrDjekq2c6m+ZamjR9RFPXvrOD0U
tStuafPK/KMUAnIgwbVrczTqe9LQtCglEeY66JTNEnZHYpR6iyqjWiFLAyU5jA91nrxXMhwXyV94
LUKO/ch+RQhbgOPke/did9jm/lvEavAU1nxJhwzAWIJsiWHhITKNG9khihRNpLdqqs4w4ymJUIyQ
R/WjJGN9KSiQ3khS4tiX4nSOULW5kNUw1y9agtTf6VohwKS3dA3jy+nQn4kyS+9tXt+7HBdlMYcf
pRkcWVYlp4i9bZTU/baTrN9Mle564T2jmCLNK8B467TYETI5dQQosa3vMvXSBzTwY2ZsB2ZZDyF6
LWaf8GVj/QdvORVmnjR3RlXbZmm+UwsSxWAARrUcoL32Vgy5/y5J2AMsGUuAcJgKWH7TCpGrA5F/
r3qnfgqs4cWWRXsYJ8b7MfEK2g+aLe+VA5yxUx9zpuAD5yRRZD7sWFyoZQrbvCu6Xw6jl5XRWH98
go7QPkKsKPUXTE/azB75YpYFe28qwQOpiDiZZOg2LFG7F6NPXhysDzs/H9S21ESC56YDvrIa61vC
HNeCGbgf6uxtErDUp57iLYDxv6XfXpyQo7yqHK0FZL7EoG9MuEoQJ0goOjlnuttcg0mHuyzzi1OI
RmhHaMrTANgG75kPPozHGgka3KtG1+0RnhwxZ0zCsBY548mQ/XjSPYbpwm0bQkIRXJJdsffSfjuQ
W9lLtnApoUR4bo5TxlYfKMlKJ4Wzm4pblf0UYuivRYLuFBPFJo1wWwmVfVe98dUw17sFaag3HTfD
gwJ4s61kcxot8NiJ/6syW+vKqx8BG2uTEnLXMFs/imUCURP5xWzO+WW7xnokMOw7zOyXyMOL6miz
x/5aSpY7yG5LZQJrm8evSIjoYOmA6ybONi7jZ9zuSYnHP7tp199SAYrd6BF4L5o6vaV5+D7lGUU7
QSEC/gwWpAjIVt0d0hQRbIh+GRNxTGpHX+1dlbxIgNGg5dONHdISJDporw366R1hdghGJkqTRTUy
oqy6oQ49sEWlF98zL+EuBhdXeNbREuUPa5HY6oC/OAa1GpS9uoGVxJUOWHMjTYDMcwdHemIb3fMZ
ter54Nuy/R12dzdBZQI9bmuDBkFHT5OHB78Kcuds1p2JUZZ2TfFMEQm87VQC26AFpRcY1alxWb6i
0Dlj1xzkfKkTV2ydCL2IpXjC7aSYaOALaN0GHthIMQ3wKu517UbeLh4YgqHCJV2ACAEqp8z+jSUp
xI4S3mU0owqVdDvxpIGpTvpAms9HiqthZQFt20+s87dOF15ytrBoG8snfyDAwQC0HJhd+iEFO+Wh
Wk+EMCLwyk5orvA+exa7u0hjMcM94u9soAXw0dUJUxRwkb1og99Iax/h9JA5opLhUPfoSpZvoewG
NvVCA2X0TGMjA6CCUwepugFf5BeReCZ8b0+iLbX5WCUHIwmuSZY617kWuwLVFRnbDJYN5fnPk9P6
zwqCWKmb4F4Es7z7SkP3E+7andKAcXh9n6sRCEvYQjiKf8RYglDo3wc69kfGVUX+OJSniNvuOJAC
UNXFiWwzwAoCS8cQ22T2RHCznbp9/PulIFN+ZU4E2nMzeCsfGTRgnE1h9zaV6SJfi5Q8gTCL0so9
DiiUEKbL8sGPii2lfvVadGItE2iTpZSAiVulNmAyuCYG+bkkfo2J+wJbEGuBtk86+MnhVd8id6dE
N27ksGy3HUTtEZk8SJq5++LMRdbjrWur+9RAGFyvJfIMB21SjfbBK2Jeq1CSqDy/oOx7rnn2Dxp+
4zokJHMd2DmcB2KFfjR0Jzy+I6l5vNUvNpte4OKAij67RhdHOVCxAkUXZCHgeWOsMO+muan2Jgyy
SyYZP3lVuzCM6yWQobSPfeeA+5/y5mw5rAL7vMuu7WAuycZlQE5idRpTojjYARXrZXBBq9mnjw1s
t2VN39xnf3AR2d6yVFl3Isoxf4/uE3Rwd1OWtr2z406D9o+fgx5fHR/4T28Q9aOoR1bFyzKyO9ZJ
MG+aNPguRU93X9FpIFP/4ySptVckNTE0ZRDqE1+5TXV3z2i/XoB2bj2jeqqS2WGt59n3ynxqrfpq
W865Ag344gbJ2zDwr56qxa5o7cbeTV5aj8vCVab3y+r6bVQPARq+6FTWsbhkMLkRfYensJcD4A+s
9Z7Ba9didulLFnhEGZobqZC4st3BkpXUJ9dqvT0exvo0OyGP4Ig9Ly6IkXGMI1qS0+zhohocj3R2
RsDT5GtkjaPknPA5lPFcpDEY4qjJLy4OrGutc8SyEmZPYGZ/vARsqosux3CT9zToawoS6O7hsCDn
8etvTIVJj60eko0UkVHK2dA0rFuHEcYFyHbXQeSztnDAr9UsPpyEa3jMPoZBi23qel/Ca7vz3D02
RsiIZ4qa3Tiwo8o7t9rxRGUod5r6kDkEOFuEonmliDZ5fHTK3Dxg6XvuR6LedHsqXas4VJNPVDt+
ZVU8F0H9NYSmPqXS+hHZ/ZU3H0vv6BDeFNxiBS1UmmzrZpvnZeolfbX1Ogg93ni96gd2E5zJ4MjB
GwWPTjajQ1RPpkIFmOVEqshqhKp9YN6Z7NsAf0ynY/xsI/BBe914rPKn7xDl+zYA8Q4V45ppOMMR
GZYRdjmTBpfIlk+90IADYbwPiXJ2FpXxtnTFkemKt56Svj8DqOCBUPnCHmWiD6hSD/EJYso9cIMX
jWnmAg8cebi9xstx6Ck9nhoTdnPQoFZu/2Y2ox9koB45E5Mh4J41qFYwGfe+aF7HwBvIUsmmlR+P
7krV5q9yCHi5RbSNE/2BFy+T+Z9W1Gie0wK7P4RztNNNd4VuzVwLbNmGfOfQoJ+WaAO3qCkxs8Y3
wrr1qggHClz7uTCOEZrm0SUXr8fxVFsZnXVC6ZZHiLLLmdFabuBqEosLcAAbGvZ3Jk4lzm00pnjC
w0imSHWd82CmkHBgDe7TAVwH/e3o4FNDX00ux8TTs8jYK8JkjCnaRzL28ZxxtmodTA8MhPxDyXnC
CY5oAxluB+3s1HCBsrluBW9JjdES+BKBJ6LeBfFdkX0tNPDjgoJp05NAt9ZzB4MfiG8XJ69Jl+3Z
S++sMEVrzjD+NobFVTfej5iQOEC7y/ClbAEmyp+j7yAyI9UsCZhAcQjmT8YHEtTPjnX/cTT7H20u
qKu8ylpX0mJ2ZU2PiQNtWyjvUZBxs2uoXDbdGOarWARyQ5v3sch7A0emD1GCfjArAzRlvlr2ttOi
diyQJLfT2mtJZxbpUwubY6/Iut3JCX1FEJjmtsAdto7c5f036zMbtOXQxe9kpfIdXM89FSCIHct7
50zD5GqwmtXKWocI57fWBKeAF22a9SNMI5JeeHs8Of6wEUzhcEIn2prQPEwTcs4yeSR6mKXYT7YL
3cqza3i2OIZjPG3XdHSYiloDctbxPTfMA8bteOflTbwux2JXmcsnj5XdypcJTufYQnjee/FJdgDH
3Q4eZYxsW5WR2gY5Lsq8Hi9yYNAVLuDmNmF/OJF3QdNi/RBgQDYZfjTQ6DyuHeVpEd8sV7/6EJPZ
HmbGSSXYB1JDtxu1vH8Q8jhzoclbs8NqXj616fyezgVluHbA7hfz3iO+yPWqR7y45Qaixb72hofG
OwlPA8qecFHW/avyoGn6g2lvDFl+O54+i8KjXlucGwEj+li/gb8vIQLF8063lrOKJInYVqbujWdv
Wa+rzeiSPJYhgF83geFirqH1GyI8Z3ZefA+I0gd424fa37u+ytct5+S2q4TahMvLB+L80NlMyUQN
m2RuvOaaxi73hI72da8/mZtBFsCQ6S0UM999LHmv1sjoK3xl0yUjcW+rOpGtphxuECM00XgDgO4K
tkyFQwWVekWIjibXAH+nwT3E4tg9ttM0vmDz+WN2bGFMLNOO1/SHxAGv4yTZgbOseHHNPGLaz6YW
2HfNcL2Adc4kYdP65sVLvJpBtosS3G6uwhifimxXKdvnjmTTWcHv5rQqju1AkesIo99UTuqivLLK
XVOLEM9V95Rp+8tw4vI5I3BU0nDowNlXwyRurI7Whm4eVORIvGgy3uWJfhU2O/zaNX9UGRs5s7Io
nFDT36LEWnRKIAyw2ITfTs4r5sBfnUOTIodlrm4HqnKZ7kKm2H3JPa2s4JqP+QMUbsDp1XpAI7M2
FzLJgurCA2QSFNQdnXjYc5H0d8fz+qPfMLJo3MZfJ4jIqdBmIL0KwJ0bnvyUNDhtT9k2EPV2JG1+
0zqxfPbwq5mLopyrBWwS2ZLnZrKx6Q4O1zMxTCZqa7oiNgT0UeZcPeoA5fYg5puDdunoEZQ6ugkY
9wF+bDspNn2mU0PUgi2fL1RymeLuhP22Yufl7JO+eaL1YM3syU0VuITDR7StHMfoFmJ9TzPYWtaA
ORA4Z/sU2RjY0xYXHnwN0zJ/Ef/It5Bg/EHxcqXGng/VGD65hsBz0kOiNTzrLnr/rZlM44ybOrzl
QHqxTuewXZlDzDZLZ/ZrFvq16ph5IQZjq6bVYwI8uw31FV4OPB6SubY9nqu63CPwmmEmZKS8h2G1
ZrkkdrWfv2Wz+lkjots1IrwatfD3UGT2pLPDQsAoQUMTHWQfTYc0mstzXM7A1oMOWKt1E1XUnsyq
Y6NqPKL3eu2Fdc/zSLGr67+TQeAHc427LeqXv8343y/pLBlGodNbhbO+zLFBHCv75aLlrYJaTEhO
Eu81AtITPMQJFDd/do6pa/v3b/v7RS3PhJ2wlFyEhuXym8AJwcZmPryuwDqvce/YJ3uZTFs4eLeQ
LFOUeghlJ9XqK8SWHNURjqnaHg/Cb5gZoJjFb/8wWm8TLdwaU/W7Gvw/Kkisy0ICjqzhUdVPgu4D
SY//QInoX5XNna8mvz/DKZFbIqL6HbL8nuNaduFrPi/XUsoQqRshvDb5Eh7FGZuHpslBxj87Lg0w
cvaj6Re3TEzzPlMc5Innq8Noh9ExHIK3Rhs/J1L3MARTvJnGvebpX+cNw3sNLYNdz2okBY+Mg9VI
ygwawwpZZJZzTBbt2tRDd/v7hcbWJ50ILFAj1mPzExzs8a8dhvgHENjcrsKyxs3syDN/wbdLKuUd
2vi+nsv+dx0nTNHsFH1QPUIcm6qTDIzomMjuG7suEk4+g+j2hmxr50TORIDjeJxCqPkpvTZgpQub
PKOmcoEQVO9jo3TIfPd/9JM45OytV0kdvEoSmoJ4fgd2FfrqKW8cUk6Dz062RGgVfF5rPJRxPaDP
2+Y0dSpjwztVD5yNOLOSkn8jLqat5cFdUGP0ZBlwQaNFNgyWSU8Bbz+uzzHqDkzmTn0G5Kfju3FE
9tgszXu3Lhy8ulnl/3IM++rV4400gp81gvG8FynM+vk0Qi+mhb61iXGwaXW3Vmj/KCSZkk45rUlt
hMyfboIk+sYPiuIhNO6uOT0zicYeFW0boEJInn660yYChj8p64zTDalECxxuANrljBHTHDj65CGi
iSL1wnwlGoa6oYGY4UhAlXULNco8kFn2CwPbdxrEN5X/qub57OXuWTCkst1xbZKFGTu8cqqIP9LQ
PY8mVbtiUohy1cJsNh1FOb/2sb2dZMyfwi3Jhr0NlvIEqDUA+4sv5zdvaB7qHr0Tk0ESYOcdpIkP
gw8syGZYETYZADASdrknPrm31dqwKhoJCDw6Ix7RrdRvGdRvV5tNM7klzikawls6tQ/4c5gn/fLE
eJRxkdGkMF7OKwyJ7qsZjTtmzgFcweY0RIwmxHBufFqYseof8hnmpJ+Huzr7GZEzjlYH+XulXQB1
AavILlzZS1xUl+XQTAoSRaz8Z2lWL9Nc/RpKMOk8y3RCDeI42wUqRY6bAP608hP3XIXTtIp7SV2M
KRX96Mr0XI4mjSk9ydU58QxrVw1MyTPurcnFPEBR+QQ6fmu3FftP+1ffI+QPFnBN5GG+c36C1ruA
9GzXE720maF+jbp9XKiXCYg/QRCs2Tqg85Hyfc6ltdXFMDvnX4kmFjgh9qCGyd+l433ItGJQdiql
zxSjxRgE95TdXjBsmxCBR2PeOwghU/1Kw/tURMXGA27U2yTVp4xEUOZq8srRqrg2p8WcklC/uEdm
Xcw7QoAevM77tHp2h9r+jGjOZxSuMKFWSTI+2El6dUHnpF4K+9p6aEuUjG1v/DAojcskOOvJPodB
Q59jupdhbK7VsjnjwEQmP8y/CCN4U8gJwyq/gFfO17GJ6tpM5mNadm8lpCCVuz6H5y+GKyjSSScs
RQuoYSSZmVxe7lgV33pfLivd6Ww61TGewktkgTrUZWXurYq5C5i6VZLWJw5W1KI1yr0QAyyLoz2b
kXtJnq7OEMzirDiz6b40lkQdTrcZemLnBM9hzX5gbiI+G2E1bSUCfkCFbwPBe4GRotIsbxDSntwf
wrDPhUCdMtkPJnVP0+hXNH8sP2ZCdVkD+aCFVIvGO4lHAhRgakJzZlfLY+l8ghLeMFPwkJ3U08FU
zQFaFDG81vxnsNNHXcP/8oPkt41hqHRwU8b9ng5k2yhIpQyVmBURJYmSn4HJemTwl6A2LBpcmFhp
fJRPI0rqEMPrNHqfM4e2NpiGTubnOANloQgYtnYCI2dZ9U/ZTcGJiiv97ajyMaqdO8rBYxsFxIXA
lkEG1SKy2HcU/tlgfVTaf+FZOPiCt88JSf6lnL9mwPQ2SWUcMEIwW0msJ4jWiOaltfFtUwCmgnRU
mPOI7lXiJJ6TD7Ot8bQZ9zB7icEWRLlS6yRY2QDw1jHJAEnufgS8932fXlVl7bsts69HHKHYD037
GUfGzSLZXZR6H5fQKqHhpQZMbeGfdEp4gLHk1A+Sjrp+sOzxOLFf3JBAgLkF1GtXew9ewPoAaCUw
IPZ2HCO4z7HNrHVPuojIrEsjXFy/CAYt6AWrYcxfksC42CpAK1uFF9hPn7KHu1M1MIA7LAi05E4M
wKBJQxTU+jECTWCp9qlLe1y7ALwr5awBqqyNTN4b4bzV9ky/Hv9WHoxVlooI0KzdFMrL0PYUfAH3
nhO9k9XK7JbPK2awL7ey/wz0/EDEMOnsffKokG3da03WEYFsPKKhGVwdg1W5mLP9YIbXlJM1JpKw
1f6hniMmCUSDpcE5I085wQDvmNSnHMltIakuMpiK5nSuiLugaf/ymqAnVoPYEEncj2LaU0RcT71A
uOBX8sWVHtNpc++VyOOrQl6Ws3oJKEzj4BVANRVt9m0k7re2nddSpxGmrYWEKODyDU/IjY+pj9k+
mSjmMztZKcEBnIn8yif/BT/8nfr3ceDD3GOUi+3HrLAYvUyiX7nm3R3IY3KamcqOB8+2ghfTnkhh
EL/96DCnF4GTK4myC9IdZGoaaEP+5grvw57JJJvRDoCZINqw3w0k+lkF2WgSGDMHffR7qvsv2e+z
8Xkcq2OQuoSkJeLJrJvNFFIsTB27tXJ6lRl5EDU8OkhLTKwA5kNPLc9MdpnTT9aly5tdQHaBV00v
cG+6BvolelF8aVRwflO9BTGuK/Yp5qqmXdZdAbCN0lha6TO8o1uhUFyjKaFM8S6JLj87VcW72E3L
UxxZ5cmYNaSmKCflKCOiOJs3wcWDLtDoOd23VKBlML/VRv1z7jzMWUb9mTQKxxm6B8/9JF2ZpRDy
pCY9mm1PlVCRZoe7BMUbY5Te/wx+TSMiTPRgEILzRwufzilD3RW7prz9/VKUixvJSc6DB9LPQB7J
7Dtj3aZT1EegnFYYDXuADIwr4omZVtdzHq/QzAakx/MlxC5asuXfQxa8xz1G867l2EaY6qxekOh4
O893iQrsCkggbRfaK9tr8h1DDLNtaFFYua2geadoiL6ZZ8hr2Lmc1Blrysi/9flLNlX+tZKEPUQB
+b25ExHmAcRG5x2wtOq1s6mic7KZdmHR7jG3OOuxF9UW6t972+dvZkR6IqP7lUEqCm71+BdkZuu8
+Db4bZB+4Zr0q8mDbVfa5qVMxaWcNH5rRnXQzIl68xfwEarx6khVEm+mbgrQCi9v7QgNUsGzQp4z
FqQAsQfoU7NmskVGFAAbJ/EZZEwZlj6r/OWLVB+KGLkUqmEqyfmQzAWjXNA7cmIvbUX0kzUOEd+N
DlUNblKD1F81JKex+TSe/PorUvNXgmT0EAus1qx5N5LlReoG2cml+wQ9Yld0UAz77ZZu2idDpfZC
fapG1NkqNMgcwNyErU8yFtLcTEnzFJbULagXGWp/9fAAMLIT4V4s0/GheJuMYevXprvH6KDq70FW
7R6C/jK6Z05MNOl+oAR2CSdaWW1jMLyb/qQW9FFQTpwMETOhDLi8YuW2SKjQ9EUPhsjR+07s1AEv
U/u47T5z5e88CX8jF3Wp5JV+aYc2e2AFe6VW+8BtxZzHdGgh2OCCTnN+p6p6Sjr3aM7Ut35AdJZv
OxvZFfGT4ZNPMIESjX/K1JBr3wolPXtjIGvMKZ35MF4BaeFRg6bZqR2gjfgu9C2tJhK7u4Xw2+yt
tO0PpRufdfoKrs160QnICj8tdhMc5zfbNxzGlTgjR3KEV/3U7MeJ64+nGbNoegHCLk8ACsXWDo66
cD6dXn9hYLG3jl1BWqs2njntq7YbHpKRKgb4iv/TDbhL4tzsFxUxKSLyvSRHahOUeJ2bAvmkJFE3
t+rnQMfWGmKDgXXYPyfG9ImkoZ/L9OdoldmO9AGNyNpcmVqIpywKXyq5uJkckaKKy5AXi6a6e6pW
Z6BHUKz5WGfC6PCzjPBK6AYiQLRKfRgpkgN3Gg32rk0AksbWO7Q6R2j0e7et/7QKGiKsweylYRrG
IzYe5KEDh+tCHygFJmJVhLxz84NlkuTogVniE/7YUbvtiqIX1CtmwSQVckoUzsnjWCSYlHX4NjQ1
NljsGrm+s5k0XniUTdBD85W8AnEjFabFXe49m6lPKYg3Jc1m4raTPHhiLsd8aPmvpicCFhHDQ+SH
0zE3rKuxGIZHEwFvp41Hdh404kP0u8pxns5lw9awibyttMPiPmncXfPIXWXjfkCTR47BbBi7YJr7
Y6zmc+Gn+zoIiwME4//N1Hk1N65zUfYXsYoBJMFX5WDJUjv3C6vbbTMnEIy/fhZ9p+abF5Xs6+u2
TRI4OGfvtQED2XCpQmAJ5kBdWkKo2Y0FbpKpMYJTmErmnrED13mgy0f1jAJx0tnZKLvqICSmrGnm
bwhtinnM7NwqG0YhUkDjKW2bZs2EO91EJhnDGmeoPaEKKSf1t9LgqPysR5xEQzuO/1mzearSir3M
XG7jGJ/QilNVWLkvMmBNi9mGbYrOzwSr/0o7ffYSaAw3uBJruyl/0YnJt1yN8hY2sqQ1VD8gkOZc
IKnxCfa1H9Kptw7eSLJtA60evWQCJkNTNTDk+q0lJkQ1ecmlmYxs73uDczU8oucsvA03QRbMlmiQ
5ldeTcA2w+wBj1L5HA74TRKoc2hqu3Rn5A4sKSuNPpKfc53bzMzp3VvDmejEcX7fOI3+9mf3gD8M
6EDY81OMDo438TRbAgOE8xpbzQhXC2+NFj5tprCwb01PUzru5r/zGP1zxkR+RBlVzxhgfMqivlhP
yCE2MhQhrE3cmAzkzV+zietk6Jrxlvly5TiVBgEWlWfyYwiXsDLewKtx3Yn+L/oaXTTpkUP3luhF
8qVclLIW62gZYqAynGo+DcMIinWsvsniQhidALr8efGsQ9MWiHPd4llX7PVNX2PCCGDir9B3DUtt
QtfYhPNHeoaJD2o9Bma8r82SrPQ5P9PV+f9f/ve5xnP/mNhTdz9foadx3qPsvQRoGhiU5zI8OUwO
6EhBbKH5JKNsONeFHs5Ic4dzFXnqWNQe3AWTCbiDSF/GTnX2DV2dLXQbeCkLKsoSDuOORnfCfbsF
AwI0po7CI5YtpDRugZbH/cSd0uGX8aHU8cfDJrqNqkIe6uUjYGDtmpG1uR6yaEn1cN32kIA9TZxq
PEfLCxF71ikwn2anCDioiuD0845iMji1rIc7zzT/WLaDeWi5Qj/vfr53ykx74ov+99/C5QtSI6CB
ZwogjmaZnBMLv0s3L8QuzlY0z3uXA3bH8NcVtLjjr9ZTeB6cljbCkkLy805V5byWqUKooJ8RSkUP
g2ECaogYYutP2WMR78vQpB4jmBLZk/9QCKps2bnd3ra8l9C0zsSThFuROS+mHzgd/3DKqZ5IC0Zd
8CKIUBfbqJbpw89LsTQWU4Bu2mbddJOM6YVJzx33/xmVfCLd9GI60IRd4Ju7cjn4m4MFIVrND5Wz
I1xiodbY5sYnGGvlq0hT31L+epJ46oEB2t7yku/Ej7yHrqZm/XmXqGjV9zYN6RhWThIZ7yFx2uQ8
y6Up5Y/ghJgBMTEEBGhCQ3FMP7mWXEhCSNJs5436TiuOiZKcudU0U0Qe/gS50hBerIJQztA28g34
2U+ZzVdXk31V+c3WQHe5TvOKQ1+vH5wcfI4UJMJkiDIZwxjeLxh4ajU0DFVarz/HsWrWZaYp7935
7xRZOU0PlV/EEO3Kro1ONCC6B82kej+2S1BZcyo4E+LWlt9Rhey6jQwcciR8zx4/U1znTLtMtRdW
4+589uGP0iNk3sqi5950xssY07HqhhZdUVWV/AfCdJLRobstsHZ5RYNH6S+YI/fVd9vq4vt46OiC
tqhipHv2miwGDlQz354tAH26QDYd9ZzvjOY57T3v2sFpBAQu+vcKvCV56EV28PH5L1/ZthHs8wUw
EFGwmV4VfqVd/EaQWfehc8SezpLvOFfjo4jz+TBHQILpTuIsaGCX9QyFfXpKixz2wbFH44YCkwYl
WR4q9WhCTepM39lGnzZ+kNBU70j8aE8KNc42SHxG+L39JsJXt+jtvwluZKaZYO7lQNuWcJST9AoO
tjbwjZxK+iGkejvIFA9wmSpQWeTmPLY5oa8gXLpPMb/bynvFZC1e02LJiCneHRiArFouhYPIDlbb
0UOTKkVvBSmObEOKMS175AFkQ0Z/2zYGmBOVPC0DB51qiX0pbwkAhHVssPwnsmPb04XcIES9qM4k
Lz5jOTUR5b6ObJ8WdflkVttpNr+jLulvTmpY54rQqY2CLkzQJJbdR8uXw99Mg+4DCRoxrp3jmx5t
BkHKCu6InvAzSv+svMl6moH4ecOiuRj5y4MZqbxUMV+SZz/SjKxlfcBl2t4ZDCB4c+ph3eGKWdWW
lrtEBfYljcGLwKjTf/MAvhBJrB8D+PodT4B1RJxE0kxLeOuo8i9fpt1fbyTCJxrncDspwvQgfXBe
hHcKLMrGMOfKYR+F9rQfimlHn5NUYzol9yE2j2wh1UtqRsl5qCu98Zuu+N111gsgjnsCjeIYdcZe
eAU3XFv+GeI3OYfwA/vZ/hnJsyEuH8NyoW/l/rzSU9XEQQJxT9zoXYjwd9iyAeXNOJx+XoomueRR
UOxBpNv08iXy4f/37udznerfSfkiY0uPL0xSArIraAlwG69HuwwBevHy8/mfd70gqS0tiCMgXY8h
gGhI7Vy+JEit8iKSE1De9IHDJ5ztCad+0rTE8kpwkmKF3Q5c1BSPu8qq6Nfm0Mi8qL1O3QIVof2H
uA8+h4v1MxbMZW3Q5AwKEV05rsChuljZ0ZIV13yAEBwkv/o+1fufT+MQL65u1TFU1SM6PD1ybuXc
9vP5xPf5f5avyJZ3Za3e5r67YStst6Juk+vPy1wkKLBMCUW6qijpCJpiardpbH6BSr1VZdBfMUH1
14GM7v/eyUh7m9oKwAfF7wQ93k3fHKiR3P7QSvvam0AUO0rmJdl5iZYw9hk2dnawPNrPSWM8YarM
z9TbgH9s2iPfjE/EsbG62ySyPaIJawO68UozdFrYWTvLsfs7tVZ404TBdAVpRJYzOOdEICbSvY3q
wTXTvWsBuxp7avY0S9NrsUzEQnHTNAVFr4JdGjCRticxPGuc/Fo65t2sgvGpNm51RfoCU+mgjqxj
xywZVfETulsI2CmuRy8fDx7ZCdfQIOSwUr8jvNfAJjmWURdYz/mgxN2d7I1j1OESeBYdqziUj6Xd
cLRNb4byfhVeW5/KwQg3BK8gnlBMnKzci7d5BiVEDXn67HoBBlIP42ZMt3fvG0O5AX6XPq/iCEDF
GsEUHq26qM+kfn1zXFDHaObxCeJ/3lCLUz5UCa4zKBBsvxL3bRF2Ps1wZoldV6wjY+TkZIi3Gr38
xmtTMu5C0zsKBTSgTgFbBCk62wb/a0wcwTVx0BRl9vTH1RY27pjs5MKyH2aX51dbxh9SSq987+7e
mQ59kcK+U3vIbYaODF0hTXyLcVePRXYjVaNeu8RDAxY1Gxep8s7p8S/giyV5+ruRWLFQlsqXrM3K
7eD746Us3Z5RBtNAMdxzSG1PpF7+TgyQjUFERBRVsbUn/EKqqf8Cc4Tl0h3hO/WECbpFAt0LnRSz
defUt01572uN6YK6/qTaFCcuLR8itQP3VE1u8x6gTs1qoV8Lt9HkVbcv2WzuLbc+1zE6EIQTalsR
AvLkOse6G4dtoCyCGFPHJm2AZKfEoZCymALtwal8G033McmYmnVyqm1ENIjoGU06eWXuK1y6siWs
CvJtdrUcZphT0B0H7bePuQfIpWC+CB5yYOM3vJGsH//eukN9cgeFn3fumEK66dMoHfy0nQE/HY8D
DaOq3UiANkzdQ7EotcWVMdh0zd8I395KEqjOKB5qkhu3ygTpDggH5tR0GWxlXger9w6hPf/++SjN
agf5ifmn8Oz52i1f0LsgWHG6A0ZYPod6wn5YGlhpPerDMJWo5Na6swL4x2hjJgTHffcqFpH1lLGG
MxQLGOHK2rmmju8Dqzc+AB7j0JeKrN4OgrAsJmY//EAicf45Mai0cQqwqRQHTHWCpbzr8bLYaqvJ
nieNVF0AfuorNZDGvO9rHkzO7p57bMM6PCZ2OT0mIWUuhydS0R1VrKo5sriju+iIDf3doi716H7j
TanP1IbU3QkJBL5TYzKThb3z4uAlU8PWA9f1GFXec9v2e0TIMAsZXlZWW96qdol1aTpvb8I4u/pz
rTkT0AvFdnIGk3W2m5rTeWB8JP34JWdmxl3mvQVA9oyUnnRsuSkpO7gt8wH91UxHES+bh29kTjks
AzKW3KurNiU9oc/RHo7oN8lrUPnVDZet0C2sK2oe6IneNDxM7Tac++btQ40QDfLOhnMelcEt1MOz
mdAssMdG7UZo9lDhXZ68bmh2ox7oD2LVO1rhQAGYmW+yfi6SunnF6EHc2GNaml/YFce3UTb5wTFm
C02isYOg1L8RezOvkQKLE4drEjbceTjW2HUn8iZ/GWXh/OKmwTbjjg8dNGhWta441eWSTJ8w7Klb
Vr9Ze92aNZbpOKHvZ8eYnNvc+a8ud7oxl+VLJMT0qLvqH16u8ZVnkG9u7r1ewTbpMvlWSwkPr5Ux
rvy4Yr+Awevg+G+0fgvoiFxM6JB0Y8z4GbzNznTiYkeKVLs3IpW+Gykdb7mEUIwjkYgoVZ/MJtl3
eE625Na4NJ1pbuoE0VU6pNbJMgsf3lgSks1ZzCfVxfk7rfe1kdLizQchzxWDg2s/oOd3LZm/ZwM+
IUge/T6IOf2zCUvUn+ZHKhx1K1XoPg2jjW5/2jRe1LzEDftdF8dnKWwJuRGcmpG0xdkBedAmmimA
SNOLXwLWMsWrsvY/16ZwQcP2/OOFIKGhdirA15DjSI8lApdiDw8mrbANuI7urRgVkRP09ZnLW/t2
VP29aaDvjG5CshcNJykh45U2ERMtlyZURfeAWuBbhthjyuVqBUTj/nJ87yEKwLAmbAcPbd96h7jO
XgsbPJDnzdk7eCEJMZKe9iRRPjdJ/tbbzzNWoXdC9yCRdv25W7gekQqcNw9EJrP08UjFgPy9nYZ3
oOZrYcjwpY2glzgx9DaPaJwkLeN3xioWLFs6KfPsE+Gglb9OE/PJnSo8rePkbaXllRyL8E6Ll1lC
1KeXAzlAheU2qLJXr8mNzWiZ8ftyYlj3eNUefr5zbJ9sgPJHV6G4CwJGLFxLtLu+p7d2Ry/O92W9
68pW7aXN4xYhoCrUq1FE+d1pTe+QFygPIStfLM1TbTHlONosKHjh7F1tdEQr9V313mWzSwYmiFYD
fYE1O5B/x/ADivVws93PyBpBiov03WK6DGaBFqpoax9yAl9YG6wDBvGO+8mZmvc6q29mIyRaW0i/
IFBvTmv8HmrHeq/netg4rrvDnETWUNLn7y7D09bXZwRd050TUQcYfCgOhS9/RxilcWTcZ7v7yomf
37AutFvXCj4zbHBJLr1DkiXfozHcfAYNv7pq+WF7+49QKrrQFwlWAfAt0Gsw85ei952z00uueAY1
amw/ifo74KEXNfnje+ByTeYufw4LiDHoPXEu2c5jmzbil+/2F1UKfYZj+vXzU6v+T8e+vZ1iboVW
ms8R9MN7NY2XzGfRmZbbXlZNfRtn/enV9fSOGrk3k2HrChXswYwZ74ke8UNn/WZGbLcvRDCx87Uc
jlKnfY9ryDkFxmy6g/ikm9nlj8f0vZ2r54rQlJVIKE0t9l/Gdvz4qet+yQy8Do3l8Wj6rOJJ1wxX
qOhruzHuvd/bj2UYiMsgQO9WJgvA4GXtTnEQ3sD+CY/sotZOgH3a05Og0z69JeDZzzS/unU7C1aB
IXpxJhMQG8yAB4QrxT4IDZNqFDmvNxhvKiqH9RAjwpxN7nuDqTNTGXCSfhqtpuWnw/JjPFaxLR+Y
tN0wO/5Kx9p6j1Dv76lQ0CMLH+CCU7yw2KNs4Yx8mNOpWpyer0Yaje+qcuQuVfGNhnqMSJUIxTDO
n8JqDO8/W0gRsgnEffXPKjArMorDF4WSas3mwG7Vo2emn83sp3S4l1RyMBc7O4VCtJ+0RiW3UMkt
0qzEctXcmTG8KQ11nEyMkGnD0zOOBCY3XvMC6omUcE6UKyBj+l3ydG4xlLCjk1Z0zG2Rb7M43/hJ
Mr1aBOOeewVIqtREOdFbeRrLLwE8F0JE/Lt1fSQdyy8D4wJ4d9tJ88rpUx3digMSHoifHyczR/Zj
ot9B/D40CU1up/3LKkZbQ7xXhp8eEV/PoPZuDiXbxxSbaxrAlzQT0b1I1c3NguY8pvJjDp5ykLRH
N+FAVNO82GKwdQ+p6T76ZVncPEs/aWG3D7MWyA5U9kqDZnghZ4MTABjs0UWnyhX17sEMky4N6mcj
ifJXegobu6qm3wQELGpCMj+mXZBNiAFc3BN2mc/v6cz8ZkzjQy+J5phDeSOSEM52oT4JIgcTha11
bA0QZZg+3YydbkSlAKd53OtXSTFPA9YEF8ItfQSLvYjfio0CafIeGuETPTH1jTCRURKKTpmSCzvj
vlkRt1S85GSVcNYdICy19nRUDg/nXNebJpspI4cYZVViYsxQxi3H4EFwUbzXiQield8/Qcbzv2X2
W/k2D9CsgyeSN58SB+RTJliL7IIef+rlaAosIjllzniXwTWTukQiIurnddYPNVTNuNnnXV3fOb/O
a41H8i5lANY+v3WmLL4JmN1OjV/+9Q0XiGRgoaZL2uTo1AxqPEallwpe+gFIwQpbiiBdffYfyfH0
1k2jTo0/pc+2r37Z0KuilZs/UQMjlOuqz4oHaDUU1kUymrwnNVHJFZSYxw5hBfOfHiOYH53o7GcE
CXHUbLXhbSaLWOgxTSHpRX1GZJa84bVw6I8SMwrFdMk8aCnu76wA44flGAgDvTF6EgqOFxKx7lIP
XCiwmuiSDe2xDkTiImvh40bQ/a9EEOpXB2weTSgxGZJ/tapFWzK0QMTHKdqQFd4aOLd02vsvV5lf
JAUWb43URNRY9svcFMNp0vA40NUVJy0IpykWFyz80eCJ2YGDdK6NT3lQmky3cA5omzk3/zfZcMvv
0TWP+WjEfxqyG1BrZWRO+sI8mnnlbgYDzicm8GDvjpZ1alzKyniirGsgG+3UlI/sTgmSG4etzJ+z
P45r5euB+KsDOA/GjhZNpa2ycXX993HZAHTsR4scTwrVi1l10Zk+8J7lno8mH2ohT2yydqLM3mZO
mlwzK7w1m7Qv1LHs5+gwiuQfT3lw+XnhPgov0OcAMOFw57g6MxHXAXKpeDKI9ylx4PRJRVcimbdW
glvC1z7kiQHPKoBDn9ItPQ5jKk7kAC9fpqjrjaq4CuhZD9jfVk2TkXwZ4P3iz60XWzU/93+fTK3n
jL7tg2WLFOcBCKo69y4xqKSZwISy5IDHyhIbMTFic1H/9/sw5U+uXZEnl74D8WThDDRiY5vadCp6
ky6T1RISVMoYIRY6gvxqwSLdmx5K0F7B8Ywydi00kiiEorECPc47yHIRelD9LRjabgF/KMRZBvCO
n2+/vAtbXE5hYF5QoVi7qQpwKMc0UHqz+r8vZcJfvFBswNq0P5Cekfg8Y95u6uKl5artfrJByE8m
aiyBUmXMOSOszkNq0ZIyLWqXEl6lpx8IZK6tx2q2CDrkVHQiLbP87wXP54T/kdS+eVxIxNjs4PiR
Gk0i7Qn8b3WijeUwGzQQKdOWOf28WIPzKmRjbJPlU2LC1sB9g99WakyghDVXtRGd7TTcO66ChN2R
zjvmgGtzpzHBdRu3KK+YDMbecPKIz25qvziOJFRFmFVACqxcmf4TJYRLEqSLxeKeGA0+d6jGxx+x
vJQEqCbXEUIieq2i2+TwlnhOl99LOXlACdu8MSqeTm7vAY4J0ufWa3YlA3WGzNhfWqmHDWWzs/IG
96XQ4z9XTt1aJLgk04JjQsTFHhpjPXHtTmNd/8uh3hMsvSR8uiSEWFu7xmGN9c0+pDSPWZqaU9BG
r2EUQx9STUS5QUqBhc8xi+OGuKkUr3ZtkLMyD+rEX8rf1FwVGwpeZDR6F9PiK/hjhCQFrHM761ng
CsAHLSoZ0yogzizvqgl3DrrH5jRLhswizgLgYqSFl3LeRUN6R3nZgCDGVtBLeW8HhUMdxTtedu/A
8wsdpi+OKNv1gn4Q0JJpmAIityxJlhGPCANgjKLL5W8TowZdH80bJZBLlQkdLYPhIiv6dBrjpMYS
NBI7x6k0byIwNP788nOdhtbftX0YLolsN5KpgSAwFd77FP+OA8c2s5M/Y4URuL9PvpGeIPLUfseJ
W1iIIp3oHOlwOIE9gOWYYCZOoyI8sHgsRkUfDYb2Fji92ybPY0SSg+8P6tBqSirXsOwD0z5xiFpW
ce7fFBe0S8phP4tLgMZtNtPTYItxOwTCht7AQDMF3MsFmXAz8CDl8tdEF2ObgVKu02Y6WSTxxpBT
915ddid36bT/vGsMi4FuH+5TX+stZu0vuvTlRjQTZyqi0iPo4Q7fGQtfToJ2hQ7y5/8D0NEQGwwe
a/R4NvKYKt/qyWnza5qBSQhQcETwUOPIQH/bRzZWcWcG19b9d31hVxPWleiX3LJBwbrjeyWASyrC
JusigJYku+chrJ8ygppZBAZz40aa/nUxgnovt2WgX4zC41BmqldvbFHlD9WOuwQ3mMOA3Q7hprIY
kvLpO2Qy9zgWO8e405ytHroM/NtsMzFjHggfPVH1HXHaORsrE1cY9Io8J5svWzLvXIiwuYcWioeb
4oUjXxOg2jfzDC4nKMiw9AB5NMazA8odN7e5JY/sMU0OFDFYdCbKrJytl/vEXUHo9S+RET3a3cTG
EpP+6CjgDa7tF9scU9GaQ0QGi8vRB4NM6rVJycqS559NMwfT0kWPbl5fSjwcJ27vbRrwsEKABqAl
w/xSF7TvrAijIl7OU4Q1iXNMe4lEhSBJk53TE0S/KCQczqScv+BKVe54VorDGUi+Kf8thnHvRFi2
ZSF+sXkt2QXIm7rOLJGkxILrj0l5IDFm8izI86YgYapMBMEc56639MGzxAty4GtHAtgWKw0WGK/b
okoh89zPh19GjFJ4Lhx6w6Z/cPzg04JKA0Sv+Rrm4XkK+m7jiyY7ZTnCiTZBFNWAy1i5ClXW4KBp
Ck1bH5Z/wuWcj13di46uIEukSdGacJ0+1PAHtJlmu0MD4EfkXiCAwsNwsTnU7Vv3Rc2wqUgdCh3/
MwVKBZO1QpHR2eme3h1wz4GLqOePtJvTfQfamqlsX57+9zJLtqnZS5hoxFhjEqcky0/sjRHSZshs
WXjqjx0VQC4lKphVBVNm7dD0XMNxJ4e6gsIxeMHPLjzttF88IS7i+XLvDJmnjdsTjRWmcXPSxE9C
N2VFIyqiWHM8HUm+rgaEOStXO8aJojg+aJbUuuWjcnlpLHlMI9XspXokfAmbpeSX81NHb2Ra99xI
HUVom+5VGxyLLjFAOxdcvAkveyZKdNboUSf0cvi0fVIUx4imtv05TsOw1VETL6Jtk2EJgLGq8/sz
UnPPneozJbi3lp6t1j/fD21wzn0MyWNIF9NdCcuEs48+5zNZHSysIUZ87psiALKaaRb/hHwyRPfi
X1B18SrO7Rdrmj51RwOL7vHHTNm7Y3Z57xrH2ssUnZY/sqwVuPF+vpONmBE1IoGhaMufpzTGYBgn
7UMeFAjiiZ/fDRmt3Sbw7qGHfNNP9UsA4HINM67jqDZ6OzsY/rQtPYDU1QM47tk7kKd09CVGYbdH
ezxP1AErDrzh2cMkNaR2gkHGIESsomegpmddopTLcH6sqiB+oc3FVGZ5iWCg7tLMfzYdMJShO5Mj
YT7LImlPcfUZouvdIezBcbk4sRN7ms4/Lw2TBC4GRajOYT8t+ZKV/j0Uob1rS/eDfK4XBl7lvo+y
DQureSxTfH5FoMezZargNKBnSSTyGmTxZ79CvJ0CA/DNGPU2DYTjtDA8nWw8l/WIqHNqT3aLFUlk
YDRwrZHX4BgPbYnfNCTLsEUU2ufYiePolmcnwxhfJUwez2yATZrQWXJZ27thBPBmN5TayvJdRIHB
hq3X21PzDKeRc0ds4dXgN39DlYw2iHnpekBGx81pPkKgaI7VlKDuipnllEOx5c5FxtlxPiZDSRIu
g4vUrB7toRi5tpSW9Me+CzujOdMK2g8Vh9vaauWDTQ/gDEYWjmZgXOZ5yJ8D+znzkXNlqXTRgzjq
sS73ZAGSANJY73PPeSitRfwqiSKgZGWZ6k1iBEndDrHGu0g5oF4Q49TYtIAf6na29jN6q9grhlWX
YeT0tPztdSo7Q7/kr5VhRmXIu85LfMlJg1+gzj9N/qC7aRyfIDTAHQrl3cuHf7bBNqIMd1X4cfZQ
VvWfabADsin7j0+4H+m6i+oZFJRtYQ4gugVtQbHyg/NMrMreKrJ/HE3ZdokKgCGNv8S0bvRkPgq7
VYco+pKNZlhspDHZhNnaZcHjluc2SKFybgZJEqfhKbrn1gieMnZLwIofwgNJMyemexh8s9xFPY3m
PLSfu8JPjomGmTJEzeOcfzvQQw7oQ//N2NYfJotSvEa3u52Cb0NM1b6fBIEiBsRDlgGWcfRqwVZT
Qa0rzv/oMplUZDkDlUw+IgGoiLGHK2gIWjx1QhZ0Qb8BCcs2M9L+nNU2Ah22s7Pqf5dRzqo69QiL
vQrFv9n5CKswU+cqCw5hYA+7urkN4nWujPlalyjGRk/sCq784PrpRvTMzFWEujjH6pBOfxiK/RUJ
nm+wiPJIaDKpc/JfqP1gh/sDgYyXN8O2LzGRsrrhLMBgVGAo2EYcV+ngLO42j7BwZWKbMGqQGw45
kyBVOar1CbBnnNbTBNTB64tLVHS4FWJii7vJfXIct+HozrXVcYUhDIboFQGKucpz+9nze/08FGgT
6ozWlBXrPaId9BetOurcQwCnilvWm5+5rrpDuSzbZBJA3tdfAY2UDXN4dXDTDWyBtZv5pLs5BLil
ofOvjAOA14b1ygGBfNg5u3JwWZsS53kUqBdAAO3ix69WeRvaT/6QbAzVexsX58h2MsdTOFJMYCqM
dq2r/jWugAWPEMsYU5KbRk0gjWfuo0bnVMO2t+6L8jNKbFLhMWGS/tO7m0ya8Xom1BIrQXYB4kW7
hh8u1rMDWx6ZjjsHwD5iSUxSln8lAgi6ETmfIpxLaC3tA9ZdejDgYVtjPkNybcUXLfl0ZXf05RkR
VTMN+izCLN4mbO1yST4i4mg9FHlAhBwuDrN9HofapsVGKAVB1vu2QRcDocnFEgLLQsy4dhPx2Edf
4zjWj/xt+adxAmhiW/aaBc3orF88TDSNRLHDVKvY0DSh73a8ghDlbMZa3ofE+Myniic4xSwuiLld
x2l7NVRCEldrvUy67blSXo3mwkTWT/EaG9WT7vtv0XcnJE6rJozLtddDqGgia9NT6Ko4QMAxOc3d
KMKLHVvkeNdQweBmEF8twt2cO3+nVDYUMMRHJ57gHEsOGJFxBBoJcp1y+BwxOCiiQzgeaWZmO3OI
746BNViU19LW557p6Apmrr91A3WfZMFdmWJbkFHMPDyKSqLVq4tIQaXixKSiDk2QbCAbsJC49xYP
+kF7hPYJY9MWCRrHIYjXbYhXsv+oS8ffILHZY5SW+46hC/ihDT8nYI4S84lkOLafiuErkH14cQL3
JWoc4wCU+F1X2bWegCg3DraqHrNgym256fyQHr9P/AiIinVhVUz6xbzhaIiARdVH5FfrUYHRd6qy
wgJLUmfCsU1p7ztzxcOSYEyB9t1jKnxMLLgasZMdurm+DtozD7KlVpynD4oSUHnqjt4IM7eDWIAk
FrhpjBY3rEtrH5HyuhUDyi/O1kVhaNYSFJZT3OLGYbS2lTWNxJEe6WoePeKSjuR61eyRWDAzkFSd
axQXHSUb1uB8HfmjydxybnmGl+AnzM1Yh9+SpP1T19rl5qNsKmaQAuRDPEPqgKwYIWwdhmNhljNa
OERlcYBvv4yoUdJ0w932PqUQAYP0F2NkhfXEh3lYYDkbCTl1vNRZVxImIQE/lTxnqn11VXQoaD5t
wsV/nZmq2TBDe5QcG6Q/HHtatStZMnnqB2OZVsOKlb+zeP7t2wS6+HNlI1VJefzmlDtlM0Q1x3AB
25ZqE/BM82RAYtjRIiZYbuo2Q6Mf52as8EQgCWh4emHr9XCfe8osI0istQ3r4cQMflmQIrT4OJYq
N/QORFxUJ2X4jBBwTm1yu5qQ8LgE1erY3f+veYSp6z2G0ILjgzI55BiPzWAwQb27XzEdGLz52DGE
2dEpsOc7djxjY8YRQSE1jx7WugVOXR99uM5gkIyeKrB5Kqp5Q0pYfdZKQtoMTTBxdsf+0iVffgfX
naAYUwh7U+ajdZJF/mU59cGpMMuQBjBvfMzb2dS1W0e1KDul/EbVFF5RUbCAJ33yu3YMNrxTC77h
Ncij987N/3jaPw69O93D7M5iyoP21xwb65KSN13U7gHZC164ZUGY4hxsUpyoNb0miqGgqX9FOw1Q
bqiDjwDN82vNMoPnV6/cbhC/8D18cngj8Eg68bluTYvuJvt/hynpsZD5H8urnp2WsEbUSxL3uyIU
fO52Zt9ggwgM63GqxDMjx7+1Ct6DAgYofkVOdWEc5OdRhykRC8avedA4b2IOy5MbbSeczSsjHVsk
1/Ux+/G4Bcx5CRPAJZ5G2YE/J4IcbwmBAFLji+HRmlHkYta++LWKCM1h4oDXuLaKDzK2biOhbB4x
6jQE2gsp14ixcifeN7ZbvMsIMStlfubgoklMD19YcIsr45tZN7GSIljVHo9z36W3oFtOz1r4pI7x
hZGFpSuxA2Dj/4e5M9ttnNmy9As1C2QwgsOt5lm2ZMvDDWE7f3OeZz59fVI2Tp1uoBso9E1fpJCk
ZFu2yBj2XutbznZyJvA3uI9Vzx/axhYDjQGJD46q+ybIxfpQtXscN80azgMTU7UeC4j2lMDOzeAi
3erN14Y1QhN5/czRgaAYYfyGCGO4QEOk1EJqyOAHhEC7tWCGqKhv1PC+yUdHFY3nI7cTCqf+PRaj
d41t7YK/ot2VsotLygVbqmWdmMwyupdssg4DScfaW2fbMVe5vw1JTti4RbtqW5Y/E8bqMk53iNLr
yTs3oi/ojujDqog7Ax8vujIzIaskNeUsRYs2R7DxPPj07oM0WtexAeuxx6R0v5LjGqdPSFY3jnwb
fTsbWZAoFLV4n4yfSezKJdW+TWcaSIjKiYt3X2qXNAEQ7Rvts8+SfNYS0jsiDscaZ38K76e02IB1
NhAuExN/0BBWP9wHRwNz0kB/aQny8WzE059BL4gDwSIX6NM9wSX/rWHJGckdloGm3R8R7KmQuhAt
Kw+nTMb+DiJhbk4rEdhPRlUMs8npdibi8Lxxf02LRq56Dkd5Ib49XDgdeLcp+9YbnPH2oQr+aUIk
vykSlnXV+sG2cfJL69v82lltoUeIs82DK+ECNzB0hFVasQW1sGiDriMXwC62aAH+kPOngagCK5aS
TmE7fvTiJBW65E4LFmVeBycTfXXtu+JNR6u9GkO01W3sqqccfCeeRG5vra+zvUfcBO6Pizkq+U20
EdJy3PfnpBjjPZo1F1xIX4BnN1gkJph0qt7beCGLtylBC5bxI10zK88ZvUej1fVN7pOBmCm5oqkM
5ca86DCKAKVfkY3TjaySZ6zeh4G6nskn3EnMQ3lExRShMlFaKXYDZw2R7aqwCHqsI3S3ugqPglc6
Oshv7/atu6w6ItrHQExmyXsRuX/FpoqeUxNfhNE04lW6A+Nkh2eyww9D23zpB8jhZXJZkajCboxS
iS/R68RTywJ5wDuOa5tScHmbSBFi1ae4LbArsG2jNg0eftbc32CHLX5lp8dkCp8i1dn8MhNFOgCp
q3yoaC/I6YM8ieHg6pqLGNqgzpe01tZR8TGmKUviQjiy4AyMQ9GUc3Ldy40/1nvd8A52wZ7CtiC+
dF0Ogzkk4J604XGWFxFlrpFyA2RAKh+hI2HA4yD3tR4ZgKTU4cNxavzjEBsfdVFCjaL96div6GXZ
2xV4J8Nv36jw1dgoYJKw+h6da2+kn3aifqmissxV4y40WO4kKv70DCyGUqxiYTCfm3fFzX2z23sT
Cb0FEopQd2d5/R0U7S7VriVLTCrWw7ixavsTbf6eoMaGT87nhhsZ41DNo+sG5BoUsl3idm22oRQf
okjPssJBj6tuSaGin6Ul25jEiV6dIDhAbts69nBJ7WL32WqGjuS1H7h0GVBrAw2bW9akahp2j9Ti
YvoufcKpXMVI22e+6R0rVodLL8Zs5skk2waVe6obZeEXQvpLxS9YqjHFEMOc4Yu9xUVH6mcBMtqH
eFjKLXd0sfFkv34k8RnKfo77P7nLagV1HQWQvPL3Qzamq9bS/zAbRlTX3GoJBKpa60lBBhIArwWh
XsahNfTvybJq6quVtqbeC+sKXRHDjelDuseP0GfaQbdlvNBb/iA0YN11MTpr32DHZbvoR/U4gk3l
DnvbjKgGyIwUTy9eNC3Enmjs6aefU7P+BDEJ+Yyl4b7itprVfU1QBZIx5ILLnMAIlkXdquqw0tRY
SiG+IVohinVU2T5UB+E9e6p+n1SWw9NJ3b30P6iF0s1l2Zynrr+3m/rHabol2uJiO4xlu5p7OnN5
auvNG+F/GImbZd4M9703QF+jBOtAfBA64Ho3ZWBHdVcXFxHIW683bLIpgkpRvSZ93W+zPtyUeX+u
WvnupGW+MXJDEfzrbSLDkIvMTQlPQRMtx2ERwcZJfIh3cYUulEpgCsZ/iwgAawfBQRtVdXKuwKX3
5PSRRDEeg2Ygx3MkEMfe6jFwxEpb9SElbJNApUVjklyr6Q2MUQ/TElwFblmxxaBInZtthN4U6tkA
nCHVGjowwLe4o+fRey8Ca/Aqstsjy6/3fvipOibdIkmmtd/3UF6INgaFMkeCYaHDlvsJhQEyxmJj
4R23IpxHvhK44sMMlGDZnIbAJXUlJxzKvGMVMV+FiBmmeHqR3dqjk7VCjvfN9SVmbhT/llRkQdl6
T4lm4ZPDocrf0Ivogn62TVqcIeKGMyOrlw/y/n8rouD/lCzwv8QPvPw/5Bj8fxhRIAzr/xZRcM3T
ryT8+veQgsdX/A0pUMZ/SMO0hG0JqQzDNsgA+BtSIPX/cB1q4I6J3u7+lPhXRgFBBK4jhOnawhTQ
Si3eQP03o0Ajo8DinK7rjm2bjm7a/52QAtMUfK9/Cylw2OeiPbOUKw2H5AG4vDz/83UJM78mEuF/
mB5PtFJj0rBsgr0UUWYwkorPzqeGWDmac9a7pj4rupezxxO8a5d6RZ6fyIiMnl1ApH+fUET/oL7x
xKGSlnOxu+q1baziswAnXJYhieG4Q3aT3TuvJemJIky1D8soS9p8fbaBeeaxepwnqAs+lK+JTVFS
xXmcjv3xPjZPV0PS2m2DZss7jtey78PXWtc+kTx7P9qoneNUBW/hkMNXqwogiS3VNwQj3mueZCtU
AfIjqw25FAUl8pKU2Clt44veDsMhrvKPCrWnEZPgl4WJAZ486FY1tFMGNztAFTpqc8maZV7ro3XG
70A313TLlQLveMsQRcUIN/6oEkS+W94ZyxY8yb6p56zJyZ9yE3vXZXG4rhH6kvU+pR8de0tkkxhI
sPxCwxr2Ou6Cn+jeXs9hSl/9Iaw2FWP7JgKueDU6RlvpxOKnCHxcHHnxRrkoXTml0e0Kj1CBzkzv
qpa1RzTXt1P90FLv/8kIXAIBZAavdpdHqxAyy57GK5HLLp3GTgTezcnggdxf63skwtGr/1JO1c8p
kPVPcWRYG0psDcvxIXyuRuBxiRK070d/Z5bU2ru+pCrmENNI5KBat5E33qYMI6kMfW+nOenNaapx
71YWWP3ME896nLXLSabyPIQDbf4idI/ZoMl16CTpQVDT2HqWSwIUIPTd4/DxxJggxJp04R4hiwyr
rHfkGboMkZeqMOHBGEitIk1da0Qn84GN5w03LRvZwaneVT/SaMiWlq76tyrU9TnR7vXFKpQF8KfC
+oXAdoPpOEaWgSy4LqW2Eqqtn5qiI76DP9Urn+19BJbiM6ntZ2xtDvmrb9zieK8smOaxYdk/7UiE
FU6v9y6CQzOhQrmMMNOW/OzcDJJTb0OemlrQmfmgot3U1OR0ZA7aPad3VrIs3bMNt5deflddJem6
c5FHyVvT+2wkMcJ/dW51iUYs6ojAF0QjwN3ozEMiYPDPWunTPe+7Hxszeo9996M1gf83yNZfRUUE
hFvlI3Lc0iVRMy1PQ+tra1JBlmBV6SQOTYu3bmyeiTfT5lE9iRvTdD4rVWx+u9W0rZVJ68C1MYwq
MKdW3DwlHjg+fPko0GHkvsYJ24J8oG4bUruEKlqL/TQF5g6TLEZLqoanhvDX5QiP+aQP8auKEPTl
tSp/mpSaeCy8twDKy0rkWQkv9H7F3SkrXVnyCp1yvdb7H3gkDDTKaM0bDDPAfgtnFxtFurEsqzy1
sSAnvFf5JUB/OTdhId2sAhdVnCjzKzdN6Icy8wHsvddwCJCp9USmUZO8qDLEFqzcb0Cn9lvvWzho
ezN5xiyChTn39H0GA3Ef116+dsvcfPIkJBZ2SOWb1jS/jW8G/6StSci1jaxlymi/gmL7SiUL+zwt
9Rf2n9wlLFVOqOXpeTskJVB3pU1c49qwJHy7SpX2Tw37QbNpQfa2iS5NlePRiFoJ7cmVC88wyk/X
MBDd2NaPSqdpRkyk9Tze9aIQYGmyiCJ4dQrjEzK/fog7v1mUFfwIj3bdc11HzlGLi4RbQIyfE+aC
GXVj/xnBsX1Mqc7/708YmbL/fkWkx9Pfr4Bo9tH0KqP/zDvviuo7NDQQXrbP9sqPnY05NPHHvRGT
O6H/psyAEYCuHPoBO/7QKhpkJilvR82QxYtZTNvH+TjH8uJBKV89vtuA1tv1v7LIzU5AOeU1K9AR
ow8ZV4buy2uTFO5B+ubH40lxf0WRjwenC93T4wU4Z8ul0XCh0Lv4HSnNvdNrupNqHHWu6K1cRrvh
H+cHHLwrQ3bl+nFo4pho/Li9Km9ot4Ny6YnQzEyZw97A2PbcKGjZC2Ll34O76Log2ewc+mH8WuRY
XaSTafyUFLbq/SsK24HMgjxk+zjsTXdDgFd3BZ0pnuRQvD1Ot3d5P00Dgzo0X5RGLb3FpE+PrV3K
t5xKHD+N/ni9jDIu1CSDXVL6mvwkou6tbhrt4mqIyWWJjP9xPk0gz5pW9mK37oK6vb30xto9eghr
V5aOBFmZtFel1PRLZRveXHh68ToErT+vRLSK2c59+PoZsE30R08tIhjYUz/JNFPbYIBwHw158do4
0LsHs/4o/fHyHoxDc2tzq76AelxHsmpvmqvkaXRrlPtqr/SwwpU7GE+2DONVSF0KUAJ68agd/Jsf
aNSk/cQ4u1CV1hBGW17s9AdpVPWqTEV2GZEEUJnLw48oCm+ApFvan8P00uhPpqZH/xQdA5ad4zjI
nLxf6tqYHBGfm3j+ihT3hq49OwL9rOq89KtO5WYyVfcbpqTkDmHwpSkBT6+0gnnlK33raQyEbWGp
l8gnuC72OnVrC6QwUaHsd0WWHggDeKKlqd4b5EQ/gVOegnqs70UHtQ8xHpSONXx2XTcxiTDNg7oJ
jgppAKIRt/50RmsBKVb7CXo+UbMfigumsV1znwJqu3L3Hjq+7VgN2jZ1MEeUtZnd81b6I+5lY1XK
QZ5HsyfSuc/SS36P3kwi334xpYyJ5W6MN5LkmDn4eD9hNr8jj3F+KDTscp2iD8UjiGQm3lWQSUv0
fQXULCZUIXCI+fhyL8oSGy0PnX9KJJYo+up/iLyn2+raf0Q7HUUb1H+GpMf0yvcdY0Ju4Tb+jClA
DTd1vz1Le21du/m2NPoLXep9dVH4NRIS+9Up4ycl7/kriqZfI66HT/IGgKMPIvxEVoi2u+gnEJIh
WucBkHU4lM3BddR49qoS5Xk8Dd+lS1CAVVVvDETR2hCs2KzW2ISZmZ2FIt2kw6h8FSVKdt1t8jcS
1klcmXgbYahTr5SoDV1KiGQRUO9BcT037jNrUdPcJH7hE9xmPxtlm90kOivaLkRCy/FeS7Sa5gT+
DMUNYinbYxUU23W9G5MYL/eAIj+ATb5KC1ed9UaLllFkaZeR3iUCltq/+NG00+9JjmZUt/8M1XPq
9+GfNm4tUIR1dWHELeZtTE540Kt2ySfRvdHh7LnyI21nkjj6hop953EpXhDDOJcK+OXjVVXcxvh8
kLk9DlsY4Uu9ZVn2OOT6SKmiDOXpcYgamIp38NZlrXaCzeUTNOSgRi26a2/1xooLyF9nVle9D0H1
YWN2fvIzNV5MEZ0epwOLhKmiCLF/sC55dwFXzqhdjDu9TU4NsDFSYsoOomCif8TCx/Tf2n9Gw3s3
WJbfdLQ3yz5UeH7+9VIWOyUyDl/fkj25wn4d/Gk09MIdyk0GKQsfpsZEX6o2uVY1fYPHS5zSWekk
Gn60xEQvOl+fDnYZAdMYATolqe3hlVDzx0v9ATJjYnTBhUxzb+O38Ba7tI5f+rsuJnCXRLi7tyh0
o22J2xphj+HejHvIlktZg5mW+dGLkuxTD47M38nHlI7jRnPumPP7aWp+zPDueCMUIN55ZMos/56f
WDiDgXwxvNLet2CF/34bWoRfAFLtZzBbkKRqYLQT1elP248oCHi2OE95Ks6aCdG9HkxMmCBKfEuY
G5Sc1SJjwLrx3Vg7ClsuaTIV9/BqMiMMCQ3GiorbwMZrDjaj3tIH/oPWLj2GrBUom8qBPltdvYSd
w7rXphyOY6h+KbPIf7Zc/NqeMe68lI6Ki4X/adQdFm0V/eT7kZeLHKmXBQDBzg5uJ/Rthdm5j+P2
VPVte6od2Z6iwZn3dCWI0uW8W8Djsbv6qUhCFAs9GnaTj/7yeMhDBISelj2RRY3yqQKt7GUI8byS
lW42VPHVAdJxNdOC3mfpPT2ODCWrFcU7slp8QcRH0kUQsiYg3kWYUI0K3Le2g+8Q0yfee8yDbwMt
Br2ewhsApCt89XEzFRpKiFZzPkSJadkoDEz/EHafcy3/JkPB+SA3vlqYKvdYkhrdph1Y5YY5tTsc
/B+przWboGFjiUwhor3XvCeh1jyH6Zg8jbZLOfn+sqhvGQda7ig/R7VY0uXSBrubdZpn/XEoQydN
8QMzDvdKEOtPFW6SraO1Yp17HjFgWSs3nt7tH+/Hjlq17JPE3tTyLoijlXp/m10r642D63JlZhiQ
ElcQ/2dkr2XtomKpfCrZRtXCM2OHZughoT8CJo3m9eMN6/G0UpJA9UgVyDYSh747MzZITjucCTXS
dtaVhiNW0hP2LPMEbjX/bFzznIahe3UDm1jviisNzwV1VaRwGFAdH+XNgDrJlWV/dGSC7AIF31LT
C+vM28/2lWpP/aBbZxs2wyFvkiOEajDQCFkATxoQSauEqT/r8qsVMTw2WAcB9fEXKS33u8hS9U7+
A9HFmSWvrUv4jeWSupeUhCL3mMGF1Pp1nrXth4K975fynTBsdzvy3KK2sMokeiJPVmNsvPpuWaGu
jsPV+aVzfLFYv2zxVJLm6vXWCT/wElZkyQXPkYMEYdtYJAW5kWB/J9mrI5cd37VS2+auK65G+MWQ
GhwNFRLuMvnqoxPdnXTUa7wc/liqegSnFsvxNnL7FS4+59yRyeDEXbFI8TutHoOsGMD0As55Eqz0
CzH1wOwISgaZUz2XWvzVaZOz8+2637RcYqsaURySdONnYMtBX7o9MDZ3Wxw1yR5s7yvwmnZH3784
Tll3sCt9GYgx2uHEDjgCdSqSuNtNhTIY+qH+5Xix34lgWDqlsY5DB+vnoH0+/tMwmTtYvs8Fm05q
PyF4XW/81gQS37L0+1M2sFG3M/ubeDlFF8HQdrbfg94ykmpt6Fb0lGcapWxK6SOy5iO5rdNZp1i7
6Eh+WOCaEGQ07cjujfZ6WHxFmUnCWewmTxmN7L91p/EuOan4QccBp4fOKgwPgM6074tiCxJungUa
1gpPwzMR9+MbbiET/2cnD4/DPhoovobja2373rnw8s/H6bZUxNWxP17EVnODOQK4w7Gyi+e3/i7B
ex9vcmEtbNW7CMwjABysxq2FQTxErsvuAMapO8A76A+Pw/96gLbGs+nwPflpuNbs6o+Vd+MWUY3+
jIfPPrDpPxpWqz8791O+q0oUwEYA3UdFp9JMuU4E+7QCqGngfhZ5JQ+PA7On0K9BW0bqkxGWg41N
wMa9/59A4nLTJSz2ilEEzyKrAqKT6YkDH7sL5a3oVNttfDI7RQqySvx5qtXPwtDqaxdnJr0tPtCe
/cBn0bNWL+o+XUcjikCpG+pJ4XZnvPQWzNPqSdxP5YRAAi/04nWMAOLgpg718KbK+FiH6fD3HHP2
wsRVNUcj2Rwptzv7AlF/1TZI3LkzDplZ2s/4ZhJu3apdajX7CsLlhb+vRu/Nk6o+iQFSdplE94Zo
a94cuyhntmcnpzF1uhPbcSj/CGQ70lVumhNegzw5pqyaLlRCIcxo9QWyAphnBBrrx6GLP4T51wgW
nYuirInq/j1c2z0lj14nJblzP91+DI8yKz716iMLd3o/ibXhwZ0KESachZnPBfCz13yiaalpNjbD
GJ0I/iwwcyU9kZ7cm0Zq7wkB7TO7Ftaftu9mtiugW8Izj2Wen/FMZPBMrXQbTf1XUWmY+er94I9i
xY4EZLqf9/ApQW0PJgh+zPno61pja0+acaSn+app/iFznPFADA7+2Tjn5guirU+eS7wayD5KO+Uf
ulYj7IyokMfRfz3IciCCL+FtecCH9wPl0/1QmdneEZW/TAymSwFp8NxMdX9y3WhWmcI9h0PwwrbH
Oo4SLx+Cm3phcKW99gX8SDYKDvQKR1/lJlo2sD2stu4PuMoQpgsYzfgngUg3YXOxpq5iKd566zRr
m0tclp8hEU7rvBinfQh8654d5fToyaN6HlDowrXOQmHQDfkSeRWu19BdSqyMTFy8zeL+7lRGDvxj
VtIDV64SA/xgZJfWh974b/j98kup7ACuku/MHud9lm7zltCXLc7FZ4Pu993gBgucS/DbMA9hYbPX
C7TfREm5GwgS3eVeJ3fIywsAHgbyBC84SXoyuNTK5iXJI7pDtCjnYAaYHHsrAGJsxWedv0wq0/qI
4BZsjBfYi1yPiJ7tRmOhJ75JODiDGi1fsSN7UzD88DAptOz096wduRx0cSlArMoKsHPOjIeIDNy+
2ZkmHMGmwnNfT5hZOuwXbDTnj8PHQ4TpZT7aOTi0+4tBp9275+H05iC9TROr2fgG3SllS9720Izb
Wk+b1850UlIS02Yz2Kp+BXCAgyXStnWSga0LJJOIrxr7oMkQ9Qzrg9Xk2wcivYNPy8HEVEZatskM
84Oeg3d6PEyFjQ2yEt81C+hFWorsdRh0c0WsKztT/mr7coD8Y+jNre4m8dMMFD2Bb/4Cl1mOaRlf
A1GZMxU4H1Ac7dMwTOmtTeM9RZTy+XFUAtYbi85/mXrLOkZ5S/w8zAEoe2yE5T8jmCbu4Uat6y7V
T8i/6m1DCZR0xIhMo8DA8eW7eGsrrNABMoMZWxv6+8Kof7R0SQBxsEIjby+U02LMVzAvccnVGCeQ
L7Fw0fSvLkd9TvuoeRM/IX3lt3IyvVObeL9gast9LtzfUpXGDokizGc1TsYOSOLg5c1T65LEaY8L
yFOEKgzpDWuXxuUN+CRs10HpaHzcBluMzBgPIdt3y9bak1U1iG8YC2khJr9kcY3fUTb9uKXVXyvP
/XEHgdYxnLqbGHyS2Zw4ODwOOyluRAjADMu5W7Zml6q3LIa5Ysn+aNl6jQbKkcdmyuUxDP0/uSf4
RTsZUouEtvX3CddLk31dg9K6nxJBCQ2UTG+c9STHTznY9D61yS0YJ+25yCx3PUZ3KlmrW84ytNDT
6UV9K5KmesUWPTyBQEA37FevLoIcdHuI6XGfsaEnfx4XUFKfHw8Rnp1zFUOmfzyBBQXQz1BgJWuA
2bQ91AgNSNOT37fWvO8duGPQ+Q7BFIcHq4jJcrpn6NpeHb1NYf+rCss7OJRzUVXnB71U+UFZ3f98
eJwrsidjLBaIKu6EXHbeTk7k5+wjtWJz7dc9vN8kxCaAOn4qQHIp8HE76FrZdjQaudGIuz/7msJM
kNr9zYwLGmoG634bKC4U/gp9iMF+ivE+bg8JYSGwVnqxatL4NaoNOGs2rXGpIlgAPq0mvdd+q6Yy
9g3sg5TKhGc5IAoK9o8AAr0VXjR3L2wTKJ3ehOuM0sLjVIKKoaSiNUeVnC5bXInoU9E4zn3a/yt8
mqwuwliiKLGM+TS23Va4vvn6OBycF5+cAuK6s/AK0+29F3r4RXutmAudWCTRFdFT72n4jvS9Nw3X
asgJrm3b4fB4QK6R4usfYsKnoMTJnsJaj4tnhwLBuXTKKQ/GqL9PhdVl4KqHAOE6ZVIrrF98hFGf
ufeFzAHYzWQRntck6iqizzIw2ouDivcKB/bMVhinJimxiEO3cet4N83T7LXtVuPabe7iaeaROTvH
6fR4sAIkNVOFFKLX6BRmHqaAkb6XHbTWk2PC/pg6Wc9S4fT7Dm/0ixeW9sImUXvdM5jtR8EEE5Sn
IoL4aeg4JzqkCH7hvqYqaq+aww7GvKcow/R9or1xxqLssqDxPlRtOkczjZC2TU12cwZK56YZ2zMa
udnNUtSjLcG2WoomWqam6S7QYxJ0pOkt+OhhuFtM+qNN22+FsBldLNaMV70F8MNc9Pw44rK/VDgl
iVVGcE0WJSOnjatrMIcWZWAMp0ukob/pOuKbrMHNjpR3in3kRO3K7FaBVfr7GF7erfZojdZt8WZ1
b4XqymOCCP6YYl8A1iyyI3GZ9/8/zlYRhtM+jHaZLf1jWvsONoiWZCSao2zN43kPj5C4z8on+U8M
G1Php3Ftl4Q+3ZPvhUuIZa0kZdJGxjQuPcrEMR6Sib8QuUHZrHOa6SvwhmApXR0OqFdgn/Ym/1hq
2aF1tRGtWrOiMBLuUz1YInjLtnUmq2c9zDNAA/JbVrgAjMnxX/LKI1Kr31dpFZ59ywjPnuKhMs11
YGrWXvrtotFI3omhipw7coStCj+V39mttTINTIh0WKy5fccpgfDI3wjZIhRGd9PV6IYDBr0Ac13y
93FiBipr6Fi203X7sir6VZAM7TUxCwMxTa7/cOPNUtMlNqMcGZhHe4lR1dmaNQ1OnC7TTrmu89LZ
JKEiqGnXGVJXmKBnyrLW2cNASe3AXldp+q6C2v3IJjoTSUWjk8J0/lIE+oHsq+/CIdgjSIe78It2
jZHltwazGsHy3cWa2felt4YUCms0S0Mk2KBPEz/xt0YxZfu6crI91ervlF4kknyloGAqXG2NcJ4a
q0zP3b8eDBzGNWV9XRDg7Tf//lDcD2tvPJSNLtZS9Q5qa+WQ7ItsS2dp41R2uEFXq66UDGCWsNEi
XVuT16jN3I3etdBAzPGrRsD4j1LUt0PCeWcD9vq66KsfMwGtnbJOvoWeEd3rZ/quEOYxhi//nMR9
C+9UdNvUIkPLDRB/JBrTXhPAwC8Y1UtDRzZLyZwM+eaFEcD8FJQCkO/K8tBROL+U4EvaxhOfjuJe
jFC+Hp3Bnp7HSv9lgUe1ra9frTz7E9vd+GmHBq6hoG4+fPoBs6AdinfqhQKNpJm8MbYRcqCN0c1r
UjTagYM/h4SDTeGnX7KLiJIk57Wt8/pTQ8e3MPzGOAlTFzta3MNqYhPy0of8+i4Zet8lNhDT9QnZ
Hau3UXklGnBhrYIxJ0Ik3jf4Ub5UYDtLvQ7QmjOUWzJIr1MbR5tyQsvoCiO5dtFEV65AbDsRGJYg
pJ8NNo4YIkLf3ArCrcrNYq5jVFjrug2V4l4ejN0Bb3yNCW6JbsAhODMcAVjV7V7Z4Xio7Fw7xpqi
IJ7TzKgzFp4GSd8FVKhbRG1tAe3DW7ilYa1HTSzBEkZkZwzy0t7JtZCWqlURifZduOzrgrrYG9TW
yCuW6qDjwTqUImKjqezx1Qqho41Cex+naNgUlCxBZuTaez1V385QqyedRdyTOVmfj9Os9s2lxee8
kU3sf/BrLMGa6UhbUM8lILGQvfHNQsTVBITQ86mazrvJoJ09vpy+S7oNYPssHz+TCgjNx1K3z27p
Ib2Tv7qebuqkcOYOC791Fg7hIutrc+1Cn5nuEpka+Qy8WCILWqTq8DC0nRsnv5QKGC6Enn6kg37f
EH8NRkM0SCy0JduQZt9XZk9MlHSWXqG2hcNCD1CtRcrHgRIwmEwMyDPjjsEfKC1vwyIs177MCJHX
GrXg4vbXMNpCEJnhLhwDZycTC+qKKnz0klK7BvVPH3hyQ6XcWUDpTj40k0guM+4jWEP0TUAb6Ava
2un2XuIJBw9EPOa9e7Ucrl+XMYFOmlg0WcGH23jPWWBi4EnVjM00smjrlIF+WShpYtavQbLUmbmG
bkxkgnceJjIYW7DEWOAncHVFc/ZJsp8Djf7Mi7SbVzqe7lAQOtUWxYaoAo2ugGxXXoL5h6zM6uyF
Ec052Dzz2hq3Dh2dy+Mh6k1MPaF7hxagCx87szg1DRd/MmTl3ihRNEYGl1s0mX/YJtP7zMpN74XJ
OhjMP7EstTeNtKE5hfXw0thDvNK2Kmv8UxK1/br2HHnov8Nogl7P6AXnDyuQ88ymL9s4PfYyJx2i
mRkY6Rq9yJtnGwqxuCcv3qTV9OSmaBPxgV5IpSeH2WjLGQvaQ+DHv4/Tzv31Qv+hEXUlhQzS8NCt
FRWjJYsrECh99o/ZDA8p1ybyjdfeUMs4RR8tXe+PEmjrS+TNUUGE8tDL+za/u1sLSswvQw6DMEnH
fW1DFUBbZdwmoSI2iLxVvEjHPCVbAGrWV6Z4b4ODNBZZKnCFWGBlZY5dmmEmj+r+8Pgfo1O9HBLC
VGmFYcOqcd35k96cgnjUlzmLhjkFU3bjrr4eWu03RfIyU2H05USU9mNDrMKBia4H7rWoC6xBfc7f
zvf6tfSL+lS5+kA919sWSQbbiwtkQR0MjJKIcFrbGMUkRqtKGMsCq8CVvO0e+8kOl2A311PxFFA7
fiPl2pIa4aBVMZ2t/2TuPJZjV5Js+0UogxbTRGqd1IcTGMUhtIiAxtf3Qt6yOl33vW6ztp70hJYk
kyoJRHi47722W32Hrfmrp4bc51hNSWR3pO+5yiN7xpEcEYfA7UrHJYKSnJxR49G6NtBfqw6ZSR3S
I6sro9tT6I8LEMYEsqSkMFkgzc2kXrddeOhHJmhWMRGVEXHMFI772JkOoXvEE4Dmi54pU4UPKKZ8
Id0tQFAcV+c6Gt7SYAkUwvGxHkdkZYJGtY0pIhQgr9kencKvOWO+yAqBejsa8RuYEyw9VpjtTLis
a44UbIFEUSp6Yx+jPMbG2CGNIo9joVyLiGDnRYEfdEjQLgMhgY1XyjfGPx8ErmxJRLDPMZK6RR23
5ZWgap/TYR84Z7Rp415pKhL8igzHgNM/cJJwd8DOu1s8v8mQpzmYnDejSxlKWjiy/KaUmD+H19it
YVZtPcIl94OjPWGxdW+5Ima7mDZCg/GInjVJqQUWfYXB6mwCW2c6hKBXm3r3BprYvVX2mK64Pt6Z
kQiE4kZy68MouXEC4xzRI6LNe/4fmMKPU8AZ12lNc80z1KPZ2peRZj+u8aSiDjaeU8OoD3VXYUhX
iHpX+bnL+7tqFxlXXE8xNO61VeP3nOUILC4NobLArLy1oT+OJo42QXKSn6dokTM1urVbZks4mXRM
TLrpuCeAACTNZdktBOlJZEMsOa206a1LxLCRRpX6VWWnxIqo/SaoHZo+fcpsysF0oiv6eTKHbxF0
2Z7R0aQsGhcUg2XJm21oJC2Lhi8CCe3TJa9vQynQoXcs8L1OiG3ldhHoALW+OS0QaMOTNaTNagty
rd+GpYkLVVoVv8ikYGnrslXFNKPAK3tRzVTcKssUK6YIsPzmd+/PbRMHoRaZsANYhbzHl2p4Nrov
7E5ZnywjDWuZYzQ4QhqwmEqLkXBihBRyfARd7gZnE2cUOsXsZouWGWJnX5guDad46k8JaJgT9h3W
Q/k1VIm9A1xknB0AvsSKazfiW7WbW9om3AFAm0Sh2/eXhISseqea4kPFNYUkkhNvoKXxlhxvUtZ6
klEK/nuVRnAugKGX2m3HA2juHpMOLjTZpOTtzm88OyuOzSDPfSyDI6LPLcjo38Siks01kOrueKU9
r3jYt8mpTYKzS9jEmtT1cRGUYXmL8jy+RFPnJ65a3DxL2XVR8JvQh4bgvORQkc95bPEadWaH8QPE
CoGfGGiLAWaxa8TI1n9rXUhKjwshpwt48Y2kr8Hzz4vQ6Pk1ottb7DA5qJUWAxfMFrR0n53ULcqE
UyAodVE7aFuTygY9xfCmBvNd6hSAUURwczp+9bIri43ZqTqqxJ2XG+R9kOOnJloDbn7s931T6Kva
Cr7s1ESWJ/Z2QDM/HnT7BliBibNek8mTxs7t/jGhB1DI3HqDWJ8gQ1l/tqrQ9/d7dbIsfUXphk97
vnX1+dbF6kBH0qYs9uxNwf+n8+JrB+6BFaLztuO8EuQdN0HHufLB6od8HVr2OhQVk9XHDDmkUnrl
exaY36Gj2B/u4D03Xtt/YU49d2GS/7ZCZ9vEZfCD12wZTC0e7WA2zBklglFcCQEhKQtLv8lKrfmw
Nvh08UfEg2lOnxCxSK7Jo+4F8XcRJ4/eaLWfLIYfXWHZ71pf4FMbrfIX+xmZQJY0X9Opc8kpcasX
I8CiF7mZ+5QoM1/YaPrHeKBpnnANPcR09IiBn7xrWZH2NUGAuAxdKtdoBfpzR6LVRsuj5gTZx924
QhUMWdAE6CX6RKKPCWCYEFB6dY2dLbRqsGzdcAjUqd9KHHVH0zFJJNEt7URgmru2rdQ+W4iR10jW
lUtI1cDF7xY3iKP20iy8/qFxs5JNNHUepQWMz+nL4tkrCLor4lpDQYzUWjfVFLgyOxj6Q+2XxxRu
UYmm+Oh6lIGY4T6DsLipUgzfQ8NUT3WLn84myqUJsdeAqaLwgCdBm2oLzYjXPSIhteE/i1GYYFhd
LcmXBDBoFaL7cctsb9SD+d2V1bUaZfyVpsprMWnth61TpMpGdX7ZHeKnSkRIUxS6w9htnBd66Rm9
bLV55u+iTlM57ZvsgQAmOv1B0lFdNpFb34wJeCnJRtnVast4TbaMctYTgswaZCgnS6VvpMi5C20q
NcwThK6F1MtdJAqdoVCOXKrNzF0xltha+bnbiQTuIyGhyqbPCW6ZDPRoo2LJs4iKFuVvO1wS4G2r
qBDmFR47meiKET5k/LHLvpfisY46aOu6pj8ZRtbMRPX4JRdEG9fwE14NsxwwRTrRr3ZWTzkoP9+r
2TuZBfln2SRPwkCiVdXZqSaj8nfPPBbOPe1lJwiYAJBVtxDj61+vO4g06gT0ogiluB6o6s1iObBS
0t9scyaJbvPbCI1TBLn9K9Gdp9gW8WfPfZWYafc+KowGcRF6b+ZE06vUnObVDHVlkTpe8Ay9A3dQ
pQxP/UjHvVbH/FHvUjyZXeLddBVYFBEG6rXObQu0l9Fc2oKGSAs95KziOdjUsspOqqjibZmQSC0y
jkoW3qNDzeazY1Sf7C3E1Xta3vkOG6R1EKiQtqRC2Ucpkn4jmAedpDIZVFxGfAFXABDIVcsrimex
yiu7vzHT15dkDFsPXl+nyxqbzRMKO8jncC6e24CRAA0D5cXk1LkQrtG96S5kOWF14fvIZR262vRB
zOgrFrviy1amS1k73rcpdEIiLPVHnQrik2a6EU4dStYSjNPMdrpf9p5N2ymYxXAauz0sSVRq7Iy9
EcQ/HCsOLVlg37Lxbl5R6J+lGfxy0F5/SGWIyTPXyDXUp2bRu3VItwfNRCfb/iX3UDY2fZU840Uy
mfRUFKdoPZYsPvVDLGNvGQ2YLdl2hpXZI0VwXI/dB7pPB13yQPwISVYxoQL3R1bT0NttHMP/87H7
I7t2CVL982y4Xf/8ur8+8+fppTLCU/3zzL/9mJomzXoytdvfv+7+vPu3CXKF5A2HvMoxhb8vijE8
YLT45xvnX4/yJC/mMC0EkxWb8mBAs2xpP1Uj0H5my5dMBR1CGOn6/h76Yhs+DzAtMEbTUQ+j9jIh
ySVXhRON51yytsSskHBtt8noXMIkRs5cDZEyd3LCzf2DLhbi2OIsXKjZvomC74gqFspsomRn0jZW
EU3tRSHVnG21rG6ZCykOJCGHdIlTzAgdBt/kQJhZ+DWgMCZpyEJzwgEtKio8jIV97CuMIvd3ERES
7FRaT/eerpcl9ZErOzjnrnyt4MM+p6YTnuuh/5adg3Ndm+pDY5j2riGRe6lLIV/dCuuIig670dJ8
p4Wt+iY6Z6mZulxOPZTDuue+sou0BJGfqojehbFn61jp4EJ+gO23jNBrA4VcpWMGSAj4XukBbJsm
cpBysn4z+nwbkGNDc1o2brJxxCAPkLSns7jmKIkxzNE1gXnoLErZMa1xIC82OVnTzkAiNhO1uIA+
UiffIaIFs0WeGzUYSSwN54nSA3R3BY7QgRRBKAA4a7UCTlyCEHGOUT6b87Kvj2Gxhbk2LKk1ieWG
ReN3Tgz0Uydqpew0xs4VUYqlne6UsGTblAKriLka2lxfyG5MVvoAfdLIVNJPu46gsqFGoF+cY/iq
69b61JTunPbhY5iBrBajB2+VHpgawSFiykrnSrtZ9A8eYucTohWQyJoP0u/THkKBlkiilZ9skJVM
2l/RXzXAuayIGw16PJNxhhFkAdeDvWdrMJdxB5jRIat9i71xxd0b4GOvSgItK0AlAM9GDcdhUFsb
2Cl5SrhA0TM7kYXTHzuvd1YCVfSiGDJBbkQFg7rNiy0kS4qWKD90kyCZxn2t0oQoElSwB1O36AuM
QlsIs5nTKGbeckBmcjLTYnJa+K3VxDNqBtonjG+HHbRoyU81ewvtW0pwpyH695mRVHSie8NXuUzT
Zye2+98gD8NFVPfv6VQ3a2zs0o9w7fhQeIGhzxwFmtOraegfjepRrTXvgodkZr+6DRp75p2qGW7K
NjcXdr2zw/a9mHo66LXxlFU/QWy+Ow1EcsOZ7I0Aeon2dJVOBckubflqGl23zFVow5oYH5DQaI+u
Xq0Uu0au1qa/GindlUL1IdVWcJkprU/AXM796PV48q3ys02dNSz8TW5N+QM3SL1XzNmh8aROgfE6
FFD+0IU6DEc+TRtiuDuW4RkeZnIGmEUIUzfKTz30SIAX9VvWO0g8mmKDW7Xd9jEaxqBhWNJM8PoF
HmdNB0De5AYp9YWqPtimsQcvtfNg1X2U6lzyoCS+mhxkj0CTgKkCMwF1gWlmUJW9WplAR6WqIJQm
RXUG8L1X9mKg6KGzMjE4aetLjkJqR5Zz8RzGIRZVPhdr+A0KKapTWaLSbBsajEI+4TpWfpUZZyzh
dNbNkKlyUDySaPVRNB9FLjepob6oZkHBZWVfCNim98yAldWSaZ+TaPprUtpdZDJMq9LYfB7trxAV
P+cwa53wn8HfRPWh06z54eo/RJoWfLlo/+swayjwBBsAGbFi3nAJS3txO3v8mosTYmwhxzAJvTpe
fJlsqhNvSp8HqaafYZF/erVrvYcDZb5FDCYhgO6wznst389RF/v7ozsbxiVkkBb9/Jk/b/72nL99
3X/6kvu3+PNpTaYhCUY24QhErhZDGC7vROJ4xhL3ZotF/M/790d/qMX6Ih51eL1uhhM+j8p8QSk/
7nXgsvZISLVAF77vFHfYp4ajLpVqzpQqLblvWiFVv+kI8JJqGPndA7AT9aCSfAxepZrNyzSlxkcT
IOOeHCHSw8MRPB2i60zsq6T5Si1+8DCWUUYWCbe61Uo5+X8hdO90nfmDf/9MC/Tp/33+f/roXw/1
UXmsdGLdAqcb9nccdOg6O6HOudst/EuBLX9/f3SnQ///PvbnKZS9K45/YnsH3dYyGvfTKGoCdhBP
qB17BYXRWLN2gUvbw9mR9GHn97Gp/5MErWQpzyIQgToo7D+Z9Il9jyw9W4Bc4lW5f6DQINV6xnoY
CSTVirChH2jUexea11JNIgidXboz+0Suor7FtcI3v/+wafTkHmoBi2PQWOA38VXcEc/3RyU1GzBs
gMZjdeA/sAR5Rr4mOlnP5D5xrOSvV+n+Umn0evbNraeRx4YEwMHTiEUoMaoPBPCY5MJOMy26jZyZ
GDWOfjAn6Lk1XGqmDwszVbxFS29+5dTpjexKjAwZFWRTM23TO+ZuNvKoLQw2TkEiO5S1Dl3ZYQYW
J6q3Lx0wTwOd0kgV/h2RnM486/ujZgAaXITgIWa+cBT2QIYV0ySYe354/2ATjgG+9ZtTTuTU6Mk3
1k1MpW33CeoKjIAiIO+LNt14ZZ5vdeGgySfecDC96cNInF+Tqj0LS6LAKvv4SC5wtlKHoP7VGc7a
Qjn31ZE9wUw/GR60WTgw2NtQde2VRkbjTRo0vmQJr8EyGAi2vW9bbsEa4aEt7tsRAWkyvhlatpuG
PF9Wo0J6O31z31MqCl7LMpatgLCWcqbwR9UIv1oEBk1gfljaAHa8dxepYoenNo+HI4UTWvtsSLdV
6uBWyiJ6J3UB07BeulYufwkXUFKq6IL43CK+aI3AAoDfIOzF8CurwqUr1WAxup13wTq4kTEELyeO
Vwj66pWj9C9pgiNlIEUwG+WpQYhPIFIivqR1Vj3Gfl5OdCNCckwpiHlWat7lS2O+Yu+XLXN+d/k/
RwX8bygA/4YT+K+YA/8HUQGaY/13qIBzHP6W/44KuH/FX6gAzfwHOhzVRhlumLQ+nH+hAnQ8/66J
aJSxiaGBBsCjX5S4EzHoG/9wPQz8nkPmAbQQHYrAP1EB5j90dFhABByLrctw3f8RKcBCXPFvpACH
oTGdRJuUDMtwiUw2/0YKABjC1i5ZN3LjKGcpUlc6zsER2zjHOKXD5t60RSS3RWnW1wNRXs0V81Z+
dZ/xDkjXV50x3bVDlJBtnwYUxzWJhUg3JFJ3zlbSxDeplIBV1akK6nXtGfaq6UzGDUlZvKKaRy2b
0mbQAv1qZUQ1LAxBn0GbAGr0cRMd72+4/KNj2rC4NAmm0jjWjrC2ONvyBlWk3iPvQhCZVhR5iyE2
Feg0ElgcVe3h/sYdqPNCPS6exuk9xdX1bAhzuIYh5ChYmiewXnaPjlmaBz21I6ifTXnSOoVDHtF8
voGa9t5+HjGn3WipX3EYhYcOScLFSIPwpPcYKwJ6Krq0MiqwCt0dea/BDlUL9X+PH16xjSfGnSva
zB5OQkm8Hi3UfahzVbDzg/4NyohmT64MV0shTd2u8yOpdiUebZw1ZfDXG8ydKFv6YG8PF3sOsyDg
D+98RZjF/V2aiXo9NSdNz6ad4wxn6OL1qfjXG88w4xMA90AqDPcc+5nZB1SjLivfONiiYM1tCifg
bLaxV5L+mwszhp2N1XdBroe3NJVAfmhQ9NSo1Lahnqcb9vrfdIr7fRtDEI6xne3Q/ndXOAaz4tqw
2LsV4I/oAjzb9gen7TZGjACcMypZj06zhRsfXkMg/H4HHYbGeOSUJ+Br7lohov58fzSOTXmGb8t0
YjR/F60HqGuOMGtMauUIlhMUmyNIsEXXp+5KcmZZTw4m/lDvP2RdD6hnjMdGCfuNovfP5E20K3UU
x3CCHyxMk8tySNQXpqUDB1nPItRZyMcuME6eIvJdbZi3Tvb9HstgvGNEWi6K0cP7RUFP9s8WfpSN
WltLFkMGXHdSGccyZNo0KlpmoQm6nvAp+pKEOxtjsT5ZymLykHqVPbJOFEqUjap3SCSJUGNfErVE
Chy8zoRuctSQVuwaH3GSAojUCHz4JEycWmM+FBjNLAEkRZMWm+96Ez/Wdic/ptW4AC4YYvhN64U1
zBIPda0a5AKPg31sOKRYhGpFA9CtOxXZiddparxIbygWTcfv2IcobINsdsgdUyC3TDPVR6PVjtIu
35GpXAKVoLFqV4iSeLcOzf/sCmiIHVBC0O5qDtihNsjHLOjmTteOewQlb+W7EzoqvQxolrqMOplK
LBLzJzBwcdpTlu4E4H0793xZ68WSgQnaQK+JiM5q33JswlLmN6ORVEA+5jrzHNrdAganuxRNdkWh
zbXloveKFWOH7P/VrccHfidrxXb707gcdrq+5cTaz8/xDuGAD663ZyOM60C0TrOaymC82UmWbujb
x8vKRvgyWXG3BR/9hMw8vXqVFV4G5VkHL3tGe+pLyihY291bOzkvqAWHlXSUryL8GhExM6nLpoWW
GPDXFXNVheTAXyLB35VEdXmIFO/lnXTLOZkuSjZq/kqOvdjLlgAkCmjbR6awahwYXR3ZsQsT2stW
1WFpZtNNhYrKESBk0jMMz50TOr5CdOFSQ76jmGAHM5tHEwlFe+Qpa24V1IpttimU0NsJPeSVj4NH
SbgUnRn+zA4zDHOzkviJPqCqMbNdGUT2WqNDMJbOr6jxVIwJwCWT4IvTROtD79uCwN9zkVzEYEMw
iNrnFNXcIh+AM/SVUBaRPR4dGgtjhGapz5hwmfFzbOcXxX2OA/pRdlSsB9WCKhUCM7RGQVha/JB9
1lTETCdiUtDnAmxS6w1ZXH6bq8eemEjkJDTrvCDtl3o1PuBRNvcKo7iNrnNFlxL7qGIHYgMJDP0s
dAdiET6ga7VrK6Kn1FopAEc9+o0q8EOgpmVSUF4KBNfLBpQThyhizntPXxFF71312Z2mWpPnO8TV
E67c68ih0melATypdzPMrPBQ3RjIhS3NOECDtckPqfdYq5N9ZSVUnLbmbuJoDPnH4yssMozZbhpE
p7hIXd+rtWwDFioMm2E3QZD06cNe4MV9SoMoJdl3mt+6TrDGkLJXtRteJETOji78rqZ1k+piE5W6
ueb/uIpEHD+FgU2gMPbPqBdgI8OcIAd8LEqSEXJYbxMDJWM2exWVOn92pPWShjMpUbzL7KhBXIxU
pjbSK/D3Oi+khK10IwZB5kWvJQNnluzTWLlou5wKK88HqOyMtWyhkksTp2W59Ww6W5kJ1ZU8vjZ2
Nk0Ig09nGO+PpBavlKC+CIWcO3Q09Ch1mnDVtCmkVt9SL16TOAxfm8bOykXKdMX7oSwJOcsWRiY4
FMu3JFLXoDRq56XIVWsZ6g6IYpU07cz77QYcglzjuwmtCYlEhpO62Zk5ZJ2gXoksumZ8XyIXpe+2
hN26SNhOKqEHpRutdIJkEK1C3/Wcup5narCPO9c5GBpg+U7EP6lp/7hd+Yyx59sscTjEvXvVW4CP
zEiWqoY5OBmgHY/dwfPa9WSNC3tgVa0j8wn4xGYcqmkRmQtTjtOqaelVoJVfNE2OiDjgnKGdaw31
lde8KXNQfDOlT+jViGGAwOvLIGYQ/MV6pAKrhxXdjR7D4Mmv8gaEHT9G7XtUQiF6c2P0pZY8YJql
rojAF+Elo+kTHEK3YoFuu+0ImAKyyzIBfdoMoAfdAFiDEjvcuuy8iwLp6hLr5Lc19OqCDvpri+7y
/l11WSIt3Uqhg3Ou0Wenb5pZv3cZ3FTmKaEf1LAtsR4PGFqUWZA2HJ9Oxezndc2eLTJmxzDcucc+
DzGA+M43DuwnpT0YeR0BwVC5nGqE87WWM6WU2nWgKOFOJtidVCTf86JPJdzRsUcYaa0VOEyRWW3b
QlsV+rAfiNyyneE6Wtx0qgKacnhqBl5G5NgoHOl9ZNyb/pgz+i41fyA2FXK9i9LO8uJF4cl4qUq2
76kDJBt1SrnMRHHVYuMtHABV5Z5Zr43eshc1g8ClCSLVSx1j3Vju9GAP8jGe3pu+mL7xy0CUDImS
w+CFHQw2EPEuAPhHpkWmqz9Odq1uYoE/wSqZD1el0lJM64jxKm7C4UMp4NGCVke2J9L0IGM6POpA
mCM0ORvBZuFPc27KvLxy9eSfSsE3INvbYz8tvyvs1RR12uSPk9wXmvUR1PqVVHKip5y9WmLZBXVO
WPWuZuLsj27vM/hPSPewFeM5UWZa0N5VERyR3/JoRLsU8c+q9NyXfiiuptcD2LYQbgZJ8tw408lz
ypWmaukvoRn6QinD8NHokTDYHrPfVvMbT7MPvVmLZDmBqXZUMkIy1dpMYfFqz7aquNE3dkZaDipj
SI+rLjGD/dgV4Xoaip+y/NJRFxxM2oZLcjdHzNLApGP0YkAEgVfkACBZY6E3oXePSYiM6KDC37UX
ahLafjhpl05zDdIkqXhkyGmFcS1Bbv26SdN3bTiUnaUja+IFIBDq4hjx6LMVeMsKx+2ZlLAGyrZK
Q8bRN66J4b+UsUvTgSueqcEOMdBRgs3iMguWTDEzFHnpqVJLF0gY9vEoE1ulH98CvJWkgHNj9AM+
xFT9sfQEDI57Y6SobsEjLfF2E9hplS0htIAeC9u+5myjaNa0bUWT+jKNzQdHrV3QgHY3w+6gaHCp
U3fdDnqFf7V0T02KLKAwMdyEP33fv6CetH3UjUsGNo0vgHVqsTPTzXFYtANrsGsZ245ADnI1oNTH
NBroJGQG+us+FRaaaeiNGv5BP0yj5652MZBXhJAo0yPBRnRd2+bHQmoxrw7zzQea28X61nrWJ826
E7ZKWOgIvOA+W6vsWWpQtuf7OGs8wQ2tPbGBVwDFaEgpzfSIOw6fmuzix6p3nnUNA2lUjZcxg2ZZ
BcBMQ9kUyDY2nFRDn3Hxc9+gq4AUihdy2ipD966atrmoFLQIEZoScky7lZtmD0LoUMTSbO3lx4Kh
0ALbirgwzLkpNdl9uK+7R8ZBgLPKZersc109kp4YLJpjFxU3p7JftH7HkRpkamA7/E0V+cftRIpC
QahQ3iJZViLSzEZj2wgdkBYMzXMvXMdv0IMsWiI0OF5iMPAIcTd754VKcZsM9kuiEC7qFNdQUa/e
hPi5EcraKvS1E+Hjl1gqVnUN8pbwRh286whaubVfqOGKhWXPjcw+/EFIjeLFLSFpssaX5SN7l7Ul
vWXbulm/VrqTM5OPaQSvR2yGIVflYczI6R7Qof/V97sn78WaVfsFOBOfUEQVQ2kKCYITilYExpL4
g2+0InhwOH70E0IFs5AbZRw2iqCFqLdMJgST64WWX6BNoO6DsnxgODRlDn67/MT/floivc/ZgZpl
0c6SBRex0tDaHAWQrC5dM+dIlOCIYinsc0ijI4N4ACpggIq9N657HKOLESXGHEHziBVGwOjrOCQk
JC5MofcdpMA7CuS4lRvimw+pt8MxXFagk9p836nuKWrNgomHgc6+IFyNF0GS/tNoebdkquAnHM8U
O31UMDodgGv4ObpmjF7WLm/gllIXvUxJ/wDqF7kt8axiyI9iCp9LYHe7xAsfp7AnCpQrx9bYz0K1
+daS8BvXXrsxGPj6hav3ftlyN3bg3xkU4EWdEdoD/9CYQaJvNuRMDajoy3B6yoL5IG4RbRC3M8gM
lRcdVeo7LSMSiLraVTKV48pnA4MxbUc6O4BeRh0FdmZYZ02nHQF9rGO5rd7oyBS+IVEiqNU5yJEN
yNrwQ4PZJE1Lgqpb1EHOvBV4UfkGleCJnU4/oO2E5H2M1OoXJ6T3FL3GoqOTivCsfcBK9z1MdnLA
22AtrMQ7AqbYhbbirqrArDfeq4nTZeWlyslLip3LFd7YNIUQ4oA7DC5KN3ESmkS6CTOSmPBvriyC
34CMOy/tnHA6k7LqiHDhKHS7VSULwjFSgNXM/fZpi51pdCHOeu96lQx+pFNVDBlcDS/iwMg58FJn
7r70oPKrMcEPhvjURfoxohQnCSDUN81xzEvwkK2B6Kya0G01lEoYUVvOb656ygB97yTRGlVDJdhR
O6FSWErTeB8j0hX7tPzuM5fMCwbTLAoM/EeUkIHdEJmWof0kvb1Yp0L7EZV8rw0rWOTW6C2YaI6k
w+Br++yIk1x047zYdsVbyB5W7UvJchQhM1gqtt6SXcaR3jXVzdTztLgpxUEG2jp0S/xsMmI8HWef
U8S+F9LPYF0ysjmm64s0sWmdNM4VJ2F74BBHycEVtGvnW9LFhERDa10wFuTmZmyfQqbdpIKotWgK
sGkJJP+4BJxNh8STeC9KwrKavHVRteU2NOg8Sf76NGRu6yW+qMi6oCHX7XuLVF8m/gY+6PnAmr2P
RPA8ico6tKP46ZX4sQZFuuTExuo6ZZvJVZnoNFWwUifjhRgxdN0juD2YXxEnK+C4eFAg+JNGxWzm
t6JZ0Y4z4i7OGG7f35SOrFZIh0qsluHSGs1jVsd7J+6fwYOUy6RlLF8xrmwGxAKxrnVLVSVwdRwE
5gQ99CuLfqCUGNhD19upnWFBoAf93+GC4Ne4dF4arKQhVwDxAHvCVUlig88ourIsAwOlWp+Y/iD7
C+xINBR2oW8dTuM01vC8msjRMFv2J9igbGj1UmqAMsvBYYGv9F1gJJuRbeSA8O9nNO1TUCnYvYEd
2Smnx1oVOIo5iVaG98Ks9aMgOwb5Abdb2f/ir2LhCairp9LVFrbKXqFHSByRmEK2yB/I8IB7QI5G
EcRvKq0QZyCHmi3Qr9vsdSitH2REHDLqYgs9h8kIltUljsRtaTnZAXLeshsjFtQScboqclYblUZK
Vf2CuE9TM8sSRHeOuhEkcOIp3+a5w83aRRTzYrSZ+em/vUgaa8bmyckWarVrVPUkQHmfZTxYvoKo
03dK3Em+3YrxMuSgv2Mv3Sj4KxBrRrukQrcK1XNamRNYesQI/XpM9YNmc2wncdysOfWqCZBFUQP0
MrgD+tFballxZVO8yewD522wzlraB6NNhwrEHDaRmEQfJOMNhAyKTgJeVHl0Sv0xNtEHjA4twlir
93TM0WkPOO2wOIMI7U5jyqU5yxHVoDxbOqh3dByEt7CGrtiSWQqFDqvIKBYMmVZ2OxZLN1WhF8qR
OFr5AACceCcjeItz9UPTe8NHVt5ugDoQQ9HV9I6iY5w6DqtwM5d1wzEJkQuY/WfhTapvPZLr99CC
1fGTGDZG34vo3LB1RYrKdms8hT2qcqXLx2VcKQDP6nIrc/wGZQ3e3QynT7KPV7UE3oKBkgtT174C
BhYwAevKb2p9JXsUdJCn6J25DgoAROfsIyjHcaNzUEKWPwNWFLeGMIjLqKHDZHKCYOhIKHOFxAbv
7CboVM/HXHRRdJLC1app8FHiLUFU2dDF1YOFFMW5D99CJ4KyOM4ZgWP37NbWmyKjFR40Bv+J21J4
Cj8ZEaIMSjWy1SGp86Li5LjWsLRypCIapB26jiuvUJZASwdGdGLpJW55Slrtox/MvY25ZNWTwU3n
UazhG7xLh1bcxH+n4KipT+p7J8NgNVX5mYhDWN0lyp4GrJLW2I9Vw1kQ9G6FSVU+dB4+TJPub9UC
h9MMMuXMSkt3stV3U5SvnQnisYreEIlJNZ3no2OpQnYUV8RQNIDow1A15+dcBr911FoxCAwbxJGO
AKqmIHAddCNos2vfRA6G+hGNIsdnHYrxwsBJqgbJs4gCbhYLu5iQHzQld51ZzUFz+rHWtcoXrbuu
DHKOMoGdqmcV0vXphMBk2jR5dumBRLbThmnrRTY5DXoXhVJue9s4RoyC6tfdDEhnTKIy+uonTn/C
YYpnjQ6QLJGvsfnRaCRLyZeWPS17At/UsupoQonnhvgV2PpPZUcoj5dTXNqJTm0zdqS8N99JEwtf
Dd3HWCvReCbeKoeS7/MjoWAE4cUcALvbcYxQ1HGvWB4dfkvkkmUJeBPxmCorTDzc4Ou2/pxQPnAH
cHvCtaBFaeB4c1tql5bOYoj5EvEwioDAWymq98RsnYxx4z+IOo/lxpUsiH4RIuDNliToSZGU1DIb
REtqwQOFAgru6+fgbWYxHfOcuiWSqLp5M0+6N9RwdkiFaxwaj8pJ9lSMhrji6PQErzXgFuMpkcRm
wXlRi20w6qGKqeSztOIrF0w8qLs8rqRgkIT7NQzcCOYesBEfALNR/yiTecdXTYDCOdI5Rg+AET3P
pfyJp/Jo1u4jqPp461jZZ5vVDuJ/vhEV+BraqZ+dDpKygTUKUwAVl9H7vOAsaibGdYXmotzsC5wn
92fA/qt+NPGxiafJy721qaOb8OPBBxEalboZI9ioSR8+bcf9U039l14PN62Kry5cy0WLASaA6VWv
jE+Na9WsVQ/UV5KgxVOD/XgtArw7GU7AtXAPptVYdNGADEvx3vHa22LhvpIf44iK+piDyKjpS5+K
PbZq/qq1cfRX/Dw7WrJWbS3OmK3RBB+j06CpqYhBLnEpk6GQyIM9HsJc3UwRUTVRWrgQgQtv/FZD
R/PKn/k0wq0QvL4Ul4yvDim+IW1vXvbCZpIdXgOBAeNtx2eDJ0C5qrY1G9q1eOlEDB0Luyd8klOT
CmxqMevMCbxQYYt2l9pU+RqmU4VeNoSShzLZEpqFLedP22v0ZWe7ru4uNTUHQXcIgG3uenrBYW5e
prp7BKpgwhDyjrQyGrjJWtlntwo6IyW2BfGuCOZ3UHElNJirtx2rz6ZhrRIUvnGHRM78mFgXvBp1
PhoHv0wA/svB2SkA08XQXI0xmK6u8VGqrDjQ8s4+wP9HmyubDcAKsmkHmD5qY5fq0c0TFoY0Risn
PrVKMhiAFu93XXH9wloBA6JgaGNTdEplzfhhTt0qWAK5aU9oITfeh9b5y1abJJHHz9G1CJXjYjV9
xYOpeMytwb/W5pTwBDhMHWeBJdKyTiPGvG91sRZxg+bPfz5mpb4BGWJwyQIJXY63Bmv+2e7EsRsC
EY4NRwBWJrjktJlt2sFpASTwdsGo+Wja8TYOlQiBLVG3YvkE1CKw2+SikpB9NqQBAxOZkfjrBqFO
ORGyzGDR4i2mt4HQ+KrS+q+SKsyhIqSHjr2z3Pbdw2/TI9si4EVEp+W5NhTIOKvrtmNevwRopxe3
WNFsdqtN593y4y9KZv6BokjPpV48ItzaMuBZLVQkyBqmfxsb/CTQ8jHUhHZr6P1AquM7Ma0sWG4G
Mf+dj7fPAYeAULSfsMFWLPkqE8GazfwlqRK4AVLDWKm9pQ0fSTXiofGEGFZOOVJ06327GNpHrlqQ
sVmVdQH7APYLMRZl1Z5r9mBWQ3Yuu6TOBxQwtYr+8I/HXVv5WOUX1xhQznAsq1U9B/6RPRGNOcZn
hPFs52kAhnmP0gvUHTzRlZt8sK4lvewUH2XG2ewWE3p1I4D4IIp0hKDWrjxP7lVJ+xlksSJlhqdC
cvI7hQxQ7tDk9+Rq0G4H2rM8byYN52cfBeqMWfXJCuL2s94ZyTHJ6atd/sV46l4Dhw4oOkb/AMX/
gKVdrEwnei+a8cQdFCY+RWg9x2IGH0ZPeCs3fcRSw7uZnTzUE+Uivg1jr3bf7UL9TFn5rgE07iKf
JjVOUhR2tgE97NTJdv6OUXIWMSLaPHyJbngaiX6RIOlxWDJYx+38NWrWpzQ4avqJxpiUcrFRsvyX
NCgVfchSlwB0Yh8C266fBHjlDv/EmpYrGdGjPmiLPhkgOvTaN2KS90hwSqQ+HXaKvDHN5RW1COlR
Kaqcm4AcfVzV3J3oq+0Bl0LKBM25vGtomPlDee20x8QJBJkuQatr6FPpDUqDpMdnmhlS+tNv1cJp
WlRUNuXVxW6EFers410jY1nfuLvMtz5HR0EbSgo/LKURKp0ngRircedVVcAjhMFnHuk6MOEo4let
wzFQ52DChpZzyJ9VRvuqbegH5ECx+BwJ2TGXHzERw7RP9ynp3ZVD16cGrnJTDsSE7XnaesHsoqER
Ouzbd1unITgoRtxrDEi5znE/0pd6oBJrb+bs2SaSMeQV4VamvIn1dvhtHbbmU0lBcKXNPJjpdOP9
gwxFy1JHBtnGVMpzwIeWsUGCLddGBiCn1tksehTpbI0u8tZWhjsFeb9artTUmZvyrZvkI8+fY0lh
Td4UNK+W3pfjc1CalfEucQjuPONqYXA+x4zh5UAXg8MiouueiKwjgybOyIqq/TQg+dFxTVWNRSO8
m/ymhEHIKNaMRua0Yd5ojezX8YM3rTr0/0XBYc/ua3d4zaRVHwXVEjLq3ZVru3xuXSvYpXpNG5/G
BMD/AZucAaidZXWqQQORhSbQkuGDL4GtUf1dnyU/94n8fx2n19llEcJd+lJn5Yn2G2Onz92NGuEl
BBl7oV9ZB0KHdWi24qtGghwd/wyCZVp7ikSfn2ybRK2hbtLrpczbZL9QFvo5Fwwi8NiafYTJrLXp
MDBGa2+bjFrKSvFiEPmKh9+sSD6M+NT61WYQ/Sfv14VvPL02qLBoDfHeC5LFtLiMyGeSwMe86/Zp
QTmlN/00BPDWg1bx+lJyZ/TQBHyRXZQIfpwMWagKfo2eUtXS1iocD9yeNbRXv0YRjLv0u6PStaLt
DCl7XQWpFQK1KNacpGug71ejc9yjG2uvyWjeCe0+lfH0xEpdHJrHpLvaSjWmvhmce9fo4eSLN24z
2bvX3Cf3RGzs3TeiDjGu4qoz2ytc2ZteYmq0kd9YsVOBVyKiNPi+DRBqvWdQTshWnvdSce65a9Dp
TYLBeyfSBRgu29ucRKP0nzMN5z2VAa8qGB55MBwSmlFXsyY2timAo0xbmos+88k/QYho9w54ocWQ
vxvUtzDk0esybcWSnnydUiF+gFfe6fdCs8yNViw9uMXwahvJ1RTqTUz6qYkjnu4sYTt+X9IUMV1+
nfkurehOjJO6PH0AVwqxMMajS4aIsfKRtmSqyYxxy6jmVwxguJsU/KJ+rK0Vj50DVdC1Ct41XUNZ
Idg6Zq/trBAaAW0K3qt2SgFsxVWlBetCg8JVS/qnROZstCHNrIg4h5zF46qlGMshuW/w3SFWNv4R
FOzd9XFIwVJdWCK/sQFsI09SMmDVpRwJkifJ87KxiUx5ijXkU11bTNRx/1P2L0RSKLsvSICYGVSF
Nprvg9u+yAHHQRNwX4sn42dalJXlfZ8ow1vlnfE1kCZ/aMq1Lu4Q/IlttrS0F3QpZRt+lJ28YjcU
/bE2mSIxP6z0snrLyvZQzLkK89Zi5e52AK8C0rUq2qs6enXMwiXvxfq6sr/amNN+ligmaKcbUhDT
ygmmn5Rvz7d5Q1v8L8UiSi/HukPCh4Y4ByEZmGCdk6angqrZRADBvFnnXm12GN8UPTby2ybECVRg
OLp18IU+c7Z6/11P8+8OwtZc4k3vuhO41Q2K+MUGHNNV9RHA+sZItVsRe+++ec287hxJSFRyxqVn
ai6KiLZ4EOKtpXOMD/YAIpQaCh7Gxd7zy3s6dK+VSQBFkfae5WuiNQ8r4hEwY+lrf7lK6uD8C5pY
EB3KHhNIL3iOk0biPBw13MX6HsImtiMMO9x5y/ss5wDyhAALC+YVLg2hHmrMR7t5zQP/uxBQH5qh
4EUfMUEzWI/YjouHK40nF247M+uM18mfCDN2fnxxrZPnt8Ze603gBvAoWvAjec4Bqhu+3Ppa9paW
AI8a95g1Uq7JTnRM2fYNk3l5KO2puNIWQEOc6C/UP7307XQT3lI2afpoo8svcYYFwIlBd49dyPu+
2OMURE+x6w0/TIZUepoupTFsKlFhNaLJnd60yp21s1WWF9iCB5oT3jIsCSujS6wdXsIfU9Oepat/
eUBF+d7FB/w7c5eNScS9o97FKX9KXbf/NfoiiMa0Mpc0RNM9yZKpGSf51MppWOVH19X2EQs7zsct
FUvVpvHspyEG4Vfo/nBMG5hgJDYWoxA6gcbc4aZG96WN+jcpjO55zGoCXpmBuzlLCYQUDy/InoIq
TS+ZhuZdUNg781CvDfMNLwm250iCB/TPZZFOWyul0K/zxm3dpeIt1uMd4uAIqx/P0VBlG5PfL9JH
fDUzQTkSoDgRchMSZcSBNQbiqicpkSbNu/hm8O636blp3T/uyN6Q9AeX2ak+WIX0ztHkMjbMennH
dPCVMgK4KVOKNt/M1KnXhnKsME+nN5jjnNapGYc0WnyJwZcHADXEYbWT0GlPD1p6NiA91LjTvar5
amK/wjTyiFwbiIGhxvUgrM+kK17yNvmeNfnJWLXQpMRfAalTJTRYijmHL2s+ReeqmLmRelApU4Zc
nQVdtjTd/pet6vHpbC27+LQD+9xHrIdqhA9wrrR+IokHkAgA+GDHIGTjBvoqgs6xCtrmrYUypudJ
vga4xOpHPtJ8AA/Cu6oEODKZpAhBoVCyfIICs0AOo98+ISKSCG7/MRq4K78aG3+TULxj4+mR2Evv
ZiYOSfFMGLeZ23/9GHxZM7RVmIk0VAV4EiBODrN+YQLYS4U7xNXdD5b2Ncsacmk51PfsrOtVWOEg
jvdxp3/rCOikE19cGjcGYKR8xHMuDs2NaDDZecHmY5L3ebAQXBFQgBnw1LpVdveS6+UlKMwJ4LCV
4bVkfiOJveYoQlVTD8SFY28NOyFykgzKfPWE+dua6a/DE7WV2qu7EA304dQMznlyux7hZ94Vvn3T
M3o/AGCuYFYTz+14cAFjW5U9/iIDDHxDl0FHma+ZjBz7MFGcyrllU/dkGToCMVIIQ4eVwzAfqnM7
x7u+wwZjpqRPs/VoRJdMb5fzoboGBs+vYV5hs6sG7V9W2zffZOke73yutyNXUbfBo9Rk/+gmOdc2
HQm+Hb9ntBbaOPUAZVM0C1s3C9D6eScAGowx/iDa6fabLJ2bhZ/EbhIbR2y3i4zuYCTdo7aDjWNA
9GgByeg2/MYoo3UWmSyYuLroEsJH+elO/tlOArYaRXQex/LFylMOYt1ad2ChV61PBH6qSqBrtAyg
a7n+WmtZwy33ReD3YS8h0C0/jMAhL9ZSkxzV1IML+eQO3jFTVljEIPnrlL/QomNWiAfVWW8TyuAO
O81gaZfGIKxc27BXo+auoJxx6vcgLIx4DXLtw8UqmtkuNzq2WEWAaa6Zblrx4jvazfFZiXHRdDyL
K2JOnWgz01AZ8BJBWSLkXcbtX1ubH0R4uQctUXLw1JtW2Rc7kGMY6NSYw5ndS+G/sEf/6KtpreCo
7yi85ssEeyFAVc/lQSO2byVwPRrxGwNW1u3sKt2cW9+8KH9DiNYH2ZACdMN2tlU6h01sfwKW2VAx
RaDDC3EclUB9ONDlnq69gy40b+0l8rc3ym0XUCXMw6lOzLDnUmfXNpK8CsEvfzeSyzBc5Tuj5A83
TfjmJjWzxrhnB3iyNxnWrXE26DPpUXBouRtx7afjNmbg3XiadjNEzRed403N2qDNq9ck6Fcw5J9q
Pb/munMqPljEPPS0AtGVHYY2OiG8vmlKPflAG0OL0XOlWvxpw/hMpHcrBu46ywZZ8n41tOlUsJHZ
1EzjItBvCAA7EzgOa3Fz7ZZM8tVMW55DyBNP/9aIUgP6FVwgghE0B4tDVk0nxcKfvGN8rSE0rYIB
710dsTIoQLUi5CdrF/GldHwMOd2OloE3Rx8PmcHLJ3A0QnLOzwZgMbpE32BHf83DBIi4B5deA6j0
XOmcI8JgGEtOIsPti6tSIeWRxNJX2mg++U567/iI2hnFvtn4pATwT1R/fFfs5axPFZuHKbA+e0wn
/UzVQlW6XOFqGRodkooQXPC1WVx8+tiBfVDw5SGZz5g9nWZ8jPKVmeOFddSti/B7W8EQwmY+VlHL
kqBz1KorjnaVJxtV9LemHLdpH5AQQw5N2e6YONMXBrgi4qsBll4FsWPT5ljhxtCeSXPvzALss1A3
il679ZxWZyywf9vCwXZC03SvK1qgrS8cJEcDI7dI7AfysrMEb3di4CpuJQ6UlVk7mm0L1aNDomMO
5jnADbb3EIxbtO+2txaUd8KVP5zZ26/zScDqw8o7ABsi1TQ3X7hbXrQ8/2tUXdjzLqfYOZUbJ8H2
IB1/1VjW0QsQJIYGB0UefXol67eZTPLQ9E95oGG141mNkflekLJtCd3iBR63nu286iWCbkkOPK2K
DUP4oVNfOgmK5ZGs9dG1M+3jnAIKDasJYmmTfDe0VLEv4rNiNRCPCk6+UkyfBis/LOc1IWbHYDtX
XUtXfmhsxPucga2lRIfV1VPgzW8cD+emKdwwY6RcgdQrgm7v6sXvwFBp1PNrBSRxVEYYzxT0cdrj
dI1ohqrSj8zuwK5W6qkv2bnqwZ5a5ZOcIZyXXwX0ycztfpvK/0L03TuyOzoeyOkWY4CIPFQjaby2
6s4yF21nxg1iLm8rfpxVWTIKoPsB0DxpBWjgaRO7/V8J3Gs5uiIvQBuenqkYu/Ux6mUSpL96vnHw
uWMFp7m29qZ/VmRBMUy8UJjBnjhF4TbpWqOSBVdCzscrX9Pr9teT49XRLFrj/C/ZAzRIkX+YWh29
uNdqZABhjzA43XGI1R6Obb/lAccLlkNwH+nN4iKVjvFDjaR5oCWEeQ3H1oBfswppl3kib4pLSn36
bTgVMIhlxfxb6dve4ydnKfcz0oy3yNX4vcDvzswk2rOWIJgOkbkasCFJ3cclVdtnigIke2qZbLnk
+EMkzxm3ByPSn/vFcKmw/OZbWZHUS9yIoaUHQkZa79cPsI3isDjmoF5Wk5XrYUstGS7auv+uarVz
kSdvniZ/dds7GaY5bghneExqIDYoXHnlpTpM7d9obPV1BWFRwgo1xaCYsvllcdZpRemsJePDZmLr
FWqLAAt4I819jvHsT7Xc4FpXk2vd0G52R10VfYq/ndD+akPwNlkROGPXT/ZlknA30Scwi351VZF1
z3jSdIuXsooMYx1LFqE96LnVoEZmnjzfVjM3UF9Fr3OPNJCvi8Lutx1BszAlbnhKLdho+Ah8JEL/
yRhghKXsoA11L/vomAaZCWnc/2GV/D7D5Kab4Y2NLFt4Lpp+24NJHcFDzjYXBZxbMyvpi7SYSos4
yVHmaxXakwKEn+QWIYZKXyu0ILC9nr3hrk3OdFFRMmbPVIsdroJLZHH5pfJacg7aPRXVr9VvYHLW
R4a3HY2gWJbAIHNuVDedIXlXRhXtGEAOct9IQxi4/fG/X6QSLy7XA21Ervad9jeiJnWXGfrNHuxX
vjb7uA4aAL+bMq96Llm3Bd2IHCLqk2ba434ctB1IVwyDyayt2HDtcIz7XLiiS1s3Ce5p7VMb8jez
7HSIqy6KW5Ewhs5giJsMzzdfjgRZwn7Oo1uHGNevNeHHMXrxklRWuV/cQ0kG0Bf6Tb8K2C/wkBVl
GFkjU5JFt3nZaqc8c99mT7/lM6TuIAbnMXX+g6qBeZ8Y9WUEO8PL3xbhmM5fZbHNHWDedQ6CwHOd
lgWFboe+5NvjDnaDg0pmTiPu3tCdsWp0HbdyVm3yvn1UCcwTDx/bwi3EsQ02jcGIZh8GUQQHG9I7
zF9gztiXlw5wm8nuMDgjRrKmpae9vg/8AxN+qpni14cmdfBSA+eQxqLZ7Y305JO0WQsA/NDlWC33
pkuFDiaZcW7oAeZb0G2WfrIh0Va70bOXTE9UNCB70p8K7UylOHan/uD0JaE7V+3qrjt0LMh2SYKP
J5k7ytVtd71QBxoZHyI9f+p8GSwkpqNC01VWtg2CljWKS+xIq/Sz449r2wC02tPqyu0R8DhXLv1U
pFQ/8A/xsJAI5txojT95W71Bs39F4U23wUSzj+yap0lN6zSt9asxWzvY0P8YtknRmNUzLvl/rYas
3LboPvlQo6XyLh8kvTdcQTvO2PIwJWzFafotVrBt/LWHy8nvH8Ds24ss4QrayFVOoZ8nORATbtj4
0JcjaZr05DPFdvGGbUz1QjZsXzWYe+oMk+dopMveONnFuvcj0nJ8qRyLSammm5NhPkRtunQo2kQ7
6Xgdgob7YusOaw9AHt/vkVsxNgR+emywhrPfVc1KZDNeSN+5NxGYZQVXTscvChfxUxfxrkgdcdRb
l4ILWXDoWwxTCaK2JvE19w3ClLKCPAxMBH6NAjH8J3vbam7EH39jdgv8sVVLpNADKjoSVMC5BXVD
EbTHDsiOSHtKvLJYNxzvK0ohZ9qiMHNl4q0JMNliJ3Lwa0JBdAVphvqXBgyLnh6C6A7TcldP3tpw
cRax+XGHJ7wafIY9HPwu4fQYDEw146+xrX0BF5BOvvkdB9zDmu19ga14QwOvxFbnM/7k3YZkPB7j
oYDRm7bN1nLEa51eOyLta4Bb1joZqz3YbIuiYv0PpSCQVrJh2WDif/eHlA00mMIItsPiMEzCbLAx
NgnJMxqCq9O76ZEpjYeBx+M6W358LJ0wOo7V1itb9ExiotuKIuNR9e+osDi1OYeysVXgrliCWGAJ
G16rFXLPX2nvNIhSK0ZZdWCja17L1IFDVgGFGPs/iZX3fDhxrszinsTkL63pofVChQ2PManBgEXp
oyfbdN8Rh1LsufHNyr33bO5ZNZUcoKkhTyw+CKZmY7rQB4zQnxgM0okCGmVEFYDo/AGX5TTR7rKo
+fyNiZWwz7FU1jBoef4h+dgkxmqjONustEEPIBCPnNFd7siNwXZgayTQBu0Avqwx3FMTY15QwDdP
RtkeO9n9MXWkAGk1n/En7+kS6VxvMLN3p8m3LfCyf42aF1ADPQr1QWNCRDWaouoiMCteLXzBSMoC
iyyhK5Vmr0WwbWYVrQd0pzX9VfwpBJhupmZkl1tS6nILiBJ8TcMPDQg7cokdQ+FSKGh8zgGtlOVK
zM1xyjR/34hgesoM2PaJl/o7esJ2EqY3xNOVPrHe0AIXvJXNzYVuogttnig3SbobsS6t1Gyf8MAx
PsUEK4H+dFlZHwnK3QJ8JAxvwMNLzSYuDEORWgtqukfCrK1ZHJdd6+SUw37w8CloB4T65zoaXpuG
M9+Y0msrqJIzYJxqGgkvR+xEhnuViLC7zmreUDSy5VzkKlQkXRpbHn0/ndhlmfgobR3BLPP3gTmR
CeD1B1yPfS5wh91QtWAbrJst+W3M6gwNk2UPWTabOjm2uxivhqXgtQ1eZ7NzHvGAY8rnkzMPm45x
4TxO3kuRFkjQybFcBMoB1p+XsfhiZqJxpyBJpRPeqJv5YHL52gy4+rZ5WmnvHQAFG/dtlmGT6mOx
G+2alTrkE3EBeGuDu8vz0P32vY69hDLXY0pQuUi2YuTWXqVGthM59XrluOZSfBCaX27aUrvHLeGp
RgX3htYkTiWKsZNWPg2gNa5mrRN/x7rdiXGjLUBEN2GEaSiZSGZaq3rbBrZP/dWg/2HiEYv88S/y
82cmvcYz2RkVLKmM/OhhqbyRLX2uVYS93t1Psqe6z1QFKy58oGkr9wx9xapSzmLVx0lsTXG77bQo
PuvqbridOhWO+w9e6xJ7eKeojaaHbPpQFA2uM26n/7EHfQgy/XHJvG4twrlEj3BSB6V2HfPpKedc
Yp3gZyCUUHh8hy4+sHDvQ42TcUKhBUn403D33fQNnqYgXsp3TTLByHYbg1E7aFD3mowi4lTY8OMm
bzeA4d1UOevgOIUhE/TawfUvg5WQwrHRo1gkyqMLlHhHzORo5By6fgKYW5tSg5S0htbe9HtPaxt0
ejImGn4Nds3Rkasfg6pM9bMfx8dEDsGvpfqQXg/3S2EmBe3tZC+tuQXGMuzGAUQyXuQ3uGYta237
pEx5kcYjwzR2k9ls3z2WFcqc2KdaBlApdQsMh22WESCypyOfkQzNXWjaz9gUmL51wO0E+H9bRLmN
BzPqMLA4kCMWL13eyy76jPraD9sifbZTJVApLIsSigIr2sgb3+JPX+aJeavzK9q7E0aN1t66CSaV
CPr8HigvDr2aP/WUZ9iUeZ5QS06YcaA6aChVcbFsjF/aVLanQdlUkRMUOnSWxETR4N8pPa/dm5oK
zjPLlh1e3HnrD5m+Ss1c5/9pHcOCqA6F+0kh9gf47BWzQ/fiIGRcOgNITUZ+6E9kAWPVyIetm3kk
2dr02t6cE2xo80tMGRItMjEOF/a/wiOdVNZEnfD+tqb6jNnHTKZvH+ZCLC6I+jmouX317QAmDb0E
/iK5NSWJzv+tafk+znYP0Nh8UaWPLdn7DHwqApIO+rfwvJimq2g81wo3azA3r0FchUPp1U8jWvMq
wWRz8BSJ2MQ7TnqCm9bqrW01dPGGCkvsgvgomaXwZ9Pepduyu//3Cx8pKBEWoTuq1BlFATFLCYsa
ikASWBa4nSOA0/L+IIMp7ibj8y3L7236J4q66KY3Y/4gvnWDQE2KZNKddYAXtA5m7yZEG9zSAKHE
7vznOHX95yReKpl9vTvoUt/meHVpbgsupI2yfeuk3irSol3AHvbZbbvhNqsxhH7dhHE5oEijL6xj
skohzj8OM1Zvo/D6fVFFpAAsvh/L/VbbsqMfm76P5Jh5FGq4vb+ts+Vv2XHkYyhgeA/s7JhmQ3er
S1CBebYhw55/eKl+bStqiRHDqqUGcTVY/hlsKDYdfjY7H8LGynT1j8hvBJ/HBgd8bp0JqE9HSjxu
qUDISWpwofGfPrYxIRp4irPhu3Fid+s1I+CDxKUBI0W+mqoqZvSr+LCN0Dlo5KBPIJ710MaBfi7f
owXXkYNNL4TVHE1is8rWWNrOhRWm6uJ6ntqYUi0Z5NI+cY3lPi5PQBBZk1eKjlCspRofYMvrvi05
7wdwOzyMoO/Dr99VKtslMYEWcCbIW2mRXMFfQPCfqj02LPAbDf1b/mgezNJ+wBC5VBVWle9ZTfsC
J8ZVV9bRj9z62EewenTHLbcays9FqmYEjF7mLJ+qTeDFL1WEKOBWydbMKanPbb74SOKa8IzctIK4
LgTztTsFlANY3vuyyLl2AnVAL2N9GxheqBsZHbtBFZLikauKL60mQ5FxWfwTrvoXjy0vNQFJcof4
+2xD9dtYMNJEkf5ScDmmNyBiBzhbXz2eRrmw1Dqa1v8kDjCIQYxH8hvulJmAQb7gpxUHfh9utxwW
kT9YT4Loy6Y1FKR30//X1khJetv/yKojvEVdrK+X/cWd/zbBpUDv3nrcl/DQGry6TcIMxkCe6bu6
1fcpN5PBrc1dacX70oFkUfdMi/+ngiWFXEzmLHL9NOuQdn3OfB0nKrd/nhUT21z2x4+yHettMpHx
EWYabctEUgCvOXu39pb7ecAS2dY37HhIyjovUVl5zFImwMkSVcEVtdykKN6UgmVvvLHxARozD6dS
EsqZIRkK0qg+vvlw+aJbvomX2U/VS+U1QJY8bm2pmcoQzrm/m1sr9MdxCm3np5sHm+c4FkjPmH9s
Fxe4OcuvWOMUzkE6gYuPvLAoi70ltKvNc+pjMgESdhEMRWK8oTHDupRF3O0Rjl4Co5UPIkFbnKpq
ayySmxrluq/o3rVoJt62pu29T9IMgwHWwRhL/BX1h19jlHNRubLclre2GbuD63xPON9DM8dACM+3
eQqSKPQqw/xnatEzGheGIbSaS61ExuKPeEvXcBWiQPWZ44cmyUyswaP1YY2hJQLedSTVdJD0D0dO
QMVAJW56vTS9Qs8kn8B6i8hr4fImTqAXbe2eNKBbxGGCfLAydN3EDkweDEV/CKuajqpK1X+EQYCO
mGeoJ3zyRTJsTS4e5EwAe5Z6thdp5uxxep1A4BhHbfml8N+c1BlCylrxRkRjRW2w/jqnjGKKitVp
MscDyM33bBgJc/oNe3FGWYsbLGuvAa4mhgLOBvI+aeuLjT5q8sYFC6iMrjc7il+y9rWUjn41gzTf
9y4iuVuL+A4l71eyJSEi5OOLgWqQ18G3QxpCbqLAYS2uhiTE4U0GFf95Stzc8jhzfHM+kfSdqX2h
qDNVjEDBgAKPCTq9x4BHwpIq5qORYVhjrThH8jpFtJX67fwYd3msPQ2OqWH3rUBU5+Wjc7J/TsH3
HjSjuMolBeTWHxUrzFts+RrlOO5bDTLwwHqCmSwZNkmZ7KRSZKtr+LFsH2RnzUCIPYOWBQPhvdUf
rZfxXAnSuwUkZ8VMa+7ZoIzEhwLFXaqs5XQ1cyh06TjwQRUBe7aoImtUm9a64ta4iial/E2gR9zs
rWULiwu+MgjLBqN9naU975oI0wvUJvbHHEEcN+0nx2a5SmMlX31TEOBwx7XrY/wqM1pRaH5pF2Lc
wOObHS+VPnwS0/6ZEhdzlZla9t0N0Vpzbq2jTT8+xqSO9eMzHIJ9jI14k7S6cQmqBwGteivm+cZZ
dsbmYGO7BAtUJIcy00XomBUGkgR6xFDnQEbEw4g1G9koytbeKN+9GEqEFwxchbIJNvb8ppdq16fQ
fDzIWKzGvvGV0r0n8gOK1Lx2Z+9gRESphwQcvSNZB6UzjegdSVVDBdOm7jXgBg7PtRa0I3bmsiuK
45iLr8lx2EDmNKk2PQEGPZVHOdg3o1D/ytFpN5adcAWdaQ3K12bkdASeB/8AL/qb2bcAOMFPeSyv
1A35Yexr6Ac9hiSWRVgAXCvaWxy42QKZ84iahhbd7fxr6cOUHmPSPCMJ5eWZqerUTf9j7zyWI1fS
LP0qZXc9uAM49FhXL0IgNIMqmSQ3MCYFpEM4NJ5+PrCyu+vWomdmP5swMhlJBoMQ7v855zucBQMk
AK9jMqrS0jwSu4pMTLROqH6Fc6vWJkXJjel+0MvOMiTekG7T77zwRxu5PquNfOIiUB6bVBd3bDdR
cmjf+lJdfLEyRpkJ00NsTFv2uZvYDM9MqkhGkEhaZUu3MfyHckPvKRH5tH2ElmatRnb1mvrO/1gM
waNhbeCAIW+PASZsWetEXAHx67M7q8WVyettL5Pb2pLtXW31P6JSzgeLTRmGTdy9moNZvdK2okVJ
yk/F3CV7qABnnAIBK9x63Q16xSsb8bJiDiPUcqnoT1uFsUWPFLtTUgKRyMQ9gBZxz2Dg12wRt44a
mt0dhElDFEAj1HwmqMymhFnawaSziikIrpao9W4oWIkfgfv3mNiTNQZ4Br0hqWSqanc+vRNrxpUP
U6YfzbRog7w0b3oWml1PzdZQYrX35nqT6/I1GQZjb87bQTBOy5nSsKl+Zdut433XaEMc7mqvvnMX
xhOrpn3SUgk2cJ9v8BsFlo+MMBvRjszIMRGlILFsrUgQZ5iMuVJbKOtl2UU7JNlfkpLs3RB3D0Y3
PZktJmnLbj3GDPKOOwWlOxb3jSizXwZpUPCsqh+TOfxyoj4HjAUyp2jYxWMLtaRHexF7TmPIH6lT
ASxlEPHTLHvtGRgubfRLSYHYKulluc0qjEkYhHe9NvdBYTA1V/GUYuOboCFE9lkvrpmm8gPwMoAx
DHZ2uVMR98C+QgPmuBpgWTLZnEEV01+9L3VKc8gA31QMPL0qSoI6U5+5Y3EltIdqV0sL7p1IbtP0
c066eoszj2aXhlOEHRUPVvfToFdn2yj6wqDgB77QpkDk6raayx/wXaZgEukdNHqikxV2+7FmVBF5
GSjnhR8QLmwkJmOBCS4HCGd4ZpL4NmnUMHE30zoqCDXCF+Ykz45JSHaOnEMdGu/C0kRQvXW2IIMe
i/E+5iQM5dIowAtOaJutsGSGBBhpNSLD1Lz3BrZITMDZPjPjsxnGkJJxce1AbhF3KNsiiN5zNXt3
SW5tk2zOrhN3lZXGxITGpunGN8sI2fLauQmlTJF8olQZ1Uo3XGw30LWSpcKkIaGkLU5hAz+sNdMr
UuO6goWHTJyZgKsUJCFaP1ZjXyAXtWPHLDr9IIzAAUMpii2yn4PJhDrqgAbYc/dIgQgEzJ4YqTlW
TFZthvFOV9ybcUrxtWtf2tLYUSF3MXzsKrRFYEtVJnXmeb8LBbH1qnqfexLj7WhsmOl/QAy7YoEe
KQOqaa+SWjAOZXSoSaNbCpY3Re+MExizsnxlzZQb7b1oWzbJSXXKZV+vzeK2aTEhuuZIHr6BiBPR
Pz5oaZBKAkBWN/IAd2RJrlgbnVjh6LC16b1hoyABoYAVP8Yu2k5M9NcufjVNYBjD4r1vFRg031hK
aeZ1zTIudbk5pC4NelpNeYWZ3fcxvttZr67LFooF0drRYD7YTnRfEFpaek3umwJX8ji+YVDTyL4A
DusSjAmOx4ZMV/auiA39oUso5bXk8ew78wMMMrgRnvtksbvGgc3av1UcE6gRy4q7MEHlOcN8GGwy
3ojum6lW9DTDkBrh7glv/Hqwy+GuSy1K7ik5KgqPVXzI1BtbOnTz9FfbktaZHVKeNIaso5BIodLj
197AwwXzMGAhw9hsYhLMMJGxWJZbASWVV8s2V1kZ1evMEsnGj5PnVmJyTxlydwJ/NxA0VlXWjO+T
RJoe8Xbh6UYD1/2tndHkXXbTjUngcVkriLiCt3HpSlUSXpMPQ43vFEROvlpj2sQNrqMlZDL6lXcc
86DMOZMwNKGI7WbseEzF5tvZIh5GtG9reNVzZEtjRREz4cnwri2qA0PKdD+2kGSnDEvOJNYaAttW
L3WJRRw3H5oA6rRtB9FUEWtmYcMtgIgpBAFv8ONFa7J2Xek+21borQcOyE1qOF+69KkKNDKgtS7W
K6qW1rbEi5CrEPmmSvUtDLcD1Jlib9IzgyWO+6Xhljt3ZFxWpKkfcKCtyHNi/K3insAXe6RUEgbV
2jowlogJZHlvHbITaFLq+nIlX1N6LVa9Zdz7onghgEkSf4GDJnV/q2PfXrVYUVcafcCQhUj4oY0y
OdDkWuBG2zQ13cKArvajYmbcmSxfp/wo1Eulh2sYKCJQC3h6zh8N8HUNZLDeJRXLMol60yLrrpFr
a4vjcd3f9zkDTnAJJLgkf62yVlihLPCQtc08MmO3yA5o1dQz1WZ17LCITu/SNLU3lVocSbgEEdbJ
7xIrPncG0zdWyvPOsFEtkHe39Wg92kyh1wZFKkgp+XNdWU+WiEkXz2CDqP2LhiVWArR3CiuXvZ7z
gbt72CVwobhwEbetCg84iYmbWHiEjt1J4EwdlX5EE+IaaseXGip/z21iY8FJxxMf6ScCBnQP1Ie4
LIaNXtQ/ZGWx18Jg6cbmD5BoHJ3TxtemtYMtc52nJtYuN7Y5SfDFwpKpnXlZmXfescvMLwCpx7Ks
gGNMONEdiwNhidj32aDWowPMm/fH0aJflgJ3EM/+OzuTMNDr4inn3ohU0LAl04oELQPUN4boDvfA
eD/HQ3piU8eDGz0PXGcDu3vPhce2IipYQEfyahKiXDensdDxpCxyiEGQFjnIf5mH3r58Pxi9HVT2
qO1VD2maxsATtTUtc2y6j0RDEoQvo2Vdl/vpipXYbokDZ4m6jHl8gQNk7uqEk3SK6qCD3h9rGiuy
Au+bR48ackkxZhe7rfe2hrtCD0E3CsWWdHY/qGs9+DlzjQJpf+31w+PMdJzZTAfeGyuNB3yMdB1e
DJPB+Gh08tTk+c6mJHhl0xm+8lr34I6Wf5jxpet1RNxtJHcezsygVEY3F/IcdCs6weiB61lbFO9j
wcSq4KqY1s4Xibr3AqqkstkmGVN95bfvVtRJQKrxz7kTO5vCs9KgnKJ9XKdfHZIwfymOaZ8tFW6x
X76ps8g2AaYqLwQWV8SYBPr3mnjarkw2LGXrI5ikT9u1/YcmDyi/plQ+jNh35U1gOB0CU6lh1JzC
R568qJBxfJh99ydINf+IYw78Wp/d1mbVBm1/rpoSXEEx4VPrxX2fzceMqBKcXcKYlgzSPQFJsOuk
mGmLT46xeJXzkDPmKPNtDzkfhXS8E3FIwLxzQ0YqjlxbZclb2cyQrJNJ4vCuwFgkoXX6fmAxR4sP
PbgYBImrDz28pe8vVNOt00TDyY1fC28uw63JrPFIuKMy6Y/mQ+H0ah9RJYCVgNdp66+d7TS4M2Lj
9P1gD/Pvj8if/P5IpQy4V5FbUGHrLUIgyQiEGqN1m9O8PFjV1Jy+P9Xzhq6178+/vxKmtrbCGJds
IF4Zx1Lm4tiOTMlJtPLh9z9ynRJHYZrT3lcMqQW89e8HUCbIx04q6aVb1OTF0h34unifJDF9ole4
wYbL98M4YrvEFMDnZneoo8E7m4UccSZO6F6Gfu4UPWz/eKgsPpr8XVFmdAHga7mgVrG7IWq7aRpo
b//1bZWcn8E0y729fLP/+nfRPZWKTkIUA2W291wCJoSWCNitYIttaVN8tk05PLFDeKoqeGMZgZmR
sMy1HzOqTm3qeS6C0nDX1zRyhrb3qo/jmWYjNhsCVwcYjOiTmAbhzj7m+qqlzQZcpnvlN4z2jDQL
juA6PvfdleBaBpIyqQ70/c1XUZDyou/PpqWjPMFzNT+dDMmpkdML9oiY5PbcXTMa/tYREFiCCVZ8
Kjy9OSRpnJwi0fz+6PvfouXfvj/CkHXblDYxYZydT/BOgpJuj6PVyHoDwUs79g5ubeZO5o/vT004
tSgkQvywC5Iq31/9/rRrW1qp8rvZNeNtafXW7Zha1tYOcf7h4R2DqrenY2RAqBCNxbspEz0weGNv
Uy7y3RiR9TKL586csqthemyp7ZgsrDuuQ0/3fyq/+0qLPPtobX17YgTBew7m5I6rEUQZDQNLib+s
Mgx18AYSLm2nPZaJ3ezsnNF45Hvmib3H2tcziCS1U7PBNe6h/xi3mmqM2398BOpQObXaKBE2Gz+Z
qKNNxuk0ttPH92fzTKKWZYtDasR7MmyrvFFhqD0adclpk1re0YtrfWfXNqQbEkcXxb0rClV7+/1g
EvQG5O00xzknkpNiMkeuk4/0jL2B8U94Op+xMIi2Vk+bIsi1XejP1aM/jcDRTI0StUzWD1QIXlQm
shfNoxxW+cbTkBXaOiHa8NIu3CLWpz9tdtFHJgfeZoK0/eKn5Y8Md8190s7iAh0qxws7uHP4OvTR
ngW7YKekUYI+Z9Aaov4XOgn0X3P02CoP+s6chMvZCbINbEG7aUiIPycaf+4WR3c5wdOdZrQNz1ZR
IDSaFhOUSyQs9p35tItGRhFSOvWuEbN7icl5epVN27NOZjnhvp6Bcg7o2vNvTBjWWC4ya8fdd074
3vf8PoQPpk1jufX+/zP8CxqSpsep+vz7H+8LJk1N95+IysUff/v8/tLh4+9/uGDv/+e//9v7+L+i
z3Lz1r79/trNm+S/BeqzeI//tuuSt+LtX//bPzj+mm38SezW113PdHzD0h3zj78Nn0379z802/oT
JJStu4xMHQ5qG8b/b5K//adLNtn1PWJY0PVN3/hPkr/40xAUuPm+6wqHOIdl/vEfL/C2zKeoLJp/
+fxvFDXdlknRNlQELJz+fzxt+f1sxzD52Z4Jh90RHrtHj6+/v90nRbQ8+3+E8Pwyz2NtONrtcPZL
62XMuZxXHpD7Lg5KOucy1bzF2DK5LGu3cHLOHfUR664kfyXFbOz+6S38/Qr/8opsj56Ev74m1+Sd
skxhW7YJH2b5+j+9plS3XdfJcYrUGjJdnn8VBpVJxcKEES3nDbuFuCh2Zkp6uYw9f8cCIN7qmJq7
7mZm6ctMz2LYGQIOKfONYGcV+FC6V3jKnjPjCOGx2GklmthoyieiXS9ONMV7yHogB23I0Q3EBKcp
P6jFUOu6ntvAH2bcp9K88SJS8WS9SRp3w9WhzcqP38g7LI4ypqRuishhlGgJcLG3UX200uYZBiIj
rRCnVtSfW/YXgTI9e1fGkNeoNsjVdGwm/ZwsM4F4FgE0YLJIDvsjD94ZggA0VECHeuw9ujS6s+Id
brgI0FPiVP46bo6979zltTUQQQjnLSlv4q/hZ4ords7uB2vfpz1ABsIfzmjaF5ppcGP5Q0CF06kZ
NOOK9INvdtTBeSp/3VuwDLL4PrfpbGGWRnBcEczMaV2O3DlZw/xMtlHu0Tky93LbVmKr6yjAKp/s
zewOJzWGFNLKvlu61a/uVEx3+ZD8LDNXbrE93cpKnmmOgY/I1mhDlH9dUsNeWnAZ4ow7iqLoxZ1k
4ESewKiMy3AYnyr6DqD0eLhu0d03UTWfhNmtHWOIYZ12t3E+YESlWyuY07zZRpHWbdrpBpYRdvFp
eqfd6o3pJD8Ruqd+tWImwrUL4MrK7irKplfLZoC7VkY95ri1G2kHntmRqbWy+6m0ngq4GrdDxSTb
wBi78TOEbA/2mYsmvpUJTkYH/B2IDA6zSN6mJn0RFSYwkEPwNiiUTnRkHT9iY0XpNwFF42FUdkrn
a48F3oqAi5omnDaHVaIojvY8wT95iX1yTyz6P9i3rP3RHTZ24yL4OkNQ56Cv8xEprDPre1VP7Cdx
Ug+0BW4ZOQMl05l5Fon3KRr/EHYcf6xWANlmBDJtB0dv2TYPlkcCAq4S/qvIkBs4DT1u6WFwn5g2
vI8OzqOKOs0DfCbv2e3Mz2gCQ8ZeolxL9DczI5DZQQJ1218y0+GTtupB9vFr6Q9nHUT3JuznC0N6
RqljfcdPL6r7uosfrRYumd23z8bC2SLnaNWy2/YtuRHMmHsgZWvefcpbZXXozeyshfXt0AFbnJzo
tXV0dFb1ac2dfgVddRrsQHqDgYugQ4rRp7MxguQ0e+aLSGiZjokMDCAeZhqkoIELYJzEaDUin6Hf
tMDYuLoB+4d6tjCzkn3YUxKlt5lH3AOx3F1q08w5/5xM61cLywELMKJ56juBZnofWqXfs8z7RJYh
lugKRiGOea/pb+MU75jAf3VQsyaIhEHe9zEFGPzBHc6FuqLGgOvCugn1fqeyM74+Bm9GXj8OOBk5
RsYLU9M9VRVM5iz7XOun3m/xEXgMa8WefgdcreswLGUwK+ikem1T9LAwxYjD8ts2/AKuYT1WY/3k
T9kHDp4PnI4p0RAMPUtGs0enNhkyrzonu2VhOe2GEpIb1m2g44orvvyMZUloSh9SNunRps/iT892
Lp5CtZldkhNzawaJKzIA5oTkwvosGQhNDq9JRM9uWIhdoQPSMrl6riQTe1a4Ry5lrN36YoOPrd2C
lP0AB4Re3PrJVjgI1qgdVRBndrYjmXFkr96uEVDbn10/fNVzuUvNONkYc/SZYHlYqcmmjiR/6Pvx
Ungcy8qDM1JSSLsaUSg7a7pEc3ab5M3ZE8ZNgu85QXWxYQOsNOl0W/qo1rFrQ+1kENqPvIGmRfSx
gZBzRZQAYEE/5+J9DFBd97WKlx2zwPMJOscuq31C1QdWeC85jF762jbkUptJYygYo43JqGfxNiQH
+FgGqDEhtUcSmK+UptXoeQqQiLYMdfEQchEdYbx4lFs3Ew1ZNSbFqvMfK9daJ318Kzv9yxoeNWWB
wKjuC94cDmeESLACdG2GhO/q4gv8nrWqJ3jW2G3PrhUyak2Y6c1MIzj4KRRLAX4T33sK4fJBRgUD
W9cxk2JgEVaRHhQz4ix5ceBlrXUhDypz8VpVoHQ9qCRm6296DSOfaxD0nMZuOvgGDZu8XjoVYM5i
1GOlau1SCDsJbabUTtVXqyPYJRjTE02iQcUmp9L7d27bkntRHvaOEh+6iKKzUS8NhxNYo0y+dFld
3Q1NUIxg6+NBz3eVza296X4Bg0ZEnWRxCDHeNpirN7g2va2fIArT7mwI+WkN3QH4bYmVz35uYtb2
udfrt4mcmeDi8Y9HUPlu49DC0j6XtoXdKlyypsneGicIpgNoiQr2EvbD+Az9YIxNooo9+CqlJyaZ
F6RyyptOsyCh7HnMUCqdCBWdBExdMzUF7G/PqO4PNkHSOMIUOM8obkglaqy2EzFLOxu2bjg8LtNS
HDnFJlE5AkKJCbNTDMKFWagtw6mDlF3y4En8FoWb+TtIIpgh3Y3U/MswagRH8SwlJu6PVAyPPSuO
FVQRDwZU4+8951QlmRZEYXxTtUyuHa1PTjgtd1461UQ9AU+YCTkZ11KHPtGvLTwXkXClUr35yLvJ
gehldyXEqp2U4QegJ34/c22nEei1tMPf6TNpK8jUUhro7UvgiVDBdDJAanpiMdfyVIbiee+h37Gl
UdxzDGNCwQ2/yUEllTzQKedC514Am0QHdHBUufbS5H1+5v+jx6TS5enllb0oRD7pwKuw6+TGqSBq
MiQIOOPbXe30RHBG09kB/3tIpw5fBoSWte06IZYubJmdN1aBZLB2YTm51MlCP+4grc3g54IG1lZU
suaw7+mgfbb84q6xYh3R6GJ5Q3nR7PzNUwkXQBPHvezkYfC9FXthAtQjcrCngVLmFqVX5UOjEUNx
rGhtax4Q3T6U67n3IjxFzCkbumDXaafJLff3CBDGfNY5PA9ibN+U3U+nvuYEYBqTgYp0p3Pl5HvF
GpWB7RAf/dbBTd/guzdImGkOqmsXkSxwhzw+0v3aXG1KfTd1CGjv+1NXy4JeUEgBWJ56G98DkZ3T
hsV6cD6H3TDhRbKeAbQR1R/o8lBTChfaCW9nXz8fGpyIp2IcNZbdNmztWsZLHUOynyPaEWKMF6tZ
ZoeZo+Gm61ooHXDVbQ5m6m2q+F5q2oHCoXXI2PRGDtapbiJvn8SCho7UOMle4SvCrdan8Q87bDVG
Ud4m7Nz5MI79oz1p9baMmR02FQI7SnjPBnwZf96OsqLtYoq+yDOSWKcv/Fr7AjXeSfA/om8CRsb3
zxsGx6/Z+tB5DJOe4DpBWhMGXpiY0d4mwloZlJa+h/Xq4faKi0Msq50YnXldSBbfbNv9XY4gpcf7
omtn+KdUzaaWQON27XMmBUs0z6P1/UoTFJT/Of5Ccz4R10nQ88d1uXwXu84DTQGeSJnHQPHSq1M8
F4EGJmlIXP2ehpxfZThmQRQbGAdSZiBZjvaA4D286GWx6RTTXMGhfsCisdy35h99pQM20SC7WRDR
x7zIr9FQvoUV79Xs3ukdvmZMGkRtHILkBA3EQUbaCYUK28UkzBPbQjZF6Vcixpk5Flbf2iJVOUiQ
VByevL1aVTHax4SlZlbKDfmjvKnYLMDSMS1xRyTRLiiccjIJ4S+iHjHRe3+fLdp3VEzNOjVY0Ole
8bCkl+g2d2M/gAktdlrEombOW8rNiyqYfPfBaK3kOdXfsSFRxDvUt9pYaCdZwWSEVwv2LxWPZFrr
dZTULCWIWJ0aEop5zliL7EK2z90xDcakf8fDbNzIRlVBRSBzZ84TPqPK2ao0d2l8KxR+AGWfpKuj
60TlVhejvpkG1oWGxhEeGfnLgJC2Kwz6XZqZPG0bgl8pkCPWdo3jQnX6fPJe6gFfDU7nHhE5udQl
+TbXrFEGdeOpGMiO4wAkA4y0clKD9pEK74v01jKysREI2qyh5mTGTZBjgUrbXv+FZHSrxvSdOHQV
pGM97AupoSN7hbs1R8O69nQujLkY7lVW4juIHzh2DOLc3FHpsDv28BAVA/ojkd83pyD1kOMDQOIg
tN9NfbXPdfecIbOkBk1YLct4kpeOHfRV9s5duzn0anyNaycG3bWe/eqXN6fOYZ6SC9tWDxYYlTa8
MbjownobKxicwlTh0e0A6WMl0mkUrgAxQMlpWQztSmzlW22OWVfV/ktdlfbTrIXvaQJrYHZvAOBW
lyyGy5MMFCl7ZAubisgp8SBHF+LEFQsLfQ/fTHS+2mHsfQjncokOGyttMEmm5EJnnu4sSXCG4oS9
YCfXOyNx3JtOs74yoll03rHASp6gX3ZXGQ5Qn8eEa4xzkWgSp8z0Nxk6FH8JczuJW8IaJX6n4l1N
EoBxpC24BjfeoiHQcCXHj7pmBy5LZhEui9ut7RT7oYIUZk6G+eDoapWFrgyStDEvnFU09BT4R6R4
jjUJ2o4ZsT7hHUaq3SsuDU0/agGQKtg8gScHjBbELNaRQ6+ErJI3v4t+Mkg2XbLsQIs5a7sKPL/R
PoCf3tklK/jElQk7KhYMZdLfIiHAaqwsSSiE4IMwX7PEGMHom68tPL+9rB8BkXPSh4p07rCmwbS+
437ARS2ZQUGxGt6auBy5VHHSZCZLf27kLEEcFe/HJuG3/irKOtxiqsaMx/ZhlxXiAXjSbTbEZ01E
lF1hYIUda+Mx8BxnB+c4X4VLRUSWHaIejkMyyr1T4CNMOrsDimuwaikKczHUvGiifM9Kfb7odA32
rBIxIx+cfKJjVSChE44F5jqP+bZ2cOXRqIqtX76UCclhFH0krZxyBsKNsQEOMJTNJ1BpnAhGdoqb
+diXdAxmvrsS7jRssxCy1awDliGHNq7zROanKoqCEpfuqe5TVgWt2RAOCg8jbv2LpUt4GFGT4I/D
WCZ077YQ4U9+3/u+b37YcMn3DVfGefQvdih+JKAzZjo7TAkKvpsgIpbxJbWg04HcvQ/T7LlR2p7T
xjvyY5kr0ONC9KUNwpAZsak3P7idFvt+usxcWVnZUv+UN6MR1CYYVVawW5te7lXTql/aFLkBTi7c
8QTC8M67zbGO5nhLvYW+ySYj2YNZwECu/KdGZzeVwTyFlA9Jde5xTWfor4VLmyDkWiYwmc4OCDGE
Mcq5blktpBnWRzOOnmVH2KacjU2HGsUtIjy2KrpzzPwziXSI4+whV4ltO+sEsRmAN66dtpRXhZT/
w9HH7tRxgcPx6swdpcEs4YmqyF3X5sv2ZfjiHtRsXDmuXQi22xjWgmHBYiC9eBqRgTZRCtpj5P6x
jpR45RLKNhYZj7/K4m1BU9za86urV+6d5/9IUWOMshHnasDco3pnw8Ic6BxjAUfzH7MORDsUz7UY
wzv8VoOcbjuqSAjDxyWDKm9jSOvTzaiwCRGluiUYEyqEfdWdTZx5647RY9Jn9rHRNWzRSeQcZcHq
QaOZ2HH8bYlZc4PT4rWQsTzkIwi7loVIYnqPFLSooOu1DDsKYy16zirj6Lik89wiem6wLCZVOV9N
qPtOrgBeUVHMngvMnrKhc4rPiMjrPm0JYI10oufR7K5yuj55I6DeNsZh1OAgDMD8WtlwwTSNXeY1
IBjpV4BheygsSF4NphJg1cWBm5Z+1bL+i2vT3pV9fikTGi1wUP+gx46tZOSyH2XaqiBqawZ5q7KW
7onALSJ2TRg2jh4Tal03nPDNympoRKZW8qnTDUhork4EPv3w8P11jQ7WiZZVxBTWy62Bu6VrAhCf
W9UX455j/2fiz1tuB1XgussuVrkgF53tLJfYXLTslqwxhLGWhmsVu/dGm8aQ/FgPAXlwaVDAnqTb
o9z1Vf8pfYVQFWkbz7VI5y8WnrmByc0qBs8yxnGUk5UtwDiH/rgxBNMbXZTNHnSOsaD1Enq59URP
diwMAaIUQaEkzRSGHsOgxuQIjXljVr6/nZLkUKbJsHJkc60s9UzH11MflrfQHdtrSmjZtCj6s5IG
ocZkryT6ccecoiV38RZhoA8AtmqbiDD0yrOGd+q8AgdMIR3SyIC6duc4xs0IznbdmfOeBtZr2zan
bKbsTB853Tu8nBvW6hSmNpx6Tql+pcD57MZ7aYr6rokVVKV+b7M0HEgZS6vzqab7MSzlrC0obF52
YEnrcfLG+7QL1bp1/K820m8BmickByE0llO7gsEU7svwzovTdEuQSm1SZeGQkawQ/auu+x5Vf9k1
GWhRxxjg4MI1MZ1h09S9TUF34YqQTrnp2XpvVV2daR8jSUnmgvwFN5rCTTeFKCbC1lq0dxL/RXWX
lOH4JOwHFM6LX0OAxdfsdvgh5wabvMzCx04Rlg/JStmxnhIZX87uhznJnoiDiVm7ljCdMGL9hLSL
A8o6M6E9NWbcnrViuMBAOsisx0Wiax8NZ4lhl+emBMwHcW0LlHUhnNPbwQaD++ibrvYYCBnG8QQz
9O4mMhFisp+4KLPhnmy62rL7TufvUhjzedKzESQtzSizuMejN1MYCVMt/oyE/yPL/VfRtNCTvKuu
hns0mnvahMd1mu2tmR9FCVeRP1Qx3RmuhuvLaKItLUsfjhA7pms4Qms6LOxQcUa3bEVtu0RSEDcw
Cqksl8z0vJwkiSXKZyNj6KOno3lTERDZQEWacp0zIqKKNeGvfUmT6qmv3B9qMnDL+4zUqJxTJ3Ny
Xg0gWFQo/Bos2DpR0Z+HFnMzCu8d4o99wsFDI4BIaa7TNo5nE/Ow1KnRfW3FmsBhplrW5XGWDBNn
GbLwHth3haLGqAAgUhqOcUhi1qUJiVvbfRnLVtt0jgM4LpLZthisn70lnGNXTZ/cGt1t2xPEn2xx
bss7rQy5EztfkA4+u5bCwcJh0FtSClR63U7PM6LtkYsqkPQBifeTwByGehFPeycs18DwhxNTZwUi
+Kr702viYTPQneI1XQJWnXhfQpubkdll7MgFcLJvpuQLF9wruGkaNtr+hj0QeX9D6wFKyVOmfg6E
KPNDrnUYu0A7bQQV7VlNbTMBwN3seNnVvC1km+0qEu2ryol/teyNd+wgySGZe89Pn9KGaBx/ZOo3
sJJpWkN0yYjYvjnJedaeUgHqbDT9vZkt4wyXIrHFMiGUF6+psHL3A45hoLvd0WyLJ8uKjLU5OhBB
9pZu2LedgZEeqMoOnvidWXXGpYmHHYVB9x7n+lbpA7dMwCVhelcsJKcqMYZl2LvGLkK1mqWsoPYL
j9EoFIvQhXufLHiPRqIPkKz71gKXsnb01L/Ile9lNakkYmT9rV7+56f//ljS8iD/7S8F7//ylEvy
rsqm/Gr/22ftPstFtm3+9Ul/+c789N+vblF7//LJ9lsVvus+F6EYh0f7HzLr8sz/2y/+1o//D7Kz
4f+3ujOCc/H5xky4ad66f9adv//fb+HZMBGeHdvw0VFREzwXCfm38Gw4f7Kz9ZlJ2I5nYOZGk/4t
PBvUy3uI1b5vubbuuw4vpCkZ2iAG638CHrRMQk42DjvP9/5fhGdk6r+IvK7poOw6pstBZ/g2du2/
irxdQlI6Keqr2/rBEKcfJmalq2KtPpfiowdMsCIeHh49eE+TuAmdrD7nHXJdgzeXCi8rCfqavFNH
2SowguilNdx6Z3Uw3QSV2heKRI4EdJ2tk3WMQfOWXMyo0pNTembQyQlLdF+CPYdkvrdAbV0Jgm/m
ftQP2Fep5Y5A+RHnlNNW1zrjtu7e8N/3V1djaQNjdW3a48JYKeThv5e/7UVw/ydBfnlfLMP1BHZ8
xzIIPP/1fYEtVGh+E18br0sDQJkkjiTDGUM1vzTD3gmBPTTqN+RTyr2XVHc9SVHmA3iIBc3lsBJn
4J6eEZSFI7eDPxkbE/bgwfKgolVzd7Yr/aOqteJcTeEblZXVKnQhoeGROdFtCh8+7NNzYuEliWdK
O+VOTR5W1wkeuc29aEfJ9Z7ZHiNwsx6pRfrlAGpJHHoXJX/x9dyxYhAJW4ZEME4tLVMPOmsIKq+p
rn4YE1/w+7NqdBg8MVxO1/+kuVEc0fL/N3tnkiW5sW3XqbwJgMsMhQHoOryuIsKjzOxgRVao6xrT
+S01NIo3MW0EnyQyH5XUlzpqqMFcZCYjw90DZnbt3nP2ifBuVq9lXvXYhwyCLrTft5M/7SZ/lBaY
4i8+Wx31gCmQFji6juDij8ICAtucuVfa1Z+DYjfUt8bJyD+YtZ1Je+NgjdhhQNwl66hC4mVstCY2
XmmvPtkY0dOqTB5H/Eol/fa1TENjNVrMp5D5lCBYGG7FGejuQmIkIBWjB44Vs9Ma9V6W87iGCg90
A6vMyuZ6DPDRSbcNfA60uQya0sE6mnCawd7rzc5lfd77rcncOkQ7bTYvJovF+/WDpv+k/Ph40EyQ
vjaaFBQl5k8Pmmsb04RbmYiQeGNXinhFVTk08n6YLQkEZsgMxRooa5zpgXTtZ0bKW9ThqywesaJB
ZuICrS9tKoC8JKJDqdPCCZeDzuBu1tMfFT7y9ejQ+SQtbtz8+sXLv9g9TNM2bFPpSEVc46fdo5+l
Rha0e42zyr+THcJIBBLhwiTLuMlXIiIIg5ku1+dqlTTqBLIUcxn/E3Vj8/XXL+Zjq/ppyVq6cPkI
0SpK1u+fHyukcDWaq+hOrxj9Ohaeaa0nF1lTCApQZHSbPMgkkQhp8Sjgxn1MFau0eh8x3a+UW8TP
bOz3uWXvQh9vSK/si2ptxCjNjFUCOm+E7ezsWtr1nqCMsXryq+ktcuCB2FCH1q2ByBRQ3Xg0LKaQ
ZBU1cyUuICP8Q8xFB0Wm/EJTzWck5ACtH2k7+5ZD7eiy1DR0nduhwhRFtC+Bk9F09aRhDHspJqDm
GP3PXfpkIYQM4Yz8+pMzOE1+3uwUtnrDcE0LIZTz04JMEBr3lBTXphjKbZWhsItpV/a1Y+2xk2+q
AYqRBbToQ3E0NgRt5PE10+pqZ4U9pk8UO6T8XpIESf48+dNujku83d2wLpuzYgHOSrePWkYz1bZB
SQZcOGBfjvtJ11m+wHw1mzlNZQpIYQrL16MyiFexFoIqm2q1Kkye6V+/acnB+/ObtoVQgiPUkI40
f3rTDewuUF3imkKb28keaJeQDLRHrs/QxTZ2GNEPV3vfhuFxl/e0Yv7mBSyL46fnlWOX6oB63EBl
tSyuP+irmlGP6NoaV3aWCodU/MMo9kozs81kZA+5gAo7gI/0Y/HEJ3e0KnY0Nu6/+xyMv9iA2Huk
MExLUqN8PBx/eBkiSO3UHcQ1bNBytYwSW/M7HTlsZXGIBrirL3pTJZehVDeyLN5SNzGPLY0erxSw
Qvwcv0pU99a+s0V+BiZGIiomvjl+pYKmHROjn2JqoW+yARmpVuAP1qhX53kyPbfjiuMaNCaVG7xj
A92TsW1eu4CGirIMyJUtTKlff+z2X71fqbu2hdvfhQW8LIY/vN/Q0LiOpuLK/Ol+AOwH8ajIn+uA
kbYzXVMDtAUlBqqU3HmojsOsYJdmM9f4gXFanR4rrRqvmc+C/thpS8Y725HmRVI42aqb0qurQ5gW
6bemBT0o6uZB5oSrjZP2lfxvphlGACixCMyjWoamfqpvLaK9N6ZZ7ujGWns9ND8L1LxxFk4bWZf3
jJcUDhxM6U5nZtz0LeeUFigNuBiSCRC446ZT7ou185FwHLiiJ5u2OoUFzDumiu06WahGmsBrrpcB
KDRD4WkLmDsOaLTWGB23ve/WD5H9MIQMUJzmaj+5zh1qvIBMV5iGrVls66wvD06+w/1dbunRkno8
Mtf99Q9nKXn/bU3orrkUvwaLTy2lwx9/OEyXgkjruD0D3BAuYqlWFp9zu6+OQmfXmOcRjRH+3bol
hbCUGvm21tFBhpg4NcO5ijlZofqXOEqzBSa4KDKiLeSYfIfXfc3YlW3c6VuvcdPLr1/7x2H383pG
KmmJpaSWFGl/fu3x4GgmmOMlQvKdyqM+97BR+l4LmLkODmOi6cmROxQoDGmaDooVKumGP+MaGtYS
D13Bg1GY+mvRJXvQK9mObn9DP3a809o4vgZg8LFKyn1cc/ML8iUNSVM4gGpsjU1su3t9SLH8J0wG
4RYsXxkOx1+/yb84Kbh0mAb1CsRRBLN/fo8g0/TJr8vrx5TOhFQRcFR6tPPeyyq5/fp7/dVC5XYk
kcayP0nnJ01smTpIKOv8mmRoBXyNOz84n+2vv8e/FQ3mcvtiwbAZ6FKInzfhrNAFvVX9miBaXdU6
8GRIjC4UsuioJ4v/MuVHB7eXGtBcF+2EwZ3aIWnmekf3Q2MKe2fiE8pQxG7ADu9M+KYCMIIXDNgm
A+C6mHdN2pKAbjZ+NxXo5P103Xbmo1YvrNyFvj1F92Qv05KTZNF8SB8+6reaBw2t4h18O4B7E+mF
c8b/MDblc8j1CKGIBUoBeO1u7lwmFZWghDSyc21NWIOs8VaGupdf/L7hUmEV/d/spJb902Lls3M4
Om0ujqZpcVX688Mw0w+pq6y6ulr91BBgf1K+iFeTrPvFob9rbPJkXBIrvNKIcs9cInXyfH4x0vxl
Uqk8pz7IUWEIhIf6IWxYo5aTpushKxiAT9jBjZrGLne/OUb1QKr2VjP52dikySJphQUeKPqJtk+c
qcJnobRI20as8sBqyYIw2l1KI31FRIA4oQ57KBoaxbL08XVrFSYs1txWktizhVCU7BsRc8b1tETt
9lNBNw9GG+HXSR4QI0p5Ha5V/IlbtE32lPOtL8MKdnx1i5VunX79THIY/cUHa1L5u0xzuZv8XI8V
DcBpW6+vdkwAK+FK8jZHi7qjJPjVkfekpiOaKsbfz2LDItnJT4AJ903+AGWgw+rEO2XKjic+Nq1N
ZPn2wUKObXGdDAbQFZVddgfHNnZh3MWXunE86C0DRTkSnAD+7ypXpBmg5wZ4jVNbNxaC1Zy8Nq4p
Dxm+jzP2Efgk5mfwUMBaYcjT5CWSLEnt2Gu4+a9LEnBWvYM8ho4VQlvnC5yRha9O9svAhB7hrt4M
TFJcnfYBbeYzsVXM1JziHSmH2iet+u7YpUZJkd0Hc78LF6lN1bnzqeeQkvMShds2QAcTCy8eSCi1
LW3CojvGbCxn3k5grYOyAkPVRibiObIyRDiy9pgorKsgv+Lxis7ofb5Oy5UrAtA89SxFq4huH2IT
UqqO1UA2mBqy8Fy09leHIFySM2xsVIE4SjBMymDsNL7RrmEGYHzHgV6u0UnSzeRorVUxHhkZRUoS
0RWyiscgfPL5lK/2HAYeU/HCY1M6GHnc7whbNkAk+jPcdFjyTAUwHCskCjnsFGbP2Z2VlT9KXdvn
Qa5fSoS60Nqs09S0UJYZ8+Env6r+W20o6X1UitAMgr8pm62fT4Bl0WP5XpwSgubTzyf0XI4moV7Z
VUviYe807Jr+FI07gcINKZiPMmOwaP0TULaCBKcdiK1/8kUT7fraRMCqnG49jqziMiBLpRTXAon2
ykW6djaWu26bacJz0/bOmWSCBL/c0B37xq3XPg5MIDXN8q9hFiuWtcsHZRwIwnPOjoIR3vXjwQaT
lmUIrnQdLwJpjy069rrZDMuDOMX2o68w++rdfJ9o3D8ilwyFqc/pi+Bi7M3oO453IHL8zKpFD+OM
pJdJxSx5itVa0/pxI0yn4KdBwvbfrPqfuyJ8sC4+FApxKbGV/HwfiTottIxawwsmO6/v4owgBPwC
1hQ7nrBJHS6ByszPYmovFtPXv/nuP/e7lu9u0fCyTRP11b9dnuseBbRmORfCrJjo1c9KpuRxw0rF
VI3LJMbDX8RqN5GThgzTOJCXFe0aKSCmRd8Hlx4TQqa7jszyNYnLICHrv3uFf3HauHQ8bZ3up87j
99N9DexvFXUuOsuQGd5ofHOSDjhBMb4PLS+lyMRDQJ5KNapP04Ihdie6RdjzGlLV4WAGmJUDvPL+
1fVV/jcnIZfFf9uyXYFJyFKUEaZLK/enwkihiEhx8VxsEiupERfwzYxsTusZyCFcbrOYfoCtkqMf
+hPKtvp+pkWyqiVnS63Ve72NZw4UL4wKpIxzE1zIhHBeEpKWHBJctbAGJxmnA6b9bJ26zpkILn8z
wTzzirJWL510iRkdEHKkg6leiBsaEOW1ah8EyOxy7uNHt2YYNam6O8Vzkb2kMQvQqXvtzHhKlsKA
SMIItCvbhZ3Lf5qhdPdCo4hGMrqerVl/IGBheHLLu1G4z5nMCTbGI34YNHqkzsjUyUHrKiuj/DIT
aR+RsLNK2ghIrm7mvLm09boUeJ3M4B5bmbsNFd3eHMXiiqQgT5OjfZTthWLGP0l3ypjNImWc273O
V5xCDViFNTBLniCricoYjo1GDlyj1L5rSX9X7tXu3O04kzhWaf59M5QDiaJq2HdNtc8HEd/CSeeg
amKG/GZYvuQCNkndTeGlh+j8UrZouvv4MlLev7VESpmTk+zdHvJGaib4AnOEN1NqZvB0slvgyO99
rfYiwbDRwBuVzrzDUg3eV2QmYUoNyFziJmubRLLBhvpK+EedT2cz0G+Jk0Q01We4TCRP98Zc7WBm
DwieM7lDnLWDwWGBfho/w9T5DmoGABscb7TDyZJn6BL7fs9RenJcIkRrjBNrEFf4PIV/HBtz1Xbx
3hj1e32sNpC+gUVptKnzqLkNo7UhqQtGtkGCa8RNw4r1b6EkaVCfacHYJUneln7Xmh0Z1h0DujIy
fyyS5Lsus/fagLHV0pl6AvFkLxMeftGH1KlvMObpgM/ZazXHz5SqegePlouwqVAS2o/OMH0rZiI/
Zr54mOjQmVxOxiXCqDf4zDiCb5DtafPj50/7z2XjfwYqwf6T4T6fh69qIIoVeCXOVecpyWoaM92d
5tguVnrCw1KDjAT/U09GJGwUbxgolGVXOF47BNcQAbqProVhYXpxrRh/bvyFQ/01jNV5SXHFNk+a
LqKJwV8CTZv5MaUZTx7clxG6tDfUsOdBB38ehUltZEf+VWXTS8SDRKTU4iibcYf3tnY0nbrbZ8hx
JkNLNnXnJGt48uRfYEqKFzmZ3pKwENoMrrPZnQ9BSKsUeOkFxAMZEVr3qo3ww9gBZ8LOlih5ktnx
7DAy0dCUeIkGcoNEgr3djNbVxU67hPwVfE6xYZ+FzcqJK9Loy/7boFn9tbX4JHvn4HSS2IlCAuE2
1oTTGFunmIOt3aWNl+NWxlbTPBYx1HViLPKQBLqiRIE6EUxp2PI49UZ7TgpEBJLiE/fJnSx1cR4p
99MRgvUASCQrYR1gjL1W5lSeKjRFhWaRVemEaKY6ZMgwaZFyE5NN7/rUzxGeheCtx0uxtqPwk01f
1tOr7C6nd0FyAaHsOLzoI3UrC7Kll2sOw2bVoWEs7XWMfhNdm1Gu69nuN8Psb5M5/o7DBaxgCshk
GEkDqscX1dTBqjIrAlkKz2YHmXCqwzrAchN+0yrHXId6d+libg6D+KKlk9i5wasTWOB0shj+8Uyy
R466K/Zn8HMatfNElmuXWifNaN8t9P7cvN/05JYpBlm4sFa2JsV2rgnc0GrxYwjNTy65OwtjWnI1
ofrtkueI2B/PLgmXU7POnc+PabWBJR0al7G4sB4DZ4r3/sQ5IozU04PiqwuLEiIVKXNtOr6y07/6
yGq3oudRCqYOW1DzqXZs5K3U71kDdDlbmNLRQ9+k81Ernkhu/ESgWLBxSaOPkuTV6ES2sTU0Nz0j
/FghI1fyTUngd11YcwroxT5vCBOC1SM3GcDXO7z7RFcs8T1+SorWEt9KEDaGy1YBJxsPbF/aDezz
FxpKDE5MAvaiUke1YyFgCYJPURsM28ksfxS0iA+g57YNyC/0zf030wAc0owoUBPJ2qW0JW9vrHdK
ai9mksVHqe5qMmAuOG28mRBv3l2iP4s2tbYz2YBj866rqtxXfpBBna5PxSCzo0+6wbxph3HYJnH1
yCjU5fZDPiFgGshTkag4MdiQ3UzuJ8IP8KLGJZGjzZLXMzy4lesuuwMqn+oTHWPTKxZsVEAEYPo/
fqEAL8jUho6bcdNAXwTUAvzkc2S/Twzo6fcz8DCGlhIAcQx6ziQlV2b5oqZ0Ijguy79+/HVJO77S
nrQ3sQXQ5eMXUZPcSy40iXND6OwGgidm7+NPzMUK2qTvNSyBjajLN2uiz03DOKBgHDV3NeShzvvp
NrZam5V6DKf6R6sepk5efQnNnHqItjLffzbGQ9bzjA4ZcpusnfRjntv6cXKsF2JWyFXX9U+d1dpc
CU0udVp4Jqx61UTylQyffUU+NupK8/rxibsZwmc1WrtB5wtQYz+N9QJnm7fmBIBCaugbZFRpj/qy
yKcQrW7N3rmG2Gp+iqTySDy/DJTn2E0rzKVqvk3SnXcBUYlz5MKvLIiUZybFtJJOZw91g2su8jYq
gtdUp8vpKpuyANUvKWRIh0ynoTYoab2VjFntoTeRTAwbQ0xPld3VBxdzW/nitl10dXAZOsqZPIc8
F9wqz4DJaUMIohwrzX5LM0rO0C5vXUtMNWjrH1qd58/MtmeI1vKu1wakNYF7Xzqz9KqJiBDbsN4s
G9DZLPSXjOjr+7jBCwZ5t2Zy3YdRu+Y2AgnLNLINZDV6vFxqL1S76Nc7VWzcVGGCbr6AE+Z9miSv
DNJl6ls+yCR9wWvkn0XraIfMrrZR1lPZFHXrOSIgTCYIhlOVWVdNdhhVA2PH3PyTamtxEBpZjXTX
/FNryXtXzCHu2+Bczwht7d76UgHQI+D7TLcy3SvOcOwhIEGbzl+nVfsscjfbmV9lnz4NeZtstXbY
h77d4HCzX4XC2+RMcMYH45ul/HlNbhv8GXx++xY+TVhyoxkZED/3YNA7P0e2E5+nzuYKnByDyKYZ
ZgS3Nh+u3RKPSTIykOaGnijPJDv/cFXUpHNc62t/AmtWM1KbeHpPIWSw08e/2a2Oz8ekPcwz3hCd
zkFVzP6rk8uT1SQkpxbzSA8D8biFJLrHPrvANRXhkpzjoQZVsXqb0Y46MVp7A2EDwvRiL42ArK1I
aCDbs0M+deUuMMZHd8r32VQ0u4Lr/2pmZF1EpeXlvvE9DkV6Uqynkf3mzgZ2afSp6fUBORqJoaZz
KOkVhvjbTCQ/JebwlWFFaGwqs7xUXXJsipodfKoeRQ7kS05x/zbM0Q1Zb3okIQNo2gyBIid97zIA
HMJfGZ2DvPZxpVX62rFS55RgYFtMmx84m9DILpnI1C4jJ7y2vtTae9cnMSmtw5X/9s9OlWBEFp/i
qBsuWWkzmNfLI7rj21ARHhfQgILuSwSKq5G2bYflBp5lf+hq2Ed6UN4ZbSZ6zp+p2cHe2c6NdkQo
Nu5BFkOWo4t4sGver2Yl7q21o69MRMvtECMJM8cyxTHMFMjAYzZVztZPITzzUyxWBfDdBDOM3wsP
JMlLB0t6pTUcdNHQ7GkYjut0No76ENtXvdfvUu4H5zzXsRgLymqHKptxLHDqUUBML/l9q0HIR25D
5LWcZaA9tDvVjmKvWayz2hfY6bLuzofJBlY1TQ6NQ6KfUCdOsNaLDWpFqglMs2QIedKJrmlG7ueU
dfZutCDaoMnuDwhD1sqO1HOvT8iLFT0GvLRnraR/Ryv5nAiyUe02esyHujukUPP6qGUDL9CHBA28
ERSLu9o036J+rEByZ58rN2jweWDnmKYNGnh1C7XuFCnnPnY0/w7a3Dm0Aenjy0iuU0VZxjZpVKV7
Jqz41lqKKzMBg/sEbYY3QHiqqu7ogL1B4ttD97HxUqfkzK5mnX6x0elyUyQlrPx26a4xiZ2VVb1l
I/YXX2tPpLVr657hoseoFUKgIaddmt8IuYqek2HYu0y8CP6UFVxBB9tAoihUNfJmu7FT68qNgKKF
Tniy0h4BIMfAA4pKce8SA663tfNOy2HlLz+eyDcwqKKp9+gg3Upulnsja15rGLLLbXjc+jP7PXmC
wacQjabWPYjKr99ncR8PeXfse0BWQZf8SGIaAi7L75Rj5MBKVn2TvPudMHQ27K7hztfbXyNwdQlR
lKcmCUg0t6bnnh8lyxc5siODO6uA/chtf2/KQn8NyOKurOjUwxhtS25NKh9PVDLTVgsXm7GcDnPC
vleH1FMRbUG2detiagRuhNhWRC7aK53/XZRwbSJh7404ifDuA6aLA+Uus7sYa1TunosRCo5sBBLJ
z5L0mfNA3vERuxXmHvdIl17sUiuE+gunYo3AojymFW3QcTIROnI15ornF6dQVFsFznLXWvljwhV3
U9ImKFIcBREU2k3b1P7eXHolUzDAEm4srDe4ndOlOWyMVu9VOsd1xE7ixbnLRw88ndZD8MkxQOSN
xB+nongz7B4vn7KfdL2qtjylmJ5pBlx1NC5eU2ruHR3uc1zm18aao1enMeUKXNObTu9nZy6bAuOC
iHCWxTa0DjVmTX4Pro2pdH5M28BrfiSUftAb8pOjJti0mt9ycUIxGbvJAcLAtJatwwQ1C0ipYCuC
08y7hxu5i0x5j9puPpexdgKXjsAfnl+SheYxGQETkzYCVrKpV43lJ2c2Qtrm5NqA/UJQWpCcvaFN
pvPgCx7sNlDrJJUA+Yln8JJ21ghamKdT0tEMyUm5pTmdnjvRvRJYPOAVSaizsBycnZnARgs3Oth3
d2e1BOfipvOvHS1d26alGroPAz7OhC1rmvXwYA5nuZhttcKwTlAULwAL3BOf5abPIxqlpKavzZ4w
sDkmdVqLv2cj5hkqfViiqGOe9IlEgrrBMyhVfjLq+s2ewuhgxBrGX9SxdZQ8NFYa7XH3DFtsZfFa
ZfG+Rc57l1SY48wJMdFMubc2zRyBW+5rAAps4JxjBCam74fdNIy3qJ+vgRNAZ8bXvqFhmXm0kfYC
3NJBSuPBjIZiyVOJdmUX7czJVthxnFti2699bJyQrtEC0/ijVmmpF9eKRwGSbTOdBwahm5EiYwvG
7L60y3cuDNmGQ1bsZuItvMz50pf0KYNDVybRtUYO1FhAYUUYWCff+tJ3KaPTVCf7Hf8fqu5NXAIv
dGP12eU523Vt/Cq62jjlMPrYjEGo5S9xMblnejTXoOEajPzI3gRhoO2DJIxxis3WfvnwgYto4F83
cFM82xDGhUEslz76ezYtuDXtZA4Dhe0qCpqDmRpvUBPpW8Jw3M8uOF04fb4zEpnm4roQJsbh1IdV
x4MluyzYda6efQZh0Bi8di2TlywunuDDBGczJ+WJ2Im93r9R17tngXwD4z0G/bIjP2Bqkh+d0n/U
AeiTgNgiy6p1ABMjEQGF2LWh7zDvdA9lSvo8BMHSE8Ux6HD19sr9FnTUNAGnNWk0pA7ls9Zypqb+
pkzeRtl229DP6wMZCM+kLKVLgnlySWTwTabTC5LH1Wh2gsdWfzLbOd1zSxq5zdYuW1+NSd7G6q3P
V1EGmC2BYGArr9YB/c97icypk4yVh/Ku8T130rN7bhR7ayiWsBmbHHarOMKtz2B2+ZB0EGEdCNpc
iWEUS7B9sKHJFnP+8fsRySE4I+XZrmT3nNTPEhuhoVWnJs/NfQZIcGsRJbBLrN6+CwQDjBmiLW2d
wt01ltUTEqwRMzEAYigoX4/uoD/6vqSf2JhniLqCk/whPmh0nbyGSu6k5fwkayN013QJOGij4TSJ
+pHeIVERC8ljwHSxkS3uOLsWDdrxtL5GXf1CPIi/DRQgDDbehymJoqdhKs76OUUleanYlPZzi4u4
yft7rW+GgzQBQDE8Jf8KOv5OddjU9aJGfz9+mbldYQ7htFat2AxYLw9ISu/Jx2o3zRDmNNdioJhi
kCfj2JZoiz48y6oYbl1Hb08jyAqyU7CBgvGk1cG4YrUlq7ofX4gTYrTd882EicY0ZWPPjXeXCdU+
d7XnwcTTIozMfwxwdZCFix+l4nwMyTJB1ZOQpdaamBVYIvEgpqMDazldkpRVnTFGSBvDS+b0Vrla
8+gQb4B3thV3hDZ+jYlTPhcSW9+1RoVyTPRafOkqx/GSmN3Z5GRwjJjQkJmbW+9H4d3Emc/yOaVJ
3sNWzCu6IgprKKVr1E/jhmQDEmwbUnR8d/g256QnfPj4BeWXN5ay3WIpgb85cIlyyyW+mUMrKW3j
1HLQrkYlyv3UaAe/6QIv0CA9MH7VicZpqvWAvhuRcHT1x/CI1Df1XEP7bszsmROW20ODTbnWTAcK
HQ2xoIbZHzXzNvGnfJtyEV2bRZJu6DghxrUGjDlLyEIVq5NDIf7QWcalioflU22fZvKt2jGMtmMd
Zh69NUo6R9tyPEhP73Dvmg32YMepkE7r073LdGDnBFRN8+SiyyN9Opfw5EVWBetWUdqagTbcyay/
mTiPoiFh/wsf43xUhyCImDYvI7VZswzcdnwf3epfww7AQVOAKySqq3f6al8aASYcm4z5FqNcEIQk
oKF/gHORg1puGP2JoIWANe6immEgdB6NCqdKNlB/A081FryKEhgR3L7nxJqMY6pH6GmG+UFIorxS
sG1r18Ug5LhrO8E+AcbcL0If68tz0yvriuR2xVyhO6I5jr2akaHTMqeI8NxmHdZg5Asdy8RrCWX2
aosaKNCrB92tGrAJ9cs4MPEVGXp4wgr0TeSTJTMmAGJikje3WESohrhPnrtSv03gS+hJts7NGMNz
Uqb3gyaNjSG1eBMkIL5hGZb3WZ+/oh1S604o/Va0Fu5MN1zj0Y5WhR5POyZsuKetUwuGBOnGvCKh
4SiJMUBga2x9uJZn6YKQIC45zNBbpsmDxo1mjR0IBDuMfS2b6I+1L9oydTXb5CsnJ4AYsTR4ITE4
mfvDHRtkw1ru75kief1MxCB5Vr9Pxf6/beTp17RCuSi//te4wuN7/o/L+/T9T4TDj6/5l2XE/o1U
VWbAlqNcdDWO+J+WEfc3YaMVcPGFOFIXUjIk/ZdlxJa/oZOCn+dYphBIR5hA/ssyYovfYAoyNrUV
ch3Dcs3/jGXEsBch2x+Ebstfz7gYFq5EuaogKv5Z95OPVVsDkSEUxaq+aRqlyhwNhuci9CWCe1gv
pcqqEaNXV9QgiSLLwm+xRU3Dq5EWWzaHS52PA5Al/8lpss9+We9SVJT4qe+qBHJNFMwbp2b23c+w
NHOKqhC4aWA2q6bETtiJ6US+QZam1xrIR+Km936Qf4bXmVL9Dz4jiOXeEeCi1NqjbyU/ah29ch1i
TpwepbI5dEouhX74w3cXRZdjmqtAa7fYRJOVacyC+zPtIKsGR1R9NXdoDZ5o9NwcDRgq9QQG3OJs
dkwnXBOXoO9ZXI1i7WLlYhMY3c2AS74KTa5KUZfetFh/pKtxycAs7oDi4eob5+RAIjK5aIYI1oVU
pL8g4JCOlkFTsK2LQLq3KVAZIe+cyosDv+mSlkFKmBQ1RRG0ltcmZO8G+kTAsbsRIzYT2yHHELDw
1gItMJgjjUO7ubQNrsm85FUPZvIlDL7rhH1g7fvR18NrYtURA/L8NjgLe7LbaSOMOE1Xjjfjlt6B
HH754Dy7SbTTQ2c8zAMXz8xhThIZ47M1+tNZd0G9qfpWEoWwd+pix2VD0phaQIwhyqFpTuh3ODYa
LofmOi1TCG8y31tt9sz2Ve7ceH7jTvNNVxpUXEO/VylQpYGcpLXJBDYGoLhvIToavosowvyGjDVd
V2P2WSe8DYTOoybn56g2uJy1/MKlDcHRqSGCaBW6MYLM4hxG1p6769OcaGiPqW1wEkSbeHxNW8K+
QijGbh9DmXQgfHd5d4ui6CsF0bkNO6bhlz5Qr/Q6Ki91gq81W7A7wzebXYYaFB2J++Jgls+Cb0OR
7I2hfyVaBvlfCFhwpESYafh6PS19NulNr8uERh5xKVmd6+sZy/WqH1PuN8CZpojG59ga64w+BKJw
YjhpYi/HMzrlAjm+mtcJxpdaTIvP4qvR4xXqhbg3pM8czTzCEKQI0lGP4Igv8DLLq3L7flMZ/Qst
SuxBBYaFqTMvORld28Fklq5rdMciBw1UQmz4EFrkWkrRrM5tXMargckBkkMU0RlvJTZpcdtFdpib
pQkrY3tfgHtRAegcbvvgn8eDVYX1fhLui2n5r0U/9DS/QUoz8XkR8Mqi2X2KkedQx7jTJvBxRiv+
nzL/2gmsXWwIuquIAgxr6Bt+HO0W5HKZyjcweJ/hFOCcbkG/SxN1MldsP3z3JV+fuAndYRJQZ1K7
Vm2SIdCOulsQahjPsLgv/4yRoW272b83UHutUm57W9TWN7Mv3U1p0A9YIOBD8UASijza9YQzNXb2
DsquXS+6Zgcv7WQkUCYtmX3u2uDHwh4hTfjOMtN7swu+wj8OvcxnGcM5f9QYanok0pTMWAeMHhU/
kVmY93kFBNFqDJaeqnC7k8wm4JmGwPs9przEyas+Wfl9+F5h4t9GZ66M7ib23fdeT0FCGCgsXbN8
Gnq48HSyF/+EuG9r9FOk5TxXWi+wVbCzTWZ3Zh3fymoho5bad5y8+zCYnqUvT/S/HDlaUDEXTmjs
v7vBiJIVYtYqH+tHeonvAXbgaWGFkLxcrUtgiUVBTDMMQaa7JRwEEVdE5TEsXyHrSEhnVD6JlUks
SZPrHaRY5d70/fWgP5sTwQyzyfuojfz7mL8ntSRZiUshYY6sNZF+dgsWrJ5jRA3zN6oYLMOl8QyT
4VNEff9/UJ387zlW/2+sr/8Pulo5t39Vnjz+8z+Kf/CW//lf/vGef/vHff3P/5p/jcrvfzS4fvwV
v1cr9m/LyBQXhUID4ghTIYz63d+q+BOdWoXfN+xFVoa++7/bWzG+LjUKYinU5LZcVNf/qlU08ZtY
FN+UOK5u8JUY7v9TDlcgBn8qV5ZWC/pkxzF1uWgWxfIK/+gpMNgzVc6oIAfR4y0ODsOKTyTH3Fft
+OwwLG/7qD+YI4oRu5/uEfSSbJOHT8gFeUArgwJBYtI2BzoKodrpkEo/LGNlzRwyUHm+0ZP+639j
77yWHDe2LPpFuAEgYV/pbZHFYtkXRLWD9wkkgK+fhdIYqcf0D0zEDYZaV1KzWWDmMXuvbZX5WcvI
5QQn6fAPEPYVWuLQFYyr0WWGgYW+C/nKLKpCdD7z8ey1p/xH52C3QbGnvQZtNalb4e+13tulvfrI
Y6RFuXOQPWT2YoJTGkYdEY0dJvMEIq3eBVs7gRDUmLWxcNi9wR5jhmxVi1TZvE2O7yKk/dBsQo1c
1O0bNiHP5H9oHLfluOJU52f49NWYCh3mg/AfckxwQ8SUJ8Vjyhldk1lBLTbMUySKNOGQ/tgUxrrS
OGBQKayqdLJwHWQ/rdCVqwbB6kAjAq1YclI0xpNX1yDSkkOgOHFgFDCrLy9OXjOOJmRUlaTpOOnn
l7/J8BCcUPnBxaSRWrrxSOfYwkcoInS99R6WACkZ8ERjTRhMDsaD1FlR/O15v/5VyP7dn4rq8fcn
xqIe56HlAWTjpv/uJEQ0WFSO++7kKXdmQuMGi2UVIzZas8HdNC6FTRCOv8pEDiyqyF5vKMW8AG4d
MYAkZ+VQ6liAvpBGnmxzTuwvF8HXhwoJH9+Tlfbrr/7ZjrRrZqFsofbdaGYd7fJePmcTdzGYp335
ZZAr4pF+uJNr1Sxqte7h+1f5a+pWJ9tWM08SDtswkC/bGpBg+DkVOoB99rTUfT3xdXowLuOCNbkF
w3HdRMY7M8zzmDF1TibQpab3VlrcVGpYuWpsVnXXm+xfwo2EabScZHbII4BnYCzWXyQ+P3GPAaGo
Rs0xj0cjXRryyLKYE95aIVuGuMGEqgOps0KGw9JAzRIQExDUEPzERnQpDQWRuWiTJT++fd2O/VYz
mI10Az7Vni9TYA/fu7wi9qBgX0EealN/dDERxAQKLGTbBouIFOeFkO4lyrwzhjNCjJg4LyMRflaK
gMoqFh8iHX9VYTJsyZhGZiMOUcd3vONO3fVWtdFyzNR91N34kQAxI/jN4zZei+rH0Ab+MUcaDxfS
/gwsy19KLyYvQHSUXWM4wjiNf1nQqlCYGh9925dcjtoH6yh0OA5PrsnYtqwEX8FUPfBegcn22KxT
s/+u63wNVJ+xd4mjbCVi481w+GqT4Faz8SsXX89JVyP4xCzJ1tBiOhFnaMGz4WYxgA+8FgxZOx49
EHq7eeC00Iv8FZZZjugvQ1LfyJ8mgzAmanyooquWDgT6XZd3/dbR9R+tTlzLl7M4tZnyGm1363FM
+AZhStAu5lYGOFYXlR/+bCOu4W0uooC9WmEOrMRD881RxR+MRb/ZMfF7mfgdXOHYlu1za3izXfNv
zi/BuCgLvfchL84hQKWFp7mvAguuTjEs8L7ANEUygtQCxGT06+vL8/W1//9xxR/GFabgQvzfxxX3
z2L6LOLPf97//Ct/3f+W/i/SD9DEcFwyDbAtJhJ/3f+m/y8M7dzkFjMHYfkOP9F/v/+55OcsBgYJ
+jzFcKjnKQ7+owIwjH8RJ0oFwIwBN7LAMv8fjI9/P73/z2gFaom/TSsAa2BT4z9i8GhhI8Nu+88H
ywdybfXKZLJJmpbhu1xGBH70VV8+aCqI1nXL+lN3JNPTXP+UJQyqAvgscu70EozURf/52f1Pd8v8
u/3X7OSvd+OZ3lzZIP3BSPHPd1OXkVZbJC+Dn4/DFcy0YRn6vX2rtMS+4Vq9a15sn9CnLsgng1fN
KSBIXrwNvWQOTLzEqlOcVoIRzDHwuu4PLgQxe7b+8f7QYuOhB+3LG7Qtf/7///Y1rJwq1ZIe3kHl
deTgGRF6xpEAHLryt9osR4iyizxxxapQlORBaTT4+b1uUyLXa6xWXJwxrtdDBA/HTbPx7KX+Wx+C
Wk3gGS2UJ/qZi+We+jaMWA93l3qMHlPBVjzpg5+l7ImRaDlqWnrBpZlOLlsUBsGGm//hT2ryGP33
Pyqlocef1iKw6XfygtIROOUR5uPEM8oXaQ7niYjVi27gPPMz7kG0FmqZ2ROgf1qqq1EjI/dCb0Bq
OL2MLMsvSB++FSZ4mMlQ16+XfPQgyiNlY7Dt7uPRRbwf6F79EKLjW7DOcQkztlnWmHDS4rCg5qK5
zhZD51bXuC0WxEIwKmorrH1FEhgPYSKQFLZ3Gejm2osN+z51GrqsGkNbZ2drUVvD1WydnwHLiq7r
HixQqqfJ1rxdW+aMmXMhdkjLsQyb6bEUbfTXC5bTnr0toeoW0q5lBJd1xL6xHghoZtLDFpBtvn4K
IlIs3AmrfpYCQXPKDerj8kefa98ARjlvRquI4vF27lQ4O2nSsoe9/+BgMbmykMNUTjhw4YTGQYtp
PkfoEG7mYRaw1PXLgIesxjiWw5gs2My2l7ZLp63r1AlI7nLVlWl98G3BbqhBPW/XYXBASod+04NO
Zk5bTblzmMS45GobH1u2PQ85zPuFXeervrO2GN5WciLnsU7dz2wqvAMBDHOF727ZDyFp7ktcIa7O
U+i8Qmk3N1mTWHvdoswoQ994HHW1h2w6HDUHThb8TjB3srAe4BurITgnHuy9Sk8xAARWcuGUSS5V
ySRfr1CVxwXYLISMcKP79gHjoUfSF3LkYMwogmG7bLFQ7AlyMNGrWjACDSN+rOIXJ0zWRpXI+8wM
2pckZzHJsIqnKO8/yYgXcPuLZmGHqbYTXnTG2L/VtCw9Z+zTFsTobQhW7A9a1jnLl6THM4vwqD3K
iHam6mN0i+a25pnfWa0E1tU2fKIkoUDq5V8g2p7plNO8pVgQH2TYJOuvhbRwApJALHehHOBjbsxM
oLGkPLqMwhoihL0INIoPhg5/On6w944K78vp3je1v53MdF25lkFlGO8TQOp3P2XfJdj5bgbGnVUW
DXf8cfWDlTTWpai0AQ+DbA8REo4lUzC2UbEiUtLkUdC7Z0caz21jsnMGeqxXaCjaNpbskOJ7xLID
ZZvvMGNrkDw5hHMZLngtw6LpS4AmR12MvrkStDKFxxEL9lBQGK5IE40esQBf/nDk/7ObmOf0dL8O
YewzZ8IXv1c27IThmvbEsrKoihnyoMZuwspbWsx6IuM2CDVtRcgbxu6BwwI1FkzDqfqIW3edbWgp
cTtZvHn830fsaWmzqJQQf2p6fr+YTA5Ix7J1Vu5zw/zl+/vHwV8AfC4LwnilRcPFnX4we/iXjGTa
PAxZx6rxY45y1RwE4fWwQ1sSoFA3FBN+1wD7a77HFM6naUie//AJzqXCP24l0xSGZbqONRtsyWP6
rYVPYs3P0wm4rGVp4UVj/kuCQuC/kdoKHgeFyQuy4n6pY+m9m3q5hgFE6+2wKkRPZq8dOLvsP5kl
n2aJt6amG1of48GLvOaZhAGm7flp6hE0JIV1SBQ2AY+dJczi7NyEciAnFB9H7TtHUEGS1BERP7t+
/Bawn1sU6ZgfvIZtszuoGgdsmwBah59cN+0lYrIIpCfWd0kRq1OBpvw0OBpJEXlnbIvKE0/IVl47
Fpmf+uQ69PZtyZDCwudQTs1NmVG2Z/4N/TPSmlss/PIy495IFmWhPb90XRgcwyAvVzEKhlXohO2j
Yz8R31hdC/6G7srkcayMfAnnw3uJ+gjkCmvsRW7Hz5PtqNn7NJxJZ81XJhVQj67R+bAnY1eltFbj
aBfnBOH2sjR/DYHu3oYwpefXx3ET6cihx9qx12OBLIn271tTBubTtO4jUR6VTOu/XrocSaKUUbqP
5z+UCct77UVGvNa9CJZ3Umn3ySvrwyiTmVFLIpDRDZdgakFL+l2/wfU9cYdVxFNIT98Fcrqy1RnO
eLvYLZETd2SE45x7BQ02Iauk0dvPOneOXa7PkFTjm+/X7k+nUJ95Jltmww6WFX9ABz7Ahh+cvt9H
KR+5PaTkb+Z+vgjq7MGekL87LY0TCsBHu4BpZmR4LEwtn+nw+SP/9B2GOzEIlCwLkxDPAZnRgybZ
vVvmYK/cChNQlBe7KhTVy2Rkcl8AD/aDsL62qQmH9sO2+nEzYTFdswbO7zYHGjHwGG1QYtsHkTcS
PUXT/4FVYfxeFJumzXzNdnQKdCYk3m9laEG2sUmieAXkxwCm4bT+3ZPVNdDJGPW4PTZFaxR7O8ua
re8TMpQ1RjNHNST3VF3dyX/7wzfcpE347RvuGHMjwfv5OonmQ/Rvx08ia4gczoA+33K3AL6bHbxT
dIMdg/bKMFayIX2XgdunFlMq6lJndp5tcqKZI+QlxpbEz/rO3vJJaAPpI8RnrDOyKe9IqyQSGzO5
hB1+piZtHsLUeQ6HBBVvE8lntvngdzt0r1U8haeYEQNysGy6j3xV+Cnk57Cv6mM9OSTqILEAamM+
c299BJa2jV2P3YhdvueDuyAS+xZHRX0P5xd7YAuP0fnx61fkLs7YVfXm+mwo8IB2rAmy6lsQdNaB
yPXxPHTaOjGN6Pj1guc/Ovq5cmCw9fl2yPFZSyPXwaYb/d3HjynTgfKE4SnZOhbfjpwxIKpK9RHL
+DmG6bYXmazWgMjROsvMPRm5R8BrBqc2LtMjEuSNoFa41LakkKTEQJEfYMR5ddvaBAoMzr0Q07jy
RltfmUQ0XFhJ3ShMoinfsIHAQt+V8No1no5yVAlhmShMvRidw6QXJqzRGr9lxoyQlTBoX5SpWA2V
dWmQn++JYAwXBda6IUH+2/TK2ajOR75hvGWtHJ6S+YXBIvplERT0SUN8zL8ZqRc8pDbTrj4Pb2SL
8RVKg+kcqjR+rvNNgKDRLJ7GiciEytD0zR+eUvt/eEghhVjzVp5wvN/vyI51iqgNUS0yCM8Yhb4R
zcY6BhH5yanKZoHU+7Hsx09MBT9nXdKxFhFRye7wAYLBw8uif2/Sv/YY/ytN7/fBicEw3vFdndvr
6/L+vY2p3aRp2Lgx351nqoMpiFtgoLSfQzxWBvaP97YTJpbdTi1zUyBbjDPWkh5e9j98PP+thAAg
pqMvcPHH8r+5p//7d5gsrSpUwq0XDMDDWZtmTVazRMtUnuOmHDZlFGHn8GFNQX90lj0EvkXZO1xP
40s1pijvrLZfO73/BPZ29Yc3N5cIf29sTeEC2/SYJliWsEHE/fPNUbQjlsXrt0BdCvgvae98LGsP
GX2gSFjQu3rrKOW+llgRttX82XmsolDIdSsnD41dbbvV2i1Ix0vzsj159CbPZj1ti9mS/H+/Vwtp
xm/vVvBuXXvGgtGEg+f8rQ1vG3xT5WzrVGO4zyH3XfTKfyQQZtNQxj3EhrepmjY7oRglOruxo7Xt
7GsDVHxOGNYqyzZWa4SbWm8fpg5KvSvFBaDsra8kU+PIODdGzF4DGw99BNsHlzwdVn95fODAjVn/
nj2/etW6ihRqxYpy6EBIdUTIV6ayvuN+wW5dTd26LIpki1pSs1+rZgfM/jCGYY6QCt1ynvQXSwXf
zEHZMyTiwe7aG/QsdtBdJ1Z6aL10hIZgfYn2GU0JDo2gmxaiteq17XXgdh30SbDRfOXfB4uqJ6o6
VLP6U8/9benaIWQUsu+CajFojGjdDNlDhrjMKC0LZEKrr2yrXuj89ojnmvDIKmR2wUMEMWi0ZT2d
mFdNB+LHnqOWpLlgmuhjW7mMmYSn0tWJXYxeR8PEw5D6EbhMrV753XsPITCzu1VU8J+p5S/zwSo8
EMVCZcSjXSU/byJpUk7IFsOgkoyZ3a5MrnkD2TiEXrFCqeZvAtVFuCfppLpauIdUD7MH/Pw3i8Ds
knRBkglQViMMKRm/gN5fe07fHQkIW/h7Sc9+GkMBC15lpDFlk3kIQGq6kpQFxQtpwo9MGwjFRe7t
G9UhwdW3yTmYe0sL6ELAZ5WpjkMC0KYfQkDE2ateYnmqYKe8eg6rocxxm3Xig+tO0MW0DnxD8mBq
fAHvXScR5YkWJ4cfA93pi6Ws2mczkHd/cNaZp4LtINXCcnBOR1aS3eBrgmEA9Vf0zTddm4MFDdXu
qSz7RXPiL9vTQLXzRApLsiviZoZGE9IVj+Z+RHPAYlthm/LCvcksZoVLICK1g7SxmhC1SmtJtZ8q
F59T+IbjO8Z1bblEXdVi2bp2vJyEdcuJyznDo3vCudHuw/b7WGe/GP1892GBJzjCCDmdoXShay86
FBQLckACcec3PihDNzEFWe+q+eSKeRwAOq4KUayraIvOcyfK5M4KkvTJ0b1Yg2EucOGgECIlo/Ka
natI6ioHSHggwfonAIpAqqNrKLwac2jok4oYX4QR4jKkT4lGQKyxPVxyMKWsNtUdhOTyrepJVeqn
6MkMXXODU/SUJjFjoV+KXdXKK+QLLvGbURf1jfHLxpSmJNauOkIlxh8XyeFA47HrCvupm3yAjWBo
1nY4DZuosH41Zo/+KknrBZFaOfXAIXfVhBnGDPfSDM8Allj21y3iLgjtg9aahBLO/PiSK9qR5Hgb
kV4AvErzU6c+BEHi/KGycpuDMfTpCDW7q56rUtOI1iBNuiWkSncb6CYhMYh9XS2SbFzpZPGtoq5C
CSB5cxTbiut9407OXcC7YzsyvSDvWovGL9f0yd8k21cASTydkT6pXZN1KxLzXpykOiqbHDjGPmrN
lwBlKxEXNfGRU0NEC1OTYNnN/LQoHpYMgSMiV2ouxXrFefbBHqQBtSsgGo+vYzLxFWLcuhx1EhgW
IMcL1NmZnco3KBc7fAY+PvrwSU8zbO8qTvZGnW0jcD8rFwc1Uqvux9Ro4GMyT6waKx4g7FXlwoJV
RytSYSYzxqfEAsWL2OM1KRWzEqd/MQw17RQiCj2yXm0R40u4uSl+cxWmKSXTsPE7yi6po00OqgkT
khM0+G2DdDmQ00A7OAKeyIN2aZTqK+CMRqXeFmjID6OjHris4x2roFNYlta+N1al2cc7anA4aIW0
EHQ5Z/QbBvsWL9pGeBAeRk8HVuKGlyl+CbC+H12idKl/1mBt3rpQOesicFdZVah9TNDHAoLbVvp9
sA35rMs4Js7Snz+tzH8gYs3meG71rZrl3Y2aomMVoPnlQSk/6rB6xMte7UibdHdDYUOmHN9U72ab
MA8l5m36VK9p2W36JWxC7vWlO7lbAURnTQpiufEtma+q+t5PtfuNzxWQZliVQJWQbZFNqU5AY/Bb
Fr8GeEZXHQUUg+afXvlDyD56CGp/WKgos3Zp2PbsLpVGlpn9ZpT4jqJe43ufmatYevgv82xm7PvW
dgimG4MZKO4Jk8mZ/AAFiR0cAbxme2OFD9tHAiXKQ/Xck1yBINI29m4RkGU7MRmKdfQ7roIuVZN1
s0nG/CWyZ2mOU2II9vQ73GJwSlyIiXQEFpF0M5TGePCz4trqeInSPCWCEa3QbmzKhF0hQmTk8NGE
MdQqyyV1IrJMYF+EofCA82HyOHEtFRAAvJ8ZDNaVS9AbNT3JmlVdF081Oqs2wTEkTL94h9/kdrOq
vu6nVd9o6bFOhsdgBhR5AtJV1tkLsM/IrNFqPkY6oTYe8j8mvu+IK8jHQjO2IAQhWJRORdgOyCjK
lO4n58291ZsNxfSKFEkEB/n0KrWKnHkPbZNBSkdDP3JrapepWTpCha4CnEx5yzE/DGuh0/M7OPx8
LwG6gdFRuUzDCx4DbJSXCsazG86beBb7Cy5uf4F/8CigiWwkS/C1q1jaT2r4KXEAsbwhUdnjxmQj
3iU27TiEmU0ZZ9XBGI65aFmQUx7uKcQIFi20a5Jp1TapPSR+ox3vHAPcGYervfW1KSFcqXeOrqrJ
DKJr2oLUFlsyrYa3Fv+NgfsZLgg/tiTt1B3lfzdnwUSrka3DZxI4aAwneav1+nuY5eZWH0YCbwV5
Jru4ldpaVvlnUBCmZFi4IOElhIjAZb4Zaw3fSMDhGDR1sIeSfWzaaNwayszRfoUB2tKFKOuOJlEz
j1NAUtXoqvxcygnkSkACR+v0tzxT/tyiTdFez8LvYYDxSVfOW9GTzYwaMGCrHd7LkMQdkdV7/bny
MXsLWV6qNLJhlAboWmdvsFtfZV1jZJ5fJtc+yEHgU5pN6COm6EtBh6SkOttzwJyFJEwwQHorcwIT
NduANo+n5MqMOMHp8gSAlm1e2a1Y+1M89Zq2sKtuXPsi91dx5rpHjGnvCPGywyQtsYFHiJfRtEPq
RMsUSw1LNfYn2z1T6eCBYm21NEZ6WSur2kviT+3F7sZHHtH8OoYYeyQEafQQsdpqbk0GY1zZq3Fi
mt6gZ9sKOqmLBYNzG3NaoV9rosfYY5NS6ul1jBksxCInlxP3wroB+rys+tA8wzpjCSS1N1X58QPn
WXBoJFuQSBMQG5lmXxAHZNS0jKBMvnj8Y83apxZfDUYarPU+A31W9uisQd/gsO69pV+EXN8yFeu0
TcCsSP/TZhJlllP/qFV+cHN73dgUjuxWf/1S14YLWVjLZPCitdujrDba16xLtUc5DzmUEW5r2woe
08C6mF7D9lRYP0YRAYVQ1NdU5U4YiiVfNfge7SXViZ6V7ouTVh6jt6TdZSOCUzY82b00nY5KOJMv
Fd/mTIv8g5U76oQnejh9/dV/vXz9vSzS37XSA4ukF9/RD2unUoXGJfbaH01C1qnJk7ypMPoc8Zfu
zJwrpS2MN5+ML7oRN3pObPLFhso2DvHsRtbRPqRdloCs08yDM79UnbYtCj/8iBug0+PEdYvkMweg
D82HtOH4biRCX1Mj4OUHpnKO6iJdIVLwdvDYtC0B1P5T5JNrGsuRwiiZHT6hybmB3x/zpI7iaciv
kXTDuzJQCFmjyndayy+nAxZ2vbNvbkVkAFyP9hH2llwHmCKv1JDpygwtbO8IU7pNLp5EYDYr2Mzl
mSFZiVM1M3aOm3VnYknlmYr6nuXWeJjmq2jqxrMWufRcjohXtkFcZeC47rscyBUdhfxRKmaWKSt5
eAcBqW4m9H2bJfnCrMx6E6ZPtfmkV3lIy8lL0GCW1Guz4T4U8opxBK2c7oUoQhp5RSMeQt+jdqE5
DJ5qP3gORdcdCr8q7gHF64a5iM9mQ+L17ZiFK03X1tMwQd00jedGmdktyoX5oImBNaud9u963RsL
MbBrLWUvH6q2SjZKQJkWmu1csgENWlf7eImwlca2EX/mUbyuiJv5kVhQyxnxwUCzM7GUjAIu7ZjY
l/ZDa3O6ZlJFL+nXi1UPB5uk931s+GxbcC1l4lGkaU3iciX2hf3ZziaaWDs1blXvGM0+gfwJTo5o
NaJ3PuOc0n20JF2KTIPT14sL/Coajfo4ZeGDgZP3DLnFvyU64GTlM6huDIsuqgrexUQv5NkyvHhF
y1qx0cNDq9hWxF1tbWlkkse4hNwjA69ZWZop1jMM0ybFTcsk2fNKrzHmTdUv6dcDLSR9eZrbP+qp
lndQG8U9vxnwkaJcUSZl/r0pI+PZEcmrlIH/ndnCE6Oi5oUqr9/kqs4PiWGxxrWDQ9+pbI1HN3zo
S9PYT1NRoxvC5jqNTnRoYsqUqXLs7deaYeyHajfBD1u4fVtdvUFUV5Gihzf4o26J3kvPjvCA2Xf5
ceLAR/s4EBGQcTXYZPKRhqo/etpT7/Mbc9O6J+JrYhrLY8Qc52jIx9HUxlVYuqBjcMzc2Yy7O4uJ
9bL3zE9FIfjUj8kNeUH8iUqsBy9l/+TLNx5EBIdZ+k6/Gq3x3sP/2PhJWZ4ymFirvIs6dp9V+5ji
d66M9khiYPzkBOyzKB+HJLGuiJdtXI+sn8s4yC/AELjrKvD22oilzo+qk5RWedL9rjxV3AqbOosT
xi5DvrS1tLj5wURdUSYbzScuuBG6c5Xzi5UMsLtKjRlZQ0hAMUbU2aXzgFHdeWjmF9qFfqGUX2wz
JdQxFsGzlipv7xeswXFosO+OdPO5hzHExiB81DUqJAEfV4sTv1x0mH+XjpXYm4xsuNO8510EmHhO
SUA2xlAYD9mUeZfYdNy/XmB9wQdkwRc0sTqgF8wuvq/hhUtbHVGmQcxua/7wJuL3xtL+oBqUN7BP
gBJkXl7MyCY5kkm8HZXZy1gzm6XCto7gXKWZwgBE6/WcaGLNtqF5pBG8ONYAIGAgQCCJDWYViTp9
/aqpwBxRG0cHuBtXEdbGva7Elog6Ynrh590QGuXrVAvGi1e3rOGdK56AYiUghRyN+SXMGXbBW9rZ
pM5/3Uj2fC195TxQf60j0pgPemMiPgGRhLE7W8to6HeWx0JY1u704VQab7/Jv+dRysILLeSF5axz
nNSvyNMea19ucbR3JzZJJn5zTD99a4rnhKjRZZOZrKvHFjlvxrbLbkPjyKGiH2WTNAfcgozuJ5j6
2ngkNdy+Yi7ihZYUrcmHi9nh0Iu+eYvCY4jqB4alke1Hmwm+VQ1Ik6JB7XBnxCApGJ/K0P5IPbDU
pc8uLMb8cfZB9i7taLQ+2sj8NRYODWfUkEqV1uUD/hKm6fP3btDi5djBsgl6MtIKS8kjqgnuTIDy
l8j0HPoc/U3HYZXGeG/DRsinqtmTlUDDEdgXTa+cy9dfYch50zL7GfRivjOLIX4mAzHaRIOprQ2r
jfYmGV0QYrDqmJizjyTLNGuCI1meqSDcNaXVbJSeWXvTHIytxCC5tZgLrCryA2hQDWBqjqSJ8f2r
EYIIiY1zi9J4N435ilQ+6wwVJz26jSO3VV5hRqvbGBip2zwW7dkiXlEMF4eb+UJomY+HB4jbMCT1
xWQJsSF4wF9YzDqZXco0RQmGrrQg2TQxCnjHDWfMOCTRJnUadYrnF5J5VhLF8slgp0uXlaqtcrQP
TVXBRmnecCiUUpDU+PY2KFIOJLAvTf+FOlP7LDXGeRHxqVeC5otTZFotlGsTMVVtRrvAf+mJAvWk
BsjOi8Id5D3BDirhaC/2E1XdRnPG4MPRFmln9x+5QHTVSY2E84l47roDSO6OTbOPxuFXUdn9Z5Aw
47RVmF1jzyvOxHEjPXVZfxpJd0qGcnqKLOJxRFzvFYDhNTHuWE3KT9kYHZdTILclQE5mGEH2XlGU
Yq9BTdG7z6ThHN24dBatIpbbTH2o23w4a8cr8cu69tX39JPwY+dj8FxmX1k1XYSmWw+RSTy5403N
WaNlW+pj+yNSk8YyuaLRsogszsAIfFr92m+y6FuU3kcbrgZtn7+3+tJ5rqx2P1it+BgT6a44HcYd
n+rKZL7x4utyZRViePckjqYw/gHG+QwvazyNojIefdtgLlcAx5mq75VWPQIEL16KQBGkFhcYdMSo
bXWd00zrnE93qAEr9cMDK0Iin8lZFEH9SVOVnu1uSC/ogFMmXnH5LYgY4022CQcydZd+ZL1kE9He
pCH7y6hunxyFRVLPp1M4LykjKfVb4PYaMYaGcfESS55QAnerSsTdt6x7EGwGP604a9aSI2iTRNm3
NvgVVumdWRMprSmD38Qz889BcwlCoJm+0hvhc+cZiAODKN6gL9ahSTsADIzArtqo51LbAVfa8tgE
yRrt4b1LjfgaRa35NJ8OQJi7x69fdVWG18zUGXrZiThh+nljvhotfD1O16Hadext1qLQyNj25dr3
yvDeZhmLbtd8tdiVLsH6pCvNUE9RBvKLEPEnJMj1xddOaQz6gtFwSuzgaqr9BoJg/TOZTi1j1QVJ
ehEDkuYDnHq5RgAW7ESl80SLn7osn5vBTNaW+F6QFnVms+ExDZe1c0gLCUOWtauVemz9vRyBZ/g2
GuQ+UBBEq0Qr9kbymXnGN0i3OCUtPT5J0rgWpYC2kcQol0LGTGCkRzoglV4n6bFG7ZqfEVLAgBJr
5cD72oxshjsvPEu7Ueca/M9x4LYlfTvUqhTWVryuC1PbAAv/Ri7pCN6PgLSzkbRgJyrj8vUraPHG
YZDRq9XBIKiS4W203fzee+FfBwSRFwQ3BMY1ZFO7v7kBjNeU3sNPpMHwcjDfs8phduHkzSXESHmF
T/YzJ8nkPZj5F6VbrYI2RMLUOC+RCxwjoKZE3db+YJIePUwQN7dJlMt1JqZD7hT2rcd9dmtH+6yS
SrwaoeaA7ohbXAnJE8c4VaM/vvUeDw9MrV9C0S1EXRC91rlWLNPBzo9BOkSvQxVf8b7HjywFIfd3
TrtNpUW0NBWjm1ZX26gePPAdCe7bh7K1b77Vda+dEXLsE5ZBzmP6kWGTv0wWGzc87YTjFrW3RSuA
HT4O76QbzIq1decmEf4aZ3gtYMpSwzAb40eZ++qScO6EkSN3kptv0Wn2sx/JfIeFo17JkkmVmspX
I0WR6rdtduwdq3glsf40ambwaBLgQHANRwo3CV22971N+Ur7YzAcGjF1y69f1iThbYOk79l/gduw
c6neU1k/tZHo947PnMVPaTzTTL8GZt8BJbQexgSykQdaQRG8joymvLpj9uyJHDYTVr19GpLuRLZW
tbZFkL/JcV7zjIaxF5R2phYOLyFp5Kmamr0yS2ZWvYW52a7eKvO5HYPq3nn+z6JjboaLqF4Wpj/e
Olu/jBp0SX684b4avPqlKHljhE0B6zKWPiycZ2bsYOR20rNe4WZyqABo2rvkDe1xxGS4Y8nuIXmF
96VCkpXrPHn9N/bOpKl1aMvSf6Ui53px1EuDnFiWG9lgm/4yUQAX1PfdkX59feK9yFdVk4yc18Rh
gwFjS0dn773WtwqrIRI35ixPSGn3KzDf97aMPpboDwobd9NPTX9SGMpf+ZMfWc4ctbFcQEuA+FBE
8TAqEDdZrf2K+zM+pGGj3zM/fGbm4cvITF6tGOCdLjipfw+zqmxNT+/Kd3Qs+s5qQX6a5dQFD+5I
Rj1pogpSyjp6TZTpAfLOcl0toSelYhAxWsGo8OrzycKtFMprZVU6+ZjabRFz4ZuJbVD58IkDjKsP
9voQDSAHTt2hm0VNu1GyQbnTnR28LqyyEYqctqY6TctUv8Vgdiu9TV6RKyynmC4yO+XcPiXGGHmD
GY64rySYETV76IkBr4pZ3KBzAcrIQP+0BB/Yw7deN3RkOyUKMmWdKJTTJYuiJ6cylLsKGyvTjF4H
n6uqXHqVxI9lGO/mgX5AlQDjLPLhZaFO5XCxLjq70mOC9Oy1zvBalcK+NnQagyLi+TmXPa4ZQaa3
zV2CQredVP2s2dhswtwZXkm1JqJwtb5UI7trWlQRx6X1DGnEsEMRlPDklIhGM/IssXeudWF2rzMk
yfvBNWL0sG33ujR1SNyAyb7EAJE1mo8l3ec7Js1e6aYREw9egMm6CJ/mVtfynGeYT4lUQpgljOcO
++qlnjCH/h4nXT0BzWTM6OmpG/sGxzgtZURvuXC83C3VgIUifTN5S5u8bJ5Tqzbv45K2DZy/h2mY
ER/bvjPNSSBF3mwF2RVP02Lv+C+IGG9jOxjyonrtLRamMlvYDGjLUwdgWKMMOZrFZDI24DIO5BnL
dcszlaV/dfpK9epaE4GTEXFFlIh6GlhDtMFKH5yqlY9ARxg6sLgBZtdOYHPpx3fx8EoGTLTLIKnt
q6r7qhZ9vK6fdWeP4UXX2Ll1vMp0VrJD3RGIZcdvJsAxqNSLsmE63W0hA8U7rc0OYR0B4E8Nutlp
77zh7Hoda/2hHQlCUAr7jn/nICQW/HJ8Zg/tXmIDo5IRGnslxT6ODByRZYfEZwuy6X22W2VXgcbt
SRWaGdNuG0v7KgCKesSjlIGclxLs44xuNcV3pBTyaKGxCngHm6B3k+7gVsBAR8EUQJnJYiK2l9hn
aW/HQuOz1eI1h7vEqp5CPd+AnfmIcomYd7GvOKtURCIu+zLVOte90x9HY3pzMhHuzP45Arh1XCDG
BYqpJbu5nd9HQzOAc80fmdvS5pINIsCYYLEsvBkZmNV+pvVqQ4XJONeNv2qhJiSEFyXc47EM3PXm
915sYu/I1Yzxv0bsiEpGNvPITnhjY7bBrMRdEFkdTRMBCDVR9Y7uITdLE/X/vPf7MB0X5cjgoWz7
ntlw9q8bDcmmX5vu3zJStQPczB1Z11PQIB0hUzMdt1NGjz+cm52wTKQ5/E7c3n3we6/uY8QbIiYF
rpkBWcZzUMUuu0XbjjY4cL/AN9F0U4X0f3nBvzfTSg7+vVc6qb13MMvX9HiOHanM0aWv9THgEBkD
MQ9jgCaD2SXL+7ZuzUtWGLAlyzzznKgCa7XCkmOaBIGzvm2/DyMqQ7j/t7ZM3E2YaB8hm1kpI7m1
1AndrW0n238eE0aNeNPuYQn/Pv69mWkm68ZAaBGTHCTlsH66blYWr1k3ckaZHFLlPJu0i9wkKsgn
45O18oS3yrxN3ZRtCzcCuzOFbPoieMsqANTAWZCYLPdhUXdY86fPKV/OKJLU7azPN0p4BuNOwvwg
+b1lJvwQD8xxFAcdWryaZKO6xKO6HsPt+qJ/XynuRnAS9qCD+ariU2l3vB8N0ZFFZ/XB702ZpMM/
7+lGreyLzuAP6WXQjlEFWoh7RtcBB2e2kB2Afe5SXAdBP9RbfUy/QQIbPu0Sz15x0oayYDoCk0Hg
wbFV8Rensha+wtcCuEMckRodg3/f/H6t4ZLgNZF6l9hcMn4PbbhWIOimmVCgRUAjj8RJN+LOa+AJ
GK326kTmvnP0jjyePvE1I6Vsm1OxjYzaCn5vQp17dRM+wI+aznQ27sjyXrwJQdLGNOavNs7iVTjy
xJ1tSSDSNhmnJwHNzOsM7YplqQFI5KCvNmHAhFkd+GHtHNH54OIp5IptJBjPbaEkRSnyxpAE1kZq
GjqqeysC5IDHcMEU6b6bzDYZOfV3CAg4LCP3Tybrd7POq0OeCYY0He4cRLRoTxj92Gc0O81lxPor
VX2+l+N3765FEbJhjhi6fQqlK+iNipkF8U1twiTPOJWNJnALwEScx/s5Xx5Uq3oqHSwR+pwfraE9
sBujkRAymJdtVXJws9OP3PJN1iXa4/hSCTffVywbNKhvtJjs3Zglj1LniFVJKqRLgzdaKb8hEXsG
i58v7GBGqYzGoKQTVEF414r2tTC6bCcW90Rj/sD6wyrdJrtc4/wp4USWcMLYBtVg8NcxkjUeoZ9O
G2rNcT85+TUKnT99YT505mQhjLXVfVzZYCa1+7ISA8f+FCQp6TXES3ZoeLvkgDQl83QLYZXGvHpj
hTWUywRMDkqhaCjwO02aPGSZ+Vq4Tn/KY1b9MTSPC6rny7REB+gsrEJ1wcSUIk245rhrFuC1wL7m
s67afIpdvxyweBdHGZJOniQudaFhH2r0myeMVBH1KZJYK9KbOylseaWg+TsWL+1gsctVyofBma8k
tO4xTx81UHa+nPi18bg8grOrd/pMazWev0wlNO7caLp1CnuXqMoeY2GcKo2YMczBiJenjja6A719
7H1tmomjRLUxaVbotyQqeAmy3m1nuDulLvYUptW+bVjldfOLkesnrBx/cNb2S6MwIwyDzCV+wUEF
cS8Ewn4YPIB89TuKxue8mzQvTtNsW39M8Xh2FfIuO+RdwAMR3Sop8h2838uwvA4ZyjesfGACj1Pe
3ek1uvTMTVeKRrlbKmJI9Ll/V7KXKM0pvjJbe2nspAgK/Bde0mZybzh9s1s09Idj0g3nyvgYY/I0
pvaVPiqImdwXFUFItpt6WWZVhzijtk7C8bUQNKUrTDtMlC4hXIJZq9UjrdphM0/Wq8RFjD/HPGFp
ZppoT56VwkRARWn7pJ+Rz10ouPX+Koi9tlBAwWX3hFgWxl6fMqA7eQVArnhDtXftMCeXEqzOgjDP
K4tqrzoNKVddUtNzjLqNEVWFD2H0pYB1FFt37cjEMDSZvhfr7FlP0cb3f/BNPAoi3ppo4TxEOUJP
7oAqA9pP8VxTiBaJqB8VR2c8IZAOdqu02szeBnIwx0o/txVwHFM2P7XrwNQsaH2W4Qc1FzyUuEM8
YLw5xSp91xTNr1P9px2/56Z4tEcOXt3uuy3T2yc9NNRTk7dBbZvf0kZENHaZvGC54Ooa4r1gNKHj
c9iyD3k35Zrkglyv1fRoa9czLXXwgiUubcIZKGVApOz0RgGMX4ax56Yy2zNMwD5SsgaO5Kr7Tjbm
b5x9TOYzkw8OHl9Lc4m2oPaYmMwCyfUOD6PVO2dyI14ReHMdK+mXQo7bSdc2bwNUx9ZysmulbU0k
TaXmTMcqDOVOaRpwoqaiHkToDo+21PGXEc4ztA6qRwsAUhWm71N7YcKe8KoGMgsQ6nsrEFIQFjoi
Fl8cdp81WhaysU9Jak8HaShcrKsrm8HwucqDVkblYZZ4WzhCPaYGzxESvIWyNjK5PpquF6pDxDPM
J9esXykGwYV2MINCW08hPD8nApYrZqnMV1LwwHPxIHpnP9ogjloTWX6/7vMq+lOc0DTkgACUPy67
zYNFrLxSNPM2N0hudRT5no5nAq9AUBY6dAKWWAK+w58mtJHvcV1OXIwGTf1CnMBbWgRIgj/CnBOv
G+JLX8SWZxWDcl8uESElzIE0LjpzVNIsVW+a/j7FqFIKU2k3qqm8so4wtoeOmBNfNBG7Xpl0nxtC
MdIOuRA78p+oq/2ej+6gtNVToaeMERt8Uvl+WHTCXmKCT056z+mnD9Z9p6XOPimi0CuMj2ha/kwC
BGWbOrepghikLqqzb8+mxJzV123zGA/9j5qPOxcL7pOuVZf2qNgOen4XtRnBAFB/3+LWiO+s0vKX
qR5wVqQCX0H9Z3Kq+AFR/bIppAl5q+X6RFC2tXEt7C9td2Wece6N7L0I81e3RG1gptW30+Y076I9
HbUrr+gUUYfTv9sWqXA906qnfTPr91mZBbUpy4tDiZ+ECgkHzs8imWdL9IQ6dkUwceKANRQzEY7J
mZYDycvzSYwKolIjEIyc6L+XhL4NvmEsqAzIyyVekmtslXHOV+kAfZGdfRsmE2iW8hkKNzm6Azl7
hIZgiEJkTd/UtLxaQoMKp9InaohvWrAeE3e+jiM6QevORon4rHfVCcA56H6bJE/LHXYu53yHVhPv
81u6YifhXCM7aXH0AB8RExx5M3yEYn2imYub0Ahp8qOrSs32MlnaXs85dRgi9NtoeexaPfExo5EB
UW6I5kFSlf4kSotWr0vuDHc+ppVFAH28eOgScMv2w7OugqMWf8a8O9GAgr/Wa3tYXtqlTRaUzuCr
NpiYEEF99aCi7aF4bweu7k18r3aOvT5Bw0uUvaYUqTvddkcPsZtFpBAczBpVQIgWbtSd1xV96880
30DIEsisj1l2tAhP8vKi35TWhOFZMm2omH9umKIyZ2279xLQL+Q8BCldIp/qhh3smOc/ScER7bjj
g9ItdwUX47+4rDcKhee9s1hfEzMXOsULvpYovTmdc5eDoscITn4nCUkyHEFNASYFBXuV/DktjD6d
Atp72oIbR52BkLEst5oxvYSZNntz+gXBxXc1pg3IdO50O8cXYv2JHPfe6LiORXZYHceapgBi457J
UOsAZp/d9GR00eOYqnI32wmU+GwXJ41FUOtDgxtql6vjG4bEIFoYoYcJ4hFanWtVC2M6pSITlhUB
4YXYNsd/Cqd4dr4qCmsX3Xs4lHsOPNaFi6a1zzVALMfAOZRBP91LHAiQ7fu9YiDQBqWnIy+eoyon
pKrugnbI37MlgvyJhGNTTJpvdAXU5ii9p2HwkVr5s0GACKpYeEYEr7iBmMLvzOXQSrFeqzCBzOFN
wMkhgBJlepqnfu2I6xgaf22lfsqVfK+bVOsWghJ8b4uXR9bkxUj80ig8Ms6Wfj5M9wmdTlvBrd3x
hb7pDxnDrmOEojuqRoFUVA8SMdTHsFAOss9A3YO33uTw2dXGtXd4cNVNoYG0VqWwDqNmPeTkBJdY
0vYqU+Xhr2oSsVrbUwxicGJbn0b6btbCExe+Z1I8DX+qbZpE1h9F6ep9Yxs/4KKOplLr6DZkQWtB
pWXDnOOhoFDDLMdHIsuHVG/8AaDPJWO+uNMzreKQIKhicZBcRYp4xXXtiX5mQJOTHxeNZ1FhajYs
DRFZy7otEJ6rAHs3tlLx6luC3MAt1LYEspz3B2GKF6tv/vZliA2XsAY1mw6I1QT4ueY0CPWxjuRt
cKyTWS/M1RBMg4K+Knnism1c47L0dI+l6mloNdIr55clLShF1X6vmZPuSQK5dmLicpPjg0cWsqvN
gZMu7U+uHhmsj8PeqVRS5XZLnWcnkbJXkNF8EdP0NCYLgvRUGl5sImeV6Np2CGFOysry1+YUBg+q
xqUZLhW63k3eFxfF0V5QV8+b1GTmJ0bkmQybOMwVfY2b3XdFdkNpDFynIdt8yBks5Z/5lGCOoYgP
YX0mIWMqe93G5BE2CRwQEJ7P0oagn46mifx1m9nGQwxmsAUj8FyG9UO7+GTNuQegUI+KEb2VqIL3
eVvf0lC766wCno2MPpf+A20JhC1bvrajXm2a2nrB0wb8qVus7WLJyisUhQobSoPVrDisOgaov7De
DOxetikCs2B2Exn83rPjyCASBz+CjKoWnwu9n8Rm0H8gG63YNA2+hTAu01PPMXgq49dRTeY7RJG0
8KOEAqcoCOHTbA7NZTpScbmPWRYre8kR76lsWB/tJI+DxXaLTb0sXC+H8UCe3BrtRIVW2zlsz8WQ
QaiZr3pTMTLqw/rcgAti9JxqvlaYUTAsjp9kBVG05hyiGeoncmo5Em0Hfclo2HgFLEtHVzjyPMNN
QDaWsY/13NrKZdSvDAmqQwufbIMH2vHx0BIeAkywkV12babmmlbFdK7tLN1rraFT6+M46cH8nPJk
/kJ1BqzK6lqWTDMCOIB1q82Q8HTdbiVeEuAI2qqjf3KXxOq97OAE4ZU0Tp0ev0Zq2p4lc8QgUrD1
8C5FPgPcl8kSeDVc0rToccmbkYunthcdcOPVvxcCynRNiB/mggxBACYzSGJezEexyJKzk8gReldC
9IyxbD2+z02TtkepfadImi8MATTMNUDJ6X9dijFbTmplz6ffe0loREje8rcJvf1WWUaYJHpEXEQ7
tBT4dNKkukBT7ixOjThaaPiRZtLN7VnMuXOvrTe9JFpNcTMLlZ5gd2Sp8zZb+6N1hMR7UxCGzGVQ
DANbq+RvoSX4x/n9u1Qx3iZ6HWenGKi0KqffzrauEx7N/Iq2OpqpMDkilIpvpDCumI/Ur/okO1Bu
PZVG8mlVZLVoWR7uBDz3R7U3lA26yYJ9Av83CSxnNy11P0ZrUi1usicz5SsSbnODx7XPqHJfSteY
jqJphY/xQ3ufFiaPizEy+8I2RLfKIqXHqA95MzvMuNvNUqMaqFQ19WwhzYMmtHcz6vekj4/fmOfu
C9uG6lrzS02uZOgjVPUGcFfZE47bHiV5Q5fRaOjSV51fVm7yB7U3DfHsq6tIt2fWTXyzILUZvay9
cyjktl3bXloG7l+Liy+ys52fPp2UYMpLJYilGvlI9tUPS6Nws6y3AZL2cY45qhxBrIWctB/yIW66
wdSkLUMHNq649SJeflY/Sl13CdV0eF0AfXsTIVuMdKzqmmlsKywujmwiULhJzhovrvQ9SCqyeGBm
UxrZ7gVqW2CKcb+UYfjKdiVdHGRyGR2JcijUl64blF0I2wIVtfEBA7Fid1am265yxjNvwkxF0ImX
AXTYQUM/stX7joweWRFsioU/TSLGIYWB56CaffQDR+Z9+g3ntbbvIeIh7nP025gT4aPDKuB83ihh
qp76UA33BA8A2bCQQSgaMlTStQlznYghcudgAIJ/qCKlfeKtBogxZgqir/Kgjan5jDlqOrhl3Gx/
H2LrqA9Dln8qrXgfVjGr4/KOaHic2G5DSHpIrCl9sKy+eEzxU9BNcVTfQCpzCgeakKNo3Jsw+Ikx
dO6sSnNvSSTdC+GkIGn53u+NoiDgwmgNOncQ72WX17duYauCa+F+lhhTM7E8o2nthzb/mErrlrvx
JY7KwasVKz0oOv54C6u0H9csHCWM3kTEyPQzHS+yEjr3k0qaY6ROKBHnO4F6P6h6MkORA5nMU6aZ
xBn7DcP2a8I81e+UP06Wx491h1QNmG8c2MR7edAtnR3isx14yfTh94Y0mbksPtxkbm5RqVt7hDHc
mE71Ms7Z3ZS07WeC7pg8sxh67FJRj0fJJW8c1gJGi/vFEs5JTC22c8bVqdsOV4p51yuzU0T5etVt
lStFNe/UFS3QDMkSRIWlkjs5UPZH5PG0NswkpQ6zL4FGQpZNu52diol7t2BmgAa5kD7GIo2FsaF8
C2dILnH2aDsIQTDUFXvym6i6Y10lfkSu2VWQYis0jgVjVK+t53M4zNUNTwitQIdRA8qvejC3fYKm
k6QPm0IrKOldbPMMQIrMrXt0U+jr0sTPrIIQzVLsRKehXyvkZhwqCE8KPH4XNVMyvoxKjAWyLHyj
AJlbdPWDdJzkuVKpgFg6mKB60UCzvndnr6o4oubWqRAlS0/JOk9HBoC6WefzNncCMwruvAeSdS5L
bpz0tD5kKWdshGiOAg2ijUwOSODgN4ji6trdy2LnDLQzd93AdZ4xpa43VFrp5+OTbEpc8Ln6GE6g
7TSK4o01huOhsLMD3qfIy0NkXDzbYsXqmr0x9gwEtO+wS8X9hFaSmdyHK+CRcGmleF6Maw1J8TDp
+S1tur9WiqYylITXALFloE5vNc1z5C9Gae66aaeVfXJLdWxjJealZfky7RmykaApyXzKQ/jf7tgD
+DO/fs37e1jSMfENkyE0YSBEYuIr6vl9sxbhKTArDtgaZXrSUubRO/c7Nhu+BiOBXqGdUe01CF5T
JMhhqedbTr1rSStuY7tk/IKnWLmKKJUIjzh0hCN2OByI+uBNPc9xfc9Cssli6SNtAxhqtf7YhM3O
iEi1nhhrbop2BNOBxokqRVkzOXtlQ/sC8JKYH1suNpsq/6A+a71esLkBiUmHyFhi1HH0/GuEg/yv
jUv0S9FixiB/eECl/pBozbUoCi8camvVV6/7+zoMCmT5HVvXu7ViaztKOQxWhDPYC6NR9NScj24o
O5JtLK4hOPIHzQ+NI6RExu+aRaZcw+x9ludQTS9mbj7RzNO9KGfT5gI1Tmvng3GBcwx7/V5zpHY0
KpfQYntf5w5wTj2DX1aIz0Vv//D+zhsI5IQsmOTlRuRJxcZV1xz0euuSMOjjKztFFCOYqGtyXTV0
ufucBJytMsmvUU+7YydiyK4T4ycmypzhLmDxGqQRPZPQVQnuaNn+9yXeY5t04UZL9c2w1KTK2Pot
m9eQKDerDmNcXuOxgtTjmoZPeG+cjg2VIMQWqrIU0toyynlfyfJAgCPuibAdh9tSzR/uSBi6Yhf8
wyQhPWNYGm5EZeYQ0SGrQ/B0DnMc/zgAqyJiIC8juTbHiGnxXq3m6rCoFWbFTnuCmGMD0AGBTmoF
+6N9lta/bFSa9vW7LAUTNa3+Kzrat8BB050BI4L+qGjuUS+awr7qzPa9Dk2LJ9csR9HX6razNUQj
9XLShkkeHSc90qf/C7aKitpCu97HhOUaHzJRymAYxvNCOnNOZh7NZXpycxpYqyDEJJ3Hd6mut2VI
+TksZBrzOq5wJEn7IGYXiT/Dg5paQXcO2qDkhAHIB6Vt2p1RQL5p6YrvEMh62udE3CwLgyM21kR2
j+POT9Rsb+gPdktfFSenYueLI5h8nJ54kpDuUamC1dLz9LXmGu9nmc4QNsMNh2jnHbnG55xWW5hi
F3bCKKs0kz22SIgagGeFOeTKLhqyuLVRRGIeJT6NTZchClOi+VRHTHvSWEVQ3L31YniLTeC7TMh8
Iew1TfvsMLgd2ua7iyEHsIb25BJiiBHGHvzcQVFQIwL2/6sNEogpYO91Eyo5F92SPmZO855TvDhq
BXM7c0XAMnW6jxdqOSMaCXOyhgcD0ho9DRKSXKLgDDs5hbL/I3P6HphB6JzERDvIb2vGU0UoQjL3
z3RT/qr0EdVs+W4KQAA2WZGk0WDSaPHN9P0meUDBudFK8TfO3ieu194C4cCVq0p0gYsV36fs+eDg
v1nyLySx+7rG9NEPbBTJkrjMVUbftTZRbVh0XTjzUwttrbXQ1RhSQgmajDciz99V0T1LrMGebWGx
ikX6oaQOgUA6ITIpzQh3meIt6H8v0WIKCHc4SdCou7gnY1NnExbNWZBay+zbrAJMfTDY6CI8V8Ow
myrHN8P42Gi45skQdz3Uthzw2ifLx98hX16FHuFP6x50BA2q9pjTFcB8rV11sVh+NDgEgAvcc7Nz
MGxiF4yVwWxgzEwm99FS2UBaXXSyUvRKqTn2O2tozuMQBoTcpRRD3Q/7rre5pGM8rpD3oeJSUSRP
TEwuhHAt+16yczLAQA2KTTwffS0JttKXdnkcCtOiZWuGKCq749Sjil9oU3nlnB1R9YV7zkuvj6eO
lgAzKtNgHApCi4qGxpjRut2xrFIWI40QqzBkxg6NOGqQuUD9y/GDWd8sP9ufZEIX0mIEQGJvbKtY
e6vDgl1cdGep3Tudlnt2ARjx++0UiU9USjukOpxPrc32kc+Anbhxq1v9kaBdT7hkA7g92MxaMTZT
K98mXqQiOKiT8mjxbzN8X8YHNQoKJ3Q+4xBzVGbm/d0UUYCnyVyf6XYO4ziT1m45j2ZpkO7QI1SM
idd8DMdwOqARpnO0PpSmY6Drwly7PhKxbT9EWCVhHHm1WQ3PGsfak1Pc1YwmpGeT6pNp+lPCn3qO
ExqrpZk+/j7CArKf9CrmglNT1GhZef29ibQS/WYWnpBvlFcDz+a1I+swms92SWt3Mat7V8mq+3Uz
q1LM8o1lcTa/XwsBm7OfzNlHJdI+6XrqnH7vRelC5dv0ln2q1hu7W+jZlC3liZ6zj/p90u93fp/z
+9DG6GSFMybRlYYm4lqc4hBPSVHkd79f+r1nkjw9bX4fO5PKWK2auVKF5r+e889v//tnhANorjZI
ZPh9TgNH9F8/ra5/pa/i9C73//3832dZ4KUDPWQtX//xNMICEGMnWh8MK82Vto65Uxb6Cb2S2FSq
zCiVCVGw4GiwZS6vMRrJRxgjhyZN4jedjeUxUseWyzHPMqyKxDNSqHE1810bUmlm2HxeUXzPEdFy
PbH0IK6lHpRDS+5XUnIZUvU9gTEbmbOV6oDzeY17EugdyoiZlqoR6Sozg31+nzjfJSktflE303EA
CRLOa/AHhOVdHNXtdnQLB4lBrARjaoSs0fEYoDTBTIj/3CU7BcdZtzVdOnNaOPtEi8ozcah4+Toe
FCXjZEnhMSx0ZID+EAw+mkGrQCFz17wqwt/HI8qaypEeyb1toHH5wvf5hzDEFgI4Vk8GfMHvjS6n
CjIP06BDYk7QTPmG2bsTfUF3L0GDMGBP3klDQZOAC2Rv5OGx6L/NEC1uDuGDhfatT18cplwgZvID
4iEkAC1wPD20P4nWULewa/P7ih7wvrGWP4plpuvMKaZ8OOejguNAh7OArwhiZWasCVUD+3retN6W
xMwmq5hu+jHd6TPL6Iu1ra+4TdBl+dOUsi7nqCRY9uzTQJTqxmw4ytHoPdVZFEi9x2g+NsE4mT9y
AVcpLSyWJB/aK/Szw8wXkceFjmX4zJbiacH65w2ZS5Qqe7NiuOPDPGvF+FdRzJVn7jPsPCyOFZQx
kap1LX6AsmBwiDVy1n+WPFc3GsIHX4roc2wgmglyhLTuUWnVxoM4hrbX6Pxw/jDxDWwVad8Gy/5h
wrgx4DMwnOX9xMB6R8d99qdUpPSEtMtEY2HbpWnq5Vg9vKWanmF/20l8jtozmuBntQqR3EOsxZcZ
HdmrWVgHibJ2EGYOvC/2nBwteWka43MYky1rD0mCMY3lwnSBTlBK0Tp/UY3qovOubdJFd/1Mhm+M
XkFyVeFxVgQQ/Ez0AXDda8NG4jcQuGLa1TWJGSRhhwbe9nXmjXy86rYpQeDC6CqcAQ0gck9EfA40
ChrFw5I9Ri7XbMbfUMlqDeN9gQhP7wq5awspt2mcjTv6x1c+mv4wWWw6s6zcqkgi/STtQ3bgWoBY
RaHPLY1Xy6bVq/T6gRGecdD5q0RX70BOb8txQu3jqhXn6TWvkAv1UBGwkRAN7UouH3oDPlauR1/X
uAG54asdC6Eh4uONdKZiGw6S5JT2rZ2q1Y+jcXCqR0uo4qi4NLwqLgQVb1vE4CXqJf4rIasLF3Cz
qyq6606Od1I94ofZw1dE0NdfHHeVz9iuu53bjSVzzqrSXHbS6X4SBrte3cQof6P4mRR6Suty67IG
bRmV0df7bCj66VMgFh0m9aeFoXvKi/bEygWrwNykVHaAMNdKDZQAYSu+XcNMzFvQVotqHs0xfJqX
0T1FxqXmsFcr+C/6DBd1IpYzn8UqU8ltTyfs/ORaR4Xu1MGdcixge3uJDyjyz2Jh+sk5j7lxqbYp
tpOtbPMtpj3oKETbRzigFhwyE3CBA/uiyvvFZf1/cPt/B243oDb+F3x8+9F//K9vGgf9fP9RfP/n
fzxH5Lf839j29Qf+iW3XzX8I3WLkjgoCAqRqwnKbvrv+P/8DbLsJLt2AwA+zlkiyf2PbjX9o+C40
1zFN3aAj5gJx/C9o+z8Mx+BU57dplg1A9n/CbNfAs/8/ADSx/iJTtxyhrdDcNeju/2TJ2TgTjDwN
H6yBUMV4GlvEPirSnuJbqUTsdwYB0WEOibQY3C9bhyRoafWr5ozwEhYHNQUKIXpE5tL80Yj+xVl7
sXXncxH6QUJMJSLcQevjUnvqXB0LF+nEGCRL/dzgwfDyufiYeuOAVGqbQzdGmfeU9wCODHsw8Fgh
pyadPLbcHA0wa7rQfrJFI5SpHU64MkG6fuVF8kL9VmxjdSR7qVfvJkApG4t4iXGEd9Z86nnxSccV
cF+qoJUW1LqLPX2VLRZNlxEcEzrxMDEgYH7iIiuEILKwVbXT6kErXA/VF1ApTT6UsNF2erUzhv6z
6pCj4QG7czvD4d+KbswXjTcdKSLINqcQpq9g097VzC6qgbF/nCgNAhxkB8z4GRc+T2371jj9TuQK
1VlDTs2knsm8IcWVLsC9i8R0qy8iyAUlmssu3U+Neg9erdx0CXLDnuFlVjmLZ1EvbZUoX3XUaLeG
5UttWMBHwjaF5bwWsgZxNvW3IevbbdzivsHjHW/GvvuLVrUk4QPXJh0Rz8rGp//N3nnsOM9sWfZV
Gj1ngS7I4KAnEuWl9H5CpKW3Qf/0taj/oi7QQKNQ854Qys8ImSky4sQ5e6+tJV/2qNyFcKK2yaRv
uhFweySLO9fObmkN72JX/xWF9ZbBYuOflRwVs8es5lRXEO4B9rMvgrVWWI8TPVpAWxz7tgTdH9Ui
HB36X4wR0w390k28SEsL9zxeRT9ITstsvowtIV6Gp8o9Wl3wRN47+eEmk9z+Yi/S1QQNa7uIWcUi
ay2mG8eQJhg3Mfp2Hm4jd8H9FATiYBOOfU/OHgNf74CHta0Qa2qzz025QZ1Xb6Vl36HBZqZpTE+u
BAZjeRjrZv2pH1WEptj4Lk0Xi9ci1XXR7NYu4l3i2x9NTPpH+78uMih131hkv80iAEYeqAA50MJG
Gwx659CkuVonGgW9BVX3VHrWtA9sfAaLWj62iFtBxnipFuExpWdzTBZZ8r8v1z8Llr+IF/myZdHr
cNP5UC3S5jI2mAHlwXEMmNIu8ue5yH9HqKEMqQHpoJB2nSndM7pCNa0WFbUVV+Xx+sqcwJctMmvI
O+ivF+n19dX1UizC7BkRGaeqMTpNE/tftgi4xeJOqG1E3fUi79ZKhN7hIvkOFvG3N2MXmBc9+FUZ
nlyv1SIYBzp9z81u+D1actuavsx6Uqfx1l2k5voiOk8X+bnWI0Q3hxTBbItiF68BSel8CotsXS4C
drz5CF1AXcJY31eMx+lOonbXF+G7RqqPn1RGtR1RxV+/0+tlvGrmr9/09WsCehZkB+L6YZHZe+jt
WZI/+5SZeJE92C45SMy0EOkvn5G3KPWvX6Y2w456EfMni6zfK91bUoVn314k//Mi/u84Rx7VcgnC
W5p8+CKxCVB/5/Rjd+PiI+iXy/XV9RIuVoMSBAgIIue7X2wIHE/ofS/+BDecGTa16V+52Bb0xcrQ
LFaG66sZd0Oz2BzKZnpSKSTBarFAtIsZQoNCOLvSpIgIf4OsmzflYqK4XpLIxAxBKOZir4gMfBfX
C36j9p9X1y/R0Cqf8r9nyUS5Oy+eDV0P8HB0NR4O0dVr9H448pJk8pNFmh8tl+ur6609YlA+Wj/z
YhXhRBT1JqMP2L4rBzdJMGf5elFK7xnYHFscJ2DO7R3ks4/gaka52lJiDCqG8ywjshk7nCtgqdvD
rOS5pm+0iRd7S4vPJdQMSdvB+qyvHhix2GHKjAJvFmLm1sEsUy62Ge5h/Z+2p0BEpBZzzfUevt4T
1mK9UXb+WEUcPW1XWMfrq1Bmxabl2EAXpnHWSI3kutDPziy6XePY5xRNDDCb63UqUtgOWcAfGAU1
tWaoPR8cweCiH+QxNHHFeHjpiIpSFf+JUIAj/h25TMsLURUnvJ4Cp8ze6TSAPza3oZudydY0EcLH
BIEzLD5oSX0B8ET2AbFGrR6iNA6NjP4KF7dgQq5x0F3TzrhpW4glpsv5t2B+6GMTbclUcNHMibCz
wB4wgucu0w/WpJ/stroji0UeqlYHPD6yfkbW3CJhClAUlcXGECNlQNmRp5Hx4UlVSIiUdHk99CMH
h5e3NLReaM1q/3zFmVHukYwxs+yT+9mw/sIiS2jGPWYJO4YmA/I1bURc+HAR4aCLK92w24rKsDfC
YDJuVSQxWgOq5vKE2p7fEYz4aJ4PfQSCCVJ7sdFKPhjG6/F7YOWkVRT2fCiQpUsNJwNdMAA9pk+4
tK8qadxoNgOmkZ0R8fEY9Uw2p2LcKcN9sWYmf6XttEjJRbauZiqhNBzvjJLEJgQK6DwM7b5kBV+X
nvYRNjmaJHNKfVg5cxyPh8xJf5oge7ZG0HxN3cmVbTTcgURyshm5DZv1RO9SX+i7KQklSILObS98
rY6PbZr5pbFAbhjSb1C3zNsiCtFdCVqV5IaNxuZSt7Xc2hmyNhGL+HYo3D2z6JqUF/GjozYzG4v8
chzX0exqe8PS5CsV0iIbB803PYFkijg6ht0JC/PoRCeCNAixQKgUW+ZLn1sDolyPPoJXxpzbH2Al
mZt6Oc3k6d5GtIM1gQXIrue1kYOwp5uB6FcxcEMP4iq3PJnem45EcTUgSdiU6FQB8lD2jfYm1snt
csOarLIxrsGJIf/gIw7tXuGYiC6N4Eg+C+PbDLTx0kbcrrROwcuu9NZZZEQMPBqdEDCoh9bJzVuw
DIie6MZd4rbOn0zN2ydWeyDyu75h6aWJbivgUVn3U/XDaoqt8gAGcacn2XhrBrq1rfqWhR6Enu8M
3qJpXno13CNFm/p905eHqBXoPoKj7Gr3WR/ibKvQdK467k168uZfLEmGsMISL2wtV5i5ESm6Epnn
AhwnB27rWWV3tpthWqcSAWddO9G21fKEE14gaCJ7t0HtWCvHTOg4hQXMVX1gl5uAlI4NB9epWnSY
M7jdKHrwlPw1CAxZV5EAACCb7zQof51o/nELckuvHQFif+DtpircWchkj3Hu7lkBrRVKvQO8Imcv
6vfG4xkrbGDDBSUO+i4EbQqkLLY10vTwDTD/XDlleUk067maABKMoau/Yyd85gxdPZjIGkJOmkXV
0UToMs83ndmG2xEhg5vRuIxB/mdrwNDcZR6pB9nFbqZbOngvZdQwoovEOU2DgVtgDFYmj6FtHhDn
Bj5i03NKywGayIszgEOwnPSbuL9T5UpGPpT1oDB6ROq2DeIO58jKRGpMiA4BLXXvcmzX83fw62fN
i35dFQ8rhkA9I9ToLFrrxIS82bg2XeNCGvVG0l7QuviRKNutCqpjh3l1O6Xip9Ojpzp+41cgbse2
PDedHF6aqgVzXGevtqKlHOLY8IeCQ0hPxvTlegnj/l+vrl8GidcfBtc6//vPLbegKDQbg+kxkxGj
1b5CfH2bPld/U5h1D/kAFWgWABi7lLG3uqd0iw9sGG9J3zyhn58uQV0dzaXXQ9v+bqQnMSRRAC9b
PJjpcvcvOIQrBcGsgIB3NNEgUyFQPuaeYkFf1K5GCKx/1wwuFL+QJCnX1L6lnBdIFjLRtP3unMEi
S0f99hOGfVwWb0qWT3o6WpdMMhQQDkJzW37j4cXFlbj9JsA7yyps3+SxHawsYzwLHsAhNQnSI6iS
BytMz2Vq2n7kADOo0f3k0SGF87gqWKRXGBO+4Mt9GQY2lix70MfgdXSS29RZyFvIrZnr0u0BVdaP
5kftcsqY2ArvOjpZN51Gm0mmifkR5B1NpSRebuaIX/UiALxeNLcfj5Xu/bFL99suBYYnkqesxLQu
VGIxgiscHxMF5GtmmFbd/wy1vA+SVj/yPtztz6GuCnoyLbIhYhDT6X1oG20vzRkCTdXQaVaYhTQz
36XVchKTkK5lEhxGLXwpGWlN9EgRK95FTHQuSQh9u+vA5i9ddSfpL3lStGeDJ9lmE3TyfDPl8+ec
NeomdTN16MLsocIg6pdawMQy19+8OZW7mf0bc6NYFEwB+4S+I/ryvk85AvU0sJRAtNB4A5jd7Hew
jHfNlMlR9Ixc82mke5Z2BE6aHO2aDYLmWzdBOuUZAjVyijG7J9+VrmB0REHOkKe2xmOprO8kwSie
lsFm9LKAv7P5nKm11qah7Jsk0RJKW1QxYTPfgltfEd7ucXtALx6Ug/VLojtoGN7MTRRjWyAVfGrs
fd1UJ27db7Mc3R1mHsqsLKXhP5bPxmDE6wxJIb8w5ACkIR+R6zDwl8HWMKEaqzTcO9r8ZcN2hw7S
nmtycbyBBdZcCgk8OtsWtsmpqenmo0kh6T4fYF1bYk8/NDrVurFLM1EfjFo25xiGWhxnw44gEJ/h
eYa0MjvPuMEpVdS01/B8n2o7PEXMwdJomcAOG1NGgFyVHhxSYj7WTNq6YkbuqWjEhR4urkmTFxsZ
7jpBFUHz3dfj8viPl7rGtEmEPJJMlDqE69CwdQHWxQJPDE2VO8CrxEvv4cTEF0fph0Mz6COPnn2o
QoZ/LloyPDMp90Y30WaY0IMtoRxL8OUKOuu4LmbvULvh76CTRtDY953lbpuKO8sMH0FwELKuFwdt
pD4sC4vK1or3ympuzJAVnCDdE345ssuKYslSI0di1M17QPofDInlDnAI/c2pINibH5ICcEK8zVHF
Jfdjegjz6hBK7BuSlR1JL3R9rRf7UYoQPaDurvpkumSNxprd6vtpEcqYag0TuV6VJRQlaL34Y/mr
UClCLaKswubRvgccbvn5Ld+s4H57TAS60joCec9QeyVi5epEg9sg+fQZqbw9VRuJMndN11hseNax
sG1KtxYnb7JKCMh4/kILdShzFBcL4yf/gbKteBiJ8HzpooxVnzQ13YPvRmuMNw1uMve7OqS1E2Dl
qcVZADol1xh1uMW0NNDclzbAwWknXekLc9P0jbmfqxnsSaP7mnA/DOgQxzpAYFkalPCsFwHTJcmE
iHvWXkGrg9WrqWfd4Vutnb+4wHzY9zASnJAVLq2RlsUAFY9DpL0YffqjdYPzAiDouaQ3chgptVYE
oGkoHrv82axGCnAsx5oXnwFSS78ZTABzNYYesx5OZsooIoqZSFbV9EdM3r0ozfRTH3SmArYzPDsT
E3Z8gzQ2xb3k1WZslXfJHNXvC+GMx1nlwxF3FmdNooMzgEJzoCMvioOdEaT3xNWJDbZsQg+skc4T
uXkyGUgAwj45uggpa3tQBxBr46mXFJkQx7vTBPF7SoEEafDovZ5AXVKQxn3nTB/CiW2sKe3eGKZo
T73XrLIQa1OHowxkMaaDoqWq6k3vaLgFwTEhR7VwhhtXDkS4MLX4LMZ+RtI9dLtxOM+hEqfrBdTV
v16JWth+3euCPmCJfA815lowti6y/K+Yow5A6KrUG7Xrs/a7HVR8isNNm+q4+ZGDyWGGurFc3ILV
vIpYPjwdKInL2QTPZ3pBxVphZSowXqKVqS0938clh0HRZc8zE7AooTkCCoDVQg7aLUHD4Tn3ZngL
RTl9jat6AlSh0RE8WYsq0h4e56nYO0GZnNzKVfd1Kl6YxYk3sJpk1MU1RrExE294rc4Ut2KV9hXc
4WZC4FummABhUN12hu/1kNwgUU+35XIRRfAmjTjYYGw7RKPtd3r/TkqMOLg9MsOm5AOfCmrxOaJ+
xiLyOUKDJvgPQHTF8rcx2qo/xHO5bQeyKNIBDAVQQJyiTRut+5TNZ0gzYzO5Zn/qzbY/IRZabpbx
z3Oz/ngH8I5OrxxzvyOdi+YiGboWacaPCP38ok7C56qItRto2Omq4Wl9M/rFiUErZVfVWgc2vDYP
kd19utpU3DWMWB+Z9h8I2M3edGQch3nAiFt7MFh0OHkTlUURsZAOC/EIROm3q5bavsa7nbQ/buNU
F5CFceRo55jNiprTusfuhHJKyDPOm0K256E3byq9bC4z1c4Opcpn2zmVr3XhX14GN6b5WqZygefb
CBe3VpHqR7OIUcoztKKNx3EuwSjtuPdixKWC5gCREw5FSGXNIcruWwwl2y4BzT9F3WGQNsnJQfxe
dQ5PMWfXLm209eAVnxz0q+PQvzrEY7HRD1uCkfYwntQ2zn7QPCU+vcRgjfUhYXzYJBd0cT/jGDgH
CdUqUXntG6588tLW2hRumr/2SX0ft6X+NqTOeXbqcw2Fr6swqUULytKuS/QUjONjV3xOpX0vw18S
8LyLYe3zUHvJtZahKPymufHmxR35UECW0PDVJ2TMpbn2OJYxvH4c4dR+mlF826iahFBgGYki7zxt
Ovcl1nhSjdZjLO4mr2/v0m7Abu/6NvSUkyHe7AVI1jsszt6yNdpEbrSkkvpuMIZrz2sOiSBKJUdf
Ka1vwwufRYn1h2gj3KeyvI/SlkZVWfnkAFkYPoL3KU2e4sLtd4ZHFdHQYSsrPI0jDvWWEenOi+AZ
ph7QgoIsqqNteYDTY2d+ZqrQxVb4MgrTYiiqN/QgXA6AIG7mKO7WLQxRwr4EexLm3QauH9bsst+b
Ntiqynabg5iUeNU0okYcKe9jUxMPurKPykVTLUxxIRqDJDzhOBvR29WxWhqy11fXiyfNh2Bq9gAQ
aPvmKC61YLwFJFex6uHTkrk4lHS27spBsPvzVqUpUCMyrtrNOjbAen5pameFyro9JLo6GjMA9Z7p
QO+86i5HsyJHh5Fmx7Y39jzxdYCx2Er2wizzfZ4uVTok4DRV5c5N3Jc4f6/0BolCP4dHEbX3ALlg
uLjlZaoJRqMvBgBN5Hzcmumht/aYu6p1tkSQGNL+cuhSb2hb3ia2vJO0VZi2c0ac22rXmJcgzocH
OlyPuVVt4ilvdzmjMx+Pw8X1qmRl9nVyGoZEEhvAzeTAqd4ozjnSo8as5H4kfOCgatzssose8sQo
N/YwPCoMmbB3UFRGZGiO2EhGLFAbXcAWB1VA5ImcwDwqTT45JZu4K9UmLXINZrnix8em+tiH4ic0
bmx+bJ9nhdksWH89x4brIfC607eGq+i+4vba4S+SKw2NwRI3yhMu1u3sYMDxfKceoTuRlMPC74eB
AWPJItlQZMWEHGsIkIgjG468Gvsd5VUDeetkA6j3vLy5WNBVocRLG8xDbKx1O+LxdtpnIx+1A10p
JAOKs3SmHYrsroWYeGFNfREthdi93rJLy6Bu2PTfszb6gae1IONDzgqshtuxw8Vjz2c2rX4FDBAn
cNS/6EH1rhmNcc/pRtHtjCsfc9hFAq1qQsc8Y4F+dXKGGDBcgk211OFx9mm0qSTHLeQO6GgucGC/
KSl3OR48CbDuQIZRGiURmCY8H3AiJhC6BmpGVJ5pnQ63mpVueA74/aj6PjeKE4JdIsxnTWx5Z/fu
emkmiphZpz5xHN1vF9HuyLTw5Gj0/aG7J8ZbpdjysxhYTDRxn7WDjvIbFhQ21qTfJC3hwp1tPhqz
Wd1FKtyaU72spQxHgkwZKyfrul02glHAn5QjtXQPyI8/+T6PyWz+drq4y5XL7Aa6AmfiW6/qd8US
MNXY3gfQHXtToKk9l5Sa6yFBm8EiAgpyBkndzh3NvcJ8Kgx0TrNnsj/hBhjc3mPkKThuT8FT5cT3
KDKPiAP2Xj2M6yyqSVcZ4JTRLrGsqKWbnO5U2z0FcAp2s2avhavbzI+809giK03S4j2KzScDLu2L
5gAd5UnNOaEO6AWz+k71NCiUgeQUcihWDl9DRbZagOo0v2JJp4vatMlvKtmovcNYBAJ2v8U9cMFM
rm0Kux12tDp90cXp0eBWhSRWOOlhqLVPL+DAhNBzH5H6qOnJvtQadawdJsZ0o9bkJFEhIzBbaw4K
THTo+Z5nf982Sb0JzJnQCGxPmQqR3LZp8ubShA2Spv9Aiqy2/SKRqQggucl645QgMKS6OyKQRVOu
5c6GDK7uNjFdPKG2Pb0VXYbfWVjFPrbs9uZqhm3c5Ctl1fcmfFZe1G8NXTfWrVnH61IQFZLgfbyD
pR1u0snJHmuF7zfUAv1FEWqwYjhzT9jH+Prualn1g94avYs+dneNZolD29kacZedeJKW+5OUSfMD
AfegCgZhQkmyuyFU6iRDwKjWbRE/Yt3uVrUeWz8h3zMau5HWZU4dbcBsw67G52rZZxaq9mxZTKAZ
npWvUlWPraqDn9qwYOmRkcOpo1sFvfnZSMbmZAJoYJg9xPy4RejeMlPr4SZYVZX/YJknneOnwgdI
1pTT3sX1RPa2FB6BnFX7hOLIXha4NOm7JwFQmM6v05wznfBYzFyoCTwDs26WF69GI+5naU8/DXJB
PXT6ddtYBolpEwIn7ryVVCo+TFZI6lms5CHVNUkogQdOR5HY1OEWW03oBAZM4r9TEr2D2QteYrdx
17bQjx0BT4ncDo79XLE6rkMDO4vOcdTGgro3plHDle+8arah1m0+Mz6veGw9RrFzj0M7aPIHK7fP
ysR8Titf7tOSD2sCI8vT70x+HQOGp0nKzqXqA0COYd3JP7qI/ljTt3UcG/s3MZpsi9O4EmX0ZuO2
qjFhUK8T+9gl2LnT/hBmkTowLBuZGPzAtCAdDL1tDQV908N08LO2/2WBaJ35nPMJooXaUnGn3ANV
y2mz21bLW6ZQAXxbG76SxPss7fyGGKZ8iVNBpWbeuQ7hgMBEaM4xNjdCVFiJ+Y39MSQRXf+lbf2g
G90eaythv7BVNlEzvajyQzlktmouxTWEHfIfI07ghSAZdkKU3W37TzuKC/ZRfmHRMP9yKt9P+fDi
yPze4YBiuNSjbsy5dKI8knwIgSIIxg60ixPFB60bHR/Q42I3tn5awz3PefYgc+sXT/PFEv0HG9Nm
LCWxGB4j5aoxPvhetqVgHDSW6pHILLXSIrb3GibU2r1nCPjYSnTYZjptgLij5armP2J4b63krdHk
O/z0Chv+gFAe5oibvan43GtipS32uq49DUJtS8fYWopNKEw/6L9RbDBL0snIcxzG9K4Mj0SXLdnN
9dvspAwmMxb/+KcNyJfvG7pUjalecM3eZcgICz35ZhhznAwOp7E+Kh+yd8ncwzvZADegOhjZtmp+
giQs78LeAuXaJ1uReF+sxufGaIOT3s1QcUt1O6p5hWmdeBkht4x7ZWLmPoxT9q3AQuU4G8e+iom+
CAEgePp7G3o0GSEodTinHoYgect7pLE9Z/2UrfyWT4bGXUPGXQ72vJvD5kEj22LfWJW9SwzvtlrC
UgsIl/u5DZ/1uN5Jp9JvuHfOAda7o+eE042bUvOPKkw3MXrPtWuU6Plk8tE0VCYggHE3a9u6Tcrb
ubIwKMfRyWT/wbQZUDIarDCuS6kfhgrsKFifoQ4COtO3cWSG66ZDdxmT473LgfhSbDUrUycBoxps
woLaga3F0Kd1F31BrK95g0D3U2/YJ1ULVq06RY187ZqY8VunLOao2ANr+5RHdzMA9RVQIrVGG/w1
EJnqqwhSmDEN9DeJNpq96TNEOOOj48sLbl9Q3d0+DZxH/H82kzymj3CbxMoUVXBitjD7AQSvZXKT
kKw+/OsiK2b5cuzF7p+/UPD1/EFQf4hK4YD+r399/euxCCe86QM/85iOZNlVz+AiC3ieNpGNo9E4
FFO0UImJ+JuZFQ6gKLY1cSArCXddSWRCROhRIXb5O7kzGMYKl9mhGR2Sbtpppr5zvfgTcw+VMcIP
agFs1UQQ0RkkKtdzKPVCfzaZtLtFjPa2QLxpRerRpHHi52Qc+hCpaxodBxoS6TqzqZ6ieVN4HWrG
9AgRr2anAstsG9/JDDDJZQFZoXzbCOkdBO0YwkoxewZt/SUbm4mrd19hGWJF9+6wz+U+oW4gw1xi
x8wIoJxd/FSLMKozyRFNrQK+nntfxnjNU7QvAGqkhILBASzoGG+NFmNdmSEU07FrI5eGNTnIBX2P
HTTuTvak+V2kw8Rus099lMWxMHP6tM2DiIvHAfHGDh3J3mTOeoyyst5WScVAOrS8Q44nGDsIiywp
ujAI8iE7kxsoDyPa7lBHrSOA/3M2rcstDjsIzowI/Sw33saas2tqvHtG8TOP3iWP0SNEFnrUgi9X
4MfYplGQbVQcYaRq6psguy0i88VI4m9LpNVl0lkiizh+JPBjXDl1lyw81gfMIkSUTuoSiGSrsDSt
J2XZ67ymkhQMYqP805LTpaqqJ9Ezqo1LZexR+WCsTz4ZpPzpRDatGWaYt5GWPZhe+FMAaoHJx72W
wzrOUb7NNQOztCTfJ4i8DDFz9ldhct5WhCjEUeD5tsBUF+rztgfuf8q8kP5iVHzOHr15GlgR3V8S
pHLHS491u6ry1tvovZvvmpxlKKDGNpQVrB0xPoRu+wD759m1pjeDM+bay7N04xQVpWViZTeA2u3g
sRxm/IjmL/mERNW0aFBK88S8hw5RROBWUupH3TTfe4nAGOn8Q1NDAlEVIYZIco8JMk1gtfH7bHf+
0HTEf85PehG3D6lrrZShxXdFSbB8LnxrCIlrQl9CzhK37P/X0V71sP+tjpac5/+3jhaDXBoXn/9r
+6lK5LPXdzz8IJS1+W//qGnN/7B1Yeu6brmuI4hhJnz4HzWtJv4Db4uHqZ9117EMaSG0JVW2jf7P
/zbQ4EqTRcawPRZl3SPz/F9yWo83NAy2IvyaFu5R3fqfyGmJX1ri0/+dfixcIV1D0OXx+OZMS7r/
l5w2MXFVpKm57oT3PUKbp+clkL7lUK3aSnIOamwgZm7PulHq56LdpJ1hPMuWek1ZmBGswMG2GDlQ
guH5kLVDtzgODvpon7D7oHSJWQVwMvzQ6/7iYExrUjYTyAs8jaEGIRxulVzX3pie3Ob67seusb5M
L3cPtUKI0CnT8EPRvdrpYrY2amdNJYzD3Au1O4D0z1aBNAJZTrhDzfUzJYZYC8vd501NgxbwXG+K
x4qzluvijiQAg4FNQxVUGPETlssFbBPREW1GUrrZOdejlWzTCurFhJH+NE8nEWnTTfVkVOg57JF1
y6bJPwYkdvUtPR2VeQp+0ddIKhpLtZcsR8txR3yokYEOqDmb7OV07HUY/xDrNnTOyO/LXmKHn9Lp
b0pymVhh1W2kjEuYF2CBx6C6QAN5SCRMtLkRNzHW/FWfOrBI0xfERmujj43nPoqpHTPiSTGnUHBq
0ltNlXaCvJH6RH62K51cmHWXAeUexmGBJiHnmZwLgCYGd9O7MuodIz+oINW0jcrR23FgPeiMWFZU
9HIH7oWWv0X52ztIhSDoBw9eXCg/xVECv+4SS9or+ZDSBCI5zHBgpyeVQiwy9Luoi8tz6ha/dICh
sUoctHrQlitBYMF+CP8cOelIPTtwItFTNT/mRTsdw4hfRqzJ6MZU2SuWndnnUN72hKT2eGXMFoC0
55hfnmNcWltjrAjIq44JluJ2WIeUOkGSOfs4ET8j0PbWyCvfda2nbtLjnbCqr3jQpz1cDBKHExR1
tOvuUm2mBmkzpBZQj8ENgnUv7baCz+/9BVBkcokP3GPyMevcQZMDoBypqonLcAkwa8z3mZl6QUF2
jPBMYOvYGnPlbJtIQTkAaY7aK83Xht2lb069hJOKNXGMSBOy4sU1871Q9CNBxE1ZH91jhbjQ3NpA
PHCBV5Il6LTNmzVQXlY5oSt5QPczkt+eVc2gB8fnDqQApAn5mhCFZ/TEzrtUNivGRRSYxWfhqfyQ
WvkRpXe1Scq4RhTdb13P/jNFTzEqmGIPWeStK1W3G22xK1YIqiJrBPli+zmyvG0Jgo/BBmZKzGso
kPC6CyvybSt7GFCAMw42nnSj8V3RNLtqGFoCG5I1bn2QYbUOvAIRGAeJd5HU7wOcOx/j+vMMgmw1
jxb5EkIBDB+zx7ENoLUF+qsRGGe7Sn87LG8bd1afgeJJQK2qzafWqqOj09SkZdr1a68VMIQW9a0q
kWTLWG3DIm32oBdiWJVUCKrMtoVXrBlI3Wpebu0q0dyNWhzv+hEJ3gqDHo9S2GxjzPq6g7Y1DFCg
5/D5dm3Z3WhluFMI27ZVoL0WcUlCc/7UuLhsPLUr88w8Xi9KMADtbPXOuPGlytwAT29LE9VOOFWy
5WPO60nqrgHzuozrzT6kM1mUJJgN4f2c0wPobay0MBjMJTZw79bFU82i7RN7s52G7rMLyg4Fqfeq
kbFnpJG7cQnJ1TNv2BgxrvZxuuvaOjl31qT2XipulGMMR/sSLCJlyySuXimm49c/bQMX2RoxNiPt
tySazh3b0dESSD7LRKpjbh0SgqX8eeAIHtuMuqjfgY1BRuP47dcJgyhCEzHLEUx3FGYbMgMmqqIB
OtROBd9Ro7p1nRZY2Rb1b8eHVAkR+ZlLpQNg69WanIRyNN510On5HaTuCqH4nWaktJck8V2eGRLG
ApPcVCQMjCbv3OAA6Izqqco8fi0llRij4i+ClKa1rfMNYq8jo+pzlvoLqO7bq0j2KqFOSnHRQfH4
TiFfoxiLQzP0gqwa91tpOmUV9TLDK5yajeUwaeyKD7a1ng5bX5+ZDXgb0+H2dnKI3WUUbnm0IMov
Z+mpqxjjct4iz2E3he0Z6YvOKTL5KzxQaq3dENCz6NRLu2i3WRE8R26YnA2RI0Sy23Orw4u3QnFI
3SfEZugQLRMClKO74DkR1hbNXxJ2gGLUMB08t2x88JTDyhzaYdOq4tdZRrNDTy6Ih7pXd94Jhw73
tdEJRppVvYE5icpf1b7d5XJfJQ5RHyljAhNIrJ5g4upHAPKNo++Fld1OM4ynzIYtMxETsAadN+ct
p6Ak/YU/cF/mmOnMYnoAcIW8uj4Wc1PswpH+Ap1f2qmWZ+8KZe20HkVJmMvXJZkRdME+NhqkFsVR
x4TfTawGJNfAjcSyEQLP2whmo3gRyBCUNVwXp03CjYPyWc7Fq56vQ7O/pW8OD0ZadwNZZRAiUuAN
eMDHQ6DGj0kZFW5ua0OZ85QHJVwJzsV0nDJnHlaDdQYJB+g1ag+DKomqjZlud00LFBklsdRpSNnz
KTWXDZwwX1gkVkZ50mpyT0rfDdmAO8AWAVmwoLbMbspPedV+z3rwmM1oEpwQ189spSUN8Jolvwnx
DsYv3iiMHS6Ij1hrhe+kQw5ogNzzPBrXgEosWLbzXT9G81449oUa8aMumbE5CP3BG7f1IrqO4Hkz
Chv7cgk4Qo+qEXBGA6dfuVOXb02e9Q10H+ircICdupl3qKm+M69yVv/J0ZktN4psUfSLiCCZeZXQ
ZNmyLXl+Icp2FSQzyZDA1/eiX3zjRtet65YYTu6z99qOn6b7qbT2nH18ERDeqz+mGMGArcx+6edg
l+NKSjUr4bqAxLN6kBtukblS+UOTjz51HNUFOeTeM+0D9seSOsrh06jEWzmi7Uwa5EgvwEHEDl46
z5CQKPAT1YtxyJPyD1fOIV2C+6Xzn0jcR2pQr7iBCJNae7nSRGHr9rs6BAE13ErX/VhKobYlh0ez
DTwgUx1G4BkHdGnt4DfgSuESwmjy1Ct4iElaz5HXr94S1f227nQWXIVEdm61H/8RXs8Lqr6f9CEP
5zMaCMhunMHzXDMvuK6xaYTNa2O+Bm2pnsKcR928tqq2kk4618bnglh9cOSLhVQL+1GEe3dwhmMw
cmz2bc/aYKe4+RPpErZr7Ij1fO+VGDl4I6M4TmDIsrzuD9R3kF8WqoehUAE/c2jEaaYfkir1VgTl
9yD0fvLaCgVbiItZ8OLv8i7kFa7R6sdJb9yK+sc8m3ZZt6KJjAE2jfkpcFTsPERf1tjJ0aAMRKsZ
zIuAKD/arbPDLENmuYD46pljfgwUFPM+rvHVJBFo0+yBVTpAocBqCHl52X1dp7QHrj8kU5JvV+Nx
GXlYsFNGS1GoxQCCeDv2doR1+EwSZrkzprS+zLVdXQTsmtPg+FvDeakH+WbLSTxl1x5wxsYXVrZN
gBLO8pP+nPULs5/iIHztZ0ccWxwBoKJjTJYxaBuyV9PDxMs8b+HmLupqF3Z/4VRxTj0ZXHhgfyw8
HA+qse4xQ+KRwUhgO7a/C3vPJGlCCTbljO0jQ9O+LvyXmuZzvLr2Tqy9GUOtq2hOaZwDUuTvcj+B
+D+Yq5MMo6xeExx+itGwDjDL26PB6PGM7AYWgOcAdkME3HgtmV/zSx6CyLZusESPcuT9uq1npEWd
4eMKHdpZzTDeAk8YnlzKX5hEqLthzjBG8cjuLtLkk6eU50xDW4r1WylshGUPDn2EHF8pC6EYuWMA
CRWHLPNTb0V40JHSved4oXaVJTg5pVhUDXrlFm6Dxgt+GDjKne/GCuw/gx9OqrC4g9DUgiQALt7r
7CsOuoIYjXhUjL8bN+C/ZNVX5XUHMx2YNSubMhKUewcXAn64VkSGUseUDce2oMlrWztOzylIf7Td
HLGxSIioZL+e69xYN0fOxKED5lCB9ikAxlhXZ6xucVxhFmAFta1cHuK5YUdrGec4JOfRhtqZK8mH
CB5o9twbhA0G3N6/uS18tJUwBmvo6pSrhk2992Zof0M9HbTRbUuFxJ0x++0RJqsdrUCnzEjO0phO
ZSzEHeh2SupjmkqldneLNF9Z1Gb7eVlXnJDUMsc/p3wKhWncapFEfTo+E25nnQHeG7Q5QmUYjKes
Kr5zGYPqyVdWr1s+Cr453DJX8EDpbmG5apUm7G+6ARx2czPpfINZdf3AKsggfEkTVZxj1uy1WgKo
A8eJ+8RzOepMQzBF0gif4y65T2P3XU3VqTXDJ/TI38Eq+eLyC48wrOm8P1hVJtzK8aO7lOQ4svod
pNkZSczjhuhaFDV9N/KyK5HE0hB1k8668EC+beMH1dUqgnLjsLC38NHEklJvOFErB3q4DkwplmSF
VipaBHr9JW0+kpnLKkETwDeuSLZPPEdRWDXvTtrSjoNhov/Nr4TLjisAAPzi39CPAbrEbJsqyMs5
NiCh9XlUr+M4fRsZuoGZ7IyekaIzk2eeUcCgCXV4bbtdivGimoZdHD5hBoD7kdXC1lW8E5K4oPDi
7yK7gxA508j8bQAGi7pV+lssRQKgqB8A2AOahtHn4gCh++/NaD6pcpsXilHEOXUI6c1j/Y1JzqmW
bwS0mxfaJX2WjPvOhyHkO2acQ91AVBQAixS1phlbRaPq3JWED15hSC88DW/Qvbhk54NovD8DZ8FQ
vNq6/R1qgGqZPe27XHZHkVyWOSCIH4YrNY/CeRL/hYmTOVucVz+YvxKNCzCpkx2krd0gnJuvhzse
3f8wi1/cwDxmvf3DtuiVvko8grg27Zmcj51RQLskAPVAydKhuFj3ZnGjq/PXW4XK1WECCKfE6jAF
uDUBOxlczOUw3pqCTSPWXeVcBabAXUklB/biL9OpMe/SB4RRNQOwcDYdB/1As4uep6fRWL54UvPY
DtybFFSRN3VF+xive9+Yzl7NeVQV/TWdeJtTrjehRG9yC+wAPumHvMyMjVrRCjhSqK6Wm8SpV3Tu
sg9n69gZ8y7T/KIZn2+RORLP8XiVMe5YK79DdfrkkUtsKI3vndohQCVnTCaICGEQ31Sc4GFowSHx
4IWq/FjV0x262Y8AwijTluKv3voKe3F1FvxViTgX2mH8FdjbsxIA6jK8KwNWYlYg7gxVFCjvy3LA
oMUDTs7535TI1ykJTlhDePhwmt/gPt6sv6Hn0jYQt3FketM19eJhawexvwVFfkZ8xREKv8UvL5MR
y7sRjXpMbnNlyqM2lz+ing652dqP8/Sj+ti+55wJkv8fV3Rz7i1ILsNn6Y+EzvL5mAf6okaPl4Qg
XjDYvD6V67wO4cixbhof6gHeO90oYjNqTd4DTOsMnH4WItl7Sph7jJFwI4PsA1oxaByFK7cw8S0X
0nk1QHRtrV4OF0aiD92EhEx68jSOgDVtp/aT4/Cys8IKJ18cwsbr5MMy+0+hkM/rXiLQSh8d69mp
R+8yTNOKT7HVo66Hx55GL9a9nOQXvqnJVlfy58YRut2htfy3vPoRIx2HqX8YSGoW/fAQFy3L7hn2
Yd1VR1qZ861ueOincYx5SgGMYtO69PAtfCegtc/9O2pR7uh+WzTD8WzbFy9OL9Q+nZVfdxudYahE
19gIgtfnSaAycEAu2RZ3U3tr1fDdU2gAdbv/p4zywWv8izSJtOJHeUdu32fBfAXw9dQL9Vj31j+L
c2tZcWqyknA6GNqgmCXZ+Tmx/ESDXh/PYljvCXewt0RR8GTOm5BAsrTMv9Q+vXmJBaRV3cce9Nqm
h9vrMe2Orn0NzI+6cp09FvnIGkzzWOOLiu2KrPnKJjRBPoJ8s3eO0vHRK7o7m5pf3J+aHkaM5HCD
5vwM8jh5NE2UKmd2nW+zvhpcLTy+SYJURs58kEGHGvPQfVpkgjuuL4o9K1eLa0adVQ05rVmpnGHB
/2UAgv+lLS034kR6aZMOO/Uw/mKLawgyjmBxedfTl3uqhFl91yHzqpouM9nao16JpWPik7kN6ms3
JOkJN/4CK9gL2Fn+RWC8F2s/cfW9pvv7gWrmWXjXbPCfHe/S9OG/BY6K0U+Ec7uJDpTwqQ7Nvaeh
Xlb6jAZz6/Mmoo1P3ocJbcqNtZs4gJtluhkS9Y+INJYeVW+x5kyR64tfwMWPIQ7PnXAdkkpTlW9C
bD+ZUHSHLmsFZiCZPn+G3P+aAp50A4ptnZI+Tyz9TCQtPzXGNfDOVSy+/d5l9jdHKpGIrqOErZDE
gOiIN14JL8CJyruI9HUDF7g/ufbAZp6TOtW6OzQaFAKPEoTFfK7Mxtxic3Q2TjF91iJbLm0+kj4Y
kA8HSzdHLs/HzgNHn5d3oOPKoCfoOo77jJLJo1cnJ34LIDIw3Db1SCUm2bVjXzC+WfPMhQFUrV/f
A5hiHO7UUJyKBMcT/M8AOHq7FdOM2tUZ5O6lotUl7GjQgIN7nD2OdKtytTQaIJHM32lLkKTl0Nzd
DvVQ26/DBPsoTBOW5Au3zKIOYqa+TVr9IQZ04Vewnzh3dGjoOlytFNj2tIN9OG5XsQ8CrnnCaUWF
fNrwRrQZ4keqn9gZj3yUOn2CtZNt45zjkmxyzObGP2yAT57J3jvO6MTEnIF68djKjoKhUuP0KJ1p
bwR99+Aly0nEAPfYm7ei/EyGzo+gUhsqTw6lmTwQgxoPgYMDz81BYtlew05DnvwsyY+C4AaOPBbl
/zfLATY/JfnUbZesnzd4FXcd3wcNH1AT8GRc5z7ODsa6agxHsi2wz5h/WhVyQ9vfS+28ZCENtmJs
gaYu5IRhdkTcP1huu7ZBU1pLxoo/kNmDx6AC29x2pniIAzs9B4XGTUz3FFq6c7URS1oQ9BALVotu
E34OEAbSfRG2zdX3uL1dMhHbJS1sbAx80EXj0BZeNu4xRxufWtTyb7NC8DbyZ9b787Pf+6fRLSi3
ST56K1zeQkIetkHUaJRfQaCySJO9vFRB8M9RXborZq7kwITzL2foAXUHqZ+SVJaef+tiEncrHoZk
MQLOQAlNNsi/gTWch9jMPwcVaKgIYXNG7Yws1d7ixeAboBJj32PROCHBUZ+ykGQRXFLDyN57tqAo
mAP84nruDpwYOdtX7l9ZaeozZphnudnxxzFV7UpHfWQrd53qzeoudmr3AF3uUFo1cIe6op/OXhhV
8RqSYsL0f4wRajwLjq1v0wUQs/VmOAMxauQm3ZPTCGgeXskGmUrRfTKhQrQ9D5ABfzWn9tih8iho
b0bjqX3jcFgcE/YbSRQs/FOo5wBb1mYjz0IDyGcB34TwdWA+ZxU9MRWINMb6GReJPgUu9D+nfMxM
6BehVJqvjYZeRyWUmnRvbhiew41uRM4mora3hWB0n/D8ioQUIyhojDFJecW69Zt600dnZJFPv+Sm
Scnst4iPBVvnzWxrsOwSvhmwprYqXwj/FTt7oqgIc5R7bc3hj56Dd5k3inhDviEg20WpP5lbU5qM
g6iwo8sbkjCgD2rNfAzMvrlzqQ4VZEOdhAG4WaHlMi53uBZxqZbghWPcdkBVxDEowFMGA7dznRTb
3JuIzmJ93dDKrneFsfaIUbrw3JHUGJb5MyRAxkn+OC7NBTx1fmx5cipMBI8a5ugIEDsqXHxuvfcv
Y7FYdRoBva5q9iVg0zDwb4WvmhPooGeBqMeWj9KDhjqDio35SNxjl1uQn7VkTLO9gUKinpdMndMU
SxkSd8DRCd3XOBjjh6XUf8NC6INkM4XJEyQmi9JoDJo9oZrgQC7p0FaY+Ze4+8ydHU8AztilpMHG
wbnhuf96GiaPY16jnK7adwChUM5429ysr7epTd1dlZM1UwSZ6R7MN5DkOYKH6hnXN7bJWLGvk91Z
hw8UahknJIznYQnBjLp5fSddsvxm4dBN2ZIvY7yim62YDoX0nEPSOJslC9o7s7C/y/WJEFPf6jeg
ru2U/eGSJBc3ydSz3ac9LmZkKbsQkT/6H4rnDMAMZgf6Z4Zx/Ce88iZ6vuZpooeKGqdo6bsxGjrx
mnTS3cqsu7gxaofOiEFTDCHIOxg/JNOeBX6uaCnJw2Yz5FTfUNuid8p9LsZDMoorfqnNQJrjENf2
hpYdJIBpah45SWbOesjljVDWHr9bjym6RRzV83iwa0KWTD8WlM4XcmSU4EAE2rptrLchxPdeduYO
2r3aJTmTIpUEvCX5zxTN0eucvxRcs0Wq6zhkgTP+xKK7d2PCAqy8fgAsFmfO+X8JDM7cyCEhowrU
tuwXezeaJSwFO3nyhJ8/8DglYQw9FACPG80a8QcXsrlhUPlJewDhadsXZ4lY1UxMbwmjLQJ5GsnA
qA+5Hn6ZvtgkKPzgslzuekx9SBimFxlkn6FT2bcelifb8gWTXzG8Yh4S92t2dgQofqGO5qE0BCl1
3Ex5DLQEmMTWAxZ3p9FqvCxCL1dHWKZ1NPZ/+WzJJKcT/mdWWkfKeX9SVT4NhRfuXNAHACBHcpH9
oQUO8j2VeHh9f+xf2G69NPgRoFPxNqCUc71u+Ywd22134+zenBQLYVoOmKfGcj0dYNGSTfeo5d3c
pN1W4VzbAVvnVQJaBNsefrvazOpNQrkSJhhM8AHQCx0P+b1arwKSEYAlLWfGy8qPoZXxPgjj34mW
9txiBgLtQLeCrb49YVIoPp8LlVhbd+S4teIRKk4g9eQ5e2qhj7aFAdAp3nvxZM2hBtTRMdqZKqGe
mFRC19HC585C73g2zdtu/JI5UiMjJT84Ep/Dgemy9+l3GlPOlCAFtlbGo8NKqIzGYXl0fexVfhr/
aSQsBW9wB1ZmAM2LALdwM+B5ow+Iil8FOqZowi1lJfUe4+r3uBJpugzCAFiriCXNX50vHz1FQFtd
GbiWYkJ4jkcxxjBEA2027D5wXpr5YbZH+xTSN7qpWrob3cx8H/05uGamzSxaje/KteXe2DqwWWkm
7MoDX4PV5S9DPcc70312wE/auW1GadFxQ/vsOqlr4bXTbHs/kQ+6nOarclW9N1o2qraWD7aN6ENW
fTUHBm20jCWGyJrOatO9B25dPqB6Q1OLt81ATWqjm5kBmp2brxka/4+vudQsadLxO0od+bpxmy2y
QBdmLrhQZbZNTJsDPfBHQwJMjBtsUvTRvPcmbdkz77pdasfQJnuq9+yCBnf5ozAS3408lwxwqQRU
SU8DBTv67BsP6dScfXMl4OQrKGr+tQKy3iBSU2LU6V6Qlji1SbBpgDxEVuCflBLDahRmaGYWhx8E
hji2rfyxCvN/VUpt+2IOz32Qvydk9xEdA7aNs9UfcUiYOi4P/kD+xaajZxN2WAGzdX2uA3PNIrAf
t7ApDOsBnRbR1aaVpydKSmBFEdfdLt3SvbNB4Oq0P5VMu+Ni2YiGHUMu0JYjjfQ15o45udOMvnPT
j4+1l7GeMnlvVF078EdBqrsWaDWoDcshNF+EL5ZD4CdHWh33ROpaAKLl6onWe4/y+gPljT9tN6UP
41Y2aXDveH543wbuezXAdM5thFYXw0s02fR1Qt3AdyhM3nSsKneOjV/GMGuwTajw8j5t4clm8rRO
sFSo48MYvbEFmmBVx6T3bmZqrCIpL4qOgomp6bk2g7LZmTGbi3INZ1vwwQv0k6od0n1TP42UEN3+
/6HaOdxY7IXdpHOiJc3uzbKHYKTts2dm1j5Zit9xztFM+ZxxdU/9s1W43t6lXQO9VhwqR+esI0mQ
50CbsrQGyMHGlkWb2AvtsNdgzdtXS3eWbXwYstQkGEo8wPLb4jkz2/HSdmHkjm3+UPvpKV34H7eZ
o1eHb36C/TZuwq9G4EFtgqBhYZmWBHb4YZjs6cSdvaTmmX47NCqCqcTmBxYixtmq9Lg1DUlL8mBU
m0LWauvpGJm3HJ9qFdonXCJEw1JFQVQ4YwDHF2S7VKjAwL1JGyBtJpIBmPAAAt0uG/LrJkfOsXxO
PP2SO2wJZ5lAaplUjvMcXODE2dHOJ7Du9ptYBB6cVU2zzTy8eLK4D5jE6C+zbyRZh1eMMzsCHZ9y
1sG5mNwmCsbhjs4Mj5hYe/HKbgXtklfquRYUdns6AhYTMHvvHpYGYlaI4GjaEjK2ZrXr9EHJIXrA
zGOMF9HaybOhM9i72DAOlqBdLMbZnhgShSj8yQ3Z3bmmcBFfWnZUDt/VoDg/5aWJ/WqekAREHGDc
6H9kAJHUp0362RH+wc2oycwWZa8Mm/HAhYOTvCRi0dk+h+8Q/zW0Pj1hiVlYOmwHk786mPaBwIFf
Fpm9s5zku+EXuh+GBd5FYV1H2HSPdL6dpzkhxi+Fs3ft/hovKTGcaea0kNvzdVLaoANYHkNfP01i
8h5bwWDVmLR8JGItsgDP71g56j9dbDqbEAgKCYTX4/2YhUSd5ORNUUI4ks9mGCg5RNWn+WDf+UJG
JNfndXqgfJmsDs842j0BF7+q9qkd8bZ6U0DjsfgEImdvJiW9SLJQPvn0UJg5a/WxYqM+V8nBhDp/
9HPADjYe/i0AwatDP3NEZbi369q7vg7yB55sm4aKrG09kHPxRvOt8dii1EZBK+DMJZ8w+wKcoLK6
U6yrSmbQIF+N3HW3jxPdPxgsNaOO08qm5Aw/FuEZNQfoAiV1qyFhVis6qxnviVPROcNBdVM5NnUq
xCi2rhYf7VL/qdN5jpwMUFrYdME5wEu+1pR8mxltN4VV6AsryY0O2ZN3c/ZeoulG+ULRjekUUeD0
8abyjZeB2HnEAwzqzpx99N4g9prdJuuvrWkrXjUF51pvsG95W2Ghcb87X79hgw92QI99ThRgpR3L
27jUlm7qjlEgdfx/pWw/Je9WMnRxFXGi2jo5ybk4qwEnwFFbrKU+ElQ922mW7ekdA6/m4whUU3oY
K+Mq/AbN2Aq4S+MWJdodGUiXU4kf2ynSR6eEOCAqrg/Fqad2A/uh9Ku9D+FuVy7sQIIiNfaC3OfG
yppVxjQDBk8B/m/5awdWd5KNl0ehxiOfq53AHQzOz6KvrkZIYPrb2IUvCG4wr0OABIuH09Pq1VOX
KWubT/WHmN3wkJDvMp347HjQyo3GJDpn+u1ZMOXO+ZrDx6iM9JegX8cgxivTOE/Qvfad4EanDrps
0jN8lAtu+7c4DhzYIWmzaeHAOKU6LnxjjLcFzPMqfpDDrSjYxDYKNw80hrUhjIsETpoPlqd+zqua
uTB9qjIi1py138WU792y/paehXTn0svJyOTb8XcRzt1RY6444ljl9K5a62hm2R9G+FdvmqdHEicP
TSUiWAGcbz0fzcQUb+whcFLne4uDxIsTvpXJ0kc+TqenuioYqCrAMmyJWVhk1tHB+MI6zMPqWFAD
YCfIWYjvTdKFrNcEyh8fH7PjYLTJJ56xleA0j/vKYv+p179uDoOTMrvyWnDThfyFWRXsxiWNMacO
IFexK2z9ctVt22Q8yhydLuYstKsIXT+2vEUI8+HbG+xIa93teg8JkEDeoReUwCZdvWXdWYFQoiuK
a32fyexi9zliRYhvNSGtrUyYAVJd09h56xQ51KXmCZvyPGJuGUjZWOW1TObj6EAehcLb47PUNetp
Qihz5u0posGmFsMVZy1dtOOVOZBqSDsjwQmpCVxKX2z90f2zDXVO+3ptXfgDHMVcMZ1oH0HC6T/K
uIdhFxSEs9Q3TLESWVXeqd5/CyQtmRliKJgUfti5+4c5nCNMV5xyi85B7fzKLqyP8B64ZUtBFmTa
ut5ax7e+O9Vprtnfgv1N9gUB6YNFTVZovKIr/PElKYiw9P5ODhlNQDdFimnMYXzqsyqDws2XjxWD
/sbwGE8N1gFocGE3ZEduqvdg7BrUdxMAnj1nL6E/HxihzkE8vlQFv9k09X9qO3ipM0ALWccdyAuV
fT5OTh6NGvsqXl3lb0ChAA2s+CrH3t01eMHPKVReNYzqXBAEI8FSDFEY07AiakdsTPstd9AWQovF
wgxG2825f1oO89zQj7Ph5zcIiDyJPwO59nLWc3hnZMUX5X32pmkQ8yXJkm3pw9qOGxLhAlLFrusr
d8u1uwsmZ/wBBkEpnCMjE0rn1fhM2+Sjy5ZqP8CrJSVZIRdlJRcr7xXiufxht/+kCac8Y6CLmlJS
+W6NzUqzO9LkRLQRmCdQvoLLWpBXymLPh77huZHDLEjZkpft8MlU0cBqf1cv1i2U48murPoY5NR4
jzBy1gPzvpLBeEwGKDEMR5r3EmjlkswGDLcnOEFwwuSLbsnwp0IS1pKW9yqJTCFqReNAEUoKrIrK
y2XvdgpbKK8nFH+UOpKdZ6MBy+bnPeAry98u3gsoPUpzgKz1oxX1dgzyq66+qf3zQu7MsbzDX/XS
5dPZTBUivubhqGqKgAgbUz/ObYLe34A5Doq3CccfGfMW7xitL6JYmQH+V10m59YDv6KSwuKlkoJE
Ri0kbeJswVOOxznYIIeu6yByWmFIGxlb6SGj4wVCBF6fgMXA0tPObRdtxw5LneUyHZaiw0TiULPc
oOY8kifHAKB/uoTxk01RjP3C4AUh2yfHD18J8/Lvn1X3zDXIVXXtROK1a/BuqhSrgV1hlRiCgeWb
YRRn8mQ8i+CQFFbIDJ+0x8K+Lk18aaSEfugKDM4re5ESiL8kRyFumgSx1QTtt81MtMg6xavem4c+
wX5eY30tg72woeGQ9klAwk85z5YyOSzcz7Nf/i/gRph0V0IUZfejbkm56fQaBnm7C5sVs+DS2Dr7
Gihryvg+1vAKp2Z4rioiu/3CWtpFAfbchl0VdytKyz9vTv4hyTMZ4G7HeZjtRw22sfkerQxAsnI3
aZ0WEEqGGoeYcaBGjS2fgLfY9b/5AO+A5E6ZDC4Gm87e1pV+dFjdb8q0ODllFvNMw0PtAj2Dv0xB
Km1Hh+qPZS9AedwMRo9X3MHNw/oXcBm27AVpxJb1Hi7epyfFT+NlmkIq+uotvFcoZP2uVfpUmQ9d
yQTRsJfnrFiq12mERGrbb5ZK573r6Us4+9SIuXyRQvmHgKY6WdSPsUchQudUbBFt4ucT6YYqwIns
s6eP2UQNhYMPLeSsrMW6zufoN8MamaV7P7fFbz/l7YYC2nYjnicitLS9jcsBv/LWGSYNYLhyOIZw
xGdJi8Aa0uJUDndLRl1OEBPK1O6NYoeAdi3eGYpkcimaL1Rl6g5qcWolVA+fwZsBJlidHqe678e9
WTlXcwZATfYSL1Tq3eExvMZm+eoy/Qsg3RBU9zL/0xj5+5CyZhWevCG9LBHUDPA34/p2nIMz0Zdu
S/cYhkJqOouRbGVBYV5Y3Uy6qRPATQx+8xMWssizuXMN18LpgYFobGLM0fnrrPNpD6Fp80fj10gd
/QSr1iKZxktLKxYRlUci+JJY1lMlXL2lqAf3k08vGA9tWrh7g3szNCg4qWF3rw50tzoQAtxZZfkL
pOI4jSzLOVsblD5sO6/A0Sv+4BkjCUD/o1e8e80MrrrddjXWk8l8ZiQ+VIrYs2uoE6zwS5BCxwjN
BaIIU1BXd9sAK/7I/j6Aj5qj4rpjeufyBrCddjcHzGBD3zsMbUO2B5mxwun/zm67gQeBBFQnBCjm
8C83WkHjLk+BRd7orzwijfTbfIRpxISczs7PPC3PzFFvgHvvOUlRXJZ8LAs3egBBIK3lP9p4T4GH
fsSjA0YCvkmP90z8nPjDm5q4XB76pns1QQRBZihy6x7d/mp57neoBSaVbNkERvsiFYILiwUvyX99
f2KYQ+V30vKhjmFdNKb3JqEW9QvLQvozhcsKZDEA9+WPNfumCbYmYOIGSYvsnylP9DbeyyJv+K7J
qk9/ORTnUWbMRwbwdFeNiuWd124ZGZNt/puO7jOyI1cJz1z6tCyE5iQit3fCtQtcrgStYRJuxVEd
ioubeh8YSVn8hJCnWtx7rpRHaP33unHXSvDgCeuD2Pnz/Jdl2YvUVXLf0mHqF96wims3l+K4bWso
3uqE6HPOC0pMb54xn2LRPtm8cPcUR3mQGmhqpOTOia1zSxIfSNLbWCFljiw0qTHEhVjntL148w6m
9G8PWH5fpM5pKu33OnMeXDu5It2sblKL5tqoKfSTHVLxm7mo4yG4NVSQirf5rkOkWFS7A13Ge1om
AL2mYm1JvgsV0j3LtQZxsgEaTBolkhP/5h0b3Bj+Bk8a39/Sxb7zyjY4utRTnucJtHjA+5Qs+Lun
BhM2P+JArQ1CIxSHSvoNtCX8yAWOEIEdaJ9ECexlbk9V6cqD3VvmvkqcixWzlptm2ghDn8h1PFDA
bSy4SZ0BnZn9VubR2ue58MuNJzAK4QtrPog1CdF1i7K5pkqfzDYL7+JcqcfGLDUHPY5VfUp8s+9w
VKF/uNolAyed97ap6SzXLrAIORbnTuMHzIKvbhp6ZkBT7M1UkA41nOuQOl8SBiyg3htDRn8cYWYH
+YuYvcs4ZZTniA8YyEWkXEJthqMJvI0l1eSBMAmDYu2wBrjDzbJn+Mv2vlE94B595ELapwVHx2Yw
b9OwIIv2n4S7+4i/66Cr4MFEIfXaOdgaGRhCx2sfHBCqpKW1GX12rf+9EmqV6RV7ZaPO9IN9n9bk
VWIwP4tFthXr6cMsKKVIVPdORkyjFNjl+f8f5Jzoqcgo26t7TjNZxphl0nU6FTMTzLtrd0dLML+E
YEsz96ufav6ZUbyAX90ByR45BnQPqp7fqTiExJJjXWXBxpaIIYl1M05k+17MmXp0Ko598QizoK+X
nZIlh6XZfMha/aUqEyeby1YsTY+5BBMsrOZu8nIi+3L4je3p4KnDmPEOKkMUBonMDGk6pt5pgDrH
0YFB97dmg088YDMb8lfL1V2ds12w+g64oHVnwBo4eElyG0e3wvekf22nQIvmXMPD+Jduhc9Gl/tQ
Lhfm9j2CBZtituFCFFdKzKHuuH/YjEfMI0cDFmOgxK0g7bFNupLC16W/K3R4L2mqwHQc35rW2pLQ
Wbd2y5H+tY77t+WyxHQdc/CrjARrash6C/oSaKReHJqOpKEuOO6vQTpLsW5vYBAsK7IOiiA0yOI6
ZmTou5rviCLIXRJ49wFQ4xrySqOS/ewuu9Cc1kptKgG8ePVyugiuFnbHuPQOyGakEeJP8lfU2Yr7
Hu9g4PmQDXjbD9egb+6Dmh1z0iTvsdd+GIF849jbGOYhsKZne+le+qU91en4ok3YDCgrkM0KnL+i
5nntMZFqlR9NVd1X8D8wErFXaakSA6mfl9gDPYpG/IwzqPim4vY44lyB4fJjmv5Xz8YAqyEgWxlC
9kAjNWH2RjbMzLSzLqrI/khJm6WR65H5I+dobNkoqmwQ3HZ2HuO0/DHoBIB29b60WD9akwbtFGMl
KfPYtAbqW/jcJ1GAfEYFx/HOAzDBJIRzDSsFmQSZ4VCEJimtLkFVKYhok4eva55BQ/kfe+exG7uy
Ntkn4g/6JKdlWF4l7yaEzFbSmySZNE/fq+4PNLoHjUbPG7i4OMA5e6skkWnii1ih3ntdjRvQwOui
uBn1EtdbK8U1JO/JS2gATrzEYstE/pvnZ2/bw8ugw7dBBzDhfCMaFk3Xr/uumIPavsFRpqkioySN
4AUz3gIxX0xhbbpQgUnhYq/zCi80PShJiRfBtZqHFGtzUc7IM0GpV0z6XuGmu7Q5w3Q8uSrNVorn
vF4s5lgV+TGcpjpWjIeY0rPxzwfqQJlwPYV1/d437cWjT5XIH6ORpv4FWL4dev96e9TjIXPXJFCg
uHvWG9tjHBpfgca8jit+NYTwEdL0HiL7F0eaS0xB98q00mvKh+0zMBuV6t+zcOSPjBUI2nPL5oI1
1Eg3NksEBZLY/BjjVzH8llmzfMWsRVZA8cCUf7cn5yq1u5HLnhvnz+SPH3iOkwFn+tSGchM3YKWV
FXBzYTmloIDaLKoKO8WIqv2oGPPmlOuRTGbtrGvgAOF90NlPSTa9KOx1qA53ZZyvrWQerwLvipxO
IzEZHgqUS9mg8G0ajxXfMTIzcsvl1Ru5b8vpaaEbBX8oOY0CT/ZGusuWGmk88x0XoxmAuAr6RxHe
WpHVDYSJ6FY2g+b6BJQp9VmvE/bSTt65Zrb1DUisPrkKTjK/EqQlRwOOiKWRHZxSPnhC3k1IYoav
X3SDaw3MzkvfqGPVTV+3vGedE9+iD4yKruLbKbp+HSrqjZqFIoNwXt4NxZaQgsImbV5sfS6Am94P
1jFJwq68ZYQnnCrZP3+5ZfgwSGAm2ZWknajtoBOX5PTWJzmXESgh2glqaJHcS/09T8hBcSwImrjf
dtZIxJODAidr/FUPLnE9cHk0lAosSx6Wy/QW/Bohv/T+m+XVHAWzCWiu2sack30OZZzpV6JTC0Cj
fF9W7RO9KwfREsSSlSKnnCRfxYh+ZlgoqPnRm/q3wWeOrFpeuebRtSlLVJg1uUxPI/9Zvs3wCQNg
hA0ea+MrdsRHjCq2sU3ng3TonraWZm+Y+lwszhdAq08/IcPDyA5KhLyEFVFe22Z0GZjzyk0BnsVT
+lyCeTwHLkP2OBh3QlWvlGC3OvjzQwPtOKh27u3YnpjOtR/mszOYRB9wEs7qNQNK5+PqApm0b6Dv
S8eEUzlh3YnD5K7ip1iODDA8/TRN+RlB/uAk+s/U6bJi68R2SwZ/TPZiyu68gihYVsenysowgJMO
zxJ514p0H9PkgNp4sQvrifPYv9Con0t8sV6GIOPH/Z6QA84TPmsyGLCYaXiS+ZPRUxVl2a+eqT9G
WIApFZU7YfZybyYXBQiFHBMDYqWvrUPBe8LFLrPRww3PexIIxQy5rLVrwS7LSI6msv1L6LvB45E+
IlP8sVb7pTa3DGh+yIpQ7gAweGvYTR4tnKppO7VWw+3R5nz1K3kzGr7mqqrInC8Z1iSh8XxbPYHg
mUkRQLzwJtbT2v1tQUtZjwnydoINfp2ocYpi9U089myIjqmVY78JjvsrM6SV2TcgsidbyIT2ufew
d3ThsodtQ7EVwutqZK6Vg0jWZubz1fHphEX4aTJc68xPvfD8O25+dOS8SbvhW+bFn2s7B3vA5kxi
ex1TnThN20X+ox3M/yCvAjLGNx55iS8eS9UxLywuwl58k1RHNhSGL73NkW7uPlyFa6mrNGF5zNHM
WNa94mafpgsFI3hHgRmsfdUkHFbmN554tbKG+d0Qam+r/B9lWV9a2ri2Otz7kvVIR13ZOAgPmlGZ
PR+9dFgxbNq73vLsSjcKqt94TE959pbBcC74fQZj880S9YLT9S1Ayxti/STL8a+uOEYS9+b4gIUW
Mn+x81NIbIMq7peg/QjDYSdo7T1YbgudD7PF2DDwBgw2E0Omd9lDyxSz+Eqmt3jJ/zFtSk+9pokJ
RdBpl5MjQAVmbWVuXPyK294grO98CW61XjE+W0l2X1O8tAaj157ZqsLIsNvDjKdV1IWmOoi7NxsC
BiJp8RMuUPfqbtykmNwmyl9Wjt++qtsz49sYfbMU13Uc7p15POTjVk50OlrtMa+TiyjTg9mBeOiX
ZW8On8s0w9YOjnECx2doIJuNIK07EdWu3Nq3GDM9BhhkmDis3DAHjp4JglbW1JGtLzcBAc51pn3Q
WT56Ud1w4gg5jK0dY/nTS1dv6mmy14TAq3U2EfJzrb5ZdxiRATjSNe4tyck2oRv2MYdrYq5DhoEo
aBpxgLyQrS6ipqPey2ltzgAjsPOFKYlsOJq0EWs9ejtqTeHuGG3HvDfJQPHV8jyO4XUQ6bWdsZiG
9T+dkSYSoENR6Ug4MntaD9087dzcfWUcic4vOVGHkw9NmudbkRXuOxuhp5wILzsjcPMWwxu4Dw08
DJk6dygtwQNurlHWSUjFM2PRG4mZ6a0bcKx1LTo1yhZX6oyCSFksj3KWlPTskWulkXtFv4BAddMY
9YZkP/oDFSW0yKyMEXeqCtRP6csHm9eTgEuSH9GdItsZo4bxKGczdhkqRgxiQ6uWqDixfeceuKvb
skbG+i/NvTcjdpj0/HkZFPTytSEMvC4LC6UnHHgAupyPCP2+pgIu8UVPnVZhcI3r17IH/oes9u47
DPFjxEw8eZ+yzL9a38afFujd7H348YJyCHmJRZu/ZZi5lBRwcdvXVuXW1m6rlw5I19YSAX5uEZLN
4g7mKAAMGukdlPyj8nGjlQurc/01cE4rHDaqhGc5TuxHKHVhFFfGEd7E41j1ekt18Wqk7BVOELsq
7Th7v+JNZW3elYNpb0cmB+BKLpCKgR1UGSdX1/nx7SLfIHz9wurac8jMdyNSAXAyFNGCmELkNDMg
aUa0fIcfCqI0J5s83NXZ/NIjaB46x7ibluDa9N1PGwbPICvHUy6GhkYmcgR6wTE4DN4bM1+bq/Ty
kpBae8TiMFTvQVzK9yK2SWIsyQ66yRaR2UJKBGRntS91zifBQEb8nR5FchxWvtND1Ubcl8i6cdJS
cckNqs9NuslHSLuJPAYxjj4Q0V7EPr0yXEUxTsMoL6CKazvSWP+Q5mxsDrNji2naZOhqa/rtmysq
lNU5+cH0tw369u0/pKD/X036f0UqARj6PyOVXpbvf8Tj+q/qfwcq8Yf+G6gknP+yICAIM7DsMAjs
gHrQ/wYqed5/haGPD5EbB/86DNz/yVNyvf8iGmCFpi2EyX9kQmHq6uGGWnLEf1mB69hhGCAH2bbv
/7/wlHwO5v8bT4noN/NiUE+WbQchXyoABfW/1pOSRORGEGtcdwiUVmGMxzwI7muXi5+jMcxoXJPr
lFV33QYgTABf0vfkyiJKDHM+EJfd1znsb6kxDxYNS2TQ0m5pyjDbZz7Lc8FOfsfUCKcfzoBUBg8T
5zbCTelbAcpsa+QTDZw+h1QxN5G02rfEc5kNSXIiS4wLlyblm9siyHc9fnzOsl+tJtU9Zxkw9IFu
dW7NWwbrxpaGyXuqKTXd2wykqtR5cLD4VcNi31A/7KHCMvHz+jlZG+gXJUrttbSgauTeWU1i3pAH
6vsPm2Eiil8K6NZhDa9uwJY+xAdeOQu87jr+x4bJJOeW1O9voMIaWw+jk0fZ5iw/3IzJcCXNZfDG
z6C35C5NejSdbsM0lVvt1E17ewS4Cy0NLnIcRuBx3qoQ+2YMpAh48hHvwXSMj7ZXnisn5ERcN+aj
4XX+UQY9lhr5XTmm80KdMtu+j7/TRFGkTNxJdtDIgxXWifbTUs5DD+CS1LBzViqNX5lu0zXC/uRV
yb/FEldvcrMfq5/fBQ/vSvZWwXhslU3utCZWUDMdMUlwTT0j5SXIdlnd3NwgVG3C9X4PtDseexOQ
Fl6v+t0GO78WVlyfGqbJ2N4KACnqwfeU8USWgrGh52JVxkmrODwMi3eOSzu7BNrmRhdCbfFnuzmb
bv8YGoxfizJuDhmsHVJXyWn8HAt8wwX2wk2vGQ92pRGsU7HICD5rxyQ0uY9bispGowaj1xu365E+
QdFv7sfJx49kBJ+1lTdgdvS08mab5fixaQN+PA2fKAyMfU5QERTv3Dw2rlJROxjFpvMYNTbt/BQ4
xZ/TTN+IsYdMEj6rMZfuqe1wGpKvEuABcJ7lXlEn2AXEq1qXQEous6eBA+Y6GwjWjub44C0QfMe8
vkfDZLarQRRgnbEe+7bcpLOHMitvvP8m79bdYPTMcaUFJHA4pSE+ZKINRBYRHoxmeczIgTx2tT6q
WnqR9LKAbnH/d/SWedv5gfsQ0wUgTCT/uAS7o3HKkGKL/S0/2X08qg9lGkTOcfsuwI2pMfGOtq3s
iMvbSgoHtWDGze2PM9JLkFyHcjhMYePdSVLnkEk4TtWqoQajD7aDlJ9LVdU/8zxjOv6pxgk+5JR8
6wkWQC/jF+5TUaZtvadZ4WANSmzy3Pyd/TRSFitIdRtayaXd0ddtvSElgQEnHiTjOsUUWuQRF+Rq
bwBIah28xPQ3nTADMvKkbGvnleYr455n2yD8mc3ec8rN+264Ua9ihgJf0iuuS62TU9Xqjik8vech
yXYHz5ndNRsHQwn9iH40N459DLULVzfmMp2/YKs84JTJTvh1zWgQ7r27s+s22FoWE9s+L1/QrcND
lyJIRXlvp2dbvlWjb2zCfFnIwHkHBcUlF8HwqeuePtwxf2yF/WPa1bQxAx4MPzhPrQQlEneMI17q
Iqlfzc5/jvEOjwOH37FGju086jykn3yRzlsiqyd9VvuMtpSGQR63tOrQVrsPXDJhcrmygnR45AOU
ME9+OFVSX+K6vahxZoln1Og2Uq8Dx5x3Mf4/wCEcL20HPTUg2j+1Q1R24ELCgLuI1SynwoT7pJe6
QenLugP0ZI4uGalVrDPU7xQguaibekdgQb/y4qes/nWnhr+Ww3xskUsybXjEcI9W03rUzucMeDyT
4p/yAarbdf9meLfDVMiqjH0N6rh/Sjy6sqa0YP4cmFhOXITIBNfTWMUNfWG4zGzDfXI68+qONhxn
OlaXwnrllltj4PBvkrMBLZUbiV1XuBXzh0X6mCsGFb+Un9zo3JXTgXdbErdchcogHpuSeSLvCOfN
e2zqAChnQzxp4UrP6yrFniSJavEGgMoTPITNtOtCgJtzUwyHZDZK2ESIlTW6JC1Cs//EFNX1O7xd
1E7lImPZIalO7MKjvo4ZQfHs9eYJnbY7a348TVC529GZDi2GYUXG+yqpZlk7C1CuTuCYGFr0vbDo
fjFH0mHAPgJBf/nsKBTtk+AzLfNVMZnswq0FXakoy7vYLg596d/HvWM9S4fFKkwIF+OX+LHzXL+z
nw1Rr9NmVwlgduMS4me1sZxKfzdMgomHtBhQzh69B6XxlDD8DUySQPlICrXW2zGUCew8JHFmvzOx
dv+99bj2NH7YI1DcL+Ce/Uk+ZzjZQQiUek0NF2+cAjnjmTixfJgvcccrAIeAzVr1MDy6EOdL1tF8
5U6YzNxXw8YrpgzkMN3QvVQj1GImBbQDMb5hP/ZtPkMSUcgAFwJoQdfk7KklXpmAiaBVwV22sfzB
KSuOk0UiOl4IQXFFvafq6JjnhTimXfGcp4Xgz5TUO4C1w46bPSUvQSp2XIbcxzypmcXyc1dSYTvT
8fOoDRHdggVjRsg/m7K/Gf32ZPam9RDTbyNa3n2j/sQYnBGitn8Zv1rcO7g2pyOdL3TwQv4of9g7
2nWQEn0trIFkhFsdhwzlF98O4R38GgNftcww1mrDoXsmMZKTYDGPey/YtqbPyNTrN2NHGMiLQTiO
jGv51gFrxMUfphZ2KDE/JJ6dUhjCAzWWJANCwnXnuprOcxPrg86so1B8jKyk2KYN5DYrnPzYwLld
kW86pqzntWcSSuvmNQpUTkYal+ncyJNn2ssZd/pw9j+V31uXgZQkYZ4a5rfzUKOHbKeOSydh3NYe
3riRiUjX+GbEUF1Mwxi2o981W2KIZy9kxKnme0Alm6ILy4MKivlAPfQQgYwiNygqE7smIgHV3w7z
a9c9lkbzXiaB2C0TNiHLcLtTqVLBPGPc97C3N85kf3UOev0UuwfqdclSp3TeiwnN4q/gorsNUptw
2kzbrd2IHWP/58RT30Wm7tJBE7dZql+njN/U2MT7anhy2skiZVz/maMDfVgPzE1xhVFYHm61BKYf
Ou7OC8Pj7MTTRvQ0PzgO61ZbM/21cLvSLopXrfUlqg3tR0FbnTs0J4xWnH8SYzjnbXfJLcxzAq/R
4O1HYKwI0ck+9N0GSgXdjgMy9BoC9SERho/MNK/sgrNQiNN3OxeMGZsyfE7FfQd8+RIKFrDYiyG4
1NlAAtrFE3P7+8cZRSNkPkXkkawzFUf3Dmn6okAIhELxHiQY7nQlPjjZUIc55rcNiHu/cq15u5g2
hUsT24XDIKGmlXw38T6uApvSYkqY2BML57n84u7M8t2zbASxg+3aM2kCYlYUTHJnB/X40LDEzE6w
bExGSldckV5UOQPwfsgI0Fpj84wqVW9coeU64UKdzbdSAm4GGxGgHUFnSlfubJ3QidbGEAi2tTY+
2MVyN1nfGNKw4442KwMQtZUg2O2mZGXCW99dksEEiVvjHYf6IEfjdaAEa8rjzViV2UmZTEM02Sxs
5U5+bUlIr6qm2bcts61RuT+Lg70kTulNUx3zh95Lpn1bj9YOY++77izmhzdyXVUX8JrmdACq749H
k9OQKVubYOF0i9cXe87mM/5vrCZj5jeXLEHaXAJ9x6Bwo13jURg3g6OayD3o/pFBIRuWX4DXWLps
h7GSI4cQtCPm1GWAhSXl0jNPJMnP/Sos7xQR1VM6uREDP+vBSsadPyLAdkFyhDow37mJFZxvg2fa
UJoHP8SWKTBraoWDd0w6yLjsPdA6qq1OS8Q/Mu2bmenEuquKcs9W3T+3ljgFvR7WNi0lK8NG0PTy
uduWpucgkfzCI/Pu/vN/0JwiKrtPAXF1shg/qVbTJTOhE3rViPs0fKgci+TCzeHwn39SlnUTVXD/
wNKDzqfqq6x/cdTWd7q3oBdO1H9WBheHinwPPyBmRTgOlzn0oiGGMsurUuyDnplrbRUg4m37H4Tt
7FxKLoSx65x4/Z3TUuLuy+ybw7IrX9oE+3B9q3oyDRYHVqCPUBfltVXV1WyrdsdV+M6YGxvUJkZ+
Nx2S7bAWGcY7+jEkFqKHzlmsY+eO0NwLf+s3IfW8Pn1P45bKMdzojnEIJvK4FVeao+DiVdKhxCQb
3RR3/sNc+0tkMk/Z8Cq/WYFt4aeLH+om/C0ocN9ij4Q2I5jIAI/aVm1AotOXUVUYxi5pwbzGKUVb
Qe1tjLb9iMkW9EOjNpBXAMhBRqesjIi0t4j3oPetqwlZFtfEBqAFBb55A3qnB2bY3Y7HSr/jah1g
gNBJ3+r8rjF6ydEdZ2AVqB0eVfx+7dfsx8bGq8rfbKA1qZKe4ozNnEYb6Z0VMmylZo1MdK831Fjs
iV9YUd5Z07qJ0QeNXGymSQwbGjRxYuQnqCG40Q1NjdxscIaYiASY1uONnSRnhtPdxBUYQ6ts3e4O
x0V+a0PurQGiJx0Na5OG9bOTu39EQSVQB/tYZIxqSq8NmZDP+2qxMMeYUnHfxYVZZv7GS0dy/hUv
vDvnxg4oG98Avqxdu4Ye8FP4Uu/ylLSiz0u9hVfu7VUVgz+ttu3A8CvQ6ZPpMhItrDbqLV1sEOHT
K5OLFhm6fM8a6Z3K/0QqkEbd0eQKMyWnzPejJcyZILnZA3vLc2YO410svfEuBS63smanikLrDexs
e3v8KZxtiyi+A2+ByTV37LuOsyUMG7j+WCbZOP8DtMs91q93N21fYuzub4MqN0aJiBkMzmPlWtkm
AKCl0pAJg2vB6LlpkTHCZ0BZ8AobGOWVKus3ANW+ZLFswL9wqrMaFeGcPBFro3MmG3dM/6Y7y2vt
VWJw4gNQguNbWPOtli/j7afFvQ+bHoXTvs8cE/2yeu0hN1GlgHMgMBQPg9l8Urv3FtCjDumDhyz5
KP33unNBsVXDMxhmViaq40bKnQhcaaQa/SAWvOqVH1KUHN6RHKiuRrAbQKBs07b0drjAXgxO9/t+
KNTZyjhlT+UrHb/7LBsNFB6Wgdn46IqnWtyygZJAZHWbuYVkSY895QJbkGN9lIf9o9kG00N1IA2B
ANROWLwtAJvmPfFu5ki4pwn6mJwrKU8fHOw+Uvq/3hR2m2oOSJTEt6dKtAbZnqV5eR91kx/9GsJA
XdzL1DyX/pCewNYxKzDm+ywr10NIQMay2h+XtR1dKvlSKCdbKSy+nQBdC14KljoM4Q1YhfROUmZE
hAhvcRbYT7OzK2K6i9xhBkN0o3tLJf4kcXLiNMYOkSaiCJIJkpeX26IlkufaH2NmTEho+JqhnLJ2
UwoULb4eN5P8VmkBNlMR57JgfTRJE55dsznbbXmVTpPtqpzjCHvIJg64bfbhQlbQaW5EDxFDCQIb
0mu5Izo2H9o6ORAkEJcCkwKOAa5cLUSvDAsHUohzayROQO5Z6inwFNZS/OKON7UPnAoFALwx5FRv
fKcIUseunR+CzLoTnaPvMxcnbsAlzyEaI1AHrtjRn9LqYog+3aPhtERa4n7nTu5hEBKRzCmvDKtP
UC9zJW4l51wxpTj7i/Nk5Et3zT1yMbWG8MGyuBM+MHRdEfml6dieF/ZaRAMSjN1pSF2QeeBIgv5O
yPB9kD7WWTOI4jwO4IBYzNxu/xTDiQHEWpHN0bzwqvoujH/q9mtZcOGuyVtDFhKwIDKa86ZpfqUP
YYnaSWwoVi6iBbWBNc//8X1OQbRFYs+aY3zfNPFxVQQMY9lr6l1eSX6tRtwxm84azE2R8/L4pNkj
HEQX3c3P+Fxn0gaIO6QEyni5WglNgeTssOaHN68hPdTjaG+msaDV75gMengvcNoZDV5Um/X6UNqM
YObb0754Fqbr6TSNyYTY6UXaNJKdSMpDUXDPSBbOqEY1ELWcXhYXezWaBLYrm/bQ0YPE5dKetfJd
qEOtPb4RgnMjQRbA7z1ojkz6tg7nfNZOs99a85XsLkWoTt7s4MMDRqm8U671S+l205bVFLO9x6iE
mx60J+w3dvpWeVmHaWTYitC+C00Uq57j6ra+ZRoBcGjJgHtviucwTL47bRAB8r32ZMr86qqnJXcx
xqfsYrqrn12PtTtp+nMLgZGp02/pL4BUcnMTuoB4GwMIjbuU89l2yPHb4wb6mr8NCr0A9HDov/Wb
95rANycMTYrKCDbjtPzZDtZRDvbBPkQnzY0Pu6MPwIG+g/nCP0D4o5vRhjhADEGQ/4CVBcdo1+zq
BTdwwnnuCKcDdopbfScGEFmba8SQknxZCsaX1J1dTIIwUe9xZeVb39F5GLl9eZp6SH6GhR6ZJGXk
TKj5dV33NA7h2WPtrGY3hNexQNDB5b7C6jYcaQneu4F7BGHrb0WGOUj4enoYzDTfwfJi9UmRCqVs
y7swWxA/tfzzXTp9M2zQ0RgSvGQB4uDZujyqLUUhYye7Xes5Z8QV9JBs+EemCM/yrPoVbdB4bTrk
5xyacJxrSMcmfZlD5V1SP/0JzRgKzmC/0rmYnpdYwOOpm0v6VXl0bArtvCUhZaWxPVMmI3+IlCEb
qjCJxrJ87G0a3xLfunW8ghyRTQqxyZDUGnWZhT/YACLQIRx5jputm0Du04UTdRoOv4m9/Gu9nuUT
jthYc8mrcM9UZhAw9OP60XX6qpL4r7ExDqYJUhTOK65WN8Ok0+6V0c8bZ05gWM0g3l10yNsevIGo
4GkczgYG7eXm7WjUtdMF4XqFjIwj78/2nJ+GsyZ3yeHCmWHcwbjiUxP84ECiX7FVNImxXIR1GDiu
wEWAnwo7ZHmIHR8T1rxsCy8FMlQOu3HGx1R1vGCV766DxLh5+kmK2w4WMpN8fyy+w/CFBtoVw9EI
BHi7duTibsiSv0tYbgdmxm9pP0HVMHGyypPpox7LYrQOHvySNPtm3cd4dHvTPCycMpgjq3PCnR6N
ag06i64ZnsMQW38ghnPiQSVP3yukX9rOOUQ66uPkh5B2zElTElumZ8JzB+K3B2FywC+KlERS3cIx
zxPIqChP2DNnJutFv3KACBIZEt2zM9djlAn3JW7LkjXaOwd2jCV4tJh84/dzFMa9JRifyQ28uE00
F+j3yvPbSE7+HtwZRnYc4dKnvUFkn/PUfC0NVzko8tPGhox+SDueSjE9JHM9HfoWIogTp7vOBVJa
MGCns+hlgkm9xxNwslsAq8J/9MzKvpNc6FNzbve+XdpotuPnUCFyGERdNCa8teV3GBhkzm5Dx88K
Wwo1t8u/rKG6D4NvVzR1ZC57rdM332SNtIwk2+qqJ4CWoagoQ9/yS4B+Yo4K4L1WliJr6BiGwOMX
GBhv+u+UpUIt88WaSIbzdhgU1XuYtTZ24rbIZgTW7Ipavr7DAIN0z7rMydK2G7rSzWUnwup5IeZ6
KK052Vn0dkBKKEPwzgMItPavStlFOpSZFeazeZOE0JgrbjixqvrTMKpPQQK81VjsMjReICmUe1GD
ybORH2lpf/G80o1Sqz3PY39MC/MtNuunjt/bPiMbOZhPxEwj+s1Q7I1zzGAKiTkTG+FbT46dAMoz
FdsqWUnCZ/B00z5DW3HGHQm9QxCSmg4b0dH8An2Hc+HBwtSwdeKiWiNOKDIl6bAhdaw1KKguxcAU
9BspP+rQVQAdkB2wiH9UJL/G1HjnFds44UNN88Qu6/dtogjnc3nZQBIjdFRkHxlsxGpyIvt2h9I5
aaaeQOQcCF6x8DMsyK8JkxPdxGyza7I3JjLmqiAM3jAZ4kKPcy/rPWxp/LK5hP+Wmo9TFWB3Ujqz
pM4O+S0VOtXGk0jGt2B29kPefi4DvZEQzbgM52eIAEec5l/DAj+3DojF+og86wk+AD6I6UrJlHC7
p4QhhG0sOJYYBoKNIrvfzKtO45UL+IZXMgWnMBrE8EUCBRukMT2hC7/CwcnDs3UTM4uG4gyawu8r
mmZwJzmRKZL5kIbydSZev3YUGATT24k4rEinjo8u+ZEV/AQ6QyVk3VBzQXFNxTavqu2Uldxv1ABL
qIcJHXv2CaIm7uCWkV33r6AgZC6SR9NkX3EoJSOh7tS7qdNRM6egPmS50WZ9tQrIvIpsyg5Ukb9i
2zoalqw3OMlYYwLr0t4mvm6G5yMBQs1XJ2OX85tdzJzTsK4Otl+8D62GtJtA0pNucWmNFrc3F/tT
t/gvOiDWNarBRkSkwTk/ijL4FGHwVxVYzkyaX4illdDd7KvuSazX5sGFmMQw1X/2nfnqm2MSycEF
5QoqzYydGYqE7a3xvPXgZOjBwQX8b0zJ5GZsqjvD9yk/4huuHIp70TUSlShupt6dYUt2QY+xMJJi
5qVGtPA5IqvkF5Zm6nPBwfhcIBc1cP0pE8d7JuXt+VFGc55M+940muGk33HYQ/qqGxyNHf5f0eJt
ChkJMpZ66QdRbz1ocBtzYZLh9u+eyW1isukKLEoP5kLJBLcS5TMLxwOr7iHvJ5oxwZkxVrC/kH0z
yIbzp1louutj45W5FVZ6ovZupRhai73fFJzk2tDCYkynUp7TEhTE89Xzmw/RtG/B5O3cjLJQRrjG
EWoQpvhUoREnEv+pbx+r4UquaW9j0V614QIqDtt9C1KBJx7TprSQodv6N8QPRu6BmPPoJwdDgTwy
6KPmmSeVssFlPUSWF75paA9rgwMN3Hh6DTTJAoH4nq6tau6uhU82YUqbbVVAHB/o0iOtBea1uQNS
ucbrbu6k1WV3id3wY0kHmnKxGXcAR0919WHIYLn0nNUar7YuB3qJ9dai942kYv6Ge6Q+Lihmh7IM
viuP0ZUISgUiJ9l75gKpavDOhRt/T5abb5UTZmv+V5icVonjJhUYO4hpT32F/d5szYBx935xYZhP
t7CM59j3zBVCQ1l7uahLIPS0ddyASSUE9MJ9r7zw0rT2iwLI1iuHLGUdRqPcmDEW41x3R3dJHgut
XvzbmL/r2AVzVOQc8cuVTWQVHamFgLqiZjLekUpqJNQDF1ho3KG6h8evOXIkD1kHqw4DJEBsWj/W
1VwjdhMURMnCJJ3165Hc07bPWhNKN+JTn4dXR7Rv2L2ioPEuc0JO0GxbAQ6Wrqmsz88hE7jwtkGK
2SIFzkmOnmaSjNjE+DLhvkzK/iEXKIxyXhqqBEmzSA4LWGDzTQs3C827P8TCMbC9u/tCp8/ZMv44
KNxLem4ZsF/aSj3NEw561rtijcGm2kBW2Zuv2LHonuJnRpRKV8DF8eLaLoGOJlJhmUQDuZ2Vq2bO
uoo3wfZvcccmPILXwHdf3VBs13gcs20883r0ZCt7E7l+MHHjKq8h2aIuxC3wvjt2uh1lP3AvzB4N
WTocYKgITHoHF4GDEz0NmT/08ZLufUWWgZ6rcC9owBHj0J6yVnzOfe7uHBcqVXmbDQdGzDC0nIk0
WH88kCgC+nfCWcHZnAEQjAnz3piNxzHD0uO48oyxkitbmp5u5hZMC8+9RXjWUjnIvpDejNK7a+kh
x8k3NyxL2Q1jxv07p1Nn8qIWDbw3kIka7FMoBYrkxv8g67yW21a2LfpFqGo0UuOVmQSToi2/oGzL
Rs4ZX38HqHPv3nXuC4uUKIoBRK9ea84xUZ0SKoOyRI7v+IeHIrrFo71LJuvNxnHCnFQA1varcd8p
SmlhOV7RZ1DK8orZhX9FOsBGq2o+stbZtqqIMGsvATrucA9K/eL6zCKyhUdv+izGliQgg1PwxWHB
iFmaT3ipolXaLB5yo1jDAbR2EA/vTZXBQwILAViEUctAS8zzmxKLIWkBCOVj1M3QZnmB95ACFzfv
a1j+kXAi2nDGv9RV7JvLc9aQywPVH51tT1YuWZxEuHQ4cKcMnAsUcpNx3mpIg1uYQicWCDZ79iaA
KPv3KbH2mNEwbBWmdiCA4HukGFJMCEIIFmDXw6FdCHnWEmLx8q5hz5iRSZr0+4ao0zEupzXtVEIx
Lf/HLLm3JjD6i+rZNkbfq4xxWiV/KARBXNKPWUl72xeF2mkdyW6pOumJ+kC4U5wws18qs0oQUTJE
qzI8eb3DuUACrbE1YIZ8CyasU7AJKzLqpg9aooTejySIFV2+LmV/N0CbHyvX3sRu4tEINFZDCSow
nhyYVIxBbc2+WbW4uw6mELNJ5U5ydg8QsJ1KvUEmjOlmzBeoSraLSEtBCMW2p98w/zEvI0n2XW0d
Q3eINmnk5ruqyHHGFvcolXjBOshTqLl4062CWmu2J96gkB2BiDwjb7wwAIYW9pL2xuT1xH6ChCRQ
CJ2UVgCbjut3N8Y9FCHViWRFkJdCvjLZ3d+qqdQav+Nr3mMvrAZaewXHFw1iF20c7n/NwZ4RWNvQ
LX9lLZvN2aa7Yw1MoYSoLkh6v/W0CM5pYzEnCFnBsWO2NG0GA+3oEDgngt6WiXzSr+auPk76/JG6
uFUjG/FVFlMe1GTY20vjfbxgPc7MdbCItQjKiXboAO1NCAdF85vKazWOqlyLvk+Jc9ej4Kfm96fA
6kfkSqZg+aIz2jAzYDJD9QL2Z5UP6i0nznC2XZRffYuWroEHHZo4cUrazNjz3I2f9QdLsyn5UY+s
4UQK04ZuybLg0CuSCMQOgc07WSUbnHfdsZmoy+bWWAVqXIpTjSStXP5oXf1QQ55Z5TdT84dzJrrk
MPXjezgSZxR34lsTOR+iXLi+H2EWNVsj1/9weL1KsztrgoQjbGlypahbctF89CS8rltjvCOrwteO
eYgv6eJdHf/qQ/JTtO6bNfIxzFgxEFJRlAaFtfZHYGeZMOTFwus3afKexASFNAMsGjTrfGhkgeNd
+6z7vwHEHKaihJ8laXGVldGsHDyjwJYPVvceFbR/gnDG92vz4YWMcjdBJl8I7I3eazLFiBfKogsZ
CSx0jYtzTVvxYDF4OW3eQsTrd0XV+TSFokuh1+HeSmhhiryXFFfJHSj+PfRbJl3S/KFg+XIGO885
PvNygEYBc4psEqkV66ZW2a5ZYiN9vzmpULIjTt09SWGbVmACjIYlBcjW90ZQbtvayo5dP+uEGTYY
mZJuD5W8qe0Xw5Tco2BoIMh+wJpUjmSF02zyWBgOOqzCXT5MDEtHIt3y7rvLdmnRC4aRvRDZcK+Q
2sfQSXXuvVU/Yp/2VVb6ySZjQwKozxTXph3cTWrXnFezofLqkcZXSuKmRPFxd4zm2Kphl2fOhQyA
8WrJQ1Dmf0WqyV0aTG/snrqt6rHVlFq0ozI+KXh5McObVWagFinRCtyQB3nYwcvdWKeMkgCsLFeE
3lfHCocKsidYETQtmSOzHfAUkwTsAP6qKkg440trnBh73weDxiwJeKY3JRgzkXuXCXrHCh1XIZHA
G64+r4PUfGoPs0GDILSm9uB/MH2LD+BCApUvfgv6YKHofqs6YWA3pO9ZLcgnNNmTMJQat5OgDDL9
v8BAYLpUsVcGLZngfgMpKMa0mtmDoEGtfxoSk0UNxJgDCqNkWZx8VDx053TPn8mIqD2tmmdPQ94k
xJx5RDzspHTpUI26wY48vhgdqQsIq1qiVf3fc9nQ7NmQGIPVTF1kL47QF+oRhOTChhwU7BV2tTpY
5EFemeciAmUuEPZQEQzRszUmHmrW0eGVw5VCFmVDlLeHlAy3PTueT9Od3jrCmUodeZTK4g8f981e
U2+ZgmLEaA0bFCkWLSs8K3t0C4DnMaHasS0hEBrk0SkMpvIlnXZaG7pM3mABaGR/yxaHf6rTg9Fs
9mIaYgwnNhgNFhgYRxv6vmwr1DX2EtQTjL+jEnIl59GVVrf93o2CC1inT1sgWCpcFR+sl9lpu9ep
TVeB4R6CyA6fl91X34/9GvE9vZcocvkSJbcYCAANiPS37Ji0WKxEnVZHMHQddz84RrUR3VJp5mjX
pqQRqyBhB5A17T5poLrSy2HB6Tim+m4aV2kffKoueKPY2SX2Ilb1WVYMOBYnlJqiRCE0lpW/Q69B
yx8jd+HDd0Ls2ZX6PkrryfMN93ddqQWsAnivHs5BTM+kBSm5gV3ekcsDF19VlJ6Z/zJVcOkdJvlm
fCkD5g9TiqNFiEXUnHWeX7p8+vwgchni9i1WM8egPkVghd9s1Nd2PnaHyHkqpxJyuCrfFxzxEcJS
xzAzbilyhJPlJDHVJ10EH3OUweWsnAZZb9ycXN/Eb58tA6fhs2ObSv5tnWJaM2CGinQ/RVrNLove
AmzD/NBbVsU1P/g1CsPjEbbKIkeS2Jy9Gy9+LSPRNk3+XgG42Rmx860BO4MScmX3yZuRFSVDpnDd
96wRIttSmiMGANnkx4yZI4AAQYhpMR0oEwFD87mPwTYZig/lonVvZnBGJGdaWMupdkh0nOJpjbxp
QB6t5MlWcbcte9Ng2NsVnDfEnkSp7pzlBDb5CNxIeiNLoON1sY5SjFjdpzYCtVR8XY8khbtbPaIe
dOOX3C66YxsZHwgNL3NtEwXvjHjmb6WP8tbq/e+9jjp6DLVzVgHbta2ZHY95DtycXFWTFb1OMH+J
aCamqbOem4CzPm1xtIUozum+y4MDBXVsMJHHQY9yzp1OAE69QWnNNz3/U8443gdBQ7q0Sy9LVLed
q4A9s//XGaw7riFS8BKn/gMvC/ZAR4VdVPVb6QOM1xYrWqsLb+I7sO1Qb8W+nnhtMD75pMXup3nC
b6uAmdm6/rvSVLOFreEzpcxfTZGWmH+iiESiiwhavI1tzrS3sd6B7ksesvhBzzV/CTu2qxAb36Qn
Io6EYia3IHefyiE+pRWD2nlG8wFJ7MPOM6TR6Uzl32N79kHv9aX2C2XNz3yeMaQHudePf0gmNyCG
MfQOlsk69k5izzIL5dl3TM1vk0l7L0IEmgTGtcd5CkGGiW8nxQkAgnqDGbKvVF/vGcPFbEGtXVyV
z33DceOgc9vWM2Gj5fQS5NNWE2a116dEsUbYiEQTtrGd/1Ol+sVkT7sdCliZdQv6ZsLwiDrrNZlH
AOUG55ZuuEufAYMcF1+Y3l6I5HgZLCQhY+eyY0z8vVBg3bLR+J6MkCNHs3wlWxLdlyreYmPuT7Lu
DmUfV4cKBQQUPKJPVB7uSDuG1kW2H3sRZ3pL7VWgZ3+sMrIJ0mx/mRr642EafzJ1bAChNbA/hf6j
BUcygxE/hbp7o/5Lz+QwwNgS6KcTwcOb6u67rfWklgvf7rdRMTOtmFFaK3izJEmQAU13SVqh2A2z
9RoQLLZrgeFSfdYb5vkEGmc0UDGJfOug3wdTSESzpq1DxyHtXmt90hQ0Y5Wce8qZvT84GU5I50o2
0rxWcVq/S1rDe1saEQjYAGlaooN9GzUiPqui2s9a8SeBWoPCABFtxqwtY0RUafndsE2SUiKwdDA9
GW422x6q8tplyLrSKpmxb/Gpw8zsUDRg/bUYHLKy+neXc/QGr890Frll8OwBkwmZ/ZRYfTeCOgNY
AeDnnvUnd1htxMiIV2gQquiOk7gmUGNRtOUHkuF+ERZteSkb1NFunjTYJ3xPovEwjHVw0YGAgHhR
a9yVK0Q24Utnk0rc42AoUKIoDCEXC/FawjdLz0F+NX0WecDTQNN05T3WYBcUbS6OfY5IiyEASvNw
i/PlHVmZYLM4oTWkuJhVZH4Y+vRq9xxRbZOS16wh0Q2oZ+oo81psqNBLEDxjLXrOukKuUDmmeHta
tCfcmsP2WiN82ejLClbrl3BiXszmv95kNES8MtGxKiNHkqnzObSgfPziLUPAtK864nnDH53RkOcA
Sjud3V8GRw7ymMX7q2r/FOjW36bR34X7B8LHRup2sc1Qc2BHZuo0iexnN2mX0NfEMZD2XbZFdDBL
67WomMEnSx9zCt14Pzsa358wvXWRWNtmKLZSDf6emoG115wQSqD1xIzu7zLItfusR7Vsly8FTFfH
gPQCFtzfBFp8ESUv8sG6TueSvN48eo1Une/GnhUXwsUvAqnJyStf9IZxPPcuQMbEyZVTYG1EJmDi
iOi8AYRrlvzQRaRTcrX2Ggka8wJ4h5xuI7zWi9RZ0Q2aZ8c4KZvcsB6Kr+y+o5tEiaRT4pOVWvXR
W2+3n1HMXsU0ir9x6zYnC7IaccCYI8qPoVRE2tVDAnemNo59xI6pNed13uw0U4ZviZmNcLEQY8PC
fEkzE6v+mEIE649KYTMlhoahZgczOPPRsQQ5UjRIeLT7qie7mC0KtE0rXfsbSsm3dJZr+q4IrSqK
Mpxg+ordJlMaiWKeORpSk/bHYndI03K886ky0amf0f79NqopPDCgCm9IUGl2RjiiFPEPlXPInOmj
c3R7VeXmS0mQ9r1urQ+yLOCdMU9Wgb25g3EnXQ29C+q08Zh3ZMW6IqFXCvtl1STTq9Yv5B+cIOtR
0LTu2m/wlzlROcRozDOWh6T9wMEKx3+kRZ5qaM6TrnlOEeWih3CdFSItUlqgrjfB8A60RXq1rSCa
tcZ3WTAZ1eckOppQbuwZyiN7+HvOJo8JAZGNrFFnh0apYSXyJqzkW+13fCNisD+DXf4ymBftRxtb
rEjQTRi9j9NOdRsjyrh3/EyOCA0sG5GI2RlYe5jStpFWHSz4Kpuu3Nht2+4yrNvMEug86RbzHQMR
KNO4bwtkeZ8xbCbHSl4lY25k3M/oWOqL0TS/GVsLWAbJ1ijPTeP+ySfCiGYZYzVikPNhJarfLAHb
jW4CfqrqS9NhZUrSkvFhhD50tGbc/IaFybe0Pyvq9LUNDQM0BkaR4ZPcQedeWOcE7QAd8z/JEB6V
8AGocsCTyaSWZIOaABC9Q1tChJh1SfL0BUXGptQoSGksEgSXJdOujYZ0a2XSWZmgLtZNS81cmWCL
BCpLvcJXpm3bNt/5k3GPFH2vDFVDsuAjfPfUOdgRG0X8yzyXXjI633CEMbEWoKFRn3CQu+GrVrhI
ekbcBWmkv1gp+QSTz3MEs47WuQuTg1WOIEOXt8Odh3s9KHVRLollxlHr0/5p6APzdVwsW2T8VmiD
ThY41xcEGEAIDPapA1qlFzOf2AH6cqZ4tn+GpAL9mBgaYgahN8I8sGYTRcJMOl0CkeQwd1X5s6yI
sqmn9HPuQYkWqNzZePrQJNz6Sm7G3dFM81hrw3XCZHdgNtfz3uDlHvI42rBvZsTRLZ1IuANrRyRk
Szn531Fn1ZWO9obIU91ik0E8XI+zXY+ks4zEAM2us+n7wj3SyLBXnWM1b3afsekAjuJGA6O2MEfH
3JUOcsI0YuAPhSjRq+EA7hnBsEHVWM0D8Ana4bQ+9OcjAZV+tKQo0cVK4CZkzR13O5A9uDCdmXxv
CymuQ/QZNdTiP5gkUEVT6FpuWNwQLTdZe41DTG5ZSKhcaIM61qZvamxRrRRyX2c9pWS2r/QOexsl
UR0em6S9umQj+0Xw1vaul3qJZiwpj3zyRQE+W6S3siGPY7GH9lGDEDMrNyjsv+cSL2s671ON4UXa
0/4UA/2G8K8OPaTGGQTHiiTWlG5tGZK5q9h4nx1/fEZYpkhIot1q/0rk9LdQ/TtjnS1Gk59F3WIM
LHqgGhFtXYprYAUoGrKi3BD+oHm8Tb+YneMrN+lYiVph1nMo9cf8MwJH7RGo/Ncp4ekUXbYHhXsq
DQuzjzzzBfmpBmR9JGUE68ZIngkcoek0HMnK9lRBt7rsiLYshLsAkf8qEvNWVdyIp3IJOhowJim7
v2hvOVkDFz+LvjWN7TyhSCRVzMJAM4/IY2JZ6Qe3nT2cxOAdNYfSlxjtg46lFm+lPNFUlSfS+VAN
sjzK00y6OMgitZ8bYq6irCfrSjP+99rys8dNYJHZLs/Ve0GE3cm3iLKtWmRBnCiyXWFANSwJRTkX
DHhHq532WJxQWY5GyWzcRPHUGrRb5tH8Bi1Q32WjbXtd2jpeSWSgZ9W5fUjy5mDQiB9idapb/MZA
6TCO+iFnMd0XMfzkOvZoGZm7IPffVOn6nq5nGtrbpjsWkbOVvht7jwvDz5Kva4+batZfI409QVAQ
pB3JhTlBKUV0PYdpFLWcUh5Xe1+hXEjxSBBwOh1tDa1toZW7duBtJIbd3FLJ0ajuZO2BT7T0wRuM
2Ti4g6IYzBhywj3GdNBhyGnN4lw6VUSKlOZUu8igke2Gwjy5E7sDP+e7tVzkARM17AEl28biaIVO
RpM+hJjZ1iVKtuiORjg9NJpdnSvfOcGcoVkIKKLEv4j9u40nTiIwb/TQT+xdjbLO46zVq3neGl2y
1zPbOg4digSys21EJsYhj5AfSwcd8Aq+EJUiYK4NWjfNM5Z38/G+Pq71sOqRNQ0Y5ZZP6nERjsZl
rrBXWMiJGQTBBKMaJh9X6PwsQ6zpyADkBFKHoXM9I2h+lCl2iKkjJDn0vZKQQoqNYdNomnas8t8K
HwT2QUo+RPZ0tmNxEtgUTu4OFNy8S6T+JH3iV+zut0l8846uwG8T/e9eVcNFtrqO+UGQPTKPT25D
Q44tQ4APycA+MoPe9Vnv3C5+cqNOO3XdYkdD9Yg3zISAOazNPKvgK3JoxvQQRREwpmOSOVQhqb8T
7KQ2z9awaVGJwsCfpH4afEp9N52qXViCL1Ycjk9AhYCISV/bjgmtBhxNzQGBeeX7EVbJzthBtdya
SdseyIwfTrIJzI09DHzk5CqdkPMINhCLe0INTLxlwJYk7XARgOWYl2/fXwck0RYB93saslEsdFmd
BsD1x4BRjRV0LmPf6hK2Pt1e1ROL+bi2XMjsHgp9PlqlVp2M5QLcZnWqZTisLVmyg4LafCoJNzkt
eaQi8ZDMvkcm/EEDYvHWIU15i0mojwBbQiXol8TUmbn+1LSIK0i4RAFn67z1VFJAIkNEY53+1DY4
o+zGvRZu/eogifCcwGLP4FLz9MxOVXku6958reFALupD55Q6l8DvyDT00V02gHVYCgXdYBejIhgy
CGexeoFFuK+ykVZgOe3oFO9cOxgrbE7hezmZrxTN7UHrE+PFGRUyrKL6FCYt7xKlOKc9mlBhZxv3
OYdrK8NvczCPF7cwWczHpNu5BkYOajgH7aGJx8xJCKXHThtvUDRwpBiqPsSao32f3PeHwViZFZZE
e1R7iA4+3YEivmrXkP36R6sg8s+oa2iBBeOOlmB8yHGMiCgf3oE5yR0cgCsd/XGDcLd6tpL5OSff
CuO4mb30i/o8oAzZR1IGb3B0v7e+PgKPrCJ47Q399JomN8+cXInZRxhiceIvtTy+NT6Eu9Dg7G86
Fwax9T7LChYn1FJ4N3UWhB7E+kJM9dkww05HEq3HnEetm5W02geaYWtPUoTcJU8t/ZCjSHpFkoZ+
zJywXJcELm05PSH6pDujRu22lJKzQ752iA7umQBiji91suNqW7blb13CVNdSpAbgHM1TM8/33OnI
6C6KXyGROntbX/Jtxl7Qy7ZoOYdxcDRSzXmC9ZzSp0/1dcsxsySLRcang8eNNz09N7nT7+sI4iFf
wo02VESzBOh3hRODibDCOaSApRNXmkXyFDWW7wVxg9C4g7TOIbEOAxdwd0G8TFaF08HI6d27Vuwc
ZjFqKxUp2tw4BVFd7vyCxCe0bphMJ+I4f9E3k0+ONLLzFIhnAhGQhKqe5ChfGBcVyJ3t9L951C3O
0QXiKX9aqPkdvSw9h9qDL3ZIbkd80dwloI/h6dcFYFb/VIbjX4XjfI1X7mwwKYJn1U0ro6U4rwHs
MRgJdzjZVr0/XNPI6Hd9NpinrwsVWqdIMriMUPjunPj7xGz9aKBFIosllxTBP3yGFGuR4W8v5aGN
Tf3ENkpRTg9teuBQP+U6dm9GECQv2CjZWmyTFJihRTpVESG/l6FHyzP0GuX8ZvHnKPFLweiP87Ik
T5ZlbWaxZjtgbmVv/f1au2VIg7bsQVbVVA0eSa+G97hm/t+1MPCfQnse9i7EIAaE5i62DdxWy0Ur
fmoDZP06pI9RCJI/K1tzGBITchka55StCIc1CIC0xC9kDWSUuUa7U87NsFPdq7tuPBuAGs+Pa2Pj
Y/vnaFyLgUk+6jXmriD8ztmUAn2dBHJuLNZ0zzOd4FC9xzohGeYQpf2zmCnIyjDBukCw29dFL0d5
1FL9EOUTWcgtseRmjBio7we10cNFJDDCPWn15hJntPYQcea7dhr+8+fm8kBZXwWs/CBY2fN4FmIA
n54MO5dKgRNLmJkRv/XPRe33Bez1Yz7l4QWmFhpFJ977RvfUVpQApaGyRUHmn/+5aFOLePQRKIzO
vNKW3yfReiQ0uOfRZveZWtMvt5zRw+ZwSzp35pzboqlO3Lw7JWYKI4PgD32efuMvWrlGo/GOygtt
Tv+Qjr46h8tDBVh1q3xUp77vfS/CDNMEUXI2jefSn4NLwukR9R4BWSMTL7W8Qian0eVx0yeEloZJ
GI7f7dTs1rhBi31Ecx4ZDwM+VyfQbaxgmoGPpek0hu/s68qNMCr9jolV26UtwmVhtmCni6o4QLo0
rjpBhts+Se0XPyuYgtBM1Jx0+phbsmxNK/5Br9ozmWlVIYYz7Krmsaj7+BfdSvLuChm9iRHGR1Vr
BuRkDexpGIl94ke6Z9LGHPw+hJfiu/s4o9QIIXZv6LjX5xIZGRxPxkSLDBAZ+s8sLpCcumuwqt1n
DP8feaTzO9f4SldaKW5j1Xx3a0hiaRXFT3pD25lj/y3yix1rebaNQXp1zcCaZi1ys96CmyvH5KZa
RcvMKg8orjLPUM+l4/yIOkn80oqFgpyPLrlWmmb9nUtOIXEvfkP+w9BnjdMrGX4XPSAHhFWWj6Yq
FL1EuFhAQZF11s20QRoAy4H68FWroL8ii+o+DSrVdlqsD2HRXEie+QGoxWHiUqIlEWzJm0Jlt1Lv
UHXi0+itDBnwDGLUkUiXNdd4BxTLMKHCd8h4Ols7kWO+Jwad+573cev0uvUu0Bkytc/V4fFb5Bi0
tH0ruDz+VhDT209F+JxMrf6WxffHnYCsRHfDmF9hcVvvxDvjFxImlo/lAXVyalB9gaf9uq8m541V
OyD9ljvbRsZGo9ON8+NvZ1N6BQqEpyjmQJPk0S93mhjI35lOPT8ewQZNgaMp1laPm07lmPsiIGT2
8e+iWZDOBxD/6/kjhKWHQ3f8/Ph3zlxeTKJbsQfX7TsTqcdDxINp3C2l3//zHNgKU9w4X78M+jA4
1K0WfT3/GMrSJqANfHj8u7lXqHkQ050fjzQ44c12ixADK8/76/m5VfQUF+r6uFW0c3ZGFs8WbrmH
OYrsEA86o9zls7BINNpWw6TtHzepQwhkiVzSEpZ30nKse+VI+fWmg+ZI1dC8hypon5yYCODlEUAd
9OepR6fzuDnamKwfb8njJsPxYuvOjfn1vkqTYTzZLdgGl7/1a6ZlZdF8Pb6W49apgvcyi40nnc/l
cR85TuZ5MjADP55/RnjPIc2RUndFhwDCaYCFk/G3KRHcsElLPqMakSLz6OpZxLxL89i9P24ZwjmX
SmMXrjruEPY3qxnhNLa0YVSayze7Cu6RYbkkpQTGG4SXYxB+Jm3k3B6/BuP9lNW1+XXLDsRTRNfz
ZoRCvjGJfgb/PH39ruFlDbPqvm5BO3+BytJ83TObnRfJmvP1u2oYXzFKZF+34il90/ss/noCGggq
S4zB1+/ssnmPhsklaw9dVGYU5S4Mwr3bG+MNM0KwqfySIJTlpkk3HsRLuxfF+EcDNn2PE/cJLf4p
NUq0JrN7mFupXXUtYkof9uJQWwGR1l3Xsu9YrGVCoVLSM2s7BnV163D8e3agHYW5cFQ4Da3rqm5u
sygUHBjtKMmd7Tr9FvldumHg5W9IextQUl+dnEl5a/vRIawwRYNKOxeZ+6YFjOUVUYPIQCsk46UV
lyffnZ/Noi+2is0xp2l1xGw03pjHm0cjd96tqTOvaZ5YB5LCfj1uPS7iwY53VoVamLyw0TOLkcrC
Za9kMqoPyoJgjsA64boQ16BxxNWI++iS5bdsQORhYHJl67t1gVqxIXBx7gy8+EgiQylLhy6mbS1D
mogg6YfVPrLMq478c9AneXaLFI96YOf7nuHrjIOXUQSrbui2tAJp4Kzqzoz2QZyY1zmcbDDlFSSm
5WY9W8bVVDemRsMlTAAPJQXwxByDEgUOdgoAbPZVEvF0BQi5d9FmeoNfuQcttH8QNGWR0thZ18e1
x4XFW5TRDT22VLH0zwpITD0OrgLVz+N9qm1w4iGFo1hew+NHQcvMtxF1uyMZENp7jRyrIZWLXs4c
IO6OzLVQ0KA1Ewv7qjAxFRQTjhZX2uEumsAm9V3UYlgWw7qvm+GWOJm/a0SMjj14buj2XNTyLB/H
wuNaomitWTTlN4+bMhh+M7eSh5Hkvyvz8HMxiO4wU9S6ZoBMF5P5TfoCX2sHXJ2c6+PQFsxBY1xp
LuQP11yi1RwaeFL613EMRxKt5j0ZF8RA5qVFNQPgYCxrdZ6o9PUnLSnao+E4H1pfQWya0VWFc40c
9HGxmC8oLJKdwDdFNQO0dmwgofVlhiRV/bFdSBRdx2Y3DjFmpS5676EOz1mb6OQ6aYcSv8TUkmsq
9UJD3DtaF/a2bKXPORXsvnXRfjgC9gxVH/sZ0oLHPoVUBMcmqLUVm7GXtK1+9pl5Dac43bnZO/SJ
VUYO25aZ894PxCnOghNdEXjVReU58xOWjYjJsnkN6LcwkRuvM3mEKyRPipO8n52EnuUnQYI1S8j/
3YbZlZ/+uRmY3TgzaSbgdlXG4/jvu8rl779++HioBtYgesjlodCGYYDrART/75/91+M+/uDxAKy5
lFX/9et//9uv62ae8lj/3O3f/0FyhNTev//bPw//uKYjz6m9f7+Kx79+/O5x8fUq/vv5/Ps/f71P
//zF42V+/cvHD//14r/+z/97H74e7b/v/PWIApzI1OuIgUjTqaFAHMGXBXsoDE8d3WzvXxcj0HxB
YkWU/iH/8DJWAoP+nH3Siu5O5BMnWKswu5WV7lENkeheqHfoiM5pkjfbdkqvNKfS68o9+xrMShki
K6fIdu0clF6/XBSjUXhZGfyltdnv7HLZYqba32jZiDWZ75BxKL/5TmZ6TjKYxBsyZ+87yrTJSE8I
rpg1/BhCVomyySLYGPLMvtZdNxW2yCHo8CQuM3f00x7UoiWOzD0r8i+8OUlCzy3BxtPCRQQr9Hhb
uBrYYhLRzo+L3PArTA1Vuk5RQXjxQFLgRA20sZftpshD7Cw5rpCSvIlkbCBOoMS/iBrpCJqTnWxq
IHrEcG7jicn8TNbrRMCRXGRiNAJOVcmoOJ9qdIqEf2FM9Hyn/IbLGHnxmIxHjYi50dZ/pZbmnAbO
67c5Hg/4a5tdYkEjN0W+blikorhHJm+0r00UH+VI0r2dTViRI7SKafu9MQ1xnMoLEgDjgIFxSxzY
CxbLBOHiglpnshnm6XuY3GpapWtzVr+XOLZtUgvi3RxcuSGbuYsboZ6Kl2erpkTbhtJ8zy20CjmB
OVLC+nVUvnTg3qosz/aWxtBXcxdesyq3idBwtVfOWQUgBX3qjtEK9xXtqnMn7XfMY81Jdu5ny3iN
6mCZ6SQMvyvS+2qICaZmLBH3F4IcaktpSNOq/swsXsV0SYZ8phPGEUkeDUm5soPjBTsNg0h6iwFM
kS+FMp8uGH42phpM/Lo1YgL0+X33as5FQnQKFgAUn5e6Q3PmWr/F0A87B2epYgNE6ovPU2WdTAkn
MsayvXgEaYf3pkdK4ehucYyQvwyV+zTYevLSOMi7B+wzPjujTY8oB1efcUwxIfpusxWBJQ5NM7Hi
NaS8BemfqTabLdQ99H79fKQqNe4BIYVMoGmr+doe1ORLEOQO8GU3eMPFjZGVCGXQsh66HBrYQfth
Lj8asnKHpfxqAvRGpBbN/TtATZJKtMreC/qjxgB1BytHfyFm0MuJqL9L7JLOEHZ7SeWkVHJHYDPu
84K/IJXgWhGKBa7fek4X8BAO1B95HTPkQm5/iESw++cbTk4L/dE5phMcjycNI25g3uhld69Owcaa
mRJWL+Y+BhG+uBWso5lD2Uw79On2xAdb0rb17Y5Ts8xieOuRYmnXdL5qCETTMT/OEHOOODbwmY98
85PG7fAvMjRkYmDEWcE3DUh1k7uHJGAsok2T3Ksx+pPlWHB8f166+/j3pqRwN4keeZptnu1Q3xKW
kFxiN4hOTdq8lB1OF5t3DFG9QIUJqmCRfK9x3q8drWPyUyff87rEXOAy21YtqHoDYGprms+RrZq9
byf3sHKsVdMGDfg2OoroDK0pkXu7I/aRTl7st8fcHElDQ60+OLWNFdhCT2+2Rz20oluydK1xJvvK
fhMVlXCLKZwGnX1mHoQbsMVRPtRTz/cgv+CHR8eZ6q91Xcxe/j/sndmO3EiapV+lUdfDBI2kmZGN
rr5wd/oaHvsi6YYISSHu+86nn49KDJDKqs6aAuZyboRURigWd5L2L+d8p+oxhJnA2DIS5e2BVB6m
9h9Dk3xJOvEGeivLShcIO+nTAhqdifP+0BkPwejdNy1a3tULN2BU31BwfO0KvlMDcug0wvJw19mB
5MVaxIxsX9AoRiR/VulNGmWwZM3yGfEgMmAr/OqFAUWamr/VsQOVrBaPoALqm6l1rnFY8ZoqMmsE
zrBDpsofWHCa2zZemttCt+mhKSoepZ3loCjmO3XMx7m8V3FZokDFqAsTcgmiaYTAIIK7KKk/pTY6
eS0VD5WqOXa5A/ZQS3AljBP9wVWvXhs/pQozvWNZTA4957HQUQfnymIKOSFGTEjFqxBKzjlokrDw
5A0gM6vHwc9jxd66USOw9tXkcBXEeDgaVlW1fLWq70uJ1birjnIuO2Jhp/3Q4rzDlK2vXsVgrZ47
gjLi4WxiKPATbgZkZxhHJm2M+6lX5Pdq4yYFKIk+QUMoFFbnN6K5b5g3EA1CBASvFatNffC6ybrY
kj3ROH8p3OxoVYRahbm2yD8pPSbLYcRE19iFMnjxMjAqc7/cRJG3L7LKuHSgcTdBatAKZ3F3iGVx
Vc79oPTEQetcJrjIro1AgdUwUXL1FWJ/oovHRS04uqLBd8k2ODC3YvtHhsyUSvQTgXUiLjXCTTJ6
NO/Td7NHKewF2uB1e+uXptnFYUyZHjOa1lbW7UjDan3kgeNDk7Rbw4NVSG7GHYBf0nDz4R7WQo4W
YYn2buud0iacT4vi1GnsQfp9qhPUIMdBUY0HDeIMAwI0b+r4VKp+PKaM7EhZ0griu33VAw77dGx7
VFDmDVDX5Kh4zDm1sI7jwpBWlyCZyuaYheV9OFXVKZf9HWQWtvqmuRuVinwVBJ9U009gKc13Lx3R
jkxjvCnBz6VR2x4r17yBuOKXIaqPdnJa4vjoEp2KOdukCR53cJp4+VdEi+U2LhICBwh86nvOr77l
I8jhwpSuJm7Z6cWPQ1g8u0RdH9zBfp6I9sT9KHeEpeAcrbN8n7Rfim4ktK7HG6qQgER10vwINcWW
bZqnfEKxaDrIceJSV/cz7d5JLm3Lpl2wKDXsDKlojlStctNbbl0uLDgBxUdHhoE/OtPElGj60muN
bKtmCps4XULxpkOYqCUQuwkYfZTxBhR9pXwCKk5WClHDTMUrloUvIPLCQxZxF/XjubGD5KCLNTMB
EZYP5bLfNobaejExuEaTXcKF6Xm4RM228Xpu9p6RWGcpNM4y7xERPqCKWW0iCyb6BPtgklp7hj41
qBP6HPBDcE8dueuSiCRBt7sm9qqPNWpnA4bxbGsgVqGxxL4pr7hdg2k2fD0WHq5uEOR2qNZdX/iI
PvSTaRbhQzeU72aJPSK1X2pMAgxVDYhWCH2I7QrJiUAw6CAv2NYjPltbldWhYtMxAeF7rvrkpWPH
vJVZlaKMx82JefZJyDZmbAquJycfxM95BeohK/bZWnUk0jdIhWVX6LiHlIoljReUGnOyJVtJkidm
MR0fMIsmpa33zjK8h6NNkjOkPlzUXu7bOAZlEh+CmYytGuaHdur7TtnFZS4mpL7MAtuBDf/EyHDI
oaIvxnLsnIqHYP59bmbjaBGutkBiALPpkniEkZcXOWE3mB8Z9zHhCirf6c3+rKqwOsCDeWBlpjbL
kn1e1ppX2a9oiB4XQowYBmrIsQ1PiM5TtyptvwxalChnMZYptoIz5oEFXvjTdNPN0+zHwn02Rdkc
AoOUcHNpT9j2xVFiK4LhTiGB9fHDK4n8MERzm852/zTE7g7w/Jp+On9u4aAL6KzWPOB+GDF4lqvY
cvZSsa+aNruRz66ssSaqlKSIhqhy5g1F2I+HySmNncPAPM6UvYuNlFCTGBnvKlR1BoxCRme8WKOH
4B1VycgcPxh5hsvWArAX51vPqYw9aL1bK8y/kVWIjk65z1ldfO8W5yNZdUtaRgbra06EOI/8smOv
mxJ7uFlGnLWounaj6Mmtd1EJM665HasJ+S9sYQJW3NM0msaOW71rOS5YfFo2K3QYbBOeLN/tm/Ri
zt3FNqe7siX3CwYINYERH2Utz0EyP6099N5MxpqIHfx6OZlTgSUFFXZVboviDgXYimHu0x340ZsI
qczsjPgkwS1R/yypb+QEyps2lMg54F6BYVnvDBO9DvhhNruiXXeDxeqrmw+oBnK/moLikBJePxSA
2S1hIrX6NDql9qMsfxIeSxWTouimtMqtDZh0ijhANKaKbV2449V2hvt6lfRHDV5fp3dOfbUcBUgR
PxKRexnV+DTBpdowb1SXymQTDf7yKe7Y5lqoqk13eDTycF9nGdlfCgciqHyogCo/U7dfh65HLRv1
eNeGmgRfGZasM3Fh9Z5PNkv9wlMZkCtwE8dB12Gq5Z6srys8UXuHkOnqJRQATbX66R0MwHGDgFwX
3+qOIRIGfPyeY33HUdQ29rsKE5JtulnS3WG66fSyR1H2mfCP1UHwESCXPFYhSfQjGVX87KhRR47A
vndugjF6G1JpXImLYKuYe+ZuqOYG3tTrUlg82QbFDt0O9G3p6C/VnMS+DOCfs9pb6UqLddUB0I/h
pfYmNE0DhIFejScO7I+pptWYg2LYMl3FvrvS3rw0r051KqK9N+U3SY42XC7WqVo4v9XaKdUYDJo2
DFDOjubWNDEWL8r+OgqdbbwlAOhhdXvu4G4TOx1XaIf2TA8sIyvigkGqARzz0Ey33mXscM5Aoc4e
iQBjaWom5zhNSOSr3OGhQ67UBsH4hFCFa5CThyYxeOySwzQmbDZ7rFM5vzmjBhPGkbVnhEWe7Pq/
yrC/R2CHtax5GvRUnthaKh8LkP1FcV60uSvvGWs/ukGf3zptcFfjwAyNOX4ukAlsHB0FpwCYHCpj
C7ImNgX3lXmX6Q+KuQg6i+WGSuktMWE7xPb0kraF2js49uzELU4KMcSFVLDc1TPTDgsBbpBmB6vI
71D0dedoyh+GhpmG0EN1Lmw4ntJ9tIYBrkmQ9sQbkbYda9v2IW7pMxaX/Mg28mgEzgCUoqC5L/R4
s6sNJ73YaNMk+KMQ004ZYNYKSbTpGiPDHdz7wxDOR2tx952Yjrae6tNIUvqKYpPEKSSfpmCaaF8G
th5OR3tsnUViwz2gIovicxoHjCDi5pppt95D+WChRlz9gLRiKCtQOzE6YCIlNwRvg1cOAoRHFIMk
EmNl2LO6Xyf5E3JOTaBhoaH18PUWCh/uN4B9JBkbFDqFQas+8kC0RHQ0xcuaTL6fgN9t2ovhLl8M
U1TkAOiXdCi/TqvSrAmQZrrwKEcwbVtFSmGplzdZ4PCU/KC4iW7L3PxIIcUZkNh2RhxiGJ9BP5lL
fccgE3/XaD+jcwKhtk4UlyxlSRnDK2ZkvnMizgwKvcCHlQiEB24rTZ1z5ebwduXsgH0AtRCsUcTC
Bq+JdtfjiU+WXgKUqsB1Udechd2uACWzJ4eRrG2r7U71jHwalRUTj9ZC/YHq7WJFy55borsK2Mpb
K2VoVBTUKAvEQIvwri0b+9Bbaj9uuqsBlp60uvij7tLKB31VYvTAAFNUFnylEDo1fLt9acj33K2P
pZw6P7Eah+HL4B3yAKWnmGA3t4H6RB5UvkePQ7qoSnA6JPalHRA1MC/1zZonru4+4w6+Jz2je+7q
Fasig4TKJ+ZIGcVjQUbgnOa3eeG2N9jgl03e2tBjXXW39BbQZcRSKXnMkUYbm4ZfJgmUGWlqgYFt
h9pDbKgWbzsT63xWrjvznLwLMRjsMEesaSOJZqqdmENmwQfajPLITfGQx8ELxF3bD5bluazkgIgR
prptIxw0V1W9rksI1KWNWl6lO7vPLmjP221oiPfGak7L4k0EbZAtERCoaXRpeOFEd0BjiXFH1w/1
h1twFPkB3GHcJA9YSuL9FpHRvHP7ljRwbOTQEUjtW/J6VwxYXoIIfUmU5mdoc+aFQ/gYB2Hg66U8
Jb3Kd3MTPBi2/V73AA4WhN74EOCERh+0LsHFhKK0Tc5psggEyP2pb3pjbyGUDg057AGftkjll7tx
CtDMN83KUzDsXad1vhHE+YXotvdL0n72ypsmRG5ULPaCVH/MTkixxY4SFuABAorDEJYvVECo8ef2
Cwdgdd9Z3PWQOq6S3Jp9ywrraITwyW3JlLHhTHU4eO9bRLubBo7iru2SctupGw8CtN8PJBLEBLAf
Mq1eiSi/2olKbivedVNN4mJiNYGL3R2gRig2MyMbAciLHQDUbaSAuzUa42PBbmene+fcLeCvtJcG
yIJX5EVg7SOFcmCIDJLmc/set7Wxj6alRJe4IaTA2QcrJMuxIPK1M53GbAaQvabYusdkwkoUjZCz
4sSO7Zo5oqwEwVLgBLtBMnRJLcfyA2RAcMpQvw8lkcHaJba4bu4Ch96n7EPIeDkkHAei1aixlZVV
/ZLGrJmErOZzbuJ0QBfsewm1dj6DZEsGC10FUWgDg1Mk7a8hFeMrNdZxcKevQFgoiZVzTIZ1n9vX
7oXd1PKmc1IH0nx8Rh0t7xsb4iSR9G8sq0iayVBU/PysqsqjnRVU8ZlEmPnNFMhNoWI+VsLInshj
PP78R5OF3M1jpb39+Vnt25KRBTLWqub8XcbXUuNE93jWna31rwMCo00P1PBKKOT0ahvypnPs7iZn
NU+VmrxOLKS9MH0LF9e4tUzzu8kY763S6H2ijOfIzw+yekz8LrBJSV4/qnL0fG3d9dcOPfMLaceb
3uN8Gw1Ghf3gvQTxyOrTNZ7AsngvHOZZaJ7g25SPc6hGVmRc2guZUKlaXvJucE8BXkwaVNJxQuyW
ftPCk8WFAdoHihewX9wQDiJJJAjmV2/UPFSSBNpYp+/idHmZg8Z6TQSiyZZ0RoZf1BkUT+nWDVN4
Wxnnlj3wXIrNgfigvOr2rQRi7hY9n1Jx62UuPMjZSqtvZNZtJCfYF8Z9AnzpeDbYkLyaZICbRrMB
TP4eZ4g3ZT8Ck2eUnUSR/ZibxjsnPPG5Nbglo1e3rZI8G5j2UizV1qHi/NpLfdMPrbljXHkJVd34
U+mYb6TcE5pVaB4JDXDInzXQkFJ7gGcnqyUd9m7XVk9Qmc9EXpknlWNDtWcvOhYu6LI2rY03clZL
0b+iwTTuW7iGj0vLeR54Hyb1JXtmKkIuC0LpBky8kp7jbZZfKMtKvyhGfQzdNNsPcekdGESiN2uR
/fZ0n8tEa0XxHXNOyQkpn66GQxizSS/siMhXE73SOgauDB6MnXfrrc5VFdybXs3eIQ5YHcAkjGpA
u0PEeNYag7sC09InO4hgUXgMGpUNbarrLPyNvaZwAYfatEDAymokrTqxpnOjVvSvSKHaltjRpng+
DGOEHHcYvL1DLfAWFP1BWGN4dGa4W9GY4tAwk8k3EHG8ta74FDNnT3C6HMfZUc8tGrx9A/LNT41m
2uFjQwwmUcZ6Rb6xkPYfsD3Nz72ELR6oxSX3JcJYXOiY8K7JO3GbVltYHOzX+5s6JqnV2yGefs+c
ISAunkIASXN8IsHoFX4DUR/08zCt1PLQu8N7pdnOFHVzQfBp3qB8MhmR0SU2w+IccoCQOBeQXCHx
HI419oPECfNry/3MJQwPSQxHO5a+5DD/tqRCbooBRZqdMe00JkRPpjGPe8VQ5CXu8h+qEvp71VAi
eoX3xXIhu2uXO79QcGnSCsDKGLmgfIbl84hazMgM8RXJwt5tOG27cVUcRY77bMV3c0x0OT7P19Yx
uvvEdHj4djB6yfYCCpDHd0WdvIQkur00y9TdNahPJjl/UICEVxKpumeCEJf+YhRGfZ29jpGFXV1k
PokbeBp1UYk7D4obRrH6/ucfQ0rqBQbZEKFFyQPHLC6jxTRnrLAgJVZJTM/qX4JUvJsc27liwofW
1QXF3lGakLs0dyGDe7CllAk1erq3bEpq4Q6UZHFwLbvuawE3eao+Yeb5gqQI5r3MitPUngWQ9W3L
cb8LM/iSUalPMj7MPbO6aB1LTwE5nbJnzZfItyFklDo19p3Z9LRC3djve1RDY88iXba0QSkTBmrZ
+J6dYEZMnPM8RNl6w7vjefDWIOHKD2Xrwqn1KwqabVGVp3oar0xCUQjNBDnNSCksHsUDVgdqLsYh
FcOsjmfE5Mz5jRfRAdZclUcE7WsC8eIC+YfyFiyjZFoDIsvzrO9VQikgXegqaWDdYfrpQVONABjH
3jyvhaeIPMnspZiuxjQQzlc+DEDQiaGQ08kW+/ZoIuU4qBHobpXTS3iMJknMsn0HObcaX8ZhzA4Z
OAQG5AhP3OzBKRTlHMWJ9DpuKuYzuYcgKRftLk31D8mW4eoIXlHtoP7A0sXjfkFYxNqTRh49sKtN
ZN+NvFpsqbc4cZGY1812oE3scgoa00y/hnV4LJulva/xC0YBB+CU4ENOQMbZdBfuQ+mW7XftEjcC
BSfYee1cnMJ4IAmXUqGa8nXZgyU4QDTje7P3NW4GVtYmhxrB0M4tsqnXMWETdwvSzH1he20v5WcM
gfbDUsn3icm7OxcVNKCO1QHymL2tOvqbBayuV205h+Kr7gfrqoZzVGEBGWIdIo38YFwBi7pCaDyW
8oRsYuvIkYuifDJrBZFVag+smp3di6n3jRYSNDSskJipkn5ceYclJsgggH16HrMqPzE7Lm7yKReH
VA75rQy4xbM5537S4Z6NI2Wa4r1xArWxe2PYNjkdkulV9EQtuQpK64tyFiw6HZqUoHCaWzSsSMh1
DY4HqbtGNrPJu6C7OqlxylMr3GpmfRsv7yt/GubvjOihUg8kYaFc/7GseU2w6wK/LlZFeYKfEZrq
XpEutakR3tH9JW/U8fCXcWZu8hQSDE0uB1XKNr+ad41gIkzvcOVGtw5GAP6htdqjt0aY1GBN12iY
feKCafIWcn5HDp1FDj7bu1dRejngBgZdSUXmL9VLfIypdPIlA61cGt+hx1YVhsbWZIWK8Pau7kRJ
7TH1DDHH2Q/A2jAkq8u7xlkV2Ui0gSNApXEJcdhmief6UTJsSubi55wZd8YlThs2AMtpTevOYZ7J
aluig2oJxwOOlHZqb87AqQFa32GDY5PE6QH02ydSpGMR0sMU0dUPWmZ8tDLHBWjSNKAZuu/y5pQW
i0JRQ+CRDS2ETJ8YKq0PN8VvuvTR9aqRjIK9bYJQTKHPsXcgWqnOASXaKaSVdLqL1r0FbnPriKXk
M7jSgfccCLOTY+9AO28c/pCReo8XKSyL/yj6/L4E5dP+/W/C/tt/VL//79P3v/9N2672bCEEAlIh
TUfYFh//9v4YF+H62f+rjdYXLSjo9muStybN6LRzbmC2ZDsaK3cPr2Xe9oN7dEa8vfTYe56j62gO
z3/jDjf/4sdx1pDTP/08iPYcS1jSkcJS7q8/T6Ws1MtFwYECmhRIyfoGo+HeQf+4ck09Bp4l7yuT
KHWy2Vgo0pYmFU+EFY7cw7hXvfEKJj85B5PxasZnpy45Jgpx18Hm3aAdY8BhyGPQTF+zgBkBO7Rd
m7QPOkiuUC0zHpOYXoeACDfPaL80jIHr7gcXx3tXQnnNZP6i+/Eun+guRF/cFS53fJ7AiQvMx6Ah
LT4xyEsN+s+I+XuQcUZxLkznOZOFecnC5s3u7BnUZntxbCbIor5jpF1ztTB41lAOtjIPAbgi7L2m
8skQ9KQxk7ddE8rPZv46hK3A+kDVZRfzvVckjBYbafvCYiJkVc6jYl83ZqgLvDGH/JYXn2qjPyN0
I2ABV4ePTeVxLgtfU+3UyWxSvTC0yLL7fCHaOJALY4iVmN4CW9GE4AClkbdpUTDynWAIplhGWc+Y
R2Cv23KMX+1gKf0Y9xuKk1JRf7W+m/TcmhVVjFT5Ua5ujtCIvgRICMl4bL9BxLrLtJ7gCzXmfrBH
P5AZ5Jma41XN9gOa+pMTtjQhOSqeSno7O/furVm9DQgw95kdniI7laxxRLqnp3gqUufkmB2o4CD9
olkewVWFXbeadTHjMECTELWVqn8wURpw7BS7rpC3spxYCTnjTTNlBMKST5HmMj1N68kIUX7DWifc
/vXl7Zh/vrpdpJzCUZ4UpmXSW/16daNRDEThRjx7XWyfrP/4KZr5ERzYYQra6tSnUp9qHsIZ5sND
Q+om0Jd+3+hoW+XNZ/y7j4PpXQwDt7VZDbfaDG96lFHsFEW31WMAgAb2DRVUvnHY6W4FE1eckBAC
nRBRNstp7HmM1OYli2/TZyLuxa4apNr1q/NbGQ7GU1dTNUBKpSRL0AcFX2sMM/ufr8T/D7F+nquP
v//tG3jDjjfuI4zLX/OoJdnS/3OI9e17Hn+N339JsF7/xe8J1pb8zVI8Ek1wwFqYns3l83uCtRC/
acd0pLc+OW1XaR7jLG3XmGpDqN88ZfMxUzguT0fNv2rLnxHWhuXyMb6O6ymhPUGB+e9kWP/67HaF
ZGkkbduFvmB7hFn/6eo2MNcEUvVftOTZsDxD8NsO2fc/vB7/5MAib/sP58PP78FvohWvggVMnB/4
l/MKpl9SOHn8DqAXTISrDioEA+7i+XHOBeeqRT4p0ujm9+v12/Sf4Uf5T76t9eudy/e1bZtSzlGO
yQsvXPXr93UUGTStFD/qcNp19puKP8Wg0uL2U0L52sElC6qXROBDVahJwCXyjN3mxpfKvtjlVTrn
sbnE3b7Dk//Xrwdx5r++HrbtmC7RJxYccdtyuVj+eH73SRWHiWH9CJ38xk044pLV9BkTxcmTD/Sc
XZz/+hv+w5u8fkMPTwWDYWHyJvz6Dacoc6omsH8ELvA5w8WZaCbrzHea/sVv9o/fSOKzkFyXyLJt
S/zpatIxWcQd6TybUqa3AGvAWcUYDp2Xv/597H+4omxp8x2UFPQptjD/9M52SzWMdoJaQIgfIqu2
DY6EanqL0XGHIUEDofZdTSEZEPZYLe91M67zEItwIQBr0fA6mJaP5I1ls+VbrFJE0r9W4zvbx01l
0u8XPxLhXBDZnaA+CXs+dFOARPKzlslOyfGQEu3VM4u1MgbabWncICo8xVDPJ93v/vp3/ScvKWEv
pu3wPFCeKf/0krKF8xoGvSEZbBwBWXmwQgP8YPVvfxttUlGSd4TEyuVa+fUS6RM9skznnrDQXJq1
ybj0qs3gXxym//jL8F2U1AI/tC2V/NOFSGBplwcC0/Fc3waKaUj92R5G/69fMWrhP99gqIjBkHNs
C4Rxzp9fM6daIJlGiOQDWjdQBHpkrXobxA5dti0qG7466ynrFt3oqK6tRy7XxYuY5ABfH9aFh0es
9Uk4BhR24gXt7JIjlg5veFzXmKS7spwHs3sS9eKQtsYasvHmp6IWJnbro2IxiHzWw49RB99aVc2Y
96Hlust7p+Ky31N9qfSIoEClPpFpbnF120wHB7t0kLWFjLiGreG46qeUA8V16SK8vukNmwVdAC8K
OGxkmW9O0AhIWbPlkCJateH3qeuJVEKCKZKHzLXRHJhmFPBm5lb5xNpagPDPUzL0NE0528cosrBY
4lJoKEUz41KnlV2etKcIFp+NWqenVIkG1p8764RFiC0d1s5mEOU7ze7RYbpGqCw1oDkWxyZoQgSk
NNTLkV+mAdfLbsa+dBOSWJbu5rCAnbYHhUNbjfy3HIH7bdoM7DezRpsQjzLji/h15NT2q91KI9xM
0os1rr0ReLi1pLLdl6OcIXvXLj0z9mSkHbmePoiURyFG2EwYEaSK/nDKLrUsU1w2U/kyLQavC5QZ
x37uHYPiKkBNgCjPFHN/2xHMOr10ZRhBhJeF9zUwQJL4XRQjI9Q8UN0fDTF0uR+nPTCR2qt7vR8r
WekbwmOIQM65Do0HMijc7KuO48YBuT0VrfHe5mFQP/d9LPS3JK3rj6UBM8NGtQFoOy2kkm0o1gOq
4A2hdpT7MEYl/Io7baT8jgbR9GLHkOsnZDMuAUHTcYrusXE6knjIqu6iVwgsnbHnP4OGqDSPkFbm
DtUx1GXGW0MScpT3G9lPyipQQbphuPPceYyexVQUatd6VmU81oJ38JzUIkVTmKZ5dmgs2YOnYrXe
vzrCDZEK6VjliJiCdibHg4pXMt1Ihqyznp2J5cRpsFsb5QHxuVpeRtlZ5bca2Sdl+uTlTfs+t2be
HlI9j/OTCNsxeSgkg4ynIcvm6cT14rKlRy+uYOVhXR4ICUM7oz55Yxe4eIAXVb4j8mFUEcaZCL5P
xTDCYO+aZl7FpczOkk+s2Fr7XAdenqHHSbogfnHNMbROKCCa+JMJ47LxmVOwQbJ7BUZtK7w6icgk
mMIwvivRJVqP2KdccWPUdu29aWFY6MTqhTDkoxdWTPEDhvQIMOCMb8NyTN5LSR7iYElbHVH9kTbh
sADdMC5YDTxa0SFyf7USbFtcF8z6B6HYD4qpQYQeMtOPVcdNP5cupI0qYJmxSYyxsIGrmB4iyinR
kz+MOYJgs4KsszeDuBNXQK0xOgGMB8XIqCRUFYIRIw+cjTQrOugeOYK3YXHWML1JR5MCJ8rHGqD2
EC09MlZADmevQLjih6lOw8MSEcM9TIkIzx26tepuiZPChUyTxqz3lXaHZ0KgBJjpJWvdY8RAXx9M
9mdMWQrXfOjEqOCEjIYD/LGJJLIUx2rG+7aLTEHr5tq3lqwn/FCLjQqgNZzyWlex652dvJTlriBK
Ld+0Qk3QnnJkyioY1uZGKcOX2nS/APh3a/RZAL7BzDBpE7pMIsiBCXL+2SyxKDS96QEEaMPkMOhR
Cj9smvhrPgyp+QDzPZzfYG+Ovd+ix6sv0bCYxV1gTUDXRpubl0zMZoInz/h85digTbK0fYicwKai
IFtduzvSQOt34qpAMVoQFAZAV9FknhGwVYM/C3NEReg0oJvrsCLjT1sq6E9zanffxnlG7xDMgg3x
SlwW2zrGIgJKl+wWbqshi3aL4TaAcNOl1j6ka+/dsKxBn3Q0hOMXiW+f2Lk+jVsyVaTlXsDvu9YP
N5N9cAvUpbPBGMULMnFbLq+xYdbQ4/u0yl70Yoy8t9pG5ksSy/c6YV5+k6P1s14BhLHYMWt7dK4V
t6j3jLd9zo5lPQ3iBaknuhgKH+XC4jMV6BlfDFXY3v08sf9fd5aHj5Jm66P9r/ULfyvRaMVh1P33
r39tf/87LcLuvXv/5S9+geZpfug/1i6vBUn13//1ezOxfub/7Qf/4+PnV/lXPaOitPmfe0a/Hd+7
uIh/aRrXf/J702hbv8Gos5TpQCMUAq/L/2kabfM3Gpq1j2Tg5rJn/0PTSKvJZ1JU0W5KzmL3j02j
/s0WvHWURFqunaj4t5pG68+FnGu5lN5r02rxVaW5Fuh/GEFyey2ZgfsIs40LS4YVN1I5+tc9luC3
3Jq6M95iC0HsVD0YU/9gKoJLq3Qe/CCJb5WWGaHnmpl5xgysniB8YX+5yxonOji9pY+gk3cMn3D+
Gs3XPFuCi+EU266uo/McPzXSMM7WslBe3M0hThqTPDzmQaO6WMu4H1uDI6VKrVNb5+j+6RPWJV1p
3JoEcGzTJUcUKBOJg5aj2CNBQZWFPEbZ4zwTyG3MGooxE+lpGsB4Df2DVHDyW7BzIDw2Y7xd3PZu
MuFXtiHQLO29i6j0M1TcU3vFNfW6IPpFKzjdMi/EVIPPFsMCweVRiUOGVLR+HKBQ1wGoMpvzxSp9
nh0u4SXWuZ6cdxBGGXwYe40kymb03vzRgjMnykgn8CbaD3NNyhwGe6tL1O8E4rWrWgSMCtC0YFLB
QQMI2sYUfQhBw1NBDuxhigjM9limndHk8ayVPN9dJN7gxsbhZAsmgSAjUJvMxLKUedcee0aZHK3z
cAPCmi5VTeYzYMEhscXDMLm+2VJ6Rt6CG2dON9m3TIjoxo6DgxB1RUXY6nPPTgIfoAWzJqoN4PZG
5gdtQuxwS4/WGy0AH5LrTtBJ78jL2aXQnM5VUx1RcQ5T5iKJaW5c5om0Ph1KdVGLG8TwZ8tKoaaM
zXNfCfjPuKPhoFNPZ+yBrsX6xzSmTxCaEeCx0KAUaDbMXj4yzudNpZ9nC8FtTJV00AYKhIXdAT6c
05wgZw5IN39wVbtr9bA3eEmvNlz6fQ48mXVqR+GcZifZyflgxqQWCXjCwrbNhzLAMyiM/qvqyujQ
ZE+aR74o6RDagh2jJHYyqMbscxyDMiHh3q9AgcRtFiK6XDZKVf2Ty9u38k0Imd6Bzp3g0q8Jzssw
X/F4HCF8fhAIWH8SODw3SeW+4IDAWIJH8lViQOybUX0Oifw216/aaA3CyKXsh3z26HmgFjuv2AxS
fgMxcp0DBYrGm5EdTY0DndDqT0E+MY7xigMCJfBP5WOdrZe7IhqDTM9013T2bdsS8BpG3rFxxgOB
acPzAN42ixLgrsl9mpYtENFp+FxZALyHbrmNNKi1ZXqyDUIL6Zu+C3N6GYzmClxN+Z3NS5uizEFO
s53qGcqwJ9+mBeaOdJeZU9F8CD144lHL/DgiddwDyBHyAzLTaXMywGDgl3OCyLRr7rA/aTSa9lku
nlgpEPzcJnRP0ue2hVajb9QAgRt2q+8DcmY7HeL/zdyZLDeOpFn3iVDmmIEtCYKDSJHUHNrApIgQ
5sEdM57+P1RW/WGV1oP1os16kbKUQgqFKAD+Dfee+6uyMNpalb2P59bdNabAtuBGuNS7HVhNuZ0Q
vmu9fSkV6wytLi8FD5ZGU+wSbDKwc2cOpVfjnmBt2UZkqVbPyspomwZ4q4OZqp2fOb/B6qPkdGzj
YEBAofLBl9A5U4Dw5GWx6p96KUiQtzV8C/YIRTatv1LgtqyjZvdlPeaIKBFoEEpAqJ8x+c4zYjF6
neVdR1y97onjzGtUmDG2/EucAUogEIIIGyZD7ms9T1tDagS/ElH8qDoCpPwxehuR+t01iB9pjqoH
0/W4yWzrlaw0Mjpg/gCJIQBJZxsHtBQSIGKvQPXlHibxl+EXxplIu9C3Yyb+rRft+M6ruUI/1iWM
SQbRv5rIxgnZcEKTu2XdF0u3F171NDaCXYY1HAu/Gg/lzJJbs8GyRQaWmVmxyRSkOEU8cUYOBttM
SR/Pu7AgfQuLQFHcIP+oaaRFM0Nv3uqvbGGiQ9Ze0Nf7d/RF5r43453wlB/EmUkEMIKjCuGOUfbZ
ofNwPHhjDhNyOem+d4o5hAOivLjGyIjqGl2tm5rmYp7NKTRn/OoFg58Nqb6Do7SdP9RJKMzqTRuB
QvO0gD2FXihwpfEjyxuPGIX2kdvga5nSI1HknFE6OsMILawlDXhPc47Xh0FrA1Mq0HVE/AuVzq7N
wjJcaEd3WZR+JqU/rNPGg1noQeJpUslemegCz9vFQhkb05YcvKSpefM8brwmxWB9U41KSw/rHjRT
NA9nUQ8K4lnWXJ1sxvgFgGmk0L7LOigjcwbUrovcAWp+EkjUKVdiZN9agX/KKTyBZhSiX5lzFlWu
F8qWnVXOw/+x8bAoVqo7t24flpNGhHNqoMfosRli7hwqhMu4hReZOGGtsmVNMSORYnSsmMgerVBN
eNrPRF/sECDweP1+ExHq5+cqtJkaCgzeK6MhLMSa9ASZOtivTIt3ZuFdm446ODJisMfK3Q+3wcRk
jc+iBqgz9SduLuOIfW/HE2S42h5GzYrqeo/gZbsQ+MCl9tXwdFz1NUZRQqA/cuTYbtGcBw9Auau3
a/avn5bguG188y234yS0Ixe5qhXh29D69oDy3yd8h+U7GbDp4ryVFBJh58dq00LVWI3ka/m2k++x
Sa9M3wKXLGs6b/xydmVxtkcSVuRiV5cW6S9CXRj4vQe6wxkQMfyvlNan9Keq2/qr+/di+rtA/lNp
/6ef9W8F+f+VCpy1+X9egb9/lH9f2jh8wT/rb/MfrrAdn90KTQ0bCyb4fy1tDP0ffNR0PAzYjqCt
p/D919LG+4dBUWazJzRMkokYdP5Z2ujeP9CuMsBlB0LZTD3wP6q/feNWYP/ZuXs604lbqU/tbfAI
x9vz7wV4AQuQYpVytBtJb1QEK0Z+JQ+Vka8RBIowjpOrapdhD34B2oCt4IBh91yJfDZ48B0BUNJ1
z7pCUjQ+RGCdAllKHr3Zq19XPASbJkDOwCxrGL805kaZrcCLWRkmQrn3to6jf9m52x2sGjgazIeT
M+v1BugidnYHp2dTU9SY2rRZ9Dw5IiF5RxNIKKjXIEMS/W94ZzwhhvL0EhfJFGg19wWjkifXROfc
OubdIOEt1omApG0Yew/VzWYqiW9zhH2tmjMt0NnqcPcZ31BoHeH9JJjN9G13VLNeHDIgcxsVufpq
4QluoetbmYtdEE/pwk5y6wFsE/giP0l+53ofAehvf9M/rbPBMREF3RTPRZOuvU4fAlTa8SqxCC+L
5IhwqSbMc0JIGZp1+SksL7kDtn4RpkPWCpqF7TRwDBoy+5WIUseY2iz3ahTPlYjVg2sQS5Zx1JWU
VjAIkruy6NKz5o8YIlkF3regqMBzPrAhWxsCDw2+nXHn5SzP0B14l7QHltlFZNvWH44op42B9DTR
1fTesH8mJO0nrQ++9tqL77FbrtwqogDrnSVcuvhnPGfeqRf2G4LeYdWJDs0QD3bNqx5gh3gBJfB9
Jbr2OcF/s/O2nuKbVzSdyMolHj2tMNCmPXY341wlSBUqPAaZtUzrLXRo/GwQzhGjle7B9KA7IyMN
tIhERVosdYrNCIeLDbK9cjwjUIx0186S7vp06o8oAfampoVNGiGza9z+UNcOeq6hS84l3cOpBJO0
XsCuw+fHmDuS3rXkhTiDJfkZdw0p6LUirRvlNKdcVG0sbEgUfuACU+e3M2X7Sq/6DyT+eKWSpLv1
gNmqZmKzT/oOrYVsLoN0xqcbeDMZfhOgRIiXDed88bfATd2gzZ3+KfFLcs88Z0cE3KXxHZRwVolk
P63UHn8IdN3qTovhw7PjfzF9UT61nXOCSZ2ee5lUT+5ZtwjHI1xq3DUuuFQPQ+3Brs4K+dSGaQ6q
xdj7kclxocbxn/PMaI+zqn8ZtjFv3Kmr9izuSP7GKYrJa5Q3jKF2kMwyj3ElZaikYz/0cE1gP6Tp
GzzvXWK8+LfMmO83ad1kxAiIkqi9Fcjaq9n62bXFoHWdY1LIJtLsvt8rTa2L12V+KFNTXaCr/vOz
yBDbdXmvTn99AlLLD2MS+uH7iwQ5CWt8EfQ4HQb3SsVoPLLSOjcutNZxit07iWbmbYhOVpq8G/GS
7TM0xtDOcfA0LoIVozsy3QTutPTTtrDiR6drpvvc9fduk/z2Dar0CnDN+l3GOIJ4iLHMG3MqY2YJ
CFV0nok3d41drQ0yEgMxk9/SxfeDO1BfLQn+5AKiaKMnDCztMOk1gPtV9ZPl8E+w1B7PPfRTFOAW
1IuZPA5TBaPIn2Q0f5BGLHeF/eIOLjNABwFfR5JWQpABVLzsR6GXZhB9NWMZQxnWWXMoklVopMIe
GOw6h+Nv6929maQw/0acZFllHL1+Vruy6g6z3uGQd7pl81kNrf0dDLcfSSLSJ9a1FgiK/SzEbwKG
FkTNyJtLBFRzRgIoWJOi81rcr2fQgQDXUuJvF/86JOVHbixoW612n1N8VUXykrNTXBme/Rv9VUXH
TKFnsLfqU5C2OPLPs2ouWs794cnuakxNT0w5oGcjmW+AlzzkcnV2WQ/ssLSn9TDN5LgbL3EtyPwo
BjeYoKDHuUeaJtTKcib7EzcJ9ZJDvoDdX+QMYESfiANgfLwjDJvcBR/M2C26uDcYlUTyh7IgZGHY
wAmnpWuDkMww9fqel8sx1w0KYRJyfKxS6XgWehR6fa3ByoTQOlU2pk7amlwbN/k0yx1rpiv4XPg7
HbvfmnuSJxf9t/M62gn+fbjJ6Jb9dFMglmIy3/YbDr9HBZMrNBq17owyvlcodYQOT1jVZNyNY2IF
nLLxPeTfaRX4+hE4BJJiJikrTJ1Pg5a8mIkzkHgvyGKvOzLzgJet3HJYOzhY0KDrO28tJetnvZ5w
IMdkI013sU9EZZGML5l/xv4iQ3+xiemZEeYjoqCdI2LIgn1Ux97tSs/ArPmJwrYvf2ZJpx96m6ce
0UsQ26053qDCfdVj+0ip0oNkRwUBsWCtRp9p0Sy2DSu2g3+JoMNsETnjrcuWeD3brR0ohMK0PyBo
v4k8/jB6G0ILgO/FnI/ELdRG5mxrBt8o3oyX0iUWVMMdqeU6uFNR7T2GXnckx5MrZmB0bdRRgaTb
tv2yWdze3ENF5xQIF61HYwqqZGv7srvl8EDkO1qjexwtl6tkIIFS3cyMD3qmH2r8u4SxDDWZB/67
1aV3czKXQZwSyzLYJG5pPK9C0JZHFNRkSJUG5ZEJHj4hKX0zih9zfcstMtF3wvKHudJ6VqAVFEJS
fypZEeP3xDGSzJ6OBaPesAnZWrLk2434q0RPoyNaQlFkhpg3yZtyVemE3vlABkEccgz3BaMM2ulC
ucYzHpBfIqkfe+VOoa+cXU9o00oMs06oCCeX1bMYSfRkO2lgT7WJTAjsMTjZSVWMcxwspGYUFSTt
VLeLO+Qk69xS2UvetKf+ZqvPItTYxSIPDqnFuC+N3+Tj1pe2EBfL13beeLU7vX8zkdKXxp2UHpLn
bAzsmPbT6Ry19sGSHZTlo6x0BF4umvW8G92AZy/utbJ+rl23uSZQ193o5g1CZU383inWC21HGCIs
yRRu5H5JuZgrxpOo7xroRgnDyLK0LubCYMxhrIn1MNp3hX8oKguIyFQBtmiWlz7C9kb5hH88WZsY
idiXxrzKMRdWSvZrWfrpDxPPyJxv89s2gkNlC+Vw5Pl7nkqVk8q56piBtiloa2nPvBndzTijgo3M
Ya/L4rOR6DMoq5njqeEpj2Iqn3rf8t9EdNqhX576vL13i9Y88zjm5upeO8eVO9fYJBINO1uuO1w/
PIeyD3ugAiCth5mObSzrnC4hqMhrDOeFnjdKB/jvMcnbFRLGrjfabQ800mVhf6Txak5jZq3h/nEF
SGDpZbYvYcjsfYdhLkJ/U3Z7OD3NdmplkAxN9diy9V6J+gZRj5tdohbrCXEkx7Cot7C/1tjYyRzM
xweKkuqJdHYs6JSzNsqi0AbInNVWe6k4J9F2KxsYXcy3XkrxgPWxj+tAJz8uZOKKhlHHlKdnO751
6Iz6fGHb54VDh0xjsbTTKGH/zUb88P2mrjSoFmn3YyGoArYpUSW3Nxr7sJVSEyFzMUl1kkfhub29
gSTBY3tuh62w2qtFcXYQsVtZK5LpFSdjmmBParu//k9S959z111OLs2GU7n7pCPvmdTdBofZqRE6
Mm0Q8h0B1HY6hHaH5lO00DWTfGivTup1x0rV5xFc2tVN22rLzNdZqQpDHDwWnpucUXrrPfSx754d
Z/ZwM0OKJSSozB3vEEkvGKy0Og0tGohFh0hkZ4N5L2+UMrPDU1FU5+932grvSeRZ8zYzvxca69gk
EbHPKAK12nrIy0B3E1oCroQH2HuhYzLfj60dlSbpQROJC6hLSGfuss+Jdf4LpeHFT3jJTadswXRZ
IDM8P36Jx3JTiI45Ue8mezvWBNLZgTOlWA5e45zKGMZp7y7MuGy0IoYe7y354pVzdT/eoJupBZkB
jTvGHcUVQJgUqW48urZumU6nuKcCplFKXrR8zI6VHOa/3jUVfcHNbBwmmnZc3H1DoXbRbOM37bG+
Q9Qyk1YL/477cONyYvh+Ut7NRrupbLd9gj9QnuovHBzPfevrydpuIi2Eg3DlgH4qVIDsA4+tJCXY
irJmRwEwrDKiGC6+f6JPHNaeF2fctEZ3//1mnsZxC3mhWxHalWqMxwWrbVTbXFxtaocOvld8kQJ+
uWUI7hsOz0mI4R4/ARpufvcTviuY6v1ThAPvqVLaGYUtEGU3U+tKgEYjclWu2rK0t02qRWtIouaj
53X+NeKbMOm7T5aMlwLj4lXp+r1fcNQlpkVGWbJ8Chu27NSUv/VljK6YQqetZRugEkZ+yWMbb7zZ
Nx8qm3LfTdVLhKhjU0k7uY4SYCmqevIgb2G2cGB5Mix28tCUlXkZ6id671/MEZ3R1CA2lrsioRIw
h05tWDfXD6XtHIeomU+6FdcP5MvesBzJ8fu9KkETk3K9pbmpvl/edaJJ4r24Spjq9xUDRHbGG1zZ
B81JRrj9PjyANIHOhF+yztA7A7OND7Mjd9z3ALn8guxsD39Zmh+JNnbJE3zrfWo5JIxctktWw09B
npP3CA6SfAW+IdnAldi0MfJ/VwoS6KHw4FOWP7AB5kc9LR8qkqcS6AX7MTNAAA8EeumRDSIWJGUa
LWFMvk8QCayIOWTyecLqXjUO8eKud5TJ0K8RZawrWkJkNYmEuhiLDUKak1OCWGV6A1+Jagh707Qe
2QNNi+4j8n/3PdIWM+u5KCtclgALV6VE/q8x4AgSo7ir0rFaO5H93NbDe4mGP8UgvRvT4SOakdP4
qRVvS36HzB/jkRbr0x1tnn96/5OhzZ07cfwBmdr0iZ4dytjG0mAvb7EkMyOLPUJlCZqOb/5rhegB
D2aBU4Rwx+G5LJ3AN7w3pQiQVMVXEiWEEAhWN2jQZvSHXb434vblid+NyVMy+7DG3tjIdTHIZrXc
CNEodszYZ+7jsfxq/FEP9CLGdhETwWJJd40wNr9r2j3jSHgU8+NidGLDEzlm3dIz903HjVQlq644
4kA3w2ms1Vt2nhgIYx6oPohZnVcunIuaNKeNMSBdIh4LNp+vn9IJTysCujEQ0z3Rx4RI9VT8OXPi
1SDpyDuH8IcUwkWEeQVFdqB8GCFCL87+4pwd0nmC4UaRmlv5bpljGvTMtDmCHHunpBkMaCYChEe/
rTJ5MvUpyCfAWLa90MfozU8b0gf6CnZgXvwUlaQN2cjN6swFd5LUzd2Ml4yYlHUv2T0C26uYioOr
KLBF1W1UQFyAq7RMxIkY3qVP+xFjpIxWFBkwTr2E0pqeOB74GtK+UWy5A+mo4y/UKryCZvuDjddX
6U8P7WGsCBvvUZCt8Us8+E5DmxkBLrbHcieJEeBh0yeXpY+cMxlYdpG/5WQzkTMyo47Wx5BwLoXV
3PvhW5B7Yo5K9mnWi6ea5+Xm+bFM5x030riCi70WannleSD3tqg2lHg+JRldEEhIri8CbbxjrnHf
6b1+mjUutFxO1VpaCRGe8QZrjr1uF4P9Gs7ourOMcImGZztGdjrYIw588QtjfE4yBTE5Q/1o9km6
rRLe8AoDLo13OhuxHSoik2Dm+C2P/VvUINlvZc0Av7n9lqhwd7Fhb/AzOnks9raCx8qpvEsp3VZJ
NZNxyiGOFjDEy4+XQ3e0Pf37qSPDGwpfyfiOpd8t9aZr4h+1aWthb27nptAPvhnfZUX3TvRKfkjn
4gSoUWuNT5OSUVDQwRsXb0Ufn6ebORMxy63GnPYT3eXKyUr9MQZr4Cc24VnZi+XfHOUU1txtO0JV
GEHBXdEnyz/89aYgtsVllEX1WcFYAnJa10ZBCcGcAeICC31xGwRSIe7Bv7GczDGR9/wAtEkb05k+
kHvxD68iskCxBLJVNTbzYn0CtXkln3ql/Gw8gzlr1m47doHfJUNY8uCanczGz1awWuXnG0pazo7H
zpBlH9Tn+dKQedGRF704Pzv2uMzGFKqr9JdiXyWjBVuagPvhyTRsZLHsHHEUo7z2tjnvE+hjIN0y
yJ/lFmxN0BhAjfSx+8J7yQ2awPkpX+nGd5a7OGuZmx5KjuKpiDdLLByEYg7MAYP21Rpu2uGIsjwW
AFclbuDUvu+N/jcWgY+pRW43C4A7UZSBSBbMy8yU0PkoLt9uioFgyqn9EwufC/5jsdxeViJKUpOo
NI5URia2yoegdiGJuf7noEE+REkS7TS7vEIke/AbC6evZNma1WTDDRHYLymRWzn6qdedh7ZXbRDr
Cr2KmgEooGPQx+hJ993PJk33CcAmMFrjc2wJuUXXAnvXYFDKGPRZmD+qzPril/0wZ8uGg0zjmoSn
Xjn5HNhiOiVldY8AYu3HCXfhBOUCgVh1cKpxa2aCOkzzA8srcUc2wPljrWPGSc0HVvzQmz26vaoD
3ZpyW2ekbkcI3PLq6JtwbMb0FnimExEzA2hDTwKMPs56uMmsDkN9YiCwdCp0GpJwmniu1pUWHWEv
JGHfjBjvdJi6bZGfIJwt5BrO1YrtpdwWc36AFbfJKkb94C/NPSeiubbFg1NQPaRtf0s19j/ShpU9
bQlLWpUFc55u9FyOtG0Hb7Hhf7mKAMwUgH9NmGnfAIWxO7ps0waYKlE/VnL6bBHarmal2i3SjxyI
867FhMa6/8X+VCl2EGVFCaK9Y1ZDho7R/m5yj72wbjEPRqFdK9FdcRj8dlx9Pjlf0gG23tAGxCWB
uT4QgsZ0MLOb3P5M27FytMxvxzHE4PKObJVagN0Dqz4HIMwYaqz3Nra8LSytmHSADGYdGpI7ETte
UDral9lyOuN696KCJUlBigkiWKQedaCcyHzViIhRPZw8YmYHzWaToAVmnp+nzkLAMd2CtRcPKA8C
qUBX9MELh2kXN9kZbLCG4nEkptV4d6o6PzBO1A7OeiY2+c4ArhB2k/+V15EIYlHDZp0wJpTyGdxB
urIRXu0GnpscWddb9JdFXT966prX1UdZuj8lMxcIQCuvRIAV2eJpAUkfcp2eIuGZu5F7FWgEYiBt
8fbKtiZqJ67fyTTfWzMK+9r8kUzAb0ciwrZI0fC8tYibNC0LvMn8ld4yRBoMEAQG0ODexT1bkiFx
fpIL2a7AY5wzm1GbvtTJvpYZHSAWY5OI+bQvXvNqhDXdmNfKWd4zQMvk7NpO8nPO3Y8Mm8MJlMoP
1nIjD2nFhLAef7Uu96qLL+MmhkjoiPQx2dWVj6AH9fdKF/BNxtoLoPNeGHJQKdpEtdFo+zdIFo1e
vyox1iuNVjjz35t+vnQuhLUqZWxX+C9k0fBEWkDMAMMYfecqi4OJBJmbQOhQq3U3XCD7rYGdaOuG
QcVqZrqjt+bVQiCxIVrtl8u1dLQc3EI9kbyTvin7/sFMRXJKfQQzeBG2lI17MlDbVZrabIW8t1gN
Jcdfj8wJiOFg2DTSzWd1gwM2ds2mvRHXUg60RkRzEbG87qPIB3f5iMVvupBz+8O4BaRplfes96CF
RkmgEeGC5AUzS7GIRcAghaMob4JFB/zCQs9Au5YniPEZQPZK3e9TsAQej0dSqOcHo24RpdlQXZZa
3UVYM5fc+SwsDAgpxk9bGyyu41eoTNZ+LtoqRO/81Cw5vjHNf58W+ToU+HbxILxCW5BrhlTQerWX
KUpfh9atj6IbQDZSFZdjQrJbkd13FpSG2CG5bnS6UBH7GpKENawbtRdxnuz0xXi0PfMuXazharSh
SqMn7Az+rsFQdtOamOEtDU1G4q5qaeGEa11bI4s3ypkf21EvLjjM3azQVuOQ6LCGoU5MpBvOXdbw
S41wsk/OPssUDnFb/0x0Koi4guKljBsRm1fAmKedAN2Cb3zt0QcmS8eE2qeDFX77PBnteWjGT6vn
gu87+rdaxClrMaAHqI3gDBaWu9V655XJ/5Mel+m933knJi8M8BdMbzMJ6IVbixVTXydsOyuoMh9u
j/EQZc5ybsb+YEMjRRjtZqsEFd5NzGAEBhomV0hj76eVFUjjCqK/pppDahaRFMbqj9A622nflHdL
qJD63m37sBXk/E6UMhXbmbCYmGRO7eMQLS9FnDssAmAF6LZ8iuPpzPGSBbk70PtpYOSLDTqQ5LZS
BCWI6JzZYesj+MFE0Q2k0A9jF+ZjO25S9yjbwrpaLDfW0Lg2GLKtLWsoGDNqwMSLCHw1p+IdFs49
jfWIUEJOm7qMGOfl2p3lEJCI41nLtYMJkspzjOYFsAEaN57RlgRl0JjgbtzmNcHZs5kHsDZxKZmx
aPg3PPcJSSNb09R/nGwrZEQ+rkvVfEWA3FeASoqARCXMOV535jkAMJLsT8s09op7JgWbvUaPomCJ
oKHDLQ+ApWTw7Y+46Av7UScl7WWY2vdoaI8Y3uvXyi4f5vEHoyxEIrysYRMRGzgbBQGvCMTK8SCJ
Rvxeh3Hb4QuPN+480aJWSwUusH2gBUAzSCLOFcTdukqZd1eSs0Jo9rmeq/SKeUU/SA4wYBiiNpNH
srFe9L5ztiOeAL0ZeXoXPOztXjs7iY0dnPw8+OEkHMasYAZlv3AMIv+PzANhmFnox4QS1lPzBfvL
3Xq9uGSMZJkOdfDOZAmjstbu4sZh6MM6eWlT4OrE6YjShI8xrM1KxnfOkuxUDvFQ6qbDsGqE/+H8
8oEhrO2dzaV8L0Evrq16jgJryZ69CvmPZsjXsqNTV4l2EjD3TrGFhAhqAQGA6ilHdrV1LJ6o/KpR
1gKDyHoiRW1kyJtULo8qKp4XRauuJZVg0gbmV+9wUDXKupbRzqn9B8XFxGBQfhXWG2Zuctrzy7iI
s11CsxvMeYNKS9piCScZ1kKTSELznyrVtkOv4Roc4X4uv8e4pL4laiUh+oO8upTqyMtAzdsNmmP7
K82NUyFIAVMIRwIddlnc185FtjPiXWaTUNU5yD4J1sEfP2C4LEedlLib+hiXyHrQ2jtHUdeOQkZh
PKtiK+eRzRq8z6J7SmrySqOl3JsGfDWy0y7xXL5pbfIbgjI9lwxMmdSvtvPA+j5M4MutO8udaQso
DXQnPcnM/cFeD2d8VmMHMjU2pJP8LQG/ZcSPBA00UMrQajWl2u8prezNrLHDrvrOwzDSeyGTkPGu
7rWBX/PWd7CbLTF7y/5lRlptLh0ZG3H74tdMiNj1IsCcy3B24XCY41N6M+sPNRfeJFBvmZ8CJ07b
umMY32YSsBJVGAOVBZPC6tk3PYqYQ+uSFZKhS9jpjFCt1rEuRo/trI7sLZEWiNEEhFK3BiyHuJPV
ZrYqK+5NxoQrI59I/oHX4FoffTLvfAf6ht3ys2Sm/cv3sr3ZjxN74+WOQ98hxhDCdTEQjtsupg/5
rCLUQ7iXGVI4lol7umdWcgDxQ51/B6DP5tdcCc7L5r1TBmeAlU2BBy6y9JlFD4PKOXj3sjWeALbm
G6Oe610C1Hk7VlOxTxzLOXMdhEuSfCUuqXzgNHGqKgd6gcj6a948a9ynJZi2AY+OqOcPfio+zk0X
IcIud0MFM8bUtW2HyAM39xdwCjb+5lrAuNx0LlP4LCsuXkNwRCvFtI098zosDW5miAOryp+1A0wj
ArSZw2s+wwg9rtgNN1YwV/4RAhvps2MRdAJII57adh9P088yrqbAdKxsy98076QBVEyMmLyG11gm
PiYqgxhsiwdotxxtkhRM1afbXqQzwwj1AyoflUw+rGUBQjAj8wKt3plVsrE3Zv1e9yEmVAaEn4rf
cuIgRp9tc61HxpOmZ+dlwn4FiyjD50BMuQI1ae09dH0bYCC1ox2iaGrXPoadJSPZKSUQakZJhBVh
5hBiOlB0mJCW9Ckf5uhAVYx3tlycI74w/k55GWaze5gUMKgywdNWlNK/hV2moemnBhDrJaFqzFwq
GXBP1GOK6JYPVM8c8WJ+JJ6JdgbsP/N5S+CoQX5FGmizikHLrsab5kHZJqtbJI8TOCkGHwM72QgU
V3UPw+5YM0ladXcdAKTWbxJ0xpiWSl4JD1j7umaMu0r84qJVZhHYmS9A5EhmcqkLpwzgJyG6LsQT
FfsbZgKk3ogmB2FbPxAPYW76gv08h+Q0AwC3bQzegjw0dA76w4IRKmDWuekMpULSzGfqpSjsbDc6
aLXx0+sryGVmaOJ/uXZwUJFEoxDhLxRwyHfVPATaBE+S2K9qncv212QWV+YMOYBc40LQB5JdwTrX
LNQHfjrmL5m4b6Tx24ZkoUQrtwBSCRWO+gH8U0N5MBJZxEyfpPgRItRok9xd6I+z5LUoUZXXRgX4
MOMutRg14/j0A+ES9uK2L4soL8pHlebA5vI7HR36oFZtZmesrKqdKKw7M53PVsp6rCwe584Kfbcj
MEZ6WwWMXboj1yaG6qam7+3xOCU9PuFJb/x1LK/wCoAvjemz0VSE1nntRrUVEWFaErCoeImQ0YBU
DEYs4CtPg6Wkt8b7WImwcMoRpTEEaSPzd3Ph3Je5lIEyCFyxXMzkrsvWWdNxX9R2YHXzGycNwUi4
oZOqvkKYOxod1egysx8gMGrFgtG50xITAriB+3Rq23LreQD2VJI/Ikgx2UNKxESQ7xJcio8V/dTQ
Lkwq6/QyA8ODUJQEsYzyny0wCdifmGHKEtxIQtb3irt2wQ7SOgEHdmi5erliQQWZKL/zu5uk11f9
BSr9iz4qHWmK8O7EYvL0kx4+OjyTcqm7AHIBiKaSG3JKlfoc5/yEJ7t+sfDpbZPKdLZROsvrUpUf
jO7RmmQP328qpLUu3sLQMxsooB4hG+MEeJ2fDdix1bnH7//7fhPLQt+4GavWv/3B3979/mTL/Gl6
jD//fPn3//3tUwllWtYpL1Lwtz/42yejieoOaiFc4///k9Ay//Mf9+dj3181SJpVpmoznKh/fcqf
f8Wfj0VDDjWs6z/+fOjPp5kjQYp/3s1TdagcJkP/0ef++ZiGxDkAw0nl+l9+6++/+DiBOvr7a/z9
J3++uPZpTJEURP/N66P0ut+PWk6s879+b39enz8fqwySOAykAl1nH7Hr2keVDuWw+n5/jjpzD03n
rz/FKG4fvz9uTCxOw7FQck3fLwIUac4mtwZwt56ZPGOoV0HX6fHu+92ZTsogjnWj9fJmkCKRqPGK
8ogICzSfGX1F6cOMVBbtVPVmsFXeuT08omF8dtupuPT6WG4TzGl3ZjMshxFJjIUzaON0VfKmCRUq
e8k/VW0bZCPZ+inxCvO+i4D/5zNCqlhqzy7uAehWEkpcZlSPWYTw0ybeQAeGt3fnpb1jcuKtoB5D
nDecl4QeKoAQwH2sxoa2PGN5WgOamh4deD6/MpYhoqqPo2vkZzjArOInfTfN5R57zbsb5fwweeBF
M24v/VNjKH7nxnVC6W0TPNAsWynMdL8YqfOyw5RNrDc2ImvgrOexdpvsFP0LU1v0nRKeVWesO4ew
6DQ1HsCKIbEvWYHl1e1UlN22Krtf1D4m/DNqAqQ366lBejEl2lvi1D8XXWQbNaUxNW6CxZrZ4srI
qj37GTSopC8PZYqfjCXKaiZIwRiHTw1aZ5FtSgsMnVoQI9+KYIVH1u/J4hC2zXBI5P+PtDPbbZvp
uvQVESCL86lIiZo8x0N8QsR2wnkqsjhdfT/0+33Ijxfd6Ab6IIbk2LItUVW79l7rWXt0n2Sr2wtW
VATzITTXQLkTtgvnZJnr72EU/j7W9TdiPOOZN7V0sp4zojpw+oJ4pRJ2ToXzQH9IYSiFKjfFHpUS
OpwfMAj0LkWUsNLeoF2KLu8zx40f5JYOy1QZe31mD3ZjWx07CvV9h7iAPZ2iZMRuOFtgmMjg2iNF
W0EkA7vsN0d5P/VvpqN48iTzgwX3e0gKK3peTDB75t57f/Lf2ph1mNg79BLkEpQfmSly8LWA3WR6
trXsJEyS/ZgZeHGV70a6rmfKsthEEzRboLcJKkoH66gJ4x3Vh37xGhXSO0LvtGJMUdpDl8+MfBzn
NLDfHgomNfoEoJYs7RtXQ2CZ2eMUElxwv7goQdTiMntQTYefuoCXkuCdWNjVc5/aip2OTSYYymQ6
GPH6lpUiIgBQRppVYgBrbjgoHtGDlztEQL+XdtNvZMja0hYnZ+p7M44j2eydZJguPkmiWlefTUP8
qCvOrGM/0J7wrQO+xGmyYLSWCYklvEJ+PQ77riMZQfVoIIvM/uPiGeXCRahVNwBI6xkQ8KLpAQMQ
tFYDJWNbf7bW0pxSPXlcW/4eUiPDYhXWHRVEWbOzzvDTYv6sWDOsfZ9VxKFZIkILjUtpbqhbmckS
pGI+AAnWDjTNEAyOf4Z+mYkd61FQdKSc+HpbnoXGW6YGJ5yXdqDqTD9kZYWwRfthTtAHk1aUh0zn
lAZD8ofRbv7yxrjtc5NjhIRLj8ImDw2NPlheTP5h6XkHJI23k3013LdKu+XaJtcm7Y7D1DNBN5tX
3OlxAJjwlvzCaScdih4jUd1eqS7mAiN8rLL2FrMot8WfVptbCjrkbm0iU0DMDNk5ujq0BbtkfdNy
2iVuSv3lOfIRquB3oMi+MHUifhMhgqgzKH9GBFW7eck/lJKfblXSKDJ5dzcLvL8hz1bWG3pfPmP6
ZRn6a+2+ucgy8K7F5hFoPIPwBn3+mK2fSg16hNEwcd0bVfr7zkFwO3puFjhYTi9x8ejM2F0VvZqQ
Vp8TFMm9zyQ14MQCCtyyvsZh+AmuY+dNlGB5NQtWGljDsEyjZchO5Via0G7nZm9nNzry6BPq0xc8
yK/FzE4vlXkYDY0ozfGTw+JnOTozyicsXkBxAjHSEJ2QoHtTGmRaQiO59g7OrLx949xRfjMgXKuW
A3QN1LYYT5ZjcDAq9RC0iUbO1r4hBZna33F3StAx+77KmmlRuxgwMISp/vf2qyinfrUk3r06gY49
M8hTBmNloBBEQTxmxZSdJVlk9JKR1a2tSdwbwRleFj/FE50+CVqYJL/QbB9TD5afSNRTrW1N05Z+
51CCho/td2V/zOXvRJ8+NB0dvVGyPCJLygwSb82K/nDNqEsUXPPugDa00y1ykzISqcbuMHR5d0xM
43XBoI3OCzcw9Ek7HFtJCy1HR50OtLmd/Mfop4+j4yBe3TLCGwdRgd7fj8b8shC7Fnm6xQQ2u2H0
kr4VHYIbMl9cMQ43dtNbTJH2UDKIKUpnFbXO4gPbKJ/MBuRCaYhX/FEOpN4oH8xPd5LvvVZtI2VM
A7i+I2YJ0D7H5EdbM21xC7jhpSJks6roL9kOYWb0pnLnAJSEzu243BWLdC+pZ1bAO0GrksnEc+Hb
80WSKL1P6vwkWfSOslT7rjefdYPm18oeFwpEpCU9eu7ZlBh6/0fIVuyZfZdXqznPEG1X32UAgOhr
x4p9LZLOOBrzmSYw2YmjQYds9KLOawlnMTgTCp5Lwm5p0PjNvhvsJw9jBROXtjjJlZNWtzUm8+Y3
pwtO3hLJmDemoZv6RCX3JFabKafLWAOkMZa0FPM8Gtz62ZiAfhY5LNCmi7J+koGpkOQhRKXriJzW
axWACpfnV51qi1N7myGN0FOsqE27l7rnRusyVEHRyteKd3iom5zD9XU6JjSMhtTy73OoTUzcY04h
cwElGVRHNUKhlIzk8Ejw+iobhL91h7yRI30R1xcvS5+17GVY4oLlLmVdnuTWmiWiSzPRIpPspd00
LqMQVGLvXpmaEdlWzNNa2s/JaF3NHvl1n7uoZ2Ltq7H1jw4o44Xyvd+BqikQ1UGn4NAHkei5kdkD
0O73bY2HRN4d3CbRjkizdoU93FaO/cRUBUav6SGWJNiV2CE6HDEDtrmISfADorkDY3JuhG4eLem+
aBODgHYUQLPJwM0EMqNO3Sao4ANCG8hbZxxLcjWBauwx1sZYopob7CKyCZGn5lA+A9HhpY4twjPA
y8oLgTRlsMR9Es4l+TH5SP+LMpsUNzWcunq6LWB7hICeZg6sr+S2MglfyCyDbn9Qq9qWFn6JsVmO
+DVO7O8kSJfdz6oysH+O9ueqt28e0Gudptppdk8VgXAYMTsfXSqxJojap9T4xSWBms59MAgKeaV6
Yf7roywsk+UrZ0JH285ffuQo3VvLzELZDd1+SPXTzMFwb6e87kKrnmh877XcpivAuC+SOqPI2ulu
5yJTl5wHCGhDz+iulJnSftLidjfSZqdNwuvRtHRnq+RNB+oUWYRK7LqZrkLZ7uFh4YVWM3uUQ/IS
Ghvr5VQ+pU7PJbNCuMyV+C1G6x6hDWADUe5NOdoRtrufAy1+bXXwtNq9T1/XTSKXcBTCVHJcPpE2
+rcIATUwpfdd4z9kzvjWrKY4jxUlljPQffbL6jz3scl4Hp3MAlUn6Hzr/jJ0pRl6BInuKvVHuPO9
Jlf3CritObrDsHmo1d1a20kkyvHCC6OdPD1a7ETe02pEAi/2jkvYSSYfc3BEAdMpPUpnUpBUqYUr
uQw7vEQWOK2E8MFM39Gm6aAYdUtQwLaHrkTnznkRhXNvYoLIh8kKALjHe0LHfjK0mM9Y6g8YZ6tj
zG5QDeOJ8GYDJzcLhyWH5lx4Pr5AWdyZ6H/PWdY25+9bok29k8fwevu0qTm3CXGVBzfROvy3Rg6j
N6fpafbpeDYZfvpUbjaxDpRkTUq/lonv3skyMiLlsh8sOLWyzqhUJjAeaU1/zRDd+fsDsKnuXKx2
Ar4hoIytzjHJqEr8qQfVHuquDZck3tomFbZ9156oC8vubFHbnI1lkftarL+1EmaAs/rvRT+RI6ov
D3mGfLgELQ6nDIHP9i1tobf/fMjLGryqw7R6QLd7Nmz3GdTGcrAVtNVmw2kQbtgTISKZDELGw1iy
LjqkZxWlSXzHlTFsbRrOIduT48fNfFw1LCgcSBbyV7L6TJ8IUTKhwDs7zfVz66IjzzzxSRSfERK+
QclMa2XJGjA/tnGWADF2ioSq02BU9Gc95tiDZ2dhHOsbqhtNZt5sOafEuSCBYjIz+6yMsb/Rf2JX
Q8lGWwilzsc80Qj3F+WgNJ5mvPKc51LQe5ijbTQPMeuYTbUTmhbk4bZ3aB7ZhG8JHHYF4pPc4Qhc
omFPs/Izr7Z0NcP51P3hzslgtZWmD0BpHJ98Y0Tn6Syw1ywWWIRURGHPTCUovT11xCY6MGQ69cZ6
1dn4K1gH0P3za2728McT8jxS+SnM9JGO1CcCRI1CV77WKTgDncAoC3ELR6nypcJXuEz5W3UaTC3K
VNVTkdTWAR9pWPrqy+k4EFnal+Ja208OuskM6PPqEeuAtL0JcxB7m4v6pSCkqMfThZ5xJESJqfse
D2CGUQq/+QAuGPNKG+n+zdJl3cWvByRGNh4cQE+k18CJgJyEGg4HJ3Nif2d+I7Ssx2mpe+zocx9a
WtUHJU30ZmHbyQacgIo3tFqrl3oCqra6PUA3ksm3KaM+5EiDVPkjTazPXlyt1C2+/87RxWUBEe42
a6idHcdmt1Xlk+a5L0a7UlpQD9a9eEHiD8zMnM7NRJ6DGMwjc+CXmKwnSJ64x90ku0GLlJBHiW+F
bgASwjpNWFJGhFq2zpy8469rJYCsBjUjiykcApSGkZ4izzfc8mC76rdCYBwaUx7lMFn2q9/G+4SA
CVcbJSFgqguWYbkZj+Vi5ntX6J9JGSMqjZvitFLhNaX4QZhS/gP7PDWOE5iNfuPYjstSzlyj7uHL
LQB8spY/0/Hct8Hw6p3ZfnFu7Q9T7x/yGZQeGnMa1jXAb2fndVuFN5ePw8TlOGYWz77BRqlA35Wp
v3UrsoDztrZvPRtoiVihfPQnjAA8S4tn79oK56Zztd3hdRYTUybI9Ga3IVoUfUgfGei4jTuttrnV
ci5LY/HFGaVRazjjviJojkd3rgBhyDQoL0aXEAFiuk1EyYNaiJrr4BUdF5JBu2XtLRVKjj2Inh0K
mvRl1GV1bbTHspntXVnk196Tv1EbPbkwIOnv/mFARhgzsAvW4XtQSe/o4JkzZfZ7a0GDTSzIqeTz
vTGhw6OoMwUZxsoOe69Agurkd8If8WZ6WwPIq5CiyCK0MuB5jvSDvKfHwpOE5aAalmC1GxS+8DA0
/LmZinsKH3FUKTzJdl6j3mjvCKiwo9wbliNRMLectbyjRhcOXl3ERMwM/I5TT14Cz2+Z9nLhh2bM
omM0zc8t3hSZ6OCetPk61vSJN6kr+wfP6TywhxPqVpAIaXYGE1AKexbc6jA7767J+BaInowsh0Ow
6bVfvWECHKKgcgpTQWdA9Ng4EJL6gplJCa8dGyGVaA8KKp+ZHnTo+WrrUQmjuiifUtcykOOtszaF
hAgfyeSY79OUyPsEtSsTjIuHJm83mKSpa5R+pNyRpDDMmPsahxYip4Q75RDrDKxeO7XIqJT0j9qa
nlZTa6NJkSCwVAhROCctYTIT5DvbFKFiyn6TT1FH1miRyKBWSdepc2/6GgV96zHwd6R0D95a5JFm
lFgCfcQXrjRCz7HZ1sSTwYTDlx6yn3VxIgr2efaM88CTOecWQxP8XgXifmquRj8U/XJHZJof9JtU
WN6Xk/+Hiu5OmSwVMP0sGIkZkWGChCNl9B8xo+vD2nnPmmr0e19oj+lwaanRAi130L2asgnFbHhH
Q8xvm+M6UyPmSTZpLeF58X1JYKWs32zLvMmTEW1zZp60qX/v2Lef6euk4TTo650zTYxphzJkShqi
QfROtta+eGQksaZqG8dofip1zDg6FCidEmqP1+feK5o3YuSPzfzqSEs/ucycKDk4aFOfsuf4KPJR
pugNO6isjzGv/C3RfGHOUhmMvrmG09r8KQZM/utYPtK6mHgbcfbDFUqW2XAyLcXqPt77nnVHAqAM
CB9pyU1N7f0KWLWsaCJin2rKDIYjXSwMmlhLi7uhS1H2VflxXDreBolEtNrgLyAStIoGECgI+qbQ
n1nHm8H4aWeyOTSetfd4YFiO6tQr9wlr/62a2Qp1T2fkrS8oq60tqYR9iG9AjzgUgZulVzGtTxBZ
IiRRZpjrrxNq5EBRyQQ5eVadXTC87kR+nVROqdK2dHVn7SN2UFBqDrN4OjaPtCz5rbrqkvKc762x
+1QEHiuFCtQUBkE9eJDjhA1XInUCsKLlkd3T5faRE6uCIJsueUeaQMjkZFFpLJhXJZXzHGFYppJ0
yJIBIw3gBwxmSJvhqmbwBnJev3yNjnZK4CmSh6QF/bzcdOJ1yb04dEAZmN5tnnXFvqibOchy82t7
yVTmssaWHKzgA+AZH7JHIPwnISyNKAI2d5IJaaCWCM2R1aLtfZFoqGW3Vvs8IQ0vH9obVREvZrtS
D6MlkyjIjUUcObAkYfLuzKjaJJdoUCJcXVKZ3ZYeV1JbDz72C+vZsHoJMGk1zrNZvTY1SDFPgk4i
2qzABpVfirkkjMn8Eqri7+iWr9LheSs80hWF73GINGBGD25ktAupG8g+ieXBYoW4G3Pmr0G3mqhZ
6ZPZnecdEPEVO8elVdx3m1okRYVKAjeBAnt/5DyXts58wFRkMZTAC+0lPqCjiYuOvr15EAbU0gFx
pdFoK45oX0a51D+mkZCxqdUQgGjLXdV1M2xqsQQChTcHaNbrkYS5qM7uQFNVN5PrHzwfAygmTomg
LSoU9LRyhnGKyvJQNURnrCYitG48i63g//4Q28t/7y40MJFcn2h0rCAd1l9rNeMaSI0PXvb8bsiM
PspmSvdlVe3OFERsUj9y4qdFWGotACX1uwYhSSXl/rI1yJVJER8b3lYBGj/0FmwqHkcKJDcH0G/e
Iak3T1yUjEPFyIIYsUSjQ+pI+7iWybelhmATTgg0lcXFVxNaAidFkJJrJHZPV8Otv2gx37mFiXx8
st6lLm8ayyNWu6pbgJwxXIJfvaDBp8d9E1gK0phCD0MIyL4Zl3RnTOKxa7XXUTgEA7VavdcdeV0A
kO30KmUxnknxRopDCJq2H9ksoQMmpwahU1jiS+LavoFBH7otSbOpXYFD14zfM1FfdPyLbmuu/NI6
4x7CyE06W5+GXH5m/vo820l8sPLymnt4t7JvlJjgXTda2y4VoyYmROBIywvcCpuAiHPigEjpvXYK
nYagO7QOywkSXoo1GkN4hlqw0cGnaHEesPu8rC4VmMHw3itO4GeAbamsxwTSPUAO+zOgpzyWk3ju
6572tCh+KP9XXZTk09kIdQqa7kzunX3FITGgEf6SlkQvFYO9hrypzq44ey5eGSiB4YrP90qq8EGk
s3awPl0LKWantAYx7Q8tpt1UeRPlvOVt04KQITvzsVrLT3pPpe+kA5DJCdCYBBe3ox+1m+yZDgX5
2aJGHw2j3bc4IVXwQoDq28yH6cbNrf9A9gkH0mRkrkJ7PVUoD73K9CNQJ5zVMHOvK+ajqX6MU8bP
esfICRvrjNbT7bcPl3xc3LAWcPNslTk4srMSeGu/Qudu71PZFudE+oS9yfI27bujvUlbU+mcHYEx
oBnVUWy4MLdOXocBB6tiPnZwxum1tdRXrv+qTVZ4PGYee+1D2pADbBcPib554EsW9Kp9XwS6JamZ
P7Nq0M/9ONmk1xO+OBPaaKCZpEyqb/JRFGDTAmdaZrbKb1XYY69N6oTp4ppoyUK12qMRsIbkwqae
XCCJVxuJ2N3JxXHPM8Yko8/VuV3Lh8KoeyDfzmXxyEdj1JLv6FaFho6LshMi6pyF6SLOoqy66xi2
7eTcZedUXzj0xj/MvLOjaWx5Ny9LEiU11ptSc91ANlMbEboO44dumsDVdSps+9G0iUjqWw7kakaL
nI3Tdjyc39iPn/PYeKgEgsc1OU8oc6h/M1ycZnvFFmLvr4lwfzUpQVXWot3X5rutVeWpc32ud05h
XZPSVRb2s6xp0Pill4UWyqYA4gxLLQXI9g7HGAiDxROYzQ1MGTOWJMhsMAm9TXChnC8AXs+FbzXo
wuJdZU/mQ58EccY0KxMT3JnkQ0fTNOUT5rJueq1m3heNV+6ZAWqBObWwddrpZA7tK9qoP9UY1ycZ
P0FEj4MB7JsR91oYt5yhfdNMNvecf0OYmu6KB7TK2IosjL/6TFNNVy3xVOYChnzfV+QRYIVE3FmD
PqX+YoaeRZMg/Lfv2sOYOS18IFaGrgWfbC50SRdslLVpnHKPBkEym0c7Gdi5l+lGtc6t4PVjlOgD
UmyohOwty7IGjb3TZyZ99kKUdY1XqZrzO9BpnMgG+KaJNe9mh1gwcy1CZsQmDAeaMGUt8KizxlQ5
osHaEoEdb1Itj3JTr8FS2vPnsnlEp3ibgTOTzJqCwWiLckZL0i/XgnKBNyrEJysD8OeQ12z8LBV9
ZQOqUifhZUr5Pld2d8wg2dQaXm1VLM/jIt6AgROclDjsif7bYHYKHkBXXiyrvBniubrA9MFbgUjR
WBhxDtindtgDf2KYO5YNwMdmJInIJrWN/FvCeSgudZusM59jpma0ESVGhZesIp56xGGQ1+PV7l2i
AJ0oZ8BI3UltVfqou+aEAxg+09ERTIGmdYHP5f+iJ8n1jue7m71XBKAOWA5Gg6l5JQp8QMccTpkD
KpxLCAjtlxb3BCpT/882S2cnxndAXY/5IvZ1U9/GBscE+lC3hX50Yphzac2ygROaoUV+YxTOTS+W
+mgRXR7XjCGUjTcIvuoNsCZx6VNzANUXuSyqMS2sChkvbH5gjpZNrCwwVQYZTNC1kRtDKvd4mhKW
Y9DzI9fiRtI+W6tOZzhHyyWW2y5mUDh70tjXBTb7ybi6KNr2vXA+iF6WERGaXRqrszKecMhjLFnj
c29wigFpTU3uZ9eqK/d+kcpQeOkpU97jogbeu1l6v2AiZFWtsVHwZrBmWB+lzcYLUTLK6XZsZzE2
wrh94eRmBh6E2b3r3y7MLXdTwn9ZqjMOo9Zw+YHGKjWTtgjtrsn4LTDdsajt8B9DtyLfD8SXHyLt
wHGRE/XI5A1hgFIz2WoAjJbZXcJturiM8mqmwHH8xrvXKzgtPT5dtPW4KA3U3ZmRPdR9/174JeAt
x8QLQ161q/RDvKhNFt2ievfJFy44GIJwD0bUzEea5c+tsfoHsDvLaQIpUd3Baf+yaVXSRkCIn6f1
0wAakbPB2gV5vdx5XGx7Ta/enPUpno2eofnvNU/fQUwSqq7Df205KekV8dBEsTxIzyU4odkwClY4
idQ9LTG2dGJ0IRHSLnLTmLMDepBUJ618haUUdkv6yxZAJ6S5EqFmROkKiWtR3hVm0Ffedi/EgB/L
Wl9OIwVcRw4WklGsAgNu5NQCXDt5L8CfMc4KgwBKffNJD8QNELr+XLjTCQhXfYmbH0tWdhdrrR/6
wcBzAEZ/Fw93wkOBG6MBCsVC57IbH5kev8TuNJJju3DCBndRSAtITmXi/eDssL2lflSVNLDHJa+U
UPMNWEveRrCK5vxTyBn1ZM2KEy+VeWdZ8YH4DXYVqkLdP9iGfDELp4h8vaOobxe2jFyNHxwhuhCq
0oLQH+CUgTadRbYymXQXet4z/m2O/ZoREO9aQTXIeF8ZQD8R30R4Qxjv+CWDMFS58HuWA3hjedR6
vFg+9iShw7ekOZkhX4gfhnoIVuHYNDxPxtC1lzjett4uD1Nn+HA17wFE6LVH8XU0AMInCaNG2iaX
yXHWU25lxFQvd5MxES1Xngk35DijdD2yMv1oZ+WtN+QBEZfaUVARcs4jZ93BmbhIPIad7MtjorW7
Zh3IyR0gyheKBbqw8HezBKRI8315QUx6zqmNsZDY0UiBuIO3cgaPcpMMbkwXwgRrrYA5feOuhwMR
fRByOdOysZhwzRBCOhJT56qvAedpjej13j5wuA3STrTYSn63cI/CsieddLGaP77IRkQ/vMNGQZac
Teez6th27Z6BDLHx8Kk+mE3+IEt6s0UwYHQt6Js9v5hYY0DgwLY7DMsMS7OjD+mqQbdOtlrocdn+
8yh6MS07bAh0Riuq+4SAiiB1ZvwjOs97cldDFSF4ekLtju0Vuz5PM7AxAmJo6FkGb1bGT8it7a56
M+LOwJfiYL3OrNM4rk9ZSxu+c+IP38KzpDqFuAxFa58SsmMNsICskRF/bXgDCA0P4Z25cLyha7nX
S2oCH6YNZpKY3TBBh64r5wIsa5PU/mRwoB9dh13AzQgu4JhHlxW9mz7dSd+7Uzl8HgMK7eROzb1Y
Vq50+lhgz3ZkNMq1BVsSm9Qt7NN7MOD7WFvafbreAaQIup5pFMbPV4+JK/d61u0BBbuvRXNr2xge
01uakPS7Oqh5bUv9BrqAUR/FXT3F0Bwy61g3NnObL/6OPBAahsLCj9Ng/pV0NxNtOopWq3yw6IXU
dT1GUzPRXtdwpA9Gi4+qQUdudi0ep9Xh8Mo0QuqQedZ5vuaFf6+hGqkL9bEs8c+874nurDQtdMrl
oSLRpWN8j6+1581XxocJgs45z4Znp5Q/GPG1IOnpyLD1xYGRFa8Lg6SWhkpqQ59XhUEVS1BOJoov
jlBcA12GjAnl5E4maClmL+vwpbLJl2Qt7hYLmgWVcDsx9tGP+mbLJDpbHOeCWbbUmmgYFnzuJgwk
htbR2LOpTToSF/yZa7AkpbmHU8EJdyB4cmdOjEg6gGWBPopj5mU4xvvuFkM1/UFgw620L9Wq2xev
Ku+6ROrbtTBcikodU73IzwLsD7+YXVGMWjIi2vYeNKl1IlsFtQ7oKaNHITSwsuo6K7Gl409cgdUZ
BA+fCQzWgjwd39ssZ5xA/5DridZJqqO/tQd8cxbd6836X6T29gdQkEuzoC3SxxfJFdWn8b3wIWH4
5Mj0vg/DQ//k0Hap9fXau8bvyqKiTGR89nyHb0u0mZN0f1eCiQ8Ty5l3U1k2eyCI0Py6Fx049g5o
3sTaOrxPUnw1xj2LJaI6FRbeJ3bYy4oD0e6b+tgi0BcuMsYmjvpaIILQZvzKvijCzloQk0DoDMoV
fQyp6OQk7tRoviE7+2PENUfEhUYv4ZVk9zLkKOK99AfcZW2Jba1Hmoy4ZsVVEc7wBVAEzHgHGIl0
yG+CAQTQoVhNEmZ7NFEIQ3etqt5dr8hPpHSiKcTeAHV+ai8N7dCFKz5FBcTTl8zMmA02FeYBRrkx
TZPb1hz6s1/IPzmv3y6VC1HUfSyDTCZB77Ad+NOPtJ+Q4dXlfOjK8Se6RWafxl02a11kwkjCXtgT
Qmmi3BRMEwTtoAJn8sERtMJW41kb3jMX7oK+ohyoHfzU87rsNTF/jJW7d5oip7eW4Fv/o2Uusc70
6xlQ7NLGoh2dtkx3tEuB3iqoEs+8EfZ2qqqtq2jYvayS3dRua/zR8hEqPl66nidQbxj+0KYMhrp6
mhbj1PkH3+Q41NnyPCeNpD6c/nOr3279vfv3S/5+3b++5Ps//h++7l/f9v0zvj+nNTESxv/vh/l+
gH8e6//4o/7+EX9/3GZZZwT9f38u/re/8b9+1N+HsevQKhfvhN2RHqTWjIytbYsBc+aRNZiUTCsR
UllGdwAndFi3/9eNqj5bdbl11bf7YkKudPn+7DjQM9p936QXv0D0277gn6/992ex0KGt3R4rTbDF
skP99/4/D2WPpXz7+8kWezKwmPL0PVqfSCI6f9+SicaP/L757/s5/IP1n1H8t6iUNi/3v29qCJr+
813f9xdnGxL8+wG+77fbKP/v439/+fddMvH++/D/PNzf//rn4f7e//7677t/f/G/n/v74PWqq72X
TB+Gl7Vn4HBSZ5bsNGeyzOz6mLTcNJwOUfH3ZwdYmf+5/z/+6/uzzJLzcldOPRHVMo4cbWguCOZ/
Ilt+SzINY+7kjueYrtEAczFdVl6G7cNgFUANt1u+7Z2BiTAx9wrOFv6IJZ78CUSG4CWcCeNza121
2PvVTNRVhVpmgjWOpoQGl7d/0CyxDTIwYInFKbzUtNObmMH0iK5Ac/qvZTXpcG984q5SwzYlqolu
iMH8l/XXqtYn1IkXNEZA9CSzdkYjy25KmwnGFF5TjFwfGJ30XTcEU+IJ3ELlQwLllR+H5oMI9E35
espahVGJU3tYF+QxuKALsh7nXxnf4ig2EP/vvLQedl1nWZwi76rafYfkEJaybu5kWb7zA+/9eVwO
2mAWaFMQcqX5AWCL/kxrCPJPDqtLD9XWlteXnoqwK+ptqNlCRkWkvMTiLkXPPduGfZBz8oiYy2Tg
lv3MjVWGTT0N2Dv7MSQlCsTjc01mBKOxCUXIkuHz7fHNWvaNviI3nNe8DPqYOXjTz3pgGsvvyu6N
oCgwHzkmjZA80X5MpRuNVT/8jL2BSqOibk0m9zndyto6mCSF8GBmlODzV08e5wW5Y3rsDJJaVHxa
sBjhBa7+IDFudkpNGLypImPV3qQLDiBE1EYwxTFtjxikSL9OoKVu0FBjGuCAdYZeNcMZxLjcKUTz
7YKn126YMyNwr39WvvaoS8NETmegxXZnDFFSTbsyLsQO7n9zcBBQoErR9sxafkLzrX6m3bMtY+OJ
UQX/SkzPBewHBp47WlkfhRKIpe3MDNHwr8w5LfNjmdN4T2gVBzep7VPLvfVH88MgnYOmjNGFuiAV
tO4sNyRPJXmP+5GLGwu4o9lsuhWaWVO33oYK22/sZje0oZ89SF6tv4IitPKbZRQQGvqKTfrMqcG4
GHb7lllk2YxbNlmx3IvBRRLTrlbgyLo4pVr100dn5ra4DEUaV9ckLYmVZaqeMgRGoUMDYeJkPTn0
k6GePRUkP+x9s0FURrw0Mp9N9VQ92pb2ZyWeItSAfQQUEzGcS/GwlPF95ka9RMDA+eujNmhSg6Ke
dxLQcwXT7l7PLJ5S+pijPiFOx8E40J2n8qvme0QDYJ1e3KyErdhTbuRzr2Gk2SCNwwGRoXRwhnbq
z1zLa6nVD76ZlmGRj8+WfCV2MCebvA/0sm8OVsm4uLJOeiNROiHA29AamzLI6pnJVscikb9qnLFB
Y8xlNDAXCZjKM8OPh6NXQcKxLAY3g3HBc00ooZn9QC9Bx96kER73xUdrwBev0HZt5I6is980sfmQ
MmHQC2gwHDTGI9e0ScI9I0D7qA8gwlbLOeuyRaQueKW1GSNwbYTzyButByNg853QL2vMx6i7vOfM
86LCvqkNn5LOGJGfjNnvidkPfHPO4WvlIybBtdgRFrkOzLwMo+J3nl0mxGOl33K0INeGDe2CiezY
b3z8JAe1NruWI0IrBU1b4Hpdv+/2vLS3i+mu11gR/d6smIMsx0Hht938/iBpOwNE+B+f/v6mgTWx
KQyCUoxNd/zP57Zv0lZ5RJIfn7tKNmtkWAq0Zjedvr/C4TDXU95flxa7kIDPEM/aG3Af9C9CXXrd
xLhfQIM11HVcqwcP8vOxF+ZN0lsnOjaslEmqh/B417j20cEBqyxnKLAY/yCTZLgCb4vRu5g1dqS1
oUVJx5AJs18AvBCCn+acqlZOIS6cdzQ7D8ivs0jbNJLmFiz/v6g7k93KlTa7vorxz1lgH+SgJqfv
1UspTQilGrbBPtg9fa24LthlAx4Y8MQTIfNmpq7OOSTja/Zeu5AgWJ0GUYSF1VYFBT6V8DQw7N7W
aX5vj26xrmiGKaqh8SQh2q7kqZ5NPlhbMH7l+lk51OkoLH3BdTVNVMZjfMrj9ANsWaT97l/Kh3kf
g+mjmUXPxA0OwslBcRUj2rJ2poXSxGaUbAgIETP7BdoL/gAs3Spv/T0DhGkbWdY98QkTgBP3oUGP
u4HvgPYRnDN3zbHx/R/yeg6mX6E5aZaRlUb7p7Eluju/P/BNFTI6D/lhSK/yiv/b3sS5vPIefKhB
PPPz7GLH+7Gt7CkU5dUb3HGrUjBG8/JHzsWhyfgBLTfchHVxR1QxkXIeR85cwcNJxHYOlyvEIOc0
qOeggcLmQzUirQu91Vhv56p/MTuJAALZcTISU+si6nWjs9MuBhb4a6iYbXitzTiALEsnZShIvd93
Ev9UEt6EDklhRYkZyHkcm6Hbmi54wUDxJrpJ8RCx9VtD8Y43Qvk2jnAyFgin3Zc9MwDlVGAsAwYk
6QCsGY0wnUfogNrLf/3T4iDgqRyjwR2FvrOnSekd0iKMJHpsYvQ5ky8vg/fciuBvGFGmFl5yFExH
ZhfBv+nwoxA9gVo4vlhKHblzfscKuo0a8y/TtnYaCtib3VflqxhyvnrNZPvgluYlKKJPpKFwq2pU
cmYUXGiM1rTMSBCzisSrIWO+1w7HIa4e+jgftk1ovyKdqjZ+JP/MPpeITam4bednq/CxI3dX2PjP
FXWB8knUSj5QMJxaXICrRLg4eQZgpAgwP3opz1NapFy2VnT22+nW935IYoV4G9OCrtHrAmokPZUi
2yHtP9uxfHHm9Cgc77eU2SdLS2df9O157vhwM8s/+wLoa/vHLxjQGybEGIi0clGvwAaH07Bw+pdm
990bh8K3qcZCSmEinlcFuVfnOG1guNhlhah8T/4n1wMRm/lTwSRl5QzNcSmhNI9BfRQWaEomge66
mcQ1mLimLcYV24XxyCYqS3ft1tnP1IDastwYGm+CKQ3bDRq0LOYypUkGAETtpdzNQirlOmreeFzZ
x2QgeBMF3TpKgpc5CcadUu6T4ZK9mjyipwVXAgeE7RjS9To7shJBLpcEEy0/E6zZDmhYZKO9HTcF
EWQ3KPfqFi4mPO8EiBO5fzC3e+3Yclyc26V/zEfCtQjpqTYV2VoI6hRs3F2tHkivG0n8oKqAyzm4
RBfhs855pqC7dYZ0I0fxSOcAn866dvGcYD0vt7xI6AjQGNZ+EPwqC4tLxMdeppl9SEj7IXsMdnl4
qSvm7lUWMauWLH8I52N328b3BvzBsoBaaxlEGJmGLpE8REUtibXrzhtP8/JFwuF6Qf8J9gNcpEqq
dBVa8EGStN50NUUltTarxm1GAgSh5erRtMnqmDlZBvwMARLGpLV4N1ybZ63vbmT45hrRjxdFMXdn
/bpUipWxqn+dvL3KRaOSKT6XGhuhnJhJd+KR/AZWL461D3ERbP3uN4YkZLJ3YRsxDJtssq4IGeGH
iHqfsP2nuicuTMD86ukjnDS9uH2VbitRfnVDvOUtz7c4S26zV6ttSyZkPJ/ySSKhZvZPQEJHQIuN
b9eLcUt2VtBss7a6hG64V+E/27FL4lNOx24K8zLgKeDG16kjPdruP12OexiS/Z71MrU/oCTwp81p
cNjFQofc89AAPtgxoC8TEggd5M51NEG1lw+c3jXiweaHFSy9LXY0YhMrn/KNmjvdjF3zOyicNqGn
waBUBQoI1BqQBAhyUl03HWZ5uGRIgqrpebEYn9tV/UYq/Nqf1WsXu+88TsP10PLIifOzhVyOqWsU
cAtVhGQFzsK+/5WXf6sz0D3TnHwHuG00QYe0b0jHGqRuVMavKoL6rnWSgzTd+2WwvwSLivWUfKW2
/bEMKJNYJ/OAaBkE93F4bAvkk+wET1ZDBqT0amNfiu6xWoxPEI4sGTWvgMcrRziIbd5ZmfoPcQ3p
bIlZ4mLm2KYKfWTq55vUReVeRj/tOOU7p2GFZPaWxdLwsx7x+xpiYnQXSQY9ZUiPVF74GIrdv3RK
0//rqNj/Y1IVga//M8/q/6tAWfefN4qf/z+jbf8ziFYn4v77vz5S+ffz7/jzvwbK8k/+R6CV6VH3
BRScjsPelbio/wy08v4NF7HpmKaNygfpNUmvIJH75N//ZVjev0F0CGzuLr5Y5n8NtLLtf3MtIRwS
kQIeHab/fxVo5TjB/54o6zhIEAnE9k3YECbf9V//7b8mylZh5RK2yEbHxRi19d1a4XnL05tJwg/6
3wOSAI7QElBhIsj/6NBU0nir7GBEDK/IWsIjkTfbAMEfqc6o2nOQI3fchdVuyhx5F1Hlrsq8e8Ou
0ByCYUA3lq7cUWS7KZmfOl9HW5B/uY6zAk7V5CJPd9Ktl820iD0ZNd6IqWi5GxIgAsFgcc+ThX0t
aufBJAJiHSocRnE6sioEO7KWHch3thF9ocytE/BfBu97Huvspc/xXk5l46/CzjUuY5lQVIikvssX
eXGZeBl9QvfrO8tRWQVlnl2/lYXZPbFH+FKO/YJdrj4qX9mkCFg7z2MBDj5fI76kfasFXT4N/nqa
yvOiioKxxWResUZOMmIjYTTxekmniV1J+iKiz0D+BjL6bIw5+2CR4deYdamT17ON+jif93XXDVAB
GUtZU4tmXKnDEsiXKDfoZ8vcPbMQ/x39uPqwLeqX2mc/Q6JjeK7GJViZA6wEZ5gVpGmdV7Bpo9l7
8uqgZRZiZY9uwHEANJHnaT64u4lNzc6e2ubslSZOKVaWCm31NWenBBvB/CFYkhRcS/7EFQQ/qk80
Vvi1LoqB0AHolbVnmfHSoBreNz0xXyoYoe4Kq8RjUP9U9mge6ZfYLI/Mh6KGK0u2xrAR8Rxrowu4
cQvCorMkF5ackumDcp5HMaGahbrzQvYSOKn2b1NlzdtcLFSNZEts4XhVgNScLfBNxvsgEZnGJB+m
O78JMuZWFEdik9HrQot6JpTgT9KFWIzADa+Agb15JkiW0sLV1mEUEul7XBlQcOJU4uroqIZdbOK2
7mSdkcFMyAjMbc820qwtgAuKGeLC5Rj3WwR8H8wSXZYe8qTiTGAvbG+pOZWb2UwBByXZh8/ZtEa5
p0cxIqKEJsm20OmgBargRfPWUP0ic56ri7QJHMOViVF4HOud5ESvU7lOIWBuJ9zWq87wfiZ7xvbu
V9UrwnzgT5H7XeK6PEwIU1ZlIXYKpUJSyeCe+bDQSmXaDJ4BMClTaIB9E9zB87lVMnnw66K7cf8k
z1HVPyRoNae0A2Mgx4y1BKz1nqyX1mfoRvBdh0Emfyb7PUMfYp54CfLWFnflEL01kRVgK0fC2xfE
1eVV359k5LGUcSOIhzqA0yfEqarLQ5bW5oOP4CRJEygURs/Gv2XLCqBExR1a9Y5NdsSDwc3ZaQ2l
dwlVBKFBQ7yTIsST3v+OJrFD/WUiv/WSLYF3BS629r0QboLTPiJeGVg4Be1+bIJzyhJ7ZZrh/Wyk
AewhjNZC9p9TjK3CxaTO3hnlaoSVbKLqaozuVHphpv2MJVd9MoOIghlKYXUulyR7c315JxkuIJXC
dG4VPKlMA/MpHvGZiylepSiZ3we3OTcFUENSN579vrhFPGOW0QcJUKNU9YmbQmF+A9z8l/XA35hV
Nv6y7pGQjWdTpuo2Ruld5ltfrhrMdSvNBo0pb6QZXJYwSmHl1c3enDF0Cgd/Z0yhCJ7WGlaDclxY
NDZ6R6Yofl7tWZuZPcwqwUpoKqPnXtM0ix6wKzSPXWfOMxo3J98LAZRTnfkXyRyepBk/V70hd8Us
5N6r87suTBikJEF2b2VedwjK4przIIcVoJF50ymhLmp8RrRZ+xOl+VMm7gePwKOSuiQHbrGaNPKu
Us3vbLbkS3GRbyxttS9si0w+Ayd7IFE+Etu5S5v6hY3JQ7qEPsdMjqBIAjzrw0Ir2Zko56R6WGjD
epJCdDH/ZAoTx7iHRCqR+xCHbWJN+wz/p7GUx3AGeYMHcGPbSFlJ70DgJPLoRocA7rtidsgEd5Oz
7BP1QKFYqKchthi554Z/UmGErMGt7mIeURt2w+WmuwVZ/Lr43i0eNPfLrcAm9M09zAHG7TCLTDJK
M6YYNA3vDbTYrVShwXxmLFaIjbBc1u65q/MbVogAK1/eHdpZuHt85/5WEAiJX1sBNONYzj+xrFLJ
s07kwp3GwH+pm+whDdmg8522UYSir7HZn7ewTniR43sy55+kK+DYTAgGiMt8U4V3o2nS8FrewMvE
QiRg+kNRo+J0faK+mZ/JeHpFIoODKwXtzu0/N+Dqlnr8seSk2Eu0T8lg1pT5SuKbhCr7z69CLEPM
DEl4gdGFJAWlJvfSesyCX2xJN6LWmkvd1wdWOiFtQH+X0H6uUhZhtFaEyDuj3zABAgMcVgg3ZFF/
DwZURTNzjFWk0K2mED1SOVgnnx6NWsECHzX4uwiO8VIj/DfADI0YS2uTSCjbCHaSLM2VBBmxiz2J
NSDI/mZIdUrryQmJ05hl9ePB8G4GUINOZm0DBpOsUMbfPKtfYLXsec/qd9dgd4/wxgeyv1ftorbo
3C9DX54FhnHRsL5OLDQGbsPmoHG2qJIiwMULMq4eT+RATpIf1gbIWAbqiukZ61oOqtSXh6xT7V3d
VO1GTQx8iTztNzOz+XUQARDJ/eEMw8uEIICcSA44wCv7vmXZtOv/kqZLmvCc0rJO4kcIW7NRPPbI
GhMjqqcaijphD/DojPpq88A5CL/9Aw93GPC8Bo0TbvouO5njkJ2Q552TtA2OSYiWcKhw63Y3TwbW
LhpPdLs0/Ja/CyNW3zYquSj7Huaq2cq++FNVXkLxNfNJOuU73RsnQjca1+IbmeC7AW+H28r+jGrL
IWvNvHOToWF7ERY3sxfvpVj6Q2rG+2S4eWOZP859chVhgvOoD6d9hxuMGQA3eZf3957RfKcowp3W
XvHwGTci6M/AYcigiVMYAiWGXDEuiO5CtwCOgT6tVNMuyLTyIIxwAe9NB9EZgD79BiDWTL2G3RIe
+zjlbBqc8odPp8pQpbplwAMjfdGs5CuCIVgUOMRqTbLXp7EVGus8svF0JogxqRU2VuKEKzxROK+l
7GjafPIJgjI6mjz12TiuYjrFo8AJeymfiho5mlzG+UOUwxdHMR6O+okMpGaLF+mz7nn8j8rejEj3
R3QWq3R68FP3wWj976Xry33U/JQY4CMtVVgWxu/DJibklBm4c6m8J9F7IZI2nAtIACAjhp/ZgoAg
tOutWupvpOXf0QtuJ8puj/SdsNnhBXlIvC+6TpSNduJc5edc8LbFydHH9RmPGLOqxbqXNAel6vIz
wMYCMGS34/4vtoQh1GBQsN/M1bam2NqICcROVNvPNtK7rRWJu4q417trSaxC0Ib2NixSDF2oenEp
En9KWOzQJ4RyG4wGMrfnpAq+pEciZ+T9reVQraWfsioJCNJAHSawu+7IG11OTLyYosXrcAi8DS4x
SLEtI54RsRMXRLozgw0Za+jjijnaAzlEx+eBAyFieBsV2J6Q2Vv0FPuozoib0v24rf6yRh5Wvuu8
m3zGDPOoQFOLFMshZSA7QCQHAbbCCc17K3zGbFa4TaxbujA5CdiEEo/on5wmTJ6aVMqda7jxutIh
VwF+R7PM+GDTp3BANeewwdp2OWkunvkyZV50cF2pVgvLEMRg926S91uIhF9oXnCAUYs3o4ftI7XY
4PQRomnnvvaba2+Zr4wn3mEfkFNh1IyguvwdJtTRs6I733ujl1h2kZR3WBNhJVhwG2Lb30MSBjIV
jNySgfOoNAzYt0cM36Z9iTDFAon57losF04uQMUA2oRdNOIR7HFEVcY+9EyIpMxVZWD0TNO7rZrH
e9NjTVVmryTBwKbk0cq3TGKcPQsDv6aItQ77Jx0IuhXkFnrGU4MdFLdtUmnMJHq8tLtZ+MIYdsAl
t+PaOsT+8j3EhnPoVXvvzfLH8RdeENbXjRGrG3YLup120YVOwTJTC88hoe0ZHbMO165Cu0m+WQKL
zWgxHVz0aZI2KKoK+VmWtclAycBuG3kePv3RJaAWWCwOhb1IiHUy+fB6rvrjIOTrqLC3hq38O+Xe
MRsUMZMGV4NiS2bAx9LB8bsSHjT5XaitB3xHI88HJ4ytJxwDty5humWxxAW4XWpXxB/M8uIo0rA7
NrkBsgJaFPPo/mFQ8WdhvbQtGtWIvSkbYsRKMnx0taRtEgBXenyhsCiGjuXm8hR648wUUJjnMOUx
CJbH29mmRQWHb5qYQgUgSKYEvhDxEceGi+2kMI5G4W1qFjcPDpO9ZzX0bw3b9rFS/PQBoLW4aLYw
EOQh1jltlTOuixFoZJQH3YEF0AFWef8nGXCSyED9MQNgpZyPGHWHU9kYWLen18knF8X2mnrrzpCF
s0x89iJ9EIQur5BG3NVDvU0LF74RhOq1M8XvOgtow3oYNLsjN1ULhcDBcDIq968buH+dKTjA25x2
KOVGyuRxOeYEKSThI/xeFGUGTeAUlgu4v+i1mwKAIJR1XuA/VZAypobIlTrymMbHIt5EmcOgm6P0
SphqgCW6pzP0Gxovp9zDkCW9L6roUuFEARbovkzlnEqCnllER/c4tWIM7y5scWxSgHjXqYcUszD8
4VKOkDcCLKmyGhiIJyxlEdQ3Mzm7FqsA+o5g7QqbV9JWazGZ1K+x+VTgu4BuzC6QvYcKwda4oX10
Xb2/80v3HPn2FylS1gHvPrtdv+2JnIlHtkbqECVY6AWuINx0W7ccr3MVD5sxIBlC9i+RipKzsDr9
CSyrNOveqf4swiSN9xozzapwXW9vtvHyEhBywjaw6PZUDxSDjrr2RSt3lVVcbH96W4buCZhZsu0o
WXYzReIdW/lzENsmZYvwftvJ+2Lry0HoPPWxEg9AV9bFnNGRzgreE+YVlgnRrYSVIZDe3pWZaV4s
YPWNl02o6OovwBGFNSIe4YPcm+8U7d0hC0zCx4aOHN/OvYUNAewoyA9pYWKy9G37lLViLd3mPo6G
eQv7zz/1PpgclsY7LMrWKdrNvUncM25g+uaW0Fje4dN//2I6xbYW1U/LDtMQJRQv9L5b1+BmESMp
aQA+gr4khNbB3QsNblwnE9t7wxOkgdYiuSNiF59X0R7ZfbhHHxT+KuoIZzRhnY0lutvZ/YnGlrAE
WCPcodQeu4k47oNsx4x94uvgEtBkqXTlkJOs1af3sLDuRSzZQc3meuhY6UEgOtgqe05AOYPCce+V
P9wWrfgYgbERAqpQPeYQAQqOSUYXs58/WuHDmCDXrGkYV50ZXtIGnLFNeMFg+4dlgKzORSVxOj3h
toLET7qVjCq4yJi+R4vNQJTSuxmQA4ByeN0paSTQi778SI0O9iPCIFgETXYxZ/sLAgxWVjk99xKt
62xiBGN+VdQka5A55IKWAWaIfHbe0rMPV3QYwyod82bfe+z0lO9j/6hckkUc8wbNrTop5veo+E2u
HbaUZY+oscqxN8jiUYE9pZqx2FcQXG0Of4Ea1ahhOmNlIuxamdYu48A9hnjq6dyHb3KIcNjSx+b9
Uh7S5oVwr1c9Gz2qCEP8WHMcLvSfWZWTfT2xwY+UD/BoRkg1JngdkoxMdgvVUWagPbFHG9+YTIbV
PObtFh/ybyjlzcSRfJTqaBitt6NAPjvu8hskKJyiczj4iL0XCzcEabyl7MSq4P7ZTfZdOEaIm/ry
b1cRZeBMH4R9fPsWElsvZMgyWX9IplqQOGU/tOLzw1xV47YoAE9Kfl1GO7sj/Ji6jhAeQdgeKV6u
mfU8Y7CJR3UL1h9MF95pagGPjf3s+nDwZzogFHOQbpoFyW0ZU6e7GjWJflYNcHLr8RU7bXtJcfYC
FJk3ZcJH5AM+bWjl2FXhSLdQn6Sd810PTX8GLsImEHjDfO50QF1JUgpXZ1nDdOWLTsPshgmhTO4G
K3uoX2Mmbbs+TZrTP19auBbIMPXvbZzUp0L/+7ipoQDmPz0snK0CHYbzTHFDt83F8OZiTy5mf1K0
JLsGbxAfilh7tf/N2Dkmhai5dm6UvuYRi1RzLM51ijYhJAsb3S0hgSh28M5G0KTJAZ4JBPZSlezL
FjFMTViwpVODB50fHLVw7VoShS2ihRuyZ+pB2S8RquUVeuNix6Mh25pEEpO7Rm/CVIYMjJaD1hZI
uzG9pjrLGIsClzXID3Bs21TnHY8DQM3IcmE5Vc9LWlRkZNjuxk/Iu4nHiSynyDaPo3wveCpsPfxW
60xyyGU6aRmnxKWFZbhbYMFppB1jBQPtAYfbOSWqWenM5lqQ3mxn1mkmztnbcouVCMDJz/SIe1aA
WjC++iGqk0jnQbMQlTguyYgmEl2gXuy5WDudIY1j4VLPPbleqPrzwXPOpZTHpVVYPrL6GDH3ZRtv
vrp2aqPiCbx9ybqBzTone+VuvbIJtgYQvfuGspyIUbaeTV1Sguj067YGh2DoROzovtH52Iqg7E4n
ZptEZxPwO6HRYh7s1c6l7oK3IiM+r+HDZE7ollunzKF2lNUXbmbsLgYDrziyca7XOtXGwvAoUAE2
Ytp7sQ16L0obEm/upsQcXsckWntqOFtiPc2czoAOaFLgHFsHAZJi7fR4zUylE2LRORnO2K4WVPub
zDZellI9Z0TDIB32yafpLmAlEAMKlhq3CuAhZtaIPHkbL/UQ8DoQ817lxLhAknKOTu3JsqXaejPD
2rRl62HUBoomywcyIJy3pLK2hbSbV9dlkVyjdiAp/CEPmuaQh8OWpDGs94H9mk7AV8zEjz5MFe6c
Qt15zezf9U7LfnhCcJPSceB/9xFH5hShCqaMw+7z1g/VO9UUFEyGl4bmjepU+IZ4eFatXME6MR6b
wL0z2UgRdZp8qWPliZdPdM78TOA8UFRK62wEENSbryIb/9gGOxefEf8w4JT3nWwXLbyFraxpfXM6
r7xpH9rF6S5pX96nQ3enJnwHldsFh8SaDwZRZmTcOT9dii8Ihd1rFjG3cvEA6aZCJfJTzuKh0Nnx
GeeP29whtSdbzsTSCTyCSwOrmmNuRJksWzzDP6MowmMSgH8nPIMsLc/kW1Xe6mXRQ1i/5tqXdnsi
G7U9DKN5qSyOURvbA5vp/pYRwoExGfeiVe1gP1Qrx7HwQWKJXMvvSYINmfPkHUsS57nPDF7h2ijx
hGyS7tW3MajX0fzJdPo5dYj0K+d+U6SVyxENaNRoAsFirfvqy/IrpiFYTaO3WxZma0Bv7iiacTL1
BJPV9rWrMB7aFAabNDRLrQHaexZD4zQf5CYf872cLWB3HQy72+IA26xZvCNLiOjkgqMfG+OtNqPH
vCunfaMyj5SWS7+kCNISE4BVwdM5iprs6OLoacFI+Uv+Z4Qifw4nJEcJA8i7tmQ70/rcQgzuym0e
53yctswepIvgoS6ND5o27vdaImxwzPDwzx+m+m+gOmzvbUGCqv4L//z3vkmhLRb27Z/ftcmcPRgk
8jD28CslATSBBkRW7j388yWsXikYD1ZjJX/QlZLdRUjeY2VnDZJghuNd7CMSiyBw5tWUPuSic9el
Kspj5IwzUGGMUFPXXYpEvAw8iw/V6L2HM+BI/BHGtghvQYQcjrIeynGPJ3dKsEIZVzs05TOxJ8ld
brpX6JbyGej2K1XreHMjRt6YWvBVgTAZQ/ov34H1DXvQHryDJUJ5zq1ePSdTrokGe5OY171XhIBU
IdJ6v1yA47PsyvvCg18+tmN7xEXN3mXg9iC8LduIzOs/mzw9BrXzgwe7XMXaUJB55XaZqDNjiyN+
rNNmH1Tia2hIr6oyAIfGCEPHZPUqB5v7ThjRtQQIejeSZbsellkhQUeIsKDkJXTpCExPXRpSMUrX
BDvX0hjlrFCZM7pcUk3YXMUo1BqVuUuqgrNj0omeLG/wshkzziF0JnsvUQhZlr7YTwaIPTk8JTNK
otaVEuwLC1qS5MYDYQ2VKQ54b7oXvwxvdSKId/eLR4bd26RlON9ZjOqVdP7Qj4mr4YZ/Y5eev1SW
dfKQ4vR821tvcxoMjPi+em9nteH4YRfoz80YXckftmA9LGuy73gRwX0ekQ1qVvzP4cUlB5dJlMX2
2MIhHhSDuLVVhyhxSlMWHEtylgw2rZr8bxQou1aYzaNTzi82Krsb5ZC1Vmb8XRg9J5fXpnvTBZuW
z8ad6fFvWyv7WyDD2vnGQNo8rfoNRZy1nQw4A0E+YoAnEX1Nd4AJZPB5xfgsRdz8dC5lHIG333MX
U77i5XvyDVzWLaGdDO9b1mCttpBwv7OpQciPWw1ac3th4ocEZoEBqfD/auT2uO4C526JiE93Hqyi
RO3sRczTFtsGfsiCDHv9J82WczameRdaNUcYJwVK2Glzj9pGXgEoIc9ufwLFJ0G0AXPSvvowKhGz
ehq3TUU5ziKr5zTkXPSdodJRtpCFi2DlAyM/+fHya+76tj6ylN8ac8kVUKB2tPvfjESiVV3AwU5Y
08ycXnVGwrafqE3njo/VzETdIAR8k9oX04PyIGrGmVFGMGBgc2sgmRow1Bj3bWOZO6GtjbVRnxyO
UM9hLTRp7UupRTBaDZNoXYyrFTINUhm3/Azm3gJhk6O30mqaKvrhJ1xYP6CzybhqIq28abQGB4I6
wWD+Q6bVOR4yHaH1OotW7rjQ6hDyVAh6Sq3sYaUk9gKxT6dVP4bW/+QIgRqtCCKjDQEdIqE5+Qq0
Zsgc7C/btO/ptA+DVhWh+vml0QyI5Ak2nlYeIQy5n5EikeY8bU2rwer5UmutkqFVS4PWL9laydSi
d25N/5Kj2Fz3iJ0EoqcJ8ZMM5RucekS6yKJsrY/SqSIwCyyaILRTpEDQ2vU9czetrIKFtY2X8hfv
K72iVl9V8dGiUoi0KstDnhWTvMPPJh+6CoEu3tqvfLbl3UxscUGhRWZqyMgAA3LXQQ3tCL4WkRPe
RtntR2KHdtL46BUSh9i5AAAT2q4yrjG6YHJN/UuPxAzZ1X6w5CVwgegQ30euXpaFm0Ir0zAOonkC
nMdceua7rxatYrORsymsgttuMMhsKr48rXhzkb4ptj/RaNn7imkM6VyzzlbcBy1mwtJdrjUrvo3p
Df0qQVQnut9Ia+wEYrt24OJ0kN81WofXteRBlcSCuZBaXE60eKh/Ta3dKxHxMQSKj64MfuzhTWiV
H/0dUA3OwRABIEJjcg7Y6VtIA0UzPpK2C0pQiwYRDwISWDOP3URaVThofeEysJcqS4cKXIsPFx5r
sBO1JlFqdSJGPgztWrFYae1inE1HVNT3s1Y1DqUH483klTZa89iFlzhFA5ky7iSp0z5grYNZglBS
IJg0tXIy1RrKDjFlr1WVHfJKhcyyRG7J/yylvOgJAUeJOWpN5oI4M+4xeWi1ZqMeFMPgXeOn/OnP
FNKwBEQm8hEZ3hETYwBkDXJSix4ZQbbjIdtGG9pa9tUehdxZjbgprR/NYEWil573udaWwnsBMymS
o53Z8DaAuy/Ks0+t/dCm5kXW9pPfkcwNougFsRH1LBpWW6tZjebN1OpWBr8EazHkCLTydSAHaRXm
0cAjIzvYWh87a6UscpMfnvMub7lh8vimtQm1spZFGmpKtLaBVt1OyG9NrcNdkvo4+TGTAffRC72P
AMEupM5I63cTreSVA5reiZ5BBMgepI/eVxmHCvnvqHXAo1YEMwx+LcJoQ0CDCr/6aix3Zs+jkyQW
ILiS5V/toJav3QB0IzcZ6nQQVQNpmCyzZnZT/YU8WHNjDeSWhnNxHYrwL2mWYl/XJGn7RG+oWfyp
ffYEaOo3vTu7vOQXzhl7l/rYsM0+HQ41B9ZKhnrkG4+XKgClAJLGflRCXIoJpayjKUp9HNCZsU4W
IQiuIH2ezLK7J7hwSODCMfrU9gSLn8rrEU5a0RdJKO56NDCWpNPwzVP8kNb58lp6uQe3Kf4oET2u
GWB46wUL7xH8nQAuCvitQ4ihAdVRy9LNxiB+Qs/MidH6ZzlMLM0Ii0KC9A5CODv0ATqJSJwJA3u1
3GbO1opfjVMcMZoCGFJkgJUaO8fb65qMsRae0S225j+GYYBEa7BwLSGtRRPgmiQMBpm61Kv1uJse
FjkjdPc5XSLyvQo9kGsBj9Qe6YQN95uF0h7kLaQgoAWTy15sbvphExGvvPK9OzNknVg2ib8XiuBL
W6c7pZVXHKVDOGy0AAK2C3VB340qd8pZKCLS0cBzH8nXypHztzflNy7sTT9n5rOKms8yQ5+LomVP
Nhyj385qeThzxcz5Mu37xHmbCBdcNy29sgR9lnBdVFHHulT+XfIywGPSPynFWIxmpeRSWKNv8XfK
DKKV69dY2LNW7ZyWSVlgSkwi9tkZMPmEnvVqFTy6eje6KAIEtyrLMR7koLm8HKqd3ymeUOiYamYv
IOb9VxAi3Ylrf1ypnHAyufBZjgo0kUzhwDQsIKYemOzQmes6qH6tmHmZwLvI9HEHcOdvx+JgrzwL
OZg//QKGSA99hwUoMD6bWo67kLwJUl8zhIi8Y5GBD0s80RuhuYKteuvYUy8vzf2cTbSfTOhRe5BV
4CP6Y63L2iwti71rOxvmdN5hkhVKMRgmI9zRmPN5VTfjg00vtu1Em21de9m2hYtxq5fJxp4gNzMW
uMUTEJfYY3KozPyrAkupil5t6prkj8aXj4bDA1Wosdx24TBz0lOU07E9S7Esp6WxHg2eaYRxPEaT
DZIfuAGjSqbP1QOHDSddHT9Lq4It4MLFm+fxPLVecrWKiiBo2++vGOpjvJ4nIJ4LRnVuzXbKj2Rc
4E0HthstxnlWT8SMkj4KX4R7GDej6UDaSyeFx6TKr/TR+ZXpJpYYM3kLmZ1ug+E+BK9yVzXNA5J8
e1O2wYPfvMX/wd6Z7EaOpFv6VQq1biZoNNKMXNyNfHaXa543REgKcZ5nPv39mFnVNzIyOxq3gV40
0IsqICsq0iV3Ovnb+c/5TpO/6ZaJZWhrvlIxqWibiMuki3GjELQw9T8P5Ci3dADDFeogK7DoQkCp
GxbPY3QtSB0c65o8Gv6TT8eTLKiiF4bV6j7twJGwL9pqNLRDb9wRrbgO7Hc2yvjsQvMF5p1PKD9f
dxy6OL32V3jTtpNAifJr68nkLgqG/OyMpr3FDphjjlqbfvYmi6U+RUQ3FD3fenwd6HTD9WdN6bVy
wx15fv+gVL2aASkxdzBz+H59hRPuMGjz0kzVLcEadvt6aRJXsQK3IPXWmKg7UonDqkZE446oiXbp
ZmFh2SltbIfE+BTxEtJwouoYCFK2lAZ0mGnXvRT4mkjTHLnzRCg/mxHmwaUqWKyD2P+etmyCsrYD
3/y7ZKEORl++eBGWPhCS85AiXErrgUABjD7wxHSkhO9DrJa2PNYQwEzyLRyxnbKyU+Sa1CCkN5lo
oq1BDdqaz8s/Zjw6ZpNtw9h1yIPm9ziLcERUEI4TYdbY7KIbtCutKeXO1ZWrPPoO0stgLIy9EX6P
MdKHjaSVzlF3SFS3xGR2ySy2WQwLcR7BbblMoPBb2BNwhj1P2fRUjiftlTWuzkJhQigu4obkU5jA
u5h8fZXXh4o1ByB7KDCITYS0knfwwFFoftgajLFZE6IgwbuhNt1ZuYusXhiwsno9kkAZv08SMkdZ
LlioaeYdCkKqk0Z+RbJgRpoe9ZSZ6zxHkbUbvCYZFKNd37p4kQOw1gvrZsSo7C9YFkUqrQQIVCdy
Qjap+60IvnLLeG3L+tyZrVw3afmt9ZaNXIs+2JRRuxHN9C2s2gPCLpOba8t1ZN4VpeeeB2d+Lawx
2WsQKJEvma0VD4tpYoXn27SFDAI7VgwZnTPq1GPaEHm+d+1ieFzCaW2bxtwG2TcS54boXM8nsNDc
lUgO8sVYjcM4nDhMEThDdqf4gFyk7/JHfnsK3G47xL574boELBxCfFt7qG8nw3f2+HE3FsFbCpbC
11gj60Mrp/pH9h+hxMwwRuegg7RRJpCm++xo0Si6c0mWxGVHJiRC51URGlEV7GQg8UQpKgZeJx4y
xIJwBmTzYcLGhnlCATEMYGSwKtwry/+wOjI8cZ5/amvGTurB24S/vI6h+e8o/LnqhNXBG41oXkuz
lyoPHOJlxolKeKiXCMpN1w/0K9fD5nOI2TYaZv1aBO3Z7KfpOk/naivZZNHQiV+IGPzBHdOTTKfi
Qs1meMyK5MnJk2TTyf57bYasKLPiXDbNB5v1u9qmxNVGeyMLz9lwYqNDr6Nh0ymeQUyMm/GBh3t5
sL0HkstoYkUY7fpYUF4ThkuedNziwMU63JRHksFRmLAY8N/zOcCXIIePxo9u8YqeBdGcizRGLw/p
tBrwWvf+SIYo1nshNdx9FFZ8fSBk8oNsyisDR8q6Q/tYRQh/JO0oTSVo3+W3w0K4tKwcRFWG5dMa
+Xpl8JBDjC/w4j4nwEgYoIDDBRpwfjoDolPFc0opxJqL5Lks25bHO9numeJR2qBIf6bht4ACCU/1
+F3mimBoz9+S8rVwmUVSW+kV8d+HpGjqrZKYeObgo+bW6Kg52FFfZ67VkNKnmpM6H/to15QmiWyf
Rro6eHJDJm7DtOtDnpTvwqCiRtM8X3JyaqLeZtY+SU+f0LzGC7uECpiNKPnMho+9OZobMRWvuVdj
Sh0ih+84LfMcmg+NNb+mJvstz6186uW9XV1nxb6Ih0evhvNmjTzgemZ0CGUeBnqFjgafcFVN9FgE
zFTKxn5XxZJLbxrZQ0sMN0C4bsN2lCxUOC9BqjPWEAnO3OY3vE9c4FSlF1m9QTTaNKTp0FL0PQIx
NCQrv+2ohthyO9hPqAn7rIoeov6G0gZrb1CEe9Rjg3li6O76gTlADsZecDNjgcNyNWq8O6tJ7g0O
Cr//pwzkNRRlgOxxR0PSVciZYG2jL+xtKzxakfBoDmjWjaieEkOSHF5my8DagKL1nuYhuTHiJ1iI
ajsxMXFxFHd+c8vZMF/BJH4ppQGzjDnAC6d9UdGSU3FaTa38vgnEAwVvzC5RY57GsDmwx3+wRM6J
ZYi/GPpfSKbdg6/j02urxwF0mVNPj4nDtz4nQwqwssCoZwBLakEfmD2+LB+vQadSKLR8OxmhHjTJ
fBWXsCZ9dRebgHMD7zh0TI1GpzHZTAxQueDSivAAitB6KDRJZZYmX7ONEF9VNk+OqGAUCedym0wE
oTjSnrReMIkJ+2aaUemwUVd1r9XJtg6xslg6xQGnQmxdJLZwRgWYUIl9krqM5zXzDmu6fW03Nudy
pFybVQ1I5+8G5J2+prqc8XqFWFmtxgiI2iB0dhmr6Klmm73SmUsiRhR3bQburE9zTEAT+RiXZNzY
9o9Bkd3Ycb2fVGheEtZ+t0eLzyzIbkq7C4HLvWr6RZfAwlNYjXRb4QEkjdru/dRgd+9P1zEdfNgR
r0DqVjsav0Bx+HiHZQiq1R7kVb/MxovSDHVqZSY2olK7I0n7irc761hOTGCE7SVbPAZQiNh5weUf
nZ3j5987tCI3QewJfaOh+J13k53fji3gtlTGDb41FL3ps7MscejT4iZnpEjZAh5i0W/9lafD/r6W
qF8yaE/aGZ76EWRjK+gSor25WzW2N5yhILDvHVt3US8w4nJvgqdvgvOCreBV2FcSWQCFdbqXOoB7
nvfxVxqAR5hrpIE5+xDhQq3gjCrLbagHUOBt9xir4c6YHZLPIfi8AYA3+tJlTS8z3gP7QPTmo/Lw
Ao85q+QkGbbY+wbswRrxNzmmBtW3EMnYRpKJhJI98jluC4BwysLEWOaePufFY26Fpw4Y1Ya2i3Lr
ln6+9h2qRoJlLp3LZwIbAfr8A8a0ZufH8S3kqmad4ZGBP7eLSP4Ci6ATA9LjNAsK2RUfnezKA0NW
eBij5Mjv2O6hIeIAuKxLujYdg1lHQo/AxdrOFJYrooYOCpepvhVFAuEiDML9lDQU5OXlTo9BebQp
ZeAibDhTB/OVTpZSCgTijLjZpdLoFpYJKyqlmdNDWEswtbQ8w+hpMDcUV32v4NbBqKxuCF/6Z+++
sVN5xxn5aOCaqUrweknU+qQUkLG4NMGg2P7em0XL7cljT99FdF1b6SVTDWXOUXcjbSRXn3zWJu9N
lvUiHJEabmWTdbu0rZJVrhc6ZWhUGEBr+icnc9vPLZjOkGMCnh4fnWg023uvwkBCkXfGHoL/uGRF
8QhqhyBvVsyksyF01WI8i8rgcKfeiEXh4Nf6cQzjCa4hnOaM6z2GWD2CPtkPjN0XRYVyOCwEG2/O
N9gQ6bxI97ivBpbMvV7bGfJxEz27Lt+31GWmV1g0KZWCYrya+3Yg4JF89jCE62HweNRUx9BuaYLJ
6NvyzBuLePE6kCxy3Aac34C8f/H7fyUZZ45Z80OBAXmMA6tn22mAHsmzJwwU6JtUaeGzZ6IZvDJG
OOGEyG7lSM67u7CZR9eZoAtC4nUkq0SMnuTWpQf/f5V6BgwUF2lRkNAC83hfL/XzfjudYjTzNal7
9s8pCA++2xwWSkqmoq0q6buO6Vgt+vlb5NLUSb6PZof+tccQywTN2h1m5VVrFEflOoiOlX87mVbA
fWjYtl0RnZR3kkB1j8XcvNDdttbLvdsIhn1hId0kKRoOUJsrrtf7LOXL1lDFaUZbq+D8JAyQNCA7
CJ5BEcfCzwO5Hy/dCVQPZba7oqe3j07XGIiCUZJ8EjnVU5x7gFzEnfb3JZcctFVHHMJpoJMnrjmq
8m4ztGNWMhTvdvMKpmfJ4iL8JgzkPRkaozFdauc5Y/UizbY0ouMeqBwMWHZzmmyqDz3SHR0HDNvO
5wszcW5NiWjtxt01SUzw0hzxVgVoBDYZ/rkGJmjPB1cONAlkCxCPxrOVqyjaGDX7xTodT6x7Lwlu
9ZvGHSJ4OcnBDqYnS1Nj75pDzdmpxh0bYJVCnN5xmufUjx0dFwsFgE1aX1NGKGiVvBsMvLpdbHxK
D/0df/wqK9MrpkXWShS5rU03Pc/RArVxaspbnPbW0P7Jx+3mEoA+DF62NQLvCjNJsqq+YWlNDmQK
Fl4IHMiGCyTLoBmN9BCkUOohFbYGx3AbhxoFN26nV75TXk7+ouBO/aFtxXvtJx01bAP3vuS2CZE9
GjtYwCTnPoDr1zXeAX/OTZjV5Z7C8XKQpAFBhbBu2Q5DxaxOoVlnwWL3EBBXU8S3LSlT8k8Y7NJu
+oZMSnVJ23A2GziABjdJqqNjMJYs331sVCLu7rL5DtjvZdBy89A99EC/K3YBXkBp9dcszHfWVJg7
U0HGrDP3kBTqG/NOyyzAQbWr9BvIkIKGG9QTehRIvDSpdfP7f/mRdTfVLTWzGBMv1MbRZFPSlgwP
xtMcOxlpqizbu/D2wdzs8Z5TgEfzIE6xYlsVeXfmXMlj18OrKU0MVKFfX9hFs3VHSeAjKfXeH9DK
GYjXWYwyUGrNTkNx1bvF+vdM8v8Pbz9MJSHsj6LL23q6+x5ERf5jEtslzEzI/X+R3SaFDi/0289/
4Y/ktq1+01I55LIt2xa/56z/ldy2zd9MUwvhWpZjUi7qqP+Z3Lblb47reIIdlXKEVNr65z+aoltC
3bb4zXSwY3ioRBIt3hb//PcPdkNYFRdy89M//yPvspsiytvmP/7JLp5Y9h//v8Pnf/wT+oiwADFZ
tmUTAvcsySv9GNumT0flQddSwGX3mb+3osgHfquYQLnOEUUmwXc2ZEt8ifhQrW2IlLfg0wi6UjG2
AuqUbc2qctaFgxAOCELdGWUtKAFXHUPu2BNfycguLoUzlsqtbYtzZ1+11FKbdJEcLMwOF2GFpYH8
y1xhSojsNUjA+JY0IdK9Ht01njsgaU3AgFkmxYG4M1SGvKbF0MS87s6T3k0uZWJuUI47o5mMu760
p69sCocLIZEfbR3zGBW2s52QaU/t5PGQNmZvPZYaCTixFUGUwfusOuw0hURP4RnBDGS2GpdBhJ3W
y2rn2pvyZwS9jjg58Iq4KwC6uRlH6zIjjJnORbEOY9SJjH4GpkUtDkYUCYansLmXsaV4OHbtxuUF
tsWUv88kj7YdKNKNCGmyLwJSJWmPIaypsMS6lq94s0KerVpzyvIY3EOv826kT2DAIhSGtSuWi03H
3bJDlxsKjGlMVbl5ciofpbssmmvRWyA65OitipygDBlBuq/0ZN4Wy1BR0nlL5ar9kdVxvHVaVd4I
OH0XdFiQpAa8xPKVc4glsJDrIH+TRnLljnN9KBvaE5uAFre5xTIctIH1PoH9Bj/ZLJXYC/aXT3ZN
pStgl4pFUpXSrD5EyCCIp7zCPOOBwzhirbww5N9lkmQMTLvbpBWnDwrrMo64MKhNW9sb1QYwEYvS
eSUPUJLuqOwHVCLv7A72dJl4TJfcdUnJZ42a6MIo6mEXG9p56pzCZqXPCnftGP14KpAeL3Un3BcO
ERReBkKTT3Tt1zHOg3Nn9XgFS6d4xaZmMwXEGeytIoyjncjb6c6AgHTR1KP/0k11zirQCKkt7hWN
DL2Xkn/ly0aAu0lvC3rOr2urS9apqoaSL1GfMc3lhX0cfFrCwbgNR4n194oJjTWsSBD/TNwu+6nr
rFNQhubdkFXh2Uxb81D5fXkzVXm8HcA1fc2yh7LJQF1fJUWSPpi+mT9YGcHDOB6KVzD+wSV24+Fk
EI7bEVtjC5G7QXCFc2W85mbBacWAor8vWYscSMkQVjFljDydZkAMcss5OLKazq7dDpeVq+RRqcm/
71II6W0s8iMjRHQPIdLYLXYRwDVOWExrDxLK2csqdZ20i7iSpmF9id7CDqAd5PBdJqY+I/nnp8BI
q5uyd/PdRLIHXEHcdi8sANNb9n7pM7NLzCEujNzzOAXjoUA1p3SrwpcOmD36csHf3RrDbNy4rePu
YsWBqurrcMfas/te4qPjUCBDqA74/FZNjga5N8bGOna4zJkEmtg4l14XfAgyso9uP7Rbt2/iGqE/
I3hBrnUCfMS7nK/mtCwJwjpO91ZybLr1VDjsJiCf9AQQx7704my8s3DgY1+yasjxY5KEN0NcKGYM
xnQ0Cnmr08bYNnlMhCEOs++m0/q00IUtr0jGYHiJM8/btVzJL/hmFYRLhOWlNXVoPg1btR/9ECGJ
hIl4Ix7NxSSrqEl48LsEdeNMZZtRdqQc6jlnRO+xfm1VZNLQBGKn/1bKlOlHz279DRiCC1oC/NQx
zKiTqKBZvFkZ5btualefCYG7i6CmzfKiKJvs4HmxuAvSuv9MY9e5UT7ZZUZK3C8VXxTKKgra92B3
+f6mgEOEFE0T/LDuAjKCRJFQPIyYRuHJLM6KNNwapOB4Rc6zPvG4qA6VIctz34P3xzVikd71eUev
syDUe8/uI9aobpY9ssoIbzsxz7cTywJ8WZQwX+ZzmR+wr+NfS4KCtV1FkOBCtQ4JSxZEBzGJ6pBn
QY+GqTWWV419456XslO0ZFWyxyuG8GmstfjWOZA+i9409h4JfizsUVjvsz41KfrR2RGvrAhX2C7G
A58nKElbOOwocLimM/W/SeJGHKgTG4OhgW+VDSkWipDANDUGDX7qiJaxddPa3PIiCVZn5bteS/kh
nXPnquh9/A+TuMRga97NGVIL9ezRdUG0/hG7LT4tUTnhS2PbxHj7Rn2VMCsWAMb0bA1uAXhVTbvK
NMRNyIODDjCq+t4BofX3oFQgkJY41zbw/bCdQ26dc0JFdnycueu/8R2qX/mT9LMpZ75YweTdVAFQ
Lk+AZUPG48QWQ0m5qQYA7ryDoLtl1KQ2ewyPIAbO/+iQigDX/wCu+jl2YmcP1yS87ERHBpGupXuR
MYn7nrQ/WgTl507hOQVmXniXeM7jc1Sl+qWC2HoSuZ++iqp2X7J4bmnLquj1FZWkQj0LG5Bybvq9
tcCG8Z1w9rmL3RizfNcJdMQmP7JBouM45aifdmmxj6Q77yJM7Js5Xgw0DiBtekZpii9LDEcrSTJ+
T9cQXHS7ce5MNcknUJ2YHBrFW2E7VUXm0/evltFowIxtgQ3t6x7Q+xQAiEFic1AEucowYMzxVerV
2MkaIYJrc3Tip6jgOxPyMKU5B21tQP20xm2edcZXm7AvbVFALwMcG6Q4a1OcB5a5XAIm81NsYzHj
iQPuAycH7FWEjMo8t7ZJVjUdqVRrYBEmHjZ2ahamUq2aWoDccbw8uwSpJoF14Yhee1aQtQfO7DPY
LZqRMBYGYPg5WJbpgTt8le9w7+IP7OTkvc+iBmtROaq87qhdOhatj5hfpnTZ7UVsEZ+r2tImVgcQ
vtq2U8tTnN4n+kaMyuiiaw6qBFnNlKyJy5X/xveXh2kTJEBHOR9Cdue9AvjR4YajpbWYrgynGJ6H
OKTaiv4EovekIhzUSrPAjGbUodzm7oCkS5lCUlxZWtjMYJ0rhp0vA7Sb1B9bSfo2jcEKmCl9YDOb
lPu5fM/9L74j5xnbC/QEWHLBt5noL0VsZIS0g1sqgS052lsinkhx6UpQGW3OeADATwzNfV0+xe5j
H9xzCLyomRUz2n+4qMrxOOnvTXgnrIh7HOpUAV516Srtz32srqL6tinvC4+2TVV/hFhlB0meux0O
Buk9t+FoiHpk3k99veNMipWwuuE7hQckfZZd9cix/6RbfKlx+VCVziNtfjtwzLQ9kpqYPyq2pvl0
Qb8v2EMjf8Ma9FLbFb1m7QOWWBpY44ljMqm4VzZ7jLYLCePCzPx7E1H7BP6e0tpWRv5la3X3UPH3
cV1tlIFiAh9zaeYdMDRBtfDzST8mbVV9b9Noi4S8dn1r/MbFM22GUF9bIcFXr2ySY9tM5qVfRfOO
/RG3DARleK4MkRdsKIlu07pAzqRMHyI6TN4jGyM2Wxixa7ueviVi4Fjy/TfX7zAuRfqTXP1NyQOQ
jhACR/TLbxtnfHZld9MSyVnNU+rddYkiD0PjHEiAeqKJs3LXXhQ45xRH6W1rBrQiDJQmh3OTkOFK
PUo+cPpPpWYTqEkJVYWJxxmlXxuLW5GIzt5HHgSta+DnaPz2plcYFROTR42mw4nUKe83PnME3ara
FDlm+M6e3ltORqtcNQ2vh2vWNxdWIh2Ij0RfzmNh3xbh6B09md+V9qBWfUGldb6EULqhf2FSfWux
Ea2TItgZ8XzVewZ6g+RQYxYgBWhew4C3LKxqnvZJZL8bPWNDKsPntuQeQJ+BT/aYzHRnkASzOZyR
ziDsWMjueQ74VjsFpcxRh2pQeRgFfdQxWqgIlxoSr6IaJba4IUnXtSfiNSGOl05geSqULB40nIqN
bGHIBviQONnod3BRZE/Lsd5jkoUQS4n6mrwNJvQBMB8Rgm+jRC+aq9Fed23iAR1FEEuMtDxUS96b
6rVk01et8+KFo3M9jhUGcB9X1ZfLyubWCafwZLi9PLPwdZ6RnuYWdrIOLycG7ruRwvt3MzeXpq3B
/tbYWXlyUjo7GOYCtTJUzTIlKKl5Az15hb+ZdVOXk7nbkSwlbqUMdnUm/cEHzuj9pp1NcS1bIzkV
2EC58bS+ehwKC1G4zkiZ2NHyrlmOv+nYPeHmFz4ybRd5i2YQ35UWv+kg/eSQFZ773mGhOJfAYgF6
J8HWRUp7JpMNR8nscB1PixduWLA+XP0x86Zo+NsWqB1mHt1R2ly5z33RzPeG01jbfMxqfSDpZz8W
sN4eGnAtp4ybB0Q+FeP1L/l+w0csiubKS+XwUs9WO2283LAEI00eT+jTgXqleLvdODjbwjXgMufU
hdqgmsRpzHRjuTTXYvLM6+jgi35+5vALpAmRlMorm6ahDTZEY1U72sCmGJWfOdLfLkyI1pPXMFEp
y8XVo8n33M+Gl0kYqgPH4lI4cJfycp8jORynrvR3Ylo2p31H6QxejYLVct+0znl02SmvAkQCnI4Q
G3ezx6Lew1q0mC+7PTVO7kZN7IS7IFzgiVNwSZoYMIQmXeLN0thMUyf3jTF+q3KDJtiCJbF0vejR
LcS888U8Eodp5++mFULAsmfcLXSpmJe1Y2qEtDAoTzUz+1naLd5EDoobJxp5hkwDUFlBN8K1lSXy
FTdqs+Y4HX75yss5CUFAUbWbX4nOjG+0wEvF3zJO3Eqmq2Hopg/R0iwK/Jc1ZshDFqhklp6KqBiv
W0cYm2qwx/soaezjrEOqvbVVHefJIbdnY9h9rGZnfJsTV10zfSyN6ZNzCpqYbsEmjVZTDDBtIKe+
dVPw6tcUFMe4kXVzDSu/9qgWsZkfqz5tHiN20Q99wlGSNE+Ad2diEfBVek15XbpN8wj4RvYbrSTm
9Nyv9Da0G/OgqsrYZLA78zVnUgA0hNgE7bgTe+U0DWbeCkPvyxkv8yZe6BmboAfDASF+chm1ui58
sGsq+taqjgjKOUih5srMq/E2c7Akm5Zl7vTAD4ihmHpplP1H2NvXY0yOxHZmRvOiOLR043ESIIsc
OMu/yjLGFYFcHDfKVJyX8CqvlTD5QphGecX/uXkCjZHdg1lqy5OUOPpc4Y7XcgjyTdGB7F6OW6+M
FOCS4m4cnv+vCKL/L3EqLe9XWudDVyfNP77ln/9YfYs+iuYfhybln5ofxU8ExX9zKw2NXMk7bpuO
+F3IFPzRH+BKQ0OgdNE3XekqS5q24o/+Ra60xG+eEp7ypHb4OKXzX/onf4RiqqVnOSQnLee/o36K
PzMrHcfxNHQo3EjISPwMi8z6o/g5mjVzYTMFW9RbNg5dvgtSytcsWd0T2uaW4yRveh6flD0emKma
IDhJBy+vZfnXoy9vEd8PP7yb/xJofxRk0Xx/kGP/+IkcE6kYRVaC7PyJoqldc2ot3QdbLwJd2/bu
2jX6Jw3n9aKSw/nXL2Yvv99/ib//fjUefC42Gc178Offv/KMvm4Hwe/PLgP+IOkgugouTKjxMcMN
ziQJzBtcOrj8O5vYZhjYtxhvsCcM45M9gMRqHfuRXraHyfAOUeOv59r+MhNjJA2HSgXl5mtuQG1W
E6lq/9gBhTDkc+PE+4on84U2a3CT6OeLnXfj5vXH0iQ+OJw5iMIToHcowuqHD1hjLNCug5AIeiyL
m1+/D3//pnu4KaUWjmuDXf3xMrD6tI96sjrbIoPaEwfaWBboX3V7Dclw9evX0n/3lgsLGo+0HdsS
P11yNGi2FZQQOlBJTTR1Bs+OnVHGQ2nVNnADhvHj1y/IV+IvH7Ji0eBwgtTas36+pGoEd+mYvKIZ
lWeEmX0Y5zdNj/MlbRZCYLgqaG6OeTRchIazt+15OkVhShjWhiOR9OfQas5QA29iJzp1yXBX1ecw
gMoajHtm5GZPwSZJZL4bv/7BxfK2/3R1/ukH5/7w48cyNN7UJxEfi9M5V6E7PGVG9BnPXc+2FWQq
nbknP7AOxSD3caXdi7CnTdbFKs60SZYPTez/5AdabkrwGRSB6J++nD6he7OvqcAFL//AjQIxm1Ml
+3W6sD7z3NmnJGNIO49PFmQZqPSXcEF2aWXc1Z3x8OsfRv3dx0rylXo1LibHWVZUP747xQSeyO7g
WykAh9oyrg2op14uzhwpzQ0J12cCKiwyfHIsZRghBLTbJCGk0sbtS6GGMwvwO7+9tAWLeJbEfZa+
m6b90oIIsVq++D7YnjYdhgOou/tCT8Vaq5jwAT6Z+Asvx5NEfLtwfQpLu5yv8ZyCwHfqTwzvV1ER
vovBfTCN9kVYBeihLHlzwaMEnXvV6eQr9SFq5u1d0VlvsN2flsZtw7xK6eqgaDfjMycgHBPtWYbA
jYwHDHesX0plkvmKwy+03CdVE20InRe3Y6tqcd8Wfhr+sfH8Y5P3N/fj5V38+RqUYuF3WDbJjGVH
9+O7XEEdRmBg5oym7K0zGohJ8fzERm9ELuZyG0ObgydF1L/+dIX5d69rSXZyQpueqeA9//i6uutk
g4hvsKJnyqsfu47OHlPIWxnp/eCpYw9hIwS7PvHO/Pq15d/cDjX3QcvEgmhzqf/02vg6yyq3o3A7
jU56Apy3poKSqbui36ZmR8ca6+wgtR2E0+1186CVW1z647ep44zi2yLBncEGiDEYxAKB0BJ2GCUK
5VVGPiAeLG7l1+lIU9JMFAgFG3Mr07eBVQGztnkdRTSShGJoQc2d4qBJNlML859QxJMjev7XnHTC
r39lIf/6bXIhaGuGDk+pZRn75/c7bGrOZbmDzCYIXldN9kBIu7NhGmfkoUqp4axSdCZ4FkrqanGn
+e+9sSN1b9BPSs+ryN8M1XngF+p7wfwg9TvxFm/bjSy67CS7qW0HrTalpcHnl2XtP/NPFymVsLmu
99SHv1eJvsLhMx4koay2Hfdt6MU7QmIOmOtoHxbqymsTVnEFxKTaOBq2+WQ0FGM50xqXFv1TFt1G
UXJrmNUR1Ntnrb1NkvrwPOFJi2Vx+eHRbbFJ2sZdS0MRsgW6ILzo1VlSIL1Od06uv+BosSZJMBPi
9e0vBhWeyoEPFEgeWAET9XfE39W38ioN+F2inpxXWtoPDbE933bGA2Nbu6rQjTcc9o6xCap+hEZa
Wdvem5Zkhkow9fBXM0vuLWOmZqoLjyaB3YYOJzfD+tqkb13mH82AGkp6V4PEOccdQT5snwDBZduC
OvWojbsjXZCwx01pXB55KACWiVxISRzwaFZS+qEmoplOEk5pyAPOAMoc9zzSsKytHMPea5vyGbsn
FOnIeJ1xD+/iiO1KRNxDqY82SU4TaCAIe+Z7wpY3Kd1wFZjZXdYm79w3SDTZdHYiLPRuusI7dPvr
K3N5xv35/sOQaymGM7b9JiPxn69L27RROYX0N7mKwzWaqsLuEi7YjeSdW8RL6n/58Tj/Pq/8d1+Z
247U+AwEwwqGgz+/sutpPrSp8TcOOsRFnd/KrrusK66DhhS0Y5uHTtMCPvCk+PULW3+993m09zCW
e9JxhKuXEerj212UBzgYxP/gfx1aw2IHbgysFyzDRHTq/AWpeqXrAumWlcwwpMwcZndGrr/tMM91
GVXOKhwpR51deBjNo0VqoWyBfJfVzZAEn5Y1P/36J7X/5ieVEp+G59qO1JDv//yT+nIUPV8bvWkK
bkxeUlw2pY+mrOoK9MIq8DFNUzZPEoXtNowYEvrIp6Bor1LHITTjRcxejPa+qejGU4e0ye+XZyzi
Aqo01VAcugsooMZ3a6huW/JRVjieTa+474ueEAMdKFYHBEM59L4SZWkSkk386pjIL/RE0nLIvKMR
S3pl+Im8LH379Rvw12EWnDNpVMl5BdPkz+cn4v12ZfoOAopdor4XrMx5TnCCZ2ow7PTy16/21+8C
14VazmpYNVzX+undLqPALbx+9jb1aL1zIzvpwtmlUY5VMdnUjn2rGEJGtqK/ftm/Phr+/LI/PRpM
TKC80ROATo/EddqAdqZb7cYVkEL/N69k/s0bKgSHW+GZy8X/87ghCHs1dQ0MNCDrMdTtq+HcORP6
fD5t6849RNhTO+xlYwjcMsKj7ZEsdwb248hWEES5xflVgIJJncJoAPcOcvFKsnXb18VziLtzmOr7
OTXSVdoH3oW5QI1VzdXipJe9xR2ZiuyIkI54ItBDaks6r7MBw74vx3IVeITp59jMNl49X1tI/3Dt
+jOt3Rgha3GPXRrvdgq9dAzsfbIrBsK99Mh/BaV9G4TdmQT4VoOCGsMiPXRAe4K+WqmpIjxJlrMw
iCh5JGF095UoyznNOT+QZ+9AhHcMQd6rWXkEs5SgKiulN3AZGZMbf0psEmK9sfE0z0QHcmQRCjbh
dvbZxu+07aoVR2qinAIbjCNW0tmYob0rMXr3LhjBKqcSrSLIwhuZX5tT5a7+k70z3ZHbyLb1q5wX
oEEGyQgSuLjAzTmz5kEllf4QVZLMeZ759PdjyccuZTsrTxvnZzdgtwZXMjlEMGLvtb6F+RsjoI1v
z5tqucrCcp/o/UXYJLBqWlTM864ktLC2dY9DxiiEovk1nROwRzNceH72OYnHJ2LMWLUiBwR5NN61
DBEyvWvMKNFrF8TfLbnWGmms2571THiVWG6xDQRbqcmay+e8/Vx2u3lEmHeZzORMOKmLEgrK2nH7
e2IsbkePV2ZXFO5msueNa23x6RPVTdoIGElvZQ/P3UmjjalRuCPAMLX9V1q9/SKmAheU2kU3ElaM
wOn32FnrYfIlbGXJBSGUVEb5LSLFgz2xTPB66yqgfUS8EO+CeoCVnIATGRz94NbmbRJngL/7q16k
X8mKWzlh/VASKoD4XtyArnDze817CmubeFHbu43AozqF+4iiE+2UxMVX1nq8wTKD+qLbtLONQfWg
JCJ0Ihl9eegIr3Wfj1s3aLl/zlehGYQ7DNyIWhS3oZVSLhm2bjP42GrEQ5xr935R3Dp87IoUt9eW
fjyq9m1DDgEW9AYyTbofKZXyH3xNh7xGOc2VMa/jxpXXtUvamTYg6hDU7bGwlzs4fGCLjbZddFN6
0wS8Bd1eXZdkms7LCVD7CTXzFmxDpt/UxGMS73iw0JviOmYh0qr2k6z5/4p5PWxgMQUBs4dTgkVJ
i3hPbO5VMRh3NaoClr7p10iznhLbPXgxS65Oll8o3hA9UV6JkbTuRDt0msuSpnEe6cDPAnDTRukS
f/dl+HsxO5qKdDzQLV/UjnXnBobPGloyjRDqtZDdj8wYvvkB/KjI2QE0IgfOpghRBc2PEsycqhux
VORSYQG192LkldUFRLeDzxt7h24z7vMsJUKaIDpKF76YI2zLFzzGQV9+ieblezuxLtawG+KL0u5F
g5XDtrgQaFdhoLTPNi3kfjaLxxOpZ0QmXHlRf+Vp0ffapO8BcGT0o9eczlYXjPWmpYmC00C/UHFJ
A8lZRb79HTdus2PHdt0lWrgcEtbZWs+xe3LxeGK/o4VlaVfolPLGrVRAic3uqbCKL7WvLtjkpDTv
PMC1uJHqBBaLLlEy1vQT2B+LqblCa0eGy0Pa0mA3bNxYnb+UmoRseRNllBssmyCCN5XGJKrZWOLf
BiPyHTLmSadHxPkFZk6A3aI5hF6Ghjl70Gr16Of2U6PyK1MkVNrU1ZRfNuA815rkBvkQhSsNjXrk
mncZDgXMsvaFZs1FmhJfHLw4Wv79VeoApDYD4I1dVoAt6JGbZ7epVo5bhwBzLJY+3NMb8FO/s9up
wdKIp0Z4Lx6iJTNR1OBfqJjwpXXwd1RobzE9HriOuzJ2nnODhqdufJJh6qK0bvSV1oQPdglroGXo
2GgeVIHZwQLndGhLmzGWkdhauE9F6l91qv88d2xlw5igf0+2DVmIrOyZzJlkXy3iWwzY84D1MN7W
eEWXMOi6zELiY3RLzF5w9lVKnmN1Q4gYNvXCX4H3Aw8A69FhopBj+DC43k4GfEo/JNdjzlcYk4sh
Vy+ynbhdYXDhaPi+mjxBUr4dEnB4WsMmioqKvZxDskcMNDCn0heMGWQYREvUKQ4tV4alZTAKNRsn
GFudyvRhAeGEjx8UQYUgdb5JzZx2KsArGzcGgkEXQA8y/Tx/QGG3sux5l4R6cslg/xoMakOi7KFI
i2u9GLSFjX/TR+mOj6n8MhizbU5ms3jiWYzuQ0uKvYt1DHAu4ynCqmHXWxrpsB4Nb2EM4WtW9a9+
C4gTims3TN+hoH/H2MJWzhbsBDXYsf18ZoSduUKy5fYebRqdzENMPRLRY9R8KjsCL+e6thtF924g
XtqYi+Y0yatddEgc9SxmkW3W4GmogqKmQlA3nVnrSJO18a87G5deGltZXdiSAsv89+9W+RkNb1sD
uLXuQW35hYOHQ79PYv0pj9mETckLPhn7WyLQdoaB2krjJR69YY+19jMlZ2Rrv7P3HufaJdZ5P0N+
xhIX/ku3AL39Qi0UP1yQ0iBmWPUDRaq+c0hh7vhFHbwmqdq3erDvHELYGJi5CeOHPQIBoC3aiqmU
PxJAjljmzFnhCRs8Y5pLi+5KWvyRbXLBEnO6tLLuOQwQwqr5cTei7CFzJZ+MVR2YkAqb6wEZM5bH
r3aGQWQC8oHjm6VR/hA4Gaox716NxZllufjXCg5KbteUjuvoNFDcox2UlZspUncs2unIAq/+PR/Y
Q2UmDwjGg5Xe8+4QA8UG1g7LocRl7le3KrLilRUx2XUFwEJdfSEMwF7qZv80ZOQ31vjh0VBfoy+6
jabsznOCOxFOmK/akGAgYnk/Xgybf7O5EhzGMk18+nNV5tcHJJoihF54UtelLvdBl19WKZMaOQG8
g6NbBJtfiqq8TRo1LoEWXAgcjL7cJj5rYHZNLIdIkhiy/sXTmXmgyd3OZZkY0LcI0E7TRFAlt6zV
QAnq+YOdl/jWgkOYlisCBw9pwbL34zOae13HjzzPuaGoHkuTf44Ka2XgosChnLueRlTftJYfSpPs
JJgXJDUjQWwNZFnBl4kMiHIaxHp+tknCDp5oEotlZTCxxGluLiv/MYpiYyvN8HeTlK0zNc+//ZqA
IehDKSqPznxj3o1M1XMQF/vVOvSL23LiSZ+o6MlgqYv0hWkL9WqFU20eKx9foL87MHfc1GlSsKCx
jx/bRlRh6E6KTYSPaZt0Mrx00VPUxQdrcD75GSqTNNNXovfTMwXXv9l4oc4GZ2JwdMTfR4ee7EiL
uqhR625wmdelfVe1EhMoNUekPjkJZGceb2O+2Ufz3+wLYQ4khs+Wb1WQd1cZWXmJTbJWKN6ZrzOX
X3WdD4k81yj3Bc8TTlacg/XP6adN3EcZpbdvF/w/fp4zfh4sNe+ezNVL8/JLGONF27+EzfuW9tsP
/GHocX6zGMMUIBwGhy1MyhA/O9pYfWglQ9ImQIBJd7bm/HdD28Tr49qu5RoKt43J++5PQ49wfqM5
IXWHfasuddtS/05L2z7qC/HZc+HM0h3q9xY97flLvB+9KUo1v2wElL2y1XeQkYcDSpzN5IfJzhyI
4+nzinzAWhok89S6WkE8RE47ham4qB1/q3uRv8uysjv43tgdlK5gj/3527KdPKhAEc2ZFBzuIpBW
e8CX2R1+/t5LmYIDotM1m7/IphJ5ZdVk7cF0rb3Wfol5mQKgWndwrilRucY90rU90bfYD2UUsmax
Ht0y6JesezVo3f7aQl5KTRdH5RjCdh7swlpP1NCXI7iAXVgVw9Jokx92ZsSHlPbSsqOn6VH4Rj+8
ncsog+Y80kkhoTbMv0uUwJsUFQvAd0Dkjp2ld3Y6A0HqHdbv5O7ti2Wu8zT4Sn9uaWPYlX4Af6Ao
llfwuuqSXUuWSPCraAgb6A3bWkfK6+vNLbj3eskr+YqUnnYn/PouSMt874+Im2yiTJYG76JVWtz7
Q6w9aoa17WMAH4ghn9Ip667j0loF+rASIDwuQaMFm4596CLthbptePkNQett03zYtxlQvHpOWwkq
O6U8jlw0aT0LxgrqdtvvDkiXb4l+rJZ67XRLMbfSAneqb/JgH7GMYU9G6JU5RlsLbRklyX68FgmR
gyqmNaN8rJjTpfTp6KVaHm7aqHzISdeDZHippqtkTMwdguaeCMxxOiBsZ1sbdlfA8kp32tkjPVg3
LbYA1u/H9FvLtgYkHusmrbR5l8TogIfeCa6cqcLy1DwD+I5xqpcudV12mypmSV2hV25KXo3aIDcR
GIAKJ+nQ6E+kL4F6b1wcsu22ru0EXhSNMqAGn4IIKwhOymWZmGBSQvLCImI2SuwhJCfhP5UyuRyV
+ILsigCSaubTWxr+h4Y3cDA6KyRfxDfmEMOpyeRTM23M0JI8YOlTXFAQIw0Jw+3bmUgaVB2EsXU8
1u1a9w6xS7ZZns6SiZKfRrynFp2fgInVZnPdtIsJIuRH9Y1h9caC0veN5gfbJq1IirftzywOZwke
Rd68rC7M0BbQV6p03ed0s8MBnSlSwQGpJ/pLFpWQujMZbNyCRGKKQqsQTTD/hQ231igBFNjWlcGg
RmHa3Wa4GDZejiiaHK5hy9OlbSdZY3coAG77DpVx3y0uw0k9doElb+3GmKkDgMKtsrzJGje/8yrL
oCDTdDSxWD5OEQ0oKHj6tlL+jw6Cx1inxsGKRYdAC2dtbNEjbNzLt38Vpbu2VD1dO8YE6aaY2y2o
LTvdNR6oUW2IOIm2tsrERaKyJ1UmdKtx7eNGKW4GsQKfaEfyWxl5sANYle5lp3U8RgpGKtg8rCgO
baNcTDsqctEEpirmmUSb0Le0wmkXsI1OvoXGqK8ipDyMp3FeCVePnqLuyMibCcBpjMOZ56CJfH/D
phfuI+LKpjNbSEKhv7DFS9cVzsowetBuSFhJkSREJy2ty84hvsci62OpJF+HpCBKq4l+6+W6c1U4
apaN5hcqJeAHRaMISi4rE5VHxN2mqn12nH4l6Zw6GZErhJKjKFxbsCYClMBNU96BRezIogId3o5O
RPuJ5lUNN23jkdCzaMEq1p3lbHsIaVB7KviNua1vQtv9QcjaA7DW4c53IzinunlNcnxzAPjOwnHq
6SajzyNiOsSm6dDanP+Mddf3PO0NWDedu/VtqrLUibq7PkrafSGzZ0jG9UEHwX9IqLyvVIIKuSyn
+tBmGH12spUHkfklyS/gFbKK+M7eiH/515AQ2uZV90q2EfRwFIAuVrJ1UxgFyhRrUyKPTPWkANbY
FdfTJEgAScKeZ2gw1hUo+BXg2x0qYPuyU6G5jyNQsCjbLTRMwJ0twMv9oGmbwnLsZ8vj/dF0zKq0
YHZ1n1gHu4YiPTrfSqtJ7lrWu1TeHJLs9WHOp1TGhVFG7Ab4y5Lq36pw40/VkBHWKFr7a0WKk3DE
i1nq1ZqR0h2QaH0CnRBfeS6JKNHUWeuhFNqd0AL/Hsw+CQyea28L4VwAeLE/R219NU1t9J004Bdb
kSkcD4O2Cf0596ecQrTIUr+bgmpOImzdfSbJ0GjM5DrVdCIC8im66KA1r3nYeXQauRvd2jjk+U3d
9sE1Z0F90ShJl50a9kj9dQBhFxOIRWG0Q40OsvlGw9Wyz+vZa2mM8rIQzSdcXLOvR49/aBV62tH8
PnSkKEstB1ztD2qr+SKDdIcpXjUc3TYNwgAgfeVDZfOuUWKPLFTbIA2njE6NraGYyo9X8SM/WKzN
kkX1rFcGSYA1eGzRmFtTdYmTzQMsLsXy7bcjrhVilaKW4Jm0Bnip9SAr51++/YvOSbvXB3fr6Vaz
ZEVVrKaQ1NkN66/6kkJ1ha0nJSUzaBryXEVz6QPvyk2PTv78R2nit5dxYcoddKILf0IETJFwai87
vh8UMFYnXphcWjoMWAK+uk3hOO0ljA7sLvrbv61siHaERd25OE3WwKbY0ndmeElKjK9G72uVeNeu
zSNKA/wZIbuEWxo2F0HZFtR+82hv8oQto2yKrqLOFDNuZDFEmnzyMqaxIBy9lUoBncQd0ERHExhM
6vq24M5DQPAxzk3xdcxOlTgWa+vAHeQCQu+e9XphQuwKvdILvcbLgVIF7LAE0qKSfljTn7sl35cX
amYYF+nQrUbZXNOqU3eDq+9MED4M71uSX411kNjqZugxn4TZoN2yWqGY4Rny8G5Zfftzt/Ne7Wj9
usefF6uS1SqNXparSiKH+3WxqscM5mnmjGFsmnmI7Q+Ij3fNZPa8t9jxM4A2YWofmAnLlRIx/Flf
wT5NNDJLE++FSeFbrrXDpfCbXZrAZXTmNkWnBrD0FLsseIhBUH+FHK6jtCOooMdT4SZNeohQM8Ex
xQtK+NUW7d3OCwOwXD150u64CHzdXep5dcuahyrjBB1/Ul+mtCHO102Hc6UB+9cu49uVcHSTNfus
xKSrelQOqwbb9sMZuSlk3lx2rPS2Zk5y5+BqG6vweJva4EjtGNGk5njZrpckmlmiGFdELQw3aaJd
x6zSVsNghjfY63nH9AY2N52MDYm7H/3WUqsiD2912d+GKHJoM7XbKDS/9nlk7Uhza0A65i9vKxgb
1uWck0lXZkDwoCKZ7QOgPPgHZl2kpq47z3nS9Ta5pN76OwW+bJs7oTggTfFj09x2HYYA30xoE8b5
c9jXOzJ/Htu6RaEXtmjoy+AzDg6AAmHWrXC8daDq2q2cWVwFIVmb0iRZZmqs8LZ2XxpKhB6WulfL
z+4cTRU7L6551GOoYTllPapdb4I/cOpco2wOecI9vs1ARhEwCCrDiS5DpIyLUifjzMQ4hxcBGe84
gXkR9nVdI4F19Yb8mplLAAkzVNXWMVlL0GBNlllAtTlCgK5p5qttURmVHZymKsWIa4wtwUeg5fO5
75JbyQ07FzxIbouMTo8OIYHXFjuSQyQ+ZZUs9jIforU3lQ/whwGkp623lsgHSG1w682YAy3wOsSW
OdkzVRx/xkKcbR27nBZ1G46rphhBxukJHk0hqgc8gp/xxL+CXuTroNvVRPGlspmTfIwdFIWtR3y4
nyyP79wn2qtmXUegqpeGCu4DWVKLVjDPIh+NQD84pKnRiUoFyx0vfEZ1bD1mJpBk08eUnjz3enKX
amKlcAzujY5Vb6z0h3j8kWJ0JmC4ip/GKD0jUn7ref9VKJlHhqNQkBsSzgBcz2NpViILsGw9WH/8
CJhQPC6VrgKqeWo1WsEjXg0KgL6DY8LjcWCV0DX4P52J3UJeORd2NxHM3SymWkHfBrSHyte+LxLI
i8J1VzZu95qNQDzsPSRtQIRgAuMvDUz/MRnFhTa/UdSUwXYW9XgY/exJ5OmzO9gvlB5J9EH3gy9v
4VRiWCCVuGxGARG6SS/0ZKAZVbAgNghTrUtXsUrSvxtMAQsyfyJg0UsLq9UmRffMa4aIqtYxN2Zs
4poV4ibyq+bnNPOfes+Zeg/vlncvpn+p9zzMaJX/emi/v/xCfXn7qZ9FH9P+zbUQRaKIZH6mWkPp
8mfRR1i/Geiq58oOWH4b6cafRR9D/CaEaVOEd5FTwvURfxZ9TKwPli11/a38B+bC+XeKPoBafikm
KqykBkaGWZmMlJvvwpHeF338IAtNMWc2CN0zHybeqd5NMbyBAQfVmPCIfNdNIF9GugTiNrST+ZmM
eMKVwj7skqcQU/JzRK/VA4NG5tO32hbEIo1ORV2kQIqak1dG5slVFGYYB3VvoP07FolPLBYDgPDf
RajZZfN7TWqS9syGNMSUhYkVjdrS1VIF9bKxSGu1v05a71s0fex8iFcimKCpXQn6kuWSHX+HkdSN
LGZaEhCL7AJfVF9uvDaaii1RQNZlyGtdYHkVTvmM5M7NdqotqVD3TcCSvqWUai7z2tL7u1xWUU6C
E2G2PVGIoidAXhMjTmXNh52xAoquKOLkItReQb5kaIkH09jjG3e2ErNfurdYv9O3ph8XvAxESsSL
Lk9Efx3bXk/UB4GEOT5t8q6K8N6qbNlQ8RltiyAyg7B4vMxZDeoz5NUEysb1r5Na9M2qSposQj5g
IL4h3LPoILAiPta+V61PIK4hO5ctZNR44klLHL0ljrmtJ6IonNY/UHN3YMO0hVneM1lU/qVJMSVY
FF2fyJvQ0EVyFQ+W+wpCwFJIAnofy7IsWD2VXmqjYUSk6SLL7KS/U9Qqm12W2sT5uAKX8xUhMi5f
zdT6YtmN6jGWDUhtP417AKH5+GkULbJsfepUdIi7ICKBz4MiQpJ1En/KnS6J8XNXAdvciBUz5oGR
l7hesqIh4jEA0JeUNVG2ihjPfkOAnpo2M+vzgcI3i35ExhaCvhJ23e0cBoJtjgZFcSkMoI2LWouq
fN0Qiaot8j4twrUf2vKxR4dUrQLHI5ag9GNWdw06VupHblq7FyiTO+var1Wmlo0WVja03bySV63v
WB1RrkZRg2Wzej+/d6PMGG/JbhrNVy3WwnHLqwZCsV7CILx1Kmknd7EnLQX91nNdTGttTxXS9lC+
wATNmr4zV94s59v7OZFPAVq9OjMu3VSwXlyTA06s/aozKnJrMZXWYOBEnCn2v1XssuvHjZfC23D0
9JX8K2BtIeSGsdnhgtUsUHthPBCzpExFrrvVGBGBrPSBtd+rmXnLgqefSrruTdB5SK6J3TUk2dRy
DJA2tBBbxCcY2EXlbcuA5LlLVgeky7B44qw3seuKgNyrgGbrCp5iFxbXMTHElKsA58WQ98XUAyCX
wAjCrZO0sAhWWl4Y5LI02NLZt6CAJXjI7veFjfQD+142udpl08pCLQL6IiAXRlNvYd8OxThoWLQV
Z3VJ05SyczBMYQQ2ED96/F0zmV3QfaF8mS0AUuXh10qQgHyH3FZ137rOK/M7vcmC/AVoTEBZmdzz
YtV6Gr56Q7Kn38KAptZGFb5HEzJ5aNeayhMgFahcJbauE//EUF7VZt/rRIE2Yb33m9aLFuR4USTL
IqO5d2syYdZ2Djt0VULdsxctDLbxOnNjcmDI33YgCtbj8ELEZeezY9IAjaL1ZI1h2QlQ7qBjjk3i
SHwRRtsbN0FmBphxnSHVtiDz6ua5loQykjNMeBh/1FMPZlaqHZPFuEiKC0d2tY4luRvkU1YPFV8B
323MiLK14qsnh6h5oSlYyrUTsfvd4NFu0k1rwjW51WEcmNespii3d1FJiiiYIMIsit52N+C3gvHg
JpXzA++eRtcR8v30yfe5TSt/rLB1tJ7o0p0ohKKAXvepvVV+UxnfxxZh7nXchd5w7Y1+/ZUaF3sD
JzJGtYvqMgOl2BHMsfJIeQKlGWeDDiAR/y8lUlU4+ymzZLSuQ6RTX33qxDnWek5xM1p+UW8Hr1Zs
wnXmiY0e8JAv0cH3FXAbZNmrmhBzOv4jO/pDafXIFn3Y1OOqqxywNI5irl9VFKD7yyL2dUQQciYY
O15Y1Tdl5AIQUmYlok0nGykpvhaedjFMktqE4Q7gMFttNJFW6yrvdn6P1o2VeGtV+0YAyNm7dZNa
B9XqxjoEE4MOOp06UHwKX0BvdV8Kz0RlEAqW2ZRmG8SWISLlFFKM7+WbVMZ8RzOGI7AbJO9mCtYR
rT67E2xQvGSIvyce1aSbQpUMPMBCRNi3hkammiM1SFKpM+n2msOL7lVKngVDK18b8Ertd8UMAAhD
Zcjc3bHw4qvYi6PwMeZsY0hY+ggyvmitGhxPCS2z1yPj3g3zML4SdpB+jge7AgSRaYWxHxWSjZXp
BTFgeWw85DWKLMh4cnxj3OtdhPlcYo8u4IgRLk82jaI6lUdOWq4z8vdyWGwRKEMtZNpfcZk0oOfg
zpordE2sp3WL5s3XatCU/mIZnvL3oAskdH5Sy9HNJCVcDvDuDRaHXmMxLqus7W9okQOdreoeF6Y5
KUGArypJS5VxktrXrTum0w353ykZvRPSun2VoHgm7BmRK8R4vazWWaC1BDIDMxjogMU6acG+yvsd
oqOAXI7AaIIVXemmWfd1XYPaH1xYTF1oReFizKgf/Sh9yDerbBr1iXy5yTUvpGJY7gwfepINN4NQ
ULQkybod4kBtRl7/1nYMeMPgF/NRf7xbov5N7eRtTfd+X4R9EHSg0imO42FFhv3rmg9NVjc6mXoF
vDUYxecocZKSOXpk9rkLPfAXDzYMtGYP1g+DRqemmsWV+bbS0koxeXSShp5aAphL28p+Vnb+s9M4
s9PgPry7jf+y01iE1X89vvRh8r65/PYzf+wzrN90ReeYFb3jSLa9+NF+7jNMk32GA3AZu4FNsWxu
O/+3W1oAksS9RAcZFz1N5r/2GbilYTu6Fs1q7J9S0g0+okN+RIs05iLU+0fOANKLy8E0LR35Pdue
Xx+5iNFmTWAtZq9Q4bxWtp2GTBz9ZD3XiWxAUE158GwSizySNdOShFYse1hjObW9PKRCoROQAwLW
HJS2rvJwdO7frub/9mP3OQRd8eN7+PJ/5k/+lhcQVNG7/t9ff8ul+ePA83385TdrzKUNmu0fMy20
bhN+9C846P/0L//QHJx7ovQPn6j/l/GS/9aE315+eaTmH/r5SL3pd34+Q9rbr/94amDD/IYpn32c
ROoj2TiyqfwDMqo57m8u/9Px7iuqL7pr/TvPza/iGo26DfalfzUv9dBNy5621bYTT7lLzw+wCZk0
RgEtavy3zCF/HWOuq76T0VA25QQg32wN0CjRN7O8K2nLpeNDPt47LX7+Mxol49eS9V8HYvy9PxDS
6awIe4uy7EifD3FfBwq+F/kKqGmr9rFNlKV5b1J7fDdB/M08P3/uX2Pur+MdF4QLnTUcAnTSrx8i
MERDq5/55FO3heni/ZlEuRjLUNeI/YJxhepgaH/4XL92bcbfP/7uvxa1//ruR2V9qrkSMZXfbQ26
vXM6gdvA4d58/OGnLsyRPK3HzMiukA8f4V7z5KK6FMt/9NHOXGZ59zDpvqxDmCPttm/d4MWNO+sz
nvz2zKf/6in+86o4R9edFDi4uSKcV7mZknsgRSKMZ2/pCCrOUQj5ILp0stAfx0iWE2k/0vfiMy2X
E7dEHY0TN2ugOqRJvU01jYTgbug2QzV9A8Sab//RxVNHA8R06rwgsYDgbcxGe4RH3mGEHvrw8ae/
tYT+Zjwc+91tKG/UKLjtbfAlYB1Z7YLsxe22Vbv3itsqslcdhMNJXAuxTKNXB09ttHW0u5qMGPlc
WQ+S6rEWnTnZE2PImf/83ZMCKbDHvc23mQ3OplEuW/UU0nOfyLn3Vh+f8qljMKW/PwZYpMms26Jk
BgBITncI1GddOfdBJbUvNaaAfUO+kXVmVjgxrJyjB6TTsSP3+Di2qhu/mLzTF0VoO2c+/MTT5xw9
GwBeXcvDprnVR6Il9YFkeUtrL+o8yf7ZrOAcTZeO5nW26SH5qst65m3ZX73JUuuP78R8xf/u2Tua
z6w0DtqJNsE2hzV6p3tiIihDV4+GqDJzZ6o+964/PtKpu3A0uYVOaWYRoV9brcLnvoTN11ibXEui
P1DuJ8EGJx4qdTTFxVljUIYMSQ/HQbZtkfctRI1Hy/c7woQwtK71rBjOXLdTB5tnwnejxO6ssDbL
ghDXsCdeR4va675p9GuXDSTsVgVljTXg9uNLd2J6PV6c+lopDTPTqu00qNeeosplK4BmC0SPEO1M
tExDqZ7y1DLPnN2pAx6NTwgqbO5Sxqepl2SqLGOl/PreRxgGR71GnbRPOiuzgLhGrvHJLF13ZBH3
J2f+b9YGJ4aTnK/3u+sqI0u5madJImJBZbhkgFyQpgBpdlDu68eHOHVyR+MpGWUlaDCKXREM41MU
IRnS9pgBdRntR4NIt7Xv2F35ieT5Cr+VBIFS7j4+9InRduwqbnAa9g751TtYn+VwA8+LTraRWk7y
lJDI6n+ZDN8Qtx8f7MSAU0dDO/QhiDSC8qRP58Rb+ZbTXoe2PdpnZr5Tn380oKGdd43oOgjoObbU
fT/5SfDA93fO4mlOHOHYJ0GJNvfjenaQm7r+LQTKmK1TFC75mWXLqc+fn5B3D1vNWiGs2VzuoiKM
d6BP7IOIzPoM7efEFCGPBpGtpqC0yjrZ67SclpPRoLPw8+RzoLG668vuNUhIMD9zM4xTR5sH1Ltz
mWprwLPlFthZ9Iwy52A2LkE0eTPJO592eGAhhW2HyVyAnOlbauxDXEVfc8/2MObaztjmqP0aYAOL
tA6c9Lo36ITVe08qK5bbgPtKzdrPp/jFoJ9enXkrnBrv8615/7WpZkNS8et9rMUkhy00C57dD6tp
R9vAv007qzxzhU4d6WjYGxaVZBG0+KxskirzFNNw50fN2rJohf2jEXdct7J6OyGzux72te36EJSw
NOZOmpz59FMncDSe8flMVZFXwz4zp3FpWMCryywmpDsgPvTjEzh1iKMhndP2D2QBURTy5Veb5BxK
0qhVc1+rzxzhxJCbd+bv7/dsQ7VxksO+d1qgOB6YxcrtijPz64nvbx8NaDrFjuuHU7tPQ9KRXzRr
ylPMhbGTqCVYVs26+/g6nTqLo7eU4fZVbo7duLecosJgSTYEomz6v+ce1lMHOJo72PvZZuiY3d4i
A8/fTaGkvr8ipd0w8/XH53DqWs1//m7kYfQAt0506J4GSX7BvS5eg6lL7tMcetbHhzh1FvOfvztE
OQNEfObrvSwaR6w15bjDAdJFEp15mo5wh39uPG3z1yPgLNAQcbbT3lNpZZY7v1Ch/wPdQueXi7wZ
Kt1cVbkdN6+T9KbqJSlLOePkg8KcPvuR1tQ7RQBD+HWgW1CkV65jGNV9kTUx8mzo79Pm4ytx4sVv
i1+/pxqxxrvFbBQhyyDfJtgXPPQAFSmg96LI4CkvSjQH5ZlZ9dThjqYKy23TQDSh2Keul3Rrt6XF
uiOMy+8PGYR+/ZPn+fa599ypB+lo0lBZQFcgd0h9aj1viLBcsreHc0D4tM8zG4aOd8YFeuK0jsE9
9DnaBH1HtC+FYfbhin9S5zb1Paurl4FC2PvJ9a3YGFcf37UTZ2YdTScoRDoX2HSy56PnibaNK7Hq
cEk1FzxtvX7mKT51mKPZxKyruiZNtt0jPFACsIHOekH16PnXvuVp4/qfnc18Vd+NRlOhJXca6e3J
4yoSc5HXtkRNEGMYTRelyn3rzMLTOHWf5hN9dyQDzjdDsHB3qQ66IAqCTRQZKz9zb8qg3WCZODRa
cgVod76kB/7zbF017g4J6rMvKywgKUwRcaY8dGpldMzAJEtUc0YMGQQt5d+JmVy3CtEBHqxCb++S
dNgNefp7q4d3RQYgsMqluxhAlQ0x9isP6JLvL9NRI3y8efn4RpyYFq2jSWsQRHXHuJx3NEg/1YlX
YGYezhX6Tk2Jb2TUdxefNbPdoN5JyLAI2ZIuoCskKAYhMcTDuIjoXrrYjyZhRNf0k9vxUUecO2wi
03Kju4J3gruJrNSzv+h6RSn1oIJQkZle1rpHSDHaI3Gmvn3U7vtz8qaD88tjMpAkaqeMXkBppJWP
BtWvSOlLf8zvx6C7zkkIbCsBty559Y38BsR7Byah6c4Mu1O34WjeyhLAV6B20v2kV/13vdAysSrR
1FpnZo8To8A8WupQ7oxMxN0JdqNg2pW+O10EAaAG5KCU1tvGPTOuT5yHeTxLtSXONoGRnRCn5kUT
M0XJSmrjn71LzKPZyUWXnRIJARfeQNPVE1w21Y4Hs5xJF7Z/3boVPX0pknM82VPnczRPxYbZGiAJ
jH3hodTjQIXR/H/Ozqw3Tp+N4p8IyYDZbmdJMjNpMmmTtP3fWF1ZbLMYsIFP/x5ylfoNgzRXlSIV
j7fH23l+5xa+X1KtdMxCvH0jJr6bIdThYKhPvjwYuAW58MBR8QQQS0kJcBANBEprOl+M4w/u1uZ3
zfdhMIBLkOdDogJddEgnmELAxHJf50OW7wIOAdN149jW10soVJymjXAu0CCFwWDSfE45UhuuCla2
i54OlQhxRQjhAfIN7xnLRL1pXdaXK8eypd62gkAKleI4EMA94rEsoRGMYT/Wagan3+t+vzXLkZHX
cdUIBXLFaNhDzno3/DwgzdNZWV8WKjATwt/3svGbTsmoU4dElTBLyhQv25uym4LpuuFqs3lxBK6g
FWPq0PpDtsU1AjL8MniUBhzK96saybPmuA+RrAMDNHYwdeY+NwEVv6bUSW+u+7o1oZusSEVeZN0B
rwrBa5HU9W+EcfL58teXni89a7cB1WzHWuB/D22Di5WgCYuzxH4XAC6kef8sATbdCuhi8m3SyAzy
fwhet6aHEO9y+Uv9P//9XTSBhHYgBYxLcFMS9H9APiHwmUfGS7sSRZa+b+0WiNekYxbo6NDkKRgr
pJXdD4iyi5XOmTvhgyDlef/+fKQ1xsB7dfqg+yLYQIPX30AsDEZ2yOE6Ad+1y600z4aPirGmOVdD
i7cRzBJ4X1Okt7Fmkv3vmFCF18A4iJneAATU7ImRbXVTV0b4D2VbQF60EiWXfoAVB0QaucL0YONU
YaiQEAodheS3mntktpvJkfomkfLtOPUjfMXj6QWuFA750qUSToKXm2ChI98YKu8GCmxEjWgDwORj
UkftoTSalJ9HaK/WTsPzbP2gjV1rI9BKPuTGZOzgskzto9YF9y8pnK32+zmHZ3YG92EqfF1trJBR
O6EzirpnB1IhLa0qwOub6WmXPz7/4o9qYkWMTuuKZKZlwOOR4pDkMELHhQsSGEc4GXcJHDUpvD2F
QE7T5QIXtgRvm+l3fTPCIAW4tCI7NqIY4l+4GZ1zYiHu5ecRycd05Up4aQjMf39XTDhga9OEbxmO
KoqRZoCkYoUMRnel3ZaqYcWKUsZ16/tNdnTrXt/g98e3VNTFDgxndXu5pZaqYMUL3ELG3KNFenRl
xLuDwIZA3dY4E5OVAhbqQKyJCsxII4EYkkfZzG7Tsqy2CY9eDBhHK539cRVIYq3YpeiLFGwwoMs4
skB2EkpgJGDXhK0tpwtVeAPkvOvmDLgD6nYiOUwwncE1T9d6T6B7IM0C5mjk63UdYbUTFKCw9ho1
krtikR/hYTp8DrKwWtn1f9xGkEn9O1IzP5bQUQ7NAXLb9HkC4hugXkOeL//2hQayjRtAIxVJIGtY
T3qZ7wF6Mpi7uvFKWOKwQv28XMjCyvZGpH3XCx5ra5yA8/w4JfxYpsHWE+ASdnH1s3GS8+Uylipi
BaqGN0XalG1+LPMwpndBUFJ+X7klMJyklt+vK2Qu/F1FEtxGEMENZkQAXi/chGC2hP3lnM+CjPeV
QpY6fP77u0IcmKG0IpAKvqdIVnj1kFEgvsL5oXHWbiaW2soKTiiB8t7FtKsqhpRvXNyqn0FGx9++
iP0ra2FFJw95wA1CUnGEfXCZb53Ub5GaDjPb6zb7toGA7PGiChlTelTFIIDYDOrAOUFaDQXo5b7+
uBtggvFvNwwNVAVIJeZHh8TkwZQJbgJ1IPaXv/7xlIA1+79fFyPswv25C0q43iCPaZac41mPjf4j
tLErVXg7Nfz/6g3A3b+lgN9GSAlC6iGJwV0592VQCIPk6WwsPyGpYvCTbcHHRn5JMb4AIUYmt9QH
lmjcGCOrLTPpHYPho/cJ74IwvS2UDsJfEBWDd0NwMoycGxN5Yf/ZBb8n/OE0NXGeMbZCBThECHTu
Y5ni9fOrTvOBPtYF44CyxJASy/soLqYnj8Db6QX8saa6aosO2fq/FU6KJkxSpxbHCBmu27LH1X5W
ee5Kp308b6DU//frETbDARIS+XEiffqMnx3ndzFSapAdYAL9enlkLI27ufB3018CR9B0ba4PVdZz
jbQ+3fh3kNGNa6+XC7d9s+72nxLg4VdzXWAmJqZxWQKPymjOuI4br/CevQHm1n+cCSRLf9eUk9B/
teMSfZ5asK/lFq6oLvBOTJse6cpx13grAWOhcRMrKI21KpN01MUxdlvY6PYtcLRcJXdmrPuV/ltq
Wism1U2e4JliLI5pAWP2LAVMs4OS77p+s85VTtD3Bahk/AjfQ3MIQXzehkhtuWp5g1vLv30WUSUI
0TV0iLjPL+ObwIOucx8NFWsoXDuirl47RS/0g61PnVw4ZEovpAe84Xri89i1xvkWRjAkOQ+4DBr5
dXu/2IpN7hC0vihTcfSSevqk5ZT8ByGTFCufX6rG/Pd30wjAOSSdNhk/DjIJGsjCtf7riAA5bUAQ
r02lhQFlSw615xW0RtbVMckz2W3iuAG6XMDP6PmqMWULDiFnVBRZNvWxKyroJAWwtc8eUnJW7v2X
2siaD37V4q05NOVxYPjnVvlDCeCEgc7xHiUPdH9dLayZ4TNVFHQIq2Os8ZKxk1Ev08ckiIU5XC7g
jWf5wTpn00Q5R/vgvQQkKOY4MCtiTUfEN4i4kyy7B8FWNJ8cv2pq8LkbISFk4U2bgn5QBGn9GPlA
5u8hvhmmLyqAseRNqMaS/lUTD7rfCUg8FZjyMeQ7fzq37kR27DkOdK8JbQrl3rq542ZXbWqIrUqj
lVGajjQ5JB115TYIgLa+hftwnF7XFbYSzfEK3PxklT4K4Fuq05DUXn+TmQIwjstdsTAjbOmnB89h
t6jH+kimrHPgI4HU82MnIrK2wi+M2cha4QfH7UcX1s7Htg1bfcxKZHa2cN/xIlilEUwTqa6sirXa
w24ZWoGwYgc8qRQ/u7pIPoNcNT5ebqileljhr4X6pkN2sn+EA14Jo7dIzZejET+74D67161JtiBf
Dgker8MgOShJkxvgIlw4JDry2+UqLPX1/Pd3IVZlrGcNgGMH4gGlDSRbqrbDVAbTlb/e2hEk8FVO
4FnYHmOYVt/VOR37LR2T/Do1OomsNdX3IT5PJIsPuPwpTlFDs/+i0BVX3QrAy+/f1gG5oAFkgobY
NbcpLLchh9IA96tO765q/tCaCU4tpSaTg7k8Aoy3dQdTfyUutFAr318YobYAGJRVNxii0hzzqHR/
wntav0KZbn57ThD9uVyFpSKsSYAUZ7gbw2X6WDZ19ZzjSPLqkj5/dCmADZeLWBikNtkHblnBUBik
ovuiJsDvTaott4Dy6Kfrvm9NgmKgpjXlNB2VB6Q/jhxjdxwzktYrUWipiaxJkHoUph3gCh1Knrf0
PkoTPyt3TsA6fVdW+QD3qusq4v07XrH5Lia3L4YjbfLyEW/K8IwmbQp3l+u+b+0CEoI70K7rh+Mg
ovEhYjJ6dLII+IXrPm9N5gxqf6A+ACKG7/iQbymfkDWaAH66ssdYGEe2XNJvqy4gKqfHjrveU47U
/wY3+RIi3at+//8JJmFezibQd44JmO0ABAD4D7sEmfprj9PzsvXBHskGnxMXPAp4l8gnM+hSPcCy
FTYRNyocYWm3bQLNmyei8Cxhbjku0wAbvVyvpWKtKQ7dikthTgE9N3LRwKPXZu9mrbelLeBqovDV
M1x+5M3lwhYmyxsA792KFExAXTWwKDq6HW5RNkHBmz8sj8S5pHV23aY5sCY8dhoNAEVFcIxyJt2b
KHcIzEzbohteCpYNa051S+PNmvfIDO4boMemY+sIP99JP3cAXnOC8rpkJgjZ/p3vBLhMAodUcsw6
w4GBh0cDLuiEFmJ3uTOWamBNeAatQkFI5x+BiMA5DAociWI8N6/urivAmvI+IBq1iApyrGB5UW9I
J90XBRLVmvxlXkg/mDG2yDHp8jrqOPGAZxz6INxIQ8vJwAZKp0DxhZUXOgxGQz3YM7BJKUA4GsHE
WU0kWBjMtuYxlgbkkrDxj60Pt5YszkFujU1GH3wfcMSV6blUiLXJDaM8R0oHoJtg1VWPfqQgeyQl
yBvARKpfl/tpqQwrBMhucIK4a6vH2B+j8IsvcRsI/7NWZtVhNFkkrnxOovMPeDf93USYjkZTeOxj
uATtkzSUzi5nyA27XJGFEW3rF+GxwLyqc/zzBIZI9ZiNQ1Efaw8HxJX4taCgQIz6twZqlHEOsFpy
RP5Hr8hWRFo6Xysa1ni9UhKeKHuAJavhphzifLiPnQSaXzzGcsHrHc5D4OFfrupSn1nRAekAQg8k
oMc2rLMUZnWEObd+yfIYFt8+59dNYVt4yEFYSQrhRUdfMnihDGETfob2tny9XIulDrMiBPzZCp6F
wj8a0F4jQCRkpXZe0lR/Ln9/oZVsYSGiDuhmLtYCt2DtHikn0LZI4Q+3Exwc117EFyphqwr7Wiio
yGl8nKagE8dq6ItvuhU8O1+uxNL3rRCQ8T5uQnj+Hbt2KL5UcQf/7rF04yuvBN6soN/NSiZx8JEV
i44QeggQX6ukH/dQDKTh7roKWNPeDD1URg2JzqlTESQoFjGgWlnfRivTfqmX54Z7V4F6MGELG8Hk
jLy66tmjJCNb13NASScppB0rkXhu7g9WG1s8aEgYN8ZzkzPvYT8JgcjYbScQCtkOXo9Bf2NKfy+c
iv28rtGsCe5lxM8mnkC0r5DKgszvjLuHocWz1P5yAUutZi3/rTEp63gZH50hxxFb9u7ftvPhwdEJ
XKusNNq8hHzUaNYEL9ugd5BQl5x9ItATCW4uG4DKsadU5JZMfLzuXcmWFqra0ZNfmfiswTggGwa8
q3NLEpAeV8bwQu/b0sLUYVkOSEN2BhcWCJOCMjLB3xpZfuYbci1S5cP6F/IFAEDqKeVXXsLbckM8
utTYX2b8VMks4zsOgduDbsN0LY1tIba8mYi9mzoxdzReCaviVE5V2t220RTo/7DzxOPf5VG2MABs
yaF2Wz8HfKb/Bi1jDY9A75kXRfR7YoV/yNIK1gWXy1kYzbYvMADCyLvsCXxIgNyCSQobYXEBGylk
tuMa9/lyIUuVsVZ/ZsoxmOokPxnmpkrsREpV8xBj/4+n4VEHVbwXGUSWKy9uS51jhQBkeKupravg
MywFoxMp6qndCKmr4so2syIALBklwP6UHauIQA/KqRP/yLoxB+xZUABFr2s0KwSkJTx6C/grnICt
pJueG1p8MvFA1BFovKG6YxqK78tFLTSYrRt0AdBTQ+8WJ4D1uy1F+uTJ8fI1h7Klr1v3eRTG8OBe
OfzE+oRxcJphN7r1w2JcW4gXhtdbWs77ydj0QS26kH7O5VjDenKoQmQbwvQCkGo8+260Kct+d7mp
lsqa//6urFnWLQs8k5zhJBR9YQIApbsqDNzumQUUxEBQUpjs105qS6XNs/ZdaR5PmOtOfvC5MX72
kpowvwtgunDIszzbZbJPrjv7u3PXvSuHJ3jWxRtf8NsovCO/VoXPKhgOMZBbv1HNabcmPlkIN2+Q
tHcFgWfU8Xgy5KgMJJjAsOfBiFyoSMLenbYwFbjcS/Nd9AfL55tC4F0xplEuMkrG6Dde3pNbOdVs
X3RlBTNSQ7s/icOjDTzEu++wA/H3FTghK5dpS9WzIgPA/QAIdD1/CDHW9XMMh2j1vSJOqE8T+D5r
N+Rv+/CP6mfFBgGPetyWpsULoLNt7gLbS4LkUTpBMj4GftCzX1BVlfldkTgi3Kksc2MPT3088Hc5
bnbFnsE51d03MIMnWwPo7bhLEAHS2zBRs2mqaXgIvnPrtk4IOwBTkpssqIGJB1rTHfeUaBcPwknS
wxUECJRMmWMFj6MZT4aXJdjTtAWB3zp+3K4KNemOdZHjrc+AljZ+oTLQMzirdvovMql0CfBiynR+
3wCanxd7bKY8pExlWV7texkmAg4XbpH3fy6PjYU+snWHhJuhrhLVPpSVdJCvBpGSyYctaeowh30y
H7yV64GFyWtLEIdI81TqdrqD7Wo6bXK3Yv5jNmgI1W+BAqSUwqOhcbI1ZcBCnLXViBmcw4aeFuJU
u8Z9Fuiu124s+d/Lzbb0dSvwwS5UVwwJvqcAF7ntLolYD18l1fsrwuWl1pq7692URTKnRCoxz/+w
Fo8Ahw4mzTV4vDRpfw095FbPEGxF+ut1lbHi3ZQPITCwTJzg+y1/1WKY4MvZtPXPy59fuu4g1oYH
FpT5KImpTtnotdhL9SlyzpACSwGl3srJ9aNb2GiCg5cmDJ5UMCUvfwDXTkGwBd/xKoEtGJf/tmha
Dn5VOKo58SajoKm3eZSegtRRa+fThXtEW6oYxuCsTypuHpgDgP5eaGzvnnO/H2m7yeBf1YU3ieN0
/plHJa+6O0FgML3SxEvD0YqAsOdJBS1956Aa4Pk/OaDc490F2dNrz0YfVS6aeY7/th4f85E3OTKM
/SA2W39kp6FIOYj9dcA2poNVMg8j/gyWbX5Ff80lWvskrwMMCE+e0R2FvvSnZ3Qe7pULYsrd5VH5
UZPN35+PaO9mGJbeatA6SI8I+IHZlU2HHRgBMf6aRLi5ACtEAOkiSy/rmlPD9BA/BvEUDY85cATl
yvK6VAMrRgCUCdqGG6hTHwQgAmw8vC09xHC+935cbqIPJYRzFazA4Eh3SmBUwY94wIFrTDzoflvi
yTA5ACY3fXayZLgDdKIFC9/z+Z4lTQoHE9Wzx6SSpNn6DcjKK5uYpRFoBZGgD0fcM1B+hDTevLay
+tMMTgvvGjjt/WRT9MsTY3vOxoZd2bxWwGhT3Cuylnl3aQpXI9QbsPhdhWvum8utu9R91u5IlciC
Bfe6Pcm+VfUrrp1LfnJZC4uJywV8dNmA3rMhkbQBiC1N8uEOFCwBVjmjbvwae3AK1vDT6PPmVGPD
2cGcjIEEvNJNS7WyIhH8KImJ5NidEm/Caw1c4syN7yGt/Lrv27pFIO1ZBVfx4U50o4Lqnyvcnxdt
lq2EnY8W3rnRrLBDZO4AeKG7E0jyo97AZqm59eqAApyqhpvIF2sJegsNZauMNe8n8PPQCaCzuLA2
aQreh+U27jPVny8PgKUirAjUFdiXjoicJ1EZb9djo7mrWnLFXdncUHb0cWAcZ4ranJqU4cnKJIX5
BbxXvLIBWvrt89/fhefB8bMelyD6BI/MMthojKNtrF29Fk7mhcs+M8w/3wonoiCgUuWp96fhnXya
gGJPnjyIa6rZobUbfnAp4DqBNX2Qj3gWlPRhwHHGfLvcMx/tuufSrbkfMBC/MJLZkdRdqb4DtCYy
d9NOBdzznBGb4D/XlWPNxiLw2FTDo/kEyp//uSom8kIi0X0ugPt4vVzEQkfZUsBclBB5TFKdEjzG
1z/jKW3lvUiBbNpdLmChrWwpYBXATCtO5XDyAU5GigkSZO6ywnfdLQ15sbIbeEu//WA82MhH3MhV
Y9F20wkep7xqYSrb4NywaTSc2763ZUa8l6yrg+5THodN81XXdUkNlPE4LTe3sMOpw1PSlkSl26zt
3OEFQdAVakOGzjThBndwgn51DPYa/h0sbtu6vMGbmNcFW55Wpgp2ZaRzUm4kd/vgIFKT6nh/XftZ
Y2BwSZ3lMAM51VyEuAXKuMjHTxMJw3SvhevplbfEhYFgK+HGMie80QKRP2WwG00d7oFl2zXq9+V6
LH3fisw0gvtSB1nOKVDV+G2YAgmLy3JYoyp9eErBnJx9vt5HHGV4XVc5fr8Xi+lvmtVuNcDxtxj7
IyiOymxc6sPayY0YVYfU62QHvx2ACCTse5IS5KWrqmmLOaFeAy8m95uThMMgLAh7DttY2cmrUm/n
es7t+y6yxgN4HxnR48mVHQJ3lTb9LzKIpNoYx1PXpGTOpVjxlUYRn8JBT+gtpetNIIz+BlcfgJM5
9iXXXNXOpVh7NKHKHCjsOjtpGJTn2MSzqcP1TwUK9nW9YQVqsMtkBChic2K4s52dG+E6/p9q875d
CTxLo9o6hqQETvGxJN2JTXHaHWSlTX0aFCPhSg0WwqdNxcwiRtqG4mKiidzkOcSlcLXpJqd/MsrP
V9aAeYp8EDxt9SUy/1gM7EP2s4QHU77jpunoI2/8Orgt+qIqtz3kyGsH+aUKWeO34lHc44piPAGr
pYtNA6grnLqMkJ9x88z76/aZoTV+W7ep6dSW1b2J4ehyizUZlUmoy1+uGlg2ujJEih0LUk1OZdLg
HK1gBfVLenj5X+n2pS6xBq6BZ46UUaofh6rP3O9CFLnYDfgDjJrynMovsGVKupULpIXNVGgtMYLD
lpjlnnfrRKBY4w3by164k6h7Gc3wHRdpep8nmYnHMYsp4k4W3lxuxYWxYMs1YxhmqSk2w2nK4FSF
q48AdvF5r29zTcXa09NSIdbCowAspHGYEjw9OeSVFFkgt3AYbY9QuvErA42t22Rdm0U4O9HTVKk6
BwPeV3D6BIzyyuuIN2/Ud2HfBLD4Tqc0OOnaFcjpA16/2DpSus3t5b5YOG7aqszIBDCDyHL0L9HV
HkaPvb8FphBGv7MzWcq87mlSlff7cmlLnWJFAQN3Qd7mxEVyC/f/QBWcVpuwr6PPrB9ic10QsGmX
EvYiHQON+t41vvoSNhyuf3SK+mhlki5Vwlq+QMLuuEyc9r6WsRBw5S3hOlU76Y8oyrr95YaaR+kH
sTmwAoE0cGuI9dDdO31g6vt6jGXHt2Hvh/GnGB7Bw0MEv6wCHpx+I8i3ScekSleGxIdgQqzPgRUY
4hGgrAlk+Fvsn15bVkd/akGzTS9KgMY8tyI/c+Hiubsy4X0xqDqGdTEvvg4DDMLh4JX7B1JEAXYm
JJYwvZdTvgs7X/or4WMhbtnSz0zGJOlLaJYilqjqiZKJgfjTha2J3U3q120jgNV02zHZKmTHzh7T
Ic1pv/V9eLisjbKFUWArQNMamwxZx9Fp0gUtNxluzR7iIJmFcsqhXy4Pg6VC5ln7bvrHdOR4Dono
sYmRuk03EfJM4dQMIocH87uClDpeWzqXrg3pvCa9K4uGwTB0E43vtQdgebuLjKuLaAcI40jzHRuA
avA2bpoaehvAOTY1D4mflzgmibrz1OMUjpOIN/BZQibhDYQKLF/j7C+1wvz3d7+s6EweIeVY34cp
2KnFFg+jJDmEMJCowo3Ty4at3I4sFWSFp2BKsqhGjLqHp5aGG3PJqp9IIcl/cJBAr1yYbBlpVMZ9
W46Nuo/CNv7VgnGf32S+K7+rCB6VK3N4/sUfxA8bb8mjvurdPpzuKwod0cYfsBDyuFwVxC1934pP
Ux3Vjl8E05+iFhI7xaJWLWxEo7jcXx75SwVYMSiUOQUpujD3ve9n8QNJWUq9TZYEnEa7y0Us9LYt
EEWqK8NVUmju83rmoBlB298BY8EA18fyqtwRBFNbIRrh+Ck8P87++n3B+keV52X+U7m+XqNVLFXD
ihEhFGcANuQ83eSkwQMdXFAnfUcI6OHdNLThysX6UjFWeIB62ysEOBRIB1NdjAsJ5B8lapO54MeB
PACUrUlXOmZpAbLRk1nl9O3Q+PwTwyaEiNfahdl8c+d0jpPswj6GaHXf+CZLcPXSaYBLtimP2Z9w
6EbyOiU9MQ+sLnX3l1GkZN0IpUGD2FQtd2m+hVVe1D74Mk1XpRpLbTMP4ncBCnDDpCXwcTqmwdiH
2bbDyc0FS72gQaBxOTw09Jq8y3k4WSecyYcfkMeH8D4uALzY9i2IDA96DNO1fl6YeDbJUiZCOAFt
nLPT9vRO1UpmyL/mUu6vm3VW5IjbvoN8bmRQzzRpcdayzrKzAsGsSzYmRUOZ67ZpvhVB0raV0Bor
dR+WDBI9d+iCM8B9ebThQ7aW3b7QWrb21HhpLfCIiEKiNM0xDFUa77I2V6tPuAu7HVt8asYgLVki
1dMwNjElX7VfQziXTkXN5N4t00bfsdQrqx+lKeLmFpnQjDe7CtyGQm9a2k5pvSc8Zc1GEhV6zW1M
xj6v79E0Yw7jcJyMnNmtFaYJXx3KScg3shyh2bofQ+PFMTZPjp/m967ISVXv1Fgk5tBHMKIwCDVp
3Jfb1K1hmFEzFU79Bk9VHvB5ZV3HoQeaq9TM38ZJpweOFx+8P+w9cOSiagOGfKopbOEGJKD5QxMU
n8KuDvFDnZwr81+eALd59FjTRHvohjMH71IMKqtsa0Sal/e8C0aWYcwQCtGnnLdKxyKEsey2jXPE
ROz5c5o/pwKMgf62pvDw7eFdXVWkvx2hZFB31GuJc0yGxBm/gwtRjvdJ3rbnKjY4nW6jmQ3/ux/U
2DVbwrD0/M60boaH0IfkBc5zVQf54sZvgavLNgOgKOKlL10WY4DRsmzvqzAPsrtKSy+705Fy8VqX
szB2hy1jxA+PCgji8pMHr7zWiA2yBoJwAmlIsfoXEAlZ2G6Ru9qPeM8K4ZRRl1sIkhr53ZEhlHPb
nlZD0e9CIADTdoO+dCToLBC0/ApbyJVhRDzqNgtgq1I4Sf6F43mCrQmiF+KdrUxOJDBwKbKuzriw
iL54tSIvXpo692M6rmkj5tXrgw2MLU6GotcjyaTDsyP98CzwX3Yhkf1LI0p6w+JA/k5gw7XyfLhU
n/nv7+L3NMLEPMwTfkIODVU3ssoiBxKXMXZ/5onreCsHl6VirGXCGwxMZQJOkEWQls9uqGAe7IiI
umYTBXQSvy5H2IWzo2ctEXqCigoy8eiJdrzvnmu/CPs9TJk1xiFmQwGu9iRhGXuj6lBwta9TPGiq
/eXCl+poHY6b3k0rtyDpU0JNV+UPk+94o9zkoe61eSi6kGQrrbkUeq2FZPBHRUa4MT/BlbnwDr5A
wv200TA2aNeeG923OP7RMLQWkSRPAmT4VO69CI30f85kJUiyqYxxZeUyuBE6G6Tcy2jcTJmufdzS
0djZ4xxYjv8hHxEm8BuV4UkqAzOWNnDYLPQEWqyfjTmMKwfEyug/uNrn5tUDyZN+7WIRxxsG/JGP
4IkYDxxwjR1wDqEiEmncjeC5Hn40qq59QOtN53qvSH+ZhmNfB4X8MRKM43Q3+kFWw91NDcGQb8Bm
QArJrnMpoPGbuo6iUe4GbQAX2zTNlObOpmiJhgEJ8iXlN/hK44iySVjgK75XjjDhuPcZ7EHYnZRT
m/ubwYVFtruLe4Yk7u04NDqstr0/gayKLFK/NH+xWhXDF0V7SQREuGPbmDuvVbnK4KzEhuxBwIAJ
/FWOwzIlu1G+XaM4XuoWT2r0Nf1dOPUwZJsReohQfjKCeUADaVzqBd6maAASo1sHMQ43lYaHvEf6
auLCx2ObmAz/YVdlQTH+SP0EBpcHI0U+jFtWEMiH0KJeZZ6LtAsbuQXDsa6TXTzA0UUc2hZJPeww
hBm4EztIfQET3Ju+RCi9gQFMns3k8JSVRzl4afE5bAaS3EsXV5rRg2jKgfpbH643xtt6gYPlZY7C
MnypGgb79xvJC13ds4w0/Qv4bgrLTupOQbBNvRZOA+BQNMSDs1SInQsellGb1L1xM9/PgRrsIwUa
sxpyvKrvi5hP06uMcc81bMNMRK7ZKzxx9TCzwjVU+ociQdWQXaxMW99PZIoqb1vD+g65St5Ukj8M
BOYSoTsLojOM6eDBjluFEDibO970lOqNapLB+xpS4vLz0A4lDzAEHaTSboGYzWKyz9oeO6yd17nI
tGYwbZuKTargHp1lcI7BDp7tEToniudUwISTACmfwZBkexATRG7wY/BI43+7KurY4v8Ej6Ou15rg
jId50sLSRpA9rbz2VYl87c1nIbLZ3GBDTSWjVgdnzZI8/u1TGkK1jLtrh+8HDtnRmjx/qSDrQDe6
PYuHiIonRAeH3uTc9wTUl8jCPEhwllcefhcW2Lez17s1jw+11HUTebh/FwzXjFH0GzoK+hJmDb2Z
sMtDM3oDXyHqLN0uuXNl3xVX4oUcV+QZeUziyDnGHjA62EEQJK9OwXeWVIXe4v5OVjvVBjXfdpVb
gx5ZyUcAYutvfRs2YmWxX6q4tQprCOdJWjX+eSwb97/cJ/kN3vvlHpREcR4r7R2DGrP98sBcWKTs
XIEes18gHI1fU+EO8cYDaJMjQqTh38vfXxor1nIr4I/IHZ+VT3OO+7ODu1qoSdPShNve80hzRWoF
Dp02qZcB2e8XIuzPocSGf4e3Yffn6PQ62+cKeKGVe/vw4y3f2xP/uyGCGKEDUBv0OfQoctDNWOpD
No7ByxDXeIsoouyaXHHUx5bPRzIc0mjwhq9kcGgPEazomt18rr4G+z0XYD0+aTb4CgSC6VxFWZTt
yoSPyEjwsKlfaauFfrd18rjH7v2S9PpcDmHbb+GzLvqNwKT9Pcz7rMuDa2Hwzpby7+dsAqkY3mYn
98xEbYZd3yiNQwjv1nw+l75vxYSCR6ItE+2fGzVFZldgBHS3vceDNRu9pVaypjruGgLHD0pyptAi
vbYFAtCmZbR/Qaqr99/lRlrYbdsy+Uh6tehdPp5FEuZ/sW5r3I1FGjJN6BruM1Ayv0K7kTz0fuPd
XS5yKZjaqnhqjG4Ij4pzngfh8AOeVWOXbuB9a4J0AzUfBE17POuw8eAbjQvaDWB6Rf8yRqRoTxTb
fSq2GXNY8AU9rF4u/6ql3rT24zosBqiMK/fsKBy7XUgk/G3iSdw+X/7+QniwiedhzvwaB8zxzIAG
e0p1wxOYIPXA6stGO49wqsQN0uWiPq5KbOvmcY/i5GYs5LnBxaq/dSiu/3EdMgbXqbtABf13ZrUl
U/nEW3oOiiBK8KqS49agJEVf7mkWUnF7XT2snQQQZINop4Cc+6Jvn5FCFX5Hmux1F2yxLZUPWVJL
uBCXTxX0I//j7EqW5MTZ7RMRgUBCsAVyqHnwWN4QdpXNJJAQEiA9/T3Zq/7zdlZFeNMR7bCLAkmf
vuEMy6lzkRmoK2SxXe+gxMsbVr7/Gv/cM/+/Ckuzs0ARmn72DmJzj74CUjzbAfXVRBBGOlXUv8HM
HoD5EzEVRJQqnjAPPEK1eGu7/eLqAD4gCZCT6JjEBMP0D7bIP4nLf/1OZ7EFcT0E9rDt7uGJtjX9
rRod+uBbx/qlXBZwzvgOhnWar3nbhml0Vc+YLLkbFMdrC8F+MajlYVqlUNGuXXpkyjm1vYXJKuZw
fTIULbxY5Ecb+h8q9H/8tud4IitJpRoxxV9HmkxR+IiWx2DoDh0WpuNHBYpfZK5BpoCiDbdGnhA6
qtbW3PBoNC9oIKRqK6JpQv1SOr85LmAL4FinbuFK1o7qExdD2OjCVpYG7gDZGu6uGQCgeiyyhPv1
PkzQFa9zGBck6ze07KK5rJZ4cjbns10DSKi8v1n+O+an51LF8K9NF7bJ6dscy7iGOW6tvsVBwl5d
UKsPLsZLz4j+9/hmXaLmNJnrO6WgMlPnisQ6/skC+GXBDWYj0QdZ86U4dBZSV88HyiLf3m/MUZRM
zNXRgdkaagDvf6z/jqnpuXIxSWM9RNZWz6HEyPcKTNOQ8RwN3GAWpR03A4zemGFY9QE+/MLzznkA
kQ0qOaHferdE/SS7XaRXtvICuwR+xkXNtNM/oqYH6OGD3fDftzNGO/+7UlNVi6WTXt+JtGnEnzBj
W0jKzseJfkgZsiaWN2mPhgDEB9uouxNzNgUfTMwurN45VyDagBiWMFd6DrMl/RGFrfsZxjL4/v7S
XdiD5xLNaBOjB5RJ/2xBRb8Woucm55zIK1S89iMyyqX1Ogu8sAeu6Gya8HmgE32qRik/JY1Tu4bY
Zu9mlzy+/zKXluksmAKMPsPk24doDsWtG1+pT7n4lAL8wF7a1DhzHw1LKrICrUWa/KBUufiDOvg/
9Yk5qCNn7VJi4NwHHsFyB3UyIr4Hi43Fk1qGGHirESYr6w90ymbDcttMnImiWtIhhQfi0qWYhuIv
Q3o9n7rMMVWAnj3y/RS3fWVyO4gg3kPxpl1tQQTST9xSg0m6X90oXep3bd2CGP8tEwkasB+c6Avb
4lwYFGD3Max0EDxDESX6PjK0Y6/iGHThh8Rv8u/i0jlHCQ56Okn8BPdusHl6eQ2GaBt8Tqlk4oNV
ubTxziIfvCAXPo2i/6ZA9vw1WcGe0FGaNQhdQZYWoIEEfPf+3rt0TM9avOHJlmAxPn5uzJrCYb2p
2B/WxNTu3//5F1bknGoBWze9CtOMn1xoqy+p7/o/idbrpwbS1n956Z2zLYYKBWZTb/RZtS0KQWCG
pmdZb9ET6QEe+rv3OEsmQXVhElMS9SnMJk/KxWo55ko0dIVA2LL8jR8ojuM5oN9ZBUhlI+Pn0Q7+
CpaE8zfYlWRHkiqyU6vt/i46nyP2qebMz5imf+pogMncHFWNypcqER9cdf+AFf4j5TpH7EMidB5V
RIdvEe666gZ8K4nScAUTppkKAuujukSiMqi+HFwahjf1FiQqBxl5JG2J5hylB/SmKOlgbQIN9bgw
wZY2L9k6N31SLBqX9IvvZkjQFwDU1vZza09+gfsKZt/8bY0hsMLKJgxtRDFkzBpjc31y2Na5XQCw
YPk2Lln8u3IgENxzqLKwexUtpvJFR1fMkAun43BJyzEEIbH5obYq0qpYWvBWTY4fy6ZpnwRJhdnl
+xvswpk/hwXHOoTGrav0y4hEEd39JOI1Rq+nGQYghgpoJrUnDkSlX+8/778bgek52QFc1yS1uomf
Q7Kal3WaXOlEU9126Zo8pL2sd9UwfNRuvRBlzjkP1sVh1MLQ47lp1+15zrYwLQaV1B+Jx1/4eOfi
8d2qdWOaPntGG95veZCG5DGaKTJgJ6N138zZ+Pb+Z7v0JmfxMkmcJFnm+pdVktaU6wSc6h/WhqH/
uwecU5KmuUrs1PnqOd4gHZRPIey9cyisug86Nhc4Q+m5ODds1zOIQq/sS9ZKxtMDaBu4jnPFhzbe
d2iF2+aYEdoLTPL7DRy8J+oEjslhs62twiIKpmgNju9/zku/zbm4sB5hkiQdrV/QPgnSPuc+68Yv
yEkp/+qhMO2uFxGrtHuK6mFVIMqkK/TilTGG30I0iBP1/P5vcmFhz/kgbozlBuMm/izmBmpTHKFg
yf2yfCRbeWGLJqfn/qu/m6U1B6orS77oCoywsBhNr+S15gL2kiXM5TDawGC2/8jR/MLxPueC2HSO
NgEM5LNugNKVzYiyW+s4fRhhM3EHVl0w57FT9O9yonNqiINMRbctnD1TCo/YfUpYSjHBhZT2B3im
S8tzlhKRoA4l6BHsGRhVocotDYEt44OeP//d8p+dawyZRcfdyp5139K3WEK8pCD1apcPwvt/A5nS
c64EAIphxIDN/j4maA4UYtHLpot2BjDlmWaw5CFXNBykp2U9G5d+wp1HvT6uqTf10/uvePGsnbbm
v7ZgEwyM9fBs+QkkoXn1GdOHsQmoAGcjDX6EQTP+yRrfgO5WE3cDMmTN8tlkH3ayLqzhOdsCKHiu
+znQ6IM0YyK/syBp+iO3mf0I+Hsh2zxXwJ47wJHMEA6/XNb34O1Bi2V2v3qJHtnjzPpk/GC7X/yU
Z2XTXGs+1VqhpbO27KcGYBOILvvZgBtvqb62U/AE/mxdJtPyrKvg0/sreOn1ov9dwCCGh8KUYEfk
0KehC3CnTTc+INlZIWM5xrPfv/+cC8HjnH8RzWIaMFijvyCfEvb3cFLDtiiwe03VlZWv9WTydtjm
tCsHcIr9R63OSxvk7BCCipt0awW0WU6grTPeJH00ZF8dCWP98ldvds6eYGtVZxuR6nXd+jb5Fi2a
dtfADAcgrKa9qAFLCZtWxdeC9wAR/13xcM6WCAcvI4Bh19cs9Jm8c7716+/e1W2JOQQmEh/EyAtX
DD2rUepkzWD8HLpXKA0u/a5XuCp/W5jMhVkeBmhe3kATDtV8+f63vPS4s3CCaYuHGZBLXms2Dd0B
HLM6IHk40Jo/JGhS81sBSIh//bunnc7Ev4IXADfNTDZvXtENDKfP7eJ7WpdBhI7JSUZmg8AGNMgz
WGp9ELEvHIJzSe1GuAE0RK3fZh7ToCmaoR1OGJwVvMFuBwGyNXKQPxj6/mdUkYB+xKq79Nyz0JLB
LoKw1mWvY1z1y3QYRyioPRu4nKXbcehHW2fFUuPtT0z9bYurv3zfs+BSGecb7zUQlJB0yOa9HmUM
vCyYCITtFoJdBO2AfjL92xbizw7vL+ultz2717ekhbyQ1fWbAmNpC0p4Y7T8ngYtgaXOGqcnIhY+
+DzswYJh3UeM9QuRlJ5FmgiIjCRsffzaCYzOrhbIJNY9aJizX8otwHTxI+H3Cw86p1k4GqPBH4Io
C90ftHwpPILoXrfAFOWjZu4jIuOFFuI5zwLka9BFfCvefDJHwCabYeSY6kcZwPfZvg5jcJ1vp6rt
xV0ccQoQ5InY5IIv76/ihVAQn1b3X4dTmKVace/q330WJNkneDvZNsnTMGXhF4y1FxSw3ZB16Qdb
9cI9ca7bzedUGZ5u7Vu31WbMKd+Aq4T3AXzM33+fS6t2+vN/vU/aDAGNcZ++8tbpes+yODL5zBoT
7XuTBu0H73Hps53e71+P6edBbASiHa/gj7QScCpCmbyqkX0m3/sBgIxDyw2EcD943KXPdhZZUGHV
EP0Y+9++BbjwLmMNgSnIyAVVH6k2X/pwZ0Ek63QwRl0tfic15vDf+jXwTd5njbV3iZpMtXt/fS5E
jfgsavTdPC2L6sTbkMVjGkL0OIU/bRGGMN1YSzem4geVIoQ7iQYU8CPq5aWnngWNUNABBF6+vHWL
hrFBnoy41bObhbigC/YtPCjpBAjubOpgD6tNQj4YdlxYt3OahV6JxiQiEb9RKK/rk5aJnMHBV8NH
of9SOntOs1g2B6jiPFWvaTbqRhxkVbUgNRKMG/oSQiF0Znd1Ui8c9IgO+PBvE/ehuUWvnYWspE1Q
8eWDo3fpZc9CSe2iMavauX87ZYLDIw17qLLlVZeY+vH9zXPpCWd5S0B04KKBmzeuuLOHZg2jFRVZ
LHQdfnDSLk2cz8W/MWzuuFzhmJvzpg8Df9KPnJLwzjSu7r9vQxQxdtdmcdZt96Bs4cqDgSnvrim3
iQ12egIY2e1hatYZDVXVU7axazbUv02+CJCtvgJDPVCTryB+8LpEU9KCi6oSM5OdTut6tLlXSFW2
olkdEUBxSGO7pMzAhJgOMkPE/KCf9A8n4T86vef64wS6IhPrZzgN9zUV/avjHsSbm4XNKnsgUPCP
g11sUshgXUccfhFXsaqTwMBpPeFyKXmNMWGdD9so2YOEKU+nb2HeB2Geo0AT13d/OjRiF1P6vu3H
OUdSFvjnVRqtYEsYSq35ARx3vz0lIh2tfFR1Vm/ukNmgFrbQPf7/W6/Cakq+MzZzNn0Qgy4E73Oi
wUoDhkUcFRDmVY2yE9wf3O4wqHDgz6odnVTWk6JrUunV4f2de+GW/0cI6l/3xQyDItPEFrsKxIwx
FAc6mZUDY7Bhqjzs4GWEpMky5pJ72BvM5kFsXZR95Jf1D9b3v1b6LOqCAT8i45zdHcSBbft9NifS
1YsP4YWoPwXR0NP9xDBU4E8T7ZIsavO5lWo6cPifcsCjo2Wk292KrnzVXIN8BHu6AiyNbW7LjTVV
wpd84JCqsoUIQs3lLdA0TPePPHBrN3ykLH1p5PnPn//rKy6WZvL03eo8haLgun5tUVg0VZn62LUv
A4X9RJqDRjrh9wLVdxD+XroQ6PoryODrsd7PcvTjeFTrMrf+OYYcAmlva66ycC5n4M/a5qjn0Ay/
AFCLKClHymD+eg8AOoXMSA6953obv84gp7Hlg80Y0Ush5xwFjr60DBC8rcprkLwiOM8SVXSYIIlo
/RSDp6HwWi5UU8/LCKOQNlJ55z2GKAdKRijFHeCbvcgwV2yl24G3bNFBSTPFmepyWCIx1+2A7IxX
cnVigi1r0ULPiupyCS1ZSC5lVzeyqFqpxQ4k/Xa9EVk8AF3QTinbjl1TA91dzDRD+l1gxmGd3rvV
bPYXTYmfQK+rZNWGObcpq3RuIGtm0W8WLp15gfYpoeRKGJaFULwOToN42/Z2fiJJwji5bjRpljhf
B2bYWmARUtPkZkTyeVgGNlcvlCdRTYs1I2v0sqG0A2WRMbtUuxpo/M2VYBCgH6WGPoUnQOKl0Djb
YN0N7TEesTeGfIa3noPfRRa6DSSSYOvS7livXtRFmMZd9mdr5jX0+3jTvN8PfO30TgZQzVPFPCQx
H3YxdroD5tq2rAJ9Hy7A3bxn0CzdHqaGQLTrbkj1Ek53ZgPhzV0nTEgKfQcJPPMNmNSj/LFsoC08
gP/aTSwfwMwDcYNGtX0UYZeO13Gw8RQ3gwT/jVxF0OgOnrZkgflYiQeMhOSO8EW4J7F6o8gVpgwu
fXVhhdhStEtg6q8UTWLAFwOxQOZbzrhGYhiLtLX7Fg0NTKVLCfE/9QlgkbS+ihkHUOE4d+DaV/nm
G8dAjTTd+rNyIFd1eSwTXDf4uh0YyEW/kbS5C+oII1sQNBLuHsF76SGlXQ+Aj5JiRRuG34KBYsWN
zSBk9RV6AUMrCiZC0x5pE3agh6S0cozmZhttCn3zceJfRILJ762cjVXJHi7RZNoZ1HhyKGLI4Wzl
ajJS9wUu5Rk/RxKAM6tycRWULMBK6VdTyKxXSZBnIgahxENapB/Qjl1ttFyBW9J7kEyaaOxywPPD
dNdLaqNfdBaVOAZctfWPDrTP7HM1dSeoM+3hv/cATT041AdZDHRKnnQyBRQhnWX/TIdsWB4qgpV9
Tpna+E8EhRVi7TWU+6rXBZrFld57swD2Ca0oCMmBUGopLtQ+j02Tsqdtcm3oDrgjW4rm/ub02B3m
YUazH3fRnPj0qgstxNRusqoJup92cG7cjlsm+2G6AugsC8sF02VBwTllAQRyGw1BzNqzuZ5fh5ZN
EKlKm6ld9kg8ANmEP7bwQd5gEONVPtgViragfs4qBeU2Ctr2bjORCrNdTP4hAQ2EqzApJ+tTtEUB
6BN6L+C12D2tUK0M41LES5BCVRBC00Tni4Ef1tcMXgJzUyQDjr3ZMygaoiEtTtJWkCx0AxIbJU5N
7BzIGMjel6g4U7V3EbKKsVh51a57hAtweQvMsuYtyBPfjw7NPYQsvpvXboQ0Z7v6zN8ZIUN5P/fR
iF2aZtWqP/dU0Apq9qjM6kc6bPChVC1GTroMO0rbNE8c+Lv3qqsxpssH8LaiDta5IXVfgrlaMFeu
6tm6g9rquP9ktEEzBe4VDFo1feDs+IVCy8btk3hb7a6ziJ5RsQS2rU3BNyhFfyZuFmhojfCnMXln
cIjVPrJwwXjjzdrXDX6BmFsER8XhjzEVQ6K2+E9tQjstRS2miOfGoB1mAWFcGbi+CqPquVRRQyEx
hSkNeKPXNT5TWniSgmhmHHQhXxJWQ6I9H+PVTlPRxZvwj5DgVTwpHNihyO4j3hF93VcUggP5UEeY
YhVkmuPwCOXwAIzHJqLTA4MfgQBlXkT1+KY2dAQPGYz8oA41Jcp2Oq9CaOA+44RW2udj4xKDMf0K
rfhvGNILfr+ClaauOsiKLqAVc8LC7zPGq+1T1A0BZ+joj3Qs65EH+ilrwU6E7L+02GSuZQrb1bup
fxUKYhBfIOPWywocJVhfviVwxoROv0ynaPzZQRCxmfaIrxABT4SKxyO0pSJShq0Y+JdJV8ztWQjn
ib02jRwxja/Q00BvuNW6zXbofJvmiIuO0PueS96mhyAOq/SHR6twAFtRizD4aSKQlsJDssq0G09V
FG+qHIoYYdhg6XGB7jMzReR19ukMjct6wfQiR8CC6WAFPU/r88phZHcc0gUi9zfMNEl/18NeN/62
OIYx0g5MKSwVeO50AkENTbm1htoJR3F/kwQ6djfKIof+hkW18rcEBA/3cuqG6S5Wam1BZQM496sK
mqVyOwnW1XrlZZIpUdaR6c0BVYcmYR7yADcbIMU1+94mql5vF4yz6FPXSZp9QpobK5HHUG9pML6l
SQy2CqI6YEX5tkzLOuUqtn1zE0jJxmMocZg+oSfdui/GzP0MCwKIU/W6BAwBPc6cJabpuqJF95pF
JYtSDZOcYYW59o6kOLsz9nfHRZ0HS+Q5VMcgd3rl7RDEOz7Pbv5S11sHUeIVWtgnWh8ztP6COzTS
95g2IfDkWFxolV5Xo2cr2dMqiZLDBFVgdu2llAEvARIXT16FeK0ROoFzHjV2QSJSgRL2dQSxsZ+R
EEArFY0H70YW7wwbglbluCIAXy4X6nTD99JCYDy7CdhJjXw0wmKzDr3wLQfNi5PxrY0qa77iZjGt
2JHTT7+Rngzdr6DuRNXlXTwMk9iPfWRse/C9GnA2o1gSnu1bH8b82fc6xqfADEr0f2oJ5ta1oxZd
+AAODwZ0FZFBQqQcBttHLwTbGvud6lnbG0MmDeu2TeB23vEJ9/3b1vqAAvuXnoSsOpExdkWmBUrA
ZTJgPL4b0UXMbiDf09LPYmLB9NtxZruj6TClSfaDCTr6JWOznQ7rlk1ZHgnMOG4tlmXcJ4jT88uk
2FQ/Lt5CaS/ndQf9LgD/E+rWHFm31Hca6mvzDU7bn3XWAXusCCQdpr2nrO9+jTNxt9DqdesxWTWp
d9KoOrqbIb3ldoRhfnnTwiVOAbxTxYM0pbNutvsB6gdEPVU4RdgQFmus7jMKLSx/NBWb3ZjH8BUl
EGPgLhBg5lVgFz+f0EfQk0GJSueXgdTd9F3blMzLLm2IE1XuaDZKUcTNUJG3aNkGkuygFwgv5nwa
HaCIRbi6pU5glBSAXLpDvzmW6LuSOUOPfYu4/K16hKHk0HV917sbyKb6RRVRH8B3ZTfQBbTOO7i5
CVcfxmyj9Z1oGoZkQ+EOW3wOu7fOTwdC5maLjproJZgeqE1dMpWg90o15p3aAve1d6Au/cS8AlI5
pQWvn6/Fqh0AV7thrjqMEy3ZwrXBMUN4RnVZUzZ2qqAhTDBxneK/8W+A5Wlnr9cspf528wEPP3tq
dIc2b9xF83MHFxizPncE93JTMKBEs/kYNBUJvzabnyx83JBsiJ2d+jUmV9XcZ0Tu2lRGMEmAIsYQ
+P0K0NX2toYg9MgCUpybMJ8wGyC1OVLcu10FsQ0nQ/9oUJsl9Co1QjD1nE0UUv97kH2GRSN/j0l4
bYMOMJU8ADB/To/w1ZGQ5QJDA9u17dxWLjNgqkvh63C0yNWWhtFqN+CtxbfGRzr+QTZpTJzTSUpy
bGQShWtuwUhdHYBRRhOeZ76dti+yG4covIbK+ji0e0OTMY5hmYP6B8w31SxG5GvnWFwX1i40S3Zp
Au9XVRjuUgazXLUYEJBLmg4xvAeBvgpTaHivHh47OZtHTKHKNRzGBcTobJxjtx8A2QvG3FcgLdRX
Fv2PMeeDWgdYg3RxF8+lca6tfbGe0KMl/My2UR1EhaQtyvuKnYRbka2Jub5FJxHY3geQ861+cZ0H
cQPRGmBqjTcHLQMAgBuH2nU9VminJj/qGHqv92kEyhEDfT8UaZaj+oV28neUkZY1nxHeIuSGobZ8
eYJRNMyESik5NeKhxblNUGSJSAT8Ss5oXCWgYPCQ2ZcuW5ZqH2j0475uUP+g1xhsZ+tTwkW47dKp
RuafN5QSjl5S7ZWakP4lEGc7MNw41Q+VEI/e5AYUI4yOoHkOnTHIDGBU5j9l2qolKSuoiIj+KGc7
EIgLEGQbLahHXRD9moxI6tcAGXTyE/O1PggLpCXw6gbSE4sMJextaR6hetCw46YikX1B1YydkncV
W6f7aWYT/YxMZsgOeHuEoEJSbGHE6rrZmDzZjgTrdRLUZC0tBCC70qjMuPj3DGtQJPdt3zRmH3s5
RY/MNrJO70FCwDLfqCVSs37WGyUyyqdEgPpY1PMyRcMdVHJn6EGFJJ3aIrTqH+BkhrahvPMYjwR/
lA2d27Fg1WFJEx/NU66hyuDDw7pUi3waEIksTrlKYCFSokGp46SA1iHlc4HeDBWoNwGlRQuA1P4h
1vNiv02M9/j4ACOzNS4ssjH+DVlQD5wMHiEo21dBNI3XMlKtvU1BLUbjf/RLcztHaThuucWW4OFx
xLyU4DypAfIfPohjKCGvvFXTm2TZpu8U3U669lkHytuUh/Nmqt/CZhu8OiCaPAEA4USckDv0Y7R7
xRaFkA80G1LcXImrRnjUQXJnErtoSkEULdCukqkrVcgGfQ3cLV3Mru5DpLCY9TcbXFqGZJQNaPkc
c8GjIh5I5QKYLK9+1crxeR+Nflru0XpY0fiP5xTZNwohpEdFEmoyb7d6bTrXFrg76oE9dGG8jtPn
NUIzghRuhpVp/4B7voYjO7JvmYw7Swjj4TV8f8fA7kkEhR6W9+kCb8IgX6Tz6ByJrFmaLHcM8P+5
2JLBOlSfmLrH7QF47SbOdoEHg6UvbQSKJTJqDd+K+Gg1rAW7Au+Efg2UcyRzbxkxAEp/gbd6oGBH
2IuKxtEDglJddXdZ1GxU5nWHuucmwCaIADpstgESB9I4RaLSR8PGP8mwQxe5hfJ28OZDmyKQ2QgM
uN3SDbH/LKF1kaAJEK04pTmzId1EsWm5ZPeg7wQVRrrDRNcb4Kr4+hJo4r8y4P6GXVDj6oRuErJI
ewAqCghoByK3RVdgToG0R98iC1+mCPSOFxa65FR3Bu24Fr1JYgja1s74cbqdZNWpZ3TcmblaDE/0
14gH8K18nJExmhfSRUATlqIaZ6/KlCME7UbIKQ7i0EbGozVtAwXVIm9BVvNQAEhAfiy1YoC3FZIY
lLErappwK+Hd7Mf4Gr6rcNlbZg51uKJtExsdRxtV9GqDicx0XYNYFqFk06Yz/cG4ik/iWgBdI6fH
xAUL/9R2KWR9NIYpSJ4Xy6vphVm5UZdjfEQ4LRiC5nyf9sO22DKNcRT3QTgx9yseJ1ylhTTE1Chb
O2VpuVGYfG3lrBHz0Mfrwq1C5pmuwbLnUI1Dv0tFgXO/U45dFxVer1BsK9BiTE75NIAxAz96RaBr
lXuPMfKvBvV74rAbSchJGZMg9SgwdAUq4RXLajpWu2VZhRxRDODQGDTkxwrnNoL4TR3uXELX5Kri
3EDDQXkNVzhAvDs+DkfYIMQNy9eta9RL2CiOSITTptmvFRIJwp0Mc9Eu3HJQiKPh1kRRF9Q/LMnk
2F3VQz8J/3PtKuKHr5lMwPM8hq2q46XIcB8g0iV8mGKzhz5xnDUHTHZSeP1AHKeGecHSrVGOajx4
gO7WLMhhqtkyf23rIXZzIYUQXJaZ4yO9dum6OsARkoj9DKK+WpAbxYu6GVQ7Lt9TnBN/2FwTyiGH
JqiIPP4doBK7vhaNnktULHb7lMUwGH1BH3YZ4DlFaKph07mKxe6CZfD0LsG8V8p9lHJojubVCG2+
AkXB1E0FBJJS8z3ehsRAHWuVk3xu06ASv+dqcPNLCh2V/jN0sqMWTm6ym+c8TZbOf27Qf86gTFkD
Yv8VlDJph1wBrNyUQFlgdpdPATvZ6o4aJMUrk0W0H6+XADf1vHPIkzO2D0hqvNnXDD+dHGTjoQoJ
J86tpkR8mdQCx+cj4m7UxQc4T3Zk281LZyX9DO0UoBZ3egOK5Bd4QQjI+xBhnX+JkOfGfeG9ifub
KWQgB+1xzZH2jxRbXD9VSCW3QrNYwMwik9nwVIs6oqYYW06in24L9ZJnU1t3wPpYKLijMO/7OYaz
Nipl/LBlAhEVa+QaRZe7eIH03Q+annCjqA+iNL4dF/z95jD1dmWHmtpN8RNvrMvsgWeqXWc0ul3W
nSrYBYF+oVgEdGtx/yxud9pu2f0UVq24pi0x6EXJEZo+aheByjF8sfOCwqDcUA1VHpJIKArQ4CPp
8Bm2fiS4UxKp7LDzhqn6rpa2DRgmHai3sr1nZMSip0uv7GGtkarw3YquIK5A4pupLpD1NTZGx4kA
VXFtTGXVvkOlp7+xGvqst5VIjRW7OBFohZWQpcki/gk7Yqx+rZDMGX3Rh1B0HfK0StCn3zuawpE8
R/7raJKvURzUhYCrb1NagbIKvFSbiOwASc0Me7IZbVuhdopa0Tw4yHyaMJe09lkBi7XT3CbpCaBK
arUyvfIGl+V3Oc8w5yqGZnTuDpjuBPVF0G89ewCzshqvYG+TOZhZKnwa2LGxKltecGVyqDwxRzSj
uznV3qx5tshsvKauQys/t1Dhc29kauZgKHwDDRp/9B7tLLPXVTWFa2ETKLpsBSYtbEj26FWu2hyB
t0MhVzg12Gk4pElMUqg+YeiwabDcVj0uh3jLIphLx/3saFUk8zb67kqny0T8I8P3lmOpzQTiysui
W/hsMMw7FAnVsQVt49QKcACl1/3PPmb0uZkgD7sdDAS/enWVdT7RwxXs7mYTPLY8I0v/3P4fY+fV
HDlypuu/oph7aGETwMZKFwDKsujJJrtvEG04SNiESdhff55qac/O9EacOQqFQmy6YlUB+X2v5W3X
uzfZtKRjcOLtby8ArJ7wwol6JWv1pyJ2mDYcW0Urlqktu3iUC82FG/WY7sKt5rmlsUIndWf0m4rV
QgeIwX0tE5Udr5NtZ/aOJt1Ql3tyjKxWvBfcIw3gO10qlF5A6fUUbud03mxDH0z41TI42Kvt+dVl
6vDvkJ2Yz7W0o5m6FwBYoBKaNi9ZGmy+vF2H2ZVWQiqSFjQI2rOp0/e+CdYhp0MwaAm7ohkkdYpk
FFOHbcaXGwPFzpRAvL9XxFSlbiTTzKp+sD3zNo4axg9SVftpUMYci8ko+BllRrbkvZUayh4TKo58
+mbNhZKgm6lvhzo7ZFMvhlu/D0Y3vVmNpTeGnZ1fkY3z6mnTPvibwxgVIQJOrwPFHFQZO7/vqkyA
BGdIsOM0oPiDGLOFVEYilrfCrTA5hj4scxIU66q90+I31VihOa/Tjrgp2E6uZTi8fpouZWrZzRpP
xDlyZWSzNQHf9Fk/sP2lEpiO+meP1PSXtNee/eSEBDmvBDXJzDiBIxUzZd1unXXB7VaYU0rRcqfD
gSpiVLZ9GbdN09bf4V9G8abdAafwvhCdEvcaVon7na/neUCgtApLD/tODGLuknIDFliAzgE1rt3s
jdec2rUa/J4zqOw8voKbBPmpNATwckbIs4fyzQO1VO2BM2JjZc1dHAtL4uF5KZ+w0DuOBiTrJ+9j
Myq83omFHZ6p3r2mwbXnsjCG7cVUjR6cgwyKYrgYk6vYWbeR8txoRigzBsfJmRZT7bbcmvPncFDj
+FUh5a9SVmSyxrKdOxmNIOFcyyFdv5M3z3nxbo61nO3zIAk5t241kUJ9+lTPkEHbyjsnt83yS2+m
ba8ebEPoab61M5RA84MOmV/Le+QrzgCAvhCs6SeBhCrFLrwSZwYSyg43ufEgC0Y1brxNaW6XaoCK
Sx/6dPaH8aMQeT9O+yBDLJXu2ERJayLIsBEP25IV7e3quKWXPSmUHQSPhYHMi1duh9Z4YWMAOYvH
pTFUy91z9lz5bPYAT+6rotKxUrHjtqPSu7m1kXdGS4euqN9xDOOTiuopW9JzV/S9rjeUrrZpdK+B
6Sq7uemhfkInkjJDU3FprtlrMnHEYDh34G0sDQn8JcF0N7mQwfY+NHWfv2ZwBVAMGUrysDoStF+a
8jzrAbvek8FO0tK3EPTKGYxd7aVdQxeb4QGht1O3dWerE/yJt6MvcvW8dd2S14Dkg+McyVjUtcui
kIn8wRm7vFCRhS3Wdo7SLitOyb5ZwWcJcQNcMqXltfNzZ2yd/VmM01h9I7Yb9WcE1J73r/PscLbu
VFi4ZL7FfuiWCzoRzRxrT9cOZMbsp8nRumq+8C5cl/yjKUO3NohADscZNq+CRAk6DjR4yKXsyCUV
Y7OdfMMbNp3kAwGK6SMYcm8xnRreyltwI5arGNR6DHxUTvNLamKKNU5oOASCdM7iarnmVzA2z224
Q/KYaSMZqqIpM5jatnUhxHxV0ql1T7PqdVttx35bTotRyzyLhmBqKp8H1hMSuJ9HOk/DByuzuHrM
HVNTllc4HPNhbiw4vlEUhc+82eGCiie4LHJRY5eL1CFSUkqstOsh3zSsVHwVDZdBTCx+WdlUPJU0
p3zkBM6Na5tkqL6L7qIQiS4xBTRyUwepqDko94RdIVpLbNLMUzmzkqJ+EA8CSjdVT1vYokk6Qu7b
In1tVbnNj6Cmbjs9yNHH1bt39eSo4bhwtbXs5HgSfCgVRjdyxdQ527Aq0KdRd6MNhE8W0bgvUHG7
49M0AdD4t/40bUV3dARpe82TBQxDg70FdjgH33uTU259kQbggXMnmaDdsGRpp0AzOPqTPRjFvtKG
Wa87WVMaBz4242apE2p0ZaZI6J5M/2NCmzPkOFtJ24N18XOJ3ROZAx3v4M/ztnxNofJ47IzyTGgz
b5wQS2qHAOk06GkQWHSYuUTU1dXsm3dVrlftx6iWEQ8fPb8WWf/qc9T1ToJ3puRgSWdPOSfobbLk
eGcaztbFA0wpi3UuQGybGETRBweQDTTyVxrihCFPEzsSXWoZGodMHW1jadvyLOdOud2eVb5pt++Z
pUfYxHrZrPxhGx0mqCgY+qnXsN2iqcDstFjacn72fBBcdCBc9dv9XFi6/GSuUMnElnBtwOeSmewG
TqykVRrzrpuaTs1fUIpJp/ls94TSZQniZFUuAK7sadxirh/N21ueKWDjOnLsTdNu6NVWbtKHDIJf
pwjPcmReBycjfDLbid4TyviStSkU5Ws7zFkTMLIOYkRcXQFe1OspN2uJ8kbPLYdL0k9ZY34iOww+
LJknmJbwHsdrhyE2sggXrpbvpAMK3ErHwDb6xr44wIzQDjtcSrY7Aq5PKdb4Mib/ue/tH5UPfVS+
usQqoK8oQUmzm8bTIW3ACGtIasxXJwjoR0snIktRNUymvb501hgO3XmyZ/CkqPfyMI22dUK1BHXk
c3jdmhD5tvOEeS9w/ePgMsEhGDLMMSRPuabt6VPhrEWZxX5F+Xka455h5iF5O2c6PUBDQZicBhGU
th2T3plNL1CEevUTJxtstW8aVDwl4E85hxc2rLWqYhAT4nk5EovGaXYmt931rDmeIHrd1SKOIJ67
mpPYCWsvePOawA4F4hArtO6Ybbq8Tqxtqodnkw2rzT8Vi1mENzJ1Ogi+3IGNuIXGNw0vUQxTLIFM
kyH5vPYYtBmipoHGMuCFYJLLfoLBn57sSWV+EHlFgzAoopjAsIMsqjY3NU9oRRhbDwQjGc4YGTQH
Tt99l7HO2ZW+JbvTwhwnW9AC2nWOnE/dWm+7gdLErht2cG1b3cYL0G/wWKY9Coso09JY6psOLqLC
FZdhlDTvKBry0uk5ZW1mHIgHGiqN6dFx7DYY73hnTD2/zwbobo/zpqDcjhJMyQ7iNjTIDudtC/h8
P2lgXKIYx2roATdcJayXOu9N4pS2ihdKndGDuH6VNKmAnQPNr50puDMG1WZ33A1qy3DiQue1Iwke
h0hrvqCJoKzzkjqWwwFOriiZ/D6IPQSI/UhEUhlcQJ386X7LHe7mXyAzrsIG6ZjIO+KepcbMPueV
kwdBPIFElc8VspxA8ehakgcTsQnLCiNu8/b6WqBd6iqk/jifbfQfDPfnogiC4avduIXzbawo2P7R
0a9RncTipmV1Q5VAb7hRTjRb5u6r0nC5K0mTDOgmsoCX8meTyZllmCqkrPrkC6rAL/BwxnDiqsyG
LzKfvPJTv3Sj8COSESxdcIkYuXM7g360B2WnJvO8l88d7Sktx8WwaxtVtHdy6y2jJBQV6eu7a1FW
BOroVKq4qC4kYDiukL6mR7fU7XoZltHsz1NXGWzkuUWvwOeS96dr7PxxNpcwKsq8dY3DnC88v3PB
41niBpkh1j8D+MHZGbooxo8pX7Luo6gX3piH0rVhp1GbpHW1RyVFgHFMNnBdvBJ7VjJLVq1qxX3n
WR1bc7G2tjkmS94X9Y1lL0Vz3ppJBu9WG1buM6mdkL2HDDx0s3flVjvOE2t0PgfIdfF4IocbmNdf
q0WUztOSV5uFh6dyg/vQc41lgEIY/PbrZLoms7oMCTfiaRtTrovY3UhqjAiEWLIH6hUJ4I074ojn
BDbIoJumI4DMuyLYk5ntICIMJzjUBjPaYbMaO3/fchCl78DLoJNxSNRwSXIBHm73poQVC8ddVuQ9
sel+2od7xUq8XqBbdfjILOHWFkyrhfqBHaANrB0x+a5ZnFr4D/n7gjW0ClDyba38QPy95QcFP9cs
scHW6Ewk7vmr94wpqyAt3zNMwmG4mbfNuaic0iTBOJtwc2HcoDriItYuZCKh2y1jNWUVrKbYJaQ/
9RMCPWoncctBj3RyodhbT4w65MYP9bRsL1U1OuNhYOxZ9AmN4bDSQVEIyvsKv9X5FofTIsJ3v3K6
7GlRGy6Oc00n9jQdSm6+9CVZ2aDvkL6s+c6Aq2FSvQ47Y0QWVKUvpW9vuApWS/NytHWvJ6QZ07a6
3zMJ9+0nXhCI8ttcbXP7wPRi8L6aK6nKR5N8QbEQ6soQe0NkhZqH3bDMITHHY+tWzQe95/P0pbIZ
qhO2MT+o964TAnxzCvZ2DdRtd5Lf5kG8XWn82kM7KDKpX7WTIx0xuGfrOiq3xVz2AwUGxFiDqKCU
jujUyWjmAv0C/IjozBrce6J7prpPclICEZlUo9mWN1NIeSxZcbo8W4Q7Uw3rlwWpUBdAdMN8CI0O
krPuTFswYIL9zq9hubnh60DucipjXugBnAg2l6TmyKLeZX2cruomxFudAxIXcblkYxhBZACFam6V
Kp5WH5HcSUlS+QuYZaCdMdLWWlYzv8rwpvsG8eP1IAn6PMiS1mJeOdnU3zjLXhaLXqwdBLLVENGc
V5za0UbIsbVvtId6l3sQwR/3kpNsYAOZPP/brBoO88gql356ABntzB/0/Q08TSLoXAZqJea2tnfc
T+Zw30HAk8UbMJ2Wr3zHNNysjmAMjowNtGTPMgW44HCw5Qj1DOKMvKQKDGORu2kdrYaxk9Ay486V
gGQ4ZsELm9vQMCXDZ1kD2fv7sRvX5c0SAD5+JDU9L2nchJUC/qargUxlxB9q/ALKGciFVcHNi6Pp
epCONrHc+qTKgFVtZ5jBuJ2YghYlk7Ysq9U7Ksez9YttQzbtDINU14DBlyy+Jw69fCV+CRGFpYls
x5V5u4Rulb6kNVknr5qtdjitmqteR2j3uvSor0e9GaX9iKBwn/lmpbOExO0BuSxxO1xI6rqDjVGa
+nWxW/3Oat5MKrfls+ykqvahbWRcPCsAF/OZN84Ik9cAEcAxnAGlYimvsbZeJqz+2Zd0O3D2mlVT
dqcuHHv3LWulCHbNkJNLzqxq5id0/xmhFGSTlGZ25EZJNwKswlD7t32uDIgWeyrsDJ6lbOQ3y7mK
TeKu8Z1hVzSePe6b1R4J2bpSm62Mq7IseXcGWwo3HoH2wT5Ey5UqY2sDBVtvUR1l497pq7W6tyee
1hsYt6F784JhlXcBKYbr0UM9a9xlxHaVpHQNwn5Tedo4X6/T1vZQlIGvb9wUBfVtRfWL861q/dk8
TmKazJfJaJW8bsWe+zaPxBZ/o9RO8UfBF6di38yBWH2sL10A0WOKoVgod56XSfxuW6vn7R3RhOED
wfOy/GKkBbeNSDDBZw5MQVWjYJ3CenYiopfldAZB9MIXTwq/CJM8Ldc6BmtZtwJ5gWrzl3kjlP9x
JsayeFl9p2iN3eb4hW9GjV3188cy67H8HC5OOT6nNWGJxxzXr9cknUPgIFVEI8DBhN9hm83rMWE4
a7w1hVInO3dk9z3f+mthiRC5XXsIBMsSSdWMfdYTe0ctRv+AtCMMmli4y2zBfKCgnsZ4NQx7uSPG
bkEIoRiuBtDIvi9pOqqM0brXnWfvWD/sNw/Rg3oVbc46iC7LVpQeacP24JBaJ6gB5CZ4gJrW6rR7
L338YlmkKuLYPygpabbvQvoCfnJd4beXpjZMHKcg50mDTnj52o7pnKhcjwdTt/q5QCJvv/fGuuj7
cRYP5kyt9pm2jqVuaKJKjY/rajPvN6dfrURAFoV1zNY6zSKZ7QJKykvJ3j8Urasspgt/8BBKhZ2c
aPFm7fjRqS0IyyitkLqyDAkWZhcicVvTEzd51Xi7JXCEfW614w3PxL5n69EA196GpNkyEGXIxEDc
h1cS57M/0wfoJogo7EzFwWA5i45HnpLmoXcoaKhigqb1lkUoDFHdIIns6reMm+yndgycb72sPXk7
gUTO/TGbtLndDdUISJsw7BmDnUh3KORLn685kQcF13QKC+LQ2vfQmwvQ696cWKa9m2LsAUkS7WV+
/eQ2DG1jBMODPSDRW45Hgs4X1J59jDR9m7+rAZI0tvGOPKCEzRmMm4MfBFVP/PxV3lV7Bdt7LB0w
mavoKjMFzHdGmciBooi0/hGs0jBfdTFI8U6QY1WjuJ9qVIuwtKWFXrgipvgEHj+qz0zM1bAmQPjI
0/aOBLx9GKzMMNNPAQT3NbYIFe6oLugTrb7dtyaiO1rfcppJ251uFuV8mswcRmaXOutcfvhzzhYa
yTyHUWGuAUfRcVlZKYdOgwo6Q8lo18I66kyzyZwtO6hE++hWG+BbbKH1qG4tXD7mPX9luFn8Dm8y
HyaVD+sNDZN1vh3nyuDgjXAjhMiRs7JRnRunulNDdY86Vti/42OVaAZQbObIY8lf9wt5WzIPO7CD
dp1OxX0qUNn30UbWfPMQ9gVcdYwJb5Z3mBWI99cuuoV2F5QmktJoAX+q2gg6xy8OXrt54s7kcjEh
75GSGZ/sEMjuxjMGbX4lwrAY8s+Z2DzSmG3BdWY8raOLQM3Pqna5FVi65fBKSQTSwk+TDSmAKaCC
joJDNtH4xTDojK/JGJTp+LhtaV2MYPaz09JPsRqE9JxQMnX5cINJSJcf4Uxj2rLvrLzVu5qio3Q7
tmjC3RYOi22O3PvOm3WiXdOYjCT0CK/mU6WztZ/YjLUxRabupTgHW4cIKyHONax/tFCHQ1L3y2J2
Ec6a3n/P/bzZnn3X9TI79nQ5T93XXKUVtJwXFEa9YWahpeNuBmeo7oiXwYuKekdf48rbpn4bZOB4
n9fcT9tLZbTh8sEqoYcTFLzKVOKj+peXukM6+T0PON38aPJENj9YUHpcCgKZcZ9G2YjVz0j6vspq
flVgS/PHyuTsmMzT6dL0vN9Nj7/j6ljhFCtD8Ag4FZptncU9mN1QIrLN8lBs9XOKgoIZJ0jR379X
lkHzS7R5Nuqky4bjdn6lUdity8QMQswCpUhLoRKBaaHsLhrYqtDfG7Q/FqFbY5HRgrWsuXJ+t5se
rXISFq3nyItBe8b0aVg1KTeUTOE4QCfZQKXm3w2Q2ClMWt3nP5y8bShDxo/gLohAAagekUeNZnMe
p8ISa+wNTcCt1qnLYR4wNOJY+Vy1k6w8JNRob9pLZ2/IOlGfoHr84iiW3O6u6B1Kfg+zrEI0DgPy
InBr6PkKJ/xiLeVrUMhKPtFW5TtvxqzZwBjYi3ma3ciV4PfdY0GTIW4W9C5w73GApmDCCOB0tc5Y
iIKeW5rbCpH9HjLAYD+Y2Srd7AKJRRHizkTB7Ny6tMwN4w133sl2TuiPfGBxx1y2R4CrdAz3dlgZ
30ga9PJvQS9JUl88aw2+lD0AhxlPLs/oZwMe0t5ZAxAeAkbJ9jdEi7RtbUQWHtLli+e1jpfUFhqM
IElHdb3ke2Gt7Y0Ohk2tkTuEarpZGiRbZZJr4Cwv3rByChtkc6zHt4KSFpOEcR4aCcXuVMOPRIsj
tHkc5Oxh7RYIDNQ9Lkjlk3q9VdaLZS1591gWSF2sGMKBHZrNCCYspop4nLHKhKPMyoSWJMI7aB8o
5jr2umW567LrZECtSl/WcCCGtj7Xs9frW9VnCpRXTvbyyn1CoXezM2i+17m+GjzUiKLq6gjKlxwD
7aDTMloNro97Hos5wztw+xRfFpcpocMjoWpdXEwbInlOTLRNOdqeHvRUQfhRZNbFTdmG+QdpQS03
Vdmu5LFGgo1bkRNhOgvlsGIsi6Prc5fj+SAHpVr3uIpyNEO8BQJ9mDYv93adv7AFu/A2Xsea3eIe
ux31kOXMfMINUZRrFXAxA2ZB5x5WtLeuPhQV/pWChKh1WEpYSwG6OieDlab9VRwyDfytovWL4sWg
Lik727ivCvO+o2CJDsYxq+uMhETK5QpbvodcZluz33LMAwjITMgIKPUGUrbdYlA2CQpDT5yywxvK
k7yrb3etAuQ3DE6BnI9EnlzXv3Fc7EAkCCYake4wpG3I0YzN28wPkNGiLA+rQIP5zSTSoK1jwwBo
/2QqCa/MrQfzFYNcDzx53EBcx2cU5hSATlLVw0dLRkVfcaOhUujFdHsDu09haBgq6IXcl2ZsFtW2
iMisBm+7hosv83HzPWHQGmctzJwRx20v0Op3RqFPwdxn/g6vvsM5gBM6yOY9bJpi8rP7JZ1f8pTq
05fU7Sr3xUzRDcKx8HzWJ2JdVkvGmVAtvPyshLnEnj0PXAGyXhDdUQ1Y+8Www4mcw9s26Vpxuqx2
CuIM5t/X9xi4uvbi9bSvd1fKKlcoz1SD+6nA/rHiMgk961s5IJ3dCzL98jfysDzU3o6q0OU8c2w5
8qi7sVFvWQ3h/HvteJ67Ppt+tYSwCq7MYcZlVmQAv6ZCzM2MaHjk8+3GnvhGrOO9Y9eJ30y2n0aD
hFytCBNdgH9+LFY3l8WJhSYwOe9bVMB1pGswtiKyGstb5kMfiMqABYNSz35olHnLmSdq3Jq3vF4d
tR1KHQLuPPGMppu5K0LKUDFCtm6zLbd4asPxnGVoa2yG0W4T6tEAbLHPo2v65leNA9R0LgDAjXMJ
596gsSy3PaBbSlu4p7iKQPhD6pGW9EqiK+r5yPZ6o/8SVqhNIQbr0ES7e4VcSStFYzj4kBeK2xPF
i6MazBPeIavxI9MIN4cBecM6gAlb6UM+knDAYrUGtv01bcs62G5CjQ2E8iLGnjgg0BW60qDB0gn2
Y46DCAtoVwqxkF1Pv9ccrdzHeaGX2l8ApBXmqbL6XlUA9ghUyfsPyzivjMX43MOmVXftZrUVy1Vm
GYhDLJXX3bPjqaFXkcIX2oBXFVvf8QHZo9CxQWC24XTGHUv8zz6EqN/C49wYEs20wJvZ3EALqNSL
vQ2Xyb4tKJs74anU+BsNvdRSJBIDUD+iBdbF+rm3Q63e8zq0QyoWVq5EH4ofh766p2Mh8C+4Nn2H
8wmdIeKwsgOpguR2nXFB0IibUYNErYQ6QQJ7ix5iRNAjh3o+dL3yD5hYaaM84XUP0kNIk0mmKcbG
Z3kozGI1QsREQupql85pNeiLxyzn0UEOXcPTvJSayxtgs87CmwqokPFd9KgDjsVQNaaK5djoRX8n
s6BvlhfZ+3Y/7DiEjNVF+Gg3eCzGmefUu9PkNBVp0qoJX85dujG04bBugzSNZyCH1ULADkUxxZ5E
Id/Glp7rbbkb0bvZ8+8u6Eitbsm7RkKx63SbG8YaIQ5j1N+Lq3YmRQOWDjZRF6vpjsk6T9mUGQ9M
5A6pb5j6APKdT2VrVOF86/iV3y03GDu90Y9J+Z/mMIEOZm28ma9hD3nMG29zHhfHSHlM89qWTXWm
pp1ys30NMG3kh6nvR8eO697rtjpS3Prqlltc0KIQ5SRkfX9AC7l27mu2mUEwN7HBJEYd+E5iQ7wW
6OkxK4L2aWGtduDT0cfCEV4dvMD2mHMdW/qZhwnSMKkl3c0zzoPfixn+CNXzERej2Xuo0svZLPLP
Pkp2X8cAOI37JWSYzEiT3BA2lNFGSwiQA8m9VXNjFa3MpsTyZujFwgjc0thpUl+NZo8oNehbERfg
nLLxd9C6UIgNtskmHdiWtxH2+FCiY2UmiBC0G2uPkJoFcn0BtJbnFN3yLM8294r0wVgtf2uwaBYQ
iR992AXDx0hYNgvO88+Uhf/4vvxn9qEe/pVoMPzzv/j4O4c93exS//LhP2/z770a1O/6v67f9n+/
7M/f9M8XVfPfX7/kT9/BD/73L06+6q9/+mDXaFjjx/GjX58+hrHSP386D/H6lf+/n/zbx8+f8rK2
H//47bvi+rj+tCxXzW///tTpxz9+80lT+Y8//vh/f+7ua8237fOm+noNwv3Xz/rvb/j4Ouh//OZY
f/cCYRERbwpf2FTW/fa3+eP6GSv8u2cGNi+mGTqeyVf99rcG4Yrk95l/N0NhugLTgO8BP/Mp9DzX
T3nh3wPEJE4gfJ9mdI8Ktv9+YH96af7npfobmdcPKkc8xO/kt/+hKdWH1Bc+jHcoLN+i6ODXVNti
tK0Fh67c0QfpnjoveHDJBIkZjhXBTeubttqAMCBaE02coVdaMl1Vu++4miMSTJpd6nKijkAof5Gw
bV8jj/4nLeP6yELfN30RCPqqudn+EmhjWgMdv1Yrd/gR/SRb8hwJcvighS7uM4z0iWPMPxgAi5jU
Z4Kqk44zTjAvsFYY7oFmzfoV88RThYSQ3sN7pCTigHQE0XuvnqvbxW6yv4i1dK9JUL885pBXzLYc
1wuByH6NyFn8rsgpWdp5wxnj7Szj6Z2lAblegYc0yNRMtp/IIy7d7bnFuy2HExJ8IjUGH1vqUr0A
Vb2j3EmftPQ/Fsq/jp1cjdtu27yLCD+mYM7uyfLN7t30SGeId7OEzw3w8MvWYniqHH0x0R8eezcN
7rpm4JzK2fwblcpDiEIM79SY1NnQH2a1XmRdHh1m6osvhD4vYbML+q74i/q3//0WE7bjWK5jYQEh
L+3XFEdFhKJrmIuTZL0TCbtWd3W/H0fcCehWgktbohxUueEkmzCQv6bZAeEZjnzbig38jufAMYy9
s8JO/eEi/fe18Mf3/s+kmT+9WsJxfC6ykHNbIDX+JZelIZKpg7D2kun69g0YiijAnk784zvmZYV8
H7pmGCydBA2R5ooj5GCG/l0X+HghcvNkBMsnRk+wjdHCIAcbXmWdd/HYwA1chKTwhfuhWR8hVv4q
5ulnVtsvDx5YkncbslJBkucvoVqrUs3Yz0SIzvkYHrC6hQdjayhxFZV1wVzMu2KO0YMuL4MOzhi6
vZtQhuHdBFVRgKp9I7T+OW1C80JshkyEq+Y9L6D9Ms31LtBh/k7h4dmUYgLM8cbLhDz9EJDbcQeM
l9257q07DVs8lTJE2RD2j5Jw130a2lNco6O56YPtJAu93llW9ZfxZddX5n/98Z4TODZvLMRR17Tg
P0TR4C4O2mDw+OOvj4r0kQmTc94hek1ht5Xsaqb7TO6VhCGFJre+ZahrEryv5gFSlciLddRA74UF
8WSb33Q/B3vyNZqEp1qeyavMd56Vfpbohs8UNk2XoDMmXnRBzovH7lCY5fZlX9a5i3RDf+sYF4+1
tTxXJAHcugTiR56chohAkDXBCfFZCY7/dGww9a3qxBX6uWBDureKwSQORRR7J0cLPFTGfUtO7K3y
2TAQdgIndUNstpm3S826iOvZ7xO04iglu9a9A7/8RuT/vWm53k0K9ZTuV9nNN0wRhLsx70X4iQG9
AmFeaGQKPklqh6TlXDxrrs9IcNNd4wYbFyZWAXue/iK29ZfAI27hwI9u6PIfHgGn1fV2+YeXKQsG
Bsl2g49u1uBkyLA9NVl1Kj3u5TWwwrsT2E1Sybw/i3H9DDkjHrj6EGhgLwgJFVgiVahiT8RBva/H
sX8H+o7Ln6/C//teIIT560nomPi2uEP5InRNj8f85werymooe3MM0Oa6Yi9Sz7sZ5zU/dRjTZDKM
yj8ZXa1IFQuaf/1PowR6VBXs87DhEtPFuep97/Dzo+z6Tz//35wV35wtLc5bCZC2zNPzZA4t5NY2
nblJm7wHHnOh7ty5C/Eyj/phHNo3XyNU+vlPrbsuD8YkvkwOEparC/DVLxck/cK3Hn5eldKtloO7
drhbF9tNm6gk+ClaXJ+gO0p9WDyGe0zhG0pONBc/P7SgGmIU0+KgzZF1X5hPGkp+N9p6utFlVp6L
jg6ywaESsB52vu9XscKvcwFXzGJ2reIuD3OMkRunGdkcxTFoHWz485dmmNs0LsrxLmgy8bLh8LG6
wDqE5sIa4fR+ujOndr0xrHW9gVJhq/n5QIM0uMnc+ouBxRwfPKESdDAzoxMFdWpG/2Bz14n+9VrM
NuxYL9f5jN3xqPvJuU0L0zt3pXUw8tK9ozy8SNAO2iDUYLmEDDgP0wKyjfxYv7CO70Oqj15QC61H
gbvwlfaA+dguvX6SVpEs6dY+bpmhbgEI3jOO5xeNu3KPRME6sj6h71F+xo3E/yFdZEgTtsd/P7QS
w+mOkJ8tJtCIWhhXN/+HqPNabhvLougXoQo5vCIyB4mkwgvKsizknPH1s6h56KkelZt2WxQI3HvP
OXuvHaiIz85i1ARdJokviqF+CRoPdGE6HPyKGz1w2QXTC8lB6/H1j1nyBpcOhW+hgQrSHuZaeYjB
k4eMb9SV64JIahTwbmTWwn1kMZq6+GWZVemYdaH4MuNUceuxGzxjek1UMX6lXzC/FIaLnRjxQlbs
+rapjk0aJQdIGYYv4It8Y2DZFHr3Yqw9Uuhs0nzSv1PfQtGBwiDED21Fx9CESJJCV2CGOsYuy5Hu
iVL4RNHQ22UyEF+XSvHjecloha0l0loGS34LVcGf58xyGSWNr5iTXRqqxVlEuHiOxtrN88lKHANh
zD5PyjdUK0xeJPt3jYRuMwVgKk2XFCbdU7nE+98vDdkKvw8HeblyIIkSQlVrDlqsWZh87z2zioMx
NovfIqO2s6WMj3gorxp76bbMnviqZiB7T9H3yYJZyVCmh1nWH5OV70Vr6a9g206/+wttbod9od/J
jdTu4wbhuQTJQ7DD4S7l4+xMYSodOubsIB07+sPSNB9EpX+osualeWc+SGSPHCwogv+7Ef/+rZh8
eSAiCx5Jj413i6ix9Qy9FICBcNoY9doK0n7OfImg7EKYnWruqWTlUsKyp6ORNKZ6p8yrcYlbIXUV
egJeZFTqZhGNbrOGE+Q4RrqYftaNPq/v4/OIYEnEzHfVNdYrfYOUOd1AMc3wUCOqKKRk3lPtwQwr
iDJW0ebamEw9wD2rH0mxfMJeuvrJ81eTrsoYjynM81iObNQ2xpFSuqaDywMfL3F1Qj8c7sxMOEzl
DJIljSuPE+LfuYznY7EeSZjU9ojm9OPv6aHmEPh7LCnFWrAVtOzPoKsf5nyJO8xmssWnEA1bjAPr
idlFeKqidtkV0kRC+BRjjsE9TyuOrmkN60pvCQHGvMzywXKAWONdZ+G1KbtnD8SHtrPCaHRmoxtv
+ZQlqCE4OC/JGVGMelYW5dMgAH0H1Ph1LBU091TcblRY9ccyHclsyE9xj+q5GQ8ygXQn5Ah2kpsn
NPVuBYvhOqPZ3f4eLFoOX26ZmiMEOIaaUtXkj4H22a7DInCdRY3knaJke5nN2Qauh7EtC+hnrd8h
hAdSWWe8BXEaMJxKUIMU3R48i7ov1Z4kntBsNnWRm74ejzeZ1TgL13D/+wWzbGbDCGwD1UxGZyR2
0SuQ3du5tRQB/i0hiKgcNBcv2HyrGD85Ik0ROJefeUzQu6yn/1QD2yaF2bhhAW8PaIUDUwHF87t6
zHlYHQFk0MF9KqSwmjNOWvHgKatyWZsF9Nbz+auNEeVJPWn7fgROjZZT1FCjCpm7dvrrJCbdoQIT
97u44MlRMBVWHOj0pvZGJmQsDBysK1NSXEEQok0p7ycDGb7I//wpWeMtJVY0GyoIijzfzkrRvQ0Z
+c9IHLuWIVBYgLLtyguuy/CiKc83GlnLvpP13tOrZvRKeu67ZlqCIbEcPeb9CNYo+NWKx8kQ8JRI
VfhPqO8VsAmKbHH05yZBnLckWNhHteTwOUZH5sC6veDI8wDpeoNeNOAWqhETEd87EuPygurCpIsv
O5NOCyifekbGz8sSjpKPqEI5SXQmfHS/t99LhHL2J0uY40b0RI849Xz0VML+9/5J9HCk9Jjac60T
A2regH363NXNixIxN6H77NRoI57PmYLNB2nzEOFgEjcQaMPD1GSZ+/v3oEfzEzqZtI2/6MlxeJYx
wI3MOboIjzYNA5RtTEY3qkULTZcQOGAhVR2E7hSSIUaf5zBDMUhjiZLdbDwZLDr3h85kXV3qndxn
qHCihRU59zEBwRko7R5Kk2qQmSXsSn2L3Z2c3K2qO31zrNubMSAyXixXmyFW6TRcUa3F3zgZbHO8
xfPf+Et8SiaDloeh9YXGdQfrNIESbU2Ee+Y//YoQnzWKpgvOhNCGJmJjmxQ5H7Sym4hrb6vzJ1F8
qksOxTebY3wWFyyNpOnddKTZbqIltS/I0iHKFzaiNIGCp0VfXZN+ZOb6J2s5AYCyrBsT9TtrSyQv
e5bkHWr8Gb3UKkt+kymmh8JzvSxzd2oZpXlj2KfBqta9o5VhvZ2s0AgYIpFzYZSpR8Im4fatPQ3G
Cc+RwT6/nft49Mun1rfLTw26o4CUy5IYwSXQusigq/4cKSLUoAxbKnCtnJXHcO2Djl5Jrq3nPBov
+bM8McAPMnLBbWwFoASAVK2cD5j1oYd4zFKMPbJ2rbr3Z94PBKhgKsoDMiknI8MCqg4yMEr4KYAB
Iz5mubgLnfToc6zxGGAzDRARPUq65QJ97GWmXcE2yKce2SEb1AnRfOXnq75PVaBqSXxhQSZBB7vd
KuUMETpHkpYenKnp43u4xIXo1d0oPfsgR+Z5P5o+Hiax3vLaj9jghWxRHafttpbbK/2pe9HhHQfK
eYm0+WrJQC90jaK87ke/spBvr3ifNGsafbmVbcmIm51gFSfFmvmEloOyll5CKvYt65XCiS3hCQHt
i7MyKRMKGxBOYa8hrUpoL1lsfQKEjNVQ/a5LX9MqvFWpcf+9URKhRhnZ4c9KejF0Wb/MHW7mwalj
4DtmkyOhD9AgXASz2qBE8Nsq3K/aj6VNNwZY1zb6Qr28p9zz2UvPYSKf5abHEr2gRrNrU5XxxxAY
qcoMfZ8TrJGPu0CwtcrdfOZjV1NJ9BGFGc4kg5CAl7q6ivyNbQVhPAMOVBjWV5asX+s0H6tleJlE
+Y5CpH1YrXZDP+8RwrtFYi8dp0Ss9t28bFL0NxHeAxWijmG8YwDp7blaEE03pn4V+kEIEIykDsqC
1kH+2AWjTCi1A+vtTchED2eX5QyoyVNRcejAWfpZrX5KI7HN8kvPtF0yCPgS4090+NQYsgpOY3aN
ofY4OW4SedyosLJgrIvLVdVcTVAPrbVckBWgiv7pF2YDdGzyQCnL/SrnEtSx7EUnvNw2+ymYO/WD
ywWkaYDDGuIoJXTd2ALFw0jfHAfEuptFNt/QdWheu4DTs/Jlm2v9p6Q/K6l83qN8Wp1hrb6Rwrrk
1DjK+IjuXUgn7hTR/ik6F8UNN7rIrJ5h1UgbdUhcxFV+zbmcx9NWrXd8mNYjkhYf1vB8Z4gu7KPG
khyxKKYPOVwWeyJBlyMF/M9m7C9K3N3SOus/stEg7lMwGEDhqdzhfsvAH80HZpKASxqt3dXrMvgU
s9cZ2g1jvn4jF8ZDM0reBx5yrMc49/ahFjqoYHAEwxFEs9m+N2LpailLG5YCcrWgE8CSslgh6XFM
PnRE4XUZ+HE1BpySO6Vvui5BZehly1vVMvXTaDoPcXGA5wJCMi5vHDx7gBU1uNKmdYW5ceKJi8gO
URJDIWxJxlBhV2koDJjE8PyYO7EKSeLp1ARDGd63fjO367VvezaYZSh2Ahev1K0H/vmThejHA9v4
vUzaGUUtTcuGSz7NvmZs8Ca4GFY3dZT5JT5C9Um5sUy7bTgQ9d84jnwNiR5CUdcYYVExU+fg55vK
Tao/xKn4jNO7ZOn5C7rMwhnaAzaamIr3TITH9/ikeDTDhvBVwdWS8k8YgnZATRUUa6teE2kJulwX
75Y4dSDKdE+y/mSFnrjm4pRFhJ1csClEbY2DAKLdBVdGLe4FKC9BI6b/moGSm1l4pd1Q8IbHIUYS
XlItkSw52jGy+bR95YbRXZMbGXgtSnl/plu+LXt8+dR16S6C7uepSXnIITJSMqntFXkX9sOVmy2i
WIyREfm9eZem0pNqlpsKATUmtEyuh20/JuZBq7g7SGmQYOSs2DUHZQr0tnWMvGjQhmMCJu32mqfF
V19nsl9VUWJjExeuSgVlHb3CfvC09GA047MItDA0HrtBBm1mci4ob+nABNk4hjI8OvTDPWt0RWZv
YzoI/H1uAbfnHoRsZNeR6ERrBDSUzmJoOZm0MzvTZdTrovX2kdgh0qnwrDQSDE+mAIVDBh9uV8RF
G5loSh8VKx8N2/pTiKqlMrSHkvMvd61nnZuU7LB47V4QA94tI79mS14GwtAufi4p3QYznEQrWs72
qpk6DHPVT4lwOY8rC3QpNElb53US74SrEUdw6EOwvGhXkDE/IEG3W9gr/5ABgaOcMwykPTLoaViP
YFJmmw3opUW2LGRv4s84/UjmNWFtj+avHDGmuKTOoMFwmDijY6QAoGV3R5xc9m3JWF1j02mKRzH8
rYTOydkNeDy1ON9RQYNVauxKyzgDYp4vjXTfa4ktR5ZsI9hv/AxTqRf3OrgzpDD7ORs8Ncyzh1Fp
sh3RHwmPOZlNdj6qXjSbnbMuxh88oXah0xNIm9lvW8TOxzU8ppa+VwbLxb16nlpaQhBAGfLnhzJV
rtocA9qoI390l0USgufbMmflLV5oe70p9YTkoqlnRNSaduUoEJRQofdAiYBPp6gHCqXrnIhSplRE
wRnn+Vtvsy8Rimew9vNmljlCml2WORlkSaPhcWz40U9p9l52KLla0alhZViEr1HDcl5t8AVti/m6
LKPTxyx74703Xpv0kZbfafGuxCoeLEMGGQhU9pIK8aMBMQK3NRp2K5Dyt3FKj2VdBkMforLSU/k1
qydf5JkXe05f7PnZjgHf0Uz1gXKz5uBsivJbE/cXVQDcle9Rd+CXiD7bDskWiXD3BNEM5T3yrclA
Fl0Q1RUOmxjDGZUPDV6ShDZdxwYRKjkQCYQCONSK3kDTgwB/QQrp4itUeoKpFm8WdhknlIJRtFvz
Uc6oCiHNhLqyT9iGeB8IOJrFbnLgWddGjp5TfEZOBlrEWPIBXbjEdVk7ONHYDsraU9C33PWn/9ys
B+Nb0P/WPJU/sJpuVIVUxvLbWKPoK/aE8ehEO2neNNNZ2elMTdJ9rsN9VHkH4z8j8fXCC8tTIu1m
5aIXW0vYGtJrr1i2Ir2K+U8EOAXgpsTRhW5EagvTvhR8VtfJYLZeB9KM6vB9Ci+jQluFnUteN5Ec
COEuzv1luCvVLSrcpHkwrsgFf5m9ZEIdCzposSNxk8eFLVCBlaMC+O2vMmIFr9iq23+GHvEOnVA6
L+Y7KTV2qf15Eg+BemoBtCOl307Gfojeo/1K/9Tyutxr9YBtsHuE+R5NIE+g0b7RmFBNJ6n2dYXn
8BUqppjbOpfbkoTzqseuIfYQz1n8RQUjzKxuDGnwB1RmN1JiV39gh/RAUyBtKM33WpuPJaY8D0CC
7mF67rxcxc5VBES083lVVFww8LsI2C4NY1LBJbRjGFXw7rtVWsgPtV+/SzGjetbm1l0j1A9Zx0BG
qP7hQeH65RB2FTPbIv2wtpx1VFchF+U8U6kEAFKRTnqSKi4452YHF+uloxWl6wfwtTb0oFJwUGty
3vxqxjb1+7o/Dlqr+ugZk0PBCHc3j5oWKHOsntcZRXiFIw+A7msbqhqML8s4Whh9A8jVFOgsOKCa
MMsDU0t9VQVTPtfmnmk1DoalPiqIdJAa+gh09zp9g75kQjGE3jKIQVmN3mrI7E7vM/K1uqApTd9H
8VCUotjT3LaS7LBeqBVutYp+I38TSTviHXv0hdGuu1aL0kvZFuMxLPDZLqU/VIMnjyLaDM3m2d5k
ar2p0tBv4nzPYSVneenS60obzo6bVoTdGhc7Y7hU8yZPNduaD2m1bV5EjduUNaELDLzX3OLse62b
hg219xrIPC+9hqFVvbOum0AKRiWnmqHMlppDK9Ljg+3qaUrS+eKQU7DDy+Ygako7AiBSO6sHqgGY
sI3m4G7x+Oxtcc2OrdVtS2XdG3O/yxpaD7PpIUuqaBKwf0WbQR59ZSoCSLFu3ZW7adSOiTFvJvmV
wJogHtRgCQU3e5axKdwHdu3ndWYe4VWErGrjU7s8A4ROD0Dr/NaC7bJy63MGS6FngiXyEOs5RZDQ
D3y6mbvyXkw2wBZJbp2FhqBoIVtUJK9kmcc/SsFfBnI7uQiuPX1mgg+ZW057uyTxZUllBzywHZkH
OIJuOA1uif2vE1fsJVd6tkBq6gOO7SqmCgRW2zYBwzBIH40XTakDD4CG9ZF/kuIzWV4ruYMlMxCe
vbrTgDUrei2QLBQdx8o9UkLqA9GRcNAytcRmrTrmVNuC0m/YYplSEO9QFb4cJwcODTQPa7eW6DVs
wu5TT5+6VYTTkshT2gUgE11tenB2ZydSgzrNDsVwnoc82mVJ2V6L5xfoJG99uCeZjUyssNzHLY3a
oRwgcyL6rM2ILukfWh1WObLyJMKDWc4G1OB6hEAkUaU9Q1CLDJVWuBO1bN89Q2rKBWQtGEaj8Ep+
D7sWuTyGnacW+jAs4YpI4yHiJjS2VjdtSmJhdE1wUXp7hfUNZnhlErSOkVvGtHAn9NmUdcQhuLi7
nDg0EKAp/sA9EkcfSnLLmtRrY9VRBg4JJcDC8ukx6jiFQlEfOsjXz3676Fm64jWh6g39OY4/uvJF
g0ZN5e5AaHEL/VZ1hZMiW2Oxdmo5x6tFcGrxxaKU6BfuA2OrQ9bypxkcZyKYLj77Q6ngNl9ARnhL
0R5j3uTxudVDtgt9iBt/hYlXBB4cR5kz1etTlrXGAJuMILg/wTzv9nKds3bybwg0JaYMo9mdKg2w
WUMnDT5xo/LtAKHoONCZbNji+AGdynRTqS5dFF3yNmrb7Zg37bHIoFI/cyyowtg+ZkM56ksU/WM6
dVnIq82kfNmH4aCFdjMXjDOrpt8sYIhx6xuvSZWdeOoDZFwKzJYUEWJolqdREQ8kkuxMemdwTw+4
GHYkONKCNuk4jxk0pOckebbwVjQylZTR1zxtRn3umu6uk/Fxlbt2PzfqchqW4d2QKuk2WrfII/Sw
FV/bN1RpZ2zNcHDUE3Hp+1D4nqzYV5QisAwpyK1uLwz4Y+K/CnbTNC69tTI9BcNOKVpAIExMdpIf
9fop7+cD3X7Wm1eYxl45jG7LuYweFROc89J8RyD8JflFiLItTiNXnJC20tasWFLB81DFeDCN6Gtd
6cVQG2wL6DmTG3Ez0wsHnfZHzIKnzzBGXelawxwMIBbtIdoIsBzOXRg+mqHCA0kx41lzZ9kN+qU9
bYFdo9bvJrrjLQL8FdRva7pyp3GWNpdrMlRfxSCI3phH1VkfpfJcGE11TqFJeaYqZe7vazWSbZRR
5upoc7ld4lDddWGfnGpmZBHj0/2M0hJwldFdwA2gmBfU9tLh37bxvARsbflb1cSI82ApvXTNMGzQ
inMU+DYb09yGdSd50E9wpXadvmnS9jNmYABZQcIPVF3y2dDvfNNi39X5pTJ52vSxS84WIELs690e
bKd65B4mtGo9leZauyW+3ctQgWnNlwbduZzfTZw4tpDdiR5Y9utQds/COfLGok/8TjYGT1klvDei
+D5X5j2KN0msb6NY/hhp2R9Dtato64TSMZxyErDkPVbV1pXlTnjJi6r0JYiNhECY/Q7cCWFAUDP2
5Mj9TGYGR1825v3vr/p1lYJBFC76RUomViX2frUBIDSQL+HmOo59OQNza3i4bTU6p5pK+/I8iCCi
VNrf4MznfWnUK5dAVimNNLplTaAngVj6VHVNVv0poUMSnaRR6D2/EKEXhNKTsJtiIiKYvTzEsPwO
tGApyHXFX6qp9aReijcZmAEnwltzFQ3h0iMYecNSMGCd3dTMzV4GgUgf1KKJp64rvLW4kFC7Wsl5
mtM/sUFETF6MSoDzYX7GsYi0hdouUHXiWJDPCVBWdsxZqHsBeKBvxx0hdRy8cGObK59EbTqIZb2m
nvqNONeX1If+iNO3G23cOO/GcIJjwU/c3ibq1CMwwK0SDeu5bkrCnjLrzgM+H/E948NM3mqpuOqA
ezG1msOmUyhHAVgyte9EoOpJmuMzqrZKLXF6HPQ/Pfe9jVuaXlUKcJ+tprpYBQMhAEnZG6kKF9Qs
y/gx9f2/uF6zU5xGltvU0YI1NxZxlQrZATEO/S5dfehsx6h9tWMkGXt9Wv4ktIc4NVa9r/d5ttPl
Bo9mEe4i1K+2mcw0/ABGNn3qgzlV6H4oYb9DD7Gp8tjv8OJ5iEB/QJbqWMXzPRgdk9MpcL9qkugS
YVeEJsuv/vuiJAZOyCodfHzhO2wLDS7kzai1Lk0VX5PS8qSETqLsytqwrjwHqUNNELqDMX8BQytO
QqZCFYCGwZM6UD6sah4Ieiu8RTKVu9BvtNZaNyaxBNhL13MsUfd0EgKxGeQgwRKbKRb0R25uKBC7
mxTiuW1V2WvHWeFzhiwzEtydi0Ls4XdIL8Yq96fa4PozJbgs7VcEN4tTiTFuoiV8qfIM+6ZmMlDJ
xXr3+yt4T0jQVgA7v4KRRgcWWMwYXuGs51A/120OXmDTLZJ5B/jROVsT0SZKjkDTTK+IjmqNWFzW
bZDOzrB8Vvl2Si9i/KgFjcOT5Qq5V/FBQtTydDZ7HOvwjMkT4MnwYbQM12pOFPZsI96yNUbvNbMA
1ZzbT9bDxT9KTTRtjTzeknRcX43snQGGo4TKzZBKC2d4ox/pTa7oW/cFP/0BWzeQIF2vvFG1oNaI
Q+9n0CcO0hxGdt1ZRAjJZh3oVrlHijLuMBZiFI0mh+0FMWEjsJpwPc1KgM7TQJQxs+wBPkHdL6Vx
MuqkuBahlfMzU1zrDOHf6CBXsVk/LFoKewJinGbICULWEVi8QFMsbkU7VDa9VSuAmEcftNO/VMyu
9pAXVBvVuk0Mfx21ZD8XpuKbMsIPcN9TJD9bfHfsAZ/RRpITg2aq6BQQeGzaj/p2xO71aKrInwqL
zC/pWojxcEJiLR+nijlbXFrtI5HqFzUSrzIcaBcTwUqm32I4jYIMB4s4JIpuou+NZozGjLG8WuBj
Ts9zJyzeHZ/hJYW1+sHSGgzhSBfSwl0XV/iJBxBtnCT8EVZIQy9OzOtT1RjVKafr4Y2W2IL2J7HG
/n2R765trVE59522qdv87zLGJ3zHO7nFVvL7H/9+6UQUEl05chRSkY30h/Fv2RaPsuehpTvkNKEn
xdG7WnWftQEIokhvBUt/SE6EOiAt8AgA9EdjyvzVJOlAQexeD0JoI1pE7DA2b0tk3uc80sAGEOzB
Lt6j27MqV0bW5OSDnYPdVuKYwZ1HgxIy0yq0bo43DojaRJhb9O8JmO2A+2t1+CpzGqzkPGiHJgpG
/TwxVeM/pazv5XgHdf6f0LQbJSMHOKdnAFfCWfNfyWcdDMz+ya/WNGSUq0DzTy/xleWAZ9A8KRLT
S5p3sQTzqlSVyVVri7DtgfaRZjDis471sE5+Z9WmLWZ/UYWdnyz0u8KBo8YTV4VVe004j7caYoFW
DGoh01ydOATbICAlmue/qv6sp0S60A2iQLzX26zWt2qK2aoqYQ9EhROWUFeiFHttGzk8CHaVVVcl
KTWH6gmzDn3e3EKNgBnuMJd4AtLJr2NKZgHvGfTMtRiBdYQYZDKLQTw+BOpYFKGupNLhqAoJyy+g
qXQlNUUxyI9gZJQXp8IyLnWZyDe2HIayQ8hUMmkPuoa4ZUwrFpuufGdOJjEbZ9yHusuvic52NZkK
AEXVBoh7eK7H4WOmCldy5QffmHol+92bR2VwcaHZpuHBvBL8VojUR9u0DKOZmgh8jBi9uYc3YB6J
hMHTLb3jPGFL+qsyH9CVd9hkm7yUvU4hsAS6n65ejOyGJNGN86OovIk0N6KRh5RBeEpuHhg6dHSx
P8tavNMYXrRh8q+v+FzEXHgksl7sezGNTtk1bGg/4q1GidB/DqQXAprbsA4Hehjv07OedCnDo1C/
sBCcLVyC96gcdykkN+ziUBEzJj87FZtkACnqsKxkwhB2vdJxBEowdTJVxBBK2wINqd3CC3wrRBX+
BtrfbdNSPGPRa/y2rsvtRJ4uTofsQsvaGP9Ba/+gxQM4H/ZtHfsL402Vpg50Z6KqeC7ES9G8lHrh
FvXXUiwuHAY/wqinyPxGSZfsoYc94U5/DS5GTFRSKr4smuV2xm8luJYA25VPArr9MEEvHUoCPUkd
QedwHRlMEWpBUc3xUFbR+73EdU5vRuBgDIL+OW5kpcJpUEIdaoRtpUGfzS44bNyB+xBibE8PweBB
0vM3iaKy172mPVmSQhH1pzOVzWjqDswGKkKIaOpWycvcTkbRuLTpbB2LwIDZhTEAtnDLPWVG80sy
x8UR0RcCECxKbqYr8R+gvNtRN6079N9hu2bQldLecAtQO5+SCWRHRS8Ra+QbZqgYYjLfqEZioM4F
juKMjk6UMei8hNmbGUzji0D0OxlJluaWGje6fmZyMC6PNjduahoqbguTlRJF/CH/6pQqZMiRIYFv
6AOB37aJfkqkbxB5nSalYSx9ccMKy/fKpLpK7KlgQkevd0wg2bFpFm0IWaeGQwmC3mF01m+RBaBO
jHoj6Alhc1a96V6E8JaXXXmVafoehb5mqpqmfrKX8YPzQIUoa8XXXkzuo1KS/IAv1R7XsftSV9UV
iEHIOUAm9SVChWCPkZluB12qdz0+EVpGyfwBvOhfrInqpe6b8AzsPbd/X0/isnQnZtd+k78KU3Mc
n4PQyqJ7WojTR49mJsCNh5Dg+a88/DtUo8NNGnXl0CoLRtDn64uOimSA0htLtXVYsmi5QF8AF2ky
kggtFYloplyzeL7KQ+KNiTXtAQdlV5yPsU2azfjJiKNz0mGhD9ye2icMc64Z6T+ok6EUbi1a81Cy
gSnCNSGwMTZ0jAm5n0mli9pHB6kOkiiF9Cumsr1ivzcjUks4oUXv1vIwl7tBwM4KNSXm/61EFcjt
Mz+r9cLR0VGoqujykTileNCM4xN5XY+lA8OXltcb4gNHNAsophNnfYqDevI06DZrhaAQeZZ1aJnI
CYyLJUqQsac1YYyUeZeVEJO5nSFuIN8jR5AenPYNNI0dlblZT6exXtyopgHDkAzwvyPECb24SxX9
KMrs9tnnswM/mJMXIUSVGEdPqPRoJCF0coxpdZJ/C7wAqcDl/WzLDAwn8twnYNhdtXMMBrBZeTqE
ge7PsTe+EGq5zRLtypBsYv7QvuWI0Sbsqe+skql0YrZvd8JDo+9lctzqSjAMXNCnfXRoXxXIWyot
h64nbKf7qXhK0ua9r/4MlsCQiozJ6UB6AjpM+AP6GYESKHZQ5uwyIV49mbFDDTknlE070f+/BRYG
Bk4epy6s4dogQO0DAiCpxlTuONAYLPLPeSPbhKsxmKMidTtF4xvdULAAsuJ9EPIAPH6RrgKknr7/
oLPLyBqjdb3lQXAytOrKDCaVRqzaPNN4X9S5tgf1TdMHW98KRAyFWbGxsAVG0auh36Ck2JNIR6R5
5UraDX+XBD4pGmpnhdATmdz1rJoE/dq1+onenI9wsMnmspeVqDn3OThdst3IvS0NO6lSHB0BwtTA
nRdfVMUHJw2hL3azFMQ8b7biKKdnP+EzTkiY7Im7DIG2a1jfMT+6MNNyeT5PDOqmP7r6qUR/89ab
E4Bn9wHjayOczHyroPDsfo8JPwa1NX9PpxMZqCBJbS8o5rHV/yG7RjNzX0JxxGHUBo3tyhyoW/ML
RBUGeq5m/U2mroskw66QHwjSv1ohA5Lx7hzfR5yvAkZjmQ8gLgSuZk9gAd+EfFNiupCdkHdn4Vl5
N00yoPguaqv4mFtXpfMB7jtZMqEk+9dKP9nMCAPX+phXnMRlT6TvwyEnSEk9qERUGINNYqCzKoJj
8B14kwmhYNgcXdxvdqLAq59j1zJfFn2im8kAr0Kh22AEKQHq+QXqKz8r0xgCNK4ErbROpdh3d1lC
TwI7aPKNJDQ/wvrBlFZBDP+ihQXK7GakGJL/yau1BYQ33XAZTLc1AZHYTFt08PNdXgFdwBVj1tTE
1ls4S58ht+ElGdT2BvXEg1fwhZksughNCJhqZrhI6vmxVdUNPGBhy2KMrxfiuJhlKuPabi82c/aS
NoV4tSwXUXMT9EQsOEz6EW7G1Gb0CwwjmDCJvSAmTF4QLG7lKELXl5eN16hr/FKvIENBsQWkaMcv
v19GTmB6zwwjyjrxqHdJvZd1Ij9FabZuEnBt9EdK/Y8DMGdMPfzKp5HANxIhr4o4DxuJxs8GboF5
iU255qPrp68ON7sy6o2fTJsW0O9OK5Wftcd0aAxtwrBMwy0AjuYoSiuNa2YnbZJo9yaZz/Ccw+9e
T88EzqI6MznZR5OoH//7Qoo5MuPYx3LZ/P/l31f++wMqqHAXy9fs/Pcb7O2oXWiM0xFW1OP0/LLO
ObHF9br7fSnthoQ75/kbM15l1ETZ++8fw/f/7On/Dae2YpAZiTictWlhJTLf56UpN8kkr8ff3wA7
KR4xb341cdg4Lb4cpG/DFnll+A5HmBhM1Wh9SYuF93pIbl2t/AVClO0ljV6XZYY0naQJaVOrpx+C
PsGhNTLD0Zjf2LAM6o/V/h9bZ7bcNrBs2S+qCMzDKwmS4KzJkuUXhOUB81gACsDX9wJ9T58bHf3C
EGVKokmwqjJz77XBrmYbA+rSHRtve5qT8S9P4dNuhftR3cfpT9lEf+BKQgYYUiss7mJelie9kn9X
JshnPy4HxA7lpoKN+Wmw+6uue7EG66smt3g3zardT57g5Z3psxvtc2lGL8pCWks/TZ4yQZNiTGVz
x2v923OEfqgc2peQ/62f0pEnzG3ENiV0nJfMr0OtEvkBSaD6bvgqsKv6JGvUFRlhq0HTyDuqcvcA
/Jw5DgoTzc/bn5lmYeFOOCFO0rzmpMKejVx/quJoZtbs27RSe5Lo5J9JDuMLXBmSnRIEQ2QsLxcU
EcslIYlt2MhpjMMm9Az1IsqStr+HDqAy7JX4Xp9UTlYRWtq0OYESUQfQR6EOwbYDOcx8uD1AJ6e+
4pHZ4u6w8CThpIhKsww69IsNWd5xST8YvzQrKGzzag2jCPUmsg59I73r42aMOzoaBpYvhWT30Q56
3IgopTvjLaRLTEDmCV9kze1yO4x6RTLQ2jaKo7EnfSivQBIUmo3+n87S44ehbVln4rVIhS9Yqx+/
q4BMtx1dvWHww+PWkJqDqjJxIFMLdHdsuXukYR6rRjodcprGQX51W1k+oSrmYqsHg2OvOFt1pz+7
hFNrWP5Obj8+AQHWAli6+o7ZTh2IBs2C7v2eSEuGMhjpWyvJACaOfyuHwXjXu1dhpyv1ptiTQdbv
0gkrqyfWzX6p/sbrvce34v7F7w/0DM0XslSmNydrwM8J7yJVieSxbKcQY0wazD0B80WamG9dUWN5
hVEcPO46ORrbzmXE+7ibcl0SKaCfm8bGONQ0GAHpqL563T7pPPZ41b33mD7Phk3z30uX8nPWW39j
135ygg13tqXs7plA0as16iYqVIoz9WbvligPUxc1y+yCIlkExpQNwM3pPA8Sndnk7tFnCupVzb2a
o9EzWrTKJ4cght1sKOsl0Udv2yPe/jb4NWIJT43fyQinMTQMy0+nXqGMlWJDiv9koGXmaKbhBODv
6lrSnzlK4YbqAMsfvdG4QTk3r49/TRcLYcQ4cOX5qkLnXHRZ8L9+7vHl44e5sJ+sVlXHx7f+e/P4
XcI1xQkh8/7/+6Oj7pe7WDaktv/fP/x4YGfM9yYukkPdxwfPtX7UOcpcaFwJcT1C0plhGNUa8EgG
XjwG96q9rxKv+yKtW8fadXrcq6EroW8xRMgMQj9ndvMcJ77zZFUXEBr2cx3pRWg3tAUS8ttenMFj
NN/OWTj09kuFvfrHCCUkaFnJNgD8OMnWS/k86uqq2dWfpcAem7R+j4yLjz+Uyd9UkvKkF3SU7KWX
m7bJzX3j/5CWmE/DcHUmWOhLDHlyIfNzx0KPBrctfnUWh3pbI0HFWG6kzJUnHe6j1+hSwFUZOnwv
dC0Mwwr0talBk1PhV7cQPsVwRMfcJMEm+uVkAMI6rW8vEg75xl+acddh1TsNgu6LPbdxYNPq2XsD
lB8nNr+jpRT7JHEvaHR/NSQeH7CIeLjn+m9GVNAvHO1463MyNKMhQIRlHD29789p0jWh0bXXKO+6
e0pQ7B2+ODFunTWBH6LFP032fbLq5lobXRghCzvEDaqwNAYfZxiodpr6e88SvScL6lK6zWFhcvrp
megYzTxLjhmfqKYbLzgNrAsJsjkQXNLER2tis0nlLe5Kn7MEuMKaT/MwIs8n8wlDuB13HHbs8grw
YlfXUYpocVUkqD4LEkKBMEGhbWUDE0h/kon1Jt+6AGA3jNE4/HbeL3NCH2I7NL8Za58QUvmkyNHM
ddHAp0BUFkSjFTCspK2/ZkdADgYrAH1F1iGRE8dxpMioCuiARvzaoozYsEuBZjPfEPpW+2riPI9M
bAOrDdgR5nF3MUkLn+OwtVv9JAHVREY0XpJBK242roS2583qgYoyIkoPEMvlkWRLhsm9HgzETeCy
RJyAMRCKd8XOmAmYkI+7Dmm9l8dXvQvpiFnSf+6v7PhAvRpltgSJttg7zRq/KR85EictuZcLWh0x
Zj/b3li2rNLdxoobO8iAFcKCTFGYNIRszdglO6WsuzFYsEYk7UPceWR7Vs9wqzGoQO+Zm+fRT6a7
SXsKB7w4a0vcbji0GSNB3HTdWeffKjkAqVFYrbIkV1c9X75I9xkPNfhN6ukOZyCH6I0/04/P5bQn
JSV/0kT3s2GYf7T0v0ii2wsssf5q4CAcvGQ+tVE+XEoaF0eUaVhlqzeiXnhhCAiD8oztQA05RW09
3BffPFiy1C6Z0r4Ts2KfSbC4lVAhxqr7EZGXsCEKo9wqAnbOFTXxmuBIWXsv1nSZkWQXlcbMZqss
nBwAyPHS3cc8FC7/n47BAE+Xwtqy8aw46tWKd4YT1y9NZMgdRwGBzHMIi4jUSuJaAM+zWO1zLXqK
LTvbJUJSMnuYXgAULki43fmSwRyjUOjaMCVG9kZuagjvH7Fx1L+nnEY3M/zvwGGLI5dilX7CSsYJ
ffYmaoiusMPSHukoQaHZIV8WlKuq7+T5sy1yfduScEWxWuW7PFoT4nSas86E6WnCjtLRRXdJlHKi
Ursij6+Zvuv58IcZesmkaIlTsatiTOTjInqMDNZvUoOKE9OTPbEi6MXQ/tQDQi6v0NMN4KU0AJPa
bnuqIS8acMFFNvtRuYpI6KWSa1rNzkvUmh6MHAujKwUBmjJCj0d8OVNVx1sw2/p+QXk8tLpxmEYg
CiitfMImSWnhfy9imjOabiHVLWdexdambl7SPZ4N4lar+IjA51q4oL0LzP1olIm4TEHosaoPH6NS
O+z0mzZxX8vZOE4RyzrOx2P/cxpn7Spn84UTb/VBIjE981K2t8fdSv/u1t54k1mpUzqZu6KW1xVs
9pyks33NHURai/k21sp+V51D5wXu5MGvjBNTNrpxODODdMleDJySW+nHnwiI8FZ783cz8+m96rob
GEA1bS1Re8P95jWLvUm64tqCqg4SY7rHorMwltDL6BHJNYqLmRiKnopZu5RxNe96gw8nM1xa9CnZ
K16Ss4+U5VMJOGvrT947gDV/y6DV2ilaBYSHbAG7YM7gSrepBQOjn2gjAoXH0IPzMnHeclizNB3U
F3mi3+yhCXKv+jlmBAlaNGc3aAi3RdpJZNskj2l5zLWTRL/NsqhD0LzTtfBeUxBWgbtAsh/mIEHW
jf49oqMCacKtblPqDedp9J9jX+4H8bNlCbxUjU2+ZoO+vMrVba4cHSPsdHek6TxVprvzMgxWmUUX
ZFQ0XqaehFUWBsLBN5DQbjoupJpuqZvleM09/4h1/65AzR5Ul7wS9/GVJjpiWN/rwP2C2zdgy4km
7FM5HdGxvejdb9IKi2OT0qZoyV3alBY1upoQNQGJ3BTAQ/u61TdyHrxdXjO6IKN6occHYF3Ssbjr
nfeBSd47saNMJymWb8KPkeFiOh6w1C/k1OFlBYvRlngwtQrtdKd9T9SSHw3xw4IWFwz0OrT6E0q1
ewYc82Z0NA1mi35R2kJ8qZvhr0VU4JO5IuknOkF5p06EfTV7q2NG0CALCcch52DhLnx2fPNqAEx9
hvJ3NUR0rst2OdIHcJ/yrPWemnb6CzsjOqbrvcf3F8zAJXKJbmwvrp8VSLNZmIueZmSf/c9Ns37l
4G4b8ZTQKc5qeJQ4tZADrTcg6/7n5vG9x13H9vSjocM4L6fyJDPN3c5Kn7elL98EcYC7ySh++k3h
PZuUJ77jFPdeoKgw5XzUHVLsvLEZz7nubWMKP9rqSg/bnDeDyIA05JOtZc4tT7TibJSIRxms8GUZ
NXzMGX4ilV9dIannbiMbSbhd0IpIFBNdG17ItR4sPFAGL3LF8nty4vilmvr0UI5Dfe5cOmVSZROn
DiGvhMfK6+MrMBzsrT2Xomf23zEeZB+s+6GpuXitM/o5yAbqQLV29q7zqbH4PJkMf/+UPH8OAdHX
iO+mn84LobrnEmDjefZP5I9Ep6kYJXLb9fsYjpd/j9Cg/520jIpi3WFQ2ed3R98sOkIsOrLF/b/f
JlHlqbA9efp/vm9ImrmtgHDx+Ol5courYOZCFLXxYa2izaz7wPW4jjnpjj2+DT83PkQmeJci0p2t
LvpkR8WnnR43vkhwaUSaRgeW95RGweP28e1cVlgCAJjupiVKbv+9KSHj0rtjTyp9v9I2Y0c+/Qbh
Un7sFvX6eGBkl7x1srpobkeqxtCx6q4vvFcM8blsRfD41uMms1vzAEgIDw5RrGS5ejJs2GgTOufZ
hAJ48qkLBAErlYN8AykIylPrW5k14jI47MeVqzvfHUWmwGwuMeEF2vS9/8Kli4cWVuM+nt+iSMh3
Tp9yr4voy8hHdUYIU2+rWJ8/PMudGAP5zqFZ7y4O4wKcse4tAjjyrrALzdWMDFmZV1CKEqPL+ijM
cmirmPE0wxMM4pzJbbsgpjfZqBqMWOaKckxaKzkOBn7uqe63oyA6oZqj4pCRM/INByoHcw7VFhUC
wQrynmec72DoLp8SHcmafY3faHTtb4kT7x/fX+jzHHzfQVqOf+wTzOMuZ2Dz5tYfGm6ri5d2//uG
DM8dKAgbPUeW9kh2+Fd91v7zkLrG9V6aBsN4iiVKZf758Wu6urpDImVMijpy6C2XlkfuPZmRjSXb
rVWQc768ADclVXaVikdVciBLbn5W601E/w8lfb4fHXtBxd7bz77CN+I68tmxmedrun9UWvXie6u7
aBnJlO2nele0Pr1y2m2Bnc+Sd9Maf8XyI22H6Cfo4ftIzsXQtunzAknwmZCjaAdU2unq81xH2pno
ZGSkICWfaYTQL7ZRbGQTRgPhoyN53FDEdAeyhHkphpk3eL3577/WqJq1JVPYyP/zA/++GpIxIKtl
+F+/SfNsotELoKNp8sIykLzAEn+xhasuw3qPbkdHPIqkbc+9x6MyjV27RxZFy2X8sHJkS+Qhv9rR
VNOxwVzh6HO78wfC2IiPghaMgzFAmdgeE3/YPwREjxtaXxJf6ETyTONqR+baW+XuZV32d8Cp37y2
zq52yunJzQgTKAYYCYtvX/hfl7tJN/qDU3B+9bpV5k8XQoxjtUvgkIcAFRc2zuRYZWiHwFK1wegy
+Vl8j8tbZUS1izXDr4PR2CuUTUWaMcL2x/dFM1YN45Pw3SBReX8xCj66iEnd65g9TeIPhaV2QKVR
AP5VX4CHf3T0G/ZiEYyEEWUEjV85Zx/JiZ1xDfQz9aie3P0q905KYoWErLz3ph5DMHSEayzjsCCO
5wSpEYutRhY3BzNUmBzYGajClcdIJ0BK1M7EJ6Sb1mHYgAXbYqPLjRbElZbjCOu5HEpFNwOmdbeB
LJCecPV+msQFonen3VFweBsj+qpN/4cpfx5a6Z0UB2wblOg7YGJ1kPDmbglfsYOcptwl9j9i5Whh
wnnCWUsS+ic/tRkXIyHFcZAQLctFY+8MM9JfyBtBs9/mv1NJIJrHyChzErJKYWHvtbk3LhbesDMY
3Y2ReHNYz1+tmx0jze9O2fjammZ9dgwsYL3ucnwu8i1JjnuPbHcQNt5hlLLZ141Ha83PtJOela8u
NfGON1yF1G9Kt9+pbEoq47FUW5Jp/k6JZJS/6AxR2v4DdHKQev6qxNbsbT9O8OeaiIGsSUx4vSqe
scufAbXR3KjARqjJKs56jMJggJ7IBrROHxCxnFz2fTW1J1fa3mEeWDVjlfQH4rt9/vQLi0N7iGt2
d6EP9rfakschbr+A0NQkUxV+EHH6ZZ4Epdcy8l+96SwU9tjgHYWwLc9ec8cwToZKUYCxQiKsw4Q2
zzgayKrdRxkLhWbasJNdfw9xgkdNiFHJCbnWzCYOylK7rC6YGnppOIOVP/UmqbqOM4YwBzuOUdN3
tBs5s3BT2ze6wn+YzyF9r2ZTrtw2rZ3rgOMgtXcwoYMiJaCBVHKtNQtwBRaQjI4GUWHRHuotYh1N
uveKp4dsUc92GvCyncsBbos+yL7JBH/MACWH0Oype7JMB9Eqdva9DRgLlyxPE6eLdZsV0yi0eSQq
RPk+UoR0cTLXpqjdNeuORvCjS+M/6rf9MOxQJLZbngvJk6q4UOIVW+JYxB7i9n5Kh/YkOZvQJcpN
mFhgvVHZGlWFLjV6rhD1gmxovy0DuR5MPwiNXVDMzj2tT/daOpX2JOf8qytUvR0k+pAKuSqftUM+
FcmuKPCcUQmFiem7VwdM/I7mGPg3n0WDvJObtF1GGwI3mmjs5SJyXx2IhLUDE/2gyOCG0MhCP9gT
vyW6fr5JJuKZuwgWBN8PKb/CRUUIZROJ2pEu+NPsIYHtII0fhsSjfp/1V/D05ZbyIqL9mD0VY4cI
Pyc1fLJMsECauNpOPl38kVIgVbiPUV6CXfVsFL56uRkAtRJcZMMOYuKMduN5quUvq/U/635Ru+Zb
qSOOt3GAbBwYEZb/ljS4//Lc965keH/UFXQYN0nLa+zGP1VqfLdkXh8MjBPXhcVVp0Z6cQlp3lgS
xVrVVRR5gLPPdEvKY6YVl9aWYL60+MDOuJGcgT+h1P/AbfSNEja9WutNzVnbAqW+1W16acRVDoeF
pkXXkJNEViHmVFR6Rpn0x2TEbWLnJ9gwDParGHuG4je6eh9aZH4y5I3LuwV5QOs18h1j9xaTeRVY
s/vbbrU/WebHzPbSre3nH8Ju6ydPwfZIkulmLB+Th+KoN+Ag0cF/8eMQC2Zz4iRJZe8BXHQRXxPB
RRtM1qJG3bo8MY39pcMIoimkXdIZ3MOs4T1plvgpmQ3sZo7kmYPJD5iMkk1bfk3upU/09hY7En8x
TCFffY56i8RUoOWKqFO6KjuQ17SHg55hf/hwjblHVh2vijLEVHUscTpGyGV909iT0k1IXe/9sJfZ
OTVzSJzeRLW4jvNp6Vq2Pe6ylSRUt2/EqCGTRxEqkYUp7byMiGaGVV+i5+gl4bjwfuJV0AQ9B1j0
Nw2mTKjlsPYdZn7kOMJesyRwVNVcO2gQlC5kxvY+tuAq6RSWZVrPK/MiLTiyRx2DyrKsTjj6/VNj
chDWxGGimXojl42KfopupPCe9OoytZFxnG0EIVWcZIFQlnF2xl9JaTbXVpP6FulpHlhsZgH2JWPj
Je41iVF291FihIaA1VIl7W4ZmHN5WvUROR3S53n+HJSkI5Pgex0B8eCQatDtg3lzhxwlQpH+Rs80
7i2O3mwQecMkfi53GtUpTapsWvEECWmq/aGRToLwMfnbk9mA/rcj+o0E9i0RD6co9yThpOnfEpLz
vomnH1QGkiB5f6v0wgwcZ2A8VYjnGmvUYehxPI2jP25joE6B1NNnGJ4/LAx+iMeatwJ7+EWp6oBO
5VeqTT/hZRxEjdB3TgYj6PCzo7A+FrOrDsk4NhTddCsAucLXqI+yoCeqoz7fVYluH0iOMOn5V4p0
J3R9zcT/iayzhLGj+ClEYoYideyPRnNfGzvDy1ILwBnQOo+W5iyHcZ1t9yib9mXsRXfdJAwWJy+H
wVmfQ9kv702XP+lIg8fY6ncTeS6Eu/V7CDY2kmFUHXSgGffT1A36pjL2YxakSbObMDA9t718dZRS
x5AKG2CDyt/8QgcV5vJ+syMcgEblO6QNmjb+agvk/zFdbIqnty2x49bZLSTMPn0H98692cL77ZWL
tWl6YIptq8Q217z3qEUDkDbCpc9CMBNNlpex0jyydD9z6OC3CTc07blli6tEP3O68/bo0QJHWLSq
jO5NwwwEW2XGtTg/6WXW7V1V4t3GJulNH36VtUGZ64yfQIe4jH82nbH8VHE8byL5sRCpjg4mh3IB
dT4Z7R8zDqW9JKhjayliHmVuAPRR5m5JhpeFMR0DNofwBbkOZJVJjq/f/s0wGZER0vxpapYBrUde
3P0koqbZIHeXewPKK209LsPM6i+izkhYcBpEcmniEh6wJz7qXuVOcmO6+IUkcdn1nATJBUsuUeYd
DXjgYVd6WLkEB8HHjRW7xZMfa38aY3FOJJlv3KZ5B+r6B9aG2Fp1RlaDNA5GypQmx2UWDAbJTyTd
hJHNsmyWKcOMbMTOYL+nSvKf4QCGurjeL/Gf1OmH62QKDqEaz9DOeU+RtB4KtLpGOYpzwUQF6tEO
HhmLd/HbUtGhbnSOUUn10xpJBNBkusswqDMaq9R5rJnNDOknyTnjvaPC0Fwr3luCeAx/SC8AsnXE
cZyoxliFoqhvap6Sfd7Z4xstTibF8bx37RkqKUSMd62w0R3L4a+RDWRLW9eqa8erEKjtqReAGgs8
fUt6xbS+BKioMiwKXrRFKhLoRemhRrF/EUoOMSKH4ePx2pktbR99csLFaKDRZBUMsf4Y+6AYkYLO
gRYDTBYt8k9R4zusOl6RmJIcl20QSUw8fqu/dH5i7BjIh6qNCbTHl9uZmbhGLts7EDTmWCvJOP3y
S31hIM8h0SUWOgWqiU1KUiawxG9cr31lL4CjuFCqMSp/1SPLI0aPOOi8Zq7PR76mlkKjSimqMVH1
gMxVYG1krWP2JMyE2eEYUjAyPCjpxxqsO53DoVZCl99qjv/RGGO/r8VCSAjB2smAsQLhzxTMyRfJ
Tkvg9C3xQkJhViNj8gV2v7dz5/Hgl4ZDVqM1XFviMyEyRBe36pnvrzeMNX84RmEfFKh81ppqw/Kt
veY10vBkYbEi6OJQC6/lkbBtmZLnuA7o7+dTaWw7G/YeZg98syv+z/J8/9C4jXewTbx6g/sCVlx7
fYDR5Ljy4nKbya0VV/uEc9TBUTr6u5mut5Xkv50FMKTrq2MdM/EtVlVzrSz9pNz2ZS5MwLsrHNiA
SxuMrTL3Fqry3HS2o4+jLrac9FpWWH/mUYccgdJ78FUWONkk7m7BDpk3ZvEet7/IN7JfY1C2uHWA
1wFXhMtkcnbHNuBsqtJ0gpQAx+e4oBEyrn9Sp8499C6yPkPJu2Fj3BmTg1XD13MqhjSTnZT3rgDm
CnTkzg5W0laskid40T+g9d3JvLNPZLNuV9HZg3Dp9lodmJhX7kRa/Ok7f2Tzla9tXFR8FqR8fTzK
TpZpj74oOleYfjufVGo6K1lYTA3nLpHdH9i32RO3B6XQMY2TzjwC2aboro8XnVfUC3xDIuBbwYl+
WwsIS5DvSIg/xNXQfHgDGVl+CsclaqJn1ljFrCfeVYWJgskV5y7PU8gFDHzahpmu07S3XsbOleYz
iAc4CBw5nXu9Mm1p1WwtASOitSMieo2GLG5kpWk8IAhfT6AO7lSb/x15oCblcZ8k1862kMS31lk0
6T1W9nKSVJ5DU2B9MrPsSrVaHyOsEpkF3HlbSrfYtZPQQtW4xtHRI7wmqbTPBRvaxbTsi9UJxlFk
vm3In3zX62a5LKiVDgD9Pzrw1afUdmj/5dZ4oNU7/WNUKj/1oW2z0FTsupfHV8QSQtpymvJ56t1d
bLjjGw9/XEQRsXa45jjFPW4GFgoynTctlKK7Ib2XnIy9EzlfdHJHitkGoz0XcCKZSrpNEEHiH3oh
NzpnlmcdsxGDGkd7xQyC3UxPyqApKT5LOvHnpddProbqdMF1eiSTEugTtimP1RTLzkvrm9q7tczH
CVdkv0K7ScXJbzETghkrAvFmHHohFc57rUcFUhronnuEuwiwCcO7pVXm30U2rFmiK2DLnfX9ZGGt
b/24xMjKrpJOZX6PNaTUcfbrH8/TMN87WOTXx02a+6QHg7w/amiIdM3HRmJZWUDekGB759jtjekn
juy7MAWyNT6D1/XeRDIagmhmu3M2AxhFzthOnf0qZ+/Nrzh1SM6JuDjtc4N5iCFzEwwDrRLMsRMF
4oz6SWDusEooMZqORxYVf8CVgHyjFMRJLvy4bWbpV5PC6W/svR6hlCkJr/r3jidp4lMIebtOY5/w
s7y6xU2kfU1xwRKCUG+7qASchOX/JVIlOnMkj86irLfprDMhJWpPHVsd3uNM2sd+WXndVVyXASA1
L/Qwi7xz4qFNSvbICtQzK/St2XwQWrUc0ka9DVI7Ec/K8zZRbk5Ki/cZs9srxUAXplp77OXw0TBx
/QNKbRv5BBwTDhklsb3lHfauiKjmnaFNnIOzuX0m5Kp4b8ae3qtXzQDtudHMedqULo3ryYdtVGjp
jTMrh+s5fmEngd4aLSYbpl8c/z1/ERfvmvXSMhrhbIlAy4/T0Ib/GiQ9Jlk0AryLsudclmRFOBG8
YKXo8tBbF3vYCt2uUmQeR51AUdf1oVMt0bMC1lTiQbYXX//JusFQYDHnw+LZf4beFN9o6gMBWl8v
qMwFTWOuYcN49dPafc5HO0yK+GiYcBkwk7XIu/Gz+4m1M9MCoREz+xtz/ad1Bz/2MWis3kfLIAzM
55GwOb42f1rfwl3OZfz0eLndepTh4+OOV5ih49rKsdnJG+ZDu8hg7Iw0wqXfX+KlQz3aeN63xX+N
5iEJdOXJF1kDRTIzVIcbOl5+0EvhHv7tbRECFuIao/mJ6joJUfAuOFQtd0fEjrXPbZw0DYMtamun
DQX/HCI7BlwCy2o7NKiayTMiQghf5EYX2W8sz0DSfdoRlOIk/m5hYtJLGORyKFEVv5VAjo+zsroL
iFxwXRphfJib0OSXT9rKpa30zj4/dgBhKF74xyKNDcs8Ka/Zl1Fs3Lp11/Y7fGyTa9hbs7WdQCf1
2Ox6EYhUjsGCLfruS/0Pfx3aKq+DRpMH4EI0xU6wzLX+BtiBbnJnjs95XZ9ipX8QmqKexYAopNbV
z0klIPjpLPTuxz9IsrWerZa08q+qn+0zhlwfDzDyBIPOzh64sfvU9YjYM1GiqRQMJn1HfIOw3gTK
sUI2ma8ccfXHMtPHxroRdauQCgzrunp3BgLOti+/1UxK+pWVvuBmZaTO0Rn3MxkdxE9xkmvT+pJn
y/zLE2IzzEaGPPkrBoN2rwY0fsMUu5dITqirh5UTFkli0B2m5cTlElwvVs4ttCs0jq3HH8q+GbXH
4GuYZgJzcY+EdcKwOaasNgc5PT/WTnxBTBmyDLSgKTDyLIxjAS48EV88PRlp1gcVcXn56M8/phQg
VFIRbvy41owB13VpWT/IdXAxHZrQbsoeH0rPDHSxZwxiwlfhVBk/hlRlO5gX4G3L4YSnjkMG4VsQ
lU3rlJjoP5rZxI8n6CxlafqbF9r80Cyd8qyF4AxRp6HncyT4bgg1rcJMn1tg7QsmV5gTKyMynqsq
xjNgdPXzGFZa0XH2L5edSzmWAp/ZmEtPj8G0K4yImgijkUq5VgJpy7pLNzZQKyn5XEyWNgbKBA/i
jt0WEcN0I4z8LMdDMRn9XfUi27Zp6oGu5qRU4pd5vFqPpZCGqPZVWESiEnXaQn8qsSA49nDKp5V0
nJW7ZuVS0FcZ0bcuxq/YBNaqgge7mLedq87wE9S8U3LrPQPy2Ih/9vGy5bjKdq4ZcqZp7p5G9T3E
5q7KpB66j5Wq0/t9y8R63xp4c7yVKTs2LhxkOyY/wPNDrasIyxi+5j5NgzLTPx9/VTds/2DpBU34
dblG9DtcjdbYFRGf2kbXu2M55Mu+m71fcW+9mYM3vDgjH4M0SpjxInbmND7JO97UFZrR3YyRMNmm
cg7WZOdfs0TkmFY5/lTV6Lt4KJqnuUJwlGqDfRvG6FPA1Pya4BKjZdDUQedi2KhuKvcA74HLrB+e
iZIJYwBe0qwlUbhWxUve1Pl2RqVV2bJ7liMTQL10Xjx9Bqq5doaJ6wgar4ovA/reGzTyL6H5w7EB
UEaTm2SSoYFsMrtJsAA4vOSWT9TpevQ2RzZtxWExMNzVmpMQlPx4aRhRosAiN6NbJ/G1pg1hjpH1
HOcchbLYEmFpZDV2Bg5cPqXAWdj1NWmhp05S3ivw10DAeLJuQVE0eVfMDMEA13FrZ2Z7LHWQp10G
x75YQc0L7l58F9AyCS3DvVmicLEWctZjA1LGWBW4Y9flvtXdn4Ai3dfeZlEwqmSdV4Jgd6TOwgIt
5tTWCUHsbmuhwmt8xtmwe2e/soCsIB0jGoHMa+ksRNy16aUvcesZevluz3L6+VgBGF415wnH725o
+WTMVjMG2ogAujdY/ok994ICIw4eP6e4NSXBaZBNBR3cDvm4aS4kgzWsyQaKPbP4nEa0FQ4ihTWP
FPdxVZWXtE8XGBszStZYPTWria/CnRboXsOv8AXUJtWSGpTjR0rqbrpmf3sWUyf/dLt5uPlp5ZIK
apchuH0M0myrGx/r8Itlt1cfQYA51frNQv+1rfD17HmKekjfejO3ape4lLWPV7xLrBprP973JlY5
AXyVs18qjVPpopwrvU0MexqaQ4/+zK7puuZYd/NvujbxttbH7rBMv6EDo2UcSRuwQfx0nvB3kYvu
iul8i1GqwsofS3aLSGw01J3fCYTRDtOUjng6l+RTg9GF0IALSr0sbeS/aJjO9vVoTE//Xq1qnBJE
rXwizHbAKgMkAKHQvxIWcOzZZfGFJR7S+p84E0A7IfoxhKEQn3PP4ii07r0aC20gObrvHvsx/il+
Cc5KLRyQs/LRo7a0kWX3PxONJm2yHsc1m9RpXwqEo42DxXIaNtPMpdkX9mva2uiuZpvnrqOjXtc8
gN+ddkv7aLx2LZpygvr2j0iCxaK0XpoGsBVQkQ2YHyYvFAuWUd/pkPlB52MqFTxiZ+oqAS+9Urq0
6BI3bnKvexVavXgG85ox/Rrhk6SIX3AN0VYFcNuI0nr9P5yd167dSpZlf6Vwn5tZZDAYJBuVBfT2
7ngn6YWQpfeeX9+DPFld0tHFUaEzkcK9Kce9SUbEWmvOMSPClTAdVcauCdJ2vRScXRDdOEFbX/y6
RKaHIOu4FKl5bSJe9cOHfrxZnnVSi8dz3xdwf6Lhhi6pfV5KVKDUSMGUuLhk8NzwphkbmsQVCRaA
+XtbY0OcnWIaGllQk9gntQZzgouX5ibvg00z2I8mr9G97ELrCjPAfaUb7bEzjQu92mLdIrg7TRDg
0C9q9bm1/OfSz7aFNWLxzlp5cYT1MbcHnoj5CGV2rO/9ZJyhNVTnOltnNY4zX9KNBDFC5aMH8E67
4ZTVzi0h4PFaJiMceTPgbnXaBfRieAXbj0YC4n/0chZmF4GHNKwMeY0YvkMlGmtHwlvk2FqXICnL
zWuHgCGYDQbtOmqM53BMgSJ2SX2dMd+9qrw53esj/ZScLc3VboJJYqYwp2fRoV1HwQFiV7WIzUq/
wUZ661cY9h1cCX4iNp0DYwGFl3cmopANvZ3zmDGaUyzzicl1uG3y3tlim5EIsfrtCLbDqhLtNhGS
2+Iodx0OVv2yLO1T0zwPaXqcoti4GRD6rVMDV2kx5cfGssz7ooUzpTyOPRMtnBNZx1+dXH+ZQj34
YjmMfAmgJ2nWDh7RBpQN8hsFC/tGL8snCqvhItOu3HuEO0D1o000RkBcDL3rj6KWq7HGhT2mEDtf
D7haHpIGLbWXrHRIVCXA+YoeKOjQsfhY6kl/PVXEUcZ1gHzefLI7QP/NmAa3GBXtrUjojbWT7d+W
5/SybB+9AynndfGPFYme5jyac5o6uVr+qW5xmXY4Mg9kWMpbrcpfWl2EH2o0pPbQ38QS+aaLc7HK
AeZz0Rp/r7MZ88Gi8we/vqfa3/ErdhYHxllrG57xFx7oDeWHFs7OeQi04Ez1Q8ADKpfOOA5TFd5T
C0TPMVnmUak/26k6hGDfyBdsppWgu+rnSJDH2BguvTUibxj8Af1a81g7BqSWvnzAkMIcAa8pNAu/
f6YFg8W56o+RB3BmeU6Ej429GTYEv2aEKSSAwDtPruLY/7qUUjKsvoTZx+VvQrtkPGSSJbFvH4Jo
Ei5L3BBdobPe01wyNgQrMDHQGDhkPmQwmaXDFW2z4bWBwGQXCAcP2yotOA4bXfmjNBjF+aKJrsew
WMoeCg/HgMBnD7AeWf8eOqRL2yTWup0xTN3968IcqLUwcRYvD5cGnzRBsd+XOPjR95r+0Wg4PSBq
Sh+xTksOuHNRNLqTWHMk8a+y9onZ2srvPWrbxPgUNKDPraH4pubXMEbEtCeZgMQ7KHkPMDBWQ1F5
F05YQLg6tuygPA6kXd+kpfWS+J72PDocLALuJtqD2L2xOYrCjxP+1yl6FsTwfJsalhC9ibN7Z4wp
S6cgPiyLo9473stoZs8qH5I78tO1O4Bjd3Xe1x+ikjE7FjB/Z2C1+BA6A0IyTQ/BSfXUjYjI5j0c
XfJVBAhrXAq0+YccwMmIZuO4lIG6IL8oycz+SgtGUE5u+ezgBVm2mSmCdy1lW2mrOCeG4DXuw5H6
SwkwLo28ZusmIfqxMcl3Vs1QiAJyu4ReJE1lnfKhfhD+4n/QDTxeGO66ojz/9w9FSmKBzqDrjBL0
BlWKoE8RxBeClY09ceMsziPAWSCiGxKy0WjPG2M1auKa03h1SE2XWFhmed+J7wJYNhKbbdUTgP8A
dqLDWP2i5zJksBxU+8jlluGD6U9Cn+urGlVt7oZM9OlxUT7JfG1PEaoIOtP2GTaYuzeb5tQFoQaJ
UmZY8wmTnvSMsVWBOSHUi3ifSXoQec7h35vbqlFv5bSn2tuEWMJ95/KnKVR0K6GK5pb2Vn6jVy2X
N/jhp2yCTKZ16BBpMrPemM19VFVXJP9NN8C6AfMm+MZDVFInppnykX3H2xCZ6+9b16KvwpFhKX3U
1Bx8OYFj0cf6oKCZ0BDBKpL7ajjUPZaPIumaczs5wWa2c2KqHSBPZ+QloIv7UuVau+4UbVKetfip
TU7uEl+ElRNoT2RDESokZhvIs36nTcci74vXHV7LkMI2qsYpKozvy8NUKwhwUcf7Z+lddZd10deE
EnVj0oRjQTBfYi+Aa8RXy866iUw9+DACmwrM8QPr2SGwqmjtx7r1YPrTYwKG4ET7rnpAQ+qdlocv
VWCtyiJ5jgWJ2kWOVs/QXGtfRcisUAq3Qv+m4uQAEwJD43A1twpfJxJ4ZuE85n5wrCtpbLyOk3AY
T821GdV3jpnHR8PvbPZ4x7+SDvgbQLeuBTatI6xwrTBZAN4w61Ua1emVJCqVBTK/CvvcPy63odIQ
fFuDcWGCxlzaMTkdVGTaUSqvQ0N6e71PvfUS0VaEHNBoITzCh7L3OCCCtWos3F5UjjaZiAcdX0gQ
NOl9PTGnCnP9zleZ+qar6ro1QaU0NOA2nDvXVGriNnbQd+U5h9yIOtcfYu2xYEi/ygbEFbBTr+LC
uS3NjhZjSAts6aXCOAyyW1kPwXbMum9ArGaMZkMMU4AjChlVj9yaaLY06e76nKod+F+MzEwXT17i
RTs+JGkk85/h6Ove9LaEJJtP1CDf4pQuMhL4CdwGhblO/Od+dFv/stRzr52F8lNOott9JckKmm3s
WirOS9PV5AA8Nz/t3pq9PtkPGpvk0nqmezX25AcsD9lyKlpWR02SOdgLtFvL/xfbJR2XRN1Npf0y
zJ18SWrn0YmxS4IA3lEMPDOMdvgSTfuaNhx4jApK+PKvInSInkl1fWYifozhEb60FKW4KccT0r0z
BtzsVhEdc2uw2S9/3+SA5A0jWW68TO9vlW6FSJMINABsTpOtJYVHRWN4H2bFrRIBpsLU5W7VsypX
rze6CputP3b5HvVFvyI04gNSedxMI/v88kZbpXVVmmSHaRNhm6365nnpHebrlk2fJnChzoXdmS/5
lN1jAYZ129sdMxJwYFHcoGOPsvJojdGXuMnTowFP5rrx0DixexzxnYK21el+EC+48a3mh05H7t7B
bbiqY9MgoYZO1HILl7/L6ogs8KguLoGtd5fln6TCVffa8VToubHL1Dfkb6LPErR/y8x4hK3iXeUc
7ViXGDksv8JCghcncDMcn8o/JP8N0RVO0bCZ9lqHHh1oeXjt8+LuSQBAMTUvaCqJP0/osJY4qYn4
hbKOye5DIvzBRrc0Z3pQQ4qsPiyXnDIAOvTqpMtwIlWd57DyZw5+BX+1SLt4vSzvKJqKizn65fk1
/hMJpryE+ffKDpyPOh7iXYFQXhApA1oo3vWRiE5dOjyk9fAsOVIuZUyWjNN1p6Esr3Z+W1KD6oN5
Cbp8oozhn1PBvDR+ScAyXyEK+tKbaE5fjymFW8DbdMP+NtN5X1STfYgFUnYVUjcSrZvsl+Mrpl6X
I4Hd7ZrkwdQIpyhnjNfyxmWUw/jiadOP1V3HQOA8yvFriGn7FhuTfZsmU3ispQH3OB4+F3pyBWqF
uYJBnAaPqkGHkx8snOTXeTtQ97or0SnxNDn67etuLx1xMWHJdBS713UmqzvFk7IWDlEaS9NcJmjH
ezbKMHXOLYccOjewPXwjU38IYRZzMPQv4bDCJjIaMSbZsMIghfTXIM92SOKgGqABenp0spp+uDOD
njwIFrK6wibG+jkAHffM5rm13Jy4l3DDIYV4T9KvdUKATqaW7voSDxNGJDiU3g984zyhJljjdhia
9VKJ6y3okrSuip0wKzwKfoQKuRtu3w8mNZ3fP41tmArBlWUL03befBo1aG1X6aCnnUJjXCtJ4vVA
OFrak04B+YLJQAeiEsADMshcrEoii9Mu0R7SENUmJT9O2v+aR+EE+rqMuxBv2Tc8l/mdcsmNabzq
2ZUMajSMvLfkNKW62e26oP6qRYV66sfLkhLrEOty6DuIA1TyDFMdqDRO6+NpDbjLYUbUpVHAkRs4
aq3e/xaM38PAbdslRppeH6dg3XqTJBsWvsw65YKd9vr0EFTjZYk9XtomDMAxPc7HhWHuSPc2tiif
I7DthOE19PFi94eL+S19GC2FS3K0a0qbtrR4kxTrhHnYxnkUv67vywNl+VYGNRWGcx9456VmadFd
eYE8EnzIAWjOHX//Mn4PG6fgNS3UXzbfiinEm/hqt87HevQQcojBtCFm5RAyqJwvftjej+Z4iNFM
bJYuS4bYjJsbiCsXrXxfxeDZmqsChcqRjCp7zRzKPriW0vY0lhKSl6zoEZXKN18njJusQKoV2Lin
nkzyFVxUZ19bKnxodXvvW1Cy6AWZm6iyqbI1yXhOI5WM/Jdyy6b7MRvNb8yzOC6ALa9mKAk4nmCU
B5GXIBbUj1JiTrH7Pz0x8xPxyyqgCO1xSGE3+a9hyTffTt8NFkJQ6snXgyoCKebmgecwz63oCbiQ
JSVZuUgEeIMZjBbHac7cMCMMQl6I5oe9Rd+/f8vM35cmKg4lLFMKqSTP8a9Lk2cFAy3PMt4SgRfu
vXnk307BsK5DQi2o+C8I/MajCXFVodnYGWl30PA6A4ed5cbx/YiK414zQovhy7eMVXs/StcDJ4Ac
yoZ3uU8K5EO4m1XDcutZHItU13yiIPzc2IPaIDohQMS1yY+jn7rXo+qrE5IQFWNPteFKbJiBTQzO
xC3zwYf3P7yYV6pf7ohwdCXnz81tsRHv//rhzUKXgiWED49BHC2j159smR31Lk0fMNipVYtK/Lma
ZYbp4JCqBe+zz82HAWXDqXUZv8LC7slBI/PPUfivhSgQdaX1RQDjum5Kt/rT/fr9TXeVUI5u4BVF
56G/edPLUm99zPWEIHeYfE164ru4oX8z0kEfYkykVq/llwIH7Dg2oGxQMNteuMGq0dzkFe5BYh/y
Pb3VreroxDQirZ8q7FpRPXzC0lWsXFEO68RxxF3OwE4UkNZ1wBNrvSLKxqfD8QNWdiJcwLVGca5a
69P7N8V8m3qtC1dZuoHs3zCU5ZhvthfCm9pJ9zH0vR5uGOw0GwP4462AVIO9JZKdhQ4IMVPvVt02
iYpyg6sXXmdDnkmC209zgLYPNJPsYrQ3S5dvXsdnQxcPd2Q+LEO4qSERkKg1cxPrCeF/s+rCCcWd
lSL3Dbr00SXU4GaZPsexNh0sas89Sp8BB77GaTttHt//5L9vKcqU0mAdd3UpWcXfvItMWqPSakuF
sZmXahD2vtPjcO9PKLT0VFYn7orajpPVrUfddg+F0D8ocAcn16SB+f7FOL+tVtwGYiJMw3IsNrq3
C0OaE02VTmawtchqx23oZlutA9mpdOCued59x1mwGm0tpiOP24QROu/7WdkTAwfDIZDJ1ol6xKED
kdx5ESPSCzWIV5kT4KAcw5JmPNZp8kGMSbqDvcCB08DfxUVx5zQIB6+NSzzb4XrRg6QTrtNMmnvT
YL0w+1zuPdA1t8Np6fnBuT5it0mY5TKfG2zyxNLOo4fWopE2vyd1B6mobalVB7Ik4pkqghFKrhpB
RxxdFh7n3mv2jI5XruyK/TLuSgoayFFNwJNh1XfN3IOepEmHii/jbEzRnnlWvFvqu87XGNKhtQRD
IH9oXXV2OYAJZX0wCY1Z9aG3T7BTclJP6DVN8T7pkXshn1v1zA3Py7uKf4bT9yJwkzmjRqnV4R/2
Iem+XfWUrgyeNFZ8NGOGfLPqhbpImC+13KKyFGRp0CVLaIupaoxxm/cQrzR48TSITbB0+H6XH3pd
fl5K02LMx2M1R8wCFszWhYzlLrURPSQ2ebVZDSbO6+LzNBriWCbD2hwMedPHE8G2aWGufFpVG/B2
bAMSH1fnVLjaWX5XmdKqQxDV5zjCb6HV3n42VPJu5mSmjyeSYmpw1FT0Sz0uXf0qszPtKkQronou
dcpHciGT7pF1yr11CK9Ffx+G2/dfC+O3w69CymbxXti66Tps479uGQqatpMOs3C/p+nczSojMsZ/
/KswUtkRn//4yQfeJrtoRBIRrpm8FB9Vo++YTOvHaaKfMteQcNoSR78MXdMTkzzrit6/1OW09cvu
xsTUEY7pctbgZos39zmqSHBX6QSykyI370n1GtvoEmUWIkcHPX82szm9qAFIQaW/ysjjEZNmHkcd
tzwF0URaC3L4WmjMByG0az7hXRHW32xiiuLV6dapmET+/1w1K4SwLX7An/zrF4wAqNWbouOqmWBv
J4X9LHcVMWxDk4OerKZjhFoZQkR/Xdf+vld1cUHNct87GDvHEfFz2+BocH3zqVSnOujUFqwsc6/2
qpxFf2GdNH94KOS86f7yTbNWcgB3bXP+nzLfXDOGU+gMKuKMlNjwmT0OOWHkIrCtSekEU31LuIJg
juG1Wx3Gv5vfMRC8yXA9s6bWFzMiuHLSEVovGmQ2GvdELTqsfeYuq1QnMSpt3C29AdR+vUaAoImq
3CDxaDMKMKDePGis/fHRScVD4zRfxtbWDo7GLCAOIJOQhBHn6Gc4uac7hcgFMbYiqshjIhLBBDio
+ZiQcHbBWkRwtQbq9P27avy+5hhSzW5zS1ps6u6823z9TAfJr//5l/G/RNcLWZuQw2NDIRSaDLDW
GaHVcDOPYceYYB6nTHh3Wf0cSkSfRuDBLcFQwIlbLXqiCLVkC93MEOmw0wXQSKNJnT9se0L8fitt
i0vUORNK+dv5KjDTIY/CimAaF4+Y7tikcU3luAsbNG42b9M5Q9O/tcvwg49sZGb1dDvMVDj8yH2N
6yq44b0D8RFFtxMuBkc85SLbMqvlTE/5f461MDrXafeHZ3A5HPzyDNJfYGkylOOYuBb0+Q789A2j
bbZSc3IgEIUZXJ00Nrc6Dkj0BAaMesc7p83zMlfHJefsHBpQRAYzUp8bcklw1Sf9TU+hCjApm3ay
H6DxCz09qoJpaqRtW02Zx7LtxNonKCQNsu+L8u79x+RvlixB8WhJPoJrG7+dgPogGQ2TZwUYcAN7
HrHZTTRAn1U6+RjtLK2McjxryxZQRPISuygsEf9Dn/Fw6taiyY5+HY/7QCOZNh6z4MqMicQNy+K8
vP12i/YumP5Uf88v+C9fvhLSFbTZbNNypWm/OZXLXLeDxhNEUqQmc+NyzgTH3Ea7LuTEEsYMlcnB
OeaBYz+UmXe2QnE1ueUGfqnzxW8Yp7oBHZ52tnR3mNj/9HD8zfUpahlp883qXOab0tPn2DG2gxQb
oSMIUSLNr4Nw+Cxipz2gON2mZfGytBs1eEcry4m0TVEhFUyspHlIbR3eTz0ScTzPG5Mk+JRH/pVj
o9dZ5GYf/bQZL9TpzSaXLk6t2PskjLK41335h2/6t5LN5GMQcOpKNjWaDfb8/v70mGeDLSSye3fD
L8PtkZSz/zWb/d5dugLEKq4RTt4XYDCOdP9IU7PMY+PG6C8RODeAaFJCEqp2o9K5aeDGQDr8MEQe
YBzg09GiYPD7/kNt/rY7KGGwUDgU15ZNzfbmyDCmxNYRYclDHWEKUA66HHzX5WU5Tuk1hsPa1vH4
Nm1+a9HKQi9TdDn2phwDPw2TvB+I3vG0+JTXxqnwMuusRaVJV8ME46l67N4k/YUxujKaBHixm5Mo
MMQvL+hkxxzcS53AvK4O0Gk3xj5w7VsCwED5Q3Wk8Lfv3//Ef/caS91yXYPC4W+aCoiqTZsZktzE
ctxY1KxrlE9fplpl5yLhMMIsKLtf3gjPakAGIyncVoCLgtnPkQAxQ9KO+GiIZjeCf3DSJDxMcaXt
LMAndLH1R7KQPr9/0Utd+es7PL++FDpC0ULTl+rspyerbqAZtMQPbaRR/qiH0jyhd0iI6mB82xrq
0kezL0pD5272Vke6XFhu0f9/SMv0QVmevOZE82Swr5xD/D1UTwwkFDFyQxQ/axNxa5iVjDOpEhRT
5DVaWqeTpYZsgOKCeY0WXUJP5selPWZFwjq///mM3zoHVJec9i2DxZJMneUQ89Pns8YR0axOavnS
KxZ9G14vJ/JIE4yNw3zDemwegab3+9DO7nUdI5ytorv3L+Nvng0ug+KeTZY6yVRvlkq2kM53JpAx
lcH8I5LPujVI5pRJ9KAND0EFrRBZiMHjD5I94mS1HTIe3CJvGTW15slwQQuGLkHzOGNdmHpU8V3q
u49GzoA7Vf1X6NbhH9ouvx8L5keC/1DsCnqtxtxG++nLGyBlRmEcoX+v2Gdo+BCDLmWxwe4HqTIN
MXTFvVgZUTs91YZGdvqkfTBQgF1BD/1O5n2Nmj62L4GGB15YyC5qRYnZKHjprq0x5Qr8U9j7B2jz
48v7X7nxtpQXittuoSkwOCHo9Lp+vfguNEsmub6+RQwFhMHvmi0eP2MzzsB4rfC3Ksi+oQwR58nO
nxxNfFiawyWNlnXo4G96/3qWwuPnN43rme8/vQ7HcZWrv9mNUMOOotAbfRui3Fr1/IptiPJ3cm+E
H/Y7lnjusFUmYPyoS7gZ46tkheknt9qIznk3fAmZuRxwpIijmMvYVobBMcW1NIw0scpCzyGmhegO
si+cdQiW7azhnrwSb690WB80WIb1+x/LfrvJzh+LtrEUvES6bcg3jSvsCKyzDey7fqxPQ6tmQtt+
kaQNQYGJTMSbeCxw4Ay1tuEE1B1RAw+3sSvILWy3Xqu5n8cIvPtyTGtHZEccdsuJFGMTBk3G6wqu
45TmMelqKAEFg4k11ov8ybfgMxUWSblIcnvQkBUCPcaX2n0HfUR3c5ISUiK4NB0rBLqJ3SJNrm3g
y+MU+Dt2CvNa52tfMUJpVjjyeadmYwkC9B9L/ywpa2JNNGgbWQ8538P7i2tnS44j+P1ZxGwHmApn
rqzojHbtCGZPOvPTnTMMydmyiwN8z/5cT/KjAVtoVYQR+rUYr4YavhlJmPPhMkKLyVJdLF85Ymuk
Boib9RQsFDwzmsdNle8E4zkC7azi9P7dE28rFJqq9BwNNizC6snQelOhVBkvT51ACALEzY1zfGAB
GW/465JSdeOhLKLT0iVHtnSpo/JaonV4Sgv65m3Fyp1n/l0x6v0NhwmICkFxmYmQCcqMvWtWw0Ez
78CYFB/xSxh0mHzOWPNjmiT6xQgiY18VpX38H4xlrHlx+vl901mzEHvwdCpXzuenX99/3AqJQ5iL
sTExjoJoRDhpFj5I987C7qNAgvtZ8SK0QDsvPzl2aI7j3vnoWtVh1FFiG9a9tQxLaqtk60ot9zQy
A17aH74av5LiBTbS6utDUYCU1OOyeVyeG/9JygZ5c6fkeYiVQwoQKc+tDpEuG+14h/HVO1JCZRfH
tDF7WbgMN/MkdQe3DXtg7VHPR4P8MqUjubO+9aiTKnpwvOGBF8xZu82of8xIvQegJ559psOKwIOz
z/1itktopSlGLE7SA7/piUvSVuO2sFFa/eHpmZfQn7/i+VjKLGFpt1A5qjfVly80eK6znbbLPLHD
vJns8xL/SkViSme5T0OJDpfWkbY1zdo5WE5DnJXeHZZOtIbK32LufA92J9ppALQ3RZKxOebiJc4G
dRYZHul4uo0KD+9sLfKrCGoezWs7/8MHMd4uYssHMeb5Lp1fhiJvzteN2U95VQInWtqRsYOYAGDD
Z3PSn5eyRkdQ1ndmdSOIrrrK7ZSRXIDUNTLoAqrtFJXac4DuY+O4DBve/5Z/67NwcVwVX7Vl8x+l
3nS0lIahBlQC3/JcjQKY3zdIRc+FH8cHpHd3dYlVKCDxDRpGuHcM7dGdH/ZUNqgu09Q9tnX7Lc6C
R2cAyb8cro3Bmzb2XBAVQ7klZja4wrwpL0PAMQis+BoCvr9r3NG+apy5fxyl6zKhS1Yb4IV8X9vi
KyAtluPwLvG7jUxL9VBzkkKqiH+1Zf0tBXC3Xnn4lf1AXtUS7LPh4kiRQ/inQ97b28erLtEYQF/C
G0+x9+ackskhsOG1yI3HM7XM5iYtP2DhfA7RZRHsDv+2mMhKcqQC6KB+yEIfZo7sukirnZcykYzD
YT6zh9fv37zliPTLK2IYbCG0IfHhcYZaVqmfjlDE2ylzHP1qK3p/4/gA9bMAbKJTXZaul4tHx4ZV
9k1W2SpJFXQMs8vPUuoYCeCHnmppfURq1q0ys9G2JLU8/+EC37Z2iRSiHcP8RWf1t+SyQ/x0gRoM
draYAAnL6I5rvexZmUi3QAquwZhpMYwNpvUIArc8kZ8e34R4Bn1CIrXHsiEkhwbEJ1bZT2Pd8ipI
/wpOmPOH1/N37QVHOQd7M1ApbrDxVnthoNrRu3wExrEsx32DAGKaHZS0hg49Iynd0Q5B28QfSK1I
0IkOL4QrFns/yIZDI28y1Y57p0mCjwS6HGzNqB8r8LJXYddYK1hUwUcpAm3ddHGEQ6TeZQGZg4Os
rUs4qM9apFwEPuopbksy7m2y4sMBBWCFh4RDxDwiHZz4wdfEKaN7xJQKZ30Wh2r3h1v19kTLAGMe
SrlKOoxtf2sSEyfBtEGLZ1gENdnofk0bVHA2YULrsIXt7hNPt2rn6CE6ktlDFCEChAl2djR1vXSy
/nA9bx+d+bVD20O967pLG+7XHbbpPKaWBqMfhcpgbSYfMt7ys4Ntj4Arq/9wPzqBsyocZd6lsSc2
TCPxsEYIRPATauAyUqJqnNi4Dr3aORUgta8d2lvvXyWttDe71HwQEHTV5yaVyzc3//zPTzjuvCCN
lU6ffNWgyr+3oqBjfky+GiQEuY70ePoUJeYHxjXTPQilV7vi8qFACoTXAz5Vm/YLGRls87BxYvTI
7niDsj1DibHMrQx8lsoFumxluvkUUVKzKVYnVajEY/wqNvXAaaNguAjyF3FGPE7J86KdYdFcDP0w
k76AwB+PHd7vNboEuZ0HzyukPJCh4r48+kSIPQ4Ff56Hz8tHdn6N7h7awWLxpQCjYJyNWcpz4MS6
iYVqno1tDceCkC+0fuWONjwrT1B/mvrBhmZKa3z0dHsrhymklsRIEmcmQmaXDLsiFd7RCcL64kQ1
j1T/TTTa8BFvErwDIZ09dB8OUjLV91lW5vuxn1CaY9Rl3+gvjaNuJ3LuM7QwZF+Fe1HGVybxYtca
s8bd0DoEkacb6Og2kpS+2Y0FFKWqASkLK+BglBSKRVD0nOEDfc6FuGpiyEVF2cKGnMkMmu3Zu5b/
fzlyZUnLQk8k2yBb/eLF2o3myOuyQ+Xi+E2zr6nzpOC8VxmvGASzVPjPZm90VTdI4Zd/LJ0OOvws
z/bJylkFkYkIy7ABbRTtUdndR/zV5BJXsXtwye86ZtX05VVSSeFXEiqc1MQgAX/qC8DCVtzFF1qo
7sEKieQO8SI8kupqbRLG6Xr8KRvxWrixLzgSY8YVA9GPk2rTU1uP4d4s+x0wtAwWqpmhtQTct4zl
idKpV60Vhl/aanpGd/dK8VB9AP/fneqbFn4RGdQ4Uul189KFxcsQesBqkTPyOLygcHO3NalNIHYG
AzdXmz621qTfhJTxeR3gnQmFcQ4aQPAOzvST3TYts6fh2WmQvIuyq07U3ScxtrR/JqJpgQbN4aXp
d9Xnw30TNfE5nFUsiXcvGQCfiF/eVmAEFwlyAlB6ZfWeue7jzjkr8IhrYxBPfYPUIjRbdkgpXvuy
tWe+6D5BQyjs3cvyT03X/OilzTDx/WXCmo94P2/UOo0ihG1UoNICMvxW2RaHTjHEiSM32Aqdi5dP
5T3SyYel9AHnqBDUHKMRXX2Bv+8pt0fRrov5SIQn+HNQu3BJ5t/otAJnLcllAN/oA9tzZalNI0bh
FESTwTEBZlf3DMTZucwKnYugGY6s1UGbK0D6hWEjtiPeNOgTsyk+8j7A0XF3C7TC96Nbz4vuPb+s
D2loORfcOpwLsXKAw9KeCHfH+oXFCNMfwyTvq2029VnYoj57ifHdQTx/mEaGCqLtGH2HTnohfkb+
YZr0t4oOS5q6LQ2d7vvbuYBuR22kVYbalGlN1k01+5BxU/O1WC0Yic6+DufJoNk1CV0Dxz40aexu
uySIj3mRpq939t+/Dv/b/05OYjL6eVb/53/w71/zgnw4Mprf/Ot/XoVfq7zOfzT/Mf+2//fLfv1N
/7n/nl9/Tr/X7/6iR6KO8vTtL/nlj+Vv/9fVbT43n3/5l22G4Gu8a79X4/33uk2a5RL4HPOv/J/+
5L99X/6Ux7H4/s+/vuYtpjP+ND/Ms7/+9VPHb//8i9PDv//8p//rp+ZP+M+//s8PP/icEbnw+e3v
+f65bv75ly3/wSRDGNJmTGwj4GPv77/PP6P0f0hLKgeip0V735232wwNVcDf6PwDBQL/tWwlaXbN
ZVadt/NPCfcfJg8CImCDoDT2YfHXf13bL3fwv+/ov2VtekvgWsOolInkL2+rNl8Y53ze1l/38tio
zBJaL7BoGgzfdeizYmOUvfD3ohoMvM0ZKXghXi49SCFelgJ0zHpMjFTod1at2rbA5dYo4xvKr7j6
TPJe2z3lqPXxhdV+CqpNE60LmtbDmrUxxlrWQK9JjdA5dOWJ5PDrNLJ5jqCIQiDxWuKbO2uEZtVL
Bbu/jbJEoXu3MKdGAYOujWe0BS1dxyu0YwsJIobnrFtI8XudbFnAiU0e4EeyjHzcISPVP+rAdTuQ
vWOvX1XB1Bp3TkykI0LQxM7I9YXUfWGddUAi9flItcWZsUR2HDQVWgtC+jaeO6Wgb0okRo9FQNW9
glQ6ToCekNDTBCyZ25LOZ91ST8KciGVJNTiWDu6qqI6y+JMxCu1Fc0ZCp92cA+Aqs6eWM3A8aS6c
4xTfcW7XZYL/3JnqD2lY9N5mhJzTfp9IuZd3eDQIY2AWQiyERfIU6fSBohUJ1i4imM30oAROFpQQ
SLsDWZhW0Qdin9nloLYREA4GV2CM+k2b+cq9JDbQzXNUs8cfjagkKaR1VckeIbNAQdVyyM1Ocsvl
g3IanfBH1j4ipRW/2cmwVHYdZpvKLk2IX1lE+1ofpvLZpSMLyVfU4YiywqR03JVjwGmNdY10MGj6
ff4i3SEbcFiOnZOB3khi98ponCp86uKpjrc2mqtygy3FApiMrqN6bmnQFh+YjZXupqvp5ly4AxEj
OUy2aKL7esKJY3YmQBJPa9UeWZXyrkDQyeCqsBsz3Zd8Xf0xqOzMJiNlyKLvkaUX3kYx+AfylxAh
QVynyGOc4wBSHpQzBmCWC0d8Nz0u8dBaOiTl3PBLoNwBXogN/MjMvjgkyZCbWcToxVuvhBIQBCTB
YB8PySEpI6sL7jAIwiRRmCggMkXOHHo6kY9gbsm6YcNr5TjaJMATlbSqq5RY89QxcrK1CFKPvkIr
ITc1BTP+Qn3UQDGMyxS+fBuqYeOrIPZ3BUzf8DnS+NArUWlCP2G+1kAtZrYN8c7zXRIsbNHzOjYG
CNjH/8vdeSxHbqVb94lOB9yBmaY3zExm0nOCIItFeO8O8PR3QeqIX6rukELxT25cDTRQUcU0wMFn
9l47IHUHIEkx5FO6hdNYlxAhiR9b2QV9xSIyKjN8FS0gPkaKZdOwawAB+talVdudktbW0lWjdVAR
FwnSIAy2nHrjwgln7BXFTye2ECRKZJWsaCQYu4YIk7VrEw6wcBrN+gYEhIyX26QNdxTiRcuVVLVQ
XByQ+thdbKKztT6p1FXkTALW7oh1i/LZ1+q7SDgz0jKb2vhkD9ILHqxWY8w6SXggJy+w+w+b+m2f
CECl5MQMCAWlXbVU4wW0eeBeNRcx4HmIhYSH+Uu7JjwNvF9lUqXiEeB08QrebaqbdFZMrdAJ9bXv
le+Yhkn/TOfGaFm6XuyeR6cnkp7Gte2R8VUieVF63YUkOtVpfMpcRKRr2cO5gGU1OrOjrRyIM8Or
C7uJ7RU46pZasliAW/PJbHHz0cI6FjiZ3OeSUfVyjKRkzUMaXP1WstxtXZil7cCAMzCLCYmbAiSw
o78fzUdtqAUJ93YyDGR+Nb5fbwvft/X7FGNmfs16WXq7KAs9/6ApTfP50qkxIQYn9LJIdkqg5iYk
oo1Xkn9EAEbehfte2iljXVBR2O65uZBqthFyn01Uesyli99OaL7ZDJF2a3gmsyhJTnEVp/4LbJGo
OABEsONL7jDxd127WvY6/305qZolgxlwmFXhYGuX2Io8/FF9BrAknFLtR8ZWGvCSQ/gISCi3aNAF
tlO5qBGx6pAD4EIsNA0x1RbgrQP5tdIsiBwWz9dVnJeEYEYTFRoHrxmP68ZNnW4lTRsiSOjDRyqL
OY0za8MKJj5JYe0RVy9Z7iPiywjvl6a+fJlo/ZInm/sCPLN9sX0LeX1TFc5LbhaN/V0UNtzfSatI
z2FpzzNOSG/oVp7PHBAFoynVqsz1MXnVg7iLiO2BMt2+R8EINQG8uu2vR3fUic+u7VH7mLyM3gtx
Mej+5ySlU1rVeLTlwolqdKYZrf6LZdQjAbJJzVnsdlD2F7BNotc+TafZG6s55R4CKlI9UZrRp661
LdtwH21WuDaDoqvOQwTvba8JETTvbeDp3QWEJQykjqcjUQEi98MTTmuhyPXJyuEtSGVjrsGfSbWb
coRXm0Gh7TiFVTWnBowW8akk4rnoVAozAuUu/RI0bmgb3Z10hV6N4D0RdOzZVckYdkGvRN4uDPgd
yQomUG6DsZHkEz3WgBBmBx+Y8puZgxnZaiNj70/TExyaJFbXNL1+pYKK5Z0WBOw+phpG6UfAdyF+
4L7iQAVR31Xul09kovQ4k4wxP/tT3pHrZYxNeQh4dhOqVAMk34Mt7aejnlSl/1QQ3TDqC5OmDf92
bnOpLbraKMcLWM3CXWBA1nKo6llxj43B05+Z1ET1A32XiGi1FJFn2OQ076w4E6N1G7r5XVlF+a2s
VK87Gz1Qs8qefNNwYVfkVZ5Cq0V1BlvAkMWytpwhOrtKy7vHNLSJ3aQmHOKdESSlJIIBvvqR6Vtc
PRd6SBOzxKXYRuAUQxMvnN2/qMKK40Og1VxTQ24V1Vm2Av5AFQToHntleuSvT+18BIcl1gLd1A3e
bqFFs8CaHSPw+0qCRW51YrCIDqy0beoiCtmz60f8hXA/AzfplEFxX9NDomNLGEuuyYoqjR3Lwh4E
pyDp/W3MzfrbUCwkj5EdC+cDqMIYftWNFwLgScLIJh0johRzF6FrT0wq0O/pj7wtXbvBRjGGTwmt
oEHD0eJDUrhUCXs0sbVRhY0wY89tnfgALAC8VCtHovIK1oOZuPicvXgQCvyjW8YG4P80HsVnXzBq
+YRvHJZnSjFIgEd90K3ph0+oKmGjxpDFBwrYasBw4aZ9c98BJaq3mgD1C9IzEPdoAZKJoFmbUEzy
11WIneIQRqmrgtc446988tqkG9QRHkxW9T8iycq02Hhp2A2b31qKf9R5/d/qqViA/UVPNf2sPz+i
+M8tFf/L7y2V1GiBEMpqBp4jPGsOf/J7S2VZ/6I30nSHqpj9xW9/8u+WytL/hTRwltl57txXaTQ8
/26p6LZcxK9M75m9Ggjq7X/SUv0qBAJeg7tm1n9KFMgOr/DPndWICo85AUAMNwFf5UNvM82RANo5
jdIC4k4Xjwekt1vC233/EDbDEYj9paQIhWYIU5AE0XQFfDEjXpHUNwwqh6m9Mwu/JxC+vFXYYNd5
RbMv7XCFFp8cC7Gse0GiclJFB/wOuAVs9ukAVf9muKP/IkbjzRnYFV1dp+PASfSrKHzKU5HUhY55
UzhvTgUA1jEWmueAkLM/DKt78Nz42S+ykKLU+eFW+p2pyqVtdm8Mnn7+4aL4dzP7x+b1V6uPyVeG
ahKvIJZBwMq/2hZJgGiZDv4mUItf6aPeGre4QpiFqypB7hL9bYNLpsxfNyAYDyF+AxjmsFfs74Dw
a0Jq/E/NJFomZBvquVO5TA18UEPMLDpig1S2Ho85zDOR+6WH7ovpuvG6o1hG08LjNlkXGvFHNoMf
9CbtVUy/AQUFovL0bzQ4vywIMPP8ZhcwkMVZmmH/uluiijM1nofaWu+lf2QDZm0t7dkeRbPOoha4
ceKbRy34m2+b++iPk7zff6tHuzfbiWz9V6FNPKYxMIKc8153r3Hod4vYZsw9Aaf+62/yF4XB/Iu4
a1F1sX2n2fjVSOcUqUHJi6Jn7PEH9hlGSxFhy9FdVCAIdiZX+et//CtZI2JlMTXb0/9DzmZnmWz1
rtDXWNeboxjB6Gatc/WyiOwPjwZGkWz0N5+n/udhC+Je5IGeg+RJ53ziQ/1lgaKXpjcArVdo8S15
SP0D9p6nfsyPQ5keJ1NdCijpgW7CZels/W90U//lGsJawEPKZtrDJ/3LueSA5ImxsKm1lrndolRq
N0K/YEqhExtpPhUYjAMn//3J9aeR4R/v0f/2SxllcSQi19IRkPz5MBSYFowRGsQaq/0lMB6l5M32
wyrvLfh8YE8m4n3+7mM2/vO6RYqjOajEDD7rXx1Knj+2yLaTcW1b1buIgnMN6RUadrLy7d/g9MMP
i4wCV2dDBQLXhqbIlvFvrun/cvM4GoNtnlM8cbh//vzOS4OtSmOnfNeR2uVxSuWecn0V0d+cgr8I
j+ZryuEXMW5nfTi7p//8e1wwUdo04wVd0NNlOuINC49g1earuSQdXkc5XBkff333sM7+9TNGqcap
ALITM9h/elaCLnbGkPhidIwOMq0ivGJfy8iyvBC4SVCnlMWCEhhhYnJJVP7FFRkuGyuswJK3nyK7
8okzy0hKc8tkZhd5/lNWsx0bII1mff7VivSJVJ5TniTT3tWaXd+Ju3D02RIGJgEAQnuyP/rOvG9k
SIqY8r700rj34wS6zRwE8ziE+Y9aT97MKHsp9Ol1yIJ3tLQXVxIwlTwGlRyw2g7AcEuDhbVaUXMu
mhkwjCKjRqaufziQZi0cOYSePTPm/C6iniVXkd3LqV+5yY+Q5y5s4qXnRq+GSC9eEl2rOXhmqEEs
L4We7bw5gnjQbrgVHn1tPLSVsSsoVkUQrytZnwF1nDW8jQ5/x3IymofabMGdajsL00ga3nUu2C7D
Ifg6OFu1V4G+rE+os48p2jtY3nZkPA51Fq4M33M2NoOkdWpVn5bbyYOlxCPAK+hbbXyvqtD9CgfE
KK7mwn00iV+EP4W2hAWVP5HKzNG1T300m1X5RNoT4cZuelV2Vhwj010a2kwvT/JxCwl45Esg/qLS
ZqOCKb8H82wzDttlonwfmkAtW8qDZeMHWBb69KG0nmmiiSUdAtaZtnmMPRNMy+h/k4W1wO1Dl+IB
5tYnH1kTyj2ORVTsJmMWP9PVshgn8wj8tnVCguesQeJKsdoFxNPJJ4QJnPqqsf2nBLv+RBJNqxk1
QX2CIZEx3BXQVUEz0cbFiDGEpfkHWYpXJ+i2svXSmZWSLjw47D6Ep+OQRMEmTGEER7JZJEHt7wLv
0gdhAQmHNCotGu8ECUg7g7kbvXK/kLLv7ifl7XnL5gq01LDGt0hG5BS9mH716tnBNQFyqwHfJHmr
WU/kW+4b5uBRkdxKb3gwjSelRPsgMOob4VfgGvmSrtJfCwPG4WSNB5nj3Nc8WE/sfbUj4/CVbM7k
uEIe8CACVD3UAcik9C3+olcq/lF6dLJupS1E6PWXSN+whfDJ6etYGsfPnSAnaMIgvtKFCc7cB3kU
GNEqj8qn3Bu/rM57Thg57LABLVIAjdyoFELcq0BPyI1F9LloYFjvOj6o1ulhi5EVSNK8JMVT09kG
yGCjFenEVNa+kHdUxuaVcX+AJU0saibY26ps8k1KpbNh+gYTutEmwCRqXHTowda6R+rkNGZbShyU
2mYwrq3x7JqeT+aJNp5Yqy5NSHxveWncfAeubBWzrfMLRlua17sb3DrExmgW9Rpq7sKpyl2EWuDA
dHUOio2u0KPIq/ITcKe9hVF6sJhNagROuWV+pzOFZqfcnmpSTrhAK0QCgf5WFkuqzD3R8K9aAywR
e52xFVZN99su08K6pr2Axi8nY9sC9q6jQ9/3P0NZMXNumnd9GCSj0rLbNUbYo3Xzqo3i/ljJUL95
iSImjULTU8UHQ6QLMHdz1jeQ2VAvujR4O7upMa2bXpymoB2XwYzSTismR4n2Y8YkRlkW4HXMb03L
dEIz2nMXp6zIvXBaJp27rHz1DZudpMNG3lK7DreGOAYtx7LWph6Ow7xZFgIueRwUqJwVpK1SLhv8
9kvZi3enTAk0I4OZ4RSW4yQ7cX61e9Ip5Wi9ohE9jTkjBv81D0uoZz655gXboKUYXwuafDIBW/fQ
oPZ4HKNL28DP6AVRyX3f+SgbGY+3ChBziRoi0qtPAB/ffVOCtg/HozE17+E7FtVrEJy57vqFl5SP
bSzXo6LD8khHruo1Y45xq9n1lihW8m8Vryq0gKkOY+afAk6tG8mx+SbgzA9y6GQOPtV9BVVzWZft
Oy8o3yfgfVdSMa+0NZx7gAEVMytVLaQZEoFBm4Ae1y4uY4hAWviEkzDnXVaTSjeRtI1d5IPvS8J0
0Y2TuHmGELs4qJETlRj+2yg4GjCeDiOA16oJN4PAe4nyY+WgLFi5QDsBGuelHhB95qW7WA0jGOAR
IbPpPsMT3Ayu/uLrbAYExx12eW1aOjUMg8RwfnYeVGo/fxqbDImJGcCvqdN+aef5u27mXAGgcU2i
o1IiYYaEEBEOqnhhAQc80hMPK1Hk1oJBawvgsjkp48uMzPacT0imS8n6uwQo1fbnLsjuAzbrKz+b
0CeUL0Pvb9HLPCSp+CoRxeu5SM/58FDhnltPNZF7zVgeEfE6wNP6xxERyq5MnZeGSJXFrL7UbfOj
GieL77R4qfPEWzUVUZ0S2xgG8Gqp4xm+N+YEEPOBPA1Fnps2Z6nRIzeI5jboe8iwRNW2rAceCnEP
T5GfDqzm3Wq8o942Tyj3SB3hL7bs8GGI7WufJyejZiCpp8EXYT0CHvRYCe2GyPfNGfKlXTjxBQ5O
epU+T9kqrvHmkuCS85RcxMQnckMPh6pNviOn31lmAwff+0zSaT3dZSIjmy+KP2FKDgcz8Pb57OJ2
+2oFgZtLRht/hgO84K5zKYnkRNJ7YjwKAzrIX1dpv8r98OlgOaHuRo9Bu+H82ld5jodFgi0/D5+O
2MfEu6Z2S1pHz3KIOMA5oa/PDnVNfaFEoA6ipA5CBLsYuxQgEdPpIqcLSrnmyBRH4AVRccemd9w7
MYA+X0N3LfxuaTSvU5c3D10WfmZauvb88tamOQNhVErxOP4E/pIcuhy4suN8TF1mblLUCOSMCLXy
22ofObU4V6+/vf1/NDX77yKDP0kX/v8kDf8L9Qp0138xW6uzn3lEuf+79GHWN/Dzvw/WLPtftMP0
4DQUxGVrHtOffw/WzH9ZXO4OECHUrdia+X/+32DN1HSkwviDuNCkQwv4x8EaPRi6QQ+2iIuz6B9o
FX71/czNBoM7AAoYZHgNvzawrkJIaIY4E5NK3yUcc1AaimetmL7KNoRTh9oWGbIdXmW4zVMZEavh
blstQ2PtWv1h4kkNO7C9yqLhzne89aCHi67TIKf1ybiqtWKLhg6BkcyG02//Ihlyzn620qXfGH9H
dTPcuQX8g1KKZo1/AG4xhcCNav1qrAoH1diUA/RQhXxNiuzVLonn9NsuXNevXQx5rBG1t60VliRi
/naMu3ehoaWMDeqNGsQlT8thIzoPKl7WHBWg4zVQHFqy6GEM+i+NdJy2QtckVIdHTjcXdTY1D9iJ
hkWXCUhSno7MuOuO/ZS8e9ynyRCi3kaWsBKB4MlgFffsS04NQuBlQJQC8VDxe2hgKdDbKyuXbFeQ
nTlYqb3K3d5chi7IDn8MCbJrI3gb4TJs25+yVhlnH9lw3jAt2zr40vvoBTQh6dLS6wiAqZ7clvWt
drAndWVCcm/VxRNJx+9R+C2a7ByDVyrcmvhCl2O/whpdEvBHrArb5vgZwwzLcm031QHmGQ0Md3zP
qg6r+XsOb7JLTzKofxhheyUC5dUso305gPdgRYI34do8Mc3fJXaz81PiBoL4mJvWzUyK76iVh25C
Ia2ZkEcyE2BNH4I5woFSxA+WHsFxqY0b2t1LN4Y3Uxv2IuWZDti0HKft0FnQEdn5FOqO++1c7sRY
3pVJfSnMWiyzGd5cy61jxZsKvlg+bGO83W2i3ap8OrlN+GgaqyTck5C99UR5RP55UWbylrnBOWz0
fYaKw03HA+Flj7bxkBbumV3RVZsIYA/lzmO1W2QpVFVjQXJkZ5Je2AC/MaJT1Ho3O25fKqjazBMx
v+2zrgCd0q8rliDQzoKy3Dejs/Tk7MRKyvP8ZgxHEE13sEnNc6AVFH6wG4W4Y017dRv3DmPASdUc
6PrMd6wgkGrZW+2ZazjRjCGGRa7PkdPOJk8uWkROZWv+EFH6JuX05mf9QwedBZYUm6xx31K5u704
d3p/ROZ7KuN+EyPWRvGx40HqhtNJxQYA1Mr8ANn2iqoY2blkfQvSlsCMZFOX1PjiWIXmCbXNQRrR
iw2Q1G0SseyVexcSGZ0GXP8JZkrTuzcS8ZmY6q7KwnUROh9GhHIDnS6Gb59k0ch/q4Tzboa7LMtO
WQQmiGieslS00uOu1MM7yUGSZgL7PlVU4u5V0N8TNa9l45PwnY84pyofclr4gY1Y39Sfuas9ItW8
I8H9B04ZuLwTm7pes3EpegEINe9aQFBzivJBN56dLj6nMVd//YRAdGUob+1Z3ZwatCskunvX+YEJ
9hwWARITY2Wb6hxlzXOA4IwBgPmtJosdu+6cNl6ofr+eWnmaf8Q1qmCh6uzm0ejVCRrhQL8ZTvfK
SvEa++aTV+yqTL5XY7Jza21lh9NHY8UfoScfoKI0xqPV93iq+oey0E9e7Z0pBk6TCvcR2WhlUN+h
P0kJFiQsu4EKjXL8AtxwB1/8OODGygNr3ZjFLSjoIc1s+FlSMZbTcFcNScenRaqV1WPz7tXPnlPf
D2Cvd91raR88xuBd8+Vq6keAFH3ZeVBneqHu64LQ3c6X35LNYai1h2zkYmmzGf2iz0IC+RIE1Wvn
GS8tNf48F2pc62dXafcNNoShMB5TZN+rIapeCU8LEWl8jul41DsQ4SrbkXT2rsr4Mc3tF8LEHxBQ
rX1prDAInEbuFuonEsrKVU8gGXrmK7Lcexws19KLHjG3LHw9SHZpRAJu7Kw7HYiRCse7LvOuIaiw
+SNkT/luTO99SjZXpWVr0viMXSlpGdyc0zCix24fTFPeGVO/R4dGoYmsXiVnO86urchZjl7s2n2u
WvcRSOBrIEYSZQD1evnWmcaHJuguQk27+YuQSQKvPDxxBrw04lY2JNwK3hxbKdbGwQ5GXU9YxDJm
Tb8IarUEiMl6xdo7hMSO1XjxGZ9knnHSGucx9UFqyxLkQIH5zo5fwkZcUhUC0I13gc2oMBJEt7M2
pWUMLHHMyv4IMXsHFGxdddlR1Yym9HIk1Ys4i6HbugNMoeSUR963pbCWzTOzutrKAsJg4J28Nr/I
Sq1YIpPQQ1qQyznp+mJXGZuuT25dbL0KOb307vhph8iIWlL5PK3sVmF+VgQ5LyQo9AXJkNe0cg9x
srdT8BSecc96ndM5eO588VBMYpfD6uaywOPkHxwVH5T+iEbyTj+PcLrzvnsThX3VZXb0/WcYVQ+y
6+5NPXqSG9GPD7y0U21Dc8aHvCqmp3nK5yFx0H3zWUj9alTW2uPgKgfnXOv+q1EsXNv5KO7coXj1
hb+P43jTus5d1vfzA1Ga6VOd4IdKk5OGgKApdt7UnpPU2wMv2w05VmBfBdvaDK920L42dvXsxpx6
jWNxQo3jFplItcmKGl7mGq1ksRrcGO9gqMO+nvYDJvkl1vRsaajhxWYmahAuu8DoQTXiV89Bax4i
sTHq+mzmyZsfRz81O/zste5mRYQ5Z7K/5Hy3o4+DLOBQS7pLXYW3uMnepVO+VDaPjDz99vrwUaoC
E8T7EGorlvrvaub4SIsg1CS40xhmJNaWdNtTVqhLbzm3PrWei9Q9Trp2aJmp8LwP9PEQJCP7fcT2
aTccHQapTMueRsGNNmOBivwzQ9FGeceEsdXalTv4T2Fl9mAywrUhpvswJ4nRYaQwRd11MrqnPsd8
T4u9sKf8ucqzHTkmGp0Rakz0VeHNy5oHayxutZEuGYa//Iw54/rfX3yyikp3M9/OeMcJVA0OCZw4
RH74IOaRj9zpGFP4FqYs2XZuvi2k/mh3xHtMMbb/PDgqu7vZlngjhPqpNhqePXL3aGrNO7tJMDRy
WwDcdDFA1OYDaMb7rml2ThG9xz3B2kFwyYlbH02N5Yb23qURYVVOwezAoP4oZuyTdMgBJtnyXhPM
NKyIsKT04HvdeGoZWV1zXQqOC/tn4YRrh2f/OXBtkmICAVAn6Q8ho0tRsdeIidNq23qftcN11AH+
qCb3T+mEmcq0DswBrC1LgCYB39vmur4fnbXfNjX2seDeEtjXNWt4Jt4GkRtcKsNOWu5ASleNTOIt
JkN0ZP3XoAZrVzn5fau33ZGchH2sEVnszAMrLVRPiZ4QsdLA+FBusJSEcC1DWT4kw/hEu0O1Nynk
rD4a5ib5SIKUED/P3KWumDaJCN+b1nvBH1yzffN/DEmDwcfiKeSg4iJHixng5EGzJDt7YkhPMpQy
0ZKxeebrMI9eQKGLNnNdEA7IMJbZfFVEZ6+HJGAYz7VfcPlpvlzoJIpy0t8sAFaIgNt+SzZWmHNP
+jY6xTqSN3D5F8+bdlMf/IjK6q4k1tyvhDgpN0UX003fFCePsFAORYTcDHI1SiqbHLdsjBZmO76G
NcB1C21kZXXraXQ+TBqJNVqthW+Q3e1Z2bPr8ajoWnO+GteY1otFEGXGGl8FiaVRQ0S5HZDv9dCo
2X4MYKYuZ0G48r+jVDtnYfKNm6tYDxkPvFCaC03ln5Sv5oa3fjcpDP6FyHtCu5J8UTmBt9hEGpNd
i6qIQMDkuRTElOqRsSIC0t+lU8tJVy5zurBlFscPQ16TMBgD9icsdNEoZX7IcFwmtVIrbThQaESc
QtG95ZXjsgombRlWdrjJ8v6t92hcamvhcKonNXwy33SZEFrerRimajtnbRqVna2Q1t3ZodasAWvL
5dQy7QE0uGnCRB2Y+gULwaPs4irTufioglGQup/kOUUro6sG3E5lvR5tK1rjls3xW2Q6CX0phKmm
OpkkZieSLpXVT4FagADgGEnZOeE8Xfp5Vi9tP8kxWWrUhlVJRlVtfhdYNTH5ZPuWVeIiz6ddX4TT
PpMB25sCObkATGfpZBMPlksVOdb3pS3ShZDaV1OGJ3aAwUJOc6iwGzP1Sw9h9q5jmV2WTGrWhtZv
u9LnLu4OFfeK6xtX0k/80jmno7MXllkhaGQeVnq6vQTZnixmyMy2iwtngUIwXxeT/WhI1Copslun
qs7oSoeFK5NzzTGzYDuGVpfTHQ09CrXOD296hnGLfA3m/oH+Ap59U5XnvET0WQcZJKEJGrkpqaaa
j9SR/TEl2TU29R9STDfVuregae1jy69O5aA2UYPJ0B1guOXUCiDvpUbOpU92l8nfjGRxI+sIj1Ph
Xe1qqknwI5NQ6/340aMc99vbONSgUJVdrNoeLVpp9D6PO54Ggz4s+8lYpOTsbh057HpRrwaUaGlL
rTqo4pZI9YL9gQAOqz0KMnSW6OqJzNZdvpP7sMKEZ9h8US6zwVq2O9Okt0EutjND4+p24c4AMZsT
i8d0vsiXXtfiUK6yc1RxbRTFR1hhztPmprZWPwl+hm2XIkoZanaRLTs4303Xqv3OJ+yeZrJ1A0kO
Cor4ve7lD5Lv3PTLe9nk78LuP3E5m32v39mBTaD1zLTBnLSRFQhxj+DTKB/uykG8Rga0jlGB/yVc
mSvOT4gATF2TU9XLbpG7N3IwamIEVaqc9FyY1T3buQDxHtE6qvGdVZLrFRteFgIRsOaljOpqkVrD
K2gvYvVcKrfJXiYhn0lQvKsEyuwIODhnV2v5YAlqWA/HgGcIa1L2uWklPkaaicGig1evNkiAKdLu
UJviaXNqcPbOsvSMeA54K5eWVqObrr2VBLYfJwW4kZbSHltDu5L8UGfb3VHKXdcpRDKvskgKxDym
salBU8yqsoUh3fe0bu+JqKc+3RI3YzEQGHghA/tOLGDgRiWBT5EXryYtPRaATEIU6gxbUdJPN0+5
xzzMmDfreoHz03psbXZkaLHZxpUjQUQmr8pS1kPgd+ZjnTQvWZptYzqcLIlOakIEGpYkGBR18UaC
8c0snC+ddVIjcjpB30VXxK2EAxWQCGlNMWyBaVeHw8qbYh99ZPPTAnYlAmODZuQneQDPUUMKbS/f
06z/cpX4Hsq5arJYY5bC/U6laS6zgnJBzhtmXRjvWQ2upA2qDfJatTSs6guky30TWSClUtL16mxH
0slZCYyyQUmOBB/LsBjMsqNhTg+90swd4+F75UHfYTm18ofh3q/lvdVh9nEbDpwQUSTabTXOiDiG
NXb8bLrWPrCjn8poFypoG5RWSb8pMt57PnzPVus1o8kfeVQXC4Be5iqjxB7j+hQF3PiOR1iTP1rf
g6691V5yrUnnxCUQc/zA5XHmh6tG5iE4k5nini4xBYlF75BnGtEaOB0cxSoeoiW5dGcyapyFVpxQ
xRy4V6JlatFpkJnUGRALw+S+i+MbJh+esFl9IeJMbsdumGMRMci0Y0u6qmU+BWieg1je6VY7bfSh
XjYEakeoh73iTmGoWpQ1+WwOgn/ttUn0k9P0P4eO86LUmoocPEOtSanrV1InNqlwuHMCnQOqatnu
C+4X6TukturVDSHcodJJfbFLKkX2tUsNlcIicC8x5hqGGl67jjOLCaLbPOrGeHHKrWB4CIb3BQ2O
pOvEijsyoevNor0b6wtkdeKw4YctjFTj6K7xddPG1ZBm8dxY+yxU+8kDTEXrf8O09NwbneTimY/v
fN6o9y+Bob4skW9VtOGOhYjN8UaypPhSJD0j+x+dXcEu17ZZ0BjKmivv8EyA0Qlo6RHXGloB7sYy
cFadC+MEAt66sMQlsG1OCs28lM5wddNpn5IDu5rCM6xg9AG2cbU0IgA4Ih9pSLeFln4BwTVo6Zh7
J09xIQ6jAkBeWgOrXNOMt4nT/9Df0wDPz5CSQN94mbl0mkytm5yuemi1XenPSxLmJZM+Vy49l4ll
KcImC0GwecSj20QoKEKTkKah21SNRzkt/H4/Kb1bu133XfHCwCUtlB99ZSwN4TLKT+XwYoaEJYf6
mejZk07HA61qVSjPORHEsxoH9cJOiaTF0b/Xgx6DZ8KjNHSDJ6c0b63015EvT7qTxyucbz5G+Zyc
1qcOo4KbRXe0TTtEzMQzNuxctOmSgq/Jy+TTK7nm83HOLJKUDQB6Blk90yvs4sQ4NL13Nl15Uw34
AKlnPApoY8gBfSgGj+Vt+2CZP7uM7PXAoLzofmsbq2jp29yag0aeHY9M41CUxa3VmAfWwDmcDENW
lGA/kI6/xKTv79qJYox4s308VDE+aFJUEsLf73IetGsQb2ojUNyvmP688UQUC3YAS6sSxQYbBGW1
MadEVsQgw26FdawdMAktY/Tpqzic6w2qA0QxnlgFmXengFnASWCPr4gC2AQ+rX6rZwfKtOIZDeVe
9YOxtsqkW4a3FkdijXiSSLpwG45Q0kUkD35i7N1c6hujiJ9oOhiJGXmxYnpzl4MQ3Ta2cx+kYbEw
jZqEK43KaQ4EjcyM44cU1nzEIuUWHjJQg6/ZlhpP/NBiv94wlnV9KC6QybKCb3GocBZFoj4U+f+w
d2bLbStZlP2hQgVmJF4JzqQkapb8grAtG/M8JICv75Wq7i5b121F93O/VESFfU0SQ+bJc/ZeO+M0
SOGEuB1+kQuGTBsWkN9YI5Kw+IoO1dnUvYb1Hao7KVc/ooVc+X60ntPhSe/Do+/WF6atV0aGCCvU
/B5mUgItd8k3nCio5jWJScN/aXPdpKL0w3VNnhlps9cToSnRyGbV+vSigkbDEhYt+Y+5YH2LJnvX
Df3RqJcXYrJANi0chmzqDS/vvkesAmt/AgVb6u02y8e3xQaQqQ+U3IIADL6jjz3F/MYBjecwjl6I
6L4rRv4P/GpW/nYE1zJ0a+YxAJm1I+AShhJFt9HT5qINlObSiutdVpkMv4eM6hOTUx9i4xqbCg1j
Od20JotladJvmKPsS2O1w4qsBXQapK/iEbzYvacHU20zhV/smHVIPxVS35jkYlOstfz89OjFZGTO
DV8EAKgJprd/aDwXJUdtk9IWBT02qOvSSn7kiZE/eR7nChPU/M5UCZJ+EnDxf7iad4NLrNomBLEl
c1BZMylX0nnWyKHPxnsjXX5w/DG66jQCH+pi4wHz15eyyenUmG/Q86aVvci3TJ+OHY/Xuqq+eEUb
klIgv2VmWW9ICc6QWhvVOp6I/9PEF3AcP7wufJv6xt6RJuiuCjGt+/qtMWJ+Rg9GyR9yUPdjcW5l
fufE/i5yqRhyNF+LtmNGQodo2hltCKhIb7J1ukDUWzyHBlzu4KywUmYeLgJpG8MuEUpniedoK435
HLW6wTHrxnGPgxUe8wKZVz/oiOcy0KFz8xPf5m1Y2sdOJ1jYH5yNjw0PvEpHvide26QM0VEbFUmi
PbmMdhluqUmupopgV2Q2bnJNWPcFo+W2QPlMpjPjo1j7Xrjs8iaPr5tbM4gKriC8R6MJmAmWm6Qv
rgxn4FmTxdZQiZ2FsE7uSKMJ93KubCfWsO07fa2NS7RG2kwBZ82nWC79yrV/lobWrcyRNCgbcPHG
e0IZMVF3cmUB2G9izdwKSrHa6JNnXeMJsoaiWM9d0u9yedUaFf8mWcrzXKZktnnYhbuT2xtfHfsV
b9GLCn6dZPvqZtbPOZNfMrz7WSOITR/lnq4NIVTkZaJQH/xdXtWHNHpxmcoX1oYKo2YGNQ/6sxxY
OVpT4exeJdcRg9IyCo6JKdkDvbLbnpyGfdykgzggwNQ1cwN0Yx0X46FI4k3XumrJ09pV0HriW5Gk
Az088qcx1G0cnYWNSZ19qLM1vnQfNVW+9+pmUxTySedtJLNhuia4Lr0qjSpW26a3pVpF2ZZ8LUfv
p9cW1bqeiLLmDVjrVbMCxkNgJLQjqI0eO2h4XeAtCOha4UZNsVGhTjESoBxVlwZSNUTF9JbFaL/n
Bp1Kl41v5hzvHJW1qSfFOobvXYUL4JmECsauUT3WyXqqICdGmrubRv+H54b61hLETisUOkgjvzaO
8EmddRE1j0OafY1sCgeqxqOn9nvP/xlaybA2yXemh9+dapsuYAtHNwitF6Ni4GXeFh2EmHigeYvS
4uswsva5d+4t4jA0Ri3Yw4ZiDHmW3GHpeIhNbd65y8xPsuNh3RnkoTsRAN9Sc3nPZCrXuRg6iC1C
R2FWsecU5aZoHWMl+nJL4CcHpxkQqF82azdjFGXIi1VOHbo3DwyM/NHDrlvb0+zuwFjfm5V47V1i
8opoS7Ngq9G2xBLvHkj9TPnGPaTMDqeca6SIuujyx710AwD8YYCp8yaNEnJ0srli9WTB2qH12ZP7
vEfDsncXfIhmohHV5tx2xjKcQ5AnrbCaVyPRD3rm2QyQFzoUhAFx9B2boyjNiW3PyE9+rf9EaZTu
LZGii6qOPJ+GYKI2NvbL4KCjcmdvPI9Z+b2robW2xOistURnENLeYs5mBEn7ESoa2qHOCJIOJ68S
ErrjUOycEuKynlc7McbLuu4rI3CyGk+M/dLNzCqWus42suNfNdOneV4YNYoDEiYo/sl4HMm0CZ0l
GIv7hS4CCC40uZy33amhXBQssjCiNlFK05kh+EuZLjFqPJ/OksOmIKGMVvqDGROuyBpLbPRTh8N7
K3r6j7iQzl1on/D/CXQyxcFp6xvJ4DZo48TfVBpcBKxzItSDiuDENuFWjjY5JiOn0cD3n+CwlSv0
b9qqwh2vJbBuW+r7q7hDidMu5XmhvKSxZNjUIKa9WwgWyQrNPblzdgv1E5GjjMejPc71PuxTSMH8
uCSLo3XnwFXhdK9iNOgHhh3IYiqsu3SU0ysACDxG4XwlwHhRZl53SnrpKBEmJjckqJTyFPDNhgEO
5u930aaSb2bvQk4l6cQD6uxwRa+897ukhJ+S5d29YX1ZQIchDE2UQlRJRfn9WHKzEvko9TZuyH4v
7PBn7NElcZTalI/NlPo0R4aaKj2q7WhPbDxvbdM+mhoxdwVRZHEOCl2Dy7U2hY6uNS+epD8SlYvi
NTa2oVLA9gItLPAbFXeXfp+UTpbiNagRzhZKQTsoLa3dXeNdxtKJxpZ+L9W/0t1aSoHbFhw3Sw9N
roc614jfSCDf44nt700I/XTCY8S8LaLeWal7e2S+QtowBHHRxl5ym3b9izNE6TMG2JMdkgmTjbG9
HmONJo47XBK7HnnzNEomXjr2ZRLqKnHXJk11wnvZAXXcwyBZ+TVWYVWtbSmO6tNUOsQFo+PKo6I4
ukiabaTNodI4Jylq50TpnksE0JZSQo9IopFzthtDqaRTecA2+qglqKch3HjXjGwtBHSD0ld3Smnd
aGub+fppUJugVGrsUumyTaXQ1pFqu0qz3VlLAQlDgR+8nyN9/au4ME+YtcazKQgyztsnerX5fTYB
lks9LxiVPjxHKM4dzvajRWHl/KyVkrxUmnJLqcs5fs07QynOY6TnUmnQC17MWKnS6/oxUyr1SenV
I6VcN5SGfTJOFAzZChEc6nalcy8Wh5bKGF+aisO2hRjeUqr4DHm8o3Ty8eR621Fp58HpP2D3CajP
KqT1HhL7KHWb1WRe1bqdr4pRI3vubCHJjxnaNTRQoF3cu++afcT7FgPJmloyRNRfIu7vEPn7iP0t
Oj9TP98JTABpm+/RvFay3ddYBARWAQPLgMA6ILEQRFgJvOy7jbEAxvylVE6DBMtBgfXAwoKAIPEq
w5LgKm9Cm9MZlMqugFwvUv4FF1GrBiEXMXb2ABdLMtCGav2lxPhgYoBoMELwLDDZeIixR/jYJJCF
XCZsEyIMf6ajcWleNXN+LJW5IlI2iwG/hYfvolAGDAMnRocjI8eZMeLQAHbEFATPhsS7QaYi419l
5yCmtcTd0Sqbh6kMHynOD53hjypEpoWJ5sTWzPVBW2kWJ1Fplzkzhm2eOneVAq4Z6KTW//qvyzDE
NOhhHiQrKPAxE5J3973IVSRjUTwZ2A07bIceJIMcd6U2Srrszuu//msMnHDikZ2xi3RlzXP6W0+Z
9Wpd2faUgc/lHcTPZytjn4nDL3PDN5Qp+RRhAKAulWHmrSaYJVCngHlGHP8XZRiMcA5q5KKqBuTP
kootwlvYKpMhcF9vk+E7TOx9q2yITc4E1ytuq655TcPo5V//NYhayqA54dTUlGXTUOZN6of0MiIO
erd1KoMnYS17t+7Qi3vtnWclMiitM5OhY6TMoRrn8E2oDKOTso5WykRqMrePcJWi1wL6oIymjbKc
akLAjmfsslpseSmEu81EOv7HZPb/NZefMKJM7MT/Z9Hl6msZ5V/ffnTxr7pL9d/8R3jpm/92Cf5x
kV4KIgRoevwv4aUQ/9ZN+ExEPximYkTxJ/9TeGkqtabhIxz0DNTFmLD+t/DS1P/teODwBB5kx9fF
/xUj6qNr0XahUlrYovkcF67rx2SDIsLBF2t+sqeJCBOhSR4h2dPRAUaMXxmxb2pvS+wtm0HtDJNC
Vf5ysS7/UUT+aiJUP/9XoaSiXVkImdGWeohIkV7w57+AJ0vLyLqxLJGbhQIhouFviqSNbxkir7Cm
AVEsZ5TnGnjkzi+LVVbSTkVlYa+mzulX8By//f0LIWn9x/fhmhvIXkHQ4+b8/fuYnZDDWNnR3hR1
tS1zqDc1xMAgMxC9ed43nQ4TC2gyfHYhPhhl1YXA/4vnz7LRHP6DYFyO7bzUrpns+7WXVgB3W3nw
F1tbx4h5V74sHizSq0LJNk1Dal+P8qUNXeahFR3rZtTunTg9zQOorvu/X5GPwWa4ShlRMnVDCmxQ
sghlHP/lFjkZzYvcEe3ekOOjiNk1NWn7ECvoe7d5Vx+ynApf7qNZVkERLf51b32ZIE0hKIi8a0Sk
bhwzVKoF9rZTj7X+Eyeq9cEoyTc0LcNRvDPYz/zvB6NkJrFO46pt9o0kfdADb8EFxmgwFOT+gbPg
TJlgBJbryZpdwmNr60L05XAgFFkWT6ZWPWcEY+2azKYx0t7KSOs5HgFihsglzzQUmCcS5GAycMNC
3k+QdhBv8oK+MDopiVAJOIkSRFIzNXIrzqRF1p1z3eZJqclrcVWhPprb2GjaNWcq/T7tma1/cps+
OJDfLwKjPZYNk4RdQ/9wERAag9XLdS6CiEmYb2hsJwkarq8OTYhtb9qEJozTJhT1a5Mv9ieUfOOD
KRbns8V7A5nBxK0PjkH9+S9PSTGZFBhdl+/HErCakaDv9S+eZCjcOIzlp7JNd0me7GjIEa+zMPCJ
w+7oyyqDS6aOB/l4h8v+Eyn2uwv5FyG2+lo6cydyhyGgGIqp9/vXGryq1YYw27d9matZt0cSZIrZ
itkJlDOjMk9AksnFITZsNSGhWI/hDIOL+OD9nEYlfDt91erucvBmJoc5WoDK15OzF3Y3jRFt/dbK
Nr3ziulsbdMctSJSXiy4czO+FBnNl9YuiPC1W2+dy50YsnZr4+C7mor6hVHwyZe1dfY9RVUwrXlX
iO6xjt3sMFduuBXQpAPGS+4Rnuy3Cenhlnl2s3WXdK/TQTmDltsygLUvjMPjTVTW3c7ysP1lS4gt
q+jtk8D6hhSotjcL9k1y+zgGEll9A1nIOIkY5q3PwHpfz8kmKsbsNUbLsApHpjh5mnZUh6A2//6g
Wh+WfPWgChJ1FadZ4Dd4p4z+8qRoLUF0Y0/uCQrEdGuIkUO4a+6WekiPbdTt4jatr2skbuQA5Jsy
EvYdWJlT1CGgyuLY3kudyCka3OmWwAh2KVEfya8ACmxlj7Wcv3l+mgdd+VJaqbOD9d69JE0TWL3D
yLCJXsFG7yx8kHuTY6ud0nQt++bOtJjv/v2Xeurh+vjw8TYYvJZqZf9Ipaf9aTAHS4p9BukJZDHT
eoxq5zq0H62E8FoOVSBRUfGo5tjA7M734SXyplpF+BAvLdj51s1oVmvovrV5OooE14KsPMb6kWvs
SCxEiOra0VrTCOZqbG6uu3RXA2EjJwxRIcNDDFq0EKEoFitCh/KNHSbuEXnTiAbssvRTfp/oc75B
chKumBCB5vZp8HAggQLvRDTBu+TQZiRRpgNHMBS7HA2PY9iKWwmQgG6SjrygScUh67BWhq3lPhEh
saXLl6zwLnlf9bY6Wx4e4a7N22sPKxx4aGlfuz0i66QeLynPqltWQI8Tcd9qGmrvRA5BNNf+FuwP
ogThn21n0vdZShO664K/36YPXo33JYKMZ7gCFF26pzCev65cnC3ASmtxvo+gcq28dA5cxdvV1Zxj
TNz93z/t4171vk6yOpsEKeDc+ohNQFfjDRNP0b6BmBnMuLSQi6mGOxqpLXNOrHoAsq74puE6Rcr7
yTbxocz4zzLtEALAfq5yPz4kfnhT1/Bg8fFWUUVXU/MkZ5sYTIteOPIjfMXDJ1f3o7fn/RMN13bB
gOAjwlP6++W1fGrfvEdhmcsxPXNAoZGn1Hb6PByiMULYMOEdd7LGXcWQ3FQ2qyA2l1Mzaau8l5q/
X9Y7VxotjGS5LdypP5u9EQLGK8m9cN8Fnu569qf6lQggjps+vWyo3c0q9O2Jc7/85Bb+ca9zsNuA
/bB9l5ro95+kSddLCWCu90OFDIHG19rt0VmluIKOIQoo1AntQQPGCZyLV7eKHH/dDDLclEZO2vys
baPW4thbDs0ni+vHLK/3q82j7No++51OUuXvX80sXBp2sahRKFm3FhYOT2pnm0kNRvh2t7iiOK32
+exgLgKS8dmnq3/9w4LHQcJV5xJ67kD4f//0UiRNBw2JOVDThldodAKrsq0Td8Ev435XcMjQC4cb
DULBRJEdeROyLwmwsgX3s2ZQGn/yvH9Mv3y/IAB6TQi9DlXfx3CzRmDddCQlWFmiSKqtbpuqsUEe
CYH5+UXMgzgn0c3QTt4VnJwyQBQVXsXpbdTnZ0hm9Jwbkh5C47hEMjyaA4GojfTnczZQHyKeOfXW
Mp/xQW9sOTwObfhJCfMRzPSfX0B968ESdqAzfViflg5Z5Cicem/Huss5SV+l6BivSmeCn11fVYMT
RBK/CGPx6miXkhR2c47OZtvRtgGttkpz/fbvi9gfvxMBCSY7G5Id733n+2UPxzNo6U3HG9B6mrfS
LOYWNDGJUigJFan6QXBp8mSd68xQZe2oI1w3BoZK9+l9O79tpR6YC9O/v38vdSk+Pn80ID24LAjo
OdT+/vzVRheKTIpq75XQ3NOpi+E1FihMKHqK9rkc8pdQes0n548/fCotL6ySJDnihfzoXqTL3DpL
EZNkNdePs5sbZ8/NirWVa6RUuymFIkoT+IzZJ8+28YfFHOwQ8B0DBA8Bw6r++OUu5JTRGsIt1iH5
jR6QddbrCA0RQ76jETnLKh7abEvdtKuZG4D4mNHTEqhd2ZxRosgmlU7vIc6ztwb60vxotfSzBeEP
ux2bPLUeQGscph9PZi0eQqAVfbvvtO4SdkwlMqMmQ4pDbSBH3d8X45A82F138hGp7sDyB73ZL4g5
xpPMaYdlrnNNRLEgQ4ujuGfiiSdxOllLzf0EfPOHMoCoDsen/IOBRhD97xdTY/W2eo4p+zxzNZr9
EAFrYzNX2U6qrLS/P6jvnZUPTypbsDBoZcNaY8z8+6eNJDv3jJ7afStieKjz3O5LqWHOHK7j0nuA
dHOD9w6kqLVdSmgGhWbSbxw+Cwd2/vAIWQoNSTAQGzQNqd+/R4W1LWn8AoNJTJthsfVHvvDGrOR8
A7V0Nbem9jLPJtWBbbyMUjY7BOMKy9q/NHM9PUHhXVB7vE35UO5Gv46uUdjTvhBZ9C22iFuwl8Wn
FdqZe8uOj2ElkvNoGEevijF9QP1EjS+8VSEbD0MAIm6/jxSBpzQ2xOKZd9hE0jVxKN8SRDgiN+yV
O7ohfyHl3KgOulmXeAerCfx80Y9mjOqsznx7a0+oRBhNX2U2+27L7GDDgWZlnu2l2811g93Rq7cQ
0ngxyWLRUsx2f7/Ff7yywjZVGg18wvcr/8vLiVypQdyhlfvJKm3GchoUdqN0gll27j4tql26lNkn
p/D38u3DY2Vh54ZIoYhR/9grqnjmbD/X2HJENH9rZ+U/CMP6vgHRvG0oaDMkiJwRQ7Ioam1kG2yJ
n4y8YKmd56E35kNS45MmWxWib5w/adCk1106jmpzI2y8MSvslZ/Ez/zpSvGNId77ym/+MWBv0BeK
FK8v94VNvVv0oXa2lKa9AKsOryGSTEPt5bOl6Q+rNnIrkrypCzzVHvj9ybcy21W1cLFvMlmia2dY
2vmatyGZ5SV1fixRU17PsSjUhHo+LC6Pf1+/OrmePE86YnOLFKFjWXOoB9x8NMGZBlmBXPbvT9Gf
dlqLeHS2f8P3/llr+hoH/Un3ir0X1s6VV3yBfDacsnyOA4y77PqaxnzZAg/u19m2iaqHCvHU/bgM
DzpF9JUBpeL/5StxeKH+NigzP3aaEFthacTSsC9745n8R+No+c1tV6BrsGbsoEJvRpIr6IjZS/jK
JvwirCplwltvgWPf0+++/P0beepefXzs6UyCwuCFY6j7YTWNIJkV+eJW+xAa6LpF4LhZpqa8w0MU
I9Dw66txsFPG9RZM+dz1vvcND3gn9nk8t28lYeeFzhyz7c/Q5ZUQxjGPtR9a+9GnUUXq+3UfYYnO
rRwPvVAGJMsTG35dH9gjNQXd7UejPmYVrhZD90Myj3BNxY5nBovh1esqyaZN3kMbEMsMvFL5C4D0
kzRCqm4Qx0MHizuzt5NJY9klBWiFnicM6jjJTrpZPBsm8zTMymnAqXk8ak1NQy2TR1YQefShk5ON
iRzbiATj0mrXAfq9cSCObyd3Dlc2Hbig7WyxnZ3CvCEe5Dgb01dRuvONZZBBA7eYI385XTslzrwx
J6Brcpp0D9LlOdE+PRJ+bPqrihbcJRhVdUyAH/hh04Ga0PV2qeM9ziZz47fu0XbsY2sBWgYWIHFF
6RzEbfsVoPMFNA/Hucnqj1E+WKB6iF3+++Pzh5VAFdcsA3AufDpSv68EHq1+MZtZvjfLJFpP4/LU
SExqC8m7a9+9TiP/O+7N7JOq8Q+lkcOjTpXK3IAT+Yf1Z9abvpzNOd+XS0ELRSy37mx9m+36pnX9
m77vrBUpbNhHJvbhv/9g55+/mCxaGoowL2h6cFz7/RcXScR0kciufdzMWJd6fwwaXxL+FQMsyOfX
MWfLSpbsq90N6ZoQWKS7qXWccth3TkSfM667bKvrEB7yLYlFxZccVjYTGwwlCFA0Nhe929UN+hEk
EfrXyEAsb0dTeTdn6Ma6HI0sQX7jE2mx0vruID12lQ0hkl601zr8dGljhRtg/RmsXVdQfqTulWjC
ZyfFu8DMakUMkXnJpuLiLlq+zTO89clQiluihjZZraNSMZ3m3CWyfqaVYGHMKfSKv2MgWJKmhs6z
PCDEkOt6sN7+fnnfn9/flyNIKqo/AMmEusj98EA19twRts48Qhvd55apMB2W9FDHvrbnzDSBCCiH
iw65qKA+ccYCapFd7Spyo9eiYpTedZ7ctCV63KFZnGOMEjlPO3HCn34p6bEcMiNEZ9Q7MAWmwdua
Mw2kqhwJIA/rM90lTmOi+wJR4gpU+g0WQHtlj2kYFMaIosSnLRqnIc1qPPcVReUaM9dhQIy5iumv
KXFah6Fx9vd4nhA1a6+NbWvg9uQV/gPoF+6n4y8yvv9Zf3tglYl/JCPZonX4oXfgL2YfgmKrkEtz
svUSv77k2EqrxT8Wsrj3Jye5q2BQ3STIUtquqY/64MMGZ3L26Ievs+8jlOy8Jzy58tSjVQomAIGr
aIih4+H6uo7kjVNYOkcKGu0I819TcYxdC99vRrvRl85T5icnR4vyU5S8NP1oXaof4FHqG1hsBH5E
+riJ2vwtJaXSLpp85dUIkE1EKbUX7n3SqDcMI9JVXvnr3JTuRvrxXozkNyOxyJNpPg168cWSItCm
il5byohzwqvW++lVHb+HWtvFDn7Axpu7h9ZfFvgB2WOj5w9TZV2YReFNwloYodlEvWPeCWROUVsg
8RMW9iA/gMiPhlB7htgfncNa/oxKcvHawd/2pbR3wsYKFlv0rIxMouyyq1XWLD9qDZufpUfEaSVY
IKsQh790+2+LTlQBBpq15jbJvktnEJ6pe4cuIw1GsjhgwPsh4vyp/Tnn2vewRULlhDsgaT9rL/45
Rn0bSPYmVDzdukQ8ilRdJV2nLasGpEXkbcW5qX0MGF+RioG3LMQPIifvQzw9/ZTJwJThrR1WYKjL
HscRZ+mg1637gWyQdZ6jdKhbuuad+2iJamTxWOINgX9B2vvNZhwWb+X9sGwOcYwMK3yyJ1ESO7dE
pKzBf7n3sMCEhbiGqPmU1UChF38QNEuomYUNQa2Cd7BuAGInbrUbWcECmYP70oV8ibwZrpb4EVNz
nJPKfKTW3/RGfBrDRVt3IiWtiIH/2h3pzcMIektGXGEVsg66lgT6oCtmr7fMgIAja9tqjcp85X7X
RinXbY66OBZIFLEqNv4yrGVYAw4BFyEKEC7p4pDaUuE2RacIo/971w3L0SQyNvME3DgORLDaYAFY
MpB92hwHCLg0hIkXiMxNlUdyu1hGd5H5xYcycIZm0h/Qk55lmoxBjiZ03c0t/BnHvMyOf16iojx2
cySutGIuVyUygk3hDogGYu1ISES9IT1jH8XGTwVkPpvpnG4mq3FWuZaOqLd0fJMjwbbpZO1E2Txr
WumSAeOi9jT6RcEd8qAcjYeG4JcNhyliVcp+bUzyu1XVLyRDOVBOzIrwpBA58SxIpJ01HdnOQBZx
Eu/nGrSkjTlkwHucSBTjftHgPjBPIWkUKz26lZMOCDhKcX7OY7uB/hJ5SXPtiy9mESbMwsQ1Tzfe
clpTNCbxHve6CBHXezuRu5iuyrfIotZDQ78lCLzfZBJMRoJonySja6vmbkbaUFI3NiufTJnZfoBP
XpLsHpo8Rikp3w3TxR4k0DiNmxq87nXVdBeEj/aGZCQgDsMPTzTnvJuum35+NWL/WjPafjtEUbWN
5BN16rZv0kfPqkl3zs+YEXkA8ZrtDC8Zt2FEcnrRoQ0o9nFkfmUamBxkPu9N8yWLZ+swzjRdzRTm
pEZnykji78WMDQWSghFA1SHa19y0IrzxPeLx8GGto3lgdai7w9zhH+sgMpDyd0MKxpbasltpjacF
OnrIdgj7kwE90cJhNHlldzKo6xwb5VqW52iqNOfeyRLviv7smVFlsnYN3h2/9y55LZytXiQ3A7Z2
BFdmvMi10UHOSft6ZcMQWBM9sWKDtXchYSErRw8Pi+lVV1klL2atHu+lO+M/u0Y7/GJNYl9gIVhG
olFA46FFG74b4OlWyANO9aSdKbmslXQlHVF1l5bxElrLiy6wnWVl+l1oNCqknR6Qfd/GmN5imKFa
tPW8pCS8YtzCyTw6poYd8Js/sbWwZn9rTVbktCvi7QgGEoxe5sK+W/B55t3rbJlnRNo5h9gsX4W2
s+pbc4TPNwH7oTYaV0aJu5p2FChaz6Ruqa5c5HYbNsJonXV2e9Tj8WUu8C9iSnFs7lZiVD98x/k+
IbT3luTC1nSxBbwAzmmPLtik6HGZues5saO+ed0tTE05oxVYTduHpZUnPaP4gQr2luIvNm0vgWhQ
I9Z3xoNJbtmhR6jotg25Rb54hf91T2DKAyfpYG6MS0SQezxQuM9jCO0VxSJTYmxBThCTL7yqaGs0
xfdFT5pACiCWcVU9cHRK1/ro8IZm1CApcwPM/u6jH5njfnSygNwNa+2pJ6/2yuMCGyYvuuI8Eq2W
F7N/8HFHEd5lseuQ10PCCfLIrEUUaP3Aqv8dGsIzFeyD1qRce7XOYcKrtGWCFMyOoTvJmekoNI7M
3KdWcer66eCL8gW2w51Nb201JLfxMOrsXojfBUf4FgdcAPHhYSa8VcM3D0bECtSVrkJE/IX17Bj4
sMoFXEHeyId6KJ44vODATNJTApTLLrXHauIUzPzwu2vAccpTsJ5TCyWde6hZ4M9mb9vW3hVdoC/S
T3etjxKl4JvXs04AOU9tMyWYowcrsE7tjFMznrovod09z5o4aB3gCRJYXhcVLZxeUg6lK6vO7icJ
tsOu9YPjpdcOebue2mM1GnBNiSbS89kJcKU27t6up61MzLfGc7ej4jTXBtXUe2iTYT2kcUZXGVl2
HbKGy+t2WYjgtPm0KKQQwGOzKgyKHUvk8S6xsj34j/hsM8N0DWZfczrs7c68aqrpaTDkI+8hKb14
PcZ2OmtZGRSDfusYy76z9e2UEhNGmtFPs4QcKSnkaoOd0oNno6dD0C/2blqQbc5WS8qOhU45ygKT
dKCtJxmWz+Sn22b2BB8LvRj7bgBdCnso0Hu3R5de3E9j/DwwFYSMGo8r6ZiSUURz55eTHnQkYYAb
lG925p0avJvOFD2mbpTv5jym4zUOCDVxK8PxmLGfLxyzwR0xO4Lj5cSgC6bISlFvEyRDjitgPpQU
Gam7yTIfZUmfLTN6uasrAWpCApFzj2ZfG/xdoCaYjSkGJu+YtTnOZNSnDmCHVYP9HHp/RK4ZKFGv
xPPm0gcuhPhi+4+1JshDt5Uu2/T6XbjETRDiYDLi61C0zwsp5EEzkb2VzM8csu+wb4QBXrZmN/b0
S8k2ioIMkpNvoJknsgh7X5ffgBDCeZZVp9RbjiISlww3tqxZeot0/tbndX6IS+h38DEUjGVs1yKt
/GAwKcEb9ohtteSHtIZW2ybgMvpQwARHW17qFFuZBz8wCQ8gTSxogl4K4hh/J0yj1YTSZjsIVtjO
TyTZG4lxFYlUP8/OIy3ia+HKq4qwns27gzWeuVcuOL1xRNxEfuTiIrISXJ2DTpiikaEWMOZp2GgG
DIR4yjZJp1XB5ErSPrzwIosQQJRlJAdXWkGmCl+SiWrWrXkNfZFu8jSFaxUh25Ygoa2iNkgPIaxu
os4KKCeu6kJHfktx1Vf7wjdmVqIRCQ4lDsWYJZr6tjXdnoY0Gc9Oa97RRCOikXznjVl31ACNv3P7
FJAAJXU1Y9S0gOG6XQaxri0ZneXeqcIw4NQZop9Uv9aQYRoj9pRwViEdNdo2m9O2G136ZnFXA4u3
nHfo39pTG/Kq89qW0fjFofF8Wio19u3ZJ31Fu9TDne2O015a5lsC/FuQfCwkNv3J9Z6zWB26xtLk
RbSu50x7awjmWCLrG4yHasSyqycYK3rQMTnGWlMrwQwWWzpqVNXOE7nDeAjAKtnytk/mGAI+UZ59
/uqPX9OBQklr68fYnPQNayt28mM6892Y9Ch6g9zpSXyThtMBVvymmwpeSkAOVMs/bEBgVtFi4+vc
TXQx46+T3fonJjMDozX9gXtq48Cto+UtlCF1HWltXWluHE5bxEnCfGgonxVn25bUru1iXo1+jI5I
iBfeHm7Iqa3jI/mxJzyw2nqpUkqPaCZIoEYLqLOCadaqqfUH+tdUl6kFbwnaZSNfcrDTqeW8DYYD
sxKyiNmyMU2285ZATyhC8CYgz3RX2+hLtSm8bF+lzU2EGHIVluVrBHuc1AQYDCTQ40XelUvyPTTK
Ry4noW6qFfI/ODqP5kiVdYv+IiLwZloFlJcr+QnRR63GJyQmMb/+Lu7gvcGJGy2pCjI/s/fa4HrK
ZngoHPmimpWzXIoRQrsAiDD29s4ikzCv4AquifKhcRrIuyzWR5b57GtiM5HBGgiyJTIDBn5J+qR6
zjLGM6RgQbLvk19Gs8i+XOO9L+xngrEOZksd6WrjHbSqwHrV42bJ8U60pc4szj+ToUIJSS2y68mj
D10GGqo9+5r2BgFkTrxHaeJd3uDH+uqY0BQelUCIZq9gKxCsL/kpUIMVqgbUAa1+TFFw69NF2xmN
9rGW+l7zMJ50TvlfNjn3dcI5u3rsMYL2LxGlpzV1rb3rczVowVfiTNWJZMYCkGagh/zmoBPFy2r5
G3CAiGS6iylSJdZnlxoH8k7czuuIt+XguxywvNCly380guxl9EvcxxndwjC4v76Xr+HslUSS2TjF
vPUSKCff59LVsI8uvbYbUTIzYPIfV1fckbKd3LH/TQwkLJWR3azW/zfaIIVmAt/8x8ANWqYoEnfC
LM5d2yfXrrJKkIaoXqzuqtHrlcqFJVOvV7uR4IVSRrWcyvxsEEN9AJ8zsMSeRDgmWfWcXdzZia3e
+VhT3pMWqjvVQnsS9j6pxBFdloFflB4UPMa00UTsPxaQkAiH0bky8lc/4J9ulhS+YWmHuE4pl/ZW
dx8SlUakqaPQKdwPQ+RnbXBeSxM0j8aobGeo5f/Rhj/a6vzFXWOHYinxo3reb9EaYVPoWghUVQ+7
fKSI6oMvgPFQIXaOC6UNmnAfnzRtqFnzSqb0hP2mS8qor6rY/XGiTylBeJXnN7cE6+4R0+jH5HEp
dtUX12W8rs3dEWE6zc6+zeHng4AvsC5DpVh4lNr1HfkSPDbbpnnlNCFrIoc0yKGEB3ULgcrDoVBv
pT1K+sXlD3NduEHlEmuCTON6LAkpckmEGl4gltxgxExRlQTJnhjb8SgdBybcGBqiTEJO+OFQUnZk
7bwv8LfCNv8jaSPDVA5GyOH03KaMETxGTu1Mk7bkoBaD2d6lmmcw0Z0iI0Xp1Ln+LgehlEOYid2r
2LCsCtNf5JXZj5tJ0sibDpFUS33XcT3D9YIi9boIGeCUJDd1WRqofokwCWD+muR0nVq6JrWtchne
9DFDl5p7sDiZBAKFWoUlsnCcdi/74j43GYCMbO52YuZvchQ+3i4tXjyUVg+rKT7LuvN2COcgmejO
hUs24Xwx9lNeNye9K1FWABftRvN3tfC9BvTOaNWtR+45ZKNVmPpVGQ/sdLdCnYrApyzIVHboOsJl
+67vQkERgGeREshg6M/6yIkTjRx2v8dv5UwPxE1au6wCL1IwF2YHUH3kyfgPu2yEtXg+aDkwF9yt
RGBMRA2W8EBqpAKxzcwtLQj4G/OUMtXDD99169PIaU17boXLsN5UvkTFUNmMTXnHQNv9NcCWsIWh
GSxy6C0Wws1DOV/pgtpza8unam3TKP0/Dcs3mwcrq+8mgeovefOjBkBLdpdg2RIEsDpOfc606Sh0
vPq2tmLszdRTLSpxSlQbECTq3sVEz6NrU5ihNifrxcE7VdjVpar5IxIawsJz7xmjIyZQJhiFHo2v
YylGMPSBwNRecJECK24hUuRlW5ySNGNCpvPMBsr378swHnRzdsNhsylPM0M1UeIX9LV7zhNSGFbG
tpIyNksoH5F+1so8FyaaKNZ2IGNr42+Wp//JFWBkVeO4N5riUW+R+mQiA7aGV/UbyOlpgb7ZaUe/
ORtl47753oBVm36PgBvY8U6+AkrCS+4XxvNSdd8+Z1FcLptZc+izfZPOscfB1U4Y4D0wjz3wuzbz
vhKZv2a5jICqkcYweSTATvhACFoFbohZc+dLy4nYDkPOqvdqHgrmY+6D0vke0Kb++lp7NkBU7IJ8
4ZrCoJdojn2tGslnnU34/+sSD3JvHxlEp2eT6u6KKViRuxLJhNgKvUttxrrWp6abEYDZ+sp1jD5l
LL4CDdxysy6XIkuZq9Ec8+LND1P1qoKZqeqmuJqz4G31dAbKwQnuHYu6wX3e8hNi9m05IIAsPywG
jMpJvnssnLH8M3DUxlTtO0Mgii6+G4PDHhAoNjPAoh6q0YhwdYrdbrohijVA2rT5rc0flCiHQyaK
V3S8czR3lBJ+axxmk47dCox96eVFDPkO+3bfwFKtULPZKeYSu79XeYA63DNVnKUW/YygEw7osRtc
6Y6yF8TFBOKWevbkBwtrwrkPxwwLL9oJUox1WgQrCUBR2u1Lu/gJ6RapGXZZMuGzG9zYLORHpsdl
Tb7w6AGiGilxc8sdOJ0QFzhFcu4GxQyDrUSKm6KfF+uajYjwGFJvYnjDPc4FDwdKp+CFIzgq9AQp
FQ3taT4xM3KuFsiE2YAoborHBishcvKvhFr57guMKqMYHuZhvKR2SVPJ8NawxmujMK445mLfMtzA
QTqnMUnYJwWnMZwW5MVFpXEkBJUf5/ZjXueftADkuaD/r9NebS/dHxJzOczJXEFbFvDggNXIATlR
OtYT+5EWWfsIytBY3iezejD8DcxQzfhQGyN2kGacOTHO7NUgaJfG67qSkGM3r/rw2GT9uWAWdEjp
W0pvoh9LI5W6z1RlqBTsSVz8rrrpjHRz2BQ+rzfpGnTvlrQwe+cXgWSDGS2cAKNLSXMqsv5KtsZZ
L8OlZcbU9VRYLfqdsDDdz7oplru5RX2B+tSleA+6gdPZoU5fq3dQevbVHpHiGPjvlUBg2/vYvz3r
DJTok/yUeKF6TawAxh6QTCWIBarG6jh4mHeHrMOQY3uPIx0ueRBxQkj11dcObKoMLNFQLTfUaY5+
Ym82FQjWxWJUtoERbW/57owsiwohcZbCHzBNpvZOXk8RheBdjlTC8zK8q2Zoo1ln0OlaT9K4oF3/
nsnqib1KPSZfJcysuEMQExsjJFlM/yMAUvtX4ixgR1NR3fmWOCvGVRo68D3YyJr5VKRbPNWmUbVk
hzjHlIG6VFl69Ebe7UBP39uG+Uev2i425DAcWx+782j6N/JqE6hXBM+4uUxPGLW429hX04mltCF2
ci6m4ChTfoS/Tl927+aXovZj4MXMIztWvku6kj9vyoc06d6XMeodgLV54320GV9MMjWPxFOpc6eB
dZm9t6UubPTxVhtmTZ6feilDlAdwdTKT/EPcAZ2Gcc+SBH8niR55fRMBD2ZUFBSM+8rLWHrrnpr1
eUxWk4yg8arbJDy7tVZe6McPQaVR89TVRGjW+s3+PAoaSv0iMW+p6TEbzSgW/aEN5dRw8WVrrIT/
0CgW2qboYWNRf2B9So5T33ykG0BZwOves67Uug4waGm2e1+MJNqkXez0tthP4JBdiqYwDWh0KND1
p3EqqEihhqzIEy5lORgnQHDMIpDOxc7su7sZCQ560plgonz+o1f1L8ttP4Yl6J62HbJXaMHNNRJ1
3aDbYDl7klKqP6O3GDeognYsdW4WO6dmQ0uiH1z2YECS+ltO9MStq10bVMwC/CZF34H/xtHyQzcb
TO1y+Pdan8J5ACGi0VBKv61BHFBQm9WzN8urU7VkVaujZ8zpWQXbLsxlLMnqZTqTuczZbTtPkHia
g9nbOaApTTEsCdzTINw+Urndh5Zgtu7Smg3jKh60bLNQjNykFDHvwW3NQKgncyEih1ihjhNsM3K0
0eSIpzFpxxgwQheNgnG6YoK48iqXqGJ3Wm299rX403krRH5zojBKCtph9qa+eoRR+eiMgx05WnPy
TCisy1qxh84f06xdTpaWfiJEAopUMHn0K6sj8IpkqQ7BdO6If0mWi7AC0E0Lwhg4Mxe4Ft4NnVeC
zwOtgOY3c6Rnk7quLRUYdoXrjMMaASRwj0EOT77FbTqN9bYCNuLBxjqdu5kVpwUl2tp5jKGE50ZD
M8031nfzTQjnDtuVttFZIiJJxeP//9+iV+VjehgAlYMgEZLjfQ15+4yX1PfkoxzXTzYf9c0JmLjJ
rHbiSgfoZTOxHzogEblGLpprOBu9C8UcMiRWgyllPH0Ba8bVf4VNyZqnkWQD9WB1igHYgzKWeGm2
iDoGYbUWnEGasQAdtQR8UIm4pP2RKzvfddaoiBLBbcpjt0nyJ8CLiPVZR3UmQ0OrqY0TK8tQ8+pD
0LTWiUJqL0EcxJ3d5rtE72TMd27tiKfaa6PzlrMNYE2l3dMBVELTWWd2ROZb99fuuyayXXLWW0NL
I1yQvemfm2pgDV7ON1mslyoAC6vbmcd1t5pP+pJ9gwfaU7J58eL140Xj4FsTEpKg97HInhxSONwP
nnXuJr87mqNkXoXLH8If27ZwAv4/6z7ch64DrtFwKSYSkX8tSYPSBaCqKvin9wGETnVQzbilFjjX
xHoGkltAHmT86wc2HD0t6Q62VTLxkiBiwHl/U6td155y2eq6H/6AJMRgf5yWtjsRLvAOEoDweuCR
vkDhpCa0xJB/C9KjZpu5i7TOKI/PZds+5I4GK6q2oKcpESfwwzCOoJjig72MVtBGfVMyyyj4sYx+
cs28FqwE2nx9Lmrxz+QuAAaVmSF4Hbrq6sJM7cWWWbMf+vHq5wY8U93+Zk+wT3Ug7E5Nw+pP7rs7
Q2QayUgRQ3pPPcAKadeY8dQtZ9jgAB+aIaILxaPqvef1wpRI2RotHyfqaulkLRivU5uYUWoHnwgH
QU0Gc5TDR2TMxR8zQLWJHQCjB6K3ECOYMZw9g3/eDaKhH7B7swfSKm89+qP1WIO/2BnDWDDIR3hk
1/9PTkw5ha2/qTIitI8e2ELpwWVxPw2eut1CTbr3shHKPqufXpB7Vbv5Sc9NNqWy/fJIDFhsigcN
DFQAtjHLgmevGudD4ZSQ3dYkHIPk5hW4ahFKL/uu5OFKqdq1QtwbFLu9L8+GGbwgONk3NVHU/fhr
NRvYghXuF6QKBnL+rW4pDagdbl5eP+gNCJtAsKKoOFloGKKgsK+dtn7w5a17a54+zTV/6UqHrpKR
4W5pyU6bqPwyRjL1tJ71Qb4AM26uNfu8blP0ebJ876z6zJ0SnBdVxKXVfNLuvha5KSl+MxMQaHFD
evuiu6l6rlrWsqY4TNhJd5rXL5t9G4hE4XsRe7Bxl1Z08wLQeaIGH8weTUclPtSq/xZz9dBLk+bM
zHBMlUy6rSZqNcMI+5nfJ1dNfu0GEo4a75Hfvl1NXgA4Xl6qn/PtgGZHeGUfBQ3MXjwCzboPd8L0
7Ns5MQ2ot3oqR6mh42pW561LTdD/vn5RFOjNWj+o3LmYcMruFtT5ZHouunkBypbjgW3XN1WyIlJy
ee65troMwRdJD3tIlDDRiqtgd7sTHnCRzJuuoCmRg44M0M0+cl1+oDVMzMSr9mtqzY/ELZhUef7f
bkkiZUKvts2JpD8GckoQrrbk+vtkTdu/7jyhBSX/0E4u6Ug9kXjJa73RRRUsE1EBGckAQFfWv///
erz77a7gYOJeDp5GgbRibavglS0S5nTXRMfTxYEGUKVd87tMcycevOdFDiQ5+DzBBdMCfyr+rNZK
UyK0i65ZaywJXt4ru9UJAfS+2JSxYHKTo0zUuiteUwyDUZaY7ErIV1xNN0KRQa+MXzetfvS5+JOg
LP7UqzNFb40C3GZ6OPJWGXTNaBEgmPirl4cK/d9gfnG1E7HqqX9JFQwXwrMo4PznRWeMZ8nLNPHy
1FLBzOTLnWciu7GdqBqZDCGIBfB/Rxy61nwrWVGymFdtfbOG9CvxAaImZnHOVuck4BNng2QmUv0x
lLzUrvg1IbVdOgKiBC7Zc1URTaW1/h/mmOvQwlixP+F6BnFfw1Jeu/yF2VHPSIEXpLXzv6IaHPiL
1TYSQORjC4waPgZOhl0A9IHSOBMTxNFl0FNAM17Lc5HPXSzc6tfy7O5Qb6T9CX6jte0XV+On9Vnd
O479xGcMk6y+T4l6tKGGFwNOmgpKFjWmd3Bb46OZ8zd4gjeYn79ZwQTO16tfFlpPtbOw75NMtpqG
QrlaErb64g7fZQ0Xx43qxvqdtQh3q2gSFdsQxWOjUSfR6s9VpS7EInRc9t0rCro3jOTYtjuH5lUy
apndPYPXP3Ulm8gyxSuTzd24EeITcw5Nk1lrQM+ORuszr19nXlOWbp+caN8KTRH3jbvutEYdnN58
GFve1zzN/hnGt27Q7vec2zum1R3KJ2ppskcRVBvnDe6ymDhx+6iRt1wtMpx6QJblNH+C5b9VTn+Q
SQVqeZP5tXo0wdfcwno/Cn9tQp/OhPHHsu4CE7WVxKWVdmAgXTlHtV+iARWgN6UjeWfJTB+LZ78e
756Tx1uQIxuMyzxCSPAR4ARBteun4dOeKOVbF1xNU0BGVIqREotwKljX89AcMjBmhU33sJbHsoO8
1xt81hu3rdENgpDYQ9YlUeHF+pV7GYGBtnpaqWQrLVMh4vMnWRTGg2Map6wxj/NCD65ST9uYbPLs
yAveBdi6Eo97SdooE+EJTlfabDmgyb0OEpZR9qdSWhk3d6WbPKqI0ajOYIggFZkWnZDjdAs06V+s
DUVYVGBlLRzT+zoD4aqxtZ7A1sVrjl9Tp9UjUWKLWSlZ4eGZncE44LWDhrwp0UYCpsJU126OSmLb
KTK6LxLFLHDP60SJiOXgWpu+Yp27vriy4uHg26Sxelc2eqIqqBUMLCImLEIJKIITjssMxVwqEASZ
UHoziCToXsiVCMjpYIen5Zq7Q5DLISJKopJXcilqDD07kMMoC+QXE4QD16oVsZnnbSqhg61r/SdJ
3KOzyXia4L1oz17tILt8XSqjDPvBgtafZag6mvyIp3A9eIV5Fw101cCBJTr/AbKEbKkvv4cZAUQ2
U4pjpmB3orR7uyJeD8bx7DfVn2buKDjc+s2R46vgMIlkYfG7mPZvZet3p5PIvIf82zKGMAeJcjBq
+MMUqwfbXvhe+/RZqeq9a90inFM5A6ODVzj44zXHLLakYGUNBF4ZOXidu7zpNoHzvrt2J9vpf/qS
tFVikXDWo5INnoBt5yEB8ubFVCYfqBrCts1fAbrFZkmyRkUVUasiIsOKy9W3meQ5Y8QQo4Y3WZxs
bjk8H+pRFsMDF/sFMxQDmo3lt4JQ5srowCLK38UOil1v1jfgxM2BeK4hlrJt99k8cOSUlMRu8E1i
N1+8l5eIyOa3bgry0HceNMciPRm90K6uclK1+gDvAceEmZAFRHKXE+dZx2mgU9dnVbrXAOzuFzB6
+6GodymDO97gj8o5ti4iiWUcHIosEfcCpjpyvGJRd3vg5lmXko3x8GZZS2TVsMhNZgS4GBkdb4JC
a7/9Hxuubmc6gToLjogkMH50/LNS9agDXTQ2BVcCCkrv7mw8a8stzuRK/PWH5CLdwDn2M09PffUo
x7nv5JOC9hHqMDbg5c33vDIeuCtDMaC+9ZhhZ/RUdV3crNX/zCbjQ0MXQikIQddr/zNJB+kGlo6y
X6nNPfeaE/kAULGjWr2hgGmIbZgu3UjEhzGfeWHVPij4OjXydXaZ4mQ3EvfbTFA92zC07IeU7jhP
nk1vQBDmMfBsNY2hhvdug1rbBX32XDnMlBczpdZ8bSUQuEK7YAYJ2yJ4GBfrxS4S9BsyAcq63Vuj
d80IcamI+9Jn9uNVD6tgtLkbTb1EB5Ine1MKZCrd3wo54Y44EU5RwVkygkCItTaj0Q68IQKitnet
9BcnIr43a+ijym/fCjJIdkAhYLg0QwqAzNibfCpcZi2vuZvt66Q8MBeyiIzKfpCXu9TyUsbQ+1D1
av5fsnZuvqV54Zzz03mp85Np/nqlQYElRnP3Jy8H6yTVIUhd2NfJj6BQ9ruGcl8nUyMQkWz8DSDp
aFFb1GGreqZ8yI11rNC7oFiJnWRGqgJG+7ooL4PW81/gPJ/YiNUMAviN7Kq620SBNBo01USv7XAR
Ogh3oKz60E3RzPNQEulhZw+y3a7TJBbJxIZZ7x/sFRRrW8/fyloeg8Y+5h4Z48l4M1X6F/iLy76c
gLgpZTWQMzfCJvCtPEVOMEscr36rKE+2j2QKyT+I+tUGOQoiWXklGTdDjawu9Z663kNop7H8IZ2b
w1G/2QUdOOk1gCAMFVtF8Fcu5ExLk6ISbV/TMDXqbZfFVr1zeueT+E19L9vksIBBr1LSxwU8P131
oYmkm+I6mgPwiOQPeBatabUEP8XE46/X/RyZaNsRVG8EvOUxNdc3tLULQQn164KkU45a6Hgg/9mX
WRCbeNYEo/W2CgHZH0YHLnvPWNXTZEi5/KkoxhlCTnynxg4RihuPDjxhweg8dlSJqU0cMGxfDbe7
NbNvsMhLP3VQNa1m/TV6Nn9GwYpSD1JSC5zXtpnuFpEbRUsgiI3GYVDqW+pcN61xcTUbVkhwZRSz
H7qOCTmxWKtpvid2GwW0RSDA0+cqczUCQzo+UGX1uxo11VIxNFwZ5wiCxvf60q3HwuVv9pB19ils
wYLByDAMr0vJ8NPBtrBV64PfhZrZOEyx0DM5qfNmJ3D5jDKStfNjFuyaxzFjhrk8uYJr2xkxDFTF
wK1YwhK05/RZK5AGocF5pALTuLzadzm6TJTH+aPLrB+rGj5kiQnC1IjCyYKANq4XC+e3RValYtRo
5re0zBqWVOtDn5E91aGX2nG9/usqiSsjmU4IOChIABPEnl5dndo9jiZy4IJl8zXZtm54YFq3OrHw
4bzg/jotZvYh2KqSSzvGMxo2aSHKtxv3LxhgcvsG/hNRDTs/64yHIlCYN4b5s1+vmfBylHXD87Qa
JngZj1OJyd0iLTw9Tnsb5v6/HP/mvouJ7bDwLEAFNwlm0L0SGDRTDWfxGeBxvUYYBT6hXcErLotY
H0UbUg/ySYBbJdVyjoeWQZ9rH6ZVfqjOFGGN5irb5m8lMXwHmAF7lbCfWN75vgGUJ6YbKi/DRZSK
H7twiCl1QagtSMUJqRLgu8eL7SYkRSwFGbH5w5yjyYXv3bXQWKzE92NnJ1HUHXAJ0bQN+kUPlqOw
0DEParmy4RY8cN3dMojNqEqDmnmtn8amBJLMVAklSh8ZXWVEc2rz+6z8cE5Goxzn48z3sNdWPlbb
Xf2QPLPYTIE2YwxV0bIoL8wcwtHFh59ZJFGQIwDXPKFsRG+nl+LbFMGW91fgsWhRqRgqj6CGM59B
V9h4eA2SQL1p9b/CJ7BQ9/SPmgxU8N/BLmmKNE4XeRqKUmPcqz2o3rp3evJWr/835UiiPFr1bxmJ
wyPoFM5U9w+j7F54fD+01Xu3g+9l0ZDOTBSOyyKPDOT5wEqkZIKRyG6V7b8xRTphFpfSXAnMmhj6
GItjsHOGFKvn7inRkaW2adCGxpQt52qt/nNV9VbX5meVEcjVvTWvmsKhoRV4qsU2tknbGWldlxAa
rEHk8RD6Ed+CPJy4sj2g4Rez6dprMX9V47KGKZu7nVyNr8Hs1pDWrtw7q/+fIgOGKU/LAeYASiaJ
HQfK2pHg2JHkM5mPa8Z3LAf719Z7FryodGNrJgWNbCUU5QM0hxmUQLPeUW5WmLpChmrbBh3qsJeQ
5muzAYKcupe582/VqGjTpTSphBoUnSTvlu4YtmMS92r8V7PnOZZYoBGSfAwWFS0YibPqOSgNLNZ7
Ty/OFkucF0rgH8wVKdFcGKyRdEDd6jUkdBVZyJxxWPyiOnAvax18aWX5U/KBjLNWn1LD4h/MmRlO
I/bOZbCOS8qd0+npGC9j8MbO4axP92KaDM5E2glNfDaDre0yfe0IaiwBx0xPg7kSrt4gcu6ZG8UN
tjjTIbYvhz68d/vmd1y8JSxawjvh1R9zUbPaUR5nS33S14BJ9tS95XXGjBTW+uCy45M0mbn2Xeuk
GK4QyoiJOWjVEGoWqycy5U7d4JANn+qfXqk+6X3R58iENA2EBsc1Azc1MQisdXlKqhWfDUL4kKr+
OyvEl7tC0QcL4OyNovoY9dYN3RoGfAriiVqGy2Cy5Embxw8zEajnhMu/axzABVD5u5kIhfWc2+X2
gdnvMKn/o21E+NoTvchHftUYeV10y/5HJxe7AXq4gaXUZF/h/naHfGgQWDlRPiykwa3/JhfXRuDU
H5VgBIv76A0ez7xfR7BhXm0zmzPgUBX3QbnsnJC9QamjJgYk5AzEbSnAYdHIPxq6OsleBIpNHBnm
p2A3als0vqPevSXN+Llm2dVz5pJQESIcxfSZGM2Xk/QJzERt36JDtLCa7lc8jpHo+ynMtSzKrD+m
WS/HbDW/p9F5mea53BSg/HzyeCZCZsJ1Xo5JphPfNTindp6Z4w3Xib0gaQuuDmkuC/W2f9SbRdsb
kv2Qs/KGpY0HXJxS9Nzq86shkJEaifHuwcHtB/58MtPUjg3EK9PTQ9uzttaUJPVLOaesrQ/5MtY7
f0Z6Y6Vdd/as5s0t+yPMJVLLKujc4qIs84bFVR54OZZwFS6bUqs8d4aM+oldhmuEJilliNhohDWY
ie36t6q2twonSFPl1KnJOJAnOJHf8wqu4Mf2e4wzaiBPxrHONrEAkPkH/zrqdbLdAyleof5B8x8y
NK8xm6omJun1Lw70AUEuZ9R46SznphdahRWGSZGRgXYoDLpl+Cd5JC0+dXZIbhiI5ldhmX4VK1zG
VTIV8GzFSjf3kKZO60F6vH3jQlU8d98zGZybjBspU6JNGw9g2beOwY3n84gCt3wT/ngLwpHkP1xz
o3+yoaVdavZaJSjrizXi90xkCYRQ30mb7AVjbggJkMN6tcp0iwwiJNay/nr+5B/XMruplJ191wRO
NDImhnw2s0rSBKtL3GQ4j9aJztj/mazOitxSv/nsTojzwKnhzAwIJNRgWkfTPThp6oTJWAPkHBKM
ZzWgVend9Iykx6HQKd4ypV9Qjh31ElnAEtSnRXN+jYSSqbI5n3NiKpItMm9ih8aUtGM3ga67rFN7
H8gK0g2OoazVaLDSjqzPpj0kpqVRbNhEzyXBE3GAX06+zfbqh6FFt+y1RARY/r+UzTTbJk5tVWN/
Yp166EF7MWdGUdZ5RtymCDKYGxGa0x2beY0hRjlXPJovcisOUXF8T00LrQ0XPOvk+tK+jGOfnurt
cXFK/aEcuPAIxUBsMGl1VOnkaQHPCidwOHj861tic93kK1Ok3N5vft1m+ShTMpFHRfyAueSfTWWJ
wzrPaLykfmt11e2C1ONbC56pIPDRgrgaO+5jkoPxdtR4DZv+iBkK8HspTlTidAj9/EfYpJwVSNGZ
P56T3iFhAGG7XRHt4E2fQ80ui1Ga2Gn2wD1bd2EngrjSkAD1OhFvZt8zTHltnQdYmu/EndHCETuQ
DKx5LUHcIz5x9N/0Khpr6hkKyI7z4zMj9yadWEMK5P+h7sdrmX/1EyafeeYZR/6RPJZD95a1wbMq
XSccrRq/2U16/q0v/1MtLhIHRQNROY+tmT3g4sVc7et6KBUZHAgHODqKUz3wgeeV92Oi8mekQN5E
MGXdvmltJr3utKM0UwzMfGolN87nw2DaRzRQAC7BEIiUvjtbg/96g7Eg0ICcoQxpdVl2F7wQoShM
8ntRUfZTY4dILmuq262W0HFi5N7LQjxqgBB2DwmjIsCBkOxB3pCVY2TOCWb3V5MhpJlcEODrxIJZ
OstyXn/dw4baIlGusv+SUeN+4XXCls1Xh0C2CBeve6RU/BVWVp3y4WM08XEShYEMUuTbJvarzrFd
Z1CTi2H8UehpS22iQva+qnn+CdoWfkhtHBfR/ug5c2jkTA4lSPU7Bwa0rE2jREQUdEfADaY6mMD3
B7uAMMLst+e1ZCqonnrS+rR6l8vxLZU1NEv6LEs9arR2zuw9mml/mugRN+H6M5fXc524eKazOINz
Xk1UxbTGbk1XLMGoOGZ6IB6Hcd36BY+Oh4M/jmbkdXLyh6o1Ibi62odrnpqWvWxiI3lprPpfma9I
W0gQVn3QXQxr/lFGeerRXjFpHn7nqqAmspg7rdUP1pA6Kmkg96JmiW8T01U4owv4L1DROPLZzjcN
+To/OnD3Qc5NRHstap+Bp1YnofDuNB4uK06wSO6KHyxInwrHIFFkG/WmmzmAIzufnaMj2UBVtXhM
pHiqZoe4tP4vLtuEP7eYcILo4ydMCYQwOrcfZz/iPP5HuievU5/dNZ2aueOI80piM9IRV4jF4Eot
abjYI6MD7b9qqT+1mvFBns+vMgAFozvfue29CDTyLBTR19fLbz3SQjvVxU3ONVk0pRIg81np+hjx
d1LPvmz2ijtz7PAYEcWgMuuSFmlEz/vlBu7T6LpQd4LT4qZ/14X2mEmssyXKJmVxcQNv380lQZLZ
EBEAQvNdpTt3enJdeU7w9+y2R4eJ2XSoAqRrFs8xc9OQDAsvmrcIvH6ct2Yxkcill7+2NP/H3Jks
x41kWfRXynKPajhmtHXWgjHPwZnSBkZKFObZMX59HyizqqToJNmtVZul0ZIiGREY3OH+3r3nqqiz
UN8G4U76BRmcOX9m9S9UuK/KJn5AURbTZgi/NUFGv2NEZGwGm8pHWDuEJ7ytdLwp+/kEcNAn4LGD
xnZAiG44KzW1byTK3KWugcAtJwUIAlDNH8VVR3im1qZfOy/BmZBmtJ+NoEJXsMT1IbonnhuEFErq
/PgUAqMrlyqKecrq3/BvfxPKqiCTmerjJKEzDx4CyCnn9DM+o+veok7uIYnp8rvSs4io16e+VIVn
pVRsol7o0F+5ClIhLa9fiS0Uc8Qta5Vl4lyDZgNnnIC9irTOcoMTrwUQOyLicsWt7hf3yXNrkQuT
kwbCwotprK1MPMeUpMjYPQq/UxaD7l0TDvVUjt6Ju4iIoSJMFwWb0MYtSYbVWO+2PuEpkpTdQqOf
SzDVJlbRGVDZJAA3RBrRT9KPQOQbS7Vf4x6pY9Eyg1odmpTGWU5cEEy15KGpTYCaP3gO5YifyRna
WdZdd25FCprTHMm7/9SX1qsbxgACcuJTR7uZS029rqwRMy+RUaVlLKuA0zFixfFLQTWpaxZdjSp8
1K6cmpFuXKMJuCbg2rtqGapDwDQqStKMZH/sMSlyqdzswBawpfVhKzYW4L6hJ83+07C7r55ZsqFo
KofDPiiVcke0bLwM+hH7X3FWzYAejUIxKHKfwjCvdj1q9KimASkr9onqs7TiVyJpz2lvLFVCKq7G
Z5J09EY7MNeT7gGTgJ2rGeBLrngScQ+6JSM80TsXECchq8IawAp8iSgdEjcVPGBupT5JB356a9vS
HkiJ2XdmbS8GZoNZ77tn0lon6dXGDtgSBC68MFG7O55sAaar4IVExWwOXsTXEf4wI+zqOC2WZkI3
V+vkwqyytazVY2PpWN2yexs6D/L1Gs8LRXBahFSxazSitipfIvacuEzubRXqamVqD5Cr17Em5TyR
QLq5ICPOy2UlOUq2d2t8xVccd7cwYzLESr/8g4hSm+uqof1vODHcs/K+aEU5z/GwsK7sH4Ejcy6c
keC9fpaWrBXaTl6T3hosjIkYkk41Ji1j++LIUJ13FvKL2MDn5+NwT90FgiKahoZ1neu9Oc+DQr+q
hfRZ0LhPKQW3K8eMfDwVK9r34QptKrgOfKYIo7SZg/ByYCOeKijnp5RFcCagCfODVoTf4nx4RbZP
WhgmHzITUYzXR9k2N0kdnZxsiu3ANecynq/0KQTQwM+NXGka7giXu3BZ2AnbUl2WCw4P04mJIE3P
6dkPh3Jwt46aFisKOlCeyNsdF17uvw4efWHb7x+MMCBMA/9iimqgG6IV09E5MYB7O+0RVf0c7eOJ
6MbH2LRXfp4mK/wptON0Pv+UoMv2JVypOuCeNl7rSoH0vM7NRW1jFSnjDJGw+UxXh2gOICArwvmI
zkSKFA6RnJdD7q5bjUULpF98YMIDuhzikLFMUHlpqpDqp9lgV4g3zXSIzpoZLYLya2uNzw496yqL
XgXplFdsexAImXAtnZKxAQ6TxV6Fl2Owg1nVSfLRkjvX5mII5Lpzdu8pNEi2AYVpvAoZIwGOrCeL
YMVJeVetVCyMxxytu5XYLY9bQlMGIPipAj1M9zN6xAmyoKEevU3SxMcSC+ycrtm+ZuryhZIe8kJD
xGU5wbarjPYmIOoanzJRq6ySF0qp1ivYIZuihF3gFqU7H2o4R2ajPIxdSmmzTB9l2o73OsIepow0
JEFOKbSOUCalX2q1fAyjaKuEqffk7hz4Dqu48YztsHWSeXxb6Xr1nETOOWzSaOe9tNAucCxjDUUu
IzadSbuZ5Nke2l9BklaIaiFZYOwh0ir3903pkiSK88CoTYE8JBCLzIyOeZMmMBRoyQV4bcHRPAYN
qEFOvM4yXTnpJpVukWcnX4d56jRtMLHA0hUlpTEmoW0IeQIlIxqJoFdRslo6RHkfdbgQxQZ3+gua
fZfPZN6zV4coQ6s5LtWUM9YYm8i8FsIs9j7msHlDAgGUTifamVZyJ0226D26/TSPT+DW+Kbvb6os
6+4g2llkIaL7AWCNVD+06h0JmAeVnc8e4dUsN33lkLiseSid6ruqJOu8aF50YIq9hwXNSanoV22q
HiuNBSiCJx6KPsZ8PAzxDJnxeNBUthTKONw33fWEsIkj43EEa39LiQCLcufu0zLlbjeUFQ7TcF6B
XpwrMu5XAR3oXtPG2SBTuc+F8cXvUmOt6LFA4+kZ+xwF0FXqGGe9gpryGFh+fU0zJViUWtIuSJmA
8dKoyW2AZD6LTUwJoZvd9GyLywS0hSksd6f19FLtsucU1HWwy0XKTNrdhexiTqREGkdMDFulce9G
huFupNSWCG+d0MmGko8muvHQGeOubM4V/mKsYTSuMCY9R1F/Msy2B5nepfMuReIz0ZWhD3lzu6Zg
gvybZouhH61EL1mGUNtCA3REUuFRgfK+OM1nkwzcBQGu25x95FVeF+5GdUBooZ70F3Ge0He36u6Y
WeZdWGXePiXUeWb7wacqoj0E1I092wgWa7AdXrM2KKrVSDbrylzVJoWJgMwLupDDE3iSsxs2RPRJ
OdM9CjnKscMdnMeiWwkP6aWRRF/adLxu0nLcRznzvAxTYuUHfREipa56ME+Bwy2pKfZAqDdIRhq3
wNe+AdAqt1ZGbbdhpbgSeZ+ixO+fqpzYOxO/2rI3sxouQp44C93J5Br3LJpnzS5v2LdSdzXA/tZq
9gKfpGN6dp3jclTUF8g52S6D5BQZmT6DKFSvUreZAhJczH3aE9yoB09DBdKqxr7jWpy91KNcEYhs
PuST+8FhhvVC31j45Z5hr3Zs7uKhV85uhiFLratdGwdHVmHeMfH2ITiBPYyweBey2Ob6WmsssHOh
Bp+9Lrn1GwxFxDZAuDBBLKat/k1N2ImEavOgq1W7C8QTwawpTK2ueYx18Aqx6mHtpSJve+xJVE0e
pE6eHn7jGQo3ubHciP1ZXmyz3GwOrTT6azMLWM+A9gp6luOVyy4T5yy9+qKD0GDQosxUo923hb3m
cagdROfUN1jQN2intho1Tn0U+Wc1IOLwk+18wXtknFQFKgHkOLFup7AwCoxR5+QLM6xcut49IzUz
vxIFUK5dPVlgakxvPDPL9mRns0MqyllKafPBVQoQcDVBs3YeDyuzG+2To3JDwoAhec8f+3lb1a+t
IR5puDsbM6nyuXCosofmJIwnBTMdUWQXSFycofBPyM2+Si8TK82KD4Uc/ZM9fK3I5bxWcjHPmkBn
90udIcgbsasUcn5SlsBXYzp5uvL8muLg1yHVk5te8dmluQMxoWmHuFlbKrGPX0pGd4ULpaV0awTh
CtgAnp08cbZZ/JqOcbRm4RdhB1SyYzzu/MnR6pgSIQzr36tM97ujGxW7WGkfaGe169AxVmqUultt
8jC6SMTZsUUzPRmRHEAHlizqSm651bdY9ldZpVMBjL4WddftLDVkSSwde5V7lPYCXelOaRl8U61K
HjpTV+8gPOA/GXWq4b62niibGxPS0RWlS9aLVkWLUU+HjVDgdw3qKI4+u6XWTDAI0i+dE4I6zAwE
MLOYov68jQz9ZBXzZmiDm8HObvDHIBxFzcySPF4R4MPy+o+iJsW+SZAqah+bLhnEQqPnTXHqiPkw
XToOwGjgAh2xG8p9OLVSR6es0MHxLJPSUPfSOdU2KBdIU5Bzw2tpt+7p+70ioIRvvjs5zcZEiaXc
azX/A1LjmSfSEmKKM8ssRV/S/n7RdOYqIUWz0UK726o6OsogIDhVyVGWDgHyWJ2nkOsnG0TfCavQ
cepd9cOWHKClj9YJnY/+kGN/GtVJgALW+bZBVN22+o0/2NoXlkaFVrRbo4CVqcISAxHHvT0a7vgM
4ngCB/sNvf30tXax5FctgCGrEtV1MkQP5UiA7ajCKaMzP7OK5lOk9wRyezghc/u2cwJzO45IE6zu
C0rEF3BQ6krQY7lC4R4vokTUm7GL1qNIzS1+ZbGSnf6pjyosfXa+ZcVAPGeh3nYNJj9Rmvnedii9
ik6TC8fwH7UelqueU0DSUtpWKVYpG3QIVq+unrHarK9kTBllTK1oFQWKA2eluAvaAkVq7knKUWmF
fmxwd9+/YEpddDnIf8319Xui61rMaG24T718WyQankEFHQaB7tWi7UnAUdW64F0KaxMr9OO8yJjy
2TWkjdLtt63YaKhT1p4V0r6beCiqi5c1h8yChpgKraYjUadSfG8lEZrMPjw3tRSwdBXKISJ76pPO
WRnOV2nxaEG9AjZPc89uV5mYCsi7KqmDDpm0wCFhlin5u3WchbcyUQoQ0fGnoWqUc1kweXq9t2/a
7NbyxkmY2xvgTENJ1+wcgk7zgzHeaTL74ji9usmED0KFumtbt+uarG0a+TDxdJ+KfFbR0CMCa+VS
XT4OtVaiynN6Ap5pYRmtv6sDtNelFMm21cpvzNlN0sb3RpMHy6xnfyINd9v74tVwUdrTYjJnnlvI
hSF7yq35sfec9hyjD8WZvSrdiM70gGcXRiGiFuT+xH6SZ1qanz3ppxSrVfUQIL8mj2opEnyvjong
BMF2kBDpgkXLHSD7EYeOdijbIY5yuOCnWHXnfR98lsJ+VGyaMFC98Sj6LOql75SntG0fAfaxQzCX
5LC1L7aLDgdNS3KXYvVk4yv8raXm+6hhM+HXqXVtyC3dZQx2VbRPm/aL1XXPWQIolEpyd0bt3bey
vetYzw5l1XeYKsVdU2QWwWWmvm+6dhfV6OYBznZAZojMTNptSZkarUKNzEp048lzeOZi2xcL0whB
FIpKm9seQQYYJNHl96p1yvBWzXrcJlEb65R9NQVdquXs2JC+CFAjXd64m6wv2ZM3yhQRpATPtYNS
Bp0a4z2wDzWyLBA7n4PUe8ikrFZG47SbxKQVKGwL7b9DWkWiM/NYLvjb3l716EDRUpUpHr74SurX
6jCSJ2JS6HYqy1rVQ7aQgzTnLQXLYxfr57QLjVsyr2jHduM+92uWheMmLW177o6iP0vTyZcaYEQE
Dki47PizzlrhOAIrZ1VnNg8m8H5cFHCJah7CVwieTp2KdDcfpnm8bbutgx+MtZS/dUWwBA5z7roA
QUk0HGkIUxWqcLYonlXtaa5tK4vUXJa9JDaX0EQ1M01nscr2NhxYqOIZKfdNFOYrXfC2RiGoutZl
sgfrQV4lz70V9ARENL1enIGllec+xl1r+9qtaJB1GBHOhyb0wh30O56ew6CjRojVHZrGBrimOLdt
nm717Jq8V4Ju1cnGVTZTA1+uVCMls3LMJMLlOzsg407G6LDsxPps5hGer6jegu2eDxTbNxYeiDGN
0h1bYW4XNXlUbRgBZhyvyZHJkMPTFJgWD9aYbdnKqxtIyvrSaNLnVJjJ3jJ1sVE6sWo7Opwgl2hA
Wj0pUwX+M5yd/VWSoZDR3X3TwJczpXcMXQYeIg/i9vDHHdhQOfPK9RvaDYIsap0wQjZSOAVLNhfS
fm708JbSULMcAzmraD8dsLRem4aa37GsxE0r9khjEFEUGaKrrCnWvSzus4aAOWtwmfGEF+yCvPga
YoqHxgNBo+0xVMS6fU3BwN+mlvqJLgKVVDXYR0NS3lkatgFk8fmgdutESbdpC+6694vj4ImjU0vr
yxDvE5SsWjzSUPYPRiprsrzlGWM2dIhOe6QWuM4odMV4PKn/A/StLHPT292JMLNdXkabcXDLlc+K
d4b30GYHsdPphnKjNNpWFe060kRznbJIlba4rZPW3Ioh3ugNmxjR6RjeA3+fxib4vpZVRtqn9bWF
9AAfe4NMw8O8V7gwERR30TBHgJVyh8P3L7oWK3M2fXJtxGsrBdjWW9CeABkHWzP1GaspZZco6O4s
rwJzUW/yCGS3WonhYPlqhHs5LNkL0jooS2RRnj7ssY6vtBi5mmP5wzHR1XYjOMEGukV8SyZDWcvD
w/cvXlWtvMTqNixE0n2UjSihIizxeCwJ+InsTZrit0+HdJg5jd9Tek/O2Bu8XRM196pV68Sot4cB
DvvaoFS7JjLhm2rU9irpyWQZFSydUo3KBwq3PAjtXeMX7uemKYcrn78I7XTnyUlYTAd2OdHpITBD
LS6IouhLVpbdVGwGULBAA0pl3nDEvjbJXhySYqsVaUVpGD6qgT0cTxZARIXFJh7pbhbSNwyqYe8h
tWg7P5+jc9bh5JC07WYwdDzfvTNgrd7GiljgBn9CNgCCFOfVtnLAnNhXpCypR9KNAc44jnY1jMT3
eQhCmXzYt1uTKb41tm3ixTei131Qkm1NwQvwgQHEcDD5dVbkPpVmnbSJUomWeBuCeR8bd1Zu3Q34
smfBYPjbcNr8q12+cysRAiZQxTI18E5raeHPnb7auVaXE5Ucfg2DbZSSVnqVQfaxE+h2oV2rG5at
5XxSgprZuBhN4250u+HWGdgn00u2znaN+d6rmo2HUnnVOP3wVKvxHZEc4trSdlh66q1Xwh6l+leu
Y4sJKij6dmZUqMd4NvVI0AR2ZssNthSHfaxWwLpdfA9PqkDb0vPcRA9D4CHFibNMcSHNCyc8pmUf
3NZd04GAA/Vb6wPKYxeZLtXSr+z4xdpVsfTUZpPNtTK6p/iP4i5NmocCtdGBl1hrZv4Nh1u8BOg2
CQ7y/phkJwrM5RwiNwMpasdq3lgqElxrcoGYSX2lkz6eI0faDmWIKdKYPAGYx5fqQHumHb3HLpkS
X8uANJkUJ6lW80W17f6RjS4vmC+C1pArLerTO4OWUhdwa+UqJzdu6PYkhY2C049g8TQCVusUcpHj
xPIdmR9YAyBmX1W5RJMBcGXK3R4/t4OBZa29GwWJmgH1vb0kYh36NFqWCHGzRx97QUAamaGDjOdZ
YPqzBubk1iMTfU2mzi7CSrsdPYyHSM6JMPEqvLTu9RDo4lNRLOvWqj67Y1fhYFAJLtHz+nMFaMvB
cW8L6DQR0LZZEIEt8vW+x9cqzM+Y2MEgts61OkJh0kYwSn1D4rNi5hpJXlaAGKywnvCflXFVfgKE
22xMG25KT6iezpaDR609shkokZY7tCUawfCTSs+qrPBeNXI2bLjsVAR6a5MEQL7UJDkPWVqcyIlR
r33fWFJGWbqmV9z5nWTXPenOSnS3UWlHNySn25nmRTC56NbKOwR/2icI9jta7vadSJUHo1EfXU2p
z0iYoKfg+clqzd7IHGWp8NxoV9TAO32TgFmzLw9joiv3kwhuJg3ntRps9eC6bTOPMpMwECGAE3bN
bYrHhPUoT70hUo5hGDBJ1NG+7yKcpojBj47KY1E4FWq+ETuZgVt+/GJqmpgJmEmfugq/dchzKIxz
OEsEsS4qcAMzjBYoLSJveNAgjKCKqhURnL5/cQf3wRNogunAqnNNJSmPh+taQdHKSsaZgxaks4V0
YRvTQDh5oL1JxPU2XUdMDu6mCMUDagiFNvCiaONuQ7zIxqEDdcOooELC5ol2EQ333EVASAt/JXV4
h0rD+GjZCW6sAfqM1r6iUKpviwBOH/2mrW+E2tzoivITKQb07BwbLJ3UWCHicyq7xtnW4agAon5t
bDN5CQPS08li4AHa6N3aImNoWeQR7s1aKRehUnylzFFvu9gpFmj32rMPpmhhYtpaoQPB8h9r+T23
Pzxe827QU2XRWwzGvml6xnkQb0SSG9cCB9FVpBnuCsGRdtCALbVG7u5UZ6sbg36gz1rsR21Yu6GJ
LMvhGeor+iHQ5bNJ+NAd/TPcLeWwH8bMneuDcDdsK7HV9tbLENn6UvW7G7vjtGlWSbEwxVhrt82L
NRV0qgwAhBMRC2AOYONsWCAzWab9ubYPupaWuxaVNGpWVg4BVTbkPvcspL+kOGlWVcoqEeKCoBN7
CksDkBvooLlWqSejpCzNooEuLSk68lm+hmaHoJzN3rXd9BuL5vShBUx0pdbnPNBgKSkW2gsB76qu
w2tIEsNaKzK0QLiB2agexeBDBatLdiMmiagC0FQeuK+mkVk3LZMwgjG6j0h6rtTKA93EsnM5qrI9
hlrd7UQbnLM8+pr4cNcHw2GFwo4Zi+CAcKBSFxFy0Lmph5s0L6jcRzUPYVQBemnQQe2dFXrJDjVp
QvLsmPrLPGzWBJCiwNOjZFh+5/Dj5yr3EjYRfTisnGgWtoVDvPDgsQHEL3mTNdG9qfbunYs8lNJ8
ZbBcrhu6+ZqKgEIgXoN8iT6kp7I2xzA26dN0f25XgXZGCbNmdg3mNd9RCC++gX2JdhI5ypXVaMEd
tSSBtx58oirio2ObHvuuIF3id1809OG+r3EcDYAAMbG03dRR3ylVifpp+j/gvY9NV0fr5Wgzo3cC
uLWi8LxSE5AYDZbIrcqynUWDR5cI72IbomfRTNoSsQfq1oVdJ6r8gKOk3rq6xuVUN1AT0htNz4nl
MORJAxGKwQ5f66iH60Ytj8W3toheZA8v2TYCBEai2intgLWcj7LNrHZJ9XbtF0r9ZLZI6ZRRh/pv
MpsWfpNtmzRbaHnTnoMuVPD4R5jHUeOEOgxMZdyOGgwaN8jtmShGb5t71HNrAxwN+ZPj1m9sTK4j
VV/pRNQsK6rBEXY6jTXCc1YhNZF9/kwLIdujUCmXCoXRfciw2UWqai61tipusKBvnLR8keBZvpTp
IWbKv1NV6xrkanjqhffZQwm6IejiUckLiXNJ1psIdP+8beEihFVlU5OAi2BWan1shFte25r+FQW7
uFO9ekO4SL7Us9JahLl07trXYTSttR0k4ZVQsvs8a8Z7ZAc4x3J5GJU4X1r16H8QsCL+Z9aJbbLR
ssh40snmcy+yTjh5iqo6TrY2NeyBpTGx4AqK93GllfNSDo/O6EOPNvwbnPqsGsf6KWI9PGumRaqL
EWDPppkueJHYQMMwAzaobloBV4W5/Xt4x3986f/Tf83Pf8R01P/4L77/khdsK/xAXnz7j7s85b//
mv7mX7/z81/84xB+qfI6/ybf/a3Va358poJ4+Us/vTLv/uenmz/L55++WWQylMN1w2P35rVuEvn9
U3Ac02/+b3/4t9fvr3I3FK+///YFlKmcXo109uy3P3+0+fr7bzpJsP/x48v/+bPp8//+2/G5fa7r
579t6uQ5Iw7lj5f859+9Ptfy998U2/y7yo1rGaTpCJd9NZe5e/3XjzTbtVzmch2hlsWPsrySwe+/
CefvuGBs3G0sERxyk7h56rz580fYDG3VNQDMmBbZnv/8gD9dx39f179lTXomUlnWvO5FNqqJBUmz
hKoLYeDW54NcJIzUuUadqRPEVNBnrOVLwRK1OLr5dYYLzdwH9SmduvnKthnmrF/G1lyh/bui5Thv
LWxcyTFuXywW6PHexo9N654mvKsOVBCuyUzBiPpVdsegrqjUr1TUqQpPeM1+VqJro4S34R/i+rPN
9miYOzFK5S3y4kpfJ99w6JfhZ4kkxzglPgpTqjLyStdXEyPXebB15FL8mzyOJOPYZop+budAxs1P
vrXu+p0injosl9MeqLq3jFNtbnSQPuTKyJMKozgGMOqAFgLAN34B44oIuEZkkXXr2toYyUGv7klL
YCip/ucuPdTpIu9f9eylbo42XST1SS/u2TKVBk5A9Fdb2zyX2tpykTTls8yco9Y021s80vBmt8Bb
/+8j8n833N78rf+H400jBe/t8XYYnrP0ufpxoE1/8MdAI4b279QlNYKbhG7ZYkqs/mOcuRo/0BxD
d3WdaEljSpf+c5hpzt9Nw3Ysh58jNWBD9K9h5v4djiTNcZvnCk9h07H+L+NsGkX/Dj9SyCK1yRvg
FX/OlMLH11d6SXGrshLIPHmcPhUkH4YfPEum7KS/evmLTKUsKnwseTEpuH5U7AGYsJhKBnhF8zZz
GS0/nO0/J48fJ4ufIwn/fRAXU0Sg5XZb1HYxPahYRSW1I5+CNMf3UtSonNZNaY7mWcLQjD84rrdO
GxPjjxmuWh+ZuVWO+TpQXPy9nSaKXYBfdpy/f0QXs9+/D0n7+Q1KGVWBkQz5uo8rt13LRlj12jTG
4pPS4rGdkmK7V8xz/p2SQHTQR0vioi+CqNiohlY9vP8x3jrMi9xxBYGVYRhNuW4L9vAzM8rhH5C1
nn4UcP7W/aH+fJhBK02Cc2ySL329Ba/qiG9RUjrGzIKk2H9we/z1m5jutM75IdOzL/CNBBYlEmoo
NEGLIHFObI8RUadVN34QEPfXp8p0L8LZpKQYZQZ5uUax1p6csujO5phpu/cvxFuHMN35PxxCHhay
ldWkWKpC4z4e8BuuIpj8Bo2hUWir99/lrWO4mAxU3w00y/FyatOyXY6lSVcxycKbX3v1i7kADHaG
SScq1qhsmutSFPi6A7uyqsX7r38R9P7PMUPsz88nSeA3NAbW22sL/UhHgJo5qJtK8T19gU0Dzwrk
/pwFP2ZemiUm1j5NCQIUZK4dqjszrQ0yXJLJxcr6u+ivpCIddlZqbPkffMSfV9b//oQX08YQ5lg6
bCYqb3QUAoRztQ4W1GeMlO644uafyRjyEU15WaHvLRv91QJKjzZ+EAQ+Xcf/ORuzsPr5BJkG4D4i
fsu1lVcOmznPuEZ+A8x/sIqdQmvj5f0r8dZ9dDFtNECX46iLMLfmfnaTKlM6CwLpwvml2dd0L2YN
PyzGmPJ3sU4AUxHRI7L03k4D54NZ743BNi1tfxxssrOanqTnct3Rswbybka3CtSKL+x+0w9mi7fe
4mK2aIRfJdi4y7XCthl1KlLKJdxLXCZRYNu/Npydi0kjGSvbzQKnWEM8C/EcmjpdwjiF5PDBdXjr
KC7mCx62FAU8Hg9Ek4t6gSiUiFOMBWhu41CNHt+/m956l+nff5j7QCwaQ2KbxdRrB2TbKY1w6O13
bXLsa1gxHzwlplP/F4PDuZg9GneQtifVbG3Y3WTVFEYsb22CV+xDRr9vmHkaOeNLZE9I8tuEJsov
3gsXk0IbqKXQsUWsrTbM7uyQjRAyJCxP0F18ECvvn8XpmvzV4V2MfWTGnez1jsg3MKIU1AbKM8oC
smdKoCX5AgNlZksOn99/tzdmAOdiBmhBeWsezf11UxdOtvCKGtrDSOnv/tde/2IG6Mlw1I1cY9ka
s7DGPl3nX41E9Z0PztYbn9++mAIgTRRKVobFOnTdEBmZBbPLSpLF+5/+jceAfTH68x7SUKViveoE
pwQdlC9CSCLILu37ZDRGax2HtTlpYaLC2UFXcQY0im730XPgjRFlX0wMmUa7T2A4XitF6z55QDS/
wmEhYSiVjvLBs+atM3gxN1gK3pKyGliTV3lHHgbJ6jT6bfvbr53Ci0khQ8mjssMu105I5sYM8ovh
Lnzkp/RI8jCZTGMhll7PcwhYaeIh/mR7lv7l/Td/YyzZF1NF0IfxUBosNFRPaOkcAXcQrKMYpdt1
WGAZv7UDmec377/ZWyfyYnooFM337CzhVjTS8YVKpX+vVj22vvdffrrmfzEv2BfzArw9JSx7Wa5l
MpBJ3oO7AP8G0ByuT5nfJ1a4ev+N3rrpLqaElLCtBl1EsXYg2ciF3rcNEKu8hIBI9XuU8197m4uZ
gaxsXFJVy+lS0TM3dnkv0UcS9ZX82htMm/UfH0d64kUAu7n4mN5ArFiqQO+qu20arMZO/llG+amu
+fGW1rQupgitpPMR0opd0wZOs3sR6AQk+nlKI1xitrSXI/IIlPmZQR/0/TP3xo1mXcwKqRNquS5Y
n6uRyG5ob5DWpLakDX9wp71xA3yPEv7hOY60LqLFzx6mGIiMuYL7icLJKUBtoSHpDfP8a4dxMTP4
Ce1c6YmC+FLyet3awu7ZlMUvHsR08n44iDytUtQvjEYQmvous5FPF2ii7vIBV+b7B/DWeboY8J4l
QxqlbFetjCAUQhDLhSm7W6UO5fL9d3jrSl+M+UAYTqkQaLcuenhOlU2aX1X64oNXf+vzXwz0lhGd
tn7FBah1facxmyQJhkfCIT5aPb/1+S/GeKBopZsColmHcVA+p0jncyxrYfbwS6fHvBjhTpnX7Hp7
1s3pkJ9yUxkWpQtf94O1xRsz7veY9x9uIWtURKGxwVyHQ/dt9KIc/l+NRaEnK1V6h0wJTu8fh5jO
x1/M7ebFiB6yGNdQnnGds+g8auGT4w1LzanOddztizYltUX7xkMUAz2xDR8c3hsXx5wemj8cHuhY
j3qLS+UqCrdupLyMyIreP6A37izzYmhLo5aEsDKDBLZBWJBLBIWAsnxV0YH9YHxPn/KvTtnF+G56
VFDo43LUid3KxKk7lzrldkQe88Iyyk/vH8hb5+hiiMtcabGkcI6cQIWIj9T8KszTcv7+q791DBfD
23bbsNILlvp5SVCFAoYTPnE052JDI3AxA77/Nm9djYtxngHNbolXYUeByhaYIeqKU8kOA/eLUJv4
F2+ni7GuYJ+owV9BOnWqhdY1UP1Z/f/a1TYuRnqpF44d1BrXwT8VYtxlg36F0Q9NRv3BtXjjShsX
z3EysY0W0VuxBpOAFxO5ft+SpmFV3fr9q/BGpZhuwc/jzTFLbEdlla+VdFTA+ALlrmC9ApvOCGEh
LuVGhxR6cmoQirR0rdtKly4++rp/fP8TvHWIFwOe0EZTVFnOkJHFwKSf1zfNgOT1/Vd/Y7Y0Lsa8
sPumzRNuZqw1ysmPUPVAT6J/D+nFhWAM3sn4VIw9Vtn33/Ctw5n+/Yf5awga0sYC4rC1WBCqghU0
Kq6AUbi/uN83Lga/WdlgFaYpxrWkchV5Zr7IQ/jvZuR0q187hosZIMDKF5C7TlndsQB2VqlL5zTz
Pxj4b12Si4EvkTZUEVxKDmCMblNsQp7EYyfKZpUN2Us82e/eP443ZjLjYvAXRW/jgq25FsHAdNyN
qGFtvdtL3/DvexYUi/ffZxqNfzHr6//N2Znsxq1zW/iJBEgkRVLTaqyynThx+pyJkOTPofpeIqWn
v6sCXMDhMUuAhvZAKpHcbDbXXp81DzTMT6NSG7QXrJcucMPsDzirfKsZhMtj9Lx2CzykuzHciBjH
zEmtSaEaZgp/W1SvpFmbQ5UEJs0Cnp/Un71uTIZ9g4Beu+/FQF69uZhzhcYznpFH1Cmwe4npY2Pe
cYQJtaJ+HFgK3jaGGGJf3LVtM91HI7wibneIq4WsqIeQa6ZRjYlZTXAbneo+POFElF6ENFubSNcr
rDgnHso5aYCJZWFZ8IbjfuA9PB59qAvBeDjd/gxXI1mhDqdiMPsWuIYNA1wVFI65ZxhMDRuNhEoi
x7i14rzFje5Ai6G+kDKqn+dQ4U35VFwqX65vSDENsJgFYTlaYT3Z1SVsdlEFcAS7OvthYDZ6xSTD
hPTUiR6lAkVPr+4QFWWABHRwQm5yeTUMGBP9CdJkcFlkAaFlmBcPYm2nz2UGS7DEn81jVjIovMRA
fkG+1X+ee63Cw8IogVMJXGXgMBnl/hF0zwQ3sqU3v81IiiKqsl0FXHcUfHuOEhuih3piMLgocNv1
AH+M9YEksnkXMHBPUUsHmz5okGFuG4zVN+gU6btUJyvIeNz7F8BgWFKB4cSfFwJKxJm1RQkrXwGT
dtONX6bVNNDHKcLfFXotP6sl/Ace+v7PpsjgRgCnlH+qJZVfyQhbA38IFQTPyEuENapn8IHYBIZR
EstZ+5e06McYF0z+Y8P94l7yUoY4ksOElK4r+YDCGNAxAt5+5jmB90rmGY0cFbzVYR6Bq1xU/1HU
3zMBzkrG8/DAOfxnwSmXsPQBPmLk/yYt1GGkyicCQ30JsArNE/5es0belWGTPsO/ByzUJaPyS8Wh
/rz30qgJoeetkt/NmKVb+QBHgFyVDC/nDzMwJlfWVhe4Sa4nrxZXcmWkztQbxo39l2vzQqxZpI4K
GLkOfglaG/XCB1TfAnSyrqLsYl+ZAJdjkDfTezKB0xnnMoHFQLN62lzSpTEYs3CaXenGj7lO9q8t
Atay1g6GFgQ1IhdwqcdPY02yJyQwfyS6h5NC5gNB1mp4rKLsqouekh5+ihurnKOhqbXKLUgd1OCi
NxewuX3UmKkOMlOUCld5OWzM1o5XEGuBC2uNQoEiay7rMHbwcVRkOVHcdH6XA9zV930HsZa1ofdR
pEOLGkXYsHUmKM37n4oqEM1h4bR1S+OYUSEu+2tQgnUQejNh5WXlk0+OIxUTbMAm2X7fNWMTa1UA
tSybYcgGcx5fFqh5k3DHSSHovv10xxAj1nqwwJNci4UUKHoIvybkSpvSUXcapaqOpLwaS5b+dDdc
/yxzFHndfqurzaxVImFeNsKFtbzABFGhgHbp4xAWbhur0HU6eCVsiBU2qJv0eBdMUKeA2Wsg/szH
/2W6C57TjjLUZmr4vnWwZdAbbegayla0eElnSkrW4cJM4edwde1mCQhgISPcp1fll11t9kcb+2Lz
FISZhlw3HS4wVQsfk1KU769M4Z+3n36d3l5ps8CKlLRkJpRRCgZlqCDpm1EvAUxzAf5XMeUCpNY2
hz3X7Xe5skCBNY/X0PiCgFt68EUgsHekLa7j4Ny9lukPU6afQXa4M1nT3k/Y7Wo2Pt9+rWPQBdbM
vgaoB00bk+BIUMKFWwHV0GWy3/goxyD4IwF50T1FOEQZANr9xUetG/SNlVThGWYPEXBRVZI0G69x
tp09HbTwrIqytr8wmA88atiddj9QN5y2jxJVVgkYEcgA35Wgz4GbmKGY/t7Azyx/P6WmXzd+xHVQ
vDJY/mz+Xnxry1EPiIu55lL33vBPtq6lfxBdqs5w6EZe4eqnVXA+3qGUjZmNoHb1Hv17mvWwb4XT
+JBeVNexTzCQg4NatBVbrtFvz0dNRnGc61JUg8F5uID3wQkFftl5woV75kVfbw9A1xCx5qVwyKZQ
9FRdClTgM+CB0vE7SsM1OzVJxR72vcSajOQ4hQRZgihmWYN3dCWFmT3K4eBO3Zxuv8LRFb61dAca
FavwVI9ik9TzF06pB3eGSGysd46+8K2ZyFQJEcwrkjgRQfhtbiA6wr6foHRJg40JegYSrO3Glzh6
xLcmoqjjcyE9X8ZdnXF4iWH366GyAwwcABpuN5ZjMbLlrAGFlGFsUVxu/CTMfosZl+cPUB7VOvb8
GuYOHTL5073R2Jvse+P1Y19E51CpIu+iGXZNHliy9QDDowNK9aAagMs21iRwTMGnpRGft0RkrgFx
/f+LN6IoKS3TMPfioYCgB2CleWyPFUw2g40V1vUCK/jT3iRwlsOEDVYJKo0ZdGgFOJldtW68wDUQ
rAkAHDfSA82TxNDOjqj9LFDhlE5Qx+fzzgnMt6K/C0mTm6VCI3VNDcbKEpxySbYEHK+3ELMVpTC9
ENyPUN8Gw4qvwKdhgeO63sh4uh5uheQ6m0wTttQXD8WJ78JFX+l9kdhoe9fTrSAscNsD6ipSBp7I
Ya0V+dFlHIPgfDsaHBpMrIp/D05Y/1Shn1QknhSvvo3CY0ewVs0hKqDGTjvsBRdhoG2kKK3kbUAe
m7WMHkQ+55dRZv0lM4W8YxFMT9SyMSe8PsWxq4T+ZbzQLvRhhiirC9KHEYJTJPrnSDL1XAQF/z2r
rOAbK/Xr45rZAlQJazTYLCMJ08Ks95iqRL4VfsDAvc6SXZfDzK7JgsFT5EFGgxQPA98Gl//jm1L7
5JNSoNjc7kPXV1jRiaQMxAaYOS9MIxEzCl5DClz6FzAvpo0ucQ1CKzoTon2JggeAf2vIQO7qEgZG
sMao4YZ9+xtcfW6ty1U/hfAawguAloZJy8zpxcN26dgCIfuubOAdcPs9jg+xpaJ5hurcykvgi170
MBZGtbnuQJuAh+BGSzk641o08nLwNiRZJp6iPHNeOYhCKVz0plIEyORW8Di8/RGud1hTAvJbLedl
kl2SJa/vJp+hdMrTS7jAO5nzH/tecu2pF6uW6JVASi9BjwRNCl0Gr/PsRASgJkeqUGB2uv0aV4dc
v/HFa1gHiQkBu/UC2g5c+uFKA9iJkDt74/rWF08vOCtVA1+lSyhz+WaEv8I7nBOD5zLv+Ld9H2At
vmSODLxD8ArUAv8AcTA7qI693fdsK7JLVKlyIirw94ahfS+NhH0m3Ar3TU225lMbKBeHnmdYy8Hg
gCMgfBiBL/TgehDlAXhi+z7CCu1cMTCSWi+7cD8F3aKQEsSz2qNy68rWMXf8R/tpNMBXoUwviWI/
omEdAELL3zBjnvRsyMZS8XomCCVef48kOEpJuaAoBV9Bn9ZA/9Y18MHAqpw6GXwdPCIOKv/IvPXT
7VZzxLgt+WyLGYfX9Fp+DVP0Eq7CAX30mRr/8Zd5nyyfCTvE/ZCUvYdbGrMCorQmq4iDXq73t7/A
EdnCimxDcpSwawUjlSbwLgGsHy+4eKYb7ePqDyuylScCxUuFG6a1i0B7MXDFecjSif0cA0iMYXqd
Zs8wgYn+WarABwF1kUjWX25/mqtzrJgfAZ9oYUqoLrBANvekn73ncZ6zx1rl4vPtV1zH1X+TCKjM
/Xu8BbSfQ9hcp5DOjOdeit+1Af1KLeOPCI6UhyVHNpvBl39fkAprgee8hqgFSZkLbkJgBx3AbDVa
4Bew8/HWHNCUHvVFiRHgsTx6DGHtfgJXvNnQTb1+iPxTjvlyljdJB3PRtlGXqgje96Z6Hw4AUiuf
fktX8bUe2MZ7HN1uazxbbkZ4hSAP0ni8AcK3Hw9+gjwI3Bu6jYZyvcJa2qtpGTNAX3C8r6HQOPCo
Sp7SzgPABNyrge58ixX4PWMEZvkDUi2+313E0gxw04wqMICmpRw2NhCO+OfXT3yx9gK80M6Uw3cp
pMBKrkP3hupln2qYcSv8Ba6zwSadvBi3UGDVd8BlVAwo1yXZiD/Xr7dCHEZAM88lXkCGBlyCwO9B
YTHdvm0oJ3+3TV+2eg5yD3CvrMveULP69x2YUxtrleu3W8FcGVWuKN6K4mmswMUMFw7BB8BJt2cm
19OtWIaBdYibolpd6Nj8K5sSWGAebOVOHQ+3pZwkn1Fg5Q1eDGJ9GrcJTIKEDxPV2z/dEV22kpN2
oICCpASPLNiKQ3EFf5vu5FUpzrZjKqqti0nXR1hBjMvBVaOKBrkMTmGkDQ+4cwMvsn2bQluvOaGm
l0Y5zOREnufnZIxUrCtS70qQMluyGUgzAomeYALqO2wKwjkfDeyjupmAkYtlYWOIunri2nQvJgcF
bu2cjpjn+CL+VTM4OKQN3rZwYt6Y4lx9YMUvehZk8g4oqz6HGU4wApMHiOa+QjoWWvGb1fnceS0u
S3oOok7BJnghhlELO1E6vr89Vl0fYAWxWEdZZjls5XWrkZ+e26/DMgY7m9+K4aYFu66HyX3cBepz
AFszBs9WmEn/vP3bHb1ryzSTqYGQKSrVBXY+oFdB0/iIPdh6MfOypZV2vcLaj0dLM65Xh7aYTutz
utQPPjCvJSy/9o0fW6UJ+nHBaZbBshHu7m+atlqABu+vHJLbTeToXmYtwR2YwyhLwerYFSb8Aouz
8MPYgYi57+nXVnsRXjWDiaNJ4dSY9qt6Iypwa9MJkuLbT3ccuNj1m148vZKLXozB2ujVQNtAIIRL
oVaYI0yZahU0GzORq4WsCCY1YTrIQPnuYGMA5XubdweVLeDi3v4K1/PJ319BClhwVVWPFb4usvsk
K97qNcvubj/c1URW9GYGrQ3gqheDiKlhAQMj5iXhzzNmpCOsNb7dfosrCKwwJq3MvRz1CRhE/vi9
aYNygK1MSuSbEEefrYozR0PZYsu8bOms4UIcl5gtjhq+80iVCrPRzY7Nu62t5BEMKlHzg5YKR3Yf
wuH/ucuAfIPp/xmsuuJzF8hkYwPvOFTZCsuwggU6WIMAaOZZdmq9on+IoGO6F8iCn3lQ63s4viww
lq/pRiA6xoGtulxqTIXgTCYxC/mHkOKuaSzVnT9277OIbaluXR1kRTtcaPwiqnAnSGQGs8MpyE4l
/AY3hrLr6df/v4h2CvRtmbPUi+cR9tP5ABg3yO10Y0vmeroV5Y1OOlAJRjy9b0WccBR+zSUtn24H
iOvpVoxD4NK3ssPVG61VaGJklGtAHUUi8o0kh0NwwK7+Xi9bR8GEIoWTOtahZP4+NdHXMQK2LPJA
jNHLhcGQ7tRqAsvd/MFPzL+3P8sVM1bcd7projVNvBh1W00PiSrKdh5GVcAOPa9SBhJbKCiAskto
yMaHOqYaW5A2RuCB15n24pTM43tYl+qLz7zuQ1D1W/Upjlix5Wh0zOiKFGQEkE4JeHs4EqDFq2Tg
3+H1Sp90vfYb7ee69bKlkp0E5SVfsXto/I6nH7qF9MUZGv9qed/6XfU+8eDVft8UdQuQnhZtdRjg
yGnAD0Thf6wq3IGdl6L25w8KrrXAyfEUaDfoTDZVU46Ra8txEpjx6gZ2bjEwccA1BYCOYS3fKih0
9KYtxzHLCMh4cjULptMbb0wfgVJ5WIAQvD0+HT/eVon2w4JkqQKbqoLw/58efAegg8XYfLn9eEfu
z9YUgiqhAhCRonhU/pmt7GcvPFxQ5J/y9YojDpLnsV7aJy+b92XKbZEhA75jTlmXxAOtP66peeJR
96S7ot23FbFlhhT36FVbjVGsItQZkXAtY8+Lho2nOzqbWJNgB3H5oKBqj83agfktn3npPeNkvZXg
dz3fmgLh2BXqBYCaOOnKDzAwvfeAUgiTbiNYXY+3JjudjZC4ywL7tGTiVyRfDpOjCdi0rt2n0GC2
eJDrOTMjgMoAYwy/MoKBxPuN7Y3j19vKwXGmoT9NmGm8RNKzADjmMrO6PmdLpDZGp2PetPWCzQw/
usSvcRjVqfgUaj+7UOFF74Ey/wlD9a3LcseiE1yD/eU+oEnKoW6hBlK+Cs6mA0ATUs4GyM1sPJMc
FZ1ETVvrqmMGuXpcvnyZTNOkY32L5GGbBt8JFdXPLkvExqbD1SlWROTJgHs6ggqBEKXUJzi7r0fk
Ept4BVXufHuOcn2AFRSRUEAF6kTGLePtJwYQ5TsfWaH49tNdfWHFBOGs1rWHUdWvHcw62qmOLkb1
A7K4aj4VANkAUr4Ib2MGcXyMLWmrPDIV1YwQVJwvcW9azIAlazaa6k8svHLXYWvashmXwFqVmM99
YIMBGi7De+Zn5vda4M7gLlfLe+K3Z74E2fuIdkLdkzRZvKOJFpLGKGr7JUD56N/kLaD1kRdwoC05
m8bTuvaA/A2DZBs/1TFwbEVcDvT11JpKxrgmzb7qLo8+Qso6IFE/gNV0u29d77iG+Ys4M8YDGSAT
SVxlbLqL2BQeDKvnc+dtaopcr7j+/8UrgE5UuV5nhLLOsqOK1FOvxb9E5RvbbseMZFvAFpK1awjq
fMx6dZ5LkICRQFkPxTw/TzBkON1uKNeotOaIYg7WROZIcogArJwiNM3Zz8LuuO/p1hwxjyIPwBVL
YqQ6sJeolP8x8UX34fbTHQFsy91wv16LpJ0iUOPyY+j1KDxSXByMWJdDhoPQEKgvt9/kaiVrqhBS
0awymLYFLE5/+JkawUdKk497nk5tYd3EGu3BDBXfoeSXMGzNuymR6afbD399GFHborGF275fBViW
eUoel1q/oZQ8Tqg70wnbkja+3jw0unbQi1AYuNd4csHWCwROcidgf/XWrFP4+fYXuJ5uxTI8YAjx
c2y9IsqKuMrT9tC2SXS+/fTXw5jaQjmzzl7I2glS1mQev1L4Tf4g6+Q9dr0HWN++d1y/7EX7eFmz
8kFHEqyuvrxvKhAKTdhMQDOBD7HvFXYcV8lSN3UokSsrH0AJOLOg/C6qbqOVXH1gBbJmQdhqIJDi
EhC8R1WO5X3SFv7Gudg1Rq11XqIUpOMFNl8CdvEPBo6obzUcmu6rYIHYBYmkaGPJd3W2Fcc6xzWq
8CqkdNXwo9LVN3i9v0Gxy5aI+PVDFQzB/+7oCSRV2BcXmE3btm6Oawj5+iHrQlHHdVtE0RHldll4
j/7x+7sEVQbDoatb5BpuDwJHL9kuTWALsjAwKVieBLvLqFq8NxWATu/3Pd26LeiSiBZ5ykR8VWGe
OkA5wIcqgo0V2zEGbM1fxBOkE3rgFhVYnYdqEDimmBFQJG4+GaQXd32D7Q7pTeBmJt4KwkXf9j/0
uKwXf52XjXOK6xusmaoygcmERBAyr7xXuQGUTniXqEQFkmLpPpknldfB/WI2WWaPVKzArQpR9bte
R5/BGH9qE/JpKiH829dO9oyV8jkiPdLVrIq6c9MlPO6jvt/Y2jjGqbQmq7Xha9AnAyarThlcgVfk
nPLsy76fbk1VKODRvCKjiGddDeCRVFmZQ/gBg859UWZL/pSeF1AoJxmns0lAgxq6OK2K8dO+n29N
Ua1X9vNKOhlPgHu+CYu1PvM52OeOSm2ZH7KbRhXgGsQ6bbK7PJtB2BmAxd712219H6iswxRx9GvY
A17Fh5bEV3/XjYsHR3TZar6hhvt4L5WMgYJ7T8tgPgx99JaJYjouPPq+7xPsEGYDdhtlJ+IuGfKv
QZvSZz217cYk51h/bDlfT5G7aHNAOXnhGdBP0v7kQQd5RbP1G0ucI7Zsm0biT75u/RQz3CDpcKga
k37hVQb5474GsmLXH3B2HBjlsdRmUuCtgph6gP6x3xj/riaywpcmaSAYuOdgn03h95U17LIUUt23
ZlXPtz/B9QpruzGqsWOohcBSg7X348QycLXAkDyBSrylPHX1ghXFjWBRJikODMDAd4dcDwNog+1W
5tnxdNu0cK4xsw3XFYAqccbB4R8SAu1xu3EcUWYbFjLgAsvc4OSsq3FS4LyT9D4L5iluzAjGVlSG
G5OFoxdsaduspmL1W3wEktyXxYgzmNffo4r+vP0drja6/v/FKlkkABGOxYqjJ4xDv1S1zPO7UZK+
3Fjrr7ue/+Zb6JUS8/L5w1qX2suRm+KCnDyPvdHS/OrW8jvurC+lXOIuCnZuvKyQCHLVQ1bKBZKG
tKgO1OsB5lrq1Pd3doUVEAL0saxqcD7pTNAd5rSKl0CeTcL3TarcigZmaK2nRSAaDPIxpzQaoYqC
wS/bR6agtuJtKnpZjr3ExkvM9aFrfXFMo2nLHMsxUm3FW0GhkpEKwYzL7vQ4yeLb4gONiNLxjfZ3
xJxtWTjQKW8BiZQxFeyDqYf5roZDfzNyeu8t/sba4wgIW/LWFSN8JECLjMfVQxFVjyI1PwF04na4
/blTeyUebM1bohdeVonGxWMRpQr2eCE8nYwSS3vgARx7HiXof28gWhZwfq8l3CXqruRf2jby+n9R
3kC+Kd3C+jVhsr3PoYT5xVgfBWcZ6WpfnQy1nbVQ96tHCcJDLD29AjrOpDloo/VWfYOjiW2Rx1Iw
vvY0D5EmKpBckf4Sfp/KoPLPtxvZNRCtOa2rJjpXK/h8dYO61JNA/4GnF9Z8OnQCRJGNJcDxGaE1
tYUwBTQo6UK6Akjczwkl8/dq1fzLvo+wZjPZI/erFEGsdukThgwSdjR7TLPxw+3nu369NZkNy+Lx
dqhl7JcLh+cHr76AOU43pn3X062pTAI+E/jQC8UpYInRMYpypY+tFmu0EUiOF9iyv2zipGxhthMj
/RT9xsZw+SRrOn++3TiOEWQ7M5a50Ct8JaO4XWT7QHXnn+e8grwwkXzfEdsW/SWw2UF9Qop0XVKo
EQU9EGaDx5qFct/wtFV/C8GdXISa/biBI0osDMgOdZVtuV+4Wuj6/xf7BtWJqEiAV4+bAtB3RXHI
AGQ33TLffD1nTW3ZX+SXZBJ+DVxbs97zJGqPaUli0XcPaTWoU9rqfZtc23CRprVRc+KFMcrmdVx5
uPwoGPMBXFu7nYPJiuRK596alT2WdV3On8PZC4pDmXURQDOr8b7dHrHR6/ssZoVzOayCpqkWMfCo
4T144uw3GfvBP7azOHvRiFpq/RGVXclBN1V+d/uljiC09XRgOECLIvFSXxhcztJuPFKv3brOdnyS
raDrWMcMuUrNxuBLUq6wihovUYrU9szOsDY/CRxt+2BTo+kY0bZ8rlxIvgzglsaMgfBwmEcNS1Gv
FxXcUgXbmNVdLWaFzTqBuq4MijFYU853mRz6S9gS/c/t/giuQ+qV3QW9vvZFVEpcA7NZSh43CyiH
oX+36OoIAORSjgewbA9yYo8jae/Xfjg0qn+Da619MnVKrdWwWnGM07m4vnoJcEtAowMIFjCxGvpk
53CzAokvWdn2kvEYhvrgkDP6v6SI9rkGAbb3d9NlI+0aOoIWPVVld4Yr5nDs56Q8YFHZOJ+4xrO1
JramYcsIx6WYhsmhU+Ud+NbtoQlBQSU+2DvmKVrlKaNbKQjXaLB1dNg4jn0KgHaM/FXB47Lw6+ac
T1nbHujqmfyYkcJLDkWbRyvM9vvGAEu8ol6O+1XzWRckR9GZ9pNll1QLDid/N3GJw36FSnukHDnE
fSDzpkccPbc8Ox2hZevsQpRcQCWX8rjT/R0Wui8FGzZSaq5H879/OMqKo3kNkSstuVnOMDuaj8Og
t/Tbf9zQXolaW2PG/bpb2IqtGGrY5HSWS1Gp7/D8g4GLhPtvd5gyL3jPVdZ7h0SwJLkHDEho0El7
Xxw87vneEayuIDxl60CCuz6N4E9XZCQcH/p1MT99KsXJI/x9mIyA8a7YpTZHDYtJfr498TjmTlu0
1mcQlHmZDOOm7y5BUn7JjEkPDQm3xrKrB6zZJWuEz6OcXV8w/QrQzQfkRPYVCFFbtFZcU3Vq5SF8
jgb4E8pf1ao+RoH8dbtxXL/dmllKMYKg3ONYP8twQN1ur09e6W8VVl/H4GuDx5pVkAUkgeh7HgML
Mb5DcqhIDwaWsqcGFmvnpVLRvtnXFq6F2ZCLFZzguJwZ+dnh9tE/FlRhTN5uJgst/f8APGrL11An
Ck0srCxiRYC4PHthPZXHAIrOTwHcUp4qUy7ssazGevzq9VmuzuVK6qecY+Y6gRoCa5UQIp0FxKRF
escRBPf6AF7kDJp8m1YSVqnYEp/AVho4ACOL3ipwcvSArYnzUqIyloRhPI7Zl+vgvw4foebukObz
vvOULdE1KlnXrCYiLlAYtIL3xMl0ZMQbt9gGjkFqq3QbOkcQbiJfPYwMRr7Y8dyXKaEbS5/r6df/
v9iXRMWsAHHxw3hFahG2dFH9AL/dfOeFrq3gW+Dth6Xuetr0c/VLtz1yWsgl+1uuD47p7c8C++Ln
CwylcdYmxJrFxEF3V/1AKaJDkPg774T+mOC+eAXMpVFvxEceJyn2IQcNV6LvaZsU+64S/5QUvHj8
IkDeK4YRHVCp7p6m4XgUfKw3VKGO7rU1ey2YSr4ZhxAFbHR8WM1YXtDh+7RX2Eb+PXhAnitr6IpZ
3AYsPSVeFJ7k6u88yNoyOzmASTPWGDsUdn0pnKrzSh1IU2fqoQgn/u/tyc0xgmzvOYjgV1Tc4b5s
It38kSnhfxBkyX7B6E7VG4vwtT1eWQn867tf9DGcICHmLjBB9734gc1cCcdQv4FX8FoVDDu7NPw9
RSr7NgkdzBvvdPW8FdgQw+GaHWtzrKM07Y5VAAdwbJl79vt2uznmVt9a9725q3HWx00gmIcArvfT
ENIjW9fof1w07NMCkcKX22+6ttJrrWcdLlBWi7NS2iMpWWTjU4YdzT8cStoPScHrfUFoC/GKkIuk
awnuBD0+3YfI6eFqLSg2bjRdH2BtBGrZDkvlE3yArsP+mM46eYK5mQQh3jMba/TrQ4zYEjyUn2Qc
1NAQ3Z0LFLJztf6bNoSxQ7i2i7hXqyqTt7rHDzmskCZtoaBfHwbEVueVMqcYWAumL8Xe8bZ5Gktx
WrEoYj+cq+PtEfD6WCa2PA94QBlltUbOiQfRO1pN7K4twy05r+vp1097EZ0RYxVGMnaw6xSkbyRT
wWVKw2IjDl/PlxFbnpcOlZnrOqDxUovpOMFn9IGzKLgDPns692OU3EUyyXeFCrGt7Cjj+VLDlB3S
kbZcjmmaNeYEH9IMBruQZWyhil4f0MS2s4PL2ATzekVjiWC8+m58pEVZHjMjd8UjsZHHJVPhmquZ
xn2YLfdtnrWA4LAtdzZXh1vb/qRMTDAFNYv9pmjvihkicqH97m7fYLWivYXvPli9JYuvJZPdgWRz
8MkAdrxVyOP49bZEr2hh9uopPD+lH9gqqie2ymZXHoDYGjaoIIYgVTm2mf3MoTxiv4cr6HhXw9jS
NSS84QDUY6ejszV/DIosQy19wzd+uiPOpBXFc2NMUM/IS/tDU63HPClWCfVasyIYGFvCO+GP0dd0
JuPP25/jKFggtowtSXg2rYGkcTFljYSufYIzA5Ks3ny45qveTo2sgB8gQDQOp5ZOQGDAlRW4oFOT
TWw+MNAIhjNJcVY6RJrw5ZhzGJZjY9ADJZvkPpyeUDVKH2Q1pr9v/2jH4BH2qp31NVIZQM+jSGg8
L4kfnsqq22d5AoTv3zNpmsNpCbxWGmuBi76DaetiPPAmX/YdJ4ituxtKXFNVvsbEM+b9qQsGdvTq
2px2NY60NhokZ16zhhgwqybzBUWR1XNYFfvgOMRW3ZVaCvhG+SSGt013ApxjfKhXXJ8UZb5ltubY
BEhr6tEtDv1dwwjSeMW7ZWIQmZHsLe+HT0kNDWHFZnLXbt7HO1YBW4pHJ8iQuKhpDEMdeq8njxxN
wqqLxFdt7JyuwfvfrR+x9XhzjpuTHo7xEB9HlTiyumi/Rn7SdEda5zAQZD4fthY117uuE8uLbcAA
C51hqmgQ12E5naRfhUe/IstbCgzCTznTZWOUuZrNmqi4GpPcJILEw7qOuMKAs8h4kNGQ0mM7lsO8
b7a1lXoAxo/zcB1uGle8F7A3klMKbcnGR1wj+rWOuf7/RWNVk48CrIH6sVdJeUwZFyf0zZZ419UV
ViCWg1EDxxV+DPxVDUOR5XnwZ30CLQIXpVsm8K5PsHYBpVeKAVgfgoO3YZ9Rvd8cRUKbz7vmEmGF
4iLTglWNH8S8z+fPLSvzt4WptkhxjsXO1snPtSzM2gxBLKM+O6ztiCzjOHjJdPAG5X/y026eUaDu
JRulko62sj3vMkrCJZ813qc1JAlsqo64Zh43Ltwd3W2rAXXIQKHMxyAuxqw8w+btsSvDOx2my0EI
SEB39YitC1xGJWVp2iDuPNV9XMA1fhcOeitH6ohqWwzYNwLHlgrfsJRL9tZknnz0m2CpDqgq2qf+
QXnn30G3ourCgGpDsO1W7IPqx/Jtywn5sa99rK1BOsm5xb7Fj4FoL+8q5LpOQVps8RBc7WOFNMWi
HQgu/dgM9XpXRlE5HOZ+SR4AG0GRxL5PsEN6kfAmCyY/1mWQnDj4aY8rm/ex84gtAhRhrwaoAwJU
GrL2q/LW+jPK9TZTpY4WsiWAUjdhMzcJYizUPdhk4XDSgMGhCDD3N45Vr99zElsHKMIcB9tao4u9
VnxusCc9mrlTB+7p+dHLaA3kml88DO1cfJ7osqU0dX2ZtbIKr1RtVmEuzMDxIIe+68Kf0RKM6dEA
XmfOtzvfMYvY8sCUDZ6C/ReWpIUu90Ggs7OH6pU7var+XM/jtJHwd8y9tk5wzfIAxwnPj4MCiMbL
WgF0i8LxeirOySTq7gxfgpzAEPi6Rb39aY7pN7QCv4Az3tzWtR9nIGoidQQ3r3FK+7t9T7cCfxVi
lr66mv+bQb1rBi/4Ui6L3hhzrt9uBf6UVQo+cBmJAzH15y5MfwLLuW40jKvPrYAPu44MqP9FzDSi
jY3vRZeqLlbUJQr5BBOpfYbxEKP/PfN2NSoRSKVI3FcM+bNuaa5W6FuJbhr+OcC8sp+yRXOerP0K
Pr4kNlSpf32mQ+RU5bjk5QSzi3Io3mUd0gn3oSlmczD9suCI23nZ+jGph3I+LWnS++9CLSJyXPq6
ms/wcDWQ9+FEnBzhiAJqRD6E3fA1Qt2mf+BLzuaT7035wcBaYUxT/8gkagl0/n3ol8dEJNWjjmjy
LOm0PIOlNBzrXszHZk7NoZddgYWtDQ6ebPUBJTkPJhu+B51vDnWkimORzt2Rh8uvtvCAUOyZfuBr
1ECS37xFXsecIlxjnZIiuWg2pQev8LoDr5oEODVBznX0fxRdyXKdOBT9IlWBhBi2DG/08xg77myo
eAhICAESYtDX9/Gqqzrtju0H0r1nRIvjsKtigBp3sfr3wANy6Lrxa2Hrhqj7Dp5E0jyJ1X/rqf4p
xgvf+G6+0XL5m8/B60zXuOio8/kSzGsRBlFcDPN6py1FDFsY9QcCAzSn6L+FzFcXjeSXZSCPcctM
qZf4EY2rc26kuXdT+NyF/FWNyBrhFEOoGmNemGRCGXMcrEUz7B++2aYLCbb3FBbJKslQ1jmH+jVV
3VubdQ8L/rxC3aopN7otx3HWWTGpnem82x2K6kg35Eys+1szW3psItwosnG3reYvtdjIuUWWMTB8
luNKepKZUzlCul81qlCLwacNWNVpKtOEk9wuhhyGZv8cHNKhRRQMuQviGQqW5uKyTeQiQUCcZR+S
1yvi3en3UEdPQdTzezK4CyYkgWQyBvGHYN8BJRMyVpQ6zkt2rcftolx2QbP3J1f+i9jobLqeHbdo
TnMRKzR8156WGwbTHN6mAT/isBSm7f4amYalW6I9n2qk1KG3SJ77BLnpAPb5CYUs/aXdbFuGQmwV
Y91/iWjvrLZpHs8hzzlHDUdE239rG3W5pKp5cs34jHAoCQ0i7/NuTqZ8AAmdJ3L6QkLTXs6jWqpE
Ba9jsmwFPrYNRZudy/ds2E6bdTUIQpuWzClVhljt8lnOb5S7l6k2D5yEkPTOwGjxHqXgciGYcGn7
0qDjEfS07UrukYkdIBz42Pj5JUSsWD4YpNUNrZ/yMQnnu2g3N7xU38kYnJImSQvzY/FfUNuUByyj
FbF6yamef6mox/4Ujp+O87/wbgEWcnwoEIaKvGGKT9E16X+L7m2lgy6sRkAUhYjaIY/W7s9EM/TF
EgekZfK5DfsZL53+jgbseVAR35sofFpUisLNxZ/3ZtFFlnR3PMoOCIvprt7QpuAMyGS9kOveKn8y
3j50tn32JHr2MV4bEP/6OBAceMGkv8LGMUiGtTkMNsVsO/CCJ3N2IHHrypBIX6wK6qVxbEgRK/85
06XLyU9gPspPHucpeBVJ9jTSfa569E7mLY6nwgUQjawW6m/bzNEhrocva1YJzaqBNmYUHL1p0VIo
pJzk3ummoDucuynd6YmNoi2HPWoP8+72IkTFwHkKY4Pmzz0oSB/d93Hb5ipOPoc9fpunGu4TBHXj
SXEuXxAucwwjhMJm6SZeACfxy+iIFbkJYB0ZWRb8DqGe/W1qidbSsA6RP2ImI54ytD5GBR8tfRdc
SQu11Bzfdpuai3BMHiykJM9mwmnjgrlfiiQChl0kSHxu84XEzQGvf7MXLFjIm1xQx500zDT4GKg5
qnCLTiOSZS/BNAQni6qSw8JkhBsnxndRe+cv3fbTFV+HOEA3SCjOcRTNL3zvjCmyGl4zCokkkLdx
H+6C0QBrFA0XUc5WaJRypNNm94HT3T/ftvw6j9Bs5HZIhuOAgskywl8rchez9sodFadlponLQ6zk
j4RF4X99u9grdPv9v6ydmieTjvwlbFLp0YUdhk9NZvd7zTDNFikf+6cobchXtK/Lr0avCT7dlDxw
L7rjihqWBnccl1e7Q8Kd61Hvt8R0driNKORCFQ+Pe5LPlLG7LJnXk2ViU4eGWHbK/LyfqLP+15Jm
7nVG/fEd2WGKz1H6KOO8b7a6NPSny2Lcue8rQ9PpO0HSuctbsY3Izt8RMri5+oX8+F9xQty3K/+c
ZkhQ+sn2RagymY/z+LnX0/rcjRssIcy6nAaBeRzR5XZBTtANTss9Z3Q7pjH9XSv2kuIByhH+Z3B5
4WdCU5ouRze9ESpoiYgbYN4Wzx9P9btvyafHg3SNGvvkpIZyCqHOv7qgxkMSJ+KCDo46RxUOrcYg
DPJ+h1kCx/gz75JLzekbnJfukPZISxa73i/CJmM+rVwWdkK9rprAycPMveHYFeYR+umo5NC4Frjy
/lopHjoC1Do2yVhAKBxe98ig8jONfcH48CQHFFr2wwQRvAZZ1UzBPY/pgLscL+uEnsvzkKj7GbWk
8HLUv7aZ9yisplUEiL+c3chxgS+moF7sObX60zYZ7K57LAu3LwsO9X7G/Y8lRBF77NkgiiGeSI4i
1Xvl56aoO0UKUOYk9xn8af3AXoXabeEDjBeD2/rz0E5/wQyjkKoB4dljOsl3Nh/XGIP/lFpfCM7T
YkUBWgm98q9xh7dcKo/csED9TcWCyuhhbqpRhm8Ige3yNgwVtMU6Kle+aoCl2VL0xPyZ6/AL0QFN
brt9LzNDTjEfUzTNd7KcJZSAyCV865GNlA+KPgchGy4wVkA+OvP9FvcqxU3L5I6wIP27SeYeP5pJ
Du3G1sM4jN1LBH1r7uft2Dc6OCy436AxqW8LVKnf2+pNjks+OEGY0B4IHePDZBQ/1S0lwPDhacni
tFdFasfk0AQzOhnRpNOU6NgWEqf8LsenoSN4LyaxgqLr0SXQ3fjAtDml8K0fhP95XbAX/jSd7w1/
ZFswjfAMIE2y4J1NnvGQLSWlNj2zLPxZ3YX+Wvwkz3Gr/QlK1L3a18b8DeJ2LJIhdY/pErELrUV6
2oUfzlPG/UvAaPRg6TY81+jplTmdOfmohR2etzCq75HLGR9INrXvGl7ZE9oy62e07s7lDLzjoc5a
/Y2sg7bq28nf0ozNV0QuNkgUmkA367ofizqQmcoNXXFCjKl/GViEJLdU99dlX1aLaxk14qsPsmvQ
1MERwT5rtSJ8+WnfxVq6TPkIJ+PkbnjW6bttOvurGTHfjEpiEpdshTVvH/EKx+2bDI18mb2iVb/s
KdyxTBX4VDD3SQ1UzNiBXVPi+WHueIhHdt9ujR3r0rFYvy6hSC9q4K3IU97Cw4Kb/G5oxCgOng1d
2cgmLVhS0wIGTVkiQ6w5IAyKg/KmrqK+Y+c+o2Ml2vnvWJP6U7tt+1Rrg99Tw2gVo5z2I4vX7CED
Iognw3WvM/pqnk3fmUOa1UPVZbo9irkby5/P+aZR4YXJItEQiNbkZLd2OqnJwcUWGcTssHi9wMGs
MOx4SFhBklct6k0LjDxbacY+emOBj68L3t0ytWy4H5d5KgWZV/AQffg4Q6lf2J9AOtetCXSCMS1d
EpOnLOHxSc1goXKvMxyZTV3TNyvmbDohkAet73M8rxVKfZVAk2kydnnW2uB3PCPNKPcwkN6kTMil
D6SC63AM1pzWS/Mo/cqfwCC7r2ibg7c15OyqtrD+u9E6/E1FkIVvgjcDAN9dUTQA2F2QP0mHX+Zh
CvdaF4TYmf6RWaj2UmxZ+9GGwzLeRDiOYzXscAkimRipfoVoOXlHzWutsJ803W/BOgIfRAPQ5hIu
nKhKNE7XOYZ1FpWsa9x2wWOupgtLUT5aUKNbHuQjq+W/COIcHOWkg+NQtYnYT6ifDKLcZty0pd3h
uMecSsepWsMMDohuaJvCRW6iJ7QXIKfDodNZf9MO3edXu+yyPql6CUkuFrH8SdB3+tAlM4dXfFpk
fG2iPfYHs5FQ5gJzX5ubPRqXp8VH1P03AxvfCihKMCcN2s7ynOohC/OVJL2FVJPiztIoUUPRpPgx
7k1p0sGL2DRYkdA3PwblvtUbHr8OH8EzwTWEhNrWoF0BtvhMH0PbJl8KgeprATNlONzt0JbUZR21
WX+JXJfqy0DmdMx1T8K5yEY/+fuoDlkH++eQ3Q3hhMFQbMZFT5FicLKi5Qcrg8/4jFszmUXQV8RY
CTJWEf+STbpHTwJn4LVTFnl3EISF0WGJt+0Zln3CPqBKBSVN+YQ+bNTzRrLqMb4PhzHaSPckyQQe
RW+yrsvBhLFA1f0kp2KhS2yOQziy4SOQbg4wYcLDgNXDi8A9IzSPyUtnRgF6Z0JCzCV1YYgxbkWw
7cveqS29GNKE/XHa7YQPQfZCbmedqSg812qc03vAAIkIc2VXmhVrthKbO4aPLYeOKEZR4y6HFutn
b77aMdn1bed89vc01qgQz33QtvsH00y2RU1SHAhEmzC9dI12aZ5xh9pbsP5yQh4OjveKbjM2gwAx
GF3ekVadJlo3EKZjTEDN49o7nF1IHq4rRQlUo7gJ8VY2YsE9vKxg/l58wwLy/lOTzQ6Ohhimg04y
rL37GD262jHkI4O+yPlK0vrG9oiqstU4N06D9euSgxTvOzztcsVDJZosrnYjLQHawfVwTiFFDj5q
1LzceNcHNmdoBcbglPK5xc80Io/IqzDbDwFaoSiW/lALPN4+m5Y8nly24u0dkbWBk38ZDzac539W
8OVjNkhSLldE1tYnqSELv48HQtMLpUj3K6Dm35YcYxzb7tD/5cOS2LHVN7H0fEaCRKr6s57rPqzc
tjCNEjUzurdE7iF7pZbhDMNtvu7FYps0QJWmSppLzBnijSOCf1Q1ws/pXdMGw5PtMvCaWDdre8Ct
jL2PMdfJmyQ7SS4OA5dEpEGHJnC8gslyhkvO/aqtin8T0SwtkBpqebEENciIAh0ejT1gkx73T7+0
LLoHedqO3ygKCd03Qtfx7Q3oTatoSjLxSb3Sf0OO/bCEEWpmOd92v9xPAfxjD/0GtV9h4zQlj6j/
NbZMa+EERqpAgyyHM3nHZUAj3AtQfwNh2gYJj9FqdVPumGVwFDjRikfkY3TmvQkQ4nIRuhk/NpkJ
8RRpOqHFkJu5rwat1Vykez3sF5/OXYgPynQKRk+xs3ynK/P3vh7X/bj0eicXFe/d76kRc/O0rGZh
uXPrOp7x7LAx373I2hJ9JnyrQr8O65FOXfiPjW3wbZcU/10fYkg8YrezyZ1JbKiwfa84i3zvHL9N
C3waZ8fnIbiMzG/+HJnOLIcgqom+4YkJ+TMoBwfsCl7xqHA8XqMqppNwZbcG2OUZXvU/aJq1+3cQ
QO77q4WoyeeAj7vomLI4QyZi4pDUvigVBxA6BRb5xV3bm2s069SXYTgnoorXbbR3PHZeFCyOSHpW
tI8DxOINKT2O4YJlIAN4g82D2NUfWtT6fcVWrUMZjYOJcAe5Vt2B457ZxW7jjHfY474qHVEdr+rE
t1k1z8PgjgDmHI76mnd46hH32ubtaLeoSqXJtgqWjwlLAkIdSA5GITC5U4Bhr5gMovau6bBSFNKs
iy8DR6KoggiR3C+TEuKYNbCj5IPwLZhKyBBtbnUQyyum5nE+YS2M7HFhQ7uXCic+NrFka8RV6Mh3
JREb9UDLdP0vYISsVSwnqksxdOo/xWXzBrPuEBbtPtB/SQuFWt4vTs7l1CZsKlu3sid4GKbvn3+J
uRf9kk3F25Z0ZRwNzXuCZNkw93HM/5ujoDPnjbbxWJp9WnD2toqEY8GVZf/g6l95tYCDM1jja6Bq
lLWYjoALNvq6IaagPySzk/JoLR/FBRlLMT4U1I06Wrh6mMVhSLI29rnEa9RWi0VQz/NPT0d7Ng3S
k3Dkxo15chnKmwqQQmF889sAV1Gz241A9LAFDAaKuVcLvWAR5klpEvy8B4s4W4zgaW+wPwkkL+EB
RD0KoqQn/zYuskVZOzb+OCci2vgf08Hp+MgQRbgdIsTUdC/QqIZJA6gM2QeFEbN7TuQAGRLnyC76
pSSX5qQaWKGqJVNKns2EBMuvkDdpeMkQMgzjU9h38h1V16o/4HyOATkaTRFFjxdyqEgjg6iUqxua
B1xgqI2WhKSDzhGnilx5DCAg/O9qyFbXYketBV6MTGbTpx5YPJz8logNxpbBD1eEKG7s5yTc276I
cX2ZHJf6KPIM0yYubjnI9QnrJsUf1BLkzKEHmPiAiW5oDgYQ05y7eRv2coqhjz+3mBbDS0R0Ml0G
IKvRpaciPKF/2t4pRNHq86A0zh5Hmcf6OcHJWTEdolhoGjkD6TDwWp9mY7sEeuiBv6y7HzGnq6GL
AbDwGXBHt9R1LiXt5jIOIw6odVXGfM3cBaTEb1PUT2iuA1Soh4i/DLDkD7hCgHJW0Fk04QHE6YxT
Ed4xWSJ/TNjLmo71u8B12t46NNpGWE7FlORISPbZPc/EBPH3Ho4uH7N0KVlD1yv6NNY+n4d1OE02
C7+AiAePALeTd9rvQ4zLc52qrZsWpNmryT/9DLlDvrcaQiURA5VO9Jw9tdO+Dnk9JgCPRdShmJS3
zxmPGQJegv0z0WnzjmtluUp04v2qSRhgxBV6Oo7eT5gnpfU1FmjEGMo+bA6UtEkVIwfrFqxDPec4
lfD2Rjjz0Vg2k6sJVxn84I9dWxlVyw85rcBIun1O7toBiS+FcIQDPqy3oOrrwFncsVlQwQDt3vqQ
aoelyPA3ZYFd1AtEn5U0klTJbM2lw+cK8iE1AR6eOgNjbyU6aBEkmxwmvq3YrVHSA8+TdQ87o9Nr
3fX+wIFR6EtXNwhqD50DshQR+p41zuuDnXoF5qG1KcVSsAEXpil1OyaedD/FHqvY0xj104WHNfbi
IZC/yFCjeYQI+VjrmZw3QvEYZqm+Nd3KURYSp7A02jVZcOZpeh8JMAjNEgZ/0QrljusCy/XPkf0q
5cZLD/L7yv0g7yj+Xpw1Y/uSTBt7QtdI/Scwwz89pm2xrNHm8gy58KdpXwKW4wJcgf+uGQ4JkiBB
meGSAof22vkIHHEbxA4xX9Ny5yVNPkxscOB0Iz9kTWQ/1KztHzfp5jJH7fylkhRI/JbSGU5WbED5
lurtlmBJ+YsgXYozc1uNOuy2hw8ZkaINK2gyj3vZeNi0MLROLsr3hVOfT3vYtmcnUpVW2tTbeh7Q
c78esM5/Si9epYhMBZ8duw9jr9IihBerGiGsxySIfe2QjMMcVB4WyCTH+0aBD+/rS+qb7n1jTJXZ
jAiqJl3aF2RG638jOJjP1M/0SyuP4XVTQYcriZsymKzCjqQWc27X4HlOCUhewT4pLuobxGPgnEW0
/2adMEVgMotchMiVirERrUt9VoQrqV9ZIn7ab7vdV2Z3SA1sEUcF1mjJPQGylKh4PCnFMgALqN7F
txsdNixqVabrP2Ow1yAD1/SwBV4APBLqgPt3focZCfMLNP33ja9PycaDKthQS8CJ7/KldzDnq2T5
E3QNuVvwa+vmYL2qYF9PzmnjKjgGCJgitOF9/0gEPyhCxSsLS2FlLTrN5nTgh5iQYMq5TpNPuIXj
DN2jZjjgjIkqQyJ351Cec56SITvMYoJyRCdRAR4SX12r7tKJmFxil9oz2LfwtPeI4towaSFlZ4tL
qtL6NR4zd86CMMZrybGUxzz7RIe2TnLcvf69I8yjGQ7VHPhi/8U0DqtQY3lJQHDkGSKsc1CQHhPD
TEqPaeIYtFhOZzbaxziI5Nk6b1EAs+FtJF30oFEspcCzpeMRBWJb3iNZs4cQYvDPGOF5qfEdV25d
2hZbOyGPepqWa5o17N21zl1bLFnF1hOZr92MBZpKvX361K8njd6aO0LJRx/K5G1Z6u2Xts1TGgUO
pn5QX4PYBHYgdEEJfE8vgeLNeefjVKSmnw7jNI3vQPfTx523wztIHxuV6cJxr6BAs4zNHPfVxBcb
/Bpkj2cpWIw6pglLK8RvtCUk3BqpnTw1FYapqFrIxJ5nxbMS1k19aaXzmDkzkUudhEiY+cEzajuB
yom2cvSU3c9j48perd09QEl9bEMdlmG2/W0wFdzQXN8++m5hJXwG7tQaulW9xmqjQ5IVydR+1Du7
b+2EHSbsWNENW1coFEf9hHI3x4jWfWlm2Tm0lidAinUNYBGY+g5mI6AZFjqy4mMso6jln+tE2lum
OnqZ63ilgJ1/QP+V1gcKaXEpQMjhWxN1XCzOyC8Ttz6P2dy9rYbiXALDdGbJXH+3MrRXhDmMl6n9
YeDg+Ijekn1j4IkWrPJFMjbIZK7X0N+2nwZfvinoRrB2PgeaRe+cJ6PDLgnLfpEwNE9sgv4K5fDS
cwzNRQq0CCC3mBYUR0nwLsmG4yUfNeJm84YhzCsPx8khEkMh/nl3jflCVYO/0kV25bQNsQPTZ1FD
D+DlbFJWo7na00O7qHMauPmFxEH2Fu6N/RASXNuE8bRMEZl0XH1PYOwT5jY4vIxwKeprH5Hk3DvZ
4iGZQXB0gGReoowpfIcEPZcK/2toPMxU1SoGvZcOtmpo84Jcpuywki3aQQSmyUW3WQYwgkhWpYh/
/TNEIXLPUM5VcCCViKhIyD1edJMngPI/fUSCl0mz+BQRHIRmXbPLgh6Iw4xF/uoZSW6A/ext2C1I
JtqdUNjaFIht83+BzrVV4Bb5GDD12vehumxy6sCV2/WPmdQTfPJguUaDsixobY6DJssZE9ku8yb0
8UH66HXAuZBLNtUn43BguWyh/7WqD1/3biUIbB+79ziS6qhVGGIyBqsBAdr+tw4C9i+I0+8Z0c1g
LqYpKX+yFcDqZODWM9kfnA7sTYV8PXB0VBUZ79m9wwmP22logpOUVpUQzMDupLJ4PKY/TTo6kMPV
I8/tDIlI8ycDyPW0iBg5zZPr/mxsXo564ftLusbjxYczqaQW40M2WlLuQwCjcpeVnRW+SgYBmVEm
39E1VOcQeogyJXhZqdgADLeYqymTyQMkhtuhbtfmpursI4mZfkqGH5Apo9N6JU0SXzvXgfgDbvMU
iXE9LHIBxi8C1hcDRu6qbUZ8srHiyGqNcA4CowOiBtOVrRBtYL/giaL3JMvIwcVClTLbIFnGRHzJ
eBijmCDxbyHYOWxzMr1rEdn+NrbpgDZeUjG0n5U9zfo7GiLtAH8Jaz51mnpYxdnfRY76fljVUx/s
0YOk6KYxwJruQBfwyvRre4p4zd/QsZT94d7W93sHcrIX03CGi9LfUFndXqC8DKsg0BUkJsmjxCxY
ETIsx1DjdsypgRU40KBVBlf/1ycZwMNlG74GA6BliyQwF90ZQIlLW/lIh9VqQP/pdnYH7MX1HTbO
5GSBMB7wXuDuBxB1ntp1/94mh/BE4/l17UFjS437PGgiiAImF5+52jUYE3FYpl0dTG/YIYJo613Y
GcCTTN+iuMtOsB1t91DSZ6XvjMwnB90NVApgbZCKmR4WKA4xN+7LDUDkcN8xaU8kbborcIo2t06N
WKNHhfcBaWoD1MyFzRYwDrFvyh6VZ/9NBtSIEYMqaY0BCIEEYbHuwBRa3C53cZi9KmR7Q4BjzR0B
kfDSLCjtzAEFujvaZvJuG/3fxLQEgS71v2QPq8Ew9Ryy0CNyC1wHoQHPex/2B6g/gNJ7zGFtaw+b
qLeTiZe/05hNgPMsLcBZrUfvx/geLgsCHKxb1MkPEamMjz/x0khkEW/jXWYDd8L+tWKU6NQR6HL0
QkBHneGEB32gkveOo+azhncdqwOqFBcKz/Ee7OYcqh9iYwdtsm2rBqbBXV5j1f/V99TmMUbTc4Y1
tnDADj6AHYEuRhfCe9Kl3dv+401vA8Sx1J0lV6wc6ZljJn5alyY8GxxMB3RzQk1DsGjeljmTTwp2
1/dkc+JRCXRgmh/FVd1M+gw6XN2EmR7CbIHfafK/JwwCFRDOpugNJ6e5zu5tvGcHSGU+nUjWMmhU
+0YwdTx0iDc7dAZc5pao5bKBIjiJNnpvQrz6tXULRQxM15cgvccyTRnuoXZW3xBemWPLwVGRdJ5P
O1lxTcDQ2NQYcCEY8F9uUDFD9IFMLiLNdL56Kb/9CA4sHFpdrRGCyGI6q0MIOhOTiJQ43bEZwO/X
nAMGBZQCECOxxLb6YY0ZoOkmXgqotyxwOpYUItTjna65uTNS1ed9W7ZjsKTIjtctPHZwCN/BaDfm
aYQW+zCmW7E0JDxiEwkefYoCoZXH8ZgnABHeVwk6OlGalFurf/uddp9JsCEUJ1ui5hpMawpsxD5B
1ZLksapFmdT8m22IUopp4o+2EVspZxxzKlUYSvVsDz7YzCGqs//GFIokI7O1INi1AGWN7sH9/KSb
0L9TMQSHFAFQz2lfZzfrY1PE8wzCTXh+yfbgP45VCdioBcBQ9+cA/ufCEnGP/EhMmOE4l6xfAYwi
wRXTmX7vU4yzzptfBphjua1AsSDe92WtRf8XGYLDQzo2de7TZXuTHcLvQ8bEpdvJcFZp903jpcHg
Hb/KjNMqYRuDBiWdSjYCybF0CCo6QomnEXtzt9XuRJC+/aTRQlcik1niysKrtgbNDgkHDpNlQcBM
3GYMPw7WDLCrXRGPS3vKOhridqHdHSMbYJYQ93gQhIgt4/LbhmQpuEyb5zDA+YnAKmjr6i1xBw8f
WWkHA44UNW+lhzTp3EPHUABqjXOt+uFifxKn7LhBzwfOJQfSrM96Ve6oJdojrBlhtNHId2mD9hl5
bAS6EW2uG4+Cu3lbmj+UZvjSZQLcZhAmrqOmPqxdXL+5Hm6Zum6RhMnn+cnhGr80pP8zZeB259nD
dyEU3iwfqHKceAwCJlVXRehHvPHfLAbbszU8zEMKZSoEB1WW1ZCsQf6Mu4KMyGXS4XIJIhY/wD2f
3Bbe0RsK4dtCzMGTlfFyjqAyLEWWDeVuIn2dAwAVkdtkDlOpQ939ApyjgRY96nqKe1LFeQYaDQKJ
QJ+B7UIpFCJikIVYUZvELlUQQVWg0RQar/pPLaFDgNYtyBtIT/IGCol8gT2iIPC/Y5Dsm5sVLruT
uAQfZNzxU7vV63swIKYIbEc4PPy0wObO9EuMw6kHkDly51+TQGBDaxZaAQUJzB2Ed9kjxGMQYYTU
IDCwXk8er/cFBN7+iCSNFsrJ4AAtg7nppv63yLD5BSkOLxOHy3Choby2qF0C0YicuWbezLNA7GNh
RyRrzy3ZDsA26zuQlmEecfBqIiQfjQXgt6wDtvqt+Z+6M1uO29qy7a84/A4XNrDRVdQ5DwCyYzKT
PSXxBUFJJLDR993X35Gy65atOrJu1dsNOxxWUOwyAey11hxzrrIikqicC3Ap0lUBMT4P/LL3yGjN
IRliFVhJf6da3rBUL56yqZe7VEHJ8yjIL7l6r+gXaWDb2tEt6KaQ/7HaS1xV84u6oBuDPfa7pEny
gFctR/a1JNBn+vmiuAasmjc56u0Xd2o+S7TWs2unBQVofbQdcR5a0pmsevbzrH5azPVuJYssNCYQ
F9Ntt47Wf+gc/anRRzK5ZsqMZdVu62XFuJSXCNleOZy5pEyUAdMMrMp+K9tG7VpXE4E0GYSzF7H3
S7DIXdolp2JWH5yJ1mgd68Z3pF296SwyvKb2ZQ8mHMbZdJuC5heo96OLyfWxnPNeh3T1aM8yjP0j
Z9oH0fXdzm3GZm/lytugqFj7ufXcINOAMAA2QcqDNVvV10rVZCavyaQFEr1xp/WMSNc2HsRZ71FL
Wzqed2T1+tQUVAWlbtqZH2lTHXrfcDETuirpx5bFglmL5CTtEGzMYP5hxcxUa6d/8XQXPbgfaA+W
crzXoQhfybfLX9u4vRz1o31sY6ZuAICRdrVUhUlxs8BmjqKTbx6bR96ruGL3VwUVzAFmj8+iwIDB
Q0ZjGb3WDYYe8qyvtpEXSWT9kZgFUyvn15GVVnuXnWHkxjnLQSYjnI69dvNdX9sNQv3UbCeZZbto
jfWAujK/ZtRpnNJ5UvtlagtK7KyDamYVSbkVZmS/QzioQ58hdKV23T6Nnhr2qeaAoZQ8WtvMM+8q
SvmrucPhOXXVFMq1GB/tSV8YUfK9QtfiVtWg+p9ba0m+oi4SBZIWns4gk5D4D0g25RNLJutnPbG8
jTnINBwqbTrqul73fjVlq1/Hdfd19Na69e1eX8TWXBTIGAth13XTQakSPJappvDjMnL2eDu6L2zd
YGrL25nRRNOMUUkkJ1oz7aixB/KamWQOsJb2Blj36hmvi0fUMLhqOhHilKmbyEZS5NSpwSwoOM+J
2xu7ghzf+7jpdCe0iEZmopQy56DbNXw3KfNnaKSmRJt3eprxhbi762WtdC9gxFN54BpZOe0R0qrX
Odbz58rTh5OCNKC5W0FjSZVkmhogQ8Jj203hTJvCWjykEMtpjrLo6VoQ70Ts602foOokupdvkjSP
+6ApGrk86xM1r+/NInaChaHNJlsKisKEW60PZJ2ZDHWtVG6FMY0DzUlWfYFsdZpLbLNBG1A7QxLo
0zSwkCju7SrMyl5tVupARj95T6dAUTzsGzlUt1FnORuURvNcFWhYh2h1PCeoARPs06AzmKY0JeRv
W9ml7vlt52VXXhlzAc8mqsDGLkeGYSYrCVMK5gndmhtW+5QyACzusyhhatqWvClBx9xnDJu8tqoQ
2+LobieWhw7bS6V324lKepumNdtbQHfv0HexU4Xl3K5FAPmieWEqNCRiY1S5STnZq1fJYhTLrynA
y82Su/ME3LIuWAhSu/MOjlK2QxY0xlVekLyOmojHW+uZX0BL++xOMR5bfDAeQx4Xt7KNAMRMjhu2
skVFMDop862+6tMBla8twN8Y/a5nNWRVuwexz2efgRqvU8RzfA5tuzKjp74yuuhhLt2l+pSkxWgW
QApTnm7tEtXwIxrrPOwcRTHUs3l+adJduWaGG0ZjqZ7TOG9uK2J9HlWZOLmvMbU/t5rip+S5Sqlk
uYlThIWoGGubzdw+oxOZKmTq2a6HkW0idVAsffKxS4URBQ07XsarZkraJdSL2UHa9qYu/YLMK+Wd
Ixy9vjEjPcp3ExwYEfSdlqMf2DbIJkslL0LJRNLCVRTNF5x7oWpnW2a9Psl50T9PVaZ2idbIUBiN
Qfpsf58VCb9JrKf7yCuLkJid/tEBDw170dzRcM9Hm4iXTSvnjoKju0uzKgJMd+MZY4BVbuch1f0S
1jVkuzFTWH7QgPlxdV5nQUGRFQvb/lg8ejNbtVh8KjZmzujGGxTt+ZO1jHcciNleGaP52ElrvpJj
7N50LFPAvNdANK1Rs4tri0fuYPZPKyM2BOn5ZdABwOIMMLlMpiR0kV/BMmfNT1wj3WUEN11qRDLf
sqp6QIei3JRjdjcLrQ7hEcat6yRrOOeVdppkDalhYcaeRuyU2gx2QjVRbfU0jVj66khqV6c1lnNP
f3ETe/00bbzGEZ+QKnWesBUylhHVzcc+XcZDDQ1CMKTWNNdwkloblJDVRkCBXoXp0LkbzaUjwAnD
w87Pmyh+AfFsr1VG1wdRJKazJ5cG8H4e2jelMzIXkJUiGDxXCcwuOYaCXLUzEI+YOSa8btqanWXc
eKgZzCm5oNBnx4fY6vrNWLGzBt+MhP3P00djaOJDay/FoV1q62tWGRSFRlnflEtSX0ewWA+2pdtH
Ixk5NSYj7zjUaFh8Mco62VZK1iTqGeOWbd80bGB0LKsmxJ3yHx3uZXaMjLbKrdZjO4/ri2wZafnW
snizTzBnFKbIeAcOw25Dr/JsGXbUhK09sKKOnXuf2wwkp6578SCpPOmPBicUs0VerQNJbcW6++ww
ld8ZigV0S6/uI097If4kQ5LLki1Zuueiov5Yl9U5SEJttzwZDw7YW0icY7TRmVzS5VW8edWN06bX
5ljqm1QHIEzLCYBNV/2RTgJbhHAsOlbztVIKrL8y8l01drWfyu7Wk9UQrnWahvY4EHgzuKe1pGJu
vDi/Sl3HDpreXkKt7xxMPPXZHYwT4NCmzs1yv/bZvk2mMHUA/6q2M8/klNyWJTA1i7ye86SQBPVW
4gPr1l4XtH5fjrUbaGMCIeVYj+ic00YjUHPD7vVXwKKT3a07ayidg6XV171lP7mAraQuzS1ST3Li
el+YQZd4idrY8JdItHuTGVM0DHHomunGmvLHQcs+t4lOdYYgwrYy5qXJwbCS66gDuMKLdkJ/dvy4
EfrBrRd2jfGo6300Qickl0QiXMlNZKqeUk+7vXCocO/cYviSzaY5DHWSPCq7OptrPwQsws0CYcYp
9Ul1F82Yvao4QQ/lnfdnZq3II11S+Gkj1UY2YH0NJxyyVmxuu+7y9LEyXZ2ocF4LqZibcapsUO9G
KLTOYRJNn2ZmtcZpxfhdRuNV2cpTXU2vrlB1GHvLJw9KMEE4RZuOzYPyVqZ8k2Nty6TFwNHUzC2k
aoIFVfiACG9uVjcpNkOPGcucauerVyJsOTPeH2J7zSNpV/Udiwb6RztOmXaNswrJfxnCZJILlKp3
Sqtl5WaXsfc8eNZzbeYslaBpGrbQM9ejLuonzclP7lLEAYyVx65mW/+02FP9OXHjiaqsFCfk6zy9
xjvBsxBJ+tqpLCbDGqXiEi3p1oiA+3tsAEuXf+i8Zr7F94N4DLsQzHZsXc3mKPamZy4vE0//R0S0
OEwb5vaeMm4GXFXIYJPu99JpkKWVAWBZ4yBqklcKbIxgcZeo+1bTBY40kP+udJI5mEqw5iMjBdTC
dvjcwyxeSex8/SjdbZQaAFbtcJeCXnDMuU/UruAiGiB6rrjXHZT+2F6GvZya7mvZGuu+NuIDPreT
pG/ZCyPJzylACTzYp7TKnvSo/pRV8bEEEdp5UMUn0pmHkHn0GLpDtXzixRO7lYI61Ir+4tepe+2q
yYZq8PXFMk4V+U9BknGXOsUCwAfzkFzjF+eW7Busjb0EynZMI1xyz9pn2mRdN65TXaNsU+UnQ//F
qfX4oHV29b5aXB+24dpnhydSgGVKbEGvkyAbNck8cqiv82lY35TTpS0x2IzzECltEAcvSq5cmaqX
sSRzohxY21SUZvWxSHkg2k6Gama9412Ij4szG+9I//NVlUT5vqRbBJsks9skDHHfz0kWWKyJOXfI
k3xL1zooDdsixow49zuWdV47Y0Szo6tCvozGSs2RsPZ1F/Wdm54KXCx5wC5y/b1YHaZtspia4X7O
WgE4knre81x01pPD8l7lN1W9nCqtGPceSqPaZQ3zIORzXd0a0is/c+HE+dGpTOc+duLZhjS0MNJF
5LQN9oRl45Kfcozmxr4mhEzc6ZD7VVAW80wwkdKn0PLKBgOBrX2ubNbrzhgoFvqt2MrIbjKLW5UX
yUtPT70fx3F969apuc68LB1COnb3w6jWWt+lybIwZEhhYkfduTW4aDt/SgfmYyPWBOphIR8hwDwr
qMpVgKUh/1GrJY3FvKBtzgaU3WOmMXgxuzq/xqfQHZjVQI/hnTo1kaGd1oztM22imgizW1vOWxEl
dljrWtfymjvGPUWnPbPRxFOfLMjpYy717qBKa9kZJF1D5vSueQLiLe7MwS1Dt5kwN/SVedJaR1xT
osIlKEISoFeAYya8ktjzve6xpMANE3GZ6um6W9/W8IpZMNWjHXZDnwerYSAu9ArB3lo+SYP+r5ub
/lklrra1lvTim5rcu5TOlxbHRCyZsMtvy3x+T+1G3eUe5l0kxah+S0VNNdFB01PNk40R681JGFJd
WUk+X1lNaxErJHHVRdV8Mo1V23KNZBvLdsGU19UMewJnntN8YZsj5/8NQvSDJTq1h+RdwXJUJ/aZ
Lkfcq4zhobK/6LJkyJLQjq1WPgXuyEyvwYjhi9x+0DHv+/XY4PebmL40phE/AvZYhyxejQcCW8ZN
10DAi2nsgzEXiEeJxJ9AOYQ7uV42sHImzRqvQ8t44UIqMM5r+M3oyukfeFw/jqZehEnFEtI+hmSn
Nq8oeez4IJBYeWgwUCU12jiwCphBgr30QQSsetsKa158QBPxlWNo3nY52yOsoWWIqdGks117pq/I
b5n5ulsaMzL30YBgByegC8++Vh1DtyZJvC/snbtMxaL52muT0XeMCGWWTcpbclao0m2k72QdzsW6
KGBem+KBaJ+QjT8pfbmHwKpEdAOvMQW888luSPTrOG1vEJxTxqEQWGnXUfLbrvkgL4JeXqj3kfbG
L+eMQPMxEdyOndotY2H6OqaVoNdBmyClxSbGgMh/IvtcV0YBMuk55ykTT543OkEFZXU78fK9wH68
mxeLShnT2gml345WmWwdB9SPuRCjTzoWXzSkRnfjGG9SoE0aBldjUuIsNzaJmFW6wtBizGwuZo1O
TKvPpmTLb3Uue5kzm8vT8UQ9UfhtPBHBO+3tGRQttsDzROPt2znj00waUWldltTP8sQ2JxXUI0ZP
2RAdGsma46N23nkQsNipmIu3wnLHnVztr9TD7U1jKl7OlUELbov+OMa4m9tMv2VVi7vvK7c5KBVl
vltXDe2u0XHUg3u5JugNdicKIlScUssjLi+rE+ccBnCXwvMG2byg4F32k6uJHKN5rT9mQ3HZsUQJ
WZTysacF5AKx093kKQ8BBw53pUW+YpvcRxIKvYDD7cgIeuA3j8sQOKHYOIINMtj/Cgp+ExGf7VHn
FOjxNRk0R1Gl9NbRdKbmnohG7YajedmrdmjpcJseijG2eBhM4FslYHBPr77Du3fnwgsdNcvNmdTn
kuJX0f4xeT0U01jez+BVQ6xbdEk8I7yeieywSjOw8UL41EeKfC4LPAEf3c5xE42719PND7a+FAFa
B3d6Wc2o9dgG6lovGcGtzsvoLdl+YhPReQVYvp/zcQg1VkKd7dkptyTMspuURo1RQt7xv7M94rUq
YLujZAlY2JGdZ32OKdzSMjTceSUzpTf3JBg9DGsnQn32LvkElXWSGOYCiGbmxgY+Ntr65KpRxQl2
6sbK6nyrujje5ZG4yYrmpEGzBabAGefOFQcjw5lDp4N3LcrtPxhY4xAaig4crEj3s1SOPzrRcpNG
VYrrs6QsnAZfQXDyZNPHDU/t01Rehv+QtV0LOFMWmXPsV8d47BPahnxkqW+vaqSh5WKYzipG223J
QDnVhh1Tqn7XQmXdljYJJ6nsRz8Vww108Qdt0vRNl0eaD4rWnUxe99CRxVVlJh+g3rtAn6Gva4ty
pF36M0O39aFznfq6I+OxNrqX2faabYa5l7EbK1zmjulnLNkVHxlUHxEPDWuFE8MXcj/zCA30dH5i
teVnS3GK28lcb8Fexk2ZFePOzJNTJKW5GVzrwYqHkc7D29uZzDdr5ulbPa5i3o7mSTp8vHbQK4ry
Q5tBZU6WsWxaZgWWg2GuYa3AxoRK2TtLpmBss+IQdUn35Izmx7VdM3gGtIdS9sCXo/dVsB+ZUk6U
gXS48JY1w9+Ovxd3eM4jwovrfS095mFKPZjz3L6msryyDbW8YtTKjlFmxFfCSN0QNyE5tlX7WovM
oHGzWtTWxbxhr8T4uZ2rbLvSYn5Kc3M8lngethXGxIe8xTFntUDZsaZDyZiWgRtD3pATgMTtofwh
wvsmfRonFW5BOYjAsM0beouC3AWmhCMLr/Em7e1I3hJ7Sr0z72rduIu1fsuT8Qos/LntkmuRcsbB
zqmgq8GOHV510Lp+g7/9SzyXGYdocTmpRt8VWRdyrp6x5kKd6unZIOyCRo4Hax3pmGRn7RStY1jH
/cZLRpwmg3Zmc7m1GcaOoWxvYJ6Md/aaQuLlw7vNCUwQhzNvFmrNcOa+91kPb4Sem37FOUVjnxNH
i+2QfJA8E9VG9Et2q1R/nRcuV4Dkqoo1Xgi8qi/NajzxLHyxUFK30eDh4Us0GXb2AIlFewtyWqgt
5/iK3pnFmzj2/LSrzbNnJgiBIn7CbMFNkg/r0c3sB7Nepl28LHcC0o5AhwqqZ0VzXLMsp2XHfl43
ojxSuzUXe01eMXKMxmc1sDigM4AIhLFCbc/NJ1d178SJ4JMFwXS1AcIhj+LrNcIACp20Bpgf8f40
bL112IW7l6U9B0Nc6EiBFDBFjjFFrBV4E6CQb1a6QtvqnpJ4TZnkrWfasEvpNKZBBIu+sXBO+3pn
Xud93PpJhoZpL1odlBghfKbWj1VlCr+PjFsWsYOe5MwcM0viwmFEF8RF8ilGfVdMtLMZVr3RAkXf
tXEz190CqJeBVRRvUbU+r56db1kmchF88hupjAYgtAa1y+BYlYWJ1IsaZFxj3Qq5zjdetthBQtn0
3JrrENTaGHF3LXFoNsi9Tpu5WzJQ6iPKmuHjw7e3dYuBHpEXC6FnHJe4dY6QBRNCWaK2OlwgT6Xp
czNNEUazOd+Zsn8es/y2YZzojwzFLm58tTeM5rVy9ackGbAkTskaEMqZc1UjZS/6JTeje3J7p904
csTqcwH1a4O+uigokor12Z0IgKDDYwtEpKHQW3q7WyGtWKmZMmKWY0GN1tar3OVFBwOMP9AzQ22h
WvDnbOUm0USubhJH501MTDv/guuye2GSVbZI7lZMcOriHPEM8QTEHym+KJ7pY9iasi122tBoIlyY
T1U7o9HBfuJRI3HGbb0e7coq0+gwxclAlGymnARGZ254HzWz9XaWNVTeWU6xNR+FaMfnKeLyfczs
EdzEyKPe9ivbjIYtOrnqUBy8lVuN+bnNvFkH+oL+UD/L/P5BtNL3u/CiwRKm4dBc21oDJu55+vLZ
xUf1/ve5UD+I7ZLfxXYt2jrPs27hlRZrAR81j9fM7dhKlFTLT4K9xSUF6l/lHl2Cnf6UIxnnxohv
F8pN6VIXe4rqVHDVMeQKFgA+Ynsq1bKDr7TVK8V+/aXtm8VmphcZxWkVQ1HviGuZ7/7+N/5BnJS8
vBJ/+mlY7cAtzexpF1UV9ZfXcLBZ05fCHj+t5vKTnL0f5IfJ78K8NEqKzEWG3zWlLCgfo+jZYFij
/DyWeHPrNOMeFw3s+d//Uj+6Sr6L94qTxslAUdcdNjeGF1q+hoNsjYf/3Vf/Lt5L6OaEPNuuu3Jo
7JCWR+51vVI/yff60SX4Xb4X1YAeG6nNazUikMGc6viJGHY6TvSzfPYfvTzfRXvlrVfpLmDJrhJe
we4yfCgGNWGa/CSX+gfX1PcrVbVSlBji8ComzV1iDPtM1uFCOTZpP9vo+YML6vtdf4goOflcxUp+
m/mlidAExVl7No1to9rqf3cRfb/xD3x5gINgKXSb2cwgFkvbGKgC+7+/iH70G3z3FJjJ5rBqPV0p
zi5St9VVu4Wgih3ExBJarYiIFmnqn+QE/uibfXeTZ/CSyup5Q7rRYoOhjtdlIBnhaoljtXXromR0
Nca/p9/925f53+O36vb3R1n3z//gz1+YubUqTvrv/vjPk/rSVl313v/H5dP+71/76yf987Eq+Pf7
v/KXz+AL//GNw9f+9S9/2KA+98vd8NYu929MgPtvX50f8fI3/18/+Mvbt6/yuNRv//iVrLCyv3w1
nn3lr3986PD1H79eVhj+25+//B8fO78WfBqibf/63/7+22vX/+NXz/iNsRRbDnRJ/ozAF/brL9Pb
5SOu+5tjubphC8MklI3Qsl9/Kau2T/7xq+H+xiTHNXUD6sy7dJS//tJVw7cP2b/Znnv5x3aFTeaz
+et//lx/eWf+6536pRyK20oB/fGFv2Xz/ovD6PtFiXGEY54gG2Ofxc0Ce6OTgxkorSn2iavaq5Gx
D3ThcMGDXcvEw04DYy++MgvRk04DQ+omuoPe21XWe49d9TlasPQBYpgD8XnDZDGML8YcgdwZmTSt
fFlmh3rufZpFnaABtPY9418dnj9rGbcXXnpLBkUMBS2FpwfCHAQBQoMWv2cM5hFLBMP7a02Sa0LJ
44ja13OaLN/BOG4FcakkyzjytL4E+xjRQrOHf9hnxAYvSTzdRDGMKBxdtxqjvY2DP/tJEIZHcAIy
wEZbl7TE8r30VkgXDkuJVRrUKImauQtNIlz3irS8nbna5SkRc/4y2vFyxQySWLKJ6KhiQVyjZF+x
8wmmQ5+nLPduUChpBJJ86n1BDpfn9y6NUOMUuAkEjEHsN6Ko3gqSMK6JemjplmvyonKlVXvoI++l
K7XuDbNBfLKxop3jyvTuHZHnT9FoQI81E7CIBIzP/Np1ypvVYpbrT0T+7Ewb/qFwx+ZDn+vWVZOn
LXOp3E7v82ptXgCgh3vghflRjz1QBWIFHOb2dvOZbBv7q5Q5eUu1cFvQ+Ao9goVl9xS8g/Bj5li3
WHEh1DxDNrhbcxk6mqujHCsO9BIs6EB7heOZFnu2IdJa6wuLtqCVFmLzUekZjlWOSdLPVMX7JPWW
TbcKcXBskBpc2FqZhsIVjNfpDq6YMpIXZRUav6RmUbgwOHUjNguUdoYspNC7rkldyOdQ58C3A2+m
Uibn2nrPlpYAD9VMurFPMiMC95N2/4HnoJXtkU+ihRiWXMhgTRrzBgCUnMiRmBsobZ7Rr31OSjuG
4BRgghHNdCyTQpy8Us8VpzKwgLO2l1yDqIaVcWOVO1sQMO0TQJF8VJ6trTtmTgyN8mruroQm4net
XZmHhASAGP1Ww1LcBx0+C7KkGgPLssN7yMyUEf6Y1bWGKS7JQXLMy5U8TI0OHWDkd7mlnHtEMZcx
C2J/5ytLyCuJSn0gwYIsm7hv5L5MdHVoqGyDoTKSt8LktyPJOh6/tOxe+mC6XjGCWilrMyG/9xvT
68ePkTnMBD9VwtQ/Fvxle8ecjFbI1qv+FQaIHjYRi+uQLqKB1i0RGYKN5QIlkeZ7meMltZHtNGeY
vzD6yw+2u2I963otv3XzdTgYJKdPflLFqNx6HcWfDAK4bmiNtTtpjeZeI0gspu2LsdKT0Ermc2Fb
/pBOCJbEyA17r5zMw8hpFqKOglUoMxYvvZtWfTAVq7rEh1lmA/SgM24vjeV6zAhn8LH99idXJ1Yn
yBPBrLTohbdhP21iARfUccj6ZSwMLKm+7fN0OUV2Y+SktVy63SGJsntC2fB5OfMkwS6LHs3FLKzr
VCNkKiBE3902a7ncJikjgMDV6+rFm2ECfaNhsQJuV5tAIZsfZirzrafjewUybpkhlK46drPpnHV3
UTcEhIwjBrQEkU5Fy33VGU9GfOrdLvqI67p7ql3uz7GwyX/s50zsAO2nt29H1//o9P7X5/JfDvLd
W3U5/Lr/Dw5vSZn748M7eC0+V18VDc3vlcDluL98xu/Ht9Cd32DoHWHr5Ar+fhL/fnwL3fjNND3P
Y8eH43qXg/g/j28hf7Ndm48x33dNFh1Tjv1xfAv9N4lm4XgWZiHPRnf4nxzf3/Zp/9fp7QDqoHG5
nmeaukMyyfdJ7IbDPo10Hvt90YwVOwMivyuax9mZ0+uhldVhmHiAiWjEHZHk3SEeeh0CfmYeqFf7
lht3j59r8iN3gi9Q4JusX4y39VzcWi1g99xHnPCQQwfm142Pu2DcqaFbLtLlR9yO/RPL3qyjx620
yNk7TiTtbLDN0soSQo2H0W6CtLJxJtZqJwWR/WDw+U528CiE5nzAycdQ1xLbP72Bf1Q5f65qrEsf
893L4ph4yz3XsHh1rEs5/Kfedhi9Abw16fa9bhEMajd7xWsZ0nYTD2oS5JJrIwYuxpgh3grr+O21
YkedxZxjRFlWzceRiXwM7Ya0oZFKh0wNM/5BQQh1Xd5e1QprghRsAWEGdCY4oA91Ugi2kUh0MgXE
XUJEzil2yZdNL5KWQXozrkrDCQveR59ElnJTVJPamePyeWndeRtP2sfR0/JrT2dMa2kHyq5DLCma
PGPOSCV8WzW1SzNC5kCGnxizZFgGnJ80CsZfO4VvV5RjGYKLCgsqxrPvelzekYbtlU67lySWHY2h
nDd6g72b3HrJ2xiYsbR92+2rAzGM43YdCo5GgoY149XMlb6lSDoJp0+DNh6fvGiKAcxJocV9xH0E
Tkhi4Q7AOA8BRyqyx0qANFJN8DdKERInkf+km/5r/Pvl97Gky50hhWnJy0H510uBnLaUTFvR7Z3L
d7ZntW/sVgt1owJLL8QzQYS+VlgM9NpR/CQG/LttSd++uYXi7Jm8VpZgDPbXb94bw9A7GmkvHWIa
wHxhXIGzPpaXN/7bhbOsH9n7ssI9pjNOx1Texr2XhZetL3tO5XebN+CQIepqmjaeWNCsh+Ww/qwV
FZfRwl/vF35M07Etz0BGkt+v2GBHC3EubNbY80IZwTRpK04ELUwam6HlGh3BG1zfcRfeZ7o+LFOk
eUldBX9/29LW/PcfxJN0PbbDyiDHtByeqX++ce06l6VHLgeqaX6ll2eamtnHO+mGw6ynG67CW7Yh
Nv48sFlOwM8ka/vWYjAF9CXX2eof4gxqPkWYOtmrYLXUGIWNQcdgp+1HKLVU5lvTWV6Q+S9iLYDR
1E7bwtEPlTZ+1Cbzps/s6/FSaio8hf7gECNpGFcIdBPVGJk/c/mkI/wfa+SUQ0dGJctn3M2am22Q
z8I5kMz2wcZXyBZsLOosGHtqlNdu07SfriIQQ2zp/F9dRq6/uE2HUu830HlrS/WnOfWZ/jzsQLo7
tp8fmrq5wHq2OJguUi/ag/nBsBZyr0cm+rBguwVEadOs6NedaZQ3VU4RpuIuw4GIdWxC79vWS0K4
CETqUnRHLKHpnUeI5XMVTZuMo2+7eGACHhzhuPbvpjQepI3vnef8AUDibrHjW3NA2jUGFw+5Xn8q
WhtSV80fcz22ttZnaOEsXLzO5OEAVV9xrQaFC4G8Ci0JU7LFgEkwoQCLKIp92wyjoTpmtWy2eFDH
wBDZZp7RDIvOPLlJfVgX8knwzZMaXWskInfo8GmCRVt2OItiy2WybLzL3Gz8yovv2r5/4WBLsRD2
KIXwqTLXCaa1zM9ptQNgaDbjhCVzsegQIu1O8dtJ52GJvDvNMx4cc+l3uY7GqUbAqwLiBWfScur5
/oi/5k3cBTZx9RuSplGro+4DnSLJaVP7RnTHa+d4czjm5DlYPCiNGqtMAqUW9BH4bynic3UZETa2
/KCanWks3jkla9N3vGbCjNWe8bTWm77QHmQPjQQ/Ey8rPYUpngiUe1pr63rO633Uf44M67Vglwhh
AzVZ7olxJADy3HrYNZMbnAJ7UAoyIfoVc9DQ2WATciPtHIv7rPB44BsyZ8Ar3X7BNcfTuyecAFRp
NW/FsJwSraVv8fpA1xTyx1Q+4X0Yduy31srkurZUHpA56hxyok+W+jHG3sYp5vWEoMv73iZvdopH
gl3qtQvihvzWcu0xsq3Rif9URzq4rUy1F32q40A3yEqJki65JadJ7iLTIsTQxN/rea24AqZ7mcau
ukkTDmmbxNYBD8E+VsLwyVt+WZQ5kmmPo0LiuyaN4v9wdB5LjiJRFP0iIvBmK5CXyvsNUV3Vjc0E
Epfw9XM06+6ZrpIg85l7z/UeunE5B8hfuEc3pjBWXojgylrc2nZNNMY2KTibkaZ5V9E0HKo6Y3fk
MGkPe+8+UzCxlxxLi9GF+zC3YP/Ww8UcFMxsdL/0Jt5mspc37QGw10ZzTQU/VyQQuNkrC+m2C97d
iZ0KR89MCMGgN/xIcvanO19AYMUmdcWLhy4zAFpq4I2Cqxuboz42cvhjRLhyoPBYG3wn5SY/wkw4
Eo8QswoGFlGk6sDeCRnyW87ueYcc96fMm78E9upni6MKKQdtorl+eLp5d4tB7GujmmMAXdOXcfT7
5lD16XiUS+cldgZlKAdrrS1Tb5DAvlVR/c/LQ2h9LhJ8mCUHfwEONTfeyA+FPADjO4vBVL1XpvrI
S/ar2oaULwTxsc10NRgPODn0ySK0CDuPivYuWtdP3aitba/z74ANbSMa89GXTQOAgpV45Y7vU0vs
OcCWDGKrzdpXxGwJqkNQYqZVPDfDRy0RdReD4e7SIgeQ4t5spRZh5gHBJ7EzuThzm+qrpIzFip4/
2vUdKSvT2ZFyq6W3qdZH01T1VnSQDBabnTPjGYg2Va53YHcOIHEZRsgKLnk//ULZ4c0xzX3dBF/g
lkXpfOBKAVEQmU0CWpkOljV4mz2SG/MUNMZrYKF5LP5mtZ8Ab1b7qXC8bQYzw54AYdimArUrIY14
6fowNzGyWFsV7VEXXgPFGhzQCzyyAMItjTdwXSRwHvoQ8UPpGW5C7O8+sQSbEdVFPBuPgyRt3cbq
nGBHPCij6mKdDSE3Y3CtWbvtUsRIbNzaI3clmHcTzHgV4bq1Xd7SaLwrgybbWuXEPQgYGTMwo7gS
HmiIE4T1baLC7F1HHadn1n1kWzgr+rRgKS+aPX0qdPk2P1Srqk4pyrgBxZZtZq+lPWy8sX4zg+A5
aNNnEaXfnbrLyNU4pKv/VQXRMQLu+cDdsO2nvseHGXTJoEibC9iu5/cFNKTN2C6/YYueux7EJ4FS
jFURXS8Tk5XRYz9RwWXdWTL6a5aDu7WwmtowU/d9k1VHq2XBA4NG6LA7PIhudB6jkIdtOnkz00PG
VUlbuW+Gzc2DPv7eCSLJ4tUWm9AYXjx/uOaoOTbmnH7A89mE0rmisDHP5EWuiCi6moxNCI/WzpD2
0eq8lwHOfsLySseYLo/GFDy7zjLvoqp5qJafoTWCj9UTS2Lhe7dvcJfcptHAeehAQ0NRt7YJJl7U
Y7izsYA8NVhy7jDzeBGqWchzKmmlNZMWkY87jAyIdLwFYYtn6tiCm9RGX7nXq70rzSWx/ZB15axO
ahcxuLhktYXaL19fp54Rjle+B+3Knen5N1ZAJq5NpIMkorqDaTEPR3ZAyEV9sUdIYp/LLiI4O/Nv
h+h+nmyY5iWEqckinIN42ss8oZvzYAkcUkDJO5uY7/M0r+5lRD6BDqG45P6UXuq237fVzDpjMdKk
gACH3ME5cq7/RLn3RUxouhcmT6zMQv8Md1PhaWt/bkkoFSNZ/DKnxrb+GTmBpiVZyBvlBsfF1M1V
heNrCP4rDgN8OaRSyA0yjwzuooccoCkPXYXey1tZwAdlH8Ta/VdqLjjMSV9OWR9Hu4AKW8wdxpy+
30Y14JA6BL9/MxutNR1yO/9bOushtDmq2jo2VfBlaeSOhnHGmMw6aITlXTk8spjwiC6ovBOmrf4N
KeJXn0MNc2FOFaWxPjTE2OzHmbJCuzu2nM9+VH0Tej5zkOlo4/j5q7InY5NG5m/L24PcaNyu7RM8
GVARrfxSSEkjRvBYJ+xDq8/EezxhgZoPXkpAh+dln5F2TpGqk8FMX0CwJfW4jAkMLSqUwKligVI7
hi2ASbw4rqhsEhnAAWxG+y2jBYiBJTyGDe+xu3yUFCrLwJfR/gsn5135uADnES4JdBIYQNZG+NZD
Z3b3eJu+yjn67MLmpSl+q2j8C8/8c4icmSvLaRFjF90JBtDvujZ0Dw59I25n2UvIXuojheQQ22mJ
L9fG+IJy/p8h1I85Dp9VDpL9/zuCSeTJKm9amhxJqAfINPWXszXiznT1fGdYlrtFMbvEKqRY7fL7
SOR/0/XesOZ7Icc/wujSxBiNcGs1WMM8LfHAzUis4RTkiSzfuuicT/IVmn3cuxLET1P/0PMvofc4
1KtBo1GB24N+1vk8WD3jHWq16NygSLMM84gUfhNUHoPdDnG438ujN0F+1LIDu4QSzCQKJkGyldiN
2petehosIC5eRdxKUfFI278r0dRwFoFIjq9Qzj706iJjTxmySguXRq+tnUeJgcktMvZVph+8cN0x
K+UidcNgMxrWGcE+52bY3xUZZnam90zHGyTbtfeQA1uadHBZuuVPygy00OZz7c5/zMA6TSuohijS
p06kNBu+d8KkaBFeUDlQP2+hkwssWg1sMoZiGMT1SJ05lp+DIIgI7z3gratVOg9+lHI8NFyjvAP/
qEn1ph27a+W7D4YP8nE1XL716jJG4OQBu98DvuAcCAMMd7Q9ZRveFPceul27QvCJFtxcGv6pyX4d
3a7a9iZ6JzsDbiam6Rk2Kg4wkOe8PBSXeS9f+npotivN6tPozteox+yvERvF05DTToBn7ga0hkXv
gHqYq4Pfc1rX1S6s0Hw1S6CY5eBBxAMSFxJ7eW9BTYyinzqbnYP8ZWF0ntQUbUyz/NtWJm3S7O8F
7w7CokluuskwE5VDTLGHc0eA53WJ6gQtV5U4vk/uUHTsS3ZBOLHxzWb2ubHNmkMsPA382a5cEKxO
LY50b92i6TbyFpF7BmUzRN68c+eKzCUHwx3PfduJfifc4F+NBTidqpCXoC4TWxpPZtsSYUN7wFT8
ecm696rN70rOV9xj4f0QyA97eXGV7HbQmU5ITyQGtPIX0lLll4Q8TCiavRy/TVvgDkQfHHpetzXG
8coWrj9FnrtvUizMAPriscW5xH99wgV6ilApwD2+yyK73SB+xBR4i3Fq1vUPOuxf5qb7ZTafsxHP
wmrNZ45GLIQr/+8KA5MfoA+UXnjFUtTGs1m9DQX7x+p/rFTo1RsJaQKC6gL0sHxAQ/s+hFa4qaGl
JjN2+qpdH8TJZwoWqQhvZ5C1J3YK3DfMzNGJkyoSHK0V2X44eJTLU5i0HF/A3jZ2M9zC6/Sd0TXG
iaQEBFrYvFHGYl2oyYxIhKzPTid+SyDVO77Co+9ke7iUF8PrXtkDgWh9Zl+Baai8Bti9EpFNR848
/iBneDrJq6nM4GT1HLXO/ECr/ZQGwYqezdvW8GafHYM0ltQGOjfdZg9F3+kn6HyacPMYilMRr5Os
95GNUbgLPYwfTcjor9YVeCzwJhnnijKV2hXCb89WgCWQnWEfo2KWh7bu2weNObBXWXpyb4sFxzhB
zTS2oen7eBDxD7he/lDNt6HCSiaUqHQSrhiOsWMSRVbqUxqI9QCi9DubocGj4c74VCu9ByNbxgjv
GF1yTV9Gl/ttdHz0tRTH3aTbQzg6P6rm3KwsoE+hpa7CHACdjOI6p0IQ4FGQMcImRUx5u1NzyDEO
MU6tp4DBAp2vbd+35vRSNx8NBI1H6GgAQYpyPgHnf3ZVCjqqMBPfQfNXMQmddZjBkpuCJ8cyL7hR
mLINNa5z72rj0MWMAPJKBnAfZ5p/ThSQfQw5tis8awY1Nfs0SuF2sd59zfmnuYBQ9dDOFOkDXraF
bgaxWYu1wilCwlGKoyH4yryCHKmsTLdzyjA5QnZuuOpXmkGaiEHtlGNchNXtIX+ChiWYDV4Dcx60
vC8+K1TIJAESWtWwW7UJQVLrP1f5F1X0YoPxm0+XK4W4Hic23FZtM4eKHSzQl212j0ykC9jUinug
L0mVIxMClWr2YmeHGdYcnWDOZHYFZMK/Y1n2sy2mdFeM4tiOSjFtdpiydu1rbgdyr7ocAXsrngOj
tLll0i/FMHwObxj4IohRZH3yRpJulkLsQ5svmZGpYm8a0yEvvFdoZXOymrBjmPO8DEDX6GQ4TQcm
ZT2Fd5dCzcRXEt0U0AqS6wx1suYj5rCnjGVQvNGdu+tvlF9nwhlj0OACO7I3eYRiesCSts3/x7gZ
M5T9MhFeBYGe/KF1oryiXeM6cY7wSusTMbEN5Ib1arUVw74aGCd2vnspje0U3u7esDcRuaVW7GNL
qNRfYdneIWSmZOf8CIvFsL54KHumN9kcBIROtd/Oj0saXFyX83GNJDrjBfUy/pmNa3QjVQTy2lz5
n7mzqpOVVTjb2GoGjaaxYTYDQRhM2eQa8YjB4ThqMtP6KtzCAB8vJWawAzF2w4YAtK3Rki7otikY
iVTsB5e6UzbFKSgEVvL2s4sqEMwm1LLmNLZmCtuEqUAt0jhg2z7W7GSg4tFbrt/jQHRBJwYqX90f
ORtws7rBi9BGMmTTd1GLasvi4JanULOytCcME7b8ZxulxwvsPAo6oYRhGbZIEf10A8BcL8cymIam
jHUb7hbX35b6abIg2rsmsX+k+OWrwyHxBE55wd5me0nWFUc3mAmSMO1Xa3ABDi3ujzDtZ1ljNLBT
+c9rzg2oHWioV3b5+CZQYcSdIQ4Y3GyYP3reQri56/zleah9GC2Gd3JMGJgNORzYNigWRoJH2zpK
5pxsAV3d5VYXXIDW/wkVCKQRY6mR8fv5HjcV4gWmkyVWP+SrBB+xABhC965abIBG622mulCr9ujA
sfAXM4EvnRA/9QQi0jfSdpNLctrQtzqbVSH2vZWwddzVfn/QXXA1VvwYxfCySuarhENx/ZFXREw4
4qrfUmLarKdF7Ui7bRMofxHRCPulexxyz2QswTPYGvZL56XPdufeA5X5OyxwTCaDP7aeoDtHaEnw
+aKAGalhiq01Bi+uWzEOFsFhnfN9aPd/kOAgrobOlnvpwbR3ghic/VDWDIZnvG4Mgb3N6oeJs6gU
QUz4ilOF2D0NiMLO7bvVuTlDoWXck6PyZ4aYRFuIthF2TsU/unxWOt/hllSMzwQcuPpRMwna5F59
1u1d5Zszmy3CvnDZwGzjX71J0NMR8xGeIc2cB/epF+QvnuNRhyzlHbQEA5yqBbkBNJidSTh/DiIb
mNvsGPneDDqlKuJfj4Zg4T0xljgczE+eHY81Z5pxwjCVO4ROVR/avL2zEZsjpMKn6dVczrLM4CE6
CRDZY+/0TdJlXDNG5dAlMbBr/IAyMCiDxzqYr7iYSVhYxnnTd3SXoh4bis2aQjOTTxO6g23QYW/u
Ac5ijXeoTxBXr3P9neVijb0hvTAFAPTQuE9IFV5turYthQZz/XyMMZxgUc9OSK6pRwFvb7MFe7fd
B5QwJqJ+0NLQndJ9C1c1ZqzQxzO7qsIr7ROH45MkbpeB+d/Fqu5CNMmGzvdioksZjEdnbciRW6fn
QWaYxRySHa2u+lmy0yxwaB2KkYDuGfT3kJd3vjf8ZbLQxJ6F3bnVffs02uf21sqvLlXX6vN0joBV
YgxJ54gfaRMMQ3VhfFWLG56APUgthlM1rutO2+4vAQAbZ4AFa3lgFovpFrgWTJdbCkiQFT9RMO1E
FV6I0jy44VGjPGUCFzG5MG9OdDC8sUpJVUzHeKSiYahf//VtgHd187egMsPeCsDtFtnmPpH3hcYp
t9xNY2o7gUtXDo8TuTRx21PWWH6VTGPIYMCR+xYeG5duS39oPjY2PAy9+jDh4OtDFi4Dapj2COjZ
AGaJp45nABHQE6GAeZLO6ESGatSHjidymac9qQBeMrNcTMaZVhyGdOZOOyyz52Ys9hlPoB0Z5hkt
J8zxBexNyDdnvjZe1yStAUXPIWUhyCombsqq4X0/Zy5DJUNSqhgIPUJZ4qZme7GyJ9xyluI9cbd9
W0IWobSzRx7dqpwOpq8eCU3NN7bdLkhonhjbsluAXL/VPE0TBip2Djz5aQRHcB2cKZ7K8UXBrTmp
EFAwU/aMMtc7dLrG/7GUj8u6egn61kerCP6qAUxumFGPzv5nqfSWFBfMUs58wpvBYB8KybBAQDNZ
bVmd/5S6xXvqM5zS4XmNpvKs1S0ZbBiPi9/amNS6J0JdCelkxl4Q0HHX4zormw4pVmqhlFIwMGyT
qEhqehSGasNBNoFpaZFErQDQ2Ew3tMrMNAMJ4yCYBMi1itqqT7THUIRp1s1YfLMndt1rbY1JVP56
VRgl0wwmso4mBZigNtnaCZiYJr/DNMPaY83JFmhJgQfJ/Hhgv4Djr1yevXLAaNkeprImvBZDY4yF
6uxX1CVKLSR+Rfc85GAQFWez7yOUHGs2pKLGSQpPdTPw4gALKiW+OxugLhKLIDrg2SIwilMQaJ8A
x87p76fmcQ2D3WSlQzyCFKQg5wkWAjCc7R/DyH4w8/AvVciC9Q4yLnHxC7tBvIMGWP1krCh+LT+I
B80H3hoFB2s4xXKtO36k8sWhlSEkhEq9q+dtIA4FK60dySz3o/UmFauXgnV4LEucSCRFnCLS7tzO
ZeDCgxD48mPQv7Uld2Bp8ndZjQ8tyZcY1Mz3Qc4wwNPsbW0w8dDrEuNLTFwtVHfCXfVsR+qxlB9o
Sl+kaKJt3funMZzMEykHceDOBrqR7KWxysQbu7+UwvDPgGUEbvNQOCzACDxpwLzNTPlH0GHj7JwE
302yuAImyJJ/BDNJoJFhHEw0+JvBq8rdHHTDwQQ+zEBNH0XLGMSIHDPOISrjzDUxLYWvyjliUZni
OX8O8XPupqoJ+J3rPXygZ6QOiYz6x56pZeHPzK+Y4hsNUwIsU4++Yt1gs/OzBkIXTeGhglw13K3q
JdeBTfHN3CwAl5xbNpPXkIfZMh7clq5YmdO+X+886CK7cKyMCzl7jJlhLjM6IZcBp1UlyodM0Ugo
TCDmkL4xSzr3/OJxQehIPLgHfEbsmYylOtql/W1ay3Vp6g/f6d8nkOgbO5jjwMcxRFAiID6KvJis
KIJHGn7uSo/dxqRafL9VdHbKjTeP6po+eC2/UF4QxVLL1xk4AEyIFy+HaNMV3fOcsSBiD7aJRn/a
ijF6IYlLQcMczmsht7xzvCgNFC85kPXhuHFrcoNYFnnwuDApRIv0S/4PCDaY2UiT+e20NJ9G/hnh
btq4UfVRV4RMiQBLeDvKaxRl3r64/Rith716sWuESEZOuvT60wzMtbSgAQs5tFrrTUTjnISFITfL
xzyiSbZn9Wsa2cW+IRtXipBNI6YdtbVxnmxUgKxGAIPC86CzLmbKYtvUWODTfOdABtwYIWpRE/ga
iNrnNrT+MexsoZ7eWxbzZtm61xQryZoBkrXw0CYuaJfZnZxrLj4Koz5h8LMSEjzT/bQyIZwc0gRq
GLw2Yw62PXEbzoeijhQr1MyOwzI6clM7SWlHn34f/vGcIMEQ/+4yIDEHkk07b9o3JYSZxtJvkBrJ
hblxWpGYbSraeQx5NoJLFonq3RWcYvV0bQb0v5k92DHOxoVZ+jodNMTljTHyzI6rLeOVLfPetwnT
8Ztxu1ipeb/40yXz5+ZayYpKfblvPC556lsjQAkDBJ/h1PBE4vJpmG4e5dxlBuY1T246+4egqQgu
DquPYiQuR2UghaLhCShVtR8p3GK7NJ67wIitpZ83ntWGW/Ylca4zXh+B/bdDJ74ZJ32PgnLYpuYH
bGO96Y2K5E2ZZrFSzidg8hCye+2zp+3pL0uUELfEzQBPoN9R3hGAExMTflp7CjpckxIFEhx4JoXp
ZuuyITszt4OrEH1D1uFkbwUwH0MgYmK4r1MRJkFPuLVNPBvRwv3OrUDvZSkKWQFZkJntsGsJy967
g/bjLHexk2fm35yhCSnRiLlVsaAnS7tPnd6ppfxs5/Dcm/1TEDI9tjuEJ/McbSaVx5SBEpuHb8VN
CiyF7ot5WQdTp1jBvwCr5wuydoCVv1eTv9hQO4wAExIrsuCkuphou2aT58xHLR+YVk4IeGvoR9/3
b6m8E9txUZDiNIDbDGYycUlxdCaJx3AM3xEvM0Rx7b5+zJj00rI5l8wjLEEBzc3f/fynHipC1wvW
oIZ4KcPmI0/9E0gOkaWJ796OVrsCXWgaXKHFrY1dzVfBYj0e1nC+mPldpKW5r5ZmRy/en8mWpq7L
vic2IJvCXewk8JcnAlf3uPEfdcFvoaGu66sb5W/l0zS2+inXrwCI4REuuGBqrt+N19oqaXjRYmCv
l6iZZWwF+m2wb8bFiUD7tYKKWzYu6cV1E/dovJGsQ6Aj7XaD1fx7lb99zVkxDzz1RUhlTBLoBscT
qEj+WiEl1l/XgsHjXDolXzqCfrZ+xa+rinU3kNxwgBpx7H3rUzJ52KIgDvf0ENbBEMieZmN6k/kN
6UNsGDGO3R0k35Xj3b2PYIEfa0U3EU5IBSXJ8YXhbr1F7Zfodvt15numLYbufrQryrrclrbE9DkN
xp7M7Qe0gn/TEn05WrFLRprbbpqtXy8KWIaIDKBgbpRsEBksrQsYIgfKUtg8VsPEy92yoKPR2PWF
TPIBBU1T8+I72Z/Ky3hT8uBtpeR1Jj0eTPYy1I5EaoAFQ3FcmH8aE6IDeKADRMoTIigaegQarTmU
u3QiXteM9LEPmDhAWttJl3tH2f1A7tfy1RRUHOY8XqD3kJbAzubGMxqHX3MkmbrVmDcUcL5lYHVG
68jnubao3BuOYQFQvmTZ1VgPva80oisDa4Bpnrz/FU4NSBD8w2gQQq5hr/sS+XIKMRgkWIQP49Cs
qEqay0hA28bWDGgzd2blwNNUZWxP8ogRoPSvhj9M56r6wn1ARTyS6NaVgbmna0hUYD5ixLrUBgMi
e55w6ldsdhGN0vsoeL3jX2cC/tADxbQwne+ywBp5HEc2XkX/YLg851QPy+gzvpT1tZYqOvdFe9DV
vCeZJqQJyPuzgw5N6/K4VA4JNYgW+banZzJPDXp0YV4aAj+d1YzHWT74CM5wAmTgrNdq1zvRPyAW
26mw/vIaEgWr2elnlXG+WeV5cPeTi7oSKcBnFnKFwhXb1nX2Juky/BzYqgkwAYMpiW5j+RNm+GPQ
OfMhBS5mZIwfM88vxl5i6FZQyk3Z7ecCflzY/9Q89zBJbiHfPr6c1XtGpUCKkJSM3zpmF/jkUXJ8
ESdn7bmRIvosyUTFz76cAdQZNyKTwImEanbOveV9muBM4zAfza2L6xDhQ5Q+Ql8MZpWRjgKNeSZ3
OrF19Fr4CJhsDHItcUHCN8iNBDYSrbx0PHuv0bBI6KTYy9dUUSH7AUstMszRKUpqNlN8Wn1OCJD4
XdO5P/TqMZTyTs1AXUmWoL7vnSMw8hclAjKZPDLho1wA86mYS2rrn1zue1P6iH+ZtgYWKlsAH+iC
1eBuZkuoiwT0voE0EPdV6yezESH8GJp7ZmX9JhijKAm+DIdFJ4L+BZP2/EL5fmWh4Gw+KWIhztCb
R9ojfLfsnhYtkqob91FOWxMy8OSB8wkk5eCVBdx/kTkjjid/2xvlfTpKJhV8YPGiSKFRITqoUaW3
XM3quAaTta+ORAi/ct8fht52rqXJTq/hWAhyxVUgCVUYFizn4XRqW1AYTk+O3tAHX8sMqk+giYk7
94e4lh7rVg4cvT+y6v5OF12d4BB9OjUh4x4bxkLCzaSyibNVvrU18gC6gm2+EI1h+vpjZsiBJlr8
ZAM9alWAAJTz94B3iYuKAsNkLLUVSDiz/ojFGXDEpNicom2BgJB9H0zP/XQCXR+r4EYq8FlnTwMw
W0Ph9Zyh8Lnlz831tudpTkykiORGwUQgjE7uKiBkm7ahAopEREFZsnXwkN9xaSOFEAHxEaiMVAsW
uurZgALv/abVPOKEJValLs7GJFFx+YicnAV1A9sCpj2vuZ/1j3quTDYxKMNcY6zIVU+fo6rYsule
ExasGRYbRBdz/UwlF16jausQqL1bFwvWc/2ZAp4lc507hWNkPNEoEswI6nP6V7sgyaVpPmLFZnfo
4ZOTbRJMWfkM1udISuNToRQLn6B7h9MPwcIPj65qufuh17oQXiDnYDuadYIAZW8FwBRYdpXbJSyu
MpydHZ/P1coMhke3osYNW40AYcCNEyogXp34W0zLN3j3I2sApNlB9y9qQPU3pExAFePjMCFoOtVH
kBpIF9DMs/XiPP/LqPVZzek3mpArGLl+jxIaXd6yvhUw1fetVXzmpnXyhUDnJFCzBURu5YFHtFFK
q1K4+WvQdt8aaEYiVgUmtngzSVreiyjXSeMY+IMwkM+ftr+e3Va8j0t30bphGpAzqHG8X/aG6NXb
vQostrkm3WbtAxtPey7a0PfewgPhXi7vhbozJQIsW7zVC2F8DY0oj5UFbQUQNJuLnaqGYR8IRooN
R4ELwwF/lXWAX+Eluhj284Kmp/G8n8XNLowwNeA88o8crxi3LncuKQl/ulDb+1VFH630IGtFon7D
W5T2utyNBUxIvZTvJJeUeJdosuo0jGfm3DGGLBamJZI+UqpRNX1HfYGwrOm+rOKPdjlv4QbGYiVO
uxaYm3L+wwnWzxpp484vmTRN/euAsWMzN0Lugtrf49rgXQ2rIhF2+Er4G89rtT65rO44S1l45Ei/
euttuEE5+73I4f4QBQrOS73PhS1Bl92iB6Fc8BqXPjBTGMQcEbRBElpwiccja9l8FB4dqDOXpHXB
mXLMajd2I8xMe9j7PgC0zlZxh1OUpAWyEcvgTK76zmsr++h92wtAyYgBHc1L8b0EjHQ7stZFRsLK
sCKrST3ayBZ4UVlHcltNN8F0vmes5mF40fCu5Rb5kJ2UCuWHLpjNG+Vpctr7kb0hsI/8Qt4OdXFe
nMmyD8E/1mAusBmacx43opNbUkH/FmuxbE3UnwSQl7sVZhknVFknKSsYePMSAp6xgHtO6/u15dL3
I1Z2AIT2TjDFpQ0IOOzxtK0SLQIZJl1lwCokFdKqQ4biIVv3gt0osq6V+4myD4kxww15srP6x55r
CU5mvc3A0mMqmcAFq/mtBeFmE9TiLMs+TWeAIcxPmww+UZy1p+kxwMfZsxlR9dBouAfDw07oQHCJ
o4DzPmUY6HYwM838MFExoKU12CaN/vfijG/o+s7O/OIou7yE3ow20kXsThgAnphdiKcY5Ybyt8hF
T33k5sQflETGhIybGqJlWMKIdxM1fcKqTxCf65w4o9FfOYa68G3yW6pabtFUIRNjMJiuxbRtDLfa
IbzkcHKz56ZgHE38E7KVKbon/eq8dGa7c+ueGmxmSoPGKz2zLP+3Ak/83zgCVfReYyG6hwc2xAay
sy3r+jnBoAferRlK0PoHzI57IH/243DNBGD/oPhXr15zNxPe4U32i9E43rnU4+0IHBEEENqImPDY
5hHpk8QMX5XTvnRFMMEqtLv9kDU019XgvYzK3oIx52t+91YupixE+2Rj5AX+vpFj3lz//7v//6TQ
pXHP5OiYJpc9WsGbgWBpk0ECP7IVITyWOyBBMhdbo0ZLkaMYGOar3aMI7zTBj1OUwYiNqksI/Vv0
gXE0hpVVIB4lVxOwiWbbPEf5qZbj8ATXJf7fjhUgbYi7NS9PbRZyIOX9UVnLL27/6IS1cme4gdwq
iTDKkC5235tfS+dcJpGdvfu32XdBSPo2Ghn2iIqpFppkivIl6C8i6xLwzQhtfERcSB2a7IX/yt3n
CB6pccr1WQl5/agwqdxNOXj1ZqiJXx2K8iYJ49fOGLfqDHr5UD5ioX0SY6H3zDpZVDJ7RLpHKdOL
1L2gbZOxyYqgWXSYNEg+k5IhaVLl44M1wPzz3degFPXe0GdHa/+6EPS91aTobHtLrbHt9pDBJwHL
9OZ1a6cPixfnAXWlt+vn8keH4YV8c0hZ1fpl0H+dcUYcTVE+Qxf3yNutvMdCrALwV/0A973YE+zQ
koAqEBIU5h0GKuBBbusSAZuRg9fXx06mEctP9+h1rXuXQtobjdGmvMOyTE+yJflZMD/C9yYJyuz5
61dZhwRy9tUmUmv2YaIuspwSDCxnUGtbF7LfxsRXnjyKcN4ZzSJ2crS6JHOjcm8jrjtL20Sd20R7
SUSPsBBpNKwNR9T96IeksSMdGrnvADwrZTPChxc9LEJ9E5uq5oihnzL5Pih4Brdfj2r1eFN7onDT
0LmzCFXyCtM/GRD/GK/Ww87UzNOtKKAAqk1ufk/HAnEJRIC03Bll2iMiZhxMQ5mdPZaEm2Zw/q7d
JNAizs3Ru/3ui8dKbbDdY6dHxCiGQ+B9pNtP3NZrUtTsODuOz34aGwTriIB5fWn9vK2MCIIcbh/o
ePszEiSdnSymr/89XdHNn2iU2alfuWFKN82eRoWF3puxPzuEYiu8mUnQje2xNB84LxHFeJy+jdVj
IbC8n///x1oxPGn8RsNGafV2wMK2SWW07OHquwCPwS5B6dguJVekaBGAiXVW7IR4IwqAw4nj6EON
8XKTLzn0eQc4Of34aKz+pSnSZCrYPlpMjY4oLoNN609667XWicjr8ure7JFr2aKRWyqOEk+Ex0yn
W2YdTxOJFLIjt+A/6s5jOXJla6+votAcf8Ak3LS8YZEokk02e4JoC+89nl4LrStdHlxWlcTQRJPT
cdhsmETmzsyd+1uf7EePupqtpJ7tpufWMcDRsndS07pjKqfmV5SPNnjF1V8Jo8vRMolIb1eWxGML
m+5+GutYINC/HzJS+uuhx7kIzFy2k4r8TmYeXuoaxp+JLTCmK23UhZ6+U6hPDhPOy6Qm5MdBP9wB
At2MRsAJZhw9GpJIlkCe5alYaFinZavcC/Kjmac290bD8X0QiXtSvWswquaZfnzwpize0FJi1YeY
8LlF+GuMTAVoFL1rtCux8FvXWEl50uzN2EaG3zlJKAf3nuKRJIspCc8FLjbTrxe9oDDaV9e/JDrd
sWmgqWQjO+feftQ7Ejpm8JLBPN5LEmhtCTfrpRc3jgmw/k6UGPiklMZALQT553X6AUfoYxBy/EhR
WrUUNj0EYChWwaEvsy0CI6tRZVFbidhYxfCsDdWPLErZAbpvEafS/1MQ9/9aiv1/xlr5/0iw/VcX
eFmxfT9BUv4bFbe//yHa/vuvfv+FrkAngJJimoatUBqv2TKqz3+ptlXxXwrqQssmYSWo0eNv/gVd
Edp/yfxMRU2tGIBVVHgs/1Jta4jAEdlZ/K1qyCb//b9Sbf9DbYnWQJhIUvEx+Ke4Ecx1kHde7z1K
Q9jBzrbEtnPb6obodLrKv7Wc/746T/9eOmlytihXbiFhyIPaULNYOLTbpMY6cYjHzX//t0L+I4H1
hXtMXKl3uupKaeDZaIn3GMn5FzK71I8gal2aafDj+g0+BFTRRDP9J1mjukjU1j1X2VS/4+JLn5JG
uiFyvnT1mbZZayvIGS6Pb6nQ3y1rOAUuy8Drjz6180ftP0lb37UNuTrWpFLsPQok9eumk7LvCZbT
1KD12mfQUbTODN+F2iKXxpFbkJlttpGOuz2lGLsh0O1N4rdnHU3T9Zf5pxr8f3UmYc+Ey1ZuR71H
VuYMOHPrq/kuIu/nW8oPtOiOJ0XNDdTWx51W2NY/G60iswxMOrDPZst+OzcQ0YWi5IhlwIrelz/V
bRGu//Muddb3I6xa6+yhiDnxZvpTrwf1g6FX6sv1Brv0ItPP33392GL+Z7kL27xp7uVcXsYxJYAT
jNUVw43G+rj7Cns2wnUbcRtMI/Mse2g4Y9hKWam/Xn9+ZRph/9l9hT0b2pFV5o2JS9a5KpS1WgTr
bkQP5e7V+sUav8RQsqMiZPctrc0qoIr7UcS3wIhTgP3w3rNRX7ASg3xdteeGhcGINElKHrvwZJAO
1bUfPQe9PccrrbpvLeoAKHriQBYD44Mr3yWo5f/1R0FFO7+DFTnn6/2K7cBOyv5oZKVvNNGl9p+F
D9kq3aT32/asSf5e034UwTfB4bqr9YBcN0pH9pSTTam0cMHRDmbcg4TGvhl40PUHUP+Jt/j3qJyF
mNhmHVaqQ3KWk4HdIul22guboa1i0DQj3rCk7r66+dn1NgriHuDd67AswY1TzZW7rGchRhlkuTd+
V92KFNPbf9RxZkEpIWMTNFIenBGQ/PL19NT18leroL9gNcqGWl52Jed2Pv6vnQfqWmsU5MV967h6
+GKqyF48gWN6ZT004fgzN4wHdZBOjR18hf/zxYykb0pjbAalP3SwCUp/OCI1PZkN1dM921vZbZ56
O/wdUZI74qBGLgqdpwXQhMX3sAxcErpWeMApDkkl+SDLPsiyS/G6eZR8qPoDVSOaNN6z6dhyJH6s
G/9AAD8GaXEymuzV9hpU2wWeExjOBvEZs0fyT5K1wWpwBX+0W0zV+SWZY05Xiw2V+we9JbRoVPcp
tbvTlPQxjvMN1RGk8+vsZSiMG2FNudAfrFmUVjr25HodFU44Gud+xIujKgbO1n0KyUlFADKb0hmE
1xQ4a0thROuaNwbDhbFgzQN3P+qmPoSuM5QU8zfwAIpke72bX4gG1ixaUwMUCDtRc0d0ydfG0F+l
Otmjq3+7fvkLkdqaRWqRUZZo5FrhQGSZcLz5fjDzLdqQtVf7x+v3uPQKs0jdQv8Nc1MvHEW2KqyZ
TEk7l1WM6XfBJvLGJ7h0k1nE1lJtII02VA7nqli+5cdBlh4Kw//kZ5gFZZO8sF0VZuFIBZLbMc4e
XUXhsIe66c810iycSnpvSaHmVU5rW5gT65FENV1EMUEtq+vP3WIWMHvgQHlhKKVTS4MzShKi97K+
K2Q/vvENLg2DWfBrbANgtjeWDhYm6DxSmaq0EuuL649/4ermbHz3Vh9WFvlQR4zBk5FMSVDv9/VL
T4Ppg6htzsYvJytDIPtN6dih+8dVKZh0h9Fxfddpff1XB8vv+n0uvcJsMJtYN9RtR4jCy0BQF6m5
KJba189dfDaUQw2EkLDrwol6+2cNc2vB3v9GmJixcf73ZGvOxnCsUtbDkVzt1PKmhgmSmCjC2r0L
hsevV5Lq/vAiKsvHySC2jn587o3+Y0wPVUGpV+2otrvJwYFTfIuY+3MXn41oj+pQXGstpguc+/ZI
zM1lNxndXb/61Ck/6lGz4Zy0CRuSoKoduxFIR8Zs08bRUxGFR3KfrzIQmCyxhvskhblx/Y6X+tZs
dFfwSEeo5bXDqvR+VKonTCqLG29zYZb4i019t563M86XQGuWDmcfv5q0WYrS/FU26AuFuLGbu7Sc
m1OXajWAGZlLOSuhMvwaWVLxE1l/ssuayoXMUw7wBwv13jLtSbYxuByf6cojBJv4rqaqklDsYSrY
KcWrwSHkPldDZd2GJMSiDq86PIfVM8dHxo3ec6FFjFnEqKPExEpIrsFZdJtcQo6qjQ9Bnp4aBsf1
Dzpd6oMuZMyChdvgy2LXCb2fZd/O0/H8M1Np12gm58HtugbF+h0j8/pw/XYX+s+UCnq/ZxvrLrGB
vtROT0JbKeWIBRtJws9dfBY+TFVwjtdIlRNzUrGqIvB5lYUxwvWrT1f5qKWmV3rXPRVNKkYU/zXa
cH/y18lC2swMV2zbg831W1xqnVm0aEK9EpYRlY6nIvaxXewXLEu9hWe79AKzaOEWWg402KocEy9d
Dj7Sr4lLURIHuXfXH/9Sd50FB4tkdBIEJRMPUu6DVQr7x2A3OOhYfnSqBPqX6/e59CKzFUBmxk2k
GWXpFKP2HPflti5rZzTT86cur8+WAJlEOqTE+tnRIvI7kr9N7R4DaJg1N65/oZ302bDuXMxgXIjP
Tpj1DYgTgPMhqqUlRS/aTohUe2u9kjqUAlfP2uQIoVYjpCnASyE0+8WSU8lmCV0OCY+wY3wXleRI
IpVTyNaAyxJYVGraVKXDMZGWkotLMhW9zAVSMWw7svBrLBHsbezrz0XLMYqCqR7WiZa6DpvSvKeC
XGUPCTrG7qlgwYK03HgJ9XJB7jIf+6LkLEDW77BjpOCnRYZfR2500pTBXJc+dd52Ftr3WhGdMcHl
2EzD7t2NuuHQ1nWDNkAKIcLhgAdx31vnreKv1NykRqEuau/GUL3UwLOeXnVSPExHLU6TaXfoBzku
DpIfXWCup33N9a94YTWnzzo70F0Ld+E2d0qsHvd2YoljCk7+d85OapFDfQLJJbTV9ZtdeqFZj7cF
huNlPOSOJbT7Me+/ko6hBhrGF9/q+i0uDCox6/Wc61e1GjMzooylBr3JIX95nnksa9Z4n7rFHBFK
ZbbAgMPInYSymy11g/QfqfBWXVN99hZTA74L0moTx5EBC9gJlOreFxaTjBU/95b+5forXPoQU+u9
u35dK5VV4R7tWMz1S98u0YMUlcEhnetDujTHGwuVC19Dn002qFKTXDaVyqny4sF2xT2VTKfBcG90
3kuXn000fRCxLiy6AuSs7n7zeylyQjMo1l5MHfOnWmpuHtNQxG7KQ204Kq7wd6qmfTcnCotkWpgN
j6L73JwjZusXTvzNoRxUw2HZBmAveETmuO7F8AXe0idvMetTo2kUQZtzi8SUtv1YPjZhecLo74Sg
e3m9sS58DzHrVkDsGs/g5MwJ46UKYTNcUjh6/dJTj/lg2TK3gzFZ4w4cvRtOMLZHsEO/Pc12rl/6
0lPPepFKGUhRVrLhuCZ1t52UUpINayOkovjGw18IskL953ArbWl0B8vWHYn6fqqNJKdT5GeowBvJ
jnaD4t9Yll5YBYtZMNfIjRZ6nBiO6UnrjDIeqsd+u76CXxxOtKmCjMZ2PzkwZrG8xJwVlWnOt47y
+jQiM1h6dhnssjgAuVoBAvrU15kbw0BOYGZqNZ1VaoMWPe1hE5XKXTcgTfrcHWbrGMm2I1WnmsPp
8mCpS9UpRaYgqfbv65e/0HPnnjCguwY1LwfdgRcxkR7x4+51qnGuX/1C59XmozoMcdnCF8ZBtHMX
F/pdVtRPVibfaJtLiWJtPqR9aFU4ipKmCjNKAvWNBwZ37DbmCHK0srZFfZLIZFP0eGOsqFNn/WCk
T/4p7+cmQzctP9Qtw4FEnhpfvAx+EL7rcb9R02fSTKsqP6VgMC33HvNTVfsRa6+yGI+asWcJs5j+
rzgEyB9G90bkvLTd1mYRQvh9NkRhYjp4RyyMvl/a3Z/RfhaeWNRwyGX3jrMR0TyYRbiP2vsUN+DM
hZ4gKsQ2HEEVm7CYzk4KatWuf3blwgyuzUJKF4bZaBhxBueIXIz/LIEB9bxh4Sf7FCavge1vId7S
okRG8Ub2AaEoZSiUreTJQbj9jcE5rao++lazgINtZZCzW80coz2PSGUVbVyaGcdrRrrxARmrzVc9
TzbX3/nvu310t1nIoVTT6OTASpy6ncSvFUdlQNoMwGel+JqjgUc+pw/7PsB73m2fO5v62cLPh4e6
9FCFFTBnFD37o8bVY+JJE6mvRBAh45sEwt8D3jE+94mIFghdw2UUsuXuI/ypi9b/ZRR1sSgllSpo
G7eoOBAF/rq4kfWTAiT3x/xGi16IFups/dpTx6A3bpk6kuz/USnWQyvSjjd6zYVOo84iHY6fRiEr
SuKo2OdAGNVYwiIa7LVJhOJ1N1Zll+4yW8v0au7L7NBjR9MLSDPNbyD6RvdijNaNjnCpjaYbv1u9
jmaVaYXUJo6X9PtOSHehS8Hc9U5GXc6HXfrvSfO7iwe1PxY+NbpOo4p67/ej8mQUY7k3JZyv8cSi
ajOp8nzZSoB542GkDRHC3YV6Uh5ED13Kzxsch5npzyPJguNQlerGCnA5jikMPbZhDWwOSQErjawz
cF+m+u/6o19qllng9OLRrZu0jR1XgY9nQ0WNbmXwLl16FgCDcUy1uPQix+sUfELhn9bx1+tPPfW9
Dwb13+/wrr1NCsgT3GEiJ84thADeUrEgLur1o1mIuzY8JX309rk7zYKV3MFYlxvyXWNT/vKzFA7G
MGx6yzjB0EIAn3/1perGvHmpwWahSotjaj+1LnCyKjaB1xbYzRTgqa6/yd/Z94NGU2ZRghJdyl6V
PmAtv2n1At2bBKvnnDZ7o94kSEckVG04pNqmsnX7fB8p4GTBcNSg6DXjxRJoKDgU8gCju5OUQXmS
EKeO/jOFyliDv0IaYy0PsVR9cttiHbp4evP/ek0h8XQLaLyfi3d/fRDefX5Kask9izh2+lH+EWUa
8HrkYNeb6cJHUGaBKKSJVDfIIsdI1GNX9Uil6xsh6NK66O+8/O65AzvyDAkNPBHUSeQHoWBQ7TpF
CMBsdCb5l2s85M2NiHrpRWaLMM3rQj8ak5h1vUB/HFJV3osbRyEXFpDKdM93LxInQQTj1cC2xdh7
5MSKfXGrROvSY8+iRpbEAImBbOE9H0Vrm9bf5aTmbnyCS1efAvi7BydZhyIMHZ2jZcUpVQKHivqf
n+s4s0iRZkUSJaVInMiP85Wmtki8YXKvr1/9QsT726XePbivZ5bRtyoRz0q+kIkp4QB6L43Wn8xQ
Azoc/czD6sa9LjTS3EYkz1RDMoomdEwkqwEmMfgpkIS9/iKXLj694LsXccfO0rqxTx0q4Id162MT
YGaf+7rybOxGwJ6GACiVo4Q2CuaOSQFIuLq7/uQXOv28nnYkK+UZSpA4IGxekzD9Achq7asQh69f
nwnk42lNnu78vm28PIowHwgcWZW2hdndEQx046VDt1ZYezkuF0Gyr/o9f7XqRxBO9atBI6oIxQZv
RN+Fsi2RgC2VS8W40xptW1Ju1FW/tOiZi8RAjbVYv1O5kFG3BPVmh5XCQiTDvu1eB5BgkaZPOKtl
BEaMpayGQLnGmaAcHeK80UUbTd9nzb6VN1Nor0w2ceS5+cnYUIrWyXvmFpQubCe+tYZ+dE1xVyTi
UNbYLu7VSCBGK1dtPpGMYFUJ8cAm/Y6Jw3KbH4HyaBr+ivlC4sNZmYFq3l8zd2SwZRSMG3iEwqyf
dA9DFhUbiuGo42Wf7KkONBNAikO+GIpsU6oaMLGNAh9XAhzMcoDfsWSx5hF0paeCDfJUspcLdxHY
r3KpbfMwX+UVFtnpxnDvQ/e3AZrWVF6Y9Vo5B0IvVhMLNDFdDGmKAyf0tutNJ/TTXDiQwMd48iFT
miMJjlfXBsIRnSLlUYGNoeJ6j9XqQgEI4qnGK88AKYBi0woQmbVQla8lxxNGqr9lSrfLRLdFOsTW
wl+PHtKU+qQadxU5jJSdYFPFS09WwBmolP01u6kJlV5esk9s5E0DcgKVO+LBTaB9m15S7gYOw6sV
j9IPePEl2bS3wi/+RPpiIY/yihe+3ncvjerp5+96rg/Ip8OUKHQwigj4tvo3j8zw9WsbF0bFbEaI
kIlC/WAD0gr7hfT5QLPH2iobUl4tNeQbt7kQYeXZ1GBlpVFSPB2SPje2Gj7ouI1AaIJwAM8TcshG
dm8ZIV1qrdlUUURFHqVNxRqj8cXeyiiTEz14pevtdSlOzZaRedODT5j21xQJPkH+BE9e7KI6uWG6
fKF0F9u5f35r5IKSji1mgBbIXfi9v1TK7sCAw9V9zZiY1kxVdO7kDfChTabJaOherr/ZFMf/cwWL
3do/7xz38OF61pVO0QjjzbWr/DkXCUZJo1sAI9PtexSWt+rdLr7nbDYpbYTRZW8EjoU07dhhsXeW
EfSuhxHVj4mWGy5vQaWG29gjCmbF3o9lOK6T2MZEe1DydZDZ1o2559KbT2Pj3fgyDTYHZZykjhxm
+QnBSHwveaP8NES40AoxeEAHYEheb+aPB5w2L/y2IkkYkz2tgw/vr6QqXyqr2JayDnzAv3GLS+8z
ixdxrY2g3KLQgWarL6AeY88ZCn1ZddWkmWOPqypqdiMVN3XMj7qNNmu8XgED30fszuX6Ryaq+87u
10rSPpQ2qo8IGb2Ok2Hidpvr7ffx8NbseSRBr4nD2xBDvs7e0jT/Do/22/VLfzy2NXsWOTS/rCRL
NMhEFbCZDRtfo/1mGfWNbvZxDETI9M+WGhopqkOhhk6tCNTMYppA92B0HvSCZOCofrPTob613Pl4
tQNu4J83y8KqrOVMiTmd2WXjISn2PgW+/JEPJ7X7KRvkb4ube68LPW5eQay4VtbEGAY7IbjxJ32s
jJ9GmMp/cARMeljk4NdYwGgByhb4NT74GMxpCGdUFORbnkW9s7pyMiOGAdR2WQu/U4MmXdUiuLFh
+5vc/6CfziuRy2oAvpTbvgPBeRHpTPiet0uB8PfpmbXPgPx8WoWV34XwVtPSTNf3HnDtcErkR4sR
7RWTfzU6OTtK5JGLOIy2/ISdeo2gNTKTtZe9+qVYT+uLDKeOaXmYRI8NiNnphL1uQSh9bZsbM8WF
zjovfTawucv1kPfhZK8mvYXNQ3Wj8wjjb1XqR601WyxDeC07z6hCxwdTcFJrKIxWhrVU2ag7Q5PM
szA6a6ca0VukVfDPMftaR0oir5Uu9rZmqgMqMGUDArilbRULqrBV99WiDyQKMuTM3ocM4mxR9HLy
Eqm+jSC4BSkJUAUxO9i3tFKSFdJ3bHbCod+APrIOQmmz+6GogLnoEVr+DOSsrSg/s0GPjhoW04si
1wEyZdUPv2PNZql9egg7Q92im9WOA8sCjGSkESLcqN23On1NHauvVZi2G5/6zAPldtIXUfXxbozS
knJy/ITrEfWSGedk7Ue/ZE2RNQAJgFl2gc05B1xYS5c0eNOlvKFi2NvIKm4Q4LVhbWi+dDRMrFyi
FvL3gF0ybRSWP4ZWjh8zWSQn01bDHB1E6yGiV8NHqCyvnqcmS5wstJcwAablKzUc4dGA1CtRk1H5
MTS+sq/WwsXRXB+7c5dKcOc40Fy4QtvXSRasM0076xCIIAe6sOR8ZOpy1Zm7yvbSA2WKZgFTC8sE
LJEPSAq8bVQU38lv/8LQOdirQUxtZKgqz0XWxw9yV2vIjofiECWxN0nrW+xNtK59wDwbikoNg4zz
s6fesGC3ATW8h+szbEQjGcjsx/QYSlBwOdcuXtiDgT+3rdz4Hvq1sh1z0MJBYmMoWzcCug0Gnj7n
KOtoaJSHsOaAvwsERUyw/C23rlep543rvAtfJav4YcrQrWGM7LsqyKANwHj3cG0wsbwppBLHsWHv
W+1OxdgJYcsW/4FvXZ+j+44ISp7XY48SF1gGhoemCHcw1eDN4K3BhwtevbYF8M3MHxdH2dfIvNnZ
unDTlRG3vyozWudmuext9k0BzimJubagLBNbw1Tf2LX7CN5+67X2vYsZj9LX0jLyx19Uf4ntwKJt
BPiofQe3uVCwHscgcKNp8QbaEod5yZKVncutEbFvepi5YXGP3w/UG2NRIkDQ0hGnk3Hh85t5lG1l
QEly89rDkUv7t7ohpygTaNtybeIRn7dvzWhuJbbSi8n/LFHFaew4G4O4wzrqESrGvaAXG2AOCw2D
BS1xj1rcPqpkwQ07bVdBi9Dda3N8XQfOzxbsTe9c35CWgT4uRY+l0XCyFLiGAOkPwtNxKP8uwvhN
ZagXgK5G2nmkoktPn2XYt75Us6qTlkCRvregPCE0obzP1rorpvZrFb5kMOymX6VDbmMPAEIPPEHb
VCxhvOiByLSI7QJmP+5ULEiHEPgHtDlFifZF+JYo+X7yZBv16kTqrGtLZ4jVVRWr60rTdjn/GupO
ytbDbsjzkGDrfShK5lMNiFzRIMD1mxw/qqoDw1eNZ/5G95/q6oddYhCMKJP3qJNXUMxHOfndS0B0
eslHbb/J1d+RB5qatF1aQXIzqjvsk/dtjWETj6+X1GiPCnA7P3rg66sqzNzhpPgU3vGv1cacvMXG
tZe4u0ayEbu78DnchzooVEBmvHSxl9EfZgaVotMXM9STJWEdimEIwNacjxAd/AAHAngNIyw4eazh
ZuEwgfdV25R3ZTrIO9Lgq1wRR5zSlmGOlV4fWCdf0Fs42eI8d1xyrIDxr77sjPjBtLRm49PZMlfb
DRamQk1w6mEVKaWyCyPK3xqCqIe/SlCu4iz+U0fRgecEl3yaOGZ9yejv8QdT94BJ3K07dUNeOoMu
qXYrrajPfCNAHQd2teqSAdur9vQjE9A0f7ihvpPbPH90g3yN9PtOkfOpv8Uk7gO86OuugvPfbywB
0dUM8Sj03D9kZFedgjZU+1X0NRoI82h75bHDMqygswGzhq8KKBPfpLx9GePWXVg9pOk63/HpplWK
h8+kkIe3ulC3Cq59igpyNnrwg/3UZ7q+g+2k4yrrj+ZvQ1RbdYyY8RMsU4dlr0pTD+hKcc7rczc6
ZpoTxHGJ7YneICOMYKPRYp4ZfpFYRshxtB7cpwCnQZv6fV9vV9PIpm9Vo7dOkYC16U+vaPZdALiM
LBInXos6U7DPxAKrh4kFFnsaa3n/1kNg7OXuS8pUUmOoWvny96nDF9jI6f2TC35PI8LG8i8uL8bX
SP2C5GuVJegLW/me5i/oL9Nwmx5luklUsDiSVinwF8w8dhGb6d7EGKPQd1XyqlnmV+jisLg39Wj8
EPimNEm7D1EFGtEvAy70yB4gHL9N7Q7KaKHk4WMTP/vGeKZEeBdjxJdZ5pfpE1m1+SZp43fc/cCa
5sYS+Fuwqnz7rBEKQlvGltIE2x3hwefH8CKN8EkCKxNxKBVoMPqFn35NYROCg3qA9PxQKuGGypsX
jnpI/Vs9YKeIw8lBK1aKqA8CnHydCosCuEp6LCDa7tMo3ZkRBKJSB/+Gw9lJadulNIDf6BEbr/HB
aYGlwAsdR3tJwblY4FPXAG0l0CpKET/rHhkhn/6njjZ4UQ8eeNCAmfSVbYeh5YjDpNVaR1U0T6Xc
v7ZZ9ThqEpW65SYfZbaZDN/I852u6xnrAXsc8YWE1FtsD1+whwFpgdZjaHvOK8vmLjesn0My3GMR
tElS5Q2d5HPAVEapA6ZUAgJgLuOu1+NbTpWGeV+kRGkDQwYUmvmjnlcvzJvpMxnXXRPgZNPZd2GM
41LaMfsMvRFuIk3ujrFrj1vWTd5PjGzFtkfVry2yXCmWRQfhubBNasuMBmhWUOJIUgzqpjWwAQk0
li+cIxoLS8+ZpLQyByhcudmqtIEjU4per5V6hL1d4kiAbkI/5J0JlzaL836DFkgcOjPbU/JNt20w
JdEKZVGrX3W86GzV35clJnBJb3Q7AE/jk0Le7TzEfnrAdVp7q+RAOynU4CS4ltjBgfIMnSqMTkmf
wOd6W7mzKs7RajN5UdpUu9Ox/tlmQSuoCYmhuvBWGpVawn81oY197VBMHPSM0+QomSwtIW+3lJrE
yb3v25G7a5UUymoOJPRYo+xlXJv9uJdhoj7Ebl5jiiOkn2mKB0jmKeDDMSh1v9QUuambusqMJ/p1
v7OVBApfBoETEzmIY5j9qWT8ijIZn8BfG8seD5BfFcAqEq1xPhirGoQ+DtJhhqzPshJsFQxLYqui
Mr+fNSP3mkUW9PXPUDIpjShKvXlp7ChxIBB2f/JS0gZqs5XeQ26sNWeLjdtaeJ7drYMCnGQD21ha
sDXrd5aeklcOOzlhAAflfsgyiERxVGabwqIvChM6nYIJ7snVzZTSb2sq/hl8SlkjaWvnY7pthwhG
bWbJ9ToEAbWO6i6CP9o1Z5lDqJXWJw1F6mP2hYqS9ItXUqkYmdlvq09J0Sa43QXa97rG/U/KUv0n
uMBoX8XV5N2h1Xdh1cAnlpgGBoOCdZFZArTuBHt0W0MFtGYmzS+9kIBGqZ766NZZZC60UTdIB0/7
iAY5UKJKMIxyQMeY8/X4i3Q4Ffsm9fNtLK16Q05WgBRsXkk2VrnPy1hAfcuVCKvauMcoTAWuXtXf
6q5uXrtm7LAybYuNpBUa7qgBlHsEW9KTpmK5oYrSO4moGI/YX+OOARLIw6Ja6oCYkRlaSjHThWTj
pKoEhvKdfZP6rYl1d1npvQK/CzNUt8RmrtFV5d4wS516ZEEBbC7L4BQ1wvfgdt2P1kjdjayFxt4v
23QLsUw9DKVmHaXS64k72vCU+E3xiDwHbbVK6nTBK2hLJNr5aqgl7d7FZOHcCsteQo8PAly8Gvmr
Ykr1usL3Yo8fXfVi9K68kf0sePBCGcJh+FNOzIcUT9I1L4ubVSbGBQGXhY7SdPwmypxRq3G2FDHs
jmqibeJxip0A9dpGxRSi4Q4PTNR+QEr6GFo4G7A60TugBdb4LKsdKyYMuSxfAl6bKLD3DfwVLGY6
RtFgRydbZJtmZH0dG+k51GGrgnF0C7ZSQNmewkacfMNda7b2bNvqQo8rVkWjgcSXZUdv7yoW97IW
rTFSffTiHn48RjK5151ZwHxLBW4ZGr+28GVzqwLu8k2YtGKwF3rLek+BtFaM961ZbUNJ3ob+sHEH
MPyd7U9pH455rHpiLJcwHxT5t5eLb6YMKTmvusEB9UrqpH2NCQR2JD+24PKFOdUGJTZK+tatp070
iEsoQK3JBCfXrY1cW7w1UFDLfrELYHZttcY3RkcKYa7blLhe1wZNqFAxJcJTNeYP0uifLDM91nn0
XGHxFKk2U3ubYVwsW+nWErV5P6Q45oUYAD1knozvS11wdiVcTV5AhdS2qt6wWqhdSTmkUMueNY5L
kk0yNg+xyZZhsPPuZ2tp4r7RcnYHqn+Pp9e9kfmPSJGipa8yv/jdsSW5CiZLOhk9CMShDo5UmL5Z
WvAzjbJ8rQcKniJp8qto9IcB9/OowiApIL2vQhLMVLwZZZGduwSPgtHEDmeqQqyNJeDVdc9cWA/N
y8AFy7b52dnYNOuZWS6gYFH5CVpzMeKKEbWQv+K0hyPpsvRPQ+1PWxh0ou6ky8NuKsRq2nQNQfQ3
OOJ0Abv1GMjpvtGABXqFuZ2+uxWDegVqz1Ipl63nyi6Aao7gacPJ4tw2v3Yl72cwpSxa29wKDH+B
LWzIej+GcWpi+yxqTIqDPxW1IGo2potJim8b5nc7sjbTW8tqfk7S4W00gHon9F8/lctHhF14OZq5
8ceU1XAn+0n4nBPOF4aX7r1G6vbGgJ2FbNXPXiHf6Tr0QBihGIsD42q3Vgu5FtDB4I/AnRt2eazp
g03txsqqmVD5ivcrbppgmaXazs0kAgLuBoz975ZKXUI9UMdHvQIohDb61pSxhdeKCUjdBhRcGdYC
R3ZrycZmmebTArYPjxLfi2PRHhNYkXkLc1TuygmG7dXJW5vU+8gqjhjd4HPt74JW/wE6c5uKdKuV
erWovPied9rYDXY7Ctti3RjXbe39BHPSLKgukWCHS99iPzvKVF+ujRFfuBFf4AUWqwRTbUrnCIrJ
I0wx1zUo2IVk9M85Zw04tvAw5nZMq0MNiqRo4yPG29898iOVX1KclHkPVs2uSs+zFi8g82wVzR0u
1HdxOdxrivtgZXh5TL1PqP1DoioHT0kndcX33g52ydhzdtHabyE6duZvTksbna1n0oAzx86M0XQe
SOz0hrJqS+sOCtxZ9fSDjAILrz1rH0vYgo3jQ97Jd8Lr/4SK8dxhQ82GsjmIiUmBUOQuybsvmVfc
aa1+okYsB6JBaig2432g9mcBY1yOij9WRupT9mqHfM03ag+RNpgPcPbfwNMfp5YIBvs5MfWdnoHS
ZpUJ6RbTapF4z5gnPHgtfjRRtGsDKMY9wJkt9Zc63Vb7Hxyd2XKcyBZFv4gIIBlfC6hRVWXNwwsh
2a1kHpKZr7+L+9IdbbdsiUoyT+6zz16RO28IUKGeHeXee4r4XZoZV2/sfuwpn4+2D+0BDFt3LJGq
jvSbgbzM9D6StiUZJDkTaPw+zvGBFU06H0MX5O4TXjtRqjgasRjObP8Qqh2VYDBYS4itHZ9O4IGb
eOhqfzilg109mIBfIMO26knz4VQQVddhnFrmgvjzpvljDln1nHp2Ei1W9m/Jx7dhTourXVU5B4Bp
XqrNgcZPyVrXZnjc+uAz3jYYBu/IUt3AH4pPra+Xj8lI8VP6S3FGqPPf2skwT9JcirBzmuHLLa1s
CVbHhmhArHzyM6kpD0TJ+mmsYnJ3SFz5fi5jGxnMGs9tx3HptMDadtIYhz98qu03YEUcrrkOOmfn
ZUa7JzA9v9uKOibvqD2z0iQBcJWEphjVSmxEB5AIIzABvs42WEfS924wvfXWE3bzGDsWSY/lYMkP
yobxGep1hZJJDKnJdgUy0/umvHCfBlMqkixX8nkmz4AVMCl4z6cms1uCfWwRrzuG3ooz9xRuv9DX
ooJsJo5NgAmB5ZA2nxoVVrZ26JKLaBz93EImPTc9NJD/Gy0nu0huizCNiGxWL5TdmN9asDB7Y2zo
r6euCsts1W/r0LiBbox6wOFVPPlr6f1NJ32jIy9LUHvZHCxa6qdQTXowE4lvwlBXutVTsRhA9bix
+Qi/TWQ6+I1NTV8eEk/Pjwa0MDIDfTbaedIjzXDbfS0dvKJ2NrpHmQ/pq2Ko5YAbkszhLtWOas3m
yMsz/H38JzSrhV5Xy1QKlx7jITdIbLR6qziJtADqFTPm9p500vh0Wnt6GKbSfMvEBC1Sy+b8UXPr
OKizsr0tav4RwONn/Hxj87DqQoYdsw+fhC10oTZOpMY2cffQ2719nMmkuyklyxuma/uc5YV6G0Zh
vaq6bx7mjoxPJYuYTHW4m5LBWSJtOVn0vi3AIVQCcRgX9upZOWI9M2wIl2zQbYx66jKbB73cfPOm
ZoXe5+gP1dSR/CvzKlxSDCnOQjix7OriojNtcp8UzJnWggJs8QqHlaI6L9t6POa2agPgyORcWy5X
E2cUp8RvRb2jzlP/YVEi+mnpY4JyIa04kcdszJtW2DgNu2oBhaXiab2DIdAxwXQqN+F7AqoC6WEA
CvZF3fzNJDQqQxACjW1ahQvpz4cul905K5CFC90ieLkWY9Tpi0nY5TTm32JgrE6vNNoC4NIgDJZq
ncN4sctn4mSzD91xjT1HkXFXjUY/ym233i++Zp+Xdx0P7er/m+IkjUojYZXQAggdQ9RRDBiJdSfr
R4T3dbf2Npm+RtOETs4TrbJ+AJYrttoobXbjQEz80sx14DvcAeiaqM/F1NIgyZKZv21Kw4XnCPkD
TqcyV3OvYhe+s5Td1R3dMSTUOr35BWKGpntOJCCHnVvXdncKsgkSnnC+7GmmtZjpBNa3VIqCJs6f
pquTiLyBBaTkRHC7WBZJ36iLVRh3KU/I4LT3GIjY94Zh7cd4UezJ0FVcrXHfe1Mbg6EBuNONkp84
SYavcpHzwbCWlSuuDUnVpIAalTPvwDhBUEHoSpZKhfnKzGpZOP9pZdadxaJRisbxdeqaX8kVFmr3
tSrVk+sb1641X1LagVG55o/NhjCOm+uQlr+qZk8rW+NT5FTSBVSPsG3BGVuNBZa7yKpQs80mhIYM
WLBjtIrHxaFn6S9cpJ4XTYNcDdOWeKcfMryZ90m6lzUmyZwRcmNH6OzfnPoZ/jKTNHFkO+ZRz4YE
OJ19YP381QDt5L55yI30XsKUqlpikufYjyaOYFj0x7mx6IngO7LG9d3DxqSy5khn/BTrKJ5qq8vd
9EUVjEYAGHhjamWrd4rnhhpHL7jZp6PBN90ngEpAP20NfC5wHXeo4q1s5Ks2WDdZNG+F7f1OrTiR
A/9eANze5bGmB9KhcazWtuWEmt+zioK6HSuEKScHzc0ejIDQ7HxzUcRjVSmXRvd5HNo+1AWiq9O8
QS26kdP3s+TTVy3nj2EhRBh+er8iS7aL+zRW2Y1Zsl85a0/mCBKrS/eNqp1Xdzs4qJxBW3rpf60B
kEykzX6lqkWNpGPiIVWslAWdZ76aWYkfTfvoaaPSCjyWcbs3svjNF+lLJmi/xL55ZFXRYBVNS9Yz
ajpefnnVM/Nj1tx30WXvlisnJmk8B8pY9YCufxZKPMQjyku6tvIBm18ZunW5dyv3Z6mAhxeUJuGs
FDO7pHlGS4uJrNK2DLWMEmPp+ks2ciMtSzsYbecTROlN13Vos4kxnOZs7Pecc8DsNPtpYsCeLgA9
Hq/j8+6v/Dkvck3uJftHMMMIiuzMJUfe+q189PnGDOdav80bncdvnHvugURNoLZCan9tvUWP2twf
wjWdvzYHYpJO93EUB24duE9sMBj8ym5rQytJwWQOz5qMudku3mPqgSh0JhyGfU1ktCCu20LU2DlC
6CHvE7jHMZpymi2adisyPiBakQdPM0Onrr5WExnVmRS6e6OHCFANAjcNZGtK2O5b/2yTdBn5i3xK
nf5jbfUCQTTeBPd0OvgJZ2avBjccyTDnBE5euqo5+e5wbVPKy6a8uKx22eK3q9xfp0nO0lxf6dbd
dIz+Ph6wjRFfEHDiP1qF8dQxIwmJd/iKU8sl5joF5FmoAKLSuTG872QL8CeBgAJMlU9qtO4O+ce7
ytRvEGYbKvH+H0oZc+Wr8wmJ1T2JHpJYvJB0bSdxGjTwM2BgzOcyp4pI4beiqnM/vcyZQShwJt80
tb6VFoCNeCYdMalbxYnLXaiAOYCW3ec3Ky+d/exqyb5seOgo726UxDQvWhf6eZr/6qX5Qd3UBUyQ
AvRol/QvENLqWCdJfyNq1QlFP3YQ2roczz4cHmn7f6WY1NFMxSsb0gbmnLq7hIFKWaDR7Jq3IQEn
XTeI2Pra29wWklysEZSf7sU0hn9MEPsPUOlN0HxpF2GiE+fB1aqwcGyMxbgdb55W3Ws+NaB8sbB3
UqFdOagih0TIMaIS9TlklHmmu58HRm8SlZ/XdrVf89YPOZsKlolRvuj2Qhy2av/LEsm5PMbwtYU6
U7nPd45w91+/dPazW2oYflQMo4HEMciNqddcnLbl13JIDR1D1ZFX8IykiRik0x48ccuKAxtp/48o
tc92opFUyiR/Sck8iKBlo3g1/kIeeTtdvLgAojqbct/Nyr3WU2EFsdn+G2dmv8tOltxHkorORcY2
BIjhU9Ob+WYMQICmsqY3C+IhnxKAzhvYsdyYq+YIZFLk+YUMaxaZzfqio8HqZusWvb1LBHyE3uZK
lo2WOmJyQc3x8cxO2QSii6jDYOgNUKQTIfl6TeMciSsB6GGy1ZMdBz+nLLV978Rz1EI/DaRHuKFB
zfSk9wt55rTxaG1b+s6FWh+q1dM5GVkB+dgDlyTkdLpVxGAeJhsvl9XPH3WHgaUxpP/Y+hpXeBNt
WdFrxK+xngQr8Oip0QlGlxYndZxBEzDx/8RW/jwXhRWBCu12RSPqkykNL6RJ095T/oFVwD5jvZnZ
WyuqHpAq0P+Sz3YbsUuNVj/TwXO4pQxjJIFs7cg7sgKub2yjoiKgsSmmpzYHPNvrqDuWAxOqIqUt
bKzJgnto/LZKA+qJgTjIeuwxq0ud2K86/W5fv6XQfwIOsydpj2KnC1jvOs6PYHa0WybUskOKw6hc
2tPOTxt9X/IzcooPb9wyv7MJZ4Q1pP4et/YfTy7pYenSs0jrtzaZvqVEfmx0mINl2nBT9omWp4BB
iBy7Nei4CgcGTLqDnKd/4ORpxFXo7T2ZTV41AmfxMpCjDpF2Y0O7VZX6fHdnbtvwFDMUhcnYLYIH
smi+FWRVPHNfHrpIqHoKOilLPjpbhq07f4tUtyOXoPEd8X7xoe+0ObIK/TX3PfuMxaMKZTmsYdvx
A8S59ujAWmEV5Yyl25mXBIve/k0rbzyQpEGSvFo4vfwUKzelXYhc8kml/IFCRN0EGzhIpfnX0FC3
E7mlScH0Y9XCzDMFe2KfWtWxV+77uPRJYHbDAy6ZLFB23gRdzY/DrQcJffVxrxj8MR2IgmWDcqVX
re6eNXs7pZvpaNUJshXQ37BB5OduMA6kPehveVGTIO+BQfRbeXGhqpx1OL4n7iz1oyqFg/HKefJt
LYtEnxURM1L3pnb+9r2gYMpg+fSQg3dQNSp8LcTGrjVorboe+SEMCUlzyegGLX6xN21EnLgsjLup
EzXhZpuEaGYiSlcoLXPZys/U15qNJ4uo0yz/ZTY1S1Is74nfQCUtajpS2IRD5Ik6rITdXKy4QG4b
DaAPrmaBL5w5TjSs8egL85ttqS/YgcZjHccSMEdcPpajxWkfm8PVcJMOUI4oQtcBeN9OCU7IjaGS
4yDZb0zPZ4RqdU83CJnWVeari3RL40MtQBrJmtCk739MmeORYYl1fkDrvCqyQKLeKMWpKfIymuoG
eJLkpTUSE5hCni0A2nRe2IkaUNbD89Sm5bmfKihFuR4H5pywmC2ti1Dacpp3Es4MeKbQbTbIUtdZ
D9wP57uemDllaDuqoOdpvcyN0z5Wk96fNX/UAis3JeYNtz3BLPA/zJ4cUjvvrLCQSXWo1zF/XftS
3+fSy/djnYjHWDecSDFSePcbU5x8DW1Nixc/TAgGv5Uj30cGmvw3UbEDZWpov0baCPtEds2zQnMl
g6gBRUuWMDaOpaBBLQaTfbecIIe1+UwvaOwOerkJiZrm/eh+4uAOqYyXuiOjKJ56K5zgeT/Qh8i+
3TjDtNaagCuravwDIe6CJ+IWJz7yljs/toLK0NZGHokXoxIs1QLxzPbvS0kDu44XCCwoqpRCQ/FD
T9yTZ6czJ+99UfChg8xFT20wGQ6nqs7sTyV954I2CsI7R4ZWO11BjNVrRzzKfmMdZK0CaYsPLp1r
eXK4REVGnXJbGr22vXZGTE4T1TQd+thzqWIm/+bM5r9V8o7ZBnHFPr2+MO8FKQl1RnaYgnLtGimB
wjontFCYTQotRbudJ+M0ktoYLhMwz1mvpiAWSoWeiZPGNch97RqcmZM2g5rOLW+/KHoUAEVidri8
sh/WsVoPTu+wqfu9B7FtVfO1M3HkZXpi/+nmtTtUMu/fMuVvMlUshmNVT+uLAz3moeGS98+AWPni
c2P6YNzTe+zTNYmoIt+KiU84N/PyMFTwk83CXh9YVP77kikki8VqD7Or5pBtG6z23OKTsZY0WvS8
3sddOzxCUzRDymiU+SoZmueMjttT2fpAXSWsU2OwBGYY2zgYjiW+ATWZe6yFSSSNOQscTePuWxGG
1tF4+rYBSYUjKexhJsvkx2th7HFrs8NCJM1r7YOlmZDgyKrOxudsTqdoWiAi6+4o7nIonY8l7YZb
DecUGwsMvLgTLJLS0KK5LOw/7jC6j6Kq9ZemS9wfqxTqO15d90FgPnicGmF9ghbN70vqYDUrdfoT
pfRf4rrvPi1brgdMjTXMSXBeup30e9xj40vbVFMEZ4RbdolRMpzNNX3Qi04d+8IyQjXU3UfNjM9e
DXCK7DiD6mbbxduk6x1AbbRWRnrNW0lPNyLrbvjPqoru5DtoL7HTlh/QUeC4D+0c6jDZn1TeI5Ql
tgwaMVl4dOoJkA1glTpvkgtuiZzxpgHxQwn5kYGGY7+aBEi2vrNvdpfTlWCa4EL2YX/2XAeoa+FP
L5PugvvwHMk7PWn6G+339YFx++q+mc1IgjE57aRm1ETweh0D3DH+p8xy7X1Fvglt3t5Yorxx86PT
MSI49YWiX19r13G0mwzAeTx/mpXHpFFcoeeYWTv+rTJvCJJJjScCv2nlCCKFTsTZtTd6EYyBUT+L
dxLPkgfdrieuj4LwSJr4mhtA3TJDkSzTn2US6ym2DCDuYz1NexJeuusosvWuN5I7Ql5p13WJP3i9
R5SAFXiq0cTDcR1T7IENcxZgq5yGjMdm/O1WJqCDYmmH17kHMSrs2v8PbqEIZZYkl8FB/kK5ocNP
kO94XewkAW9CwyHH7x8hvvCKJ5pfssn2xp+kt/xXG0Q2u9pS85AArDPelGWy+65K7HQTVc7Vaqv0
IWmq5hLHtUvx1Q3Dvymhzm/NvLGClVYNCECnxhiYiPEd8Jj+Z9iQ1vVqeGeGOJofy5vEj+SGGDVC
2s9W5nr/VjH1kd1nxtmtJWFs23tiSGIaEcjKKkiasb255GYi3RjxofPS4qlgU/qqltE7lLYn3udh
6q5JYjXHpRvMi96kDgHJJEmX3jp+yXHD3HSN3ewb4Sx7H/TRK0GTVejBAX90fbZgj57ixVhtvQeA
aczeLvPNOMqwtFQ05vIidAjKD9cBPalJu/ms6blNAmci94WV0rM2lx60tdJDW63YMerV3+doP/e2
0sqDTWBaSLRZjSfPSg6LyYFazwKDaeP91zsYemqq4mvbN/5PUviHhU1zVyy6CXmmnnaayO3AhHJz
o5Gqh66iwC1KQFE8b0kURlJzO9Gx7cxzvpcxrfnObPKDRy47Dk3WQd51P3Hhii8QVA6mnw6T/ei4
xCGU+CzsfN1nlYFgzEUnkhk1U62VS+SPY0v3e3Ie0zqdHp1ODAPXRyYf0ST69VSto/uc5RuW2ChE
QIjHHMp1NV97f35vM9yc3GCwglT8JThbKczKsT6AreVPoUb77Av3KVnrt7RMzScN1N1FEx7MaJkk
YVpPZTjM6pQhmO/KAhWMu8s/UZcvCR5nIhwyWwv8Cp0aUY4km9ozzS/HQT8hT3qY/moeF3g3jo1w
GY3ioKe+cxw1dzpxs2Ssf6jWAcMazkk/XSnkDU+MPySr4h1YkuI+L6V5NuqhP1cxe9LOE51zLtbq
CLqlDpS0i11qCndn+AR8cOWm1mz9ztgNhSjD1JuZVCSl+DGLneE/Hs76lXk2hhnNGYPGJnrGLyo9
RD2pN3DXeMqt9ofwQdphsz1+T6tvMwwZQ7y0/8XV+tfnQ+Nm4kFLc3LnaRj9M3N+L0vNiL9T/voU
OkECHHtZzSsxLhkkJXqP5lS2VPCCXJ3F1W5lY3lPeWl02OPz4kcONb1hcKsH313LnpsMKDNHX8l2
JN4+mFqlB1jddTQs4hZ5566yJwvE3toM9U9hVocGl7rRpmI36EMRNL5+7F3zxMkGJlTDvE1ReYiX
LDDho8WJeOuSlSPWmP9jEz+pDE+VV63/5hV0sK8OeeU/GO3AENA2zotVULhxlPJvN1PnCr8DmZXn
UY+fa3O4a52jwiq3k1C1mDAl3QdmHM5uNotA9YQOe6J0SSBK8AF2OrspKMPq5PcMCduFe2USbtvK
+K2pB2fZTYCJ+SJn4I7uc+mfaJ2PVpxEfqbzTVTeuSyTu+jdOxkLBz22XldnubpGwgL3zxak0DTp
wqFJb3nFr61iJ03sB0DdAxTbIpiH9GDyHc+Fec+Jnq/q9NhU6sQ1ABunhpu93ZeZQDWXkbk1M1fG
iNfaZK50UDc8EPuJ1w2m8d2ArO35OPDNbNkpLEW8vRNEcs2XN2/hVlYL65LQh0QumF6xWzHZNV1d
hxmHkYeudTsSffWdXDaTXG0uB3fJPlvdfFNsRxjvVsIRdoxt7ycRj5gUxiUDwGBR4yB87uKWHq27
tJ9azT7sz8nFEQkfOaHur02ceFTf8UMSy/tqK3MnEu9RlC0NjtJ57/pG4+IN+L3PHJsVCbjNtbH4
tuueY/bJXiRSXgMX1nO1o54zxJv2ERRDnABrexJLSqmYrI+VTKNVc14zu6Pd135lYvkuzORupl0d
6e3EyAYWXJMyeaf0/tLUK5jwQka13Ucm+9XOpFI0OjB0gxW63N7Q4eWzkyVvkHz3sDO5xLuvZTmU
9PrqIci08aLNCKh9ac6BZ7pnYuTfJZg+KshWx52e630SUu7pb5VKrpBeIwbUFY9pWGHoLA+Gh9ka
tnewmtp5IXrK9tKfJTOfvHH8ov/xxSG6bwz1OhPNziW/qthJ6dGUGhvcqObmLoR86tdmP7bpZ679
WETC8hyr1QvpMEcNJTlW16uBfr4aWmjK5B0q3JdaTQSd9rNalz/C1+j45rxov631uULcnTKFqXc5
5Ayj55ON7Gbb35OV/4Xy8xPnsOk961O1Alo9iXdJc5j5aPtsfVrW+qvkc7JjpI5u+W0Fsa5E9+d1
8ezwNejhT4NkF17pe6dD8jDmGXcAO/J6mzuF/mST0LblhnZ9TFNJGfu1G2+2TJDWx2nnGrDa6Jt/
18gbWLpA84oH09UJcXCCZnV3BHR92WXxtLXq3MEOGkxUiZpCqx7+gPjcO8KOHHv9z+1kytAB12eu
qPMivrTqwwM1aDJTTu341LvZM0P96ZwdXB3XjmYETLXuy3Q8W9Wyz3DxYHx7Wtf4WcOul2fJ4zCm
lxa1uXRmhnnNezWbTHC8zAwlDS79rhaAeuxCTOqLUz+vIUVdaBtMbQg7w/JNlK8Rzw8ljkWcT3OZ
vhW0urPcP5oJg+qZesxcd799VOmyHOjzXTyYOyoZKLXXUG9RlRRkdWu89Ll9Kov4VCKhpvYAGVFy
rFG6avUXrdPLypT7thyKbIxsj5QB8mJSnYmFZZa0Oj2uMvAZxYoj9VmRJLnNyuN9CBuWU803vX08
pugek0qGdmK8kxsgmcj3+d8kSFXPRqaDdyn5vFax/IydS9NsjbbnJrv2YMbljYhtuWsdWJwVhyZL
oJu0/7bvMQdQLDV5WCQ03Mp9ddlSciuFqa6j3SbTH5CZZ1F2/xgAuphjf/C94rh9YVeMiFXL27bd
ohPv2W8CXzYhYfAPtKl2i8mVWtWHnMAb38mOVbfgtR2CQQdFbBVnBPy/a2wd56mEEGTZu7rW/xBY
HxTsxvk8H2xI7bvMxH5HlMDCIb3oSdjO7QUoUcnK2p52PVCzDeOpSenqYZTvxvjKyan47lVo0CMr
pHrLG/uxmeP7SqqasASN3AY1tXlkALxHHnxJXOtpsftXpmh0doVsDxzzbcra45xmKxrL9pRq/WFM
BygElk74lHtYML/tqIltzHzFX4xOEJJTpnQWrYWYq/l0OjuM7LoJlk2EaGWHKmGGpfKPk79Y7PV1
FziZClc3eRTSO2Zp/EZNdo8l3Wt+gB9MBDeZFfuiTVOuTIk62r1vBBM+qUOTUxVAU+R72KyV2Y5o
2zTq6tSLtNJ+gv54KfX+2trirRFwkKapidRi/rcUw2u1Vjyx9qEY01dRFpexXb5p776ppn41ZCF2
8Tq8wT44soE/1D1jAxop8KsVn7mX/CZG/AuX50XXpkf4uS+t1d+0tT8UmbMvCvOKLInKp8b2wvzZ
1TQ8k37detDdtSMdiXnDCd/F9m0jUuMCHa2bo7XY7hIKjXhbVKliZGWW3MiWifGiwVA4pesXjDXP
jb3+aX2Jg3tmRi8FyJulILeF0I5UVreZDY5ZOZvuY772lxEc6Vygr/gQNXxSvFret0Spp3byOeVI
1OBUDvC044FteRM1h66zKQ+qTPbzQu/IKxjmiE0Dqi7tdbqGe28qzvkQ35GWX/B9HleONx1pi2EZ
enKyhRG9enRx9QGiHYvTG3zMovl4dvT5qTUGOslIr9wsOL2xy7ZVDp90EBdLA9W7IlRmSnvzmQct
huLs5+qVxg65IzVGOoMNHE3oudXVwe7M75YZI7YkAfi1SEzGu9LvTtNovXBGmR3yIpfGh7jgPR+k
ftWV+SSsinN4svZpV/wXUxIJ9pzEs4dgXdwlrOJV3w05iFvyOgY5rYjHjuALVIWNS3F8rN1nXPbH
sjS/6MEYUaIza7O9hzXEryYuj3mDu6Z3xSZty9d0Q58u3h9htb8lvaS4k1RlVPatMV0pwphWMcbz
NLREPvWPcZm/aVrB9MXwN+Mrbbu+EGsQEut2HZuEmJZp4Z6ltEhLx19l0ARzMv9kZN3b1nRrba3H
Q15sOXD/1YmHn1Bpl3Jaz+ZibGbp/zANw95tNvPwweytY2VXj0hdR6ZNt3VnVF3gciAO6XSmOf5s
s+tbnKjb8wb8G+gevia8+4327OQf/shxB7e+8wOfdcDTp9jEOjVOAejSPQEkD1sYyVZOwrHciyV+
9EvryozC2ayHF2NOItv1QxsvGa4YhkfcUFNNoFVTODFvNW8V71lo8UeMzxQnnVUe3bF/1u2bPlWE
npSfOAKiRW3MAedaczdFZf3gS0et2hJtttn9riTWlznEajonWFRiSLGbEQYvUtwjSxfxc8PVmvnH
0I9PJLrk5KsUtXpbcuMkhuyLRIVjjK+pwllR9eVDhV7Tuo+xAe+9/+mza2ID96qYoO1oA84t3elO
XvLFD0iWAeC7m1fvPlFKUbLuCa/xU3Fw3f7K727LrN4WPw+fLfc4omSWLQc+Hi2SlB+k6H4UNTmz
cdULrOooGesr/6/UTebnNk/oAyL5NucRmgZioHaqx3pb0Lq7w9dZhjL1Am1WPV3QnmhJ1nLT4eiR
B79qxl0RV3j4qmZn8QbYHOX80ZlbfkqTaT/OHysZjsmwXCUZHpir3/1E/yOtid9DwJncC8a+0O3b
l+3fll4eSjZ2/CHhTCNCZfkvcfqXvMNAz4+GhVa7zGijvVscRk+/tJZ1dBYr7FxM6rX2XJh8nrxA
o/M+bJ5Q5q+264Xzsv1tNjVWNdZnevN4QKbQVOKWjt45bpjKt2P9s6nKvRj8sKnsoxfPh3UuyRDW
jgmvkEvJ7GC11ePsuWBjmT1u2UT00BfoZL8N0t2U+1hbn+V4wxSCz8rcrea7KeOrlseHycGmMgZx
9e70iGbcsrX41Iqr2//SOwkqxFy+/ZWpPnTwACd4WCW/hICGDKC/OnSPd2vWoUP7kQKSnMRVAL8a
/1d7WtP+//koTv/bN/ftUJ+aOKQyTgysI0iq0ON4U5flwyQJzlirU+f1lzg3yBZg10iaHttW7keN
zNm3NilOLDS9aXw5uWc8oJ4gF7uf/Kyz87KhURgmBy6GBa6l17C9UQ6f8MxL27ONxYrCtrfFIcZ9
FjJ7VQOQwrlL/wk7aJcFMfTFojjwX6Yr2qjQp99x8zPzODLderZYVpA7OZizveTNRcfDIvFkE6GL
+4+bPw0ZirVg0VwRxaPEYaJHBfbqGON0wUvHpFFADGC64NrGzu/jPj2ovJ3oH9X6Ti1sZi5BrTsm
pYgu8HEepFjTqLIOaVaTQUvcHFfDt650cAsxJ7BtZT4xwiAlDq7pMLFjH2yZvc2muJeVeecHmSmE
nKT5s6XUJEW+TwftvG1AvFw2XexuSPc6vQuoNUxSMzDDjWYwuf47w/AodfuFhNoCoo1n/isQgXHz
nyUt/5ytdVulhpwRWnQWH/d8ohCXbexlmp6kMyLGoRPUNaqj+q+0Nmc25XZLD3Tb8OIbz9Ro3DVw
VF9uiVeuUFUY5wI3GaZzX++/i6Jcj+aUsSmULtMuLdNreiy/GtXH9Ny9P36JE1Z/rwsSoIgmuy6y
5Y+Y0w+dHRv2yIx5EY9bNgrBjGN1saX9VOpMZzvuUy5wH/ja8Ovm5ZO5ubxT/X1ZrVNRvSrvwzb/
5WPJYsmjUYSdGLOTRZmGDq2PLyPSb6TRf3hJV4IFXcDbf70FJbLUVlx+S0P/eMF5WzhO9xK3VXZQ
EzPaZtK/GQt+udmC7wop8C8tLQtjZD8eAO8W32vbrK81jlBG7puFekOi+zqz9eWsLrMlRt5/G61s
vzSrw1hl5jpWMjnoCCv+2P5xrAkZoVEDXZeeSgUXWBvpyzJcQGtMu2WrTFiAA602yBTZUsjjynd+
mPMmxXHbetld0uI+9uUccxs3BprdNbcwm6jbmN5q5PmrSUDDan1K5NHs0Mla/F3FuBahqmb03cyF
2jiY/YOVDfbL5vLgDFrwuBiSKnR1uyT4H3tn0hw3kmbbv1KW60Y2HIDDgWedtYh5ICOCo0htYBRF
YZ5n/Pp3wMzXJdFKmd1l9hZt1lookyIZgcDg/g33ns9KKlyPpvPShSydFfMUGaGAig4Jqp9FjDpp
PzNT99XxfDgLFXHpom19kNB20X/TDQYuLorINreBxiRBS4bZIlUuZhDuWHOb5jLaJ45Po9lsoWQt
DN83y2XmxuquVJY4JknODi79mOniBQrKoESmOo2OzroW5oxOGcUWfx72X5QGsP47eQqddjizT1J4
VGF1UxeTvCuHLqSTlRGwQ2HdO24ld2bMRMv5N+oVg3D8I98JVggoko3V9xQDBi8PrkdN5tuWVcof
kifypnRR58MFCsxhoFiRUTNfyrjC82nwaBQU+KajXuWPluUxZh3omVccMyLgiQqNUREJK/Snrjhn
jgiY0Iq1plPFDSUOygqO86gGLKpdsp+fT5HJJ7PEpat1G6x/Wya3raTubGcKdoVJD0RHfSQf3/Wd
ZNq8f9Rs58lhZL3rR1sJBlSL/Yud2wuBUyUojbvKVo+4b3amJU5mk+xMW9vbhGxTp73M991cInAR
My8Mg2I8wrUqa85JwJTewP+MGQe3kMvG5kbMAS0DolPSxkU9qJZNqaJcr8tro2ubs9EbJybSHLBH
JNvGLzd1Uh25xXFoyvK5C7WNQMo6tT5VvcDdY9xAWKT8fFUH1l3iBNDzDIqjEtQA4zPsRDs3IiIn
FefUAoFeonUI+d1OJs1BZ6DBnr2SXMRqv0YjOJQuu2es0S3YXig01k0cUct3huPQNQ9pMkAyJ5xB
GX3qXDxQwE2Wll5vg6S+Qa+CMBVzblpH28npNlBy3GU5ymqBkXD9HoGZ5rUv2KvwWeyBcl/eSwrs
7GmDryKp6MqERzdLH1y9eO7yhAvG8x6mjJaJxrMz7xND2W6y0Ln14vY0B0JVa41LOTSrqBf5elD6
y/yp41I8mCMovUQ+a0Oy0a3sUdXz8hc0V6mHs75RGvQnoR/cMv/qyfLSl/6hj9SFojDClEQhIeP+
GK1zWSAsE5QVyPqJTACYy7eRM5So6lNAN5t080Kd+rprOnT4xq4eSzQdloa7InzibGVgYQwcvM3W
641VM0UPETs6JIJdys0xgwRNyD4pqgLyqw5jp/nZice7yEn2bRM+eGH2DVVeznKf7BOAgCPZIGq2
fazItlVyEQ3af/woGENdbCNkRoZbvJblIFay5viDaKKmE2VLGqJ7aI7Lme2ughghLUMsbIHmBijH
odcTyjJkkm5YXynkGq3DjsyO8KVwWjrww+yEwgO+ED2rZj0+daO6Qn+861pghH6/Nh3trDfNJ8Gz
6pNhEo/TDtJe5xKMHcOu0dCqNdm+Gpnv1HgOwq72qW/829QDT4D85qbQ4OiYo0PC05o7SkOI7sv8
JUN+AJkmPkaImA+ZkV+aAmfqEAsauDETetPgYtIjE6p5QnVH2FzmN5z8DUKXYF3FTnyZ8c017Rqu
uFYsiinAZl2gqsUOhH0yRG4YkJhPwVsjnUsTUHyeILtVWXaoe/EJxfg2r9JLab8QYsw3abwcEJQN
Y0gfRR16oX3FJfcwX09corcaaxsSt3ZXSZQ9aaxurCo9OZz6diYLzleaSSrytlb5dVgNn1RFGq7Z
gXEjtfYhNcGAZvZqXof8kJnP1HkEpvy0cp6DYMJd70Y7oSOAL6vqxuj956aKTwhp7pMyf3JYueav
C04TGrYrExTlDPQv2py+QzZceYO7wlxy9CYLB7D1lJshjJK5Ak47fukU2pufu1sV2yTGUAzS4qiV
DTdCJs7QXZ6xH6RrN8cXVQXVIWQ+tzcFPE5pYy38TIOBpNUOdoz2hN6V3l+11tzxJjDHbVHUV4U/
LN2pnse9e8XSG8SrbtnuLAMC2eGhLbcx882Jy+g4L3ByPqeY9Jqw3TeNc0iEvM0FDzVq64WMWPyt
Ghmc5k4XqvwbV2Qxxx/sGpcTbE3WtmpC9NAWRmgiYrraCFflJtYDkHb6rsBOMr+qXWS3FGw3mk/Z
JdVR9CrIDTlmBbCydKaFgYHUAqja17cg5BDzyvZcBsGb7KuLgleqing1iH6ZBd7VPLCoIdPIKnur
j9G+i6evvmU/u3Nq35qHMu/ZeIboiyACTzMePyMgZGPLmtxuj+qPXijiYMPMlpEX7pxYUUJO6HgG
7lGNzd6nXM+Fu8mCiFKFcggkcueb6WTt57jKuvup9tCLyBYnZbhXRttt7NKnkJYfxFgmy9pAV5iL
4RxO/WJArbJ1xil+c0R9ZZT+hlXuzUzJddrSOBfo1RcI+EsUDO22B7VQ5ebt1DnozzHrHTJgDndZ
nasb5Jq0gNV40wiMQ2k2D1bIvJepifxlqnzinN4jv2wFxhIiI6nyWyvsvszHAJZmG2rqKhCobOhY
vwY44Yi8e+6javRXIROvp9o4GU4t8H5jkq+DYTX6wd62p/ua9YK2eomXBy0ZwhVMQu7nUGq3Sdrv
IR4t0lzR7TRPPv+ma8NtFdBArCRhd5A9qCjEjke+M6ZAXJp5UAjdGEgefoD6PbTWaFYV1VTjK7aU
tR+G113VHurwS4Gess4xzRZgcE1LO80r6sRyZCKziFm3Vd9uGuHu7B5ls8q0m8TwthAEqEYZ0YOl
Jc+Yqx+yLmVZxfgrqh0Z0RlnxEFPKTLZ1RM0kOs+bJ7tlEbTjNTfOgn3VW8NwKuzz6WH7DGykbW3
z3riNeswKC9tCeSwpcDR+NHB8U2TLDhR26iO9Y1RUyCPbIupgfGxVIjT+47d1GuJSLxx3kdD984z
/YcWpTEdZZwM2XRdFSYD2JyCGQEVKLJJ22jZ+BSMwaMWOPA3utXQu0dE+vdxOz30hkNhZmIbNq2i
3HmZ19IEM5Y25LpFznheHrFZQH7lZNDudKp3VYWmFiledqd1VbnpaLyvOgnOp5XasO1ygFlT0zEv
vSpAe3lubm98rWS2j1dMBw+H7ewdgayF7BS/ri69jdJTkEVaR3lqZBC9rTg3tMETHMJsbxM59RIv
Ika3bvqiKsoeHTqDW0AY07PfuMiHLAlkeOgVG7YnDxWyt7dcmv2L22bhyrKr/rEiU7kBUzDu7Dyu
D13VU0FTkZrmwuChZRTnLqgnucPPRz3Qowu6sWXqrURQxgdDUiqQcYvktfP6YhfqkMgYx9J0K1w5
cMFGmhVZG+GOI1Mrn+OGKJAM2SKerCFKHQo8QOSMHW59EYZrt/f1rdMG+tFFeEA8kHYIdip/X1AH
e6LN/LWzu/qopqJZ5qHmHaMYkEwuKHpMwg/vmqztr4YWH3aRNmjvUprxVIzRdfSIqYhD+quQxeag
Z9Thaec/M1rcPZE+NetJKe1MV9I8+I6fwKMWYm+X1X0lBwbHuHHzjKigWE45YkGdeOOMAZEBCpV+
M5oFTecWPWFJa2SR98C5OHKSXs/O19xmCO9121l6gqpZ4AO9KfsiOvWJCQo5N5NPuuZERNKN+SUX
SufSO3UA0aEK10MdfdN5bhd0xIZ7MiPwyAGVPMcF6K9LNAQ5doMlVYgawUxAJTV1Ioy6DvS2ub1j
9Lm/bJ2W5rROH24oAIkHSLLQglP59QoTHI1w7BckeTz6ZdTvfDgey2HywoME7rEtwz7eZ3M9PZzc
4ZtRTFQrdZZJgo3AWY2zi6pwmQqCJw6nXV7hkNLqDgFDHcFVCoOp3iFY7g659MdPxNRqqUnvSQir
WndlbO49x2nwYw5Au0RkuWvLLj9LCnYrRHnRGoJRGiws10bbPqZKYWaGdhhVeoA6GQ6HESAjjPoQ
57qEVY+itl2UkZHukti41Ttp3bgCpJc2kQ2o8GRZLsNBhP8CCuueJAN7uC8f65FCDII+NCqFE20s
vrxLtOg+jpPnTujWLqrm6dVNeRv31ovs0paVEbsZ9kGYcn7xaA5GBNdCz25jI2O6xhTqTyNDihdO
oTJu9wG1WC4tpgxapbP8t4qMVKutor0YhbgJJrFypLmfazhUBXd+WlwnIb6TKbhMWCQsD+c2XTPy
5qD0gZrHy38rzLoI/BjjshDm9VwYKgf51lJ8rdz0s0OpdWpieudEpeNcf+UOwA/Xr4cU91urVeW5
iRDn4U19jGfymKkeTSzNi8aq6hWejGTlG9TPZVE8BAX8hLlW5NanMU0hEGbbLCzupZuD70SklCRL
gO9rdL8PcdPOdDA8YEhL/GgVI74Gj9B8VgHNQZAMN+8A2X9/Hf6P/5Zffgdk1n//D75+zQsq5H7Q
fPjy7/dolvL0P+bf+c+f+fE3/r59y08vcLw+/tAPv8Pr/vG+q5fm5Ycv2CyJzW7at2q8favbpHl/
fY5w/sn/6jf/9vb+KgBO33775TVv2YB5NR/w0y9/fGv/9bdf5gF5//79y//xvfn4f/vlrgr/dvWS
xS8ff+XtpW5++8URvzrKAYozj+7p3+Z/Uu6vNhEnticUUpYlTVi78Nua4Ldf3F8d01awG6WyFfIu
A8hsjSaLb8lfXcMAUKFMR0hyJFf98v+O6YeL8o+L9LesTS853pH6t1+MGU38D7ipsrh7dVSsuqFb
poFh8CPxGs+e1CH4EWfrx7qnOWp0IMNryS6HKgDEmhO3C68O7lGDOyt6CCts7tYyo6m1jrVZChi7
26GOv2ELkEerOFODfJ6/bnNggVVgVIcaApHB8NPvTu8fH+X7Q3+fPvnh0MlHSKxcOpO68XH4Ymxr
o1FNWJxTt5vnE4g9Dx0CZMJesyxpl6Z0ugOJaGyqrSMkbVQlwn8skDGu47Yot72R3Fex724NGI90
C/J2pxf4CIuWf/O8tyLohgsFi2zbTxRz5s9vgPZaeDHyk4zoKa99Z1XFMsVXECY4Vns63rYBly/O
i42dKE7pHfRPGA6yMVZ9WjirVBs+p6l/B7SFCWhBtBLz+Tbl3IzqL6K2wW5FjfEXGGzjR9T2+3UW
ps0NKEzBXWh/4DrX8IXcyCC2rNvaxE6j7kw45/u+au57SpdHt+mPmnQdqkDsRYUbnnpj9FbefCh9
Tk/IeD+lgXogTv/mDm26bFCKoKnlB0SjfcudZ1/QkunpO8I7Q8eY0uBSQ/JX02ffh419vO4uh8If
Bi+7HyfdYvRIY60xe+rxkzxO6gDCobnt9NTdTqnGhTKQ96dt7mMphQXj1WqbFWl3UyVBsqCrfzEz
KBpZvJqS0EZmp1kLNHPUsIv6hpEOWRpAeEhGXLjk5npORYcYayWo0W2G2l13SnXHoPX+arSg+CeX
yDTmMpblOsLmf3/EVRsxZWfW935tFwRAab+Kq4ZMlbuOcBhlF3Kk3jKQEo4xxRDu8jEs8q1m67sK
UOO6nS8HOIRuG1EQ+/NnTbDCfFwoMOFhP7dYsliwDPcDUF1E0VDbRoTtPRvtjUzJTvAV72cJIdqy
bd37yeM8otexC2ovdfQZ2SYGuQTctm8m4kuGuRtIXXhtBWh92HpdkMQh9VEjus4s91CXVX2uI+CN
lJXOdmv3UL/kY1U3zkoWdJb0OLhNo47nqvcPqXcpfL87tQXUOquvb1CdkpH5Z1NqCoMTHslGQdkz
sLhuAlRRB9V/KtL+S2YT7KVVZO1lTrxVk1kTrYzazu/h5yonDE+mM+BtrdK3VOK7Aoc67agvPdX4
TLfxCNtB5RCcQEWI9EsXNvSeElccJvGtapUJL3s8Nj6+uUAO9ZrSkIXj3oHvYpIBMN8bRmqbmei3
Ulw/NODSxqjXyskbPL8FcX4omlWpzXIww0fKaq/6ivfNU8piFf1Z8BL0TUSNlG7IcNiWxaUV7Qtz
5i81NpedVqRvUetq27nTtelQXgVJt3KyGTAwhO8+w2VGtnDsfJirZeo9+a0wdr6W3gXlNO4GJLFO
qyQLgrFhA6Ka45pHgCDu2aRZ/34BrKK6M8AnrilTSK1iV0j6c+9wrLjKBhxcID1BWTvkMHpw4EXg
EcXF3ob+uTTnn/ds+wpP9W3u5Na2GTULsZ6L6MzbBq3j7abGgahXKbKAou6WHaqOnWuTMWmJToPe
HJAEFv1tLuV6VJZ1FVmBc7DsRF/0g884vO6pl1V3ShuB8WO+f/zy1PtPbetiqu6ya9k73nFAo8qj
xZqXLVGn4531MPtMnjiMsnfXg9ulG8+6nzB7rhSQXqobvLIxXPqwdbcUAYDKzlbIph9SfMTtM4P0
Xhizki+xLzCUbP6c2pxY89N6qJ9a24rAOfn+rDHa0UQdlpaveTdxUW0NqORXaQyt9P2YFI1VrYO9
b07wWOui4mNU9iye06ajplXbJB3pu2mTtq6UejOKdMI1MprXuOW3Wu7pX2pT7CQluivdqaqDsvrk
EQROsxqNAdGn++pVeX+Aq9KszLTD+Tn1/ZU9DPTG/ajZIvKs7mqpf7PirdJmjFmr3D3uQgymTQsZ
d3JQvbcxjIgkO1HYXiQ9vrBFqNUrstvhGhUlwW3SVZuum/V5NtS2olYYqpJ+GRZNvW3bFCMgAsot
Hl9UnhZQX66udlU6mrm20ggZXW5fcWGHi5HSlEzFdBSQO5iGM75Y+DaO1GPvwSQ8j5Vv7TWQfGiL
YUBBQ0MAZ7VHHEopCaVw8KOSaSLxLxdw6PQl2cinIYKf5XC2FySk2XkavlrNuGoc09iHurJx/Y6v
7/crL3dPv2IWP3C3hOO8/sz3cT3fV7mOm6Vp3KWXc2+wb7JG8FQI1CgtON0NteTAFvvcZcvN1Xwj
Tn2DA66+DyMO2u+dV2y783/zs4qQzDdVhNwjw6/s0J689M56MrHKuLq375r0RhTORHW4uNc7Uxyb
wT3kOtzJ3AuOU1ER9vfFtqe0Q41cT9fvRzz5rYYNkcZI3HYHvCTNoQ9oerUulme3OIuA4rKdypFm
7vCg2zK4ttUl4U7aExm9cmTQIWUuVkPbO8twyCxqfX258pr0riDg2YjKVaTQUXfsjZrGQa1QBlGS
Agqx5a+U8UgbqgnyjD2moexC1yvXxUMfgZ4pe+OzNyPw6L0chcQcyey6zxVOSvbmnmirL4pNP2/s
UT9ukaZph/fznoB3WodkPasCu0KkD+MhELWxjOawy9dC+Nu+ff1+CYpS5hs99U5NW4ISd2EzdKKm
cQTZJutwx4Fqj82E4dCR+yn2crHzFRVy2p4WLEyv2g7MVrLs9mkEWrcXdXWjFSaYqN6lyqqbKJ+4
LZzAfPVK6gKTSSyYDIR5Iyh1miOWS9eQXimpPiGoAreblOpi1OI2SgGiOh717wDQr0+oDxgub055
ns9APqRovrTQbkR0YUMN/0kRxROFFJUBx6wMPMce0sXQr9YFJi1adPgAcXFMue4g18yhhCfDyR+y
Lw19ukVrpNmLF36VQvTbkVlHu3CKaM2g0FrUcTJLt6b4lrT1LJg3QaGehhCOiHVU+xq+kXY6Gbiy
F5En1jTYxjvsl0S21G7AP2Icy0Y6/2N3lQwTmo3UWHLN2tukUcVBlt1trFEpJ4A/C0AiC8+AUpSA
bl76k0Rp45dfHZPbWE3myKkcfOqgq/eHLMxiZHlOqD1mBlr/iD5SGlf3CbV0FiAYHy1s25Xo+XJy
gvbKHLtPgQztZ5Lbaz2kcm+V1dc8bUDXJ9pWM+zhU82kazOZMNs1aGBcrXxRQH+g0YzmusghdjhZ
uJXe2J/rSsuWQzU5zEmwaa3an7FvRa9ZmNN8xS/f91N9yuqC1UeW0bat5pleQwHHvrGew0Gmr1Ga
XkcoY1GJpPdWPImdUXmAJX33BVy2PGLxaJcUTdxHTC0MHqJnFPvxoy2pD095el3g9TsaWejvDDwG
LdLFbQCdDV9L2K5qFjhSFevKwlu1rSuYXW3GXZaG4cJyuIfbVHo3fgdBgRE7mFvjRO29EOuFnVb5
MWD/bZpU23mT3LZ+Hp6asuz2PpisXIc83aUFetRnH+EoisMM2rfPhxyyglTRoGZrp3a1sazu0ibt
ITSXSRWnV+/P6mC0L02ERdumarbrmogFDk5YnE37IWzRS03Y5jTE8iu/ym4Mh15DjqWVm965YePa
UL7lWyiZKMmoY4NJf1+r7DwCJENvxFLOLiyPRahdBCDORQ8PnLWr2CQGVRqUiVRNJfGLbK8rqmxu
Qy5iaUy6RXn4uaSTvnTj4NRrzDHwC+9Tg65jr+UAgjSUAu/BVobyN6/ybM8UqJSnsixu227cw6OK
rUbdZOgq9pKzSU45x+Qx4H4qNXe9rL9obn5VgPe69aiy2WYl7xLEkvZR5Wq6cSESL1OtrBiwhpsU
C/ymZ22/gW0BUq9MvuVjGZ7m1dwv5Kbl4b3DYnqmQphRceuy1fv6JkcGJQ1joa7bIX62s0lsEhDN
6PUFQsyyOmfzi0djYXNFBf1bm3ftAtgMjHh8QP6BT1g63jLzKFq7auzObT1tvQbAnEksuPVEdba7
KdvkKqWD2MPdmhrDWeZ1SMs+s9Q6D1J012KbUqTYZ6KSR5QsBzQ2/Q6QPNOtEQzeJpGsVpq7qgpG
ppiqvCAWYX4HnOyYnltVd5ckn2CGKO+x1fvsHDfWYQQhjDSxAsYZAPtTzGfAqdwB4qi/En6UW/xc
uE1E+Wkac3Ef581br7u3lRysQ9FBnJHIgrf4tVh5xXMiGAWiiL1RI+sK+5HmrXVH7nGz+SskVNw2
xtzBQLN1k4cmKhz/0aNK+Smw2if4nAY9F0djXpB2hUsx20Bm8w9DYNGAyotsK9PR2hlwE3QLplQ/
7yye6MZFPHkMaxksfZmXtHuHZrp2NT15SGEZ+/BKS92/HgwK0nj+7R32LPR9tWQeVcYvAxGb6CX3
XbRUpim5ERCRFQ6sJmT9EY1+unu4USmFL8JO7PFswKefPyflCBCCOhgeRr5Kstn3h8APbX9XOZ3A
YEEWwbwxE7hhSDG4av0zoy32lhfDAs4RYEyD2vpFCrUbru8qzfBwigbngeVoN1ndlEfL+ZKDvOwQ
3N+ZjXc9xjpDzw0KooDyyjn3sVxvobt9RHka+VNtmwd7lCDoMmYvGkl4GnqYfk4/09XRN8TFqddz
HNmN42y18L6p6nQLbYR8IpYPlqM7O2QECULfTQhLYptIu9gHIr1NG/UJndnDANsWcEG1YhzAG/GC
XBtpdx8mnn4DZe4Jt+o3tKHJtSgxH3iaNa3fX0LOeFo3D6ejr9DmdKY0dyrBKBTZ3ivNGuUsLBwH
gP2vehdI6CCWeMiSTd6a8Eez+Hmy9PYAVxO/WgDBBGbhMu4jDCtz+PGeQgL0XzKAAEGunA2AOeaG
FuP1Nc/WtrUPEBazpzKJ8LPQI9T0KQEK7RZfupw2me7Qp8JeedcH4Y1vgatJOoLlznKDKzpuIE30
Vzh1wyzPgcSSIa6jT4L1V+K3YykZlrAf1DKeaAGk4IU2fT4U6AABvaVp8fm9jhNG1nqynPoa8MK6
Dorg3LWsV0FDpCIM80qwQ169F0Vqis0XMdiYGCbnSnATs+WUrNrgY7Bt7rLBeS5b9J71IB+9EBJu
VVr6LjbrnrEmctiQjBoQUyAqTba9yZts2EaNy6gf61ZCxjq3sDGGiEmandPQdRC06suxxjLehKfW
4jkYLD+5sjrDQ+9uhmsrDtGsj5nH7daYN8ZYVjurYqxR4Y0rqurdZTQi1AeTtXJitP4OHtyl/Z7X
l4QXSRtjVUjtQ01ayUZpKYSrtXeTNMyvEFNo7K2BqL7v3Y1lUKNAidNhoU2KA4M2n3mxTU55aWMM
xBz4upulZBrsqBGnugMhvR1Y154VNXh36p2jNRBQLOCe79EsdIp+0ft5vRu8snj25p9PGrHPmqJd
x5N/aVB87GOdHVo6zV1VVRfmWrioBsg3DDp4Gx0Fi1daLSqLkEq+3erotKKH90BXxc9G4duH3wPS
PCnXvX+DWLjAv+bJY2MTPUKygRJj98Rn1HMQULGiE9fD7G6jb4xWYj4I2Wphi0825ckz68hjCptx
+R77Zik0Y268fOtC5WN20HzRIl3e6VkFQSiOJ/oM44uuXEhHYHySsGEMaiOvCp3ZlimghrTpchjs
ZooKSUQLPr/YYfC/guMUHybD+lJ0LlRjHdIogJ8jH6dYlH6ljl3QvYE+eo/fYXglGCyAEu/6IDLX
2eC+0uLJtiVguDFgGGVqMN2Cqvbi93UUYC74UhBgd1pd2ce6LNpTUkY6QjAaZ0n1idFmw62y6v42
TlW5KgJSxqLWjkZjE/ubFOzBC5AgJYHbMsct7Jia048nG3MQ2QGTR7iS0cXMRbplkI23MJi8ifJB
kaL0Y3ztz3/VKYSTmoVj3QYyYuy3xUyjuKHXZ2gEr35UbBx98Glh0j1fxpWpXwVMzLhS7PqxberX
KWWAiy7Re0O422Z9jk8xLr2TY+jMmmJc1Kong0RtMiXM4KLRNzpGtYMoc58OGb5YoyhpLtnmfmBM
whH44DqvDQc8LWnT+wXqLMYR1J5MrvERh2vUiBc0Im99m3gXQgssQoavLVzgtKwV3U4o2VzNpAct
CE9KsGhj/VfM00sh18zPbmbTItTAnL0vOMOQGcvlPh6cszewmXvOG7XEb6bBL9bU28HxALfXEfGh
AYDbOn80q794vky/JfPIIrPLLnriU4MB9rRxyIWtju7W4Naoln3PWqa4VxdZYruXlmrv0g+s5CoC
5DW3u6XFAgYVtrjLQ7lzCuSneWSD0PFc7eJAArohv1yV2bWjU9DQ/MG8oQYfQPORp7jn6Ma6wC7e
U2D1NeNCL2VYvm/42SjbXaarAxUcjaVgzPbvJ9Oqlbb1x+Qtn/pj0kJUJS/qnVLcW62KKJNp2gpo
2Y6Q09tEFkoB5mzayFW04jmxTz1wmus4qG4B+6Q4ih2YOHDxFp1sBPA8HqdBIMSDYTtcoTm9+X3j
8VpGHxH3J3N1s2jdqzLt+h3rBdA6QZGFtum3GqTCxtLQsRYS3EPGefFr9Mk5M0RI8Zu3SCT+JpoV
9VltxofRSphxhQB2pnVuagoQoExLd6mJbMlHObHE0zIYrHbr1DvGVRebqMn3kcjGT9QgZYcxZo5w
NnIwTsjDiqPvRIx0ittgV5e1tS0pz4OvgPVb+LDXkXvkJ0M9v+fpJC0Xo4q+6j0F48hNmFWgm95S
x8sOdYR/C0JqbJVi8l/rqepMleXoR126Duf7jzE9z3rmBCs9YmPw0GEi7DSr7aQ6nxASLr1LneD/
S8/zOnyF1Zp/az42PX/ok/4P6owagm7An7RGX7K/Xb9UYZZ/3xt9/6Xfm6PC+HXueziuRR+PLtXc
Gvm9R8p3LN2SOn+Ubbjvo2L/6JFa5q8u9RPhOAadSwyQtC7/6JHyLcflpRxDuoZSJq3B/0aPVH1o
zHCgc5vJFrYlLWXOHdcfZuM2kcwMRA6SoDE7JmLE0I1NWdlfJukeelUzNYUkI43meWpxdxWNb5rV
zOWlcIG/Ek5f42+0Tm59eM8iA+dE4X9zD1b73IXpLmcHTKs3VbI3uMWnEl9KqQZkWsjnwNOZzLBY
KBlFK71yYXblr6n/0tsl7obSp/l4N9aONevAfSYMVFfkFMAIbSyQjlj1A8ylUsK2ywoyTxAeKyM1
1kpDa2ZOOzZ6wPW6+qbQyISdm+5EER5zarcDKJlY0i7wKjVCzu0+h5rYufe2n14PfvMN7Q1cUMZW
I/HfjPXJ7WfNPG0hG2xxanYrWxY3tsc0GlhD//uM/ZfUBzTkfv6ILYMw+1F5wI//8XCZ1q9KIHfU
DduRKFkYg/uHAMH8VVLccqXOzU11de6g//FwSb4FttvSTdPQTdqB//lsCfmrJWi+uvNTqeYn77/z
bM1dw3/0cjUeLWVBMTI/PlJTl6JFcP0LXT/GP1SWtsl7MMXfnYN/IhH4sWf5j1efH+jvhlkTm+C3
bDT/4jFVcZlkrYnjVSeNA6b2F53Rn32A+a2/e4u4Q3nmdcI5x9UUg2ugdtd6QJr+/AP8uPL84wPM
7/rdq/vKiHmCXOtceMB5Gy28zk2kfp7NYD/xF9OAf/YeH4ZWB2lbF0of5FnmGBHt+sFj8lPTGUwD
HD/9+cf42UlCQPP9x3CiymaGlmGdXc3f5eF41WM9/POX/tnRf9AzTJXZxzIyrbOm6/fgvaKF3hV3
IBg/Cc87/Pl7/OzwPwyr7nPU76rTrPNg0n9iYIczeIs8g1LzFx/iJ/fpu9Lhu8uM9sQWpVTWWaev
bML8IvGXu6kzXv+lD2B8EPekDKCpvYHzj3UBl1dOqqHpzOn71179wzOsx5pW2LI3z31d2suodh6z
BGbVn7/4fIj/ZIF417N8d2qUZozOIKAK4dx9DUSC00fDTZ1BQkpWdL72RdNv//ytfnKZP+ouGkET
VXn4OXMweMswKJ+K3jD+Yp342SWe3/S7zwHrBRIvE7POudYwWocm0rLTp/xA997/C43Pz97iw4Os
221C1T4yzm6PgNQP7xE6Ao5x/uJK/Oz0fHiIizGvkqxw0os/NT16KtM42LQB/mKl+9mrf3iOpQkp
pmFI4oXBF+QuKbARWaay/BcP/sMjLM2y61RXBRcskgKLSG6vk0I3/rVXFx8GzDNYOpOKduUlM4NI
raG3wb4ue4mE489vzZ+scuLDA6zYoZMBcevZE9GWh/hAfR890v/l7Mt2I8eZZp+IgEht5G1VubyW
ZPfq7hvhm+4Z7Qu1i0//hxrnADUcUwLqynBdcElmJikyMmKW7j0UDG/sRIvjoS6VxLuvDDuoFhfD
fE5zdoaIMS6XwOK+EwdrYx/E8x/w01UcxCxWNY69fC3sWRk5AMhHZRoqSJ9GnDXnhD5vW8zgT1Tb
l4Hs7GXd8CYEXZX1FZeFeLPOo6/bjRsibf3quQ5maIJRl5TgrbI8CAEe2qL9MU5gX8hxlbPnsbap
Ey2cJfhEhYub2rC3zg6kQ1qA4C2BKgq/su7a4TI6y0/wVrg0R5VdfqoBFZrnv9cS8SiZDvmc4Lkb
7KvVWrOP8i7qPNlQQcU/w4BPf5RbywpKqV/9/oxP8Wf8mbzkfwRa79n8BZXbIL3YNhZdQ/ijJdcS
h5Bg9BxQmRtOMgHeO3kfWQGWbHKfzpaCcqP7BBTCCZIueIirKwFIZersBKbJhlpWsad5VFx0fhjX
KGJfyaWB+066ZxecNDtRY3I0LbPYkRyTaMF9Fvfmxyqe/gdA95dtyxmatrS0Yk9J1DbS8XA3LhKQ
1AhxjzL0bGddDLaxtJxSQ21KQqaQhdJnFy8qXmi9fIvBCHrb4LVsUnm+YAqUJ6HnJ3icAuBFfIcM
trxts7bWTHmVR0AcVMhWUj+cSnqXgUeK0ehGw6wGu2o6ctIKGh+LH0ogSO8gwDB/SyBBgWpilf++
zTjril914RGOipC242Hco5LxcUyzefmNmiSHv2x3YFpcLXmAgjkGoDWqwp6p5VjmrD8VkME5ywHI
udu60MJ6AvdOI5liIbTcz1ncgpxjeslH9rbdvGHLs7TQHcGykKDwCnBA1r8v7fI/wQk4QZsnD6QM
212Y4ksLXfAQQh9A1SIcLFYeoD8KsgNrmnZa/3gJmNCit0QtWJLNaH202gdRZw+pA6I9IBluGTwT
WvhGA5yzj11IyzYdQKNOYuH9xoFA6Oft9j+2PxRP/+2iNipayzhv/BDEWtGzC9byY+RM4uh6afoK
SbRuJ5BNZtID2aGjK61MhE7XfIfw0clK82d/LC7b0/h4jZnQghnULW6eFK3AOy4lP6sUjGtViQvt
21rX4hjAMJy3bewvPJdPktU/G5bsrK/JLloE20sLQeC45GGLotQXPi8KJwCI4VIKwvvbRq9FMCAy
A/hpbR5mQBmKOwHMrfVIcZrtz7d1oMWwa4ERDcgFFx/OiXXICvCKJKN30xcDE1r04sVhAU1/hoek
KayAJjhA9XLvq9PgNVyL3cp2uB35nRc2hdscErzwYeDi/SarrPfV18nfyZvcTnuLhh3oXg8zSHcP
ad1mty0q1+JW0QlE7NZIwwKFcheSqHMFntCdpGxwSq4Fqz3ShjBgx0IP2p3QUcXDZWP77NCJuTre
Zp2166utsUpmyC7RyAsBXOwfB1UTIO666nW7ddMEtIDN4sHJWxetg/z3k1ey+NADjUfbdifdGLIm
16IWZNOQQspwXSGbHk/BHDBOEOaDXsKxebazsZicUwvbERWTAqK2OBaCRtA7QySP/4pqVDHurIDJ
RlrUos5rnu3SLcIubodnt5vYOQLH6Ws6Ot5NxxPGtdi14kWIsi5KqGPbzxnU7kHDBa7Tcfhne5kN
JvK1+KUStGUClQBhXPnZGVjJ9JBEKCHYbp2tlvjvFw3ztQiORJRAYMUvQrk8NjY4nvHRxcHKCwDp
BEWBP5yDHhhp8Q0FhsF6eBwr6N7hH4iv9GQlqSUnQCQf/Lw9oMb/sYSGw/bQ1ij/aGRa9NMMhWMx
LgvCHFJeUZff5Va46lg3bnQcC3W33YvBQ/48lF3FKPEaF0Xu6AU4pbz2nyi4vqi7s6eaGl9/v2qc
coayOJcWoQ+sWWED+p6qsyrVToSaXEPLAKUqy673odOJPenroMBoD1BAdto2jKlxLfyh/ZxZoIUF
u74D6B2upZd7FBbT2wLf1wK/K3gODASPAJ0AvR+DbNaDX85iZz81uY4W9v7g0QXl/SoExwdIWcBR
cmxH8VMkqj0ODercAc7dq+FbA+UjN9XjP0FtmQTCLWxHUBiiNhYVPBOUfeuCTYBL5SD+AwQRnAax
vzM7w8qsj1/XXjU1dHRm30dF2SKnF9B/O19F51Z/37TuevWs4DUpCrfM8bEC+STojXyxsm5n5IZ4
8LSQBtus61cdLhisqfee69xdnn0uywCvyN1OQqOrB32wHp62ryfjANjWFOVhAymgcuq+ojzhN4mm
M5LW4H1vUXZdq/qcyccayH853Gg2LdQViI48cOpEIRCdbnPiJQB5d5ZTNsnd9rqsq/vRvLRgt1w1
DXa05CEbwHDW2MJ6HhhuZWuUSZ+IjyuzbIHicgWsS14t7U4GMxwCPC0LiEVGjeOwLOwHkp4aR55R
v/AeJ6AWwXXqbcnA05IBAQHO5NgD5JFiQLrwtg8+q96dd5zOFC5aMrASp8vsmvih6nj5Q7k1HqZc
XJ1NOwtjal9LAG0UsTwC+C9c2dj4kD9AICPYXnND064W6bmUlrRmwBZjDlahxPl7jrrvtzW9prOr
rakkIHeYaAcxblDagcqSHVG/tndXSde5f+Csej1zosjsUBDZIRq+4eRAVPYKwleARF/7fCVvtYAg
+7V7LWsykxbyrK8pgwRGFCgLlFNQkQIpikR52G2W0iIbAnJjgz1wDqmlqsOUoiSm9Jt4xzsNYe2u
c7pah1SpasZFaBZil3VBRQ4xB0WAfskzMNH47eeqgDonkO7gCEMR506SNOyPrhbVPGYd6C+8NFwg
oWUxgoIPYFfZI2QBDwpFQ9uGM9yWM1eL60YVuYxBIxCCCw9cUe4wva0VnH8NI0jQJOgBFqigQgbs
ft1hWru+0JTcb/dtcAmmmZVaA2oDIRUYzLG8zOAIKBrvn5uadrV84iuANJcyZmE6gw64oQDPSi6H
naUxJFxXyyYUHNFJrKw5VM3yHscTgKMohQKC6s6e+y/bM1g994PodLS00iREpZC9RB8d7+4YZMiO
oDlAFcqAj8jtLtY08lEXWnpJGjiropSGjZsMj82IKhHVpsPdkpXqjGcMKJKCGfgEXSPrtkumP9Qa
V4EkiAtFwc5SISpJnpnXvFMmQ7HcmIodPcc4FR2tZuzDli39NyiqAaU5dTsLYrKWlmJE4Q3c8WUf
1gOFwmxDVvpCVJyiZgYlSdMozyteD8q5df11e30M8bHCpK7TDtRyWLm4fhcmHIIaadzNLyBqTXa+
iU2ta/klQSUl8S3ZAesTD1DllNz7MTRNv8cvYWj/DwPM1VrHzO6XWvQkcBseQ8KJvLRF9u02y2hJ
y0OCj/q2bkPoG4Md2fEhDHiyJzww7YSGKfq0/CGE3cQoB+EBk+7ZjUHaCDJ3VL2ebhu/lkDsDNR+
CZ7Tw5miMDz3R+skXRC6bbdu2DlsLXVk+cQhoEl5IMjXVD2u8l81Bf3cpymdd1K3IQPaWurwaodO
sXR4oLIBjH+A6jc9CkNANlYNj9uzMMSbDtUDwQeU4JIKSwCKT78AcShm1KEO69DX4hGcyNAhjpxw
uzODs9pa5nAqiA43tk0C4iaoOEQdRbWHGDM1reWNyhYzmbB/B8loP80+SHVb/+62Ua9dXoVYOkQo
3cald7Be/qy0oSuf6nbThgCwtexAoMs1Da2CyB10aUAOC42Q8u+G1uft5k1G0QLYyjxoDScWjEJc
+5gkPgG9KmpLtls3BYAWvahwSD3QI5GgS9UF9R4PSlmnDOWHDphk02HeyaCmINCi2B2E5/jdQALa
MDCxt+DNQ/kFKt5Rpw9C0+25GCylY/XGUaRxvYCAsybTVwIyfhAU7+zGpqa1IGZxFo0LPgMCyaH0
5riPWVn92B61wX1WHrFrz/SGjnoVRK+DbkFNzPAF+oCdVeyYxLC8OkYPElTCHfl6boQCuQ1N7dKP
DgCU4OJzJUjdnoHJOFrYjtxtFxUhtqA18wZx1xP3+72Dl8k6mve7Qi7lWGFrBBUnqrCm+XXlIXZA
abA9dpOBdP+fIfY+dVhYAAw/qUE9FRF/lBUq/brpPh79/kYbaQGAMrU4B4kXZEhs6Fvy7LT6//YU
DCbSIW5e1LY5y4QI5hFqpdzNrLuuoD+kC52y7R4MC6xj3PISZG0QC4IX1fMDSHv/sPfe1rTm/R3q
6FICqp6g96F5VxGIFbCd2wbD0up4Nga6U3DkYdRryl+q3wVO6djcm/JJucWO7U2W0Vx/yqd4aKOR
BEtWg9NmdU3O9tC7pmsHHcwGtRW3HydfYGeZ30CPfQJJfWL3d0M5Prju/Bb7Q4DytvzQTjv3Yyab
aXuZjIEjqMtMhnbVfamr8Z0O9lfHR3V7Cx0fAa3f7WU37Ad/bjuvtmPwVE6976o2pB1g2xkUqlHa
lnWnuIyrS9/vpFbDuejPh/xVL1Dy6kQzl22Y+N6zYMXfHYrrnd56KufunvfppwnSz9sTMnWlxbeL
/R6krF4TThWBbBEEotL2WID6LO56MGMlAYRsd/Yig+107JmbThSi3H4T5rnzGlcF5LZ4UMUo91mK
aacPgx/8B4GWQ4MGCp1NKFxISShefqUe5CDiAqI9MY43g+XtXa4ZQshah3C1SAXKzSaw1MLlQFj1
1ufgMAEEvia3PfxQvvZ71b4cUTQhpWhD8Lb+Ugte2iCJfGO86Fi3pgabjOPIJnTA9vfeLqi2rG3Q
zrjOExmEevEggLP3FGBwMUvLNREeCRdrxJrYNWrSinyARnw0D5fMLucTyKChZ9Sjmr5U7Y1YC0sz
XdnkJFaocgm7cgJTXkrajB8KlN81O8cT09pr6Sbly+iTlmB3d+PvqVvERwGWwtu2XEs7OqR+JsEi
J6uQurX7lPkufWmqMXrdDniNtvP/FwAxHQXno0LYhkArol18n6s3kbOHBRdzPnigSu8vPM1I+hk4
3pi4j14pf+LMjsq+FMorn908Ojjj/9bzHiqeDznKnpj7WCTki7ckB4gtQjci8Z52Pw9NVtZyE6j7
XdwBxDF4/qlAQuLTJ0WzvVfbj1MF1cF0zIsjEgk1hj2ELAsrCluS33dD9W2x/YvbZl+37f1x1kN5
27/DOEYBQmmzDASULEVxPv1E1PR5FPlz56U/t7v42E5Ux9VNVZ9ZVQmOS3CdgRBDgJapsKu/bmt8
nddVGupbNjkyK7vQiodfEcT9aFHcOG4tMQwDLmAA3O5Cp+TpGxfLcofl9k/bAzet72qtq4HX3QhD
QNAel19dCx700mkO6aRA8R6VEHZbZdnkNDrft3szrYGWEeqGFuAFx+tEw8G6Uzrpgrp2lMdvt75a
5L/XuFRoKYFSwnrQkSwh8MJfWid/G2R2HLzh93bzJh/VPibAYtG6U4/duIbimd+Xz2vAz+Bwockk
dpbjz+Hvozlo0exKCcJCSIuFRRQKqBEib4Ap/1daQuLCPkF3ApRz3mEm72lvQ9FwOvUof/B2P7IN
c9Txd1AiF5DKBrAvc4ZXn/R3Teq9soS/e11+0zfZn6rxa4+bQVQUZzMRgWTLeWrnT9lU3kOl+akv
UB/Ab7xuojoer08VKCkb1G4kKXxt6VHJkQqIAm87g8HXdEDebC9Z16+iX8oDK4/dvDljB5XB2y7w
KdeCvopBsQYttDpM2hk6CGkDGsMyojsbs2nwWhjajotDpqcqgPGgJOJV34QCBVsxvW3bxuREWhyC
2Ak0SRm2Zmvy/m4qGqMECPtm1zXdfe3v3u4akgnX4tEVs+tFC6nCMrIhTzpBzackcbxzp2VqXQvE
inoTSpmiLPSqEWd80D6NZVndb1vI0LgOk8uKsQMSr8nC3IfaX0og6Vcm7h5wxdS6tpmWHYrhJhDO
hRZEKs6tGIt71oxft4du8B1/3UiuNoyyrnlS1X2KnU6GBPS4ahxB26J2soNp7NpG2rguaCqYlQIA
XICt0PmhCARAt4f+pwbtg+Tqa1GFmq6ihahRGvZQoy1BxZR6D2DFPBGenlwwwatmBu+pDSr+b33p
HTzUDoA9e6bvuPe92x7DH6jiR2NYJ35lPxDeAXzoj3jN7iqIpj5m89mOXquJ/flnDCr5uMiznb72
9WWJpwDvCw8V8NsjURBTF0dV/hqUOrL0QqAuAi2vw+B/jvvPVZ+cmQStBJjYcpB95eeh7e/7DGRp
79P0o43e5vJHWn3mfn5C0+h5oe8Kn+fojXjdMaEKVHngncQXjgCoewG5L0vuAEI7t230yYZOOy4n
nhTkL1z7nBUS6nznfoZsVNeEmMQC8RDOniLyzzyGC3vp7eEoWQIZWqC+khbMQ+cBRMakucS5fyHt
fA8gxNd0/jNo6GHsrbHhQONruU2UaUmgbJ+GoDm/B8Mj7kS7UwFiU0d97y0bauL/I+B2xYix+Kro
D/bSHBj9NfUQhYuGgx3vXQqaIkVLg36X5sRO6zSsJchDu8EC8yqAw8cBVdo7szVNVkuBnd2gns62
EpQCzc8QpzmDlUgdEm6/RJl/ofEeOMI0FS0ZDtBNBlmEjMN8kXh2sosWVEnzY+s35c5MDD3oMEGr
A1EF6K7icHTgC/mYfuYz9Ae9WnzbDjxDYtGRgkDNgqPMxRRSYRcPcSozSCg2zmm7ddPwtawIyY2B
KOAfoJQJd1Junp/A+xqf8rzbe/8w7Ko6VNAvSb2QssN5pp7vhxz6EC55KXLQ8oLzZXsWpi7W2V3l
JhJ3qqizWgReZD1UQA1Rf3xKyvKuGbtP212YDKWlvxHFxmPTpRzaj5ALtJNn5Bz6QCI23uhIWvw7
YFHL6VL7gecgBXbTG4O+JujadvYn0/jZv03UDF0iIxb7QV5ONYhWR/Csr3kW0k3bBvr4HojqOiHA
uginBhVgAAHm/hiX6hd4ex9G6p88PjxVnfNX3KfRTmemoNDiunEqgCS73Asc0LT+HNIuB20R/Ezs
LIbhjhtKA/82V91YEApIMgdMuOIMHMr/QC38bOXsn1LVjxWelgB1ji7gb70bcvHPtgUNXuxqx58o
6cAt3892gPf/r9C7ffR7csQzGYj8nZ3D4Tr8DzZxHTHI8IyaeZMHrcICVGy2B7plBaXR5VHG1bkj
CkQTPv/Op7a9LTLdda5XkTl0VoYYyadg6sQvSyz33IMA78LbtxQUyDudGHz7jwLJVSdK5ZFV8/XM
MfHndgbc3fNALkl2nM3UvBb6UmSVM8Z0CkCgLEJ/ycDEBb050RyKuAcL6PbqG11OSwCL5LwGxLUP
Rjs/1rk6N0sEdmUQX9bDcxlNz/ncfO4TVFX60+ftPg1hpEMHUa9pFUrafWATHOpsW/0tFutGb9a2
eJlHPaoPWB8UKSj7MkADMtt9g5DdEbTC59vGr6UBCQX5ESRUfTCV/YMayKchGnbyveGEoqP3XCLj
Zq7mPljq+uj24ieSG/RxGMjCnVdg+75sz8DgW44W84nNnbkVRR9ANPXsleIdpBpvXlqftps3JGUd
rpd2Yz9HPkTexnz6NGbFb+YVZ5EvD0lTPEAt7JCKcsdgpplokS6oDSGA2O+C3na+DnX7uEo1+2O5
c5toyFzO2u1VjOdISU1ZR11Qgrf47OT5uokt4jgVkXc3JcPf2BKgzeL57rGidb6TLw2T0hl+ZBGP
wrJUH1SqeHIV6MBib5LHLi1+bC+QqQMttywWgZgAo02AF/9HIsSAujZWoMawuHEGWlYhU7a0+C5t
AohEVj+YGqYA1LXpk+9CsvuGOUDpSdsr45lGMwgNs2Du+s91FT8tuYtO7B1k1+pA/9mz0LwWIpXX
1HPPWBp0rY8zC3kG3eJrmdnHHtz1t81AOwWDL7hwHR5DvXPJz/MIXfA5c37xqH24rX0tNtwhHSsx
sCwg+Hg/5Tb9VM8yPUFR8327g49B4DCSFh6Z8iYcSEkWNFDiumOuRYMuHtRvP/LGu2YgCaQfoHDU
RhJCuR6AlseeySYoluImNMaq9/XvAGXQ/CuHJs2CRHnfUfP7qWXF4/bs1iY+8gDNhyt74dBisLMA
lEb1oR4hbgluz/luu/UPMwsGrp2MCymzvJBYHNRMZYeayd9xlf5VpNN9l7jfQc300jbWz6Uovm33
92HIoz9tY0ymcVkiAqlYB3XF9gm6H2P2LepKx7uTYzd5O92YjKbtjRNrWEuGBUaL6neVt+TQkJgf
t+dgaFx/7C9j203KMQYxvxJfm25BrY/Lup3Dt8FA+is/SHecCSI3WSBA8wAVn7E5isr7NUlvj8dj
jbsPHEp/3Oe0bXIJiqc/KYUO7RsYUg85F5+iQux9QphmocU8hdrYwF0CWY6Z1wdQnZ89HoOayXrb
XgJT++vvVxviMDlqTusI7afukyXE3/j4enChI3tb81pUjNE4sw6XUsGgoDO9Piqf2IBSPoDO8/N2
F6ZV0ALBcikkQiJYiKfDeW7GOzuzf1SQ/PIier/dhclPtSDwFe7Zm0XFgTs4ZxuacUTtZNyPBw+a
33+b3448VyU2EDRqRc4VkF5KC/d+mqeDM5Ab++D/7qOZi7IvUpoEfZmrU9dDD9uDHPAhJaAzj3J3
D1aztvffcOD6CzPvJkn8IiIXaKbI+znv0hPKpCRIeXE69Lnb4wGqAsxROTdhMyFjpQWHqiB5gwgk
F+hqfI5BEVgLuXMO/XjJuc7fkucVqzwICV7GMUtOUqKuoE7rnVOoadXXTq+CjrdADLMYLopU+l5C
/wL0aPUr7tC+gehwJ7BNE9B2O7txGeSBWnLB0Q2MzC2jkGECNPyWiOD6W3PiW/ncLhW5+NKB/g+0
f+9wNul2zmofJyUutJB2WxTPuuOcBHbFziUoFA8dH78ouVcF+uFX2aqK/G/758r2IIjeJoGbtE+t
jav5vL4vHfJ5FvTbwObzTUbSX5OdUtp4yJySgE0W7rA6a4CYN593jGRYYJ3OpS6lKi2KSfR1UxzB
r9WcYnv6f5TyYHr/WKDZ1Lp2lnVUWzSswAJztaTfoRRRnjjz9phtDQusPx9nYFCDYl9G8BiSuic4
0ivUeJbTsFg74WuIMP0BOfZXlDYUWC953LySaoC2MKRbPNytj9Ye76nBi3TsXaLmJBZJAm1Jmn/H
bf0Ln5oHKDPdOT3/RJo9ahdTN1ogz4OCbNxYJxDSYtChKL473fIcV4D9VuAWOSU8/Xabu2p7NW/i
rKrTBjfrUJa7G2y7e6gEtXZOAqZpaDEt7JJDKBetx/Kv3v29pH8xeqHQpOyjf24bvxbVhA4pGP9w
msQp+MVp7AdU/+4M3vBhxPUX62b0S9xVkwQlEhGkvFgq7qiVjmcgepOnnEAoORaWfG0LMUJsDMoj
no94HEbZ3t80OU87p7lxJb0YMLcgl7R4jDLuPtCkdU/brRvi0VuzwPWGFPc5pEcEucwl4DUr/Req
jKEA3bC0ftjuwpBQdO6a3o7tJFniJFiapINlUDJtzyjP3m7dEO/6s/zi4ToHjApx4BX8CSUVwwl8
Thea1RD82CPDNc1g7fvKSITCfVHqlgTcSpvjAinRY9SwvVpiwxLoj/NeBfhxTBwscJHg4/RTA5kl
B8WG2/YxjV1bYAgG+fNEaQw0UAVJwZ59txO5czdkOPfpT86WrKH3nKPt2c0eJnf60SAHNgPkrDN/
+ta7BLwh/R5JlGmhtSQ1gCw2d/gQB7EAJnxAmj0tRQbVpWxsnyfRqtvizdfSFUBZZM6dNg78hQ5H
F7KVKH6wvt62GlqmynOviBnEMgNGCu9Amk4dh57tnYoNnqS/JQMGiGfxGSbq++qLtQzfGfaj0XHf
twdvan51g6swiGtRSqcoyKWLAAR0aFM+izgRL+nI5c5NjamLdQ+56oLTVeLSGuOgEkB82GkAmfMX
zsjO4cDgsPpTco2TJVulFS9jqf6pSP1qZ/R34brnUk1hQts36AqfbjOWtnlDdUtAc4CRS4+L58OY
x3iOqZ9nULtut2+aihYOeKwUXl8UcWC78ymznMdIjdkBJvvsy+ohlxVEX5Kn7b4MOUR/mmUDXbKo
YAL6ylBrzsYHcJ3t7K+mpvWAsOMGEmIWPoja+V1VkX/u/cnZKfcwNK4/wpYpB0l2soiLX0E1CkxD
QCqWxR4Q3+Cr+nOrD3lY2SwDuTDQM/Dc/x7x4gwpnj1Ej2n0WiyUeL9vrWYiF9TX+SjjVs4r8Epk
T6rEkE/1l9UlnXyuKIkutYjVEY8U1p3gA0RFASQGGOomdkh866/Wu47oWPCSNDiPLxD/fbSzOsX3
IrFvcx+dl2VQkF0tBkRZ2Q4RKlQsNZ9rUeCRcNvzDWtsr2tzNfoEEvOtKjpxKdn42Y/SoxzmC5jE
d5o3BLFeYz16Nmuduhc4ffGHJh0PM2geGgLGjWI8ph1/GMUeKfrqNR/c0dhavvAy1tkdRVcdW56y
cT6MiXXpGwink+h+IOT3tsFMM9J2T2l1WdstNr94VhMfW58/yUUASsqWQ0eHc5pY98raW32TC9v/
Xp1pXmICtrjoksAD8jT9HKVJeaCsformvateg930J26PMcY5JfziZJD6gzrOAYCqe3upzkmUvHoz
EGHbljNNRrOcyooqnYcluvgD6Lvi7FRL9c5TfqlG77ZLWa7T1tSV7EVm2eISNf4Lzbozm6J7Wamv
21MwRIv+5t1XJCGll4mLh60PtP6FsrujFEkKGfjRdnZczJAX9SdvAZnfNmFUXMZi7o+13/7N62nv
e8jUuJZ0bVzm08EfIZjLEs870cSG8k4DEbOdbdtkonX1rxIKbZ0uqSdsSXmO57SojaMHVYJhxKJd
sbPrGTxWf+lm+P5J294Tl6YQgYAQdCGr6iCd6HU9GaSd/ba92iZTrb9fTWVxIac+FkN06SSF5jRE
vePlDjjPeo+dwGQrLbwzAYadOprFRfVgvJJtbp1nPH1BvnX07m+bg5YVfRYNhZMQcYmH+VNLrPfF
2WMVNcSzo8XzpMZ8yVQjLnjUfIh856+aR4/K6oJluDXetMMTyeoyisdWXFKAP2wqu0MFHNuEfLGT
kwxLrPPIoA6Q1XZTYwWSFtLpTRFfGpfuPcwb1lenkLGLqcrHLEP6tvw8P1jWWGeHIi1VfoBsO2Sc
t9fYtCVpVkpS2dVjwfmF08Y7Ksd/FPaCXYg9oWjirET34A17O9KHBuOg4/p3TEAWwgNPHO+CldwU
4ol2eqD54u8sx4cvzWhdCwgFJsBpTN0uaH3g9Wl7iqU6tnhIOvh19SKWvDiOQ3cnIR2xbTrTdLTw
oHzMs9LP64AmEcSVG7xv8z7fEzIxTUeLEMftFBBkWR3I5QEC3odlKE4ih3SlfLDphdv1oV12OHg/
dDVYTvOBjCd969K0DtKanZrhfz5WZ/FvKyimepgMoizdvkfreRXH0HvPa6zKHJ+3F+FD/+VUDxPh
Mkf22VwFSW+7v52uGH4zPi0XvJ+rX9SvwFprk+a9k2reQ/Ab1l1nXhrEkAyjYtUKiGQgSI3rvrmL
q9Heu0E3dMA0x2psxfPUmdrAr1TmH+q6YgNODcTj79tGM3Sg0zkp3lmLLe0q6LvkGUERVNy65fkF
67H62NW+h8rubnQ9twpaIPf/GZyxGg5WavXfbxv5OqOr5tkc2wWBElkwNrmqj3Y7V/9Q6GF+uq15
LYdQhe8kSCrXgVuM9TfSRB4qbEq2c/Yw+aq2rnYpO5HQuAzcmJ1Txzovs7zgE/DIW3afRO6B8/6W
y0csg5Y9lCz8BsSYA7LHTwiffcvEK7LVIVJvPOHHKmM724chddha6lAQIyFFjn6QluYOwu1+cqgW
63DTcujkTnNlDU47pUMAzRZ5qHCOgrDN3n5hGLquwph5fjyxKgKEluT+L+iOz69LSwPg7L9sj97U
gXZa5niXcJmFUEjBoX5gRJ4GCviFcm+5DuRU53nyeh6nqJOugLNJxYFM3XjoPYs+Vjgx7NxtfXhM
QxeaG0XlaLOuVW0wJ5F9ENnAD1YPptcDWE/IXcvbZu921pCSmOZIiw0ixymemsBt639ct/sxl9ke
IZZhIXQIZT0kC/cz1QV4+4cscvc1ls1DGmU7sWYYug6h5KVbDpkq0fyYfRFje++6t9G+UKq5kFvU
CjX+ORJ0RvzjOI/vMeGnOZrKg9/kDzf5qc6ZlGT9KCuWygA3ai+pl3+akJZayve+3U3Yex0+qYZY
JcSOJbabuDvkq7BTHU3fpq4+VjGFQhtTR2eWf7t+fKxYtlfYaVqX9fervQJUQz00mUgTpE4cL4fc
E058LPCBcZvhLJ2eovQFySbIIqDqxwqquv4MwrvPDZl24vvj8Vs6cMi2cQ+fLEUbOK64G7z8GTio
37csuaUjhHwCaV63qyWKLhL+0nXgxqERTy62He0FtGGzo9pWqrpZRqksZVD6EES3yGwfc+HWwOc2
6fvoAFMeZ2J6yiYr2UPfrFHxn1s8TnWsaZuN3HJAWBGwcqbiu5VAjPg49r20qkuRsIl+q+sWb0t3
i2v7Ndk5gZqyi5YjB+bXSzOzJohc8Zj1xdkt6UM7d9+2l+pjL6B/gurKiyFfONoJaWRAwbLdPPZj
ulQ92CDbtLkJb8qpTmjEPFq5q1RmENde+dliyfTI1Lh3R2iYgI5mzXg1RS1XMsiymIo7yWfC74ca
x9mdzxfDJqUjWq26pk2X2zJYnxqKubynnRWB65MjSZbpj5uWQQe1SsLKgedMBlZKyPdhrp0ANFl7
lWMmG62+dbXIng9uFVsgz9tLBDhr3N0BbV7fdkbTGZ0mDvryfqAyGLP6yZrZJwYcYuGTHdSeaex6
oI9kUaxfJODumTj5Fg78dtHtCdSaWtfOzJbnDomsZhl4mdsdWOw++qTe+ZgwRK7O5gRhtRJI3Eji
uzdhp8iHWBxf5YKWiFn3t7mNdqxhReFY0N2UQSLBank/x7wST37J+70SwI/nACSy7jlAr1q2nwe4
EQgar3wueLEcWjJGN53BLR3x6SlaozII4btY6pKO4oUM3U0xZYl1za+8Pge6MwJIQgYEH89PvhPR
A/Gz5fMtpreE5pftNMxgmYtxq2HP6aHs++SY1f6O63zslpYO9IyGBIIHOS41RFXnx3IRyTEluynT
tKjalpK4c9/i+q0NULG6/CiqDruybJX9q59U9WXbPKuD/HeztHSwZyUam3bNmtCK+AXkctXR6vlP
IruvkT09D3I+eVH9Vli37WOWjvrs4ny2O7AaB3nUnqkX/6yT8f84u5LltnUl+kOPVSBIEMSWmmzJ
UhxnzoaV3NyQBAHO89e/o7tyEEOs0spVXoACGt1oNE6f8/P2VCzGMCGfSZmGQxsgwC15uw1FuQf1
0l25MTHpgpIE+nQla6pLXWegkeQe3TBIuF70tNzpYCbos+YhNDKmqgKnh3Ns1XRommXlZvJ2DkZM
uKeX6qISBGs+Lageuu5Y7UbN1QEKRuEWb3f9RsaYB6/7tV6st89iYoI/fVamaa7gF0nlodiHHdTN
I4uSUm7r7j7eTWKq+qkmz6bRQfYqJrVHmTmJQpl9GEm3UWpwI9ctHkNn/Hp7c1l8MTQOINT6/CyN
Naq8Df8FxkfASEpn2bKArGwx2+41nH0sk3gmYMC8pF417lNe/puiZWrl7LcNbp4/Ujg1zfvy0rpg
HCwGWu/Ltiq2d62NCf9ciFb92KIC7sXTDpehh6qQP1s13FVLJCY2MkbeIvJpUBc9ZO0TMvdgA/hL
t1KNsxjWxEYmVTyNIN0ukbewbeurp4qV751ijfvP4gmmKN+Slkz64XX4ttz3gfouM/IODy3uppf5
nQt0ndqrA7Qeuzru86q80GtTieie9FSvVH4sG4df//9qaK8k3BkzBL6ya3PQITnPYVyO+9v7xja4
cTS3zRgL7ZHiUgLStuPVAg7QAayY941ueGwi3apiOepuU1j8RhLwUNT3ydYRE/6omcSz+jRXFy4W
d09iD5RLYbVWbbPtSMNZM2cMRDddHxZ6JxIquZY8q6fMaz7dXpi378fEREDOdT56Epy1lzJoUOBJ
L4IW+xkdVqp0X6YqWOHgtkzD5NQBu1jYhgFOHTIU/zRdeShA5xd6/kq8tA1/nd2rndmmDYTKBCqF
0pujYfqes89NslYUtnitiYFMs2EJHIZo37f88zBMJ2gLfKpG96G691A2Ievo7JCDWwzXslR3IJX6
KPzuGOgxjzJveNRBf2DFmgKGzeKGF8fVmBRVlqlL3YPPjPKHhrYyEpn8B2oeT16/hgSzOLQpsRd2
NKdJERSXaoDGRiSzQeJtt4/Xbt+2eRguLSYO1cWGq0tYhgVO+/6nE8p34M36V9TepRuHlahn21vG
WYyXNzEK4atLodqD48ePY58+idRbiXu2aRgO3qRLMVNyfTEm1a5LyudCdnvwaX7zRHUUCd3e9nPL
JjaRnU2XiC4BoBbVvVY+DnHag9WkSR99kn+Iq3sTVxPiKUvST/UYl7ilZMtTNlYN6Jxl9+/tSViq
xrDvn35eohqtURouL02enBkd6m0LQ0xKPja1/jB4y2Gagoe69PaiG1ZCl8VAJuzTnR0Xd4kErftF
+JD47mfQxj1wMr1U7ryrRLoyN8s2M2GfPdiSEyfP0svI5y8tkwdc8T506Ji+vXS24Q2v74uADSC4
rS4CMubj4n0LfP2+dZ2VW4VteOP0zrpB+m6DADyr+Cs0GD9xpPkVXUOJ2IY3fL3NKedsVtUlVP3n
caE/Ek9vPHIX7DlEG/Sf28obQq8rm7K69FX6Ip3lNLT1GsuYJQyaCEKvytEeVOnqUsSJ+Eknz/k0
Mtn+e5dZTQAhGxadtTxEmae48pmEJZhB9kxOAah+c9nq59ufsUzChGYBajn6Y0zUVUzqe+Lon4WO
V+KfbWgj/s0+rUXcT+oyBlCG8/wsP4Q+QFl3/XATaJLxzo2HlqNVqKTlo3YF23ujv3ZNt4QGE2gS
cGcYlSr1pQEI8pBDuP5Q60kecu47W7IwkHsFnt7dnsrbjXUhCnh/7lKnBFZtQFH4khU8f8Zra/yU
qbnYeYkfbvseUBMUu/mGFWOzB7xJb2mg+6e0nIOVLMtmqvDPHxCyPvEdUlypc0oSFWJgm2m8U4GK
mMxJosqSJgvghNJx6git+ODh9PYFA6U1dZ/mzllZR9ssrifkq1xxEOAtJEleXUZw/UWympxovrIw
3raS5Zw1saRKFgmNeV4AtBh8ime+Z2jcK3WxjUEHs3KBt33jOrNXMyjLgQuawWVoSD+XYxONSHYm
DSLDha1dmCxb20TOcemOfZkwaFi79de0cM8DWS4CeP4pmF7Sulo5N2zGMAL7QGLmzt2sL9MV0Jjj
thP168awHBsmpqlPua5IVRSXpVPHIc2SqGL8CMaRlUPV8utNYNM886CLNW6V8aKGQ0VmcvBBrXFn
7DLMPMdVQaFUD9oa0niom+mfCVt7R7atjHFeL4ui0B5I88vsLDwKvT5K0u4H5LTe33YD28oYdg18
r+kUWrouHNI6UeuVaqNjvoa2sziAiWSCRJ3joaMcp14N8TLUg340TvUIxS4dFXS46w2LmDCmFvAN
StOkuPAh7/wt6u/ZEiFv1l/vWiITyJTxvJ995WpABrMPSdxtK8BRV7aOZYFMHFPeL0E+0k5fIFi7
6wr5PIvlWUBsMiLzGv2c7RvGceRWTjFrTvVFzGKfCrFlMjzIJjhn7rJy4Fh26V9oJi6vFzxfX1Sg
n7O0pFeGqGCZP5ZQjIm/3GeH68dfRVN/GN2eAPV1yfrOZVGqQ7d8P/JArRUVLb5gYmlUAclAvwzy
i+7CcNt0+jjMWbZyFlzP3jeebEwcDaTNgM6ZBn2pOrx0O+BuiEpVTOekA3/MgMxgoxKn3AjlOyt7
yzYdIyxlmYejrJQaYmQB+zam/nxMnGV4vG0Ny3xMgWtBk0wPtaMvHV49ehp/HSr1OMzOtgd/l+zk
qcrq+xSnoC/1p+U7sgToUcIZpwjzrkrakVhEsL89Ecsy/QXYHUAO15UtsNrhkB4I9dV2AOfditlt
oxs3lrqhgdcXFeqZIh+3rpByO8ztmhquze+MnNz3cB9iEtW6VpDnNFHvgqQOolp529trY3lnNMF3
BaLoHHCCvJkC/BNje7rDx3Zu93U1Ro0qwIiUPBFIZdz+nGU6JhgPq4PSh0bto9Hss+4TcMn6MoJI
5UoSYxvfiISgS2vQd1PgVZmX+a6nbnPUVeFtmp6U/9yegsUtTOQUYPKNJl2gLqlUx4YWXwBgOqP/
45vroR6Zjp90utZ/avuUcXSPwJdNRTHqizOXX5NFP7aopEpfPwXu9MFviw2e2Q63Z2XZxX8R803+
0ISxds5oKJoGtDMUDeQt0Ni8ss9sUzH2sdIoGxQNguO8lDtAJg9jTZ7jodmlyjl5jO1wYVoBHFmm
YiKa5qoRjMQwUJ7EX0UinkTRrT3YWfaXCWbSsaCo2ITqsujmHynzxyRuXiSmcJcVTBjTMOB1lhU1
hi8y6URL0ooIwL95LVuzLc01gXh1wAZYFbxKCXUhnF75Y0efRFj4Zo1xxrY81/+/Gt8hksgxwPI0
df1PHYJXObzeU3L56fb62Ma/zuvV+FPRZ7OXowDsc70XcxAtUNWKisb/cXt8SyJFjGNIzLQuywXj
B2iZrgr/iVbT57qjj1nZ3NUaHxJTA692QV2YZll+KXqBhzWi8m043skKTUzQFGqLJSjoM6Sb6QCW
877qI7wTroEFbetveHEIscNGN6H8r/iE4LMnwQAxjuyuOygXJlyqd2Wal0mSX2RYqsgv3DjCY9ha
uvTmr8fo19j0avfUA8g4XHCCXbwx3aZibqJA4tIyBavSHm/6F75gHD8sTesxmGBbAexFFBTl1zZh
Kzdc2683fHcYyrFS9ZxfqtxN0Z+S640zLhOSDZrdcwhwz0R8eZDy0DQE1QfcrI3w0x/rfE36980D
AGP/4Vr0f56eaVMFQXlCa5AbAWW8oaTIov+laFgYZc3AeRS73cYNoPDD1F0Xd3zVOEHjIiAs99P2
VOR82V4lTMEnGM8r63U1618ZP0Y3Uj9BhFY5m/uT23lelCo/PBRz7u64bsgDDx39MhE+rST7b9vf
MxFh3iwGvMfDOHPrxu8UlD8fkDel27HO15Tn396+ngkCm4jfD45w+xN4XyBhjA7Q/mcgvfrn7ehq
G97wP/RMhqPWpD0N3RhGpQuFNxrP93EseSYWLAi0M+Tl0pyouJ4MTimbUx73zsEL03oL3uxgBRdp
sbqJCHNKMPMtUFw4uVleyU3lj+MhHQZvg9fJcuuIcvlSh/Wa2W2Ldt0Or4KWDP0KRmndY1GOdJv2
IKCoyrXCim0q14++GrwZgDialsE9Un6ZBdkq7r0L6jTyhuA7GqRW7l+WnWsCwkZ0qQeU4Ssg5I9Q
kf2+xE8lC3/f3lVvF+O5Z0LAgsYLAJbE8JXfRgsKK5Nmh2zsI1z3gHXunmr2VA8PaTI8tmuKMjar
GJ5fzBBQKzkdTmIZM5yAPHNOdc6nlWuMbXjjnEVNIki4H9QnEPtrvanBYg/ixDHuVwpqb+Y5HOrA
f9o9B9kWmbQ3nEqd7AUNfvWERozWD6ooV256limY6LBUNy5IFVq4oxbOsheTnPDOnUyrHSy2D1z3
9Ku9y3OlexAVDKcxpe+k6j4HcX1PGojlMY7anE5TV8ztcHLc6ZxP5bIpluarl0ynOE8+3N62Fqcw
mfNkvchQ+t1wCkd3x+bqSTOxGXy1ApWwrc71/69WZ2RNkRWiHk6MOe+7bHqvprWuN0vQMJnzNAg8
VZk0wymg8a8q7c6ZQnxl02My6ZNUa6J7thkYR/fggmsYXfb1qRDlh3Z6D5jnSgC3jWw4rwJ3Q9+F
qXvUQr9LgI30tHi8bVXb0IbjxqgBqGJO3KMAkBepBntYAr0SFN6GXHDPBIjlol1SP8bgIDSbgEBL
PwJEv+0qtH6GY9S32d5xqk3bTPtcrfGYWCZkosUCt5lJOiT5qSeTito6FHuJ/q3t7eWyxKHA8OEl
4dJzy+w6Otk5hdi2RPy7ZOQ5pHGykjfZZmA4s9cTNIpzQY6odH0QvvOJ9/lKSn4Nl2/kfyZWLCuD
sSg6hxwzWcUACBcQqCzqH0WR1Vto7mXbEfVfxFfJD6rv55Wv2iZ0/f8r1/Y6UpQLj8lRtRLgyQDI
sfjTbXvYhv4jSXf/h7pMIN0OOyx2g49QDDz10PdesYMl4AWGP0tnmlkwhuToyeln0IknPMWe5yZe
I7KwGcPwaieugqRIsCy6c9+XTfVO5+mF6GEDZ9nmmu/yfDokabkmwm3LOwLD1xFC+qKgmFA3yjPA
1s9x1SSRQ8QBTN0Hv4B+huLPvs43IF0+UHC33GWkv/BjgO3LOmbkOPnOj7SbD/0sDvcNbWToAhIQ
OswxNIrxTeTn7lmp+Z/bY1vs/xdgrPEHJGg+OealOi/Me6GZ8yWIq5Wqn+VUMrFh6Fu99tt75Dj4
ct9MDQJ78tCm2QFNTOdwqJ/vm8V1dq+cLxvpULAGs6hQH4dYJFrS+qhp2cosLA5ocgI2g+dwvKqQ
o1jSrZ+SxzJ3V44PywWcGb5NNN5jlYsFKshnFu/RdR+V8ycJ2qK4SreNXDGzbQaGm3uxdKCGTrGF
mvyz44a/63FcSctsO8jwcDoXvmhAzAF1y2JXJ3yTknYz5sHutmltv9zw52TuU+aDhPbUDY6/cdB3
u1sgS7i9a3QTHgbqpmDsc0nxHkHSiIODfaPcpF8Z3bI0Jq9civZpjzQZPYo+/hbQ/MWbOsh2TyvZ
pCW2moCgPqzHyRuwdyBCzMHu0n1wIM+Yxl9wk0uzf/ycrwQgixf7xmGty1S0w4jdE9TBYyXYEQrF
x16JH6h0fghDdZ8Xm9Ag4VQ5uu778kQZqM8zEEHvunoUO+K4esUiFncz2bRUMvnEAQXnMVAHKLPu
3KQ+YelKIK+DGIov/VqBwGZ6w6/DcMkkFBPzk2i8MGqK8Bva7R6qcbrvuPENh5YZBBScRON6HY8V
JDnFD09K776kwEQzFnKKQXTryBMElNz4q9tG01r7qiW3NGmzOC21iCcMPVbt0QMbESPDpnbGQ3Vn
udRENLIw0HFY98uxzZt+67alfMyX0Fs5Cix2NRGNk0NzILKEBAOUBPGp+r1ULkAj2XTPWxP3TAxj
5y85B8tKcWqo1pAlVYlqo2QBqveugGcivhQZQWBMwAxZqdZ5yD3Wb4MBBCO3R7dY18R7TUneCsjo
lCcpq+9UTp88yZ4rNFpPfHq4/QnLeWDy5yon1kpPxXJUNQuimQ54K8v8+w4bkz13qcsB1wK9HHm8
7OpJvg+JswY5sgRRky63DjVp5sApTqEbf1KMnHTnFJhAeGlS9pGoNSiybYca5zFpIdpalj09ggWU
/yz8vD2yRnIaQSVlDW5uM4JxKMdDhqjmNurUFKyIQBEz7St0d60EacvoJvBrUg6B9gaHD+jyCbDk
31q3X+/aPSbuC72LEHliojwxt+n2qAvwDW3HezoL0dV8tfyrLDSs0K8VLl5xKqn/yy/QAYjuxft+
t3ECN7QmsTv1xWlcqvGpy9V4yFndr2x7i9uamqIcWJZpwq34VExt+V2UmpxaBwqRGaQ/A0erCDQb
YuVbNuNe//9qkTwoU3UCy3TsITijSrAMxH7KVuKPZe+bgKXZy2YIwzBQUvRLVHTuppQkyvH3thVs
w5uH7uLPnXBLvMT5iJ6gR5h8qSK35kplUY0ovSaeafuQ4cMcJK8AL7XliYtMPYSNwMtozOZvknZr
F39LJmRyh8Vtlsu6xVIF+peY06jh+4Hsy0luknaAYtza47Ql7JlQJjS+DJ1I8B1PF4/4SANR4fFr
AM2HNPl12yyWLWXClwQAd8sMWdlTMFbPjKXvQ4etRW2LJUwysTIH/DpmTn7Cs+gDTd1NFtCvi7jz
uDehjzl3KFC54FDpWDFsHEdCcTONy/3thbH4tYl91HTiRaUqdVIya8/tNHRbAPp4BH7X322crdUL
bWtkujQahkSciuxEZfeNj+qBd8GhWtoVr7OZ10ilYzJ5Wi08O+XV+HvEWbm4d/U1cc8kv6oGWS1O
lmUn2OGZOyQH+RHUDO9bfcOJtcxKP4Z2zcmdp3/LoXkMaX/AGXGBONbKDdC2NMY5nPrS5Y4enWMl
MxQ++szdutV0FwcS90zIVtJpZ06WDqMz/am6Np17/c5X/UomZ9mdJmorU6mfg+OCHlOaJO+GSu4z
Fkdd1aVP3lytuIBlhUzsFsQtVIDuxPSUDN7nvqhp1DTd2nFjG/w6s1dnWR9PzOd+lZwKUKRvnSI9
U/An37d9yNXbXg3uFYmfgEbaPTq8eaEj1eCa4W0UF9kmHcM1KIbFd02eq8Ibg9JBjfYE/JNCmTS+
6g3HYUQX9eG2G7z9BWFyITmCuh4Hr/jF6dzpuQOccVepYHjpJ3dcWSrbJ672ebVU1eTOs/ZHAJS8
dtrRpQx3CR3bx1aSNdaOt00t/gTKuP+j0AelrVugHwQiocNG0YqHuJ3peM0Qb5+TwsTEKFGmNQDE
8jKMbNnimXneTaxg76dxROcAbdpNoYAkv20T28eM0ORxnizD9cVFVzF0NcZIJnjPLtSJTeoFjJw/
bn/GtmhGeKpY0bfhNGSX2q0+opHmd9O5KzOwDG2CYopUVGgbbfJLijx1H8cp3QRpm25v/3DLhjLJ
kcYiK51gwJ7tKvHvQJtd5oujIv1a8mX79cZN4VoyVTMoUC/UL0/e4tBoaVcVZizGNZEwBP2ctBoB
HmcZGiwbz31EY9epz2O8gJTnnjcri2SbxHXxXnkdSeZyqCc0n4D19F8t4/7dWMhspc5iG/z6/1eD
125e85qzHPx7aEhbxq9SrHKc2qxrJBRz6quZVn4OkrN251P/GHvJtyFf412w/XTjlsB7Tru6Ejm4
qRAjRj1CI0qRe1fdcF0AB+ZFQGMRTIpgB3VEAZElnVYruZZtaQyPjXXLUzrQ/IIW089hU3zgefy1
xYPZbb+yLI2JcJnLFPCKZckvNMjaTR7X2bZj3dqJaRv9etV5tWfAuVcEs8QxMFKv+zAvPvni0lHd
tyNN6iPBiiJFw4oGzUU1nAMd9u+TsezWxLNsP97IJVz0H01tj1KZSwR4Cbtz3Y9rTd4Wq5qolgIc
nCA+xcLUPfkKvtLHoEDFqSO721a1DX+d0qt1H130SWqeyEtd5DqSbQPi3fRHkKd35XDChLY0U9h2
CMLygjYSNZ8qEOGGJ8T/cU0v07b2hseGngNleTkBng1Z361uZrZJJJQp7lsew2MBVKqEUtdQ5sfB
tgDJG0S44l+kbX7f9wHDaXUtlJ7ZlF+6cNm38RJE3kSeWzTA3DW+iXDpw6uS70LgtVPj7nzX83Y5
Lf3tUPhrmF2LBf4CtCQNYyxIAfFXdFkggJuxf9E9KbuVuGYb3zhwAWLxAvAU5Zdmdn1kO2hsX8Qa
QNdy4Jr8R0XL/MZvgO4P8uS9u1QfoGKKlvbpoaqzD1qo97fNYEEaCRPYMozo/8+aFjlPF24W1eyG
hv8cGrV3YpFGrtOcdDr9xCNmE03cWbmlWZzblPMdynAJmqzXlzYmLh6/K2/bQPYEvEur+uDXEPc3
YEeYREjjsEAb+JrLkZQhcW9P4OXYOTR5ho7YyixsnzA8nPeDGsfEg/3BhvsSirnc+CRLDmOaspcZ
nUkrocq2Woavl/6cNb5Eq5Cr0CrhTk2/aYNegEaB8uS+t0VhQlxYMLut9iu0tNLmc0qa3wn4AUYm
vtzeZxZfMZEsHPlRVme46oh27Ld122ebPvTv/PF/ESCpsMfJBmNPxFkeYtLj+bqv0F0al3TFCBZj
m5gWr6NMzqoDgZebPYQi+BbmzrusCJ5Lhre6+xbp+u1XZ15CeZpgZfJLIv0U5tUL/xY6Ybpyab6m
LG+4hEl2lJJY1QNr9KVO+s8Cr1CbgVJ5alsFvs5iGdCcWY8HxUax4iCWjWtCXNg8yl56g4KegZ88
L32evQfDYL6lol2r49nMYqTdTbAUSmm0KTU13wZtema837bSee7y4c5ZGG4+LLmTBmAPuiCFHbeS
+foRj7XpNqhW6Ttt3mF4uNeMzFGgBLzEHS83vOj1ZpbhGnOJzQzGUS6g3AKCHMSPAWKwG83mH0Nb
FBvH67/etW9NwEuhZyXCeIERwkFunACAETCorlXLLSY2AS8EdLW5Djp5SRPebbKReJEfx59TwAke
EnftDd5y3pq4lwZkg34hR/QzinhX82rres1TAbBF1Gux4/V97QTChL3MsxuOlBN58WQN38t8KLWT
dNrftsR/zxNv+LgJd5Gq4bxh4Ocrwea0pGQ30maTuS9F8JJC3MOpfl5FVXklTpM3PpD+4wK90C79
UpX5g57Gjay7w+x/v/1rLNvaBMbwhixNSHBpbTvFjyLj6l0L1M/KXG37wnD9eZjTqiVgeAiTcJ9D
8gGdEyeWdw/QIdjeNwHD9fuxDIj0JHhv47JhmzqoCYM0X+OtIVktK2RiAwCtl5VXgWQh9qstD4p9
5q092ds2tBFTsmVaiAPhVzSvo4Z1RX0QmskDC0J3KqKBDt3eocMy7yB/2iXxnStmxJp0CcpZ5zgm
Ezd4lKn75Io1ULzl+DIxOCN0iQIH+IBLH5N804RZt609iaqycuud6IJkMzZpsql67z6MrDBxOdQD
wD7PYH4ooeJJuSDTaVogj3nX5jJROQ7Hq1knK3R5jq37ELCk2PlDmd1XFTExObqGXEmNC+hlbvWj
FgIyj1WzRs5q27bXk+ZVojKEeMCBpjgcO5+9hzDhSzR1utzdtzDXr74aPZ0rkIuiVeAiy/HRd6eH
nqxdm20/3HBo5nC0IdT44Y2X/2rBlKjd1STUEo9MfiSXKpQudYmfHSQPS98cyyA7BJM8y/v0s7gw
2ZHIAFpDBqYuaHBk6SYpUkDe6dI9CnDOfLxr8U2cDOk080CBlV/QIJB8XhpQCERQHuvuw+EIEywT
uLE3+FmcXbTjJMVmmJuWRITFJF25lVvi3l+AGU+PQctyeQnTa+9h+uy0+qmi6iD7fr+Md0ZukyVJ
QBaWNl0MehwKggJ0n+ooHYDkvm0FS8pmgmeKnuQE141rQliicuFnR8Hz31kxrTSW2MY3XayaepZw
nl1SUGBRr/w1JglwY9pfOZv/o0h5Iw8xQTNZCgYyxeHD4ZxtfDaNgJ4jr2qHyyLi71d6vt5RX8jk
bOeFP1Uu3fi9+1tT9en2Alqc0SQC4t6yCNXU+cVzWPjDzYtYbcOMee/k0off4qDs5X1h3FTmG30d
JhhTXhba9NFcot0lqDp+F0ZLmIiaQeIhXqQsuyQ0TPWmh6zn90XN3dqV07JO5lMto6JZ5KSyS8yr
ZFOz9hcoZd+FZfozCfhKO4Il6JpUG3zwhinpRXZhaDF6YAGIJR1P/7pt6Ld3cmieonHgQsO48uJz
7sncOw01CYNtyKo4PQKr7rIVO9g+c12/V2fS5CjIaPQhNOPz6vkqjh4B8f1cq+Xl9jTeXqPQBLlC
exT5AIdGdhLmPHIzKNi0Q7MWrN6OiaEZ1H0v1lOZ8BCLpDdy4l/pknxQLQSz5XhJ9V3KMjw0Y3vY
ZG6fNnV4Bi9T3UVQWQ1oBM00/vH2Ir2dAYZmaNc+BE2C0QtBi6l+xU2w6Uf0gIeuesrr8Scr5aGu
isPtb1l6vqAf/KfFY1RfiGp0eKZT9q4GoewAcWEH/TMo9n4C0HO7SP3f0Z6pYcOcNaT52w4ZmpG/
nZaFiTbHGg7lTxnTAK1H2U7NzR61rbtyw5BeN+GrzRwI0bVVGPJz2LQBaJmWA4rN7fb2wtkmYFzL
BLRDPYIU7pzXwcvS0w84a1C1DNp62zD/w30fMfI4f0Dftk6wEziC475Dohh5czbtJzTGHNqC0LtC
V2gGdzTwUNr6/XUT9E0V1XU9/Focv/52exoWr/8rugsC1eyk4ufAh6B4UXyeRLVy97YELBMiGYKC
i6ZOw8+F1FU0evXznNCnOq9W/MNiZhMfGaB+2IG0kZ8BnjtCdODkQK2+KPmL0O1dcAyMZWxTnuJS
J2l47sEG9d0re/c5i+e1B0BLMDFRkgH1xTLlmEAm2vfoETpUOv5Nq/Llmq6Tkl2yca2nymJmEzK5
yIFWcYxPBRnqSXGqT4nU9+GHIRr/5yqNnp/SFBrK55r5qoqKFLpzUYxrwoe2ZuouOjEIYRlerTIR
9nPc83MOAMj7JXbdjXJ4eKelDXcOF1WLxRuuASnUIAqcoj6p0t1tJ7Mcfv8F+FfRbsnrHs07MjgL
wvMtS92DpOUvXXR78I/u2mGNmtXmcUbpQ5Zp0wS8Cs4hSZJIBSiqEzwJirp4uGsiJnSSZemQg1wZ
H5DkA++KIcrD5Oc8p5uRe4eS4Y3z9ocs+9UEUeZ9Wy8Aa7NzDlLKs8g7+ULqorzr5Tc00ZOM9JR2
ecnPrZayi8AVpL9lgpS/UIHtyjunYJzefUjaCfR97OwrJ9kG/ZTswYy8Bk6wvJoCi/yn0+Vxl07h
WPPzkPCTn8nfaR9uIJj8vnSDFz555yX3PgX98Kueql+3jSIw9N83qtDM1PuhpAnuSuxc1RDWi/vS
j9Ks7bcL95dNRQBfdvMRJaTEV7tCjenKprOESTN5VzRtIOXL4T2T5B/6xpu3+by0XTSFPXkkcf6r
at1ph6IoLpC3Z/r29uMm11YZ4+4L7mF2DlQhWyBU0TEYxD5bq15ZHNWk5cM72EIZbHouvKV/STvq
/BQszaOkCNeaHW2rZhZfE5dgc/vBGeIv3W7K2wfR6Xezz/dejRceP+4eleIrFQ/bfIzAw8HiMA9L
x85DAQ7UiW1wR3mX9PdVhEB19+deV3jSrl08f55JO/c7RmfvsWVjtb1t7LfzCG4y9eX50qG8N8PY
n5IZ+K3RScfID/V7Ju6iXefcpOobHC+oc+2zMwoSXcRC3u6XuXY3eVikdx1g3JTxTpqiagYXW2qc
dLenLnX3AroNKw7xtoG5iXZGz5RPHSkQjx3nI560z8lMQXZA7vzxVz98dUD2YlFJniLct0FOoipV
deQoEty1O1G0/HP0pu7SaigXdk5ah2xT6nuPYhz1tvPiYeUTtoBB//wEq6dyzoKJnd0uwG9v62lT
JTNZ2aFv5w+gj/lzdEWhXzIRxc51xzdXwTZSoMey8/ozkPR4DUpXunT/yzz/jvDchB/PxdCUqFTh
Qx7ZuKnKH5a2+JQkaYLQJD86iTpk1QyCY/RR+UF7YEm90b6zd/lwGpr0RYNCtlhlHLdsOhOunCyM
VGPB6DmdUufgOKV+VOHAolqDoem279s+YST4nOZZR2NKz3NX/Ut9/108lO+meq0t3LItTMyybLug
csOFnomfjd9Grtovkx6Gn7d/vG3066ReeU0DiaEaKtD+eUoqZ6NzNkbDWK+VyS2b7i/5VtR/XaYd
/xx0SwcBN/7Slem/YaOLKCbNP3xeAwfYpmG4p9cs6CEea//sZdCMAC3uMSiWu+oMKAj9uUQO+j1a
h6Xs3Dk63YMuWD2IJh/2tw3wf86ubElOXQl+ERHsiFeaXqfx2B7PeHlR2Me2EItAIBbx9Tf7Ps3R
GYaIfu3oENqqVCplZa7tHvOMzTvqgC8dxzgWoRrpeSmnv+Dp+fF+82sTY5j9EATYPmETZNS2/nRF
8b10g6f3m17puYlYpjlgC12FnrukeXY1xPQccOuOzn15uMgk5FMLzUWbczebhe/s8jznYFYT3v79
3q9MjIlZrmg+RYXfuhnUu4ak7HyVlG715/3G/18l94YTNAn53FngcYBTJ2OhNaakCVNwb6YgRTj7
yktn6QLhHR6Wsfmqx+ig5wqKjdVW5LkSjJiYZnBkLuXcNX5W8upTB5lkKP78boSfxB5e0N8f4dri
36b1ld9oB1zNATZ2M8ePpwRa3NMuDDhPJjBb3ncemtjmgKgWgKLRz6JeiaPXAc7vwXNstL42AMOq
Fxmxro8nP8tD57fHq6sVLf8g3/75vvkxzLrjDYmR/nYyVJtM320Xq+BGnPwQPtkSF1zbwYZpdy4J
O0Q8bsZtOw1Fae8q2MjG9KzsIRPY3KiJ25QJL+sWcRbhkBSdgzwxwYuBXd31GhGZyGY29o3jY79k
9uJ/RC76Ibet5yW+j4khMrn63HEqKJOTkzm4uezVIKYjG1R114NZ9B9ks4x5rH1MCoEgegLajZ8g
9tiYmJWVNdHMDfAupedIB5mL4E/MEBM1W0+aa00bdivcKWpl3rlIzONJ0+HWn3ZwjnfteROsTLpu
BPRZu5k3CZly3vcpwN/ekeey3HA7a903rNaqIQcrS+ZlsSc+FjL8MRbq6/u9X2vasNjWA3gOPM9u
1vQgjrRtiSLG2R42jvk1ezKMVTczqApI5WYBYagYrlm011YwXH3ULx7ssfl71yBMgPIiq0gXYDjJ
etqRs+g9J2nJ5iVoZYpMgPIsp76qFwdOTVVQI9K3IitVbMzQWuNGGO172pOFlDiQkVbbx8PYHuZQ
bBzIa43fluXVcaXtrhmZjcZ71kCnyR/O46xf7pvz2wnzqu285TWkIhWsNQbbDo3tPglYfF8WMzLR
x7gnAzcx3G7LoxckRAd/xdhsCQzchv9GmGJS7IF+og6XwrUzHUlyVl7zIyDxsBda8p3Nt97SVo7a
wDBa1jPOcqe1s0CQzOfewR/8vcjLjYv/WvOG4eZA1LWuqOxs6Ei5m625Syxuf+gKP71vgQ3bnUAx
I+eALkiD5XWYTI2eH9Qw0y93NW/ijmvlU+JPNqZnaP1i38veG5JokPHf+9q/Zfde7c+qiUfg4pmN
1AVgq2kbFYE+8Tac1X3zY4KOoT+Se0NMdQYZ37bfKVvy6sgaQeuNg2XFek0UoPBDMjFHLNkYVP8M
Xv5Tzvdxk0YmYkE18dSRpV+yupfeBRJiIyA93n30H6hM//fUSyjI5uUcL1khRLV3VejuPPjoUy6W
LSLFlbkxodKipartUdmGF1KLI+/ohbDczXuM97aDMLHPYoQ0QTQ7S8ZBHoRDpQBvUKNFOgOddoJW
zLxbwsBJOovIdKJtlaiuDB+GwQWxLCsjnQ6Bh8TPfRv51slXG9muQfvA3WjJCOq4ikRN+XgpanDn
3Ne84abaZZScFHzJSocUzmkqe9/fhf5UbPH9rCyViSbDWxSzl2aes8If4aiQPnyYkZXb39d9ww0y
t8v7sYKXrQJ5kK7/Q6KudWPm1+6zJjchc2bVtCV8iN0h5QyuyIz70f6GGbGrHLSmEDJo+/IyRfSJ
lVbGinYXW3deBP8DmbacqAX8aslUHo5j2sZstgFPbd1xY+pWThATIW1BQqzsNWzIcsor0JCnykcZ
n3vvXdNEd8V6UTmHzEZWlcvfOnT3fPb/9iT4+P7Kr3X/tt9e2UVlL1UbuDm6z2J5mN2mA+U5X55c
FRcb18G1TximN9BRtC1tl8wf++Xgt317GCrXAppI/3l/ECvGYXIAlkq6jZT4ApWq2pcW4B4loMEb
G3it/4Zx2HXZxtKvF3A8WOpQxJ2f+B1opeqh3KIEWomlTFTzNNaN21flnFkuSO7npTrkkRvshmYA
NmPrirUySyYETns5B+VsfRN56Mtd73HnpPD0vBFJrbVuRAq21dWglKrmDGuRSZh8Ovv9fXXGkQl7
q1xmQQ+ATJlr5eyTmuLmiDeVrXTOWteNk9YSNjA1Vagz2c3WLzAN0q9hDyK6uzanCWeD9otfuxbR
mccib4dF7naxlOWGca31/fb7K/u1ispvhCPHzF+4cwCpYJg23Nnalytb38QQMyihuyJXWNQKsix7
EG1GnzyQMn3vQxLcV2IUmQgzSrwJ3AN8yCofREzgAIdUmaw3oBZr82PE30zlfTP3bMjAiNWiUnXO
MxjztL9rbU2ImedPVUi5VBmZGnaANPp8cup5C2OxMvsmwGxqHQ3AS9hnMvTOpViuDNAgS5cbU7Pi
dExwWQ8BMbU0PhjsSvp74u2XQPhnz+8/xGJ+eX9+1j5hWJZfz9FIccfKBvCRhbn/aep0IvFgpyb7
732fuE3eawMYF6kwkD6zWyj8RPoDdyFTpcJzKZctUfq3sQyRCTDToisCd3AwjLHSh16WYu+GuXse
HeJfCZhPQQLLne+FXW9VMb69bUNibFsLNKjFHC5V5hVtfsiVIsel5dHGtl1bFuNErkYHl+occ+Yt
xEmg6wWrzoFnkJUi+7Kz6g3Xd0u/vJEiMHkAq1i186K8LnObgpwKewkSaKPKo/bCLrkdboJtwU3W
bMU4pHXYMN5ApzQr8/HPRBHJoukmVBvx/dqMGevhiRKM15EvMz37T5S6LGn6vk3GuPzRRGJjWd5e
9MhEt6FeOx6hI9VnZd22CR+t8nBzjRutr8yQCWlrAsujljViMZClsRR7qNhCknjm91HtRCaqzfF0
FZEa3Y9c0n6AgCDieLZJZXLD2ryxl2zDlXh9ac1MTV0G9NAziHofGlE8RmV55GFxAIz1MIBANpjV
p/fdytpa3GbxlVuJvKpZYg3BDrD8/ANkC1CMUXvnoW0C2aK+G8J+DGUGQJl1QqTKjn6N98/7um5Y
t2c5jIYul5lb2D97zXQyw9Hf2bj773mZW2QUb6nWrFWUX/NwCYskKv0tMbK1TWqacT5HAZlmmXm9
m7dJzsKyPLgxKUGWTAq6bERNa5vJMGcdg3J4IXGbNQQbtIMa4C4CAiPllhJZuXTxwa0IJDRZ1AO6
FpP0/ZV5e3QoMvj35A3Ua0qCq1A2T6pOden/nVGe44H48P323/ZSAKD/u317GgoHVBZttog2sabw
EOn2t0erK3PpRtDwtl2EJpIsaiCcFwu/wSf8vTvLD7TONx5R1mbHsHA9z9oqnbLN7Ik8Ae/1mfTT
Ly6jDXDRWs8Ni+7ALKmLamqzibXfZ8Jl4lvQ/Xl/5tf6fvvoK3fRer0VB+HcZoM1ufu8LeckBPTg
AIHl+8Lk0HxVVdweZTx5dQbIM1RjNYBqEkoHG1tnbQCG0yiDhv7/LpEtVmgf6r76WNYs2M9Sf79v
hgzHUaLEbqgsp8nGysuTuG/3TgNtGCLvOz1DEzPbthqlRBxUjE3A45NSXn1mAflyX+8Nh4Ggpc9R
PFlncWwd5n5JraH6XNvsriKb0MS9oW4aRI/RIrIiJD9Q5MUSOfHP73d9xSmYKLYSuh3A1egm84n7
JajCB+7zh8HVakeLciPJ/naAHJpytA3gxHjymRGu2mAMbURtf8WjpZ+CiUOg8MkRCUC/w0ulnSJ9
f1Qr+9VEtsXz4NuVG1ZZyDSFr8vdxFI0SGZbb53Sa4MyHEZOGk2FG4sMafIT8+bP0bJ8Dyz2RXN5
UOBYxO3v+f3RrPgmE+vmFm7Oc+JVWc97Zy86pMUtpbfoY9bmyrBtRt256CtdZZYsr3aDKrSInT2H
bRwJa/NkWPZSgBCiG9D8jHzBLqLzkvV97R4WUPGB1z0XCQmD8APt7ku2g63j38629In2oAuHNJNv
fekiiPZ5sbWRxlqZKxOYZtfh4DCHiQzAzzLBo8UlquVlAUXxfSeFiUwLkIeehdXgGArD/pPV9/1Z
Uju4hn2xhTde2U0mPO3GBcoo4U3mQUEs7ePBO/PZXu47R014WsvGZSKqEFm9jE9MOS/K2iLWX+u4
aXGNvSAxUNbZ7NY8Aw8u3RezN2/M/Eo9axjdPvvqkC5KNbd07tsMhCZfubNchz7/hy7NI0RFfpa3
Bxu8LRcSAIIyeLCC6eV9417bUob5Ee5FlgZ4GHkW3ly06uNfo9P5jz3gXRtDW5s4wwSnJmb2GFBU
4wI79jUOR+zdCqGUuxEdvH2RDyPD4uyOuUC8kSabGjyTWzx/YnV34W6595VzrUa5RV2xclhFxjlr
VSBwdmt8aJyBMI+q7qBtNwVU9GWY3S0TXJktEztGIps4Amo1WceplSAXwRPQgZ3eX+2VEZjIsbIb
295FNi0rNe0S5QQ6ycEqiNLWoU37YQzuCxlMDJlyI6/nloS6JJS/5UNVDn578Oxa3rmnTCBZB/jb
qFtRQRXTPkZqfGrHLeXVtTkyDHHqiVt6zSQyyQqRgBf2QxUsMUo280dFtsrI11bZMLtmGu2+bXCm
Bq6Y+p3lOHj1gJyJ+vL+Qq+1b9hcPVQlakARgcz9NO6GUvfAGasyva91w+KwbVBMo90qK8dWHptC
NaeoB2fIfa0bZuZzK4hr1YssB1f0DLKIoj6MTeXUG/5ixeWZULKgb+xpkaPIYqLiJFS9v/cA1jw5
Ff9z1whMOJnPAqdCBWKdOU31K/QcK3ED5t7nTk2mS+XfVAkoGhe6sc6BDsrUd1SxgdBcm5ybVbw6
hrAZ41nZrchmLto94rHq6A6iuzIq9Mb8rxiYyXNZg+wZ/OhOnQWtOjtArc0+/dXPcerP9cb2XxvF
zSxejULFk+YW7onZGLI/9aBTZxlPvSU3ooyVE8dEl/VF23dyjOqMWkOKSpNrE6IOErJ6vJv+oSr8
9P42WhuFYcSQfw4Zm9saUGU8csn4dDv6QXWysdQrPiIwrHiQVr8wPdXZoO0W77m11iW0zJstcoaV
WTLBB3nPqjAoF55ZKEw8oqJ42TuDB52L2c6/NINVXsCvvhU/rQzGLIDPx4mD8FkwPJPGQeJZ9YXy
+D5asjAwPNJYj7TDM6/ImNcGD0PV5McYCmb32YMJkxuJWEK8RMBXF/0f7qIWtXN+kELu4rE+v7+T
VmbH5OiUI+5wg27hsONJpMEtmhciYPv7Wr9tgFfWNosKJZAgFUQBp0vSOGyh8A2KlI1YYsUKTKjZ
wGNZ4VUAR+UMVs5xBg95/jPu1M/7On/77KvOMyZzxQQUA5r6odYgWarx2LSxsisWYILMuFjsqKFt
mTUcMsa5l+ZFdMhHhqMGzwM+2fjM2up6/x7CoIcCYaNTZELmfVLJZk6cXh3en58Vb22Kzlpu7A9l
BF31pgU5UdDLawUV90Bbz8xZ7rvXmtqz0TLNalgcng1Vew4C/+hY5KiAeXh/CGvzY5gvUi+87aOJ
ZzWPhjaBDsVYpQXxxRZOdGWOTBxXjIJjQfXAM1bVqag7LxGNzXfL6It00dF9MMHQRFsFtNCMz4pn
DtThoVnNQ4iF2/dhUUMTi6poRbqpZjwTgT4DPtTt7TLyj3ctgYlG1f00t30dsiyg42MbDCfaL1tU
/CvLa6rDOsD7Ur/yGLCoY7wT4MbYtVpuYaRX3I9JAVtGYyhG1HNm1KuOs+WcZrdFjmqL9Hut88YZ
Hw0VpGMAQASCLnimffeh9sS39+d8refG+U7BXIQLS4WmJ3LqtH+OvPHiVtY/7ze/QrIRmrgwcHtD
dYhJlo2O/lGKPllClgT9z1Y/W9JLANjYDRCp0fj1/S+uDMjEiLXeLFvaWNYVpcLpVPdnL2h3TIuN
qG5lKUx6NNea7HkkaL6Z2yIBJ++YFJa9Vbu41rpxSEqoDo6gBYUF5MJ+EnrqTrTjWzH1Wus3z/Tq
FMPT+dBwN7augS0+cn/O6ED278/6yiFmQsSYQGUJm13ragUO6HtJHx/qsvgSWPmcuDGEjthANwLe
tVHcfn81CneYWK3anGW1b9NHFdUNgOtcbMS7K17aRClrK5oc3QQs4xHe1xwxf/Pb6Hchx9QZwruI
O0MTk5ZzmFwNYHjmhKJo8LZN/CcV2eWS5Msi7zvPTEwaEL0jcYbJurJpGaY0x0lAU+LfSWoZmrRn
jjUKkIFzbCYWAfhOIAbsDOzL+9tpxYhNVJozjw6D6JF1LQt2uBlxn7OP0TBsRLoru9WEpUFHNQA+
BYvcQw87sb0IUtVW9W1Y6N6OIHQYgVTkPndkQtR8rw8VsuU4d6Khe6ziMT9OfLEOwTj49wWn/yFB
o0MslOqtq5idPiFFPwMQtcVhsLYSt99fWVvuxyO3cmldlxJKvYu6VGV3bGx5X1Bn4tJorLyiHov4
usQhCt7oYz2BhLXQ93lrE75lT3oOR4GD07f1xYvCv3XcbSFLVzyFSUnmunPPQ5lbV42KEEDnL9xB
fbkv1YMiYsPXrc2+EZQOqB+dAjbRa1nW55KFxyBfDhq1wu+b2YorNeFafR55amQeDrNlwEM2CtVO
ltdswbXWWr+9tr3aOkFe1xJJifgqO9alM4X6kAzyrdZXVBJCE6zlV9iVLu0YkJkE4lYiDcdyX8Un
OthJ18hkpJ8cUia6XZJ4/EG84QI5+pRGjy75pMufIT1wqCjcN5HGyerFEHTqJhFfCdVfVU4/el74
4/2mV7aAyVLmK8XpDG7ta5E36kLqWIFMIVcnJfKtq+HKTjbBXBVIB0NWwsadYLJxOYSaAfUfrVBU
zhNAMkFwKOjY7e8bj3EPbf28d6Tn0Ws1i7M1Weel6DMyb73jr02XESoz6dFiqWN6XaLq0OfVjgT1
d0D7/77f+xvO6b8YvtA2wuU2QuHmcOu9CEF3U9R8OA04ahMNlaVDBOTmHgnFYlcLYu/wUreVmvk/
q+t/vxuYEIgx8Hsigp5eZ5+Dk/dzp7/RkafUmw7WaKXtZO3yIAd+u01nhNI1eMmC6ljOhxqcaJ3O
7PyHF4LobnlgFAzq6nMPRs4hTyd/TN+fmTVrN1xVP7ddIP2QXh1pHympniZE4hvm9fYGDUzUGYf2
W8nHjlzDRX/xYgYZMwuYcn/6WtzSke8P4O2dE5jQMwgQhQunC72C2ePzWJAPQtnXctoC7L2NMQhM
2BkdkSOp4p5cVdmB0WB8KOb+kYGRbSxQ2ZxDOm8eyK/3h/L2WgQmkxlposZ2rCG+0oLScw5hzW/T
yOaNXNvaatwm8JVfD+uxH2qI0V+XoUmlYLjIlVdee9/oPG8cTGufuA3s1SemBTDi0grJtSHDeSL5
g+R1cGAivEwBte7yRIFJahbYSBiW+UKuYP3cs1bqtGJ2lTqEbnG+ra2D6YwarqwcIo/X0QYHRNHF
PFFz8Pn9RV65WgcmXCxYFJjGbEWvhNnfnNwW19yif0vpdDu7jWkK5Kk8cekLlKX43UUxqEC8/+m1
vWzYeoUczRy1Nr1CgebZcT8G09PU3mrmBYQanL3s7I0PrUygiSpDbb7f5RzuVqu4380073baQ+b4
/WG83bpn0mIuqiXL3C7WpVO8edQBdU51h9qL+1o3Fl83ZKqG3CEXhyrAGhY6nCy3uS+b6JkHUZ1r
XxblQi6dP4+7pgi8pGgR6kSqh8Ov+o0putn0f88dzzZWWjQdCEkBNL44U/fSLsHX3llA4JQ7Gwv8
dvuu6dk14MlOFGpy6VFVlgzQMAawskSgWDobl+23T2wArf/tSvpO5y4uk+RiV+RAxqbZabf7VnnW
gv2kv5SoRt7VIZafNlt5lrVBGVkcopxKEltHF9fvztDvedZRUKcACGzFvm9vXPc//j2vum7xaHhR
ve0dVbU4z4HnbclVrHX/9vsr5ytbxyrn3A4vxTKSxC91eWjFWH0Z66r5eo9t4OT79ycg7AF6xBx6
Yk0QsOBldOZ8+hiWtVO/vP+BlTGYjqOx4RdFHS8X6SyWv6u6nP6jZM29XWeLdqukfeUrJtVY4UON
nPHcufTN8jsvKz9pxkknY9tspE/XPmDMkyUbrWu/cy8wuT1UTy4clJFNU22c5Gv7yIjFLdtyhUXD
4OJP9Ju0mieUCG2c4Cs9jw3v50AJw/PAz3uZGWEnV3XHhYDSk4XxVs3r2heMUFyQeI4iMJNcLOSe
9jqKNU+GkYmXibtkw3msfcNwfyDM5TOHzM4Fzx3lZQhF/hBaHTlpWtKNiVpZA5PnzbNYWYQVigtH
vngXOCqBLRpvRZ0rAzDvDbhuO/4oy+ACWhXyyYWG30feqGBfiK7byFGsDMBETvclIGHNIoPLFJM4
7fpRPsolarYSaG/HGmB1+7ersJ0F1OUTIj+PTGP0JKFYMjyHln1pFC3j310EGjiQQLfdl4BSeh80
yiW3+XzlA4Uq8V4t6XKZnJlA63RxL2D/3wKg/v+14L/HKvK7/27e68aOg6gXgyqsIXFbciGC/6Jl
dxm9UEAak6id0D9ZtbDELukztzoJPYPiJ67kH/TEaEK8fu/XYPBGIwxOAeT4z5FSLyqMv+aM/qRT
BTLs2msuUd6p0ywHUIbwRuCMpVvub23lDfeR676QIm7DSz/TejpXWg/12Yd45X0FI67JPRri4Wha
IAB0CVjb9IkIoP5VEJdtpFbW+m94kGHQDuOD42Np65rv3JuaeeLj3ejXfYeQ4T06e9TISUn/Mtei
2DVAaD4UAM/uA9/ONz6xMgQT7O3kUueLqn082VFnV+spPEGyXm64v7XWjdhJN3jP04gsLmKZBWCO
KCjcsYm4z+/PjwNHsBKemUjvBVwaFXe5fbFB4HJc8jI44Bz9BwuCl2WfHLCx/tr2eG7iqEDFKrCh
0FJ/qRrv2+LUn+Ky/NZHwa/cod+tbi7SMAfUXYRnTuNqF4joMR6V/cGPybWzoRkfAxq/a73J2Tdt
/hFC39/neGp2ZHL+FBEU/3QNk2JNg9rVWuydYv7TOUFa9m3aCPGtmfVT6CDIlrb/ErUN2zV0zlBA
f2NwhqcgL0NOP4muZYlL22fRx8euakDk3z87efPJZoTvb+1EXnRsqZ1CSCTNneFTq9ufVhC1uzqI
fta23pV2eyERf/Cpc1TCP8m++5Ir/zJEgUxisPJ1XJ26BlpseZ6WQXuMwnwn7Aoibd6D79txUofc
S279zqEogRpcwJ2GzokSBtQeyteX68Sj1OUUGqLlI7ioLyiJPJe0uIIg95FK7SdWLI689K5DFSRI
qV3GkOxpsOzBRXXOw+6Sd/rSuPZ5yacXNvtJ1Q0fwPGD11D/eR7DnzXtPww+/zD57ccO9Zy7hS0f
7ZKduJjyXczrf+IqP9ymtxBOtfcleYYuWpEsblnsg4AnfT0/xrCeHViPvvtFl2pwr8yl/0BG/3sL
9VCUWX6u3fGbLKNMESgLTMzG1ZcuY9rU7c/bTI/F9JFDATSRFf/S+80T1KD2ViBPPpALyHmOST+V
pyEgFHVu8rG2wazT6d8xIVle+sN+7NzfY1vhDXlKqih+GaV8KB1+kKXcIxGxK53lN+Hs0DDL27X4
sabWg7O0CcAXNGHDCP1eXc4gtOiePOQED8vifLAK5xlhEEShYue3zCc3aYj7fYzy+tGO1BUo3/Ea
eu6zHRfW3onAKMEGbSVFHoYHUEx+koJ/BK9CnbpIH51GUHPs8wnMQEXr8LSsQRLR0shPvMb2eIKi
QXbECcB3UTupL9DBPded6D6DVIIl7aIf/Wn+COaZ6lIpUR5Jb4MsFFkwrLH4TngUHq0l5LsbJXlo
oZ4Hkgg/oEhDDlCoScWsDvPgpqFTP7Fi1kkhAdgHBuh3XBf7WNsfi5B+hoD7H9+CHDZxpz6BRP2h
xAkhlu5olYU6Um15kIoRJ3uB0gqKAsdd19gP3jiePKjlxSGIvfzYEj/ARP2cd36ZODE94qH2RSn1
1QVq/BgV9XGaBoYK5/LZtoaXvpLHiSBV6uric3F7fkBFrNph314hXPJDk/FBReXV48XOift9WS32
nlvg85KxfaKazklb8qOsQeRZ+f0NnlBeaxXUO5tZQeI6DsBNpM2hhOx8huTQLwbrTYZQXUQ7lztW
sDoBjf0FfftWhXktE3ey0c161Dtus6QoxEdbqQ8u2AdTZFJ+tzZ/KpaJJrzwpqTr+SOyzE3C1QTp
alQoJ5F26UWiAjEtelslpC2PNgvOSslfWi56By0MvYOCd5nMvXbPNTxl4i7T39vGG8n8lI/jZ8qm
SzMw+LMi/FIi9Z4uAz1ZMvoraK5uKKFE9IEPcQX30vXRt0DSh7mOX6Ii3Be0ebYavK9EVgrXUYHz
uO3TkjZZG4grCOo+q8ghCUiFfuPvfzj053e2ZO2BTbL7GjskSnDbrhMRKbgKFC4nsx4+VXb+0KqZ
7IMmODkT6Aj8kcvUL+ofIRLXqYLSVcOIBFQzPHSWd5hAqupFFN7CSbypPllMnlGkUCUMHCkQhACX
dWsxCK/nKMxkTVGeOogW4EUftXVhUVyQZnV3KsJTkLqBgMjRBrd21wKWAjLs1FrEJ7E0P6JaP7m8
O9leB2XieULx3xISdycZolqiwuEhUPQkSP1toPkpitRnpF6qBFfynecjOV3yJTjFrvxj96haB6vq
vGc3lx9Nl7Ger6webmnTGQ9uo8qCoL2SXMjHhccPXgedm2DcA6Ua7dzYyejsxSnozIYEDMc/XW/5
Ad3eXV1NHNCZuIYFO3gIqOcjAkmIf9ezm8Qk99OQjI+gPrfhGeJP0cyzPpYXf7BPc1HlCa2HPavk
Z16Vn5qqiI91H5FdmC/VrubkWEXVqbOqQxVO+9AZQSgfPaJcrUjCqh93hJQ/UbnRoGCgcpPKG4LU
apffuAnXidLzhTTLOShC2L+AUgeqboZdJyw3HcJcnUvdsc8Q4ubHoMaZwNtpzyTdO6M+E253H8Pe
S/tQ+599oCE6Z672bBmLrwMtYTmOcBKKhbMj7wOLo+cKwbAH5U68/jnF3mNq2RWVdM4NDf6ZLOgN
530ZHUYVjAkJ1AvXC01sCQx560U1qDVqnlTj8M2Wg5vkOfyYLttu581gXZF++ce1yj4NbEeffN9n
58qbw51T9HsJeceTZ1v1XlmTk/ad66Xaos1RLyAV9qzokajOfUCAANNbdq7rZbpnaTD04Q66gw8F
yJPwDhn/KuvoDMu7WMgZlGMU/mMPs7+f6oV+rBWAAg40N07u5FQfxOjJr2M4yisTqO4iXYvdWtgW
mNvt9pnaYZuSMOIJiXWxJKVoBVhAR39RKWRk4t1kA+HgudRKw6YYPuga14qx9OGzaiiBpT2aL/cu
JKzr3TgW7LGblvHQKjWfncLrBSif6vFlgj2l4NV1KriJGg+sAsT9+yku5HNOIkSglh+mHnfVTnHV
gEeyqC+BL5evEzRwDy4uU6gu6UEW4RdWmEDEEm4NrHpNnUyz7/8BW3WYLJEI0hYcOOcCVXSfaNEP
n+rYdcR+8Jh48hffPog2Vh9bVGxhiI5Uv/3eKb6C5b/UiRdV+qz5MLmpDVY+msaAUU04Pjn/NDfz
UXmROvlCi13gTNO8K/wyxIHkz9BmzLsXCHSIh6AqphNtXfrH8sbmD6etZijjypsPi5yHBnpNfpSC
1HXx0o7LkSZlI0OdODJSxynw5BUqoKAxjQuV9GBU3uc8DA5g+nIOChHrBeIMxT5aKLROCycA1t3x
j6gsFz/90f8fR9fRHSmvBX+RzpGQSFugc7vdzp+94YwnEBQAgRDw61/5bWYxwdMNCvdW1a0ijz79
MS/qkRlM65DvUkK3XR2z53ITSdZXNf8UKgnuaOTCnM4lylTsticMnPk08wNVrx71ac5KV1905IN3
ZVF82G5iKJb4totK+KUQXMPXdWibb5fWY67m5heb+ydbdb9Ew/De6wZk4jahYlvWb2+c3ysV8UPl
5UsiRJ0BqlUfSbCoPd2gTesTKwuIOGB0GXnLHn2fmIMgVGY4/gDMiDXKq7GsXng8+LyBiZu8qMDw
Kl+XmGbbTFe4VqSPbdU1BVcrauLFRXu21uJEWK2zuV6D90ZN0dVsI45FO/zlW3ByQVnfLRykcfgj
1Grtv6N+SS/J4IMcxTxcmugS/VsdRhQrlGOYzfJ1Nsx8ylpfYtEZznFWEvrAMSKTgcDHSHQ5qnfO
Fnu2XWoufcoDNOfDIwmQj9CJ1Z20xpj2UPrUF7wqQ2xfyM8Uokz/1SW0qmuNaMNhUcgEGJoTPlcJ
8nXW77xc07uaTZLjYBS5aSp9iGB98IBQo/lDwT652jVxSnDb/1AEc1DG+xjrPt+SJkJ0dNVCM2lw
xSQlxmEhesiHJMUmUqPL+ZDimA3c9DXavs1TpB9kmta6qOJOf8k0/p2M8ZLDt3fGv+JY+5sQp2hd
Htd1DV8F1tcpScZ2LzCIdOA+eurl9Erh2JTRLaje43HGpVTJb6xIf4FDgUJUJLnFBmqpaY5tISqM
aWYBZgQPi5zEUfKRHeHCteYK4sXziPyZIu1Cng/4kFAkjzSP6GIuKpxbdFxyKtQwxMU6KVuEMLAr
FBNxLhvLsrERbR5w1OnLkkTHQM/fIqDTgZX2vo7ARCUmUXY9da8ovOaPtW3hz5TE8X6K1c2FqO37
xrZFiHSJ3TzM1SmJgjdZ8wvqUgRqYpg2N7EffmkTftMW03WSDEtW9cknviK5zdauh2FcntH/jllN
qUKgb/DUCUSrCyBoh0nW/u/kZrIbnPhCfhdyvmfqXxOIUIuoT/QeIIkqeL34Z7aVvAhgzZXpn8Uv
eR1nWz/xTI/RnI8mWHK4pAP9wb3fXZN+xfmlaZPeSjotB+gyvkqDVCc1CplPuhdo7Vg/ZGE7C8QB
qy4nWPnnEImhhSsH8TcubX/YGtTUS4vSbLAItTLEN0dGynavuyUoRp2Ge7G0mMdAptOudVOTlWvw
TaLO53Hnp6tqMH+9IFcKT0b+dQvukSEYrnLDzo0D99I2KCdsP1UwjJXq5PXsC9GH/4UQuGO3MZoi
cBUtoSnwJ+OVtaU6BpV6qyDRhTKUzXF8COct/J7Q1l/7de6eXLRUKPFltA9qjtm1BiYkltT1DlXc
X/iTgSZKq61Adl59Wj373ZKe7TSJpkK3c3iGV95/RvjwErTsNmMtXDQosqzTndyLYGixkmKb+XCD
BDlhBbzvPNZp0+wjNNBF5Kf5EoAAeVKhjfNoLMMd7hsMfJQQ+Vo/k4N1MrqGU4Bpz41sd4MrsZBB
O/9rpRweWyzZ20iUnbK+HNhV9gxHdRh+aGgNoa7i6MHNwg9s6f9z0zhdpKrqq2LWfWnuLSC7Ln0m
E37mFNnvyHcDPDTjJKM4hzMDY6HPJCrL/yCH6vKha5ud5/VzVwe6QMf/3vVLny0dkIFOrqu6u1FV
oIYTwfcYtALaj26jhHw/m8JpZr9qwxuIsA2KZ2Jh0DzjwBjSRUf/SLpZDcwh8eQ3/qxtnrpeeztm
FGnD7igGndLrhthKiLnnMN31cxRlU8Xdfyvp7YMzsHsFCowK1bQyvgbgLh5ZuZoHuFLpCv72UX9m
/Rg9xpGpoj181uDi9lPVTtvQ5VvKonyOh2HH6Uz+9ZDw3RzarxdMgFB7TMkiy8OGxDmXeeZFtvAG
9aufNjTrSEHeN9aVjx4ZMCJL4hq9Am5YAmLRznTXlUHyGYblYK8p/Df+ehn5PWvW5VulC36Wb2uM
oNFy7jOuO0yCbJZPeye9R3Xr1GnCVy3zMXB0L1mngUciq7xZPECLeArzkWC8HGS13NUrjHPQMxuc
3zAI7soVADzmqvMW7NRhqZP+uK1teSbW6ucoYumAU7Lm8MThkddZ2UT2rU6j9cvhcq1wVFDgCjRu
bRZXMUb9CFYAZ12U95iSCws6QaeZTX0rb9jLDClnzVQfFhib/KXoC4+sqvRnTcfuR94qtuVI1DQV
0iTTTqB0VMXck3ZGY7Kom57T/lzBfCvJZCTIdIGzLvqQsBb2L22635SP1V6k6781BFLQkG59Tuo+
mvc2HskfF9sARdfaVoC2m235LViUPA5BGlqY5XTNx7YmInObU+8tunBYd9tSZr7BlbVsaX2ayqrJ
MZEcZk3DfC4cxzZdqwlJOL47YG/pzMq4OquRxvAo0uXDEnULz2wAxctaofStAN4UskILUdEV/VNM
XJAveJi5MKEoJhaPdRHhJZ23mYz3mcE2HKVnXZjAsByDXu6Acm7Eh+DdwU/AFNseaivvVYtCOx2c
PaIDVFcwiYBEiOzmfKok+0ptrU4tDX6qrxKXPUGd/NzBRfw5CZk5qMB3+1gE6Q7Hen8QXcQympj1
N0Lu5UXErPmS0qb5ZC0aeV+q+XlVa5KB6Ggu6OJRVUCzsGNprM9q7Zc/A6q651SW8wM0qOSWAjhA
sJ3jQI3W/oJxoy7vm34+OpyHmWva7qkmozoPNCF7t9bSFB4ZOvyxT4PLZCp942O9/qEBMbupSoKD
HtjylFKRHJMu+K8fa5M3vp0P0dKMZ8lnoA0VMCqLEIjzEjT+6rtSnVEJjU+jRWMRBaTKbD0jIKub
1TPEeeY0biYtlNfTwaaEP6Ij8AWNbfelexRB/ei2U2DdPVwBkDVS2NyNmv3WPOE523C9s7YxWeem
5BZpU2WlFWRnNpwEja7TbMJlvB+2ze/n0OLK0BrAnQJS10QNKRibt7xBpQ3UZ7PAIeJmh/Rov2sb
94Fhb/nINzsegmokhYn4n3FOcXMQmIXkNVHIKG/q4ArfBQQUAo79WRpTcK2D5h9G02imE7nlZCH1
qQ+WBMgfSptbW0YdRHiV35mw/KSatXcxE5ZF0do+MuG7CxLPfqNj7WDjUMc76uoV4BN9t30nv5jQ
HcjGqnvBeTE+NU1d3+cp6M+wWiIfiCcWfxG5ze7VQmAGhqe1D8bR/6cahSMZNc4eXIxGf1emNwRE
doVcBjSiKelyuhnQpUr4l7BNwh33k8tEtdgvutX1R+VXclVruF6CBPhkvRpkBqYWZxw4gEw78bez
gzlQh6ZHjEOzF4kOjgvas8OwkSDv085/o+0DyDxMJWJYYtbVx2GygCobUR6rmZPDSLu5KFFo7hss
fSCX7D1qlvRhdfxJ9/WGmhdhXo8u6NeMII0JLatSOUoYmtEg3HDKLqKgbbnkBMf1CR34kJuA/TdO
msJ/V37IrUUTbXX9iQJzynXvhsvQ0vhiu6DbYW36zE1ivFSkFrufkDtsFLGhNvD03qcR228ycHtT
IVaKht2A+x+A/DWYN7fDNR++rcjzxF2/BKdqxbM2ns74K+i3t0C/crEMh4oNbSEaMuYlWSici4xs
8rSmy23kS4i7Eikdi5iin1UYAhJFQdIzjpbHdWlGqwH6zQXQczQN7prGpd8FZdvciTSzydqN1J/z
7HAZRa7ebbxKgTWZHtC9isQ+wBRvjug7wChdPBas0pEGlhjUX30v699oQVr0tXNa5egW/W5u0Y4H
8FDNAAP7PBhYg7qxqf9YjK/feQNeZFwXt+fNWj9yhEtdUC5FzyBikr+Iyva7Hm8sU03YnUvYefxC
ARAdTKyWcxNzDL6nzizfAdX9yzpZ/z54XtUZ7zU9xa0B6+GBfPdw1n/trRdFaE28TwctnwO3yT1O
cRS9HQr0I75RvSuBRj30len+UjBs2Yqa5sMIN7y1CUvuHlM1+CgL5jfLGaLYvm7V0ZUb/Ywbj681
y5WBTUhnX++itDHnuO/1I3c4OjJWbf6NlEr+mzEomIkmnV5kBU10CSFaMQHnyyYaB6/ziAlLzkL1
Yetq3I3J8v8remzL/Y8w5zUNJ3VtQCMfTZUGqPksiXbJJvEgNnlbBhKaop98hSxzItKzn3AVTLGO
P+ZWroeKR8OBDiW/95pHJ98mss1WCh1kKhugF7VjpXkhUzubouEhe8Vu9ocl4cQUQ9S6dS/iBDf8
ihnKnx8IWkJjmZSTfWayxkmBPJEDaIbmrsO6O1undeEmnYmWyVOT8unio23Zi3UK/7bjQG8969Ae
rIv/pwVn56Yjs8/0BNbh1DACHM2VkbimnZ3zeDD+JJSFGAZSaBvlHHLU5y7+vbJlvakyTPJE4pAd
Rre8NNK0RQxvuoKN4qKH9JHrcQQ5NrbYDQoQ9nJYJnEZJb8ool4aVyOoEAA3gOAbF+WrLuV+6uJz
7EQHANO+DunaZUDGcCkJQMO4opxcqjysqq8ABTmKzC1nSfgpYwqHevEqwzU3M/mAKwD6Fd6cfETO
AlUYMP5z6sBljch7Tth56zFXgM4w1yl6bpwfFQUlOs1loRp3tWP5EOG6NUM7wYS4EjsFOgAZ0UEW
OoZ9aItq6N8VXNOVRl5dhUakbefflvP/rIrO0aAyQWm+yuljaodTN9iHmMncz+0e660Qajm5hLw0
HcO2YfIAuzoUTmy3tuhXm/mcImFFRMnpBype5PBNeuMzLu0nScvjaOTODss5Nvq+bPXezMOp9O3j
KEiUB2YEcUz+6wT0nHF0LnX/3KbtY+DlAPiwuciFfgAQ+1c2+jER5F9lVxRWNUohOwKGhxYjN2xK
Ti72DzGsuy5RF/Ad3PJ+adAK0ApPsKLaHpOuPKEwPgkc/c7r53TDUFFaQTCv3weenF0av2gXpVhL
6hdmKosm4e8lkUhWVLe5jKoCAY7bAQB2tqrQ5HILY0xPJwqBVg2BRx95wBh9nTEdHSguVxuKN19W
p9FX/4QwmbHzjoYgwjgBkRPa5dCk4cHb+KpkXx8631yTJPkVNNN3jJ14RIFus9XZGx/qDLV8rofp
NECBDqQ5Qv2KeBFoQ1rUN9wXrhp2dguiP9UQGLCv6DihVm1Bk2xv/Vb1R5R0ZQFLBZGNPblOkXmq
YYud2uTbTZX+azf9K8YvB7J033EyFnPIv2xnrz+LYLTTPllR3G82H+fuhsFZmPk23T/DxRGn1m+y
LGjcq+W9S+kO/+VuwiZCfmiEPbokIEKSPbyG8zpdjqb1Bavb59WlOx8gaj7sC8covE+weCOWB5IV
ckNbw1Azgarig1cgVoXAPoXjdoE5+Qv341fN29sYV/yuEVgPiha1H8XJqdAmYBwNeKpkKOmT36Nl
R4WH0Eg0slt9cvCQGhquMt3ybscSmu6nJFn3TTj0EK/q9y6q7oiwngDQBQlaU18euqn7XDDrg0e3
vOJasxm2xwQaIHQ5Hc1L34/kEAaw/6bJiqDdio0nRB1S0OHqOehktMPmPjHlyn0kxmaXctxcVdi/
AIhuchlH87l3YQAMB+sID8ycscMQQjV0PC+bFTE+M73j8cZ5TZNf67w8xeOyX7rgWjUU5XpEQN8P
+VLxggocjBABntpa0N0YljlYoRd49P7VZH4gBAIT6AMKZNNchCqPcRnXJ7wwCloP8GGFgcoMTrcd
3LwouPCuCw9TWN3hPX4OuHgZq+mehMElrJYPurGraJJiRFELSK/GANeCqLtKJ+Ev5BsMxYbb4Bvf
6NoEC+x6VyRw9odxm25rOQITqgKSE9v8FTG6GyTNsXH41eDxAaRn+gA91ZgjnzJGlHh3SMEVNlH/
PZvymZZJBBIseDDz+MjWqD5qP/zr1zQo2qUD4wrnzBQEM03sCcP8V2zaKe+Be1UAPuBXHElXX5Ol
e2qlA1DgDOx95jDMtrE8AI0dDo44WINgEQNweN/4eJk1uzDacfgnA9WdQJmuKOORSf7XYOCgW9kv
xYMd1QkuQ/ge5vMIwq5PoKFjDb3UpttpOV4xUSpf/TJjKBznlP8R5MbDS4RlXFbqe0ooxJtB8CBN
hFrIP0OJsmcBeRJCXVIzfDr4oiSmOhkdRofAJoDeS9kXGlhRHov+XDtzLYFtPG5xnU88ySvE0hQz
CWg2t/S0lPzS4MppACL6rAQXmYW2z3moR4weoKgC8GvWIsL/tmgNEXRcYa5wOkhn/muC8jvqAAla
+WsKh0PjAQxDEF9lzgheNHp9r0FhAIfahQtzYIzQlCK2zQAtYPJSuv5Nbhsq+Y4WiVFt5hN/702A
zmp50LQ8eT5Cwg+sRmwJjlU8MNWFZdYtft6B7H1EZuPL1Kv70KmX2m91FiLLC2PLGC3yrf7bTfNa
oH68xCNcsqJGs2wZ9MsmNcm8jLcDCtD4rmIBMm80u6XFuSQUOKAWIrWs6SHqx8l2KadmB+otgO9w
MH/abmmOIINzKeqdhj2cRNed+SlUeYNwH9ZsoDSqp3Fgn56uJB+aep9o9lCl/oSpzCMEjgVGzQ71
z0dVKftCRYNSonlZG5QDNgKktxBxbdNgH8p5OPu1grihAfUnQ9yc7RY+JT18Rsv+U4tY/v9tDdAg
5VXYytyq6q5jMZ1sah/jDY70kNnknYp+dP404zNOTnyXn0c9Xni8Pg2V+ogF6GkSRG+qA3O30BIk
LBmSfIDENwfEr0/BLJO8lEn0ENdmOtKUb9mCVLasVq3JYZoMxIjf2jD9O5Nyj8zYcIcB0ffGza+k
7/am3FjWkBmlhZr/kDr+L04Bl9quASSsQ+BLPHQ7J9YUhf/wmy6gBfA23lW0JIBHQPD6JfpTxlVe
yWnPFXgake7QZT1Ug30ijUZVrbvXEo77GYvl7ziGPhzp6V22OYJ2t7mmG6oolMYql9r8Zun6PFQ4
IMz63afiyTHyJWfoGHjynCDvAPXmeqt1Y0EKTKDNHbaBWrojhISHCaZWRYLo6N2gtn9pPf3Acyfo
Jg/R7G71vMZ5GrhTjD0RqhUzi7TdkADs/xDlf8hy/iWQjZbH7bzco2X4RzSpToPs0qPnlmQzSsDW
6CcgPDYDKnyOy+0tmvubwMIvUz/s2oQ2kLxMH8sKykhM/M1JbBGFNZTBjpgeU1zyBaPx00YJmHf6
AlL8kPbtu2wxCy/r+hbEFG1zFP4KUZhJGzz3S/CdSvamcG7xOXmLlvlFUXvGUYrLLwEeN8MCsZzW
P/DKfqi7+ZnDELhaISOyHoOryM4LGFw+u7ZDkSsxakx6Yt5WRYNfwxSmP6VxsEvt8AZz6Z+mmcUv
k8bEc4jwzzxZdXWnrlqLbQRvrSjYlJWiHZa0glDMVCDqARK/bNCE7ZY0oSddJ+05XMJ9MsKwmxhu
c0aioPC1ZPk8qRJxjTFmXQmUcKQHzzaIDw3RIHLopzqLABejO5DAyVFBJajFXTEv+EFaRm2PIo6y
W81FD1Kfl3UGd674WTAY7+AuCBjgVIbyPIFybYsj+4QOCprYMEwLORj+udVQpaSNhxE6hMFwCgOO
BbyOLKBPDUZg6n7r/0BYpj8AbJW7WHXVroq6V1kmnxs+Xb5R4R8BUchiGYf+LAOc1GODgMtwcCZb
uwoygZVCSuJxETdsecbUbXA3BF+iK9u3UM+3eUjIPbKo3DosX1AiYw4BerkfAdYc54rVuzAqVQFx
UXyWuHHEfhZzVyioenNIW8gzrQA3jiv0euOUdhmdfb8HrtLnCBerclBb9ogKNoJV6WDPSG5hh8jG
69ka7Z/bFUcCCp81j+Pav1ZNul3jttveUeI+9hUAA64djnQky+Rik+TQoct7jYio7oOR91TRdySO
VdfB0Ao80yQfLSBLDBC5GOSbn6ODhjXMTzT8t5+W506L9jDHqOrYINyPC6XMkDpVQxvN/vHGGrAR
MxATClcUXaMOiEMKfcesvqkfrluzefRgM/AtRfpTh4odJj+Vu7Toy48mioHcDGqCAgfG4WCTyIGJ
usSZRJ7LAcQXsI3rUIqnoGZ/7LIuTxaGXzDJmugT3Rz6DwgNdoaHZt9ScFU6RE3Uq7G6W6i4T01t
yq/Et+aVUQNFWdhVB2XG4dhNShzohGkmlE1u14yYDNEpEYdki2Ret8xBxgV+CC4dw0EJNWdhDLK1
GVsoedg0PxsjNpA/4wRiRITtHROK8HjVcNzYlyGlACXTAS+3pct/JcwT8GTA/o+ohXcNDecvXCMC
15h6DzUvM7Wis0Rb9VLGdsjaBeZuwGzaKyip22ACehlKcGRmHPGSMOa8gHRpyAPRZXlWpfDFghee
BXHN9gz5E/vRrPwo0/qtU9OfahpYAd8Rlg9bMENFU9o9wFp47E5yQi8zNOiiUHzCFFFmc4x2qRyD
30ksOVwp+augE1CHMGiPYzKEBZT+5akcqxHwMlDFNA1UsRiG9ImWy2c5Ewuz2G3I2epkPjiwlCCq
1wcZj/rec5BW7QplhKoR0NeneCwjn5t81eAHu0U9d2UFldfSr0dWBu1ZBE7gIgKMl8FII6jzsZmg
pLLWki6LSgv1zYTfOAWjSZ/SKnz0Zbk+tj9reRv0DR06xIYLA7Ut/Dvx9i1FdlAGA6joFNXpRbb9
qTWb0ScsleU7CVp8+t647aurhvCLNlOfwgV+EWs+hKDCM3D54biD5yVSvowHiBa1HOa4kaDQeAdx
GBfQwEAlQFb6Mwnerx0+PjLkWzxrE7WFDjWm0SCLgwzWp+WkDkDNwjDH3mrDRxITyAWBvP4oOJMy
fhIG9z9EE9NvGUGVhAdm4HeKOwLRdEG3jfByE8wteWlcVRWsb6Ik25Sq67y3EZ7Bam3zNYRuGEHY
yomfwGwEZ45KZ9mlgjpb1L0eAFwHLaj3ViyIeEM8LtFoE1NRFw0UVf/xbVZfTvHRQUtRTzG42FEs
x6ZLl/cF4WS49E2v2yPQT3gAJaGA3g//RBF8/w79GlNV/A1qM8xnG6YwKRF4LLufDJPqKWALaj4J
b8Apm1xfo7oi3IljDGMxl+GUADWJV4b2MBSR5CdATdXTyii590lnUdxbG/W7Uc3qHHGJAcIZxMJb
jIe5XDtmVZIlCdZv5tB864zUxtHCcc5qmNXJ5BYaCzmjc7R6tnXKLj6UQP/Dde0axAuE6r9KKfNO
obCJMtZPHf7u0vf9PcAk5HdIHG5NVkMTf4KoZBVoS6AYy6VxbXDpgoSkuBQTSCE4jDTPxAE3zklV
2xQgwjqow4ZBaszYxT5CVEwv1yHnvYfkDnQHukwRzeCk2FA9UjFZqCN9pN9UzMb7BtAeXGXT2o92
AdZ9rgmBnm6kpYTnu9lqDiwWDwk2jj78u8pq64vUBusf04GEykzNhpdxtTHkfMIolc0GHRnab1zU
bDItzAtqDsi3gddVXVSYyxMoZDAxmkdAQ3C40yBuryi+gUSJyI+f8ADCMQ9uaIPSZMU23tcBwS2L
2fYa7XQSlO+ITrfAqtp2JWcSBBAJ8b4mdR5hwlTnnRORBh4SqXK/YMJcFSKFIo4LwP0PNqo5NstA
AWFD4MzGwokAzwNCddS3YlqT8agwAVPtLYr3IfOwQZ/BbsQ/QyM2AHWUpATNQDu3IStS7SFq6Hyc
0dDvfcpSB8wJPNnOJcjWzcoQzUMeynjyO+QMjG0etn7+HGbNvxCPuqXnn6GkIRdY398reNoaNWlL
02cR6uDdONX+AfIJcV2zpuAqGuibUdQlP7pUmAqjO+LGG0AlqhVHUyqhC/SwUO6IZtKva4SoPHB/
M3NofayiYIQW8CFRt00HlKIh4tUj2ExnDbyifuthbfkudlH8HyDecNoNvMbq+UntPcSgc5pjACWs
LwAn+G2PVdq86SThGIRI2vkl7TBDB0UoAG6QpwmB/WqpHrvQtG2+Ng3yixVuvl8ba2FjWg94RbtE
EZni2OvDW28Xt57Q1OLxGfUjEi8X155HfPft7FrrFOhgBgUHJDPb6xgAoD+sJfnhdumw6LxNx2No
IJ06sngIQN+yDQdTkKzmsx1kVBcMFOxwrKcNbx1BxA6WFrxnLzoogxo6TvirZziteVK4ZYwgzxEj
pgaALoB0kmIGUJy61fwOVC2gXecdR2HiufwGXFv/ksB9oRAD+h8UWkNPCS0nt9W5HJ0Pc6DbFkOj
SjhMBZV2clcohZD8a1YXvrrRdCJLf1q3vYWyxz6Cg+whMY1Rf8Bqpk9CGOTCEw5Ej0g1mg4MaIiO
4Oxm9QicN4SgALDTQrXdNRMPJCSklLMcXgHLj3yXU8Ba+AnPMD9IgmxrHI53lDDlYzkPOFyCSPev
ZcTHE0s6MGIezxZep2a9DZL0v7Y0bDEmv4olyJWT4QK9ACIGs2QFBQNYooTElnSCbQiq5IMp4FYL
r84eAvU6m3lvqnupKYtuIbMIcAXJQ6qn0kwQtCCAUhyABULRUlHep5cZaShTNvRwor+Hsy6zlk/Q
gTqHB2AuXljYRMbnadWQav4AmCnESz9lVQ140V7qzf+KN/VHOtwW049qv9QKzCyP7tC1Q/HQqt8d
WV9Ii5pqbnCkJUMAVmrevtAZ33HN58ucXl1jYKCZsL0KViB9GjIfBJqjEb2CeTptLLiAmj8IGkXA
yto/saEPfmInXfkjRoIOJehfKA8R68zkd0Kmn5cnjssYYLtMvyCkh15CQ3mxgHmPg9WDAp0gA6Pj
JWybh76ZXwf4nnpuPlHe3pPUB/vUY0tIKeL9CPkRFJ8QO8sbSOVXOvIdARjCwunWOX6LUHGAwhvQ
8UBkt2AtVZjJoXw4cyAGOUixcT/76EJxbMLEMLrB7x96nXqCTFmXQLma7gUKj5ud2Kuv3aGt/VSA
UENPuybTESNNaxaM25nX9efUxp/UqBvyio4J6W6GrFGGd/8JlOhYMoWOogS8Vro33CgtcqYhSEuc
hHW1K9DUQU292AHlgL4HjUaR4/yZ/Y+j81iSG1ei6Bcxgg402/K+q73ZMLqlFj1BA4Lm6+dwNm+e
QiONVEUCmTfPvUnI3NEGbc+z7qACYOWgPg55+IK+j3oZhjtXZYeklU9WPY1r4mfPy3mEVSl+mrUv
V3GYt+uEzTsQOmitTW9sHWcuKdxSSgouHUeoRyfSp47Ns9u2r39LxzryhP/GQr9rr4GATgFFGjti
GB1fKAjebD7bXln/bMGQowRMq/NjBQnqTubb8jjCvqgtn+Xz4POHbJxRrR1GLpu4hQiKocbb3Hpe
HCptHn449JU7lcmflMcD/CLfkaOLtto3RyJ0t3HLtG5g2fHA9nEQn/RvwjY2dyYuW0QQXMZrkk5/
Css5BXyDtLwhJy212CrxvTMOjJumJRV1VR4y3/w3dVO5yrS1H2np1lNjtJvBWLgw80VAtcWOybxb
9bcZVLUuAmc1u91X5jN56mVB+hAENF3TyR0HSmIeUA8xoe6dn8EiEqivy1fAlnewY7lvDONZdfgm
Ft/UustoF5icg+opfYlS6ERbGv3aS4f3PsvuaRGg61qQTHarD80g9qlEsAj8BcKNtw7c5iLpjJYt
mOcLrzyY+IAC+D0LJTbLdf5LfQ0cAfLdfbZioAKxoWDGSRzSVjzNY3GKAv9e+eKNuP1zy33DiL9+
KEieoxidn4ugfAwccXY1DA+rAQU8+XDiW3tLFEN3a8rOXQmdjgNgStVn3LOzwvcXn5mon5YHghrx
RVn0R3Hf7b2cRPaeJ31l1H0HKJ+/yCqWu8jtzqrnBSy0P64QZbeUqcmqtJx9pMZnj3nDkZPiZRTu
Q5GTiTGxGSg39L/lYwE1R9Plet/SQJ+rQe+YVN9QsZ5dM3myB/3hE9ggGfzISX62fcM2q+KEe2Yd
ghpsDD3/Y2ZxzB1WzNaq3yYFC+X7wdynlcbWiCJFRionWP5VKftXGRl/cGyTSUFQdO/cczf8IT5j
w8gVQin9dGbrrXeHS4tGvqlrfSXK48MREMsi26mi+5NAcC4fa5TGx7EIjDUsVwLtrD61Uz75TNdW
wPgrBu8gbwGta1f+KwTjCnuIX81FBLUSfRN5svO88ez11FhRtfNT/ccmCJ3NdHG8bUpEaB0gVmEF
OWbKO/bjtMxabtMicFB/vPRV+pBm3cak0d46dT2s5jm+9mOVbm13vsUIqV2HhzJuPysMgdU0vqd6
fszZ98BNsKgCMMS5fTDS7EkZU7YQZtt+TA5J6Z8plZc8EbNexUP4t8+Mc2iUV5CxdovEdMQcwGwX
p/dPWEQ0qdPY/cZDVR+sLC6OIbsZNqYOna3rcIFR+L6C9a7dOjvLYHwNlsmBzM52KM+J3X37Sfav
Seyt29jb5Q8UotQWwjiA684r15ZUuCwJIZer5G0fm/BqMC8TE4iiVVSf5Nzs6iF5LrV3rRtv24r4
WVrlSzQC4gXp0bWGXdUwTcmXsjUL76Ocd2nGkpy4yA9k5a+01Ki5GBxWttd8ZnkGbpNdbH7Gr2md
OTfeAmmjBLIxEH/SaZLWrxvxIol61+XmRVRyo2UCMaSOSHNUczF9etN9p4XGJCAIFZvqfcvfUEyI
5zY1ex/xPjBuxYchD72jL1MYPtYN2GYYZl+tav8xBHuquQZwVr8WZO7vO+W5CLdi40seS3oiujVy
ixK/3BYIAyvwQ3fdxUhgXhi9Y+8iN9BgAoQOUagIHw3vg2pPeJDSXTCz0sq3m1NtJii6hbBBZkLM
OtZ56uQ9ondKjPQD/8UFVIjB2xjcvWmyNgi2u7ZiUF3GeCJ8fczCcWvkwz3Ox3vKloPKUKcs9C5w
iWglcfyvLhkB8I2/2lP4JxZsBmNjcogDQtbimtYFxzcuytqF/EFKrPATTIF89FrnrZ/Eb+WGz1lA
Wb/Esi3v31A6e5c3x9fDqWzkmUQa4tqMa2LUe1WG52josPwpMqMSryi2/D7lqtRApHYiHoiZNFZC
DuUG7097UHn2saxaXomEWVncsRm8G+XeIrhi5wgXX5RunmlmD5bBJrvcr5BO4eaj4bGIyr2l+wNb
NoAD+1s7VTccNZ9FHxxH2TyHEzdx76Avh/1H54X/DEuMW0yrT4UbHQNRXa2AUyIKkUSNKXmkKFtT
Zm2LWj/TpG9c15CbFILhuW2Ykki8lgvhv5wYdbzv7GLvN/l2+XFUe7fYKqOvJPHkIeaB87zgjD9r
zxF0Ga2ayYh8zQaqTz6pgCUybdI+SGkeeyd4dm0c9r6zn1J34wTTvRD9g6g5c1DRWJbzSOvzEary
p0tNUo/JjWtxrvplvh5Vu5PD9JTxmBk8LSxppa/i26Tk+jvmyaEzcCK5eUlwkJeNJ+DEXw1GgRlt
Xw8sbQuaJvuy7PG1Rq7cNNglwIuplKQfPxhj9FJTrNSFF65lXqU7K2T3ed4XnxVkliOmX98sw7Wf
Jr8yIdqOzMIeDeQWV25wnlw7+xp7dFBfP6lW36MkxLFs1m9NUb+NmRFtqwSPs06uNtVzGU5n9Fe0
svqSezUuyCC/wGpsM4U9RSFrJhkWe9gFI6CyCvyJt7c09mZZ7ksMuWWfIWITYzrUNGY6RBMaqQHK
fVLBcfNNFX25G934YoqcN4TErC59lNRFmMBYc6FdvNOjf6rdZlobqiN4cNi6KbAULd2tN7197RGB
Fet/JhUYzeeQrAyjgPrKsV6Mn25Zl1unYVWtItEA343/ByTvWhbBTxH5+yScD1abr7VsdjZzshV9
D2fxCIyuNmqhvGd6mjIxv2bRTrvEYiZfOneHHiQKrM9ZmSfdGbvSUE9z5myynpVNmekeq8h6zDwO
pCLK/i5hoHFpPIblTI8ikwdGsAet+pNdi0+f73bdOWLt+vHOSL3t8m/XMVNemd0SEDIwxIxBb7QZ
VAljMW29Mt8OuoxXRuxvE3yMQ9lu0HAgE6kQCz1eeyj93i1Pc6lfG7fNEACj+4SsVamPIC6+oknd
KeIJGa9Hcl/ZxkGeTrYmoDDJht+gE4eBw11Mw8UEJwJ/VdUpG4MQdk/sTcN8arhMAfwfprnZeUGJ
fubjka+qp86K301wKyzDrYCE5ln01+Ss7Zc3b26NnSF5uLEPb7I434cW8qbq6j1ej8cobNZiTNcA
71tHBSDRwSPC9tecGs8+HZqm1+VPsnWnCNM7QoPU+Q6ib+u0hBKYb3Nir1OGmMgX5l5mBmB3dRiW
ujfk3HVUAXYTPmHFWPsjZKPQjrsVaX6dClaVdw1EIdK0nfMDOX9kUbPJA5axkw/BriakbYFFqub1
xD/yN+Q5LKiAy94qYBxRnivof8xjedK+M0A01nTsgJ01HRaInE4Wcio07uHYnLWs1oOgQWEfzVtp
4Puq3FtAZe6l3R7//PNoxrvIbvie5/A3MoyXzAaaAEFyK2Q+b3xWudw7YtygSm+Mwt4Olrlv/WDb
mNmGtKj12EO1UoFvYp0eyPC4dLa5buLoYmTy1tbdPo5QZtm2R4V9a5wSWCc8LQ8tJA4ivH50qSbr
Vu2dtMM/NW47ZU9M/eO97obXKdMHSP8G8qtfj1NxxhO8sAR4nQcgUbImk/TQivolxNM9zd6J25ud
LDQ/OJAwKCTH0XYxqwYVI2HeeDE+NZa9jvmOhJKcAsnWBySvkR8Hv09XA0dDyq3e1MiPQnbeeijw
HGfGw3KliTEwV6NTb5YbZ+ydTdF1z60574OIfa5z9oIKlO0cy0F/JjIFLSo9TcLcAJiH+OeqW1ho
sgU6+30xv0aj/0Jm0oFoo307M9dMOSO5wKwtpBeBBw6twmKwUoNFBCucXTiMRJlND5aOzqT0vkQq
viIeDGszyT+JXvrsmIP7Xn2XwnuTOfHZDfLbmkdbr+yhP9p+fPYZJAruIuZ5lzzuH7iX3usivGWt
tx2Sahda/gcS9WU27RMy6o9Z5odBtPNC0+5nCtmodX5Z/42K2XcPaaJ3EfRp1wds5zbcZt2WGMrR
hnsevGrh05fDs+l4JAeNbQwZtMLIHNlLNVKsl99wtLOaV5FSFknulYpi4Y7UeqjKSxRqQPgQPaFH
wXM3GVXmuh6zo60K1EcX5tb0b+lcb6tGwEbyPtu8njYND9vgoKlfWk7YFQVVvw7H+yIY+CF28HJ+
ige5CZLH5aPAWTsAJhgPto53uEJ6gBH8BkJ9yYjIO8wFwuSct335txPymDbdeWhY6O14lMLzKrD0
SxQw9nBqBhkWdmtXHTo0HUIXIN7iLZ6hNw47P7NeJoXHyVbHoDHPofQwpDnexrSjA3o4sfMN3sIu
8RQ1INfhFO0CY4aP8i4TPbuSV+bgOZlKw4UZw4Hcih5Ma/j0nOi1CeUe3wOxDtneTvU3tABcS7s2
8nhf5nLF9pQfaS9JS3+WakJkAu9JkJwCjjoezLso78jzDIpVC6SiDoyN0TQ5vPj5JZ+vXH4RP6a0
N1YGrkYBYLJ88NE032s3CFYDPGe9CJTmMG78vPxX++12Wc+sWXS8sY23FHL+kuryjy5JXBlDf2t0
WF7VO2teyJ3R2SkWTk7J6h1on+K1Mz+6fCiBTNptlw/wP3LA6IokmLlA9jJcW51BQnaWvzYThnbj
TYIRofv4AIaIP8CFT9DMu7wev0s/oYsHL1nFIkS0yPxr4vBIVvKknOaM5W/VuPGjy1+KB/5UtSBc
mpjv5b7LeYrhA38VH5dAuXKBVXTrfrQ9r1Vl1lsRV+eZo4nP+sEsEsTd4pvi+I28yRA21v4mX7Rv
i62Bd6WODVzB5pnrd5/wKtchzGVdqrXlDMjkcFh8Wa602OflwtL396TNdt0stoHhbpe3zTEV+TEt
sc3VQxhXX2aLe2r5hZkyBprcv3wwP5HwLzMvvBF2D6R7MPWztzEZErFoqQ/rLX6Lta2DswGnEg/2
mdWSp3T+5kFYeqzP5e6rEu/QVuaTWchn33ZXKXP4JfzCLFBgGpt4L71Jm5mIzjbj0Rizt7HWx2YB
1hOQX1CBExZutc7qiRMfbWzx3BcBrJr3/xW6nKDFWDdrH2GtLLk2bfM00rOu2yEtV6lZf48FuzRL
h/gjhq4rh+9NBtVPXvn/ygBjcsYACLjZIx89YZgMrQvvM5uR3Dn1KM4OvPO+khPwsAeVN+KN4F51
nk05Xduig0ZhdcW2aMzqzfCGJ4qYboMfaTcI9C2HoTVT0rnbd8Aw2F6ngz0baiNVTTtNDiMrIenr
DRNScwYhYQqJSOW5RysOvxdgW2RjfSjqsdqjEr21WfcJwbaHDKYAMldBH69Z0n2Oyxm3Dq4SpwQ4
K5l7rKtwWsJDIMs6sKo0ba6dKMS6cYgrGUbyUYr+waWgGQb9rNIOUWek3JjDl6lqXnMbzbuTB0yI
f5xo2JUknjPDJsCJfQq6T35KUvfbghKzMC8ab+M6MkdMGulwFRCwgW08lZie1mPlvowc/BPNfFNI
ujeGPBiJKp5veQhMlObSEqtsolMNjab9w+9PnA0HBwU7FoowH48hLqGR/mGVUdjgL3kilvR7xGBF
YePcGKAbq1QTTDQlf7WD7mylP7qo3idfEeZgd4fUah/LBNN/579YTiJgd+MD1DJlYYUOY9vFRU4d
kHU7PwiIw3n2nm1XPI54TFZmHYBRKOpC7F/wuzyAGE15y1RxzoL6PZeGOFZG/9GUONvVQKuD0eFi
cU5gaMouLTVMMPf7kX3KhgpexqJ/arLyZvf2R+XHrC7C3JSXHnE8OXZaNs79Zt74ZfM0hiL5NbS3
XfoUrm/UgGRDr/4gu5miD6e17d+Rh1NsEApMiYoMwZh9Qv6qcwP62d7+KfEtFHZ9HpwUwp071IE9
qpL+Alm4J937s/MKfJISqLV3senbtDRZzT/5Qw/1oakrco76jFQiezn552eUUta+lP27GU7dzu+Y
nbfjTje2dZUzjmGnxZznxRGzzQlURnbVpddZf4xkEa6Wk6mu4JKd7sXzkGXyuPJXAs/2Btox4j8Z
PdB7QJfmlFoGZRdRxCBAprlBQcm2s29cI27eKbY23pzU20zMMGd8LMrrXBCaMTu7BrSamYOHueGc
nZseQG3yBmyipvtJh4DwZKR/zaI44z0/x1n6ZY7BjlH7xapRxpQkHzpwQSvjd7eHug2NAKdzbj9g
g95jEwsZc/kfURgenWKGlklHGvzpoerQuDGchMp7YR0nOWnGH5MXjDHtwdH6VXCijBz18ehg0LPm
bSnTbd+aDTh6ffTt8lQP+N4T8oVQJPd2YN59JZ8htt9qF00ed8o1itVvkOanaURW5d94dQrnYpP1
UlHH0AfF5LeETHGi8eyiB0z+jHxLfo8mYiBLCiTT0N/MynHXQ6w2i8oopuAetSY1vZLtFjTsr9dq
SlbW+jEbU3d/rl4ypb7FLDSgDk4C3SLwyP6XnnNPosRWZdZhKUOUH/3wtGwTsWzaNNb2OBDTuDxX
oQi/s4D7qYyfS/QMOyyOhZcfQxmdBhuvHWlrkMYndgkd88K5TQ1OX+zvJJ8wpZicmDziYp319Us7
D0Rw+RdCy+K1lwc9leTADmC/vJdJA+ObqRf8y4igQ7WP68wAllWwRbCOtPfZn6X582r/SSG5JMX4
4g38/pxPEAK/fgYi6QFlMtynUyalhxf8RHYQJE7ovcQ1E8nZuQp3OFeT+zDW/qNlFw9d0L8McfgR
daOmGWsvaUPptHy89sKyaOrtJChvZHEelz89eRXxKrUJuFqCodANnb7ZdEzRbIreBKrL4huV4/ys
kvpm9STLEdUU0Y+MQbpj1lRu5yE8Uuk9ylR+mmFwjS0YQ6M1/y8uiYBYp6p5qILmsPRHbNA7u8y+
RVS/mDVwqajLW+RMB5K/ToMvL26D0Ek13oX2hXe+utkOgl1bz8nebGHHO4u3maXz8dZ1+5qpTpNv
rLatHgLY6EObakJ7hFJb0Ez7YYz7mDU4WXIZo8x/sklUgs215respULGMGYe9YinexdYRvyHBAKM
dVIE+aYZh+A9wXnCwxL31a0aOWzGiY2GvSRNSU8mUU3h0u3ImwBy1rX14XHCrzwtbr1jk6y2EJX2
+JtIkJ6aS2GRAQyzhUCkNpnJSOGtZ/ptc4KZ8fgbBhMycvfXU9EpCg3/inmfiRjAzCaLMCv1Y/9M
xO1S6DnfbhQ9s2+JmqFJOKiKyT0VqUr/NeEA+0HJsF7GaZ5psj0lYTYyD3QPK0rV4TBCfTC1SX4A
cPXZITN1VdH8z255bkIyiNIu3hsTiVo9TfbyM3GnPvgLMxAvAtYKRX8QOz7CwT1IlFbi7mpjJQcK
ozKKr6FJ5oEsPrMhxSgX1NHKJmdJ9/V36LvntOMZxhcClJpMb82o9G4ypi81FgeS8M4MJR58WPbE
DX51UH8Wcnggse93kbpFqN/wy1Mp1sQU6O4VviM+UN1RdCrmocmYvGPKfwMcJNnOLWGVcwLPhu5P
xEXndIxcYtH9wRDJZBC5rrKe8eEfh9a7YROCTGt3mO4vEEL9/1c6uUQvSRqxhp581jYdxkvo1gd/
IKsOeuYxDseLiSab1/2X2Y/fHFXBzuvSO9DBJYKESpzFHDBtZDNdGQxWazikH1tnT0L5AByT3ZHF
42/BCh4jw+z3CKmfw+ycySHBxIgDaNM5Q7ohz2irZi56HI1fosyuCqxirZ2UQV8f3iHpH+NMMLEf
8oqMRH3ykgkqgaSBTWbozzHC1JYF4d9qjAZm+82CgFO0hX77XKiw4l0oLJBAGuva7wgTVA0eWo7t
lQeDvnVlWgKH1CgeXtM/UZhZeyNQj66gEmAlub8i8oBv1CHUQ7viPmmTgQAVL6DpqS6K99GISRKc
4/CY+UV7kRLjjjPZiz1dTYhf1r+o7r66mVU/Q1ZecbkGJ29aGjrY33XXdCxREZIRJiPlVchmUcqb
oaP99I9t6xKqUZfPZd7+aLA1iNYbpOIVab/A5QpS587MDxNQ6U08lzVLbPL+j23O5t6b42DfV6b1
t4/bMlwlEUSnaY9IGUHLqKEAiZVNWN5TrzT3YSU/pCTdDsGXqjcnt0eS57oqnbxccRuRzxPFG50L
a+/n9ptF9/tmTjyGBhaUxLNeekv9loi6nHlVfJMdBhBZGa+Odsx/fjyVf1h5wOfORWOQlzbJdUtl
evDNkQIo8J6SkeNy6F0iPBJrOmpCiFb8HE4uoyP7J48enTIj2GfMX2xmYZSM1bARjLqSSTOzmRzk
YYPvqp/L/pKi0bz0XjDugoq9HWaB8Tl2pobyV5xmt6B76hWxogHT22veBI+Ntoh1yKC4bVlgWhZp
RDRlZUXAVM01zSmU594lKW+W0Y2XJWf4PD1XE7V63I5/kXmYnQwyfMYfzmyqDbE95IP0fonDf1O6
vWN4vNfAD+Q7FfAQmiQpc2TUEar0NWpiUkIUtUan3HIbEktO2BEKAnnAw16llU9HGT6nJjB65+v4
KrX8KjrnnxMExLT2Nai9aXer0q+bZyfrP0cgDc+ND701l5weFPR05edcz/ZqkOnDILHc6wFzOZ7Z
cqfcmDwtr2OWkXvtehhHuyYtjF8hrQ6aLBZHVOH7EAsXhLp6cQp7XoclrT32oxqcP8mvjOGdczfY
zkfoQx8ldv0JnuJu43H86+Xkt6XUH/nEdG6cqvxz6qdX2+7vvk+MlNfm9UdbZvLSOPDaMowZsVXM
MfPmbIPKH1HS7rYKsn1UO2edyC7iLMen0fRwOVbFNvlSAG0IeyrIwJ2bk1kpAG+jufR+Jpgyie+R
ruomzOxmBODWRlzsa3C2FRbOf6pvfi3d7Un3qIk2K+52kdL+WeTIjn9njgZ6kYHWk5Qx7qWVYCoX
99lzXHQPXWvfx4JLRPSoGlgc5Zq1ul9OQpvrKvWYNIoYt+pXxeYv8GawRcEhF04Yf8t2fjSK7FoX
pIYs/6dMK2pByjmShB6pe2CCfQe7BAe1J5YMA7vjzfCqhQMiXY164yssFeJixJfhF2rekHTTnJ0k
FZsAn1WTTQcVQ3ORsIgXJVIUfwcZy705tn4JWhE+pWGbHtGYkkWTLdZ+GFjfYTAbjx0E28mfgsTf
kFA5q3UzclLRT4PckTLTbkxI8HNpYOSZkjBdB5AV56oqmA6MrqewmGq2WKT4izrPcC5OTC7ufh7i
+nFosuKraE2LiRsAJ9Ngk02T/H4TlqvQMvDDM/GqPkzDK06ZLcdf4rZw6yoUfZ/ml6y0J9eomxen
hBWdG2DoNrTy+9DVuuHkD4mRtZWJsy3qmaZ5qXdqHd9803rSQPE46fmax/4E7F3t1RSZ59wJ0gcd
x+ShKDE/qfRvxN+mgPkp7G+hDfVHjC3znIBd6nABvdl0+BNsIGDhmTbtqcX/BHnxBEWYghZrPZDk
RyDPe7EYQfErES14QwmhZ7IGLY6oAvk2thse35LYHu51mVY3POyvQnfYtXNdwJ+xo3Gn2Qw5b+Hg
h3eJ9FZB5K91EXK+kD3l/RtrM7glo8LQCPMV/DOJmJJr8iuLVcYxQgpwOnTXrlA9SSGRGZN5gyhi
lACzXhvW37pBn7NiumqfsKa7gjCAEBPmu5yMMUbXc81zF+ni1cxaRjWJmCJmpgPUG+7LiDgFtj+8
11NqHpMRO6Sc9VzjDjfDQ8YCgSPpCfogCIdH0rUt4CQrCjeYG4MTQdAjoS2teYn1hNdNJf5vP3T2
gkNPrs+9Z9j/vK7heE5zibNtoKlThFDndjo+MXfFXFBj/p3YKQrX3tN9wZ6Ip6RAjpiMEJlACP8R
xpHaNLASl8BO7Gxtl8yU8pYETPdlaANGmb+kKOLBYOLHWl4kDePm4AU4uyiAGc065s6h89VDztBd
Sl3vqhI4pB7m6aSJQl3xqYZP8xwBtnIuHzC3+19DPUYPfTjIY4n2tY6ijuvd6evxZA9zfDJx1f24
Q4xS4FTjYTZLf+3PGjt0GkRPU+alVxyv88nGD3Z2qiklbE5NyZoN8qjUYJUf2HaJ3bbsv6qG09y0
VWMfijDqMSj45ClnhgEwNuXREo3WfeBTRA906CLXynezXVgP+TXhKbpiGIxosQLp7vwS5lJjS0cx
D8vpKhyPcCKfwv3kuJjJH+diIqw/qfuGVF7H/dFzZxzl1IRPRaH1jg8jIpxJeeIY9BOQTCSt9CQE
88h1hKWMSPByKOBO8yL71kY1YU0iFHA9DnWynYQ2GUIZSAChPfdwCSBpuwT27Sb8kvshRZB8Tekl
Scc0idwM3Fz9BLqhnS9NnxpnnHx0Ul0Z5VsdJUawotRiT8KU2foh6HUaHfsSGgmyDL6pJdMISzyo
7FFVaTHe+iaNBCmV3pjgG3VDhkwVqGlqBAuBJBbUv50iNE1Uhwwb1mxYLIrhdKShzwJUMWWstVdn
TP9HB9txgYOUabi+iNlFKMsJP1wbLBTdRk04j7cZbeMpAttd2+ZkglTEqdz1qT/We5Mjc1PHHYJz
xNFU61o/CaG9tzIwqqcqMPKX0EGWAaSo9tWo3S+zKZxVnWXZvmV51E0Q9byNNZpUJZjtOvFI3cJD
6X0MRO29lDNZdnqOyIrRjf8twZ/jVdV3tSCSY3bUXnExEqZgBdkmc5p2KwI61KjOmujBF13J4rCE
nJEudInnbfxpDfOwrEAIMzwrOOsV6BgH2jij28hA1O+245UvBY0PZvsK65m28IFgDbiMRmhCKZIb
0zZTtbV73BY4+DwiUrQ69WDsZIGZ/R8Sa4JfabrVI2G2pHk42r06IW6+oumXFWaes619lhvqVDYr
r7GavZNE5humlGnPh7nkf1DgtyWAzDoi3X2FrxQ5IfM7DqXwt41CgkzRU1e90eZX1eL3fJB0r3fp
eXraZiHRYJoE9Z0TC+9u197wQQ1SPIYWqek4mPWzhPBjHuzjdU0kGMcOz0qRbn0wyj2ZWdZXzNlz
jSvciZ6QLUoq6UVfLgzRxmGMfxpcUtM7Ew0/QZ+liK6Du+Hr7Gp3gYEV3irPlki9xzbXpCZhjdw7
A5AGehOJFxQF7TFPDfc5GZ3qbHZmsXOZL73VRZ5Cvad9uZcpyo5rGO3FwFKXr8IK19yAN/7X843w
X99Lkk1wT4UXKSQJ/BigN9pnHxWrKzl3yVa7W+TfoAOOiXaYwh6DLi82yi2cv35vGk94GYhzz7x+
k5pIpR5Kh38IYlZrboUoG55HLHHuTGsjeoqNHcS1vSFED4C5aZxDMgJvNiY5KW6DRdNGUNjZuHs3
yWyRV2DWej/4cfEn5VLaiZbDPiXnau35krgyH+ODgZGUoNGqNcJNZzPZwr7ibJoAiixKcmYotouw
sYxgvFH2xLoMosXLl3QfTtjLu9n5SX8IvHq6T8lUH3INmXEIMhL1CKVnjGhpchPmIcLG6Q2y2xOj
NmxlGqcPUdrav0RwYCTNUvcpMOf4kWiABktmXezF4Bsox/2oDnpqCa+L6J6hOpQ22J3gzerHcVRe
7hqaYhe6sfdPcIgVq0I7VN/aIxU9a5jCNZM6KZHSujkM41Lh/kz5oI6kclGOC4aNrJwRB9dVzIdr
AlXzbC72xkDqqccQ815M+N7WXOyLX3EMnxsZfmUwuQtzYj5naCpEYVQzMwY9ik3aGd6tyTDy8yUT
9NLP9sbJIh9OVv+6fVictGGZF3hc8yObfKIgaUGp+6qMrmCVYubeeYXRbGxRhps0Xub9Q+y9TpHX
v7jD/OqUZn5tjUEx5fKLbSeyAKWI8NFN0gbdS5gFzHsCyS5QUgKHh2o0sO5Y56VWQRYdPlTIkNYe
QBgsupGsJaiOPQKTsQTgYM8azacqfXPMYNuSfB9WNWngERF/7p9GtnRcAeReGQVU0suEO0veXCND
kHSA3DOeNS6uWJo7j/3Du8DvaWerDfoj1p7YbTY8VztQSUZ/ocN/Cs3Y7foPm+E+jyr5jF3+ncXj
V8+2h0kM1krM5sqgSmAlF8QWlk1tivXsEL/Ve+ZGJ+09idOLYPIEHs0d84x/hNg0a837trZ9/xDm
zck3ukfVRnxcZJBM/7F0Xttx49oW/SKOQRKMr5WzSipFv3DIsg0mMEd8/Znse598TrfVqgACG3uv
NZfBbbDZZW39uwrlXTBlmkWLlyxY5135kwjcVlX8K3ICQhcGvYnxZ7BVcXmKiDHwgKHg0dy03E1V
CUc6n+zH3DIajyYLi5p8MGk76CwsOBnJoqinY0luRG/FCN711iS4QrIoc/eMz3c3yORsTvNZ5xwB
gNbxId6b4DolRCcMvwv41nqK75ZF9LHbXMz+o1cfXFHOeRJu0oQZqPJPWiAqTBWteCB9SHZpBNf9
vEiJx1djmrlolLW9m9N2SURHaqMbtzk2buA8cSnIASHLPljPpagukyYYJGPaNlBEoontZRw86aKm
MSOVk++kbVi71jL1hl4UsLbWt/64rlPeU4uq1iyXshTj6GqQcDC6okvPeZuT6wC/FRswPAvwV/ik
m6Se76Dr0kPgBi32njR6qTyz5laWIG3KKjAWop+RivJkr6q2aj+VS2JDR7V7tFU3X/Ox7L49h3Zx
LjL9rD2jhDrtOoQAmLRWZsOsb9JV1WUgXOl5Al2Fqq2jU9MVCLSFV2ZvSN8BaXlav8VO2aO7muon
OXjpHmNdtDMMoz50QDBWeQGRsFkIEJUrbOSwRfo3UXm3o+86r4OW+Lm0g+lObC9HmMB5qlE+OJBi
e3/FTO2X6Q9ssgC7s53RapQeQ9Sap4ywjy2gN7EjlmrJDhDlMaj6DkNkY+3Bwxo07XAjxQ4svRjs
+9kLgAt5vnJPjSykiZUcXHnq+uEhznO1KwRN734Mqxd39CaejlS6vyAbkBdiq9z5RZ/d2oAjkwxk
Qdxpx/lbje5wAFQSrOl/Y/ZQHnqbsBg5t7tyM8KghHriezRViHJ20Koiw/TjXZtKBpMlk7i9C351
RVkFqcQpupXh91+DTd/JwPG2DZIS5zc4E0p8VhacTsNaM/uNd71KAUkqfJ1pQQ80N/oR5gSetjJq
smMgGhgZuScpbJJk0ojWJ8wMndR6K0y/PWKU9q/EVHmfaa/y74L1v1MdU9AEQff7SPD0K+9Yf0YQ
v/FAlyNQ62SutoM2fpdNnrFztD8WtIFNik8b9ruNGipv7yQ8W9uqQRAblla9rQxmyqK3ftMlbNeo
hNutFr46BrmHQKWpvE2A2PUGDDc9OJNJrIiZmNidVfGB5Uo8d9VIb5Rd9tjlAky0wfRKhXF0NjkW
v/vUrNf5jGQBZTKQ9CB1K7TAQIIlmptV67bmOXIo9YwkRz41V9VzOeT2e9NxXNgRcjuRmH/Mqipe
XLhrRMPkPpEeQ7wuPcek1W4Or0wR2qPJoJj4AC6fg5uVO9t0DO4NgJV8WSGADN1+18/jsDGx2V0E
PsaN7DEZEs3cnvH6I8frsFZaFqiWOnbGK6s5ZzqTEWmBBWk8tSJWPxDz1H0cRL22J+lRuLjRPov7
6UUnGSCUUcabqSyQUgr0UyqoivXkUJmJuCm2UeljmjUb81FOVYo9v6+HMw5LhGYF1nCYecO+bwkL
6npHbAfJzNburZl/wXxdz56+21lm/AnbvN2PSd1dWnJhdswozVuU5ui3uR2cARyg0HGZHoR92N+4
zzmvNgLgbRw3KBpzvozGGuQvQxXF+9TJ4QbI0XopK04FXwjstDb2iVs3D84Gv63xUkR1sHFEjGov
BJGHxwTXh9tQ3lTGfBT0cjdWrafTnCclKFfkOYPsPrOwq12IvkxekgDBId9k5GytLBuw1BlDucpm
kd3srlPXPGqLZZcs902VLCoUMoDDiOAcFYzUediayhfB13od57j/25guax0ZuHr3TNq/3dABiEF2
scZJYoPY1E0Dt8q035hwi53sxbegiDt1gH3P2PxxBhnACYwC8iEItHxbGBVmJBcnTpIElA7qUNYR
1xT0vpSVuCS25Mfv6ChhKH6V3bTzpH3Ogvl79nhbIqCQLZyfNOjfHT6oqOzXDqAaSIJbzWybYK99
HSm4P+5++d9hkPAweofE+1U2Prmq1ReNF1q8yE3m2nxD77FRUbhuy+tUDtsK8AAyfj9LwOLUuMoG
On7z1dAKekG4wWxDE0acJ/pDYAJWM0efF9CnzycejOFp+VPMaIITdNKpLfo9oFKUqUKdTJm8DXV+
zSWCK9s2vyQxQX3kXBJOmBIykG7okbooew1zm7fTJoNzu5KiuVRs2X04PCB57ERYoHSWBx3nj5kf
yLL+ZDlUr2UbjqsWw3mdJKgDXBoERnNHz6Yn2FSjiygoOsMoWdNgWVNO3xLD/jJt9ny0vl7aYEXB
G0uly8ZJEFn9k9WCNh35RZO5Ta18F4G43Bhm+WCswsgamkPvQCO61qJf28m17oI9aES6fuEjEj3y
5uxoJzDyW3Q0YMPblmC+EjffsoQSjK2WSn4bECo3IWpxGemfZIDZHzrrCdoxHQPEG32GTUxvLBfK
lgad2LXvo757MJqYb34YisNB3VJr3FpO9G4PTGJ0djAc81Cb8mQk4aGe8FF0wHxoSD8I6RmO/On6
/WfOd6x4tdGA1D5LAOEt605S+6WuCesoxBXkn5153lEGIFj96aLflf1R6mkDHhc91aKPTv950R3J
EiH2FDd8i32GJsW37RWrKHeB+jZjfdYmfbUFvAroEFsTLDCoGKvQ4U3IFOvEsNUYNJdlmJj+Y0qn
XSZecridCSs8sNpjMKffgTJhaVOzjmyIH3P5bUhi7a3PjA6lyZdLyszFI2gAXCHiWUmzh73HNeS5
Y9w7DwoKLDs36jSR3AfWxlSIC7/J5992hl6FNWrmccC/axOlgC50RJTth1tQ0lsP3IMXp9cAPznd
EkjIbmTSOewXW2K1C3tEEmnZvgV9/uCI25b9sK1x6GhZ3sKhRmNRszgW532Q3XBUUaxnayb/XfoV
GdZmrmcThCdXiRHeWHcfx+Q9HnuSGcQfjIpHqB4fQZXa7DMmq9/fmGiISiTgPLBjIA5+3j8v+rd4
RKCqwdDl5S41pr0lBRoB0mcmsSCTjPUYB1/ZWP8qa+NVWHO3HXvvfVmRNB5xePJXZ2E9CWC4MNb3
oZeezD5wjzViqCafH73/aOMPE4rEKsa3bNXdh7UkcE5w3STKsaehXhAsrXojFpeQgITYTbkwBzEh
hhvtIbMbfdjyc8Vei1VmMpGm4uDwdxOPMbb4+ZyMeFhJVqFAC6NnqKbG2WltEnpE+NRCEQqclCWV
pkRqO29tJm/zgHqHU2BXpArRrbpVy/qsjejCPczaFA577CQmTGOYkJrUPYY98d9tjXzV5b6yLARb
e0+5nj6JADw4i6AnF4AYjK5epEL5AvRA+YNtc1kNaTru3QEqEqjPXPfX2vXR0kxMRisU75uyjNFf
NoqxkerLX30T2s+Uz/Mhtr0Ce2HSXkw5KKo3rmZWyK1CelDDw+jRUSdVmvb8Ai+Fs4EDBrG5GCtO
WMd6j4meIY+0N+ZtbkugecDNCQZEvl96/RsYngs075OtJSzRZt/PwEgGcUK+RYkWdHTc8omkP1zU
NIRpO3LLYcEPTyrJP6CngZlP2mKnUvZBFRvUz/VzOOO5V0AgNgKzzNpjbryvpHtt2qVuj9Em8Im/
yh6/ABFd1C3dOinLn9iayI+gAcjaG8Zwx2eDMXno936HNtBW3jP5ydzrIGQTIYPIPpbpCevPgxiD
FYF/j1KSRUUaAGqMv5aBfj6psyvnCoZF+9J4QLcBhdgMKDzUldyUCT+g9xx0SPC0x8SAC2rvpsba
w1lOtM70xUT+t+cTmxiBwCD5ruzWwXI6lqgWV0TU/O15+oVLmy40FruUhQI73BpTzUYx7CY5Iica
PPon8TsEAmM9qZQF3XxF9PxBAJ3KGXFmD0SvYT/oM/9M4ME+c+KLNKMnOjsvXDRpnQV2uekzeZWT
twvq9kOnfGLD3CGFGcttzY5RmkW6xdL8A0Pkwrxio/kKG6JO6O+c8qml92mfLUpp6EOfIqPsUOZ5
DAnhIz2MXhhWInIgUNoWydUbh49Qm6QpdYIlRGBgqlCtG7QW057pwYJ6cSf4A+xqk0UQwdS2ct0G
4cMGhtyk5GiGYSu3JbsGHI+QE72aSHGyaEzP8rG8CZD8i6Jp/JmFeeZqzlLMIRpQ2k5HbovgAMpg
bw/9czRMF8XLLxoCk1BLb2QwPpLOeAEtk2ycaIbbMFLHGtJeKQcwnoGvMyzR5xcu/RX2PAnUmUsy
jvuCDloYkTrRIMggoQjcfIqNdt1qB0f88Nr7dFELNp9hAKIVek9uxpwJ6CBPdjkAmZPcOqrmtarA
tmppvAY1gjIXpcQgR+JYsuEn8Zj0m1a4JUeP6BQPYm2k6iudUdCiM4LaOkr2jmE9ExH4Fi/cK467
fVwhDlZWvYZi2TGJ6q8CGbtnciGqm3E3gfoShvHp9DPS887f5xyhMXebZqCPYQs01bXExNFmd5Ne
jGKHS0l7J31zTweV4NHyjdHRwemLnyDozz738MEKl1KPLYD7u1i7rZ+he3TOrFpF1l9xV6g51qMe
62vQjPZ2qHG5t7bV0BkU8zZYtIZBKD8HY77NRcBYSv+tbC6Ek9bqVqMadKgPM1yRpB7eiW2HZdJg
7uL4qLz0m2SF9leP2vssy/mrIVz1TofdxzVp3Wyvu6eq8U4OWUtfKhmjV7twwDSFEummRLcDKJx3
FFEgOXYMDSBCndsHHVrH+B7NYLt7JnOBg/HFQBrEcNnqEwSqYfAySyK5NEaerR/01qomfAx6Mjfy
GAp4c3WVV++YuJQA3PkJQllPuZOCcnIInxQ1D6Y+5xYg6hql2iqMcTUph3FogdkmCBbiHeUbzePa
RhcIInE5PZjmIYgBvDPY3TrSI2jkQAHXMO3bwJhsG/GNkNm5RlCz5UIYr0hCZbThFWLnZOE/JJf+
WjqiYCQwX+hPvEltkmekC96RiycEcsRniXug6cR7AwIhkW2Pwlz9iZLxNxtSfHdj+8Wrw3eiYF/o
Qx88zxY7HQLHHmLxiCMLNIC1qUPxnENmYaRxcOoQXCnq3RlRYScjY5UTarQHAW9cC7uf8GGhubYw
BbA6hzq5093oN81UoJNg2GCDxCeGhRZxKPeaj12EaOhT1Fpr1w1+oZ9/Ddz2Wc3ex9L8lSQ0Kijx
WLNheKYquyqa53WiTwmvzRXj65AM5goSCGEsZrLwJ6z77Czor7D7KLJQ0mxDStWNHHgpfVGRpXuw
Q3ThCzgJA16aACF8USYnEQlq8fiNnoKHL3Y2t50Z+DCUihd7doFRGPApOrNnwAF4iS9WPeCOFzCt
JkbTJU9rEx+iyTlWbcK1IZi3ZucUW3rez4lVP6NHDo7hMAJ7qcGWAEHhO0p+Eh39KkL3Vx2gFq/r
61gVd2caLtJD4ecM+UFq6+EHdv8tEucVkt520ZG6QdUd6RRyKwhug5pfxoY0W4t4OzEbv5uoHZ5D
EcjNaGS3Kmue/dwHuW9wayJ9JTWe09wcVwkz2DDLuX+SZrnXYP8dY7xlrlkdWpsxV/LfX5pJ7HRl
2hzZurkSJAdvSJAm9wi0hG7LjaqD9DD1C4w7Z05ayWlLlAPNo75lQDphfyIruO/f/ThpAST6YNeL
d2sMPxBibecyeitrJIPs6++eUHdkAKc2lsc+na7o1s+zDm9MCr5FycPRD85Oq/kDYctvk/bGjun8
jabeBmu3y6wqhYaDKC/IrG0G4lY77inmVtuirU0Kihg64ox1104ooK5xK03IdnGX1oYlrNempd6q
CUcN9abI3HDJu95jwy82s5eSf0bOke1K9GMmsxip/VdMjP98QS0vojUr7uTniPCh0N2N1OMqbEAL
nBhn0YWPQQ6YzFa9NmMS73yS8nQyJ6bbOsh2YcxdOuyv9OiuYRYfA1tzvUcALPsZ+phDGpQc/tCV
gbSQPBwnOyMs+RVjXdqUTfFZT/CfuAUoVcJCsWumeQJcLUcEGIx/Zkn+1SrMvXk9mWj3KxesvKd8
8yDnjoAE3bmHzlkS7T0L6g0BUoiv8oKGwkDvPg+ZNZWlsbPxX+wYRyIsooS9lUZhAjiJINN50dKX
EuaM+oFZcDKaNZjYwuaqXPOxF8iGjt5/19TUDxjAMb76tDMAuBLkHIqMcOyfkYGpG1N2iWWqUc3O
92R7GDI/xQsFg289Ron5u3FLrGN9bHh3TvfisygyH/EFqrieUHLENAugqSyJQU4dt11PWejsMEcC
UiXGZeJ74ViotANzPor6NZpsVJMio7/lwuX2LL/P1zEql20WmvEtbieLzl9nv9RJY+zjPoEp7k3+
0R0AyKuZ+jAeAv80Rh2KodLMLyb8nwPbjdhGXojWadDlHm2H2iJkdS+6MGCUOIJiaVwmEQagftJe
/Z0uYgDsTtO0G/7zFfG9AQ5G107OROWMGzI8aE+0k4vpIy4/q65m7wO5TS3dGyc3nQlb7kjTWKKa
924jwT37AaAhr1ceM0s97A2PcS8AcxSHTKZ3cRHre9nx5PWGRBEausZzJ9iTaN00rCer24aw1Laq
ZjI2WPTQmULEW1sMBHMKNmoxghax0tzDXubUoF6a9Gmshz822AJWV+odPGlEzqaFcPnwFoJCDfVg
ZdC52/ZzPpwrxw4uyhgRXuRB8TTpYtnGHZoasQ4qIOegVldcU9LPyWuDPXtNt5/TUG97JJuw85n0
WSlnqd9E+V6a4V+X82hx7BY8lj5sDvTgM/yQ+NthNrGqGnExIwEAjVkWT1PJEGKKttky7upCLsDu
UdExM9juIEheVdD+dNyI0ASE/4Ss4K96zcELva9uTE/dmJ0SQbI5TdGdoI8WqgYqZ9zeUU1s3RGV
LvwK4h4tLDWRnXyqpnNWRdRuAxCNmWHfnb7+o+0GjzOOhtW4mBOraDHJQNxjGeMZAexnmu45A5uD
fDchq73/EmiFF0PXpkm0czIHn5qu79/mvp9QIJNWY8SX0l8ybipGXXwWSFY3+YyrfzFklHB7Ud+f
4ItvGtf5mOp0PVr6kdglxIF4bxNoUfdMa93mFbrz395FGxXXXEG7pSpR8uLN4SUjK9SqjOuYLm1E
dRFWdGyr8nfcjjXaSXWak/Q+pXRFG+8FVtPT2FtfrZ5e+sHD3s+lNCNYqUu8ceW2xvdiTPHn5GHT
DYpF+ZRp58mvXLQy2VeHM68zgr3T1jebnl0NdoasqPgyQ1zibMQumFTrOq6fXU/cqsHCu25nn23G
4AgAFAzDC73AVxMusD/a/srO4712x9OYwRAwdclw0WiOshEvdmHvfJ1dl//vJtwnbdD32SjpJM1X
GRCcgrr6d963O+mPT6FpXr2qYRlUX/XCOOnU9B6o4VKGbbjEH5lA1otwzzSEnliHR7LXJ3RuJ0Ql
DJuHXzhFdkWujkhsbrVn7gVy410oFONn9YSs+8mmveUhKkIrBj+nlOmzk3j3ttZ36z/jy3gjvLM5
t2kfctE1LpSjeItr+nD/sTySGhlRg4zfyb1X7ZL7wYPH7IkcQmZO6OmiunvIOfN/0XxhFhVn+XVE
pxX0YN2i2vuySutoFzN4KItqZYVDKnj1sOXw4iBsa+XdWsZzJI5IOG8p555VlP99tD2CQcfOgY3A
jBoJoowTahw1zkzGfA2koIPbJii7Ka075q60zK2cUax0wmebDhpBreSM+ymZ4TBgXaPAQoqp1lMT
cheDEkWS2oPgsj+jO6AB1I2/IJk8QGWS6u1FbMeLkKUyxc6i/oASvxkTosHCXH0Opb+2g2GfQxRZ
6FkB3lu3+j2il4P5DDFXduul05y1gX0ZbBOqP1m5S2OhkWa2dp152ncTaApMsAmdzcGZtwVUyoa6
BvMmkRq0coGQQ309MWL4CicDThVO5CrbcsDsUgH8OkJOE4mTRWY7c/VTZxA+Mjti1dPkyRl9nWtp
bZsh/iBOej2DOeBM4EjoufVZS6r4W1/pANM2s1nLzf5OrOaIjbizwJDlitZMKV6VBZ5WzcVhsUOo
yUO6Hy+5J3UCp2EkGUgNlA9UUVwEjKXaNIsvW6V3l1ExBkymVy7CwiZjTBb56lrGeIN0dxrg21BV
a6C5OUQN4WAyiqpLg21GT8mPW6rz0iPRs33FLPL83yAZXO5WtP6TGZLHLbGlhEOT7BFd73TE2VnT
1WxsvTEjtN5dws2f1pBbgTgAGLOOLMwJjh09wnzeupV+atQAhzOfoCEuImV9K4XcoCr8pdG+iByv
usIwMFAo5Oq9GPLT8rriKAb/807z+soRsgny7C1CrC8nyF1OQBUHyp9/nrrUBqZzz9QS+EunPwj3
gepu2VDcpB1w5wUcYaRHs1xuq/OWE21bO9hZaVj9x6Wxsk1n+lTqZOci8InMS2Z10HcMmRHY0WxS
rBC1CMnJZfabxsnG1hHCyOAgM//gclWSSMHJd1306N5zMJinOgueK9faYShC7WoLbBFO91zZRNen
1rklQFR38TGPbGZuZBkCXh6f0LTAisiDtaO4Jcbh/JGmE21eNzj7KMBWc+W8F/h+VrPCNinmtYV9
e1mh+A3WPa9/BFloljhtWNnRqLe5fC856Abb3do8tlx0EQSr99zBTpqhhrGaHGJ8sPeswDkEXQwG
0GkQJWB8iSm/zEocgULdY0CwYxt8DaiBuN++EhC1RN6zJRMiP3kfIIyfPFX9gYKHsZjlvjwqyvZw
rpOQHeGzIYVpUKV+MpNlHwv0TjWG+oOrzeDv4gNLE3SwFY15byJZEm5nRvUgnE3d0fYjv4TWjAr/
NGbLlD35W5AoSRfPW+PHPyoT1C+z/WhlVSBsK5febCCee6d9sRpxbvAc0jZB295kTPD1JWwqZ5ew
KJqufKVltnNCKiVdYu5wkAsBRFuPXfIROLix/ME9oZgCw42SgotGxS1ifIsc7qrUiw5bDzCWrjky
iduZY/GBCAKAV0oI8hil35OfsJw6cs4YSLK5o9Sv8+QBI+GgiHYFLha8RXF9sQgTyXzlQYnvvv1+
wMwM1X0rLMm7nIq/bTi75O+M8aYQGe5wjOm7MRyf64IOC+XRcsTyFNff0PcutprfMtO7By5tW/rB
OcxzPnPXKt/CLrqMWn31rjmtFg/wJGNSQpynkAZVF1gvbeuRKR96x6orFirTRG47cjJjuAOyeSmb
9k9JY9Tg9FwRVv0ol+BJI7ip1N+XmpO0yu1nt+6ewir+nOjBHjxk83c6FC4aX+iaocBC7tP2nNjx
VM3AQc03Y9RoNSJf0E1GCVaU39JP93nNoBH6LWJw/JN0hMvCOoY1MPWgCN86RNsrz1+ykVqzeraD
JLpJA48kt/7pOlRcoDrlbmwERCOyF1ZcQVnpRxuKiDUD60PpSJQoSDoGWhjAMJLJOfhLGTg2hURt
6TNjI43pQm/c3udjHL8w+9GU+4GbPYGqcukmA14qfDF/crElsSPu5PiwR5s27KCgnVRVCr0DDi8z
V2MkSdBtr2ajv2oPxeo0ZQLKAGcYkVRHFgUQo+qTIt9m+mEbu2mkB2swYQvCbB/781dfV8hgx/GV
+cab4ccS9As01IHrXjX6XBelgQ7Iu+Ukpq6MrvhtO/5mMAVNiPZpCBMmqXgsBNdq2ji3pKqvVUtS
gtffQporK8rAg90Pzyhwy3WPhcFvxmLTIKmgJPmTtXhWqfBQQr10Sp0MUP/Yi2Lv0TkGH7WyZ/Gi
0RSckW7NC23KeaskhPCG/suh573+dUqXsVafhozaUVOi93cRXXHPTKFHK3ePW734FRCJ8OEpKhZa
87i3Pko1YKRpYxqZOVGnGG+8P7WULwWsAZCTvz1IYMpj0ptMdwRGC1FqupIP+o6994XQ0ZcGQoCM
SBu0yuDJay2LTICeaz0w1yd6k9a9n0kiSspF3YYGtx6HgCdrRrbBfwxt/rHXxoGITlp45GzXabuz
Gmj/AlUNWg2mXGFJf6I9BHq81hTgBrcsroEDd1aGu+SScwQVA7QK0R0dSpXWbn6wZRBqUx2kkV1G
rvtc8C/BQhAp0USpjvpG9lBlRkRYl7HOWqYt1Ep4hKaDG1nRS4SZibsF2T5eeS5t7e/nKt0FA4K8
PBTpxiZ7MK7cU6fa+MfR5Mnbc/2wSZxOmqUdQj+54/KyKZmxIqgPyh/2kHcmHoiLLKHPc4PUZy7y
YQc0OLKolKpT0s5AlwoAiU1+LN0wxMhQVGhmGyN7X8ATzMFQTA6sCzNN4KRgXoNLjGraAcpNoZcM
ZM9Q/8NT3Ip5/nLc8sL2dgjJ/4bJdfR1eh/yZJf2/RPOqY0f28MJbHYN3RV+UJK725S8+Q1UFGNF
SyLmuGdewq3e5spBFXGwJsa97jTfW0nPKc0RaDNeYQbTOhJX94AO45pM19Eps9e4SJldecOPRuRz
oB+1dIzLJzPqjnbX/JFt8ghqqhJkMbsckX/Gbw6d5jj46pmB7nFWqAnGIWt/BeToUTtCpRsZ7Q72
BkfDU+ss0XAJXbngUjrpZ2+UV3dM+Dy9XZSLT1e1j3nh/0Rs9SAPNtk4PTnSOIBzOIOl2/vtcG6n
7ECz97WTKPWgOeWw1RZC9tguotGEgrlkn17adGX6xu0cr1ew1go8R0f6nUVRrqold4BZ2tADC+ou
uiy3jUeDLmveSFXZWKn/zxIu0m99MVq8VknGNC3NCrQYBFngZiRmhLQMFROM0XLaC5NF4GwGZOel
WPg7hYPfFSsnCln3b21145I+S+ASMqcVxr2RC2uwOBwrn5Cq+p7wCm0Pfa+PVneaaKoWzbjyARFr
GyxtAlg1DGHER/34U9fVEzopb6MxIDftuCfqgZJoaW1Vqdx6ATXsOPKpGOMevPLHopOZ5vZWOZ1a
1163nRw0QTEO8ZWY7END3EZmZAdT08qsFwmDPgw2DkZ3YZjIGt9EAXCuYpzbJgYzDuFcahblwsze
BCY0sBCfBJP99QzzWzHOE6M8M0nbWwsOPscttcfBQXZDBeACiDIBLMsO4TWIVak8UcG0T9CxyUTz
p2CbEkSIw3Il+oGcoiT4h7SHGn2OcdbW+jIIWrCNqJlr59Z94s6U6nbEJgtSJHONY+w3ywcvPusO
CovF24v77ehAMgIan7pQC2xNsRR9zvZ4Ey4eo+U1ebxVXeHLjw34SfadVdyvEGkBM1Ihxk3VgkOg
e25EzasmlHNvywgWjmyZUyk+Njn9q/E0No27b3oS6rDoQaI+oCvexmb4Gw/RBxs3OrqB07JCEFUF
AD7k8CZ868lvpreKyZU7TZ9lxtFVhB8BxjNY8Y+84Q45OtSwdo1lqk1r/RJPoGzmsUPWo+v+xwSC
/aWUCE/5YMudNYffftH+lCj/uBCxpQ19dtROeSbDhw8j3eGmxQfrP1m8s8zW9xl0XmqY9GSHn+Xd
pExDi1bjJS+ueR0fSz/jKNLynpjNBKO+Py9f5Yxaq9D/hYOzeu1rpfQ+5GEMTR+bUPsCOJAZl7HL
zGVYJiJS6+RRR0s0kmE6IFe7D4j1nwDFLrSByKVQ00H27rkhjslWydZ1jHcp0v3yQIwhghx2PdQI
V6/Qn1B+eYp6ex9OIXoX6zYva4tVl6OCC6gzVFt+TMvtoi4DzgySP41EHxjEoawNNk0HR/VRg4BN
FKLNa4DxfywJdCjEL4BqZ3tw7kV/7Hl01BE9J0IUImKbZI1Bf11bj2nkpSbHZRE7FuJsc76VjDCc
f2n1aNPknNEBTbmHZiBZgqhiRaHo4ndHAnyGa1N8ILbFxcgv5zUUmOCGWxIdFmF7QEWGv5KRuX9D
t78uUJFltF0SHhqvY4djBusiWKCUZpvLnnmZTcGQFhtet7MMdXTaeVvVXxnC8RGBgW+9j95H6/zw
+6yq2s0jrWFeK48t3WqIDyhh6L14F1IItk5KeDBaCH7CBantp9Bk6E77IlkProkGYlgnpoJv9+AF
e9GtBTSBl6WiE+mSIEg8iifXvB1eKI68nptbN/yR5UcGho8/Sjg+/KCeLESQ+OI8iLr+y1z84aXn
CLWYXUOxCRYNztq1ppXmzc5cjAM6onWx6/32L9h4G/9jcbQwQC0LvCcKUEh5jZdbn38sinQvACcn
NfmZ7j0Oad0nPw7OMRxkbNZlfyzYx5b/omFg0mq8bxkdQuyvk31MpM+NKUYExcXWevApTDjOY5Kw
huzqUyTy05JVq9ih+Rd8olA0cbd/jsW0afqKZNK/mnFJoPzVDGrNG79CZrzTzIb0f18Yi8ZUzn75
UnqOLJYkktsXTVVSe9/EdAZ8EOq4bEL8QE3tb0ADW756mb4Vtv7LP7Vr+yaYBvROdtBo1uzFt0V8
enAZ2z8LdcoDZONy3nvc0WZYw4EgSHJpxc6n5ZNZFlNYfVgIyAB4Lr+Hp4HVq0Booz9YDb69mjI4
CzOzNaYYfApkhu2Dcsbp8Binn7iAiFt4G9agMbw0itbJsgDJ0zF3aYlBpNvVWDDIGtnwdiPbQfWo
aCG/CffNRZfmNd8BpDWL8mMwPlPJkNA+1PpthE2Jiu4YQxLpSuAy9sUHX+zklFeE4v3/Cx2mXRr/
ZtXPbNDwL4wwXCgtNAS4MXngI2DWCe+dMfDyE04vmFGg7iQIBULlides/fTVCaIDjivgFUfXSM6a
THUKguU8qmOxt5D/8ksX2SoWHzIyiFeS8YNf1nQBrSega4xi+dmuRUtK/W3HOAuscuM03ymzItY0
r2/51mlr4dZVR4uNgtn7pcF9QvLYwfCn0/9YOo/ttpVsDT8R1kIOU+YkilSWJliy5IOcUUhPf7/t
viN32zoUWKiqnf5QNpgsdpQUgstRCOCY85/ARVQ4ggQf/HKm+nL+6miEZ+k7S5st3aEx0o2hZnnC
aNKPmfEUszc8v94yFNnKUe2H4GTn72l3ZXfyFKibPfAActxk845PuDyd+QvG7eua4zVxHfh6TBvv
pUIilv8iQTVpGN/JdqlG/W2s3BUbi4UzyXdLpAAqTDiWG2Yt8KDrebW4L2BwhgUjYg9hNlDZi73j
lOdcl9wNjf0jv3wQ8JFoavB7p/K3Q6EHlAACu/o5R9WyNbvHnAVhXPzO2wBDs7UgnrHJk+8eNErl
IfFlPAbFM88eQ8nBwHS7uOHRS8ruio7Mnjl1s2JdKNVp7vXuY5Vm3/jqMVaKqDDx8XgDp3acwdDJ
bQyj70T9STxePmfLPbCUmaVfSqkvCxrTIZrkVhR+MDBpE3WtwfDG2rJxCufIu2C15sQ4RcAdQ+7r
ROUbWsDQ4RWF8xtffmZpR/8DX5rVRHHKGGsHtHozh/cWD9ZhiA8RkUSnqTiiaztP5IAcubL+QXJv
hX/wNjCJILw36MM2wpo9a6WyB2V9ylsY+uLkm9g8k7glXXyLK3zmSo1ZDV9Or89yufctAArw0H2j
o7Jr7TXHPNpT+RjNllyMmurfGP0DoUtoWEOWirKtcqoNmwTZiq3pHLF9xImj+ObN/5M2U8cx6T0Q
xmgccooGLvz4xdSdF5e/4VG9Whz1ig++RMLz8DNBi5wpKFbP7VA5cs8T9VEMfHekJqow3PT6XYZO
cTJl2yR4jxLMpxVGRAvdDZAEezrRNMtCtC4RWo2QV5RUVs5DhZgQG7Uxq9vgIxoKmErCCkzctd3v
iDhZAErRBQJoMr3tdzWTq5rwMQ3PjAMuSZevtO4dSyK5J4qj6ztbjzTCiq8DChotCNXSCsS66My/
yobBX36FvhEndGO7bzkJfC/wYkideVr9aMx5WhrQnqH27A3gO37xPEMU4SKLY2OPat8mDD1S32aD
JdfG0oKfJbLxr6JhU5IdJHlxMJr6Lj9QqWbFjevq2T4Dxh0+ZjDZfEiulI9HJskH1SLUaVQPNpUB
kXOCvixxgic1KB589DoGAVzjIzUqJguZu/yHLtM5yUtkCF1tx11dJMarGfbvTqWfkSt/qczsfbbm
J5bKCI311IafcjTUTDLNUZuYckVl86gM9wXtpXVfP6qGI8W0VvIYVrbQwY7wXyPDwhSL3FVPyfL7
Z/TRr4T2xYOCojGGRBS1MY80HFGdLdb5Ih7Uf7GywiKPWat2wQ7hkBCgJxf633Xwl+2QXob51AxI
x7XGrlFHvTbuskkU6lagKZHQI2p3K2xcDiyBxOiRSkur73JyluaDxhPyAegnD2AQ0sw5GDgXVfQU
88w8auGyMWFf2Ar/aZ/7ZZ7nk1ra/2yw0Ou4bX8w9Tq0uf9k9M7V7OZzFGgb9NMxW0UFxRu7b8ZQ
12yq/9QhgsgVzqaNqd+Q1BuoJmAqkZVO+KnbKczscB75ERS/hmQGZeVcTBMjUhyYTtqcfehBdNRD
51QN5mvmmo9x6DkrK0NixS6Oozuf0fs+Ln11DIrkHc/EPR4+Bxj/twSZjjLIfujY8q4M66MouzMC
4fs2DI8WNwA9s32M2McK1tN68rNHwy74UrSCnQDpl1LQdmyOzkbez5mnP6POybHtXTQseGrEe89e
2MuhuUMlb9Ma6uQ10YQeEgoXhMN8agyqJ8wrx0CbVl5c/xZecXa09mUqsAby7ebPyFKkib61ery1
k+6xaQraDcODPqXDWjP7PY3Mo45rutsY+0jYkrB9nrISXGI5+4elMJ5zVJoluRzBwDHoOUBh3lvs
30LBqKVAdsvx6rTfGi7RiXnjbOvmQ6i/ttybHFm5jmMuLUjlfcjU/M1oPnROTaXTJ95ZffPgASLC
hQmMJrfqg1GBJ3sgVZacpht+9WzZEgQHtpbPPc/Ag9vnFRjNXseswP6hh7MqATyWNDma/sEPf+P+
nchH/JMTMzNI0pGB77M71qSM4cSBDnJI8GUxsRevP2+Kn7g4C1JTbmA6c8wGroX1XaMak7cxjK3H
LrtLjGHDS+jQKvW1xC8Zv5hP5SaWrRbTPQWhtFuGjyhbpMqR7mBHqJzGT6gzDL0YSqZqHRnufsQO
wJg+eFBZHa5Cz0NBH9U8yax5cK1/6ejwNKB0qg8bSnYKGjxHohf49XrpmOObR3IMXArI7HU9Pzst
qWTxNiEoY9nkjvHy4JJZTHQVuJ0rE5pb0zGB0Q9y22I0tjH6txKEzOz8cmk3Ho/JIZWVSXBiplF6
0Rg68N7oSNFRIs6S0PHJAxFVph4LyH9tAcGrw0oBFkDiYJsn+f0jxMVh4mYN3kvKJNMCJcFn8Bgh
wx+zuwdZj7zDG4d1E0TLnvUrsdro/8NaChCYlFeD/+GQ3IcFGi+Y/UiamXdIenOxFu4fCWsUDGwe
fhSo8aosImhALEoTbiLzxjshhIKZhupB5H/0qDeSNEbJ5+d/ny15m/x3C5DpagIPT2lkum+sJj8d
5D8qBpxE6qV4S4jorlP1w8awUiaS5rHIMKp1mTFe2QIQ2eVsye1vmgfa+2deTG+8yzCpoYBsEqIW
38RHIk9pH5mT7fziZhT/BWTmfGYcPy/M5IEErOiS4etqHEx2ZYGyLbvAHxYuk8tA3ApJwiGf71X6
wJGgam509IVMGonxC8ck7ZD1RxUYLO2B+dXGR/V0xAxszOApl1Ao0M4YIKqkN40uNs8oaSHtzkOS
9yfJSosyvU5juvXC30pHBA3nCKBO0Vg/KOxk2QMH3CuvTS8S/nixgjMgVFTLU5ay2dx3U49g1c3T
Rq4JC66KjMs2cewc+JKGywyUA6CS7iQ+8ACbz9S8YXaV+gUJxDVaU9vMefTc4FOKw6lAv0CLxRkc
EsHL6L0ze0JcoXjHRjLfF5W17v1/8U/OlY4Gr+5rq9gD8VvOoKt5tnRO3+TGAP2/Tr0/tvKvFLmM
r+Gu1I8pl0AhW50LYcq/I1Ts26g4ZRIU2+IdsR/weMzi2InpA6VH0JsPgWvuUr6t1oRwZkiZxnDN
jg/6AFgf0hTGCOckW03hIYn/jPKu/TexdEYkn70TeWspCWO/3JaJWgWZC2ereDbosqFLc2O8DpiL
yynbNs2/NQhY/hCRRMMnCzm2TAJWUvCbFDNwMZbCvivl3iVMGP304OXxARDBKeab0GCQfNbxPIRG
GFiTO4phtzOdbSQ5QeRdpxTEfGLuaIFtPJ4qbY68Uc4hl5YU1dwscr2HQ7iW/zuS02QUFIE6Tciu
8hT8NLpmG/lt2eSuqT34jhCv/+1DpPE2fVBvE9KXhN6DXPxy66qsO/4TE9Z3lf1jlN16IYzFeAlw
yxT6/+9k2XpsKDZ50OpbrmXetBzoKdw0lLk2f3JOY+R9TYAQHVOQwXKuQS8to4BVkB+q6VwvXBL8
FWdjIWEjlqOEADSW7LWjE+hm/SEcnqQG8DmJSHDcyJX4PbzvKgFHWDzL5VuyR1rjPeN0JRwf2eyZ
/sjdw0LJRuWnXcsEJiGUkM9e/XXoqsjh1U0MjrDqqBKRPtjVtLik5JRMneaoLCHXoRv+shfn4d0a
XiWytYiFxyTRXGwhfHgeKOmYO5Oo/2uL5J/zSJIhCvDGs3QKMadFzeOtikboImjo5e3rwiyrp8UO
AllaAQa1scRAH90MHlm2bypjbkBPPDqXGU/Nm8M6gbc0bdsWhHeSPMhbanPvIH/mZbbJHJgbHwZE
QGmuyPsl4lOh0eZov5FtXgc1qoM0PFwgkuooTY6cm07HLUAuQcs5WpW1AyW/jYevxfUQXIPvRRFB
WEjUC2rIIEG8wzTizo3gbEoDT2JeTVAHwUqlkCNRcHf9fp/zJmRB+CKN/alM6BLc0UF2jbMP+V9S
oaBPTop7lSUJ3aeJIC0Bgy8roXsmxWVP/Bvclc6aneeWz9T4lvswefyT+suUaG9U3dUgE9KyWLYl
MVZ2gzxuS24+mQlz0HTLe+Im1UaaaRzWgcQ47fkgNLuQu5WLg25bBNDferA5TRwqGpQe6p/hfO8Q
qud7sB+q+HtBS2e09Y1BpCQVYIYCDHxHoZ5lO3l8dmAZ51fbeS28YMV7LGnTNSnAYYl9bbaVDo28
P9mjEgmkyUYjkJ+UJp5sYnY2JJMtzcZ/EUngurwrl/JZxdpZeoU8ikVJOlT5hn4UEwlyUmttahba
+JwXYkFiYvPwHsRvfPT/J2AqKKUT1eEx5PDCSNDBeh0SEJMeYGyyG8knqOJtPiZEYaZL3yUYMG0A
m3NrK2SeuKnMvIRM9ePjapYRpompPmqYkmRgbXVg3RyKO2qXnmMj3aaalpk62gP3drQXUQVk/m+B
6TL0g8NGas3WwnFUGlQSWLlnL4QbmqRZh/dKsa1d8Fd8usRVeCorButQO5BGZv0lPlmhMb/I3cgL
hENsbHCYxrsntz79nEzHDRv8zov8wTKnBWR/Wb50aE4g7xIAPB22umWug0jdrNF89DvY/IKzdnyi
RtBVPsIt5OOQQCpsH1apSmCRgrrya/BRvYeUhA87xclRdAqT+GWgpPDy8jYG2QCY0k+fZ9ed33xz
KDFH9KorbqLdwW2bR5JDmkBJf1dFxNWbkC408w4F6m2aFQ9zS1tFyBLI6zGVcp6LPDmOIHZWQ8lk
RhI42VCT050WJB65SdxF+3Spgjuzf81qj4UQ0zhzX9MdGtqCzAcQXDLONDAQtwzNcePZeK3hMlVF
NAbj5SnXSzgL6P84UX+TxvzI/MCYtD2X200hQ+YO3YOcNikcwd//Z1CEyJDxfz8/n4w0e9S18QUC
EwJGqn0LguBz8GE0uXT54/ZHCi3NCM9umpwA5tNIsPZTn12ixnst0cVY685V74wLSvnHia7m5GLA
MDVHh6YD2MNr5FWftT2+B118itJhI6m/FC05iZbvdbd2Rg+hn7QTQhN7+cu5NnALco3nOKEZ1Lrd
LWb2IrcR6fDZ5Xp2sdt+Yvh813R6LFwLQPEQVo2rBujKlK4MHfmKLGuL9ZwjEg8dBipgnCBOTGXD
b3ARTVtA1+LWs598xoDlOKEVHzkvY9M89gHmtUt+R3btJK+1GhewpbaoDA4PtVFcGdtc8eTGRmg4
WsOU7MNIhwXRkMw6trAhndR+IARNm95tzXtWFI9D1SFIUVA0z9ng3zPNqH8iNLBh2Wt0OenJIX2Y
UcjGdNtzpNxQ+EZVKje07RgjYqXlFeRB+61L0ueR3EMHQAVVBv5mMmGySZMCMsO16EjcpOk4tSWg
B5otMwVc75uHOsedM+NNSqysPBOcUlg//SvTjEn2yjrskHYix3qSoKeGgCbZQIUDNgM69Tgj3GqX
kcE2m7ttlUFraSgmTVdftjgY3S1teMcnFfx0jmKcQSKGnhKU9ra48HDDYextOh4ReA7V4Cqc54jQ
RPDWNRB7Rh5skapGTIrqNJ3/2AD3GZVhxIVUxr23o+R5hhQz19qlK0AVGjRub1YQbgOt2s8qdm81
48q1XjQOKHQ3wFjIZ8iISeMw4rleje7CEEa/6v7wNIzqVcb5Q+ncVQehekITmKSWGR52M0jmPrem
EvKJWrAuMlHGDH22B8nKaPW/QWIWUBHAt1vvKLRxieJhjc6l3JnKRwi5KzYB2LUQWpAEJWk3juV9
pMpO5hEHWiHKq5eKrBstXugywDEHcBQWqbCpPuhUE/dZ6OE7AQjLPBsqKjOMEga29c4PGGa7p6ZL
HLzYEDdn12g0cUGJbsnfuOsNA91RMWSzEOyqthKjyW9IRrYxqeEAW4aEyE5l4APLFTTQ0mEdwYXc
lhO4c3NjOvUrRX3ZoAY16dqbrqZNFfzIg+nRW03WRyQd4xfpBiAkghlF93egjitLB9JZjB0fWKa5
S9kh1rEigOL9DNKkw6URAibI0R7vO1Lg3L8pYD8I1lLAVSs9dtlFO0bN4J+Q6EQJMluKp1Kk5Eti
iHy0z7bsMcXha8oICArQqWEeFXbvHoojNgWyNBqlJ8ZPSJ5kMyuQX4DJ+GXiZdQIJ8g/k4eQY/fq
tWINPbSa8iGGfBNjjdGtm3Kmk8BrCPFnox9X8ZVjum9dSkZa/o7h3UQmoGGqu26p5omBmRDPQAbJ
rNglW20z7YlEwNU1FO/uM1TeNq2xMWxxRAtWDu0fEpTBfZdPJncYAI9ipkV0xdalAghGKSV/Sne+
xlNRhruksDF2CVP8QkNSI82Sf4zUiwQU2Xp6jw/cC9mDxO1UYjJsv0GH/1ZmhyIEh+8ZBxoGJwf1
GM/tz2Bj3wjuUxM98KE9szjZG5k/79AoZEaPk3s6vyE0vOEXypdyC2RVyESlfIpVQYYv/Yhn4WxP
4W10pu/IAQyLeFTCRuucec/UMbP1m60TJ71mZ4PNRi9prwjQOT0KPmOig2H1sBcKmm+BKHNPf3Ew
/sxr40G12asWDG9UQlOOVw7GeOxlPjOAG6rQzKCTTr9TbfkWvG7wimuUDt9MtraUCfLIejrswZ+A
HCTkDl6PBTk1WP/uoaofEVFrlCsgl7yHDDRI3uXISuO5zKd/G4DmSACYgKWlaW4P1aukO4X3Menh
A0SXS17VRzRBNrL+jtZtiwxxehaSTspWViqoy2MER1Pqsg6SZAFlyxnQo9fgaz9DuF0F1X8uaoCr
3skfF5Jzl4mpQwsTCQoDQfpsARAcv8AiApfiD18kbPK7EoT61hVmBja/xEOIQCoDjmzEJm0a7wCP
8iATiIgw18LWDRVoR4iekgJUSInAulrr3LxYFLob0Y4vAw3WQHlpi9MQVBcg1tcpzv7Vk4Amth1b
tKXZGXkXsAKkthN9sRbc68zrk2Mm+01GbAnxWSahcgE16DUr1WE5T+PPaey9b8J/zdVP5k3PsiJy
ZclNpwOvMciTaZNlhrcnnZf/fKi7Uxf2FxpLcibdOuNA2zsZdtf1O2OKwCtf2wHlpjR+9soFkAge
4u3QyefIRumSP+2kPXBjLvXMSblnXkd3mY5svvUq1o1JL282ok9Q06+I2KD8q2amj8yoA7cApoQs
s4dJM00QvvZS/qKZQPx6G9i/Ic0yGc5lBmICeBzDbSl3Ov8oeXXuj+iq0FFLLagHaJ0wrgi4dbg0
2xAB4BiaeVd4jzPBOWmQCyibU44ioGvktLTgHZMdyWHg4FE2cenixkTGRzso9rpnkMkiBo42xLwC
/UZn+XfBu9ytTkhLgO+HB8T1VOnhkYMhC4xmEfbEKBrXdXJIEbwruKkryzuMhvOnzJHLbbidYFpz
faYt2K3F/W0aTAGGeE8Ta+dzwueqQsyvfU5Nd4vOO8CeoHG2eIQzvre+mtjBi0I71H77pbntszEi
1QXGqZ6dN81c/hMZntgY3rwx3hrcXWlt3huM31GgwFkjnjNEdC11dEL8pJuNtFNLV+3mXAe6W8Nc
y2HZGNVOz/S7YS8UGs6FQQsu6PUx54I2SbU6K/mgXPJCfavpxiFtemTO5KKZo73EXLgy+wYZPC70
gzfYP7FOpcEurLgdGM/9C28C0Jo6zd75rPG2joOjz0kO0mQC54a4FzE4Eb9L392NdnPSXNSRpYyR
i1Km0hKa5Sg0pFVdNWLEYh2aGaz+yAeX7pcn0l9TkP7KzqkG1GTGqvGwsBxX/ug8AzNItNS6d9EX
HdtthwYKbYWDheDfJQnHT+WXlzACWd6gWtO16qHo/LW8pK5MD1woko1IUwZztx37BqNLuRQoCiNI
Vm5un/HJ2Et8rTArBbyufRt1SU+2rGkPByDeDDp6Gp3gLshe3RJuMEFHKlb2EZgaBMLBGVn+Ro9A
jvK/W7vZdRwxupoQ5ZK1xEz01D5lpi4ppgws5OwOtCNQntiV/O86+EltE0EkfBaHu7TxeOmOF2LP
xwSVzZo41qN8iT598FA4rRvrqtVXO+PjQRrQW0hjs99MrnNPtBL50OpuMLVwjWHajNIoB3tIyzAE
Dibf1DCHczHDfTOto+6RKdpIYaY+A3mLgDhCNWQlgBBzHu3oKxlwipwta8fFn8wlsIoPeaw5g8VC
gZD1OtCXWiBNJXVaj4YYIsWrlr623B60EyWHluss5E2EboNPB/eis1wYu8w0nyVXcRRTYRoyYi7h
J9/DgMJiGWYor+jBi2uCNIhKf1cr9R/Gqwjrtjj5Gi54Y+wJCui6aDrVdGIZ5m8H3dvW7MWsSiin
IQd+TVVqPynQLT09Jei+QKkX7J5QDeTl5SnTexwl42g+2SnPi/yKrauH2SQA1fih7EtBr1bKEMZx
hPNc2H1kNQbQjmfs46y7egB5JhAbXjdfclwdFzJyIvhpdHIoNC7TTzexoaiBZeQ2xENgR6hzT1aS
/5Z+oLYo6PdIR8C27ACCBMreuyopnmPdQ/kWLHjOPPhszpoBAgT8oaaekTZa6wPUk14hcN4m/W9D
2CE+POl2/rfJJnDBOCF0FpRaq35uLftdK/JrqDssFFBzPJ8NtYN/mvF6yuRud91BdVgjBe27lWAO
0rYWBm6LvnHRf0RqGCOc0I5AYBjBo4UsuoTUloJj35Sqv9ncd3PoZOsFeehVM2HNCJuvigb8S4NH
g9pFJ4jbgs0wq+DBZF+73OOOPZySAMKQb744ZX2ha0UECWlV6ulocC0v7iqvg2FTWcCGtaU7lkb3
gfD5USK5pQ+PJCnnyJ329JDWnV3c/4F7kbddIvfMyBuRsYUUW6kN9x7+WwqM9ozLh23tB6vghkV7
hc2ohifNUJ8lzEZnpNtcJDufvBmDqTO7dWd4zC4RdwqD8uAo9QmeELbJch785D87pl0Ip4nTQ8+Z
p6hs8YqYU9Kw3vwC4gwcASS/MwI7kP1S6T69kOYTFwYIhiXovfRvVY3PFmkNPJaNvIEYtWdrir6b
AgCu09zT2AZhNb4Pc+CBhoNlavJIvsMmiA0Ig8zThjpaoPFgGAtzGHL6Zem879kzzyrLb5nJ6tHr
WJFH/KoAAlZePyNL/CklQJsaVFALSoqc/UT8ZzzvJIczwB/TDss3MibEnqj7U0wXBmwE6mz6t/WN
3H5m220rLXyOrPhm4U/UtKiey2Srx6sbH5pjwe+OyBiiwfrJJiDKRcsViagxs7t2oxwc1xpJmHPz
ENgVojDtstabcbeQ7Yb5uJ30eg/yH7kxBhkL2BR42+9SssQppaiTHCKIVi4byedYtRqlXrm8+o23
QU8zXCV+/pOCpwnr8LdEJqxCytYgo52G9qVpopuGZDfNdPId7p7+XzKzkFI48ZuTAP3Rp5tXJ2T5
u64baR33W3jo94KWv4nZfYtDe9htaPLBI6fD0m5NF+Z0/hdtcsx/9E0WICKTlXQNumEVAmlEhYw3
ihCOBt5aABDwaxDbS9em8VEOzcVmlOP1OnjkYH4YpxI6lXHsEw9RiLhC5LGyrmYz/mXz8eYRTfNm
yH30NaJtnMU3jyGlahqmLIALqGbQfw9XrjYw7KH2Qed8q/OK7cH6Dwg2J9iG8TIz/qtca1+5eF4m
vJloFMKVj5RLgIDGnISfRqZBjTA/vWY8ILe8RmXh1sDjcAcUMYKQzFIBXu1Ia1tf0XeNHQqA+WPB
zGnwVLBvZOpFkwC9/r+UuAnCxM07zeJNiNEQyx4O86abaCeR/ruETBPYhusdRPGakRgaay4gk+4c
IljRuv6qodoKnf3ILKUARyy/l++Lc/TG0N3VpL7EwWxt6+175GKNGIA+kp/1wmvCMbL0/pEcANLw
eeJvG8IYOqkb1cYo0zRoNfsFLH4gwrl/mOxwG3mvxjTRHFS/BSV62OhPeeo+DRHtSlxH48baNq2J
Wl30HaAGg2VDuKoVbRPa6LR80wGJGnT21zPWhZ6HFkxkr2zIHQnBLIFlmVkOziWUx5WLjvCMsUqW
beMZrfOKzjp7kuKspQsQjhlmxbSmqYJaKti2vWSq3yvN+cCGEqDGiZXUJvs/eMxgjodLGql9p7Wn
0aP/LzMggg4gCv6QYoQ/Btr15EC+5aMI4a/RXkEyMEI3atkuAhJ20g1ScEgbZZsA8TjJU7gfGxoF
yI2SVRHJWEhCDTI4WESRVMV1qejKIalAcWIyB5JjOmBmL8lB1SXokOXKe8jqgUa5jxaSU14gWrCQ
xkvdo7JIKWGb5Lnhr4FwsJY6HzUJuA4oqbTHnst83pnzdKa9vXPdFFfODi0Hcu9pvAV1d/NbBtdt
6G8M4m+PcD7SJ8ajITIkauroROdbi4ldTSskL/pLj+xnr1HStnNzbILuMPpo0Y0GrT9AqUzmeWb/
NwHeZejJnaWSiUJRz5/LoB06dEQJu/M6wBU2TdubD219xcJhefC5MFloPlmdKEWr2oL7BeiTDI9J
7c4m1rF0JLEvFYXuNKFUUepNvm48jA6a4tWck4tcUfB0nxLuuDB1V9kSXSQY+JN9sfP4lNrWCfzY
Pm+tbD9gsaA0H7YiB62fgsNM+wzJzoOlcjBYhNRUcHK6PxEjKUha794DCkDO62aAInO06Sllsp4p
48fplm3QjVeP4Nz7pIZJcwzpKkRtylydQspXl5mFcaMW1QvIxmnSX0IXXAT4WQNRmpTsZ1LVVpvG
ggMPRrQ5orMPgQWBGHX0phHBMjLXUp0dJ9wMOaZ4KsJSxjg1tvlGNP0IiLi+71465R0b7zk2kRnK
aVOAVDr5KVG0jkk3Q/3DMmFlBfmFl7x3TZwD4IZtmrl90Klre8NhbjbilQXsnyYTy8ndmYIN4VAn
ZfA10dRhm46GcdFZ9L5AKIyMAMW7NW2B76JuVpJuSxKhK+NoQdpChooIo/2ZFDAVyDtYe4A6i6cV
2IMTPgv7WSRzo7dumvfDArmi5qDqQ/HeobkLf2KTs68GEGO9ASeAqabqu12B9ZnXdJ91hcaSCTgH
IDlvrTC26PRLY+6nQCy2G4bvJf+y4MvKLeCEw2e2WPfItz6iPn3h4BiUDKWD4etc569wR9ONW7/b
LpWeaZsvcO7WtpHsRjIO3gOtAARZaG3SefOi7DzMyEqhUgaFwQund14a2x3tja3Ot5C6IKB8gJt7
5gdo3DlczSEd0TJ0t3proU9gP5TRfDfom9wqvtg8++CwvI+sms+VqtVP3AA5wHVtb9OtlBaLZjkJ
aTEi8YTCzeLG1SWgtF8XI8wP9w39FtIqULm68VHrWguHBdkZpgRS8GhO9ayRXTO7j+o/Qz+XO9dy
kDrxSuwwtfkZBg+RbfpjKKPCZzH7aoCAxoADFMVhO/zKsUKyf5dx3wHtn+3AFcWszyZrDg33h7Kl
v2AW0xOmelg9171o3rLD7EX91UZj41ve3m68c8sVUnDAVwUQB0w9uPPMvur/JbY448H2n9zHrNH+
YpPzx/LK73TMfybKPrO11xn4mcWiQxLkKCjyCj2F7kOkISFC049iago9ena5TY4Wz8eCTO6ptrr5
qR3MrTca9m6O0kcNJSqUlycYx+Y2GKyLGKRn3h+8D79NhDA3OdX3Bltw/YDLXn8YfEgiJmj/ryEx
ki/TVulxWVINjUiXUYOH5Tf7bdSWx8wm4vb/wLpAGHxYUv4IljBaMEqMUCIDSjaiWKFG0fpKcV52
uLtl7+tZdESykr4wJq2m9xC5sO/CW6ghb4mMShW0n/WEsnrjlsN2Cu8o9gHVZtiBRuY7otg/etec
S68+N814n3wSGoMqfQtV+8dG8budmI0Z1shXQQ5A0wCd+rYz7vBn+pMAp0aZ+BIPQfxI1rWHV/Xj
tE66V6pEZoDOdeipco2G9Rli0RGhOXoMbIUOkOou0sot185Ej6w94kGDk1Tvs2eRT1j1gB1NME3R
lBPjjMs450cMye7mSHhyxtYjf7FFNJUjLBmPZ/uoyGnlNR0UrhR5/tV4iHrry5PqUVIoPToMqkxr
zPCm61T7p3oxBwZVurXOnfIlC9BDdKGTPjUFEVnv3JcJIkpu9s+l4/xJhnrYhWHILCFBt7p/kjWH
+SGel63CBkr7wG2P5CdEDB4HGexn9BJAuEneDH09ilpjo3Wdt3HzkliNai5KH+CuucBaq/+a3BpI
AneuOwI79pky5JB++7LZFXDRgIggeqHXf1q3Qd6akzo1Ofj+Gu1zmmVfpT3dMuRp45HxXzdw0MNe
Akei7RfaVVcHDXxQ4FB9OX/mNAGSn0e6asFr6AfTOox9JG5aLThGSKdvm2FMEMmhfTQH6mY6/mnJ
swfDVjQg0dVMGBVDqgq2o4+gNGIW9XypFdcnMuivWsxh1fHbnXpIEr2DX4bvf9T5ck/yZDOp7NOr
0idzBEVcNn8jv9/URXUpbTTv5sk98A5SWvrIn6IMf0Y7c5NNkn+ZaGzC8WLKF68Mb4jfgjnlESNm
Hby9qqFKrHYu6vEgjkCshIhYUYVHb7qn9sQBoN/pxWncXQoRz6GRrqb55GcB3Y3l5LbFXreyr3xE
dl938gPk1i0aEbsqdd5Ra2eivuQvWVnirFbe0dbfL4n/Her9Yanmn0gzToWTbevJgAMFWM/2X5MZ
+g7pUlPr1Xr0o24XzuXz4tFKc5rob554aDdqBsCJqnsLTQiKlXtm1mMebEdB5q9cAn5Pbr0kJpnw
2LUPDOaec2eCfuWo24wnAcBgNqeBtV/jj1zydbar2uU3mARDxigG3Uw73VD7nlOtYy6MZqbZWdxe
M4qBHe3izJkelane47CGsZS/5E1VnmhYUsDSshl1qHxgroeNFU5Qd5pd6GDXRsMRaiEd43XU20cl
P8SweVPblAdTTQcrMzJ0rqrqU01piSyvfhC7rJMOIvfLY0kCr4P1hv8HrmEcPgR77W541jBF8NDX
Wnno1rr6/Aq3/tE0nBve3JRvLMgushQD5Wj8683IL1otiwOJcG+FFECd5X7li/2wpOzRNmNEitTT
OcIx7zqAQgLtzA3tTcslmbnVEkM7t6P1PHvZj1cagL4jwGVTixjtAGkNSWbokEM2HNLQNXYBRI2f
qOvB39tGh736Qv/Vn7z/mLC9mDjdHimvawpPLuYhDJDxqWhmYUSzwfdQX/WlN27iAXlrZ/qY+9LY
t5XNkJoTCwcfELdv1T1b0z92KKslSX0D7pjunHIWO3Ubg2Xoo8YyQ8fCsQ0rtcqDaqkxLURT7aEf
sNlssdHJeu9vnob/eco8+nb3q+eMMIl6XpjQv8ii4T4g6qjhKbPSYXom0RBv8YB86kt974C93/QF
aMsMzCeceaIizB5Fm3CsgvSE70ZyqXWS5Qhzwk3sBf9lCHg5DRnoDJcebRW4pBji3oy6ubq682x3
CQtXQWLMXZfmeGXHh27mwNQWDsAUhdygYaAf+rhiZBHig91P6L7VnGW8WUHyR2F49vzizYuQOWsd
BHRH/6luzF/Td4PbEiTWtcv/j6OzWo4dCYLoF3WEGF6HyR7TmF4Utq8thla38Ov3aJ+W7hpGaqiq
zJPdMvPQ97KxH9xxrnf0rh5qGMyrOKT7zu4T2bQlOz/2iP0KUHbDJcPp35Ah5P8bk+FlESBgVanW
fexwW58gd8+j/79T0mtMKOKz8RpVM14SLufU3kxyuOvGqqkW6O9a6SlczQJScmFYD0293FbSclg5
vvMw2slHNnb7KFTTWlX6qSFU5uwWPQd30AwrHU4QIVWAp0M+idD5FX77aHv2tXYpu2rAPitbj2rF
PeFiD95hzhDijU28H5sasbg9wesPQjgrvrvXHBYNkMn/VVFASIUWe6mnC4S5i6cBJVUaV7EzrIk4
Oc4IIZ0AWlvL1ozldK1UCrCmhixEmB4D+nb4noJ+l0Qx48/0VGHIdlyYbWbmbIg6vIaJsev74mOZ
MgruvIXrKNpf4yaovQffoHQyfeX++Il4yUuD4wEAl8GgxQlD3h/Iv1VElrj7a2Tjby7ovKWERSX+
MxyXJ1oqzVb4WXaPGAwuqqTadLAVqpzIkHKP3uZou2xOkSZku15PYVqcxtplpWCMPwY9l327Zkvj
1UjeiSGpqZCYbYd2bx64OEbU9vlH6tDy8/3syGh85dv9c1g252jG0Z7bJHuW+n2IPBqXFiHzhY6/
CrJJu9Imka1+4ojgx+rL88AUYVWp/AofkWqvMM+hICs3DH+qFPx1SgdILFcbBZquLAUN93D+MGzQ
kXghFq0kM9V2wVEgSvGstzKoSU3uNwjCOPmas1lWZ11XD63lYngMhAaKHZqnoqnuTEbXDhm424Cw
G66h6tLaDHw85sh2mz3MFlHZvKJYiOVfOYx3JCu+mCAqi0wwxY25/AWFyF7M1KJBUbJK6zONk0DT
ZLAJo1AoPNA3cS3V5yhfTKH1I5NIQGojNfFwaRv3z497n5NFPqd2NZP0w6bbwVufWvfMxYXjDZlv
TcTnyg8wRubEXDV+vi1MagTTIFdBtjkwK4faAmiIgVITnrTWgPGMIv6k93DmoPqrbU2RXJ4SIR+X
r16QaOEN3n3sqFOacP2y6TI5o4HwozzmAKujecIPwii6Eu2j00zPcvl9lv9V27nQCz2akAcLVazg
yJCW+zKmED2YuDyy87xiKkPXM+A4HQ9F7W7cODxZOfuTRnjUZMyOlPpbUiC3Fuk6bfzTIPLJOYNW
oy8fcOqh5RqKfRqTNbbsIiTEruoyuQ2qvFa+9VXnLWnm7XbEjk9ST4HLq/+BUICuIpyPfT5dFmvJ
8tsrLzj5pXhzCcP8/7FmnKt17HdrrLMcGCbXdLfaCGuim6TutHAvdh3czQMAr8obNnbjNv+Yd1o3
L9UAN4rR3QNPa060rlApZhpfgMz6XdbbwaXLeghdU8kMM1KjUdBmJn5uk0ba2uceKGtwCeD4TJ8S
y4T8puioE+waEEWc5X8V/n1y2qRz6SoywE2nhZk0ik9jpo+Vm6GzCc0WykTWMxa0ZoTXiUNogA0A
t0v0Le7DCMYjXcjWGH7LIchPY+rgnKi02FpV3q/N2Ww3oJD67zivAvhJxSBOAUKmYFVgrNiX/UBy
p+XUtB9QeRmkGj+GmZ89pX4KpQQUcH/yh8q/NYoG6RC12LOTJprQ7ndNfABVWe9sjylD4STpiaIM
Y/TQmw9iYigNXpH6u/Wmm1W61kGl7KMIAfSLxUimbrmpGqWmZUece9Jc3egXQBJGqvZE3ETnsFaB
5tvmSgC1HNXdYB3HMdmKLCOYZtH44dBwV7UQL7Xzocf6vSo/lv8AvfS4/JciSQATCe9WhyDrEBQx
pVxwCkVVLi5I8NRfDRP+FEBwzj/Ww6t03t2G1Lc++g6W2X+FiNPZjOhYqlOYtb8xAeMmTw8r+bKL
JPYpbM+Lh2b5pwY1ho3mzkMNFkZIJr1dWd00tA4lwh1yKIHXrmru8MwM3ITn5JhDaakic4drahpu
IxglT/8RFEtt8t6Bu/HRjQ80DBzzybQQEHvPYyf2RfLnmSQR258uqgHLVDjMjoGUW09FdEPQNrUW
nhVJz4J+/+C/LD8gv5xZtN9J1Z4RnWgyQDJEvkkBfiyIVrXzjqbd5IcvaYYFhIujTkk1tBbFDbgm
XYLvQqLZmjzJ56EgcVdhYTeKDwNtHU8n5ywpk+Sl7OhEB+gFoseJXxEWGq88axyPoQ2mqPwMIcdi
HgJXlqODXSRYmMo/bJMkwepk8SHywfmB88TXtFqAsRNI2QDGmC33/IF+MPf5FC4auOWH4i+dA525
O7Ep4dY8Wrm3fAGjWXxlLuOQ9uSr+sHiZtnmCA3BDW+V5F/03yMxOsvHV5FwIMtflOPWRP+SERi5
U5yNEDIaut6LGGF4CxalVbL0kHmgPCL+GQMaV0MuzvM3nsgDxcV68cMsXivu5fdJ9ZR51RPV2hFG
KCdNc+qlPk66P2A4+B7T5DBWzo6nqsTFCl/qEZhAdapVhS+Isav3ohNQXvfzgDHd3/ET8ssuJw6h
XjvTZtoDxMqiXwFOB+m19tewfNcNHzIGuMku18tCca1/weA884lUHLo0itaJ0V0H+19QCXQycjsY
kJarkzE8lAw++HOc1sQpNFSIHSZEGu5ObqEODet974cG0/GjTQut5tvUqaZifwwFcChu7yS6Zc+O
gO9epwxcroqTyqItyWvEoktbZPgRACnqX+OjwuwkzN8yeHDzch3RuelNE7hKJQ+91iVuI7yvlSeH
dRDT+AybFK/ep8XvuCxuo3M2JtHHpKuugDCt2/J3+e1MouQkQvICpOdJq3Knw8+ubDYWjnyHUIa6
zPcNmVsd+QC8LDyfoBX3sXFbvubyF4gJjvL2ZCyDHUZ9y5gg6XiI5rK6VAVPwfyVXKmWn2PZXED6
fbA/6OUnlo11mxN4p9J/NEYm7vMzRlbToe+LQiBopqPi/8zber98G57zsrnwh+hqp1O7p3FKpmu7
vNY8DcIgYY8Zh8yGIaM5A5ffWNUAcJu3von2vp1c+BJzFeEZJEqlfe2aiKbPbnlhA3NGGHjCZkTv
/XdZD6mZjICvoqclHu8ww+xXOUYAuJm12Ka5Q43WxO+L8CzJjb0BU88Ya5w6vFt23+zHufk1s/k1
TbvvKUEKbJMvA0XZ/RSkdIIzPahu3oqquKaTH+5xDjvkVFohfhK8NIkHzpv0SEOG56qR3omh2HZB
0LjEZxj1/MrVg1Xd8WXRpBDWiz4/ornZyVtaGuiASM8IbGYIlfWuIjxdOU2/yEBNag9oxPU55aRH
WwF/wP43jegMm+CYZCz7yfrO7O4hB3pd5hkOCKaPZnclMGNlWx1tbjhfkwkXs/nrXfQuYmiBq2Es
Hn2PCrOMzq2pNwS97wY0JJ7ffSFzSc6dl3Hw5B5WBT5+gk8pIfajnTErc+sbN2Sm7XKm70Gel5Yl
BW93cRX1SDpnWzPxIaJJ7e7nPmDAXGxszK2lNMyTqKFUiPHbARPP0fSaEN0Y6QpZE2ylkIwn4gyS
tTliaYZaeSLR+2QQOjnTKzVsKEkTtDIBHLlhMTXzpdPihfMY1gvXzKE/NlN8GNp42zV4IuV4MQWD
eqEOTU++cuiPe2du/PPAPUaljvFYMTqZMsH5hBIvko9KJP86zdVnOUhrGs6I0E5FwnaUd8xIGF1k
3nye63Q/j8XJ1/OzPQOVcqOHJXS9Au8rRQpJhEZegMZczOB32d0dPpiB3tLBVCY0LQB/eFarD5cf
eoZrErrhOp268zzn28mAgxjo9tl2XNon3fSFp+THSgLGP3oNEfg4uu21dfN7PzZvTd9uDSbFjBIs
LEycFEH1EoT9i1P25wwJuyEYVWBqWqnIeIzN4djzKEESrquU8F8DzJOhsl/brM5+LAmwRPVYR9Ww
k+JDQxRF5+S+SckuYBRGh7+n42/nhjsZTW2H7F1A5PSFwdPmu4Hy1yNAOpxIo+yYM/QRRyDovpcM
+O8Yuo8UWH+Dny0uvbCl/MrOMnnzoghZa1s8RV171Hl3r8z00LbWxujsI48dOw5upTE6i769aB9h
HdbPQ5TTMRgwRvDUdnGzyMmzV99MzrOIA2zDaXUJu6YAEUdCVru8y6Is5SG03G/tBHdxTIxGqpBJ
ZkwI7YmbodbYfIRL7VLyGC13eKw1ijy3PvC4bnDrQd6O7Ub5zR7LwKrn1ipjlFdyaM9Vzh4eV3SH
cZIbqFfMLRePrWNnlBvaBS2iX8xhJNZn+Gts40VAyXJmc4+ORa8TUndayKjrwpywQ0/leR6HK15o
6HSiSN7DqQbioPfRtIg3JJQ7DCAD8jabiF731bfVo00s7KmBMev3njzkxBVh/4eIYsGiZ6wXwNaz
y3ca1judNj/OEIE1ZdFHDAZAVrbkjpQugp8SlS/ZwW5qIcRN7gKGXnlmNdiPcdhJJHuE/dAVwLqR
RWSU2FPw5Kaq3SM14931SJ9HHpbjrZyTqxlwc5xc6E39Vobjk9c0DwVvitm9dap+z8fpELvAIrmn
waYJjtkwvPhIZfFMXPvMpUShszV7m64Z4ZYDPoYtNPLvte2eQms4tXl66btFrh+QbY801RuCg+v2
m86kNWun4hSZDumcoj6VobWfPPtncjsQlVn2TW2MmrPrr1Ps/gs9Ipj6AcBdYNm8Jlb04JXOW6cZ
3AMX3DLCOKjafcqtcZ8mwbOTDOcxYjxmGC9JG+1I1r4DO0jngF5ig+qvtxjqL+9QXMrfwSQyWhYb
Q8M6tiJUqLDoWtSp8YTDpT7qVl5sb3oMPf9udrpHnYSvIS3iog5PPbv2kGY3gbjE4LZD2C/3JhNV
bIL9bgZs6MnuFeXZSdLd9rp4TSAHszf7PLNFrp3cDnY8H7EyyejAt0KAlNuhcR/zv7Js6FiI5Jsx
w6ffWN2hoUztbaASfKmAgEw2TuTTYpPF5oWIXwYlOb2frvnBbaPv/YS5DsFct3BR/YNfrF9SAPYr
wwBZY+cOAKGGAjFqhmMr1LluURxOqWRS4foK9/mSAKWjH3eKuAYyW8ehgwdZLskls1/0d9OYNZuo
Lf9MOfwb0+aCdZSElbGHresFE5ew/zMUto5lD/8c13E3POwYU+rsPle+QOXqtMyfba1I22xp88lp
3tHs9AA79nLbS7THcvAZ4mRktBrC19uOgPUtXIL5GheCiWLXJNzwu/6tKBpxjhvOEKXCo26is1Jy
HzSKxDN3V0Vsrkgh3ysNZkbTJbNZ6GRLHAiGOeEFOzeFh+BgyPaZw55gOVLuQ5h9oHEE4R2li54z
9V4KJgzarz7iFjtl5ZiPc5PjVrQgFjsOXBoatKYNbs6qYA1PAWV+kodPbV6jKqpruKOqvqZW5SC+
m3FWFZ/z1LGygsjam6qW2zj3nghKA9xhtCtRZ18WNAQQTh2Uo6lVtEZaZtkA0W1LQxZe2u+jPpel
c7WU8a+EGRAH5V2cQTtmSDCsG01GUMu4wmi5fJTTWUbtGcMj8jd0a+1+IMd92+oO82vkXVjZaOkI
Par1e+iHTzWSCp2XV/QDd3OVMx1XMkFYFYh/sxrffRYhdt2tV9TEkHaYXCSRp3658MjVu9MELsNx
9UAdvvAf7ugUPIqWQG+2RDweD1pgjJ/nD5rf98qAWFSTZrSeBwsrZKJ2Fj+xnkC8ktBwEh3mUhuS
mB/7ZPbifUAD8lP6nBUBcipe9q8mcb6Snolu0XSPLRl4aT/8KlPc11p2vL5OTCMetGLAsJIRQVXg
giQayQPwl+v2PpR0eGwIKZ2xwf+9XXDt3lyuY3ynkfY/SQo/SYuBVxIFvIqQ2EGz7omOP09Q3pby
xwma16xQ8EkIFOp7estFvqNRpPbj0AiUD1AaPWEfhZKEQnD54DLB5QO3WuME25IBUJqXjL1oZpr5
zeaaSfrYPRfe+Y3k549BRR++V5aHbq4Zro5MtAvaYZ4fcLCEr9FY/WQIK8Oqp8ORvYxCUUP7h0JD
C68FcUN0NxrbJXGYjBomPv5Tu9CrusK5RENX7G32avgc4hOkdLezU/oOk0WLF6Dxi8ztne/RFnbL
nHDedt8NRK7a4TE3pk0wdS+tPzI+qJ4SkxiHUpHdPrfZrRBslwNUDbD/LGqfjFBVI4v3AKY4iBb7
gLRL2/KcPaOjJ2HonZv18T7izodua9poYTwp2S79gP4Q2/NdmtQPJBm8kC/xkBbq6kf5k0WQbVdj
NJlpgoqp4/sbkIUCnh05knAFh5Pt4lZcIgcAt28BdnMPLmdclh1aXTSCdMr6bLyA7/wM+QyUU3zU
s7paRvFjQIEGaQxfz0w4maGRCsZlAwNGphwCv5frt0eDuOFvH0svC3FAMW+29xY/pJGQK7toSPzk
KWa5K5aKzY7TuOqQc0eNDBPrRooH0MnrwxJBmobmk++MpzQOd4IJ69GgTsc/etNsTh7hOn1Oztno
EqJohkifnUPnzn8O4mNeXfrSjofsb0FM2MW5SpN/roufoXbzCXmYTUMP35W22DX7nm62G+ChIc4C
QSjiIX4eY4rvSi8/Ggktf1BJJq+5eaAzTb9+ZDpEnsdKqQiL0IAvxY/AhxZEcGJ+eB0Fpp962E81
S4IFNqUtFjTruRBcgeYO4JM5++uyzGjy2T35UPXA/BMBgLTWnA2b0gS+G8T64IvO2ToeUm40YQTu
KG8xR/pvFAsMdQbvNOBmrIaCkU+Bn5Ir70H040dgaEavvoHAfLjTid4y/t+ZDgnivWIMi9gpN167
EplNuuTPze6HznWFVg7JlCAfeMoeYtjf8XKPDDMxbpwgfUnK4Io947F0an6jwIHyOVIZTxWddbCF
eh1y83Jmma6n2OBsFNLY+BIAfA1u+5CUC8jXRjbCaei5xMYK6UUHwxyLb8ol/GOkcLLrOgJwR4xj
0jCPStm7kvUK0pDYaZBsHVbtJJ0uwm6vZWU8y4lGyRwdx8Q/JH5xQCnwjMaTisMmGZhk1p2iqkJC
r7YuoOOgDnZaospUA4m8SX+Xx/NLwi9qd8m5aRcdCma0xKHFMaEtnc0bb+M6bctNZysyEsfhrZxZ
JKRAZMo+hHa3NblRdHN8BRwun3vUDFiFYCAvXK44xo2igBFksj43izvLjort1DIhc3P7oRDmMXUj
ZEb+ccyilR1Ou8YwBJNCBzMoHhWu/YyysjTdTxPm/qy2Rxw92f3ycta5R+oPragJxWZWIFJc/mZC
LG7wEBGHne2B0UsZBzu7VcFG9fNBdtM9KlxN6pfTIxtpz8wk/gV++lGUSG+qURwybnE4bG068bT0
4jRXhNwGkD9akW7jGD1pnCkG9tBNt+ZQZBT5zbPBjuiQlpDlcqS/v+CXG2072zD2mVdUdE6Mcp74
PMfnLJ2ewzRmBD3c2ip4sef+PMKd5JCyzxb3YCmcX480euBM3PUyU66Uph5TCftS6H4VJsKVzjLu
C8fc+rTxIa+vQrRbqsT/qjnOmv6JiTns1/AShAE6IHOX9uZ+jMhF82oJg9MTA5LzuDj7g2CI1TI5
KWePorFUr6oyAMgGSMLHqP7MiMMbxuyxp6BZsnmutkNuMPkhwP5l4v/SyPtLlkZPwHfNq/if6DAt
KvsashazYL4ZQW3dVxkdfgYb1SK9ING5QAGYM2psEv8vneip1ot11a1fGToAf/Q1HSAAbPCqd7NR
7vyifag9lwkUJAnKI3Q3Xv8EH/sNsj/RNcaro1i/EsRxOXLTm+MnuxlPTp1ZmzzK3Y/G414Wt/Od
5aBjrK3kPOriVZPYto57tgAZ4Io3ZRUeI79pznMe0l5jCrJSPnFj5riEWYgVbQVA5ZaPbbUu/7gK
P9nc7vAK8MuFFYNavGlLGhme/Cp2y3NDNA/LcwRUYWKrIpa1J088Uy54N4ONYWYs1nVMGjqLGNQE
8rjgxgICmZ2B4uBaiN47UYJ9evZgAr4w6TKPkk1TN6hsYSJ5s32T1ClePO497exjFMO4pdg357Cm
2rePWUNnQrv5Oec5FjJ+ZyxJ97CZ6dwOCnYQp4HNlrlVWfvujETrsg8V0EjLdO+1U0sWrsZibfpA
bmfMNEV4GLzs0GT+q4YTHhV05y2w/Jt+QU1b8XizrJkMFjNuh6eC3ZJKv99GSITdviec0YTuXae/
PIonbED22XCMI8IaJA8Aop+auuBm0sbH2IwisG8krjYyNw5DHvx2oekzOpvphRMZjNrWO8aVeW0D
ddINCtOoIWQ17Ntz2KPgzfJiJn8Goao1HE0aYJFM6e5Gw18ZDOE+Z53PYQ7lz3uKLEYlyBOYrij0
M75Y7L4UyAD9z2QUHV3DJ1QEPQ4KJKhThFpGnX4OKCpJJO1QuhonjvddF6N2E8m0zhMY0b2T/vgo
8lYKZ/G4ECvaPKTnKUDxgMkpyKhaFZ568ApjT8cFZ55r/LXkc1qZi+PPu6HxOjIjD3i7KPDz1GYA
NBcnEZIMFM3p1QS1wZ9Fi0ZMrMvWSouiOnY9ji2rZOXo4C1KyocpKnbof85WnOzSvL7MPhrNcnbg
DLdIMDu7f3ETZOxRa3obJtcFECu2C5/P5K8UU8MxRcWcLnbpttTHziWgvbfJf67N+7hIiaI3OH2Q
zxbcIvYeM9FjazQYqNvxznBiGFhL2Zgl7guhuvvaCq8yLu478gBgjtAA6D3QYhWDsb1goWxk2Qdk
UikyAz2yoVXqHotUPoyd81ciPk/kvU0kI7IYmhoOtT/HYYicue+iDUEe6yWpK22a56YOOTUX52aQ
klpshh9u965L5rLuwBwUa3h8E9xJ2ha4wOjvCQs6p7O9LrORlnJ8QzW5GYL2bczKczkG2X5oCW/s
fsueg2PZxq3fiZucFzPYaCyWS1VfOvqlPgOLucxWaQqHQobtlxsZh9bIt2FYHshnBwZiduQ4lTbU
AiLCK58Or0CaJZC9ga7ijkyID9gR8w5zkFwVNf+6rpbEBW/6kzVqe1Vm9zNdqjAXn4EL4XTBffN2
bK1yGbRF1ziOH7ipP1eCfgNtY/y4ZnEzGWiSuvTYLu+RjRmaTMI8r9ckmn5LrOavtEpvZsKC9z2Y
LJb5g9Xq3GEHm92ldc+FJQ4AiSDxExrxMeoWD0kCkSQerK52ov1vo8aGpQ84sAMz7DBqCGa1AaHy
KB21b/zy4sXzX4G1jKmmYBARcJ8m5izI3Vd2cF/m24GJcDgl98tnmTThZUzi7aRvMiZzC20lkLHH
YianpUseqnkCt2JC31vuJ0VpAgkYmBqgJcU82T+EUzPuVFL/5VHJKiR2t2MqSjBUl/04i0CTXTJq
gcBkH0hTz3XsbH0u+ktRbyZiY5uMqYhcIVl8byzafxyacUFDG82e1OduEm+oRLZ+i+lYIiuySbgU
M12bXp2ION1hNHyFK3IwjQhlAt5GXJq1BvSJ5hWaunO/vJBThVGcO1kpjP0whL95o5gD01FI7Kcy
RPWQguLno0mScK+0hZ4YR1GOXXCY/POYjTtW2L+qjzn+qWxKwoM93yA8D8HdCtQDuiVelL40sYQt
Dm26lUoo5giT85yI5EkEEjyPDHsqdpMha+0DPYoMWiYh04ZkkmhUgUehMtt0WNBY3PvJrj4rg73L
a8QVdctrB3dhU05teoHYnWLQl/vZD1HoBPO8iUvzaWqq+wG860C2iQv80sJzuKYxCq3AgueDAMss
UoC6vmBDRIG3dshN3xDZ6h56h7T31kRBiHLy05yiO20ktL7rynhMAKsgrSIzpAL+z839CrqWLAmj
ijaO394qsFgGTGF962lC+/y0WLJwLw13Kg/XUT2kH0gYkKyiVEhQR6xcy6P2Z8N2l61Bg6prnOex
QvY8+lCBqzePsAbilqlvgGsgB2JovqEDzzjMZphSx9fceBkjcinGYUvm20NG34llgl0jvyYxUq6a
5qFVfDeKvPcCb71RZIcsq7+KyXyKUUAgmWcOvjTBW39pWwzPccngjs3x5rQddE//0ngTvTaEDOxF
2RTu+MD2ufXbcpXXdvWOO4E+M0nDfPmDDK3LPP5ABlxVxksoNGCkvzlVm8mJbpIgFwrtezONuJy0
NCjjVzaRPV4G7PvunR1AkKULxfgjWdVTSwq9vy0Zyea8ka1NKR9dbIz8S+kVNEAG0Ys4wbCYGV6H
0T3XFdTGuB92kXqGFgWlN07uq0Q+oIhk7l+jSsYIMvb2S9iGTO+dw/KJoJw7FawyF+qnO887xdHH
+IGiksc5pOhuRrA6CTKutYUee5013kIJp2tAN2NX+OIVl+a1QwdFfY6v2b1EmVjYCexMwudHpaVA
Q8rn47YVConqU6Xqnxlg8WwESEQwz6cQysc5CGrml7G3lxF57RaJuIjRy0Ds6I3fycQ4RYq4hJ5Q
5bq9YamlgRAcACNBJXYf/dG7uBVox3JOy709t5+54cnbLEn79gw8Z9ygC+As9JqtFJyLVNaGTe9Q
Wczv29bv15zmP0CMP1sm1jhi7WvuWsSmkKCnsviMCP3qVMWr1J5aWdlEt113ctu44i7DtiiBQ9HN
pXk9+tFaaJv+X8Q2Gatsz3m6qYtmpz3P2FsRmywuObtrm50bNVxaeWBebTdgy9uPIDa/wKRuxzgk
6Ch8zKIhwJI+rVTR791q2KMQX8O5YWCHo87qbzaelhSInsqaB7tDGCIok6NLQDatn5inqhqPCt4h
rwKTqoFiNp/vmKqvJSm3iq9RoDRVVv9Ol3jfNCTjWH78khTjnUsVEChycRa3e3SpoujQLQeVQPkn
xTnxh6PEwMgrmcF9c8L8y5rfDInErbeorOodSqJVTLhFImk2xp+xk/+rxuwPw8OKsGcCZut82Qib
t6BYVh8ZnTijsmuLGNZLFSwZ45SXDBh658tLF1hkIvGkFdgMIaOW27qJMGErTAocudu5KK7KmBjX
E0Ku6OZ3ORQK6DjmkeDGkayf3kdgB8TGyL6UBUpScOefquSM9+Cs3PgndsWuk6jIcwxYeiCSutJc
q6eLbsZrExlHFx+shECwLpjDs/leqLHIGtDuNuf+O5bFg8kGlHT568DqWAV+dh/31hfhWNFKsx2W
LbyybEJDT7pQzkfTfneAthZ/BYUORW/hGOUSjfLCfs9DDmUCKwRcYcexjbTt0AOicfl2be8+LK8+
LdlHTDXkgKPJINBsXTXmzSZcZ55i+rTgB5iFm6kxbG0/JbakVdvOtm5maR/muWPPIkLEqEjfqOT0
1VgzaX79o4tWb+kD0/qb1j0vwspbhpU0Q58ynf01PLQN9mFzFQTFS6zw4wH2oAfAz+K7itg05j+r
jsmybO2/oeQFqivEojR1XzIXSXu/0Pt6SemKUtEjEiTxz+jL8bXTCOe+E8gOVQLeDgY2xVowDZ16
8yvHBLvwSeNC/umAkFYGWK62AVgTnOJ3OHiD3TiHp5Sp88hkOfJSpilhczPxR0KBdHzjXQtv28XW
n+0kfy7xhkeolBd/xLleSzqyywYPYB57+bCRQXeXEYMi2vGAmZfkn0Htq6I9EWJvbUHUdcaS5+V+
lz4ujQrds5849ORZT2bHFXmQoF4QLi8PYzIfmfcx9wB9n4F7CmcuLox+MxICgtn9lxaQCpdygkpt
D+DqSN4dq9X68cXwETbBvl1i78sWKB0XO5l99Jne5oxndBxtrci5H4vp1XTDDdLt09I1DXEVGZ2m
pIj4gLVBzhS1f+WEnJc5NwDFEhH7MAthvVRswrGDjl264Z0s48fZ8m6g2vaJprM3OtUbthQemjsX
VKHV24T/j/bvhan4OeLqGMA7xsMMQoWUcKNEjjp0XGxS/e4PTrGzugrlGqfUMBSobDJDbKzE/Zrk
BAwqGmAy59dgqq4R895Bk/JpsFaC0lAvdVBwcbG8Q9YNe+aWLkNRdFo2+TdyMl4ksbsFD3TnO9jv
0LZuSRAMgfDx5zr4JjBj6aVF7S3lm2uIy6Wvh32i6nnv0NLAIaJ4mMPAVQiG3yQvmWMhLnHnn+Xa
SLvrPuDgCscGsLN6RMrxQEzijyvCdZCWP5aQV4pFWxU/BHW8OW6wrZPyJmUX7eQ4qKNIuodMJg/T
xIRFDuQvVhDQRXgKFCnJagQqTpX+3ru4mjKQUUO7qDnHK46Kg4/NbeV24ptwIIotl57ILFED9kz6
IXPoytlYWj1D+iFtxRoPsog/Bg9cZtoQ0yJ+rVAe7K45mm3pgn+cIziE6S5a6BOq6Zf4czJdYV/B
zCGoU1fNVyrzYqWniVOz+zaj4FExD1lFFTm0OfxSFE+kR0nEz34Rv5ARoNcjlkmhaUCbvUaMGokn
j6HNcn2kmep8YC3eRqZkMwtgE1co1Ksh/nAXAlQejLjRE/Cf4mwa6j62x+dl2SdO9iEj9yEKnO3g
pZwiuOncEFBKLkPaSt8iB3qY4uhto+rD8KavIaVGsNNHE28VCiWGySbx0gffBLA40a+wQvsTNvvP
kga7LK82ITdsoHgw8/1SSC0FTE1JvFOR+yHImKltnJlJwBKlntoPIcuyjcjQQDBwHw0+CD3ODsjY
0y1WbDuEyQZIZqDFts3ZRpiNoyt9wGRzDjl37VLTLuQFQ8AWgKonitNE7o+ubuX0iDD5a27QcHP7
nKKkOQY6+IsmujkdL4dLSl3nmndRWr2MRvshSm/vdCWvtcuJGYx7IxqJjtOvhV0cGVa3a8+u7MuI
/A+KMD7yCcIBpT39/bYELdh0qCODXGxyTz39x9GZLDeOa0H0ixgBgiBBbq3Zsmx5dtWG4anAeZ6/
vg979Rbd9bosi+BF3syTdtG/cj96aiDxiRyQSbwa8HlMPDYZ6f+icbwbihzkjbImuH8s2Bq+wtRP
+xilamrZG+vWcv0zlXX9UdTNNfNM9uAh/EcOVklKKjfSEJyABEggVjY3KWyttW44GsB5tJFzR/5Y
AyPqCRvT17pZj8mcYJqmmzpOh3tk6Jcyo/gyKHgWbD84YH09AHE9V7b9KSZ9L0SJWtehozQOGeCp
fvb4VA1p69W4oyi86t659HNI9zb8tQRPKfreVVLag4sFRG1Ufoa6OHtdxP29LJ86JEJ/MTDoO16d
eKci+dtr+buOno0K76WFGzBsILvZ5laUw4/dgvIvEetHZSgyq48yL/XJShu+PdmP7qinjjIil7nk
kWm2MKG+ndr5E8RCw+gYr6BlfqTKP+0QXD9PIwYb1HnLYSHIrXIcPSwYwU2nedGshzoeq3+QCUkE
QxyFliFf19Fqyr2Lu1qIQHuRlHF3Ze1tdchVviRh0TvJJQ+CvZmrE2L+eEMZDk2NKcjeZLbZqkt5
i04IHHmtF6PIG3vejedgvZxqJvmuY0Mo0+5lcDEvquFVhO0DvbzH9QvcBxJplFHSHTmkKCF1pFtv
k4DHpB1m8BHC3/pt+zH2zbdxsp+xJ4ggPChVor8LVh+QNcXxXeZ0dwAYSZbRG4NAigGOe280MK+X
0v2xBfNxUsdfgKj4qzX+e+6x1BZzjVvFBwfOBzego7DgNwANUUZKjtKNQ8fsjZoXtirBs+3lz7r3
sTUb77EX2HGHdoKdhMkzwAK/URzExUgbcjlfNfDDyM0w80W3zpydOY9hfzvhk4J/t3FVV3KCBc89
ilhOAck2tJKD1y44TpL7oByvS8RVOpTmvVcjlSrslECYNG84al+IMD3k1XROBrw0npqRrvEiN4oD
LpxPVlMbPLhYxLKIeUVF1lsLNegm9rq/+PLB4I8KA+l4kGvDSuffVUwZIVSEdW60WO6WCTnYrPvD
dwUXDgWB7AKWFB5MIXoiac4V/fw9DYgBzm5DXXSYPkyDpt4du2FmPacYYVUhAELYlJn2mzl3Hgcs
UCayp13Raqgegj9WDqSbaEVnxVfhzhvZEKzxSGeXcqPfxlq+YgMJoa8x0YZD0J8pnuyPvpzPduB+
zfAyRw+Jtyd01fBwTj3OxaR7dVMWmmOXAkI10yPi+Hs5UKVhZ7jEpqxlwS/VoQjLjxqwU+Qhbfhw
/qH5bMCZb+YxYk3Bng5F4+KM+jNYygcsXYCLtPOy/lQtDtOb1K3xP4e0WTgs1ZJL5weoh9nq67jV
fA43I/bPGzXOxzmyT1hcqpu4BqexVA/Y3n0a1IJtvKTX1o7uV2uc1NF926JEMygQszkbYVNc5c7Z
sQEygYOAqb1YfcH8lc5107wIAEMcndQnUOdQ8PuzhfzmuTplk3VdVxQtnIwaI0Ews7q0IIY2CYNx
l/hXub4Hhr9BMT2Jfnnw5jmA5AcFISneBCFjaBYPdhVcpjmigoLDoZDpSo0lvc38wBoqeOYdfyQa
TkN79ldj/RLxuEd4vRJBxfwT34nJhwdDQReLk4leg1WWWy+2iCHnvs2vBWJjwRm9ntVhQ3hPjl/j
YG4VnjPiVbt5dTbO2bfjJ7shWLZRWlwtTX4vh8KPlPg3iDIMB0a/pgkSeL3+SkjwPdcLkR+dIlCE
EGiC2jqapTo5brvXjBS5Fqexy4Hm5YQnOSolb65Kupx+1bWo3Be38z/6qv63npE9kuCqsrLivesw
MTlNRzMFKzftgGiJuBEHRt77QfQ41e5xrDDlmwlvlNRPwg2/wrF8blrzJaTD9p3vk1MGx1yNaqOD
PAUeAdphaAb6sQaf9QH8oKTOwSbJe76+CE6k452Bjq2OoAVpjKuHzM9OFqziOiWMVd2yme76fZnn
p0owPCU9MIC6DS/rtVPFYbkztbgTPSvwtYNK2j4uJfKy5Jp5y6SUOMVwBiAIPApdP2YZF0Vjn3nW
OFBis40dGJ2tI/fEGImxoBNEhferJiih6z/xk3QfWv7vEnONds14Cmr/IeI3XE68K7DLPHudf5uH
0VtFuL7oHVxf0EImcUHSuJ1VepIZWzkSBIINF1rGcf1nio3VMGMb8cwhGIket8upwD+snf7VV8Hb
xIHBjP0ylAzCGSNhWHNfDay3YdUkhvLLLJ9WQeRHG5Yw9UPVJw8J240l9b7pxebPXWQZhLTeEAs3
4mn25n2MRAasg58G830gJsrOyFviBCE0HfFqB2pXsHcz43C3MCilESsHzDAtX48FOdIuSLwhYYnA
Y6puzm1cPtaNvne9BXCvc1r7YdfHESHkkPbOfdYLYJnrS9Hlx0rv8QaBMc3tO6i5dyk1XmDJk13F
A4V3nOBdnzj3w5g9lyQPbwCPUvfZ1c+FDC/rTcifhn3tUVAg3C0rnb8FuLCJk4FX1FsR6htRsdEc
0/rq07QbxeE77BDaPMKnTg+PPv8HIMmfp2ZNusHyvKnXL1IUGZKktASEQXwfgWRZbyNFM30vxfTV
Mffq9Wve9K8I0rQoAIipupLBOrmrmJwQIb5VYpO40vnB87KPuGIvEznndhzpBnOvQ4dVru6vDZQY
nLs7i/KEgWxjmfU7P6nPluZnjIJyX1NUg9fK27ENIhAp/NtwbgKMuM1T6vAuFFwbPBtSgEv9NGz5
ARP90lAKjjD12XbOGyIaMjuH/Tx2zzaxVVAc8VOJVMWZypeiAHhRVU/49kDFWqCzkWuEPq8DdNGI
27mb7pqWlgRZAyshHnszQ9fP2uklzsbPNsE27rl2cevG/v9jxe9MUlE7dIukPC2uHO96EpDMCXwW
pX0RFTfxsa/n2yqzudny9wp49RoFNM6Wd7M1nkXXvwX1ePBjaKa8AehK4Xftpu6p4C+9fpGdzjxl
S8K7cvkZnGwfSIOdp+7f179szOPn9iJHxWVVQEKX1IBz9Kvws66JVoXYC/0i564BLfGG3Nf+/9yl
6TLi0Mp8OLG5n0z93dvOLlPtu7TpsbaatrzEJo24nBTjKQ+8r7mtkQVGCovd/jxiUaut4cK8eds2
DDDuUr5hqDi0K06t6B4440hFjKTV0XihLA/VJXDje9eqsdy0wGctQks70BQTg1o3Mu/E39i+eH11
94GrP5bYApPTlJtFm98+1WzXOiBPej52kuvUevuNC2tTOP6tVPIoI7aidbmX9fTcxgGH9MSdcl5d
E7YV3LW1v3N68mdLJbnwUr3N3q25FjmhwQK/jWvK52WKbtu+/Cjr/qNoWutminogf7YjWUZ3xX23
RCmIbcV6sTePsV0+s4BDQxg/PFdcUx8XIGT6SzTlD3GnX3oALFzSJc4LnqXBrZ/bwqxNZ+2/LFCH
xCcfF+LeDJTWhwIwbkJv5laQjd2HnXgUFNLKBccxhhtkfKu8ti7zDcA57ORlDt2+O9KsE28XpbgR
566/lR6iaJUlE+lREHJ2GJNDnug0gN02Ls6hb4sjsymFgwwzTfUw4JWiwqW9zCldepPYEmQC5Of8
lXN2FzkgWlSFz2DqUI406sbijy94Hd1Hp3Ikq5+K+bdbbmMcyUTfzFl6LEhrSz6EuEIz+Jt9wLrY
4Ihf7DjbgAX+0lg3+z78IB6Kb4SNTKmKyyDcO5dXz8Si1g9SfpfLg9uyNqxKiicHZjE8c/D2o6eG
A6Fd9AtlpifdYN6fOWnZH1LCqG4HIQ9sn/+G+MaozziIkddoOjKmUqyH/crptvRM3vVptxsW3MwB
Z0gPNAsaATghIGsFfhUBcl2AD1CKKO0ounzvVJxLxdI8dAs3GX+K/9W19VL56V3tiAJ1CyMAu4dQ
TDRKZgAHJcwpkmFjoWAaMaJPPDPY7hr7JtER/BZLHgSaxZizgzCUJtB3GOFSTDuapCMiAhyanMX5
Qnpv/iwU3jkrWc0c/JVubBsiE5wvq5XXkaeZmoVX347MJbYafaNlf2/gOxFhcvu9hhbkJhLqMT3g
LAIypZ5c3krGDck5ZG/a0z9FwPWYkXZIkwq2B7+datKA7cdrmfQPrltgEmjmsyPrfd/PlCvj9XOj
XdIZutpKmB3O0JLadNh3WksU3ZHwvs/mFYzVs7qMazxvwf9TyOhwYFVKPpdN+qzHEa3fRWFTNYmQ
Pl9orYSO+v8B6uTibnTEez3i0FMT59bQusUZre5ipeZbdlyKY4N4JwXA9hiNLQvsfSup6mlG4qQp
wK2NFxHUMnM9rR6B6MphMG49p+WKFb2LuHjwVHTb5M4XXgaMFD0BYSWMuR3rpjsQJd2KQKOZQ0+9
Tygopz+6A6oEKZH0cd55B1NQm4niXu4KUGHXSTj+vSI8gACGC+tQZu0KxIjy/VBwvSCE8+xw7LWu
fFWd+GRxQpAktaud43BosEd9jjPpk+K0WdJP8FIxMh27Et78AoYhQHsrSbg3wS6SVNdC+9/VUfUa
N95DVjZXspAuzx8+0TnpblXuPbX8BIOoOEPno8ejklIO0Wu8RzQR+TOMDSN3ziS3Y5AhGorTujns
lDzgOLgEJK/NOD1Ar3sEJrw6WkviCcREckrLDdHjxAZCSglRiTMXT4VjCCFhJyQfAQ8JYxyV58Vb
zyt3WyIseJbei8DdWnH9zLTyjSj4hbDIk1+sMbkMwXuegndBiHbjAZAG2g8Osun9fW7FX0YUa3FE
yXLafGL6P0eAWAhbepcxUbuKTG7eoW1EnXN2sLPnYXKn0oyQ3/Tm1+XJ5UZMhJV6EMEuoaFdx+GB
GIT+XuwqZ20RfAV1+R468uKNy0fOfyBXdrqjZ5XqOR+cL9NaNAUXhW44sXZqU3WFInaoQgXm2sKd
NN/hVGM3j/mz7GBsa1k3xM+ZR6GNlDx6VeYz9ivpsvGZzizJNnHWv/DznPMlexqy9o0e11vdzBTf
cBYHdv4NxZs3sXfrNOZcDc0VmgggWz8/JWxcHrXCLdPMgcuIDvdO8nOLtgpQ/lkXEszKeQ7SAxbz
Y+MV57lfuMK2FSI1kicCodrzzv5wMFamufW2LMBHp2ltjCri6Rws6Yfswm7nDNFz5Men1pseQ089
9s58DnsSWFaAElrWVCBOFlUXgcBw4o/3hZueqn6gTHSk9noqyboJKQ187QC30OoSnMEsEbS2KHDE
jbT+0ottpurolCTenaP6fRUXj61PHl0O4idcpmNQuX+dgG101XGPx/DwHE/Ju6Qyt5Es0Kqxe3HH
ABk0V5+jECeLanRn0r922d9bnf4eRX5I3eZuLjuqX9jmsyC41uCiNgrM28WvfME41jy4rPv54tII
lKcREWIjTlOr97Jo5L4cZrbk+ZTdjfihh9p7Nkl/t9TcQucyv6z8TONWp6XMj14aQ5l1ku2KLrUS
+exZlFnYg0e5OOe3CV3EX0zSuP9eZN59kyeqNpHtfZcBRoYSqAjgnr0Xug8VzVqBRn2KHA92T/it
svG3lNw62mB8zRm5glzoA4yZZJcF3IPjJP6p9MgRPzx5FbUsKQ7GHhIRjmv/2A3qroiYlgu1YgjN
51hGJI9ZLpXDI9LeT+WE1iatq89iwm5p0yNkPJO+NmPFDY0NIbWYfFKuQVOr5G7MdQo7BVHdHVbd
0y/fY+WdXJflk6/MEUt5uG4on0Y+xFoOR+X0t00QWluqlrCOOIAmq+aDbNjrQCoF1F8F0U4sRwlp
YU1NbmtBpnATALgoOl6bQZe8F5m6ZG3sgEiooApZxdnl4yYIefYaj0za7H8FS3dwKohOZuaiGgHa
bOzm0WVYxZOTYiVvOcxM8F7GvnmOZfXTh+5Fj93frlIPMkdxygE07ct+/v+DcQ3Okm6OP5au/u7I
NVl6OI3B8Jeyw5Pdzve8CLYcJ4eUT7DLMwAN+NzvS6hJCuDzh1Poaz5m5BHzHjCY/A5juub88VzG
rJjy+kHlUFIr935x1Y9twdgN4+7srTWxefmD/Z+UU1Ue+5wRmkavs21rtmdl82YcOrEpetpLgiNT
ob89uQBQqt2/gUC0hom0H0uKO4CRXp31XwlwWs7pb0t4hzws8MJ6jMZd1oxvS7A6/5vpFj/pxp6G
10R3pwVTepSX+EmmTZNQcYKlgwko5ygd9DLu5Jw8gzR0bhqUVjRTpNIId7kO9FoC7m/mBgST4OEe
kMur8nEa+6f1XwC29YKXixoCHJesI7cFh2vo17s+8Y7R0D8vgbnVQbRjJxNuow5yaRLZzFAxHX7Y
rlja1Na7k86gXiFMYxlQ0brwJFeBb+5gcG6pooXG5GIAJ2CJZjaYF94VYBKV0fi1YpzW2Aode6+8
olS72rdESiHeXIU7y51h9Cc2tWluZscHQxLKeqcxIXH/YEHKc4y6aZ6Co4Gbbakdh2dcvtid7sIH
ooLcW4cw0gXlcVliKqQgESQPvRarboAPPY7OIB3Xay8VtuYnxTrj8HmGiWvBkBu96rktY5XfaSws
uCRNvNSCB4y+N5L5TUX3GCt1TZxbpW0Q8WJTmg3HkHbTluwOMhYHf53ioVlkuhW0xmVkw01ZXcJR
BuW2abnIbi0rx39Sa3K623CYkv62jj0Rf9ayyvSK5XBZHKRm7oKnMOND/OmNB0WZdMcaWw7DwqIy
Pq3Mah4KCkSbbZaNSXdvZh//qoq5r7F6V4m+C/2pfoW1q9S3iuzU/XRFVM1nGboh2f1qKDQtQAbG
HzVrzmplrNt02thYNbHzjpNMQZukIymakf3lC9VeLu8Oe8DAZMZA61sA+NqiGM8T/jGRZrBR8Jvc
zDNw2p6fLonFhHkAfvh0LOySbzTXcb99DMPaCf/4RQPtCzWox1BbsaRu6NLF+oafh00k3xCqYjLk
h6biZCrSgmxqYQ0171PQO+kNjApa2dPCgku10x7C4G8ZFcG09TxH2fvBVEzYAZFH9dwRWC4Qt9uA
sF+TgTk9zHbs02dcmgKREotD+j0YK8fTEMgeAyJQCV0H92lq8RF5WSQsVGTYYjDIWtdH+sy67lWL
1h3vm8qagjs2pDFf7aFO7WXj+vyUKxq3s8I/rWn5ZnzOPsvTelPXNNd/xwwgNyNPYtQYXSe7Lu5a
2DQ+v4uhImXRWhwhaZatXbt5apF9nl0QC9cqI0X2XUGhZ51sZnv1QgWuWGzCc54peCNM+GG6dIUJ
5uJXhiE2jo1J1y/bQfuAyuAisaYkjTC1kwFdYbn8J2Pw6w2dApvZQmJk7ZaPnvUtncF27xpMINX4
DO9Sz9W6WXYIySpJsfvr0heuJBQxazF8DD3n+3vXKo9gVJtalKy2hg+IqNskRktuM1tRw7OpW2Y7
AiyyXAQ/akIu3uJbU1byxZvtrn1a/CFoJiyF3tTek4W1zKsogdwceYYnYMgGIk2IY5KN4+Ruc4eP
GhxXbjPAM0JFetE3ztgsuDTJaBUc0H4JFGWkC6augr8xQeSFkHU0hg8kxIvmrctLG89BZzdz/aRN
IP1P1fVNxyRJGRw2n0XYyUp3i0TZ/k0aZIevaelbqhYkb85x78qilzOrZexn34ZIm/9mR1WefDDQ
2+MV63odhrcM6mRKTaRblmNjJzOLPzJhYG1vejc0AbS4TrHfnOK0KYK9jgMxPM+uI7k6c1rNqtmF
fphP+DTQyyMqH3BnpAi/MU3jp36EXNpzZamJzqMg88d74ImiTeGqNSYs2fNPRTC89uGkuse0QDtz
mLboQaTJr5ukCkjWlIqmxdgayK7dJNGSo7d3A7JYSuujSCWda44EKrLFuRGtSUzOGgNh2MX/N2wz
DMtgzuo0yokDtmx437A6OuPjKGd35SpjpvNRzG3LQRuGrlVYH/5k9+EhpMV+/Y2PhTOlt4nFz0L7
SVUOkKo4QlYmDYit1nKvnQ5MhR8Ody2kOtm27XskwLmR3AWLqb9z44mRoIJxHfqzjEjaeM+djpOf
dtxiBOoi6jlEvghycB6YQga7GamhSZzYtk5tZhMT2fl9DaMckh6q0RG9ImrbdZvd1YiNia+xW7sz
gdguUqr97tIxLK6dGDSOMinUhIU2d0lNBxsOna54qRJ3Lp6ou0rn+lS2VY34PK+UqVmJFhnGBEXx
UKDgABac6l57544QLSFf37d9Qk9hoFiu3titt3gNZQu+6uB6lgJqJP69BCHEUj38032j0mi9l9rx
2kvNHbEi5+A00gtzotQgLSmTYRE/2ztlI7ZrzoMEVDyQw6E7sMJj9+45QxiyD7ZQilclOpn0I3kr
AVVlyiJDm2DdpfNwaLme8npcRKk69wZeuMOMW/NaWTePiSZNfmM30nJBXlZR6+fbzthC4PSqZ/gu
x4pqXHfep3Oo3ep+1Cbjcj3krmuqzdSLuaq3Nc6GcT5Y8Rj0vxORBo1eT7wsmZ/FNOHEOTuDB4z6
akVlk9Xn0NGmbPZthgB0SRtBPOfQ0kzl/oMtJlz7jIdsjAFN+5ar8kttu75LMcwEsGjfyTz27d1i
e0WBPB9BnFmbcaXJTH2t63CGA74PiJcVA741D54/DsmxR5NjOFg6/s6MgBV3qd53YApBOE3ElwXQ
WN8TTJ/8p8mqcLqCz2GEYHNijX3oHGxXRdyoJfbaIX4caMvhmVvW+OhgEx/NBxM6uOsS3Vppf5Cc
7QYRMEh8hncIV1hrb1h5RwkBAozLc7kdZNtE/yI1mggBpI0r5KzcELpCRivqXOoNAVZj9SgwQ9yy
gWtKh6VQ006A+XZsP1NzbfuswOlZSlGN2darrbJw8TtmfMVTi/YVyPbDSPsqLooctm3AQKAOeUmp
T0yFaC2qe6BTcbyDW95ySaBrFmh4EtjO9Dl1UdN/pXBE17YUj/kLHkC8dCDy9Rwl7UeuS7P8koYK
196lNpos/4AxgLU60ChCkhWraPKR/4T02+Kkx5mo8tbxoH6UnGBFZb1PZUGDDGpJVsKgDypiV4EF
ttreZy057NvBLG5D+MKC67zUxrjfdkBJzg6Mgw+wS9EXMnm+geLA97sq4mss3Fy8k1aYCUGysV/k
UyQLZ9anNkwgZhBUs/uGauGJ4PV0sMgrVoem70rq5Rn4Oo5idyh1+YCtMgr/cpCA8KFIMWuDL4f9
IKEhPce/TWcNHQFPHnF3OXtsPxr/hxhCyEoMIitdMziNsxDGVaaDKnqLq74HplR4nj/SpegZMeLH
sFTSRsR155bgWt1nTfxYh1G8fHVerfzlQOjIVpqQl02afAtjOWJNIcPKUQ/41ONs2DHBlVhSQZpL
amejaOxRCFpAjdSDVyFRht5tMUY3iFzdURi2X9YpnPISO0c01F34L8YwoOXNwGEI/A2FzInQxP1w
3Fd13znxyTSVq4cj84BjiY2CXN5dipgtyrarYSBlJ8Kxrb5KaLzDn1rUmj7bNDbjmyVg0tEkLMch
yndOqzWO+aAe/NewAGL6N4mV4Y1Ees5Q/1vlGrQQsnhZ8uIG29P738FomxSjYYCkyuwFDZWdMekg
TjLaUWuFvJyH/0eBvDLR+YNLzLJ8Txq7sxX6xar7buLZ1pSuacaLCDzWkvYWowepEBNs+B+Wz1gK
Z58DAseYRU1YMLIm5G7TCzE9T/BCOf2rsAiTZ4qeJl2xtJ77FhOu7da63JXazYcfxi0Tf+R2Uixf
PVEhDH2lDvieobQZp70D4R2FDrWdiaUF7DYfX9RpzkIKOhOfTk0WxwhdNA9LysHmPxa5QukBk2RZ
jvy/JK7JwZXC/cGO7BZ5f7W5zWkMdCJS8pORVeb/wgbIFUxyHvQJS7URIfG1niAji0kWsx2GrZHf
SeocGDjV8JsMeIIGRG0+qT+LU7d7B9Mo6HNqHu0/LjuLhjtZHQRsUSYS6+rNsjU3vo0duikG6ghk
Csyfnoihz+kVpBVR1QwuAyTYvqzy8J7fdZ1lGxq+Q5ZV3jTnxW+C2gh8glECjWiQwsH6u8STrBBV
5sDmbjlhy+SpmPks8UySCPZjen4bueS3c7743a3vAOW6Kjgn5JBMjgnoPrJmsDKjswgi6Qm39Lnj
dldWbn2ycdbDf1SS4YzcqyUHedt7dbVm1CeFMA4OJi8g7URdka9ZIm8mJiGzjq/Nlk9i9D55vxhK
hcWcq/6SLZ4ibhQW6fpbTlQ4xwMApwQ6Gq4FbiMteLkMDF4cmurXa62QeG1vr617Ki9Kw4aMjBx5
pNif1whiHAdlfVPFbZHZDGSMMd55Aq1TJ2eZ8o3EvO6wCSV/XeCe+jI+7B+6kFTk1V98vONAlgEN
Nb2NjFlA2ihylXAR2Jx3Yc+3VHIz2PPT8BjwyFOC6+34q4n0PqvTyvGP5UDC9NUndk6As+582/k7
p55gJmt1YkPwnBIZobsUI4e7XRGb3SRtOD8YmDpRCzqtwdBNOSNOJZrvIyrhfD9A+DjmDejz+sbH
CbH2mUuQya8jF82Fezsku6CEOTUby6XVgVIz5JcWw/B8V5R0c8GIaENMkbi/i6J7BBTi0xNho/Pz
DUcnNcFZeUkSHeZW+fNv5euV9sCTlgTHNK4SH/exmZK0vPVC4YmL1zZAnjZoi2MCZIzNbh7e5G0+
WD9ErgUHYBklivIcbisl6JWQiggS20mCR/lmKKPRwWbt8J8n5AB98R70OSOgF3FHvSZmCIvHCKFq
+iQZv15twtETVCXquFxmRnsaR/0vCiWG7pH9R1VTt5rPebY1TYw38YZfRJpM7KqyIvgZZN4TlWKp
InO4xQMyz7XiVeLoVV3pzW811rH6mAbQEzPR9GGc/+A7Df3X1F06jSOhEl7u8bGb2nug8XfSf+Yi
bmcgLkz5jfrDiRnCGeBO5ng94lNu2gCAY8BSxHUG0LQ3msLG6Tv1Uq6nFwp5lgo776yD8Zezh5I0
KIKJ+c7GMGag8t0w1dUzZQ+R+hlCVWc0aFgDF3Lf+EI8BK32BwsypG/oay+EqhqBqo8FH/5R6g6r
JwX0yxrfBvuPzLPgCtIMUT2Igk44S8uwYbW8PHGK0YR9o91MJAh6rjfl0aaz55x3dqRFjVEtE2as
nxPurCkf5579GD0gfkAVeoi52DgI3q+N7OMReLoLJP/DUiz4R8LgWVebQ2nZWfmgwiSpHpsmm+tD
JKIWGks5wKNiQlMlKOyZ3f8lr5qWKMmE/Zk0X0o2sf6uedkm98SxK8EUWNb2fFXSS1geoOq1DW2b
tG3gkMlwrVD2KitlHtmceO4/y3R9rOlx8rlX4e8qxrHelbbypmprOhIgCFutldMVzrqadfdWVLwp
SECOGWbuvM9EdO5MJCMCvBFpTTr/xhcv5Ua7wUOZFgfIivSvLIvug80Ul8yZKE5VfOcE2nFObhGR
T6VQyOo3Ce0YDAfIKBD+J6QacgBZ/JM1UCkryhkc6pSL7GLL3LmdWQtfCMLDw/ZS5nEn9bI7pkHv
Wsdk9+2widZfq1uidnaNd9GqA0u9aOplb5ypKa59DoO1MlwRyMqQyqv9jAQJKTeAF53Kpn1sT3QJ
1u78oFThrIIg4mCroLYIL2xP7fpe30YIHQ91FdFQoeXEr6G77UJyBNyYlm1allTgVqpzaFHmUDmZ
TGb/IjeO9k4AK7YJu+7eG0OeNq4B9XeLZn8YuNh/Zi1LbViymhWRJIKe7UTtB/fZ/xGuIvceB8+e
bvM6977akXtvadgqcD2JtkBt8Jf3sbhrAIZefLtsPiXBApSfbBhCHgZJmo9dMJrxiGoRRCUg1CZu
/4yoWy8Lat4ObFB24lJaQ3Tvk26LtTB7VJjXYGqS3znkSfZaNnO4d92pOzlgrmEt5bhYWbQ/RC0X
TyqBoiN2ILa+gngbPdniTnG4IGhlzp7BetrFydJdqqQlcDv77LWiun0DauVcVY17JxzsZIOBimTS
YFU00KoGZhWsl1UT/rWWPD/MyzBhEs2pSdCTsZ74Ywq9YC1BSC9RiulAqI84x7WiR3hBuOxObQAG
k3S4T5mEHJK7uivJdQcsmjg4qHRd1kZOg9UJxD6rY+Kfzv+Jy54ptHTlFoTqTpWau2VJ7OwPbuJz
tETEqfT0N3L9p6HhqhEp7rGggnV8jp38GIJDZLFK0q58KQEfrHbrQTQXQsN/yowir8wvTus+tK8z
ioRdeISQ3iZG8JD6zjhMjyGyYZ+AHiGDAbSCXy9rkrSoHjQV0L3tcZf0Oy70811sWFBaAzzxhiZE
IAHh/Bi7JMJAsfoRP0PVHtSwrCMf0lG4AP2zvR+7XsjzsRwGNNgrjwictc37+aKIqCwxPcW8g7H0
HriiPIkZ1kMTWAd3VoB9xm0S1v+agnBgSOsGlR+k69LlRcXBYW1ulwlFYYpGPBfFpotGTMLcRKL0
rovkrkurI6f6s81+BR4INUod2+1xpy25o49trboeL7Yor2kzbVMekln8xstnlGMwA/tBv/Q2soud
rNPXgv0XLuaZrmMJ19I5ukFxCPnNItDtS/ljQvyYttjK/zg7j97IkXVN/5WLsx5iaIPkYO4s0jGT
mamUdxtCUlXRe89fP0/U3XQLLRXQi4M+KFSRSTLii8+8pmTqniEdWYFlXF6Ix5s8bq7sHmREjah3
iWOKJHipmrOnKKXstfsZBjs8uupplCkwRuyQXgAATM21qcJbAoq3sbtsPyNJj/iTFInTjTtUpLA/
XJInBfNgCrA1h6+Hs4HXaIzsawkOqt5L/XWMrG3SOIcUjyZVxwZqWlQ2pTv9GGw7X3etdWYxnmMx
YoiqnzQV66Fl8YiDJ2Nyj7qiXUmMZphxkqAOc7Q7+DM6zuedA0+qWMQTnrcvTYuzMrISwQxz33gq
53hvTp3XoRud94kH2pVMw7o3kOEvR/1RC4sH4i9SwjXGK/MzRO9D4KrbwbBBPrKUaYmBMgPerKAB
hdbAiO6VFo7rhd5Xb+rPZZ/e565zL/+ihOc6uY2ajwERPt1Ek7mno0zn5w37jU2Vv+HNuVcQP85R
GQmZLYLjR/o43gpDXVUugAW7v13St0TRfXQpvSqfftBQ3KPgd9OXD4ujbrt8PEZFfAgYOWOuHTjW
RgTzcWIaNQnj2ZVoTa2wV0OIoZUryPAHhdZ986LO7hlq6zHWqo+mGgH5WdLc4iQqHkbwl6dIx9ku
YjK17IsFl058pjM1x+cHjbuRb6aNPwTI/wrboSwneQS1aqRQqTv8LSwcPyFIw2yP97mVA3qc3so5
I+AN66aePBBf1zGcUwNRBlZjhReP1jwP8q0TgJCIQzq/pF+gMRJOA7+LsUJMk8cC2IHVTheafLeq
al25ubNta2VrzVhyA2Ck57LuksqTQ38DoQ5V9BdgZG+Yw+DcZ3sVe20C3hfRVcsKIlpun2I2lZRg
QKscPKt7dugSm8a7FAYyDXcD9nnjNgnTy+YqhHwbGyXK/EAcix/quOzc1LrRUIMXsQPstdsMvLWk
fMfW/Rj28CuYNNDZO4kmWzdoCdX27IdJ7EU4WkioJqqMZ/qQq14onmEheVeiYw52rYodTwaMifBd
p7+MtoVRbBJUwKazVmhMMJGo0/tGr88WHjqKau1pZG1kaK5x1Ka/OXf9ZUY31YjFTh00BKOLDTvV
L+vy9/qK0QhhmvUsn70HDicFTRCgxFua2Eh00AOxbsr4XkOqXJ2Ik5ALNcl8ZZfKd55M9YlcHD1X
92DH1i1198EgLFAvAJGcz4UmpCLjBpw9tZK2Bdayge9zoM+7b0LldQzdTVJBViL2IW9+H1gJ1BN1
3ePHq+mVr1EtuQyckLTq30ENHp1Ye1qgi/IjpVITH3umLi8PxMtthn8Q1Dyf972zlRRDXqTUHctj
jge83kbObWLuwIg1pzbiUyEXfCsmA5yBtg/tEGlbOA1cryPI4dl3tFQdoUPMRpkdym8yIxkhP2/N
AFaXEsYJswnzg6nuQTjvCxSWGqpLRcufK9yLeLgx++iuVp1TEaJxz0ie9GE1OCOj5cBbFKLNxNQV
ERaYRwd1dDfy/ztD4qsEklZUO9jnLV2LKTLWqUn5D5rCmdAhgrsGcARsQrE2lEf0Ca7s2vFkTJMx
K60clK5AsnKEkwxwd/fJtsdtQ7WROotUgHnJg26TARfM2J96j+wk4UOeVkr5LvOHtEN9aywaP9SM
fQ3XUr5rw0DKMUG5cNTLW81uIKAkqqfR21z1JkzomkMtrAHL6HEFWnO07vOMQU0vzkM77+wFxeg6
6eHUauZmiANOv7mK9nXXPyQ8jJPNWyvnaynKrYOH+mLknunq5xx5bAtxe92+okm0KcgtYtSwLQec
K9jdHnkNJck9DVNgmXfkebymfYmQp+6Nc3EsWmstN9yszNAbI3p0SRRSkMzCpsPuXpmV4UkEQZG2
Z2cMYFfB++ZUnob5MA6lDw7zUdHfA/LmttE4UKEmlTRyoAuKYfalGEE5wvetMwadRGuDRdNMOZ7s
QKm4NxkyQRhg6Ji5bxYGCKuBD4s/zJmRD6OZsyBhdaNhVwnzKE+XLu7leB++E23+Dlw6eMBCETfz
bIJHig/mbD6XTXiTwSddqCbiIfcXmxwFosBRBeqeNIDN5a3DIHxm2LnXQGbSjkpeMtX15KkyQRbQ
k/bUlTKS11srelWy5KyzyaUaN13TjeQbyWeT6x6vPM9J7pjw7ASLs7D6e/mGmbWcDXO5kO97baG8
Jh0etjka+a1T3kaheytJw3LpMkJatfggaC6+fHa1k9G0JMKjTX1lI5ohnyxanHhdZwygau2QYbhh
ptMr8CC2S8ehRi9mRDArR9pUIyQV6iMksguuv7u0hdgIhl1F5VEpUHw25ruum2EMFee6QiExSLVd
Cl1F7aEYQLFjzNFvM8R9jBYfcSzSJO9usgCKkkVayOeM9rBtgWDZmXsoneEGUZ/dGGLF4aDXWVmb
GhSizGgDU+zViJoc8pK21BvJH7IiGIxqdVoSTJLLzJ95/YqgI0y6MNKJAxCBGzFEJzwJnDhy0Xvr
Ts5Io1h+l6gbqA556/JyGsiaeYDca0Wun1fDXetgzUEapVgIVQble0Wi27T2TRzHdzI6yEPTMtzr
hrdWAfqgC3PdDsamGwffJeMYGHvQAwTA4fhYL5NApQ+Iax+wTEZNfdlYvbGb9ABJPzSgMDGYJv2Y
S10TIPSM/3czvHiLgg6IKqGv2cZ87yrIfL7CdSJF9fUf8ghGCmIvGYjYYf7Otee6ONUDOgpEXCZZ
q2xCc1Gm25DeAo71Je9eTI6npo/PfQ48iSWFyiDaklIpIvXsvEfqPjkkeXpUgN/XZGyW8Y4fO4qe
4qoBxJRk5bkqXvougFRhU/fisIMt+i6PlpfaCXYzcdPN261KK0emOzJuVomU3UaMgGMdvzkUMsC5
D87VkJImu8a6XmbPjZS7Jk3OYokxJMJJq7ETRPIw+IYClRGXgsk4zhxhE7xASaSww8TH0ck3nNGP
R9nICZlf0v4FdXCVyfwOa0KZ/phud5QfWRIW43TyUEhbh/RyZaDM8vqmicfnYHG3IPV9jhy8J/W3
AQWD3hmuysA4yHO5y7InwAFS9YEpyZ3MS1D9+NXQQ+1HEs25Rd2xeFDJ+03lMXN4JxGK65aJFvDw
KANZhYTL0DF74IrIVMkPLDr3JCMLo1Kf1sxPFSwb2IOdPEuhC2F3gpM1FQ4QzVMeDW+D0EfPRgal
z7IXRSrGsEqZrR5kieHk5W5KO2DGNmBBxI6NYmJ6CyyGghO7+12TQlRB0AlrRwxR0GQrQ2TvKoYh
yAFRpztB4Vcl/FfVOHekBIwT0eaOf5iDRgbV0olcPGJBSBKJbtPO7g2/6SU6Hqg38nk3Mvj3Je6q
/FeWln24HEuwlCgA/94uMWbPSKYe5bZmOnxgpglmSIeY2Jh3Acd7082Y6bhbmbHPiCNpRBm53+lK
XWuwgFety6lm5JB/gnYX1t1ugAFJ73LTt85pcM4N1ZTkSYYNLW381UQNpD5N3x1UNk279DTUPjUb
B4npKhPW3bSIQ83+zVXMQ5Z85wzGNhLWThZ85jytdaq0vEuPDVMkh9qOkeFhGiAiQdozC0DPWUH/
Ody5cX1RECeQJ1qHeHHPA9v5lUwDE9ZpAmJPkDFmPVUrZq0bjuV1RcjX0vgXw8ydPHjlarETlAz5
qh24RrlG4/bRyrttblFiRjY65cZGXk+njhBUSXUNO5M9ChL9lE7BGbA2+7vYu/ZAk8zcC+iDDOBO
Np5IbnZfo/oklwKDjicZLlJ2v63elLLZFnQ7lNdl9jM0w07RNFjOWK8A9sJkpnPOFc4sZd1+YE1K
UmN5MSI2Ub8c2TFeSz+0BthtB7ROCB/kBLsimq6k+EFBypUp2V61LDDlxlb+Pcx3NyF4flWAHswv
cktwE7XTfT2vScURR2BzwZ2+pJGCOnmyFgydC6ix0igWiRUcw0qFhSM4y5YH8m8tG69RQqbEKzZG
lTBHjDYC4zd6Z9gKSyEZqUcVSSCHOdkPMq7lsbtnLbMQnEB7bYvxOu+ss5WAeCnPMs2VxyiDUei4
yFfKN012uKAJB+mJBsyxTGeewjZYk8H8Dp3FdyI4TDnvksUhH5dz/GCNzhWtOgQzdQwO5ZfOfo40
XjKNiN3clsW4VRbtpLo3WhF7ZIQsP0yHkHH8naS0k8Cn9sMg5VeaKxk7+07cLlqylVm/QkisWIFV
Mz42VBEYhe1x3fQi3b3H7IVfrbM3OQp5yTIu6xQeGFjIoka084ssMpV8vpOXkptOZkYBKUtBb02m
U2SAaYzIWW3rDCTaK4qUXZOMDFcDBhtZ6Oe0fBonvzAuhTRlb9T0DeC7z8EUU/QqtnkE4HGW5ZGr
Y7Mr8o0hxV4BEi+L9tOkigdh/GEq7Zq34mbFXoZXbWnO+O0QGt3mwAHtx5y1qN4zhG08B2+gvFWf
TSjRLlHQRa4lYsa8sminWQhOVYXL/GjRP4S73CbgcOyGwUd5jnTlOkIfMbbq25zDluHQQX4HxqGv
aWDhrBP5k5682GhoZEAEGSB7AVmiZIaz6sSZKLSdw/xZ9hwoniPNPapJcJIBQYZg1bboPVbXVpDg
iULIq2XWESw7OgkZ+oKywcAwwoPpskfa6ZCE87OBSRsjowvj0FtZgFUZNSvfhSRhp+s1jan0YroF
8CaHWmFajfn81OngwWlpTPlyifLhHaderxsB6UV2fjTdkjzM8gtDOdact25db6IlfpLZFIAVpHe6
/Hd1DC5WVu4CusKqjAevL/Mb7IBv+XPB+6Ib7Q7DaeQ39dwP7M6t4dY7h44IawJpwX2aoWoIPQCh
PMQUluAjkVRwNmjbkJSScDd5mjI/tvIbm/lIbWnqKbLcPVAbBl3RWY3Dc98V7/Sj9qL+nzZFQJCU
5C3ZE2wX56egoqjUjiw6u5Co/9SnwNccBuIxKb7bttdVVWvomtt+2izXuT5oGxlvS6f/0ML4DDLF
N9ApCFz7TpS93wbglZBP9RJ6EPQWN0auXGRrUSaA2ZDvmdogpTHRVgsC9J/1OrzChPvDCRjdA8El
qLaPdcQsp2sZS6qTcZGdGq21NjKdggSLI4rBUZjvF60EdwcR2HANyAQ1cuTJMaCXuaKFvp0JHnOp
Yy+WvjIA8h2nv2W0tHJU46Z2FU719nfC1qMu3Njho4yFuto8uSW8bDpPI0VghP6MTEAiw7r0QfVD
luEj5yWjmmu9669QucNpjX2eZ+UWo5YN+FC/TRn6O0phMErqnmR6bGT6BcDiieBxnsbkR6FEFxQx
TtzOo1P0wvByI2ghICr0w6b6MvXxtbAiTG9V89ectDcO+7gw9G4P+ROvQixj4becOjV/KkZ4mpa9
r9P5YtUzpwmu267FOgyy3y8NcN5Rq6yDi0+pGh8t275pE3FU0uEBMOaZiezbiFTu75p7hDCGCRnH
hUwGfh/U6HhiJ3+tdtURAaV5h8PTA0qCjwK84LrXl1u6jJtUMaC+pUetwRKTzrxODd0BLZTtD8OI
cODM9gMFrZRuTUm5+w5Rd0U2oTipomT80Dr84mQ/j/iPzEHq0surLJDjs3p0Q5g1NnCYlWFZMG+D
27iCz9qR/yQ1IFcF8drc2mlauG0rICsO/wYI7nXbzvcYmLFqSFTtqUxuFBf+DYoX56aXciWW+REr
5r7tA3iTrrKCMngqi+IUTMnzOKBY1DFTMB0uW0Z4OxlHUvwDFJ/fwURAk5ebUNTxg6yoslG/DVkt
eY0fBXPq664f7xHzFYD72yvZU4I+RY+A0lTWRkBZmauot8jBsVvyhf46R4AlUOhzOJervvhJAfGu
NFgklcXrMCd7lPFQza0ZXroI6kFFP47CODUEs15v7VUF7RMRzcoLu+GnItqH2O1OgTCuLFpBo+Pu
Zmo6OzNuYNJ54D+3cuWUNiLNZmufDXW2t2Op/ShFepPEzaZzcx2n0+Vi0EYco5DJXL2TtQ1K7C+x
NWD/TeFqmulbMfUbm1bnOLjUhKYfGRXgxxwREw1da7IRE7ShJk3HNR3GI6ogaFRhTz7HT5PQNXy0
i6c6ASoEAOEd7Naxbfm8TprgDzTkz06mHOHUPI4hTl9CQZnJakdPGimgQGTcBmCEtCZ+mMDyrcKR
LgkuIrBw+i5Z1xFcyLxsA2pFF2tgLfm5uNlTVowvuSVkTwNR2ZbpMuLHMdWR+dMxMe1TJoxz4vJH
YYFrB9HwIPBEAQEDJwl8xyoGMgDDDVpE0Z7amWEb+DakF+vyZRYtUOn8sRQNQKKRIWah6kBFa3zY
lijDFtNhOi9jvC3cB2E1yb6OF8jSoIMYeQhVVs6W+9OuYIZEDsSadn4zqKkAJ1tMN9StPSw7fTZv
ba19lv0wmRSbgGjJ6IeTicSrUgwb4G7+jEOZ7abexGHGyJlmEeWwbDFPdUFoY1nYWEpr5gFFa3Se
O65qA7bJdATRivAJrV4vtNR5E1v5c9Nnj2LAHRd3AmjwAFdEgzIK8RNzCo//PSeR6zUNwpUpR6LC
TCFE7MuB0gIFhll6CvaQYbDTIupNg4g6jN+OA2d+X2qGN9vOvTvQeXbhuGo5uiq2fmOgSw4mc49H
Dp3LnNfeUrcUEbS2DCVAG5O5bOngRPU+GJFgoxc1gLe0o2SIPKzM8QnC4YYJf34PeMbTOCpoJnDf
aOMwfOsL0qgyOc12da3jt9NhIJAOFmpIsJsXGuzUMKXBaC/gLNazkzzu43G8YEVir0CgHwb+gWsY
xVYpwZPTLs6hju3kuRoGaBglnTvuZJolO2JwKQ7gF06honhTSUdxcnOkXaPD6AzsinSvZtPeILWW
d2T1YW1lpdct6XSpzFD5XL+nxxGExUdmiHNoTnvTGh7N3nibcpT03RyAMClI74bnECaz5LNGq3CB
q52r1NjCJsLLoRMyXjiB73Ocy4IRqJvUYRqgt6xbi2mrJKqzep5wjrmekyHalKLy5D/Ucv0lQS7r
UKiO76I8QSc+uYRk3IFD2uoIVAhoTiWC0oZWNl6I9XqoJM2QaIS6Tb12Wq05oWT82Ddu7xUIlcH2
jo7YUWQrPI2eYy3IOQCZzLZw+OglIBhe75K2LwCDJdVJm5twD4iyvqUwSLw8jsjS+ujcG5XfqvEv
4pKQHeT21onFth20YR9lue1rZvvYIfaMeoji2xlGbLodXxVh/FMbxN2iKsg+wO2WSorY3bwUQZWh
WFifBkVH/r21cVtkJ5/pPu4iu75S2uhGSoQ0TvaCzv8+rsfbDMkMTAEvtRm8lToVMaZUIJ4D9TF1
jPs5w/ivn2zKMA0XELkPE71ELGbZY48JKMdGNQjy/npSUTgln7nHTh0TBMpbtVtuRsu9JpGgI2ya
P5ZaMv374raJ+59tNHr9ghhxbDnGJnOX8VrOkpuQfrZFF6Hnk0Dabwbxxvd8yXrEZlOEvSh48WhX
3iiMd45ocUUk9d+Zc3BdL9EpiesbgtJBq9rrnkmX7N/azIMiNSs8LAOuFH1hJKhnGIsnF85UhGQn
VGY7OoiafjN33QdMBYRKjJ9qHZ3aBBlFIzaY8hrZBpQeiBuHUBMt+h7Lc44PRjc4a9zRdkNMER+k
FKrx5CBjSYNir2A/PbezD31jLUsyuVKGYd4FYUP6gmOtlsFYnykU5ki9qxRkBiyqPTkWAd9TrDAs
uskZjcOueJhDCNoc9snILDFPs3rfSuH6vgCfp4/hLh+ic6qn27zpX4oi++CX3TWCNAQPkivdUpH6
7TZtV/9KEpyQ6BxoU3pA7/qSDgaOUxV5RqoB1ZsL2/BqBUyyUh7UebqFxw9en0e18O0Nat/iv5N0
K2p0D5oMpeiwnxbabGxic0SuLZoV5EXTk11EpCfdRzUyzm3jSJPYGUAEKLwxzCs65zoo1HNjdA95
z1gCuP6zYpELT4zJNc5s2BTeUMBkNLt94QKrmnv4DADDjIsmtAgh+fDgkLSMOpJpreNiidofEplj
yJ8WtSH9M+mPgEbbPsDxaF2HqWzwubcYO+6iElEOm+oiTzDvSnOEXcaEuAcDY1tE5g2xlVGkLe24
IAigZ9TGuBy0KkVsYb8Bi4RX476ntILmSASrqZCrYUSoVQwTdhpmVh0Ez6yvVSevDwGgrUfgERjN
j5Gvmyl8bfU5npMfSmrS1Ei1n0OSAT1TLHxN6llfxRUdZiXnNJM7PNWja0M39npFm0JzJjpxaop5
BbKvEY1yzbitEvHWTfU7A9jneKALDu7yEoe2WEHftU6DVtBhlJ0lDAbxvKkfywbmiOb0BAMTPEGH
uJiou9dFN6IV0CBfwdKw0KMbnHhvaVIEEFtiCxEWpaYIT37KAxSzuZxxSEYXrapyr5uzndVaAzPV
8UGgcrJOraReBwI9YM2Gug0a6EdhOs8tmXTQ52cGnC/A5qDai/qKFPimQeOQboLSSU0iwGEyh12a
+TXUxCL71DcDlWY0kGxaYhw3Q99fdXp/0csBRThYp7DS7nnLBz2uH6bMpqMzYFLmqnSLaTBmqvZk
toCIO8YZro0GKBhDm3SoeErs5o5K3RMwYAd63UEcMBdQssdGj28jJTn0sXs7M9WaI2XbKtR/jWIS
29EwZaqHSkwFCywxrYOJh3JIhChq9S7rwJoFg32T9dYZidvrwm18RYkODFPPCzZLEvpxhVLzI8wl
BH+C8hwgq4l3mFjrv13S4q3e04kCfPectNYe3PVVUdhohZVvC/G/F+rLaDl0/tQTB+lPS/T3MVOF
VQzBYNDFzLxCXAVZ7E0JY2a7RoGDcVmSIRhWtg9NY/76vdacrN52emkjC65eT4bhuwOjBVCww1oM
LaaGSQDxr3hN+sTPM+VU2howhAVeR5/ldCCicovOerGitL3k2ISAfJ7uNVzTV+oY/qgnrF2NLltD
OeORVeVRpEWyyWbjLcbK+ezQKET7YR9C3Z+KErwIhHSvsfthN0DvLkMQs0LXsVcsimNbOr+KgsZd
ng4qXV8Vxhb6mCUIFjcZ78fKmLxeMx7zLPtR6Ug6d5ZdsLAdpl9NtIUHJnjrNljjyUHSf+ifGQWc
Uls/zHNyTdITXQPr7WEH9y9aMP3opmqntSrez8WBsOorI7JLwFUQVKsmDqiixa9ptEFsYkg6PfYo
ZKyiXDPfK3vKLkUUQp4eF3a2o6B86IACuMYmwPEjC5nDRQq9izSjBemMKfZFWYNJ11JbO9wZmrex
mo1fCdoxxyaus/sMZYlTDZ8r3ZhI1IFMDgjTrdbzSa2UqQd2NMlyX+A1t+36EDMSlIY+mli6SVax
Nb84aVkBhQF/Y2HAgdJ9iP+NYwEDs4Pgjrg/SicI5UJAHF+w1mGAzW5+Ng2z9Od6Ce8VG/kAvVaQ
2I/QxUQFJ2EUWiNPDVLXLR+7sulWWj8oz3MrLA8HwdCz+CWryBUHPsZV6+ZolgqwJuD04Rmi+cAs
mwzPXOaPyB2Z52tosD7RSfUsN35V6+Dn5ExINlGSQaTeRnAuNa0/hkRp6I2PJcOFZGwvKI7WRPNk
5vRs0MGIGT+O+w4uLmoHO1Gnl8JU1X0o2jeo7B8JLXIIqdc4AT/S+3t1lOmGNGE/aMqb4ur3fQ6d
rmod66gvXX6bQ8i74tfFd0M73GLihTxjhnVBhmCYK+CtV9rwwAbJ9w0ZA/QBUlMaRljjBTo+Fm6M
xCWdWJf8fKWaaL2iMnnjGnDJy8owPP4Pg7zUfeuwKd5kY/8E8gxAlFiuHLN5SVgp3ZA+zXTL4L89
6gNcXz33aqfwMku8Og4xUUhpKtrxCBmB8cwYNDCxHhZQ3BwIePQKHasAps2ONZ/shErTEOp2qpKr
SUcvqxrhDyWDc+ksrJFxDUojytnayoVf6CoVtihQlBHFKYybGjdVW/bvjBrNVlqzIVLUMQ7KwHt+
aL3LiW5fj1mNcYF5VoMQmh24FBRRtJVo1VvWCaT61NraC0UfSlJ0QBPqLtuwvZiJRJAsftOKu7gq
ToNabxykvCKHcKQ2wx1Six5R6ZBZ1X0uitd56m7dSH/p4EGhW6L5Ttue6VXeYO99CHhXo4OgyZBn
07WF9xNZdGGuJnrme2fUNhYTL3omlofwCLPKBl6Jmivnzi2fC1AbHQSCAHfgpQY+VVn8HLjyneJg
pcZfR09/bSPkaWTGyS6DR2Ru91UcE1Oy+ZKl4sEOo0vPS1ohyLGgRoMBGYRu4MnKvdpb9yJC+JQy
58EaVGcnlBpDa/5B5d6XdY9oTFUzJZ93TmcwGKLFkWbnqVUvELk9rXRODDTp/jvqr0Qo+wlkGCBJ
ljDIO5q/5MS0IaveOrpZ4EKWiLZQBS+OUv4sFHM5JVbRb9KOdojTHRAa8Cx7QMwNVjazkBoOXtA8
24r5bM7jh9sxbNcKhLMbqfve0aJ31E2C6ijEaum4Vt6rRbTX52WPEtCNBhB8jR3S9dKhasLIqViB
gCY7dOoKvUcLmmEe38wmyMUobOm9zmelttD1VJofmQDOOOb7TEAipPMGwkkNXsxm9OjZPhNKL5Ey
AFwLeHGKfqcglD3jblfikoig/HE2GcHLKbOpJSrFYHJg3TAd6QLGQiAPixE9DoNWKvKMGfMOoGSC
LlShM2HEIDsJH+KJSW/cNyekwM+9s0C27qDDtiVjmLh5RcVpWReT86Lr4q7C2nIFeeBayvtUswoX
N9+ODiwCu6LJOwvsP1yPTsFDnKMDBqAb6wCFeZbDi41TlE5L5xUmNJ4YVfuCYMgxTYf7Io5BlkZH
p9bfnal9LlT7niX8NOSMsczABjmrEBlm+/I/L1TnExRLIbVL7pt5tPeQ9eyNraH7OpnNa9AWQAGS
UQWwVzFQgSpJYFSe5sZQ8AxAbscJEOP8z3/97//3fz+m/xP+LK/LbEYK+b+KPr8u46Jr//s/1n/+
Czs2+aeHH//9H0WHfkctoNuCP/94u4XDyV/S/lcXjuqS42jvW805EtXZZfhad9rb91c3v7i6/ver
05EWFNm17rdQr7GGI92CuLf6dxfX/n7xxaVHOM6VzggpealEd9uX4vjvLq3+/dJxayK1kmFD6UKz
2UelUewNKOrb769u//NbEe7fr65oOYrYaYPWdYbgyECdrqbtdhICRG7APBGC0/c3+uL1C+fvNwqV
QA2SJtX9sO0v+Wiek6b8d29IyGf7y7pBVrHXpyrSfTMjdWwD5aBk2Cp9/7vl4vuHRSk+LUqBbFOi
647ml3nwXun9NqJvQNdlb8ME+cM9vno3ckP85QFSha3mGnbvo1qbIdGLlSnh/Pvf/8WmEvKef7m2
YSCmokObkSLvP7EYMTbLnKFjTmTzvr+DXCr/9IaMv99hUJlaFH2p+VnknA1tOVTmeDLsgGZ6SW8q
2suoBx3x8P3tvlqx+t9vx3SB2ji2ZNsLOfgZhVbK+Eapwann2BZFd9/f5qtv8mlHNxo0UDWxK99Q
S0vdoA1bAGbMFnvz767/aVubtsX0pWwqX2jpr6xA2g7bwT/8dk2+i3/4JNanXT2lvUMfA3tnK5mO
Tt6B6mqRwh9PRZ2taz0B3TV4nB1+poDgDZhH5CkHyb96MuvzTq8NOtZ2OvsgYS7IbaMVXbV/eLIv
Pr71aau7aVcK04hncLRIbDTFpulgPWXptsafzrr+dw/wacurAzW6YYSzb7PfMa5o4l3nYPn8/dW/
2JDWp81uowlW660y+XY4x15nGfF6MBbjMLtd/4e19dUtPu/5rrbpx/Wj3xMUISkjqTHrD1Bx0z98
4q9u8GnL84WXulHdgeS+o/2Iq2iL5rTdXX3/ir7Ye9anLe4YQdp2WjtgjgaGdXInPOsWTFS+v/pX
P/7Tzo4HDV0Rs+bHd0p4tjur3MVzVHtNS4L6727xaXOnTtLVltH2flKh6NkN2l4wwsir1P/++l+8
IPPT/k7cKW/GRut9Yc1Q+4ZMQREN7crvr659scvMTzu4QZgLs5Wl86OcwWawk8CeJAf5O27KYtnC
OAT7BWQp3VV2sla6Zc16gJ2GBm0M1FXfqKAUv/8tXz3ppw3vwCbEv0XkqKypt4aKaLZZ/ruE0Py0
zZWwddIhbGqfSc+0pZzCsMuY/7TNvzgVTbn6/nLuInVsBYOALN0FAQjlmPFdGCItBqkOtSAweeX4
qhh4quup4/7hw331suSf/+WeeGMtupX2lY+1qb0qLRRcnREl2n/3KT5tekezwbranOlhsTgrswNW
lxe5u/7+6l8uuk+bvmjNIdFQzvA17GrL+c0h++/JtyilDk50o7fdJYjO5bxs6hjhCvuAMsQmBxnd
htW+NcyDydzv+9/yRYQwP0WIHmnHvB84m5OlPqdOdhgC7baSCrHfX//3Pv2H89n8FB8cXVWNObFK
XxI4VUQ8i37u1sjzNc7Fna0KExBTIDFAizlMcSiGLI965ZJBiD+gUoP+dDGkdAbwMfupI/QC5aT+
JYAx0dRzw8wqgl3qBAbTrrh3k/tu4dQ5zOMytQ9I7av07hCVypE5dxkbMnbUK5e7zMXgoultLcnk
QWc2aw8AugUWczLekViKxXVZVQyFp6qsPPT8YkYiIxK7AzwNVbexfkNPDJfMLppkXzILoYql+EOA
JH4C+RbHwH5HLAxDnBBgjIXrRe2L7nUq9ASA67KMZgDHNUJiC0vhuR7e8hqBCSzMCnBIf3jz/5wY
GZ8CZwcUqLTM1PS70gRykOi1VW9pzxrVHw6XL7ag8Sl0IqfdtW46G77hUpqjIThTQSkzrgP/7gE+
xUPeb0WbKTJ8XPv6fNdDYN9RVk3dH7KTr37/p6Ao2NU5MqCa3xr6Ml/nhZqoNARndCsP3z/BF5vL
+BQYszJFwwWQlV/EqD1BjDEmho/NgNpRlYT64/d3+eo55J//JRTSKZsNA9k4Hxexsd50SjkCK2zM
MfpDXfXVDT5FQ1iwpoFKxeKHKGB1h7YQcGH1Ske45PsnkG/8H2KE8Ske1lnfl0iBgXvX8GlWMa5A
QxcnhRYixCYwnOby/X3kyvyn+3wKdjYKZV0rVIbMg5bfN02OTcugVzaNyTKCOVQ7+IEVuIKGsT79
Idh/9fI+xb8qiQzkksrZHwMj25sJQCfETh6+f6AvFpj+aY8HKuoLg2h0P5mLBHlZy2FMgDUWZIpB
m9Aj+f42XyRJ+qedjnTnGLKcdF+zMHGY+hZDZVmcwsJ0Q8Y/rnnt5mb98v3dvlgN+qd9H6UNpnCF
M/kggpRDUsU4pI8xKLqytLfOv3ykT5tfycEYti1Of72qIKbBPCw6V80ywbe0NMxDXev/s3dmO5Lj
yJp+lUbfq0eUKFIETh9gJN8i5B6RseR6I2RERWnfV+rp51dWdR9PZsg18DPAmYtCX1SXZxYlkTTj
Ymb/51lQytld/qSlcZp/PzNRpNv5Ja3q8RZpM/YhyhE94FAz9gggW98uP2Jhnhnz72ePCBAIniQB
RQWpBMmATBoe/R7GWXO8rnnFB1CzgaZXBR8Qdn50OyVJhDyVJEw+X25+qYMUD9DkI9VJVgy3qJud
OicoBmQFol5l+tCgmIevbEaWnqLaf9rXYWcg5RZBlHFXBC3/mrcmsugTS3+8/CFLw6CYO6rgUAGO
fJ3bWeL2c2JYMEgb1xLTijuZLfsdF0YUizcMsxYZFNERxd2NdISAVdzrt1Wm8S/AbeuPEYh9t31X
z6DNYnP5m5buWIhi/2ll0lracrwtRXZKohpISCh67QG5QSoewqAQ2Gc349R4VY+UXG2w5aaAIuMu
8dnb5VdY6NYfO+mz2d1bDFrhjTncQiVjfEUX+wPyi5GtsfKJ788My1Z8DkojjAp6N+KITD8KERwd
iYATg/wJdO9WJt8Pb/nr0Fm24nKsbGQZbyEc3KL2xkQxGTapLtQxUAMU0Bzb/AQpWKeRI1VlF4kn
03yBEhywakCbZ/fQ60d2JQBI+KdR6ajo3ZHK3wRZBdGvB224r00bJ9avDVz/5S5fOKUgo/Znj9KU
vAsHbonjVDxLkEoK5IHNhb/ptkMEEfXCB2IBSht+lrJ55DXbz+AfiFTfxeBIzO8nVmxqYf5Z9jwr
zkY/wGFJItNDHE07ucGrcExtCtINsI+Ufk4IpOfYiUBw1kIVN1gOKz1gGO8aG3Lrfn5uF451IjOM
WIKAFJd3KQrFUe+Y4PtQzQE+u9NO6Q7YYEisbAX4SwSp8NRmO9TGAD54F+WWm0mApQvQPbRtQh71
5MvK6LxvEZY9v/NZn5TBOBAUOYkjUGUSNyMEVtkhI7GYps1cD2+lexDjEH/f43C0s8xdhdwBKR4u
P37p6aon1eq8owN6pspNlGWbSPIJOSKJl1tfnHqqF4Widl7Fk0DlDsQ2voc6gaLHd79B4fcOYfdj
VT7mve/0+RuK6NIQ+kzy1MW5i1kXZPbK+cOcP+Ydg+WKr9VIFZg+0kWPto8It05A89gLMSE4imLu
8DOqj255Apikjs5HOeEEGaBxV1tfZrUUdL/0j4AWYOxJ8mVEJdPk/zZWu6hqN1NvIz9zmv86VIKR
K03nKbI+cRdGhyv+OoIC4ai1AT+C4AjdJugTxxBVXRmcpcYVV9nYMUiQUcCOOObegwa/g6b29vK4
L3hhNSo6hhED3TtEalOLIkeR8TvSNRDf61faX3p1xaOVBCKD04TUqQSZwjS/T4r+8fKbL7U8/35m
jRmkQHWOa4NjGkFqVGA51Gn+4XLb86i9Nw0VL5QJpD7ZsgSrpd2PNndYyN1Knir/2wxMGjJtZZO6
9BzFo4w+wRGYoPetVnzTOyCpmM3v0jQ96brhIyuF3WpGV145jRQPkqLMS9Y4ax9ZFGswIA7eRJv2
K9ukpfFQHEiHLJbSDCwbYPi0BFEgmfJuB5n17rrLD5Tq/DzgvgFZzNqAlhIEIwBl8antCpt2K68/
bwneGXI1gjyg4NIKiURkuhxeodJxqsfys4kFrgz8ldFe6CE1kpwXomLEENYRIsJgjFGKNKWQmZvL
c3bBktVQMiRai4ZAbhmiCfQJ4mhPOGxtIs1aCYMvNa8YMsAqRQgpLQuSR7iQ09oD8SnkIaaVxXWp
b+bfz6xZ6yaJmCXF2xeQD0TFn+7aCepRL/fNUuuKPQsRsMxuIrx8z956G/eQ1Kz317Wt2PCUJqSS
fY+2aamhuL6KDy1iP9vLrS9NS9Vmcfgo0h5zJtKCqrkBGNYOoD0BRR8gKfLxbih1Pq700tIQKxZs
chskHpFaR2TkQepmqh3gWC9/xsIAqCFjFuC2KU7RtM6Qkqf3c5KhTDeXG194bzUk7DdVr0Or1Tim
ZXGcov6epBmKq6qVc/hS88rqG0VG0dayo8emYxspuqcMjyF+cNVVn2XNI3828yFl3TGIE5lHvYfK
iQb5GROlPld2zfxNZ42jtyPcgiMxtwRqymi6rT/RHa3XznBLwzr/ftZ8W1plY5XSOPYTg/wlvQlH
a8UfL/W6YrKgXogc6c7m0SpZ7cRmBommCRy7KTHS7eV5s/T2iuVWRpSnLdWMIy7WUKTQ3K47haW3
V8y2iFHcnLUUyoN+65V5+iiMCfUX4YrPmafeO4uVpVgqBHSZgNAUQXmk/JRYoZdTuk1JdQB3bqul
dGU7vtBBaiBYt0AlhpA9sH+lpBCh1UM3MXSyshwufIQaB9bM0tAoC/Wj9KG4UiZHwDNO0GfeWCiU
yYsrd7hUMd+mqswU7I4J5ttPHiRQq23Z1cGmZNpaxI0sHFvUYK+VjlPYlcaEQjrgiUIERkN+U0JH
EWWjicu0HILQ5SN0a/eM+k+Wxlf2qUsDpJh3XdeoeQYs8BiSOHq2Y4bKHD9L6do11FL78+9n9j1F
ENUWlhyPMhZPo9T20BpdmVtLo6/YN+TvIdA+WMOxaKDbWNCbxM8/CR0pdlpQFC7vrl3WqGLmOuA9
yLfCk5AEt2ntBluvkv1WpQa5zlWpAd2WyykJ+ga9hMR8R2vFvSjlPe4BHi/7qQVnosZzUZ4BYQic
L49RCbnWQC8SgH3L5mCGRnq4/IiFgVYjl5rpd8JGhQgIWy3FsbnuN2DRxCsdtNT6fPw5m0aarqUG
cpCHIyt48pGMFJLzTOP2dSuoqVi4HyaIwiCEdWxR1HCjM0E9Vpnsuq2LqazPYuogk26V6BoLRIRY
2+t8Lf1kYWDVYCWtG0BULPQ6ihkRBq2gDyXJC1I1r9uzm4r5Qtc9HrMgHY8sEPeSaB9mhcqsRe3E
dbNGseHY6CoUImXjse8Nfxf1Sb+TDIfXy60v9Y5it0hLJ3aZ2FCVhShoHdX3eeJvBj++udz80qRU
lui+Qgy9RCLGMdRxp1oMKPfAtUqzMuUX9u2mskKzvGtaCtrGcbSaHWiQJ9KNx7iQ92FYrYSfFvpH
jUQa1EJqFpIujnEHabSxRP0Qj6Cw7JOVje9CD6kxyL6iKPyTWn2k0FdzaWA/QG542l7V/WrIseI0
s2Ow3o5J171oCEKjjh63Ztc1rtisJnqdBhYaBxURVeMQlNHCfiU7bqnb59/PnFmaQCMRrrE55glu
glHiD48/wfUD3nz55ef7jHc2d2pYMaVITsn9oIFVQYcEpC+ohtFH4guQkooj5UjJsMLeSTXz4fID
l8ZZMWM5Qiir7vFFYuLRjkBPCBq7Rnudnf246T/rrzEp6o71eX1s9OYDo+SVQBvz8osvXJ8ZiglD
ejyXoxHURz8D0GUsD51FAQRt9iaMzdTTk1WXKzNqwZ4NxZ5xNYdV3s7qIwA6EMa1dh0p3T7vvhrx
8Pny1ywMgxpnxO17nUD7qD4aPDxpcX9fJeN1rlSNJgJ9GJbCiPD2AHwfUIdtzwXCYPQkVN9d9/bK
IpxKakGZJy2PMbHSJwg1pIc5YLLS/Ut9oxg06oMB1Qu08thJ8hjk46HVhq/Xvbhiz1SPC4hLAXho
CtyqRyEkAjTYwcqLL3gLMn/Q2eyfprJCJAvxE5T3foMq+lxhPD6LIlwxgYV5SRTbRUmdyCcZFUfB
USecQA0VyaYjhOH1tRuopa5XlmH4mgQh2TE/IuepOZYQnvSQN7CWDb/UP4oJlwPwXhQSDMfQFj5q
zeQ2rbRvZi+vHF3FbpEuYUEciObHVAfUswsnug94n1zX+/rsws9G1x9SZDqCN3YcytaJUJ9oWUew
5jwoUF41OXVl55z3FFKKVpjj1hVJOlvJoC1zsAgL1i7VlyJuumK3HAQVRFVbPCGEMJgNBULo3qag
9MgvvQCPNbm1tE9681rlhosSK+hlg1wY7VGx7eqzDJueb1NIBLbjTR3OCQI7E4LEDLKg+EsUpbot
RPGivQaBWzt7RL/QtXDswszRFZdgWNkUA0yYHqGMiLfjKNyGCZQNS1ZMd+6Bd9ZhXXEMvpwgbgnu
8bECw7uo/B2EmnfIWLshAI0DVPHluiFWPAQydKcqgqI2Ioedeeggw5dCwXdl/iy4B11xD5aMhAFa
DgBaIXZYKBu8iQf+TTJwofVkzcctdZTiIeCa7bLoQOnSuuzNJPEHqU0obIUdpMxElS0yj1eGZCkt
QVfcRY9CPKheNvlRG+903ZpraJxx+DHZMusThaDNkD+YDMTPAFXhbLiyGxUvMgJbh/SlJD9CORPh
XRIHDCpWbdy+VSMZytdpBI758nR4f8SoUB4VCx/xwCDhHsCuzzz3H0TB72pSnwAPvi4QSG3FbXF9
omVoBYDgtgLAjAbyk3EAFu3lL3jfMKmt+Kw2i/S6AtDFq01kxYLpRyHwxw6DX151rKVq5lBtARTW
cGJ6g8VRDksAZJZHVMt/uPz+7y94yB352anHeleGuZWYnqaxLUjd96yPgpW+WWpb8SlkCmwGsQLD
q+sKtUc2lNAgtLAWZXnfEKmatNObDTwWirG8siMnK6xe6kgDgQKy9J3+CYCul8sdtDTAilOJc+bn
ZsEMLyqBCK/LweO0qWaN+JUBJktGoExQvSNQ5omw7AFhC4gsxIbBWkBZPZLqzcp2rew0mJ8M8AN6
SvYRIAkxNElrrFApCul1+emq7xTKRA4NHktSAITRaNrWj8UXK643wEC9Xte8svJmdBorEgvpJaiU
BPS+HqetOYu1X25+YTIIZRpHJjTAIZIiPRSe3SYU6K2oC0CpSslHaxa0z6uQXHWXixvhny1GTMnQ
dySevBYJiDI9ArO8a6XmSP2FBPTt8vcszDqhrJMd9SvEyhKge8ueQRE+0E9aT9NdYAAtevkRC9Yp
lIkNZh/YoNDkhEKmXwHGPaQgatJ4ZbO41Lrxcy8BWKdhj9tKDwRu6g0pFHVkaHQr1xJLrSsrI6JN
tl2C7u1puO6+BdqVQBRikpvLPTNP+V/3QhDp/PndbZvjyFI1hme3YGwUkIHQBJRhtOq70RiHuEhP
cdCuPGvB+G3lSwB75n4n/dFLwVf5DCFPHTgKY/wcjiV0I5AID/m0y1+10Ge2stYa2jRkYVob8PTD
SxKkKEuZVnzHQtNqIlsw1EU8pZrhFSildAoymLsJQikrm4Sl1hXPJHpJTWabhleZwNcUeoXMbQN4
0svdsjAAXHFM9mAmhfTb0QuG0fWl/WpM42+dVu91KroV77RgzWreWR5NbOoCbniz4nOXVadmIEDY
0C+XP2Gp+fn3s4NZ1pkoNPOF4QXQGNd76xTJ7BRAse9y80s9NI/LWfNCVtxOKsa8tBPPA/AhGIEt
hVacU9lrCUlLY6w4oz4rAaPPB+6R0PxQs+kJ9NMVX7HUO4o1l2ae1qi3QPE+qLj3QPtq2AXGKC5C
Tomk6cokXXqKYseMSIIcMwrrsqqvkLJ7DK324yz1f3kMlppXjBc6Y/ZoRz7zpobfl6AfgW0DCfM8
OFxuf2GM1XQzjfkRMWlqeggbPkDpbV9P/hfDYgcfnJXLj1gYYjXnLOSgGdJiMrykIAZSGI3fw5Su
TNGlthUjpnafMujDjp4+zB47bPimxjq9MrZk7uV3FgQ12wx6pQEDRRyvjizh1q5GB+i456jTDhW4
qiMrDxBkuulNaGUK4/Vydy2MOJt/P7O6mNnIMZTF6FkGg6Zqoem3GRRyt9GIEv7rHqEYNpBykBwG
sMqD+sPT0OjfIC35laf8qtsoyhSbDlJo6wGMbHjd2HukHQ4SUMrLb740XRWbriaLSSF7w2vQQ7tg
MIu7sM04kn5GiKwCvXxlDylWLdoRic4Eg1BK5Pr4CWtuWWaQnc1NbeURS5+iWHYFvaMmYfno+VBZ
gyh9rG1s7G6AwiyLTd4Aw3i5yxZMRE1KI6jDbkhWSa8NCXWQSTFAThyE+MutL8xWNSsN5GgoEYfR
6GVsiL2QGTWUlYoOMmkDXbHCpUcoNt5SAFQHaDZ5uh7egXZ4WwIxJnz2eN0XzONzZm+i1gtDMm1A
WZ4ubkUoAQ+1QIAgDSA71z1CMWmIaUMxdvQHL54y6xZK/uGmMSNxyym4R5cfMZ8Z3/FUlmLSRNCS
ChabHgNBtK9d4OW3HOqDif6aCM3lzR6XlpcftTShFPNuBh7RqMlwosuBu6Y9jw6aKeqVU/FS64qF
41qFVY3Eh0TgOJ4glwrZOs3OVt59HtT3ukmxa7OysH2hGAm964tNw+uZJNfVnijEuCn0dm3rujRn
FePm/RCaKS6b4D+CdpeymH6CBD4wF7KrV/zHQkf9krbW1imqMCziJR2U/JwqDGfdYDaunHbJwieo
iWuiMibQdDjxjPwug7o8lKhcI/08Iw/TunWDzNhm+qeZRwseCXaEQG5BwQ8cdCfha4ekpW9UTD/V
eq2pcko8iRDoU2RAspiyaG3zsPiJ8yw5M/3eoGFtRmjeNx/08TXPoMhJH7MAnJqi3drhqeY4dsgf
7Dl8K5fWXIBVWsOny5a01MWKX6ihwCXqdgAnHMrmj/qEYp8mifqbgZs+WXHQS104/372jVx2OkdJ
wQD0dymfciRRvGUgXq58wVLrii+QrVnIBIoAnmX1j1qsfecium77ria0VSwcIOKBlQWgItfs6X7K
ew8+YW3lst93BWo+WywGWtHJ7D1bFB8sHSjHtkN6r27cY8P3vTOBFkbN41Whaaomt1kcgbkRGQ8e
8kEAALEYQAya0DasrKvrlkk1uQ2an2Xng4DotTUBKYuFL0Od7xvb/Hh5si70l6rKYabcN4EKGjwR
pvuO7qaCe/gHJEIdmxRAKY3XzSk10c0y/HLUKtJ7ogOEY0xqMFJGq1jppoUZqya6xTpHCqAedJ7F
/MQrESPq9GG87qijprrV4zBWKbY/YFI0xY1tx9FnioV/LWdmIQMXms8/G/PYpCXQ7engNYaW3ZGR
90eCU66LDV7sIveBfSyrNHUQao5dPRig4DqRNvM0xsSKVS51n2LwWqtJ34Ksjqd1NogDReAAKbsm
mrXgD1W5jgbJk5AXZ73XR40FcJeGCteouCFVet3x4Ud4+MwZloWVAvky9F4EUSQz0+91DaWWqXU7
duOKFMhSBykrfw8LzJKh6jwgTtJtVoD/OJbj2qK/0ENqNlzWFWmm993gQZMWaYgijvdmQ9IbHgLB
ednOFz5AzYejejowblYD/KLRbLWsA+rOhob75dYXvIiaEFf4fdy2bdd7YHjelbx9QKKvl5nRp1Yz
7+JI3Ag/aleeNS/j72z2jPn3s9Humk4Aqwr1xjSFVD5Hb526nvJTOzJ7M46tvTLkS4My/37+nGkK
hz4IGm/AN6AM5fcykYeMiM+Xu2xpQObfz5rPCTT5qwRWUXAe7sq66NwB8nLX7Q8MxaDbDNLMkFcD
8YjK4s4o8/6QQK7/uk2qmhYnBNJOQczBPjiHfvM0hsNmasd4e13PKLt5YPV8yB3Al0vToiEYEtN0
akkFXvTl9udt5nsTSLHleffB/DbuPUaLlywbQbxlZJ/58YH55LfATF4vP2dhhNWcOJsmBrN0YwDh
ToCiUlvDxvKt369rfLbEs+mjg42VkQFDIGJqbAG8YS61TLbiUZdefe66s9ZJ0hsaUBGDByhIfiO0
DOC1alhLt1uwrB+R07PWh84kvOmTARv0HbSup100NbVb2c33y32z1L5iucCoJrgVjmBawXik4BMP
WXDHpzUx7qXOUSwXhgVgfIyuL4ws3zZGT92E+tqVXa9YLs2jDPVXZutxe5ad7oGyDeRaYdrSq6vH
cKtLtCEXnUcRj/JQPC+hcVsM17mFH/ubs3G1KA2joAXCPTZtfdcgCLAHAmDNbBfWmB+3uWet50Gu
jxV49V41gikd+X3m1mAQ0dCPoByPBLC64cydNAhtXp5GS/fEaobc1Js4jXN9BDGSTyA3pTFgYRFY
kWFNtD1DbeUmBoDr2HGtrwF5Jd2mHsw1WfCFWaymz3FgKEukHLeeEbeH2uxvqrq4l/y65Euq5s51
MqNpoU8zPrA2nZqnB5nZwIcBRmqV100INc0NeJRIt4wQGzNc/9wh2jp+Hbu+/Hh5fJY6SDFzVCga
JUA5OH2lPWARDPBX/AZYJlRyV6bA0iMUUzcGC3ARgFi9DDFQDeKuIEl+MOP8uit1NcMtgtiAobe4
To/YBBYFmdHUSMnaXu6fBWPXFWPXbcTVU44oSiHy/veuMbLXGpikK1tXVmkbmswoTsBBHkXj3St0
rKYbIwMY4vK7L2zydGWNFnpva3Zd4mqARC6kgl9i3jyB6fWtDkBhufyM9/vHFPOl65lDCZF+rCG4
gA1eXqFK1xjBwJBXzXxTTb8pYoq7whZLUIXEDyBaTGBrupaTl8uv/v4WxhTK+pzM+LNS8MFrcwq6
K5EWFGSswmlS4zPnVM48xJWb2/dNwFRTcXII6lkAYzeeBbieNjogLjTf69TXr9olmWr+DQ/BEcw6
XDRnWvE5Z+JURZb1xwj/r5+4Gc0PjsZrUco6CsJW+df/3L8Vd9+zt+Y/5v/q33/r5//mP58LUEUz
9a/89F+g3T+fu/nefv/pXwDWi1r50L3V8vGt6dL2X2SP+W/+3/7h395+tPIsy7d//v216HLU5z++
BVGR//3PP5pRIETHLP43OWRu/88/nL/xn38/FHnwN1BCg789/e/HX/67t+9NiyYI/QelzOK24IIK
Y96fDm9//In5DxsCegZDLpUl+BwgzcGXCv/5d8P4h2UJ5EownZmGacz3d03R/flHBNnbXAjcSHA0
S/7+r+//8Me2+48heZ908qO44L9259ymBiXEMnXTxP/TOceDzq0TSj5jhkp06X359vIcbN8+H29D
5ynYrCVxKLcufz6I6wYxDWEa7Mc18pkbMCrad7Iho/dJurqLlD2ndyf3+9NaSqmiTvXHgzjVoUcm
LJ1wdUHvZFXkNGykJw7Gnuyom+76g3WXH8pDcDT3xi7e+nfJZ/P5bOT/7NlzZsyPMgq1JzkuJw1d
oCd1NfTcSxzIi3yUXuf2u3vNiTeJO+1zB3U0buyu9eeP26pfHgctGB13biYR6j7NT8sg11qk0PL4
e4riDlCfzazZ+PLZZh+ngu6ApN0YdefEonVly06QUYUUKbuJwhDK3MmNmXV7VAx4lSQAHMldC1EV
JrIHY+g3Wf0a4iqsyN/G8WDld9zYEhCdp5xt+hayK820gT6Nu9KDP7vZP0fu7JOUte7/1cj9vPj9
+ljFBGwSlVNfoCf9aITGpb6xoayHm2XEZJ3LX7j2JOXQ8d940s/LyL++CdkDjDMYHVeepGUxkWk/
SC8ntcNk45q4QTDBe7r8Qe9PevZfz5kX/TOr/m9O+ne/ihML2D0gmmBpPz9twIVjWYNl7uXhh9Ey
vlXsu983Xy5/088Hnz+7jlMBp23b1i8rZadDG1gjyMEcqhK86i+JBdhXswH59qDbzPFHf2Xz9a4P
xnbh30+cp81ZJ4bAq+VBL6VXbHV33DRuuMncV+aUzl3rHsTm8ve934k2zoaMQQpLFQYx+CTDYARM
NOZQPp8OsUX2cvTXrsR+3H394qBsYhOGWWgQtexMQgaUpVUtvX6DyJ/bHyIXR9ZNs48e7Jv2FpGi
e7lJNvGpatzC03biuLaXUkKTfw6lbRlI9iG6TrFU/tSxLciJ+ZQQBNsdy/lSOUDQ3Pg3fPtqO9KJ
b8XNGkvn3aEUNqCnJiE2/zV7J5tEAMmbyTP27bF/Frtsm+2FC3bxXeh1N8nOXnGaf8hdnvez0HE/
Z1NsCrC4QvJMMUGMJXLoQjIgfyQGQfF1ml798m0m+oahth96cwttKycHi7eU0uEYaDplW8Bedo1P
oIEeuZl+24a+aySIoJqtkyN8mg3ctYxxM4oHDdg7Au57MX0jyDLkrVMZ0PvPerdH5r3d3LX1bTzQ
3RDgxh5n3Kx/pLHhAsYKil7pVRSlboHbjPs8KQ+tCbm6wAZOM72ForuTtCEA0NyV0C6nDSB1cehw
iA9E1iGV0S7N+t2EMRPGBhF6KH585QU9UN3flvKjJcHPzVC7/eIDfQwGQ9yfjOSRjE/UALCz+jAM
hpMAQ4kUiE3QQ86usMCOy++n0gIGsgKydWZ4wucTgTpd7vRlCbhlssG1A5w/iJdgWIgmvsvll6Kx
vdL0b1Jbc5G/4cjS2oUDuw8z5I5W0h0S80nGD4P9BVo4oI2njl6YOxb2b/qUI8v6UzGN26L2ONvF
1bc+RB0yqTc2iB9cfBOTuSkgHDWU9kaw+pAO9bGYs7ONwTzZPXoImi1U3vfZi0RUqhkPWfU6FkdZ
fwp1Gzglc1fYd13nRUOwjVnumgP5rGuWMzM4G6k95gX7RCNtkwCjHIDVrrX9viijZysDbTRsHmMw
vHXto2k1j7JvNxIAPoq48WBX+zH6EOt3Q5NvSm069OAgD4ixx9q4bbLCrZPW0cVNVnwQdbXt7fB2
rE8ZvaMjd4cBex9c4BTV4DJk+pP6OcpM/CPfo+TSlfGuDfcmkEOFnt0Sv9kBBFqCId6JTRfe2+2u
0vVD2mXbkLeHjlF3YjUEegGiLJp9xX5ve3+XNclhFKjvwrQdafUorAZTJ3YC0KP1rNj1VrTJ4m8W
STas/t33s51WiLvU+A1SpdhBeUOCG+Nwzn0UYApnrs27m6lqNpMMXFI99Jbp9M3XNs3uav2Ny8cE
pqGFfKNpJxG3p5JYbjVuM/qF6cMGvIjGvs+7g16yuyzvbyBivy300WWpBL72kE47MT70jQ6wNT/w
CmOQWE7fvurDcJsMv/d15UFBeZsnLyw/9SCZh5OJCsoPbfEKGttQnhoUGekg71lxvtX99Bm33k4C
pV/o3BrgSlayOWThswi+68i4C24AGkJjzyQA0bwvDvXQ4PIj37Lkd6AxsdcjEG/71OPIqddOabOv
UwJdlyjehtm3MKyBiEetYQ1Kabw1Y47ZGztFYt6U2q3WDW4fyY3tA5Ad/942j53dbgdQVttyZ+lQ
atoFluEUwVtvwtXWoVPBpAYU31QtnCHIhwbrbjp0BntO0r2dv/H8UCMfSgdSZEpfDC3eBfOGpQXt
N6vcPIo3GB4n7T2jOXKR7ybMkpgJsPa650m3wY7+5vuVE8f9bTrYD4ElnnruNeSUIaWmjG6H6GCW
447V7NQxuJjmiwa4pwmAtsiRfppvjWHsXOSrHqcAlDoa71j3KR5LVyafCZTogEQ5ZA0+503GCagz
7YdSwvkZv2XjA+5JHYqtY5znLtifPXkaAy8JoMSNjLgMp50oP7QoQeMjuUEWSU+/69UXGXFnCl8E
o4eyZA7N2IGCtFtUvaMhSSjoKqfjH3ycYbp7lj3UaeCYUGax28bVZe5FRMsdI8JRo/3Y2xlgo7zY
Fkn4lhLzpm6esuALtbR969fb2cuR9rME27eYgn1aTK8WDQJAyt9sIhzNandt4TtD4+uOUWgboEEB
f/kW63STp1DdzkJPBvVrJthOZtlBH3Pb6eLwJRg64RigyGyIEd2nIzAu7egWFvq0pT1I2umHumc3
lniIKUIQ5DWG8kLUJB7Ld2bktf1Lrd8Z1WedfIWk9SNU8e9TPT8W7LWwOycV4GEFXyu8gVl9Egnd
Sj8/CaiYgCPrDv3Hrny2SrKROd8OUJYLknnClt5IQGgyTn39YvS3dpiBUF24tgnHDt3lYLor/Jld
/DEqXhhLNnmb3tXTc619zYtpY2JtG6DgM/W/tfmJA9E9Eh2cIemmAnwI8YyF86DLBhtq+GbGbmUX
oawZwcWKkl3MoetlRHtff6Oh3Bdx7AxG50yQRWuYeK6S+iWk5W4g9ZbBMWSljT6asA8p7dts+l1I
cMhT28m6wGEtCqjxWEJvaTM4WbnT/fxLYX0zxvEUgatrBuFzilBv3vTYlPYvZu8fg/LBZyAUWybA
uOZNU3igsWPHcJoVXypjbi2HxbZfamJtx5g7VfJ1smXg+OSFN81hqKdNHle3/li5Vj/e+ElyMzKk
rGk7MiQYWJylc+ygUAJgJ+EOCTheYKUOX6t1+2XjqG5o5g3s2XYYtXqt1kcaSgb9+7HKXJAd9xqK
98ahgsWJvdmDTkRKxxiLbVno8KDhjQ6KzgBvOALVXViPAvgvE7OSBtpT5WMAAEEz8/JIs4+XN9Pv
vyxO34YhGM79alLE/+zLzifZX7aKZy+rnHRTzkww5ozRM2qgfJHzP/XhtpAAxBUVXLS1bQLURtp8
a+qfDdl5eg0hziDYliYQ8CgOb0vuWIaxg8b2XZFrmzRmwB6zGxquKdT+iG1felXlAPs/+KrqrcU8
XXEFY9ooy8WJUdUAYLTMkbg9jSjCwTpQZVjvdOQYPKfkdwvo6svz7f3tvq2jdBl1JIZhqJVXf233
/9ru/7Xd/2u7/9d2/6/t/l/b/b+2+//fbffVmMi8fbJtYeF/JrbPavqeYQW1NhhI3+vN7iCi6dBV
92ODLWiwpj2kXuwjnko5ZAgYQLEEeyflXAGRtT42yVxIhvuOqI2cIm6dMv+g2ZPDQCRN+LSS5z2n
Nvy8iQWggXLCBTeY/YvYymRElQWtiNHrcbOS4CzJymGXladi8F3cimzCMrsd7Gjlgn++8P3lqYCQ
z12K0LKaudv4MRnb1h48M3qcL1Rkuybm+uuY4bs4MUxiUZPrTDlHMGFCC5WzwUsmIAdxKVX4odOw
0A3zNdavGq2YB81GKJfjSUK31Kz2fCI6l/OjGKSNoKzldLh0Ru7qyr763T7DcxCtJ4Yt1KAxR/4L
NTNkeozNKeufs2ZNYuXdB0CNlnLTZhzplj8faq8YlB/FF+q4owCccwT0ifELLS1EConvlwLz2/xk
avVGImLrQ+w9s3/rubajw6GGnggBuSHH3ZWIGQTcRuBdShdo8DJhTpd9jw2aOdD53PFsuCWlsaHI
10VNhtv5dxYFojefXIl7qLYcoVOOnBjcrAj/CVXFDq6b0gFFOS2oUMAQrpx73pnT59822/bZncC1
00ChwCFHA9Pt/DlKshK0NUk3VQJZCp50m+3gfvqEyIfzLdtGTroLd5krtohjOanTbb5+jJ3STR8k
gkkrX/vebPk/7H3ZctzIkuwXwQxrAnhNLLWSLBZ3vsBISsS+7/j6cfDMtMAkbuE2SfWcY6OW2tqs
JWMgt8jICA93PClR2ufHvcKyNAENzGmZ0HWgrwKbdzCmnITgSRNqoyD6rVwjE3zpQMZYS1sjzRya
lL0houKjaYcMiBOcxXSFcoQXXHNaa0AeUAezZP/U5ebYy0zw4le6GDUUyGa1KmdlAtlKcrNV4tTs
0gGuUfC91AhbgerplU7IGjmYNQkUCnIdW2qriyaye0dduxC9QIYLwEbkc1Ht2bgxwARJTXsAOb1Q
tDtPuQa5mEJzJyHrVFoijvhQ4ntbMIDKxuoX1o5VOSctNJ7aGuDR21sFC3Vx0dHjy12C2inKJgvL
wlDK/ffumBhjDjGP/F/Mj8aAdTZklGk1MzcT+nTTft0Wgz37kq25e0qfjIs5XSFxSw51CUAYrdLS
Vp4BqgbaGfgXKBaX/rwraGWENmcuNbK83e4ffBYK7WP6DGVTVu/oGy2Ptd9Tlpkx51GsCXKeAq5j
OSt0Kxqqpawcep6tlsRsP0Cf3vboZJCMU/mKqbnrUv9lSmUQEl87DmMOjplCNFZAgpKX3mr8TECV
8ojtPN3vd7f3jz49rlar/c3rj9OucO6AK7wMiAkBsErS2K69DCr1idsDN1aYg83RwU6uPYOz5E1h
8bZioKxsLe3KGe87QkyIjhOvyKLCHD2SBlKOP+13gCGuXbk6C7iX06OataADE4FgADA+dttLSp9L
bgn/HkRQBpUE2UTh53Daxpy3UkCA/5cRZoeLqSt7XIxsr0JVWpgcTnNDZfOhoDxdWKU3zc0PW2Fi
i9nictUq6AdBMzaPFpNe6KE/Bb55dx+4IcpUPyMVzRt8gwbxgFZRZAZJbQXuAbqRIlhxFfdqiNLz
LnzUm8BUQG+qBLql+KVR1MROyodORRdry20HsTCE5EyGKktSxAdB6CxwyVE5cCxHgAp1CcFN0pip
rFC95WiN8qQgnIdVbYCxxc6dhsYhKGrLZFeHnQHNLJRIW5rig2pv70kt9UlHw6Ggsfo01OjK5Q9c
jFJ1mFCvSKhbCoYXJateb+2G86DhdV4lUMHgyn3k9hvUaDa1BlGskYvkRlcGGus/0rQxeH6fZHjR
BHeOc903Ja2H0orIuSP7uNefTy/7W3jPLoWg4cgg2tR5gUX6Bk5VyKEiIWIOXQhZ8lYTCFugl4xI
cq8EX7ebQbDjWF7VpD0IEhS8CrQkt2OVVTI9oBLqrDbxUtrEg0BDTvxZpuG6KnxDI6WtYa565UkV
+XXS1+bpT587FYI2hvl4nmkKS4fy94PwmXeLIsqKCjyQDk4hnrm/Cz4o9bIF+QbKucCzXCfxj1io
DFmQFiKFjzUB+Z0hxoMkWVYISeH2aGWugaGJTQJ90Z6P0UFzDPp4CVo/Uy15b4856n6UdUIXYGC5
VVvyNtsUG2elbbNDuPYtBCl7cq/d61uAGyyHPvnmUrvr3D3+bsDM+W9SKNtB3hHEhTQWtpz/KFU6
HbSnykTxmaIKuyLxw0gC3esRTYSttNKoSJdevkufwYJiW6EhrSzmYC2rqxviokoVi6bAu2Y6ICAU
nFVSJYYWc2Cx/pk7OnCuEDTVHkgLtcg2Vw942B5TKNYGunuuO6+nt/fSKr3FCZNHzD++Sm83xuQD
/tnpmQldpltIYCp+UA3rPU0YKZ2CK5L/1NFqJpKFJmNh/mDCM6JYBz/A8rJEipJ5Pp/8C6Qt2ehb
NELLMztDMFqzsO72klGsljhq3/iDWJeMch2PX+CD+/D4/7/7nJvdA2RsEFAIQJSsCMWn9sDoCz8s
xhivAtwrI6JkfKUQRlLvjU983s/OQfyxrnzJUMoKShfl2pNco+eXWFJm752JScY7fvO9o6JfBGBX
YF5ZCo2v3jvzx2lij7lQv+c4ve2CDys4scrcrl7iSbynyN0u5HJaeOpOBquWoWae6XYNyJR+qmm8
4gCgoTXEXZQRkxpGphqEIIDm0kMFQvje5R7Bo98A/FIsRDFziy2hK0PUALuX0KH/PlX1zclRtO6o
BErPeBxp7HI7Iwlr6/Rg+Uke4uAMcE6q/j3Nk7ecxzsbzBJLqZgRML4gh13FZ56kW5o6LERLcw9k
Bal/PCNBtQbAOIPT5uVC1UsehF88UGSBCwI2PqZSsZUDwBRL1wh8CF0XCuULoG95Y+Fanl2wiXXx
/YL9GwXMixPH3JnfO3Gj12KPIZ6msioKRCMKS8v0TdWNtxjulFlms4Ajy897F8kqV463RL1yPdfw
lNqO6pfUyW2wNZtK8+jqydIuHXMnpwwz++TbDM9ditN5Zhb5U6d8Li6a2hifZpPI8Gsgprl33tQY
kzf6jEuZK4YoyK4oIpqCFQVlnfcD+o8qhszO32RszPyVmZ6IOpDiO7m4jTzQYQIOftonzl6x0+lj
vL4ehFUT5iBYb/CAK1diYHE8wLF4OdVOaIjNpWzKtDdju96RoLASEXIq1WGJj3PWM08Gylylfah7
bt6j+CdEqe0D99ugJasXD5H38/R4lwwxMeHnDb21qH1wIqCIGcvdElqEmCF5AfovwhTg1n7rr/Ot
sm4O0p18kM6HS/0yOuaHfiOuuU26Gy7E41JD1OzGmRhnhvltG2diggl1f9PGWZpmlrb/e6d57oUh
/ZoDtu3sG4AG8+cVhXJ0AvNjYyQz7f9wSDybl5EUReVxmJGYZJ/dvyk9NLsuk69gJuk7Xn5zBWXw
QaGGAHlhEW9OJlr5TQXl2YOvoykdoBAJeA3mxvhUvWG2BoDGdwkNugKSrDJz5f6pAfy2GsC4nOwl
AzIHtCPIwDmRDzyBJKy5JECWK05Waj2YpZzace9cnr405zaVLKiIrlCWU9F5+j7E+kSZbLaEJY9P
WxUYe2xd5rb8Sgnrjcr9w6RJeH2qmDJVZesmRRGUUSRpQBKolDdUGtLbkN4rtLYqs7M7O9pUeySz
zZLil/F8wVscfVbpD8Xk7NxS6fN1R3UDHMu0Qp3NNxoDFXQrua3NGhgBPqXSq7LlVmP17ZUzb65e
T6/G7JrLwgj4wjkXWIBR+rk1n1+REdSGM45mG5l5jMgBl4IwTep2oAsJzNQ4ZEC/JEZPF5Ed43Pq
w3pMLLHu5POWxo36wZICDg1BEMFPwr4VUNcicd+jGivRx2dpLa0jOzWO4OAx0AlqIGlkoP1l5xyX
gAGzB2hil/HKDRTAO8VXul2vNehsraCoOWT6QnrjLQn0cXSaqsHx6xpq6O+PaRF0XaxnXg8WSWel
uCAEEW49KTiXknte/9mlvRGiqVAWPCORFSur0YQ9OLSLQFAGVnJ5C35OU6/Qf6dpqFTfylqHEs+G
a1+S4Bh2zYPuORQKoTtHaJ7b5iksr5BH5YdN6rdWNTQ0qJeoQmdTAKDUIcpI8CLjrL4fkl8rBT8Q
kNbcPnIUiJ99RgO6cJ6WjLAh5OeMjJP/YXEgT4VfuiDB0b0fCXT92rb0AaGozPvni+vj4UGjN1c/
TruG2TQRwq6/rDDz1UMzt5RUzBcwbfTapZyVYFP/f6CW5iIsuAWgNP5VYGFTJGLgCWBzg/JH8kBU
tMNKUCHv3fBBrMVnP1MK6jlLYNS3wtCHOQQHjixq/Oi+mRDrUzCU+VM0McKMTPBFToW6EnLOskZl
yApCaJ066KiEJB+QxE19kcvpRgm5fd4H69rVXhR09MtquIucvdKYqP8X4lrld175A3yQ1BfljQiC
mVIg+6hPKV97IF3ozl3dMQS+sQXoEQDxqiftwS1EK899s3ZTGsXCcWFzzKV+cIUjQCXIk0Cl7f0W
BDtr6mo8ksi3OpUNVbcl/gWiXroz0HRkISloc8OpkpHUCQ2XEWBzT++JefaYBZHcki4ERhrpXSOK
bjTpUuLPPSMG/Owu3zhSR5P4Dq2uxtKpmHP7CqDgwEuJwDGxj5Jvc/uzVRMF6AMUB3SckzfI07tk
27fO+GygMzU/rsjE/L9boMMofv6rIqEApg1QmIxCrsRg3L5vx8zd1wpQzoC1SaqI1Xs/cZ+7r2fx
O8C+yCIZSyKQ6HtvRQUnhczppNvtUprTbPMoGheZDdC7/bOhL3cyJTRB6m177lH+WTd/LHHYzPnw
qf1xFibbQ0aWKK8bxAvqoJu9fqFG93nrWV70LCc/FrWolqwxc/o7rBFBw6sIPQWoN70fm/ot99Nc
ZK4QPGFkMPmhVZjZr9+BYJzfRBObzJ347Zto9r6cDpq5L/8Dos75IeGdi9cVcjmoLLzfPP9BIcC4
G9gICr1CaCdHjkpUWcf2eW7GeUM6oDe6rgo8qyr++UD07c32cUh/WWIP3ed5LecieGwJRdTB36YC
dfF+V3wygp+LVQCABqLgjTGUTSOKOu+kcYwIntvxK7IqNvoFkNBmYIcr8ARlO5mKdrtRtqkdbJf0
PrANZvbH1DpzmFWSlFVZA85Iihep7mhUXEIsy+7U+FjHneFGOXhKfLMBa1LOqdSVC0T9GQGdhH+N
SghIwmojA8JWvVSjx5KIdizHIJ2pdgXvrbTetyIpuZDjlzADP1xb2egts/DEMBJlXZb7UHsEsgrQ
yR8k3DRxuwH9DhpOPMMt9wK/F507Nd3n8WsjD0YmnXdkk+d3hdODICSk+hAYeelsakkxKvWl4tFK
w4XrCEDfrk7Xpe7uujg2XfdVILpREQ5wWM1wCp0mKm/K0ZPoPnYSkjdKQtuuNGIfcuxue16RbhMp
+1I8pLECAgxbHrS1l5976Sbp5IcmlNZoNqRtDVKpGiyF51pbU3Q/9lRIy+tEbswhku1GbW0neVAl
C9Q1YnMH5KqZVgJVs53eO+D9Um2/uAnrfZd7G04qaB1CIazfSMlWlyNa5IFRgVYq4K5TnTvENeCf
nW94fUFbIdj0A087EYRZkilbGSCvDmiZBCq04HUDU1itPUKE08iLyNIqhQI2aUdabyaNT3spWEcl
R6s8vwrbjjq9so4z0MNlkpEB0lpLIz7jqQlBuHYGMew0vXECW++foZZgdZ53KWuvuvcii56ZtT6E
hzOaoMNSB6dTlEjU4XOjzleVmpmaov7MJHctaJ3FB5BYbPgN1ExMyMdbkZpYguuC40jG6wPvEBIf
NK0yG8iHFk1nt6lzDAbRbkD8kkQSBagedF3crZ4Phtyla52/yN1j7gbmyFvfcVdeH5k80M9RdePK
x8r3adG7N7X8mmT9ZuATqpPGSOuR7yqx4zqxQj1Yd6JjDKFiBSW5rlUZcG8sDP/AOf7WAXsOX6dW
oXS0j16D9KwULp3iR8v3K74ULwOVXwAwzoVLI2sjMgUCSKJZ3bqvk1POxbxEQs+YihQssn7jB02i
QX1IAMzpGgB7vRX6Z0HJpdHTD9AlC8z78xMW5gKwyRgIE4B9lvFSmr0Kfs0VC2PiMFNE5jmkpWoQ
efrRNr/1rv1zclndg5ZouEpe+pW+vq1MAYlTf/XGOGiU9ku473qriGib0oSzvGNArxLj9CTPvjmJ
pKIqib0jCSITELpxLnVVzKHFiyPrBG0YDddYQGIZNcjDKrdeC7VD3QiuWf+pOd0Vyu7UgQ/1kJsI
kRMM+YAOmbyw9h9YjNEahTmRR7wnCgja21t1sr3+E1iMZ4/oryGxuw3yP3GhjdS7tdGvCrsyeSTd
YitdOW/tguEGaVRDMQpjKWOuzAGUCHwCuEB5/MMmwnIPPaO1jLPq6Wij76R9WaSWXrUbtW03Gpg2
WyWxEhkE//6L4mlU7a+UWr7VE3Wl6dHOTW9iUpqdJO+D+nwo7ZCgb1N8dQP4yfDK83S7B9OaIIDX
sUWPoI9bppDRFQNytYqnisPbhVTYJHpW+8dQAfdhW6+zPryVRWfV6VCCVFQLYHzsq2vSRlYQ+TQb
umegy+5C5abgfpze87MgAFAySeDWHeOmt/M62Vx+LoV1UVbDjluDuJ8CyEKfxwZeYlY7iJkgswV+
UBNZSvpjiZZ11qmpIL+VEBQS8DW9d5uynFaKHzjDLnJfwLBYDPHSgZ7LmyHX+ZcFxjFXQMBGgQZn
A6o5q7LvLzxTR0eqbmRWaZ7z9HJpe82G1CC40kfgCgB/rOaj+2Vu23mnBVY1UUeAq/IsqqFEe0av
iKAqDpEbHKPdYa0d4lW8enm48Sxu415wB8f6xK4Bp4GgAp5DPpIG59BuTYbaQ1BjxZSj7RnISB/I
QTmvtu4mOBdNHhWveqduwrvmIV6Qf5iL85FakgC5VfDCZO93DsLcIeeAvN7RHMPtedOXLrvOpQBh
Wm3RG4QEdonu/dNjni0QTMy+eZbJSdEbmStJpIz9Q53J34g3kEqzeLO8Em6W6KcXbTE30W+1xTxc
IEIe9eBkGMc1mNxdeQkuO2uwhptheVxzfl+VgMSG8xVRS2SO/Pf5/dkW2allxhW4dTqQpkS5X5S2
YotSrASGU+6G41RjcEHQERc0R9uikhVm4HdWVvEm7zRGEtyGjrmwk+Zirem3MNFcyYlJGXX4lpAi
f/n4LFAXfacVfXkIqGe59mlz80/Tib23O2Cyc/88Tf88Tf88Tf+xp+n0JDJ+Pa4ROcgOelDDvrCj
YCerncHnN216o/KFnePdfvrsz4VYU3uMbwfVc52XEt/vBNA5ddUT1/4tuel/1ZmmBsbn3sS15HVb
dHwEXZDQudI6VH1BLh65S1LKCw5THIc5sfI5TYvZsOLX3cTi/74rrHhTD2KzsNMpZJKjA6LUetDx
FioEkYpFSt3iGLaPsXDhRYYUunhTps9JYddIADmHKHu8VJAc2kraTZ9sa/88ym4F91ECwX4tBujK
pQ3+A4nJFTLZFFT8bv8aIa+WxE/R2MBeulQNH7rK4JPCUMJVma8CN6GSntJKx5Nbq02BGHVhuK8p
1OCKa+KCrsZpLC5DjjI66/qfDrfX9K1XXAoKusRNIUNXFdAMZ/xwFim7qv9ZFetMtgXugYRX/nDg
ytK3i/Ye+mMbN0xvdSE/cG540cqepYA7AOLRqOXv42atquGlAmhYGWz73BavC/LQtxdBcNfXVhqD
j+lK0R6rYl8QiBXc8deR2lpBURioINtan1mNDqImZ6N5sqUXT2p19IEHkEDL1J0NOG0ilTrbA1l4
acbkLOjA7iRpJiJMWjbo/XeMEhGd+5whj+nhteZX1221k5GhzC0/O2AS+2yft8ehRnbPPfDJ1ZDs
c2fDc+dhsnbjfZZf9PmVn2+iaE88zmyhNtFpdhdAj26lBlaQByBduAhFyGYjZSnvMulHAqmhKNgP
yVXb5GaegU2qNbXyh6dZ4WCMGV6lU8/VQLjvheTRI3eQAjZK7hLjl+sfp93FUpTEgiJ/a5Q0VweZ
ngsmYvtSXLp4CJmQ7M8h/HMIf9chXLizP0A3/vadLczlwCYni+Vj75zKxemCCluPhAEkXlYoFQDr
liyzOs1le0edOejZiQCisNA94hOlCmrcbTmqW5wK/1uC2CbmLb/8Kfec1Xur1rtJhniVuRB44DpT
d72FEGUWCzP9COZsB41LeF/DR2Rmbdw/gnLmDHTsmxy41SueqqZ3tpTZmo1X/ho2sMbv45WkDZA6
HAIe3I83JLkZnH3h35521bNZ4V+jEnkmlJRBLVe2BbIgrnPHu5B7CDZpgvy4OIDpjth63a3LurBl
DWImPbh4ssCuc3C+lRsv3OjZmq9WStRbPMpOfQSqnTS/gPjEndRmR53nKInIpZYgV8b91IrWEMrY
ICp3ryM+qZ1gr0q+BVX3y9ODeoMHfIiFJhPHxKu/QQ/rLZY89QlMROu2Ug+hFqS2khftkShQJgSi
PbRi43gH3WUZDJA2dxska16iLwibDBHIbhS/uFW2qNI46wkms8GEvXHhAyiTQvMMEiamTj0jMtNV
R186ozdFM7TL9enpn81eTvfUuK8ncfaXDcra0klhgt+08uow85COz6HA4onQXw+vC8m56uVgVXK5
6QsxaKw4O1Iv8mzYl/mLGj65ELURI2KqaQO5m2vPR5paE0y14Ex3UIwo0WktHb30chBwIIZzaDVR
t3rg6tiUFN/okh1k5Fc6n1g1ucsQS0mEUEWPaSXk0BZxzALaJVpTG756pTe7qi42qgf6Mb4wdP2J
d3qzzJvXKGl3Wrkhwl0RPHQo9afDRvE3bT8GjocmglpSjhK/f+sMaHpIk4Pihfhft0rWbCV+oH6K
UB0aUTkXbLRaPQtCEw4ylmVT6HgI3Jw7zoMo0KBTwT3ZGaWjQU+kdQAsiFd1fx6od2OSs9Uzs+At
L8UzoXgc8h0KbDbEtA09RUqUODeOG4MPTKLguzJrbu/zPSVavKkAdOdEYd83gEaAx1LVXvvuRyTt
CVpIuf7KLXZKCH0zLl1LomuQXjNbT6V+dxYJKr4OPL3pMagQyEau3UbPrn+fxg7lnH2CUfN5TWsX
rFF5sm6ju4A8yvWx1X9KQw4lsdoMlGIVQAOmDwwuQzm5wE8OQcarrTiSGoAV7v3oPKpz6sSgH9Za
U4LkVtYcq4jbBx4eIi7gCOIKGsDtUS3P8g7sxENs56aiXklYSBJxNA8KKkcoOssHvr1Jq5XabEtN
NUs8qzr9ke8gXOY/V41uyoNKwQSqiZCHe4kaEF60tzx/6bnPknxWtHdOHtpRFBjQ7qI1hJNk36ri
Ywr1Z6Vrwee71mPO9DpIKw0VwA8VlHlULqIR6EMbPQQguXBNFaE/F7gWFHVWZbuFBq6tEefoc6Ll
Q8CsPNMgzoPmnk3D8fsKsqNDo+9EjthVMzwlrg7giGqq2W1aPurkyOlXQqxvCy2zK0m+i7LkUZaj
ra+AP+p2IN0lD/hHXKPolAAhgo1WuhB9Tq/lKqE+71PXS7dOVa8lX9w5nEt9zr1Kkhz12PqylsjB
56VdogumLzaGIxwbMaUFSrG66hiVfCM1EGwa8Lf5cO9IVy1vl9GxyhMLSeSeq8BpF+9amTM5QToL
9XI1ZGac3UrZVeY9RSDEzceH0xp7Mw/OEnSSJFdqbdfeJcfdicleac/L4apwdlJ0USRXbrcVSrPQ
70i40yCJmD+5JSIVTTdBt5r5+0AIadwda1fE2/XS4UDNyx3rap2XF66uU7dJj6rs3iRqgNFZom9W
1bmimOjGphlnppI5pLdOaFUQjYvDFf6kzy59PYf8kpEjPImFF6fqLQ3lfejcIWesn0vZVvZWRYKD
RAw8PkmRm0G9EzLXiEPTIwq0X++EEGLepWjpXr9RsmDVNOWNxpU7oSa4esll2b8CJxJ5JS3AsO3l
oFgri9KoFCj+qiH1NGcrpsTwNA8iZLUpAgQk6yDfK6GsFfQUcA87jyurUXsQBp6HLqTfgmZNan2T
FeF55W+boDb01uRkK+0iM9ZNAv6XsueNgGgG5/cG5NedmoCtFicMxH0yOYTVwS3H9oPzWLeK1rfh
cqoOHGUgBazgQbSNFm6beKA1QcZ88Gz4H8d7KhPJaHNoo0O7rL6qSWY3bQgsS2dqfAgZsa0bXfjN
TTTKEfkb0bMEjduIAm8OpL9HFe2YgUSvw34KazzNQSYIiElvFGJvJcndgAnOUkLjAHFK5t2UCVYw
1jZ8UB+C6KUYNn4dU6fcCsFtnoh7TWss15e2nXvNVUgMqLntiCaJBdMVVi2PaZKLy9TxzyQ82ivl
vO4jCwkYqx+rtSSy/NY7DBipzLubWFjrQOYM5WWQBIaQOatWeeAIiNGFxvTbl6Crrv1o30nQCb5r
1CufKwCWSu6qSl5HqbvxnGYvQk/yi7c0U0T5ohTqbBACqk8ZvxUdbSvvYwIVRIl560OiVO5FM47i
NUpgxukRzQYBExNMnPPJJOIsQg9Srn+NhIluXEUTwloDPjAzGzvZZyYuy3VmOivZKlfpDWrem9Ye
tsKltBoMjPViqZdtrotEBWcXeOGJClJ4JmRH53cQQJsTjUyAY+FSprkJvWlhqdnnLUvzIYQlMvDx
KloAoH/+fslyLa7LkocdCTfRBpJkW8nuUbSE57W8DTas2VtAq6xks9qW99VrFVH9UrvgzdwObWKd
XtxZxI86+Ro2j/MPIn7G6PLURDEvw8xzohjtosMuLkHc0YZ20zTw4898RBa2+GxP6GQWWMQLpKbF
TqgBRSDCyrXRyqOmF96Vfy0O56S3X2N9xZmnJ35pG7BQq9+7DWbPOBSplVH/axSdf78n284Des4R
hx0pMztJVFMM1Z0o35we83wCc2KGeUA2atWrYVjyO/cJd1vzAzrt9WN9UzwrZwh7QG6WqUakGvzd
YpZhaYCMn/w+y7MOGgluCa2eQLqwNXUo3BdlVDb8zgF1qNe8duVCqkGcrYxMLDAnOFWJGOUjQiC1
kg3iEqu5zo/Odtgnm2xTghpcssNL3VINYRscs2N6rW8Fqziv9+UhBv1NsDq9yLMD1tHXClJtMEYo
zBp/04Dxg9EoCSJKCHj8Gwx4+jmMm+JdL269Aiscl9i9Loibw7vTUzoLi0PfMzo2AGMdFbLfH8//
k7C4yXyoTAYvdMS0CRzQm9/2yL3I2/HC9K3ABiLecI3BOHDGnWtUK2+7hP2Z8yNTy4yjLGphCONY
BbpJQXfZD2Cc1qTo9qfXe+4ITY0wR+jvQ+9mRyFA0AfIQjQDvnHxTDJJulv7WSKFw85TjoF0E3Q3
JF9wA3OXtzYxwWxZiHbkohDCK/HiA9Hw+E4OA/R4OVTzTk/WwlhY+IxIQs2tgtEQuR+4mkq9aKjO
8bSR2RX5NRoWeyxEjVA5aY3eZ+9RHu74ZHP6589CyibT9RYdT1YkjB094l1cwOgQN56fIeUE7o0c
yZcRc7TUH7k0Zcxl6IZoxeFDfcCdFNI6H6jsOFQBdvv0oMYlZuO36ZjGSZ2MSeOzQKw9TFruDlZe
oItD/yHrnanElwO35xBh+83P0ybH2PmUyXHkE5Nul3YVgb7Jrq4lO+BTQ6ruUg4lXJ1fecEC0nFp
UzDZ0UQSctEZYIxzz6vyoMr5wgQurdM42sloPnNMZ5PK00ViLlNf0hquzTGI+LbbVxcJVLBkWtzJ
Eg0P0Tp7JBVNoEnw4/Q6LW0Nxjt8x9ZYmEy2cPc5PzEL2EZggtbukUACxEXvl+x7obdzpUMylvPQ
zAfxNPQovrf+hdLhzGyiZVAChQ5YTHj1rXIw2Zp+2dZFLoylQyt/yjaKna/iMzSErFtbtoG+v3Ss
pcBy3InM2X5nkjluvRZlXM05eDe/9MpdnRqK1q7cayFXbBWiz6c36Bxw+501ZipDwSFyKI9RtcIb
rhPbxN80Zk4jk7OEYK0QZG+BZu7A39wZDuVRZ1qSJFiaY+ZoClzsO2mGOW7H5kMROu3o4hPa9cJI
l8wwZ/E7lnLGTU8nl21t9RopECpBArsXVAuiPHBR5IQOu+tTX0YWv/IW3M1MMAJ7BA9bWdJ0JF3e
n4uvZBJmLoV3pphFa9MiVYsB++a2gV4NCgV0AH74AIFyI7Uz4/X04s2v3a+BMWtHHNcphAY1SD9c
hyjXOORWyGvrS0ZYz/k5I3MX0XTiWNhDU0KkpfAETNwoV/fsW/6lZ748uFDtQhXdPD2kuYTPO2uM
n/6GhM/iAJmo64s7Yy7X8m6E40adeOhKjtpkCDGfIRqH7nMQvjkbZ6NaLxqaP4KtvlmKKmf988iP
ib4apDXZhqEBEWXMifDPGoo5uSqDFVYYNi56UYMg24RXp1dwdudPrDHn7JPOcWlMzPn62p0zW28n
6BL6nyl8u98na/an3v6n3v6n3v6n3v6n3v6n3v5/td4+hwh8d2cyGdnfiAhcCBbeYs7J7f17AyBW
bOwzKNb5GEuCtC0iEoikMs+mz1YFZ59MaG//HzNMKPfFyH8Msz+kEVQVoq8SeqMhAP8+LvaTrpe7
ADiDHTpWQIQ8QPZ1MDS6XaZnnB2YBs5aNO6DDI8FGteQM1e8dkRyr0C/bIISxnTQldxY26fQBARv
IWcxBqMfRgYBeImXeJQP2Ipyq8s6GHkwMt4Ajo/+fDi/Weygn529iQ3m3fSF2ZuraxLAQf4aDvNe
ip28bBP/vwEh4srbNDZAqGBAkA3RaEFdHZmeGRojTKKwwo133tsS0uVPoZ2hWv8JRV18DbjToOsp
6B/a2r8JaDM1wbawczFepdFIu5EIBSV9aUggG5JCdWGbzGHTCVR1R8ktRVFVnjlv/xHY9Lk2gneD
Yl5q39BGMJ8i/DWP7Gvtd6QI51BTGLaqqeCYB1EHSxDyj6Cm3n0Ak2b4cipvdsQCD+wUWGfBds4z
BnkC5Swng1NVxMJSEoU2+XXl15teBoZ2OLbZvdtVK8lxH/iqWheuvyqT3Io63WiB+uXapjWKwDfB
lL/S0sAgSkTr6nVoNPt0gmJ2R04/dLxdJ+HA1+lN5rKcU4Pjn08MaqHnxUMNtL6r8NTJdt4A4vco
NEGssOBC5i42cB8KmohCB7AejAf5lsoXmRpgTvPnyuxz4c3ECAv6avoyTnKx5XdCUNOBcEcSgiO+
ddanN8L8svw1Wey1/PlK+FzxaTprbPHpN7MFvTPNXNafAMHMkaS/M8Ec/NjzQ/yWhp10BcV0sPNv
XQuwJqu8J/fNMbsRz0+v25vaCxtPTfcHc4ChBlSUkg8GpMwMUgqeQfQhIOxQbWKEO2fb7QXbf1Kv
QMxX7TM7tPxtbBTrg0xj0FiC089yN9EteVG3iaUYnSVt871+qW7za7QNgDprqVw0hyF4N0HM+f8a
hmBxOZjHwe9fDsbp/K8vx4KTZEFb31RZX3BqLDTqs9iOeV8j4ckmgaxNE2Rm+b8RgjWnFAZh4F+m
mY2gDV0iV/yIXtpke+Ue59AcmbWgV2OJdrkBy6bF2+JbSfa0R5iPPSaWmWvpfy32mN0EAAAQYLtA
TsgKpnz2Zpvd4RMzjEf+26iocQ99cMCTn8844K+heWbrc2AkFYAs1aDvRphtlXSqL2YjHV1rBJsB
Tj7elivPhKo29XaanZqvC7tpfvp+GWR2U9npUFHsgCXMTLLyDvpFZSroCBiTEqlR7JJ1ty1N2UzW
Mm3RURrb/dq9WBKoXBo26zB++7DZPovfNOz5vfXX5L9RTkyC5W8h5vt/eK5fRpko6fs812wM+mtv
q8xJ/cLTYNy0H86sokNRGfLmCoBI7x8hn0pCza7dxAYT6PwXe1/aHLmtZPuLGEFwx1eAS+1Vklrr
F4ZW7gu4gMuvn1N+nnGbracKd9t+My8mHHEd7tsSSSCRyDyZec6/xAR79g8/fDkUL86QCrh6lwxF
v8we9ekqWBY05cDOCT7/BZBpdqEuBpEDLqrboJ5Lv1IyV8e4Ymhd59PD187q0sMWuN+vPexzn0RV
jCUZ9FwOX3jGXwVOP+2VgOzofz5v2Y/0i5R/n2mJQib+j8ctdu7vpcL/9IBSzAsiZgOguRQk/Idh
1U/TCFBwUFNHGGkaywHGf4SD5DPj/v4dFt4RFvhTk3+fOWED01WgwNdUR19amWZGjTJo2rCVer+i
CQiOxXFsbU+PEv71aV0UxfC7DYhngvzVgWaaDX2CxUWjlZ3S5x1SV5N17sQnFAQwcs9ThMmRp3DT
w7StG/EzD2zyG30w6Of5pXrEgi/kx7dYrGsqR0wARPb5LUDDDPbi0s28s+QiCJSB3HcshxKQEsig
5vEm5DoqIpeS4ovvsLiP/ol3MP7M6PPjOizuq1qCkGJua3VrYzcK9jagwa1C8UmwF8Igfs7eHfT7
g+Mf/1uye4xz4x/HBcmzVzP8w/Mg9tpVu3rLecZ0donK5KK5nA/Id8HQP2MuF5dpEYD/68u0mJX9
fR91kDmD5V0D4r6wJWopEylCDKRiPB98L4VXeP3e3p7/ba6yJ/1ArtS3emV6BnNYhH7PtmOg39iW
+7NxN24eqKsaJ/EUBxfO+/k8/xF7/PhmCwtTpD1CHRfafOku3FM/2aQ3aQm2EtahlV/5MAumnoyb
YWetcjTcOjtbWQlIh4DPHQh4wbKXr9/nz5nNj6+zsCekdLpSmFioWX2t4pNVkQsO7rzSX33vwlRm
UmXRVBc4UVJyKd/i7i7sR/frr7j0kEUU8nMPuWRUy+7af8+oLnz+slDe1hBMgDTLvI3IUZt717Gv
m/JSI+4FS9EXceVft5RLD1jchGFHLTUWzry1ndeyOinD49dGsijz/GDrv1Vbv/OdWTKopUEVwNJs
4rqPqu0WHd+bbO+46NjnxraImbK++vqpl75q4YkSM4rj0cRXzeFaNIT1ynjhhF16wsKj/MQTLtnX
wkn8nH2df8kXjkJfOIq+SNI6r1VwvSWgtwMPkPlgQGdHc868rfOFstilhy0cxq897M/R5A9299tt
+p3dtb1Us16H3bXzsRVPEJYaEvD33H9taBc+aamYoKoGpLCmRt2aFAMa2bdRPZnJwHToE2nD29fP
WsCrP37SwhmQPMn1rEbUCqEtTK73IMXQXYUrELygXr0Ff1TwOLk6v00RtYKb6sI838XnL3zF3/38
S2t9PpLf7egvrfWFw2csHIhQIaYM6HHeJkMOGqrncbythvev9/OShS5cyE9a6AVHtSxE/GUH/3kG
8UfUtxTZ/adjq0s7t3AyP7Vzly61ZSvS33OpLXCR38+/ZdkYS4dwLID4xQGwtSFC/gzCl1BuUhP8
WhRsd8WqB2cbyYhHzVsaUWZC78kgE5tsUKWR65wEo7LOo4zPNAl6skmS6MJl+Omaf/diC0seZWPG
dY4XS4pNCDa9/uGi1M/Fjz97h+9P/3+bj19coT/18Z8usA0iR+hDOjaa/v788XMyV1ZIMDWnE0jk
NOlKhfjf6DRuUpVuOFDWGJY7a407U9PXnJ6JvvEqsoGoIHM09QL/wgIP/N0Qv3udxUX0D7/OpcVZ
XEvNTEWXlBYGq2TDU21iGR24Ff01WtwfP3px/fzsY+zz6/4QkqFhTTUICLD0ZeOymXUt0U1QuJpg
xxu167Laqca3Po3BCamfGTaZTE9z+qiGN2V77MqXOH5p0AXp1ODThJZi3EtWj/dhYTOjfXGsgwPB
UAHl90GCJq90TcXijpZ4sr3JiHlmzlPsVx1Eb5Z0K2jBldWtGfa86UM+dS9GDn4/o2B59dAl61rf
UfUlSa8SZ9vJkzJfoZ+Ky/iYgM+zBlxG3kUxHCnoD42DKCqmEXCTgq7PCp9CwwLNXX9t2WJT20B0
kukk8hWZ4rcsf4bSgxvXQaE3ELdcf33RXlzSxdb975JeXNIFLv37aaBnOjrg5NRaytXORhhV4gxh
VJ62CTeQavWabbLrXd3reM2NC81Gn7uc7563cDl12tSDVnQqisGtlx2ilQVAUOECGCANCFhtMveS
9NBvkcsPJ/G7Zy4cS5ZbpSMqdFRF88ziKIbc3VNjBgl1mCigRFu+1MYpoTW0845oLmN1IdwqPFW1
6lo4jEX8Ear7CRK1ag123hlHc3qtp8OY+kU8MNuKwWd9U9d7pT1QLebTXPmJlnsSPYlTPu/mplir
0Fe1nUM2KtxQtWAwXnr1JW5B8uiPQHdQ79YPcQLhikvcGhc/fnFm/r/6+EXr8o/WvYi00rGo9HCW
81a9qnfR1l4lV/VL+qJf59tirWyEn16lt5HK1F8180Uk9XeY+cWPXURWf9vHfnpvf3e8FoHTHFsk
EQNAGqfdSXufdA+tsfra8y86Cn7cyEU2ALZgQiOCjWw3+o30u4fea++6tdjMLyaUfdf1B1RZnYdp
nW/o49fP/jTx+uPzluUsmQ2Wk1VnGyoOsRG0dnEBTrmwfnQZFP7M+n0ajHz3EQu3+8tu/rznX7jc
ZWfWv7lfC4f31/fr86yRgpQP/DdoSFhKPzpWWRp2fe7QRZ2LPhBQdf92cRpu74udvXH89lhuEvdr
O1x0C/znGfivxy6TVSMGLXI/wBCnjfyWbUEpYkcs31o38bWzVV8sEK0f6IUU4VNs449PNRe2meiN
gxZICLNKOTI7BSLmHJIwZaK+REt78fMWJvq3fN6lrVwWkP+mrby0qgsT/ZVV/QxsczAmh7o/sYm5
ZHSrrMGaK8iTbpXtsJn92a19iLSCwiiB/Ozgj4jyCpTunJ+5AL9/7mI3myRvOjODsSqJ4qmDzuJS
MF29a+KKzaVEWjIyPUGveWL4DnmjwuBFWW002e8rMvMLR+fSKiwiwH9tFRYb/c+uwqKX+f84kO/3
ZBEN5TKb1Tjq520qoMbQAWsmEdNCewuWEZbSbpOF+ym8ivuTNG+GmbIMaudSdKwCxbqDtLBPS08Y
14R6KrkkEnjx7RYh07/7dp/d0Q44s02TUpWicfbPwE3Zj5E6tMCRWwcKdROqKuW9HOWFSADY3yf3
5nfPWQYbhiTSQS/6mQsaQFA0eLaZuQkSEZk/pSHhrXjrtSjQppzbU+5rIYjyc1De0N00zWzqq3U1
NYzqLxlI7uMBjXJ141cVxILJc9scoqznY+dpUOYobNPr4NBHa90rkTuUaRA3HQcTPRdg1lVPNMs9
U9yoloTa/JsuIS0+qNfjRHwS1VcRqVmWE18FPBGDDNaCSIQINcwVSa4m4qRnDctBhNlmj0Oy1aLe
SxyI5L3BpNysrEDDeKzDeyWHREnO2g6NIjRlVmcxp3wkqPLV3a4sN21OmAbtCil3ZmJ6UXed5zVk
VRIe22g8EA7XI1S58tvZPNkV2Myd6JBK8CsXlJXxMZwcXkSGl6mg2HfukuiQhTMDtanXtp2n92uj
LXmeJ7xwupWTWuDeV7wZGg61SKHrAgVycidj54RWCQ7BkQt1mMu7vbhd/3e3/wfv9gUPQhcX4k96
kPOFsoy70fEI8jdqGY62pDKYLdJaxTkXi1XBTGDLAAK/vku1z4KX7x+xSPfSVDZFn6PUbAlonsxg
F5DxB4HISGq/m7Ljoq/YCJyS9iArNmLogUKivMThVbt1kpmBVjybOqi57GjX1XhJ01iVmbbt7XTr
FPp1OGpPEWncqZfe129+aW0WPlyrjagTyYhYVmTwLwlv7PjXHrEctfwHln85ZvnfZ/kXSgC/hx9/
2OZybBNKSFNpdbDNARTxiXFltpU7NqsUWkuKA9GmuA2onr0oZcokmb3C/Cjtb2TwSTayBNIx3fDs
SGOdRYck2xtz4Wld52YQwREWkADV3sfypbnUGPBpsfw7c7cWoaOM9EFUKjkX60cQM7QsBb2F5VL+
3mzpNfVMD/qoEOrogFw6XnIPHZivzfa3drsvzrS1CCKNwqJFNeINwO27o8f4zeAvglM+neaDuc92
Oat2EU9c4Vn7fNezZ4Kg/i/qOPy4e2f/9l3d7n/I7i2Cyv8Hu7dA5cK8SZpBwe7Vrhp0rurpbrbp
tuQwXgNNng9yg1jMjdGhXAbGQcFf04+N73h0/bUZXfB+y7Gvn/F+n6bw35+VhYeNR7ULS2GhXesY
XcubYgNRL+0xXDk3/dpZIQEU9xcLChe+aznX9Xc889KJXI52/UMn8vOI4r/u+uVo1z9mWf+XbXd0
zaYgULKW/cLObFGZFMW8NfZq0HvNWnAorMBFtn7rnvve8wtiqhoYpj8NdP545uJgG4NRFnlVzltK
GG3cvggGiGJmnrIjCD8yNj5G16LzhXkwQl6ikpoxhbB2ZO2AAqlXtX7knPTU1VrWxisl5nPiGb2b
68+VCPJdsqqGvcg2luPaHWTJg97hYcq7KMgSnyZMGvhD1lgMouXk1Yx4WK3S1Otjbltcid8asu3C
t1gy5cVJt23q9gbTblONxZpPp11Bv6WY6P8QJrQCPWiMhYJDl1G7St8a47aC7Jk3HgfyULeeihyu
C6wPkR+shJshz821nh7TxDciry0c1ioJ69qG94eh2+UOlwq+jkH+EFplkJeTp9TEEASEvMk6Oo39
qQxZ3R/smTX1Jre8Xm+CueoDZfZFqq3EN71x6VWkqytjdLMDqXbybvqwdenbH4jitIeODr7y2ies
nna5dW1F5Vpo0Hfn5jytSfNqU8n0alcDK6x29ocEc3Ya5OkmPQ0RTwveOu68tq/DnAlxMq1XFT9W
aF7TuSH01r4JYJqoByrXTqkHpflcn7SrPkihGQX1v29ptToLSppIHPissVlldQ3dtSc99TOQVteM
Cg8M0sK66ds3Rx4ho4mfSyH+7kJCDvroxTVebDiASDvGnZ1z+U1R+Yj8uPZouy3LdRF52sAKqDMW
78NAXWo/jICvMm0XQSNrNgPykdWbaB1C0l345hupuEy49tL66s7IuH2V2hxajDuIeNLSG9og1faz
zSN5NYinbPBasZviK9kGTbeCUhuaM3PNFaWbzF6jrAZI8rHiOvJl9zBHXg7pP8jwPWJypmjYHEMm
0B2uoRx6L5xjSvj5DURQFp7xMD7JmDeKN5zM7gBpO2jVJ5qAra/ywbXLNaGubRwpfsYEhuOa92Fc
8kwcjMmDZqVNWfWSICybPYjzRdlquKYxqv77Nph6psm1M/pdCHE9qNC7yiGPka/zIeddtbbG1UhX
UXtXwoKyTYuPvu4tt21ew8LtIaOXc7rrQlZVb1m1gS5pv0nQzOlO5V0GAt2OmcpdGO7H0a3KvWMc
a7GewwhNElctpmkciBpyDfBUFqCBIgbLC2HSuYsjz7wHYhA/WJUbiWAq3PS1hfFHXFHddvZQhx2g
4Qmt1Y6R8BhdNT2PW7cW+0mAeNsdYTnmNYWaZBdA8R7/qUTXpm/hVwIbS4MaUn2RjxzEes4fspZJ
ez1AiDRcaR9nQcRTIdGRk2E1WHRPX6aCRQ23TY7+jZDeWLM3ShwnbMLObL+1uQdz1TAD81YN6xB7
Damzh1lfC8HUft+cX5jjAfGDJG91u5rHILxrEl+ZsPwt2RTv+dpOAtXmiHOzt6Fl0QQxQCbCd5wW
sws6gwt9W0U3isas3m3IbTJt2iyAf8LlG79DDYtX8duIEYjzHJbJoEEpE1+reqhPcogmQrYZWZqi
Hoz2qUT7B5y4uYe0KUJx1BicNgBgKADaUJDRH4TkyCphQ0N/rFuuACbC3yEM7WihDwp3dLFCnlmB
zKIBT7ye53UrmS1dCN/xNt2N2hU6a01lXRVXurMd8mM7bKvUk+k6u4peU4c7/b6F0KMOLxCYOxsy
eUB0+k0auXqzNuHs87WE2O7W0bmDor2AVCsrS8BNzJxWU3owsiC13sJ6Yoa9lcpzCFTJ8Wxx34Dh
BI6gfch1t78dC3ggaKi4/fQwKCvd5pXmq6nXOMx6dkwGR6O+WxMnW2i4nn/uXr71dwVaJGZos3p4
L3pU9zTfC+JBcrWc7mx9BRQufbG3UQDCBtQp9RUJGZyeUt6qoFP5MGy3OfYlNxpWrAyFydfB9mJQ
NaHRt9pkz/GxgmVnK4omg5EPnVdmG8MOijSYmuMM8VfrKQ8Z9FNnzZ1XocanWwH69eHGbq6LcZMo
LDPerUzCKlAPRWMOvZVgiNK32bWyg0bItz6pOP5iZnH7fEtOEON8KCBWo9XPc76rTXQt7BoQTl07
V/I+fpu0rRhXzdvcc5zzjs7ukFmuEkEGczJ52dXMrGHjOkRu4wzAIPXHpndVG1qcJoB+nP2OdkxA
ArVSTS85Xw3Q9iT6zPSohGArNhMvmvfwglYT5NnM+wT+QhuZpm2bJmMye7dFcjCARicU6i3W1QzI
wZAhhzY47uDnfAyMDmqcvbnCHN6xgCwyJASpZ3ipcSMsiJC+JtmdTHdmdBNGN1G3S8KrEOLFgP3s
0Jv6Q1Xd1tlBc4Ii347zppLfcN17s/ClCsVXj/fmQSr7Yup5FOFd4SJaujPmDk16B5EjqMWdOAk+
Ipwfyw9He5zJixY+Ok4gw8cpfCT9R47/zyaB2ldeUsnNlJ+y0CvsXWy/GuWqrjeVVjIavSEmidXe
DfFumoPiCPWK6FjRko0JBulwrHT1EGa4IavCJc4tCEL8SBGrDBewHb63aFYZ223TRzx3vs3hPtPq
fTxh3C5D6pqV67m/Brsa3nQI5rEKaL/OEJyNO6MMujrnlTGsDQP3yMtUAaCB/Ozc1zcNDkZZIu8d
XwalXYO8z+uwzrjwFeidCnWlgocMc0priKJCCLrgg2MGI1Sqp9xaN/17iG93dPAJJcdcp1sih47Z
GoYibcL7Hn7XMCFfY7FG/aaHGesUnYWKtaPJyTSOtnrKCfwNLgFbcYAJFDxOjD34K45xq6yczmbp
9C0Mb5w8xR3U7UzYwZATVxnXjUJ4DJXaFOo/Rf3WjBnCAMymwcic2XFNCGJPc8Jy3LhRaLgR8pPS
hKK0MjASx6AUK33SHyW6Mut6DNKkX9XZa04MbqTWRjSgaBQOGxpsVVjwSn9KFCix5xWz0bhXaD3k
oXHNmoLrzS7DN9Pi2Sg/ympwZa8FtgOLmaFvnGy0YWJ2rnmtRDiKwMTqv+ltsqL9U9wdablNoaJs
FISn402UOs+iqAHIE2bXqZs7qac1jl9nd5lWuUl/pRriPrHl80RtmI+yH+tIY3TAnJ4F/4YLIGz6
VarmPInIo1bqbqREd5FuQycan9/vdSDgcQQd+SL04xiHLWNRlPkZxu4x3dbMYJTDl/ei5GKMNxV+
UIPArSHiwGpCT4nuq0LsZOpl2WFuv+nKUxlfDRkOL+oETVFAqxr3JtkItTm2dD1qzlGEpQcUB/t4
V8OA8+ZWi+9jfLMcbq3WDqYw8ZyodU3rIcYh1eLSo0LnllRYqNfuXBLW0SyI8ctDAxeqGqiQTm0P
moKB4PMfkFsbKozDRFaZ4/AaNYGIDl4XVbeJ/lQ2G6dKWKt2bqV8AFFilbgiytEen/r6rTM3cbfq
i2bddVd19FpDJihMbyo78i2yhtS5Qt5H297GZwco97WF3yRLfwrv7HhL7H2TYiRYv1O0gU/6wIzm
jYYbZ77WQOQDFRBD2dX2JpdXityUdcYraBKpKeTkp+F1NghumRIpy8wUi7gDhh2zjV4/TunJ0JBI
gDwzLF76Hj5CGEwZP8b5oKV3kpxkB0VyZXATaGzl0YhuT0SGMVwX3dtm6hYp5Lam9lbKnOnweaF8
y6NDg/qKOUF7NGLE2bfoLlArDOuSU200CKW2qY0CVMnb7KarDE+gUS0/h4DYgWlMdl1/N6bXBbRL
8x2BtPW4jccER/68Fz38VxiecuWuhtQseZ5bBNm7coZE+MkYbzPlsWpeY+WlSgISbfPm3iKPwiII
APYNIX4jHoc+BlEo7hwRemFxTbV3tYEIem+8t1G8KuJoLbBqWqewwUScjmjZSpVt0z1HEuLajcHa
HA3tKl05WBUzLrCg9lo1h10BoHmGZLiYxZE6CcZYx2g95fG607OgMte0OFK9ZypMMEpGnBlcy5AS
VwaTa/bgJ3CTGVzHgBh5tq/FBEgH0u7NUxWvaTp5PZH+2bNPaL41huZQQYMMcPiqsiVL4o8s3Mb9
VkxPk/qQJltzust1vBvC2jZKg6h+L9KrYdyPyFFSiHKPOtfHnUjhzwesRwpR0WkzIPbRuoxVUe3a
8FxT+JYayBpNwmrjpc72fYQRpqradFnsUgMFvmGvhfejcUy0TV6t0yHhSXE0eoKmXw3jB8ccMKM1
bYhSHSa93xfKuKrosNWG2J1Qp7PT2CXVXPJhAhNVJ9hca/5Ytdc1gqm+7Xy7QGv7nL10o1iNvWeT
HiFxw6tQ7IphYJrxSiuELqT2WnNkjf0Yo/MySRLX6aib6oqnhc/T+KGWuWtrrxpZU1SpHWNPhHLQ
kbMYGIBVnHrTtZlb1iNv6oo7RjDQ1B+6jhMy8jTfAjRGFW/CVQJAzboXeuxLAbHv8M0CCJAjTK0M
nKj6zhKbsrrr7Xg1IxdR0YfQtNVxOJcyu5FP4aEO40AihZCd4tUa5UmteYXV3Th2jNKHgYOocYFs
du6GFRRKfSvvPBVR477tTNboxHOAN6QdGJgRK8xxYGo3NMbdPiW3sZxdhW6yfm9OODQDdB2zfTfe
0uFAi1XXtoGZRqe8jfBVd6kNv4vO+D7VfaR6mS53yRy6BhrKlVbZIY2OGHRZ18pY8kg43hhVHI2v
SDghjKpMrjCMhx73aAGYQzGgGZ9MJbRoz6VUsITaJwXK2lbqh+3JENnasrsHY6jcKtUxGJvxcGg5
7Xf6NCKpep3qAMFRPXUA5W0eD8dRgjQQ12GPHNkuBfIseWqrYmtjDTSqe0o68d4auYqC9Txej0Uc
5E2Ex5ONNOyVIebNjAi3Mk9xQ06GWQYKGnHVrt9kpYF0B3lus5WIQgx7ZCGirTkeXQEF9tEy3AIN
6nRGV3yDNEdLXUNuFHjb9Fyq11WACKqrh6s8IbxT2lPvIPIR1j6xS9R94xWdsU494Y50eIuulKh0
kG1mnkAwkhJQOYh8m/flxiClN3bKZkjCu3GIH+xhcFuZcyOD+hH238SNTiqb9ZW2jiR4Wid4IzQT
l5abRzlvUd7Ianms9BrdwR3eruZzD/8xhEzXx6M1qXdUEQ8DggNpV8BjZtYVcEYPrY4wNSkYIYMH
uuSVfS5a93dx1XiFs60zhcVidEflPsef6LKD4T5q8FAiD8LurquSTZ7LR51uRrRHkntF0T1T2VBo
kGi5O1k6PMttG2Yb2tt8iF9TwBnQtvdws0Bpna6qye/so60jLZxTH1VHT8t0pJ8lp1nN5khdSeTT
RRRioy1/TLQraxCHCa5GH9pVb0o31gw2mdpq1ksWxRUXkx86PRewFbN4dyIExbMdnN2AqQIFq7IU
eWs23ve9dR+1R9Qz4YFvTEG4nXf7wohPEKJ1HeuhFIFTn12hWKG2FPQtEKN2sr8VmubXs9zr0RG7
xaIZDgSr0TbI4/XID5E/kfrQtKOrqk+VETElHSskxS3L5zc7ATPZSDzbseC8E1+iW0lR883gDPjc
Bmwictg1GuI6zVnJED5jyrwSu1bPt2WF2KydfXO4yR3Ni6rXrpxvEIvdqJjrAiUYH6H+bClYRj9t
CzSc22g+lsQvx3VIe3R5jNwc1oXdMmLvZCjhAinXtEdBM6+nklN74CWJWRyOzBk/7LjfC6BXioxe
W03fSWBpMVQoKZWbTkODM1TG5mbed13it0rsWaX1LUV0kKj0GA4zJ3SfFjsCkVe1QvbcvQtkX6HS
udLK+dwhoRkNXPmJS2x9ayuPhopDqPIuk7v63PABoJGGVw0w1ayrVrmeu2Gmu5UYOOjgV0mnsd40
j3Z8F9OJmUTZt7PB6/ogqlOn+3Z5iMgGHWqMIhZN7kzjas4fEzDTTddVbbHYzLVdWmduSszNMBg3
k9QPIZLerMpPlUBAAxao7Bzdz+SpCbPfgv8ui/Z6pq0tSz6YQ8q0HnVoZYjYCIskNeK0+iRSymmR
QL3p7DRwZPvaTw3FN015JaG/hycDLjU0ViC+tcN9FSODSz3STTttaLhKcm4KdWNogHsqpOSqUvpj
dmUaO2k5nlXjkhgn1sy2SwYk+hkmcEYLvn84mk21a4HK2sBn5qOaTmuJfEenCiej4GpnXuWAEmiO
6LFsazbWGBrSQmAvZOPo4qAa6PKUs4IoyT40WKIheqdIu0iW8R6XSh1fRc5HWMzrEQiJjsgtLvN9
GwJTBA6hZBsbI0Bq2aNRBklDiI688mmob0vcBNOEPEEzvax6SaGOOdRblexy+MM5PwuYIkEH2aS9
HVvCDdTNi/i6ju91NBKlncPVouHQhWCF/axXh04CmbWeW9J4DqJAJUfEYs7Moq9xruzacV21its7
+trqS2brBrPbjxGZFwLTTVGCE35IWDZXQV/v8gI4s/KoaajYQ+a0zyQ360OPCI8AEEVjYwD/x/Ui
ZVRJ/Nl4p7HGHWWX56VnmYD9NSi/1jOnBrqjitbtzSpQK2DUV0aYwAcjY5WvWazBTxXbsd/HYR1E
FvJnBPQ9yfymSbmW5B8jgC7DvksKXNztNak7PhjdDfDyvDkKC8h99O7YQJ/VlIWltknMchXLd40A
gYkLz84/lDlIqbIy62KtV2ITq/YK3VpHy971A2IaqMHj0EcYPXdwlZXrrix4j2wFtM2ePsz7efRK
+lQSoBUq8Oza4kMDPDGJbvuk52b5VKfxylIoZspCrpaTaw73FdwcHZN7pXgI0xpe9yQdY1WkKUoN
CeKwtwZNUxJ+WD4olqcBbVWyfYZwTUvvW7I1Q2RrT6a61xIk2TAyKiovjS1Mo8nDPH8kYc1bg7oh
OAbG2nAJXHSV+hLgHo2jnTrgIi4HeG/l3oDuamzUm5IAlJKDJ+DmkiJfxwjQcjqzogUAYamo04xu
QXSELyb+PbBOqLsiVHYVWMvz9r6fc4+OT0XXb9XwWCcJq8pjBa6OKrmhjgVYKWYq0E3RpTtHqpjM
QUCvWoGqynVnZEcFyfiIdJ52GZcENhOmjWeo6jrLSqBFb+EcrqgTOF0DUBtvaOdbOQL7pCkCu2RT
qQAGRAfwwNy2VrgR8bTpAFcmjuZDhg5dlaj+OL1bZKZfjz0Qcphy3HpVNXLFJisTlOw6Mr8xxLSe
07AhhX8FmzuscDUWxqq3bs22cJs5cjsFjqDu3HEwDqpA7cR4VmY4HaXHpGgeIBT2W/VcTBp2gwMy
JeBurS5YrGu3WpvfWNGrA/BV0sSvsnalnEebIOTpRJgaLBHwOR+N/dS1D2l8zl/yx1JPvLLSd45p
shjP6Vr7uihSV22HtdkNm6x19v/B3nc1R45cWf+VjXmHFkDCJDZWeoAvb+j5giDZbHjv8eu/A2pW
rEbXFr7pZo+kDYY07CqausjMmzdvXnNODFefLVgNsYRVPig3YdLiChVsMhaMFE5nVYq8iXxUQjAL
pqbL1CF6jlzY4Ma63KGiA/fXhk+RU0AoPHabzZB0euZ6VlVVD2zfIXAd3nisYhAFlwwhkwyxKh4r
meBwrjOdQ8QiDrrbpPFwyRvvgnLj27Ew4GqJ+seYH/ScBdo0j5Lm4LoZ3HWZNa7Vxo8tn1gtX5q9
+MoFoeEyoadyjGdGuItl3K5FN2PahxrJ+GWQrhQcXRV3SJp1mjw03YNQPrVFoYruPTew2liOKKHd
y4l5k1GSh4DDtHCqiMgtwhuBlBieY1TxJkFCL9x2Iqdl9CljH3wUOhdCpIdVZAkkRwz1hekXPpIO
PFaPtiunWyqDHQh2yfu4sgia3GSvddQaKTZXVL/UwlEJVw2ifYNOy+tQuG0QE+eUe6EBQlPj662X
PKVup1GJQ0zSs/sIOSu24+7ATI0S3uLKZ9nrDnWTvM/sxXLPwftMJJBPVrnudluGa9diWlmJdHCG
NRdT0wn5L167jppNjNRXntcbdJeUWsunki6Ixd6lZEBG9EYeRDiNw9c49mS15G6zzvkSJjU2XsNr
TdHrDo4FBQGIIVihG2ubIZSthPwSfhqmIQd0VAmjJ2t+dIUKYNuVqm3qITINf1NHYRli5zDRzrXH
oGOr20uwuB4pDaYCnINYIO9QICNWRthQyGCIBeLeQmu6RWrz/GFA6lDJTAo/vVHYXG3r0DXi7kZ0
w3XQJE80Bvl4WJuewi96/Du+L5rWRMfYIse/lYcSMfzLMrjhw4zUPEIxUrHKsCZoVBa1pq7QEJve
DiyHaKb77AXigmngAcKk1WxoKm5jh4j0A+sD+Q7/qctk3SkQxOVR8pEh+i8h9o0gSAXtDd01DdFi
JIPLIO7NjhRXKGK1a4JYIlKJuLSYfNYfu3KJNqhF2uBS1qkK7ZGN6daOVwMqoAC0XfzoNIjUf/Xp
vds/J0iFliVnViI6cgfQ+uL2JbhPKXfI5WWsNEaPuSzaDdL3plA5Oql3EmVMGb+eDa8ESTZl6FGg
JZsi7BWDRwf4uprgdV/UiPnYHbuJRVkj3KAn8DzFVYxUXZys4+pLEz35dW6TJtcq0GIi60sRY2tw
WfblA4m2iffk4qgA0r3qSS+F2MMJr5Fuiq8419GZFl5q5/jXjYx8XJYwdjx4W09e1NkC0esUWZu2
WpTxa+C2u4KB08rSO8anauEuhswOeNmqGQQe3EpPctmQkH/kgpc2Rm67u+qgqh2P26dw1wsHIap3
lG9sThH1KGYRisAGJ0hu+MEtj5NMHb1OOagNLgx4lckEdUBKl3OJWQ8LFp4AEy0bgB22rMl2xTJD
ITVMI1ODNDlsvkqwfWmZ2QN37eLSguMrECN8pl9f4w4h4Fbuv9CQt6pAeCHNeF8UEnSHs8pqGBI7
aSjMJ8qou+EQYDtrShEYHaryYbHXaRUewixet2W4ptJgez70uGnsql0xBe6mor+JJbLgarpIYCOD
Drf4IbdqQbQGFOagHFMgXxikr8hN2MOVey6556B9cpGA4Mg6DNcViiHaGnfNHcooJOkg1tscfgDv
djsGGRoGmb9weAnKO6W/i5xXnOhq0m+Fxq49k0VLKzJ4irOQwnXCbBgZKX4Olyduj6IBrkD+Lt9T
Zk8BcqCwC6Zadu0hLDZuthWiDedtfG7D9i9YJp0trsra11PFNXs/OHrpY+L264ENtMjpcQHpg4c2
Y4Hv9iL19zmJ0LbQ7FMRkZI8NiJkKxH1QwRQOuaFrCnSlU8Xmbdkc2R9cdM1Wwp2Be9KKjxDRJYy
D49Zx6hjlmDoBDWKKZzm6xahnJosobeOEqqZexSCY4agtZLfZLJ0qGv+6HLxzhVstrUz/ErVEMyi
pDvx15TzcYFc1+xL2KfPZXIfMIcBWRlFDtcdgdPsC5YHc6II5YLJNhEdVxX1sGTL+NsUZRP1TRh+
yZwKpemIaK7aEPe6olhwMoMdjBKBPG6WHodClkFeDu5hPB2lmEMaO2ENL1Ce6rTedUIBP7l87IoX
Jb/PZNHkpMF0FWTO8luJXiVKgnTec+nFh8FV7HJ0sKJEz4ZqVcaeHmR0yeESJQivKSyhc9dXS5mF
Txwry5LdUmXbBL0VtfBJWPB/eZnalOSaTSpNTkSzdXLbDe6UxFu5gS1kT3LpGYxIliF1NCaNn3H8
I8uD/L3go0ZYY608UcV8E7BXPN1LX+XQlB7Ru64FrgYrJyO+hJslEy24HPh+q5jtdY/ofYugOpxg
rcgzBKlWCYbQBXvReeUD4TGMjiVudvyOzWz3Fp5Jw5sC+0xQ2sDiDk/clcQPaz5zkDbBaX2Hgzi4
GRTU+uCUcYOj2KpF+ZLLoCiPbF6xo/6Jk3XmqyeYMbOrQrs6BMhEU3jg2vCVQ5ELUAlLTdrh9GAQ
OYxQo6AFmZlH4y/xO4o5VnFB7h6ghUOujmfXTW9RqG6pJYPmyhtBxt0J2w/53UUHTFMkPL4ODiKp
BtPaoUgsIQlgrMEurtaCIT3nhFfdSnOuGgRZMuU2ZsSXLFI9Ax7VkK3LFC9ZHEcBt2Z8g01XSIPC
h4W/GaLzXkIA744JzSEa8+0IYpaP5ZMTrvgIfUG6GK4RWauR3uOdVX8b3pRbSg41aqJafpnKuuev
6vYmUpaowYpQyBtoGXdk2H1XwpHTcnpw02Wd4ZaBWKnGhagaz9TSv2uYhRw+4/CG6FwvK7VYdtkX
dych95IMqG3SHM/ALYcqJmHvcSUIpUPVHkTctxuDq+06xXj5mw53AXjmLHwBxYR5DVO7ytZwLRxU
SYSa56j+rntMG2u4oZkhyNeRqPm4834t0evhzjUrny9JfK9Nm5R8/in1cJOq/M96uM96uOGzHu6z
Hu6zHu6zHu6zHu6zHu6zHu6zHu6zHu6zHu6zHu6zHu6zHu6zHu6zHu6zHu6zHu6zHu6zHu6zHu6z
Hu6zHu6zHu6zHu6zHu6zHu6zHu6zHu6zHu6zHu6zHu6zHu6zHu6zHu6zHu6zHm6mHu5sORzPyRJR
OF5QplwQbuU5fpAqgIRjd013GwKQ6wegDU8EjA9wCk05+CC2B07CqkcDVAYsJgcsWJdFnOVJoicy
JvCXvUilikgpsPNBcN3pg/r6+rLO1Jurw2VBc5M1wbXLf2AscyIm5Yl/fD1mJ2tSjPjDk8WPgJLf
QaPyIqcAkl0iZAqGSxKhTjjBH8E1O13SgBu18Zf5Jrc6GwhA+mtjx9ZIUo4+jbtqU2z6VaRRLdAA
SGcBD02/vHazj8N/q4i/+nHOkb6gCpWVOUrQxqZMFpqIiUBLHhwMACFRO3MwewN9xSpa2zXGkLXC
aIxW5zQ0bquA+FBbdZycy1NyFqPy5BEmmlCFme9ICvZ+Gy2FsY8720WAuLks5KxCnwiZwI5WiZQn
TgdgYYGiAYRZ+97jZQGXR8GxI2r/iYER8x7NIeNESuQhGXr0jW0KqsyM4iwB6/tycewEDf5XLNfl
meTYiQL/8Zk8bxr+sVYcO4FTdsFYmJGiHVbJeqRvKsE3R3Vi5Qs025vMwrMurxw/Kth3FuJE3jji
k6VjUscdUgp5rDbosc3ctVZketr4v1IDso6GnhWV025iEw3Dtq/7ZqwnBv7TAKsxYx/m1GhyhvzY
Zpid4ckJ8rMzPDeoiZH5wb0xt4wTO/JLl/E8/O+JTk3sTU94iYtHIHP6KG0EK96K5jP6E3S0U1qy
hjYwE8CHqmy7BxaQq9XWvad37SqeoY+Ye4w3LpET1f5Fj3GW0ZESUWRliv8L0kSrhZA2TR7J/SpD
5081sDfAhfV6YGgAQioargga+2thIVBG8we79FtjKMoNdR/9/uXyXj+vie8PMlH8jhBgHcmw0lz2
UAgVcGaI6s6Sp4/6/L1BeZcy0fecUAcUknA2m4HTlXDd+oGaCGg/zmOVABW37a9btPLmV9ygbsiw
ZuQHtOFwQ6VSduGlt66joCar2HpJsBPkx4grbwcGBzJQJ/MU3cHFzAl8Hnb/ZH0mW+ef/sCzCjXZ
Xr9OobjxuLuw1vLk3HdbJxREDodHYRZrYla7YudbgLPEYVXv4t1l9Z0b9xRVPOAjluQZpJXL0uC1
2oqX0a67Q2+61RmgY7UEWwxmnI6zpJEnu3cKIj4wRaHkPDihvIVoom/LAMGCBdwDjaqe+hWUPRvH
AHbqzEk4K3biBnyQ2BkLIU+cgR+zELPrODGIH7OOc6o6MX4/p6rjPH23LygI5URBkmXc6b91qvye
xLXcFSDxbYCcC+xjIJNf3gxnrey7BHGy8xQ/qJ0s4UEyEwOfsTYSeRMKwPugSyL5y8uyzmrFiayJ
3009LmDqkTOnjr46Zas72cKt95dlzMyYOHGsHbZqM5+TwesF0jDRRXv0w88JmGyoPy6AP6thJ9M0
2TwkHlwJOK4whnoLEotAzzfeji6EfWzFG8ZQNNlyNWLEZrShR+8VqFqpfXmMcws12VjARSiyhgMJ
W9UsSXBdRQCev/k5EdPTHT3NTSFgkNywl4cSeIDoYW/meN7mBjI5kn9kIDMbSPoTN9A0CvNDG4iM
D3zB5kiTHSSlftVEPHapDJwa0NgxgLIf2H2SMxo/VGamPLftmvoukMB3LMjnQF0HE6KWAayGD+KE
3gyBm5a0mcm2YO1pYpDKfZEbZ8OA1SARKqsAOEYJ4PpY5owIfl1Smpd16zxnxfsOmlIJdVKXEFo4
GIL0Inbo1+9crYxx0g9US7xnWoPIrwWOTOZpTX/Fx2MXNENdrZN7ECfwKjuEOh/mKwV4ayXA67La
iOFxssxVB3II1gbC6YwZ5kZLfmnWJ1uu7Ltg8AcRtlGrDQE+SXQlP9evwx3oPTbhvrPoylsGj+TB
s8qZ3T47XZO9+O8wXZON/ZHTNXPCSD9/Js9Yrak3nImZWxVVAAhAkHYxD01SGbQYZlZ9TsjkMM5/
iQGeer0/NpQ5kyVPzuR/RZM1c+hPPeZfcOgL44p/b4IQ2+cEgROlt6vESZijYYM682qYIKn44jQZ
EFxuKIBZMnkdAr5RUh6UFGDLgMfASSB4B+pJuhS+0u4oAkh5yIGSzbJAj03WbnfDS0sAfaR5t0l5
wCyWgCyh90LVGPKwYwBA4QIXo022VXI38Nsh3XuyAVCWmrN68A+U4TXgcXqAF18+F2ZHONm6/34j
PMvtiwg5IazCUV6RJ6acCXynZ7OMW0l1vA4HyWp8ZdnKqQ2K6F0Nfj8ReHukc21+4B/cEhB9Yga8
kfKYAN2Qp8ICYKlXgZeoWcWquZs/d202swqzzzix3f+MZzzn1CmiKIOvReE5IkxO48ATm6EMEHuK
PeB6A5mmWhbZVaSsWqAozSjluZ1/KmtyocyVnMps07GrCmDzvsBYCQCIpD7SC+mW67oN/BiVhI9F
ek86s3EDkNooGye89cNK63xH80G5xAkRIKsBC+6UFp/zRtSIK1EChRUFC00QmoDKBAGSAoA3AMCl
ZOlWexrXOyG+ZkFvU8ZPJQvE+HgtwRMnjAwgGENBcBWAsRkwsH5ywBMd/bcf8P+i8O/aNFF4n2GG
PgAw64rcl1uQgNsE/7mHaAdUtW28Bxac3W1YO9vIC0Vnri9P95wqT2zez6jy3ECnwYSPHSg3TuP0
/DrZSOLEo5GVLnQdEVfK1MiNXuO150FNLfnIPjjmej0mX1vb2+TPl+d3Vuy4v0+OzQ8Se+6+oEi8
RCgYQ8E1PxmsHzg0ktuR7TK7Tum6Yw0KfoHB7Dg7DcGZtrg8ynNO76m4ySAD6nJVICF6ydJ7Jr2N
y6vLn8/PCZi4cC3ha5FIwnj/6fTecFf50bfBAKW+yBq/AEeJdgMYWeQKUx0JTJ23GT2YuYPNPsP4
jCcr+SueYW5ZJwfPr17Wydnzh5f17LVWkSRWFihA+IRpALMb5DxiCwQTUiPTwfyyFYziSrbLDWLf
quXZ7Br478tYzzb+TBCAnNeof4ieGiM3/R8+WJl5lIonGRjNTKEWyiPIOOT0wFdmCXxgRX6hzm3P
h+Cp8a0UwNiJLAApLt4mTbn1OCC+gg4ikBCld+p7ARxnJbB2o9IIHEdTaLRLY1MEqWSYKJrAL73g
NgDCZu0KM6fm7HAmG/5ffDijYn1nq9/1YhqmFYbUKetw1IsehAzXASOqUmaLwM+7bFfO5ghOFFCc
2BUAPDZh2QMWuzCTRbMgNpKBe3LM9cEIjMTyzf6unMkXzym9OLEjH6j0s6In9kNJ0xKUX/xYPceo
RCdwNXIt10DspGd2aSYwn1eovQCnD6s6Myo6K3xiTT5U+JxCTZzKX6dQE2fu1ykUCH8VVhIlSRIn
g0vdwZed9q0mEjyCIEYHFa8K/kPTNwJdUhMjUrdgIDD6lTtjRc+v6YnoyXA/UPSoqt+ZCIWIcHJY
gZBpNWtV4qJYe/AIKoLSuSo24+joM/zMoT8nZbJXf1DK2bPoZCyTbUk4cSiKemSW53ktoKJGQUxz
2dLNiZhsvh8ScdY7ORnGRA8Lifw+DKcEuQx9YPJw7bsHrgVRauke0vy1AGOQW2wVoO3WSmB49LUN
IxWIyoZDWVXxE8PlNoFzHUSNlicbn7/OugNA7uUIJATcdR8AaLwGUDnrr7qgMxjAJ8c0WaQOiM79
hUTtGmRaXm+XLpCOC8fsZVn1qac5QqZWw7JvBJAl3sQAX3XkSivZQ8Hez8zz3CRMdsT/yUk4Pweo
J6WiTFFwPnFGPL/tExkkpYjwRZrXBwYLEqV65NkRS61zSi0C0W6XyDOb9fxprrzLnVxD0nIQ2UxG
5UZjgvhpmy7jZWdntmIRLVhRG0w4u7nCxrNlfsqJzIkHwXZtLkRQwFVvoaRqnV2VN+4GXFhrwUwO
Wa4y68sKNitwYpKCmPQJEQuEC7g9OMyC/IF3Sr14o1YMNoX3yhSbGOwwRWPVZOHzx8vyz+afTwc8
NVYDWC9IKA2rHAzzyZ6sd/lStsFItRePpV7BX1cskPda/lVwQInuTW1ffoDZVZ6Yso9Y5fPW812x
JpbNYWjd1jHcRL6WVQmEpVVoXR7VnISJ2fgBCbOKM+7ak/vrz2vq+MzfH9H/mLVposp3UrFr+bey
rdwAF6LhaZ0N/gHc10udqlsR93X4JZuZmRwX45LYifXplD5ipRpiWw3A3SrIxHQwwqm5yiFyQMxo
wS8JYj2RRfHzFhVeghaZscUYhS3pIDSyiCVa8bo3qdoZng14chNEREZm1bZnfXG027nIwoy5nGbB
PspczomdWC4fFNQMKcacsrKvU7BVAVAfDEy9G6stWOVS9q4Ce99PLs7Eev3zF+d8AO/dwMsTe/dB
WjxnZuWJlSN/tpmd5opSEks5k2Ib5Ua1lk0Q3FmgUbEQx0CdPgi3QBE2f0c872+/m4yJGfwYoaOi
XzIYE8P40SfqzD6kkxKhD9mH3JnzBv0zBLkjkRepMO1J4pUyYIIYpzhoIi12A4bTVbMCv8kyvGaW
iZHcdA+Xd/6Zlf1G4GRlC1LHYE7FfQ3kExF4hJkEjKjdjHnhR9s+WcpvpEyXkrAkS2SCJPUhvxW0
Z/RYWYNd3d05CBErGr1CV4BeoesssphrafszQxSn7UkMn2ViHWFOXRd0a0u33GTxjPd1eRbFaW9S
IbglUUKMj3aVyseu1viHNEzmHOnL2iFO+49+XjvOBRJOFk6c9iOBsrQs8hyHUWfKZruRtN5oUOzt
WLXlW5kRLogV7pvjcOMtJePnlm1yJP3onJ5xS74Z4bi0J+5X5Hpgp22wAcoIXGlqe3RulVV+A1Ig
u/uabJlIjV/Qz7YJNtXM1jvX0faN6MlZEtW93zYtJleyJC23UsvbRaZgKKazKFacFWxZ3TOijayH
ZmWFprdpV3OTPGNw0KXy7fBrJgvqXIDmtsvO7DfBVQGSkVW4BvGondzQI3jl7i6v67ni9m+GPTE5
Hzjjbz0//7sdEtmJHaJektI8xWgH5YmRwRWaDmZVtFoX+Xrp3jO+JbCN7lcz5c1z22jai/SR22hu
zNzE7/6oMc+YxLfmkZN99WMHy5yQia8c520mVxk2b+AO6uAQg+9XSSaalzV2bqO+baKTsfyKjTpj
+t9u3yePEOa+0hYlbEXsHjrymLevl8c4Zwi4iTH6AEMw4xWI09K14EO9grkJnVihPzyhc6o5MTU/
qJozUt5qO07U4kd8G3L+hASjpAR0ColOOxg7pXC7YvSf6uWANs7E5A1ll97mt4xdGp1ZLCI9tagu
6O6+1mUt0FvgC6BiaS3s8N4S1rFJFqAgtyI7v0bWw/ohzX1/vonmZhVl/FzB1miX0iHa50vF7GzX
8tfKYTDKXXUT/KzEccZOZt0bGvS3jl56pecqjyCGsj36WmbUeqq7JrOePaX5s/7z+xAnygpS26Lu
awgs9HBbLcZLn681y+hIzXY1mwmdkzZR3Z+Udn4j/mNs03DUr1++aSfhTy/f3A6aRpL+9B101opw
Aof+ZEEm0vT6wvo+m4p9M+4gf0uXzb7P1eY5u+v3IMt7ag7gJc5Zlfsys3HnxI56eLKNPkjsucZw
QDcIAiBRJDretL8Vm3LR0MUMx65kntN6WmskAMmm8IUJHlIFVI6Z1rRXQn6s+q0b3HPlsq1RWMmg
FA2kpYWnIHX1MoSeHlcBODTbReAfAhC8p2h4TvjKU2dmaTRf3/msJ487MW8hnjCWQmQypEOnd2tE
9Z+zXWO/1Hq9KPf9VbdJNMa8LHR2jiYW7l99jib28UPm6FwEEnokKzxPBF5mp/0LSlQRpumwMGPd
YqML2ghyENojZkeljpgdxOisYJXNosbMSh5N6snG+TjJ47J/p4uEIyIlnCSi4eBbwVkE+t6MQ8Il
ZFgtYEq1ESNNYj2DK+F/t4fLWjgnbWIfflLa+YvSyeAml4mCqRuBjpGArLpv3Qc23zstq+JCqAo5
+G05WYuiW7/+enmQZ7f3idTJWqY1avp9XkAheV3qLWrdFPHgNJzKxN3i5yRN7d6PSzpr2E/GNDFZ
WesGuK40GBOz8/0vgrOTlGTOLp7peAQ+zrsuTkzUBy3X3NAmluaHhvaWRPhum4miAJAjAmiq6cXI
rVJeTqOBXYnkFUTym6pCd2M1MmZvqBeUai3Ly7AHSFXdakpLNC6Nlikrmi5X38RhYvShorm0NNoe
ESQu0cIBXTpJZjLo45FzSQ3a1KjrxopdxvCFBKUdrU5p6KpOW4C0XAH5b4RWgiPqmNFeEqldFqwL
KqqkiXSvuO36O7jcRhW1yxRMt+VjVgW62Hjbnk12NZOqQdfqlYO4Vd1tW/BqhwmvkRrm0GkszkUu
OiystMq13lm1hLFKNtVqLt1E3EqQd4Nf60z+kPKs2hW+FfgvcRCrFZV1WQZUGf88KHfBQNSKFHP2
5uxePJn3yeJ+zvvHzPv580ykQMfhWJkndGKZ8moYGN4JkccHXlC1kO34kax4RhWP0arT4gWv8vaY
1oK/tZrtox0X9fvN9i58YqykrC8L349hrHRqRfv4qJjDIlzFNrG7VbdyDdcorcD09EZrTd7k1+3O
kzUuV5MDi2z1nOs1OxkTu/bnTsZkB/zqyZj2iAocFfixO0RgKRwtcZrtrAS5c3qGHW/ajIoiNcNZ
VJVaPXd2ZI4AZbFV2bFWqagj0wIj03x969mcUWiJJe+Va5gJcn35FJ19pMkU/QmPNDmTfp8kBRVd
VEQL4bTvTYqSsuFKeGVVdycwr0x9lIOZ6ug5EdNN8gMi3roKTjbi34cBGFRRknmel6dWgCmAUcox
FbsChtRdH3Cm54CKJXh0WKIOCrPoo1cukFdxLe76ot02cax1sbhwJXlF/Ep3XMTzK5SE1OwdkyaP
ufKldm8CN9Vw5bUGpzFJ3T/wioDk3KClPIAug6VCchWdA0IqalJVL0Icdk5cahxI0oum1Th0ECT+
tRsKehKnFt8NWiVRzWWvWu7WoYMelFRNuVKNq3Ym2Tc7HZMp/z8+HWcVUFZgBCQFvc7fdQRwBec0
hYxbsLiK+4XT7bnk+fLOnlw3fte/dxFTTzwTaSOnLLvqxOC+d1i1QvEeQwZVkDKrd6l9WdzciMaf
n1ziwl8wookKpT85ojEu+N0GBkQnP1aeo595cl9LSjevswJ2qGkyQ2mWcRqrUsCqietqaXE/DFQN
BXnmHjAndHJr+0NC//Ol+y/3Nd3/fVDl3/4b71/SrC9816smb/+28V+KtEy/Vv89/tk/fu3bP/rb
9qnxk6/p9He++RN88u+S9afq6Zs3RlL5VX+oUYJ9fC3rqHr7eDzj+Jv/vz/8j9e3T7nus9e//vaS
1kk1fprrp8lvv/9o8eWvv3FjZvA/Tz//9x9un2L83SL5kiavpf/03d+8PpUV/lzg/sICAZriuAbQ
ITeGlNrX8SeK+BeeFXiWEhzjiJUQnJhJWlTeX38T/yJRlqAgWRFkTgAKH/6oTOvxRwjA/UVhRYFV
8FkKDxgt6bf/ebhvFuh9wf4jqeN96idV+dff3gBwTpRTojI+RUSSCU8HP3N6p+KaUs4YFNAtJfRk
rLNc9K87QGZRUpV7vo5iVKIoceKoacfJK7nyvI0yfonEOl44ANVJIhdxnqHFL9ZRjcYnBpervnRb
T4u9rDeioWL1MhUNLlbktURq76oLCX7FCxuzi0mt81XeWUXFcYum6NDpqrjk5u1tNb71BK/QWEYs
DDanBNes3j++vXK52D+WfoJTifP2WeZGlpMV3hXlunDPDh5q9KN+vFq1jlkghKHVflauW+oK21RK
IScUlTUawjMtGsovDmGUq0jOajvOY86SW0HQXFkS9Ergva2X1iiipV1/LyUBg+H1rXGiNL+vy+k6
vOnBiZWQKUW3hAwbjhp0mQP28iS7kDQVl9VV1ZmpmzsW21eRxdKAbtKOCX9/FXu4ipboCQ74MNkL
pGOWVTsc397FxUDsqBgSnREcClgLRcarsN97Ir4wSietkFjcKiKDxRy4pzzgRd3l+/4Y1l6jCQ5X
3AOu+DnAp35hQx4wFzRB3ZOr6J1b5l9qpf5KuEq845zwuUzYQ5j0zYGELmMyddGtGhZ42o7cKGYZ
k+7AuyGrsUEm3YuudxvJVWj0UuoUBu+w3SoCEqpekJJbAROOu6rC5hgObf8YCm0MNA2OWw2txF6x
XnUU+8FXnYo2jpll0V1C2hSFCIFrimxTHKgvF4e372Up/1UhHrtSeqyXwHpXPUm9K5eLGDUjbuzp
Seh5BhMQYiWh4G3eXjFC4f/91fv3/v7KFYmaZ1WndWINEKhG6R+T4CWAW34vDl1qv3275N31kASK
hOqpTvVDIdowKcNacIyiTc+Q31+9fa+PQiTE/FpZR+JeCZrwqkSR2XXhcI3qNrm7entbotvD9Csh
NTgl0frKbW4Tvw/Vlkvdx7dXTCsxDyevwu5Wrh58vi137viFOBGSeznTaqycyMbb9yKaztX109Gf
fzcco77KLM40UZAVCoiOafqTRUNqJVO3NRVf8O2YK8xOctyHIaTEKEgnqXXmkpVbZTchW/ZAsIvL
A5sWkS7FXYoGAKZctTlfIr6HV9nAFxpmEvDi41uaCL2iiUGvszVtAq0p4+c49Iv77DoWhP7e7bLc
YpvYsXwxZDaJAjOCGeIe2kKy86ho1dxxnYPfo5enVEr/6NR8ZqSCcnTDhl8MTk2Wnhj//urte934
vWD8nttxwGQNhUqX8tzfojJG1Is8LO76uLprxdB5ZOR8vag7J3zJEjHU68JtN10d9xsn4gO9HqT4
5Tj5MdtUsVGnca0WKLuzE4eWi0Dx3S1WChWr2dBeRxzY9bgkL55RimN5lb9nhKh/qGXR6gZFeJIC
wVGRvFGOMQvbWUadaNcAOeQIUx6ZEOGhJPZK8+3t25eMU6wy6JdC1MSFGkocXYtDxd/4QObohkwP
3MZZZDG6hHvPV3RBfq5g90JAJoa9kZZCdu0Ao0vJvBXje/yeBC984LevvsC91kkY33WdhF1MvXif
hYFouYXoqi1fsnbJIHIVjBt64JD4kZQmOyQVYmdiSb5ENYJZVKBfm6jt74syck2ol+r7LV20aYNO
GJ5zlkkLShFGKPGK94nKixVVaVqJV5LC3LNu6D+zcdSo3uAr+04SGluiUQHsXmXjKkO588cvJMrK
HaXp/yPsy5okxZVmfxFmIJCAV5Lct9q7u16wXiXEIoEAAb/+c6hzT8/0uTbzggmyeiYTkBTh7uHh
nJbr69l6XeljPYdlGg4aayEvMPc8M77wZaFUTdXB00dA8yblIYQMbbt+T1c4OQguN9w6tJwPWdk8
dlnjfyKBro5+VEOmuZxGPNpkQ1Pv254XyQBfVrF1+3w49CggS9avJuHDtu2cHqVzXVjdJirGI2BK
6skNmdrqe615qqfCfWnjbEryPhJbazOW8GBuL+uh1HF7Qa0C+7fU6u+RPqa05xGXLBYMAWxivD/r
27s5Up43OOPOVp5zqLKoOFVV/FxPxp4DwX5FjtnbrGI/sjr/5s21+2q5U+20tdPJmO264HpefBgH
Iu7rGlya5te8BgcFqx/bgInnTGfVYxSPyRoL+E6Qkl6ym5+7ZRpJUexqatpHrGfkQQXT+EDyljyE
cWwekAJnUeVdYl2prZpqloR+MPdJWMfupez7czZS7DBdT9SNu6J+CH/ogDn3j3EZ+7t/3rPpkif8
ZQlcGC74UDPIP4OAhv/TKYG3TVCHFelP/g56q2fpeMOzayK41eQVoNt5SMK+pVsZd30qrR7EZj0f
4BuaGJ/dBp/h73gfbom00b0wxa71THSOi1J4ycBNmmX1N6GEeqnH8X3yVPZzckbgzu74PSQsSIY2
mh66qdiaufcPnauHZzw7nuRyrr6bIXEmUb27sqlTRmtkcFjRn0e/eHJY5ryywaTO7PNr1hUKJEuk
ho3jNuVe5xIh2ARkfSgc70jHKLGtHx+asaXPIiyjXVAihFtPS1069+bTP9/ZVc/99zvLIkTOeFlC
ghvs/5G90NnXcRAM5BQxi/W/aCnZNGFefuLZ8DlW3PlpYmwLkvTvUdECxyj0vOE6DPEKTezx9yjQ
9BGNZD7pzMXtb0q/SCN3KHcO/RUNbXmigph7H+gsEVXlbGXjbRQbsGhx6/5nJHCNC7dIhatYce3H
uNoIqlCFPiv3nY5Z0tmm+l4KBSCuiZo7HCfhixO0m65AuwcH4G69mdW8z9y+RTjhH5gI/Mt6QHQb
XDLCse/5MU9LOSFkgOcr/lX5UrEavHajuid/nNwrYfLq2cg8tW6UqiqHpMeZeeJ12XAeudCXUIY6
mSObb9opLB6xp0QHQmpxMFR2B1V5LB1Lp3pYD3oof1HwekfrGJWIutKHgklzH7sw2+DHv7WO4hdR
eliNdNfDenYYdqoDv89p55zDQr+5o7LbKjb+W1U4B0vr5sk6sU1YWMQJbfHWUE+7dwfr+aVvW5F2
pYiRR/032fr/xM2rD87vNyViMXyEfT+EQVjsRq77p4EhZmXkKbc1J5/450JUDZAoQV7XUYQN5Db3
oUyj3KMvXUNJGpROu/c9wV7KTkz7WeVTigSCvTSyq8+TlVPiqp69zEqQe9lV1/WfhnLsNqrwOnL/
CGPVyOXe7fqTrQf/c9NPDzXT47VcDgF17LVt2nJvY1VttO125RD5r5p743mmfbaxPHS/VLRQiZ5z
epe29R5ax/IkFtr7Uua8TXNXkN1H4JpFzfDJekWilM9+OKGGrVWTm2df1VP6z7fzT0kObidSy4AS
d5G1BWTtVfMX9MUKKlqkbeqkhf8gxUSSiHrkE297kvDGl3c1h/kmrGSJCUPNwYy9ua8HX1FztyUv
E58PqKgM+5tDi/G6HizrxytDfrP3+5YdWxtQtENhzk72w3RiVfCknHG+tSbfhk3Qo89GWLXHXvs0
ODTRPD/Ufm/3YnactF0Wp9+ncEIlr2ZGCfc/3wn6Zw8QhoSd+jA5x9pOYCAY/wFoN8jUu9kXDWzT
PLRuIrY7O5VHqrNrYb8Stl77GGdwjkVQu6O13AAWq0/N7HmvLOu3tv0e+U33i5fxHq5sae/1yEGC
zH/ouGFP1gOkuq4bw8CTPuCQsGBek9deDdNrdIKC13/lgr/RoKNnUXjhttREXXrYQl1iPgmgwLG5
ub2C693WkFY95i7TiTPgwe7RM0cXW9zS4jjqAT41c91cCgInIsWiNM4UyhJi6n7KxZT4VLIvxKhp
zzv55vN2TExUhPfO9I9MFe6uEjZ4Mqa4NVp6hymCudq6dTdqN4qhfyoDgxp3hzSHsuyybWHa4Zwj
lrjqIrfpYIIm0QF2D8JmfibjOKWmHKZ3z8mukqnq2EYlwtO8tsemi+pb2IBs5cp+o6RSt3A5rNdL
Nvzy1mwgD2HsHfBr4eXiuo6wTRaHoi6xVfgWs8qPOp72cR2/58psQ0PYjyV+Ebs609FZ26l9tFnc
PrY5ezRBAB+mqWMXLtSwFY12H9aRXEYq058b7oijdM1RLEFF5Zn6IQ5peSOm2mC+e5jhubcdsa2L
bUDor6Ctm6SyFOWca7jSlUuQ4npy+xFfz9qb0nWxrZoG5vl5QTc5BwI4CxcfALFIooIGz4Vrnd04
ZWNadiV9hsE03faA9CHPZ3Dx4bL6rtmE3zn3Z+30WYfEpuBY4RD2Wmw6B8fJZBKIIveSYPQguLGZ
ego5HogjBbYWH99zctlwlSTbET5VoJQLmpSleI+yHKUt61SU1a8wntq9lLlXndu6jJJy8NjOjtIm
YaVLdx/1L7mfTZfaZlg/M814whinZje2HUtKJOjXJqd0q2LBkqAuu1NIhsPvB5xz4DttRoZNGWb+
jTU6uI0IRfB062S95DENIVHUsXT9r8kBLEQDdWvqtU2+9zQxaTFlwXEAt38SFfnPyJSOszOBn65o
gR5LTAjpoqnGghtYLe5OXAXHmTJ7HdYlahBfskldrAj7h9a21Tma5eeP+7CejsLu54kfLVfTe047
kVLfZudyqvRzM9iXcGif+cing3AmIx5Z7X4ZKF7ovHC3pR/xZ7zB+qkFkJFFz2uUNmigOqSR6tmY
TWOQ+4xxZh4G+E0nc67jI13Tt8yZfiDDHa9jLcarL6RzoWbY1D+KJbEOhjHedlGTp1UTYsJ4Ob6i
KN6ikbwVxuwKJ+xe++d1exphyJ70vvW265ZFq+FzVNrxFoW5l2I/dY+aS/U2jFigltW9XQ7r6yqx
J+7jZuiTyBMT7KZAWWHCeWa7ZjYFYoFdLs0ZuMNIk4yl4djUIrXMg+h4uePrgWTsWCFxTQosa3f8
nGJXtjJL6Vz5lz4OYAIz5od1AdSq6ZcGYFjMMk+rpKKsw7vr0mdrOHu24MKLRpFHqjoYYsm2OYR4
3XdyGqJzlenu4uZhsMUu4jxZuHBsajO2L3BioRvHGruLSIYgzUDdKGAGsm+W9XdYThEpwM2b9mns
FOqWVeV28OYA0BIVu6y13j5HluYnk86hI2mniwPo50Y1vQnH6LQlAzqKzcjhNpVv4Gzf9/DuwwJ5
LUQ+pnkjxAVQFXnwSsCKofbEtyEbLs6gEscZ/a91Rd/XAfoXvdfu4D96lYvft6Q5zGvTuZEjbFAZ
3DuLUjpnnssh8QaGzL6eykvtOn0SDLJNynEoXmeVmAV/SzwIUGSDQYRP1sF/P7JlQkvz4lV9/9LY
wNsKY82Rc8k/Ka/ZSvyUNPZkecoa4uwj+JFvlfCnz/XQ7KiOX33VQyK7gG7V2LHzhMYnwUPnRNcp
bNVNTELdsC/q1AajTNd3xbSq2jYyumROl0jRuCkPzXTxCw8Mpic8JMfNHf6gYm/7AcmQ9W7aWL/5
JqM6unXL4q2lpQ8l2n/ZOkjcilX7Ylk8SoKvlnQD1jYix3GPu/nUrABgP3Gy86lPn/sSgXmbGe+4
5jBjZfOENSbb0zmmG+rRCn7u2GHWQxCfP15BWpJ9o4ZsIxd0YV1mxTLqC1/D03p8bUmDSFrG9/UQ
6Do6RBORf7kmQ1Ne3ZoQtneG+g1Tcd4MJc237nKj1rtV6Yx7ye9PNH7QDcEDOXOFjgmOI/d1X8f/
GeXuwyw5O60xJ0JTflXZji7po2nC4pkv6HnAY3nyFli96+Lm47SncZ2WM/V23gjv1GZ4i2c6PmQL
YryOfIHXhNkG6gFlXsUwBE8z9uKnNkgLTwlkNLS1u24ch1RYnuM8a0+ZMwy39W+LsrS7lpGdM/Im
bZcNn0XiETFf9GzYPJx/Xxex/Mv1pgt1itkJ9XE7PjNZ1rsMzjy79fsHy2k8FcUOgJD/mrneuO3s
YxYtz7nz1Lv8uf6vSOXXe6+g415V9XK11J6z6QbHv5R57G6LsW1OAUye/zlm/KOTIwAUCKcD30Uu
ErgUmMQftdFhb+KG65bsXUbGJCD6U6Ez863o+4/BcsW1fbexTTPe/vt5m5tPY8vGRIaYc+BXCzhU
19V4na0qYEqSjWEqffgbQ1r28yNo9MpXgpDkdRLjGxYkNjx50/iy/viCtXwTUBPs//nXBf8DD7HY
Qy9EJOSAiUAZ/fHr8GBMgQCWQqMWksQxfX/lBta+/jjn3/nWX9ArXdcyDcZivhoT9NfMNZCzgX2Q
MiGd419XAFJ06kcwwfiIaVZmiQ1CsEd1NFzqBuSRw339tI7qqW+eML3ddB3Vbvf1I/sKWzBNOanp
ppoHZlNf/hSkGlMXENSjX04ncClBWlKL6LIu5OeK6bNfDxli1dB5UMR/nYXOP5uJx/scT3TbuyT/
nNtqSsoikv/C7URg6/6KE0FMjwQiYgH1wesQWDDj878kVd7guVaOvNjnnmkuVT2Nl5CF48eormR7
mmiQ/r6kSQ1vR8mrTcF5e1VCm80aM88B/1VGPruz7McajNLe5wdL8ilZT2OkU8c2GL6yQIXXrObs
OsAkcgqv3XJYr85R3e4Jd1Viu9DcAebFrLgHC2sgF/6Askcn1/RouO5OE4t9d7MOKw31ewKeKPVd
ckGtgP9VwYDZlnP8IyuAjk5lOb2IMPd3Ee71qYlr5xYj/tr0jsPeEeBuOyLjH7OYfoSkCZO6l3Na
Rh47oyfQuDd1+QQIhp2L5dAGRYv1Rwd2o8USwxfldIhc6iVqid6HZQOI2hgGLcs1t3sQ2jVfax2h
f4yNxOc8K8ymy7V6FnOjt14d83uuOrTda/L2LJA1nOZJxf8yRVa04TcagQUgBCMLFDiANgs2BX+S
IrKKOQ09yDM90jt70tb+Kx3qCGpp6yUAYKbzum0AZ21TV8rwI1h3ZgB0DoDgrep8/aDNyxooNVU/
HjWZrdwEIw3BYmKzGcYZv2EEjuqE5z5q4BrGXXTPY3k6LYB6V/i/ZOsgzNaZvcfKt+jPPpm3Mtdg
kfg4/XAJ3yA2NYjROT+R47rStHUEzGI5SMs+13PQ7yrZ92nThw2QQTbd4t5ON3Q+0SSBGOTqVDVe
WzUVV5eVSTyO1KYx6ewOnU67BHpGJAK9H/ebskY+WM3fkeDFv7zCPkzEr74qwm2SY+d7UxpRVF1o
+xjQACVx0gxXv+XxISy6/F+0JdEy034/H9ToMcgv8Ii8ELQ7jf+sTWjF6LsZy9Qe1pJLhhyhPhaR
GOJbd3ZOql/qVarIXLkeB7B4truqKP9/I2Uhz339/fnv0fqXfKRPflQSRM46LRwRffF61W50X2bX
rB+HC6B8+jGPy8z77GEBTamTtxfD87O3UBo6cPTGyYbx5snBuSoVjhsi0KploO7T4AZ85xMuLp6W
6jLKPtrGuWMPReVX6bRkBWtq5PEo2jPMpO5Ifewe3RSOn6tSbhyvLN66oQ+2Red9HWvwMXWDNB28
U3R0XeCEUZ21D3VcZBtSZfY6Rc3nNagrCjkAzm7KQ9DU7vYjmhKzC0ZkiflUVR1LQvjdkV6YWqLY
wcGkTWaqvceSZ/UZYmeoRWmefwuavWkjmzhBPb06QX6sEbp//ueNanWQ/NtThpKBMEjWYjeIPf9P
t5CqKjPmxO68V5EJk6Kt8kQsgDjP+ycThO2pHgJADvOIddHtol3TyebojWR+gmlljVXHQbAtnSMl
M6L8NRsNLa9SaFIAIPIw4STiTw0EGs8KwGdohpdpObRj+RpqJRHI4azipyVNfWxaN7wLP/xFRBs+
1RN7qZmhp5oP4lBHE1KRDGdROB//GDmDcY91FaPQImrFZg15TOOh4ozV/r4qqtsavVKZ5Tul62a7
xrasAcLsIslK1LkJWX3P6GD+pfeZz/4eC2AihQvtu2jCA5SKQeDy9y2tbdCXQRgZ7mMR8hu08eiy
kPPoDY2G1G0oNU2boYjA5rrqlvt75XYjXFqFW24I6bFgR6M+riRlV1byzg3Jx9fCuiidDZ0I4Kuz
BRIFejCI8IpYoF2x1RuzgGKByMh+smWYqqiHOzFFpNuaO8ldeiABxI6AX4qdXwN0b8KehinXzYG4
ugeLiSyNm9bfZHkpt2OtwdvEgG78JZgcsWwABNEegoFJbYcJLHWZzdlZLod19PtgIoZSwEC7W8ts
lsYcXAwB9WAg6rLF5S9DpFQppiq8xFqwoJyrYsupu/1QNIRTsFnRKdgH36JCqc+jDvkWLGx8iWOF
VE3lqBvmRfhoevSeWleJoM5+OsKjT3IYzSkf1bQtlK4AJXcsOExGqsNSfrUTRRVsmwUtXU/hnxNs
pWcg5Yl4c2j8oX7oy4ltEJ3G21VDklFdXD7kPnXlQU9TlvM9Y+XTmoyXhk13HddPPBymTTnCW26q
4vaMKL/FNyjjL1mOha8lOuUjYj+vqQoQXlUGY0ywtMhNYeMbZdM7iGuecNnt//iwWhjj3//Kcn5k
+Yza5bF9A9Ge3QIl5BncRJvyQqIHRDGE57+OaJ1+kI0fv6EE0IY5m3sXfB0XXb4G4HAtUf7WcziA
ZW+VN8mB0YtTIzojjRLHoDP8eW7lW/xBJrrNs1y+l7byK52UesqHOLjMI3E3bR03948HqXooY0cx
IWT3SrNXeYReMcyYPZDE/4yUWx4FhW3z6MO+iMvxauGEuPeX0bhcM769TGTR4y6vI8JhghWqGc8G
TSs49ZobL2KkyQLRsVriZG5V8gGwGJfHZycIpz7pu8C9wJPVHnKOHJXTF9Svuk9V5sqdP9r6zKVf
3GwRtWlW6XBf6TneX0QR23dQV2TrtzmUAuCBPgCfkL0DtO9A4edbk9Xxzaj5jQiXvEqfzDs4at4r
TfpH16eHFT5RfzuTrOkf2yJEB9Ixqbjlr0EYmXMO+9TNui8ZwFwb5z1y4hqVDAMoOgkkNlnPp4Z8
dWxVgbDMoDFSwS83c3YCsFZSRlKdV7UXti0/qRuL0oTM67YfDw0eOS7kXnjwZjm0Y97s6tbUyXpN
YcXZ4z1EQNbNrwMN5LNQUl6E+NUT6t/W5aRFh+rdB5/siiGN2xEm6W4xv2eAJBqvMW9+Abhxvd6R
aMCi4djdGpu6MbrBtZzc1jPewyrWxnW3qTE19rkTyWttq01I557cqRoomgptPpQBUxbvoI7pE6JV
5O1KFYwn2Y+b3gz+Zs3nyTxvZx7NaOoWgU7AGzSepg7Sj8kp+QneXNPnKkdqpO1w+EirSKU3s3b4
szsWWTpXkdytN26Mw5cPcRxwp3njAPff18jWrg7gYUCg9V11Y7OJGuPu8kVuth5Gzyl2MeyLDWPT
xQwFQJblbfhAF4J8vhVRf6dL7toswWTj8mg7tCRAs5Ze70MOQc7vAL53gDyMtbkMNub7oGzaTTyR
6kG6fbAxdct36HNcP6z8Pe7WJQeDlFig+a+Dou8+qcIfXelgM7DZlz77Mq55pMANP657JS0Llvie
io9RhBXHzf0w+cgXLZlfeTM6iVxQ6yp6hiH9f5BV1/WKNA8GmhqUdN7dHngDvtL6HdZDgSzon+MV
qD3/CEsRp6Dy2gt9DwQmhYbs77up26oCRdl+e3LqGZslQYxmMhmcs1jN19w2XtrW8KSFYCe/8MaN
EwiC/oNdRZXPj+1Uq03FToCPH9e1Ohjy8lbo/tt6NtRBcXMi+62GWbEYqfqCwGIe8kAmGBRNO0Ed
G34y0Cg88KgU51zzeevWAVpW+F6+Y8ASBbooPtPYNqe5Gb86qA2CDI+7p2bBAYHU1LVDdt1gox1A
x/EICnPahoN8mjK03HJ9u19fEeOFkOMZQw9oAqLvUzUDqYDrsUGscRy9kT53XRsf6lg3m0z74Wmk
aMFYzXhzrVKPnrT1C0LjfEMYd48BkfULYJ4ChXl+9zg4jG+xyw57CTFWUni1uSIHgHETU+YGawr3
xVNzSoOvGYr9n8Cb+6+ujFJiJ+8J6iX0/e4hm+uX3JIM4rsfAdR3EbQgcwvb58oZya5t+/yso1ge
2Bx4l4Fm7FQjDvSqpn4wk+9fZyhHowatlrKuB0ES1MrZ5VaqhC4EaRtKwIkCSJic+ba2Y3aRhLWX
Asv11lHGOZHAJxvQ1ZgGy7SDWE5CHg4mL88FzC2gvt2oXqhrFTQqyeMYM56Cb5+tL6DK5e1O5AXZ
9c7sQHMV72AwMR5JCV1MPoSshQubcM790Gdnh/moM2RZkdTLXYDoqbrWxLr7j5GLoo55RSpjqYpD
3MTtvgpQr2q7Yrq2VfQe16a9umgfAS2Pztvrx3kMGr0ikPktl9YD+fgTUMG6DS50ZcfzcT82A5a3
avq1TNZzCDHFIxuLw/pYatXTnWIIxrm1kBwI6FaUixVvjOi3j+i9ymNyJaaHvmocwOBxYDc9ynwy
Ld9E1ARQIhagBwoujpA9F9iYu7cwmMkPR0c76HCKPCHg33uQDYmBTKskbPiZkejJRlPztRkNyFTI
ND+16PC2qZHkHoomep8KmZ+pNPl5HZG8Pps8Cw8zK72LD/LpMpURYg0V8rRec8xGx8OelOwLzdl8
EMWkoWLuabDnUAFX55oSjUiyQb9ONVbbgY+5TbhHx42dO74fqrA8mLy06Qc7sZwGAxvSoZ75Laeo
0WlipGB9NCXWn2IkcpXdQj3Ot1BnuNe8l9eQUfO0HkideVvt5nHS0wo1QGAQp+6kkbd8C+dDnPny
TJf/nJ46CRpqkSmRRcpEjPselsxP58ylZ3dhE3RdfUHVVXfpGx9a27YLUm/oDz31W+hS8u9U6+mz
gcRux+L55jqNejC82EyjE2ONodWlm3gLkEL+GIaweUVSDhZdztEJco0GeZH1MFELKFEqaCvdSu9H
LNobqWWMpvfcnEhcBp8q08NNnctn25bulsSt6I8RUUfelfIku/ZlRVs8dh8EktKV910PlSO+tDk4
AFsMD7wastTtOvdxHfGeI1BwuvAmWPcUMN/evQXHyaLhySpUvU+IzM/V4JZQ6hTxSZSjf6nQfn6L
/7N40SGZ8TwB/1Z0KkXqAGu+mAz4pp7Kb3mLFY/NE70PKjiAVCqePMaRkExgb1fZVYfGPR+n1kqS
fuzzfJp1Ei26+9wtsKiUc4iox+s33EhytpCVHoJRlxf4Ph/rOPZP60uoa2e+3NzlfUSNHDDhlUgk
vJzTdsmkmBpyyIemBts0mK+wmvKkD8rgNFX1lgF7O2eC/ywXsMk1BrzPqsUCr7ncypKkdBU+46Xt
SxXfiqx5WQMQHVCxH2ngJzA4p+fI2Pcg2pi2Vj900fMNApz2kZdVcJBYe2DrC3zL72z5BRyp2EyT
GVI8ljlhC/W/HgQLCGaqqjcwSrZJr0r33smuuPt94CV14Naf2SQg80ZKg8QIelTGyhPnzRfu9t1R
ONE3qO/UrV8OK6XXAzbA3xOzkxn0lpTXcAGvCBxDgrzbLSQLErmp+JdqweB/9nn0vIhiABI0pl4I
yv/v+zyp8qhHLk/P7RiXL/lUQd+pAcRJr7nihpD3sSNi4/VN8YzmPWLXAPa7RCYXINvR/K7AnfVA
bZmlcmL+sioRmHP0dTTcsyVKWUFgUzhTQly8ezZQJ7WIRTsBVBITEQrAtR4C/YwRjvIXB6jT93Wg
upfBNOUTpibdcOXJB58IegAKSw6d0dlPn/WfBynafWC0eRQTHu8/R0FsqSP7K2oTxx72tpj5S294
6Mn/QMl7GoXN3IbOWUFCWsNsoradLTbj7IqdZ/sp/TivTQVdY49dDXiDvbC+e+sq0Z+LPEcOvsxU
ngfduWsyyIaX03b5dD31oj0CMO8dWlO0VECt1gP8V7vL2KN+Pwqk+5X28a6QQfsps7Wzd2TWYI7b
/PCRLzoRJKdjE6mFC0VRyaJmRWA5PAQPw9b67ZZRnv3Ma/dJFVX9uVIlUn8RgpIcfXqUi4ax973v
AwncR2cp00RO6XwtSbPVo81+FviHQmcxaGYPKljnuSQjFMWtZpcm6oKElY7/ye/wWsyiavexMv/y
BCBf/Z9HQOAd4buY7rELKfAf7ycCXsBxrcMvU4CvV0rbp0MYlZdicu3DWJQIQRH4fcP9fXMijWQf
OgOAkGD2/RpdJZvA/bmerZoEXup2QzWq15enELjsGMH79bEFU3JCZ0/wPlh3KyQ5vwA5XjRpzjQL
1FcN4FP0MKHsJ//igPb/CvWzD0I77F8ApRcLOuJcIMXeuJ72t7oh+ZcuLnf+ol9BPWyI7FGPD47T
hydEr+WmqQxKdryJf0Rgv8VqS3nTNs+7E0PVbQLCGX+cjbmTtJ31DsJv6luk3WPOuHmEOC/adVK7
m1X4NY/zofIb8Vjz/pBlKHjBHgszilWf9CHYENUGd7OEhq8PXkNlvooiYz/kTPa2hqEqiYiza6hs
oE9gpDxnQ5WWOY2fLAjvrQet60b0tjwq1jnpuq46FBhaWASITfVuMCCxfJ/si7ELPmL+SgT7Etle
3iKBtEAJQncKTgjemm20aAyAt+XmiwXSMT5OMowOkCiau6aAYxLHQksQCrmNA3CPZTHeBigATqUx
XfIhwaonf88bBmVq3aCpbddmh3VbbKP+OGZllP4fYdfZHKmOtX8RVQJE0Fegc3Aehy/UeAIggchB
+vXvg3p3vXfeqp2qXarB9ly7G6RznnSwTyBuW9nyABzC2XGoPh/9DrN2B5QUEVOrPt9yJN+5Cwuh
IQizQwst+L0KsM2T1T+mNXPuw+U0W3ijljnXcHHgG0T4yAFdq2gS6RKTuqbJWLDHEp/USegV5VgB
fACQItI9G/aNTbJEB559SatpG1DcYJ7vHlCIi+8MOrY4B+/12Plyv7ogNoKPdF/m3vDULByjpCge
NcWW5h1k633nwR+2EKt7GGXOIIwO9cHOtHV1Zdcm41Tc+9IX8WzPEZBEdf1ahaWy9brpkQtxR7HN
SDHefb0Kw+6ROd21lwuqv4D0jwIN8mEaO7qlaOBnv9uMSoY7pxLua+ZmP30t1F3b2dMLXKaR55bP
XkdvrL7VY1m2Zyk2tmqippJbSdLy2K+bujN5TUwqWR0nyKlfpMeauPMxJpXl3jbty/piDpNF/E3n
dw78Zf++Zl7RbmxPEJMcbMuqLzxUajfI0j/d6pL/vQOshsc/dgBwZytmj00Gut0/hyQ1od9rf9AM
OvVegqWA6I2hOjq6Fcou0x2aa8EAI1Vw6MtR3KSn5pEeaNDuBaHQn66NVuN5z3YbwpoFxGk4wclq
n8vOJefFewmb0LldaYbgDWNmx6O/GhPbnp0zPWCS81xaG7WIdhvOOkBhBsmYkV4bNbaCEiXWVuag
OqdyrwL4sv2/rMXsn5wxdM0MAQ8QnaLv942I+Z+lglCeB/lrkJ7qhT0oOfkJCZvhUK/2JzvQUBHZ
w0taWRSrJSGRub44jZ80QNAOVY1xNcy45rwW7E7p6X2veLNleaU/Ft+JOos2b0GHdSzI4DMxgoWw
8JY7roJiCyvictenOd+aa1kFFECEkDsGQQ/xLQD4XlZPYVqxR+j/9v3YNK9QtPonTVDAcCmcxxsc
LaoastlVB5xrBwjagLj2rpIXZxUQL+HvfKWcDfnccV1G3VxD3iK97H4qfH71FMaAViK/N5fMgQ51
swk8uAC/rplvKQv7wLmuz+Y6aUjkzmy8mIrRFsHyIUSI4mktG00BmaZQKa607FCI6kfqoAeHWOSV
9AAchiw7k84DNv4fKJSuNxV3qjcWLsCX+FgecPYhXBqQpAh+waIGJT9WsGm3CBJGzeymG6/tMNmp
aP9Cv/xBY640M4EzwnZ9CLR97E4rO/NfgoLBUgVHT1vsblsNMFC4o8AnvtjYbjlr1T1u//GF1RAl
Ll11B9CCrTZJOJUqEEklGTeDN8+X3McHY151bAZOQha0feObIrRDOYgdJkT4c2a1u4pbKAt17cdB
JvSWDOUbhiTVh0p79dXqq/LsOpBQpulN2yt85W4OebA4OwNmo6eBGHDqn5a0bd4Jz08j7SG+5J5/
4NO4oKis28fMwubdt1T/6CHJlbxEhlojpyRs6uH2707av2soE88zHRCsJlM0P8pjDzVuusHri2df
wL/cBu2PMe8QQDpoaFA9lbqrXmjcWQ2CnYxPq6GABgmfnfMErD4CVNAeAtbLLXdAuPirtrsobWeT
+l0dSzuAYLWFDc1YNK0FizeYvSgXQfWcZ3b/F1+RmdHxVQmvH68LHYGHRo36LKB/frygqdbYn0ns
6sZ2knbdpmtu1wc+Bt8BG+E+XA/mOgdqtHwLQ/ZoDdR9HReQJgvS2pJxtaPVEKNEAG6gAIQAq5iq
uPVd65VlsCBmAIS3dpDdrusmvBZMiGOQd/a11Zl9DYRDrlULgTkRgJXMF8w181VPLs6lVI8d6IVD
QJrnPssQdksl5AJe2UC4De5adfXRA0gNwsL5Ke0w/0T0JBS9y2w/jNx+nqWSmypFqHqp5L0W8l+H
Wcs9cEPnWaiJ7STT4dZImzz7NNNRJDPMJTuy+h5p4FlxKK10a0459dSBKAnCV46HcWWcG4BdcWtx
eW17p7l2oscotTFTf5F+sH+2L+ZDC1E6r25+N1i1Pv98Jrt6wS2HxmlXSZB5BhVBQjAG+JByiW4q
Dk6Kj0y6NDJm5441P8bp+UuN3laNGwt3crfuIODopfSCp2Q+phTFoOXxLOlTxzsFdu2YOvwh7O3h
kGLPnwnkTsus61eBtiAhUjUHvAHNKwzMH3MHE4432zByNyPdItSUP7I2XyIhswGoIk7NQQ2gNOtq
ug+qEmYXjwEqSnV2MQcFl+QFfPp8CgdRXI0gHTNfcHfmqQc31VjC+9NXuyBonV22BCUs/P23dFkk
ir6gumsLDSRIj1iycHu/OmUHkIUCljUNPlAviJZdcg+QADEA65m5Dngej99QjjvZM//eD7ONobxh
qKZPM8JsCllX+7lWzN72bhX3wtaPovW/YyGTV4M4N677fRXIA8rw3sgndBL0O+vmceNoaznmbbA8
MvD9/7uSQdf4j1IGcSwuvIfM9pDD5xIEsDn/vBtm5Wsbu5d9xG2R34nGH7cla9gm6DDJDymRrrjU
rvUyMKu8llYJTLd11EfeAHvi3UjulYDdxSpqmCur8X50ISSBoiP/kXY/KgLdNxlsTIirCnU/aVZj
T2Ufdjeoe3c99AO19zdqEBhynPbDma97WzYNGox3A0tfNV7EONFj6gyliroQDIPf/eT12ts2DVjl
oX7ow5ZAX51Ze6wJ8271xi0+kJ60UTqplftEvap7XGoruAaLO0ZZxZp3oUSRNGDBD+BJedK07bhb
iMrjsipf6dDIbavT39IGCMLgud6QBXi/DZopbiCvjCplVfte0u5BKdVcdDne5Xl/aLRPXkLlySPW
omJj1PfrdaW2HiqZH/AsXdE3DT+xhFx7d2BPYYC3su/ADrYC9QrXI3q8uRlZ4toM6YtQDcKpUnyi
v44A8VvvAbWrrXDJfAghvIizEnkGQwez1sjC8FI0Wh9udiwvF80Blk7gcCHpeFTn4MMI+TEYqLR1
pp91D5n3X+6oNSfkH8Uxxt5Q/I8GlBICcfd6x/3Xnp9mtKND0Vno8Yo0VuiLx34en7IyZYcB1TTe
lMb50MuTzmq6xYBzANa+8rdOu8y7Zsrs9yVH9wqR/rcUaO1Re3Of+PNov3NFfweqwJCPNO1OqfLG
C6CYiDkkvS5iWVjipBBIi0rXe7WkVyR8DHvDHhgyYfZGDfEZLXdwZYnIwCI1JmXfq9C6OYVMcV1M
jUiWmogd0jzvi5kE11KF/qbQi31c0D3tqBVAHeE2ut34AgSU0yx0781N+y6yXzIs7dewgXCmkgHy
h8r+xpPbXk127eSBxlkVzqCFHjJvwedXpBA5tK19f4PhOe+SfMo6N2mAox5Fb11uSKCbD4CBLe9K
wpBHE5HFU+BYq5+xKHfd4olvdiofnBKaKzg8AXZ6dZX0sq/vPAvrZ++NfF8vYfGgqupjMmimWd1s
Pb4J7WATtnW/DwtZbcyp55M2booRH2GZv46QKBBRDC9l6VOMU0HehOYz9GJyM/Cwup/Ww9zW4/Fm
b7r9MbqZkbyaSdkno49qX4qPauLVzrQnPQEhv7TXm1cUabRH3QswD4WIVGYFwLywb84UNjzSgk+d
8tn/i8zu/+OciKVzGbF9yKBDmMr/uFfHxvGJ66ftcZHLq1IZHrYZHupElnBDlODr5tW+4XPHeiib
KUJQhfd0s3W05HsRPEC4H2yJWAhEaym94m9b0i1iUfjJ2L2+jF9hy72NRojHDh0zZpWIQr63hF+d
OU9/+R5HZ5Kzj5nMz9rOOLyIgHJYHrKjYMuHOcvHj5towMvlPgCDsDOVhl1vg1nIvz3F/h/prD6j
DhIagKytzzH+/wfC5s457ZcqpUcrVPOBLAU9ldD5GlMPRCNgcVvs0SAXhkdt+TAru9m/ThELbh0z
1WBDhZuMD/2LwdVwArEBpsR+c3qrv/BFASlBILc3wbdExxbJOtDsbsMcxCwd2kdX1PdhUJEHx+2q
pxGKFzAUAq1yfbSgqNu7bMKjAJ17kuLOeIEiAFJkmc4/2MwSBpkpuCaoJHMn1HtdcvSnFPIzvfaL
npdjwLzs7Sd3fbVYcsUapjBuZ/9bs3pXB9Iee4Qlv6N7XHVbiG5dlTlretKBSXeLjYucx/WQEmTd
rd4QZE31D0JpdIT6Z+l5/t1c1ECSbCTUdbBEz5G5Jdhobxuv5WBT0VBaaXgsdYYRYaus2eiczSuE
chwdF0hbVbd1/+74w8WBMjuRWerG49RCszqvQsovNaVIsT94c3YUPlxABmkymJM5ZGBkE1jFHmyJ
ib/mJ40E8/bjxgvnpBoMRZkDwbfyI2sEHnFq8UcR5tk2tUedCCcdRYz2ZIygTNGHySp3i5vNTwFi
AOIFAvuzh9b6zYd0DoTdCSHt8gzNL4KZqsG7VHIgMGXUzz5r6Hu2IIC2KWb3UGcN2QXFssTISE9P
5qBJWm9BPWbR17VR6DG+OVI6ZOfujDpDAcfb0l7TmI6+t+2coUhMzbXM3mVebOemPOz9CU6qCfuq
PYtLUdn2Duk0AhKSpO7LEvRFI15sNfwyxmXZBRuj4PjLzkj/gI3g/Ua7BGYFlgQPyus/wwJAkgyD
JXLIoSvl72qNhTxS1lQkXkj0xlJ8L/2xyL2I+5NAHlKQ7ZnlwkSKexudZFYuD8xdfnFCi72T2dne
91vyXLTuMyKionSVtvfYUaagX7aGczE0CwAYnjBRfHQlIhnMJfPFAAXxdf2hXI9d0rc5vD4TwPKD
WNvFtiZNBOfWjEHgSP/hM0QuKu/1pqvIj3rKAriuvBIJwSBwQ2Ojg0Oi2QAzlUnX1MF956fBfYlk
Tx9OHXPFX3Rwb6v21YFA6/h1iRcEkTX+EmfQQkYVchEaWE46/0w75+w2eBJnCbZQ1MlXmW9eWYhM
vu3FgJISg9BkS1nfdXCaBdh4SOD8Kymm9fL3aiWYMCnvX4fRwT2mFx/Mno9ksKrPBcKl8BTqeQbQ
jPrqiftOdtCA1BDe1WSx2xVOMng5urTOf3CKUbzlJYIuus76rkDOY6uC327Rv7Hd7rL1hcIVa66H
a6UCBWgZzJeXFTHGCDdXoxiCGrFNHNP9E3+8gztTnOtVmFli3ThKAgb1P5c8LR8KiG8e0PugyE7h
W+8cO79K34EWZO0gITzU7aO02XhumMcfW1qEd8hEiYmXg6Ci6FL2KJgghbK/Zx54O2ilRbH3Kwh1
jFEhYG13vpUGGYLBNh0/UWV73xY9zQgjKys0hCgUkLQ5xf/74XD/6EMAJUA/g0YEoKqHvLg/DQm4
nS3HI7LcufpaIgrpQ08sX62S85WnttDfSrLgnOn63qpbZDoutLlQNCSnFkz0tqqX9qlnC4m037sb
t4UTvgOXDO0ckffEciFNYdnFqRlUC33h1LtUAtpZXV/91SjGJPiCbUOaJe5tvzgP4aqJ0fh4zJ88
BFhZOriDjgtv3FfIDk4Fe//f7wEYrH+UzmtrDhcITBm278DM8/+YxSAdczWPebvL6YxBfTZkRosr
8SBU/oeBlXmHWMtS2vBJG7d0OxCC0G9HIQ0O7Peo0PB0oUbOMc0wKn71q5OQznsPw5UvRtDSdytA
hp45WsJcJ7rIh8e6lhrmC7zS6zWTKyUHVZ0ApQTXucD0kJWxdsO6u2tLpm5tjdv+8Pr8zSBliHK7
pHpKI1GkGcAaeAQpR6vP+5LEX08tBAlz0g3tyo5Y8sZeILmm2fXNSptmIzypGspGaHGhZ28sEEaE
rf0S2GRv6WxYrsB8aMYuoS9opIcOXnTMvkWqTRte5XpQ8gJQ9ztvW7jC++YMAyk53YwASzHCLbSC
VNXIReyGfrYlqLs2nl3a8a21d1Rygypdqx5jL03j3uWIl6s53JTQSibgOilArjTWIeCliFXQ7ZvE
HIQP2FcmwsTOwyfeK/WcQe+UtDDDXFPeBUddAbHjFBYoB2EeiXngzCaGLqD6i5PLZmvf/gXNwd/H
EILnQga6BjcywGf/7MJCR3Oh8KAdKlr4KXAd/ymEWxrSPHt+Z31eRUgdTK8+t6FztCYMUgH3m0aQ
TRY7pCUu4CwfGgf2uHqRZw7wcdcPIBLSZnbiEE30deoQRD/3pX6wWvsJ7GTxSqRYNprACOg21s7F
ymPHWpXFae5d+G8rV9xlYUOjev0yAtFcpPZZ9tEI6FfmallLuNLiD7BedQkr+/KK98bfIvv3vYAt
P8moqz4Gzz0thSheRqTUKFGCIg9krs+dOgEJn59J+Yqlyr4LIa6G71i07w5rMchqCMajB1vwxthg
jeBmKbvHzEMOTT0H4ZkvJEBZgVf5f17VdSugQHAfzb5pWLOewygqGt7GLeoL08zNQdfvlQfMKBx/
3oo9LFcWSErEHLpWEe7E1MHOwn6rJUTZy7ouTZoy7GE6QuRAvoo6QeKf3WoOdkR4TeSsLullCfWZ
sO+sJL/IekEGpbslloba0/I3Wd6lt1dgn1MY1D1/4zrA0oCfHqf1LEdXckdHrP12EW6/isXBabME
827kNpuXrZFXQX6LMLpi065GiCqw5JV3zgl1jO4iD9kJxzK35DElrI5RHyTuGtRhtCoYO/DJ8Mvd
W4OFieAIs4aZEncnprVmKDdGxl5418o4B8V4Wpwg/LTXWQF0DrIDlHFIJzIljrlLOa3ci2vBCozb
t/ihEOSGhL1obvVve6AQXg5jAAklQ4JghZgy11Hlw+1XFF6LFa2QWLRb0U5Qgir2aQF+Pcv0mzXz
CmGhDsadAHCMVbaMe4vX6s6DEvsLxPPyPp5DEZ5EtzVXuXS+N0svTsua0DgXoF/dkkaIedmZlhy2
5Poa2oiuyEaUTkKdvg60GNUJYyCWU45w7yOi0fFGLgjEOFlqtv6i1/H+DJvG4+5AluITE8MauH+m
o45TmqHqKPOjpxBtGXsoa2y9Kq9JKcdNCEnoJgM5d9+H2o/52MfG687crImqfGp2MqXNVpMAwok1
rOT2TnagXWJ0wUPiVnVaRz4d5cmcT3iYYwODZ1lhbwNUaXGJInRLPb3ENs2Kp7bkYayrIIwr4Lum
UTQHz/9syrl48PoR8UB8tk+A75bYR5DhYXGgtmP6WXkVltY1PcuDznuQ7tmeSho3bV4cuzJDkuoK
objBUEeCs/AF/oposXKRR9608XukqAS5+wPNY//iK+cD0kV9pGqkV+OsaQra7T2w7SxlscIDDhTJ
R6aiDHtUCSPCsaAo/87ltFYV6S9WTshMsmSwR6YXku1S5gFQLOCgt+cShsEZEh2K7MEhF+6uRxxT
Yr4FUejBqo8fIyNt5qraQ/gfxv6EZHTDWVWy3MO2eghJOr3WA/lV4859S9dnqQmK24+pATWwL3gT
BeNCYRUPio1Jw6CrOrWpvqnUy+9NSkhI/GGrPeSqTGjBjHY+BIlwGVrkphhBFkBJcO1XWRWQq0Ko
8Dbb9N08KXAjIkBd+ZCg2T2Woql/aLvhpaHjcvrPZYdXCMsVBAM/yqjNbPotR5u7JUwtGw8lOtrd
5WIE6hLWLoiG1m2FenUaf+nsXa/fWdRqYaT8d7Tp/PmvrQcqR9WoJ4MWCC+MIKyf9zAi+fcciroF
Xd+VUwFsLoT0I0S7dE3bHnvWMmkkpk3O+tgjOjfKgPLNa0iKoXMR0FOniP+wPR4eQxNxMynAyLcn
Mk/xQBtImzMVVSXCdfOVz3Bg2M8gv0po601bI13VSA7M0vqlGspnE2IBG0pzV0r+bHXDFAFjYJ9T
HbqxN1v12a8DxM9zbk8JWeg0bnmpZTSI4NPt5PIiVVhvmbaKY8XtcWfcT+3YcxRkrbdnUJrL0MO8
mLF+rMRoQQ1N3E+EXsXMQW4MtyYL/SKIBDVazQEqX39DVy9D5yGLxiYt+7QxBUP37dGolNd/j9pZ
/1ln0wG5axQe+HVzroRPt76vm0MDbBFxvztoc4KE1Sk/A15lnyGr6oOhiIY6vxtzW8SIsTt8hd9A
5L8Ne6xqjLTdwSrgLVztFOaXkajjQcnpdttKEE3aY0eDcHBI8LE0+k8lBB7nuiynPeIJyyhALhE8
GwwaUQ3ov7bCTbCefX0bdM7IanPq6Wj53L2fWAbIgcZ8nvJfNWwzcG8C/9V+FS0wqsVmt2G1DC/t
mk3hB9393IjhLH0dOfAg3xtjn9BWsCfCR37cqi+Gzph2lb/B/cIPLBvDXZ/C5YdmoULu8xwkNuJ1
m9Diz92EGD/bUhsT+zSuZNAIiMwCm3gKADVDHq2whuSYYKD6NWca0O6vBokhq/slw/OLdj0trrAE
vGSiUntu++22bpfqMPN0j5Shpkpm3FC7BhqLGHY5ce4t/NYBpLAwiZD8E+EsO39U2Fmmpqz3t/ip
GVb0alqqrQSweVU925gIKThto2BQeCSJW7mJjayVb7ef5Tz9rv15hrMddEbYBfWxHYFlN2y49GUs
bC/b5Q7JxoNcfzlJ6iIGIz58k7T/RJl8yGQ1flNO/+/L5htmd2/VAX+8ffuM9qyBasXn1dVzIWEx
BwJWLO5SuHd6FyNIu8Hb4x4Io6DP4Llzh005dT9HPvibcqyRy5BOjyR7/2LWsD4hcSX33GQagLUZ
M82CLOC4Dmq5uzWyI/DkzVzW9pF3CORatNM8lsge6Wo2ITEwg31pbZ2yqiXIZUFG6ooB1Hnvx0sZ
jJvevdP2PHzvuPcBhGh6dqwWG77PkM3kIX58GuAuXpO5+ol721nMHTRxaH9cS+JW6FfTJjDtWx6Y
KhEc45QqtnPtAWTP+rv828Jb64UX1Q5Wz+oEuSBiVNcRFhlk4fct8iQOCIeZdzLvhsT0Wln+E6p5
92Ww0MkPSqqzstLTLcaqJXBHUVtiFDhxUCFKd9krpOdC3gh9ce3BKONZCKeFB8N7wgQWmof4JXOk
tCLJ+YRkyKcsXbbtlEGItIbhlFBXw/8/0V8MdkSkOm7lMt0FfPQP6Zo4lANqOkEN+20k0o7KNXw6
KAAp+RTJUl99n99P6fn2Hty03b4/roPS1ojvFPLtjArEvgmnTqOgBqw18t+j7Qho5/F3eoDTsDgh
kw4Cpt2XNp66DTCN9ZoxwgQj2N4GQVjmfQWtg8drVcd1UA0dZgQBxvMytgcTWOYrqzt0dVvE/eSB
fYIyk3LMnem67vf6wrVRuyzh7J6g7SA7twbKDEqSb4huAqjpVvwV5VS+q/lLyXILxj6QojaSJ4DC
QXDJBPkGk8IuLDL/ZxM03xWv09OSM1nfWcAZItg0qgTZZs2TeSXb7K2uyCPWdX2i4Pc2Es32h5XP
sec8g2eCJhQsPPQI/g7RbtM+hNryaE+IOAmM1l3R9hx4OduGaY7a3w2Rl1FjUoo/pfYJMeVeAno5
RhyK92JBG3KZKMrqQCMX7pYvgMF58Id0+MX/gutg1/z/nWjorsAGQA1k0AbGBP9ffGA/1eO0yCI9
3P5TsADjXSo0fxiACx9ruIWA4AY8WmQJ5WZViXu4vH+a+GwCQ8mWaPSd5rQqyXWmg7gCRiCbL7vb
HPBmk60oJvJmPyvaYK7ZGr7R2MG8A7An0d/V4N3GFIp9DC84+2jLbny+XTws/lRdRIjYX+1asYFZ
6Miqp67f9Bm0nX7VTgdTukLS3D34PRIOwHrYroPhRKJwjvDDgtEHPXccaIgY5rR2EgHl4F5iQEFS
ZM54JkMFDJZ0PlgsZLLfwDdkSPuRGpp6P2K3SqwUIe4yANEBEWkdm0e0IVX7NIuknMouuSUz8tou
kDm0VM+gi/0NZyk8eDOrnh0oD045SJooCBHJWdsVjW9C/KKn30NC39BUOfs5xHQAuw52zSDV4wQz
me2CMnbsudl3o8xWdQtPSOaWb/msvwE68R9TK3+DRrE7m0MalP3tFdQ//eaWOQVzBHJTkLQXh1Yw
b4KW+kECuQuPqgFKl3VJ1JjZHbGsWBO4G7lpaPo7lba8l0iBi8YG4QxqTX1FDQeFul1gowrd+jIF
c3vonfKirQEiUEt1Y2K3VrZx2gLmAL3G6nRFO50d522EWg9R1IOFkm5E7ja2RWFv0rZi0N6O6XFs
xIM5+zr47oRAd5A09R1ick98tFlUunDkJQOlz56lAUfO4cX20+JRe9p9dGzr6K0K997ZIed7AGsD
37EDLc3e8Tp2B7MGu5Mtr+5C2Ft8yu9umhpQg+iRlPuI2IoS2T/afqJ82Bl7EKu8bIto+SCBQxfI
FxYuehUBbZO+AZBpFejLfClh+LCR/Q3XFe3hJlsD5yFDQXAt7o6o8ILpaShJv+vnDuLfIYIejm47
t8ifpIU8SImcOynpGUpuuPUaYPze8mP0LMzDMJGfYYiYetI3w9WR7cdQIa5UUn07M/Wp+VpJX2wM
07DY87Sqn0GNnpxBhm8ZNGLIIiPYCIPKvhY20r1WZ5VkXbgP0gwZk914NbW9YoRs+TK5G3Oadugg
zelSuG8Ic/EerdC6YIJi8IKPpd+XLSxM9iDzt9lHAGVzNQL11Bt/BSVy4zjwwS0GmmAVVpTFbJrd
qxytIqFh6X6EfoBnZCCbpkRRoWzeP6DmtSSmHLpKzfsRrfG9OWAeYbcTOs9j3UGYOILqj289NM8d
JMesqXbmYGK8q7DqsY4AGIyDIU8hfbbdUx4EmFDhAYOEGL6MjA0XfGWJ8LE7g/cjXhcWLs/uYleU
IB1Ar8OhVft3AVJG1MjvM6m6T9ua4clD6wn2/hli//A1RQ+q6rXjC7rqOEx+jRmSuZ1AWIUsnnWt
I77q72+bK3AGw2Tb3vBe92sWHRT/QZktO4QhtRfkmGCs7fqKrdfqEOFINEXMPknpvEqi2svXN1sT
h1je/q/v//oGz68/b/ktCyY+Vsh0thoEDQzVmgLBwm+16Nr3blgxQZkH+wk54/FQB+zoMm+HIrn6
QbnlRFCtWPeZ601HTMuA7DFvrbMzt3m0oB2MCaVQq8+Ipikz5HwbnqMs5N7RoKtEU3X7eujfMuGB
iEHg79gN5Q9wIWFUpVW+EWE97cziUyzNT1X3FcqhKEj18Mshn2Oqxc80l4DU3bx/UqJHH7mkD7Tt
+XvVv5ZrngKESva2y+pyPyrAK1MzbgfEmOUxDLe7irT5zT4/cHDAU1ou+4Y6P4Jucg9fG1TL7SQl
sPpyhIXeOaLmh67t+z0nkH2wAn/XMEI/CulBnrhrMAnvygdAA+rQ1xU4jBajPc5oVjDbrAWT2iIr
axkRgd3qTSb887J0LlbXkuMxot59TermCsYZkmgYXjwy4RC01kUMYDZ2HYuDhr6afwDByqDJVNU7
h8rxX0tHbG4fKDj/MAbvAkbYmk43DZFjYcCJLCak9oIdPeZAk29+D5gqEBg/U+csUGl8K3MOg6vL
n+Q6xoK4aVLYGMNiXslKkweFus0qR+fYCd2AHG8ydSJTA/jWnFeV5BBON4iWXhul30vtzW9ph0k4
N2Q+Z8B9U0ivgRVDLDpN7CygI0MoFLoX0mOoKdLNfmblDBceFMZPuHe6X8yb3Iirsrvetqs58zmq
ggLKYAwuTPIVDRFzu24e9EFlld9vdWXt4WZfIpQF5GlAuN12CeGotJBVf0FGUb9BTfwRtmUBIU+O
WFZaP3oFWR5L7Z6K3J9fLEMxzcU0YY0sI6tl7muAz/LM3YpFjt/S10G5ELQFHRDtFbuUCBE/NHP3
2RGan2nWy3OKeUybSlP2nJVuFaWybPbOVPQbDeQ7CdxSHJc1T6tFyqZukJZm0ap5nsvqtXDKARho
/QrFSv+duihrrd8Cq8WTgj8D4e5QGg9MvmhYjK9tqxhcrqI6YJIOJImkmBJgrsXb0PiYiCPnZ7hJ
1B0r8hWKLd6UtC3Qp8ECDShObbgPkJLgwAwMqTHcyxDNe9WPCe1z4xXTW84ojAoIDDjmfZM/5Jr/
hrQvCgOB7Zs2GDsLF/adu1Roj51wBKLVLfu2ESAsc5mdbp9I6QZJ1Yd0wziFaj7oBJRtNuQYZUPG
uCI+bNcESo/BHxqEoUzPtBmXV5+kx8Fx7kwz0bUVKhxIe2++kBt7zHwgznOVJYHy7ZdqDJaLXVYg
oHJXJ9RH+2nSgqiScHd6iJfPkEmrM/a7QoV5j8iRem/lPgAwysa7sFxpnkIDRgmm1dmFqWmV/X+E
ndeS20i2Rb8IEfDmlZ5Fssjykl4QMi14k/DA19+VSc2oRzPRNyYGAYBSqwyQ5py917bTSzObFdG7
MBEk1lXhry16Wqu87Yabb1iQUKoxZAPce1cXMdsaHV24TiqzYA1UgHKq9E8C7eQBXVa/azqITpFB
09rS+xkBdhHehWXqMg1oMKhdIlWkRkpaW9Dxu3yhe9vYAOuiwtYuvb0s17SmLFNZ3/V59jH7m8ml
dKORyGHGviKzb64gx7i2sqbYDEMPjXKUlFtKlu6eFvT0liTJTgkqqT7Pe60B6GOFtX7zwAISW9V0
z7OeanQbE+OgFF3qXnsYchjP6kaV4XlGAeKvtMWFF1q28QY5aHljPCpvvuYGBKl17jopgSkKCDHn
Dv0ftmlfhgjLaKJM1OBuCPyTVxrFtvsX6cJ3Vet5V9cpxDhC2yhfTgPm4KGb2SQ3lY28rcPxRPH8
wavcYOf4pn+eK749P+882qJu/pVReJUMkjOQTNq1bvDDBiIMXs1G97eGGMtz2fJoL/BOYIwVe4ri
7kWdxVn76yw1rAESDyb1uoo/57U2P/K3zTe4Up+jwYKOO1kHOhP0GYsofJnaJVxX/hJAaeYezDax
vSvr4OyO6+FXIkcV4TyvsCmTSCNjnudPaULczNSCdnNTUoEkSdYCa6g1EEkXu0ac7+nFWxvE13bw
l6+u1CDagTdt42ESTPVygZkUDVlofWJuqyjU3mvqydNoL68Ns9ZzX+pHvkLt3dXn4Yz5ylwNXdLu
zNZgdgUESYKnhahSYEumezOyPvHHz4CgKToy5//xJwiVE1vAg7E+FF+S3FsJxMjf4HM46zgxvIs6
dCEFMPUB2ho8Z0HxxWZjjhGMsk7f1+MTW/RulVf9ebjj6ysfjkS4tKzZM7hO7nRStb5udqJLR3IA
zWVevcSJ3b16ytTzxrdRbSG/HMbUTQ+JyNrjqE/QPxLgoSH2jE9521x7kX6dJnt6MbSk579TG691
389bY1nKS8sg+NDnVGHG8D3XHoX8FQ9dfYuF4TNhhxdJ3MhnDSUbwaOLR8spCbCCwYg5wQ4TfJ2U
lQQ8Soqo3hqVLiIhM4CBd1+LWtoy7XRnireBLCwpcUKuje+F5yGx5le9QtlkbpO+6LZR41i3Emvk
NpFnkbynztS9qFnGazRlm7noieSVMBHVkw6WITuqe2phGYuR3xySHYSZFRO3mIdbQAwYRejW2lFN
0t96Aq+InEh/9HV+Gx3bXhG9YZ6Uw7YDVJJm7IaSxsg3LRD/h8n2n1FHLe+sq8sdeCX9wWpG4+rQ
3lszOnnfy9euN7x14YfLUTkuumLpiCWhjH1vOqUfcR6Ebxja1gp2lOlVtENTH+JxTUg4iHVvB7M1
6lcBRcOzce0muzn70PrPoTx4KWIDnLQUj+M0BLORJfR/6pDyouU/UQd5FN5gMXEujDg6dltPwFVS
ImRqO88ZApZniA8ubUwGdCVa1kq2Y3h/m4sZTO0qzKj8a42lvV/UsTGM6mblWEkQhn8giIZekM/9
us49dz8GdnGAZ7NP2XT+NKBHgZ12fi6c5PKO/CjzI3fdBct4TqUmHNRAfBbhaACxgOFQSc9KUU5P
hfZijR5A97D3n/tgPmVum34iziw/NvribNJSSz4t/VKsE88nocEGlNPpJtJ66KWrpS+r18CgMRwX
lXXSwnY+IxE1trp2AyKenH10SU9NNL4tU/TCpsvYdY2oLi1rzos6+31oer885gPekKT4xYanulm8
O6Z39Wj8/9XaIU6LuIFh0rQQM66eF2Zbk8SYM4v36oLCxdvotmHc6qp+MGz2ELo2EV+n9BZ1GB/q
iYqCN8TaFxCla0xIQDoCzMdDNpbPqR3bB3CIZAcX3vCo1WyagNl/0qoiPyjok+O67smMl1eYs/mq
FgTYqIPVaR4sqibbhzyBjxq+/kXCKWbJTlEHf0oZNUMxErHYPxeLGV6BphrEPk0UXaTmIAYYy8OK
NXscWbGxspEdG9t96tgZ4ZwVn1u5MwIL5h3o0zovSTEcSPHYJ1nWouR27GPa9ZSg5BpXjNHf7sM3
/2vM3VdqiLBM7+hlE3NAntYXQPR/lROKmgLt7r43vU+/q7B+ouMsD8QH5a2NmRvZR1kU0A1Ze2yL
Cb6ZRxll97coiM4a/uqCYlx1Hu18zX5PhsC6aTis74cJXxDMgit2Ivt+Jxod8pgts1u7fdcfVZG/
DTN7Sz5ntUWqk1frLt3gQZpRp4ElSJ3Qun9Im7ffRFEwUtOt0PtE+mDvxdTzC5Z8jdpL8Um7ByU2
ZwrKLsDQd0p17uUa8XDx8q66TooSq01tfMm8X00x2ZFSt129+G5kVUQL0gSBWEhtXQmMfS+M5TbF
VrarNNokbejZuMFTsVUSX1fx+CSzLlzMUwNY/VTLgzpTBwt63smAbRy+RNI8P5eIKTw7D55ZiFn7
TCC3ue/NWTGZW5J1ZIBVG35pXOC7UgKeBOIxq/wBlCHrNKUzibwcLIE+LHctJ8v1q5v72mHSjOrg
kP13HIp+vCo9uajm8CnWgURLqrs6kIRR7WzP6unT97/uNW7dne5r3mXWfsSxeMdrazGYIpI2oFNs
1WVHWBk815lif6ydJwkjydt+OdyzO9il8q9GxmsWFMG3qUR9Kk+Gf53Ij4idwvnguF/+95+Lkzr8
bHSghZHAU/pxfyyN8wTJqP+wRU/CRpm1Zy3Xg3Pbh9G2covyExDExzHmpbIR/1yHTps2dOiqh0K3
h095TqYLb52BAOtQFLuQVeMmtvvqIy2GetO1mA+6vq4/xqz4XGuBQ81MJ4Gt8er9aL8r83oyJs7Z
HsgVUZcpyzo4WzpLa3SjQ4ZI2zVe/i4iDchNUpCCiIfzueo3ZG4k0co3zZWKhlOH3qyjh7CDRyDk
/nReev9UxjwrXeKx3IJz/DLggFop2XkNasdHmWW3/k0J+iANmjs4yDcWXvNmYMd3CrWWMMYFlF7b
j/YzLde96zZ0Fz2ULiKampOCWkz1yEZYh2DrZYP1OQDS6Eu4wjSQF+n3ZXkOelEdO/Tdq5buJ9Uw
FmedRWp7MoznWVTaxo6j10Ru4xrP/2llAGh9aTUwMO2fFom/6QbYmvhM9IdyjqN1QOvlCGK1eIbl
WbGyu1KdCLZ/nMVdFN7vpeqMkuemltYTXraTev7sodWOibmwNJFPJ4aIA32uL64I6q/8E/tYVnta
174mbuYxt7mHss+tdRk70SFFjfcxNrQLWXYGlwXY/oeFcpQmdvRa9i+VS/CVUkIuU+4gaEIzEcHS
QikFgHW8pDP7SoQASNGd0Q9P4CA0pB0Y0FxSbFWMQmZHe70jx0zFK1hVN2+KMki3S9ZUxyogjuDe
7v19nTrEPtma3e+N5aUbEnFTv6PY0GUwuSw2tBOyunB4iFxn/EuetFjc1QkRXOFZmEj3TKKbT01R
MmfJM3UARUE5oI7O6j76kSO9hPaiprEsRAKWO5a/AVjUPRc4p/AJk14IRCFBetP2f4Ut8ufJbMnT
SaJ1otfe04D3Zo9hrgbXg74Mm4S1njM92o+Doe9yy/656Lr1pZ28n2Nd/DpJSosnsbnhvC42cUVf
RxV/3fKv0enC9yFdlnMXkT2lbgctyJum9H5Mfo5cRQpzOqX4VKf+dI0CfVeHgmVoHmZnYAjZ2RYd
I3as2cMmxR69LWMiN1nbIVmUTcL835fhnA9Pcx9uVdnPmf3lVC76tkoMLFVFbyHC6BekCqTWqn4x
yJz2RV1JPmRWBt3xLrUfB7MkBBIOxVIa002vLXGsqe5v7SRkp2qHp0Ae1FkH9aVBOoVVJldVNj8Y
fiI4fFp8PznfhTMgUKxoo/jOiUvr0Qald/NKBGKKr5Zgul2PAxFVnWeVO1LJqQdpCULdxgmNYz1r
83o2A/8SoCp8pPNPbVSyuM2iOw1Fzbokom8v5yVE0eWmoqK7NjUYeuoLVB8E1ZMjQhZqUqqgFG54
1oy1i6h2G7uoDPep5dIGjGfyzFO9IuF4ePR009vbmW2cfh8WQHhiJWqUBsGw+HfnBtutX/YNZdqA
oZQewiB/bMi5RkJZDluV/av665E0v5hd/1bW7DzvPzJSlweU9mRHUYPHz0l/9ZJL0XZgDcBilAAB
MAYAx8zZFk3r8qhnzStePrKKuuUrm66UBothPYYoBB81F0pWMhDH2g3Cfmyd7Jur9enzEiHwrBaX
zEiQEXt6dyPGNmZIEG8n3yZ2a5ZXKhmlsyLvoYjdJ/BBgiRw2b8VZrRQxk7dE3p20sLTroDDk5Eo
VH+6PzhGrtns9Bnt02DIto2gpU+oVvuk7rXwELaVjuxYNSMaagyd1tjHbsqGU292w6mVB3Wm7k2e
yb3Ep/YcFQfhdde+Ce0H1bOYZKdiCWKeFM1sD6pxwU+Q1aJtCtT9/DBZ1fRQOflqDLgcFyacvVqj
E81bI3APgUjIFfzvg1rLB5h6iEJuTzIECTBQe7lPMqZDmiC+rTguv+t1+GNJfY8Rzfi4D2Pd0rnf
LFRC0WIF3/vR7VZWn1gopIg477IlP0i4Q7CE7GB6l+xovdzOMRCHEBDawQhg/Eam64CMsT6pN4WW
71e7ndEFhDmOKyFXU5purZOZbNV1o6cHRNnVNU5Ge58adrkNwvAloN/zFvY1ht4gNA5JThXYCFIy
yc0++0K86W7O2OGkkNa7IkJo5ojpVutU64IwtbZabSWf5Z/Q5+VHSaDDMz+mYFMZc/8A5b59s+bp
wULtt3XrFs466zdjVxptDFh8fKmryDgUCvXGrKowJpXulzh2o2MPxmM3s8t+tuAmYY5zxuuvojZt
6hUbkIP6qiBiGxRQu/lMUo+3VsXxcYagUAX1McF2k6bNoWvi9rOIACwLuhMPrqBMDlIbKeg6m4T2
bREjsI88fp+ToNm2DXq7fpHytLxLjmpvnk7EqXWzDiQbh+v2nptmZ0Q+2LouMGmizIkkVMrs2+Yk
ClHvSDUv14r3pZMTtaVZx8YV+MEH2t+JcpuK1lWJuj7v7tqPnHfC3abtxOLulan1a6sF3VPe658c
uapvnfybFg/twbD8YE22gjjVRfBV2bDSpNv3aHU/RnSZg4Q3otObjigwLCwAuYsDcAY+JE14yo7n
DHiszTA85mMU7+20GffDDMCqkQhBITobCeD4pP5ZJZTCZsOLYeDzFfbYvCY9Obe2ee29IFrHWk5K
rQwkqCtjz24V83u+JOvagSiJhtJ8y+c2u6jLWRTJqSetY80MEW2dEO+gwm4vUn4Sm4BiusgyN2OB
a0Apq938/GsRHmOzcwD/XgWsoWuZVGJvlaGDoGg0vJUFq7vVAZAFMc4QYuQssfVaigbAd3fk1pNx
WxXtk9VQmJTO1CBNo4f7f3my9WFTRcGXNPHNr/Kk7bv7iT46KSa96sHNqp0pZeVLXxTP8kqF3qRN
ttKrOL6FTN14H9vo7nNXy1l1r+kBe6VDsVW/6LGrQqDL8dpHh7S/7xEoiXuP1fAKQdJ7NOR4qjYh
odE2h2xCAAMq27jmY7f0f9kwHvY2msxqU2lDsy2IRFi5RvkUYRAH+xD8yoP5nQxjVHa2TX3fWHfS
zdFEhnW4QyydfkfWHoO8oQXbxmrJiVvy7FndG7MMPnjWE5xuz8mNustzYQ3uWqjEXa9e4PdKwlfu
TNsMHfB1DIho66Cx388aeQZLmwmzG+z3qZkeCzrWbwxt/QHharoHJ8QmVJnDaeJ99ZZM0j3qD9ep
Cbnpy5qWJuiLYsK+SKVFbE0bkVM4axEOLdLC6G+sJs+yiJJO7Zs6SxftOS4X+kPyvrXYFbyEwhTf
9JlEFXBzbO/NZ9XkT+361Iqh3OoadiflV9AW+v5O1WmXxkDx4hpLvmbNGaxzFiBIh8Ctdjk4ssp2
YAGS7cL/x+93bG1j4KdkpbcWhL+BNJSBiTmTB3+/B85OQkFILwm9ZubxXdaoFj7uvwMrrez976oD
I7W3meeuWgf6a7p4MSlqJSUvQxtYddRLizCAbpEsRqZZZW7jPC1v6gxaaHmb/O6QjumyUoIE2hrz
3qrtXMpQSVMe+sy4qDEnp2fRBUDUgaocVZFA1QY6L0Gj4BjHbAiWfdvnLKfkM2MTpvpgpNp3T6rF
fQ0Cg9P8YHkP9VlPqzXqtnQb4UB6IYK3Wfvu4B2oWTovs2OFv4iplFJorpTL3tQL/4x0C3BDRYbQ
yhPBzN4LVKU1d3s1jDQmUmL1ZNyN8Y1tNSuLZsl9sxkWVo31eUmoRk/WRxmLUmJTMdJEkp6u0cUJ
JZsqkhwky/bHw6/X3OA/ozNsXPyg8QAAUQXMXHcb+AnyHReIHVvSA2m1yxocDBkTLTa3I+L1j4AQ
i7UbEuWjOsGtnfL6JzZ1CqUjliWT1jMisEOkfXWsmpu89Xf3YhPG9Me5iZ2j0gj2wB6Ok1Ztg8L8
hOUQqilgz+eoDR8rCCAXRl5yI5WuhVcL6VuYX5TAxe0gTzG/4kJJy3mPgrVYK6mq6dArQs1kUC/2
2Sumk3VVZ6OWz0cTE8SKRIOfgz2Yb/qcmUC6qp80S5Pz/efVileKTsMB9bX1hDnbk10758cWvtrP
+89Nrz4vRu/+sEF0dszKlDEoyQSI6bauHRQH5QhkN1IcJg+AkrrEGbW7t9D1ngFMBhmpX63DIndt
9GZ7nqpOnkldzrjMPlrtnkVKG2hrvV1+ZkLHseiWzXlk77+u+hqxZL18BBMy4qxJ+01WJMmKkdt7
4GeKLS8T0xV59DYWnfl47xi6JTYiNkTnWHLiMkMY52rQplNaf0tD57kMreGjRDWOs6rqP1PkkDXP
hdIVvUXq4hAOH2wEsSMKvLF5QDOyr8madFYF7+W9vTSF5jptRXXA9NKe1VlUz+05lvcWeS+K5n99
mgXh+t5xMRaiXtX3FGTGrhpSWqWzweNU2fWhR5P7ONKy3Oa18JincCeGreZ+zq3p1S4n/acZvHYE
tL8Al6BCqNE87c38wypADt/Ne3E0nQ31EEHjGQDouOwbQt969PU53Mfghld2V9qPQC/sMzVLaCgu
4hKRtwwpau/wUKZxe05mqznX/z6rBlM/9iH62vpZYY2X2J1eI+O5lfqndurUhfrEH0Zz5S6VOGhl
Wexti0srr9trIrMVY2y7SBWl5caxx+wJCGq5j2cxbW2h9+9i0LKtY8QWyPd4eE90MRAdHchwPz7t
AvBDoOzby1KW/Xtqd49THvu3sGscpISBCSUhoUSusVzQcn966sLspx4lzvtd/knKyo7Ib/Z6wwAP
fwSdUov+tSQ15awzl+/snAzRTobs5rtRH6AGs4caRRLQJOzA2rDEeh5NyrReJ67qqoVFcagiwI5T
8e23kEQLaVwkTfwtl2mudZ2hQNHNmopl8tHaefsRZYG9cQ0neWzCunkY8hEEYRN+NfGUPGcodVe5
bvnfsP6vGwmTJdFjP5lIF6T0rzAyul1LIc6WNUhSqv2jCp1KRuyQ6yTrkCj8yYCwhLWFS28c7br4
of7mJP86EvSvd/1KMldo8lQ4hZZjsI9cln/aYkUXdVCE6lmA9nOnMH0YMHbfTCImKUPRkPOL5eqO
MW4h4b6xXiClT6ptaqx8zRA+qvEyKYS7ccJeX1sFcDcMq+lKSYsVcCrHgpwvVMT6zC6u1TRpm2Bk
k0AwefEKRWF+8Ggbrgi5RMXZkokxZTc3HJa1D+lhlzUZumhhIP+xC8mXdRkuTJyX9wf+/mAbW5LA
jMeZQX6VsiPCxJQV9aorO0B52BHZbKfJm00YFvrOuP2BQmLll+ACR014G68Wy2YA/kseFvNNm2k3
kXTDU9DBKyRPvJLTRX1KEYKT6kOCsJi9a1E02au6n8v7hTYPxzKSgd9BsrDyH+Ijhjr71aqrl3ac
km9VE9kkb3mnDkWz6oQmYUUPtQLcJtfQBezguyj6vgmqeHHOhmH1p7Ys34Hwzqffh3zo/n6pPpgr
K1s5BAxsSrBZGwVIbAdARyiJ53pBFXmvurujGayHNKXWh2zwMJcBuEbUkcyMFYVQk0daSg3uw/zk
rIcRsagaXNUwC+LCWQamwjhcWZDOdoMetlf17kvp5IFKU7mKzdg/wBlpaR8M1ptRYps2XXO4qMHj
96X6FJ3qr0/NuYSxO8T0d42OKkcSffRhXTw2NaEXRjhEH0mYZsehLtqN+nTIy3qrjae7mhr7hXHo
RK/EtpGNdXfmSwkiXt3OOTuSBUke8c/FQjDTp5q9o4CdrlW943eZAz4QasjWHA++gKJBEShYIzvR
n3pDbsopr6mrkStTFsnUFeU8QPx/JUban5UbkhCB+CiaAo9xNlsnMwBWrSYE26G+GmnTi7pPqy3f
1JXunUxnNqlhleKJ3f/VspP6IyFD6GGMZ33tyEtpH9+mXruxOxetU2nq3mqEM3qd+YIXK+weeYPo
bURkVw1GGO3zIFh5ssyN0rdFv8RIAmqoufk2aWRTbmsrv9Eat9uOZBAyKrCayqwMvrHoi5VAmDNu
nJ4JpC5foHYNx8mLnFUkGvKC577EQCH5lVn4mtRzeGZ8i1+M1NHXtlU+23YQP/goxB/UWQRI363n
K2oZGs1STKNBkF6FjICPhpd6167u+lXON/Zqu+JUytdw6vzPbZWnt9osfFRU0Sbi+TzVcdGt+9Rr
zpZRuDge/eojEZO/SyoWbarLoVUgE0kFoItplsahTJN278cW3x1yg5VBa3ql9mpIjwe6aIIWt83M
okqVvZ90R3a3Ib+QGiOJrHqrS3UgdHPlvWfUxh3nkv37LYHJle+amYUG++avVa3prNlrKM4VE4vW
TdbqPjOFmZ8/YmUTpwxTIG8mysWCxbETJBddEq0d+3shpxKrhfFPvmy9sdPpUzsKIlo96yu5g8S4
8mhl219LmIaCYSj3NUpdC0uX+PgsHlZZ73z/Zx7D/3AuBLbjUOA0A8thC/SHhx6FlUbdjtpKW77g
aqn2v1vESSunIS+9qdK6rcGrs9EOr0O9oQjDhlb1DVQH4Y9eghWUy+6en9vEPmtLO6S9NrYxPrfq
Zy3t10ptpu7fdWdTem5o3jzUcE09ksMiorZYyA0U40nIWuVOkb1WDU8XoRugAi1cePRQ/W3tMTj3
xQC7MYnmBycN2BfKT7tO3LTJAa3mjhdhLtMD26y92mH4OE9ou2KoR40IxW0zoTpcqzmgtWkb1EAq
6TAYhzRgcG8USs6qpKGx23mt3+6DaeItQuz7eEf4ixBc7kBQ00E4FTw0SbZS3FIvGsb/h22Jx+I/
sAeKoAHHlq2BaaLs9gyJ4Pmb2SQ1mXhGNqYEmcT9LqRYu2smD3DEMNfP6tB0AFqYFtdlxGq70/Qf
Kusticr+LrZLHc96WijARVH8EJ08QAWP6tcygBvZqmARsx26Xdt1XxcBzy/L+6Og1X9W+BgKMTkh
6p04sKDFyjYJkuXpERGFMCLZsz1ie3vpwehRxfC6ytTUxirXKphH+SHUmQl3YU2oIO7UPjlXglA9
Ysmsz+osnXvrcyx45gjrOzuykjYZM63hJvmkuFJx0NkX0fpHsxyby32y7WqY6D6F9TJng7JMcbhj
ZvmkPsxEmyBvoRoibxmjbu3If8x3Ck+geFGR4d58Lyea3ozKR2Kbkk2IP3arFl4WC+LzFNr+KmTN
tp5UxqQFnzr0xKu6UgedJbwmJlCALvmDhRECx+ngIzPmvZQjm6r7pt5CLdwu6MFpuQXQmkJclo6f
fYhq+kROhv+AIDfcIsW7Br3nf2LJXUB5nKrr7PvtcTAp1ZPF/C3xm+ISddCl1JlKDBqrQ8LKkuwe
oLN+rL/qi+XfPIQ2L3PT7qoE9wz5x9j3ljE5J1YmJ3wmorDU8ShEhM2qS/S0B1wAF+TF3rdWCzep
wJz5z6OPYf43gs2BwCad/abO/PwnqHXsjHxkPRxgNxkAueBeS87Evfwg0Ne7GHEXkNli2Lt4njUM
8ZgXEhlyGhsEyTmtQMq9RJsBkte+Idtq65Q6ZdAg+XV5d2JYJTh99TyQf7aw9wRTpHSyue4a1BjY
3XlT8iQgIdyTSd0hOfTxxdXr6mtJSPWKBFPz2mqaf0a2jNuJeKPnYuoY6vMoO6LQ1V9b2sjKrrq4
IVumvpquS/g6EzC3VUUdnNIN7NyEiakQnzUryU6qqtsUjHYoBZI7fC3QoL106Myzi+nkd+lHn0xE
nk3RsJvDFKUDRN8DQQLLvQFfZIN4KLLuZxSZBCDqzKKO178wlgLMlhYodTkg7zsPEHbuV2E5vFjx
/N4vjHb5GFd7eykYUAtiJOY+tveuvKS0UB0apwjX6lNTb8iiLfMUnDZ9OgPN8JWir3cU9ZTvYzyI
B5rsdKEtl/BwsDr3rmXPevuMdIM1ulxl1Z11GBqmx8Kzo0s9Ji2Fi6nCQizMB7fQdkpP44vevoxE
XMIGXWgoyy0n4rLn0YimN8JQj0oWT3Ubi5TlC7Ya5vGfH037T8Rn4LBHM6WXD14Tffw/sN5oT/Uk
9azxxLw7VWV46uPZJwFkp9q7ukdBP5sRNSqFNvaY+FLZDxnbw7MXQKeIUOpRc7SqDSEl2QvEGEq/
chCIoLnezyqqipVfljja2RyOC3knylZbGlm6GgmAIxoVc0MnzPiBNPtkpWwOzegTlLGk2gbfEP02
GtT04rMXU9jaQQ/C6GkwsGmYsm86pd5n4c1IOizXPkZtiwPr7Z9/TsafdF3f923d9k3LClydhYRi
Mf9tOrIT8AUdIZ0Hr+jDjdyXnQE8rRKv8y4W64eLIQ/qTN2bWEQSf7RSAbJa6HweKFE/ipEORouK
A8tqesrJdFNYyiUtiINphmmvy+q/oAUFqhbKwEhRYVPTirMPsU9Zfel8ZK1RRfInZ2mPamUVTQgz
2uhfZ34xn+JmSPZlgZVyonY0YL6AArwk9EPbpwXq66lynOUylrAEZNljlJsgddbmpFNnfvFEba/f
1l3h7DW3rT76Rea49SEpbGTYfohcX7ldXBCK6EGHzhuK4AAx5tCPHksIGli+2OQseTccbMugsOAX
b/owON/kCSNhcFgwC+9FPV7bpR8A90f1La2X7xAZtDMSBzY2dJcPbu7gL5NL7kD/VM1j8jmF23Jo
jX7X5oSOhWDjX3weP6W6/TEhKca77b8y+hHuEeDCbjWv3I/N2K7dqbZOuP7fVAPKmS1n5fB2H9Xa
n+Xyaq4S8yNc7COK/+ktNlPxECdmtKWy5a/++XH6r6gFxnWHwD8PJqljEBot8WF/e5oadnJaX4vi
eC+JobRlgCiT5Bo5TF7lv898dIT3exCpN8gFmjcaWlgv0/BNp3PLhimGrxI7xS+rS1VMsCNZ9y94
ubf2MvFrQ1oD+UfeHCLfOM4WTWXdn27aIG46w8+ppIeEd3Dim9VtYRNMhKFDBwy9vBuE8MhtGsVj
Dnm2HMFOfQvlXk3dz+bZurgAT33+5RevIkbIHnRxxgBeEdNr+bvUKItnw8wpgibvtoPW15+9Am8d
Z8QMl2to0+mlI/yXXcxB1VXUIWkNnu2GvZK6NEOdMo1dbKtQdPcCUKz/qwpkxsa7oE9yGfT+I6Mt
Rv+PinLH1YgWbzX6TkFYpfPyqyxER03YTsewgtu2o8m4dtuPirFyZxit/bjIQ5gn9qMLzvGYetlr
35uf7vV+NJH6Tm+o5tyD0ZolD/8fmC2y2/9Y/PpuwP90V440wIAcx/8jnTOF2D7blZOforYXb7qj
FUQPZdG7OqtsOAO/z5DYgDCLvyqSSS/i9uQ1vr1Sl5jvWsA26LgZ1s93PCGFPOzvEYNXymy0VyoO
pefopy57KKzkxZQ6HgXYUTIePNohCGg/W1nDku9RGGL7nhea+Ng/cbhW01YZKZWlEqSo4fePVFP8
h3j2mh19ouatmf3vEdYXn5GrxAjweUpmF8qDFz+GbTw/G3X7qu7rkVZu0yHpj+jN/Df5amdJQPbH
NL0MuBCf2F49K0X37C3psU+MJ5MA45WarqABYeSGhH2Re5/tXcNxt8RaySsokkO0QGxS6+ppHCmW
p5o4jF752EC4P2uj1r+XzYsrcfGNbrrnpBrsFXva3b2Rdu+K8TA1ezczggch0sfffNY5r9o9Mb3Z
pjANEJMx9gu9wGtmZMi+Or8koIDl/VAO3kYsyAiDFs9cKK1kla6gXrhfSS+yPuzIAhdJn6kUcXNQ
akMF9Bj8+cNZ7HJ9XzvluvfF8/rqVvlTe25LA5OxLNYlKWBKAgletKS7WRqRjBh/IGlYbfxNh1tc
WYn1UTt0qIcGXWcSEFHgUtGkBtKnen+5b8+nJGUUlpQRJq7utlhiOpihFxzMsvavtkv31LTQ4lz+
eWi0/sej79mWpxu6DwTL/i/cHWRlTQ959LvCn74vNR0Cdg+UPjizY1IcTBc/IFTBd9/ws7dSVgjd
BatHAxRkff9tj5XhnGtb3/gzaT6rkrO67X6d3e/JT0t17z//XETE24oSPyERJQVI1TxIqY6fs3a4
/vO3av/XtoBGHTw/PeA9occd/LH4itFFu5XlDyfd97xj4c2U9mWfqWj1YG0hJR2SIjuonB3M1Ls6
861XJ9XHs15N2mPv+Ef4yen5tyo4E97y0I/9i0icX0LhJKpuvPe8jOlQXmab2CAzauAGDFiTSX/F
CKpZtxAHzJa0Hvc8eNl4FmNWb6Gh6h8D6FcfGONoh/MnjZ8ycWjlz5lWbumWyes//0Cc/wy0YNjz
HNOnUIM30mFR+uewR6YRWvfZnk4AZqiqBs28UhlroTcdp3LSPprAR69IcLhcRwH2POACe1bqq9Rp
jAevDn56jdHIbLjkOA3NTrFCf7ew1Rmu1JLhtEtwQ3qu2GIojQ7WzIaJdQJsr8VhbrRh3frmoO+7
JfBW6t7ci+XUlLpz/D/Czms5bmTbtl+ECHjzWt6RLHpRLwhZeJvwX39GZmlLvRX39n5Bo0psiWQB
yFxrzTnm1NTmK9cl3WF1eojKlmZpUMWXofNoKEvyTNTPx0QkOEhNJHIkGAzQ5ZLlNBKwqMhm+iKe
6c2m74U3jVvSeH/++6/T/3/8Oj1CnVxgxa5u6n+XnVjrNCvGKnq68XPsTg83FqO8bZlhxlcmViO1
PiW5Vl2XRiYSqlG8a1N7zdrob8TiMxDy81rWotpDjLAkhgf+nMpD2aOX8913DQw049rsVLUtfQOD
WfwGsUSwUcrYsFxOOeKwuwg75El4Zoc3FZoAXx8uk/6elUm0683ppCZT7QAbMkHXrVHc1sH0KYnF
E4ba8NEROEKozXcsBw5qbVKMuz5DfSDPWnkGFbA+OMR9gsU2YLpJI3DraHy+tkcjNbQXQkzLdhsa
wVsQTPmll/APu/MisiSScwN4D9A06hzPMoa16s16JY5RAxQPaUS0ahu7mtGziOguzLsSIZs/Az5I
NnpL2mAU5RHEs2Sj6nE+kuheRIEL/6VPZFId7Ibe8M+3h+u/f9CGJfcD/2SEMs+m6yD9HZZJmOXf
zN1pBnGjmX185ouqIw/C5Wno0Cp6WbAbrV7s0KKrYpLQJQKol/Id6StQoWHGwNR9q6v5UliM+ZXH
UsCw2gY51iHNZ72fR2LllMyzMfV4U8wmARSqj2sbwRGjZ4fYBGiO6xgPPJ+LFyKJq7MM4q718Fnp
PtVByUDDlty+2//ddbB7gzHRkC4BcVV2sEnm8YAAON9snzRLUvh2s1grTXsdLCstSNpLG5POqm70
3jejVYf0JKRvh+6i/kJwbX5SXg728uHZjky0x8I+NJNtHNsbSLeEWqi0JgkKFSsEmIXT5mtn2eE2
8buQ5BvJM0osF/twme/U3d/b1rV37ekyJeH3XAcTOEmqOrjb+bEjaEEx1SvDPd2WIGD1hBlKJiiI
WO28WNB9HfwWG30Aw55phrYtQXFGPaqgqkCdh7+o6hBaeXEQnx1Tn2iYWOF7VbPY+eH8uaWawDq8
QNScl4TWQwnEk7gt8iO4jNUhLBNrHTjuuUQAVDZWvdcqa2900VaUev2YkRY4d4b2thS4yVzGXDD1
mVIZmp7uIzJHtuSHx08p2vwKa2JsS0QrseubroJHjlv3rYtLgsVH9LpKhKAh0dyqK6NsweUolVxU
Yn3gKf6+yD7IgpThf3CIiKX7+2I3Pcth0QwIJyGyTxE0/1E8uY45BYUPHSDxrOQ0VcMubub7KBkf
oxnWqOOeorjgaWEhw3a7crm6OKOPRQ1j3Az68FplGnCMnmkr5m749ZxViT7fzuLf76k/nQQDwT9f
R73ybXGEcfYCbpnJdJp1K9kYPZHh69Ypq7tR08GOJgwPWcm3yl2bOzNSHy1rVurlUAXLwTVCc6Ne
9hYpByQtfO9agqZVG60bGXnFqcneL8F/MaiXAyYTgzwCVavVmiyRaebdKjlVzmXCg/GJzGY1WgvM
DVmxqUJN1W6NYB6eZQk+avkHAeUh0hvTYGycRXgJMVwoFBGM6Yjg2Kq7kYlK2/4w2qSaHksMw39B
g+gii0tLEbMlfnvU0DBOJ1OU/Z02/RKlI1TYBm7fry2pRTI0YeLGK5YNXp7seIsAMCPDX+WFOzw3
MZscs509wtf74XmIRPdI6bFKdVaYdWiNz26AIHkREenN8u9T1r8i0kkLV+B1QyJmywZlBPa87Byj
cQE44tUbLyDPaShjcysKEW77Bhi4ssTaoiZZOMh/vYdG31tRH4udh0ThllP5J52yQ/PRhV11Um+l
CL9W5eTrx3gRNCAjadOVGkE27pL3GNWnUWoEmy550ot+DwBrrU1Mr92YyButtJy3wMkZ9QX1R564
FRsqDTghUfGrogGKpWSCGErSczr6L5pGAu42ldcQSZEPup9AwcJKtFGhOP3QYxZwLQZ/BT4Bc+mW
M1P0yGGSdBtb2DPbEqPK37pBxyvze4tjlMG49V2jBiLs5RvTrKAsyT9d+poc6Dk53p6FzZCZFy7h
q4sJeFmmL7FXT/CX/Q4mjrCevLD9mWEgvyRdqW8mET427ig+VbSXNo2/ePcFKuOjCcd3G8/ik4AI
vRPy4rZaUewsi+gGT2TTPogtsEeVX60cgBb3WqBn7xT9quKzGRiv0GDByqwS6y7HNb2xrbT5GOrk
NKDg2OGCtLFRYhB2UXdf1Jk66MZEy8xNEUsJ81x1Y/s2VOkmHsfmY3LRxWr0JHaxEMZJ12p9k8fe
ziOr7L3NJjyF49Lucywhn2yR0B0htrnv9WWD7EY/zx0hfZOV/VKP5yPNltssaB6L4mIyu8XYWiz8
LjAmTQ1dUysv37JA6jj03z7UKiw3odDgb4+C4E0eCgeVp2dWyzPR6oAMlLvoF34wxYrmpwJQRcam
SgqnVZ+9KMENmnB0eeBjEwinDOFdK6YtWIz4CG2+B8X6nz+YmmLajjSoH1KaZXQKsgfAswT3LXr9
kcxpsfH62oe01Y7vRo3OqDcJF2gJxAv9IH20s/ykUNazQ/WInaxfdbrw2P+hxtsqmd6AF4vH4BoF
lUVPuYRVHOoYEWTALGN3TGdhc8HwRuDaNMrsDChPugXsUDovhYMqLhXsDe0DDHxAnLhU7hEaogUD
JolEi7SlmygEGM5y9mVy6a0wrrSlQOHau2eaNeYh8vDCjAAvyeDYqsZQ4M1IlTJH9pWt13CGopR5
l7BylpMJZRki0PJMzVxvrP9OH8h7zwaB1A5b08j1D8GjCgA69sVG9LsqglG0KbuASe2MY6WVrlia
pPVD3HCB1TymkLZ2L+gXbsk0LeD7whD6XSDc7Y3vFo/AsNEDVqQCAO33h/kGD2Zb5J8th+1n4eNQ
jkTrQ/Kv7tReMwoM7Rzq5pvAdX9zKGmQBx/mCmQbFF07r+pnRahA9bS2Er96RlDVr1pypNaOsujG
YsaV1sefFc7YsrtPo8stVmnPyvLeoBLXzbF9jmp/eSa+ZttL73tglYhC+wDyj94Hz+5Ieqae+3dh
XU3nyDO5vzzvDu3QwJAAFsi5VdEkCH7ec6l3xAOkE4HKJJDwFJ8sg9raYGeAPia3y144dBd2thcG
IERWGP33tCluJ5Vb7bog3OSZmV8tKWRJhHuvw1oitjVLYDAFWocYcDDXEXQtIiAxgJeG+U6ecwPZ
GY++Vkbp3gvsaZ0zzNpkTRDfzcghL7mI+20xUmloidkfJoJrE7kTUlm2KtUWlCeRrwHppXmAjQE4
D0McIMVz73ZnV7NBA6Z+cVUHxvze2QD+jhpAQ+0/g6qoRbNWZvC4MAgPMMFFt4RSedxjnnbNI1dD
CRVGz0sxP8mL7YP9YbduSrh1WiPj9IS0++tzeh7nd9NE+qekXwh2tBWQAZISlPKYm11zyO0bBqt9
sA0waX7RtR/qzMi9X2fqvRHfIcvsZ9a04XFYjO6O6rxZqx2g7hHVFk2IavKoPUIi8R8Sx8z4y8z6
Y5Dm3cIic9Mco+n+ti0sC49glZyketq+1TryvQcGFVcshtWt217Tnr+zRtRSqoFkJ2DTFkk3BxZi
XMes67c059BNg4beqHHQYIbm1SH9mAHoyXai78ozEenGuE0JA9yKxbOfkQCT5KsqkyZFOJ/0pMff
PAHdIFDJozpdq3GSkc7foryAcaSHy0ZriKwQUkvuxKZ4aIpBvyBJMI63Bm9kdmBz2oWN9n+0YpFX
7khTP8E69r4jpqVpFHzDk5Wuadj3m5wUIDxmvnOdW/uDfuv8aVlIGWBF3M+L1R3qyJnX6nvOclAF
IuIKpQOUhvWyAeJW7BgeNQ+Y/2don1I3Pi3F5zj0sDc3COmlQlIdhI5GS2a+TO6VOZ6FbnmeL3no
lVtNMBcHwHNFD8WqYxXUrDS0cdfa90bEdgGT3A7DbXAJxnE7JLPNLR8BtS287yNmPKcZmsNtJNku
jkMK2vI1nO3s4pASezuQIZ8Bl+Y935r2N/lf0CzfwtD3D+o5SzYZhHe1N6t664qalZHN/+fvaMFE
9rMz3zepYGgx42GOBvsCw/hJs2HqlSL9MmeF+UWeoFQlGZIr+6hAJ6LaeGYUXNG8Ya2K6ulIm1fT
YFPxYDlrlSkebyKmzAmLLX13OM7tGH6gmL7CFxCUkP0DjdX4Zzf7X02tGU9m29aggZhz6FGs7XyM
wGv1kkY422f5B6NtN6tMbritoiV+Npz2S14Ed2pnqU+thuncM7bsE7+ojeEwRcUx8kW/oTlQv2eu
ZWz6rPIOdgooRncIcbLb8pMIx+ZqVKn+gsdho0JqzJAVSU6Hg8xqzoQuRkc3XnYqo0DFE6izPwfq
P3OD0eh/NJRMX3Yk/6vPEDiGbjiWQVKwbhh/N+iGZKIJPyOQicLSXjexNX9i8/DTcSr/wSog0JSl
gaM3aP+mo9mkids5M7coqcSzb+JdVmdjTpe5ohebuUP7bDvhr/f/fMWfswxRlTtgpJIa3sqyEcxn
+qWr4Qpg8hkf299n9mL/eo815UttpQtxj2iOl260fmkw9A7jACMBSIqDIWMDasiInDnNi6pj3ZyK
Jwk/zLw7d6IOf6S5QLYFr2iZbdqSqb4yQ6sGBYx7WKVmqSdIa1Er3zoAtDEwJCqwHSHVzthn7wBU
62Po4uy5STUqPTDYpYtqzyzPulu8pdpXoW/eVWam79gyn0MRPmm0kNlcyV1eZtXNWYK5xrqctoKV
+KOfgWI7VXU/60SezrUm9lBBiP+QW5sls8U+Z4/ya0lcnDnetm323Cu510zmjcjmd22sp4fG8Rey
sJpPqiSppqzfRuzgDlVVGZvbkyBaCor7AtA2mZVPaq+QRzrioyiH6aNpLFLiZMSB92TSe3ms5oFU
ldx+d/0l294KEZaNnHQ+vjfHZKFttEZDrFNZT5UJoGEM3Su/gHbLtP3XWcWe3Mkz+KdyP+WmBEdE
OsR1QZL2VBOJZbbwef6h55ucL1k7LeeccCucLHoFQYV+YGjhQaJ7Pd87LlbitudHFlWVg2/Aa0Rn
w6s20jChFZBhlGWbZhsAf6GlBxsx5HrR4HwqZd3CT7/xUcftxOKWp3jqtfVtUwskbZOFBLoG0ICY
XE3tMabsOJWZQaKF5Dea3CHYkWp/bUg8pHCQa1Ei6oxBjY85CPWdZ6bajX+24AF4RHMBS7anejfS
tcKGIyCs73Qt53NvIooY3fmSC+NVCXrdqaRy77DGuQjTPxLdHnZMk1Nkc9n8/NdZCVfXMiadOZd1
VWPxng/gJMzyixLXpzZbEd9Iyq2S2Wc+WT6L79nrULHFaA3Nh8Uz3ywrfMq6ynn1aqQA/K3OoYn5
ZU7Ro1EuH2VMY1KRvUsHzcesadhPFhuMexUeh3kUd8ngrAKv+6Zk37XpvTnk5j392k2Mg3ZwvZVa
RnFXgAWvG2BPZUU2XHmHVli84l19NaO5+Ba02HZMf6O+fcja0Z36zht6UTtzZm+tVODqkErbjTpz
x12Vudrl9lMpJaU6VGay7C2v/uEWQbtpbd1dz4tJFI4u+cW306gOT6WbGCTPZ3BKbtZ27+pAiEaV
3zGVUkVuhbMpi9kqMglQDTM3fdSaJCOVlRo4LhLC0Su+vbqwr2lR+0//o0Hs/zVV8yA9OWRDWAhX
CHf3zb8GyiKJy6TpNfN8U6BFOkGPbl/hc4N63t3bkcsciB73tiAeglJW07edVGRZQCN2WcEoc4jo
hBo9SsukCbKL2zXZxcMYefktPOunfr6vsOAeXQyke9MT1WMX4ab1ZkdHJTL1sAgj8aCsnl3Lv9Mj
69mWNJTv6h5oqgSX9eiB0KpsndyL7sqqv96Cy0On3fjFKM5O0+rbuTfFzhnA4y2REx1VJxjOZA+O
u1ion6rHKPPMb1Rkf04qwTBaVBndwjRIT0HnmWtvMJy3tO4miv2y3TV15by5QG/XUVT6x9lM3Dcp
oF3BCWVi1ITt3uoM55SFfrdzYqN4RfHy3Z+lRk6Q06t7OXGBkTfcVQ0hFLYMD4Fgu6Wu7fY30n8a
xLBqQkmLpj3akBTOBqc6IG//YUwpuatFILkbnrbCQp2dbVOGJ/4+VLmdgDnrALr8fk+ddcb8IJBl
bSzTw7PlszGxHSDDJi3a/TgTiFqCDd+4RCC+N5b/BmY1/BHGM9VgkZ2ikQEJXqebiiZd4mYl3Fh/
zgvxUWse/QvNMT9ZPXhuOV/uSwMno7CDC32a4ugGg3sGoYbNEIYl8dSEw09AYISRRmvVBRbC5qki
XypxXCRsep/l4j6IsP+hknny7NVwyNLuY6jfTdd9oPwlnmn0uYHlIZSH0oaRiM4L9Zzh6Kt2nrIj
U2SAPW2VPSG0W9d1m17VW71DvFWjxJNhbXzJI396G9z+J/2W/Gfukpcy2j/HPvm8eH18aGOYsrdA
XJl8k+HWLhwxH4FuHErIPUSJz/z0puvDUYzrI8pnllFikTbqB0q03NibgAs36sf1CUr5Xylw3n+n
KpIC55qG6zsGA3GXTD+lGPlH07ulZQF7NHCPGpq9NcbWptjoHfJHrdHhCpRMUNrAiYl/wDqXjK1G
ICLlj7JnIj7N7k3jLrbq8Rrl+buinltGOh2EW6WMHnNxz7ND4Elfwi0j5uC5XCKApsSafF1if+M4
kf2z0smtH51zQ6OQOofJhpzWqIOuj+0OsMsbsHloCFMwfisgJco+zmgBtaORKEjh4HmvyOpDd/C5
Th5qSVhX70TBlByougmHrr1rEy33oyybIp0c0YRs9wfPry22IqkOCYTGK/HgOGLl41SpOcgAs7lP
SHmYg/wTGQGz9O78Oqt9Z4clZ7kaGWroJerECdp//pA78bIOaZJDzHmwMtIAbRPHMVSltF9ei6Dr
QLwVzSOwwbfZJTLcrYgmu7UzhEckXeca+b5HlY6KlrZH1Yp5m6mIS0FB8DCURXgpk/Si/PasngsS
ZDuhk+fSaxri55be1oMHMX5F7IfOsEkpuPFhB/fLML+pV0WcH0OP3PSsFP3bUolzLDsak+ZWgPaC
5T7BOb2zFyxCsjBTNRkmQgg7t0Kta2Di+finaAk191o1kyZj+s3DHLzMDb4pfSZUpcmYYcSB+Nrb
BsBBXUuuUUf4h7loZGAlCSK4wYh3TtMNl9rUMlxdRbQnyCt6qpy0htLowXLKm/aQIBvMJAaM1t9P
bQrDF08fMcqV4TrsqxJUsS7eQ4zCy9hBMhaIEBBALWfPmOonx55+oFRuv9h0Dph15caDtUTfkqW4
07tguExROV7oHE3H0IwOOvGulyJlhLbKa3LbVuprerFHegdOI2FhnpPq1WttJkUZF3Fokxt86xj+
j+X17zxglyG76VLNBmSQ216g/7W8WpFO9g+MxZMxK4e6NT/NfbZVGqx2SIntdMpzCDoaSZA5v6Wd
Iw5NVmyUTjqqk48oEx/TXEVf5UmE8JLHi9lu1ACx7IoSKjvrZTFZxh7XIg5fuZBWI+NILWietLAQ
Z9Rb/gNpV+kagh6NTp4LICgSwnP7IHqCzlcfGkNfDl0vyYulra0Z8W4j2dtKTGAY9GDHVcW/tUeg
Ub/X/aivBs93Cd5k9h07BrGemB6XEegK5IDDEjjBW6X9UCFIC82OKiNyNWzs6BlT7nBrcgrnHU3p
uKWotY7cH2whRhc6rt4knzI8CLVW1xfHHQhSm2NkY1P6mZ30dLSsxkcHKe1SVeMBMKFNotyswfSF
h6RzhIrkvEywdpFUMI+mqa9bFrJs7SkD8YvETP/EZd4ddCAqwfyaksQx82WzuQLVom2ntn/SkDI+
qf5tr+vmpSfahhpVCvQXX2hb2oLLVdcimg3a/Cme0EQ6pUGd0kRvXu0/KmfTNL7oQBzTcNGvieMS
c6mVTAJl1TcPePCZp6yDuk8eePr97tqUaX9OXXFRS9vNxN3qMXueihgCDbDqVZudD6XPGAK/OoRx
V2919MD7yfXHtdtIgJYCahWgLS968xUOl3PkWV9jFB+3ZYjCPKrm7D6Jo3+ejcuQr2ePpxhGRypG
efB0DIX/fj+4fwtP5H1g4n+hg+F6pK9Kb88/FisXa2YducGEs8ZGIiELnZon6Qp+SLnvsULvgDRD
ps6T53kJmqtZNWy8xgOwwOjNgTj7ONVMsQdmZNVYyI/Gn1a1fGmaxGtFxYIPqM6OlQhQeEr8gVyf
cLDeWwNedG8msS0FsfcIB7jbo0onjTSEJ/NHhUfia7e2v84N6e5uYV7VNv33K6X6+v1qasTHEEXd
tUhxS4GipjyV4hLLxOiSGcVPbovxTEb6tKs6y72YSboc4zJma2SYzV0UtGAMG6xIzqT7awiDLmiR
hn47zvevTjFAr6Br9+8fgdL2/LNTw0dARI1puyZPJbBjf2nLwpEAcqZO8y6vgh9KuK8OftnGd+ps
Nq1dYPiHpHQ9YIUIWEJjhgCkD08DQW6rUWOGXhj9psHf83lmFrGJO7e7K4dEv+RNDGQPtul6qSjp
sKEP3Wpy5pYEAzc6j3iVAzkczkqz2riq0Jc2YTsL33AXe/cKvIMpgQXN9cBlBjk3A9I0mdlhx7Mb
r/wmWo+uWLlkExDsaDw18mCaA4mtMON3ETLUYj0lb53j9I8azZEnwFcpuqW5XYty7P6H7IAL96/e
lwMixQNM7BmmhWfG/+uiZha2uEXUwFKpHkpSed9h+cjShizG0iTCYhaVtmf/0WwsQHRH0df1uxWE
H7EP9KICGPBW+JvZL4q1akDYAfutG5sdJF/Y5eJtcPAv/Hk/7rTd3NNBaF39efChfkcmsqlkKMfN
aE75UQAx6d36WRkDiSEBW1U64yU2veElGwmQboqi2bs5bhuC0cu7JC8IE4WSSrDE4t/xQ4D3GiDV
BzTTgGym+b512P5UFVLplF7G1aQq4uOv1lrX1kflOBwaV/oIwCtJOyIkxGzN5ss83l66iGoNozhP
ej89eTTYVpXskUNFizENnseAJLw/qUNKT6BUBAVEJOgkXXCN4WTjWQ7ap6meLkFDaLw/x1jsbS9e
k4GwHEYcZRsi7/EwD675SgMWOTfUnhWRQQPJeJmzKaENrl0L+umKOV9ysWhgO6J9JBqAam6qtdWi
PrNsoAI3SSRJwm+qYz3kwTXsJ3EshPdNbcDUn/9+lea2TwOZRDDhRuYDqL5xReDB/DlsgUiMxpw8
0JgyH5w2QO4XoD2I/FqmK5cZdRjuAy1OdkFcGx8uOPOd3epiDxdS/5higqT76JN0Nj6MWB7ObgQp
X8uRBwRho69iYZIBOLN4ZgTVrr1aXC0JH6YMzujH4UxRX5sAwk6cOXpqU2qFrppPYUGCgTJRTEV+
Rq9YvCKHfxJLzjTEKrIPMb6pBasKQMyH05gdtEVXbxd2mRwDhtFbV26/G9ur4ZET5WEMhPTpuaXf
p6zUL6FP3qRZD+///hDjMfX3PYddl0azabAKBSSqy4XmHwtJXboUxEUWHyK3MQFJmtHD1Aaval/1
+5Xyw+kkzZ/MhIm2nWIK93L72AT2/DJXV1S0mJVzd7i7OecKksc7ASWZWGlkXtpgfveq2b0rHfBz
dlFWlKmky82YLIUniynYDkAyDirdOkX0+avBa8moS+TK7SZmZvekzjIp6FJnfmE8RnWuH8aZbDdj
enSz5FsiGWwKxKaXNaFamnefenV9YA+MRacuPwfRTE6T6g249WdhlN29mm82vHIgde7KnjgPzZuX
batHwds0YWiTM5tpDM45/XPG03kNTkpe+qEMOor1/BFQSX0Yx6HYYDtPN70aortqnj6PKRwlA8+y
F5K2BOVSRvmy97ejAfi8/H4HHs3rJH31QZmf2btb6xsth63GenQSYqN4Nq9QRfXhrop7IrvkQUyL
+aZ7YgeT/twC92HrXdg7T1Lz/xT2GUxL5nzC3qos3JxcllOD6FJ1L1A5MJnJsm9Zkxd7MWP7Q8vY
QTE0ef5wXWKlTPL3bG7iV/DksKrKRer563hr9nCqV4hsQoLOEbbbdpSeaM/Q47CH9DAktrSsJe2q
H2wu4nxm4mUTGxmI9FlgD05W6aDdZ25Ku0qOG/pJTszmeIXqdaelyXgqBaKy2xk6ix0KTEbegsgM
BIGwmhCWmNBxw7RcXi1LLy+17oCKHni/zbStk8TFrsvxVPxJrbYqoihvswOwZHwLwi/H5zjXj+Ey
9J99msjruEqGa9Fr48GtqvDALurKnKs6zh1Pk3LOi3ttDIJdRFzeaEsT1L/fkSaTyr9uSdfQWQht
ICqmHALZslHxj1sSrZNmg0wM9ya9wGPg0bVMMUbvgiEKzurgE3ZOJuTv1zaqRzxxX6Ys/6oEbVoG
SgDi2leydbwHA1TnR+bb2cGJ3K+lybOr1Bbt4lik6NnCru4bpdr0G+O8VEO26foegSiO++deb57V
EkpPiwcDv7JKS8IL2XdkEDh0+Q3pD7SS8IrTyHssEm2tcImUH8CoCOqcCyoyz7EBdWdDha9Kf9VK
tmeAT26AjDKZ+40pX95aVy7TO1+ED5lWmEeLYIKtjVT9lfWUkDCmiz/mr3hVs41uCPOxNbwdxvf2
i9NFQObTIH90XNpNTtASAod4RE0K1QTTNm2fm8kaduo9FEf9etRsuCaht6mn0XhSraXfr9R3I1+5
utwWOR30uv98pRoEIAVdlfjSEQI61NIyPr6aSU3FKbRsKvhZT4RyjevYt8N7sI3RHZ1tJbmPscCr
mfNNRKGGYXZtumQOdqisCpcmnf3mIv049abnbJRXtqos97ucNOdOO3zh//w0TiGqjjQHbSdjSumi
5RfIIT8rJ/Qf3Tm6TPFM+1si/tSBOQ3aQGMo9wvoO/qIsDvcKEZ8YcQemOeUks8leknN770GqeOt
VEPRSV8T6sIJ9wJND4tE2sKsuK+URLUPmbYUHckOstHuRUaE07XfJp4z3qkplGel9z4RnbQbxHiE
h9K8EPxB+xnJksOW7hwzTVlnTfvpJknWikdaveNF8+37dIRAup5c+6OJJ+MKNLHc9takHeOiSN68
PD70fT7/irCJklnf++rpt2gaAenRIZBdzaj+ervnWYI65M3dsJ8Gb341vPKl7jRtN6VDvMnbktRQ
dP7DuYULwlaQrC3uBKlz8ffVSheTDf1vNUE+kf8t/fKncPMAuXal/aJYB4yX9sMkwNpJjwQxYbd/
2BnR6Osxe6GoqFmvROQ+u2WdouyzoDuDQxetMZ7s3Bt3Xlz+BJpVy6wRqI23v8Cs+mk1z/l0zWrt
TcnWYj/ELpQMeCwird3HAviZBztij3s12zjykpjDniFI2mzSis9HJwBwfxNB2cuJJ1d0n/pZTC5Q
E75pTdQcMalniK/BV8tvkIhrQnjsaYHZg2V2Qbt91F3YPTo0PqmSUOwFdWB5eykjugJmXLXHwdfn
sw7RewdtN3kpQczS3zf6x9t8ckRu01bFo+FhuHYyO2HUSrN3CSt3F9caEmxnKt6rHjE2u+SAAa35
oayzGjT0nWOxC3RcRro7bBDxeqBpuxplBqRqxKrmrDrU5niUNI4+FWfGFN2DGmqrg+8M56EuhxXj
wuYMUhO7Yecb92UBYQ/bPCNLsEA/lPSLMGSQCl5h7oNGK981K3TBlpbN5o8oXM+X7zhXmjNLZ8sA
kYLYtcnW5n1xUZv2BkHBBnl3sVcvvdrxDmXlEWXn1N667e1yr7YszedfI9yJvUCjF5csB63gVo62
zZzKemm8siKKtvIPN3Ro1Ufta/tuyYcTe9DnoB+jbR1BdadFpOwZxqzHa/X8b9mOqdvBEM4CPWaC
fCjvjnoim+8mp8wNzxK7iRb/ljyNmkdXL3FGJAtCdySlZYxf2jYl24U58S2GfVoMS3Y6+nPuVz7a
6snaqgK49nzr4vJZSgdp39Xn2w+Gl/VB6SPpZK5peJW3V3FGXnOULm9V3+zR9donoXRslo3RTu2x
1MGXuy18rPppMAjTQOQBGVxuzdJnwgTn77ZlQ0O1umAbUxOJD5tN6qbNiWyuyJvuEz3cezBwaGaG
tN6zzM3WAk/Hjtpsq/aAsTeZ+yZyf+QZl73DJYlCiQujCmIkcwwo3oYu/Nn4Y4KSDeXwbkDJqH7P
Fclejrl4L9EcZVCI5vUk0FojR5OO21L/lAflTargtt2PWwA1whR31UaAEFQYNCvpc+uYD3kU2w8u
OGyC0TGJ5Rl7w0GlGUTWUdV6Wq2/61XTvjn2Q+x1Yq2oLKFWvhlt82qjb12jKiekrxTvQ9Bkjzy4
MTuwYK6DmNfboS8Q7i+6e9DpuO8HmhuvCVHdZhnCHRWtg11xeNfpyoz4vCCqIBbE2/Aty5bqGJv2
XonovdrDF0vKzHHkWxT9UF47PXbPSR19lm0hDDIciAuxaDEi4PzgAY0OnVpX5fXKTFoQobdHld62
NG6qvt+q1smNhtBmzp2Yp/ioLlTsUlxKFP6XqXjsTFHcxXKgqzTOjZvAL+E2X9E7ilY5Oph1hKFq
q2A8QQbQLncNrMpcByQB15vMSOK7konW7cBE4KvdI63ozDRmzewmKMsacnx58OtVPWXxPqdLsFZT
dqf06oc0L9e1jBN1pMTdTPwFmr+87IaR9MreB4IuByy2Zg7HCjYEnU+500m0+rBoGfAfi51OMJbl
C1Ds5L5LjOeMUPWXauAmL3x7PgUsBwqK27pVfSm8BJqA1DXpoe/ustkBLGx5FzZgwTViorWqIpQg
6iwax2IT1DxgQ1yrm7ymriFLznnWY0amljb8KLOWMUJfvBm2GDe0LdxLRkQKjdUm2Knft5sO5NPE
ZrtTa2pdM6gw+gZw5RA/6m1Tbf+c6a1lHG5LFfI8UpUz9yWVv2LEz9HtQJPuE43c9q7X54NiovvG
AmjN7b/UOcm4UGnGfZIWycnjFr7Hv7BsQtBd9wKV0DpmhTbicLwqbovdz8HOBZi2KaFbIYCUNJVg
Hq8G/r9n2NrBzpsJGR8N4xp3U4ARoqlv8UBhYe1B/S4bT7OGPfQD+95k74NxzQQqJlwsIH0Y70aa
JCtZI5DdWVSnmSwS1vjeeiRRPoja5sXtP/6PsPNacptJuu0TIQLe3NLb9kbdNwhZeFMwBfP0Z6Go
GX2jP87MTQdBMqRumqrKzL3XVkWkukiaT2fWfxCEZ15UOtoQ9O6FDhetIWFeb6e92fhF07qG+CY4
oCodJHXMbeUVsx+uDQr/rTpeBZ0mmCUa34XRjt/FfD9MsGzUnC8eJ+d3ELlhtPU5GFw6eXbyqBS9
hDdNO8+wkIwu39lejt7htlIN9kqDULJCjp5d1QHCHY6dWfhvlqh6VDIbYr+ttT3m4qK5jcuoSDBY
WLrsvcUeFfv1RVqp94R84XZ/UPoev/P4xTR6mqDL64fWaD2YbvlaVbFzL5ryG807dg6vah/6SH7q
LZ1ZX0fAFrY6KaR6T7NtOI6jp+280POemoppSlTk43c4jyuNBeHFTVzAJE4y3HMUrNZOMfmfOHQW
xM4WhEn1AqBPf7Cq7K3xcHbDNuSA5dqvIae4XYOalpE6WqgkKPpDt1yiwpD83lpyUAY1HLCe1plP
9WRuHHp+VzX4KWmuc6Lt7Z26TAKIOWE3AazLtQPJNYSq6Ymxhzvh7cccq3QPwHOUCIz1kWr8No+c
B39bVWODet1mo2i8cN1MXXjsl/gCYgfpjIioxcvh9Wct6lhnOrNbHuHanrRrVPTvAb7DMytMtFKf
bfXxj8ykWk0Mik9wZ+Nn08rHs7U8RT1aR3n/wCq61Yrmtdbs9qFjjPlaj+/tQhZxQSXdTVWGfj+O
iZpznJ89LLS9W7jzTukNPT/6IOmXRiHuykfAl8/K+88e9Pez7EkPr+mMX3C0XbgpmeMh8vzXrWog
8VHd9+dWFMfsziWxnep5VZjVVyvmTbGsco/hpT1JkoXhQ1D31IUQ744h33skFCudTePKvKk/aW6L
hrFrS1p59JH3pVY/Gm15sdHqvus+H8ZRUjuO03fu7a9qJNE40zsiDPdwC8wiI15f5CbRTklikpwz
Tlu6dAoXhYxa1WVE6KFev6Yi8M9+VjesK8WL+kaIsIPoFUITDeraRrhbJqtiYahETl9C5q+Xrzx4
e+Dj+DqXUWNKwPrjyLj6dkvdFy/3zct96lbqR7uIdIQVnXYKI+xNm2j0i5O67ExxwsJpbdwxajYq
S0fF60BwTXbEYLVwggigIPftFCqmnE4n3J+Iax/MGVg12vvnPmd1uq3RE4EuoRfL52JxhVli/GzI
xL7EcS+fdbt392J0UXAsD05MXoCuTrCFB05XyvfnzpiLQ/mtxvPEeAJecdfK/ix7iRa3Cux1XhvG
nsTUFgqs3j4UuUC9SOI4H+QJuFGJPdAOx/xeeoCXHN9sX5BpNmzbwcrXzeTR8gbzXA+ptZGoe75p
+RfywZIPt7wfjNF5xpY87aIZFZrCyOLwDs5urr8hxdsOWjyd/tjRzVii8O2N5jA7zboS+uLb41aa
ZNYjmptfzULvnoigxrkYiZVpC+syI4GNE9v9CkUNyjYFeQOWY9UL3d6TREaZkrbpNhfdcMteVUt+
79BVzkNaSdD9bnVrXZMMfXvFK10SEO0lnz6b3elPjOYA0HEz28lGnStiIli2lTc3m95wKXyZ+cAg
IqoJvhN7lAKDmcnE/+/471Mx8JUBFXkAfSdOChQVRYjn5rRqvsQEiVJJ+d4riROrXPTRBiFicR5o
9b8PQDdUrp5DYXSYyT0gLkOP1jfNrMW0+Nho7YPi86Zd7jw3M3GPGrPwxviq5CC0MsQqCaLo8Eci
ktsNRDjLLMkmRrKAMLZblhd3d3MMzGVFt73Ss02a587ZWNpLHe2lofbkG+nq93yrnlTvm5SHem+k
7bBzMsBnYwZWkib8xhk170tA1vduKG0PYYUfv5aF/Rh2vDu3cQMO47sq1ThELUcbVu1daFYtdjxf
A4SasT0tQzdx5VBWs2WC0PIzgcyXVtlsa7hDtTS/mpPf3tc+8nKLLNBNhpfgBO2efrxeZPd8M5Mn
tq5Xb6jFB10PYwuP02K3whejNDUQvvZodJuX2kVIpif49cqheFHnhWH2GG5x1TlmdGrbQN9iXuVN
a7roK965x9QfzF99An66d5nSiczeaOYU/giM+qPLzf6DlxDn9OBWD2Cnb2sBOXg+vXar2UIkX+ZD
tiRjDtgOlgtqsMUAqSWUmwym40tmpt6rBrqKHlFCzIph7gxJtVc0UntsFnbRnFvpWfN7ejBTHu8I
fK+2PtiFPYXPBSvg9OlBJ8Eb1JqnxEK2w+csX6UGW3ZVdSUJ8wyTY0v271J+a0P6Btng6Rd37vOL
iYHzlp8mbOdqVBxAGmuysQJp/bGNXeovQZssHwfr0hYjesN2yeY4Rsysf/7njTjGUTZkyUbTlmrS
KLprUNJ7iaI0OeVOQgia7ZwL+slPIa7Su7osj0DeJEIyToNh4ranGvTlDoFC+2UmU4ejRf69CDhJ
xxqLGtLVbcqGg/Gi76/RoPf7ebkVL/epW+o+EO/zRtfIYO8lYvOwWVaqyTt5S1oCIFihhfyJdffQ
t3nzhB3lIW4NeWWkV6zUdmMw5NGDlCA5y58fCuediazE9R05z77AnevM1fBJiPG9HyDZXAmxAmsO
hIHC89nq23Dj54F2DHKG4DLFfdEsB/2FynRH55QWgrMbexb2CULxuWlIVlZJcSYjCpaEJiKdxHoK
LJJEVcuBdzzY9jGMr8GFJxSaSX0sUSGsc7+daWQO/6iMmMdWO9eGG2M1OeLOvv1ud/ZqMqrwp9Pb
H13vBm9x7f3sHWNa++U4bdylfQiwKr1HKkNsdH57NiPXbyMWr7dg7rIt35v+avvtk61iIKYA1EXh
zcekIldafY06tF7HhpCOtVXLF4dC6zkKkKngxyqeKH7dU+FPFSZNM/o0nXfLgoRlZh9QIrKDN8Um
4AUc/9xdB2n+IQhzR/o2jeuETNyj+0OFNeS5mV8seC8a4PBjM1QSB0YAaqLR8o9Aq++GOuuvLfC4
zaDrv2RiDBAAdBPJLP1pFpvF25bRlF1uzeoWWt39rXexDE5Wcd/pxHO0KCvGLoEZF1VPnnS1o2qc
EslcQ0WfypOXxeXByWsal4iY8S6V86309DuT+NKsT266X2MS/vG24cSGbx0oFtDk0F2DTSR6zhur
1kwpsVnWnoNkWKmXsgpavohZ/VMl2rRoZ2Gj4m1Wo98w/Wz9xgDX2jiHSvhPJI2N19hkbBR7eb2u
kiE+4l3rz+pWZbrdoXPmLWlzFvy0Q823/wV5ij+R4ebRPS2bLHZWv9s7edqdojYa18Kc7KPU4Qq2
Q5jgyxiCVYoW4GHoYv9M1AOpD2Gdf0tIG8k14xsuHsmWaQ2XoB2r+2AgDuP2wBJmjGvoHLe9scms
KbpmelNv64R8HlXWpiUzvTzGh8p06sqJ7Us0tgcckNUv8g7/ujHmzSENtPBi90VArIo2PtiNMLeF
72abAOkk+SZsK1fZuHu3RH1rlvNVqa+bxe1mIAk7N6lzjmy/xLkWzXtVc0DsGmByOPPmlsdi+dFz
5KOodHLSa0JRf9xwWNBzRtrmeO7VO2WldntWl9TKxskYwC+o+9K+sVeqg2WWcXcWdhyDaOFI+KhP
aFej9FNVMbWTszn40i7PLYd0CuCbj7KegSetPKRMm8KRhAH79KVmx7pTP0JgXXdtTRYnRf8u0tNx
Y2HwRJjR/T6mSD40p9tXleRLa+Vj01O9lT9dFieEk0ceUH/0Uiar7mBrtB/pfTSJPZwTt6vpxy3N
D457Yx14FwRkWhg867idXjI+x7DMO/p+Uxy/YGas9vPSPVGPMsBO7vNMu6CTkvdR3JL4YBhH0c7l
AblX8jBmNQQZTDZfpjJ9i6NKuyOvfFoXZf7FbFHizgI50RRr2Q4DZfbpGAQ9dnW9rxzb30dU9SdB
H3b1pyMkmHdv3CUjCS+hRPmdDe+WR6QQO+XbzUAuDNI/k7o6q8XQLyd8z1n+SU8EZ4URT0fKgptO
vzYKZ2uZ+XT7DivcmRelFyEd8zIgR9tzVJ6RqGXG4UZXqTXrztQAEyuuZ2KOu0QW/S2RSlatvkrh
vq19DdPl2HX0UkBKIjJt6s+OELPCjPzN7d26WfbIO5WrwKTd3BbF8D4P1wRF4N3tQFWTuLhSA9qm
rqHaBWCj6qYH2RcflOTBL81yO/ahBiprit+W++WMR77SvPc68UvgTx0LGvGK6jEV/sWhMNk7LBa8
sCi3HNDypYu7o0DxtykT+8G1EI+HvbsKoUT+mPKuZaqseS9NC9Tj9lvTq17PjJvuOVY6z8Zk0knM
keYD8a0YN2svic+xAodJt1eyDXt0Iask9ashtB4Ab92usaMTWx4FTxo0WC117G/l0P59Q1QIH6dV
Mrvez9IhbkykDKlxlm9Szj8/tLH8hhra+kLaX8V4beqebRN1OirW/lyGqNuLotijOXURB2k57lnT
vWqp/ftWtNyXLI/+/bwCPgGb5WvKyWsXemn4UMM8gXM0xK9uyZiEpAr9o4IkEOvC+lHgg0RZj3kk
xMIR5j6QJju6pIUmd47LQWoMcMxDK8kfvaTpDpwunEPMXOphIPMG42xgfy1Tm5oz7X9yCv8UDYkD
UZ2Oe87KZJvim1SmSlzqBMtNPQkfSy8yFUDOk1qs6U6OT63FSDgUY/qd5L21cvVpWv1lubCAXF27
BQcpQsairVO7BzMdKakrYiHcjFIpjhehh2F+JZ3lZhqt4+wRgpDzIapKrJEuNE9d5ta7nKqmjl6E
0b/2S57l7FraKqnK+H5iQ7/zgr5ZN9Kfv7bhdC/7Kll7RcEgj7r/hg4rSUdyeAm/a6Gb3Q1F+Rvd
KKqcJgCJk2fHatKNnDyOzqPdraRfhpAUffF48wuTL/msL91hpgIBuRXGWV3RZO2eOAZec6GdkWMP
2ZoG66vEOXoxlJOiJzwjKtAMYyu5VFH8K2Q4jjgeq5Ky5JZOihut1T7wxokt85vubIXVC74UBqsB
MiVvyWwoDeNV7/PmxetTcZQlrAdaOtBvZU3xzvbeJKV59pcxrbq0ZLv2WseGjAGO9o/POm1Nypqy
CrZ4Tndl1y6vyvIU9UBGX5JZaf5lnOVwp7WDu9gZ/JtlVu/GaR3R5zgb8liHQ/DiDJQBXu9rFzU8
t5bLZH6iU0E8yrK6S1A829a2kp26zP0elKYD4RmT37XhfPCQ2uF8diFeghWgDWLBd9m6JfUUuEIV
R0TEAL4M6cfp0Zn6I4WbezY63dqWhaQfwzcUsyg/sN+7t1u8/UQ8lYW+1cIQDdwsLeMsZPuvmzpf
m5WLnGOUYXkqClNegTJ32zgJtZcpxioNf7T6YUDKNnv5Y/A8+83ro6fJi+ePws3atSDXFHKPPu4Q
8UML9AuJXETIrYJ9FVYBzajG0C+X5kUPA3k1iV4e1QeGTva6y3LtXn1y4hJbVw3SJ9WgIiiZQVKw
QZqVxeUy5ku8HCVsiS42oqXIOaaDppmGx3bo/W2W9NanBd4ansJ7Z2kfpI3fguVVW9n1wnktzTLY
37rMThHdNzIHgt1ujaisnuoo1p/aABj2Qnxolqs60G4WHJCRxa4p0NcGmnxUdTpZ0c1eDANzLpcT
R9lC2igTg0l1blboEyhrSzetv2gR02ttSKyDkQfONqATbJFk+SslXtXj/Ickp3hK3Hz6MEemWaCC
jaMpUdj71VFx3eylf5UFCyd8PCr5hvqha9WwLuooIaXVOvyeYc7IXCTNQrTw0bKCgsXPpG5upyIL
nxw3EGun75wvcSI+J5AKP8F1rZgkTJ8jPYKt0fT3LGTWrWnsWG61qU0LHO5Iy0kaDuCIuTMBmjDp
jevqseRNuUwpXYE2AlD170sKqPCQ9+aEZ6hzL/GiKBXmqL1W4XD1x0UiGackr3FKXq6GoEtf0J8e
b3tbmXsfkk7lsUqaYNP5I5y9mTMQkTPGikQ/eBRLVevnUwGJev6pItBwfrpXCZtaH5ACVOwA20TJ
J7wqRKNMoZFbU7JTz1U/eDOOQ5PWd05DU7FE6kAnEmoxXJijTbMRYRtXmVNOD21LpkwRu2KdZeJO
QX31wp3uYjE83Ii/QwnswEc7yX76/aa4Vxq0pqfB1WHT3+BdV7+1+r9hy3ZLIZZS4DTD9bamRrll
POCzhF3sBS0VF5tFZCIaQ8MC96Wsk+cIhWPB/hZ8SjvGnsH4Tal7gk70FzFecg/R0MKGVEbQBPOG
iY2DzBI00Ch1+nTBhnR6cZaeC86/4WRoRlb5wYCPJiYmdEQSB+m14mrVnG9524g29Bo8NJNZPOQ0
lB+S2KByguAA0YKBilrqaC3QsDTH35dMI81jPVRIgankU85kdK4JMIsy/picPZkYhcxc9y1auIAc
EC/w0q3pa/VOqzT7OdH15AqP5QvtYO94e22G2cSzvAjlGOHFJwroaVVWtnzQ0mHc/rk1wXvHgWaO
26nO1kFYh3cqqqnM4jvUSfo5zSuUrzlwMk48uLSXEY+bNGLl2oBuqczlHS05rPxCxMTZJHq1E2SP
7ksvzLZZ0RkboffFZ9RJvsj00nA9YX3ypfc0F/CCGl8vDu3cPssEy5XPqXNty6mjNS4ueYGHIIyg
j3W+9iUfrO9OxWHYKR7Ur1hbTJDzIZj5qKQEqiCbHsogIu/H6I7kUEVnzWZHgRBHusC/H1BPmWTX
HTlBxedhufXn0aWtefsHbs/rAW5DZ6NPELWPoTUSM5rG8REvfrR2Et6KdJBLoJhPTqmDhQzvesUs
uKqDlbIs2JO705M5eoKJNjz/bmyOjJwDLMnj3N/9YwvlLq1+Mpus+0kkNueYFryVdAUDnwBJWMF6
oWHm2RV59awW5NKfnUfdmtdtLHbqW58MVXQ0gjzdSlkNByuT6UZhPHOpP99cZ0VH72MAbTouXRe7
f3ByOf8wAsymnP1/9167qXpHr46haemnkUjWvjtd+lWZDkEk21PkXUMDLUpmORbIKr/fW0uWx2Dz
WU/o115VxhSdAMqKYt62qTfv3V7Hfb207CQ5Ia9Y6N+62S2+x7P/HYThdJUWGYJLDBLD3GbXoyNc
N6ak1FR36mW5NVpjuCUlBfSj+doXyTWd5DkIk+JnVIxnvuHFzzbszhlv2k2PhsZ103ixDZlrqN9F
I96kBnjApv3zJopH9XuP9fjmyaZAKBI9qTfOh2KH6jt8ZIprblymg6e0dsqNGbBBdBOdyThxiq0T
ZN4Xo0PEtPSJc75qHNSKs5bG9bOGDWRVLjP2MstNUiPhv5RXkunLTetJeVT/s57SovaZg4HRHN+s
idNzlj7RZf2pD0BR3KVnDNsUjg1hx9fIL/sXMRhHY66NR77uL2M9xKfZr6iglj24FtAYQH/BJlgk
y0nuPuLWZ9KnVnbDJOqmyQdYBIveDD2q2KeSv+o57APzHfake/URf61UhguxCt6miZNtYGf6IVo8
D5Uz/lKnzuWIWXRQ+dHQyP3EhGblhCbi62XnjbU+Pc8tAuPMwcbgJGNJZhPmn9jGIrHsYerKZf/q
zdm8wpVC/u9NEa7W2nrP/OybDlz9l58zeUZbtgoAIjdpSINSFGTaBkG7cQKOjX6nJ3fWwLw5Hp3i
u+vv6sZsvyX0iW5PGAuRULwzeP6/TyDYl4H2aB//epJm7LI87/7//8q/nqB+j5YczWvnx2fK7fQy
0CleQafVPkbbHJCUxIvcG3aZ3aP2XO5PcahuC6u0jmmd2e9k7N6e76VMZ1qRV3uGwt16rExjO3lG
8DgCfFWfyCQhw/K2uFcMXAZkb5SOS504kv2kDKOzTkCKj1jiknkNbJrJNc52knDsBhl8oTGr3nbN
IXZV0yKQNcungCyWb5rj9xsXINt9liMAa5b5xmg2dzA4LCIlbJrelrxMRhTeDneeb0z7si5+XxZ5
MO0bMpumJFycLXqCRsWP1qY7yg9SeN6TPsZIamEAD2mVAkjK4HtxmEqm8dPqNesMhrheTw6bpDAq
/zr5SUg1jC60dIrgXerOtRaECBu9967nafAadAZIyJJBi8mX8T5LmJxmDnqbMU+SkxiBsoreL5+c
wBl25ehllxih4jkO23bPi+E89Fl2aUp4bOrjLBpee2/+NGJ5CIPuoo4Et5rPc/k+e2V70bsIqL3d
vVn9WJ9EWuGjGoL2rpspstRIyRJW+Ej1EuEUcbJtv8wifY+MO8c+QNeotxIszbW3+IeyoKfcXzAg
SO0LtPxkyatblPrR71tU3Jz+qzVJYWR7zch4YyS+s6IjzQMeX9Nuf5gSCW4gqvJtHor1PNWfOqQ0
9ERlJK/6eUwJD86XWTPBHHvRape8F/6D+tEGYDmW84NP8vx9YcynCFYJNgG6c2p/8eDvUxP533QQ
1VRYy6MuxYLmoMPv5ivUCev2WZlpo2qdZr8nuNXJ3A43FEjtKfGL/N4esQ9laV9/Lbpx4y5TjpAD
38qD2vgSWXBkXHREBZ7ubeSgrEVTwl+Sa5JUa8rZXSEyuteLWLhzA/2oLkl79ddab837YqyfFaSE
4LJopXPgwNEVUX83U3IKHa+5LYSuC5Fy7q3fl44nkFctxtJE175qaZY96g6/MFY15lcVR+feoumP
lsxFEFtd1dYxV1p4SlOyzNTKXbXMSDMnuf0HcWB+9xnfkZ9E1QX7+KOaNy5zrkfyS42rPU3wB5ez
U61nyQoVK7S/cnaONUUW+SZ6s9NHurW3XypEbJKNdEbVIq4XsTwn/3mZVzQYgcUDromTzzJC8KCB
ifh9qwqu7ELyEROcWJi28t4JUuMwODVu+tKkUbv0xWwUBKnQ4ofMrDV6BfOXYDbbJ3XexkTuEtee
IhbGK4BB8H/gE5y/fUS+Z1m+Ba/KNE2Q+3/nrSDULdChxOWJrli8knbxNpiV/cs2TzAJmFq5foXy
y8y+Qvp3uArFC0j+gtEpEq8Q2++hClO8A3j7xtrf9EvNU5CPQiO6Zv1Ig+LeDfmGLlRaf8w+y7yA
KrEM78Ht5Ud8Anm4MqGRHydy4DqjpwBlyz9EvawA/jjj53J/qJO9zuJmHRhzcK5g6wLlZl37LP6l
FuV/X2khkBKXfuCpGWb/PEveZdVJUT+k6HYon+X5v5s/wEn85f3gb7Z1T3d83I+Q5f8PhCI12FTy
qjyObTen0CVbx/1uVMZ4VfCMGtfuSmZo9yCv5aQTxNnLxEIRrhbC11AN3rOTzNoajFQBFg4VO3RD
PP4S43a1sMTY0HwG6gju8ee+FYMhDn3vfKsSo7E28RRXd+q+IPG/ebX26walErXQGigyhUXkXQUS
oNjndhBd1Q8FHR8ZZrWV4T2hLPtiEyKITViKUxd3zSqiv3LVYufF0rTpoP6MvNPirRP71rYv/XBn
MCLcd2jR9gSN9DBv9UelcyWs/U4rteILs914G2lZsNHaDBamlWBByOx5azh5tzVZip8CjFtK1kuF
FMAFug5W+MaQLj/MRWufzJ45/vI7K2nIVPflwdAi1vHePQCq4aUMQ+0bi1zDoGm6lK4+rERSTltc
oRhvY3KBLuoHOZbpLux8Ge5Qbbp77KFji6IYl3j57x/xILa8tMQEqo/lLLSvjMldYOADdCLXY9Ue
oxt6IFEjOjPkbNzCJF/pwKbkk4Bb9lDKbxEb86OyVzVhhlK/80+y0oq7TLQBYnmXvjTuvnOJG1ap
37S8bU966y0maGm9NxrGzaBjrkMvJ3lsQdjjb0rTizOnr5wW+dzctIkkAYHrlc3eNDieq7RQ9UMV
vPj+SMlpn03XmfeqDlaPgQUnlWqKgpUxyOiaICP/82A8YsCXcXpRT3VAn/8Pt7C3mIH/ab8mzkMP
LGyLoFpwUavctX+4pCIrjW0nDcdjTQkR0Jp5q/AAnhrBgPuGGQKCuYsaNgAFIYIRDgBXp++mHtVH
SkmnaThumUB1AoejLBm7n2pq71rxwWzy4EOiFcI02g8rlO7BGpZs+UAKUkliR8lEfNSWlgmXucDf
pD4UEfpeGvHle4Y0/oO0pvVy0UrZEvFcvlu189jXc7LBMSNOLKnFvYhnbx3yzlGOASU38EIMVOuk
QsBJs+QE8rYBjUHvAicGngYDgIgNp2UFVLN4L4IUczkhUfFC2AUe0YxyJyORb+PlMgsS9yIK/XuL
LPelXgZpPYvknny57jiL8BWvsnWnfujubN9uOdAl//vCZi1Zov/xbnk+0A4LqoiNWx62PI//490q
ScOlFad3x0Cz5dr16nk9VFMAlCKFsq9cmDC/b8ymMZiDxzrP9nbszq/zwermeB/5UfoSxUsM6OKE
ogG3Htp85sWscrommFF7M80PGROyBzrk0SaMRPvFFs1rUdrWLz197cP5PoGPo1Y5RWdQt9xh3k6B
ieE7M+MDRv/6I8weRSn+xwfWsv/+xAYGUVOB6esW/EsOqn8BA3rRWAVyL+ukVYa9HZh+buzp1WvB
hCKdw4BtuL9yJ502zUKQtvP8zrSC/BxPVvk5Ge0xTeIJ/wv6iXpu00ckthTuT4735DFPdABsageK
NINTaTC/GJlxhaP4i1YWoamhBSc6cnG7OFbQbimqwi+BvXWhLeRlXH1h2U13Q1WKU9Zkb2ULpkxJ
EHwLnSgHzHkbTEtQRGyOZ+liutSWIds4QrBNIRbMgmRJAuu/j9xIgzBQN6Js39dx+GFknYFjmvqp
7iFUMblhjUERJNdBRnAG42Z7PQ2Qx1K6/5vFq0C8bs4WZ6IibMaWgHWfQAAlWqaq3lBB+i+8mO0q
09vFiBKgGTZ6+SJjcdfpeNQmF7lX6+cCvYS8d5eXLLPNXUE3iBYyojClzDNJ6bhvDbSTiwd3tEYk
pJbnrFWHl9haazXIuT8bS/bIFJYovKy+O/XKEVaZMVpOv2A97UzvubIbNt1TY9jNfjQAAQLv5byo
jDdz6HEMyYJux6Ie3qlbUUYPt/JMa1VYAWO2YOiOLqbNh44kINcp0vfU8S7JUgSLRVU1Ga9Vxmh6
ZNlbVS2+WNupO1hpYGqoBZjEXQg6MpA10/IMXU0/YZPGMZ7NzQMi+mzTam37blrtj26mvo8M0mmG
aN94rk9EZLQPGq1+Hvjukl6892vhvSPEJkvyH0/Je0cy+oWMU6g3EBF9+TDMtcXvw1t7S+5Cc9gt
cdRi7L42LQo4L3be6zFPn5NugFyOQ+9uCGX2MGMAWvWTDfiwQs/nwJw7jPmiT18EuAX15YH0sWx9
k2iHGSzQiFQMp4RyVdi9u7upEFt/hTgq3dxm7k7EzCX3wzsl+TWgdV18uJQqDFMpeoooWYMlkds2
jH5OSfOgNk3Gm/XRSMgDcZvEei803ePj2u6E0NOdUnKrHzQ0iRDU5vwolu9nRaLoChZ/sFL7swyd
BXY82jc3dIG6677Cd66gj3rC2CvVSsTkqOTnHDmhoTlPjp5HT5re3PWGla+bIo6OSTC3954B5qeD
7CRij0moqLQNNiTvc+Q4HEimfWn/pNaBUsbaGpafu3Ls4gfx2xVB7gs87Lars28yWiBOeIcfNt6i
RHeeQ3MosK5UZ1FSqU2gDNeqOA7Cqj+kFicHp4rFZQgncUBcLi6xgdmbYOed2iQiNw1XnnCb3Y0T
bwV9cBgMMBeTzgCob6hbCMMutGKHSGnawn2LSM12U3CiFbAJBcoigk4+GfFsHMZem/CwopNbEuHk
YrpAgzyhwed1in+GFsm66Rg7vBp8LAaIgjuBVHyt2v3uMH7mjphPMe1a7CBh8GLF7q8Ez+yxxTWy
TUdaUIJm8IGxVXeO9Qq3VhRY63SiaVkuDglpzBwXghYMdFn9VCWAhuPgulwBAUbrP0lrnySc7hbK
RtxnL3YrtTcXo9agRUwiY/ST6tc1avQg6WS4V71iNs1pbo0tkUmPUZi0NrCuBf/+kY+o8YVlw2b3
0lVnp+VVlzX8uwhd6zDzCZ3p8h3Uvyun9pto4ZjVLWN+wsePavOqgTiutIbXGK3edz/Aq97DDt78
943bUWlw/9y5OV4Roel4uu45ZOD+fc7q6IC1c1PTTEhQYvTxgBxinteqmiCCT1/nmfUFPEW4NRZW
SGWRRtv7DYASLUWTo8buZlLGp5qh4N1YMQuWuXHNCBr52gDXVvFjhoXLN7MZ1S/7oO0Kau0WJ9Yf
+5C61fXlG2lbBzQpTIGCIB93zlIQWssPTovMiq2p2Bq+hmpSpv0VOVHMDLc7q0H+1PS8EwYz6FKO
0ErnYB2OxDf69EzfZgp6fUzozjbEFafEW+9YliWH255Wd5sACMaOz4msjFm6k2Uca4p1QaTjLRpI
FnJCattApoVvfw8y5VQZGhqlSppPf25FebD3Gw/nax2E5yycwzNOXEIh1HXJqFD9bXPO6/Ev9p8Y
8uoQz3a/UihABqXlg5pkTQm+FUdopzk1g60eJd6+5ewI1tFMPplHZqu2vktnPl1qEh35SYesinQk
GpPFMzxN9e9lPtIPXw+O6n8MKzs9SR8D+pKliJn4BGYAMl+QJxuKeOAwIeYryUj82AW6c1F73OTO
836Oynhb9o1/Dlm779QDmZHXxG4sR1l8Av1K3VktBbjiFCQZ1uVIa41tGTnh3dzygagW6yKT15mx
cH4YDUjv6ZBCO1364cT4wNFZLmPyCESeWmvZmljzM2NY23rpkC4v6seqzR4U4Jgel45Q5arg1OrU
IpfZ1ijMdB03mr0tZocIm+U4wxg2DVOP3NtlIoaluyuzz9aO9X1k1YRyykDdPU8+cSSypiWFy+1g
10P5mBeAoYtGk9+DfCULd+Vqvby/gfETxHS9lz4h1KuJ3AR3UeDXXvt6r21VDGiINcUd9PKo8kDV
j9YhTOUW9pTI30h/8pfNXYfXaqOnT3qpyQshZe0TPCf8zZ77XcR9+2Q1mbklSNBZ5+kYbHMpwj3J
HtT9mWQUEzWr0micc2gH/4+w81pyFNu26BcRsfHwKuRNKpW+8oUoi/eer7+DrbqnuvtEnH5RgJRW
gm3WmnPM8ijVjHY2ubi5lWHXhWKEpl9Nj6jWml3VYu+jK95M03gUrjmu68RaxQt4kMwAzPwkQT+L
boGwBkr+Dk2IkqtJAoNoZxRXSp48KCCRGwHucSh2SleFHjBo/WyWmvGm+Vjo7eFbmfvJxYi74Xif
wSnEzbS6Blb5iHQPct5VhNkd7suLcPgp10TIGzw7ndJP0w1vYQt7MR7ZWCH20jFz6W92W9lHJ7GM
FzNTznfPzjCpa7J+d/efdEcNIL3jPl6GLbnIkwu/WhPdute0fF/B2MCQSOaJMzB/EXbeHO5/pqoh
PNDkdNu0goLEkEG+Xaa6se/NNU758i6ADHqbudcN+Ao8aFWpmFvXrKeN5B6RSW1t7eWUAXgPbtC9
EBUSnnzQZ2tpXM21cFHdVJtCMwwsPkjni8YpvxSTKOmD+j/BAkzLypvnNTfz7D6rqIoaFlKXSV8R
wbdvx7rwSnh2G7kCQrdAwaR1qFEeZeKbXxOex9QVkiJBvGkaKOIHEmx6etJi3UNRWfewvuWbCC7l
NWroi0tSjLn4XqVXSstbzUvqdl5hN/qUv6haRnsCvbeWEi1Oi+RFOh+kjpUAkReFimo2imYrv1ou
0fKSWrEUfAdsQI1lTJcFPjW8+o1O8JGhbe7OaZat+VMXHtFJiS9EKjq7OC/xfKYOBiRTYRNRwSfl
LSBzYFloEi+2ELP40A9y2JlQ7GxZcpTHFC/4TjWH2rMQk6ceLtKRHB53Wt3/EsswEQuOPqKwMsuO
xMUUxIJaKkvFXr3QMY093Ho3P6yiO4SU+Df3Qu1nO4j4pXPziKwW6DhaLvQdSZSeHPHkH0HdMd4Y
LE4qxP83OHDDGoWwwNib9siXgD4bLYlLfV1m+wgY11pPIQ9q6NA3beMO50brjDORnfGmHNnvkteh
86C9UMd2v4G6eCmQFT0jJwuOcxD4h8IRx8BCaqnpXeCxh0gOqdqHwCfnyJOBJuo4j5txYMxo1PHr
vbldp1w4en3+89D5cbfHmveQkV15yKf4VWOV920MYPZrmPFteEurRoFAjKcrIJWLSdOR82fPJo8o
rAHlauCmu1IX9pqKBLul0qJYNgo800UmxKkyk1/Sy4gwgd1c6UyPyfDTNUrlmxY6DJ51rV9b5Bmt
jVKtDpa7B6IwBbjTPaeMcEy46pAC5QRXSH0znzeDDpunZOPYwl3HNbzNeAAwoEd4fpQPuUBx9YCb
qW7NU8EW1ImS+qVyCnNvm9znKM7fGsP5ZYR01sq03yeqrR3l0sQ+D27vnFlTjEd3EMeJbdDKddJt
kZrqBQSstatJAcXIvKpL8UoLFhOdmFovV4d38jPCnWONqOeGsaZGb+4HTOvrmuzMdTX0yOkr/d0K
i+Kk1aLzMF9btMfguXQREobJr/grllge6g/U5BB4r43l5hQzrak5bPJjazj9iiE1/pe6v2r+s7Lj
qiY3gQXCUDXVhYX498pOmCKMg3NFYZJSNRhiBjvssdn3xTzIrNwcuxwMR12SOkYDXd8Lo+ifq7ok
51Qc9niC2hcHK+vJjd64/FqI1fGzQWnDzMQTYGntJfVHbSuUsTtqRhhfS58URacYvgLjy6tk+BF3
jU95rtKpZOsKDcP4JcU2eJEXULNsHZHFfStyIn1EPrfb3oj7rdzzFEjtN+CVshP2KfzE7FsJI/Ms
txngMuT6WokFSspiajY+RhKoVJyalUrnZ3Zf5KV1X6TVyrqwUP5X9wuN/du2RbToyUWa3aF+tcpR
8+7q7TGlRxw3qfsSlOjDWO449yMQLvxUfVFVci+RZQLZZ7SDrWSBNe70i+4/IayyzcWqtPWaiMCv
BAv8BaUedYHOtbaBCYQ4SGp7O7fZ+v4byaK6S4fyvqvWDr22NYLUrRHW8VdDVB45Z9gil6Mhqqwv
XaLZ+zl1xHn6T3iarnThuvRZpTipMezaCYG53JvryfPdhbuwofMkg8Xe5e3NAEu/Sf0G8otu9+tx
hPa2CnGF7JjmYgxgab8tm8L1zAU01JQsp+Q8jGgNaHTyqitt9lqPaweEveVwuMyfoespbvjQF238
PvotW99UMOwu5YU5nF71sYI2jQLsWgblg9b6zheKi4OXm3ZzU1QS5lBDqcdqji8zd5na9lT2/yTY
Fc6CDyq0T3lt0G7sLlPPG1o71ibqbP+ao5/agFWt/wX5Zf53YZDcACrMLkgdHavFP4BfGf0xvxgz
5eg6odgM2DYaKxfflwPd1+4HZlxn7wZNV8egiR6q/UOqafOhA5biGWqYnk0A0JIDWzEMHmKwB55u
ErNkMA/LCthUghTGkPXzvgJizN6YS15GHYBoQXFLFzMqPVif9bP8KHDfe5EW1c+1zarCiItm1ZYT
bb14/Fb//0Gi9G9hJVQvjttwJd85mb7QJPMWmlFz77zL5+VgTe93axAKdCbgLviXsei/yWn0ASyo
rC5yPvarHP99LIKo7qdUwdNTXI8UwUdqlEGjnutYrLLKLh7uUWwBCuKV25llwRJ9jrajvhicKlc7
teGr3ONNIfFTNbThVe3myi20G+dCaPphKBz/ps+Df8vnTt2TSwB4cnlOPgRQCQkFLY61Ms2XWbV0
hLqhuakA8DO2EZlIrJvatuVV1lbtKX6Zl7NSIQmsQPLI7ihesOJa7Bx9LSPMdCD5qdWjM1GkUgUg
N7p+huZf7hKT0hS3bBJoNHLbvKE77/ZRWVa7PGVgKMgvy4KsepjHsqQD5CafiWh5rd9y7UxHZfFd
yAcrnIxVHMWGJ/eJSdCvVWGGNylYpmISr+0VmSj5QfIBxrncIOhMXmeJEkzSQ4pkAoeZNn06ovyK
fjR/atsM46bSvuqF2VxzGIMPNn9UayleEgoSH2qOWj3mKNHoT8mj5VU9s785RVh/LE/fv2D5UgNO
3TqO9epaFhhW1az7WtuIcPM0L270gZSd3Q4HYqy6xwrbu3yHYakRPMse+zEk1y7GI/NjOZhDMKyK
sACh9QWfMxkwO0k4ULri6lgEofqRc7H1gsxRZerQn//SjkrNuxNPEAYjA/Nm1LAaKPt2X5fOYTAN
6BA0QBAu6idcXYWKwboOc2rJGObhsq9JAT8ZYv45+/R4siL5NYK1sQfle64RtZIGgTea9ufcVflG
zztnZanuJoj1TVpmX+coiblVsQGXLGBq7Q2R0CGuIC9F4Z5Y2XOdKd8DaCDbfABhm1nhjy5uV2WV
+Cu1n1xSYHDF1lDmVyjvo0rfGc3ITyxdVilatKuBy67s2Kg3Rp3w34tgQ9bnzjYya1O0VgdTURxh
bPrMSVmytgNn1W5Lix10UaWvQ+s+RzQO9klwTiIAjGYTnwQX2VLop7xrl1uMrrpaofXuH+BNbifC
WNC/8PuS4TUWCdFUXZ2fgWdxHbDyjh2N/SftfIMRyCcV9Jy6AcX+pgme2Fv7tpexm5mn45SVTz6c
/O0AaKsBu7rCHqkdTPOgOrV7tmsdnkARY43jTcBuPh4xX4xHJctfLMIgVmEA6dMYrNmLSDNHKbCx
4nzEXDCv1IxJuhuKQ9k0HxVrP8bW+VxCoimxYcWV8QPT/rCZxacBYsai5qJFKzaIOZieZkV6+7Bb
kC1djl2qjjvSGHzXi2uNjDt7fk7duGRqwxzUq8ahCGCmQ51Kvb6Iupe5MI9TXrEysTTCsZUfNRQb
i58z9Z1zFX53Icv3ZMft7AmoPaTK96w2wAMMSs77F0zHFgKJS7aip0Lyshj8d+jCyP+pnT3zbrdy
RjfxnJFsDYX71qmaCw2TZ3PQCJgGvpf/AqTBqrhYRb32ZZ4SC5j7qq/C/MU1CCXrWMsR2CSyF71d
6kFdeEYM+D4szlCJ05ce0SWyRa+VvVp29hbzD+GZJENRH/se1ZP7mDgi3ZbOLHYsmvrnOB+OCJFq
8KNJu5HBTVTl4g09Qn1v9+3rpLotAsmivLVD++bmw0NK4uxfSA9zNRenZm69RKTlA1EJuKsdq99V
2MOL7CHvQfy3c7aEKKyYcdej/pmRlqYR4ZGzo7WJi1ObtZ9yn7WG18NV9vnIRt6ubKq48ztquzCA
+me2sKsQW/Y4dU+F7T74BoE61lvcEXRFAEUWpGwrDAo8j1H0Weoufmnscu25sctdWKKaw9RH4FV+
Bb/VOPsAEnjftWjotpC0cNev0uBjhsFBOo/iPhv+Ko0+MHd4FQEMhhixgl7cdOMkzYaw9i62ufKO
i6yqPqpgqGE1e6pQVtb8hlbG9QKBRBa/EAPP1UmeSAadTh35Ml5l+MhxS+XJdfLg5HdU8nzxGDtm
4CmxlZ7U3NnanX7WCaEdHWKpijE/5SPrqcFAm0v8y9pF93VVcY/l6qc+tNUjUahDTJoG2SGr0Own
TwlzUoGNpH+vocHPtuY/9b4PWC4zd4Hm9sek/4JYlrRTx1/MfdmGas/7pAovaIpqi5T5lWzu6pJ2
SoUo2z5x94lDFIpqVy/NjWkumCQEMX8B/mQfD96pU1Wi/BhGprJJD6OlnNq86tb2PHKlg4YOwrq4
WJNx1YTm0+eF65F8L5AuKNUGFeJX25jaDXuEcYWhPtx26SMmg0OQzMYh1bOvifve+oVYOUb7HYlV
kcNmcx9lPacK+13rMA/DeRy6yD2h5iz3TikI86vGvWUl4Vn49ocsM1FPJYHZISFTp4V6tMw+38+J
i+zeKIxNPGj5U1aUJjsN/Jx9hvjA6gJ36+gGigJz0CE21XSDC1t/0IHrbhsjxaW7PCdfBZJcrOn3
mQlCmJgYB1gO8OJPrpVXD7bcguN2YLHdoIoqomZ4b4RP8axSd9J/fP/WzG26vapCwFkFJjNDUWYP
Ux1s3MYN906F6VoyU40S/D/dTH9PYsHaKkv7nHfx5GlChBtWUeJSFk63kt21tlGmrQvebBs1ULv4
yEi/WqI2wBMEHhuseSut08rM5Ob7MakZg4/XAfDNM6Blc2cSY5MHUXuR7znNQ7aBy2mRNLSyRh0+
s2mhChtK/1QXGo733MIfsWz7/3drRJWE/7+3RqDzCmGZLrlBkEHNvy83NVbBluAqO7UmGzapbHKc
1lonVDC9IrDD070PJ9fuNY6ChuH+rW7FlxLKAu/dRMwgoKvL4IJgMxgGe9GSC2QrpJksXhsG0ksn
i49DGH8xgXR1cZ+/jaV6uW9XdXxp4ZNcvABEpi+2AKTdER4O2L1kFYGIWfnK5D9nWpzsABNR5G9c
qhmEWtMdY0+Gj4G4B0N5aUduItT/X0MTktRsTs4LEYzz1lbIqc6yDmxi4MDGa6hYyf0El/K0Dmz3
+zBb0VKcmp9HoUZrYsDmZ/Bz2Ber9z/MsbDDk7bgAyu8xWnUN48TyQUEOWTf04qIyqR3eH/6/JaM
tqAh3FlrCfsZfN150OdLU407W3K0gjh0LzS+dkGe7wglrS6yrA657qsyEIYt96V42vuti+GNBkxI
MCy+zEsXtNUK9SrOjyrqTlPERjhXnfBbV19KO9+7qWAhRQASnJFPuubhWSYMO12QXG14L6PePNzL
onoatJekqfPrOEUnyclxaEA+YZ8/SA/EVDXZas5G4ylNi81d5f2/Lz/7nxEgptBQtumailDQUU1b
//vV14GurfsxxtCdW866rlVPMqgazBwAcQN/jzLdeK9Gga8cjUAem7+fz5OAmmFh9ju5CnIwQKHC
pRmaWSSBxHr43mgRKwD5ameArEAthIIY7BMwsp0sGw8EIK8obfHAsH2yOrZYNfay700huFrw+Yy+
OBdGV32CHiKZqgLonxIuuI7M+ALcvr+PmeaQXvS/nY1+kB9Hn9CELbTtmKgVAIb0E4oneRQYc/EU
jXSB8kEpnoLlKFpgpalrj3f580yeFhb4iV7Q0vGOWITtjUQpQXKCxKAg/NjOpnsdc/U42k3/Ih8y
ig2+cMUN8xfAd9TZq4b6Ct6hvPqX/T4fEB/NXwcOIl41zTEdS1jCMch7/ftH12OX6tg7xjvylEd/
S6pMf5YilKScdn6YDh+5oQETmhamdIpqJ3eV7V2FyZyzyloKu0ZARxJYt/vDLI+dtK75CRGYcx5f
Y8P8zpDPrYBT7mtJO1lSCIZofIpyOAhd4yKrVvLbhOrhGsTTN/mhlrn5HtYAOzqzt3amYxZ73KrZ
SwjGp/BZJpuofPd4yN0rK7R6x1rTXPXYqa5K1IAJyAaTfCPNcnZTNpKlFJb5pUj9h8TRASbO4Gfm
RGdraQfTZxwGVzQmm4mewmVa3vPMTLSVFUbaUZ6GzWigdE8VbBPLhyTC9jizSl4FVLF+h/XC+loF
wwCx0Ih+Sg4AQlfzmZXgPgWARXiELjaVWyDWbEM1figzHF4aYbWrFl3p1qINta8WDXHdpSZ7/dbe
yFPHzA65UdbPSux+zUU6Iin/fQCM8psSs95iZmBDaBBSCEw3HREyJ8+JBogK9Vn4bc6GR6I0qleV
Hv4+tTJnO0bt/FERnaFmAJqTdiJLjCbHZqbkcDQi333V/HYvmQqDNnQr13SfmtB0zz7UdpCygbJZ
ijAsiCh165rAVca1EPR68L1vSzZjZj3eSitP9x0YxUOT+cO/zHj2P2u9pmUK2xLCtGBiao7+DwVb
W9eNrgjyXsd4FHuZCDulNoosEcIXXRKkmlQz9whcidSoNIBOHbvbFubTtSYIFu2U5m6TIfmhk1O/
cSO7vtFs1B4jdZ+5ooD4n7BcVMbm1kxZRapUEGO+TvKLpZQsZZdYttntN1WTVh/2bAW7zgovyIjN
y+yqLokljXYLRvbh8XLEsuZm1UUOtks0X+PxZzdM1ue9g6fNufViT7inSnf86Azy1dk1nYksH15U
hPtsD8AcWIsqJUzHB0Eq7kUpdDayk/+VPiod1cGot7FltzsSAwIPiHpOsw31sdGXgnqM2JUCL3NW
WZu7rETBHy5Pc8esTlOup+uBWmUkXOfWtNntT4fFgY++LUoqcvI5wMXKv3yS/xWnxuCDcFYYhoCG
wyD0j6VLh00gi6ypP5i9YT1o8WJGpI2mZ3r4aHQa4Q+GOi0KzCRSV5EelRtljD/MUGuuitmJNVzJ
cY1XMyDgZIlPr8rYWd3LaxkICVbhC6D5Lok1RxTSnVp9V8243JtSVqAp5Tk2l6mJpV+tsJObyMsz
e0hPg9Qlm51abIbypUni+UlOsKOdDR5khmkvkXQ5q0dEhNl2THVifjKrQGgWWB6LweIYLafqkD7Z
zeA8WmNlPf/v2Vf/5+zrOGhi0HPqltCR6f4z7tVmqqTylARHnWkIFyELNV8xPkUWhV6HzvNZhGWw
5aNzzzqSYOjvBGWIHNURHkS09/MW4yzm8uWmkQ9p1/zMKGPdyd50A+3dIPTj6Fbt573mj57mRPSv
8yOa1UNa8144xIG3WEJBD7BErtsUZ6IQ+yjTh3Welfq/iIFU7b/UQI5ja7btIgRCfGn+lxoosY0K
HS97MJQA0TGak+ZpnCkyRMO40nO6OoXehCf5AEt1UWIWfg1rDRrm0AHBmfUsXss8O2wrEELqWKMa
VQPSMcH9MU7WX4qx9HSgxt+sLCrXWKP7s99pySNvxKUu0sD6cNRrFtojIVirpq5yMkp8oOMrzXHN
k3zgDy8Y54HmLUOMYIdadujx5MgyU8Paq5XjWsdRXmnl3FrGPgTZBvzEPcdLcOtYhQfkTDO9gAZk
Qk0DEs2uvU39ksVDEnuDqvThpit8ai/LuRsqxhYzWrfSh5wcwahSzVMHeDUEMKgsbBI2awuTv4mR
diDEj87ytCwqeHtKM67L0rXWZW1UR4pwB1rO44s6h6RG1IIGyQznxcqa3Jtb3zzn/hwf7jeX40Or
F6QGfw19+LFRkn3Pg6nzYjKx7w4HNOzzTjbSM3ssttByx9Wf5rqLiGVY+/g9Z0udHtMFRYWwnuJb
X8eHu/wyFO3FVsQtnkqWhZWp/u1VYoaJ/QFMgJbHeQTGMx11BbxUE6vlyUH3m1w0TP2bzAjzw0yz
CNlq4z5VaT1Qo2y1t/s/Es/jZzi2GX4NtYOZpmb7IjGMzVw32ECT4QRuoz4hAWSEXQz+8kE+D7Ll
9Ocpn+bCfamUOikACp3uXbCQ4mlkst9pc99Ys8ePds5s/6rL1H+J1Gnaqi2hCIkduw+9jqdPDl9G
i53WdaePlp72NuNwKy9dTZmIu5mcw928IWteeJV+X+zgjT3B8vrJASPOthjZIJz2KQZq3OHsWYkJ
1P2K5texTZnuFIdkBANg9KXAnMOFlM2f8gUcs+FRr4zx0dYUm5yuYdrp2G+42hfGo4TA9g5TWNaI
rWT+xbTKtoaSMTwvC98xAaAWGeaujkeLWl+A3SVjH7ui/oQ2mUiSTTT6Nomd5mBeFdtr3eDl7j8J
wxX1NOQE2PiQnEzkqGCHdoOOevee7Wf0LBHuLTMZzbvQ2cuLOUM9sQ4jBH7J0OxQwdHtnZ3uubd1
rJb+ZKHih+Dx2pBZ0ltTvqXn4b/r2nTopG8cR2PQsxXDV/GDsp+8E/t6oK+ktPOroKGxESW7myIz
PqTupO5omvla+SnPMOJplGYT+NhL4XGu2nQHbC5+o7RDUBTN96rK5hPQafeAJrDzTEWBjY+09Y9C
GJFPgJLwZ6nC7Zd/rF6jGvF7fjfBe+2XDl1pMir1OWCTNL5qYhR3dqv8EyJhlUx1+By0BEW4TUzn
Vspk5At6h+lCCpxxX+irBKgsjYdpIn4nnx7gtLbrjED7NZraERtqn1lrYbcXNbTqYyAooKn2nF6M
HgOdH/XGWYo22vqt4s4j3NGykKb8LAt4trJ5uzyQmksbd3nQh0mc2dsC1agfQFiRwTvQ59Ftw0Rj
kJWkp9JNNgEJycKKxkbjaTmTnVd5JiZlLSPcVLcQ8rWBscCLEKfssODXZ/mgybYqcnfnFPvEW9HJ
tsBOqxGZ9WSEkKSGL1qDiTe5xqcsJNSGBRJyJq+RIJQii9uXme6AN+pwgaXwaV6OxuU5+WpQlr9A
ug3XftKq55qGjexX+l1VPWvUas1g8BSldx7l6NWJOFyTPlrsrBJJfyVH+2CCHna3dgmrq3dqHn1k
1kQZdhApQs8xqXb+QvwotcY80Xq7SJtPrjZwKQMNh8ayaVgelKHXViSoKBtqE9EB6dDTn7FITGl1
aib7L8PTk2Hl+UO39CaXrsbOtNV81bn1Vy2m6/GXd1AeTiwyzzaf1ay4I3ZALq3qIO/8htDb0312
bV2i5qWSHfTo8xD58a01hf4szASFPzYwG7TDKqFHdk71QDlTC8tWwczOb0pHyD+Lv4FO+k+tVfSL
W86XOI1TtE00iBvIZr8hfwhQUsPXGH065OEAqd9t+yZHR31uXHT7uo8gwQrXMvXAItfZy3qjOrtY
LpnhLGOVQa7YAKtODwQch5cGZ7+qQ9UF4VS81EvraqixjgdVPZ6BK2kbx0zmW2zDc8Xe7j82bqQ8
DLBktgtS7gHuFwFMubjiqWluEYXrUxBSkBiRcz0WUTJu5uVoJDXgfiSfC8bu96tjZwfgyVFN/fli
eTRGmeNFhJIjo0eW7Ijwox1TYx/BntpKXR6aOQ/mpb1t7cFILplrKdcFMrngaCTIWc/G4NqrNa2/
vdAqcZEjzGzXBdwPG7YLrjTM0ZheO0Gq2X+O6BLTXSr6iVLXiFBPnJxqGu7frWqN8ttkloZZtZeE
RSk61OqoWPumbnhkKEf7Kot+8sY2T4CMgluh/MjDCmmbTtYfEW89kfE1rswBNRzMMGXXKsH6jwhP
/o0Bc+hQIQfsrF6ho9xaVyIUXc+23PlLPY73RVIFR9C1LlLM1pW5cqVEevVdn9KBpRBQsSzty6Iv
dnFcsjpYTuUDhLlh09tTczHxe8x6+kHHTyfnx+m9xoeym8yz8xeAZEsQ08FiDJT/seoXkO0W62Ix
q8kloIWxwfGoXROFvI+GOCtCYx7sZZchbSBR3RFn2+wgdUUP7ADLZyacE0Xq6WPxQ26NZYYVif7c
WjreeraHb4Lb/Ai1gSqSvPjugglCpltPDgPyIXMZlLWxhAeBESb3zZNjmcMtTQdqklP2nXdaXzHz
0KItla/yDY4AeVBPxbRiTiZBxt80g1jlctSBh5Z8QmOZiZPop6/y06N41T7VTQh+nTuWeb1rLyKu
v8v/c9BStmgzInWMDhh9TArKa2URssnf5GQ1mGInPoZDlJBjIMa9Edv2OTOOilwGORincDmW62iO
+g8macQ55GQwFOievIxzP2WGsuovfa1SFPHzg6gs0LPtMAHrht4bu9Y+HQL1zqPxB4h2FRX4oqU3
kQvzI5YisKL5OippdKw0Xd2SGrOSkwtIEvW55kym1EZhqD7TPsBlK8IDyDKV9a5tPE9x8+SHjX+Z
l/ypAJEZ41EkICMbT7rco0JoM7fVGJnDGqv+M3c+5cI4eCE5wCUkA0Ba4yvN4X4lVtYlFi65K1P0
mbkIr5gTPlmfUoHJ1fmk6E2xzRNXW5XLAzECgt3Uchqk4t2xMI7rPuuYe2kyGBNs9GU2eX1Sa19y
NbtKn2GDxqGaRv17WMb09eapuKkirlY53drBaSNnN7c2wMScFnbSm65X5xNeGlxFZ1+t531ZhvYa
9XLvSWODrEZRBLUcx7hICYtVpF6g2e35T6ohS6riQacNufbxYdebFuP7xhkQo+DJVbeFErjFGuxF
velLnTVgpZTfhNmbZ9dgMJAkt6ImR9VRYqyYYvZmoJ+nMUIcuWLDF1wM3b8kGXmvgW6Ylz4X9zBn
W+uDY2YE26pjZR7pNrTyZSqX1iRWjg+TrOLGbNoWBjmFMt3Hgd3K5MXJVDGvpcESlLSQ0zKwIdta
2AD3VYEHK69Rj9gY14SjvZrIf/dFNH92EJc9X6vdvRTFKY3OFhu3o87V6AVtlNHWztIdFSGbDpCR
3I+GqBO/a/D4AX1ExstGDE/7pdabN31Q2Uy7+nSpwtXd8J5SNXnswgjmx1AYJ4PezdVV6tv9VR9n
ydGBvkn+5zT/tvXEUFqg5ejZFhTEdIL3OBFs19MRnOxHefbn+T+nKIgE0TMoLlp1xgRSy0fpCgkc
XZzqnCRQEx1fwyrn7hORL6Ld8E/jVP12kEx9lcGAZVhvJn16QCGbMkA+yIfGmpkUqR5iTlK1dnc/
p4Ry8PGRXNqieq5axTxJjJq0WQVJ8WwFk3VSpsx6TIq9yErjMBUWZZbFBAEYcVuWfvMmnzfQSiEw
Nz8rx1SOU6pML6Slke1iPiEIb7DsoeOW17EUL7XJyCoOAEpeOsl1iuAmTZUR7Atnzm5ODedFtQfM
g4PvUclmkz7nwWM4TVGzIYI1oXjvG8n06M7m+BiomaBceLC6ft5KM6+U8P4x+FoxbXz5KvYD0utK
APMfhUpAiDaXuAGqATx84TxPLFJlUm3jFyehT/mDn/tn9CtsdxWVSy9MrOpbYUzjYz2Ie8l4koIs
9FUs85Gz/pY4yn/0Ly9l/VCS781CUdQz02Xpdl5v28VFacj9kpTscjLwKNa5f5SK1TQxDwYzF2yk
nLGuWWzny03Yy/txrgxkP9M4bxAxreJy6M9WahvtDo+E5boZDJfJvmSKeUOwVN4iNrVjnVev0UBZ
XFbq4lFPt/FYD9umdeBH/weWJ4/+vBAtrAL5HCSdpw4v4yGMXPuiut1xRn9P1mvfUYBZfp9pFPZF
c+yBjMLqKYiRZv/lU3ICQQM8IUKBzyz1exwmbEbPetxeYZzShBqqqxwz/IBqkG10hjePtMc9ZHi7
frSrKxNg5AlK0vt6mtT9bEGVQaUhnoolsnwalHRFwpu6ZKWIJ82owoWnT2wZL5pR5p7IyvquGbBj
bD1uDtNUqC9DDi4/UjWxkaeOXcfHVoDwlqeasOMrZvYrFCiVtSnwj2xgrzma5q9e1/Rj3CEekA9w
RHSTfyxcnnEGExJCNAKxcqzYUxV8+wReiu3a7AUluvt4XvqvtaaYKRZJXIG+hS3AUWnkyTch7Upj
LXwT9YP0LZdOfyvGePX7HZqbx/t9kWUzEcJz8BUXVvUgwTLGYH+WjfUC7jmcMazA43trYPhHnSY+
GvxN9+/sQxLyJNbGqeBqmM7c7eT3y1MW6d3ODKEXz3EX0BrucaAHCsgc0eIv0vKzNU5vsmRpOe6w
neKSCHCp75X/nRq+1RMJJmE1grxc5oPK1MxLlNdXhVTvcxbV1/u1/Mfcp8BMcGrlQ1X1ngzsZTuo
VfMJyvAvoTjTDp/UwO4nrwhQsxIjBjdrhoSFudVbxYhQCCxZv+e+1LZOIQPHFcuDfRiF8oVwI3pT
8jmkrrbXDbO2YX9friDPhof0LIgauUnPPZBnzFxwpPD3ymdLoLI3hGbLV+R6u/H1NDr7mfMq3y9L
hcdRNIPtKYGmvEVj+kIlzvrh5sU5rsX8aohgPZcs0nph+3t9xl3cVvpdKZmIItjOVR5s7qNLTpKX
J4GWUrovj6qQriXBIDuyopoHo8h+M4IjXPCO0dXHvsfXK0fY3MmcRRRn3K+x0MUdarM+OQm76Xau
3dZbOdMvk39JiNa6a0IYyc7EtNxrUXy0guy97i9arQzv5Rxk5yCEwiu/x6/7TeTn5bGf4/U/hlg5
2ALbR4dNKpOKKXVTQi7djEv2HXjfeozm96QeaXYRSOFb7e0OhepTOBXuABck7/XhgIFmRlWlROz9
mYUX1l1gpgn+zGVFk2O5PTrOeCOBNzzffwAlNta0gftCzdi4/B9hZ7bbuLJl2y8KgH2QryTVWrbl
Lm3nC+Hs2Pc9v74GqV03z90FVB0cCJLs9LZokrFirTnHrDr9t2GkwTHkIB02kOKkv2+n0kT/9Qis
jxwVBHcAF9fd5FEYLZK5YjyKsrF+RyFqi9Wbtz305sKCvJUpojC743aibpVQagS5P6WKiRwQisat
gcyGuziPAczK/33GwEztX3Niuu20XzRsFZbmWLr2rylN6JiVHY+GflpgpP1InwdRYsjru4cp5joc
sBfvdRKAXAvlem7EVsA4sNyRmimJK/GtdQ8EUcertC6hIVWXD3HTcCMtrPlYOpy2SKXzkxJW99o6
gt/eohdY7VWz/mxnB4nwmNnXYVBU10pm5wfa3F/bT4WhGV5kWu6FWfZnGVF40S7X3ixrUPeFYuwm
XHR0PbqaGQ0GLJVrZlfIziYKDTc3URAEW+aU0I08bjGrhJKFnqwUxSNwcrkS9vA11Lb6pMZ64iES
+CVsKzolSijXojq/loVxVPo++cOiwhNrOtKVttHOmt2Z0Heg5QW7ta29FJXGJ5HT9Wnbg+vl5Eqb
yUQK8vXFZL7janrU7C1Fw0AU5fNr0KyOFGa4IkA+1BmFxWVGoqO20gOMlXmeVikS6mpR9xN86vcy
KUlyQxGI5Ke9paMYxVBd5y73RDOLSzEilYxwrxp9+twLZ3501hsv0T6SBMd0cEFC62c6lMZL1zGs
L+f5tz2n37dfeBQVLLa6hp5Ryu9zEJt3XY9WnySBe52+9gGNVLPqjNlUlPN3YdgxAE9l10jN3pmb
YEZWGVVVur9NBzLlS8QTYT5wtQ8xEo3dkpeY/BLQuDmDBrJD1zNpahzr2Y4KNynV8r4SzYe1xtnX
c+uwYYqIs1hfSnA7KDhBeG9f3SLuDUKaU02Q9ZMQsDYIdfK2HuhS0p4OIiJcWmP8tHpWCXaYocKG
xZG7clAMd2ulq4co0X5vipSSUhmSW3worehzMBuDrjIN2maKijszC37CR8WQnYoH9DH8tMws9LO9
5oSWhDmvvyahH0pzqtVsfIfIKFZ5fok2fSSGBa+OV9r8YUXTdc92ahPOvY6dsrwncD1V5FlLUwMH
KIPaSgn771ky73N6woDc0T1UpByVvlCEF9Aoftxg3uR9KfRSJ1gqQ6jtna5VvM32kKqWegEnu9sK
KqMkC2OiRnMArJ+tFGrGplSZ0/QAxLU+Wi2sCGEpBdEXRB/QSNeu9mpQb0kmqxKz+B7aabLvk0w9
0S9YrmgpvYSxBK18fXltGq3aqTqozGVe6hNkEK6yeg72FDO/zclkCddix1OL8i5OFKDKDpRLURr1
Z2E7bjmKQfVk2KYPt2lQ1djkXKC0MDX55hTzM0nvkIKY46M0kCcpZolPHMpEKovZ24qA7WGmE9Q2
/wciTVf+fU9kTsMQT0V2pykGrrP/XzsD/a63CmswTzgePp3KDk/LEMcv/YLbncaRa1r0bbYGY0ln
yncSWz2yzzyrSmg9ZCXwmipAAXIgZVLb8/GXe8eQfzDz/hHa9GOrsoY5tc/rqwr2SjQBYRH29ENo
kYHAkUVJty37gtJCuFldxP/HZFlT//0JQehZGrQkxzbA6RnbDPY/WEnToo1NyJp8JsAhm57icqjY
aCrw83DZgjEEcAZ30uQ29tjn0+CSXxX/qkw8Gb38NUS26k51bbk5epDTdrc21RpF4ZQcy0bfkX75
T7WjqDqrvKVc66wlhDHEhRbIBy1LSvj9jcUdASjjzU+JlC9n978E17iLvZA+zUsFJsZDoJtDobCg
l81ZkF7yFYHW6MqK56zjEwwTlFcRMR/GVJHHvH33rMd0Rmqn8jcy3CabRCyFVD/KiYVvzQKHBB9O
ub+ZNbv61HSp0+6tAK5/VyYWwQokjGz+eDOQ3UM8MgFUB/XbrTLQF+qOLmiuqN5UQ3gtKUlvEjQs
HRQgaoK8JbzAw0j8A8cS4TCh3UgYgSI07eP2YH+/HXp+5oLGP9nDDos/ppLWQtqJ9kjSm/W2jMnD
MpAOvmIoOuTO7m2CACuanj2jLfeGCtKJD4JkwJ4ctzyG3/+2Nd8mrz3qZFcqILxCunHBtiFYH7as
a3XSuYHeZpFDyVKKF9jfBgO9zf2NO81Z7+2Xmz8dnTSolaC2/XYLz86YivvLtks1tIyA1fU/YqV3
20+WoyqRLcSHmrevmmh+N9g77zC4oGzS4YKzMBY3VWA2Kfc3MzSEje/VavEbA7N5uPH2jdQif1qP
eg/zyrC/sYFgGLPX2lTGMepzjIBgLrYH9oeoBdfuxfbSjCfU+E0WHFKdgryd1P60NdC3Kdn2HjGL
/anr5PeOmOSTOqnGYyBViKYzbZ/1FRxXk8RBni2aSYsCTBEMyfXbAgFfaeuMavRBvb+HfqmH7kBo
yeHmj+SCg6dhAvPrmDGCFCHtvIupoKZM5FcdeA0gvzzzEaPlV0KqsPDKjoTCtaJK8Dyf7LR8TchD
TvXiNmfbJm5EyqmXUIw0XpraupsijVnHFKZXQTP0IR9ogjBJy4iUXS+ituOaAvHRKhowGrGc/vdi
EoHG/5CsGGynHRJRwYZBzfi35qclr6PrCdA+tZYwd+pUO69F4Nj7viESXMl05zWWLT1goIre9lUI
lzMhtMHX9kWJ+e6p7tPbv9y+ocUjssxRvjcJTfa3t5ayepnRiDzc/o0DNssyWue8fZHEutFPCfw8
bF/9+1/fvtpVKlyrQc283jbhNo6940VM+J8zQowntXjZHhorhc8gcgnNlfeSiWs4CasjnOPy9h0a
uhhqXvnPv8Jku1zSJvj4+zPGgdy5WANSE2hd+SLDMUF1ATJg+5apTxAElsWD7K2XWKvTm5WYwTqV
hALe5hY63VfGi2otlo+Yw9gNuVCPZuLIuzEqtCMNSXmHpXOd8ORrcpauHo0hOVmdGlhnFa7bNVFa
6xCRjOf1zJle6B8Idwjs6qg2Sk7Ug0KEQKDQ6ajxhrpSNNppm3TVqvM00II8EZ093Ts0jVwSQCg5
1peMT7yhLcWHMX6ZMhi/8PaCBWByQpZPM5/LWn4j9ra9+7vpZQ53zpXH0NDn7xo6XVdpbfMuwgNc
W0hviQVW31sx4sCBL6/oiQ9Rdf5BWBjxI1A/3DKIdFxf+sqVzXDkEc1W7hrRVFgGHaau6y4k74D7
hYEaXEDt7TZ98JI55x63x3dlIDRXsnrA1B+cfTMTBp3lhQC9ebZlnNiHBpem3waR5Ruy/VZYI5U6
kA4RFsF/PhPD+D/e+4/va5mztmX3CtcFikXOt45Fx4xyVeBaVnzXWm3qlyt8JoP27LEHHWkhmc5D
uw35EMqbO2Zfx5smTk1GTuUStSXxpICKGWo9LWM03ANnRhOxMmS0CqEmlu2PUtq5v4n0u5XZqoz8
UYu5Pt02t2VPCambuVex7bqUOqp5nTg4ICAfigi/kojhKNtAqj0NqfPahdmaL9hOPzi+wd32lrF4
s4jUU2vjC9/Mj2M4C0qjuuN8AJBTTJU4FWidsDI1v8pU7TTiMwK0Eloe7MIwNh//PgureJ1CKMNZ
WXd1Zi9S/Emzfq7p9W5rFA5X5N1ghCAB6ZQn65K1vSdRPLS58tUSsHNYFOl81hBdTHaQq37mtM0q
/nHmys4rQS6HNoEUTTzPd9uzvw9KI6eTsLvbd/x93/K4QMQF6oTmd61JsFEXRffbAwpexadLEfq2
SVXaUWRsW49tpEWGvOKHtHiACqJIYAQqindsJtVjV5Y/NwWh0ycRbU5QcPVMA5Kq1+akVqqDWdst
URFz/WlLDF6lMQXnhcLiPdWK2/tVyf6TWhFhDYdMCd5VR7av24tseg/NMGPqXxHXQfmViGk+lDGM
3r+XoT6QDri9l2KUPJKHWrO7xqE70vdHVVa3h+0Kn2pmcluzOlG73C0rkcLYsLJv0omfFrXKPisS
mFFqm3uz4XJcVqQPOpmJgQZdZXJk3Nur9a1qLk089SiIN/CWCKpi34c0kW7nPLj/AR/arD6zgf6z
oO//kc7wyecgEU9bIlUekTWjsfu4ncuJWI71UPd3TLD0d2OgiHTqmRzcuL2qQfCOaqh/MHnP74EI
p1lKgG7SNeiaGOQN6+GtNLymRVK8Tq1S3acCJ0nC5qSiy8Nm+jUqkaVsHIYxRXLYG6HPZaMQfwQf
oIzify6D7QrIJusdNI5fbrGHm3Y1BcAoh9o6b2WeaYh9V1aS7DUGrIVN4QDI+5+PMuN0FJDTN0EW
OKfAX8zO8U3VKY5jZo2uhft6v83kQqPq1xxheQJwcUjhQv9Zn0SxdXtCfujtyfYluly+BpYQJ6Qx
UCpuZcnGtU77VJ6yodLcoMlx4w60kNdONMGQPQ4hnXkbxYnsfDB048nMhP6e5NFj30T2U4CY/blr
mLRiMu9qy37YtI9zmldnsOchej6JIxEgT6OHpCWvUoRtVOzUAX3E7YQy4vK6dSEKNhhHfAfczFch
GTux8CUXx6YW6Gv1adxYqzP9Dss+TYNzHpXcqxvzqkq0lbf746DCC2DfASWM69tV2aSckiZZ9SlG
ewmW7tNRNS6x7atYXcROzy2j/rGpYrdbmtVk9nEwDIlK8L9FsmhPQm+kZ+JPcvqqdM151MzGeSRd
S7uz8vpye/X/3ndGbIqZCPCVNhp2Qo6YwkZ/T83SECnGSzZgCU7PzHzoQoxiTlRkh56Ak76izxNO
xgNoWQKqtpdlyXJekFO4fTW3l8QD90eQIUKb7bNNWpFdpyXaBRMCX2fpCDXV+ta1CHb9LdsdLfHg
97hyvWvVat+KQv/IkkY/xYw3tjPSMsBLDrBD3IrMo2frQV+nCtvzoisN1MCg1HHmEyvn0MQANCyw
/QDnoxf2yyiy6LTZ7S2HNQUsRnCXYICHMpNCi+L/UEHifOr59SZG5rrt6hNdD5xV6GgDZkgEHNyi
v/r1JSP+aBcNZJMlg/24fcf21tadlZn+zz+w4n65tKNqDc9goLIdTrs1PKRuHmjqLccZLsrWUO/m
yfD70epuW1CgxNG5IRbDDYW2vOalQtGVVvfNZtfQdE05bqUDyoHmPgyuA3oC/9aUTTWLWCSnqy7B
bJg+gUb1VwZp0bArZgSSoCugsdyHa/Adpmq+dQneyCVaCrdCAEUyQui8pIhsc2YUe81uzIsosPuo
lfhupikCOKy955uG9LZ9QDP63pbNyVDH+gn/r/62vtKnzHYzvTZPjUmWi2WvU/sOYHSFPWyHKGtt
rcNA2q+5MVWRWLthbdjY0WS9QDP4aNdUDppag4tLVTLNLMaTKuJd2kFvnhrFea/j6XETkMoyv6pk
bz7IoPnDMLjegzNpTn2ZV6+THX7r+Mv9YJCIIbhq+us06b0PGa46dIgpOBDRw190dVeQ+VwtJr+T
2Z62Hz8ygQxlovyoy2htF9fpdZDOe0Rm2iGONESDazc/TcTsFfTu7gIHlcLYliz1sZG6VqkMv5Qw
81q6RqGL7OvMOLf9CvqZwctSay/VmBm7VKCHNatF3OTH6rY1VYhN8ceJqBlbaJoXxYb1JfvRk2uu
xPY+LTvyrqJYsjBb3d5IW/vEpNNC141speY207fT66bC2R42MG2MRXAQtXoXGQEUj3QRlziDLiqV
RH+a7TqgeibPampmgoPGftfSzAvcroucsznVb4VFaoFr0A49pwKdSplGdN9bcuHMTk2e7Zaw79u2
fNltRXmUJuUjjXWCpViyNXCjeCeAL92KciNWT/pmxp0jTr3RSAIvjzuJf5nV3bVj/Izr1GvrV88d
Nupylt1ZTMSZLuSib+pa2pSrIi1NDpv2NprXkIdKO9KvRmYFExv5xs7KhPjeqipdD7MMWGrj6wIn
fDeteVlcbN0ppJd5e4bHs+C2vYbpOtWP7bQuHKjTdTC5jUCYF8dO+thIsTxOJgyH2yeu2FXcJ2EX
IuCJfDOuxANKmjWWqy1IgJuqx389g8Po5ZYaHNaR450VwEooi5b+VR46vZtVmoq/kMTJBrDYfWUk
jw6Ure2EU7TI2vfMXfepNjhvJTEkpQaOMYzHP+sTcmymP2GKEZT/nfDIN7vaZD6s6oyits/T6+GD
rWWGp0Z9fzLQ3z53Js3O2Qnaq7XB+SFEOewrygkjtzL9BFVdVWryK54RMAZOUl4Jlci4G4CYrQvN
fsMz8a1tqOwZNtvDs0yA9TEgWZ6sNcppzVhgaYVXrqJgUEMD+VeTF/ZJs2tXr+Gzw0B+iJPun4dl
RK+R1N0DJoLivL3P+PyfL85aq5wL9avpjMNWwRqV3l2MdmCgEtYPm2dP7yb24Jo+PvdpTJyb1YTn
dBVE9uQ1HZjL995WCHSLfR8m/E5/m25b500hiQ5OVc9gL4VAD6buDc1w+TBr/RebpBQTmwsZqTtv
s7SiX+y7SGo/B6cokLuUNv4Egtk1iQV/WG8SZo0xFBABRtulVfeoXY03dhO3QSK7QgX8vv6s6f3P
LRlge4gaJtgyo5268vXpTNExkavq02gEFiFZrBiQcnzUMku7I0mC61YErddD+/Eq+r57adjmcQj0
6NJk+ZpljOhLibOHuCR6YvuYeWVxxyoQ+luKYFil9ctjojTKHQCjfKfl8zfowBZyQm59avPSjUCs
zV5TvTSDWuLktIWUiuj0XnvpnKJ9GPNKvfaLynQYSdN2toLEsw9t0pJcbTShF5oxEoRZ/wU6AHrQ
jD8NykgFK+RjUkdtZdyN3hAG2CoI9aIZFO4a2KQHnavkLVAC4d+OQRAO554azd9uDttDBb5BOG3A
VMSeTptqxM7Sb3kA8FqhZ7lf3Si3TvEwOYFbKYG27yv9ouWG9MY0ZVAMwqAuhEMeR8+qRUHLLNR6
NNIfTt9BL6fXv4udZ2fAbYsB/Qh/ZNcV5UusOpeunJ8mWcEz01oL+dbyPCGtsIbS8ZscvXOpcGqE
ZLOq5O4KhP47fWRN6iewKuPFECSKVjHNr7HCgIsqIesCwnN63dkHBBCbOgkfiaMBUbWdvRrwG6cE
1NKI5vI2gv4Fz9DkTroKjKOj5edIXyZNulci9lWpdpxj1dxrDvGKHXzxc0yeYz/Zk6/wX7kwC4ZR
l6d7x15eSEHy1Qil4LQwpg9oj2Zjb3p0eN/V0nlKsyIFfZnKnTVWlquExa/SVMx9jwihjpwjGy/y
WZokdMNYpwczp0xWO7ZO0cxcsbMPTt5dYmvUsPJJevn6dDIbCxtvQbYW7j+PdupTlMI67TAWelE9
AwFy2GlzMb8i7iBurCQ0omewmH7vte8lsKMqSfdaMXlEW1yWfoh9bNVg+UlfdFXyhMm1gxWuQgrH
0SRz5X09XgpXPZNNJ3YjhbE/Tn7PpDDb5SZFUksf4yRR1PnMZJ/MBnsBERl7wjJeZ6lUO6dsXlh4
fhJnTlcVFKZV/FwHH8ZCfEbAQoE+h5h1uzkTNvfdbqyHtgUlxRmgjvnF1EVOIJBYPLGMX7TNGF4x
Omtz2exnE8VrNmsTK1VYnWNkcnQDfo5dAXteXuvWXFybpUpXM41xYgNiXtKzJ1vi6jTinLWOuK+G
+RTSJKF4BhmyzMM7WoKaaBt5Vqr8t1lxqY+67quW8aMvqpcYJJOv9uo+X4JXseSVb9jrL6VbhLmY
mgstGEFwFr8UlerN3OiFiuITKk/NgSZ5qSKgmHH9qYZGwFqWkH7C5p+MDwrNYnIQSAdz56L/V+GD
qIEn7OYlSyd0x9zS2ph9U0eMGwmIsO8FuI0IOmg7sxvSA3dUjbdiaHTPbhCpoDoH31AiZ5bsLlyj
jD5NYRgXW/c0vG+uMhc5f1SG+6Ya/8RFdmxS4hKDKs53mQoZNWpfbK0ltL7PDWbB9XszLp/Eu2eu
3tAfIBBiZ8Sp7eMoblybnwlivv+uZ9hsI1oEQ2yGR70ZHlWTQqDr4meMVMW93SYfAbNJZbZnz4pr
VLT1Kp35SYAEQIt45nM08SFZ1I8pNi7oQn9TyQyHRoZPhjXwQSS9LwbuP9uqhrxi68INynzxxwrJ
NRSjO8Weq51syFmYaT5qJNvh2GeCIIXjadYF+A+HfBa/1XqpPGqgq9kNRJxa/YPt0OGLzPKpVqTu
0yGt3WxcfnWd8qvD38Jhz0PXbpdTWGtfAv1fOI3ddYZP6+dBpOzLHkeWkn7jxvyozv3syZhWB7oF
GxGol5fBdydvSeHIzBXR0yycy1nod2nR7UYwhNibkPhSaikd6Q10L0g51SlozUNSNY9SZk8oCT8Z
lQVsB+NvJE5Jv4x6xyXCCBlADkJlmDFilFlyl8bJweptSq5WoKQSFl3Y4i3EbnnEyVXC+nVt1TEP
cNm/FRV7E/RHXijCX3nEUKoL9zGepTE36B0Z933DTCfQig/cIo9GLxJglPnvQW9aImJ6UHDMQRCV
HqquTS96+NEFcrdAKPBw5KCiHijUHBpNsmd3xUjjDukFiyHcWdeM+T0kKEWliB8Zdn9kat36jUgx
NHH2p6+joS5vNhETUf1b75fhoMYi89OoHb2+nH7boR77CNqiyPziyOJ7LL8tS3CpTcuTxpjvFIG0
wepegi594W/Zn60I914TwvKxhvyrUzWOE/qDjt56Fj2N/Af6SX0C30FqUpyRsB3MOwYrn0VFntOk
6J8GXBNScYOPLgTHVBGe7Amddl+bZgBLBuW+JnDZgtTm2hj34Yn1FkoRKNeoIUu3sOkiCGmHvoh1
Rp7AHcgGgD6Lgi8t7f2sLpCBhpqOgrXcpU1P7pkzkj1y34xAR51A/aZXUNBzKiVfD9TO62exV7CZ
78F3D4Bs+vgxLaI7DFvuiELQNyAK4GS7Vlhv4MIisM9EC2lBnzj9mj9EZDwtGfPcARathaB6iErf
tKx7q+2fytQ8JipBObK0PojOY0CZfKmC2NVq7Es/6mImNUa0gjRecR99KFWUue2SsBM2yehsgIQl
gcSFWg+gtGCGxM547geq8VnETHBnEOQcN1fvx0/MpztmhyH1GJm+jFbicxlUL0HgBjbc8pjeIbr6
9Bw4hnOxxuz3pIXPCIXGHRMJdB/KoLpjqy9+bS2hZ+j1cwr2tk+tK/ykkBsQf60UimenKr7dldk9
nvoT+9fwrm0rzR9A27pdIn4SUfWcL9p1VEg/Zkb2rSf5/fxAS/VnWejXQDLRQjPgQzb6KnSVc8eo
di1SbRSp32Jci9o8A9FATL+zFlu4DOCt+8T8DLHiNHWf7SyTvfKkYYsc6gt0UqYj0ksK9nKjqbAI
TtVe6YoHBQI0Kpb5yLHk/spF5LTJxQbR6lZBCuOxDiNfmvZnkSTSz8nM465ov1pp8CQVOtdqyTBI
ZyOILDv32vCa9szB0oQs0wbbOPGfwW5gs0aJHHqsJ0fKJ3kkbfmJa1D1mx6OLfXLH9kijUC757VF
AZxrAaPlkNBOChjy6fqzLkY0XHEK339SBreCDS/JlPcMcIK7Jqy4TrHMQCLM/CyGyFBncJWxDSzw
VZb7vMo/894zkN24Zd7aT2ShN+pnGOSNP2oUiSshiuAXZOP3IC2oeGx28kmyGjqb4Zhg8Yc/lFJ/
jB/6COrJTGN5n07ttZ56xNJa/43m1eAvE8QOAjDB17VKSXlPaR8OYAjnxtZ9eu4YdwlfAP8J4dAa
nR3twNTrRJzttbXdNA5EyePs9BSpcmIzyvXQvNLnKcr9GHSRr1W54SLAZCVQsx8dLTmmHOSVW+jt
Qg6wKqpXAxc/93ZScay1xAmC/KAYJltJPdJ3aVS6weJgeh70j7iVP42cU18Hi/mKoaGdrZ0kqo87
F4xEDdZtW+l/ECbb9N3QDUR0JCcmCv6IXDujU0ktTl/eRD8GMp/Wqo7Eljy7JyXp70rWYE6fdjyN
0Q7D8tUgE+eEzJys3KSkaG67x8nIUP9xwCuDpHucQ76sqNW0ImY0Nc/eGCzfprq9hJL4PMiOnMya
9X2ww7Og635JnPg325rwEi1V5RoOR87pjRdwP69ONBWe8WMq09orLJH4wFivNmFmLi03hJUEu3Zl
wcrcZT7JB4TaLXpMXIJWAqAU2ATb/n2gGs808H9qu4r+7N8F62FWxInbaGQXTwb5q3WXUx5FeKII
cHch4ZYMKE/ETt4bFvOmlK2XO6U2yVZT7XfoozwVlSO3XXK7lJySOJOvjUEUjZ0vjOsP24XZJnrs
JZVBAncdXWMQge9AF4tEvvWEetKFg/NdDvfr1TLw8boBszYKrkqEb2FefiRzui/5sya4KCItUA8y
sgkJIrnVERPKrS66EpH5jqCTcmFhIqcM5oyUu35g+1Cb+p0Y4pL90kxokW3cpVX+y06YUGlZ+4sG
hn3X679MUZauDCPVp7N2R0G14vaKhzDxsezpOSUNepV9ZaQPY6EiZ4LvNSqtehgZeY26FeNbIl3V
YfCDtJJbfOjOo7xrDUQa3NDFQzhFvyxsAlCZmcrFyhOuMrdrRHUv8n6/KPMIEZk/AhP4H71UYlCb
nKXB/As3wglAJyNfjSZeySUMnZK53kuRPbMUMAygLHR02BsDw3RlJVMjl3nRV3vjgF6xkfhkZ2f8
ltG7KMt9bx37Sv2xRZ8Imup7OzYkGJdXrV00v9a4WJm70c9Qrj24/amlcOh2ZizfUGoGXm+xd5GL
Q2AhbmiUtT73L87G9UJW7PHXPOZHNJxkE3WIUqxYu8ieCWUVMiDKl8LLnmbzIPGTfG/16CyTRYIv
sIed4ZCRMYYPdVkr16FhTm4WJ41Z7K6x4D6G8FBPKTv0Z6sMdwA5kZyxsVoKVhs0yqqrzZIatuh+
doHuV7DM70b2fHMDxynEAjYvjDPSunivQ/Hi1JiWDMHYcB6b3LNwGXGmDwubku6uj8T7zHTTRQSD
S1sBlmCgs3XzvNTXZpI841fL91YcfVojLSjL0a5O2NkeeKYKN9FKpS9dbN0R+sQA3rz92Rbdh2h7
T6uqEsdg/BZktfAGnc8FRfa7VdnPCAlqj2bc5ONFrPYkRV86hX5ZIZb7CtcFRQmFb1TIBO8Ck88u
4P4/BvaesGASs9uHvAo5R5VjOmP+7vSxcZVIh/Ng6x0Ti8jZNUUb7dOAbXhe4I3NAkyWSh3sHEou
Ug8Z7Cg6TMXU7D01wH2XTjrbUm5ejmlQrHb1RxuhmIoxCfmQXrrjUEy4fZEn4p+fPmT9ixspi2zO
DatlZybtCdWnZY+X0YpG9NGk3dcRs9wBbvE4NdzO7fG167sr9hID/JIkr44CbbB3XaZc00jk1EO/
mmVgru50BG0jHHSVnIsiyaeXpOuf5yJpzsJi+SRKo1RlDQwoJo8o+mYjGXMXvWIwTB63kXf92VwT
tUlA6+iPLXddOrffugrFusL+MM3BP9TKziDoorfZ1rJSsbeUzgsh2tMptFGs46v7ifcQzsgUdU/2
lHhGQDp5iJTBMFY4RBee8krZqQTTz4NH33xylya3mPIU7xl7DTdF09uv63g+B58yXk9axVR8BSJe
XmC7ozHuOtwvFpZBv9KK5JDh0217cPJDaQErBpqw0sJ1M115RqpHJCrRu8QjYINGjdjqNZK4sneH
sHdO9GC6M6nxf9TcPFd9/zX1IWNTtr2gm9H8C1TUSkOYZhJGHBPI0KfVnocYMAG2zoLeOM2fYg5+
Yi2gVFWNq9IkIEmTCocybvN0qOXOQUtHNK0wDnkq8EzBBq5CEN690/6Bw8IG0z5FQfdOkPxzI6J2
RxbPNeT3tKIJ+lRda65amoUX59hrM3YfEG4I7rLMvV53yZ7F9kfLMG0gSoVTn5AjOj60i/8UeD98
yvjQs5b6p0PEu4ysp7BnJVq3weiVw53Vq+95TD/ODAPHhzN2Qa2PeFC6iW4/WaFMKQ0DSuBcvDZZ
/zbFpfTQgH1odcslYbYPknjLOweQFH3a5QkK/d1gUtZVhGRUNFnvSJx2Qd/k1IIKcQtBjNYnCici
G52G23RWImEQD5oKDcW2CA7XxvxQjqMrNf1SIO/ZT1XiYkFQdqIO4c9pWAun6ikTkYFGQnkdsMy7
Nme6a4opY/zKuDBcQdGx+VuMxTnrv8VO4vjEMgdeB9vZFrAAQLUVfqKzhUa3wvEYlZehrfW9rDAz
aQnU1vG8/nT0yPV+Mc/c7lOaUDm31GFSQCKwAgtiIFoWW7Pbh9Og72pYSLbyZ8L35uUj9P5+tlMG
6VSsadRAZ6GyrvvpdwmI2RMlIME2IutEj2RzslaR+trt9ludIhK9keHPbUaFUqJIB8jElsaZn9PE
rPbtAr97SUBcKf30JrT0J9khVLEJCI6u0o+sFm3FFDunA4lJ6sw2SO5AGwOZmcIv3KOap/VAjSbI
4pC23MAZH7lSkIA6ZNzEpvragdUaC3Gw1PZNC5FSCQxgZM4Yb9GMRjVPlOciWX5EA0JXOEiHIiHu
YNAm4jPXfkxpYrceBH9/rG9CmpBwIxGR1E4bzGHXKRXry+igsVQkjcnRYVDdJaw8jjW6mCVeR9q4
bEN+OkNlupPTDr7Z2NixaaU7zs8qNTo24E/0d5hih+pBza3p2Fi4JgJd5Re3asl4kROS76B7BapQ
ZcnLR3oCTCfAoLMyI+2/sH0PcdaSRK+o5R2j7IVyhAsjGPWLggPoLldr8h7C+oJTqndxbJXuTPud
bHu/SpIHuhaLnyyouo3ZOuWd+eHkyzVJ8QxUjv5Ym7TGpibxF1i+9N4c3dWm6BkNAAQq+1HPR4vO
ofNlyf6llfU1cwJfBAzpwOgonjECQpooISKV++VQKj97bQGpWElSECqOsiii75OQOzoBdIWXEuXb
agTM2GLXoj8u5Pm6/0XYeSy3zW1b911uH1XAxkZq3A5zFpVDByXZMnLOePp/APT5fK7/qnMaZhGg
JIsUsMNac44ZW76y1tr20aKnBweEmOmYtTTKJxMrSxVu7Tp868whYTtiwIh1m8+wasp72Wxl2VbL
IfOWKYU6qiYC/LhNT8CEOgxDY4/2r1oSRkLVTGGV2BX5nZ6yG7Ap6p6ovxMQXKJfm/gnSuTcj/pI
CkPnBgsnYh8PF9KH8tP3TK06DADqKj9aO28XavAcErKlYBhDG0U0tJcGz8h2yb51jUVRsugyUjD0
rtOPK4KJgYUuS5O/DqazJw19Lk1pShlqf08fnRWGzareT5tnvOU0KjyvQ2NoEEgQReq6t5ZtOJH7
wAitJnnSyNzpJGLcsg/ugrR+Hi19q+UFhORWWJQgq7usL78MMqMQsZsOEVZEaVlM4Zrly3UWxh9t
pXyqvQNECFS26IoIPjYZTlVQurwDIgoVIzjaCQFzE7AuAo2cKfG7HUEOHk3/4mns67T8EojWXvS+
D2exLSlzdQRrN6T1hGG61AV71pY+/VJjZbqw03Alihoy/+CwttbkfW3FzBhGVG6SLviIS/e9sGpg
KGwcgkysLZBD5NEtCA/igh99OOcNOJC0OPV8Igo37pqaSkr87aoXEKQLUE9n5K5LtQqenZKLGjm8
vU4qCN2UU7aBlJvSI7qFYMPvZEyuft6JfaAz9gkj2tsu1pfG8Xxu+0pu8om9qQL4WTqZ+Y3hJN+V
QQe7Dx2L7qmTpjbd+QFjDnr3X4ltLaDVLxyH/HitVg6hi8tlKPGJgNKt3PLOxWd+1CLCWDvFjiiE
bZUwrjco/vB92tZwZAarDJDkXVQly97HdO8OrCUEtj+omnkQmiuae8vYT/OdXqB5hSAtBpPVQ8Nb
rVXeGOlmZUy2kpPujch+gRnNplEjOsFK6fFHBlIix31LR/294MNaAMKf6tTPUWwbS9WX4ZJgF2NX
1hqJtP0l7U0mtNbQtnHxTWLgPu2KndHUyoNLvsU2lRXBhy7lNgAHgZes9bjuD6wC3r2hN5aJh/zC
roHQlfwN05FaV66AwoJtmlbmJ7/u0cz6ybYWrXxHOTJNoHkYHBIXcDwI76MeG3Zfjv1Lzc1diaYz
bcTPurd3AlxgjFgWH3l3GBFgmhh1VnYow43QTj4ufq412Po6FzU1sh+lcLj4iWxZkPBAqSceVlZE
vyoKcnJ2BbT/uvluVjkujG1rwRe0M21aMJmnDAcq4OhPFUnXyhniY5O676TfwH7pgI+OqbxKDWmo
LzM49/DXyRYlpKiqvnxT5EuUjez0crmJ7B78RtQyIkoYfYUS0NG9urWOtjP3QG3DVsIHRenaR9Yx
qu7ZsL1XpmPsH7/aNLZWKXkkiF/GZZxJYo/0jCqHOz4UEVWMpiLItzdZpQsDzZTpRMQgMJeVZSuv
pen+sGmDIglpKZ+wk9WqHouA6RfQ8SIL9SDdkU4nmkGybmKh6f+wu6RdeaGnMMpVyLTk8Bn55CTX
vK0uXxQ6Ag4ryp+pyAtqaNtA7ZotQk8DpSeC454u9iJAs8Za/IS7+Jk8PUJ9+dibUjF2yI7oxELZ
hk2cbvJjGlPRbhAlwrNxnxKaUQuQI1S80mrrM181FVdx07gZetX6S7U99gKO/T7Bd1luejvYB94y
qxgsRze6Wui1TpQW2B21rL6ttW7mJbecpa/dQiOnJUg3IdHVQznmtAj959pkkQKbZMtFO92TjrMO
gvYeHSr4+SHRV+YQvuWsLAP0EIeWLO0xywCTpdExCvvjgCBG3Zakk1LAJWVAzaJHM9wkuCJLqKFL
hWnQHKGr5159Mote7seuI24EPTblfoqr5F8tiq4Asi1eQIaT5EEI0NhtZYgVN2HGy4ddW2NRNYGX
L3xXoIvSxIqs24UUolgjun9ISQRH0+LdDRYNJSUKdjnV82UOSx60OFnEVRpzcYAhcw3TgpRBWnem
F0cdnjnBZukSxjWV9Jp9B04caitdtXPtlqZKj8hRdG1x0JF9BQOjusjsnbSLl0EbvvNXYP3urtXJ
I8+Ju1qIwkmRqqfp2bPKw1iq1rqeloRqetKg6i/Il8MJKRBNjQblsrxAhcq2Nx/cdeMYqBLivtnU
1oHk5reEKjxuUZW7z/6BPckog2YV2sWn7MUPZCGbDEfCos/zLbASIDoC267dG2uTsNwVmsqtMN0n
rRp2bq3KjVfQ6YuKMwa3ZEMOnFxorbsvVfGhOGz9bfsEjWqkUNWRe1AYz1FSjngj6x99TMk9iC3W
Tl29r2SyCiN+dfaNfDKxJDfY/IUN8EfYMMJJwfI+SpSLXlBSTXEYFrXHtgLt8SbIm/3YXDBOuhHS
YNXbTMCK2rvrG1VgVu1xC9XGq+INv5qCplXo1OpqMNuTdFjOGHmnLYoQCWaSP5eO668orXwUGY1S
9NAUSYF8YaH4VAzxaA4D6z2V6Kq+QtbiVI8lNxIrB8FKSY+xXjffhr2JR9t/xpuyrAGw7hxreJUF
Ksu65YokBCynFx4TzAxL1lNQl7WhfI4QpPileKPH8JmVBX7fQFkjdJAWKUALZwAgzoblXMbps1mh
y3Y6uUZDjTw1+MjS4MeEu2ZJUy8RsxIX01D/7/tsWAnzmpqGvvKT+y5l79JhhdpoQ3LUs1EixpMj
Wgvz6FKTWiYhTZrS3iJpT8BRqdvWJEvMLWmaU6qid88wJGnY1YC8ipTiIwHH0ZrlJjk/3BQSOBlY
T96ekyBI18WxrSkei5jBuKZvHVDCp7BZ5pPCf6MowXjn6OTNEMx1DDplnZDNuQky/2dFl3jhhNMQ
H/Ahj5RSJwzaWkWco8MxPvY0OzxBZwdgzJkA32YJ4exQZ8RPkmf1qUTmZ9JBnKaa9aaUXE6azUWD
8tBiNmfBE6UrT4gf2Ejtaap+Jpmb9W/NFxaiCHdsd0kh0L1tilwDWjIl/M551+CRbxJgGVe7r7MV
pscl4rJ6Y+nKp7CyT5i0v1L5qUfUN0WHA5/NxaOJTEZJ+ePlbkNTXC2PJY2cRU37Z9uY5aPrwMsr
FBXfbdLuSu/Y5DGxl1BZFqNSGlTw7Yxvc39OuDilq7xzqV7AxDZbV7Um6WzL34cPwjCbityi+qlW
4bwGSsOt5eJgNz9d7sj1EMmHMcyJhJqWYwIAqF/ZT9b4lRX2F91qE4/pp1tLaMld82CGUIJyVPlE
oNOgT2BimWTltHexC08NihLX5yJMbMF2Uc+WbDBzappi2OLL3lpCdS92XmGiZzEYjTUwFyM7UHi+
L8CUoqhQX9RG+c6nTinxiAazMkVuN6F7g5LAAoKgnEqU7uVQg9ikTL0XffkhdL09ZZYEBnQhFsk4
lhCOF4ZWmWuzpq5iYLK7htLVycj203fbDe5TRIe/pnQlah7G5YYirBiQNtNWjsmu+7LwIko/0/Z+
r+8jSqvn2aOYu6N3dmxuJr0IaYpYpqdRFGaGJ1IEMvpgvwmvL9BaslObcARNiDK7nBX+ZdRv0qI2
8VHG8YNW1SvkQkD1Anas0aAX68RS0gtBS8emipudZRrVQ+Ohx3MUloy3QzXGQpOgiSYqm0gdyLa7
LIe8XOWqOP15Zrvxu6lWaCEme1bajt6F2tFFpaI8SU9RTHhOWh61SgznmLgFx3fRQFgWdCH4E+u2
nm4XYhJehz4NERMU3g3YaYtoaRp2gPx4sqLkdGmJJERjXglxVhSUjEGXo5Lohb6TQ6ieE1SHDWfO
qQ0pnoaZpDUI5n4G3kfmHUUxHX2RRQsjqut0W+QdNEKw5p2JNhIMQLppdVnuY0a5lSWcniseeib7
9uxukAjBZqbh/IIw8f5FeAaufTKgg3fLJysyxktkIE9Alkw64fz/KFgazqQ7K+tOI4p1GJH33kIu
6LyJo8/iruCSxTMWBE+FFdyOKHPxBqfvxDVJypAd7BoXOqNrK/HGmgQdnjNWd3H1/PvzDZR2n9Ya
t08WfM/EGkxst6NZhD5r0t02fgkKwFH+5NROQ7B1VWJ85L7ycvsxHdy5z0Qf10LTxi/s85DcmKIe
G6QWuF3s6gS2PT0iJFxDsz/iEf+m9Qj6SeQstUwcdlvIrWcCWow3Hd0IuR/4YCyiToDzWadSJPod
qmj2vIrtrovQQ5iteT9LJ7fu016GDOhVi9WJNO3pfBPpV/KTXzFqOuvKbfVno+3qDalk7pqutnjW
S9bAnR69p42m3SkynqZgT9xx54bM8+OwM6I2mrTv0WnM255u8nScuDk7zZnx1BrtqaZsd2mrobxa
7sS6cYID4DLyeOw8W8/MDSTwyTZQuvsiBLjciw8Vq8/HKHtt6fqdsWyKEGRujwHEc5JknbclUIIM
SMUo1YT9qnjNze69mjkpag9rOHL8EXynMklpkYLqgp9kVfKQqlp4Ulrk4mlkKOubwr90nPE6spII
xpB+jU5XT+hW/Fwi0EWOHahnPUyARsURnHfXJhQCx0rCFkaDqYzH2S82td0PbyMAlDVtVHNHXxFU
cxhu/SRbVwDuqYqWGU1XWt+rkLy6rTmytFAygzgIRdcPFE9VkOK+vx6H3HixBWuqZBgAtkuHxjRY
R3sdtm54BXxt22iulKnWz1RIIsOwDz25mik9FGuOqurURxF1zjZKs+kO7pVrBvp6qVSoP2nKeSuV
RhVF6JRWt6ruygF5WO9NKx2v85dtgRaLRXC+Di08FHprpavO6e0l2mHvYvi5f0bxUoFPGe0FnRcX
Xnje7aLM/2SwyOBdmv2WDQfahMmkbMAN6iyfrMPpaD6VDPo3qJ1kMVBvWtkBYPSmDl7wIuO8wst0
yMvY3GjO2D5lKtpbwzWbJ+c3UNAvtwWaQrpdQn/F8+VjeHfLbTAdoqYPF1pvRduIHL7f7B49vBOB
Gl5HO6uWWoGczje96l77J/f1Nsb9yYFFNcM7VtUGa0K0nocvsDjZnoAFh0ZaWZxuH31XOv1RZLTb
JoluqOTsUmjhn5uIPC01KQF5TL6LqLbTnddVv+YRxYoQOVsOdxkeaIB7qZqRfhtElLURtpzrrm0O
XdVufJBvqAUbuTM0Ah/Msamf3PalxZlxd/so4ND9op9Jv4c4xQM2AZ6FkFFL26t3c/xDyWByl0sq
RXqHZud2DqMbYQi+s816eh5J5ZR3aLb0tZUV1NF7FjBzahD6hyVj/PChq28WO/467NRFZtSgt+XP
2Txk+uOPThfFS+QM6ZqwNSLLUTdCi0S4rffGO4Gt7WW+vRvffjdEQuYm8VWAnTM+FtMNwr1iMI7M
d6hip/d9lccPCYvoq1VkwMReKk/XrlRt9GfU2CukieSezoN+1wXDPXX1LtHRJq66TJj4F2tUBqVG
Lpjvm7cQ5SE+kCsziUjqYT/bmurUNg+5OV4Zy5nZfMVW9rXJrhCnzbh3PNifdR60j1x3u/kSsycb
YJYRHjIfxiparBtNUrG9LyfWxk+9zB+BG1VP6BsMbKKGsZ7PB5cwz+vPEGPCWonFsM8GmjVl3JZ7
Y9raO9KbGDFDRQ9QU2PqRB0IvSG9znnO8wOSOHPR6F1HjUHbMmuhtdHIM5vHQnZ3zYNqv+uGbjzC
r8z3rTfELGGf0rbXP20qEoQyuP2p82wqwiyEdrPfdTYzlYh20b/1i9DX/A3Zl+OHgkjCQrq4vtkr
7FrTkbeH5UWhsuxLTVKAaH+AlHX2xZCrWwRd5n1aFhFlJCP+ynyHRnjb3HdBoy9CCaMoZxY5gd4w
XzD+LcK26V9v04IRMI25cRhSa8mrbZlgtuh94y4QUXqlfJteq7b9IX0TR9p8ithylipjI+4cpC7r
SkJkarGpaxOQdaayupWOfqBIrUPV0nvuqffDnq8fZhxOA4SvDpm+5yOiqspTSK0oLZ5GqZ2A3wRf
g4+Gv0HkfSFATCNDo6WQP70QjeE21wGmgY8uttUok10Arv1l+s75C+bvTOEnnP26W3R9Hzy0lnKe
jadKJUmoSGhmKoWjv5ZodFYtvgsF192qZk8LBYRol4tokF4GAXRiCHPyookAvS1rtt3oi3Mzear0
iH2OFUz6xqFsz/jdieQbHPOFgNNdqcWnjLHjAc9l+ZDH42keEK0ytvagrBOitvN+XTT87n6JfJAe
mnthfFceITTsjDwf2I+W3c5UC6BPk3XEUaZUwLL0zrBhFt0UuVnU9OfjJinhqtTpUzxU5D9z4W50
hwTOlE/gGNACCKX9QYMR6r/WG485GPRsJD/6luCrsqqbaqJydCqU1k32NnhntQ8A/kRVxO/aFWuf
HKV3TVXf0yImmYZiz0VJncPsLCIr8lm0pfrSN4YOEKXZuIb76Rc54r8p3reaxrxsCqZX9HKDsii/
M7K4WYk0y18daX0mVP9+FS+pNNpfhp4+CXrdrwn7+pWqO92ZEAzzaKiJvtYQEv9Gr90Wb4NvXj1F
DS4ltdJJjj4+uaE9LAjkbr9A3GzHysdzNsT5OhB++cOyCYt3DfrskXzF6iY3Y52PwKiZqdrehHNs
KuqZHktGfx/ygS78Zq0jEtjMnmFjOiyUQqG+Te0LpYN3cKhg4BMh5tOR0fiWxIZYRtKgge6EltyZ
uXaapxGQiUkVlbeD+UwaUVC8vQ9hsTmY6XLSI9fUy9xw9Yc4pxqKdsAr2AH/9vojXtkY790pmwKg
R3sKhW4bJ9jc+I262rEiDZm36HW+icEG8+Ln8bnM8/hE4e/dDc2P/h/btwVWaqenvooOgE3nnxdw
JUYVfe686X8UGIlRjUyjc9fLiN2L56/7yr67jbp6XKA0z8bw4lWmXJlsq16L2n+NprCUEu+U0aO5
h4ZgUFsugE+5mbOXZRK/NI62ZfBlXTmdJ8mOsGh8NHR5jEcQ9nT1PMpv88g6ry1NCU6Mnu4YZJ8D
o+VSCje4RinGSQ1e4zZzY3s5NJMCbzQab6vnAzwZd3xyLDrZnZqpeyeW7b1Tm78a3WQVb2IrQMGU
dsd4CrkrW8U42KNL7246tHOJV2GY+ZLUtKgczqDOmVXrJDL9rxE6f2doOeRmGVJXdcJzdN1Q/8oo
r0EBAbYi+tTXLC05ksWB1ClD2On3AeFqbYcrKMg68ry6QGxnkFYu40OnaN6hkrJc6cNgrGRZv5ia
Xh/TTgc83rXhMkkkPlYnJe/Uep1pvvPq1M84hTbxdV60EpcN+z9V8D+2zo8ZBDBfEPOlAU1tXWGy
OmeyPWhdENxllUJdpC2DU1EKYlND01z56kV0eDdm01OYRv1SEhB9bCvbXIVYudaZaYKKJqzz5fez
7xtmR1ei4hGy34fhY9g0HVtduSUZYWFhvARxtIAOM7yFud/vG0jco6aeAWb+Uie7bT4d9RzNrj5w
XlAMfY+0H0DVM+AB85VB5dBmRYcicVPWRbaPLUcjblZ5CPGlLmsTxe3sta/SvCfCzM3S1ZTlYAwq
FvEkYmHsQ1uYHmThBoeyNR/CKIr2htlb63BgnWx7ZbG2YyiFRqcAedW6nj5Beh+w7b4gPRz3ow9p
RfrkbNpFRbwtEtp1r+unvE/rI92Uz0Yd6eN5/B0ZJXdkq2O+NyeOizlohEEo+TvSu2STmnl/pvqa
n2w8JkERDmtz4uSyG984xTjewcD1zl7Tfwg8NEu8PqSuTJsu671IqmL7n+FBQv3/rlrd0oQjdUsK
S4Nv9hd1rRSdTuK7qx3YdoQoKIZjNsW9a0EO4iHP1YNuNph20vjJA6eSKDlNsgn8UupaimGhIn1V
j2Pr3ObVqhtIxu5NNVhw9cRPGULJIO1p7qrddX4WURhbjrholhrrGXymsViJkp6j67P7oTzlnF2G
0wW+sOrRGhgNofeRPuEblrZpfIqiUCKcU6TjUwC+vstkiHS3hb+sjxnRWMM4vrqinurjUzqQK6xg
CajXDiLgFHUqLwNkzdszKhMPqVbS1XDba41+YCBS7WGGOU5HtV0BHJ6u0OlISmNrh8aWlEz9KGYM
SM2wiyAAE6N7tDOGk5m5UMQiuyB2WyTjaF0ihfV0qDTiRCQDH5RNjWSrTtvdwejeuO/lDguRZsv8
PSrxfvXcY5Q0xDMfE92VPtqJRMlOpcx/zr9YK7vJT5z/FJpPAXb2KQPg8LcY1uyt46TB3jN952q1
LcsCn1WqNIsG5bboV7ZqhLv5p8yHkT9ssJkG40tWFMOm0xJ8dFZ17GwUQgu1FEO+8CN2TViZsmRX
qdpl5kgy0dQboLXAiCas5KgLe3MbBAzisha6IAGiilick5CqvTDhbOYalIEQqaTBciSFgREN2Tc4
Wxaxr7FH/gA0+y/0iS3+ri6+hATZ77pQszYjsGXqVfD2/YaEQDQQb1U1sAiSibV0Qq9VHkfHYQat
NXSKXrSd2TpFrT1SFYZIabJid0CP7hRyknYKBYGr50C6gFZsvxNBr/bWvp4CNkNiUPPRST7Ysen0
Trv8ymX/poH3Obidd5tfWJZVFxb1LykpRbHdRcesBLYYuSkpSckUaAobcj/fq9mYbuisLfyk1q9z
Qasmu0laoUTDggvUizWgH5NHBgH4jhTF7kT86dQqZz7NM+dtMJzhYVSj7kQLTyJvp36jCuUNsJZ5
bbTPgTiau6AiLGQw9WKhTofRjENOGlbqMtWaNWvj2wStCvVnzqbsv8x49pRDm8WDl6X7n//7P7bp
6PgYVDgaOjRDR2p/5dSqYIEKXWnpjSEU5WpBR1h7JlFHhQU+LfV8JiznopeDd6oDnDbzwBL53nMQ
uMmjMZ0v/zmfcB4GVbDPabDdYiIcbNkU9NrkMO9IIH/DaEo0Qtmr+FHm0WfFk2VL63WTwfy0GTZs
ceKmBi7iIE2Nx+SBTmxJKMcQvuPNn5TWbvGk9zUbX44qEf0+H1s5alSC08HDpS9tr+Gyqg10+NMh
Ga3JVrj9JWgd/aqkg35FRYysxkfQNZ+Dns85hXh6jUpsrtaKC82WHkyutnQ+XfpJQzQZ00L2Jqgl
2KZwN+gsfVEAsQmKS+sL2fcZU/X409aYp/7Pk7EZb2c0nlg6NqHBDpRV1/BWU6/OSEmtS0jI6n8D
Fet/59k6EputY1sqPCfVsJy/ckGHoNQ4q8pD0SYnbRr4DGIRN1ID6HirRZi5skHJ//vQi5BOwHnr
9No6Zo6967QpTu+fw4Jb2zOFukgTnKmhVVtnf3qYnw0CvDGGzx75+WI+PbKrmICIhN7H0QPEB/0E
A/mGTZnZKTRe9Y3hU7KfD5U8VM7/eYa0zb+vcin1aUnH9S01wVXP6/8G7YyTsqZ+7zoIPGJ7naPn
tcI++y4NSmmFW2Gjistyk0olOsrBYomlahpkIrt/Q/Z94ZrNvs26Oic9RWYfKcEqCFL/YlnY2T1y
ZA+6jv5makTolFWvIcqBGXhlkla3GLwShJeqsyCIjGT7m9MQtBk27K4V+9BgLMWpxcugLjK70K7M
0ss2nwyRZbEXjQV1RvlXgtf8TNNKCdfAZnVnFfFdRloLRkb0lS1xGXdeZWiID0puXtIbT/M56oqQ
EHWyi0prKO/QIn7TrqY+qIEvGLVGrDVW5q9OgbUpC7HZDXnsLOiK6a/2ZAAH4v78f78zLRK5dQ2a
zCNb8C0d34gGmT4F0xDa5JBjRloKqieClhbzH1YUhLYmGkTl+UqYz/kdsPPUoC1rmJ3c/ec/u7DV
v/7wXPaOVLm8bUfln27/tTLS2aR7nRGaZ8bnjUS1uFLtID9A54GXPj3Mh38e5nM2kVcYEbpySV0H
yzfVquygpR50azYt/35S0r06jDyi/5me/tvXz8fzQ5EZd43RDZv55/w5P1p6ehi5tsbln1fGsvrX
/3j7YWljhhR8koUQeXGgXJHfHmrazgdMrCl92+lkOx3PJ+fDMet0GmzIdGPSIIJhRAn8z7PeR5eD
aI5c7n/OzV/CiMr//uer//rmvw7nr5vP/fkxntmQYkLdrVPM4qAUw++HHjUjpXEZrIsqIELcwBc2
tiXqtPkp+mkTraBSpIfb03/7gloJ5VZ1w21jT0vPcPoiQ43UcR1NbwsAopNH+8QUJ+qkhHr59jeX
A23hFvwQs5iegP4q4zsjKIuFEtLJDU30CH7+PdiSFZsxbJPcApbyZNjwyKgmJWLS1IeNRdRpcFKj
9lsFJRikjsQ2aJ+SollL0z0S0ZFshkyh54/la1GGQM2VqsZtCqfcwi+gWhXyF4oy2PBPJaKFtqDu
oo4ZO8dxTWG1wBeRIckeg/eBZXSUGRt0ymBXRtwJOfHtDCP4DAhgiutXuBGkRfjCXItCrHTPP/UK
Ul87a/1NVoanShuOsfXFCjzAUYzTXLZfaZ1+lFh3F2F876HG33WjcxAhmcZOe197CMo9nGdAHimf
eh+55wdruClgudG1ui22T9WNn5IUw655lI2RrTDLEISzd15NoyzIdMZsn7V7xL1bYtnKwHiJamBa
jjgE1skCxrcIavHU0XGk/fqEirlGC52mK2xIVy3TTnkcTrgIcQyBZgTKt/SSpe74xqpN/Oc0vhdo
c3x8X0Z3ahKsull5oKrxCMUBL7unIhQwvs1ieMhi+6A13lVG4dpSfaqCqANdz9oWZphP3ot1rYqF
45YXzH0LBW1VmBrL0DcvtjWZ9WJ9k5Lp26CxX1SyfZCAkYgwGz+CpaGx6wvQCXqot8vwIXOrZhda
PTaJ8qPOsI6oyUjCS3bqSq2gVeDuBkhNC7MmwFFq1Q4wm0UcgHGJSufKfalyZVpUd9Jug1FCXVVd
S9O31raOCC/ikxLnpSiya9OrCxhnRObF8ZekarQyppxT7OKZaR0SuzmZMAMBYoCwVbviB5x4fNfR
gwvGzfZhGevOPYFKmIWKJ9fJfspcu5MkGUbOLopgnlJFd2vzxbb0zzQt9g09UiQN1FtGob1YmUpC
fFttEj1/kV321c46b73Hr2Q8JuZT0LULTSkoKrbZRsdDtuS+JquvYumtN/GirJJ+GUbBPmgB71jB
d9I9QZd6sdz+3WQuXgPUeCyN/iEEoYPn/z0NlauCQyrt1HdJI2Sh1wIEGk2fFaE0L3aSFVN7NaI5
luGXFcs2s1iAO/Id6zCeJCR1g+MDRTcP5IelqyIPLj7SY5HU7xlmm0WjdqeQX7EcgkVdOd+pUv6U
vQNdKhmIER4oJO5SFNdW7mE56BISNZC2ZQfbG3dKrwzbjmDzQwnG7DBQoohxS/7r2GmD+yFrm808
Ns0P89g4j0/zsz8vzOPlfKhntjZVGUH4TEPiPC56ms2QOI+D88n5YR4LNbNGUTwf/9vTcLLWJKq+
C0xnQP7Fb5Ee5gefxBIu5RhAi4HUa6FpSXrQpilnfjZ/zd+H/3zJ7dXpcH6W3H4CjLiFjalsNf/6
f95ImnT8B3/e4m1e+HMyqXz39+s463gX8+cyf/2fj6mWLf653iNxJVD5DPTpf7fZZNzmivnZn3Pz
ocWvgBr7n6+ZX759958vb1LjS2pxg4i2Edhxpmm6M5CO3J7Ok7AraCfvWNMtOyHFzijr7DZbIgFq
J4m7ByqdKgg2SoUhzZ/WA36L4ogxkR83H3t19OojdMCwgSJRVvp+qtfIe02dZP3J5GN25bAqaH1e
oizD7kGTYhLvK0T8avvGLjDxNWoGhxQciUMQzyEaPIa/skYiPjKmsxLoN2NejcT+YB7zcpr9btFp
D2wzqWYiBJjOkJKhM5rE0WE+ZxYfqp2Vl4kGEYiAPYhLPLMvuorGUuvS886aNXrQiFDPeN2qlbVX
55K2bdjmVvHxTURVPK5azxtBnMfxQZfsLWcgWlAX1oI4jGI/g4+S1oiIw9UgUg7WYaTnurgVX45B
UPfPMcWbZ1rq/mOYFj2XMsgwzbi4GjsJE8c8ZVDpHpG8/n6YzzlY61bB9HEVOt1rZURgYE2lK3qn
2cUzK3nyuteYC5ko33RX5F6yTxKzfcQV5x6cBt2CkgcIte1AOxY+9ZyexIgzyp1fUhHVIgyT9p7p
wTkQtVDhYHWiT2ZHC8T/l2KF1coe++GkBk5zl4/DwiwLrHUEDz4lTaVeaCQ/zkeqkgSPHa66+ej2
4JqrrlWce9XqnCcCIT4zUZmnECQ6+ZJPsWNDYqhsleKFYjzVXgLL3lVwdU6HmoaPqYtoZ82HdIJR
oDcpSlApNnbrJvf6qNf3bF82sq2TdhnoMAwkpYn5p5l2+a65wjjP/9Xomz9L36eMMvj3ihT0K/Kp
dZFOD5kSNGvCfMhtDtoPr6+Mz+nJGFvGZ99XHxkcts+RJ71X9O/pQPhGogOGCwNzSpkE7mKReRZP
yXNSYtCZX6imF2Sj7+pMOdQYfFDOuyb78EA7NaSAnXqJ39fP2uOgq/U1C69dYEQvQe4nVzFScpqC
W9oh1feDOrnYqYo3Y9/eIQHXr5ZNvhqSjQJAfiiv87lWAHEiF+VlPmqSdEVhLnvKivaiQTW5Z7lh
PVAyOCikAT0EBUEw5igvYHXFoe2L05yMMp/C0jDsOp8VRN8EH4Zh9q/sn4tVG43dXRpX6s6z/GxP
N94/hGlzKsA+bLsGFJIr5HiCYIPy0Eydx2S6VGVhWHe8tyfkNLW2qn3NXIwWfzXSRvyLaYDZZDSJ
fX4TIg48W5q3Q6c1/EvX6AeDMuAZ6RoBxloiQcvWKh3ZXHuVFZraynWUbQe2msQd3OcyastPHP2s
RzPp3TeWoZ6KEdbL/AK54MekydHNyzTdlcDhhxrvth8axpNQGu84hICylIBDEiS43pPuknWV8QQ+
Q3saAFHwSpVgAmmHjHhuu7/TWJJe6ggpSu78P87Oq7ltZc2if2XqvOMOcpiacx+YgyiKCrblF5SD
jJwzfv0stDzHMseUplTlYhEgTQihge6v915brSc5fISTL2nvnbBxV73fo5rBzL9J1BRGi5GTKxBP
WQPTi+s4AQPSCTzIei0a/XmWmiejRYEGSJXM5KmORt4KToRe9k/miLbM1DBC9BZN7xnL39vVdTuN
u5vRYabUxVvMTbJfORGedbys2UG8NF38WFqFs0ap8nOVWF+FKW5/D8ZcWdpY7RF/WUv6eyVGOJ2B
s9l+lkeyxs1UlggdhW9yCLqPogCkE3xRwfO+ax2fWTnHlA8thsJbvDb3BF+aj7E5QFwzBm8n+/7w
sQnQ53Sx9VjLeCa5HjELe/Vt5jgIxPoatYQtwTvJ0nZrl5a+M03PqFZeFcSbTGTZ6J7RLjornGV1
2q8rJS0Ov95pcvNynRF3CaDSasLfVkpDFGrq7ZOauoXQuYGKP9RmNB7lgKp9HWUVGq6um2Vlg01V
jfHTyEFDaE4Trc7eZTrYGy2ZKsFO4S0aX57I1bwMRl4fbG1c1RO5uvUic9MFpkaPEkCnrTbpfeBG
7bKsURlS5By2PIjlzQhi6prpZ2MxMNbIIGxsVZrGvQ00GepPJK3EYkHECDEOdj1HdMfVFckUn8S0
heMCNxDHFesDkzPA+nJ0VtdFa/883n5ikl8qu8Mh0QJ1iqyl78p5CE3M0cwTY6PwjSuigLt9FsTV
yq8G9w6rJ35aN8n3GirS5djb+6GW7buswToeNRCexml+3vRU0mKboN3KRXynDkGy6vwo+JQyZT/r
8r64NtsB/itjnJwJ/U9aUBUkEGAck5u8uJWk8Us/IpQVsXSuyvTWWHwa0XAsTFQTY1TRiw8rW1kB
dPwGJaIDTUdYpZgnE4uBkf0Qq8TL6Nr9RmqRLq7DCjoEf6h7It8Fh3J8CqYFbai7KyMwT+IjJ+DW
6Dv2gGcEU0tkqt9yO+ivssw07rqIGmhS3AmcafeEggFPshs7V2HUERjvlHjNvOJej2o81VF2sE0s
CJqgRNt2k289CmemqWs/nB6/Leq/bxIjrdkA24dxYPa1ljp0TjKmt6B7iok2AEOVNfeD0WM9S3Vr
z/wyg1wNb1JnFUgGkuiIhTXfFslPGmTT+cXimQUbK8gbfJ2xEfFLw02ABO2oZPWyLdv7brDyR0qt
SOixo2ysLi8eI7zXDpLwj33fbYiaY4zrq9+hw0Y3NqKvm9K+eRYNCBnaqEomknNDbp4iN3LvsZ6A
kqVIf4JLaOy9RvvaVGO9UKcKmlwE0rykk4TXm/paOQKwwGgc5YMPidutjgKn2hM3eAyVmZH08dLC
Kbsk0qG9H2zwGoRCJmufHJ57dO/2xh7rYS4+7cpKX6qBR99JJh6L2CMkYSVECnVKfvOwMqdeL9+T
IaqtVPpGOz8ZoiPwgWZmSfbK1IP8Yxs3NRo64mP0adEJE0DAcn+Moka+9k3nMVT9nU7m2sGbJIFW
qZSnaZWllIRWN3Dn7KjUzLUmEdKsUSG4GsFhXQ0maSp+RXlHKewvCEFXfXdj+ol+M5qmdqNP79Qu
fVTqkEytf9YXmkNSxBA6c8xrnXTnpgbQRdf8joBv64HXerQKkt59mYk6YCT1FsFnSZiR7H4dsh/1
aFifpslJgfXVetoVk3zGQizizNiqup/uxJJ4SXhKTHEAw4T0WDzHd1DPUNd9TfFCXNcDnCiSgkzj
iud19pFZ+8Ugl/G96qX4iYrJU5xAkWNcoF0NCgGOdBXKlcd8531oBc1M7au5oaI5IeEsvc/jtoWl
5tubqnOS+xJ360YCfz43e0jvikSmoxYwgZyZ8i2TDJhz8TQsnT6NP0ilhI0IkbYxjt4VUUOkkHW5
9pCo2pU1AniwRBQTwa94LaMYV7cyevTN3IFOHFAef3o3Tut+vfO6avz863uUOCg/hpuzL2RTgkff
pzun05V9ZRXBQkW6+cdCfyZ9zuJC3gctdapC1sAMBC29QM4yh5F4+U3QD18oRAeHKLKSe+S53rJo
e3klFgm7TWZm3BRbI+z0o3jhfoM1S5NfrFIo3B3tYqFNX7KwBc89N7fXboJxpVWq5DnVD5VKfRua
OzMkRAfrpwOYSyt3VpkywUY+y7VZptnSdHPrrpj8tYHbmY9MVNwXjif/cNSHxpGPbm5GpzZ0yptM
Ug5i+PLPkjbN+llVb608QuwXqorLXyThupYFMwmY24rT6d9FjhKcpk/FqEiMlPKe2VvxDbFOfAO7
6gxuzhTFlEZbMWYApgYFtvduxJhBxWOIEY1IO/Ehomt7PkrWuBGfxiVBdoUXWEuGpNU67SrZofg5
1p89c2AqssSJO9SK9KHKS3Od65DUxGISI7wz8wr+Xl7bByP3oXcF/qZBnPJYtDmJpWHXXGWEZx9k
p6Nr0DrOZ70kjs8MbIZCPKzlCFoFEY7ZLdJzyszSYK7p4Ch3TacyIK/c4LtTBRt9CLKV4dIVyAID
+4A5aLe0NGlJlEJ6UDtL3Q6tq25CKkbXrMuWDejUpYS5kzjKVDogJTxirR63g9Kq7dohkXkR+LYE
54NP6/hHQSQ0uzAMMA3T4dpwCSqLUwBGYxyADXEaB7/x6JQr2iaDkJrUM27/q7FFl1Tl3s8XTfNw
B+FN6Pd1geBSTtK95/j2FTK7K6vQ0YaJxTSqr0DlLdrCU+YVved55fikLOu1ypyXeCvF1/IMv3cZ
AFurC7Sk2Puzg3ihs5MdqjHuFlZjyPOAWaIBeeyRYh+SzGpUlsYY+Uuls6tbrcbkaZZ0Ysqx1E9t
ivwETzKkK00/Dao/D5UvumUt8NhZe6FaQKBprurKalat6t9K9LGPrd6SdaKHt0llDseRsuE1Iawf
Olk6ic+FCaTn26DqAC770mSAMu5N6VDpkvxBl8YRXCVQgIxQXmZWWwM1hv6xyfQMyVrSH0YzIalA
UVtlF4veplqnxziulkJSKqSmWQ+nxWrAQIh1TH0vkFHWt03sfk/0xjoArshnKPID7IMtImi50D48
B9cFEl5GHzrjpHYeXJc2iTgW1uimwDl2AqMe3zUhCqBJTBikY72D1P/ojeqDBO7ayxiRUj5YMVWA
oesf2avCJZLEeX1DfJK2t7L6SXVc8i1Ms0Rfj1YkyYefi375OZLz9CTD1DxNqUyaVD1rZ+GKFfPS
qIjmshMHQh2lvJWX9Xj97LiYiTQToa1ONe5kfpV9ygyvPnY0qYkaEBa41+JeubdzqztJWCoA/ivU
4MnnFasAoSj3FaaTGbVNpmWLGCFgJkvrsqsoD0a5YeHAlZ1lzLWi52myHMoCoq8x2IeGEE3gS2Xx
pUjRg3tJ+N32mPFsYM5vvCRQVynccebTZUpeQkg8aYvhW92AUj2INN1fL7LjtcvULqjLFvWRO030
/bc3FATi5zXdJNaQvXYjDVxIKqKCjTicjK4kPAaE+oZxG+B9L36YU4MVLw3KhL1JboAs2qtYV2v2
cJ2XFS7WTDoqlh4uhRLO7JThxqPssXeN6vS8Ck/pVqEbUK2ekxDj9Hl824IkV/W9b4/RJ50n06Te
rf0w2TPg1+c+/c9V68fFug9IVDDHIN33YY53gjmlpjOy+xTeM6UxbOVm5KP+7QOiVaQYOvKIVWel
Okydh9Sdr4wKOa5t6cFXPYFTYXfeo6YO3vL5CiZIdpMb6GzENLuMvRQqJovFkGbXlcrIwHXoRCaw
s62aTEchCfy1zla0Q6NFJ2yQeyF9V5QC3ltTFg7z1ypTT+GeUEWKeIOPmMue0qKFMkkOe39Fgsu3
QMXut42afiCRwwhvHdMxIRb1q18zsGMq8wD1QVWFBikdkWXKe6wn9W2fD19tyeiel6KszkC1oXlx
89K/01Nb3gkHVmpGOKCjst0JMRHiG2/v9/ntEKXpzc8iZ1/QvVdCU9qDnj0gDe1vxIukR8MNtYGb
zLbHfRW0m+dED6VXDGIoHFAuFQELWEGmuBfvMQ4j65gmTv+hjdYOt4XNoKDSUKZ26TfFUwD0ZS+W
2jgJsWQFK+m2tevxS6nW6iIe/Havl2F425KBOBMfZFVUk9HZ6vgnCffVw7pcipzbX3pDseiMiIVR
THorzUI+1xjlpjPl/DElxEkImwZJJrLRkdqroC3j6woqEweFiQST2RK9BTgo3v1a1+W1MqsxUCNI
928tDYEs8ADvypXraI+iL1tXtSfdJBXW+cZIxl0ulxL6I+nZrKbC9VqGgIq3SukEJz8m/rSjHF4O
oXVjZqN0UDPqy+kkBEwy9Q5WZ4r8Eu+1qMCZop8mJw4TKUYqbfB6gflxlU8BlE/6xkl2YGgRUD2V
pCVS22iFIJzo5RarNkTI9kkiPMSW3JVhaNUCfo2xDwpoXuLl12JhNS2AsVYCYqKV3UrXSYMBV/JN
vLFb78WbwonvI6pFCgnKRxfTSY9uHXdYT6vz7Pvnio/WOP6VQwVg1bWRTIKqkWx/pqAGqXdNgQ5J
Z5l1S80y8+va8g5CuMw00k4vkvIotMwdY7SFYYM7VM1+rvqy+pB3Hvg7SW2eHwLptOgTELEy44Nl
UD9StPK6n0L2htrbQCl0P9umNAIX9BaGLhMQI5kpEIoJSOhl7bGR7GARVHHAgBwLnCdpKUoQSqji
neTp/SND0hRgHe9SwoRnUw0JeIiC7dJJ5f1g1P1caOHMBpp/NnbFXljqwlNSeh3wf7ilwlhERhrM
zRZIiaTL0aHETbyWneS2UQoinFoHUkCm5fFWKKr9CiKyUY53jYzLifEraZIGuhP863S/Qls6AasW
34TiyQWpKsckyLXts0fluXkmSrr1GzCzQkWpSQqJrTFYujG09/LUZ5Jrp71KAHA36OtZTmqpXsYS
QytQeD8/BgF3b2h6u9WmeBFhBMtWVNDyIxKsYRlIrrWNJHfBZKH53StgI/jjSKWy8amN0biEN3Ms
OmcVdwyahDcTsJCz6rqGOpPekuHC00hVR4RaVpHr17Gr0kJ1BswOvd+uHr9nTa8fG5hxW6lTmk0/
8hCsK5rqWDjD0pCaHsey7h1ChTjvcsq2VgyD8sgkmG0MIGT0a75Aiia3A7LfUY71budI2md6Ueoc
8X583Q22u/rTuyxWX36affGBf8+eda990QU7OIpbhinKVaYzVbDox/qgJrF1LQaFzGE+yFoQH+MA
kGg+ScNBA5CT0MTqsQ6wL1MIr1CTxcpN5jVfIWPfelYQPdh5SnLB9C41gPbnTHEfgCcekPBVp84K
OHwJCAUx7BcFALFOlZiCCr4VOik4pHVX+8BRYIwmLTefsMoXo2NWawhu41ZXvfiGOkAzh2iYLOtR
ipaF5VJGmliW2KInfOBdH/fOzwLeRjzuhCAeTkyxAe1j0N8cylOuF+3B6ovUh0cLVLQ3gh9ssX8O
2sPHn29kmCXbLuudox6YyVwvKxlSKTfMmVgpo3sY3G6X1HJ6EFsvy2FYRJqHgWSqccVNHl3leBHE
XyVe/Lhec/cDpAU086oubJyrFv4vrubik4nNGJ+8Ht7VXhBdRTwjwCy71cYgDAKevc/kWYdtVwpK
846Axgw9Vptu7CEpN00ru9DkQ/eKXi+uRaObyQ2lMzd5cLLRPEYS/5tEzWTd+7p5xzQE0m3t3g48
8/toQcPK6/Qruq5hniBiA0uG6U7KeE6mIFc+incBPYyPXcv9Uli4edQQdDU9bB3+73WLy9U2pJTn
ZVUZh2cbA1eTvRnjpF4QDkonhos6dB3lsTP7cuUWWQsuQ10+h8ZhKTGXXandaikzHfiI/KWkStan
YWqSUl5+V3ztm42T/kEBpLqyi0gixylIbxoLahGoHeebBeMzH/SVBnVuyXxRN0NoWH8S7zq1XEX1
kBK2Q88Bs6W9woWYwLGIkqvaJGfP4ifRb8URVT8E+Jne+XtMerdyQyhpoEM6LGTzmGuOtDXAz6x0
AxniYPvM1kxjOHNahNWxjUsEF5Itw2fr4/KxaW7EXEPZJ8ZKGiVvI1Yrxh9Xd82NTdHohEv1vo3L
4DaS4Wrgp5jzGEFBMJl0TMwe/Sj5J6cNQ0pn8DAKo5E+lIoO6YMu5Vos5im9rrYp2r3hpZPe1b9p
4GhCFU/M7zEKDEhA2RcA3hhEXcqfrV3UO6iW2iokgPv+13fVBKj45MlxphQtmVrtvtcysAiGW62o
K6mL51DcgEkfh1y19RjnYGECnnHo0tp5W1vVERYZE8NDiETW2I/T/IfpBxXWEjEzMg7Btkzb658i
TlUj+sj3Z2NVtNhJ+qJc9onOPIqmO3sU7gOjxs5y8r2kSxRpMcgBbbHbPbGn46xAh7MTD+KSnAMu
P/QWPUpM2ZLMz5FR3GbgIB5cnYS0uOzIOlS9nPk0pj97Aw53MvbquhuU5obSxrO0UHRuR/AE2yZE
si0WDcOA3QSNcOX3QzSgr2aeB4BchmxM8x59P7+iINGTfoYqqLXADVp17D/GKdSvhgHezvEh81s3
TmjEuxR2Duhqtbs14MhJJpF0c4eBrhIN8omoLubMVBAZ4Fqsq2qawW1Ju0ErgxLdysIf4tiKF3Go
DUyDziD7189jCqTZnwtNleg+qLsBzs/uxVMrCqtVaPoIoKtR3jD31d5TXK5h0iZIe6bFYJodDlT7
h1giFXFe9np/XSWatygVE0SiaPUF2bU7HMefw55IjyFBE1XkmXVTmK51486t3tBvJqPY80ttGg+5
RfDur1VJTWoCCtaIBPnvJff1KdYsHeF8VbHZ4qX2GC4Fvr9wEiidz3a1PIYt2GjTvPY01JHMZGJ/
NBPxjyIjabwHMUisbFJU81hqD0JaT3fv56e/vie+Alawe/6K+MAznQy1aWFd2xp1GRsz7Ur0XaCg
RqcUIYRYynKk/D8NXeh+16Hxsc9ITSG4pSCXhqSGoExuhpwp7zDPGJpbpfyxBtU/H5XeJLYa4xyC
7+oG1uCIijTNDnEQ6BvbT4h5Eb2BvpajZTaVWIB6DofKMNtdb4Ec0oR5Y8o9C0yV3LOpr5lIQ76i
LM59w0juSneYi95LbPTpnRpB2qoMOpeTa6xOocyXvqUuheWbOjN8OhFI3o3uSS8iDL1TdUS1DHOH
dpesncl6Ykndz0VXkeq7piSQ8p9V4j+Ib/z6/56fcnt1MOg4KQYPZviTNdfLQ5glGTMl0zrVbJp1
ZUQ4YA0FjGc9PhRRSUgBU/jLri7VjQQ/lSEayq2+WxhG3cAi4mi64H/vPHesNrXeeZustLQ7cuUQ
+5iR+Q1uBQB0z//UD6WOGSuM91LnrVu4z2tTzeWbET02BuAygTfXrCrQyJ98j3mQYGJ6mUki1Vse
T0QNTsIaIQ3x3Mae1a32mHV9dQJ6sxN/WVGRk+BVkbubkvY+BhKd7+kvdtCAMEMZtptYsoA4AEwS
FYVwh0CrvfM0uTy1tX4SWmgEe9FW6aCd+VwMWHNQCzyXOZo8XQDJHTfiFHvTYtDqa1iw9CS1xr+r
M6atoynCcFoSL5pHR0nLpexn+UIztXZmx0r+0YJNrzORQ9dn5AFdUAlINeNJIZrqQYt8jXlo+0nu
/GFvaMNXUcr8Y1FTfGL4RFaUFtGRwTTZTBPXppfCiuj4If8Wq37dCxjcLMxGya/FKpK5Ijw9GAnd
DoNS4Cl4OC30HQWX9sLTqu4TJjusQj90rZM+aEXf7vQMDJRYLCRA5Y2O7Vcs0mHL50g3jA1a7mpG
WArAAje6Emoen/yYGWgHdQF8nKnxKL8nVrSfELbVraKWysHCYVpjjLUAUe/KyaQqxYW6AexRz10s
50QmdB/oZ5QnkoLJ5Y08c+MbIU/kYFrWNUDwkP4IoyDPGt9JuY9GrzqKF90nqj5xic/8Z72uSgfN
CHwEXkg0wBbrm8TWP4glodBgViH+XwFHjdkVrYYQdohvBIVNoqrFzEnhtEweRUEFwlojosCRFOXK
JD3wlxelbgBiR5r+I7b6Zp4pTfaAxJR0QB5Cz+/EujqstuhDc8SRBXWhHiXAyP7tTJ2CulfFw7I1
bOWebDZI4lJufwPAPwc1r/9oLO1o5VL/iEqQVJ3I6pa2mmo407FKovJC2Zeo+aOZt8486GD0KnJn
fKgGZ6avnnk7epTEiCNNAMFTBUiz5fTGU40FKXT00Au6idwrhusmkIlIJmuKnKRs3Il14qUieOQa
AO4g6eVKS6mAx4pJbzSik3ft1uFi8LX+xvfSYW57fr/TBv3bMJrBXR3V8Y5ZT23pKYy3umobckpn
AQiGNY9Og/uHlpS49ZiLFctN3SUrTyq0dc7A4Zr8FnKlVaR5bUaKt1j89UFgUDXjRHzzYffMz1gT
eYMSWaVHFucEN07d/WzCY5UwQfa5os0FhqbTvOaqq5StWHJgcW3isCmmcJjy5BFmqgcO06niOoTu
QTl4qBcSMcLzPpggp7+GmOKd3aTUvdRcn4tFH6F5LSXurkRc4Y5KdSUKy8/V5a4ZF2CYUng4hKkJ
ZgPTH1cpqYwfKOnFmyjsqrVhkPnR6V7cn2ofMAJCRJ49CtU+SEvFJql79zoGUPX8UiVRvPI9KNzP
dRVCU1YVmM/bjokWyD7/911WuHCug17ZMJmaJxABHXkNduKBQsVU5w58tDO49iYUDW/AjpcwaeSb
qveY+PVMazvoUngb991HX22QWkxLVoqqJAAPKZZ6S31ymnaAB1GQsxZZ8twFZPt5sKzPlVXmt1rp
6ZgsSaSEvJ4un8foRWK5K6VuYZE7uWTtSkUlQIOebWz4W6eO+7sIrfhKyyprYymR/bFyIFiKitm0
XpnWdzKQPUO/Fge81UBU5A0Wb1HP900qwj9nPgqzwNPMQQTH8LXsJfPncRZHlxQ0bZnKEKG9jFBU
WEbHDt8PNDr69uKBrHG6nheL0HSXGFfUtUIVDoKjG6/FI0Ysxj2Qa4yF2jwP3faT3gEHt0s6Liki
tRjN7JVnShaoEORMQIGML+2UW1Lr2q1RAVWSUg6O+A+GMo3igUtX6RXmp3jVOUWxjagZPmDyPpat
PX6xnIbZ9twJr3OmXY+2CUbWMJjiDmCvXqddRISZqX2f3kh68fxmmNZ0enBI5Vz/PvBG8gyDSdHo
0W/I1FIgwO4NoT2I/ANKUes0mk12Hw5Yf6c598J1rStIpkhDpm+pZGpM8DeGKtNi4Pc1/ds2mbW8
rhtO69YkXpogcz0/FEpdUBhs85OZkHHTUd97aFOGjkhg3M9Es50GPFw/akYnOQoji6A9zCMWQi2Q
QPvQ64ebhuBJnG1t+zUqy6MTgnfrpdhd63jY1zGqd0MeqwfDkI+qqmUntZWThwgMcktB56NXBt41
nPD0ebENr4Wj6T+/9f/lPWU3z8bM6t//zfK3LMe6S6zC2eK/77OEf/89/Z9/vvP7//j3IfhWZhUC
iFe/tX7Krr8kT9X5l377Zbb+869bfKm//LawTJkGGE7NUzncPlVNXIu/gv2Yvvn//fA/nsSv3A/5
099/fcuatJ5+jWyQ9K+fH00+VWXypf7ny9//+eG0A3//tU2/B1/+z/efvlT133851r9wgCkK3j+C
ZmV98v51T9Mnpv0vVWY8atu6jC9P1jCHpVlZ+3//pRn/MmSFgqsFDAJ6zvRRlTXTR+a/mAFhpW2p
lq6YjqP+9b9/12/n79f5/A+Gt4ScpHX191/GXy/tt5Kq6JbOWN2YHP0vDIltHihKmUEUqXw5XasM
RvdyTG/IMSL9DTyAfmETZ7ZPiORBmOlWv1GbIFz4lFHIvvSSNwzEl3ZgMt692IGGyaagUaJuU6tp
fWK8YDyGeizt7cbt37DxXdrEtP7FJiQlDkLPDLtNoSvDNYyYclgPEcQjZmnG9tOLC+bniXl5Ii4d
pWn9i40AmuKxX8dsxM+gdepBCFje0+X8rb24tIEzg3WOMo+8Bw1RcU1+9wx/RnAf+Gbkzd63A+rv
O0DcWmtWMQyM2oD8RpLAMPAUNfvnO89vN56Xx+d3E/GvC/XMQBlaUjR0fWotS2DPME7iEMqyJZfV
57YcpyouvvFyXiu15c9f36FLp10+26Fk5HaKBmyZlHC9iJWWYQn72rRdLTbICnl9MxfOi35mCa5M
mUvLA11KTCmo7jyY8up9qJufX//9CwdOP2vhllMQSe0wR8NISj+YDsGUt7WUKsPVYE8KXoQ8Jp3W
ochvX9/gpR06a++5jdHEmjbYxo7V70gvZaZZrxosfa9v4HdP7T+Xgn7W5O1g7OS60QwYK8w8P7iB
T/jVTHYi11iUkKkHc6ZXBp2q1zenTCf8F6Lg1/bO2n/OYDwyQEUsya0g8c1W7bWW9OW8HZxYompr
9owZ9K5XZ81gSVcq5ADU4RK9q+Tq9T/hwqWonf0F1Nlcu6OHsa5rUoOo7WapvBxTsnqox9TdW7eI
S5s5uwdRZScouk9shivReB+Vg38s8rq8qcLMP76+J5fO3dkmIOElbWx0xrKjy0l2QvYD/9KWKQo6
Sb33ht3+0hV4dqvLuO10hNEby2GorE9eWVrwK+T4jcfBpV04u9HFNpaTSiuNZaQFwZNM/4dKK4Ft
smaYeOnrdFi9fqwuXnhn97xMYqRT+CALJc8lHqg3P1CVtNCvoTccHUbfjdd4i9hs4Hsn3UNEBNzr
W750AM9ufWXcQUdUC2OJb2Ycl2hvCQ7MDYdC7rs2oJ3d9NQef+GA/XlpyowGkW1ECbHmRhK479zA
2V1PDeGEUxCV1inJ0uYN9thRurOYl/beeDpcuK0K2MWL5zWGKXycvcGtwHL1dRcQZTmDTkF9PwmL
kmpS72+I1tHe2NyFM6Kd3fOcLGJaSR3cNVMSI+r+UsnbJSiwrF2/fkYutf2zNkN2pq10skFUotTj
vVYKP9ozU8LDIjJsim6vb+XSbpy1Hd/28si20MyWRAtsJUolR5Kjynj2vp8/bzBuMMjcuhCBWgUB
lMiP9EdzzPLl6z9/6RidNYumtWAKy6a5bmPuj33UERGHxRdvOaSW9x0h9axlNIGWDvFAgVOv2ihY
xgPQwVklD4Q3vGsn1LOWETnI/Jx+OgVFiUqBROlQnnDPTb2LpDgt3nes1LNegKUOWqVIPX4FyrgI
mMfimiKedhhaI35fl1A9axOJ03YG2HueihNCZmF4ZpefyDQFnqIVoyPvasl3rBMMIs18X2dNna6M
F60erAPgJtmw1m3JaSJyblDqRQo5WXvfw0WdGs6LDfTBUJi1WlprAgo0TK1qYxrgaIiHmTGjQhhV
2Ohl8MbGLtzD1LM2P1ABkZOpmG4kbW6t5KaROujzKk6HDG2GAtCd+cgrW6mV/vH1q2+6jP/Ql1LP
bgBxP6W3jZ0LYAwq33UGqar6VqmQKZfSWGYYgkI19uiAxH59JYdqrn4adEczTq9v/sL9Rz27QQwu
NSkbNc+aAIBm4esxwT2mlS9e//VLD2z17AZhtDVuLBV/nyazM0ssj229JBM9Bm9RDY33EWM0kbP6
aKfGNe4YFfW5ZdvhJxvBlvFGA7+wj8rZHYTpICOHCqmvcwvuLqpS5ynHXlS8cYO60P1Rzu4fMaYb
ZehDa61rQbcmFCxcwmxLbyU7G9d94jZvjFsu7cbZDQQclWmH0NPXnjyGnwnGkW5g+Htv3J4u/frZ
vYMwITgPkuWssSjK4bxRSIDGflAO1fvalnJ2p6iCYjDUvrTX9QDge6tbtap+KHJNHzZp0ORgdEYz
977lCfPWb5yZ6af/0LaUaV9f3Du0bsIQqJgsTBvhEP5eR8kn4UHxhESvy9+4vC5t5eymQRRIVBCa
YqFKJHfGrMFlwSBTIXXl7+zsKGc3CRNVfYp8YlxXjVev1cBsFzFK89XrrfTSqT+7B5iEtko9D4h1
qAbJXK2VcOEO5PG979fPbgGMPZDgM+G0VhGeEWusfEw9vXzjDF/408+psIqZp3ofM3cUWNJ4QtKl
ahgMJBJj3vXHC77niyvIDxtyS8thXEt4mraSrBXo05jjft+vn7VopiXx5oLcWNe4N+Z6wtNskCP3
jevy0s1XILhe/PF2ygw1quBxrUTQjrpmo0n9IUm8T1BH7npbAmxprsiVnatwmF7fowsPUHlqIy82
GcpSKXduxcnOw0cZbtAM1uowi3VsPMzPFXPmdt7Y1IVmJ5817tQ1kJ0qUrfuJOOJQWHUrvQ6ytN1
3aFLeH13Ll1eZ02bOAnmKHBgrzUa+K1TZ+FSYQr9jaH/9ID4w+1JPmvVdcrNrxvNbq0whbGkAX6W
ouiqy3WEGjowTlDggJHCNy62S6fmrJUrTK24NgxppCIwuLNSMxY4cjZR3iQLNyvVWd7Hb+zYpcN2
1uR54rtRBGUZ13zoKthxyCGz/D7yF6+flj+eepJ1zx7ohotYRBqpP0HOBBmHmXnWJlPYM3Nobzyt
/rgLbOLsoU7hlhiuJsQM2nhddecqXuRd5U0aP71vF86afqQEeNUIJl72uOhInxrvLSvHIuda7yo/
swdnD3QDXpxu2267xKJEgRbGDvI+p3mjZfyx08OvT6fmRUPX8hDAeGi3yzzF2dWnzMRXzjGvwh0y
4fA9d182Mp2cFxuJ8rGUpAoFm9gFHbgagC5Y9K+fgkun+LxxG+ATbV/B1ts5MhA/fr16/wE6a9yR
3ObINvn1YoSzzwT9jZeb142NIMokU+ed+3DWqDHW2xkAWiofuvqUaam9dDEHvvPwnzXjqE9iRM78
uF3ZyXLU/YHwSdPfvX74/3g/mnCQv5/cvqZOFA+QJ3q13OhOedfXejJD479qc/1jZcnRG8fo0obO
mnLi5ypKbJm4AhjTmHGvw6hAShl+9TUNWWTyRo31z49bduisSVcjPKjMx7HhBcpKI8nEBuiGDGpu
RtIG1+/Sb/VTEhiLgnDR9x3DszZOYEOpYeqrl30z0H8gNjskkrTqgy96pNxZTv+eHiK7dtbai8rp
QzrpWOtMB35eGMR43cgfeH0vLtzO7bNmbmn4wgPJqZeZLpnIg8ya+ODKOnIvjN+42C60dQFbfnEn
6RtdhVzhNABVmZ+fSSNSmvnY+xh1X9+HSxeZ+vvVrBY9zsPca9cGVO9bh1ytVZ6ACOd6VmZy6RiH
ZLCT9esbu7Q3Z61eCVyV8IikWXtI4nZOWCkgWUDdv/7rl07HWbNvShdL0WA069rRPhNksO+rJJil
tvTGobrw+9Z5w6+GkLQwqV4HMIq46z5qrnciU+30+p9/4clknTV30CmJpaQW6cV0eWY+LErUZf5t
a3s7JyLl7vWtXNqJs8b+P5xdSXOcvBb9RVQBYtxCd9PtOXYcO95QceKAGCWBkODXv9PfKtELpqp3
KVdKaiTdqyvpDKDnQsnRiq09WItJD63InD7CeO2yKQiNuEbrPR9wMbnnMItmofxOrAawNrZRn639
+PPf/4gG5F0RLQJ0/9Dtbigk+33g0dm8EWtrrZ9X7R+twxrHgos3MMkQHb3lAnA13NPdj9Drumzo
jX0bcBHFBhxf9q6g+27In+jsvIBteP158yvBFRqRzKjfwik4BB2kiXaBjncTmD2fN722RYRG4EZU
FRYKM1iS5oudQRdFQOAeNNfF6Zt90Vc0C3MBIDlkDmHbsRQ7T4p2Y8WuxYUR1lPhy7JGy1mDovxu
nptuByFIgMPnKDywCFbgn3/kSj+moreESYPdQLswA2LjvobtF4Sr8K3MDZKAx78v68QI8hxkpnCi
QmYKLhqJI5b7toU7L+hMD01JN6ZrZSUERozH3VmXx2rHLHKqjwC+VldI8+HD51+wEiWBEeJgPY9i
hMN1VkzqzhmKe7JM10zqx8uaN0J8gXBilQN9n0FOFnjRvt/nqn9reHThzzeC3FOeVpSg/chSsBnK
D6qCErfrbeSQtUVkxHgPwTgoaBcjCg5oBNpgDslI43wPeZ3BBjn380E6T+T/HcDDODBCHVqOLFzA
lEONPl2PLZTZp/45h3htwfmddPlGZbg21UbUWyUOeqLHWNUSZXQOQ1VoYuYwjvr8K9aWqRHYHlMg
S+FpCSwXQIiVe+35G7Ow8sN9Y6dmYDoHPcOVAXHGExv6Y4siDaLql2VaE2pHm1GXUuKHu/2TzfDc
HX9cNCK+EbhNXAm4YWJenT764eb8ro7D42VNG2ELSmCtZxWM2TxUzlcA1CDvL8Gz/7z1lQXpnyfi
j60zOmtq2E08AmB8X5fgqIzNdeSyDA4SX1zQuS7rxYjdAnw4i3m2tUc+/rI40Pe2gx98AKK7sHnC
rOayhekbQYxVz2F9jErMXxR84mPNU28K1UZ2dtYGy4jeaJjCEcZ41l4fokyfSpBVE9xDFG8CUub3
EEfZ99au+SKe8363db+5FhFGKJdFyT1ezmNW8uJ2tKFDCm5H0lv5++dTs9a+EcsKr7fz3OWgL5bs
SPGytMuBuIey0rwx9ysdmOA6IaWNR210EDX+Azjn74CYQCEwvmxbMLF1AOzONo/iYS9a8qDd+h3Y
69sh9DeaX0l1nhHY8FaDzqx2xixWxLsL4KEICKoONqJvZdMxYXQgx08QkoGiK1mA0W+lfIeeWxp3
1rNDyXDhBJwn5o8Qh6y5p+oYCQSO9Ap2bDVwWWeiwNLsGO+HrWpvbZ6NGGeq9XK8SY5Z4bEflppe
IJ7zCsuAjUPWWvNGaE8QTxIQTLP2nUfxFnXekiHd3ydEQm3xolDwjPCGqEOINxeNc5xb3oglfKuo
uoUb1PPnza8tJSOSqza0vbAkQzZzcisqi+6pF9Hs88bXhscIY1mA3QtSDI64Z7agLU5REO0btWyg
H1d+uwkWE2ANzwVphwxadpDwFOQt1g6/bIESo7SGVBGETdtxyCBlfl025KpX/T2f2o0QXgkyEybm
4nEZiH9LZLXKH0v4GzeV/bXHz095zpf95+O/1omxS8OUoosnD53wGCbGecyOUVR8D/r2F2g2h8/7
+M+I6x/Vo4lBhfbLUJeOElng9Fk7AHLtOy64jK3/iyjnhoNltoNN1wlPYvAgApFgBwLeWWaDZ20O
EdjPf8bKUiNGoCuLION6EtNVuvfD6D9aXvh1iMm3y5o3An1UZChZ0A9ZbpEMpMJbzdjJbrcuTVf2
cGIE+ZRHsFloPJGpkeI2QpN0yocvUIeEYGdEwdYWG9lkLWSMcKdQsB+ErocsLsFz9ea7NrqwSiZG
sKsz1xRoIZGV0NmHIVMYVLccMhiJqlxcy140DyYKDsw53cGEBgM1jw8WkmxTei8Wq79+3vzK8JgY
OA3QbhPg7gEZZRqO7QwFDmBqycbgr6xRE/pWuCUcfogrssZzXiCw/Qj2zd6z2MYaXfvxRrSXmrNa
2CXolC711B6XZ2AdF3i4rzd+/7mhf0S6CXLzyqKIoGAN02RtfaGt+7WBErHuYIYKCcDPJ2BtiM7f
9kdZ0FCf40YAXUA96ZZHxS0UkI6wx9s4tqw1b4RxE815y6dZZIKEP+0pQs0fueMXp1B0Y09a68GI
ZGgk2/5EsUAlPOIT3jjXxdnnGkyLCz/BiOBW59aoB1gZCw+mgyRw7/PSvi9F/OuyGTDCeBSelF6M
GUBCvZ5m97ouuyzK3cvWkAlCi1XRQAGlEFlX029Axj9ywZ5gRnvP+NZr0MoyNYFogFYIGzW3yGBG
mvp1g2M7v9FRC/uj6LJl+t9Z7I9lihvdMQ+UBVPFIHoJiuBmBuCiqfnrRXPgGJGca6+F9W+FLRVj
lUDHHqpEflSk0hsuy6MmCm0kFbeqHq6QdayftV6+CLf+Iq34+fMPOIfrPzKFiTizbRwOQaDnWQTB
e5qUFaTsLd23T583/x/g61/tG3FcVTEIdtWMn8/Z8xK2DyLit9Qa3gm31N7ug2caQvm+43AdgSSj
hNc6tAwbXl34fUaUT5UfwPuVQKcoFm7qDN7dpIotIPba4BkRLq0u6n3d86yASNQIg0LCewbHuKne
uM9a68AIcW/u7RhYBZ7NbBhZBtFOmMPluce3ns5WOjDhaPCNlZGA+zSI/YVd7GodMpnIOFRiozhf
CXETj+a0rg0NJ4tlVa5+4ebyRgfjkHKnurOFzQ6fr7KVVG4bp2xoZuvInmyWkVo8+xRMejuAmCYU
HC48BJvItLEBYnYgHS62lqX7mODkc+Usbv2jnnW3hX9Z+4rz3/9IVRpKb0JpDFVfwshrDKArX7uP
unE2HtHW5vr89z/ahxW1aq1QsrPzAzvOgz0cVNOXG7vdWutGoE9kIvD5VOeJ9pcXu8+LI+jKbAsT
sda8EccEWdZ3Z0xx3OV8gAx0RDzYavTB1ilybaEasYw3aSgMsYllUdhV2YArTRi5PPdd98MvvAvr
StuIZxg5uiAHCCwjb3yi0Eksx+UljoaNU/y/BykyYWZFPiuYrxc8C7v4reuVk5Qe9Dk+D7K1xqO/
lw9v5zCyZMvA1bDEmxU47knW7XTR8oliI4TZCE3lkPj92RwjxY2uDS3bINhf9tONXVpAs39kDRqP
oNWVFJ1/gmPaVlSd3xb+f4eDSIwxLlQDFBu5fVZVM7Wei3BxeJtUvcjJY2BLIq6tMoceKzT2ovlh
CPMQxiOxGzCY3ks/Oknu1pDW8eJczRnYVfCtVwpKYj90FLQV5PYcBxtlPXbVqVV5Ia4KDTJfZi1w
s3wg0Bzub2Pinv2FxrqmT3He+7AZ8ocw2lEe2DBz1xDn2AcQ1+2+69Dz8ofRC6zq3S6CWv5qurDE
TV498vbuLA/rJBBJD+frkYyd2ism9Lxjwon9x1i3LhwU55xD3rwjszziGnYpjgqW3DDthZ6PfVJd
XsWnPiRx/ii1Lp1rm+dwzIGnLYm6jen89xk8MnFLoi0m6HJMmE4tqhSI1OoaVcWyhw4gbAAIDDal
Y1/0FBZFxtLhHR3Bdokxu6AjJ37Nv8EEAnYIuXz8fG2el8k/lo+JVLLPltowguwzaPwD1RDPPsxG
gHr9jiPoZcx+uBefY/qP1N9qT2KuoQNtAYiQ9KrDBe7cX1Shwhr578aB/J1RUDdQWAyqt0l397FT
XOUhvajEBkD27+YnPLrpBvoomS9z5OXmKuzjbIni3UXjHxt5358ASHPaimVuHOskt2LYCGvo3Ifu
RoJYmeDYyPnCLkhQ4+UWl1EQtOuR9CFu9hZU4utFH2DCEisw9acutLFCbTsGQt5qDuCT02NPxvay
5BwZqb8MqC07F8K8IR7GTpCQdXBeFt6FEWAsTqejzmIRzEBQtL7elxZlH0yW+lcIqx2+Mc3nxv4V
ZsYiHVuucqsckTO85jcQ61e+NVzEpwLZy1ihTCox8TnscVLug68da+VrvVg9TClm9X3uSf/785le
y3vGUp18vsAeF6+rDY8XGNrCsQWvh1bg3vB6IVAJo5Y/Jxqz/+PzDtcGzVi6inVww9IFypWof5O9
VBmlUNa/qHETVQe7irxaCmzKcBKDpKt0Auz7yr6sFDJBdcqGcIBPcePVwbHsCgqL9fVYD/a3y367
Ua3A7K+oc5hjZH4nQ+hrE/sNh9x5Y89ZGXYTTBfqli/tgFK0zpvmJLuownv6uAX8PO9c/4iE0KhX
XNLImJ7TddRGV3AQu0MR90bo/E2O0CC9bHzOX/bHfuPAnkpqHI4zC86bHyVoHB9LK9txY8dZGyAj
mH2XdFVZ1Ti1BuFkneq4c1K4oSh/A+exAntDrv/794OCnucB/OwzILbG+oFC5DFK87Nc4k4NvfW1
GNo7Kwon9xBAyZpeRcEs5qvS8v3+wjVgxDqUTVE7Vqgq1cxLGLS1Fe4QW0jHNofLpsiI7cAmCw4j
SFo5EVV7U+shwiWJ5uPWc+jKJJmwusWWAgR4t8ug0E2xqapKQRG89qZ4Y5GtbKyBsSsFw9KKzkUH
Q0Ffh7E+lot8AQ3m50UDZILpmrGdx1guXQbdpQGi0uT3MsLw57LGz8H5R4AU8FIdBtiYZZPtHRq3
hkzzsFFvrMR3YMR3a1l2oaALlC0KcGJoy2Rd6X4JSthXFO7zZT/fiO+xbEThgLyYxX5EIDUxKQiZ
iG4jvNcm1ghv+ATg2I25zejcLzeF7ejdMsbVVy8q3Y3Vv9aFEeBD5XW91zlthsPEHUwVr/PAzUq5
9bawtvaN6IV1IgwORI/xqSzvSPKSHhvGLrtFiAIjdFUN97SpJm3mwcM9gwir+NpX3nQsQwkl0M9n
eGWATCSdF2tILkAYHCVfVwEKFR3hrv3E5+WyFWRC6QRsZIs8phghr1Q30RhDor6d3IfLfr2xP8eq
niflYPevSAnqdux7/nIqxwqu6aqx+vD3Rd2Y2CRo4OQ51JWabBHhu9/Up74sn1g1b2xDK6vIxCZ5
k413SLAgweXtc9jkwp34ayjHrWfglXLSxCZRd+i6Mu+abCJVDuA241dzOb5W8AvaN7UVJHnXehvx
tpKUTKRS71YSlij4FJQGtxW1aQIdf7DMHEggQZtmqxJfGTH/3P0faRW6YXkUkAK7ZmBZcDzs4kil
tWXD/umiGTfxjq1F4VIQw1nDbeRj0ztwQLIfCyfff968c04Q/yjO/POH/fEBkO8aI1vgA/wGhvFW
fHS66YHDDcEu+5T3+tD73u1M8t92zxPQ6jf6XYt2I+N2VRRZNcCt+wHeVEdSj8Vhmi321JV+t7EC
1rowMm5DO0fa7tBkVObs4MCNOmMt8bOR+tGFk2NkXbZYMGduzwt6aX72vLl2LcCv53zZeI1Z+wQj
78oZwmByxg/HKSyCNYdi7I2GvrhfmrifLqsMvHPnf6yAOFjC2R9Q8jtqdOYdlcC+JlHg8mGD7rDy
FZ6xxKJJ5QzlM0KxDOadA6Xw+4G5Il0g/3Bh4jKW0xxQvDQoDvNvp9D9VWU79p3rMn+LsXHWTv1X
mJhQu8AjroZ1EzIjWA4tWLzchq+CB+1WEFUcf4JPB4MVOd7f7TqrRB6BzVZFZf/i+OAcsqZgZ0Vs
6zEsdISnrhnIwHEfwum1eWWQ9FcHBVc3nkq/0j9J63nXE6vGqxkWf+BJwjEqXuISUtR2S73la+mA
IPZF5OUy35c2ALF3FSutBd7mVjnckp6IOCVn8/GfnyeJtQk0lrm/BNw9iwnsixzPaFNcxzcqqNqj
8uzq5bIujJVewvRnWiY4440VlNtze4f196W25suWoAkHxGF2bq1A1RlZBpbAXvHEl/EVphMbh6eV
nc1EBEIEqS2WQde4rugaF/yhWYz7eAYWY7e03FrgowN/stMQW3AI+HzEVjY4EyUIN0U/gKtpjRtW
K9h78JE/FLyFNQce1UdQpDZS0Fo3xgZX4t4Z7nGkzjgrKBRaLeyh7nzFuu4QqGHr0XZlhZlAQccu
qKyFrDMYKtMnYNa9e5AH9Q9dOdbG7c9aF0YWsmHlUbgMpqeDJnWwmxs9Rr8Hjy3jkSrQRTcy0dp4
GZkIWIlCTgE0hwqK15GD9LUDlBsIA7RdIjeNps0HrLU7AxMZWJS4t8lFU2d2+zuPXgGThmcZ+c0q
stOCnWongjOsezeKrQu0lYen/5LjHzuFpZmDK4muzhaYLpZOuYMCUmKPNiznxkQ77d5t+EFHly4K
IyeEJK+jpYHAOeSIwvEEyyL/0EcxoAhBMTX2xgJfWRf/BxtE2wGFNs5O95Ld6J56KZd999CgoNsI
1fMS+0eNZUIHoWHHKZ3xhBaG/ngIqFOk1LK3Dk5rrRtHj4niwpRIp8zgCBUdBJ1pCvfC359nmbXG
jfC3A+Y0TdjkO2eiV3ZOYDsUbAz8WtPnCfljNZ3VVQewd3IYcHqgTKEAdHj2+a9em9Nzl382Df1G
OkDbd1dT91qU4zHmD6K6bDc0FfCAo7RDLJl8xyrFr8BPrA6aWo9FUx0u+/VG4Zr7IfRtiRXDVBoS
zxHMmxJi2T5MKMuPz3tYSx2mph10j0XuQ3wo6zrx4VL+Cn7iHYQsvghNDrkV3OupnGDNO360bGud
rmRGU+gOVhmFNUHPPWtmtzlMfa6vHI7sOBA4kuMhJtpI9CtZyoQRWjMMeL1WUAgfk2tBvNt8ym8U
UXAyIuDosxusuyXp5EX6pHiJMm4FdWVzOZA+3uE+ylKH7sxcgcJntOw+n6yVODEBhSWguryBoTAe
woObYvIPs8+/X9a0Ed1zqXXRFijsGtjWYkg6pPLGf/y88bV5MOJ7AkNi6Ysenncs/JYruCVNr9Hw
1uJoTDr3cZolLIW2wDRrg2RE/AKNsGEaGcXtdWHvxnKWv3PRxVu4u5WE8h/B4Y+EEgPu7YW1H+8i
r4d35eiU/ADbyt9yymEr8vl4rX2CEfYSfkJdyEkMzvmS6PqL02/hvFYwkdF/h/8/fr4XLA7k8Yoy
c2aLTNdtXbXkRxhogESAnxBX5ewD1WtBQB6yxIu24y9qFD3fhyDmjj/KRQkvG1Ggi41yee1TjZ1d
W9yBJs94Pq6JsTjVU9dS+EI2zEovGksTZdhROgaRU4Y7GS+WfwVTk1kfoF0PlvrnHawU/CbKUIxw
GJ5yJveyhwxpnU8PNG/v6lx8+LY6SL5F4VxJmibQECWjTxiBY7tkVYkay76tq6JLBmkdWy/cAKav
dWKkARZO3pCP6GSSqk6s1rlzF3qaF+cldoaNXXOtDyMbeKWEJo4EGaByl0PXLQ9DMb2Ggf+B+8D3
z+dkZVWZcnd9HUW2TfJxD9cruOJZFnSEtGcfLmvdKOyLaK5tzyKQ4AFBN+lrAcPukIzfPm99JcGY
QncebnaIE/BxP9pDl9AgByYNbnFpGXlbNKi14TFO8VQop8fb9LjPoXrwzGC+XCSBvYQbNdd5u/tH
kWsiDRe/VHyUE+StBRaoHKCkb/u3Lo2OHfOOXRG9lOEWefDfnwLZs7/rO9C/yUIif9jDBao9+HbX
pbhO3FKF/HdsQ8vp79aJcsnS1OMAk9Bi7zv+nUcAtY4H/ls64KtV86/P53ytn/Pf/8jKUnHI9IXz
sM+d5hEm1g9tWF43jN97w/x0JgRtbCxr/Rjh7dcysAjHzCjHgTeWe8Az1GOjrDoJu3w30y3k2tqs
GCFuLayFmRqBuhe4TLsYfL4USX5L6e7fERKaiLIF1JOcTmLYh8x9p433BVIXv3tWbFSNaz/eCO+y
Ldu+Z57c+3EZJpbrAbu/5P3+86n+d/YLTUhZ49TAXPY4nvW5lOV+FnKG+q1saXuYYa0qDp5g7pYs
/78LLyj2/r2u8onknlPhUxol9rT3r+E2cIs7w1fs+oeoz39HU3RieovwsNadsZmzMg/HMUB3IxVX
Mx9vYmJfd/OHfzaCrSDfU0bHCECxi0bSBJ/VFRIN7MPFPmJaJGM1YcMSHM6jo/swtPnGk/bKYjPx
ZzG0H8bW98V+quV0aMsIrpBW2NwUs6Mui0oTUzq3JAgWgRlycDcAW032c/Gqm7Yo71UwvTu839Io
XAl/E1C6lK239Lj52sdxw8/OmldtbVdgDRX3MI3+3fFp40C/sshNYGkXzuEYRjnb0xoWl8yDS3K1
sC4RwSQSoe2NWFqJVFMLL/e8RjhVgG5GXqZNUTt42qvkRuX4Hw/p//ex0NTBk8685FIUuEkBxjis
8dg2k0Nd9CqFTPONUmCR15Z+8T19Ar35LqYeP0CGViQO9w+jr+0L14drRDFBVxIo8n3Jx98BiShE
BdlTwZ1bBqHGgF/G8sf59e9+8ISBh4I5jg+e5SfxZP3sm+7r57H675IANhd/N107rpPXcLg+8EC2
qcdVl8TKz4/50MrraSnkNyDI3axu8/LweY8ra8OE+DkNsI8LtAQPS64bPx0cZ+yvA6fpoo3EsNaB
URuwIZI4u7D4EJXRvh940tiXFZhhaJQDEBTk4+yi6cl1s4WOuzgcdpcNi1EBwNiG5mXIMSxnCbCo
AFWp5fIycUrcYf49zZDjAalk7r2dBnvA7+qbTrAHOwg3InJtyM9//6NMsn0Ax0jbejvodRy07957
Hf3y+bj8d0fzj2APjV3fh4pWKUjnQY4++nAb5f+Cg4C8knkeP/bD9EpU9V0ycReIZc50Ockj78b6
sYZ40l62pZ3oue8Tp5FT2hDvC4GAVlLF9ZaK5UpGNVGBHXN41cg+xFNLV702vME74eIsQCw7/MqD
wMjT5+Ow1o+RA6hVMy9SeXBomTUcQfOduw9XgslzLNpFlbcjKqHNy4jgPy2/f426kRfC2c27qeLN
vhy06nQKs8TGZfveB9FqSETjO1ilJQeVLy2FG4deQuplxqkCrqy5C2ziyOFt0jcM7ssHBlPWGqq4
PB+c49DQgL8RogDVxKG/GutkFoUSChwTSpzruITX1t005MoJTho6EBw4QV+x5tkD2aj/2jud0Mnk
wvkJ+kU21GGhWGlzlk4wZ9XsMC/MCYvdzCcF40Av7nHwyGlvJTqM4LlekzEFxIU9+3DOTJpmEd9F
v3i/YRoBxne4cCu8hk56mycVjr4LzOm1019Bnqy8Yiqwb+cuHkFNnanGIbCNW2vIOj/36JuKHGZd
dV3lFTIJe0GvAMkKMtV5TSbtUty7w4zXxZqCKLJEZQ3rkJZAN7gP5/aA215ZpJVWxcG3Fi+Bn/ip
KePltQRr5aVzRBrp4tAE3amHG+85xGKSNlRpvctz0qZBZUdJJOF5HXh74sb0BCGsKYu6wT0Aprqr
mf+LifmmBGModUJ9CwPgg9+DH5NPKpunJuNuzHf2JJyURmE62BWeKOfmsQzcVPBf7nBd9YonPcx5
PUhYw4nvGvq88KY4xLzMBt5c6fkRSjdp51TgSly3PXZc6IKXdUIltDNVj51LQkC9fvOWJqtde0jl
IJNheC+w57TQHwXM9F54y3sgfw1O9QumGu/EegcJ7Hbh7p2OWMLqLp2VfRgbjBWExCQgMextmn7h
hBnoR+U+iVlcQV8pEYKeqIsRYyIJ5uchZrtyGW6i6ZsqyjuM+S0oESdft++iHvykHVA6iBnOx3R5
ADeDJ2cYfToCg6Sbnj4C9wvFrzzojxpm5am2puHOGUcvjUje35VukWcAZJMG97MxhApxubHAt53b
IDUXFcpS3EqKcY4x8gPbzQuP7zC2dqKw7eEj8F7b995PMrunodNPVSWDRCj/qhXNTT57aViRu6ls
DvYc3br59F1MxXNVTh8k8Bsol7MdKIQ1CLoKLF2rfHHn4qschwd/wZrjnCQRXs32XVO+94v/w+ms
Fy/23oclvm1Cmvazupa23pWW+6xIAAnudk5tu7T3IS9fIyjogCO9q93xrqE1FkY7/bRUNSSwjdt7
lO9y+dRGBQrIQ8EgBDX5ILvP5GjT4VsdO0+Ekp3HRJjMPUy0F+gJx/rWd1+cIDzAUmOvK/+mc0O8
LHnx86Sa29huHgs4w8yVvmnCaO+zCWYnfGe1NV4gTiSID7C3v2vKlkHofLgboEdUDmJXlPapt6sj
FC72VEZH5egM8iXXRdklvHKueTHegwdT7Hra72VZnOBnmdKafke8JUuT3xfF/JLbww4mgOnifI/n
+KGe9MEKwgR4rnTGho88WAJy1eHfVRzfMTTNlEqc7t7r++O4wK2yZnsAOx/kYB1kwO4KrCnKuj28
l/YwBgfXPK52Qjb3BRVH2XyEwU+X1N/AAso6GoFKhrKx9q/cfEgD4b24tMQRFz7q7YnF9MmN3JPN
YDpU4FwFb4rMhW7vDtTFG5fYhxq2TgmnmNNIqOZmUH6ZSDd6n53qEE39A5GgILKJvEM5F7du0bvL
2N1ytjTR01XhdDdzTA8CPhFJa3fqnDK+wg/toVPLscjdp1ZjL3WBrAetBUmgWU44rGDZuXGx9+zw
AdsSxGKUT5Ke+OwQSDs/hiWMXeMAJA42tPuYiPc4qp5o6aW0IPi67pc9whd7cve9XehUDO3XuXGv
oIXyFFn0Sfv0TXTiixN2AgvHHo7FEoxF2o16yfdSut1XWeGlKgEIJ3wY3ch7qrSOoyRUnXzqHDrv
YLuLdVKLJh0p6OVz/sufhUg7CJUEKf6v7J+mdrYePEdC55py+CxnleUgA7T2AF59CS/4jHqkfPFa
2L+krh/3MJkom5AngY9R/BYreNMmoDNA951WXtiCi8/yMYnIKL9609R9a+MC6riOh+S7WyDEhgRR
snYfDDZtYCUilvFa4PniIYeoLtnDj71gV34fND8iPKe/RiHu53ohyJ3njdatq3svzVWDYmviuugO
g5YCMr9OjMLHX5w6ay1//EEs4MhD2KN/h7awW6SAevevfVfKs16Al5bT0t3kikbp3LbdqXTR4s7V
jd2dSMOlv2tzaKOegmqe4hvW5k79EVj+IB+dqvWedBEDweI2VkOSkVnsx6BL/SPP3e5bVI828gnz
ThovrreQApz1nqE++JgbNjk7PrD4FlTN17qNresxhNXhfhy4j1icrFjumiEC8xQoLnLlOb1/yEeJ
ua+aMUbWl+436kbV9yUve8RXg631aRyG/jSGDn0Si2//LApIV8Chq9TkZmpj/rtoB2LvYeElv4ND
pj9oW4ldrop6tzQdOQkr8O5qqt1fxJ08hnkk/bFw7PmOYhbfagCeIDg3irsJvq8/c1uN3sPSNXE2
YAt7aL2AP0Lto3uaW86PnowFgtULoi4d+wC3g7kW9jHvdXRaysJJJq+NXiiaQjiHAhWGNyzPAxAb
1VXkBuGJV5zu4GP0Jhxv6Pa1JjR47GNBv58t8dzExo3qz9Fy5WGQ8eCexgH+G/cSGsV610zYsvns
9QhAL+6whc1ecx/ofthbcJ37UipfvbaRo5+9wQ6/9qPTXuHtwD/QrlMZG0t6gGK6e4z9cL5DZp1+
BJMlBliHqGpXj2N09Ar8pnkG8u1shZ7CbsT64s+go8xBBeRpiFFEorGsOcWGOD0L7XTVrq9mf8Ij
UhiTm6WcWj8NF6/+rWynffCrYYaW/VRed0qFryEp2tQqSycFxpikync69MKx1eGsWEbwRK0JdLY+
/AU6z2UK+fgQGh6KcyHuaOQ5Ol06gRw964awx2rm2krBu+PvUk+RTRJUmdGrgEHHS0Nzu7zlMJcu
QEyGF997B0VruoNppROmkV0406nW1PX3ukMplCd6gRHMUYPTPe8X8LusZJk0e/ABVB0SR4d6mNPA
h8bYAbL2eKcta7sokpCVKv/dYKEqK7GbpeEFFCtDOcn93DJcZp4aT41S7JkLHZe2UYBvxSUSxAOF
WFmb1kEdHwIo+KR9oFUrUhgTWsOUcmaVMvE833VRGnfkkVaV+9aQ4smHvlA6FtzKcTTl+RN8yKYp
8UkeIPepsP2qtVt0KBWjouCnIgc8fQlKH6VOblFnH/rzaKU2ivHmmnREsJ1EFnzsRJHTG1XVfhrr
RYtDO2s2p7CEtq0fKI3kfGu3Rexm8FwI3SoFO6nzbqJQxfJDSrhcPqnaAnVDOcMYX3WucoQHUBLE
l5d0ctuYXtNG1uGX3oPJcp+wfpTDjZrc+RY5JpoPLq2cZq9oa8VXXCrf2sENlNiPipcKGmgY7O8M
l44Rqkl3smGNN5JnGD1UU1rUROFdoGmrH4U+H/pU6EZx5rW86xMKta0lsTu3+x9nX7bcOK5t+Ss3
6p2nQYIEwRu3zgMpyZLlecrhhWGnXZwAAiRIgMTX99K5p7ur3On0jYrIl7QtUeIA7L32Gr6QDjXI
ZqlLZIFLsfhkY2KUlpKg5Aexs2+yqwxud+umL3XiL9sR+Wg3to2XeRuvCDHfctyMC875Ui3bTvI1
3dSOjt2+L+EOvFlV37xBwDK3ey3DdviCa7PCdQb5n3NBm5rMRYkH3hZkcLBgq4hBJRaCWwkGLoJC
O0xHLSt3ULGnpoCEV9FjHE1c7HtIVuYN4vR8fIUszvRFmB6Lj17bWm17zQKZWw35/c45axMwYbpu
eh4iQzTJK0fDDOFGCRM/mnGAJxLSb+Ta30OZrNZLKG4ML4ZIBTGSHOswOzRQLI8PnScw2z25lvYv
c9gP46HqIn8FsUYFDC4uuwfCG13fZRqSoxvieo8gvnJekineGNy94Xk1jC197UBbqo8tG+h6ppm0
wZ7Qxa2PbUzj6BvIzXH2GrquvAqVDc7BnvI/MhHCRMFBEV+RuAQdDKHq7hyxi9bv4UZKvwpAfRjO
I5qN3fbpIvxV1ehh3jclOFE3ESE+e2qr1YTJKds1jQqVht3C8pZkpsszyYw9DxGRqbCKa4aWE3Oy
OLvqVYPVpAj0SvimHnBLoQ5WYAT7FO4IF61afXRfL2Q0BbRPsd/22Dw5HiQc1R6bzmTlBltkWRfQ
zcAKvA2kDs/JSR+/122r16e6zlpdVD2cG9q8W0ednolWx/pghDTTxs6Mo5IUnKa1R8gPMn1/lFbO
DykkGayoywlpW1UKd4kiogNbjuDqpnA5nIQPtmsj44cKlv0U91qc+TPRdzRFa1yRpahwmucnuIcm
2K0A4YgGTKbOY7bsYDbjHlYkvI8lepkpXfo89NoBTHGsbHyXt6U4PUZutjR5QhbliI4Y0dVdd9eS
2YTIMdanxW0OhonMuySLyumZBFPULvnk4qE7usVUtcgXxCBnexhCAKdbYBtQXSVYOcVdVs2OXbqY
LubWCNzdBzt5l53NElbFm8FF5XpBEQh7A5fSyjworUuA5iuGshSOIdiGf9RNLNnRW8XJFSCEsdz1
cRAN50M1x4Kj6xKTa3O3UI57vKkacR1SaMAPCwiH46VybGqgoEZSKXhW2ZoPbszCQ0gzM10nZgj6
56hZuLhgghqgFH0tRf2q3TiqixmMAAHm91r5pzII2+lWdDKpryBLbOkBxjJMXM5jhLznbTcTwSC1
CWj55pG8s6A9Ge38YhFE3aBI4GHcntfttJ5uFkmjKgcZ3ZKt0TABye209tF9H2T8nEaSDgcMQG10
SXSDGOliDIMOezCo8G4zyBQmV8gscW/oMCXWRUR7TjqX0EBTrK5NJH50kVTuNtYcWaoVb0R4nwBq
J3/gwamjQxLEaOemEevDS8XB1m3ztFNd82JBQQ6wxdGhW1xhhjQeD2FgiX+Br3E9HUpdT9F1750J
z5BMvNykauoPBoi5vUARx+rv1CpWfiFjQqcvZFnBzkUeejDjpDtaeWAj2mtYkeY1C/1I8qHvA3nN
08kvrwEyJSn4FmEPQeCmzPomEUXqqpkdm7KP1pduTHV1PlEO8QHAOriq5hWuVbfrRVPxt2Say/AB
zVC57CyKIXtDwoAHD8REvDwfpGjHy6xJOr9JbU36WwGdPap80NWQxpIbBjkBv2z9nBKXw/JT+I1y
xC9JwU0GvcESlgE5TKUhUmDQRjjS5Dn2WYvGGLF8qAopIK54XyWO9fuFZ0O8YXUddJuecF2+CKYd
Wla6EDmg5RzqKMsRE7FoEAHZxDownVodHpOwie112BP4hntd8+xh0RHMtHjY1dNDQBXHbZeSAFy7
htUtjGsT6gGAdanxRy2UChagNMkoMBaquhZ/kMRmvMTAEJ/lRG7sqssBGcn6AaVDVOk8blOTncNH
rZ0wfe9PK0E1AtdiBeIrGd2OpIx0gSyLufvSdpj9y4t+Lsc1ywnHjfek8aDRp7EdVwpwhmBnoEUq
qCJf4BC1CrqppjQB0pQyK6CuIEQDoArsKO1Zt+Bp+JaQ0dldlHYiLLDXmuU8UNXUbhNMLS4yFDRu
ymnYS3vOheONKiSTmA86sKymDQUDa94HZvXJEaPENHkkNNMzyWdRhvYOtrftJAtn4KNxEQfDKc1Q
Gs3WL51DLeQKWYoWE0e6IsD9DPs3tp1+wkDjeohYSS9rWmXuJkRefQsiSmJqASIHxYJqctvrrtpl
bY01HhK4avpeSmGmdpfIvmn7vIQxD1pRrmSfqFzU7dojd96wjudsit1AitiwwIS59IB/0eJ3c5h+
Kb2k/Bx7vCRXSDsy006qZO5wTSJwyO5TStLoZQ5mlJF5vI6kf81szdu+aFt0tGWeyAX2GuisHU2e
RxBPYpeXNKAnTCtRcVfn0H/N4pB6UjevSMA9CQvqiSdJnwuDakDnA217v6tDn4Q7RAc37a0LeCYQ
B8jGjBTU2HV6QhPs5ysodGi4CbMlyQ4hJODLHw3UjPI6ajPF4CPSmXj52uug1OMOz67wR2xcakJl
yJPxD1ZCwgfLuwnP6b7uUxdeqjbg5GlRQZY+dUmXHWI194gLlC79VqMft8/d2Dfppl1UAnHOMvoW
NXVaAmotZ9shM2+cl42VuIO/MAd34yfu8Kh+5RqUWLEJgBhPSO/IhHW34Kp26slbWM3mE2QcsshK
KqKrFWgwUaj1YJe94+3SVHeVBAB7nJaUycMiST0A72US/UwcySp6ZK5adZxn3VrGSb4YIVyGwkR3
5dkYUc2hGWrNHBbealyCDQR5S3DUfdIOxWr1aXMIm6imjwnjSjRn0COVcZXbpBHDZmllxw7JONV0
O9Q+c+NmAEAuq5xCtAsX9TaqwCHWSpndSlLW73p0tD9gXhmcY0loyx+97Op664e1XHjep2MvnjIM
EORhVUN5oaoIvRd+dTdGK8au6G+ARt+uQoh87PAKiNirGeAjkWO0HSt0SueDXhDPDWgjwsh5midn
biMK4LE+rjqjDQJDcQHLc8OzsU0LJCSlZofsjqV+aXB4Ahf7aJ7LO1cj1hLDcdcO59CG6HUP90b6
SHvoIS/jRInq+zwQLZ9Gylu/WzLSzZsqi1NyIBGwWEQo12Fz1ZhxgGk3aVV9OaZhGV1DkhZCxkkU
Fj3kbfkW+pC8m+u4olvcvkl0WMqIsK8JaRF3WzGyzleki5fgqwonOzTFkgIL/cOFWqzI87Eirs9S
Z5P66+Ls4C+6WnXTJlw0mCa5ZM3cmKJqOhefj/Kk1gHSg/RMq9IFG6sqw2YzIKck/r5ESs6FUyPS
LrAow6Ahr7GI1w/WD3x+KuGQw9/UVLsOb4tqgbwEVPdqLTKFHmwFmIx09KtFnxjqWbuMwSXERwaY
sR6Vll+5V7S+LsE4yB7TXi1lgyyIBOOKzeImrJ97mPvM8kyJGglYq668u20pibJbSHK82mPwlKbf
eJ1VstkGbOjKo/MBU/W2Wysn7TaAnz67mBy0InyHxWb1Y0ESIcdD20KTl6804fcrTxDokPeOzelj
0FrjdlUJXd2t43PffYtgVpUVZVOL7npAzjB/BLxZ4TZKnOeoRUt0WMsta6dgvNeG0v6PpDfIS1nC
SpACEgZp2hxlU9m/epDs2EXv0zb6YxR+hqaWIDrnKe6WWV2skZPho7WsI+deT8u01wpcUdzfOh70
EX0nHMqpIHP1FPmyN9u+JMhrnQF8RDcxWkKV5kBZaHqE6nTVO0fhm7mrFWKxhjywvO8PmAYx1AqJ
xQgrzWNRds2hNRNbf1ibNczkKjVL+BCYSs37OnYp6BPo8Blu5b6uyv0a92mLvS2Aq9wjbGGyHpB4
EnfnqqaLBQqFJ+sx40RIXQQZI1V/wIBDloC712w6Lxua0pz6BPLGugRKfZsQpVHdD1yWFLhCEqUN
EqLjru2jrQGP1SRXYiYuc5drVmEguDM1nBHjXZI2YvkSyBUiybwOJ6rmHaoriw1ZeRZ23+vaiBYz
flvR7rJdy6q6XmVo3AoMHF4mNqd1xSTwHtMR3e6y0VcCQxiUDJAAAr5VGnh8rVvItlFLzfxaZFnr
0gNGfFqxwtM2Hc2mstlM1hzwHp/brUvjmT9AeSklttkxnrsnHWDIcoPiYBxu27Et+Vs4sczeJ11D
k8c6THryoNe5C+84maJggdkmDBRe4CZZLgvmxxIbHGJn8ZTRDUnYxI9O26XC89xxdhHGvhluiZ7h
9SOwWLmtEEYMaCEJKUnR9Xo2x7Xha3uZRkDEb8tEu+XLOuu6BeJkYoBqs+TAsMwEJZVMSGofvACR
tTiRS5KLuo49eeXhiVu3r8FrTgEplusIGFkEmEHxaNb7gTZJvIsQIuZeMuPidjf1WRkfh7KzgJk1
NYmzB4DjVdbsV0aSMp/gUh+iFwAMNhajNicEXqyQeuDmwKzrHFBvPF+uCAjoq+setLjuAlb2M38a
xhC+d/EiV7Ud5mlyW/gp9f2271ZyAQSW3LVYK0SejZhJbZowWL7LYEIDuzi0k+iOWfRWBr66p8D4
EGawSqBTWXMXVLG0aCmiyGHu1oc0jzDX7I9Vk9hDjPpvhb/VHHdnDvf5gLEMyNbnKO2oOK4R78w5
FmGKtZGV0bRhq8Pgc4l0gA5PVEmy6U7V3s0YYc25ytDHZjdakqa0KKhgbltd+wQttLyACw5bEXOg
yepJgTAEFjxGrlpetMB9hm57wjZ0FSSEi4KjDFAbjG5cmQdpo5FjcbpPRWERCXDBVe3pafHhKLHn
lgD0ZrCJLUiG74jQkZ69WpFV5Ba1e1zvBGZNXzIB0eB1BcBL7RKbabcBXtxjDjmufYz5i4kiuFWW
EUDnXEHZoIEXJE2Iql0sLv2eJXXnHwGLoJkxKwir8Zo5+1CFVJ9SftRNVmX4TLFpU3fV+rTnewrO
cXOFiXfaFbbHxznz1JTmrGvTIbnoGL5PTh2KvLu6D4M1L6U3ZI8hMNLQdWP6NK+Ec191EJfishvK
8MsoUob+rTXBkLdROUfXoZqIuBjGOu5vFKFpewaF3QjwVwIdvSqzmpaY/jRKv3ZwT0ZntMBHY6+G
poNSZBiC9RLolhZn6VQl7CZYUGoUyZA6zFIoWlC9UQlcpQsQAiVksCUNsQh3CbuPdUq+AVSULSo8
zcpcOJTLmzkARTG3XUewxVqftQUk9ut9zNWgCp9S3xWlQX2Ur7hLyWHNyuQLwHp4IdRxgBoe5XcY
7JKOoTgjQ2i/9qlBfVhrjDfSnJm1xk5sZJtEZ7NalLvv4ElU5Y0QMOaMBzRbuxqinvQ26XkdnMEZ
E89rs7TIufYNbV68Xxa9RZtWkjyBEIzsezFp/wPLVlsWLMY33qKyy+wRBmNhtK06BAhelsrg58E6
yG9snUy3LRM8N4JIgLGgRBBMadMgwBi1NkjrJqgfsy22jSXdwPx3Rlk9TPElrlpXFxI782ssQvgN
Y6yJxPuWJV1UwNNu7QssbyVoYhJ1fRFF6dier1kyp38sboiOM6tT7Ct9AwgANJGV3XKL1XAzxC6q
Nxz4gj0mC1uqjVEofLdqbeJjDLd6YGed8vMl3KyRNDJTwhSQ+KgbeCF6Lx0+MFrSQxoKtuQpynPz
gI0najf1yER8rUdMPgqRgcVLcokXEED0hj54M8ZpISPpqn2iAvLChTLfsBfQcBcLjJELuG3O3ZZO
lT7OCzgJGzUFiyiARWTXGNnJIHehb99mnSqZd7XGYNhjyvqKqBInNylDxCnGPSg7CbT/KCXO6iyF
M6qyhmBwF6QDuaMScirwXJIBdIBwJAgSEw4GKxdzxFYC1hSWv23sSys2dJrCeDMO4/R9qsuu3VGK
VfEsZUH0Wi8Il8G02hnWns0TessCZgSZOI5wooYw24F2tamqOYi20jmPBg2t3hFKYKsOYRWsL2Mf
owxY16HFQHsQvr7GGi+qcxXW2NpcGMl0E1CMmnLGFzHhfkn75TpwDZzOZNBhMocsNHuZjTAYlJux
bkf/vU47sKrgbvDGqgXsgXwA21gWIcil0/MM8I+fLFcQKbIgHQJc9tliRga78mp8sF1G2HnZeQX8
x8ugGFuTWmDvnLJ78NSBqSkkQ/cInhm418u3YMG+lAeoIc2aV6wx5cWizaCflgFcdp4D7s/cNpQJ
Wst85Mw3AZpmwCttnmAznnwO2NjIPgfPZQaH3JFZDdm2X2JWfzPJvIIjqkIVNgMsI7A8+81YYcRW
IpYmtUG4GWnd2fUTxt+/tMU/4Vi9N0NjqOOk6o3YTrtqDwLrPttFT2QbsSLeRmeo+fI4B/f4rNvY
ojxGR75Hw7eNf+gCdzg85z4h731ApH5vmZYIahdj8DHK6ivhOAH10WIQ9Wva2kdc3feOaQo2rVnZ
pOkuxHO2ZZiYIh1HNRhSItcrrwNmvmBYGx54OIANX+Mp0T1o9g6GQypPMU/fTx2IvTC3+vwznUhs
Pzvx77iW8O9FeOAK0iu64sjsxMTj+kZhg0BHG6GEz102+GQPV0RYadmpSucCkG+dFQDJ1PzJmfmA
0Pfekq1a/IQJ+ZjuFFZjsWlqtlymJdgK2I/jPUajjB9+fQ0+usDv2JnjYFYTU8p2vqqH9B4OMq3c
hBIw7r5r1Og+kah9QAJl74iaACGHTLoo2TFeRZsJVlvbodHN3/wS77jWekysgRlLsrOpBKIbPvGh
knmq10/0jh+dpHf8ymmAM4euSkh3ka2Ugwx2KLP2CtY+n1klfHR63jEqJ/CcMatjyY7HwxZ0Z5AD
oCD45Gb64M3fO7OVi23gQ9iAhAUgNeejLXMs6faTFeKjd3/HqI46TTF4xrmJvGR5OmXIr/XqE2Lr
B9qH9zGnbAylg9IFt00NUc6r6ZvTXs9WuA+FKBfA+puhj9hD/Zjoq18/EB99n3fPP08WTJFTCS1A
uICXNa/xcU5nevfrd/+X4vgny8t7P7C0XSmzaxXv5rYc0q0hQ6YKWMAn3SuTPTbacuDVlHeZNtF1
UDe+/RYaT0oY6rS0OtZxq6uHOB7GZhPXygXVf1/G//Vj+c/qTd3890cw//wv/P+H0uvYVPX07r//
fFAS//7r9Jr/+zd/fcU/z97U1bN8M+//6C+vwfv++7ib5+n5L//Z9lMzrbfz27jevZlZTP96f3zC
01/+T3/5H2//epeHVb/9/tsPgLbT6d0qzMp/+/evDq+//wY45U/X5vT+//7l6Qv8/tvx2T93tZme
//8XvT2b6fffePoPGiYR4TFNSMKTk3LNvZ1+E7N/xBkEvByoRxjj97j3e4Xa+vffkuQfoLomLEvh
pM8YOeX8GDWffhWTf5x+nmSUcZ4xvO63//Pl/3J5/t/l+o9+ljcgl00Gr/7JNsUpTd4teSOLrAP5
fd6lYYTRcgx2EPz3MM9/+NPJ+Pfx/ifv/27JG/oS+TTE+l0MPlQNHetUyk0ZRXP3N9aN0xd4t+Rh
xAjmlG7cTvnQHUFFbY7odOT21x//Z9IVvPt7o8XVWzov4EBj2ACgC6SDpcCw3OeYd2zBv31zQLHO
4FH+mdrnZzvE6XjvVkE7dXRq1pXskHUQ3uLoExCFqT6wWC+fiB1+VhOcDvFOXyIjE4AupchOLlAV
Ab7ZV+DFwipouR5AxP71efvgtnpvu7iGIAu0ZQmJ9ypemxBmp3mWgrn2yVb0s/X89B1Op+9PWhDM
vdMh1sSjDODmRQ5deAURbXAkdAZhFa3DOTCoz3amj67J6Tv+6WBZy1dKzeR3o5NgmcNX5MLE6qvL
9GcBOR8dgf71CMawFTawOAKmnRoDdRrrcMvTWCFlMOEYev69i/LuWXce3rBAqvsdYPf5R6pYhdFd
n32apPvRRX/3rJcd5pldb/sdhmr8FlzG9XoIeMw/+fgfnaV3T3oghGoxDZS7qOvVXoFNuLfdyGCW
p+ju12fog0O894eDO0kdgmgkIX6Yp43GFQBgNtf5Cnjy7teH+GBFeW8Rh7IATZ5vl104d9cUJIOJ
Q7BArzl4NydQ94rZm793pHcP+tgECysz0Ms9vFuP9RKgFmFkeMBm3xad8OSubibwOXWQNNtfH/KD
tYWefv6nR2Vs7DBgPDKddYyCI+dKyL4BpQTD1i2g/xRp2aD5+vWxPrjb3nvFtWXQK97Vyw4QMyg5
Y4nhfLsY8v3Xb/8zOTOWmPdpsSg72gzzS3j4CL2GSNiTkwIYD5JZDhpKVe97QHDlo+OIVjozATjJ
F3CaAEXvk6/30a34bk3APS6F7Fu34wwhMAsshDfgPfq8bezfMcs/fcXor1drAY9tzGh1EpOppcph
zxlfR7YLPnmYwtOD+b5GPb3/u/Ug4yXsECsBQiQwEG8A/0+OPc8YYgDvakcz14/AqRI0ojPGjcXa
DTV5RgSNkWOOspbHn63gH92W71aOJBvKNOjTecd9CT1QmsKy/7Ki41JhqIDuFJwQPw2fOP99cOHe
G8llicPtCIbazgDYylPgj8CH+kzW+ah5/Tf6YJza91ZymGpXxqxaotET/XcMUk/K9MRW8Sf79wcb
7PscWi44s24Ju12GvNXx24KwRqjvwCSRB9uX9g1mV8NupcuQfCKo/WBZjN6tHD6hGXUj+FKNDyxi
9GQ8pne2LevhRrczcFUpgQqew/CW23vajoF7+vVz/tHlOv38T0tWCEWfH/2I7BoOBvf+ROxjO9UP
E/ScMHf5TO740WHeFRHw3qjQeZJux2DifM9JYF/BMur+AFkGrPFff5WMnxaHnzxx7z3pKpwWP0ga
n801TU+mTnMd7uOmC0CNnIOWwWIEoO1l71ScXgahnOdNsMaYQdgRJPSzkGQt9MaYzFl4OaLCujXW
zGpbjvEE08rFReF0OWVQTxxSyBTaDeaVZXUazdT+ECWz9Ze1huf5t74J4nETlOWgvqS6C2JMOMEF
GL73SyCH514r8E+3GBev2WuTRAy0m6mCJqSoGc/UUPRpJF/LrEQs7mgqp24XiDfZfspUk4I6DEDv
RpSiQRwTWEHhbRSbxp8ns6/shmFABvMOi2c8b5yi9qUzvmq2mFkuMZyt1+5U+RqdvE1xU5Z3mMTA
1uF2LuE7DyKGta6eNpMOoSVa6iRKXtpuCPk91RCkHDHwVdHrIkAFvUx7PawgBQ0ONKkw8+sAqFfZ
5ZLY3kz3PYdwBxi0aKJnMA24A1lbrH2di7gJocsA2ryOoEqyDvixBgtuHGsYQFRja6nY+VanmgCr
1AC7wZpCZEDed4PqXqB+rsij7SThz21WJ/yHKpNweZ0QpspfxBQmsyhG6MDcvuNJixlZDwukKtuC
k9EoDM2ZteHXdNKzEAVOrXRbqU3zFgo4NngBCj04qJDZfA0YuLXnCmNhnBeGkhu7IPCeOLxHAAad
wCPnpR+f+dCY5HYgYTI9jjyJyW0vQ6sh/qQJnuasGTFoRmY2csoNyLZwF1963cckx8Ce283E+8pn
G+BuQODrVK3duaWgee8RuZB2l4sAzr8TpjV4syVuUkVyfWLMQt8khU1fUg3p5yuGpWO4S+3I28ee
ZJq+lpgTB+fMdQJg6upwK16C2a/AWrZpDXUVCTOBin4BmZCCqzM6ECvmEdyexYZ99GiDgbH7ALkr
Fck56DPVukEsGpJ9irRCbul1JjHHvexDPSFt0nQcspAaO6keSOPvp4CHBNZTINYxSLVGVq67tqmg
0UFyJLgBZxocnjEupDIZKyB2qRzD9ptQEuceTMD5LWsqjVFpPwW+i3ImjSETbNcxPCN5WhngOXj3
ZfDY0ZTuL7JYKFvtVhA5HAQJsXDz957HEQz3yGCn87SxqBo0ZhUEJKVhdF+JSXRfBLEZMpArhra5
AUF37M5DaKYXASfLtJYHpO9lLQN5N475vdEIo7misFzl97C/s+aNwWC6/AM0s8xO4GtzlP+4u10T
NQWbIxiz5GDj1M0LZ3CnvstWaBkZ5G9rB3Hk2GEICzMlB3faqge/dw/Cddw0oMCkw9yBk1iDH76k
iK18abpMlI9pgNjA3UTAwsR0MNYIdUm6RGdfHXxVFzCGw3m4nCFL8ZirVCkiz5ZpmuwVRrgNODWw
vdJnviYu2igo68gBEuFs2vIm5uDqLnQN6vMhxJT7S9fPXXs16dqHDyyY0A20DFOzOZ/gJAjvPBL3
4LyQydVbdZJvX8iJjPFNvdYULHa5tnOtIAdUQ7+fVBae1+Cu5QTy8Ljo4bGRfE0X6/otyPZQicmh
4v31amcMm9KQxhOkWTyTNw5iOgh6NSJatlYq7LONg/HjfoB2ddy7eoBXRkCbxT1yu7ZcFhERoS3g
qo6HZduquTSXDWhaw0FX04BvuMbw7pY54qIF2Foxek56D7uGvr2brG2qLgcjJAahxI8qhsgWwgp1
m8V0Cg+aZfETsxBzpiBmiD34azNUoNBj1/YsNb1v3hxo4UEI+SMmfbJIM4dhLNRlmAaXfvbkDEmm
nO9rcGNNwcFklyBZxzAmviIOPIVHjH3lelQMc7wL2zU8xBXm45JgSuqn8mIShuKJBbNCb8DgN9lW
Sh5ViuXZCmmHKYKwVjI7OmlwvxxX8PtB94UK1ntou8LIuQdQYJCCedUqAs7IHsNNa+qz3q8tGMlr
CZnGw1jRxheguxPzCpGgpE8OEvcVzABVT7gDGmTngTtLLSZLCWQxeBpD7/fRapbsrQenc+jzOBQt
UBTwPIb+QUCMEZ1j9Fo/17A6VW7bZg21u7IK5GhyloWuPjibRdUZbfrIHyQ1Y/B1zUjqjgvwXb2d
kT2bPkNRyJcjZuvBdDlnfHI7MIbWqfAVqB9nsdMJdmidluUTb0Fo2ZEFU2PQDzAdvwj9IvgmcKNH
bADMB8B+ixqIJM5oSNtom/G+5N/6gWMnBKUghqBCMCBQ+84NOuzzaAiG5SRQxQz8WmGQJberjsIG
LEJB4k1cJuAaKEns1wzS/u44GrowsHnhNAU0Gg4IbAtEYLGFAhHbmQ26wErfiXUY/BfL6QqYWkHN
8xWBFkSewlhsdwMlhEh36CK9BXkkbseLevTIOl7WhYEIjANH86YPV7Wc0ymbDMkRZAkpYgBDxPZA
V9myY2TZQLZZCirCRpSjj3bWE0aexmxCli+UQnLxB2xQvrwQ/eTZI5gPnSqwXIfLj8YSy79XYRSr
G1BRIzAVRECrM+vmFOPZOalASeiSwb11M1aHje3IKm65gGzkOqFgTp6pCj4o0BYGQ/9Hwzo13pkQ
6R3XAODb4LJRTV3uJXqv6sSsjszwCDGGit4QuJaypyn083gEibCGVDSJ10Y/wHRh0BcuA9FXFOC1
gsqSgzDWz+fIDeX+R4LtOcRWAPk0ZP7dGNtd43phv3r4uSZgH3jXc5RDIMseAuWq4Bx8b2j2ICCK
yM52q78zdJbrDnSZSO+F1xW41rBi5zPq8cpkGxGOLIEAnyJMm80DTNnzIR1Hd0QkQAkfAoAxvnoI
5hbRdEYgcfX1tI6Q9RXrbc0gZIUY+LpKp5JeZVrIsC6C/03eeXW5jaRp+hehFy6AwC09k2nIVKZS
0g2OpFLBe49fPw9UszsiyEOemtu96Dpdra4KRiDMZ14jSqtaDg2IlO1o1hFlIo9LxHzuESwQK72v
hbk1fKi0Jztqy3Y1ZllirzMFSPQPRc30+AQHLnV/dS0QUUI+uAI2lJxGOjtQ0t5TV6mWfIc3FALq
NLUyLw9wK2E2CbQC3kYdEO8K8HCarJtOx2R4pSLYHgJvz5VhNQTG2L+C8k86UNhj4R1Ag7lut5KS
Dtvaj42hfXDDQLe/5J1r5qiGc2KgnSZEg8AIk3grgkrR9r7t16gcBxovcqR5eflh95O8BLBSxT0Y
vjEE61DCOVqlhiJ9rGRVq/zk5uzrJxuYd/tGLzIca3gTegyNOYWdcSxqHVb8EGcdYqCttAL70Y9E
AhAvBl6O3pubQyJ09OLVHHkidzjvJd2bCuymfM0wy6a0lTpx9g0oqJ5/1GhH+O9V1Oj1e440MzCr
opP6Qa/qauDfNn3ifYXHY/eSekXUfUS1K/+GxtZnz6FQ/XEXsMou5dHe7Z/GMq2Hb0Wljz3YsjET
hyDXbGWJqMvY72TWRjGEaN0qkCgh4h43EaSV+iAqht6OTZ3Va2UsBY8u6Gpjr5nYFr9YuFnlh1BV
DHMHr71wUAHCgluuYwQ16m/QJeNBWw0aKra/uqzxmzcP3DPqBzkw9CWGc3HiLwGLNzq2FYT6FcRW
eGPbhDeqcTb+ECdQcosyUj/ZngYodqt2id0/ZLmU4ptdDNb4WLBjjb/y2CwELCSnR4vl0dcI2vp1
axRxH4Ms76Ng5SNNYXyC9GvEpxEwYvItiaTe7tUiwARkKZNMEwe/RCR6l+MTDwBGAY/1kAilcT9s
XuSJXkKA0//o2kgGD5YTpvGuM6qu23k8hOM6GnMBYDrMk+En8UEfPxtpTEZi+KKMXnIts7F2a+s+
WZeBG5XLEF6PfuoIDdy/lcBu6ERSVBJbnbSt/AmIx0x2gQR7gI5KbAoOWd6p1l+yKkInXgS2jGFD
VZHbJzjn9DVqR+CsxCFTGzt9RyRTBvgbIAiwHMcm9L80alvGnCPO7kafYs6/MSRTtHqn+mlfKYvM
k0qxS7sArRfFL/hq6ywTifWMbbsIskVjxCi6OMA/yX06NTCh6JpllK4GJRb9jo7YhNJOx7z6Fll+
lO+CoRBauQCKDFd9gbJxMPziQsm5uZFKgOC0MAH5gZdURK99huWOxZQ3qSyvU8T91IWmQgU7uWE7
ZN0KD15neLRSrjokZ1I13g+lkvaPmqU65iKxYV09Z7oVGo90wxFn1zgTNPT9NLZOIeR2d9lXDiID
UTAJFsFiiPtV7g+RvwWdqo+kjfaoL91ewCoNbPRwSfYUW5OLEA5zeRJ0G4Il9xQSHOjP6WW8iIYm
Vj8lOF5bD4qe1e03cKu+8wxsf3A+Db461t8d6LbWXiJjpz02oe30qwgqcbdSZBq0q7Ybx9ZcDmkq
PdQOxKDtkYUIw7/9mlT6SYcPY24p0aXeKY9Vt/kqnSBvlznS2X/hyW0XD31gJO6mMs2gsVbcOkYN
ET5JW5S1Xdhu8FaRb4D243tArzZmC5T+QZgliIFlVMmq+zkGrehbsLbA0qsFDyxaNyYMdI3DN0LQ
WqlOpmSnyOvCfG/kES0314NHuPcGvW2SxeBnSmAsfa1QowVsXel/0UIgqRsciLsUcaI8oS7xkrVG
gk4LgSocb0sPWvdgphVCKbEPo/bBK8u2/sDnowR/qDl2oOTkyvpQ64juwO3UVmoEN/Sn2iopqj4Q
lHoZPKkK9TuTPWG46RfHLwz7UXTZSMws2laBJdQRxMsV7DhLPvaKkdTlosgKidhMOvG+gCQDwonX
Q2y3znPiqZA/UJoAL7OU5Ldu/RWjbyV90LKw8t9K6DbBywAnSN+VipZ3O7UgRPmOhIHb7nPTUOoY
RkLv+lu3pGlESbg12vyIGpYZvDt5MDQH1OlN8Ox1LGpYVdxEKhmCaENk11EM5OUsMBfYOGRxypI9
UzqrrARdB1YKf4f8qQwgh7/IKueKc6pSlgdbSEXszZhM7ykbUEn7qiV95CyDAuZgtgxG04JLOKl1
KOTykTA2ni3QmTCouBZ/DZpmcDD5ARRcEfQhQhzGbPg64jQa/p3CBXA/BQ3YlW6JI5jQtq4bDGxk
nWLfFgi7K7876JtUBx1ooFEtRqvN2hEOIcjUXQhtXPTbOhta85NT4l0XLP14jKJTQ6wIAl0vXe+l
tRqZr42i0Mp3uvMSzL0dwyNDyCapDX8tKKt7O62AzwjkGVLzwYiAbT+NUMjDIxgttd4RRpvaNq8G
qN0oxbj1U8CJ0E8ox+nqi4G0WLQxkB4znlwvVdVFWoRuduht5A2g/SMbf6hMMORAxTNHiZ4GAawQ
LikaVgdgrcIMVqDE7LzfKrbdEuQqeKsUyjLTItXFPaYM1Z6P6Y66/os6g8whhoaSt8yjURF9DgMY
j0fod7jLUHzKlzV09ndyClgX0oCR/Iyiipn/kE4DHnpJ5qqpf3kd0fFS6BAC30QYu8XPvvEs8Qor
2mkhx5gw3AK7z6S3RJi+y/WV8N0qI2YUqQ3ULlMtlyJNQ1BN/alPyYgRX9noMi3VEvCRYcfiQWBb
YH1FkadSv9qYm4bpmtPWlD/EGDntG5IPEEwWA2cfjFqTV46+1iNbN6uN6SeN4QCojF3l1USrw/pO
MYyTt6I0nChvjgNzw0T0VQuooKACoMrqQSSJlX/1DMI1b8GNnOrBKW2KPo4P/PihrHeVJgZhv8Vx
j3HlO9cy3K5FwEfXN7nwBEjIOIxSFKxVUWDlFMJXXtpDnzS23EWuxFgCHraSe91D1iRObxhLtwZq
PpEVWe+XPJel95lgOEw2tpRRRukvNHLaiALD8bdoKFBhgO9guN+SkOBu749S5F9daiUKfOFBaZdh
58TD0u+RQHqzYqQEHxS+Qf+l8ryRoHbwsvpHR+nfR1YVhGcpFzijOuMvXtUgAkmtaz3KH5UBZhxp
DplYgraVbnoxBRpS5p8ID8BGauQoKfmovo9qHCiH6INkNk5eKT4J7xSNvYOMkavHMv5ZiLYpHqHb
je47+jiZgcRGOeZPjUnOAl3ZtE0A1Uk22tzuNmoZiGO4tQQOHmQWAn4G4NZgo4U+OTdloUIvD1aK
EjLKY00dO8lCyy01/BKWlo/AD0UOPdgjupGaT8DMTbaHSQ21Xhs9/AmS56GoxatlZHpnr2Jbb/T3
Wm0RTyemHKWLYXFFeSzlZiwshPystHdrd+vGVig3hSs5I586J/PMdGV6Q4IRW+Oh5A9/P8lzQ0ee
qI/K/lucwU5d5YJv7W7sOEthzXO5J9Gqa5rO9TYgrbrmoFRuBG5z1JuYuRkhNQUf6bjaDfptUVih
uleQVbTxGVVQq8GfB++2RHuo7bBIVxbUGftxBCYji72AC5Mf3bQ0BZzkGFwGZU70OpMnru2+f02l
MySLzByQwfB7kRBCKzy4LwFPQveK4k7uZg9j5TXFx++Owv/PaC6dbuf/+b+AqQs018P3fAbkmv7/
/wC5NGH8xwGlZdPb+QfApen6fxzArbZt2fQ5+cP/B+AyxX9wBRe6o/KKGf/8Q/8N4NLN/6imkIgS
Waaq8U/r/wbApU/d1P/p+dj4cpuabWswvIWJjpM667bG1FMlrCMTNoK9wv1pZ2g/vaRZGSLYkSEu
hHgUxSE3v/LXIHyr63f+S1t/y5JDLttF73/Wp+pc2i/wK/tj7Y7//Ig/wV/nXcTfPw3NPGETdlBu
s+eSth5Mg9j3VOOtzJOd7OUhbePXPNV2VrrgSbrT/vrdt56tBMM5umZLHjFtDtoqDDVBSrM03hyz
RBhsFMEhzWgBRXHrPIi6CJ9gy4V72O8IUqN1YS8JKMqnqCaxWrSabj0OXao+ZCA1PmRrKy8ezqE/
mBZlUacZQKj6zV5yHe2RGK4PiLSYW50a6xoplnGFgAweI0qnrKK+9ydpPtG9Fsh5vUUwC7hnM3D2
WnPPmO93S3Y2axMfNyiNUhOWZs8AA4geeEqVD7BRarohi5J67krRpLITqEuOy1rXRp5Dp0sfdd9H
bSIyjaOXSXtrDJ2+JrTQ13Ai64PB+7zCxhB1OlNRic7gT2y8zhyXBerX294Zo3UX+TB+EcFYZA0K
CD6CBOS9GexQL66R08jdTt/d3kPnvfvfe4jEjpNkMkdhzSG8kapTgmgd+TbU38JkcJdFujHHHbX3
ZHV7pPMW7X+PZCPFwCCabjizjrBME9xDPUai/WcsETWgkYY5oImQ9O2Bznvd00BCajbXCeqEDGXN
TixfqSAn0pW3Xjco9VG59kOOxFNVPYr+qa6Mf7eE4AQcU7Wl49iWpQM4nQGCOjtXbF3ttFPbm0+k
lsUihbwH1XShZunp9txmiziNJUkK8GdQdWmZ891I8yqfWPfjsVTjT6al7IGXfqPzdgdkcQ7+ITVh
GEowTIbyLTt/Qu/80b3vOkozhPTeSRvbZKPViro2QrNb357Mb2OkP87W72Ec1aC1Qx2bPv1smJ7w
HKlh2zuppq9ts6L+q5LJsE4w5TqmFeKBKm6rS8RjfhJFNLsxiFqcSER+D+s0g9L8M19HswDN4fij
mXOTMWeEoOv3un8KBSpgi9xVnBwivb9IHboifbgUgtZH5Nv5s5O63SPt1+YO5ETj4fvzoflnMf74
DbPF8Oj511pqusce8Mx73KrFwYqtv7TWxfI6QcxD8cP4Mat7JV02Y1UfDcqoKLvF3UM50BO//W1m
98L81/x+Fv/YAV6MYiUo9vzUmvkTb5zq/4jhpsVuf2eg6/M2VDYbp4SAbXbBarboG7SJwlfbKcmt
K+3JSh98KIpbHgplcSTWztaEYMWHFfYCqSwNSnTuO3d+xzkg7b+3gPH7WNF/083ZrTG4AFDJGpxj
QgvLgllDkH8oCC2Xrcg/kzKg5FK7z45X3DkF184ax9lRVSINLpHZ9RFYYeMi4yqPJTYIFBWyp1a7
d55nV+I/XxNBcUwvNAEDbza5HDVWepuDejJQn01CyM+kdwJ9Gw9hs6kjzq1/e/9cn9X/jDjt9j/2
z0hNruwgLB8hp384ffLaUja688muXYbOH7Oa/vyPMaB7JVChg/RYDcmyHV76EFnke0DBqwdBaBAM
BM+k+hsT9McgoG0RUahU9eTa3kMj7AcftRTKtuqPAD2324t2ZULTlasZUuccaPNYs24ap+hoUZx6
uK26paytMf3s9mN8Z5yLvW6qXLlQky172nZzU4qgUKoAPHxzLM2OJlM8WIc4LZqFEqHNYTbKxmr1
E9vFQ1aniO7EAZe3PqND2ZSGbltgTuZxZGcoWoz1nXOELo8IbZccJEITSqTBiK33o+KcNCf/jvj7
G8YZJyMp7u2bi9MgSBhsW6iEzoQ9F9P3k7Y28yI9KbI5FsH4FUGyVYCWB9LhQl2H6vCGtIh9b97T
lj977RiW52UqaGvoTxiziy4mWg8p3jJsbCwx3S0XXl0dIzALFGyXcO2xAxDPmhU8OXCEkfX6HmPf
+i932PQbCPNAjU57bI7wH8qsQd2pyE5NSs9OMeiA2Xq08wjo//VAJqQboliH/6j67GyiSJF3iJcr
J1kAiCLEdBdwQ7EpKZV7T9XFqREmu4ixyPWsidZzfg10xOW1UebucbTMrVCsQxq7pwpy951Tc30c
lo0IVtXJL8/Hwb5KV1O45icqi+mSDoq+qxMAAC7R2vr26l3cntOUwOSB0iUBVtXZUHFlZ2bmgFdJ
nexLoBXPuqjv2AjNkkeJKqQ2JTaOZloWWl+zISxad4hO5foRIu2usGJaFzlavuo+SrwnPxu2t2d0
GWJN45mWcBwDzD2R+fnqWRJySaS0KAcH4ZNW2ZuSInHVoKpbai95k2AJoFkno3BWeifvLOfllzsf
e7rj/7jDizoB2CCFeoQv6K+MBntRixxh5RmddWco7cpYOjkHt4pjWuyI2VPbjrLQFFRpjnXoVofC
0BHz8Eznp6t5xQdWGGWyoDAuVl2NCYaNTtaqC0LvWSH3W/f6aD2Eqh0+UohQ36iemW+3P8O1X0cp
RZWqxV2EVMxsJbxJf48G6AlltnqbRlG/IK+Vm05LijtXzZUNRnlGhVtn6BpY6tlCOKFXicHz3CNt
j+KxdZVop9mTBgBaevVhDAt08FARNX/cnuFvSPP5NQsHUJ+2mKVpOtS/8ylaqE6kwkJ3VH0I2+Sz
SzN5xf2jLiy//5oXwVcMYNsFoMR6KWuxGX37RzI6BBCue0T8AVct3/6WRePf5qhkq04vvRUp5xrB
ka2RIHQGGAN/DHQGC/HsB/2zPWBfeHsOl8efcz+1ZSle8aXmL2RiuwnK9GN59AMUuSzfipY0SsTH
7VEuIhtBF5Y8WUwFHUpI0wf881REyO81mqoeC5veaCGQ6E+9ZeQO+1Ig3nh7sCu7QZg25SPLcqSD
jcn5YEonVHqNtnGsRPrTTM2/KhA4BwuxIqr4hbbWkFq6E4JeRDnM748hjRk9wYlsRPTTIDspyKqt
RrV/Qr75F1ifbdYFH2Xd7mRYrcGt3qGhXxtXAGGWkjKHYV5sQMdAIw7992NpFc+AbpAUj/unyYNl
GVgpTbpW+VogyLGQ9j0T66tDWxanTdWAKM3z9mKs0OBH7/OU5KB3EUEkG1jjWLPNjJ5epPxCR/Or
oAF85+teuVakZXC7c6+bDhvq/OumQM7pspjZyerqxww/AhngDRL2n29vostcUUw1CUB0XK5C2PNS
C4KNZiadTD2ObXEAELIN1Z+UX5b0IV6K6hO6XIu4f61TZWtNMqdIDd7+AVeODM/XBBjlZ+ja/PpU
1dJLeDSjU5wBMksq/QmJ+Ve6RhsMge480FfWlLRQBVwAWkxQ0jpfU9FVoS+7UD9FvDNLJekfiwJh
6mbI/7o9qctweLowqecSCBiExLM3gSpSiV6cp5981V8DmvYARZXfkPUBvBo3wZKe4zdIAF9uj3pt
KU2+JvUfviMsvPPpoTcUqZLa5snX5GNsjJ9TdMk6f5KtV37cHuryVEwxt2GRUcH3RsDvfCjEmtLI
rXv/tR+PvRvRlP6aDrvC/2jADmZPXmXfuQEuLzsLcItB/KaxSYnjzgckJG4bHyndE3yMQxvhOxwZ
vgmArTLxH6mGdZtmd/QQLncLrx2FSIrURB62nC0nGAe7DRvFOnpJ9rNP6K9VYwduxNnfXsuJGT/L
YkCtwKgnfRMwhOffTWKCkI+dXp2UwVBelap8aDrrc290a1WZYKyIW2d++alG8lNpo0dEj4yF8NQ1
+OS1jVvGUi/bx8YJ75TPrnxjrgU2kj7J/8LeP1/y0o+rViqJcoxgI/SgNR1lXcdhhplHku1R+m03
ZRKLDyKGcdeq0bi9sy7nbDw2MOWBiSfPrUuvyJmvS5w6nYbvgHtsQl6zLOXCj3+m1tAsXEpG8Ziq
66S2t8i3b0nz/229lsEtgiyp26aJ4vFs9iLJmsCoHHlMC8TjRqS3lhVN5s3tOV759GejTGHLHwFD
X+Fjj7tLd3Kq7MV3ymUfZTu1tTZW79wJHq8NhbylSSQNZcSZH9my7f0UsZvgZKjBa5K7X+lwP3uW
9WiF9zogVx4VyhC2CvJBpQWizh+v2I4QioI2fKoGWSxofP2tqgMlMcV7GOxqq+Q5cEnANUGhb/Q+
33l98B7W97oWV2ZsatPOlQ5VpounpcUhL+4b1zv1YXtSjfbZSMRfigYhIAh3t7/jTNDp914lMJoq
Z1TdEWKb3U+alUlZkIscBzvdmWGy7jxAtvIt8b+ULVgGtP+SFt3Q72Ox8cVA8OkhkHev/H/lyFJv
NzkrhLjUP+e/AjgaaL1+ONZlpWNBBHbHHDvu4yDwj1WmWSs1N+uHzlWwOgLOductv3z2EPeYGs60
UHkd5nVX6iA6ZmXaeBxNP1hBgd+N2rB3pPULEf6HqpzM0u4xZa+N6WhT05pVp0k9m3KOAKpNZ605
+rWKU6iqYYOpL23DXhWm+WIX8evohvcq21cHtYypuk6Pj+meH9sUj4JI8nQcLdX31tDwxVIfnXE/
BvitWyDQt3oFGsiwPH99e6NdeZSIwWlNa7STTFo85yPrSuY6wNziUwC/ZBVprrtqDOwJUtxk7gx1
5fhMAaHB9T+t7ryLEMGgaRCU1o+58L83ooB95lcflal267Gr7wl/XZkYjDyLAhp/mdLb84kZSRXp
kHicI+hOaysRzlwoahofJhHK/e01vHY9UZ4xp6CX1jvloPOxSkep/DQ1jGMP9QcTs2rbxvXeCYCk
jOINjORPdax+lEV/jAW/QO8+VWF6j/t6JaKRVAskaAvdMcx5RsqzEzVJIcajE0uUFZpKlVt7aP3H
tMrEs0EJbhWj6Lu8M/cpxj3P5Yl9QV2QViAkjQPR+dytESgjLJ2WY5JUnwDVuo+FPnZ7HIeMl8op
TKiVefLWJC2uhrCal22EWWU91N295/3qAvDAm+wu6nHO7BAlkdlgeBI0R9EOz0nqwuBWoD9AufMA
rCqT8ZmCU7VpYgoZPNpe+IgHDEYn5RYw6zOkSSREgS+Hbvhxe40uawUWcIzpVxFv6vo87hhFrUSd
IrRjYaCm3gTI2OcCMOftUS6L9oSxFvViW0clnfLRbP6mFkRJ2Nfj0cRnCeJJ439BxVw+KaMCZqDw
4JzEZv0GxXRYmbLN12pZiU+BlWR39sSV24wEzAFAwLS5uWfHIbAHqdqot5+cHDnuuPhbcwoA7ym0
R/i2j5Vstp4YXm9P/8oiM5Qwfyeel6X70A00iYuGcTT02DhgumU8aaXU76QN1xaZB5kXkcYMl8v8
SSokGYJqK/URb120HKu9Yr2X1C3C5nutbspaechVe8l7usQU7c4XvnKBEgrQl7EJQSjRTlfeH8Gd
phZZXIyxetTj5ocIytdchj9cq9+2Tf3r9mpeHYoSnUoXgr7v/Eaz8VlNO78xj8koXoyw2iVhnfEC
ZrsQotO/3y9Yl1GW4P3jnZ+X0seWmr2nlOEr86uPTRN6W8TZ1S+jqLjCrM7+BK0q2YLfxMb49jyv
xVnsUoO2LmgU0qZZCq/wnRsMZ83jUBbtc9EMwQ89Q7cCskqzDTOoyuhDB09jo4ljpWsY2Q7FuK2T
IF4rAbEXZjr9C3pP5Z3o+splBo4LbKROxYb3eXaY00GBSVh1xtF0PMRyDcialpUvdBNWJPLMC330
7iQoV0e0CPQ4twR98wfT9ruxluMwHq1Af6hj8ykv/Q8v0z4wLX31BxHeWfprWwy+Ck8VBThez9lu
7mi1j2Wb6ccAZ106Gvt8jH6obb5Fh/f99le+OjVnuo4I3k1KfucHZ+rnRt1QNEdorfWSJ6IhVXDa
n1psjhtwrZ9VjKuPt8ecfv75u0j9H9AWlVuTyc0FlRQ3cGRmdeGkr/DuqOWLxMFATZzN7WGmfTAb
hhCZSFWCNqa/Nk39jzvBaWqA3FZVYg3iLwNsrSVGZsawsmrqKJ/C9HOr3dknl7c79pN/jDj9+R8j
4p/c+Uiplac8bXGWHhd11C1QWFh047Ey4qVf3LnZr6zk2YCzo9DllZoCYbdejaJ69RvH/DSJm68a
t87vTO3yDbGJhSl3ASUg75g3wEBUIU6tRfnJLIW5LhElXuODod452r9FeWffTNDT5g4HyUSSN7tz
0hxnhE56xQmx/ejQV9ZXv4dN6w+IVZW+Fey0HJjikCrxKsSrC5sixxt2MWyd9y7wKWYC3NzAKo4O
tdaX+9aKxyVELWzzCC8XYd5krx0H/LuVdc2XQlPDJ1kH7Wuidc4SVh6GfLgjYX1Y10ssOSEFh+jO
RzUa4a0XG5sCrvemAOSPMnjg77oha/djY8gNsHUHYxk0iuqu+Muo8gZnqTr6jFJO+sv3AXa2heq+
qLDqkcFS7fdAiZDjR7Z7nSWQ65LUlk9y6DMsJ2EAlbrGhZYW5rMnSrHPfE3/Ijv0EGL8sLBPg5l8
QtOgXpo4MD74pVccEtUYPqVNjhS5KvB97oJmhTXYvbbE5dVEvZMqAtVWkhVz/siPSRY0MSYZp6Al
HSuhXUz2S8e4y79jPXPn9ZuDdilLARek5Q+GmhqyOg+XCtD7XYrM/skfoIBasKKX9eAGqxT3NCdu
rK3dJtYqSvpyhzCXtoW7rb7odVFvpW+ZBws9i3WTUUYcmyI6WoNnox5R698LN9SnT6gvqzywXzBo
kvsYyY1DLyv/WWgWhoWGny/TprFxb62bDXy/6M035bjsKp2kqUv1rYAOeqcQerm8pAyWyRng2qKq
MLuzEqQqIlhNFctrVovQeC2xWEG+UDjDz9u34+WB5g0FKjalZUSG8z4PcL1wxC6ofbVCZMa10e42
Dfodd+7g34po8wM9RYVTR8nQtIs+APIrlotL2wnogy6W2eBZmNFb9SIMqVI5osL2oGzlBs/jZIUw
bbpFIKFY0mnqty7mUU99ZNfPpMbpu9E7VbBQcAB7z6I0iBfoVwePiFwpRzRwPjoVjqyboGONyKR4
g5mELg64xLWDa+CuKwI8yqts+DWUtLK0oB5/EEg5KFCqcKGlkn0omEncA+tcWWXUbab6AeGDrmuz
CzoQqLIkVj+eak396pFxeLK+c2deGWICIxENAfW3LtqtWlTpiRw0EHgQAQDFRLDshjt6d78jnPPP
yJWM0swUAWmXVcYG/9ZhSOzw1e8PEf5NAmoThJtdpsZPsnyN1c92HK1iHbJNG+64Ux9GPBNv79jL
s2FzLIC56lNoBK/i/HU1pRF3lhGIVzMDTdnVO3/8hs/xhhf54/ZIl5EDMZ4kT6RFwFmcjxQ42WCj
mKCelLLwFkKp15lef+cW/pw5zRYDgUfUVfZJAhX59sAX35IqBYAjyxYadowo+55PMc4tL8QzLT9N
VujkT2P6WopyXN8e5SJqYBTeGHSXwGtK2iHno8C8a014awmBvbv2dHVd++GLbPI7CeG1yVj6VBOe
4IDOvDI9oNNDUhP6kKgRlg3KIjxifOLcCyZ1fu3Z1pxmQ1uTrpFJAWHePfAgD+Mh0aZHHQceNBA2
VeXj1eu8gQpta/+xinBS1fYIUD4Z9mcxyKcEmCU0P2qG9Ub3PjcaXuPJh+ZlaNMjyJduVBp5oIYt
GR718QMbX/63WN+R00w9dwnVv8WAXDwqxguNm0WE87Ts803jJt9N+3NmvaOTg99ZsIRw/Lv8DCVv
x78p0ndWZDyU8St/kww7O75zqV/7sjaCbFPSpk/ttPMv29S4wBWt6hxbTAbWAbKiK2lj6ucXTX5n
E137ulRUqKc5U3FvDsptXbh1mCaWR72KvL3aFP4O2YF7NTT9ojHF1wVu+JuaMDVAZ/lJUfGGu1EV
vEKDJt4Yeyy4QwOwJz6Gqx4LOs3c4Au7nWJBX9bZ3uj7dhV4mb5MQY7Bguu9L1WvBI+KlbuLchzN
A8469mKoNRPjiaS+sy4Xt9T0g2maTlEy8N55qSlM8Rk2Amkf/VZHwC5VX93R2vkFkGUFo6E7F8Zl
Q3MajuSNxh3D0tQ8/+LCidOB1889xunU+860RtmhfCRfkaz726yx6cRuqn8qLdQXBKSkF8OPu0/A
OswVYn2wcniBHyycvbtF4gfuIaui5Mvt6+baTmE16IfxTpmQkM5/IjpZeTRWvXqK/fQZhaO3ytb2
t4e4tugs9xQz0W4gfzgfwqk8Jy2jUB5pXW4Dp9hKIzvGENaXIefg9lhXpmNNaHcwlDQFLsoPmAji
3pMZ5jFLkNMzEURZNplp3cm3rpxkSwUHg8jDb6jb7CTjHB0ifZDKox2JaIkGl77GDcla2trY3xnq
6oRw3iPhUqcG7GyoWC+c0Y4ZSiuUfQmwoC2Nf38v8fl5ckjEJ3DhbJdmhY/ApdmbR7sCsl2q4he2
sTuME+/sg2urNiHnQLjA74fVdL4PwOrFGPkBUq4C7E+VIWgPceM0T6mXtavb2+DKUDbBEHsAHNol
48KEKtyHmmLQ/+t/eWXWU2JQN1K/h2+ZfvLsebM51tSveagtwDvnU6ptK1cj3ASPTd5tc9erl2Ji
1yVJvRkIhZd+HsPkVPaRbv8vFtPWeFMnfC33/Ozceqldp3GRucdBWslatsWXupASwwpZ3hnpEl4L
T8vWaSBPJVzKx7OhQvzqg4EOzBGRDjCuuGD5uCpW+qlC6msRj9L71mf9uCjxXHvP+dNdjf/c7vYX
nQaZrTRM3Yk/RSpCZjv7EW2cNvhqhtZRtt1jlFY04RwMWmlgK2V7MNvkdHu8KzvIAvHhkNgCkr7o
Lzb4qmEEXMqjOQncKH3x2de0lyaTf90e59q8QChNXGQSd21eG8ems1cydExOtPtADiIA+tND8q1L
EV/mfAhcYW4PeOU2JkqHvMzUyPvmb9IgkOzCpN05OiU1xVQNglWOr+5HqozIIhXiXgh4UXZj90iC
SWZIRItK0fkR0XxLSdF2TE+6/lVv8hdOAgrqL31WIl/XYN4cif/NDGkp8tYgMEG0dT5iMolRIfhp
AXHNitc+yYDV42p36iuKYzha32tvXH5CbFRJfqY3h6qpPV3hfxQWS8usAwTFopOWDV8IdpHtrBxk
FCS235E3KT1tb3/Cy73JgJAFQBZAK4Q9dD6gjypCgS6oeiwzDW0pJ8B5NAmjZ46j+q/X8nyoaTf9
Mbcpg0BxqQxOvhDlys6TZ+BtdYI/VaW9357V1WUkSrJxSJnu09lGUbHC7Dw1iV9tDf0ZqsLgxj97
irczxfDLb+Q9duCd8eY2JEZItgG2ST/FsaT42z8gq7zVO2fakv1KDcs7OtmXB29aSgdUNEjBqX50
vpShwF6vdJv85HXx0rG3gUCUkQ5nl3h39sdlzMBIBP5TzAAycX5XdjQyq2gwqtNQeurKDVASYpPe
CUyuTge6yhQ1gEWcfy4sC0MUegBZKjbOfWXjv9T48C16YE2xa9x5g67NiMdH1SFg86zPeTh0jc2k
kUp0Qiql2betluO+aVar2zvwsklKn+XPYWa7PUQGsG9RyDlWGFEWyUNBsjrW9bqIq8eq7haNrJfQ
55eF8w2J/ztH7fKiZHDWkekZOAvNAcB2rwd44UVIPemF3HeVHNd6L+OHRFWyH7YZ5MvQREgx1P6L
tPPacRxJwvULHQL05pakpFJZqbqruntuiGpH7z2f/nzs41oUIWLmLLA7u1igUsnMjIyM+E0fb3zd
taWkgovLkSyiwbAM0RomnF1gReBle7Swff9dyzq816WHYIKnfPsbr441079lJmqBK708BWWtoJ9o
+uk5qLOHtMAJPi0pFGsPjVk6t4da+6AUa/7UNuEGLN/bsemZLQrP+WlsXTM6VIUbGbNSRqO6vrdx
GlbHMkHrzJCSuS94OS20sHkde6l85uV6l5TKh1K07ylS3o2R4kYfPMl+sXHK176k/teQi8061m1b
KtKQnAsZSxAKpZYjIEceRdUbancbwWv+/ZfpF2GL5A8swpwRLTtM4aDQFAzLGTQ5QCJu7hOheUV9
9t/vRIPnMkUFOoLqVYnNFwK5ttpCO+OJd9806bPZmo+xlOxzU9047Cshhb7FDN6WuW949lyuWKoI
RYfBfXmK8qB0xjQObdpEG/WvlTuGqi/AXwngNBjaxbawfCNDu8+kY+YZ1b0Q+9bBl0rVsczIs5Um
tu4MkGt3t/f9NTaAZ7xBZZtEGejjVfegKg1LSEOzPpvYe7+Xs1KzMCEqrNUeFhCxzEWOmfFL2Sna
HvwlAgxh6DkW1nKO2Oryi4brHBLzRb9Rc1z7GjSoACdCK4Cwszj7qCQriRUEMESNcicr4yuOzK+t
ruGfK0YnyuT72x9ibYlholB6n/HbV5QVtI9ngSULVey+/6XiwF5X9dfbQ6xN6a8hrLlC9ld+1CiD
HFtDm5+jpMmQctAzpysbFPzxGkDdtMxeB27PjWCzOuhMrlJk9hY52OWgFlrx8hAkzVnHx8wOEEwU
Ssr7d+iu/vAHb+Po/7HlWZx9gwIRR5/LQQKldjkcma1owXZqzmj+fvG9Z9GKn7NuoohV/rSy9JFS
Lm/QfTOgzJiP0fwfxxY1QopVlluPYLmr756AhneRaYhtZU4Vpx9oNr40Q/4p6rJjE3yQQT8qWneP
MPCdp9HlS/mGiXoSa/N59JWXTDYoUsNlNuiubkSCPzWu6wnyAKMyyBtlef8ViAppwPjzM/A88QE5
MNFRPR1bjTgaDwE66nde1X8B2iLtakGbnBjz7h3SYaLd1jjLSe1oOHEx1ralQn9SUKx+SIwg2viZ
KyEY7DZ5MfRqWb4CLDaCrqN2nCrnNKgEVw/a0KVDXbmR3/9vK8gLJ8i/1Z+uO0oEehm4FuVqak9X
/D1f9vQ4DrP0rEY8CrXseWix+GjGnZmEgG1BJFZjbiPb8qQI8T6ekvvJQFtRiXa3j9ecEy9WhvxS
pLU0i6dAcrjcemaI0F2oN9mZ0gBCEsFRNocR4Tm8QGU8HkjIAsfS/btxk/awcsboWlDUpupGN335
TEaXy4/VIqrwKX/Tq+rJC35p4+QMdBnG8tftWa6PpULwAEh2XYNt9dboaojEZ09oNJfTXQHCM9qD
lyaKW2m56KpduIUzXinrSLClKZLC7ACBuYQ153jYa0ZVNOc+7KR9ORuzi1NlR2L7ODdrOmXInk3d
r+2kfROGjbi5srD0z+fCADUPiKCLq4BCktxX+Nucm16/n3LRybPsWzyN96URuKEqfkNctLeB121s
qJVPTerJN6YDA1V5mad1A5LRKVfgOQr85kuDNeC+Kj0hssfMj0CtIN83+DjD317glVSNrg8tdlJs
5D6WD7IuTzOxGCbv5LVedYfK0mD/wSh41cDTjA7LxsW3Oh6vv7n2qREyFscmGElT21EQThEOPGO3
04Sn2noRm2rja85/Z3E8qTzyXpl5UcSJxTgV9fVomIBUTRJLiMmM9rWpRvHbgGfyRvRbe5tRzuV4
ACWlyrK8hXJZFQz05ONXnk6l5lhykO00lJ+faKEIj01qhLu8KZrY7rpp+hzEeeqKWVU/D+KESvbt
9Vz/MeiI8S+ZI7T8MbLSGZEVidkpKWEBoK+G5M1Y93ZVmspOUrPJ9kVcapQSvJLu1f6T1CSZM+Im
vfFLVt4dFoeXRxuwXjRP5v3+V/6hmknclQnqUghbaS+TldnWlD/DIOxc2U+KZ7FW4z2M1mwjlVtb
edrvc4EUJcSrXmZZ4/LRITt3og78YpbpEXzC0c+t99sfeu24Qv1FdJYjy7NgDiN/TQ+ogmIQgrIT
orB2V0fnKn9R9CejN93B30p0/jjnLrcz1lUQdyyC0xX1IkWFHp1UOCVG5ZkvtF4yR8b1JoYDbPo/
SMgwYYwBVmFDER57AvO7UVVIFMOzt81WmNCrD/Svep0r9C47DEfSvkZkX8Zx1o6SWDyKStm46CA3
bpIbLeAsMSx3KtwcaG5G8yvoeuVhKKrUGchbH4xeRWhkmuL8R133YWPnqK4eOl9E3qUtU26iHnMj
YfQ0Gx5O+0n3SuyAE3QXun5A1GsEDO2gu1rex5mOLMEodgcKDAMZKrqIPuo4toRCx6HUfP0I1t9z
IZ8YB4owzX2DMPbh9lquBaW/t+q8lf9eS0PogklBpVZOfOE4h419rMnAU8z6R52J+cZwqycDiT4W
FAqDtdQEBA6jZVUfCKfRK75MuXdstOY5L/YkuaNNueMDTsx/CIccB1qcNH2pei/y8hI3RAlHgRCO
XVWAWASw1KnCcJADbatks3b+ZgWCWeuIw7Fs22InUyaWWEynNFO/I6yMUSfgjaiwft5etNVxqNOo
3CJ0U5fxJZBlqgsZtW3kXMpd7YWaM8qCYdPK6P9LhAeINXdvKTJcpVzgzsJ0Fmw4F01GL1J0giAd
7HTST8lsdKJmRz+RsPGqj7LmHSAjb63fHy2+ZQAwgHXPXQNIVssHqgnELLSKyjo1g6I7tdaML7ma
4so3FuMPrVOaOwwJxudAxhVrilLrt9xr8sHiPbOrsFd04jFTz6EghO+FHAtw38T0KPqC5DulkjQb
IVhduXznDN1C0xJ8zfLV4g0heBp6bqdJGNI73yvqB72J67vbG+A6AtPntmYG8gwto3l7eWozJVGk
0uuqczOOJT4C+b5HDdWifDEN+P+UG6f2Oi+8HG6e9F9BwmhTodY7sUKfuhYeor45hqN68KIptPVh
/AhM41HK82/6OJobmggr+fA8NOg10CEzImJx1xg9YhbTrFWAs4WjJ7Ldxz+VRHLExhmnnxHE1Vn4
oYv+9TJCQ2PHzZj7+Tk/n8C/Zoy+dIFomRWe87aci/W94uC3I2/kCdfBdya7sYTIcyH/ssSuaX5T
60Ul+WfMpHcFqgRSLxzEGHuKQN/YMatDzVQjqhOAK5e5EcmtWbZeF56L1hQdbidH9LFXU7XoayGF
G4NdxydSQhG2FmgPMFXLOOiDwujxloi4VOQXTzQeGoGigYSI7+1jcH3YGAe8EOGdWhIOZ5erFMqV
HEVhBEcN0wXbnPQHTAv+w94n2UHBjq6edNVnR+03zQqlYu/H2UffpL+yVKxPqjjsqGS1mAr4GHAo
wQF42+3JraSzc2MFlCr9h/nfi9nFpJhATHLjZErC56zuYd97zhR4kS325dey7vId4Pq7IdT3atl8
lRVv4xDMA1wGXn7ArGphULGkuLE4e5Mhe0RbGZGBoXTa5oculaj773vhnIBnvT3blRDz91jLkh0t
lRjUXaqf8kx7qL0JMANeVUD/MF8d7gfJesnNEoraFuNl5VwwLlVgAHNs2WXDzOpSiD5S359DKTIR
uO+e8Ro6+uh5IwXw9fYcV7YrN/YfDXPgZ1cwqDiLYbrnln9uh3L8NIZV9hI1cERvj7IWMlVEQdiq
NPgN1NIvTwV2YaY0qr05vzNnRg3/SIY95mkBlbo0Fm1fwBFTjjdw+CsrSNVgLkmi6Up7ZxEyhVnl
Wq7E4tzqX7QpUuemjlz/og4J6PfI/wiTLRUMee2LkknOdQOJx9Zyhya+KdWZgIarCcTm6OEwYcfT
hG9roanPnlLXbghXyxXVNH1D40E8dlAewXfquIUGSfAYA7LgR8Yd/pF5gH92rh87rmvcVQyY8/Kg
4+sbKbshq+xYQYe27zEOSDpT2ogyK0eNrJFXO3glApkoX66ZJiFujomodOKReE+Euc+j6M1PxJ1e
F7tS99839sgyQlOwpAU96wGS213rw2p6WkoBlPbnzM+emrleB3cC5fP7Mf6k+TCxfH9HnMNIxb+v
qYPZ+CvbtS4FLt6Md9B0NjatulxJfpABPVRFKRzJAlRxLz9Ar4eZIHZ59ZSm/WMWY5g7db9rrd5l
eXSXmN0OCbHPat8UDnYOWCXjnujAUFae8TE6B3E1OviU5O6MFjAi76saKMFHVJjvrRB/okb8c/TV
J8nyDil+hgn1WgyCudMbGasiQxgxhjcVPGS68mxVYriHU/URa4Y7hNo/YTg45NuYxAgDjl6eU4Xg
F0dPwbIpCd4idHigxEgfUWJsYduXq4QGPXsaPin0GWgKy4pRJxh6N0lxelaA6kpSGdtTFx0Dpfp0
eztc7755HHBAcyPhGgTBt8J5I5b7syo1r1aECy3ulff92D2Khf80aZuJz9qAs/wzo8JwIV++XG30
HHBqns9tqxaPYes9tyYOWBb2zA5OXqldG82GXNB1nBdn3RED9VkAc1cJHUgVRBetwDx56gipWvpS
Jy2tAUE8Jkm7u/05VyLwPBjTgkPJHJdAbwHen4VtqHlq8xN46YdO/14YGKy096n0joNgM4rg5seN
ltDqFBERnClmgNmX3WADS0ecGKTuNOXTEQrQIZNUtxqsQy3m/zrBQ0dwRqWCZiF6LNNjX/QED1n0
BkOnyAlwrrVTrT0JuBRtxIWVOf15S/0hicKgWzze4YnXGGrnQDmTTvOdKtFDGMtldsS2a3BQ793C
e6y8NikViKijofPB/JaBKDGavPfMXj3x7gqfSsPXzpi5p/tCrms0YA3/ESfv8L7VCv+xwGXQQZ9d
s+u+wqEqLvb46zmT2olO6sUJhpya/o+oJL6bIvu7pVS9cooodJKbkiUibbO86KWJMiN3OtvM1PZW
IB+KpDgauGXYwaAc5KhSN5K0tY2NHAg4ABXYKaCcxXIYwzCo6sxpqq2heCNLUgS7DJTyFSyhJ9gU
WHD+EOusPjSVD5BehtD+XlTVFrBjJTByTc5PMxGcLS/ty/iRJnil1z5IYsk0PrRY+sD4GnBH+Ov2
QV7bfRSScVqBOk/WtMikYq3vY6mu83PaNG5slAchVdxOihTbwK7Q+Q+DzbitGR8NcX6e819PzpJ1
69tIl09pW3r4gbT9AQswzKsAddhDAhfv9njLG5fLxZirxKS+8CfR0rkcb9Dz1FQrXTm1dQY9NKq9
gy427cYbYmsU83KUuIf10tY8/6ocI8TqNdXeb0/jOu28nMbikWJ0HjJdRtwiM1y/GEYf2SWkRvoD
jlSg7lRYHzR17iDLbCzXGo0E9hQPUHwkoNYtL+dQy7yWMzmd2qZE9CRpxXQXD4TaXOyrHzoeJIcs
8KxjDRQUwm837uLcKu8S+m6215njDqTesLPSjBafBbdE94Lq3196/C4q5wSHPwZJlx9fjQ2/8qOs
OimF/6kuIuxohheEET8ZSreBqVlbBnrB8JvpqM3aRZdDDf7IhZaJ6ak2vV88zPea2kKtie+mpnLi
tv09NBL9vFLeoFmuxUAAHMSCeSdflQDGthK6LtHF01ANe68cUImpVXtKMVaeJuu1i/t849ysjkhh
D9kU2BmgWC5n6vnKGA9Ylp/IJtLQVuQh/66K9IRb0fDc2KwrevNDtHG5r31fxPuNWdWEmS7fqblR
ogNaWvFZDelo1SqdBAPlnQoi/ewAORra0VNxzSzTjYHXQu2sPcE7AaLLVZgosB3N05FQa3pK8Y/U
DNGXIhgg/Aub0MC1cMtFT2cfkD8o2UUETItkGHypFU9yZPzu4T89lhHO88YkSXd1VkgbM1sLTbBG
eWzRjkAGZxEAYaOocmP28snLua81pKeOoH77jVRpdVKorlBDwr3nCpHbe92kwE+VTiMykWbuv0Up
BUtQDBSmsVvciEqrcwKuPZOOeU4uARK9FI7TZI7pSe094Dvap7jsP24H3P+FVL6sC820pFn0HB1s
GRDn5QmIy07yEjNIToUqRE7aFZat4dzqaEorHoRB/cdITcvlDZ7tUk3FNl0WPTedxu8gIAfHU8wU
Y3lphvh1NiLt/gMkxN4p8shyyiiTbUWAgVDG+TdYLK0rtors1oPM+9SA5o6XX+zg7fiGjQG4KkxK
67iI9zhM4LTu45yhlvmwEzv5jeww22NzGdD0qSc3NK3kHuDTHw9cVqBJ3yIBvqERYWiqpqX/KEe4
6lhBhuWnXgZ2XOi66zNRp9AE/BV7b3S0Sql26G1kdpYGuB8bUerOnrMYCCaaLWIoDE1WKZ069L/2
ep85VtD9bATMDXvNQ1KxHtClLkwUF+XG6fT0w0xgd6Gpldl9x38LdPM+SsKCeoQgOsMUC3aaWa+R
3p/CIfval9FrETY6FjWh4ajddK9Z3a+RVPNoFIYAlX38iafrP8nIjTT1zc8kk74FuYTQN83FobNw
mlWrryBwQzfXKpas0WKeseKXMUDRC/7zEx3fBxM3RegSPboAoyw7UV6+mIUp2MM06LZg4vNY6lV5
6DTxU4FTmT1OXrCveEXSfsBIQLDk2TfZF6CtZZ/TetLtsDdyJ5LUbmd5mXyPAAvGPjSY7UJnCdgX
z1VlfER9ACYzeksTS3tCuXO0x0ijVONFn4FxvuWZJTpJDxUyzKonGW12QE5ReVSwZnWr1ptgXA31
sRwyHu3im9/q0+dJLJEpGcNP8BUehbp5BhoRvmpjQ2N8GJ+sQvgsyPJDn6dP0KJru64VjM7rUX8r
0hBz3rQ+e4OfHiSRdlJa+cmrFFjxXUp5rYuiaDeYEuo/WnifBOmPoTbuPcqjIcTtXdiPAfNmEgZk
7qMXKJlrWY3h9Hn178tHMO8p59D6Bz50xYsK0tDzkepQT/6AeIVtFHF+9Iqi2QVRDgGyqmq306T/
UJ6YVfcp8FtghhCsuIwDIAJ9Kbei6qSZHVIxpS+lvh1HhnbQImOrvPhHo2oRdSAHo9lKQIKvsdSw
kswGXd0JzqVSxtVzEJXFaQrk5j3O6+AH3qbSs563wzHXI203C9dWdl1WymOGyfpTawyNKzZGcF96
+I1Vcg7+UZhit2hM4b7Xi+IuySvKXk0V4PKtRU8h8qSukMnpYcL22M71xnO4LfTHohg7t07BdCeZ
9u+xsZeRdZEtpxG9DuAO3bnpTAf253c/rLaUslaAyCKLRY4GUZbixLIhLqMIYRmFr51mVd/GN+6V
wXitUXvS8/AL4g7IgRem2xviDuJu5Gax/NIQg6Qx2Ako/W2kUyv5hQmFhPY82fTslHO5iWqtS+CC
pdoJRCHRPY5p3WoJciNx4v37yxEVVoqMYJ1XcIuewmukjMrkHDVIGdSxoiAYFG8MsjqfmTU40xNn
Wf7L+ZBsDAV25cppkut9o1RcOdbnKZM/b9zC899ZHAcQLP9vnDkT+Ou5aHieGQPVIy+L0390LOpi
YTrHXvQb26pfCgbTcYlZHFBMm7O4FyRjf/sHrGQaaMiKyIrMthV0uy/Hn0bgtoMgx+dOCX77NfsC
q/H/MAZNX7YFYAcawItvqfaaFnSCD6CrHh0EJepWcG/PYqXJJs4joB80s6aA5l9OQ2+lUYCQJZ0N
gAtJFJ2RXpy4MgBuS827WJdQYYDujC/Avjd2ynyYlys490tMOvkkUUvAOFDOQcZDWThJQXamulDa
Y4+4G3iGvEp/yUr/XtfWlnfS2rKR8VpwmXicQui4nK8Ql1YZx/50RooxtnNL+imF4e72R10dA4Qy
dFbMMdH0vhxD0sVywsgxOFcBXtURNSNMBf3h8//fKPLlKKU49AmZQXZSvMJFZ2Qk/7k9wspRpljM
C4+eDBy05d7oZ+h9b/j+mYzLcIow6XcU5BHNECZtY6evDjX7+s7EccrTi0+mh4pB1SAWTnqUhWcK
r+a9gXz9sc9UcWOoldXh2LLn5Pmpzsv58ruNGQJ41gB6b+gatNcmnpTKcLj95Va29sUY+uUYfVnE
0WSF3gmz5fe6zT7J3LV5P34pZVzhM2FwcmvLg2FtXlQlZ7wlFNzr+ploTiK+FvqpLCrZtYrJcCWj
Eja+3loJFOAVjSrgUNo1VQ7JtKooWxapMONHbwgOkTrslao9hYJxBJH4XFbCi4lApI3K5e/bnxVo
Mh9uETOAhgMVmeFlHOLF8fVLudQtREFOuSQ2T3rjK+8AwWTad1rkYmj31IhAlx/jpnzGdqt1c1XC
i8CcvmI8/EvGmuFkkJ/tM43nmt50LZFNM+1Jnh6z/DfyOqr1bSq63jb9l7x/n7C1oSeePWQCmbGf
3PWZfhe30sMQmOj/qqjDJL2UusiD4TAZ1m4R+pWtKoWy1/tiPMRaKdtCN4ZuiokMjo1C4Gjy8yi1
6ZvcIhI0BPGHHPbP/qhbD6gDFV1UObocq64kFTiTGbBw8QWon9pODjHRkO0mF+XPntSLgIvF5GDd
aaKdjzSsVPFQdtZP+SUd3bxIkQsSJ14oXzNPKe2gQa8Ztb/aQfOh3ReIsNtl6caH0bSN6Ww4/iQ4
PEm0zO1q9EPjPfWVClJBF9leLJY7s2j1XWTpvWMiWEg0s8fwoTdTD8SrVPMVnwKczcQhdqf6QxWe
otnF1oKSge2eQDeNnrgwCArvJgWHYiTO7kNrGNwiNYDuTbV1kJkgkMTc2BWZ7NnoieRfQnjPO8Co
sYOwVgLEzxptTcxTB12HyM3HOtgLuokvTmNB8olEz24SGqE05/8ZqcE/ajEGHSIvIHcqPBkPWTH8
jEmEdC8oancoR29w0tKSaKGO/TE3RdDJTTbucKbGAaCK9B0zSD9DZ2ncUsz0JzGJ0KtHC3mHtVOy
N8vIczUQWntqNr2LiJBFM2AYkbLN+dB507xIrZ/se7IDG5Hh+nGSe3Ff91nkxryuPjUj1StD9SXb
bBLBLhTstX1eZWyqWHOUKQjvYdCrJ7OOtD0wKnmvm15uZ/gMPie6L2MNbJSuX5f0Y/NaTVx0L72P
2QTaBYJe2405VvdBrBQ7eRx8RypT1B8DNJHKrMqOCC6gkhlYnlvkaE41hRHtiZrB0W9T0+lSATcc
3gmuPIjlHuPREuv3uETbqulHd1AFb9eP+vgN+6DUseiHuXJmVo5VISKptY2BkOnQOhG26Dt/iLO7
vIQsqSuQQmWhUZwg5iJJyTycSIe9w/PCcMXc8OxoEBu31dJgj5daeWzpm2NMrDyaBZpqYpUHnxC7
HzCulFUnTAT/0Htae1+H0nfPStU3lAH0R4NSoY2eMBKc0IXcSppoHxuKZ4dtpzgChZlDiLQr8Bqx
fg37sHRzOeudDGnJozlG9Nh5Adv0vHXXRIvVabthdPKE/rc8qNnPlhK2m2ZBtJOEEJJr3iQH38wS
Bw/KblcoE8UfMy/exByLzwj/gZ3UNgNYM1E9TIWJMUBbx0+tJ/Z3mC8HzxFh1p6EEueqkM3Q+Wpo
49ZpYWDV+bsApopbDt3EtkAEsR+NACJf09w1hpjaZdvnO3zYh0MaBuqdL2GHYpZmfAAybtpe79Vu
FMnqkQeh/6pPan2XZeGvoMZgXh8txU6qMCHTYzHyCvMuqysccWpaR5/icjeJo7FTGwVddxAoO5C/
sM7Ljo2hJDII81zc5bk4ulFsJW6Vmcad0jQooZsV9p4peplaHUMFjAPl5X9QnsDYOVYA5xu23vzO
xI18aO3O5U5CNg6kGoXixb2u1VE6hTiTn5o8OdJfsEXvcRR/obDmWmZvC1G8u30bXTsfgiT8e8TF
LZ+njQLtfRrPldJ8EtgxSLOcvNQ8aarnxOb42feDB83qD2USnQytJcLzPp9NEj1zpxDCbv+eP0nS
8nKEhAdPABIE1JdFQRcPy7BQQ804hSXqUrYqUreSKb+e1MkcaEZaqrCj8ANmNBfF4MEYjIpXRZu4
vpZOR1+s2r2e4P1t1WA+J+7lT2E+GDiETIItjU3qGMhSHpVEGGPKHH5zvv37V0r8EB1BJ8wpJ2rp
iwWcfaH1QshImhpdswdzPDahv8f9YJfK/g8/EX6Xvneohmhj3PnvXn02UnX6J9zC9LMukzXZ9KbW
sjrt1Ezpr0DIXgQhf9YSc2N/rj21ZjQodXDcW2eU02IcvUHtOatSngXStMcwrrXsqQBpBDmzL6kV
drnTGqlnt3037AZQC0/K0Df7oPKmLbjh6pyBwcISnp+vy9a50OQm5K/AOwW1JdhNWyl3XmHSOBIz
cyNj1OeHyPL7ziArHrAwVRnuct6j4PW5zCv2bFG9E21LRHkOx+9nMGZR7g5JU2pPchgLP6tQa75a
uVD+MwVd83kS9KixwxB0ErZweKUlA8EW/YQXa5h6N8mabKdiBWIXqdlhcYi7dxa1E/qKFAdsqwx8
0Z7gmVe2rJd3AjYsg2TG6GCVTbYfxxBuvZhLyNTXMAz3QdgJnl17nuoWHVSQKC2+QgfOaVsGKkXu
pJTuhDLPfHuI0Lhyey0tJhvxeD9yCMQBV6ka7muq2+cuiJSzVwwGNj5T0Lup1Gp3ZRtIdpb5woOu
9sWrgkfjCbUc+QV6AfrTgC320Zj3ruKNFkTLUT+D0O9+cxkz1ugLG4/vOTYtF2XuGQIcpJyIbtzl
ovh9mHZjgrya1lnqMRjF5k73w+5bgY3WvV6GykYrdqVrCCXg/403J/Z/lWv6plLraBS1EwHzB9Jq
D42aGTQEJMUZh/pX1Vcbjfe1HY7aErWNWTwFSMHlgLrQDpGfGsopR4kWvRT1HdeQwh6RxL8dttYH
mn32KAKxxRcDwcSmA10L5ikep+9F5L/0g/geS/FW33WFEI7UBWKF/2egxXXTp5qcW8gCnaJATpKD
BIfqbMVaeGeWsvQ9Qdb6eyFY/a9CEesHLL/rhzCQjScMAIG8UvY7FASSZ87Y4A4dwBU1TdR73HHH
DSDsvJTLrQWaeHasBMx4xWZtAsFT5bwQToCVyG8FWbibss2wsrahlD/mynCb6MItLjshzeuMXkh/
xh3zAc/6koQTgL1gCAdNbfDzmsKNFv/qvFjfGY3O83oZv7U0TSeyGuK35P8sscGcBWFv76W1K1Ah
UlKhmqsTyxtcSKVEtAZZP9Fri22kUn+KlfiYho1KPMt2nmbeDYYeOKqwhfta/Zxo+yJMRqURxOXl
cWlaUv/B1PJzNpXfKBUm9mRGzyapsg3H9cekD3e3p7o2IGBLEJ6zdjFFwMsB41meJA7G8Twl9Wc4
hW4hp3ZgNXiaCrkjCvJGt3vt07Jws6A2VZIrMH9q9H1uAoM8KWLy06vSV92f7iMUjdNRLG00355m
OCNJU7gRiFYnin3qrDIKG3l51eZqL8UgC6yT3Pkegulp9CzlHo6xbZU8xkr14fW8Z25/3LWYxJ/8
v2Muom0DawNipa6e9CJ/x57gGObiZ2HytthJ8yItj/osU46KOFD7q10D367rAKf4Zy3u/QePZOYo
UDY8lEXpPQVy0e7KlsfvyP9rW82QHWShax4SU9ya8GpZ6u9fsgiOQ6CroS6CBZTHIrK1vP4dSeNj
VYpfpEF+Ta3iR+WNh9mZMvO4+G9/7rXLFNgwYMlZRPR/AQb+vtx6HdMyf7RO2ThZyCPqyqPU69av
wtSCf9qxtjYu07XlxeAdMIoMZ/4KXyuKtIkUkadOF9Jx7dLwa+db047oUexvz2ztUUVfYO6SzToB
SyZT3CatXM+C3PhFPqJM94US0PeyaP4pkBivKv29aqoNRNNamEWzdNYRBGF71UAqtcrLebGGSLjp
L4AfHkpC+X9YME7jLBNH5LlKfwdk+6siV8Jz2fpvld7cA2U6Bon1xTf1r7e/4NreoBVA3432ConI
Is6VZdULfeFFZ7UXrJdZwcRJMzp9xSh7u0TzvI3XzFq4IdRgqgnRZsYRXcbVFMmoHr97ytv+x5BY
QPgrOxA/gOvv/C1B79W58VhD1A+i4LUQSloHY2JlAQ1FOsZonPO6quwBFmRqJF9uf8e1nYifDPIv
80PiqlsUd3pvNMnonz0RAEdgTrbW1fexMX1mts6UjXsESzbuqLWtyNZHRhM3vlkb6vJbtiR2xdjT
KsjV+l4NjGM/cxBuz2tjDGOh1dSXVt7rw6xWUaiTUyZcfp64ES/W1okNweN21ma6ApYVTduKHsay
5w6pD9tTrOxhwHwmlZv6GEd4596e0lp4wpEADhSauHPkuPxsvm+NNYHQP4vUzfZVEY4z2EC701m6
ja+3OhQUA5C8oBG5hy6HaqZa9trBiM+ykPi2Wc++5MU/SCS9357S2qmi0zvrD5HTXvWneg8wFICr
+DVv8t2gGWfJo7IlKtG+qqDGpOW0kWyubXfWi9cL86LRspiYMDZAFKIhOCdZ9SZPECb8LvvSi9Wr
F4+OHJr3QdoWG19zdZYg9WY1E/RDlvs9lyt/miXKT0Yulo+hVuARZNTyM56mzaFPxelcyeGW3+fa
5kQIAVs86hAE/cVM21LOGgpt2glDlacgU98DVTyWRraTOunt9ipeD0VlVtL/wCwgIi4/qonXbxRo
FSVIP7g3RJRokvFTl0o0aTxjIze63pmXY80L/FdOMPRgmlM18M+pEmHsiwvSq4xWFnB2bUuF+k9y
fpmGMdbMA6SjPZPFFzE/k3qfmoJGK9hogN596YIWZwPMDmLf5YK2x8Lcp0V/wkWioPRgvNey9Fq3
JlYWcwX5rppCp8KXV9UepyGmtdPCMpPp0zzS+Ke1DBgAe2Sp/kVkAsJsi+G3JLyXtLOcWXCVCigw
BpQ0bEGLZ32AKhjv+au6+TmJ3ipJ2eUUvm+v5HXUZMaQ5ZgvORdNx8uvKwtalGm1KJ71RD2Qmx4t
Qfp2e4iVlJIx6DbCfEAmCSrT5RiFPDZjSFQ+mUnJGQd3ZipuGSn5Lhoz5b0NO/EkdFP7kVvx8B0R
8uquLavyy+2fcX0mMQSHysrGBeJ2ZVPJHZRkKbOEGdlFWILhBiYJbbCbvMZ3zX6iuSXSp7g96NpB
IZHlWcLbGpXCRQQfyhpnrlLsTjQZv4nmeOg67yxV6gEsQ7IRdK4fZnNyBIedOWJcuayf5KkKRk+D
fAfA5X9ydl7LbWNbt34iVCGHWySSEiUqy/YNyrLdyDnj6c+31PuiTbPM+k9Vt2lZJAGsMNcMY45R
Oj8nOSyrMbCGcKMmNlZfhFzK359OF2fq+X7BXyeIJ/uJNtDZzBqT0KikGPJADta8TyWKUkUPF4Lb
rsoK4JamWbfMOiQrpWZ161bePIeamKmdRj2lGrM40zi6Ju2XXt3EEp9OZSNQjbyCV3tejkYrU0S1
+zWYe2sOciTGfvUjynR9VPffwOXKR8lW1AWaemd+tmUp3UHNAU7XgJ0/jQf1bZoBWWYap47b0SpN
RegfOUunR9rMym+t1MkUKKf4IVJq/fvfB+eS3bJIUWOJhQDi+XToS6E64IGmR7AxN/QMHrqk/pl3
5T//H5cxYVmDoUsg6882cL7qOeOVg3Vfml9Lk32k8hR01XplIV94GtglQBnRQEr17RxXshZariQx
Ugh5nt1EWx02UbJH3O+Ko3jhMoIKig5Szi845c8cRSmnnhZ19vYg0mEPQ9cOt9syTIgA4YH/feAu
bE0R9yGMDe0isPqzgQPZPKapQRZq7uvxyVbrNHRibX5nk0l+slTJlc1y8dF4NjI1rIg/PB+6tumD
jUeYQBKqEP2iO26zJk+mVV7hD71kb3E9SAXhY3G9P5rZ1Vjh2K9yaHZXSsWdejv1FKHNzaDbEOKb
GSJ0rfhBMRdeM6UO/z6uF54T5JHQghF94azK3609x2SmtJtlPOb68io1yV5tlB8tqIe/X+ZCfyXS
uISBxISfUkhn7g6diU4MDKB6nAv0fdS5JbW32NWdgd6CJ/VafL+kKdqEJvDFvJfVcKO2HY7SQBNV
uczoFK2ZPxWy6kkxZ7QZpfnB0JPV7fJuu+LDXDhluVdiZArQjiAYORuTTDKGcd6qR8xz7tp5c0rt
9Eq4f+F8o2Yr1jLO7p86HpXtjJskWdZj0siuPneh5tQHutrA5lkUHK9R0118JAEUh0gAinj9bJq3
XB6KeiqHR83JXOH+XCULurSOEV8h+03LOtjGc6C2Tr9BbywR9S5nesrzcZdisytH2WnO15V8BqMN
Lsm8ybTyyhq+cJQagHtFCzu95RCn/D5fEwjfCWMAIT3C8BOAA7r8gb+6We+yVNqrZJ3C1pydo79p
TJwNZjLV1eqkhfrYlKOyX1TQMpnaJQCuJrBgk7WShrclx1/tadsVsp4d5bjgZExT9YpVvDjohkX1
WCR3aYg921axPppxl6oN6dz9BPUsL3F7b6cPCLblztMGkHSwr1XcL9kMEeTSHctw44j+Pt5ppUdJ
kVLRTQsZWo1CB4GTCKHXa1K6f16I6rQKlFTQ/fxZOk6LdS6UtSwfzVS+H2XLW9YTVH3vf7dNfx4t
FB0IQkBFsm4pBvz+OJImlZG+TPDd0CB+xDduaJ/XcoqYEp0iw5JfWa4XWkhV1qtA40Ly8KfcsplO
Q6OqsH6suiw96sAyYf5W4bSolzI0MrV4sjMbqoDCrF5kJF1L2ahuOyX9iHVz3vcJ1L/plpRv5Var
R8dUr/neFwbEEOILQsYbsOG5/cvAv6hVVYwPnZl9M1vnII/dz65sQsfpn/4+9hfAJIT6n/kS1aIH
UD0b/LlOW0ltbflhnOf7UuufjH7+VdtrmPVGCvWI+jHPQ1D0xYMjS1/nNj71lrJ3mvVEuPsx16By
rtyR+sfuFnfEaUzTCWw657xzSosUcjsv5QNI+70VF1+dJn1bou1oOvOTtnAIixZXAoMROEvVL4d8
i68krj4Djd8tDPeAVCCLBK1XeBN/X5LLmJGAKGQFTMgaPcK21/8DUZEZ6G0/hih2bcHUQiVbJV3+
MhrIIDtKpYdtvNr3s+GkvroJmgS1kb5YtOi+8pjzTWrlg1cmi5m5eQEr9lo50vtmLVOozqV26mqj
ullrdfGGSTEXF4q55V1OKyOMyFdDJ0p3YbY2gz+lUfsl1wcU6+cYAN2itI8N3I+htRbrrln63E+K
2gmbcetnd6ql8dGeFVg3pg2oXb8p6a6b13yXGlMF7b28HmYpcW6bTatfl0JLfUnN3tYtd45rEs2e
kknXNPDOD8N/SWdMMkyULmBSOPMlB9RsF7Mcljt9/IjKpy295jxeuADpP5xUgmPBOnJ2gUlNtLoE
aXC3pVMXxK1mBe2kX0vTXrCOUK2B6Kd2CeXgOSgYmYCtI5yrH5LIvKU3GTIIZa6B/eWl9/c9cflK
PAzGjzzqOUE06Q54TeJJe3Ck+fuWTT/HMdoZ+bXOiAunGecJ/rbzPzqks3HTGsuO1Z5OnQn9w4Wa
Um3UNxiHyu1l5UNSojfFKQ6lkx6zrb7mh/8xaXj61CkJZ+CaFI3ev++5aqudKbaTCOyYdgAkQI+q
5K5jygonGN7yHekd3FPftL8juewq5T4bTrl9rUajnqdARcTBgQcoS6XESCz6+31MA9EtMBnnVGgm
KOT7fHy0YMmpoNbiml1Dd+26V3M7sJb5OPbJvjMbAD8hEqtos/Ju7nOMfpBWQB0qzUPn89+3qXrl
F0097lPlihH/Q3r085YhhhEZYlyw8yAipQE3HiXZOa2w4y4HbnOdNk8HRcsl+2y+t0vLK6Bv5DbH
rg15mQt7J15G5JB/TC0C8ZKn6VcgGdq5p/Z5Y0wqWXLa57m/s7FE72Ed6y469XBkVrm807JY6NVy
wYyZW+CVq1bFWyHMngYZnJLzbRBiIPHbRsWgX0uv6EgFVGE2R2HavpAIrJzeS0DQx+A5+TFnDaAj
3VX0Cv5sJCmY6mts22LC/3sYfD6EDogIeCcCOucHkt4swzBUSnRSzPg23RzF6wjvD3RixT7SIpqr
RFfOn3OH+vyKYqv8J4mLm6+1rTlHJxMVC3eNt1BNOh/YsRtV/akorF2+Ld/zuDr83c5cvC6iY6I6
CRH++RaEinhukn6KTsuQ3JrSdsxbA6GngebMqn0xpnUP3PRUmdm1ZNy5xyMeWCgF0ZAI3SzH4e8P
rExFEtdNRQeHgbaCnUL6b8YmfmBjFzvdSNbg7w96cccIWRiaEmnp+EPwplhtC4TfLJ1KKiposJIB
4sl/RUbz1ugOOO9iG35YihzdDFE17um/hD0azxc2XpPUQKyFvV6bz/pQzB+9NZJDiscpTBPFvC9K
YDMGoPQryZ4Lk4MTDtm7TGaUKPLcJ9FqJanlUTpxpj5WkXTXKrabwu8CaU39TRnNV7CBfmZeo5K5
dN1P6Arc9mBRzr3RBkbspkS385R2lvOg26URGJGe7VSr144NR5bf0h9MgSGdC3ra6eT9+1z90XzD
4sAPg1yBEIvlcY4RqvRCIeedSCc9ar+p4/YxLe1xWaOD2AwTdoyK1c+iVv0J05ZsVjDCRFP2k58l
yRWDduGMEnGDCRJJzMJ53W8x7b6XZzk66XP2lRjzKCXalejk0tKEV5UuPrxyaL7O8//ZvKwzWZHo
lCfmHNSpqvjDas++gtzbricb4iNrSkYRqlfPlHIlRAkU5vNKcX7Y8K/sRyc2XBg7DTe1yGp36gR/
4qhme3WJcJzpjwnUeNOv7KgLO/jz0OTWaaokof77Du6Hqao3zY7YwZI7d4qrIxzDYZjoxZXs0AVz
jOwOzLPq5+Y974Ad0xrIS78xB4a2o0k8BBf+T68We8eWQmm8yip34QzjelgJJCvwwM7zg0vRReWy
Mh9y0/lLaflmHH0nKH+vhjrcIhi/nCzYqunZqO2bNlWvbHsxcGenD34storWe6oG54lXOe8qiOQd
3CLSKbk+f1sk8Mh9kV1Zd5eGlQcU/8E6A2Tt9wnMylFV4nyMHyZjOKiD/Y7y9l0nDS/SaP4a5mta
mhcvB0wW4J8gnjl3njV76OQMSkmIZ53npppoAjYf7NI+TJLzS1ObKzC8zyTC+TBywFBZQHMEZK6w
cv85Usd2U5VOXaldmNAi17UR1tUQl4d0plxizZ28TxRFtFIUNPQtS7Hv4TcThD/xbTJV5g3iACMk
mZMeKqpZfI9b+IczIKenVm+qfVOZ1Vs+gP3s50090KQjuthmHWKRuQio581+ZG9AtKVUCeTCNjwj
XkwyNovtF1rVuAsEJ7drb8KTniPPN2ytehPXNOWjxVbe1qNVeMkc45NmRKGOvo0/4CUiubboehTI
cH24slLYpy0t60OFsf4WwzN6bIzR8mSaU24g7izCIsNISiJAHO3ecWN9WHddb0auiVcTbHOkwRIz
wkEwbOpubvT2hYaf9b22svV2lAhhS0Wi/6anWKVVLUje3Kg9w8mbQ7nodMHVGJ50aSS/KtQxaPQJ
xEBRViFDl4UOzU0/r5wMItF3NqmgVokaSFJBr3tudCytGBUb9vPTOEHY0g67pEWxdBrloIc+hn6K
IC2353kwDro8n0QiDvf9eblKWHchZPjtPoRx/M/iapM2ok2MxQx+PjoOXZF6sLJoO8pzo6CyqT2U
f5W70rKkH38fggtmlyuLvBmnBf+f7dqxUPLOSWb71BhRu6snRw7mKR28NpGYeRLcV/AhF7YtOAZM
L/V+AWg4S73mKmzfRaP2D+iEuRqyxQMdrZW6r/TRn/Cb/v50F45b5lWwGgv1aTBEZ+MqJfqcW5p0
6mtLuUvpLzsU41Ic/n6VCxYWmydIHcCfUIE8uwqt9KXVNEjFTbZpBF2eKkct1Ws/MeX/a+YWVwYW
R2DW1Lappp3jBzqahpMq7pOH3oxvum5AoTIxd+NkXaluXPDZfruOyLH9Z0E6Y5yw9LAXNTaC8AnI
ITGVur3ThyXiaA1K3r8P4sUtABz3M3aGA+tsYVClG+28A2qY6O3DNlYlMK9+TyP4l7LTn5y8PU7x
NVWTixNHFwkmAGKsP7T45KI0Z9XqpofCaNtgIHa5yZRyvpGz4pryw788N+e2BugryFckPxVCwd+H
FKh4maqDbJ86/O+DpZSwyi4oZBlyJR/r0hhekyxffTt3pnvTbDNadBWb3ujRCuYkUjxjrTYv64bR
r2LF8pgi8xYKOeVOtVeYrxCRoM20GXZatEwe9IHTP4nQ/1MEm9ZWaNnrpORj6dKrmr2iZlS6JlWX
wGnpx5WMztnRDLmbugQuNRRzdPCQ9LymnpLqoVqsuW8VcrwfCq3x4F+F0TXZBneVVUj0ke5xi2yj
btNNYKaHfiUxsNnHaJXynWrP6aHKp/LYxGnltfq4Heo+omMrN6jLDrjIXHXUbugVKB7VuYuPaS9R
YZxHiRMG4FholrMWtKUzB4mcbwEAZfmN1uloT0d84o2UxW6mdUkDaY6qW1hBxttyyMuHJjG7m2jU
S7fr4+yWrtj0oUnrwq8kFKXquZegOZ37Oz3Su0A3E/y/LX1pHaSBZFnSwqK08j0VMSVIxq0KdTh1
3E0DBquN6ebXVtweY5qPQRzJFHkLeg2zQi78OtoiSMpWlIyWbAqVWK3C1J4Ln/4xzYdUcrxT7Fja
j4qWeIusTLuNqQz1aO137UjtcJYk+5APNLrKbW776TjQOl0bjjtmjXSMQaKEa2m2YT7bllvWMI2l
ZRZ5MT0zBy3atl0JF9HO1AR9lyZnk7c2healGpCMLM6XK870HxYWR5XqM0B6liPYu7PzQ6lbEN2A
60AIl/GLHNXz++Tgynt/tw6X7BGAHlqIaJ3507kkplW5SGad5q7d6+v8YE254c4D4qAtjax0tbwD
wP2amqT9/n7lSzaC1kfWIRcHU3tm3NW+twQfh31a+vEmiZL3RZuf67norzzhxeuIBK1B4VpgWH43
D3mTJr2x5vYpcVw486h+JtdAp58V3HMTZCIwx0QRCvwhRNltw8zuMa0T6bNxIANgxllza5D6czNk
d0Aiz6mXKhG+XKdjU9ja90NdyY+Fnst7p7TGNzManQ96ENcvre5MwjJtI2JY3fIOx0WC9bLqG/D2
1n1FnSJAdBjevtZMSMRWknU/aZN8qJumOVRxDcn1hDz236frkj/z30cUx8x/Di4zqmPuxp4fWvKZ
QWzJjTeNHXQPUjP7MLdeSbT90RwrDmRRRcWVEXRA5/5MZwz6EIMXgp41DTS9e+vybTf2cchVT2Wj
hojY7ux0eIYv8ZBTXv77415aNWLfIZIlkMSO2Df/eVxrjmOSFZH1f1g1Fzw2mn9khecUuMJz5MEU
06SvZ615SlXYWqHsddVpfrHt8l2KPX2iM/b/45HYBPiiAmChn52TOsoG9oIwykM9JQq6F5O0j2iB
hmWejtW/X0rEpgzQ+ZYgJ0biG/YZ+orProYkBMqk8KU9TJQpD5g6iBGkZVR+SOOMnsJiyen92DYF
agMmPCl9M/x0mqi5gRxHupPrsfE26MSOBQRDLifn8JKvpnrbpj0cZZuk3utt+mOKs/c6UqY7hz3u
dvrq3GlyNVUehIvuNJiDq+RLu8szUnHLUC7+0AyNq/SjksKA0i1fot6Sbkdd6QKKfKofozJtuHWs
/7JbnY+UTukhQpEGrVQrX+RmyJBEoNH+NUvS/AhBqrav9bXbTbI074vEWYNkUeWbiTe6mrWaASrs
LcFjxhna2qgoQIp5b2np8Crna3GE3WraRapCoy9aOocR1P8ODtDSr9o0CipLarzGTOIwqdq1ctHm
ivFBSKJzIKn3cZNpT0v/KVVB426IEl4aNL3xfQVtdrDwJ44oBJe7wuiyE1Dc1KvrIvI38vxBTiEx
SNsyc5OYPknwh8S+Ldqt+ZQNXpzJ8s2qDfNJ2jaf0kHQmbp2XMnq+FoChKNZYQfQnLQ7DE5+W82j
EdhzlD2Vq1P6HI8dXBgTMiKxmj7GsabfWH2rnND/Mm662SA6WccmmLao2ZnkF9xhSQsf7k3TTVDD
u0vluTxmUau4caV1fhTnabjF/fpEJ312ABKxcsPtsu9L1SQrENtBPK+O72jwkVTtvO0jcys9w4Zy
pVqq+sXMpnU3GpURaGucFxQGAJ/6mx6V3/tM8nJMKFBorxt8CDGbcS91+aQclKbQn7NsWEKpGL8o
aqJ+hcBl8appdVwnaTWv33o7zLJyWjx8tORQNoRLbp2uX0bJjCBSSOV2F1VQIEeyUXy0tbEmgK8j
wt/K0nA6tvU0Fs0aRioA+2XS5zBRVuL2TZ8hyKMz8Rs5Zf3VqLRmC1I8jOlZ7jPSiLmiM5FsrkAz
Fhm+nDHSnooGWePBmJtbE6llDw0r2YucuGca9DassoTRzkpz30ysy77Q9cylaUx578oN4UEZsHfc
Sha6JlWWfSmdXAe7LBjr9SqVD9m8pbslUyUv6p1+F03NWvt6v9YvVUmLsqu0femXKG67vRMtLomI
4qbu2LkgpHvfAuRz22XtrjJhUWUUojk90kjmZtPiNrT+LW1NjgItnsHwyq7xYU4KdWiCqEdV9i5Z
G3goH6ntodpDmfOmknDaUxs+KdIzyoEz16QVB9xBnn8QTPHzsv7UFxDoohKlr2Fb4Wu2sz9FWSCt
30WVEF4XYSPavcV8TiDoCnny7CHM8tbVUN3gN0gfDcrPMvkSSz+QxDCiKiRAq2DLsNKH2nwt8w8l
g08IL1XedHeS6nBUXkvz1ViavTJ91VvLUxo5aChMmvDW835oVW5QiLhzSipt9o8FitkY/DTX5Z4o
R6p57Tnpq6o/UincoPklw+9uyUc0os+ymri/b4Pzfc4z18Fml1Q8SPX7gwYUuVRQgsvcUfmuTVC8
oKirO/B/F15twD1EIS66nVuldjs0b4t18CDo8aImD6pMwlGmQzOOacqhjeXopFbI46fZir9UkIda
bvEQ3dVmnpfSjerVh0zShbQ12NqC/0PDzoI8Is0fadKxSqNb1byZ1d5T+LgZQ7mSj6GtTRUMwuV9
pGY7FsHemJEihJ/sWVEG+SHO0rsmrmpXNtYxiAZbdSMspeugCedGUP/TvH8qN7ajKukuWqQyjk93
nPLmvtWUux4d0CJyfsoWvBkiU9gufeNajnRP4zlQ/aLZp+p4x6m0r3lgRepeYbgNkll5L5bimKo9
oLjZecqVOshp/WsclBVnrHWLksSkGM+qalYI5Sb30qQB5yZMjFJP1sajELU3mxz6gv7WWa0fUlSG
Csklkp3oeFaBGELNkl6sufRVLf6hNfpOzlZEIiWXaBT+3iE+dUN8tLfqXm6xhEr6UHEL7NtvUW4+
56YCDjwLVqVH/loN1zZ0uFtD+8iBlUVT/ooGuGvYXQBJkmc5BzotWFByUh9Ffd5I5gApNv6FOYWC
iiiNIWplit2g6c13FJfL9omPoWwTZBpcYHMSsvpISYzKT+q4WpnAZl1jQk1PtIZAIb2eVmMJYI71
rW7dw4HgYm6AoLEJ5OwADMBY5nugJG63FUGSD2Fdk8CFnV0xDl1qekPXgXYtdwMaDputhJX5k3J3
z+LSknhXrRZzCc9sNoBfXr14elWUO7ZiR5qwHKBlmrUbgxbQrS/DEsABdyUWK0V9sUaz/AM8jyuW
Po2HrjXZu7EBbzPKxhdheLTZPDEaC2VscW2U8l4VaafDUb0AabDQ8HToc7CoyyfNHAAJGKXYF2gH
WMS/ScbsWeieYGYqbfH5nhz5XSyFpn51ptVnG2fVsEdbGYXjR3n+lcudl8CAz/Ppk+6v2Z29PWLX
GCQGY7DHPYANwdG9eTaz2uXY6kKpUEuxob8kEOU0FG/xRwveurkKelpzhM0oIR7ps1uZEF502Bgd
MXCnfaXTgFY+qH552wQDUbslXtzHrpSwZIyjNvxs7GjPUpCNYWdW2QQQNHrDsNoYlEFgCZXJzdta
lParzPlqNbNYTT1651Sa933B0ZKoYZfOjujqqSXdr8rh0ONu8CMFl5/SqNz0zJTe/GLOODRD1cbJ
kAbVzzQ0bfmWrWhgzl3DNauJtG0lolDfhMJOytLqHLl0w/fCTveI3ZUMFZDL8CjLPQoRaHJMxi3R
pL8ijBs7xk4sPbEapPVDPHTKwbaOxtO2WUcrqndsF9hgCpdHjBZ5vw3xHp0Cj9mReOHEGIc+YL2P
gChLWFX7+QNKvBuDVg4qZFRwvxDXeRVs4KQ2PndMpVa+EW3oIo8IcaUCe1J10mff1ByD0c4/IoSf
OcvcSDqURpyKbSNwHuLFtJ4jVAO5mwyoBCM7SPFrV5s7DT4vUCo6rOgdtwDfOFLHYdQkYk2hkuct
8Ao6JCXAgjQyjqf52tvvTZ+5BUIz8/qzHg6LrrmcMsS3rKcdzW3uFh0tCQGeLtozPbO10sZC7SO6
5SfxtBhv0DH8kNGsZdkvHTsyyYxHvqJL35z1UZdvzfxbPt9CngWFyK2U4fQIimjEM0Qqv3EojIz1
59mDWplYY5w9vHmJCRBtAWBxtNpHX2gP7Z0Y73p+Kdgzrbk8rsV4EqfNxjoXo8J9MEbcE0PK31ee
mA98DklVfUk2X9g+emXEacoOpCIdasahWKqQgWT7L5bEnj9tUM2nu9mJoVR7tNqflBBdfXsn8m+Q
3OC7perLpHznJh048spY9231Jq2Xz3ORq1dY2UJ5k5N03zmqz/s2Kdqvm+w28IYL+1nnqGvmv4R/
Ar2fxdaxlx6+7/e4eLe1k7gxyBzcjOcU67GMU1+MrCRXwUSNhrtFQsIHj5wrbxiiA5R6oYm6nGbM
B0kFRJKHFpuajeBIWTilghlvX1ZvwiTyj4Vuu930q0k6T1Tfae4OJi2CUWhfVG/8KTKNTv4LjgeW
oHKQYLAWvxd2ol5ll+Ivdj02Vm/FxRgW88u23VJdv1Mz8xEfILFw5fdSFrtWbgBYD+NcviOYu+d5
83SDm8h4GeN6vyaCln/AF9tbRkVjBt+/wg1eVtpdjY/GJ+vssYZWN9Zzr8XxYOw3ciKcR5q9j+Rn
RHK9JX0R/p9WdF+NOrmp10MihZUWOmXsafjrlhIHxZbw9iMl3mntT9K8QhK4F4+igTgV5gIbwNqI
GCxQucehbnb1qH0H4AT46FXsu/yezcVfhInoW/tJ+EoKs5oY8PBpyy1LQuzjuvWdUsbUodPSMvCT
K47DFM7/qNgCddUencL2nRrgHb/f8vyBIzTRh38Ngen4Sf4zyn+ZkjDzPD8WlUbJwfwANh1EkhVQ
wAvFQYeZYYxZxMLX5asW+Zfeaie7ut0i46XeUBtc98JP4EE/PVsj5DnpsBT3Mpb5C2tIwZXADZhU
zdedVbiQVt16wzCGtZEdlu5DaBSKbdFmXqXvlO1NjKnYrXwVRRc37/J7sR0xYgkepnABiyXYrFA4
4pSYPg2i8Cwr2TymGszZEVGZvQi7Bas/f35uee2jgbCE74wwT7LJNKi+xafIFoVt0b9K8fOnT4V3
nVXCyV7Gt6VQxErGaG+mTksLqW6x6NlJSxtqTAg/yTXBIq9mVNyJsWQ2xE+NVoilZUjbP8Lt+984
8TIQvohuVPGEIrywOZAZvhjfgN/CjSlcoI4ioyv1xkej11DVjkFPu97QWiF64c/ik0ycpoPUXbMX
E2pUE3jZBNUdc4SDyDlOEpobZWOIWUiGcXKVaXiY7Zz03HKrTP27Y71GyS+FvczVha/T1vT3beM9
v5goeTLl38wlConUd4szuhzKLF7+FLNIfRAT3CNZYbU7yPduhNF2cNYnvFFMs9vblVjrgHx2wiaz
9ngRS5jdKfY0oxqrcjBA4SmmhFy9cFW3Qv/FfduOfWOO9ZuWHot4vM/M/KkgYGNvwSkqwiFGf+0+
WL/sFd7PuCFqFmAUcqEm1ITsnYNsCB9vwsFvh3Qv2otZgRhMrQQomKUfltGxjsrbtXmai+2G76gl
5wcvVqp+qOhxJ4OxYyw6o3rB+rzzmxStKJrKnvnrBHh8iCdPqZL9/04U2h2+iz5k8Txr+doM7VML
AlHYH/6JO2UExPmBhRxixWehc2yIFahM263T+2Lf1w+8iUx+233jbZwFJqmg3PmpNML84nkZt+JM
0603BpfH44RG3IwOxDBLpWOmPFWRsnfkH2uxubBm4vHYPGSoyrcOVM6saLY62zOqP0z5CwcsBoVt
L1YSLuBtDvOtGIBh3ImDgU5oPVsC3pBhf/hFJDe+2Mqszyrkn9cE6n/llR+wlcJt4t8mrDpPEq36
Fyrrbp3o+ASH2JnvzN4IRBORk/ziu/LxRhyZEWGO8Yk4LaHpzoWHOmH0BpUWcENsL74St+HfyFoc
5dH6wd7kC8SyAtiHicJrTacRkNIb+ja+lX/j8dDN3TANfZG48yzeXs9fARgJH4pP2N03exupv/wS
Bx4J/s+4kUsJI8OzCH/dMjcRjnIZPs0lMa0ALsScILzgJtNr2T8LB4inG3RfBWg4rRS38L7wcXhG
KLq9glTCGj3rii1mV1xLjBq+HmZAvjdx0Ul7zYTkwolzzMET1kOsU+aIZP33cWk8Au6UVn+W/Odm
MW75vLAboxgmrKgASjFUiKlCiBgTXpleiic+aIs3V0kolos4v2GTS4iPLQHxEwewkIP+Fwbd0mpv
1N0OH4QVIQzoyklXEThnsxJMSLMJn1esPgZVPAN3zy5e1ReGR8RnNUwB4t4YJOH6Gc2NOPBaOxbz
J5YnVgmvrWJozOwzYAKeIuzTQD5HHFBsmrmVyEAdsbSMp4pu6ljfyUkJpvhR+XdJiMkf8SG4eux0
vvA8BgPy5fxlGF5nDBQcTTvui4Fu0IJtCcvFQuaA4b7g7XJN9DVTpSVo0b1SRvIE+aHy80jkI9yG
XMs3fH5EG5ONRLvqcUgyYgfFG1cSvlvAcf/vxGW4F3xpn8cPjDwzk+n4Vp+njXBn+TS51R3bQtMo
8Gofi74b9cQTj2tId/nWiZXOFPMOESQXhgaF2Mdi1LfF9GRN0yFd1B/5dJ9lzecJPhp4c62iHJmf
ahteEdp+GrMnm3OSJgZ/bgnlHtcI7ut5vLGnUtgDndRTbGTf8G3YAMLpQbFjJ0aF587W3BOxpJGq
lbuMjb9K1h1xTiieWm4J55fQmI3ATM17Ho+1om3vxACAAcx3fDYcdsN+mcEEMWDCSeSCi0FyLnlG
6lbEDf8evDLmn9FgkOqo9PLYuUtNCVeb2jEGig8pUF2znpNMFf4DMApXGDDhkTISsGRjLGyxuvli
aSSWLhqXb2ZP6tOPZTHvxXrDa8IeRkZ0Q/i440ybuRNMqzBIkti0Syh2uNgvEfzgItY18m+0Iolh
Ii/vKoVB07r9j040FSnAtAg+hJPAEBfTvbDuJu8S35GwbNgE5lL9nCYzzGvtYKnWU5aiLxk9stT4
Rsg3N89ssjexYDG86uT4Fme8qnZ45stndo7tL+6Ga5Tj5g+Dc+r0Zzn6WCBnFjsVHnEw6e1dTGwv
MhsM0f+WGMlCb1DJYGLYRWrDtl5FjNrZeAXDEcM3ab2gEG7Ip5Hhe5JInjEAInCqUhqQdBl7+7nw
tJNOPIqxg5VIWGxmckryg8hIig9bY+IKa0iriLj8IkUfwkmrARFiXcQUcpqw5juyN9nwLF7mXJ3Q
ZzFfte7U4lXRStCYsfCjJvXRpIIIPyxKQK6we1FNQ5b9fZ1beA8BFQyhWBFMs3jcRSufiEJIBD2z
2JiGRV1exUnYrJWf5nHAnRT0hdakIGQ4PMY8IqVk38CMzw8YhYL0nSuehDir7r4nqg0ZtgbMbvqM
duDAEM5hsXU7TlkoyH9CkebVwg5aMHtHvacT5igW3h45yDUthfU2SVEZURGg3vqSIvADrj39MCTj
BzMP7bQvojZWnVUZmOXSFXYXr7tZSLx0E4Bucx85KrnXn30t3UaR+bLmBOvmqxQpR2bBirawrZuw
WhTsbXesF9Wb8Mr6bn2pzFcQla5a1m8Kq4gdMNV3RHZy3QdUYNGnk35JenSgIZv8znBjVcl34ZVX
pcDNbZRA5bstr30l+RBTG/0/ys5rN24lW8NPRIC5yNsmO6vVrWTJviEciznnpz9f+VzsvWXDxgww
8GAsmalq1Qp/kOONMvdQ4kuowG3QTXvCFqehildR+VYTQir5Q70AjR2jakliMw9HTPLTn123ZEyO
RAH1JlNN7iaLGK5Vg9p+rGYVg6lI1L4o0bePdO/o6kOo9vX/lxSJ76niaHFIe3Bo3xToNxtOtGXy
oPIjD+O2jrMPNM42XuOHLvrSJ68MvpCAnmmBttMmmsWjPv/8MgDY7lR+uMzNZqbbRm0S+Ol8K0xt
wJ8tC4ZBBRzacpq9HQE8yvgr/pr0W5OHxag3snkD3xhG2Xq0wd7bpGQjIUSjI+DxT/sF/dNVXuh6
qWA+kJAIHNhRkjPM8jKS5PTLtOsJEyuJea7GV46zVSc4AaBfI7Azdhg55l4VenzKtcaogf3T0bFr
+iyoKJAFzhtBRNtOz8WVfoCkzi+XY5az1dVeK3tzX9Bz3XAYivZTbPj7iX4qsTkGM8I7lTTDKgKi
mGNgIPkWnTrKbkw8VRcCDsPPpoIKZZxgFec+mVLQmXpQm/12NMe9MZpfft6fs26HRYZSCJVir2QC
YslOauf4dHlGP1EJo6d3F1UL5lnYlN29Co0qVqhg2kWpGl2MvmkEVq9Ra3efp37a4P+GJ4/8+bR+
ql+czuM1UAoXmhbOjtz2dbFht7MvVUBoKnZE8lUtVxW4p+m2oHfZyB80TgnKCPSfqhHebTbvtQbF
D/5Uj8LaMdgpBEC1o+kaO2Z2yJnc8U5NepS98YLPhboODN3vKqBR6Hv9ja9FwrGA8VhtZGfjp1g1
Wn62KXSvP+olGJ/eC+w8noLeic9dR4kJICXw6p6Dpg85FfqyOdZpdxGI9TuAfQi76l+xSWaY6J1Z
OryXSHShPTxPVfcgWFd8uZI5nmcu2zXmOMha48Wt8nPUOCEdvV2s2Qb+QsPN0GwVC13poEfG5y1g
Dmff5zxVe02WCSn0VzZUgTzA6t84hgpWTB/ZV0HWjZ/P0a8qhhr1WaWwruo0pHDzMtIhwvPQoy2Z
Ny1ud2Jj1g7MB5NmZxtoizFtVEQr5aBaRvpAp4QFZP1QP5W7zilLTiM7THXAjST6GDnuXU87fXIr
R71lggmjLXq7/SEq/N2ceT8sDieL84VKyGLCv4jyVlomZ+i6m0BqZP0Yb2oA+puuUZCr2VNdB3Uo
Cvm5AAggzBJZp+pnm1adCViSvmWcopXh3NS4KCdhG0mEHW/e46OFsNQHJlVqQ9tZrMqwqo5wIuAw
Sa+ZWPbqNM0EaoNTf6fSo3IwLgbsD9yQ1BOooOMV9nmmrlFfPTLdcMrwWhhpIcnmFI/iB3e3M60v
Zp4GEArQOLorscjAt/6Es0doEFPMnAjBDjDr+M4hvqgTayE54v0QVkv9g5uv+ybu7wmGF+YIOVET
BdCrOY+3GaynmD5VROlquKAzu/e5vY52m53cqdA66/Gm6ayTOvbZAzQyAFZQdzgBJsuc4L2ayfGE
0IZPfPvILp7q2HqsYu9qeQjlpt7dOoqgrevAqbRAJTmDbYNn8wNDJISBhCF3HghhYFizwMqY4OGN
V91vb+3YP8ghAzfJPi3KsPe8H2P5id3g+f5GY70lDbmmwjELzkiZc3AzG1GZCfKdJPDUx0Rt6TIH
GPn42ZdaX55rGvNojm9qbdpz2KVL96mK39SOdok4GAbtVQvM7vtnjLh8higDop7YONO4HKoHq+fc
l22oRbiQThOWJt1e5T4lZh/wCV+MpHkR+hSjNVYcU7LBsgJ8bhVMxPOPtALQ1hA7Rpq3Jl6+lI0L
TuCD+n31HaDybkpahFaJZ+KyxEFiyr1KufK0uU+FfTD1Ye9inrzJrOG+E2RYWd61m9xgVEkHOIrr
w2Qx+PNIatTJBOPbcmrY8pC+kZyQcfIw4Ckeqmwjggzi2Ssz0vylXwwXQbThtrrNa83BHTckW54R
v6bQXhXY8MtgiDCT+hFgFjwT634izXLxbZrJdG0z+TGlLq48LoYyWZBk37wm2+p1cYYift/w6fOO
cUBb02mS4QRkME58QIbZNWIKPLB0DSYbJc4wG7+Tx94aw4adFnr0IS1q3zK3L2taMp2eY3w3SkYB
tbOeEl6vby7HaM2P6rqYamylC46xNY953e6MXruP5/VQDg6tY9CEmAp8VPRcb1mfcAOsSPn1Qzf2
L7XbfssWn3y65ChkKJDalHHxcNQQFhwKf+vM1efGakXYxW0ZMNZ+XrsecEj2glXsHgGiEyKj6ptt
V7/l4sSfvFgffUs/qiQnWl2OINiDrSVRuKqbbzJ1zI2N6vSmmYzNPEGu8J3x5GYT3d5mg2hl6HCy
Wxyuax4Hnq19y1L7szoEc8fQMCfy71JveTVxmXKs6mL4MvAZL6pcp3dMRpt5yPf4uXQ9vd93gl+a
7Al8DtlRkXj3pYmpatTd9M7b8nWdIO18/nFGdzBf5bmY+0/AmgJIRfdr3WTEJYxsHYMEui5Y7kxQ
1Ti6WXHDc6rHVFQvxTBe/S4OMvG5nNIWgXVwKhqbk1NiAuu3mbP125x3x5rkVhD2DE7L1UTGsXM4
snV8LYjinv9zEam94TLbqkiFardYSB3lt9kani03OoFv3csGP5t6auCLxHvHU0Ch/ktXvI7DuhEz
pQ5RGBo6WCYZeFlKmPHKo9HGYDOM9EsfT3u1pgFNvzr4SNkUUl0R7RNP/xi7yVM8J/cFIw49dz6a
cfZWe/1doUIAOWlmuGAKXP1ZLTytt3fqB4lK8B2isByTCzFaZYZp+UFoa6DOCUGLuzDorBPiBtLh
zKYSMeppN8Qf0nyk2U/CUo7IHTnqvVBIDeRNLtM63+vPeruiIagfsDjZr6D0QaSsTM3Z9kMz3Ku6
U50M/mIhyLcyjF5eCPpYIj2rSI/g/Ian/Z5q8wegSCzvETcT52dKpCmvMoO83BZEGm3dT0q5U0K9
cZbumJjMpehLuFJDTqICvQZIuvpU2IjMJngbh3ZWWsFqSZiXWnfpKFrnuPqsyjijrn/I0X/LRBlK
tqAq9HIPBMIizxMIJ3M1Q5vUT0N8etG1/UQB4ZckaShAqUIHXZcgipxTV5RPrT4/p3l7SeNqn5Ev
lcRykCugkqoXN3fOKfc+60znbWeX+qmHRav8xt0e1T/Kp9BJnEU3f3S14qKb9lZFVqeftnCUnsY1
NjjTTMjp5V7jDPCHnPGAdVZJE6pXdyVjc90sz1GfnWwpmGKjsr9pmPBSBfSPgMzYvfDGxQBcmKTx
xG59BK9gBn1pNXSe3M9+mX9ICvuOc/NEXrStmOg2ln2Ec7Xv8GlSoRr1851MmSK4bP4IiySauFtg
k3TUB4Dvq+WPAeYnG8CwZxwiWwDpRNLMGMrDWA/5vrF7FpY5GHfSMMoQP2b63S15wYBR8YZtzjIs
h+q4zJEWCHtuLmyR+mTkmvg6FJp1NgRl2erPYAPdxsIrLF7mIHPc7G2APxZ2monfB4B1CIWAa4U9
jYzKBughYpoDy8gwZssyCuZ4tDH9lAyg3Xw6N1bvhSzWlreBubU2Cp/ZqkqpkxJfCEqSATb5pQBV
GJi1/eLLUmdGF33H9PbzOnXDR71t80vuzMMZ/uj0EAGNOdhl0Z5mgIx3vUnO2Pd0olwXHoGWpnNo
DDoz29YqA5mNEbgLq983vR3fTavwgHUnE3+BVVOK3tR2TAos2ibZMh6kFA8AYlf3WdIVGIct7Mah
b6fAEgl5PmIsR+QmXms9BxM4zXm9N516Bco8lkm+MVpaB5U1r3d5zIZOMzlcLZmKUzNP6SkG5nts
s64NyznK2XO2d7b7iMx5WQrn4Pej+9llVcHJi7Jtg23Vazs3LTM3J4levHIZH3UQmA+eKzPyqFJ7
TKpY8EUsNzQLZ77D4yo9enk5hHmyxC+sgnq7REu6SYxCOyxkZ/T1XS10oxpCaEu9PJl99BBDTrnz
5hF+RxmLlY65Pj8OXuVEu04DRQRMyasfXX0e6MJZ8YsD/rWiKEpi5hWyuIclNFVH117pS1h9euNb
1OGY9VgDGpG501tPcJYu5cmKteY+ySmM8RYFD+LVxobqzg89Q5NbGAAOPUFwEVGBx/AkhiEQYBA2
+uxYQYZXztHGWvvRiKIxjKhr31IWVAAOioGa1mS3pTLMuy4R/laLlylYF4R6gY5PH2pHoIpk5LIE
H+bP9ErgT5ob2dkt+yUzsW/P/OmWNZKAaubwGAozDXvg0OEw5GvY6nH8QD+tu0UCcI8Jx2RXIzp3
JwfPe1nGGDYJvnXV0ce2qNm4ZmR8n7AFRaO4qm8GrbFzHtvlVkuNt6TLmwerjpxtvU4fMqsHjyhi
bWvAH9lKY4WsFtODGkbghm0/NiydmvGOyCrkP/sCprS0l4+pkY6UpCQGlhMzUcUciAm/2+5SkbSh
PtvrhoPfebYWM77PS2Jazga5NalpnAonnkPTdvMng90bTEXpkIrZdYjNG8Z/ZaSfLOz56KTTUU6G
BIjsUrVwUfTlbvWbessku7/47pBeemh/b2CU5x1U0C9lv85nF6WfoB7qLLT5gsE8zvp+9KgLOr2Z
z7pSzVj1atx3MahMxvBmgu5PNRWXZPFhBXowcyx8hi4zKi8oyLCpiD/AIrUxDldkDU5dzHitBsQN
NMDL37xI0q5uUT2Sq8PcOcZiLBd4r02yRyNU1M6+RWtzx9muPc4W/K9Ej4rNaDSxyvV9fk5rtmlq
u1j7jVRgTf65tq3hiGw7NuliXEPseQT1cDcqTRKor9XabCsbWQFvWL4PpjaFlbTMS2Tnw+OAhW7Y
WqAzcZw3vkYc59+ZXshd7bf1Sc8wfcCoKQuNMXnRY/8la9jFblEeyrR2tyLOh0u91PVuxLOcGqlh
39neEoxRPIJ9RdS2I7CS/cqMYXHJOMcpzUs8zUkYdVCZMnfATlPyDlaTDK2XrPCJ6LHp28K7M5wh
3zY47Z2tPOqZ8PY2h86oEOl2SpNl8qdw1RL/IBHDOLg2a3lcaKk6fWUHUbrQGGaFM8q1XPYtkcLJ
qz70IrrashvY6b1L/2FE42RFaz8Ago8P3uorCFNUhkbTVD9cKJ9hkXeooWiAu/Wy8EDIxmAFiwK6
MUcg47UlZVcXWbhUnXemL5xt1tJJKMfW5tybM8MsD/QzIh/+tmgIBpk3E4xTQ4ZDMcuj7DTG/56f
7PIcELycjD6UVh0/woRbt7OV41tKNy+Qjlkf82UG/114FVNmZ3BgrJTLc4SwLKkIu1XO6W5KvQ+V
dPs3dEnSF4IRsDI9BqbjxGYwNWyaqmBh6v7YHfLOpNCZMcD0SqYWHMvzRvOAt2EoifUjXubbDGwZ
rUHTqq4DOgVB5FLoj+DkUfNsF/zlRH+IBSKpIve6a9GXBI56XQ+1S7kPHuszvoXjA/sebHXe+s9R
nutk6FJ/spK2xR0ynffLUqMusXIGJd66vCaE2o8rORgwUFuGtQI0T/4IyqWJ25tMNP0hTm2G+xxb
TYAxJglGW30fm7ZEvW98Wld0cJQM6CbqHXArUHo3el8lW6MCNVZlCez4wRu3TjtrwZIXSM6ns9Uq
YjYIedvMti1j/EBzLRxpB384lpVMJAaIEwCdOoYlADE+xM6HnvgCGD1yGgOO39g9pzO9qqyx3Ie6
6Opt0UoRjHXuP0qjpJbJ+XYleeRpjN0cuNBwsrT8hxYhj+prZnUvRFqHVSPsYyXHIZwjMu5hstrd
YHbDfgIRdQejDczIXA6PferqW7PgxOlzs0KScZqfYsekb+0ujCs1M6dgJs2Qph+/eGmTnVCCBns9
Of3HeKjSUO+QCLLiEpn2tnaP2rDmQVkY9q1HUmrX4255staVgeoaa4ckHheQRbC9gtxOlisAchr5
w1IFlRjzgz4YDOsaPLjTycofSh/uhqwdCjz0ACi/9HWTVBjE+XU+Xpx1zJ7+TF35RWrLVsSjfxFX
3hGdLNm0lih9F8q+i9yM055VWlz7+cXFArDyxGc7Lk7SMgij/Rj+5eq/pc3gQKI0LYRrO+9oM0ae
RoMHd+fa+SImTdPSfZYwT7R175vZ2snJn0TxocIbG+G5sg5RImet67BC6qw3Lxp+ui9/vqWfQoPv
mTwQeJBtI+e27PfUaKgvw1Blhbia5uxzFKTxDgrFQEXbT+DIu5zuZmTm+3UW9COjJH3UvCW/l2kR
by1/aXcdW5nGIw3vOrFwlyWHpOU1MxouPXe/DCLda0Whbc2kpo/TJ/XGKvz8Q9t5/pHWyucpScCP
rvgT/oUR9TtOm4eWmIHyv3DM9xREQZvF0xCwubGxQKSYfs7jGEoeFYXzKe301z+/yt+RLZF30fEO
cdDVfC91URmNtWSLPtyydvE+1VZVHZVMFfP7JrsWc8tQfmCKN4/l9LFYy/gvlFK1dn75kP9c/ufK
/xenrRnzZRzTwb/CrJObfFrOUJoACTFMtZNnK8v+d00eD5w8JCdqdohu79fy7PFwWRXfhn7I7iYr
pnCRrfjLRzR+IwPDZXwB+duwDSjn/6XqQSeTiSWH6BrroILpHSl5uDp7LP0BwOz9RBc0agiwPzGl
f/6gv5B0iRX/vrT6+3+90dJ2s0Xm1nArGDJuOuF9Mhrjb1oLv1ulUOmVBjuKo777jigrh8qcOuQ/
biTrz1oFwxnbkczSvsJW+4s12W9YjzDx6Ly5LmqGv4jmYp6CyDsn2jUmB2xE/QmRuP2arH8jd77X
2yfGch1ETRFtI9q+F8eYK9TRPQvjzhxAAEKwDLBs+moIyOkyBpVrPnPMp5t5be5bgF5//mi/eZ/4
rSIUZZO3+Mb79+k5UdrC85O3rtxXC1nzkj+kzfxcMT34369kGHghGZ5OiHkvUAR9jGoYEdRbjpQe
0LtzCyAkSeFE0Gj886V+F6VRoMTfyUEHAVWOd4TVsl/meupMebPcOu7xoF5JHFd66GbtuxDykS8t
4YRttRyCVQvJa4t6q2SeJ7StRZWGEbzRgWz1urdan4agz6aBiU1hHYZClGfqJvTtkrTZ+tVKb7Fl
1lDOWgZBE55yR5cTLMMErU13ur+8xV8WJQRz/oMrIJHa+1WqkNZY0tKwvs3IqF9WfurbZBfRcwwf
/i9Sl79cSimb//MSfbVu/7WfSaL5a7PT/gfW7+9Wn8UeQ6vCVYKh76LVmk2laPQ+huPDKCe371ol
WqaNV8ts/rImfhPviRj/XOpddCpk5A695mtXEC6bXMxhFJVbx1dIPdARf15/xu9eHdLwFjoc6Ebh
G/nfV1fZSSxaBwEVyDxJgVV4Sm8czw40o/VkAsGjIGvMCA0AbAWQpQVMoROBvov/Jmlgm1zq3TnH
c/9zK++e26ZP1njd6l29yMkf3CXJFR1UC4oxBUQEaR0qzyr3Xku7USJVB0wBzC2GfSBMfb28pHQV
N0jEaNt2dKOLDXIY4IyE++tXBiRekzy+tJnwR+YECp2pzOhIPxBO2pyyuqbAhDl5VpJdB6eMnZ1m
t+ZDa8/el6gpYb6YvtwBU1lCP53IzRNUrv2mbcI6pYXeLJXYtmtV7arOnoImqyCr5PAG//y9fnNy
Ic/EucyJif/A+wi8FGnH3Vvi2tZts1FizW4j/nKa/CbdwcEZmW1WOTIwuloy/9pNXer06Ie6zrUp
Ea2ilVA32N2XYE8OOkOEZSzOq/TCPz/Y7/L3/1z1Xf6eYvtu0rdyria86WM/MqyB44lQ7gRWqdGj
NqyFnoYxpPxjGTXUIkbBbPPPd/G7ree5umPbBl112P3/ffR6wMyv1uL0hiL+udXGF+boW6cw3/ox
jWnC61/+fL3fJUG+D6cQvxFyBALmfy9YaAM+8p6R3jRbAnAvkOaE51F7+95o50vX4unWQj0WfeYF
cTuBSi7dMXRHdFb+cie/O9t9FPc5WVUkeK/SG2d6Ueed41wj0PsAmjGYSicaDwNWSWAAcsYMJqbf
1FR/vvDvAhCKAIiDc22d1tZ/38Dql7PJaStvsvSVg3ofbdGx6V/S1ICX/Odr/bqyUWzwIDbybQ3U
vd59XoawU1YOMzUiuBYN1Rqpt4wXnMtsWfdUuZ9xYb6ItW3+8oy/Hh7qukLJLQjnV49jO8LBWsfH
+uZVy3WayiMiS7vObc6t7T/++RF/DRDYTBmGkuVDvYxr/vd12kbVOV1GVxsWVr9xJq/auGP5l0TQ
+fVFmkrkw1XS0kiZvl8sOi4YbWu40dWq0G1uQCoESdznJ08M8JZk1AfjRKB0y3hgbuit5qFqqHXn
CEguWvQAqAvPvS+Lyd7LqfECs/rYTc8ukC+aZva5R+puJwZG9e6C32WTYYlC7uIzK6zK5DJ6HbIR
Xspsw7RLgBGwZNplsIOl0+v9ZCb2QdNT0EG1ERYT0rfe1KV3YuwureNFX2Ov/FpFALES+LR3VO4+
TcYGjeliDGztg+ZJSJ0D+B1dczj7dLBsiTWmW44nP6gtkMqFQJ8VHwyoGsJvP8ayKXPIUpELbLOu
wqyGr/u/flYE/HEwYHOSVyPm/d/PyhyetmXsrlfbQbBfxxx3g8vC1z9fRIXY/xzA2PbZBHbLx5aI
xO1d4M8bfMs7Bj7XpDTqU1JW1Wu7gPNAzyW79P7Y7qe4dVE8zfy/bMxfo7+6tIGckHKMpY/y7vmq
SM96z2rra5HkFEwTwlBeOABwU5Bo5zRhyxEzRZqr6i+H3S/7RWC0QvoNakHYhu282y9V6w8pDuT1
tbU6Jnu1rMJEZyr25zf7a5xXslDq2KYowsXqfctiymNWS5vmV1Mi7rhEu1UXGyhrRLwm39mVdnXd
8bme0Cxx+oNg5PiXG/glBKF3itq25yDv5qLc9C7MWvFg9r3WlNeuTpGoqXwXKv5MOAZOinZtXPXy
jeGVD4Uenya/zYS3HzM/Z+M6mOvkOjIfDEpBrtft0RgW5xjNRvyX4/fXj6HkwBGvsUwH1bL34jPc
U+GavWzxN832Q2I/dHXz4c8vAiEb95ejjqYRZwBelZR3JITvvvnkrjkIKqt6QCQ7RCMZpJUXVMww
fSGRQ4+PGWzyovJvQvRnRqShaVShU0/f2tW+OtXyBauYu9Jgvup/q/hjQO/ETVtEWuR9XHQ/6NPv
6yQCcZh+IL8+dmZ5NdGOh7NU0mhu74wCXVPG6Rvfn4Eh1N+R83vMejwY43yXtRNCzMC/8uouKQbk
T8rtzxtqmpNSn4u84XXF2XGB3LxBvepRAhCTnRsws9/y9g5LigM7CQPmGPxKCYZLtvW3qqlvljM/
iRhh1RXPOgGaF6pfdtFH9M/dtq1A/DV41BX72V6eOt3fjbH3RnL7Yq9TWANHTOMuLDr7WC791jMZ
d9JuyOro0NV6oDXVIwv8Sw5C34njPNDAAlfj9Gk029fciI+ovAZ1Xl9jIIZdYWynXAPmqd8nsPXW
sqlDTDauIis+2klyS7FoHAtbbBj0MYItsc0gRbBM/+zr81MdFc9g1M6tCfqKH+cYEo8MUk/jau9t
EEXu1L5aSmXLxpSDN+kEGkpietnunNq/zzVQQQAKto7bI3VXrB+BPN71U/UkLE39jXPH38yqyL5f
2ulJxumdU44H6Vrg96eXyajvEtEBQrbByyf9Qa7jpxT0xWZFfnrfpUZgwkHyrAXPh3HbV92HLAXo
kvCFpRPfg9LeTUm7XYea5eC/ZnAOw24dHzrfDWI/fjAj502PjZPpVtsWjmznVRcNXMCky71Tza9r
X52THF5JVNuhA2pS71E46cAbZMu3rtZQKIQJOQ7HNh0uiHSd7aK7zaXcFfCA2rLdpsDFsprxdbQ8
AHvZqo+mufmdjMR5jIczC9vuza2o5pjPsjxhXBkFwyTOXgN7DQmCCuFbifQmjgNwzUQPRM24CMaI
QtRb0/PbjVdCZitQ85685Dotw9fFrr91jvzkAq9pIvNtboofBoTdeBLf0Lq8LmqwN/vlMe1Bj7R9
chxN+1IDGnZADeB38Ow7My1Yd2tY88vQ9qqpH+TrpGbKLIXmLq/kvp3qY4V4gei8t4bXWfVg3Map
JZOPtnMChBdMCXE+O3k4G28WzbyOFYioiTfcujc/d/FTwNmELOUjxCeRb7jvnZt6pCZe9UDKBRW8
uKsa97mw1/sxSR8Wh7qwtvapm4/hJFJwik2DjICmSeOpSoHGGkAPrMr/hCSGrNxNPwJAy/0lfRLA
yC8ZpY65xDdt0ceDnvgQIqfiVA0zKhmASczqoh6yLTiIa3g8/N2UXhQjTFmfxeuXSZuP8+rWSCkw
yJIm88bmvoHaK3JuWOBOnqEw3/gh+NYwhU0x5f1WCQPGMNusaDo2nQLIia0zvMUS2LJrnS3nAcdL
bhLdiTY06+8Lk/4eYkcLWRfpiQtj5w5LNOw8cJuCiOHd8z9VLLXY5ua4AvahPz0329m0qbi7s7pZ
KcYQ4z5G5B8onBEFGo89q1WtiB4rCMf/2Bk4Bor0K09YIYqp1g+0d8s099yKTtTTGpqNi8lIeUf3
BUBs/RWJy7veS8LMybaiT5/1MmFQBdBUR6CtMpJL42bbwhU0X2VYoFiRd/Yujt7AQ721cXmgrl2a
9JBVywNwxc0g510HX5MLpRV5D2gBs/1WOsZlXb6t+OV6wEUmqznkk2JK/SRAq7dqOg9afiyBFaOm
gsIVPCu6lNaKRtEIRSNtbyPw0Er7ETvKissLeMYM4m/SNVvXGAKL/ULTWDGP3E7Agi43LoIU8+Ko
j6x26aiNe71EEgVqsbDkS1/2l8KNzuA7gx4rWcP4kkYxyH5Ed9t4N3ONFtIKinVI8Rhvqo7jLao/
KDrPS07MM5FWlAv/JQK5ECY1MT5WZbpPOIQcJB6ULAW3q3cNymuvVE/o903IlH01+H8ixBNcdHNK
E/1TM3tK4Wxi05bzO/0r2h9bKmymg/yrKQNQESGgKAKz/0A2HkjxaGs6gk4P6quOeIDw3JqGVsbi
bnkzBkupn7tQl9qDo0X3KobjmbtrfbTN4GuRs0gEB6SzPIyLSBFKMfZ1bwAIBKuhuWoBI9gdWN33
wkWQAE/YHNCmy0HW5Y89/5hDphflX3M2n8ax7yLkqtYMM7BHWT7RG9mox9Fh8SwCLmVZthfO9lA0
7QdpRKFcv2hJTXTI7K84y8/QvOaw66ZbGjdHO82gIDyxDWBc7syM5HX9ksYQ/BbrXM/iXDEJgDu4
FgLSSx5IWAdmX39lU4aFg6CbOs57NP+tybxzm+YVoaxQ7U4xtBs9804tezPLi6PX8YuA5VbBUefc
5dr4kGvayUBQhNIvrGYH0C3CyzPowXTa/dybKnBoH7ihnxGeR1bH0kAGNCx9qMKKrg4E89ASFRDG
MrNio96kTQOQh6k6sKTD+NwwALdq0D8Y6C7pg2Sz8t3VTu4sGwK4AO4Sn9VqTVnj7ONzDSGpIVHI
wbEDYnjWMFctBmNvQAc3qBgt9RxKRMA5pnA0szH/GSwhWoSTTwzlrsSaqjvTRcxMMnv046/TAiO8
hLduHtTuNoDwQI+iJQeGFD4q/h1IxweA0va8HhXzejns6QzuDD4sKK6v3MluXK7+pCABn1FchuYB
6I+ZtcH9qFdiZdbXvtNPKnoW/rfCUIjO/Ji734TrKWX6wJ2bg1+Z25GfJrcPDEMiRpSeTO4mkhBw
2XEir78avA2qrlCtSDeatkbSfubahvzgsqnUT5WLe2dN37sUwVptSHlf7hkZ+gduvoeNUvsVaJnP
i23s5fBgqxW8Im/ipuDrsnqjUwLLGvDMKK6M8EnXVijrJWfpRWeBABnct8UU8vhP6uHURZFkvLJV
JnhRCcMONt7aL0czbXdg16GXlvFxKayjlWT/n+KqR207gQ7LSwPE0owbUDoPRgOJspXXeZVfTJ6G
+8mNR7VALffSTfU27V8TUg519Vrkt8L2tyrGWWN9SnXIQX13Vi+HjR40pnYo+JTqdbhGemlteCqz
t8GIAvK6/XNtq03bVUqOx1Rqas+8Hq2RxxV28mKO/abxk2uMMRQD5OfUd6mvANnrWo04jrFJ0uq7
vr4SWHjlBZydBJPJYmN7n9X2SDgB1HtjQRmAkOmdoEHj0GBeQ+GQ3iDs1kPe0rUBNMsjNn6HzDxY
xfSinseBaQWI84f6ydpbfoA8Pw+VBYkJLsXQ3DWABRtFJMny/bwU55Rz3YHwKwf/0kASTIxrjK/c
WsSQo6KbgzVkiNjOzQRaWa6jEeZddFn8gZFA5dyj+fyjHmmQN6N8qxEaVue41k+vw+qyMir7Se0j
zO2QpEMlwuKz17xUktWdDtQzSPGxWlgTQB/vC2mcdSH2BlQMzRXboasOVjukeDZWBYfzsk09eY9c
0hUZ6mBKoEOMsHq70npsouFz4sMYaboMkU+01nwfbwA//TDl463yre1YNCd1da8AxglZCazhvYPl
X0WdYvkxCQkmecUMmJfEHt5AZCs8jvwWudo90LjHJo5/fk59Ja0wWo7j6aBemTp73GH4Es/OR1kt
iBvxi7i1PJf+cu31+eIISqZVT4hBw2FwmklhVR70VpG6tO65qfIHluBj2Ypjr68v3dSM29Gdb65A
qIlA5xEVHNfa4ccaDml+lvV8acfodRL/R9N5LEetblH4iVSlrNbUHd3ONtiGiQo4oNjK+envtxru
BOPQ0h92WDtHxzhc/6Oc7FhZU0CXGQyj9bLeTObyLSEzFTVx6sJ4uBnrhf4E5ZMZ97fukBzLTv0W
SEqMgkNfFm+bqf5JasiZ1KrDpU4eo6g5Wp3zQhPQne8knx3yityNw9QwMo1DpO9TcJvb4a+pip5i
jM0lTci5828Jph87N6LnE9UCoZXfNTncb1IvL5ICBhU3TYP/YRpJEpp/F/HlpXKsI/HeiqW3DFQo
3sasEU4FDvTju1VvaMVn24+XKb+TuKRY9FuVuW9+3Ly2Zf54PZ0lvaNSi44/OM688c5eHWNLY+9H
EmtpyFR95hVF86Zz7AOa3nTkMQ8X/z50iBaz0dXxD9W6Ppqtd6bY9SY0G4oYki3DhP80cXPnoa7p
pLRzk/41c9HyrUXzTaeNye6Lv4mUisXcJ5DKHFdn/5LdzUzrJY2AdOqdm9aHFWnb0W+oodFAiK7c
VJu9eMDNv+PW2ArijlxI7S9v8fqCaMXrbSfWbsweLsOvhopquHuYEfbp1icy6y8+FVTeXgLHAc86
tChdXT5f0PoskbMq7j+KgqY/o3VfYUQX5bY1qFzrXaDpYcqpi0LWlAt5USxHghIsRWHd1i/veKjk
sFRv/yBRIl1ChgY9HIp9vmx+ZI51CLhZc/QfogsdcIfpMRyCYzbRkwQEZSbBPt3EN2To7Tp6agl6
6W8WLEAGPpPt7J5AEVKO1PuHEFRkgnKJRdLrjqRNqHpYLToKJsfQoDsL7k5kzI2uUKfkBe8Sykaf
PeprThMZ8jS0QD2cBBkdS5Q++5hPUfLLmrHx5eqldMRUGTWTT5vNF4A7neM/JWuFKqWli1czfhc9
GFX2xvYxDwRomnh+oP2FdsQtuPgaBIlW29g3hX0Uy/FjetLeBPQcbUmPQcNzoDPGkVXvJI/b2MY7
3D547rhlgsOunW89jAarf7/4dE0Z0xsbrcNp02iXJGuqw2DbS/qVReHSvZM+vcw4PHOIgkYvwIfV
/sZLr5CLw44pcRt+5MmnBfkBbA1nZObAf/X0Jbt0W5qOY71vbg26O9XcOErQDb9J8xK9utpJ7FWH
HLnTVd05cXo2qGV2/4hG6+h716koEz9H0aKjTk7+3WQu37T8uEL7XqdTBvmWoVSla93ROvPI4uja
zzSjV6oA6JRibj1Ev2zCS+xvbeSHwIcJysPYEsIjp1jt/25mbEJ2wIpWK6IK7b1nQGwzl5Dwq9hE
BTfTRESW81tzi5LkgTqjkHpNmi8GmOO0MC8G3sCZdr/b+lWcmcXmEbJvF/9c4G9v3PkFFhnohhZ7
KVVI446ROarXXbLl5G7KfRiZhyL5TPvxmKKEbeOYUVtjJAwp0D1wbILNYjV3+JSILDbuoc8Mus0Y
h9ZsHiZqiizRLa3y+EsuUnzq+56qfK6LHzkXnNoEs2nMwmZ4HVuEdto13248+HuZzoABF0AlmUTw
xKgf2RP/dtiCDlRgMD9242dPFXisYGqoMXyFiDg7H4Aqno8suiRE00rruGgHvoLo62o+2s28ldyR
bZcTHyHa0NA2aaGeW7iDln4wlIhDNldH8rMT02+NZzmQ6dj+bMbkKKax2aEsyI7vOb2rqZgFJ52R
hL2+D+dmp61n6xsztR8WxzmNKW/EKgBg6yHiSQlbSEavq0v1ja0FAZsmohcBJg1zLdL+QygFrEln
a6QVnQ8T8zR53h0yUo/wJnPr4FzIyVLvqSy2k0O7Jg8FuFi2MHYew2C++h6la9w7ByGuEn237A8T
/kBvnttomM/OlD1H5Tv2zwNofNvgCfCktMaUYmrvwDLT2jjpVVdaou2PGnNekgcHO5VBBFsJG6N/
aZmuONfZ4Yrj/VePYmPKLW5qhPnF+DlscLY+OnR/6dBIAqWrpCanX1E2uSHcqVVPfnLW7zrMInpm
/pCwYelRHm5zBsBntBbELazrdzCrlrB4GcMNnVoo0wSYwcOt+Qi0xlaDJXk59S0H6Ec8wZeMO5Jc
oa71zgZ/SELqr3TL+ioWbehtjTfennB3EXtn99JjBc0eBGpMGtk5YaU1+X59gPgAoxA7uxsC/7WN
oy1ySFKtwj4rKeKe/A+IWmYOCc1bpOVYWY881THnQ4X64ieejSiCZEbqkqcEaSGZ579DdzWDS6Lh
K1JaB8cOeBtW941YzMXh5wdqA/Yjnl7hgSz7mgSFmMZHhyE7XRAV1jBsgKdsO8fITbSK5KBBYwvz
0zS6x8ElOQM3AqsWD/pmd0sWitwj9kCHQp6fON6pphIBB93Wrw0qpnFh2ideg/hpK4Q7a0L0d79z
TA9OURdfT7SENg8id6ksCZChdsjP/VFz200N1sYvj05k3c7wqY9xpEbYPqV4dBIsIikVqNBuYqoc
UWQ8Ke0TDjD4lJzBjOYDNt6C3Aq2Q1jcXd+Vpzsz+GQtzmU5+hx4AjxtvDsnGGniFOxtlNllfuWj
vJhX6E0wnkvDprjJjwvAUesV3SKn8WnQF6U4yFHTpFguWCv8iAqVBwerGPFVm/ZeRn9hUCSKEOg/
zMx+q5HvUvZz6b0UKPE8909hEdxFm/GUdn8Gv8fqiN5GI3nMUObtRBfemTQYUo7m+mtCkwgLw6m1
+lvdCb2Etk3AvBmwf9l3p5SxHxyiJBwOmcVuaaX/KZEzudMxdcOtA2LZAIWKV9Ji9pGaWZkM1rDo
alvO+xTrcPEpo0I/0I/ZQcCIkYUba/UTT/r7zQUf5jA8VsZY31QXmkL7y9kkx9cl/pKxmcqtn/tk
oLg9udzUpnflLB0c1zKE2Tfxm35PQSF9Z1HxPtvpaSewPskvZ/jQpkM7SHPPTXA9jZnu2QtL6lyO
asU3wsXE3fcWT5TX/YbDdPh+jw+yQ9wtT3VZ3Nv+VRBy6GtMNUuX3AvyXSLa/isPn0mogZEcc9we
SV7d2kn/XGBblOVlyzwiEuL7qybk+jmpxlpvmFVP5d5p2nzaOLTD9JlGGFuKjO66CdK/sJ3iV4UG
cxzzXM6vnLowMh7nLUpRmE+SQqqNTrl3Ik1KcU8qVKrp+qJNBaAkSTbDW2k0rJpf3ENifqu/m5Bj
dvQp9cGQk1txHw66cw5qpZB2RwqcvHOiKl3+ZXljlNTNGPl0K/V3BRhjpnuHs6H3NPjLbsNzTBKb
XgwwhD1FpD29j+mwY6b+we/KXURP+o7zBTLWdXCgmApF+GcjpsmXs04+dfMXZAu+PN8+l5xdSKNo
6dHW//FXkgPiildtQVpVsF06qwPxFViu3KgQTjlQZZSWR0RMQ/9SizUiPIz+GcaXzL9kBb6pER8d
jZs2nx5epdyl1XB033rBjlddBt5oFKQNbHbaQ4VRIdacmajAk5ZpesCvMLvDi2kOwmuo9xj6kVhv
KdxPAzqAcFOUaGyht0CeGQjFX+svTlfdOybTHC71rdm/d+DWCjmXxz7BRZQCWCjMQiHVGvdBOJWn
iCMgeRubjj5vOnrjZ2SUX8ljeJ695CCxbqjZv/EeNuSZ1K8GvmxIxck7GglNRz0HNMpP7M0P3VOE
zyksfslCQujXuJAE+5Y6PZQ+XbWAFBYxDXTuUXCMtMT9BttBIp69yHOPU9qx/Fekkbmx9tpkT4kO
EzbKvN9XOD7ltCSxiFfGVO1cku5BHmcdPavk/rLkswQkCZyWWD4ga/YL1Nll7ixBi94uoTu4005W
pnwZBxNqEilidEE9AH/+xco/ogZX39iTfMoMjJ98YGp/XqY/Zm+d+g1cDIlD18IjMrGKKHq7wvCY
NtcUvGED5pfL0aVlsmwkgZy6exOiNzVmA911FTEocfoT7QeMdxYngiOXV76/k9CC+GyJewYnGMuh
s38IOnDeckALFGz65DWAJXMrPNB/Z+v6757/sBK2E8UIs4PrEvrVN0yWqNhiQ/bDMtCu1XzE7Snm
Wt0X8NZF1anWTy6RQxAWhB2FroRpQbA251ptnvk11kdXpQJ/nI5rP9CNkCpXDRjGabi+tAM29E9t
f00IqzAOLaOr6ciutCghLpNaJPlFjRzQTKN07keVxC1TVDccEy8U+7dA5M6JACObK5aRzzWz3mE6
RFoKjhvz6ojqk+HFRq7WPvCkTylyg87WIti7vcZ7YKYSwamDs1hMPuJl8I45+Ad1qf5cjXvKIpYR
YV1hzut9cJ/IpYv/tMPmzsrcexkR0l3YM2TzHaEnOuzsuitcihXXAIvKUoZ+ZUj6dfoSJ/0NHo6b
IX136RlS0k1KiwwX5r/TR5lN8EyYe6TCUSIDkgOAZIwJ0PWjISjw3ZqT+8CEpdPAiUvpDe4k88CK
KCCufSTT99Fh1jQkJP+vz0zL8YtPiS8iLqS1BZfMjXWDf0/94a5isgTkegUD5mbPuRvLS4Y6yUey
A6rkS+d4zxOR703H1HeWZWHBNELXIMQYoe3RU7Q0/sga1C6dvjh2efAoOCH4WpDtsDLGZJyDvYPL
WqQsc9DrD2A2YgWsymA6DHWPB6OpzwHBCCFy6Ij5NDsTQrIC2ooXr3mSP1T1t4tT0TeSPmhReKwb
c++vQOaaxkPoHP5KiQA6q2pUTyWsLOoxW6N9TApLPhCOWEq2jL394Fi3AMii/igoxVxCZuEwZwX3
j8QRTOdhbrlOcUcN4jmn6QtW/f5qFYArzEuzE+PAdPpxsDa3um1qSPd4ImqMBIPu1golij9wQtPh
et9S7YKneXNvXsqnwiVqC0yYSSaYfbr0cl618UtSxWCEuUkr5MLs6NrwdSHGKS8Ykka2PF/IVFYu
GeoZikCFw31W651kfOYThicB0HgizBPY25mbI+Pz4K/l+8iGSyM+DritgLMgV5abuH9E3Vo51pyJ
Ter4Gtby2/RpEN3hL0SVWTn4ifv+R7oO7kZI69LjmMEspek0vxcMQgdH/TPr4j80G2MI9kY2IsRZ
Lm8FPdD4H2ySWu999kR6MZ+W/uKnqDgWxH8GWiMtHR3RaDfmg6iaikJtQotAFijIw1dXAyrER9Hk
HATsrl4kiw5IIPv+ILCLH8VOsVCD6iQUbg75PvcAxNmTKJRH8XdLxtiJq1ndEDeQnpAahzH0rR4r
hQRn85NAWB8rSgY7HxFSZ+EoJvm1eFTVvfFGujnSAGaCsHHsKzo03PRWdhyKV6OvMCbIbuofmGF8
DFx0JZYM2RXg2n+br/PyzqMhRABLGppuggcUkHIh0jW1Spct8MH0E/rDN0jM+MKtswBEHXqNf+U0
4ZmwEzcrlYkIpyKIvhxkuHEJIhrOxwLyCdrmA7Kag8fs0iUi6Y3x1S39g8kZCPToyFFmV58M+xng
exgS4KLH8zumNe4xIAXP6O2NfSy0gyRuAYcoBcHvJGy3a/XE0rG7fUIxww8PyQe6AAtzQDIyFJFm
DRsfu4feGOAIKDsmJ6VB0AfNl5wzCgMaxNYfcskMPwY3fHIo6B7LT6Low5VioH5JTb5XiOJqQ2Fe
Ab1A9mcBBxc2gyDd8duFvAD5Mdb4kUVwKHXZHePqo0eP5a8Xn5hc9YtC45sJKaUDCtg8dIkzSF8Y
T6XrEowW8HTi+zh2txtrpIHwNSQIWYgq7WA+IWWv77W/5HGq9ownHpA64WkAzkrmz4O9lyFQVBuq
e9ftpR32AnAxv+Osezu6xz2iuKa02UbOisw4sQ/ZkUgyifpwKR5YuzAFfhaz2JcFTgO6uyDDm5Bu
GOFbA0kizKSjMMJJ75RwkmrmE6woUt+gtDxzU4ZxFD2KfrnlcvMMsIjX7xsEu+CJHJrJ8CIr2Z4e
xDCSDHJ3IE+a0KRhnHvjmYpYQXTS46S28o25zkcObfIDZJ9xNR9AEvyJFIp4rhqbbTn98T084xNd
Nui3I+WArojxu/jExOTSoNsin39BurY46BgnJBQNJ/KFM4EF4C4oz+KBOiC+071Aw/yWn/8jOFG7
Aqd8C1UGMJxrdYJ//L17Ne5llAohFQH9aSAc7pG1un69o0XT3wdpOTxYgTze61Fezf4E5ADXWpxI
wI3oEkRnU2c9zgnBFrSaH7xPZJEN+WuDsZCRMADlzphjYhqTaH6NiwIqhld4z5Ak1L29+45//5fF
WUUI9DPDly4hYdA8mW55DIlbZiV9+wij/sPwTuvc+Dl4pX+nBm0vKpbLTUTLMqVE8kdSBuGnxVq3
E5kkNZTCuYohOSwhAR0dhyJHF8JcuExaBsiMJwS2lFG1opV4HtASCacWahb6z6Y8nx8KXOFuFJWj
JnSLV2GD3220v0CJPFMylV0m5LeNyzmb09s8INZsGDRK+o0C4ylejU0PGTWU4P2TYYRwHkf/wyE0
h12MiwRS/J2PoAeaiHFALJGFCnNRsnVsK8Ql/LNeGJxX0rQOVuDCZBpGuA6yeDnLfu+zO3DOEU8U
/NAQPRMHsvvRxy+ENoHXUgak8/gY/c1gS4hHB+hLio/2ZifdKb686hXhfj2VDPYbI3QIGfrdN05d
xkUBokus9waDdUVgyCEA08m36XP27IjSrJ0uOdnQ7goDU7a5RFDYc6foNtKx0LAMeUGq6VakBgEC
1cwMDBKLNkuCZ2A48LqYOFWx4nDCglury/1Ka+0EfGwedE9B9MWsH1TniHpDPd7IPETXIMRdpAdb
BXjyL3LItH6a9Jzg7XIdC89jrNrkZki6laSAYP3wPo4iDrnLZLO3w/7ZtY1b8pX4KQJCz4L6lCZj
XN6krnkaNCCDUeCCBWWXacsce6D0cLrYKa3UX0QBm8s9X7gAGl3KHSn5GA0YGRwyjjhFu4Hb4GXY
l+MnbUHHzh/yKW4ktBkgxGHrUfTulfLXR0IiWLCevElydYJDmBaDoXb5p9YF7K5+cUNkOBfPYpIr
CC3TkyAQyVw3gpsAuxsRGTTXksiGFyFApv2lXrYINV7FEYcAP0XO08rUYSWsyAhl874P73GoUln9
zJBWfP028zT6D5EdILBubovk2NHAToaPZKV+L9dz2/t3bJjrlASi2LK26OhrMnaFhj0Cqcgn5Ih8
LpLnEZ2baRzz5DbRrULP4AR2JlkAoJQzMkC9KKYTVYAY8xH5OxAQ4MAR/iW+Ai0TLYPTTV4uyKT6
h8LZZrDgcYDjm7/BIvgIU4llIRpK8gZ5i1m6ZCdcxRdf9CzaNR+UPzT7/T2PEGnyZSrvIW6ue7K+
ygoZfrBBoKhcjSLWfyr+78ZlPQqfuEAdmgSe5HlmX8gdPqQThoYYbHnU3/0lB89BpRT24Wr/U+0k
TQOVaMHAeRxxOmFpCLIl4Kqa/I3U/CWbTs4F2WgyB2d8uuxJLjB0z0zTfC4cI43gME2glGjGBeoJ
zAGCkAZ/kZOSVJUyXen2iARhNyyIY1ZuTPaQUJLOA9mVYECZuDs2LhQK38gqwMnAVbLKf2enWIp8
R7Vv3pXZpyyWcCWFGY6XmBV6FOTg0yyBj/Evr5PPhi1y4VvJKkAgXwiBDX65kwZJeJPQrzIf35ci
uTIOa0IH0Q7/6pmEZRHePEvyfQm+ZHTj4gdQP3KCD+peULa1t7WM8CXOyLD03zdEkCsFwxfajz6Y
ZIWESCnxfEl3vcwqxKvyjOEFWWAEWsddGYKD4X2xXW6xlTcpEYm4Pg6hJcks2Agt8Ce4iXNLUPCf
jSDNzSQJiTVdpvhOFwVFSHr9Xb14Uu9nxfIfOB1wVXYhVD1SdGOAc9yxPpEnc/XU/f249BhNzvvq
PwSajtN/YK/8R9xDt7QzEijyo63f/iD+3Hq3IhtdGBwAI+B3P7k0diUmcU3ywXfFx8X4tJphZBu/
GV89+jTydNbOw4BgmRKVYKpptandyw5BaN0NtoPkPTpd86SMKzNdn6/hjKB/KnsmrZCjFzvjh1RY
z3g6KO+vgNQypVnEUBhyxB2VZLTk1QnNL3EjZxSH4OJUVhQMgpQHaUEhg4+vUpXi7gw/f4R/j8/0
A42nsNkJQ/CwrPcO5MQgFX/Les6Dmk6UHwKu8LSs9WF23oHYYZGdeQsHg4DiXxNbGn9s3NPQsP/w
kSSIAbGNiAR3KC0FwXOg6vxxWJ44btYvhoZ5hPm1YJAwbmMkloAtjMIfcc/8BnGsiFZD61OwHC8b
bfOJZla6eAUAQvbHf2NzvhV8dzYzMHZ8lJ3E7uVSE9ZlPRLzEnuINTCi0BrUwP8c2qk7wEeOIMyS
+yFSw7STciV4O+Ndj8HGfajsmAYXxq2knhwMvPEaW/Pu/uosj/wIVCiNqMhTxbuHopNjv2U6BF7X
daS7I4pJfsjkAopDKYSkla7HNaqei7g7rmt449GIT9hC7C//seCUDUYC1uzFT1wFPlrdsjyy3gs5
J1hdHDhSOhtuRQUVIxCgSJcBiapO1hL4JYE1DCKavdwkyUiw+0m+AQ8svLa4jIgOQV/lSNPG7IT4
yy3GDuFc+b8B6QzT2fuXiSEODJ84TKl/2fdieU5LyPEf+zJN4LUhzgC9iWf52w3CKgKSYI03zman
oJ4UNmnHutihLO7CTfYQFJdTXMU3Kw6LPuhpc8aEQ4/GtRBfmpzZKT2O7uLSuCuGXyvNqHgt7xCV
yYLBwQCvyfCV2fYP1m5I+hhSYnmA4aIan9Y6vx9K7zfjpD8bm4yVuTh3vnOUhcAJiiTDYPlO/dUx
b62D3EUeGQc++ZIKpri4+5PgPxkHElSQB13xkAvdo/KJ9OnNYvyOMvNOPI/pullp7w7OIzZQmckV
dHR0n8H5EJ3kHr0i6IMMHW2TDXGZkiaC1QzScegeqb1xPTZxAYVoeyrDmKJAy8gneCUgrlt7vyVx
PDyD0mkW7md1sY9sBqxuvmB76noIkMixkRs/+Y5YRod0N/xeyI4rpWjrsbIppml/ZiYzO0wyo0ls
Y/ECBbBhQMoFlj13yQcknHWgyDg03ILekotdLrjrw4ggw9bS3DHVMyxlzznBLvrI1Zlp3Qrp8Mc8
GFWGBSOh3jjDf2ICfRDVlQDVBXekdPjTKvuvJC8ORma5CNC3EDCrnCuWQyCCz18NJL7+leuiR9Qy
f0yZK7lmMj5/MPL6lhN3sHUcm1GwLucHtNbLEWT4vTLQhPQNedtRja/5esASLn8tXfahJTXTF0XA
wdnQpKQT226d7QBmjtNf/EzuTLuZzsrkkA8TCSHVTAYSABn5AJ2wMMqMd8qLkIGgQL9McShYTlPu
2wLNX+WM6e6GLtwy5mhP5GX23fd+IRnN+eWQpSGCNHL7gLqaojfUN7EvxPg1m01ngTKQJSRZ0zW7
iaib3HsiEXkXmqA4dXiyxCU+YVSLFPY6xN77NSytnHpA6pmpx8MvE3bj6UZ4tahiC0OXbozcn0Q9
5+N62b0ShVj4VZ5z1fyUJ1A/QFXO1e+H4JdOmanknaiC4AQVhpwNRgOQpcvT5akTVciWwJXP03Pz
Ghco89eqotug8YsNKPTBs/nDtKftcf2btwjI6NXEp2UVKibJmdt9cA+PzPaHvcHHMn0KscnRLg/K
0j/rOs2GmcwSHBtrOhoe2Gmk4IxKt/osjM5TzODWbBfW6jCzFUTOu2tSlZx+VEpTAonL7yr5SH+V
ve5ZhyeK/IsfuZrmcv4XwBL9y+Lgk3JPUYAue/R6iNRKKZKrGGrUTjvx+xrSgf5qjbJbFt1f/WRy
prU0yp2Z2I1q4VH5/FNJFlB+vBnfXIJq8r3pKKFl5lkDsFDTfFrc3PrDIQofhQp6cn0UtgRiSmuW
Bq5uuA9OpuQ67MsjfAB9jz2JMfg0zNXfSdoidPkEj5PZOtjRd+VodQ7uYHB4qSyJNqCfNMBgtU7Y
yQZTwaV7o/GVwBK/Bm/rI3nQHzMUgE5CW4brCZZz5PxJhQNsrmgzsMqOqnG0QDNSSHL76QOci4xR
7UiqsTEfJWQ5TOUWtj+CvJTKZxHX8gakM08PC2M7Ou49163IWzZ/v6THTfLfbIRHecwHOi4W8Ruv
5zkXqv2E8aQmgZQ8LMCxyhff8m7qmRaR/s+qKJ89kCIt6OkYfY9CQ7zY0K8eAU3+W5Ie8/cRitnS
uID2SwXjYgG1/nvFqdtyvWkmb0SB0K1rs3HOg3YKJKFcaI5qPHJkPBNXLeKlwxcQUgSDoEWM6B3i
86ugYSw1ySyCvCIrjEEKOgjTZFtBBQohrCfa074sc//mUCZAHxQ4X0ab7a+fwaW/b9vwMXKZWZTH
xA7JV9wMxTOR/+c1oD96sRj49CiCG3v/e97BuU6dvdlp9BHg3pJlMrvTgxRn5YS37rJ+kux0kMjL
mNw3T9RhVlTreeHEOLP0tioyntseimh6c/PlqWmW6abGx6XsgGY2X7DXbYCk99Zj0m4utFniyFzm
89HwmBG6rr+reP4lHI51t/lZBPlHkxefNfluxkgXP2v+FlnRF9tgKN+lQB06ZvfklOvJHM3Hka74
NzPjVJh8lH8nK4ACg5bmjy39OPdThXTMN8mebKNbMKscVYqZcQVdf3mBmaz2v9kc792lL6iy8u66
Jj1iFMwLYq1fhgMjEuma2Dj7mgy1cXyPUkmu7CfEzKejzH6SOrx2qJpfe98iE3WDIMFow4EE11JC
dpwvjDehU4CMHCMvTYyH5FTIeGNQJLe+MalDNePgdjLd55GGfFdljQksb6L8P1mEwYbrZ/1AeJgI
9/VCjhejiyr7T2PUZ5mHm4mquQt+5NTYvBIGm7zpZVMv30IX6GGStjYz77NsP1OqNlp7fCNuqnvr
CWhj4EzUnfmX9AeO/c3kfcsrGzcmJRN4b8aB1IWFSkikD+fWelVwlF5Cyii02zCMVJs1UKiw7NqE
tAlPvsQJNZTw9ri0Z+1TUcF0sr6JQ7rJADv+kQF/wccU5z86atounTKx0e9IXq7rDFLwuvbMBEvi
9Hfy4ZKQ/8VJQ2AX1aFYhTFlwJXz9bKOd/Cf0sRIkIIW1peG8mYhdmEJ+aYkuZrZO1Uq74TXzGmU
myPJ14Pim2Obvl6Ii1bAkmljFnfgntUK7m07++OX3W1g1T+UmLzSQggvYb7PqKZtQF6bC3lQgf8r
VmYh/SeUXxsNhfEFyZRzyWOSfDVSn7w2ZnUi5RQG6rPgTAq8THMJSr9w6KRo1IcLWYPK0xhqMrJY
3KVeHlgqjbVvaWJ/Y+OJ41sltclnJie9si7YOMPj6ESAn7beJ0aWUIhICb85MtSYoYr4k6QtwT26
s5y4iUrWlCgjcxTVzEoVcxcDqjxE1DwREZnm5Y7BQY89EwDawmNZ7lvezM8mvlW58ATrZMOuxEUl
7gxKQhBMaEg6Vp96cgIaBrHKL4OwFSMEZLQQlTMnBgiAO6E5RWQl7AjH97hDw3U8s0H6PcrmpDfQ
XV+Q1YFO9kHEU9d8mNG0k4cpWC//2Radstei/Lnxo1HpN+R1nGO08r9QSuWGe4UD0UKAYQtm0n0R
PgmC9r2YKAkfiBAc6GVyk42vNck9qNpDy/RruIxQxEgSWmL1r/467RSvjXp/F/m0xo0jwPtS+in8
cJ0ujt4gELRrSCSS2ypdI7kx3XQbjfVOmVUiwkW1sdToc0SsqB/rX3Jh6eD0VZdKg8Yn6eHJTSFT
PHJ99YOczFPXJncYelDsqaWzNegIy055CpueLg1BmfZis6GLv/rB5jxQ68hhMJd+73bVFw7SZPzx
ph/+GAy4Srm4uRkPpHzJBz9EcPkQvnLqK/2ISc4sC2yI6LQiTnd8pdHvLfFjnQHv8MjUkDOru5zl
xdY7mAr/YVXl/aaNfrvNZRdcGJBAavWtAIuIMmo9yg2i0wSJJf5JyQY8Sfm7fNF3eou53vJF3+mk
88vwujqzYsLQpo5DShgEwid0+3wxW8vclZZ3vL7mYu+X6UvsQUksFEuzCFuKTurh7GbudrDqWzZo
knbgkT3DI1UPSvuP2y5iiA21qqS23XWZe6i8M60C5Leu+/I5jYZb5la8yp0ZbZY7fcIwqVWf/JHS
zP+Q/m7vH0Wq0foQB9213lKfwhd0VC1CdiF7Ll20RdlDeW2SQVW9K/lIRzPSXuXsxJ0uKYn8k4Mn
BBFLS6rdX+ikzTFz5MoNZk+t6gVHDkfhmkpdTx7yiXJQrAsSa6hV9mNkp06aIxpSUEky/IIS/p24
z5xSvA46UwcFVz+CIwQ9lJ2hO/UZaNEy8Doj7Zr5QamX0Kt27d+Q7AcJeq6AnNKdauWVqJLV3WvX
MOYj8KbniVQdGY/k6bBw+eInIjWXan0QfYv1WLU1Bi9eVz9Qevag6KUoqJjrvZt3B4NB8CgYG2PK
H/a1538YG5z89XgbM8jwULX5XTTSZ5oAS8pZdt1tj0z3yI6RPiKIhHTzAjqeA4IUfJI+23yyHCke
k2i7oCP69kL/WKMcPzx/PpLEuHdm3taF+9gbnmSsRDXue9zNm9kgq402935y0CWwfCio95ioTC0w
Tyf5UzSJOck1y5JkWYhSZb3I0cd345CLpvkY0plTUToiwJewIKNj8E0oMxscNDaXa1qWy6ymDj8V
vcHehNInTNCrkDAfy+4P0B25ummC74Jgf68Ra8YxDPkTSedaEXL44Uh7Y/UK0NqXlCHmk3w2LNes
sicWwzdRTgNthrtefdeW6ZoY8rch9x+sBzcn53iksH6YCB/E+7zzoxsze1CABRLL/W7f1QRV4DMO
RD/VHQL0OY3Or651r1PTBDKJWYq2nvtXWyPN1n1IMDxlviOHZvrRL9QWK0rb5VUVk1YX3qb1ZWa4
RUdWX0m9IInFuEQ9S3h94pSqifEpkHaLplDLrjLb3GIr/JMpnhd/m80P9sVpuDTbwXLgFlQOgRu9
qX+NfDSqHQ7WeumaiCRwBuaFv0pGTbQD/kPEEx/mDsWZCmNzZ5hhf5ELzuAIAw63X+ZffriwjCKp
Ol+J9lKVwnjrcqbtXjL619onEmXrOGVU5yeJ+BDeVFe479bu3FiaOIdnrqY8hShFl7/NACYxwVpj
KdnkAGZF8EKuch4k70MedOewHO5QGz4eDnalkk2Zk0qcVTp4eiEdI0w59ZCy2bqOyS4PmbsyOa91
XD+jgE1r/HQKi2KFGtNwLL8wzIHUoonxiTEJVGn6X01zCnK8JixCI91TQsliPQaIUcJg3AZVjU6c
4hpbxyhAg2i9yvWg34UJlBR74i+hNUbtuAdZ7y4CwWgM41T0BtOq6eshPqUn+118YWpk94ccrJek
CG6593cf6SaWoFv7Xc8ly1VrTeG9IgbuBadLO1a3sdudhyAkDlc555hxGJvU+hVf2Nsa0VzFee56
GiilvYejLg4JxWQb61xO3sMG9/qSLNUXxtyQ/5ZOP8XMrTeTOhZn44OWrFY7HiYmRXVUVEOY5eLQ
VjLGqrxETOEp7Cbd9e76QJMcypA24Uw9vPO1qWiWHTsTrhaS3XtzeGFmyN5dmJ47xcnvjKaDP3BH
eic3IhWY+S47wkjkRkT+uSVS5HXWdx8tIcPZtlPjSJ/tfmvNuG7WZn6g7e+TnFpTwVzCLEWDxn44
bcNWIwlWEkXBJvMavTFr+M8wBIeUplIIYlqGLsd5Nv4bwiq4CRDV+kSAmmQyxYGgBTGxi0njotJ7
9+zudTEZatBTxLS1QoZfMHlzumxIcDaLL46xucUUI9EHF1WW5Azyq4iYmjGVVFP4J7Pr+6ufHK7a
zPkhL22y0key3pvTRPkqDQCZbGBsQiyn5GyuDC5KGcfXlIyJXpKXmAkc2zoZ38IE0VN69gFj/kif
dnK97TjHXb480KGQNA4r/1oitBfvcnDJuMtGF14EKD9QW3rbt5mzTdOAQnpirrjtkclUyMsx0TV4
XQKcVEg/+pjeNPkY4h8n8Z0oMN0pAK4kbjd06QEPmBQx4dm+etME7BeUNU5ogTl/HHBah8F90xOQ
zl0VC6Q8pvbtD+SX8qf0iZZ5Bum4HILRflR0j5DhEMWHlRQUSQmTsnuljyvvLACYy6lP1186bh7k
GBsYwOGHt5vNZqceIoPbfLQZ7YBIizHA67wy6yymffvI85FiN2RPTtUvlUGSprTQu5O5YzvzM0GF
NqruV2VsNFdnurKPV/8wUMWBJ8xiMkK3WszlHK/Ar/S8owKb5hzcZ5dht+KSU95/N4VX1Cr/uOLp
jJLgLigO5ApIvgYdl/cDdioYCCuGg7i6+nxDRy/Hvb4ATNz6W0u+Zj4vuIdItceYxOW5dev4hNNp
JjtfQSv2EEVACZp4k+/O2TJXgj1HK4O/RpvZuLX30mV3Fb9StmxYvrudtSdFriaVsAMIsARkbumR
7kKnQAsDk6e74czoH9zOCoKlP1PMGnlGQYcZebRpHX9niLGCGVBIjR7jzBD5sqvllJIVtFJg6fwF
YzREOuBnPcR4evHd8rarN5tMnCHbV43zkKndSUYW0N/cI2UKE2SMlOaTvIBOIkydgqu2sJaUxysa
wnzA5v2jFB7pVFEtpanpL3xDCUNAgJghPgifvcqNEvjjfwkJHZZrsq+HIBh/A5/uZDRK2dO9b+uj
APxoPkopoTDktC7BbGt+oXELe5d1ISMVbsG+NeLLc25U52RpmUOEFMmHXxHT9HyqV1iLRCV/SNIS
33DCtUVLiMTArqcYAzlP1LeppreR/N/uj9ClTGCZuOIy+fdYQZFNVx8Adpviucu6Pqw+CQ/Lsq8T
94kf5WF5SoqBbkt+g1cX5DIsxl0Yx6rG/WBwxDn37F3YOt/VEfuwGYa75WK/t+7A9B3m1fm0GzDj
L5kZ/0Qsv8sP0XfDjomxTJaxGZmVGk588Kji3znIt9Fs/kfSeSxFjkRR9IsUIW+25VQeCijcRkHT
jbxLKeW+fk4ym2FmKFSSMvPZ++59S8350+HMdCAXoeHn9Os/+DNA8+7v3ulU8XY0zOceQ41SzD3q
+6OM00tdMsOt7lvrinuajzfDY1DXqKprLIV86jvvBALslbMDH1FXfngFapCeBbNl+lfFeUPaP3pR
yaRRZIZjke60iII+XOCx0/0kUw152zByxxiMzkt1hDvag2Mh6wOF4qMCgHUlY9KuyW5qoIEwaweX
TlXEZF6cyPUy+dE7FOblKm2nvQpINBOalsYwd5OFjGDiVX0PVkV/wJ7791wdSLKtue7YA76bhwMF
kyekgl4zDW4zyFP1FXJF3rZXLQR/eSLdhM8HGK+fG/+8DtKvOnZAtXK/s5bZK/QRzl7llZsqZxv0
fk7dQMP9WHCR+GCSFvOq7O6cDZvGd46oDawt0T7DXPH2WxJE0MtaXIYySoDp8/ziuWm38jQN+cTF
xOArnrcME2adx7YOEyfbQVxirxJnniCFsadjNJb6ccTwUlAF3koH3Dazw8DI2tpCY6luYu60Bu2t
R5xudC37Kmbywq+3PrWJ2qKz3csYUqUgdDvtaObm2Q/qS90V7ybpceu5DD47aMYbzoEy1xqW8EeR
+xSRywnEa3dJpH1QP6u6pzxJputHZ7+eTlZfBWtzrBhUogo8TIBdzeg4BWD3U+uQc4xFBbeFS6ZL
xDrAstIQ5boFvUa8xkLVQxbuCVLLvTe39MjlcJ/7mXKNv3coODG3ffH9+M0ddIhzRFturawNIy/5
S4/1Kozo0FX9efaWvWGZNL2C7dKLY9JL3lOMAM5y1Sg7E6A8ICK/7xJzAC+igUYTGF0PhmJrPpUu
PEWO8Rz75smD/C3x23bbJZDW2AM6Wj6SPcoqq4VMAnDlOkJT2J2ZKoL2p6ZzZQtgndKeDkm37CZq
9BrHyqBZgQTvJYJvrieFKBmPpl/GmApl6FqiyQb5t8eYfWfHt2WI7k1xBsfZldQNPNJFSzxRUb60
tqQPMBzSoqYXBf0LQkDy6JjOE+m2ESN7aCObY7UXdA2/DZ29OoztCTFD5gQT+dklLWpEDPQSVtkN
GA2RNBBERgcjexhUQtJGexFP6yXu30Ec1quB1TBm8JpDgW5yNx8DFHO0sbg6bvaDY6erykisaswY
hR6WjLnp9XyOjAUt+b76J8Z4CSPelFdmqjQQ3aVtthvTZqrVStCnb9Fdqgb5Ly+HR7U1mym/BY0b
fyoUtGpUTfRY13naPhtNitEBddmb3/BnHbMoC6HxY5TTJVAl/VKbqJhSY1+6zG91sW7j4I1/stTv
Lc7fksXLQoOzr/2XDsOZRjBq9EyoKqGlpqEuY5b5CcW9lxiNG1VIVDmYYYHGAW6qQjOYvNGCpsU7
p9u5RO9e9vTMUWrXDIkGKxp6KuIpNKvbNLHxrgr/SBWgGpi4w9q0ir+jbhU79d3lYMTrynLVkyGT
a/JoUQq4fgRWUHuFue5kPLw1gqlZqy+hlyi7/eA5Z8OtwSd6tti5NSTaOXXilipWQPBFSRl+tsWS
YZI33Va6zkmZ13xxH1Wv6Xdx6c/A9LUuRgHyhKTKiYrjhPTLVqRRsguoOUS2OEqY67YWqf5qMmHy
mfv9YnvOaRqgHfHm6FvlEv5UGNuoM+WuNod7jGoxNN/A3oRGwXBkQerRxu9QMkhmVGvH+DCQmdoL
lC/T+J1K/7GuwdyKvKJui5DOWrmUWvcvatmF7jB0H72l+fIH8le28DDvUz8HAyTdcZ0OBtNgrdkD
MImWv5FAKVz1KKVZ3tWpH73qkdwJ5ofBfwg8I9gGlvzJ5rqFOMQcPZr6iBym0Cb+U7Gca/rToURp
CxLK7OSk7c7vh8MwqNJlzwKiQg3yc+o4aii3UA6n8GF6NPrSe6PXRCvUAbdm0VOS6kQw6etAi2Zn
73uDAaOksFvViESEB+3HNn7wFjhUChySLtwDXXRqHLzdndC6XeD6AFF9A+m/uTc3eVbee+GXGxIs
tRV2qcZFFl+mfxzT0j6oQ+pii/xrBi2Cz/AO5qs1fKAV1OFECxEv4tQs6MCkBN/JtgsrjJPOI4+0
hL058Vf2jOOFWIrSVZu+TEmgUAXTKkmtayGGmzEgICeaR2Z+7lq0bKYYnup2eG2lBWzV2iZOpa00
iLjW8ZD9izNK5KodXjKI9153P2DHoV3e9SCQ6GfPdGkxAiuDceW0y79cDwIhotd89IGgMg2g5anq
JrE7KzV70nkZ1AJAz0wOfdZZP0aDlyYkq0voI2TyDCRGPUyR3ouMooCsklU8UQsZVZZky510aENV
NcRE5iEt24sWo3WSWEe6Ww9uBG8WtEyMJiY16CMDwu/gbRzrK2KDANIBxjjWfvHrYybAymvuOuJo
1xFlByL7mg1KX/bmBBrnHupCbsMiHG6EfkRvZJ3AbFLJNnnoNdu6V50FJjuddm1hMYgLpWcgap05
/F0n5I4fy0hfRr3rnMajqOp16bfpbqh9ZD4LI97C3/oiUIB+7gLw9B3Vjs6nS6o1M7wPo701MivZ
utolEgX5C1GSsA8drJ+F9ZxbOVaUpmFL6l9AETaNz3wCVnDm7y1QXtXjZLy7i/zmPmokYzlEazuV
Dy6vkime8sEwKETpOTQnFoox0bZp4M13gYe3JO2x9e1Zj3VirOemeSy7IKzAQ7OelZmTb2IaB7M4
OxqZD7mJ2T0WzRyWATlo9T7wTc7y1qHHBX4B5hvJKnuXBVZRV6AEAAdlaRv7akQfFKlCdkBYSzNc
OpisNAgHM2gal3LdiKelzPaeyj/mSxsQSXtwjO3G5ls9PD8m5xpk+kOPHHCEAHQ+wrlCaaon5yyd
10Af95lTnHytYvagRCvV0ZXgu/1vbokhUU+OsYnoqp4sBBhl7a2FcZ+wVJ0jznMwY9ySXewOW415
1lgz4LmBaNdcTqm17BC+QZRmXjlNj6qlooGFXdDa5+lhGsQx72bqJM13F6T2VtfqLe3Mx6BzQ4zz
76vhDgVwJ8UT2hpY6gIMr3ZvcOpO+hiV43Pm7vv64gh72xMKGjlidrGalppXkgJ6MhIeUbfBC4LI
cjdBY7ADUGL20b2OGu+uDxrtjeyvBLM36NWtMdqdhKJvVVhPczShLyi9v0VN/9MjntOhdCPE9+Ay
d9BJjXhenRksvO2qjeL13MJGZ25tLLpJO1rtk36ZQxalURTzCa0FFM0ryQHs5RuK6LvGzKCWReNS
kr+7a6qAxPwLgy05ZK/AkWErh2tWGN/moBKbz9InaAlKSjiJHTaDuBN0f5L1MJW3bHMEbYPopco8
eA2rr3iIKbkqskixZk9qwbBbooIzT1Mlg2aZirdWwxcBt97kYWuffYqYyHMMLbNDNDZ4rW2ehH1P
Hce1HopmqthIXbOPMjr4vXGjI/E5zWOxRf3ivVdhmlc5p0RjsG6JmISOb1OeMOTtURvHZ5n1wU7s
W5nlH7XnbXMI/RxrPCL0se0q+3EZq7CRaNmjO5k7wXGM8hcTwfhZpOt8bigtt1vhEWDU+nPS62Hc
dIfCULDIIXSkvOR6/ISeccdgv0k7eEjjXe5bbHJFStGSiYJQnHAxHVW2DrYlTTfoCc0bM8tyMHPg
NTxxWHT/VPoGVGcMudHWY9syIE4ev56S6lC089mK7JLsd2FUeHzzE3+HLOLByUEnKVYdaNq1vaD+
65PGItVLGaftTjFTKn3gO2FjuG/NDNENhPvbYNAvPW27bTy232Xr1jujQm/Byq9jbJJn52GXxqBK
ZU2jlHKkWQK/y4YlWHnUwSWrxMjXxnLF+0TBDNbtr7kVcBnoGxg63+K2vHWxMa6dgSlYm/vr233m
Ot8QO3/ZPBWt+W1mtMdApludfaF1xhcM2Z+Q6W/HJN7pnJ3V7GuXEonwiUUI6LbbuRbaeXntMg9G
RupQQcmxz2M6Qul6Meqd7M2b7/cQjlbMFrP06ZTfS834Jxz3mCpa9NY1Hikdc6iiUETZVeswb04x
v8etmSFAColriYB8XTA5WiY/wvtKDJ0RHW9GEgJErF2NZ9OPz0uEU5z6hJGJTiA0DEln+wiApKa2
RTHKA8cYVcRiZjBh0IohvktNqWk5vhaaEwwLBlrNPtkWgJFsY07+i92BOOn17iQAIni2KpawgrZZ
AmgdXKY4W714M/J8JBeGH/jDl4uDXFSXHXtHb4EuBLe+ra5WIvywsMyraS1fSzzDo5xs2CRpbtPe
3+OHlqCnsMqAdPdQato7rOfgJl+XQWNU+5s+3I5Pq4dI8j8mDQ3feDKwMur/LJMLp1H/J2fhpoLw
I//DMTU0xcfHthYGUS9gZhBUzXfmPfUe9Xo8RWY98TH1xzEJjQYuDqNTqPE2b7volOx2tDmAutKS
gJ1mzr/UhsadBlOunLQG15DVGWEPXwZj2YcBwkCuh98ZZbHr7Xxf4k34s3JqFVQSStGLTl8rapgE
rHGi3IIr6bRB3mM9Da1JHfdQ6q+xAEZM8JZNO8wP/lrClxn41LO8u4YYjayp9Lt7ZXIbStzMg/AW
ifFSAIi0LaDToRfsXLnR/+9mwNu65JC8Ymba18ZvgenIq+DXI7HKCFI5ymj0+Qd94vb4lnJi84M+
j84tjT2XbmEgNkMbPaZThYeidbRY25kXxyWKzlsvbUaxK87uXmT/rcgJAk0/TOi99qjaSqkf50jc
bKWhnRrPwqkehGkdKBy/uqXO9aP506BFOLkcF1omZ/Utbqzflma51Hl3C+zy7kngAbgpg4Qa2Uvz
QQy8x44ARGuzbxq26dpHen3t6rI6JAvvKB4WhiyK/nVOqSAHbbJPKgBhhga8AtbMHoHClWdMLxWS
scyQTc2mtTImHTWCJb+aNjPK2oxNMiLEu1cnmgc4R1H32S4lTxul4SKgJED2Go7tUY0a5D+aUfqn
prFQdU+jnxJiNabGOBl5rb84FuTJRpE+MEaAyRLt07QggKxN6yzRjkGUfhiT8vVx+uKNxSOa8V90
p3ekoqwfaiCxohDSamAFzi2rydWDuoM+3qIb1MnkqkycE3dfaVedB7CjLjmatch/Bfq6c5TRYAa1
TLF/6Se6Wgsgw2Ynk+hkNeZG+X3192lqw5IGr/a4RFvXA0A40rJIARckfXSHGeUm5mYbOPbR1MWe
qgLi0R4k9AxJumVYCtA0QQCwdZo3aWuA8tR+lPWNKDv0tnv16OJAmxm2y3TkHW7gl/xcxtJiPhro
S0sXYqaebsfnSHO3Vaa4dL0XxOE2UHYe4pJiGdJfEF7KD7+Rt7pJTgMdWZIVqpal+dSK6FFtGbhK
j1aqqM76A2WMjTqGaeSHjecQErKR0eKOY21tE7cVJSgnM3v9/11W1d5MO/BuMyEsSOtYP8eLCBE1
+6vMlQfIatGT9UwSoRNLULZ78eVowEKaZ7tsZBTD6m5G4firRJPv0ZJ+uYn8QOHw1vYuDfvx3Mto
xf6AjaElsTB3WTFC0haDr42NXcfNkkYhrGO1N9TGb42EasSa5n21pDSDrRJr3JCYED0tiM8aVg9T
sAvm0oms0M2ajxyReNNBorvOpqPXGne/1reWjkEOAKrN5klrCEp07TaWCHPw2pFU7m4ep9ntYEmN
6h8wT5uoKS9emh7Re6feLc8RB6AmMFELLUAsWou2bjouYEmqqywUWKeO9hEQrzSCFmnYRlX9TLQF
yoFUY7ZPDvbHzEEVW9p5yLunZdS26RAd8oZJ1cH8G+vRk87ECJOs5ZUG/AXoEhCn+X3Ou1AT7lGL
rceUikOSNKrmp0oCDEw75dnASTcNB9SMYFsCNmfOMRRK/qXAGQhbu0W99k8z25u0ipfEsD7VVSQe
DKNwtaAxmGF9XYHhV4wDit+pS6DtG/ZUg/fZHJAh+HcQ98AJ6Hev1O6YK9qli/eeFBBquO2tmTE2
ys1pTX8sZnkAtQpInTm+aqqRUoM0zKBLkvYvgxSvQcbAq0UhTdcuaoGa2XcogvWhSOovFPWa1ZIN
tykaL6ibf0ZJT8a1HIfIWY3ITacBih9+staoRBGh7bWJmdRpYRzTf4sIVLvKZwe3e4lCRpYjGOin
Y7LNi/lJJ+EtPHkskdF2hPDWRtbecp1KOMZ2juBCNelQ9gKuAPDorrePS+2fE48ENN53SqN2bZg6
u61ejr8vyyZ/UJvac2yqtObdRLDDGJ17j5o23LvNuW0VixBdUKYe/M8BkYmAEKmep1AKXSleLKF6
16Wu3a2iGBFzbz9csJlofYb5lBLegurCITvahfggozMhgfyhGhNjWWbSL2GTKfgMZ7G3dON9JCsj
1XBA5JPFbZTHcrgDsUwbvFyhv07zQ2A8LXN9jInkCNriLRfmgvDzquxHL0CtpAcVrPC1Oe2chBGB
lcdwtcOQD58FV35BagFESbRdYlLph5bEm5R1YQMSEQTs/Hp4cv1yl0bZMVhiqAFNmkrwn+k/6hQh
acyt0g4AweKDonnByXfku0h+FEQJtpb+0QGkTBMHTkB3gANC/2Xon3G06gz1aFGMvXXlQcsiWuHm
BwsLQTjkptOGJBT1aWOtzoP6c/2Vf6bkP/kfQij+hudChGjdw9NYkQP35INt7u7w81y/x/DwkHys
qasHfvAf1IHWeGZNoa5griJoWLrqMkEHLuUr994Sx3SkHyrQ9ciGqFNYT6T3+zr/GeyHzvmYlkeu
45co0E3lhhuQvYGkSXmgT/aX1+1Q41NvUf0p9HZUVR3MuQBvQfAT2MamRxZhNhB9NI42+Ye6lXRw
N1kDQTcZXm6dckLxmZiWS3CDSdtvLSgj/PlPAkChN+6ZhMHRB482GNvBlAeqc2uCuxJab9GDaZl2
kfFVGA+yoHqw/CWNV5ui+a5yhDqs9rlFNo/1m0pwStw/A/rpG8/OrlKP3uQ/LdBkfsPE5SZtzFXH
S1HVCYlMZ5w88wFe5kAXlR8uISQrMpBESax9o1kfpBnrxI/WSQ8vYckkxAtcAZgx6CW0z9ICoCs5
EHTkRRhNfC0LXlKqGOQri8amRhYcwOQ/e3jLq1e6VWvJQroUgvLW21b9jdiXD7IIEy7NVQIuL9DM
bfweOil3P0fPWHoVQmJZf5e/Wnfig4iUDhECAR2IFoYq4u+O4jFhpx6dAfce0Nf91AJTBaJcvGgn
FfrGnv0MbmGt9uDvI+uXhUFYDQAaQacBMKSVCpbbh14OAZJxp4lwjL0aiuJLNrunpB2ftAlgPffR
2M4LhRFagOOHNnznhPnqFY6wBYmn/zcna+BIDqhrHDvtp/RDYuHeZHrVP7FCdpLAhRMghZTu+eRk
f/PP3GLUWZ1ZfJXKHjqgmo0bbQS015k6ZOlvSSzwp1dR0Mom007xtgEZeVM5+66OzoHCo7BTu2nt
M0eCmiUqM+9sl9ymVtktb+xK7k8FSjZDcc4IypZcoDXlSdmiAD4X2OBBP9obczE3slWEojXMqAr6
x0pykhr3L+uGOgaaZa+DZ50iGQD5YMgk1ymWdetlFIe215W9U1G/MqhUZtSf8xQS7xIEh7m+sFbd
4F2LiRS8CzZl2dxY6ESvTvyw9QJayAsL+LtnkUnSgva7zYObH9F40qOvgTRXm+azr41bN8r36gFN
VMs1Wd7UbaqjS6rFTdBWBPVEIGktJWUSMgI76E5VrN8hP7a7ryWCUvSRTTzBEhZAS2yDXA9Myh/k
LcpisIX8KlSVI+CanA/1b2IG0itf+d1EzMVGYlfUWDbB5KUykPwfFd1x1d93xm+UJf0taAKBnHYM
Am9+DVfyAy6KLvNvvqlR1uvJaLlrdRa5usqVGHJ0mM5RH1fbPWBUsSvfFsjLOZVuUx+4rDpS/Bev
zkOtj2KDqrtUTnxp+/wiq5zxBkFg7y2epE1oS0un+DjSb6XX47nM07YNBcv8tEDerkUBw1ImIXFc
fRRjMj/kdflS5FBleN41ILgGSfzTxPljCu1TCI38WRn1pqzYPaXAPDjjRXMzQfsI5qm8Dfpw0qb2
kLi83M42GWGCfIEI83G0gtsQQ0JIEWFVCfi1TSAFfgJ3g6HxubhIz4tguqZwubipp9/uPKJ67NWM
YA6qgAihfmAhmlZmH6LvH2ilbCCCUZN3zOvD8ppN+o1AZJ8PVQgrd6jZ8y7r521sMk/Sx8tlZiS7
BJ/V1igTVwCP24hO/XgSFhHiFFPWTI6Im+HDHtkpdKeOzaS9RoVJFnqW2LsZFFqdTOCVgMhEZ1Rb
w7bTvnqL0r5tBKFTpBvJtmDVzZpGpYtfMaKjxlDhyGa0dJTQlmCnUl9BGcBOfIp+54kBUYtuP5Ql
7XXpfUoj4tzkzPBQ4MupS+D5HErYo/5PB/Zac3jj50nS38O49xh5EBabRjZ06h1Idr8rA4S/TTvQ
/jHqYKNF8cXohtDwXo1EfVOyfPn0c+3BP/BfhZVtK+BCfeaGPUcW6T6wI4yp2WJrsx+rIDtrDN+I
xroaLrD9lkyZOtAcoyLAxgT8ti35xh6tHXZnR2kDP1hRWQXZvykCnfyMYDI6c/vFcE1mN1TnxF7e
JKEnORGmByzM72tw0vyC9LAKGohmOBoLEX6BAin8FQySySOle3rwZ29OiadHdph562tQR5QAEuIC
NEEBCDKZ36o0DlBAdHCydF0HbxNBFQ/L33b1o7rdDspqyzPPcil2i68qyMiLBEyE1I8WCUKV/yS4
UGzzkd3gMPORFg1pgxfOmvxDwQ1uAhMMTEDGmQITA/sQlHv01dd26VOgRay5xZ3TiqaRUGlHh6Wp
yylEcXdd4kMKQnLcJBwMDBzQhCdsGDGbwfynS2H2Tr51XnVd0KcM3mJEtJQUOFbFo+kw/boetp9a
Kb7FZm2DHlry+cLjqZfJu/XHc1rj3ItYjqHsgw4IcWzDMhJB6iqN+RHVsWadWHYeVtRo96mZyN3Q
5GE2Xe1K3+RN9QSAaivmy0SkWXTNxss/CTWM2V8POWhbiqDznjJRa1mgP4c/QTv/JG6wZQPyzCpa
igVgUZlciGRvHFHwAxTNNFp42jgeUDIjCk+AWtazB2iX/eLF3V+eR+1Zw35B82Ll2i18W8ZorZJm
hLO4uKjrKVfTCYtuYbAn1FUev6FW7mbTVpuso7U4Gxu+MN1uQnWo2Hdc1fNwHnEMh4f5FHTeM+DL
o8JtihKaKX/rVfkZRVvAAv2WOKRjHJ+zPDJn1rLlUPumPZrn9FC8c+3Y7/j+BVyerhgO84+YpMCW
+bHjCJjRcGTAhEDPXxf4IzAt3ouyHT3pUmnpm7m+s0xcQC7AG/wlROxrnTr0MmjKJkKcC6JtEKzH
ZWYubwL/z+OaFtVdlkWtbKpvSgy0xcSWuqYYYc2zoBdGwUftu7TPedXfse0pqyWA65TMvaS9fy4D
+6WLF39bjs07G4rV5NXpHDFyAQ9HmVnpC95eKU1rwWlhq6pYs6/jk+eBkCD5xAUxXQbArrY0oPrR
10S4QNtmL5v70ECxxnsx3vHlA3G8ihsc7pNyoDnTgyHisCDuAXF5GKz+as6o4eiWMj7wuTtwZVd8
rwU53viTCBUAeegY6D8yEmE/N/skPdJWPi99ei44QT0DfAavhOQWonj7te5beEAHFRsqp+JhogCJ
7gQabwBOP0zmNbP2qSDlMOxjZ6iIQLgqSEpIAppheEuL8WCW37b1zq8mJpeVHVXWRFl0L+sPahVZ
F7UWiAfyrxCvEFQTJvDYbDHMtJ9HR1pfc8pRLb3DwHhgoZdbHWx1I8YHPs2r9gcJMSh6LLX3UvcU
TRy0ZQy0kjo0s6x5wwThL5cFv/q9sPNb0lDGQMc5EIRA5zedsZxHlUCZhQ/Jonuw6zd1Z8l04lD2
ELP9MnFq12HGm3UBQp+UC3w1d11fslpeU+SFo3n4LFzyobYdGUBzonez9P5IovQC6aJcPyaYHleM
f2hRpmZ/kk3WrMsA3hnqI0DfgK1VvYqqEtoFdRed7b4P2XWjTwJKU9W2mQTlrSUcw4DO5cSYZGBY
R1MQpSTLNRhnyrmgoHU9pJp/Y9Jzw58nrRuqZ+lBH9j+S844iU0DXccweP0b2mc2aCkBLL2tD3ML
zsjyKQLlpf82D+1LJ/1b1mYbiy/3o2XnL16I3QQHFRUbGi8XN7UYI/u2TOaROziB9GeNcJyieji2
DNg1YBlpCNo0+FQUE6OQFGfyjA7XSpkVZgPWPaVZnWHraMpxKe5jPOSUlp8NsKFp9+0vIDfpk5EJ
SUIzehYHx8t36kUQ5mVmcs2Ha+P605p0FUiV8UiGrNNSdWM73jLot/FiEfriUx1vTtEkjLWySyab
Dw8b5xAIONc+QaYg937qZvgUJNB5lYGGWqZTxdEMyHxoSLIpi1k82dSQ4v65BT4/TP+AfICOHxDW
oDUnPlUawucsAmtMGpaVwISsK11QF2y6UFk93TePmUI4JtEzQYVNhKoSFpA35B3u9JHLo1u5gGoj
EJM5WoyoXoI0ebYjABOkLspRLRRwBX+UUy4oqteULGfEYjUC7ISm6yyMe7OZiFEW3B69n064O9GK
v5xIJglVupegFq4nwUWmYPCFfsalFFMXjnQe+a1hxpukQvUieUZddK1KEWM07Ks6W4iWq61a3hlh
A5X9l8lwIbHxOIfVfBg6GIPHqQwtBbBj0VR4ENSvZEJw5pv7cUlDgwZM6v0fBzZMmAI5Ak9ZSe9b
o6GqsoHBMe+40/1CiIhjVKeU0NyYsxdX+zcaf4PCfkutJ48WMxZK9Zdm1kFF2upQx3rPHBdWHJE3
xqUIOUzGxoqipF6NiEb7pGuhQ7sUeyAs7ej2xONPKN4/aEXAlIYAqVODxs4PVf2zNNraM+OQKi69
ffYfWTxPq9ndyctRY0UihFSDBWjA9PAjoO8DEeCIqY8g7jTKb+VinGTcWtY7sSJBmwZl8lDBHctD
q+xXG/oPnkIFVUn5Tpt0W3vxpnP/KOPPvKSET9htVKkQvi4eGu/BarmTsSfAYaaKNrt46rDMmg1f
WCm3HJ5SIyVkI6JttdLxbepAxP67EeTrUsuYb3VeXGK5iEEIhzSfc8bThCDxtqwqp8TUwRSCsGdk
96HTp4d5OTPF8BxQn1FmiONkdM5VOV0qMoEW7+LOpPq/hBICOzd+izQbEeM0jCnqTFRSc5r86gCy
AwjU1BZWdR1kWjR93ikfjcbspWOWaEQMEP0EYkXCXAy9Nrmh2sVt6cVbu/mXatrHABVOUZh/B8O6
W0t17M3lubXKe0sSz6vgygvYt7JvABNRIQb0TidQwgaixc+L4syIqMymuRpwYzrJRBmT/nA5PPWx
u6zMETUKan2ltXykyyew2q3k+tIYrjJ9sdRRH5YvMKXNasTYWlSv/BLemhjrlgodxkk6i9Z8yBgU
UcF25JgriE1fxmx80yfnXwTuEgP2zF165Vdfy+c4TqEfqMWbCngXJ31QAcmcyxe1+8fCCAF+PgNG
6LZaMG3ZFCqEHRrogSSqAxDlq+BKr80XZYZl/ICXh+xyXbTMOOA+qRo4mn0dRypM+MMOr16hABDw
UlVYZTrmo1fXN0qSEvFRemNUmcUoaS02PUa6+Tek6CQuj3VaHSL0PH1cjyffF1l/ghKCqR/5HY8x
q26ACrsGDu4H1tEPKupL4H9ienRLta59m4kRxkFGc8KelO5Jn9MrcUEZLr0OPG86tKU86rViyXL+
BDajtMlw8KgmEI4A9yK9riF42CzguXuOZ1vV5yQGe9TGHOt0uenB+EakgGoZWsfW7MmtX5XkASU2
DpHZlQqolHXuk2zaeHB2H2vcFz36pkColYbb1jA4ZCKl/cbwBvENwHwKjTMdH16Gk5JHG6VxNfXl
XdNTvngGfz5SjB7F+Cly2FhGh0Zr1rdrlZ7aObinvmMzpAEjV6TQkJRHO/ohsEyjwxCIIYxSajfR
qMPDXaoxe2Zc/bwlhnPnrV4XZJsiBgXXlz/jjAg5MYs5MZIxTjtjkcYmacqXiOjfyKY/o9vcVSLV
oC00BMD3rUgyVEqFnlBxDGlnwCwFMYMDDK7N7JPZLPfaM8GAg9kuoAqJm+CKNGO9AU+WXLR0mVYq
ylf9BzE4exU+jr0N1HW4eQ44isnG+dndp1FNfxBH/K7N+jEW0SateYl5DpnGEINtt455NFAGdaB2
LCSZoc24ucoJOyr8dJXgbrBqsFjznB7HNlMkzQWkFhjTXgSI3Dkco6nVPlptfBZCUAoIKuJQp7si
Jg2RrbZEoS18zjcgFTjVGXbyf4d5GKGmfwspUb6tgUOPVlWv5hREWFKIRy+Ydr3XPMkcmRAxLfJk
aemm7SYoG6rnxdYzkHpJ8Bi1ipNjYfC3Mjp7PZdQJmh9e+9o11KkM7eplVz0ODuxxS6WgHdrSc5z
OvwIff4M0vmktit4nJ0cI0BfCQ5kTH1GkKbgwZiinyRihBB8qbcqbGvjTgMQHSTt6YXBr4FSuA6W
us9QWJEZDNsA53ZOWi8rGFhpArkmIIq5+hCDSwdv9rfwMYBLWvTP1iXCH7Xly9ILgBQ2kKJidPyN
69PCbqvkwfOjr6ZAJ13XnhwciUlMUweIIzRecJlL3K2H+nwwo1fsgUtkVjAccQxDxOV632bolV50
pVsnRHQ2PkdR18ezTJkeiqkFG/YSbA2Nfnrs182+dgBaJEQ+dOLflfnxFvFcUySJtYF1NSG9BKi5
KhxgXbXBK3UfYqiqgbrDyTZy0tyxR1EQqFXsPqrqgi/Ewezys5FpZxdvqM5UXnuAlshhYz+7O/r8
4JQws1jxlJ7y2u1OwLS9R4isYUsjs10yM74FrsMIOwjyeJwZi2478ASZwm4WKhADU0jBjkYpINkB
dgFH/kfSeS01jkRh+IlUpRxucbYxxmDS3KhgAEmt1Iot6en369mbpYbFtix1nz7hD7NFLxJQWpuM
KznSTRqZkA0LtpxLGD9RGdxDblkvy4DpuvWUaPRiH27py7ybAR50Mrslc/bmuMVvTaS9K2Qnvxej
itBmDx6n2LU2MuAr67tSZYQ6EijnCHb0HiY3EKBiHblMvUgswBzdXH2iFuI9UuwZPKrRQutvxtjl
AKY7Br/EYKP3kTHpvhnGHS2xfOWGep1QC9jPiYlUVo5kQF2DRgETViTNMdCGGT7Drp76rxODRq4U
a1ORpGu1f5MHwvm8uPJUsIwNTAFr2b9Fk/9a+BTcfsaYPS2KDdOsa1eB4QxzBOb74FU46I/rG1rm
DbvaOFZxjKlCYd2bw/CGf5f/YM4VmHkLur8h3ydj/OMJ7y0Om6dY4X0T1Z8RaY1LEtWOFRvPRH9O
tdZD042/qWuHcH3G6l/UFfn4zoEzk7MRen0vxreineTWo1u5CqL5r5F3xU43f0JAxxaGk04oIQS0
287HCaZ0un0ayXs/XLBfb3YOJUpdqQsElB1CQpc5Mu8HOguTRZKoZz+Fd8AE6mOiVRCJ5Ai74B6U
yrpl+GgWYDKkY3Pk9LSVS/Pk2wg7hcO5juxj0OMt18sPL8AqKLTVUUeLKvQwEwPy3dCkD0Kw/kPz
YiCPcDfwFtHSf3ViCVYlJhdoGpR3TFWwm1MkNGpAIxZun+6qA14pATsuSbbpwvDmY/i8qZBxANc3
ocdWw2FyiYMZHteNNVKRo07UlZGeSYCCRHfdBCrs9fR6MtyBlqxFcXHOcZfWo5VoRPXXhAgWthxH
SSbeihzvgYU0yaSKvFsaTs22g8rSOht7MFYWmDyGRM9+CM8Laio9j+uE1FaRxPskqR6r3AkeYjrN
X/4kTsq1rqMKWyje1XgAoZqubFBGGF+/C1LhvBG3eZzFHl6hfcKzujsWAYSlbgouOleYTWhIxQie
fnZmcOOjvHWCqURYAaCTTn2aHfNk9MlxAJ5/GsR05tzc9gyTkmlhDhGfYDozbyw2RVdu3KUiEo3b
ubB6OAd0KKlFCze+B/NJkl2sbJMNCdSZFjMauomy762pZTRgWx8KtjDa/gAQSDyTe8ebnyv4ind+
iqZjE6XZru88XWy3sbo0owsuxYZZUCkIqU2qR1BTHl4H3QhbpunBLklfp3Ts3jqna3fpEP56dfFR
lQ6tghDtBOQP05fQ6kDOWCZQmIGNufbg2ABuhlz8O8sEs/BhnHaz49dnf3S7F+DPtPE5eOd+anmH
KNkCMxEYYprLjwGGZZcGSfmQzXF2aa2wJct0J6vfBMW8PMQZlAZ4a4TnELJUZS8onkljXluNmvdj
HCII32PMENniNgWZWM29C1Y+TZBmi51kM6h02MsiDE4lT/QY0BADyZTLa1TDl3IlsHG3zL4zR9h/
ibb11hfw86e2Q/e9cYxHJ6nsrdFX4TrByhy8alEck+oha9z2LgMuvk5H5tQWZB7PHmjyJTCzK4hO
q3pKwOZHiBy6gBqKlLlqnTt4rDXe3djYz0OkamLX/IKZ44uCiQfwwfpT5uzCIGwOqhMHxhv+nV9X
70Pdv5Hu7gOEPxi+d1vAUe+VJ9BeAAOEw7jrn4yI1VNCtD0CYnkSbkRmK9YywsanJZWOW3lKR/8a
0P2eUrkB2HfrM6AbFpRPZK72bdEArqDH79MNM/NnOQTrf2VhCv1bBx7duzRGgR0PG7mYu2tZLShx
SkO3i/rb5Dl/WMUnDyINoluhbd9aux2+lJoO9YTxR5s662YQdcUsdtqF4JfMzkDaUQJt74L8FjkM
6C3dG8jFQ+2PCtFgfFHq4AF1PnQRA1H1+6B0t91UnKzSGKOV0cJ5GZElHTh00E/vjn4wpNAaI8pv
qMtWU6+jOLgP+LCZADEE5gBcFcFskoAs6YAjworZggI2Hr1oIRD7Log64Li7IBryaqNKQG6WoGAK
hAV6Ns3jrZJJyrRVoQJUdskPCw+Cwxgux9Kug7NVwpk2Y7qCU+oK2M6y7IO/ZRowLJCiMNHAkjKH
chNk3lmFUwraCtMv3xQp0K12Zq/mGuLhKM845d2YcfOnKGY19uZ+ylBjXUbi9BBuXdGBhYf/FlJZ
WyHCM63YjEEGMr74colSYUoKKJAKyz2I4u0E1RD18I6xCwkDYH7eQ/9jlJCWJ+Wtq4ip8oDIlRhT
jpZ2PTMa+0vrQDGVN0pF42Pa9bW2Mjfu86n4I8CWO2hipHV2DUzn6iFGEKv2lDVGd3GMJtun0KLr
xdhMHvbAEexKR1Bl2WX5UM2Wead9H5I8OY6ReVKy/wggNvd0nUlqaDuXdYyofuOvXQesthnU1zAP
SBF66vagzF5zWHARh24TRucmFj+L2z7Hpgu8jVzC9Pw7VTTwvxuR7pc+/RoT66YIQ+iueZiA+d2h
pLvqIr9nBIjvQ2FzRg/4YdntBrN/RL3govroNZPxU1JjJKOW3Yis0Ty2b3O/BGT5TUSruXyAf/Qu
JhgkcuxXWTED84VoFIvvXjkrvsS6QDfFaKpXE3EZgLBAaSOnRFQQiI/K4k+lkkfLALBZw70Rqv3b
9N5l8KaH0C0R6CnPnuO+0XAh4JTWeBR28eKEqF4O02eNtpkUWgs4f/bp1Jl0IlNjF/cl0i98KHeD
HHxXxNZG/yxHbK6q2XzxbSBSIY5ksxOdgZTi++gokko7j5kHUtn25gjvGj3Gxb0zG8hlfVLduWn9
XCbuDn2YTTrIXaSsv50jqp2PO/cJiu3eWIhNdQb/1g/3Rh7D184PrhIOkpwzyJUiok1SMllmsIm5
KTMlnuuUwY7BhTNHphrNt7ua4hHlKcGwYgqX1UJJaHvDOmW1LdmyGlu5b+1uDaQcnBnimJ1JZj/e
xR0SGBxRVic+C4FBTtTHdyGc2sSnqB28a0u5nKlkA4h9Z+NDkbn2wQ3yJ6uZN6n5a6FNUBWgfuYJ
UhalCE8bOWb8euaORjoU+8B8bBefO8vFWOqeQeZTWRXvZUEZNcMLQp+wT+ASoYM1i2ZTZhiBRcwo
2uJs2NNX4YFXLpwRxkuxkJlMy6aoASIqw9xMzQJX2tvSRb/ZeEXXgOgY7dOGaR/ChsMF4LP2hYQ1
NW5j4TJAc4c/o2E9qCl7apP5QDPoVIzd3i9nUoN4hKEdM8PVb1pGtAf1bhT1SZi5Be0se58rRlFT
Et/ZDJ3CRMBMKGhWNNazZwo0tRsqUsM8M/q9yUy+yzAF/BEeE9a31yG5nHo7qoetfgJuZT22pgeE
3z27pv3kcLLlS/6Rpst+mcJLiwqwEU77IfI3RSEOWD/ikIk4gE2Prrb+Lvg4gvCcGX7lDod31kI4
Rz6hyGhKzdNj2OGjFIzdCqzrthhZImO/bNWYPrhx+q2cmFSQwc7adKaPohXrIFOIoZinNPHXWaL2
zEjQdqnVK23702Qu5WZZEDVuETRcEX5oBpbNZqTpePWxAzmknnHvWBC8B+8hXorHpR7uMTpDU6kj
scrGYufaNsooLm2NBrd06THLq9Y94HNTqr1LCJ6zGp0RK8NfpAOf2w2QoGFxXrwOPR8rIi74lfNi
pBwdptsXm8GEdN4Pxac7T1fL8d6S0FubZvLSBMHf2TN3EXJ6R3ofT4l0nowqD7dJdpg9rcpzcKgU
kQ80gIBXJEPxWxUytUGkV7sKmBQ11qsnnLUNWBhY5M7N8HDN5o3XOuvcWX66OV1WnnvBUd5a1Y1c
2cI9TPVwyNPoUA7ImNneZxI9eV2KlItZXNveZRwGOrn6QEfhu+6NE1exjFibNz7aPyxf/l0CHZ8s
9GUYIy3TsDYshcgwdp7S3NsTWGWKuVzQv0lz3ET+XaHeZGEC4ThUN1k/hqTmTdOuvNLdGGhXO16F
rfF3IiinUbz4p9w2l5xs9mNvlHBbxxKRgGFD1kSiGqLYEnbATRL5uwQYkRt6fzZb2zBOzdQf3Nx+
zlHim8PXucdwXbz1gta4XX3LxTrVYHMQTmkK/HbsnWmA+Bvnas33ymrFdMEHIdueQtTQE3RfaYpa
Ap7qMLYbvsvgCdwfRKedUHcJTr8IsG3L2QURj6Iq1oCRpVZ2/zOwiqWsNk1Jce8xj85nBxU4M4Wg
Bt1W38zMAcwkGqR62jd+mILaKO53RS7gvZcPlqLnp+KeJZ80q0TQ0c2yGSa+5q6y9dCla/W7McVd
Wh/YXg0TBL1wL8Ue3sHG5LsyvtqYQZyKUe03nQOaQzXhNOsOmZ/sQiH7tZM2zdntYfdly0+29KcE
gU/9lPvFea774CktG/eUivksGKsFdSxWJcsozOoXr6Wv11fNY16EdGwmwSApF7SuPeliqjg+Z7Xz
5YJDrDofQ/cSb0SppuDqYrTM0BgQg924CLstaxSY1iO6g3bT7ZjMrpWbfHcGSFAH5At54ijpEzeY
3MULhPZg7YrwPrEEx6Q1Y+k8ltE6QxXAY5jvjhFNpN4Eol8cw8p6MmTKRJMRYdN3Vzl561alL0XW
vibC/W6MkSzUsrEnASttTvFj55mXMY4Knrd7P466ozt8LiFAAzoREOSgLgQcwRQIU+kx+Bgn6t3w
LOjcp3Fw6GPwUp1n7PsEnrJR07xwn4sggCfvkBa40TjdTQqSoufW7CYUvTKH9oRvQPSLXMh6zkvY
yIemrNYc1yX3ut74JS8qARtSGJKT+QaUqQY+nBeQAAkjg2LfO5s2Bb474iG2gJyUA+VEwcArM9x7
O6+uNi68TWsCT8cj23BRPwmLzdwh8VdW+dZDQrTHzxruv2290VZOb0ne1q9x1PwORn+rrQLwpM9l
CEJG53vnNOnCLaqF57YbLaZLiiO5r44K9WAQLO9wdU5hsnwAdkMfOFPfFByHepmvRZeolTmIN1cs
P3XAfY7S8LEdaq1Kb4lbXmYmWFur6T4MN4xfkQW5eRM+u7J4doziMbQzgGHtLkeQ5l5Qe9nS29Qm
A+A03AHpufjDQg2ydAjFM8yLEAph0BMsw7UNugGQb0f7afLZDrJbABKGuwFYFWNwKEze0v9mQFga
5FNQIyrcFNJ4h+dEHW060fzG7eDsPHKIIkb402iNtdN4q5yshIe9K8wAcocK4aQs7qnMxdH0kmtP
kb64/t+wL9dODKDTRG5XxeskADsXThMzhbbYgviABs1oXTTc51k4GwirLxaVG4rOM+Ys9tq12tMY
ldfcKbceCHSd9XlwNkWY76LcPGtcjRNNq3+HpwMmaUzfLANRHwd27LKgVKXEpVqaN9sG0jY7PflZ
jIQ8ZlZzwfJg+sY8GVjsWzV0Ry+NH10UerqoRlQ673+bcNiHU/dYe+CiQ3oWK87XhlVZ7NPQ/tBm
HxR/HHiKnKcRBwAbTfBMu5eovNJqSWlzxfS8saknp3ytoR6Mpe1vQC9EPs+7569L4yu0Xhd0u4h0
tl9vUltreaFPkidEWcZgo7fhnL7wCv3+oaKiyTGZ+i5nqH3loSwBoCGFkfoO1RfC//NBzeHa5HAw
/fuJ3wAtnIkv6RJsMstAjAXxtIfGfNB3r/cCbtKX9DAMx+DU+feuTX7VwRAUgOrO+n/xJRLvkf+W
w0Fvm9DSysu/+iLyk9topEpXM6YYtQ8f18RbKetaQm6rAHx82354iusvq0Q7E4Fq541f5zYajx5q
pt69r5L1BHNN8QQxPxk8aLXyknF381Di84lHEXNq3pYLYNxE3YvmWHOo/Rcn/sZUi+ruGawXv+LG
GhxUuYtx23zwGdRw4OTpL1L6PAo9xKS/oB0fpo03vHPhcZJveuPdjx8yvz72E8Yl1baeUODJt70N
wrGnkYt8OFbI9DCExr/pfccf/f9pcwGSlbst+aV+LL17RuStWc7/PuU8KsxFlXzVg1yuH6gMsOVd
TdahGwFcEscDE159y/Sj40p5W30m8AMhq7uC/11144uX02ys/4fs8cWmAun6oPnBPO5RH9jROH/1
YYzl74TV7gsv1i/kh7Y/1OtHL8k8W5XxpY4WBlzfBh2hHvjHiDr5BK6fp0Dz6NRUEVRu86iXIxlH
Q2Kt97XvJUwrt2kGuRZEz6wfBO/uwtticfBVVUfyZR95Yy3rLOjk6Rwpa6jvSIBEQmsRSWtekvLP
JvjfU1K/T/Wu74B+kTGChpl+Rg5tbyG/REI8xeNI8D4sOhk1R70x+KyF6ozP11FI//CyKyhkiVZf
SeXBirfcq2KgyRppkpA1DJE937r8taiJAeQ0+t4YMy0D0Cb8emCuki4auPk9FjNgrWFlxY/6HnLJ
iWBzxaG+IfxGq83q78iD5l8AJPRa0NbshvsYhH/KAXHnHnkZJ9aiXRHZYL6thoPmLhSccyRk3DKe
NcxkTqny3/spToN2bldkvA8OwYeXlGyNHPOPmNyKJ8d9cof3QryOhgOgn8aphblI5NFiy9ZBRM9c
j58I8Xop5Fy+aAVtEO8oPXXjxeXgnfgB4/hapyZ8U8xCuPRBhxM4mHpDcC0dRod9/FmX9lNnvP//
gFNs6GRKys3LE76Sxk/p5cHLB/fdtOdTO4+Mil4nK8cmnXguZQ/diYfBgmpnGGItBiayBaYE1CNJ
b0EVIuXdKuQX2YazDhTMpBw01KyzGoDz8/UdTms/+myyxzG+5iHTm9n+a7qkO5ZZP/ZEh0Q9TYCR
ZOG8CairZg2A3TfmwywHPEV4vCOorAr1SzQDS4Q7V451n0WoSNojA91RffSxBVKJYGF/66fcjN8w
ML5ChAlLOyXJVcHFsofwLu+Bfhd+DfYF5j7T7cYEPURnNFXth5vF0TrqqEaHdlIUen50h8YiXEqm
smjb/PXi4SYi+WCUkG5LEpOgFb9W1zGUt8I/UbEg7iXpF0at8Tm5BTL9nNztVAMWSH+aun6md0Zn
tZwvjWRWWzUvqmPQPqV2vWvq4k1Ozp+e1LJLh0vgi9OIxxZjCQR9ZHvwZntVyhIHxeQwh+1B37vZ
mqH6RNZ709Dd9u3xZJPM+Abw0LJqH3Mf4YwMeSI9Zs/D7oxawzpUaleXwYve0IMTn203Rw5Yojib
TPtJmIdMuX+H2PvT00nVSIC1GJt7rTneE42y1FSrTqrXpEyezEn8adriEMKlI2XNcEwrCh2tvZVZ
OfRNJvDsuaNOaWQ9ZKZ9JI1/jmz/li/GRS8kixbHELY4mRjxkT73QddGVTxedPos43FNA3mtY2Ui
zGPfhKgjdSfGHM+DIZ5cidwEf4eM0hMaauckbvadkocgFbdEM6tKGw1D20uvWitmMdWLL81bp5iY
FZU6Iw5x1Ol2GBNHq/JV+tmFKr5nyN3tyyh5q2AOALzxu1U2pE+0RG2QaZR+odN+9W767aZ04egV
0B5ma/ZYgNThOY/mlyZB278cbzEdL6tA6Y5h66eaLDJlLqavx3ujczeKQU6VNLgJORfPNd4se/kS
WQFYA6qBxxGKelqk1e0ucH7QEWp5avbTLPPHlPDbh9m5YMaGeBJk/8b8tLzlN/KaB+WHIBpVd505
WPPO3dvsvnnO35GhW3kIvEVtcu8FchMG7XEJllWI2F5dUezOzrnq3Fcdt+MJKJWkv9OOUC3yjOYy
c6njINRzKt1D245X2FOAtTP3y7HU0U/me0A2P9ZQvJqxBRkAA+ihwfHOvU8aCq0ppT2aLubFpqtk
VtX94Mujj70HzHF3LxNiihkjHkkCmfUHIF7vVWpe48pEg6xFPGM6UsCQPTq7QuZv8SL/DnK4xJ0B
KVsRn+0GhBF6wyOoZO5S76IZ6dFUDJWGRDwpDCrwEDg1Bc6aQm70PTEbTNuX4uwp503ZGMo1xr6e
4mM0kuORJYzJ8rYY0c6J4mvhNhdD9KduxqEMwayyJ9ksWlRVrF0Yj6eJk7+dDdz+uImLE8EziRLq
pDRmgJHuFj7KlcN7lDVwirMFY/aEXuSw0c8BpyzaGisi7noKJmyyOyRh+Wk2DhAH7Su37H2/Qxkm
T+h5saP0LbI845OJ0YC5IZBhr8/+yEUdJjm89WaESGpQfTJeu5/N+aCTWVlaRx98VsbWxI5jh0De
xiXvxqWDKjhYNqryDn1EQ70DPZGM8g2B/5vlptvMq7+i2djqrKNNi23t06UcuS2u9TYTLZKIuYcO
0WZWQ2TLz5oKqYb55CP5iV6gsWZwfQzz7la603PoeU+ta7/KKTrCFENJDTNM2WAxZ9TnznUx1uLW
ZP5IV2DI95MBE9MM3OOUBCtZOzhZLQ6IXJZ11PQHgjOiTUb14qGuMon04Jv5Y6CyF8BXe4L/L9NZ
+ESo2QULzYIq26ZjdaLTsIvSzrhz0pn/S4PA96admacXAMgIF+hsAlLQ2rAddLJK/5A4PCbiHqIv
KKiAUP1NcrQH8havetrzjhq2ekEFVnbUxt9lFz4UvouGBDMg7mDM58EUYud5SJfEMFyjmMghAKu6
8l4N7SUa3F9A2zt3LM5uOJ2cpN9GEY9fphtJK1k/vbqlUzdFydWvGX94npbawVuHG92nEXVuMu1y
LcxeGOaXy3QTET/j5E8OXvfSfjCjbNe4GeE8BQNuA7tsW3WkLnzXCZFOdnMO8ZU3dB/dslwQu4QX
INtrKKNt0VaXDqV3Jxh24WDu22nC1brIJr1oHkTgwo1kM3pVv/FzADox2oKK4IOQ7qGhRy288iia
7rkOly0EsuAu9IpXxBf2cDO+QjOGxdZa6KsNJvR4rkQEKQ34qnyvjOBrSun0S8cirDR/kMY62FZ4
tJTYCBuUP4k8md7GdwKUqDIk7TQEcabqmCfxWQNG4zougYmSmEVHmYMzbk09zdv2EV4hZKRZzeQw
zVEQ0aeHVU+M0yXn+oRKkWUdIvTNoKkDrRVotPNaAO5gTM3+qxfZH4Nt0U3xLh7LrRX238D2Do6k
MU9KDrMcYkH64oYjHBjM3dL4XcWoQAaQ1gsAH0Ew/FTkVY07ooio+i/44VSueBfpgyBwbYayYqf/
sq2L15ijoJIsfeAUj/GA1bADKq1p6Z1Q2EGccuNPGjggpcxbjsa8XjE6uCycq9pdL3VRBaGbSWts
B5DnsWv7DTaXT9ImerR5fhwSpEcECPEyuYwqvQdx9DArSrNc3kWcGmEIXthFayun5WZluO4k8Z+q
nbA0F4c+z/c6RhvucKqMYZvQakipGeRAwl724jX0xFXa5WNgdJ9N6Gi9UoSQnHVtqc8g6X+t0UGN
3vsaU0z34H+mYb8WJTl11JUo1yzBXuTFDqcsDOTHnyqPT2NICNJiT4QCQFbYi8UbIzC/imjZZgNc
0AxT0hq6o6i6zUIE7BrjaNAXT8vgY4zSd+CKuOZWGHDPTy0PMXHdxzmwfLLf7BmltoOM5TtTzhee
6mZS82bq5HEh4MMjXNYzFly0I6/pDJt3GsmFZfQWLGHGUJSMICPJVRPSpplxJgPYMgCJ4AePm5A1
ZFjoG1TBoUNpU1I6+bM4BESzaWG1ZYv1V/pQAqgDoLi2X0uA5KLf7pokPWCGuVWiPwYaltZ49ZOr
A4VBk41NgYDns16RLJdtK+k4msGlN+TBz+f7WrPlctS3EFpueaOIc39Q7iGuezxeTDoo2MTcVZGi
eV3u9SHx7wkJ+bFMYL38bNkloqHeH+naSYuEveQpCzIaWWSHMPM/jQFBvaL/wZiAFtqC4Jb1KofB
uIuHEkwdvcFu2dDs/1sZVo1o3ojlNdKOThdTb3rBU5XqShcusZgR4bDS7hWV45MZlmARLUxaKuvZ
aqbTIkI80BZMl5CqDyf16rv0u0MLk/E2SGiWd2CfmHKlQfO3MLxHG1cMbs5bKBCXkipHqwQ1jCJ0
t7NtbgfdrSr9mu3KlEPfWcOhFMwr4x0Az9GPq2dPGwYZcCFjlZ+wl91HRBHDpHbw5xJvRLOiQQFv
YPLe4Kk8mar4te3x23AMioj+yxVanKPUSxTrAV7ejNbJddw/+ZRvOrTLWg/pZKEti9iRkvoA66gm
Qcc9+KEP9FpLcTIDY5fV/WroSKlVVz7pXbKo8Gnpit8sml5j1d2of4EMzteqsY/mjPYinTuf1pgT
exd9kXpXWfBXHRrLXSW3tMJpe5EwUxEA7F9bBIow4fpM8ddsos8RA1GSBwy+3XXiehtFqTqTkeiM
meODxdvC81JQhdnqEd60M54NrEQ3rORdUVYPdYxn42I9zW2DXYxPgxwufl7tZzOnmxdfKvpeegfM
dnH0jQF9X5/TJX1qAncTAC72KvDQhgOyroV+LU5dl7+N5sSMqrv9i9z4TOqgMBUDR355idz8QzUz
iHvUDGPa96bG0Ad9Cz+UyrSAXG4lD7QVKDaLnc2mdNLsSTAiHhAdD8huamqNsKmeJRBFNCx3njUd
DF+eJ2u85KxPxB2CXdmotS7N8qL6LhN/RZSgYd+d9PfPFVI6VDs2VX/jeOc+ctjGyT7oelxPlhT/
SXxcy/B+WsaP0nU+RhdtEKjbcTaex6D5lgLGdmF272aLJpITDdXetY1Xlyw27poLw5ZvAI8v1K+7
LmEkh+b6A6OYZZ1G6YZFdEPl7xthppt+MilaxVUgXpqB7gxxguAMe3LeuYF8bTkSzKF567Apg7cN
rZc0h77cdTbUN0LSZ5LqbZRbp4blUWfOeexM/Ez8t9rh6xgk03UBhx2x9lAdq647xVN69lnBuS32
5uDu5lQ9KNR6kxweXgvKlNuDeBqDZwDWqW18o2Ffk7L3F0jZu6htdm6ttp5aTqlTHUAoX8vBem8n
TryGZDPoPVSJyulUMAAEyg3UiLWK3sOmTyD9xca9FVS73Mo3UTTfU0Qeqqo96g9G9WUzcje0+rTE
aVTQr+r1urXcexd4P9xAUrrEPOj1VyP3pktlXVXqb6RPzCkOHzIr8+6SQmL15t36zt4WS7jlaD4P
xPjJsc7OhJKeD1m7MFJN+fX+5ni0CaR79BoQSAKDeA8uTlK0GGfGn8sc/C4qPVSMkrPE/x01N0RG
uDXhvkLac9PV0JI7jzJFPWq0EazK4jMt0YGOlD7PZ3dea/PUsUfdvFDZ76iyeqMjqjSmTWS339A1
b7q7rs/hlE2LpstdYzzPwAhL3brjnBx9Fqovdc3FKWAjJyD7adfFWisugemdMeJnutDD5J8P2sZk
JAu3AfV3DucRnif9gsODTQP5y6NTlVbqWmfGmwimiw4nS5eiaR7s3T6GUd7d9wvcP9aFrun1tgmV
ZlG2W4vTofdAdpU/DmLi9M8XLhIHu72X19+SLC20AQk3wPxplutG7kzA0g/Ud+pjXuT4bgwfOVKq
srfOs9tfAdbjYgi7lT40N3BnlOafwlwuECIplVrIq/DlZzqwVfqv7pINDBzboBzON8xHV20XkayL
LTMgaPcWIo8Bgrq3f1VOAJOPKzGlACOGJzT+M+WS39nJ6wB0RodVDbai+Qwz7THTlBAdc0YabMZ9
M6JQrkkR9kF/nKT1Z/ev+iqXgCKK5aJPgTzNHspJ7Hyl0Oe9YhcW5j22Oc3aRb+rzpfVxNnV8KwH
Zb7oNrDe1lMNSpPZHEnPEW0vYgp9GkSmMGBEipq+azExUUhXZmae6UFOSt45OfuImO3QYKmHnzL8
9mHGoH8NzljcyclaJfGPIa/5dAPHt0bTEVjwwmB3gJIHgdiLH7gr+kTQN8yjMTs6NtY5f/U3cRFa
IBqsgI+ddTvAJjGmK6ndI/6FwSJFVIteEWhBlQP+5KbNrc1XwSCLhZGkxrZsp5tDTqT/rm0+hr45
+RTEs8QlIJmPzDrv9AliJzF+2LRcQOXzCPjLzsbqhoOcVGjVwSLpcaktCtRS8oNuq6oSiLdbrTHX
XHVL+y8x85IINzNkeDDTKtwPvWvMcF7X9OzbuDoNiILrVYLteJx0p0q0BzdCGIXUhL6n3ltGwWsZ
Qy3PSJ2+5svnODqXUjirYOgPiAqBBEbWMIITPWanXiUrlPLogP/olSLLDym7tV5ArZg3NZ0xjSAA
DXanbx27T8tg55bFd0Unj2vTost9N+/1XbVYkihO+wlMOGxkmHWwqPQ909uaiHWHvsmPPnp1kqOn
KxGCMu6MhFSN4gQzKxLcvsPMJP7WnyYr+ZfvpHM2uq12Mu4bbrL+8ER+6bCB7NbGZn9HlTpI1yY4
xygcIO4vgzMvLOd2Y+G4W5NbTeIc299Va+FBl66ZhqjE2o+Dge6tIkec+gedqRZReegpVO0Y+Dht
kKi/9azcrOj/JbJxf9NbYeCwHIoJoAT+01V8GBYyQJYj34B1TyxI0QRpdzY9dGDjjsUsf2jh/LXY
+VG9en11S/rnoa2hdCm8sZ71U6u5HQAot3qCQxMUSVloAEAF9bIgHg3s8FKM28Lo+Hdo6KHSSj8m
3TTUa4QzdaEYCnB5znran4jmsrl1NHSY4FEP6hXgjJ+p25/D1rp0AK49TGPicsOCSV00i4EiNDo9
Dxg7dgD+yvIpBRvef7TxRD7ibHITkdXeWAMkftAhJ+yDFU9Gr6fccg569+gQwjBM8iQl5B5Mdlc6
MA3BCBTjUz/DlgJYAaOFyHwmokCxuHXlj37eioQsqDip4k+Gmfw3DJn3oy4RvrOOkv9oOrOtuJVl
i36RxlCfyleq7ygKU4D9ogEGq+9T7defmex7X47PtqEaKRUZGbFiLmqN+hnV5He+ToS1VMO1masP
bYPT+DQv0otsEWIu4CUSxpvIcfTiNQkheqMxqRrQFQrJT7kL+gGl9TIniu44HXIeULoVghOIm3SM
Qn8xzPaQehPSSs6VhJ88Mh4s+ZIaETJbH/kBvVO6L/oaZMkxcMGfaisJTrH6oKQfejakBkup3PmA
+nbSb8gZYe2wLPC50Uu+4pysg9YyOjoS6k1EPxV+BNHONMWRuE016gWPL+aMqO/wtT0KDPoxU/V1
ZO+pzWU/zvJAhGD+gR2442njS8ZRtNNRwkGJYebjY1O5Z7pQP+G7ovPGwU+vxjydSXu6Cys3qVgB
ZoIiAcldSIWZUJUtwZM+KrD+9O1OO8W4FyPYbL5629eXwLLeCR1RicyfL1FAPR1j1JIQYp2PhIvf
FHgy6PjFo8RTV3HC0ZtU3M88/RQbBWDEgUaxjvyU7LfabK5rAuZ/tzyvE+N2OnbotiJ3Tr3oaKOf
sXhgWJx1yt/qeLDoYy8OgOqXjjY2rxUz+8BrNOSyLB+ke0fJ1lVMn4PmuuNB7jEFQWwYWLN6oeRs
wDnqmKhkLM2oaEhmmDe+M/N0zUiu3eHmFvw091A57iGgx6cVKv+3anT84znwqaXr+2d5ICLDRx1M
QhTSbRxfvYE5TTRNAaUGXVLwg/aBYeGzSThG4nD0O+d3Rk/HWz7aXj8WVt69ErOKWZz5/KGDxHZh
oq28hkXwGIzV18+OYtVM170bvr+SHvRNj7E6RuSD2L78hATvjHp07/4XXB0Va5jDtM5wuANWvKLK
Q2mJxy2YHrPsqpM59l4repWIwSBYnfSjHs/jmwrTk6VeCf58MFAqGx9mdx73O9wvf95YP916G+ef
9RXSz+NQZXtW1eLUO4GGF1TCTxwg7wRCa0GHByJuIGTkZ/Ri5I+MgTmdGkgzRm+P4opytEjTJ9rC
BDJeOpYMKWLGMHf5tcXI3udaYj541I9ZSlGtvulHVEsA7PhMsOFXeICYRwEJjCsjEYlZPkyVHapB
3wPOBD7Cap1vzjd+V4cVHZJ5SliqeVLe3BLZBCu5JHDCAdgYBWDFqN5LSQmJ9/e4h+HgH/RpTX8A
b6lWPA5UNRg159ZRcRqGasdf6YvCN7St95DvWhMTtb2zDmjC/ScRxJCid4v/pPeAieBBXNYrzJPv
LjN4vNbPqlav2gZ47tRJR/Voah97Nu+K7dojpBDxOD/KjQ7CLQ+BIb+N4dnMuxcXtxeGOx8Dloh+
h9A0VuyOOg7p/VS/k/6KBs+8Sd0tT8SuMeZtKN9mD9hPayHPeknRKnkcTVnm2jEnCTAPIwJ78/hj
wZZgLjUzTBDN0eM8g1f0wIVOEHk1aoynkaC5DORXeHoLuZ3NQR8hCoOu7GxEj6l+hHnwCRCz1x61
bZF+dyB/rLnAjv9CrqNTlQG857VS8y+vk7lcKB1hdBKif8NV1rlz4yuiTAxcZAmfBotZalMcvfXc
6gY962ZiSQeM/rTTiJaSQMWis5jrqFW3dmb33pEEKHZbbphehx4ygb4rHnUYNUq4mNWX3uyFxzEo
XnYVZ3m97pNIXIsQQjDrH30YeWc/oUYsO/LiiPa7eXCy7CxSEJ88DzqUJr13ZNfQT62bRwg1yGQC
qbTg40HHSOlhY40ZGi+qQx3aK727MY/4k8yMrXvVG4xZVFtFOI/Jh3VESa2Y9EUPnV30UtFxsCad
0HurDhfEJP2GOuZwf36SVzejWY1QVmexREWalnvdjYqpGuY9tZoy3TagOxy/XesHqcYeZaLGqVeD
jsbpgJq9XSuXqevMO+iVZtCMCxL7tPSM60bFT2IEcXkV8fRKNozMfGkYNAnIO9D0kG/q7FXH1gIp
U8W/6NvCM68DmH5bCB1MsUM34JPrkMuK0IWVCYU9F8hsl5fcq7bSdLdNAyuYRadrq4T+oea5keZR
pDXmahIFUUOWAjKrdFd1T+esaq9FYqCMruAOkNyk058uRJoUgvTkMcnC5Y0THnvfItHrF996x9b7
z1IX25ps3BK4qLBr6tyCkPGzFsPvifqC1kyV1FOxfPWydyGe9adF4nKuRPCUkp3R6TvqNCWgOBdj
iiEcsW7ETS9WlwSzWTB5LAxGLtStMaD7sDpiq7jzeloYqlNvA4sXndhEhDi9oFCgbfVl4sHuOJ3o
qKBTRofNXa9B1rROSwUNEDVXN70EGkKYcIqdznP0rkeHco3FlQ4NHBZv/92z4ddSM9lBmsb23QRo
khlmFuquYzFPsP6SZvT682HGiR4t86hElyj+VL1z+HkXu7/o1KWPvAMpTl5lvwvyQX+g7c5K/f/Y
pHNOL3Z3lhJ7HYwmTuyKBdfjDqZvd2jgPT+Fa6Z+8dhwNGwfbp53h+rOiW1QJ9PgCupL1QDzjL2f
y1aJeTuZNRLnkAyQzVHvA7Jc1vodWrJR3rTV46/F908gpPDMXqATuqVx72FUgZ/Euw9eDB4JU3jX
OYqUyTFb5D6yidmtRxYSvbaOcdAB3VYpDtvziaMocoZnhlkOOnPWCzuaqKaw30LR5Sky7U2Yjres
Uxq1eaP5olWPTyJ7t51uo+NqYQYnnV3mzVsojH9BYIIRNoZ9x1vNmtEaRCedfulS0NQqnha4XIia
GYSkLahpWr+SljjSmngA5QlYnKAyXhbDo6tY9NdeRq/wsq4MmBSrBRHKCtQhwyAR46OtF9VIJdQ5
7NRfGGbEkJn9vQ9H76HHgogpi4wXZ8rfLM9Nki8A/WYQ32FmvEmL+zTWM7hXqfzHvl0Q55c1ebVA
EZ37sLujEk7c4lgFB+vgk/KTyUk1IIbNjIyVUZGRSNZvo9Xeijg6555DUT8EvKsthQr8GgCUxQWW
oulHjX8fTMqlfUzaojvHHsNWaVCfkmASONeC+Jp3HlN+tBfLhPc0De4eHohS2vu6WrxDrh+YcoK1
2QnJ8UF0y23WCrOl89qVmdrQ90eitA2ln/OVtgLWfjX1n6IwcqT51dYN/rGb72mJF86pIP6MNkPn
Q3RU4V/G0NSKNMNEudf8rozyNBFwKjRcBqSEVZ0uz7UBo3uskMQ3/1psq5F+kcLXVAJBLyhYtT4H
oNmvPh2XkR9hzMhE3dj3d16X75BrY+PUGLxWms3Pecu9RfH+JEMkxb2HMjBvbk2ELEdnrL3A+BMi
4CvW4Igubf+1tdDRNyP7ROXb/7yR4Za6xaWvKaS/861p3MrF+Ehr+M/G2ClQtdBZXYZNkDufl4BH
Lp4/R0VZaUomjDj8FNVcUu38ABkEnakI+gOkkYBGeJMjZFvMZdobJgCf0SCkd+qlqNt7L8v7gk/H
GpzjeQy5yV5rchBX8jnSQ08ZFXWIc947g0IvVuZ/FFX1uxzDYu21pYDnSq20mneVit+AHeFum00W
1bLU2QUMtjEodk/64pA56Z/ZCT4SjZTNJdURP0mHYwKAjrMkEHGcDl+iHmZXZBlPvQ1fNUsKtZ3Z
xJh1pXpoMwvggqRZW3X9u1myV5g6f2hZPOIdSEXFrD+MoHg1p8hmkmi6ZU3+VGU0L4ruQ86ADi2T
oqYnk/uYQ/+IzYRTtG3Ht9goaEOX3MlscNWDQksfIYOFrzldssK85QO7RmLVbI0jYHc4Ne4kc9bZ
BG+shc3Vmc/DQppQV/mvsJZnLLYA1pjFs6nwyIvbuj7atnVr3TQiR0TLM/RVe1QerolF013zwfpV
JYwPZ3bGgQh899I7qyVwM1K94BJa9lNhFPFpcVDDpQq0LNzbRQFJ9ynUt7HCLRE1/9vclNZrOFGh
HTNqexSOPsvAP9lRh1vYBN/AqN1/gD04bdlDz4SOopcZetYxKemHZY2HEiUA4ZUGa2zc6FsujkMw
hXwQc/9EbIYP5YIKaoBaT1H8uTWoZAtjepmcYCTLW25Vv7zNhUHpmMnCB6/kDNApzDabqN4Ocv4q
pDglc8mwi0Q7HiPBCILlLHvPYjTLpCw4wIaT8WeUqZs9+remX9CZave0ymkGiDfI+RcLy+kpTtEE
lnlE4aAwj2Xt0yvre1lcRxfPN1ExHlS47NM4AlFGG4E7143E+IiZ6F9TXJlE8kAc+7m4Gkh34NDO
HEuQaz1hed6uJkgQKEUsb804C87cdeLt4oVRg7II822OFAypOOs2kyYTcJ74qlt8GwwbjxQ5z+hK
0Wyu+yZMtmYtJk3P8E9OD5iIywrWDWwamdx31tCzbSEIqsh7tAzzHafFDIiWgdJ+/LLL6M4k/DF2
Ysi/NN6b2OSMbuIG3znyALhGQkUvj03VYXMinEsXTSWldA71YBwA8/T2n9aHMJIyRv7AZA1uNznS
BiOmLLvkC7V0XORMkHzrtunA5UsrQ96/pMe59lxdRlgYzbF6euFQnJgDkQ+ONff7IjWexARNDnli
blUs5snEF9RkH2U3MaoH+C2MvcfeSQtVCxdfyakK2eyZw/cFmXphjtQmnUWwlQ6F4zDTLNV7KzBI
spMBb3VFeU2mwFTi3p1vBV32LcFEfRoMOK+7PuNoWFWGtY3EML62i+zJuEzYdsn4YjdOshMuAY8j
BQDwEfjAbu78siRg9GSUmHCZ55kJDjq9DOoMwaSn+qr4YBhTRjNJOPNqTpzsWnQVxhZu6IdgXpjy
RpPvsLViaje9LPgJAYsdoLVZAH3cpekZ90CQwJhAwAU3UgQMXYsvc+IkR69Mp73veRL5a4JQBr4f
rgMrGUS0pt25K6jYNWl6lsDAoR0wVbKuXetP1trgntGf7loovxT1+oWin2Ee3T6ZaM/Z8YsyK3VI
TNPZWXG1wNNJvXVe4uyaUBo9LLVO1VNDnu3eHsOV15U8C7Igk6Ki1Z7FmNY1SogxPsVhhu16U1R7
GpE013K7hBrrV+FLLKyUfS23GZnA6eHYZk6DHKQxPwtR+8+110Xvg+svn9Ix/fWSA8oqbY9TYTYk
e3se0BbVpW9+Jn4WfdTAbvY+Q5V4Fxil/QnCG3hROoOg9nMGjyZscOA7OSYeSKiGnc5WABtd3J3C
BbXVtmFum1wpktlT4c0AN8ZBj/15eT3iRjg7SEDLoopC/FQDOuxRYf+rbHBmRVo0T643ctemEB+e
hiV9YYaqeR6UyxiJK9PpNqAHRaGU+K9Tb3TvM9Xia2UnVPx7w/lQA1tr4zDyHkxoRqwImPnoo9Ii
Exq20u6KWzD3y99KRcC1wi70yUq96IApIJllP/dsAS4tQS4YMj2oIvHesSAW+VP51UwWLY7ZgaOU
owh2Zweyezukz1YHLcCArbNKYhTpw7g84mXT/cNLKwPj7RlRv1KjwfSa8pnk9uJgtDdTYgs8TbOZ
jM+zWOw4aQHTHStzXxZWv6FXjNbFHzj3+yirIaM3M+rupiduZY2BAVsYMsKuhj67zpP9bWOFucJu
MHkeap/Bk6l0vrElnei79ZSkpyJf24EtNvaY/HGh42gCGZCYTFNW0EuQVZuYLwS5EtSThp78oEbZ
SAM3HHCfxlknj3e9wMySi1Y/iCy115NbGTBK5fw4dr/H1n+z1D9uClOIz/2IdKYbNaHSY/aObfnU
dN9zDnZxjJ9F30ZXm3MXTrkcKLEipwY7Tdiia00R04Y4IeL6xZjAJU29G5iu9dQW6sE2aGST49VW
9mb5PTjVSVJde+d9GTx/6ywqaNJ9KtnYN5ZrHhQ9E+jbKUAtluBX4f1qmNzfz7G/5qQ+DQR5PifL
5SFgy0/t+WDkxtZFOmYBZeFVqRLAhb1HbQkFcD669KZbrz6YCuO2QZzr+dtBRtFRrZAgGAcedkqU
76JdXqN+3gQuDhLgcYvydSBvpHsxaBAL5jcNV8/zMAPucEcBPRBBVaC8+zAkTLZVWPcsmdaWP+An
8UMAA+JacThMX23g3kGIPMgFdCxWhksZtqJpJBgv/J0wrwl+dUqwvOHQ3UP6zRwHPCa1Y7/ZzFAk
yeGjbZFqaHwl7ml2taL5lZskoBghogy2pj1sbNc8TgKfZJYafmA7/cksJ/kVY8bgRneNl+EzBAaO
ZW4mbhWkQc/AbKUCYuCof3ZJe6oWH3p0iEPpa2nNG+zVz4ufcNgOV7wECgT6D8NmiPx332+fMT+C
VOqckcatNAXTyhXi9QRK1vjFp5soF/JHa+Pg5BG58FeBxfWwxPGm89ONvoL6v3/k10w5wFVt+U+H
YpEZf+rXDGFUlExoecClW7rYxvDW9cu2DylwAmrpkZJx2GW7dTZF5LyX0DFTrtyg7pPD+KUDX0LO
W4PRFjeBmEGKPvKRYhhDVsFI0mKCA5I3I2vWuBev3YheR8Egnvma59FJxrCSPRcjZZSa8xF8LB1Z
MJEcVJwXlw0yH2cMb8hH62Y/j8mLXXmHwgteCnN4EWhFy1y+zxHlUODgDD0ELcjhrgFtHf1KbXAh
rqypS7o8vu3YHKMYslcz/bWr5U4SkG+TNpUrWDY7YYVbCdciT4+QbjAoAOnWDwjtGM3orwa0kGEI
zsyzXACjUP2lUgpPz+1fS4zmK8UTDSaRvf+VKeA9wM5PN+4f1TJj/TA0eI5Ao+jDcF1we/RPJ9l1
JCYSpU9Y/m5cbHsytOFTHG26sfkygxRu1oQWegEmYKNmUVy5O1nMKiYTHvzgr/JfMDF+En1+S73+
xcbYh0tt9+7G8rKXpiq+OPCuOmu5kWpDobYgqEEu1rfErnYy0Q2Q5rNKatQcM6JHiIaM9BXpsXTr
ZyxFd57PKJEZoGsqd1NAu8g/TK3zV9+ilIfJpiwZokofTbHvHbShC2cgdaOiwP7fvSN2XJFzXFy8
Yezsva0BS2Y1nh82TSQyxLHCmhSfXa6LZtJqxiQrdRTqiZVRYyrD6lyolA26ZJo4d75fBY/Ogjwe
NZ+FB0eBPIzTyoNXA0kxFG0/kJh85nZw9h4rR3I59H9r79ga26QREAKWvEyrwKThMZU9ZM4m43Yo
lAConNWn6dS/mbpTzvwIyP/dyGYIQMwShofI6t7ZInjSMgwYJjrNaguI98T10hHAr8CKM3Lw8zxV
5TmLnymgb5XlbCKV7fjwPnJm/mBtUiE8chrtHt3Buugvwl/Pqt3wh2gFdoMLKxXeY422WOFObvzy
kpayehdB3xhRcbXOHdwy1Nr2ChAJmAv0LRCWG9GDgpFu/uaEv/WXdhyOAaJPtBUPBhTTiBUlb2KQ
FN74c1SGfs8u9KC0UvkVKcVu/sJF8vFWhuZ76TRgAWyaT1YBGPWEgLu++owAfBdR+zfFb0Tk/9xl
2rEy27TLmWS7Z+Be+ZVZFK+5+aJHVxF+PMt0OY6ZsU9F/cG/MhF14F/12FYOItZRiIbs4cazdqGQ
DO6czNQszvyIHuJ18QgsWzhw3lPueOuOrVE/Jkk3HX2GzkyWPmxvfqf08NTL5Crz5j9xzGtSdl2s
ZD4PU7fpZvAY2B8hyeaPgZP2qhro0qbldAbXGmTTSgB+0j7E+rVU+tvjmMoCWjaqUAebvZcBcHqx
4cWvP2OmhF1xYa20ZoGWsXsSgG7XYTU+MRX0mAw9DkvNdozk3XNrWMM4R6rWnhCItdqWwQx16OZc
erSn8R7P2bGlDUHt+w19jAz5wczA1FsPGuunekbn0Ka/h+Jbm72Bp10F/G07w3jq7mNG3CzGu9m+
J1xvLog2S5ssE6gMtCTwlppay9r1m5ekYWwSTQL5euqZm9bBLIIf5q63rBCz4DjYfwfMjSj2CB7E
bGaOLzT34LrdFmvZga04/0dA1DdlMGt9r1PbXgX5PzYW/TFzSn+MTm+wbGIfsDZZRKxPjzq2hD3S
e0plC9uGLWvma7+d/FPCigvZHLy0W+nP082UO2G/8pn6KN0OyEdK9bv3hZ6HtTuxjvmSblNgt3Gu
LBBFFGKN4uZ336De2CBBxrjYDbrBo5jGPxJSHfGF3ukTF3DiA41Bdshg7YZOt9Z3vLcUZrOMD/CN
uWCgdR6keI8HLiFePcgympGmYIeYmPDJKvVaQDHetx/dx8bHxAO1FI0N6x//a6JW0sYnUWaA4jzq
n5T2As0MUC7pwlRYG4DeTKray5sA500zRd+unzvM7dLPLJdqsm56m7fzTz6AkN9uih9R83fMtLd6
tuEnSH55Ef2o6duLQxNH/B9LEY+70pk8qzf2l4ENvPDvQWTuA+vZtmkzl9uAb9yCF/IcdVl8jBe4
XqR7DDDA+n7X3zisnxjsP+YUXQTEtQzkr62XWtIZwK3QIMzLHpn5g20y1OZatKUxEmPgGgvQrQ72
fTqs9DrUH43rNMR4I2TRlo+Q4HTFVeILFLBScqCn+hvrSzuwqn2QpUtMxxvoZ+KRJITW3kq+f9YU
l4M9no4zVWGWLh/TWRa6TIj2e9wFI7Umw7OwW+fR4spwCZYQ1afc8Ufp35VnrFn1vLHUmT4jT/pX
fEmBe0DFI5tuY7GKYjJZpBF8RG7Kfzcqp9LP7jVBkmUSbNOntI1jLYYFrSjCx8J5Q9Qe42RaMcHq
qODIQ+/hfhya0WFpEJIGyC7Z9c2Xggjb5y+V5fFMQr6wta87E+iuHe9iKzi72bBB8fZKcNJf2TGI
nOpWkJ13WfLiIb5lbvWEMB9qdPJkQvcfHQf1KV1bcgcdnkK7wMCO6mzjX5IFgAcRhQvItmbRZ5Ru
9RMM6tFkOI67TtDTYWBUC4XpDsCTLrtidLJkT1GDKeVcMTnPjtoz/Z8ul5Rwa6ahsZ1JBRg/7Gli
MsGE4SIeLvG6cdpTZ7QXZ4Dnhk2bRml0LG+V0MJKwycNfueqstTMzGN89xcnp6u+E5yHPB4FJGoQ
lTlXBEqvcB7oWCAKzcQ5pLKvI3KgnNtQj2xV27opmJsMUSSY/NJ2RHC8zOlT7Os18UnP6gRoY0XV
bsejL4nsAxdWWmG1kgVQHMcFhDz+IZwM/rKXoe/oSNmF0Vs7z1wvD4vder7WfSLXZmmsBkscy5hp
PbB1r+GAjWU9xtWrqpvksZ+n6mOBaYYBuejoqcGioJgevo0UjxjG3kVLfJJO8hy6w5cOCAPDIZzZ
7pTikY/NW2aufstIUG5sbQr3hcLzalQ4CMdHP4sJIy6tlHg4D9oJeJlA2XVufbGz7tuVTrsJzAqP
TJpX1N1syjtesAkqhSZBAKorBm66Yczgaxr0ky5phIqyk4VcPPdTQKCdoKMgcMVAuPlgB8OBvvUr
YM4Pyj0ckpCwUZ1MKU1oy9biTaBoNuYEbDEcjpWLK/oXORzNccFhKaDgmQMfMsozpdg3nfChqnhz
DOdQ0jzWvz+lDOFXjPWBf6eItW8pwB8mh0zeivpP25JHy3cuZmw/VVJdKMzvbNCvFrlR1sZXvObC
VZ5KvJZNZvlNx3qYuiIAIuIcsHLHWpgAi4QzoAHmXe3wq5cMoPnieZ51VY6GFro3UMLrUpcGGGNz
AvhLFhyrwse9FtQIhiJB+WJVyTqv4huvYPLWiey5SelaXycLs94BpJYaT2Ngvva4P3BfEEvl24As
kHEGkCFQze2Jab5oPbQzk6yJHsTg9J1Q2npuCsBfuWHcIfb8bQoL3UFXnqjlMF5aJPT0pz01rF3e
4y+R181L78dvfpPCN5An2vZ/8rIBSdQf4nroMQ0o7jLn/1Bn+F0KCkjW0F5CAZCr655wB7s3zvKU
MoxSD9a17GE+ALEXHOHB46xagi6L+Uqx58mnnCUrN15YUFmxbmznKqZ83fYuhjieA+Bz8TmnYf5+
mFHxP+gAj0ERXk8ulkqgP0RGAU+hI6pQ9SaVt67RF+UDDk2TT5uXVQ+Eof+ahKqJ+MXvoZc3U8UI
Y0A3aqUtwON+9J5hacYMNaaZC0gvqsN/DFmFZ0D8dwc0yqh8+iwSl7/wxuDfMTPVZVT1xmN8LnBm
kAj9QTLtHggvPJm296K7OHVIeK+ifR2miMZr97niaqX9UDF2011ly4JC/U7JM8YosXIotYqPUoTv
gV98zGbxRKlvq0GqSc0YGqIzgp0Zvk39/Kw6LYPJ+sewIhWqGonjtG8r5OtY4thM/DeWfxtMajHR
opCmuB1n/u5qTMzVZpYRsT/GZHLgrVR5sMr65nNStLoGek7JI1rmpz4ep1NoJM95I/752bArpMYY
hBOVVjj/ZhLeF68/JLnYpdhX0RKTRzs375Ez4TAu/syyeANsfxaqACSCxN+I92PHhOzgmpx744LP
ZgQ486Alag0LTjTTXH1xpNG18dvgUWL+xPaUjw/W4l4CprMXWv19BcSMTgKnltcQkRoNpK3XJnv9
79YQnKIK4xpDWAjo0TTlQ5mCuZ4Pltmfutj+ZIj/O3C89sYZ8VDYKExl27+5hXvxLS5xZTIhNCHt
aKAnm7CMucm9sHaMNV0T3zsmPMJJDXluhvNQZM41UR0HBhxyHicqHo9eK2qykGBgvhjZk2NadxdX
gYfJGQ2Ea6SZZuf/7TIMTURg/5VB8dRHAhecwaJm3/avMWosCJbdTnjuo3AAYntdYt5QqIwnNAKC
6pJ1A1Xz0c31U4gLoBGwRD0sW3JBj6mSF4pcF0fMr0EVzYqKOaWv2An+Fa6bTRuKlMafyYkEJuNh
FrzFkJIMe1mFvn9qIFsl1E1SkiasXqgW8YhlA2uLepyfCKInOpwp3o2sZWwHrsLVTjU8yF71Oiu5
cYdlPfaNjfgT4yBNGyzdNZPuO8nVLEywyWWMAY+FBq/uD2mwIFcl2VY2PMjGs/l0Sv6i/Hq3XAfL
kl6+O76mPHKTNZAhaqqnxbYvlNC3FXNNrot5XG5DCQxIO05QtrBW6LQaeRpw2VZNx/BQF91LGkBw
P/rHqQkV5rQyy4GFxV+ZU3K0mJEf0G8yg2Q7zcoG1R6CmoQinyDkbLEkjGKJFHYmqcXkxHLQEHGi
K03qk24ToOrnjOVwPWgNDQ9MCXoBsueOARb2tU/lmNRYJu0OYZYWCmrkYitpOJj/1nRHME6AVwGF
EWlCNKpDOQsmD8N63gXVEPqrZonM1RAUWbbLW7r6L1HXzMhp69+t0QPb9lD+9cY8kRSkw4JteWHU
NIqEYHqj8wP/Fua5eWHAapkumNVDWDYWVK7NwKHAQxESM4xqkioaidc0G1mnpsVZH+ZFwWB1va3d
fiq2YZYqBLVttx/70tkJuDhvKMjrD0u3bNaJu5A1qdnaUMDYSHZBpAYWcAdw/nffChjB6RwXRTXu
CTxtTCeiYejr+S/FO3GO7XDcdshfD9DYlodIxf7FjrvvLvc+e5eGWjczGTMYcGlg0OlWFEnmWCHw
9K3p1Sla/1JLhED0D4b1CLkPGmlQsWjjDPPEDRNP7doEmnkIg2hEM7Ak9qfspdUBDvXlFvVMcBWB
g4DVtPBjCoaQQT6RDOuixdmHJxrDt6ElR0MXDe2N6BgHGUOKGaNloQxCcG5+fE45uG3csSrWPijR
tYk69DYPKYCALKJxgrvz6zz3PGFVaj+VtErZ8ONvoP24o45zA102KlDfxOWmBYYND4F8jBIsXNwR
0fVEl96IQm+9NBIP5HhtFcyEKc+OqdlgiCQC3GbmJFFrz3BQmY6Re20EBPEkpIBgBREVvzQJfs+T
j2bAMdIzihl04bIP2dQG7eOLNjtMsMDlbEJSHyQGa6+J7DV42OZhqONvTK/purgBo5Yj2J12LK0v
eyjqX5UW10zUaE9GZDBxgm7JYXwRZ+LcV8RKgTWgn/BoKOnLVe3Fzre75BJxD3sgrHW68qZsD1ET
IL8DbrEqS2j67Fk9niW55b7y8Rf2FyJ+taTFUx1ijITfR/CCu1qwHhvHBoo1MmFmqOSxckVKGaeM
GzQuNtRnYcs/TdYMv1jRjLkuabfvg1ywmCqBTZxYOkqbTvHlSPhSLb7KD1Q+EXnSZRLxdkHooJtN
Q4O43lXgH+OhfbfRaz3lbmv3ANzV8suZrWlTDo+LeaN/RxlHuBmIBIWz0TwGfwwwajaAyn41OnjA
53y/nWMWjBMXlf2U1j59kAoID3UA/y0II54db+pCegxtQ9tgSNiRLIQBD1n0hZyHs1+DBARbOkaX
kNY2a8FVfZjdPP3lLfP0x4bN/lfmMc9rjFUflB3FHJ+BbaidTQwWTVZy6IYqP6RJMu0bzy03VjKi
CTfC7iNrKFC2DpKjbORYn7RJco06OoItWxz8GE+dlznO0IhW6ez+svxIwVadoFWPuuhiNmnyyzQs
dapY2FAgluVSJ7lPsgzHqQm6vzaoXTEVNW5tQ1yNjLT5em6IOio5of3cevTUJ0/I4VEmcTzs8tSv
y1VUd1Ckp9akGcJ3/mdUVhKuQxHgqzQBs9x28SifDasNvqsuLe7mrPahvVA+X2Iq9LbahEUOdT42
0mptNoMJ+qJJe+A3JoUHjvWXbkKyRc6kUYY4oTBN27fy3jP7YaNq7GzK0WPfY5nBJv3XGMb5T6/6
ECi2ZQPNy7BDpMOyqYqhRkzICKcXWd6OsDVd8ftyHq1O0A7B84lTRU8px12gM/jtnzYOx/3sLBYz
azUtycSLTrllmdSRrAk3IQa8Vnk3Dec4LtEezFJvC8PshpuyQaYMKl/saYDDBa8D7m2R0b2fU8bU
/UiYnAVTZBSj4Owe+2jhW9A33iKnU0zH6TqNPXM/banWCtjBzhM059y+qZkQYAC27yfvWkJ+2A7l
xOyRZ+EI62GsVWV9+xe3ENrNVY4SucBTKME9i6KL5ugPstyNyqZmw8lsPY6+S3bsf6GVVQyqty5j
Ho3LAEvxkwIGt9zI6PVklBws0x3plER+w/xpXZ9+3gPjeRTaNXxh35DlqUqLhGNC7lD57mBeoLHb
GjHvgQVGcnPcOf1KuS8Qucuhfm+8YtibbTIchdTxE5ffR3NMPpQrKvqEPrP0S1xdDSIJtTM74bwp
4vlAjyB5rNUiLonVzc9pa1P/WTjabhaqF1AF6s56RTpHg7Eo4ej03ngHXp2eoLzOR0CQMdjqyaB5
ioDdd4blaksvpu5SkF9Jh+aphQsqnTvXuogFjI+hHH+XpXPwJCsjvdhVZ+1s2vxrm+drhekSw7wL
KskoIdnxzQhNaYCBuewRhkau3eEhjFKPBCmkf1rkxiHLHea8G+ZOBwNp0bTAsfshB2HMXVGv0rJd
E3UP6xuKjMuOnDW1wiEmpz/7ww/SqZJwOP//j6XzWI5c15boFzGCnuBU5b1KXpowpFY3vQFB//Vv
4dw3unFPq9VFFghu7J25cnALf2ulbrn1ywYkdZoEJURZhvQhgA8GGszTLN9DTZLDKEysOCXxjRy+
0IzFviUmkfnevJxUT/hNrRBg0Szo191IswDhHgQiBZk+44i3TzwP4rHLm3VxXYIySGhAIORBzJic
BPa71e6VaZHjE/nfxK3T7WsgIogMXq6wYdJRAQGVLoaSvDZUDTLMh6106Iq3fPmnUQbTReWxRUdQ
zE8UvuU2EEO8JZodfbv+g0hLphbfrD9QO3p7b2hxEvEgrUZvsT94ZP21aYfpwZCTea3HVG0TcqLX
o+0KsjGRnDl1zaQiIJ8OKcaAlGfOivYnyVX+kttD/Bkp8t+8GLuzyBKHLcMKT0mbyjffQ95oZDbs
OFp2gGNsY5/j/F2FjH4xCM8eSB/d0mJ5Ts/mEAynLmgFNiM2q71lzfC86AAy/u/zdNMHrgG3WtTV
MwIrVEJVTcXaFMMu7f1PDRpGerKLGZKmZB07jbj6QfcxU8Y+LDBgarfFS++CX5rqe1gFe19r+Rzj
e2h9emYpL5p6ctNrmPXJJsncTzPKv2oJZsbqqw9hgedDsPZiLNCX8o5mf1ZAUTHP9POfCi9/72Tw
BSH9qNzq0lnpjXz1t4pzcsv/jj7vby/v1pY9PvOt8pdq8mXIKOrT8hQ4iASjIX+sbH/PpR45vzOU
TRhbpWq3DCZhB2Gzm9z4scx4cwtXYl3vX1WYcWKbwQ0lSfSaz4RhtLDns3h6c+vkxy/Ei7V0PxpQ
bS3JrhscxJgBrrL+gITm5o/VU8UYGEATnMj8dTHjs26URDGkddRmqBnu0RJ+FGq8wPs+LzJiMU8P
fi+v2ixeu5UWufdbxEik7A7xex63R51B0MK+wKxLuAIUNr9tn6tMXuOoPgslznMUYYRVuPtJiAlr
2FXojh/sgOLCI4O4Sw6zjaidX4Mma91ZDDpI8YyGZJ/GuOrQYawyk66wMT9Lr/mbe/ULxQQGpXA6
G5Vzt9uGuX500XdpistHi/0Cr3IPeaI7+eRZzEpeGEPuo779VQJq35A3xzSyoWHjvoHQWZKL3NPw
njIP7WfTX3gsbwiXvic2oqQxeackT2xaMePe5Ccb6lPfCJ4plxdIuOw1Vr/I7KdCGQercw+evaDI
I4/AzZ6h/OymkUjW3h8R+fTPJhiCzsWGrpGZ5MoCpYTOPYN5UKgRjT68lU1wJGLlHs00Y+A24XPn
wU5obFk25mtyzkEFTXczi/94trZJyo+uiQ9h1u2tDvh3LbDnVcD+Wp7ftOF06vnJY0cWo9dFN+X5
K0NmqGHEtpXJcaotE44wDIvUe01qB2D38A5bh7Ts4QK8ELqxf6sd+xnVNHRFeuTsODmN++IuSHvR
+SdeRfWJOlQPgR1MGKBMzVVA3BWz50cnyd66avzKdPRYHd+nMvkau+7m+MEnVqFj22IwrK3XLu+3
hu0dgWRSLDYvmSwvDVHmvPWIo+w3+mLYVHY9wQoIAH/QyG/iNtuJGD+2aVw6VPljPN6X2tk4dbsT
qBEnp99HnXVtW4+zw0B3sQTlt5pt/3OSxRNL7z2nUILfx6NJWoft7xaOS3HrXca02Il5PiRDeDMj
Rsfx+Bj58+NYA5ni5127JPcG9QXkeAOliDtxlcTgwTbmJa7cv8LOXuaQxOQxcR4LZNG8SZEJVHyI
jFw8d4bUpPPZTOnuZWUwmEdprm8C20uxlnXybKExBXrpbHT2rmUC20vKXxN/U4CLyK+/5JBQ7/ef
bW39Q6bxz5Udd3m+kWSEWK2mp1SCboaR6TyLhmNlpeMRM5ORlLHvbWLpyKitWpatlO8M7m5d2vDu
cTd2Nf7grdnyKlEP3M7xOeMZP8iy+lm4oXVu7tI2+O9TDVZJ5Dz5aD5LHj8X4q88wPdPPzioja/e
wHJHTulAbA/T+m3iz/su4CBsVWT4WPZrG1hYM4B/V8tPitbwAfftZhYmbuCg4yVhXZmsov/L/7IC
R+TSGoThkH0SFM+mDrpUcuf7I8GJfBl8LreaAO77u9JuCQfBBlL3JFc4biDgJkAh7kx8Lii4msPQ
Qt/yEcoQoSGYxrA41oua36Iste5WOwr8jPQfNFC7aG7CCXZzMw2vUVG/p7b1ZlcmrirsCC1yRavh
UQIG4c/pPdcCBiFRqYtCnLuKAV2kaMyOZf8h0O2pwK6cvVOX9a/rz8F9ESgQOBDaRB1b8p4oU73Y
Bg2njRtF/oToIh3/lsR7bfknS/QzaDcSJ8R67XPWqdp4fKmZvkBUziB/ttL2z2UX1JuxduBNSHPZ
EEzZEFM0W/tAzPYhIOOJNggTxbBF55m6Qu5l6shd7Tb2zm9jqD3KCw70UuI9KdTxfkaBsIujwEc3
6DHvNfPsQOxWuc18X7/txxytYc0QCB32WyzUuOtSyv2plyVEmImUdWX7m4AR8HPShmoVhnmup1Ll
1k67aDfnLpKbTLY6M/yP8BkTuLmHHwpYy053BJ/d0Bg2Wd9l7MXpL3UodrpkyF4sj5SEB4k7AAiY
g+a6pUL7MluaWYYn+3UQOFTfPhPjNCBsjrPtQFiIK0pnzcAgRrNexfa78gvIULwndnagb9zMtyUH
XHO5NRhwI4x5lWi1myrIRYybMThiRCdbMbY5yEyl0Z66Eq7AKm8jkPhRmBTePjWEu58LPM2dLdRx
ynEzjNFib3tha46z0R1nNy9e4CW1qPBbFE7B2FpvDpQqoswx2jGrC2i3NvlrxuWZ2I+SaHow+3eC
kG3ep8qVOje7d3J8k/umcVfVvM+Ye/K8yPmSRj1twBD+OW3q5g9KjIWELKalOAaqRWB6MPZhF/0n
egNjpbLPfkS8kTFnkofIz4/IDhH+E8vng1xtn9rkPTOWKzYqlsjXLKadR7ArheaqmS8I/R90q7AM
aCUzpo+f/WpaG5h+2p6MbpQiCeA2w17xgfl/gYOedtp09ePU4bn39wKOTum9WeR3T3TFu/LdTQnM
PJGImEUc6FzSCglEzkbwaYQ+l3/U/Ly4f0au3Sc/jkiIFVyHjYlPc8QwaZDKyj+T+fuSwAjJR+Az
EpbUQy/tCDbkLvX+T5jcpUWM0IXjOm5z3vsEfJMXbMhfP0Uk899/8Jb3ltsjub32ArQ3eecuF+Yb
TWvino6h/HBkQmPpj77ueUH+Re+f2zVbkOT+y1+X/PWqfNb9YTd9ZLKtfx8X1trWburcB30RVVpc
JZ1vYYfbNs5BSnhbbiK/FgGEvkImq373aKnwgA/6QIw78py30vzHTQubBvz8E6q7hxrDZK3O/E0A
dat09LdcoyDIkAvWa8GE+Y/qwTcuXERpoD4c4rXV60vilvPdtBx8ZD3oRZGmB37Od27cFe4lfxhq
bSIuApjyM3IMLhvLaEyj1SRKaX7W3zTLi1vngQMzLJqz/W6SNEGsD9acFrawMrVWIcl/OGOs+bGS
Qp//MUk30tMQt2lXLCEWBCg9vhvY/Su+NjX9nRMMDWjf9a/g1qb5T0YJ0hfUylQ1NGzYU0jcypAj
3oyFz9jz6PBz/l5/GMo2a/lciCg1BbkvAI+sV5QULjGUpD+bRKMSYWiP6JXMcM9XrL8yNuid/gZL
LGM+YtaQPWKBg8pfyGIeuQiy/AIQnHNPQq3BmbltQsw1/BIyp/53R/1k/tBfszvDGQ5AKpj/uM9V
MqMM9ChHrpFgezaWiZUJPRHHUcojzhLhc3OVbFa6+bz+3+K1gz8Rmxd/xLfJCmMJ6bvLd6P/US6W
1cVP8myxNHLL52vASupPoFQAgvC3cHEM/dtiI4PYUmUiJERk1r8ZU3nmafv/X4eV4aG1Q7rId8wX
R73ueVSs9l8W5XcHHK6qb11e0k+hlqO3NGcbva/0vXvUt6MFxeo1vGPkrhHDRe9KguKHyEX+Szbl
r9Cpd4PL8W7+4ZPHA60e/ppqxd4f3hkAcjx78iJn979Vp2+tfj64aC6/sr/4ITMSG33hsWUhOMQ2
RDghKazWIDd6/S/mKTcCzUTeupX9G7f7uWrl3aAXunfZF+eBqFbDiNazFaHF5nBILl//0y8Lbhmv
+8dE81CpcFcY9UHvHGaD80lnMyLYsRgIQg1pj3o+pH/QzLpvTspbTLEb/nATpCH6jQWCbH8uUrzR
Uj72RcKzzJS1r5mhV+em69+jmMqaDS3sDNKDkJIIoiGzWO1kY3wFaXefm/AtDNSpjbqN24WviytP
VWRcDUJ5s2X8N7EGlqrEu1aHT0KxwE2n27fc7qXv14okFaTK9KvUcFXdRBB0/90j7mHcT+Jv23xH
lf3hGUxkh/oNe88fFYaEvzrdWi9zaxlpeM5E7+R7ohk3reKszxVbXocFrTzHvv04OM3VwAhBSNrF
4bA2Nstj64aPubQ3anAheZu3STX3iPPpA8mSJ8JANyiU8YIxTP5vBZA54DrjUd8/m+jimgAi2fav
tcuwEozADgpHoBuvmGKiep2mvv8QD0vJqJ8pHvk5jMBBbRhk3EkS9ehVfIvUucVJ8JMK9YV5bdOw
f+CXu8Qx+mMXtMqDKvH70aN7StyEjmxzdJi8WUWGHqY820VB2Ijamjg+eDqZOyyR46KZ5psagRZ7
yt+R3brzsmRnJo5GuSCVU8FL0MXkQrFYrLo5M9+6DZk4qtbbkKjMJA1nlFOrUy9r2iAhc2a+/XIM
t1glMT+D2G3EzimxtwLOyskuoJH9FirnUArGP10Yk+oMOyayX6IQIZXMOYyg0uLlkTw2ucPEsWlf
ohYIpFtAHA38oiY21uNGzs+hMv5mmJXWhHezX0vdtEzInKaGTLPp1Eztbs7QK1eu+I4K8mDHsfxj
4BvSPzaT4UENtkkNSZO53CrOfx3okXi0r5B19p1A8DcX5j2j1qC1YKzb2TgDqSdIynmvIJhIw33J
FLrpkYEaY0gTnxvapIM1oPTx5o+A2Ob/rtwf1lljPiLU3nX6+ZTxOSbHFAvusNb/fGQBJgd/JYvs
NUiRhM7qxUoySL+sjtRn2JtltwhxcC+NX2KySHZA29o7H84QbeteHcCeYXgjANVsfWxCuD4kLziA
vAqio+OVL7Mw3qOy3CRCf4zwOGPbAlqU7LxI7iZFQRDxuOkLym3j5nbZ1QriHcK3a8CU0wthfAbV
45LVe4xSF0cE18WbDh6ER9GLM+enx0bUGkjzpRLjaMLzDcgaTTh6N7G3MRnnLEmz75tqX/jOt1sY
r6gMfqXprRnM6bPskSnd3s/7i+u/LfDuYiwClc+0DdqGN/jbqUi3zVSU2NH6le2A7q6XQxO0/yh3
Nw3FYtshTlWAsxsdVcFajzrqNFFd9GRm9d8XnoxgHlK5rxmEgwfzfsawOtoDuUsNrWevSz9HG7kx
zEI6jubaoM4uBO/wQeGPpo3/4xtsFygIrQy+X4h9EUqzaw5MzkZ755nmFVQMzbrIPE2lzwQJwncy
NCc75DgZ6Mw05IH6swvqwmg0Vn0lOIcQ7gbU8Azukz7JgDDKutUoBh5Mtaxdd757IWqyWI4IQ4IM
roJsXkqDzlvpkrpMjCRNw9noHys32TdteLXzhs2F1plE1w7pZMDOiKEgCek1elN4o4W1n2hMhiSQ
EA/UfNQ+AFFceLvc7ZArQERNaOYOZbwJDOexNhDvsHK8FPGdUjt6p+D7pqs3Z59NVbykFu1Kld+8
oiZewinIdRXOf77zdtWb9b5IF6bw3Kee8KQZvXFToJ+9FFWHxl9+TRnzkMVDR+iFn9jC6EJiJhvK
p7i/t6FFRwomeTYD9S/dg3DVocA5WQ1y1TZPKoOqyT/v9B+lYa8L1RyEeCFfGCfXg2L3rOfHucUE
iubON+W1STI0sc1Or5LW9BhzZCcQcjOVhAq/9JcRQReTpjrr5WIQetPx+BhgWgVOoKz235eSb8LB
Hu8nG1PgIwv6M3Hd2PpIFOBxGzpmD2OIKPmfyoxbUY/PaiY+zH8Nomarb2NNuEW/cGpwO7zQOZZO
zyO2M94UeM/rpWDSTsQRevPBN28Zb+rGio+ufynr/toQ7CBpCTkdvRLN+QkZCBQtaQh8RDNr31Hn
bfrahGIANsdC8R4lxbry6f4M3YVu+DloxlPUXHGPniKGn047nnWOHPXsjDiGtrngPOUZamMmzNe6
Cw/cVYDWLIJ0Y0wgD9is0gVmF5lTD6bNEIuXRRx2V8EW10h4GjG664bOFfKFtngqEwEwpvxqKsS9
mqoZLc8agpmyx9qqPltWeWQY/mkPy6NYxqcYHc3UaFqP9VNSJEWzd2SqdeK9tsqzHr1MDy8jJHsn
Ry930anbs1lcCO89x8q+Jja+WUYoaWPwkuItpAcYxIu5ZLE18jnrpg+wnO9DZ37QBELFgDbEeJtj
MtdntDUQ5zw2VAOc14iuygm7x6Err5F+HJgBbeoiv1fTk5czClTywWnIV8o8uA/igZgRutiYXMpk
g5cdxcjfrOdMi2Vq6cV9nrDSSL2ch1K8qoHGE0bLBNUrCljaQSEWK8l8NSNFzYuiTYy81Z3rFDk8
NA1ki/rGt9QnNKgh/tj0WlhteZQxcf/uEoDUTgLs1b2GQ7XxyeAeRjAyhvlMNu9ONTp2e6HyxlMa
jcc2cd9q+KLz4EIHfgpsG+Rcve2LJwcOYAgxxaZTX8LCJdfxBdruY4qzLLSNbR1WW5QfdMLJQE0D
CBj6VIJbnq8nwjsBx/N5cGy6binH6G9W3aHq2uRBPzYJiIMpm695AyOLl2ZUvU32Owwyjh2HpSOh
bF525FS99J2xNSf0g6VFLiOKQq5bVxoGdVfP27MlCGD6bywbfCNAeogmZ6cY4rrsAmXIoK688E5d
d+2PIH0DUhwgLXz1fMRk+WlKHDM8RhWlQWGHe30lphc9jPNbnHs7iewHWSB1Cvw/v97bDq2WyNnz
HvmP3EcK+5M3LcdsKNF5W8cBEDU1+XjRYix9n0dqGavLNwPLLkRQ9MD0mviqEk0OHqY02BZcPhY3
ep38xtqmScm8QiKswEE6UZ2yHiuumdULOvnw380dkl0D6qRGYu9x3MCkaK7j5aeU4ReYCYEqjEE8
DtXafUkDa5uV9UeDEqBH6mOz26EPIRCNZI0GfuuCXFZ8z7mkTkwUurHunRWteA/Tkz7q97FNfoad
WGu92RTsubm25s4U9TY0GUF71arxYPlmTpEJ4RhllsVmmUzx3UHZQQkxvjI51A7fB/3tOGSw2uMl
ztwHH6h4jUYrleLRjzBykMdd+JMOzSPQIMcUi8wf8XPJ1B/XC1QUEwV5sZh/gsrfYlsQQJ0Y/1WG
T0zFqM2PhY7GqHacbMjTdZhKGxGVLAFCrzZDBlqz+8Qw3qCB/6qp+pe5VUr+h692wM8381LwaNFs
z0Ie3RCynTiM4LMKp/jbd6AtRVHC7h4fHdf/S1IfR0pToKGQG6MCvco5LRXDD9/SU5xAChpKDrex
i7NtKuiQWZaiC+XUB2SFF/zIG4HVD86KgRwOKFNiI8AaJ0VTESdHGP/GFZKJlLsE1uFQGOWP68Oq
EF60DxRTb87r8w6kEIL16BYSbrS2w/pHLnjUXcIqoF6YtJO7pyIcbxGk+I3UIyfpPZFhvg+K8ZRn
5Jd7RhoRRo6KqIg54Khgj6v53Yuzc44/CBQhjUpvbnZ03z9h/72NZuuybZmSl8n8mw/j3RgD5D7q
hdx3EDmgqBl8BXvcjutama8yQsTYDsVpNHLCL9KL75ovejtlsvBZ9fHGku4WrSU3Yzg5efyOqevY
kEEcxOWlGwHCdEyarZRk6rr9dFr1yaR+l2b5Xlm9vyoYLTZ+R1AFBTK1RnTSnLSAY5DbUtLW1b2R
0cqWNsRKJuC14hA1dM4VRySUocWCXBSelpTNHz8W8mWIftG+yeWBTjczDYu6It36Vk5MutgPIr7a
lf85aJdPjRT2QcKFXpueNWDJgC1S2AQCaJVe6GwGkcOw44BpR71AytUucB48AKtxdfWxXgzRAM9L
jP6q5WSUSOBUPd+H60FEpJ40SvszTU0k5X7IuFz5zwuU69zq2DYsMuxDrz/LRMDUCYEkOqtiDl5s
3NXWKP5VRMN2YU/qo/en6ZeDMdtXDxVSZsUfnl085UVYgSFx/hQJ5JzWlBcnSjYeZzp3FGtg7m+J
VJQoU+VCZyt+YRmos5UvPyLimJ23IVrATJLYG1QnauCVHZZvnjCIcIV0V+QESiId5pBN4ys1/5km
rkj0IVxE/NckB2kMe7kCK/HUML9SKcx0MAGhzxIkdeadDNnPxXOmfVKRfpeO3o9jTtskpq9Jn3xY
ywYAvaQwZi6g1labi4dRuU8Cwch6mQLmevGJNQqCzb4zzQGynDYns5PsIvTGz5UJFGhouj+pLcUu
4YC7BLThOyZxAdwvWuZyMragYTbhJIfT4htr3UJg3r8aNfPF7rxrWKnjWC6Xvp2fXXZ2L5Q30aB7
GDggIVFcJS0a3BCixWjWz2Ms9GtReZi4csLZvfSrD/sv+LN7F6CJwcsVVhB82iG/9q598mBz0WEk
mS9VX16OxbEn/4EQqJ4wVqG6X7sj3o0jVsG7PrSCXRdm+xiDZ5qWgJvARXexI9aOBY5ggackjNcO
jwJKiKTedVpMPhH78KCqFniCUOeK6rnHjBzW/tWkr4rK9phH6Sljv6sFYaphNL5HZLcWfXdq2/Jf
7WHCzWizUyJbt7FmeEk13WTNa9nyVI243RtmanNd7yM6zRuSJDOSOicgLDxcczoT65S2j1XhYRbH
HOwn33lT3FO+VBreHMEsHEje2DHXMqd3NwDlG/OQ8oKl5CJM3XdjqD/EsC1tch6ZQZxrm5Gek/wa
FLBZkV/sCbc+h1Gz4P2GnOjIKJPE4qanVHUV4GJLkafgdw6ak+nZn4p7hFnRzRWyBxuOs7ugRSeq
Ud/doSp+Ozf+mzj+W0rJRMUgeUsZJbt+YyQBJxiGclV3s4buBXsyULkeQ9z8YufFLa39S+zjlKTw
lZVHjJP7ohmoUxa86SvwaGVbYMQciTMd4p7GwKLlokXu7kjsOPmQvzjor/EYUO9Fp9Rrv3UJE/vF
sQGeWaIecEofHVy+18Ul/zRO5x3ejk3ZR5uksVf6cKyfi0h3d9AFJrW/J+5j4wJUttJ+NWEO5PMU
J/LMTkMiLi4ia637xbxngDYfhhIQCfILNRGPbJLKmjOBEl1irXKbPXTmMfcruLFsBEnPeYkzw4Kj
AbfUk5HYsN2ZF6vkQ5fIjuFim/Z51c0o0QukC5ieoB/rz2GPAOA6D60e6ZyNDyaL4Zuu8VV2dYy3
OiZuD//gvgRppR0VoiovEnrSaaz9J1MWFYdjCbxyulG9iHGkd4SK3XZ+M2oLLEYvwKHO1I1eXG+i
0dlCd1/ZoKe90t1XtHNsDrFLLsffkFP4CC1rHnm/CJnu+4Tiv+k2Zvub9BL6V89cOdxHaXiw3HEL
nKIQyOdGB6Oxz3GjUSbnT3clreY4C5Dk3buucCneYXPpqiqBn5ffrTH+9CNn6/DfK/iXTtStFg5o
o8mZlTGJb8CbqrKYnQzfhz4PxoXYuNlwqGxzU43yM7QxmnFS6cL5VvewPfjtrVdRtqORXgbUOc7K
CptfN4Vqp89RraAu032IlGK1wGXAco9/J5Heu/BL15g25ZnEYEDfHRzFO0YjfoIr4Ww1cUJlEvsU
4J+JW3S9tTyHk/mPPyMqwGaxDbIBmuwAQTHZOQofYlMEjoUHGOQUtZfdpZum9tYl/5D+jWwyx5kd
faAlkJlM+ixOLSW7ztCUV2WGrKvhhginXKUKdYkmZ0R2xDB7qgLcHu5bSNLZg6EZqmIBFlpT3gkD
529DvBZyvcZxt9Vi7TtDned4XOcxJnlOZ5xV0v0yNUyNtdFYJIepSy/0OV/wEME7VP+dyvWRDRP4
dea4FDe8y5uMv704V88czsSKrGFBXGn3f/kZvgDOiq31vsC9CAJQq1a+1eu6nJ5slnZbC/Q35kHN
E/0d727l0WMPZYS+lmk1az+xdpk95Q/wkK4K+0QwDFdvAI2QoIJN6BONKLv1imIm/2ACugRiQWFs
spFTnPTETVlgCMqQOQBzhJICpq9+vMw5N8J786Z0h9HsUNjBnb4oRXHqP2VdfgG99wocaOPJ8q0D
TFgm6qAAiOl9ZIiKPRy837JWdzOvnnmWeKlHxICNxjYz5R/4Xj++zXPBZcF3WfGiXfNnK8QWmwqB
OYBbhI5/x9TZKOUdM7QOnHuDDhNNxwURqKIoLnrye4ibPvJI0NzvEAjFLg1pvOF6VxkQ6G57778E
1P5pETxZLSsrM50b1lGacTyAuiOz2M2uY2eIfeNcJ+6NvgqVgNq75fjZdcPnmPZnXqofukNjcAeV
qzYFxa3rh0cnGE/oD/4lBSvfMvJT5cEEAUm7XVTmE/SZr9oF2zzX3gv8qWXg/U2nBp1jW/5JbGbg
XkKWerT0gEldO90wH8YdJ++RMDjQgxGVafrb93TQQpMtisAXNE5kC7Ar1lQsBd/kwuZrFmRGQuEj
5nWjKpYO0KyfgLoIczH+z3pj9e66teq/WNR4JoHvDio9C6c8I0/KKAcZwXHa4VwWTWA/AvU3cyln
XK2vBDmHjSnuh3Xv+TSfQNRW77HZ4M1l9EHbeOBbChQZNoEIV5XSppqBxNeUmiIJhq3FiVfwovOy
dBeV4aHlqix2Bb9qT4EF6McVgJkjAFmsnlFBTayc9lKk2Z/Ex5gfDPYvJpJdzNZo9/Qfx/gH3cB+
zJ0LRfmKr4AhC1ESbN2GbD6U6hE7YuOg8i6mgQZ3tPXdbktD/qBvW4jK+KGKrK1puX+HKqQg8Fyi
l/BGusMjw7WbbnPp117O4bNi501VtIkK1AE+g6kUR4/Jp9f3wRwx03UeOTcuQtbG14yVYhvK+SlM
6lPReJi66ZXG3c7Lw0dLe0hFCj3W6c+JowANzz5lY3UZzR6enrFLnAFVjbsqrTpaI0Tl8Jktq6Zi
mjQOhDNA+QXQGJneu+G237pLn6cBZ11rZZfTRSQE5Y5O9qeVKZY8CERslHXU/vhl+ULwfPCwdKDn
7XEzW+IjpyHoREjeAnS6jBjga/HZB2NYdTL7o9+yRu99su7XyCwelgpfJM+pHh84g7vr+wBBygBo
qEMGFxL+6+gXzLSczMH4yIgGC5L8TP0I1BPcr5X4NJ+hBo4ScBcBhzudw1E1iCipHk3adgXHmsmK
ju6EIoDXq6XPAXTX8doE+Afgu/1A0Ka7TNNSdfY+mH1aBAOwus4eMZxTcKeVBwibUYEU+cbp5b8A
gQxvySdcPRv98dxoRi5loO0CDL2SdXXo5/TXqNFt8ZpUMv8eHLph1sRdsVvzw1D+NRbLqWgben/I
SHNxlTz9dCEY+Dq2u2uwQOgOh0d3oyDA4EGN1qfJiT+jEYSQ50TGGyPf6j4liFZwXqyTCZxukwAU
U8CpbbJzt7XAjWVlksCgaauy8RnT2KduJjqNbeh3QOeaR9MwH+Mq2NatpMxAt6N0t27M12MR7kJn
fLLw1mfd/C267E9YD9963gZR4+7P41EEwzNYtUOGl7sOix3OrwnAR7NHe62l6YAwQowWYlMvUNES
Xqdhf3Ky/KTGYovTJ4V5iO9WHFqzfUc8tifgDqOmTfKP0xr3quoes9Z70ptPyGuFJ+I0OOGm6ASk
cpOYo4JzYu5O/ziRvgSlDTWOQSI7pn4mfTaXIDZv7thg+69AaxS2n66NZT7K7ntxAOtNTyOhuNxc
6mvffh0Fu1P2ncWAHZKReaQhQ0yXyDXYAS1f1xojuGITGiqk4rm5W4GOMhkT5BbOhGYRbww+sJM0
7Lu+A3bXHUY1PetVILX4rsHaQrnvvebhUxDEh4ztJKv/qcF/IeFyAxqOIXgYbRbKBT/KDqotH92w
eJdmFaw7ET7Ny3DsuuY2kwDJkWqkmzpfprQ9TINtcQoJ105E7UoO0vxABvS1VfWHZf0RarkkY/G5
0NOowErlTMRtAfLc+mgWbBB+fKxqTkZR8ImrGJR0RQnmOy7qD4tU1h42pp5AU6tE2IX9YtpjIGE2
XF2A/78O+bCfe3R7jAMiOd/HRpyjZrijElgILlDLeOiH0FuDF3toe8qnoERrZNXXbM4vSQwEtv2x
eVnI9imKfeR0g3mpidiIRLoppHXy++h5br3d5EccmNRmiLzdaI6PnCQO3ExMIv2jY0/vss13Q0Ma
uF3sG8z3njd+Cm/Z4Ep9tM3pnzObdxcTdbNQv7hO/I8ouAo5BEmMbnidRqZtbUTOZriOs+DEpxkJ
zUbtMLPYkUaIlN45ohnVubsB+0/MThhW07dpyQo9e/0pGSt25viuTONvPrG5DUVy7pDvNJgXHmb6
Wcjpr5XNbkNX7NXMynPWqZsHFgFjCJw4kBXCsY4mN61qEIwN6bUI5CVa6m1biKc5cV4Q2yGjmH/n
urjHMYTESB7aLKSqc//isYez4HJ0citrQ6wj5a3nXMKuPqIrvcfe/Jo5eM+oF8MeqpXTvM0ubDkO
+2iRXJVNxAukyUYLrlq0R0Q30fzlS3AQ5OSGcazs4eyVId0AFT/Nfa6zOlR5U7lvH4uenASFQq2l
sPTq9kWhpS4jUseD4L/oj4uMCB9EBdK7+ZvIDAhly7wOjKRc1WI6BTM5cEuJflf/AnbWU+2XmjQg
z7R0Z/6W3DczwmDhIZw7pua4l21KckMRbTKjh/qJbEBNNxF1kGI65HFgOKUNlxHb8ojVfkrXdeto
j3r46tnTdx73L8vc/x9N57EUubKt4SdShLyZUt5AFYVnomjoRt5mSkrp6e+X7HMnuzdFIZN25Vq/
eQj67HUYxLVywiti0dFd687neuoflGZzpOiOp+VuSjs0EskX1wVqjVP6CdfWJr8Ss7pkb2Gmbq0M
/7XtsE6FTh8XsKrtxCUrSq+umwL4vcJtoJU1Jb2cHabMw89azdu0BCGLiLWospNbLmQh4bO1yyWP
se7Slu9h8OmiI+W47ZZobdcsSIzbpqGtEuo9Nh07Rcl2ZVbLA4MLuxHAW4CDFMMt57hU64Sx74Iv
TPaGqk+WsRytkgyCMYjtmOTOppyjBnPaYcfhYxsob8Pgme4a0zmLyU7OrG7vgVVDbVec1YzpkiBq
bCT9CfLz2urMYw+2LDf0gTwuCEeq5MFamFG64aDEr/Tsgi2gBcVeReicqxQ+JxefXNDVo3jq/eg5
rMXVEe4xyYIXzmLJ1a3yBWHCduvF/pMFoxCW+mkcku+5l9/L5PkALcKn2oJiZztfrsK3wjf+Uhs9
5QjM0jzZ/ZLGp2rykCdFhEUvqRKEw0MXoxabWXDDPVzZIJp3H3JZjs5cDOtFCszOQvGAMszWNq0D
8g3tbqn9vcXGNCygxkfEk0oEd1qW+cE5h+BmlibLtl0/v5Uqf5ncAs/NeTm6sbGKkQ5/rsj6rRZJ
th/BTwstZneXOCKi8IHYEarCfxURMnsdcRUgwNRZPuc6+JeXKCmnrvm3R/LCa4NLZLgXycoWFagu
xvkHyO5bU4FJaQGcIUUAFWHEt5daGNiW+FUs4j6ys2NeOlhtTu216jBR7gz5mmfDsQebpCfq4Hmn
rPB+ZIsGfeKlSFnmA2QC7yhmgP4Q3mEHo0BeMcjcUZ/aseOKMgIuDbpKBg1mdNGZCntj7wPrqXvv
NPvRzhYAU3pzWFmNs68R8bEmVh0EDPa5XAi3oWav4LwdB9JPdVK+BjV+hq5FeQjQmfTlWY6B9u4a
ntu8eS2dBrXe+Sl3xsc8Ks8ouEhQlkUECc8yDzNiz1B3YVMbYP3K8r0M/O0gxHOcA2Dxh6dEztVe
Az6UXZ4Fw/Ju8P1/U7J8x7K6NqG19yz5PLEQ+DE6l8LcQBx9DYfp5EfGs6gC/NGms/A8zGacP2Fe
gJWAdNwjIJAEO+FLbBT8FxOWp1YeO2MWjUcRlRkJAj5pX5UZvBpWgFhy9TdJ6/0Ij9Md1YbFZSWY
OjMKj2SC/R/FsOlkerQKvAgRfVlX7TiDsfVRYXTRIAfW5a2aLgOPBOapSint2kgpgYpJNAK95lwy
sVyr1PwZ/GRdGx5O0DZ6Ho2B9EpmoJrQtV/OMHioslpX6rvonJTuyp0sl0jCfa4DjhtRi3UbdL7K
zSxUdZ2X2o82RUHmBYoMGCAbNZ76MWtcCkCsUCm+cf6M1H1qietshu4qsp0dvMLDPGtybmxykEQs
Bw/Qc50Gb9Qe8FfJYRw58rWT/r5LSMzGaQMaNbyKfrLBlXrbWfRoB08tJQr/aZwjcupiRCByQJG7
PsMfXTYOqZh+UMBxrK2yTLCT6m0ey+fFjqK7ETS4sLEf0YPB6oyDYeePBI3/ZFQeVZt/BhYCzGYE
lc26lFV2HmsyY+F8ETGVq6V7rIxgE/bTWdneB/LOh77tHh2f08vgIWxQ/JliYyDr7zyBZmAw+OOX
3fg/SRg9AC7Fc77IT6FVrh3Y0jtyy49tVD8MGI6yhdTXXsPoS5ukDZwK5gkaDmV2nylIokRPxOXz
NpjAMLciAa/cjsiRheE2hTpMQuG7ghMROs5NTGOwRl18y+C49Z3aBQWYB2zqksL6RFXjhLivQBK1
PgRR9ViE05sF7s8f84NTAIeDmIVAzXy0om7beh3K6l16y1rFa2Ug5mwKNa1NGN8eJxv+kUZyNPLZ
KADHzpxRRp8qZh5xxg6EeEAS4ZxG5aNXNcd8KA9ZVh/1++imb8DzAOv8C0vswSqSp7iXL1iyk3DD
F5GnAw23T6fwL9gaCzhAcw8/4Ccg1MqM+oIB8Je+AFmbo9VWRzWIv3AAsTMg2YWoFtG0U9aPRWTv
5qq+aLgqJfYXcLDPHZ4WFIXxmuW1O9lxrMc0j9p81YYoutS6/W2SOQLlhNmUNDf30e3ZtQH+NYqq
2eCXEWpDbEVq3rtAMbuiPI9YTCA6cS3y6gjx7JRZ/vPCMcmu/EMYtVevLN4TRerNckJrDZIAKQM1
uCje9hoydTQWimOk4JkD8RLvMOzYV1BhwP8qknBZAKMATb6aHFolPhf0gUiufjEfNgO0Z3xwCXtU
sUvz5dx6zkn/P9vmv9kfsF1tN0UpVpDD/oJYu0SAQseofyhy5ycpMXFxzCB76epR7FjWbqjXzWuZ
WG8tioMfVth6mL554zopxvclyjSj44K3CWzYIBY4UANqRLQtjI1jBWyhoHuLSdxPhFPQ4t2/JTY+
OvmRZe0+KLBghnPrGNVOtUTLcb8rUh5gNu+LkfOyQEvLLE52hkK3Pd67dXW1nRLqfLPjwttILlDC
0104dlfDtPamFluD37iWAUxWhPsRQVWg07PiNNaU4b3Efieo+cHwAXUIlF47/4K8Ay4FCooB2FSy
FfOXIwjiWY3+2DV5MnxZHKAAxcWwwg8Qjz9uy6abUMGpDLWyGanAXM9qCndVmn4uhrG3SCvGeXIM
i/Je5c0pgYZJzWir75oDW7c8bzMIQO5hfciT+SFUwX0+qS+JrgHasPlGX6AKimtrTVQ7ym+b4e90
GUqiFSbDtf1IVVYTQ6nemhW8oPpFDcy1uO5BMwBNuhtxj7mDin7n9dFWDdnjLMJTyX6QuYNW9iWZ
Fg4/xeSJj9oarsZgHySZVKjQSMXZACLR6KDoUYbfVlHD0ZyPRtkx9FIk31w/vxXTEm1151XQUQZ8
0MaiYMtP7SeHxEKVol3dqSMiKNlu8ut/bY6oCuKwg1U+ynkx977KvxTTjMTxivm/XQp3O2RDdm/4
wsOgrP1DCIspmUTQoA8oPtkNAoL5p0qQ4glyeQA7cjAhL7PbNPltBsVBD1ZrWPzrPPAQomIrAJR3
izLvz5Jw3rcC62/TL/sEjB41FpKDS+tWcGAR4aopLIQwABGXQGoCkOJUoygmyQHc1YD0zCTa2yWK
CENiHBPK7ADqp3PjNM+cAK1d2eT4L+v319dp4aWvKBpeSQRyj0Q8R2lwVhTEsXKO+s3UobojWjzN
++XBh4yM6fk/1LzinZFSEyJHnG9d1FRXZYW7jG0236Vy0HHu+/s+w4uv8FZyIY1bILRCXg/4Wp8F
MXCfscM+Ai2y2IAsvOhqcRXB7yKWB/WLagfkSUCabTWLY1NjN1YSO7Gh9ukWgB1aVQV56KwfqWeb
Y97jbZggwt9XhDOdzPHPnu2vOMDvAUWg4WmIXRzZG5+zPQGieMuKTsu/59Qoe9Df69C0FWZEbK3A
6kRbPYLrLTdW5LxD5eUgGSzOh/BMcia2iRSdOfdXQRZrFzrFBB88jzZYOrGdxblCEaPLnnAr6U/1
UrOLeVG0dRO0xwI5AEUfE9zIOKnsRhM642CayYnj/nSuFyMGPtWQ+/GgfzYTWWd0VfL9ONXOKUVC
kOCosbdx6lK2qonPyEgXrnurpqCqMLWdumdpB3IVW2hPF1by2UjD3vQNmZeoKx5CyAg3v0pJZNee
X8DkB2Y1eeoaKGPYmVOPXLwVlFtOc4hGzAnAiwlBxoXaErZOs8Al3fQ2fjEiBkHjAn8I8zUDAotv
ip6XPrGZdAR0QH+ByeFUgVhAHRb3fufHq1qbSpP6c9ZZgi7zshTDPsMaaV2mEbLuJlSDKHWorJIu
eBR1jU+iZXEIyKf85pdpgPagao7ItmWoElTTfnElhFYrdp96SdW6qLLuhtOeg9IKKAlzgTErYwr6
zjKNV1nU4Yq0QruaTUQe2HYodtt2u82VjK+BM/Tb3JqrJ2mN0c0zqh+kX/7FNs1Q1RHtm4gWN2qA
BgnaRNuhsSv4iBLxCDuLqQ5iYIUqLhQCWU2UEkY57u0qc092OyT7JSr8kxjt/DxVZgTLyc9XyVBb
6wpTya1UU3bOQkiFzVynrxI6776vA+gC/gDSuoVv5s4EuWrMh29yvvM5dz37QAhLFOlMyMpZLtUh
V+UbZBPQsA2zaR+Abrwr57m/r8T47sXkPcAA1gfKUpzT2xqmYY2PiMnesnbMDoAwJNkDZjn5rpsS
idivgH/b4k8inc5EqyMpYcwJ8+QNsf0UeUvxyqkN6gZVPgQqzJGKSA2s3xLQV5oGEHUEhRhdyB5Z
4SH1ANYvyAxIKs3KMIxTkwjiwFrlFwnH9C5p8Bw3Eat+zePOeSkbs8tBSUY5Cn0sp6wb9RF1LI4k
A+TYx27CjWflAHB8F2YqVpyC7oS3gLkHTM25osPsTNVC7Ec1H2ESXtKmAeOP41PhIsgou60LILKs
cvAKNjtp4aKUTD7mzbbUtaw6uNk5qWNr2c2YwhotpZnR9B4S1MtQxwy+/SrYGQlgL5xZCwKe0e0x
R6wJpLFBdrEnnrJ8zzbxKLvofZHlRzei6rA05BFkAPoGpAWigX39Hcn2J/MXoI4YIBehggIBfov0
FTUOtl0jxJGqMz+cMuZVPMx9FxIAoh3vsTTaueSMOa3d8mH+CCCh+qymUdLfQqvZ2F55HDto/x4N
OQTxVoKBClPIoFhNhu3wI7P0Me+LszkVLwh0vcs4eEfgD+ZKEO+Q64W25D5aAkviya1wSJw3SHSd
7XZ+RDvqxfXIZpXFto+6ozL951nJvV8lbymI/8Du1o01vHYK2e+JTGBQm7eUYhfNnBqbxtJFH2Q5
R89+rEXAyV2xJdZkEu8gn+KT18HBy/LuI5uJdUyQjdFgbCqvA2CBwsk/tPUA85cwe63QwlSpgDmW
DClADXScbQHqyKNwEXfGTXb+U9Q2r2EZnboavqRpjp9zB5dmSj5Hi9KkS71dwerGrBMr0do7LUlM
WbEEYtijG3SnJo8YXHYru+kR5dZ4++gt68ZbmBgvIrde5mbEETG/d2R/9SWCakNLqhN9LMiHeIzO
FjQJ6KH4S0QUcsCD9BNqf1jAYNNpbsLlj1MsB79f2NnspzK1twiZgN9hu6lSslxFdY+7FpafwAy9
yHnhRb8J2F4WXYxLDbhxYXv1aTHqSNZzTeFogypTibZufFwMaAi9TuDAS8aNqcQumAfiyJrZG5Ld
JAz9l5JMrx/gkWEKDsLOF6cfe99I6zkePMG6kz/XBQrfCjLy2lVqPdd1vibfgrRG61xaKrdZM5Pn
I7lEVQ6e7mjfaigwKHfFPfYnqOYqsjQGikdYjf30c7UNY47XVmUDnuPmZZOZd6JDElgfwe0iJJdA
fksQVnRKnbWKglb02A0+mOQKyGqbwqJMX5qCdUe7MbJfrboA+3O7huXSvKRZc0XWs7izA+vDd9mL
ULaAOd8nzlqrnbct5b5CMdrqrr3KsHoZU4SVSx8aTtGgXRkHHnQJ/49l1hgwdBAGTGhhWm4lAG4A
ZHSTWWCfyXCQ3HhQgcHhEhJobB+mIFoxAN91Yjyd3QdvcomGVHqygVvIDBxuqZYRsheaPoaTtrvC
MwC5J6xgtYkxGeL6KuRVHBdmbGX/WcSfIZ+nkzm54q3gROl4006rnenUK1HVw2QqcKjVciuTIlvN
8PQ2KUth5kM0liieZrYP89RAzUza5ZqznkVaLPM3lRID6rg2h7di+vBDAaOsAN83+fJzESjJFi7M
4lFbgxXkynoxPHWs5CAuOfK5XC2+hUNCrBD3EPRYo2wAVMDTPy0jcsGQUZiDQfdgpzNFpdCrNhU4
kyVXaCiCPQCJjagfEzQ5BGMIr0wPd3eKP8hNENnLK8jDY0Xi4pAUaB/rFnateeVQuajN/oT20qWr
JSbHxVbIeaMs5xyUwwdoNBaPCcZL3PvIIP1NkXIRGWZRzvRVpAPVxupE17wJI0E+nbDIBm4uQ2QT
RaXrBMNHnM0/GMel7KbhhdXy6s3mHrPjn65A4EbCwcVz5m8NvLgeDCSaB7VQtwInlnN86YzoLTGS
rzlt16lpPxX9jC+KcaFu8RRM8pjb80D2P5vWrYuACDnHtVs5q4gUbNOVz2463chXgv1rXmNN1mjK
h1kkJy/0v5D1W9uAzYD/de9+aZ5y9F/CaiaDhNbTEj6hMXAvqBkERbRDJPg2CAzByUms9d4wwl+z
y560RlD1+04SKMa99TF48L2J3w/EZYBzYJttAg08ShfzIWn7Cmdkvt3n+zZtxVr3EaH5Kwjrm+HM
a8taXg2K/WpAh0w53iXTOGrPEuckrp+TpbtFQfo+jM6zp4ZTHVTnijRbuBQs7dBqWC9qzE6hh+6J
ja+pF55saayWYoHywHbYwUViVm9iGfOyevOW0VXPPxY9ABlsknP6Tknn1ieeVi+OHkElvbkOnssk
dtEoM7dyBC0lxyvkrX/dsC9846tj20m8msIqU6NGE+cP0v78Dt+lEFVlCdqJZ/zvHxkhytS8wpG8
Nct8m1uqpkvcD6vaz4EEcPg7eSAN9HzjCk2FBTWn5RrksRN+d4jmlSbGtRSgZiBGPVNpsCglsnuj
BpM+6Q+zvD2NxqMqsVbnzXDgVf0XJhgBzHbMODPvQSJvWPzTjiXcIkStlX+QyNA/OZM865GmgGlL
0G48NSTSbQE9auy/kmpYaxkbt05Obh3dVTPo6psV/cmMYhPNj7x5HbPjhX/+d3HawSOrw8GE9CLI
5a//NQbVebADhIzFjWvgSGDUrzDztHY2CtFbPTdT+Wbr2mFBiuCxJ7rhqgX5f/5RqB7m9V9+5SIg
Jtp8U1rTE++3IDMAzaInV8fXQtZ1/iGhzADZEuO3MxjvYc+36BYH7ASzOafD+ExfuSbRXNWIG37x
2MSipHJ57riM7nnMpp0/SNWj8PiwRFenwJPI3suwAbW4142rECKPzTM/mSL6F8RAuFoDYYhr4KL2
wovQD4ZzYaeivPg4zX+7pvn/ccEHPiJAPGvtJOu4/0xCyQEbSY0Qsts7N/KJw/73lFySThHRBYvT
wnoNWuxhQ0J0JCb+61BoA5X/l2/rn//reho+Dead/odxzu0UlCRGTDV3d3N9oz2XCfnS/Fn3C/fv
IRFar4OXv+t24YuK1dihbMGbUvPYeOMLvRSQF6SlHF5Ob/mawFTrVlENNFS2knG+6D+ng5NOj7n/
WkrPBXrgvx8Yp0b7wP8PfnfSvW5BCOnDJ+nZOz41SNA7wx9/GDVsel/Ii7e86Nt6fn7kTlP8OCEl
wje5PK/KY+jhpieh/ky+cG/uRcPyX95+8N/4ygzUgZ43QHnyrYlc0hCoJ75B9augDtk3ZNaLra/U
Ey+UJtHOyif96hk69A3q93xaL/5BvxwX0Lt/Rk6Xv6ZQrF8MDa+dvi3Lhr5JL2yOutuitLejfGxR
fI2wR4AKpOetbjZ+OTrZ2scQlk5l4Ae5i2QzHV9DfwQAVn53rMqMoKqb3uh97sFYk8DcXeOep2mH
vwI1kBDZknsnO9uRlq3EjXjC74eepkczLoNl2kqwcnjeOSgeakWdmAdYmgtix+tiiRG593a/D5KM
1wSqSJN9ijw7Wqyg2fSUdAiHEx5C/Yy/52nrBK8BFnQ0LoOAxiW3zb2R1IcjhV9P8GqTryyEHhTZ
0m9GLXUYvGSsM7oHaU7egr9kPPP+JEGPev8CF8dg0TsofxaFxd5hQAQewQLLjr69Xl/4Q16A/9Ja
E9PEmdjy5bb2ikMZ/R3VvTG8cE3dDVzFqv7rm4GSGkIctH7/2fh/5BztR3C6wWtKaUUPG92fKefl
3LolgLMhMGHgnaHIyOf6lYx+POgC6f+ewIhXTl2AxsYTEBsob141MVoj9RPocJWgk2i9+iBS9BX5
PSCndTRnJ/11vSKhpqQIndnuGKNo1urRC+6lqMHC33hqOTmHwWTmL2R7Ic8Nk3MJwAM53YJ9F4Jb
29qlwN4QOYYw54oHzlVT3vwu2MMrKYw7NmvOskh8MAQdcMV++Ixn9h0W4xnPCukcUD0oCC0uQyGD
GUCXDCWW9Q0jpz9lNuV/q1pjnrcW+R7uIaqzOfnyL2k+5I2LCTTZeKY/HaT/set9EVc7X/V3jBke
Vc+NofrtrYjKkFDid9L/N2n0rkPPs7rxrWSecKcLt3rZ0wtHhaN6SDjCXC0yCqvIo9Cdei6j3tS1
qEmT5ykHzL3QWEw7HXKrXTGddUvSOXrYh86FGaIDoZiDO//LAOUanjgyctMyWrnmycypB89PM8dw
HoK5oIcUiwbGAHrWME34mV2tJDAbccRsHVBkzoWXjfgvpze4m/rVjYUidPeQuahkMqpdcVUaoNU9
8Dx8MM3OW4mMpMlZCCXtXai9FkWx8uo/nvevaCFcIAjA2sd39f6tQHKwPWNxup59V7+27T4GwYuY
vnoUOrmh2QHZN795OgZKsMAzrLfsTYLSFZ/VdGfAwZUlbiypnAAcZeqNgA31fbz/1qIMpUNQ0EI+
ZNYtDIZvfoeV813sADzPBMbMW3NaCJ7QbwZGklh7jqR7CaHG4SPXlEj4PunX5DkWcli0MAwY/qpi
IzKar6YD/FIAliAxhmE1yPh7ZR1APZJR7+GbEMRW/aa0k2Nk7Cpp7aPh+b9rZFaH0rp5RffvHGnF
U+ItPcYjRozeIWz5qiej1aTFRr+ia2BJNjzpS7dD/ifq/OeOW7KgpdOmd6nNTbX9wFjTj2OgF8Ry
wMuye1gxOEccnUTJuR570W4kH0Nmx0HTcOrka6ZJ2zlCg4aNSYR/oKXyWup2o3tUyEKS/vPshlKR
i6FL+IIAwrqe8IVmiZvi4iFHH3EZxUM7BuSD8fBN+/n0253MGLwxWX14AQbYMBGKwAKi2jJPG7rQ
db4YmAQ0YL22jl2iYfM2lKi4Rpc5vwc3uNFhpCdgKFb1fogkNkPbEEeiUuA0QKRVDI/oxp+4jl4T
uLaicjcIAiEGHz9yDyaXFQjEbqmP0a1lB4FC/ON3M0ME6jWP5hLl8FDC3LfRMTY+RPhGZMHqEzU2
rJsXXFB+12VJAoIlTgdwegAX8SfmW3dsTbysdkSpii+9oll/ecqoo0Z2SEqmKBw54nV/QU2ZbYLp
Btxbj1Hp640aJtJd0n5FHmuD/UefE0WZUhN/YsXm19AMIJmAbvS/dB7if82KV8h+7LW2Lwo/hDjR
RS95HkQVskWfS6O3Bf6iL+WuJA5B7w3NGxJ9v4STBepgfuS9bDubjgHpiwznpgn9nMB5zBQFQI81
YyKFgnvQyHyjD7iDvjUqW9HF8/EfZBYwLEYmDO2kp08/Z7Dshke9SdUO6HiAYx7NQ/u3aPQx8PS2
ppc8mlp368gDtCbqvLvEwPMBGxhkr6IRjbA+R0RH3evhMtdQRsGZ3DWA1pRYrrTuVAGYHPZwVXXY
Z6LQ6dK2qVltMrvfFj6a+W0vP0dzy0Mu/DoKXiCAb6CzgO90UEqn5A1QRS8XuCw8L+5waKzmsgzg
XvUBZEqO2IPpw9R/0RyASewSxCpN0AYLXj1OBNyYNyLCpDsdOFWJfFMKYAUICZrKIZIIfeoWZbbT
wxoMMjYpZ90GPegOgkzawArDu1mS6uA9JKGTbmZnhkgtCck4RzGguL4WB9A7YgaBpP9dAJFktVC7
D4funlGs44/scWKP6hB3I6bghNFR6lGhhbtAQTJZPqFoq5csRhPNxkO4CueBEchrW4iTxJyd0aJf
WgcAiPqitkcCClQtf6NQptAfE8DGStwxJvluYNQnDKthLJ8Yagx5fcRxgAkzRPrU3gRQjEDwZUgt
sCebaJHx5/wd3cEIYnYJap0hEg+/mTXWOt0Tlv2RZO6GSa0TBJo2g4YMpSvkxJ0DrUyokgY3PTd0
TOY9JmhHWEpAvMZV7XdV1ncwHnupXkyIoQGnIl6XD/UkzIh99NMRJv32GQOVdub3TvKqBUlZJnEB
wCkj2FgQMYQ6tBSkzFYLcrCFFZ8Cq6pleLXtD0fqE5mOH3WrM1B0HM0Jxvvv7MJldahAdPvbSxKU
4LKvwdLwJKzOTKgjt8V1fO8pubUyKDiEfJ367RybgwpAKkKD0j/EVgO1tTuhkf0lZ7meHXFSE2Jj
ehPNbKRfnDT8FksL/TvUbDyyeF0+45CJPhSZgbzrjnIsEHoqJeX7PkJHJJ/2MmpOZue+Tnn+3Ern
J1ymt0TCStW90uJRoZPonPjOBcJFvztnGiIkzWSMyPeCL8abPhh+EuGcqTILOo+dLLRMSqyQ0NE1
JQKzT+5cb2ScEl5Nz2SjIf0F0MALpz1xZizvbFYg2c+7FporOP5Om57gRptCWCq0P+zaMItna7T3
Zes+kVW+1COV/3j8oIxz6AdDrn5PUBBPm7R/mdqGY6PaYox1RXCZtDlauuhlvyHiStjSH5yyP1UG
TwEC6KCnhx4dZmDuhzw++a4ir0yaWG+ZzfQ8E9AP7pMODDlvA8IKroNDtcgoKugJDlbmsnrRqZhq
BMbF+aYHUkwxdu+bBjUM3AOsnAMHYM3baC6a0rtBk/1Se+24iqbuHZ3Zxxa/v0ifmHuO3FVC81jB
VXcA4G6ym8Je+016FIySKRJng5IbVHpYOZi6+nN8Fzj5mW37zizzT+miDltPB1EjvA42hKXQxsoi
r1iDGNKjmAIq1NlKBzTozd1U4KPF4l8tXaSBU1bFyUevrWWRM9Z0loyDwAgAHVnJeS7/4mqEW037
jgYprM+gfZ0M/7tvYG5QUnlcRPgcKX+nx5p+fKuGv/+7Jc/Jd0b8OZsg29l/fhCRgH3nr2N25rpH
CgeMTgRk3xuSN/DXLzp+bTpwgZD48q4XaPb6pwHbBvC/Z9eA1eiFOcI5KM+o+iVbrOcmmq9Sly6i
CP6EBpqN0IKScbhivkXNQbhg6mMEPNoQgq2gfJfOI9u+giRYbkx0bPAOwtJqdM4LOem7rsRVwhzT
e2zt1JWaxrDrfO9JH0kXbansFBSNq6XTnrJbpBmQUCk4VlcXz0mugybRsW56rKOyDHctqhacppJn
TEo4ozhMUr9bdp5K21VLMmNKvbcgyr4D8robwplVGPa7miSZVciv2EgqkpP23QCbKMN53HEs1tIl
WauZGUfSFVQYa4wgdjDy+AVKy2clUEEqZmv7e25D17Ee1Tawx63evSY5nSoC68hFutdsx2uDY94+
XkxkGut0HwbLfnGqTzdO6X17AqQ2SaheFGF2dTWE686hxhkIEgplH6Nd7HyMwI8BRu3VgkBBLt3j
3GPzkqg/iRXBLo4MJLKzDt9Yp31ElP+vN8qPhjk8jsUJoO2eWIoMECtSN1xQaAHDgh21n5QPdv4H
kZ2jZB8RvnfVu2JoCnIIybMulFsGWdd2PNZo+N0pMzpHMeElvEyRoMgA6jnTzp3oc90lQcImXG0E
qaiWtS+W4qTXgoB1ukeoRGcPOpCPuW28hEPxY0Gk8hHjwFrukqLCNlXUdML2kAbBBqeGbRqaPxnp
ysqK0Dkqj3GCZoUZfBbOfCsN8RnnM2l98wtQClk5DH5ahUVofJIghoAH/OgRUhTi2THlpazdR6eG
QNmqM3X8iymQ9rfJvACsLIzq5EMODO1snxYJh5FwZwb2q82uUmqRVw9VXSjRCCpc2YsWs9tNVM0c
LL1ToK8rir0Pbl//Ux6MAQtmVYesFM51G+P3LDoclQgPLfGzHq4mXBUMM09TFOwDxqdq6t/9Ehjs
ZVryx0FQc/MRwif4qHs43B0jKwD3tRBfyDpHDFnu9QXzNvkWI5ZcaXKfayBt1GrwGdorhm5DtOLb
aY5X82RSfbPezIGIpoQW4zD8BTMsrMZzlS1bjoIHPbbt3D5npXfLw+C55nNKWvc6A9WxkvltyrKR
ftdZ967Cdpd62ZYC1U4HixypjNXskuUj+RJZC5LNPfu8cVOQKQKPcm+LSnRUocSugBKInR7EQYnF
ou9ck6k5AzU5lYDv78iMgztygkdAjCC5OX5mISTTpDMvultEHq0Nz9x6ibMbQQVMaOctZvNmI8Ll
OsjuStLvfbzFBQCyESjTsts4sfqtVqbVskt7cdB9pge3Ymcv/ellnJJVwFxsXJDgY30KWPFykLw6
Cg/pHTwENwOTXwyGJn7dVf10UDhmpbV9/G0Yt9jpAMPqwm90TdZGnn7qtcUGO10V1gaa19ryl0OR
eucIP8icUREWzpHs/EfK0g0MxSeR422lLK9ZkSL6ONzbgXeqfThgXno/QRybjQpNZMSAGQVE46E/
PWPvRN653trAuwb4oTGKPUyBQ+BQfPfadcAWqH+nI99hcR4cDmRmKFiPNRGsP+Khxhwt4n/6Rc0p
OaHycD8F8slPsnMj8LfkjMseGqzbbH7WmcwI09ExaXZ+6p5ngQmvfhWvJZ3j5SQ76qPfLl91HD1k
SXoo5+SKg+XdGNmHNmX3W+SrU0R44sZ7PeP7mTOHifQw4BAKptSA/eOYEq6oAgEQnV5GYSC5I4A4
YZR0dCBtFKaLxBE/5Em1jRzFxmmv9TOYWUedFCMoq0BZatz1iEGACPnoEYzP625nAQlWg/MHc4SX
SuA5uCT/ytG4JDOQN+GmbzgO7FGQeJKoctp+WHFkGi/lmLwXgF3GvnhGf/7IerHPQxeaDUZjeA2o
pX6Gh31vBd6hoTCkV882Lr8qJ3v3Ku/ctvMxh5wysUHqXJWvZbwyTqXd0lMhRKeiZYQ0ugo5nCi2
g0GN1gByr8OC8Vdv70qnbnGvCjZui5yIHqN6e7KT4WopUBks5lFOhZclKwOqmVbtva9lsVtMkgS/
DBjkjZN9TxhaILy5RhYf9enuhKYWRA8q9XhsBR1UcfQWEZQBqtT/07WQlNBdZWq3VBp+oc7TMOkD
fQoMPixR0xTTsWRDFrFx0cso2gPkQHvvVfbxVffCQLatH6Ndgi3Kb0c6zEQXxhpgnlvgUQVpAvs4
TtGxQtyhl2jFofKXsUrXWN7rlb8NYvA0JKJKJz2L0vzO6awmDXa2Re0YtYcqdF6aNH3PSRwmbjAS
NKVHyH57x5u+/Tq4mdaI/bY6lWF/clhqXfafjPdKKuckEAKyXWA6rO3Ks28Q0r3N/5F2Zs2N89iW
/Ss37vNlNDgAJDv69oNGW7IteczhheGcOM8zf30vVkdH2UqFFFVdX0VlfbbTEEAQODg4e+0g8W5j
DAa4KvMe5lxo0Bjo9rNdwPLlW/Vh3h1khqu8pfP9dwCbr8oOtv9Vj31qt+yYz2HhsjpPt0itoWuM
y/8KosSIEcxMz+VYcK/6K+D+/z//43/87//1c/if/u/8mPOS5Nl/ZC2yhzBr6v/+T/Wf/0FUOH/1
9td//6ftWLY0OGeYri5MU5i2y/d/vj+Fmc8P6/8FZCMKB5QrRx4kXjlJocmHSrUjH8JgyZF6vrzc
oHPaoDJsYeG6bRqolIQ4aRBXa7MLEw/ltKw3cTFt49CnXBoC0oSQO2oPkVF9v9zkX338R5NY5bqG
EobpyM99LK0ypVwlEAecKTinFt8UADx9DME3hL/+/5qaP8qH4bRcFBtRlYlDPsX1XTj5xT4JMxBE
E2SVYAqt4+X2rNPRRILv8h/h2o4J0Mz83F7ty7CbVBmiWUthPwALDFaXW5gH53SCCKFsR2fdd3R1
8ryIjVhd9CYECgqLtE8oZzaoYNalFVyZiva5lnQoZq6ShmnYJ30p4whSnW5Tvl0NzprKW4zilZbe
BJZ/WyiJCNTsq6fLvftrajD9LdsStqXbBh9c/zx+nZ0HKqZ+50isM1fkwkZqS7jAmGlSTq6eL7d2
5mkZliNcS+mGwMxrHoEPs6Pj5O/lRZg/Io2lqGTaepW80sRfrxcdkro0hXQoklCnTeRhU/dtbiWc
prh+Cxd+OLMefjTkXAznBlFf+G88tY8Nzh/oQ5+SzOkqqcnkSLYnhBswb9mUUQL0XXbEzpcH8Nzj
+tjYyWTMUwsqLmC8o+2pY90Xt54V3vYw4zBbC5IrPTs38z80psTnntWUflZ24xXHqoLbnldjuRZa
i6NBQ0B3uV+6we86fcukTp2TzroqhTiZh86g8yibOjnGKqJWUQ/JT/Z3Jibl80arEKjMgcR8INJn
KC4g3D7Wrgzu+Q8hMRGzpWXZQp68gBqHeo/FShxVPDZPtVcMt0mMXtpVLz2k6EyDBZdXD23b/IlC
9st4MsoD1gDVlSXnzEJgsuQoKahjMw11Mhgk7Sw9c7Ga8uv+zkrAhHU4zMW5/1O43Q8KUw9XRv/M
tDKF61qGbunCpbj985N2omSKszJCUt6U5d4bK0y4wdJsyJnn3N0awbvwNDJNU9C8BxnxaOhMBI9V
N97mHIMJHorm3XGJwPwuar7pou3/9XWeZJXJLDCFMhiaz58Q4WhbWIYfHTFw2YjEeMG++feVUTgz
303WJYIAQ5qudToHfVvTqRX180cSp4or2o4DnUZ+o7H0PRfYcyWFVYTL2USJOxPBwZtXvq9+zDe0
Vz7K/GqdvA4kR1zT4PJCsT6fdFeiE6eg20uOvhW7a7yovloqVjsVuSN3Om3GncyABYnvss+KbaBX
zpXx1s/NQdNw1TzktuucvgtUBcOe0NL0aI7OvVuXR3yh1okGeLZyXpQyvyuz3Y3S31jcos+2yH7l
o7igJkl69zbVh23KqS0cbq+MzDz3T0dGgty2dFdI/jlZAa005YQQeYiruP6CErF2EkprUaEOxPxG
hdJo6qZv7RA+CpNccz5cDQjObGKmEhZNS0VE5Zx8gi4Dx1I2to2TPWg6chsLt1HF8nI/z72RjL3r
2qaUyjiNawpCGtMx0uToRYAxNVKAwJvj4pA3A15FurQfL7enn5txisWG/JGl836dLAE4FY2WDq/6
aBnlTUoFZCxJslLwNHD4snxkZl7v3jqUeV9/qOdePFsIW1cs/qZ0T8KCkAjRtvyQFDU4FaeZvtaq
/j5yG3y5j2dCA14nnaCbSjoQUCfNdPbQj1EaCEKD8euEkMepbSrMGhBfqMF6tQNEdOUxnnuLCBxZ
TlhcuU04eY8LkABZGXT+Y6r6tT7nGUTwkLNeGENG1RSSxctdnOfe6dvhMDUNG4GTFNbJ3HS0NlLg
45Nj3lTPGMc/hjH3dABIXuKwf9N849Gxiuc5qXO5Xf3ca+kK0zJ5IRwC5dOOZr6GGwBCwM5I3/Ab
vq1h7rpptAaKdPDm6wKuKk20pTomeOP1rXuenicdt+i1ziewlCNPw74IVHvfh25wnCouTUaia3Tw
aXU/TpbxnBf4j7GpckFkqfLBnFDHtSJVZNQd8SO26oy0peNce6XOTGvLQfeEhMxWLpo5PvOHyBA4
HeWnXKYeucBexpn84VNC5nKpTW3uAZgLMFHyoVr3OjjEVwl62Eg0uxgihubWLxPk0csP6cz8txyH
Vcu0WdHd01hfn2InZdubjoJyu8BaJPINtXQBUyNobMrRrsyJM+uk5UoGjoBOwaebp8yH7tdlGkPF
KOPjrEDRjfa1dmCEXe7SuTbYrynoJ6lk/hXtF0mcT56dy2NqlM+B5757aR1eeYfPPUaDackzNDm3
GydTW8GrdbJQC45dXWyBPNwPHWbTQ/5yuStnlgp6wU6rHMEyfBrhyDjJcj3D+wp2ebYo7OyP73Mf
Z9sQtalMeK2GONpebvLchOAUpluCoIoezpvQhydUYXfewieYjm0J6sHW7k1qNTRSxrP9VjXlP3BA
utzimfUJ3Nc/Wzw5LPmdBG4HnPVYkeaKhw6witqBf73L4jilejDYz55Pou/vL7d7Zju1iGY4WAjL
slzzZOlHotXkHvLGY4U9aesaqymKD4PT3iZVcKWpc0sheQjDJUjgMGPqJzup0zgeKPAyPHo9d1sj
RQJZ22xzttI5gT2HTBmS+DmBbnG3SXr43xjjj+3P78yHpyraJoy12VMmH6Z7BJDQafNbAppV0bAy
ApVNwhaqGHdBl8f43LM1TRYXohZDJ5b43O5ox5WDgUt4HJ1wXw3jmr14mSXdrs4bKtYznPtKuZ8z
15fbPTeLTUmYpDtKN+XpMlu3qe8lCEeO832SjdVZ3c4SENRvBOpq9iee7LvLTZ7t6j+bNOdg6sMQ
R1ZQdS2Cx2OGwQepowT1Tb6lkuxtTszCPtpnmbUPbe3r5XavdNU8WVINhQWGjqf4MYjY1cL6kWLA
vU4Wdr5Gcf3kJqRW+HKT57oqyXvZQjlkK0+fqio0FNC4zh4pqYOIlt62MILnWWRnzgYHsnXGvlVH
6fvlZs+9sEp3dEN3LAbwNBw1E27UoLkFR73gnBWUxL9RX4ptjymRscBLhUu9yy2eW+YVJwuiNemw
PZ4sETqY3iRtWeZLpR6m0fjugi1jC7uWcD4XaVsK3R7zhxTwX2k+pOBVgZiN+Tq07/N1bDDg3sj2
/2ySLSfF8Qa38NDa+hHC0ZWneb6T/2z7ZG1wqxYjjtxnber8W2mmf6i+/DFfr/wbY8meb0iyfX9n
c/D1c9XQM5aUldxbU/403y/hQPdwuZlzr4MCya90S7LknqZmE/gxfCvEPQszwcqcjqFrwZYosi/j
KNk0Bxx96iu5krMT0+Z8RCwAMet0telJi/hDydOjzAdL4gy2Hs5Ndrci2Lm2kxgsI6dBLWHH/2vr
9HWvK/j5scnTEhWqNJTbYeRsTE4R8wXUfKXdIvdz4vp9FnN6qPGqqryy4pzdzT5+hvkzfljq+gwL
+8ZkjNGv3xu5vk/TZjXZNnWfKuCumnq4uRKsqPE5rgGvtMa1NOS5tBxrwD+H4WTSDmYwKbuKYUpM
DnqBWbhFURz/61M2q/D4mL9WqTugEtjF/ju5GI4UrH7c2LC9nGYc9K7N8Ju1mMyT4aymJIjWUCHQ
tcBiQ1NRF1hoimw1Wm1525Vj8tiHOJxenunn3ltOyOS0WRD5LCcLf+amulcjXwXdA28DAxIcSbjO
7UlwX27o3PS2LVpwaErS58+P20j9oYFRwSulZbu60bdp0dPd+HGIzCtNnZ1aH9s6mVo4NIwB9DcC
lcqBpW7fZ663nwO0LK8fKr/+07fdRgwJCP1hzw53ZfU4M6aSYJQcq8JjSZ0u+CokjWj7E5spAg6w
TysR57cmzk+XR/RcN7mJ0F3LIq/MNjrvsB/eIOWUcBwTJ3v08fceHyn2nMs6kaFQc8mRGu7RiAIO
lOVwZYDn9+Jk+VBkdQVnCW4cuXP53PBk4nGXFmbOmRykwGThf1tpnnelf2fOLfPZgZjeVDpHiXmY
P3SvMtO+j2UaH4FgQLPI0j1+j3s2hi0+6FST11e2sDMzlKM0AimDm0xW/5N9OtHAEbjJQG1loL7Y
DjggZowWpve4eJdXRvBM39grSfFxL2xycj4JaY3KolgWYugxphJorrQqIX9QkavWTVy8kDe4srn8
42xw8sg4HXFB5kgevXP6nkO0au0e1upjWzrB99gdIcIObg6dILO1Z3yAew9pjcbZxcLppfZNECGd
W2ZfpnaQr13YYL0Zh217ZSc6M5NcVh7O8VIn73p6pOGSsIjiqUHfwPL4QwvxJssCS95eflPOvJCf
WjmZSUPcZXA/Gu2AQbjY2q2uHvBpcLZRovv7y02diWo/NTVPsg+TFjBHRuW98I9WGt6A5Noii37z
UrvDM8B5D6GcYD8wbJA3P11u+Fz096nlOab50HKup1VaOkZwhEQLpBkUSiGWCAdXjoZSIX/t0+iR
bNamLNIvl5s+9xCVQZwkbSoQxGkeQ4cF2TmFcA4WLK6bXMQ2Cjo3uvIQzy133F/rDnulTsrk9MAQ
1lYmfCdxDnYcHXsP4xu6u0m1emN4zkOXlS8gMXbDAPJWL1fYHv3r6xERIUlz7hJNlr2Td9YTMTXV
XjYcR1OhgkvukkR7tm11CGZcbllcW2XPrRHuPKgm90YmN8+fHygMKQHcQjqHpisgaFvVi0WedalR
pTVROBZU1pW5e63B+Tl/mEEDLPbAQ/l5bFCMTkIeLakesrzbx029kc1kXFkEz0zZOZMhuAsifTjf
eXxuMMoTvxYUeR09s8BcycLa+BV1VOYY3wdH3RAcHmaBsAyrK1HP3z391LA8OWa7ochcc35LkWDM
RYbcvm1VsYNnPmvE/tW3QwkKSJg6BHtkME4eYyDNTOuT1D+KwjDRXzjNHZC9bPmvt6JAu1GGw+FW
nYZXHsQ7K4sdLH5DasXBqIUrMfNuL7dy5h1UcJMcg+MsNU3KPVlkAEOkg7J655AIaN+RtgmzcNNj
vBM35Uvr4fZddyvG40ka/UbJ6eVy+38v5B+bZ635PGF8KghrD5+7YyjzByJAJM8U7apKVlc6+vcy
ruaSHBIF9JbX7yTC6fu+TgYZOgewW4u8IN3DDPm/spoq/eKEs37octfmjeHzBk1IZdk674GkZOY0
2sHe0Jvw4R64YPF3uYnIgUp6o8o3vdK3l5s6HUUuGEmlcZvDck1IcLpeF5WbaV2ijeilFx0YZ3Br
18bvdEuYm2ASskpTcyTM00kvKOg2/CkIsWZNhq1ZNS2ccSDDlztyekynFcrsuBMmgHL452RfD+ts
CnHr6+/hhH1Pm+iOE6VGfTe0MyRjv+sAi4Ywcb5fbvVM3z61Oi8uH5bJ2InkkCunuy/6/lc7Gi9g
XYYrr/PpAvWPns2BGtdOXC2eVgzkFErajaP193jurZOWKkk7edIgmwv7IRXZ++Uenc72uTUOEvNh
lFnPDfTnHtlaR1EqxnTYIS8Q+0CBAR9pomWuED4srga/Z+YfZwfcojn3smadnluKAmqljqCd6yLI
f/046JvCE82mh5t4JWg486y4drY5iukERxTzfe5ZKYspsdBH3Fe17jxHSDBu6jgyrjyt03eX8Ztr
BijtYcbrXJF+biU3ND33Qf0BzUHYVAXUdJSslL8SnUJ0t3Cj35ef118bJ5E8dffctVGxwtXkaSiU
6VVCwXWq7rsiOHQ+xb2YgyyjAu8VI7fdlTuUL9mIyxYHtJlSUQ5XQoW/xpXHxvLPzbpl6YTuJz1u
hygKpZMb90OF6mjSsIEuEi36eaWfBgP3cVGkn4pqBIfgx+Ty9bS+NHTzEQBqKO87DTB26vt/+qnZ
drLbkTDa9KStF0ofwPCm/W3sUlDVaGjnih418uVP8ld/qSrkbt+VPGJueU73A8iDeTskHpzgMXzj
NPRYOcaVrIH71+ZKXoS3wmEXICFjWaeTtWpGX0Se1jzonv6cwGQKI6yB8TDt0Qj3pMEwondx64sE
ujsJE0OzcuhX3tewrfeyDg7VRB21kbWoRvSD3naYXuhH6fwxETcVuvFe1TOarDDu8qwOF8oItnoG
w6D5EgTxKpDxts7tb1OtQ4ap7q3URS/UPYST9zSObzVCrSQfD0bfvgZB9dOyYfh1PBSHLSo2Nhp4
6NYsnkaZPmeoJWvhrc1C3gjvrlb9MWpDMlnZbMZ9J/3XipOnKvVHzOYpNsJGr/L3nfej8SIMS5ob
PfOXIX2PFSwzEtkqlo+RgekcF3s4Eiw77ZeLIxowAIRi8PJT+MdYhvyEnLGyCh8XVPPGdlIcF5tg
iYnqFlImxDAQt4QL/GU14QWCtqQJbivPWqWwrpwWWHL9ZvThrcT41LX0L71hfUUReKchJAwdfZF4
8rEDP+WF2k2avWGPcKNV1Z4azfUEU0COP6WNwIpwdeFJc6sUplXtN7uq13VQL3Gi1ntgGohQFiXO
fcpDj+lgDBiOGwYVe3S1LhnkuSwRtedvBHlP7tTs2lTfdHm4BtN5U2oIBUfMtcu3ApGlhx4/8IGN
MWSi024GeqhbBXlTF8OHcjVWh940bxp92I72hDq/QywX6V+a5jds9Vuk8tsmyTbS/FVANcN58E4b
oDBg0JB53/uyxswu1RZZUL9UdomLqr1ycDWdH0rINISEjQFsvPbrBo1+tXJdaJKup/ahld76wWQv
+S1toID7Yb4wX1d66NE9M8CMgDu70oBAIdzHtC12furd+wkGEYgRs/TAwC9bONpG/t0tbXxdxauR
J2iNcvsPVpWgSLNvZVFvplJSOJezV0njYajToz5FE0Up1q9gUBuBHMtpocQpbG/GXN+RRkN+BCrT
6Zbw+bYailGJC0rjdC8T0iIKQ297T1KeJ1+DRD1Q0Hh0nelJa8xl0SENssdVHLevsrIOfel9hfT/
1bKylUDrG+BrGmOWOA4ZRQ8FvjfFUmowW9xm54Tls+7Zy8EI1jySYG62r1adLB5EmG6ixsDxo9jn
7bjSquwhj2r42v/4G5FTb/zIAKSUb2Si3boxgiGHkRDDbFxu2N/bygd7kMG0wWTZsz3giBqOTmbw
ENuKovUkW9lTTF2+XIoguoGWMkHpTlDjWCOcNrtEc2uIX1RoHSoD172RHUSKOzU0oB09S0PDBWOx
IDc1TetM52rbv+nM8gCk+cXT7btICx4KHQALyjZbBHBKYI9pmHlXtbPUWY5GnLEn0KJ9rR7jPl2b
Vv1SOBPK42Bdh9Eh5y9yWwciGfBNRREkReKtUy4VckWv0eEY+POgrmBCKM2+dQr7ro19ql1gZDOt
4rLjJQx2oV2vywSzUSvB4FU8AhZ4MCDFYr1ofJ3femHil62zVbT6Ymy/S2NcSnXf44Ync1NtrU44
ywb7qcqLbjAi36SOemu67gHawmvLyg2HOoXz6lChURViJSrjmwIzExXjOg+8ZRHKZeDOa5vmrNpW
4tBZFvmtW9RwxmUE2S5um5WvFGx3DGylK3+AcNgghLzRlblrkWwNiHRTI17Z2A1Nyl0Ymn3nJ5W9
UInprYYhelCY18zLn2rCdhUnuJY3wNiR+epHDwq8zCZwCwa0b1LBIkFUkDYYvVk1gQBeX78U1ZYr
X+bFTozl18AWlN6xTqGUvZnx0AkCJPZjHOYwbHPELRt6tgzTAnOD6rZGf7U2U1RPMsVzEyTSZIJ9
7k0E+41bvuN5y/sda79xAHsPuS2iyPtHOOXHqsU+vFCHxhhvPBfNdCZxuIk0KEbY+TZAx6fxxYet
segkd7E8coFpq4z3rpg0AASNsRvsvp+wOk7zfUd6Zmvg3NYsBpXWi3AEq9ooXt6Gi7wXEZlyJfIs
YrVk6rPoNMWmtAF3aG57X1vOs58HuOdqzvQ10iuYVSPpWUBN9SQAlyFO+JNDT5whSOELSOR600oA
b6Iu/GWf2AXu20Ji7MLEqADJdtEr+1q7bmbzmwgZxz4WtYJnApaTLFZ1JyvoSyBIvGpZD2LAD6IR
5RuF1xGVrNq0mgD370BLNK8qrvtfOfeb+iKUcbwjSvUW1GkCUp8yQfWzPmIxmM/Cdzm17y6prhsN
XeXG7NpxH3hNu9UldZRQTrUFVupgPDoKEDscYzGOGUn/VQFLd22FeE5pf8RgG/dVomuU5fhCYegA
U/UJPxRnP4ami0pe2DCI/XE9ddKaFmFbFvtgYNGELQDzODKKpxxduie2UQceDWP09CdnzXA92Pp2
tiToQ7mJhngf6Rac8BR/gXJ8JsrDQTwPU+D0Pc4lxcNguMceH0BesV1RGvtOB+iAaGY1YuzXyPoh
duvfmk31rSNGCCC68adw2rfazSksM1DY4ze7q5T1YwontiE9/4LE5U+GsHPec+Ms2gosipVePbZD
jccFqquyVPApUN5n1rvpOtvQdZ8138cunII1zTDwaks7HHQBTlHRfmtUDRjU5Ckp8LtH5fGjMTEz
DaL2mzUAHwpThV6vnw5t20H7a92nMAyoFY6r71Sdr4XIDzmn/pmt7a+AyyBidzFAzFvyekG4naZJ
W4g2eotdtUvYKzGrWw4VNKwAVyWovfsea4HKmE2iuC7IuuJIb2967IA0oz76kwfOZ4IHrrl4WU3h
je7naOlC76VqqUIKmwSKdkqyRi8c4jQYTipbj1mB9zhG3fONwJ2rFctm0O/K0HgMRuQALC7sCVj1
WEsw7LhOsqKTXlpmM4CorOC9oqqf3U/K3N7qqQUXU7+JihJ7LG1b97iummOyKrDWC8Yetwf6ghVT
5pmLJi+3UZu/mhOaWfZ63+d1HTH26d0vrg/wHdFn2PNha0rCLWy15984pdXXSqi7uPO2VNGtczyK
hkhuMarazF/ngDmHLunY3XZ+s4z9bwXchCq2QJe47xYVZ7EFSMKDapDDX6txvcjhSXrdd1jZm/nx
5o6Hjhm+t4NLcPfbN8R+lDjRhS9zMFazG2lttq2bYQbsL7XGv0d4uph3LhzG+FU9PjUCY4EI5paG
Oj0n1umd6stkS/ABv9MiuKnTdsdpjus5t/+atNUfip63ehL9tjP9NTW7I59vjut7Q1vJwl4A0NH4
idQF1+Zz9cI2B+oaJkW/cs3HrvSAFIyrrP0tXNy13QxxpL50C/bUwEWCx8ldiPIHB4RdYbuPXedt
sN8mJFhl5Yzztt6Mkf1Oz/9Y+QBUwD/OQVGoTXuvp5q2uTX6760F6mXANBxDm4VkfSRXuyVbsaFw
nzJF2McmDL5Ub1a2HsJLjLHPSr09okDguupPluEnO2GGwm8oIBXgrQGKo37DB2ujd/6mVciWc/d+
fghx3bxUSb93nPpHOVbfaj+7qTMDw5SXpHF9WF0uatRunwB2dSuTk9DdHOYXWvQjFlhUmPZoL0Dt
gkblmMAObW1LNuUZljDVeNDZ5trt5c1QtM+yw7zbu/Pc9FZCMxnk9GzI6qC52c7kxn8e9AH7RVPv
FqBn13X9WODOVmJ6OYeOUuSrilg3xQhu0YHKHbR6P43sYK3/G1nTuIwmw1y4hg1MIz6ostgaLN+h
bS2HPiCYgKOAz2XSQmuQuPqsYlL7vYM8v59WoSYhGuB2OjXLuteXEmO0OSRybUFl87vuqa2tMTWj
e6fwVoFjbjTPfhJVifoMVDOI/lx1f/Ab2+Sah0lyu7KdgbivyR4T/5uTR1uNOUNucC/04WE++vlE
UZQnUZZZAGdjFinTgKX3vZv6h5ytaD5lNn5zwJxil8GTTmLM+MpmN59CQ63bDmXp4at0cPMYFmu+
LHglLNbhnMMH1o0bVE8PTZbcgCPHu2R4DNqihuA/HEYs6C6f0I2TJAzl4VT5k7ElMcJ9IldEn5Mw
tiYNNRWZ+Txy8UU4nIc/sBclRvEMrRQLHih0BEGU6ZcYmoxlf4wnmd540sKxuDDhIrpYAe6Jauq7
SvbxNp28NOBJ+81tVYK4RMEb33cqrA6RX1KiFjYBombb4NTXhniQWLn+GKfAxS937O9+KUtidkzx
PXEw587P/QosK8UosBAvdt2Xt6OuvTuSY6JSbRcsO9PI6yu5jr+ygYiUDMotqbek2vKvnFkf9oZZ
ZyYEYjtj53eaH8oso6dmmIhFg7yqVhQ4JBt02/WqtbExvdzf+Tl9yvnMCU9qu0lFIqQxT/trlOHA
hbjW3dtj8G6DjPdF87vJK/xD++ShScb6SvbupL+8i9zAc6MoUUMJl9ji8wDPkhUuwvv4JRxxVGJl
6prx2IldW7ePlhi2qfGnc65UP/3dJpI49v/5vy5p0JOHqvmZPmqYrD0L21uK6qeTx5wBOapKTBiG
TVGSTem1a0UAJ4lXevq51Tnd9jFzXahMNES5zyVOPU2Ol1pxSPObInubqci291ByyA3+dBYqeagX
sn7SQ+MFe4wrj/g0f/nXBzE/fxBYwH0QewB/456Mkk84szMrQITWk+zqHbVvGt5FQfvt8sz6q/sO
JU4IdPDTQQD5lxR0Cv0yQvM/suDjVYd3XOPtMNnzf8eW3r9cbuvvtxb1s2MoaldM3qdTLRcm8gHg
T1c8G74pbihrBo6PdcMmU8CXnGIKrwypySXR5xeHBZCZTJLSQGBIJcVpshTiVmNh92k+U6x3O9n6
g9sM+zjpOQfHwDqqeFUSUC+EXnxRbfLFFNBd43Ln1kCMNRkBnmg5wZW7udrN8blUidtdn9sE0d4v
mc/0LBcOg78VPkf0Ap9ihDnbRtfvtELtXdzssApdwYJaQAzaYT4B7n82fByCb1STHOZv6IO15A2k
zkViDjbccEZ6cGX4h+TmP875AdbuRa0vA0/LvlLsfdd76W0zQ6wmTgz2nBuMsCkal5n2Q7XFSziE
0Wxrve4xV9jge3FvFcCZcvMlbVCVNmP0aMbFKtW/ifTnGLO7YuAuogLPPQEsFcv4AJ2WFsB8K+5y
DTcyRstWJSYHoNgHgNWD+6RatQXec+MV4cbDJqR0Zsy1uaptPDzM7zU+tIHZrKNJ7JL03Sdd4Zlw
MoZvOlcpCttfgRuuC6IphCdCVuFW6H+k35CJcm/0ZrrFE2HXC+s5ZwmAdwSBr3ozUmhPxTuOwC+t
bt003bgcHXsDn/AF8si+iXXc19L0kPclNXSgqKZXP9ZeDce/17Gmi5N0UwfgE/03bIuoV7XFcrYB
hnuzatqOPKR4KJpnQApLcs742uEFoxED8+JVQXWP09hqqo3yTmQ8Lz693pLQqkCPELDw6V2QNBs3
c7y9rLBD0jjlqGBYkDtYNu2LD3VIYsKekrN03GlamomFqyyDPWMCXWJJd+TwNn8hG609ALA1K09t
FxtDZaRsXW1pEFp4YXeIwg5QZoWDurVkS2gghbm7vhtB5FX309DsXc5H9exqM6jvtnB3pv4TkcJy
Vg53ur0OqnQTpu1G5JxVwNZYRg3hVXsoRvxAmkhsPbfaq9jYqbp5bYYKjNoAiy8lyRNlqiSGN5Aw
cewoeSV6KVaZ6y69vN2SENs0BDhQGhFYuXV3NManeZTs1KfQx/0yYN3Gh0nybpNBgrJCLAxjrJMa
vVhnjrWhANuA7nI7VhwICxH+0UhYrPpOC2/GsrCPdlvWj6lvzdQE26nu7dT80k91CXWIoSUtuO4x
dQXCtDNw3HHM3jp2SVXeQWFyNxwBCz5u+aORmXE7iNk+ts29naxl9yVorOGuClFQdL0n3jrfTT3Q
rWKMn2fnpj1e4t6TplkQUFXgf7G6Qq7JX0Xbph7Ndau8atO6Eel20r8LKxTa1zhBEuEnRrfOQ9Nc
B301HlNRBcXCSjTxlAztsOqCLN9qyuf4X/qNfS9GodtbblERK+LwPAQrOdjdi6qxv4CJSusWmOav
WWeTXK6yoWBHytJXBXBp0YSCMSjMyb0VEoOC0KrMO+g6PHT8rQUm89K2nz2MLF4rZZDEDos63o9x
2JAJxuKLM/qiG71nE3uiqejW9Xy3VCFda9OKqwQsGkioWw20TJ3ibzd6Nlx/5wf+Q1mWCQCc6Kdt
FPlNpMQvOaZfLHwbsyLeYUS9LqFLai3Het9oSHVLC7do8phDZT+1evwtd/E8NWf/wsb44qBcueOl
ZwIioTGnPF/ZuUGBCCBR7w4JE6b22IV4D5lvkhOG1d0ny7p9UQR86OM3MiXXKy0KVnhBE6IjMMWD
erd1+KreXeZTdjpfSuAZQ0AhmnoJt0LyzQSkTdnVd1a18/unDJuRNuy+FlN0IO9N2v133Jpbvims
7NDEDbmHZoUIc2Ex6JQfZ2SQSp1H779VnVxobr8iT76SIQj84ZtZ7XTNPmhRtaY5v7B2YtBX/N9g
bH+2+fDbAHu0Uh5s6FJpxzLpVi5GvBZ3GwFnGp/6phEgf+C8UsOay+FXx7BJ1TC7X5Kk5OWAFl4d
qdv92UWFQchukwvXV01xmLvIleWWTqUaBzi7+FmP1ZJALh+ao1b+jEv7SL8YjVbserjYmYKM+uSm
2XZue9KrreEP7qpSkITpKRVma5lhEWrdT6X1VGXhTvYeITA1qUtrDGCMpyXno2zHpyKCCcfi1Xfq
G0yhcaIyok1t+Q61D7u0MLpd4dss8ztd/znWdb3KmnLlTII4y4ZqmKx0E6phMt1I5hx/xTGjbsGP
S2y/5z/nLPj8m4jUqt2UZki+9G92mtzyr5DKwid+xrNFvPTTcZOTi1AUby6oNbnLE5svUsDicC6r
WD4T+4a/lOHOmpkKDGmz5VcZVvXMyT/WgDExOoBHtvxhNP2mR8Cnj0/zzybMAtpRafHGN/2yuOXf
cLv5bpgcBxtYzsOeAW6z4CVyAszmAVbJeJlF3/OyzJf8cDFZ8ycNQnHgD7+f7eKYaUP0rcRUh/Cb
P8za2yYZmaaRkL8VBf6I3AoM+psWSQyV/bVWVzvNd/BYwVYLg0mHg3BpYjcjy7kNKJB3/KF11Y+M
KxOLMrpjUekBBoJh4R27ippwz8a7DlIedCQIaRMes4OxL7zuzU/1d9lazsKQ6R1CrG91SPrKi7sX
nSBKb2t8Qibj/5B0Hstx4+waviJUMYctu9lZkltZ3rAse8RMAszE1Z+H/1nMYlyyzGaTwIc3OlEh
9W6c0z+VCgcau7S9t0ZkE5UoyRB186hY2PylpkwhT4a/AEOkgBs9amJj55X6a2InjtKQFdR0wVUC
/cKpNnnwlLtuOIPuj0utnlSecm6d+nGnNoFDtBSY0ZiDFivWHLzwZhGE7afZZXRKKwqrlfugXAY2
UZXHyeo8cqqHUlxhHZqLI9aJVOJhy0yqAmex+LYGYmLdds33QQIzkK9kgaR1l+ymJXmkHbl7XnLh
vHoaWQEOVpuKWDbjYuzveVDyGZ3q0XH77zrP/zQQWDvLKtSOfrE/hId9ofEgskbimpjrxIiK1Hqr
GmPcz8v8BNHf/M7D8iNYxXIcJKxAu1mV7HQmzb202mPW0PTgTYbcaRsUahTeeF793Dyi2wPmnVjV
TbdJDmW+1uT9EOXPDusmMbVTL2bmugTSdyW1iJS0vqpu+Qpy5xVHdQGQbRIcz8yUvpQLi7yTqd+Q
8f+E03zPZk6KNYGeVBMPwdNi2/UamzoI0l3YCauJiHKSMHhus7ctckenSnwQtRnsG08TQNh2ZM3W
U/fZ9uFX31fB55jQJO8ZKROlBwd2XNfhIfCKswFqeG5dKJFdpXv7V7JYw9XMjeLidNk7XD/IjJBv
dV6TjM2ecpv7MISJ21BtA/DCKbT/1c2pT6NvCuAgy8x+KgJ6rDnRV1FjGkWUpYZ9Xm0xvpuGvAFt
z5+hk4V/lDsSQu0VLg3MAPGniuqwGBvDQ2aBAff0LG906qgJ+wv4wcktOHAXadprGLCypYaafdkZ
yfkKs45KaccHJogc8idpGTQ43Cy+CwyXmkAEmWpIBR4IbW0m8hYjMZrozYY0D0cSpv0MI+lAjnhr
JcvvKgmXjoqufDgi8zUOTr8sD2laecueRL/uVmjx6rsVve7Qftl7WBQeLBL5oPmgm/fU7+SHDLrp
YVLa3XfKUP+NdaGXuK6oO2TUGpuSzVQQSEfZn0W2N9kQD7ldjB9tm/TejmLa/C+OieqE2r+4Zjr7
M8/ZD9GR/1oLwg+cX30kug4GggJ5Aizgu395Rb1ZZHuKThCPeJJ8FSSuZ1r+NuZkOVZ1739zPXXc
TC6lOSX7pmVV5KwuNhsqVdaA66WRHyvtgyvXGQ0c/mDc86ynASctBrzTW6VhkvnsQzRUazNnbxJO
+ndKc/gSTpaOBcVGSKObpLAJyqf31yTLJZxYpZJwsKNkUM8+PN012HB+cz0EgTD2lnLWaKpTCgWD
jlypUhyXtTvU1lYZ3bMhN8fWIK6xNWhYNsR/VHPvkHwc56GNS5fhyKqj1V0ZB7Bl0aAb2/REoMHa
2XZ/SJbxETXxVWbFdaLqsKaRMCsV8zt5rFM9PmaDnf0XUtMnR80O4BzHoGTXF/eMTm1lemSoVi4E
oZVFRt2MkQRd5hxaX+ljo5fDDPkh87fXFt+JDeM/erSgrZwJ0xm5xPQ4q/A0tNWlcNujHzTkAY+g
OP6jlTuw2oIQX9E+6iD7VhjuokEVL0s40zUzhN+94ZFLWf+mkvXI76dE0nOo6VOTZLER0qISxHZu
WWB+ujaQXMPgChMHqRoXLk1XWr/K1v0owuSc8v+YGDGOSWA6/U4Ha2wjF5GNRyKmuM8zceZVcMaz
vaN9+JAq942IBqw0rTSo0KG5j+4LWK6OPI9qBlz1AXan/lt2dhCZA5kTav0qSMyOts/JNH/M+/Jv
Po23UabnkYzHnU0+8tG3++nG1wGz4wbzbpjDR8/OkkgsdEhzcYST/BmzBWOCaulR8Ee5frbB9OOF
Co6xdNo/NXtm5GMavHrSPkjcIpF0BL2kMw/Bymapu50h5b7zGWzS9jTlOc1kYP6lUT3VaXlZPWoO
rHqCAPDtlTKQDBqrIQ7bnl3nRaz5h+tNz6RnBFFqD+1076Arv/nQ1GklwbHV9etkmuegWm5BF8Rh
UZ9rcvozfFE7oxdvac1pcVITac7JhI7E32q8bHqip+K/lY5NYSSEexqDnNxYTPUaDQSRQzWjE3Ws
AUobuLybHtXM61MoeaiIDftbEAUdhWNJLlP/b6M0bXY/v1xPBjU0nVguGDYfybU7ehgk0Uy/GbTe
tyg3bN3dDd9/zfFADJl6nfo+zih9VL3/k0zywUV4QZ98LEOy43X3PxXNk+1p9PaKgS49lUX6BGt9
KzOaIofxQVbQI1I+Nkb9ltvdP+0SN15JjR5qvZXJfM50fXZa/9K1KCOykUO5AWcFAxCrIYAGm079
RLeX3+7pAjwkVv4bSSD1m7xq+AlMYwcQTMk32vRoWeWRgoo/dkrCf04I1JPWdXKoVJedrSKHv9fQ
I6qg2ErTomLO9DumBtqIpJHZTs9w+GQafoxp/TMO83xM9OqfVqshV3lMy0OoJKtQk1IokwXiTNPx
oSzKTTczU3+yPDm1sz70CVW9cjQOtnKxJc3ECXsWZ/eso2ySKyo3GZuba45xlKb33fgJqfTa1AEZ
oeTxXehcxDvZOAfZWfs+mJ+TOgh33jxUl1mQjrDIj5yw0Oe8Ha23TOE2LXRixnMLNWYRlV0OU3dD
dwfq0DWSHPtKEtLF6hhsMewMu04lWWtLii3dmOzBA1jmwZ+D18Fi29FotOqC9HO24rGDsR8VhzA1
KAhfSjZrtAyFLeBbJLHAMm05HpqnzLPugL9p1C/lLd0Y5NRUZ6Py9ygTr4UPiaZGyrHD+tEmspfd
i9otRQvC1PjtwfCbdecZZLQuelBx506/enO6FNSVsd1utKJGSIC2ZFrV37wzvkK/vWfDtnsGzi2n
BGpsq3NH9xUFDv3Np2uaho9iF2R23BBiU+XexZHeY56t/7yq/fQF+hN7vupSPso++2y7EewHyb/a
3pm5s1GwjO6LM7iHpa/eRSKvwWAFUTIGf62OYhQn5+71TfEYTnY8DckT9r6PoUjf5kz+jEWdvCWN
IuRhZgFcRxZpVkEzUkrEJe+AJO6Ho54dmZ4R+8NymCU7kp2cbL/8vcLmlaYTN1vQezLMF1V2DCuE
UIZmxonRCx5w0V8YOm+hl6tdK+71nLBDM1eWJSTs+Jh3yXfXZzc0059rB+e1VFAtqXsMuX7fT68h
YNI4pFFLhjojwIPKNvy8nyNpJkw2+V3o9pDb8nW750G+RIXvHRIkSq4P3D657+0UojYUSHeasz02
cc3LvGaC3RORRl68aFqjIau+dUMHA6jgHo6QX6L3s7FGmIL+I48+2v5CaugePdALqV7v2sMZ5E+g
k8uhHqnqWTsaWEgC4sotF6nmVknDKHfltLyk829rXji90mxkvC+eR1XJRylNSOt2l3HIN+wynmEf
kYoib8rym2ofUpTNSwqkKNbwMGvrwZyGa2ZKWn8yxDKr7V/G0HkdbcoFV3EGpn6UaBNz34gCyusD
WoXzSmMvZPjYHkG1TUDsr6gqH/GVnIXtnquVISkZd4PuD9t3S5nKKWDVClboXVcX6POo1ja7MbZY
QxM0dzXN93nWPqWt/UsZ02kkbL+tqcSojDtRzPFqA/dt38T2rXB9lHsF1yLNv8d8eaHX+2mFxTtO
PO+JzD4X55ucRN5KXbTxrE1URHN+8lZEF5b47YziotuO8HMBbWqp3Zqady3m3br1NMyK97zeDQAj
Zvbhj/6xDso/mWXBsnJ2aQg7WxZt7GACfLLXkEyNqjoQwPMr5zsbG+ulsNRfMgm2fovuj9ExXVJJ
HXuNfLRTSSHUEvxCdYLMq31Q6f8/W2vbULFnzrGghD6RSZz4+oy0p9x7/fzqNqhV6PE+pTbspcOs
15YUlRcVpHNQk5ZqUpm8Mylb1/OIMqrcE3uyaxn3EZHAR5mRXKmFmfiZ0br4k/kw5sZdCCDcyU0C
RAHy2tX+33xoxBHDUBSE925BkR4u69Fzixvu3ZM1lfFK7FRPz11RGDuG99cWAWeRwEmXwfeI0Z5s
bGKdU54lcutlhPICJzyvU21vbYj0NvBakXB/VFZ5b3kmzBAwevkZUmTOFCvqzgKOM//aYkIzYTYe
7UBJccdI8T6kySEJ1NFj1Z4RiQvfuSXcK+JVWFOGJe75Z1xlxalY3wbTfaTZ+KuDHutFe12zKabw
Kom0AcdLIIENCJgEy5cUd5fHMyciehcMfraDS5jH/FrV7KBTnhJp33b1uUR9vwdZpebGnMTO90Qf
dxYSWrScXzyhn+hf6OYy3jtHER5EaZMp7jIn12sIgaGSns/hGa+h5APNgXx1ePDxCe97tscZpGWT
FySN+5ggUlZ0O9KD/Kgs/yi7+dQxP9fNStHW5O3FkB8cnfy4wt4pb93Pw2+1zddJgLDHi4uaryOn
gXpbWKz6RmfLNQ+CCxa9R7MaLqOon8wqpJ5poTm7+c5DEzydk2Vl/CkhYiJDiJumY5taNWIbg53k
DZxJtQwyh+AcniUfAoeylWHngzMfvPJfFiI4NsjGdvLy4tYMf4ZRNjwYMgP1rvZL3ZxLhKsbDGUp
/6sutrOEW33rbDx5FMykXc0AIuJkqZ8o06XXtmqZWSCXyv9EOr0kY/nb5hpDrz0nOctLGpzrqrzY
4fgSevM1MXlr3HWhcQDJRbukh8ThjduuuHDqvUulgZO7BIBXV3jJg+j8fY18p7HHxwDV3cA53UOZ
1iF5mt3sBIC065skjbIAQCLM5+BAJXwa+4ukc2GhCMeYGgbMgunYXFLqucJtxT1Rj3VmWX4C6D/O
HRFK8CzLbjVc+CLj3WS/oQAB0guCg5Q/3jj3APLzvj2IDgvlWiQQZfNDmRRnOScPY1fHZpH/oHx6
rZL1PC7OfgRZj7yu3ffSe3aVOoaeeWglgYxGfZPpdMj7DLm2HzmleRzJJzcdvQ8r/1LYLMd9bT/k
JVyTXjfFpH4pm/cWOiYbACMNtH2GK98dhi6kLAKBa31pUdpOqn5OKRVZMvdLJkiuSlXHU5Uzb3ho
D2F9+/Kh7ajzKBzxz/aKfTBZp2C2H2x9X/vhpSCYNBzCAwqMn7HUny7tISzflCA2xqEZ9JUh87YA
E2yPWVOKP+1s/t0+SO46yDPmvzVjmO47XIJoCrOPPFgglVkHfKi6oj8vBeGeQl044+wLU96ZPcA+
WhlnCpigoGcGpPZUU/jJYIAaZ0RKM31ptzuyR7Y0qLb7jMXMVeKgp+EdVTsSb2wCKcu3J9vfZs+9
VOV4LrvmR3bLT6fAhcSXn8P0V8p+XCZ5yLyQbTb9hdFlh5LvkNlsNGn5aoycGBzZPwW9eFlm8vMt
dTLWBr2Pn0ZlZ8yxQ7/6wi69DiZeBoNFk3PnfxN6WsrtOKZtR1q/mqOAa1lm+41KRQE7Cu2fDNeB
pWpbQxJY3VHOIHRUkKsiPWIcQJtU6oc6rN97ObPZ465IZr5Abt7LqIpTDa0196oFqZ4BWkmr6ilh
SkPnPREdW7J1Gd2BN819ndlUTSP/2wVmEaU6nLmFyYc2oAU9mVL4xv3adEfdFFyG7fCCf363rfbe
Uv5JO/M8a0XZZAqYNDjlaQJA2JdF+6JSO2cUND9C3mB2D3LtDAUipygHGeUFYzGSfG28Dx5FY35O
QkYJVBrU1S4cu2jks9erc1ftZp7gZENtunMzsvLeJyR9sU5tq6k/Z2CsZXBvMvZzZyh+ySqjp7Nb
ut1iUxM7axJb2qItKdmp0qekhkmzeue8TM1WDAQ8LSbg3YJv2K3QrPv5yFlzGMSBG89w49C/uEwU
icGKTrvWGy61L98yo8136zZRlExJFk7R/VCG+T4nQXnv9v3ntuqlGTLffkrjaWIMlhlhGA7Py4wr
ysFySQtSQ6HfghGhTtBSo08GPnYHZkMvWI9pQxWOM/I5hT+2zE7VjRica93ahzmcvoqkT+OuxaMx
Kvu0SUOkApIV8lo7VF9OeY0qmL4bq6uY4PBYslX97puGcbZS195irV/txT63Odu9K+278Ns3YwiN
WPndOWuSJ5EucFlWfvU9Fklzq2LmjNkGAf8N3rtFu8ZFufOekvp9UG36sZDjfbFzZXOdFurs686m
oAq7EKdcUe2HuvmaQwAIqe5hjeSegBd2pGD2mL4rCo71MwUj0F71T926LyXVExyboQHL/m9uwcRy
hD87WfmEMvwhk4Llvnkv1+RRpMkjUOzVm9E0OLphj+VYqfEj2HX7a9sQGlkTwKoabrrl6JozU22O
r6tM1avybSSmSEpXebHYcvravXgrVMFc7UPhnK1p+Vjw8R1yJj6UVnOGR8Xrk1enbb5suT6zN5OG
ZDJlIntnGKh0+CAKo4FZnBe+ofw17BYXx0z+K2nV2cn7S9mMiHbW6kiPzdGZrOwxI3xGEiO18CoW
TkCHyPRMPPOJjo0jAB3GCujZxvkaijlGYXIqOFIPVq8ZoYk0yCiEw33yMFnj39LIYvwGn1SSfSLG
eyAPiwhYFUx701+oKsxyOqvT4tVByHZcSsPlJEhtW9SGFXo1qtEIzU/7b9sY3OdxQu7ubNp6Yxm+
Kq9BG67JqljFH+XlPOfjSaVZ+4akb7xkpb40tYLjIGaMAkEwcithudxAeNjlu+H972lBicCy1MXQ
Jo9bk1uPniCuEiwBY4WkqUoS3jyzLE7CpjqHvCV/NymfGu0OVSfNLs+t1wYfMs8VVY5V/oQ3HNWr
DCgGdGzEYIDjyXk7iD7ALVf0u5p0kFAnstWhG2TtTDbkws1pJJtHsrCsWv2vBbs6SgB4owSJZ08d
dl/PUYIUuEWBpfMjnaTLXkMKfYapi0vaKus7Jy7vgKXKOS5jAMPlLTr4b8j15EWe3xZvTZ4xN5s2
b+impNvnrlcchGPKL+58e6XVbr2AbMKHdZg/aIPnuH0lc8yO7bCsnhUIIj6QVL1oH1Yiw9x6GoK+
+xqNvN+LBFgn6brkzbNFdyxSwakiqZfTYoTtoc1m41iV1XIPjcb+DbADVBlOvPFh2uzzjEaoZky+
6cWlKEsgfyrW4Twtgk6Lumtx8AXAJ+Eym5HOpvy14GFooLTAplmpfFKntFVBECuHg6GV6ydmpPna
+/TCBJP9K5C1szcsXz+3Vi9vjVn8o8kUhUuWV3c/1EZMmgS7CoMvOOf03s0CALry9iAwP0UrShZ5
XYDhrP5Ze0gX094oXhOZCl6gcDvG1nnFcjfaA1lR+XxITadC/G2t/9piIJGCiHwnsh2SAeKcd/BO
4ANNQgZFby84tYfhEYDWTg4NJo3dLEzG6gI8amSD3XsIYNmP2x/4iPqhTU39EkDd4tNaRg5hS//c
68z/qapuwOPn99+zHjMHs5WWtJrq8Cmv2ZHRNVBDgQvHQA1p7bzQGqoYa0l9XReEx1OQ5VfP6OZ9
myzLvy3FwTxUOhPZvgxT+6y8JZwOTrh+jLZdwFkHerhqy6qBc1IOUXZXUp/FQ5oyjHn4QCb/c7Ub
L0qENT4s9gxKtzkN6PFW8BJ+2rwtlZGcXWdWtAwno7gPg16ikPEQwGPwprPbFFhQeK7X1y1QN4Ko
GN5qlTqxA8/z7KZwl0VoJvOuaehzJHXupWJx9XZFp5dLjorqXot23LmDdBEtu36+K9TkvjT1YH3r
QDaYHNJx3/PJXuwkdTJgwSrpqqua3fU6jdOX26JdIogyHXfCTTom0rVV5UsOhkvzs42Cx98MVYCS
IkJuNaxxSffzd6vN/rssEMtGZQqzoXyjeSvd6T/Tz5wDdJHLPFJ6+3EIUYdn+YAytrOH6VMv3V/t
SAiTWkKCJYOHPQqY3hAzZGqtI0m+/q5uGUlond20eQAY8+zXp9Kq2ifhbIkGU7q8mRbER7RkJSll
eAZ0VJEtfRqSxKVhtXVJojZggCfaOCM5DBSwij47VYSqrQczcad7UZaO2OeJtjPgKXuLeeNBE6ee
RPZd6nTyOcm0s15nQIlwL+s6h9yxk/ZHzM30i7MaAAZDhsk8mI6YfBpH7vp8sj9TxC8UQLZch7k5
AaYGTrpsJelGsiyLswtEERd2u/w1lBFGWIjf3QnNZzwQrN9DHgmOF0EaILtYwrx/c8dJxYi5pkM9
9HiIrE6fRyXqA3WIKcy5wtPqhAPfy2CcHVnW3w2eDe9oGbkd+2a3AD72Zdz6iaRYDlnbTOLoPlSJ
fycNafxa+9n+JgIrXBn4i9SLSpNKLEpwmt45rlQi0MSHQzOa2ybBzrFOiEPbVxH0/XtqW+NHPejq
6o21ujuKA2ztePW7gPlFkJAl2YthJf2rcrwpXk0gxDmxEGEUbJe07LGoI10qgVOC8ou3k+N8rXEI
uER3ewsHjnkIRQTN+KfBCMgiaKKILZ3nPq3GeAkoBxN9SO+5tL97bMH3vlmUARgy9gwZpCzTLuvU
f5fEknAnARv/Iovq2ALu7lSx3nIPX3AlBw/GCHtuVWiUg0lBPygbMHKDrzIMf4gMgAAtsT95adNS
o6yd22R3f41gWPHZFUtUOcUdlP+/2snTo15GEiEXjneCpRhDqU5OLO7JE3qHTe6R23shjfJqCB0S
CBMimckWGRsIG+A7QTh9C6NyHnT1niwXRFhJH/524Aefs8EboK/tYM9WkByIOR4OTWDSVSYa4wor
D6zOQoWSkQm7dfSEWiiA0R1WJHUztOcs4CvTfCjiZnZdtAQCm1IrmuBcbCdQ2wk2Uafp7S0HkaOT
4t6k3qGnsZNPWkj1M1bJ28JTRELswRyslyVH6uaJWFhotFB6uUX54AHBdI4JOdpfU2d+p5B9jZDp
3yF0KXelsI4n1L8WDW5c08j2lMvtQYw+QML2ikZvZqH8exmLJzNBMOsu53XSL+iqNj4jePSNRTHV
GDCzXnEryWfcWZ11I57g2cek4g7jO8z/a2FtxYoZB/DGuxpD8elxgIaCMfZB0/yaZRFvf4DF8bE1
rL/ZbN8yEptdCgX9GSFfvfmRAPWySl+Honq0O/t9DniF1PA5DsuJtxKO3DlPE5Sn07SMuOrV77wR
JM0aLnaj+8hnfkGUL/93CXTX1JGmQH0Q8tBBdKu5uqWmfC76HFHq6mFyzyZIR1ShZvX/8nPV209L
LW61R2Xc/D0QtAMs7P6IsWfkzQn5J7wbWQbKCcd9SRsSCVZVWEwSeROjHoKegy3btDikcD97q/sX
xWdEj1FkryGxA/nJZZiokTqB1v7iofldJICQljVvmptdIQDlhvXTbox3TTLIIPQdZ+lbpeY7Xa2Q
0mZMeu+f0en+jbn4SPtFH6uwigNd7+ZOXRhwmsgajX8sMifK3p5rKU6q0GgMffT7OJ83VXtGHafA
kDNDxeXLQgGqvhsjzu5t+ZOwRQv5OPF2QaUGFR7TT6ac/3RGXYwzO6dx8X9vPxVoYz/aebWfRIO0
y87umMehZcEryoaixQLdTiPu5AvEYQ/0WoePpdscCg0wpRK616dX4SzorynqqyUkyKgubB+CzS17
G9RwW8Lu0dtqMvM++ZBTemnwdwWCk0LA6gG836bBDjzyo26GB8f3qcJlfw3C38vIyS/wv3twx8jp
GEWCGWZCthcrWC+yWd43NC+fOZJJzldq7ZtT0xkHFoRd37exaDnhwTg4bpJEPKl3Mk+uZjd8hC72
sIyBsXQQOduZvzcrfdbl8NR1FLayrVlHv1t+6Q37sGzjySyG2FrUVxcS0jQcnDbjKCzlO+GmEqKh
/Oxz+ke89pFCJl5v8ym1m4varqnXR/ILrgMiXxV6h7CE5N+k3H0V/w+mb73DNJLMUdcttzz5MAzz
BQXAZ2iOYrekNhBbxkovE686gBuED4ODXoOin+e5pF15aoKPFCvbHojp3aeXMA4dgR/cEU+4kFSk
hf7O7Pzbt5buNOO2GoaJOPVuTxcHqQjB09xPLNFVMZ2R8v7OxhlTe2bdCstD6+lVeTTyprud/5NK
BuqhTj4te00RZreHsvX3KqHQ2iKBLMrs5F+FHOpkZvMJsvfU5sl7iq4uWqYVepOF/MGZsvq4OLI6
lc7Q4D/zqIfxHls3vCH8C+e826nOGjdFYpCJa6NyVh55NOAyvOSjqu09FeWHlAXKdCmctMbYRVcY
IhVtmm4/WjjOHMzc28vh98veIpwicjtWywCjJhpHB8vfzKKbFvZ3O24buQUNkJ/Zz2NE4selIFug
fMGJxutCR66BbDazL9vjLSBzcxo+F+IAOS1SsDvEa0mZewdz7btxYX6trLpFa2IiFBC49lWzPOMI
3KIA6KrcFfWMCVRzUsTwjjozQJ/qmeVutZIX4NiwojU9eW7RoCB9R6n4DrK48o2JwN1td8JS6UPf
m1Fj2K8hpAf61PI8UHRpivDWTDgZkVPO7tNSph8dnkc3rPYMlEedh0fiN54XG2wRsQgHNoD65cMt
koOwB5yKT61lP/mz+z3yYZyhhVaxCMFJPuYAsbqRM9h3pJaCu6eA9JiuIheedpj7cxMOh8306FM5
z03bPlrdK3ao95QBI6WaFg/QJia2M7U3Juo0h/cl+OxyXNLmeBpq0qHNKUpWd08xxndSJTOHLEV5
OOondMjbL+RTlWj3g7GDoUMgtWbNL8OyL2aeOZSWZ5csqM+c1uKQ+J6R0FGMintwrqvBLykDfV6y
5sW1ilttPLGX7FDg5qhIe+eLaxvah+3inUmQ9dLFRE6SczvjVdfnST5ZuJXbrL2qydwXHjrwTZDV
iS+xZFDXxUE54W+7t96GWv5Ze/cR5SYHW745HgxuK//S9oRtcmm2Elsrk0FBikOAMP1U5TweeC3a
yDYSnB7Zs4bn3uyZwP8VuSLzl9EmP75hHHrYzAr0cLfdEiLfK3jNvtsHtYU5eXlRgvqo2r7ba32c
OcqjZAAG7sanAjlLa3h6TykUJaqTeFjJQWVTpOV93xbrsQyCWydk7GjeWT0ap4wdqrKKo49SAGd5
cqbt4pmoRb4hf0XRMYMcoyvmNSGo9ySgiIPejVWIuNWmVUrJlECEYh+W/dfK06kw84x5GQ9T+JD0
TB7ccRKm2them8OGCUxuvVsXdvuma/8YoSojWO9zzcuzLMHBAEFiSyZddHkeXc+EFs/B1KR9tTbo
iiuZ8um0TOGdREscXnqPRhz3LOEg/E03A4/L9iY8lGrea44npq0v89xcGggZatVi4ZWHRNUH07kn
IS5jV6pbFYYIkmkO87GeLpNBsFAS5GdaoblS3uIU+8qcZYdiFAcOd0ceoEoh4bQW/7r5ofouu0lO
xQyDV04mjxPTy9jTkMujPtg2sd/Vw8zvKRUxJPzb23Vtf7ak5m/6f0C7YYxMG8Xm+GQ3xTnh/tpZ
uWtXDRpZ7PljNwljaHnwZGO/3XaLm0nANrQLZuhFPqeG/8trlI4N/Bs0DxNh5ZRPFesdAoiHwirO
Iw9UzgcQRvWcBhBTJSt5wW/ittaIvLU0D8NM/IOtP+nzfPAZ6Ga+Kp39k4WOt/uw3elQVBfTeQaV
7gmfnZ9QlWGOgsBF3ctyt4LW588eTUYCENbjSk2L/voxi9HMYaQt/xtJUGoQIZSl++5zgzm9QUAz
wmfkQ4T5ebMgbJPX9m9vv9eHrTIUzvitqtUsup2D0opx7VbjSqhrdHAWOACAB+NuWf+zl/ZPlS+I
u/WJUZ4EGxRc2Q+hIJuvP6HfuRxmnNDs8UH7WC4HMWd/yjk7Y1NBGPGp/CDefnhzJw/8FDXrDFs1
E2j6VLEk0RCy5TXlfhrPfL0c6OOEN8vkUDZkQ2wQAE8zOvQXIj6MXZiB0GA4rL155KLlTisJTg7+
9qgqRP0Wa3vt12UkuxrxOV+JM9PWLLIrR8WLXw41GU8s205+EQkTf9JnZ53LV5ljjJetuHba+iAq
JvZZ2I1hPSFKBCo0blWTT9w+snH4MLzm1Q2RhhPxWuNiV0hz9Dhj/SATY9TZW2lXv6Ycna4Aq5ld
85fgI8xr+UMgybEo0ks1pCunpXI9F7jsW4CLuAAt2a21fWsX9wUi6ERIObtv0TyO1G8r4lmibpm/
kspMJOtgcFcI0GpP/PFkd1dTgqgSFjHlFvt8OgJgyAaYnHMxGpD28v84O7PltpUt234RItAn8Mqe
kihSojr7BWFbNvq+x9fXgHZFXRNkkOH7cnbsc6qUBJBIZK4155j6WotIMqxq90kbcJcV/lLDGxYU
zZodI6wWGmpNEn84ItdnntQ+g2V+Mlr3keiMgcpYCEkpKd9tUc/qjG2XrbZLB9vOXDbA0lNIjjZN
Wr4N9vARYwWpS+Bfsabumjb9lgPIyDgYZurw7rsJEEiL5o1Zpv03IyiPmUCpiDuUqiNRNY3I9sKR
1lWnvnJ4Joa+v2fvQq+l+CTYHACDj52NRsk+Ntp7lV0K6qhP2w03pp5/6L7+yD7/QFipOcs9LB2h
++oO4SKQtL2dVNsgqNZsOJc6HCWiwzZmEtJg6jBPW07+OO5dXBe9akEXGAU2xyhRgte1tWIPov6B
3vtn00dvThLtKtXfwxBcKab7Ekn1tvWR3sQOwCtJUncjBmnkgOgZX4iWVduq61VWK/lK2AXlQp1X
APq48iDzMtHS2Y5FRIk/F/f1IejrfltVbYKXLsoWldmuRzpZG7JaBwCrYM8YdLap88xCqcxnQeRG
6D2R4EAE+jASPuU6ZcgK92OLDKkxUV4n7guAsqOatIh1Q9hwpBsna85D+XyIFfBAAFt98tJhUMjH
CO+f1RI9LsyUcktUj7oSZ57a4dYzxDvuynu3igHV9E9Zx2HTGM/WNd1/ir2KhdQGrU1bFXsxdA+V
n81JhkTgaqMmUCuTdc4p8hmZvbsITOks7VV7Tl9t6RfJLpPlTWkIzmTKjvPPCpRthTaqPmg6aDY6
1g91rB4yqTlkICjkwaaaqW3iwFiowvZmoiHRXklXuidvyczFuEpBK7KWdNPXEjxLthGNKqC0jIXo
IH6qkFMrZrLrBZ8dm9VznGq+iDYJCBhW0xqmED86zJaZ4v0RgzzLzVe7TN/DUmH31dzFVfimh8Vr
ClGHdtKqC8Od53f3GXykVAogsDjsF0FDySV6rsxecMB5o4n70Nf4Jwq2gYqublueUGLTjxvrn8Cr
8QhigbbLdW1maJhj1immAUr7mWwnxzYwPwfq5pLc+nMK9VsPzbiZheskMDY24a0rT4UFpWNXUV00
xaX64AfIwq+bqM9c8uz3VSp1mpCpfQHBxvH8l19dcVszbzy7PwYeNsJVlf9yPRSqQ3kcr8pzUAEW
t/IxL41pygKUxH/wg/F//2vMnC6Lh8+lPXYI1/qYSe9igQ++1b55H3usDZh/hvqGe3uaRIJ325A1
a0QrgxBFJTVa1/8atWubUXs91EdSImzlOTc+uF5K2ki39D8doSz8K9TnbFE71JLfrt/mc6/6ODhd
OR3awxgedDq4BTcqcmOtPnaGe9RxmhBh1ibGSx30y+sj6fylv9gOX5epy4Q66ACkYRBPRor00vIM
u6qPbEGqAyeE4b6syhuYg/MnCEaTDFUoNqZsnFGBy7A1XIPy5RFbnpKwq8YwONr5wOKLIYNFk6MS
vpVJeM4WMDSg8KapAuuwFGPyAB0vpJvfNsUxkXxpoaWo4zmxomQsteHWZBnv0uQuGpARmSuasCwA
rKfPq5K8OhbC+bpAw6wxJNavvbPRu51qbrnSSgLUKOusOtus0WdF1t/4BRcu9uQHjBPqr9kaoApv
Ss/nNcRNhPEsO4ZmeGwr/uX6fLnwKE8GmqA5NPQQHYasYnwtkC2uhwDspCJh6kFqW+/kQF+m7EOv
D3pOp7AI6qIxNqYlAgDXJrM0LtQkGiqpOIYcS2e1gZgT84TkxYCE5Ic+v0uwZVf81yHG4etjX7xg
naBcAk9GDsrkgoUMR82wuGDPXqNSo3zRHqosfIjTB/Qhjx3/aiC4//8Y1JB5H8cFyNIn12vXPl6R
9L9Bg8bbOnX0PUGrqDZIXzQ0Zv53JSlvpCmcLzossIoC3xd6N+/O5EoTSrgii/Lhhawv72evKTgy
5bbdNmliSjMjF+mNW3thQE0dIxohhitj8tvppDXtIQo8tTFectoLbtW9AbwC3MER3Hm7fj/PVzmY
H3+NNHk9CELrytxsjRevSfNNkMePUqDEN5ICL3wy+CpqumxS2NTJ4Jl8qKgqDjK6jv4FIxt7yGc5
Me5j2V/lhhUgdZLnPtcW9vPMLGniOOE7rv359Qs9XwcEgHdV5Wup0eme5gC5mkVSFTnYr5W84uGl
szDc5wMbxevDnD85y4beaPHMZMtgfT19claH6dHM8+xFAReHL9VGtPpM6GY7L/X6xiVNkPJ8oQjo
4xUgrkHAP5oymJ1e4eNPheMFg6yF+92p8w3eRs7037UgonYSLq9f3PkbPw4oyLLF3mEbYvIe5DTn
YdZ4xQv6E8vKECZ+R8Y8a5ECWu6jjuk8TTfXhzyfnwxp8xVmj6MLe4p7j/W0dmBJFC+q9+kG6TtS
8VtZhOdD2OzcgD9R4RMguSYvW97FJvIVEC2ZiD6dETCp9s//ehVkKbJGIxKyBN/dyVuma0NSFnqW
vygdymbKIO66QpN6fZDzGX46yDhd/vrSVX2jy7kZ5y9ZlzwMZqCvGj3CLKaK4/WBLt0wxBh0NGRN
BlE0mQbCkDm2hgzUBl7E982PUP20n9cHObsaWzVBIMGzgk0EYGPyIpk1edUwIqNXOS4/sePhYLA6
Gatw+PKvA+G8M8aUnDEUmhDF09uWVyViSCspXu28XEuDfFcEwzsF5eujnK0LxO5ygDV0SyHHXp/m
WJjKEClN3SrIXaWjpN/R+VmlpjkbjBto9vP7djrQZBZkUBg6temVl775UtuEP1LKElUR3IoFG//Q
yc7ONrgWFVuopnDcEZN8k0QXjlbrGbRW6713tGNTzCHRrVQ08+hcaXn88w08GU49fUyBZrpDk8Hj
TPFQenjal60faEt1iGjwyFZwYx0/W+rGq0OvavHFZ6Yrk1nhdKaLnNDLXrMygDZQProYY5pKWwLn
yIbXxuEDAkTw+jWefycZlTO+xhwxTcook0mflJBORVUkr/oI8RHvvvPHzTtuaPQK2GUmVclPKetg
Tv1pxLtLG/L6+OLC5LF473SbLyQZEUI7vckpBPZeKUTymkclTl4gDdi5KZETduloS2U0fCmSN3ci
/zmTHU73n5Xkp3NdNBBcdIv2FqaQzM1a9vMggQGYrlQb1IRX0swDvauY3aeECwogfEzulzls/bgF
DFLpGHFdKrIJThAzi2iSN+IzlD+l9q3A/zH6Kzu5f2jVdq0CTEHsQ8XUg37bmB8KXXiBWGyuuC4d
nBTPe3KPLXWsNHAmrlT3T6n2R16+XziRQt3cjO6hEZE0irfHzl8QUQem9CdF5Z1jad8aB7NrhMnO
9culQ5eaBhFciMpRvoV5jVel1KI14szveLGoBGe/8sx56qFrJKHzj6+zRkWBD4YlWKPG6ulkHnY6
yKd4CMXRLCM07wUWTAQ8UHNHgfT1p3+2rLOgsxCStcN2XmNPePrwC9UJyOyiXOuFbvVgiwSwcaQa
N/aCl0Yx+ZoTkQHD/mwf5qeo5IzKCl6zJkh2Ti/h0w+TP9cvZfwCna5NpkI4oiGrX4BNa/KFGhwD
HVZa5a++0N4LKvxaAaO8pCan3xlF+u36aOr5UmgSh8E+TLVkdcx7O71zrZIXtgxB5XWcTIlhbQKw
iMHPrKMcN6qebLHIQlRSKSskFj1aeB51eXnfwJUh8JJ/jK0E2xGPLoJbtpB0TN4QXM7QV1PK51Nh
tCBAVtd/9vnLzq/WaNjogheeVe70V+daZ+M5LtNXQsv1bdEbY2c1CNdRD5fr+lDnXz/BQCxuKhoA
zk/TdU0dcBIXpn2UMxe3YfVdbgXychoWEfqKfx+LrEqT7ZxqKXxvTy8LqZaU+HZvH2vHmGWxty+D
4YGg2Hln5De+SefPHQwnm2GomKYylqdPh1J1pcDQrdvHFl4HtjsgaeCjihFnBcBPAsT3z5dGJYWN
CgEznAqnbyg0fpfWWeUc/bp5rDxjhgJuORj1wtTDn9eHOp8cjDPuh8iSGcGQk0tLw8EzOH4bR6NA
ZJzH1R52yV6DKX7jQ3tpIKFQOLVGXizxeqf30IbgJfpc1Y5oMwfYg+HeVuUj9o5b9Rll/Mmni4JF
3UDous5pglk4uSRFDQspzAztyPMknj6C1bbKCmmBOf7eBcBjSyXQkuoTjSAmqluVmgvX+V/VkoMM
BbGzV8BttCRJNOto4oImEoJOjVTgmkMdeKvoNl39xm8G04Re7ThRzi4U/GxCrcgxeQP6NTiRcU5W
tA3YJIW6fmPPMr2ur8E421DdY7PEl+P0+UVlb0JyZbBhCH816jaSywdiCtf/Nh2/PoMGgbeKIUwN
z/vpKGUhRJwlHqg8yaH/TTpqas0LRfvX2cg5gL+uGJxqwA8JY7ImyoELXRn39pNUpfs21KH+WD+g
80s3Zv34d/6ei5Nxpq9XT4VbBHC5n2J4HJW6N7SRSQD1olja9m/Z+1mqNyrNZ5XCcUhTUcWYU0UG
2PRBOWGWJDXiqSe7BplevSXGh248JMlvsznyr3r/GOIhvf7YlOnCbyg6NQ6KzBobSnH2ZWxsKoC2
K7t7v2nqQ+42wabTOxUZj46PoxIEdjCngPy3xpqMYdzTNTRh04rTud+hrg7lIFzKTqDPs0ju8NVr
1Y2fOJ2/bO3HCjwhIYpKU2FKN05iUQ9y1w6PooTuRbrGWrsVyKVMX8ivMVTVpj+kUnyafmktoGup
qprRE6GlNRtL9EPtSEEM6kOcZht/wLlph8SmWFhvzWVmkWyh05EezDfZbH96OKIEorQg6t6uP5+L
F///ftjXnPmrZJDFtgt+P+wfsawi4cyhxVOEMfBs5cG/pSePRyhuwP/dg6/V+a+hHGOojKJy46dG
SRdpoT+5nfp0/WqmW8uvITR44MSMG/zHZNfXSGi1JUeKiGl3x7cpy8vl9RHOX1sugqYQLSjit8/e
ITU0osDIPFxP8ftQPcZyM+NFHZGRJcaMBu2MemOLcfbV+rooaruIVIED6vJk5cNFUMcEKMVPaUdj
cVQjK36+DfpgL9fqKPogMMdxtJ1wo41r2ivbuRUKe/4OczNlCmN0jMa7O+6CTp4c7kZkX/WjFkXZ
aw+/eF0OhNFqbZwve1zw3j8vjicD6pPKAiEiEY4SpoprWbjkJPygpPn4pOo4f/SMyGTXA6sk/0Bz
vr3+fM/vNq+hMt5pk8oGWOrJFOpbC720qyuHAEVsrWRzPVpXFsikaC16aSNLQFJd7DE+crgivFU8
Pl8oJsNPbjUAx0JWBi5RaKSskfkVroQhkamSJNmvMAu6YGHEkbURA6wtqL05qCA80N086AxpUTpO
dAC6T0Mfv9Sy7fVym+l+9nH9Jp29ZvxItheqofA+jzXT0/mQ2kkqZByOO7VB0Ye6/rVErHNjWabU
N/1EclYYE+AJZKWzTh/kdBi5Iw/Gk4JmF2viG/4xjumByaatKH+4jgq5rlvwU+atli7LWmwlqyJ1
pHunZboVTnjAd/XgpKQmyS5ApAYGpCdpxNfE+aL1M2lWWNkGV9GuGOQ/ujkcGzCB68owaSF1G2wJ
AwYbbZnWyge8mTEapVlZRvoJpBKApHgumuDZC8ytqHRwmtGKkJ/7FBvV0Gn1qsIKCzvmXhLypxK5
6ziP0Hbki8zgqfp6/T742ve2x2aeW35DeSQegy+zd7u270zfIrkO9Xqsl89YzXKkkaPEheyGqEs3
tW89jRMyHrxj3SXPqR5hdmo4cpIyPCAiTOryWNnZbqDKjCQNF7lwS/A5qG71Un/mCvm/B5hvxtVd
35vZTFLgehTBu9aWkAla89kjTxjMmIuh0HnpkcDwDTLnbukfMWLsM8N7HwrQEI2kvYHi02cc9YnB
cvxqJUMrwUESfA4EtSCCOZguHBJwnZEeIX6MtriofpV5+NGE4l1KIm85DNXa5xDTR/o9vtQNsvy7
DFUW8E9p29L6WAR1bc5EgOlnxAdYeviNVghWuBjUydC1MwQZyQYsIlJ3CTthId8PkJZI0wKfpzeo
eXFNpR7OGiiDqBIJ7xY2wR7jH9MSI8FVizgy9OOH1PDhzSD1gs0rRxCuO4s/71ionSt6t11dYPch
42uGZXev2Mpcaj7UfaNIYM1j352rmm6vfU3BFqBWDrqsqt4nRpA/52VtEaNopJCbjcRb+oEqtloB
lwBIobWWUrnYDGpiLyQzR7Okt6b6Gyd4t0cmVGOfL0ZPE3fwru2SOyeHeBBqpHvZhSevB1zsuzAN
kToHf0icprxVOGASg/o5jXTjxsI83S5QVBnrNiBPZXXcJU/2+pJqS0bPXdkNLv5z2wiz7wIn6861
u+7GSny6ZWL3R/eMcejKGIRrID87ffvt1PX6KoFB2iokpBWuZa77ovZecRfbH20QksOTV+7v6yvb
dI88RiWzqHHepf4pTGOahMDxuoj0XG0PUuAkJEpCssHkKXfLwQ2r3x0Tch0CBt00hbCO3KJiXfnp
rcL6V235r8PB//4K2xI6bQ+6EpPbTDRgJitBWR6c+Khjl2jkFVHmc9SjahnMU+swAiLqsH9wdcCv
/Q4BHfXRBiXq9dsxWYH/+x3j2R+xD848ddwN/fXhB6qnDJUflAeRkiCrxrr+GPRY97QqRJzcW+ki
GjiBZVGara+PrEwPDuPYRF+MmcsUjtgxTz4ydRhHaO6xHtidkj25wwDfKSm7uY6+r9V1CXKokb54
NTg+KW7IUZQaXDY4wlToJMBXiL1j7WnBhG8tl7xmOBHVInQHZS7LNdR0R7Y/8fZDdsgq3p68TyED
NrBUXVD9lowTDjvXM8ln/UJtymib4uqbF17ME48KZa1nI9A55A/5dVZ+mH1CEcZxi4PS9daPOjWi
J8tmn5jFPUxGDb8U1AWy7v1QrJUmz3YCmMwqxfy9gOpL4dgHzSu8Dr0ymJHnLIqhloAT0GfohrKF
CQl/0wN6mBulr+1Su6E9IMfaI473+I6uefPAQuB8r1qvWnDQgGRkgLmo8mFRNuFnGOUls0Ri8YK/
IN9TqDDxu5XB0R8E6nzwxA9JALMCsp2+CPHBb+sQfQNVhGCjDvmbUjv+MnZJLecmOZtGCkl90k3t
qRNG9jpojnOH34MAhrrPUZurFDEl19vatZ7+lAKBn0kqq8cM5NQCTFixpjuArhx111OhQkttfSho
AD+1JSY8VjwwpUTk5v59lyg8bxPFEqRk3yS3WSY6uq2Jj43xdfo22btJ1jlry6j7o2siQyGSUIoX
2JC0V1h98r8pQcZpafBW0t9n+UPxN9mUqFEkHCyl4om+SLRCsF3PNUOyfkmeZWBhM/Qby+C0I/Tf
e0CuNA1+oqtpup6+gz1wbiGRQ3swaWWk8GK9AJVYCQa5WrEHT+oPw/oRK/6CneMcYfqN8U+XYUqM
vIZEdtmUcHSkPtNNWFwbA1YKx9pnMmgVtr4aoZ5RNHfzXl7ELnfe0aNyc/3tn2wwv26yIUiVpoDK
rFHG//2vdYfhEikLguBQmXC24JgDu8vTGwerybfsfwexRjUDaEQxbXVBRyPKAObIAfvvHb7IhxyD
TRJp/3bCHodBqUhvQFAjJvVm8vw0kAddA6VlX1bCfchUHyWzberL3FDq1fXbduFZUclHh6VS5cR2
ODkpKmarYd8vgoNbp3PohbDC2BoYa/Ak9LFuPKMLt0/nETEr2P2eN4tamGAR2HD/EBkGb6zmkctj
e7tEvSXDvDTQePI0KPvK7AYmH4JWQOEN+8LcF31BQE+zl2LThhVv/Lp+95Txqzr56urMc7Y4METQ
zUxe7cTrhaPGfnBQRbjKHYmb1m0KeGtDOKYfvhc5vh/Wv/uuebGD8s42nPX1n/A1Gc5/gjCYJiYP
ctpHwsNdQOvgJ/QlKMcE5s7Sy3B+hCzJs4Iks3mgev7K6uBltwSakg1ApLOVFuVbqzv5At4GuR4B
PATNMbK7IuapWL6r70JykpZYg/yNk48hOklmQZM32FgDqFp3qtI+Jq2XPlql4s/NCooq9H8CoBSR
3yhDXnic1DLHpfOr4j+9xLrNrTwxe4+QdSj8odev/ch4kGO3v7FXvfA2/D3QVJ4gRR4eCz4ahyZQ
H6Mo2nmD9ODa7s4jxRcYa1DdGPDSqvXXlU0L/CCvFLnxJQ+zRX7vwYXWU+xJ12fIl1BuMkMMnY4w
rVPeBXlaDTKNMLHZkHoHJuehqDdE387Hf6TVov8hR/KDZu60eCNwrrf10pfov0vfI19s+IdSvWXd
d2q+13/TuIKd/SRFpk7FJpH2yuS9AbIQNppjuQdsaocUFx7WQMCnXR9tIzteQfJaNwGBCVkS3Xhf
JoWpr7UVpQJtcYKPjTMBqtq6Te0PmXfoZCtfpNzvEU5O842vctdIxY3t8IUHTJ9Upz2OHk0/q+JW
9uCEniz51IZiZytnUfLgFwC1rt/OCy8IowiLVGSKUGc7DCcqK1sLVf+gpv0z+v5tHPZHX7m1sbg1
jHr6jcWm2FNXzIKD2docsPPay442ecaHMk+y79cv6cKNM1TaUbaGipbC0eQbiFcXq66RewfYERWW
jXCnS8Y/CoO/vud8Ydkx0PzSOTqeXpBdmBZpI65/EHEaPIGqdOdFQsDSoNvtkinaLYTaA5bOu3ZZ
lu6tepV56SL/3hlObigHJbPVWZ4PBnJgPLQB0V4dZqq0tZqNoQ0wx/oEyHauujvOfB1GVmitepyL
bVNi4RZkW+CxigUVZSsiYJ3TCJ5owllVtYjVOeF49SKNXXNN0Q8SkxnV6wjc+E6SLMxNPmzbWaZk
2arJ7P6hVHKsl3mMAcQlCEPzceSatdyRU9IVa9NVeqxP1Dt6wMELu7H6ezy7JAjwJo2pdSmcHN45
7aM00vyXg/dKnskR5HxDhnGjdmW8LorBWVgWWdf4+kyVj4zKNn6jGHK1luoQy5dZa6+F2j9WSv0U
tk60HoqoGPF+UFh6vD1pS00O49dSNG3Jb4rF8/V5N63mfs0JXaWzrHGU5wQ7WZqCME3d2K5ZLalL
uTBB69L5bWnlvapwmmdhcluCtmKSpoUnfxZ68m/ina/xOS7wA0zBDnDaW4obIDOi9ExO6eoPiEHm
UqaFP290Lfr3vZ8xihjxxCA/xu92OvtTQjNsN23oi+r5HyGAm9bdZpDXvqPtb674F9ZdA2v0aP3h
P866IBkV5zF8ztgHBXIOAntGinTyYUfpz9rWb/XtL71YYx0IvT+rPH3700sDAKQgHY/NfYRdH0aZ
oi5EIVs3buCl7Z/x96FjOkxheVUO4OlgRu0RtfrcAfM0eDnc4xD4oiEeAaBt/Nxc6amO4zBYN3m1
t3r1/vqkvfQ5RStssGLib4KUc3q5ttFHbSkc/5DXWG676BBVi7ht7trcXSiR+CP0eI9e51aP8sKw
bHs5rdBjN+GvTl4VH/eKE+DjPVQq4DnNApYYexSHdR+bOVknnrrTteBxCNPl9es9/xBxvFQtkxeU
/Qx6mtPr1UXrgErWo4Pf9otG+SFjMGVHc32Q86tjEDoJQhu7kGLqGmlTt5CbOO8OmknUi6mU3V2v
1vHPKIREZnsy7gPSe5x7gAj4rr0muLEQXBhfpfiApIaqFjvfyUNVqQLpco0hpmz6b3iq25lHXkma
93MlaChsmvam90FSs5Tc2LRcuL0cB1FRm8h5VLZpp7e3cPWmrhu4M3qI0XR0gveb4Ka25nxFQN8l
0xgdKwboFCeHNGQHBKQ0fnvQXO23qbir0oqqee2C1wBxHd64poujcStGZwDZ2dMjYU9rNiwLtz34
YPlr3g3SruN5UxjI6G7tXS7cP4ouiK1sZdzyTceKUxFjVDebQ+nJ+Ksb0HJFDfuMDke6uD5Jz08s
YlRIUCjAcDhaqk4fVUYYjKu5g3vAZfGRCfWO2NKRYLXt0m5ZebeUpRdKSzQ6aUpQ3xlrrdNvxlAN
BskuirPn1Dug8xILrfmWm3qwxx7crgsziBZlpCCbLMiCzHsbvqgkU/grTefGpU8bn8ya8bfgZdHI
0bbYKZ5ee5RiZ0YlbO+1ykPTjU8uNRxSAkkzG6xNoYgdRB4633PCuIyZqhBOUNnePrehQ0DQH9YG
eNfrj+PCLLPQLLICI0hlcZrO6c5z9KL1HWC+m1FBhQ2+XXjFjVHOv25c9zgAFTbsrNN11wyDBpuy
KvbxIF4Vq97iE7yhvLh0IQh6VYVquoXkdnJvAzv03aqBiwToc6UU2p+YbpzVBSujT/99x8Xl/DXW
eLl/le5iKQMTFfnVIbeDn4ocbkNwqDM1kx88mlbAFcUOhNVdGxafSmFuG+um2ObiDR1XITTTNI+n
S60IanpXiVoedAQRnS7mUXVLJHZhNWdesLGURzPZ2bdSw/eYVcDyD47bSC6E2ExfZjEcajZmUD1I
HtqWhOauVBdWFEee+kYR+kJzZBSb0l9ivmD6nKrhbDewXbMJgwPxA+48Nnv6h/6zFBeL3Cs26GN2
NglAPYmebgNumHJO5Yhm1uvSY6PUz1JA9kJZhzde4gvr12gasNBWsoVQpxVVkwgn24oc+Fu9nwIc
JCbOkVA4gnTISVeuyaZMhvBGPenCHh98MyVcngZfeFRcpzOOYFwDm4YxFljz7g5qJi7YQWnmmSXp
HzRnpA2pas2qiqPqwRqwTGQFPyejGXzjq3T+paBriZuaN5l9BlXE0x/CdlFRnUyT9jTNtA3ePJeo
Vs5+DSe3fx8KAz11CJZtPCrTc43CoYlA+M7Z+7X8SNzjHbaATaf5N+bZhStSRqExEg/W5TOpvlA4
U0YxwzjhY+wGr2RiA9J6v77MXui58gD/GkU9vW9ST7JFo9rOvisJ21Pjb5jSQeU3wF7C5VBrSFhg
nGMyMs1bwffnawVDY8rC+IVcli3o6dCt6fRmWZbOPjcI0cGMynLV3qoLni+/4yAClxStI0z+k++I
xntQWwgU9pEMbkpWSIlC2kiQbfTW1Jl2Y2pcGm10zCG2ZCNvT4+ceh718FZaRsu9BzUvyYUKtkUB
5lK1nq4/uUvTA+ckMlmdVZBG7endE7Vlo/1SnX3ct8DFQMDWqvwTn+/2+jg0FfhLpyVG+vF8iaEk
sIsV8uQW9nrE6+TU7FTs3FhpYd2uac2D8KxhnCgpWm2z44TUy/eu23/6XhbdlWBGgRVXv+Og/JEF
8FbMOvkIMufFbEGbkC5OCmH7HrrGrqDx47elQ0s5W1uieIpqmzxkouw7saA9NvcG8Sg79avChGRv
gqIlIyNtqAj1rLp7JZSpH5TBM9TDfVADNY60oxc0wMU9Y9toYJiIDEev9qtRSprG/EtHfHFT+W+a
a767joy6xyTxoUXsIffGb2E2eOhzpCXGRyGV95Wtvg8N0p8ErJdVPmOWXXfcbamlsQpzPZmxI6NL
kT3I6YB92oqtedn3q0Ztt0aJc8yylsK3+SaFz40yPHWR9MCWciMp7mMwNM+xE89tEqaKuCewpY/3
lpO8DeD6eqU6aF1AFyRM9EUErcV07EWvqXC066XVu6tM145l5eBBkHqsmdFDTlG0Ae7QENdEZ5Sc
xShH6Rq6ajvXbfO+FcY6MsJlYIvvKRgbL1Hvesh9eh489kPxPRnENiZibuiLvVYA4AJ12rjRPbcT
H01QkIEkdTj/vCXUexNKtfHHMmLiOIoftWQsSajdQxtdpDC3hQIwSvNqlFfhnVXp66LnmEcY4Fxy
CnerqmiPVejGKonBIsyfx2tT3Wprw+W0ocdXKLPltALO2xBrZmrmrNBFMUu6ERtPm38J1A5BIPkp
TR1uTcl9r/0WrG79s/ErhbQQQuDKPOvH/MleWiKpScjtrtxFWeTNTCMiYtkWibXuLJy6ScHHG5ZV
v6hlKBkQTvw7jgkq/hjpg4SlcpmZBsBC5O/f4nasuiFUmZGHrB50p5F/E0RGSp+INW2uxIAdA0ci
HLwbgBFZkeRvkx5jPRIJHcGqFdbdbIAu+qAKYHZV0hJpPP7N3Cd91rPE8NjxKGA8Wo9+73g4bw1X
X4XGKGDAvQiOD0qg6zduTypjVO5S9p3PcjnESymSOuCmmvyiGYG2Ip32I6ErSNjEfem1b2YotpEp
L5peXju9s3a94c0wsw38qH2lJLtW9TZ17K3VTJr3hXJPetgKLvjKL0YQXLZOg+4uCytBWKz7oXYS
icSkzTEZvNI8FLn6ILTyd+52O49IZF+rXrtY7H0+LW7f7lwsViFAjLQMfo3PtqoVMtzhdKnlW5I0
P7w0POSRus5tmJalGD7DMc/PAloFyz6F4z6uIa5OtmFOnmEJzYhNTbNWrHAf9CZ8qA5Qna4++VF8
qHUa16Jjn60XHLbNkcNtez/czkO2Yf+mn4mkVXa3mdFQ96gKXlr7AULenQUwJCAuNpGHt96peamQ
9BpQ0nxfvTeU9C5wlYWa6IcWeHIl5BdPU9ZV686NXtv3evhapcojOaBMaz1YyiVxx1XZf1NyUNqF
m+1q1XszI+uxdaEBa+Qp4YvfYez4Y9kDrZpwQ/OzmXWVeqeL4APi+oPuVL/6qkeUj+gAkf+BBAL8
3uTNdap5F0nVAU7FvQPpVBG+NTcbyHmg5GfjD3SJRexqIISZtmkjAoDd4nsbGCvSiJZaTIqcJALk
Mb1svlClRd2E2jdvfsI1A1AZmyj1rPs6N7+PRFbhAarU8vbV64NF2FuEZGVrrS5WbVb8CpkktV++
eIryJIf1u5co26By7ovQ/EO26yOBzW+u6j7W3IvYIas5iZ+zuPNx35DNUckQ12rauUTc7joENY5n
tnPTGRCSNvexr379/9QZ2aWa+YIKegOQ5Zm+CSX+UuwdTWxVnuK8aBDplCCmGqLp5noNAZaJt9T0
iMwl6T7Sh70ueWuy8bZpXD/VlH9kYhCTJnJZqNx3i03PeNuKdgzN64et44Lf0nhBKsX7AKWccN95
zZukDviEeU91qeczvwK7K3G8JjZQaUG5UgshbWNraKG4sbm48MXXRvITzi82uBwlT7/4VZUSwRkU
1j4xq3stTL6TrbmUE/tGCfTiMPTgwVpQZtan2zLFoxSSlJbYU3rINXRfM1Re1/cUF7ZJsFz+bwh7
Ii8UckDngfrSHukhYLLswTOB9SfWRr7pk//ylU12LyiY2UOPzr1R03d619KQbL8mrZkoTPnPPIpp
rEuBcT9kujlvuoT2rV76m8ZLvZUqJyNLOey2RmiE38I0l9eA6UwCDQs+yERcwxKr3eFTJfrgGDll
+BlTBbvvAzPZyCYFIw+8+K7yI2ld92BmMz+1F13e+BulV8ODC/sT31SIhsvsydRJsvzGoeGCevHk
HDRtvKd6zNVhpDr4gV/te9ev7gyK1isZAMZ3egoFnWBzTHIG1NmmZrkWKqp6tZe6n6CB2WNYab0q
QqW894Rc3TguXphafx/Spk16QdZD2OWRS6EynvEOgmBU4xvF5otj0MJFU8TRXD2bvgEm17AR0l6I
iCakGX0vc2lr6+U/n7cptdD1pnZumf9D2XntRm507fqKCDCHU5Kd1epWDieEZM0wZxbT1f8P58Pe
8LQECbYBz8FYKrJYYYU3ABi5yHxte6zitJ/nE6C9FDheEfixzDU/OyiGtRplD93u6s33G+cLBAJ9
NBUJExr+lspd/vdqNiyQPxH272e8dLERCjDutpKnvAk+xq5LNnQ00PFLFpBy3+temqBiVnAtumGJ
f1NlOgY2TYPhay3uCQ20Dij8qnWgdYweRiP/8Lm/SBw0QyWwJCM3lsrU3w+rSe0YBDgOnaJSdntO
eSf9obK/bN7LzQ1bhTmhFARh9uJIDGN9xufD+nNWddCN0ZZ1uXS1H86rP5i3y3EodiO4AvqAPPJi
HNOJR1nrgvBsaXDVems0oBu00OQKB+tokGyrIsAUBOHW9Bash24M5s5wSsfNKyvYO7PGDQqr4eH7
1fDF2yPqRLYJ3ZoM7VIQKFcyJaZGEJ4r2zzHtrzRtMWMS4/PqZhXY6w+/vfxFEA2dBvQIaJ2/ff3
nMLIlusqis5xHT1XsnxARP8qqXQ/ApmNlucPs/7F8kGM4/8PdwlC1ypnaNIGsFIWG6E/9gZW0bFQ
ftpSy0a9+LbAzhbUggz2nMXy91s1Yw4uqeOtkklBOVdl25CJxmG8RW80c2WipUYRwg2yieqpSmtS
Hd6+n9iv3hSlHVpFQLHhl188QjLas1ajrn9aYsulafxzNemrSh2nFYqRvCOb5ROWtA6HVjVC6yTL
obIya3vw4zRtbzAvF35QWtNGaN1wTERvrbMsfdAmkzRjBK/x/bt+sWgXajTda45NmqwX7zpYo9zN
gSmdqFeuS1XZmz1pYNogGoonhTKhSf/9gF9tXuq1yOTRSOKEu+xx1g0Z09xMCgYiFCYBW+vkoiQx
6ausRU/UVD/i1FhIXWsDj065Snckile4avpLpPz9w3zxpSFUISYC257+8iUYR0lF0UdQb8463QYX
LXakbzNr8/0gn69ABwYMwRv9QM7fyyswHsJMr+YGOMKg3yVluOkj5YZK3w+H7xfDQECjsUHXiMd1
Lo6DcAhCUmAzPk+pIl8rUMJ2Yavp+2A27V/fv5G+lCH/3qQU06g+/Vm9qnU5b4NIgyAtahT4Oy33
8Y1o0a7vcGDSxXzUJG30YyDpJNFqh6NfWjlvPRq3hyjDNd3CzdbtFxVylCRSshZHeV3aYbGrykOw
VWSKjthmjlQHu1+JXiTHuRlRewGfhToBhlIUKnEid2ZwbYWdbdQpwmMF0tIWwX8LzylVuRKZTInH
7pJj3CQSjap2xlfWmlZhaM6/0zJLgIfHybWmVvG9UjnxGgpbvft+lj5HB7TMQOSR/yzdEefygK6S
MtLq1JjPfRDtBrIzVEvy5K6n4tGmpGJU6tSXpQ2tNO+GtkaExk/re2uyvNTcAj7FaQmq9/RDB+xz
TIriAqwvtj1L/rMmCIqCwdAPuKKWTvliido4t0iw7EIND1BM5sA1heawIiROrko7VX7NY5lT/Qks
66pWIPTFAoWUObCadZsI9QcA5eUqNkC2AEyAV/xHUfdyswxBrhapPozX9IwYhcZ5lEnpBjN65YfP
8/nkc6DzAC2kFk1if0ksKoQCu1vKlVMU1M5aZANKz5M4zKG9Du14I+qh/K/QP+B+SxLHUYMoBdiL
v6+2XOI6qOvBOWWVJrZjEQzrcSzP36+65Zf8tTWXQRbwCuggeJCXhejEKuNkkKvgVKDZ5UrWxjBx
vaQsGlevYKDqYv3fY3yGZIMSU9Ie+SyPgk2vokdZGZ9jcOuuMTkjebq2ZZk9f/9unz4Z3TSwtSg2
APdFaO3isuqaPCtCDGLPQZL6OBL5ZQc5WeibqEtehhl7uO/Hsz/PJbE2xxCBOpzvSxJBOESLgIFs
nqtef0is23RBJUbSqcCDnr2c4EP6/YCf7qPluDCW6j7wkeXS+HuFNO1EhSw0IHtkGRTmqq42I2zO
H26KL0eBvU6XglWiXvbAnUGai07KkvNi6iLJQeRbKXpa37/Kp6LC8ir/GmR5iH81vztVGHkxSMG5
GWoPqQrotxQXdAeU/Q+v8+VIFtxrPpOKtOrlqjDLSS7gdpxzWbo3pGOVWfedcdCrH5L5zzsLxBCd
MRI9CE+fENagKrEetLTpXGNPNOfBXdkLr4zLG4VKdefYTGd0NwTihzD/q68FsAe81ELDJLu4mMig
FxgTTDP97dBvoicr/6/hLl/q3wNcfCk8tdUgkxggzAb0p2E8HCqjbn6oY33eu4zCdaMwdeDOLqEI
hVIO6ZiztFU8FqsU6ySIyUWAx3r6M8TtqyWBTATxCTgsiyzxYs4atKcNa5zPU0N5Ns03cscihzIS
N4r//Tr/6vOAUqLpB3KI4+Bi9QkdcfdKMJSFp1sXiPdownn9+zE+n0NIChGlohi8QC0uM/cesmOS
pcHIRa1tKaKv51BsUitavFv8eTqh5Pf9gJ+DdNYESGELaw0EoGjj/z2BcH9yteyk8Wxr9e+s6NKV
7pS532SOehBpJh1In7pTMoT46Tk41WB+Gfg9nItt2Ycl2jGxfZhxf/4hOricCKYAgBDcCg5HFNQu
J3s2rEGKVLW+ruwh82a1vuUhD7RldyLLRjc0izVe2uvvJ+PyC/8ZFDtmIG9wOj6p7JumFPN5ivp6
GiE4jtbkilJT/+Mn/t8gpkpUhvAX4cjfEy4X0qxlkjZcN3K7yRBQ8Mam2I0x9K4urG7TEdITxnA/
CXF9daZRqgHaRcwA1PWibBbpY6+1TTydRa68yg4tTkPzFZ0CUR7NADND3NEV6qSbRk7ev5/Wy28J
m4N7HJICORHwncs3ziV9mIjKWGIypLwu7deNHqyIz88yigOuHCUP+Az8+n7QZRr/jo7+4BbJxPgX
wOTFutbxgykKZ5jOSj88RVFyFHOR4B+KD873A31GciyvB/Dg/420vP6/7j9ztpsECup0NuzZ8h19
CG5GiJvbjpog1i0qcgV4v/r4Sbm4RXtqJX5i0H35rmxgCq+mQe314tu2vYySVDVN53Gud0auHydM
Il2trX6oK37xIQmCCJSo2SBHdllGdqwaz8monc+JMxVurxkPVZX5sxzg3mvr7mzV0Kuh7H8/wV+8
HXJ8i+SytgDvLwu+OcY0gy7J8zmGVnEFmLC+CXF52U+dpf9wdX2xSTgNl3SA9QrMaHmUf31K2p69
sqignp1pNKkjW2dh6HeaEf+jp5pnoCImmclN1P8ksHR58LBD/hp3ueX+NW4jR4AsGjGd56L/aFpl
2y2L9ftp/OKmhFqJ9iVR5xK9XywSYaItTZMsJ7qwMDQzOcbNWbV9ScEusQoxafx+vC/eCXVkh39A
DcqfWCA6SHMjymfzPFmV4wWiQf4++vX9GF/tvb8GUf+euLxwRhqWaXUT2doB+6sbkVb32L4jL5Dv
zSr8wMx6BWP3MDTBD5vhi/cDhebQhgAvsFhg/D10hdlZqwbKDJgj9LL+ukQC+vu3+2Lh/3uEPy//
r1UxGLWaAOOaIcFHboCUj9Jra/FTuPbleyy1JA5mVsVliV1PqIfg6JqcgR1jdKTiAkWg9v2bfDEG
qukOu5i9RWxzsa8cSuIoIQwjCIFUOZaBSM9KHv1H+wjOX+IX9An+SFfDJb74IklXBVFcVOlZpS5G
/SX20wGGZJVU10Nj3nz/Sp9x5AsAk6wbzRa4DZAsLr6/I00pUjrWqUjTQ27c607+bLbd2tLESdcX
x3UgYUOpHE38CZPQuA8Lzf/+Gb5YIObCRV8UqZjZy2hRD4eyiWzwV0MDOCGag2d5EFeN+Mn76Itx
CBjQPUXzldrx5avKXTqRkWnWacgq7D6FOm1apbddSk7D5j+/EphBlRo1FQSVjsffs6rhxoiVZmWc
9FnYH6qUDrddE2u+jS3zDwfiF29F+KVSmCbcoy50cSAqqggzTLqGs4iRSo7bZhOE8quNYPYPn+mL
U4pTl0rXIvTKAr2UYCXRjOvAZmFyf+M/alhX9IiPdbTPLL+f9Y1ujHfqIHlpK37yyvq88xgaTCR8
EWOBzF6s0qkCkIwgs3OeMmfbJPFKKR++/2Kf70xGQKPepuxpq59slWw04Segmc65ohgcGD3+8Yjk
hRTzEXzWzgVi6pj9fT/m57uMMf9kK/8LoS/eKo87uptdEZD1EYcUrxCopBikF6rt/3kghCzYWTA1
aBNpy/T+6wiOhSmZgxlVZ1MedW/R63yw9UFeB9OgbotEGD9M5uWaXJIDfcGWkmBCvrkMlUf4LnaC
Uul1Zk3YpAODNEZga1po/HAif25Lwc4EU4qasvPnGLuIWmcjnuXGGMObssEAssVGPmwxb1Q0fPZQ
C6qmmzyOd2lmHrAi2eg/W8Ys3+jvAH15AB1bNfpulFuWqfjX1JYSnoW0bLKzEpnRzZAU06GaRLKO
Mguo6JjViOEDHP3+e5I9yp+3xOLhZhsqgn7sx8trAhQrEN64sU4tbCq/DHLZ6+pi2sxyF26qVA/8
Jglrf54l7Tjk2P1GelJtqgnAXMRy8FtJyzDWnSS3knt9g0LaY1UMGqhJ6bqO4lMtsGIOrSfLnIEV
6rhCNb1bZOB5rNb+NViNr3YVsqZ697tBOmdvzG2xGrS0W2tRE227oG+RJa/uCnjpKylCwW4e+E9L
RwP4LcREMnkv75XOL+e+xi52Qm8dD2HE4tTbKazwXbXRyEbYyG0ol3lIWWWrDveGsQnflocTg3GL
yB2yL519VNIOU7k0JbHH+wAd2q1Wxns9VF/KxDx2/SR2fVfMoEdF7zYt1rGGSn9dRKGBpGsm3Dbp
0iuzdnal1L1nTbvVikp2m2jBKJuwOLmhdNeyw7su0G9rq1OJMRwkPMyN2Yun0Yze2hoP26hfV3lz
Gwur9wbR38yFwOEOBGiHqPkq7NJTPIl9KPEUZMgPRmq+BnTD29ZYG23ggwXYgQvBBCjHd7y/RuPw
hFjVJluUD3vFQcDTsDylM4BrD0PjlrL+LnLnROPS06TgTp+Jr0Rc36Pj9yxkRbh6Vz5VgHZdvRxj
EErmAU5MgvZ4vlL1Yfa1sbNXcp28xUlqfURK7elVdwqoT7ea9hrJ804Oo43VF+s0xiJinEZAasXo
9QEtLExOS/na0tv0Fh6LwM5P2U9NsytkJfC6CvWsKRsfCD4PEfIonolSom5Wu1FMz1ZIbsev9pIY
D0lFeYNL9TGghzYE2mau9UPfRHdVAd+zmXepk22KKO0x7Rwsz6wjyRXj1Ljp4Nx1fbototzL1YBG
O/VuybpaPNMx1NlhP30Vd1gP41mZDRGGyPmpqdL7pq/Xs1zuevUJO21PFDiDlM0OgWNfWNg/Y2uX
q9FTlszXw5yuHKU6yFV8SOX8EAYRyEbHq6RsV4OpNUNSVCCcSfnOOeQj06E0yWoZTIqRDMTUXu41
xAqHXY0lQCx2pWGt5Cw8RPpSmLVXqTB3YYJd5iBdW2nlTxg564VGvFX9gyzkC9p1q6aMtlGU4xRc
gD3NGyvxG/X3HBsrZ9Q2Xaov7tKrpiqvELlwB8u8VZpCp2mXFe5sNgeMO1dWbr6WuvSAcJeHGQ/d
S7No3CwZtmAhbw2V8zkqkcPrpfa2HuLnGCtyl7qW4gUwllY2/WbukZ0TzSMtE/xrHQg7uniZpOzZ
TBvIxsHjmJV3DctGjBqges1F4i4CBr34oIFn92o5HNwhQOIwSdDaxAVk7j2sWdchEUQXVZhI59NH
Fj0PIHznWrm1W/EIzIgBm/E9TprWnQKYsIC8d2YUSiBK619tZnmlaewSq8UYcN53qG8CE/NHDfkG
1qQTqK5eGzehVKO9afpRhus7OPKJE0zOTT+ptQD8QLuXCTjRXFuD2EOUt4kBuhZemndb1bmh1nYo
k+QKRc9FtU33grjZOH1LmFzvGjk9TdSbsA8Go56oOLun2UnDRsKGwjGO0VPCGgws9WlSFrI9yrOq
wBI+CpCIAKCNH2fmO2jdGePkGSVt1j45jsE/A5YTyXAYwNLC6Vx1rb1r9O7QpwhQ8YJO91Etrs86
+GIHuHDSeRKKsrXcsM7rlcr5V4TVSmvtZ3MYmW/lLgYRg2FtgtzxZFwlwt6iNueWinGrqiy00p2i
4SodOX/sf5pE7K0sXlUtnAnU/b1CxQd9glBhKR2khfyqigJUIZKVIZ7ndmAjg3CVHpdfY7RAXB1O
wNrcpjZrgVmyhvg+UzpvpNsmz08BCRqvqcc3y6mg0ZU3w9pFHnHk2wvENToERauweDCEtrJF5sul
vNLE49KsQ0h5jSP1vi8mr0yMK/Ry3yl3bPo5hh8w2G5VyrZLh/tMLAl/Aa86BYC64xh7kyczcQkw
m20BFFmYna8zdsF8dnW2xz3vZWwESO7m0EX9u8alpGb6XZAbH4WJZq0Eprcz82NQx1cRUiW2VRzi
xNnUfe6nEc437NakthBpDb0Kum0uy8fBxlw9rFzH6A+yVt9UiL1hU3CdG+iAptVjEd5VSUjEmQUH
qZNqFzPvdTjc5iilTsE/tV5vAy7GORmPcN9t6NkJ3rkL7CUwUHA1klJzKYbcGg4SIFn3PMVV7qtK
eBW0ljeB53INWBLCtB7VXDmIoZdcOD+ejuYsqIbntNPcZq42udXu5Nx+KjWbIKJAH0/dWJAO57pZ
ia7b5nZ/WrZEFPcbvTVOasYCHof81JfxLX3kjQ7dQ4u1G02VMjdvU59bdwRsUdhYOTfrMbqWlbeJ
fbIsy6YFNlRneKKnGPv2rhHfhOVTUqZ7M9De0rjfzZ260XqgVPN0SFB96h3luU+cdTgmSyAynRsF
GsyUcI+lN1xqD9lQr1OB508ev+eSvEkxwo6U0a8nKGhZRkm4Wk0wUdBRmhftY8DCcdBsSlMCoCvv
+1TbFKhhGJPpLYs2Zj0vh8nAid/XoOWhraPCixdDOLd7La/Pwi6uc134MO2gNUd4V1vFRkjSbVJi
XyRurDlZFc7MDgPwx0pfnn7U0yunEAet4kJP7I2pQbcUEoBWcxz/aZXq5HTS0VYztJ+6A8gRP4qi
g0QhduCbLc+cyCjPlNPJyfsXMVnQFhysjqq1ZCvbiSUEt2MDVGsnOeKUjPJ70wfdqmcN5k24KWqd
MKZJPavoJzePox2y/q7avRVycLCJydYZsH+IO0+BWY4HS8Qxtrb9fq7qY0IvXjKq4c/2VniSnODe
itpjm9UrSY00LFQU3wkmP5Bjb24dzKdiW9ngqi28tpj3E0aYiQLTohzV1wow067rbdQ4ubMQKT91
GveRVKw7rWq3UTbug3gYr7Jeq3CAQcYjIUsaGH+lQmDqNNU3eY9S3Cx/QOa4saTMQ6T+OsglT+bG
k6VfU4iEsqERanAyzZB84yhN3BEYtd5HL7VRrR0SouV+kjCST2s686Z4Ho38dortRy0y17MeHGdN
9QZmWRPlunDaUx30Z0umFa0aHJ6zm/FzphyuAivzkfu/WoKrQca4uzAJeipZlXDKrk6aIu4VboVc
TR9IkE6YYyOO3vAQicOONgarcxNp+miFDucK+2Xi9VRNn4YaLks+wl9jurzOVJP7OAr3usajD/bE
6lSpYjjIqZ6IQ7ejKSLFtSDVaW7ZzPdyoFypXfSPM2gnK5MnNxQA5tQK+hO3bxC/2YH9Mcryk5TH
zAuncdtI+BcsNsbRGG8G7LopVsVekAv9hg7cddzG19QIDlkw7dUsvgIn4imsZwE3FzO566JE4aSL
OMnoIFwrhZH7VpGXVP+aOnlAEzDzolRZ6zYqGnG0GWMElEoMlQbgCpFKUNVPqOY2VksfvtuosdIh
JGkmlacCZljOKogSAAudNLjn9nNlp8kXrPJbjPFSHZq7phRXsjPc6diedQJ767Fd2YklrbvMMNeZ
Wl8h7uOmZeE7aFywMvJMwig94W7+Lcm1F3FwlGiLTIV+6JxiF+s9C2ryNfHscG1FteIKJTvrxk2g
LnJ0JCY1VJi8064a5cmsOi9AWFwg3cQhYGCuXhbZVrKjo9NIu3zS9tZcPy63e62YnEb1LpX/wd3i
NdLCA+neE7Dk+yjo8Y3X042UE47M7IEAipsEFsoF6oaUIJpss/Ohm+reloutFoRuG+luj6uAaoo3
O6SCZkle2OXrJkg3FvujBZIIuH0dj9F+ls091+8yfXlqQMEbCYyEn3fhbvmKy0JTc61HqNBYlUm7
Duvunz5B8cRR/eWeSSLAlqi1GX19PWPYUEjlZsgxlUPlQZ7HTWEmXmi0vhwh65YWm9KZ4eelUKUs
aDsxGzZT7yxiZyrfPtgvOAMcTIHd+naLpiGXxDKjy29fRjMUTO1CdW8ZteHVU+Bl4maZS015ouHg
Vc6HppDhgBqqOme3XDGtXPgI2/qpbawlvpng/Kudj7Tu/Qk1ctQusbOrDhOgKbeKutRT+ukYyTCb
TGYrmOV1XI9MZyLuhrJbd85rmoYP+Nzvm9a4idDC2nDc3DP1vHuh70xn8GVd22ppeR1iGptzxRmF
Gfp9oBUupen3sTYp/01buCYPZgzxEM2a0U1SrKzzfN6WdnDNBbhoRC/z2aKsldq4usyIk49hsK9n
EmFh94dE1rkGxe2EjGQXzH6tYvuRqCuHSIdQcZWWOoD+YatmjRsB7M6Ldp33pgfxbb/8abUkyRxc
XarBGQu3VtJtcDFaa3ryFEcLN8UmWgLjx6oGmbmOJ/s0x/rtcnOGenQ9I6IyGDdZaOyWewTcDwky
ZWKr2Uxa9V7E/RqiFjNG9GUjJzg4m2BAcr8xkOAYfZsVN3H72sl9Iy1i5wW02c63gM0iS3qOyvwJ
R7aVZIIt5P2rQFmXEmTbLLtVq5nF2p4Wg5AoZQmFxUlEJgyFdKOUxm/2Y2imD0k03UYdMQ71iF6Z
GKkkT30MFHVFzL+22fJB8UTP+Aa4O4gEZYvEkb/cJ312K9vTjjLrFcZrODKYO/4X35C0p0Qqboux
5axJ+BHLFUH3pgvrzZFbrwaBNxPGFPQ1QpQJmmpac0XtEjFcVbCQY1u9abojq1Sx42s6415h1vs5
Utdhr7+nyMMpAUUru0MdBfaqOb8E0qLIGsjCg2KHTve0D7F6c2U+SSbMtVQEe0WMO6uIqWCHOy1O
b+WaCoDyFAT91QxBM6nbc4EZhqerJerieRftu7wmgCf7bKXougbLHKLts8zjMkmdA4+0MlQguGwc
vI1cJ47OgyV2lKx/Z0FieXKsbiOnQ8sZhUbQkIFXBRj6IMLkzmlie+M43S4HGsywp9EIYsCihOnJ
hACLXW0U+gZeElRrbqetbmd+lSsPaZKaa1R69ksOMDLlTJNT5Nehmax6aaDu1O6mLPXLqtmyW/ym
CtrV8ksylpcPzXI/IffaGPVjr0+viSMhAQCgpXW2Djga6nVk4krwYBc14Z4gdK+zaG838Ws0jq9N
bWIxF6VnMYc3Gady3FZrtSg5q/QPJ5ZXy3dm409V+i5DUx6s5GFRcs/5zBynHoezZ9WwAVXND2EZ
m8Sp8zBuFaiWBu/DcpSyej0lxbqUNWw3BYXkfGO00IkUfBmUZqcPNvl+e0zY9XX6XikFWaaDRJ9Y
V3N9Lu1k3wf1rTWV7w7I0gajmHL2q6k9Tnm4qqpo34vp3UlLn5uRy7oN2ZrhdvmGOXafmvmoJNKq
5wAbjLdlQyvtAG1SS7eO1a9m+4+nJ2zkOKFLDMKpSaGhid2sl549p7vxT5FvWqXE8vFAfZFw0NWa
9qqL7JVuhjf4Ve+q1Ia0Pz0YhOpRo6+W8BS2iScR9w4SRRVEjFO92dkDO8tKyR/gUy/pklSQ3jj9
Xh6V/XJVMQEQrm/jGdg0O3zgr5SSRCdkB/b9C4djnc+bIM7WAoThYKarVAuhXEbPAdR3Sx8flheV
Y3FazqM0H64HZNkLiJ/8qE2GHNIbEQpOGqrpx9p4QyfZk9MOHH268Lxr+0Ufq8m3BQQYTjdpljw8
XVaycPwB42clS3iR+qwEauM5wr6hmLxtK1gApWd11ro1Fb83kfzUxhV8OA++tKvL6bqlFtao5XOq
0jSJn8Mw32hTtEpDcx9bm2iqPSEF+64bUVYct53encFGYHYR27+NKR68oA32cU/+pYf3c5s+0gy5
Q3L9GvOQp0nLXx0RvumhMbnmVP9GdX5XZLEJCT3/rXQ5cO2E+JIto9TqWss75BMkztGsU66iysQ4
pT9ZojgodXsLxPKo8pK5Pm9NKdCpk+rHXk9ehVAJzsXtcnsuFxTr5NksnGvDHt61Qn7MHSnykzjJ
PEq5Z/bItT4Pb1Nh7dJxfGwzbSPm8SWZ8u00aNcNv2kI7UONYJ83JRghslavQk29pXC1jWYstUZx
lIbptZxzfzmgaojfRWc9zsn0oUSQ5LKU0qIaV0cNkaJyGs/EBDmGsaSU/UwVsDrNebnTjfoUailz
oSWUJgzVo160a5VxD7d7vWzR3pSucfXbpHV8a1aV6qaI67iGtVgG8Fv1xSJHx8SMHyTEtVHI4SZJ
dnlfb5Km3zaSxjpEtT4Fte85ZXY1IQkgsX5q/kaxGtKHqrkZ+7g954QPSA8R4yhEkW1Toi0619Cu
OWQoXe3NzHrsjGlVDt2rKlXnGE3GNp589t5HMmsvajet7CE9CCc5Z6NynE355n8hkvRWVYTafUSU
l7e7WaDnMcJwdIVUoW8hNkY+7aSG7GGosWiri4cswLPO6a8HpbtzQvFSGMEWttltnQfHrMv+EaxY
tHjX5HibKMqgodXhY6dLVyq3YylHkR8Z2IYnpUqY34fHvG6vbT16pU7vl6a8zePhaMoTGhC5cFVq
T60dK4Az1A/h9KMrpeqbmLonFvIzMBXTjSJ+W58Mv7KePYNqPWypoH03GiugnGPdLsFjXostAMC7
eaBiNuvRTT5n17FSk8q0+tYOgs1yRidK83u0+/uCA7cmhq0lop1Cltdm6Dx1sboeA5oeWndbz9iC
ZB2wquloVvlWa2oihVKjIq++OEZxLVWOQfguH+dp3Lezvg8xzqCgKIEysSGEyAmiAzgTedyPKDDI
Zs5dAQWiiYpNkwbIdNW+1YZ3RqI/G2N5pXBTIAqEOQ0INXS1EJGwo9WgJJwV2W8lzeCFcYlEg6n5
XWBu5BTBg1E7RQ4Zm5Aof5TKNosar7T6mwUAw/0S3Gd4t7iiU3eoGu/1utlncXMHrab1tFC+l0Ms
gLL6oadK5eJ1hGllah4scECxZa8RovpQ0xDJzHotTD3ipA3uawpNMAmODRasaj32DB3dJUm8CWo1
9fXFchlrCBuLL7L/eZ2QhLqIhN2VkThUUOIzncRt0FZjma05bDZty4tKLewMiWKTviJt3kLHcxAT
a48iTW+XD9MuVYCxucsgAroTiWRoW9zVQt1MU4vAImGx0T4g+HPQ8zxaO3NGfakz6Mwgu6gm1nYe
nc2cE5pVdbFvasl0hQX0EEu8J8jw2EMXDWqYo7pjl1FkLNLXJf6RlO6+1FBlKAmdrYz8Qx3sX2Yb
6uSt8xpPBua21cOVJMBqWvU0rZwiKjxHz2T84vKnmltLzeFqZwbwmVl2ycY3CRltoFieBUNuALyh
x9OtUWQPgyhPo+JsbFOswr7fWjJXXmefAeY866n1ghbEdek0QI3LAyXv4ziRzmiF+VApuh+b4sGp
qnOpd2QCNIgaeahIU6zCH4SyXuIMaBR3skytdjYowOAlIVgPKJXwAZLY5miwj7Qq73oU6jpRHMk7
CFlaJAisNj7WSX4Uk7ZrWw0tRiZaRQXYVRUC/JgDX0Xqwq24tahRolyhOfsg14grVpZRaK7EAdmX
IOis+qXolA0+LgbOJZWri3CXmtEmkcgd5naqffhPlLTLwAvSYdvLcehGleO4xWy8Lx1jd65am5Yi
xdOYCH75SLVTYdLt3FKBv0pC02sbbtcg29aWlnhSbLH30v6l1/vBC9UC/pXyaqZiP9v5LqLqacvU
UOLuRm0pVaHS0o8SJ4dzNapdDfeZ6avqNbi9dS7s5zEsXpMq2bKBrgqnPPVt+yo61JLz7K5IukeO
QigByN1TW7a9ROJrIRJ20yx5wpidol7dN/K0VfLqY1mRNONwhgxfSLApH5hvEAqOSM7dg887YCz2
Evbyo9S0qxb5HHrGD9VAx4gdfdWZMnoiyQ1CiddySF6Q6PNet/NrU+oaLnI8fUXb3LecZ3EuHUVT
nK2WUKkU4WomDxiS8qoV4+ArporZQhB7lVruukn7PanSVgIqj3YLF1Hxy1ablRaSpSUtdThqvwYd
iDFa22n9W6qDFhVuiv1Fmm9RZPfrLN3EaY6QdX+oA55RUrfygmmWnbeySKKtrRsPbZANNJHw3CrU
O674Q7jcqXU1v6umsg3+fLFEvBOAUm4WtBpBfSJDTcRTG8X/sXReS24jSxD9IkTAm1eSAD2HZvwL
YowEoOG9+fp7WnufZmclkUCb6uqsrMzAcKhHTyF1ieglq50/k54iQe3tI3Pcj8XI6ZAXv2mbY0oz
4YWGvcqqm/pbmMxPjlX+kYlj53BPy0btWDmjWOFu2m0Go27XZLg/XrpshDvsB0e7FT0oucIuqEV7
aJMeb2/bearaDkAqDGJOksTrr9oyYsCQHK0ZXykl921FOeVddkaP4bKQUVOcD+S61AA68sLYaT0n
XJSHAEoKWyCPsg1sibu8HPUOot9T9csavFZCO9dT9rca1KOoa9Unt6nW7UKosxuJNxdvYo6Pcij0
Kj3kdc7RYtUBdzXEk0jmF3c9VzE1qGKj673YKG1Ox+DynTYI4ER28+gcan2VOExTEUy5shFddk35
PVLdY6HRNEfrueoMZxUBJ/optq7Ij3omqxfFyzLEO83Q1vKu3NDGGNXla992P/kQP9PMuZvq5qUV
0VFU8AYdT18jZ/g1RhUdjoZ6VBXvb5Vop7GamhVxYNrMUfhkKZqyUvTyUQ1kUE31N68Fqef43anM
ZueAn3HMzzonowJ8riNDiBu7IaE++xEn1t/Gs3/iLv+qcgwAtUoJajNCyKr1rI3bFcd8MZ9dRTVW
XhcFrkPxvhf6WumwFxLtb+pV751oz1iE3JaUynndOVtnGh9qom57ob2Erv29tPmImDg0Kgxf3508
yf5BzKma3uU+XSgwrAdh0TtTPZvA5uhxTZTd698plPWrPvmRD1Kn7jHSFwnqi3WPiwNW0anPzfM3
iXRICtrDhnUTl+NGzPqAqXwHDDtbV9N+jWs4Fvzt3zxUV0ZePTBRW1dl+wjT+j3iStrV4603QdAH
MJJSaQ5lXR7meDjATr+xRz6rsKxO8tA1kwkehFMFZCwbrcK2tcUTa+0a5e84NN/LZF7gIB7dblpH
YsYTqKxWzchRI/ofT+Xan4UuQCjOfCZn+ybuokNESJZZc2ypI6Jncb6phcUC6UNyrD78TpUMYaD5
D6pXP20kEJ0vSHjmJdm5TXPIhb63rORetOVt4KhROE1KS3tOuvxZuGFQ6HG2173hOTF+tBFlTiGi
tyU0LF9vxOtI8X+s4ptdac+tuixfaTGcNbeh2t3+ymdPa/JCyXluEBWwkvRgivLQCespzipfwuAk
MyD41kD2iJ485PBtUQ2zb0Yy2R/yq23Xn4bXIOyj7ww33xYqWi6q1ayL2B5WUdTshTteUy3/kU+s
lvZRMXE0m9PToOgHGXaboTqr3fg3sXI0oaose+0KPtcL30jJefo64Hl8tzJ+3UKlaphTvUevqTPI
KSI8xansUN9M2otGyjyK2NjnLcoQifDDyF1J2zjAUrqQM/WOaNch0YZjifqd6IptPuAu1s3KxW6H
Tx39X4Q1P1M9uzvuAkagAaa73crg0FVIh1RC80qGSjRKN1Exuxt9ovBF+/tpXhCiA34o1cQvFJSv
QEFbCj7ub215V+w6gD3Txwj6kKTLOuGu3xblmqMEENYgalODHsqvqFoAIx3xyDL1mmbUdxaPND80
AhlNGoMtZ3q/WWTnGzciUUtq88MdPP4N4Y18xF/0kApng/k50x8rQabC2uF2ocz9uwtObYCqrAvX
NtaRG/8UA4PXYq6gjPqpX9iGrK0ibq5K7j6lcXWkCRS9GCFWbpSLjWMZTzXGj/isBF0HW0EbuT6l
7ReXg13SAOIm6kc2ljKbJauB6gOQkjrudiRswnjj8P3Ve4TdND9DtQK9c2kljBLFRt5J+uwux1mu
SQnBqpSxAIrALQER8m1iA3dDkZrqZwmcyTAODO9Se8icaJcibUiixEroXxzvQwsRxdPmbdzSYgPd
QXe/KMENE9pRCIbxReWIDzVVz2U0NmXfoTcnLmrsfdQD+AFZ2Yy66FI+dUlzRKeYVuF+K7o3g/gR
o8ANO+UsERYJvmX6ToG6aaBUqHEIUH5JwmSX5bBCUlwrV1YXaLaysTV1n2VENJgKXuWdmuqOouBB
vlVk9q/R1AIgxusoHA9hdclr5TjNxlkuNQxXWAX9sB5aCoj2maWOQaKru6tRB6hW6kA3cEPSJKSy
mahM8Y0u523YcVPG6JRRYjg20n481+594+yR+KUM8d5wclgZbbx455ANpLH7ZFKby01912jLRV+G
k5aAMaR3r0ifqUfeo3IoV5Nj+ktxgiNOb678Mq8yV/1oM8gaRdl+Detj6RyqsVTYK4fiBaQQnmVU
m01G1ZS7jqGfu6LZ4OVW9AXnpnKzRbxfjIUsk7uCCHdNhCm5oK627iAC5Too/9VIzM/CqDcqCXZh
IKPT7yRexdHtOPDGvur8gMBTxzWq55AgYuOAUqFIVoBwJABeVbXnT8xpfhrj+l4kL5ImoPTeOncC
J8Y2tQsimzs5v435tmWhtOMzIewuB8pJzBkRedWvEmubu8VuZkkwcrqV7/gXKgtOPhdPWlh/JFuF
r5ILy+GCPufOY8y6C/y7tQAx6Ntx66rZdmx0sS+MdOPguSATS7n0uzG7OZXh13gdZ+pPobNH0jP7
yHGmjQkg0VGQaYtx09Tfke4gaPxvFMr2L1J2Q+yu5O7wFLmtXmfqAxKH78D6Dbvf8Uw8MiuWlJ2h
srvuio3gL+2SPn9Evf2FH7H5pCtaCusg5/qysPQ4Bgz3wKvJOnNavclVKVi47AK+vQcrDAnoevEk
tz//hxao//6l8kn5IGU5qRecOmVO7YlHYWfrmnPWrpuAEB8gsreWlww5AFr+72UKCE2ZHBdLBPUI
WRBcKFoOhaI8y/O9LKD6FuExhS5SiHzjAT/ztfJc7LL7ADOFZym9n0iYqzy0fcIGwyhhZFYWRUv2
P8rmiWwHWx6yYiNJDU77p8qtVQuqwh6W8V3+arfzMc/3Sl3sDeMvi3BGnVNxn41WBCN8s8GNtlyN
Qc7e4uVbprZZa9/AvnkelxeMpne+nVGVIymve4kHn5TFyWiayU+hfCmxubaFvon5A490opNyTVSh
ZIloIcaEUD/1yvEXjPNY4UxeqtQbL9cudhWiYXIvqn09j7co+ak91Xft6u/QHpPuDUqoT2vzGU2P
Da/PHqnhSsr/K3dNMd0bNiX1rz1bmIPlOkpfReIFA1Q7DagJdVIleqX12cdpdGU6DA6DXLzxF/iP
UsZTmjDzeSdRbrEAtNdBW0MIZUXytrPySdmXX/h8GTiN2VzLc4I3p/fZp1XDZw3yoA6LtaC+Zjkv
tMNsvDE5sqPaOaLQOK0afv63aNnZ8vm0yd66HOtEMFukx7SMv7Nlm/QvhSy7m09m/654y6rGN0j+
/BeUuWObw4fMHC17OvfMsVs8eDRmenD/cDTI0rOqbRtdC+a2Xmk4SpvuF3WQTaMgwL+Yu3hChJVx
gUiClOu8XubXDElUgsZMpYCPkA+cO+WbV0U7GYYHUFyrbWTsMV8ltp8W0UqxqeMwHniVefskmbf8
kpOSMJqGdSsAgvWkh3U5rx3nVYEMouFsKrdwSwySJTSLaDr3TpA6QV30fm3I7cxwDfa8Yorl8kgD
1ClBPANUc1e298Ge0JJb2r/INSj/kQxU7Ep59qroQOYdUNoo+Il0Wv8umV0yEI0t9E/CZi1+5T+Q
4UAuceUzJn1i7GRMl+9JFJBOvNmdGuhKyaJd4f0Y4sxeiYYXjjkCxn/zx7PaZOKagfcIW3VexpXO
G4Wt+g8EqUjWZ21j9ea6DJlQxjur3kq338q/5bKHqD8zFZBW+aRoNJ+HkN3bsyx1Sviwoni8ugx9
YwAIjC/xsqxlYZuxFnwWivApmIcCw5Nj+r/QFRr1Vt7iFOFBClxWairWjIALkh7Vz1YWHewJckZ2
5wsVD+Y3k6DDYWS2GWir7zZyOHWpS0myfu0WWDEqVyxCCgNE1GNXsAdGgdBnfkTH1M+B52YCaq2Z
hzlS93GyxSVmZSqvuoIEFOuJAzmjkpWyBNi1LA9BnOpUUAcWc2sbZ7bTFNWf8s4/UuljbLv5Sa6/
/3aadUshF4n+SyMVN5WtiL8Jn/2kBGle+zUe4E1B1RheeAzrDoWQEg6A8sr7CO5w6aQesGaAjn1J
0taXtVE5umIGGOBv9Id0TDeMRsiZn2MF0unGuZ24wFcfMurLFYueB1H0jr7LpZ1VBDsTv+3cfR59
eXirE+VarmZyJ/Hk8+LB3mGlRu6mHhaEGXvfUl6lQwzJwZRPW6v5sgzqWtWf/0bjv7fsqu7ikfoR
A+TXpeMRASD2PlSHkxLj32F5WxlzZJonL16pncrsiI/grmi1fxqZ8iIBPe+c8AJ0GaMFbXW/jPa/
DRpehFheCA7yM3RMI1XCfWrfIU+09Ydl3frwVBUmLeJ8Rc6VkbQpYTkvYthggSgzoILwE0XeRu7Z
1P4Vun1COVDmB+xPTwJ282s13cn15L1iocEPr+NjJBdq6R70GvxacR/d4vlMpQtjQ241ubhYnylH
oyz/yw3M4lRVcaSpdavYL0p1qRhZewlI1849dI6wc2HoJ2hxSMMz57wUN/nUvY7CGqNXsvfll3Ic
6J3uh6ZHIkjYwIT6w40YmvhoRPqWQJ0RCkxsblh+Wp9SGVb/pSvaYkPdDt81/R1rS9+CJSo/0zCK
h9HWKI+rV4P5q/IDNqfHHEqKVnrHDJCjUKKTUtvfFLJgX04TgXJAWEEplFeEKR6p8uyMDbbG9lMz
2i8s1HziaE5eVQq2uhcHM0gia1KekzSYME3LSh4PHRi6KQEAbo6sMJlp1OpFJkUyspCGyNjGS9io
lE9tjVwOAj29QscCrelxv8pK7Y3y1H3UzxPu2wN5G64WgVE8Me8hoFGbaz8sjRa+kJrlcm92O8GJ
bi4hdWcu23l/Ibz8exaVjOMYDdEHiAMwevpGL04gkbPKKfy+huqvBrP+ZgzI7IEWYwTzbwexh+v5
LSkM6IvmrnXygwx9bT0RvmXkYW+wpzFGZ23U5MdxZG7zcYY/Cl3PeXW6xVlXjIXcvqHl/R2c5Emn
xsrdBGpmpU9rvMuDWgCJVOhykQbH+niTObADXB0Z1k6Vppn3zjIvdQrztRZbeZi4LCbSSq2vT/Kz
uvnT6t9lCFAjaysGpM0f8kCxOEwbhMF5WL3jRk8azb+SmYc8OrL+y6MSWRU7Aue3Pp7VprhAbXst
wFC41vheHe57SWnQ4tusGl+MEeuPJ+LMqiVpkOyww5GZg4m540Eis92G1TOkIZl1860cpcyw8O6t
GjjQZgzyiH8QeL+TIXMYp9tSHib3verjJ875pHyzehSu+XA+MQP0T2r9yGepTrkNrejMI9BkX6w0
+n1IfybyagtLXJOIXk3xacwHykSmA3Ysvx6k94y6/Epe7OfSPaXYo/A8MssnwmjTvJchmo/nt38h
hMXxLyAyrR6W6bSwJOiuy9DR9b/2pNLa+d27DRdhTSWItaswIprPJ1TWOLQUcAtdZrhG0v3IEREy
LZ/JT0KqnxMlI76Hkh1IaURdr9vINUaDwINCuhwwBflzfnBgZ9yqhF1/sWjl3Ekt3a/QZpUi1f3/
YZDhdmrLXRwV7zXewIy7ZMMQU4nUeVkG8kVY/tDvSa4j80nevlKn22IEEAIyCBlpBSe/opMhUqmo
siDt8BX/4biU9xTWtsptlDDHZYC0qEy/WegR40FWjYLNuirkuzLtxfRJae865tWO9xUQm1fuXL6S
DBXpNzMWVoBzTf6e8AYteWO+U0z9BQebdQVFkTa+dVhZu5KuDF5W8Jfkc7HGIBH+ttX8krvl2SoK
X4NiPPUscO8iXxUT903Sfja250MhLCbsmT2CEwFmAabv1fQ0cy9nNLC8lFjCruK6QiQCLPmREZnB
/ZfMZSw48Ox/D2piUqMHHic8sym/s7XxelfJ7Lm/ymQpFyrHrruR+XUCWijDGjWPmDKxyh0JtmxC
n5NMPP6Nv3oppGJy8TD7W2+D/uj2vtKHPzDEI5Dd2k+XsYdBWJcwj/urq4tvNYe8n+WHBYDFmiGt
djTDxNzyqlqTZoAHDwVO2jLWNKRDsVJnc4W0OHxOyReAUFAnwGwqMK5ssrqIzuEI181o19oN1Qa1
f+iKcxkm+qSNQuEuaF2FSYPEUkE/ryA2xdCrZkwdSnYx+qo9I0iKAgnRytXvoqhfmoIivFq61GYs
ECESGdrPWuJCBTEnMWMfcvEOVuFtdqtNN5cno2PfxY5ALrCYp82S5NV+rpv9ksZ/kAdRfMhj5rFV
KXRLk1u6HbzveMyvSzLBGuzo33Fi95ZU1OQy+N5QPBWN7i2Q0zhUP3Gnpx0PzNvvYJ88aEr5U7il
5LJ5jo/723DVAQjXsH+wKUraPzgvt6uSF3tUGRC7BYyDtcS8EhOFQeTWwlXkhvPRpeq0Rt4Y4Aji
At4LOulNPmB3PFm7fglvS+Ji2Tk+1TQ+wI7JP6x2mQ6IVAE9YVlTJInvLMbfgobjIC+ijzgqZ8r+
9HxZE9mwitgfhDPlpoe0iwBzHyDdaYDAqP3MxcFLQhqp+vDTmnMIw2Y/rQVit2u7US3fnJfPMtS4
WmfNuq8jSP0qbTHKXFR8ks27j2I+jTrGvc70qtYTFxoRH2ILCyzgdVrqyuajDEHqJ8M6YPdKR0FU
X4e57o95GFW0v1Dd2yVK51zTuDjg4S22E4x9mHELrROanRABBd1R6uRyI6C3H9A+Wc16Va1VJXzL
XXqcoir6a2cEL2NEbVSWw2qTil6aWNRVvXHbN+klSRQckZb04o7qa8d7W5V31U2sK6q6dJ9Qs78V
ICMXxSyegZD3/dzsR/ibgdWPBzM3LiZlkY1rmXutni4qjWoX4FTd73iV9WjPgdkRS4AVnA044bXu
bJnNj9GDtsDlsMzafGosID2txImCfn08HtiatHLSL9AmzWqeSoOLaAcnfY5s34ud8dTrQ3HUaYvc
UPiIAFnq+qi2HpWydsT1ytG0II8Gb5309ZeSVD/Sk2pT6c5LYg5AKCmB2/DKX23h7F+hih7h6z6E
f2YaQDZq4qTdSkPJ8Cs1s/KdR62CwRhIS8cmb7dDU0THOaeIRP+jGQcFRP2tHrtUdx3buHilUPcJ
87EPbccI2KimRLnFbsKp96F0RBHpeDBX2qYOYej19gmPbBvTgcXYd167qzvUSx1vp4Lqlnl2mQsS
K6hAB1WHv0ipJjD6vsPPV/1Ga/OthjhoYxmhCg4baxItiw4QmPJJetMteLWu2VjAsm4wGXO/gZBC
55QzsI8twoYovFNqUIsWlB26VCV1g6Lh404jnnUotUGt5c9ZOkBDLoqdq9IwlkWfZd3iYJSmjzzl
fA574n2qz8a2Zdc1Vv4xVK30h0ihaLbF2gy5+Ff02ubufO0HB6QHAnZcQ+ldLFJkq7/Omrjaimmt
BJhmWoYAzVz9w3g4ZbH9N6Gj0qQoYJKVz5PzWGzFR9b8jGgv/FNIItAyLYDAsr8AoQgK9HVh0GPY
0DcI7ws+H+DRhvr8vU7sVxF1VysZNlZLuNLHE1AqqQZYJX3fbi78tLICUbps01Q927MGx3qezvk0
wTAIOVcpnu7lkzQURJwhvJjQ61ksa4wCX0tThdAqppvstI106majtWOw3i08hIqe6KlOpbJ2vPqr
pxUATa9AK/MnPVkU+nhUGMlRdO3s9pqmeCV7ZupHJaCekbi0r4UVemSSdV94+2aJaVDXj0CuT3RC
+O6SXYVt/rUGT7aJYQS9FNlVR1p2U6bChmwmUAZHkF5RUV7XSx2yPlZbjhb01LEqroiAKRF9tdYH
9PiLPpZ0NOfxWyLcR1PHdPiCw+zIf8+p69Qbw3G24ZQFuDL5GuNnFs19dvNbqSWHVjgPLIoV/oJH
DV8vvxU1zwAm0P9H7wqzCIOLLiUdTQsDDqvAwqs44gw3oBQM0K300b7lifaBQIuzcTKHMz22vKAz
YHzQfTX5jZfmK9fI/6K3c9PVeps0g0qbnw0or9jrSKk+kkL7GFT7O3PhU6KK86elwFCNLZ4iy0dd
KU9dqr0ZDaimW3Q7SCXQY3uuVKVzycYOCAqWpgc0lnURTb96TwNkHiDxC/9B+x7SjiMphEuQ2ydh
dz76HW+6mHzbyN4WpaCIp0SPcJiPTj1E8kJPUcCeuI/UFKmNzrjM4XSitPrKwfFdO3h/qHNKd5M1
/EDTDsIxZjUpL2MmoJqRRQyxUdNXW8ekrFBuk8V+1qbxpBn0YNthd9diTHOX+myY6TnEamI1VCVi
jWAMQ+vencJ9G5SpXU0Rq9rK2mE3LV62wTrC16xkmyXOh5iMhaIcbUB2qjarfjI/jbLdWUm3htGo
rcw8fU4r6uhdU6i7dpL8QeHFfs81oU+KLzvUcq6L08bI2+tgkUaYmdlDYp922Rw+pjkBPChbe5Ur
KP+a+kjLHnX6Fq6o4kk7m+iuu+HV0edXDuvnOnWORcfl1rSWJ0stubc24oUKFs7jmFHRc8QA5Gx5
0pxiygFZPNzGUQ/RjMVvNTBoejgzVdxxdD5YMkFMI0RaaWMHqGjth154B0yOvuC2p+tqatuVU3EN
GWL14MbZTSXANHEWwIc9T2I51a77M2Gowq182kWasocX056aMd531ZT6mhK99N34Opda7gvUcaCA
jSxM1VzVgzhQg0UjQ9lBNEgolBobR+ozOlMFPaQmhU99ab+V0WO0omP0NFnOrc4LeAvLOK4XsrAV
YsArdeZaovcBefu+gTyuDNVHP+Ly3XFR6WnoboaFApfWBovt/NYjGaim0mOkdck9r6tTohoAl4Vy
Lg360Gv16mpUVToBz8aZxbK29HpjCecVBbzV0NX7GgM5JAcSuhfJ5Aa+SSm0e0qpyOw1PIvjap2D
jNDYGMK0I8o1xl3ni3waW5lrJ/RnZO5W8eC80I+99YpJGlvRmUAPFh3A+R2Gyqmym1fixo62ER9m
59UEPnawwIk1ccgnvVj3acPVrTyE6DGgD0FpQq02Jb1FcdpeCsv7Lpzp26srCPVsUghm2FO7L00s
AErAAjJ7W1UOxL+CLhT3RSn19dLVd9wvTfgUEeik7hcaBCvF2OELcs8GusQtQc5a4YNmakfFQtYR
GjbN+vd4Bt6R8bygB6eVCancow4re85I/exZfXPT+RdjontcjRgyaldLr7Y1F9SosV61It6n7nAv
s/EULtNz6/J76p1Mb2B5j2O5CZfmnEwNpnMYhZiFQ30xmY7SvY+F+ZPjmVaI8dI4+kHJhkcNvwit
m0096qRfpMCBmBHHjMKCikwexKp7KIrkG7xi3Tus3UGNKG0TWcjcUQajA1eRpCFIMtD8EJLdwkjd
wCrbU/z8kROiQ1909URf0eNMO/GUQRofP12jfbKMIWDHnzw9CyFyIHqpqFQSOt/Samga0ZFqLDk8
NZnEcCAVuU8GXZOk0hQstKMRp5hPudtYhJcBdFvVqh+nn84FCfhUYLaVpMpHpzkHj7sPPfLCX4bw
0I7xURsdICJvL/9w6B3MuJx4WwFa0HEWLFYUOJDpm0hAFaK5oayYOuMgF50mnGsdz8G8xOfc1T81
2imwQ3uWg4UjDzAzO7CObThTxbQ3RkyxzMnPUmANgAe9C/fw0WP6rLx3ZPtvCziKQFiN9rOVmyJl
5IAUL9pBJ81wausAKPAClE9E0mBsxju1qoh31vNk6XcBYZYuHRrsqPwOEtEHEsyy5sXI8kAKIHV2
FsgG84JoOkB0AItt0j7A34zSIO2ysrMdsMEiBUGV2te7V6cyt4nO6YurzWrRaDfkItlNHTxAuHZQ
uncZUDP3kZ08WRCe3IQhPCJ1BJ0hdvAdWZp+OrW+18nUHY5+HZW6JrEfNDgM3LWn38TxDvgHt8E0
LDs0jjdTE5PgpodMbe8ZTCtvKGU3PliCll8QmKDLDvS0Gfekz8fZtX3VZd3VLT3LhbblhruR36tp
8g4dHyduZ3REDpj00ZBhJ2ujN7a1XUcro6QPy0t2eh8/ujoK6TqjrmqE+0rIJvqsb/BXG4tVIQZI
Ol6A/B7wk0oBARWFIUROWhJf45z7potbo0lTy1REgcaMzMyMQ38JxuXPRV/uaU9/kRGkZoP1BsVc
Rrmeo5PTLjQLpxtc+rYWwN2SJY8ZhNLgAmXbxqe1MGrqWFwGurpDddg2XBI1t1pLvb22gnADJOvg
AmZyO88KyAEsE7lbxoFsS++3XhOyd1WKJNRw0RxfIYbESRuNp7Zy6ZYqSK8dIBKdL2zhy6akqqs6
tG6VPe/nrntF7MIyae+Vca4zlotNCJUP4TSyFprtEcI5LWX8mnSo44jsxSX9dSEFImC1npwECKf5
qGuOHBdHPtFZBi0mCEgAVgNOGfRW0jY8oZvArOVKhgu2MJKVWzUUrMaZY4D5t9AAocF0+J0azYWz
kl7MpG/kQfhCOciXw+LhB5PFyxP3ikNsFvYBPUlYMZwUbOVXg3v4UGUvlQToZ/is3E7iXn2r4BSh
vf+iOhR/eyV/4gb7li2MD2F5LHkRy/qDoP1K7ZtjZoUqMUxsMb8iYRpuTaREEBAZBgjRom4AY2CN
K7ROx+YLzc4Dsi1lEOPH1aMSsdCDwOyoPv0/axkSFkKWQ9+5GJpzXSo7GtlRrWCaaLIoAg1FCnQc
LHqAbKbI0k4RK7DVjWNt2VzgeWDD9CKIT8gGzOOpYyTVlqxqeYm8+DbQIzlm5cmi/oQJVcttMERv
xRVY/zXriKbV7pfdTcuC7jY+vXAxIljwBZG2QczqQIl6MORVB/IBaHg3kWzbVtBiauAa/efkJkdB
z63UjXCXmw0DpTP/hPZ8cMbs2+goY86zfZjM7q3LlgPcvhLmm/0iw2Q5dTSfaHBTppOe4tGCt5DF
qe/W1lGQAqlJvZHHyFR9lL32jsHSyh4TGpigaja94xss1jh+qJN+sLgduUQTSCfXjltML4HALjCj
5tBht9dDmjab5DHa+TWF+W3nEG0gPhBgee8SL0bu1Nepon+z7M82Hzbabx7RseopYZHAyqmTdn6d
h4LERM1lPjQiXLUKicRQHSSM2HLTkj+59TwcPdklmX7tEpt6w8XofstS3ySVF2CH4cfQsxeRPhUJ
D26Ue03/kGkEHe0yb6WLu3qZ8MxEymlNQk1Z4SuhucSwz8P81MElZc5ahsUZB19OTSlGCsD9pu+b
dxlAacvfRO2nDJ/yj1O0xFq0skYOKHmQp/0tUaN3Y27+Rt0bpQEy53UKsqbJvlMSPBBtykk63q/2
aB57rSIlmh5dlnwt6EcurfswYvFI8nwnRzrFW6QBbq3pVKYrBCLP4PMSgtRKWt5OEESjEjiduCFd
Cyc2PAzU7SQEXBl8RqmGLMpyI7ZQ0k6hj3T2W4yfopZc5Nk2qfmejqigtuqXqjE+DJfmCtRy1Hr2
EaHY5C0MsijazCOiI67mmwrEnXM3ZUezN3bhVO1MKswRFLCwz29D014XNrCYhwCJruPMYd5wu4qS
8uE5/J476KDlwSTMg728jNoX6N6aH57ZwVjP/ayad5Q6WqZFj2AjlPtCD189d6DfyZvWXkjbop57
siP/aONaGmbLjvrtYVYHrjggzA654TTHB80NT26ZFyt5JdUa72B6/UBB8i0JkTBDjhYja4D5lHAY
vaU19Piy2S5dTsEKAZUw9eW2LxLjbNB6KGe/cpArmp+yJeIMJOOmTViBfJgWYUCmtU9JOQ0OBJuT
SE62qc0AHb8tBVJdsoOsYwb8kfEnBrfoGDGJCOxrWuQO+xGzuGgJvjNQPA3z1uF1P1blJofNF5Ev
SMtPK74xLpwhHLThdkK4QlaBMEEbKDDA5dnJ47DlGWfZWE9BgLWXuAgGDe2zRvhLWLSsRZMvD/Gb
DHveGPrDgFqVwYYaMZvxpq181DgcffoD5TpBVoZLJI1dlun6WUd/L632ncdlqgY0I3wyTQb/xEhu
9dI8tULZyjDr8eEZOd8Sx2f8nsF+6Z0B0OP1Vrn3K+dNHrqFM981zYUzZwXylb2c10Z9jYmXWZIH
OBWTjSFZAU0/WvH0/ImcPn6kbrpDlFqTZA1eWkXxoDf/DL3s1cueB+bQXnBt6BWU1agp6DQGm4mP
iu46F7Qe6zs5MWPW8Crnlp1FPoTGi8ORvR9EuJHwozzGe4J57eF1aP+pmnnN4XKo527l1iY458vs
Of/KNDRBEeyqJVnP87R2uYGJDsdLkm2ImaToFRWObPzJoN1Ff7uBy2L+1hHdKlJ/ucWhskzal7yP
tUOCxuTs54SMxsDjmHezK/MJbldsUouII9i91UanXBEi/CC3SQwQOPUZRsfxBYFiODsQ9SSniOXB
ApT5Wzya3AC+zQmyBB+oeHXQM0LlYqzlSjGtU0wtT6Y4LfS+AlQ7tFJUSpL1v+yrhthTAkHQ+rO8
2e5XCbIJVEmru7nhYOPV3UV2Osvmg4+w5MbOnCvgRcB62nwdCoQH2e9uau5MCxtp77cHbtStW+/+
tGX5L5cyOTwH94cTruDTLSP0TcDQf2JJ5XzTUrHJ0R3TycZGMte5+QaDCgyB26pmBqNBfadKj7iC
4PcbYUYrAUUXCY/uLIfbAFrn69qei9HgbYf5wDo2THdrZNTcrW6rsFGQiNzKBF+msJo37FuCqXAG
on8i99eqo97mxdzhWKHwHThy/sfTeW03jiXN+omwFgDC3kqkKMp7VdUNllTqhvceT3++4PR/bkY9
KhEENvZOExkZuTXTPwUqEdqgVQu1ur3WDh+XFXpCBKvKvFwygYw/xWQ8bjqXhgfUhzIiiNBMVGkO
BmT94cgnE3w8ixnm6bGL1oyiLRIyzfpqGNmXAs4uoGO3rm5SB8zBoBwT725ygiDq4PsOzScTJq2J
+2BbxjRrIExxiamukPiLqwkxBvtWlok5mbztisSbRPPQbMxbZtMret42F1Le8DHM5qEmldZbrfxr
ap5DsTK/871ZUIUqTfp95sshBbHvaOU2jm0XPwf0aMZpdmKMgvS/sFNlOf1yvOHoBl/KVUp5T8Yr
EM7tm46yMVUb5QyNV3aXAw4wqDrIBt59TdLn01CboEozM4KRpoGz9dhR7Z9tmrL85po2z9eCjER3
PRATBD6heLtdt4QSLlNs0zi8JrM8oO/3aeweba+76w3K8O3ukFTNrT6mN+YhhWEm3/DiH5mYTBcx
CTLr4jmbxgzFyAvJyBaETB1UQX1CEE8Vh1dWxVQ7TKl7F8z9pZ3MB5eIWv6CtPeBauuIUa1oeVhp
ET5b7GB5xNvpVEYw/ULC4qz1/uko2coRuPl6N0ZX2liYgcr7odfykmHZFM5IH931OQ3QMCBy2IXl
o9756NSXDaF7hbCg5TynSIcpnazVEUqz31MSMuPFoK6pHYngzkU/53/RKzrmmNGqKU99vRyZRHEp
80nrVspRKelZlYk0EczWHtP3dMsJ55R7/mEsb7DxPQuxNczaphui9t53hLNpkxPQQKMZfgRKcH4X
YnmZalQMays7eZB6ZEXYeTEvlaq2FX/gwi5c3sPkfScAMNza+fuIURriLllOhjNCR1wuR+uLsClG
4IZSwgXbyXZp/UJ4qCJFu9OiFMn521kHGh8PCjGrCAb16DyFKG7JXejrOfD1+FcBdkl7NGWB8/ZB
uXuvB14owHlMpg4BuZzxQSFDXH/Qqkpg+9CQwMv3GTHtC1p9LLreKmG9EtMhr48YF3wSv2BD2WBS
RJQQBSd8yv+5P1lig0bqAikAHhxV78uUThnPnq/QFJYVtOd/OnZwbr1ERfiokI7rKYediCtrmEp4
Km6qhpa8wqGVK5Cf1W3rtOBX8eHaUjWDsnA1FS0ZeW4eG46UbX1OmEVstxyrticHY7fRdITVQakG
StJ8aUJx0cEM0CyU1Vz5/VJC/+N0RD3KJg1KKhDfQH9Dgqwy/5aLwd4oye/hDOhkJTU1K+sFEfv3
jcq9fBp7Ws5WQZEiYZCYg5P81jdpb/B2N6IJn1CT20PE5BLL45MXKUYmhmHbKUZhR/F4lpfs4XTw
rIIDbNITfUnMO57JqHyOC2sWOOuVZzr3NLZ/TujuJtN46hnbuyA3Yfm/yB79C7YQeUkK/X+zDku+
PVST8RbNtExDr4HMd2EAVCLWCKPrO24LqCXboaZw39tE4zlNquwnnMss7xmalx3L1duwWuPhB8wx
vAxb8913x9uQdWMe9SHFebvIB9I1Rs88jQxbxXsPUemsGJibnPMIcmqq8PPBZ/1Dwm50BnZQp83D
MkH13X3vfL6EfMei9LkStQfedAVRCXs5PYq2a4X5sZrMgw5LwZbP7OJTs5EVrC3iZOXPyKQ+jWYN
9bQ0bhUV7uKPbUrv4z7G5S/XbuffZDuav3mxOoEKZ/wIhwAlIGSgs0HMQT4Ntc072bhyp3okoqZM
S3gzvNaNd6sDwhGt2vGcPSi5sZgJ7bbtAWO0G/PjgKXyCZHYFrs0udadukS0M7XQKHIuJyBwACPa
J6mWuj/QE5UAySSk5U9lw9K3/ePCW69FCS3XK2wCCpI61X2aHf1dvQ8295VNpDPLlqIN5YjSxL0S
DWc4mu5z10GkoeplJvTipPFGqxiya67Z3k51w0wsqjVwcjrONXKgVCyIhavKfkzgh85+d123uzv0
g2Ar9HAPqpUj2F3L0ZZuilZfdlwNJJhBh9MeaKvfLZemryoOHWT4l8D1XnocQRz5j2A6oqY1l+M0
3NV58dT26aNiOi8MbkdzhwiS99AgXzuHze/F7l661QBaTR/Jen4nnIegt2691nj3oLgpAdYq+Lvh
K4rqY58R+bVr/mBArto1f8PB/xwa+uS9uf0Ca/aR+smpz3ude0gaK95XKMl0HS7d8XpIjuOjmxe3
EB4vrHkGk9zdVXN/x+a9qZBBtRzzOQMdZ17AnZ+nNzjDLUI+dASm1h5QKTIE8daGtZHlUZ7mAL4V
WfqZjy3Jn3GHVBaqccY1nc43Zh2f03cFviuJqiJ9zkxKlhsnJhASwt00wO19f31I0uCpctxf4xq+
1R3d7FS3EIr7YBz4Xnl7v26nsQ7/9gU+zVnRNY0y+8KbXKRWA1rDo8rUwOroVAXVc2Ruf3fEjnaV
7k3SRLlEGiJO1uTeKB7IwNR6sDiDDeMSktLE9ohWDFdayAWBr7YWxgWdb5g46joHcp0bA10Z3fCQ
rP9ahf3GE/wuVhNKaFe8DlZ4g5KBcw42tQSIKrBln60wPTKTAMCkdYlv1it/5WhwaCqKmApgRgrW
QYmMzNJTEsK70C2GnBLfi3OBOwbfjbegKALuM1JU+xmTD6n5MbSrI26lhA42glcsuwBGOLqONBuI
cZv8shUa5JDvJxUL3oz12f/PT/VW+FpTT+BIw9dTdoiEjjoDgvSJCKAmT+Y75Y8UQ3Efgv3klRFA
OEJ74wYp6yk7shIGm8NVVPLaWDeEA1wFVg+gBcktXENdhJvwDYp4JkXI8XmmiwYAk2CuAbnLX3og
Cr6iyn4MFBKNqgIQ7vdcVIZfwRVXrD0aSTjpOSkIBpoQ+NxwopvDphl+vB9rOSN6dilLVuDqcpk8
Q9hWdwBaAinO4TTGkY6Je3tDlxwuY8R6ip83UbZO6CGkpuIOMEeNDx5RxQaYjX+gQl2Skc/Y7AiR
jiaOEE/rL4c2+hvVAeolkEKOKO3n/F2dvtfDqcMYZvOd3pYgWFx8uP1SDIN/ifruk3Xn+nogvWoy
kib7geGtVYYQWGhn4CbrZb4UwYEFT6PbYctx78ub3IZehf6YT+vlsUXMmPomAgzSoiJBbSx4Dj9F
+GCRnjTtuieH32vh+YOUrHmm+DyqXYSQ1LLeWCHstjCJoX5m53R8u+Iaro+v1v/Cqp/ABpXyl+MX
V+GXjMJ2/PFGsBQ7gbekZEUZ6IxLlrd1uDf8Jv35MLshL7KsUHbQVVSQneDPkEe5cMGZLMJwBSA2
LB7+qU3fz6WQkidlO3QC1fOrfAdoC5nYyrsbSIoekQa/nRDPhWm8UsIAlHJ28R/bu09Jt0igT1Y0
3tJY9Ju4qSBumleXCIAFIUlyzFuiBpE15DAFNtQ6J2RxDirYqIrsHUghQ+U+aDHHgDlE/J2COqQ3
LNc+zG75ZvgML+WwcB8emW7WtUcZHNaMNh6oiYhX1O8qJacR+akDPNew3dPDYgePMCufZV0UN2bs
9hSzwEiY1wwdEpZTAbS8JB0H7H03PlVRfeoWlNgR+rIEmfDkTlVdGAaFyOr5HGSi+zjfet526vPo
UmkEA+juY9MBjWrCT5aVNrWbYnyn33Cvqvbohb+KKTyVgUVvleBsthJ1Poux9WATmCgc3RM3lweF
OhLZJ+RB/G/pTfd0TnSJr7YgPsp9ctMCaOgW4i/FJ7Er58bB0SAxAhveo7uxp3cwAPa88kjxlzl4
jVqQDwrwaVF89hn5rYtHZ3OrEOQtwaPyH1ZBQUGTVHdnFA6aTrU1zwTkB5+h8rz9dEeZial/LI0H
EObO7V3qoMZGIQn8Zk6PqQ/nwPUuiyS41B2wH5iHRMM7ESHNNBmkH2tUef4dSq7dxS8eXaHmiC5w
8Og5D03+woUqxwEsK67m6O9I0Q7FzYOHgYs9+6Gm+JtMxt0C0xbZOorC4d5LIx2LyaN65A+/6xmI
GGNWps0NUj+/9L0e9XQxPI17M4/3sKbpg6Z/k9IhL1SQWdgDKlFt4ExwSpU8eI79uvgI3PRdg8rH
yoSEfENv/W/bzieQtovGIVLbPm20JArP2fPODQtzwuFqyRg6C+vqvwyosdJe/YrZ7VZkIrqQedYI
6kKsmMzwmDbf3Plonez6XdijP25nW07Qzrvf2ciuGClWDZ1iInnesLV9DhS0EAVSqohszaUgFiIZ
bEVKe1BCMKQOG+X9Pem28FL2De3b14LYZct7yB26Iq9TvS4cbiNq0aQdAOCJ+2/77CUnq0EnQW4B
7sRxsk76QK/KCpg9H5SxmGZADueZbAdEytFJ0q6ebeV1BX1gg+GfQ5Agch7SSObyPvXf4369UbK0
EK56ofHvFMW3CtzD3XTdYmh9+y+NT1ka3pjl7hv1oD1xB6C8QU9Zuh/p7+DyIg12wIjOQsMzunsq
EytwWUEe0yQ6iSfCEPGbJvNudnRjTmCEKMUj9+VdOT60oLy9UMKjgo0KMTJMgjjbhWYwNJWWLAR5
f96NILT2F505e4BIHeMw3J3TuRiJfm3vWbrJ9kOG8PVmvW3O84SktwyEl7n/llCNl6GjwoicNI3D
MThj6L46WYpwDYM68pQY/j3maMA8RgAKciJlA+sNgjPU8UeIsXsdJew/EmVkNkpHwU1kqXYGKbD2
E5ZzjNR64o/OXn5+tt4tCiMJS6w0VRUo/n7EKAgMCVJ6Xe+zst+nES24LBn/+D9zg6nT06ygvUI+
2LACafFSyv4Fx+nM/y/c4Y7YcQM7nf/CxvC32rzVfKesb+paIlF4H8QlbAr5FyWZWmMijwRQOq+/
SR5xjA0DTNnnLaeVWIOmrzPiI5ABQ8BtcXNkJzPTyU2iVL6c73PdO+xqH/+rCmbtxyeLRJ6/6pdT
O6Eenr2YtAp0ZiSzmdQfOkfpMyn1SHMOlReKjrpzDnrGLgHiIomgobRTms2/iXXDN0cQAjrooHHJ
xA6agVGEyr8FaINU4HSSCTlGP5TFVA7vAhvvFsDvprsNzF+gjtgJVeE7ejOWAG1+HPtc7pua0MMi
c0WZInqtYxT7WG6F7PGGX9GqKhdXfpxNAV3j2S2f1LEo4kar4aCWyz/qvAlG5+//+4GLsuibW63i
aEdMFWBTsfYsKlgiKyYsQ4dlKm7oedy5gLP1gcxT5oGLkLP01u6wrT//2wum9TkDveGOVO3USVNX
ivt8tiZsI1lMk6PEVTnzOs4ee9yJhkuMLHc8bLbO0YHl3836RTt/Nww1HdOPXUPSzT/zS+1zMb88
gL+JXlPAGe6FfyAumgPvuq37Bx06fsPvw/SJV9nXTyE5m01ajtj2ZZ2fX6uf53vwcm6e9s+w/rZI
vRUaq4xM1ktISYCWgEiyJqwiggKkNWAQBkIQry1lgn5jfwNREFWfi41UadbncvfvRlkECACZcOtz
ifSKuIdyyeQLBfwq0kfq02YL5ql1hGF4JW6VGBNcmcAFqhcYaAw7lG3CxwnMFsSIBUCmbnLQFlN4
2Y75frbfuFEBRh1FW52izdJqjIsPfIaviT84aIoLOaoKFrk6PwhjCYW7+TtCQgnzbln3AeHuBrLi
prQ9pc87qDsx70h3ls7RlYJGar6z8h9eZOzaF4z1ecmA1GLwKRlTcAk9KA2j8Qc2qjC+J9K0xEqP
3JBcp448ZBy2eRP49wEzMIS5LgFTOvi4AuS4+davSiqDSvMyKnMW8PqQ9Dejd65RcSlxcliVDHqy
AnbzLoFno9cM6YEHowVjz4i7i5nF0P2Agq+YEvibEE4AabT/4g9eao9YIfQ/zFsJuq6txslk07CD
FwYmQKC6lBUurX/KieIpQRymb+ufGR7O1kMfjV3BDdNNc9mM8eUI+M+FWVd2Fbepqu9oF3St/+QE
0huzN7yfInf31vK4YgY4U+BcfJmMuU6kLDmI29TRPZ118h4cxZlCo9aO3us8o8mDmknBLgs/KZfH
FKFGKqI+sYyqoBxRJInhDPFfdwMG0c27Uxojf0Ar1DmMbs+YmONOkNnWy5yAWNC6QruScnsMzQZG
lh41W/J/+S/Bh/iJskA1cfwAuJXdH1wq+GXOvCq8Mck5Zte2HJjaZAfVh2ULpxvPeRt73kF+w0b2
heDNBYcCZNDW1W4SBMMr2EaAns47MOjkuqAfywUdLinvJrS2YvNFIskHe78t1EGp/Hbel/xf+8Cr
x4xE5Vfo74ReYmzQKwaO8q7P9Umh5kBC2voKPEacp4B4mXFzQFIIL8Ky2ARDfPjsrqCKnPcF56MF
zK789CWekMcgf2HP8ENpKbXRw8I7wfA7Y/VbQQL4kR6P/ExFdIgGpbehskaItCFFCirBOVMconHT
HqSzqDaPekrWbU0+jGZGYxFxESphcnsuQ1QRvTktyYcOFRtJvMqCE1GBNXGEEnBynQKqeWK75QNV
QkC+mqkbWUMW3+8V6ZgAG6ySCp4t2YZcOo6UkSfMAjvjRWZWPpAbNylHYvNpD+meztUsWs6EPSsR
q+fxVtASh0p1eE6HAe2TBlq0xi5imseQc8s3ijobzbjgx/zABmihWAaqXIqslClzCgHmt+qcO3T4
DH2RcnTTWwUK6//yLtn7uFo9D2Zb55PQUa7k/8e3/6t56+zMC1FtKeSFgLYjdFVa7Rd/fZB9nX1n
g6yeUmvDPFWUMDNEpPz6H9Bzvkdnkwp3EN1gr1V+VjqmTy0mOC8sA2Fg/B1WkOo2AQEzdxl48wKs
uRL/EZUVjFAYx1f5GX0D+0hVfZ1fRF0AGVsMujSFhz2Cp9dJ+6BESd7zv+joHHoS2bWUqIkS2DVn
Pgp7guPlqUKA6cbqnwvbefvCHStWwrTKMBUYlqqPz0V+Fhv7tZA5C4BPC+fIFVRu4GUVaXvEiHig
wNqFold5tnftj786JjJQvNPO593sVlu+UqkJ3l1RESGLvtrw3WscBhMzoDiL+LQ1DVSxEkASbkqM
jsHkhSfDMU7ekl2lyPBFUQURpkdUr3Ov/PReFA6+Aa9LdwB9duMXx1TkOn4wYPyK4UyRSQfSeNzm
6gkiyKOd10+2b5G/Gfc+1NHcDym7WMVL3CF7yX7fiuaisuBNQapuzO09qae/CVKT2WRT83L7385K
Ih9uMVMqjKfC6R67JYOLHx0j9K/PIVIPCS4DxGrG5qUc8Q0RBgIy+z2U7FcV5bX8Sbm7TYOIptT0
Ku/jv0Dj6KBC1O+79goEqdwPc/roJf5N1bWP69RdMwDhvm28+67vrkSRKvqIzHqJPyhhfsRJ/6IC
+VAtt/NIZyzfP/u7D9UihgJVqqh/84vwSxkIc7humXp1G4TrXSxFAJRTug4rELniKI87WjbH4VQP
5UPW2Xds9leEgJlDNcWc7R12LDS+MsS/LrLRfJ6iRLW+o98N18sAny1FIjHHlblmQuycAD8EY0wN
zM5vlBcOU/iF9yd7Lw8CXRxq/RXYmWoFQbFR7SusA+QlJuCgRsUcFuZN34oDEbXte07YkDgppGmS
4NRoj6EVkzVySEIvoCunrZ+ZAHC9s8Nb/KJYtDvPIDYBWQo6SFSx27iXIbvUdrbbCtZPOH4yCekV
mfaDMdPPxjrLDScpbYaTc0c/zdOZLNtSwdgc+1/ZvmQXwNxBEwEOWz+4JzOvTy7i6V0RMl+wOc1z
drv4450H8eOiRSYXCOSm2Pr30XIv2v5HDMqJ5PFcVoH80MMCGKUjJdTMypynHUW7yftUjEvvupjN
R5JX+pz/IB37vTrMOol3TFCsnilwf6DA+djE6JYW+K++tx/T2YPHWdwYVBLLZGEaQ2DdJHCAFdkM
GMwEbosH7pBtm0pxNMKgX4AfF9yr2qolwUXf+6ExMTsmW00nan06s35nYh7HRWSK8TeYH49VsGjk
3IKODATALtuGr94wSYLM/q0aymQPQvmhgqiTowVPHNnQktm3y9lGu/AeQ3f7domblFnm23J1dttE
cX7mH0AylGOolklw8jKQgIpgPzn/tEDYxdYMzCFaNPftM4ycA92np2UrIAVMH1OKGjZYrLkYl8Ia
cYZWGBzK5SWHz7Dab37/1GFE2SWyjeKgpF59xI/IBmPkFBSNxXCnGmhAX4MgFRHvEwen2RArUuIk
CRMuK7SeW0spae0oNOBZbZJ0Zvdc6GcB0Ky6F1Z8IGrG1opNJfyQlGyXTS+KzTBiRf4tx6i0zfU+
orQ59jCJZCutOn6q0/wX4UNQ5kqsh36+dCjAZNxMXH0N2oS7+ZWICgfOtbh/8WKoPhP/KeXm9vg0
rsXP2zvBKxh2BQcrdQXO4jqm/3IdRZ1J159kquFMJX3yhgnv4voay4ojgTCC0IKctJDjGmjKtIdv
hX4hw3pogUR8hy4i31HJiBwfe0Q17qFDNMUHE1vDZz0rVQt8CoCKEghcLDkGyQO/5V5542v11Zl3
GvoEjsBqSU3Dm6hqGutVR90tkMg+ayp/JzIMKoPjSbkKT59y4BaiAvnDSPE1C0p0dH5JzUuREmaW
H/BBu4oWSButhSi6McfwQUiSG6I7wJRSqhV8Qzu/0edvIHkjiJ2Tx+uTlRLr6DyBp/5t5fPJoVBf
5tCsx+dJKpzWfQZdtaLezFvI8f0CxfCVXNUmMMLTEaIhz6iIhLCwOE3h8pcuwwuTfx3S+oX9CIS6
aveOFZMNizs3QMyF4pdL/XRHb1YFqKZ6tXHkjfrIuiqv1g2C2M8oNKm7h9tRfkl5HeWCDusoJlaB
aBNtRU9LWd6M5rfVBhcx8siC6FugBtonPwZK3uwMoUgKA6MkgVVCG3P0oADRkdJXQdEF+N5/z6tf
ApJUmFZtxQJqwJbALomDN5KmgrfJU7MTS+9HGwpiH/uvaV5gH5ke/HbiPFIR7RitDjjiOXrpUTlC
V9uKQFS+FNKCynSQ8IiOnCa57ZY/qqmQDFyLnipvyqdVv+KuuKS8SsD+XulgJdrogvzE8vOtAp8E
oeoobjBDXDBoXi1Bmapk3CbYwegTL2HgddZtnofdR67SpO//O1IBkY5cNyznLkXdDVh6BM6fCW3J
jKl7wemFFw3OPe6eUn9EvvVfLsFcpawyGY3zDWnh4OXNQQUcqSTxjwNtcBt6tSbUNigv1aMNUBai
VEkiolwCnKknimvoH1Z6D64tq0bixl0V9tmcKINFk0regq0jIkERRQdF9SQRZl0fYv8dVD/A65GO
844izBmtYmCfqqLwnjiL/dDcg8moji8sHHX2W9umXyiFmUWtm18N1g+Jt1JdCLO6F1J0bX3g1t2K
YiGQP3+NisZl5m5XghgYlXDhIwsGVCsbNJDAZuxB1RUcigK8Ld6Z3r+oObp9GXo2NXdEeyAH/GZn
vrWgFhwAqB6KonSg2et6kWfiFepD7fmUqmjIBSvwS7+DnNm86JRis1pnfiHs54ZZDdiv5HXCO1A8
Eb4mko3vBDfM5U5QlxE/WpvIjOjuMC+9dTtTo9PnGuGyarlLJuQ6YSD0OPUO0iERs71Y1zPGzgxy
6hXQG1a0y7Lyv6dTNWN2Ifp7n9z2DDG4cf/ZeuuKN8hjZhxkfnCbvJmePdUVM2gpx3bYmx7qGsZ8
r7KSBS1jLKdLRWpuUv4xi2bf76yTcJ6Bvm6m6ARn+lIEfYRmjfjNRVOyYzoFqr2QwpaXMkQapfTh
3dBpNPv5aaRmu3Xdqy6tlZ3D8WFogQXHZLhtLfN35wePsU3vxoAk1Ii2kkodIfDrXFBzGn3zp3Ph
ifbgKKqR9YhsLeuPmbcMAO2q9Krc3L+rk6/7ua7vU3h6Qze/xIFJpuCgKem3lHvtGO33rmceTFpx
vTxmhmpPDdlGIrZjrlX1GDbrr6qkOO748iiE204VIOo0nQTi1PWE8lDP2dk9j32MzhiKakxMhTh+
b/vjhyDfJgqBOeI2OsawpS0bgDWad7+33AF+hBuKnuj6G+mU59Hffhyjfqs3D21Q07iWBZ4YoyDE
Bz7P1S6ik7Cyshh4MkEaDnn60Kvv7AYh+DZ6nLzix3LsuxxhkGLd9vOu/4v6B+opWw4BC8PE2XeO
U8pA7xHpFAZT/26cnMAzc+nBsMuLkgnnsMaUQQovMX2U7Yfn3bQeERVivqgy3Qa+ROK/2O23655K
rBFqmnX9F6s9UaHmhzDtM4NIGKA5PgbVLQZO3hDc4iqmmNMRV4h3REuVLCE2S8UOEflkFGVAIti5
mGdTtUYBv/3cnCqjoHhMdXl9RhiEoQE+bvg7glNAOr6ycXQBrJZuQzm04EQq3WxvHWvFSEJqG5qH
NyP8Pw6ysCnGSaO1qfKjgGcGaZLEYIXgY2o9ZIu5EW5yJsOrU/vmHCHlfxTViQ7MyWa9ePCz7fWv
9Na4DeyjSDYrqnmCz5vKO0NweY1K1K5jVnx90gniVC5J+1uWqzmFMmkxdNcMZvL0ktEWguubQSMc
G2Wo7Rpem2IJ5kYQ+fxeDE4gGApsua78gE/yyr208N8xa9zMyudU41BqbUAZSxnzEaoMQ3ihJdmM
8Yaogk5MKlmo5f3In4+/KPZH6KbpNXrNjfxuv+Q3wul0sbCn3WXZ42CQUAOQ40lVqWCFMG8rLE0n
hafD3Df4hfxy1zuQD3/xlIIpxHZP7ISmSXhLU3oLift+F8Gd2QlVidqFwcuN9e7YNJ9imehUBDLr
npjt8EACT1ChtgBudMFvF+NwlBnma5kydBgCokjgXa+hW7mlKGmjwzL5DCDFIdi0sq1+dU1wyu6Z
4WHpW12wqtVq6Lzpr1B9u+mItKM+/xgw3AsCZwzIPNjdT+HCdR3i4d945Gu1FfAUCosV+3igEigR
oU00ZbbkGhgr41zqShjYLIkZ000rMPI91MBu1X/OLfB2QK7SJmsOLH8WomNTwqojW4rhcjsMoyMM
iNQXlcE9coEeAvIXI0ZXPPJTVIS9gjkV4XVJlg6PB52E3DgNMLRposJGU69RVacKhmtROMhU9j3g
KqlNynzKxt79DKQfasvUg6hTdIqHaz/wTuIVZC31B8N4VY7gkKOq6rk0zV7hCyGdyi4CAcnyuZ+j
iBmyTIgcXerLzDT67Y7VT70V8MwrWpjHP+7g02uSHHYmTec1k4HA9QgsWnKGqAhO4ie03heeDC+k
O1FBySf0ZvrgJWANS2QMKAPRtMI0Tci8/Tx/OisSJX1xnSgzxdwxLO2YDiwhDxruAHMCI0cUGBwB
UnG50nvcOQ/b8jGjIqPoziGNX6DEceZNhg0yNvkCDPigEhKy5hfKJApvPahKrhRFCBx2hLpYDZGI
Q0arFMJTd0bX6qwRKPJgKvum1zn8WxZIEYVyHrTYjKNAPiqZbHGVodzC/UsxR9/DplYdn7FflxFJ
TUho5kH9GGHMgHC7hKT84P/JxmAPayD8bBpPXkJ3AuUaUhbhgpL9EBGqy/GNhDyJX73mZQO9vM2u
fTzVHG634QT1Du5eWXlPpt//4qeuGroDLCdgIj/Yu/kfO3JoHfgmP77I/J+e/RGGWIosyW4iBOwZ
a0xaltFRA6b2pKo+QpcLueBAlrEyMrcrqR+nt7ws2QoIkqSrTxY6TzlcSIzMOQQTc5XTvWbP3ORl
Tgu3kQQw6GnxgRoLHQNzegbR10cWt64/nWX5pUpjDlbMth2Lc2lnoqHWR30cJPg+i4xD79JjCBDH
U80gODOjSF1g0mDDTlBIUEeTTrbsAjI3tEdmwmEzNGFIQOLq1V5+VMcEzvEdqrILxGLiPpuBPpz6
wlWKBarnItuXM5eEdjNintvVr+9n6u/ehN4c6dl/hw8ivtRrUws1dHe+melVs9BlGn5UYC+GR/7N
JnyreiZCtikUKr+XG+SFsoWa7skN0CbUOoiTllIknaYJsUdI/eiuNjceEIiRtCnLDyL2H2dPnSFu
ECBF6V1XbOaMXBTrXCaNCmYNJ1IwKt9CTzsqVO/Sm6tQ1cfepzTjtwwVEu9I4Gq8fePpQYDkUv0x
Pg7Mb4SEYJM25SFPDpQAQ0Br0e8k+HrF+PYvUZpVo8o5OWjJpuk/2YB6Vnwmuag0ldXFUclCVSaP
Ik4Ra1J5oI4AsNwBeWJbW4btMZH8j79dzUnxQcBfaWwBbHW6RV4sqhlqJpKRKpz43ihOKfUKURKZ
FXJooZeMLvnZsheKw0bgaTsmaSWo+SjNFHgmb6hnwH0RXLCmVU2jCQcV60YNyGUUXxzd8vtRPdLe
h/bQ2eqVFfAeYt8fFgstDxzRpZP5792A1hCi6TBgVB+eOA4+RVzGRfN+zSs+o2StIREEA9pxFaPZ
HXnNbp7feR1ueIEsRecAmqPypHJ0hPHZeFoq64NZZ5cmwGIiOIJ+TP9F/mCiVizPY5nwHjVisX6E
UESh+0vuCexlV5wknCPesgtpvRz/wqWZ8YC9hWT3SBDvujd0nt9BjHpaekZw5DRwMAA1c7zbyP7O
1z+SOBTRW07CRjSt9yvzMFs7rN1zF7vvvVeTaADys8fsDs6vLJjglXUAfhkkik2LgwvHaG1WgaHo
GvoYQn2Ew8ybZVdCan5QoLFUu0dqY8OC9KD3XoGuVGtCSgBCgNFnSYZlPeiQiB0n6YjWTYDapLnC
gSe0i6r+htd/hT7HS0aYxzfIAIjOyfvRuhpIaQaMrfDpO/br9pbXLZ6hbnSmw7DchseAjlYHL4Ul
O9m98dFN03eaBre6ikfi0UIr1jby1t11SfihbaGHHGb7ZAxMqUKvVB6s6hfk11A4xWZrCavKe+6H
7WEjiZGSSmzad7BuHnSdYen3+r0Mg+y/gC45PkCxZJ4eo8V9wWWDJxhn8caAULKnbAXlSZ0ein6p
UyznSfJah60aHhpgyBbFgHS+Q00bLIdgxEYlFE8jfeeRbkB5/ZhZ7RJyRHe5xlux49OOCMQim5gg
kllZ9DWm5u3GwC/ClaI0boCR6Y2yzlzBJaSABtfRZ+vHVvnebjTCNuqYzAmeZd/1XmNUURxOlIGY
W5ont0oxs2z+1+vr/UTJX4LVG7vW+9SWIMcgOVInq4Awwq4bn1W3jfgxpTjiogmUjIxmp10jZoK8
YowOBeaxcd9cZookwKeTi5ZNH/vnmqC6rdiZl3LJIgHYxvRo0x4xOouiXQWPJEYUfgIaIXo4fDtE
2kcmYPWINDgXjfW3tFtAJYBNmrRPGxkj1bzx0oO1AN4xMO2YGOSb2HZQKmy4t6KKUk8bISEExvrQ
8rRqyg8myojusQ0LppDCOqd+4HDcJno7Wis4ia8EBqMaLSR5ECEIWHXByBO23WKad+gk/p6M7dHC
doi2ME1ZfAp38T8EBwL9BAm1hnOdNwnDDIe4v6a0+1ftXaI98l4NqNr0CcP98d+dmrwpLXLj0i0d
egDgllB/3KvuBlqkUpkb/o4NrAQWQhQrwY9wRz93VfI7KauncdVERvpjOIVVudujIg3egIvkoZmA
cFFOzrMgA6IdZ46+V/wv05bm25HjOI4UqIO/SYO9opMa765zrVDBXdv7YNrObAZtTlUOS3ItLBda
kVfyXNrrEApyuqcLO3qlK+YkZNGwbJQXmdGFmpRdl6BZtC6OBkLY9blQkgNZqONzwk7K8yk2Xhg/
s0Ml1iZRSZAsWJzoIe16OqFAj+c7makg7a7qYj0N/gA5rb7vmXsd1OZPOVt0/lKjEGdX12xQfsgz
qNQwR4gfVFd2KJ/oTwTbe+S757t378yEGV+QYcilHYw4CcK5RwkchKc9mf4sDhCabh+eD/THpYsa
NTaIccp6IcehaELERejI5tWKn00RSXZjhp8LLrDBgwf2dBeTRarcq0zWM7G9eAKELAV4tTTb4KLo
20nGUxdYtz5eRNt057pPMn3MUHko3FoNyAZydzb6zvoqCXrivQIUwr0Uhm1BzU016AaWAa5TRlpo
nQ/EB7jC/F0ah0gm8oiRdTD8s4GaF1cg+WTD+Zl5mIqKhnqb+hFtYf14oylDThTuAdTloMc8vBcG
radPOOtL1ULyex8jlCPr5Hou1je76AFUijtr3t2fmx1ohu8i8xkVLoCbxjqUTfLg2tZTH3avXh08
D7X1kI0rBsfIdugFxB92YNPihrmy0d3It/5U+CWBP6ZzyZoj6FKG5J4xH40ufa8YPXXFdA+07SP3
eReV901tf2cFfS7k1kDQXUxA5BThbe5W5Z+MILe0d4cxKqGMrsvRTNpfq4dY/UUaVFDEk+CDM21c
cHd/Z2/5jlciPWQXIH2ayLeOVbM7rXkzHpDZ2pc20zVjHsxI8jdncH77uf3m0rfLsMaRXe34114S
Zuhvb+F+QU3kuIucAAzaYCSuiQa6VZ4HJFU54QADCJGB71piYt/obEqtvMSqQyyppeCbs+zo6vXr
5c4wTFo72DxNTQjMVFQA45LgHs7sPYXaDLabd+cEE4lIPBNYLWi2ISH82Nr47nGxwYABD9K8fhlQ
50V7zrzOrPHWaOzku3IYMu4NIxUcAFISjP51qyAFNV3EBNW++ezCArmgIotO4IAs+m6c742h+l0Q
zlpVWu2tbXpoduV9Nw+/xro4Zcv6l0z+Z40yZj/CHzhu4H4h/cdB6YFlFe3zgvrWhWt4Lbsxh6GB
tlg2u9ZDkNvLl4mUGaMc3GeLINEzyzfKctIgIDZlS93U/loedn4JmcPsDnO1fHsEbPlusi69pECN
t4m+lo3odzBJBZy5RrrLjZijixobNuD3uGNysnpIDcIuuimTgvDDfa/dgUM6GyfEhzUDnZpH64//
j7IzaW6bydb0X6modSM6MSSGG317IZGiKFKiRsvSBiF5wDzP+PX9HN1elOUKO2rxfQ7bokEAmSfP
8A5PDEBicjXzhwpBeEWISEDZe8L++NQXKj1qt7jDdTk/aQcyUhfzejo7tlDC1dTF3nCtJFnVKMTp
WNmiFvZlnfpjE4De7qJN0WrUQFHrJ951HGX1t07NUCFAnie5TUlWtJdGDwqbLeb7LpCYrHi2eatM
1fIfTVO/ruV6tMzwHbw7TMgODa1hukO49gXB3+3YV6AK1vu0iGg0IgjYFcXOWOxnjRtu6biv2AQ9
2jXrvZ7s8Kib+qanO9K42bGCOqNHpwWpp/Nt4duoknvJeWEOL1FOgWhK3140Zp2qeR+bmclAMD+Y
ZQYqGF+vyZ+fkXd2cE9wvugKD1WkYzAiimGfqQMy0wj4dCvAggFsfp7fxVnl7kN7dJ6yMdivVXjM
GHAMHOzVhKmDnSfWPpCOUuSN9rbq+gJUdw/Ood2oLqj2TYvmzGBN+xb7SsSZkGoMulcfzJiRkgkV
VUSFLP1adyj2swmPLnLwG52kqFt7e9Mo+NaGm+A+YqRf5HRKEpn5Z2+TDq4z5d63gXerWUwgYB9N
HHVaANtGCNjJHLPLtJ/fM1OQmkwfcYg9T7HZLkMPJ4z21uWlRzOIHc+mxUlKGYNNR84KmI2jHiLK
BjTswhO5wf0MbsAIYSzKjy0dXSsH+mYaUBpoPNDN0vDPZsSutrOPv980A9IwC06FPIsAZJnkUXY4
goIgswRqwa6hDcQAF9jz6jZgn/HQgBgwYtuImO6xxMn+sPYV/XD5KMgBZmuOY52X4Ns7vA+l6+L1
4FrwSyqG+NnE1q5tmOXSGdrh8XWu+XZF5YMXsd0XZ8yDF29y0L1bY6ReFv2UVNEutW10BtZ42Sx2
lL1iQnjg5KfflaoVA7mFtrxbsp7dDEPJOoSNx2CgQtZxIX4jjWbethrcY9zchgtRM7Ou/HS90QVV
RGvjYJu4fnrTr8u1qjW63im4KN+crfMqsBbAfMXJ7dbTkqjm3HI6j5IyfjJBSdrxsACzMWgbg54N
khhM/shuLGK+UmlSp9RlOYHSQiKqm1YDCIAT3aRTfz95FpyD/Ni4+XZYaTkgyXrAsP3aGCJqIOSb
NyoEjop+DoX4pqmxuQ0nd7hi5AH9oMCQzDPdauNVKd+jpqHeLDi6awPVRddDrjgCnaUC4KC83p6G
jGWE2JbEDLPNfK8Ksq3W+2lyytMKxrSIKYfTxTAIqhs6I2OTweyIQUzncEc9nNeNvamCS3mnIAad
gdkBHShyZdKFgS5lzbTEJ3rQDImwoVmZE+dudxcE2SFlECadOMqwM+n3qBEgOY0zzlnYmMOuntbr
MgXCMit0tXBbmmYc3mOyiobWoaynpLYuorB/zgrndSa7lDZrLwOwtHY2FGaXhiIrjuvbOh+Qmmnh
CC503FlaIeiHleuZ4YcKicXSk/aLiX6raaNGVZ6UGV1W7Xgy50yMGD7EJ5UVww1MP4pEemWXWZSg
I/OtEdNp44uMPCLEAA2kenhUUt4NhX4RwFhPvTyTGFNTy5P1QkYqrXU5lAYCvvmFzW6V+aTENgvy
Ch0Nx0rAfLJiIu08zTQBOwrYwsTAl/eXI8uUGxl+ERPZoc/AZUDYPz5lDGBGfB3rPjiPMvdRi/95
VQyYFzS3ggvISPRlskoB86UyZ8Dg1ZdG00SinSIl/BzBHKVR65GiyYPOuFCD+U7jFfsh7D/g2hb8
ENI3zNtx7h2uE3t5INGUNufcoIys+WhkN1cmkqAFLVt50i7NSXqKGcmJFcZ7WYudQKk4aTzGEdyF
UbSblUnMsAZbWW4JvXp/hZ85J9somS/dst7l8XybE3V0NCC7Wu8RQheVEp9Zks69TWk2z9nSAGnt
QcOvfbTtHIDjPqc4FDbVHD94AX21TShW55oTuox3Fl25MwmfH20ccueoiPfMR4YeCQCjPg55irAu
tWXsXeBT/F2nFYcXILIOkbOOsngCDNZBYSRh+tCC4Dvl0LRMrtOSEsQUtOTY0tGtxvUgbDJRhZb1
0M/7YLQPMiUo38wJDVzBftQ0ngWrWjguQ3mWzpTQBSEITxXLOKMNbW2tOTtHjhrH3uBBuFsOumE5
unqJ7m+KKt1ntHRaPx5lgi09B8vzNuCYaBFfxyS8Q5HedZgJ5xmDS0J5Pau7sAByka1vpi3ssGkr
U1a5bz3Y28REchwp5xQhVSvPUeOOjvL5pCatdcob3kFBet+N/XXMFmDMudPu1xQSSQjw0miHi5z5
xkAV7DK9q5roK9L4F7k3H8pk+C4Te55QsAQaTx4CjopBs4C2Akx9mQz4voHJzlB1cdfqB5M9ppdU
G7lLu4JSd3BQUAwAbzCUmEhyhFJY8Ro9fE+lrS32ndK4ljWGFli0QRcGoICVHulCZHa3byWxhsRs
vDp0bDS3Amwr9/zbvqEnatZqYRBDutZ61fc079+l+w3q9iHIccsmvtFC2dtV9pW87Ma24guSvX1l
GVCWgPUbRoZoJY8xBujiK6n5+S7YCkp+cEdq/pU5R+/Ep4oCe8wcVFe9j9nn6uFnjnUE6hxudVhU
8KObY9yGshbN2/i2m6pXUUEK4/Xr/yAcIFKuyUXD4okr87VVQJSa8lZ+ZX2VNOUpl8+sRh9lOoOu
xV1EWZDMlkDF5TZAgjHroHq8SpZyJzGmrALWmyMTwKoRFRg2k7THBRWDiuw9Y/LLEY0SgUcIJqe3
FQGMH5LkImxSWdjICe6NODkJUGbizk2HgObQ1xltc6M1zQVv2YUYCrkFRsfGc9W0lxEhq6bjEXsz
YwH88CKa0LxJk0WsXPuJCR6oju580dllsSLI2dsWvaNp+OCwxM73zEyeYn+8AoR+pZM7s02+B9Ni
nHk+Ipye9wIs3iVGSa9Aglbm6S8JHaSSs1dQsDIv8KT5TzcJ6FRTq3Ob0+EDOjJ++wgnDlgDZ971
KEYze3pv/BL2bnJrGcOXAE0f5LnPGg4c1tTQ93T67mR0RRBKphR3IvfgpskT9bGEQB4/u1+iRAX/
VrgiQsPLR3+zBqBww4ZI957Ri2wE39WfBOLNvCkAfmEW68EFi6XUk2wVTVVlDe1VYKiNstWpb/Kb
MCn2ixd+4B3DjmwUN11m5ga2U/gYVf4id+gZhEHrJc6dn0tnnOwOi7L8m6hMyLcfY9HSLHb08WUE
jQrDNf5UGMRlG3uwCN8X49jhlAupCRPX1Wb6URpn4tcXN49ICL7505htZNDmtsW1hJQkih7mrL9p
aV5LaAwJbu1qv/chKtwqOep5fmGs8IEi49tBTELUncZ4+SDhQen5ws6j64QEwV8g9pn1B+gH4ipt
cYEMcvQKoo/nTaV33pseU/DKeHZ7bCNqcgQEU2hFSr+u4ZGXCX7iab/zlXFXufRz6UDUgQuwtCvQ
YcCUNUSHWbCBi/1jAvQphJNYhReGwsAT1T03bjZeUSzA2fNzJ0FuiTpqrT7msbwwvsZaJFtw3F8y
yQtmPOBHY5vG816U7AJfbwRwJyEfqQSIXRl7FYIlgxvV4YiCUmw6mCeoxAtvAsrVZEZHvHTkabPD
EmN8c+MXCQbKSHdmh/ivF3gk1n7zoJNhBwwHopN3bff2/ehE+Vk1Ig2sh/uxG7/LGh8q+2yJwwvN
NDFwUQNu81NTxagnmy8uLV1KF+DU82nW9dWaQcbXKdVYmDwPfXVfG/6lDFSlpVTNdMLsEqxKoyHL
tXuVBMRmnuRMf8SaD3Zr7uw52qzTlRwxLcFKmmukjrRKgTci6uCvL+waC/irrHl5xN6Qn4dpSnB/
9pDn4gF/CACG6jb2Xnyvv9EdBHPMS1yUk+w6umMp4x193UEeldNIwuPcYnFZxleDpxm+euWPrBiR
PGbNMrSVS8/hx8aOy/FSDu8li09EDml02Ea5izARGyFhdOJCCGqznx4BNX1Ng+LWmq67CMEa4x0I
yWXWOByGX8rM+bkqMnieouqhpOQwXOVudZwjz2CjIogSM1n3UXLY2fDfsHZ96Bz3a8deBAjAtJ/X
L95Fsu5k/um6KaN5qbkz2CYKpit3G2n7MNk4jvTTTJ4uynMFLIi1fopNa+f58bFNum2SVvdR324j
LI8BNh+z3P+QyrCLmEKoMvdMhW3f3w4K/o69s7BW6KIEaG52UMGd7ZqHSYH3Sa1zp0jfnUU0RkOM
gPKvatZio0ffU4ziMUgyJrqdquI5oHcLbE/AvbiBKjaR62cPxIoERLuIJKvaBFZNSeDkB3MezrMI
8s9E6aTVd4cAFNE16lysBZIQg9TZ9O9QV3/h5a8FcAV3umXGPGuoUW7W3C0dUnFEP8Mku1D+DSsg
CqsLeW1y2hXYIk4Q3WHrpd/xqEACtuL7rLtO4UBNWyjpUsxwDPyh20cZivOm3Ck6xkuq7gvb22Kx
ARTRRjRt8g5+ir5C5tb9nZcCuepnC32rfGBxpeu1HQ2P+QIAvi6K996AF1Kj1+Gk92ObvTTldFg9
eoWZClMPccr8pzOOz+Zi3qe9fQTO9Iwy1lM5MLqLDRcN85HVqUPkYiU/jWi5Mr6BFcdQvn0kzNPf
Z+12LhpzKWVx6foPw4hkyYqnIFrf4YWbDd0Oh8yjlTTroXfDN+DT911mXVPCyqdDaKxtfqsm1n2O
CHzQRrdj3Xw1+wBnrSj9IVddehGkCUJM7tcnd/Dv596HnJQ/B4vXXGR18Nat6Af4wXMdD6cyDgC1
zBaIAjvDU7Kt3m3aWikJ0IwmkvyDRV990W1DCZzqZ7crfxRxy+mtOlRw6+ZuXKZvbpEy4zIrmhgG
FPsMTMLUJF8Lr0YFbZWuFng/yVTmVt9P2fjFVpCsKtwE4HYvL53XX8KIw7GgdANAJi7rNIgccE75
Q+R4+1YNu9AgGw6z1xzdYIkhK17CZdLuVDtdTzU5wDxCZ85+jKWFvEFwj1r7Pm5mZjf5fKh7/2Gq
krfUwG5o6sJd0vl3XjtejhFFet5Fl23PqFRSfXg53HWOuJjhv3qmcWvaLgdy8lDOSUo/3uIwLavb
CjH/kMA5BfrNw+9mI59Navd56NJ3XH3ukDu/U/nEYcZfGD6II0H6VMkOAxMAlVgVjAsQkHVBzqit
sTYBFZZU7sEAJ/yh8LD03l619TO6goin1dMx7n4m6avdpEjWv3BUea1w6q1bE6hyPujLzGEyBDCa
9FgeuSIeiXBJJR0aYSJ0NFkxgWTyJj/VDoBZIlIJfiTy5ouJA9ZunL3YUHoIWEh2PqRS/atNXL59
0ONAcdQWrXi1MEJc7evYSjcy+ZTjjM1udtQx7YgfJ7gBZmtU253qzzvd72ekBuTmDc8+LwX+Dwla
sqyEfwHYrWTLFrdhBcBI5GjlbIoRJYmJCSRUToqpRAz7jE9SvXycRMXKoYxZOEfiBP/Shxyq7B8M
b2ycsySnZTha0bHsQDMka3QlQ5bV8DY2R5mKGLuC8k35Rg6/T4JbTU32UdodFiqErkMwDL7ASKot
OFJNRyZoGaawDSU+CWnXAkEmFXFcB1sYrIxmsuOExJdFmpXDwpwoLckaQY4yY1sPWLjd52P0ILVV
oOONHHhpQ47czsesgd40kJ72lNOLB7ODmFuV/ssY8CLTabxFn/1e079xG9xeTA8MYzM+VBkyQPK4
5NkE6IQAgpetQDYWDt5t4jSIrwN9a2haFfb0JPMuStLFz28iRmA4oP/4gPP5y1GP8TdJxkhupdLo
SGonVV6Iogko1zeOsZPTm68F9CYEVBA2LyniM6Oly4yiZmpudYwjClIHMHQEwT6HcEPo26SJcz+Q
0iScKQKzXRJjoy1U/+kwgslx8x+Yc5z3VK8psZHp6qWGHiMGX2h9Sfbw8QXJC0Nv/Il6x7V8I4tg
5gczqTKipHwsG9adTwEpf7e0ITg5eNn83pm/y/nrpek9EKutVOXy8gyCwtq/8LYbaEuyc/px3HXa
2zrudTfSLOPuR3QfI8gREQQwcgsnG44AqMaAmRdCL8l7CGZLPiYwFttozicHlkV6HVqaaRP+Hu5b
1cEiZN6eAzykeDl2dNa8cMCWcKc99dSu833LhaAo7LiAYcPR69Bi9npsxjCVIXlfIQzx264xLyub
TDBkHrR4t+gIZP3tGM7wBUZ4FgB3bBRWPBcIrqbZwMw3UPe40Z8z8RLcijyLNctOhkmjc43u3Zm5
RfKOE8smt4DODGB7EtNiig7ctJ3Oaho5aNUMRCj7nNrCNJcfszdD90qUd7Pmsk5YJH2QbyeVqf1U
eYjlqewk5cLKl3ft7qLldvsuuA6jFKtJ+ziXok5BsmU8QiKEfEpmkn9IdDkYNTE+7xf12IU5fJX+
wFmGVUNv7WJpm1AKx1R+5CN942wnjwjV2yUlXwv5ri3Ci7W3jqTb5CWVfZV2qNDIU1FufZPyuSlP
LkY2Fx5gQJi+Ddwk/gIgsbeC13HG9Hzp64Ob13drFLyW/WkUDkWsv2iwP2dBgtd7SpQR7ETaYqDD
vuwS7ycWSMciWNCosB5Gs3+tLf2lqFYxKG7t/sqx52PkGnCS9TURWSX+ndE7R4nCjgF8ORif4qA5
gf+6TLDcEiyqk45XxoLTdK0PvdfuWgeXtLFUJvyg7JF6bBvH8aVfrYeYQ7Ywg1NDXMfIyfooqV9B
1NTsGtz5QP1YcPdmH5l0VgyhUJItof/W5LwjbUziMzP8gtZQUz0n7khvsD5aUfPs0+tZ5+S5DDiF
67V/8FObHjolzkRKLtW+Xy9foF4zcmGMbnwZTJcRFW4I3fyjc2eEpO6w5EReAZrbWnwZ5nln2xX8
9GsaPzT6Jz1dZkZWXbgopk0Tuo463DQ9Xj4dbg+Wu02zCOMUa2tb/eVaOoBPuJUi18z3HVx5qvii
7pIfrR5/SM/G1h3KSeYjFfwMKIJXPfqoCup+Z7XSgS1pydDM5/DFQFGxZw1vH2qrfDR8aOgF5pV0
VUGwWOqxBlmGhBXCQxi4JGpfK2fvDvqlzX0SRxoG5fius3HE4QVpwMY/SvjX4/hgdKjntE5xB5B/
k0r/qMeMJjJPnY7uHKJD66RXzRqdZ5Y++Oa0j6z+UACam5kXzNXwHIXzpUQxD0cEE62ZtcDfwike
MUK7Ro+fpQ5spY7819Do3ypSHeDoxVVFg+sMS66H0qAJPY/OvidqjYP5UMIKjGN1I+FIBCh8wfqa
47ERGZ96vG1S+2ppknlnpVG8aaK83Q1h2F2ksAEQyjzkaZOCRcu3efrBV7ghiFEmB/0XJ4JW0COS
D+uAMSGkoPQngBWQo4NJL9k8qtzFEQyuogfIdQnuI1c9xwsmUEmHKciQrcg9MCkl0+hJjSXCFFlw
Sd157VRBfxaTO5R5xU+q9DKm49LQ8JPXmrZKwwOOLgp63N7iAlttAASNiQLa011XZXQ79TRSsbQ4
tB5anx0JjllXV/DEN3FjHCwTqDQfBNIbf8Os45jnDGvm/LK3l+uiGw99bN0yJH63pngXZcwJoxnh
A56sBJ+Q47VAS9YKrC1+o3Ce5+QSm81Napd0Bkqg5yOyrGlvXbqZuZtpxVh2eA03Weii/rG14p0E
IhOAe7Mah6hCGKtbLvvIRxPQPOYYLw5Vcz1aI7rJCUaZXbe3SGVgwaCbFRroZ/sZBXv+WCACelYg
y2lj2G2b8HfG1UMDJM7z83UsOsYTzJiiEmxZlFMrwXsKLiGNf4GCQIN9HH/i+4GDVGncu01ybFDh
6MsW0G5Tw4md/JzBzfiAjCU1boI1rXLqQ2PDco+G4ltaLV/RJybRW7PxsqpQ34MljHx2Ebab3ma5
eKZNRyZocNsIXtugeEqSkP/yM8qXhQFygBR2ulBVIOQ1Q/0ykHA7a6P5HotXdxv5456ZdIwIlX2a
2hym3vC4rnW0LUsQTums8abs2p9EQv980B11Y2PhvgVHkrG5KMaWBarI+YA0LpXqzkqm77i+4wYc
o+c0LAhVriMd0Di5qY3xUhpX0XqQmh2JaloYFfUHY3v6NJuAcTJ/L508zOJeR6e7G7z4LeFtzcZ0
I7+OoX4zOri88de4zgs5ouLysHTD11GvR1EZH5oYBgskKR5nQRXSs6xJra+isQZN3N3WA8B9mt1c
SDgv+dTdNP20zSMiez8bFy6mVBFeitDFbA5ZUDp0EkaXnrhXXOAweU7uIB1rUiUoieIoTsZtcGKu
+DAjdpCtOwn7tFMA65Au0+V3SQeEZyEA6qmJrqS7QYfNBvsnw6mxcM/Fw5jGDt0TujysIVITevV4
7MjsD8NBacTIkQC0fVOCxp6R8DTeZ+l4MV3G7Q5d/L0U5oz3irK7TJCgw8wHRZb+vPGxVqDvzL0M
A8S8e4H28pvVKPZVkV1+nFJ0wDVPpWXGWwtZgtaBD8gJTxvkGqk702tOcv7PmXTekdct/OEA0kv+
YciOPAe+IfxCNwF8rR5HBpEjR400dUlEqctbnmjD6l6caMcJauu9F7/UWEuaaUPr841/IZ8wmcEb
jB4NnCcE+8TPztN3FaAL+SEkxqhDDfyA5pG6HEE8/kTBzHhVUJ34c2ZlJhWWbHOgSqI/5Bj9R+rE
S2MYUhMopD8goc5AHvmMz8C83cmiAwNKpCVK7LoRsN+ciXxU4d4PJNZRV741vOaEJFq16VbKL5kG
NLDorU4EsrjzD7RZGR3FwoR/UMq4Xk1fnRZAGjveYwLf9sC+Mx7oqcqafewwj7wAACVvBpo1vA1T
kZCs9WZOKBvfoKxBl0ELGq0uwYLBT+ywOYSjIeWWLEBuYSAPpg8lJRoPqMh/GmG8QXsSq3Jk8sMS
zPMT3Z28fZWQH/XIp8dXfGP8FrQ69GCuyculdJVJUEHiomJOCGik4zed1Bf9+MhTlnJM1hwtAIDa
Qipm3TbAkYRRKm1C0ja2gGm8IiF65mELCvJA8jf597mMzGuTO6lL0HGVaZL1IuOFlKotpvNtVK+K
aSj5PqwKybxJxPlW3He8DsDKcrKCrzxTaQcWaAVUXJlD2/DpYi8eyZBzrUrrIFOJgAPYHsxvSxdu
eR5TBuLHKTadqAQhT80ykm+RJdcZgjkmZn+y01kafnL5UbMjXIL9Q51057mDIhiEsundUk8wHYrB
RvPX2eJaBa+Jp0fVIa42DaKGoFO39Djl5sAskaorywGMwkyb0ZsU+LTeRWSVe+Bdpyy5DktQHokA
LXkYEiVku5CzVQDqgYZGKPblmMeVqwgsQU4/K5ovY43ukQcj5TZnydEFKygOQVnJx+U+CnfYRs16
P8X2VU2JMgw+YYVtLZtJV0+yXiYUuWTQW1GKSY4qJRjVLFf+yCvZe5MJfR/6JrPIiW0sncMcEqQb
TfviY6UThG7cYDrnblz1Ua3RUWCHsWFG50FHxZn8cW9GyPD69wmC6/wkOQZ2JRj/JNBKL+zqiaUD
7AjK6g1qDFvZlrzSAoxzy2CkKL9Ctb+acLUAWiVawfckj14HCwOpqaTemz3pUPHMQqbGYeDDv8ly
YaF36XxFe4FFO9b+gR4UOsSkT0WEpoE/oP4A/yIs2xmAeoUoQrXvjRB/IwtjLGo75wRs5wzwHSf0
c2R9MOKltJHVarYamcmqI3xcSBrFJUIz2SB3ndCbz75XBDNZfrOb/LBkoVH+2Im1AWkFgA8lBl6Y
AFiVWE3Sf+O9FIa/kX1nDwHZH2K0cErNMrjui2gr39gkfMuazYfysqG3ohg02SREkFENL4bAEO/Z
Jx6DO0sx1wCgJTWCdIuY917LXuzTD9hrib87QBf6kARrCzRWEwQ7IrpcnF3LM1wGpLz85MqNxVrh
0aTl6QLH61uNzBTSWvm8n2g1OzKT4SZhE8r65bEbYDUiTAIdE3d4Fpacj8FdatAIE9RF4zymIwrn
iQLantwtujvFgfnFTPTV6IOP8RzSKR9HVNWqU+V6sCjLq3yKIJ/F3bue+vzcM5xks2RYfCz9Lc5/
6xty4c+x6+0i3yOQa2pgjEraAh5xhcZcAJWxWZ/TpabRS5eI6rRjaN1GOR38yXUflzhCqrpenfE0
ZS0S2Doe2x0ZTngcHby14jH096kVrALSx/Htn//43//3/3yb/yv6IX3IBZTvP8qhQAqk7Lv//qf+
5z8Ahsqf7r//9z893/FdII8K8DL6FZYbePz9t7f7pIz4YfN/qTXwIuzZwbFX5X0VhftxxHMxL8bL
//g6rnJcT4PwcixUln69Tp0WbeZm5Xqy0wXy6TzRbskdSur09OcL+b/fkE+SqdxAeaZ29acbon8W
+YMXOKcxjwzUSJR5MmrwD87AfD4lPzzvB59pE918/Zdn6f5+6cB2Lcf1Tcv1LNP+9R5VbkRxGUbW
KdMpKxKDebLzzBbiKGl0fnQzf/3y57v9/fV5yjY91/V9nqw2P91txNAwHoYRRbGIhqlhN2gOZbN7
t9Zs3D9fSt7QryvFs7SlTMtXvuU5yvz17gDgGXTMjOnElMk6dH4Z2efOiOOts5T5dkR+GQX3pD45
HenLFFnk9X/+Ao76/RvQYbcd23IcW1H9/voN/Mqtu8WMLUx8MiDnQdTukEBEAGBcSsSVRj21pHzI
EKxOvOyZq/aH1Ctw5Vh7E+Vn5aDcucYN1AgELddvLTikq3bKHdBPpgHhrdf+drKSJ6epirvIJ+zB
iNFQqDvk+nt3uF+muKEkJVXt18I8ZCimY+qgu1aoTT5j7xDGx3mlLQYTY2ueZsybH3VY9FdRUKwX
q2mwLDoSB3rJKkVJ2gHb/eeH9LHIPr0mB8Atq99jq5mfXxOANZV0izeeCpVHO8sci0PbFcNFOzlM
MPrWju90oxCg6CNK9tfZbeqvVhKFu3rsCkBAueNe/fkryRr8129EdPG1RcvQ1J7rI7L162ubOrev
47TtbhZaK09+1+aPXmIUNyHwSBCzOVJ2AzIhf77ob89BqwDFLtvxPO146reA4/e9nbRu3F/PPjML
XyRWHQdk4nTrg7lYBg8/prCh0dxB7TIOfoTIUqAOhqE3f/4mn7eoNhUfBPDi423vKVf+/l8irBW2
pqfVoG8LP1aCDfUfrcQEDty4681/dinH9xzHdXzMZj3Hdj8HWUehYZCnGNJFXtJdLmMDOISNdFk0
Znv886V+j3Ue6GxeKMHcdKFO/npXJqSX3p264QQTjUMRH6MzFJ+8x6ITu05nMLd/vp7+N+HHtU3X
9wLTsxzlfLpgZvVd60ce/njLAlmxLuP8vfas+iFuGngGIUlh43f4fxT7QgjvRQtLxrbt6CcatfHW
8+Dn6TZvbwrGatc6pjm19rG7jyN6GuEaD9+brEy3U2WuG+45GyiE2nkHmsrZrRbz0lDn9iWcKVtt
Gi+JT5FGZjAaofmFfqXJL+YBqOdQPISund3Av7c2UTQNwGqc6s1rzOk6KPIQ/keLwVMZNhUrYIJw
0/aT/wLYDUzOPAMSWkY4AZbfv6La/K4ipz0uSMf1x35ZLPFFyV4mnV/HCy6nEVndjmNH43CMCvP3
znSW93Ly+78sYcv5bQs7HgvFNAEjK49T9de3XQ8ZUu7BiPRVsQS3pc6620WX+gAEDJMsZ8FnD2+8
Sd/iuPtNlwNjqy7vr7K6Fw05N9KPjRtVD70366to9vIj0yCkfFTErMFw5uXaoN6FmQ4aZ4m6Fd6E
irdwldy/3MinUMRiV7ZLkuMETsCa9T6dIH1m2MXixd5DsxTHqqyu/DF87DqamK7HDGEZ/3JkyXP5
19DHhiQjcDS/uJpfPx3PQba6NQeWdwIHtJnyzsRUdwWVp8rzP2+Pf7M7AuZG7Ek70KQCny5Uma3l
p0qjpBXj7+7ZuZ+dZQXgdCuzkCbQa3MI89S8s/0RhVQW218ij/l72sXq8AMVKIUMBMH+1xWCpaBu
0oEzL62At/lp3e0Hi1OoHsYWcqiX481mu979Su/tsh4dHHPwN0BZDyLJbJXtFnwayvTjUqcgiXo0
99a0ZCTj+Yc4iM33Pz+u39eztqFK8rxsTgciyqdvSyXeWc7c3WWz017ZDbNqENj525+v8vszCUhV
LFJs+sKOrz49k3hs2syAJH/yq8AElZLUNLGMwpnApvr2VwqcLDuLlb+iE8Js5M8X/7TUfbzIbJvY
HHiaYs3Un5LRTOugyzkNgBZaTFPqjFFalDc/smxtNlW7Fle6Maq/HPWmbKB/XfDw1kl8fc83fYcD
OPh0VZwAhzEMV/vGzbP6MpjH4NZpA/Vo8g33SC3CBix4z46Th1D50dpz43DZwVA2f/759k3r12/C
VjfJh5XNNnfZedanrT4NdVGFTWE98JA3SQ8A3dpTII7xo1T8491o7TPjXY9vyPH++dKfFtf/v7Lt
g491lMVh/OviKkOXaquaLaBeC4khSR/UG/WXbPxTZAls0/LgmwA/CXwb3uinB41ljj9wvucodeU2
050oxV6tzy69wjL+Elv+zaV83yKfcrUie/tta+eYnSko0A/LuIAUc42IdsW4CTPD+suVPicVsnps
lo9LysR/9qdjJtWpzUxzxYexnJ6nBnud1fYubG+9ScG/bf/8mj7dlv9xMVtTlQaaV6U+xQC8g9fU
mzJ14xSIbLlO9tTipxlG8NT/fKHPO/F/LhQoNgQFlO99elXMENsFx1X1IdOTDC95GH0bE3yZEv8x
8aK/JL4fof7zFiTvJcBRbXPBTwtfQRisUKJTN3akBcBfx0DQ1Lehn5/YgPeJ310MOZzOSj86PATw
TwBQxylMoSr7N2ZRY6PsnJfKo2/j4ZMX+MXZ6s7H0jHOLHE20x6qfaYJLCmOTr65vHp5emWu1Xdl
O0wC3AVwQOhN2zVb3utVA0M2y68tMiMohIwiaUT2k+z+/Iw/b3d5m7Js2PIUh4S+T29zYjRmQDSK
T70DA3eqsIIb2zbYDX7oo6tip/L00VFWOvWPLr+HzpC3KNgFwY09VcN/mmggOM8GpQYzFd2Ojzj5
L0k/R8s6JEtY3wNVvFoLEJaKDpvSGgYUVJq0/kvZ9+n8JxzYHDRUF2wfz+P7/xpzJiBrZua55b3q
znwhmaOUTqV5ZuEhx9Ah/stG/bR3Pi5nBz6tDuW6+rfTnpZkG6a2WdwPJcCR0fWBl+d3Zj79JZSa
3qcb470CYtOcnrxZEwXMTzfmNlXCsJtjrI6ichuO+r5dtPoCp8A8M1Jn/BZmAzM1KfiBovYbsw2r
N5275lekuRZINo5zuYZJeDMr7ATgoVQXUwe533VdtKOztt4ua2OdisgdNwDgo/m8WSb8EqHcCu3D
eQ5DZcC6HxLG8kv6lC/x+BL9P87Oq8dx2/v7r0iAJKrejtt4isee2TLZG2Fb1HvXq/9/uMHz/May
YSHZXGSBAKFJkTyH53xLmyWUwgcXEhf2VmjjDPEgyRBKB5m9HN48VLlXhelgGQtc8+hjL/zcxfAi
3L4wn7NO9OtAA8qAYYv/WEOQ32pVjvryAB7vbnIUaxv0oQX/qp2cjZ57IOGbOER2P596nij9hF4u
zwhKuqrxS0Qh9CVDyZ7ymhosaRowOjHlD4WpZVRAymZPFUCgha5Oa90IJzhFFGZ7t4+OMOUxuYlL
LLOSodqS2CGIFnnFCexShFhR3X9pkHteodvuvrWDMcmOEILOvkfPu1SRsADu91uBTBs06Buow4um
Y/PsqTou0VK2M5qOk4sjQZMbtLZIuvbWNLIswgUS6OIEWfpt/FhSpznlXV++JWnvfKWlMr2LwpHu
TSHmc6FABULjEyRWa/9NbSl6bZJW2ZhNGtIBtut1hebfQwzCL4BiMmTHvqtQwaupMFpmUe20hOYE
AFYswJMm2o51AtKuatC9MWv6PDmYNkw7AflTL7kvAG6CYmyGF39q0lVuCBsz145y84ianFuJ/N6A
dg3JxZjGE0ob6mugacO7Uzbh45jk/rNT2M6+SSEnQBmnd0elaeMBgL3L6Eo/mI4RPBZO1K9bSMW7
sYwVjC/zZgXzp7mbylJK1iOBkldc3Rg1ok47dvqDZVTRVyuI4bijBPiS9Wm3jqA4P+J2rW5cu8LS
DCrTuocltnIrK10bEXWfgnryrjQAM9S50u/j1kEVuuVXwe4GiJ4bCsLESbVpvAlTQjcdASo0aAwr
Eq9pTRo4XfN4+7K2LyMih9pVddvVdUPT5oW8qS7GNunpK/baOL0nfqUg0kY5lrf29OwGiQ4MskgA
Zjb+zhkS5xextX3sK615xEWcBkW1HtMK8olmqHhs7JqkXKnoG8EKKjZx1YNhTe9TIZBTaUSx7ctB
/LScgsZ+mZaIiBQ46fpN8VSUsb3RJt6aY4zogUUfYtW5U/rs9sobSFzxVMROs4sDSKadn/k0Zv3h
IR5cj6c9oJa2Mrwteg5iFRUpTDMPptJI1nmPIuz4ua4ie+uOyACORW/t6wrl+rpCPqdomh7lBkTb
PX+w1pMNPJbHWolkuZLdR6gj/NU1Br0D21fvFO6EtaaMlJKbWAN2KHEUINbxynOH8X0kPd/UTl58
UUNufUXRFUC8dAANV0NyOlCKfdKiOB2KovhcG5O3EAkuUzYqsialLUcW2cg3zgOPmav+6OqwxiLP
OqK0ADTYdT+VkjelmEvRQKYu56mNjASurOrLuDN/UCW0FPtuVOB7lO42gtdXl3p3F1neDyctnoYW
ecGgjz5nBUVYcGMr0QbFQjI3i3x/4pEpVFg5tLYsd55dBVGkK3WrBfT4tHslGd9au4JFqbkL63ot
7pHC6VSomKk+f0hNTqIEeVsEL5WfAj61RfxM1uShYt979x46T9Bn1DK+U7Sq+VSPGEPcPqPalYla
qsbbQnWErUJKPf+wEZ2tSgNJfqIdIBXMp+ZgJLq0hAbWi8NeB8a6X+v5QXbtQihy2+Sbhtfb7Z9x
9VdQNyHwwHsV82XowsH1XZbo4PUveBuP1UtQLQwhrmxhWSMWpBcuigbqbAsXQPd60PP5KQPhIbhK
AvjJPQ3nJvk+FcXatF8GmgxWxTMkLzZ9CNqr/+FWylNR7CZaunVx8qYI5VKMPkFGkBSgNub8BWW4
RggcOTx+NiAGkeCH6UL4h23okZuZOhSuaJ8I4zEsrYVZXV6xVEtNw9EpBFCy+3MFf0hA0UFILCCD
yalASiL3jD8SxZ+yQO82QzG+DmO4v/2ltHl3hjI/j1Hb1nR6YGS/sw3jBY1lFJ1fHdoWeY82GHDS
rbq3SUSY09Toldit+EwPR2x9KvD49PkLb4DLvWIJhze36erC1uk0nu9Yk+J7SsqK/VAOeNUXMEf7
8Xs3mcbC2l55bJyPJCsAHxZXc9QcAFYwHJQgQqeqaYZNEMFC1lBgAqOR6ve0OjANnXYJsNNTaRkB
MEB/xP66TP9lIV4uO4eDup+mykrjbPdi5DGOnVOUh87G2A3yX/t5iLA0aaF7LXzha3uKEh/NTcel
tzqvOcRaXGtgw4ZDDwmMhHPlam+Bj157oayZ8J2oEI9xDwnCAYaGjgD2ZHn6An3ZsMsnb8LaqeoW
rqlr35ySoyEMKk6WNf9Jhm6VU1Y55WHq2gnkC1dR1yHyg73J7clfXhKssCqIciQtpjq/JJzWIocP
MwzAQ+0+yhCGVmGWBvHaMoEZ/Iex6OHZNLLps87HspRqxAltrA9aXtqvgW8ZK6fMx8dCiaODCu59
oZakyf16HlcBAVBRIqBxgqkbnu/n1IwKZXRFfYjtEWf6DuvcKchBGLk576GsBMlkRbDYAtzCEBqC
XJfAPUhQg1p57oCOhh6691XgZJvbC3Hld5FdCA40JTPBgpz/Lto4RVPYdX3wC7CrU+BUe16ASxWT
eZmWE2TRJjQ0U3M5SIYMxR9Os58OIHoUZTpwWxe0hm0p4hY+RtPwbKXQo52Ekvqk81C6Pbsrx+nj
uKa8UD+Mi7QcJeghHQ8T0oMWgMbknqwSg8N6q1lLUe5KZfZslvPbsXAjoK5WNh4SK9ROphHaJMLP
Ni81DE/NfHoK3VD7UpS5+WKmbnU/6rYFe6KjMX572teW26R3g9CM6oCVmF1YHvBwLTGT6dDrfrIr
HMf4Yjda9pL5EmKmmt6zWkr8ra2aC02Ky5zKIh6CDdFk69Ix9PMFH8JQc2q77g+6HX9FLVdqdyfo
6sAwkCY5VTRthnKhHHflgrIoMSL5pSNcp8+XvaWAoqVhPB1GiLB32ujADc0P7kDf7PayXhuI1o/B
0gqOynwgi45CY0/TeMh4/sN0HkOw2f1SWnHlRNoq4VVQCibBmHdhLbuKGk3PhoMf+U/gqf+ahHL/
rydC9LbplWuqHGp26Cv6ZU6U6u0h6lwkZO3QlHG1Bnhr/7w90rXJ6BR/bXntGWy78/3A1kZ2tq2b
A+Bn6RwqDarwkvvr9ihXIgdFbW4wwyahvnjspgVKxgo820M3FSmqTj8TOmWrXimP7LnbQ12bEBV6
k0YaKR9B+nxClTnaeo1m7iFU2hJ2tbHhQRYvbLQr5xdkiYv4F20tGqqzVYuiolRU5FEOUebsXYNG
Y+rDH2jpnEMBCTeNQEPGGbKFPOfq3EyemjwywTjMt0VToM3mVGV9aBIQlEAaxxVUr3phBa99LJrD
tFE5SDw0Z5MTQWYpmdb0B4/m9EPTBN1GFyPOr5X6q4VhuBDgLtqmxB5ZpCev0DWAG/O6rZg62yjt
CuOBVu9/tbjk/ayrMd9qemxixEZNTak947tZB+0qy9EzWseqqe4Vs2y3ypBlf+Hzkr7j2JatAPF6
eydxAPEoPMrxjYPxvxRGZuvzTwPdIf0hXNLZnv9epUraEuCs/QacuUmLn0n/RcBHKoZ04WzOnxNy
JEtnm/H24zZw5jmJ6StdXHWN9Vb1qNR4SOY/izbb5gg3ejpVMpx2jBctPN0+QbOYLHt3Gt+eF6XD
RWrO35ueGftuDePnTRYVsZJ6BtHq+jGWW3uYRAtf/9qWZkdbXEFC3nez46q7MLH7oWoPiYiwdcHq
DppwuL49oytxwQamQwrF20cV8zuhiAxo1KXfHBq/OuEn+FIrr0bavf6HURxiAjU90tY5QETkOnIZ
TdIdSrgBPIuT7EvsL1ykV2fCQQHTRe8eAMf57aa3fYBEpF8f4F+MaF2N48aIepoCg20tZAqzbU6V
x+KyVpmKZQAdm7c8aZYbRTFy2dSNhmhDb35LfGQzdYgGTugstT2v7QMqyyb3jsMzzpldOp2uT2YG
u/3gumGDqwkK/r+1Ls9Xt7/RlUnRiOLOBiWmm8784qYl2MArLfuDQhSHmPyAGLSPAqs0Wrs90pUJ
MZLr8CKlynuBRvGsIEA/Q3Q40H6BaYsS7b/fCn/yONkqJnzPi1NtGNaKAbjqEIjqq3z12WqBcLC9
kIpcXTEODw9rOBKgeM53HB+sCgNg7wfqF/RUemQzva7+PUlWiIa69e1Vuzbax/R0tg1Kv6d3Ozj9
oTFz7yFAj0UBXBU26gPyG9ZCDV67NhozomWqARO5qBvYwoYR1nf1wfEzcTDsIt54bpufpibqQWr0
ySZwf5dayburQfYogB77HBdT9SNBPW+r1IM0hVTFBrMK5S4I2+j936+GLcjXTZcKI4CS87Uf0IiF
vs8juCtNsHiavXNKDLcqnK+Dpe7x7NbnuNsmWZMsdgLbMG39fKwosz2nwWb1IM361KHbeT4Yddvb
kdd/7ZxuIZW5vMgYjv2rAasgnfmTFHx4+AkgGlnpUU4ERoG0pO0XD6AHtE2g+0vJ9DyM/jO1/401
B98OY103RqUMmFmGn7H5oHFoitOAOKPW+dvIQrRWLfCksLXHcFQWosKft9x5YcG2KCuQKgAaBDoo
X2QfZjqG/hA2Ywo1utMQFOjzN80K0Q0FErH2SiAE1JOwS6wgpEyZBj+0QcrOiZHMsJ50KztU8tFU
6RHe18EOLhkKFkH5q4PuuVFYKz80aywTaZ+odf2SNEW+gYWE946NkLSS2y8IIP3VagOE2TZ9zWpz
J+CN1xmW9l3q/JWa9qONIG84AZYFNtPY3tNIgVbC9K0kpbRfflFRst8CdDgljbU2xwgpfUV570rj
Uc/yT/bYqCtQjgn2N0ix+uRn6GK8C0t5lAKFVqN/VtvmQI/6PmkEpFh72IVd+qz0+TMOCp8t1b8f
E4vneCkQp68/WWw+IzB2TaY+Og6Sb6aVPJCGAdOgAb76I8PoJ6cEiH3qoJyHxZUR1r9hfj9LpTht
MB5vH8PLveoC2qacy9sSIMP8C8ZmAulcN9tnhH0pwLOuiwV4/fIqIvcBjcdmFbp1ES5ScxCZKJ0W
RaYvfIM7kiA4a/2hUjto2GPw/IcNiGglIZsvne8JXEHfrN2ie3TRrDKc4SFqoj1St1jB7Yro0I30
LLAw1D1sB2pxr+alFPrd3l6bK9k7sUeir2SZDuDbbHubbRNmSJUnJ7vujqPf3BfeuJ9KmLq+tUd+
YRP2HW1c6MXV6P8dFzQEWvOTNwxPRRWckHQAWdMWJQoeIYZZwUIKfRmF5a8DFsNdbnK1yU/74fDF
ZZaSY7sjKqOIx4fpkS7e2+0VuPxy50PI//5hCEhLQQ1Wdzy0jrSds7tvJOZYK90e5dpEYJ7AcuGV
pJOin49SC8q5lB6HgztmK6VN70yx8CUvdzkdEqHStgBlcuWxMQTV1LR6dzD07k7tfsjiyUjL4vY8
rlzGronjOJhEi0+izUtfuM1VBewZ7WiKX46pIE6FXu+hxccWAiTdyh99o2w6oS2MK7fh+S18Puzs
K2lxhyAPAj5HJY97G5dmrC8RbzK3mTrEz5PXtY9t0Yp3h17zEdHwxRNuiMtfQAQXtKJIOSQm+vwL
Jo2BoAg1kGfDG/aF9tuPYqAwygqXIpF/Q8rqLodNm/vjTkOoyUTooyW/4Ji7TiRPe+tWJ2kmmeGV
V3UYF2NFPkAc4bTHYMZLLztGUjqiyFcCExWnblZ9v7NwDOFfKNrdh0oIpTz76aCQ0vnirje/q9O0
ykYMKHL43wgbTmJ1+3Nblx0xqiTsWiDZ5BaOkPv6w+nwJvT3bT8ennVELl5HT3BBj024BZirHPG3
RFlAXhSj7lGIdHX0ClAu8A+944gHLSrCNckfiquugrVNopvevi/QBrzrKiQPakuM6JV0hYCV1P6o
HKdBMlgpIqRXtPgR+yrlk5IVw1o03fDTQSf3XWRN9gPyLEq0GQMB37OVT/g7TC/QN9pDqQUujnAV
WtIFoJCwoRatUdQn/NDr9aa2+6EYBZ0lo08eRp5fa3uIaeZBG0VrJoNCrPe19qp3bvcyiKD8bDZT
/cDvNF6gwIGuQt90izAoRNWmIa1zUfzuNHYGIuEGaEEpCGb0Zfnp9ldAIfRy85F5OK4BAl9AIZnd
gwPBJ6dwZD67tYt68aBBdUp/p6B/fJffW7knra2guef6ToQ1pgP5L6vqO4pZFV499UaVKhohWK4I
asHK6rp3nFl9hGMrZDDt7kG1xwpcSoFYWaeAhoswKhtgtVL1fU4KeKTG8KqOaQOmqHbvEqP+luro
tdodjXWSiF0XIKfTwvSA11pisOOHCHGYxWMxIOaUoEVyFyTlWuvjv7OEBrtejt/cbtK22HvhM+XF
PbIdVrozBPr1ekWQLhob27VBRd7KgsrqlCvPSvm93anv4YAFgfDuzLJGZspvkESLNErxLZYdyD1p
iMjZ5g/hJdrewBdgXbtGsLUdKOYC/2C7i38pifrD7QxkKKeH0RvWXmhuTLv67LtdsG/qrkPKGUMC
u2+JvWwQ7I0xDai/IddHTSqJP9WqNLNTo0kmTdGKyI0S/+RibJ/vMWQ9OIW+9/R25ZhYaSPTcar0
XrkLo2mnTvW0qxQXMfHkUbWU75FjnPom+2mXSA+XxnOGwGoyYoHWC+cZYL1kTkOsdp2XJCmOTmkf
sHd5hweL9kUav9necCxR5BpG+57S22MeGOsuLD95WXcwneQ1Nyf8k7Mn1Ux2LUP6jo9+t6XtHBWB
HEyDoGV+6oTYiz6Eaj7+dKEfA+vdGzae8LH7OVKmbmNpboioINKbHTgipFLvMZg/ONaw6yWzurM+
FYnV3CFKgwJpFO0dtJgaBZqPDUiADdauvchpdyXFMMx6sGHIQ3SxzF7Bw5VOL2or8To1ckRTsYcJ
vWp3+wBdiR5ERBASIPpBScxrIWx1NfRtF51Fc+vQxb5r1Cc7x0cyQp4KVy5rcv9C2HTh8rwWK6lg
A/2kBsgbYl6JxXbIz8oh7p+TVi+2mm8ijtz6uEWVnveIHQLyubis8vxE4HHQqwD4HXIwt6d+Werm
mWZLAAy9ZfeCuhdEcTbyftaeq8RFhX2sgufAFOGXvKm6p26qzCdsS/OH1p+yL7dHliF5FrJp5VCl
gZZNr2zek6ysKsnDsBmeSRFkmSZYg/BZjMuX714C1P9GmXcgbZ4RA6yk/rm18xN/OWVt/WZ47VMi
nB2iCgtP+tlwf1DDgLMlI4PysZinPyni3m1eBf1rFdo/NIEMS+++eIp4h5dCI06cbq/hLKmTw9Hm
MxiHciEEnFnSYUxD0plB771GfvojwG+F3fYbOdeF7Gr2qf4MQ62LHpKQsLR5WdIohgbUnem+Ypu3
Qq/6O53FtuGGkQrct2c0B54wFvA3R6U1oeouyZRc4Q8ZxaSDOsQNq3hrJlKmdm+yA/VfOvlBqr1J
FG6oKSgNg/7Wyk3IlG+PPzsPDE/ZlWooRAaN1+D8vZPjKSoEuPk3oeI1lxIkn9PedB9dCPZ3na1o
u2ZSFazdg0XsiX5+IOTQ/BGmhBjxIp1X/FxrxLsKk643Ye0tFQ2TcN9hMJ2pX8pRZohEdORaJq3c
mdArb0979v5gbItbAJ4ICARZqJ9tpK5AnreyFYTQW+Vo+1Ki2lkox13uVTkEtytX3ZWXZI7YUz6Z
nv8W4Ro/4ahS8pq1v92ex/xO/WciErQoAE+ymPPtkymhkRuR90qMTHANtwNCppGpkohuAukZSgCG
2ZaI8jRZzadIzV9v/4LLDUSdm47+n2oqSgmzB3Plan3DjRS8jenvOPvCtzQ7wNvjPoxfRstZqLNd
3jcWhScyP1osFNDm/ZWxgGrv1yOa28W0GwodGaRvU62yP5GJcvT97bmJyy1q038n22cGcrzZ5MwC
B+iy8NJXXXG7r7ovkCeIRvFTqCCwx0lVYaHrCNB1FV5ERVi9DYNXANL2gweSawfASTTtM1pU2x5a
LfBh29s0UTZsQNRWr8jCYzwJMGgXWgV62m4WY81SBI+5N4pNw2K/utiQbCsFz3BnMBHcqamkeWqI
cJaSUWroeV8t0E4utq0u0WfwPhHUIEOwZhuqt+xemxRrPDkxhbomN59aALx3ojB/3V7cqwOxqHQC
YZuzYucXnx1k02jXVfuaePFAwZAKXpWjXxNU1MlvD3V5yVJqMJkW9Rw6TbQ6z8cq/BSfmNDpXoNO
eypr9wmt641UrkMoBY1FOBQ+ZtaVgcgXYkZYFt6VTrjQgJolXZxUm6sUUJJk+REu5/P187xxdC1/
zbLmPcCfMAu1z6jqT5zQzgzvBWFtSJdAxxehDBkSEBfU4XRa/Bc9V7vzrMQre/UEeuepVpyvhYkO
tHBQGPNT68ftdb64CxiM4j4FYip+oAlmUzT7Wq0UO8PKMik+Cydf4wp71NvkvcyMz2OWfsVRamHI
K/MzwdPRZwMyeYkWjJQgUzPD5stisbtOw9TaDX3nbqqkt7Y6cLOFJPbiAqKxQqecPyrlU3rZ5ztp
hHpSIJeuyXeXdpc5xUMDV6kKHwTKXs7CQ1f+zz6kjFCNVcfh+9HJ4Hp150ckL6YcZzPRvlqdSrGj
HN19SiTeekVhb25/ust5wdimWCtLtjq80NlNl4tI8Shn0CxKquwwTGq6jwVevn7SGduiaOpvsDFS
deFgXn49OarMxWGjujTpz1dTE7mKxLpenzSrr9Z1+JWwryaBu6bmeHt+V0ei6yfTb3LIee/JwfvP
0arBOGm4Fk5t+qkQSGNVzlpN2oXAf3HQQQbJBuP/G0rmHh8yugg6lsgNtzg28HdqZB/J3FZl+0cH
kXyHFPmHiXPT7fnps5IIe0WOymKqsqLKcp6P6oEVK+vSaU5+jb9TU/42s/su+Nv8bIbZRiqBu6MW
bYYGAXV+khTSGj19j4znOqHcFpJgaraHP3A70JjwkuCXVoMKvf0j54jFix8pv9KHpUnRTTLiAWJY
Frf2k0goWRlGluzzIlF3USFtLAy8gHWQgpvBw2BhiAp9BftVXd/+JZcn63y1ZgFBsWtqH6Tdp97m
FMe4EdQ4HMfmwq6btxP+mbDjgE6UlSokY84nHKnZMAR6k702LX0DglOx1lxvhD0eEXBwqkRbE8Yg
85yGv/NRwXUqTqhVrBDNjA9ZVAyfIIxnO8tQrJfE7+C4ahROsxRWVVNmWbKwjS7XhVccjxGOCNxT
wtH5780iO6h4wOunwUHg1enNv4jT3zS9W9qv1w4Jrx6aQxTwZNA4H8jva9zBEGs75SOal7CZAANx
Rkx8i6R5K/iFdLy//c0vo5OO0wRgDHhqwBznfGKE3Yw4D8ri5BjvCebUpoLfaHnQfVxIrXtDWYBg
Xy4lij3gHU2WEfjM/EBOvhpYou+bE+U7zcRLgdfV6+0Z/aHKngcInTgrmTRIXgA1m30uWxnLqlRr
9RgrJd3RfOu1n4O0WGWdtUpU3M6s8QGswMoPf1ruPim7tR7HC4daXmfnv4GuNzNEmEL2vucpOebS
eopmQnqsNExc4/E0IaO3sC0vPx1juJgYSRAX3YZZnEgGjLk6sHqnduq9T10yuSuQSSn8BL1U8OUO
9LuqrPTXqnWnhdv8MjCeDz27snwkeV3U56qTKHRnrfhZd0cDznscsqR70uHFIJ8g/M3tD3u5pgh+
ydqD4B9wPbP5Om2dVkOUWaeobP7WUu87Ahe3R7g8f5CjoPfJtBhZgTlgoYx0HYHKuMbthX61asnD
98fcQL8PoCQSowLX3N0e83JWZ2Pq+vmZb31PV6pC8U9O73V3mel/KxCxvT3G5ak7H2O2chZOeYOS
6PEJ+7YHPEQOdRJ9Up12YfmuT4UusRRPQhxndvCgc3ueVmfxaUiGe7+AXIw+5n+Zyf+GmK0W7t/2
hKF1dbIa61tTOg/1YMMVXPgm106WfIPx1gPfRTvv/JvkutaZXuFUJ1Pu6dDY5l3rrQq1lrqivbXW
whhuaud+/y+T+//DzsuUKs4llug04IsqPa/agqJHljSuxjD4l5wMQjA7giKM6RLVIJ7IHfMh5+gM
HALaIopPIswfPMSb7izNewN6uBlof9B6qBc+3JW9oWsaxQmuK1LqOWy/7jOvr2nPYhTQFLuCfBuB
53L8cnsFr+RSCENQnaMgQuS6KLyoamhEnejdo9N1j21YRnfjVDyMQPRqMziUbvwWpFqxgsOwCVT3
e4lf5+1fIG++2cWv85aFi+iotBPmr728rLs2Q2z02NXZa5zhr6cHRCEfAZLOAD5+e7QrBxucANJH
UGdZ2HnFDooS3cZIz0+uB1vTbgD1RCMaT8hJ/PuR0KQEtYKyC+TRefXXtgNzyE3FPrZa2965gb7T
vICOXZb9uj2lKxtF8JhUNV53EmQ7Sw5jxY2p52jNUUH3/r5VMTr3aCT/O7iP3P8ETYmupd2hwWk6
3/+RrSp2jI7KkT5ignthYRyqPvRxa7Cxxbs9o8uPZIB5h9tsg1K5LAaGZm61patZp9hETDPH7nDv
OpgAtKrX7G8PNWe4/TMvxqD6SC53UcIdEMajM6lZx55qPRYHafMjAVuwSh2n3ERqHfRYKAXB2pEe
e3HZdk9aWUUn3caHobLdDI8/urIixgh94ZfJy392MKBTElYByFFxmcsQDWpkZYmXW0etFPq3mC7m
w6TK7qcdI9TTYi6PnXSodcWjcA3/aGE6u6PNGC2czyshnrq+inoMclnkobNQiHRFW9KO61FEIwOc
TmH/FnpPVuNI7i6eU/uO7X176pffn+vow5Byx3+4a3GwqegAdt5RcVEVsoreBasVo/uEtMbtkS4L
32xrbnTX4m2loSQzu9YnJcZAE9D/0c3zF1uZXqoJ4KPVRXs1y+658XaJKp7SAueatjQ+3x5dnpnZ
F6YuYzA6e4+H/mxwWxSdHkz+dKRkQpZtlMMmSlUYM7S2I4e+LRYaC7tqLpUr9zsPJp6SSNyxxvNz
rFl6VdVaYB5dBF7ezVQd7u1ywOnLyo3NoBXuyhG4bzilYeBC34PyRY8DkZJhBIHguzloy1HEq0rH
sDXvRLNLwi7GRVUYK+Q20dsES7EB2hLu+XgWnjAi3sRth9aJKaafrhH2jzpCJjtTq1Ds9NHCjNTR
RXZ5oIpdisYDl6LaTzH1l+LO6lPctxJb26AHgn6/lWWfMy524I6+iq9H1P3rW06Sa6lxUuUF0jiv
XzVVOUZl7OYnZFyQ04cz/UoHpHhUnCBdeNhdxj2IMrx2qLUYyFHPxeBQE6mq0EMcCTzP5yxHek8K
YZmNu0NR/P32RrsMEYyF5p0rqeA8JmdnuEBlMUuxlDqp9fil0YLndPLvbw9xeWblEIQf4ISyPD1L
ZWtz6NN0qJJXxQ+DI6qlNm7fw/Dgx3a+cGdfHhuGotQneWwyuM6GqgC7xH3ppCdPrzd17e4jAwdE
5zeFU2Wp/XaZ2DIWdW9Ki65FL2N2RLO2EHFd5/FpdCtcGftvulqvo6Z8MQbxplP5iWtcbm4v5dUx
ZReV5zBdlD/P9Q/XX0NAHVVm+ZoM2zrHj7q+M4bnbLyHg9p5web2aJf3OzNEEVlW9nmBzO93Whqe
qjY8dXLU7IM7VLeatZh0bERGC63sUk8b3JzGr6FnmO9SvnOhoXF5DriQeIyTkckfMQdhIaCb1EPv
mEdVqykviuAvq3bvlUJ9Twxq47cne7lLSfmQ1KTiTn/BmVeKob1GUWl44uQ43duQl2i+j1a+UrXo
9fZAl9+QoKvLP1Lzghb1eQjrbZx0vMk1Tl5qJHdlfnSDn0PqtPh6l+WxbXwbM9tcXYjVVyo5DMta
csNbAFbn25XzSd27taxjQUV2yju42xjmqe2DE39rmglppwfF/DSoaJpjLtK634tx4Vq7vGpgkpG7
kVtTruFv5xMvXFSISn1yjhXMgTs37v8e8Tq/vbhXGnGSsMar2aKlyi0q9/SHE9LjfWyHZWkemynb
N36JKW/+3Z/KU5elT35ZrlJDuR9jfdeV2heyYprJ+Ecv/Ah5aZ5HbykJI+MFLyhaVrOZOiXaOyHU
NnBm2i6vI7gJ1Tp21bdRj+iNKfEWHcxNhRE4PlwHnmAbK/YehLLE5LhygMFfUWpFVZCH1Py6qHl7
GFaugXczlX7n6skX7JJyLNoSHsOQcRlwyAJkXgZz6TtcdgtoYOEUQbCkTUHCfv4dWrAZUxPr6hEd
vmnjOKG/Dp0C+7ggLteGYcH/ZOHv6X6PnwsVC6DabJeKXJdHGgkiwjWyfLKbP3/Rtbg6YO0+QV3J
TrFRbkSAhwbV4Ntf+9ooHGOavhD/TCrb5zOF6VthekgpzXSrFz/3nuMJd8Yxiba3x7m8DREcpYFG
IQVx/It4kwSqnXWVUp5wSc02tdsE72WBl1DZ1mJbWXb9r/v05+PJ3/PhJGHfZ9R0yuzTqFB9ikq8
VQEoTa0hFhbw8l4A+8Abn+ST7ArhpvOB+hooF3re6slqm/U0GRhBDwsolivfSD7kLKQN6VxRkDwf
ojAD+tEY8x31QhxG80D/7FFoC/fbldPGRiNQAnKigTuvIXs6QO3AzLPTGNd3qveU2tUdmuGrnvaL
dLaBU7RJYW7c3hbXRiXjoZiLygwiC7PVwyQrNp3MA2qIbk4aK8bdVBk/i075FZfdU92qz+YEWjte
IqBeSbVoB0poGax3HqKzA16bWoGSGgJGdm7+PYTFjh0LSrxo/65L9WeDJP5CGnmlHgVYhKuExIeK
6AWPvCVoIlympEeA1XsBTn+I/TX+Wg9Oau/GungIij5cu6m9GqZoqzvV5vZKXzmAFi8AWYriN7Cb
zjfR5IRBQkvTPMZeA6cet8R7IfpmZ9dNCIE57pu32wNeC2ZnI86+bWOqpZp6iXkcBNbafritad81
2CkVOdRSZbrLoscy+JpDduyMrxOGi7d/wLVj83HGs2/c5D34YpeTOfgYKVnaWgnjLwSVhWBx5QJg
mlydMh7RFJQ/48NNU5kab36tU09xMnnPTeAPW+Ep3v72ZC7zLrbPh1Fmn8+r+qCIeiaj2dO9aT0n
+r20UdSd79K8fKz8hVld3S7IisneGfFhHhfctG5ztU+GY9ODxSELeFLVrr9jF3/Wu37hcFwbDMgx
DyxyK4nzPF9CvRcqiY3qHFMxHZRB+57oHYaDsaDPm3y+vZBXTr6UCoHyqvIIuagTlEbW9Uoamceg
wDfHDmP4oXb+s0OF9C6CSLLOp6X7W/78WUIFpJrnqSyKUDKd7RBTDdEXasKAjVjf502+aabkS1Tj
jGMLCA9h4b9MSf+pUIx/HTiYpSsrQPSrEY+cnUDQTYWi8Rw/WVTPFCdch+rfebekln45PSkmCFv8
H+mKeRO/isnRWNb+te4cKRX6ROn/sVa8twZL0zAzkAHUHo1gSfzu8kOeDytPzIdzF2RlG6Q4QZ3M
rKbH6X7uE2UDMEZiSJxS397eNtcnCaTJhDPN7pktZVpjTWn2af9KGHvokhEvULx5xzF8UPNsa+v9
Sm3L1zxqF47G9VlSLUViD0y3MTv3Q4GIqiZG/RSXwXvfW7/xNnjCDWovAvNFD5dESC5PoqQ9IHQF
O9CluTZLNeoaz5Oh07pXv6u+Ra3XbNypwIOleshyf0lA8fLmhAOLwQrKhTw21DnLMRtaw/Qat3vV
wta9A0lq3VniP1RCz0eRv+LDPuniLiaB87rX2klwoEBQxRU/J9HeizKjf2FVTxjT7csQKNA4LcTA
y1ubsfHBQKPdQdZtjlAD1ApZqW3SkzomgI2jbVmnW314r/LiK/fMdnCxQ/z3G1V2M3QKoioQ7tl0
Xc9IYxRFklOO9HqndF9Hw/iVW//H2ZctN65jy/5Kx35nH87DjdP9QFKDJ9mWXeWqemFYJZvgAJAg
CYLE19+Eus9pS3JYt+6O2q7BAzgACwu5Vmaad5kxbpHqL4uC3FQ8+vn1sKfqCsBfcav4hRCueaWn
cEtvTOYEsy/6aPBnc8aRKHPRRDLS7je6AMjCUy+eB/NS7JMKZo7gRid9c1f4cKOuXkfBf9FJXjpB
fTKZdbIFEBrIIADg07jLs3JuxmzYUjKynwazrS06rDY+Uzx2GnKpoPDJUgXUg0QR8j3oiT5YCn2Y
aJC16abays1HQ2aLwniTOBmmuZCJVU5TOoHA+fUj15d/vK1AdebDeCe3Z4IGBhqXNHUHTQmSa39Z
9f6zJ4hWPUQfyFajZe8kHFhuMQ1hOYltWHdI3KzRTrusTxr4qkDx8s9bgkAdxS7lo2oKQOfQw/fh
AWZjHZp12YptNZWowji5G5u08EH/rO0Lq+SzZ4ddEa8J2T+m7Uk4Ry4+8qigYtuOhELN3qs9GHVm
oJXAMHG8gAR+EgUA6ACitrXyGgCF4wjEqqoVLqrd245lXYJeedgXt1az9ChrYepnEhg0GkBi29F7
//MpgrRKH+jw8hARjkc22sAwHGkN27IXG6v0160fPfRW8MeHbd1aiSiO4gt6nE6Ba5hpeii9YJoM
OTqMYc3ro1MRRqKvQeU4q69v6bMpiVMbhtF9OUA8j29JOS3N3GEatvCVMmPl1NBnYPQhGqCVrNrf
Xw/22ZI+rDCoZKJH7fTkbU8lhuusbtuF/s5soHUOCrbH3Z9ycqekrNX/x7zUiSmG02jMGaOiyCxZ
t8zrt57oYXvrA9CsOvM79sfwj1eAPnYDWtNONxYQoOPn2Fbc8RSZydabiAM5ayOH0FpJU7jBqwtD
nc//46H0K/2wriu4MXpATf/dNVlka7e/o/krGNu3OMYUwJH/9K1pvg1QVB2Hwb0/CYyBMnnQWtJ+
8GkG7+RMG0wbEQyfxQ9ZiD+l3KBQg+ZVOL0CnzGBYRzfXIlgNsDIutk2JHvtJ8jktuNuBFkllnAH
jHOzS76+u/PQhR4/3doCrAYdH6cxmffCGFSE0OUNXpzx8jU0ynVfywsVw/OXhm0MuzrwaPCnzto8
LObn7gClsIeuDZxnx6v8n8A1uqU31NWNa47TGrJxIGn6c3ehpfCTkYGvAoEGCxRz8xSbKf0hh/SM
Fzw0PhQOtHcQ+OSbUQw/WyjhZl6wamz2xyclCEagUoRzEhjf4KEcv0W/mn3Us+1+CzEIAXqWHcRm
1E+LyQ3/mFuHZwmTUgyDUxkOEidDcWFClgFE1IfBpG9z02zntnr6eop80vwBtX6N3gPYBcx1GiRZ
z2RO4InwUNrVrdm+DRFcIkCamnuscnsNilQCktMit0EMsZrVYM/fDqL21nD99ZXoKHKco+BC0OeB
1Y0D4lmKP5G5mYdGVI/MrZznsZLdLWoc5vevRzk/nGEUDY9qp0zrrEbr21KaU4NiJu9b5CVs/tF2
DfS3nQTyI4u8qECfViu3o5d62c7XItqKAeo5gOrBET3FfsRkZ7CPld0WPiagrrFMpZaIHmgmogvL
8WzbQ06NxBqyhvgD0LuTWVNDXrwdSmU8RGrJrR431SQBK6+UDFdfP8yze8IAgKyQhmHpIdSc5Ayq
HEbZ8ih78APYvgsoNa4cB9bhViHtPx9Kt4CjtoEqxzk9uu+pRaG67T7YMAh+dIRTo8ziWj/c3LQX
X9/VJ88P6w3dMPqMggTkJG0I27BFycuvHo3Cf6kze+3DUANqcCvgJy9fD3UOfOLcjMIvDl/IT4A1
nbwr7geKOKVvPVVWsTBLa5XLetVECjowKp4CeQdj5gWi611Tei+i9+/yZryQkZ2tCFwC2s1hVILG
dwgT6pf8YctF8cOoIuAuT6BmS9RkIxpd96630iNK+ABWy9YyLzziAzhwtNh12Eb6AojEhoHGKXgQ
ZkUtG4/Lp1kWbjr0JoeVUGUmfkjHRV3D4CeHbEQCNgtbNcacP3Tw1XgZ0BGwjoJMpnkw/3nuAeAE
VqTIfnWTK0Li8YMIssxG/b/rn0rZD8u6ncTSr/vqLo/C7GcxsnwDH4MZEiPZfMkc/Sz2aaAIXfno
dMBh/KyIaFWQkqkhIANVtfHJdwChROb6wlTTi/HkkX8cw9GFzA/vGQSayBOwXH2isAPLB3cBkcar
2iUL6I6t7aBb8gyy9S1+FybsOvq1zNxF17Hd19dxvrpwsEGtFhsbIPCzk3Zh13XYe3n/1ObQ+4ia
HRy8SBxW5SNvqwtbynl8wljo50XnCmIvXNKOb7lyzWwGctXCnFElpk/uA/gvZ6q9EHD1Ij19snhz
qP9iiPMKEWKIhPsA3h7X2uwQy3eXg8fsdVDjpFEU6NqiXU0uBMTPlhByVswVbZ4K4dKT0FH0Pqdh
Y7dPfgU9/pHdGMK8l/5ULFg95AvkvPdmyV7aYFjTLlzKLFvRUsmEeuLCnvrZ7NXZM/ozgXieLRxF
MmlNPGyf0MYGJjXUvEPOL7zKz5/xf8awj1/lKOCYVJGoxbTpt7nBFjxrE5BJHsZKvaIieSFAfTpL
P9zSyc5GRjiXTpnTPmVBfRNGxXNvmyu9OCCHf+HI/+nTw6zRzUeA/U+3Gxf21R61TaxLfxzuYJYH
r/V2ZNuvl93n0+U/wxyEoD4sfxHlKKyCK7MlM1oXTQu5z3NPXpj95hZdAhpJWsBUa2RJUBXojClT
v2vSr6/h0+X44RJOAmwI7zlo4vD2KbTHGw4/Zpd7CSnnC1PlnMCJtajLl0iZwVCDcN/xXKGwBKdT
QPgTHVCgVoUit1FWOzfCAxSVO2EPg7OpTLNxgq2ZAcWivg3aq3yK0PRP++FmCgo3MeA+ipZPhpI2
Sj0xPOpbuE/M2bJ3OycNwzq/cNnnmTguG/k+lCt1MMF56fiyx6JAIEO1+WkE7ww+d26297MNqq8x
lLwJvbLqhR0H3cKnkHCk8cwvGVd+Mul1O6EDCXkT59RTVSGk9g11WI84ltcvjWnfqNBaht2QJ2Nt
P389Fz6Z9RBL0W1DutCFvOP4ZuvJm7XkxwBD+NxPHKNZsdy+BJGc3xBKhAjwWuUCNddTSk7HRBk0
YTM8FSoI48JGc6nfwM0vNG7qxlx+fUdnZ1F9ANbdbhBtQ9H+NKUxubDzfioHzDqnX2QG79Kygiyf
8KtpgYMeLOqIT+5ctDv/8bpC6xU8pdGjjRLJGTW2QlqDYy7tnwoUxkf3m2c6sVfPF+7vkwiiO7y0
fZWDX4B4j1+ZlQG1Hgs2PJmFHWMTjzERZXmHnqrUyr87WDOWgI2RuDKaXWh9H8ml6uGhPHi80eIK
sDjgsoTTzZlId8fg4mpNeJ+NsLcQQXxUBYd1NVvM1FuBlw7NOij7MGNR8eY1U+rGILDbHaqkrNx1
3dfrhsH10Oou7P/ncQ2yNBAfAiKN93h2pqRWOPjAjrBuyvqX1wzXnjBTkHfoBbDqvFMfywUSUXj8
kFQ9P2+BCNHyAnJUT9BFGdJ5Ihsze9BpO5fPZTi/9EF0DdLx8iLn/3y14pyHgo3uNESOc1p+ayB3
UfK2654YE8FDMZreM/T5+cufriAcWsFjRlKIFk6cK48nWNARd0T/Tvdkd808xtSf1X1t2eXKn4ty
DS/05mqERcEyh4lW8vXQnwRfjI3QhwwGCCQKU8djV/1Y+42D4zl3Ib9YmN+ayVmHWZ4CLX8Tjv06
WOWvqLUfoAGCGkrobJTqkmbKVvC0fPr6Ys7Dlr4GE3sXTIBwQjpZaFRalRBS1k+2tVI9uc5KUGxm
7AmiuJAVRDptOl5ReqgAzCkIqZwDaEMTtZ1sXbWt2sK6Rf3Yhdp1DlPocoZlKLDKe6/PzRW3avc9
J51RXBXSZDRRxG9+GhD8WebD7G6UCIrfUqH5C23apoqWVR3IpcG0IqEPbsMqmvwCTneB2y1VFoCk
I6xxVRBVp+D3OIkXznRRK7iUWQ6QF+mWLHFFITdIgEFlpLx5gWx0X900g3YlHYYS3Y2T0/mrtu3G
5YRgdQ+rd74aG5uuLB9S032eBXncBW712nDD3fMIMpYi4/MP3Iej0ryJlrX9LZhhDxzAlbeG4qkq
67GMG+JUqPzlNClI7z9BjFx8l6TvYo+QAe+EF6lHZ+tKmqJfzDYK7lMX9PugKsm1YRXtS10JGD6S
aErc3OqeIOqEYqaFFhIjF5D7Z2BbF0FYLPw+LNeU2/6twWRQxr4t7HTsHfKtBRL2RCNzrpCvGMZy
DqLhClQoK2nh81CgTOhEz12We4/KLcmVMoiKO68cl8gwoJZKaPXr6yl5FuLQ2QOUAlsb4GuUG06m
pKZeEotk9XY0l74QDMKKRgw74kvr8AyM0CQ0kD1BMAUScWYx0lLu+2RW/pYHL0Uk89jjrIwHOi8a
OImWZngdmH0dt/14sZf57IQBdR9wAFAuAlCuzYhOIkBQVwMtA/ZYhIOXOL0P5o458HWnZX9iKqdg
YwWTdd3A43npSmld2aXIUyMcIUReNnlSqn5eeo3RpS4kEBM4Pu5G9JZe2AQ+eROQr8HjQSxGi+CZ
+FErR09J4Ww7l9x2FXtoLe+NFpdAsNOIDwjbO7iihJrwht32+GnICm6RdSnqh1zaYEblTrVEGzj/
w8xFj6L9GXUhCzzH00g3GlgGPbPrB+G/9GIdQP523n09c88gtsMYSDSB7UCh7kwcr6objwZt3jxy
7wZ7pZbGED8qCzwLdqc8OzGHfO2hmmuXEv6Il3h851khsGyIgGHv1AXd07KgW5MZouxdv0X4SmCj
Gow/sm5nVW48t903g13YQs8mMaiSH4fTr/XDKQ/GmqR3WyPbznX06ILLFnfmBkqyCApDeCO68MK+
ebZeNTkVFYoQXSug+EYniyboUKHomVtvlTulQ0dfm+hemMtBZpuh7OKSXv253oIeEgQLbFoISCBa
Hd+iX1vt1Opb9B2WotEopG4ShOSKCBnz6HUk5S0xigsg6XlPrh4VqoDQkUIL91l0GCqjdAybwB7I
CcRybMY5BcQO0Z2suoMZcQKMNxVl8YKzAYDbsiiXDWvcP1wuWl9Cb9KgyiH9BVX3+NZnIKSBOeAi
QAwVSSnEOgJpKdDu4BcWzRmrQY+kZeugsoqc+7QfBrmzjLA9ZVsDdpe9+wzIcxFG6haWFUuHKBxJ
uQJLEhZ05oUiqf9Z5MERGI1HIVhKZ08ajOrRhZlF/cDrXKSK0iqpHLu+d/rW1BTJ8aYPIdScVx3E
wqPav2/HES0tzHtHngPtQgmSZts50xM8NKbVWDtagdlvbunAoy0jE8palVBpSO36pQD7EFlP4S2t
eXRvFJttqOlCGxAtZmi8jKQgS6Pv/HTGnpSWuUHjbLRaSPlQ/4rRmdzLYBqSaICxE3VhxV674wNh
AYQYxmm+Iib008xCjIvKGKJ0gm8oVJrmdu3YaI8nIyLQ1ACLjm2RzTGXxEypjLIFXDeHVYPZH9Nw
aFMnyr+puRArO/Pd1DXGdoUTn58GpQv16qjJ17Lt8lRJx0DtoBn/MKYggGJtI4LhP+zzp3NBiKzt
GK1R1vH6YM1niJpUzWyvXeRlaZ6JHF0VxL9w2vxkFujkF2ITuhkFwpjHU70hLLJRZwStZmhf3aAN
YOY9Xbixs6Qfd4ZWG6D9KDziTHnacweFC98REWsf69mw4ZXSkYRXhQXRH0QzuMpTWFIoV8VZETRx
aBrm2vOgslyK0EjqohXrop+cBLXg4MJC/+zuP16YPiF8COOAtJguRVQPKsO2UVEFEWsbMNbXq/w0
ldBbBbQ8dJkQ6DgQzeNR6Gi0fT0z49FHOrU0q8m6tcOiuJvz6hKn57CTfzxogDuB0Kfb6yBaAKGf
E0DV7ASogpIWD+7YThAngSpewwcO5L/utXNKJG5MZ2jvHX9+b8GSJq7Jkkwwdm+bmbOkpHJvB88q
NkXP+ZI0OQC72R5jF+0o34wgkGsTOTH4tsqAdJPrYJ8XvxwWuGkXSCi1CRo9G+NI78NAQrxVWXkS
tnD6YpZbI8DVVdpySy6Bf9QJoPXwwnQ+PdLh9j1Ae+h6gkYFCrAn+TNUHJkgZs4fmCMTh/dbo6Qb
izrfR5pdwJPPhjq04dvYjBFF9XZ1/FZxhuCeB0eJexdOBRujDdUvP1flc19TdofEsb+AfpzOVTSs
ojcOfGcT6AfkuU5W6lwzS1KTBhtjFs4vXndmQo25/P71XD1NbPQoumkMPRfAWs6yOK8PQ5JHU/9Y
+jKpCV9WUH9Az2EamC0SHXFJ6+Z0bfxrvACne83XMk/RvChrzc4qRqh+49QZSrqcvPHOKpoLL8s5
fVuHcQCt+NrkMjjzX4C5dFCYVZFtcNxtQaHiAdNmzhAZ7kjd43Q8MxZTOFymneEOP+yC+Fs22X2C
LpQxxRQu4rAh2HQCUS15AZeK3jCzdSWa6Ao8SP8RQlHkVkKYT8V+yKJr2RJ6r6DY8hR0I7vL8qq/
aWn9bkO89cFUHGQRi+YvTl4gsHd+1n7Hqd19GTzlw9O7ldiNBffuIOc7XYA9ziT+ECKQdmghALSj
oCCqc+kPUW8Kps6unap9NOEdfpNVbrOs5ootGmeQV6BYDsmU28Edr6iLYomXpcLurTVw+uEuc011
3bIBXbRjaMFYY7bvgMCOMR9NqFfhkVyS+/5k2oNoivkOqiLIPKcTRJZjb0mJCdIHIfSZVV4lyhrD
P63aYn6g6x37EHpiMJ57mu2WRQ0B1qB77DpvxRyXxugg3w4SAsllngQT7BXaKh3NMi1BP/U8+A5w
o9gqFVxY5p+9HYCAiChg2UJq5xQDtBxJfRnl/mbuRg7AZA4zK+F+hOZDVlOvB35jgWXkTmwNXF/O
oK7YOZYOL25Lq8K783OZAl1rv4MeAO1OD0pVYjDZLxXVzc+IZ7DR+DpmnL8i4PEaltVkKwB7J3uO
P3m0bKuoffRH8iMPxINFnMXXQ5yefzBlkRChiOEBuNAnoeMpW1qlsKDU1z7mTunuMunxRVRUNG1L
gy05C9TvnIPKZnnCTwd7kBeOX2eH28P4AdQYER5h/Hs6C72gE9yXQ/sI4dzYc1aGXA/VdVd2C1pP
8RSFKzt6DMGVDJAyw9Vw+ee3r2ETlB+wvWMpHN++D1HtjjIkUEM4kKRVHqRqxAQrEnsDY6VfEKCG
IKfHINB8SZ3u0zsHZIAbB1MYKqYnQxu5H7alKdvH3uz6u96tykXDrfxmRu60NsIKEvw2ZGzQbiGu
EBIQT41gXoiOOSmH+cm/HsR//Z7+T/7WPPwrk+n/+d/4+++mnbsiJ8PJX/+5ems2r/St/2/9Xf/7
Vcff88/nhuLX6ZccfQd+7r/HTV+H16O/LNgAV6NH8dbN27ce5/bDT8cV6q/8f/3k394OP+V5bt/+
8dfvBqZC+qehC4z99e9PXe3/8dehWvZfH3/+vz+p7/Eff31/Y29KvNWvZ9/z9toP//jL8KK/ayAP
DTXoRkOvjxb2k2+HTwXO3x3APYCVDkwzNI/99TcGpzfyj78s7+9Ik9CJBFM91FLQqffX3/pG6E+Z
f0fwwRIzQf8FkqOl9v76n8s7ekH/eWF/Y4I+NChJ9bif450XOy4IH1DdgM62prND/e147poFUFp3
hm1mLngIItpNY3d0Q4dmQ6Gjfi+Equ8RP7bM3A0ARu+yGlxUUmUsdkpPPng8e0SeHN5qor05uMUP
iIUsIW9QP8NYr44za3TWmEZ7nFGbe2f0pm0g7qDfdCEEHCdGHmhmyB4gcal/07CIfXwbGc8zTsJc
wapIqNUI7elF1fgeeJiijksC178RuOSFyHogqPwnnQcwq1Fg9PvqCoUWLdGh98NWHVpDDzKICa1+
6RabCWKA61kBhM586M5D19u+r+ZiAR49vc2KSCxk6PzoWiEee5T7o7LNErMkbxzqP0mNh/iN2EYF
kVzDS8NpfGzcOVzY05gqXEZS9pJtp+YSOwACCbjIk5sALQCERCBmiF0HntKHm+B5zwCicpn6ftor
lGZDu9wcPnAuu7Xvabps4drXbmNAx8OHGbVdsdsGYU83idM7FaryNm9/+zZtNjmNiAWcv3vLQX1F
0WKk11ZT0LWciypVDECYJ8Ps5vCh5AYc2UTEr8dghHdfmWcJil7NjkxvmnO6Nxg6wu3RUctIQvaN
tV11e/gwUOdWmsgDQNKOYiYL47tRQucfpyF+Nw/VXoW2WqqZzatxDtqfLLQXc2yEvPhmchekxBrg
jdoKKKP8HitWJyWm+z0LBLnB3LnPO+G8WlP7Wpu+m7idbTwDj3nnxFL35mS3i0J4Ziw1wMcBasQ9
AbfR97ufY8aCH+EQFanVwpEqHyH0UVRZtVDFHG5yZNmbjDE4pGUC+m3h3KxzGNDEpt3mKQoKzk0I
5nBsOmq+qepoeoLpwxbizDeD8Kpbr4XW+LDoLdrdsplVL6A4r5GigBVPbsbRgKE7co7+5vChbqYh
pvM4xDlt+5vDB6+d+xujxE6NJaw/etzZVLwHr3aq07kNqhtHZFkSiK66OXxAkfPffzr8FeSYrRcW
cJzDye2WTX592wLXXas8vGO0kFe58q9G6luYvLX9aA1NEDvD1Fy54JA9cbe9gUjY2yBuC7OvnmuB
V0LtHpMBVY2+hLjk4MvvvCY0DoU5XLlZ3d/3c9bcEjtaUyhZP1U1H+7KIn/xkH0ZYyBvIW1SblAp
zzfj2p364Gcmy8Rtpu6lIk19nY9NPPFvNW+Mbe0Yc1ziXPiGBh8ZVm/zhfTwIJB8spigIAfYDvpJ
aJw1T5L3uUHkM3DMT4fWADZpiJXMmPMTddXYceGnPTT1zyoq8muvDpbA8/plNc10GZByUQ9NtoaI
Sra2ST7GsP8gyWQHw0pWWQTeh+UkWcP6xJIZhRECnPpi0strDgddeNdK9WgQESQkdOk2C90cbTrd
fUMq64rOxbT6OuM5j3y6CxllBA2GgVqh966Pka9DIaPiRsvhTgdwz1Wzf334wMW8jMC9hw7ikD/A
0xDandjMt5SJYTuh5Sr8aU5wZEMcb+6CYghiMvUAj9hUfKsHDkzNyZw47MMuJRBc6IJarea6nZOi
cy+qx59uGjhE46wJaVWoKuIWvJNNozdywokLa7Rp7FA+VNABjTxF1xMcD+NR1m8OKa0U1sM/Ok7A
0nKmBUGxBufI3rjO+6xZ5iPEC4yypbEB075bq5/4hdT6OHvHFoNrxGnfR+8mJMbP9me/m4IqQxt2
mvtQl5RBSxZjiKj59fs8rs/8axS03QHfDNDwjYbU49fZl8MEmxGMIkvvBw8EurAJECAEJRc3bWd0
paIGSdD/Zkr/TkU+ph6HQ9uHtYKMSFe8cGDQ+Bs6zE9ODX4jZMvsuU1HaMNfs5zk96VIvCEwN9l0
X7iYU2LoqkTWxFhIz9nZ7gw/zEDJ7zmHMaGGpvtRbLvRXYUOld+t0uiuI4IF34HFegM9NrKaOhDB
BGlWJlhbW3dyi/uhjVasiKq1xLF4BXAsv8MO9aPMuRPPjupXIenNdWHm6tbpZ3Gtqvod6+hauqzf
eCZ5oiISV4e/+YER90LSe8PK3M3YzOkA/PRxVM3z1w/rpPJy6ItEcw0a1AHDANI6pXpiBueG6jhN
B4faKaRG3TsJU9jBL13IgsArWzmOl0yklEsaGOMVVDYQP6NLhbzPrgN5lq696CI4UsbjmYKznFVg
06SpDE1+LZqka7UOkhuW3w2sn3EyvUfAVy+Dcu9dFbT3jSQyvfAwTpJWHyLmkAgB6x6AIqCH07Ls
OJQTc5uWpiYUKxMbBb5r2PEUiR0xtSGK9bd9SM3UaTs37mW3ldjtFiBQIdmwKc5FikCKq6mevXHs
VjjTjZfwioN83NHc1lcIPB1a6zrvP/i+fkiq0Oc28cnBEZiVHewysTnNVlWaMcy12riynsPRIfeo
3bAltga14CyUd4cPDqPTHYS67VhUYbuCRvFwJ79LcNJhBVmQFZpChsVYoz2WRrNxbdSjWkvqGNdV
bj0IMqglrfr5uqnNCT3OsgHmm/3yMo89IOK6Tz5uP/R58cOm80oIky9hZFQvu2lwV4xzshgkb5et
iOZ1U8K4fDTb8FvUW2EMaIHc5+hcWnZh1y9ReuFbA8biCS0CAZdP+PPR3oL5mddsYK85wDanKxOE
DbWyGUsqPmGhSxms6VhFSS5ZfUd6gvaJ2PPzeeNYFj4Qy1kWMEFvG0ehvaHh1zhyc7CwInvduPZb
1iozsXVPXe87D7lbsDbJKpjLzp20rqeuupad0Wwhy/WrCMPyjWV20pRqI/kg1wIi8YXDoF2rZyss
nMZlniFnkbULx1PzZ1EHwc3hA6iLSwiZRdc+lAc3gA3nhVfkIlHu/JwLlKAKG85dVWU/hCZ8l0DP
h2S/8dDlfb+Iaong1I35UgUGTeaJj8tDUFDUdlaw6PWhCLcygw6PSX+gFcy48nbYOE0h7qKusNbm
LJ9GZos7xjrv2s/FFmbTIsZ5QPyGOlfqVxR+pN4drrfaAPizvoX5nHRBuJ9Qy3gI0C12XbmdBeuP
4oFzsFgIK6N7z6x+5VnkIlSIl4nW7YVleYDvTyZ9hHYJYE2QlQXkpPeyD5N+6AcBE+ehTnOsKZis
es/jHC1zH/ORCWdKTcVkGs0yvArR1AKJYtQLUeOt7r2yM9dVZ7yX1jfiOldBx9S3HGFtOQMsyiPI
6ZXjyL/nfYUEmLNdPg39VTCxPQpyF30EdQg7vg2wAtBXaes2Sy2TenwbvHcqUYDlnsLNtOqm7Dka
QTsvW5sk3cyiNUhJ3Y2ilrvPZ4NdlZAXTKtcNTc4WKSh7JcR87wbvLCvox4Qu5OjGjZKZCuWA2tM
MD2BApxkl1SYxOSOPSZu3+y8rN5ljrf04eJUKjAjC++1lm08cPHUTtFzKZ/0l0ir2UW8ubX9ftEW
9t4U5a4IzBhyqY950OwMQv/1fzS/N+gMofQdMyahndp7o/3qcLrzVfvWjerdMGQirHpTt/Y+VG1q
Wj6q/vh8L98By/8a/S0A6R80a3b6f9fwlkXkw+2Wo80kizNa7RQh+yGEH2XXLJyeXbXc3wmuXoPJ
3s+zE9sR2apZvQ8u3bW58xraK9DW95aw9/pHorXuvSbZM4uunIGua2Zc6QuscLH6PgPTfoXFwd6g
5EaRRQ4NYxWM3/SXRLW91783hflaDe2DUdUQGS53ZX07VtUPC58qDIqsGZ/v6VPfqBeBAyiY8ruC
Abrk7VOe0yKe+nzvePUOB70bX+XLMMRn+6naNVn2GznJtoTbDODqHGry86vLzX00k6cu12fE6b3z
KngjBcHP0s/iiBr3blTs9YE3q8sdAsdVW4xLtOu+6ruhdrRDT8JiVs6tvvS8j7Hd/GwrHCZo4e1D
27hWrbEIabuD7vdevyYV5vslyC7vyuzflFG8oEOv6pzvonsrhiqdN4VpbHxD7UOn3IMmA5Pl9kE/
cP1iwlY9jyGJsXnssQPBNFS+B+yXtAMU3tV71rU7AqtEKDcmLj5lKXuv3xuaVO6hKhLrl9POeE7G
k4sZoWfJYYJlsAbn/F4/WT35TMSAgr0OOb4bE6wM6p3vqNtiZmnBzD1pyN715n2Q4VFxPD+nI3se
eNdT0K+Ciu06S7yPDdsJu9oFaFwK2E/9RA9vj47lvnPsPUdvBjowH/VT0LPTVGsVdS/GHN7WpE69
qvgm53sWWfuoib6h/9Atyr2QzU6vEKumO2bl+xE0kQ5ceO9dP123lb8aJt853hZYcHvH6pdjJ9Yt
JoMv1atekhNvE68O7/uy2I4je+uwFI3wzrfmFz1WMEdx5vhb/WT0fJSGf+viuK3/Dr3Sndn9hi3B
z0wZb/p96zkpFdnOKH4z6P6iOQEu3c1Of7m+zsKKfpdzCKuE97LtdoRNr8Tzd/oZ8TxIuXI3hV9B
xJ7s9e+FPb0jn9sR+chd546oHx56S+IJju/6fxaKd+qAaskgwS2nvaDTe5a7O3cs0PPmXzlq2huu
v9Mz1pk4vD2Mxf/Ejrq3X/WfKU2F11+H9ZDqZagvUv+zXkiHh4o+YVbgJoI5BR5B0sOs9v+96lCy
/UYbLBf+k5jsqo7Uyp+wMrASQBhaWj654k6zY/X0qh+m0HEN0Dao4Y+1Kfd9MK5NQld6wKYs92On
rmBUuDT88E0/SYPjqbkJ8rGfZMDUqjBVBkV3jt6fc+9O/9k1+7uxlqnXYwpF3j3MzxOJ8KO/lyEE
BSrf5xHA0LCM9b+RiKYe92455oV+gXps/Som6l05brd24Us2/9BPx27dXd3l+74hyNL8WP+ZZHhZ
WAGWkHsbj40Ot3UzQhar3PmYjkwOvyKzzdHywTc9EJJDJNfTBncOE8QYbuJPesSpMJOuGB/1v3sl
5ox+MmGNUNet+KRi6/dYa9v3Yh1V3qpF77AWANnp6V7k9rXhDItDXKqw+lop3iHzFCsaPmJ/3GfU
+O1KgrHnKyC8ufPNnuq3WY6/4Q67m6P/y9R1bbeqLNsvYgxyeAWUbUtOsqUXhiRsckOTuuHr7yx8
1h734RzvJcuE7uoKs2ZVWS8aQFdMvopFImM0EY11xbpIaG1HxDUOEYot4x7k9UodtrntPfoxv1j2
YZghrNMcS3eOkeeMva4Itbx/aSfn4kXsPnfaoZjTXaurxLS6gfV7R0o3Zjp+V/EVKEWHMm2DsalP
JL3LC5C5U4zk2IO0TAuDmv74WeK5SEMmQvyim3VsVVFg98oLnen/KUiNDJRkDK0z5drDHi/ygpWm
i3gWtgAxsw9kJsiksSI7lOFNMBUohosbF1Z9H6zojbZkRMfUSTy8wlluToeAltotzUcOiZbvfLzR
U9EWzUN0IcMVTQxTEb3Xf6dFU9Izd0Jz8oUBM9dlm6SfvzQNRfK4MdkoevS0bc9OvyddQKeI1Ik2
amiNZ71mbfOD4ulbNU9bi2cbOilaxF+LWfHpjeh3o91Cx8ibnPt3vbvTQRs8+akPNzrf9GhtMQJ0
VfckJvRX7jzHdDfGk2ewWEJStdxeo43dd8H/DKVAZ6peD+lZSOmag7gWdb9ldr71yDaUE6rwxR7T
2mMHJ4xeYzDcixZtMk380iahrX8CMl179Wgh518h8O80bw/1lKxLZgW60E494xdYDbjR2dvgOl9l
eUS7+bsHEeG9cwHT6Zype0PDIW9b7GzE1RtTxa5k6rby9M8o+S4cczGZpASM5jhN2lUd1FvS4naT
pt5Ete3glVhDeWdjeUcsAdSO3ctei+mxDPctk+WXmkEZ46MoS/fukG44hJfsqklvoeugRTblK9hy
CeDVAdVq5gpcrm+9eSE/pbfcp1kqqI6CmUyaO+mQgbkXhFQ7BdlD2p0IYtdMymuZzr867M+EE600
865qxNrVqj3pGhJ6uOOx2Wdr1mPolln7Za3DBMMDi5yLtDTs07Drm3RNepNsJdksgynH0YRDB7eE
XMblBPXq7ygjNO1P/5yacTJOFnqjdwwgI7rG/zgCJtP1AjNqD2RsyPLRFa3oKpj+KVl/pYvnY40Q
F7lW2O6eDLnQogcvhg1owDtyirhX/0wWzrXiblAmvWnwFiB4xeQkKE50KnvhuxMa3QPhJsmjQ0YH
R0NwVQCKc40jHS69z0Knrp8wyhj05nsCjbJcARJIa0Zy6/gF25R1+5mRoaGzQN8Y4X2gx8JhHNCi
CM9B3xQYlpsqyZEkvmyHfe7MazqoFc4LrTC9Z5cjHVDzY5fCpEXlRXUDsmyk/Dt7+HEebqnelkOa
V9ZnVn2RU0YHl7aznaZrWq5px2iRhPp3X8a6sDadVZZgbDGuS2tBP+mZlFn63DZPdG80HYtdGT3q
6ACu3bUd/7e2baS/lzVDlcf827H0DegMalbmeJEGHc3HoWTonVpcdxoiHNeA926YGeMzvbpuZjHt
W6S1YcumZ9qeolPjoRtu/Zqp2JimXh62dMa3STd9ehd6uEVv1lb3DNgKQeX8yxUjZkl/zWvLR8+d
43J8G5r9WWkfJjqN9IgiyNCSCiCtUaKvg5o+99nNtZCl1p7J2g5pc8/rJvPBw7woTbYfoUCGBIIB
k4thqB+ODR81gTGoGl8WzrE3lUeZRRcDdX8qP2Fej0+ndxblvcIRRWU6ClvSJ/pvijWkMp+z6jDk
apybOMykKCZ+qEvlmw43eb9qlO8LQ/HpTqS6ZAf3m8yVqd9Qxbkt6hEzIOA9YbrFBcNtY3gsa09P
ntB1+ifLu4eA92dX3VYbMRxoih4YKgzhS5VX1S39Psnv3G4fLMvvI7j2PWr4eCRuSgKXyxIHyjnJ
NHvL2xTNTuEPTzloS2b3gSQQjmEOxkjtHjGcaN/NIAdpMsaF7Dr/Ys6Y+pkInFGNe8QkI3w4e0ze
a46GxfCT6QYWttdBB+FBdm/QiHFH15y7cacU9fbflzxz+swlOsXjwvSky5ds58zM5mwLyB3pgxTv
7eFLblZ80IcmPMS+RJ54WPfeFPPWugwZHIK0O45C8enf6HsAU5UjPEwBCVhIiIobqgDu9PaJbAGl
mK/0DLysfjL4s9a0VaPqi/6kLuA9qfxhDBYy+wla21uXvnEP09Csapymss8OCc9Xkd36YmafEXd9
vfbeMM8yNk0Zt738FfUanUC/6cFpeaoORd4mG1azph9ozSJdxrRmWcUgz+pTUsxPEsm7kstf+j0b
MEu2rdZ0gVrijzVlvDWC/0TuuSTQExel77nj8MvZWw5MrFXypzqBpMx29Bihaxt+LyP3tc/mOMkQ
6CGUUFDYPKtPDQpWNSQDnYFDT41v6AD73KpJmEMvGpPcTbUSIo/yC7Y7OSB+zfl732u37lNE6QO1
r/fazO5Zq2wiV93YMEZoFhN7vLhKe7XYJNOeY7LbUrbn2rwoFcqBifcr4EBAylP4bLKs4szYcyP6
nnvnrpCXJNTPLGoWt8MB0U62Vzq/FJOTUyUcMOnqPBhKK86r/BWZDJ9+N3nOeXYfipf7Uc7fwDlJ
fLKWtRZdi9U0JNcOUyHKmPTD0JfbHuM+06AerMXEkh0FOVxv4wkuoj3lMcqIgUj4dGTpdI+FFmME
y7lMnno4hlmRb7qZb5ZTaeoH244+6XOysKP+TQ4COQcoari2xkoiutWgsJQeAc1kBci/PdMC6sUU
G0Z1kKD+RsJ9GJH9PR/AnilBHYJzCW+YftJX86NSGKHXVC/TmN0LBFn/fmMzedbUt9LprqWDEy0/
hlF76+oJ7qJ86zoc+Ki71t18a+BD89x9B20HKQtYBIvdux6xL+5hTuUmaUdkPX1NY9cuyWJNKe7J
AFmi+8stKmpu9ETleJqS6cvFNzAPZ3kHvvCc+FtZ8Xvej3Ga+gy/svEV1CzexSfQ21fxYwM8QxeJ
O+oW76i1+Ob7vIa3gHWiT+lJpuKA7NR5TpXQjcYnunHF/x7Q4/Mm7apwrsQNUxfiqu6PmNAR8HyK
21x5oFA8zjWxlU2xkany6ICu6qkbJkL9peekBelGsBSHYUWvoU7s7roDTucTvf/cZ5jNgpNALiDZ
DTTMQtCN+WtzgI5YTwROkD9PCETp9oFh5icSOw3RhIQah0aPWHlbPEDS/KaCgmghd5EYr6TiI1n+
ak8kfNOQxWDJxbwAzJjlLyQU5GMiEfWwtvrgXMiuNaO4DRUcvHFY5TpmtqABfQ5nCF5nWsGgd+Nb
ixlluRQ3+jqJKaondx7wQMJSyBihvczV7NeEf1njlPpkgQzrM41mEKDxxpBRtXEuhTIFJrxSgD2I
HLBjeBuHqRsHYCOdXnpjgmtMpdpnirIhm0mfLxgWjBQGmD0VL9aohOQxoWnBAi5QEE4wYdXmTzY8
TdjEJ0xWbFDUu8TD/zmuiVr5ZuG967N6o1s3zL7YFcY3wYlp4EHU860bmyfkzkKnSGMVkVqEiC2z
ITGSkO8rqKKXuT+gowd6aGBnxwniPsIYmt2OZBjT6WOHwYoV3UlVZCysFEDuBHuOpsZu8lIDiqhr
GSCvckys6SZNnG+S+xwwBnpYjp12k9QmllWgokxxiY9BmwVcASepalb61D2RlEY5EmQqO5J00mmm
09DKHxjOD1INJIQ9pvVNhb1InD1pn0Vzo29aBV/OEaje8FP8CRFmATivQmGrj5z4qfCkb0feOnLQ
GorAvgboH2n/2s5fhY42aqP8dRt2n+bhlz5vpslP7PSdrIAyvWl9c6E/yaLoA53tcMKtO/07HRCC
46eKUQdeb77YhNCgpedXUT+5vbG8aa14oSXkE50fkG3ijBv3Vo9WJesPXJtuSEfEoHK5UfNNRxAc
zEctodrGZ2dg34hav5t6Z7tTgCKqF1Ir2czuRj3GDBWdk5Ue0iz90vO70quxUFOAqcqDlIbGlQeY
7+ic8huhCXMr7VeSTrSvWPSVkvG17WU7UhFNqsV0KOgcV6azbuZoC6NGC+5Mf/uUA42ifY0U/VFt
6mQPTvWFbifSKQbbMaY1N8wjxPKLZIS+qypbUXvftOVFLi9ZAW5Pd82x87QWerEyte5MF7ZwX5Yk
78OPlV20UXnI/mAWD1YPp9HyLvQm4LH9oAfFLcl+Wep9kH0Ys2m5kJYOW9EVa6+ZThpnAWlNTGS4
LjLDlacJCVh6s2gyYtL9Wl+dmg5jstAzubc3DjQCuZmLGtF6rHoRoAPYI+35fbnNxM8TB+oMQBBX
oavCmT21GBhfmCk0AxYFDUYNw3t3AeVhQLWvYp5uB9iT/A7yYyLUBQ/5hv4JqkiMtEAMxtAuG/mm
KatnPbFD0sAVtj3toHmxOmj4spGVviFVSE8GqQMG1mFUaHsxPfFLYa42o80YplkuKndyENSb7Mtx
FgtMsAZv4JwX7dXCMUV0SfELPKxHZJfPQz6HS9S4BHdwucB2yxolzqMUvME0ruEkIdGJO3aoHbdg
i+VvUo6xq7YbV6sDhontAq/D8dglfGhC08ti2qv4PeE7C1RJKOYswQdRv6ZWu4HbxSML9ghvCpmf
oTqdet0rSGKYdrpBmqrZF6FldI8CprjFLhJ21dnzYcQApB7WrbYwvaBwn9DCNUasfakYkmwqkGU8
GORkwBYBYnzmqRGMjrvciUAoVK1NMrt2RnOJjNt/KKoDry+rs9A056dlLfLR+ykm5TBoVtDBIx5z
/UbBn92gfLCxtrSAuaot+YTcyKCLYUPgCRsuBtICAmobuW6ZerbQ3gMB2mT/BWp52u7R0XcNsvgS
yedwqjtjWDm9cbAbb9mXJQhHqrnx9FeK+tH29E4/kVPbdYazGlx+JWQAl6Y7zAPbzRxjHxv3hwB4
Cb9cVVey6O60oYQD26OycWq5riiSAQvmgTqxOBcB5oWswD5a5QhDIqgMBgTRCSnZYXQanH08Y69v
8jraENKwoAxokPXOFNsnpNqN7B/4xz8qc94ihkQugIKUNCrjRgx+17tRVT6Sx/B65RKWYibJaUBn
PFv97DPzu7Kih4BuQGz1cMfzMLlnA96+K5LlLxIjQ66ZvwnGfwqID4ZT7yM1WqEdXyzR8cns5Avt
PliH8eh5b17yDmeP0lXwiiACAnpBWmB9OF8JTlIpx5cIIy80aI5a9y7w11Kz+3QgS6r7923I18qW
4pBKuEkwhpLDgzNyWEIUwlalJf0o8i6YwoiBYOJJDtELwJYAQc+dEFUSrzGfb6zJwB6bnjEqAl4j
ohs6tmIlzO7bqPBrOPr2wIGXfRtjfq4mzIsp7FNUlz8yiX5QfXVXsF4I6zagFe/rafisIXsI0ihV
ZaAOFMp+s2zt4L2TbKKeMmCahnQy4CEKtRz9o9XgeblmgDktz5Skarl+IzCBAMdKb9eGbe8pQGCm
cZCzueomE8LXPwgmnKfoMrc7wlrIC5m7aGPrykYi3Bkg9m1IFyRUhZAJSl0oSr2t5bRtAHtTfoXg
UJmyZ2PEIXAj33LmIyEjE8AIcDcyH/lRkIG0Z1IVdpPuGiPbFbAwM6wFat824JvuOlgb0hr0HVJB
SMmjVQEaaDQrzC5FiKlCxsSn3qEj1ogOapDz3LAPzWiEiuFiXGmyJwDE1eab6L27hRC11aITITH0
zEbq3CVyIZiStaITh7qc5URWFk5nou+sSHnQgtI1snRtecCkESQT0G4NztozrN3QDp+LsqB8i94e
msL8Jnn+T+nJJnrJEhS59O5GcTDMrhV/KseG8fBggioxIwjaEVqPxuyq3l01GEjSiPQT9VFfSbOl
JBBGeN+L/oCh18A5EECYw6+GQyaU4sd98SZn3Vf2ls6TDRP0h/iZ8mAX87qx7mUNzBPPTa+CJnCq
NL4yxKWEKZEaczGu1XGU9YxiaMLryCelUJIiTtlbu6J31xTIFY31B49OGdujhSQ0NRDwOdvaQFzI
BbUHF7XG8kD/Tf7xgjHZOhgM7V+KT+/qC5PA5CtZvkm38En90ZP1BGTYXg2+q3yaESfTa5CdKaqd
J9sL5RKX9AaUSkvEIJyECm6aBS2kUnmKbWz7HBQmVFkv5ieNiuVLejQcIZ3hsiQmL5Zs2qL1U8/a
VCZChHFFUufY0w10oBhU67jpsnuq1E8iydE11T7OlQzIwNUwcPR7NP68TVuyMLqS3Ioj7eaiiKBK
loSHTA6jGFAEDXuB34HnEHcuwEyUNKIUeccdgV5P+BwbS/tM8kJyw9yVMhYfivmV5+MVWvXnP0mi
w+EhEzMNF72yD14ShZTeob9ymXajNxjrNaqD4MsX9ympaTkzFLxb++Vt0czAa66RyX8ygZQQ3T3S
+xc3BWsIgZHSQ2/a6ttYKh/0u0loNzSeUkt+5zOW16LV0RhqYzL4nl1xoptGTAvrpn+mJbFgoZve
WP7QiUBa6VjoGp/0jF4CuBjvAo7k8paoTV2jgGIRerdZObl1VczpVsLppwwRuQRjspOec9CMJFjO
AZ6IzgQ9FSl75gBd6MSrwbWDm5krzJwPEcsdbBOPqgvvwrJmr+TT5p+3IiMHeS724sCrz1AZ45Nb
Q2uLtjM+KJNvaJKa+ZgEOBZ/m4HN9kKuN+gIhHfjf/KoalkgB/TBgGwuZm7smm801CV8nLQH6UdQ
Ft4iYLikBQnBX6Sd8NZJDF+5+kIZJTlsAPVeSbWStiX8mX5Gg7GWIEWUebZXAf0Strvg7x6TQa+r
W23+JvP4D3rG5C3HfkyjEzhaAXZXfSdOBKsAsSRWXCTTDr3O0PERV4apB1XtZcG2KdpEfvtE+VHK
i7YDACQYAvCxsHhWuzalu/eY+IS3TgecwkgdU3/GDtEFJV/pg4X2UX1GUXFecOIOgFU+eIDd2Zr8
ZCPnlxLmD2XM2zn31qh7vrHQhPVbPOsyXSn0bWZDC8Iyw8VTzenZiVrkoJEBhxg4tJcMZrrUkKAx
plVltM9gVyKNByyGcIUmHzd9jlnVhu/o4JEMBrwUG+2H1d8O56Auq3fPupL/zBDSEARA4c561rzD
BB+y0HFYB3gIDZzpGtE0n6fPzis+mfOn5WihMK8lYJWDgQvIEyhQXAQk0y+cbpdF1rfXdj8jutiM
6OBGoT3cgDVK1w6TyS4UJHjouwgw5EMV40tbWCFznsVP3clzJuVbxPEWBvKs4LG4qfatQgCsStky
WE+GHHOimrEyAEavupDX8zNl8EvOL61m3/X2bXaqL7JG5Ka1vfvUl6igTN9kYp3Jw6eMjFEixxvV
QRMBfoHxighDNsKxB9BN9gAfpRIuoIRgCrmwNVLM/C6HPCjRQYI8xUWVEF2jgLoFOb/L7NcRYR65
iyUUtRmZvl4We5JmygrQApEv4VZhmlQPSgxO5vAVmZdFkNKdWevnTGio2MXBVcxLyhG84F5YrQRz
c0hqhJ58VeIvoUgX6Af3WVrtipI5SSqulhwvZrUhG0asAWIPkAWn/01odNQ3/XvniJWV1nuy4GoJ
XAU5o87o39z6TK44fZVOJe1vUnknLbMWoMhQs7OcNL/FiAOzsm765NM6krdO0dI8JEABPilZ46aQ
T7L74GjCjLWvE9CBhTtE6sHyWDBXxanm+UGfECPDh0mgSrJcfUZpmOaT4p5VdfnF7EZnLfqhv6Pz
jS4Gv03Tr4dcw4xqF7UHMibvb1E5UgLJUH3yh+iadBnFwd+w6FXDPetcex/4F0VheoPLwJ9XU/SA
Zt+LJjFKqHniNs1aHqq5fCET++++6B59sDAz3k1W9NHyLvRSmq6cdBttv+DILx+S2ExZ9YLOa6ED
3UirQOGRHVm+lylHWnOSQFrkOb+i7PKTEtPEiaDUWFI0n130Pjhhmjn3qHIvf9k9YFyUNGpcjC7V
yi5wHjb6HTluucjUkrEHgYZSrXXSbkTLt4vXQOJPTrB15JOfafqZMlxEUCIntGz67/GbgidEAFeE
ZcumtyUg5yJA97WTbuEM0ko2tDQoxgMnenyh9aNodlkvMy8e6aZn1jrPvO1iPijMmkz1VlU7enk6
SyOyJbXRof2qtpqa/C7Awx/74YWMABmDrj7rav9mMrBiKCKzzddIpS5qsBE4OjppX3K4QUPbV1zb
WHC6W7jP5K7SQhIRxS7FVYCziuwo4YVcJACOXxUGpQwv+0KA/qLiJ3f6cLI3DR3A/8zLP1NDPynD
LwvXV9qd7KanCT4/78073WdgxS1/4kh50b/o0bqu+AQAR359omWArIDdY2kx586f3TQ0jBcdWSaS
UMoWyyk9DFO/TXS8DHlxGW++DHtLNLGSUi5kcknk2qw8RKW9olhHeGjTRzJZFf0ZrXr+ndaF5kIy
AT/dNGq0Hi3fKdiko0COmlLmN0S+5AmSX0vZUEoQG1A8owfSDSSN0sqNu4P+uc0Ov9CbO10XFlGK
wim4q8V4A0eMsrz/GcBKzeMs6la6XT0tWQ+CoynT4aFELFt0BCVqrIx9jOWRjJeO6I4Ul2HJvT6D
m84pzwKtRVmZWdGe5jlf9c0YiCE9iU5DgXO0EJ0so4wpIvMs/spL9CIFj6OTLqaEjiGXyHdzYgCg
g4Lp1AdafRIx2hSZMN8kWcIZo1dnsrgCqKNDSxr5jwzQD2HeWM9LtEX6SkbdsVS0QOv+nJmyNODQ
m5tW0UKSL9KrRL1izJa+jvYJeqofFtAIi2q33bOG2nezsa/1mWCQ/x9F5aW7Y4mzJpB/xrjVaSwP
BJlTPiLNAXjO6X6WbF9TA2r4sYRsEvBJaJ/Wq1+16Vv3PPXnmn925jshhqDQXiZbYOWdhRAmyKWq
lFevcQO16p4X+YTLhZbQvqewEypFP8XQ+WSZyLdjqrdP+noJ7GjJ+hzSV+Hs5IZY/Dfy2WjBPPUw
Auai/6T/LVqg6HVfTfXXFl5EUZofOVMWFWEpQDKBEKFeI21CEHJcRKjLatOfsjx5uFfyA+nhFpLQ
bByndj20vV/b32aWfvTIjnb958L0I6qcNW/LMtssISaeMsMmE2icmPVnVcC+kMXnVXMR1Y5uUZGy
InvUw/H7puCbdi5FDIWyvXcvvc7aXxybUSyL8q0s1f1C7fYLMIVzBB40Qi3MGCvFUXflTjXZlggO
RMcgp3Fha2DkWVPMr3oNxqzZP42RdyZeFX2PjLtRYnrd8LXgCPiohDQXZXOg9E1ndAG3x5eqi0AA
GEA+8PjRSNTQm6GidOsv/WE6pp+V3rvs51/iB8+efovy/D0bel+D9zp46q5JqjU9EBHA8oHdDB2p
J7BWcZP/jiqvm0MuQYwx62NbqgE9nO0hg4HAnbbBsleIWJcIl04KnRh3qHwCQsggpKp1MbxjZBpf
GHsFvc63pGoo1UJGgpY5G5W9nBt0owfhDYQ/t3FRp5CuaXNVI9lXRgTCb3XXDROEXu9BPzF4Zhe1
xaou5ph0EkC6GVnwBsiDMEafzg4ZJ7oE8Qh1r37hqQj+sc2Ei0pjRQfD848NPSK/bNouyoS6H6+X
t8ozYzEfR86+6H1Jw9luMEXqN1kFYo8ZvRvkbEBFCmhZILR0lv6pg6BBXquliY9Cfi6u/r/9XCxG
hC8WE4gKolg1TF3RhhNjgwwILfhYpFhjtBMlQtRicJBpWulWhuGKUNEwRqxfKaa40w4Rl5iunuEB
TZ75KbLIWcGfiChGTjKl15CAyjzzm1KVpETNVrwW2S8A/Z63H5SXI2g917UbilLPOd9TPpMyrCaw
NnPK7kNtrdB3ZFfKDOh7H1T1eIXi/KUMBorp16IBlRUIHuUHybnD8OcgcotnSmIbUXOh6/VKFjqt
fUik81VHZ0p8JBECUUQl2ixXIpsOmKN0Sfj4a8ryO+dIKXgIARHf0HMnOlQYcipa3wI2UdelSHcg
eyyJYRvxMgh492ZcU4ILRcqgXLh6gLKBE5EMKE9EP2vH3U6pvU2YsRAd8goxdoL+Q60zoJGU8aHZ
IFKqHfNlXbXbqu7Kk2Gi9rxGiuF7YuprxzPxm9roZmLoIC/2HL372Oi+G+mUry1DsCeJoq+Dx9A5
A5SL9N10ueMzLxrvaGiwWv68m6fnAYyBi8SgakxPKaJTnxn2xmS9skP39uQFJbPJCgWX1bkAOus7
3sx/520/TONvppo/uZ6MZzaqbhi5A3vRx8LeFWxWNhMacZ/mqjRQQ2TKC9T6C6cHRuu60OK1BTgK
8cOolfzdGeHzcrewDlqepk+WhvYjFaKMd1Xo4EZ2dvWwIerLnyMDfuKsry6dVjjBIJXuVOVVhRkg
NgaDSIGuu6VihLX84BZaHtgC4AtIC5afVnlYDuzN0lDPqqX1HGTcXaFucA0gdwhLQMh9Y1urohRo
+SH0CG6SoZzb2Vvzotw6vJ+edFAcB2XMfa3v1U0LGjGoLb/tIIvQ6WwRGhi4gxJadBjWCxE6UwZ0
ge1s7sGlbT80YBlSqT6zpHP8eh4Gv0NbZObdWYvxd+bsPdIqy0KkeNtchHWnGyEzsACW1n1GWvk5
KuLQgQWc9+mlUqczhh7/mBab/Szp9+jYd5JdbfhtNYQg+K4HC2+uoK0CHoih2lG1Vl6NMQATcpx+
zrKNnTaW32L6V5i7N4ynH3ZZM8GdzMWbhjgomuEncw/dctGaGHQqSsJ21Um67Fhw7bsf9WqVmnXo
6Kj7MsBcqVAE7SuzOoITURw7Lf9kaY9MNUSjYO5WoEG+WrLU1zjYAE43nDgONGoaBv/HrjEqEhNs
RMCr5LVXNXVni9dBb4zAq7k/o3WMnwjP3WkTsFI5oH37ZDoDFZKjLoOnfTi681lvb/NsOj56vdNQ
OhBRVKH5qInbo2/DESE14h6hUtHye5+6T5K329ZF+2cNsDEIgmj2ovrmqCjbKp3ncHbXrKpOScq2
UTIekBcVOz17RgIOI5AFL321r1AfB3gpRy0U8n6SBR2ia9EOLHBHeURC9xxlU4Jiui2KlM8GoImN
V6MzQuRoZ80uQTCsDNiwX64xSLlbfA5gDJeJfTFG+KEubzdY+nWiJVo4RZMWlHzLK1wQxaz5psGu
VsN8Tw2w6UGI3UklufdI6eM7I9CAKIevUqHzg6zJ90F7DZ2dDPldmRsdjV3R4IgVK1tPN26EwnQx
CQZOKVwhjDWy5+wAqPaRJKLba/oLWkfa29Gx1wja0UlzqCDkHP0OUCyur0xPnjifvZWMkHeYh+e2
xOzI3tPTUEM9ADCmbYemcis0FTjqo/Kjo7sbCKb6arbeOFPBfs3sJGwz5ddM+7vL0YuiQWn98n9W
iYl/xaacoZtaz+lCNcBQuzwoWroejljFVRyhBlXnap2AEYAuTEqeXIXR73Vd7NW+kEHbz0poMguU
z3xaF5qHdVSSYEpTLUjNRzgU0A5CznYgOvRClVa/QiaxxyugM2LiqMCCUS1emfNHozoVzLE+AVLT
+XYYxXPtTUSWmPaZMZwTSztppvJVRPqbamWBl8zfnTuDPY5OQhMqRpSsRrvAumZBprcY7tFxTIK2
EkwDQ9vuMC3YiHTT3PiDWrnhWM8M/0wCvUaLVEvr85Uzlki8sHwlZyvBkHPHOja5jkYavKyDBM6m
o45nYdWpb82dueU2KjlbXmwaDhy8ZMe+creuMUzBgLkiKzSwOZis7VatmdXrGlUtqARNQo5uL0eI
9Tizldd03roFz2gtCwwiEulLrhvXshiBCxf1miktCtdQUePoTbRTcifAsHI8jaIE04DWk1YRqX4+
ZBvVrYKKzR+oerSfOiX9BmFnDjPNOmA8lfClbc++wzlHYs8FG7QTPpq7ghVqdoHplte+0catdCs0
Th34cUxvTO9xAmpmhlL31mhmgMy+unZVsVItMHByFBIcZ9ssNtroJ+Qt8s47SZBv0OwC1bE1Ros3
2qHETNUSMLWV1WHjAGwqytyfCwHczk96FV0v0nzdz1CTzajt0DVV+B2W0zdT8JUwk27kUZjiaPnG
+CIT94rKRnSHNAzsrN37pjPlG2sii00zonID4QnbZp6O+r4UaUKnC3ILiiYzoaPB4PVrNTrPpluH
7mS/OI7kgOXdowWBLcbRXjtWcwcO/y2Gj3EeoXgxOGhbaeoFdY8C5Q3ocqC57w76HgG7aLZZZWmB
52A5i0q89VVlbRFpVk6qBv2c5/5UobGPNwYKqrJB1Ko5ilF6OyhExwPVRBP9FCdGJERs1KWzxpxM
JfByeBboEPKMPn9Z2DUFGsWD/6DbDTpVjiclz0QoI7pj6m6Nuv3gdlH6HSqiUQnFgiY3vZUXYa8V
WUKGqyyYMwVOtiXMjaVBVuBrwHTX+X4WpOgN7IuSv9lOkgaKBq1u1Hhvb6pDFYYQxqLa9133mw7F
HJhc2JveRvDbK54TNp351AGMQHtbcwfUs0STXZtBWOfRj5h1RO8ZEXZOCn5b+jArxZ9b9d51nRp4
bb+x8zFIbJgmjxiUtpa7YVmpzwZ8NwvE0kLWaaDJGXwyQ113ffauzlERtojn8ZLi/4g6r+W2kXaL
PhGqkMMtmDOVJd+gPDMygEboRiPj6c+i5j81F2aRlMqWRYQv7L3240ZDVYbMilCRYRWqZAP48ZUM
qCJuRk58pi40QvnydzmKjeid+0MoiRpuY1niMsz9L4hP4Jos1BVFWa/MvCzj0qNIj8r8TxVEh9pT
XSyUGSdFhTA5AWxYzY9KxyVCpMnLLZW8seoQzrYt90kXU8MypP8ERvI0lUQowTop4gf3wC6wleZc
4xhCl5X+YOY77QVgiVjd9VIO+6VyIlzUz/ws9yYdmpUzU6OE3OWl3d2on4EFBSEWyu65YZtZQi/E
caDPEEw7EvCieutEf3VDw8bBUmpd2+tWG99yiipKIPk1OEGCcgmta1947BeyTRkFFVRa86j6zyIH
MgL+HN9pUxF73MAIbNU5avaBoeyNUdecI5N3DysXIisWedFX13YI/zSt/pPQBLCwEmBDCVKSNQ9R
kv+mQWJp3I5r0VNbY5FjpGq0mhlqt4GlXuObQ8VL1Z0V5Nbb5nuoPCa6Wfe5SK7eLZGRcWCdZ8Nk
+RyKo5/rW4J5BbLk8GL35ndJ9znPjYj7nAdm3Ec1kVmuPJezACejo2rKmrDoY6tVcSo6a8Pno+JS
tx+JSmJcJU/tQC3lVd6wttrwn/l5FOZLxcYB/s+w1b6Sazsl4WhLerLeeV1E2NOI01wOIzaFiU8g
sPeq4xTK7Nm7Bf5UrnA6o2EYgwUzD9c9bx4/1Owcyyo6Rz3nfO1I6k2agnhQKoyV29yrEclM0VfV
KrVw9OrQusrAPLRhVV3SPoo2oX3sBorwvr1Vrrv2LNZkGbhWONN61Y/tqRrUXVl5dCGmcYuidZXa
4iAG4JwhMCKrpjFJF7rEOtz1vtOtyn9wUgPM6VLaaw8Y7iLdnbDlra9Y00yF06/SNNjzczF5t4zL
wNubXOrpYjXTtrQeJIDBzXci1AxYLYezeVjEuo6KA7ZLLrN9fhROoPYS11epGLYKhoaNZeqNZ7Ok
su1jlXGzS5trteTfc1Zyr+2ALAQQAiHeRr+GSDjrsTfMs6/7cZc9auMp89p1BlDkK5hAGXRG9l0k
8rUrm/JDtFojdNfTmWzo6fzz8gHdpEiQr1nlsdgVlQPkEzJzvZgMeWayOg2wmItwzJ0bNf5TRAzJ
qgZ3sMsm23/6ec+s3W/QA6xu/YLsojqrUXr7gTqF7cLTxp25fYlVon02IW1uu5uxCm615aerjsQR
Dlnl3xwzWQstDrUxTi/q8SDLgb+mYU82F2eJYYl9c/q/B9hMxclH2mw5xkeJ/TLR9qflchB4qZGB
UOFlBoJ6xbEj41bIloVY77zV/MZ6NSefOA3yrZETj5IYSbMaC4zeqCyH0xSQqfbzLGiMUMVgudUm
GsYFdHkSHoq+RkIfjQf6G/tszZ2NipJnRQ8vOaR8W1uIKRaZelsSV/oDA81jmzjLezT72d4YzG6H
gNP5SCdYzGFjrUO0ujQ43nS3e0dstVq2rkmG9sKd+b0vUGGbyTh950jM4C7Gc1DLW6JZOjrVrhGT
/zxFDcp5q7f2HlTmvA/Fht+VOCjD6y5CucV27NMkVtr7ijTLdg0v+7BAIYP/3K2NdLGuC+By7gZN
tWdMt9J2XlCQcaTlsnPOgai4c4Wzh183NzeA4+VHW01PlGVBqvdh05N1xxUlXA1TdQrDCWTdYL5M
xnQdZZg86by+jwDaXhTpO4YRmq9ur37r2tVPpiVanGl1fPNl65Gkp+0/YuJMgSyWkLQQlGLHhzCv
aZj7tSqH8GgPwMpcPZWXueXq6cpnMBTutvAWaw/7LXrrwuacBs64R0Rp7tq8ctZuGrl7w2/lB74X
f5bmzVZ0ZdEU3dvoVnal96LlP2GbhYfWrE1s4sny70Oi3Yv20q/chdkjAKktQstL+nhVVaU8hNnC
ztBiuQV61ttwRpgXOr0q9lNtvechRtFmye5lWur3pH8Oi3H+ENWvMWVyIOxGnV0nRXLl9RcGE09m
mY6XllUx/ZZVv+ZLaj3EhN1fNj0W44THasgYt23ZfvlOGZ0mftk3ovSmW+iVR7O1NG53bz56usmx
X3TWrspsQM+QLiitzHzPdmRYL327XNx2CTecnEQJjfZyaYbRPbU5bTk/1HOW41HI0uJ3EzJzDjLt
XJHrin2iG+MwNzWL5nz0Y5fchqvmsDl5M9nBQe6HH75QRxlupPSr70T4Zymc7p/B9m/o2My/C1m9
6CkL8YSE79rHw8Q991cwSk2gev3NTBjEtgzzOFqc8Gsav8ugYyTARG1Dk9fkK3eyobHkgkyyB1Mq
UG9Kw2rNlPUlqIXHFdlW9SWdRf9kL/T3k9s6vyATFqus09k1K7zxPjUFXU2X2L8EfMd4hG1JwQhd
wXCn7NwNHZCLauy280Rsq+14w1GZi/lkqqyLtc9AXkQCKNTi3Y1aFO8uUoIdmsmEVbLBrPbg9Va2
r1Ohw7hsx/BMx7Kbhzm/e/rkWNo+1cjWRq+YXgTV5XNYU02U4/wJq6PbsiLXO9ITRv6XYbufXOpL
2oHg6jD/OpZB2e6wtZnPiXCwE6s2fZnc6EWIgntQ41nHOVrkmxfJgOJ5iPY/L9txgvBc4GxxoClt
WjtI17BhTIWmUHUnyNndyTaM9mQXWchpYe6iyjUvvsytS5li/NEMktul0xcvcPqJuIVm3C+zekUa
FxeLN3xJhojrbDLsB/rTXrEoZzAQ9M4qtMf0kEdDeEvbbKBJf5rt3H9P9JTew0a8MZR5n7O8uTaB
mzwVZbWZ6iR7I30uf0vGfd5HF98V+d8P4a0FELLP9cO9pgMmGH27dvg7dqnycdHk0nM3dYb7fpmW
cFck2O64BLVPQ5n5hyChAxyJbPwg8scjErk3jwEjto9a09IXrC24/FBUFmvsw1/lNC1/CnhpjUz/
5AAtmSJ1xTvumM04h7+6CSHMmBRnfl/F1Wp1cW1K8+Q1jQGBz9zIrq7OZUuoigcZ6cRk0sUiYxkn
p1bYBnPnVVrGG1lkNHdEKsT2Qr9imuZAAqDYTn093osmHO7jlB6Ndl7OpfKoHnNPbbug5fKUWs8S
fDlceu3d2EgT2VVkzaYH3w0oeCslggRdO2/OcrcQvT977TJQHwX+xp5Uv8HbvuA/g6toRpV1aqoy
2PCphBtl9MGzhy8hD5fsSYJCyhfbhnVlLZskn5bXMvWo7FJ1TcNouVjcO87lkpD9aY7lc8GyQ89Z
dXJGNm9zk+eHRCZrQ5ZunMxoQ0lHWZlqqU//PSgd1idb6GQNzIEDWjfyEjUT3sx6LHatNCVlFZk7
s4UAOKCPd2ODgy5YNC2ULN+KyTDXRpPd2kfd52EkhcihNyPJVktR13cPWGKcmqnaemm0DWqKvY6e
+CoLk5iRyr/NaWs+DbM4IuiSR9KNvXM0bYbHPxzkUrG45JlZJvJiIyA6tGWyI0Q8PeFEMo4WcsF/
n/28J9PZIxKFLJufLyyPr5pwDRBFqi87cGpisBrEgX0tLrlhev3Rbn1rNY1c43o10W09vrLAmB7D
yDzKIGitQw1/ChnXkm/YS4pzYpCyOnWamahexDVisBTmGoxVc43aVH+aWpT7gvSIjenAruWDmffR
4DABTNW0tueRcbTK51vCXNKPDQ+emWt3p8I1XvppwuHkl93OVmi2DUsy1ZDdmfFzey78iWfghVdD
mpnrwQ/C089D4LgoF+2iXNleEz4BpKVkbhJj65VG8GQ+3uvM4cVnEFFyWz00bhTeSALL2SuXw8GR
gXd/JLo1jA5vkbkK0FOeIx3dHPJDttNMWZYWZvFUZeDP/ay+a1cWTx3RcSVd+m0Q1a4W4dHXS30W
XjZupqyaOUgwQ2KcnbZNZ9ACkAJ+9oeBzt0R5aY2pb5UdtJws+VSxOrWoN+rbLUqo+Z3OTvpV1Mz
lA/S1D/lnhO8s/aMS1pfDkncqov0g2MCbfdou+13JQ10ShkhOaDBouQyzaup9pqrZ9j0C3mXx31r
ZljC+AxrWx1Gs/D+8RRzARHJ7u6CqDJgwl9aPxsOorDggtR45qGb5qc8WJ56XMSYmlNSc20IGEQ0
hKc0tNPLSEgBzWAiNsOoo+PshcuuNGFnkfEwx73DPsozxwiGUejACLAS0GDeps88xEDWMO+XiQlD
7nT7lmH6zkprjb66LM7kCuwW6WRXYpvVvmhzZshWcFg0RIDenZ9Dh52B30InQ3v2bnjBzU8KRMXu
AGe2GJ8d0zr35AlR0zDWHECV7vzO+dPb0wGyc7mzOK9jhCblrfSCz5EjoN7jcZ2OAbVf7MyZs28S
+jWKoJPzg2/t7mmSQT4twuVUZI61Xuxhm7mAvfI+nz+rkltNNQ3hgWMiRgTovYHe3yehPa/bxWu2
2kx6mx42MYjZgRhmd1VyiggQvDV+U9+4jc/bskA3JNrnKGyNs0YqzoSj7t4iUbRg7dR0+u+BKg5R
c2ikG10z1c+F258rqYfzzzN3xFiR+WC0In5CQMb5oq8GvpVR+3wq8HcDJvs36fholPJhn1W6BRDJ
JmRwwPGNiaevo5utUvSUH9Q5L0nmokY2uPPJJiFWKVlKLjEsxVY+9cDakplx/XnglD+RLZZAS+at
gYHXccrt5z6fqjuXm3NC7vfJbJ1qneRWt8v96XcU5OMerouKa7Z0uyCV5TlL8p1hRHrH5MAEPV2E
73BNPwYBfNBU5bhRkSeevZS9Q9QLzUwuwBfpYwlpKnaFvTlDGe2z+WXpu7M3qW/bGa2bn639cVYb
l2HMXQflmvx671wFxLYYtAyZSLkTYsJsRivj+M7N+Oc07SyimUywAVtZdaAshDD2xiS+e9NUzEnC
e5qGPmCGv7WhopNXqoF5XHYi36m4mdLgUMrnb5327y3BHm9TxP805fN7r9nWxYNfMj6yimsZGcV1
pEemnh2GSxMcTCv9hqgIVBi+euxywnDbGUN9oS9TqNOyflfDyzh1iWPFYYY5oyBw8VBRfdCu89BK
JAnZvPG7xo7HIvM/GTRKnMRusvNQdPeqHvdZwEQ1dPJyJW1UGMpO/hC/cHQdtgAUyh+PJ6lpyG1f
VjOdpSxm3ObgHasZOKU1tdw+KsrMLL3mc8YOv7Tlv8+shyZBOnUSczEApy1Sb9h4k7WsmseBx5WS
mUSkrz+vfh7avA12qIBnRkplev/vC4rKJraGvNs3YZdvikRhfSBu4yXT09qfnOj+88qRXbc2VVfs
fl5GU6DOajb/gd+aPJm587DJw7UCMVgkufos/dTmTJiSbf54qTJMS8bY3K3WlxecEdexEu8issa/
9dh/eb2TvLbSm3aGaJw9g5Tshds6cpxGpbs5ZWzBWkG580KPVPT3bBntX0NAf+NH9iZ0fPs8qEFe
M0tyiBlFdY6W2t2CfRRzQJuovOBaoaxdpXmbXsVkGoep4NLtggFbS5J51uBKsJJWFFva574yD9Sz
g4UpxmdlySzUi20nm05pnW37zjXPBjN3Jp0td0Zvlu+F36EIIzQNdJS1T/azYcw71PnfZSEXBuRZ
uPrp76F9F68p8iMZ9Ucrn6lWubdV+2XE6TMuyd1jlcHwCUDkuFinbJyjDYywjMsepdc0ueXJfdRf
P89+3lsGdUxSNHbCKfxt1rBc8gV4ayuVXNOXU84Sh8wuPvJooAYyZp3eMu4NHDLhtGPrJko9j/ty
caJrUkjnxUNNtFSZvrMGs19ImTPXY1oHoNKN6U5Kh02CZwevs6zkcp79CQZuEOSb6uHNzYaAmvHx
Bddxo+1g2V+JGQzHCCfT0Xg8/Lz8eVbKEUE9jd9KL55znbjCnPmkVxTIh6Ba/CMIEsT0D2T8z7N0
ZuSmepc1MG/lKRNu1qnm1ptrdWZ27Bwqujw5nqzwWixpe0Pk0d5+ns3ZYO6H3mWjRRDcLPxT7Qrr
UkUF0lsP/ivzvLJgAZwMz1LBCRWMumJI1cPzRP6Un4T+rfEExBsWaBJzLGuTYFMKudyaaO5OY2NC
EZ+yC+vTYWmqE596tRtI3wJXCBErtBilLr14TnMkZkYIaNGxVH7PKkfEhO5gsMznaR0VTb0e9GjH
XckOcIAeyh2AksW1p1XYt8OlK3L7GroYsUysE3bVvIjHA7UjpDH0DPRjBcBtM1pbDQ74yZnxLvT2
TUAVOzdI9SAgcGH0O732Qrv/pckbQPmnAZTlE+t/MWQXrEzGDroDEbtuE77x2XY7S5blBjppiDpA
B4jvjWXz89XCAhBbM9Vd+3OzSy1bfwoGOaQ6GPk16Kz5LRmADhtSf4KiL49jgHQPh2EBDfseaEs/
RdTHlD4MfUpqQb/Pt25v4p12ZXAJ5VAzpXqbzXBaj3pRZ7T5xa2wHkPkWrtfMpUbJnoMlErutnXX
PBfCyU7K1X90WfzNmFE/MzCfVnKa1E1ZjrOSZo81mTv+TVTobJhiCGBBUbRT44y+uh/i0RcYquY0
2vR4ad65QYIfT1uBKqsJ3kv9ElrlwZl19bctcO6pvmB4NBd/Y1LH/DVp7yWqnPTQz7VcVXySq8FJ
9IYgBKOLGyaxJpu4qYD8uhQTfUAyHdsi/V8BUj5KkbaRM4QnUjKM5xQECAbvubsm5jD/QkDCxns+
F4PLlPzBBC65/K89guuIVcrn6zI681XZ3r3M2YqjfrvkjpfthoVvMMve30msObGv1PxJBvKC4DXX
a98NvNVgj+a7SK2trsro2Zug95EnuWwF6oxXh9bK7pppV9kDi+u0agacumnEbIOARfirWPx1k+wD
S/yV1i5U4yUsvpYESznk+RtpzDXVaqhfjTr7qAJrpuwfmn06hvOWZte5/vvMHSgME/vKz8cR33rG
hy7zab2odDyQK2F8RApDh0/e5pyiRkGNVB+7BfFk4ELp9JvsuWmUfw+tz2K0s+efd+rwF8pZQrsV
lr2kUnciAST+/EDehzBimZ0bzvbnC1nnwkhKuvLgLyJ9So7ZQFpVIk2OkJYMx8bSpzIxYBB17vQk
Fo+oa2S8h4Bl5RNeAE6sYUmYlEX9qkPu9Pdsn8ZcRQh1s/zQmT1Nv58S1RAs+EBCGJ2mdm/w7PXT
oPNfDDXqODAYezcTDUmrJ/dgpnXzVhkHL+/nk/LzfVvjQWP4nPT+tWuj5qRRiG0KPqT3aXxDdUUs
c718j2z7ikVCVGiR3i5Za19kYdvkf7l2LHs/3wofhkdCLosRebvBUWz6tIzWiy/mdzdPXuVoBrfW
tqd36YO1FZZ8Be6AKt5wDwSs/5FeVvyyqvpxWLEDHyq23TaTuAoXy77yzYxr2hfr7ovfNt4TAiAK
p9T+JpO+2/dJOW8zE0KbiQqHBQ1FFnrEIG6txnTjijG5M3+qd8dfCejh3KpUeB7L4jNKvPTJRobZ
9lb70klY5k1mBAc7WF4n33KuYGe62BRY3IkfsNco/F1gzj4zcM3tycscvU0cXv689/PQQyraGkvQ
4rodVspeomhde0O/mwJdbsljz9ZId+rTz4y4JG16PQnRbB97HJY6yxP7kOLYL/tBeJ/9zMauR+KA
YicS+2nyGcLIg6nc5K3JQ+dJgMLQyn5NFnt8Ltz0jw5tXJIhkRTS3zz+NK4VXKAJZS+cJPk2dHtj
/fNST7ZY99WYbqmzrFuNKktIFhh9AsX05yF8mRxNnIXICMcoPPeFFUy3aTyTkJ3FQ0MzL9iMFhb+
JvMfVbAzAZAYkwdfb0uXkkgySY+dfIzNAXcYsWW4NZGQXMcU8o8jkEdOmExH4xIR2gLkbIFCElbO
aRbGS7esEretb6THp7uChmK7cCrANWGrWgBhspMp2aDo5/cTGPIlb/tg00aUmgPQ2Bc4QyFD66h4
GTxXXqO++2jtvwh2HYnB6KKzyb7qQA8lY78qUUZHmbc34OiuOLHcC1CrEwDQllbl/4uFgFrqgqCt
JEfyYpTfg2xTpntZdxgKB30fzdqveXaf3e6xD3Q8ZLmaZJ3eDZkHMxC9yaLd9EjA7j7scSDFAQEt
M9t3IzPPJgl7blM3z/bjIRTggTA6lztuMg9va+ee614ke4yqxsqYaD7HLAswXiXOvg33vZjQEEb5
+ESlFdKAWMHzPNv3qImio2KEA2JAVgkT/n4ClaOIzX185ee9cdRx7gFGJ1I3uf485C7LcC4YAJiY
FfXe9b+HUQguEhMlaqPXpW/JgzfO2PsWe50nVfeGz9m6cFWnd368Lxr2VZVQ1r/f1hTtyneb7N21
ZXlRtgj/921d2q0tz86PpeFN+9QMG/IVUVSUTjAeetQ0z/1AUkPfYOh/vJqSzn4u4MqtG2WTu/jz
HY8HmUGKSwHxLjihNo1pTsc5/PNv+fvvYyXw4iHOTZnMfBWqdPk/+18oos1L7Unr4gnmuCaSBSyo
2Y7rU/he+QPdusl/rKwlpEggisgAvB1x1EXcubcm8cPPus4TAgHbZS0fL4egoNqn970aWWO/GEt1
ClyciZaphl1o4g+t3GSfosPdKSP07hmfFxmPbGGrWd0Qusx/ljBfm01Y/j2Fztvi1TejG/sTlCXn
bVrQFLYEm9JNDs5bFTIGMWePl5UNa7Lx/vdVy7Io1yf5nZi1fU4jWZ+Vs/l5MTWTfTbG2u1jlHzc
Sks72zqj+dhwuSAAcyIEcpkcyiXTG4p77iMkWh3Is/pvbpMwNS3yiHbOVnKje65kdd9bt2WJ3hX3
pWOqPOsWQJu8/Txb2qNZt8n1550mYUkIUPtsQ6S6KC9stjPXytjrBv8yWUF5oNa/k7pTXDiri0vz
8+CG0Smz8HPxtk7ADcmxty9jvUEbTq6Rr8INZtjwlLS2x44TYhmGQNyZQ7HcysDq9z7+t03ruycK
pGw1Dk2/U1zdX4wybzgu7GddT3DrnAIVYmhs0uSmhkija6gREgfyqnHWbhIa9tgpe2xRnbk2nQLX
GXZ8hGwJISU8fGjvE2w11XbrGCsxqGZr4jA6z/a0lyaG3+mFcClnVXZwGKiY59uULuNpaKtzELjW
Sea0ThZtqWPW6zKhwXKtR0tFHHFM/h7qmiJ/WsTUHzXrMiXa/jZSIs2FzXWX+BLDs4x11BvepqyY
rxqljnZjQAsfhZm17dtHY9X51IzKPs+DVd1QmVhns/MgODcGpA9EOOGL/0gi8C5O2bV3jtkXj8bi
wE4ZP0b5R8DJM8byapPUc8lTfZ1blidpBtpgjv4ySVzYPhJDtijV8/vSlyuSaQ/K9PRHQNt1IBkv
rgfEKQOrxPco7MpNZvITCUNvRw2qzyWkZrUkUqO9a/qjHALvmcXnIXeRO4wB2ytZPQfED79F1Utf
W49qMEdjbN21CktcyElGOdw/m4BUIWe50KTS8cuxqG1Gbc7cW6xy21fw4s0qklsoyAkkgcB7QttO
40zDW5QppsypYonj5XoTzla+tsVjwEWxU9rjna36B+HQ92Kh51cTQw/kuXE95x3aZ9NZwXARq9x1
89WoyLWYaorYme9KBR2w67ZNDESwWzeigl7oQjpWr2Sf63M1WesmMsZjBOAoLundt0pED5EZjL4W
MUSEGidoXVw4wrg2fdCtVGDShqbjq+caO111T233CM91z4Avxu0M+MvshhbZavpZBxwgc02zWih0
XktNiTM8Wgdxq6fngeESwhtloVjyF4Qh6Ztbjm8s5vMDgORf9FWpL8tt1fIB65QZNsk1OV6pelwV
ORJCQsKAWC8QRn6Lphq/XCSp0ZBbrE/41PSMpi9zmEGZZFSRrFtBNkNp5PayWCmftEwH+3/ioq6z
DPXcVg7XI19vSq/4zcSHHUf3oqAlrEaqyfWcpWodVb4C0GZdsGKHqxbkURwkI0Zt/QKPyV5LE5kR
aniuBBOOB7d0dsSjokTPHqO9cMlZ1gkEN/C8a65Mq5JzHRFPuArzrl4Ta/3HqZsPQpM8hpyodsHd
b1mQXzqyPahWkKKRM7Ft5qhDni5eLY+zCPPRwSqcgknLwhRHeyc1/mbex79FcvLNI8hNII7gil/t
bNQWK1IKbdRn9u8RLe4mSEPmjY37+CW92uwoCAJhLjw6U2yFbLXJJjfXXW/9Ii5nXLGAOzgoa1eG
CoIty8FNV3f73PidZMMZwbI4eu6xzxgPNduJvykOolHtRZ8R7OJ8B0tSIiKTGTvnWPcU7F3gOGsy
Q4LVoCuBUE3RuA+UXSiUroPRvc1T7W9aVg3xrDq5Em6OHTPBY52A2mMB/q7ssj3YkfcSlOoNregT
OUE0gUQp9yHQo0jt3cc/4dP1yhnJcEnQBp93K5D0fbW2P54Eaxyadr5JD/YuT+KgQqLIsJDOdZUH
1kc7ctLWWHFmJIPrwKF7tBL7jVindmeEQUjl9kW5Y+3UNcgbd9f6VFsi26KTQPxiqG5DFma3JuJs
X1fElFsLN8G6RNdPth9rE67NaZ6uKhKPoXBH/LrBC48MCNdcKYb4T2r19jYiIZjUCrXzxvyvJmkO
bL2OszL2vW7xPibNVbVYHQIC1QdsiYic2zOq461DmvJumpubwDAZm66XnUvRHR0ZIRLMOxZqCIhR
SzxqgPRJkDi+Q/Nj+a3auVbux23ViUPgcNgPwt1JR7OwwouNrLpTyXxqUHfFlhmgbTXHbeJO2Mk7
51LkDnLX0Hxz9WdXNaDLCo81yNBcEZyxUZxYRIolXZtBenPYmJPQ6RxrDozBGWZsEgV3smAIWIQh
YdVYs2qkJlutV+bjx61lFHEJQlk/JjlBDOqSOtF2WnJr1TfFZzG0eO9cdHB5MxxSjsIeNTPRFiX0
/6V61rPxS7n+xSxm/xK2qP8ky6d49MZX/A7dLhv+ogNp9221yDgr6/ypZNcJE5whKHecxgXS2CbN
NrKGE3k8h5piESEEPzj5zia6CK6k9GWsWFj0uf/omu1xNOABnrGNLLbPr9cumv2g1NVArbpC556u
Ef/+ttx5Yy3Fsx3It5T0xGMT+mfd6gt7vovLZutgTdaXrx2iGailu5rlwFzV55arvUhSaDvsUYcO
OW7Z+dAf0snbDiiW15EY0zX5LiTt/dbRc9ok4Zp+gJClyje2c2S8Jp5CcxjtyfkqOBfT9lDmcMer
EWYrpXQSLMw2nP5jGNF2BqyClVPWJ9dH81qO+arhFmUsBdv2Tu4CKFvl3N6oY3edLZFtPOzsc8OP
gBwrHiXYFD/UTBAW2hqkmGbXYg7o2u/GfcDY9bGOphPSKnZYcB0U3V+wRK/ZHLw0hd+CLykOA3Y+
o1pesj70yD7Vhz4Va8WVd/HjXC/3YMLvtDwby2LjT4oui+//EXaCZsnGFNMZnl5pdMLBjukEGgwx
s/zOShcOkzlQJjXpXhaRXFs1IzIktCfve16YXKqgYSxmeXvH9J/J8/seg0AeEXPdMUhVmz4hoZBv
zo2TiMbshQ++WHqgKV3/NbkOwjKgK2lUx54j3iw9sY3mSoigX20Sh6WS8F7nCdBfFAxrkDwMAzhH
RMjteXKzfN2RmhmOZxxLO9TVC5pAasOoi17TavhnZA0Th90/RuvMR4OYk9Qu8r30QTWJhWAk6Pll
+ZVH7dEWzNDs/t1GiRlPs3hrWxTSvXLfC7jaq/RPaGebGe4Mdc05Y3441MOlsLu983+Undly5Ea2
ZX9FpudGXTgck7fdqocIIEYyglOSSb7Akkwm5nnG1/dCqu7tSlWbuttMshKLE4jB4eecvddWjev1
Br6RPKXnUVMZwLN815pm143Vtc+WNZPrsLS6l07uV4Ta02Zid80gfdvCSaXhVJi3GTviMlIGmBH6
yTqGk0OlWOeKtO4upXVQTRBfm1NYa68DFe1WlE6/iRdyR6r+LdUihxFYpV2sKGuOYxW81FPobLuh
yfzMaCgZZci4ZNLY5jQRGq/+EEspz8Ufcb/dQoR6V3lmpBW4YpTcBJN2s+hluR2WNtsR6kueZqKc
facHHZLt8EbPV43wPG2rSb+SLWHWvLa+zL34IQM6Dk76YFnqLbYgvrVZfskIyGSZIrtAd05My8tj
3unNWSWAERKt25vxqPYz2K8LdzuRbpJGMdr5YaQtTKIWk9Y5IENkQR9aupH5PPCiU+l4r1SGiYsM
kKI8TYUgcbY07psm/Dq4E+EHTRV7SLHx+OqJ7cc9YMdQjIdqat57cyUYGyG3YZRt7HR6Xxp0+W5H
knBC/Sbw9s1p80g5Kndh7JCuhg1Fq8XsR0ylO5qSftWrO30NUNNSinGXfmraWpt+xqjMGbhVNsPA
wuCOXkra0ul0i9633gBHHvaTOaodlw6niLYZDdBKmN+qjRkW+0ZHqp0nuEkKDfYDnzKRyN40/BwE
Loxsk6+DbT84JBrWktTNKqDlENuIVrrlrDk1R1GNd4ggXwbzpLvcznJZvrrSRR5vxacCAl7jlg+j
m56swoTIIencWWa/sybyq4KUWTWaVd7PrnnkRn1QgMDJYyB/NMr2RCDZJ50AvsFcxI4ccrTpYX3W
dMr0Tq83k4VBqDshwLE9kqUS2jnphfWhZykzte2Qx0i+IQW4unWosmYfMxZk5LbR8yVHkGJ/WE7C
PCUSR70YnsHr79QUfK3ZOBYKHlrJOuKKL3bArSgnZ4viGNt7pPtzWX6dM/cWnbSfWy6YidCITqFJ
sRW628nRD6OTXEn+fOqsfMJTaL3IajjMtbhEsnuJKV14p+qHOel2WbbPtexZCLNDF7mIjYGNsULk
OhZy2YoqNCkJ3XKTuBUVAuorGpPNjhSnz8HNT3NE01abZn+Ggpk3PyoVHu14SH3ZJNdJda96rmfo
it8ZimNjYMPno5fBc6/j6AcakbirhrvIrr0BlDrZVJHWHJJA8zHx0c4KybjKVPBFl5E6AjMPt6WY
fDmbZIQaHXvLVm11V46rWn8tg5JXpQffCMW5Tq1y98UUPYU2Pu0Sc1+3ZJ5pfGRNzQBwhirC6Sh8
hHobXkYT/tws0wd/DMLxkJyKadbPhSx6LumAZIjNisKN27ra19nBroZccN8FZuyLyRm2E1ZIaCzF
S2GYX9owgH1OUyhyce+Y4mlxoCY7DdEgTQpvJX/UgpDta14cwyC8EfpCf2tidmhWO57Zgl71ArmL
DF9W5sjHi1F3/QsF0Is7GpMXVubRdsT9JORdl1ru6iLaKw1XRlk8Ibxx8VCVZ30oGXXM+zCr6ZDO
FH9O4T7Mi9qjtD3EEUlDDecudLs7N9NuNCe6xhB27TB4oZrAKd6tOn3QjXbFgpXinI6NmklQVt30
Mip9ZFbNtsStOc6rz8BtUTiGF1ETuSerpvKpg7dqEugXbNpPXbXL6CQdumD1CUnWIaKQN66RRE9x
CEFk6a9Ohnu1DbruKGhk+i28dA+lkzoZeg6NqcivTvQpLE36sdDbg2FN05F8btsDgHGq6Q0+Bsp9
Rh99MuZ6vAV+ZK4CqRGxnDgnA2SesApoVch56076MWfRpzeB4+e7M5ruhorio6i7o1HKG2KsqyWL
Nnmjd0hRDrRG0TenNFvFiEGX6PNt3BbpmXudxvSXjt9ympbwVhfgTFx2s/n8VdLig1TDi8KAq8Uv
G9544FZ7mroWWvbI6+WrUc0P1C++BEAG1uUu5ObqCnmvMLqw5cgpkJivCWEg3pD6RxZYt3AEL7p1
m7mHmMwscl9yMPgRr6L2h2hnACrpC69e1qEuvYlRALS9tosGE/I7eAPR1R4/8bUKv+Gwf6ri6omE
yCfNMGAZuQlyp564ITbXvNMNwTRUp/Cd1FHF8OeRbFXBhMnKLbpN8SWPIrU3XJdlRJKSremblGIW
LYdg2RJPrpKMRToAmrjD2Aw2G6wHSB+sZKISesvi1TZTAqN16pF8y4Dt8qxhW5EJCSGhMfOL025n
tLJi1zDuNX1ocSK5LdpdqlpuLjb0UfXp0g/caqW7N9BOsd6TjJE5NctYy7i1wAAnDNu86OVzmCWv
ne5+VKgLEd/OvrEgsUcrc1eko4ujoQtZSPW7fPZV7U2d1XtB4CZYYsCeWWo5QsFfaIdg9p7nj2pY
tUXd8rXPcELF1ilkaHCGk1ANyYBoxBg3/fRmDOjQqt6I/bphmkrguNfJJPKUAcqUHSuG882sDPuG
+VK+remCbXI7lF6np9tEDqxpHbmpk44eLG8m/GLZg2ga5wAbfIMeNvJrmb6g037iJxeb1WKH2mSh
R553O7zNj3WvXqIaB5vV6wM1AfbCVDfDXTp+xg5jH0Qj1E9sQLvR9JMSa99P3QZW8dJJ4Q7guBrA
cXp0oee11kiz6KVaGmubJGa4TeUXdl7GRkXOvRXl0VZZNPpbBLiEFs0HdKaolgzgSg47pHGWO6z1
wpuy4NnNKN2wE+VOeI+Y8SvpmfT/HPo2DstUZJj2Jg3e8KDdzLjjN4MTz7jh9VsSv784VuKPkXNY
E0jRRZunUDWDZzCBb5wi3qY6Uq9l7VwtKGibhnaJJm1q9eGxiBlvQlaqN4fdKCs8bWO9kzEe+Ggh
pWpmSJ3Z1lHDlLNL6gBnTtw1ftS4A5VU9aaPxuDnY/5gBtKPSmO6V4txMdmAboJLmDIyxPzFo6S9
Bk7r7OLWeDbovvkOkvVAY/dKVU2MsXQaHFG21/J6N4dl9rpIOyt9YtLKgLmNp24fFha7RJSsyNHG
bVZCOqnK2LcD42R2AvgLGnacT9i3Zbk8Gu3wxGaHtYZUdvo6tIAme6uZGXVy07QkB+PTTmyifrrk
R70gMFFzdaiC6k0YneNlKbI9w61f9DI5p5ySrd6Hx6pzzoy2rkWPf8uleZXBL/u5OvSTTZ/VKVGG
q4e8zZ6n17L74WSZjTi6eIaq0nCSCfay7bxCmMRRBpyXEKEI40kxbW1oFmqkq6lWX287Dtgk7oAW
wMRQ9VtmVXtUEDcmuUidSNVJi3i3j3lBGUXoCS+0ncYucNcWmPfi+KVn8uWtBYJdYrZBAnMptTW7
JHgJS+lDJILs61ZAHhb5omvZvFlq5AzmQ49PfdOj39ky8L51m4jekrVz83EEmt3oSL7bDTyQYzDN
9LmE5KjinPbleBujs7pNTUrbRuBactdEe8O6r80m8fXyICr5HqrkWhHFfWmN5RwuGJy6ZkHxojAS
dawuqTYxDI7ie24z8meANbFazCkwjpEuxH2U52T4oSC7ZW0s0M6CFxuo9vPlYqLTe1zc6cOlG/hN
BEQu2/EFciLkmD4ydqMKqcJGdUBYeDukQ+Hps57f1yO+axWCk+CtfgpaOXpN2xa7Wi3L0eij+DxO
3Fh6bz4VKNI9yS14E8XUeQueGIz0W3wZjEG18gklFzuIXHuOalIONWPuvQh0wo20NL+h/nkBibNP
NSvwu9Q3BtfYua71kZSmdY3eaomhso3ZBzmD6UmHd3JSJDyAEcpjV9m7pQg+e0tpF0lQBHtu0T7o
GgFBUOlujCIWX0ws/B5F4puoErlrrIQNXRM+N5mxLQK7Jc59zC8pjRuP4Ut2k1aQ0jJ8Sp6m48+C
QL3R15J+DI3mZondu6XIxq0sc+do6wnbRboEAVodTwrbeI6a+YQAKX7XKlFvsxSdTec0Fyur/QX7
vkQSsilFYW0E4vGiHJ/CuPqCESM/Mlk7lfqSHzWZQwSb/UkOXzK3Emyb0QwU5SuYBmjwTkzJOxY/
SvTdWWQ+BHN6P4HvCqQXaGAVEs5SR53Enhb4F+zcnWrtH1ZDj2JKcx8JJbtj7XnCq3tB+3FeQnXo
xmw6cHm3YWI9BkZYbk19hZqYb0aDwpunAUBJMWwRWYUHjYSiveVU+2Csr3Odv01xJ4hcoinvxD3m
u/ibE1fxIXTgWEx0VP0pXu6woOZUycm6rrdwQDSueR8XwdYyaAaPHcyhODqLEcRAjOHSblMDaaer
k6PNE8dVRSxVRERwAq7VA+JfwyzG/h7CaO8fR8Uf7nbVbZegoZoe4tK+DUex47GnUhqdxySCGdit
mqAsIBZKT4Kd1HrCQOgTLlmp2DkdZ71K9v0CLUsWxV6Pprsh7T3BjmqsZpuJBSbwBmNvNT0p0Fyr
gINkw8R+Rg7GI0lXF5FbsXc0TLTBPMeetCce/0o/iw+b0cbWaYhlQ71ELUqyja8HcqdPeFdCk3PN
JOMOd4HnjCgBheArq+CH1kTVkcDWuxYmTq+okpNSQ6gLI1SHtGkkk6ct8s0e1QeSdY25nf1QBcWP
tLZOY2aNW7OpeMxnPMBmOT+5lhx2MsfzVEClQd3PUCQ4NU4cfCnaaT+oGdNFRy6FuVwt9iDnZKR9
xuscHd5kbLMhPhqzaLewv8RGODVvrG68IWh5HT00J/TVlyIujF1b9q+xgKU5uKbuY25hzmk2+qZa
hYjVBBsER71HptwBYXbjmFebR/unr3Lt9hCafjejL9nYPfCRipiJHdCzm1GI+YYdRQ5l6VyPbO21
zks0+x4w/ffWHd54h8aAqcOIfgYrjxTswpKIpnRZagi62RK1Tjcc8QDfltD5cKIwzualudVDnGZQ
uEGlaCXtvQKkT6IYxrCz2rglZ1BNCIhsemtohbdRjUkZwSVgdt3KaYJn/TVNX3IEqLd9IE5LQOQg
CrbQLxIdDXTt526pvRnWfJ7sDwKiBahnvNgLyFg/Hxh2q4bCb6wWX40BM8b2oFb9qV1o3/QA/Ikj
NGMLDF1tI/dq1CNhT9U0bnLN+BGN0Qfti/5g6fmHdGrkABmsIzS5a8Oj5tbq7uoWIkhHmOPWUYgU
aYfyGsNI3mB/9IpYsn0fsZRPTG49B8H2VJBWpEqeM/xFBxnI9ABuNvLCwfpg+NKhGXR2phIHR/V0
cYxg2Lk+uzvM5zMnmpfo4plJ/qJp0+CZZTnvZjRFkJFSjaXJstU2znNWRAcbfW89CHMMD3ijh31e
ncw2PIBdAj3h5HvaiC/KyHB8OA6uBIBR2Vxd7FGwPFrWzrKjN4Y/0PCiWyRddLpf0O/xdxfUWsnQ
vVRF+FZa2jdsLxIULZoiS4elAs0KYFhzp9VwazqtGX3IQz1gqbisw31t5Om271LkjKLxake7Zz2+
SXAVoxt7y5cA7H7Uw3Lt913T82RoQXWSK40gkXd5PqhtNZrJxdn3U/LgMDfhiTeW/cgZsEGgtoKm
QLeMN5rG7VvCYjVm3bw1u+QpL+iDp3XzLGmnHusiexzt4ojQj+H5C613cUI8BvCgbwxvwsrEghDj
njdn1GAGJB1h4r/fTMv8GgdJeC1wlSZC5pRHMTMqjPCd3e1Jw2HCCQRnA1SJJsbaK5/UfYB1dBvW
Vrv1O7PU/cqt4KAOxzyHYxGX6ducriSoxT1qgYq8MSO8OqdBIapiZkzX+jZ5Tn1r6Pg3K+rTieNc
/RnYSyG+W4cONUkHmNQRR82ssRxpmNqboUEpQEPGbNmLE+9ewDWAGZQn19xOU19zXRsA99PSaieJ
E2wjIQVusSC0Pqkwe5NW3cFh9WEnpHaScWeDVOGuMRHXDWP2NNOXPboDOqWmS+WmaJg65hVJTwT7
1uM43Y9029q2No5dlFC/xQ5LTwfINtdOSneeKoHkh3fRckL29LKA/IpzO9sGyHOwYoB6tDvWvJj6
nLpWslrhvHRbxd+Wf4oqe2kV29AUtZrHDuplMa2HRCuNXS4KFsZExQdRt/dDMikAdPMMjoh9ahd8
smTLIzp7NgQNPzqhpiNMdkQJ6Hh6AAdAVCZt8ba/YZOSXVHNIiU3ag9gAbZtmqezxU3YmPVeCYHH
IT6pmY50mhYP4QyvCsbeC3LWgKcyeO6D5kZyo7PZIPsdAx2vN4Qepug9zNLGJhkshN79SaatBipm
NLZIhJJ9s5Sfqo8fHUmvN8gUTZchvCnLyEsdrbktmJfYWvEmZsx7dRJsca0ZN0A42DygJiurgTzw
JKSQgYq1G0ApbsRoneSi29sB/6aXDZ2COJE80iS1DuzmUqrQnRlnkbdMccU6OLC3MqyNZGml40wr
xR67E42kN9WV9TFuMKqms+tSYJ1wikLad3HiW2a2taf+zq5oE7ZufFsNbJTymJ5WORFa46q7JB3l
Ma2pYSps0GbvwDSxV9QFYB4jqV916V7Mae53BnoFkc2HQSehxInu4/E5WfqvpYMpN+i4/6sWoUEr
sO6scbbDbdkjHywFW39u2bPFDKqMiodginVvafsjPWwVUG12HXn0YuyvBkQnAutnaUKRmgcb1I0N
c75N5HbRZwjIDRZek5K2pfD0FOJI9i2bTONnQCDErOUS7BSKGyccHpPADY50xg12xW0DHWy8jzQy
pabB3aLc28RVcB9m1b5RGAunkqAeOemwD1jfmwaeuAN/YZ6z1APPRNsxai4kO/uZlCskgW1m6r7l
jkWeJulmM3dnbDdEnscRKiaHuWZRn4eMjkaEtLXMrFvYg2vbAmF4VN+yXKLjApRe2wcUwPduUgTX
ySZIt+q7p5ISWzemGzR+1qENQ0KqiT5Y4sFDHcaivqDeaW124Q6TCdOUP6rQoVOrmR/1VSkNU0Sw
q3VgSp3k2dMYxRFs1O8Jp4XIVeWMG2IQ19FwLttObiYxvdPxGcnGYRFx2uhmSo3lmIYsPhgmsnWE
+KXXgjdkXftI4HN2bS3YTfj0yQP5ouzoPCbms5KTfbAr+xQZWuO1K7GpKHTKeUZlBtkDu1YF2c62
HVwjyFSp4fw66E5Lb9goBHhfApgCDaYsUHzp9LDNCkoViiBG9ctFuZZ2i4WGAPCC8aG77vLxZRM4
FOv7OJWniIH0sanbO6LD7jTOppfY8FYamXiaWreG/BlTV21Z2p6aaSTiO/7Q6S5TfrdYaPr0Y9AI
u1dmzTUyq0MhQ21jqvaNwfOIvJfSJTPQZtHpGt0WNh42Gc2hrTktMrkOI1ELZmH5bT3ou7HzmXIj
OFy6nr27s4Gsy4bMKp6SiRd7X8XKs7mhk5yGfk6Ym2JaU7BH9rshebTLgEo6Z3ftPC/QbnrsIMc6
nD6Xseu4+Lxmv6QOLjQHnnxYKiKmKUs2CwYnNnWodahAi8NCD8Q52FbxQxI9x/gxhwFkj4jPcl+z
1Acbg/uh1kABRax/aFE+aXvRsAoL495KF/piri1vSt4BvMCDTZojhc8J2miIODFtpNYGG4GN7TQP
TUw4FDO35WwH2XfS5c7YFJB7Q0Z9IXX+A4vQcOwMW+5lNW/cwnrO3czeQjw4OuCCnVi7JEV1nA3a
lSnp9TPyuzHv7HeGTT/MUN6R5VOCI8ifhV3mnl66/V1Wje1eoNreWAZvdThYOY8Vs5yOETi36dVB
gktrzybywx43iUZdFQJw81wOeHHs23SkIHF0C90/uqy4EdU+IU18RuAO2vQl1sTJjrrXaEbxSqc9
893S1thkBTQwWTaNcKePsuXhTjGuoShd99aDYaBELO5mWDkoFOKH1CIAkxDcbTuCD2FUWoiEbmZA
ZVB145PEItXOx0wmPxDlbZ1ROxsGz7IbfcwNwbIsrsKc3qN9MPT0wlz7E8FVfNBL7btFeokvO2yo
GHjasH+x0+iNSHcKFPwaG9KOiCzK8UCM56UoHlTefkf2TBcMLwaSzCKn3WkwRtcXLPwmsQAM/7il
N4UjYBHW9lHjoiQ4/ZfARcBYvFmF/qZPz0NRJduooKo2Bn0lgC2HsK7PkU1N3K+dMzI5UpRH+Tgx
vNSHY0SOzqC7uHAYtgKEYH2EuhgmmKungR0zZe5mIYy8/CFlepMC/MMamyZMqH2bUFpHDVA+aFfY
a/qx0PFksMEjwwtJkCTwtG6hegcMLGJIGHlcU69CvYxyflmKHXzJgbUWVf1o6yX7wiUApKAFPqb1
KxuHYSeSC/ydk2rJ1qlt9hR2PrMZaLlYGCQgtKH8aPP0GI74YDWp+80sHjJ0mZyrOds1LQ2phGF8
XNBcpxQlQixKcEQAKootPJRDsfY7iMBBcHnOCwYlLi4W9r/mpi8cyuep3sdzbMONg4gapeETTDhm
oI3Zecol+bNvNQbTKRA/gFBjbJFJWiPhsASbgB4MnWVXGYIRZB607dGJLOZrZTinPBgTUtcM3q4V
FqjARp2Fx2R1oD6gp8XjQoPfLMxn9HwufJE79PUok6OSCIRUHa11ebVtnXdmZIE2Lbt7lJsKVVXO
2m8yyIObNkaohGSD7jhOaDvT478Ey7JnoYITWWfWVgeiQWLxsiP6D60FOmmQsx/sbk3P1ZYGjs1b
3BufCXwPT2uN14R9LZZwNLFLCOgoKDeVmIebcNxRvOGOXTjRoTGsiS6u7SfReNfH6jUuT4vMTrKd
EdKuYEe6k3RcUU8UrNc8DTfxmEPyKenTx7QusqEHbVvb1t7UvJrb1BUtpWXWnQRyY0T42d7JWOR7
HJebGMfdxsWYZrFjZy7goHuI+udc2gzF1lPXJyFOallcQdKFV22S3/usO1foSPdOIrND7rxNOvNT
c7Tk0arKiwOZ8shvWnO+X+ehrx4RcKu0i/Z1LCHtwUQllLa7hcPKhjBNY7+V+kvSuw4q3PYjapgn
sM6gmbPa52SieMhzS/Ha5cEKiuuiKfrNVX4fEm4YZ/N2ZMN5IkIcu5Y5O4xHUZiODn4Ho37XUMag
dMB1HEN+iOP3vJQgZ1XQerOGkZCLXMCehAtFGA3iys4fC9IZ9dz5mvKqRlg5ooyb97qppQ8J7qAZ
ZfRe2FB/hrTctqzRO1r9r3FXuXQ0nEsKS7CxRt7EEF0kJUDnWNOx1hMBRBiVRNDzXwIZwuJEFRec
vOEAoqttPSzQj459xGNl5NFuMRya5ZF1yXkj7eeWd55JeZGlGW657Cqrsj4nWXjfzgAajYhUwypn
99MX35253rdsrKLeYPoaTOYZKfo1KCpnOzXMgGkVYCKyWrXRHOavVdOPdzGDCJ39pRir6J7U2IFs
T7CkTav5NXYJriaLTN1fdBHD5J/wgZ2nNnd3Sgc0CVwG1Ysdlcciqk5A2h2/NLNqa1ZCO4ZSfE66
Nj5FBnA1UpskbIgTLZpqp42safNWxONdJidSo4qQrAJUGEGjbbQcKFgzoujQ1oOORnxmqZ7vURwl
nu3aCdYO+HA2DYjFgbzPSjkwW2UAtfZlx+g0MOH2J23aEDAyeADo1CVK9KMl0M1GVnFH++YTBb65
nUtWa6b0/S6VSPpEoN0FISasYF7OTSHT01p/01EfngQ7gBtdStgWGtKqdE4r3zbY8Grpe01CR0/i
T6iedIYwXkKyqeuu0QNW/92KkSuvKXzL8C2C5LBhr/wVVpewEbdN3xhRAewvvzL3IWYnX2ZGThgE
3T8COkx65xqQithxXiUpCWsuwcLV47Tf2fr80pHMwkr+ALxkk/ck766hLGtoSKJIP6wFf5vm2SgS
1o/XnLKf4WTrF6z/6vZ0p0J6X+thyQYCWNldQoNkUWQnefuQldMpJFNpRfvXchXj5e9WdWuk6bOj
G9/WvJg18GIZIq7nyMDM+F6ZW2VM31bI/fphVI5XEQQ/WfoU4e9rsAtSkI0RdNef2ZoTiaBln1zd
GBQkqTDOSI5KOL0Bp16Tmwox/5gy8YICywzb25zAUTHUr9xnPw9mmh7NLMRfpe17BWyZW2z91BpJ
kOrJ+xqIIM2IQsbaIWzxTKU+FsvhRACTz9tPN9dh6KwG4z8CxWxgw1la3K5H3of6t7EyD+0YH9Yc
lIIkGLMa31hyIHGONmAsfhO9331qzIc1OwB+2KM2Pa5fuB5IRrzA+mVA5Ta60z1EhrxmiCe1IXhd
T+SaHdLG1ecwJBcTLatBFsKafzAYKHPoygOBg1JtMw2Q9xpxSv8VkDYE3a1QJJ6QQWPHnGZ+1prD
0M3GvjTbn43G0Pj5f/dELKyfWi/WOAQeDwxjou6jbXfrUa7pOQOoKnh/kJp6b7251mQNNyvf3fg+
GnEtEFLTQAfaFKjCsiE5rBGIa5jlmqPRCHVy+spfBBnAa6Ajjt5NhhUHN/aag7TGkAYZI79w3Kxp
EGuUw3q/rOFQOIIQ+MjH9esM4k3W27HsrEcZ8vJeIz06QkmivDxXKEzWLwggDrPJTZfsOSYGJaol
aLb5m4GwBkv8wxqE18Nte1z/A0LSzx9IE5Bu5tf1wzV7cL3/1yzTyA86baclcEUIXGkJP1/jS0v7
ONKanMlhCVzxzYzNczYLv6yI/FpzGDgp7M83Wjw+goLydLD9AUEPuGY/qpq2E85Su3U+ojXwwXSt
V5dEiEZVL4y2awNKdhRdwaF9wzr/bsvxe0OCSMB9tZjk/tEwFPxv7Yp3g3izLO2/A3J6lxUndMmZ
RIrs4hTBRz5AYpoR05MCQgjzvY1G3OiM92GNd8sWnTQH86Ym53f9w/QAmQKpzniOfob7zodgwNnt
Wu8ucRHUve9rjOxga3S01dG2MkqW8m4Ny1y/Zo14+rmGdRAkh0ljOMvB/P7bf/zjP//jY/qf4WeJ
4QjubdH+4z/5+KOsZnICo+5PH/7jqcz55+f3/PfX/Pod/7iNP5CBlz+6P3/V+ov++5v4wf/8xd63
7tsvH/hFF3fzff/ZzA+fJNt0P38Bh7h+5f/rJ3/7/PlTnubq8++/f5R9gVHo4TOMy+L3f37q+P3v
vwtp/jwHf5yC9ef/85OXbznf91gCnvrtXDaf3/7tuz6/td36A/S/KUN3bCFQqykgOL//Nn7+/Ixh
/s3WLZPpio6PQOn277+RONFFf/9dun+zhQH60tCF0k1DOb//xjjm56fk3wxdlzrEOInfVtnq9//6
63+5QP/7gv1GaNddyWy9XX/w779Vf1zH9a9zXMmh0SbFRS+VbVi6zuc/vj3AQOKrxf+wUmGHi6aF
d5OJmNFqkoQmB3TcqVypvFIdwrK9NUD24Y0kpqpi6q8DT0WxglxhYM4yJhNvKKu7pCNYU8OlZI4Z
Y4zuylKcr/xV8amBBUtvnc93U/gDy0R/S0y7J5vpIQ8q+1AqsJ+RUyHO32gDXni3GtKTPtwFyiF4
LBXTAURBfsvg/V8u1j9Px7/++eL/8Oe7OvoMKmfddnRh/PrnN1VkO6prwjvyJotjL/CSEdfTkUYT
2Lv5thwaF80+XLQIJtipBXNZFhPbzblrMIW4J5kYZ+jI13B0tA0sWUw4Wjz98Vj98lT9cpTcCH+6
SAKeCVeIf7hdjD9dpK4uGQGjxLhLAVBuaaNIJjspe1MxImcEWGitTcOMwY4XiGVDbzbZpQPGTz3S
/GhcvqGmaw5RU6wyIlw8f30STevfDo8bx1CCc7j+x3qH/+s9FMVTW4ck295NQs2XzBpK35lIwtFt
4bWg+2+YvoRe2gQ3JSfnanfDWQXCPAHko5PaMPHq6/DWym3jMhsl3dN4N4DNvVmqKnyqJnxtY/Fp
tvPA0IG0vgzZK7c09hDcynsIj6cmATZAnWzp3bvZte6tjrf2XJRp9dBY4GRQeAjmsfhYhOVM900f
olaZnZpKYNC2QoW0ZxfLOo9wuVCUhtWBwPkff32WhPr3s6R0ANEO1YuyTPWnWw33ZDtDXsruimYQ
FwdXm9OSWGvINj2A36rJ46RAjpssP1hIIFjynfJZ2WWHvCojVFThpui7ghZWGlzGuMZD02MCpbX5
EGL7P/z14Rrr4fy6MBjKBZBtm6xbjqnkrxe1BecnHdWyt84lmABheCPRCF0fDbuFsfl+VeVh3698
4rslBALmXMETwTk/RCbKQ+8iIdPcl4lx0uKwuiRh5tv2GCO25Bzbg3oxpUj8vz5ok2Xx14OWumPq
NpNGB/c+Y7tfDxrthqqQucR3IA9ftLzA4TUk7n0rzU/mqOFTriElXDT3nPqFeNB7O3nqquYJNEFx
GSSJ6FqO6G/9FgwshW+FZQUQTiB3UrVBzdY8RwsRrmOHFH12nvAmxftxNm+0efSYdkbnfL22dDo2
cMbLW/DFfrC0zk3ncMc15H96VhKgZUaXwMg/fwJwh72wvdFre76vnYZxpMsIu4m3OUqNozsly3aw
0+b/cp5+Lmu/XFwpTFsqqRu26zq2+6cn1tISK576zr3WFQwI+uniQifXbxWW5HEmyU4A3drnxYi9
ITEGskjslxJf+NmoOQ9/fdHEeif9ejAch+FKYSlatPLPr6DcyEGNWqTzhdVazI4jOuhmOfZ6qx9j
dCZWEJyq9Thn4rCOoxY+xzYTbMBF/Q7P1sf//+GsZ4UXosEblvfyr/dQR0exhx4wXmej4CFU2u3/
Iuw8luxGkiX6RTCDFturtSjBKnIDK0XIBBJafP07QL3FDLttuKGx2d3FeyEyMyLcjzPOYz6gMP8q
wdgsbYnKIkLqsmx9HpIs4Hah6KVc5XfbWmn+doX06Xb8cYUMJg6cMjVnOhFMj/1/bNJ+0buBIiEu
693wIBuVcJhiPDjEzrbhVgEyvIUcWC3cJloaZeucgDvKn/H0GMcKySTklj6I0YPUYwVHp0to9tKB
wK9ct7AspWMiyqEZV2Pc2GnA2P+2ff1jKTE4qdiWx8ZFQa3q0yb8Hx+f1MFAsoepEPhZAEzM8Arj
dSfp0h2tS8ROKU5UzQesLRPY5ETX63jG4L62T//73ur/2Kn4JLZFiCofwtX0P597zcJDkZuQFpLS
jk+W2TKcsnWz4ygTXxKZOLuoUseV1IPxKMxsa4atYADlK1sysZY5xuNr0sB4j7tLMIwtnI+ci0eO
+57SZh3JsCf+ZbwoYKFXOra+nQGX8UbF97dL+s+FjkfTsA2mAbYKf/iPJ6JQmYZ1hW5endqOt17k
pWtypz5JQWf98nqCgxI8IUNePhrGU4GN8xL4Yu9YJbGNQyaeMwOFG7EmtGalr+11N+xWf7nW/zi0
YMXlMhuOZvJBOeP+911XbWR1GN3NK5+CUjQQC1F79a4trEs2yXtL/92hANtzIo625EkuRC4ngHZ6
BUT/syzN4d73EX6YzkBI0Ik1Hn+MQmMuTyGQxoUgt2x+2cyIcaiZojzRE6xtQVf95av8y+v3X99E
++9v0rgF444uNK/4KV+DMDpoXvyX04Hxr1fL5fHkEMqu++eTyWIGtRuLx1X3uvSWh1hbzE7jUBdD
YwCgWm6gNwqMJ8U7teFr4sZf8596SiGx9cQkW+BsWoD1Y4tlurxTASlEftIwy2m9jSaYFwU4TJBV
LFpQRdMoP99LR75NL+6ujVQMa7E4mjTiUF/2uz7wXmvDuGmMb06F42f8DOaNQjH+8lJq/3Z5eRdV
tiS2bdX+Y3lgVD56rR0bV1M36udY9R41fCALsFMN3k9srKpaq5vSwbcEZ/gdr4dzqW0gUqROUS5j
OydqF1jV/35+jX9ZKywKNp1CzObY9udZQrHqXs/c1rxmYByKThrPdU7jxI51PPjufZC2fjQEQ+MI
jQ787jJeUmsxZ8gMWvXSWMADVA5BAwUbw8R89jGS8T21m/jmV2W0SiQ8EVfLmNUxoJHTa9AhLl+q
mm8dW+j234fS2OnKlVkaYoeikHOHTes1dwLvB66tXVGL21++97/cDmpVsuQ8Ot//PBuMlmd1ll5p
Vz3ty000SBd4dHeqCzXaYmepF43QtnY1ghA3Q3dDKBE60aH11lpuXSIF238D+HLBfNtZG3p19XzJ
nDfSh0XXhvTxNf1ID9Zb6vT/oW3Vi0rHWTrvpzFBYODU4ABn8mO+YjHQeuEo2QUV3N22FLkxkUz8
5Tj0b9sCta9rUv7ahI+bf7zgI8wHx4dbchXyR9wWw9LzwB0PDihboleURaRYCGD8HBZb3jMEcj9G
VMcnCloCYkLjHMXOR0SX2fHy8BgAuUhL011DW2T4MB2kWlSN+Pi1tToUb5EWQGAFO/WX+zatp38c
Emy0MZyfLMflDk4rzH/ssqn0RhNXp36dSxnulrkYCgUwJ+7wdRAMYMen8xyMRKAUflzuS1j+fo+p
5EExk+FG69ldqKWPYjCynX1WCeaxsKk2mqE9tA22FtFUBDmTC3JiSXyzYSAXRogAM9br3cAICS8J
dQhpYQ4zTPsvBcm/LRO2OwkPkZiZpmdP7+t/fD/a9X2A01C7BvZrKGExqnokNwMAjHos3Xs4Hcim
g8hRbboXUv1+kLri3VG7Ib0XzT0s/n6w+UdJZ0zbLx0cZgkOV/6PlcvqVQPMVqpdPWfcBjHcHZsc
jZUi9A+tBRbj2s6KNEnx/fJYAmlYnf4aRl7jvm2rQ87sFK7ny1Bj6O4bKzynHP7uSm5Yf3k6tH+u
ZjSLNLpZ08f1NOuPp8NpysYxen28Gso8PjSSbeFLD49umyzo1UCNC2EcjRlyiyQyqQdUoV3mglgD
Y8AEkgloMEY6lBHkyf/72XX/ufvx6UzGgBR9hglX4L/vLUMCfClAIK4i9Ru8OAWyj0yVP9s2cBZp
kxor9odiY3mNjak+/6hpDGHZoLwSrnAOaeUfAWH4m7rBjgh62FsLh/AZA4FL203sj1ZBUQqoZ+km
L4aiyZ94QLVLVJ2iKTVJhVJfGMT1mSVBb0bVdTuYxfYmR2y+yCtX/px/F/SIDVpDj/ZGXJSYXcGN
BslHSBdhE4oMTgdPvSM0e4ON9qzZmVh+1y2hflO6XMH0rzC5CRBmdCXdNjNpMLu7xgbrxjD6T1H1
5DdE/Kljo24UDvOBZvWr+a0tNFRCURjfiQPSNo4E6+/iYzwxsH/KtQ4Tv0TzUWYqtl4TvIYWkHKn
kMWzQ3KA/w7DC8JgZTXk2psWRc6q0I3toCr2Zr7FONEFohPikTTfW8WRgzfPKoO/3GZyZ/7lRnOT
eYU1ynTD/rOTlWZtkQRN9/+L1IiX5lKoO/RA0dYqflUWIqLGkXLvZKi2sOXPYB9q4ES+ur1Y23Eq
H9BXrJHOOpfAYPDmsz81U81FjEW3SF0A70wl8Xn0fbXWhGOsYfBit+1Me1kQhLQmpHIK0XE9pHut
DK9j5H3piLLXHKVwuGUFASbkmsMRB0pHztmbYtb5UaeQyvWzZFu+QcO6NoQB7OGdCXRAfXsM6nQX
JMWljsf2riAqd7pC0lmCH2V6OLvTuNW2PnPQjeJV1BtJ4KHsj5tzMhRyb04e+WIqcVMHu2UY4csX
PaNXpbRrHockPvUYb5OSUAu1ldA23eI9opdEVmcvVyDNP0MCWhbESqLSQkew7XAILWKHDN669L/m
HUFXh+7DDANSRh1kaVFUDCSCvVtehqPBXkYpBuQ+8dZZKexLRjlbgsE6s3pqGKUR6Uw5MCsrsJKt
UgEuyprsFlh5tc5dA7/i/OEFumC3V/g/h9+yU8ada0YfdUZAaG+5X4oLjMTPsue0Vg+1zU+u4iGn
qqK/lBLSRSSQjbAL3Kvex0Do++5sOwqvKs6BGhTdDZrgC9Ge7gKos4Y8lDJc9/C8NCqqGx26OxoP
9Um0l9rth1fdb350DYqrpG2+XI/TVWaONLGGDwFBdW93IJeR2i9y+qJrAAn5noEmEEfTx1o95THG
lRKvR7XsSdQc97Kv9qE5wtRKAOrnHNHcJNbIYKE3oHt6jBRn5M8QkTYtzJlmLOXNAtNV9PUzuQuU
ONPS2o61dnHhAiHy/XDyYNPmaCTNrOWO0Reb33Xs8+O28hQoAjJBI4K7xrC5MeS6XeaCR8llxQ9O
AfcGEZJGN57o6/oe7cObjfrjOCVucKJi/az7aGun/n0oe5wjaWkxgR/yBQRJ4LIe/pyCfG4m8zun
gXRk4PbemskpGDmXyure0EAjrJj2gKaexbQ19QWq5Tq1iXPsInPNEH6Z9eSXGldaZfiRJ25qCCBS
VyFWyppeBAbVkb6J+FGQ8knSrJ/vDTJhGN2W6ybtQAJOaGBH9RDn9aBtLAflgh+CEasTE0qaom5x
1nVIpaeYaga6VtoK6Dha/2LcXE+E9CZJCayT8N0QsfXQ11W4J/kFJnTFlLgxraMl1TMlNP2aySOb
o1LZhImJrR0CwhroguEsxdTJ81TabY5V70r2kYVS1dYxSgn6i3E+e0U8IkxtkrVmqS9ZbJbHvnYR
fU1PoTQH6Ehq+MEYHA10loCS8fwYz7tQH8Y6fgDPfjHodWxHW/NW/nRCAtni70q3LnZhXINF7tIT
zXHtgomcv6p90jXzsycNedHZ41PhkZ7k7dsxrYA184xPXyusamVRByZaYES2mnWxfK95Sajll8bU
psN3EBwSuC6hxOnSo78sY6bdo0T6qadXdBHn+aQBHqpFiWUMmAK9Y5ao6i4Ytf38qMUamQF5pR4j
f6y3sUW8YRSriLk0ggoC8StvXklWBn4WpHjp6e7oaqlukAft8+nBt1Jg2hjaeLQdzegZjLa/3aJY
15odnQoCTiuQ+qtx6tZ7sqPqCWNeAlH6YPG1HgAmVj2WJldpfoS89wo+JSiR9b5HRblKWfeoetFN
YtTaqjWrbpcj7J86+XO1ItRgK9VIEGUkLqXIzl2JErUo5LnvbFRmhK2R0xi19ODvCPD6NAXKIclN
mO7p/CqOo7wII4I57hjOvSBO6V412cv87xiqtqy/LbaTgVwaW0RfhZ6M57gJjr1U33tL3lXsvY+t
xzXIEhAsmQjxPnaGeTVicI/zJ80auAeZS80xtqRjtCSkzYupWkXLtk4Flj2+j59kp2JCaju+NS4B
llpHU5cvqhFb9yTxPovOpzUV5190lTe020akzEhTW72M0CIRDzfdglQN3oWdy4X0hLyAI6Fwm/pv
c1uO+hMyYRDyBvjn0lUHHh1tp/MkbURif8nCys5qDi/PMkFAgEf/PhyGoXZGw5vcsqbeZK4p1vPn
9cJRbuvSpOsttB/z49rlaJ1xNhCDULxaQI3PUQUETR91NtJheFYzW6570Zx1iw/hRqb9iHzdPrQG
3VqMBS9pqP4QMYGOI4KyBSKueuv3OuWmrlh7GpA4X9RbPmFDQkWDLU8gOm9GijNZZPpwQPS1GNHk
7+K6/8jziSYTT2lUkXinjcfbPz2AJvn2C1iu/mZ+FMfkbYbVZ6F5HNr6wQnG4TB5NMGgRAcnqMrl
MLpMQkcl21YN6g7eVBzSTVZuejDISydRHktPBKvArKqVLrrzaFbuHdPVkWNFueMSsXn2TDutFidq
roUvNgkqLKJcypsV5wCErd+VIF9tPiT5XeuslEH0Wz3Ns2uvQMBNFvPSzMudLzOrKu8OP4Jlw9FX
dUCyWWgfh9w0z6iL7QVKrPSgRyXXtcWtaxJRY+ckV/QAqQgZT5W1tJJm3VR4aacfHcPS3pQduaWy
HZI1oKSXzDeCh6QUe0JZl4SvmHu4mg/ADo1dVPBYFi4MLQlHLCnf/RLfrZk5pwjmybK1QIKJqMFM
Mm2IahXvdSQOKaaloCcgOpKHFpRCX/v9tkLkA5tRNLtcWnupjZiXrUx+3xcnzptNkD8aCIXXNW0j
drQ9RKPggkLDx3w+oldXSJ4s0KNFcdl91IMDulFNTsLo7mMO1IAO8HBIc16nRiMrTHV3ZoMQp48I
uSfmIEhQGNPyupV5uyxS0Ibfi5Pe3DNZJqc+t7dzccnwviFg3GvEHdjk27zNq4W8DNgRL279wVqg
L32meff5vab62Qc2iaNz93l+9WymPvDVAH8Pm7b3lqaf0jb5XobY9KZ/wjsFHqlQz5YFiJteAid1
SD9XkPXDoiSkcy405lcPLSKOsUqW66hKo52uGs2q636Bq61O7vyLFUOFkusQzNRqBBi0m1fLMGqB
lZfqnazVpW8U9kWTyT5R2/TsBtUCfBO44yYfiAlCRWxjJ76ahbamKnZ2APW1C8ydz9TLtZVChhB5
9vIQNfbAo0RWS44abW170OE5sqxa+TYo7K5umJdrzv7PfsaQuJlSkqeNq2jNYNsTX9CACoR3Avtt
0ueyFm0QCixAPI6HeYiq1vUh0vAW9WqvoVvo4uNgGhiWp2HI9DqnpK4fcJQtej7XXiFqkdEDDbtJ
BzYtq7ga2UKA6h5TjBS72hTPNTPshcoSurVRBiMXCsQRRKmxasXYsOdoySmjDQJ9qwdW+9MyFAZ2
KEtXLE9gNq3mJ+fJDxO56Mqf5kF+ROKKT+x4rVz9KnxK3KpdIrvobzCjb1okAEFLqZwDApJF2ez0
JPgiklXuK1OQSWjZ+gpET7JCZY89TFQBNAV8aGS0ZIf5gQKgXy7TEUF+MPkfJ7xC10GRryX5in4B
z4tWVoqkqgtIpiLMhbcirwmbAtlD7ClYmSjG/+QWE37LxDtmmvJBtLY4I5vHbIvbIoBX9l4oL+Nk
s4bxzNqP1L6IFJcC1N2FjULYORSCQ9CZd6KgorWsWq5iwAF63kxpZSsbXEZA4TjicBbR1znRBqv5
X6oBGdmTzGptuNqnlZGcFDQgS6Xej0BIDzZ65XtbP+JUUVad6L58nqFtWABqyS12d094nzmTwZBh
9l7tmuq7dGPgZScMc2oGuGtUhXj3LP2RE9UUpuLZO07mzXZuOSP8K9eVNnrkmxqLllnAWmYNEUqt
q+4khhewKbgvcL/3R8sjtZFE8XUc09+MErXGntHky9EE7CQgNE6qhHCblBCtpaF719j1nucRB36c
euXGAhfc1Huwcezj8jJvKpyC2EC3LQYdqk/RQI1W9ccxHX+JGualauGZyiv71J3nimOMHqIm7rZJ
GMR8On0bBEmwb+PhSxlCyIzC2ye94BilNdwBlG2R4ufbViFFGN3g97jFjSFRtxSlUxOjWOWiPQTJ
saroBnKVfwax/hgH5kvBJ7o0Zv/lmM4T7jOFHDQAYVXmXUwvlYvYUNWjL+wX4KPulqAN9CWGKbnQ
IDoKY7hJFyQEfNjogju1Rgz8pZqy2RiqVFdA0gGNvpYeIH/L3hEyphAJpz84ftBuEn+Uz0r0DIoL
IkH0EhpVhjYZt23NpAiXZ/EwnxorpkCLzvRO2nQcCBLQq6OuiNV8xS3mTyAj3FVR5Ml3xQ5H+WbV
GeAgvIBeGx8Vr9PW0iR1nZY2ni4cbKs6DYE9ufEWqy+2zc5jMBloOoF3hdwUsoPMYGrdfn52HB9r
kJ5jNbZK3SQZzqQX408OZdX48BXyoQNMhCRXJncIBgb2Pt6EOiMiusEGMksNetf5tKCB2Wk/PoyM
bRxTy28Rz0cJR4aafBJMQC2OehgmrpIk+7n54HRNvZJRwiuf8yQIAbtsMLPsZIRueuGiLUPVvSiy
T+5MU0CQqzcW9ADVlbLhvGVQ0EGARkzBqSFM0hXxEfS5wppE6oJrVkeyPehCvutW6V1zy/9MTIve
4FT5dkJ9zGP4uFZhBhdKcwOEXEOPVR5IKHU2hFZVO+GDpPfj6FEqwZtlWcOloa5CaA2ehGSDcDHf
wKazfmkcXO/BAwGnxJ0rdb0Hl9xe5lsYVNayHrLh5JBPkmCS80zH2mhN8rN1rWpNR6xedqZJ172J
9LVOVlsoJPFH5ghwamzzXT3mJ7PJGGyB3rtGyaVQ3M80dhNC6rOflur5ODDqasuc7VwMkXZRI+8N
YdqCIIv8V2ilOwj/b7TPkycXfsVCg6trRzW1AD4KLiDhivZ3tRHizo8J4F0BF9Ee47Jn8p56hzqr
dBol2g+0vO85kU93nVYGGij/0gqYVKbVsRaRo4bTSYveEjL0KmA4SwLB5b0KErQyqv3eYb+fzCRL
y6/b5zGMuV/wAO5uTwRZrZYrzwqjc2Gnzr5I03GXBMWw52s/BnpdrJXOr3HK0/gn7qH3r0XqLKyk
tY72WH1G7tqBlPwJhOTNZr8wzST9paqv1dhuZW7Yn/Vov5UQ2O44ytau4xc7NVaijeClWmOFaml8
pa+0Pr19jtCLFSV9RTyY7Fjrm03T8pBF+iaHQMVzk4pNHdfNSiiCZBgNOrxni+4I9e/7daoqpd30
VXC0EEXio4nGFbIYcUiy0Fvk/V0mVvgJJ9BAgLyptDDBqGeaV+KUGQjjcNsT+0lVQ33zpKrZ5xhb
xAUL71R7hHUKrqgZNvg+ih5eEOmldDrqryEK+F7AYehO1W/F1I6q3WrPULI4+cSgIT+rESmEnnNI
sBB2bZ9eRnxv/tDLXUqk7QKvUboK0+DqdBhCogY+DUE78SIdMDpVzdB/qlLhyARLAT+Qt+s6HY8c
iCYG90wChM5T8ntM5W2IreeogHsUZoT7iNpfjqiNgIEtFDsS60JX3rkw7BK0NBYy47Q8vDvwlxRO
CUqQ7wbDNdao4Q+YxLF9uFk8WbowxZoPNaP6ax03mzDtXpscdjlzzw49YP0zq2M8/Y6Aw0VFBOpg
YxHATJyJVi6rpKZTGY9rNuEAAi4YLzemeBZ9fB608gEUBKG1hUflk6eH0tJ/EF0Fqh5qpi+6K/BK
uOll9Ayw4RkrJv2HJhlwstyKmmZUY1CtpDT71OjSTiwbJAPZooF1sjFK91C5ZrNG24gAoFt19JOX
ccbAaQQd14QprcPEg0jgmC+DlYqV0DCel4xoLdREuLLcfDWk1E2mEi7jFHhi2v+qRl7trpYYBcfo
DILqtwcOdWGv1B4Oiel7EJV9fSF5+bbZMD5lBLU7ufJVVgXEaw0fbRGIjSg1H2yula+UkTjZEnXv
XqgMsHnSvNZ67OkWk66ia0s67zy7WDIE3dYoGLRDq3svqe5tXREYC0b45JFOpSsYx40bq7DZQ4hf
2qBeCG/DdGR/mV3brnEqrXrACoTlYZlxvX5jh+xZUteQnXAoi138nwyGU4ouRuJYtfPEWMqQHMca
LUDJ3ASUz91rSjz9eo7c3en2Pr7aPWrK30UIp1K2PuiU2lnKYXCOY2E+Ql+liedk5Ok5TLJURZz9
nI4U+jQS5HBChb24Bu6+DEMEd3jw66Rc1bmLOjEY1xnhAusezp6BKdGFoSRc7zddQlpW1avtEp5C
Eh08ONfaV73OLLEzcGuI+EjUKFoquDAr/PAv3J58M7bDE76bt9HBhEU0HmgUpb0GHOypVjcZj87S
UyBuFV6fLFW1WrFfPlaV+Ttxyrcw0B6DtlqSU1GsQjV6jUEOYKC56fyXC3xc+joytCe8bbCU7Mxa
CZKsvc56tWsYrOTLE4kiS3fnhsT6hQr0y9TkCj4E5Jiw5WQ3nP3RIrYEYEM13da64q+GV04S7UaS
PrKtelhkfvIYjKA4hnB4bUxOgjLjVGaMQO30WluEl4iD6RojY7eKLPM57yG9JwPZnl1ZfaVxta97
4EJqVf+22zbbQSY9K8CkkF/DC7bzZ1WQsTAKvpSDh7vTXdBkg3Z3RXJ1jAg8UY/BLZuse5znex2d
s2smez+CbKiMBSjgMd765sQKoUF8yBX7QwtxmvIovJlNcSZOLJVavHUYFG1JCNhaXgs1p80Paq1v
CL0DSN1UK95/fYUCutkuESirq9gDbkgBuw50u17Vdt4scceVS1CazjHmWwFJrxPdJK7brHZMShf0
2Da2ooI3V7HWRj20DGGF4LUFfVMYC0pGOJ3wm2wXe7hzOkqfKiU0qXSwSpucFaq9okfXVqVg52IS
S9FFpza0rnaAjCLNhqMtmuPg7UcnfofI8uGlBJwoPkGclf0RaOHX5Lyw8Zn3AvsXQSzuQreI//Ps
gJDeOErvaeEeBq39mRg6ya245NFQxRohSBjnHZkzgGu8Y2Plh5gOhdfosIHt2r/pUd3dFGYuOZ29
Ko/0XV01/QV/7xm7N8irFKjlAMh0wbXogMJBX/ALLcB/B+RHBqnG5m18hj1mvsILOSHI+ESdVR2w
Sz1aXa0+5Tqr55ylNrbBwTYKd6eY8B0QVbknP+veCTsUF039SdDQRw0P8VwNG43Jz8HRWujYQgKT
p5+1S7nKR0nlnzg+CY5quh8aM9xWhHbvOrNEsJ93C9dguOC0eY4GpItWsbCcW+hCRIWkTaO7/KkZ
4xgveZ3TSfyvop913fv8i+zzYNWEprrxnMz7/jMtM7/sEYf7/Eeln4F1acEoBrq0TvMvDjX7iVyC
CC2374DEK4pDanq/5gRJ2rHDUtIUWdk9k73MNDsaRjUAiLaIFpHTMe0bhpiWN2w/WeoM5nqsyE6O
4ntqFUQAobYxdTKTjfY9NLEIMm3zuuQhSHPlOEs9E6JzsCGC2K+HR4SCUA50onwD2yXBIEeaKn4H
dkUDCVh/BabLGmv92c37t7JEXiWJGDF6CrLB6Lqzoj9qWgiITKeLPXf+Z+1wpdbQnChZSP1bJ82I
bdWIXkoO1cAj9MJwd1kEzL9IUNi4Vf2ugY/Sylxu3VJmCBOd/myym9Nj1mifkqHAxFMAhfvhDiiU
zXGdT1GSTZx//w20Gh89iVoRXAUCOnuKeK14jCuSwfK4WsrcRcEMry3Wu+qql9V7Y5XtoRVkqtf6
dzrqFIoqJK0V08qfZhmT9HH4ptCO5m/Rd8qX4yrlWm09vHs+q0fou0+z4gepk3FW1QgtKz2Ko6dj
9yjtN6G0Cl39gUhW/WaCajzWHZmK84wsw1Z7dpEvfkuqGKXUoSUfh4mhxk+Kvvt9QcQ0eEj6XxkT
q5VH6weOfx0y1MuJzfEMui6p255sjx8LNAnTKBUqMJqx31kK4WyuUkFMB7nKb9JtoRnKhoKLsTwD
smZ0jlbDsIqmX5MvyjpPl2gQkYCbRnHovI5Jfj7u4RGujWmybRMlV2Tli1cI+gFacmucZlzaBZIo
G8rk/nv0V1tyH+DuPVmud+k8xG9RhilWmjnndLuBMDt9aaNVrWXBM4HQVCU0MjfvnKrTzTytkW7y
WqFkWxiWYT0qucIeXh1N1+fcSSzQIcs4wdvStbbNwJwcR3x8EETAwc650jQ6YLt3j/DjFmM0nWQy
77vnGfRuu/JxKy8C4SbkVDfDRKn1Mb1LAG5Nu8cCwDzG7h6F23LiqlpQJMPUqJxGFgElvF4d/Vi2
Rwce/phvDLB0RIXr4OUaP9yg5CB42SmeXF4RG1LYo9ZnWFAd8+SQaMUV9XiDPbHE7Qes0Ei+zBAA
cR0ASZgvXuAQrTg2wtr2oRncv69emLjXTFQ3yD6MPKa0M4Lbdt00YsI6cMHjyuyBjcYqTlHmyJ/M
3sOjUpj7zmrksU/oZtRm122FWZk7HIZyYRrjxiEDex35NvVz+t3RlQV6HtV/LtLuR6c0HrM86uHp
2SG1EnN3/zW0an/SCyTWsf9rXm3GMXOP0VAQAUF6WeHHOY0FB59Zo+Gd8Fs6tZWAGF+dmM2Ls1pC
iiTb7m7JAGVnHV7dHvZMDPQ96YmC8rBKi/GXmw/PccJty5SgP8iB0Im5VaBzHr/Xmr/m7DsteMEI
aiCnlXUZTApaXj2a4FHeQRFIzX6NBgfBoerc/ck+1MIjC+BKpSr07GjYzKOwwcmNoxanL/1k2Cmn
XiqAbyb/aUVEuSqYR0760sgiAqoDUTy/q1pcWMfRKjchZKF1UUE1dSN3H1KD+w6qO1zo4jGsEVpn
XXJG2EmaUehwYy0bBYGAfZMiSFtXtePyMo/Gdu7I00qA0Dul30xDqaJQXxhZYG6dhqwdZ4PFmEMn
nh8Tmj3AaGm8bBVWZuZvfbyNIPRC/PphC+PV1kr4R7VN/eTIg06bt9fc/nsS6uQ5wwe/qHPyZjS4
lnx5iuyJa7fmDDG+GalMSfqC62QX9lZ3hnI7f+tYVAg75/lbRu66E/i/FMXfzg9IQ8Q8GSKePFE4
ijUjA/nTIcZ1FUBzbziyPA7A8hZD82BQbe6g+GZLuE4OmKfoveYqHgm647b1amXToG6xtVObzSIy
JwKM16jlNYdisp5nIDynNuIug/o/ZkZj4oxSZD4dde2b05afc0PLHAUBuH4Oq5sUzYUuVX+purBT
wIXInwU6/r1qCINq6+bQx1r6cPw3eg21Yf6OQ0xWT5U+ZVVprfTSi0CIFMyFx6LcOJN+NTQGsbGE
CDZcSobaPB6TA6tCBNv3x9xOYvBy+gQOT+2VqTHs1ehF0y3sc7IGYDHwdY5WRZC5anVMEgTdIktd
saS6HPg0j0YueVA330WP5QWd/qQIefKtdj9/9CCiPZy34bDF0APqXkToBEo8O7oVaSuneGb/0h6t
gIl5aAWARcj1wJYMq1fp1nISuQQgZxM83btY92Adat8iXeQIH3bZs4zSWJ2HOpGm/1JoL6wyu5h4
sIAXIg2CQUH08mqI3Mv813pu/DIWOgdk2sbotLL2gG/qBKzGXOIiACCCMGxDU5uMO8bihBFZMKZK
aCzyMQnclEmtATLNK+pnv0quFV2jo1e58Q6i760J1f6WmuaNiIckdvOXRo6/NaOivyHs7qPN+o+6
sZITI6LF/AqPpUCzkxQfvZ2YW48xxC1Gc3oCBLKnuqZSJdkuw+3g2dFbWKD7UCTUbdoLzDkSOLLf
Ey4Zs34FZ7ReCwIDQP6YwOUKpxkOBVCga1RFEwOGrmarm+q94vXAnlg8lc0N5Z12IXloTkZHzRZt
yrVPfURIvJOrp5Rt0/f8AtYzfIzSIoa6SeoImBFTCFuBjNvoLbefXXHboHv94B5Rmbmjv0sD9aJA
F7aTqmTqXW0x4+3y3oiOblUyWhydi+4Tf5eHTbuNBnhlAL+2eQpBHsXkuEExDZMfrO1DoWvABvSK
5J4x2KfM/WB0Vc5OhLTj3OF3HHgwFUv6r5ZuM8aKhlsndTzYaXTSK4QlWeGrJ7COnDRmKUsu0geE
ajmynNhCZNIZ424EpH3Rpl+Muial8SFQacW7SQi5jA0jCLx23Uxi8d4v5M9hZHwAA9h9GqlsNbeJ
XxhiGNDaEIdovLJr5EjFY1j25dL1KPsq3t44fNW7tFlVNgiqeaXqC9DMAxk5K0fhAoGmQtxTDFvM
vHKXF+SUygZ+AUfcPXr5NYrYfI9sZNfX/F0C3c6si4irD9E1+a5omJKkjCz2Tnoo0IztLLjFq96t
tLVjoJMJ8toEMiXFKmBjWQnfyxZuaFpbfWTiYuXUqdIhCWxKqUUJeHT19lELMaEZOnQ9Vbq0Psco
QBVSXpS2+jFvRXBOYVoHqb3X4mGXjb17BuzheD3zEvVHZErGHMRid+S/UVlwptVq65zHGhgPwA3L
MG+JLc71t8zmeAteLz805XCB5XM089T8XuMQhjHkNKJPJWr/j73z3K0b27b0q9wX4AVz+NNAM+wc
FS39ISzLZs6ZT98ft6v7lmV3CRc4aKCBAxwUyscq7c20ONecY3zDvOo5gJ40FJqT7ptftSE/94Fm
MsSNnqdQGS+oUPfgAfcxaZ4caIIiynfKrpFONBeJKaTkY9KO84HNrhezDS8NZsUtx0+SokSppOnb
XEDnkGStzCPIRW+4B09WVWp7AHKJA8ad5jBWza6QaLZqCxcqBwJFj8epBeORmzVZM5AEuAnUkUqO
EhLLFVPijDAFMSQZW6+U+1YhlFOGqVjo8SnLBWGttzRI+kSq1ghuvs0Era66YldlRskco3q6zWBD
gBxOaajxysrwPcZ5I2yBP5J7gmhzp1PuQrbq2Ffe5BW42vcVgoUlRBpyi4VPcp03hcUedt6ZkvWs
iD3QrEVq1udwiOqi3uoTGYbLGn0rpq0ihvOqVOsyg19QLyrl5coys0dZI7Qbae4YkshboOEAH0TE
IEiETsbrbQNXlK6QZuqasV28bF5YwHIhXsp+JxBmf9frNdtmVnm1l5+IViPnJ2rZjPkRTGtjyjYp
3HviVoplc3KtSPrc64HwKoFyRBKV94+aHEiwdcAXVYPEbqOEldllPCyRBoLpdgBZEcPz8SEMLa8T
qHXiejRkKOSotzbkMyjrQVMN7FwF+BYBAOGSKo1JuOWJZEeaak3n6FJhnbl67oTdbX8bmpMjFm11
ROiLSkpYBWL/3Cx7yFuRXBmzuFEIYMVzgVirlRFyKD2WXTXGfUdHjqLLMoxoydloYOqV20KpFPzw
/V0NTGkbdwN6FnAhJflwxfDUSoG+acxw8gyWv6Fo28PQsZNLq3YGA+JnqwHmx5FbSIXkhWpMO5Cx
vWVCNhzmEalSb7I4sUA3QR6zN9EstzFCJyVRaldaMtZLqkpVGnuCSRBKD8DP2JOo8TUiDJUFsF1z
ede493daVAX7EPRKEjcjKPR2PCNRCRJGQmTDfwvggLkF2+ZdCObLSBRxF1cNTd6yPgZLbnFPQhvO
5RdfkuiMjET46X3+VQ/H91nuM96swy6dDB4xnx691pyIYKztRqyaNYl3L7oxJ4dGT9zAMkiWJ1M3
6/Rio/Ko/XQCB8is2Z/Rr66QDlbCgHYqMFF6ICQVy3WGT+i0AIWEQL3kWWHe3fZxRBB5nc4MV9UW
iU1YEnISGvtxJG5MNweGbNKdj+fYUfpBQ/kWSlQZ2CplCohNJDNfQZ1yuCkgyD/LvNvLFrJvtgFd
XbtBpU18q1inKkbhqRQSAzmFXs4SuaJ33T3vHCTKeL5pTKQq2bDbhZimjER3KF3kRjLbFbkMCqTy
swOvdwgKnpt5bFcQlOJVLZdn9q4W3Q4JVhK5jyN6Nfy8r34V+u4/ewf+YN7BeWGQNWBKigbD4oPP
sGqpbKailc43xWESE7QsSjGOwF0Pc2Xb9mzcTJGGRCWxA5aDAPgY+j6pToy1SfiuM/iZhCYaAFuj
7bmgtmoE5bM+yc9dHwp3rRhJ2KByGjFMzCCsWonyiTvjT8eAu1c0FE3VJdIRPnhbuhF6TFqSLC3K
s4G43chXelQQfElu4Ty3YOFBA3Qhalm/7ItjE8fdQpYlmLwdVeDfgbyaWmV8aZTB3m7MidGTIfg/
OpLCfJASXwVBL21NGMHh9IXoyHH8ibT/D45ybDkKZhhRVfAqf6Qb9HrJUJJZ+vm2zkutml7khNnI
qDbpvgMqhpgzX2Dt1v0ksC8Fnh2d0nBTVZH+ydn8HeqBLccwVUnDY6Bb6kceBTqELq2FXMZvLKxq
ppDA+aHhSIm29TPraIyogG92oUBNGJXKTFTCSFc9OJjsIsFxbepkBMFMZsU6LuiGsVWCxiamn33R
xVf2q2UL9gpEGNmwDAmn+QfGQlRbQ9/5gvnTspUrfuH6tc+GXoK1GOeWRVsBaSxGjxlhBQgGvwYD
nKjlpw7z3z34gPwkXYbxhrdNNj74ifuG6IIyC4TzbUst5Gr9BP2RTmUOmCqHDKxZxKWIAGltIaF0
yiSYoJhS0HAZI6OeEZWutNQdAfr2ul5SoFwz0cdFTtU6cKUHG+aAaVeGutFErbn/50VA+eP353ov
xjdJVuTF1Pg3cxgNDppj7SycS6X0Jl46Z7+sFNuUR8DUS5VGQ8wN0VzTuuGNY4WC4N1aIxIGUJvp
wU7QtPegFL0xb9Rnsabuk93QystngujjVW48k0ZUr6bBn2wj9CPPaubE9UuW9jyGfZVJBM4NyJ23
QREvyEMyPuuYxJUpNz+B1vyO5iD0hw4V7hEMcaRBLH77vx2sn2q5DkxPPTM2Y6OMNPs0xPNuXroH
twL5dhF9qDp0WyQ42WbjWVE5rpBY3eSJRDmTZjrMW6UI4z0xNTwbyG2HPPyuayDgqEvE1iy2n1yk
3zkAJt9aNCTFpKttqR9Watq/xASYYNNqKAFeFZG2XGCbR5x7rzDwAsiNBF1TrHUgV90qzuLGGwTG
jABAGWHoTze1zMSPbnOZ4a6mJiRK4k7bBuvbDpjQmGHdLIIczRedn0ab2168kTKuWiQzMpP8A1Ui
cJiloNSMWvDYqH/qff/jkYJrEC1cpZb1kSFREBUSEpylnRvejA5IMcmbAKWBJodb0c8K20lsofHg
e6CUd6KgDqtAGlO30YrMlnUCIkSC49cRbwrExEbl3CrHmwKY1rjqWglKNzK78COE60+u0u+LEldJ
A4+AC0jnCD7cXYoslWRa4KfGs30Qi4jObB2lDuw0mJ3p0t/qhuyQkCTktVFbeAGBOZba0N1gZxIE
RefGYh2t0Btph7hJHTNjM+AzrETOSUJTmip3c6a+lGX1Az0awcw1S2yOB3uFyV+xb3dfpWKyK7Ar
NYO1u1Xu/3yQv8N4eIQ0mdeDJiqaBmfg10doIXwMgRDJaOZbWlRz1b0QMUUWiK63TMpVf6+SPRbs
wkY2L8FiuA/J6GTmuS7mEk1ql9S7utU0dxCjxyCeEjfPkIXnnTl+Ut9If7oeurYsajw8iiF+eGoE
EaRfTUbZOUp5hJOOU4aDsEeQYvokFJRkDquUCHI1dax3KAgsSLJuMIiF88lJ+91DauLO10iJMXhh
Icb89aQNciXPQp9i3pNQHIZj9KO1GuWorMpGEV0tlUi7MuZmq0R0/pnH7ROqmCrb3pZ/vTEFm9NW
fOILln9f+k0RRyt3qyxalqp/OD/Y2LDF5KwqvUGXPFu02ai7JdKMIE+zuN8eNSk3XIwOKuX6UIH0
UHm6NAblU1iDq8QXiikycQuhA71QGWtIbuOR+KloXYjmDyzreGwo3j57///hhErYtbmqC5ZEFz+8
taiMCw1Sq35eTBJonXe9iGfBKjEH3p4mk7TvBYEbMay3vheM0KUyUn/2o9Omuy8Wr3xaiJ8Vc3+4
5VimDaq4pTChnvv1QuPlFtRsTLTz7WGUjRIPkCH9GGfVcpQWs4u6YE1KoUJPsGicbztZKadj8s93
3J/edLzPNZHqXrQUntlfv4hQS6K1zKvO6RxPa4V0Yj9WtjGVLDoFcBhsa6dVycx/nBO2RktdX1AC
W8gNIIGLhmdmss/7ugQ4Fwj9OvY1GRN+eby1d7Rq4CVSGEe1IY3gk6/+p2sL0cjQdAncgaR/uLYK
OEBqEV0/62ol78l7e04JticxUKxxTlFjAGhifhdm3/JRDPe+iaOpGWQaL5j0IR3713wIpb9sSJOq
QsBLhzVKU5W0jC+ZXKg42fwBgL90n1vs+MmcFHeLIfCTA/nDu2xZLFXuTxJLtY+lVakqmRAohnkO
RdKWrEnoH7pGv7tVT3mYPQ9meA4HUDQqwFJmNsYKVGvuFcdiwIVzaz/85CQV/YacALXDm0tK9WnY
GziChjHx7/75G98W71/LapOWggEtCV7SIhT89a5picZg7tBp55vClGyUbaQmNNmaKVohxEENMOsQ
KmneaGV2vt28YqAeM41moql0imOJEwzXKNkyGE68f/52yu/oHrBqEquoKquWiT3i12/XdWWhz7Ea
XW4C18JniovkQvHgnAecXjaphDzTkTMKIl2Bk1Z5uLmtBr4xPTF2HY4d2IX7UpeeZQRSu1q/oskd
UMZ2wqEptdERGRuIPhV3C22Pj/o5I20gsDWJNl0FA1hzoa1vrqHEar9RygK1TxJ5kSl5Q2SsI6kz
t8aiRPzng//DNnEhXap4wE22O79tzQg7U4WxbGM6/bwfRDN4yLGn0maRVTdEKLQOxe7RrINwb86y
v71NjNJEtS5B/AnfhYWWE/3hNiF5UIcEZfB9KDB+vRBIhwd1buTwcqurAkYKW6JGopiw+C7J4VDR
oa8VGn/JbJybnOA73i4hlVx0HEtSkWX8Q70uwecTFzNpjAmpffF5FhEcX8uuitDLjG5XiU9pqQ/E
8Obx6vaPWUFdKLVZCNtXZsbYRnekAlEN9/18kATSXiZSjiC3L4/RZJKHW6C1TkrlQVkU7U2R2tWs
T0DR8Dl1EflMSCTsUDRarIi0aUQmWSNLHiESmFRFV9bmpyxUXm9LS64nX1P4/y4ZEse0KYATB5mr
VIRkWXlDAlcHvDbp9oZUfO16dnMdYxP71noSibEN4+qLpU8YlyOkxzO7azsJM/06DsYTPSg0p/E5
aMfsPVfTs4B8mc1SQ2M6P+ArVa5Bbq5u9oe4xZ4ck6Gs4ZTdz8y96SvOwSEzzLugJ0dH48ox+0HH
neHs3paYcHFWl9EOZeIPTaxhNPpsRMFgR/mgHf779ykIycVsDpJOVD++mbG/JJgXuU9/tjMy65Sp
OsVrKL+b4ogkDF44rYVp2t6G8Lc1hNiTetujsPjku/xhwbCoUWWQhrLOCvyhVg0sRt3oEKLLSNaq
LeWT7t2AB+Ug7jBf9ZvbV7ihXL7LmDrXbFgrp06krZXNDyM9cDJByUdJMOpiX5o/2TD8od2CWFPG
HqAvILLfuhi9Rq7NAFQaSW8BVpNNQNbIL3WG17MrCUqTZt8LRzwIGUTIjTIjqQ9535ZqBBeI2a5T
mspb2OJ7CYtSIqIg3Bp9/GlRc6P4/Pq8WwvfR4ZGBm1KMT8svBPh530xBOkl1IUDWpziICz/MCSQ
yqKOSJDHrdIKvqxaC3vCq1z8L5Ujqz1xg9ZkHHFHYhomS4uoGAKRycX8yT243dC3jaYALsjWengp
pL6cyGaH1ZF28rMxD+pRwdd41YApJpboFnKpe4E+kUg2kZBt5dFTZmXm3mjqdytXvku819eiUide
edH7ewX9jlf6c3BMdflhVNj+DiV7DVVoULr3hLoQg5TZEx3g1K4jAS9srZpbBRm6I6FR3/LAp1FX
bvWufbrZ/UoVm69QBSiaehQXVfwoFUxwE2zpaMbr8lhrxdpQgEVT4klOEac9jdMWH1tZ+numFt9B
ZYTrOh6LFUIBRlGhXh/DajiBJ+AkjG1xV8iocWWL/EKlxLRNFjYK11E5Dg39LQFQ66VjVLZOhalc
zSzR7uIAHdN2k5eXGpj9zsQcQIJIfhgKNNRpjMtztpYUv2EiMjdL9nXbdps+7OOVykfY8WhIz7fO
e9kn6rHULn2UC6vIaJqtpE2vaYM0dVxQGVnZtHadJfTgI5yp0hgqO7O2rhMp81NMr35Kq+ttQjQO
yosod0yP04C0uudZ9GlrJta+9Xscu5TEI4KFLV2t9c2hXaBocivms4NcDIT4zKQi0LlC6hWUjKr8
nRkF+rscISKcPyMFy79X7jQUJSCzJtjCpZf86zstGAhrUNW0uAShwPhASdS9KE/sE9XDyHBo14aV
RiQq+QtSIJ+LoBKR+Fm4XVQ9WJHHyiy9TuR1PtqUdsK9NfsOY8SZxKogd0GV2cbASPaTBe73UhnU
mMjGUob+BnTiw3ZDb9NqToW4utAGJ8CxKg8Vfd39JE1IQCWYyxp6RafKI0QcSL7VUsTuw1sKIS8k
u/pR1lrlcYrCx3/+XspveCfmUrSSTWpIS6ZS+LBghIkspxnD9CuYQ7R9ZkPMgVWvdIIOEQAghLO6
i5AU9u156pOaMbGMu3Tpg9zay0ZabnS1fE5ZR1bigqdhmyoxswya/e2nEMBlGyhqJITcuEu+4Xtd
wsw+zXBQBuoKNUrEkJtI4yyq78hfBSyho93y02rVgjhCyTPd9P6Ln1CjXvRpT0p0uz/ZBEjG8pL5
++KpMnM0YE/TiaBc+q1YMhBHlFo3dedb4+xW/JeTtmE/74waUd8m6SoEIxZfuhahjUPbyzwEJcPB
G2Egz5CrNEZ07Wq7kq4tq64V6U9hmP5sxBGYm+9CKzjfSjFR/VKobbu57T5Dn+E2gQ4DW7+G/Nlc
R2pODMuupQp2MS5lx+Lr4Av7WznbayETTaNGoG4KlC15OOJeRjmvoVjbtX52BCG47pgz3lPKYSCN
IVBObYq2pc2Nc8omTM3bDRJg/dQPeuDmc/BtkKfxfpKNpxuqZhJfh749IKAk91HrEAakxYusqN8U
DYMk6MLCFZPZk4uAEJLFLRcbLY0QZcTl0lOrZZ2W0/gsXMugzxoq5kMdoPNU0Fw6kzkh8DCVNSno
jlXulkhZ9oPi4+3+yKwqJ14xfozRRiS9JW2jSK0QDXKT3AYFuipsZaZYx1ulN401sqWuPhh06ZJy
YkYbGlcmq+mGA4hWVRcx4aqOooHcvqknxSvS6LtgPASKsmtQ3wCnUozrbcReNBkDWdXLW1CtOlFQ
rlYl4crARohQooHqaeGFUMaB+JrSGYJBOTdNABNNR1mY9MnKXKA4t99CjlfL7L2uzreDmnyqxiAf
BGwcBQAc7v6+lav7iNHNskWTEPNRj84E05rjVwxhpRe0SJDkOrNsYNAOXoWIYDa0KKoZLHKz1BRP
RVPxrqF4Q9iMAmic0oMKznojRuH9aITSFro1dCD5IksdIcN1e9d19ea2Tw01/UGGLP7QR9+RuYgr
M9PVLb5aLEg5z3PQHQS1gJk35ucczDNUmPSQYxDc5/JnDaKPWxT6sKohQQtnoCVJv3XMNWvIp1iq
xbPfDeGmMcCezgkS0EYLE547jNhK2JxqCUYhr6hhQ/CE+rO8+3+W6QDl/v9EOvyP9fdiyU1o/j8I
fqA5/LfXxe/BD18JVPiPS/S9rr//x9f8/T+OUdV9h7nx9xiI2+/4GQMhaPp/LqM+DHgyHH/alLxt
fuZALH/FpJKSSaFjoS/D4b9iIFTjPyWVv2IfIrENMTX+m79iIFT9P+l44rvW6cnq/Izy34mBkG8T
5v9a35khyewxRH2Jm7gV8R/ewarQKWEE9YuBZ16yeA0njDPPfO6qajLcjG21qJ8hYGsNgtqwQeXR
HbOJOIKyj4iIrmk6xCOLCXvSlaqne12aHkj3CjziHnpbG/ihTqyI8mM/K0fZHpTgaZYwKOBFfM1S
UcQj3ROyBxpRU9wAeorbi/TLojF+72J5i5vsCV4EOhuVfErZ7FyfKHsVhTWsmSdLKkmHVad7aXJj
GGVuE7MOocN4o1xdW7SuPG1+T8UGG6YKdbFXjDc+/XuWWMIihz75MS6tJtFtOoSCKycRzWqr82CF
Xjk1J4VIQfZPri+/16Eh0g2G7u6TatBoBMqHSu3gXv42Ks19mkMqQcPHJFEksBzm+7yJ0+RYjwQX
6TIiZmSGl0gun7LuvSDISOzmo5rUih1o1Ze0zF7xTAlp7eQSkpOOPD4Uf7uph8keCqOXtclbqKfv
PjE0mh98J1YA7FFCKlQEQxtXg84Pzd34w1C2vfbdZBCWEoJI/R48WsJ5LJXLDK3D683idZj002CM
KKSEH00bvS+ujErp9DUjp53Zpu4scsg5Hgl7caySAgyxiyYvFSZRuWnlqBXICEEVUmckYxTfYeeW
knYYVcP1xwDrT/JWg45z5NYY+WYReIA028p68Gao2tXsd03DWyFiTmxPWfg2zMZ2NmPcLRjbRPAY
VH9AO4foR+PrJ4bzXk1iJeIUn7ZoeiES5Jm8UUiyGreFUZKijBULG3rfxO5ciV6CTMeJwf85/kBQ
fdYMJ8L0OCHESxMrwQ3DjnVb9Dj+TaFdCTnzxNkc3Do48nJjnCtaE98jwVW6YJEGYckSJpZMKRbx
dRh6ajiRxycQgjAr1xLnnTeG1uhhFn0lmhBhbJ1x5tXJVufvmlGsatGsqQ8FZced+Ki0+XtLKwaB
qlCffL2HA6gAURoVtmHuJOv9LvWnY9skhcu2UHWTUB89tJ41MXeLlCK+l2bi5OhhEbXFV+2i+qIp
/BW6a7crUMJmVYeaAMGoP3GO84oE0EOQCKTKT+kdoSBXsoSQPOwhfezSIHmj4PWCUV2HcX0ia3nV
W0RAwly8xzW9igTrai3R3UgvcUagM2c6a4ezsCtHVoWgzC/tdyW2thL3gSrlr3PZDwi39RXp87sw
tzYtENo0ri+GyLS3SoancTJWcpW8/m0lvvxctf6el/JrrcpaRltPFOn7qhqNd+3jcE9HOMhb2giQ
93BTGLQ6p1jfILPCKM27+p8/7MN87q9PU0ydRjOfKlkf2jN9J0kotf1gbZhFS/bKhd3Eg8JpVUHo
dNG3eeiPjZicY6O4IhT+8snHLwvzLwv3crCUijr6J5rzHzdPeSYpRYHscA2E6y2vDYqpFrGd5qwF
lmfn57VAyUuW8cHMs4MwG6t//gq/9qd+noBljCUuzR+REeOve04VUVNWaVKwTvr+qMrZIQj1bVVR
zaqpV/jJJyf8NvT5cMTsQHj7SfC0fx9I5IrY1D3rH+5ZXiqhka3r5NwiBwWE1OIBy5m4h/NWTSrE
n9rwZDTSFd0ayNNw15mvEyUSCJB98USLFieh9so+sopxyBWQROVko5QVBH91DQeBpQirrjGVhACx
1OWdcs0X8/A8wFlQCaQjtz0oXwFovWkGPdiFyeRolukRWvU6poIJA0Y6TBUigIiORV5mj52VHnwz
rO0wHL5WivWQBaQOwgNfVF5YgKFLa04UsbuV/UuNmaCqv8SNmbOGKM267KRrNmluXadH9JF2ajF+
SwOsb8U0P4HeeoAh/0Sm+gMrDbilh6mKCKGsTQwOMOakxNg2PhpzXmFpRzAwSzuCrvTnjv7fNeNn
YWEa/RgC06h5/woj+yUs7Pj129fiP+7/593fa0RmVPzx6y0QTFIIBEP7YukLBtnQWUr+igrjb2hF
4LJn/s9+QOG/+atGlOX/lIHpLo+egiJIVlkg/qoR+SuJulIVGeHqdEyQcvzv7/bXKvozvO3PUWG/
jdX4AIaZKl1xopJkOr6/PuejLmXEiVvdXrhPL/4OA98mPCNfPSq7/DSe8l1+lC7ZZ1ugpcnyX0/7
7bA0TofFsatM940PnypPRjqDHuv20lnc+Tv9CdftOjwnRwSuZ22XnvBSbORn86Q8/O3a/OEt8ltf
m+PV0ZRaDBEhFssfPzkea2jaCcebH7onktkv4z1EmPtgrXnEMJ+yl+k+9+qjeSo+OWa60b8f9C8f
/aEaJ+Swz+KAvPskQrv4Pdbe0uhVUjx1SkFgvGgjbsFvufTDGE/9N0nfhIE7DxeR6Y81Ao64DFbt
GOlJeIne+FM24QrHUyIfJPlwbAUU/PdG8piAsyG1W1ZQ2JAF4uRN4I274rX6kahU0Tj3tiABN/kx
f8Xej6B2JbrVql6TO+hpbukSyuuN7uwKtnYgU9WGMu+ZLlk4Dop6Lz8L9pthZzZBLmATDvEBqA1N
7MJ/ZjTqGPJKTh/k4TSGm7ja+tKLXp7S9DEfd5mIP+QxqfD7kkaUPoPks5MGcQvtR5a+lEiL/iyW
KyDEYNmmdPfa6HaxY0qlRecytKs7QXGMZqNPNma9tlhpjUi0+qmd8FBQ+vMTyjWZ6J2hSXUMfZPW
D3wgwOS2llypIeodpGi9U6vDkJ3U9qnKd8mEfH4j0c8LN5K6GftL1Z3NYIc1gtBwpX8njBvwgd31
m6yg7bNKJgS3011I0pO1FMJ2thHp4L8RKP7YKGstuQvno3ZMtZXKgMtLLVe7awb6ZjYQzNJpnwT1
qENqRxKn1me6jvwPxkDoSrjZq7Gyo5cBnCO6yv6r+k381imYS52cfGWd7U0TCza2En4bN4x0NxrY
6Vq4b47+rfDP5psapi8AKzmxDdHp42a4j76McruqLOmZrhfcsBOw2ql5gK/lzJTVyUCsPEaPhMsu
HKPOlYo9YV8MKr/qS2q1U69TzeU8hd4IoBJSgo7bASbORjH2ee4qT0TMK5Ynx6vMnbRtND11U2Qr
yUnXd6311PSraiWveg/1kJfu0kdrI++0lbVif+RZro4HEdfGWx59oqX89CH/0DD/1z3kf/5kmXpJ
0SnfSD/5dTn91y1s/5flBaW8RhTSMt389/Ly7+Xl38vLv2J5WZaP/6peiA9iBofehWhRZRHTfhQC
B8lolpVVAT7oVc+3TkmhPC4D0IByf7j4micPPk341bBvUUhYyssnNcwnn2992Jv9yz//5xF+OAMy
U6NFrq4rpHwsu8e/idX7dOhgfmodiPiqcjDr0rVrQLw/W6doN271XfqALgGnc/Y07aRttdG9eZVs
eC/u6lW34/9bYX/bNrv8QPj1qj/Ul/ZcrqJ9fqHjpaWrtNmE/rEFpCYR5uwyKAjcCk/0sGL6DNsp
IOoudyIsJ+CYW4e5QIiy3ye23ZaPFm7PNyl3hms0ugzWrA6DtgvPN/YkD+eyATPeOZyK1dVoiK5c
ddNWax3tS3mAu0kPYzy0/VWsHbFakV4LxlJqdsHJGvY+5IbINhQ7rezpx5S7AofNxow/jLDtO8DK
tv5DL5wQVdE6u4pHoi9ACZlfq7vqZO0fmrWS2QA/NAm8pJMc2w3wsT61ib+GFnaZkCKsMqaNmtPx
kVs+4Iz2APWvh/jDdEttrcauIEFztTMMve2mC1amvK6yXVd9txbKUPnD+pI039LypVWe5PxHIG5r
Y4N3fPwmH4e98EKOiBYz+HTjdabvGDt09H+/i2/xEY7lj0az1dStvwVv8wvkoz526Txlb+NFvD5F
ywQQhMZr36EGcWvFEfQN/9IhTlgYZhtRX/6lbJGQ280PA5TKt+g0edEm2FRPSnUFHUZxqThcJGvT
7Kc9bLjhWb8T78Rrug0flC+dl9iY9Nl0pEfyRp2aIr1138ldd/UVhrwz4DYwxwM10woLSlA5EI5S
2YUqhSe83SpuukrW+UY7EkFgqw6o2etARpUDcdmuvORUVA7D8QM4wpV1Fn+El33gxjYbeZcLZQ98
PFG82/QLwSHn7klPuflsyY0VW/Vgnnjo5zx/hXJ3xyGWW8sOnQlYXeRSzod2+TydAeG+YsxtrWsA
jmZ6gr5qo4fD1VqkhY1xlORu8bu1r+7Kl/qFm4A4qSrx1Bjehls3GxNStMftqXl1ZmtO8ENc5bkX
PdJ7FwQGblszX7cPxLg44VmCVFE8akQGzy6/QM8d+OfSnTjdk1CiXMWLCc8pv9Nwu9+JW+Faf41P
2rX6Il2ns3kQPMo2TznIHim1zuQitHBn+0F3gg2DsC/GSjssJ1NwQsffvbZbi5+OV5WTu/kqXCVH
mHL2i+Tg1n/QV4Q8e9OmWr2MzrfRM1fTIXmPyeh9ab9GFxrx992XvnZGDgkv5iXZweVbfptqSzsy
Lx3fDZ2hsdWvibJuoU7lTli58ug0gye9SbjrXRq/ug0qrLeg102qx25ApFdNB3chNd9x340U5pGX
q4Rb2KBTVoR7EeVmq+8x+c5fROaKOQqXAUpX70j57JSpra+a+/Koo42ZcJLbmSusiwNP4rzOkJt7
JD/ayUHzhFNwjYSn4tVYtQdAOiPZKZk7/Bgqp7S2Ezc+JpR+3SgrkYQOghislWx6GhPOV9ULNupO
WcVsoXCvP0vPykb12i04HyQy6FdW3YlU1FN10nfZk7CfL8O1/4YbYKw30EPB+PJENhMNWVqqjsA4
5ltcutkVCXyASb5A0bGuTDeAQyE6cCyj3o2sg5nsu8oewACMV/Iq62Y/txdZsWmTVzLpzJptpDD6
Lz4m+Mmb13C2B9Ayz/l9sg/27aFJdkX5JEsvpfFmJa+68Gx8QTT70sCaxrzoRyJj78JuHoLpBzGN
OdP5RxBqY/vQEFqPkxqDslMgqKMhxffYxMcxttm1kodFzts02WlvA/0I34Uv/UN/sZ57uvc07qvX
Qm5QEaz0EvRlImccDBceBOD37Lv5YtzJF/EynTMkNiCaFpTat/Zr8NLe9dfgCxk+6dCuRb335LEC
pOZCLWsL2euqCqInlqrXIF0zXmX2goYNwJRTRI9qvYU3mgJUZl9V38HYcdp783v7rhJb09Nkc5L+
0J3as/qi37Pz6aYvqqBvjTa0ARxuYcsA+OCWMOzpaxSd+34d9FtLBk2xUu+K99jfA/bTY7u8N5/E
/i1p3ieY5V+yp/YLVG3uuF4DskmaU7pjZG69yZ0LdJHRx8AjXiCjw4ffP83diqzGqEQzwTlkS1r6
CEvHQ8n+ONCDo9W8KxYAchdOczkQkuJg9A4fy7T3CqDb7bPqGkfkxDM57izbLLIY/WBYWXeZBAx8
r7SXSlqVyrkT1oLo1Xu21A1MyAO69HN176+AN4ZPWuh04PYqNDpODpcN+HZmtwwW8c8CIIdYw+40
8NR+L8JvxKEMKhKubcYdFjniC283Ds0/4HS6+t+Cd+aNGh3TJ0YMU/aio1cIu1U6OcK07dUV4Dfs
HWw9hwDJnKNK+JKZVtoZ4z1I+GtNuputq9YirgPutlzT+Ad48uQiH9rrxL1XbsL6q6LsU/+QqW+W
CpHd1bVtY+4K/SzVj1GdO2WGM2PYJC0YUdRjbjw62DU1aa/E+zF9g5bIdI/XMzZ/YjLD5CkbG5Cv
75H/wGuTtuuOCdN5emJtvMI0anjqhb3SnbTulFzhA9wlX7Vz+UUpXtMvMCiK5+geeNQjkj9baoGq
2oRRueOd9HphTfJap3yMMLZ7ZUX7hVSRENl3scmRC/J2CpBoQBR1VQslC0wTxQb+507Scxfn+0CS
bIQojrideOutZy+51NDcps30FhRX+V4jPA2YfEjPYsgfuvuQ39ba5rN0FB8qKIY2cY7z5NGKQNFC
x2m8Dt8U7HVIaP4Xe2e2Gze2bdkfKiY2e/KlHiIYnSJCvSzLL4Tkhn3f8+tr0JnnHgcVUNzMU4XC
BQwkkJmwZHa7WXutucbMF0WwauPdSIFp2awZkNHXbEUbWLPUns1Ha13dwvEPN2AMMPKBbxo91F/o
YgrgqikYcOxN7bHMMRNfThQdWhSdqNqCtnaKN+op8RM8C2vfPKR38XcJ3dGREe5ZC0hm/Ef2FvzA
JuuFQh+wAOPJP0TP7jWdmZJKRRlDNGSyi/Fb8WwTk3nLIZ8CG0XZAueJVdL8C6p75Vrc85kxXFLE
8n8Fg1UA7YCoE7ghanoWI9GoW8MK76TPxlJ78q0FO0D03Qgdu1nK4jqsjhLypEmTj6Km+oSjlk6U
s55o+X6L1XfhoALb5CV4NOlFLl7pp1t1TXKMtWFFjs2WP3dIgfrsx4VjwOUwfKZl+x2G/w7Df4fh
v8Pw32H47zD8dxj+Owz/HYb/DsN/h+H/aRg+ScHe58KRdJu2aiq0VJ/mwv/vKCh+duvPrqoKauoo
1FSTNr2ZgkL4WoVEP2v37bAem6tYfhBddp16T7JvbUWhLG/0unx1Y868ngGHrd/SKsHRvtHuC1Dw
/ICAsG+M34UgGxLDSx9QNRo3HQ5QuNNucb3fWNFLA+gv9faNNi6G/u3jA8zFZ5hVLP8/PsPfEkUd
A/rKq+xHPRfAn6jkr1/pSvuRzX9mutJ/SelR7vx15UmafvI/NGEE9XDXfC+H++8Izep/iX6mn/zv
/uFfwqWLgieG8AeCpyytKxTyr/Wp4olf+ksVbyBR0mACCapk1MJtiyr4X6p4/kjRZHrkJ9k8HdpT
3+tfmifZ+IOyOVooXQH9Bofm37p4/gihkGWgkQLIgaDe+Huap9MCmg5rnf4Llb7biXhivqPhVEbs
52MKZLt1yxvFjxy0FytcXTeSHyxpOVzXub/uDdspRgFaGjKitJQsbROTHKhjPK1vwOpneDcoGPOZ
LZni4Rli0LYEPZqgstdCMgVxvu+Kap/jUaeOxkJX3kaSW61Z7TIcQHHwgVpZXLdltsDVhl6XcqVF
kKzIZaFGJDdupcO3WC83VQhZqOqfhwphVNmuxzrZBsYL4Hg8aiD0KGQwx/Tgumi4hI+zrDQscKza
NvD34fxFerEQvX5Uku7Wp3IWSyZEGdAU3n0aeg+56f3IzSMqdLDQg/c5R+ijk4HnpyRpr+jtfvCw
mWnrXU36Q/f2Q4ki3V4Mo3YFHu66aGJHDW8G7M/7ii5biJ8VNOlR2Yqu3PvoXVKa6oeQop4PE8nf
yZ26jgsaoqgFoBRq8bpRSx//xwxA8LcEGkhuIGHKMRVRW7oX/ZUskoOPzLuvMPpNpOegQ9sMcrdP
4zu6LB7sXnrsFJvMDc7AI6IlzbwJeJ1VlG+lSD1GbfcVatcdtqyORpbX7OyDZv6wEtr3PZ6igEAZ
R1907A9cxSgXqvJZRQjd0EnWB4pjRvWN1Nv3pRTeFTU1mKR8VdLkbsiQx1nBlVFRO8Sbt7LtjdEG
931J/ihPghdJ0hH2VJ9MX3rUCkDxyXBQrO7h5+T7WyvQY5bwz3xp+XVl+d//vUXqf1ArD+21F1Yp
j86219M1il/5lyrT/oO1yZQRYELClqf+nD+XKMv8g558SDnQd2T+bfM7f61Q+rSuobw0fioyaZnk
l/7VuSP/oRumgfLGNpGns678nRXqT2TGv7d3vCg01jsVdN9pMFGmDYrPgI7GQdVpTdnaNq6EGiVA
jIf6G3jxAfO2zHSPbppCh5xPAbxWE6eVgkAalrSQNTmeLLJpKzB4rQ5LNHh1XvsdrvSg4duUGIPh
LnT661LqSWMWm3Q2xm7bYLWjal67VDzobHAqRrlQKCYVVlFqP2nb8qvqBrT0OppI3OIVz0hR3Idt
r1ARs6A1GDtXs12rXdK1MJTf6jZpRh8gvdxJVCAauXDdhdIkAzqywW9s+gWxQsrotRiBIQ0tbjK+
RwFr7AW+VR7IiEiFKVM2OTXTslFTNJODG98kZZhqzVYN7BLIioHTAoiTmj0FQVstGW4tL3SRteoa
XrSOOCEI/a5pl306SJR0cnWwOno4aNwtjlZrqt5TZPIqvoySkueQiBQ1jj5pmPZqXzyzdeVbb3T1
9MYCXosdXKEIBZEHft26fCfnWe892intFLfBoOOFGCbpUKSryPVR5SVW5UtfIyuRvsFtGfxdn4Z1
ey0LyWKfN6N+oGWVliN6GJWYxk0lk6O9GkHewaUNnpxyP+bW6N9ZYL6xnfesTguPoK/hFAD1wADA
SbBeKVndrVJKbrNxCOK3IPBYhfOyjIAZtolNPcMDV7cosYmSH8dR12o6d2KTfl2+BF1GZR5QJWha
xKm3kleH+TaM2rw80NOjJya61KiUBJWhFOr6smr0MQqXbps2mNK6eLbIKOMhlXk+bUW+m6KyaDAs
xShCsrMWqrAWR/2bNmBFRqm3ivCcnVTxkUTRWc51IGNsTfIXEWaVT9Fv4BmWeacO6lbHxRDaEB4X
MAHiyB7JsndZGhwhduSVcj3IsUZBozK7BLffrGPerIyk6MyHUMIQHMMmwCbi0AS1kL56fVNhgjgU
qpR0Wx9iXxE4dj14nbXP9DoynvMqwFp8y023wWNotk33IAdtEPhOje9Jmzp8JOgvS4vmWFwULKAF
tljioYKjGRqEunQzSraxJL/BjBzST1VDkVpHXuql5g8fOEFNR05KY/vejOUh2lWJIWMiPoQSKgG8
LmBcFWFQfhFGYY0VooJGQ3hRse97n0Ir0uvDqBoS8KBOuFXwqCViqK7lTMs75C20xLJt1W2f5Tv+
Lsi2Yx768j34TN3dAVrr3F0kdYmv7WyLDoE9RjZq8GoDvSs/4dUJ5XWZ98xaZSGVVdRM0xUs11vT
RYbk6Lwvk0bdPMySAqp76KubRDUoPi1SyQjNB7y27GIdobmOrr1KePkh0AQ+nL7SqOGjCyk7+h7T
+WW9NELP8dLyI0ybvqSlFlR4FERiEHvdLbpqXeZt313zUxUq2J4hiR2PpURmtujkAJQIDRy2CysV
Bi3gPkVrQG74fonSF9SxgkYmzc07SdB8/yawTrX2Ay3E9rE39bFYhVqZaPssxJwHoU5pj6LmL/Tj
9pg1Xg2ImWZm6a2v2qx6bV09HPaFmfj+FrgC5lJAxvDHk+RQ/cl4jIqu2ylVittwZdKv/qRohV5+
oy/N967TLPe7L2rXBt1RVgegF4s4qEp1X0l1XS0NaFmmU6exUV77gedhyyt1zTD1rSeDpS/KoSpp
JSkjSWqugcH5EaaitOlfW3lkdtSkFZg0oCckWfTwFGQtfYVJ35WHwq8TXItCkbZNsAwjw9ePrFih
2ALHjKmYm8A226UrWyqIURzBteBQe9Cml30Pg+pBS7qI9diV2qGBDJ6BI2I2VlD0FqoQmX/tm/2I
VljLe8teRLTzD7daV/r5tdsaYrzrKrxYUGphftp9ooe/oGEtT6LCUVM8bKGEgMZd497dWQiszNHG
4NqewK3QBNR+ZYel394VQItajKu1yOvWXZIEibb0/DKyfwiVRQpTnyRu8IyJTER4i0JjcDQL/EWx
HhDuiMNioVkxyieLjp7vqhSEIS1yYS+jdh/R5YylKYLH0tcN7xZfwdq7hq3ayVe+C77rgNwvCvdq
FbbWlS2aXlxVkciLZ5ZFndJyUnbFKsBrzNxgTiFrP7wOz7CEHXbQ+7vKbrThWNSW/MMr08j9UbBx
1EcoUUO1L1M/FA+DVzZdvfDzwU+WWI/mcgDTGcD/Jo1BEa/GFlzYrYF1TP1UVbbmfw6NvpCrJQ50
lFdHS3kJEvHDzqlNxxp2HvlKgseW3oa1ohQrLNYHCTtxD1CYkxf6JF6QcjO88jOzbtd6qwW2k9Pw
q4DDrjwjf0uCKq1u3LhuUdeMUlcGe2x8jPFxDGw/2Fex7ie3mGGo/gEzGjGwkWhVaD5ngzrE+w76
b4Ph+NBIjqGErQoTWomkz2GoNXG47PLCtz+7XRRGW0EAEK6CQNRq7UR2V9TPbRib1UorW9hHC3BV
npmvrBCm47YtJ7fn1G/V7J6zQY4f4ZCmEMCFqMx7y7Z7HKVCw8ew2DRGRT54jT2hH8cMMVCRCnU4
umNV0KFM5NeOeAbHeYd2fvAjqDyxZcWTxq0r2/EL/AtDe6kSq9a/xF0wyntNG/G+wZ/ZTAJ6wygV
P2a5W3d7Ow0t8egrkVLsohDsES4WehDHL6EnGjo6MtdUrminUdqvupnm9jEvsJSYDGo76sGCv2oX
lYGc3oBmVzxwxV5hyC8V9iPlS9x6rjq0yHzifKRZFFvCyTyt9tNqbceVlGtrNeyb8bbKaNOOnbAS
cnzAQRJ9Kl6cHu3aq8gclHEfKLqKiUOtufVdX48gxe2oaT0kUVqRYOvCxuCCtrf7Utj1QsXIHJcA
eikUl/5ny07StxFudOqus0JRiEQgjvZx80Yw5qvxdRvZWksJ341KsG4jKwhGtJkMd3XtBinE1HVS
4RkPTk020rTdVUoSWPIKhr5k105WmxoUz7oKSG0B/qnVAFRYwHtnhWrokJL3Is1T/UdICJHV+KCF
o3z3/+S49D/pIGR8nK55jb8F7ffq5CA0/cqfByFT5bhDLxlrvk7+8r+OQabyB9Qe7CFs8jGQTFW0
BX8dg+AXMKwAIAsTVJSim/zRX8cgSfxhCtCetq1PmVDZAC/5dw5C8qxnakqqAlKnmUJRSP/8bJ77
VWjMol3EUhIIR7XGTZ3dpVVDE/QDWHMM2ZsVIjQCCyx3mvUvh8VzfWKnWV0QDFxYhZpgCZ6SBrWZ
xjplfynSFs5eo322e38lSELovr5gdC8EgIQG87ScyVdbWLJXSPFI+cCtJEsKNLembda+unBH514F
fR2QRwVECc6np0fDVGAjQBO6cPg6i1GpOWfBQ4VwlRISWR18g0RfVr1/ldx+fOWfvb7/Poz+9S4A
W8KQIGUmK9O7+kXtDWW8yqERwxxkp4qUqyYxt309OVNkr3gpPbnSD9qYjzhRHjkzgf4mqWIglcvr
fa54n022xYHUl8idunfIGTof3990Jp7fnka3DYsGXD+QG6e3J6l2S9RFLGgRpvYPquidBCy4KCQn
Gmjzk4LViPTo44ueHZk6DenQphnkpOJPrzqFYuboclUINssStWiNo3M2YM31OStZye12Xekb2+0v
9BFeuvAcjWzYkh20GOo4eYvQi1PJwojrm9j8bOjQ1AJ8gvP+WmjWY2/7q48f+t2koHOSlywb5Esm
cuFM9o9DSAzMWBodXFtwFA+XdYaucqzR1Err/+xSs9Fu1IVihTWXAsgNRCRYAWfEKQEDUbm78ClZ
407HD0/FnPmJLzWmiX/6JdscL0kQQsLp6aoGa7StUffG6t9kCjCNTq8z5x5bbaPage4JZ9RIENpE
6Hq8DcYGakq38BTiVLog8YFbNsg0Nc3+M1H4Z1vymSXt3TSZLq9MeFb66w06WE4fE7hu3sPQYprI
G8vWl1ji0F8OzsmAJoEem0WUnIW2/fg7zuGwfz71L5edvV0f/JIthxmLB0UqjnDm6GC2CMysBKhY
Cw2hZrYgx7XMOdM1lybL9FAna8P00Cph3tSso6r6bBk3QlXqdJVv66JgBq9kKCrACjjFCoQYWVrl
xpUrpa9W8iX87hn1FreQjaVWO5Ppq5nxVpIbaMeXlvKzn4IMn21AANWh85x+CjqjRR7UjISqepsK
AHXsr0xJ21YYf+EceVX0O1m4DSrHYDmO0RY7lKtGjRZjnG0yPbltLf0YbqRA3ifq04XvdfbeJjA3
G/gEJp19LzyoPa/12XGnL6W+JNlz2iUOuZmNgk1hgJ26nm9cXLlBTEIYrEFyk6/AOdrmlQWk+gYT
Q4pvE9Tl4ztTpnLg/FsqZGUnXjXhx3xLbqS4Ny2VbWjAPxw840qYw6YdP3k4p2T0kmeKfaA38pFB
fZ8NwxE9sZKSo4CZgCuSl+jbQUnJ/FtPyn6o25txjA/J392LGG+qAJmKo8XEqZ59WatwRzyNE+GQ
C1qZVAYiq13XAJPKnAYf3pIZKUdVuzSgyEm/ezUawRjMAOtnADYbUGQrvIFUl+OV9q7q2Q4S94Gk
2KqpsESD06uArvQqUBmUn+RiBIPHbdjup/DS2D43fAyTnLrQKdfR3D+7k053Afe0Iy05JR3V1WZK
WJOV3XMO+BoEr9CTcI349PHQeL8n8toNG/MCg+KijsPE6VUToUYkdOrRIRW1TLGwyt1Hm1U1YWd0
vY4+LSg/Urv2q/oScfrcqDRBlhjEHyaOBbMHbuOWpJBs04Ez+p/bpt9XILJCf2UNrC6mvWtJQOCt
aJAXnu5AG9wL8+LsCjs5DRkWvC+i5dnCXhgRxum+OzpWSkuihTQ8GTYSLFLNoLUEJ7Z+X8rtz+eP
bgZb+nzh5Z8bfKbCcgYrhkB53vMcBz7dGxbXH/HSq3fwzMt4W1MjJB+5MpP+2rb6m0mr3qfNErPC
QyDRkJeWl77ENLfm64Op2xw+bIpDeESdDgLNL1o5TEOMDOD24OB7RWZ6a47SwZL9eylzD1UcH7BU
PvSld+kdnFaU/9zbWXwmNj0oOMWczfvcFJO/NLuclFnLgpwQeCZ1chvRmj2URsd2y51uNisFGGgv
7xUj34X9Jaj0ubmHCEXDMG3qAZ8PRTxZSpFmfIiwo20iCVa5pVwFHgVaY9jI3ImlLLT0kpfJKSno
z0fnKEgVjemOEmUKr345HQhMfDtbIlIrUioPxKSKkGhei7fTWaSTgguBoTz9ffPPbDHVORbisSHr
s+Huh7KvxJJKEOrVSzhtpZZszXpPQWStS9Zj668tqL2pvO1ghLG/HRTPfoToeqvml25lEtm8uxXd
IokM4o9TqnH66CmcRj2z5dHpNWOJlfkiSG6rXDlalXcPi/hGdP11Ez1GTXoY3HB3Yd6dG3PUIGFf
C/bDn1jCX1+8HI9SH2M74CS95fikpVWQllbydcySu0Lpv3padHDLgb628SAs6XUI2zepcS7cxZlZ
x9S3OOljKKHhXXX6DkIrbHrKSr1DH0SIp7NuN2s43E5Up4tKoUmVUFMM/SYVyYW4fc6umULLk0vP
JnwZ1UM1JISvNc45U0gbohbwjWZjuLdaoh6VUb9qU+8YAHQq+7e8bh5re9jkgXosQ/tBky9mDc7M
QF4Fnj4mCwEUiNk+FFlK6oku+uuA1IdXlR1ty1LDmmR0yLs/UPc5GrZ3hagAF9JqN5rRttKktTtE
ZBObjTaGd6nMvQHLBy++/Qcfy6L2y9zhNoHtzz6WFLYjhOHRqYpuPdUaGoCADCRSsv4Pw1sZLRBD
cnnNxU3i3DCxLC4JtUjI7JWnV/YG1fPSMmWwlv69gV1HVLtrWar20WBcmTY8Gdq4f/Rl9fXjRz4X
NSK9sfksGtIieG6nF1YwAQzAZw+OlHC6U2hi8unMz/Hm0mlYAyEn6eGdzv6tF+GSpPjSa2+qAca3
Fm4DMR3if+QT/1ypyYxK9+pmxLY75Fjw8X2e28WBn7F5AChiE5tDvqmccOJt3IEXtFDLclykdLqK
Qv5ii+gFs4pgUeIiOwLg7Kp0qZnNUukvjd8zwxfrLHPCQEEb5y5O39VY5WMUa4RRtcb7EMm2j4K7
NnW3pPgxoExo8FKuJs3LP3l25gyPDeHv3c4txxSLUP2whQT+RvGNtXitZO0qtkmoY9BQqzi7kzEe
aYuzB5da/sUo7sxaSkptCh+x9WFrmT25WlWdqyMKI8WAh30DTDmJ7uxCOsRdvB26vQImh8G1KA11
m3LOGPrgXvKaC0v63PZqWtE4ehE5o3PDu1GbbShKNsq+belsKAVm0zDxDRkulUxjb+vjAWONw5NZ
iEVLszueqK+V6i1j01zIebu35PBL43kbuWqosxQONrqYRHyT0losFIXOumFAtVVcCj7P7MZTulcm
VUyyFN3K6ZDRSc6mGPAyXFTvobC7Q6XrK70umkXeGd+MaDhK41OIhnTR+4ENanPje+My0pJ9qF7H
krG8MJSmNzTbknV54upi0jfxC2f3E+pR0Mk2Qwnj5mVXDgvcBm5ibHAWrYwEq5aKV6+BO5aqx8TG
h8Tq0y/+MDhGzOk11o516pEHqv7JCGd04fU2SXve7dVdWHBk9DxCs8BVF4oGdBf7oi3O7utBImIp
mPU1Nzl6+V1KLyru31tPJD8uvJ1zX2sizU10IjL38xxQlIluKDAtdPwi2RZqcrDU/NZM7UfDbdfx
QzjSkYkb3HVr569hZD2E1XjAGXdHfepzD+7j49uZIrX5t1JI7HN2QNWkzXejuAlcxY7YfUwYp0bY
Uieyvvm1iQYpwc+ADtFMXNgOzl0S5jLHFd43QctsN8CdwuwiZRycTiNZbgpnytomHSwEeYNMZckd
Xfr0Z4JEfXKCmzh+xMk/UaO/xMdlbudq4/VsQLL52ffFCpfVrVf7myrnnO6VN24h3XkyEp+Ot19Z
3qUpOg35+WtW2QPRvYIZpJxxOkULyxrluuQGqpSSeRR5z31Bu/F0Wo6kg6lHW80I7jLNXwyaRE6w
2TQT1t6Q7/qXjz/4uf2FshBw6ynh+m5yZhQ+26GXBieNl3mOvFa0+9SM70YLvt22F5ZDUmn98TVn
KNef5xOdhCc6CA5m01c/fXwlmOxTTDbWgPjLHqsbudZ20jJdqAUiUEDyOnGQ8LNF7PabC9c+txoZ
AkPPSRho4F98eu3CRtSNkAnwngW95EenWw9Z3e4rysmtqW99Sd+aVEqomBCJ+au2Lm78WttmSHh7
1drn0u2FGzo3GA1dN3Xei8pNzfY5zzbKtLPhabtteCVa/35UqhsN0GwflzdGWN1QuKaxP8GMNdrK
wXiBzPZ+AHBMpJI0FQ3BXlqz6ReGnehzj/eRFTBkGAdjfIW65gGU88trJGgaz7cXnnj6K09HP5cE
bcm6i2XruyeODR8n8VCBb4Kuh44J1CLezk6NPd4IHNSu9NyD1oFswlT3ZIUPgXIx9j13Cxqzj01S
UamYTqPklxXAIgXUuHEM9M9VkRMlW7V/7pLamdJkcUbCmffea9F6JEGt6Z/CLnYuvIT34c10JsFs
x6KEyiY02xVHTy1jKycPQTZuMwW7Zlfv/szrRrR66Estx7PkKs2/FbhiJoYKyHZYfHwT7/ME6G2p
MFM2MlmI5jm6FMeZUdgZovskwWIEII4X3QWIEKqcPnmW4Y8v937qKYKgkF2ONDvh9DQUf3npTdTJ
FaE2zfo8roUNb1H1m6LDOpT0xH90qbkFcisyFEo5l1JCPuDIZpLf1inIC727tJid+5A27hG428Jk
Bu5/+lQZCGoduRllVLdh2JZ3FrDttkREmBbsHqRExFJU+HmjplmE2JU4mf4lLI1ryXO/fPzU5+ay
rfOGSX7QUTGPJcgmJMSFJsWjIDukdrUrR+vRt5Sjf5+3X0xAICK6mOM7M5UInuCOEaJzxJ4vIFVG
JxMamd6pgm6NxHiLZfFKraRDobUQ8t01tinbVnrOGb4iT8GUuE8fP/b7CIKlhOIIKNdpHZ0cH34d
V3i/NHKdTB6AK6PPNiExox997pTnmu3LGi4+8ZkvrrBrE6+RW0UBoZ9eT6uKMkgLQGaujybK9K/M
zH3QQjJt331KGpKmrgczXUc2ljOGhVIvvVcwpP74oc98a56a8wgPTCltXnoxq9ZQu0zqHLOQVkL1
7uO2wyInxLoWDk6BFcQQvFBbO3582TNLBgumjPEnynqFf50+e1o0da+Gk6Er6RCVOmGR68tSbVZp
BRK19v7BU5IXYY/gjdNwNA2+X5aMNrPdobJ7oCoWLgUcOE3sABpDdyJgcmmyx3t9KRfRpR3q/Z6s
TBEwUHuKRqQSZ3N6THNSFCFONC01o6Z/NPpwOYbRhmAtNRdCwEMR92lAIr/6B4ukwrmXHi3SDjZW
hKdPbJuJVlf4JjtGQLStxIcOomzT+EvNv0R4PzeEMEW2J+0A57N5XTFV0DMOiYvzWwo6V43pftKO
QgS7auzXEFlWfmdsG7+/EHH8zJvM9n/ECng7g5vmKedVgRLZHv1K5mSl+t1tUdVV0booipXvZ18C
igGZ+apCzYpBz/uJ/dDJ6Flk6/HjgXxu0UAxMa1ZFCbeBSFjUQWehjEYoC5/gz/0otXVY2CB0irb
5YhbSW1cSqqcfd8ajqzTjJ3m7OmnVbDh7NOE5+4IfT1qs/kEJGvuQs1zdJPipOrkcXNhJzwTbGMj
RnaR5hWyfbh3n161MxAiU4jvHNlOHKvFVM+Tq60L1SqSsBLgpBvl+Mnbh7glAgiUavf3XzRESoWY
jyGmTKq1X6dw05qVgcMbU9htt5D+2JaQZK9TTEWNPaZ/F+buuQWKvKJNZIW24t26OKp6VZdWwwJV
+KvCb5ZRqBxN8eQnJGUouHz8cGfKnLxdnXdrTK4MWAGePp2h+5ZodMF0pXnEKoCxfccs5JUcbjP0
6yEiyLHvOkO5sNO/G71APnW2eoauLYyfUsCTlxpklK0yFEelLIMNM5Yp5KRBq/eYDyIB6lbUvf7u
k/68pKVZWPQxiMXsSXVYqo1aDMJBFpEvlKTcSFm/t7P4OqHGkFvGwcU10Cl6/MKH/pJURn73Xbk8
qyHn9km0w95z+qJFAeHO6EgPSKJYdkr4Ar3TrrG5YzNe5kbyY+irN9uybi1rM7UkuiL6phXy0lQn
3Oig74O4f1YgsH/8Wn4ez04Ws+m+CD0wQQGej2bp9L4qyYg61hE0PIr9zY+lB6nZDE291X0sgTSp
tJYAvwdHDnLodRZNMNDDlfAmxXBq8ezHGzv+FLdYhnT+nWKLr6Zwk2Uh18fQVLcBJTxXsNONttpC
fwNbGI4b3zWv0sRbsV9eqt+ce8mYt/KRycNghDZboRov1Do8V1HBhB1+cqhGktFJq27dixgH4e7S
2nT+euaUfZvCqfkxrNZKYxCiFE5Ya8ei7NbB+Jr5D1O1fCqSpjKY8paezvgxDjBwtmzQc/gGVTFw
OO8RJ8lPsSFfiHDeVzP5osTOWC/ok1Bp3vDnBUNlNpOfcyQeC+yeQUeGWHPZyj6IFrHSbWocB7VM
vTJc9Zh2q77AvwqN5fLjkfV+m5zuQ6WAz+EcSeN84QZDOGDBRPE8D+SDTFdRXiVH163eWExXLvjc
0Wj3th68VI311FYobWKMA5ILy/fUdnl6Wp9uQ2O7Jk2AmmM+79W6aTu4wgxwNd5b2QgeNTzoA31i
XrpQZO+p6bx7Wv+uai9focG/yw32bRLx7tCuapqHJA4gtEA6tGjet5z6e2Hcd95wfA1H96nUKaO0
1gXvGmUKQ2ezctI+sMfy+t6rT/Q+yXM6TZC4WdLeYwzhWaA/+VrwXFYVqdYoXXqmSsGPIu3SoDIe
hCCKda3a+cT0tYQsoLcOKi5hOn9YZs1b3PRY+0rmqhxdKJexdGu3bJ5k1S989mnBmN06eQkyE0wK
pJ3zxICn5rlFex3qFStZJgWMTXklyflRr0H919FLliq7vMuWNnxjujceS+2iduf9LZgC+e4kHSA9
wQHjdE0bisjGRsua8nPSk1KzYSf0IDXlLum6tyq2Fk106NRDnwZ7Sh9R7V9K0E4XOH0HxGWkCVhO
cWN8V30yWkVSE5UKYTBoDxZqO7rpdbe7jrpnmi1XOLM7EqbMofHt45f/flvlukx+AjR5GuyzPa72
zUoTLQ/uK9qxqqlE+tIhMt5q3eMgiX07/pYfX/F9AMGmMYmySMFOhtnzMlfdRUWLGScFPl/5Wiv9
wSrEneamt/6QvdA4nI3dTadr28GQ/QtD7f3qa04m3YZOxl8hfzFNol8OVxrGli2tpr1TcH5zx2BV
N+NGDvWrvK0XAbK0C496blhNj8noZo/R51u46+XugBRxdBTPxZFNetBEBWI2KpaxgUgMnXTTKLvQ
j+7Ujk27rr9x9n69cBNnh9YkVjFNk5E1H9tFGNHsltiDk2PuYbjmqsCwa6jte/3o+g2EgnqX7fU8
uv/4utPImY9o9lS0OLKJJGxelBskWdJV16Qbt2TRpopZK+YqMV9RHqw/vtLZEYX0Bb0jRyuuNwu4
h94tYjGVrTsX7apZITcx7fwt1W6yyaoFfmgrOVbmv/D1Xz6+9pkRRSs+gT4xIiNrntj33Kimw4l5
6+mxM6iU7GuiGPmHQAInF8aFUN8+905p7metktmo5+dISVdsuk/ZUTTEVFP3Q0GGPKlwq+7dw1Q5
JJI8Npc0befWCJZHSggM4fcHR9qu+1EeWSNCN6PUK39NJeXVopvL0D/lruxU+Trsqs90GG+NXsJh
013VAHPVviWeu1Pk6oYeFtx6wV///Zdvc5insgWPRZ4nLSKpShst6pArUM/ouvoGM0mwQtc64Tqu
uxfew7mXj4iDvdUgV0FQfrp40Ak4BH1K2c7Muh1CI04Fx9zN15ktbdFGLSLh7+AUXArOzqwh1JA5
gCiTYp4Kwulle0azEBIjzNDCqzGod9IEyB0mmLU+9ZpYz33obrUAR6JiLG5FHVE+CC5M5nNTDMEM
0Rkx0TTTZg+fUBIs3FpQwSj9Bz3xvpfeF3oZaeAP1ybM8dRfRSHMlNpQvn78keUz752ko87qReFA
fZduxWExSKowZNAH0bJrvbXa9xuI9vRhXnu2uo2N/i2K3edJWu8m8Re8N7/3onaM2uYbjWBbwp3X
6Qejv526gS7c3bvE2aQ5IJeEWgKcD2fT08+TIXPCbZoxiN5sW8KtaqPvLRvqYkAg0pv5VYLhq2KA
59bTATGNHTgf38GZFQixCCAhRgca4PmJQpRKNRhZQ2U1Edf0m3/rIsr5WOWKdhWN0oWBcGZVJ1Ag
r4LKVCDQn43GonV7WGAUzzzNeNL1egdb4VoK5S9KKF/Kmp0b+QpKEzEtr5NH2+mr9dFT0/jNtWr5
Nqf7d9J1ekpwlSfUbaAhsyY5amwu/fIJlacVXQrKzg082u9s1nV6DdGqnV4/zIMsqWiuRqimbX2y
6n2pbcaYUTYU8KP7axzAVMoaH3/PM1fF+xsZL0d3MkjzmdZbVmBJICmcPqludNnp9AdV8ta21+17
5cUFhtaP9j+IyX621lFE4Z93g0jyKmSMk6WrH3rHRnZx2pQepbY7lslVLWOidm/ESCtTPGX/wdPS
LUCmm/XbtmbnbyPt2rb0qSWp/YB5yec+vxpT2ek9bZtjiOvTNPHPQlCy3XTj0MdBuD8PGFytUUdJ
5cvSkyxF486t/Me2aVcyJP5oV2KcM0o4kNW7jx/2zEaqkEdCZMaAZhOZBdudXNZqnmYs5R398Kp6
pZJMz0fr/3B2Zr1xG80a/kUEuC+3HM4qyZJtedMNEUcx933nrz9P67s4Gg4hIsmFkcBAerrZXV1d
9S647Xaug8WApBsb67sWuIXSGbhwXhcUOBatG8VEvqAe+8lL1Pjiy0Kdyn6Ocm2nAT2sW4h7Mbzu
6BVu9ef/MNt3Iy9mO2pyJgnhAYjijRfPP2w6dFifwOc/jtj1Fv4WyGQlElLtZRfBEaXDu4wXI2x5
3xxocRv9QBWluxhFczDm+hCb3BTaRl69Egmp6duACABVAJlc3IjRVCuRbAlEi2HsEOE5VGA6R+nJ
b7rjxwv5th0XqTRlQNumLWTzIZc9oWgMjVyFTeS1cnSUw2newXWb8WuJj2MdDZ5cTxcfPj/0ufHe
wHfblNRLZRgwQOv+pHTlnxFtMKMs7D3ugbaH8spGlrK69DQVQNSgckR5+DpU9oaS5MbEYsSYPpIQ
H0GfH33KJXCDD3BF/8NzGVtZQY02QBFbyyDZxzOiBwJOFMTBITKy+1nOX+Ihf1Hqewwgmig8NPP3
eeRR9fG3WDvCdJu5DHhKqQBlryeq2lllFWFEymkJ9wpzNxI2ohkwgylkOYZDA8/q4yHXLgSDpB8o
JmxwPH6vh+xnWx98B+ap1g+uOgGJKY9WTh92ehkxdMyq+ZRB1vx40LV5YjpNE0VXKPUu6wJBFVaT
AWjF0xBuUuz0hM7HY6rJXq76O7sbP1l84I+HXA1VAqhEFcjUb0tYdYWCEXpibHP0nUZcNzA4uUgd
xZjxhxI07hhDtbNqNrK9MfTaEgPOAvdLnZ2HzuKrznkXB/rsjISp5Gi24FQN0R7T3RDN0T7+OWMD
4RsbHY21AEIPBb4csgIUG5fxsWx6K44YtC+jiyj8ku4gaKN5/6HFyvbh6QD19I20uKx7jHMXd6nG
UEMBthlEVW7M2KrjRtH4G1F/dSkZiBc/FEkQh9e7Na2HIR4nDoiACsjwRstuuBNPw0ludyw+Xy/4
OWlbeektdF1M8d246vW4QZkh2SbxStDi+7T4JeEsMsk24iJvspBqBrQ0v5ug+2aPgn/48dZdPS0a
1XOcw+GELt9obazJ6LJQoK767N6Jh33TOvdJXNyH3Rd1prFAp/XjEdcPC+APwTRbgSX0feLPfcft
2k+wOhHxOUpJgCZF/ZgOwTm0tDMM/X3j5y9a+Z/SRYrX4AXEO4CodL3Yc9KoktXXVA0HONTxoQjN
Y5nPx+Sc2emuKwc3foBouvHWuqVRiG9MtwbgMDynm0KxJqV9F+YgyEpNde2e1+g0W/Pe13CArR4k
H71QtVMfjEz926BbEYTdeUwzT3Qupi6v3WbyjwjhPAxj6NlDE6PgNNa70tKxT1P8g95tMXHX9gW8
JAqrbAs4L4t1CqtqUlOIR55lzccykJEHQiZxHo74/jwZlqeqW0TM1RHpGgpcNV72yzdLAJrdcTp1
9GRc+bCW3+ew6VsyAaN/0Rk8j7ZoC2tXPxVzhw9Ds50L43ovNBqSq6HZEDthXuq1/ElpMs+arOcw
Uk7+5iZYnSC6KDKoL1CEyx6RrWvzMOgDtfDIuHRtd3bqHKHA6tHAVivZB2a1keetzo8Txli0xuDv
XM+vbmfHilLmVzsPte/sVIynhDhDPj+m8xZIci16klCibyJUb24g+hTOY6hAbJgwhL+otOeaOBab
fzWNChTnUc5wxFO2Lt61QcXmFI1uGkjL2wED5zQOupovaEBLV4MvYY2ZYCK7ii/vi9xxs1pF0W4L
FL06LOU7vuL/5EyvF9bwaTs2IcNmU7SPquSzBOQlHKajYMnnSfoCscTM/I1QvXpRAGUjlNBrocm3
uHbnKQ6MRGHYqFN3ZbOPg9/p/FVRYQzCUoe8SNejT/EIM+tdO/6HtMohodJ1iie87xe3VF7lSZzL
XMTl38NsHAY9IBQ4FI3BTibDLh+3WPlri+wACqFVT2v3pt9cZqmuosPFbAHd1hK5RnyiuPNQydol
k76NiYWH1X9Kz6kNybyK2FfmMnsEvgEPOgCWqUztOVahuIAyzgoooGGKSGd3jtP0RbH/yVBZ3bgX
b6CKfNj3Q4vj/K7Fk2RNK009KzzDB0omt+GoTtMxJNKmVsLXNvc6OjnkQVqAIGWwj6HebfwGkeMs
32s0IkB70fYxbgSjbKNX5SDUmL48M4x2MfzszHPbekkEw4LMtv7WzsGTtMm+Xk0LqIgL+pGQqlom
lZNet9DEQIYWFpbAHeom4/e6k39UdXUGkHFBxHfnFJgKEj5/bExbRPqbaYOpp5uorSGDSoXEYA6A
fkz+13zCRhd2kUj9kAL8ppQ/6Oc+xhh5aq8jPm4cz9cpauAj1Bt7YOWKIFIL7NVbDW2ZnUxNaCR+
OwKFRjl8aOiUZPl9Hvinykl3ET36strCYK3k8gxJSiSaXVAnxU96t+tQd0fNVZpJsMk3xsS/dzqU
gD/FeXPaWGRx3SwWmWokFBLRApJvhBZSZAadrKZSJ1tQRf2Uxz8ms42Eo3CwD6TyiO+kZyJukOI1
vDH2ytlibHAiohFE0W5x1UeOBDmrVJil7u+qzLgAPXPH9jKU8j/jaD8702sRBefUDr+Alvrc9uXB
t39//CNWV5oiiEBFCY2Txfl2zFiZqXIBvlbCnwjqOJj09sknXdL+fDzQ6i4STVN0NXTuxsU90Wa2
Io0mMazQ/d6VKMjKvZMi4Jh4TRtTYrF6VzMBEP67Yck0aPSAEuUtChttqWSATooP9xKhQjlxdtb4
qmV0MBGOtLtTlFW8Z+b/MCBtWtJpGhnwohfzLAZNbeaEATFVtoPH0fyFkHJgnkTiEX//eHI34UnM
jlYi0+IxytIuXoeaM+tk5HaLotbPl9r/7HSvWXtJQMNS1u68vPv18YDL6+9tPPozgghPKUNb7JYQ
0pVuIHzs6dVrNH7pgogODGCWk48MZRv+afyNN4r4H74/ngwItc8QUHH0njik14EgNvo2zcyg9/K4
2UU4NMSYdU6df9TmczJ/+Xh2N4ApMRolN4EbobV/UwarJskpyzrpEbSbBFf7mJuRG3f1yUR4w4kP
/tjsQriws2HfZVH3aXzo9af/8huICLwrgB/dVIraTLYzpER7L4y+DFgTjz4YZvloRf7RUGFyOslB
Lq2DPCV3Na69rppsPIXFBl0uOaIzDgFRg9y43MC6RKmojuPOq/PcrdLfbfk9rL7Mw1b4W/u0ZFLc
6cA5wAkt9m6u1xr68XPnpUAcgyY719o3xURtNC8ORfN1Y1lXdq5oegnUNFnbzdPRB2o0GpnWeVUN
F7WBqQYV0keovvlsVk/ZjAO5/wvE0q4Ofhn6C3pP+wFonmr/rfIFhtPg/NLVrV7jDbRabDgVxQvq
0Dq9qeXVmgxG3iW8wr3ReFWK4cvkWIcseLUT6853RrfscHmOahiU3ycl2rh+lgF5OfZi/QHQNaUy
YSid5tLJlNuj1Tdeqn5T2vKA3wXGytW/D43MFkAFZCcdTUhxH7671X1rLqvOrzuP0rYrREwcTXMj
sMZOf280NLs3McfrcwRbzTUr7tlFvNJq3e4dOgieHg5HPvDcfaPcf+wlZKRih/P8z8fbbHWX2f8/
nvg972Y4xXHdYG/QeXNKpOi1Ha981wGsIaOUXLyGidDg/uvjMdcuAeAyVD55GChU0hcxsnW6dK6L
iXCv8tDTfmeldpb9ZGfUf0uadhjMvSEj0R+pp42BxQ5ZRgog8kKeiwsdSNT1bMEYho7USi0cOR8/
mg5/biTMoz+I/2LMPO0GLMEz6Et4E1C+3GrFrX1bgZygHgSS4eZtrzZpE8+2GL1EUyH9nivfQudH
Bwgt/RRrW3v3BtQrjosG+gCwEIVR8KzXk83r3rZyNe948j06+HgjlL1rlJdQ26fFORuPfs5kzXCn
9j+FLtxRSz5N2nljxdf2F99asCAIGDfc4yHRYrkos86zxqdaVZBKimgJFa75PVF93ii6J5dfTHMf
kkylqD/zg9xsVDBaLl3zZHe1G1QFnjUb237tygDMQimR30YHb7E2KYXiwC9JQyLlOc1iGBPdjpwb
x48tXc/ViIlyMWoHQlMEnOX1Z1BCKcj71G8pvf8d/QFB5FbqY5wMLj3RIsYEpfUy+cs4PH+88m+3
0c1eJyegCIgtBM//63EdaC3RGHArhv2uKyg8Ejy81Dipwzk3L92v7m/U5MsCp/WXqf9URAfyFOfZ
yXa6fAlNz94I3m8wlJvfQ/+BIqFIxpbpNH4bhpnrUQfQ/pL3iqsET5RNMT94HvzvjXo/mSp22b/m
+NS33+bhJZAOXfXTLx6onHby57L7/L0vMnccD2Z2lEtkw6NP+tRsRPybVuvbqTHoPyHCwqtt2ciU
UPIE9hB0CBnfjZCUZLcDAF4q4X2ay6fIelJR9muc36YzH/oWrVv7rul3iU/tRto75QGU3Mcf8u1R
dbNwQm4ZnJvNw2CxgdqC6zj1S9IbXD4aQMio8d+PhGue2w22AtlZlj8Fyrd6iCjgYQQgZZc0TV0T
b4ONnyLuu+VPYQuTaIF1cgBOXO+pJlTNlCcLi4Pq2Rg0nhwMlyj/koRY0xeNSw/NM6RkZ3NVdgoS
Qpcy2Di5N0kYLRYqv9zFoIgRm1yEcBrh2TxkU4s5A0I4EG9yUCKZnuxg6XQbieVtei0Go8dLi5lg
ASnher5T0DZBlc4tNgAoi1EP/eE0/1T+xZnQkNk3kYezukXPDtKzLG8s9ttVf7XYi8HFx3h3Nat0
/XEEYXBbuXTR52cL8Bjt5tobwq+z9YBdSmX0u5rVlg7QIyL5YbD3Zepq6WfZ3s3ojMY0AX618Fqs
wLVUHlj+TqK3mf9WE0RG7HhPd+cEOOaghk/l/Fi1z4nzuZNTt9M7UMqo1RTPsoYKCk42dNd2eZju
tLncKdNnJdsH1j61f2F/4lak2kbbe4PmBtQA3NAGZxweavkS9K9Rq7pGYu17/5TMbhdfCvoR2WOT
JBsLdnPVsF7EWAECNogzS3hmrKSZFOVt67XxN5sCV1pIe7yAgJXtEHnZWcS5zNxozd8Uk3nscb9y
EqhICKnRxQ5JcUeJMU5pPEcJXBi6rgAhWpCCSyv19M4tkpcYUfYp+BUaGw+vlfmiZcCMhZiBSZJ6
vT/yLHEmp7AbQdpRNLz+zGfd+SNpumvtxvDcJRvw19u0Tcz13YCLDSnnNQ/3yGm8gkwikrkxcW0g
WqJuG+8CyZUijgUWfJCFNj7tbQwUQzukxOgWkUXIixjopEHOPcpcS6RSrOAuK5BQQCrNsDN4Ziin
qH9SFt8wEZIbckz5ul09DvtqK59ZXfN3v2PxBKkRDnEKjd/hz7lXUl0VkIxy6PeTbGAAM1JwRnR2
I+TdSN+LTYYXnHiAIAyGJNf1l54aTa7yyESro/rVNl9r59Qmz366gyki2Ue7+wfzM/H6itvIM46N
7/oV+j6HpDoOCPTnf8mbrLnb21z8JHRmacQK0dulAIHqlLMzpPwk7mOlPlnWyZnuzPpgKz/LExw+
eqsJfgS5BysKkRHN/gTlrcCj7Ueh3RtHa9ilxa56NYad43/R0vPHF9XbM3QRO9//vLet/C52FrWu
AfWn7BOH2GfujeyQZG79FKe7+rGedjYPRryYbM7lfXYvA7xrdE7s3Vyc5vx8nzduorlj77XyPlS8
udidFPXOGT4r1kb8eIM33vxQYhXcHw2CuLz4tFkcp/6ssI7KpO9tVi2kQeCk0fc5yV7jYEA6bMzO
jhzuZ0vxarvej4N6Tp2u2A1D/TMJKjfHv6fz/9SQ9efyR5I0+6on0zekx8T8g37ez8Q6pfDRzIcy
qnYadnqyfbKHAsMKpND9BJxWnu061Tnkfn4CY3O2jM/kADtJfWn7GXnCn3X6V1N+Syr9KZLlQ0Wf
n5pzhEBdKyl/UY3GVexZ5Se232NsTCfzLuy+xTlsRagtpHHGg54dhwCEvHQfStW+kwPXl58C+U+n
PUVsZKf3EnqcqZhIdSl4mBTW/C0skkOq1Wctxe3UBOe0heUylw2Lt4NFlVUgQKF9LaO34fjBOBYq
V4b4lYfmr+Cu+oxeSll6E7fjXdyd5vDYY3OonhTziFtqN+2HcQd7fcBxjWqTesEYyemezoZ6kePE
DZXWnfNXNvjeMOB2HpDc5fRpn5WH9iU7TMIwdO9wPf+BPHwvSZhWUSHcYQpK9ZNij2ocy/gOTS7f
PpjSLv2ifKoOzlOI4rnZfZ8Kr4+PH58V8+ZZKo4y7CAyW/Rjb0gUeiUNgVbprTd1xT7/2eVPduIW
v4NH6VfDKeloM5h/+VSWRjbV58y+U+qzou/19FRhmdp9stqzYX4Pi5+pc6jwJSz9HXhPfSzdMtqH
1VHK91Og7pDdPPbtJwX7t/BRNfeoDHrkM7N+kND7UpXvoXGwGjR/ol3wFdie8WjFr8OAySog/132
LSt/qc6wS5TqUAWfEPjGwY0Q6LsNXieYUoKELNFsQ2ume4Vodx8FxUYmvrZQAr5L9xKK3s0LZpLV
wrfVgWzQyMBodRzJYI9SfuDmzYvEC/LjD7M2HCVycm0E225FDZNMUzDAzSldh+Oey73oTFwDczex
/mgx8AMcJz8e0OAaWcYiqhMCfmBwvo1Fdu/0SSgNGDt65QyzvnxxhmDfZlvvma1RFhFvBL1bFTOj
qCHRR3fu5/FlUra4OjeyvOJokxnBMqTQclt4yIDGBGUa0kbpvpX4gAn7HNwh9yOlaSUZ77L52Qke
e5j0okmqTMFeuP6VbYAZGA859Co/Xty1TJF6Lhki3C1as0vIuTMFQwyKt/F4hRNcBtW+SCElMPt3
Gv8Me9XjURlApqocZYdt1sboIkFafFtGR4fjTYCWWHedQvgkzWYYa9QcMB4VuVuLJv80F67q//HB
cKXh7Al106L++vHIKxkT9R/A7nA96RkuN1U3OFkfxxRq7Uh4DwSuCq8+0fKdqVW74tXxjK7fWuq1
yQo6L61YAFA3S51MXUYeFTdeU6OAEX5DeASjM74yuaoU4eZCuYsj4Pp9uxEi1r6yAMzCBwIKLUCQ
1+scwRbH9JGh7eRHabymkjs138Q6W/Gz3D7awB9yKfWEiI+UbAlWrLyNqWgBOuAfSn5LHI85GeZI
gb72QsfHQwbFUapM1SCgX4ZVbU11ZZVBsnB5QvOD/LjUdimnVrKT2KnfIN9WnZ3UCmwSsqr5o29J
hwalMzKwnXDj+HhLrT1E+Kg2qScYbLqliywc20Vn6Byr9rSi35n9S98YWFqkvMZBfL/opeSlykuA
wM3GuOrtIboaV/z9+6xSr9UOu3le4LjwDrgL64gUHB3jpVPYTMKBiHWPELMAZRqkW6qyK4ET9h1p
LWBhrqCbOhDskQGHkdorFPPcTvBjhl/+GG1NUuzQRaQgaOIfoujC4mRJyMmTKCeKtEQK/fvUfTGo
iKLyCxEn93odjFRMAa5zNbV9NEfDzYPg0I62a8pfNhZbu/kdCn02yl6Q2/C00JcfWQJBpUxmCVdG
o6YV7XSsgYz6R0G2bjefRdGtB3vq6DAgeYcZkjdYG2txG7v4CUi/gAuHWsd6XH9vwy8KK7X1EgGW
0dVAEAut1gp1hD4i75MMgK7RZU43+F+3p/h61EU/PjEVfJMrJo6hxamZhSiwF6HHSV/hvirzp411
vj3GgnYFFV6oYdLnWqyzYidZFiYYE/tRuLMinkm1susb1RWqBzFK5Y1AwMPEIr3aGHrlEwsOocAR
C4afLdb/3XkyurEhWtEunJ2LaYA2wAPWz7xOze5z5IGtut+PSrfX2YIxkqx4A3smENaPf8VtmkXK
+/8/YnmskjIqw9gIa0+WA6+Cqt9HxkkOSUnnEIkACfbK1ta+PclQKMEjgOZE541s63reVV/hFKzA
IayUYp8EmTeY6MFo7VkI26l6jj8mVQXJcEnT3EKVvG7In9o0PYXQt7R4YwFW3vL8HFafz8+/8BK6
/jnkPUNSh6CGeiOkH4ETVB97v9Oc050RyBqEOXkeB6jDGv3BRLVL3KM9V7lptfsKnfAsexwwSO/M
nNcq1iKmtlONxwLcP/zkMM896kQff7Q3k7frKMVP1ajIgjAkSi27Ktlg2xPYwgozvxgelOkiWOPN
FB4KvqBjC/H4wK1NhBfsbh/MoKHkJ4t3RnTOu7/0+VPHlWG3z2Ov76ruEgfJLkFhQ1Rv6jC8IHC0
D9TqLNlbGoa37SCNH04zTqAleEcs7+iqa2q1t7AjzpMXn2zeHHV3QJali16EQ5PZHOcZ11p+V7rJ
41856tTOYU0hRUsOurw3lXbsTEmr2HfEMZEECmuMZDaQQT4K38YYGUuoMAez2QhpK4V0AGvvRl5s
MaufO9q5dYW6icWOIgtEpFSwp8Toln7B+qx1yEL5r6jpD2oE9+f14y2zsvJ0Tzh3dES52UCwXW/z
ztRqqa370tMGfMLEcyBmh2MGXXRYA1NM1Kmlt8l0THR/bzxvjH679owuBOmE8p5Q1r8evU+KvLBi
lagumVDTTsaTNCuuyMLj5KHzTzZ1mKbcgljfBrfrUfXrUdNmjiNzUkp6CHzl7qH5hyOiGM05LRKv
szYITSvZ7/VwiyUeInXUoGaU3qyGLnAZdwoP8hDtJhwteh13vfKYB3iAJXxmhJDALW2ssrisrsMC
P+AtbQHtbIKMup5vFeezxEYsPUyx9038rAYHOcFHMcXIQDuESHTYQvcQfrNM1XhjcLGYHw2+eGO1
0RT7yNqwwei2KKApoqMwgHF8etuZRJWEaC4+cyBpl7SBUZ6pF7tGbazaCo8rGTLrABwMgW0gRAiF
XK+DFURJ1LdT6YVzslMxip2/FXOPJEF+GvCXDNrnMGsIhVsQqZu+uiBGCi0C3YYNQlXzelwR+CCm
5oU3B9Wxnv+ZQwdRCsc1ten88Wqv7GyeduI5rUEfIF+9Him0iqLt4rbwamtyVUzGp0pHsImuV3mk
sHlJ5t8fD7gWP8RrR+jgkqwgCnA9ollaQVWmYwHnaYRVnHmZKR/H/tOIVJE5wUocqYPRSA8PRW9/
+3jwldkifSEIwEJrglvveuys9pUM0AI0Jz84oZj5EPpwl3Bvn92hiHCs+efj8Va2shDqBj4ClhFp
yeV4upoGWmbnnkz2K0+G1+II+vEQb19ocVyACwLWBx8PenDZrxu4EmI7rwtP0pGNRDmnjY2HMDce
8Jk/TOmPVkNYWRmQyra/tdPgmpn9NRrR9ymK347ev1ZJgD+NZOqen+Cs6Fhfe/tTYONTY7Ru1s2H
KXSe/aH/3RlZsmuq+AQhunZtPcihedqHKJaCXaSqn/vw74+ntlJ8oiMoak9c9hZUj0UkQMirdzLc
vjwJUNHcZqfQD77WVXQxh/6uTh+noXdtpdtJY3bfBQZ+q/1e2KY0JmbFvC8stdlY7ZUOmmhSqjbn
Ep8USorXOyiGnQcwryy8CWUF4bqajmTaEwYEA7cwNlkJgu/yTBcrzl0RI0KqQdmkHgM52QqUK3fh
1W9ZPDl8PcTUvSwKTzwuy5GEDWmmpiYZCtN7YdMYEBUjGCN2sAnHWdvZPHRMTrBQfNQXn4a0FdpK
GhVvHOMpCw56PhyGviHfPomOcaFLe/1XERhkuejkE6LzsTzMcrD1QcQRWm5/GnpCdE1Y4RqLUFmM
lq3P05SDjGp3mXFHi5PSOdjy0aC1w22NmM5s4tCSyQipk1WPp41duvYLiGU6rpECS7Hk0Adzqsxj
U+TeID9avOWFWq7QRZ6M3JUoX/hJfzDGANpMcFRPhrRVT1+5LIgsaO1R4yYlWhIHlQwKipYYnMaQ
5rE2uVVnnGLeCm1cbiUGa5+dh6aQ3kBB6UbEO5TivLOGLPei0MRro99jn1SWNNbIs+lkiBdNg40s
+gp0wlIoUU9gb91B/evjNb+dMiUc4Cs6ihw6jt2LuDrUUtnKfpV7viqfLTs8OsVw0JqAW2xjf93W
LjDPpXKi0dPBrXZZbp5LObbaWMctS5fddLI/QXB4cKzX1L9rstyVtfhp6LN/D5hhVCFFBAEJLsxS
i4jrGq2uVskAAI+eo4/HOazuaCJlEn7t0cXJawzj+2OcZ3u/jR40yThH3bAx9ZXwy24Cgo/fDZUF
uKnXsa5IAivv8QFFMVHxuvw1bowzzyFPoxmZwzaCRlFK0xdbSc/anOxRvpYU+djZs2un86mIsh8f
f/WVdAydGU4YkiQ0kMAPXP+gHFEHKZflzHOa7kKS4VVxgXqa/laRbmqd3Z9TkR7ceZKPH4+9tuOE
RwEvDt3kJlrEWlRKCqucVWASbO9BIUtxniyhZhBETx+PtLbjOFzobmO8qyJXdj3JptQCeFW0xqKw
OXez/SO3pj85vJKu6SW3texoP8zFVg93fW3fDatdD0unLpSTko0OHqaiSoHglpp8GuwaNR1K4b3T
3KN6czfYOtttPPzLOaNZKrjI/CmMEZalk7RWVNuf1B5vX/kopEh8E5HatN/rVgI+Lz5OlCFk+NAf
D3v70Hobl5odGb7wol7c5plsdLYey1i7ttE+EOaWFO+CKnL1CtViEy/s6lk6Nk2JqGW7CynhbPyA
m3jKD+CJQdeI7w2XVvz9u9JdLQ+YmPWACcwM74XiUxHgqk6RNsHa3YifzXNeJSB0qCfw/JoUSrbp
ZxPJz49/xk1aLH4Fv4CEmLbljS5OHcmqZEc43FbmsJe4ulL4nLXcnJtmOCuVcaiQSfl4yNv9JsYk
OSYVp34DIOl65oMWN05R270XJ9FFXJkTIKgkuEOFbZfKJzv+xndxLWXrKX9zvN7GBYUogC10GRbH
a55qJP5UVnzEdVajNjm3yDtoimv5/id7QN8Sx3iEDf5t/BDDkp2zyQlMECoX0/WrILeQV/fU2rgY
IWadefPYNr/DTt3SILvJRxiKOr/gEHE33uihqHFUaFU6YdFMuHIUqFNdecQj9dnGH65QX4tBvssS
LNb1+lEbmvuk2hRauslM336CKISyt0Wz9nq2UpvUtTYNg5e/BslwEgPXKhRpRX5Wu69qaTZuQRwJ
v29sKhGkrpJBMS56QpThNdAohoji744T21SP8hoJ/wDUVAxWaUgrZO7Se7kFEe0cAXjvZLXdGahP
mqIsnqo7yPwbp3pti73/FYvcOFHtPozVZnhzwHyzHgHqUyTDuShiL0DQtCmkg9C53pj96qqjJcKj
GtTuDdMywaCx1MZ68ET0TFCNVzscVkZSM7M9FFlyhyCdG0rjUU7zjU23MmVNtKYBNOOWeyNkIpdS
MyQGCusGLZ66veR+tAPNpJ0c89mg6wHLeCNHEou4+NSMKESXyUNJSRe5wGw1dHiMcAAFQJV61h8g
NGXYtM+Ws6f9shGuVkfDDpxamOiIL9UyaExqkl8iEVa3hjsO9PF0isz5fSV/L50tp7nVxaQmL5qH
SEkv6TVdpJZhEBAaO7U7C72BCjjFaFH/w+F2BBSr+NVPO91604l07mZFgcAiU4Vixg3/TynAtBiV
xC2AnH6iGOemUPhwW3ictciP+indIgAcBgnVIq2MJQU4tmz2np4EhzcPFSp8lRVdkhgVCQNdZaPd
1ZLElKWNz7i6srzUdBQ3V0yB/CmeizIBJieCv9+9CDf3tMjuMZjKmGxiY/oRSRvJzcrtymOFW543
Guzg5RNCcgKpR6l78ETbExPBSxs9W2Z3xoRICN07/ymrAGzPR2RQyrjaIlnNoJ4Xfp0MXqv1e9GJ
ClrtVEXFUzzet/qxDJWjig5axE1vJR0JVoUQ6CmvrA15udWZv/sdi2tgtMMoQbjnfxYnef5TG7+H
SnCI2+8jr2XaBhsBcCX8QxoWdx7FtlvRnjivYdWbnFIjHu+EaE+PyqfwXUh2lLOfCinctWF2jHVE
4PGQ9+v0W2Juwb/WkkoaUohECk/SW5nnvhwCozNIKts4OuZGv4eIvgtzc68WkjdTFPBjaR8BoQEO
UOEa1AUb67C2y3mq2EgX0R5Fu+H6FiSlBWvSk85ZgQCUDxTqUcpodrLyIwJdkVJHz+2t6LE2qPC9
AFUuSpHLloFdBnqVz13vaQoPJNQbQuj99nHSGD1D6f8hGeaNnOqWZIReL5wwSAPg7ahDLfb5rFaN
HPfcOmgJPk0Fwgn1qYpVwEkDoKTnsf5Kz3yXlnsrtc6iNiGb47FEsj60bDeoH0TXAEehjV1/W+EW
Pws7ObJpNOvhx12vv51liJhHBtz1DhcQ+wxRrYvv9L53yxKfOV408otALgkD849PwNqBezfy0rxQ
LmBvmBHJrcDTC0fKKvjHj36H6ksgnvH15vtlJeXgAwh+PoKaxs0tHAKaxqMZiDe+7CdtuBOd0G7g
+QS3tw2/+NMPjJndLtvyOlu7j5EhoA4CQktY+1wvsZ4G0VBnPWT5DruFCpd7WvoRKVXtt1+UxN8I
4avD8ezXuB0J48t81u/iUR1GqDkRR1mTYPXo1GXUz0aewtXeEq9aHQ1/PgMxdvLZ5as0CepM7Qom
l8XhUWoB94KKxiz+rek2Kls4irWTK/Yq1BfxxzJcWFNVqBOldi/vaRfjkieEx6b2FxVHV8LkJDD8
fVluiWWtnhIBjCJMESSJG9efMKaDLxmDAt3JOATas49LcfjqhAbPXGnPrTSmxVHWj2Pj7D8+JKsJ
iEGOijMOWg/gWq9H7nyn1hVAGBRsEclS9FPsN2dRbZhj/157GZva01sADfaW4+fK8SQtp6AneMts
p0XmQ34Dn6KROnDwNAoM6mVNeGnkCjVS0cPWLwM9sI8nu7KX+KaiLsyGoosprsx3LyK7aiNbrfDE
M5Rq12Hzo9bxPmzvE8mkpLl1961sJdqk3Lw0SVCYXwbkPNDHps0N4LgSinkh6A+RXsTmTsHUXjui
bLfrlHRjiquDYkLNsw9+IUn69RStLskmB2lm78ECSKNGFEuwIQ94ytf0AGKpOrx+vKZrGwj+1Jvw
GEVoKgnXI9bgMEYymx4B4HNv/hZctZCrRAtpxWjPsfxMjfyINPN/GVZQ7snNWd7lQfUDvdfGgBMj
90QgJCuFAqk/pPdj/ENK71CWc4VOoGX+ayEudBd1yt+0vIRgxw0i1olt2P42EUlRAXbVBYxRTx36
I+WD8xTf2w6c519tXx3bZMuqYy1OiG4Djovc8sizLJLISc3tOZf5vMJmWiSzfWLwLPnhSNmeYjGU
h1HwZmIkv9V0K3dfOz6iu0r1G7zLDYpTarVRrXUAFlmd7BUtv3DD3kXRX70Kmi/ZctRe3Vj0sQSJ
RDSTltcaqAZwoWHJ+wQYbhk4dO7wO8C+SJnhur/S3FWi6TgPm2aEYscu3n5CXtMSNw4oMH0REo0J
rjaGfFhn0rsTGG/oGMcEvWl0SF3DwtUoR86ClhJByuo2h19JI2gm0UATXGTmv7gLqFmMplTX7GzN
gFtr7qIBeWYSeCP8gSAsyFkgjXGwx9lso4xwC6lia78fWsTsdwFSzU0WHP14LwflFtbtzrF/DV3h
GkBG57a6jPLZRBLbLg4dGY7W3ekYbG0cbJGt3Ky+QStLo7EmeNnXv2FyuqrS9Yxdhne8QAYWUn7s
o4Oeto96FCHC64XZRcjBmrF5MSv7W1f4Z7vYUlVci6Sg/Xkfi54alcrr36FgntSXeoEyTNx/Lqz+
YPNuHKeT7cw7B3vVqGp3vrTZVFz7+gLTJbi/VO2WD+RR05KUBkcHRBf21xslNh3/FE3u6Q7ES469
HLbnOdkK4yJyLJadrU7xX/S46LUsdh2IyASgG6ItMQ1TAZOocXurzK8Bql1R5Lbs+b8yE4Z+k54y
easivHbYr4Zf7DytLaDemmjUTIlxkUucDDBhAb3Xy/XBGR6njkusa1yQoVsXycp+Y2Qh+ybeyjcQ
+KR0rHJoKJhFqISWOc5sXJQzsKZqb5k42tGwHiTpgML0Piqfh6+Z9FmatywcxWZarr7o9VAMRzGN
XX+92dL/4+y8duxGljX9RATozS2XrVW+JJWkuiFkWvTe8+nPl3Uws7VITnF6d6MbDayGkkxmRkZG
/CbswqmKPCSQoh+2/SegUw7jY7cdXcQ8LgZS8fSjWEhKMl9edtgjASfBC5T4zDYlQs8LLzVu6qoF
745NZbDNNnb02tJS6N1R86cSAITl+uXomMlkJIh5OUVwMAAFCB9oAJXnbrQ/99+GnQXnLwOyGkVn
8rdPG8Ov7CiU74BEizsLfdLZRrbjeDSThI0cS/0hqx790XnJ8xo7whIneVAqdsV/gBXY9ebm4CtR
BDVasgV0BLiWz9OUKoGWFncMXnbBtwAYaitF34cwe7ZK50WAVZs4O3QTykFS9uQ5zW2aOncKFCN/
UihXG7sxb24DR692WvuSc+namJzlmU4Njo4+ZCpxo1ush9LX+67y6r3JZ7D1HU3uXVwHJ8/2X9og
cCfd+NQ12Zvn4Uxj2p/iMeO3X0UyPTS+9CrCLy2WjUvJcpGSNpM7ixYRAiXzI0DGlzEdUBDcV/n3
liDQB/0R+3A/fVOt+BKlm+Ch1QERegc0JoqScz+TfmSNOsrwLnsQKt9BfQHlFjLkRvbcqbusx/LZ
D/eTizGGi2AjdvVCvRGabXhufXRPOR83PswyLImrw38eabZqFbQnQ69HBKKodSz1TFdXW+6+UAhK
UOZWd0jr8oar/4uPdoz5LYLiKhRIEzM9bzzJcv+gfAFJCMESihrIR15vXz+elMJslGpvFPApUpRq
inYXgeS3awySQ/y38+Km9sIDQfS4MfYyFRNjQ2rgViwAB7PLRZNNptQ0aoU826MhP7XdHfahiItU
oUJuMLpycJeF/0jOlqfjctsagJg4gdF0Flim2ez7I7haNFqqveNErsD4VznVsYr37x4FE0vIURT9
88bbLpcho9Ku4zii7QBBdzbTTW4qtZ5W8BpNd6I1J5iyBR4OvXaMtbPhTa6lh++r4P84hAiYv+bU
O7sjnJe4hvjBQWu2jqeVMi7lAeE5CUkMgok1S8p0WYJ64vmI8JF8linF5ABNDhmeVOdfxMXHJKyL
ca08Pr93aazvG5Oz3BBcYFBifKcFLvvyMAONUQ0dLPLQYA4bTFEuiNep+Zt4lBSP2k6J33U7PCr5
Ik8SOsxSFm9tB3GDvj5BIR2ADRGBieR8Tj514qrp61KDoojiQFR/RscAmCUNVrQ/vd2Q+a5gHXyK
4oPufGf1fDwNy3jN6ERE4etKgJhrJapyi2xTDF0wMFGBprBZ/1CH6sEC6xMClfh4sCXAUxAsTGDJ
nFx0r9+vo3/dBxI59osxDGuWfvVuniKQjMJExfbHk/j8jnKR7tGBK6JqFwvMm5XcKYm6FQzFdpvN
uRDYA6RAUY4e5ywM2Mao5/mIWdhbEE9PEqZ4gpJTWaj+dAAWhuZRoAgEl0ukMFbUoQwkHbqEZla7
/7MxKSIXWzyMqB8JnqiJ9Oz1LrVh6scoXJR7jYo2vgFu/QALxk2TV9v/xyrAEpelm3BbLG58SI1V
66puVGxFxmVSZTAX/3mKWazoO4nzd+T+Ubd3YxIjp//WjS+szE9VdJGz58pGl10yAEJH+xQo6seT
sBIfhU8VAA6N7hIl7+s5GDNPmTrFgkjZVDtR8tGD8b2NlobGTm34NkN39NQv/8WoiAgYJh7xVNRm
J1E6+lGWNwYMhPCUDNhi8/EzaG3v0jy4kUnAjStzo5u/cimm3EJhiwFFH2sOS7KLTgKfQOyzrW/l
2f8ZxqDRLk43umCfd03+eyxQoXqJ4SS3irUx0WtbEDQYpQjOI2wD51RCzh8DbkfB6QvAFOOgcfiM
MqtIBMR9cKzp3hXpHmODnkb8aIY7mXqfxaXt46lfnQXWOgrdROHlCdDDCQm1KKnegTSiidd0u4xT
GJMYZHemkwCJiQNSNPLsMt0XBeXGaqtQvlQgRDsNMxwaSTonEsnB9cKLnCQznQF6Z66AcHQuBack
rgPZUxE9Wlhhmt7Z6n/lseQCYHSz8hXtGiDnD80byie9Zrll+BnCBcCXrS8lNtwsLJBKC7orEv0E
qdkROehpItn4HQI8B/A+vamnyVZoc76RtlbKFinmXZJ8PhwJIuGQSgl54iwK0UKX+kLJy33flY+x
M9GekJH5SSrrpzrqvyZQ9776v2e0yBFSTqJazbhuDAcptu7SfCSp8qia9MrWqbGSMIr7BFdqJEYA
wsweLbObQk4HtdxX2nTq+3Yn9qgofAudBMHx1JtT13duD7dzY5WuxGbRBFXRgAXXwGK9Xh5KW1rT
oE4llX00cz5HOW5bBScBVdoRjQhx8Rx0YNl4gTlUNMRijdB6YYPfZMXLxsOszIMo04o8AbDDgmAz
OCNIS0G6Hv3h0CefpnpwEwV+lj4+CIaGBPooLLM709hyd3vHfM9Wh+g4GCCQ4EcthJ4Rwq0RASU+
q0jGIf2LGOklydw68DE8ozY8Rju5lPYl7ToB3qHQvbNycDXDi2bGB5Mk0xpoXv6UfHOfJvBLyt6l
erQVVFbOdSKKMDEipXRgC19/LtLbWsXVqtg7ONPQ43K1uncDH0SA/dS00mHU4cfDEZDDh86sbsYR
d8uQQiis/YiO0ahrWxXQlSzz6onEwfdXxmOGQ5emoy1IblBIqP1I+c5OLpnzZnL7aQza1gQ8MVds
69F8q0k+lfy/WcdI5oAXBM/FtXu+jis5SjUv5HRvqm9T8Yy+b9y9qSgy1kSSoWt2YiWLryaguKWU
nAV4pg4oYyhbicbaN6IqBUeMdQxUabal5N5L40gOYEXrMaeu86Ui6Y2S7CFvHzPVuZGH8Kt4krFD
uyB8Ezga24MMgCCvMEjzN+vjIsTP1zYiIeQdYMIoEczCy2iEfTDlsJ3VYKejlpraWM4kqkcf5FTp
3kuBXVpu/ulMJ3QLf5ds3NJW4jwlcm5nhF6uIfNqVkv6raBSV7zTWgQB1Uf1pcSXJdLLgx5r+2DT
1Gjt8OVgEcJ4LAZo3uJO8teqrJGSkCZNK/ahTuCyflh+vROorR4ObFGZaM8lGKLe9UGOWF55w2zu
0C7fCGcrL+4QzwgpbNVlbO3SqerVyMn3hZAMjU5BG+1Ld4RZ7gC/Q0yqwg6HpsAuNknL9PYgAMTC
kNWLMlo1v1FsvlG8Zuu0WdmxPJawh4GIgCT0LIbU9Dbhofns2Ky5aawvVBsvZW/uJYXT0KG6R5Wi
KUK00L50uvruUSTktbaD7tpXErgbFqVAEDhzg6IKW+dBiiuIwmO405pmJ1npqT6NVXzO9eZQtC8F
UJts7A+xo15Ceu3O1kVpZW/wCLQnWSwmSdJsoahTPpDsJ8VeVzu3ytKzyNQmD3AvitclhlBmCBXN
kY5h1T5kIN0KXEc+Xicr8YIyJ5Zp5OminyB+/2utOjnlziILoXhCQ/IQBAig5g9SvVPHLYzb2or8
e6hZJECpx/KshKGc9mvl+/cCcFMG7U6IjAn6Yz19/bfvZmLGCEEC/3CS8nn2GauthTmBku9FGUx4
tqmKdMy15Ly525azKEYS8V9w+QDaXM9i2Oly2lkG2nwpH7F9E/0/rBl3UrS1gVZHoi4uelzIec0R
A6pUxDG053yfEUQCVb2ME7h/qvN6v1W8WOny8FaigkR/C1WYufhNohd6UmcoDvbItJGP1YN/so3k
UgBH8zg0REOXXj5KjdJWZrhMxq6Hni1Lcwjxh277fF/X1bvd3pRTfK/Ax8k/DPQyai1xc8XZ+YSM
jxfNSqrO0EJWGpYgRGtjtinLwoiUroQmyxasj4J2nFolivTAmW+tyEEx+aFvTnHVPRhwaIWYgB2m
5xSdlCgPDhvH10opj36mgG1zhgFRN0UK/df+lCXwTb0MnR6wRjOUu75J76Tw1PbaWdwo35WuDDyQ
eYyhzNxssx0kijXX5zcPAHpcIFS4y6mzB0ATpbG91mMTDZ8citflyI7lBIniz3qIBlZEcwhxtYJo
1bdb1K611Y6fizhKxTKcg3KMQMc5wLGh+MfsYGRxau6pVBNdmQ228d3Fd52/KKh1EicBlqedfz3T
McYQvQoac+8JsACrXqovgs9Uq7cjVRmRSHo+FQuFaGXvFG5EQ7ThHLR4XRRgaecCoqBaxfV0FkZG
jgBIVUBx4s4/BEyyKBzQwle4AHz8toublxhJ6DNw7wLRPi/RmYnV5lpkZvvaQAyxSZ90v7nBi2Mj
QV8UnhhGWBuDChEq6vNyiDzQrBtShhkGepVBdhOa9i7BZr6TnTsBiikzBbfeLczjivEF41IHEiIN
QjV6Fj762i+CsrayfSrpF4RGCwyYEIQOTekQkHpLlN1VWTqUqELimX7pg/aWDP4QqO1tPW51yxfn
npgELC4tUX3kqJ+VQ6UAGpmJwuk+858cWGIZwdrPfuSI1qfP/x8p1tq3/Xs8kXX8FTK6lIuK73i8
fP0izCaEEjqnyb70xpMc89ZsVatuXCdFcYB7rWiMBXhFxQct31hmyySLd6f8DToC/gCrYHbml1qe
x81AHDci3dUKLC4zRtea6FkRkohtg9LBmJwRAyW56ZSnsQtuE1lIckbORmBf21yC+U0hlnXPyrie
liqqMspRnJwRN9Y6Cw8MTvZv7Lpc33jtjaHmZX+wL6PeVl3O0pYOQuCnpQElat3RZj6wZDqLGQYH
JLxsKKTMLzhlhhN7VKOhoaLSW6XSoWVhNULye8S9VM8+hXH5QmDZS6n2ig2avfO+xeP4LQXdPwXS
zjKDjbRWfNOrQCqeyOEMpb62orIUKJ5jTBlHlow+noAmtW30fWyt3xO6/5a/VT1ZX2N0PUSlkxK3
MTuh2qDOoraLOCRU4bMWHoqmuckL/4gB6aHk4OhzqtysPcf5lLWovJq9q27BR5cHNW9tyoCguG0B
BZuHuhACjumZpA2S9CaYVl51rIfJFVHcxhUcs6qdB+veN+6MAS9U5dPHAX2ZrKnMAIZzMkk8+IV5
jb+Ow9ywegRHRqW9KbANHmrLcyfhLwM7VPceW5pglYeQdTC9fjz2sswLrlLlL6YfnOOCvafSRpHy
Dt2+uvollFbfM3vQEgjeHlWpO0aCKyS3xwSSkmBIUYwBen8QVMasa0GD0Q1iI1L9OnflW+qbbt7/
8/EzLrGY78+IHDDwabEwxcX0r6gYU6AeMhnhF1Hi9KbwIDswDcGTSFx4RknfIbJ4FLxd3UAJrt0K
CWvrw0IXgVo88FexP67HT6a8tOuGORrCL8IlQhQ5hQRaNLXHGHaD+i7+AajbC06y/SxV6fHjGVg5
FuiLwKlFTRNdBl27foAmiMe4MCweANldepLPuuy5mppsNWDE8TLb/lfjzCZaHUNfbsQ41BiEjLQm
SDWomUQ9CiYoFtVOJCBqKNzv3ssNytZ5u/qpRemDFihiTQuPLw3EQxAIPYCY9l55yJNDqx2FtF5j
k85RTA7S3705ISe0JdC6EvjpdEGRhkgqREvF738tsrIx9M4oGbkMlKPcB+ckRjiJPCSrtiwPV7IK
+utI/BoyDZYF7FVXDeyShNYCugOPomTvUznhhsZ257innBFmG8nc8mbEFkI2EElWByt0dCyu327y
ptEKShPl8zLfdXhJCWkxq9MuqcXnBfqqUloVfWZdmThlPQon4UVAykE9ixZ/iKpesyUFvJJiXj3U
LPpPepAnxshy86gi1QOKhuPn9xpGysHDkWs6/hFViI/30lq0vRp19qG1uEiNSUxFLuM5ggWJqOlN
XxWsFjw8tSjcowKHvOSWiuLiXiw+AZkkhtpUjBbonjiLldYfkBwo5bdMMd5lnARdQO+Ns0VjwtNf
OzuA87KFKVmN8fBdhJOc0B7QZvNsVnpr+hIjT/TQhX5jlj4mIaGUXFo43wQE8aZvdtaItbbMZaJS
UPG5MaFUvV+b4AF3gX42gD7UYbfLkTwSjYuPv4sqgtg8+Pz9lLPvoupNFOuahDa+9YOuXi6f1UGl
StC5BoKSNk0kz1D3zY06YikXy/Q8X3c+QpBitQrJasCrg/QnT2/FmhU85SnayI7WEjaCk45aBTVi
esSzCmgxQntsjRDzmKrbicmcQMvasXpvTtJBXKdDkCptkuwFUCgI+NQgmMaBnaWx82gQZaG0ce/8
f0wbIkyYjfJw8/tSqqdBkNtxtre/YJR00k3aFkAvMXUSSCrxgGJry1p3xCEP9SI8NwE2yRzXZnAS
ooaCo+eX5q4yHkoj/t7YFCt72TuozcbOW0ZYnOO43QD0omi7oBnIhVZasanhu1XdUV7e63p+1LXf
urNFzVnGVwaydLpdKqYYC226UsqGwXCmcG8lMsrH7V5GJCiIkvNY0TSYdr23pde0sjKosim0jyi1
8HZz8qURmXZLpyTcAwu8D4Hthaq57/DP8MsRex/Le40K/cEO209xlT07lEOarEe3NNhJn8dMOVTT
Fp1vJeSLwh+ChxRFUJmZS4GrWR0MQZzySBbNvFE+xEVwGqfi1e7052QQJqzxOQnwVsdAQUExWql+
eIH/yVflX77qeiMlOnsr1175NJQThIIqTUxohiID+fuURXIHy2q87jR8bwL8hFs53SnDS1M26Mkd
dGlrwNUvQ8VVXGL5PGDPr0dsO2tooy4K9wQXGH8TFqFyIOp+0WEwI9BEkUeJA58YcE6NZRx0UR41
je43CHIKH752VPx7q++2cq1lTmdRkTNIuun4CdHT2XNxlZBUQwqQzSgucq1/jRT5V1d+bfzskEfN
57Asj3KaX2ouHmP/D3jc745QMu+7X/n47wMbNCNZ5FtI4ojnuX4YkEC1hmhcgIYgKzOoHlKpPrGg
kWLc6VNQ7PTC5lzE9c1Uvn5B/+pmUiMZtUG6DYGdnbg4bgFDVwIbz4TgKAUYgxriu6/WX0ulpcPS
I4kVwD/tbhK5ccfKOfil+rWKEXJpYp+9nVaARhvVDcY7vZu+6Q7WhbmSHfBzuekr77HWb2rNfjW5
TlcyYGpJ414N+4GaZ6yCdt4C4K8sb/AYXOlV7rKAFmfz2HXyIHe+zTMX2l3rjNyJpi+j4l16FUB6
qP0qR+uipNofdK+ekzI5a89BqNw2VUYzfvzd1FWyy8c+gOlmnD4+X1cKa7A/UaCgbEj7gXLK9TcO
26ZJY8QR9p2n3OWhev9SyupD7A9fIKl81RyoT6hBhVhCqIN+Qnr4e6rf9HL5T2f9e2Yf9T0hSeQI
voAGuu36WTBUTUKpHgbUtpwvYR284KTzauhC+unRqrQ7OULaWtUuhuy9CKjVxlSIP/461WB4QTfi
3g8JZM47U43EkbMiGvYaqm6IEiGJFO06NbgraB7G4R8L5ZwQEXlslI+j8O104rvKbn62RrDF2l9m
hTwKVURUJPnXwsuW4ioMksYf3lUTPNhOnd3c1GbwEk3Zk6xTAnCCBzug8paN0uvGPCzvewzu0CMS
GFcSiNm90gdKJdOhGN7loayewgOI01pF9RTnaDKxoNQ5Mz+HBuZZ2sZHWNkqoL7xaUUMgXNqvgTk
MoxMKbU6+MDc6vzkbsoR9s66Qxzh0iX8QMAcbrzvoiHCsgMgJFSSqOnq8zoiVe5CzkMJjSqKBkIX
Jc7GUzggj+WjX+nAY7WOoprBqjyn0sYLr5QRGB2AkkhyEZid989bHcnh1pB72DkaJ5BXVLAcLMT4
2/Sst2OJZry510McMhS5/CGnQiwio/8/bkSC5bVL1DEUyqjCbgZFnOvN19XRIBmp2e9tL38C6vLc
C6MlLzv4dnVRqb4B8wTwb1Qbp8wSK8X007ignSAgLlxxrwemgqNVsmT370CnySbFjPNDkd7HVHV9
TcOLNvpTB+EntSUrNZ2XZpqggdK8CZp/skLdST5WcrUashW6k5RHr2XS/TS04UGIan28VNZWpyOU
4ij4CLmgWSBXpBINRMnp90rFnYjo0IfRpUNQIjFZpOHOiOLnj0dcll6ZnL9GnOUpXB21CtgFMlo6
AF8qbwgs73zzlw0oXKTjH4+28n6cnQA5KKcJYeHZaGZjSgPatGBpME7IVR1fV+elwwi3a0+K6dzp
xOKPR1xb/u/IcjraXFaA9Fx//SbC+ldppmHv1z81xJC6WOFoD6F3dpf0TfFJuxL1Efno207PX+ib
/fn4AcQrzYI+MG5aw6i2oOIpiw/wVz5hS/C51UzhzMnDC7nZrW8A3rGKc2Llx4+HWptdzFgQUrVB
M3PVuR4qLbN6SkaVoJ7jTg5+Lsd5EPeGfVyVT1XPtt9CDa/c8SHQ4pVG7kaVkFz3ekhZHaagG5hd
B8ZSQkvIKm+y2M52nY+mY65dFN845xgDxnFDiiG9Dkiz4SfZuqxwd6DaOxX49oVove/j1vVS3ThU
ud+4vv3Pv58cBHtIRERJddHgC7KxLVB26fdWO2AoqJ+VTrsvKT34dXyxqLWnjrKVTK5sLs57OA2Y
jljqokHsC0FvySTyFPp04sp8Vzb6pRhiN/aSY6DrW6e6CA/ztYbGiFAvIHMFWXj9NQK5GRo560gw
tNcsso6Z2tz0anPUUIbKMWwPb4z+i5nu8kzeJVO1VyTZHUMu3jDQN6LuSkkVEwGI1VTOhejnXCi6
KWw5Qx582I9jdEml/CHRXms/eR7sG7X2QKeqh1K3To7U/Izhmn38sdc2HdKAaAm/FzvnRIKuqww/
t8gwciW6CFmOScLMtLrR6y2ixLuW5XzO0aMnoUGLi+R71iQshi7M64ac0oqzJ6ccbitTP+C5+kUU
OyQciFQneomU8Kzhr6zm3T12gY8GJ6weH/Mk/2zV3kMNAa2JfhdysoHpW1uAfz3cXMAdaCdOOl4/
7OseW027PXphCKpWAjGf7q0s2liAa+tPGJVQX4bUt+B1os5OnapEaybF3FngRT1L30E63yg+rX1d
yh1gLhCRhTI0C+lRlRRlPSAZSNVttHR6MVjh0JduaM/++3X090izj4t8Q5BGDdmi4IoKFphjtgfV
CHeqsTF1a7H7r5HmDeDY507QF4zU5fDRURTrFUR5tQ4wB5U1OPkjyq0fv9xKG9Si80ahSly/4d3N
greeFnQmY7TbBH5FVPByXD8MpT1GqnMq4RDYf4bxXV8yGwHRcDaXWzIvqyuG+oiQ4qW8OddFwvxF
UZwIOSYRgX0g6QPeXRJNgI9fdW0fQBb4v8PMVkzb5lmTaojEibpzG/zTxq/goaihHsPNZtJKniu0
RaCWok4KoHqW51apH3SNhV6O6HEIML5F0ygp8QTT7ptmpJ/rITry7/VQQYqQNCLwocCnXXCnnBaN
gaFDtSZMu1vdpC0oAP5je6uF2ZsUNnvHz3ZSp1/Uzv788eyu1fyAjhP/AErw9zwLgALvVV5o8spC
VAIuAU1KQXHtkqpw2y/oJL1ExZ8qTp5rp/+aWnoLTQfDiOEfSRpvqUi9Bnr8LVDtjbvPyqcgzaS6
JKBwDmnY9XmIzrVVZgMX7oQGW+aMz7Z0lyC7UEbG57j/akUYAZdbTqLLJS3A06TUeIwg3z4n7sRe
SxUmQoRKdbqjbr2qxPoRK+qP53wZA+mrwVbjXghjDR2T61czInnwJF1vgTu+tP2L0yA7KH+N9Y0O
3nLjMAxIWNaTuL/Oy/yjpIH2VZV2DyIBr/rKLfJftGKL4b7EvO3jV1ppkYkyIDHHFNdUQG3X75Tb
StHbU4lK9hg9yElFftjeDY6HqOHv1qJwljtuE76qADc+HnllMqmCgN0UhDNasbPJzDSrHLwOQaC2
8FxTAmaF/ZCeHJPN8uLKfHITQCUUlhtI+3lPv5Mz1e9UxEhy5SYaPACB3+r8mcZYlaYbOdByV3IS
074X+CXuk1Tjr6czMtRINSpaQEVzUzbFTTrmP7NwOEpe9ivoxrOBl0J0H6vBdwWSJ/6Rt1Ve3U2m
4o5uUry1efry8TQvzjjxQDQqKPpQe0MtZPZASV0pY0hDMBiqizLeOi0VxwSCBQ6onZzjZGJsfNhF
AJiNODu/8742zLKg2aqWDwBOPktW8ipVv3oPPY4kuvcrDHasrx+/5XIZXw86/8btqCRpPvGatbkP
ybDDdDyNMR7jo3+SrGLXheGxiYJ72/E3Xnf9k1PnQMOLWwC57/UMd3FsWF4X0ClMhpOZp4e+bu7K
dDoYoQ11yLzEaXZM1GpXFzk6B7ZrWeNeK16dNv+NINYD5liftHwL0/ne5r/KkZkRqp7iUKTDps79
JGxjiD3JY9sOhnTnh13gxpBKPfPJL5xiV2R1dppCOjM5gFkQ0mHp3JTeXeUHyE76+6nyv4a+iWKS
lze4pOVf6qk1IYglNzQQfk+RtBvV+jFst1rnYoMsH1tkmMiGCGD39WzaZayjTYUlvOM1+8H+UrQu
Iq8+SpFWiodw/7MYmgdLoQ18G8OXj2hYJ4Hzc2M5LaqH75P3n6eYHWJB3OScboBBTRgPfC/3W/3s
oTpYx6ObAVexwumAyO+D7EfHjaEXcVEMjSEeRzvVeyBi1xMQW4OdlDno4hK7huqU+MafVh7xwfbz
R79NbnrNOfayfZD9Gm+84asnO8dAOUv1F0VDLSHbiB+rO0tgGNCyEV6MczuDQcnqsA4Bx1QJuikM
lsTww9Q0OJU+0cspPieV89S3duBqRrBx61iEbiaDMx3naNJlIuoseo166JhBi/OQj5BmZcuSqxf1
ZTKaoxPXD5qdBxvn4Vq45LOjr8sNmng528yq3FtaZWtYKA/aI9y/Y262nzzDuIeGfJbG8aX2s5uP
v/j6O/5nyFmzBt6UZo2g5oFssPei4Ngq6Q4vhwPFkSOF1I0pXRbnxJxSnRb65AoUldkRhfbeUNSO
gtmrb9yAE3QnMEFyp9wG+Ee5GZo0cZ27EE7+VKimxGMSuUHQVxsT/a4UPNvooi0k6LSs9IXwYYN7
Q6pChtgbtNETrT1ZUnTf5XW4783wnGhQvtsU+5/ktW3Cc1QE30et/YqwBpR08P6BpPwqZTgmISmE
V+nlPi6TGtnp6dVKyqOlNTZQ5fBbZHwbVONoFe2xG/tvGfYF7pDaPYWQ8a6w9PRk1cHnJIm0XV1n
GAsP1V0U6ack7XdakZzR53kCKDVsJArLArlGJikwjrw6zep5muxBMO77IRE+V8HbfThZr3aUnsza
AVUp2y1mIaXq2uP3qGtuFb8/x6166FT/pg6SCZVpvd5FL0WTUlfCvMdDevWc9v5ZHvrTx6tzkVmT
oVFXIB4BK1jmvB0gqTIswddo6quOZGPQNq6U14ePR1lGGTEMekTUigXL7f33vyq2NTq9KFoX8X60
6kvcNLCV6v0w1q6WdC+ZUNBVWwFku68V5dPG2IuIKwhEGCiK5iSRZl41q4JGLtMxiveBhuZGNN5G
anwZEutbmCmPhpHe26T8eDPdIgC+k8xkr2jxfTl0j3hmnQPLQ6Ii2DQ4WZyDPJRMWxmnEZ5oodjo
hVOhSrES7UdtPNVyTX8gfpkC7THJqtLV5Ppb9lNSykOQxn/8sfxpav6PEdLcFG7RNBYhUTwJd1xO
Y2rpKDxcH0hh0ja6jUXS3uodnBvam0ZTH0G4uXJb7sopvtSe929vQGJIG1CPReEYcOjs+FU9L+i6
zIr23uDvcfvy8uqYds0xtqOz6Wwt8bUXRPWBI0anQY0hxvULRiryr2EnR/tYeUtNwdBq8BR/dZrH
7kff/PPfrDbgedSowd2TnV2PpnapX6HKHCOBmVzC+mFELkHuADi09iHyjLM6YdzglXej7rgO0vqJ
A9V2HJ4SeQpcayx2zrDlorCsG4sdQCWDuaaGzXl7/UxWnSYB3BdEbWQMMszqTlKHk61hPhuYT1PQ
nyxPhhauAAWebilqb2nFLYMMThI0UQCm0NHg/L0ePysUA521ItoP8PPyqThI3pPRyxtBZrnPIRmB
vce0CPloIJrXowyjYxQqmol7uXhti5fCxuxsuodjc9z4xCJJuDragGIh3kwUhpiJuNcsa5ErSQ9o
dIawpxEyps6cSq9V77k27IbK9ZqD9dR4wcaoy1XMoAJvZXCmC3Lc9dvlShcZuWyFyMyO8LNr0Vh3
ZSk902y4TXXLlb2NI1zM1+I1ubxzqUYveoHVHzMtlHM/JDCU042QXZTU4ln1pmNqhvdp520cmStn
BIVJ8o7/hRUuuBs17dHcSLxoDz6DKwngVROfqV5+KnvrMLKFGqc8OHqF1YhqvG58U7EF5i8LPEPg
aglJnNjX0zvR0G7jysReqfYotaNK4MmPcoymZDndBbb6qJo1EMfpNlRjdyrR91XbeKOiurhZs64U
Cl0YqbG2Foh5OewyP5N5hmAs3YrIO9rtJzsxH6zQPkAg+hk7w3NcbSSMa6PaYGCRqKOHtyhyJhU/
yBXBmHLVvkArthzUr/BLPzWBvS8C+SlNp9fO+/PxhK+OKkggQhBuyfvPW1ULiBnRvs7+GF51CLPh
VVGH5yi1kRAZXlBYeQisjQixtocoXBIaSESE0s71Rw5MrTRsjwluK/uoJM5+6KZXm4toKvFh9faL
Ff38+DWX/QAyDwGMAa1vqoKUPhvSiUm7Sy3aw1O4xK1zD1QsEgnFgEzojdZ0n0e5PvXOufHjP53M
YagE/XNW/RdnABBNhZdHkhDDhHnliu54GjSRyhkg3Anl4bmazN9mHt9LWv8cdDLqKPoDi/3LoEQ/
BmeL97dyBjG+ENmnZIwQwLweqNo1B3RPmjHFxc4wJpTYz5lnHzu39LxTUUBiB7FkQjiEbbERWpYt
db4CQCGK+FxIRNZ1/RVUKUiqAaD7vg77i1R4f4Cu7PQ6/dalZnUw+vGtBU6qDualstNj4w3Y/JiH
FLSk37Rn8Y8WI4GUlKqJEK+OYy0smhzuypa/1FK6jCclSyF3QM5y6Y+bol1WFQr5eEyi3MfDcxHf
OTDgQzO5V3ztUQntY6oG+6a1DkSQe9lD4LmyjlIQbhW+xIkyC4kCswlkE+UBURW/njRDMgoryEdS
VHk803DNiuBMgexBBWlV4XEYt/JORKYgK+/83HmdoJIW3Gs/3kGr3w5LOLIWavIQGmf32ToAOusH
Auw4VQctGZ/gCO8LGsJCqCQOx3OdTp9iz/yu4bfh1l15rMzbwt5ppb/XczgG8i8jkd90NQOmbGi7
mD+inaaNKPruOj+fLfJZJLQETp1z+nq2xjJMaVx5wd4snccyNJ7DtH+qVfOh84eHoFbx9VZ9NwmC
vZEpMioFBppeOAO7uVP9smvZ1av8lvsLIgdF/dhJxUMfFi9Rmt1nTg2J0T+MA1/70Wm8F0nJ/9Fb
z3LHMb1VTKSqbLN100D/bJIdHKQ2fshU+ooWntJ26GzxiVfCKLET0KUgvC6VdRQqwIjbgsNOCkQl
+3RX+iWbqN1V1dEb0D1XtrAHK6kI4Bv6TrTCUDGcszV84NJZZlM7aPN/xjx+NomhZRW9cKF96idr
o2KzBJqzCS3hYUfLhGLdPGgneh/HsANhHfjac5fUPyxnwCKwPedaB0pZd3ZRq58aCNI+/N18zD4P
jVpSY1UStwUXErMyK4gCH++ElSOT+j5P49ABo00/O73C3Msj24ILESsS6+ctTouLlFaHtqT10VW4
hBXHKjp9PKi2khiBxADeaRA9oWzPDrA+a+qAwmG478YH2eqfbDg6TuRVO29U5FsteaOC+QWXmPq+
KT3NHSrny2jRY68MOTi0jjO4vgQ0JS72lvN5mNrgELSSt0epi/9HhpmYW/HkhlrfCHupS2aL3jmw
7tjT0oszRZHrNNNvKx2PY6ae8/Lrx++3tpbRZ3YEgolmqzwLcmUYVwpwK1YW7xYQcPdGPH3V0/Q1
bvNbqa85LHvz+PGga6ku0ID/jDq7kqIIVWp1jiwznUj4ek9gWS8ShoJDseuFFQpkcavYiFDLigNn
4F9jzs7ASJoi0MvwNRD1uw9jiVKCv5HAirUwj4HsUu7apLFkPLNQDUS1Lm1fqE3TEPZV5S1vUiFs
9uI11daxsBISAMNAgmMnrBgfZ3XVxtLInRJD3rsxGJ5HT7qt+izeN3JiH/6HuTNpbhxLsvVfKcs9
6mEe2jp7gYkzKVFjaANTSBEYL+b517+PkVndHVH2Krt3Ly0WKRNFAsS9ft2PHz9nrdc7fIvssGnl
dz12Lhr0PQ1bkiIPh2reOlp91Zh3YERN1QK4/PeJ1aReUzljIFfqpu2q53Y/Th4pKgNomp78xQ38
vPDAfXBoAYPGDOc2HwvT6efzoiqXZWl6isiU8P2QSg8Mm7lKo3gcyJ6dWX9xmv8QzPmvZ/PPn3eL
Lv8NgRvLyKhnOwJ+FZ2bzeuTmonjFMNcnjFYU6XGX9X1IK8pPi0RepNlNV7NugmUiHHClAG4WI6v
o5zca1TysGc2Wfw0DYs/J8zPQQDOGMMcEPYz8f+q9MVnANRasS7UxoNdG3sLz2mxqlua/A/x/LJY
7Qu+KV+yc9/L/iBNeK8VXya9P+OXofhVZyFLKo+P46RHKBxR83Vl+z6kxnZAum0R5l5Q9o4dVzsO
2V8EWv2fng3sOnINZpcRu+GQ+yXmrX3H5JTspL5TOmHdJKGFJWTPMGBleaV14YsK5hWb06U9YIV5
TDT9/NgPkzdM9WWS0SkqreHJkBfEPcT9HKPTRHHeZBSTiYbdkPlQx8slQ38gbV09RAQGUyugUPoC
y/x94SwV0iGRylPStwclKk8ac4nL4hwY5/GVRva72to01W6E7Wom2XZalHBRtzNuDP86Tv28n1kz
N9EYBuGIG9QOgA4/rxl9zvTBkVgz8aozP6q5ynIv5E97+PzXn/MLWv7HB9Ff/dEVxHXC+SUeasyx
jZgZspm7JIj2eFN7CaMzVtmFtZxeneW4qPblJl3c2s6DKeVvjhM2b7N9xm22EAWcbm3fRLbmVppc
ecizlvFfsbp/Sc3/cZGkIIRJaP+/opZN3uvmOueU5/UYyln/YiIcLQpguxkKkh6tfmUWrj6cF/Qv
Vr8sc6Tc6nMkNX8xm/RLSvznldwkHlBjuplq/RJn20oVzP6Wt+I5IuGYTqJsH1apfWmy6TRV6xHN
tf0cO3vJru/Gqbli2nTR1MpbtAdYCq46qSFTAjth16dMV4/qnOwVJf1LtsTPQNmf13nT5Ef6DQj+
V9zRNArJot9LMbOcUn2v2F/bdt9Yu8H4NqDCQbKcjI9/sZSMn86gf/7MX/JwrY5xarl9plySI6b1
uayMjfNRVFUoS+PJcRGXRQG5PBSE9LRoAkmpz8l6XZXTDJlALRibiZQwr1BkSk8tYimd/t3I1cOa
zndm9xfp1Q9c6aewDKkJvRLSD8BEZhR+yT+0LsaLAvV9v2nmO0lvwo5er1E/THr9TcjGoXb0s17G
O2uFQrJoP0Q9IC9ttMneiUE7Df1bsT5XUxsuvXXWFuWF6ZNhUT1lHPaj3r9GlXogoyY3771VHzwr
zulEvsmV8QVr5jvU6j0zFp42O97NssuOl63ammdUxdyVZBfB28r+0k4ekrKuhbGiMUC3zuu9sRT+
7edEqIEiniUb5+wE7eYJvDAOtbYOb3mpUvV+rcUbrcvv5ba9NkNzP2LnvU7WF3Ud7+Ip+RIvxUOV
CVfTpjdn/Ktc/ucq9sd6gKTIRBbDCj8IkT/HMFvPo3YxWQ/NtKKwdHQk76bzPA2B1hxTKKjVepeJ
2I0e5Wo35OUfIfT/fMz/Fn+r7v54lN1//Ds/f1T10uIV0f/y4388VoJ//377m/98zc9/8R+n9KOt
uup7/y9ftflWnd/Ft+7XF/30znz6n1fnv/fvP/0QlH3aL/fDt3a5fuuGov9xFdzH7ZX/01/+7duP
d3lc6m+///ZRDWV/e7c4rcrf/vzV7vP33yjW/9vGvb3/n7+83cDvvz28f33/p5d/e+/633+TTO3v
CETRLeTkvemW38qz6dt//opu2a1lhDPQTVr3t7+VVdsnv/+mWH8HV6K9SHuBLtYPO9CuGv7xK94Q
iQ7MUNDkQRjyHzf+0wP8rwf6t3IQd1VKbfP7b/rPmSdjvqYBn+7WRrkdVbR5f15RfdxVTOo7KlMP
OBVMX1dbvWu18RrpSNWVhe+Mr4YYYq9U8j0OYVvaEA3eRcy26om0KXpCcRKfNXKevsi3SfpVL1Hi
xIqklZnWb6+OiYSgIa2utmZ7SYmPxdITO/EIqdN9LJu0GPI2zHUzyNRXWXI2Yul3ZiZf6G/SIW6/
OpF5lhN7Uxe7NDe2ujZcZ7Ne3Faf7D+Qtf/V8v6frd3/56v+P1y8dCH+5eItqvE9T39awD/+5I8F
rKp/J0f/AaUjuIYkEwvoj/WrmH+/UchukR4qP/It7JE/l6/u/J0W/G14Eto4jbLf/vbn4tWtv5MT
k29AOWSqDDDuf7N40RT8efkSCxkOpQ2HSBQQ4z/P7ddrTF7e1qOn5jUwRdSWuzhqNnOWmedakdF/
z5zNkKvTvqlbzxKFSk4++fFITpb3zllTJgkNKXx9EZQWW7PQH9M8M4/TML62wGBBRZbkpfNqbwep
pJ0Qd/2502w3mZf+UEpAc3KZqn5hm9VF5f05ZxQnWIUh7+1V28g99vZKDiVDNI4aFHqRePWc2jut
AWAk96p2IR0pXLHn6VgUXEG7TAdDGkdv6M0JGxttDcpFy91plvh7c9Bx4lvkrcinB0s+r6KRN4jg
tH49IoPCkJQ9RHscYL/1YqZAbJrc65Vr0U0maMbSuqmdHxBb2BZy/JxH5b1eZM9xl/ImhR5h3GF4
bcMEey5Qz58VGwE0ZYGmLceBkeNu0+uGX/Wq6rZ2ROFdA5bGBhYE8ZIwMnLjq0rKAxRDd8n7L3E2
fBby8j3Wqo9BEwin1afISbZllYWTqE5q0V8HIQ5FMh8ap3qyRoFvim0/x1n1VHfWzrGGD61HsHJB
+6goeiNY2hmvmTwc5eVOXeLCTSPm1rL5lbmVK2MfPU/IEfS5PubevorbYJVybhvO/3RONU/uUyow
1JAjRUUSeaHicJgqza+wJi6qvjwNZRxO9XMvrS2CKdFltKvHFoHJOba+ZIuZe0ZD6nETmbKQag2G
olIZwJDe8mg1t6OoH+o03acQmqAqJqW31vo3o1LMUyNJe2VMHmigOGG3gCs68ypc20Su3RYSSJu5
6GiE9RuBzpYvomJBhiK/6buZm7aZkVbkuU6NifpMiVldnOoSbt9O7rZDJEIrgQwkDY/In/XPett/
WWXNt4z2Po2VhyJGq3Jlslhmit8ae6D/mxLzQgPDjTrELcgtV2sVh7ycJTdG/9bvx1nxFx36Edqk
FcP3RoqfR/dUNCVwodGnIT7zH1HqdPu4GVeQYGwWYqyZpKF+rXLLXyY7UG3EZCdYm7Eial+j7Oar
4kaaRPZudkKRkR4W24HVGdFrFh2i9o1ySiUQCiWHFjXM4qgXSKUwZqp5dknKo1X2G3CC7UfSkviD
rIWIPzqhWc2jm6rmNWqVQGlpxMRgmG6V509YxtSbVOBQNNvxpewHrj82aleLUxEaombSCUvTdYr2
ZVR8SyzzPtNSaZN0yaddVfF2ytpLKXAvXqwCqXPFcbNWqzd0UF67em5caeK5oq8yO27Lgkj0Yjxp
9RxSbCqeyUsCGRKzkd7kgszYCTJZghfY118a2ldesTTbIlVqT4uHsItHx5MKGVJVWrtWMj9NuHyO
zIZ7hgOuYtgLO8EGiI9HnkkevdsWwox5BCy5qOa3pYPuNKnvZWKjplP3KpGmuMhq27qapCVhpVrb
Im7VDaGc+Qvx0la97hstJZR4nWe8jIZBNSBcG4RTqdsq+TJvYwtBObP7Oljy4A+ZmPY4wr+Dms+Y
ozPGkabJZmUSy+8t7mfIkuuCXkeQSmvijV0zbxSGyv1cA3wq1aLY2Dj5wm7WC4giSX7U1PIOIyHZ
HaXxoq2zTVUHhda0it5Nkxah0d48dDnypk6U42htBkjNNZ7TnhpzwAuHIKovy15NcUoXS/mAK25v
ZUyPANh5Zgr00w8s2UZpm42JIOjUsZRSJt7dzobWEmHlg4xHESDk2TO00JydHJGtenH8VMmQ2EfH
lgH8Dm40ISSzS/tcKoT9aTkmUXnOKT3oH/iNprt170yebOX3QknVnYh4RFGiMwmh2dd8SZNL05H1
1Cin7hcN0/NIg5HUy/K+KilARj6sicHgJ2Vw4yLydTn9kjXd6FrOPb0opoKK7dTlzrY28g9t1Y+i
Zk+maqL7Zd4hT9axpiuspmRRjnfRvRNf1SyLtqtMNNcSKgZrpIJuX7oW4zJdOc59IWEdRV8gztHZ
mtIJeYHlbFTlXWGXEbYNmeZaK/zhssqjUNtqCriJoyAQgHoQj8qHnjR5xM/CkBsqsvycRZPm5ol6
WbqMMjw6zqvMqKM+Ct+s1vZc19htcqqiQoJT2yg1+4b/jpNd7SqrasJcZBf66FTx0ydYosgQg47y
pPUU3t2Na5tjN04udiV26zoglhILFbaPtTPk0toYs/JZLYsRyBPYkVKwljAPzH2kWgj8SaOG3ZBt
Gjm9pPisBrVdNq49ouWZ6JonBnTqFQZBOeagorT2/DXh/tvIWn2GkDWCxhimopSDyUg/+oIhv65d
/BZpmnJhQoGGeDD3XeGWA7lpuZbFVq/Txw5wTXFgBpYp1hxKQXOgN+vCTVL9W5mgsZABw3jsOq+2
2ndkBdZQ0tNNHpvvca+YocXQR90zGxT1UuHV9bgZNQYGInzZNmggo0/aMy5QjZJntDGK6lZEKFni
s9nZDfjxi652+v1qPxFqHbdu+KwC80rSEPYqne0kUOSYStosgeJYvibqekipTfkmKQkH4Ly+WkQi
SOo2Y2xssTwnmlZkX/PUzUnNEJUGs5z79bu6FCepCzho1cDOLcc10OvyMyXx5rTJaQcOZoA8Toyd
iRK5NZDhYWxQAO+wOPGABTwjn3LXVuCOx1VS+KK395QtjTvLyiN+I5+pGkErFAPSb0i8jcyTna1x
foT/oLjcu+ZVdlx5pukXjREqmfM5zGh8lzB7WD3p156maTUuwm3zurtL12afoFuadwMpWld/gMUa
mNBWGEb101eclTJPWposTNj5rTx/yo3hbAdFWS7CMFi6/QjWGVsIkiSRHxW1vNELgQz1nLOB1nOM
EwSRXBXbNa9qV7crG8XaejplPRMMRgryUcZnqdZh7QJu9NictuUhiY1LbcyLu7JMJLFMpzqzXgpn
aXerbCTcmSO5SWc8LlC+JWW4S8rsPUdr1H9eHJHx1S7A3mYwpmq2Ra71zXLaz3HsSqZstdQdY0JE
mqKbvHbKRqTZVzVV0W1y+iRUSwxmcHRDhAAEzDembgh6NcJtQIPX3MTYZTQmjlrJ9CEXNV0s1TrM
kfF9HbIgT6XzaupPc9wJT2K40U07zKiapuNIWzyH/s8mTzmjNOddZeaasTetCkzrvimwnrgN+Djo
3Jd5HnSotLbwtFwYH/e6SaZnd5gxx9MbEWhkDz9HzhU+tatooKUvWLDw1V5IczOI4Wry1gyPvX5K
lg+0OwzjUhV3XzP9a1a828nr1N6tQsZDt3PTbAM7sORE6msSOgYw9eZ9JM2pWkAV9aOOn+EKeIqJ
ZdNno+4m5SLbvnA8TYSKmntjjgyIzagKnsXrcR6mg1ywcAB9qjZ1ZRxZ5taCiWhvJK0Jq7jxtPza
Ys3VyysiwtqpKNpzB0Xfmoxdko8QZl6lmgaics7MAKVquuvVzeSbnS28roF9iXdHTxEeH7pSdcdF
DeTRDg21CXtgKSt77+FYkZv4o5oFKUa+cty4pvKmjZs52ljx12wgcClvkkXe2d07RuGpDOkhu2DL
p8YZt41yaa4T9jJVP98N9PGxFJPxMGnNytejJexRvbTEUznGni5at6A8cUS4yi+jTgYqDI+ZuCtP
KuxBzECrT0MheTdFh3B1tq16nlraNMMuQ8GhuR0PKbT2J2tA817RA1z1SjQLp2Rmv4ZN/V1e6aHO
6jV18lCD0uKUydbioCe9QW3b580OQhq3lYGlVafuyn7dpStJBUkeppi+3fNgZMXLkM00pbs0I/9Z
Hpqrunr9nf4dpgsThDhtZx91VrtqHvQ0bFaXUULsNUBMI2Q3YxBvz1wQRwxrK+hpbxg+XNeaeb9x
IjI9Rbg2NLesT1OOsum3Djx3n6PrqCde9GbmbnrFzYpUpRg26Ecw61p3wdyhG1952dG+L1/VJSix
QJMCJ7rEysnMIT+SyJWbag1yeTtK70w3JPJZtj1b3We6B3Em203mIceDqsp2IzG7C2xhh5K1GzPb
rZ7HgiTyNJJ9kq300obyw43I3+T5WiWXaTlptKhT67FCcGFCayJx9XI/YtOm+KgYl8IzpBMJQWe6
/XxIzcM4v4h3Fksb2uOTUT8SWlt0KYowEpsm32rttobJwsngm/dRvi+S6JYqxj2VbIgwU5kfh45K
zy/X0F4vcrEHk806P6YjyTHdhU3zGeOlpX/LwGzxyOyDm9Kp6ifSJbKoJbw436V0Nn06r2L11MaL
V4DZoDWvq+rWRjDDfDLQwDo277iqta70UNyNl2Jw2y8E1vRmw+eiW2uu3pxgX4ZinRfZBzOGs7Vt
8K2EakRBorqN7IEIo/pD5HXWkHANYyraZAiPWL5+P9DJhmc9LJ4+B7Nzspptl3iWtTGheJeHbt2W
5LhGuGS7agmWfG9E+2xEtwkzC2UTKXvZIlRRvzTrVjQfU/WZfakvVbotG19u3PFuQeD2yVA9rXxk
jwRSux27wNCDMjoVC0HnaE0H4TzIhePxYTQvUSHbs6ya7muubKbJX6rPmhOb2GHfp8WDFvVuXn6f
eF5QDbLd2r3SIXCFumfV5f0RyhyC1du8eFCVDfIqLMT+ztTZXu7w1sFXaKiNQtYfWzTpX1ln7Ygi
4W6GEoP2oK+LQ1TeCUhIix5KXE15mNadZW8G4aerlzYe1h7i3LVuRdWUP6yD20V3HdJOxmHAl1DZ
5Esg+FdukBB3LgYzw7hGufY+Fi7jc1HjGiE1bQ9gT/e2DSzFZ3q81a6IOrQaAf4LzA0ZPVX8Jjn7
36P4ZCDbI4JK3tn9VfrIhe+IL3nrkvz1rGDMWu+K+Rw/x4nXfjjOvrHhvbACfGzvmyhgOKuLgpvG
IYOH9naW4KtiSuKZwzv7HP9Eew6Sbq+VF8w61nYLXLqkO7OGaRiU8LDWU7q4ln0ZUQxoIfx65Ucv
rraxb7NATS6tcmTgvynv2tivHZfyuyHveQU6Sb8TO6pnQYbfhjKJq0IhE8TZrpl8LlBDXqrzJc1H
g8vm6ac7RunM8txDfXhfVFo8LqNujp25CsF97u4NZ5MzfBCHqSO7qwhJMhwjGFDGPnNrPFuov5IR
KKrfmCHCH8NwNIfjVG2q+oBHjlez7KUnzdkAqpG4ju2+vwmbBwskMCtM8rApNr12J7jt2Bfl3rHJ
0ULxzoPL60OtulaIPH6QX9GOYx9JS1iOm7XDhwpFmRC3DHZ/LD3UXPESnZc+p/Q7WUkgF5ShvtVt
E4JFuTHVfa7tVwfzrGfHRtbRNfujqpzscZtDrgxwIcOc3s4Ok3RViNVJemX9NJnpDtJdkZGV4i2j
Pavqo22hj74ESWzvuuee71L1tfyoqxuZ8yDZdCWyRH4u3Gg4ckKwScEhkPEF5smcvZ777RfZPOdv
jRYWy3NeBBX5X+5NG7TSZPrceEfKD6IJo2ozcKwswarF1A+7RkIYw7VeqsprV0IqscydKNYi39hq
3YGfigcruYyZZ5aQNL2OM4aesVBCQc9XcqNpn5Nc6T7TlXLpAZwUSB2DQ6iHxvAZgiVmMOTaE911
d3pTv5skT5jD99CnTqK/JBdH8VpALVJeT5E8thSZRC371AkGla0VCuezX5jswC/Yc6pgbD3gJHxT
Zc3tX3KLDFdzEWqStC3a20yoLaeRNkF+lNeA7ir3LkmXuQ/Iijplx8m9dKFifhpGkI2brgv5esWM
Vbsbcuom91ly18qhXG2EtpmGzNWrDYF3KXb9Xa7u7NlTXN08LwaEaU9rAhFk3LSz6UlTpJdmDero
ospbaz6s0j6JD5n+fex2A0LhKJ8YoaP4nXJfwtZQ7snQSXb9Ov5I9Q3bTJpzTyovPOibnUD0wNnT
cS73AUAwNTjYDaOMiW/1e1neytWBw1fi+LMOTnSaxvem46vfZQnO58fuJcuP1crvw7HdOfYlZ6T1
Hv4qmzAY1l25c7Sgqs63stJcT4a5dfoNecA4YwazkaSTrOykYd8uhM+Nlj0tBO+FktmbP9iKNW7e
leMVIjSzs5SEWh3ML6Z90BtPeeS7mNtdt8LheVKWsOqwQbjdkNIH8fi1ouPI7jKB0dwh3xKtNceN
tccq30XgW21IyL2Z87VbTu9pfMK1LI1PuiDdDEcczFaoKOFsb0hoKj4CWwedHYA4cWhEBNJTNXsA
KHWorpve2GHA3CvubJ2GHOEgBNiflM77CuSn0a2fveKDM1d2vD4ir8cS0oPgqIB/CW8+Fo+gMEQn
9g0HLTuEDEFRPlDy8crpHC+nWr2SxbrCfJDio8H/gUUMxaY0tohezsOLGe++tjbFpjdekmkOmG2j
JZUD518KWCTGxbSPtb5t3uT4AbvVLnPN5kmvQ6V7SPjw/LJqT6oBOTzMCV4gpwGeorZ5AI4hXftQ
mtNsMbd1Jr0iNylqlwPanLZsnHS81JwD32IicfMNtWokGoZTHepvpCcSm2z09OHI4432bXxojWO2
HrR+G2uQXreDutOls6AqB9SsD5W+T3Q9oKqsgbToitmuwrdcBJnygOknwGZTBawRY3kZyY36/SIF
wgwB2IeCeoyqzVsNqDUYZW1nykhsOX6kUO3iuAQ8USeu4usgcFtm+xPxlvQYMlL9eJAZoQVycqbv
Weoy7iMprqI8G85Ja/xR81jHyAu18BQ5+PdDuRH5Vsfo+lmXTyQk5LGqCKzulcyWV3Ex4soJjey4
IvuF5lLEA3TQluYaubpacSGZU8ZPZ/VZB4M9jn4++Sy39oOkc1aW70064Gop9K/lzVZF2ZM6OsBm
BZj42jG1gn26L9RQ0S+yjiA/VJrQKB7LHxmJ3V3T92Xh++HZXaPdcGUyGRn06Tl55c2g5fcBy8N8
xweXTFDOEVV1lyf5GeB5byPoR82XUidcmrP1sabcS5Rirop4k78MPnbWT4J2C6H2TMpIkVFB7c9u
B8hcb00IlS2NAWumErwqxJCVwdYyd8J4LHbWGLvVMPmiagIb4nZOphCl3U5zDavHJigl12rV3SzZ
Ad9YYnjd4Nxr4F0lUhsupt6nsqgJ93dq1u1iEaGrMrqDc8OFu3VXG2YgSfoT+Ve8esquowRm1ODk
DG79qk0P0brLV4+H5+jBdZ5D5bN4LR28oQL1hBJ8+rwo+zUPSZ5Ke4Osqo6Qcn6LGHj9kOBThqut
O75m6TX7Etk+hSDiKjdntvK2MiVBUePyjcD+NvXQSIqdxgTIwF7EJ6JSd1qHcJKvOcQar9T8rglR
fh+bk/Ow2rdLgmBXqP5S302x7mU47Cha5mbjgzW+VOCNxg9m3fchdzaqnh5mY8am+ImRsfBZ0z4c
VP4VmaB3Tst1O0kKSrCmmyiHpQ4m/WIv1zXdJFJ0v3ZfWtoT8iljRSX+HF0kgJQR0A/X2PK7LcCh
QK+gLe4rO8JVKHczK3fR0qVOKMTOl+fBHRBy7qTx2NjtOUrYsyh/xlbswctq7GCYv2SyTzJX4VGg
fB2c8zRZj806Hujlw5Mjjby0xbEh0TADpHK8VFPu5RHaocn2kVP/IT1HiLL3dr4fmvVxjhRoKNHB
WA9Oin0qAtPDkh3jJrsore2OxoDTT3vVCq8Zsp1BsJ5F7eKS4wJtCKBLCv+wOiNDpvB85qvc59Zu
dtBetHBGXXZTV0JqLtcsaMgoDUxTSQ7yOtDmRXFldWA2u2vDAtlzR+7DoomuKdzhRQUJMwzp1Um+
9AUmYEiwS0c5Jtkm7W5N+gt0O3o3i2Q2U1kiglGMxn7uzZ1q0oeNJXGq1yk/NjoZzaTKkmdmar1B
uvS7WmtI29bSu/npEGvrTO3dDgLzpGDeaqXzZ22Lw9gOd9XQbaUseeoXE7UkJWu9cnmLdQ71vJQP
mWZRF9ZsuZiI07wV+Bq6xEKyWLXeNeCXwPy39McUBxzPFUl7ytJa3a7JKrHuxzWk7RQA8BmH1QSq
1BYsXaqlpseTfhuNnKBpZE+5WRiBhuiBgtgrBqviwVTju1j63mYN01ZenWiHsh5O/fBqaOJuGGZv
qVYNHx7gnLFRN4Nj3SlVp5yhl23IE004lKUUDozHIGeeaZQ8dFv7Eld7YQIuRgrtZXNgtiKi/Ewt
wnxTkUTljGoao1kETXIXjb0TWCO2GVmEMqtwyIUdTmt7Lrdq/jEJ0/ZNvgmaZMP3pPpMWsY5ukRB
6r40aejawCNd/lRoZEx9Wnl9MyG8D9NjbaxveVJr3rLEXj8UmIMvk1dMjeGOiqR4eb8iCl7g8rwW
9lNWg6DiHIZrBykSegESKF6rb2Qj3cS6L7fOlZHsHU2Ehdpa7EYcSci6khcn6QSpBAf9gocYlVaL
yY4Y94OavShWRbyWZOFmokaf2KRtoArIz6kuPxqdTvo9GDrdpfa8Ol9qzfgQPVL0ekFFFrR5dnQ0
cG+JxpyLtjH6vBmDUpH2puTGtwJKo9sCu9O0qd/WVOcIcWJcRKKK7aUO26Ye72FKJ94Q6YC5NF0l
QwuSW76mqV+NuN+KDB3sYSG/yxVGqaBPuEoGnl0m2UojIIvgrKVgmCIskvxZ0aqn1LSDCRq1C5aO
i968ZqyAgVIuAmCtHNC+qnu2c9F6VcWJAViKbEKyb8yO81xiOU/282RTLTgt26wZjC+TnewiTf4q
p2QTi0RZWUm7HDvLQWL6caXBE5YFbPzEzhihMZWn+M6UCsUt55xcAzG2SAWxTTKV4zGTD7YhCZi8
ax1G/fxo5Ez+qmL5LFpsDY0+3zOzoYa5gihQbInPvFDK0Job4apdEo7jwsxGBfNbDGAEpY1XG037
p2hqbfLFiEpGeb3NivkyDZhQYQ62n49i6FW/64syRGLiaNzu3Zrbt1VEgdVmnMVVR/HBMZeP4tka
jIdZ4JfgcNhXZgr5k8mdoW+wArfUc2Qv34eG6t3JC05musrmVOqEv5m2Al8WLiMcGJATCChm0iee
sYq3TnpSq3xLkPtupu1OSRoKu6phEMghsisjFVhcaHQbsk23xI9zS5rcZhddqCPNcnOn0DoP9K5i
jc0dqlFkycU03tnFcplHQKbcAujl4E4Ly95q90qKwlRpXorCSTbRAkTD7AnyVu0caA7mNjGalb2y
fF2ydDMZIuHOZGxhY6CUJT9b3fyded/U7/U46IbuaqzZobXQn1iUtAlLSbyaKUABLf1oMZ97NdDh
opPykerXOZEkoaHvMr3laexC1xwRkkxU0GLLslGBvYsKPMyT5IYDWelBv3UxxbK8RLp0JzXiNcrm
zm/XJOUAJLN2ThVkcPKxrvXHmSVktmoKap4eSzsH31EEfgi4NI0MIHiiJrFI4Hv5TR7S8wzNks5Q
YiSvhnWL2krXuHKNLOpSbXrZduU5f5C0paK0B9hloJndbthE1WL1soYzUDWnyxqZwLFT+bz2Rr2P
l/K5qypgQWAaeLNhlnC46WYcTAvAEeI9Z2bLKJWUFJuXCuTdyAK5wVtCbZcedRP1/5J3JsttY9u2
/SKcB2zUXVZgJau2JHcQki2jrosN4OvvoG9GphLXFOO4+3oOh02QAHa11pxj3iuu8q1l8yo4dfts
CQhH2CeV0yzMxPiKeO9a6tpL2HavxJHtY7XZmgP7ocxY97q5BG0WH4G0bqX+VJtUgOtQXyuVmTLU
ndjL8hfdrlmFhvxbl1CURLKxl3FzU+dUqBKiRuKyfAwT88crbNxvWj3SpdJe8jAKOJq7LLNl8jQk
HPnBOhFzZyDQZqOWBpSn1ITDtlVUngpWdTvc+qPurrTKJY1UfYjUPD3KqH1mCZnWil68Zb37GIhK
2Xc1wnw/5XkKCteZyZBR6TYbZuDQfA938HAclP82D7vPj4Ue2WsXg6mwi7WpU8Q1zXrbyYyUFCe7
7iZlpRdashss9y1vU3NL87aIhmKNpvf7+Mt8YfScoeN7+pC3cgy+27AHVvRPtFUlKOxKIwDxY1uL
XJ++Z2HvnJraqyxMu51mBF9rLdF2Wu9TDTJyZRUnw5cynupl1l/DnEGaHbKSBhNrwOiYRxAK3wfp
7+oC4ZOoqGNlQf/FzprOyxk+hhHWOwCoVE3BX2t5ezMJsRLgLxconBUvKDjtdDgTeX+JpxoJoiq0
bcQ5KaudfuFMMLY6e9j2fkg2YxY6C+mjdmF8jcZNJaBQpJn1zc+V217XMdiVT0EwvSOpEDRYaFig
q3KgAI1VAppEr4flRJvH0lD+pC1djyq9Rz1DiSRB0NS79ms2GMZKCSRlvXFTw09YOC3HDZrux1S1
f0gTuEvJL6mWvU07UI2mZGVpply0tiwpdenxNjN9sbKc4cENaEu1pXiTIVBru8tfK8RF66agUN2Q
T+9MDUemhlpuk/m00JndBgCe6xLEPe2TnNhPVd8Ks34wqj7YDOCbp4jQU6X6DtW5X7PMyyWawSej
Ng5hbNEq0eIIKVpLLG7mHiuWtK2Z18pCylyielDt036Nvk3kruLJlksif9Br+4+dcygC5yeBX3dT
NRzt2kF0YodiObTlSgmbg2Yb9SKZulOjt52WfWh7BpXmlMaLbgbf0vwHeNUsHbJdUD2GTRHuFOTp
a5GWKAOVr3ZCzRIA+8RSy7Jdm4RJoqZxvCRj/YqxBnWU/oJhWxD1upRhhMlVSnQlOc25cQwDL30z
OvxCMsq3QRQpS1VrVgB8XnFsYUXSIuw1jF04meikAkfSQpGbQObAUcJnV6uURTEEP0pd4+ED+aWB
aHTrnGKfonCoOaIghnCXsFvSW/fGd7ob2w00eiHPxphqaxqjnCwN/8kprS9Vq1KviCt74T46OeXW
um3fzFu36zjJRM3XKTQV2ofXjj1SIxXFehoEPXM13sTTlgRW3sihfUmMnG/h21vSnOnQV1pPDly1
HkvqTXr92A/NsS7ylySyr6WFBr3pflRKu4YZUqT5gZzYfFkZVEqwk34lVj7aoD6A1Fk96w67ySkR
7TK1nkuzR89D07SifIv+rKQM59trs2fpVuJgM0YEKgQGlK9TQOASLKLbMPTiGotua+hXRd7lS12l
VGD2MeNdETuwW3J61uK+xPWA2KtMvob5AX/JbTCqNPhsk/5/C56odfRdZZ6W+EJNNwrxQRl6ymUb
WeqyZ+eaYMhj1455UZmmh6kejsngtiut5PAcR8a3wbIAJoqOJm15yIuS5rqODbpISEPu9PuOGIhs
suxFA0CZG1/dj0PzWGb2PhQc2VqDZlEmIHCsUz0JqLEW6tpQyidnyJYCaRUvRAY6IRhvfRTSu9Lp
VpgH2XVUzqGqUp9GC77ogmJQOXCClpLDhBtthTXong4rrY/j+EvfuKxVYb0mMqlmQhv3vdLVR0em
Gp0rTKuTYW0zDYFMy8qwaurhe1vZvid0K6fv5NKlwbt9MIOeY1nr2mvFnt6trMn3vm3utFwoW6VO
X6e+dFe6rNaJ4u9Uqzc3qpZTTM+wT+c597qqfcUzQrM+jIPSbKbaP3YEkF1bVsqxQu9CyhBkZS98
hIaczwhAV4dql5BUciBK9c4opp2pNOXawAqiKjLfWjI9ncOBa01UWIP+FeEhaIMmGrZhV7JTkNC+
G6soNxxrN7lM7GMQUqBDYXBjdHF+JanSOW72JYnUZk9oBoIsS1JTwVpDrvRRqcJgX3W02hzrO+6B
YJ/KWm7j0Tlo8GdXoUnaqDmCKjCn6d7NpLsZAjbcIVP6stShLWRDs+31ipyywWj3RUehTRhJeheC
QzjlYqt7JGld+hiU3SrAl8bRzpzSreX0676Iw21AKaOQpXFnGaPcIjtOFlmvY+7MlSs9GN2N41KW
SOFtU8lnQsFZtVWhb1B7QTYVT0mKnFisC9e+9nU6/DTCPTuR43V5er8rpqW6iJol83W1bnq2iqof
c9gSuvfrEvng1hszoh3J4VHfZMlR0Y2J8mtcEbWlJRvYc4OXNto3WYrkS9lUP4FM3CHQNJnXWJZi
MyPVr4Q3E6WFtRon+lhaRfhDc5qshKV1VJwgz2COXDhqve7VZtyN2bBPRtXd5Xa9Y66sDlbnroIO
sDg26m5V2rg709ROCKh0XisAl0xWxLxHJVpAGTTEe0ck5Gh2y8pMLJot+m1g5ZxPlOyU0Ftdocwm
Pk5ti53eJ69ORvk20bJgrXYoTBUS71Q57orC/xKYE63IpI43gsQzxEZIoUJmPTsLdzKW6a44ncf6
kwR3bEnu8qtvyoDwYZRxjj5xZD8ifA3GXbgqZEjAXaMWOGPdYWOWOSFgo4OAN/XLVT7QRrMiw34w
KR9ktrvHDdW+NuQlVtL3rE6xXi2dckQujFcdOUJWoxlrrEheO2WcHcqgbrlFuddriXHA249iTe/o
X1NeSrORLrLLptSmxNvzCdu0yYqVnBz+LtIfRiLB7iHVbNHps2tNkbwwjn/aI93zxv4pUKRvjXYL
dT5e6nH7Zinuk5tRJ0yFM6Kr1h/6Sv8ukdEmMvdKQ7UP5hDsmSMNZNXRnpuIvqAqnAUoi4c6t1oP
AdZ1h0gAEil6klY+19WYr4UdkecGPmLpd9x29ipojYpFUyfH3k/GhTbQzoNW9NNycncdtkNCvZGN
U9EVP0OfI+LIpLcJmp0RKU9GQ2xTjZJwHQwYp1u+bwU4cekL9P+9223bWga7qNzr7P2XulXsXYs9
cZ1QEIsGKg05jrCSZl4qg2obsXUPLbtfZnxhf5rkdWygT7Lt+jsgATyvrk6dIyZ92wnzcJnE3ekg
o+Z4GbHCwrBNVEogQSP2rkKlOZAYXBRosByQ68WkH2wjGjf4aodt69IhiQeN85EW0ttpKmNpT3R5
RdTSQkcq3CbIN+haW27RX2NMp4VCY7U2eLVcAguJceB1NNOnxk+3XY4mqsPsnclilSp0CNw+vZkU
lGdRbT5Z1CrYallbZ0xWIHp8msL+vd82/jayXk31dNOKslsUgX9Us+7ditR0B6SryhK+/shhxW+u
XemP16mXZQ3O0MwzbOqmI/Fpa4viIcIVYYN7DAXFfgfxi590x5TowKrT71wXxaQi/WpbKeUucFpz
Yyg2bx/SsyRH003O2K6ltGfTHpycrtqaFZm4lZpOaytzxGLyHYHgz0Vn3EwbM6jRoEiDCobMq3Vb
TRVtw3ThW8O0z4P3rgmyryxmnlYNAI2BiqA9VPMtDMejSAuTsEn6kTYO1zy2eGdtedtrw0MeTcGt
6/S3fDQqYU0AZ1aaJ9b94KGjSn4ilrAy527ge/gF8qWa0qxMiS/iZSCmnT1tflBVP/XKhkmiVaNd
Pfb5/YB3s43yG7tUeNsReCp29+zWWPnhsIXrHiAcggSlX2hG8yRD6uUJIkeOcaWxmmLYA7GkXgBF
FIV/iQQO4wB7Q4HIR4H4aASU05GQ9Hr4EtkWiq5aeQ07XlO1h12e6sYj08FYTi1HDRVYgGAz6RQu
SgLNM7PGQi7CKuFHbBzMmhcjirpVb8u7OAwMrODqXVlxUG+j4aCUjYdsHHFrOpyYPuUixS60bXxS
e4txYvLM7gCHGJQfEa+a4/BkZ9ro0TpQH5Veta6MkBsWRfXkWXo2Hie6AFOUYfdQEAOn2dTsSHdH
duFiekH//Rcr8r+ye/3/6GbEcfiZIezqNX1FgfdvQ9jpv7y/nmyLxG38R9iaTpUJGuz/2r7+1xDm
4vrC7mWzNWNRgpQLieAvQ5j9nxN0Cc4gzBcQEZqGJe0vS5j6H8iSQnNJvhIarDiC3v8bT9i/HdMK
Xku8ZXzKzHqc5VmUgRtsPGAkt/AyVgY+XqgIFxy4//ab/f3xmC7/BZxoSqed8iJsvYGaEEmerLPq
XnMfVM5Orp9dQI+cLO//+Kj/ucoco6GGkOKivgV2buKBQG6TujcfnuVfBtCPhs9/0yD++ejTD/tA
zEiI8jSkxF/UiAe/09ZN8p5SBC3RU9hfVAqDn1/mzGOYw4ZsYwya0Kpaz+Ie+Rm1RLScIwKuzz/+
3yyHf37F6bIffoUbAp8LdT7er2LEP+kyVa9c2VIk4nX+fzOf7MfbdO77n57MxwtgADSMrGg9d8LM
hLiK4xAX6Vaff/y5788w+PjxY2j4ttMyb7qcWTcNMSDM8s5Jq4Vkzrbh2Hx+nRlY/58bNePj9JNt
iNKtgfEtw10soBGt8h+c2ddUIxbGKl0My+7oo3tflBbVjwUctlW4YFO2si48qnN3cmYszkrfEFHd
NF4VkiGsNC92YWFmGbzPf+G5Ozkb76Eb5aHGUuSZBg3zPg6uT4agVTNoz13SXRg0Zy5izkZ9KLt0
LIq28VS3XwYEUPqTuggElMXkz37GHOfcBGEg+75rvJ5zwlghR7PwnGEzyZTg0oM43ZLfzCrmbOgr
maMPecGtKltFnMpsQbClbeAUC32wffZCmviZhLFxTQU+3jYVkd+9RosBvtK0bwDodoDWA/O5o4j9
Emhdh0gOgZxbZuo+brJgWCZRab+OcnTv3Zb+pEKA9aPaFO3SjRrsQcmp+gcMYdLRcwaUjTd1laRA
chS8ko3D2a3HLLHrwN1504RgxTGHFiIfu99BQdcyqTniw7DurwPdDfeBHIYfUWo6+UI6eHooiwv7
QTGV4qjTAr1qBoXGQhVayP0qf7qpMiP/+kdvnTkbv1VjUigc4AUJCuWJ4yxb+RjjGqma/4pv9fe4
ZS381wTR6aOd2CIl5For8D01ND2SMbuQW3F6bX/3IsyG5FR22D3zvPF0nXZ7FL6H+XSFZ+E9UezX
vmkeaf97hls+/tnNOo2qD3Op2ickY9P68WD3L8PhfWjfdRLeOXr82eefZp4Pn1+kZh7ie2u82n8j
ONbL/S+hWi4B+i4/v8CZ5dicLQZNpmW17jM4S9e5s6L8qovjS4PyzKOYTV+NNTnu0LMQTJ2OeUJb
utoWG9GfLTPGfN6acifvQkY8teO1bVN3NoyFXRFmpWQXfsCZe/OLOvXh5g9NHU8drkVPrfyKCr0f
bRSQ7heGgXZ6JX/zqv7CVnz4eKGgo0gx23v6NFnrIrdIRbAtn34LvTnZIartXXXcW1i7D1pf654R
Nfad4VbWhRX09BL97gvMXt5ktGqqS0XjhZl5FdrtlliB9VS4f7bPmCfHRJ1MzJz6KnZvf9NMxVMd
+t/VUL3Apj/3dGZvbtyUuWGnY+MFFsJeVHqdk14YFKdV43c3ZjYFOjZl1xaDmGfENAztJZBf8GNL
0TQr2jYXhva57z+bBrNmqJGgMM/SQV8k1rGOL9yYMyu6MZsC/UxNuvT0wVYuDm3ykg2DF8TKYtQv
vDfnbs9sYJeDbmSjnjWeMmnH3Gx3RR/cDZPyrUtzvEH2hQFy5gbpsxFO3u5khhWvZ5VVPc2V+iEs
ZHHh7p959+dIeC1QWK3tpPGSxrpSJ0oWdcupp8ovzB1nHsKcbZ8GlYiNkXsEapU6bXfw65Cc+2y8
lnVy//ncfe43zMZvWsRpF7ospH7xVuHqmZDqwav7/MPP/YDTRT/MTpFeltS5WUg1lxwEDA2wHm5G
9kkE/Rw/v8S5BzwbwWVPPa/pGGZsaCy1h78zXrj75+7MbACPTiwqO2NxEBEJItqBZ73oECL92fee
jVzQ7KnuWNya+pTF47Q4ORrrx+efPSPs/b070mejF3t27RoaX72VSYZKx0Qw1hdEkLb0l9D5C5SV
TZq++WmTbJM6U7dtTMdGgTq3Naapv3dg4b0iBQkObdz0YC4CC0+aFSBAdjIv8LX+MBmBODZmPO0j
F1P+59/83AszmxWw/yetZTLdNzmACjC3sZq/9iPsMNG2fza1idmU0NWyFv44tV4+PtE3CLVpLVUk
va1z4cU58yPmqbqJQOFjO7KlBIyiqEYTfUpcitdOfAnVeObVPLGGPo6rfEAbF+v8BF9GznPeFtq+
tXL3juSl4OfnT+LMuJpzD4dOqJqfcYk27IEdmkblvuouHsXPP/7cPTr9sg8zQ+46qaFhfPWkfejR
clZdsywpUORxsvn8Cud+wOnvP1yhsWQN2yBuPVs090AgVrHaX/joc19+NjPUMTTqcKLIZSmIIbMv
lg/BBvVBBJrm8y9/7gHPZ4dOk4EIAl6hhiI03nlWFjICLtHezyy+v1CTH+4NjfRc9nnUelX9pklE
Ae2LPmSL1H9Glv1nv2A2khuCYpu+LKmjDerK6pp1Fhc3k1Hdf/7xZ8p0v8LEP/wCOjS93rRZ6yX0
a5/8LNG2fp24X9Uqx9PfIpdoVV87BvSALiw0Zx66dvomH64Yiz4CcuSz0w7CNwuF0sLy0UkkgQrF
Ubu0Yp55MnP4qtaF+ujaECfzWltEdFxNOpsoB2JzWDbDhZ9yZmj8IqF/+Cm+GzjTKFz2Fcj5UHrk
31wYyhcWtnP3aTayyzxKs6rlPkX4rI2vPb2yofs2BZey5s59/mxcD4VOfEHK5yvhhJzPyD1RN9d+
Gu0qTf7Z5vRUhf/4rAl6KQw/Pz2F9lmwPI9QfDv1ppl+kjp7YYifewizIY6qw29LlWtQhC8BH3Vv
oa16n4+OM9PHr9PihwesT1JB0Mtnx8V1iGMswPvjqs+ff/i5V3Q2ssNcWpnhMjc1trorkdJL7asD
Kjky8W7qj390EXW2SKdxr1nSpYBt2kCk8tJzsumtHvDr0Rp8lZP+h3t4dTasoScOSZGKxhulv3LC
CJRNCs3gUhjJmaesnm7ihydht/mAO4t2C9EPR8OVu0L4F17SMw9ZPQ2QDx9NOTQci5ZKVKvAahuz
VWXW6zIzVp8/gXOlBXU2kJXeRbegqpyNkzZ+7lF3rOK0tmmTV+LeCFKIWNM4APiL3RstjZt9FvN4
dNWvLoyQ07P+zQlanY10UB8uxiMeDYYr4xUpfYKjnAZ6scLpncoLVzn3hGZjfQyjUqljdiKGXTh7
0fXuqvOluHAXzz2k2Sg3pQXhI+T5DzI/ZLH1M8mV+8ru7j5/SOe+/Gyj7wKPstpxorofAA/h0L6q
ytG68N3PDHR1NtCJMjFH16I44sSgxvVn1o1FEXJ4E8hPkPB//hN+O5+D9Z+NdE12wh1LBylCnfhr
i6P0OiXYftsiT/tRBf3FsJ3TA/0/r9P/TdKYJDS/eIoqLzSrXWH0aE5JuBnVwxgom3gw126UPtmg
bTK6PX1Cj72rn93qwoSm//ZRcfnZTJAYMp1EguQCsxl4i0Iksb5Q6z7Eoo+fBrpWYZiLLgvMK90o
XdAsAr9EZZag9A3VeU6hyr4kqoLElwCYZea04qYLM/U6q8ZsPapqu+dV5iiZQUUbkgAMh9F/6w29
2sWobX+Oca0gp46FuwbaOHwFWqUveqtXN70MrK+BMOXSke70tURgjjo+wwj/+RM+TaW/u/GziSpH
4T+F4VB5NIb5BkX9OObj3iePIR+Tm0kOV2VY/Mnhjrs8m7RKM1MqwhdrL4qwEgpL+akJ8xbZ/E/w
/t8+/z2/HRdc4/SEP0y8vmgnQhzC2hvMSGIkYjYyTKCNQFO3qaLSHtTwR35+rRnA9a+jPBebTU8u
743h4EvwFOhE8ER9UBmE2S0CFWc0Z3sRwBbh0WVIuQk2W4SuvZQY+Y0AA25qbhoTQbDRXJgSfjud
8W3Ev3+6Tl82LyNkbIFDOgN+CuwVCvQLKdKL68652zub07rYDsMOwxSKqVZZR0OKc9UVGHodS79p
Bhnhbg/qdUMg4yqOIUqZjjpte4R5axBkkJBkbnpJmmK5BzX9JAR/cqVlexeeyLl5ZDYthkZd6lkM
3SOaYgtmUW//8AdZf7Usf1j5eNq2hUqkSyQjgoH4l/UuHfSYEHkTuTtDHfpsTDTc59/mzOzpzGbP
yaidwLRq6YHDI1G1Wus2oZ4cqBPx+vkVZhHTf7+BJ7XKx9c9UlGBllOdYlFMpbUsDXwqC6UK/O8x
e8xrxW0UHXG6qv1QuDOcJzVkV64OfG0LA79ba31TXzi4nHk1nNPffxh5oUrIat47Gs2G4nqU2jaP
850sw6OVAX5gyvv8J5+7zGzCgpTrW1Y5IfXCB0TtEl9urLSkfDitDSKTPCH4jljG/uxqsykrE2XS
jLEqvBhR9BUKtPBLP8jyiObcPNq5jSlTkfZwobd5ZhlyZpOX6Y5wzAtHeANbu61qZy9OVDoXZt9Z
asY/78pstqrT1i8VNda9HlH1NkQSsO2wNaOyrHRtaShqgOSyyO+xtUTeANR0HypdweYIvBeOaX8t
Sh9C2JRDgfv87p5ZfOYhgO3UDjnAVyTbfAE3OKpC+ekjzLPw3Whx+kxT7s8uNJu29EbNA+mmOp24
+ItV3OsTzDwcDFaPAZDK6soEffH5pc69n7MZyNRIaXXbAD5Mkm8i21xnBSxHzi1QYL8MxZ8NNns2
teBnqlPMj8LzQ7TDuTHg2JmsAl9G/KKH3ZvUWv/CEDjzUs4jOnUxmXXagBoySoAcAJmwDTli8/nd
Ovfhs0mjjSht42EVnl4BakgDjKAu+oQ/vEuzuSJ0tKYF5ghfFXTjBjeYfhM2br2zKt+97YfKftSH
Jn/6/KecefD2bKqg4FRlfTRCB9YEpEGk8S6O1FGPHjXT6rdGbtagejoIX59f7/fyKCLoZrNFOmq4
qfNSekYAplyUd1h2iOp8oMazwxOL0ya/1nED2GWzyQtjXfbGcoq6jbCDnwwGqFwKpDGgK5W+jtQT
IcZmN5osOyKhFZl6ZpVcmHr008v/m12mPZt6UscIs1g1e89wuA/wc8vKWsjCqAHE+wE+E6U4ICUA
3IkW2Z486eocXvMKGVGl9M+F0f5oI90KSGKMtIVuoWVufRLN1Kxmm8V2CjqHjOBzsfUBGe7CSKFk
sPYVK/NaX8THyi0rgOiDfy/Dybwm+TrCHpvwiC48jVmQ3N+zqz3bfclmzOCoNqzEqq5s/ESMbHHd
WMKqIH8cYGrjOldEtch71SnyHg9+Kr6btTFdKkufe//mcxxk7tTSihQfhamuYtkUh0El0mOhpP6P
Ke9AxrgT6OPP374ze5u5VNU3JBore8g9rAz7SBEbtoWPSmjvjDa/EK507pbO9aq4FKKBxLmWGhMu
57551NJyAwnTwc/ZrFThC7hMmLvVhAhSpfvx+S87syhZsy1VpcAErlu1g/EF58wtomKnTBh4iIxX
PHvAyN6p+DjVShku3MvTgP3N6DjJlD/unOCMYDf1ww5ksvmq26P9DL74UrHuNP387sNncyBqf71s
LaX1ygi3UVn9ciBVqvolyKPq7vNbduZlsGZTXyoLSAyK/6sfVV+1nJuvIrOA2W1XrntlZgMIwz+7
0mzOCyBDWIWrnMxCKorJsrols25bGy7QuzS8MJOfu2Wz2SpXzMiy8p7itW25Xj6pLjEC1rToYur+
f/Y7xL8feRGrdAdDzmodxyBPH5txg70wfjGprNyZwahd2I38vlBIvOV8o6AFftB0qLHrvinE0ojX
KR35dZvjfSB/Wlk6YxZv2PdtOTTvnfIpnCDzff4jNXOWxfv3rGjNJiVbkW3mI6P20GZW70FrTdcZ
ocknZBX8t9CvjF0pxuKxm8Z0G3By2LtaPEKaNVQ4OpgrCQ3A5afJVj5BsuggcREPpt0PQQ5HDP+K
/J5M6aYE4yhEqCwmjvp96h4yDed3ArW2uELLv9V6gU0YnQ/IJjfqwb6kaxs5Mf7pW5albV03V47v
fLX4NwYp5EjOgJURxuLkwZ6oBXjJVIE098aO5FovTczt4bulc6zDZkUGBM500k3qBujMOGzK8lfa
yr7UIs8O8ytWpYXSPcdAuQILulR8CmAAMRX4Crgm8yUEr22b8Eyi5tFyy9VU2j9guR9zKAmYjnC9
4M2SKAIVUC2Dr2yMUX2PrUelCNaFruzBNq3ctN+SOrJsT+XMFIxSe5dOYwvhUANq1IJeroqDwAjs
SLkh9vEa/f/GN/ap/5bp2o1ryhcDhvhQXPesjOqJpZ7eyPSn4f+IyCeIrYT0F47PnQZnEYOX0OXK
wGAccI4WRBvUQX0M7O49V06O93I5KfgA/a2lVWuBJRXi9Og+NLlNjQT0QHKbRM/KCWueXQPQfkgK
w2twiPriQfcxOUPKx7oFIgn7z8SLQKI2pp6qynd6xAof5dYqxMCLRANCyIlikKyC9B3j1GpMbjM1
uKXHhUsL7jxMQegHMO4BENfZerBvINfsZZrsTodypRveMD17hdoAoBl2sVMfEbAt6mAvmudi7NdW
mngCd2lG2ol037r8B+ZLGKjTXeXYyzLylyHF1+Zdq3SKgodWRPtSXvsuOqYuq1dj3G1a9TC0Xy2R
HQAXLMT0LRXJjR6+Z/JbFvu8k9dhBHwP498qC7yxNdwt24Sr1qKfYgIbIjclMrB3TqQq2sABZHdb
p/mq8t8pdsEnNI8QL3p4pnJn8cpaAKyUAFucD6ug8B+M7i5X41sf5ymFAS6Buz7EmI+NMLMJ0BPt
LUF617VbAAjzl9QJyO7oqFYpLcQsTJ8kYOwU9+3EFxuM/mjI8MZ1frY2xl0pvFAoK8fSeKlTlPEG
plgNoT5VnSgCNnnyRHaQiDxKYZtGkIDVUT213HE/mf4LumeqFQ3/oYEI7rzX7Pp6Z2JSUrsHItcB
HwaroD5Fwprwo5QfUwnghaDxCeqzLO8q21y6lbotatOgqEK5qTTjg6ZCnwcfoPmhF7og83TjhpSZ
jYm9LQgfWjLygLDkx5wkgaAo3iliLRRwIIBv1fK2SG5aXMALyDcluQmdnBb0Ag+D0wGmta78FHph
CCGZl7W1FxLYbtq8tINxzItpk+jdFgPdepJ4IsoBYdtTrdfXwzS9aPJIaipF3StSf6zqS4thf0h6
AJVQ7dJXX4E6oMg14vA9HKl9XOOpg4+eQ0isCm1dCxvkdLPM9GBP1tWbVrKFrCgrESFgvqVuvFZM
ZOr9Wzhmm0LRNxFMZT3OGKzZAyEnt6LDQKHQg0jClVS57T2sJdv8PuWADTKw0yo1lPSUbiMWrf5Y
+vDhSgaP+WZFPwbxEgI1M0ApWCQjY+0zlz5PdEoG2qODf2sq8OSGEYKspS/tqtj07ksPYF114qce
vtqEqn3g98J/G/2F0bu8p661DQWmb5GuEhV7ZPHsaJDyAgcL30sq8qWm1e/dRJzUGO2lQ13VzzSw
B/6+HUE3dl4aem1bHILhWp36h7q6OqE4lPIKV+a3XqX/DNarMMU+J2yxLPIrVahLyFtLw2CWw40K
KWaR429OswBuM0gvUW90Dm1R21wro0pi8RfX4bxkvAxkYhW4dX3jndQH+EjlRil+DOkN2Tgrzc6/
BsmzgQfRKiBxOyZn/5FEBZBUvA9jBJO47fYh1MEeAoSELDCY6XoM3x1Yt5bzWsT51zIVMDshJAby
OFY8kgqUa0n6Utp16wRUYdGJhV6TzGtIr2KqyPX02q/qVw3Lpwh5uzvs+9IarpSUaUIACJcnbGqw
1RN7WqZCLEOgVvZgbYOSxALX/zbGD1gll2pkLcNg2pTVsAxNjn12+26kxg7HwRJXh4f+cGnVbH0j
IsGAkcb6k4r7ONSLVUdQdq/Smg2atZMe8DqARcTqoAHE4uFU8LYqXXgpYPPuNUuJohiTZZVgc3d4
c9l3ECXLBHcVZFw6ib4nMGhi9UGUJh5mXGn4o1QwAU+R20Unx2UuDwQKGlgmzJg6Xx23/sFGI+Ys
CBP1v5TgrL6UGO1XRKrBs1B7COlGHmbvquzVe9EM2coXeXmXqEWwSWt+AXrNGMjkNDQH6sTdEbqD
CVSw9OVdFgbxVReOGOwVoudZ/aN6n3B4w37eiHAfaRa+19EOUpCpYxQcptqsCWZoehdJt6athw6I
qZsn0ZZGsA3NjtPezziK3R2Jgxkjk/KaCekkkg5mcc3auar5NWht51iHU3Nd+gNmIzO1i4dwyEla
VrZxpR4tGDB1oKSHGo8+ZJspr27GgqQzGmgq5nSzWwfI8tckb5Jf0bK8l8Pj6Ian5bPo17jtd1Wq
v/WUvQ+WznMoBDNTgSE8mJBZN/FP1bW+GLW/tLViO9nNAdYf4vuogbFbFI9xoB57M1vXNLjRLVpH
OjpyPeXRc+CnnNCbRLZXqjFt2khmX+pBXouxggFsGuqXeIrvh5MeB4vLUSTdJhFdfChsqM1mJaDH
TqLFRoaaPNbVF8SN6yIlGwJP8m3iOhm4ZYv0Hj97NP+Hs/NajhTp2u4VEQEkJjktb1TyplsnRBsN
JN4kJrn6f9Ucfb9i1B3xns+0JIpKs/ez1zISb0s2TedcBpciUgh+HBa4IhpfJnh8qovsY+VUV4Qr
5FUZAPFlehBWZv64NCOYCOeoCv00SO/Gj4KjqENrR8L2m5KAt5Y6ZPfEk6Yzuo3tPIM4dFuaPAiQ
gTYCKaSRzsBO9ji5/SbX+lA73j14odsWt5ES1qYZsEq0lVobDtUO2ZG1I805WswbaNQcRpf8psMx
Oqap/RTK9sgYWMl4kbMF0rVrHR/QTrZTqT7L3j9XS7ySBW6Vtocv7rTmXekZc1FLU1F7Jdy7+NRX
V+BzwlS5Gl7iJUrWhe//ZsYo3lBljVinGjgV1ViThBvtGeZ8BRkiXGrvV63MspZKq0NajbCMVZSk
YPVEnLM9QlaEoxo1nCuseIFHOWYCnbg/DCATaJ671ePQFyFkEulxOeodkmpWLZqdHUwujLK0N8+R
SKq3AnxQgzp7NMF+MHMZ83972UcoakxCRVRXuyKy4IpKI86ebNCYi6broEAlywQjnOPVzzAWOVn6
OmvXQbIUSHWXMRAbUVhyl+WlfSMbKAGrKMvCSzAJfZHIng5dL91HrQnajK4frR3+AYCWZS52YSyn
5jB1y/TDQcxz/dsM2uiym4KNK1trF+T58kKqIgDmM01Rt84WWO5917O2SLu3FUhWOz85HuOVk1D6
nLtxQOtNOZCODknSdWeG74oGZ6DVUWzmqY2/vHzK0r20PMISRsgccePibLXQy43foihcz77u1m2Z
tlseSEKDwQcRwmtIqYP/NoAbmU/lFlJaesmGQh1kOgyPE3QZVvcpaIKTVzGiTlWbCDMchyAHXOwX
0llFHmfUJgpA0EUId6CtIS86emXU1KdBuLk+jjMTF7iX0jZmqU6bGr72vFT7MOsrONqx/REWdv3U
sPyAODc6U7vG5Q5HssQqYJ4lfoYng5uzOpgxhiZcZX54x/2ZGVTFCYaDRonjF6bIvJ78AAlLbZKF
GxvdfigqmIwY3kxb6zWpGve2T7nej9pzfugBj4AyFlHm3rHLR98HInECwVXAX/E8HjnuPtwPsaMP
Hu/zPuKOBvXnyuTA72mfxtCDFeA4Q3RO6Q+DieqyF9nE8q5ukFQkWB8fGz6IedV43vxAZnSA71rG
9R0IS8wOQ+rsdWDb2yYC4Sq1w/HHN+LW68P2wnwoyON5BkTS4YqC4WA/TAkXl7XNTg4JX3V7k5ju
RPdUncvAJbJrt4W1k7ILPqbMyR6rSoS3iIzLn4D4QNLSx+NvcqHEutfjpBi9Lt1HDTaewPMZ4axc
3e9C+jH7Mk58Vn1lbmPf685LKvQukLieOzuMCMf5njOzDaTniLM/BCzEMRG0sJsp81ZBUV0Bo0eZ
yQREeeXAGmnz8VSnbfU05GN8k1RTssvKoDj3Kpmek7SPwXFxTPXtHNuANdnVP5xvis1Q9j9NMTQQ
//U90qqUYz2RM98ahrMJxKmrFAuFfki4gqyCFGJXIWKzcQyWLbtR/zimueT+kr5n/vRjCWPupjZt
mbSLH10XqLndt9+JnCXrIV2QWwb6xc7Tei3zor9teYN3eowgWAR6XDWLZ4PDSdEgNd1bZqHBAs71
ajFbD9Zh8Ol0BZxPgNjXfSD2QzdMBzddAE62br4rmSaMhT+f4xgYWyvt5FKHKgXWuGDZitRHG7Mq
ZUH6hpOb6fApqy9XMSJpVjXt2rgs73LlqBv4pte4WrNsx8iNNv1UA76xzLwZk8HaOB0ncd2Ypyny
u99RWMoXS1KLno0nb/kSmo2yernOqwy8VBUOT3Mj1TGquBrWi5ZrjLESej5UnRAM6WNM9uvs9Slo
o4mnIgpQjEEdvNVDZ5MRr+J1VjTt9zhxLYBm7rITTa/wZTGgX3EVzAlZAQqW3kZy0h48Lp6ubwGv
hOi0CmNmOMF8VM9jmsYXneHrYLgGmA3IQKCK/nhSI0TyKWZCS5cRwjy3UCe36adHVVukZhKZ/OtX
4jqHtJJHsXyYJoAhtlhvuhDo8aqsf6ppqR5Lt1z2S11MG1/0Fos9g7OBr8qLpaEBlZM9MlMMmXyS
3XPZYEHJcDVmpULtkJdqC/t3Jl2ghncvHfW3YgbnQ6DnLruuHwM0qjW943ETIK0Dptd8W6wihJPO
lHybtsklXrpgX+TweVqfh8w1TNyKqckudmc7sPJARSZcke7gAKc3Op/FDcbLZEO+ANjiFf67+FBM
wKkl9apzStCOc48MMZjeChd6T1uN8zrC0XiWpOtxSGGh81tu+lVS/lOU9vMghofZAd1Hu/BeDcMv
e1Riy7n+gdHngEBOuqxTwGRboh7qJbUB8hWEq1dBJl4KGVZPHhNP294Jx009FA+6YxctXVHu/TG0
9n3UP+csiRjAqKnwhxAYM/KKxCtPnR7kEcpTvLXm8cekFrj7XsxXlx40Zofup90Oy93ieAcIJrQ2
S7d+dfIY8la/OCQJbOcwjcmHCq44uzrt7ox27Mcxq6u1ysjhZ448KnI525IRQXQNYUIgMQVbWvuv
OiiGS+rN9aHSSETLufUOoYNlMbCn164E/OrOGUfNAM9bNi5nJ81uZ4WxRUTBcBiHiM03tqJbrKAJ
LLzl6AWNdVbRhKTTZSA1rj8Syecgy7G88XXW0V1q2wOjhe7Oqx25r6pMnjvrunFLB98LGGW4dfqO
c9iRr83NnLGWCIv1rnPlb9Vb3T2//H0d6kvl9GV+GNuaQ1cWFBKpQFXeUfRByNXk84L8LZ4fRsZ9
4AEHzYPwl+k3lwmXF6TuEew4yTD+SIg0G9RhoPVD6gzb1jTxsp0DSVK+DMsHu0bSJypjffQtQCIl
Cg8+PEjLZU6sFSNioAKbebqmb6dj1NWw7MqUEzFjRhjlmJaPWye9n8k7nhO+F0+tvZgXrojQl/1x
IJtUaeH8Dpow2XEkQElZqPw+rT9yX7SHcuTamGu17GcDkrQsHQ9ipPttdvMC7JLN3Tni8HQuqwIm
PYyj6HVmb3i2OMS9gDbvdpkzeWvm5KOVaovpwbhzsXMh8cRbOhD9Pzo3V9RUjDnNzHWOxTObyjN+
NG5XUeXy79tlln33khHCQ99AeGVtYDdJwUzGY2q9d15eUrkDa1p3sfOYNmX5ovs2fNR9WO+c2Q2O
XW+xuFaWe07TwN+IaPAzbKHGpttJHfiV09cV6Y8PGp6AM5v3MR0NTPBoDgkKmIDyDcBWJrRmrgBV
ntG9VD33udVSed3FM+NEsGgcfFYPvz44C35We77KJhw7eHASPjr8bybaA7PQB0cj7Uwdnvn1Njbs
3cVAHAuB3YVVxlsYsJScG8sJXxavpi2rbEXd0I418Em79n4Hix8M67RkjIzTDeUvK0/ybdxG9o1F
UwHdA+N2o6rjH5nb4+WBbFvWe7tU1PTadGbX8gDSvzpKXfVNsuEMzdc4zcFxhgOQyooRqS1TagzC
Lk00tw/wEFSH16O2zmO6TCETcUUyoballEi2lThIM1oZrFF4kZDBl7BEBBc78961ebpAC8P4dmzD
4uS0o/odZNwzVogus3M5evhtxlFvgiyvv+cVw46bxgcfgJYnHi/2BNeQfQYwuV9byP6EADOLLRt7
kctoBNUBE4APpV1crfoQ4tLB6xFX3zE5nLyapcoQBij9S6eF85Isnv97HkWI66hOb+MkqXdJ2k73
PM326UoS7dZFJLhWAF6DBG2A2IOwuQ4RLTG2J/TAqSyYny6C4FbPIGgCyyteO98OtnoMqhswqeKt
1FX8DTKZ+IBfm1bQfUWBznSRy4DWRgU3gVWD/Ioxwf9ynTbc9+h276sF+rHP0P8WI/KNn1XLzymy
7bOwo+FmiUO18f0JxqBSLOZtNEeHBE/rr0oNxXc/kpLfIJmWAXIhpQwKxFbS3evMs8t1FmoLlyvv
7H5qM06e45z8VGGpNq1VqR18HvdmjtoJGSNCQ12O/yjKFOwYgHawBF7H8EBoWfgRk0dpWFVGf4E9
iypO+yUO43nGvRNlbzXSqHyI3yYmimqmDQ5oH5NHsHNgYLGLlNzBt9bgQhu/yrD5LDdZg43WXAMK
0g75AaO8CdrhvhpyoFxwuMYaiOiSd7vJKHQo48TeUnMb2ZQ1O7SO5XjOlqtXMG9fqiHey8E6OEVE
2W4MH8K2faRzjC8IJfx28Bb2uTmiOsq5K1XtO4rH/OE64Vy78w13h62ux5HTXPPbG81313OeasMv
5bZXGDx+aZnfxJN3Y1vjvitgfYQmONkZF+FcfYROdpDQlQ3bKgTl1bhwlZqSBlpBVQ7nsczuqXwf
3DArbkyUNyuc6Jxh3TKg7s3XzsTQxQ0k7EthvbcjQhfrtUyRfeAI8LIcCevsqn0UN+9hht2t927U
QJ1xdoLorO3yBKRzT3NgPzD9GYwGLHSHEGWWL5QLdwJiZZuXbMPizip6az0j9712bIBD6mUP+5dg
ZlZe+kGfE8uNfIxi4/jN94Ol3f25DfhVO/VTIqqpk9qqGzPsZ6+zDiE7Ov2Nf0/lFKz+/CO+6KB/
JtDEfuTEUdiVexv84dGHmLi1s3n53/4A/1N/Xg4DlbbJK9A+onNsLEGksp9ZgyK8GH/+A9wvHpL/
qU1P5SUtljwWR4vF9kAGO2xXsWWVj6Asp7Om9wkd0XOtN77hHvJETzz6TZsfl0Q6D5yk65MIdXdj
ZUIer3oLSJyiBK6bCxD8g2fX313j5g/xkl0hzMFgMH/CPrD4mDEbA89Vxwlb+186v+La3/2P1IH/
KREQlX3ke97gHWHU4jsaXBGS25lyycG7XJLf1kQpjl5CrEuIo0l2EBGW+bKkwkdo2+42SzeqCOHl
0HzUSsnXpWRxWA3tjCM0o+7LHZiqwoUSvvt9sqS8zWOUkaHGtQH4rdinCjPIWjRz+UMui+o3tTWk
d9U85D9p/pYPw0jpj00v/Av17KvP71MwYfYr3eIAX45CLNY9NQfnO8r1+BspM+DYf35JvohZfAb3
xFYz+wHXJz50Mf8Khal+qg5xX2h87vcg6v+Gx/jqB31KJ5Ar4/OpPH0UcThudSCtjW8wgKShmO8a
UST/Wz7P/5QOEElZj7NFIK9y7WIPzJpYjSjqR09Ab/dGlAde7XZPf35612/rf72Sn5Yh6E6TbH0z
HGu2UibKr1AOM0D/iDYloIKVgUfxlw/qi5fB+xS6wOhuA6NEepV2dUcXKBmHh3BY7FfpqeLlz3/O
F0veZ3YNQw1+68/NeCyKtHkeffTrZgy6w5//9X9ndf/jaX1m17RXGbdXy+HYAq6kuQPCdhys70ba
0c4xHsXRtuC6kOccUmbPoQYS4y2s8Qd7TDwcfccrHsZAtTA8Z006wUZvpZwUKDe6WZOR9/3LL/rF
SuN9WjinSff2gv/6mHN4DHFpL/qX61W4pDqrki9lnBnMorV8mYMeGmwGbPq+8uvoVMa8EX/5wL98
XJ/WuypDTp4xz3OUtVWM+57+V7XGIzKfmmwQqIXtyXqwbF+8QuTnIOt3if1CxcdGCTbInxP3jYNs
cwK2kv4/8N/GJb1g2b3B8GDrt9FKqLGQOzPPf35uX72in9arbKm6ZvRT9ptKu9QjOag/eczncErs
4789lS+idJ74/1NOwxSl0nRpfYQWGJxyeJzXvEp1cssuuynzKsfG5VQL18smeqPnGN8VI3O2VlIt
25Z7yTMj4lRokgzb+3kmBbpdYn8q1l6p2kMWVJhm/7en8WnBy5qa0YWAtSEg03hiRPeiVcfKh+Do
Lz/hiyX1M7MntYua2YiR79PkOjdZ5oaXRHj6vfGuwXo3/1vm6qvP9dMqR32j7ocZ0whlO82Fulre
YrEAEvY7k/3ltPXF3/KZ28Ndp07SjKc1RslVC5SSlxJ0Ucd+J93xb+zFL16ezwCfyc3dqB561mvH
cg3hCxqIuunyh9Rwxylqce3URWZdpjQY//LGXhfo/1j1PkN9gFyINqkGJO/ObD2HcKkZ2hJZB72v
JJuROe6774we0YR8cm6lhdjuLz/5q7/20zIGPps+IxqtI5G5mmqPl3VnGerMB3WYs26SkPae6VjQ
pgLQjZHnzy/+VwNE4tPCFXGNEglZg+NECtxEIj8PpbECWvsJFsOu90D6d6o7x2PWbSBmVVRm62aP
eIyT1tjqv036fhX2/Xc08/+MDxV5M/k9N7GjhB5xDvoMOTWHRgx6gQqLdWoqlGpFPKwrl5sjZ0mu
pfQkgXr/5Rv61XyM+LRa6V4TRcSkcKSU7b7JuHf1pqh86kCO1ZEOYWb/jA3O+y0TQW9DO+X8GoyD
g+80qp1NnE3jwXZI1tMt7rkf/OXN+OLcIj6tTR5j3tHI7OexYOt8i/sp3yyUjTEfjPbGuzKuI45Q
f/lqf/UF+HQis2uVNqpwlmOWW965iVyxdqh1nHyVXLmY4XLUMfrsqoWmkjpJ9pdn/+8X7L++eJ+W
rWzoqXSMAf88vcFt0/f6whWifHIV6vMkbH2cdgGJ/rIZUbqogWBUs8h3n9rhTd+Qo40z3GxsqtXJ
NmnwWNCT2KKTQrE+VQ6gn7k4lZoo5UIZOdyqui9eZ5XOryaO3NfruTrCMOTXd5VVL/fzcjVDZWW8
Z2IqvxidEDRE+hEDawhQrCD02gQEL+DvDz5qzjja/eXr+MUy8Jl/VFs0Wb1xXI7tGFe/4qTVx9J2
XVDN1uLbK4/E7rsfTNm2cUob+eTgfngiV/S7F/3k6hCShxY+gtJqdNfMvviYMgN4klFj298HR+vN
n3/RL7aAzxiluHSpq7P/Hm1c1Rm1BlJcu0Z4G93nxV9e/C+2sn+vyv9nRUiWMA0a2TsYII3eydBu
d5QfKd8PevzLn/HVj/h0CmIlJchbdyQI82HeEzUetwxHRrsuwb3w5yfliH8Hcv7j5f5MhJKzdtsh
DNJDlLR5tgmFN7wlsGS24dTFLzjH8lvS7HQtEbUMj20qkdqpRHW/6qxenrq2tw5RSCvsynEWzqqM
e7HP22r2VqpJEQz5NBFviinF6TvkJux2Do2tSyEi29tJzscVMVRr7lZEHfozSEptrajEIUrNahOg
kRU4BuEgZPd+X9kfTdg5xzHGOrcm70NjOO09csrNMs7v9Vy7T25d5a+AygMJYWRG1+v3y3T0Kij3
fDuYbAZh/hiXnv1AxZjypYXvAelb+o+Sut5qZ57Y1MLEuhtYPHlf+xhp3NCL9n12dZnTFLItm2F4
h9K7b9vPbaMN1P5lgIrryPGlabr4YoWZeO6lv9yYQXV3TW6PVGWkR/hNLcLy8Jl047kJg5amYpde
+CWG+6QhTgYRyHaPbX79T2tmnL61QSOupcVy/sf4pOBXc9424aoIzHjICuCsNOji+OKoXnwsBokh
wUI9XALCSnezU4u3PvSSQ9KSV6AZE3WENdmXflll5pwrho/wIiTNW2iq+kFoIfZR0PTheuhm/8b3
sF3OHRYad3TpqnvC28dlIm+9vBUdFUDR38QiJL3LpOQ/kMOJzRXy5CV18pGzNhHSZUG8T43WL9oX
5tU23isduuRo5X5HpCvM81+NCwxOicg8unoSCGBq6ultEk5HR/Yp4m7hvdcMONR4FZv4eTKBn6zd
qvOeoqKU91GrcMdQ0+x4wAw1nrp+Ih2YRFd7IUsA292c95fCmPrIFUbcxb6gj54bFvLUdzIfmK1j
Zaj+aO6utNUUuyVOvFPsmnAbe7CtDnKyaYUGsWb+Ic3edCQiatEuw7A4/DQ+GuhR/Su7sv6Rmj7O
TqVqhCRFOJBwDy2NxITgQ1jtTGNTgM3YKTaTjmR6yBLPvxGiA1AyDHb8EkwEPnYY7uKLKwqy4iLj
Ehj4Ju3XltH9sHG9mZBZXBmBYVm5lOTrouxO2nGCeSVGqS/c5CU0Sbe0VxwOjNzwPslX2Uvk25rN
CC15YRo0an2Dxy+b47PqY/U9zAP/uKDEITw/Fx1+F7pGq26OoptE6fhpJO53nZtOzi3h3nPa+vnR
zSqhN5OnNa4RhH3DAfPMhG6sSorbMKC+hoS0+eGPC3FILrTWTlWqu34iwvx26YO+AglpoOcG17G4
udukunZ/k+CwAU7PIhfrvC3FC7MF/Q8sK16ycaykeWD8IfvlOyI+89qpbBNcN/5ce+FlNCDVuqUp
yFXRlGRllr8Asng/GhQbV9vWsuw7GlgHn6CVtR7zXt6V3EeetaOWV0+RwQupxn2bI6acKGP1r+5S
6ZRQALgJfK4U8EkuZVW6KjoyC3Rk0ZiP5MoP1qIcdzsQ94muirb0Z2kP7c44frvTZeLgyssdjPB8
LsubO6XDxxAtbrNBxdYWq37opn+sDM0sjdKFjoSqv3GH6XsEzFTQy8Ubf9Zha958viJvyo6tuzJt
houVeviCUPZ9SGKLu24c7GBNu865DaUMyaCbhV14aPCzIEQEGk4o8r2fawzCWufeNpzj6KUKi/7Q
Kbu8jwZdnK2ilm/LqMq7qQ78J1WMWYsEZYieJKYjdxXVrn6vPILH13YjV+fKJhOpCLXLOQuvb3pi
obav44Ln7UfqXNu5UxwJAoBedt0E82Nom/kclVyOiDkv2BmhMpNXN0u+r3PZvPhlb5iVT1hG8654
yWYVMgtjtHqN0U7JdRPH1WGyzHK2sa+1a9eNFn/dtNeQV5F25CFta+itVdgU/bxLPclcx9SWtsAc
Y/fdSjvemHE7KGtEPsmYHIpBGIDsRRu8dNF8VVaH9Yf0I731eVYEQ/REoiQ0dX8f5GX+5lIM/xXF
IREcdElM2RTp9L2vo+hXujiGuQ0nnl9S8PKX3vT174WU96OrhuoSFWTdiCEOHZUnrNCYyUsEOVNA
v5cM4RRuHDmV06bzo5FE8sxNIhYNvz7Paag2EKH4VDUfZb2iqxxc3OCq1a7T+ARrp/oZDoQiUeLY
XM50YhiH1uzIm5gY275y+S1XpdMxlxAP3VZWln4qAyyD/Po9mZUgmpd1tNTiPvfIx7JHeHcVWT1C
Bj1gkpw6N+od/MPgO/3ygYl7+wekc2Q0eVFvliWXTCR0y62ULXiRpHTuK86x6x619DEvTUXuK1U3
gZPZx6UmaxFUebGTjLieZ89y77JqzG+7kahGqhvuduzL5ZpQjPUNLfS0d7DLKpoC4bh3XKgza4aY
PcS5Gc5zolbYPhvpEggc6nJDRbjaqqDnZfRcuZ4sr9vEgR+cishlVwnK5iUKZm12PdMllLRC5vkH
bpT1XZx6vOJBFydYwO0xeGno/sYbxotYEYOO1K+DlxkKh8yXd1dd+/F+OjMyshDcaAmKkkueozi7
axSX1GIhstwkDRmBxmnEt0o21W0dWwwscVoxpGtC31vXBEWIbGFHeyzphNzxYakfQifMngSF7m/F
aCs8sW4VHWmJyG+lH7GG14Xsb5HXQ5EZYpww6yLugkelI1xri7NgH3cZdhUNKk2mGFAkj7YXvyTS
VM8TnASmkn2pmHjLqpeucaqtY6yOr1vTP47tpO4zS04o+zB6bpykN3cDNffXzpQRszu9dZ5L22xx
HYU/+ojlf4W7xdm3fAN3NndghgZ4fm4hFTFEsLBdjABWGgeHaQtVnB2gXVtLYyNz5+QWRljJuBVM
u8G0CtdEEb0N+eQ9dbXsnyK3ileha7vfqsbPd3aP1D6Y+3yLO+6HIwf/fTIuYbCUKMwGqpxHmIwR
qavWL71NjNeue3z1WOrsXKz6yOWI0hbeUG8ysugrfn50t/iOdd8FbpvsSb3480p5c8mxNeCTIa2j
3TvenbLcZDXet5s6zMcXFWR6eDYj4bytF9tLSHKozL7XYSLe49YNnq3GT91VamuETuyuXk2Oy6Y3
5BM2nza4F5yQ9uswH5VbMUU3RnMJ423S3Y869KzmKZxDtU+HrvxVEuYmWVLHeOPZTQEGlVU6X5lP
Dsv4aEbraUhszdBCQvrixWqWWR5Gz47EyhiqlcQohm3v62Erndh7qtP06vodB5KI0WRfcjzWu1Ey
wbAiAY1xYVl6TkazYZA9Kk36hn4NfbY7WkzJWHSumZZdG2KZ215ieNWhKw52kZRIzwLh/zOECZNN
/FYHVVILIh/sH7NZz+uR2e4fmWIoLa2q8rE2anrpWIH3Yd+7FyHaUG4H28u/FUJVdwS929e4a5Y3
VD3pcU6c/OSHnToWdU6AMKuc6/QiNldcxcXJm9vxR4uu+iHJwteWEa43lsjySLbLohLHplT7NTro
uV5uq3YyO7bt+LnViX3CElafpz7ID/bCFFqo5MJ8US+jQzyM7tHr3OSFwYzoxWGjY70wggeKmCyd
Bwq9xic5lfhuckx4QFsztEQqAki3ivhhaR4ST2Wkk8p6efQlSy0za+kiGLqYww8zsCJkc1J/TEPG
0NFsBr/eisEh2xb403mwi3ybty6h9rDsmDasY4fVIpWdpkHQxFw2OuVvax01D6bTUl5Dke2ps6v0
YNk2YcuYDXHDbUip02K57sl46XDbtkt9YNSTiTRuFBUyQwn3YBmL+XmMZHZHeDxGnTdFGMwTRz7W
88SXwB8RKfp6ecFum3+z0tl+Lhon2hOF19XaR1P1qBUUsRg1601tde1psJyRFHig11PTeydpkR9j
tY6ZyGNrOEZTpx+ITiIvKpbsd9J37HHpZOGHJd0zWoLB5hhAxDwbsohE5suL4/nWnujZvC3GmP2S
1UHfNKWOGM4xUXPrz0WxU7G3wKseOujAeHEZ/5fNXUcM1l7RYAnOqLNQLUZ1Y116y0kfAy28s5hI
txcklc9+kbp35HuKTcQaWqOgPkpwz0/KVxX5dSTh81V3P90ny2jvs2pgosTjpnMsw7T5SCfPYTrW
ZL+tEos4OzaqVF4eINiOJw7uxBVkchN5klkyv+ohnA5T5KbnDP3j48wcKG5mN89AIjClkq9tcm/o
PXsrZFSAgWHyrdX3SVnyYFH346zMZMRq6YO5IZ9UNTbJtBHv3JK40buYreCShEuz0biED1U8X5tL
Ey7eVdDbZt+NsXqeO9HuBr8Tr11gFXuu/2ZLVXE5EKBpfxgo+5xl0waKIi8oWXpddiP/fBvesbmO
N4wNRD/bxBKHiAEt68S0wdwRGMrS32mYIlNF556cwmLObzJUSUc5D+pXFCrrZ5RkZku0t157NMfG
E+erChML6ZjL1OQuozFddAhF49LB4+oh3bR+aTnYsbMwvMd8XQMuxGL+RvRLtmH/UgePt+Wdld75
PVuN+J1l3LGXMffWhGWSEO9THe886HfPDDhUd3GdUhrH7+fMaCcDZ11pK9xSVUB72bjdxe1C+8TL
IBkjlIjJJTVv6RIK4Z3SxxnGJ0lUpgZlIlumpgnCQVErovmldaz8viVus1F50F4YFgDSSux4B8zL
OQ3cLM9hEvBd7L3oPXRn/NpFUKpoFbQpk6lDRqVl1fdOVWxqNvqEC7TD1J8S0203uWlCB6Opb8Yc
9fe2TEq+Qx1Oy7Ga023KafsxzRe9a4IyuY/7ajkXnBsv3SCnm9bmejd5kfqmlsKs61xAVhFutvZR
V+y7NHXWheXH2yilfcCAhSG/3Sx7l/TDXpCiI9w2GV7NKqDm1+WEy6kwJzlzrbbbMzASRjjVJ2vK
9nYeWMexTZggDibuoPAIT0mWNZvMUfNjGTEfl86MeiUxiUNRTfIQ5Gq+mHBiqB4TktpX7Ridhz5N
CTMGSKuzuUvPMNa58QZxvDd17N9bgzJMKwuGj7jkFbeYh+2HRMfOqbUEHft8VtegvHvn+1n32ycH
Xl68Ubp3kQk0hEjRBa/5UOrvnuNgaO+yfjepqDqzejN47TlTo1fpSFZ8h+UF6XDHkvqrNL1Nbd9v
s3NuZn/fdqo95h675ix693sRXKHVCHGpecjC4oPzKdl//D/yzms3ciRt07cymHMWaIIO2H8P0hvZ
lCvVCaFWqekZZNDz6vdhdc9sdbZU2n+wBwss0GhApVQmyQzzxfu9phvr7spo42IPW5EZlGGD4CwI
PvNOekrNStKvX+ywJJ5WcZJ3J04fyGHsNBzWKc4RG86UPWL1yT3Q8CEfPB/9g3Dz/rmctPCWaqfZ
TImvrZo+E5dTo6KvMC5EtFSGr9ZxYKfssRENZjvAvrEu4jeVNua4FJYtroSfZy2tMRLk8aCST8Lq
ip3VQHkOjdxE2Yc9w0ImtgkZdipvjN4pxnWslHlVGD2bpmtqF6TBV1sSztt9Q9VFSLPym2vsn6Zr
DCqMFelbw0OMM46/HD1i6aHptgsWXzI3XenR2y3JJSXYPr2W2hS26xivPtBuchGhfw5AoJB6JRYE
g9509Fxg7y97dyoQDlryiTVQv+5B0PZ1W3g3NhXEc2KoZqlQVt96fmesRRK4d42KtX5lVJ61pDRw
HnyZQDELcyc9yirt6R3F8AgaaRegjMpCtFGSKTxN9i07jH2qkx+qmCwcnyA5Ge1q4jhH8KxMEjTa
obFpU8h8vZVbu1QbimOm9Pw2bmML5RpyuQQ52zEbCmNps0jOFFIWkSkzTqhpshOc3Ph7WOSC4PF4
ek0Rt6NdHyb7DhZggIK8G9dB0RuLqBqnV6rJmSXp92sYmGItgFtXsU7WuOtID6pIjecxY/jQRRDI
4a2TMI3GYF1UqId1VRMJTZ7ydJViHfGosQ5Gy7GVyTa2hm6jKdVe48803GBjTWBvMsh+4VUldVcK
HuxEnbfWdAjCXAr5yanbw51I8+xKaU7IIu+lp4FAp2QROiJ5bLwBtmDUQFZEJNCstMAZqcm8+D7O
8/4KzkUNNtWhoi0E52c6H0BBRTitoyHNvV0iAecwdcjSez/U2lcTm5aLAOVstNJ7RuwlZMWAqjPv
3WVTWkCFfSra6yqg6l7m7BvMXzfeNAYcxn6osU2AQpMf3cRvvaNmma5YlVIYKAIEi1mnvOzGauGv
N7bhPBATiy6W9hlBzaiKsGpq+o0VFNou15t+V/caUr4WPO8iAfbUlr30h8c+1SEIZ5IOuqFc+wqM
l8RfvTVOmYmjB67z1ED0kYx1GIchYVppjTK0dOL0G0BjxHhVCWTj3kn8rW6yT5PwG2QG0E9fLUs6
5FvAv047kphFVnyROe5vw8wVRi8X7s1WWbdOX47+daNp+srocJy6tzpH8zeREesI8yzTai6gn05g
fIZlOuFdhy/ISxxPw5YTNIducxA44rSD7jWAe3X2ZGiOGBZoDmT4gKczWbddqtmguWnQXSInByEU
2pycwtSEUk0SYozRaONjkzvQBziWXTaf0m0bTxITLYmm7GiJN4Njr/VQD7oLRw/GfBcqNk+OML7p
BuFekMybaRgYQNfRbQ1sqKeRuk7TyktwSzDCy8pGg3UyrFg+BBW4xspVkQ+beUS1tYxkAsbot1H1
PU/qVl8VkRoVDwhY4VAN8FkX1qiN7RqlicXLVR9Br4pI0F2mUQ7f0PKnnjh5GmwP4H5xv6xcKvKt
ow9Ff6BHgn4m7Ptc+ybzEncfE0sDtuLuO/4Awn0uEuj6eKmWGvYEeWwnW8tREWavRldO+67rjbuY
SkzfYOKe9gt2gGwC0yAHeFJRK1bxpMzrKSSfeQHkGhcgYZ15GuzUeTFtKgMozmN8LRyDL34affL5
igKLjjjZqJpBS/548Yh4JV1ZgJwrt2/HgxkEnG2g6W48stasJXobMPNB1DY4QDJHa4vMlLtcaMHa
pRbDF8HJOCAi6kfkMKXE0aspPMHXJ55eMdAOqAbD7QDV/06VY7ZpDXsKV9AZm6vKjWpnB5gSItdH
X7zORVc91+7YvAG0zqnbgSCWEGixC+n40AUkwrvWzBR5qpmMCydE71tq9rRSbZih7HaAzK6yeBh+
r8TMLG/DXmeSFvHVJKmCYn2i1V+bYbRldSOqlLCFbZdM4lvUJxjCQM/+VkQpBDGLXuplEpTtN3rp
6bXF9DxFXlID/HnV25SiEpFtTKYyetYNtArtmUWwjJZkMvZrFPrpIVJez3GMtsw3kWCYOvVN+WZO
IX0DI0Y+gPgDn0BKJScxL0SljW8WCA9R8GooH5CjRpuuGnCFQLd9UgIA1w0L7wB6072yG/Tgo5Zi
XeFLSg+d5lQvnZ9Gx9RpUBn1uSPNhYiM/itEMhGxE+LXPtNpUJyoERivxZHureQMOJn2whZo/dUi
wnAfnMkoj8AK/gGFUJtvilzpd03RslgFXtmt7CCuQ8CKCHnEFJRrJEwu2LAznWq4uhcjvKtXO3BD
LjKH5dp3WkPgfGzWh6IZLHxTVAkUE9A8K7T2GHEC/d2k7FoD8c5b4Qgk3oSe1y6Fl8lXrVPmi5PI
6FBqsngh5Th9xYSy3lXdAEMhCBxt1WazGcuvO5wfNVHPqCt1F9QDZxnkN0Pm7qamNq5ANfO9Ow/h
Hx/xfzvtevsmr17yt/p/zG/8CrdcoZ1t/udff6z/+Dl8k6uX5uUvP8yN1ma8bd/UeHqraYj+K3R3
fuX/6S//8fbjXe7H8u2//vkq26KZ3y2MZUEK9Y9f7b+TRD37af471Hd+/z9/Od/Af/3z6q18yf72
+j9CrD3vC7Cc5bqW4VuWjZ77n//4I8Ta07/opFfrjumYpu7qMy37zxBrS/8iLMvyfIcX+I45mxL/
GWJtOl8s4Vm6ZztsVKYw/1sZ1vRg3iFReSATM7fhp759ouVjiL5C7dzMVrc1I/qak3W+73F9RLLD
cswm3XRo1Hu3Mx6HFk+NlanQe+ppYQEf6sz8QOXBLo5G1AtskRt6wOjG8xjXB3tMf+utFr5kCtF7
wcmne8sikBq9wSBJYlm/6qsJt2fddV8LVFG7Kkjqq0h2NJjyxnwSIpeXwrCADFv8zT0k1HdTBuUw
nAz9LaXSWJHsptRC6SlkExmntz7qqYNCBXKV9HKG3coKhDdXdnbjEyL+WtjsgklOatdkD8mzmaTK
XgNvOrQhc4ohaEz6oogd7DY8aKkHu7DEocBX4eCAQB0L/J2e+sjIHipT4n/V9D6yD0Ht5K64AXau
KnO7kzkNIgNIj7RnGJRyWNSZwcUoqofdZLcoACl3jKuWPzt5EyLmRW7a4UObuxn2UlLBhBWRNX3r
ZNMc8xx4ZpFlefw1cFOQRl04yEYqpHUx0qUnazAxdKAWGC8SkbffOffqF0D7k1yiEzER9IUjQJGp
3aAUN0DOJ++Jaq/6NtJUmV0kEsFKbuiZDXw1sNeW0HYQ/Qp32HTGaD4Ld8TOrJV1s/JaqX8Lffpb
C1OCCeDnUZ46pGo3XaZz1B+bIcVVvaPduHbyzHVp0TcYXbuV4XNGDQ02CFvlxksF/zBbjKEPL010
sxjf7LMn3P3bU9oU6jawof8uJsOuQX9Sq1krOmurmEU4XaBDxOZZdeqiFBqIhjawSc6wKkRcVyKz
NaNgPLi+DLeZIXq5zixLGpsIc4ByGcYR3i+a6rIGh298hlLCFL7mLu3CuKnctwqqe0qLZ5TV0qCn
FK4C4cyAuTc3ubtp0H+XsE9cbNt9ZxsYlnWdzN3owSuo7MbMxrAYbXWwdVt6T06KQcByLHv3NwwR
xdeYv7pM8Lr6Le0DGS782M4vXaofim0sSkD+chEfLaEQ37sB0rkllcZ4bMJYg0ikGxh3tHYmlljF
lECylrtXpVLlMhsxwsoJ9DkOYEm4tRVJNmGebsF5i9Kx32RW1T2lYaTJTTV3VNAqhsCJk+OE32PL
qDD1MPW10YyR3EB5rWiyK1PomA7q4oleljsCX8C9WqZhIgScCAsHIF+1ablB7O2tYSe2zx7fxK7Q
RDcBsw44dIkEn/aowk+kx6fDuMUFFxpAPFTXqrft+yyR8cqH8BEfG5X7V0MgRMlJX/Xg9AN+PBvX
C40ADmPf/O4qE3oBdaGLV4YPoSLrObhstdaHUF/2k6QBBfYM/UwreKVOPNd3uFZdsRFDbGxk4w73
fhcRRVxTFezZ8mjK4E/nP2WxV9WHVHlJu4w72791pkTRg2FpTpYlPRWaAB2N62WcSR8YTPoj1UdH
wew5Mr+2bMQunAgRt9NwifuGMyld7YrkTx02hmW9xEXaPxRpq54l3RMs2mwMaBzXG7GsMZ2TLcvk
Ls9bu6evbkf3ZVihhI7SbjN1GhhXnQ/OwbB1xOtuZM7LmQ1EoFcixXNNkzEWWJqXric1xRGAlGuE
C4/23R6KEZdkqx7OY2VLdW+YhXwDnFZfG8vzbkMrtI5JEXqvIsvzR2SCxStETom8Djh3WoaWljuw
GZByV/Qe5ApPEXPYxFU3GYsu74YLx3Zx+ASUaTkZBbMYnWYf+FnrGRjMJXQngWXDaXo18q7TsE1y
xROZewZSOxJWFmyL7jU7h85hyEq/KphFO9yyQsy+og5nBBs886Vy7JK0eDDuaD+62vASUpzPR+jS
QJVtGtBLjCxuMCJwbVUsPRteRpDODhSJ9Loau6oOqoOc6u7YJl1NJzgkM2+TA7rhXQg7KVpN2BJz
Us8CtAmyKgGRhyQ5xV5GhH0zM9iDwdcubA6jtMYLdJUo3iuXlcEtg2wdCsYSDX48JMvUsbSt1SKu
RnSbY00yWm3RqoWXiG7ATEywkEpIoV9bu5bfbBra6841yLLNlcJ3TEufqqxFzchIXjdN5P6mF1P9
Eg6+9YxNhNw6kQX6gR+prBDaNt5L5vvdnWEo3GAi9N+05twaPaPyR1/gLDc5cFji2n4uhESD1LSs
FX1ea+WCBmPwWzKiVLviLAliOelq+A4CygxqckIrF505vRklURVo9fNhk2NBtkkBVH8fHU2/5CQg
7ytrsNa6Ho8kduSzm6HKSLQZA29GdI3xUgWFfLFrMXWL2onV3dSwyqx82MOriUeysn3XwsFI6+jr
D6XjvILTuTRIHWHc0AuaeV+cjJtNNrXyRIqN+xT6LSJxnaob5guHz9AZH6akKn/D6BGcclZUbxMf
+QKM77QHzNZ9LDxpP5SLtPMqXqGiwgR+C7x15RrDGnfN6ZAzDNyFlg7kMpVOte1CEV1rw+jcRTag
gVONOv5+0sgXge/kLwnh1nu3n4ajanAkkFaInVozYXZqJngpcuv4HrbxhYDsdpk3kXZt9pyYQWHa
ZIU+uvw+ChWv8K8wVoWjzH7RqCS8tJ14NrwM0yvXjfWTm5CKu+xhzu2DqbCgacgywBSCsx0S1smq
1rKacDLRVP41ROSzN0iK3dZeae4bTks7G4XlIXYdB2/FjIms9EAf1porh0tU4aW5DEwF+SNkXxsw
5S7a10iMNNndrl3qWHlcC9o2DwINuEcZZajfe3PC3LErPGOZx/W0tWobwxLbC7VvuqG5T22COnmo
BATewlTJckp9a59Xfndkg3F2tq6JaVWHA11yemDDpR0VcUHbRhgXNPyaTYSKBo1tiOlA68XfxqjR
3sgWxxrI0gdtG+HHBMMU03Gw2NhajQ5CJjtNpiu7jHAxE/DKFrSQTUwAjeFWGm22FoWSVxLC2rUK
gaFkjes7dogAluY4rF1RTpusNdJLhHRyBgvrC56JfoFHlben3RStBI26HAaW26+saM4HyMS44SBb
blpJxx3Np3/hZbQH8K3sUdyBzizLsobRaNiMN0RCBQhMbnZ2depoXjyTPexeOV3Q7gUl3JLR4J+k
NxUoCdrWviH2eIKSlEagx40fYVmAlP26N6Q4QlhXz74fqPGQ1rTQdzFOOTjHSVncJoDyxZNjedEj
TY2q3kgsIX8P6f9sDTqNO12OY7eKjDINtl1jpDrWf36ER5lQ3aNpA/gGfoCXMWAh7NUJohQqd3Ow
b3q3hFxklSmbiulUcbTL8qZk6aPMh2IEjlmsxVTmu16Y+UWH/HWZSnpwC83T9B0clvo4Zo13D2Ca
nuKIE2eVGe2SIjncVxhvXPoS4G5hNJWFdWzpdY9lUHX7AduCTRjbs56xiaNb8mGqCipVI8qF72ju
fBXZTdBH1g1kKBZGYkmD8EIAKYHyxgN9CK/HYwtSNeZtOBixhZHCAEMEvhHuj14DWyiq3XbVwkk7
JXoFkxc7hWrHzoSOKcZvwsLJrfmNznIef7dF4JprvtwaFogfNsOCYeJj2muOHY2fuLcf27K2n9jV
QdA1aDS487RskEGNWZeu1RctVJqXGnrgoVOjtWwLoxKUX6p+kypH4Irn0obmTg711REPeLGmJzJL
4PvSeMfFLPQz8RX3xn4f0TW4rNzZeyX0tOueEXrELcnC768LNziXhjQ+k8p9BvBsYvxlDA1QK56C
HTrNQr/Ba6/WT5XCbdZPJMPQbbptgK3MgZQyZQKXoLfskgCmrzXRU/JTGd6leKIE5NMVzv0EPPsQ
zRZG2HIQKVxR2ELOI6Ft0Wl88Z2q7aUWD5qkDk7rB3hFWNPUQ5l99W1LnMZGak8qmNJ1XOTgW2Hd
rCth18xy8OhVbjnjk8qL/IIWHU5p2EvQmHCrfJVnlr7smBoXYz0F0aYVwnrWI89/mtIi2BpWPW/J
KnVOoTTRyfjgmOUCj4t4iyZ7rJapI8G+Wnsii9IXyb2Bh8qeMiLe27YR7Ou8AdPT3KFduQjxse3F
lpcsAOu6CGjD+DRTMC3Ogtva7Ov7EVsUZC5NziY3EntvYUP4dSgnuc8txsYyMTrvig4uTDM8gfCc
LrEnx88andRlLMqerhKOVVAQwnInK6QbWPAJ8qDnVW1BYSEuWeIDqmXo3vd1K0zK+TF24blZ+MIl
wNMXFoevYzEOyWVathP9SptqT3fVXYh75+/wyce9q6r+t0AzqN1gylxrHIpesCAusPqw7WxlKQNW
bGyU7n0nM79fEZrKkpKxPbwgVEBbYYkpWMu8Zv/UIerqSwtrCxypYJ88jZ6iLRtxqrwcVde92Klh
3iaZMaB8MjyxcYqk/4rdi4tTHbsEbpepuo4CGeTXZYcgYtlpnYbDbzaMWzhQ9sLU/OjKJQhp5SVD
cfDNMN+k8VTvUJhPq1660w3cofpCDPCmdcWqZdnz4fn/e+hqRnY+hq5uXtTL61v2j32dvRTf67+A
WPNf/gFi0fz94usOHmi64Rg0Rf4NYhmG8YV63vZcV3dtg1n8bxDLcL9whnZBsTwLTo455/X9CWIZ
9hdc7nX6M8KHsGKTGfov8O7mDy0GuB+oILDfnz//o2jzGxkXTQ0a9xGGxQf8jGFp7OaSDgzCJ5Vc
YS5JY1y8OlRlfQKkH2vdjZ27e5PzKt4q2PslEcz08EbiuAmjwNr99ODeuYwfNvnnypEZSjuDVrGC
NGXvjvUhKXUoPlj44RXPRu7nxRHfR6oFTm9AZWvNGpsLz4YAV4kaKvjUfq8S8zET8VXQJjiKdcaL
cNlbDQ1TWrfmcBvnbr6BB3Hft2JYJtH4mDWjXA5TkmIel5xMN5QnQ5BaGOT6IWvjZxI/Hq0h3k95
coX35z7KckFHS/W7IqvDXa40ez15sllTOYckHE5vthfsQT5WyRTeVGONd7dcI4W9r/L2ys1TF21J
NCwKb9DwqNSfKw0ozSHAyyovhiBt1iZkkCLT70bSJBay439j34Sf6IveFZ3NT3cGtH8CKmGckYtR
Dd3BT+iGdchUcLeHfBebp8BDPeFzKCp9a+XQ/2qh68VBeTGWsBALdy9naoYYcFOt623n9i8mcupl
Zbf70oDk3pIsz899j60ZJoXQSooeBBRN5SoVkbMo6wufg+waxmeIs3vX8s/YN0wVcopMOPeugWqt
c7vbqnL3vx5M71qMzLd7JnaCkKvTW/S7wxj0N7gGHJFVDwtkBlfAGfqiEx0yS9oQCIadFjcbEgFi
/I4Aq5qF3VQ72qabuAzvkjkbyDdfWzwOtxONoQUeyF8tibkP4IF9CKM/JkMbVtMnXxUQ9N+FufO1
n2kzU+nDZNd06HfEBfmxcbCS/pqoxS181FOMqzY9pEcoMs+doz86abP082iVErhUunW2RFw607+r
bIVPDl7+vnHhW/XSd+UJO5wFUMQnLiA/Urrfm7Dz9f80pKKihL/nYvrbtihVsaZDYrMJ2uhEX4kT
8BC+KpvB48n7zEruJlV3yyAK9bmIWipZXkhp9AvN+Swm7L3WzPzYzuScTWn0Q4PP6qHLy0VLL9zm
OMbB65MR9dG3cqbaxK7LwQ4ajEGM5UWVVRd1wwGjcqYG3YWJ465bNMtIdxASC2PLOsy+HsUBner8
LsxrTkB6dB2EDVwkVAMhUQuWTQqpm8XPkDPvDLPeycR9+/XVsqH8TdvNsziPTBsJqcHPS6qDbbwN
0L9E+ObnCjU1DrsInkDUPnks70qZ50+ar+CnQWCzGsZ53FYHQ/Z7E12VU+U8onDbmR7dXfvY6yhZ
OK/69mcGBh9NEPdswwqKEJZThiQVpfCdGL1jgtcO9Sinsbon2Tgmy0iNg/aQhsCRY4J9go1HrHNC
0UB5qhoiaWPYBhBXm0UW6l+TqkWXobrffEmvPsfHYWm7Xv6J4Pejxcg929kce9ScYPTKQ9N3z+UP
qlnslywgLVC+Hb50sdrJRt5D+nugAh2WniBLwYywCcZEdMl+s6aOa1YNyh+AcTRSNuQC59gP8Sud
01M/luBpMy5UGtq6zvVPosx+iDbfmeHnMW+TV1d9JKzq4JbVJrTlVSpm+0Ksli3nXkXh9ZROm0k/
VGa7DRwEHaTuxF1zaIERWlu7Vl61I0BqOSTVswasBYsBr4t+DeK6E/rw0koOcCq+GO3kDmW+/smg
/GGb8N51n63+RaFlxAb7FYi0tS4gvRN+YnoXU0NW3ZTG3ZXf494XjgOJJkOL20tPtIMDe7oJQDGz
tifu3QgdgnQ9VIcYIHpu3UJhxpCdlMyFHSD0KILcgjKaYYOYYQ9uBg/wFR+twHgYpfXNN1q56NNs
29bxi15jahD66lRE+guQklyh+zh6OWfnvugeShJrfj3tjXmLeO/Gz7aOoEobmixGecBzcukU8ZEs
2EPu+G+dTcu6aK9S9ZXv82hP1kaoBpqesymy4rNo649qOHdePH9aDQqvUUhf7PJAlL2+JJQnX7Ia
Y/No1NFNSdHhw5hdlRZUYiX1U2qJVzgGzTJuXTpcvqW2jiAmwBvDVTbazOn2O8Ry2CW20cKkxyFY
5EaLAkbxPZHknJN+0Nwiogk3sdkcXWzmrFId86w7Cq2ATl1EOH5GHpnaXuXDvjQxTu/TLRwnzFLN
lwm1B2UcNulVDv/L0KZ6BThO+kRNPAtbVgbxXT9JAEb02OqbHZCVXdnBDWQUsbCkdtUVzUOauU+R
lT5ncXHheXInMnmRh9aujML10DtqU0Xi+dffsDlvN+99w2e7nKvXved0ZnvQZ3ewOqzu605UK/IO
2fQsHbiG8JKNpYid0toGkVpfmGs8vsMVW3W68ShUlk0qXnyce1dxKTC6CkI8GpvmoNg/F2qgcP71
tYr3hPPz3nC2ZdJ6DauO7vVBt/qLJj8N3RVw/Y2wsqPM2+t0TNe+oy7MvMLcQYvWJuzSlhMqoi9s
H6hrkC5bGOCiB5HR9Lsa7Vd3ak6otY+ygOIBW1p6+hJJ8k7hWJ2JkDsNDomJRCBPt6n8NjrOvgJh
W46uOqWOe6T1fhPkxVozbzPnoqV65Q3tEjW2u4FKvYyjbP3ru//omzpP9AumMaPL0LEHa77YWnj8
3CG5CtcNUou94Sl3GXhosaSOUk4S2cR41Ffa5G9n/tNLjEfvTiQTlqi4za5ruiUrq/LytWF2ZA0I
rKzrEXnnJxc7D593htV5EKA2emAp7DGHJE9tE+7cGO7RJY2XdSrdxzDDU1rOc063Wpf2OqeskAwl
eGPhCRJwXi8iO4pvvDhp7/rc05YTgdCXfkefgCZiA1PByjfgqVh115+UOM68prx3yWdVwIjaJdZs
Xx5AcpvVJBAdkSHm7OBBGth04kZuRSVdb6pnIu1kv+rywls4rZ0u8rC6SKb4RBPi2p6mF5zzwkVp
U0qXGUaXA8pbJG4B4mYUuEvY9s06y9xsg9hXX0As40zjooiuUiyTaiN+bv3wpsEDdIn6XNC+TdOd
ZVbmotJwpsgiflFBgKZhjM9q2TSYK4/JyQ6oA+dCkiBNuYpSMJoxe/ZUdBP3xrakoXgZiIjhG2K+
U6wdojo0WuY6HFNHEOGFlmWturnO14thW3fOU5M2lNguSWnIQRvs9LMe2wXP2nwySD5Ye5yzOsao
UqflRFseILDyqEqOF3XdA7D2OYFH4IrhMoTRuAyJh1o3iMdIoKhL3IARtklaHWvCnZ7SUT3Gwn7s
51TWCQy0C1Nnj6F7tBqJRl79+lrfjatn7TmPacT/nHiHpMwOaeo9YQT9rRl47lgsPAplv0gzunF9
h0x29yk3o2u4hM02k4ol0UGcOxXQRSozvqnhWYxJfPrkoj5YEJ2zusRibY0GtwDiqIz42hgTpJZx
ZzZ3ARnlkeb0j7aJM75ZjvY6MtD/xEnR77JKm8n6kbtlTbFnPNYmRiiY4q1qg/CT6fThAzsrHcxu
dGEy6iVH2qlnnlf+wrZq9BoZ9FrKp2EPYQkDAucahxi68n6D+sex9bWbc9obskFcR1BbNhqkJLAF
XS5LBuEnW4nx0fo0LwI/FRYGmTte2RrdoRApfhZqYZYuPOkQN+f2q+rk2mGWt4XYWA0eDEZ0+8k3
Ni8m7y0yZ9ttjvGBYWb0IoKYVAxaP3o+Y2Kxd4wCD16Lvq19XDZsd5UiowyS4KGuA4x4cemyCttb
DP5wnCy2NPJtPrmkD852ztmuypdv95VhDAe36x6sJMP5s+nGhUyHmwBxy4IQdxzQ0uKNluyxYKWg
63YnwAKWiSBgzWq0ZI18liwcgvY0lbw4nvZJpvu7Mc3MOnu2Wvrpa2J86mWrDe2hjWBBgemE3wKK
ZSIvDPiinazh8lbGgnyJTRx3xxSorAFoSzkaK8Kklp1h0fLyunIzdm18oJ7sb5vQiVewcE52Z60n
J3l2Xc53mHEgQ2g+id/9aLP+m6kuciXXb7wW3m33YGOnsa4T2AYNYuBS5c9G2nzrQ/YHMYqDEM2L
DRDJXgJzFkrUVe6gAIxhcovWtTYEe9OeHZgGxQC4hATlszk6P8Z3RuO5OS8eF1Ok9XZ7MA2MMXw9
uTQqFLSxXny3qhYxkQyv0VA/lNmE/aYk6orNzoVyuBA5V1dZ9v3ksV1VAYQkirG2X2ml2Wx/jMz/
FnH1Mn5F3ix/b/7KQ/0BR/9vkuq9zPnv/CV/IbL+P8Jc9Zllv4L/07huXv5Kdp3/5A/c33W/eFBX
0Sd5QvfMHxTVP8irjv4FyMTRqY0tZ24IsL78i7zqftGRZhFdBpTlQXlls/gXedX6wutNx/dtT/iO
zq/OcP5f4f72e4NJJwLhr3PVwCA9xdjLWXdxh4qVU1VYQRSQTvMJCDvvan8brXzAWYHmkHUxpAEf
YGj5Y5vKg5zEJ2a6H731WSXSSEukCXks6yzGul0P1dxcnJw/BvKHHZGPnsz87z+tYtj5x71spbP2
HCyAhX+MrerKM6dP3v7dKoDnclYFjKOHeUUXOmtb7fB3oCHXroJqvIgrd/PTKLz54xn/3NL56AbO
9nK0CnWKut9eKx1DjLJcI5t9qfv2k7f/6Omfbcah0CoxDTmBPBNcDWiY9gpZRf7JXv/RxZ9tuVZX
azAhGDYQJDL88OS+MrsHTwLd/frpzOPvvXF5toESl+WOHbLP2Z/3iA7oKY3TY1FxOw1689SIl7/+
nHc3at394Z/70zBCgmaQ3cO3MBC+qmfaMi/6r93UbAlaWsArJqqgyz6ZEB/ck3E2mV1TtRUtClSH
hm8cZDGGAAGcprOO7Pjc3sNqJu7t1/f1fjHGjc0X8dON1WHkdOiv7XWtoFRl1S4bNohPN4287ORV
LS/bxNukw8bVzE+mzAcj7kcL4qdPlD1QTF7yiWHfAZyq4TIX1SfL1PsQNrdzNt0zAoazyZyPJ2a2
bYS2H/xyK3AiakW6G/LirgqanW2rvVLN268f4Uf3c7YEBEk7BCqQ3I9RfE84A8Z5dfOfvfXZ3E8z
LOmMeWlsrGFl52Ld18EnpecHM9M4m/eTKB1EUYm9HgW1GiS3cUsd1O8nIww/+YiPHszZ5I+sSEsw
PbLXpqHvo8bdyd75ZNh+9NZn0x5AAiWeHgEFus1lmXVPZfhn5fPhhvHBW+tnZW/XYWAWQrpFpKT3
e9zE06U3hekn68hH7342t50xqYJMx6oC0Admprdprf9wH9XPZvLU04mW87KREGfsMV1Tvd/9ehx+
sMvp87//NGWNoI110FV73fYGbBQvIQ7F1erfy5IWGUoF65MmxUdP52z2YrHU6WXC59TJ+JwXPoxq
sf7PbmH+yJ9uwXTydgyg5q4JVkX7gFMhq8GCsI2NmzX/2V6qn01XlAWFPbTIS6rEN7cB7GGSvCDy
/foOPno4ZzMWjygHzm8NRzcYTkYi1ipXX3/91j9m/TvbqH42VfFSnyprHDB+69netCdNJuvAurW0
CkuZR6JIV0O1SYt65era0cOM6def+9EtnU3jTKQE0cX4b8aVfRSZfdWR4vjrt/5fnH1Zc6O88/UX
+qlKgBBwaxs7zjpJZr+hZnvEvggQy6d/D/m/Fx5NZKqo3LlSQkt3S2qdPuf9+Ibj9d/rXcy8JzhQ
QtwHeDxAK4EG6YD+GILf19t/v+s80Bx5copAVXRgoD8Q8c5X6uQ6/Y9tbWuebFMeNxx1rSGFKsDe
TWfIShVrT/1LB/9dapTS/T0xLeof6gpJBlR0NjcTnnFsaBoFVX/TAE8L633GkeBwfRzvhw3Am/7+
VMFGaw5SrAFEBR8BEMaTIzDII3+BCPrKDmla5mV5LtzaSh1WB2BJDmd74qB2m8Y9ajnyL/mY+5u8
mgeaV3M5oQa5hsrL4Pi/cpe94ml3ZYdcFvS9tdBcWqJeGLB8aNrYqDFHnYx1TGGtKIt49sb0OEj6
8fpCmIxVc28UqKCoSVVjGPUgzGtt5PnHlTVe/Om9IWgunEUj2OSDGvVtKI/KwDs0+oCugr3DciFt
hoe3IlVHby3Cvv8oSvlSBXq53qhJmRspUGBk2+RjL5ERaU82SpQUCEAAhXWs+bGTqBVHrREIVEfJ
UVEgNu3d/J/6UCHBFVjLKYQE0NeS53cWpDs3LZCveTyEz0XuLzaW4bn7AMHjcc8Br1nZOQx+qKPx
UModtRB4xhpxH2RPC3fxAMw1CLZAoKW+Xx+CwZZ1UJoDxUM/a2Bjc0aAZa7C0v0KFhOIYthQTK1W
nNEQvXQsmCCZYqBZAR2VNd1UvXebJjaqO5PvJCrCAiUSwM9mK7HF4DU6divN3BKUQR1oxerua4G6
Y4DPk5XsqqltzfPzZo5RpLTErQn1LjQKznMCiu3rS2Fab83dYxS3lhA+HUOlPFR6uHc8qqAOyENO
V+z1jdf9Hbf3NbeHDUFFV5b4BN7OxjY+ICF245aQMQbK/IdKX8Cy/E2hTMj9SkFLMyEolDFSrkLe
VriRFeAtYeCbKKiCFkJ1hxrft/9pBvexR9AAq/etj7pCx04OY/eyaJwuUsHXp8cw9zqgqoEYI/NR
1AVh8PKji+1ojle1GJbxvzMvOoQKgq8ecPcFTjQ2+eTR/1z33gfhWeZ+tqvvoMvIEd8RmK4PxBB7
dewUQ0q6g4Y3gqEvoBBc7KvqJ7SLUMaHSD+BexRgmfXQa7AqHfkUO9yn0IcFWTr5ElBy7qTayxm1
V0S9rR1pwNSePoAelILThtsQLo1nvLWem/Joo+D9+phNi6edKUTmQmE0wQRDyhasQKjLzPOqWIku
psaX3y9OEzheM7yDoFgbIqL/gZ3S2uWAmG5sXDtHDB3q14STjKFjK6BoRPmjKafnbbOihZPYbuKh
oVibkamPIKE7DZy8XG/6LXXynklr0SToIW0GNpT/W3cgF7roJzZd0N+8rfyyxrCxCoqCHd7Ipgny
FCgr7J6J9Xq9AyYr10INysxaL2YQlMoZIHXgrIaaanm0guHZJdlxACzc7lTIrWnFqwx2rmM9UONf
dy7uciBCnl5QJPhRBgkIVuU5mOnKE5XBznSEhsyBPANJKXjmuQyOmZDx7TBDgeD6hJla1w4THiqa
Uz+Ci3SQ2kaWDdfQCZqp23ZFHTjgZSlxaqjKhyhfrME62QD+HhTJzfW+GxZbf+pP+WgVfuuOodtB
IWlKIEBG94P8SqBh7rtQo25PqxHNtNCat3eO1YNm1XVDFFAfBxDp03p8oThbSAfSs9fHY1oLzelb
MBpTOWO2nBEIFKd8APHTx21Naz5P7BSxnoKZEwIPL+Ae+1lYw6Y8DH+DBF7Ewdof287qAPwY4vhk
ueIoQXaxrdeaN3NwDfaCoNfCrlEWWfefho0ZMK6/WIvRFh5KzqBP0tckZBmqBJRL/lzvuOHkqb8q
Z1ROPKvkjAsseL+7BroPn5erxnJjA1VqWKcrR0ODWeoPw5EHqlllO9gnhvw3n8Qj4I7gMRhOc9Os
hDiDVbrLpy/WNwaVDij8ZiQYiurbnM43Fghjrk+TqWltf57mdKTBDFFlVO98aNPySwwx+etNvz2A
vLMTucs3L7qdU7BqljMCGyfWrXB+VhEDJbv3OEFgpcK5sXhwhocBfGwATaavA4+WO6A3q5uu+o0T
2ISCn+s9WQbzXkc0r3ZmB/ypIOsJ52R6FXi6Byb2gCr88HrzpjnUPNuLwRPr1QSgCFQSs5K/tqw+
Xm/aOIfabs6KmvsISfYi2A3CUnasFJRcAMtl0RDObX4ru2UKaf4ZR3eAA/cFDpMTfged4QMKppcp
ZfO8sqSmkWrRQIGQMHIVokHT2LfKiV5EwA/XR2poWtcyjWe8nkkXyBJ3Vl9wXbkFu+tKrw0eqkuY
Ag7tQ+UcoMRaOD9aWBZJyc94AKMoy4KVjcNgYrqOKU+QjvUSjo0Q8NY54rfg+QRYKWaftk2PFgKA
a2Egxq3t0K3Hu9Gnz+AL2rZ7sGVIF246JbJOKIP5egLHfhw9QIDugSByW8eX9b5oPa1Ew+rRnsKp
SkB/bd8Q0b1cb9o055pb885PKlqgaau0vyZsfG1j9VEVwUrUMFmk5tZJDMC87cL1wLdY7DnS0Z7f
f9nWdc2tFW0BJJ1A4lAl0y8QMHyD/uhXT7W/rzdvsnjNT4MAQjtjhpcNGfXPTgapEo4HAcuKv/m8
C69/wzA9ujpnTi1W2lFlh0DbQqmjvS1SshL1DLkpXZKT+xnoUPg8QVw9d34mKtqX0gJhAOoUEBRc
5q95lcGCdB1OW045aStkvIkqPrOcHyYbRTXVWu7eNA7NaaPOzuiMTHdIkbGoO/91mF8GCFDYFGz0
wWnbOmjui6qEcfJAlh+CmvAlG1EcXwVftzWt+a7gvUJpNJLFTpzf54H1AYVfK00bLg66CGbKkqlt
E/QapwSIaeQ/SFHiXNaeIgppme6GNfNNXVTn6wMx+IOubSlBVNvG4FoJk7QeD+ALGs+gK0kg69Q4
Z3eA8tf175hGpbk1qsWUn3sSoRTEe3sCidOTwwA1Bza0faihc7AH/yzk5u3hu5U3a1q8ptFp3j5O
YI3yIO4Sltz65SsUW4EbrLOdE6o9f1wfmOETul4kK1zwqC/XABdlY4kfHCPehkXU/Ort6Nf1Txh8
UcfEjSwAU2mAp3ZfKEA7kS/apXjHL5GpuP4B//1ToI6JawG+pRXiLciOwMzmHH1a7KrkFLVLOSCK
d9N2xQpMI9Hc3kFBGgeFK57s8uh+UuBxCfz20MG4tw1k+e7FljrkHBQ3QYwze/7aT19HsG9AKwFl
O3gsGK1PTb3yHUOE18FyOHK0keeAx7vMPOuDiNn8iebg87k+ClPr2u4NEumSQtZoCsGQ01YHEefj
Ewj5WbbSe8+w3Nr2PdUon+98vL+DLOVDPkB9rUvvO5ufp15BoShZCWSmxdZcHtTWBSp08Opg0+6U
Wv5xORKDLXrFaE3Na75dxi61wLIyhcBDA0UMncgHPwXDQQvuxm23Sx0rB24HnqNSF/n1KnuVrHsB
ieCaqLBhkf/BxnnZaIGDCxtsVER3wQCK1aKsV56wTI0vK3/hB9BZZKLO8TAA8cw/VSxQ4dRN1sqB
3tS45sTg8mxJFOAyReMaEjxz+Wm5OF43fQPsjeuwtzb1oVM3wTaZVz1K8PzY3eeiuk1zf0fl09wc
3bn/sZo4M9jQG/nIxTyN0LmHACvikZONf6Q1HKlXfRugVrJiowZPe3v8vWjfTu3c812MpvVVuYuy
/9rii8CDuJ/L33hMuD5nhh1IB8B1fV+BIzaZQ1SLfqaBuE2zYC+hPda0YAe5/g3Tmmu+HJOgUzEk
7nCkTSDLEgdgibPAKb+tdc2V04VgRbkIp67f3FG/f86ctYOmYXJ0EFxcOxIHWaT207aC4Gn5mUjy
GAsIm9AtEsY+BWz+b2eDlE1XgZILsAo63fgQaecV3TOQklyfHION6mi4gabNVHiwURsq0k3QgwBX
oRJqWtlsTBO0/H5hoiDBB2wGZPLhDOUu0DJOD24iF6k1cejYeHN9DKaPLGO7+EiXOQO0TnGCkT1A
uSDiFEPxGXXNUEqrwuufMFgoXX6/+ITIYzcvQdYeNjz9ubzlBFmzDYGlo+EAL/WToEHvyxYgo0rd
jFjo3CcrR3BTz7Xt2MrKqYL+Bd5QevotccgNcDobe665Ledq9KAkh/Mv5C6DMj3WbrTv0zWxdFPP
Nb+tohY68BN4uz3ilDtkeu6Ul690/f22XR32RmQFxHDiYntHQXWr4leQhH+6birvR2VXR7xFRWsx
asFEqq4o9qCwfgAJEvKBI1g862mKbwSxVqxyMfB/86ugPf3bKquJeF0dBHjkhbKbnXpgo1E3DREb
m9ecFwx9YyBjhP6BjfVj4ybq3CbsJlk0M6/P1fueCx3zvwcQz05qMQDDwzQDVzGjn2qkqkFJ9Yzc
65frnzCt9PL7hefibkOaGKTJ4bISVJZ3USVX5sfUtHaSHmO88zcSuj6+AxYB0Fqfg46tBE5T25rb
+ikkMLoGBloD6tEl7V3A3ZVJf7/slbrBX35r/6/OIJ4muyVnCiG6qEbZtxv+D7QmEF+08aQY9d2L
mNuRgYcMWuM7twHp/Q6E2QT8E8we7lB21za7HsK+/VFIAvmzBo9gEiTKmXiUMI9i5YnHYN86kqyu
kWMhDBOsYvKB2dFdTm9Ir1ZaN5wGQUT3t2nYkeISME8oqeX/Sf4DXDp3EJs6TSqAxBOEmqxXnAhr
f94UiV0dXjbFdVnnTqHCOfhZN/y5m7OPm2xcx5QNFp7gcU2pw6Hp7gfFjl65dsY02KEOJMvB/tZn
1puwVHZfNw7y4Pzz9V6bVldzH6JAox6NyH/TmHz2ifMbpz/wGXjD6/X2TV3XXCj2Okqqdq7DyGsB
o4p8ENcmw1rBnKn1v5zI+h9oLgS4BzAxDS2KRfH+QP1sW+2Pu5RVXgatwi5rGzT3czgmYBpQ/iGH
yOO2WVlSaBfxEPiXuukoAgtI+OSvQShQp1XMn/4/H6axLsSwqjpmQ3hsVOCRcoF4mx57Gwe+HoT8
ib9tUbnmsw2YfMBugJpuQQjIlQqwezVAzK2ERsN+pMP17DyiVlTAkcDeFL0ElfriA1+RgSilyGWw
6d6PGuu/V6D1oqYCULpe1I+gygVJFPs1BwcJOV1fYcMK6Ng6qEImZWs3kCGi5X/5UE1HMfFxISMT
h+tfMNi+DqirgrQFEaCE6EKT5VBxI3tovnzc1rZ26JhA92DZGXqvHHYEC/bnMm2+X2/asLreMmEX
pj+D5hkiEmDnmAOwMNb0lKW/x/pPLdu1CL/45zsHMm+ZsIsvQLA+AWNIoEIfr+n2ZB9G8hvQxsx/
Xd7gA2iJp7gc+hXZA/qJ/fYYxQFYmh2IyzjBLXLlUCwrXyRuR8LrzxD54EKeu+4hiS0oLpJ9gHL8
HLKYynU+BpA6q902LKtbPK02kfW7i8DTlYBWPZBLYgOyZkCDznfAgoVx8OH6HJqWXgvakXRJhSlE
VU0J/b8Bbx94+bbX6FZMW7JOptVA16yD6ikLadScPCCkUaMVtCcUW6Y+aG7GY4OaKoe0++ujMbmK
FsRx5gGXH5LsIWQM7gHR/4EK9LNi1X/XmzcZnBbGJ1G7fulnkAoCH9nOacSjWwL+X/jVMR/dFas2
rIiOw2M0a6ZOlmBPgRLArkugV+uuvd8Y5ucfEFsBNnNw9ruA6WYhdMYOZOFYg9L89fkxNa85ZJVA
kzXtQfwSxOqD6rs9GBru7H4tE22aGc0brdbzRhahpj0OerA1ieBPBOKW8HrfTY1rjpCilBWEVug7
7cWZB/UN1NtXDqYGs3ljf7qIIjKy2szJUA3eOunPZv40WjFY7tNiD0p0/3C9+4aCZlfHrrG86fpC
1aAEVFm7m5NPUFs92pACzS31qY/GR6iD/AQHd+5F+7GPNmXtXZ3IJZvtEYidFDQDrvUEJQvITcQf
hzJYOdwYZk5HtqnGTuuhBlTRzu2HIoM2btIeGO4nZA0YZPqClo5LEq4oVDN5WHf8NU+S/6AfdnAw
bcht1SunkKWtd3YRHdnGZo/bRYvyTqRbwQy46Mukftgn5aOPc71T1g+926UrIdBgxzrGDbKTmeCR
h48J+thG4ylNNrq3q7n3gGDu4vIIE3MT6w5qVVBzm6PqSIOm+X3djE3LsYzqwlWw3lQxaHSEY6Q+
k5meeURuZjt/bOiao5s+oTl6DLVQ2+W2G3pe9K2f7YNXyT30LXZyDp6vj8IQB13tpoJCvHqcAIMA
LWN2qHOwHk/NXd5420KVq+1yw+SnaZsOPOwh8hQqmT13ub3tvQaE7H+vgMjGvFcVpofH7YMlIc9t
O2uYesO8/INNoy6qNnp0HMpGh6gCaWDm8acENHErnmYwfh2h5iUgvpyh+xFOY7/nXvnoFtW2g5IO
TOt6FyLy0AULyVBBdZlArHuNU800LYulXhh9TLKIQ7bIDaOUuLsWnBu7qY/vBQVR/HWDNEQgHZoG
udQcakuYl/Y2pwe820ep+8EGUWhVvNiy2Gb2THNeXvfTxJzBRaY0ynf2Q0f2owK13vUxmGZJ81sI
6dnZoDBL/lSzZ2AbIBA0JRN0vYt6227GNL+NhtaPoUkDzhlwwe0IiO+FcE6q6T5uG4LmuL5FSjVm
oACB2N2Dm2e32ewdAtjStuY116Uo1K2KQvGw6KvTaDNInfg3dM5WNmPTEUNHqpEEVfAoEYB3ZfU5
kAS3kimSJ9Rs/ykm6/vsQcMcTpFR6wDJ8ACV7dC0vT60JR3wzhaqI9mEiHvocWPxJ9Yd3ZHmKCxI
v/Ul/+nw6LHMxjXC1+XS/t6HtHzESCyvhUrSUhzxGap+uKhYVQQWjy/j/M0hnyH1Hq/Ys2lImtdb
KCZJuhy6o4L1xX4GBeleJl0dgnA220sQtEE6GRU41+fPsOk5i1NdhBjX7yg0SmF5PRnmj0MkyydI
v9UhdLh+UCq2gVRdR48ASDdTl4CGBmqlL9D9DDNSbKpedHWgG6TU+wAOykOo4D2hsHYfdfXN9ckx
7Bo6qq2FgC1O5j0PGU6ZyhYhgJGHbU1rHk/xYJr4Mxa5hxDrDYRMGehZyZoJmVZVc/hqtDu7naFS
bc3xfrlvxWPxUiX+KZvylbkxfEIHrLmTP0VKJjx8gwx46qSQokg6YLEaWa2xyxtCuw5Zs5YC6qjE
eYkL8WlELeLeRwWFnBJrxfxNH9C8WlXeSOway1ByqHZAzI3guSOdfk0JCX5dX2nTJzR3jiuwhcQM
TFlVBwXxeSLFA+vaaN8yZIOuf8Jgp2/c/BdOXFfWiOJ4rIWVTu4xQnLzCZR07s9trS9fvWg96hUb
egvGBMFBCN4X99AXnTbOv6O1PY3xCF12HmZV9It589OYxLfFsK2cwn0TWbjoem2XJcQ3cQuF+s64
GyBLDUIXV624gGnaNR8eGfEoBGeRkHFYYh1SyHvVezyciuP1iTdZjubFTc0adB9l6gEKWGuRHkbw
O1gFO11v3tB9HZbGoYaEbQZzj70G0n5SqP3ApzXWbUPndWCabVdAZtewSdAC832Zsv7QyAZaEFO0
xh1l+oTmvHWJL3QWGHxBzXsf+9NTE9HbAo/M2+ZHc9ysEN4k3cXunbh5CtqcfuqyIX7d1voyqAvT
TFGgGOQZTHN2hl9VRs5+7mzbEXU4WkpynIhKcDBCsKDa54k9Qpy5SleOJyaz0VzWG2tPMIglhi7I
nbDZZv1u4PO367NiOGXpIDRZ5Qp64FhSJ4F+TD11t3jN+zhx/zzj4uPy6SUZ6EtaltHKIptsSPNh
IkvbA9M6rlggga7S4tb3+hNx+sP18ZgmS3PhfEjI8EYyDXqOBJtXR49er/qVzhta11FpwyhkG9TI
anMO0DibbcCTRbRtnXU8GsvnKCvFkrMVTByaTPxxA7LN+HUwWgoZ+ZmPyCVEE5RQwYIZTeXKhcCw
oDo1W0zc/v8sqA+KI4m8F7+3T4UTPV9fUFPzy+8XbpuPgSCRjZ5L1T1YpGZgB2v+QLzT3jjty1pf
fKARDvTHclR3u918DhKoqlmrzxTva95QqOv93bhLpqIAdB73TGd8kNPwWjGyi3p6UnXzjEvHLmj8
52h67mFTi9Mllpp3VgVJK+CtccN6GBT9k9UNchz0XNvFBzjiqZMIXtBy39XRmOxw7PR2bt7Vhy5l
YPtv124qJmO3/+47xFcF94FbCVtWQgsy87rbQHZy216uE775wciTsgQ+Jusj0HI15xHD32YyWgyI
mwyJshlN48R3ikC9yRMI0hZqBev8/rwwHeFmecBdJh7mxW3pg+L5Fy+q13ZYU9v+33NOoVBdQrQE
4XhKs3ucjKHnnJVrJE/vXyFQfvJ36zHIhCA8holBNvTc+iWQx8ENTP9PmnhrfLjv+ysIpf/+Rinc
wkWhG2angiJR7LLsMEJ2dgfEtlhZX9MkaSFhpKDecAYsQB2J3yIbZJgMcbbJLtlClH0ZDgboO1dJ
h8ZjvzsknXPnZ9VKEDZNjRYM6qQXAjzcDG8oiQPZK+7nULmiOUho7SjGe+8W82eB5rfQoWoiu8Vn
wNkrgCCtAMG30mFvtahauP6JxWD+zc1AL/TvSaqqFPItUB8Pu0L+5mR4Yg0kl1KW5zvKhz/Cdj9c
/5BpyjRXFgFLmrxFcIbsfPkyxb+8lB9qydm29v9hc/NqvHJEGMgiTi4afuZ1c4Z9rZyuDJaqw+wY
i0ghFPKwg8qGnTMNjxAt+bFpanSMHWSlo6mzBKIczx7m2D40vTrFjr9p32U6pi513KIeOboeNPbR
bWcGlbs4hn6Zv4LDNNiQDq1rKsBrpxKZcELKfC85f3Kn9uyp5NAp6R6sPNgWr3WgXWo1XTdUWOO5
dO6qiHzgebBGbGcahObS1GaKYEtn2MWG+yHwzsyiRwUh6WWvL4I1sjaDG/iaS895O9OOYgh10txl
vLjtgWDxS2+tqMnUvubPtiX8lrHlSUWND2PqvSaB9zxO0DG8bqsmP9DceCRSgpcD06SG6RVk2Aek
EP+73rRhBXTMl8tI3YAADGni/MSbBLgc697yHivo9SXD7+vfMHRfx31ZFuRqUeUKctrSXjDb85GA
3HUlXJsaXwZ2cf50GOTUlMdZ6AZpuZ9sP4Q0+LZnOKZTpllxM/pRCcORUfzsJtGDp8Yv1yfFNPGL
LV30G7kAVrlyeeETbA+W13Pr+uogguSTReObMotXMBsG29SRX1lWAGMCUA8S5vaXoDykVncs5Lyy
3ZtGoTkwKgpiJSVInmllIR8Zx8UZxP3zbZSCOdJBEguMnu3aydH0Mc2Nu6ZRddRhqTsIHB1awb19
Sfv22E1Bs0MNLIf+i1sdrq+Pya40nyaclhld5q3Impc2Ew/EX0vTm8ahuTMp26GBxjdOqch2z4Ie
JtTa7HJAKQrbvunXeUMNY9ARWIHAST4ZkCzo4/oBVdSPkPj6fn16DGPQ0bRkBOA+C7DwvMm+LPxb
RV2/Nrm6n0uGRzOyYl+mESyfv/QSSENLSy5n1YEcAOa/gyzZpqwT0yFknFS4uno4G0UURFZFJ/mO
TP1abZ9pfjT3ztPIo4GDjo/uDZnJWTRfmaB3UfdnTVbbNDXL7xdTk3Gq5nS5X9KqODugs92pNFnT
vTZcdbjm19R3iGchSxOiEB5K482hKD9L0j3N0QrW2BCWdCgZIjblnuewsA74T3eaTxYeXXtvjeTO
1LzmvcrK2SDBLR2igjPY2SjNQPTO9qpNVo6mpg9oPpz7Tu+IikHRQXgveNI7OlYRzrlYcS/D/Ot4
sV4pHletjbgakOxQ1FHYU3feodLvxu/5Ng/QGdHiQCloYmGShIvKzbJ7Knu+zW91pFhnJ1LYk4X+
UwCx5356asduJWNmMHwdGEbjWDq+g6kvyvQUJAQ8ls7qC57Bb3VoGPP7rOySJa5ljXyGmJt65b3l
P9ooaT75INnfR7Jttu3NOh8aUZkFaDRmKS2cfSyKmxKYxiJYe9LwEQneuWa6mhNLJfrCApIFJ6K0
eqGok74deRmd87iODpOC4HLkyujJ7tvVk6oBWgHBh7+jUhtAcjBnlIUAR0s67XKn3JcltCA+M/F7
gkrulP3A4WZX22rlAGhyFc3VgQadM9+RuCR29NWOi0d/SO6bOXtCbF9xlMAwkZqzz24AJV4H61S4
zY0U7a3Txj8maPn6ffKrLHCPoFD8OWQdbPH69mqwcR1gphqLBnTEoHruPYKO+C6txpX0j8HCdWiZ
u0jbyh5IdmiEKrprS9Qld02Hurk4ck9D2lsHTGfzc9tAtA0cLyDC5REQg5ly/4BhfDx4kD/aOEuL
SVxsgTMHTL6IgXkdIz9sHPEYDdvEWJgONJOjICVr8JJfN8q+5X1E9xYr1p6RTcur7d0d4Vk31JKF
LTgMIJfGXHDDBV0ch9tmXfP8GMT6GRUtA4PH4O8ab9gp4lUrDmfqvObiNJ5mXJ0BYKF5wx4qAhZ6
lJxtK65mTHPnyp9ALdRjakoFGgeFdzUk+UEFdX1iDMGCaZ7cWjxNkhZP1DmTPx3wuu5o5p/LKrtJ
y3jbSxTT4WUUj9RFkOPYPbX8MAB2tYutRK7YvCEW6QAyNxHSjynqXKo2OAUzOB39uQWxPSqH4F1H
UsjktiZx/ZMxsVZ9ZlhxnRWtaFtVNHbDQug6H12gaNm45meGc5SjuXCtLILkM56VOSjQZWx9FklR
7aJpXgndpq4v370IEVmRC6g94/XXSUBE7MvK2ve03Jh8+AcmNtJRDR4km7gn9hwCKR5f44Y3WOo/
MLEGmfQss4ASbbpDF4h7ty0OpE52DdSsVmzJ9A3Nk4tmyDIxAOpTpLhBsySADFfxOcvsB6LoWj2q
aYU1h54Eb4LR92A8tHtSRX/qS/ckimjtpmVaYc2lyzzzJmFRHsKBy0dWij6UqE5bCRiG1nXYmGW3
veOOFlq3oU9PE/VYNfLlejAytb2c2y5scy5HaGJ3gLmiInW8zSOn3kU2WzvdG/Z5nd2scWMndaB6
EXL5C6wvRxrds8A54AYXb3wXZ7bmvc0IcZamAQ7ez9UPr3eRlRnj9nh9egyGo6PEcH8umrnKWWih
wzeTO3lfvGSS94SPwadtn1hW5mIFgpoUmcSDWzhEED9wnOrBG+zbOKm3XVVsbR+uOXRRy6hZHMy7
gX7soV+txH6TW3zndK9jxaLaLyFGjtvbqMp7BTozmxbHAvO1I4H6UtTOMSqCo5fxXV6yHyktP7ER
MmAxOXkqPXHph7Kg24qrma05eYfzTGb1OCFHjhp3UZLTo4Pb8cFXYtjoiZqfN6oVXSQzFvZ9kIQp
b1KAeTbiipkOLssg3SwDH62XRXsIKDtJMJuPVRVGrHveZGz/IMy6uJrwhwL02erezh25iF6SYC2l
YggnuhJoVfVZwOGDqACjd/HkfAnqtXJLU9Oan0M6dQzcJfNqRdGHpWnPX+NIMjWtbdCBCEraNdge
ujE4+HX6IFi97aaj48pw9eTEHXwkgar5ps1RJDLUX8GcMcmvom76Fbs0xFmd7Kxqi76Zmw5ZlGm6
K6OHfjwHqECO+yQcps/XTcc0SdpGLUQbcNC84wIae/y76/biG835tFaRYmpe896piighYwpUMXXu
ip7mu6TMV7puOK++FVRfhFhCh6LOinhx2/4pmDJr30Yola5rZze3/nkc8j/QAa1OgNKVh+uzZVgR
HWZWFo3rALfCwO4+sG+5JWixH+uqmXZBbnv3QVp08a7JivbD9e8ZNiodedYVkUobJZDG8cVTHki2
a+PqowKc6Hr7hjyOjj6T3IGoaYKdHAXu9OPYxQM9yNoDB3UgwakQNsPokl0p57baZ2VJtsn/OTph
FMVhzW0T4oQ8BcZidPpfYHfeu4X1jMkMr4/NYHo6/K2aiqBNwLESuryUux6WDWVSfxuHPKNacKEJ
SughcIWQaPMvleyyvWVFaxW3pq4vv19YttNLCNqIyAkbqdJdydHrwSrXeD5Ni64dHYCrIAlIueDy
1LkHYfeTFZRnkuOWNHAULzhNCIzKGiTIZMFafAEX/hgF3TKUSZ5jVkPXa9onkXWzbZG1+DKOJSvJ
onja5eAszSo2vuA5WKwAFAwRhmoHA8hW+kGdtj7YrgR2p25ZiDKZGxewvhyK9B5PSbNLAmJ1B1Dj
8A9jX/hyJYX7vhE4OpqNttUY5T7yW2C9cCE3xUhwH1llu61UwtExZ3PQdtSLci906sL+2Ltu/TT6
2bityNrR4Wa4FIuMJFh4j8f7Vvjzrq0tf7dl2R2dRM2uO3sQAr6NVUgPU+zc1iJWGxvXvI9zEuT+
hMatIG2OlBQ/unlay+AYVDYcXTMUdz4iFUHrEntV1M17Mc9PuHg804I+ey2etRPxh0TNbZPnzx2K
+J0Eb281AZmK7OjORTpAQiIvi8mvvqy/XZ/P90OCoyPTUL7Z1DHgAmHVy+Nb5bHszmnU0ONQTC22
OHW2ULO44lYmy9acth3AZpKI3A1RyT4BMu9/XyrKro/E1LbmsmNlTXlGA9QYVRHk7wT0bJKDxWpr
ZaaWc+m/dyNHx6W1WR1nlGCmqJDfVRQ9xNw+tLX/ZJXWy6Yh6Ng02qIkblKIz+MYJXsyNgm4tsq1
HKtpAFranNMiqMYWEbMn6cFPrQ/WrF7HOusO0i7SbaugY9RAFyGYTXDnSdWr49gnO8pWXncd920e
3lsCbesVgT9ToZCbJ8wfs33iszrfEYdbANpRepdJELZ0A5UHEovyPAE2CuYjNp3TsamPdt9MN9Ct
8m9zMs2fEuZlN2KmLRhqvPkDCr3jQyI8OxRc8U9V3X6b6CxPbdslT/M0dndicFB/nih11zk+f8rt
oHrOUpBdpsK3dgyy9k9uGwPuFDA63XqZnz+4qi6+MlmkJ8uPxVPVK+wfXWLvO78YT3inqx5IlM+3
QCvXBz6m7bMcM+SlyxRSDng8vZvVDH4uJPXT4b5Hr8F0hGoWPy/GfcWz8ovVzuWjgDrDLmsD3NKV
h7K6ncABON77wobwaUbjr2W1VFU6vMigyoki5B3zQMMKJcjoR5T01V3mQvnV81rylLOEgCW0UzdD
1EHUnQfy1k3bbJfY8j+LAkvaT9mvqMTT4pCO5DC2hIZAM2WnOrXcfU2aX5zM89cZTFxhXbdyH8Sz
PDuunHeBNZPgEDd1vrea4amz6uJMgtK6Ty1rOsoOUjkNyZIPlh20YQCgzMEeUOcrHS/F7dY9Q+ji
abSh3YNqs3RfqSHdjaK6DdzSOk0+n48UT0/f2VD3J6fh1U7ldbrvSqB65aL8S2dOn0agGZBBp3cp
SrUP9lR5B2RuP9gpeXVHBjZOJX7GXv1TZml1P7qZ2tulmk9eMJUhH31x47r+dGimyM53Q9FByLbH
DTOibgm5TS+6aRpL4Vk3aw92q9LQHyuxc9VUl/+Po+taklRXgl9EhECAxCvQfnp6vHsh1pyVEMhg
hPv6m31f98TumQGhqsrMyiy7rW/3rVr/heuWPUUawyl8kjYgGlmExG3qHmAC1dw0DA3xferk1LMu
KrC+gB8fCFU+DitUjBkWgmjYBqWUvD9EqXdlbO2WNwl2vKkbQLl7KctlUx9bjETMn66e7M2YxZVy
ps9hso7QsymOCD2kcBe0XQ5u2/yS99HYXTZvqhVAi01zaScBq8zGl2So271bbY/0ZnTvezdxujOs
brBVNdmR5zKoMQVBdtF8oBPaxMOWpCO/NIGR4qlZm34uqSV4bHyt0yhnczNuZ8VMNpWc1+v43mzt
uGAzkdbZUG6aEPLgkrDG+4cA+0BkFJGy6ca2wjOGrX7ROBbRsp0bo/dtOIKgEKLu/vBBdPniKUw8
o7nTn4AA1LJv8WG/iXBU836KW9XvmnU2+jw32/aDZ8ivZvNcw4lsjUSOMMfoOsg2VpepD0mYTxHv
nlbaVp8OTjE3fF6+z2OJVJF8WGEPkYhZvSP5asvKmHiGvNooDcPdOOj+O5wz9YnQRXM0qg9pMYW+
5/nm/Ax7jzmKTk0rEU8+Iah83Wdx6MlRVC7CpZRZBXoHVlcJIkHDeOK7SVSzfMKKVs9y0fecFusS
zBprrpLe2ZqoPzgambioonTIdiswrBvCQeYn8L3hkGufLhKB22xwjzXay+bg7dz2hUiqKcwDyCg0
bNURSVNmtKPN66Iy1ZSNmm2z97EX7trGLqP7uhoaDGuba8MS+Rz9e6TGSO/TLQnnsseXNJwwGAme
68Xy4UP17brtxWyS7DG2WWU/k21g9Q4CgXaAigPGxCpveoT/nRceruaEXfvox1YJn9/ilEZ41lDY
uuqt1WnfXKVsBvz6tBlmm8OmffhbASKZ34TaOvYgaAA1aJtN/B2LrhW7dllViyK2HeJJXZvM5kYb
V0eYbOkkHgeA8Mhu3sBqXfw4pw+KT03lkUxF7XRNjePuE9lww5jDf2Td2lxhbTwL8jH1ZvlcGeHm
lK1ILsQX2M3b4qD2Cu34QHy6TsA6Ot5U6thg5c0dR1SA4CkLZ5vOeVTjzTXlxqwD2T92htqfbp7A
wOWsRyA7LqFmXfsS7nBt+NZWkkalqDHE7oJNh809no0kcNejjOIktoKVdWXjz45F3WMqowY2eCAu
/kTrQOlxq2TSPysRj2Q3VKLfirgLFGrL4rEtN4+tu46Mh1m5hnUrygHG4m0+QPYIvDIk5EZZjPtI
ss7NeT8Y35e8Tqks2xF2YAc6LLDYgSzCLHnjQz3swnAaTU4i6+CrPrX4xxZdWQbrygHHDfrHmZ2t
2/r62ruZfs19uiZ4x0k05Cuui+qohZPh4W5jrErl5dL/UfXg/NGpbTP5VOPHeUjlZMmvxRLXF6aK
ZACqGKjzEz7Tpj71WE0Ynw3itIaiH9cmKbH9wlkeJKn/kk3ak8fRII75wOMo+xgUIRzf7kKDvFmW
5FV260SPao4Y0kL8Si4rQ35kuVA29yBCzYpGgmSSFXEQsbVIWDSK09a2nr5s46iXXGhfu9z6ys+n
VGxjdKTo4fBoLF2Ha+UWg/3lTVh7QJi7l7lIXcvyJoBJ5qVrszXcCWd1+ELcuECYJdSQ7JHEaEXR
Bgtvn9bYuGbn0kaxU7IwlO+uW2coCVQn3MnB4696q7KM+B1paOxfmMNaTo5bPIPpj/Vd+5ZtaUuK
BVAfh1ncMlmN6/9ONAJW8zOu6ZhrfD0SvFRSSeRMSh+6JPdI2Whvs0j4vaubRvdMw2T5bRNUlhLG
6z4pie+3lziJWYBKmrnm22cjCHcCrIeWtZHztZKjjIuMj0sLJDOia0HJ7BAnNWEfcr+YLFu7XDYV
nD6yLPgXV3D+gNdMgkOX9yu+iyeYOxGLM8Z0MDxSGBrrZ3hL+uHYkSH7qlMSRp+KB7BDKZqO9vMP
95iwkRgBUWl14dumdb1Dykzvr0q5RO8nNYAky3BbR8e+QfoabBhlOD+be+TmjSbK0qIRQiwwI1s7
tW+wFcrWEnUkdHN5Rwpgd9jNNdQca1f1XYkIWaaKdh7m5C8KXFftmeoDcUb/nem8gtdCCD2R1eo7
iW1/nSuDWO4q1Zr/brO5d4cU2wv2BYonue2rZeyi48bTqs9Tw0n/vIY9tgvpjGXgHQA7LCTyhRJf
JIEbOFbksfzwMouOhRhUBtibORlXuuwFN1CNch939/4QfUTt+PqfBu+/XahmkHRQ0sOUJJGqjs+0
nkLni37p1xGfPsFtcluw+Z0+ZE0rnlMdtUnpsDHo8w32/RoAbDq70vOe1tdAZcwXQYS/cCUM4QHH
LRmxURmPLqxfUzuH732N3ujQIFcvPGSOdvpRG7i45rqPhSgQqBMOCDiYkhludoNmCBQPVx8caL+M
SKmkKlpzruYqLUaopCC1JTzbICq9+/xd0eUM07du3TA8YMehq04q6qj8YpanFCKxatSljxFICHOZ
YGkPuPhdIHKz9dxhT8EjKRTjxGj+c/G48iLzK8AxuzWBy304huS8VpKgAk1rZ39igSqzbz1SGfG/
H9q5HKqZt2XXiQixIVswdyon2RIPx6hCiMkekS81ySucHfa+ZhLkRBoYW33RGiXwBExrVQiWntft
17xhu6cQCLZJiwlf5fjAUxbTnG2iHvaTj4PpjCYBHZ1vXGpOFaL9un1U0aA9htKtfTGDBcne0GBs
4ndMB4W7OQlHnH+jnezgATZzWbR6bhj6GTqp9cD8ENSnaZ4ieU3msLobPKGzfa7rUayHCn32fIx6
l7obDOEa+sDv+4tHTCDCHDPWE3iyJto3fx1rLfmMRt7X7wr7r9l1Mx78WoHNYT39xL1r1XGrwZXC
AT+g68E2iJ39Myra6n09Wm9fJg3vs32NPpgWwZr2w6VbnFG4DsRA0beyIeUjjC6hRt9nggUJlI5I
4LwOBKWxCOnaqMPEYbh/0izV3QVfc7O8rrLxpKgI2BUcCwOamSWdToowG3pf9hyms/uaVgrq5Ayz
3j4LV5iYzm6Yyd3UT8mT9SHLcjHVPdkJBtXerdr6LRZ5mzToUd08LcOXT7ircjQIun7ZhinLXizb
fLZzi4hDTJH9Ehe9jYf3tIm4/7t1vA6hH+oqtGDGen+kSc19CQeJYTgHqVi3p8Ss01AIOyz+VQvY
ol0szCV9EU5meSCDHPt9yrLuSWzWBDmfSDZ/2qiW6XHcEgd7dyfp+B/yW3yIxAGUjGvWAOQsooHx
Z1knozkuEtLaslpk8jdesyoai7DtIwCdkE3FzTXIvA1OQeidLHCnWlnqOBEGesJRpVcKvVaGxr4e
5l2Gy3F68gl+51OCffF4n8AHtv1dbTNux5JyE685NZsICloFpC7hKWYoZo1m5C4fOrssHw6p4v5U
1TpK9liTVPqA8X9NLihxPvyEuxU8Sf+6kdGagrmdBTrekCtI1u0WaP2zBUOW7TXilWwxNHfXlpgC
ts920UZgc//pZZTE0M5jS2y5RFnfRMcZeuhB/Wr81Lcea29ThMVtmJGTtOwns86YdDffFCSFQVwB
fZGwO1ZPUfTQ8oHEWY5GyLi1GPAv853op2nTOcLNHCV4He0af6FTEx3atq6p5V+NLZqgnDM3LPsJ
8V7iaEw0nCbVyDTnKyrHd5ItffadyT4aXrysDXsxlmF+1mTEaJW5cCoZUeTA0HS0xWCSxBYYy/kR
b4Hdet9VE4Ru0faUaW3nE0YvEl5ixD5V1ywYuxeO7l0Wjmlk94bDSrFnP9GpuwUDDWHnPG1+F0WQ
8hYx3FGQY2e7+TUNjY926WCytrTDOOUsMpRdZSXbqoyZHg3+uIvYNTR1kOaijZpPfGhtk4+tNE9r
guq9S5a+hU9zZ4aHVTLIdlwayN8w2caXGANpg7VvCvqggB3i9L1GwfCFOo+q1+ICvjHfQ8AH6cxM
8tnCo2tcVW/3KV1EU6asC2SRzRoaYVSdtX8MPZ2Gw4Roqi7XZmaRzj2ZUw37aSZ6+tpN8InKg6aX
ohgXereIN1s1If8hjnsyFa1AwS8CU4XPilcOgp0k+ldHQypyH82AoaKki5762LFl5xeQnLmbEBgL
l8KuSfD7m6SHUrLFtCH7ATUBYbUYpaIOVrq7NK5pjfYTSNOzht0jQigEK/ooDko0v/JBBiS6JU06
5QjIiD+DeuwVUlbjDoPkOseoC75Wuxqft8gJEiQAiSRtcqOxSnWRDAaGBIF2I5oDt3IM7IknZ1wM
27uPXVJsmCjacp2D5og5uhX7DlPIAwr+cMhktfw3DuMvAGb1MZ6s2nWMuB0n43vWJbdxaKu9ghvc
2dQI4lKtCtH0IkIlr0Td4zmmK8uJhNt7iX6Y3agZNyBjEHSYE+bSHpbkkqbDbZsisHMBb+BvLxuq
CjdXAB6W7gvzwNNiCD/dT+Cb2Jb1NdzaV5muI6bsWD6lEihYEw1afC84dmdAQJ4XQ9/WJY/r4YXW
iX4HTayjHUBPeCL7LAl+k37ShZfNY0UwduuWkUM4uK3QHdaOg7wbRVis2Rqd4PEi2pwBNHhZ1tDa
nMAFoLQqZL/gWTOXWIRKXvBq+sfAVgvWcS199WaSf0E1urw3CD5LoULMMQ2619CbmiK0jH8jqZHk
jZ40ZGuRRNQsanIopw43hFbwQpWelwiDw6CVSfvY0gpjzeI/xKJdmTVxVTQ97NbPdlzHz9pi1bKs
kX9RFfcZs5i3hpXLGAPJ7wB5ZQiBSf28q0T7GqBgHCfdIOcE8Q1w+bLYQ1+mf5RXHYDU6Sx58rxY
UFtGEkxLdnjTxl5Iqy8k3b4E7RAuGyGAXg31OQXQtAXRf4vwXYGDeeiZeB2z5YUweeur5RwnmJZU
BQP3cLKvqmuvaPLe42q9CSO/qxG6CYpmoP5/2+kxgLTz+OqX5Nf9LwfK8mI12QvamfYZF96ZJZgC
tmj+ahNYl6Lg2TJde7i6tf1hhpVvYREF0g0Y9YJRlVTr+0qiTM+AhNZLzQk7LSrOYD2TJN+Ua+C4
fTIuZVC5Q2PDC/wTP6gUrzUinnNugg9FspMdkr+WuxAigsmWQ7atBZKxh9xMIVIMwI0vo3ioaSvA
bqGh5HY+NiO+NOfZQ71uV8yHz2h1gKJUsoglPWVzVaZtgPYFES+0qndjGP5la/2B8fBPvdTIMhl8
Hjl5BRT6VfHgvIV4vVhJ/DdasKiSHgNKirRufwAhXoC/fpCQXoIVhJEZ3qQAjYvCBzf++hmoEWpi
eqwa8s9JV8Bwvyr6PngiwyoLoOePgmTHZdheMTNcgUt8VWn229fjDyX6XSXkHcgHjL7551gDug1G
emySu25JPdnJvWXDMhU0bUHgV6xHnkOItY9Y7wwH8LDIuqhbe5jH4AduyzTPlAv3aRyJ4xJMeUzr
S6xBfKkeXRRiLGGvcbdaTe9B5sG+6mOdb4q822iF9UqH/S13srCExq57+rTxcWebeI8C8Gbb7OK1
3GkLjjRTwQlILQqLOmpZHZxHAAqAA49LN6hyy/sCMi+aL7EN9wtMgsy8Dbg9+m8t8UTatDurWR6r
oXtNNn1MgO2iwmRpvqx2KAY2nLdE7Fdvd1M4/nJwLCZsxvWBpAkkIZFlTvIJCTdxG7+G6K9xi1wF
kq8coK3Ku09A/T+MWrmjI/lVx/cSRMOjMN0HhqQ071a/t/i3CMiZkDM4oG4H7Xx5f+5wjLwYEDXB
HOfCzW/Ir7sskEwrEANqQ24RRwzTzNlhqGp1TGT72g/NG0Ju+wKKfZNHbfsrRMagTyFMT116WILu
kUU1lkPX6lyL8HkY/Dfn9BOymrPh9TvNwKrcE86ChR1iNPxyrh5EVze55PrSCF0Kpg92FvtZ1n/g
T7VLabgDBnrJshFVE2YsRUpdkVTmqKvlBSERvABSVkrLy8hhykswP891+FOTrsuNTjEEQFSVW3Rf
Ocx5FICe2ZbEDe+hUQ2u61aW/ZZ8oQi8JHTaA1DVuYAs7bSs202I5C/wmwMM9k9y4Y/Z6v9lKvzu
6/q81MNjvCw3ZrctZxIjjDb7HtETnEyvU2LwZ/IYzMujEuTBM/t3GWQJD4dSoEgBHpw+m1jAjVzv
wTrfkIz3GqTmULfmw23pWamtbDNkUPYMeaZzkCuJQpz06Qex4zFIswdYQrzdc3kVApOxTnkJEXlH
KAyFiEn/daE61kFwjFpxBBb6YAP5piN/zlZVppF93Wi6b8H4gq/bLQN7Ro7tH5aN+PLAeFuw6/lC
6FOI2pivUu5FO/EC+cn/bLadOrc9t3KKCtS1l8brx0B0j2Ttj+xu5+63Bsr+4BT1GGpxmb2k8bIH
KHOtU67yOSbfTTg/Yaz8qibxGm/VDqPasVb6y3ZbyYIazS4qw+LiN+AqV/RRY67U9F+P887noKjj
5XWR7tOs4twKu/esObWK7QR35wjNZhONp5mTU5fRq49we8goqwCx6n0U1WUS2cPWIGMomJ+gv/5Q
zQA8njxEoYMi3mBWt0hWRhFCFqsPEQbnxuc5qGqAIoBJobiNC4rb9/7WIFg+wS19hxHt2mngkSrx
XyNZnntBf82ucfm6zAC4yJkgBGup20MIeF4nDVQr7QtcAL4sLsglG09T0JdxX+H7N09sxEFlZn1h
crokDZYLyCYVbl9+bJfqgmWoEij40Qj2ugp2YEP10/n5FkR6yoe+ewi66Sr69kzi8JYt2SN2mR63
tf91P7GDiYqon+TObO0hGIGydNGZj/TdqBEwSxCeWqteoQ66rrNs88RESOwNCYLMQPd1YXQymfmg
C/0eeTDnDUmepJUov/VHxsQHev/HDFVpWWipoumxisRbB8GrAaySuGHHp+nYoBG7r3DxskYjgsQh
c0vE+Lfm4w/eyCsaHXicjntkNv2dLRCKWU83R/yxou3zrLPD5uPjBsMxWH4WqzUPiGb5s3S8WFgM
2xt8GJmNL9EqhmL20L8jjvstmStSCk5u08h+aSpOvayaHUR2R+xHHWXFv22KV8+DOGcAnXYW3CLm
PLwt0/9eI/l9/7urxkL9tF4iFv+DkTSiDvEokS7wtEbhUSv9ZJk5wsjkZQA0Isfto7PB1bu7wwPR
JyQZ5rDFpPna165MCKQ/fn2LmPoPSWawP0wfmABqFsXug2XpBWbkaZ4FCIITyItYpuCaZNN7kK7v
AzP/YKz02PHgO85A7aBA6Fb9Tow59nx5bHp3EVt3TqN+nxjxMrX2v5XOL4PUv6Vd3piG5U1Sf/7/
oOvaHbYqPU9h+jhO7NbMOGxhLJ7mNEoP8CuWRaS3D1DTwB+sOHSAvkqA4Sh+eKtYar0MSK/FeT1k
Q/PYReKUJFWVdyT6wYbDfiZVmm8mu6b91OcWYFySAahvpChlYz9xAVyDJPo9G3YZg/C3GdrT/Qbz
i/rJqizJgcrciOcf2sB0oAINjUhXZG0Fx2HkD3RLctPaIvHyRUq02Nn9jvdNg//RuJNpVjpU6pSF
hxrRpSyMcrI2Nsex/sjksubQER3HdXqHNwxOYYPU+aaNgFKC7Qc0kHcWQRRNBxpEBf1zvWBumpGV
g+nsBY6nl7Xr0kKnboeHQXAtZj/BoHBztOFjiMIyesJKMNtPgWFnJVafQ+8l0IJg1oJN80WiJR7T
9E8zJg+BSsaTxliJDe0zCMfd0FuSb3HEIeEJsyvvtzdQxP98bC73x2WG5EDq5lcwRxki3rrLMM58
v4TVrxk5sEU4k18eoEeTGx/rT9kJ/dvb7V0AGsHL6NAYMjSxwS8gp/QX2nGki8PfHU8bIzUYwaau
95MNh7PllT40DgJNoK5nPeGthRl7awK5Hukcpryop8H8DmqHrPtpxvMYswSsq7N7M8YyN4P+EUnC
iiBwDykSllY8k4pHGazxND+sdPu+X0CpXv/rWICK4dT3qNczVcDTR5e+Gpm+90jHLqIFzQU4gAz1
NPsaISeYHEAohbcuqbmuarnGBjcW6kXtQO8zGba7pYlPdK6b+zCqc0W6AtsGwX5N2Pxng+iNF1OQ
kf9gn5fuaWoM4EcY78aTqXK24uuDK2aANe2AHdHd4zhAbZyD24x2QMODm5KT/5n5XBVgH0Ak1i2A
F5dCVRkrTK955P36JRhT5WQY348RwLUwyfSVWMDN22rDMIcCcC2DDPoNAWkOghkdf3W+2WF1F3tT
na/tw7QYleU9PsRygk/z+7KsjJarrtMygavplrdZjVE74Jpn+bwp8djM1mKiIeoQmzX4HGo770f0
yCfaMmgJAGVhBIqZ2Dfw84c5DO922Yb1LLVuyMRqqfrhIGnf0G8jAamLEwumTILYgVg31jM8dzoy
FzVsZpIiWUgPVUUcd/Y9UKvfQHYs3OS1GPkLZBuw8UcghCkRxLud8XM5SEX0SouuX9KHteooaGhL
Zwg24AyRFF0soh+YNyuXt0ta/bQ4cQ+YqYZLpXlyGmAfDX4j3T5EGk7ndgAjlCkF6iEaryvpybOc
GhFd1WwEnBYR7SJylwz9t1SxMA9Kd0Ow0+MozjX4610i0DBM3YQLJDbVYyjr3ud64m5/TxDmX2ZY
aFoyCFzqssVqLX+Mm0nvlKLxE/oi2hZttaanBu/5Bk+5fjcPJOrglmX9S7NSeva+S9/gwKKuC9jg
a5UY9AlzFpyTrpF7nPym7DLCDxTJNzlT+CJUhM0T2iQpeHLNdtEsozMAYlnU2ToVIuX4B8am2Xcd
hCT5nXrfAz5e90jkCb7tFKXf40DMc9KG6gygpl/3VdRbjDvLdFPM80MnktHnbgOsu7ZUfG4+YCwP
K58dxtG5ox5iDzQDEqFZLxxQphpPI9VqLjsATHDsYAAsNYYqGFG9+XZYCw28UD5s05ogb2pp99mK
0XWjS5rH+OLz1CteBA2+U+x3Nuc64q5IIVU5cpuWQBUV4IXuSHq/S7r5NMemWBYCIAfZsmilOls2
TQJaREcfGBa6Aj+UyBseXmofHGOW7ejCnuNsC3Es+CfSZd4ZaT619WjQgFT3ILVgCfKE5vIRVktN
3g6Ik6MewA7nMEhyHf6oZ39Cx/6u8TAVgHt1MbfjS9DMH4POwsLwQBULpDIBJ1fQUgenswef1qqQ
9XLzM7h4opZ/lG1XnfR1TjpywPt9DELirn1VPyjcoUtTXQeLbmINmgIRQVHpM8/2kVtPqaHfrYpg
5CkOoyP7NaUPESycQeA8prH5XQf2tOh4X1lzMz0ETqJlz4FcHtKxT3JYkqtjFbcFbwA6sC08zFTQ
XLZtv4f7P9QwERg0bxuGacFh0LuLuMLEo5kYzA5il6YEeY/usisNNTZnDUqDEfTDVtt/9996msnB
9fNvAgMv51GVcU7LjM84Q0jUGs1hG/wxGMLdHK0HGcZnWGnjrhw1OA0o5rYObJbe/rWEvCnc0GVL
YAuwdRp8CEF5Wv7MAe/ydfAfDY4MViLt0whtmtXdWAxwKFlSUEfhPcfECxToGdnnIy7S1QibRyK4
TlPymK7LngXRoW2Q6RRyXJHs5sYVzU/yBlnzD5Hpz0oRDWgZAaICkLGj+/vPngXLwXQpXntNT21E
HwOGKWGVAIMWq1wBE9oHikM2QMrEE3V1eNqHgDOzjzg5Y0EUYKseXqZsu21CPgyQ1VYKE7ONwzSf
o4Zf8Zrfajhx9DDWyz1y5pES4o7bVCGFb8yeZvzNpM1eN5G8CUofGScvlVEPnRzLuAavCJkaJAjL
AZjfU4CnToXJgwBb7AO/wM5oPxL5K9LBk6wrhPkt5/tvNDHYcensq4n9bejCbxoFe0+yd0jsAB1L
KG7aqUxliEmYFK1vVMmAtsRVf4CpfW6W5RMolwDXDBmhiw9ocm/3JxqN7omnzdFV3WNcN39h4w9t
01aG/fA8phvJPWQD8B3/C3fdss/qT/AbB6vqI4mhMZu82Buizo1cCszPR189L7H4tHftAwnIHxby
l3iOS9L3uandx/1VgQ3zJeQ4ZcxdGeo/tA4eI2EuYRQ9xawimJDCPzE4ivt/MMBVlwxgKwcRELgj
BJbghBwaLrblKA4PUF6XY7UcQYGhOLNuLSqIdTRBjaBD4aof/IjPGo5NYfARMHnyBNqJBQAygtzo
7xkQHDW0ELgBSIBjbqbn+89h0v4K2czO8faGSempIzh3cJZqMsRHDgkYBJD9v1dYPYxclRFoXdhz
Fcr7i4AeocmCQgzDa8B4hbZp2A6LgRFwRJYzjju4kWkfjv6GYl70E4b7DMAqoDc06MEhs78REY1/
HyhmrhUt+sw8ulr/o0v0Era+iLOllMr8uqcMBqvBtQuMU06nLqr+2BG08NKdTfQzBuop7v2xIeTY
bL9iNp8QcY/niEVIiIT75CtAQgobwz0J+bFKMbHxzr1mXB/hY4ZosBQkRNIW96dwPx/1vJSbpBrS
0PCnN9vBzXePswr1yuq/k2/fg07ffHUP4AztESPrf///FWDDtqcIQ0yJx7Qnzv3cHOqVf+PyumBb
6TcXHoND4HHQWuXzUbU5581fiGzcJQkXddhUelxi/wWdln+oh2D9G0RSTGegMrrL3VhD4lLFtMVX
N+i9T8P1TJbKf2mDJ9rWuGLCDIIKsOWgOiZwgr0O0KGB/Y1HtV3Q/GQ3MnX6gy8iPXG31v9VUEOW
yTCFT9H0P87OazluJVvTr9Kxrwd94M2J030BlGUVPUVRvEGQFAXvPZ5+Pqh7Zig0UTXB2B3Re0sk
XGauXLnWbwgjoiHULPPW72gsNRvwGxYRerBuVEVMqWGD9JR03ccfU+q/ix7npMiLrpu4HsgH6XlG
HR2asEAhaOC4b/tW5I6oJIh8FJlUVNVL/XKke3oJ0G/cpJWp7KvST528V0xbqioa8rSutp2cQr3w
fQ2YUaheFBz6fgySXjrSOLb7oXHDtWUG1d4M/KLjONS8aDS7d6JYBuMuS1zvznfbh5Rm5KrxIqOx
NUWgYje5DNE0btd+BQZ4iNWLWsn0fThG3zNJdmHQjtmjT1UVxzj249D9bpb5NzGDtJi20UbGQdIe
VOnGD5vINuOwsAurixy6+Spwgkyykf0WbXrunm0Ehc5JLkl3MXc8YvN5XXe+uK5rpdha/ag4sgI8
19Pk9wJjd1tpKXwQyLV9OioC06+Pbqx0FCmsonDlNX1yWafmQ6hIx0YD+GmiP09FYNPJpWQrPKHd
h9mhUoT3Whs7aomJsOszIWOTjdL7tqj8TdOSeIOSrfRXnexvZcb1ra6U9Y+yCS0HtOAEBaU5HFfV
LyrJz66YXjV1MpWSWssRB/W7YYjPVt7SZtEbKth5Xm7R8ODUJRdPHRY4YInNB+anceiTOrhQA+2m
H7qdlCZ8hQ4kRrc1jXavCeKjaXiNnYKlPFQqlWujalIHXMmhCrV7T0/i3dCQumaWnhO02nhFOxLt
+oIfFZPiZyxWBhvXWG+LVHPvPEN7onvXrLoqntp5grJPomzc+oQgW9fHF0VqqfOCd+iYX+AROSYH
h6Rjj0tlmNq97l30JXaEeSOxe44Udwpq087Yi6kjxz0vzeHNG9TRbnslg/IxiN9UPb7m8IwFrei9
oJQbOw0dmXWJrasN9IsuelTdVn0fbmqvB9xWZRYMVZNz1lDf5YYWs4EPiW0Y6nEc5HtaZ4WNZM+z
J0MXn0RMOetom0BTLgQ/+AG491ZO9Fe/TnOA7ZKjoVRB7Ygz5ziM1PBxTB3S4jXw5bfSaO7TuBZo
sXEkYcnoK9XKkTHrzCdfKa6iYIidWrUYgBR81pB20hE5B8ERcZ7GhoPiskG7TS+SxjEpuUwuk0PJ
dgNoKzoaLvm4H7VPEgcyY5r1dMevWre9IXF9CGn3gm6snhI46KAVxhtEza+s0vuBonAEfNJ8kiY2
0kjuIIfDhZSNl6BrWzuIygfAmxHFrsmbVaQV7aWeD+G2N55AoaQX4UAZIjF16pHxRTwEBzFtN4Nf
7OFs3EXFeKsJKYzTrlSBY6X6sbKkd9TiStutFAvZJVDPMQXClTHlS7XiUvXsd6U/yOtepYnmuxbj
1lCaRQmUYc3FPgFSYgSjaXdxkst2V479HZVo/0kyB/8y96KrjiCZKZFnm1ZTc3jNHOLnIZL9q4zW
MBQmXQMj7l1qY/3diMd9FdMEzpP4TVPCbWrxJcOIMKJ34pM6DC1IcZP+mjF+d72+WWWqoW1Ezpf2
pAPfmaFiU7rdyxL0DVW40FXFpPqX7+QaaFM/HKsy3OWqeZT9aDuKQHvHyjvGmneXSvqr1Bbb2GyQ
5TP6ksllEMSFRyL6ZWqaW4vsprKSfVUJkFzVW7/q+g1uZi2zhqJBW4IuLNx4Vxs0+LwG5GjlWyvZ
M26g/Hzjkz7LAQE/z8dVkuS3btGscw3EjyWBlegUPtbUkWzai17QDYBDjbuehIY9d3gcU9pcPQgv
Qpjc2Fmg3XmmIXKGVaBoBCklpLZ/B8/zir3n1UjzMfG9gPhL/l1R3DRl6hBpSNnC0/ufhl5dDHAF
wlQ6IOB7D4p7g/CnE+nedtIJrkdr18TKq+6KwD870tkuJintfmR99t3KsiuzEckPxPgxysdnq6Zl
QU+jsg0kZvK+vtH6mOkF2SxLRdJgw8Gpk6rcXVkYu4K+ZTq8tGzsRBw2EPUY4hOgIiFjDbdJIQIn
PyYVkHdGOg02ffJeR+pVbWBYxeUziizdyNj0myAnTW3IQAbrSArnYd2N4JMDYnc1/fSkaaHpIX7b
rhOgdI2KsArIl/+Lw5baS+E5uJKu4pbaawu+nGBTWuXG08Ojl3QboQGcM3QrHzP7tgl3EgZuIlwa
RZZuRZVKpPngDVduFBLkeUxZ6A/Tw7NUVq5QrqvhCeftWO5p9TKdW+0uxuthlFPKP2hi821GJd2M
aALH2mOkdnu86oAWeD+r8juvbJL9S1G66SabKGSgurp69fp4VSbmVROZzPXS4SnE1HXMSR4kKC9c
lARUTeVUPdz2Dcd9/5l/k1Vyd6miw0GvRTFIXq50XJKtLFobYXCpUEuX4uiV5jRVIKm/j0jCGgfI
pXmdgq94yCtdlzkW0YOnxfijbrS7BipEyJcpa+rvtIQk3bVbyd/BTSHO4edHqyWgaSy/BvEvqktP
kw1z1FF7suBo1/SRK6oqfa0AHi3pUiYp/dRxU6YbKY2utHEAlUvyOyYupOv4uReTn1ojH0V2SS4I
1nVdMlcnvnelPSXi41i67HOl4+b+puuSA+Vle1oFcDPu2Mm3ekWvyxdru2ysnOiR2LVWO+bY3bae
uIl6ARBJRTU+3zE3RDXZgbZcZRpoYrqPcRpeV1F42ar6nciNKMv0sbSl73uEJ7ayDPFGToWdF7bb
MIo3o0EHF/c2QYluVDm8M/qOmiRsZXZ89qlxlZkNxTzwextXiPNVKAirVG1udDX+DlZ8r5XlkQ8B
YHrykyajKiAGGAO2TOwe1SoSt2YDf3N4klAEsRPAGCIHNupJIMb14cCAD3p658Xduuus1SjlN1q8
bazqeZpEghSsI+rFnkKNtnwKJvsfX7b7pn2fpD7EFC22UaS1Vz8wjCEIF1c8ipG0MpAt7I3yFgu5
Se42T35z/zzKLRYtYYprhPbqNqgeRcW8aavySm9TGA/qUdTlQwc4GFx09nvpSar5akn1wzQD4h7F
Jb1voXPkzzkhSEbqflKrimXhLq1YcsNdHblbA9UNlcAMLXtX5yjVt8XwoobtdaQ1u3j4HlskIB26
7Ey0gGyRRkU6XCYst6Rln5SsGv0Zf4fOoy4A9c/Ga5UMQy7rVcTbc4hxYsqLfVat1cK3R9TKJFnd
mEEN5D8Daj/s+zzZZShDFho0vNzxOU0m7mXaXY0AYfyJxcYxcJpIEPLuIiXYc9GLTkiuo8j45lXD
jqzDFmvXrmA0Atq5yHTx0PbqtaELvaOa1cNU/UPbnKEPZe0m8t2V0DZ2NFS7pCFFkCUsrY+Uo17q
djwmPC4FflJad18hoKf64zqtJuDU8OBOR+talB5+L7hJvLPUoieDJZ+ot2KPG72XbEyCFEZrv7cm
kzKsQNOkBSqeACeyAI5DIiZ4NUH/C1AQRScAcpFFzu45pMu7glLeUGymXwrrCHCsdcgGZR318iWv
kJN3MXBNOWw7xmlqLQHluJFqlpz107VaTgcVsPZuPyUbQUglVKIEgh3HgEaENrQbpHMcSGhPbpdv
Cjm5qIVoOwV00X8uPBXSwM9pnIiMl9OYYFvqGJTG9T7gLKysmLlT+JiGWMv6XTC+SFTWp/saOieS
6VdUDAh6zV1Xfr+x2FP6YjNFFL5wCtAsgi2d4XyWJtExKOp1PuDolj76hNkOqbwpbAdJcBXW/jde
16hEOsKIsJay0wfBtddIG2JEklS2CHtSY4MAjUcjVHsyLRd8V8K5JQMK0zmVae09y3CswtiMWOTI
vbkJS2MF6IkTmbICBrTnbRpwYc60XYZj+E3rDEgGCSEAjWhbz5TLmPI4p6ldb+j3U3zN0ZpswuJn
MUqH0gBORSvSvRPBaRNDQiYWMZRixbYcoGNWj1HqXkchJsJNv5o+fEYfyEqy9fQAkZqvmPJyIzlE
Ro3/G8snPR3vlDzYh3RU+dNpuNl8QXOuppVTgkyc4tiIPNHgd5RiFBvezIGfBMFOuSZzEM2+zAz5
Dn3FmzpsKWilx5EvNzLJ/fgNBCDthdgmR4izC2j0Gx6hicsVJUSOjKClB/gXCqmidYMVG2iPgiHT
ry2AnE6euhddbvXk3ojJJrQNbTgnCgXfkgJQGr8EcfeCY8E3s7J+EfvgjQlq5IRjfR0iaepA9sK+
Umcxqy4aTo1O80lyTaqB2jZrQx/1lIqa3TR/IuOlkd0nWdQfihrmx/QB6dysYrcVdymNtHi6oO9z
xOWY9VBOUqygiG9VZbySY8orI6c4TY1rZywGFtmEvpsi8PT3OGl+E9v0vXS79E2MxRsj6+nwqM9Q
GDgnlPetNFG/2rusG65RJ7nJVPlNb6ULXaiYFQqOLULaHOKmg1fT/5ymCf3bX5E2viCsyrf1zdc2
FW/bVKV2p1HbNrJ7tCGzjTSmWNYonJhCS7idZiON3Fuw/sc2SX9E4fgjUEsyg/wahfI1RYUNH3Hv
Cd1aSyyQwdIPvZCvoGkcSyu8F7Xo0tDrB4HWt0pfBACZ8BBlLdThPLiVXGs45DjgbaB+XtR58eSF
ymMXyc+eqtxpMYlAoFlbUUbFM1ElfyWrHSHHKm7dtrhJOvVq1KujQWrAeQI95ELmJu1vCd/QqNdR
An/ITCoy/Hjg2ConP9PGfQZMd+S4EtowGAy0xrQJMUq3Noo5GE3rvs703lbi/LrX2+1oVNc5hQHM
fORbwHkA0Kx3Kh9Ys1DQRo4kcUqoKTb8pBdJDCq7zAbqOnl9BRhLsT01eya0P8hI9q8ZjqfKGAp6
DPJTJSvfSOBvdE2768zs1csGNGbidJOMxppXXosUZWXdeAh95VrPzE1lBuvWJL3t5OdC1IgwRDN2
UGq5efyzBKQM+KdSVpKMM1ZXUwZCUH/s41+tCFCjqFzrgILK9IAxHCgdHm4a1COUUFo1WmV2a4lD
Q1+Ha8EoqmPcpy85HyOq6rsM+lfdgfwDp3kzrWBDp23TtYUTF8r3jowhjzjWTIFoCsA07Ww3YeV0
Wpc5iiq8KflEu6LtGBXxSw6goOzq50DrMydIqudeC16p7KTs3BoNiGZVVdpbmgJKqU1YRqUqbSvd
/QYt5JHO/yZT6WyLRFWtT5+yrkAGoxJsacgustK6JcTDWqqIt4J1V4/hJcnZo567L55nQnkRxgvT
bAEia/fUVg59HD9VoILSON0ptXFAToJH51Fc6ubiEFyY4o+GvpX/GPnWxhWjb1kMnguoaOigGQJ5
L94H4ggtaiTByGX/TlIIUghh3ePyBXK8Bn+ghgS2sY3WcIGe6lqmVxjeD/H4bgbtRg/HYSf4bbeB
LwVYB3RhYY9mXuDKxg4f+hx1hcp09zVC2ayvxoC2713rYiZuR+jQm7qCsORK2PlqrRc4wJgTGvzN
HaJx0Q2FDFDRULAQF0i7nUWFZwctNrgz4gAoWPEOq5nXQcPpO798WWi691MpjeSiAv5AG3scN30B
FE3PxWsdbeRj5A4AxwcF3JintbbcpY0dmxxyrVCKoDxDa5SyKNiKof7eK/Wm1YrXIjfvpKDfF6F2
5/qNtg0p6q4BsSeBLYdEX0/XUfjsYx3Nb+ThzMIUN0ntCY6mtcEveJQW4GA3vfxfut5A/HVVWnqW
nDlevn3Lx45akV7aXiEcx8S/hRO87eNonxf0ApMrWS3fvyaqMRN10YqxrnItQLcjSMwLujMcU2Sr
O6N3sSSqMZNUisU60Rlxro5Y96SfIrJ5Ki3JeidGr6ff4HPtMcWUUST5IArlBVgMtSHY0BHAoKTT
bpf1q5z1PEnCTHIwp2+zIKBizsRZ4HQqNM96RLx7yaE/cikm8RntjqVLz7RZDGhE8F+nN6ByA3nZ
kxE2qYzVlx587jdUq1VmZDGKuTGIC9tEzlMa3K8p1sx9hrJRRJ0nhFku1NVDJZvXGejHr8kNGTNB
lmSkO1U0ibo28b7dRr1f23otnZNhkqbp8YlaytxoaASkFwYtiy5KSrpBVinnZJitgUyCP2hFuoZ1
kn4X1ERuQbHKnHe7euzgRuodOtOoHCewFXMQCl8cppl6S9GqQVYNCF8AIQCYl+cwOQE4nBFlnq7y
2dtOU+/DIpGUbPBdI8IHtiiTmuqXO9wHndwfZQCL4eb0TFtY7cZstddNEVJFQ7MyMe9TTh8UU6EG
iA+K8Hj6Bp/rjinGbKkPQ0jZzh8Rl1OnHs4Pzi/UAbz8VfR/Tqs9puxw+k7Td/nse81We5Fy6MHt
E4lJz33Nu+SHVJrnxBIXRKWM2XJvUgPhYZ9rc4jrsruRyrEOCBqJCagm+aqi43j6JRYGfW5GFKBN
ooXAL9a+kD6r0EG1It+XXnvGMWXhG80NiRRLHBQsrjCehCaI0CNKK23zRSUzfbb6EWGp+gjO3vp3
Yjd9I7/TzpngLT35NIE/rIZhlCSYxxMLxBBegbbWK8mL1S9J7yn6bCED1+sTRcMDpML6Y4XgbPm9
ylP9S/rGij690odHb4fGkJp+2lFzyb+SECBGpzQ/EyWWvstsAfu50nR0z5gwbneYPAw4m96enosL
k16fLd2mH0U30BHRl/Aa99WS7p2+otDQQRQsNBj7UHxO32khH9BnS9essyIXJKTz2aCTy7AMMhr4
LcBSzow2HQjolHTrbk7fbCHk6fO1rEk6jgA+km1IBGK7Iv3oCmGvilLgTCe50zdZGJa5NRE4DNHS
xVxbx4pROAYQ/AYrqq8FibklUetBUhoxwUXu0HoUUAdLvfHSt7T91559to6TPoAkaGCkmAWdIwTt
tQrT4vSlF8Lb3JWo1REvMEye3JSCjQgqDv7enRBWX0v45r5EZZ6FujY5YSM62jvoCXl7P87k1emH
XxrT6c8/rGNzkPCwdDHRDiljr6dCkFSM+ub0xReWwNyGSNMsHYIfIuhx12Q5hXFXcy9KEQiLreQp
+HyoahF4SV3qvX+9z3+99f/tvWc3/9obq3/+D//9luWg/T2/nv3nPx+yhP/9z/Q7//dn/vyNf27f
s6uX5L2a/9Afv8N1/33f1Uv98sd/rLGEqnEZfy+Hu/cKkMnv6/OE00/+//7l395/X+VhyN//8ddb
1qT1dDUvyNK//v1X+5//+EuenL7/6+P1//2X0wv84y/QacBr8iB9r/7jt95fqvoff0my/nddlBUk
sUxR1wGM/fW37v3330j63y3ZUmTTApGkGZPbeooorj/d9e8W0d0ydZTR8WWbkqkqa6a/Uv+uS5ph
oVKDkp6l88t//Z+n+2N8/t94/S1t4G8EaV3946/PArKh6upsAsI/dPNGS8Yjnrl7tevfTCOswXbp
AWI56l4bYnPjjuLrh2/z77t/vNtnM3K6G2/zx3TvQlTIKIwdoeH5dl23R4y34BkK3i1d1e+5r5+J
/r+lxueZ23Sn2UZDeQOlJKnoj16mDuMaNUIVdmAgX0aiOX6zLB8/CTc0D0MQSk+Zpsi/JEkdjk0H
vgCSSCremdT36OpLYFW+EGOnZ5ptSV6KkXIA3ODYSYBskYqq18AZo51uhNW/1t8fy+/jB56G7bPX
nm1EniHBRDIDWqqhdYMU1bVYtI+nx+6zPY6nV6Zs/EOoAp0JAtcs2iNU/vAtNjPguC0KCEac+1cq
qcL69H3k6Vk/eYe50Q46DaVpBHl3lAFaPrWFpa3GKEO6ISEP9LOq3Wi9Gq0DM8k2eOiKL2PmhRMn
QK1XCtKgV12cj5O8k06rw6c+bjZZ/ChrWQ1HxHCRmulZcVuVDsXD6Uf+ran+2SPPtrdMTZRE8ZnO
MnzYH67qxRDFPBF0OUqlNtqwMI9ME3pNXcIztynmdw6MS+nX6fvL06z+7P7TmH0YG1cqR1cTshYQ
Tw4q3L8plOotE4ddnYByjgtHpRuu9rlT9zA8LaSZDdHuAZM2YC66nC65ZG6paKLSLTtxpd6OXrIG
gbeaagWnn/GzbXqaPrN8uKZRGSQen4h6a9FfDOJVec6rdOnSsxgmt63bCcP09aUL/Hpa7VAbZxK7
hfWkzAKWG1XYeUVM+iy59+MnT3s5/TWWFtMsPFlpEyXIObTHComN0LjWTWriqGk04znrqKU7zION
6xMHUp5cQVxn/FkFgdNXb4HonlmmS19mFmkMNOtMAiwRfLjPcpHukLL60reZO//0VufpTe8DDhdU
mnJ+vUEYZc9s/aGH/jnzooU5I0/74YcVk1hyi6KBHgBma1woLC1NVQQU16hZnZk6CwMwtwHSYjT5
kCw1Doo+3MStfO8GdDfhY38TIJCeWVULG+rcB6hVYOiBpOJbjTo18qcmSaBWB2upfNfKxDk9IAs5
wtwPaAwlUzBiGbnS1Nx4heV4kADD5kV1my0sfJB096dvtDCn5OnPPwyKriCuKmjooho5+mJjRFPa
zBG4/NrVZ2u5xo6b5idXxzjM3wY+xRY0id5OX3xpPs0WdNgoULaRhjtoTXkxqMWjAkJDjdIz+czS
5Werue1iahWBaxxUo0BVGdCGat0KeXbmxL90+dlirqa+Q9ho+kHNuisAgNsWzTegzeccGz51JyX6
z11+kJnqkNHy9AP2BrTa7YRlgReJ/pQUD720bR+7fXB9eiQWZuvc7ScUCxo3VI0PformtWwkT4Bd
rn3XhTws36PRhxqvWX5tkUuzjV9w0Qqm/KsdNNfKV17ZvBltfienvGade2eKPQuL/LcR1YdlUY2t
heAsN8ky8F8CR1zUAY9SJ0Hl1OiJ5kF4ZoksxCxpmh8f71SFHX3c6XWUUCMNppftmmDsoiK9HCvx
1+kRWljmv3P2D3eRgjSiKcxdaogP9uCZKHPDI/zaxWernONS7YN+1A860fcCPCkNYAHI2+mrLyyU
322ED49eqzGEg5BHj4FHewCyQOPaOZI0py+/9P1ny9yK3VIR88A4ePVbqgPVB0o9+vTVu83pGyw9
/2yhW5YCsWIgjqSZ6u+g80b0Jrsccr+nn6nHLLzDf5oACR5FEovZKg/pVvAkhH412MKWDJu3NE3n
9JssTKK59w/CfUrLoxsHyx23gLfuYjH3zwzDwlea+/6EZZRZqGVDYkCkPIMov/MyeS1Bo9uefvil
G0zf7sM0Qo3AL7PKMw4cqm67QPlWCEAW4io5EzEWYuDcfscX0MJPRgEFBh+JnqbFhqHc9oO7arX2
KofGpA7vp99kaRimP//wJoYshYOcuTqENphGCLMCy/bCM33Fpak0W8ttqOSS3lGoKqsOYn3+OPY1
cmPlBDkWzqUFS2Mx27mFOocznhr6YRS1R6Rpn/pGexkrVsbpL7R0/dmaHrKw8xoKPIegRvWdXVWt
Vmo77k5ffekTzRa0DyQi1zRdP8TGTyx2r5FnXCfo3HPOPbPQPn9+bW60E0WwnMWW5zek8kVGOfWH
lBXBAxS3/It3mGbxhzk0Nh0qly0jMDEwgE+n7ipre7QVOV+cucXnW6g2d/NRLXgoY8hLxOHdYCLn
HoO9QWFKScGJhtmXdgfKq3++SIka3qDqeX4MBFRCSh1lWAVkztbSo+pMIf3ThrWhanNvH0+pawHH
o/iIliRdgL7LNqBlk3xNecT/kY1uhydHVVzGQMEQRYAwDjJdHJrc7qgLXVtWr5x5lIWqg2bN1n7l
iqaEancGpluB02x4GoCOrIpG9JTk1Lc1fBChTRigCSHGlAgWdZikobqkgjBsBfWmQEnApnhfbNwI
qQ1j9C1vJRhNcSMqQN1xDcSSAlHnNdo/VYGcvSEcc5hs55wtPw+TmjWLL7gr9HhPmuWxRoDDc3Ld
R3jULBvhSZMVEI19Cj/NNjvgSVAYEz07E/5/nwH/s17D8vxzohiDkXqelQyHekVytQY8v07W7b66
aq/j1bh7A7O4kZJV/VLa1Gze0y38dwfI5jp2lC+FJW3en6zdpk2jIR0OSOZeJZq4xpxvl2bCuVec
AtAnrzj3TIoIQmhgpvGxLItNqCnXSg+mu0CmW+lWRiXblmldtow36LoLQbmsPSjOsowS0Lgtu7fa
GraYr9mBLtz1aZPapuafg5QsRbRZRA5CCwYoWidHr0WCo1YLbd8rKkydBM716bD824Tys9efxWXO
/JGIGHZ8FFEtqa86NxQ8FP8MEbEEDbp6amkRim6dUl/BbW52EEgaCAp8oMeopfVmxJIMyL5tfp15
oIWXnneMEyNsM1mYxtvWNiQzq2B9d2Papl3tXVu04+1ZSM3nKYGmz1bV0OCPEAXcKUEh7yn+EV2M
EMNvjHX1pvxCjgVevhSuvNczL7awiOctZakMIQd73M68NK69q36FLDWSblAw7bfwCgObDVQodOnX
/q7/AuSBGDzvLTfVIBg6fAROAfm95rUP/VB9O/M6S+M0mzhSkEE1IEc/FOvoDnGmNf5iNgIKtuIg
2L3GgNIx16fvtbApzhvKqSSXpoaD2UHuhas6N26GMIKfUD/pZr7uar36WqiZ95YjUMO6a0XDAcDm
tVrk39oWkLeCjsDp91j4ZHPTMVTQkCfO8uioIXrtBHQqkQMDZNxkTXvmU/0uQX2ynueuY0mdC62i
WOnRL73oGa/z3LAtq8neUWGIn/krZHegDtOfAPfauqW4QdElhd1TKo+uRsEb5Hv1rqOslaLkgPYJ
PI0GKpeH4933GoG12PbzSDtg36XcZnCxnsC9qRd+3kJv8616+NLpDN2qP3eeXETjETcT6Hz6U46p
St2sMW29CDD9+dJgzNvxkQ8xGyn3/lAOhw64b24+9d65+sRCo0Wbd+M7jIWruA+GQ9M29Q9yRqgG
BS5ll4pct1eEOFRURHQUS7fyt4WP0m+Rl/7Xvp05+3aYepRirDDP4vJagUYstL/87Mbqzp2cFwLn
3BauMcVqMk6NjmaJOqMOFf+yFIb8TF1s6erT6vmQZXsS7g9NmEXHFmqjkxnxGpzPOYzZ1AT8bHnM
UkEtKru8ltLsyEFnoySiHcRELgMyo3KtmQhkwutBoO5LU8ycbTCqh9EM0h3Z0UMRQI6LdSqYkJrk
M5dfCItzJDGlSmNAaIi0ttz54rGGHagiiZjYxfjz9AssZQdzFHHaBX1d872OiTpqeFhoBdrruXSB
rouw0wTEFKD+uyB0JcHpTDWmbGkqh1oa+LnSzRD8KZMze9nnB0jNnO036dBPEBE1PYp1sWvU+CbJ
whcttW7MTjuXcMlTZvXJ9JiDj0H8F5rfoN7aOf0q3hRbEqCNujY20gqnvlXvuHa3x1x3W15SMlr9
G42y2A1XFpLQOTCZvqirQlLOjvVqWGubV8lutthrrDPnvbW/H49XivPy7b6z/bVol7Zs3//8ec6d
fGFTmuOWyyKrFTzKsqPcKUeUdsjkm+hWQg3n9BxaWM5z4LLb564ioi1x9NI8f5GR5d7gCKKeCRYL
s8KYBQsoERhboIR+zPVvrnwBVsXx0Rlr9C8eP4xZwIipc0peww2Q50ydWIXS7aUSxSM5OxeTlt5h
FiZ8DM8ypeQWnTasWrQQlD5Z1+VN19ycHoKlG8h/RtTW5GBXmXF0rDzUbCrbrODWyBIaKOfgYUt3
mJ1UcH+LMuwnyGzEkAOhZEuTKCM1PRf6zOmXWJpHs/VfarpY6WGDAq2Z3Y6GtBPiZHX60guBdA48
7nyrzbD50A8Cxjx4EZZIRIbhRYcwhG+uG8EVzmzMC7vPHIJccYQLJfjDx7Yu9rlqbJMYjSAEbKWe
7rqYORkw+k5BAvr0iy2lIXNYspfgOxFJcXgkvTuqlQw7VMZgyFxJTbiNSJwn/TdB9ba+Fp75mAvj
pE1//mH7HoYIb6KevKrAzuy+KtpqXxroFJx+o6Wrz9ZKZCayYjYGwiVma9fyqwII7GtXni0SV5EM
YzT1/oB2GJ4+z1AJT194IcBqs7WhKkaqWrLUH7zi3S1SO7PeBPn+9LUXZq42XxSmEgtpHVuHPEac
DP6r4h6GqHLapKayeqZGsHATdZrNH0bURNWzD92hP+i1sh6QtS3xkrOSzaDCcUcG50uvok7H5g93
ycZaIavk8GVy5rCstwRGZANnshQ1tDmzM/3ppXeZ/vzDXVoodUM4Mn+kXNj3o5ZQAsRYLMp/pkO5
jovu3FlyISKq05//caMqNby27Q8qyklmnl90VbZR0XiLzkX1haWgzrY+DGnCXqu0/lCV0Sr1k5Vb
nplVS2nfHGzZ+i1yrrnKw2/dX3D2u8vssloh1/KrejAP2f25dv7vtvon+dYcZxk1UCvzihv5+xrV
ovV4NDa6k67SVW9LW+PSvdYukp/mptik2+QMhmCpMj2HXLLIGxkbm/6Qa/q6wKeyFsadOyT7HAnE
BIKOXqFcD/QL414tDe8V9/H0FF/8rrNQEPt6MpmOExshnm8Qbd/oe3Hv7ZmBNkUa51zPcSHkqLOw
IMldg8MpU8PyJkbqpoDVLpyD9y+VGOYAy3bIFLNHdOnQKCX0OXyQDMet2uCInLG7H4FnRKQwavC9
1ATcsNoGxxavajbosuGsi/TsJsDL6lIJUBQxMjfi32KUI2K52yaim6IJBdfUQ5sJKSI5ZgEpyUou
WxRjSi1H++H0YPxGBX0y9+bwTZVKOpKafCSEzffmbf/k3iZX2Mxs0QxzCscHfnFtXKH/5eBYjNav
rW+Ei+qBqHTmCX7jaT97glkwgq0MCrPgCWCur9oVypH2U7zHmsu+fljf7QP7Nd6k1729Pf54GVaS
wywR7Zebqcw2nUQQLVwHG2Flrs+VRBdCijILWhiTAtupqv6ACEfZvmHFcGZzXTpYzVGVSdQIZqXz
qqjJrzHrsbUd1GFbcN7ZqIgt9drkWBOtaC6zCsQz+dbiF55e9EMUFtNmAJzHguuccdOs0X44atPK
459hPTidM/BPuK9XmY3auV2ttVVjKwwAgjV2TOk5c3D8vWjerOfwSn9Dd00bbPQk1u65DzMtyc/m
gPLnE/qqV/ZyxhOWzADp6B3SDdR+B4Frvklw9Lb5GtNwu+aeyPiH69OTf2F3UmbJTpEbuKqKDQMd
IXN2CKpJf+rQZecSz6WJNAt0taCrAxs38sMlBlFbubs5/dy/8YKffa5ZZAtdjDHGiAu3b94jlU17
mkvKqrkKdu72ubBRHlq3dus0K2SiL6bBuvjfnJ1Hk6Q8s4V/ERFIgARboAxFufZmQ/TMO4NwQnjz
6++pWfXH7eqK6OV0xFAYKZVKnTzPsIfZ26G5kQz9E15+cQdL1addc5lFNu4AhtB+tKGrbCtQ/Y5X
7TbaR3vuVX69cg76Ot3KFXwc/Ghlr4ygXXce0Go3ho1xeZFf3cUiWxp4JXkfI1sd7qbVsFGnaNfv
4TGGIJJjAPWhs7LuaUADtZXuh/KkJ3btoTypXXOiW+lZZ8u/8UkuI/WrW1lEsarqR3g/4IXwyh8R
v+J7jqXtUr1ot2oLBgRgDe+AcaP9z5tcx29C7bHa3vr5f0P2q59fxCywHLHPkJcR4Zvea+cObuLD
jm0j/kvP8daC0dHRCMcweYrW9qnZ9x/muvABGAwFvg5Z9StYO/i3vss/adhXd7NIysYUAN1EXBIa
oE1PcPCS7vzCzvCfQha1b05oy/lFbkyGa+nEUoaqObODdRc/Np/4gzyjN/TAPfjBrK0d3eMr31C3
XMvS6CJG0d4cckYug22n9vJcHYdNueH3eKEPfDPjvAquUG66gjlRMG2+H1VXAsi/o/xPgXtMWQMT
XXzVLKk8MHZheTXemDtXYt+/JerTpaeKJErXL5/IgOsaWxnW66hghC2mG+v6tcziX8PIp1/QeS11
wFQQ09doW4CnGL2zgmobH4utEVZPlU9/59baPDVrZ9X+yg6mC/99Vx7EH+Pt+9d3TfKw1LEymVl9
c1n44DvqyUAF9ibedpvcBxZgBc6I1/iDP2L8dwHQRiu1GW5l11e+3FLWqs/OTJVDkePmrvaqzsMh
e6LBdMoCvsve8l3y0N9q1bg2AZaq1i7qI6suDexMN8m2f9QP6QNDOm2/2tvyhMqT+NloXApbKSDx
BATdMYzSzO+FXA3xzYhxZTgupazDlGqTLXBtsR/XbGO9ZltjG+/sfRLo6yroAhhgnpwbwfrKxmCp
aLU6KVQs8MLgM6ORj5qta/Hf90Pu38v4IvT9+0ifRv1oN7YS44yc4q64nxGE/+Zv5hN9q0o3cmGI
KQDkgaFH64I6HHz/m9fG2iKNaQTrIjPBT0qYQrTjCdHwRpC4duVFAuMYc1JSCzWP0ebwxQTl49fP
bnmRwAyGLuBZh2qQtPoVMLlJkf9IS2kt9azVOMBjFacIYVwfYejsAh1QFr3X048xBWC9vjXBrxQx
l4LWCdBJJeCaj5za3NFVjhOS1NfuVVivyn0RgIK3Tg88qJD2/KyHx1rqXI2+bU0AcXAYzF8qHKeC
A/T917jkKF+M2Uur6+f9AUBWjWbE+Bo5LCoNkFiaxoHP8TmtbRcWADcWhH+x76ufWWQFOou1ll3i
R+3Pr8lHfKS7ZAuj1VA7wnn1UAbxWdzXR7mLbmx8ri3Z+mVcf5qMUJ2CIlljokfvaOEEjoM8Wi/F
XfkUvcWdj/3jqgL9ZBOFdB//7rY3pXZXotmlQ/jz73Kz6HsW40lhi+pa0Wlct/6wqgPDv6TImTes
4eV7VH+zAOWWD2cn7ymEIpfc4YexWl/EhGIGoY6V+KRQK70WRQxzYHFj12RciQqXTuvPTwes7Mwz
haerVtXKcnVs2EEZOYBe59b++6NA5p2vrV/lJjvYvgwb7NmxSXfrP/kqDWE9h4zTOeeHH55N6YtY
glwTNC/aYZFHUIcbOZSAtAKIL2I31r2vlwtzKamNgZQusxbxFRaiAFnp9m+R3ggj/5LH/z8n0Dn+
v+8yL+GYyFOM0M6DUe+J+IDBr8fAWaencQuQLPZQZDdhcIA4ti1ObFsjqHw/66891iUafJocyaTs
uhrxGQdmu5r+BDpbOd0oMF+79iKiGDP8QtlwyS6J4cdoHo9U7wFBeSuUfD0EzaWsFiZIcVrOuHfo
FV7rR/NZPwASG0br9jn5jz9P6OK9kUN+HRsB1frft0SjImdzil8CWMlPYgX3UUjj4neuwUxUODdW
rX81ya/GwTJiFDQaqI5x8Eq9d+Km/uP7IXOxtz/8SnbrX6W7Ttx74aNOlLvA2WwYisG6+1egFJa6
f8Pnu9x7/n5YXHu1i8iRGKMNb3wsbEmZInixajWY2sf3175SADOdRehINDhpJhMuXq7Kvxfj7RLg
Nnd6Ug/83nmXxyaA+hSqOXC7d/0K5dAw/eEkXkSJSbeFrCp8x4tPq2hrdzTuwFy/sYJeWWnMpagt
Qj+7RWbE2+gJUO1Vd0h26SkKor3moEqJHGcD1qsvsTfMIW64//51XpllS5WbNU02g0cYEgK6AfQ0
Ad2lJzci07/M+4sRuZRPqUTrtXzCC+vX2qnfW2FyVzzZ+3FXnfGNdskJYq0b1aQrQ26ppBqBW4QB
7eXlOcobgJDPs/++f0NfZ2mmfXlzn2JcpXXdCMImHiK5l+WHqZ0TmvrtAC84MLk7+YfdqsldOU8x
7UWgyFPVAymAnxpPxmnaqQAe95isQPScoIj//f3zXDnKNpdiKgeeGE0z4ZMr1eP8/Egry00AGyaG
EZAZx0aJ2KbAtzjwc//+J68NskU8sNDiC4N+/GIDgobxYZHDPDx+f+krfabmUlg12+DszuSyc8G8
BHq9Ya9T9FtR+LVHplfRXzDD9yLndzPfmDFX398iDBgAJlp9NI4hbbE3A8+zByqnSWvPIkB7AFxt
ZiCvi4+WE/f7h7zy/pZiKq0QNC+Brw2BuHUj46XQTqXx9P21L2Prizm6FEwBFEiow/FtkhKsZjNr
HxotP39/7Wv3vUgPRmZoXTrCCjwmctjBBwMnoBa2IC68oJAwfP8jV1bXpSyqTWob9aeEBzWcHF/h
jdwGkSo7eDfW8e9yJu2mKPNbyda1J7r8/VMwIDWDwMyRTmCzxHkdWdncM9vsYpeyQv35/oG+zvzN
pVAqolM26HZhB7wFBgXGl3lyytUx6bIb69i1T75IFOK6itKESjuwVL6TxfiqGemN1fnapRczfTIm
sCDKlgeOgs6YSLs5WsQoboyna29msfTrLVhiQJnZARh7nsoOTqdB2wpdIVqXv3/315aspUdjr1nS
JLnpBKqH7COzJQ4ChtyA2EQ51ikqO7LJOPdto3ETB4SEprKqLRCBbe+BSQqGRZJjPGIHTEZwBkd2
Y3m78uTL/oO2jHECp4GP0EknuRu6rHzOOwa1MAXHns86/9kbXgq4CJubUsF4I4hzY0S5xoIDRH3X
q84blLiVqH4dcZbaLYaPyLXccQKjlOcitkBAqG/lUJch/EU0W8q0shlNcLNW8ACMKhjDD7XN/Nbq
x5POAKZkQ01D1Umc+SYTzqT7cZD4ghfX5wKm1M9JPZum2wPQ97M9zLLrS+ilrGbDQg1nmqBGxJEG
5I49Dmhhlup/P2Ivu7yvnngRkfKZxVWVAb1gg3jkgImkmXuSDqVbOKXmm9AURGjCyvpdOUjxs23f
srMIVj+xLZEOB0VK3Zb/YUASlVN8Yw5eCejLbiIGEgy2fsQJItbydcUEIH9Vmm5G+wLIjYxxLYp6
vBELrwT0ZS8RyyIZ94VjB3U/YCPI8vpsdEq5dlo6N+butZ9Y5As9p1bSkNEOIoupDTLVy2EJMza9
DqbHjUFwudYXo2DZ2BPZEGDBmosDe6yR/aSZnccJMBgzKydXVLb402mTvrbN0d5kbaS/FGjIA1JV
aSdtJPFjLFORuXyszICKJl41ZtScZs2AtFUzBf5JsrWOfph1PBHAD3lm3Dewyn2FjDS6byPCQzjn
wv9SCHXMeFKvdKchfs7iGuNS131NAtMyNUPhJalMVnDgyV7aFjjajDjOtqkqHdjjKn4cs75btXnC
t7BJB7hknqvWLfV414xK3zWJzYIiyfQXC3A+bFy7oXq30kKUHsjSzn3eGNORgQe46bOCH6a5Ss8g
bMCiPtdmOB6ghpVmxZz5RAApN8MhzvTMJgX9TIKgOsxVtcX7wxlv1Nf9OqkVxM/gEiTniXcXPo0N
9SUEpzUMdQsxvMPhKkJ1rjDNdTk68NEieT7vJ/CG7tBuOB6HGgBJAdj46/df+crEWHZVjaoBlasy
sbjCoKNIc0Ao3xjOA1LrEeCeG/HkymhdtgvlTp5KS9RYAXQWwJ/80ph9qAyy/v4ZriQIy2ahpi3h
e4lWh2ACQYC2Y5AZ6Y2169qlF5HQcSq4jWUOD9Aw/Zr0rd8W089EiMCOYd59yvsYPMGtEj2AAcGm
IkrhbQEqhA5akrplcX0lji+tOyWSWCmt0g4ob+4YBcNbi9i2rNqXuZoPk0aBmRjnGyPpSjphLdI0
ymGpHMONOmjKtPcu5ocubOpe0aWyrbLiZ13+5lKvm/OoaBJm8wC9O6salE06dlsC7uP3Q+naQyzi
agvwaV/wAu3lY9eCllZZ9zAzIjsZV90rb+bqZ0vEUrVrqbQsnTb6x6xoXIukYSs4msRNfqMh58rA
XQp2cyLSsiIdCYcU1+2sutsrwccbJxhXJrR5iSafhm5ax3CXn+s2zHTmF1ZrubQVJ6ORv77/DNfu
/vJ5Pl1fj8ekUl3VhmamYXsHN31Pt7v77y9+7eYXc7qfRK1sSqsw5q+NLNxehdPw/P21rxztm0tx
bsKcoY0rMCP7oSmCuJ5gFj1lEYjGFpcrKzKbNbO16W9TTNoxnbvZk2htB05taMXZYL15ngD2nr0s
FWoHogwgi6ZG4b5Y9KeSgRfuxc6og5dlDsTx6sZGvMD6SW8lSlfe/L8eqE9vXhUagwi2vWzd7bex
hq12lN7I0a+896U2y+nJoCOpIKEVp2ei83twQg+8vrWduXb5SxD8dOctieaJ93UdkuQDRhUegWmh
nH8WF5Y2fHYuanApayNU1Z3oHxT4QDr/3cHZ6vtxc2UZ/n8OfAWfGzk3bViRqvUjE4pInIy55UC3
KiFnraY3zg2uVB6Xmm4NoLd2thVaX+2cwbikX89kWkdSbokFQxxh6/9FcfQ29Xz7/ZNdK6YtBd26
5kgAQxrMiLLjMEuI5CNcTsEDtye9uncIh2Ho1KEzGuarmuZCQIhUOQKjfgVnRX4j3v4rPX2RzP7T
oH4eHXkdozYq5zDiwwQQZJNwhv6IJpn8qIkt001p/XeyjewXi40GQjUOxhrAutHeGqZ+S+d6BMpH
71djzrudrcY/tlPzw8DrEV4zmumWTJhgNZH2MIws+RhrLfvoYOZ61Lg1vsdMAjs9A7ro5lanYGCX
OoNXNaSkLrm0FOmY1DsWRRVE16RbST1i2JK3xTN60It9RR0dDm1t9mLqRbbtRaO7WVcNwKylQF6l
GkTeiZMXm4IULy2VsM0aQeqmAH9s0O1j7eou11dUN5VXqMHZDHjwdZPQyJvmFC7tTQtROG1MT2+t
wjfLVt5jj5kaLi1yKPJgq3OQneOsB02nATinxabOJgPtv+UQpmVT3qE1BMtxOQ+xh5IfDmiUsPLJ
U6qQKqiqSUN1tknu0EudSJdJaoG0O/b1jfLzlaC1tJakJu9lrWOxqw2wtViyY539k5Xukrz/b1SB
/28D54aBhbD5h5NLBRIUGJftw/eT48sbx9UvJYdPo7JjLUBcWc9Cx/5V8KfButF4+WUsxHXp/14X
fgHY6FS4rgY7EGw7LKeB3ebj9zf9dbEaV1+UzFqTd03XFSrMy6r/ry5Lc92qdt6qbvgza5XeuZpG
ZeXVjq6fBmxTe5BqOzjIf//71x5ukaPR2hy4Bc+JsGmg2u10zzFATq5evr/6lU+y7J+A1XGW5CM+
eNYnXm6B9Df99/2Vv4zxhr1saQBGvGtGiStfoPcEdf1pRm4TwZEIYMGbzgnX7v/y65+GVDv0dLKK
qQ01Jd/LXuzRSJj/ZJXCEyzSMmlWOrzlnTak8Kdct1oRSIOAV69FYaSiEN1ud9+/qmsPsZgXlVEx
io51FQ6KvMOc7D+S/GgvimdYTI054zOOyvUhLHXWeXmXtAJwwwH0Qx4P0Q9f1GKGxKQy4mImdTgS
kiAigX4omoEACAi32LF8IU5xYz2/NqgWk0HicLfW4UUWcgO1jIzdA9bw28CBFfRmJ/z9xj74ypxb
5m6MRT1zEkFDno6wAaQnSxmHob1lhXPt8ovcTbVjO7OhpSER5klPpzXLxTZLyY0g/nVbAKhui0nR
IUrItsJbauO69LF1kX5b9+K+y5vZMy+VU+DG7cpPtKo8Q5pU7Bs2JEfbyceDlaEyomWZAjYSrrxC
xGzVwTb+Hf9jCLQENRNdzZWrVU0JiLNtEwAdu/Y9w8Zxrc0psn7n4t9uTsTyOkxGQA6r4cYC8uV+
1bCX2rsKjjHcYu0cFol4L+FabwsgwZks9qIsfhZvlzI8bjuZPsVgt0uVeqibeTT+ldHZ+36qX/n0
S5NJAiSao5VCD436jgKRSdAEFN+q3V+JI0uhnc1ITk2E2JBmdCc7I/f1ebzVS33t3S+C1CT1LjXa
RA9b9mFj39aMG32SfpTdKKhcW2eXm4J4ap3BaRQNIytzjnHbsBUbO+OI9n096EFzBIO1AdpXN+vW
46ipMQ+nyCL70ZdBPeV/VxJkrMrixjSHFhXeYKy7KQOi/kZA+VodDqeVxZSMs9bU7Bm0KWyiLJ8Y
VhE4swVTEirifZ0m4140rfE3g2nnUU8qfcPSYgjjArVbW9fjbWoArvyjIbhMH3E6Fbes1WlYVc5p
1h0gPuBxKm6tOFcG4bIRpLRKuBSnhIZOK4o14ygipaXurL+/+Suj8J+C79N6P4xgc/RRBLVqBHPc
FUzDfTW+ifFHWmuEzuV6WSM0T0Q0IbcyCXr47GA40lunPtfezWKhVMNc2PZo0rCe07OK1C9YM91i
F1ydP4u1se1hjaUaZYSC9TY67xNsP7Gbey3SJDJ8DfvdYcNlbt5Vmm7HYARL5yklDqc/Cpx8qfJp
prjLNGsg4WzdF9YAYt7zfLMj/+u4yZe6nqIiGoBqFgkFHBEEGOzA/rmOYfxs8i8FPQnvGNENvYJ3
wVS6I7f1zZBA313kzU/KQYa9bIK5OLnTqMKmzRCsXDXKPmM7pLnRmHc3fuHK4Fo2u0RMH4o866uw
6Jowr/WXOJn+fj/rrqRdy94WWauoissRN6+fp9F2+xKE9FEC9PsC2MeN+zfMr8sWeEmXWf9pdsPQ
1jLUrOZwIEys8onEzxWbzUBaNNv0fTqtsjTLQ5YN8VubAKigJl68QWDurGDu0tcuxA2XEqKyHuWc
9IFxOcl2rbkb3524SYOszOoTesJz1MuSmpysmY37GVoAL4axSsh5MR3yqXa2fLSKdQ/U56Mh+m5D
xzrZFMBg+31cNl6HafzInDJep3at9pGlazubDGJlUgFMDMntowSGJ5i4XgpPHzr1TID+gAAb298D
wGKoQYwFWnqzaTqrqW1q2Kg6Lfq8TZPsQPgbdn07iW1vN1HhFhWdj+Zk98cIBSwUYmLyPHV2GfR5
Qu47MlS2Vw0x6lszLFzcqciibZUTfi5E2wHEnacr4JDJa2tEakMLQGwSOF37c9k499ZIisSLGMOB
PqKCFq8A4ChX9jThTMwoMs8E9xoBZah80rToBneEClqb2/7g0OkpQuPnk8Cr3mRRm9wnNSTakDyk
1FemUd4RE730xcD9XJYPaHX7g/Qk3ki9fiYpTY65lYe0rpFQMuC5xwk4l1xr1HGY7RJlKuklkQjK
WASdwDFs3veB7BL1hAR2WgnVpUg8EQBy1kR+nmfzmlfaLy3TtJUzl9Wqs8pHQ4Ou1amN+9nhK9Yx
tFeqsl1jA/QHRiJ/a3A3H3RHZXASteddrOu62+l2trFTetDG7sOKctvrVP9AZ1hNjOaT7mQzPMHZ
vqZw10YjonT7FA29ibFOjXzD7eYORnvY404xNMIOYhVot+9qrHHkVcvIi/Wx82ZD8U3mwLiWOyiF
K73ZcpIIn4yZvW97oMw8oJzoyyRRyuon2XtNTr160gEHzy3pwb8lcXmS8UeCA7VNmTunMdWtdwPk
27WcIW2NMicPK+XYbhrp2uU9dVjL8sKTvcM2eV4PHs5fWulDktKnbjy2XeOPWs6My54AKbuFSqk9
lWI3wE96I2FFE1Si7ldmjppgbafjVo9n6keiZl4TVXmgDxmaCkdV7HRQ2gID+7PVaEb8LkVd5pm0
pJ9A5abapmlq1GhKg26jKIncGqxA6YI72dzbI7X9oigcuOuiHGrUND9kIKKfbemAaFW2npYp2BOR
2p/g/k7SzPDlkD6SKltpJNuVgjyNY156Q5b9LYtcfzQqYrtMt5HeGOzvVMqd1kTvtoRtci0Yd7FO
5oc4GXeZEa9jASgcz/UTneUjlsXOs9N805WT3JqGjnvk0Sqtiq2u5JtZy0PTGz7AwJtcVEc5TaEo
2I5V9sFM43uYRnygLPrQ6s45E1Pu18O0VcIs1moa51VvTFujbsRRi7vDFIHIpasPUBhXo2weYP2z
n2n8OnT9BiVU3xAatuxS7tAoCvBDA3O9iGzHsdybSR4qHLvADTOoFQ4gDR77tZW9xPHouEDreVGM
7ZomtPs81g7jRAM7mu+J0Z54y56B1lt3qeXnBbnTxbRGB8TfodfuoD3faolxAnryoTTAbyR6dOgb
ftbmaB2R+NyRJPMH0OfdmohDYRu7LJfbMi7X0RhvyyLa1DOOjQ3EGxcIkXYLx8kQ1mv/pTJ7j0n2
lLT2ETqjM8b3CjXUbVnSYO6Tx0ShdpZe2O3M0kAp1jG4i2gNT+5jl1NgipswKTi0H4NYT3rGXAgD
hMd5A/8JwZApt1Ps4/za16fhl9LHvWaOh1LWOyNpcg+v3sM7eKR2fGhmUEYnyc+jZvnFXABWjYKn
zOoXNmlPhaW9EqUOo42omBlrwa33SMkj1NHA0rf2n4JOD+lIHhXNDdc0MW4hNFypsj7HDn+JrWmt
Oda+BH0UTQrkTbNTxzMmLfcqzVoL2/ETZ9raWhPKuPHRNX5vF3yTWjAwAUV+q2s4wpZwl9WTM53V
i+XMuSv14TdzNOn1rDpqSRsKfXopCztxlRrP+dCccdZxl40fwsaaUVX2eZBkLaja9mm+n6V1zIp4
z5zRiwWeYir0DNAB9lSY1cHK7ScRGwd7GFt3RpjC4czgTpn5AuJT75XM/o8bBhBA9ChRsvBL23rQ
q+7vOLLHGJEjKeCyUtrRm2OqfWqjrsTM4VSa9n1OUUOR8gH6sNFNG2uTDlWYkO6UGcWT0MjZqez1
7GAM2xFOJ2H2X2QnptWxK3T5CobiHwDpzmyQB2OWQYUV2BWjXFWmWuu4M4Dt4Azb1qeI9tsx1tFG
nRwca3qJaUs9OFZvFFplsYImOLyqTkTKYxH1OVxdJMJE2UU7Mln8aBm83TFLVGtTGH3YGHO1hiBL
97o6f2j66rlNssEdx/lIBO0RvVRIsREWZv7SO1kFM1Wn9dHmeGdh+kxNJlfyl+qZcWcnBKM/S+l2
iG26BpPZ2Y6cH4tLkTJifexPefpM5r7bt1k7bSFbLTZpCxv4gk0pVgGuvN7ggEObDGXmaDqoOXkA
IHnCWZb+hxUYeXo8wWOwSHLX4vSkG+2DauIt0aoeojX5WOdouGyGeodj5cPoQHZvpd5QtC/wztxF
Js5TZ2XpLld14hnc2tRtLT1S40VrEAGJdL7T+hF0bb19nnW5c4b8VBfxo2YYL2CKP3bTEE68XcGB
dd3KBGtb8WbJEq5lQ/E6FdV5hv28ZZTJJunVoZy58stWxD7sxGH4RtKDFVfguHJAYVi3gVFPkM1Z
7qIEsx0auXUs+w+vLB9xna4NamZuqrKwt3QRJvhlouag4skxycgqa9mwoamOAnk2noREBLJ7EZiR
RFlyxsu0jHtT8lWtaX+Q7BVeNFVPKktenXh+jA2qnTodMGUxTugKLqyzyYttbFR7p0LErWqkfnaa
7mFJM68gIB12yLuwsKdPKKae65nvQEwOhjF5gsJKenpMjgyDIR7JOhlwbqpU9V7O9ROf+s1M8m1f
aW9qUD5yFuSBsP9Z2ZnqdoRXW6NqNkIN4Rjn2zxmByPmKbAA9W6gQ0iJ85h1/V2vF0g5dJGv4OGa
XKr33O2EsY4adPXo+RMMvnepbKcAcrLoPR+04b8aVotvqo7XXQcbsKlCcZY62jFLnY202Doq4jCq
hpcRLkjuUGWRN3NMzlo6OJ5nfMvjLnnESVwRoLX64uM8RGuiJFzYLBsRw0mt46i3AEZLKCfBlaF+
ShsODLbDkIDYu6whD9pokQD0atNlE6fnOG7qM1Hp7EXURFEvxZhHWaf3k0YfvVzEuhcNFQgpM/1N
oIjYjjk8LHKj0ldW1wgPEIznSK84PM2aN2qZu8QpKPw269xP8yHxx0RrPVpirudpJH1St8hgNAwv
M52xhKr8qJvRFv1esyugNgBLBvRLA6I1N1NOEJfl22wM9coW9UcU23/0no54ZVOxsqU2g8RKoUWN
BgR/3QwVr2Kv4uNdLRDqTNG9WEb23BkYMj0mk3PhHnWGOKPwMqyLgglM7J7vlT5jZCn2pjnFo5z6
3MPuwHFFzs4GSYwwionxiu2O6pAoZhvSM3y6btpZuXwSZYreFpPiyar4rVPNKlN9kOaNV1XlivB5
N3dipYi9Zfa8dwpnpWf41mkkXOR6q1nlPmvAmuiadTZgrjF41xY5QQrZ+EZseD3OeSUr/g5kliv4
pO6sXm3YND1bw7xx6PBisbj1IO94Snu2dzrUzEp21Bxy6ICzQOjfOIIcuJ088SKyfOR7oW1A+Qfn
rM6d8nKDU7PIHzoEObuAPU4lcjh4Mf2ljcRFJYQEJmvzLWE4g4S3oO42NVimYj4NM0AzGb6PV8V5
DDFJ/wLM2y/HyD/oAHVJNEyrDmcpIHuw0gV4JfWHIWXrEbA5n7CeBVHWm39wZqyBFGXGgaq0djtF
BE4izdgGkxZzH2KTJnQoFMeoZGTyrANb9mfUTZhUTvhGa7vQ2dq09fgpYXC+8wetw84Q5L2tZrfV
PuJFHfaZBiBFCWbtBNb5ptMT7iOFp7tiwkMrxMCLU/HgVnBe2CBvth5SXpZHajjdprFovuWFNm01
PUaQ7UFcqaa42ELPOW0ICD+V1yUl88GEqB/nLo+DwrLth2ycigeo+EavHaLBz7UOrlxNXvp2SfUn
azbFAwQXzYpFsnyNqpmHbMit2RP5QN85QTu7aOm0ni0oh3WN9BB29y0N0jaqH7lut3sjpfqBc6L7
CoUBzK8WxlTAxB8SOsI6DNX+AzyyhYtMz3iskN4fkemodTXV8xt2V+yEVUegR67q9QPpk3lndzN8
VWg3ubBEpB620w1EpGhMQD4rfaseOncGSdFjxKS1q3WOtQIWlQd9xp2HDu/LHONx10l811jL6ofJ
7ArqcRQpMni/tu2+gsj0lOQlQVMWzIVbu5XYI9ktWRMMojPSCrQsd8SePEKFCCyzas+oAxqBIMng
oB+BJo+awLxPsFsKsTfDBk81UMfqAiYPcd/pzUpaMXZWfWSsEpYUu7S3Ih/E3WxTKBweZFQNu3xg
uR+PVuShAQYViIbnG6ZRtraVZm9n7JHW5jA1z0kE9W/mVP2jY8oPq8Shtj0k2kNTwBRAA33l3HM+
7ZFRzyCIMuY2fWr4FgqL9xNPxJMVG7A74VkLV1UO6fpU9qvYVvGRUzasKl4BZ9vbEGjTwr7va9o9
xDDMRf4E424D2oJwgCDtV94ZmodeFLUhhcxKvyS2wMIcl+wMujad3TQekJTwWOFyooSV6ygSr5OU
uSbHaxjR4XWJq0I2rmwHzStyy3ANMZKHIW+t/6PovJbjtqEw/EScYS+3LNukVbFKZN1wZMlmBQvA
AvLp8+1dPJPE0i4JnPPXD0Y34fIOzIwF5dB/eI4S15JzQu2bzeubP0Y3z35Q/Bld470qiiaL7Oaz
FN168Hsqes11eGhr8easwdFeKD2tdMK3ciLv3k70pGCbI9E9Goj6E1dbNwTDXVOv5mHDT3AipukL
vgTT9RRcA2Majz5NCOd+kFcC6zNjDDxYMxneFUbrMao465cvKz6mLZSJ6P3+oTMCG3Zo31Nb1dyI
5jDFg5wT2ZuvfRV97ULKxHe9Ipv9ZgIXkTJu1gAvHZkb3JP1R7S0hC0W62UOty/Z8GZuUYbGu0/L
AMhFy/0p6vR6cpX6nlWFQkpq/7BsOwkmbftQmvqzstnmWA1JPRS8J/NUJfVScJh2FXrt0Pgtlm2N
CflfkipYHmyzmNIql89hUZxMYVFpYtn02Yn8sXDLdKIFe+KUVW3wynh3lyuM40wPCTPbW3cL6e20
sxNJm38qpyJRSBy8ts22Zf2PBqBXc25+b2pnUxo8gLeK3umT6swPv+hTNfp3426me6mDuHPzR9+n
tzdwGG72ab8nJfuDIuqvJthO417d6bF59oP1ud3Y1gfjNoyP+X+upN7G1+GTl8sdZmReXmeRr4+S
vaRI2g6NZrGvXeaEowvw012NIrxGvQoPrV93D1Zg/7CFGH+mXK1pVxND3Up3R1KxdYc12kiLaa3x
Aoq9nPvFDx6Htp9P2Pp4tfldY6Ozo8Sr8uXZbys/5dj/Xix9JI77XLqMJ8t22nWZqJ7ENUP8XTvz
2TfJ0TH9Ju7mnVnbr6kngMQaquh1UOV/5tI+gEVctl2etDPqeFtmkXmm9Xc126Orq8M2NE/VEO6Z
WdsbRrbiwXIJWGV8u3Yuj+JijWdzCkTquAKwcanppZETerPGy2NcAi6rQm8drULxhVgTuds3DVXH
Db3XLM7W2OJil42ZVGO4puBBduJXjDD2blj7IXKG/m3LhXsN+iLIcG+/q2Aj6i4MrjIIP4uK992h
AY5yuY5avtULcEBWXowY14vVoHCRR+un7JsKzVh+AHvKhFmfzXp4Vf7wRa/el/CjP6YGOewl7ZwF
lXWGGL/dpcyv02pjTPBcstOESsIhPCC/eTY64yWyXGRrrnh0miLZo44HzF9FvOIl08t8siUnRNmq
KhtGwos292Nug1O7FiuZmcvm/NQ4Ec6260Mykr/qx8PohrHIG852b3To3tIuMZvL4vb3BqvcZdHe
hHzc7949M3LvZCHyu8rcACpbPf3XVc5C5q03gL9MhKgQ0v7A9dedgtwys3CumhkYZTFmTq0QvfhO
JQf6iNl0vSRvGGRqjPHZVA+8FjNx90La7ruFqGHPYIwXoKqw7GHUdu91dqs8jHdMSQ/e0OxuEhXu
9l2Ldv4tehH8mw2v/jKjuZNJEDUl0VdqeM0x6Zz8ZcjTzmn9RzW24zHKF/fVq6b+CtrVXhcHF0cQ
+PnJWUaeVxovzCK+raxUao7m/rpvw0xc2GLTlFwZ1ZaUlCAUB01lU8rQ7r5p2wPErLztH1XtbUrY
tP5Atte+OEsn8oRR0n7cC1VacVEZzX1vzOMb8waYA9QIz0dpii/T6S0X7Eo033uFrHUDeT87Wo6g
Ic746Ae1PJlqNf52rPuJ9OikjvvALM72asijJUP9WfacUOYgnKxzA+elrQ11NqRD2NNod+6SLnmB
61xQ82KemqCd67TyDG97UEZeZ7k5MWPotpYvhk+3A0PYO7DLWKWNGsVx86r6tbMx5MR9yH5nq3Ah
wU+2fspt6B74Hc3Ut6Rx75bKXhOjihqJmFu1/EhTm79jTZcHq5P+Q2kMkLvTXtodNY2uftaIDOkQ
tvO/qgnGLyEH3MQoHozUs0reKhqMj0ymBZCmzI1Eo0+4E70EtlKCdYR2DJSezC5VcXDauc1sSVla
LExnv8yVN941veWdVivPE3rhrGs4S5oKuKL+9LegLLvsCYHTNWE8XkfMyVTuJ4Oydb7aKTzKdprT
boC+mhq5pQ1XXTZqZ3miDM1P3Kq37syAdLym9MMj3vjo6tIu/7VakvWmwQpPScFmyIMhqv55DGFu
UbUtfkILd/O8RpIbdmu68W5Unf00jiJPS467uB07u499XGznZg7kDwTIcN5mabww6O3HsmPgXEW3
vzHjhx+LUxm/NoqtjkFUFzqdJxGmY2kUx7wrzctEUfZxbD39ysMbfShllr/2ehjIn+MnODS2LuhT
oJ6vpWqrnilWtAzK62XwseyOTkkIXiGclI2GviLUODOkV0Li1vrHHteKD7Acfq2hE7H86SApVcV0
V6n95rTVD60lKcub1yj8CIbAOZC/sV0sfIf/VaqT38NgVqd+X/Yjjo/1aA6Gn3YgCoe19/dzyx77
xwy2zk1aib+Fig5yDtdiuS9Lyz1VHReDWZkMjSzORyLV9L0OcqJRwrCy3yw8Xl8TnctfOQMM/yS9
IiHTcHmZ+cvweW3BoZskcG7beuF/binLowot0AGzi05Il/f/2qpsLsY47K8NBDyFIFJNlE80gaUx
wDCS/eod+K1UwTV33ByDBcxTW/Vbu5GQkK6IbZNV2QhSoB0InyyjQZxam2Kl2I0M+2OtjTU8rJ5r
3EmitbLGE6pN81UVP6tRV7/NXMvH0Wqm122celqf1umPLYrxEPZ1nXmqaQ9qskd6D+swnRbrNiFG
wWe7rXCEyhi2KlMdoovH0MfV9GIDWJa/SwKjy6ycOnBcLZaXaKwGUKQbBNI24HM6anfYLGkkPthm
VhMPnunBmMu0jzrrTGnFxBPK7w0oledkQ7e3SRAiKoaDMt6i0NLJbC7BBW8etfLO2o08eW3E2lQ7
j/nAAYFBaXCLzFz1zv2A1NqJi6XSfzj1tmvIGnlYovlPaPkyFdKRGR/YGhvlaGyp1wQqTPrCqeD2
S2BRI2ye5kWJj9pZ3QeznQzS61fn9l7Zj0beMpJMSj+VQqx1vGB29JlYazhHwyh+qaYgImOSND6I
7lVz95683P7RxXa3h+JjRCqSVgv4XjSMfSJbLNxT/6QpccgX5+QFy33h7ADXVcVsuP5etHFsBCNV
Lk4cxCrdQ+d11/0CntA8GPTTX5uh3I8NqAmCtO7ZGCORNkvwAa+Wqcq4M/kt4t2dK7zjc5dEbf/p
avXXdRmYlxyjZdtEe7rN+b858lsAoOAQdkOQ4SZhp3enGgTVZLZuI8Fi73scsQ1R7mZXACW0yGkI
17ft8t6UqKVaG2ext8usJogk16RtF+ai09KyrczFox4H/f69DM7HAsmcNNv6sg2cToVhPNf+WPPN
2Z+hCu4s8FvWOgMoTps/rb+wC5RgWmKPPgt2PlaNnMOzotWQ7Y4rozeQpBfWf4Not7hfXGTpZckY
PL4voXvZS8NJCniglLfxD/wbzWcR5IYIT4tdd/EYchcUQ1fh8Zwx05cE2wpzxavRy2/NFRqPS27E
kmMF2IsClEnS9+Q1+XLajPktCvryaLpFAxjnnkXR/Aq76eoW9pXKuT9yarrYshgO2fKTLZ/vXHcx
SfbalTy0hWmd+IKLp513+ckpau9sqXk7+XKEw9gYlUane1ZFGd3PTDmZXRrNMSjBZF3LfarqIFVW
ayaF1DK1hX3vCnCt3C2QpVT8H1w/+ja1FSSanTLdTXy20S5jdzcv5Y335T7N1Bb1CQS0D1upVCoM
uFhPdD9s5izzC4F5ZbduEB0A4RsgWDxFS0ruSBi3gf9Dx8pjPoXzna/r6LXIFcnIJoUYjTu9ByMy
yBY1Qd1W31tk+IfagvbuVUUklDkLSPR+PLebQYKCAZ/aiT58nPZ2PvvRcqFBh4yOnoIN/tMmjga3
jiO2cTwPOB2U5jMc3ZlmmkZWtKHtVMZXVnBQlmckQ7l5iTOtNcW0xqXVyj9tu/kyh02Q1V4dXVXo
gMR6zWMx+2/dVk8ns6ebtuv0f/locNIO5ZxCfnhpZXsDVz4IbGVbS2KPJg2iEryu4uzNLD282k1l
ggu0eRxWnZWVZNpQ3dB3mbLHLm2dljBWj6AzFIuHhi021rlyn7myUrcSUdL0vnHu7XLJYC5hOYYQ
W4fX3dd7D0Vt8lTaM44LOuvVWUijvZucnuBlCyVC7e7ByS/rz6GUlw1u4zgQZPBGEnh58kVhQ5AW
XjrI1U5qs8MfH+koWcvhmLs5ZVh993ssNuqsnX2L92iAodxWnc1yBhgaPBaGqv1GRFfAT6rnsKyo
sTSc7oVuQXnxlfzDV0TsRBBaYDXmb+2qG2wVYPBw+m8/t9x0rBEbKtX+spv5bZt6zCzwZMlWBn3q
Dxr2vpztpM1n0HONmYYS32QGmcxcz+HzoNMj00wjb2xCzZ1r5P03q+m9t3cf++redk5nZv+Pwqeh
ho+emmxwQuOUe+6U1dEA3KNg+GHT93QRsAF2o6NMh/vvcDDF/S73/FzYxfSH1l/uniAk36SJ6ouZ
uyz5ZusnPNTER4b6P6ZvArjtqWBI9lbuZPVo9Tktc13/ONb4v0M6huN8L2HrrYEcCXe65iYiboom
LV4nRlwxWAGvrvnF/NPjom3mp4p1IlEWWhegpndh8IK7Pm6uPFx/BoySD31Xb8fWBPjq54h8kXLn
3wz+LbpwH5eCwcixb26bvWIv3+CnRumYcDx81QjYWA8mrMfe1MtEm4AeHpsl587thCCpIfZ6czlu
yFxoT+7+iLzy6U0JPongme6nSCwPLVBoJRqR1sb8L8AVFC8+D1Y3U3toq/MgqXbnReP2QEfWcqBA
Vtnde9dDKwvXKtN9Kt7Kxb3O9tYnuyoAo1337+p3d7vLj7fq7tWZ5kPYijvKjufEzLn0gU/eRIlo
cNsbI24875uP4o/f8kaThgGDVonvoduPedEkltv8rTsfIHA03oedGiwimGDxtP0TWVtWTcOaOYsu
j407PHhLy99pzgdj9p7NAuPBKkTStkN18DWN3xQwG3d9L6BZLF5y19r+bc70j/jb+3FnjHK7cEIb
MDiNxspTWX+h3Cd2c0p2S2I0pP0aFnnRxcbqWRn/B/ux95R/2JCQx4vIWeB3hnACvosj4aFWf8Bs
y9WK/ZUwyyKUmiD1miktDZrdumem7O+qeS4OPiz1K7rs/b4q+uCkpFseA7SsmYrc+mw1pfoKbHu5
N/c1vFReO71sjZgvY88gxgiVO0XcjGtwkdVM/Y4aw/ZTO7P715jlNKV+j0LAsFYu9G1UdYIsvErU
wPPORTh17NnTTxc1Yk2WwC0+eTfkYVtbkb/UYPggW3XVnibt7Z9Tl0MwLJ6azyQQjC25AHI+Itfb
YsjT6YBu5rsuveButXGLDbNpUzQszHtfKPsnrMfuGZxLZaFfI/mRjvgDp7ue5q3XmWzCMfOnzTpZ
4Dpnm+aiuGEwTEHHosPk9jnfMN3t6Kry4KMwRk33y9gk+9IXR3xp0yHYpv241oPzo+WyXypZl4RK
qPkIMJFfEF05vylB9r+rcCv/zdKBXZnWIdOrYZ9m4j5OldG5L7rkbDcDAXLXoWiJo9FeUH3NmgnP
UkUiVFAOaejvBnRcThqPXIkF3FABNPEgqhEFRMA/5l5VHdobtMbvZByCqBLXOSzkFte6r2oCfsLi
QRpRmeZBpQ6WUiQud0O+pIWKnCSS43pk49p/wRK3dXw7LMHURs8+OoaU87MJ85THenGdGHeByFxz
Qxon5OxssWkNIQ9B1THytFtxgcUyPgPCYSpU4MZGlylOBDFF5UtUwbc1yv0XlWL6x1O6kW7IOtgW
oCH56JpE0NrguO3aJ12ZQ9bV/m0UWcyDE4r5wxf4l1tHrYcJkO01aoruQDgomr2yqq/REjYvmkH7
ilHA/WDrdk+1VFUicDwf2zU07jex1EcECFFiln3qcGE6g6vKdCAqMN1QeT2CPRmQ3Z7vnpa1t9/9
0YeDVBJ66YqgILoh5lpw7ABliBuMM24xbxgOrU7l5yUKABnU3mZerZdjQVtYYgFSpKvd8OpMTRmc
C1riz65Qw7chXZVt9cxB0Zrj+83L9DzZpX3u3Wh+d/Wqn5oACD2gNPcw5xIoswFKw6Q6uEevFATI
TkuZ+dRRArj1CIbW2V/OJhd7ko9O/YNQXt0tjmndN5alXkW4lqnmGc3qrbdPve5kquaFPLd9Oqml
H9IVbXviNUgjjbbTGdKi7YUpESHiEMjphBoeJHkrgsQHDngYGi6YeAyc8l8uRHnaETfpuAiQKXqO
yW9VCfvJp7gE3KEoDhGZLffhhgSd+XyqX33Pny9LWcljyMx/1su0JlWBxKhyxvXB33v/6Gy5fazm
yXuxRU5lx9bIzPemLpPFID9x/1tcC5F48LbSzlhQ2sMMEByHzlJz88yo6hAJxSiU85Qolh1Kb2xP
OBLp2EJH8VVxUl7tjS2bV51OFYCMg8vf+YSwS3EMhyvGZ665ubclrpsp8tMwqAhqXXbMZrLUn5Nd
jEmkVy8eQHHTEqtYQt0RcFPhLTJtCnfxYt5QxufdNTnW2DO+wrHGFhMB4wxbKYpkYnlEybcZiVWQ
Mw37I+dMR2V4GFpNYIvAxop2qjrvvHX33VjUv5zJdRlk+v2uqpcQNnlqMV3hIY5K7T6y3ih4fykO
bhU2vyM0FTTh5X6yDDuQ+kq03zJgNR75M8TEUv4BIeKkLTdZPrM8Nw9aiDpK/aAQSdlMOqtbbz3r
epYJHzwf67p2R7A0lDxNMx8Dzqu7yO3dy1zq4egFsv8UArbRktt6b7koIuNgKqvHKmBTNyNvOttN
pN82VThD6m9CXKno1H99jTYT7hBXYrA+Wk2EW0mCDCNa1Q2cnntAiMi47cwHzeJLWa6VNBoNyuak
oSt5j/Po2WAQWasuqXOcga4FuH0bc7UcDpHZPKiwmI7dZByJiXuuo+XIY5JyarMJjAsqUWhAW8m4
1TKbtb4ESP32okkdMqYKeu7hxzI5hxdnBVvbbKjg/ZJvzf1YmuPRrI2bMlowrQ7nYnESbwxFqmvn
IZo4qQPTILivYrQLRPPcTCXTYOU/8Q09jmJ+tHObV4/MrqZwRGwZzkMztE/laiaWsbw05fCc71Ac
w/Q0kg4fe3J4iIyb36aq3LMnijbFXRYeqjp6IO5Z3gUcYtkqp/ncwhUnuVG+g3Mem6q6NiNW9xwd
nOOUV9uliLM38/+WdTqYTihTvQJiQRxmdu1d0e8W59xtl7sdKjBC9AZv65x85l50nsng9m+hhxBn
JZvpQhxHcTCbxeI4iRr2xyZ8IzIv+OVPVnDu+71+1lo4b5OXm1EaLtv4MwBV3Y3IhqqDM6tcsRsO
WgOaIP7l82nCp6DDsYtQ0YoZ2dZ4mIo5mdAsJ5L4lcPQwOsVBuvKrJBUal6eVDsdK7Y3YZVDoBcc
nSBocQYX7kW4k3O27SBIhMiNY007clp4sJJm23A3CpQspQUh2Y4bIQShH+rTkvs6AepwD/WoBxxB
qFwdlpn7bRQrd27jAMnWzas9bZ+DV4Jb3dRz6NWpmiVt6yX0bP0w0iCWyl5G54rx/bIs/nZRokRF
CfCdWRaD9yI89zcM9XwuwmA+2kbQ/oFVv/ldbqiKqieZSFkSY4rCDfzQ3Q4K+OzRDRW/DDthXHD8
vLn1EGYj+7UFM7rNx71qfeYjd4d5xcyYbJW9HMH3GDl9be8na1x6ZJXsSDHsglye21xaPxH9J891
ZUkYZV/cV7ON+MRfmq+20sEv0dvzXRSJ9q5og6lP7b4QTlzVU8DIFxptEAup3NSXBe9i0O3GdTSL
/lLMkZttnUUHYVtcQ5gG4Btvu/gldHRliX92Hq1x3gj1NQNiHfJdvNsW1DYU6RPBab+GQEF8hNGy
X53a46zoKEw/SATPHP7zjrR96S9GBZVELP+mf4F6Ncet2tu3fNw6FEs9KBrC/3TNOWzbDkJORTp8
5LIzy8S33f7aVWwFym6au3Ck4dtdCDqpSmK1gKksOy37yXjoHCX/htzZaIDm/OgO7XB2iNry4xmJ
Dc7EvHqQbdgdEBv38RpO+eeEb6nZSVwHxydmf+3q9Q2dZv1j2yR29dWERWCH/22cubiUXfBPlopY
Ek1Ngtt9VlFPt53ZRvcbT8rjiK2Wj8FB5pIafP7f1Rxs7wBPT5UbrBcRzawHau5PuzTGS7g34mz6
IftSGRaMfu6cFc3aZrpZ9WHLSyxs+7Jl7dpNgM9Re97DmSTWfHKQd+0l1zgCXtsuylcOmBFdwDae
rb6wLtHED8v6PGbV2g3vc6fMbLU2TRiq35+NTb8HS+QdBPvCsXftNkFp+QpYj9g+ZLTFlC8eRHOT
fexe/owIfHkcG93926hVhJqY/GQd9zWVgRceu67nwCgxm3SMpYmvBFKdsvAQ92OecqrNTXZz3W6c
vf9izJVC4+8hkPUg+xX7x0xXfMKIY8eq2ZqHvrGcZFJqpPdw9gA6XQfcYacTGmLXfdSFDNjLCXNb
8ZLcltvoe6zGAPi7+cs4y1AhbU+etb8tFOYOiBLAYV4gBJGLDrJL0SaJE0F1fmxQQ3GJiFR7Cto9
xJsjg2QBQHuXJUFCgXTNk2mF9XX4Bif2ScrgraA9zIj90nao11uCX95c6HgahjtPwtx2Cos4R12b
GU4JpWEqnU6Bx486Bg3lbKi3GktcLXebXqZ6RRgwrNav4japezV6K1Pwqnub9YY48NDb4y9jV7+r
cnsmaP95EP5xjzTYRdteGpTT1j68jQZabnCjBxX45l2wO/1J+6aZdRb5bOGNjGX9sDJfRRdHWU/e
jMGcSI9/6xgdBB9TPBc8UIF5gzgn58jD96s1ylevraGNIPyWpuo5dhn6Z+V41yISeza5iAF9US1X
OiLdzHH3E2m+yBwH78QoKFJY3/Lk+NNLsegcVSOneS7qMGkC/RoMzt9CdC+L0dwV283FAmeyw/Xd
jjyI/H169i3PT+dWlycLmXwKFdndHEQQnhVlT2RKWMiu7GdKvCmq9jOvHUVsD2Rj737725y4XioD
FCSA4Yu3CvqgqOGtbJv3Zn4x4CvjnAKXw+zYbTZuRJuILgxSgC0ntpzia5ynGWxjKOO17vIMfS5M
OK/tOEddvFKcmTmOwQEywCqsC8kAvrcAlqIg+5i7acp0RQo4kPVvs+u2O9TBIlnkjXKTZXfsGujZ
Rnn5YfGiAqgxQCnVYW+x/IIYCbtAns8tdl1LYz0FCoHCiA/rxIrQn4LOeeKuRoyMxoAPM7zmSNnR
mhbG/Vzm1UEUISJ2KMq4qpr/7GkaQSacd0NVJxeg+ZKH9n91hepltLYfZU9fHvmWMWMutgMEPhkD
jH8Oho6L3BbLcx2I17z3P8jBIbqmXxCREvTo2sXDbmwT3jG7fJi07LJGjx60Pl+DV5pL7K+3u+Q2
khVkWcR+jWRSMgVdhnIyYjQJ//KW4uEZvWKKynNndqjzeFLoa8nVeMjx1sdiQr9lLs6YQJqbSYlQ
DF1ERcmhls+dW7xUa/5gGN5nOVfPhBDeHEX5vT3kkvkAsHu0kILenEQejof7cPKCR+b7h8E1kt5v
PvZm/M2ZNAIySUIUc63uCYxrmedX/P7oP+0m1yfbwcjODq4feSJ/13OdlZv/qsodDYn/6kjvIdo5
N3hB0YM2253cuvNU+Gd0Gy92F9wjJuHHUcCwcwOXa2tVp42ufyNOO6FvdFJ79bq0L5eHWo3wA4wM
hygyAVGr9bw7u42cQCN2ayQLD9iqbQxeMvEtwq/0LN+hzCiI+R51Dpti6vKT91Qda3/+hxL8sK4h
ZRKImiKzfDRcbz0geKljm7UuFo77xoPwFvo8Zq2pXyw4qzwoYZCV/8vo91c0x3kGpZH6MykkrRXO
Kd91ukbeuzS7az4hhB6osYhzqy0P+MJ45oPu743fS8am2PlFC+7F/NGdmzpe16lOIrt8WQvzUlj+
sbTm1LeNN5uYoNqnzA8xggsolgS7+BqMMlt3N2Nv5mBr8OhMffBWbij825ALO0eog3SfP43ho8Cp
hrBGM1e0w5NvBU85voRtMg/mbL7zsaxJbXkfkaYiPVInnFnpVLpnFJCcA+b20Vs5atOFotRlL0KG
+Pwq54iNZu+PPeTeBWqZsUMhBA7Qg9whlX2DpASf1c9KVp+732zJgkmHF7/9Z84oDxbTAZsc2/e+
bx4hoPPEdEAji1HhwmnLC6/5j7SWo7b07UJHpMwlhwXIL9LOQ+jYIkbNatuHBB9ZqgeS7XxlWwnZ
tzh9eobcdnNkgqggRDanQb1nYVzreuDupK2xdcNHRPkE0Uf+f3JB4BYwSV5No6dfa/XgZMpZZYGr
jHMZ2kAMIjJRi8zToRMTB44Ioz9oZKxTlU9orkZU+sEmLsvKZ6yiYMiooP/PGGtA4XzuL9EGf9kA
7Z7FAB5jbc5ObJQJnTeMf31LrC6RwG3+aOwV73sBpqGcFmU0Y9vEKz97xqOSwGtWracr/opfq6jh
ayN4QIRf77Ww+08JyXWGCe8uMrc+KyKckonQqzRkN4ltMeoMAYr1M/cGeqQBDoIl1BwPIOr/1U5z
UAx807Bf94GtY0R+ZAfbs6OHv07kpq7BA0bO5hgD+L1uhnUIETgdN0KJLoAu5n23b95lt5hIuwUg
yfZhTEAPHeJaN7LGUfzagzoiw3oZg/48iu25pcw7VjlznaPxsVXG/CAs52KwKGWICv9KA8NmVBSv
s3T/2AZQYDPhLJoDvR3shtPENKbfpVXnqQ1HnpRytNHmVHXih5g8S099bTA+Mc2KbaryyDlaZgfL
rl+B5JtkC26hDz3KCYZUhkKUbwdgh3Qu9zURTduk0odywlhRIN0thkvUOWe4pg1/RaGTcLf94wQp
dTAwOFS59ai86o+1h1Cewc64ZkoD3ASRXTSU1r9yWG+wN9bXIiLZa6gLmRUav+yoQ2C1GVS5gKdM
XNNC99m1xjM9EIk9q2PTzU9bq/2nFWcPhTSumXjgRumCIP8YYTR47d3ZuZhm7We97UgyHo37ApvX
xkRj+Kudbhrrmj+igg/GnOpp/6FfKjdr/P1Kp+CzCe578Rv1EbbL2QjKc7lFNwHVOUKarPM284v6
bujdIjUhsTjEDFQKof/KWfmrjdxfxGh7F76TLh4c5+9sex/bMNYp8Pqjtpx3AVhygI75n7MraY6T
16J/6FElIRBi25Pdjecx9oZKnJgZxDz8+nfIytHXgipXZZHyQjSS7kW69wyfeTDhEJshrgG+j4ri
ETesu0TQK+Gi5F8gJW6KsT0EFTzdOIrlG3OWbXeH6g3cOKyBBHhKJHRLKC6TE5nu4qRA5URGV7hS
XDfQ7tnVlnkEZOfT6XvUY4o/6KoClN/hc1ZG1WPoNnKTFTgnUyipAvDXbOrM9kjb/UZpfSYGBRYK
L/B1NdC5d+QAM1O8alxcjNy65jZ2bMJRYIACGxdvTo2WNBXQ60xrYxO0wKQGBrmKyXCfZzjuErO4
GtvhZCRdjo40CvHUcU9RiONRbqAh0/sxqtoN2SbEgShT+waZer43fXSnQE02R+s+SgE2683mkiJI
ttVkPJoFuYVvxRMAKU+DCw8kAsXBlDenGSAJ8avSmybzapzGbRVEJyaTq3zIKehPzmWLGhBI7teU
zyj/9ERDdhqRfKvAAU6g7T1Sdiil5RmwaaglWTKBa0IZPcbN9BsEyafaKsDkyoeb1ucfNXefoTmH
c75b3AScwMnZhyllGqCi4sz8mZvKMZPdOH+3MscJtglDB93M0YwSrX1KJgNwyqbPgb6ncWQ/lIBK
HLrB6i+N2IGeHeP1C08ceSuDGDQv4KoAfIOUDRmdEDciO4N2IADPVg2UegM84Av6HPUV5zG95T7J
P42qaB+hFZLFoCvPjx4kTa9SmJrdmfj6fxjZVD7QHocte8iM33XXdodA9ujxZdhgVpHzvdH5aJg2
OSrFdRJewwK+3xIjB5Wag9F+7Eq7PdbAcR+cCIIraMA7xmHqYgjmsSrL96hR5yF4v5v6ZihmqjHO
K6hCRw8TWm4zPjs4dKVkW5ACh5uaOOjZxhY4WxOpGtDjYWqPR4yfdIxwlrFo5hWxpKf/yVx0god2
6wXoZf2pcgChNgAgIN3Gf0AIuol992fDHWdFfUsjifLXh+GLaIIfFVHLgdLyLBAfae/cixwNEGhx
3AGWtyIppdOWmP/+5RmM5YbJ+qH00hkrY0BfuSydFW2c89IeuJv8OzZo3wbuDv0s7THtAJ07dsAJ
l9T5ntzNX6egLz9doLJoxJMoPRv4iApECYH9aayZ58zqQP8R2oRihaLokguZxlAbtjyDj3dW0+Cr
WHW7BPT3jR85HyggAtK55i99Vs0UD1MUXgqCT0fORopGe+TV+IrbcYkTWRnu0UyR4EsTCH2NQHzH
LtstK39oFl418mwFqv+535ZenNWvZuq8Ana1Jr6r2biqeWcDqCY0H6gF3Q3RXoxu+8RilDYyB1hT
0x34iofW+f2FgvS/+4vA7Kxn2ZzXE6iPAkVQoKCQrIafbnglNCDogJhjoX9KnG4zgXkTTu1GCncl
unXDK9HhVqBOi2FyT5nIQGGf9jPgBLDR5eU9v30dVxFcwV3a7HGxmgB2Beoyhmf9gKsj0ApQxt0W
tdxAWPV7L6KaBZamZTgCxgNe37Z7p7O2hQGGprPmh6mZJ1dZBk5MiLbFoIDjDPAElDhKwPVTDSzM
8kTphleWgUhsI7RFJw9Evitchu4K2pxIXzwuD38+zBxXkZ3KzCDh8EOb4BUDHgEaWRUYnMtDn08a
jmr2N/W04BIkHCjXRqegLk9FEqNK4gJBbjO6Mcz6UpTGu9EOK2qs58WCHFfJUlPe2s4kIaDn9wz6
GdFFM4A20BQ/aw7mvt3xlQ31N+39N/dCmO/fwAY2gyQt8wdPuNEjWqtoqDjRpQSQwDTtC9u09lmV
zreZ36FpmMfl6TyftBzV7Q/GphQ44WnySBeAnwoxui1B/xHMLemCBEgMufJ6ugcpinHoTGOqWnvw
ptw8+OPT3KkG533bDx/fexMl9s2YB1FnAvoPjWwY1F4IYFR2HKiTrZWPK2GjyS9C2dd87EeccB3i
SZxLSOleWjh95X710DvYF6n4HMm4sjCaCP2vix3O77j2dl4J2Zsa5R6be9xqD8uTpRtd2dQQxIBO
Z1r6J4vMtCOxBRAOVPHoe/Ok2tPRrkOTtYVe91RzcPNcPlxU9UAhfSSc5h13oulOAm1N8WGR4s/y
K5036kJ3cl60LycjBl9xVBMhji6NcgRzszrO7kopxOKkaYPUnr+wFpC31r8fRPbIGPoerLShEBKw
J946KaSWi+99hxxls48cSlwg0bReWqOZl0C+e9PLYr6cy1ME0MvGZD5o0kO3W353zXKqjnddbqDL
FLqlFwYP3AfOVCCPoZ76vDy8Oe/vM6nJmZ/7ZWrxkwE59KPYY6T0r0XctCA8ywysoQmwd9Cjx50R
Z/7z1NRtumMtKtnALkW34AZ2xyoHYLsBlehHHvnZqSh4uYsFQxvXznC2aInMjqxz44cBWo4XMYq8
W4BGzB/Lv12Td7gSsjWxTAD3rPmQCYS2WUq0IyW/HCrf3rNm+Nah33GUz3VoOqGNioo4BWaDXlCM
m6C8rMf++lsv4bB/55+h5xBNjKHnn5U/+UDpNZQQ5cEeBvERDGj2Lj/m7DayLEvJCo0EM6wFpAjd
8w5IpEL6wOPbUHugJN4vP+LscliWKtBtNYntArFaeaidvEO09wSIUb6J6vEzdp2VaNA9Q0kEbmeC
HT60FewY3kDdg2bHRtDPABr+y+9w9iuAd1CiG721epKclx50vVBThssHHxoHlCXnlCeXTS6epnIt
k8xj/ify8Kz5Hb9EXtIGIHy1dXcloQEFbuZDCtjCpgnGN9hxHCkEML85aUqIh5BUQmMePn9TMt3b
CGjq8NvIbyGCBQrG8sTpXkaJEqgXuk3SglzXwHAGsPYcB4HuIgsrGHK2cLbl8a/lB2k2MlPixS0D
H0VOc/CqvHrmSXIJHyMwu82VudINb/67KAOqSDHsvAYPlhPxzsni6TgS6Oi3pexXvqDzlJxbd+Ui
3hQkyoG7bzxDCOd3XOThQ5qWay6EmoVQRW0ZT0CMmDB61gVs5rOBv2G4ACwOodyXYDKINB8Py2uh
iRZV4hYuLgDLUJd68VDeA6vmbgoKqyxUxkA34eB5m/yjcunL8tN0b6YsTWXSBGh0pHtSROTebQN3
l4rw3UJB5hJHkB7nZ3C4l5+lWSNTXSOJ86YVNtQTwFD74LebQf26PLRmh5lKJi5YKYzKmTBpDJCU
HqWko2OUxrULHOzKDtPMlKrgWlQJxHggDuwBMnvt12gTmDQ9JvNRrQ8fgGBaK+hppkkVcoUsDbYa
OlmeX43kJoGSzNEtSL2yCJpkT+fX+5Igh9Bv7NQFk9fN5WMHrTAAF6J74DUeIZz2Z3k1dG+gJGGX
2GPXxnnryZL7p9pK6n3E4HD5vdHnPfDlDRqDwfxxaMHQnWaVJvfKtY398tC6NZ5f6MvQMTQxwdQt
Kw9yOnAHSi5S4LhK6Na5MCvn00q21US4WvGMG7hldlVaeWy0PotmLPYg0t657nBEd3gz1AMoTxFO
v8vvpAkNtQDaJhFYcnlCPRzj3tGXuWaJ7Hehaa1dXnSTpoQ1cSBmgV4+zNcmH+putwA57gnyPHyG
AL9KVkrQuqcoET4lA47RGSNIHrcOwBEhTTaAbUz2W+3KlVKhZmHUamfokwyD2cRrkzBAddWAR0Jj
e3ZJf7I4klCoMqB1BAnt5ZXRhIlaAI0bo0gBMam8gsZXRSsuw6pduQ3rhlaiPKhB1g9TFNWTYtr3
Iazph2JlP2kSiGqQYEYUzDGGVJsX14YV7VKK1kr2Z2w/l2dFs19Vi4Rc9AOLcpt6oH94gWgfswy0
qHBckZnWDa+EeAfmGG5+JoaHRKQ5lo/gS1y0UbBS/dJNvHKSKkIW42jTNl7jl2+JYz6kZbVmHqHb
nsq3GuIHEFpx0cqoJr41JrTsxI8M8mGAh+199lnV799bASWgYS8dZn0JQh/sOp+g+kMBMxteAyHI
yhbSTZISy7ZVQymorEcQxSDg4mYXUto/l3/7+aGZqxQFO0gTTABW4vpam8+AE0GXzl7JDud3DjBX
/34cUAACTQmYRi8u4UdmUbSof+Wwol7+4efDiqkOERJyN0Aej40XRbDg3HRZ3F4CTtB5aVaQy9CJ
spXUcH4XMbXmT2BYVgPjRbwosS4rDsTuABXVKI+AyInxVnY5QAElii+W30u3IPNsfvmkgg1PQtLD
lCSM8l02QHp2Wmsp6N5kfuSXoeVY5QhluE8WhjyZDRJ0azQvYoBLM4M6Xl9AM7Bx5EpU/P08//eK
wVwltGsjFnUtDOINHJev2Gwt9PM7k//ksgGz2wYXq/Ph1AxY//gbkhlgVwPgBXp0Fx9QzYWqFkQA
X5ZnlWqmVS3eQUxtGMDuZJ5lptkVBGoY6ErQ5ylIHu9TsxvAo4L4rAygQ1/UpL8L3QyihpHM3u3W
KH+Iio4n13XZYfkHaYKDKyFdk7Ighsgsz53lGKdc0ANsEP1TB7zj6/IjNK+sNkm6Bgp90oLEVz/6
N5BEe3Isd/e9oZWM1zFJWoG7kNdz6JP4YhjvBrMlK0cX3Q9X5iaF3hAg1rLxoEFsdy9wSV3JGZpJ
VzsgjcuilpQYmJDI4yAwStnflJXYL8+KJr7UXgdAIcAOTqiiwTphhHzFhIYgSWDInQ1guiXbPF2Z
IE3uE8pppeqo1YHCR7zMDu7JiDo3tKOCGav5Idy19K17yPz3L9mCJqabhixrPFtysXWyujsYEUBa
NgwZwICtgpXPhO45SsJj/RgB/wk3334w3qfgbYwFgOrlUZi/lpdF94B5m315kblVACcRHDFqH0Az
K7TcH+3QJl5Yy3RP62/eFJlqilJAqRSO4Ig3aCkAWt8RDsVtH1VHIxn8UwPPurvlF5qX+UxiVbtE
dgqFpJJiGwd1s8mEfZTuawnNgJh/4GhzWH6IJgjV/hBsJ5llFDjUdJBLAuEasuzgrHwzEJUIhxI4
QKdDzbzWIT+YrH7OGPqMrLWHNXGutoc6Alw4Zt70UKb7hF7jbDDR3ho5lL+/NTlq/yWtC1ytjJF5
wgmemhw2rdxmz8tja7ar2muppqCy475j3jjEf8C92/vgTZdd/+E01sqZXvcIJeTcjndNEvXMY3Hz
SWMIbeG6W1vkLQTwdPktdEugBF1l5SWmuzY9lB9ugd7aCzRs9lXK5Mo5SfcA5XThQmCSVayw0XCb
BYEJvG0yOB21KyusiTHH/DdpxDU1bUKo4w2OPe7yyDqNEbkrzCHcAE2dQ87FuFqeKUu3GsrHdIwn
UFjCyPKA2m63Jo8AV+0s89oujekS5xF/y2Kao6ySoKVVz1A7P37xE4DB4VKY3Ps2flPcobEecbQ6
8DfMR1xwsDEqENAguHCEKhs5Vn7R7tw2a/YQxSlgBdaAymz31sbmMK5hkN3f5GMKzDE3XqZKkiOw
0zc9XNaO8Fd7gw/OeyxHcnAs/wpuEGxXJQm5BAD7zwRJ223mli99NtuVMhnA48HPDzFEfHdDBxeZ
5Yn6CxI7k/ds5a5im5ls4DeFrerWEqDffAKeuSKv5jDLOvspVCyGCtLL2GQgzfvBpoH3JUQoQ/aw
/At0e05JW2PlpDJrSI6ieQyOlbEnsFUDDH+/PLwm5XLl/UCJ63g0DAB4jQxVofaq74qVTab55Vy5
i1VwZfBRcwLuDvKwbfAnSN+DKV5ZGM0G5spxJHf8VvRGCCYQtFih5LQZyvZgT7B5Xi3KaY5WfH70
l284ceyhzrhveaD2bsApBpgXEo/xO6VwboNvI7rry2uge5d5Ar88SABeGQjQHLyyD4dNDpObJg5/
yNr+Tbpp5cSjWwwlN2aQem8AT6lgy0n+yBQEGZGNN6QhH8vvoNtHSmosIfLiTyW6UwZ0t2BodJmw
VRCi7reb/87PlOA4xcCZBeo7bm+CFJy6gUFfx2fVWsFMk3q5kg+hO97leZChGd0Er+3YUehhBe42
LWCGAS249j5BLWdluc+DOixmK4EREDcoSre0cBLh4lhHdvYDlIr4VtCoPkH8enymFX8b3SryYFQO
/RUaZ+5NHobVNUSk4NcEi5zLcSiGTeUzc+WAp9mEthJQjhFZoysJ+pgNKP7OWLXJLhG4EdMixy20
qMGAWt4qmuW0lbgq7UgEI2R0Tyn4CtICXQFSF/AvWxle9yJKNEH3oi5ZZaWoOGT2Ia3ptE/rNL03
AEqHUFBQrlyIdK+hRBTUxiURQ9h5QHnY47TlsKTr6u3yHP31AT733VHiqa/LaRpZUHkQ7ephIALa
9J4C8dlCTMz0T4UzVC8OG9zPtPDHdwubYZ8YnfMQDlA9BGe8PcT5NO3L0gXJF8JAoLEaUVl+lkM+
3pIqYSDPWWi697Npl9snzS1UuqC7A5KZJJ6bUfsG/BUwGBgws922FCibrCyQZuIs5ZNjwz+BQV7S
P1WQaxxrch9xficaYy2+dOMr4eW6DYEoJTdOtK4ucwoNCZfWHxKisstro9lglhIp2WCYxpiM2L/O
pSRXmQGxMHprgrm/PL4mlf49s335HPDSAnBgioxTHtE3iQifuxxiZWPpDjQq1LqGU0eagWPl2Y7w
L0Rrmju0uggAJXm1qSIaoWwGY5ZniDmGVwOruwsD15pdV1X9w7fezzaVdC7BROwqt/eiISkhPc6h
ymAA9LEyfZrlsZVUThl3pSMBA5QG5HCmnR09QbRlZ+AqsPz7Nd8KWzmRtXBt8I06Gz0Lcuvgkor0
4EcB4FFpNp0y2SeXIgrGy+WHnT+EUBUzHdU8yw3Ix5ycvAtw225PVgcDpjZ6q0h6M/RQYSHZyhnh
/MxRtXgKCPIgILcGBiY4wFC23DQCeuvo4UFdYPltdE9Qlh7KXvA1gTflCWDNbSIv4M6xpQKc75U3
OB/6AGD8u7WC+Q5hxNw5mY64K0MGTrHYUYuuLMZ5OLNFVdw05JzDBrQh5yQsWBmENvRm6n1FzI3p
v7Cx3Dv4zgSwbCmqlQnTvJBaPSxNx8oLKLl5Qf6n6N4TmIfm0ee3FkMtHbYcHDHw7UA6RK/ET8BL
TK5C/got5t33HqAkykpCQGqUTenBMobtSgmdI0jYBOhG5vnOkclh+TG6OZo325d82UwJbadiKqD8
mNe7MLTFNjNBSvUdqOUvP+J8SgYb8d9HyFJEZZbRwutkmN0K0PUhSOnTNbCBbnhl2zLRRfgXYpVD
eZNY9jME0p6Wf/n8Uf3vOYIKJVkVGRxVpyjmJ9udbtkQ35Ahe8rKBHoHwtq3EkL+XRlCb2qtd6sJ
cbUOJq2Ac9GL0UuLNwqhzsoeoMN7HYG4svxGuiBU2yp1CDitjdOql1dOA6mfODnYsLo/lMDpQsIT
rNZ0gE+t22fR7GgWHigIgytVrPO5n6pFuKaqoTMeAEfRBvLYNTgTTyy7QBX+vYb000Ya+crpUrNu
akUutQjUl+QIAI1Fdr1B9tCf3tnskiUocjA40NjhZqQPy1Oq+cioUOis9GHFypzRM+MTbz4gh3OA
pt2mbp6qFqKj0cfyYzTbXAUUW6zFxyXs+YkmwU3upq/wHVqrjuoWRjkv0wr+FFVkWKewiapTaEJo
RUBSalsaHSQkwWWChlkdPy6/iO5hymfMbbjlBnldeJTmV2wQD9kk3o3KgGyqeM8g0ruy1XUTpuSF
LB+oSSrJT01RP4GbjyAOV657uqH/kxcoaK5ui/a+CG96YqKTk0DobHl+NBlZLSrZbdKOFKJuwMTy
jcih7gV5jgHdqeXhNSlGLSxlo20Yucz5qfMzfwNu3KdF+6c47VASN8qVb70mJtQCk+jtoSiapPDa
EnoxCZ1gAF5AXHUD6VJ4n7ms2baxwe4z189WEPGaNVELTvDgoMAcTNKrLOaFOL5SLlfeRpNOuPIB
q4rc7ps6xqE47qC3w3ZE7OruTTqQSnBgQAkZtWhldTTBwee3+/I5FoYDwlABvJcLM5UNTHur3zX0
XneSsgi+aXkHCYAo/LG8FXTvpYQ9HLJM8DYG6XHQ+C/LKLzhNTs1DiArLb/MJvLkd9UpaqDdtfxA
ptvb5r+vN7XIKhA57T3IC7ieJFAUhkSCfynyXmKjI62B+gnPrsE15A2cC/tmQ9rBeXRGSl5dgnsu
IoLzh96wrAMwktWFNcKIaV+goNBcoMuW/wyjEbrtzoBKJuYrvvbR8dlDHy2GFmjtvLmgIV3V1E8v
elBiPiW0Af80DbJPa3fOMTFY99EEcbYvGXOvQrhKgIpAnJXUp3l99XJq+DDS6yHMBYANsE2ps52g
k0MzZ7s8vZrh1ToclNDchCaJfxpx9RiHejv0vwg8E743upL0aMOMdhpc65SH1X04sOfWqPYsYxfL
w2vyktoraMsSLh956JwkwIKwMpIyv3ahfbbJYZj1moxwWFl+kGaW1AKi7edpZA7O4KVOcNn2wRMa
FDCXcL4HhqBqLZAmQ2oHkLs8ORGoJhCIhbGAFTws/3hNyKrlv8JmIm2NYPKkW11KOngWekxZDuWb
lt3gDLeDeB9U9NYu0Jp0ZM9z+CUd9bXT1zxNYV0L38oCAsYMKnF+S7clkBKMr7EodUuiZL2qgtQQ
PMQmr09h9pjDVTFsYCz4veY1tZU8R+Hs1mckhSa6hKeApEBsm7YBVppd7peXRbd5lbwmnAq2U72R
e07/KKA6n0TONh4BdY7NlV2rO7irlRnOLai4wqzpFHaQdoIKyQVE7YoI/h9bA8r4SIxrqDPdaqiB
7siq9k1un0pIzGwgw3yd5xlUrmTsrKQSzbdaLWKiNhtmVWnlXgL/ngFOGmSNJqEbeT6QfNmwkLxq
LB/eUx48LU1INcFLKXPW4KmaiVFrlwxeyLPsFj+ZEbRsWA6lpfQmKcb75U2k++3zY7/89iBqbV51
lgMpZEg5494Fay0Q/Q7Lo2u2qKXEWONbUB0L5/wK445reIxAbG0WTssz233wYWm+W36ObpKUYIOv
9pQmDBfMJn53UAaLoaREUED/3uhKoEEsCKjECGUXFkCHDOcy9xa9ue42tumwckvVLYN6bxhGuP5N
feyFcG/6aPwAfVEX9mIr86NbByW6akYLlnapf0L3GBLbQ/PkJPaJGFAgKW22EmCaRVBJlRD7is3I
5VASL+QBGfyqQoOFQ9jqW6vAlCiboDJZZBJ2diH66xvfFcfMHW5gB7nS/NbMkcqnLFCQsIwBiuyU
VK+iggx4GHpmGT8DDL5S7NR82VQaJfx4MrOaO8Scpg8gqJg19P6s58TgH9zka6lUs5f+noO/hHSS
mFPDGU5kkOC9KbncN225cl7SLfH8yC9Du6UbZ507rwEMkgNok7XQ3YSY5Dd3kBLGHPWGmND5I9DD
pRFi0DexE13lxMxXIlm3AEokQ9s4HKFbLQE2NmHYZok0hhojvOPdFobljhjHG0pADF55H91KKFE9
umY1wZlEegGAFRvoIE+b1mxW6k26tVBjOnMC4kDAy4PaMtllJJJeDQ4aXMVi83vLbc4Hwi/LDadk
u4fabOGJ5LW3YJQgftTjGh5E8/tNJZ7zrArN0SkLz65BtoBOtWT5TgBuvpwuNOH8t0375bd3KMb1
LgNlASW/Sysp7mkHY2nesq30jWIlJ2kW2Jwf/uUhMqM9qtdl7wVxe1tA8VhMzsqHWff752n7MnTd
jNBaCVIUsCt4111Vo7uNYcA3+H+W50f305VQ9qESBSM6VMT4GEQbn/WvEL7bL4+tW1oljl27EEMK
TfxTymFA679FUOyV1uvy4JoY/qsO8WViYEXSyrSKCq+EldktYJt7OxggfFRAwb6OJMRreXr5vUcp
8Rs0kJNA0a3wDNP84XO4NMHQArrZLSy28swbC2cl0OY9f6bmrxJtc2e047wPbK/DNRdSPzD64xct
7CBIRG/DbLw1ICy8/E6atVEJt0aS+4BZgC7sQ1RnbHFnx4UxRUd8eXjNtlJptmGMa0/ezaAURn9V
UIjbhDDrXB5bExIqyXbsyzFpcJIBwuIBnvG8hGNz+TDkz8vD62ZGCeYBdr6hDGBDDevTLc2g1Gpv
InulUqgbfP77l12b0xztIsPnnh+ldxkquN3UlRs/LI/LP143N0o4M190WZChsTxYvwvrkbUuPAM+
J2MNVqn7/UpIpyAn5q3hcOgJ+hvZQf0dgs75w/KP1w2ufJarrIqHlAG3F3Xp1oCaYCt+Job5zW2j
RHEd9FYUSYzOqlMKc1l6Uya/qv7X8m/XbXjlMwy5eBnXLDa9NIRRfThB7lcOxF75CmhmRuXORlB2
ikOTcw/OxpdhDrujxnCgWQvZguWfr8k8Kls2n6WIKzAfPd47NTzRitemca9dt9sbEuqHOBX/4b1c
mStN6ibz378EAal6blRmZYPOBNQkPGWlyzadmW1bJ4J/58/lV/qr6XAmm6pc2gy8jbaXEroblVEd
u7pDpzG2LXhmizC4iF03fJaO040PEyw8HpI4hNsg6rqDtUtwZMDt0XKBQahh70TyVG7tHr4N2wr6
VAV64BSGpE3oXoiaVe8ZNBdgSlDW/VvsCMgIgVLgr2nMaUKaKDtrFt4YrArYdSCqH2laQTSXRZc2
zAZhN9p+LE/W3+T538kiKrUTXmGJ6ecGsDEwvQIbc1s12UsywX+DFL/LJoGpdg2B0u5Y5PUH7DL7
nWmKJxArj4XTHJI6uUgm9iKMdmVDagiBRCWEjgb4gOAU5R7MKKGCTMMBhGi32EGPGtbPAXSHwyGB
tygzAgjtxbK7S7mwrwIp4luOjsm+okBFb5anRxPdKm0a2DwbHlvzjg1+Ts4p4WuQSt3ASr5u7NLk
BBo+HkmnPVSuj3HhrnwKdEMrqToaHe5AUcXyMjYrOTTvRuc+LE+HLoDNfwM4gewwhC6KCgpf1Lk3
4DZ1B8Om6DhQcDKhuR/5O7sA4n35abryI1EyNzHhVzUZjuVJGFc0MKGsyIXEMa/tJLSKySaNX7hj
Qgt+7X54duqQVpWQC4cM8lyFgOGPXXe4LHBUhWnyndMkSpnKbSomAcWo1D0mkB99Befc2I0kEo91
J6SxyUaSRHAodPKVE8fZtcLj5oz/NdmabKiEGZun2Jku+MQO0+he1HlzLFA+GTlbeczZLIXHKDnd
gjxuFOU1zAj68TJi7S+Q9F5clj1aVbe2D+b1/k+OwjOUbRcK+JJaEDs8VqNzQXm8SRiDBUdzEcu7
KkXv7L6Afn3cFh9lmXzn1IBnKnuvbezOgsCVc+zD5h6m9uhCvI8uvUrrlc/UvOznXkrZa6aoi66s
B34cbC4ujd5yLlyfW3CfCOkWAr7JMWB9+cNPK+sIFvZqwtdMploHjyMOjpJN+RH9KGj3mmXIPxgs
KRr4L8XDrjC4vSXwHTpUsCbcMRaVj9KEFu/GMWe3kJXQPnvuMLml7M4IbuOxLRLryE1Zyg1s2Avj
IGIBXzoLjr3wtOI5PECysEmP9hBEd4UIKT24AezFcGSAiSMxXV/uJEQHN7QGLSnoIdweGJAiM+rK
PrRwKHxZ/rGaLa5WHmFjXhtV5rAjiqVy0wOa3BTwaAv7AexdO75ffoomXtX6I8+kmeepzWDQZR7I
EG1d/41Dwrk0eriOPC8/5DyY2ORqCbLElRbCtAY79pVppbAwBThrtvktb7Hb4MZD2zy4dQE3hmON
D/6S4RTFgcEP4tGEbOJKQNvnt77a0wA5LCzGKPSPxcjhb9aWm6Bjf6SwL5bfUjOVass7HmsBS/pQ
4KMqjiR6HB0LTp3jJgteYC+0clDRvcT89y/5FX60dtl0AsrqDeD3KbBkcQD5qtoKPpffQrPt1OYJ
FUk6ZJD9PUpYRSQmrFB4vStgt8tDsVLz1nzvLOWo4Iu69dvQYsdkkC8hEfgw2O13zgqIcCVpD5YP
kzdhsqMFSZhOsB9Wg6jNY/sOlg0wB4Xh9VoymX/umVRqKbmaQ+kzMqsA6z2NubVNBfwW036M4f3Q
BNuR8+TKyeGSUVYEnmBgGhxI2LBDGdFpY/h1srMEZ7+XV003pUpaD2Az2vvMcI5wr7ntmgDWJO5K
+0Cz49QGSwz7ML9vBfIQurAl4egyXoMivVv+4brRlf2cVE012HCzgocl2QxZt498/FesjK7ZzGye
ri/REpCQDlPkM9i52veVyy9iczz4pXNR5mvHBN0jlM1sAXRvGcKxjqJz5CH0fZidjY21ReaGBUJd
r8SMbp6UfQ3OdS6C2LCOxUCaxyTIjEPbxLCgc33z/XtLoeznoo54ndLQPjJ3vPeHYto2cTvgsrMm
FKv9DKi7tDaHCi6DoSdle5mBgJQCWzFmfIey3Z7Fzg34axfpeEyDT+C1Vg7Auqeq/YSxqZIQJl6h
l2PzmhNyP0RR6eRjI6cnbJGtgFGSCPtd7dwKy75bns3zV1yTq50G0pYJLNeQOAeAveDUnIXUv8T+
owTmakb5ih54uesztFB2STRV8b5JufUWQHPld1DHuPvDsC7qLiNi9CeAvow3NgZdsy873t8IUHE/
ln/n2SORxdR8bwYpFE2G1D2ZcIbaZG0+7Lqa/BxhjtJMwQWP7eesgZX78tPORguepkQLlbUAAHdq
0It8o+WthSnI65epX0M86cZXwgRpqgMQejJOZLqtyQ+rLC+6+I8d24fl3382z+L3KzGC2XEiHEth
oA2vq61f2OY9acxobavqFkMJELRepiYGJ+U0gXu3Ce/6l/EnnJnK6+h5uDfezR/iR//U3DfXEM15
WH6js4nFAtTv3xRZlBaM3EFOOgloXG+tjnq26bd7OEc9LT9AM2XqObaoKpr0UKQ9xXLgMOzo+x1x
4fC4PLpmwdXza1xPVBICiFtrJj8rHnt5g8YeGnz7nOUvy8/QrIp6erXrdDAbC84aY0v966hxxVUA
+eYf0RDAI7ZnZbbnYRfCL3io+ZoSo25dlA8j8npcGmDXepnfNzA59pN+W7eGfz1Z2fi4/GJnT6xY
e+XzOMakYrDXHb2ENhcuMJubDLadG6iZ/+Jimo3QjW+y7VRV4gTGykkTgwzpkBc5froJ3zbNS+gP
K/tA9ypK4HMfEwbvVJiOj/Ee+Mp9ntWbIvyVUBzA2z/L86VbEyX6w9btjXIYAYYv4cxut8KEwbYP
E07a0LWJ0lQiGVNywNCDpyQGYZyysfYMUCy6KQ7h1Whuo1Tu4qg8wSAe1+LugrnBhoZw9gzvQMb6
tfyOmoBSv5bSYCzrgyjwHPqH8d9OCXifeZt3K9lAJ3amfhZrn8N1joF1y7p8n0l4WTcZqv7GwYoA
DbKfHf81iIZTJ73IeY5ZuaniaCfslfqKZgXV/rxI/TISLmyPByg27NyhCI6ENvE+H8Zk5bysyXdq
d54XEXr+bZWgECpOaUhvspSvbQ7dz5///uU8ayS9HFFda708kVtGUH7I2l2XrSy97pcr6aCNnL6z
uAPCbdD+iSLDi2u/2S5vK90vVz78iTDMamwd41TI34YJrDuuyOYaqUf3w5XgD5iAN41jxR7/P2df
1hwnz3X7i6iSxKhboLvtxmPs2E5uVM6EEDMIBPz6s/o5N/54TXeVr1LVSRCCLbG19xrSaQd5mQd7
lI9fu+/Vkvf8tAJGdAQJ3QtuxJj9HfPyAHOSS4ISW8tttdrFhLMDRHzFMS3YEdSaqFVFrMbH9hJn
a2MAevr9Q8jIDs38BvVsuLzfwWhyhOBUkT1WxddiZu1Y14ChnfYWF0eKkLxberPsLDj6XiipbN38
KiLtclJS1EhOU6W/zRa7daz5RvjVq6LywnL9/5qP/3OOd+w1NqFRHsAJvVAJHTx63VQz6h2BsCPQ
29NHtGK+AaBF0P6pvgunrdGhgk58X7DqwODsfOBI2G9I38EQ0nIbdVUt/aucUzuStvUC+RF9bTe+
B9YUuYEXD4X2+8mFtQONXdizG6fC+deqFn6ETvdYp3Z9rbxCJiegTAzdVgbZKHcK095+B53xxBsZ
fzkG1oyu4u6brUkT560uIqNsL/SVW8TQ6q5bVPQ7/H9GiESHk3k7/CNIzms4Uqsx+LvAY5CAxC+L
qA54Ey6SVlEPs9mYzXyKJsnnndMCGljNAF4VdZcdi6yeDsrq/pVkKNAKCeS+6yuxd+2+jFIf6mWM
cC+CVwpKXXJAGQZG2ZP5VvLe/TZZloVseXRcdDyNuJ0GIiLo6PXAIuhGx55GeVXOpgr5YjXAkvmP
U+Gpn4sh8mHhrTmMMHpNChSuQwEdhbijPYdvTcYe4EvbPxuX1SG0eS1Q0YsWSs8tjPruO2GhvDzQ
1n8DQrQ/wuRc3vrSX0Lbmuaj7YNolua8BKK8/FfZdQbhXXiZwQgWxMAc/s1tWz8CiW7H3HbuODiP
8IraV277T4nheez6IlRB8TrlgxeaYuhhGpz5b+hP0sjLKg41jSaLaEDTvXYd+FXk+RNqUTyCVJR9
KAP924Ue1r4bqxeiYftMM/bkjkEf29AWBTQwM/E4ZARjjG6UWzkJOTiz4KxCxAjGs1AUCKDs4jTq
X2/r+yAFZcH1UdQOpqqJvDb7yz3VhaLV9205/DG8BAPE5GFro2GcF82ba5l/EjLZUZvW+S6gQEyH
S7mAPaRt0T2QILP9eACO4Uc+9JCSJZ69y3U13BfM1Y/CyuarvpXVbh5tH6RJf9g1WTOFQdNAwZiP
P0DP6OAbmua7tIIhjwCY42hySE7SbIZcV2cSxxqd/aS7Mq6gHRMGTMCGewB/1dh5hrwaYl3KrceD
21h3dlHDk3aBB3NpQYBiGpc8HDn0EZcKvq6uA79XrlSNJwOrE6UNUFmtwBqbx9vCql4KLp5Gb2oj
LkUaSViWg64yvcMHmEc96M47r/bnV5/AThDSq8MtgZ3wDiJ39XtF5XIkjs9jB1T0iPXUjdye9vEc
wMs5Z7N+qhS7gcswLMZ79qh1WYWlIChsaP2HqYo9UtS/4zKdWchlX5+wFD+o5nCy7e3XINA/bZLD
OtwKbDDEqm/zSaARGv5NyC35FijzLN3s1SMwTfYxRVy2+hXY7TUZRHcjCt7Gg5uzyJrKHgIw2Qj5
Wmpb5OBmY+ddZYFnZNSVzjzHY52qfscp9dW+ahTHq2AW4n+oRHEj4JB9vYwEBkUzbOZefVPJgwzK
+hukuYKE6IHvmgZpu1QSIptF5tm/es+vrrj0ikd3qWv8/WI316U0bAxbxO+ul72IUd9Pj0J19pM3
TPpxGKfgbljKJhpYYV91Iy+7sGKwcQoLlIHsFzqXziNok6yIfepKSBu5095XKhIUMQxP9yD0eMC/
ucJvflOIZ8LpbIapbqnd3161qBtfN8U1do7BCVM2jPdCdN1B9KB6S5/xHWractcUWf5C/RH2iKQS
6uiPttobnOyepyanLx3UbX4Aq7E4YQ+1yZ2EoJ/eAXvRXAMwZB+kFaAyxkSxvAQltNOdFttWWRTS
iS1S1JEzw/HanUR9a6bhMVioc+yoXe6ZC9EBA5FSdJNZRtMd6j/2S4f20dWyyOwoweSMZrR4dirP
f6ZBf+U2AdQ7UAwADE3vrAzqyBB304dMA0ncwbMdGm+yv2aWj7Bs/SCiHlyatfAaPNTmWeZ+hjdg
+aGa81thHHEATxgCcaL6zmVgH6Vw20jW5bfWDBqO3ZYX+2OGpDIrXvFQDGDisJum2Eph8Di/ybS2
cZ4yNdwlg1d4T8DrF+jpX0PdkhfOYAXi1SNMZess1hN2A3gsm3DCh3Fvqrw8upC0CrOyhWs8yzwY
1Lfto1nG7l+Qw8vd9fP0xl8UQN79kL+dT+A2Dob/HbM+5D89HBiZr3qoy0Egh+g/+XhbDe+VfMu9
SxSErSFW6afjuBAz5ik/wjK0As9B3S05cGqwTYCj806WzfP5qWzUIf4rcH6YCrfIIiAKBuO64VfX
yRh/OHoMU7vfD+6LGV/OD7M1nVVKiopfDbyLj2FcBi3uunkS9UQjNDDELiXmuQ4uCX9sHArWOLMu
szUsjw2OM/4U5z2JVPPXRkvr/Dw2gBz2GmVmAJGGEouB751fOHGWZf98Uyek83+ndfpWVOQpTask
hZ/UkEKo8/yoG3NaQ1E1FU4V5FonkjsvaTCqUGp+WgjzBejDxmHnv3rzhyjwKmy6PFD8aPkU3+fi
Opiyb1+69zVSrsp0lZK6DI4AjFzlDNrNvqh4XM76i5pea5DcOKUUTS/qJKi3XzFP7hw5HjQ+rl+b
wOp8PEgXFK90diBQMbyTsjPhot0HELAv4cQ2Hj45/f7h4ad6AMpSdcGxFHznOeMjV9MFANXGWYes
Tsh2jkQIkHJ+BFoRJxAyN9GkANNySzs9CTgVl7arjQglq+2qlhWY8DaKE61FTGxcZE0WT5FzSHqJ
JLo1xOrUXCD1d7rUCqC88GumDT5UC05AFygoWw9qtT8xkk00lypAVkbENy9Il2PrC/tG9y25Qr50
SSb4832QrTGKqSIZKq+NkwgyQtiheOyD+bbmfG9mcz0vxf58zH4eUmyNPGTBZAnqMyfp2smOjC7r
V6Fo8Of81T9/E2xtRQE/6HEamIE5I6p4dsHvbZFdEz/fnb/81jM6vaMP6wGfvTbXEt6PrKl/n9AC
mfdUoqXm0RI2Z8D2nh9maxan3z8M07XVEvQUxXDYa5YgUJEqbN0SIq4qeDg/wn8STf9bBWBrAbXU
phWz8P1OuD/Zd1lvmu96dLudhroHpCcXUxwFn9sr4bD0OaMm2BcC8NMO8ohRMdQAMwzMDS1vMrsq
74t7N7eK25Tyzo9Tw5qYoEuBDndgzA8cTNk+b+AZdOj7FpITvp7onRXM1rMju+Wm4bS7CyQO5lxB
yp7M/rLvoScWOZOe9k7b5XdsEfNTaeq8j/ji5wfpE7JzBvOq55w9jYPJYGJBhiQ1AHOBD2FxAIcC
IGumpkIKViOxvmFpO90L1+S7QbdkN00WP/YLn35N3gxDKW679KZZoG6a24oA4+T8CJzeu+LwLHx1
B+Id+cKmoz8U/q6WvRMOQUp2ZQ8XYD6b7NrYNWBLkJ2Mar/XsSRzerXQtDq01DTXWb9YV5ZdKx1N
/tBA97nybhzP1lcwvfd3Em/7xinSGhFFe0ib2p3B8yhtdzk4RSD2qZOz22B2/UtealvLcLX9TiO4
wlwt/Ogu4BqoZmdV/iV6ylb4rnZcoqQfaI0dt55/6vnFRmtCO0/nA3frvldbbV4PQ+cCdnAEOvtt
bqekmdiFjXbr0quNtqQ9zhEjg6Yg011oDfRttPXf87e98UjWgnVj3gONn2FfEuKVuGMEofE4hdrY
+atv3Plasm4WrSuapuZHQ1mU5gGKS5cymM+TcLb2t/C0Y0kKHadjoMUI0M8C6vqAJn/e/iS2ea6s
8YH13ev5eWyksCxY7a8CVPaiMqAHe3Vx1fSlAj/bykI9ntpD7SF1vQj5SJIWQCFW7aUU8/MvLFvL
2HkpltziIV6DecChiVl3NdqskS3bMS7NF5v1LDi9vQ+7Om2mGcL+AslUqR8aWt5KNf209fCNVfT9
/APcmslqVWObrtGkRXebDWIBUU+KsOBgWNF0/CsyNz4/yla4rda3WnSTV7xC2slAJj0pMbsptIrP
X/xTxK7D1mYXFRK0LoVKduLpjoQjyuHQieluYK9ym1Pyw+2Rv3GiHof6Ypa7tThXCz9wPMiY1y1N
KHgf16C1OFO4eJy99aBKfz8/rY3MYa3/l/t5W/gBlLTnknsh4fKPIU4dZdS9UtYUhKMRF0baeDtr
HcBsUV2lBpjczSyI02p4Uwb5w9dmcZrdhxC2q5RV1olbz9zFJCi44uw05yDnKI+FPapuoTfU5AIG
bCOY11p/U3sSDfIgl1bOHcizFB/yRhPUqYV66yHpdH5K/xnhfpIJrVX+QBBJm6Lv2sQ24whbDJ8+
ZN2wPDBJ5YvXOM7PPIcmpOGyfChgKxehITLekUBVV50DQWJU4n0XX1BpoRBksWSBOkPozhO5g1Jh
F3s4IV8J07p3OBwbNK/nIXYUEBYnESvrwqdrY5deSwhOtZCVqbuTdvj0lxKYrg/ZHn7eh6odnp0u
iyycyc8/r63wWm0xsPEFDdJJp2QJ3PGgOre6Rhmv+3P+6lvLZLW1oHTuTr6NvmnF6qfUkn+savwm
/Jcsg6XcwIbd+WE2Vry/ziKghzfOGayARAPo4mh2Rf3ktZf8ULYmsdpPWGBPqV8Q6zg5KD0WXUgt
nDlpher0cWlJdH4OGy9irSZoia5uGbQwE29w9YNsG+8gPV38O3/1T+eAOz49uQ8rfekBJFWLqhKG
inlV651N6sfObp4JQ2vSEb/PD/Ppi8Awp8l9GMZUaM2VeYOylLZPBlBXPrgaMrMvrIuty6+CtW7V
AD8Xu0ygenFA2r9TI/se+Jewlp++Atz9KlqHAv2rDh/YJCum2KvMDh2UC3f+6WcQl15HaEYnTxag
GqOx4O3NEsSiAR55GoubdLEe29G3DjkQ/ju07vSFpb31tFZxy8uhHMuFmmSxnhlHe0xe5+xLZRgW
rIE2shrHLl8WPCtY1JzsaGb7Lw48u/Nx9OkGiKuffv8QR44DX1RrwQmQe3qHrkLMC2eH8tjdkDdH
pYPXoQK18/xYG0tjDarJ/aLEDlWeyri/e9VFM1OxcBUM7lU4WvLC8t6a0emr+GFGAXw3RmdMy6Rx
//Ron9tIefMBQLUb679qZbo/P5uNl85Ov38Yx1JS8b46BZo/x15DjwA2gC4yf8VUFi9mtcAZagPT
gOpnIpFUnUgoPfl2/sY/TQ9w5dXaFqkfNJXCdxvFvSQj2Q3j1k2by73lXQJLbKzvtQoGQfEjD3RW
JScmrp1RnNPr1/N3v/V6V+u7r11fEZxmE5EXM8Ra5b51+wgy8D/83kvcnPpoOV06FmxF7GphK5O1
urftIZGVG6GaGMJmIhSWFUoCl6uJXwjZjVBaI0umxi1nH6fFhNE07hZx1Ql521jt1yJ13WqgEBuf
QGoZkrn5VXgHJz2AdHBhTW9st+suAwQphF5MZpKy/yWyf2ywn5HcRVMx33fNGJ8qcLpfLmxWG2G1
xijRQRTz3GJNKKiCpGhPMvv7+ajauvJqtXFX5GqGBCp8RjU0TvVzUI9/vnbp1XKD3ySwoBBbTgyp
D6YEYB8CJJdymY21vDZ6l2AV0qotGygjm9927ryYpjv6xfi2yPlC9GysgXU3UXW6pkufm+SEXPCn
Eor4aMTTnwKWihdlc7ZWwGqhyVq0nJepSfjUiYjZ1byDPCXZm5x8yaWbBesmIliiM/IjAQvN2T6Y
xkfrevpa9KwbiD6QeRMIVUMyzmpfDvOhsr8kSIy7Pr2VD1+ZoFYWUjG7QJ7H742rfxR2+g9+PKCX
O06cpvl131q3dSEez0fr55UkDHiKtA8D6iYFwYNZfTKKob2udNsf5sBbIqXG/kCXwdrTeZExow65
gx0Kj/tssOMLg28sQ3IKjw+Dq6LjfuH6eEf20O5g/kveJiB97sCb82LLcoE5miHA0tquvytkO8e1
EFZcDQvOzwBEf5+oyg60ry+1kD4PS3/tUtoXvj3TuSqSjC/plbQyGgMzTn7hREUvZUVbcz79/mHO
dTda2eClOmmDtzmFPL74d/5pfn7zwbpRCJh+ofrUB9Td+0PBQxYSiv9CXnhXW1dn//e2IRrNJ+Dj
dDIRIMqmMTWhLRYSmvqi887WEKtPfd6QTqa9M4Jp0oVeFxwYERAOvmRdtPXgV3uOtQDXWAWZTuC9
9A47SLCMLrnjfb4t++uWYGZbrelSNSZyAjjNGuwH5sBosvfGmKbu7vz7/bwAw/x1RzC3jJebpeuT
puT6Flab8y1MlQsSjRmvXyfoN0fD8DhBey+P59GrmlDxoLtPW+3mECDlPjy8qtQrwzwv9CGtLAmQ
TmZY3Iwmf8+morofiXbLkw1wLSNlL8h8vNbLjk7Zl34YlO6XpOpAXFpvc7k3Nx28XZKRPbRFu+u7
4XD+KX2eL/rryng20D4DABdxSvsnrcge1mPf+nQ5LI59Z1FY77jpl2D3mMUpkD8sZW9y4ENaLmMC
bYbdDBvjFPofjX3JvmFrKqudwhXZPHgzRPeBvjyMEr6dpOuP09jeLBUUoisI8gBVlP84/+A+Xx7+
2gqaVqZsHPhQJQV0Va7Qs2DHvNGXNF8/zxv9db+54LbJZQoeDpUkDedxPsBzoUBCl913Tgv0f55D
09mbwqbtigtp9taqXH3a+tnj3px7Y2JngIZiZ3lbjHgfx34HAYX9l54aX4VAZtWOzFuDeS1qBwmd
pE69h69devX6+4mi0IotJHHTO786SvXna9ddJahL5hUUZi1jksOzodL/PCu7sEOdJv0/FWJsUKtv
BBM6aObWHZNW32BlhGJKPPv9a3e9+jgoaMo3tu7HpJrbkItXbb187cKrz0LbwUxysocxaaxbVeeR
lPWF+NtaUae18GF7CEbqpi3Fgzbt34n96L+kPIht57RffLgu9UkXAMjfJb4CCg/Y/3luUCRHBR4a
/r0HD7m6+1p4+6tYqXyaYS1XJiHtXZn+swN64Ry5ESr+KlQaCqono3pMyACyhI/XC23OonXdcAF4
9FKudVrpnwTkukc2o8KhnQU7aJVVh47MEaPkXir/KueXYh6ubxuDrAKobFlKcydDhaLpZGI1qbgB
UF4+6Sl1sePAqaAC7eFau2n5AotM56Xquv5XUPjQpyonpxlDo8pCh9xNh1thB2lsUk/ctC2MO1s5
TbEDv62DDxmRZOA53Jx66MYRf6FjOKFLejNqMKjCKe2bBy/TwU7ptv2tEHdNhBaUuZ5EkO2ID3y0
IdZ0o/Rs3VRzZ+/TvE4f6NTpx3ko/YdlcMnPaoJdbtxmvp+HE7WC2IW6zA9Z8+5BN5m7Ay7FvEhG
fSucuzp4rdFEjZplIodlMV0bWr3srlKTKlg+BLzcOeD230HJsrmSUz29g1cwPPXQuAPpvpUPswJc
1ZTLhDQP7epCpNW9mHUAWfNsxLVmcVszHBDTdoSXB6lsHxWZ3Idan8oPJZxgIzl377DH6B+zytCd
DwzquzO27U4oe9iDBJztCqbFoapz/hA02kqmoNVXtds718NoN/AADvqoIDQH4WBxXmUr03fOq+C6
S4HQ6abUCUndiH0/ggVNjej2c4dzvWvLOgZk0ezTjKoI0DzznIGvFdXdAiaHcvA+DeNqZ9gy74TJ
upj5jbtToimeSAPz4dkFHCqFNhoGttT1oBxUtUCKjsaSZd+loPVu5HDnhfUN2/tiCmJ0d+musJoG
LYbxTfGxPti1XccTOAH7Snr9A7zZ1FFNUt0bWvJdkBZlDIJwGwdq+GkCo+/1JPqQtrX9J+jq4k3n
ov3TENMC+A72ZVhyWKCd31Y3lt66W1jNAyBQLXKjsWdPjEwmVBa/lbK/G+fgwjdha4zVBsuq2iwL
s5DrVQGyiqCYql3duANAbVh/5dBcEr7c2MnXrWLedZNle9itnNY8dSOWE+u+VPf1145wtmRBR1xc
eta/J/oYTC/nn//nfGHmr7vC4+zNXkaIThpDcjd0rD7YGbAWAc8y0C0rbRJ3UBPcp8FQ3fl0VA9s
hDYbhyDvYwc1rFuvqIcLN7P1olapDO1kJx1Sm6RyIZeGGDPZXTrJOMi/+BRX2YEY5UICb6oTXaod
UpAr4H2fzj/IrXtfbe+wmvGY4Mjw+mWsQ8XG63lsE7ZM7+kwXp8fYyO+1i3KTpMZtDqNz6x88shf
Li95pmzc/NrqrOIadjmq14kbVDYgLv1T3/TPeqG7cWq+ePOrs5yAUg8yStx82X5zhmeO787Xnspp
Uh/yHMdPeQfHJSSq03sz/unn/kLy8V+h/ZO8YG1nltm88kZEf0LLwb8ag3I4gH2S7xaQvkNIFwNn
gmao2WWA90ZO0bX7Zh6z2HXK5prSxQpb1lTxksIl1IGUUxWKprQiCdJuRHzPuYNe+vzFp7taOjwT
QgwZ9oeB3jf0u7hob7AVGqvUrrBbLnpla/gnsRcgjcF6J9eo8h1Y/jWJKN9bJXmdZcPJ2KYodXnA
P0GyP4f0Or5vF+LjFGCfvcXVopc21JqKpdKJ4SZO1T89/jPNo82g5GunXxxjtfo9yXscWHHsqLOm
i6zWendlxSIqbqCwEE81fTkf6xtzWctxlqrScyuwW8+VJ8J2ceQt7zvrvnWrcu+lJVhlEoJI5wfb
+jas1Tj93Lb4Yo/AQUJN5g8apjPM2P72PzJIL93lP+w6Ak83+3V+tI3Nba3JWethBuUMg/Hmx6Se
tPt6/robAbw2AjPCIdStC3z9OzhmQ8MNlat2ei3IfOE4u3Xjp7PLh/0nSEHwTlWLFAZmqQLltMz8
PX/rG6cfd7WoPeR5PmAQQxJoH4ju+Qoqtj/zLr06f/mtG18tbQ2IlQ8S9JgUpo01/UHEhVe5dd+r
Bd30hI5IdevEZKAnLtZ7kA1vWal35+976/KrBU3spTG8xmLjVp5fDR0KdcydhmvRdn/Pj7C1zFbL
uQCNvVwcTEAVPwf4huVFCTWYE8HMCh1Q3M+PshGZa1HT1uCL4Ugw08tiOY5uuSS6nfp/Lozrbl1k
6/H5YTYe11q1dDbdKNIc8dnrmwGaoxUICfCqCb929dMj/BD9ouFFBW1HfuwaFevACo0YTwT7L978
6dl9uLy9lE4xQkg2UTwjMdgOMiwK+44I8D/PT2DjXTunx/ZhBIfR2aubpUiIgAyjJi5ofTDAY/mT
BZ/PCmY1F57U1kCr1Vw50jK8oGMCUYNjj/LRCNUfad77wo1HEVwYZWvTXmuk1cqpuL1gdXS5mCFl
BQqhtvmrTYonr8GmN9bgj2Ndpty/Shd2m5WyCDM5RaSeLkgBfhrY0IdYVZ46uQTTpCCBPQnyY9Ll
Axp1x9S4dejmwSXP+k/L3hhkFXiQxvcqMnjQ4lkY1BJAgg6did/4XQoejT39yjohQsfpLyRYn64i
DLcKRDS1ij5wmjyR6Dp1FYqL3e+yuFTD/zQ2cPVVEGrYdkiJM+qxHX5p2Aql1NqVWRmmMzSami/C
NNeeuQU5VeqN0UkJOtA+H1z+TKxe42tudb/Pr6b/0CP/k21hJquPClQr8kWBpZ+woc8O4OHw69lz
5ufC7eVOphA5LQfZ7/M2qG6CwqX7pnDQPPYHP2wBCT5wIOb2EAa3Tdi1YLBDT6rcASc9oq5TpZfI
vVtvc/WF8hdiinEGf8RpgbbvbqzijpgLj2Dr2qvPk0J1xSyTLY5M22BJ0Su7R33MXb5E4IXg/v/d
r/TiUm55HRjpzrLcSq8rb7I0vVQr4bjKJ69vnWB2vILuQD+ViZhnib6wkE8FY/K3F1D7AOjF9I0r
r3uolya4XWpTXcJKbmwZ61TTMo2rHeqK41DQvfB7uRek33t9/8pFfqk1uvFm1ilm3mb9DGoF3O4B
B40hAJGGJSv+wEji7/no31jG61yzHgNKVAActLs8QHbIR3PDVN8d/rPAqeb8EFtzOP3+4XPVDrJy
ltbKk2BkbjRXvRV7jvsvX4T1JZEzts46LQvGCLXR/JhXy6tXQRR/qe8pH57OT+A/zb7PQmy9Q0jP
XUg+Q26rqMm3AFTi29RIHipayBsXfj3XKL3boTUHBoonjQeaFGkh8AO70p1EsySWzHcOMGcnV0oV
zfUgfUBBODQasC1XkWb+iRUyfA86d44Vs5t4tNoqlBm0CccK69F1yRIVPMihwQcAybzo/K51YK5d
Z4L/zIcU0kVZD2XVC6+M/pdLfDLltUqqyBeiClbDyrJpXWi52sO9GWeo9PAl8atyjGjK2Z1xOxBl
inl5zcdRJ9ZQiH1nZvt7DdHGw2Lr9heH4v4ut023KzufxUPu6BsHygoHBTjwjUiFzEHvmT0ooNQ4
H7KqP9YBVFVszxsO5gTT4rpxrkfQZ7JQdRm/qnMzPjeQuTjUxCKPdj6yHdXE++uAJHpHGlXuUfTj
z+lCRcTr2j60Oa3jZUHDqmKdTmCBC36l5lWYgskROdDDj4iY1K2/CJZGvZ6KZGpYAM3BwToUJhAH
Wxs/zCFTexS46kGC732tCu9ZK2odgwp8/jRvrGhiDLI5ILW/29O0AK6rnOYweZl4Y+akMCiJ+x3g
vOJ+KoI5VBC3u6M26a4gxCVvFsi/F9DAae1DjcLTk1nAijUKoO8gAOJlUnR67R3mvFk57+68FF2l
MK2t6grnLHT3Bm+8byvehgxlwjuLD/U3v9CQzGtavTwHjrNUsYAyd+QskPISkEX65sxZd2QtZXcl
Fezoz8Uvq20EDY1HmzsGmagrNQX1C4Md2C1gFzhT+HljdsPYy8gfkAzSsl2uC2aJuBeWii3Gh1u/
tngPYKnh+z4t/JtOUZxHps6KJ2uCCFBTY5uG4/EuKErjhNaUlle2ovBVtJWKsxliXwJKM7HlInxs
WkC9iWQyEvnMr/UAu6B54MAJ6q7d8bKmkTtk7Z1VCXKT1sFLJiwcl2ngyJvCH9BbkVAHq3s/OM7+
4O3MAus6XfT2F+mRa/VK1y2mvKwoCHe0/gWny9uel+2+bPoqzB07hhzRHKlq/AopwGFriw7PUzIX
Q4X6hjJ6h67XtDMFxSznzo8gM+MciDubI4wUvKMmJ72x81vg1mdilSFo3hZNXksQenNzqKUTLTgb
Q1DqGtJ6XvZ8fpCtL+oqT3D5NLuzIPzojN8VqLEDOlOFd1cDqnx+gM+VsbFUTjnEh0/RvFjayNzB
NILyPkuze9rldVhl8w8N6ldIYV5FgnrX6nqnHXUdtOJC4WJjausTLURPg9SM4JsTdwxdVkR28Zcg
Jc/p9/NTOx3JPtuv12cLQB5IbyPZ75Weris0a6/Q2bnkPrPx+tdOD54jBwh2M36sbAv8+0Q5QxSk
7/Xy1y+/xvVbH2prqJiUKbxEjx76lgLcloXKWyiXhpV/YYSNPGR9zASYslDuCOXJrHztMz/syhd5
yS1zM7LY/42swnPbBRsUbI1d8zz29J1I+2qYgt8W6eqQZVYGMFpzHVT0H7xpaZz5FzW0t179am36
vChRvaD8KFgjE0gC5681r+RzLTsN7IEEkXkoGhaVgQVNsQzeN7VQxXVH2Ryl2nd/VODC7WB6Ji4o
TG496NU6rsfSZwHQD8eF3xMoMBaEHypo1JyP9I2ltNbvhvBpx6l/0i0YX+cGR2jBwrH5xS7pZ23c
/Vq+G4oiTd85HspDdhcyXcTp8gJIQnT+7reuvl6nKR0CU4BNLyE+GbTNDbXtF2uqL3khbz2d0+8f
djjRionUBDucu7xKgH7czgtbEAy8rLxwmtuawen3DyO0o01dGrhQozm5v7O3kZFQmK8ZYLI1HdDu
65QvI/BVqWO3B7dUdAelgeXKWmzri1+B/9L8DzNYXABGDSjSiVMa8atmpPzhUZZ+L7wyr/dNHTAI
+Axu/URM+S6D/8fZlWw5iivRL+IcQAOwBdvpNDlnVdaw4dTUIAYxg8TXv+taZasT8443vcjuBqMh
FIq4g+/vh2zxQtDq+efLq2Alnpq0wamDELMqAKCxoePZyXsyykMn7s81zsD/c/kdK/dikz84edlS
wf1UwNeQ3dXBUuyQpS3DHBHx7Fbicw79c7Dr+RYzfGVdmPQ+IRuLBzSHbSxbHnR3rk6WPx3ibkTv
lSEz+X1twHvHK0E3n1PIw4qvlQfyxpnAcfZRqjaWxto3GLuTlqMKWrs/R/EMQrToIWVfK3urhLMy
I6ZQtmWlRbFkcomt4nMjZdQV39IzhOSpsB+c8VGLLRXhlRPBZPQtSSAyFLeX2OktKAx4/T/1vNWc
Wnv2+e/vNg/sV92u4EMeT+X0SydBJMDA2xj+tWcb9+zJTie/BdMVUOYWctmZ0K8Zs7LbyxtibQUZ
RzSsaR0YD7eQFmmmW+rKP+WXmlmRVO2NyNyt7sJKAHaN07jNC9ybbSSxDFYCHi6adfBCktc2Ixsn
yNoLjNPVpZ7tz72Pz3A/1fxhkGjV+2DLb0nJrAyTyeHTpbBKTRDf65kcXBduibpbosJtoxoKFapN
3N3l+VjZbCabzx/7uZtH7Gi4zxWR57UvaN1+A9x4y/1uZaRMSl/mzHQkDl4wFDSs6h+z/yNld36+
BfVce/757++2wsg9nLZuk6O13dyWA/0kmJVC8Jk/1bYoby6P0tpLzqP37iVikk7bdphhqBNHNgp1
utE/0kxj4t2ttvnaO4w9vVhZ0VArRejGMbtnTjbd+SxfwinN2pvK7pP95W9Z8UJwTW3SxUNrb5A9
TneZO6cMusoPJYHCtxzs4YH5dXrnj8W5gpKzu6BY0pPMeqAOi1HfpWMCMZO8zfY8beh11zKTddi6
o1jmGro/yfSDVUDytdWuH2QkIAd2+ZPXFrkRDgpSBPmMPsxp0O6x1ErBHa+9Wcr56fLz1y4ef+lv
79bHhKsldMjRF8gGvh9rfqNHGqlB7vsJjZgEjvO5L6qdKHN+YKOC5nXajRtn8srHmUxEwIIAZeph
aiyCh6S8TenLUm5818pRYDIR4YEp8jZFlp81g/5UdJ51tJukva5gbJIRXRc2zz0pljhFiSXqg+W2
cUU80vnH5VlZGxgjMkhIpcsaOWWMe+HZD6+EdDiut5E9ZstG9FzZsybDkPtBQSDa7J9QXgSTO8Bm
ZSFReietfy5/xN9d8EFNwdT+hAZuB7UMkN8roh7TInuATcYBMN3HrJCH2rU+pSM6i8qvbhOy6Gi0
2m/dOGwAH9e+z8gF8iHIUeuT0GITNOzIT82CnUt/ovt15QAa6YCwte+VBDZNYvDCHhfJgdkRY5/y
4O3y+K19gbH169nxAzLgBaR9nuzfEvrVBOjxKvh2+flrW8RIBAJuYZH1kPqqXBZXTvAJosJfLj/6
45/umLQ/OWdLl2XY2Nxuhls+W9VutEoooxG0xUefZxv7cO09Rtt99J2S8d73Tk4/h1S8EkDRJnI/
b1Ui1p5/znHeBcdOZ+hhWDVEd/yShryA727SHhwON3l4vl21kJzg/PJ3LykRoODVjjTj7N7bTG6Y
3rP5x7hscT3+6ln8dx86JhWrbll3vo6iLsqq9IjeX7Vji4cCc0eZfvS5ze+KUcmXpMz4XoiqOTCr
He4bxZZw9m3n6J+F/FOvh447mhm/Rip0JJ1m6sKigstFb2X53aQYtHdq6VhRZ2lMuEv7bitT+jge
ovj+7yE6O3rZfeHIuKRvZHqq9Wvefb68VD/eBY7J7iuITnx0kZoYzgCvI20fiN6yoPwL5/xg4P/D
mm5GwNqLSseBHNm30naxg3uLPxfVLCL0YvMdrFT4I6N5v+vyJkGpyHtccI2BvMCidhb0sfYBF84N
bCXhBDJaaOcpt92ziRU7GKSmj6Qbmh9TleBfEIl/IToSgbUuvtfcp7cLL7pDzjjUBOoahiWuBVuF
DsJh+VSkEUjKfmgvwj1xGBpHVl3zULeFv0/7rn+e4eG890TTQF458yAeQ2Tk6Q6n3bhkN/gvgs/E
ys7FuYEf4YwCzixjSBtoRtG8gelJGzbdmIUuDM4XVCXqJ0q657LSvxLuzN/RblG/G89x5jBLLCdE
G2vcQ/Ie8oxYN2rjQvjhuiGeSabKK8bqhhAn7prgAWNDw3Zib5yJq7QG8QIjRudgo9hgIzpxC+mg
3Tim037Rwj2kqDegBNXJHRFF98lHdxZybZ1Ofl9etWsfZsTuFhoOVSC0ExfJFwrHAAseJYJubImV
h5ug+wqu3ym1XPSUhxrKXRwo5SFK4LF+1W83sVINLFEg/mg7sUfYsKsF+2P7k3XQeRlsTPvHiDDi
mUgpQdqip23fxUgD+WdvUZBQm6VIYV2aB+U9nD/onlQW7MtrPd34EBHfobQyhOBVZfs+t6dz9Pp6
+XM/zrDxY4z43kMhQQBM0sY2WNbfl0bVQTikhffAdUXKUKlafl4yr0eiPZMIoLE9LYNij2R7S9xv
bULPf393wtQJxwBwp4CJaAAoF7Qq4OGErMjf0qZce4ERn1mga18mqLougNAIG80BX8fW5B0uD+GH
MRojaORyZ4uaitnYxn4z37Cifk2Ydw1wD482NrDTcssBFU3Fga3CHvgLv//mo/JiV1taHmtjY2zV
rEMzPGuVEw/A+CsBiWcm/g8c/srjTfjS0DgkQ5UUaWh+m9dfZflnseQ1l0/imRClegLFVuDKEdfO
GGaeiJZggtnlVSoBeLyRXekaAryWRFMYzOhwcDI424pjmV0Zm01oUoGoAh10dASzJn/JGJKHGY50
zfLVm9ujqMUQ+hPAwUM9PF9epmtTcf77u20WNPNQ1A76VmP5pQKaz2sfXFyiLz98ZQ+YGKXclotT
Bxr3tTS5gbrwQ1XTjYvAWrhkxv6iIzizucazcxDgb9BpHm6HPLBvrBLWTIEj/XsgHvqdrVHR6wI4
29gCOgEqmeZoEagfpgR2RVd+p/vvQZwgWVfTytXgP4OOmvAoT7oN8MPa/Bh7XZeVm8O3RMdpc4YJ
t1EPF7fW/XndBBn73AEkBdE1QJZNl+Jl6WBunttJt7v89A9vIsQzkQeLLoog6UQdSynelEqOYzCd
+7AvcBu6brebGAO7cnnQ9FzHc/I0lg8B/Srkxhl43tH/SYTx642dXjDR+nVZoNBTsthN5pd2yX9w
PUR+h9J27X++bpCMk3bWWDpNlekY9vJlOPeChLIb63AAkYHnYKNdfs3KOqLGErVQwvBsaIHFzBmf
lkXdlOAnhdrlG3HkfHv9aLSMdbrQfnKLBdsRKOLD7N15OY24+5AO9yWIlm62USFZ+wxjwcL021YL
9UicVV4KKVB0+Lqp1IcpX67qNRDP7LXrxJEjVRgpDq+zjIbErY5W1Xyb803TopW4aLbbU6sQgp/r
28GS7VO3e+bdVoEk+HgeiLFqR9HTTFUojQKwBC+5odC3Q5qAf19YxDrONsQH0hJSM2PAf3dAtmws
r7UvMlYxJ4CA1imu65Ac2KWc12HC4I52ee2uPfy8GN6dUTRIG9X6KPo0Dd0HWvxGHWDrlr6yy83e
e6HFXEgA2U++F8g9W6byyHMI78vCcXZKLGhy+F2zkROuTY5xZs1euzgVinxANs8kDy1YKX4V0ICK
Gm0NTZj4hXc/9RJpKJPtT5fp4apThJs67PCFhLb3wuiJo78wavvIJxZmE92Y/Y93JTcZ9cJ2/FYJ
p45b0E/3SUXpYQDYJ6Iu2ZIcWnuFua4hmUz47LHTCFRCiz54N/3k1hb5auWkMrEJQLXKlGgkjUBd
7s7sJdm8spRHTpDtr1vDRnzUsDMZJg0N+Zn0YGgS5ycAPRsVxY/HxjPhmH7XpxaalwpWzu5+cIG/
XtwdWKc3l3/6yuNNkIPOK9RkHGTrpBh30KGLHGyIDhIe1z3eqIfObT9nPVS34zkDiYtP6ufgp1/z
3Ltu5E3hYmfOUy8ZuYvKgAb4w4Z/UZ2lG2no2tiYcY+OtM9LdBGXaYKrqAWX82Ssogr9xKv2lmfi
Gqgu/IxYaNvMNo45rQ52Tp5T+em6wT+H3HehNVOu1kO3COj3zxHqdCoCGOllSaS7EfJW8gJTrxis
ubnzO6Fjz/LKJ+7OgRsWLIELqlyGXW6XxVuXSPZFlDPZItetxHRTwBg1k87tPQxZ0k3ZE8D3zW3v
SgaHXhCL8Y3BsZcocF0ewY8PJ24qczRjj3o7Q2BaWB2V8tSlm4SEc27235yKm6orlRAqlzZw3wJU
kidW4jIQ0qWvb3g2pjdqtORhmLryxOhQ39iVHHeqh2sS+C3Wrzrox2vAb8Qz0R35UpKpCHokRBi5
ScHrOhkhIUquS+lcI6WjUFeyBkthgYMoDGNjwLurGgqvVpOx18tztLIITXhHokGQmge0dlTw6CsS
5uqN2Oge5vNp6n+mcitRWVl4JrqDC58sdQOIW54zOMDGpHxdOIrjdbRkfy5/ytorzn9/t2HhMpwn
tSxkLGEd23+2EhS3cRqmtoJc85bW2UpUM6Wau6JlGaE4DqfC+say6afO5i+VFhvZyMppa9rJp1Y9
TKMsl7ibvDLUcIMBNFylIQ/auBXVxo3k443p/cVjvBupFGZpOcilMFIh+Ykr55Sq/qo975mQjr6m
CmbGI3B50/Ta9s0ndKG2pJbWxv4cDN797Hqp07K10b6zxiT23eHH5FZfYYi8sZnX1o+Rh4jhPPCQ
YT/NuoJt+hSJ7K0Hk8pn4AZcWT408RmeIxO/R4X7VHIPBsfzWy3QI0pwQl7eBCtjZGIwZntGRjsA
DoZgAYpLFg9F88ebst+XH7+yPk0chgP3hCS3ZyBVm4ellLdLQnGDjb2JX7cBTCiGHCT6OgyTQNEY
c6xvAC8f8gS0/41JXvuA89/frSEisr5wKWxMuuLuLEZXu18aiP3RdiOeftydJZ4JxDjr1blViza/
bTUKDvZKARKpVZQlc3XwoQ91Q21e3uSulT5PMpMxX6i4Aw6xCOcpH4+u5ZQQhwYnRPfwGZ/sZdzr
kgahzbm862YR7MvJmm4m26oipbMc5tzZ+OXy9K5sARPi4SQCTj5i8k7ZDJk26s6HDgRoiMeJQ27B
DjAJEnW4/Kq1iTAufIUjgqJpMNHj2Q0QkkdeOqOHece9jUi0thOMaOEOGRuTgeBk834JsHnQwtAw
lb/869cebsSKxKtSqA+XbQyDYD8MmsQDkIOIfU6uLOfYxtlfikENDDS9U087FXU6dyLt97D8DIbr
2qnchHVQ2x59S8HI0mn9e28o3/LEutFTcdXdC570/95qWTJCmznpvJOnXgfc3pMvqXXV3YKbKrtN
H4gxmTG3A4DZAqG65/+M4D9entyPj0eI5/77h3t+0RUTRHxjCxqKhx6CeCDUabGR1H288Pl/4Buy
Qn6f5zjFMvI191G3doJm3Dmtd3Sa5p/Ln/BxWgeg/b8/AfTJjpaNV8Eaw+Eh09aRpNkXXeQnJ6j3
QcbtkM9qf/llHyPDCA+MvWzD4wM6yn4doyp8XxU2VB6HUz63sM7LodIe6FCPYBdobR8AUTv2bdDt
fIscLr/+470IG75/fysUySEyNOddPJfNE/iQT+nUvRXplsvIx5UpHhhbfWD5MFRl1sVJn+SvGgKE
e2Tj7FCzIEyXXB141g4nlSvvpm4aZwNLubYGje0/DLxrPIZ6V0+6Q5uQH6oUv68aL9N6FE3AIgDl
XMYJqBND/T3L5qgTGwtvZTJMzV5LD3xy8qSKrQW245FVgiFIYMTUh3JpnI38de0lRqbPSiYL6rEW
3RMvDScAVaLBmu/Q/C92143RefO+SxN0SnM4swc6bvivUU9hQn/7yZaOztrPP//93cMHwCRpTcA8
aL3RDeu0B+rZ/Yxcf0tiYWXxmPgqwRpIturZO1kSkjWaL7dWW26M/cdGGoSbCCuRNeOQLIi9QVqO
UNDV9o0ecMcagP69HVnnRAEVCjruaXJMBrd5rqbrbA3xbmOrgy0zTrB4wvXI4s4OZPSvuaWDkEK6
3y282O3TY2GPG6nox8kQIB3/nqapW0bbZfCehS9vVE/feZHuZPA6tX3YjFfh+fFFxj4vUt9Hd8Cj
oM9pOIep4gAv0z1cw9KQzY21sZzPy/ajcsl5obxbcb22IUYRdOgFMv4SpMOzSPoXvojTOLYbAWtl
Uf9HQbtyMc+CQkTO+935n3r5PZs/Xd6MK4eZCfsiM1ZxkbEiRpX1geTVb28OaDh09QhX1tGPOjV8
gejqVZxDwk0QGJ+72iFdMMct3HIHwIsIuub1de0g7hkTTh0IIsPsG+2gxdrR/uQtW9yClWEycV5p
7dYwXZkTEClgKs7SMGUPMMjkJVxzh1+i37jhrKwlE+9lTQztWMppLEvrNufjZ1HS01xZO3tYNtK7
lSPXxHsNsHUGHRHklho7G7JeAFON2usfbdYjc/DyWt1bgUyiqm/hrE6rpd7I/Na+zQj7LiSiaecP
RXzW44ByW2gLEVZ5uWshO3F5Ma+9wgj+WcvhpCBwQQf7LN/1cIxEZb9YrDykXplFY1Y40eU3rZwC
zIhfg5s23ZKis5UvGqLmWbZbcuh/XH74ynZnxjLOrV4F2hqHGNpQkbQ+DXUQ2XwjRf7w4W5gFiUh
cOyhPtU2MQRBd3AAO1Ld7tx06+q59njjYqJy6J4DKMtO85B9GsT0Aj2R33TakpX4Gyj+E23x8430
xO7swgfnkp0KTO5RsazaTYAyHGrI479OMxH3PZmam2Auy2MxBmVU9hw1uJnAQh1WXi9u5wGgaQ02
anOJcywdTz4CPugdVaVySJvbkKsZS/XAir6JoDqqIitPlsfa4s0tyJhetHhZc/RVlb6gu2kfE0/X
j3NZ+XdUdV64FMyH5jxP7oPKQde4VQXg3lN3WJpxPvjCDz5zrqpo7INpXzZyvkHXgIWy0pDFF3KI
+rnkyBiB44vSSdDId71sj7SyPyXSoa+tv8xwz9Lj0eK+t6OtzXaMzOJAByiB5laFmwCgKeFEq+E2
SKEdEWQCtYW5lZ+lmLsvyex4x1ra2W4KONDrDsDTbkC7g1SFv1tG0E6oGrbUT9dWg7FN7FJBQkB1
Nkzkq1vocuxqDHxwpZMd/r9/H71VNgMzQUZyykQCZ7E0aHdOzeiRTpY6TLRLbi5vyA/jChadEbpy
XwogcNo+FnXvxrJjZR21Mgdclsv6H89TxcaLPgzOeNF5HN/lEsNQtsXoe+TUM+UuEfTWfIAnMrkr
kNXeAHJE9mLCkdANHvkFuehp471r82TkMNT3g1GPEFmGcYOCE4GQt7X2pl3SjuzKuGPcYxtQQxK/
I3UM47XkzNa99QcoA0GHawv2tzZLRgIrUMEpkarUsbaRjInkttf+b2i//nAq9nJ5IXwY9t3ArAAP
syvnfsTlaCEwWM2/J8FG5r8y8Wbtl1kUIji+38aZYNHkfU3yn/NQh+jzhpYLYsLs7HD12133FUYM
7f0BDqVTDwHb0X3lOPBhnPJ0+dHnR3wQnk0nwFS3SwXFLnJq4ADQdsXJtaGGUuQ/lNRvdrplw7ay
Xs1C8FKlQ6AbH63WgYSN+9CUaLGjy3r5I9Zm2dgN89T4ULdXqGODkOcVDoh40/Hyo9d+uLELYPk4
z2nZ23HHUJnNYngkhMmWgcHKBrCNDUBAse1bT6GaIuQhEUDzCW98mgL1iw3ehiTM2gcYER31qZrn
DB5Vab+ETEFqbx73IxdXLk0jottsdND1RYuLDsNdBW3HvtpStfh4dHyzIpuPmV0oF5ArUlpHxedb
OsossrzqqyvYFk7746Xjm3VZBRQV4bSxIQS7DHdDIPJ7koFKdHn1fFwfcCHJ9O/zQbtOaUtnsmMr
E58VKcVd35Z/Btbup3Q6Ni1wIE15GyA9EMLdOBs+vPrgncbhBzmqPHUXWcP22d11QxX1KG05UxOW
7XyAdU/Yl1chKPCq86J7d/wFds+Q3GnYYp9pJrxCLCxd3qAG4ZT7GgXPh5brYH95MD9eyb5Zxs3K
hTuLxFZ0yu/O8iL7X/24EQXXHm3s8r7TQtGFtCih96FWR3D8wmLYgn1/HGN9syarsp4k0BhyTsOc
2mFlARKVF+wVwlR3VVU0e9GWP68bImOz+52qRnem7Rk4+A+H6CHETqLZ22gX/oVa/Pew8ANjs4+w
7QosWC6dSFCF2voSOF0IobuQ1XV47ly1Bd+D/ncAnxFufwWq6rcVmnVV8Ahhw5M/Ypc1QYQFn6mX
srpKbNZF5mMswqFM57KtbKQR8Mnq+jDwYDiRvAqhN7bxSiQy67hpkrJM0d454cYAF9qWc/eNe4Uf
VdXkhzxNaHPdGveNeIG2X+kHmeecGEezvXfA3SH+czJnWy3xtU8xggOQkbUt4Z1+moUCjLX43Y7l
4wS8y7l7ujFcK7vJdMh0NfQsKfZT7FugbC6iTw+VRHk0sTcdGNdecQ7n7wLPCFusrLBL59RZPm5Q
wAXC9tR2YSGWZRsVz5UwapZ2ZVsEheot99RNUDyl+geVsNxOIAYdt3Uvd9C3VVOoy6K66qT2zXou
+o+V1fgosXrW8kg5ONJLMzw1vNmgg62NmREcCtI3doU2SqwUqLIk80Po43yuvWQjPKw934gOZKBj
kPkp4rMqlu/anicZVl0h0apt0y+XA9zfG9wHIchEKHcqF5Y7KfvkBZM8shL2KKRS7QFtLrqHN2v+
UDOlw8xS/DbraXnrJlV5U09OG9oKOGBaWvmpnGR1L8kg3nqoZn26/NNWPt8EN7eTn7rckfZpWkro
sCo1h8irv9rLsr/8go+vHL5pGua7JUwN09oG4dm3X/ukl1bkNBUUlQVz5tvO9vWrBMh3iVrYZMNZ
tcm6jerZStQwwYt2ZpVTWg0dHOg7CMtmceK8ttLeA1m9kbSsjd757+82dDEoSlumcRekzcvI529z
1RytbN64rq19gBEvNFSbOgD47dhnPSSP5K2XQqFPFO3tTNjvy/Oz9glGEmEVA0oZY+qc6Jz8Brbp
jjUtXIkG+3D5+StphFn5V9rNIDuVuicbBroQ0J7vSa6frVYcuhbJnr9FmVv7DiNOSFHKAuUnfYJG
7xd3mAUKv5Dh87Zcj9aeb8SJOtVo42ZMncrmW7I0kW9pyEdfVbV2fbPwn1Pmu05D1Cl3pv6Q2WI4
tg4n+zRvxqiA9PE1gA68x6ibSlGNuc6pgrKFs2sK+Bv4uFdpurHjVgbJrPqzsggmsqR1bJfDjuQv
LV0Orfpz1UoyWdupYDl1RtbEbfCaoqgvKiuELE8o7Lup3MLTr33B+e/vdjQMBxanD6Q6uXWxy9O7
xpoiWdb7y59w3rgfnAOm+UWTDzMdOjnGNFffRqu7sYm/sc9WDn6Tka0tZyjl3LQxEvUcCg4QCY+W
ctpXUGNvFkhdzrfXfYNx/U8qDZ0y1Y6xa88PmpNTqbcuZmvDY+xhm9JEQSQA9rRp85bAUVQtW+bX
a3da07LCHaicCruD7wLpf505AdkgPrPMz6DF7t+3g34m6fCpk86B1sVVGDPXN6ngvWjrEniKMR6H
l0aloVt/q+iPy/OwslJNKjj8aPsK3XR1GpX70pPxK5ibMTKLfy4/fmU9mVRw33Xn+qw0HDtJfZwB
NgrSp9khT4lu9uUCLqeuNg7RlVPOZIWPTVO5Em6fsdMW7Ac0CuwjE/iOwBX5zkWh77qFy4yt7Y8w
ciIossdBUYxRjwo3bBe2gM1rH2Ec1SOHq5I1ek3ctJ/K/FuVP2S0DsFJvS6ymoRw17K9cUrnKp5s
+g9vHXAluPd79saXy9O9svX+I0NvQVbI650SoJ+WHOFlqaNWsK1awtpaNTY2S6aumIUPSZ9cKARt
OYdohEHUv2Bbqv1rrzDOZyh0QgMKRMA4q/mpdOxdD1zt3Knd5fFZSWNNtrff5rSukmyMbefUdqhS
MNQOVEigKDs7cKYt75t6yyxyZS5M2jfs42Xgy6yK87Q/Mhl8Y/10lR6u65u8b4v0I62ExmZLwc4d
cV/EraN4cW3tXbdSTWV52XLoowM2GluOCj3v1MiHim4J7q4NjbGHXQVjbDRFJBKM9rHtl9cUVt/h
5SleWUH0/M53Rz+KGOkImF4T20vzEkjyOCwwB/HpdTvMFKtfAqvruxZ441aqZ1Tt7rjWz9f9cvNI
Zn25sGyRMWvtIzBc5d4BoDI86/pujM3auBsbWJVDMxUTwhucP8NFAyjQbt2hVi4I1Ni4wvNJid+O
jl0xO88uTN33E7PIL1n1oJ3lKa6Lst2iY66EaZP+nnd25qN9PZ/Kkc2PMJFOX+yi0Luzf/xnNPy3
lHBXTk+TA0+rbJknp69QTGpCv0Y0qn5QChxlcMeGE9B9G9UX8jeV+CClNCnxWFRtMdVOF3dQV3zt
YLLzMCd524Qt3LNeIBg+TyEscshN34L6EXb13B8kTG2+tSpx4XDqLM0d3LSm0zAG9mNNiXiZgzah
O6fQ5EfKYSm/G+mSTlDOtgsaATI4Hee2dT/XrLBl5IMd/TAv7RINslOvTU/1sAumFIExcJsB7O/e
zng0VtN4LJuWQw+9YtMLgfDdcxN4Mso9tGpDu9XQPvMriILvhsxBpbbtbXFAbpAdLCobaJxT+zuW
uf9dBGP1NknWfynx5b+ToKnfumq03rqFlGgdKBBtJ/gbAgxxLq3aAElnqVWdCDT07nyFRWzrnD14
S0PvRD1XPhTRxlztKgV1nb0emIRGhRsM8EsLCI3a2Qb0tQBI41fLSIGeeV1GUk/9HVwR7DHMJZAc
oQjqsx1zRz77SWa/QKMHdnNgG+7czhfHwA++Em9qo1IU0x8J3NB9PdDgpmOueqqK5dUr+ReA4Sfc
y5IgVB3w1jKr+9hOiQXYzHhrB8jjR7gZ7aDvLsCyQEdvXErYO3cZD7uAkEMRiBJWHnI6VHn9UNrs
a83gWERn6xn+QN2eB/OLnXkgiVZ2d/DSnNzj/EVJMKhvvVY2UDXtcClUvhfB4srf2Y5dARiSfOe8
BOM6d8Q+KS0S+oUPbY2+qvdLhlK6pRsM8EK+WNKrw9Qa4Ae3WHfW5Je7gZKHhfr6RuYiCasKDgkp
CXSkSkhC94hREf6fKbTTedxZTjofxhbNJVRHf0vdsFCN7O8HWn8WkIpCx/JoNAfihLaH97VTGQvz
noEA5GW4pE0Mthy660U4Q93kwc08cgvO4lPZTsMeTvHJDfctf58J53eCdtz33MvSU1BC1rmpFIgr
baf8R2E5y6vbY2pUza07gWX6sEhaH8+4yBvbTv/kFXyn0yF/UAl9rBrUGerAeobetQe5t7QAzYDK
Gzdl3W5gKeQo2j4LuVd5N31vg8EisW58lwEx5ASzD/8rxqdTM9rlngbIJ+aieiE9v8d09FHt6/p+
6RqO5UXTL7VjvfKCoM9TWf2Th0IyrMlSerLqESKbyk5+FW2VHnQAcFGB8sSPyVZfoQTZ3IKfD3Dy
UuWhphnMVysV7B3S1ni9B23hfIShSABx/GeLkSyyu2GMgAEPdv1UAjcHg7BjRqF0WAbUAauO9jtN
h+W2V2fvp4x/kbBh2UGFg4TLtLyRGrK1muj0RVeetSdBu5wIhNV2JK2Kmy6oHRxTi7NrWfmln2br
xpUlpPlFXb7mCEFRNXH8w8+GCEAUOyxn8adukxcLbrtHt/EFrE9yFnpg0gC4ktaRw5o3nbTfeNHy
Y9JBF0tx8KpAknahf9h491on8pYUCmK9ulX7rqPixKH0bd8MS9VGQcG8iOWsv1NwW3oj7dIeeD2W
O6ms6rlOCd2xLl/2MvHgpldpYJgcByV7nT4NvM/bsGoQQooaKklY/aQ+weZW3Pt1l+858elP2BNh
XbZTEVEHvHn8F90+XbS8H4mYf8imWQ6yLMpT5qF0EpbUXe4dXeXPPVUjQA285ID4w2QEe94lcF0Z
gx1uMu3R8uZ/MpW7ke3im/MirSKEcS9y6ewc/Aly+93UWb8AGi4fAQEr9rpLcrho50MeUcU6yEhr
wV7p3JUoSSf+9CBKPaQhbBUbQM2G/FU5blOgD1bUN2Lwkx1pluxtUJa3z+BlHUHbZwgRjYabgWI+
CVfWn36ynDoaF4gehG3j2p+qxRWhhdrfcWKe9aPnmRqABHXJp6pjDQeCTNEskgCLHAnar80+8yE5
EDpwQbure24faMcCCTw6PYPS0+mJDDyFaCf4l2lUu3mTo2k2a2x6VG26yMtT8phlVfDd9pTz83J6
tZL8kHMy8S4x1NIq8SOQ+2Nt+K+oQbn/4+w8muTUoSj8i6hCSKQtoROTs72hPA4EAUIg4q9/p72a
h4emalZ22VXQKOvec79TeG0ntjIQK2eSpRqry0pXyTTroqnp7H05aMOTzNw6JLxLQUXrtqpgPj1o
Mf2frD6pdVtH1i9ykgZOXPc1nCFRfus7pem1KFa83Fhrb1k0VgZcR+t2M4mM+qUabkw4u8rkIdNf
66+ZSeNDFpcAfa6MKUYZa8SJ7BHcytKgyJ1uV+tbjkRrH7G4CjDVaSJmEnjDtAn4kL5lZnZMKizs
RrbXSmtDcP9pz+ND6P8HVpPE1XA+RaHsqbBRYGXP92bK82B2mnzn8FIeLvcJ/fRqgxctLggqK2lt
CllGrknFLbTf6V7khjry3LIC09Bc32zz7BhrVD7hIDMFU1twxA2VivclhwI0M7EgOj1yl16Rt9OB
qsTxYA1Pfw1T0Qaz7WZhwVIdqRyiv8xpqd4totXUHwy9ee4rN3lghU3espwjSOXm7LV1a33vFDG5
hSP1tONTC6cFNy30pzi3ptEbK8f+Eh6M6ctce2dQR894YUQEAXA/15W5mwsIb4UCWflyE6915eKC
BOkx6ajtmJHQWr8gMIpE7k7pmke2QvefrkLow8U9CYfmeEaVuYqw0n+33PQdJOONrMDKcF8qBVyU
OVuIHoqIOH0IT56X0SpN35Ba5htjfLS5W35tdVgqBSBUca3GOIcfKg1U8K5HFqUpneJtTjJ6V7Cm
CAEqTrdiEStt5iwWo7JKujLDPhOZevWEu9Fh6r5m+6X/IxdArWTJZt2I5sRgYYHjBFKMJb8baNXs
L4+pT2NOGLaLVQjpP2m2VtFFBMpZHyLg/EhAJgntvDaCrGb7GOcCHLAmEqhmfLn80r9cpX8ulHjr
clEyoCOHAbYRjSBMcE/UiuHoOZPfI3Xmg+xmejNOVX9rViaI1VL+xLHEDhLW6vdaNrOgrZTxux2R
ftBaAb1QmmO7xuXnqdY1K2BQcFw3yLLfAEyi/3YNeG5bNjIWrZ7rx64Bb1eb7NkXsWlS+OjOogQD
2Ox3c5Lw18ufuLIaLiMxQsTEBBYSG+GI24Kl2wBq27/ycny4/PyVtWBJI3TgcTZQMljRVKT7jl7z
6Sa3H6XakqWuTdfFam5URpLMahoiYqo8hM3icGvKTGDhHH9OAr5nXo3M91ei5hgOi4UNNBOQV4A0
ihILqci5r+1TrHX94+WmWhvii0XNJHoLw10QLoUzhO30o26TqEBpAqcv8AoNwUrwCy7Dyy9b6fel
CuOMoswbCj8zWMtGrhHfVrn4admoDbv8/JWPWWop0hqqSZXUNDISVDaRtBpwhS0FQItuNe+ZTfsg
69PUd+FS48UKWv+NF68MuKXGosQFvTVLhBbn+QaeMQ2bn0RtHEi8hTxZWUeXSgqWTqNRFJUROe4w
PYOrCSqwRY2tav21jjn/+8cDNlwQhOSNEaXAhHs9AiVR2w40rLI029ji1pposZb2XT+LAtTIKJVP
qX6VD+VeB5GUmjK43PlrL1gsm6JJq1gmnEVdm4WOg+2zhl+wcndq3kpxrPXCYt5LjeG2FacmPGg6
y6dWgcUrlhvCsc+Rw0xf1kwOQh/SoU5MhNbhUcAqR02e0HDLpnCQvoKsGfpPW7oPAA/g5qvV2i5R
GUoGrVo9O2Ov+bCDEA+XG/MvxuiTTWhZYpllSvU07WmE4N5V3U21RzKYidNY8mMm2G8UQ9/ErPqN
E+iud8z3emwHLzHU7NEiTz3ibsFgVtbapTBDFpkzVV1KI70k32tTXikbRhpqsHwp5Ls0ra0I+8r4
WSozXGpBWdtArASPCeRNrOpkdeaTNhmmJ5naSBSsjKClPgNVc51t6QBR9S4M1HLD/EGG5O5yn609
+/xhHyZxMiIEUVBOIkQEzgxIdq1GviV4/0ss/WRAWIslwq0tPU2o1CPTQyAKWLDrKvWKXXlvvsrv
FkN1Q+i2uMX45F1F1pEF5ZU8GjsaOoeKe7N4AD+OAzTyWD3jj+Y5G3a6N2ysvyvr11LWMSWIC9gc
yyPtyI0p4UecuNdOVr1cbtm1MbhYWiqJQDYHajBystlIQntQ6qlt8+YFFkGIWo1ps3dV9aV0PEBG
i1XGKbE0YA2TQDJmvsyroC/vRIxcNtRCl7/n0+QI3rA4Uky6aBzBhAHdOkooe/O1rvXYK6DJULz7
Sef6u6Xx98vvWptWiwNG15ZUwqtGgsb2KIfSU7btt6gFQ3j/8gtWhv1S4lG6fTkkVjJF8hyuS+En
YqS49l1++MqvX2o84ia3xGzGesSmQvqpNRwcvVceKt6fRnhpXH7JyuhdKj3isUE5KW9IlDvPkJp5
dvWSwIH58sNXzkRLcYdO7IGA7EiitjiQrtpLZMlZBX/n7kbrn8uye+T1RpRj7TsWS0RizhmB+YKM
jM76Uzf8J0nVqZkr17/8KWvPP4+ADwtcPRVJaluGFWVmWR1bQYtdQ4cU3iDlFkd3ZaYvVR51Msa2
RBAZKg+EZxNxbBM70jQYF2jCc1v2tcPQUuwxERQHJ2xgkdRk6TWM6B4SL/c0m+A9Nf75WnMtZnnJ
Y8BpBrykyK/sKfH0gR5gnb4h214bV4t5bfWqqpO0BMIghw0Y2GCjhiB4Srx6PAj3jkvXq3B1/NKn
LMUfBkXYL83wsjR/lvU70Alw3/52+dkri+FS7DG40PWqAQfTJO0DGwJoAjMSt30dRvPQYn+Ov9Yd
S+FHYTo9PMdaCS1xFZis8VFntZ/KLfPClcmxVH0oAVRY3gEpYde9n6RZMJ3/zL54umaLuW0TS+R2
rTFoMzLqO9BF+3XsPBoO8HZUPV3uirVvWE5w3BFGm4x2FONs0Qpkk9zMq9ovuTkwnS0mhNbmFctr
W0Qj7Ynf4OLrJ6pwkX6bthCtK/vFUkvhwjdkQPy2i6ShTQGHa1HEGqUeWoM5V2qY1MauutJSSxkF
PFVUryPkHtnzoB+wfjjY/rixm4S0N46Tf23APznxLSUUo6zHImW47dQBfYQjml+e2mf73Y3AOw7N
u8lnIQ+Lx+ze+aY/utfk1F3lh+K++F59t4xwsxbyc+Eo05cCC4OBDmFruBdJRZIgmTTrLlZ6cgIY
wTlCvz79GspR/4bgC067wsXd3xsyM76D717l4V5EkYqeYeLag6CMantsf407J75i07ivkTANGMlh
JNmUxnzIM8CEsFKyapelqbPHjs9Ok+am13Ze5kFBWYWsf5n8KFQ2hcSt2n3G5zN3UjjWg+ka1a53
K8vD7Uw+jjAA3MFQcNzNE7P3WT/HUEPMIlROpXZxV3fHfswm1K9z5TVp0wWNA8MoMQ72Da4i1dFA
SMwvc2c+NXIsThY2igMM0wyPcdDuUAo33epNrv0ucvViin74NtYq2Wt1TP3JFMYuHqzyxCaLu7Dh
xR1SmyDHS82+37Vqwsk8IX2INF13Y6tO9n6dw4FLkbp9ZA3FOtgx/PyyrEJlChZlFUKG+nd31o+J
lsWBPpjmvnVLHsyymGvc5K34yiHJnw4uszdshqdT0LlDG4yIWIbKgoQIEZg4SNOOPVa8E/cpJInE
72vVcZ8ag/WjTZwk1PI+e5K8gJiANlY2weqhGWFNltZ60Os1QUaWjcGgLM3vFdM95vLyzklhxhvE
wFcngWa7fNrYeD7nkDD97+T4cOao4CmjlfrcQtUtb0zTKODv0wqkkevGocdSGdq9Sqzuj9XA1dDD
9au9Jo2rf2/i2r4CuK3c416Sh/BgnvyEKL4njTC/IWyYXtfII+zqJqWnyp3iHakRgvFbIABQLsPK
bxC/lUHSgplO0fu3oEN0vuyUgi9pNuznZKoDCA+wX/HBYH6GWoMgFmUdWqqvjo4pQXcSxRgxCWAh
8k31naOn+QvnDY2qYUpus1TRo5OBAUZolZ6U08/PlDW538eGHqjYlJ6j3ObgTA0/WmlSXfPciQ8F
ilV8HZqto6DwqDLAaHnhMmsRRB6SsMhLWe3dptVCAOVRyyTabip8y3TtV9ah1sjnAhUQx1E5tsIu
20mUk6VwfyOZ/kJGjLov7STLlK6LqvWmLkwYXZXPjf3Y6GE2/Np49MoZcUl+Hikyd2WTjREZZlTU
9NYIqS4AM0FRjPTNLKDcUTPobUXWGCExB0icEcrB2WuOk1DSQYd7yYsJHJ5nsA5GE5A4FX/yiRk+
ifkU1pOsKs90sjSEaMjxe6icdgVcVfaGa+kPTUtV1MFwOhzjsI/H/mZI5mqfqkK987ib/XLqq0Bv
NDjOcTUfhk7rOr+Sdf2WZIx86zKe3yeOaV5ZXGPHJh/464gCsasUZZ2NV1SNtTcc0cKE7xxIgyhF
v7IAKgLzprW6+1LXqmNPEkDHERGI3xAmQoQtd7TbWcS1Hl5u40+bmEI79f+Tfq+xMpYIQ5+ASv5e
NgnWdX3wCjMjHgqLfvNM211+0aeHP7zI+P+LrEqfCaI7IipzQ+ySibQ70Y3dSWf9+AsIfBrIyc6O
RVvYW8MHT/5nV8UbF4cQTmYLCCMhUWJhX7FywoWsVt5ojhvPP5+VPnv+8lzeuM1sVTAMAMqGe1oy
1F5WjRsxyk+PHdRdenVACFVlWkshCxW1P5JnF5tlArzY5c74fKfH48+99GGxbbWx5FVPAOws+L02
kaPs7m3nTdHiCjZlfuLsBuPW2fTEXOn8pXVHmVJodkEyAe5nOOliEgeleBHKOrkxLNr786xd65C8
7S9/3qc3Jnzd+cz48eta2A5MDFCZ1nrLNCBxRHptQizTQ20zw2S8FmGzFXVZmUBLW48c5cUdCl5B
px+fc4PjGPSrQPClyB51Z8vVZm0wnEfgh++RzG0tmCT3UYZwyBGbubhzTXPyC9eWPy432cpgXtp7
EEipLWCEUUCaTL8bJv+4Fd+Y+Wu/fjHzialliiksMbAbxqnxj+7+TKv5K9sPunoxyQfX6VMYqZgn
20qPlWEfW7N/wYlxYyStDdzFHI9FC86pCVO33pK7KgMDL6+sH+OQIVfg8ntVFfuuH7+ikaH/gOQs
XlVC1RqJUpy45hw5YdgjOxb17Pz9ci+vsI/dpbEFn8hMq2lEGnjmz4JpT05rwPObtIeCzbHnxtYh
raG3nWR3mtLmByWA5bXy7fLrVwbZEjXXc0jqS000EaNFj8o9WHlfybTkj5cfvzLQ/nrgfpgmqjrj
KmUD96rMusW68sMV8qpl5s/Lj1/79Yux4IKW0gxpbZ2a3L4ThD/RPt7ol7VfvliwoGkveoQtyqiB
yhg+vYpUntQ3fvffpeiTjWp5RCPwYyKmOHsrjirfsRxZAWkX3G9kx1943Sd/oI787TZnrN+IQ7J0
ChpqfR8HgtujjzoUdphqyz3FVMtuzKR2jpaJuAdC9NavMqlbrydnUZdTTnfmlLGwdGLuw1U+Octq
3afLzb/WRotlJIUpXVNP3QSBi+tlCObVruOlxdaWuPb4c69/GDw4/Ws2AFhlNAAJ51Zu4FCeeV0C
fdbl309WzBbcpdtINesWpB+pfSqn1EL5c9UGlttO4CMoCE2gpva6vkvCWZIGGCULIiVncin81zvz
oFPk1bl9hrDjXBiYfdmdesINrwTUJ5Q6wEtm1xMYHHYo5m1wJ9FwMw8TNaJoqLWz+TYbnN5jQxUH
PR0tBEvqDI4MrDlWI4QpMNitrlowTXAHcuOnGSLZ23KS8qDj1vjUdXb8MBltHaS5Y4bKtdNjWQt3
n81aioutzHyrNwY/bTWYyWvZe2wbKI0A0e8456CuTY3rhKNLhlBBCxMVcG3YQb/ePYNUO4fcaKtT
wmy+S/mo+dnYTy9tVaVhUchxJ2qS7O2yi48EmM2jFdv8qIF1ILymsvlNnrrGa1e4ybua4a8NjaTp
/lac8CNzh2Tfl/j5CnK11Ctjke6QUe13ho3b/pDOxYuez6gh6Dp9Bx/F6qprSBrShutPWZMngZ2W
5n3aGu1DgoNeyPvaPRRDU72iBvKPRojyDU3CvL6BKDxPLBfW83N1sCixfeUOSGWwivqmnpTHyamt
12yymx8y1tMX2+nNoM+h7nUn/TYtRAEro4LvCrMzDl2b/5aIGMCNeCgPFXPHIwqEYFdKneqOG9l0
ANZyCnA9IaEO369HBZIi85B7IAAm5G0IxGyzET5f2f+WeD5nbgtosav4FOti9BxWQhuePw6l2ndT
vmsM+pzTUmwcFNZOpUtmX+fgItTzWkSN8ScWxSFVzUmWkJIICqlE7TXZ2VgOuFH4jF2elCuzfmng
kugzoy4u2qcke2vaP4TuRLJVEX1evD9ZdpfkviGd8jlpW/jOwvFXpHTn5N9ReO2L3Awu//q1N5y/
6sOaxXD0cLMBWv0pg5hd434tum8yTQuvx4D42juW66KLGFPm8PgERb9PuQxarIjxAN9l/rWFXaf/
/4q5lsVgnN/A7Na6AxRKoghES2O/d1Pzz9e+YrF5IDnj5lqKfob9TMAm4yqtbgZzOHVxdrj8hrWR
tDyIxmyqMhDkIwqsRZBPRD67YJgfe2l+ibdH3aXJiuvAwaviI0RX4Ma15UuX/iJO7sebPs+ff8M/
QL+qR2I6ySoSsRRUBewXd804PSQIgfiXG8k4j5p/58Q/NL+ET5wiR9oAx+2PO5QunZgPEXGANLLm
M6+Z/DbQrhEr3cXe6TEJ4pvy1Qq3Xr/2fec73If5khUZ44WjaFSgcPSRZG5+LZgLD+IGuoONT/z8
PvgP3M+KldPWLZcRQf2YetOdt5nejnERbEbFVppwMeklwyaT6x2C9LG5s8k7GDywnf1S5ob+w/Cb
dQTHC5qzyK16H3wZn4gbs9lK8q91/2KqwyGZirHLjQg2QY9paTxIfdiYf2vtvpjhtZxMUjsjIhoJ
NDk1WIivUs+07xApYw+eM/ePSfhWJ68NpMVkz1nNXKeEZiuPgcZBmKwzwdL70lr1D8RP9WVqZIg7
RoaG8iXowfJ89FA0WZbHy7Nw5dcvawRqS4MOIkYettXF3qwrnOulr/fd7vLj/8aoPpnkS419bTTw
jdMoMpg+cNsvwzUKF8tn5d0huxLi2nEwvilAHR71XRloR+1b9ypey3f9Ycw9O7CPIIxvzMWV4baU
4E99TTSw6qF+Rncd7Yr1TxaZ4q0q+rXHn7flD8uJspg7g8VAI5m44sbpLBwq3Y5tDOi1XlrMc6cX
HEJw9FLZqYOdK7hYu/21xhHwv9xPay84f9aHn+9y0oIt3BsRgO24LUPDPnk124hfrkzHpbS+y7R5
JHptRmnxXZS2D6LHPq1+wod5J+j71z5gMeVLLa8Tg7TmX2FERSCs76SXuluO4mvts5jkDurFC7gX
Q6EyGAck9XCDkPkNnfINOcTa8FnEE2RFSs2IKY1Qov2r0a0jYMP7L7XMUv5NzN40OlQVROWQn1zb
+Y0s1S/ddjdkVCudu1R/5xbTk9TCWafQ4/uezfdFpb1XrnWcZA3e/tf44/QfoF7i2o1LxGBGSLw4
L5MLe6DR6tPAmVCs29Cu2pgJn99ynKXmW43NIC2kiCLVq6OBZB2th8hK2RvgTw9yiF/HWG4sSWtN
dx5sHybdXNi4C9t5H+mdFZwr1PNp2Du25ufOHzv/ebn7Pxc4o+EWU7toSj1OU8uO4OYwH7lUc1jy
ElZgFc0PsFO1jomyugPPS+NaFDUJbJqj5Nipe6TgO/qckNja+OCVUb502umspMiNuDEjxmkJQcCE
ZLLcEuKuTNElcc9xUAmtSbSmQPmOFn9ryj8q3YKWn5fxT7axpUq8UjxXwALDI6grwkZc95MeNM0v
l75e7qW1obCY/xz6nhlFEiyqUcaSizetfYe5JvyBOm/S3f2XXrIUdVsgfZaVgzNub072DoXXYsfm
nu/lRMrv06hzpCCzrQD2Sl8vhd19CZ+DesQXZaS+glFzgoBWvrHmrI3ppaB7TCWkdUCYRjrlyh/M
Wd2LMi0fuOqN69xyUV5n5lNyjeAlSotL29llVsZPtmzltdSKWQNFj1cba/fK2FgC+gxnrDStgEjL
sbtjZwNYYc3d49xkgWGq1rvcd5+nsZylELy2GODtDYq3ijgePF7aoR33RwBjkNovrupeA6uDggxh
lGzj6Lb2WYt1I5cZAfAM53NQyB97R8CurkKtf27mjRfL4YuL4BLgJ3A2bFU9GdGQazd0dn7B25Z7
ChmRHY5TuS9MuqGdXBuRiyOC6eT6DDMRAILzIRigkkzdJLjcO2uPXhwPEAzts8JJ+6hxxpsS9Ueo
cd7Yj9YevVgZjLKOh77Fo6vYtLx8HiofZID7L/3upYq7dRq9GwaTRayHW9g4w/O639h3VpbjpYYb
t0kojmKCy2PiaEHDS/eqKyDFQAZw3FgGVhbNpYIbsG3mFFlZRrMDaUKS1H3IdA7RGCoFDnRM452w
HdwuvtZW53nyYbcmRWZTE58F/+6Yvjn1KL/NWbxlBboy25buEmMuR5SL6zySA9kL1u5obr/RuY+I
a2ytIStDSV+MUq2WAjWndIaERkPWwPaLLQu9lSebi5MMYCVIZ5SqinLevpKkepBs2Cr/WmkZ8/zO
D+1uc8ME2gX8hoqDDWPf2HUT6O4hFRuZ1rXNZKk+V0MxAK+KSYDQ+a2taT8Qg3wbGWRWZYctpIuB
ObHIm03co9Ig73PLR3eEyq7bPNuuzZXFylS5BnUdih1ExcpLK+kJ3nuNuWWqudaCi36PwakRkMux
SCT9b02IQB/BCjzPkWn62tq6NFWrukIIOkO16jrkiqn2qjO3TG8+L4rDnD5viR8GQA7Lj5il8FhJ
VOXN9rtDftS94U3x46xuQDXVnbsqe9Xl7Vh3HtVerWHLD22lX5YidSHyOJ702o7stLgtZwpnpTI/
OQndstRbmTdLdTpIRdnY8cqMILmOAAM9OoQ9XV6u1n77YrnS84EMbQwAeU3zxLOo/jsRyS+aQUR5
+QV/U+mfnImX4vQ0Rz4oS+DUTFyb7gyakGvV2u4DEg8m4ghZWobFkBbgd/WdDvxE2xr+FMPxNhm7
ZsuWamUP+Iv++DA4hExrG+JcFWVl48nM8JAfejSs6VgOV2P8JZAndf6W5314S20Dip9lFPBfV+nH
WTTuXTulNGyIM79ebs6VA94yoF+WqcJxWZvh29tCSQ2slvZQl3RHpydkowEdGYPia4Fde2nWA6JL
YrXCnSNj7jzefu+VAtbz7fKHfH6BNpcpHE020tZGHFgsJ5BeN4Rg6s9hdrtZz/75cmYut8q8E4xn
ThafOkS7dZQ5Qlbtw5IQy/Xd5U9Ye8NiweQEQddEh1OOlehlACFJ/7OrdOeUN6LdWTlIZ5ff8/kc
NZd9DrmSjFsOkxzaux6fjmNLgSbbiLp9/nC27GQzK0zb1mEv46Y/evpDycxztpzg15597vsP80Gf
3AbgQhMeK9TBxYPFL8pG3tQct5gCay84T/ePL3DjeczP9hQD6U9tQvZVjVuBtJLdV1qeLW2X7CpH
tm/CbIOCHOKjkr2Yc/2UmulWbf/n6xJbwpomXVqV41DjpJHK2ZfIXgZQpcqIKXM8WlaaPWmx5W6M
17WXLY5I0CNYZ5ybcZr6vH4ozsvgbDAAx4BOvpZNIoI0Ud3j5ab7fH4jJfb/riHGPGjdqEuYGGDj
7YZvmaWbXpbkb6jYCEYTeIFBZF8cxIuTUVzDo6NQWom0nDhNloMK65YUXmeqjRd8vgOjqOX/X6PA
05vHIm6iUvbXQ5udclwbvtZQi5ubYxaMxNKyT0jy/0CW7qYSxn1ZQzeoaHll2Oq9rK2Nq5D7d1r/
uxuzZSIHsEbos8xSjzp4QId5JtW9PlE3vp371P6Gi9Boey5VJbB7pB53qdbFhW+n1ph5VDBAFamy
dVA9K4Dr6qrCf1oC5JNMVoeccR6ClPQ4y9HyBoNriLKL7mTipo7QKNimCvcsb6AN+Dzu3IQdT+8G
NzZ9GwxY2OTx313RWOCBuOVVXRS1D71THqaqfaLZ/KAk0j56k+7gm3tnOt0vF3xQ8Beb2VO4svvd
kIOb7dhgJwLuacQ2PC50E4RGyJeARDtZcHuFWV555m7OVaDG8jqV6ROqIl9gTa5BWkhBcW3JkcOF
yEfBzK+kGXUUdmfXzGDkOHczclIww4Fswh29rhPRkE33QJtnYab1kVFxB6anttiD1PeQM6NFCcx8
jGvocGTc/6yqmXllPz0QOc4Qd/QSlPix36V0cI6Mywl3iL71yDDFgTWPNIDnV3IEdkL6zcz2c9Pc
ic7+1dUF8Fks+dnl7p8BXrGwyi2/N4Q3+8y2pVeQuTmQUgB7Ooh+VxQKOD7GSxA3uik0y7n0tbk4
EYZCBae3PMUTdpAV6k7q5K7Q5w71ULCbZm3eenTigIiaqLDVufiZ1sNbx5sRGlMxhFmBv1WDc025
RQO7mn6j3p5dl1ke6VZ/HZsIrhVziox9nmqB6CE5SxMUsg+YmR4AklogwXj1aGnLoGhjcF9G8cjj
fNex8Rx1toknNXREBaE0GKbjGFAO6KmYHZgDM9jIk96YPKsr3lqz/kXm4bWkCo05n1Sd38RQeJF+
xJAz5RExqoez04pX6P2fpCktz9EJhm9uPaJe/N3tJ8QcYFwJ78/vYHfew4391hhhO5nHcP0RnQ6q
a5vbHvbGXadpe1bTLODZ8EAT8w8qZk5TqR8tnj4Mfd77A5uvq0k8ukP/1net8JMymUJ3zC2/zsoX
a0DDTF0dTODWEsN6b7L8nvWg+rdc8yzTINC4IzQ9c+3NKibIvfpEP8JvCzgpJKyAmZyMHYy0j/rs
PhdJ2wRuJpSf0va2w5cDSAlOpjkT3BDN5Bbwuiu9tf1zaWWIcop9XYBrSFQDZEhKnrusQZWzNkOC
jva2He2xbCf9pGdA8ECIRuB7OrshVX3t67DbxkTTdlnV5kdeZP2+oLV4sutWA1akML3S0OtDIkaI
g2H/7lu1EGElTR4kiYh9B8xWSAFje2exJA8ZMsqw91LvUJ79HBqwXg1RVKFQiPpn7rdJqIPuKNuL
p3QKHGb+GgtThLhtnwzJX1N7uq/y+JS0EL8itHNr4KeEpt26vpNOx4xnh1zMD6gVv2LO8I00inhQ
mF61rdX4Rp/fCqO9jilK/CbHCBjvut00OfoOaR2Ag5W0Pa3vxh3aE+GE8Y4OMFKJHUvfi7R9ibNh
iDh4BoeiG1C0jaYuWwg/02HYYcND0ZvQb82eHmcClWQ9w/9cKwBxddLE8BwbyYbYzKG9LGzItJvx
thlBnIS31OyhWGnfGy2oTtS5dghpIZEk1CNS7w9Vab1gKLb7GYwpXUBt2sKLeYcwb+21WSL9KdcS
CHCYcRoddmWkRQG17ixutNnM3/jUHGo+xk8VQ9eCKLxDuaIW9oUyQ/jn7LnoQVdtWNQ7CMOVZjs8
WZwcXVs/Y1wfwelWvp51R5spFJV0yWs8whwb3/Y8EefBNebWE4kY/D6ZbwuDcBSVmdcltb6T0ngk
RfVr1NIraC8hw2xR+wZxP5wsrfe6REkH1joMucHpjmYev4HCKf0u7iVwtj1Yqgk1fHi7OwfX6ojX
ymzesaEHk7NpUTpaVwFLxXubaEAtK/7IgQDxbDrbSOzmf8CrZx5G22NedGLX8B4eI6XxQsvm2S4Y
POYc+9vcszdEIBsvb5pbu0U8qmvGP0h9ATHgZr/H1LB35cQAMram/jYHZtDLh9QJa8Ik6gxhg+ik
Uaa0KmzPcPYqA/WHOZUZzCgv5HaX72KrvaLN5J7MFrbYiBMNQW2PxzhLr3IiXmZX3OoJUNncmn7z
dvytsf59HttHU1dNQFSO6r/8fcxgy0XSuPWH2AkNVBiijpzeaUPxo+fl99pKfkjQzgFVHPZVK8Ms
N371CHzEevKqyu6JpE3l1d0YUb1zPX2mCjIdomE8GoH5H2dXsiSnrkS/iAgJhIAt1Ej1PNreEO22
W8yIUYKvf6e86striohe+dpxA0pISqUyzwDymw9x4RQu7s6LTu0kGMcktCH3DPsDXW5w/HobVlY/
Yhexwm4RZsbOvPFwfG1hV5Hs8xjH6pDq0KJa+yMFu71Mega9Xo4+leBPXLD7qiLTrkqyeEMINALG
KRoh/obTzJ7SB8OQz7XJ06CGnjdyBHQPsOvDwoEVzTi9JLXEccnN50yz0BumezioP2oBK/iughhj
nQGjZ2YQYfI6ofxuAD91qA0ktFTbAVduKLVBAy5kGcRwkrfQpDUTMuywXrw9hPnMwHLzP0YGOqB2
8bdalI4P2XF61I4YriFOqgPS47xKED38GkEBSsmucYoVzsqkgmmgsCtkHoDbQumkDDJq4KjzyhNN
CQ5MuLQkeEyjinsnsr1dW8fmNva64mANI9QZSv6OQ/nVosWdkxjuRmmcvnHi+WapX9toeo77zNqg
CRptnMG8n4ym8M0pu6NKvsOUr9xXtAIFVOKG2zv9uYdrwaRcxqXvAMN9V+RNdxiQQQTgxZK7rEkj
aEhXMjRV5PmQVbpG/ILgTwt0nVAPsFB7ZjLOQsPW0o+skoUutibEyZsCeqiabWlcjAD585fIdRW4
f3AUOQEGJu4aR1ZHzaLxLlGp6aMIWwKI1I/3uRe1DwVJbD8DWfYI1fD+PSuNQ9nq9ipOwYdGwnem
Pk/539JhXup3QOEALpz0QTV11Tt0Y9DCi4fm2gBA9hWE2xqlsIzeSmU4d2IQ3iunxstgqOmOR4MN
LCg36z3pq/FoxSNOTy5feqc6wCpm3JU683apNs2bKqvULtH4cibo31eeBze8yCjJDuRYKNZoWz32
FIDiuuRkM3kIBK7W98Vop6D1ti+6Kiofac4IPnjlbUYjocAg25lfOvAOS+HJ5TNIiUOtvHkEAZxd
09KmBzW4f1O3trdNP701CZTwOi9HLla3IrA62u8A3nnmRKZYSDLacfSUt6wm7vlH8SAyFIwQJ3fy
ox4eAyWy513kQra1rKkbGEnThVVceztjarqNUQob3GNor8PTJNqMDojhqRpx6g0cu1dyYP0NI4Eh
DG0OpVFBx6tW3hU3B0CxDOjROJbIr0qu6LPdanGA2p0b5DaFRYAuEl84JN7Uppu/FbmXdfus6eUr
rW3PZ8xxoHI9eB+QvKSQ3eMj9jX9yC1Urusskicv6jHmQrRBl4NZADvddEMdFu1cs5iCRFEdRE7+
N1a1GYiSiTB1+W+WqQm5S1FvuT3SP1ZJrFvwAN5BRk18XY0WyLtYdhXIAk2LMDjwbZ3kyLwNClfe
XOcBoWkGLYEo23iV/pXCPyFQzaiPoJHiqLEGc6PHHNDS3LY2lUjray/lGaT+WXHQI4Kah+6an0FB
H9raowJV2IDzc9FQSMKOiMrEbrYm/Ll3U9v+sD0oSRcVDHuxumCVNuB2hUR8V3VYE7D7e3N6A6r/
k74DAA7JW9fdsRo7AAHqmOmG+lHbPXa9iHGgFiiU5lW/SdL6MSO4zAio6W7dSiVXll3DWdZrHnji
VNdCjzh+TPudpZa3NTpHb0pXxNsuRyqizqL8LDJ+kKJ5Hz38Yj6wJ5rC9BYqCrjxTXW/8/oM2vLC
1RswZ3BbG6K/VexaSLcd/P85HXftiGy7p221JRHeHWftT5gkV0Hbig+YWdg7DCX1DRtE5wrws64D
cQHAi3gT5y29TwHqDcYWyWthOtnJGdyOBB0sCTdjqsHAJiaS1BS3IdfU6b0XKcAzsxHajTLpTuOU
JsFkuPVtw1WycRFGrzXozWh4oniFBkO37abaPjDQcXxqsuYO4RoKWq26bnoEKo+zEYdS/QKVsGjw
e0izbeuKkB24+sAXVtYVEX22tdFz3iWD/igtZuMqGXfbhkPQruybV2QszZ57kAioRundOCUirQvu
vZ90xR9ZgocwRZkF9m2JwQzdo66VCwdt0vEg9tgv0Fb17WBTXG4n3ARsDPC1H/LHmlmOn0otN7Ca
xJsKiN1wWHMGJFdHY4wKsBj0Y0qkgNgFNORBRUEVRTIF4dhu2AsP3PQK/QE4g7fmXSxwLLWuc2eb
iMkOrqmmhnRLb2VI9ZPupfaiezVFj3CcBAqxTJ8cx37jxVlPaaAK+T+BLtwECXQoEiS+XUPyOpHD
bw89nEBL4iFSoTsOxi+gekbNj4NnxXepZZBQZrwOsgzq/6o3Puq+/nXm8u6hLkY3KibXbQfT4KZs
PjTprxOS/y6tqPdrWokN2jjtH8dzhg0UESC80WfFjYTtTVAVKea16apgRPYfGIR0O9MWw9aGMR74
NLLYDgzEpbJB/uBEMd0NvWxvSweWPGI0f/WNrDexLqstlyD1l0ScF1H6QloXdjCJqq3YJ7H91os8
OSRmnu7aJjKhUYmLK4CJxr7lFtw5rd44NPmksR7pCyCQ7iu8u9JHNnFy4Lxzt2Bdj8j9ICZhCKSh
OWfxdaF1jcQeBxjFibWTFmmfSy7A+fHQ8fZLcPl2EXw2sMrg3FuhmPLLIgVSIPD33SBpquhKy1j/
ZpCEfrZzTwVOPuIwt0Vc+UpX+kfToOVo4jM+UtCgNpmGT2ZJ4uSHgHL5FZz9+AP0qt0TXEXGPYkm
+yGNmvgqt0l2mODo9wHbxQQmNXDEBvLZK0JngI9Kmbpwumk7TAvqawcXquR7qLO62wlG6vsYljC7
QRQy7DNAntDE4UE+Vo51iHvtBUBZmiiTtaXnD22G9G3oXBBlkEhMNBg9xe4v188WasBzxG7LoBXT
ei2stCCUfDS8LN5Bm7tHQqfWtNMWCqdzoWycHOZQcpOEeiCnVHo4AsIqandYKz7PvzmO8/g+1bJh
WRMlk5O4YZ72w67J8998wjsaJr7Hy2HurP4LBPeQ46LghnHWPGtW7JHLQWQElkJsc3kulj7UrOgr
WvAlTFhyhH2pcMb9kSOYhVxu3HYInGHYX37LAumLzV21HdQnY1ViPrpC44qg0cVTe/ietBsiqhta
9UEs6UknDqJYBoj45dcuLbRZNyNmOQh+OTitzDWgXdL06YMj3RIZVq9WKvRfd5SYOyszT6lp0piY
XmgagI9GoCheTcKl22HAts2kma98waX3zGrOSRkRZRCLYq3xnw2xxSHBLdbKrXYHhQdn5YMttADm
kGII446Wi37/KYluwH7YDd3Z8u7J88ZNh7hT9iuogoWJmWOLp7xBvl7kFkiy3kEZZRUYXXTdFsnT
5YlfKP7PBaQVCg82J4MZUtPObjk8mrawT0xWfv3CXMyRxKOdGaK2QdsX+MU7GKM9xUOLIovTfFST
sQKzWtiYziy4dE1PWJq3PHRYg6uaMULvNYrNnwZSvkPa9ProSLUmELPAHmdzLHExdQVIxKQ7QYR/
nxz0YxV2t+qaHtKNETgBxDsCqKFd8V1+AFvzlhzKfX/gW769PF9L62EWhaDuXpyFQdNTH702KJi1
D3TNJXVpSc8aTfWgJmj0ZzY2jnMv4ZxE0cTGhUycLMbeS5ZcaZPcXh7G0sKYBQOYCoLIyzGMUvEJ
6IhE+p1ZP7lZNfqO/mbImWtJF2pI4CIAMxeRv5r9L+3Ee/usQNpYK7FmYffM4cTtYBOY19Xy5CRA
oAryqmtUe7/1iebo4QSuzl3RRlbY9m5IYFfg8qM5sa0JpazLb1jYOHMIMR2UqmpOeai4d5S5s/f4
hqpk61j5MeaHyy9Z+kTnFfDp6C9LVUcRT8cTnCAsZIs8D6rGLo+Xn740hNneH2CY2rXRuVzi1XcJ
7p0WTWEMpqOHeiBbjmR7ZTb+iXJ80VycKz33umR5bAKokOS+Ay4+zNOfxRbs2U2B2+ofTLu8qe70
Tb4Vt9PKkbmw2efAYFi9oNztURwyCpVyMvqW7gPA8lbGtPTxZhu+aiuRZw7wUWhW+1T8gnXYPnYf
wb+HRuEqi/38tK8+3Gyrm+iQ5mw8wwAmEOfFQOPDAN/E+9Gx2K2bDs0jCgL2tXRg+uxD0gECx5VJ
XiDrkN+hyV6uHEULWi+Mz/KCRuUuGEyQ6PbM94mWsGjrnqIxO8TFjyJyULz39l4eobCfoEzRbeHT
/uvyGl2YxTnC2IRfS9vAhOkUs3Q4Qp/CvaIW6FMGalErO/lr5BSbI43HeIhTdDbxCjLYN8BRwQy+
Hn+gSCr3LsA7qHJ7+U62BRQgdBWvAAeWBnZeV5+2dmbB3Jl7jRdanvcETbZnljrCh7zw7vKHW1if
9ix0RIIbqiC2FQ5xD8M5nWUKzdg8exh5UQVDPoB1b/bDCgh26W2zUOI4EsbnHd7mxuyuT+SNaiHr
CdX8fiNh0ihQB17Zd+Z5yX2xJexzrPz04VSNEnp+FuTqQ7aXVxnU1lvfvnIORSC25cG8zY7RLaqx
zU2109fFbb8CkVga4ix5aLQF68+utcLesdBOcVBHTtMtTBw/SGHujdxdAwsuvWgWWdCUtoBIQ7C0
S8icjr0qfc9F2Q0qGYVfsTzbNoWzhiBdyFvsWYCZdFRMBFrmJyUTCHOjHQlGHEdH2muGIEkqI0DT
XvhFaSTbywtzaeHPQgkXkWOz5AwsFW/oyfqodEDhbO3gX4pUc7TvxLPEHuvMDCPorEK3kT5HqGdv
kH2lKEIk/ElYtuObwAb8FkkMIIDlNH7LYU+O8u9KRFkY4hz3a6kJ7T0NfKS2H1T9lld/dfZ++est
ZARzxK+bcdTzvbiEtFD9puLyzTBQYrz87IW8ks1CBvpWDjSFSguCXhbYLbxlUMN0IShae79GD1Yl
l1+zNIRZrEgiTs2sANLIaPt76ZJ71JXWKAr/dKi+iA5zN/K2NHqYrBRRqEb7bw23ldS4teQPcKsD
7kJgV6fHpna3oiXAZbIDycrrLkMcOXcoumJzeYQLJ8rcKSulndd2APlCwTXhmwqwqdiHoqgXto6R
qqDKnzPcrAmho1+zzFuJwQur7p9OxqfAaCfWRFSk21PZVFeeS25cnh7gWPq9A2uu6hd1OQy64Ncb
8uHX0EOxGGgffkA3YS3ALoSiuf+X6LWENhGAgV3bFxsv716sFHLD6K71OXCVJe5X6EROK+F8aRXO
Ah+jRc4qtP8hXmX8Sqj53tnuyv1s6dGzCKcnz6y7GNgFVcc3cBx7EJ1a2TsLoHkICv339ItyGNkS
S5hh3KZ3WRodjL7ecPaYGHnA0HFUUh7G3NwRWHzm9jfrnHNRcchiCVIJ6CkjdsOm8ZUa0BA2YGMb
/57ccmVsC5/NOp+Hn9avhbLDMMTtFNpFBDTPUCnf8CD9dXlPLpyqczfaGI0kXJ269qRZc1CduoeT
yrUpmqNQ8c++AAji8nsWduGcUABYQduoLEpOWdNdtaX1mqgcRrywf19J7Bai9JxLYHq2hCsytvmQ
eDdTXQaDk6XoZHjhBDHcy4NYeof136lAO2pMclWNYQNBrqYs4Gz+olrzyIr7yy9YmutZjmODSQzj
NULCSHbvtIluAelZiVNLv322sfWU9OgBgStcSjjVwayBCihwN1sX5MHLP35pimf7mwpc/B2IX4YI
6cbPuCPDKbM5gJ4xXOq/9Yq5ZG+ZsUQS6pEQ4tCwjI4rCEaYCmrOJv2Wp6jF5rK9Q1HD4XPAFHQt
e0jd4c+YOL9TRdCe9u7NpFu5Oi58rLlcL5zGgBWRBdD9DYC+lOav6DrutR6/NxlzfV6jsAwnrhwS
Arl3r6MO0t652JG++Hl5JhbixlyTtynNUhRatadM3mWOFRTM2BJ6JaTcRjZdGcTSS2bboYLJADTx
zOYU5UBFOp23ldJ+LBvvMdZRDBhQuiaNvzQds91RIIy3hSdp6NZGKHP9w02dHQzgVgpWC5vv36Xt
UwwXGIaJdosCa/eXboCVGO9qFQcVN1cOiYXfT2fn36gc2rYAgJ4sGDNfKz1mT6DARKdB8mxlDEuv
OOcnn8aQtBoN2lEXiODpY0ecqyFVj42droS+pcfPjjkKQ9YyNxAuNNrLuQGdIlnBWX7NOcr8x5n8
IgWm57n59PuB7ajBMBy7U12wgwWAnpdf9Waxs4FuqNG8hTUEBeay/mkl2yh/l1PqJ4neYkH41lQf
qujAQB8riydASiJv3FvuU5bm+0K/Zkm11VCiHurXdIhDL24PFtu3jX2lhscIiCaebRwQepr8La5D
yQE1j/aSAMgA1Ebc7dgg7qIa6PAC0NSu9iNI047WaaI3AzskIHudy44WhALqxs+0CxTlK+AXQYT/
jF44QB9sU9UfKblBbMSj7zvit0Wxm9huKkOYhBxUtnXsQxQ7d+7wpMSHXU33iNSBDZB0Jg6T4NDD
1z5S7qiTu0F9SHdHtdqlY+kT9qdigKgAma/SLYEqjDe6GxtIxxqGW+qljAtfORutf3oEIO/rpB7h
YrGRKgqE3IKko/JQj+c89YVMhyx5yqo6UOJn/QKYO76xkDAf9ivUDoym2XDIMuscarcAw3HdH4xI
+uNYbPiwL8AW6Gt/YiA9TtuePOZwmQdF0U+LP7W1kSPxaxhPFI8CPgOjfUWK69J8NOmTjYzsjPV1
jH2iml1XX0eVPDXQuCT6zUzpLhM1PE5w5+oaH3DYInUwaztUq1G0FMq3zH0DUGItTgk/VglkgwEt
BKyo2qBhusk7lIQrn0rw430zHoJK3I0D4NMoTUDke9tYKFHkRVCzbRwrKA34Pf3d2tfAxuwMkfnF
lG3g8LLpC0AtW7JD3gUoz7OUTxKlhsIG+DXON3QqgxrVgN4JnPEnK4AqN7YMXeKGhKCb103jg5kZ
6V8GdDxjEMXNbYU6NZt2esT85M8qPjn2I4IQBPSVX5CbGtCmEpnqrgEJwtC/XHVng3AEck3g4kQ1
LeXzVPkA6YJDcN0B0p9fyz8s34N5Gv8AVbf0PqTxlyZ/UUGAflBUD5sU3M3Lx8vCpWdO4bPgyNUR
0gygCD/URQeWRrbpM/hxilvXbTZlshY4v34Rior/jQotQFS6hP/QaexFHygAEIETT/a2ze4Sy6YB
4+pNOsbH5WF9HeTMeSlh7FOoSwI+HMKNlGw0nCt2TFTtIfXaan/5FV+nkOacPuyKsmPG4JkhPEBb
4OXtW1oCXXL54Uu///zSTzG07OC+E8eMhG5a9tsKbihA5Rohz9ckaL4+8c15iYAXpSodOenQKOOr
IUbQnOzkYSIWbAU0+dvKtfzr63k357dqQLxBfgAPKmRq3MlzDFMyUBSQMr7NyGNkHS9/sa9PfvCe
/vvFVNv3ygU8MbTc3wO2uoktfwYWw8h55ca+NCeztNujJhBZmVCh67YH2AltOFCz0ltrTv/Trf//
cxOSCf8dQQbIfG7AkAkE/Ta7zsciQ2QYB74bY9V/DFZdbTqz7B7KTFo/oomPr5Cy4VvNhizsoRF0
ABoArC3isW0CJ06Q49wR3XoDmhy6sP5c/swL0zm/ibeQLrYFjFvCtkvULxcgw73NXfUbNab+vtc0
fbBjw5Nnf6b4x+VX/vM/+OrDzDKWrO4jI/Oglw2SLg5oXtsPlpYmEODTmQ8ATkEzoaWvDXTCSjv/
iCIN9Ql+6Mfpjg0PNfgoB3RK+bNlReTJYeAhqZxAxRE04JsEAjXbUqbTyn1jYWPN7/mFZkLVrmzA
9oq3aQtM8wBrIwjJ5yDYNflaHr00D7PF2AsXrfHMqcNuTHFSIjMy7sZRGh+JCR0LpA0ZudOVUUXA
XgPPeHkmFsY2vxW2UnrGRM06JLQIKzu7i4rkmQ3NMev0nkaV960ahjm/GhKz7XpaDfiGXvMiHOtN
FOl9EUGI//I4Fnby/E4ICqebl1nUhED81vzVoz+L/Onyo5c+0Sz5hXYH2kNW24RMoAJW9QD+OwVk
ynDSp6A+6natyLc0hvO/fzohOuBCHYX+bGiko5f7oi3V1hMgxoxVY67svIWYOq/oxrrJG69vitC0
i1tDu+1Vw10X6rDFm+i0cXf5ky2NZF7sGU0gTAHBPSY10NQ89KqPcvj5vWfPLraWHBpGIIgcwlhu
rxUs4/oernM6W+2WLWD+gIP770QwtxvAxEmdo9XoP43WgGQrdZMVye8+L9+InnZZNjwNk/cHiP41
L+aF5GN+z+2moYSkUFZA4UHByCDq9RUgYGqlhLWwiOeX3KEzXWxAUYQC/g2PFmDgW5tLMIvqNL/m
jWX5da+G529N0dzGBaaKZunoCkEFFMEdgefBPrY7eG6AAP2tK6/5Dxbyaa9Qc9AEfkbOEUyb2Lj3
er3RuMJc/v0Lm2R+3cUv7+MealfHvHRBpLiNkNwbANXz6eHyCxb2x9zyZIgYcBVZlIexgoKaW8E3
ElyZrS3HzeUXLE33eZF9+jzcYZxbsFNBCQs3Sdz28icgtjVMczAGFCDK+3jQuPhcftvScGbbfeRx
B4k8Ow0Lb+S3ulLWBxgH7ckhjrvSiVrYHf96s58GBCIiLdq0s49ObSZgQ4EDKZVZrZzwS0+fbXis
nCmPTKNCiy+bbrQLefnKiuXKdliajNnBPowpznNpydAbJ7o1owEsORqD4qBIDXoj7QpyKBiv95dn
Y0Gdypy7YrRqMNmYwYqrKtwdyJz+AJUPlRfbCLWYMQ5BIbtrEjfgznObZA8qmnZJ/9jna0IjC9tn
7pPRGnY5ktbuw2yK6RN82eVmkqZxM9adOPBErdWlFhKmuTuG3bhTlis1hDrKgDz5kVAjwB+d+Olw
Aj8Xb2UzLSxvch7np7VX6TGh8Kzs0A1J75y4u25Hbydp++fyfC0sD3J+7afHD7FMiN0bTRhD92Us
4S4BRJk1FP4wPdEo3V5+y8ISJ+d///QWSuqkIJBtD/kIcwlL8viB25O7EtCWpnweAfKubTqb1SGg
o0F0LjrkLEDBYfJevvfzZ6d+2il4jkrkdz1JYCs+3U2AQFx+9NL0zja/lIT3TNImzKcWhEpvzMG5
EO3GaZI1gMo/COcX9515TcYgYM2bDWtC0HjKQwmK1qGeIG0bWBq0o93IlGltsc5c8Nyh30GHBICC
OFJXHaQNfpEaJIBMVLnhlynI1q4NiEPtWiVsjEt1UJpZ96woxMnNjOodp4gWMFWSJPHrzgKxCAVK
WAhVAia7rAJZGNzGSKCkKptry2FjYAF/d8ioiRZsQ6G0rFqS/AXQIIchIkt/VHGCalZf4hjxce+E
HDPgFYcR+or7JGoYtASQrz7RTI3vjqctCvYyn06xS/mR40qxB2TSyH2ZtOq5EGzalLxztoMrq0cl
qb6DrFWx9ZQ0NlwUTZA5Ci7AEk3b0qi7nyKGNKpNoXioIR8FMl3TymcuTSA9W4gWdA5YdoxCSfA7
i4HOa1p9EfVpx3DXG1FL2adg42+9IaE7K8nFylH29V6h3jmcfdqJcMpiAwzAsRN5bt9qxwAwkBrF
e1Vn3SFRhK6cA1/veCje/fc9/WDCbRe4AQCW61tw4Z8aXq1s969DFp1rVQF8MFhly/MQVM6zW2qa
vY+4ppMAtEzo8qSuRgW+UysD+XqD0v8TripYMdDUakKS1W8QpLuuSL2rGndNNnDB+QzSMf/9UhRO
PhWwAuIURfYAWu1Ut/FWQa75w4UFgQKduys/oMskHF+kNPvZTKVzp0Qln3rBsgOPqbvvbIf0m350
69oHi735m3RJf4DeVn6vEk9dmyxtf5pjARatW7P3njsTZpyD4nd54S7M9lzymdXKAcwvF5Ama5Bz
9ym7nki+ZrS1MAVzrWfoaQ12lxM0aFiN+tvD1PzJnTXc89LDZ5/f8wwIzSg8vKj/TB0NaP/bWQXO
LcBb6By0DUtS1lfgJ4akRBsECk/WTT9q49TDGnADwbg08LxsCtDzHeGoFsnXvPJ0oG232V6emYXh
zetrFea74JrlKJeyOzRKrhQgIn1SP3/r8XPxsxoKI22NJns4ielXnqXwQavJ3ojQH7r8gqV4NTt6
WUHB3K8AGG/b98a8MZ39CK0kIb51n6dzuTOimtogsoyOBnug/JrIp85eufQu/fJZ4h0JQEEANIqO
yq5h4jQNN1OJckpOvXsj7te+z0K5gM51zuo2wSHb98axGgCnxenR++CiXnteeYwVGgmty65HXYLl
7oGUak41+1bRi86dbJLMrKyRpsaxz18n996Mrmv99/KkL0gQ0znVVTNjitukio6QzbFcv+w8474p
PDv1Nfjld20VsWPMuPNala6C2SHN+IlPANZlsDYqHJM/stpeY2EuTOQcxwXRiVQYpSPCMTL2Anhf
SKLp34Tom75pp83lIS9E0HmZV/admdZeJcLMVcnBiZmxEXAEX4kCC7cyOif28tI2yNhP0ZFEDegA
yrKuzCQWgelICLAUCewbhGLpe18oCOLlRbyFEGB2rGOjvp8GZW+TZCr2jsHkyqX33IT4/5yUuud4
9SkPgbAa47iXGke3aH5AegjyWHG9UaSA7E4JMY8I4mFKQSDAk9n3KgV0Tgt2vLiAYmIeHWWDBnGp
NQkAiUh8oxffKnDSubMPbFgzMz1/Zs6mmzy3btucvJTuADmtZuWoPX+grz7cLCDmRdlNk4OtkSrj
nsTDr7yx7zthfi8gzom5Tifgh5oL42gVaYAqF6rMCfAFa8yppV8/D4qDroeBV+4x0kBkQ41J5rgh
rGqjLzx+TsSNXPi8ssIVIdyDbF+o9n50h5caDr8rx9HCsp0zcFEKbKWAcUcIbiIkJniDC0CrWucx
F1b0LHuYNudoZrx0WYQqV+sW34HgMjIPD462eNKPTJ6qCkoIBjDErnI/LoeeL/NpPHu2FWHKpxBb
HXUqyg+n+TkAx5BAJGlMer+J7e3ll3wZ3/CSWZrFQUjixmTJUy9SpOfi6MbfKi7g0bPrf9yzWFot
l6e6H+OgF3LnZq67csp9Gfzx8Nl2a2NG04jk+N3Z8MhTdAJ7swQUOTLQkRmy70R/vGVWBYACUEct
O5GnFsZ/Wzfpmp3Tt+Z3MhE8fbbpXG54YwbbmdOUNncphFtAIh18Zet9WtbWys5Y+FDzXp6h4ffe
ppk8QcfwxdBGudMG/5jARQusWHzLd4yReaetc6YaN3tDnZDnPBit3rSQplFFslLYX1ilc/BlIvMS
xdEeWOR2eIdA4bUduStxe2GXzXGXXmOV8QBrhZNhAcBrmfZLY8hdVQ40qEbzR1r339tp8yZbF0UM
Doa1OgmRSoj19PR5cMbi9fI+/jLCYgJmm00WgzFMsatO0mjzFwVT1F0PVn3hE6+fVmoU7ldHHN4x
23MpTczRbBJ6cqaG7zrLhVxa08UbFC7otjMh8ucKIOsmi0wr4XVpcmb7L+u6oqnpQE+59WFAUgWA
D98EoK/nb9ZqEXTpJbNtaExTlxnWWZq/S1NUtKa9hsZiA9UZcLaq+wmKHt+ao3m7LbWQrAtlDpAF
eCzHqzq6VenKh1rY5fPmWtNS6imvPvs2eySGCn+Sb1HEEygnpePebtN8970xnD/ip/wwTxRQi4aE
8bGcAorUkNKzPObb5acvTMW8x9bjvkA6XeenqY5Oed/TICf9wTHFDuATyIaS8lvWAoz8u+F8Goc1
CNpmAnPRWI3fmM8D2JyrPYiFzTjvSxUWaxrI9fSnWCggFL3uJo0SSOkl9UpBcuk7zfZFA7VRyXBP
OI1IDVyx61gBoTaADfMXiBOuRMaFoPvvZvvpE0XSi6AdBXYZTlYGFCZUP8F4+140nLejSg2j09Iw
3bAu8uuem7/TTK/shYUwNe80jSBEMsAZonDy3rzuEWiue5ObWw9e9zQX92W7Jme08IHmrSZIG9ux
wkScUGne5brY04l/L1TMu0s6yyfRuSWBl0xMt5ZQ3jUkrZwQOuj0e7nNvMNkGKPIYasHa4HpaEEY
p4rWHKgWgtG8q+SBuuCZY4dqf94bviR2FiQZpPCmLE0DwZOHlWCx9P1nZ14nMnhIdxwkAHgk/KEd
9AcDcypbFGu71txqzdyfE2u9LLAl17AO8YqCBSYT8amFSEMG4XLgXHy7i23IGDsThPtTta09FV2L
yiXEdyDWuy0hah54k5U8p72LSc6RmN8wCsN0AdVcUH7K8UD54EJr02TXCJDuW8Si6Cerm+jBjXW7
hVY9xOnyuvCFoTwormooFxOr33SATKLl0k0Uqq+F7QT1UEHQ3kWV/CVnsXHom7i6h31uc5AQ/t0Y
XZXD7LKSD94AvdC6A6a58MRWts4Ydrh8vgwWUFpV7SVB68E8S6ZefFVLQjYmzAYPtsyyP05q9jsO
scyw4x4yQVdCjNUjVbuHIKuEa68cr7l00tvorFUAzWbrDdp9DGLsRTSFIG6f8egF7ls+lFvKx8tz
uTSVs9SiGWlDbWlrGCXWIuANwPP/4+y8livVuS38RFSBQIRbwkrYyzn1DWV37xZRQgQRnv6Mtc+N
f7YxVb7prl5VjUDSVJjhG2WlNtgOa/NxsVoauiGHDHKocdmgqL1A3YDWypOqJVDfGtm67qws+sto
3pQ4NrfRVlwop9wTT/WR1K1h3xDVbWy+K07F/xdV+LQkw4uPIqrL0jYSbadksTcTfqXp40lM8ysj
KZgV5bMnsqjpyuQnNy3kc1+W2U9tAgGkRFmVRWymY2Dz+9pBBUECh98WC+zLjkMDyyMFyZQLGi5A
C6AnSiTPE94GnG3MrLWnXybFp9dPCt0SbBjdU1c8QVTqMKPIo/C2xOHXnn75/dPTO9oDatcW3qkU
LXtCDR29piYv/rC6Sje24S/3enTPxWQ+NeGyIhHCxdEuUXp+l80dQt1Nkd1bCrB5OozO3kns8fkH
dojGFkuq6XCjTSEiHbOh76Czrk072VjZ8funr1TNI864+BbSGrTMoFAEiVCAuDSNnCkDWNpEEjRq
V5x32VvNFUX9bAjppyRAxVUCBWuLhImWZHuRkORQAGcczvaob+yDa0O4WB3ySpOUmGlyEkMSIqQI
lOwcaSbbMJ8vVzb06OJ2Uecy9UZgOk+cy91gp3Hian++786VN1+GGPJRNapwqYcQmbFjLj/j7L/v
+nJrtC6j8l+XJrih/ztaPaHSaGcAIRG+T3aZp3ZViUFg9BVo1RZgWPXYlv117g43dGiOJYQK0iQp
/Z993WJZUFrRFI1j8tgyH93kPqkRFd+4yK6Y1NLrbow2gQwFHC9y0N/b0vyYyFT7kqnAzCAJaPEt
SsjaCC2Whyarqw5KM9YJAqMhKs2hW6NwbLj/vodWptZ//OaMz0OFHT+uoDk1V3+lc/rZgxerwJw2
+lxzgkse6TnkLdSZamn+M3tbsjPh4m+UzDTtxNnUg5bcQZkCESR+71hQ/96wui+3fIhSLoya2dLV
VU2wGYODwYrfWW+g6ipO06343toUWpg1cZpWM03TiKl5b7NXBjyQnreBq0HkgG9M05XZs/SaZ6Pb
dUnbGHHXQVgIIKWp7MMy31g9Vrpo6TLHhlU6BpJOgSm1bprJPefQP6oMi/t8sjeiFitANm9Jrkw7
pmjDHFyRtN46Gg0EbFK3Yb94JtIPrpL+TmvAtpuaoQvGonGjonQA//O8FCVRWQq/Ok1McKvb+SmR
kNWUdlEd9WEcN8JdK8O4ZF+STksmYleYJ/UtKIF+ke9RDe9n6p9+YyauGOkSfJmCAmQMF8XRroBv
rJSkDmqtyDcsdW2KXFr9dDhISeJB9QBTRKGe0eCQTLWeFd3au9aevlgHCNBk1NMcGVd5mscdSinu
4ExuA21UdON0szYLFyeCdm4pzeYRqrlQdYC2CvD1RpgjGG4ANPf9arb2FYu1AFt5gjk2zTFyVW6m
SkECNDsWk7mxCq89frESGFPnJW6tz7GeDUHvpmFNfpFhw0hXHv4fdmVfC2uwcUk3xc0g3jVUIQ6P
33fLmm0u2ZUGFBUa4WL7UK/9HDRv3gvtfK3y7Stz8hEBPOuP46+H+g6CY/PD922uGMMSZtnPrNJa
XE1OlkHYLRboORy9bAtFt9ZZlzn2yRgcVfF2GAfvpJxDndwV48NMX3724pcmPz1aQnZhZEOHc/44
7kynjixraxzW3nphwqjl06cZrPAYPlsV2T0Y9K1Ano6djj/s9YUZ9w5KyBvuIDJGFbk2PFiZYMbW
+6+N6cKCqYsyKJEMPNab/E1J41h608bisPboheW6IyurVioczW3gAZAVmkzV4/cDunaVXpImUfki
ONIFp7ikyGHpwdGp9ORVWDbQ/OCh+p5dJ3sb+blRXxUkzNm4teR9Hav2lqjJzNRtKHh4uNA5/UsP
KS5oqcrZ50N1xTx6ygdA0Yg73v6rUPb9166sskv0pAclnqIVYFo51u+pfappFXTkmNGNXWhlnJYC
9ylFfixLQcDN2HTjOe3B7bvo+zdfsY4lXhKcLmc2atM5KTnlPlRakLLVVS+tXm94Wte6ZmHZk5Xr
PXgQLurrflHIRhrWK64aBUAO33/A5bL0xSWKXvrs08pBpeyI5c5zXHkvxTze2A3UGawxQFADBIQx
qNoth+5aVy3MfMgyyImN2CsqeCUgFEl3yFE+ArS3lSSyNnEXlg4ltNZQqBEBfHN+lENRh2Koz32a
7RhTZ6aw/018eijIFoRw7YsW9t9l44jiN8jNzd2MSsssMcJZliLMjcraOACuTd3F7j0TaIN7tkIp
jF2gbj0DflJPunlj8Fcm1xISWc626MwJiwzpyyCBklQJ+ZDBeqdkY19aa2BxRVeODiUMhbXEYRCj
lAZULiQUWurcElEnqfjhd1yOz58msYZUKQQkIHGRzo2fDB+YCqGHT+ppFn5vJitDvQQ5SFQnDI6c
7BOUTnroPmnj3m1r+zx47VYTK0O9BDl45WDomls2MYL8EHKdflVQf/rZ2y+MHIEIM7PafI4HB+KC
BYg2QEAaTz97+MKuC6WohSrQKbZ17iPp3FcZtOm2cjrXemVh1CbgE8LxGudkOr9H/S7Xnn/21gvb
ZSXOdVCrmmLR3U/DzYTidbqVwrs2WRZGmzulQlxS53FB7nT+UdZnMm289opB/QfOYGS073VinTLj
MdMr6PnC6d0+tu4Wt2+tgYXFQmS2TEx4n9AAoETsZW4yEELvsu72+35fe/7CVEuUo7fS6SZ408+t
c8tbSFG7v1J3o39Wun6Z8JbJ3mOzZfDY9c4efUrYe0vfv3/zlZm4zHfLdK3CeWuYYt244fM1ZFm/
f+7aKy+M0+6bSYO4kn2qO5v6PK29XQnCciDhBwy/b+LLVyfOEn4ikGOjg26sYo8Mj5k3XQlDPX7/
6C83XTx6YUezA5RNCdxZDPWm59T0YpD6z4WBDNBMQg9zLp5MK/9DVPmjbFw0uDAukhUsd9xBgZvc
3BnU29c8fZTlj7QxiLM0MI6yGua1ILdZbPQVIlZ14dPiz/ed9eVQ4+EL40qzWloQ9sY49F7y5BWV
E0+QBz6ojNDd9018aV9oYmFfZkkZh0AqEkeKX6R6zhCHzZy9qu6/f/zKcC/ta0jIVBCt7GInvyL5
P8DchVr9wBRk/oDgNPTXqd9yTl/e+D8nU3zJpRM/beoDoYjGQFwLyY02AHEf1cV30UIfPfugndrY
GdcauVjMp0b6kkI+2jC72FXIqRJ34CaHAtyprHx0q27jeLI27IsdctYRQuwd2cUNZOLvmFBOzGZC
YgDit9IE/71wfNVbi30S9TrQWbSlirVxGIPGKqxozgw9QMq+MPwihaZFoAoDia5Jx3fdLJwdEC3Z
R0aQVAu1qHTPR9SA9DMtH1ideKFmOsah4glk1AbF7saZDk9GPncR/D3dtegr6Dni1hkqW5og4mAW
Q82oPqd639yQ0jCfE5amIxTlDP6Xtl1y0xJwmDsxKCydHqj4xNWyoG+cOkwubDRDZKZP0y4k1Uuu
I1ssZJ0SR6cgcmfOZntFpnE4qgSFnX7JTbvxuT5Xz3lupjeQVuPgVnOcO+zSiyrGysBQor1lmd7f
QDdMbuX1rgzlMi/InigdPcvp47GHTK82Htq6Dyvv7XvrWlmnl6lBve5QM3NrRMya2xpasgxSct8/
+etKDgKIwf9O9EavZN4JQKpZcrnVaVDmdjOvu+Jm2x55akN/TOYsaDLmIt/MqW+QAGLuAFmWQO/D
8aO7gj5Kz9rCrq586n9SlxvEckE/AsCyqw85tV8pCPwbRr327MUW0c7GXDjIRYhHZjVRp1fVLTel
uRH2WFkylhnLObTGOgCHYM0NPwPwgBtTo7mAfEHL0jZQQ2CL8PtBW2tpsV1YjpsnyZSr2K2gQD7q
+1kwX4Pj2dYe560r2sqMXqZGw0BcNjKGFb15hPQzdMGnoBF84xNWhmKZGd1aEhAqlQLC2Q/5IZV6
Etpl7Ry+76C1p1++6dPqjbXNbGTtqRiimRloiLYG0PuwBdFf6/5Lq5+ejtqbyUy0ClNUFOO1Y5QF
8qwyqFU7BSq+J25F+dyWG6fLrx1+xFlmSLdk9HQ6YdJakiRRnc1vfd8dm7TepYZzNPo5SiBdolUG
ilT4Riri2tgvNg3c/JnoQAs8ueSuM58651UzH74fmpVzyBJHRFOIWKEOH7t370KbueqSB6hxGrth
0t4Mvd3yv/3L4vpi31sSiMypkO0EeGTcRvOuOapjFouTGdvDdcn96skNgYX3VdQe1Xl6GJ/Uk/Wh
d379D7vRjkn0vHHtWJmIy9Rp0VS9QSDqFhPrraeGb8xb6U0rB65l5jSEyY0ZIjJYbYq+9etO3Xt5
drRtcjALXQQguaO+u5G3JbzFP1s+/w3IfJr38HJYkPNDk85Uttihm+rIUPW3MTEui9cXA7bMoZ64
XQ2IsCvIDOlxpaZ9lslDVZNuPymHhrlun+QwbqzVKxN8ySzKbBtqsGWKA3f9JoejgC6zu5G1t/bo
xeowpDNqVzTexZyIUE539egE2lbwe+3hixMjIWSyMvMyn9wHWzsP9MOb7n5kmMvkb9vi05RAThgn
mMYf8sa3st8S4FN7VOH3Lfw7Ub4a4sWdkNj11BLIu0Pzr08DagmInDptejSlhIYwVfXOaEc96ryO
PXZOn+xn5LTcOtlIIpNaziExcIQtBygrz4Y1R6pPoUCvMf6x8X6X5e2r91ucDxyKZCQr8dqYAsLr
p8isFVV2sACg9juZ/xkzbyc8L9DAVE5La68cb/bdVmuD79tfGdxl8jRKLIpJ4nYRpx6OKPziPqav
SV5t7SQr+9YyczovWDuRDgeUxDatEOS3/iwmWkeKFPxE5qG5QiZyu6+cuQp0cLDCAYCXXa7zMfBM
0vumaQ8vhTvr8YgdFpCIjtyMrNqKmq19/sJwoEszQlNnhiJk2rwJNh2KkVdASMvH77t3ZefRF7aj
XYg0CcElu/D0VzHW991cTX7DvQqQ6v71+0bWPmKxcxKcoh2qSQ8aQaBhWaKNROF8zO2W4uG/RUtf
zFF9YUNWNxle3mld3AdtVB+LexarRyPkYblLd8q3Q+gHH6Gk82hduXGzR8b2hvVehuGrhhfG0RJd
n5sRDQP+0Ayh/SPYJdK5Lxvcp11l4p53STbsUcXZQMPdCIuSBopteQu+HnV7mQbsTBMkIaB7ENu2
7lsqCYzGDEH020m9330/5l/vXPYyEbhxu4poPXpGhQWPSojQX+el3/FQbAlmfd33SG//3z5yBsiX
pC0+4kKPJ+2r7DY23a+XBHtJo5EizwDWw5KjN/OH47mPvYQWj2Vk72pq7sAg21h7vqbSYJQvX/Zp
lCvSlMk4Yl1Lr8wbAGaOdFfvcBaDUuE5u0ah6g6HidvhCrIkEYnTUxJ5j2Kj6uhrm7SXycGUjcJt
BmGeZF7BYzQXH21mgEzWOsfvJ8DKGd1e5gcrlnbC9DA+GjIDATst/GKItDESu0udRu07f75vaO1L
FsbPy6ke1WWm8bwOBJQ2mAYBuvJHa5e9TPktC1Dr07zIYwdOFpd1+8FsokSmW720YifLvF/YOKON
V+WxaZjt4E9gEReAVFMXPmGb8YcWRwCgjyENRSOlz/S9MlHs0UDsAMnjL1WfH8C1YR+ZXhit7/Hp
sbWK4dCXpA0MF5VA3/fxiq0ts4c7N5eCabg4ZEZ7zhp5BLE6+v7RK8O3xJDkEGvoEEeBBrrr/NG1
5s5S+tPk0Y3zy9rjF6uEMCFPPrSNebI8XsY5t0jnt3M+mT6Y0tX+Z99wafyTIWuTa1MQ17ANeJAO
AOUs4j+LRtjLvOChpp1UHI7dGfIOk3ZXjRsL9KUD/rt1Qcfuf9/Zyq3EqdnYxd50tlCoMcxzWBcO
WLvP33fK2pxZ7PpDJacCJW7YATIk/19qjowNo1l78sLi8ymtatPAbOyZcTS6+dFVGduY6WvdstjR
a8MtdUoMrCbyznVudftDJsdiC3i/MhuXWcDMyiriJaSONVCD8vahwl8821gIV159mQQ8IhlMaA2X
p8yzWFS1AG15qiGP0P0mT7NjyI0Mof8vUfpi7iwzgXOpO0bVDyyW84jdqvcEn/aQbjEpxEuKtAcn
qVJYnPrK84XRoPgaLFz+ak5DdwuitrpmUJWAYK6Z34uU0L2ouulI6Kw/zz3V/2YtNt3aq8tnwSQo
qqgPIYg4G6n3rNFiwk7Z68Udd702GA2jOAsHLhM/ZeJtJE7XRwkSLfdlC5nGPnnULhka4qpWPFLC
C7Px16VwkNXzyZrzo9EOEfxifuIScIDh1NH8Ei5Jrv4ZmUR5xKnxjMAsUNg3gbjYmNcuRKcdEmgQ
ReCwSA4mNfN+e6YZFv2r04yhNmZ7lNhFs2uEgnTPtUTRNissBArE74IjQaz6ULnlTyjKy4+JeiNz
79cOuigvYur+LWh10Esa2qYdtNKI0oH5lPzWiYjsuY+mDuKaWQ5El9scvZFNvk0yyKZcLiWde0OG
N93UYkWMYHbSY8O8yEmbp9ac9s6QPdnEPFaNdnJyHicapE6S6RG5cg+u88IhyeLoCEG85mV9DX2s
XQa4bJcyfOhQP1ipBSb25BemqHaqeHNQaEjzN9crT3RyINtbzr9nYd458xB043Aoa3qCRvutJ8l9
Z/X5DsVOEZ/HXa+ePUOEWo/SrWxsfAmlWFvP9xa42+DUlFz6BqDxjnYW5E62SBPHr11NAxfCNmK8
Lqx3dkEhkMo368NIYlIQhGxO0EcCreDcTBzKNbd9lfuN/aZ70i8m28/w5mrciQvjG9zK/Sg9QNSc
41wiTby3gvLSRcXOAYV/KB7E6IRJ6mG5na9Qw3ZoFInyioUoFIUqVbKrdRYotw/SIdtn9uyPTRo0
PYIqTqZFDQTwzL9IDEyhPyTr9zq/qkcWAK1QFzEXN6Q4O6VxPYE07hsvyHBFJbyfnc3Ot05I6DzU
5jNSjKBEgzIQRH0CZaWB8ccY8r9G08fJ/ChQF5RoQYZpSjXTL09edqUX+zSLNBnp5guffUKD5LnJ
zjSP6uQgbxDwMeoruC6hx1o/2vxQ3Wd53ABCDgHINMDnGcR3jpY8jzkQeUhqf+jSE3jFOXihXTA/
aGk08rvJQsCJ+YkTCHnmJJDDHfxodRsi7yTqZe4D4nKcPe63z86LgxpVGErGL/4Md2ftEf96dnqo
Vadnx25C47XHnym9SSEjf3C9ZzIephO1wrynUIIISutl+qux8VVvx18dxcwogZGq5Hg0M6Z8x8B8
rEAQvcvgYJ5QEZxwhMQ6WOTOgWSTwZ/14SGdr5Mbw4YwEgfVosijvBz2NgrS3lobAdgpMH5DJbQs
6sOcpjvTFoEUTgQjApy0kH7lHIFCdDLfq/1MS8PJi7CcWD26ydfdM9ehl36U7EHnV9CT8pw6KMlj
Yp5Jc5MND0516MVNB49uVcM/4rfluZOhaANb35fV61heiVz6TXY3z1E1Eh8zDsKzmE+ozfQ8v2Th
lO11bTcfLA9iir4kexOC7VPU3ffCL6HXCoGlEzfgjdgBbbLXxg+l9gY+8k9eh+YDtVBzd9Df0/nQ
GBF/H0XI8qCxfeu9+ZtgSWxCLfMd2It79pw/eLdi3E2dX2m3XX/S7VemnXs9cu27sfcR31XPqRtx
ddX0V90YpGyXu4HbHjX7xU53lxR/Zd3bUN4Cl1JBcGC+bvqDmI9D2vh2f8vgm6pPehXS1PEdGD7y
N6iLH2RkZQGkFvijWQOVzX1UR2Mt3gsCZnp2Hssgh7wXqIquOQbKjmaU5cwkLLTIqQaMVWT2QabV
fjq91Pkvad8lQxPibHNCNDTQWuFTu7ipdXJ0dRPa88rXa5SkJjDvKp6qf7TmUdTv7SXXK7kvRxPP
/gfqWGn/Rx8Nf0whFW6YgVdlfqvSG83MT6XzUqNgtsC5fMxjI/1nELo/QHhJkbfRPHB60V18AYQk
GgrT1xvq5wxhoqoDT+qWzpPvpk+dIIExv5WZDN36mlstFFKfHPe5syxfcYm6tfsB0sKJ9dzw50we
O33PqB3kEEKj4tyIAuXlCbwDNd6s8r3pxmogVgGsNFL7/BJlsTaHQjYUAD3to2RHrfzjpDEOCAGi
CQFCStCj8UWXBqzRQ5o99siO6jT3IHAvS/DilnaVUMw9PZjnDKI0Q9Q0XWj39466qnTUXfct8kWz
MAHdze4CsP8DMd5wvQwnWKGnvdtQfimgn5XwvdlhmlY7aYjAZrlP8/tyKkJRHjLPDWtUvLc1lI5T
HvEsUvbk96r1rVG/NroLdNC8NwEacLvbMR0gBQZ9sxTXPHsqA6R0c4bAPGWn2cYwz1MDPTa5b70H
Cwl2E4FCnvMgXRo0Uo/LluxRwHTXQadcjmBvD8WVo4ZrgW2PVHroUaCGkSBjVdL0mxwRAwyjmsCj
StshcHJ2XyZTqLV/nUkgi1yF3HrNih62fKEr535n6gHoFHuQpiOce9Alqd/or7MujxOmMHSDA6H/
crURk/5v5r6mJdvrdMD2d2+qO+p95LUGtXacv+kQ9dpTN7h+qljUIRVB6AUWXSdqnTsdWxPTrxK9
ujIFj82KHlAA2QZNYv4FEy1iCdIS2ueSH6FXFjauekYO5h0YBoAS1Dclv/KaHBTCtxbx16a6zS9q
3dgvsHKNHIlOSdAYYeI+O4DRWWqygsKILHfaW9T1Ow9ibfMIQdcchys3IOqN5ZYCr7m5z7vpQc/r
PsDJM4XOPbECTKer0kmiue33CZLuZW/dOQSj3FjXELISflHVd9R40WACqWH6ffMXZMnbnuSofapR
53fdDnfEgHA9XO9AUsGA+l+DwcLuXxXB5jYZxW1RW6/chV++6bLbzKmuOtJFDMJCiHL9Kdr6te8g
m+c2ZzcpY+jURXNJ/hQ6iL7CgRMiwYLfpMYry9R1ztkedIiQt8nfHtW4QeY2JwgYab5VeweaTr/7
skdv8VtTGmcjwbaZgwPD8WDHco961ZlhXrqdT5lV+0VSs13pzm+eZaVhwu2/jDpYW3pFdm6K3jXK
me9q2/mN/5juR12ju7zm4DbMU38uEyjhJR5MuJaz9DtXAIutS2QmmdWpUKyDVCAyO4a/Zh9RoWvB
xAz9oFwcegoD+DTDULel6fyx4br2LbxKmPEs5CUiF5d0laDMmz9AGbgnR6u0qJDYFopGCIyBPewQ
qflrYfUuqFX4vBWHzEpFUFTttWnW+hHN/TMOjAR6AY46y2gS6MiZjVMcP0NdUAs3j9YM20J71g2O
yuL+wi3Fi1q2h2lc6ruu8e48q34qhvnKEfZritPb3Dh5OAB13hf5bz2d91VFH2xXPLpQn6NAFECe
vfSnLnfhgIeYhpVjQ+QlLwNhIspXG07keonaAwZsXmP+PQuQAqJaVsApGOY/YPfUAO2l7VPTsD4s
BIovtQJHSGaXySvqbomvnFT3E/AeoCKpfoMfdh7HS75lMeBY0dhYuEa9DRCeb6GNia90cyT1zDnI
IzRvY0DTj7mFI8PkjKkvobAoK3aD+vgDAgTYDyoZp5OydhP6OnR7I8OZXvxJ3DnKsaRJOYedV8aM
mvDnVBYo7IbBg162u2wAjpkjtwd58ncTVgtFkl1Py6shHw9jX2rQffScuEZthfRz4vTBLLBgFoSC
JDTnyAROgdmydFDOh8u5IYF7XGYyaOca2pINbm+JBy2FHon+d0PtDYGStLktdH5vNsmOabQE78XF
IbKd+oOnIcmPGjXmXjrR8tDQwg1RCNYerblyUHJmVAfwONyrZmzqvSTMPXYNqPX5WOOe1NlVymBN
TnPnuWbbR/2cpbFWutapdr10X1KRviErkj0Wg24+SVfDZi2GAmC7vB8BKSstFLQ2rCgRJkN03NS4
fW1Bi6D1hQS0PuGp9gF/av0bPBxxzWyrO9NO18JqyHtsfKUKU40O71PXcujwQiUREGr6UQPvC2FO
oh9k2Y5vaUPLG+xt863rVdO+gUTwmfTghknPBYJStex+LMakekfKVJ3jkjLOmIS1/bMUE0zX//XL
EOnOKXoLfhl7DluUSjUiMMoNn8yai2DhkyGaPRuVi+S6esJlZ4fylSGNqnz3vcdnzeXrLBwz8Ktp
En4GBNMgzNmGM/e7B1vs2quu3Yn0ihnB9w2teOidhZOGGYDvddAOiJnn3tSsPBa4namxusHOflu2
zkYgYMXPtCzYrIfRTofWzCGtYk6oZp5NHFXVFq1zbSwuv39yGsKOoUsFzeyYKZwktVJAC4Q91m2x
GwZ4F77vqRX38rJieZjJoDoLTjizmeowb6ciSin5M6fEvGKK0T+mgDE4TWVuOIfWhubSl5++yoTE
4IRoAr5Kg5ys23lA5ntNfRIl46GVw1+dI28n/P7rVrpwWfWaZAUAT6WZxd1sP5St+dcSAMA3iJwU
xsYcWPHYLatcFZaXUdjwNRKI43Kcq2sWJN7d9++/9vDFFGD6zHQHueAxzlaO74EwjnMeVaFVZ+8/
a2HhmbZYyYYMGrHxkMOBVcHHC+mD2E43UkYu8cgvHIH2YrQJFVgEBylOY1WzE5DG9bHLqL73OCrh
0hyeFYtxM9CVECfbnH8EXyTwK/7vJBOlSgbo2yDPJ6sPWUtB0x72M9+yzLVhWaySVJWlKjlSHrRZ
xpO8Z1BX6rZwf/8SYb/qs8Uimdq6iSp/Di0XllgpnFj19I9b2eljgjuE8DnSK+K0bdUOUNz0rEFn
KfO7NsNJr2q10+xyZ19I3AgcJqvf+phMXdgigvzu2Lo4OEhRmyEL68KVYs7ZS8eVei/rqn4rObYu
X2pVBqoRrBI6k1qAQ6J6guoW7tkDRVjHaoxsI3C2snjSxdweS+wFvd6yEw4vV56dfJgZfAvfz+qV
RYYuZjWRpqSmpeWngVED52PZ1kcr7eWIOgq9OhTKNiND1ubL982tLDPLsk9hEK/hmu4cCzrep1P3
arhAXwChAN5/vfFJ/8KOv5gWdDGnOSXZlBodfJKqCr3kA+c7n83smEIRnQ04ryAbyPhLayMYUi0g
3rsBGgrueJB628/wl01anDXXrvdA5L7CFVn2zwmuovw4kdS36E2OTALJH+vyxUkMSGU7cBVsDPWX
9mLay1Wg7t05r+02OXm9dpVdmN0sZa1fpub+BwOABhZ9I3rSGYkzuKcJF3cXpzUXFyU4nbN0S6Hk
yyFGCwuTT3naSk8ZSO7EocVDNmSm27jbn9kW1HWtj5ZWn81cEPDET5lzKfexVRp6kkY8L3Y/66PF
mWgiFSXabDunpNZqZLgIqe7mPJXvtTAF/D5NyoPvW/ryTGHay5p3jeioVcARJc6kxDkPB/g7Oor6
d9uj/L1FoOIG2maEhV4lzI2Nfq3Jy++fThVZBex163R57MmDMGOwDy9X7D2DjycZvbjJx41vW5kH
y+r3VsuJEDlQpo0ug3x69tq/dTvBVLbsfO1LLg1/+pKuHSBz0QMEX5RkfrOVyO5AHdFDzW3c11lr
+TvhmjrZEBGZNpaW/5c3/8/aghFbrJcyqSZquMjyIiDMhCibABZ51vkUQnVZ+6dpbe0B6nGtHVaE
MPiDtVGGBKlHx1IV9S/PmtMYmJV5nMm+ouWvufLIdeto5t6jpLSDxG37OOMtMXCM1Z3R1waaGVFm
1khAsBGIq30mTXG2hTZeiURn+4HU7pun9+Qielw8FnbGdrbXsh3uYfUux50P13nl3kA32kh8aWWy
8Jtax7ug8iHAWXJ8TDSt/jBM8jaXXfdsQiGNB42bAJ6r1DD/lRxhkbHJ9HNSeCqwkLoRTL1ewrNq
1buWoQgBWeTFASgIsS9MZrw1wqwD8Ozgrum1/GB3OQCaU/MbVQsIKXQFvO9kbg+IRf4pZgsOeANO
RzWL4thz7VfvWOOdEg6IIiDUPMxEe0mUtJCMUvC/gicABDSaiMzGG29gj/h3Nc1VnEwigYsEndgy
lJqA6669m4h0YIGGoz9rRIOCGURU/o+za1tuk1ejT8QMSALBrQ22YydxmqRJkxsm+dtylBACAeLp
93KvWnYcz+Q2nYIBHT6tbx3mIHUTwnMbCxe+vaZ3w3U95yNCHclrHZgIyzzvblg+kp3rBCJ2JJZ+
PRcAe2wPCLcATmmRP772lPiZ+2guTJ7pV9mASEIvm6ukoyfjMXeGM8PYMJFgQ5L7uuWAheDhCPwj
Gjrrr8Vso2NuGzTl/M64a9WV0UaUiJf1RibjXoyo+ab6jQEXjqnfASCsx5qRtX+ymasV07u8ae1z
mTGe0IH6VwFF2csUlEtOP1Jn1chcbGbXj+4ZEwjzCXPWHSunL1ZMw2Z7qCcQ47UxyaxqcWsy86Pn
o72aCiWfnLTx0OWruntQtsatajlwH8erp/dqZFMH2lFIVyFjJiGEVkk61fNr6QBHQ9P3DuZWY4xP
A79SGL/SJEApnhShDdcpSH7JYBGjyRiQcmDKXY4Nd+J3WWvKW1cN6qGVPutgba3gTDzmgBVYhyZH
WqUCNu7+8CIKQTdNycdV3iCFsCn1j3ri4PKoJr1jo0ewjdMc4moHGbGZOr3wqccoGeoOWI9XbJys
D9ahm8KYDEDp9wERIushRYY7ACirq9txLvu7PBT1y5iFI2qVEb06bQAOc2T67VSDxEFadm+B376A
2ynXpWjQaOlBvYENuE6KinnbOszHcO2kHUsAfKA3pgwDFzQqI++xx/gBA3ia+D2yKxrg3ciyHmNv
Hu5LgEabU7hfbDBBY8UflPGcLeDTskG4tahhPAQRnVs36gn22Y9CubBB68tMVQkKbb7HkC3XLIAU
Lcs1v6ua8XkmwRzEYd4hZFIoPx5yB6swtjgXcl/g3f41aLB53HVItYlZlQF0/3x/+5iSTQN2Ou38
tUanSLa2DeP1QcBVeVfxmr7LZmArsAvohk8j/+4RnycowGdYAwxYCXeqhkcvhJeaP9auit6yoiFo
LA7gpK3sVEZ0DS3oKNeDDd1L0oOP4Rbq+4uaIp0qZApNJ1bWaJ4zDnKy4t2bbYr3isJ/uOwR2SiP
Xp9tIR9gF458ZwqZZTHszMPkux2Th06kK+fURoqm2Mgfn7/7c1dfVHoj46QF7Okdwsa8VRJCy5AQ
ZKaSC5XkhycH7ISLOs+Gacv9k4ljS7/VOlgrGSRp86rtW+NesiP68OSD4bMoVmiFiTWEaEJkBSSe
MEcs+KVkSf4nNO2DrZydHuyvsUk1E0BXBOhydeEhMtPto4emasdhhZZie2d6Xx4wcxrghnDKR7/G
OoDNicEuCpuuA6R45CV0W2puWImQoBVzVdXtRKTAtIDzi7QrS0rx0/UDnKaCwBvxX4h/23iuX0OO
IO2+K8ZiWA1GI1G0OWmW0NBd86pAV1dWbSzmnj54TtFMyJay8z4IR2cLMg8QbzGbqxCHwluaMnY1
CkSUNkx2GwsfnXXp0W3dImdJVGmxFoZMzxSbwMaOVN5q0Lsfqwx9s7Q96VWVr6J6x0U2ov/oN7GG
tcMzCDRj3MEgGr4A9Ai7+/thgDkPfCvuuznEYllQBz20PE/wmM5mUlGOLjr6bG3awMfH0+kObwGQ
8yTkGjlW3abNoPGzQw03lpzO27Ai7ga2I2wzO75YOTDSTIQUUewjAnDncLWRFonfpq7vi9D88mmj
1n5mb3uHjivXdsN6Cjy+nqV8Rg7YkzNOXazBpjxpIrstqfNXMLXS1RgZJB2nIVDNdFpjMwEDRwX1
imrTrOs2ePBqcp1PDC2JvJmuIUC98VuQIJDIY1YcCsWNSr2rwYJlM1Atkrx3v8N+/tUp8TOkNcgY
4xVKMDA/3AYPiJqHJ4indlZ5UJcb0rWP5ZT9NKr6HekGGfXBo1t6chvm7rUZsu9itFvBkDpd+lat
KJuwuKE9X6Z+AGE7Gsr9lJJ1V6abuVdyX9Y1WG4mHedHt0D/c/RTCGmBCp0SJ5oIybADdlxEmzyS
MkjCSsdR7lw5RfQTR+JvQqKCKKa6Q6spc2LTIaUd8AZMztFzHnwFSIPlmzFVO5HxdJ1Luu9tCYV9
NN4h0FNsx1o+tDM4G2QwoDE4iH7UrnmJyqbchbzZAibZO24ZbmQFMhUWe7sxfbCrs+h15NUNrRpU
il39I+rhXhsFr8VcvGS1qjbtjM5KQ7NpxdFQiI1K6zgl9a2YPAhC0idXlPsezVzY8nVJGcGAjIHg
C4VfvvFriTxKYeAOV+og5kTwdV+0G3DLYQzfKXTNiIc0+rFEgTzQt2qKftfCf/FH1Fkyz95hRnRU
UVCshlLf9H1znbbFjS7ykzVLsBL1dKXkdBgGet8V0WGu6a9J1+8kzLIrqloFjlt/H7budc3KI2H1
z6nWL37kXuMd7hv05tYIx/PhOE/nK5Oah6ga6ApcM3SSZHrtq+YN/dNbOgcZ6qXmv3IMvR1nHb5e
GIFcRHW1Gur0uTnlfDQzQV+e9By5v2g6q4i9FJLsy2oeVvQUPKiqTKzRFdqRwk1S4/eJk5F3VwQP
upq2eZTfdCa4JRG9TstU/ieG0U0CBcDfpeN/Gvl2IL8I9L5c9wYZgqhVcvD5yERxL88FEWgOH4V0
dCyL8kXVGEhNATbRnELyUPQdNumCx9FAX3O46EVGbVH/bdIyPBQuh30/LJlBMHHGK3TwiyRCexIj
u29iatQUZwKhfSEIb10J44jwuWNO8wzFKSgQ2k9RaEbfEaQ8Y+am5ZuBTSpqduJuhwHYTtBgdFcV
0nRhUhquaOlFa5dkCbKUYZQ6QvLvlQQjoqu2UZo9GWZg3SiDX2B03iHiCCVPKsCdqFEX+1lwRN+R
oaUpnhUatcgKysFjQfagQrHi5+w/4RkZizQiyOzmfOMxQdaWRyweh/pnSscrP9dDMqeo6Fng77wZ
IZ1OAzuDOY3uPJSkyZi5x9KOb66oZBxpTeGNBOIGgvKcGODMvmfiiCXwgZclQi78E+9mxGEMyz22
pqxOKlEZHAwJGCOlvZnUpNBcdpDbMEc4Sw39D8fRT27Z3lcgC8FMEknYkdIoUtHNnASgS6TfPgam
BS2F0//UZJ8yAAIYlTVfkSKMHb9/LUUdN0yx2AdOttI6fOip3ujO6EORd9dQ2N1MNruvZHMdRj6Y
bGNg46BhL8xMz9JCADYqKCJ8cPui3nuBF0W9QmmLbar0H20avSLX+zXl/RVL3QiEGbBSo4K8FKmj
tpMdX+fMUwmK6S6Z+m64Am80tl2w92SLyOEhoUEHXKGrN6k98W1mPFTjB0fgM8csaNp1kFtIP9ro
2AtcHlEbV2rWIehZlYgtBYPMkjqBIQZfFZkck3CafoWRUgnMqDsc3aY59hHLZ1X/yv0Wed5T8Rsb
DpyJzHgYIsWQXjO46ylCa3oVlsq/scqkcdezDEwRMm/byRxsFa79AtA3Ntt12IDx5FTBhod+tcqQ
NTGn1W8fqXLaWBHLlu8aYYo1Bvk6lZAIUvcxsBw/ZiJ7bAzXUmu2ErT5Yec53wTMVDiycJkE2m92
rnXQySVQbABKbbe5kOXacZi76ifs4Y2WYB46zjucXiFJ7lDeQxvhr1gbqJWaQalM815tqO9+kxl1
Y9GAARVJ0L9kSUC90TEKomwrekExrjtw/kRUvLJ5xL6lxymmvf9QQ6S0mgIx4XbVaWCgc3U7jb25
A9OBHZwebx9H+upYIgwQ21S3K8vuFofBHMOimB6nwd44ykF/3weXcTbkd9+l9ywzBwb7mht3bI6I
lwavooG2JwzRNQ/6cN2lwTs8OSYwnj11g3/3MBZQsDco4VEQ2S6BP34Va8/D3kw6s4lGRr6pLiyP
kIJVoLy56RqBvc2z0eLPBpbF7bAfG7UCdSCWTiGucyca4t7mBPPhe9v/FgIZUi0IG0i2XE3YLYeg
/GYaf+XyzoMmGlF7AF22bTdiM6fNawUW1jpCq8jvSTxX3beapo8dyAAVUIo+7X8aHKSLarqVqk1a
d9oSaK9XwrQweOB0rUx/W1RF3M954qvyMdPXI0rU2h1BKpPBek7ZAUfxrQQprFXe+8zkrp69bdeX
d7Sr9pUkiULOg83BU9ZO4pHxuu71tmT9yqXpGgl1P1ivrkerXyuKMJZ+tuuQI0aF8Cz2Xay52K7A
yg1wCOVziCIuu0HiEZz1szVOac9yLDdgiOxQoMRtmd6h+gcPDuKkJngpxuCbCP/rsIRxr7irLdIN
JuUCja9uhsxcz8QHSgGOsm+Cb00JrrLFtkwNLJBY8N0YEiW+G8RBOQ9XdV3EKlM3lYpi69BXr8Sv
coqOosoEK6WUax9KUkvcQ1HgcAttD0Ib4hY+NKuyd181al2BrQkJOIUifWyc9oEUwSYrxI61aRtD
hwt6OATio7J7pzrZr4MinCO0b4S3MzPy0KO48in9BuuXFNyzBjsStBiwatCrimH7HcC+ZcOzr5/J
4F4z4NINOBhJX4MaLYi1clWndbtvfK/Zuq2/acu23qg24nHYkqvJKH8btG64NV3nbaPOuTayyn+n
WVjfiIDW+2YAgz8qxY0pOaK/4M2wGdJhFxCCZWIAubpOQSCeB5YBjBqrdeo5XpL2p6gdVX/XfNgM
JcG8aORbFcHTpmsZ+O/hzZwiwZ2Bs0N7vLl+8PYG673KXAA8EzAQ6oHELQjQNPAnbKHjxsMbyRht
sdzghRGGoAVLkwbooI6ovvJ5VnwbXUtRWIh6nSPvHZs6FuEWEWAJ6RoYcuc9WykA6vedYtlL2Izd
Y0tB2gugkl4Jrfo36cjq6LokxBm8ba5UiEeaWwd9HCPmI4UA4Lp0qHtdwIV7C/pChyV1BuWwynuK
oJ9JZd+iHBXtBGnIxi9zfF6NnjPdeT73kzyrNM5pY4Rdn0pfpVdm6tRbpeCzAw2kLG87z8qNaUnt
r7CFFddV7c79XYVAoSEZIWiMdp8f1D/s/NJgmblG3DmtsUuHez9q2GZUxbgv5s5gAubuWg72yJER
WgAUxUCXl1IszqADS2PJLBKuW5Y23ZfdMMfeVGVrG2S/uCDsQqPh3B1Of//7eD1YBNeYuQM8rzGd
6Sr3XvvRvYAsnekusBNi8NfVbQfN7SRlus/1tPWa+RVyv2AtK/NfWutLJvXnHmEBoUzuIPyiDvRe
9qXZWk1B+2ZOERveXLKSOfccCxSlGeHZis4Bjlo1+J8AejuFEOByJUFP/nx4nXuIBbRV6RxssRoM
Hz1N28b269R9rvglVsw5hGbZK7MqBA0yaA5spI+Mi2+ghV7woD3zapaWeDM1uuClow85aV/ECK1J
WEc3RAxDTKZWfQ2EW3rj8azsCvCc5sMUIqsMuLAua5y7qgsdozMo2dIXT9QsoiHrmgOIok1cF1OG
1BaIa1rwEK6k8iCyRyv8AiR35lMvXfLgBtz4feg10KM0ewNcPxqCG2f8UvIhDZbOeD0JXCbAPzlo
B/gE48NLZ6oLn+Hce1rM59xjXuCXFLVuA+BLNO6GQnGGcu2qT5tvQV6PF1bbc+9oMae5nrlEBvOJ
RNo/8DRDDhxAD3CkvzTb/nAS/lqXJiiIHX5K6JCTL6HYcx4KTO4GG/3Xrr+YzWrwEB5IOgqeZ/6U
ZcZfF0Y+0RFU3M9vcIJWP0BF6WJCj5HV3SwoaDrQzvjYruvgRMrM1qUDmjCc9cjEvrYyLR3NMuA8
QwnN3KEZ3rwg2mK/xynuUsLzmQ/9x7npry9Rlz0FRxMR3igXdlmYPuIwsx+o+vH5ezozYJf+ZThm
IV0xQ8pU7qPezd57SG+47GPspCvmXMoDPXeX09r410MYg9gXRUA6LKDCYfDmWzkZ3UciEuCEDEBc
XPdrawc5vca/7pSmHXrbKPBxmPjpAGyySDKM0OT82ttaTG/SBFNnJh8m7FYkonLWPc4VQtf7Fgcn
6V1wYjizGS29zHCYaqwxwC1Bmc9X1h+v+jm9wMb8Y1T0wcRYxjxLdJuARBhvL8Vwj5SER9JPiQ08
xFFOvLynxQAqeKP6TT0MOGgWlNzRmYdxA1/qC4vkx0Pa9xdzE+f91PPDiEBR5lZXVil5k+oeCIts
ugvWbGey6ACO/jsOwI13cAos3IP+QX+0t/NjtR/LpMLJ+8f01h330QugKPeCmdW54b14oKpU0Agp
ePPPJU5Ag3Xkldtk6XPQFeA6czknrqPIw5fG4NIszdZ16wRTjUUgPUbjDCHHkQM9HEQFye2FVeFc
LX9aVf+aRab1DLIAToEofw5aPXRP4y6irw3/PrXFqpoh8ZbjheH+sVkPTg6n1/rX3Xrup7lvOrKH
CuvbjGLpB1wseFLklVw7nlAxAVABZoWnCgSYQk6L00S9MSXIRdM0F8AW7bTtsQGGKwMA+cBmxF+t
aAaCQz63/RXA8vAAILF5M5nDrokH/O7zb3Gmtlu6sTXAjCWT6LeOcN4A9kdCPw4LA2HJpcLr3B0W
65kHu1n0nYP54JMWOg0gRrRiD+jzxvCYuMR1+3hCBt5iWYPfNOkQYW0OUkO4iGDxHz0irboIesvP
39OZFW3pmlbOKu1bZD1AE+TfMMn2Nr0Uk3ju0ouJnjV1GVnHc/eDAYUmVPq9jdILq8i5ay/mNUCM
TBMFqw2p5XeXn9wN+ksBiGc+7NIKtyoZ2LldNMPaE426Qo+QTZNjyzlgr/ySa9S5myzmsS1pkbYu
Dk1IXEik51xXzDyUvvNKnPbt8097ZuwsnXG9zHi+C77anmQDGERT4g/Fpmza5PPLn3uC09//Whv8
Ka0RUda5+4IhH6StS+h9/LTfzL6ByvQUyPu1+yzmGQ+heEC+lLf3dfcYzVPiELvJFYd+0LswCf7s
PR9svcvk7DQD7y2cEYUboiW9RTJDuUdM31QmRIryxmQT/LDApANBhHVIsgCIzoZDG/ZAv8DiBstN
l84pSLXiT4oBiY5tGSCxAzGh9QjzH1J+63uthjiM3AyUGzNXJzKPvfCG/ixq///z/aUFWUrQOMXO
YA9OkcEhCkpB+VyQcIYBETqFcSfD9r0Zowm9cTMx+AjQEmStmc9Kr2BWxI/weCO/KuKxBJ4d3nNo
ugHE19m9VNt8vA374XK6VmhV5GApgL1E2cEVIIOBsNXtnC4FZD3BLcJnVl84IX28NvhL1ovkLfqF
BAcM4I9oyRp0nS+UR2ceY8n79mXTFhEUyBDJZUCF0ZGuypOVRHtAxDp8J/svrW7+kvmSDpEYuz5U
hwhq11tdNDPcHUCm/HxCffx+wEX6d+Iykc0QTdhyb1Iyr4LMdXcKO/Tua1c/3fWvZUEPlKVQrzb7
sFY0SVnhr1kp5wtF8sdrGl1+Acq6yqdonO9DKNu7IruaaXnVeVX8+Y//+APT5Yv3FRzE3EwP+6Gk
32zAvyuQpZEGX4NmWNlXNkz55vM7nXuQxeaIniMGUu+2J1gui/kIfwZNp5NRfHRhGpy7w2LOSY1O
48xYu88ZFiRncH9q+JatLdyeP3+E01b1/6sOXVLvbJ1z6tVU79suPIRFd5uOEZbCIdoUbn7VIgaw
Z/mFJe7MmF3ytADAO3LGAr3XJoefTXUFS8GvlUB0SdOCJ2vbEOpDQT6bXWlCNDW9+VJC0RniH13i
4O0sWWiMGvZ9BbouYudAH8mmnyfEzgnphgwdbAFmZ0/98L+eyqfPv82Zj7/MXLKgpNeBr80+5VHS
plmbpIJvW7BLLmyZ5z7+YpqPpq2Kzrpm34vwSpdwTWkKDf/ptL5Pffd9AiV4Ds2FWX9mWjL675rS
EphEwJZc7dvMZTtLdbGVYGO/K/Clf4im7zdombsXFt9zr478ezOkyIxSB0G9B5NR56tpJPkVa8rw
NjypWL/2eRazv8rzWSJipN5nNoAFVU+cQ85Ssw0ycimJ+cyMWcLOtmPc4cEg9mGTymQMuE5K7lzS
lZzh3dIl7DzYyp2lggQKBKYehj5DUKC8b8huDHTwTWm0oQ2vxb701fRNiJOQBhwIcsgEA/+78aWL
1jSvoB/Q9XaodHAte3AKBPPHCwGDZwbNEqt2B1VnEHyX+7Cn152Xv+aQO62GLr+fihleZ1l4SbRx
ZsQsYevW92CUBNuzfdf3+R0AIhemXYRdtd1srz4fMOe+5mK6WVOWoRCZ3E8e3AsGUPf2tAaH//Or
fwwqIFzg3yE/lnTwG8d0B8V+ZZ3Y6tIHAQn2LmAlyaxaB+hWWO/75zf7+NxAlwC2afN+MlmkDpM+
Uv8IxurK0SD6wRvn8xuc+xyLyQX5Ze12LnDZubhv+d2YAU4yd1+79mJTHZCbYH0+dYfc/9XC9Mbm
UOs+fn7tM19hiVaftusws7h2NlqL/hw8gyp9TVz14JXRHsyEBngpfB4y/8JnP7OGLwFsSMJ4gfjn
cD/kxXdY9GJekruuhdmZCcmuAe+XifBrs3GJZtuKQprdpPpQc9D+qmNeneTN9brz3hlPLzzQmS+/
DOWQYQVi/YihpUEZGdF9h3Ye5lYPn3+fc1c//f2vyjadIwKKn2wPARfrAp5LPjyXGLykvnZ59u/l
BwMSsMMNLj9Cb9Ei+jj26tOJU9T59vNbnFkSl/A180ThQC/UHvSwtjcajm8lTl87PiSfX//cG1ps
nZk3RJAnp+1hItej86QQ92EuALnn6qglbMzBhYwGBH4fuIhu03zeu/zWqQqQ46Y7Of7MIvs7g4WS
LC9UUKfX/kF1u8zfsB0SnRjDs3T6Ca5b4/T7S+9oCRJ7dU2DGYYYB49dW+deuLfh+PPzS5/5yctI
jXnuWDQ5VbpPu/IarhvPoev8+PzSZxbtJRA86/5Ers70YRhRTFhQqSZMARgWFReqrnM3OP39r8nl
ReEQdgPE+xriLFA7wfGBk1JsB5Aj8wKMu8+f48wIXeZmZJWc+7Bv2kM7FZsiLa4KJ4BddHNhmz53
+cUcnrshk2mQt2BXlrcQSW6rrnwMkCn9+a8/94EX+/QQ1VPE26w9VGP5UATOjU++pgunSxy4GVSI
9AxHHVg1lzDnDL2VIro66gCWnV/79Yt9mY5R3miD1Vnm7jEneitIdaGePrOw/Vk0/ho9AhrLEjxd
fNb0oYdrE0t/NeX9iUkjnfvPf/2ZAbpEhQdYk0ZZnaqDV/CNzCLYFoq4gu2WbZ8/v8OZzhhdpqRF
PszoCEyurqznsR1YBAHMs2pB710vr2/BTAN5IYUtaNvK+cppWsQ+k2DYNHU7PWntuhphZmZ4Llwz
f09B640//11nXu4SRzbQEufzqZ7izVHRee1kG74nwRubL53Az0ybZXBI1ekhn2GQeGjUrRPQFQsI
LO1+ff7zz0yaZWqIhCNaSWYs5Hl+5wU/Lg6Icz96MddDaLJsXucadWy2NjV2O6g3wZ/8/Fefe+mL
qQ7lpm/GKGgP0ot7BRvh4M4pnqF789kl1Pvci1ns1k0DNxs2APS2PlyGg/yGRWrz+a8/924WU52f
uJhuA4uGEd14BMyspP4l1AU04EzZ6i5q8DEoiixrQIygoHyLloFXyOIa8nVCfg8esh3H7sJjfDzn
yRJX933h27GC8LdsT+LRAlrfNqZwXuaXWsYfvyjyf+ke0wRisR9E+2gonlPwiyHl9V+orb/WpSHL
bI9sEDBEAhP1cNJEYUyB9JmtIlHBi8RcGKofjyOyDPcI5ywrwAkGCE4he2nSOIcu/yvjiCzjPXJN
oU4BDeXQkgiM/Lw7QNB27WaX2qvnfvrp73/tG1XpQDIxourwvdpbDdk8wiXAfgmAJeFiCk9gFU6q
RPPch25fym+G/qqL/GsvPVxM3hJhKqM6aTbbTj8gvhl5vpdqpDOjPlxM3hnO2FbALWLvose9qXIY
BUaCDEdvGP1EFCmcK7/0dZddIU4c0LxbPEONA48PdaMzQkXBL0GUZ+bW0sC/ikID9atHYDc+rBwL
Q+rgnZqv5Ykj9evfoYOINMqtR8i+g2pHlS9dcYtQDEPfPn83Z0bm0rY/A+nVstCb9zJ9E2OwNqFz
4a2fu/Lps/815hHtCCObOcDICcSx5/196FTJ5z/63Bs//f2vS/uebZrIGrLvybTSYwAtIQxG+KUN
69zlF7O1GH2JPL2W7EcgjsZ5Yhl8sr/W9Yc7wL+/PesJH7jO0WYO65+kR45vkIuf1uG7Miq/+H4W
k9YYO0ReoMk+L+ptZuo4dI6krS4cPs592MW8jSYOHxgJ+pEdoeWDXXifP3z+XT8uRhCy+++76YSq
YZLL3P0491uQBVepblYCClGmEL6svjbklxaOdcnDzBQT2/cuRFtpW+1gVfzypSdYug/2lk3oe6Zk
j6CdZIZpq2Svw6Ribf6zMGX7/CZnFs7g9Pr+Gv4uKE4Zc/EAXLx2LAO29ctG3WpklyAiz/tTdP8/
LAEl7b/30KYFE7e1cOx2HPLDiYSXECdyrsppyLaZynF21n2TlGDHbNyeR9MK6sn+qpGt2LhjZw/a
Q4iMEzGQCQtI6r5V2g6rcZjmw+BH5Z3oPHfjeBV0AsiEhcl3xl/8iptbH0LVdS4c9yZvwvJ+IggT
DwYKTVhFxj3xC7bRPXRCjqyPFe29mJHBwsTFondt03zX2Qju8C2cZAIeQn9QjTUnsNRm3i8RVXBs
xr6z0VGHYTvD7NwWfXtUIlSxDEOo1OpqNi7iyebhcQgGcud4unpM3bD1EA7UoDWLkFxoMUMDz+0C
ltrpyPm+mFr71gtWrdHfdt8lVMsoEpthk9KJ/3LJDL2uDWq4o0xS7SLeZ7so0N6G1ERcuZhKa8jy
ToLnbiYrUzXz7ZhHMoFmXT/8sct0LWvXc8cbHMeQPGgCZ7qFloy/M2v1Gpwks2mhJE3CGfHrMnBa
QJIDhJfYjYqfTgBxZhWM1Q2IJfMLyGT6KnSkRniJLFzQW0DGxC+F88oq16TZNka3d3kLtFQTaUwM
bnl6m9siwgv2yntbQ1kJh5UCERo9L4+8Ufy1a0Vww/1av4IGqddehMCpKMIZkiNO+H0O8+E/EtVi
S6DiiE8JMY82iix8YnDAhVFnezM1vX936let8f7FNopG+j2v9Zxotx+62Bf4Yf44ZxhNbkcRfqcQ
tOgamIlPzsk4qQzndRdCQBx6OF20Dn4EqHLud2ppsBrbIr1NZYZ4bs8JEp+fdNWukD/KAPb3RDv8
KcegiidrEC4Qwl43rnoxbEdwbCAhg1FAONBpOygKw5eRu1vbZ+TQS8/GftoYBBEQveumCAYQ8P6A
Xh+nhfzNuG50EvKEP1RAc8SowQrejzIgTp2WSVuUTzJyydMk8d9CaR4nUog7loLpYbFdrkIfNh06
c+hNJQWIK2Y6Drq0YBf29drRJ62842fttfI09GFaTPHcw5+AhXdRZd7xFvr9KDQk8ZbRnSDU2Yyt
cJ58sH2PDbdIKY9kCsdIlX/HCMyvpWNBxhkqRzSwhhpdiSD5rloj/c3goCz8B4VgktsCvItDl1XZ
gcGvLul1Ua9SwiIkIcD0IiQa6lLX5IkhMMwocYunEuLPwxREtoVa2BlfZWigRY2IeU7bCB5VWRMC
RynKTQjSznOvuuh2oNBzlqLIjt0o2yQY4dIQZAanFxPAEimCb7AbQN8Flla5nSowQ4vZQ1BaK/mx
rihIVM6kxJOXZ84Dd1jN1i4kkPXGp2FwHAfkOlCQuH84bq/XnGt6O2lv2Nu+qeMWwwu8R+w5E4So
G2bgiGEaSH3DDrIsZxoqaA+LLqkHkyGaIkUEKECyYtuMPgJ429Amxo7kmOVC/KYSjvCIu/P3WYfn
030Ap/IplBtSTXlShmN3BNEPEESL/hcow2obKM8m0FVrMKG9cQv/sjoRUVtsXMS6JlUaugl3WrWW
TuBfWe6DBTe5YZxNmbOlaAOC4AFnlWlu893cu/qdlAR0MSLsSwec+WUMS3PvZkiT410J3393mO68
sar2xQjPgbz2ngewZe941E3b1IGgfYWwW3h30Kw4KKgTV0i7SdcpgWB51nCaSevwt0b40ptXNP2K
Ky/fgAQiV5zWEfbvcjdG7MDgynHQVM/HSdBgy33PSf74csI9IdzmOFcgpYRrtG0RyFMG8jk/mSXk
8J2JhTNgQosUQdRY8X5mDEEW+BmIM+CEX5sGHGV4pYb2+8xs/YZ8IheaeBcODW0L4wMYH21koIr/
cXZmzZHiShT+RYoACYR4pXbKu9tud78QvbLvIAn9+nuqnzxcU0T4ZSLGMQOFQCkpM893gDwDxhRL
UX9Enj2uAg2VLExWei6e/CgXf2rmqo2AMPqHVefkAHAsVPOMOPuYmerkVQy0ka6zgVgtzCZKhfUF
ZPzW3jh9nx0d0tTbxAemxPUcd2MBdnVUJaGIqIXzNgwy24/N4H4bAVfZNXKQL3kSRa+VtOtTlACo
k3U527tAY8GdeqwRc6Bxly7AewZMiKOdsmxLIWa5aymE0cZo+6ChtYNND0QmGe3jrXJg10CqSQV5
XsEGAn83iX2fZWV1jCUUy60EdROAMQSqDBW/pIp/URgYb0tHNbup7yiCrJ+ebQvoBTOOCl4BtvWA
eTNBxQJ9NwMs9jkeJ37hS3ztRPJGiUiPTp+Vh2pAZsrGqww6Rmy0f5ridzeV6jBYwH1mhfe7VSC8
i6LWG4jEgNOXvL1JOvzIJAOFdLJyN4C0HSG81iN0Oan9RGvnF/gvD8iCHEfwJwIXHrFb4Ifw/0gN
+yExwbkFJ/UDgRPitqtlteFAhuymGmYStLPrQACfc+gtiQ7RsQavZyxgSNEZvndiUPKQzlTbONcG
64HfYyJBdATq00H71LrlHaJCyvoDnxp2BnPv2Se5uet6n8DxCQw2mkMZ42KV2NRkeFMlKASDBmYN
BhxBXgNBCqHclzgqmx2Q9j98Wb5mdXdwWudnpWHXihiGlZfFClsE86fy4ETkEPE1g5FBgPQkEC+D
5EFiYPFeIie011iqgY0YfuZD8tsF0TxQ6DKAuQ6lsPZgf3OmHuHN8Uwz3zs6hXeKFb0VNsUqlMN+
sCvxi7Cfea07Sxwh2wZnDmZbge9TuAkUxbRtKZgLIo9xEkHl8aUAprAlxRBMcQt8IvpfwFPqDRrp
JQxVWuRHpOm/q2F6i7qGbQYskjs++N4m4+l9TPgbxOjftBRfNW3ebI5TfeRKcAvLCSFwMmkd2K31
p+V9suWMf4mg9Nv7CL13jaP9HzmnkPbXkOV7kj+kqsDkctonzqO3PGHN1omBDHHIiNshSu0BjYLR
iYK9t2uhS9ITv9EWkSI71JTQPvf3PnXSoMokIDue/3ti+BQRcUpo3S0ELEfhKSsN6lxuT1ASQK4f
5a0Hr+oURkSV+5CW6R+ZqQqHSxCxdKvtbWeau4Zm45aRTG7cTmjwk8B1g/lGfcKMQMmZNPbBzlPI
WezkbzFFf0UG96nKh5UKfokMxs5ckAXeS6Kqo2g4zJtN9NWRxTN3sHMETbI9uRcMAqxO2h0+uR/N
WERb7klzQcE8JXZfbBUAKxu/B68RbKg/rREM9ksTdro14Zu0AbmJaX8MZKOcre7yBIhB+YqzldrZ
I9A0WYotC0ny9oh4gb1wRv+6qW/CCC+v1LG1z3VjUHXW4EdX0WtpiTLwFJCHhMQvk4V7jyiGBBwM
RviewWoPAi61lTzKtjaoShsbW0E+UuvSX2DAafFu40KP6MAR0Jz7o4efAxkJKm4/NANqoYRJSmf0
s8O8n6SDrMHxXHjqWNgkiwmIK9VhWdGF/WDHdAwbEFM2ReoPAU8zvlEXmcJUaxIQ3/wkphx3trLR
JOY2LbbX6V80D6LSzeMfNSUubg+gFpUm23BEkqCZer3zorLeGu7Dii9CXtS1yg2ZsPRNiDc73eME
AVimu4/stv6TpDAoItS1bhCD1ZFi4dg3dgZiUEafe1e2W6jFoa2mg/pTA7gIW9se5A0Axdx9DGrt
FwUdVd00EImUIGOhR8mc4eP2VaTmLiviAcDqNL9tR0aeSy+pnxXJyXMP7e0mLZwoKGzx7DkUjmlA
lQBRNoE73ZOTiV16E12gDnmd7hslYoiBKgP0KC/2gAPg2UdyTA2wFODm/mxRI9tCTP3cZJzvHDt7
NJQKAKiGW7R2W9tW9fQUeyB+RFK+toUN36tMfk8hhg/QwWPj/438M5K72cYFcEM4zZ2qARWo83uT
GbAL1IDw78aPVdVfcP+6POUq+ikSD4A95Ca2MD3BeoiT0ibvyYug1TPNEyw4I+bfCBXKTo+VG/Cy
htdj2f/ENqc42Z4GoloVP5umv9MlwY4yshJIq7pqnw6Rc2RkiIHNrZ/7Oj9rqX2YSTkVjJfUBPIJ
UFtTBxp1IqIdyazvkEaQfdPp+6mHaxOJ4HXsVgC6+K0d73ts9SA4QopDVRoWaYDibdyhvO3gzLCv
jH0eGUtObo4Gs9iNYWXTl7990ySbAfv5TZ1nFFHRrvYyjvgWx5kqUB24rk2Ty02FcsVWVsZBCMKy
D3ryTeNX5U6LUu98ZpqTF0X5AWt0uk00RyAxEQ36lL0Rgy85li4egPrgH1UVqFEtti9w8AC0VeU4
DzvRDx1VD2aoAR6KL9tNNt1njro4nw3TxiEFCbgi6QOVLrh4HhPHeICPnq/c732ZjueM99NmgP7r
0Ej8oFImXpgwZvZuX7abohzFYfKyIbAdVmwJ8b7FCeoWbla+DbX2QbahCAc4q44Ahh2024JX2wH9
Zzc4gPVlLTbQSMNYCX6fG92KW0CwOGC2BeoFuY8+mgRBM6/YfkybAvlINeAfhb/pfad7hFH8N092
/X1Vjyms0srs4EaVs0nyunxAzkJuIlYXzyBzjoh/bRRI2J9ukSBnuwZw3W1how9yajznBMGuOhRU
jTtQ6fRuFDDy41OHpFD/XOYdYqtbfYvM9FAMwgTDCD+OCXuOk2fJN2XqZ6FBRFGysx7KZuiwoCNF
1XUEQoeigNKmz8jRrRo4eSVg9TU9wSIpgHUpImz5UM4dtk5vyGGqUXPjTa++oUfeAqY2xbqF3Twm
G9LflutZgKU1w4HZrg6maNoPk5rONIt/V6NSu+HyeqtoyG8z8JZeHXQdnBqcvwI7S5sdcPEA5xVj
DINAeMc4PN26xfAKlC8NbNioPhLVZM+W8gTgPNbzZFS2jRpsvlkO77y0QyoYKXp9RFd0F6STJwPR
YGGsUlNuuZ3/zHT2jTM2Bv1gey+yUw9dB01OoxmMFaf+tRxtEEgokhFRARZJkdW44OBEJzW5X41o
0JmVKCDsvbTcd0SgtqAsDwwTEFyTOq7ijQITuT4WwiVOYGUXrFmTRhIKmR7Inri5uKlajv0Ma3b2
oNhkbopG0/vMUsMtT2ossjjBwjs0oh4+OmuonSTUDDCM7aiJfkmll75ZfCqPWSWrfWns9M7q0Ipb
NbshO6TE+upZDeZXXo03WhRsU2leHATDsWXKidqgIzW/92Pa3FS6j/bENfXZpkNxKLCa7DOd80Mq
gJL2EwX2pkXdnQVVz1ZmXnfng16Jcxt6K4NiKtAe5XCxt6GJ3o5cIdJhE7EX3WVhU8K/EHkSD+hi
2J+qwWLgCPUQRnZNDH6SodkZQhx23w9Rv+8sT4QRAsSpsODEh2PyZS0mw1aWQ370SIyjJTc4xvSw
OsymJv9KkHPF3E+rPU+AEYo8pzs7+Oa3DbyXjmXJmoM7XQg9ppAHx0+QWMtiIPOEcOSGxgXbYoGC
f1ZqNU8iAZUTJoKietVelSIPk5obYRfizmBrtIsbCZPCrE9CdBb4T2KYWAiTmxbH27j+ivVHbUAo
1ogG8OX6oWlh39cOEFeR3yrA1GgayqrygAdUPQ+GvqTHlqXDCfRiQNJyT7a3Bv5fj07lw66XCv5k
Y2N3k7o6D+yRw1lP9G5+RwkFmXrMBggGcTye3Nj+gxp7/QgwANlwcUm2aAA9XUzLXWr58OH1U5Lu
Qf8W36I0uhhAAWhMciSrHNALsAszVTixtABPNHNgS1vKIdo6tZ+tVKIXChL+LJ8/1bKe+oT6Ibp+
4K8GDpKn2W3BzK/rCeV/3TcfZXtnKf2R8Jx0Ej2BQxSUO3Xo8k2yLV/4N4gIAgbj4WlF2bSQuvZn
Gf7YKqmAMqw9F3X1IFsAmrDAYGl9w7n28frDLBQRxKXt9V12vLFtfJ8kpSFwsEEff9G9OhNmgizD
YZCuKc0WXomYleUcPmkPPGgaXnIa4BHijMoP2NivpPiXLj9L8YPzaOm8GAEAwObXY3Cy7symgXXo
9TH6uLUBM+G/YxRVportKLJDbMVPKeNAppMvOGPeIGiAD8lvwZxfqwMuPcrl7+/ehyoiUtgOtP5F
OkFK9Yx2owCwnZUnWShGicvf3199aJyejCi+drl1UFbyKy1giHt9lBb0jpTPhmnqJ+TPhREYohy2
ginHDp4UcbMpPaQc3HxAl1ZZ6bdRT5YJ7DIaf6cM1jxkAry4jpP6Fsd7GJrmNhQ5XVzvepekm+s/
bmEm8dmwtpQ2/kSFHaJHZTh1rsJRy+L2TqY6CgW8HVYGYeH1zY1czGT8ZoR9Vwi4VyCiZqPkcwc3
3etPsXT1WZkp9+Ke8CxrwZZ8uiB/FYT5Un8ubM4NXOKqLlDCSduzIl/hFgirsRLbmJWYufTLZyHT
a50OPGL0Cdug1Gd1DoN3QOXIn+vjsvR2Z3ESbDbed/AYOlnGWAeH1ynKAx0a4dD/Ql+miQ1v12/0
rx/4g9A/d26prAhHPdFGp6zr4QM75nZ81MyBiTcObWgLR0bYe3AtMQgcYHAuBbtX4ijnq6cJWxZ4
VE4euLIo2IFvSQycocfqN7b3U9B5cP2oBm4FcMuNPvc1urOwm1sxNpB97YYV+JwOihiX7YBbrLWk
OJfx/Wg0ZnG3Z9UoO6f3Tg3JAXF2JAuTONI3du8XD6jD0MekzDTozyggHmHLVWw5PJpuoABW9h6I
DOfe8lQf6ITYR7urbfC6K/+MIli+xZlW37gV189VXKq7AVvcP6opBFBBvirvqvhSjYga3tyyhqo9
fN6zbSMbuM5iB4gcpm5ycXSjbNzFw+BgPaMuih8VMuRybGJslFJ26ioIS/c2LFpOfuFgv4ykZbTy
pSx8knPzLvQbs6ydALZqo69CPXlZD2Of5zRfWbYX5tNcLTzmKfAylz4XkUAEi5KoQfNFDGfq69/5
wq5gLtaGgyjMU6LRCX0bpGdetHCskV9qzc8qQuFzspB1v36nhRVpLh32RlC5UUWhoWfbgHNi99iz
NdTF0iDR/652UUUoYBc91m1Ul3ek5z9c5MkhwPMO13/8P1bjRxNgFtYA0vfE5EVTqKfsLk7vIZw3
QQ8vmCpy907n7BxUj21qbimaIilsmJX/A3YBK2O39HyzsOcZH7U+C80xZTu4F3Aru2SkHqN6TVm/
cIO5ljiWDRCzdW2FmWBnFqnnxI9Dh67ZPCyoR+hcPyyFk3c9ZmZYI28lwXv4joJQfEM8BVj/1MXV
k+8SuKACoufu/LxMnhRHseT6y2MLn95cYWzVOPtnyLeGnanyDeppsEIfWobKlBeZbZYQBGM6jPpp
guzncvtx64+SfIHHVLmHFjnCARG1C+NkFvCrTjJtvKFGX4JjusNFcPDqidq+hUe8c6o7l//lbZUf
QdG2b0kZT7dlRxJYEpRkuB+ygv+EPxFsUSDf/QFuL9OAfAv/RQlPHsA593/FhtG1rdrChnYujbSn
siU17I7DGqjgTZmiVw781VvTT6+F8b4ZaW7KrFvRkCwM87/hf7fnBO3L5T0Rbchi0qG0DIfkPqYP
11/iQqCaayQjmPVEyC33qMmCyUsouS/g7gHDovam9Ny7tClXlHKX89AHM32ujxQ5DDOlYG04taj8
wOJOpUPYO/1vvKYH1x8gmZV/29h5vf5cCzOPzQKLG+NL85F+CG2tTkhB7kn71yJif/3qH78S2GX+
NzCKOtVoWWg9HMdwoOHsCCPdH9cv/fG6x61ZzBUt90FodbOzgW64yRPUFqItcHxBuaYc+PiVc2s2
NAoG1DWJYbNgD/am6r7wFsUbIIhTqD4y2a8cvZeGaBZb/awStjCNE4JI/Vyz9IAs5Kc22u68u/xi
xGcjZ8hCu1XdC7ZnBWbFxJEAdtnx+lv4+Ne78/5y2guUlsrOhFTI0Mnyo6vV7vqlPx5+17+8+HfT
WXVC9LnT9ehUYHCGQ9245q/tMB7zBuLxuP5cJ687bzKv4FyDWmNph1YNIw6Sx+pk8pEfwfvvH+AJ
lHwqgrj+ZQjfPQ+8KzqdcYeFrnwm/A+HM0ozfc+NDZcLtbIPXzg2uPP+QKkBO0crlA4JijXQKxTd
UYmKPnR9Eh89IcetVUXjKwoXqJhjJ1ptsHnWe9uLilOEPcxjOaBujM6CaKs8g9MCscq956Vwmhso
PVWR06/sWxe+nLlYF4VYAsBQa53RV/eVufXrRO2VqPNxTHPnqMkGhFF0AhIvHFGOi4S6RxPJTut4
ZT1f+DDp7EWyaXRzLSxz9rIXGx1htv7FzHeD7WqXrC2cS6MzC5xI1RozgWQfTuixRadI9gTQ78rE
+jhyuv9of+8+xLhhYGbEygpxptxCX3HysxTWzEjgu+xz3/pcrZvXkxVTw21sV/mFae9/S/waEpro
IIGaK/TauXPhUeYZ2HawR7wMZFvK3IUqEk7L/QMqsntCspWt7z/17P+vx+4/d693o4UezihqYP8e
KpWdlPJ2FXxNXPcHIiv8GmGPVN4XAtA/CdccAzy+5+00fU00DJphtqfaoGXfiUVXVouFb2+eqG06
yim8fnSIY+teuWTnYYdQD491mUFotTI1P961Afj530hV4aQtvJSn54q2Z6ud0OviRYGWzW1lYOAw
ORmcAJlZ+RwXZuv/pWzB4a6aMRWhdp2bgqI5wp/0q9Hu3+vryNL1L0P57gWmY5pbcGlB93phf0+9
/i6R6mzXIBtfv/7CK5knbQeSUF7Bw+NcR/Gjlu1NnU3oGSvKl6pMa7QrWWugkaU7XZ7w3ZNYpE15
VRkdwjuobG+68Y8H7x0//e2LNV3R0mDNYht4gWjPycBt0rL62hpyrAmqOQld2S4sXX4W1qgVN6qS
jgoj5M9CkdHpENlo5SjgzbmiBV6InHNllOGZSuEapZEYRY3p4mpRrJ0BFqLNXBk1xLGyG1pjRxJ5
aDqr0zdN4UqjDN2hMHj41Oc0ly2NfgF9L+S7oU1+cJjoJOB/OG81nLnQ5rhyj4XzsDtXL8GxkcVF
7I3nJlHbNCuHmzqenA0K/XuYzJzMUNzxdPybXXzf7CKlu+vPtvD656omyyI11Pe2Druhemk6hco8
u71AHa5ffmF+eJf39m5+VEUxJrZu0rNFH4X7TFDDzzpoPWI0pAxrkIuFj8C7PNu7m8AdOYU7WN6e
fSAv77hOhjMtDbnpI/1IC1gdXn+WhRjszSaijPKkzccBxwKPymfQE2GZ5tjTPetgfdWyuENHQ2Wl
6FfjKweqpZczm5uKjxP6C10eMl3s4pj9KkTx3SXZGndw6fqzAxttJxiSMqT6quGN8WqPFDSasfzP
RWFvdlgz8SSZ32lsJ0sYyGhbbiW1H4bMe5kaAzTI8Hj9vSzUZNHp8d/3j0ZL8F+aCS0FHvq1S7RF
SjS1biY0NB3RIijwvenEue/LLNrRMuIBtfpy1wHFdygG1n5OuurO+SRUa0g7FLYlhU3Q0iOy6jbO
hnLl61uYSXMgKnQRUBCxBlj4Bi1hSbOXfYF9bg1Tnj+J+pRAFirn/44k/BDzCimD+swtb6NwHIJp
9kbW8fb6m1r43uaaLzcRngAQAZbJcGjKJyuAE0AAx++Vo9bS5S9D9y4OlJOPJhSvt86t9d3uz+hb
0/KTAzOLY1RE8ACNG+vMXHBiYugrynFvJdn++sDYlznxwZZ2XqOEK0Kqs2TiIT6i7UAOjlejD7fZ
oIHr4gMU+D3I3on3UJQwJuvzlcTWQuCcVyw7KIvIZPk24PnTuBGmRZtu5j/0dv0sab8GTli6yyyK
IcQ0IN/hWKlra5c2Py35bKYSLWzdSqBZ2F/Mq5e4kJKKN5C7y5burCY2AYRL9krKZmHi8VkYa0tZ
lRzu0zAC/R7F7FTlt1ObASn+CFfQ0/X3v/TlziJYQy2bdYUHv7G637jFGzYz6I78HH7NnRcupU1g
WYzy6NkH+nVAnzhEWRud0ZXhX3i/80pjQwwWeTKZ84AyDh01bD/v0eS3a93hcxPbnU1sleYFcyxA
fCaImSE0qMpb2SbmecJpcyW8Lj3E5e/vYgcbGgjnKNwqWrSPoOF024KY77Y/eN7trr/jha90XrZL
0s5z0UzCQnSod0Fs5wckfJ6uX3thazIv1gDeZ6HWChlza9225UPCUU710JqngwJ+nrL5nLGUOy/a
oHMHbtxdhoRBVx2USeSGV/RXO/Tfrz/HUhyc12XqLopqNoDv0VXWUevpZCzvyS35poi7ne/3G1jL
Q+ts3aLLE56abM32a+HlzJmwIhts0LhTIBAT3zmlImnvPG1lKzuUhRAyZ7/6rugbIQvYFFJrq50+
CaAtFBAlWqgOOS16UOHrcn0EFyLJ3CStvLRs1zkDA74wt1YNzY813UfQzF+//NI4zWJ5M4m+Bqja
CmvFXtvO64OEgodz/eJLv53+dw4CGk1hcAh7Aqq8jZDog7Xi7Qi+0fXLL/32WSD3x5jrZnJsEFDb
Mx3jL+iG+OQh/V+XxLvw4bM2c12h6rNpxzAHPNOz+EnCjuP6T/+3h/xgfzA3Rps0l1LYORpWefMF
VuxRAHmwe2u3MfvjEyv/aiy/u0ejmg/Hdr/djRmBz7Pf+htV4OANF0Nr3zr1+GB5OegPOCOZIyks
/oiKJXRiA6m+wldxbSe88CLnGEvI8bo8Mp0Ttrnxt33pkFuee8N+qId0ZUQW4vWcXumUUy4HA2ue
BtaWFpMyQCo9bBLrd83pyuF1IarOgb2yaqeBU+mFvoCvfHLKu++RdYQBVEBJdGmE2F9/uwvPMif3
xjmXaVtLO4QSPtD2r77UYW1DYThlK6O18ELm5N0WPbt5UQovnLB47nMXakybV9kL7HnrlVLvQoyb
15XdLomGcUC/AETXX9NChqPgZ18JyEPi0yTNy/WxWrrNZXK/m2hWCmWBXcVR2Pn3FXojnWw4aPTB
TJC+W/1aRmHpLrMwF2k5EKWKC3vvb5u8Kf4ghi/VRTWyEqaXPq1ZqIPKvjOgB7PQc9NsF0ENs21M
/hd9AF9IL0OoeaFpUKs85MvofBQ+ZqHPiotOKA1nnDaDDbCNtjQar6wISx/vbOs6eC2P4LQaAZvf
wdUWDsJB3fp6J7qW7ICJLA/XX/xSgmwO4234eKEIMydkLVyIR+RXPQGFo9YeWvkhd47QgdbYstm2
ECFIz13Zmi8835wOCjMGTPiegW7aDFvQMvYl+SMg1cyzZHf9yRYm5xwSCr1U4okSlZlCQXzYOeUJ
0qe7RJNv16+/0KnkzlGhXSwB/oZmIHRcdqpLfqhGsik5/1a5w43Vig3P/F0GGyZSZT+UMge3HPZK
/75++6XHuwzsuxnbVD5BOdcS4RDJeyBF31g2xWij4Cubq6XrX/7+7vp0gm22aUYRYnOKJoAYwrE/
LcD+13/9wkSd2z21cVGA7gJPnWb0vw0VPdQ1gFUQ94YOOG6bApWtaJjWWogX4s6/N/juWdB01ZMK
7TmhhqGz7aJNNnvrswbS7O+Cri2dSzeZxR5To58l0pMA4e65Rtki5luXN8GUo1FDrxVGlt7KLOIY
amUkmUDLyob0gIbugIJAIAhZ2cstzcpZ1Ek5WqemITJny+n2lg3hqOhhYf43Ktc20gt3mNNFU6uO
6k5gI11AAya6O6rajXYeyfR2/cNaGKA5WrRomwaei4l1RvEw8N0jTarA4iuL8SVf90G8nwNC4cid
QdwPPgcsoVyJjLSDs7gFY+1jWnnZfmoSaCaBKoKkiila7NpejyvTcWGpmZNDfV+jfaEnsH1MdPt9
EJLejTUM5lfm49KwzWa7MV7ejDS2wzSHDtlPy2HnwtsAsA+xBo36+AmcOZGYW8S/QFIuhn4PwnuN
UP68/so//qSceSzphilCl2Aznt1sekbp876ndJ+0xd9KrMX6pVvMNi72lKVll2iJegsYBNDj3kCD
/Zqo1N5GvVzbHn38Epx/ifh3YUoDsoqORDc/j2OCY3jnRM1BuGN5q9AVt5IK+PgTdv5lCN7dA6gP
p3B7BSxDXGf7GILm7WBL9i1maX03DH4K65EBmsjUKgc070RrVOGltz+LLMBqdHmbxkPYobN2U9TC
OhLLrOGo//UM/v/MdOZhRTBAIrNJDueoiTIncPu+3HjTCLkvVe4m8WAMJKvB2ype1VCjVml/gGY4
3uUxco4JbeyjH6PcSX3XoMHBj3ZTN7ihGkn0pR2h2wO4od3k4CLgPy7jk0gK7w/ylBddZFPu0Znu
nwwcb24tC++sL1h6P0J0A4gMgAi6ws4qcf0/n/rc5xGuTPNhpHUxnOscmuTuVRv/oO17NylWFoGF
z3Ae5WqB9pJ6HCQ6xMaw4+0eYsOHrNcrO7+ly1/m2PsvsBDW1IuoPyN9s49yeeulzSuhcqVvZOny
l7+/u3xeQBBVyU6CaOA9WFMNQiBvQ+kCbnJ9/Be+5HnFyJtkHjOKYigb6LHsulvL1WsdeguCL/T7
zX69aRqeVjXE0tDeQy0IIkBO/OTo1fLUKevgkfpVTcNvD5bkVUe+Z8TfMhHfw5oQ3IXs2fGn565u
nj73qPS/v8ZuO9XIPh7ODQpKA0KSnf2+fuWFgDrvOG1H2cJ5MpPnQrrjDUQjO1I5BXAMQJows9az
+a9R7f/DApv3hdK8iDXcz2E+eZT7aRMdrF2yKXfsCCKiujVnMI42N+qmuRvuimP1SL/m9/F+bR7Z
/zr8Prr9Zav4/lsU3MBbOinOiDUW2+jogq6BMiPIcjnKgNm2+JJAlf9AQQroYdmD/sygLl1yl3HV
vvnSuHwDx73p3kYd/qaswYzd1ZxQML8GrRKI5ckUSvw7Wn6aEh4RCpwPWpLot2srBcnfQNF7X0Kh
k0LdnfMBOIRLrStFJ9K29HwICbPW2hnb9s8XX4Kwan3rrrQjsUkcUj2g7OeBIpaApigb9jYJlObA
XHAeYsdLwP6P1T6LJYOC3E8eLeq0uz7uHBWUKOwdO0eTF1gnjaeWgxfU5vA7IKIo7rldJX+RHxsA
0wKB9wBHViQlpzz90rN6dAJjDflvv6ugALa75ATjC3g9dr2rHuCJR35EpPNuaCvtIHbLeEspHV7B
eoVsWPDsd1o5BHngSr7AJVveZeBOB1nvQPIJLj90k23+jG5bqLUrrBY2aCdhLqeLVyWH+MwD7udo
C8c/AuAz3BBgcZod4GbRoWhT+QS0DUrdbc3vRwzbrWWAXLB4Qp8c5XZnNk4Wks46Ld4m8AaCtp/y
fUdtcsj6Ar5XpQWefDHQs6WptcFB1D+lhNibtnRxvKqG0dkZUvcMeIEu+pqMMbru2wF9FtGUgCs4
uhCpB4CNaVic1eoWIvL8S+NfEJOsKIoz69uvUdY08Dgc/J+WH0NfnxQO7BulkVsQn4naX5+8H4dY
Nu9F9JrSVIlBkMq6xzR9LhoITutPhRw2b0Icq6yPiYbfre5uy+SVrqklP47abN5OKCrwiUBzbM7C
cQK4uO36rtldH46Pz7Js3kQIDE2ZGF33obQda9cI9RaN09PgD0+TAoODoPybGndN3bUw+PMmQjAC
7dZD5AQWEt7yUR99j5P8rYnFSl12aaBmy3MB5CawpwiZg0pfy9hCxSBeOT59fEJm8/7zBPAyz4V8
EVWCG436AwWOJC7JEYxAkD3Lta/zchb+KOpenuxd1E2Ip1NUvOCIPfTws4GC+qaJYCbWIFoehd8i
qcVsLs8jGGVhOlb0yUBdiYSArbeT06EB3G2hqAW77MK7BKSod9k2Bk/tAAt1ZKiMhSYYuA7u7ZZA
E19O9ZckdcgBZJz0NCSxt29S0R9k5w+b2mDzWPC6341+KvaDM9W38VgNQaVyeqIyyg65LKrb1EmH
x15h29JEYDFGKCoA4aLjO+a1bojUotgibiuYyfZkD9oXB+1WWTvV1u2RWsJ6TCumd1al863tD2uH
9Y8PC0zM1i8bMQ9HdahyxGAgGK2y5GGojYenotMN2iraA/CG3V82ON0XYDv8ldznQk6SzXv74SPM
cHW4gIDfncbAYkk/D0CZiQKTptbRVLX54TCWvyUjJVuW9J0X0LYUn9oAs3lHWteDFlbWrAuhNGzN
C/yQAXlcqzl9vPMB7/O/X2epPbsdYbwYWt0Ir21HnkDCOVe1zfZZEufb6zFp6S6zXXCaAYUpvVGG
nINyBfoOPDFt1wSjydQmARHh5fp9FqLFnH6gGS8tPqI4V2Crsu8qr7q37fKTZqhzYwHA8vhoLNqF
Md72/SAvmEBTNL+u//aFqjibN9AmHE2ZYwavVQBafyVNtFGttVcg8bCR/sLKD76vAX4HJN4kaEs6
7DKc9lZe0EIsnHfYlt1U+HkUwbSWNwn8Shl9tnPgNmtNDfCQ2GuXTMtv15906WuYHb4ltigwqIeH
qde7QQbLVzu9zzTfdva48jgLa+C8l1e28Tj2A8R1KRmbbV3m6NWvnIe2qkPmpD99nubb3JefOkKy
eVNv5svCBr67C9GOPvmBKpwUhC8Vb1nO8s+1vbH/a+HN/8fZmSy3rXNb+IlYBRAkQE5J9bLlLm6S
CStOA4AgQbBvnv4unzs5R39kVWWaSkkWiWY3a6+P0bmg+EmCxS9wBdoXmYQ3RMivPLILF/m5hhdm
xzA6igd8/oDMQxQwWsrtY6j5789f+oUVdi7fzWcm8xxH46ET1ZgQG917MewLKb/phnEDrwV5JSG+
9EPOclbQJ3q0VsvhUMX9nPJgaFE56AwcuuprUrRLy+ssER2to5EH86YD9ys0qApxtPlyKnrvdfLY
c47p2gTb9e8MY9i5wpbNMlO6JmLf5WTTLXQTZt229P5O7QOKzn9vgJHDWKcTi9iTelMP73qZEief
Pn/pF87jc6VprecKIlwq9pgFgKDnLlevn3/whdV0rjGdCR2D0nfYcmjQbwMY0K0Jn8Znnff5jWyy
4EC8+VqCcelXfPwR/4rgtAZSRrm8OeSq0ffGj8y6t+DL/N1PObuBhZAjg4MxPh3d+/fKzt1d5sZ+
BQV4ByPlmr9EFVqvV3bHhbP3XILKh5aosRnFPmSPNb3TUb2K5cNirtnwXNh952LToOAmE2wW+6b3
v7u5eM6aBuetvKLQvdDlZPxsd5sosLaJanOoBxeyxK9C+Iu1oJJvI1439cYXsENMC4hy0C0KJ3i1
Vygt61SO3PwyajRrbwThAiaSLkj/6gWeq4KgDy5pW4rq0E7iBBbTb0ozteoAOYLTixHpTKJ5+/lX
XXh75wIhFGAqjqAmP5AovGPAoCVdFldwmHQimdh0zW3rwtecS20n0yzcguSwN/O84527IYo9hMCK
8vGaGuZCLH+ut0UMnWtdCHNQhIQ3WTN5ZTqhp/FKQNGDvjRqfwMQVaS1XhYYw/ZzdKVzdXEFnZ13
IWaz8wiLZz/F9SnP7QqK+7XRHZw16lU0V3t4SKbASqwQc9/LhkUwuKarucyupBMXTpNzna4XAiAw
YkvvLaEdHKv5uG3H9u+s8QCv/+9ZJaSOHV3G8oDpySGhvM7Br4AtYiTKazKjC5MY7FyoCzpCEJnW
ADJeN8NBmmDZirnq0nIZsjvk6vpuqGBJ1MOrcDcOw3RsvbjZAtqEqls0ib8LWM79d3Q3Ch4upDjA
C9+sPty8k49K3maIoaj/fLv9+Z6n5zFXZOD5aeGYfQAsKJHwAC0aCheC+2q5rwjKnfAU/fyL/hkB
/t8iAT2PvqoPqiG87BkKpzMM+0kWwMqJ9jAXhl1KvYtAR0srQCFusjmz+xJ4i1todMMdkpv22RA0
lTzkPYeKFP09JginlW9ztHq4HNKWd/Dr9vW76zKzKVmujvPY/R16iv5PWOfqMpZEe/tGh3uzYAJI
xg+xjq+E1n/eLPQ894W1aLAsPs/2LsapYOhx5uWV0t6fQwh6Dp7SSHrDqsVHFwxIC7i2TuOP0P6S
Bvbj/vPn7/XPBykVZ4HiAovrDzpLtocmch+19ZvylyC1GkXSIBv+DvBKzwNEDC4SgCUMPK8zf0ty
uGrT+Eqqdun5nx2WM9Q2cN9q8fyJPc3IpDHvdOXV/jlSoOex4SRcxWeLZ+NXc/FlCj1wO1hTvmYL
fsnnj//C/j2PEg3VizaBiPZZc9M61NksGqZtk8RkSoPSWzVwxf/8my686HMEVSijmM9BGO3dxA++
N2/HEgZ+U/wQtmTz+Vdc+jFnaymaMkBTskzBnonfAFSEZdrV36isfiATvJ+oOvXlfOWSvPRuPmqZ
/454HRAu8H1VB55Pq7jptxQj9Y37q54o5WeLyga2AmWmkoe8fStKmpSmvSkmcSXnuPCczu/XjNFm
7McF6yoewgQ+Z8+Ehd/7Ub0vlX+PI4YmJnb3n7+UCw/q/LrtCMFN93GIDK29jfQoU1RxH4YCTjWf
f8GFhXV+1y4Q74VSMHhEF2OKnmRi0pnWaTWOV+64Czv8/BpFlxb1sgVfYHt/H/bDWufBX2U29HwW
hvmNzSMp432pZLcroxw+zRycruKpxZpKLKd/d8yem9kN1Ey5ibGgouhJVW8T8F+WP7GsWH/+Ei69
Zfbf7ZBnLHI1xSmYadTfkCvBFC7Rer7yCi59/NnODsgiMJ6HV1AufkrskiwINSKcU5//9Zfe8Plm
DoKCKO5jCTH/sQTBKyTFlXzk0l9+tpM5+DITSKLRHtr2Xdy+RnGQ8iJeff6HX1j75/NOtC9ZLZYm
2we9twUkLOkRehUjMBj0ygVx4e8/n3QqgmEp4baMGKD0G+BHluVVhnAHT3Kh4+9/9yvOqwdjt2i4
b0V7GL35ae7nX/IWRUmPyT0856/8kAvv+HyyCfKg2C4GO6DylUrDaMh/SD7yl89/wqXH9PHv/7oO
uigitQ+Q277sm6cCfdCwxtHazNOPzz//0ov++FX/+vwhUEvUBIArVkNnks5mAOssyyn7OLMXdeVL
LsR7wdkmLio6hAw17r0iXerlfSLHHCnLBJhmBSTO3xVAaHC2mYWZeAVJqYeXy7/VIUqQAoOkKVQw
1xQ/l57W2X7uCnCMloBkSFRBUGy+x4AnGP+EhfX527i0ls42tazlhEhigF1ZHN+5WR+rur5yXcZ4
oX9Ic87rF1BEZpaDxoYjCNjt0sE7J8K0Ram9o2TRo3QWdCOBwy+g689/zIW3fj6wUgsPLhrDIA9g
C6QU2khKvnegN6ElsI674coReyHmOHdAbEoK6/6J60PLQD8ABksl4KVBOtI0ZtURgCOIAr61J8U1
e6QLW/J8TsKCUDopBQKAasvdbEAC6/0UmLIrP+jCYzuf7ZqonrXqan0YISyWHYgdo5+EUMgEC1Qz
+bXW6oWldj7fJYCt03NUgGMQTctTv7SgUIHeRq6cihdqPf+vhPrXweIGtOtoE+lD1uDpFN/ywr/B
OEkKlmKSMfOt7L74OO3t5EAc7dde0B958XfmrfR/3NC6jmVRw/TBDt6OVsumJOFKzfLKXrr07D7+
/V+/beiabCRg3R1aGEa1Y7lBGn4lcLvQ8ab+2VnZhLB8jkOsZ+X/jDDNGjcsLcsxpYxulCxv46D/
osoenu5fP9+ml5bz+alJOw3UUJQfRsYaoCwkrMlhFW/RQqv12+ff8Y8C+w+nz7k52qIicEiXTMOe
rl2jcLxyDf8pojC7MzU/9mP9qH2QuDACdFP6/I112dcpYD+DDCKMOl5eP/8zLv3Us+OVTs1QGYu/
InQAa+FQAjukF9fOu0uv7nySyct92frE2IO2+TumPU+jC+/8Pk+6sC5XKGd+reJs5c8gT4IO/PlP
urAUz2eblJg1msV+cQhDXW3Au8q+LVVdXgmgLpxF54NNFvbgZlSqOAQd4iZRR9B5BHO8An4ONTiR
NatGsmsV9gtv5x8l7L92FXg0wFWHU44v84eHdhBfyeKxvalYsPn8YWFvfKzqPyzEc09bASd004YL
/EExNPUV3L75kYyjfgR+iS8pCU35Q1AuG6hIMPmYRpjrQzZbobGRI1rtNx5Kx+BNNl39XHUWVgaK
5ssKF8LyUEgGXYVieXgDD16zl71xN9EU0TYpAx32SSlF+6SbFkC8UojyR+mbbj0VogBlRnJ/N1Uw
C1S5v7yXnSvvSuBp86SlwOEEsVNt2sVLtWJ1Bv+qeIQ0Lh189tKB9rQurS+fRyYH3OEDOjEh2pV1
y/3UWtVtwVsdUoHDZMsLJhJ46TebpfGjn6LuyTrymAV5xhshQxWZvmnbAkYWAi28rhglkIYzTiDX
o+3tB+HwZXFluTVW5uBz2iaFvDM86IjZH41yJfp/C/kWEsNvdCPFY5+1/FcWcHmEzjf/XcJDHo6c
aE9F2tH1Eg9R2uSwkbeuHGkqoGFaM5VxACziNrvzsVfzFNQ4CV1pL/tbdJ/cPefCqLTuxvhXMFD/
FCnvd1UDwAYsLuwog8hb+TkHg2jmTbo4DC7P9YK+d8QFf82inP2A3GsCncsvpvsICIFfgKdEMI2I
533DasC+1BRjYluqZtt4sIoMglCdjJPjasa8f5+aMHQAQs1z+ZBhQjL1YX7+qEGNfjDMum9BWFnQ
+aR4m8a+K1aC5DBNqi3YTllr3mNw55DkyABJlTYNYytqYBFtupCgj+rA32YjZqzAwyofYLI3pCC2
2hWQ2bZNXaNa/OPs9JaSIQJpMFv6Zw9Fl+fKYlU0bC72WKVtn2hasTopO7pA31jPD5BsgegcKPVT
G072BEb/iGCzakwRMYGhB19UmE1AymnfNGDfqZyh/U89S/kdLbJp31HIGiPPFCc4BHeAgvYWC0Yo
jXdeQuSWsK6ymG8D9wQ5elf139t2qLag0cZQwvKWAg81t/ldJUf9BThPA3g0uoFJpPBMgdoDwj2N
RtGmsV8EqE80420WqxBU1s4GYDh7WcnW2aTGeT3RkqHWEwWI6tDk26Ga2X9ZTDG9u2kBMEl2zS8o
5IG5sw0eWxJXIXxg84rhHIbLK4o4APqCUDJkG40zbC37ajyqJcy/lHEkbqQpmvucx7wFIc42eoPa
q/veOcEkymVd/ztsepiQ0UiQTWh4cAg84LRi6rInH2Oye5NJ+03LcQDLi34FHctCr1QOOwOjsYe5
8oL7BqqCuwYynB1rQIObupbtXVtUG+Bw85WFq8gqMCzcDRVI44Fr/TtdKrI3ngblquzUtqDDDMCl
5adpCLfDCKOBTVZaWHKTofkZGTvCDSzMnlxAZsQnPqTK8Fbd4u+MvuISrj7oefq2hD1ZstioSoNe
rRCRryIo3eI+qA606rwhCfq422ZssMeMC6tSBRAhhgyGMb4lce/WA6FPtQOstchys4m0GDcRQpVV
NneBSF3mzxhd6py3JjnYdpFuT5PW/a+KRuEOqLLfdczZWs5tOe6yWtdrcNfYvp6CcTcKG2LGYLDR
g+ojHzp0L/hdZ5PZegtsRuvGr/t0bkV3M4J9/SsG1eIlmlkP8EdeHrVwaItBurnu4hFNdgjKD0B7
gY1GRnprHSuwvAsC+GPsy6QLuH9nM+M2Xs6rXcjBYmbBTL5gmJfsAGqBSrRzXfnmZRVqB1kPUONY
LGsikS9tYAgBJhWJABAFezSBoz9qq8wPjrpsvXXvQgmodoMO4GYaG+ShM07/r1QX5DmeJnOrtK+2
UzRkrxh9t7cKqcRhlFV9cjPmR5eaIEDJam8V9bPcdJK4dVkqc3KerdO6FWAgkFm/uQiGITNnPeaP
+vpmCSVIvga6rrSLGr2aex/jDc4VNxI62NueEZw9JKPsYYAabMdhu7f1uIJDvxPL3kP7fNVTMDVm
yarv+E5RgxoYm1urivBbrDzzEAZSYNnM07xuaJ1/CYoWRGSA7toUenjvENm6f6pyWu8xcCU3ZUbM
JuQSetGgjV/kEJSPNY6NBw+k+q2HD98IPnm3MyaqjrodwRxUKsfspBDdK0DEeZ5OGnhPGoj2xyx8
70DDPHodSlkCi57LV1gJ5MkUkmA9ySm/bfmYHakR1W4kUNJNZBme4wJkE9kpfsD8b/0rY06f/KDS
X1GDMPADGH3copICpxfSfTEqltRB1+04zKlOvcrn7zasp03DDfoYI2jTEYDP3+BK0nUbz81AwISO
ZLcdJFDfVO1hXG/MPXBcZSZ+5bDB3mm2YOigoPlpMhZkP4z3VA906uJTUy3gZbpKvpBIUW/XAPP4
OE1uOoIXEH7rUSl7GUuDY1RPdVoqHr/4OsB4moaeBFaWtcgPEjCONwGF0joLFYgtQAuugfFs12aA
kyXxvHDfe0xtM+VJBSR9QDYxN8tqjPyf0DLWaVNKNBKhiT7wpfV+ZA2uu1GAw5hMrTYAKvfwxJYQ
PXLb4QnA1DJtlcOx7zBXNS6F/4SJBbaxcsIYRSXdBgUF9RoULDqUGCDcKwui49wG9SYUPhDUjNE0
8st6k1f5snaIZu6WCc8yGvsGxvNVdTvCsa0HTzY09/A2dasI5/Rh7hRA2KqpUUwYYARbMAinU9hv
9AsmWwaXxAoWqDMuq/UI2sMRbxglpqyHW12lP+5ZRBOYoWk9nJCMj+kkJvk4wSpxlfUxxYNpYtQ6
BzrvXG/I7dyZ8QdGPZYjVLTN0ZcMz6MBF6fTkj76sFH/Cq/p7L5b8hiYdQ5S7Y9St8s2yt205a3j
u1nV/C4gIM8qL2p3IHoDiz0HBY4XOewqToFhbMRAf/bStHclKbA3/RHG1147W1zmun+Dz9fHqRCa
Yt0ODihFSgp5owgXGwQc+aMYVFnA7LupAszWiHYFPGG19smMOfoMN085wWsc/HQ1HVFTAqJ0iFw3
rrpwdG9DAGxskuHwwiBMCNlFOyPIDMMGB+wydrg04Zyy/Mz6Wp5KBdKk6AAKSkb43tsEWeO0Lgqt
T7FWxq2jjJZbhFhNmeQVB1S5gxIsPrpApV6v0xo4iVWn6jAtWgCECmflB1gac5Tggw8MCG0N6NbG
OURV4Gb36kPwXfppZgSmqadBnyQICN/h8ZT9LGfYrAnjeavSZ/0DinJkF2EcflMtSCITx2b/rgqp
vmXAdK8XkQ+vfgcPKti/LHORgDJIThoLJkgJTv03m4/RE3Sk8cH6RfMFtpLVjKeQqy3IJXqFiZz6
Hn+0OPbo99oV4mTxQnwP2jdnB/32UWYmKx56JVAmrgPGvVnuomJxv4KewGbOUEd/AdzKT3M2VB+/
v/duKMsRoTewOAU/qm1D3KMKo9C5WCpgLgnIlIPH1iywZBsTZY8inkEjxXG46kqjDoiFURyKJejS
vtHVHecTzCpzqPO6pA3GqcTHLeyXA2zzptDmS8xksKokpXceayV2QuRCxMx98CzV6JsjQYkOEWDR
ByvC/PIOnBRvWzXIJBQGlBvAqUW+hiojeO4ajCrZ/qBmzO7WnRe/gbniTOLqfHmQkxNvRc2nlKDx
v20w05DCQkg/irqrjiRW09cQKVOViLIE2znQ01ewu8Ae1dO8/ERkBLckgmzgWwBLwK+Tl+c8YbiF
77yCsRvS0fmxbEe7VSH1H1GDIQdVhnm9MhykIDUrxM6B5jxtI+Pdhlmdn9gQ4TU1046FaitYW508
6kXAnpp26/VBJhPsOfaYd0Ku0KzpHuvWq25FMSyvWAzBWmKfbJinu93S1zNIKwNfIaa2aeRgHumm
cVq3SNhuepBXV8E0i5dx6AHrjQy51wFk/UUMQXLTa5TvrKlSpJr+wRNaniof1K4SA1ppg3QijSvf
AetRzADAEgYRXcyDncQh/9yMhTyZcikfjQzilT8F8zGLgXrGwQtlj51RtUdl+gUjyP4Riz07Gt7H
byiBygOKSfEK0UV9iAOMabFiGLcV6OiHPK4CMJOnPoX98rJX7SK/CuW1T7W1oOHEjJW7bkFW3Do6
beOwoe9COcwBkdjv4B/WVg2csux4ZL4/3CEa4piOUBw2FMEMWBYZkYkWnNXpANR1lBDwp/LVpAw3
KSwGhi0Gwcs7mxf0xnPocqT5UtK7aPyIF7F/XkJYyoLMMrY/Osvkew+YtUr6fq5eXKQlRKY5BmqY
gs5wjUWhbibSVHcw+bQ7prwMkScFy2wN30+gXMk/6S2Fp+G2bLEKdDxM84pMskttrS3+L+vfc+mq
F4DiHSK2qEcwZ6lG+anPrPLWDdKyn2VBpsegtEW+bUW51AhsKvaC9beAMRtWGL+DHW+WosEe1Ei4
+yytvQ4D9oOnksiqBrq3sMfpO7qtN+E/+n035gko3tWBOzHvaytHHABlDGvl2c2rOar8NJaZey2d
9RNf1A1LsgBy99li7Aio6bz6DgU8jD9wpAMKmbmjD2nWOsc10yYdZibui2Ch9wWJWdqXudj0vvXQ
FtHD3ZRr2Kg1zFZr3KfL96zq81vR5cEOHlCAx2Ek9TvcgOTPGTHNqRiHzqV9NlabWDXgZjbzgsgi
Kj1ksCVlQ574MqcI+gh65KYX3jvTZoJhv6fVHkUL3Mi+XtC8FWCY2xREv+UbLyL4oQy0GTawAFpM
OqDcQhLCh6ZOfF6dJiQV6biAtz7IOkx67gzKlIpshyovd84E8/dKwegP6RpMyWe2FGkgcuCKh6Lc
QSg8/2ATg2HSBJXmUTa0AE7XyNW0RPWm6Wm8ZTgENkq081sG1PUe5yRKgjKu/RsIs/u1pi1mP/wF
aBQiF44rMm/bOwStVQoLSH8lUE5IeyXMveUwTEJKojw/ZW3Gvius0hRRbZV2IzjTeSDqfeHVAHjn
xKibIiuGHYAgxa4gfv/I5no6sNHAZGApDKoLAbdrUvG3aFLVVpRtvmGjoCsR+2yLBgTNUuKV7V6p
ZsD1ZEzw5Oc1kD31oEHhls09hvf0luhCv+RhGRydMRgpkRIclABmCKXAKV3NqD91Qydg5zzOB0em
Ai25ECMUSA/1jXR+tEHKXa/KHAi0ERaev2Pha4w+qExvTA+9R0JbZBkYizWoEAwS+nU3s9ug1eRh
cgM76R6nIsaM5vorwufhwZ8WliDAVWXa6KG4dUU/rErtx+seafs+xuUIfzMroWlrzUpHQ5BWyKY2
6IdV7z0I7BU6Vrn4Umchu9fVGDxjQsuiJBDiDG0ruCuUebiyQb/8CjIU/1PiyuamxMjADuGVv4l7
z+ywu6eVm9rhqA3rX5XRHChYEEKSKmdihcY3WUWYlTjqblKnvBU8hcpIPIU1JKqoTkWvoK/WJ26k
PNC+0Q+ciuqbB6f81yUUfIcJCHz9UAO32gReCOscf9n09iP2VUStWR/CjbLIZvkimrI/OPiNPysD
8lszBu59Ef60F8NkdotWel3nQXjsF0EfQ0xWrYoxavbwzSt3JIf8eugresPCMDg1lqsV63p1R2W9
HP1ywqEV18UJvmSIG6pCFt+wpbMTmDMQ2HJiK/ghgKdQxcIcS7YI7J8CPgxSubWJ+wmFuqXfDA5R
YxFWv7grssRD2fAk7cS2gRHBqvB1/RXjxcXGayqohkPcu3Xj1RsDEROS9qg/5Plc3LG8mVd1r/t3
OBj0D/Axi46ER/NOkQzB2DIHqJ2EMTpQ2C/kMbZ9dMcKTx8aOsMBEzG52hTSEy96idFyEzN/rHsL
uPVYBi5BU9kqOCstFWap8z57gtt+91srWz56ZV3cI+VW6WgC9wLHUb1DhdJPwT4aoDw2zSYbunZb
1nlGExIH4SGAPQlF/umyY1DAawET4ch/NKb1b7mk+RZ2bHoHaxY8uCmKn+wED8pSYq9Djomsr7CZ
RaG340CTh+R5GYKG4mREkSsVJYvuGTX2DnQ8eixhSXwghI0psjxvD4eHZsOoi3cOYuxDWIRIV+mM
d7zwxu65htU27G04Yp4JomIc42TVVBgcKV0dgcWAaKepo3I/jARzq5yRr9WMQbZQ1+MKFlvlz7oC
Qj7pFhM8AyQWrS0KObC67uy9nRd5jyIUMdsC5s4Hv+28Del5lnwUXGnCph6WXLk/LisS5nQ1qly8
ZlC+39Ip97Z67DoPBHoZJFQuCmP4sZpvGh5xP0EVpFjPEDFsCUZIt24YcfnWXjSnDmawa+zEJfFh
N/CN8dy+jhPC4qn25besVP0XPcYSlTjP3fbAKmN5ymw9RJzeunzon3C7KWT6otiPKMXcCCTHTWKq
GiO14HZaBGbW33Vh5UCwkcjcfVS9YxZnmzCiyP6gtIdRdoHgp4chSAZuydEbTfyYCaeeOBwJoiTy
Tf9kZzjsn1jj6m0X+znE3Xyo04DTCh0qYb9MHvZ11dUl4PJWAgYbkvuwn9QXr/PzO+cF8T4UQLZP
IRvWpQ5R9rbG4pVYi9kPN27rNlKnonB06+KRPmIScX6xpse4den3r6W34JV7DEJvkJ7NL99DKI2c
N9qhVtPetBbxlegVRp/CZX5AlRriLh8FnCUz2S1yOb0FpWzZFE3QA6We+e8mypZt3zcous6R209t
k62QceWPsMiVN6CVY9K4hpcILm/vJR/96V5rz24mvG+1ZbDRKzZxIHBA9q5CyOqQ6N2GBCs2b6jm
awS44j2qsr5Iw67nX0siBLkPSjzg1Po2e6GjrY/glZs3VGDgU4cCpAu3BS5AvmG4Z97CmXEYsuUD
BE3URMMbzQz/Aph1AwTaVOTvqDiG3/H65HNELDwdPix47sDQ6XdYF8FzToMAzQCn2AsJYNTk4F2i
EsvIS7YMSMUcTzhHpMcGF1W7Nh8UKEpkuVXGehvmMIw9Z375G16I/GhNUOiVr7N23y4MPXjsY7aL
zcy/VFE4PVVTI+Eob7zXoSflc9vWwiQB5+whgqP5DmR281OSoRwTt0RwOPRaH9kNpuNAm3CNvo8x
bfQ1qHyzM3qkv0EmHNMQqv8r/a4LHbV/PJL+1VFbEADXhY8eP23JoZ/GB6LbX3xYrvQeL3QHzzmK
ru2HYInQTq2CMo3FD5xJ8B2p0RDBBKO4Zup16VvOmraR5iic+wsmARrxxdj8rsgw2dkvwS2mkJ4g
lbgy33RB23PuSiYQL0RwpDa4stBqRyVfpjER3V0Bv+x9ZyZ95aVcbBOfqQfKIAOeLsqLgwWmSaUU
YemWliK7t+WSryLKCmAhYPVyWJjQ75iy6+8ahORXWroXv/5MYODLHosQBU6MUscoCmY/CY1s4pfi
hkY+HPgqxAVhfir1BIy7aR8+b71eWIr/9GP/tRQLJ8aQceyWMTuV1WNJTnF+RY1x6cWdibKcUqFs
nHCHGoFUko+IkmAEN63hufg9i/4O6wk5z381H3Po4mBRWXlwSFFu8yGHoYeM8/Xnj+fCbzh3LStR
zopxIMlDWO/rGu7vr/lQJFn47fOPv/D0z53C4GiD5kSP1gRFE8sokSIj0eSaUPqS1ufcJwznfqsd
KEeHqfKHt0oipQ/zj36Z1B962s7HGAwnAz+gzDWePNLYFQm6aBMukX2IPDo/oWMzXlHQXHqUZy+q
D9k8YNJMHnr0hK3d8BBk6OCm5Vc+/89COiB1/7sQKFl0m5nQHsI8k+thLum6CRsPs+dhiZuwq08D
xNfoKgoIWsYuj9O/e4cfv/dfOwhzthFF2I7CX9nqbc8FRp3RJdCbgE7c/Z34jHwsoH99SeAN4J22
H1MzMT2J+WfgcbCkhjUZNW7N35//kgualXPfNBKbOhosMGVokt9bf/k+qOHKy/lHLPIHfce5bdrC
A5RLpJIHxyT/9WGNctPEEfpfeYOhnyWDnIOHs0bhMZsxjCLiVIeMrj1tl40tg1CnGkk5KjnL3D/G
qh32A6Zw/u6KOef3AoVaFVDS4OQn0hYJShfDRnKOCstEb/IQ0eXnD/jSFjg7EXWbc6GbsTromiLv
INKk0jPAQ02xnygUwT//mj+/R3LuqdZ0AtKjEUHvZKD5QCEHLffPP/nPP4CcI3Y9Z8e+aDJ5aIG1
Qcw2L80rh4ZmG7TU3qAvrK4Rdy8o08g5creHw/+IxrM9oJuMriniNvEAD6cIJVN4YhCiaxj3wlEn
rvppK1HIT9oarQcMG9WrcOjU/TyFAJrEef9Xi4SceyPphgDmynFWx2JaB8uXYVJbOj9L+v75s/1z
PIWc9r9b3OVc2jau5YFXP1HLWHlxsSPRliFjt+bKlfzn+wbFxf9+x0AxMjPNWBkx/VVkD3H1Qq9O
tlz6+/3/fjZrowCqWFUemgitljTrIqhGBmfDn1zXPIU9a7SpSSa3FnkCVP/xZH6gYDajNkR1dAuj
NW9rWig4gopVuw+t8K5xrHkNmxytN2eb4hh5yCplMQ9rEdXFN1Pw4qbDqYg8LTL0NRjVmJgCiALT
2WgTT5Tta5hurxjz6Ebg/63h3Nh+dZDAPMHfVC3Y6jM2R8WbEJOCHsZ3dcvuAt617wJ+u6gGNaTZ
izn/KJAzNEeqsSlXuFWmVfF/nJ1Jc6Q6G6V/EdFCElMvIedM2+mp7KoN4aGKGSEmCX59n6ze1OUz
SYQXd1M3IjFC46tznqNr8qvqC4ZhgPLY2ek6b9OLk8hqkx5qHOcydA8rB5V90GBVudxvB023mZ2g
6uyIMvQTpGD/aOFPDUTZ98eeuQhWLIfw2JVFeVeBrLTtmrBE2cBLDVz1Kv5Qe4azTcEPfIK4eghG
qLn2LBq7FY/sASrrAqJGzGRHUtb041v9cqrMi7oqyYz2cgtN/wCo7vP8vbZgE/Aa33G+l8aIe6xJ
5ylQAWCoR+wBxmAp7rBR9Ot5v7BEf61FJ9MDEWz1llVW2Fu1dXobs/oDeI87qJVumFFuaaheMrbE
QZmbISdTvG2YhYYBMT8MEHiE3itBYQwyhVXRL+Eq5vY5k32UW4U6JIpBG0HrlzDi+7QiN64cXnER
/QOHsr1RjB+uJPFC48280RSeV425MYgBxyLCxS0KyjelN7zgdnTrlM23dtlkSszDTVBWOEzBqhPq
54i29LYe4DlmY4KrDWzaVtd78sy6OIWlMZUUaaeL6JAhXsdLzcBOvrc/I1NmGGpuRVN6OWp0mARX
EVEvncYoDOudcOMNqulLD5qZwd3JRpA5nhMZEu/QoLaqmhKz5c+4XFiCZg4MZAoLgxyDtLo0MNYV
6w4a90+HPqb5XY04eghXzXaDMJV8Hdqe4ZuijldpKgzcIsXVbkDh3LetYskHMXMeJlO0WAX9K4Gq
IkG2TeYd4hF2VYjCEXPRMy+6CcHIWFfxkOKqw7DS3reVrGvfGVN7f723zIwzNhlnhmdUIjZr1Dcy
rwD6y0ktVMrypsHrD8l5jA1N/brM5YuHsI/fLCfF92wSZIo946mRmXGDoxJ4Pm8ubun9UIU/a0WX
4hbmxvRkloI8FFuNHKd+r2JBMz5jg71FJdJ3cPn5rdZzJ62XO0iebgEWOwwQXBTbyH4xi9dGckRt
4PRlnMD69K8/ybz80f97tMDR4L9rh12EIWGIkzl49NMzM8jfoN8pq1UCgYmWEDQ4yTrHbRw3yDsb
64Xt4MxAnBLOLNO2CC784AfRfANNMv6zgs5ecs/PzFVTzoZTGE4H23FygLDgVrABtN9+Ifxy7i+/
dIp/zpKGy5rUwebiUNHzRb1nQe6ridhc/xwzXWtKvyiAcunpoC8enHpvx791ifqx7qBDXgo5n3vC
dKMMbdkYKwzMKu/Bad5wFKCNxPZF9b2QDTLlYJCOuSlGCN6Bt59sfI+haPQv5VqydESb2SxPKRgq
aY3CllVyKF2Gi83+JNpi9KsMEpAahjjSmQsOn7mPPRnpidKaGvUQH6hH/MK0b932NcV1xvWPPfca
k1GeZRp8Rh0lB7vrG4gHPfe50SnkbLnJoCZ3tPKREr/0tJkxMcVjQHps98IFWKXLrHqfhCwMSidf
OpzPtNSUjKFsUSgo6uNDVfyKknInc8hcyEKi2sxiMoVhjG3HitHEJjrDmcSMCDhYpH13cPriHvsJ
Pd+uHtSW4or3+oeZa6rJGPfSMQNG1wT/pESN2nfbPgUcy1yqlc8Mwf9Bpo1V5A0Nln5h9+rB5hK+
HahpE98rYrrKSam+dZVBpuw0CqCtSqEiOiC4jeIqvBvVyjKfQ0glpBdvrzfW3Nuw/06IocIll4Ce
C2mBOvASBnsFDFTjTyNaAs3PjJMpPawaIospJY29mXpI0M266t7IoH53Dbc+8qHoHqPBJgttNtfX
JkPeS0zWWJ0RH5y66QKbjPbJ0MlwGBqzGHxqOslPSFzt55o6oLYbWQLo/fWGnBtCk+lAOVC9gKyN
idJJfZjjd7lEHbFaeK+ZPj2lmKiwL6QDidSB6Le2flHQ4F//s+d+2P3v94cIza7SFM7erAghNcGW
yMK0ubARmulcU1pJlCd5lTqY6buwOsV5uYf14e2SVVJoSMevv8DlD/1iB2RNRnuEzJsOwUdod9WF
QEKIE0Lt900xwO2YNIGGR8HwnG925inDpDR0KwdWozOrY5b9TmorsBmMNxmS+2BWuf5Kc9/k8u//
bFIEYkXtBKrTgyj4e5Qjt9nzyvP1354ZjdZkvCfuGFnQAwEuwoEmshQT9/AZyF0keLRTELP5uezZ
/vrDvvw21JueDFGwgeuqrexDyKuARxJBvs267OHwSeIAXwee3m8VUfCoy7D8p80GCGhsNkb4KsDp
PeWwO3Q4kSW4XC+TvFt4n5kxbtH/PqSJtV07FLWUkkP11BYXZS3kBmxhLp77+cnk1Xh2H2JrDfxI
hmJQiiPVGKMG7OVv1z/H3O9Ppiind6FVEkAh4XJLQmI85vt4KUFpZqhP4SzUhGa1R7DG3oncm6js
NjwbAdcU3qNRwO74rReY8llUVKSjZQIM4uhHD8V9T34mSyXomZVjGkINuqNRhy6qGOAUPSQ46V+c
rPdkqM+Epm/QOZ9htHjDvdbSxDXXYpOJC0d2K68Fvraud2OI5b36xYoX7Cm+N/nyyYiodAj7HGSL
hyaEhL7dgSB021gJnsMXhsPMPDWNnbZoAesLVcaex9lvM9KvCcmXbltm+uoUz5LG5ZCoBBNtjpBR
pBJw6N8Wa6J/cR9fLBp8MpC1gOey0wxFt7qgSPpN/lDDqiBSraqDohfnDXe2MCxHsK2AOoAV5g0u
SbmuS0TgZKq6M4gD+oH3MMSjCuouMn0LAsCkqU9Vkq8FZQckeOxjXXOfO6z2eWE9ZG76ao39AWZb
DZApP8k0+V3YiHUwy+3QMxg2RzJiv2oVC13gr+P+q/eczCi24cQm5EPs4MIGfDd0Qwa8ngVHDnAO
dwARGfsGutwAwvNiNeocIUDDAIu7hL3WNy92S9PIEEdEh/YYCUr2yoZKMtPwA/ipF9sL5YSZNWlK
zK0AoUzNEGtSDG1bHEWFP2DntFKJficJ9Iih7DfXJ5CZMTcFzkQ1boEsBrTWUL/XcIGHFHvCs0B1
7frvf7ngMTINj75wu+C9wAIBZbOADrl4gonoRo/p0ezjhxIBOfDwrK8/a2aETAOkOXQ6LrEcTIYs
/ZXa4Ydi8PF56uF7Pz+ZnmDkaOukAiaszJO9nRMBKyW8GNL75p9/ea1/FmyBMF9DaGCLemMkQSTc
/lGmAhr/TocLX3uuhSb7qAwFUTgkgI80cKG1EmZcrVowZXxzSJyFt5jpulPuTm06RLZg+x9a2Fr8
Pmf6suM8wZR2A8Vis2LQ+S0M5rlHTXbqcVlnXulcdureY2I9FkLsWQfj2XstlhLJZhqMXh79zzfR
0rBQCTUAtmvfc9i+hLwj48e3+tPfFLJ/frvquNnzFKdZDvJmGrnw6jx12bDQOHN/+eXf//l1HQ1I
bU+96BAqCE17F8EFGjL7LaoM7FsCBsSF/fcRWWFCK0pTUM/6JFBJuIrbd5kI30gXWmhmcppSdjTu
AOPIwgNCRFaJIvdV/1g1z2W9tKbOPWCy6nWghZBKQtddkuId+icXdI+2vktCO/sVjuJ7JGYy5eq4
FSx4KStxxBC3Vv6Um/eO+nm9E829wWQH67mjabudCHEf+9txHqg1oCvdUf0tEimZwnK6ygyLZMQ1
otd7t5aBQJc8K4CrrpfG8Ew3nZJxJESBlKkeIpgkXBtVve4tWMMKurrePDPLzxSNQ+uwSMGrKA95
JsMHr+igTQff/Jh12tgOTj62vjQ0wkBd0S+cKWa+yBSQA6YVNDE1RILEgpnpRPsmGKCgFurH9Vea
EU+RqQS2J11rckNWByYafTc2GNo+SXsopq2eaoi0w+Ixj83uVknLghGnFzcJQqo+jbhznaAhFhm3
aZTk960h1FuigMtdKcAHyoWZZ64BJtMCalt21huQxuQhiv3w+MVE74Vxh2csbCpmJv6/F5b/zG1D
kWex1cIGHKmwPErL3Xa8WMGAUfqVJiht1ny90NiXcfTFfnGqiHUtp3GLwXbhaUfkqWWnBuwWsV5D
WkhXMdwyj3y0YULoDWPtiHaAHayUu28+fLJZbeBPLgevokBMhE+tx7FrVsm67JreV+FwC8zhD9j5
gSEMi7Uhm4UO9nda+uqdJ3OKZTedWZS2PF4uOGP4yFA6gl+x/JEi/fMotAMLqeENfAxG9zNqifyI
x2JVJlVz4gz0pTR1CdhhvftYuVT+spIqSYHKKXAlbMGYsergRwHFhBS4GaiazfXGmplIptpcRtqB
F0NFjrxAudFt5BpOlJ8QuC98jEvv/aJRpuJci0LwYMmcILWagF9hny2xxHCf+9Mnm4zSwG22zkfz
IEOQToRqEHCX7gH3XBqRcw+4jNR/xksaV0ivKyg95PGwbhTQCl5a47s6CyN+ZjxO9aheyb2oTmkJ
mkeZ6VWC1NBVR6pxHbulPpuKsjXNXLXE65173HSCKXPD7EzIAIgJl6jt+A382tT+AyeSz83umx2K
/bfRmsZpqIS/9lCNtQOJYZo+uK0KV1K61ULA4tx3mWw/JHgMfTRK70A14yvPdJs9wEF5kCh7SUwz
11aTKaSoYXOBIoIcysJ6TnNxN0JlnY3VL5PZN2M1/r4++ujlT/5qeEznDOkKiTvv+hghTCNeSVGb
a0A/WYtTcwbvNq5kwz/C1u7vJsYtfKUhDSyVih8sFBByWBiU2oQNQHLc68yDEpw8FWpU0tdjVv5y
nA5Jv16Iy9DBNjh4BRk81Lp3/lz/878c3NSbpph6IbIkoQNURw8kJjBWu8WM+C+LaPjlSbuAlwiO
PpHxMYfxOG/Dg8uys2r1VsjsHgqkdRnVWxnaC5uPmReZyrOQ+RyWUdaqYw73ISPPfZSsv9VEU1VW
BQxYE8oSsNvw4sFznlxeLVTNvhb3oFQ9mQDhSC0yJ7YUGLSoDLG033ol+zM6BRwvZnnbEsi/ogpX
1pZ0N0ZsLFzDfjn88G0u3+yfaTGjyBqWfUmOXQQruQ2M5VY5+YC8J2ouFHLmPv/kiGq5A65DESl1
oCG1/DAqbhOvvInSbjNyEN8b4142CBO26FIN5MvxjneaNKWZcZh82aAPSXzDxvCuNLcCWJAi7nFb
unRFOtPLpmpsyBpdMWZdcjSNaDO27rGmxvl6N5v7Jpd//+ebwIluA9ANm6cQfwqRbQaQp4alCstc
40wWDmEQ7dmhqQ9hSY91yFhANbH8tnBRyylYsini1lvYo859+cnyMZLWxZGmSY7ZCJFu35n1AzNk
eV9hfjzCR5psDCroSgCKtK+1txQkOtd+kyXFaoaiTTC7HsOeQxvHt2aTA+sTra5/npkWnEoCkxHV
U6lpdwwVfy8Gti2qWPiuKXA+z+H1HnDIXXjS1/JDzAqTFowzASJrw8ODDYN1trZJbZwRuR7uWqhI
zgqLvgRFJc42YODIP7kyOrJHkJL+BEQN6ECHe7iZwN9a/WZq0K9x2bTNDv5zDlrI0CavA0AFvy4r
zVGXbgb3eIqNfAri2cqoOkCdLQvMw74m/ExSw9kMgtKdI2W1tllNT9HY6nMJX+25dc3kmBsxfa5Y
pjdNxqKzw91oo5DFAwsLMV4di4i3rK9z324B5UNbgXKM2nq6RvpT+yPOQabxdcnT3AfHq7n1MgsK
tcEptolZD2svjo0Nt4D/Scwk/QnBvL0GgjzchFWvhZ8bdrlN6HgRD2QDiEYZQDDGkP9WoWvcIXh9
OJOmTQ95l9RrJhF1PhqhcSwHzu9NowMfQqR9cRBp1GA0S3Wbkhxombiox42pwmJjg7B1ZxQdXauI
Fyd76GCrboFPI+Dc/aFDQ08I6/4BX3C/beJhT7Pmph+A8DBSRVapMVarhqRA4CDsIjA9E6V14d5G
TnMCCwVyRjK+Uo2gzly2j6LqqqCXIgEVTmOT6lr9waSZ2KCeheoDBAwbKxKnvBgKv46KnRmPe3Ae
drnV7QsLmshuHD+Fsm5iLZ+bOk827OItS+MO/KowhJ+n1Ibv1PSxYG3rGz0jfp1xIGdi71x4As5g
x3u1efGBk3e5KZuK+66kcQCE372RO8w3y2II0qj8UactgIJcHgnkoAGHEhp+bJ74lgNcggA00hde
BpxcNXyYoA6MtP7dRtZPO5JnJ6oGH199j5KL5RtRsqeU05XtkS6gvfHWIqwD1ypyXAH+qYJqtFkw
mvnoG/yywY7lnVWMfBUZFbmzoLIAzAebbJFYm0GLO7gY6hNxc4TiZhcGw7mUVbjqco3/ndI3WBhP
ODc+8YaLh5RYb/AogFsnc0CArJJgpLVkM5TM+UNqYCHsKPEZxe49IbUJLl9loI0THL4dDll+bATh
UOJquYfVRnTdoxwBdxegojGAgXcq7x1MsN4fPXiOzyPx4JTGL2FTHVTASNtW9OZZ+YNmVQB53XPs
Rj+yzvpsvSb3B9KczNL51CRKfbjXvSBOWvwa4cBKduDkduC0lC7QchbPT6EAicyEfGaNpC345m3z
IxvAdYFbzrcK4BZAR7vFJdre4tmDoQAczHLACSsACzvoNaV3U+TjmQzVTzh8bxpuaF9E/aFk+Mgu
z04MHB8ftCi6BpulXvVOxFaY8mrkWfNb7H3fXct60DZ9qqDCbyznDCOGCErCbnCJnUKaaCY+rF37
bnDA2xR3tJQPtB1vbGjWKuDYcDYedsno3jBHP0nJjm3prcO2vnHT4ZmmPAIlhV4gxdEB2Jn7qNE7
Ix43Tsg3+Zh9tqQhgdWIDa0k4PoN9s8t+YOQ9NdaNwWaI2MBLCXovn12Uzui3hFHYiBYKvSjArVV
Wad90FF6RyIvQJLaeKpDr9vYkHatoIFcccd+LFxnBTcKrJroT5jTzDW0GOM6JcUnvD4nGpJbdNXS
H1ThBCPnL1ERrgDf3HhZJH1hVlsgC/2R0rM71K/waiFQENbxVVOxlcOjGNO1ux64+MTu+K2O9Tar
YQ5qkCmeW5CchyPCxGsbtFn7aJNhbaWe57etQlxuXqwpbIVnbpEQ9Prqvoxie1VieQ+cdNhVlviQ
LH8f27YPVNXFQcbrN6BxnlPgVPykNpERb+o33LrB5gME9GUXGm0cZyx9l4RVQKLhzjPjPSh5W+BL
rQAwLnOXh6hphCK8SUAEgRB13GtVDDdOCd9gTttzWA3guHmDr4j9ozLQgYrSU2c5WP5Ah7NBLoxW
D60+rBGX/tgy+iuTBnts8kS/FSXD90ki4jc0hRFKyaPs4w+d6YfQptvUboMKK/u+q8PXDh3ETwZ5
ozFBYiXRfwySA4VCn5Vp1oFFw+3gmQKGf/BmbAup9TYQWbrYAAcEzbwtnhNYZP1MjsRvZV6A8Gj+
NGvjpkvMo8gAYgYTY2OL2jtR6BjWZoJ5u42cdTVijwEa5J00kW1nFdE+aoCliERzLCQ6ImxTmHw7
rH6jd3BH42dXm6eeu5/QP571yPeYcN4zWaGPyfzd7eofXof7Vm7JNQ+7bczTZy+jh7Ic6Za7wOU1
MNpbmSZBllp7VpnZ1qqHXYvV2S9l3W+dvMx8SPjwAQZ2S5v4OHqwWMUXdhZXj5JAcgfB0r6um7Mn
JFJ3k+aVKtniKwDxxgr7FdKGPbYU8GX15EQ8THo26QiMXhlo22n+G4ppN7Ar1YJjhLeD1eu3WUPB
ntnGDSyd28wdTy4s+ykyo/2eNDhPpu5jb8X32Rjf16gi+REweHVVw6EIoFGQJjk71nnlBRe65mrM
w7sIvQWV/IgBAxa/Wz1gGWODFX5wQXdE43Pch4z3UEOWft+Vr0CNpk8GKmCBiNVdVXDcqwOVS/u9
QL/SFHCcEOyOC6ccvbryzFVPsjRIaOn6xRi+tDUWV1j1QAkFIYN69W2kxE0Ot1xSi4e4ytdm7+0A
pQMSNRl3aWw5u6wAasOw7DcnsZ6cVm2LAtXRBszJAGEfYCZCsQXCh7k2i/Ch8OyDwgAOOElMBGaI
29bOJQh9I6IzaqICZjaIKK46gbgZCrxaCH5L41XjBp1H+/0QITqaH3nbrKveI0HoiPsBm4tK8k+7
1w85kF6wthrthVpX4nPXTyOCHN0agw9bVKDJe34CWQvbGpD3/BYuBAnVvi9G9qOKzXfB7WPViMey
R/cBZgromW5HM3vn5t5WayQggm8k/QSAmCAyjbUCPQrnufFIwAkDJor/jhukpUQdu4mQJ+rbuAEA
GKUr1n0l9M1g2PltIgfTT2CFXDeWhZJYBy9nKD/o4CXrDrMxUIIFWJQWbuRXUqGihj5eJY8hkDiO
srGTbxu/VMmt5TgbhEu8sNh+lYiIXSEC9qZv1UvV0Udp4/WJET6YvHCDnqtn1/V+pixRQUjylQB0
FzzZBh8qLQys63XnE+m9jbq5KaGvgo76lNo2MB4tNhsJZPqhze2NjYJwj8xuq0QYfVnK+zI0s6Od
legccLpv4UKq7iiY/AqRvpgu2wwEQmAdYfFowQb6KJkbF6tUFuDY1CXaPR7giQQdjQtcqPZt7ltl
nb54poYKSyhzPMLHxknQdAkZA8SWOkCRYYv/4sKwr8HwzLA/QIVUbAcACe9zqy9uKGfJA7ye0U0m
mXiMJQcC37CSB24mpuejqAbSEpwUYO7xjHjnHHy5l55GSO9ladP6DBsWxIaz7pxyT30CHOZVq1jQ
TgYxdmI7IEDqfS4NwHuIOYb20UHRCMwYEjp3bMREE+VVnu9Hc1DWI2tgjw4EFs8fuHzxAjm6TPv5
aPSm39boE7gsBQ4KEDQbOAwXWbQfZjN2t6EcNdbPwlbnEX/piyVb72PhRDVzNpy6SOA0zT2atPGx
1lGOG3Pw/LE4Am1N0GC7AvuVTWPGEvkUifXbJVAdVNqJtl6WQdFjWsZTw/t6FxWVuSN1I++olCA2
m657TrtWu8gAcLuz18ed6XsAlPW+hE0l2ZjisqgPmePbrgW2tp11qxQowpWKsuwcdXRcOzX8vRZh
DH2O9XSbD252Avg123hu5hy4ViDcdoAbc3tE4Y/B41iAigaejczU2rXVfgQQ1XWMFTIditvUMKMj
IG/Jzh11tuqSEVx7M1W7gYIx1RVtugYIK/PzrNEwP9viDL4Q33CdI5Uh6X+m+Yj0CBaK1xAl0y1Y
hpijS8ZxUAcUo1BlsYo4E6Cwk35FUA3xgRt1/VZ30V0c5fWaS7fB0R5sDUOHFbh4iMW7/hEvJfv/
qbNSz5nUc4FwTxQdCEoYSb0CgBPR1hDDCuDZ7Gb7vUdMS5bjYIOzZvQHWigniEJJwbPvD72nn91I
L73ITCXhf+0bRAGsWMijwOk5pRw0XvWAQ+2dB5aTUQOPe/1tvrwBpt7UyMGFA62WVVTH1DQDLIED
aCOQ/AHhRNi4GZl7xFC7/qiZ8TW1dXDc8hNgIcWxBksrPydAcTajXl//8b+qii++vD25xInz3gOr
C79u39enZNf4drBp/H26Cn9CoyxX7H48OAdjW64f48MOAy170Qv3FDOdbupAtAHCcDKQqY8UB5+i
+5WXtynmhKpaksXPtJw76dVY5uBtBJXumJZx/yZxUnuE0ipfy2aMN9fbb6ZmObUgkqo2RQQxw7Fr
47OKizIoe5ypvvXjU9MhNXD4ivo6PpLcbjYQOuI2x5D2dyx6GPOTIjLrOE8aKfShzq0foCHiZFwm
P7WdVwtVvb899Iu+NU3XxrWpAxrwQA4ycmp7jQgFgNpDL0M8xKjuGuAf/1hxU8Lkbeltillvh1wV
65SrTj8NRuEFOdIVDzbq0aisdO2qBKFmh1ND9KbgvwdLzzD3KSH0vkEBayORNoF9lcaa25SghIVd
z+4jx4qDFteE22zMzY15odth52GsW2baK5qbzlnVIV0LV6ag6iVrBK58DLGnN1buRmcQ0zXO6Z5d
hwH+Nd3Cs1G8RqjvblOKM59scxx/RqkBjOxV9ELcBvtZiY1w1+U4RcshXIGBN6zMUdhbL5T2Q9ky
54USG7AZhq2fVIoFSZtKpLq46dpJTIQZ524PQezY4IDoYVfIWtXeGKRicCSHSxqEmcEx9VC2JKaG
4VAMDlveZ0myy1p2F1bh92ataYJ4HnFEiEpUjBXhbwp0bYXKEbwbuPm/Pjj+iuW+6l2TQm4FHKjR
ovRzJPfV/k5UwR0jq70tgjtzF2PzfCwQj+o3nX8YYj8wfz/aL4/Z42O6DRfmzpn5a+qvTLTd9vXQ
lEdeOX/KOAFiKOvOBmBbvgyL39df82tpMVaay/f75+rC0zDVsK6sjtitrMy0PgsNsUYE/aPDsa8e
b2WhV8A04AqzOyhcgwaI4vC1awWZwfwsjQJQD/waRzV4UBdmvZk3nzrmYjEgzr6q0PSZFH9cB2XX
NkraOy5wWCk6Y/zeBGhPPnGpGpFEhq6Q+hDteEk3Jfjo19t17hUmNxpuTKmZi1ygSv+z94xbhlNQ
l/1Sg3y5/gBzbisyWX1ap+8roANBEtZ9iES/ukDoBcGmDgeMW8eJkbzg2QhDz7W7GtoUkRqpseky
Ga09Www74++5ahRFoF3hnbIi57c85s3C5DyzcE3DwLkyEE3MjeoI7sYGZXZAZb+lC6He1EMX8Ujx
phu7Y4ngqcAx2fNQAGsTF0s3rDN/+zT9u2E1HxF9VxyVvB1RR8UOf2FSmdnWTY10xOQRMAVVd0Qp
LWrfxNHCtQrimXwYDK12oennHnLpkv+M6ASo+0qbQ3f0StzPhHgdHPDjj8LrV2WV4DzM+U1WJk/X
++Hc0ybzB8lEZsW4NjiIqj+WHn1TiPcCMZnfo9a0QhZHtqKtSb7ZgJdP9s+7IdVcxz0zymMe040C
f0igHFAjG1kLcy/G09h332zFydxQsW6kdpdWxxJZvyOY2+5J4gooDx8zlNB0uCQlvfzlXywz1mSi
MEBlpp2wyyPk50hXqUfcP+V8iSz5V/H31c9PZgkRd0mVkro6eu5bl9xXydl21YmmkW8ScwP0721S
5QcB/VFvvxOWLCgIZqY/a3Ia8+IyhzsG2iqXPg0oVWTZrodECFDGhal75gFTnxriS0DcKRN1kCL2
PeuZhdzPVR5QPn6vq01NarlWiQnisELBhO9j5GD6gkYPpGgQ9ZU9lyiy5rWxpHuf6QVT11qEo0pu
FGI4OGJA8ap1NgieWxKeXobiF31gmiLeO6g1V6RD7dY2NirOjx5SGRERtbk+A8x9iskMYCLyknAV
alil3ANDla2mFq4DxcHCgLz+iJlJZupQYx1ykbDZRVhcLh9Un93xzPiBz7Mu6gwyU4AOiHy4/qiZ
ZXVqWIt7oNYT8NkOXl3BHHVwciSUVRFurj+SOtxdf8hck00GfQcYOHcQAnp0nWyTUgSKxNovMqwF
0eP1J8x988m47xTkcxqxNwDNW/ma0uQeHQtZz0O//d4DJiM8QxCXVwJAdcB98qa0HFw1tyBnNMbn
9d+f+eRTixduNbrChPDlkCOiocERLaQvGX9gSH6CABGkyaVT8ExLTb1eA5VMyW5E8bgcnoqx/E17
M/MjGX6vDPE//i7SGSj8KhuoGjPg+WfTDqggI0J0oaFmOiy79LF/lkQzYpTHHn4/iV8RttD8KnEJ
X+XHpl04as3MTdOs9YbZRoxA0wQyDu+uBnEdDvn19Y88Mw6mAesdbSIoxbU+SB09N058lFX1CN7R
rebl/fVHzH3eyTpO49qtQE9SB8WfUO4GsfTOS5OFVWjuxyfjOMMa5FWlLhGBkvzRkMwgGOCR2vXq
+t8+NwYmgzhypJkZKAYfkPSFE3vplb5KwEzTpvkLFw2HAcQ8YfUL2qW5jzEZ0ZGtYxcSlBj6OAP5
iJATIVwT4o0RYouD3drq/fpbmTOtNjXbDW6BmJKIYcsDkf5GJm52kLFq/QJFJPgUGGD1yEaFGDtN
KDKJAHHWvhpAAl3VSE9+aXXI94wJ82hhDn2lnKPOsfCnXVr2i6VyGu6O0n7SNjYO/V3HjAxKFeLB
EliWa6BVhhV4mxLgr5KdoH+MAwA34ruuKsvPorXyhZ3T15pk6k39abhzg9MeV9FH+qt91Rv7sNH7
bmtCu+a37/YTf7TvojM5hUe6e8xv4udk4bPMfP6pbc1sIToTWlbH1rtJNSRUPBisk7CWaGBzvz8Z
KybYF1Baee2xL+t72qPcBnFVoKLyIQcL7/r3m5EvTi1rIb4dR5gSihm8XSPHJ4Bf+lapYuNZ0Cr0
7f3QKdw5LOxK/mL0vuotkxFjJIjCbMuhOsL50K2yNM8CL2bsaJcJ0q86wzwhuFjtAHxhB0c6bJcp
aL7cNIv2hDTuWnp1u4VEeVwXKjLe445QBERZyQ1X3SU8pGgfSYmgjh5JdTtmOpDgOCFBYEAIb7qN
aByZIovTip1qM6Jo6Nc6sR8shyzNnTNLC73MS/8sLaU7xrFnogKVt9aKVNUntFEwRuX9J4UCDzfv
9tP17zazxEwNq0idHgsOJsNBmeS+b/m2SBfJOHOzzaU//vMSFS49Hd1hjmaopX96WR6/MGi0En+I
lfv/p87/86H/b/Rb/D/Gzqu5cSRd03/lRN9jFgmPiNNzAUOQFOVdSTcIVUkN7xP21+9DVu/OdM3G
6Y2oUJGiKIFAIj/3mruf13z453/z/EeDVHKWpPKXp/98air+/ff5Pf/3Z/76jn9GX83NR/U1/PpD
f3kPv/fPvxt8yI+/PAlrmcn1fvzq14evYSzl5fdzhOef/P998b++Lr+F8uvr999+NGMtz78tyZr6
tz9fOnz+/pt2vhb/699//58vnj/A7789pR9Z+VF//sdbvj4G+ftvQjX/YaF6a+s27mGMsVhB89f5
Fdf+h26YlmaxnaumcXmlbnqZ8ifVfxiWLlxVtR1bx5KEnWJoGHD8/hu/TagqQtq2qpm2aYHk/T+H
9peL86+L9V/1WN01WS2H33+75PL/um9tx3IRk3ENzRG0cGztV1wwuI3W3RZF7lOldH2qSXDh0woE
QCmQiUWsULrdwyLwBTFlOR5pNYHWqPDtKxikv2zYIiVFe2yKVn1fwEegXePuQPGlh1lBwFk1h2yv
jtOzzDJxGqWhnsCPcZduOd7xdhMt04hFj+J278XjXNjTkyYrdfKc3lCPm7Y4e2TWg6VOl+tca5tj
seRHPdUwsy3Xk7H0+WPRS3MHeDPZZ+LvLA4uUfivJwfogK07whBo4Vi/zt3Nok0nqni5bzDcOo3W
uGBv7S1SVa67FA3lZBPT0Zjy9Q4Pn0hqOIuinzGAZQBAY7KD7djdqqjvCrQzcnd9TO0435kz3gw/
P2eOUX3gzE5y3YN4jYbJUDKQIpio47MczLEyP9aJhrPv5dHQxH8X5P+6rbG4ULdkRGQKGx6c7vxa
VdrNhBYrMS8yN77YFgBT+s77to2VaFOzV2zg27ethDyIPbdvofnBgBJ5ux64Q6BsenJtOlUfKZOj
+/VsaVeZm/zxb3fTn0v235foL215jtHSuH9o3Ao8ylAh+DUF7ABQN04x4QndHhk2emOnp495n2eP
2LNtQbJCQZqJdAnIn5h80Bni7BNPt9tR66rXTW3jkAwYVI8S61fgk5RjSkfob/Lf/1gsNtAfzVEd
3eQG1cSvzZLCdVeQoakdCbfoMR3DKXVYxuEWv47p1JYwpDopb60pq65Rihz9GGveB0D/H3hEujvg
kiMQCmF73flH8aK9c6zOfZ4Y19JUmHbDWpZhXqhx6JZT7ENjXe/konaHxnWXOwsB3UXZnNBZgX7m
Vmn8Te3wS4A/rxTTsE3DYbfCWYxV80sMKbCVX7FkjpS8UUWg5oMeyUo0QU+e+jiMlsRa9wzTEkr/
ADVMv1HrzbwGwKv6tUjN0B7y7aCdnS7kMn2i+Ftd9QCowEhW7Q0UfgxZpQvAF5O8BdDrlTCxq8e5
ufEKWIrX65RbV0q6QC1ZZONeZVpR3yVZbPzddfxrcnZZbqZmcsefnVst69dbQsBgsoy2GyM9EXPY
Iv7u98kyhaVSdLvLHmClgOyh+4FmjpVcvqcSvbGeWz5XpuUuWZzvSZohOHzZympqlgjugS3sBXTb
Wt4oZjLcjyYEdohyj0JzFx/XxwzkJvvAsIi/0xG7pK3/vo3ZhBJLtZkTCPTX1V+HxBp0xRg96AkZ
elmfzExdI8aGYIaxf/6xXSH8BQRyS4ZbFcUfRq2TjIy6Wq7JfR77cbeSDiOsbg1qdS/LJN1vbmJF
mEGfvXr6sFt6E4OZrPubGuwi5/7rYbvYfKqqAf3O/RVbQBnWa2OqjjgNNPUNrsrAD5XpFJu2G1Td
OB4VUKfPqTUfNbXc7hvNeumXOuMH6u+xIrogd5X4lAJ5B9W+tu+NiuGEVWLBiaRJg8vAVVcbu9Ti
aqS21e5MZDE8uggv2tpXP2BMQ+dM9mR54ll0WFHHGID+zdb2n2uNAI59pao5rqE7vwaYNatgcq5j
H+mXtdKhpZTrzy6QuHkVD7xrCNcCzkzHDPQwoQToS5eW3Jo490TpLupqZ76uS/EMZeFvDu2vueL5
NmD5a7ppqoZGmqL+cr/Xjb0Zs672EcHeOMww9w/JLAembKPuy7rQr2qrPeDv0OwTaASBpbffFuDp
mOaUsV86WReq3uou7dv/fGAXo4K/Lgtgkq6lcbb4H0fUv25EieUKgaegjJZZayJV5MP9sNRwMYC0
Fsv1FrfNad0grdOsFuu+IeOCUOlpjW3fN8qsXpVFtgWr4W4ftiiCqdRc+gpx7S/mCvmicxC+0voN
iHBTh+NUWYxgtZs11Zc7XOjRY8wlMDgYaR6qtfanYdyuKxwFbVuuU8SFdv/zx3VYDHygv3xgFzV4
09YNg1Bt/UcWAoQRYWxkLqJeKsE4Ax5bjxlqXwAYac7WMGMmvPJSELg+qoe2F9vrCw7m0FA65vOo
riPZdWe5/bQ3gG55RoppTau5QyjVOmwadfa0DiijOq0vmrC+pQaGjSJhx54hbQ69OftFpdaRSr3v
dZkGojylDKua7LGapXoAL/tllI5Ff8KxPUWz2Uy0tgp0V9i7yVYhCUgH1W4tv25GHLYLkfuaShFq
uk3lZVP3mmZ3K+wmvDmU24S7xTPhVyFrJvHprT/Npn3PUQNoNPd2nDYs5jvsKEWThnGPeHzcQoao
HWGe7MVcwlIDihCvIsXnuct3ikyhv6R0UjR7DOyyNHdultylE3/arIZPVyq3MQiYhMXklyCS9SYN
3OVVQfnjNFXKPrNn49bc7gQOozgl4mY8FNTRcKg8K7f0yEnF3aIckwe9Riijl77WDY2PeCoOYFoF
Zok/bSLHroN9DrPGhYSmxV55tJNmCzaEkP0qbs+LLYv6Hp3l1CYQQlOD5KV7Q4NlzpCg/JunmwyW
pPOmDafqbMpUn9n3qVby52yYvs+bFYejW51ZV3xcQLPghqeozmeclKFL9CLIsrJBQJI6WUe6neLy
mmQObpzyrJrudyny3dh8IaU4BpBood+tXaCJ8TW3UtVvMCIE3e3+wC3FE9wwHsQj15vOS64Ymj0e
wc+ODUYck+sk0HoQ3bWp/rHowwvwLW2vIMzWFoPFXYJ/YWIBvAZQqh7wowBPjDzFqHpla1xN6vyk
pvae6MuMzgZXPQKfN/LxI53dI0SYcDNPdekPgxHEAoVfLDraEPvX2XOyGPaG48t41naw6Vj0sKKA
/L5rEA88S5+u7LLYqEgwTR+RwUhhu3C/DgBkvSzPaxrsWGOLM1Z2nEPRZpUXK/pbjL+3j5uMB75W
+kl6v65mjYmkani60byvyXZmgsImG5Jl3xSTFooe10Gr64E1L68Dif8y/DCMFZVQs3/t2IzisX/P
DHnqO7MKZFY/dyJ5byb7Bc/vA6VY6AqzYvgFbruVh65pvycwqxCaHV+TkiZoLx2sL60sqLvR8MzS
pYlCT6KblTlQCwUySCUdf7ZZ6noP1t0dw3ogJZX1coW7M/YLcXyTcgRYa16JbDM911KfSgbkwRRj
2a6Mhu1tovcARfgVmtP7VXL4borPVcxtuV9kqGbtTd7YdTRo7A+jtX2DvCifrAo7bAsQTUw/EkKH
l7nfaiV7NQ2zAJrRwtZtqYwG6wep3rLbxuTabeo7qcRdmM/u+mCLct+1jfliZMthEdsQZU0iwwUU
2Ud1rWZq+n2ssFQfh80+ZuSgJ93ejvliKb4yJ9qtlEZ2EL067OtYUe+6QVv9oVbNp0FWO1JI1T8b
Ye+BA5uUjtaTOG9E7BvKo5EhdmBolf2pMqUtrTz73i33cZ/lgTUjJ17orfXNVB9qQ1tfm0wTV47R
bL4769a3CXNcLFWL5hSLyXgZzdlbCWE7AaM3ShIL61QA5GGSteJtoxBWxjx96tbUPumy6fD3tlWU
Cjtu+F7rbvJNYXQRO3hxCP3WASo8x25/v7bOhHXS8DrUsjyp/fat7QrxkIyG+mCDmfeXeRgjYHIw
j7QbxCyHWwXbsN1Wps/k30gNnc/eKtYPt3TyW6MzljsXP12K9+xlOwfqMtFxZ5/l/GYreWhOdvlj
tm0FdEZ2QuZaZUNA7Nqciz4YZQImEA+RjmvnpWf9HGtB4rKIxffWRCEiS82nGce+S+5ujaa+QzCj
8AZ7CixElo6TMvandTb6k1KGeo6NvacZDyvb7yO2TnpYLXrQFk1g4t7qF4VdPXWwd+77oj/bbhe7
EfmscDYc5QlVCSzrtecG26HRapbDqvRWAI/OfZUzHAJ3k1+KsPdzO8RXmQH10daQ80qobL2NxXq9
6SnO0mJp9tpY9hD+WfpzWbKsjdi625jF7JGeSoAE2wS5tKieCke8wI+B3pOJ1XNWe7lzDLs4JVjP
AqFca7+v7ObajTXUutkZPHWuIK8t2Dp326m02U0zLOLvZV2DRV8N0PK1oUaS6AbkfIXQVNUfkHPL
0CH9BK0u8yfsXB4u33eGbYIoN2pBl8JomNV4uDWQ47mdMdaLmiw1vNTduPiFWZ5sxY2wL5Z3mta1
dCtba5fGvQRHy/dgOM9HZClfnQ2b7LJt3BAWtXNTnr9cHrXw/3Tj377Rb0oVsj9gBLZlDr5brbaT
TZzfdur25xdAg3PITSL8ywtQgBUPJ6Ul7JxtpRvcrTDR+g4uNQRakcnk6vI9ye3/89V/PTWrLnDL
ub1W3F0yDOLORh7rrl91cddKPcfZfJSHvDDUGAZRTy5w7kAXTnDJoqtcUDq0dQryVJg3hdk92rhX
Xw/acGrSDOJvVWYtrZ0ZEfokaXw0HJvbOUXyyIF3hasanKkOnnRUNAJakOjvW4WYdMlpF8hol3rN
7ipssqVyvcRd+6YU6nWxwfGC97wc1LjIw5l2dcSJ13G5L0XQdWM4Ief4buOIBB23sp80Y4bbuY57
YHiaX6lO/WycU4ipvhPGM87vw71hmttNjv8UGWK+Uumf5zD59c9nOX63+4pMQFYjm4Vi6axzR7MO
iiTsT7aFMkdjJsd0snw9Xbsr7pqy3NkQpLys7fvAiSHkX75cXhbnn3H6bjgm4MQpZb10quDAbpyP
JC2yH02MXQRwIwv6iPk6Mw26mvPcJqfpvyo6yrddU5N3W+ZjDI+uMtcyDWbACx4Tbf1Zc/ART9bk
sViNwRfbz52oMdblLgY4tavhk16TJdchBZkMtMnSnlXF2tUKXueWmxagLfUW6nWn/9iWKWipkB7q
3AGeWZPiul0ggSanWsE6K4aH0dTyB82mAmgWSQ3j9hqV3IK9wVIN92Kxn2cc+zy7Hvurstbn6358
3i7lw6CUVL36mD7qTcGuoUChqhRwEJftJm5QvJ0lvbJRWFGTdxDg3f7kbGbUlOeSstPiYwz+w89L
PQ/TaqavWayKDNaNamVuuumgDvLZgK9110j1yxDdH6jzFrfrBEPEXI345jxa9ZfBZcRWmGdCmq4e
Gzgjj8LQ3hNMm0BsymxvTfqjnNP0m9Lqc2D04mGjoxws7YRqYWUHP/92J/QefZ6m8RPVqsmW5/G1
Lm4bwN5HvUSQGORk/jDHucronMrh8nRKquefb9cxAAmL8zkb7G1ESOs8ixytifwyX8MybRGrG7JP
2khTdHmmOuYWZmgjICGnzkEtgakRudyj7izKDpFRPajqUT7kcfWgitE6yU5eDcKB8pNhxXooDR+D
7+xbbX1CDd6ipikh9Zl5dpc60+LrMhyUMb2bTB1QcJZd98YkQq0ZpyfBMXirkeloz8TIFSz4y1xa
U13lfrSNbn2iGOPZVknSN7abCHqixc09k6PlYZDJwTrHh1y3ij/PnFrN2Wm2dButKmndihVTtq3B
293VXrczIX4y8yoyZW3cSOkYcNVpq5wD6uRW4PNYqLhMOtmhNpM8aru5fTHK5W6oVH1nTHV+SooD
mzrqFjwwanFmgKg4li/AFO35mcnXcN1zU3rC5oaZkzLeZ4UqHwbcd50pdU8zWb4t0/T68sU08ruf
7QRbTLuCoyRR5+YzU/U266skMsayOqyd+ZEDLOVzOUU00S2FTS/6q1Sl93ZdZJN6HDlnh6FzPxXZ
H9PxWz/r2dsQW+XeTPPZt7v+s4QQfbsteRyaiZMc6nh9PHvMXZdGCX7EVk+X619o6h/afN3aUnvp
GUPeoPkGCXAtg0t7mSxO99BGxPOx6N5ska1oQ7RGmMsqpfdZz0fTQAAB0R892Hot3iVs8oGb2f09
eUdJejKbh8vTy/K8fE9sCgNyJst+hxnMIdaVLUi3YiDvWKbXeYMl0S7ut7baLXMtQRFMlc+F0Z9x
j/nzad/I8n5Iyvt5hk01xHP59P96RCX/bFa1DcqIGKyPjti7aTdcLZx2LUvvE9Fcm0mLLnCxoBeE
3clje6ufky8mocmV0Ze2t5KdXm04CXlJXYnrqlthtyv63QKdARUgWJcIt7d+o9jG86LULYYDk/E8
N7AXhir789Hl1eufe3PZFW4k9CkmtdKxw7ys/qItllCrt2aXNnURoUDfFrvWMElBzp3HdeocrxsL
XLbQKByoIio1nKOsIskoe51rmaQC4F/1OuewCXWp2ddVO9gQWIvtgAz5tZ3qk/TUNW+irB5/IKV+
ZgxTCl9rmd+OanMjYMfuNCNTCJBAXC7fg5rkHAut9oa12y/52r1VDJ+4nWTCZKipdkxT1ODSeIV6
Xvg1VqpekUF0EVVX35lOQckwUYXgMorkgKHj9atMw4PpNO+UxPOx7AdmGIhYyMJMbsoY2RlrvYnH
+c8vWdzQHjg3oMknjGvVXL8uDeh66/MIso7vknE/LuxVQTUUeaRm+bHY5vW9btU6+LnCqRnvazgk
AZ0aJyAVcI5U4nllNa9NmSk3iAN8qRUEVqVw1OvVzPr91Jh1uKZMTxbVrnZJbghUilN0O7qBicpi
jhAWISLOdt7uFUZcN7aGEczcWDLU+tRmTk6vYZeraYaBg7s9uaV+jzaZOwyfBcqXV+Y5dBXYbx6b
egUA3avf54XyMAcJeexsJ72u0VSigVLp+1Y1LQ/NSJKT2UakxUjr8Gejv8BNYCe3zb0tY7OP1nQy
vY6G683GFMIxLNQd5qbd56NifzOmr6kCVl076e0mOi2qir7YFau77Uo5ECYFoXD3s2mpYDwsL/Ou
2cljTyqyJjClXFDN6EJTnGv5ZGluJpQbndytb0sh66NK29275AqJ3dg7dMLv8B5wiIMzGiLzNO/q
TlvhuSXeUJXHQjbmcw4mINzAe6pSyFOZTsN1+6Wic/qd9oEPH1yeZsOmX2jGU343mhgyxjL9ThDc
Amdwb5ouq0PnvN0oUikDtTSWoGU9SkyxJlI3TOr86Xyo8KYef47wtDSoayvxY6fI7zaj6dmGmOpU
CEdFlKhrONPa9YZWCbk82jOX80tJTPOxnsuINFQcMUOjrNez0S/GHDV5ZyDcXc6WirjeqQfxW6A9
9njJOtXNqdJgyxGpKBrrKBDx9qVd5A/MkCe/16BJ5ZPIg8uCiOv6/XICcTw3TjVG5N4s8vpIu3MI
f4bfLSuHsHCXh9Zea6+quilEy48utJaXh6ybrPiqSJugEHYDhX0ZDrlmudfMPV7qRhbMQRG715Xh
QZSrcRqVFaZ5Mvl6P/WRPFeyplCaY7U5f8BU6+832pBekQ4a8m1jenRjrvwY94epH5SbRS0/Y0Ef
Dv2q5bhcLtNllvZz6cQNnOuk7Y0z6a0HdatTjI5OvIflu75vpnSDxZWNb0Ane5NAf9ckUY8lTOdb
08Vnx7KLVxEzTsiL+jFu9Ad0EvpIHeN0V2ya/gpp5CpdHXIPxX2q4u2ozSgZLuM8Xxn6rLzERn2L
cWF5P51VTVwoeN4wNMWVUbcz/Y68fy3+KNY6JSAywmqK/HuXxvkxTQYjTBpo/su583qpLWhBrfup
HMPZKdlFa6XSo1Z7bSyKxVlY3YM79PkehZOnmh1lpzDwPK42E+ek52MNNSoNKzIml0e1Y28HXEUt
fOl4pDSYHNjDFoelSv+rK9b+Yany0o+5tBGyxN2520rwOscfarmKIcm8ZuVzBjjeIyefw7VtGf8O
Ga20ZBuOs8Sm2B1BLvlJrc4vbhKLg7Smke7mR4Ys1IMJzflQLkbm12xBaDeV6uHyOS1kzny9LMwo
7Zbny/BSN7O7Swi6fJnRBLVk1V5vQx8y7tNR7LKWKBvo0M71SAlOr/ymk0I5WrWy0y61v22iCZJj
LR1TruBDa+9623ZO2eDoh3KDAlIP5q1tAbuK+/qds6jfKlOBII1moumR5tabYkCeU7CCOG250oQ4
bHv5eZPXWRE726SdBQzhZ803guPfj0v55WQafYvyqNA0yJ1dB77LR76GTg+FxMuCHgUGoA91hUiO
0tj5n48SAXGsjZkt2tpyRHpjC1uC0btL5dkwl/ueF9qbmWXOPnP0P5RxU3dtng4ntaWMohd1U5W5
vKcJj5k0JDVjbSgnZvMsxF15IjdIq9bqFb0bSSLtTL4znrv7tpsGmSGOTQlPtOgRZHF3dl71Af1O
23dNijuj1/KTMT8lc3+16eMLm9yHjYmpTxiidaOme7PLHpyYVR7bdFnh4dLMFdI396mBsLg+qy5K
CSsl32LtR4yf9i4hOhA6hShmGG9Mc1dPuqmP3/YH7mxLmOKAU5wbGvpMt1BPUL4y6qMwisDRyjws
mN7h2FimHhjQUCsdgOhKOl314E6adK/WiDK4AxxEUkwN/a+JVnUa2S66STXPPGTDbhdl1XyblijR
Oyk9Mefs4W2S+oSzfCdSQcMtW0OEtr5ajjbsVHwOFmSnEE3fF6J30K9Is6v6bNKDnhtTgeVx1tvb
vlTyo6h8JZ5iai1HC0wZrripoJjcogPCbMpxRpJal9+ZnQVXaFOkI94KlULzdkV0zJJDuWfZfpgq
iY2mJCKQn0IdtMNoZjuJku1VKbw+ZqJAEtj7mdOFAnGdMRb0pAqA8yss2a6tUP5ykd8whpkWP52V
3EYwA4sQ0o3RY3Wnh+WzXGG7TExHFsRjEG54XbWUuRUr3uuVDouYPR2Wl4zO+qZ2vgn6MxDF9jDC
IMcw13mmTsiCaRuqwCmtaGmqejdOeGk40/BsAz9Q3UW5mTOb+UPsgPKu9LDeumNW2P5qdAzgsu8U
ve8oK/bRpH9UChFJza2T4WBBvpSIIlW8j7JrCuNztGKq9jplGqcTL8qdUh96typfOgYLHopi33qa
NJFc4+8m9DTDzGhy11tyFoRa9puRnFrT/LGsA5O+TKKE4ZgBgR/hJw1HgopWf532N8hRyKhdtZ0G
VZEPgmSwBfYpxZx5pybtyzC0uySRN4OBzMF2UEvnpUJOiclRiZRIbiiRIsibEnI4tND2VN2fa1rv
UXIbAsazJ7OtXnVru0Iy6o1GHLYdd7WbLoidZWUER+wlrsbvIpvWQLGHj9xI4fCctWpsM945CpTp
alw8G42vXaYiMi2yt3yJ10hfNyZ1nPpqiAeET6brKU9xN20e1/TrfK+MBEQnVhSv0ItvbJlxkDW5
g2ReFrW0azch/0iw9vXToYPWs37MWfslk7nwFVcyl3PaxUMXxPK1RFGCuHavG2fWd5uTMcFb8lCz
2dCsao3yeUFxNzOeUKsZkQAbQ7Nv31TLOcjNKtnfute8h0Miih7RKvfgTEn+uOLpa5vuWxfLwmtU
9b4ymswX0x+wcezWTuh5MttfTBPPrbzJURws39SVlMjJ9V1chG0eY8sl6kerzzySocTPyhq5PQoX
0cSPpjIypkgIVOtcqH52Ge+n1XPXGyUTDfGu5E6UzJgfodV1ZeVpvNe17eAa9YeTdAIxGSZ9TWKg
0aUjH22l8UFz2i7SyuqB+r0OZRmTfK2U5wudnB2nh4GnbSahYRgBAUpGQlY/uL3xmi0kFbpE5C+2
LL+06brbS3kQpvF2kFrysQApoQ4G4qZ02czJOFTMhxDbUkPRnVsrDKh8O/7AxXYOFLTWaFhXPyZt
sIOhUb/J2co8eE1hUyrELgZpqVInfloXe2OxTxpdnGBAdlIrrOKY1vXHoB5SvVz8MS/wNqg/R60v
GBugaMhWw6BMQ/8nA1jrSiQLNI28aZiG/aTSDx/1nZ4wAaNbZFCgZnsyvWf1iE2MiLSkOox10YUD
EyNv6xXXl+BhGCTVALaV/DZtLfjUOhtTVkw7gDRM5+hLei74NgwOCvQjx2hbUJeshofFJIq2hhYV
amH6Z1MSRKByzaBxuz5ddEC2pUEg6ceU5WjU1QbSel13m/RYJA70kYJWLfxeBb8/V3N/GvLFQEXX
zKIJkGao6yPLAIHP29y9Fb3xh2rQ7xpHkzMzZtw6SsOZ6Z6qQT80Q8n27vCpKTdvHO2eqd+wL+zm
03Ty91rN6jeEiJtz0YxmWbEea7xbwiGfFJwnqTcQ23oG6zPS90R8hssRuijeTdpZyMy18R9Xngkk
a9CLSfcUSQXTD/sW/+P7uWcAg2ShyqANHHVROm/ZoilBlyxhozAZtrsusLv8fU5lFxh4fyJX1opI
psZ7KWofPT9SHu6KxbKIdjRiLXA7zbYqnjlPeZS4zCQZXc59H6Vazahz4jjI7G5apav8bSaj0GAi
uAnmFNj3/bBoRA4ddPhuM1aUzcb9MmYvfVWiFK9tfjLYb+jID16vx5FLFbnREmeELRRGH8ih2fqX
ucnQWRJ4ObVV7PQt9TvFoRU7tncJaE/fcG+yclbx1tSUkDYAgAbXjDo7lnsWzGGb4HFn/XClmp0T
SnS4VdntWygRKLhW11Zb6rfrIqONEEjbeLijz3bg6Ec/3WJtN0xNmCtps9va5WsUA/Ktzkkv5vpA
0ZgGhRILPzbyEzDE+3xEwAK9i2hKJiSsMEU8Dut7njBC3nAEdDl0dSqSfV9OvqLPjicWWnbImlKr
m+1Jymbbpeayt+vCDRDuP7adfK/YIGP0T33dLpmMuAu9dPzaoNm1gdNNsDuSewMZt7C3rSvUONOd
bPvTzFAxXABdeZx3v1k24FmYSmE9O3/mWjBjXh9qGTp9tTWeZhOGu6u+MxGVUd9bm6eP7m7I287T
3XI9VCpzpkTNd1uX3y0a+mqq0R7NvLf2iTvR1lC/N5hy06qnO7eVTFm1CUSlXrXeNLgvw8aJyPr8
ez3QnxAg9wqlDiyl0XZrB397qGZ/c7v76gyU2dbkyo0thsZKHhRVUnF97TUcZ/E5a1q6c+GOunlJ
8jxkX2os7gpFVSK9YV6d5iR+howpcQRolU59XVzSAWNlqSpGOMC0BBZIytczunUWgBZbBwYnUwCG
soCHtLCCfEQdzWhXAqya+cpZ8XEmAiJ0R1TpLfFm1OmBqB7vuwxZ2oLUv6UUDtelfQItfWo2V/gO
2aCHginKtAPhFHq9o6/eJJXEL5jUoQjxmbTFh6PpJUktKYWT0yFaKZSmvDG8eCvinT1Vu4GqH2q+
+tLOau1nbnZKRlX33cnug2UaEA1Tizqy2mXEHPV5a8XyUD/RoXtZl+1a7GQiyftj816memRZVNNI
xhJBDWS64uTDcdgf1GK4ylcaezbqqk5P179aThX0Zr9wtOfexadKO8v7aRpbLyBPNBYTVlEDPtk8
KmP1TVOqpyRb/ULiMWbClC/SV3J6AFNhW5sn44x9MzKjvBd14wHotONXDRJL1KK6TpO6RT1QAgur
srcVPVnPtCz32CjLfQJ3RrUmQko8pAFdqMYh5CC5ooaSsiuI+6kJkEIOsJ/4WIXYZa4OgznbBi83
OuaII0/rGGFCULe+TEckGak08hnHCELknqSU9FUdHsoyvlKS6q1sb1Up3xT6cMG44hLkDgicIbxM
g4ViVD+nNQ37bTSIRu5K+3+TdB7LjRtbGH4iVAGNvCURGJXjbFCSRoMMNEIjPb0/lhfXZc+1JVEE
u8/5Y35KR3/ap7dMstodGTB6D5qC8DF/HpAtOS2oPM8BEct5CJ/XHcTw7W1iCtuhrc7Xrl3RfRoy
C2sX+SCk7Y0kM0+YsPd2V6Sx4yY392zG+ekWeLaGFwAVZ+8Vg3fEFfkpYGz3JGJPAYEFy87XP3Sz
HsNxWu7lWpe7pV5oU0wq1gvH4gGZvDDLuUZyMw2UzF4El+ztugExtZ8aHqVDN/NAAot+OG1p0eMz
O4fCbp/6zJrBkJx177TaaSLyVti0aaqsPnCHRqloglZf74umjDR7bgkknS6LkRBT3DLXsZyQsypA
cDbR7BPlZjfgCwZYutOBdN91rxmj2Dcj+V8aRYEmIdfp1L9TccqDhopJZmcfgfKuW4mE81YNUfDy
NjcuFwKM0TYS9WlmadgP4/toOYE9eN+58D/rFDmJW/hH6hHEnhy8Hjp3PtgU+tHxjcvaILG1mcxv
tfkkto8JyOnKtqlVp7T+AF0zr+Yw8QymUFCUtDMKGLHJaXq1x+5q+/dUpcrTKKx/dvdSMrUeesNy
uAEd9H0JOJBy1qgT9nAkSTDfd/Up9/SAZlh0TEJo4PdzpBULsbPNoEfE6l9Uo/5aE4Kc/KtsKVXj
CKLsXBpvwstJqqO7GyqMmMxuhFIsalTpC9dhM3DjelpY+RW2sKO9lnOQFPBYHR89JoxN26EcR3jl
b6i8sq+FeLdI3cKdO6m+CacR4Ya4L+9MBGCWt+1H3f6Ha9Dc2VRi7jD/uMHtj5AyH3z9V5rbdExF
OgaGsxCmWVQH7rflYpvpN3zKzklaccmsn8Fp+QDcvp5YU8V7ZpgMsyYBOHQIZWSP6EPBIenXNyWR
+VB7CkUCghK4l+mTPs7sPI+2DMclgyHSeQQQcIDuFftp6JzPhT5Gc6gRLHSfa05bgH0hzlREBPyL
PQ1j+zbR/pFz2xIX6HCG6kV/mubyQ1/gs3rGTspgt/uytP6SnG9EugJs7rLslrNU7yq//l0K5hdP
rpysyUy4aU0mrUnq9OB8a7b7J5+NNzshQtnXJWkkTLAY8mg4ahYA6Tk2Mn3dz3x/rqL0kN2g50xw
zluLX5OszNCbVxRAC1sP3TSvY3Ne4RBmcqaT5mkt1j70Gy1gQ+TU74bLMHb82/nyY9hMmnNK6rWP
upm57xMhaUdQ4cQRxy9frzRm/wV6nhOwZVyX8xjppq5FmEEBYmR7zI0PNVEfJrZ8iDuT6FOFK5zG
gj/tMHW0CS+cfLe/9ImNQ0IvxhD9GG9ZtezsHKePM2s8elIeprkmO7YybKSHcAgSWNt2pl8E4/rO
MTaTlcblYXLRtMiehJZ5PphoWm4T1S7NnQszGYcV0IarGhP6wwloEf/s/BXgaVveQePBdcRxoJBn
1w6MpHOzRmJw5ghQr5xT5lij7qNmxgk5GSM9QJm3Q1YC/wDALsxntUpYuUOde28oCDXX0cGU78Yb
o090dc6AM542v+dLFFYfJca1N82AXCMvaAoTHUXi6HwsCAjL/ITboDZCm/z2YLjJJXuN67c1bQMR
9Z9WzWQX930atMUWDTiPUfskF72WX43RursMvmdnUG+cmAi8dA049jhnxn3rWX5MAW7YsGLuJZ82
fdZj3d7KA7HzT7qQG5rjLTalcRvZuEAtnVQylf01ja4Px6x7Vc3TBk4cgcJhyqvlqbCrt1y1d7Sw
ZQFay1dbt4OpXv0ndA0sPHNxXC20nGXbJiAchtj1rT4y2jBTeLi9Hh1zjeewr0y2YjOboqZu/xXd
YgLMLC4Szz/S6qIq4RfU9RrxaB0JnqpmBsOk5e4rRN5oTvE0NS/FeOhgxZ8IN37z6ZLcJxlqQOUG
dkmGNqAvOeymasO8cSl0YgMMLKO6Gpv+Chc6xaIfUW2lVrxUkwiKEaJ5Iq0WHpEBcKn5u5ahwkHa
5WzhAsW1r1Uaz+2yBp2mnNghtQVCulzFgcxktCia/+BX/I22rQXOjPKCvhNup5CBsykm4/6wNEyx
ghic1daeeznIsLbEg9bL9z51OEcXQYVqW/ypk+wV1Z13LLbqIJPkZyjuJrTlO1zgvDIsE6T2x/nE
Y1dV6lyJOtthpHttfO+fP/t7f/EIYa4oZh9bI2i4OyxTXNa6Hi8Td5SXkjYOtOLvpO/+0UZSp8v0
WcPmfcGSzwOYi8d0Agy2jPWqeasVaT3SqWRSR57QIUwIRDmwqrrh3IRV2rmx5FwM7Ux8m57+qeYB
pbSe1fuyWS6ZXqpY4KMjzDAsXJWgauSCkUSRDNvTJkjs64bhIEyHnWQl/3nI7Cc5t7iLEgb82bQA
BtsJRqI1J6bGxQxtr+LuBC32u+Qgl9I960g8t0rGba8+VhAzlc5F2DmXobNpmOjHZbdymx5WfCNl
5RpxptMYZbvD8Pzrbnr/DLHy6ss+uaS1twWuZhyEO8Ii5ncKYde5M2yKH9BNDozfQe1dfMovgMrz
7jSwONq1nwfIcM9Fb5dHBW90M+bIMKEHMTRmlcSsQgFihXYnZhfUSTeqGAs7CmrI4nYrXMhNLyxz
IaK2BDk3B7qKlE1/a4ogRjLoF2VHKbb8P5Uw0iz+yfVHj01HRJVFtxctxWW8uI/UaRAszWJ6yrlw
OR20qMSTEtnZJyG5qO7IQKCfHiDKrA6D8h5bWgctm0VO+qojjHx+1yvJQjQ2f40uR2eUbAJRdHZg
OmTvwlqkXO3Q8LPEGUFi+xaRz9Hy4C+m8inJBw15RM99P47OZZbOYfG44IuR4pFxNJAilf1xS0iJ
y4DqNhcpkkTE1laA9Gvl3cFGRPrK5970ELu6oirp5aijovRN1GnDvG8HnB+s9l9DynCPOGJspvbY
eOpgdUnInNgEc2urPZIU8MpCrjGJjPVeaakEk56DbFb+QyvHGqdBz1FuH6wViMypqCBPt9U8ow99
1qhkKJLSfGRsOEMgE8DU2+9t7W7IwrzXSqCq1ZyNTQKId1FqOqXK+Jjq+rVyuBz7gTvJ8dJ90S5p
qA/8OK1NTKyVT79Zp9L9Vs/3mDrsc4WpIOhktwaejRrTg7+L9B7r4JYV6ih55HfWaH9tRTKcbe7E
ztVWhmvjARkVcGm5bodaOb+6KZ58n3eIOHkXFfiSawONQDufIfq+cucfBxk+Uk6TuH+FFpa3pndz
M95wiu3GSptDx/TidSsfEst+Gt1m2Vf60oa8KgRo5D8wRLIkD42GfkLCxmY9KyusUEKRhzNk22vV
dyhXUh+8ONuCXq9HjKiC/d+5aZ18Bynl+qDkmJwXKqRKX0SGOzigAtQmZa3zuKl5jzZhjtkT8shf
ibcWVYM5gfINE50r2o13JqjpwXeRDUgOV8ovMGn4cnsZk7q+nSxv82T6sTUgFVDEQbbpbIcyIVl6
Rkvva+NDWvyUFSuZMx0KmdGEPhWviNCv0gbHpxg7xGsoYtWv7ZEMO3RqDsdO2/Ogdtihn7fRiagc
Z+WamhNQtXhgOvFgKKcnCzAX3+Q2v+eOuGw0D5E+nsgzGeLtYqaXwqrjW6r3keRuJPz0EyDdIrxc
2NyM5huPUobPOX2bC7htkguCJpPlce71KaRH5zr/phUcX1pm/sGVDKmlP2fQDkrfkd8pyYHMe/2+
8/hw2tNGdZD/OOjdM0ZotqWec2Qo7zxYXXCgdD03mv+89oO4QxpzdEFNc2o9GCGuq4Qy83LDCgSb
LQUwqYHTox9Pk3QwguDI9wUcGhHSe+WVxmHJbKAcI3NePC95TQnkIpJv+ShBmCMeehj6UQ80vT2s
7fyYjEa3J+1lp3pN2yusxC1JC/k8nHEbPjY2mIlb6tuxyRDGDoX72TJimpP2uNz6rBkIoro1kpii
s71hDRvCEzoB2V4DJJvdHkvUP8YCPxhs/6VHMc965L95okn5WiqgJ+sjEQ2g4GhGpYkuYt26oxpI
ul+QwIL8LntnqS6V1sAwNYzaY+lpkYYkvk+xYdFqs0raP7ZCugxuhILTT3XG5rO3AoLoPEBspkQC
bBnRiFYEm9uAipW7APshEkYot8/a6dtzJo05ATjUlN07j/OfYfqEEbC+NvVAsiGddMIWZym+3NJY
I0xMcE+ufQFMJCXZEj+uY3aUnmR/J3QOaFFYEJpUf/YMeUAIwwLlOuVO54akFibylf1hCOLy+7o7
LmX7V5bWcwOCd9ZsLxrd6tEa2uFhUFcLOVcAZ/1Y9wCGP/Par5dqcQJvJ+ul32cJjV+5SdjWkmcP
Pf2Y0Til7cm1TvPk0weMas2xbL5U/rRAnMLjQFIvxTTeJiN4BGnz2x2+nKE1H7SZvWyjgGOeKnYm
O1JuzYRPqYOTVd9rV8ZFTpQycK8VLVm+r3s2+iExyyjtp3s8ljx2DM8b/Ha6Du+ICR6cmmRZ20Zm
0rE+nqwUuVWzeUjBJ8yA+awd8Y++t+udkm3yUFPoSdeG+0VuEgLr/E+bOI+YdjiAFrxDbNzr3iQ+
Zu822wtUanrK/TpetTyYUbagGf3OyYyKq0bxGMMykF+iY07wqhcaZm7mqJuK3pTxjXVKx+oHp/ux
Gm8TUa1Cs8cc5OQDLcoZj9wszUvVuZdhGs0jYQwkQk4S6GPIqPpC6u60ON68RuxJAt/zMNtxNY4P
6JYCT7YRPyUxgd6cH5jZo9VYflPkHrQH5fp5xy8IvKhwLCSc5aFIRoUg3cefh88ZU/bZtUwzdKQE
V7E+pTN2e19SVWWqOmY0oLbE0oxgFW6sqHuOLNmhxSjbiQSocqdVaVQNYMPoLb/bHFrEHyVVQy3e
PX/MniyTvhMjx3mdp9yFKxfcfjLze2IlAiuH/p60Z73Ui5dB+9KQHu/KBr/N7GaRt7hmIIhrDu12
ps2B8j6EZXyDetW5Hyt1V24rxAZ07r7R9exoC8U1tHQnTkWcCEFeUN2xGPVznz9vHoSLIL4l2EZY
Rt8/N2mt7eXsir2ha09AWVlk6urVLJnucUtdraHS7p2/gKZZRCQNi+t8gDCB62mO9GSxYcBNdIPP
J8H02w+teDI3wUN013vXIldAZUfTk88+IEVsCZ5CBIW2uWCcy5GuMBz8kmqwT24yCrdmcatyLtPa
OGWD87FNFixzPYXuak1s6kzJ2MHS0rvaGkydXnhpQG4cnuhmBhFzvzR9bU9pQtlk7z77NFMFlhy/
korYN7vaQk/rR6rJX4RX2GiFTF6E71JSRPFzv+bXrajv+g0Py0AEj8U9eSSyVTvVChU8D/i/1lTD
mQav19rL7JhMjD8CgUagGRt5BfUWJZPOb7T7cgXkXFtYyGp1oqtHHa47m5sPZruSPX4awkJqlxvx
LUz0J6B499KFoHCd7WRTewNpDKlnFW8QY6xA2zRfwNjvCGZ7A6GpIgh05nbj1Z1/JYpSp6pPXkbl
k2Krj5We3qXpwV5HfHqGHlTQOzucYYgbKg2BmLXuspKA2xyh2MZOxILBSzCjbBX07YDaHjHtspH4
Wx/a7vgGrZhHpWTXX/vASbH1U+WUdeMYc4o8m2nkOelhtJZXdqpgrYh9SoTFiWUb/8bSvcCi3Zn9
+mqLSo+NFtIEiyBPfIX5hu6hMOFTuPfRZVuYLqyMYNx+ZP+3LVM/DADHU5eCdljSYBXUn0mt+HKm
9a5q3cuKI3rnQNhJj1Mnt1/Mwj65Kv0ykBORg8hpqMkxnLfq3i9lPBZMLvoERoxA6MUpqF9KO3AT
ve1ifIgWXoxChn5oGWdltTLuhLqYlvmeV8bVLzma14vs5MOmppVaI+tgbUWYbNlw09A+yEqlYSWq
u4yg87CyGIgq92KXGKgWwEmlaehyV0Sjhsj+DOibO6JVkNSz48MEXanOeFBkyMVkfKDT7YnOtk3O
pGWhiIeSKJ4BhL35Al7sUyYH0TwYzSNK/cexMP4UbwVJqLAf26Obu6+ls6zxIrsDORz1Sd+IcPHR
VQeuXpyk0OJJ+nGJrwuLLG5ckXpf2yjkjqWuBMwT/Ijes3C3x9Uv/k1kfIQDEHGe6aGPr95B0Jpp
3oMo3C0oPOjaxMkwV5fA5ZRhBU3/dvMtd0Th7MAcbsGE1ktpVTSLDBaZCuX6rozlMuLrUaadojsX
SC24wKccvK3NAfS28khYQMAZyMdzKY6tXSqYmDF0NRZLqx4OREP/QyBiBYzZ2h6xKsnz+luHIzkz
+7PWYPFEDMfwVKRvTpeCKA8KUeL0M6yPJp1ENnS2ggcudQf4pHHCgo4YA3w6LUmrU23mRnRK3sZW
PLCvmaCEqH8zxXLvC+O+GYXYDUZK41GHVda/iXkmVE3ATq8/zsLL0LeOF7b2OJI6G1Js3Yvsb+7h
HMqwBoPP8SxINlF98D8zKizjzUAB1w48/upxthI0KYoon/UkQB1HBF+Jt8WDHD+KCng2V+WHXff/
9PTBJVIWlqRM90JGRmkHlYV2yS+dx2GYXsvFeLdzxLVzX7G+5ecOsYSWJx+em/42dmdHfPROeDzP
ykWQ2PuvlA5XhwzUxdTtG1Gf+OBtqGZpqxPzT5PjHQbGrDvtvV24DvUE+BuhI/78HNW7QQpQuuGi
5VdjekUWdtR/5Ll7nriU0esat12bfprS7N/X7SfLvaCwbgODJ0eYUhQfXMOeDqDvjr15+trYYtnE
kkvXu397QhACS1/Os+3kUZ8VP42n/wJc/Sn86ghbnIXNjLpBLtckylvrX5uiPId+h05Nnrh7Jape
2QEzIgHqm9hq7WuN33S0xYkDeVc6zrBnP4cgxvilpVAkvmBPdsNipT4ats26Lc9bicuWokXkd2k8
zJ+UbqPR3NLYQ3C/T9cx6uGHg9tbYHbiNRXTqyqGL6tOf9AhRVPR36dt5t/EyAfHBzOQ5r9kTMEB
U/PoLcnz7SktOudhWv8R0IBMjHS7jVl4ncSuW9gDu2mkowvnes/MAbzErcchWVFQSqICwHxXhTh8
H50UnI1QoHLn+N2bW2QPeAeQ0WA7bpD6vFq9EjsX9Nl1CM9Dd5HsG0YsZDLr3se1AomUv3Qe4krY
CsUB4u0GIUATHNCDrRKk09UYhMGGd3M5NYGGggYQHDGeQcSfQeQ+o/vTRB1UuNT5ehTZL2DK2+Y4
f4eGf1cAp2HS3SfIM+FRiEtYL8otfhHW/mkEUM6y4CJT5d+Nm22vZ/59m7tZ6HT4UvPJwTg17tIp
y+754vfe7MRCS6r9XLGOmQavIM2DvAq1m4FzAjTpmnVnW8NvV2SnTeUN4ozH3GUHmP30T5I4r9aj
5evJk95/u/hM4y0nCcey/GNBgUbg5HV9qTPM/FQDYq53BCWizFjMfsAgRvJvg0SOpOaMwUxza8eQ
It8nBJvBUCBNSMgUgMNFTDhYznFYOSsn7dqvpb3bNgMyW9yRQ0BvRm6/qxFC3SesjrVSHRT2Kx66
9lzCQhyqB8fGeJ7IGZKr+YRaoyHSsCELGL7MBRA9NzmM6WxKKTRlmlUU9a3toTJXYwdxI7PyOM1J
2MiU19QsBIUQ516TEBPM6KMXvfzbUR67E12rcfzakSueEBLYZyNTd+6sX/k/Ovi7gTKRKdWggfX7
xAc1KuqVQXqqgq3MzqNDfxpCOyHqDxJ0gMaGb8PrrZ3DJB4RKBF0Sp1bm/Vq5uMTLx5yHdjBQ64X
QT1yP9drZe8YvK2g8p1fmejPhlZ9tRzW8GPG84xNamc6NAEkbfvVSevDbw6yJ+YsVzP1Z/byh6QT
Qn9GtCFrguaG5KXrWt+wvzJhzN3q/mxvLnkS8Ei5/uG682Hw16hKEcWweR6MVBaPVjF9FQ32YjPJ
fpOteG4L04J1NY99rY/g4RMyLqTYO72OxZy0D5r94xrVjzeaVyLfA71mTjJKhL+G2GJ0oe5pfmLf
vs6ytA88kFlQa0kZU1cetwlbgEFiNPsWcBfprKgm1KkWujzgFctDtO+vxky6A+m2R3NSNyz6tALK
NGZ3Uaqz7nz0vSVu79AVRiThzLa0ORs4qDimk1PnX8A0/VbSayLq+97kh6+HgTatfvjiAcRPUUWE
tf3Ydr+ClbG80hJzbCVYeycPcwkM6zvT367lNqJg04Chw/g3ndzVuAKOw7+uOSRo32If8rfdaOEG
TrfqpRJFhLzotaYJESXGhF9a42qoR2pmMT1D6rjp0RT5+6of8xu73mc6tZ14bqhATKFvtEqnLprt
1RtQtGrIIwmXIw3eWK4Wxz9qtOUrz9KLAUJSmt5eGxD5dKyEu8zMk70jKjcQtE502am25jSWCpfL
asrbO93ogaM753VQDW/S6sLqYeq1lbOT5qLv8Ubd2R7CXFADeSrna72277qj6ScktneE7hD/Zstn
Zyja46yjUgWLwmy0vmUuxCkC1DlUudUHtNTUiBZSIsEW6pp7dNVoVM9+avuH3G6PWZsnAYbdhGbf
/DPXUTGbqZbB4tqP6wgtk7TyVHXdwyZvoDpfdzfa1oE8pxTSAAFfXmpnu6xQWnVvqvtyGvte4eyL
FLXKvE3DySKmAX1YfrE2WnqUSYvx6tb3IEwaM4qOVg24I5Dowg+KAAGWMOiBbQiz2Vr2G8kmcKY/
KARiz+tlzGKM2rDGydQ4U2QNPR9kPJr4L7KdL7aCk1d7xRLHiZZmM/2M+RK6/ndF+0eEiPJsdngy
7SQFwm6MuE6rfV0nd2yPRZS49cIhS9u2uBlU2iQmP+4MNz3uDH/5FEWLK+uUjaoLVp5LjHf0u5hG
tq/z8asypl+9abKIQ4/1cl1fir4MUWh8EVse8A5xzVvdo5FYp63Xr/3I/EkVdYzLfWROp33Sxpqj
b4BaNy3tIiE0JoekCQOnsYl3gqN4uM0ZThHIVOJaLcWO/NtPUvcBZVwdqXtxtrDHIPDz7yUhRigo
ukfNXrLYLJ/dZWL7AUoN0Uc8CDmRKOJ0f/ptfJoJL4S/W1Aebms4rTqv17w6Hgu+SakDAhLwAWO8
mpSfcDSSF9Trh6nO21fVb1WYU4p75SZ9nz01RZMz51hpqrM9Y9YgdhUBXxa3pUc6CxXbKdcLEifL
ire5VXuPWFjm8vK+ahHYJRXHDyLBReJW8WxrPa2Gme5T+UoDVYnUy7/kLirJxYt6rTEuq5d9aj2K
Vkvn5WCJawFnmLr5aHl1/cax+uwOvblbeSsXm/6dTcYZKwnsG+Mi/1lJXN7mFwCbebgkKELdxbwz
hzQc3RzZgmuOAd2T6AYZgJLaQ4ef8IgAsvadm54L/5NcM/ZXfzSZXfgO1aredA9ejZTLMrBSuJ7h
oXTJbXMzOE3Au2jok5sTg08PYX6nhQLVvZ2Rs7OtnXvyUjxlrXdZbuGYFHVD/mfOk9eMRDxWHVNx
0r7YM+3pmU/3fM8sv/imt5uM+eg7P/iLsLOTzhS4uf8GKH7zi84o0nrcI52VHZbJA3CohkeRY/Tw
/O3buEmUu673eZ6Gcr/lxJnB+pPIYmV0qRoP3RtHecXUlRucbo+gve394hpMd+BIBhdUArbAiezo
cb7ywSvyV4NgqG4+ezTK78TYY0FllKQE85So70Hz58tqeBI6+B+jD8S92ZAdJZ2jJ/nFrBKjkBLl
W5+JS+VpQL43h5ze0xv1Qmhdeod+ms8NPt4lw5SAuB3NU9cYhFLwj+NAmXM68QFNu0lcp9YjCC7H
VITzhc2x2Ol9KY5EOEVpg5eUWIc7jlj/KD03B0mp8MkwM+2cEiB3yluFfqZkbfHcl6HOCBT2GpjJ
8iqcDR5AS0MqXAoSDQbCOzjChkT9G6S3hEnhvHoamooK2SzfnAKb0iYNhzAlLXaG7Tkhg9K3KD2z
qIxF8BYwBdQIOViA7Vb/8ZA4jYv2NemoKr257wKsjgy3xhfZUd3OacXVaTBFy+ZmpoAfzyqNCTiR
R3iFobSZyYsbh1S9OdVWs1fzwZArONACnIEQjvtou6SdU+yl3brgJsRMk/betRtK+rT71mpScrx5
+SGP9C+YNKIo09p7Y6LvN5InTyv5H/6mP0hs8LnefhhGx5G+RZ3l/i01BKtIt1pSCmfQcBQAoq0H
hquTqinlrimb3KGK2ab8b7UkBiNd8u2ZPn+Aa9tSlFYBQF85m+p7COBglBbBTWVzh66BfQI6MvVw
1m380oae+UZDTBwlidpLKmjwiTbJfl7IwdKN9NlZM3Ewb36c3hs07KRAOombINUhf3PXEblklHq6
x74P8ZuwkZPjNmCfBVvdwq1DQJ+H5uw4B3cYr0lS2mGuMxOX3fjkaB0jxcoZPFsPBA/tiy779bzi
XfqRvczkVuxclxio8m+vt89FRvcyFp7fYh6WHW1Sd45d4Ne3Tzyesd+KB9UOXyMQx9r8KWGilqUM
x3a8m6bpZVmtGD/BhdnhoUnnjxJtqFI6WKBz703iuIrbxNq513RCyd7lzzczTluxLGsVDrl2chB4
yr3XqA/HxLBTa/XnshigGa73I7QuQEkXrnl6ohzhqHVVlJVdUOsbehZcc0avXTIxLvvZM56N6bub
+YjlWQwb+1EO2mOJQlCAQlvtKwH1R0SRzJHusVlb8wQVHcyks9Mwbbt0rjen0UAExCKt1RsbFql8
mSCms6pJjweIZTleCCOpNUyB/r3l6Sdb9/8ai45ef3vXbtTHSt3U0R7dO+DwOFGABEbHDOBWgBFI
nuJRU3w7n0QsvaurA9Y9xgJVd4fJ3H6NLloUrASUHLsb9JdYmmPtpl28prJig8akaBTMbbZB+TjL
wjxsQ9AYVX/w3NA1fZL+M8MIltL69s3h0V0H8k3hB/lgdfIpJf/KIu+kBbnjEWdSMukA1hB1gWhZ
AY9NtC2ZOjCRrcE47L1e3VRER7dsq2OSgNtQ0UzbrDW6+3rDj7OJk+d6oXMLXPYsslyK6aIl9tVU
YiG/9tkslX9pLf+5U8xb9Og+G7VzERPjb2nw1k9GQzhpLz4X2mNJGh6jdEkHwPq0Q26ylNys62Ol
g1q5PvmGHhkpVl3GtW/4gW/ZO7tA6Szb7c6t5MlttNfE6q6jNyF7wc4D7LhrVKvFXB2c5x0QS+/w
VpnCfyyzknXJSUMj1W57769Kp0uq9/NZ6QsJUD6o2o8PVBUQRJqGUx/ZlnNxUiJdpURgqy9wQsaa
fTS2wGGwCXxNaxfRVfmriB6G/BqbgP8h7BiqlxomnauuVpGwc2aDzIhcM+944sQaJBJcxMeueIOz
F3/G4mktUD3TYbS7XyCFrx44/0rtRQhx+IOU6F/ZkaZZt35sD79Nq94GZy3DdeifyOrBGCxlnJBU
1HRX0qYeOJtYdWx2cTUfVNef85GhWabTHnPYSzOg8Fm/mU7nc7URrbPC0uBugAeBJSVaM0Gwb1yy
CU9AZdu/w+agMqlpZfd16hMVYhuH2CnmW/0lW9yMGLh0i3qqEGJPQ20OWQpAO/wwTurBfCOg3Z5A
ibL6BNgkLJE/yOYMRJYJJrVv0X1quCQJLTrTnyTjnMSlLa80dRa7ysVVqLd6FtVk7QiHH280PlTG
kIoleOd7t040/SQmrI8ph7yDKeaIYOSOzDVCH9PqOHbMAv7cZHda3l20rdMiTyIc84o5EIgP8MF4
VMpa705C1BDf3NRfcf9NsdNEADUwfOQCQJ1/5xNuRsvL851hI6Ce0QY15XCplGijubJOY+NEyJFD
Eox0uKSdqfV6RFsc7hoxHWuDc77Z1HaZ0+GkIAevpYTKZTLd6zn5rfQQsHOueINxwLRtelXMB+w2
78MyzUE5FASFYxMnAjCHftyKY7eKuMjAqVv2+n2qWWswBOaUMk5q6R8bUc5cw/Nh4QhKfsRpQCiO
XQSacKuq2JI8IU3ygT0JDJAPSzyPFGD3GQ6sulwBK7j08gTP52QcakDuiHQxrIQo4jVyHLp5eJL9
evToujiu5RBnK1k4+Ht8Y0bStjhXLfPfffY10qwbxN+j9dLCym8lUkxHw7OV9zP+BbQ5N5mjO5B+
U2xAPtkq31mwI2fMXycfrzZ4SlximKGcVxwF3C3+J/7zIueYU7WdwaUjIkMdoPweg1iVcMryKZi2
BWOb7U5xLp6zpZEHqzBeK0+ABDnEQf1H1Hksua1kQfSLEAGgqmC29KbZbO82iLbwruDx9XOgt5jN
hGZGUlMkWOZm5smxcC6xQR961zpi5/vZJnVwU7a94GvNFyDuwBtaDQ5onRwbiwFnbyKbM6vEOMo7
hC2LHF2KAWLu9VqmyULN6j8DNR28tn1NauLrDIc5rQXBTdn5ZM8k0bnE3gc656ThMq3xU1wDI/gf
PEz5E03fTKOsloOyffCbrNn3hN6hMr+JbOgvjfrOB47L5LITDLhuZt+PSJq4Zt3Hohb1gTdjm8Vy
l5V8FzBrjjtthXDA+Py5iT2YFp4i2pH2UzB+Jtnkcvt4t0IeWjUPHxgvLlNUgVadmztX2s8yRCUg
GvTT2QHzAkJhpWZi0PpAxwoPclBfoYYm2baYvI2HmWKHXvHcyOnDDRlsVHb70GRUPAk7UisvNDHp
5dk+oIRlHfVMNYpBhqsgTl4TXs+qkwAswEc89EwyMajyJkTubeDU8G5RWM9z697U9k2B62IbzRSb
SPhpwVjMGJw56jXRXTeU19w3LsquF6s/U8QSt0IWulv+qQva07pxRq23lZC/LbdzPKPA7CPXY7WB
S77xI0Y2QT1cnaDz6W/LkcvVATMJ2WLKQWjsSTxuAjgTK9DDGxeHZVPNhzT+LMcmYE1kGfP4zSau
CmxJ4SMULURciQBquu4vjSHugcPaKktYcxzPx+jmeyeuTSsrrA8DjqM9Hy8U8hHxDXvTYhSiVTKZ
kwOBWJeBtH5IaLTjnspdN04xp7ie2ks53jpE5/EwEWLKg3FXh9kj6+W8T5qRZEXHmMOM7MWAdHIG
TLo651YQpEWyiSzA3rXZcwrAjISCI/jxcAFRJhAPorm71kVYId9389a0k3RJW4Oxb3G9EerItS8p
8hISV2ZWksO0+dd6WwBFb3UaPI+J5+JXjrCOieIwWBP2OS3yTW81p7Q0rt3ocGfKs/oAq3tlMTba
VDDiV9UhXqC3toPpzLLgvVSMbQqXaw9dQ8j8BcE37YAUicONCYmzcjTDH7c6odLs09Bx9ph80e6U
f2lCcYgN57H1a5txPHuv6nHTBgLV14vSB9+xHxh5E+hJwAeIuGThwReJ2bRMgruIAyCZ9Lq5DyqW
3Kq0+1UUZvXN6E2PxhL+6sbe5lzdMbQ2zP3UwY01cM4QyDoaDlY1nVs7z2mCjRXyu7n8VQsZpKAC
xgf0nHubxpz3nS9RgYR/XyUGBJmCgJNIEP1rRnLBdTLj8omLtJdzJa/TEZ4aniA5BeWJqSATOxjs
G2fKN51RfDjmoEB/TkCM9EkJ3+HyUFExM8aQuefu1uzVO6LWAwHvZF36dUS2i/fEzj4Sr2yPmgBM
nIY//UT4mQ1zl1ksXXnkHfspzdZJg027BLG3DpKbJpz/0oLprGLyv6qNIxo+WmYRfJk1sKiOUuHW
dB4EFQLrqu8vUYCPOILduIvZzl08rmVjc1/LHbwqKaas+inQXM3cKmIfMJE0HAUVIHkK7PaI4nq1
ADZjLC2RgAl7oYUk12JwYTtHE6SLKeBahnTTKivg3JZ84RANb/AmRTVg+qxxEOSI60Nc2lNJRVDc
+aB1rdtWMpmXkfWBo6a/ahxdQOcyXsJwMlcjqu2RGeimWlLlJjaD1eCChDaHX6Ch0dbD6zLE4nZ0
4otISEACHF1JriYcSxOPSIPt4xMV2ypU3HrHxF9rNV3yBsQwK+UPPPUX6cwe/F0yfpaeb4oKSHKk
JE4DV74ZWEa2bpT+eS4WIeBu9bauT0wHGqikFkwIER5Dp9LodjxAgjFlSGtZICumZuZ0GeLgTkCO
0yn5bgR/6i5UTheUAvzsiZOfAhk0F92ipwqB5ddNmIWzVjRZX322mdyYxJtIiG+rNH8MbfIldHNy
fYx/7bbZTUDpmWqfmiLBuaEp9kiL9D2XCBCtuGWVHLbYiZ/mdvi2Y2vneNiYpQBWMKvgtip7cWhy
npvIa9+0CT6tom9iIRKkLNYYZSjHXnkElBEWyR5WyoBJhmPDmOhYd8hcjwOYX4s5g6cbwJfd1eoZ
h+oCYp9K2y9Rw0CS1WNL/mNFly72Yq5xQBkwTRl3Pg7ctdYwkZOsOEkgFTkrOkf2Epsy+60I/1jv
cbvrrrgDeLrpRP5EeGad28Z4cvsS9l604KtSawUGm9AcL6mvQZD2XsuIJAKn6CsIvmQ1ixAHeZW4
D5VH9KHo7iX922z7jFKsIbNJ2KdcthM0IAs6X48Iq41D7lmvFVZwmp6hGJLDA0flR3w5cp2j+ZHk
9CfnNsvxDdQO+Ntr5xBU97MkeGVIBVYVfN8EpSLDzJVSctbjYFslmokEY4NnScuGCHswvB0hVENB
8WQSbvkaPgh/yIE1ua0N4xs/7q2K5u+h5hKKZ9XepLiCVxnmBoxv9AS7f3iz2I5k0W09+dIQfNlE
hfoq0wDrtDJ3gSZsQt34zu7NS55SuzvWX8qtiKo1KwTEZ61uQSTjG6/4+hCevvYp7NHWiv1dV51k
SR4VQWodTfAk4ry+dSfcE2YfXPvCwFOTJWcrAe+XeXfxXOF68aL7hH8sc9BpXyxmKO6ZUClFzCYk
nMXQcagjL9n0ZfgUTuWERfSVEXoZDKeunJkeeGyPpZjXcUVYD5LAcz4N1Hv5NAXonumYZGq8UUH6
MZILWsuEuVVP2NF1F2RqFJN1BhGxlngmbmVL2Kcz1wqd+kpGKWWQxuGA9GhX1D9jWzUcyJE2nMtY
sh8PQfzRji3yZn80uGp2jXz3+r+WqSHin59vWazdeKrWcol6RQL2T19Z19QyvuByryKfmB9494+B
5OS8QC/aGeK2UoewG85saLIf6k1jT3APo4rk5YSLsC1pkeHSh6Uyns8z18t2btYu06PR6E+20L/k
Cp4U3oVuSr8r117+MKtT5AUpqAv/knb2xEBYrPs6+GgEAV0uIn9dSF2Q4Ym7WpHTKC1MR26zMFIo
eS0rsBBz/ujmTntUMMZW4Vug+B2eX+DO9sqnICaCl+tsh7h5VagKAmyGU0HEce3kBXwEd0GaNyOG
AoHcRPg0mAPCehElRKDw4PL/rAjKKQwATBc6+ctosEd1IbDxM6X1XcfBGqnCuuZpRZBrSE8Z5Mlc
UBVukqhtdI2ZqL4tcg56YJB2Vd8C9cd3U8e+yXBkumnK6MtgtpYTkcUJfE7tp0rmAOowGvUVwQeU
yVUYBu/5FNgr7Nw3YRVdA15ogKHD0CNmb1phEvb/iFjpBh/lmh6MfpPTS4KTOrl3FgKEwhybAnnJ
JItKl6Us0qN1hdfwCuocoSlsvwp2gXauNn1kXppB/85c4BNnID1r1T4fivPrT8mPn5CIIi4PP8ln
jKyCr1I0t5Nv7rBennqwrn7ev810zUIhZp+zdrbj5SQKCCq3kytWoplwOBYaQsp4p83qUlYFb73W
zHvzB7wBwGFqjqpRsE95DrdjMtwR57mrI1ZIrS2DAgZFgp7eBCKkromZmXkWag7PJQNvtVdBy7LZ
Si4ASIDO3pBLCK2P3zgNXYuMqSXb2lPQec9JRVteZU4BZb4dZU3eqY/No5xfKEs/Zr4XcVHhTGLa
TGDn1WQxV4kyGEIODkUQ+3ccYe5VPDLRdbmUTMOxAbA31hqovnu2LfsaEwCIpwW9L/RTPrWXyii+
mB7f2+0597PnoNanIPPR4Rn1QHLDS/w6dEQMDHFo63HX1kgXrb2bNc0PvAwMmhedO3+Oy7EaDX4b
x8PnXPUXv8Pu0sptJuanAv6FnDCPmRaEB6W2hZ0yB4q+fWN8DYDMm5bBD1Nc1PB828XDyNo2pfcE
P45ML4e83FTlotH03lMTxReja7liBLhiULWMaZc086nL1DPv+HPCzHc0qgU7WsBTzpMXB1MHlBbW
D7d6Hw1J1CTIoVXNEl5uO762TD0ghHJ/TWZMleQha68ZNwaRxcE/Og2V57iI8hD8W8HX1Bxxb8/E
VBTQVST25cWZmtBq51/qwF2HMyN/GTLi9Mi8JZ735ozuR+CHnFrj4bfIii+r88ZNEsZXs34fYR9Q
HrLOG++QNrlYKxtLdK/e3N4hYApFTtKSYxXyDPplg9rw6vd6o+0Y4eMwOPNuCobnIC/v4mQ89ARt
nFaV+L+qN1KOuF/FG3ipS2mG3yQ4l3VX7ZEhOdGiDmBL0huEUFGOH9XM99FsLibKD88Zv2OI0FTc
8HO5TiHZKRhgRCNnnAATi5VlfPg1ENjBhvLQlSV5uVqztznbONNbEzcVa+Kx8cBcYACKIuMhT2C7
4ys/JfnMASW1Xg1jeP/3hvcI1fixsLim0Ddkgk5gL8uFxsFjM4YiK4io/6xpqCoIxLnmIe7+Zmgs
YVI+yjqDubdKBlKbYwRrV7qM3QaWgI4MNSvxxhjmGx21zGbIEosoOSY9qt/ySQ95/JGO0XPPBWtV
tQSQutuo/bahJhG/GTZtUr5Ysj+YHhkEiUXERCTddIMNwKyuTnZePHRlsgWDdQj7YS1Gwd5dP0qu
8dzIPXuXm+ZXgKkKF65wdnpsdwoV81KL8QbHEh7hWg0MoPP7soTFTZoUE4M0tkBIkNLJ8FS4tOp6
ugu6nLhrFl6idthNPhCYyjeejQTB1JUSqQqfa3Kf9tN0nHV1lYAnOcV1O0finPg34Rja/N2UwTaK
xK0KsJIx17ug9Xx1Pl+AoXxrUJvyrnOhAPkJ3HoqpsdsekLSSrzmJVQ9KH03fPEWIUgLOJgU72EY
vHNjZ08gcVz1YtpGQUfW4B9dTmIJHY916Nwn0ZRSArgWyv8NG74wZa3jtefJb0PDOGBG8JxydVk3
aK0psEbRXSLbo1JD4/4WIrl1mp3WZGVGN3iswMkwQ+YCFQU/dJZhAj9zK6ZnxV7rejwgP13qHMpd
HN0Pmc42RjG+Fk+N4xwXFFTTQbSoGvPMkg1Tucxh/1EmgSyTfhpZcV84Tn1wkwe3LO4Hk2KFea8S
eZGj9zV44OxGScBffpi0um2pBuDhFPgFeWDpWH7KrLHbWBpYS0olgBnVm6q1nmuVI8NWkCfoyjkp
A+UzKsD44hvGv2M9VbU1nB0HUR+S4rQROYc2vt4YE8pYnARVxExZ+/e+q44eTl+IsNTLoPT4Rxs+
wWzPoE3AIq+snoNVbso/u+Xtgdhp3WAIXRX+dNYT7hgoSc4qUeIAr+jGFsMn9ivOm5H+raYnf0yY
5jPMwlzR/jlpCCa77JGgH1umOuvIjJozNhGztn+UMR7xaKMJjk2Nha36rTFILm7Y24GgFE5X6PW8
DgzyFkJJvhTnMZP3/o2aowv2/PoQz9aT3YzhrieVaesryzLO+ojTov6KUNM3DdvZtmX6vSaZ99HM
RK5Ic/oy9A+9x+GUDGvQjz0VtMGNI2AkdB7LBfdy6BHRPstgL1N0lbAc4svKgr9I8khgOVxNIzPN
cEAfC1JG1I4+pVrTHauAx0y28Ti1+rZXtbFnM79Ppngbuepq1LrfUjr9MfcZVbP+m+KgTbqydrmu
uxc4skvpFhS9ai+94TIIRRopb2hE7m58D8dkoxsyEERJV1QJ386DuaOrgDNFZn9NUcjGgfEJ60a2
ijlZrIuiG49uIS5lTd8PyuqBTyA1uSpKKzm1yOq4ZvDcWeAXvTa2N3N8cJ1+z4qZrWpXE2QEzhSb
wZ9b5e3KRkzbWwZ3Jz1ZB2W6gFsag8C2ZIQla9e5Neez32F5j6Z4IwTECJ4qfgaeJk5IJlFOfGOc
f9+LxPqthJ2dczHQMxMla8E0f1U6RK/Ryk6Tacx7Tn2Ur5gVkWtsPdLVmJ8TCnMHkEjYshEcrPlm
ZM+gcKkjcbvWRpxfsEFiKELxAobASIN9hsKWdeO1zoVj+qn2aFHwnZYnXA2fkWk/tS25KKGzxRS/
sCmvgiz6ybU58JtqQJLxhpnMXntnDuPIWMZtNhDw/5pp3JUhd0NRyiNC17V37UcefAuYsEVCOs8f
4YJ8lZa5hwzBYCl3x23HRrpqEi8+EA1FH2hvofFwGDVh3JHiunrG1TQD+KCTddPN4ZdostumGhJs
YxR1ImyvpxRpA3Tpt8QxIY1D11BwRMaF0XJy13Y8XrOOmnWs/HNscumvhqXOy5F/whyfnRh9nusJ
lml9NAjorpysNPeVF537KTsSi1g3ttHcjkG/00yBOYjmDUMqPGgZZp2C02nZ1Exri0AyFSCYLMfy
Fcpov2+onELPQloMDQwGuvI2otBX0gJPjWdwJhmQUxMZNdsyuiNOiTZg4vM3RM+nXgHt5ZHGD7ai
wwsHklRvnalu3fnak7Cjx6NONl30YLsLOIrpN2eXfisRCOmkseAWwLdWXX0NsnxmQxuPhEVKnIKG
sZ7PqcGoIEiHddICP2gzNaHxGt+Yyimucz4iEDZbuVgEHYlDPUc2iFWbHT2of7RPIIlOsCDXRlY9
dJC94IDQxJY0Bb+fPZyIGQed3nFfEwH2oxgbueuD6Mrs5FHVrlhPe7P2nmNMcuseTCWtnjW2ZmIL
nA1w+Ay1uzH9DP4NwPugFlgc8EBovwFfTiChGgfiXE4W7YAA0qKxQFoNg6URWLGfW8nWtMgAZ+Vt
1gy4b133g4m6TRY05dwj24LhMxKRKj2wRBB1BnUjmi46JPjWVhE22mgiEkcHVkpUvX5wbAB19Fta
CUGrqnBvqsoiveMzM/BRMoY0v7c9Um2l6j9LXLNLFuk8DfOz19r33VzDyAh2beM1ezoD/6Y+vA5T
z4LdvSGj31tDC7pNtetgEsXesyn0hW4MAZ/vrh8mpx7/00CYNoj0Qzn4rzhpYTL2kVxXazQ7l8Ew
VBrYFZhyyv6HLAGDMdR7x6cjD5OU5Dkw1hzqUv4639+h09IFRtx4cuB2klmQHlxPF1Hff5A1lvyI
lRajuEJknY0/26s/hcuBOg405ktxsOzmuWeP2vSyvfZRwBCN4f/QDAR6tUUyLfwlMY7TKP5sBbwW
9kZ4P2H7xDH/B0Vrr+rkNDbDXU1bF5Sy9BuFjndD/rpZfs1bt0YJmj/xFoY7g1s6YLMkjjc+RNF7
FaDc6fCQeeOPssJhL83o1Yp5dyPjxaxq+NzKX889/DEN8WwlaqPfOX7BRZHE72pxcNYq/m7M9r4w
BGXMRN9bh1EPjisXr6hLsKT0icM79kdvBGfd8HSFaJ5Y8MRbR1QvzOBrihTXTI1uuIoZF+GsHR/x
BUHU3fvctJH/mpmPhg2vQWavJp9dB2M+esvpjzvfi7FEqGvjfU7HB5YcKtECpJpJkNccmeHY/PAM
W4wTBpxMvPrXcYxPtk7Ipva3ntWway3Jt8KO9thN3woGCLmFJaswOlgZrHG1gk+qumfZzvBDkDmD
8N0KmqdecmVzWRkIRmPtjrPfps5A1vNG6RQwGDf+Zw0JJvDij+cSuvnKd3HaYU1417HTwWeIt22+
DH1GIFChkx8reVdXfLn06O0LQKkMiFpmownLAZlA5JgnM67Pym/dTedzbKjzcOeIPFy7XvApKx4Z
OqP+HIR7Ppb8xLlY+HBb7YEbHYEXrjPs7TwSd5ATNLN6iX8WzFRXcJMw0nGdi/kYejhY+3zwdxmo
r2m5BdXM4VxVfTjuQOWdG7BCBMG+n4kdY3jkzMvmAv2ZucY8Y7GPotsicfMNMxbYihYthqNM3yhk
4pOZkIOrbry2Jjq88tgfqcx+tgLkpol9ZEX+9c+SVLuomJA4+YB1tNfu9OiE4z7qMBdMs4cydR9x
Cd3R84aBQiaftolgNFfx+7ww9Zj88ZDCIMjj9Ea5HZN1vioFTsbc648IVY96oEhP9uVd4ta4P8tb
X2CiRfwiMW3+BKxhgwXqZnZSzLseZV00St+kTcVzGx86oD2n/JsIybvoiMEm7iIRoAmCYJyDHUug
E99SDnLUNkNchvEMU8v+beG6I/SvWBKeXHDUHB4Y0IUcIdIAmaOvnMU14e/w1V25+O3r3LnLMoAG
AU/ZMAeg0iVhvR5v378Lr0eNOWIvIyeDKaHdfeVjdKyrFkpn5R+0M4xb+IkLSJFBDgoKH3VfrKnK
+u4yG2oWEwLQYfZ72guJ4+MjTq155zWkqOr2vYz1t7/sQJGYBeDY+VxnHxkaFR1d7I0uk+EtTqgr
QdtRdBucu0A+atplbPkTCgtvhpfdBuGZyhlKquYZRd5u9gnsfIu/BVlEHS2mnDuA6r8iPuoMf4ad
Mgo3bQWXpB1OVvsw8XAyc+PFJiuX7zTXdTdn0jRzM4maO+zqZ2eGwd3ZFokHzpYxEQom3PZXycWL
L03XMr/Jw5umoCw5axQJjzwHlmdgH3bz8b4SsEUyKQG4tBy3QpK/NYci2L9AWxdBFvtkxFqyBtiS
EBLjQ8N/KxI+O8MdsHnFN6MfObth/DYFgXcjWcafgoOh7xjo6oq1aJLZcyWGdz2POKS9ae1FAzaq
kRr2DK8JHkCOjgQDYd/FtGSMCstS094UaRxuJ7t4JTK+cbDWrLtXPO+vBQQQ+H9jtOlCfZ4cxBrI
X+AP6w4cN6Izzzpae+2SFYCWSUomw7wA2mM/u3Bt+uXmxLXQDCBhez4z9y6B/pu68lDqaYt/NVtP
o51vWK340RpjbkmMqJXVQTO04WjKQwWzbNDxNh+qBwUFx0rDuygqP5M65dymq28IWbP01VaZyQsR
6vmGsNkms7mBUKEMR4W6hinB0tKpVqxNg2m7LKn4rMI3Td/mdcRfbjvGQ6P7H3Li8w6tr9208pbS
9XwzTOEnM5EX5f/MPazVIcAcF5qyp/KE7MEYGHeuiThncZASon02Tf0wqIj73pIls4P+fVk0ZA4l
cIrcxyxJrk6YfxuR+TMDXlyJFEELOal10dSDzu6Yxb1aPYOyDExwEA/PNkH8zVhPhzqrfzJQZttC
lA+uzj46L1YMTVOYhXRtbVJVvDWjcACWNV+KoS4OupD9kZOWYnrgFa+WGzUbzyHD1GP1nqZnCsRG
jlDpMRo/LdbhuOjvyf29YQ08BctMXtvlZ5DzldDSeenVyPZkeBRkciNJlHsKm1d7cYRP5eiCo2TO
tMhsSJ/tGjhJcpNi6Tbn4rXwoTdyJPnK7fqUFIi6doBo5fEZmaZnr/kq0j3LY0pTb24mtymtLUw+
Gbb05JZUCcqeW/YwxwVWcZAuUsQPwmcM11jZ5xhNt2OTJys657i7zu4S3Eq3QUtKVaTYmGqHNbEM
m51MnB+Kiop9RCSO8vrD5EF5nRqSIsz5yX48xQL6Yl9+yxwuWGmRyKjxgbmduaECAtJF0T8qWCPo
kN5DMLRvDZN7MDguxsC1qmKXSwdPIob/eF23Zr7Fph6Mrb9iZPpXUeKZFn1FHQnfbA7W7apH0YZT
Lni34u+CUyFW+ZK/XetD4wJPRUw0k+LTbvS909PvERs/TQZVhwnJ1nKQ4sqqJ0JYQhFyiVs2w/Ct
oOj9+y9DpPCJaqBwY6GYm9ILEMrqTuJeAcaMDzSubkrBlT+d2M2CuX+ljHHr9BYZ17rG5ctLSwGt
7zmPI9Zn+6rA228I7wtL1yZpGDEJl+sIA6cRXgARJZRCrh1oUGL+orNyjU8LKoevXzSYZLtpfucW
dX95obIiiRam1YfiiLCZJeusUQRbvxQX3aDe49I3PJORNilmy4XzmDLby/DtQ4jDnb68YFN6hxIc
P/EHiz+dVncpEn1mn6KgfZmWnxxadb61leFu3H4DhWDV2/NjSaQHeh26KA/FKQetNRER39ax9RBx
hyCQfFQCvhmJWZ/8j9gLRYtPWP063BxXzsBrSFwSWKo6ZxPZQnfYWCO7MqdwXCV+tjYr+TJgj2dE
OFw9jW6ib9sx/CDjCSFOiu+efpS5AN8U5ApXy9i9AoLZwhRjw2WIZwSN2NvUTAZ6oSoiTZsh90qj
rvCOSuKrgR2cmWyRTB3ARBZGiJyBeMzeNTDSxe7arM0l4hB4xZUCGma99DlkKe2S/VK8E5ME3WHt
X7kzV1vORQabj7qpxdo2ZYWAj5M7CEuEyoQpLUKi2Bmh/eeL6cC8CYJAF8kdmiW5bPg5PkKiAnrL
OMGC5EseoZHxC3Oh+Kbu90NhPc2ix9/Ujo+qdDZdkIm9r/2c3Rdu2whYLyxIijoV5BSVnsxizNaK
A61kRd/EDDP3/nx1DEVvOFd2kOSARokPrEYafUCk8Cn7MYdhKYtXphHTLaigcaXnD10O1Y7opGZm
u0yQl08qz179AXN/0C4KJVkdsnajXBOS+oO9y804EVs9ou2U5bvwymNgUiLMfrIJW15dSOEEMzN8
AyFkFbirjONBG+GE5PaJlXPvWyca7uBxUEAEGz4R69nUGxOi3aqNSbjaLANQad6FDPp1z9xZdbz3
ltu+ll5mAvHm6KJtBgH2/EUJ7XVK5npjdgJCNHKnUU8s0uMfXqWvqKgZe48RdRAMqNqaV+pTPkbR
EVVIa0lQbhzDY13LhzShn5ZZJmVcJLlwaShS3xHdVbqYP8HRqJ01UI4ih9/KHKpDiIuoNGe4M7I+
MmQqeNYJiRaYivAU6a8GHWtlzX6xY03vDXx1ImwveIYgEqG0oTnHE/2j2dCe+cWFKRUuNMjX7D23
VbXVKen/SHYSmAWbNiBSbD55yIHtXHsMxGRJwiCocwN5bTEbZRafNtP7GMPuyl8ECeqJnkTx13aF
Qq2mnSiiyg8vIGTwcUvMct652kd1BU8FJclZd+NMpoJv0pqaq2EbC64qPrsYO5S7r4Pngcmo6ECE
xM+i8xqEWPloY/YSfbTtCgw9TGVfs7p45F6CG5Z3gW6pcXIX1sXuX24toepkqmAcEGvAJ9tZN3GE
P1qNrOWV4jzsMHXnrLUb55An03fvcsva0srLuI3Y/dqwGeGa1vOcm7vEyatDLgQ0q16t2orOdXTa
aRW2Z6p28frFr13MzWIOfgu74fzQrgV5vxuGL6/OgvK3yOWs5rb8ZkL6VfaLg9QGd01FYE4WYIeB
u8vwgMdL3q0fEey5jpNwalZThsKFPuENfD9DrgNY7WnhBlNA7gd90FqiVnNqMKpK4muWwFS2SSiv
XW4PXNeGAgZ7Yz3Ug/2TS76BXj7RgTPH9Z1wMvdgzgTCnIoEudWo9uz5or4jIvdgJCRnnRK9qkgC
FFoKHLoa4nk+sehMrDjOhKhMtPuZUfqw6dPe23ehD5guiD+pv3rRvdc9hTNyRevZVzso+6e2S1O+
Xjh4cTAeuQn2ryh75641WiZdTvyYYNG1s6nnvRzgvs0eSoIGGFnb9p508vhBhW21zRpGJJTwvgdL
ddrgdvKogAbw0EKDJeZ4Tp2kuaqpYdjYLwGLGZDCyXSSD2vukh+dmLc+3VGvxTT/+COK0lYpbmMu
/obn0OmXoVf74HsjuMQshola9ZXeCqNVmyIA5EptlzgRS6geZuQE10XptbzoK0h7DltgGx74h30u
Hba+bQZHdCkkqYQSW6TT5KbE/XsTTdN72c80H9Std5yKxHdOhjh7S1niv/+wZPjW/CtlI46L1dVp
w0tsQysbJg7k0RyimfhSAalzDSaZZjcjs71Zg9eQhAF6EOSMdXCkM7Cx6OUMKrTNJC63kcrzvdcP
vz3ThIMxi/BiGWBFtCRGnNXgiJf/KbUNYw/i8rGmjPisxzw9F4oBNRbRjG/ifeDpQ2DN5Dg6uZcW
tVGqLE9BTUXV5MDdMiSsRtukwtCtDXnPAqjubdf212Ec2ztqWFMA8bneSmfqb7PC728T4JuA3ALO
9sNSJBiJ5cTx76PhhFHteZTcXYd7/ygtKm/rxgkFs0fYwEFWBucKbgshPO76/yqUixACXsGf29HW
WN0GEyjnmbzJOnXb5bdkOLMddHSiofGGfqT4q3CQyiWc1P/e9NmW0/mfR0a4bnrrUwSipmg6VK1x
+NcEqgtat1O7J2ftJlwz/egyKAf0+/IrKWfgaWlbkKqbwE9bUJHo0XhJo6jd1MIMz9bgLBtSBnjX
takDcGNy1TSjHqxsQSwshcVi6fHkoxE3ER/AXsHkYWavXHbo9I2NKTmOjjHfm3AhD7E0cAox3Awt
jwuqxpA7QUNE30mKp0n54VP+UC8bWmNTl0VUqnudFaE1l1p6p3u1wrEW3CF3FsXlGEBYC//VpYV2
lJ6bBnPkUrAZwjPb5DqRRxOQKhwNjOItB6+TaHOMKkYT1ncynV5aWQSn9r9nN1+yKctDnZLoO1S+
fAyddLzImAY6Z3lysa0kN5NKjNts1C9Yo6e7JG/ii+ulqBNiir8GFJZVXOHbwQRYHvq40ecCih1J
A/7eqQcZmxMrGTimAooWYDUY/XHwSKLdf9996Cgg7S18SEyGE5Y1E9k07C//vUSoTsH2X22kZYfV
KsEssAtLjEAg/X/yzJ5eJ9gRZjWSv/XxwzTkRS7/HkStNOYgaeUHvs09Ls8xOaJDMUxyZrAusiMa
WRY/RtKyypuRfPr/r4owxbSyvGt8IWgqCxfwiV22h6Gpf9xIONuceqa1xb/SJ0Jww15b0Eaq6/VM
APIQ6dA7KesbEWO8TKLKzzl4LFGq5hrZ9uO/zwjIzZK6ZvJAa0V5M5umekodDGxRZb33btluMpNr
ZIwFULZnnoiScKYbHJPnpNdyS4MEn5dMKDzHRLiyzUI9jS01fxLSLKb1gFFUC24qyu21Qyr6StkC
QxHIq56oTxra6TXvOH14fn1PSOWBg7pzVzpu+1xzBf0fc2e2Gze2ZulXSfi6mcV5k43Kc6GYQxEa
QrNuCFmWOHNznp6+Pzqzqu04DqnhBhoN1EXlsU0Gpz38/1rfCtJ8Pmol/WaLDh0c1XJnOWqyIxwK
fNGwRJoM+LMfihubNNNCyb+Grjs8Fqqt0mrpSLsQzSKsfAr9SR+fW0ZBAcasomvhFhd667oLTfXk
NfVPvAHE0s79arob7ogvUvXBebPbnSGO6vb4SBU8D+QU41EODmXnXJctWV151R0gA9obtuyIs+Iu
f0j7dy8YFyaskh7vxY3vudaNbTpsWKzoGfiVOosUtsB+XVw4GvZ704T5ZNY7SK/KZcaYOYVO0dOP
dKA3ppbtvNxDUAtR4wJWqHrlY5xm4T8aZ2CzWm9J9NAF5Q52JFohcgDtr11mBJu+xKyU23gVW5/s
Jhs/N/tROHiq8IdnHCUsbYNyJR1YcG0pFvpQpq9dAtUW5JW2N7SMRJm+eMDqBwAygjHoW8jzI0qy
NyA+iABQ0ugbvYPV0Afbss7tuwJ17ayGtnXVxc31pE5dxG2XQ3nCri+kJFEzhV/z/bPo9DjcecOo
7jpF7WnXEBMIrJ+XpjXdQzhX8B6BZHfiC2pVxEuWVrizgoTcRgfiYDmQSJgYJruPTpxLkzU0/vt0
W1Ns2RoDYprgVqVMBhLZLmdj0RUbYYlyleUQb63MlAyUqMtASq/oFVrrMXacheUTzISBbN9obG6i
QGOYxzwYORGk6BaiYqr3BMFSEOgA/QVZe9mjbAShilQmjDKK86ZLLiuDOuJF5cLA2GMZ8Qxu9j4m
kHudEAOCsEgC0VB3LePFqq47FZ7neGmosuMzRLcZ0ixdoGHmY+ogAXT9CELFFbOiJIi3IpF40ev4
t2zcZpFSXokYpLyDBBcEMaSGulkH6NrBKh5K8BLwVrp5B0Rjh4bLXcfMo2TMEVqCVp30yxC/BzNq
CE202zlQSgGGJ/E8pYVlJiVhOHpKTQTiKiWcgCTbXKx1EkhlX7KoTR22Qq131zjpwvG8aXbyvipl
Ok4oLYplTbUYC+tQGq6/0m3XOnNzfSWySqzrRH3KdPOedUTK0jV3ZqODQNDVIfUafBo4UwDItvE6
5WXMIl/bhz2JLgNqfZppDoJO9ZyxTbIvQ16UKeFLygxlVeiiHI1lfVulK5uXchE1tbaSiUQfEz7R
BwvPGNTxKGG4hDx906TKcziNf0NlXLUM4hRWi8shtvfBQENfDdRxbrTqvUG1aoY6fdJ+iRjS4g7l
cX/Pz6EriFpHknwxwO4kXcm8EtkAbcHesquhA2Ny0B7ix2SOoVKEYBBXj7nEczD3AzPeJAy5Gc4b
kSrvUoFbqFkFEJAuqRcSDEBfowQ1woTcktbf9m34lLNQRxwN0QAzw12fS7jzI4GB8fjea6kgrpLT
Mjst4Vl4c0S7e1XHSjYhPogPCzah2uEpHJdSdGzbaTvNVLOnhVeIqSIzM72oPHfJfe51jI2OWhwK
w9iz4JV8NeW3knK9SCyqaiiRclvBSs1fs6zAIdk6FZtRc5C3Fo+m9C5rrfvmdZhIq8p+dtm4xY51
zhOtV54Zr7XeQP4thntAWESGxt2lkrXFJqwJr2ynbmWdatRrUQSXFIJri7SNqMV9ALY8YLdf3Wm1
dBZwmyXxryy7bC3fOY4TrFpLJU6V9gjcGLSwBg2KyoipcubpnA090RLTQeuiv+8NhU1yopncglIS
O0cIOZmbpWmsxyzHMSOjlZHU32oQWTPfP6R2X+/60MzntHF2psxIgOhoGCn2eRtD627HyzRF4l9q
wzan7bpy4+p+0PXt9x8Sj3BmiGc4u2bhou69TEvnpkXII2mgDBNnYYK5n5IsOeBVey1i7rLilJAo
0QSkRXuNGT+ZY8/eElN0rwGDODNacOe4SAlRHNSbyBieKl7ieT35VkSEkNGhIIbEMH4qGtZGU4yK
FZuo/YPrQardkx0heMleI4sqYBtD3BIjRmVb3cRKe0+C2L09MF+GewcANiDwHC7XQE4bI/E0+z7S
CaAuPGm2xxDQt5qd10X0WgkoY4O2NDvsGqbi3jdklK1zBjXE87RCCgQbQRNcR2Pz1SwpapHml8xx
CT9llsAklmpX9qDe2QoyVDZSVHxk8ozY0V4QD2iVzSZjdXBWSApCUqd25YFwcywLAbRDUR2eI9C2
iOJtNHWH14pXvlY4SfzBeiFxHmJK9f3+OZaGMjsslq6B86ziWuO8oCAlwH/Rd/n+kcmyuKaHAsdj
TEmW4Pe4gbrJMnTNVjpsqcV6B5/aUW2Hb7nJHsJt/dscVg7R5exBTKki9iPo9csf//Gv//yP1/5/
+m/ySuKNkVn1r//kv19lPpQA9uqj//zXrUz5v+//5r//zs//4l+rN3nxkr5VH/6lffhaEhH1Xh//
renX/PeROfs/v27+Ur/89B+LrCZW6bp5K4fDW9Uk9fdfwXVMf/P/9A//ePt+FKQHb399eZVNVk9H
80OZffnnjzbf/vqi6873G/X3fZqO/88fTpf515dbAijjsKpf/v0fvb1U9V9fhPWnZmGX0zRHs03V
1q0vf3Rv05/Y4k+DzaBm67qhsSw1tC9/ZLDOg7++mNqfqqnrphCwbSlFuOLLH5Vspj8y7D9ttlyW
0EHFA9u27C//dfE/PcT//VD/yJr0SoZZXfFrvvyR//2op2tTdM0U00ksTp2/vhzAV/KXtP+h+GGQ
Jv5gr4zMeGHjOffTdOsTM65I7zUuzacf7sk/p/3xNLp94jzqz+cBIWJEltXDHUCefuWbqnIuame4
szWr9XeKbtqPsMVIv8zbMYh3rQKGtwuSJxej2EyVDf3+Hl9iQbVxGUB1a2eDZ2l3Ad7clWaY/S0K
zmLZWSWu5LxoLohDR98aNbAmY0iGPBfa4ECY3NnHF8Sx9F9fkun+fEllkDqFw+NeaZr/ZuaOWp37
daWAACv1bFMkdE7mmiwl7pZhNLaFSPMH+KH23DYsge6l9lm0Efr5wLoqYyNjhlH0msLRyWn/RDFj
cVCisw/J3G4vmNRNFFEKK29akEzGhDJGjr6jcBNcwJdxc2rRwq3WvdRqEsjrOFumqUDpTNUzuOxA
pQAA1EP1KtJrshuLJKFYy3dgMnCAwwhtnkXN9A1yxCYq0rHYL8AJTi4VwiNaqlaVr7CqdIZnkCMs
sSq/J6ZhpAgYgTatir3OqMIwFYwuRTnNPO8dWm/LOh/7m7rswvvBEAjSWSiibw006x5VAyOaXjsR
qx6RNPdDbXY3Ud0QShIAHw1h1A1sXN02Ec+BJbVr0wbsmml4SmBmVuJWY4u/d4me2eHSt8XKEQXs
LTRq2N1HojLdoDRpOrEuivDu+NhO3Iguo9GWXjZLvILQU4w00d6zLSj72Qi7Wdf9C1m56X7UCYxH
Ks6yFnesfm7JklohpIZlgrjockg6CqYBlL1V2LtIEel3THSyWhkvo7Qeoq0hDespSZHP10brgfan
I06Wqb9xNJSdWa7Ive/D0a3NMHm3iTcs5niD0f+jIXntLC6dOWMcMMFJqN9Z7KPbzgoMPkJVomdE
385XhTfw2qFvvLQVW17amSMvA5Pa0AxmFcKtsTS78yrSyn0uiwl2gPp2lqq+uYs6/j8FEvs+oQn9
TIYB3nSEpsUrydD9tc2NpV6sVNbWllOZiCrIU1vX8a1Rldpy9CJUw0lvXUqrRhaIa7idj9hMHjWL
RIh0UOydhU371freafGQMdPqiajKlQj96iYaSCfAOUKXLO42fT6wXsWpBMFVdx+lF6XnTqnqS9UB
TQ+prVxK2653NeunXYVwYY8GFI25HpJ0SdJ65By0SLPPyQ6h80HRcae0qYVt1cIopZJce5UTovla
olk5pD5z8E6roiFnUxI6/SxqgklNGjjmtTYCBYRLUvnOTdk2gNUQGtbazIZV/koTtz5XrNzaqSYa
Qod9Pdyy3qNAqtlfE7+ElxzBMdArtVs4/I+08XQrgLdKJ/vZQJp1GbLOfFJJjQnmXlDkr2XYs1lO
0qS8aQvT3+hazHqhEqCS9cHzLxtqljNIr9y8ghgMtqPZVZ66HFNTDXumOTGdO6I5Ke33kcCOpDjZ
N7dphitFCHctTIrncvTlnQSQvdYzp3ysrRAFhAYdkyE+vbTchtJoiQQaL7mNJMJQoBdQBeEDSnKY
ny7twnNSeSgnK3W0TA04mEUUG6veldE+h7D0rKelfV13k2B/AHy1o2BIuihsw2+DWvTYQ/rm3qc9
8c3zzG7pRVpz3ztx/+xrYfTcDnm+4ctQeH2kt1FtQExY6al6KgWEwDMbVs4ckCK7AXTDMdk+BdbJ
vKT1WGQtimHET48yrA3Yd0NNTrBXgiLJsxVde/exZcMFut9vImD5cIvX1PP7habJlmJL2zAUwNWK
4R8N1b0LSIyIds/LZ1nujlieU2DworPkGqM9UbACKTW58q6Ct6NOVlYOWST0who3fpqGt1j8M7HI
pYYPTxP5uCMtz6b2aA29S9yQrU1hJj27+zotor0imhyX85jY3/qSaPYGIimGRQF/+qxPx/Dge6b6
3mVmuVY6tq/g/ItZOJjZTjUIDD7LUsC5USHcOVw8QaysIpOFUVfdrYsE4iVoUuMyVxx3g1gRMUym
ytvOQ1IpoRfe4mmh4ipCEkwIqX8dlMh8S7JIXQl6douM3uV2aEukfLjEkaapMHLMRq6GIutfwbSq
hzgbeE9G3Wc2xzn0aNsiJPAmDLce5SviDQ0GXNTOaL6svtDOU1Or2dDgw7RVyqluRfqMBEe4KgEy
brw0Kp/jMMT/pvZRtjbYpfEoiqxW11lbxuy/MNLPukp1v4a9bbwIzyhvKjzQj23WGet0KIZonkGp
65asv8xdQAjbe9ymADET26LrgfHWy3IabAww49lIzMaT7ncNKXC2detWBTNlyzB71qAv3NCaD1Tg
BBb6eJZMwL1ziOZK1UfXgRDVKshV5xKW5WT1FPXW6jTkUKVpeih/Ig2Y1ZgNC2Q44zvThq6AtlQQ
PAtNMoVCMyaey8pwToTtVsPnCBzHFB29AXWqBoCuWWa2OgEexvZCSslmSqYBunPFRo6sm3C+cCBv
Ept3TRQqe8XctLQHjCFyFkd5+tCVLTm2FnpgFZQPIY50U53RrGmDZlH/FJWMd2iWSQZdyQ6b64xc
PEiFBK5094lu9OelnlTUJxzRL6mpd2zsZLD1JQ3b1LL7nRGBD5AuqX6wbf2vfWUjHJm2PEbvDRvP
hC/Rd8B1gRU6b3reefsuNruVjZZpF4xW9ZJGYH8U16++4idU1l2e97tIUSSUGBxJByxL0QEfA4UD
mVrIGmnWEVEWWnsxZjB9G7bWQZhnr6OVREShKC1NTViCO8MAchVVlsMJVVRaVsYlGrVF+x96BQGS
ouFe6cVrHXnDo2F55tfBwGsd1W14UZUUQXM05AfbpxqA6kuvCGgi/Jm8eViQ3JJdLWP8u7k0w2U4
DOCw0NkeDEnsRZPXu1JruwVLM5dU8V5b212TXURm01yhG5EzD9vexpajezBt7DChbMvHrCV1pxJl
u8XXpm7c3hTbMLHlVR3n9r1tOUAEfMcL1l4ZTBVDX6dwDsydbprQtNcY+cBz61jjikYfLCG9xybp
F8Y673ya3mlZ1jsYeeEqT1ps3viwA+Os0xL3wq695rkxK3XWNgMNhrCE4WnnRQ9eA9cGolYXkoAL
ldFuxhQpaOF0gHtt27vQ6UFct2lOAEZLP+AsT/J2rctRnJstKGkkIoW5hsMtxRkbDu/RdPgclSIz
X4bElwsYLGhSOmFvijoct7oJGMzFpIWQm/Bs1mJ6/aBZFS1v303je0SY5VPEBHYobXw4lHcF4rfW
vPDKAQ9p0wnmUZv2fFzr7o6OasoviqvgxcnSOF62luNva9tCkBwYHulXqm9h4kktzbw067TP31MI
p19N3akeRkavRc/yDimga1lPfjtmLzHuI8GegZ450g1wzlEdPAqD0EfssDAMXbdhUd/0Oy23TJLk
UgPbZA+ilHJ9cNubKHgVgFsbjf7eUtPa6ok5iFaLCxJpCJHG2PAVGLVRlDkZogA7bOxZ6sDQsAYp
rrXaANvgqK7AfqTn7S42TPmcKIayi1KgAQTzTaCdgZKGHXmXDY9cMLjFOSyRwnxsoxrvR9sCsqPO
fEvilDcTYymX5O1ipnPHGgK11JDmgWZAcqSN9T6i6vuS+gbpM6Nuhq96LPWLqbMPtm0cDwofHsGV
vY1CypzsOUJ2KTYQ2jgXFTEFcpM4DuCrUo64aRBFUXnTUTtC6VS7ux6NBjM4JuqLvAEvxNvYwjz1
kvwVSRb+NRqH1aE1VesgPQ1BNBYo+ylV1PhuytpYFFR3XzBSM6vYVTluU084jyrq0xnQP3QgYPEA
VtmtTyUQJEiz0a3OXGZW1y9jV+EzprBEUbM3g/RFlEFfAFCJK3Ke46TZCbRKm1qL5G2ZUOWCQe6e
l2HH+Gz5Sretishe9r2L7FrpFA9DYQglQLG+OvHQXrMp0hep6yJlNTReQmNEY7uAIag/qhpK3pki
EHhu2Dz41G3BcjkFks1OWlT4xsYjT7UEcI4vjqLQrB/FxLp0Tbw/Rg+ukhoi06nUZH7ptS4eG692
WPKhrcbLANfVua0R08dzHQGeMSsFIskzmYMXAgqMlXPNQwzjOZJM1ZrlZQunWikqMP5y6m4jNvbM
VYl4ekI+ueEB4Iq61rTKuNPDBLcG0ootTXL91hJ5Dlg4rgmWBJOnnyHJyEj6zU28SQ35OIEmFy2t
eLrN1MH00kjOcxLmkdI37TliqfaFkqCzCxUpV3D/7YvYIsaS5SEotKCqm/1oGWJrOqm+sox+eAxU
oFCt7UvsWkF6kTVOvQuR0j10hbSvhZK2uAHdwdu6hAeDVWTbRWvTlGs7jabULmTMS6noxnnWeNBj
jHHob2BFiKWlUC7wEaLvJMhK0N0Et6V0z5+Eil6paCLEjIqI9GtCFZJzHGKYo4jNeSkyC5Qe4sOO
oFzd2xc5ykibhTQhiEGl3Hi6BFZu4Jrj3tVSWbrUgJ9rwxrSizjyomRfsgklKTET2P/DJlqJnoQK
I9RRv6huS3k+CFHemmcAXpvrmk1Osc8CBw5JzyrQPrPVCKwFuxf3q081VFmwJ/VvG+zZFgyZKrpU
4461m6mC3KJkhHuTRR8mdDN/b4gmulPLQBE0mPt4qTE33bVSD9dKjgPwjCZ2fR0kVsKOPtBAXpdI
vFpiFR+9/Cub2juIzulbWbYqxNwk7eeO6ws6k6x3r6OiNt8rn1oVOiw9Hdi4UXmdmp4EFIHIcNBq
g783vvFONCgbQmPYCC2XTwywytXYOHgqgtGTVwQsttfQNAlsSUl5INdTF+8GnoSLykYaQ1MQbSp0
6kuZgsjVMHJesMa2XwpZRvtmgH9M+6Sq7oqgt5a9OtgpdsjEeCA+XRLtoOZs0dmW0vhOkS8eokTV
rinThtcdoipG3aRiaR1hl7PPerX2ngqjJLkjcIYpWNKnV4UqGFLaLGK9XdInGarnMvXybsYsQCc/
Ip+V7I+ydh5LdkFXWpQohLWYIFcJlespWSFEQAlUx6h9Qoz1WFRoscI7H/UiQkwUAqsyx/gyNf1z
4sPTZdhUVjQbujZnYeLnWwM7DHqxkYW2NSIiyKXRPccY75dpEuFSHGufNVHe0C5zqOI80QYL74J2
CGeyaTXYR3kKIraQJgwx5KrjHYOWcUPFqDpXfLc5h2pJigUmZbKJLYGqL4mVSycttXVCav0dK6vu
WuAWYTgyJ++f4ljRIargWCGWdAwQtq0EDi5NRUUHGoj0SWOoXqd9Am0qUcylYyTWAxsPvAZ+OrkW
UmlUD5VCKZYKjcDkqpV+eEtELEkwlM7xjZl9BHIzs3AajIF3kFHEtNJ3+WTrxgPdrSInkRuo4tba
CBJzHeV+w6jUZ5c+cRdwHRz/VbUc85IZcNAW3EKcqQysycb2VXeFxyb4qmXu9GpQiCUWii1mf1bF
hV3PrHoYrmKk8XsEzC2tcF1d937aHLAjUzGSgxdS9e9jzLWxzo8Fj1FfDIQn0osSTARkOqK66tHZ
2044zllO8L6lDOF2yEjIoDFugjbL7i0Q8/NxREBMk6zap2WGXavNuwYza1In+4GqIfvYuF3GJGpj
P8u9+jLvFPKoo7baxKYrtpZfsYYKRkEaVEUoCoCsENdP7rtvnVE3sFGwji9TT2cEYthUn2nsYYtA
+MeRMTTlwGuXAZbTnU1C4DdHZZfOXO9FGFpz4T4nmj0Ai6YQEcFOWynMmLcCmVP7rIE84dOXAFB1
S3dfkij2xBKtgZ9Pc0Gezb1CQOhURlBBy2Qgk36KM3BQZJpNSIJckQIIZS/c07bE079UkYQKog31
pGGVVdAxRujMFURlyzlYqwPWLHshFmzN3FWnAj6d9Q4MZlRbjXWvuYXxEstYv0GRMFVLZcYk4hpU
3DRFYv2oqzJ4MIEpLBKHrv+MDZi/j9wqv5Sdj0+oT6sWjhsfe4MoX8d2iuxp4ogVpPzo4dDe0m+S
DCiVfjH2SH1BCpIP7mASQ81a852YFnAzU0/JdfTlZYk+63lw0voyCvoBryEIncfaaDBdakn/wtxP
9k9LzQBvUbyWMQMI1nLtDjky9pxYPBG3JtcQsqw52VnNphmmCB4WBNsGlssZUtvuzEyTei+kmEx0
SkJUaZIQdj50lCFWfDO00fRionMROmjgoUlrGNg24pVl79BEpWvobWMQLqRFeMgTMcxq+1G1iHO1
i75/sPGQO2v2PeNtkRDcmjtNeldZhTN3c0VZ9FXiHTrfgnaZgED1wxqPpEVW9HJ0CJ9Q3Sa8rWRo
rQgl7a7gQqpLWSrNViWfkcQA0tqohKtg7WFEGcqqx8fI8hC/yNzMfKBvOfCIRdvj1z8jE2mA9RX4
pK/hZmmnSVSzmY884KezzFbqRxjUREJVievOSyXoUQOUHbEsaIKYaLh1ygZTprdxqZkS9dISTVzi
C9IrLXpXerSSJE5k+UPUjAhK1bpitMFgtfFKiyVlEdFMjUrivVnInlejiouSi/2GJwhlb6IXUNvU
/ptJ9jiRyk7yrS7KGGKFMG5GMUQ3BEuld0GCB0yHInKwRlrxGsu0bSVy4xtZJtpj7RsBRgrVNypm
daKGLKXFzIv0jKBUU4+AV6YomwYZtgjJVcbeoUisWycRRNorZvYaWIigUdwoB67TOCe+176zO8qZ
FQbzdTM61EXbQTf3lSC+laavX9DJLAj+duDaQvzQyteQwRZ/TFZgXQogc5L7VjPwDKyOlj28K3Ks
vDK55ue5b0rIRihBXHNrey3SKLeQezfrIt57VBOAzFhzJZ4J6wEZ4gyCDrxFPxtxJHXiVpKEQp2v
8JgNCQpmfVOKuroI/Ujgh3PzvS8EbgaHaT1QKQqTlVWfm36H8H1AITVP+xJjrRZk56liVRddWGhX
GazQ+WgM+laEufOqhT4wCjf09Sv659j28wgeiU45dibBRS8qTQEI1k/6vCqr5mZU9NcsQEGmkOw4
SwNMGCrbUqjgrkEm9ThxaQH8LiveKGrYse+cA2a0FyMCTIxsoZi4IFC05lpYoAd283RDrqmHN7Ao
75OhE98qt3e30Ge6C7eD62IRrHmrunp82aettoRxRK4bC+Py0RqL5tEBxAICDdnghiiyKd2UgVUY
GsnNVmIf0EuA9oozwv9KJ96FVWQdKtfogAPH2abRAcl4dTDep7Uu13WPMZZ2unrwZNizWqmdSfQ3
9t1eQfPCrKM5njNLOq9/cMh8CRfUw3TGu8K+U+HlwZLRW5M+lI+73zFMAjy1MkWRLEvhkK0nUWgX
VGHAkyJofe4bn9W8jMpwPvawGxYWLS3Ybz4aBnxWqbNgCUqHPyeKFEyUh3E+pBDns2d4xBNQ0bcq
AMtmmVc8VUZSkS9T4CAiJ4e/aRhYJANxWzhufpfDN4Tv68ZXIIqIRqagmR7yEDW90uc4FZLWth6K
EorB5F4NrHO95ONB4U0PBwFwox7wjAxIcwGStGffe4T/rzrm/z/2wg36x4gGTvbC4Y/93Aef/sHf
fXBN1/9UVWGpwtBNXaN5/V99cE2z/nQRYrG31Q1hqCb/5p8+uG7/aaBwpP/tCsM2dIc+9T99cF39
03Is11YNx8F/b7nm/20f3Jn68D83c1PVqDVoksme9HB9Fa6Ye/qX9OaHu/CL7jeCgX9rsk8HP2p+
96HneoAgk31PAgXGNiL2mhVV3/AVScvHpzB/fQr9qBltIggcPCr2e6W+VpSHut1/fFxt+o3HAgF+
+ySC+FEggIDaMCOD3z4GpNnOknSWYBkmeKpcUijGQedkfwtM/n5XfnGXTp5q0ij8oEVIihBnIa6R
PZI1OS6wM1AJCb4a2ipk14zZyvjkZmnTU/3VRU0qhR/O1BehhdeVi4Is09+2VzCap1X5Zf1cXbbP
1deP792pZ8KL/uNZdGZICo1cz8DO1MgulOLi4wNr+onfP53xh98P20ToRj5l3r3HIzX8WYiX78w4
6KAAw1m5Dd6a9cenmt6fX90p4+cz9U45daE4E6bc0dk0F/aTfgshf3yxPpGGaNOhfnWK6SJ/uJi4
UPisI07hv/Sv2Wv8TjXhWjmE1gztpPNa77VPznTqWo6+cUV2kM8HTgS1uLovb5WDeknxSlnJy49v
1qkHfvSdo1GQWTBdSWCxBYxAm30ygJy6R9p0ST/cI8/FUpBUMgFMfyYvpghjC5HsrIEq9D7c0i6J
rLn34H9yHb8S6/DNa0ffvFTZ5KOgiPcjAmmylqEVzzI+lW48fHyjpi/gF49cO/rSQWVYrQd6ZI/C
NVv5rZToMXx1aydQIX7vFEefeBpUhifMgFNQlCndZ6QtLpXb3zv40ZfNClcQCM/vF+5l7O0IcmYB
VJ59fPBT46B29HWjILDNyuanZ68KnM32DIVh8qC/imvvcbQ/uYTpVv/qERg/v1FBZChuOcaM66/t
rfY1f/ce3d+cjL4PWz+8rbVRUz8HOLGvB5vQybZ/YNf/yYR04hv7PqT/cGw1CePYqDl24r7G44Xu
3X5810+980ffrhE1dCHZmO2jDsPW4GLtUh3XPQt62G6wI5cfn+bEUkA9+pBdKnoZtv4E3dJMu2XQ
ppMuSrqzVCY/ebKnTnH09WbFSMwUexeWArNKnmdL9crNzuGxf/IEvr+Hv3h11KOvt6WyRLwO19Cg
Xr6gMXYF9gLC77Mx85+c9QzvTfrJt3BiyFaPvuJaKTNffB8o3s2FcoGu6D3fkz67+vhpnPgI1KPv
uCZH4e/DNxx+XIOxXQbXHx/6xHuqHn3EXmpiU+75iAvNfM1zpuoy+uQdOvGqqkef7gAVr5uq3/uS
SdlSbiszWZJ4yJqp/uS2n/rx+s+Dg16nNVEbWrwvKmqKjgkgY/HxbTk1k6lHkzAtCX1IxBjvAwWd
nk5TcG0XLtu7KnMX1oCxM0uRodh1TR+edveizUogzY2ebmVSy62Gb/mT3/Lrq9TE0SPCIQ5Fp0yj
vR068V1bB+1umjI2H1/p9A79+1dChefne5iH+M3pGEV7osAwVacYg+Yw2rD19CTwfvKgTn3rR6MW
ikhZG/n0oCYC2Vnw6N9Z5VnM5vqzV+HEZbhHA1bD/Sa41Y33EOHxFJabInqB//tbv19zj8aqJiGq
IM84OvdkJfuXxrjylPfKeYG1MOdd+WRIPLHg1yYZ9Y/rpwomklMgtduDVhcuFjxadggpzppX75HK
Uz8Su/DJW/Xrr1Nzj4Ys4QV5kylaupf4tzbkcC4a4rjnaDdnIyFfv3njpsf1wzSYkbZo6B1nMfe+
ddY4+CbO4isVTIucf/z+nvg62Fb/dAazbkhoxCOyb+r7AJJK1+8+PvDJh3H0ZWR251nYCtP9cI32
Fy2x/ZbiwiaBBTJrMrOVGWaYj8916u09GsgQk1SekRWscvR61ogXnDK188l1nLpBRyPZGBVKEQlG
9roD0Ju+i2H78Y8+9QYdfdRCG4IyjdN0L1K6rf1exyGCKM9tb3/r+M6/fdLB2CLD4MmWdAPHbUlG
PGJLLNefvJwnLsA5+qoDQOolapZ4X/dUkUutnOWVsiB/88LK9PuPL+LEHpg60s/vp6GFeengydjr
2DkIacuD4aCRnHSADBTOakk+y+i7Awn0sMObpIQc5YFCpLuirDW/7c4/+R3TU/nVOH/0itlNIzn4
GO2hpMUXKggOJFMz5bq/Yxn5W+sUTRy9akVHRzBIOrHLepPEWIQ+6HeGM0OtFrh4b+DzRp+MXr9e
EWni6N1zkaPnJZHtOw+bXFPEIAHzt6RPVqM7rkcr+2R19Ot1neYcDZKZUnbRGBTxHlqxnc5VXFj+
2VQl6edFQ37TJy/iic/fORolLRhcQTctNmr93i92Ity05ifP/dShj4bHkYQjpeuUaO+jTVPc6874
Jpubj9+pEw/BORogg8SpaR9mcl8TQY1ER4NdUXfpylfcJzVCpJELsuw/Ptep6zh6feu4THOkWXKv
VoP3NXMClWGn9i+tLjU/OcWJDS3+p58/1YGGAwRlFlrojssSdRWxBTMAj0DlGoXs7BmC74+v5tR7
dfT6EnrWEiLKmVqIB+2q/IZ2LYJCCOoynLVvH5/kxC0TR+NnXqhBntJX2dtIg3RjlSK+t5pPai8n
rkAcjZ3ocGKnQMK0B0hBlGcERRoWUrUY6HmbZ8Enl3DqLEeDZyesWtFazpLeT0kh+D9Jk8X8lc0o
MGBl/r0bdfSVJ1ldmEmGOMfxLpLmqja2qDc/PvSpd2rqIvy4APJ0eufwhKO9lSCUq66T8F7058pA
I6l6nIJ6Cozvhvxkrj/xyO2jRx6kng+UPhx2Jvl9oZETcoPZfnj/+GJOHf3omeeDAaRTGONOJ1Cj
pRNbmvq96JxPHsN0mF/MUPbRw3YEYq6y0Pudr20hoEofbQ3ypXMZLMCS/d4lHD3qEsI2Lg+t3wXV
bV3dhOJ19D95V0/9/KMnbZtN70cKhwYHmdKy0xcOeQsHx5x16id36MRSzj4azPtWOKMuuUNt/Jzk
GyLGfvPARyO5mvaofzIO3OMeqeOberj9+H7/L86+Y7ltpev2iVCFHKaIJAiSYhAleYKSZBs5Zzz9
XdB/Bzz9sYkqlz3SAM1Ou3fvXmEZ10dzyv93+XcSqNf+MihyarKCPXEQMNTzceVn075OBGzAeuSY
HYMJ4O19kjgwgYXVaNT829EpE0E6z6Yx0ABE8nzhBPmVoIMMy/fzYaHsJInYp0I+CX07gqgwKSDu
JdMObj8bvC6vZOa0zxMbNct92CQWPT7feQzS2oT50Mb3f/vpxC7tuSFh5mSBkye/WJQEq3YTDLd/
+zaxO5vehyiegN+t1vBIT0DkVHFtrFf2PiVdkYgNCj4OIDzSiN0zgCcistqvVskcrtSO0lzaQlK8
Pe8FLeZLxDYVIDy5GLFg0U98BRsSFbgUWT4GrLSTlcID3+vgQ/dch1y3yUOhcyV/ofWP2MQqtLgB
5gonjwXXShaA3YXXLfQOC/+VSfiVRiiFMU4idnRUg19TgI3owZcvgi5LBPLfJINYWSO9mMMcBiiz
ynhyGSbQCQsDL1c66DJHvggYCyQAY2BQV5a5QAm5ErH/FSVTCznsJg+EAWY7JzUMHuVoHL+qShX3
Qw75nhrFDKhfoFTHKhG0E9gZrlhRFpliDZFokeMru2pDSITBR8aE5sC4gbLjIrYwq2YL8MXHUIEP
yIexdMzCBDKmCZygS2gWmDLU+7azNARuimx0h/g52gI4R/sA6lcf4PBARjJgQHaKBDkwo1mD7BQT
iX85oa4BSAcs6KxAU+zv80VHCYU/7O+7Qovm51JYMKngZQLE/YOw542pDeo95JyYDXSF25VNRAst
RFAU2Al81RQgQKWQnJn9BHwJzK2VsEi7LJNcdWaeEhaiK7NXQV9VXJyvp1eQZMAkBzaL/WCnCkIW
Dvw79TQDCm9ciTu0Uo9IBEyIcrcACKqsV03HiI8sSXwf09zQILvTJadS3vbMbzWBuNu0kqhxtPki
wmjJaqUG5B3r4b0SrIGresJO9T3tBByrx7mMA9uPI3P11/LQZUs8OIjF5XfcrQ9AoPls9NFecJhu
8UtxE8xyA3b1/JkcS+f5GuSXAPeoESLCJpyslQ38pz0Ivom/BXBGrRLLHdyQ5YpQaxDbgWasg6NP
hdH8COAbpKldv646AIwhSgQ9sloHUQNq1E0Gw1uYxduhMMCkAlBXC7QfmB7JXGtFEkybw1rNzyL8
kFAOV2NhDXRBiSkiEbznsoXWFVux3uh159QOtvKmefnHlEIkQnQixkDiAz3pddohjT9a+ADEL88H
n/t513o0+kQ0HAZJaWcQuz21ZZKTWvac5ecioJ5Bn5uaBCyiCcHExQgBeMCuiL4VNVA2FWSlN2kb
5GbdKVAAG1PeSYUpOcghkL6qJFuVULF6x0HgPeegzRt0am71ESSdOQakqaYEb69sEqCalVAz1R6G
X70Uam46hpXRJhFUFlPoD4Bf0DkQ21E2dQL3B7DYocCWgJeBo8F/S3qf34bxGP+K4QlgDFBwfoVc
HXSlc4T0+TQzAOjO4OVbTDQGgDhDLyZo00UfmlW3gOyJGwb0Cjjs5PA1qRF6IaAfG1rRQVF64gOn
jAeIRIdttgVmMLBhcFHvs8KHejvfTK9AlyY7WVTKC+xBITE01sV7WM6tg585QpG9a/50Q9RYfixm
To03abhrhEA7hnBN3YDP3uAgHHkLiPDSk8HisKCzIdmsXMDLZq4z2GJXkhUWpeyqXJSBwVzM5lRP
eCsMomGHFIDdiQmMaSQJUQDMcMjP+h2gmhNEh2sxET9jiDMc4GwP8+4INhvw/kitdixH8Ai68QqW
w2RoVQxr7RmIxbZlIBiZDYI5Lyqpz9cXLWARgd9HrqR1Uz95E17jDQmyRYtYUAltR6Bsq4w/PW9G
pAQqgUiNOcQQDoSOyQMA3Ux2RxiReJMB2ssh2UPfw4ZsvwGkqlkYg8VauCPqrD0ah8rUHO1U2Rd4
EWwn61Ib6sGFzoHe7Rj7+U+jHH0/WchdCG3apsABxeC2AW9tQfvVBAOc47f/9nHiPFDZLu+gMo9U
BqgZCKloQJyDQL6StdF+OhH9c0aRkRsCmT2x0Pbv+i81Dg7NlP3bTUkg4j549ayf1+nkqZCNGfns
b+s3B0BkV5YeT1sTREzWVHD84KQ2e6oT7SQoXu/THbdJdl1k5C/cprXmT/UbEftVfmv3w4X3ms2/
zQoRr4ea0VSIk81eCtfJElLeeXDK0vfnH6flAAKRSgN33+EFop69yQXE2oZynMUYeFVChzjrL/Mb
h5+br6wAftmnD04HEjnaB1IaAoE8e7LjO90t39ZeY8BabuNftNd807sqzHXgCLpHiN3GK63SEjoS
Utp0TNY2HVpVnWADGr8OaoShObwpuDDMWtmYtIEkUaURK0TVmPRQs9j5Lv83v0KX3FWMyU4P9YY7
FVcIvV3i15Vpo4wkCTUNIN4OzxswU8YINEfmY7FZbV74+lBKkcEyjT0GqqnwK5kbZevyRGAI8h7y
wzVaa/kYnkz8EWIhXjaKKzkbJaz/CGHdBbWohnWWUmENzuAAWbk6tqjQxPK2jMsR0g/wrno+apS0
alEVu88/m1EdwjjEFobPsBNPEI+tLhl8CiJQmFj+mK8peNFS+Z/c9K5DiEVF7vcFxmtMF1lSv3GY
GK5maZxB66bToEEYdrIOGlXgaFHqv8FANXDgMTecn/eUcv1nSbAADt904DuG84Sj/1qa3Se3gTg5
1FAOa69fP/Xc/93M4Nb/dzT5iauKuQ54b7Y1Gx6ubqWDdaz3OkjsDqNfVU81IYzgym5jhLbmhIHO
GPDwtmU3NGVT1RPT18FN3SQbmN/poQlOkg5vDyMy4GelfwoWxOkduBUZ2nHASZo6QGt40P9AyuOo
lrZNnW7T7UJLtVNrDY73gxL9315xPBFtIw0OGnCMmb3OCDaswewGq9zCvcvKDNmEnvcnZwAjadTG
oK+sStrqJyPwVOSL0RpIZs33zLVQMRFwq3wvwvHyfDH8xPJHfSKScm3ogdbL1cnLrOoXPLg/vpvt
YG5BRLzZmavswDTUYQ1iqZtcf4G5KnyBvjmMPTzovpIv2KP+fv5DKKuS+zkX7vZFFbDADsb4IbB8
gunAZ2f3VmbybzLC/b81QaJ/ZfirQshambyG/xjiay//imFix7Q7yAPqbHZKy0s/iPrz1pal/mBg
SfBv3ENHbpQkDGz3ORfbIoYloHSEhhJe6dZgS5TYS+J/ocMmgluLpGzovCGE6wVzEGEV97wDtKXx
c5rdzUiu5Br8hdCD2gYx0IJrvN6boMib0McwWxO2x7psMLpvghFtBFuYa2xl00m2kQF/VBeHtd4a
6coxQOspEZ7BaWHzdBpnLwrU65ThHgTTxCgT18odlAyOxAoXnK9yi1qGl8WzO3YQUYMxU4rLsI7T
zZJ6aKmxwHaAS3mDQta3zEgruSNlh/+UMe8GOYH6VBKEaFhG4B//FPmRi/al/+f5HNIqHj95z93n
eU2e56yXUQ31Gqv1hnOzrxzo1OY7aD1ttL38Xr3EGwh+GJ3OO3jFNMHRt7m1O/9yKXq0CYjoAsa/
VkAOACXfk+zGH6qTOvGe23Jm4va79Ag6+8Ib0E7Zb3E3/Vuy/xNg7rpcaT2odxo3eW3kZeEJ4mpw
QfBXNgUtYSSBx5Bih/RQgZPN3zOXfPsVmy/Tdw+/MVgirgT9n+37YNTYJUe560E0owQ9L21Axtlp
TU2vjOUEhF8H7pbI83Uk3q/PFwhtk5MgZCbkGiVhkQzAWGgLBRHnxtnBprNQ+TdCI8HpnFmz/ofD
JDVmacF0zams1nwdrdLhjGYb6isn0U9gfNTrZYfc9bpEWa0AbZnzuOPsDZbswJP3WBlw29Nh8gJ/
xmGrnKBCuI/XANiUnI+ELXMaW7b10mJtZufp74yKY2mF5ousc0ZlwqXJjLEtArNea5ASZUgwc1RB
FLAHT8fTOL29jhdl078xf2RN5/YJgzTm+ZzSrlIksFmpGQii9Ggm3oKjPHrFLnVGu98KZrOPRD21
oZCiGVDS3k4vnJXC+fVrpWXaiPL/nUMVjBQ5g52L15uJBQtam7cKJ7VLOzdVZ0ZmJ+vhedqCemxW
XmuE+9Zhd9LL5PwCGGdlSVNiDomM5kHtT8FF5lCp+BN1x1GGLK4G6MpRiZ1+2hSwVXne2+XsebRg
iYpTgTIe1LLQUBm9yhC3K4Zdz85rgebxWmFJwHCQyEoyij7WivbJNn/UPrAGCQkafH+kfaZ9cdDp
6aE+JqHY97w//DJL/9shloTcQpWoTsRl5GqEgN7rrM6ZsSMSh0Ulyze1fX2IXsT32gAzy5Ed1Yjs
5y3/pBSPWl6G+G7vA8OeD+WMlqFo+Dmc5+3wd/SUjXxhv4sr8NL2fOsu6Z/nrT1epCyJyIW+UAN3
lmWBBLOuVWcYxUKs0vaLr0wIYX0zrYwnJaKxGnlfYCoBamtoqBphJLYFxNXnTkp9iTk7gXQMrnV4
WdBZaHqk6WEKzipqLMKWa7estKni1WvL43oACPD/HVzYMhVssUSdJoU4nCkb2rm8wdkJ7o/7aOXM
epzGsBpx0JdpFKrxcuFTMuheldGvCPC6pkhMAQKiz6ftcULNasR24zTY6IlLN4bsUo43mblM0Dtp
/F04rV0QHocO8JL+O1JChlfKXkITnSHZ6bFyOBtuBxY8wqw33H0c+CvYUNB2m93aWhQoA0difNup
iVV5QJMt9N506C7bkH8xWb2y6i0sCc6pCc90u7FkA8I8NiBNVoxgiiOq/uTNwvZ19ijtxx1qzPC1
M9mV6aSkIFCa+u9IDKDy/18Qbe1KX0J34+Bafo2MUmdxDYeav8nYv0Prn6aWhLHGGq/OGtSuPZgf
LpdpvbXWDkPKvZIlsathF82wlFi+rR0K5cDlEM+FD2W/TSYZ9piAWJ0TKGE/7whtAYn/HbaeKWHT
uJy8sit58w7FZivezHtl7Zry+MhhSURrBqcIJLf4vurg8cSEeJ4NE2lDcGuwrhMzd0NLWlkCPw8a
D2KySoQNmPrObfx/Zzlr5TaeG28Q5nE5ffbKbbQBAccSHSjxJlZz41CkGf8WHvQT7cwbrdbZgJGw
5U3F4W3cS61hE24DW1nZqLRhJqINP7CdzINa6KknzryOunj00cYalPehyL6K9zki0gR+M6n1ckAA
OuDI7vU8o/o06meYFOHmy9lHaE4eA0PVIYNpNtYtMH1jjfZCYQWyJCqWFUq/H5cYVOiDBcU7tzC2
0snizdS6rI3fT3n7wdyS6FhZDfwaPsW815oDrvWxwzvsaTQh/drq9WYwI0OxZBSBKvRYxP0+Mf58
vOJ51gbjeydnerV5vl8oR7FChBm55+HMmeF3QBkxir+a/hPKbFBatXy51JX8/LwV6pgSV4s21yZt
TjGm2gXiswokig+QOzUA05DfWVTugpfk+G9Mfwh0/DcEJP6Yx7BTRHUVTuNx5KiQJIUwXDZC8rPZ
cSqMs+F1+7xjP5XHR/NIxBux01TYVaGx6NBuRRfOwle457gQCcO/7JrrkSPqSPRfki0sTVCx1Exl
JT7QAitJzOODWu7r5eQS7GTDWn8Up7c0h9muBiBKsFOIAARF7oHXEjQAWkpwiG6CXZ1LE74vDnwZ
zXoLub7P9IXb4bi4MXu4zTnR62j0N82FNM4hMBJzsIM9nGW3xWUtNlAiD8kgkbNey+olUYW5q6Eo
R4iDjZDfbTs4an/J9bucTitnIq33RBBi8UqglK2ElBh8Dg40OwXCkYq0tnIoeQeJxPYVKYe1u4zc
9AZJ5+jQHfxbtY+PCY57s7vC8dyb3WgLL4e/zYbflC5vB05ntq8hbmzPVy9lLOUlKNwl/eM41FBj
wE8owGQ1pbpBnbnl3+ccFG5NDRxcCYwMMtMwd4tvz5uk9ZqIN/AXTeVIUxHZ5UvaHFo8wPu/ISP3
b3MmE3FmnuGLMQr4/AyDYmjAGAPzOnBrdDDKipCXv9+NlzS2TQsZL85jpLNa/4IHSQXdmOcD8/MU
+SCSkNDtQMlBdoe+uid9R2f+wG0Fm8fBsI3hH2LlV4HX5au0V49wcn5FZRSPMyWqCIcK577V7gsb
UoZuvFITpV0HZeLiJETxPDMdxnH4Cz2OPYoYwnv8EkPc0hlrvfwruOW5PoQn+fy897SbmkyEGgXW
VdCYXCbum3mfrxJA5njJ+R3b5WcPCMcRlmMhvOm3wmXYil/V2/NmaeFbJvIYgFHTOVIx6Mf+Upzb
ZfM1r+lxMLPt/Fdzg0vuwC6P3xVWAnYnAl91LF+LlbOX8hLJkvjxFn7P0E1fphyq9GhmH5xLO9mL
F/YdzDtuZctRVi0JJZdgvgYpYJHzFOWLqxI48n6DtraybGkfJ0JIAVlz+H/j44BdWMk1WpkYYTk/
H+wGiYgT6dSIjAK7D69zoaOGtQDF0igCLzEEbWWnnftd53A7Hho+zD56YUzxBHuyXfirPCHpBX9c
tiXAq97h9L2vj6PlQ2pvpcci5TYvETEmzeUASiD4aVgwXhhDdxlGkYBoRrdgx79kvypRx2FvDEf2
zX9TXPiG5+Ut2krnYdhABwrCcnDlKKF8Y0T78a9wS+F27apfMHAb3mBhwO/C0xrshpZmkoh2qW+G
FshHzsu32jtgd6wOcMwME3EJvJnNXG4YvOiiILlhAFgrzzlKBqUefARQCO6saSdYTWVWLY77CewM
xVDM6Ci8PN97tBsuCYKHz04owlUa2YUVbWRj1uHmZKS25Pi6bP4RDFjrWpG9luhSIEKsRIQ0Zooa
dQQ41INytBWhnjbb8CvWB1s2X0pdMAAf1TVTdnsT4Xa/9pRAKQWzJBq+GjRIkhdoVnaguLmNrMJo
9OXdDnKeRvj5+QnXUmu2lgtauZIY0vYkEdRqvqikIcUCbbOPHJI7URXa6er1iHKCS0RapAxxVcKS
HXlLaXC2bKhbHOAwFjlrh3ynnXiz3/dOZtZreHJumaAHoYCEfJdyyHLd0CDj+xZFvSxN5guGY/Wl
dfnOgeClb8yDtUrNoOREJNB7HOBV0kxorbZ7c7KSTYyI3G76L8YSt9/xeXlwSR1+x1zb1fogZcIW
ucD7vCIFI3ouFQzpwE9XaG/fyk74Uym4QPTVpQrzgzQ0DvzuD+JQWUE6n7MmtuBJu4+T6Rwr4gpj
kzKzJAIckrNd0UUtEt5ZgEM2mDs4lyBZqMvgt65selpXl7/fpVBiNoSQquk4T3QmqzmMO24XXwJg
TjhXtlsnDoxplzvPG6NteRKpHYkFFPWXxnq7cMdNfczcyo1NoKQO/a7fwRjWHI7qJrZCF0I/wy5e
Y8tR1ywRbOYWQr9+gRnFffdYfFbu8BqcFCv9VN/nW/8rWTkmaaNJZE0z0MWDoOYow/CDlXOoDxQo
GMCL/vkALuvv0c4jAsnY8wwPK3Dku7jXVdACiC+qdtN4t4/XBAE4WheIcNIzo5xxIdqoXwQQhQDd
RKkr+KWc883o8t/Cp9rqvriKN6Q0R4KH5S5NpRF2IV4VnCRoTEttZApwMH0+YJSshQQAyzPfM3K4
bGTmoAIK1fdrYBZagrzIkN5vHA4ma/CdxDgNBnOENrY1m2Ai2SkeZye7dCLzQzECY7TW3hMohaGf
cvndRi2HuIkqBgOl6YLHHKKtqjMv/vn5ONE+TkQByGhPgz+hMwLevDX92uqVt0aBpZVFflLKu18u
qkwnpSw+3qJAOx3gOabHm9Hicbo///XUFojdDXOoYJqWn19ZuC/ogRPb/BaQDkddGR/aQ+APWOCu
D4C6NFW2zLboACftpVs4NZuqORsa8hQZuB9cxXodbhu78jXdJCb7tpawUDtHbPoJqXfCcezSOf+U
bJZAGaG+Pe6HlaBFm3xix0OHCWibkcP8cDzg2kMKD+kJF69CERrbl3OIJUuZ9M7Korb5twkj4b+w
iBiGyp9x0RIsrbjCBwkQekkvd2Pshrtw5dZMiS0k7HfMBRgDwO/VE4bSKivNLWB9XUL+4HkvaIuC
BPpWCQ9HUB4zk25R9R9O7TZzhbdx05mJV1uwQdpMZm1IbvqZI5uEDd51rVxNy9VJEHBVQ6KmWhZF
cZu95JdgQhc/tZX97MC0PdUB98R95tA60ceaviDtckzigRO2VGGmgtHs4XA0TIE5QTyXgVMmx534
yiuSc6i9FVlsCPPr8wGmLEwSGJwwGsxfRqQL3ZTB2pvVB4GxkvjMVbkJ609dy9KVc4K2UogA4g9i
P2RLS4yGiWTg/in/4vAg/bwflFPoZ/3cBQ8+a+Ok8/F1hfnq+1usCCsfpi4DIjakFWhXajFgGcDg
w+rflSPvJucWENxkO5/Cm39pDw3Myz4L+3lXKIhflgSljjDnjYMOLY42e+tu3SFwhQOKYKZkFR4c
nUzhWwYQKj+z5powJ+2xgkSpFhCrr5IhXsZvz31J+wEcoVgPtuHJz3R4nNmah9eKlRosZdH9nPd3
kwVLYjyDsmhssipoAuqSJQEx9GetsEZZCz8zefd5uIQ0KhOnqM9ovh3VrB3CCfn53FAW8U/t8O7T
kKRNuqIJ8Gmh0FOt07XkTRhPzz9OuYb9pIt3H/flYGTVhGG9vgNHD54vePiEsRkMgF7WRp72+5ch
u2tC86tBhZIuKL0g+bXTbYLxX5StpYKU3PnnZnD3dY6Hh6y0EDnxOPMqvtT7avVeQzuiSUypoiUR
AwNtfNtTzr7XvxVeYbNfwd9VURrKVfAnKN//etAFw7LC8M/H8eh/9ltwb9MX+XU4B+4w6JwzJjok
AKFIJH89n3DaeBFZAfwxRbbi0CcUvYe/6aV3/dRYE3+nfJzEjIpBzY7wt0AR5tQdwhuKPszH859N
2b4kUlQJ4rmDGTaSme2SwrxyTrrpvlZ1vyjblwSHwhm+KNNMYz0+v/jCd1qs6dFSFj+pRxurXBoy
JX53Y41f6S5cvacsR8GDOyO7NHi3cmSIiUHRLuI89hZehU2L7GS0Gkg/78FbXTuHKMuThHFOzVzB
2K1fUI6oBwPRD8kF/zf7ojT67M5QVYBjt968De7gymuN0maaOLOLRu6UBhJmHqxPS9gVx2bSV/u5
GS5C2ZxrvzVk2Jj+aw95YhgbTZNhmoOiF5CAUDhyFRsyA7sIxdHWYD7YXXtqnTX9WNq5TiI201rj
YinHKRFuRat6VXbK+7hNXL6EoQ2emiDcFe6qYzpsVNxp1zTtKCGeJXZ8WPKzCAUSJEEqA4vW1oZH
stUPV5+Z9bqV4Fak6G1/fb5PH64YTiPBnBlo7iI8mTB75aGLbHiYlqygN/1oPv/+Tyb8P+seDSzL
5m7d4x1EHcAGQfIIpBikql3eSVAx9K/lrvPwUGdMVmi3bniQN8Om2zBmZGqmCAjnmv3Aw1CBH7DE
vrsfkGfwmoWuC2IcrIH6Rd1jLSH6YYA+6tsyqHefLrK+1mCAhtjslkCjS+AlRW57zV/gKu1wrnQC
cezYADYGX2GDBfFEtiMzBJYM0KubumssKCFu1wrQtH4SAUZhhEYr4YDnpSmce7AaE2kloXnM1cAQ
Lk3e9bOFF5wAP2/Atj2wA+1R04uzYmtA3ta7wR718opkB1dw+WX8G3yMn9GxiY361rw8X0MPTyk0
T0SYsup8pYFhmecPJirck2a03TmIdXAhnzdAGzoiqHRs1UpthqFL2tcW/knN+P38w7RfTtwLJkZm
ao3BwKn1N1gEelVfVXEzzFst3Txv4fF1EINDRAuR6WduKhDy5VNyFt5AY9TLPWviwUH//byJh0ci
FJyXOHU3+1ObKz3boIWlsgbI88ovf/zGjO8SkYFXKg1SG/guZ996Gx3Yt9fKic/RXvqCdNi28MJN
sc1slKBrJzDiA7cKpHtMlkHbRFBo0oov0hCHVlKqscHO/CFug1dBEhwYaNmDjwqSL5gwSzTnBhjs
ufZ8VJOfjydltZGY0pRJ2FFUEXKnQX1LwsKK0n7ldkCJ5iSkNPMl8O4kCTWqbsRGKbptCwPktoQ5
agY77+e/nxbSVSIcZGUAtZQarXCm+Dpv+Vc20TPHfxHeFgEePHEBazUBiwuvTsQGN14mz/mVIyVe
K8DTliQREQYfxbJ4eWoWokwvZK9N35h8LQVc1t+DqE7CS2H4PBdyjo8rjGpNSvEJKSpzgLhLrqqm
HNW7WeP+iXeDdUgEiD7gVIYdUT8qQS6CettLtuFfAKuSd+3rKsl/CWOPOkSEiC5XpbBd6mNyrp0k
eGmWXb1RtPEPWyeHNAwWV92s0oOkPnITnCqZyM5G7d+CN4kahVJbPLIDGocqe32BRbUP59evTllZ
jJSVQOJFI4iM8YwKdSYm/iXAWJ7Bg1K3Qld6fJ+EpjwRJWY55qVcxMeHeCv5Zvbau4LLWbj9jSj6
P99NlC2rEDkEkytKwCOse9kUWK2U/K4UmJor3XbUxDUMFW2Qlr/fRfA459iMFRPcPRIw57IPuKPr
7LASzh6/6WGUiHDg100lzTFeRADZtZpzt8/2f1odjHNT3fT7cG2rLHv7wSomUZ3dmMYMnNOXR8ve
VnSYhm65TbaNbd9GaU17SY3nE/L4RQn9IbIBXq1buIyHKOZBK81AsiPe8h18zUEgXgq7mhE5sxVa
CfwFPpSV6zLlTCDRm0qlQCSJR7WrFQJgDQ+qcn7eG9rUk3sfkkM+hBpZCIvnVqP9ZlCTCqWVDUL5
1SRUc+Dh2woHFzwfjG8M856Hl+c/mrakSADmNLEoEcEj2Rvc8ai6yR66WyJMaFIsK/ZNe5lWRufh
VQtODsQGT5tZk8oS7bBGfZHdP72bu70TO8+7QRl7EnRZhzITsQPSyqCXnSyTLFXtvHBYS6Coo0Rs
67zqmVaT8etBwnFKD3oUO+HQG2DcLDoTOHOfd+PnZeHBziMRmNDNxS5Z8A/5FmaqTuIyVmBBlv9D
NAEQcthYr3f8VnGCC0jUr8oLsw01fcI9XNs+/wWUGEmiLmE/qkXQZ8M9i013bTwZzYhCe6ddlExe
aYKWEZJAy0Fk+eV1cSGwiC6iJDop6h6s48BlktYaoW0Y4rivZylRlREjyWwa3f9pKDN6F1QVKBNM
ZnJcg3jQji4SQgnYDHAWS3c68JQbozIWjRPwCYy1c2vZIg8WBYme7GdRCqd2xtaJoEmnHkZ4sPIw
vxk0qwMy9fnEU/anRFwRZmaGzRiPRtrGWkoU+owH9+ilPmVvzxugbFESTikVRc8kExooUjdFjbuv
/oTV6/Nv0/YnCYgMtaytJg4fr8pdmx0LDvg65jsWX31ApOTgwBduyV8zuK6DnNsk78+bffwcymkk
tlErgoZFZMPMwLv3yHWwIwd5DenLpt4C3bfDY6gF4/l6k98AHnbbW+0k1zWENG1AiWSgEMZwGgKk
e2m5b+ffWjHpcnx93jPat4msv6p5MYJvNTIA/q8k/+0UMITGta25nO6P1vPy97scafKjICsHfHy+
9CazKw68FZ0czpEkHYBu63kPaJuG2P+S72dBoqARyAtBO2E+jfs10PRjnDymnTjpYX+tTQmokShG
Bb8KsMNmWzR86BBdgo1vTh+JM+27PcARJqDx+Zk5zbUeo/wc72S72EBrslo1H6AtQRKa6MdKL3LL
ucpPevgSXCYjPSaubCrv2Wf/xr8rNbgcoRHsOSPVDA4SSWaQ6quXAloKR4IVa05M1BBu11520N7z
Xk/gDQFhJzzEmpWR7irPtyVLtH3AfgE7XXmxpEwuiVaMuDKFQCA6ncSDwVVu1O9nwJkr9VzGK01Q
dgCJRMwjNeuVpWxRKhuRAeCSeYEd1Uqwpdx7xaXRux2QQpxzCKNl0rB4qgOODEPFC+NKWk0J5STm
kNFkvs1UfL23u08RKN+FpMF6awq61CkngkM3h3MBmWz8+sGEgmi04SCooKesDgvGEYVXflPHpgz1
NCd5YZY9PW2e7+nHnBBOE4nIUSRxiBs2Wk63PUTEGqf34mu0yyzVlBzV5lJd/Z48ZeW++PhNAs0R
MaSZg/+fdKtwoef14Zbb6kU2IcAAJxlzdltDuUJMAtTM1RojJW35QfzfrYxRYVh/WrZT+57dKoBS
oSz7LZuC6W9bi90l9hrx6jEyldNIGCKft2xU8BjL8Rvkr7Q2OeBnQoO3Akc8pjZjxDeIc6Bn2j65
QqIH/3trLWmidJNEKeZzyo75ArkE/15vh1mvyrVnENqnl5hxN4JxIzZ1LC+fLn7LAQ+juLWHRVpx
ngQkJrCdHGMR1+/c4z9RHsfaf2u/BTtj9dLrX6p99IqBs+C+91J4fL2Bf3TqSh+8tyZrRIl7AhE3
mEoso05FUOplWc+ma6eIBpNeIhCvFMVc2WTL6n5wPJPgxSBENYSHhTtgnrDas/vdfGpswSidxl3T
iKHcMgQigkwoSIeFjCa0YwhKYeMJK1uWElhJ0CIjyVUft4XohXNu9EVwKNPSiAGy5fNgL0mCp87n
58NEOR9+Hqrulhmfzw0bjzO+GPF/mRYYNHWC0muZfz//Pm2IiBwjnnLIVS+v4137HQeyLuabRHN6
ZuXztFsLiUeUfLllgzFmvYkrgadoTskMVTqpsjoxMvw2trSoO/nM+Cebhss/dYkEJzbcGKez2LFe
yoX6zAJGV0JOm9eZfI0dSdkfJDxRzECtZv1KwDWgZH7J6jQY6RgHdpDX7aVJmcwpM61fOcRpEfSn
aH+3BKoum8Kugwq7cgnOcanH1+GveBtPFXSg8QRQLdwh7mVy8/1gpqk+mfl+DR1DWeckMrETC6Xr
4CrriXsQl0x2QHGAN5M1ADNlcZMwxLaDI4O0oHt4pTSC+s80wGcgXtXEWdbwgwjz80x1N3Dw5AJl
nUMcDT6hSMVYvTFKemC8cmvv+rThIfIEJVbqYOLRQFwdR9Fgxys0fvWQyY3aP8jx6d/WM5EewP+F
DzgF818Igg25OUMF7W8MWz1tuRU8L+UwI7GHc8bIahtA8lAuUePFKLWA9D//9ZQs8X8ghj6njKoG
zd5+ZozQV+2+/xxwQ9G2kbQQe39LoWQ9b+oxw4LTSITh0ECSfI6gfezX5wFKZCBylN0ng1dlSOto
XuZv/castRxmsi7vRWxuh2JgPG+cMoQk/NAfsqhuUgzhMCSW5nsCt6aVRYuhJPxwgl55iDUwe00T
6x3Pmoq4UWtVF+W/QXXtqy0MAuLx+m/9IM5+VUnaWREGmJoIQn+QoHVvj/7gr6TWtFFa/n63JXuu
kaYUT32e2HKsOWSKYNYxOFjPfzslnvyUbe6+HuRpCosNSECq7TkbjlMRGClURp5/nFb8IbGITKRU
SSstApMozXImc+Y2OaQS+1u1DYF0YVZeX2idILa7JM9hNi5SqGkJj0UmgwZ+X/AfzP/j7NqW48ax
5K9s9DtnQYLgZWN7Hnipq6p0lyy/MGRJBq8gQQAkwa/fLMfszrS23d7YiAlP25KqSiQInJOZJ7OM
fjXJ/JMz/8c6+5fLZEXkgFNGfoumZcKDB6vrtFU3zvr/3Bc/ixDjIJIsdmJYCYvRO1b6Wz1HbDtI
b8qCkq1HPg8U7wgi5q9vzU8u2Wdpoons5K6VpleBlN2ug+FaQho/TBCXKLd//RY/ewg/6xOngbqr
XC6F0p0DC54k3C7A5cVJoh/9BSH2k63ys1LRLcxUjAuassFD+I5Kmbwe/SFthpeWugkNj0L/qqj4
2RW7/Pu/LIFiBgAfNnF/alY6JbPyjozqd4eY57++XD9ZYp9li8b16poIR5wCE5hdAKPGbV3NTupV
CPoYIvKr2KufXTL6x99DkFi1YetAXEKmYiMpWszJRPRKjQSDLwr2RucqbIO0YPGIGbXqV43lz0Q6
5NPRL/2S2JZ67pGQGWP7hHrjySIaiycV68sbd0YYFzK+Y+DCbITFUlJSX35EKwYuUuniuP3FsfOz
G/lpt7A9bP9ijyGtcHyQ04mMt1X0i7rjZ9f2U2sghJhtaEIIMPkQ3Idjo65t5deIHC2D5nZSMX+s
ZKyuothasLda/4oY/vNJcjf6LGEkzgprKuQCHjUuaaKH/n4IcGr3ir7H47Q3F700guZ7JQ79CDdM
08E5suHvVdduOqT3mD7uUIKhWhXr0yzJGy1Jt6tj9Qv53J9fmeizAnLUNFiDMGRXfo2PEfqh3CNx
qPtCNAJZp7KPRCKVy+6WhkMLqdv6/a+fqj8/PaPPwkei14awQNErzvhB6PUBjcjTX7/0n6+j6LMf
p1G8bgHyAkPo6xoWHZIma70i8rcnIvvrt/jJARrFnzadhou1C+MZxtcJSb+tzwvs9S829rdzAheG
X72Lzy5r/3/X/dFncaOKfB5p7cHnGvkH6Yqhpn3MajhChKuMvwk2BiLhvoY9ZTOhn8JscTSmtPbq
u7VEwqIwCxLJV9vdDJccIgkA1Uf2Us2mw6S9Zd3aShQQ7oYm6HJTwigv76MSwJ2IlymtahPrhNIG
c4uupxAyXoh4GnJ4U8DgRXn2fpW623SKA0QPcVzZsoSXkyOWGyNrb8kaD0FKSegsngdfH6ywu6K1
zi7GS73A7euS1ljGX6ZmJdt+Zd42RPAnT5B4N36wlkvE8HjkjY8x1OgDjxny7yAUywTeXmycdR5I
Prbuclc2SCFE3gMmHmuYxS+2icNtVSrzDO2k7+U1crh3Gp/FSQcqzAd2dKfJh5VXCGsEUfNM3V7f
z7Ip7xanp1msFU+Hbi1PrF7czPjua7kGBvqdeg3apLRFsAtgVkaTulyWO9jVu998UXdh2kV1o5Me
iYL3YRz14XHoubmzaEFMwubCnH2nBZGAocP+Bo89cujG2MeQGhULAEUBL//U1C7PHStnZD0uJqsD
qGImWZFNHxTBiLvRIXxyQbe+8VGApFPnOGjWeXSI1YI086iF20Isl6QS8Eamxhb50qMXnSs/yJXP
htugmT04A3Vi6Dac1BAvlE7lekkYOxwEzEjaVzM5iIESY5wUjrBpqQQac4G9IPdjZY8SyRubPrKk
TI3X4Q3RPTbvERHukcKUfet2TZxLDAMli1Hdlsi5filM49/oyAz3bdOtqQMnrQ8DWuhWiNVL/Qvk
WHedf6bDRJ+paSlJO12a67DCleCVJJnVlOz7GRpzEbRq47fusKmLsUW3PRV3nRmXNJ57f48PU6dV
a2USL6HdBK6Z4LYU9jKnBa82gwPdn1oxdGAKxEcK0g+ggepCZqSU657qEFZ6REI/3FrvTFY9XZs4
nm+9SpkbWRawSnMrlcJOBkUna4LreDYS+mJJ2rslUuKpLZi/tzDdxxrpnXylfMa6gOfqyBfzFkJU
d22dBlY4rouB0A7byDMiRJu0LaQ8jljVN66I+jPinptz34TsJCrlpA0Pm03frGWf8KGBttkhddoz
xCOEvirOS1zKoz9PSFCUvj5K3JAUyuFpKw2DQow6sDuWWL05D/0eszqIxk69woLoKKqvc0Seq65f
n9q6IU2qHTVgRMgfK7h5wzbkVGPQYBsZigC3dTbJOKumTULP83YFjZxNRWd9o5tFDGlcrkpv4hHD
Ry7YjbHnD42hYTIFMFLwkBBT2kyuMEHtg1c+tVMqQzBstb03TO9GReBN26SFhLKxKVK6uHYjkHWX
sCKWSRjW671bFyZTJrY5IRHfdK5ACEq5k0anNVvG1A7i64pVnVPdwjJQ850/shJuz/o7NCI0JRoD
Jqo7lQHtN4a4PBWSLLj2bPqI2nlBk+3hUR3rOMH9SLuqN0PSC439RTvbYO7GZGyW74L1IxrWdchH
y67DsL0lQVRjk7RZXQbZPMlMKYC/QqWisilV+rpaI6TyBSssMRG6d/BHSPWCNfWb+rot+yuul6uq
nJ5CF8VW6M9fKoPme3HkrplBilbcxzjjLDEDMQ5fRgd57LKskN+3wNZ+GJO+9c5QvaqnaQov1ipc
71RR0Ocmck7eYGFJSYPcwDp5tZi1qSFVQpDwpuzDvOmWZF6WNMIe2pSIZK/649hSBDrROalafi4I
eekXAveyYthN3Dw0DuyTaih3m8A99lIcHa4Ok8RTHImnoAmzNuCbIvaXvJyJ2HakwGRP5RaZCYt8
xJOYYqxrIwHN9OO0HanGOo/84KZe5jXHCXfEdaHbth43lTPkXhsfnKndIR8ph/Atj0x1U4/loceK
qZTIbcAOjMNae+XnUcxnW8HPl5OMLBXNeWl29YjZcViyJmPlzhkl3mmg8wKz6DJIeu0syRQqkhSq
bjDbXsjzsBSwxQH+kgIr2LcRRHWxe+0hezVx+LrFXgzfkQDxzuWuU4joGUZQtWpfDFECy+itkuOP
wMBNNMVnGzc6q8Ni00XYBWZMKuxwhF4hC6HZUtPd+MF6I9EXr0lPmyGxC3vCCCtLpVHf7CrFuZlm
DO+YYMAgc4WuOZ585wHoLx5S0+8iP7oippYpDpESyjwM+lRtOybGuPbIGg1yz3OAgkf2Xqh+TMpZ
x8D0mZ9dRJ1f4gXA9UCjKKGolLZkKfZOVeZTZOV2mf0uI653FE6zQ9aBzcIGT32hKNSmICKQtNTK
rIydY2hDBzOFim5DGdy62rsL4yIbOgFXELYeZNiXG3MZ0ywm8yWU9gVtRoWAqNGkYq5OHVyv+6nN
kf9YPVLShQcMQsO5clRr4g9zAzPA6bbizf3qiGYT4p6ECXX93RpgmhGkmNqQBo9sqGO4dw0WvD2s
Jk8Fa5GCNCr96rVBvCkFchGqIW89Dgd/r/BSx21w2tWdekR28/Io13XbFsuGO6R9cXzHbBmw8LSU
xE3hXAkXlckHeDGhCKD9KG8aF8w299ibUvCXpME2nKa9msVz4YenyuG70a74JSbMpLO4LndliBxJ
LLu8G9RGFoVzqITYs3Byt03kLudCu/flXJ6pCKAT7mu5H/yiyBUk82nkjHhiQjTPkUq8Ueet8txD
7ZjwnXmY9jIeVTscZvtJREmA93a77mZd6inphg5kcjduAouUrEKX2Ktt7pfBU1/Q6yhYujSGWK2J
hicbBOky+G+0Y298Bv0zlFakxi3mdJzBNvCoqJMgLG/rcn3wRbuxXp0jJUXtmVYYIeLx1CYYi06i
Cjsw1mAjuLMtmYLNBSVzvnhqycdg5hmjbpf3c0czYas6r90Qw/TPkOW8Tet6ItN8HieTiabbtLEE
UdiYN1LWh9YWZ6cYjmvbn1z8srFyc1Uvd4WLgBlUgPfMiau0tDgUVtQlZMRez76jqZQnHvhZURY2
s5xq8AqYmViqPUz8nD0p4naPetbfU4jKRY0kYmU6kvE+lieUITzT7vjOFswKGi+ra7bpa+7lDmF3
dnDyXmmbhKMY7vtIsRta99kQNCeni4/Bsu5LH9VqhPHbCLbOQj2aykCdLeZ0ApeU+NqTx0YrBLDO
UFPzaThCf3lDV+fBX8ttQebUmiFfxyAv7JRHVm3iWlaJF8wnWNP7iBrFNKFC+OjIHnxH1/tyDB78
1rvC9WqxGZltI+KsXOqsC7u8ovFmlUiSsHOue+wgKN1RbSyJS2cFGRYUG3HIEdvGlgQhB6nb1NtV
48Pijt4h2hebCZlUMs3fxkGEuwrxqEmoCnoI0R8CxMcoWQfPqTOqvWu/H9KxUkfaNbejM1/FgmqE
mIZnGLenvF+wnl0UtAQSCESzWIWioEhi7X6dHLUNKy9BDu1hRbTrZGTWCKB5tp7f7NJj8q6WX9a+
1dvSOjfuEj4aAsktn/tNrKcMzr5ZZ2gqOE+h/M6Ygt9s7KSrdnM6IVqUl+8rML00cCswXWo9D+Xw
LXDwWugfrmsSgMV3641Po0PU6Cbh1DdZ4WHGZ4Bcphn8j1Dhmiy+dQ6OrbdLF74rXz51jTyMLXuZ
wvYcVYgm4XRIInfKp0ahYFVl4ht5XWPq1a5wpJhkiHeH0t3EZUojtQtnmjeV++xjfKMdHegkKF83
TjTarYV+fdOjAU+rprweraiyPlR0H5XBN7p4C4QWiMkNvEcXOeV3/th7qIl8P1vK8qYh6zmM2MkN
3NOskdjARYBfTui8cJF8FTP3MCAtmDrjkAytf+M1HBmHdeZqnKq993Vg88lZmlNHh9t5EkjJJKmw
30Yslk7T23L66CgEopD6UPpVV2+QRd8K95UVH04xrcnA4lNMnL0nMZEnPswUXQuneOrH7r1uB4Sa
NwgRq6trHrgttCgW7hBlj72HgOpQ3t0kpc2Cyb2cgR5nmc+Db0glGc+zdCCQYo0XIch7qu/8y/ku
u6+Nc0kzlrkUbr4Ssi0d9K8tuUUk8sGB1Eroyw8EbhJzcg7b94bqp2ogp8gu2UKrd29Vt1WHHntQ
mV4Ajo/2fRAQSPY676rghjUhYqqXZtug+ShipK5aVx9mSg6wI4B8tQt2YiLZUrRZqOUGHzVdNM+B
NQHIQc9Cmmtf0t2i5NYXIdxCbbxFg7dve5R2SFsdjrRt2HaxeobuEsvVmw/rVCdNvSZrpHQ6jeO2
F0/hjFxnfjevXJzqCA8q6XF1xv66Iv2pbJqck2JDMRsHN3CYs0XAj5HrXrhLnxRSbMWAQsh5RCW7
0y5rsoHewWwUEl+3yRtj391iQa0V5BOrvloU8zMPz94CEw26bln7HuL/hENT1tIXHG5oyHj3lRbm
vTPsZVzNUxDTJyh8U+p4DwJiz6wezSEoAD308hbeLDMfUr8or3ltb3pdJE5gSOpqlFxliUdCYP+Q
TwHO555+H/360Suje9KVSa1FVg9PE7jjbvruj1+UeVSDB5nZ8xzfsLrKHfbFTu8N08kyIvXUexhH
+FlHGHUF0zvYWwObvuqx5mUisZcMg01tGW/sCgmUNh/lSt94FZ1m8QpLoIOt6SGa3jG2enaHMWO2
PIVe+9rHjkW+WXjVWHFeMFuC6eroG0Kd+w2fEfuM+zVbeK7554Z7XRa6PJHo/9V4rIJw5/oesvn8
b5x+X4NdO+mHvnmshPdlhMF6xQBsoL+fwF3qCN24ijOGnyfkjsa3Dv6LmevRbVJs0vtAw0Wsr7bo
CHAFDyFlOdLsENBtkLrWJ3FPbqMFDqcmEPtltRmfNMV2BEUWPOemkuf9eu7tnfJOM2bjR4w54+Lz
Eio0fUCocCrhaKy+O8VD790Wg8jgHJJxeJDW/VHN/r6f8Nla5IOrh7Dy05YO+06Ge6XCpJ5f2nJ9
dfsyKUZUaezm8stNMQ7GLrfkHnmQ2dRGu3H8Hk4jbC41HvnKy+dluo7Q+ZUXowo0V367XrGVnZo5
TOWM/XqKH1kcZlGNCrYAc0y/lc781uBoXkSBb3mfIJOugi6zGLirFOZlYZw6YriZOHMiY/EM/cGx
aU8++sbF1Xgy4ELQLVkAFjUCxRrKNjNTdStod3DUikqsxdOIHCS3OayjyCSpNyV76eM4HcbFSdn6
TPzvrBNXKpqPalT3xqpkLBe4oS7OrvD03gvD1wmYD7aWzTKH54lhWbdr4qBzGxbExmlYFvkvbotP
OoMoCb9U1VvvFzmh7KGHi43UQ25hm1600OWOxXM3VQ8cMTd8ca4Kx/3iajSa49PSvfZhdfIQIFPa
INP0sRiwkAqO1VOi6K76ey+Ij3QmiWr1FZfek63sVyRkxoPcwDcu1/7Bkf2XuvDMhqJJ57oAgsiw
5hgt0s64245D0lTcThrW0mSJSAJQ7AnAIsLVfJZaDtql68593YapcBgoEjfIxaSxDMpguloRHX8Y
ZQwYfJmS0Y6ZIRYmMeagyw/P4I4xXj4JLJgCDsVAbzRcwOm0D/Dw1GbNykilK+qEFknyAfCaqcOl
Dk0iW+gVihY5Ge557i5ZT1Xuzy3AT/i8WUQviDVpp/NlEUWOzDwkWXlrny0why8x0BQFN4GHAFTU
vFNpc9ZFsNuJKDALsQmiIp37+dZxBshZr0p6rkWf2wL4melQtJikZ6jJKdk2TbgT/BW5o9twafKe
3YTdAFyBpMT9WGh9CuJqK8WwQ87eo0Y06VwtuTN2mQ8bMAbfXO6dnAL3f9SpP73VQXyjW0xbsVf0
sEAJxIk5I+raUiClHXV7NauslEgjRE4f6wJAYR3slUJsctjoVFVvNCdyi4fk1HuHsnm/wDiQnM7A
HXZh5EK9uB9ClUVem7rdjSqvCzzZKtq7K4eBKRTQiLJvCE6mGQukqt8WYR8jDsP5MP5OxuF+IZiu
mUwCcOqwRONrgwSKGFe14jqNXTS7eiSPaIy6DDQzQtpodwyRnoE+ojIZbemXFRPnS38tcdvNDN8D
PMqTTC5/nUUJWb63q/rxSXcaN798d0SFB7tzk1o+OebaCLiMjwWDjVh9hlLhtCDRO8W80aaKW0xI
v7sM3akrnwbi5rp1goRzJ9eOPXB/QaguRdne9OPRKRq1m4b3qrYHZPfkDRVnyKLTqqhuO79BbgmS
JQtB7+HZ+VK2IIgIyLe+YVmA5HAVIf6XBdPJa4KrQcx8L0bYgk2zH+18l7wwf5V504vnqONO0k93
QRntfdbk0sBWPIEf77KbLlmqPTodUEJlWpNbNzSvxJC3ou9fJGr3JGLiYZln/84jMWTCN5M8TMBy
YfS+DZv94rR5cTG2Bw8gd96wpGHwAJXFPsKUplOILdfwMuKCJHYONljTjy7s0xfAd0gxSMLGJZsm
Vt4X3rEYgILxHW/TrCtj+8lDQ5rGoO7hdFZV0fduMIG+QlU8XUsVzje2mgBIhyVrn6NGlq+V7wBI
qYSmiafQbBSNM2yiVXsv8UJuJHec55CW9FEQS3QShVXRQyJLsNEo4eV/Tcz8OVkbfXZjWMao9Zp1
sFdm7QKTLE1tc1CKw31RVs61oeOvlK0/LDz71vJe7N9//83xXD/0IxB7n1jTaWjg6yMIEravy6vr
rDsUlySN5Fv2pHbgAMgWoegkeXZS+F28Y6TgMCf3BhHN1bZK+fY7T9+g6DhhLulXFhs/5Yo+8adl
5HjKCTm96tcBiIzogqNfqQaR3HFz169OkcsFIFwjaYrBHwgMoOzp4qw38mpF+QiC5StAZZq1pUWK
jAbYENTYXqcLpFf3Eu3FZUpT9w5mItih6vAAx6SHN2OgsCHX3n0hpltAGhpRNBVSfhoctVPzJe7q
XRXQjHK7XQzPh8J879qwAvUBjF6qqclYBUSIdyMsknWHVsYy7C28TtchPgHIzR0J7mlYg+9lgb5J
Cu9XA9o/sXmIPhtUzGWnJl5Keum8HVycNSZTrkYeAvGILWgesFYhYJiSRPiHAIdni54BOkwy6quA
+uQR48Xz7Yyg8X3Zg0NOsFzo3jiNfgULUkTJgh2xSoPQ0S9+ZW1zAc5CEMBTUOfCROofEav//rb8
B/+ACvrH0lN//0/8/Q3UxFjxUn/6698f+g7/+8/Lz/zP9/zxJ/6+/ejPr92H+vxNf/gZvO4/3jd7
1a9/+EsudKVRL3+M9u5DmVb/eH18wst3/l+/+G8fP17lwQ4fv//21huhL6/GQWX+9o8vXZ4x76J1
//d/ff1/fPHyC/z+24MZm+4D54x+/d8/9vGq9O+/BcHfgsj3YhYw/BlEl3Sh+ePyFeb9zfdRcscu
8kUiyi4Eq+gxQ/37b773txDzaZfHm1HmsgCCDNWby5co+5uLDTwmNKYkCHzIW/774/3hBv3zhv2b
AJrbY+9Tv//2Qzf4zy0EdbnvRkEY+wwv5Ub+Z5E8HO3mmYDjyO0YwCbWyjFZvapLw7p0rotabNCP
nTzhOjsbOVD8gQy9cscJ9fAKNmS2zkbRwW7CsYsyMgXwqPdKTBKZ8l16nvMLudsPzfHnTxt7uJ5B
yHDcfRaMD9EqDIaI4jxgRbR1YEGQ4QDZBqOrsk567tbr+MvEZmgZPKR/LFUtrlwijgH69XRUQCM9
II8pI3MDlLR6lLYFoCa7+so11bCBcPahjofgsfabLvV1si4ZYIBuN/XxTR03QJWnjv9CpvRj5uoP
v1QATxOkpxPqXuaFP+sSm4hYcJMzOihjkLIw6wk07tx+5Yi+2daWjle1RbNYIpUhHbzKP0xAyy8F
a/W8gE4GrjqhKByUN++XAcXtXKijXzSvNV1RRPDOO5cttFaDaGwyN0bsIHxFDR3Z+CaonGcYd5hD
7XkpmJjlyDQI0lgPm7gssS/CP6fHR/K9Hbq+DUCw6Tgo0LJGVEijXJd4R7rgENdNHlYuexhXO2VT
IYFoDOFwRNHshtacPQ+GAK3f/0KbwMDr/UGbAE4+JHhAGEQLHguI+3k0YejI5I6xh7TRBVwwVaWC
1A/gL0c1qgjqYshI+LlDGEBOw6G8L8Z4SG3YRV88QV/aubcfNUOFNrUjABtmrqIArRQLr9yuNSCT
cMVgqJf43HY5ieYNdwEahp5zzwEtpEU++U2cxVTA+cCoi9mZb/wn5WtgMBNoDRlzsBVOcdReU20Y
mNmkMfxA3Egd6Dw9NmbJcQ7CE8ZjUdITYCRkGl6q6PLeuz4CCmnaENt/OXc5L4Zw313+jQGaFVrP
h1odgkulbsR844T9sJkEQxdZcnKI0Txd1Mi5aMyYaDk/WbnmFbNLjkxjsempymvTrsep9TDPJoMw
M+33EAkzCdQhXsbYAreViaudYy7rSBvg5ewjKJsxERImU6wMx4zYE5tjlH/VsZB3ZAhh9VitEgRe
/zFQvDA3IZD/eCV54E2nIGDwwSjnrxJce2YjXEOraHioO+Q5OlW/AfCAePFIXpJHBJRJ7ChK890v
1S3DEdnHfZyIyN96wEtjgWc4WoM9F+HdqtG6+diCc2iUMJnuSpV6jY82Ht6su371QScLD0JDf0k6
VsxXc+mm1JXmAJeOA9b6ZkWwXer0xQ0jHkD6CSVIJEkML9GQZH7Vb4vC3DMr5d7h7ZTo5iGuOXIS
daoG0OFco1S1nrvDoXlBccHjSjQ1jaC5ruQLr0t0eE2R08AxyUyUn/l174MzAA0MPGe5DSuH7YFZ
HqKFH1BqVLcegtSSwbXzLtIOeshyxSa9kgQ+wLAmd0iVT4Tdswj0Fm+dJ7tYmnIX8BYL12dlBWC8
sbuBUvAIedUC8CeQG1FNd2DGj+GAyU/sIOOVI/ZKA4Rv5kvlyKZ5W4ZzkDDCnIMC90HZ1lvG8aqK
ABjAD+oOIAuY0CgSG91V+3VxK5RvdNtRPaVGWT9BTktwaMuyST0E8qRlNwHoXWAZFBvztWAEa5Mr
cpjDst61Wu5R8IQnQfhLtw7LTuqqPq99V4AJrrMJowHbYllUQmwjz7riAwBUW2NfHusmXdCOG7SG
G09Cf8nKpEIvjOmhlW78qQeaXxscCRHkbHj9ramAd69+mI+Yp8mGGE5aEe+Pdbc0h2ZAIknlG8yi
zO5+JONO/0DqxrbfcUz2UHy18c/9EsociPJDSIvnYaTReWbYH9Yp7NC6QLDmd8WU6opWOfLQECPo
yGrv8f4NU5jLWQ0BZHdzdG+oMrtC0+d4puvRE08yNH3WaiglWgk2rPfA6HvzwMB7UBeJvGDWLNI9
N2qobrypY2nfAdINuhIBQR2GlUu+JV5w6lx1M/b0q9HBo1MtbT6WZburJD5izUAmdFP9g3X90hqi
rxpZnJzmCkx2vTVTy7fcotxW4G/DoqhAW1G2Qd+KVBGHbJyB2Yz2Blq2OM4jPcL71m3DhAyWp2u8
Qilj4nEjghg9JfJa0SACw+LOEYXmBHTAfbFeq5Ogr3aYk0Ior7889gsm8CHjwm1eGVp4+YYquUwG
x8e7OHXqh6F9Qfv9GlqEIC1RaXcRtCJJj89D/FrfgCP0D2TEuA529/kYtvYK9da4wcQxBwKsvqNv
BVszqJ2FTdlOFOOcwqcHmFofVGfoptD6rh0CHQJBziK8qEgqgXHrbnhdADHKEt/gQbj25Exu0scG
FdLo2tOw6O+YKMdOVYoFRwWbt0MD2glqI3FRcLYH3AxAy3M3bK3f5HVVPAZTMe+pjwnADi3GJe49
78oVKb1OJ9J6suKqvPyhSgrjiIbu3HWerxbik0PgDQBk+VvgusWJQh4WTJQlBSiqY7EaiAxCJ8iq
0HtslnG97dvFvaFt+S1cAzCIXQPcQZbhxqk43dTCqb5UGBujkX8ilLKbhdL+2nMjYMRxXCXRuPa3
yIhEy84aWPli0z5zLcvU5w0U+4IhzREAWOzc+MogEcpbrpTl0cnE/hdt+LJjM14SwMU//7BgAmoh
AwyJ4E4XrtumsfG/29jxH1w0+7k/lkA2x9V/WKGO3a/jhI0YypO9XrAGtOXTea7ZbcDG4aF11UUP
yIqjhMQLgKJI2Ty4WyuOVceR3+CQLm/duDg1PkOyLpR6qYKzCOyH8ZgsrQRDFkl78INxz1EenkYV
XYnBfeMUxurc8ifmCajRQfL3tQZUTSC6G/kr1pk41vv/IupMltxEtjD8REQwJrAVoFmlco12bQhP
zTyTJOTT30/e3E1Ft9vdVksi85x/NA2epCpc88g3xe+pM8g/G6YvORyKSThQOd5vE8RnX8l6OGeO
PZz//dW/H6im8z3H4LvnBf3Zb0ZhJnZucYib5bFyywgxdHFcyyA8UiLJCR/kBbPdUCVOWDifQTZ/
U3RSfTaW/R523XnUYX6ueyLs8rr4CN30h6ea5RgwoHjBLM7/fjQ5yG2XL15UQBIkchh0HJpTeizn
vPtcBlrqjTm7t+UyvVvhGQya3ohcbnG/NA7immTtGYqWlJGUITRZpZfHSPoG5JBWm+jhAVjae2ro
d2Y7lLfZbQjskJu7p1BqiMa1z68LPVmd9N6Hxrz5q6ouKnXseGhEGRtwjWlf1tdQJHrZgsv6+NGE
axv1w0prdZ01t2naTgwR6WXREv3347mc+OVZt/DV4DpMrajhGn0tp+6n6ep+P6o+5DEUFy0myG+L
7jqtPPI4s+JHXmQFHa/5th8R60Uu8xKQ8Kb3qeRTzccSsYk3PK9zRVSBVRGuvtSxsYRXO62rCOtY
cCwsEq4MlDtHw4saCM1db5OJKEw5xlOlUehzmFkBnsKmFhRNlY0dlRPvHrF56iHdD3dqDOKORovI
0N4Dwl0Txr4315KnUWbNUVhBc2kGAGK//uFNiAT7Sf2qpsyhryeVSdBquuDy9I+utv8y5ZfHyVmI
NVy2P2th9onT5f4urUQWuWZ2lmyWN9BB+Demmmhxc2JO/O6SUnD25FsrLG/hPGRcdXDxVc7JOmUw
mYCefkhggzK5UcXiknhuzAdC2fbN1gzPIjW6fe0tzVO7NtZBZW17Xeu+ORlTMZ85woyDJcJDqzsz
2toyO2YzbJW9ymS022fewnGHQpaZQ5uvbDrq3FgSNlp5J68X56ZOK7JS/46lkUWzC5O+sfesnk2D
VVDcSptv4OoMUVmq9y6v2essFHgBfW1PYZlGS+D/XM3M/aaL8Yc77et6Dd6/Ml1nRypqPnzbc59s
HwPjNrt0erTZ7wYIK2myYdjVPmQMy3oa58WC6GhrT1uNqigIkN30QTf9mYNvGuY5JwL51vsrG1j6
MUqx60c9PecDIhiz+iWbqtor3+NZHUZ6Zx9HNwmD6ejdQt/Mj5Ww5aVdBQfAqpB3OUgFrW6b9wq5
XTjBBAa9+1+VgbW3obwj1ejJJ+M2aws6tlrUTkFQf5vcp6bns1kXRceYUO+cjAsoUMK26vGQGTsa
eVkvlqA4zADDe3OCvVPOPB7NrPtGL+HB9Vs2/DyEXBvn26akeW5QE/HQmhISwb4Lct+SoVxQ8YT2
H1SpfsKxymhSLWsSLDpI8lTW0dgzjaS5wjrrbs1VVhrr1cab+uDMV58sRZuL7MEF6myJePUu5wNq
kr47DSiNo7xPkOwE2IwT9Uj461GvnFXOelPm7lsfjvWhzfLnICPeQUwijFY5GrvFtS/lrOTeGiVn
1Do6dwSIB116n5Mn6/ctdZ6L2WYqlTyeojgo02Bl8NHhMmNxzLUuXlk2srA55caIREg2X9nWfw/5
JLzh19YFN68b0thWJafS9JxZqo5s3t7Yrprg6glWnnFO271yHfe2PX5oYEWWJoP/487iBIU1XG2I
Ib8BijCb7jMz0uyoKqhcv1bD878fqQEqyU10fwxJzSNS2EFwxCb+LeuM4TZpeWmgmgQpyjUYxOZt
f1lUXya9znf0h9Z7N5TvymyKex1QipV3s3epTPc+o855XhtJD0sBEFrct9wN3qQqrEs4Oqx4LtRx
Y1i/VpYdl4jPH7PKg6Tuzc9O8IgHQRc8OSySsQrb8GsYZeL3lv+nnJv//LnM3y1jYy/eHA7T+rHE
LoP1bFbIciDoyt9u4SX2cnSXYT3M3BNR5XJ4j2N58YNl4aYLy6i1Q59kbe3S5tbkyZw5bFzrw6k7
jJfBb7bzEiw/U1vob37Ye1hBqmGnG5Kih4WaTBQFHMNLel/c+ifq5AIdTTqP8loimm5yOrSLNTwF
rV9crBJ/gSF0EC+enR3mKdzeHHOShxTup2aaiRfdpsfaGNd40kubzI7t7NfNFW+V9spjmdV/58D6
ngEZfVLGTHuW4sT3NjntbVtlR6NFvVd6wadalnCv4MT3MJ2HvEvnV9cilGMSLSAvBoUzN3e+m6Z0
u69+Ea8S94vEF3H0UdLsZcgqgEyhjDuxpd8dld75VFDWDyRi1avP++WJ8Dip7vumn/Oum9/CtQif
BocFspHZHkXyu99nDDl2cSRN+CDWGoly4baxodSrWvR6aWD3hryaPsRyVEUXHvKgqvddq/yjFBtB
ct6XKC3xWS9kIwb49vZtu+qHZiu8NWn415zG2zxa+kW5vvHcW/JjK5/4bIzPLgDucLcwP/pNgdNJ
ByZUKov2PPWv21ARB1OoPOa9uxrIzN+dES0syi5j74ZYErbONT9zgZq1arrLskxmLPzrAJyxT/VA
TnrmmbtZeMS2LeKpGBz72TWQj7Wm8bPKc+dlU/1dSNXEJcKBfcFgYJhMAZa5y6ap+EDjfKb0y9oJ
ndpfXmqAeVb97yawMc73vQZbkGjRvc2P1qaf9yWw35u7+OAaNX24YVa5MXrPKmocq4zncmijyjJU
pNPR/igr/Y4S3b/LsvxIlU8D7WT+4kIx4sxFsxAgpXjXoLXRxM1+omXCSTbDs5jQH+KxeQlOTSX0
O+a+bfUbEDyhnqx0616azDzJ8tBOQfguaC17NbijG4kwQSgKppcwS1zoE9nk7fs8zPLmN9DUFh3X
nzJ1qmNaBGUCJFV9FjVH8eBvA5wr/9QxzT+5Doynf/9w868iN8oPTBdP0nXmq2t4V9PI1o9l8Oab
2kw6aX2tPlKe53PvWxqUj79dBzEcTFSxyfzJird9pqmFxsW2A2bRRTO4mkc8e/WrY3b5i2Wp27/f
5aR9gZK54esgC/1Z1cGGgF3Vp3//0uR0b7XhexwpjXoLkEf++12hHAIYHq+MFuE+BKjOhwrWX+1A
te7S9x+umj4UJGNgIvJX5WIn7aaP8KRlVM5IUVpziW2vR7FS2A4VocP76s/pIXR7yRjFVNtLHmYX
kKSw70yZgH65gQx2QdkqTXONTZHaid9ay85JGRWgNCsq5cv0tAUobjtQ2tK/m1Rhr4X9rE2cLlSW
cXHbc7gzanRHKcrQ/RLsZs/pECQNxj6o0apg5YkKtq6dSu397HlzFISoUqTudARDeu4mkykT1Ti/
a0VzKDor8iylUUGos10FaCyLBUnWxlFT+NZl1iEqlKp66oPh1vjig0Sc7LAsD69DPxqJJCN6Lsn6
8kNkPzQog/wUzvM2PhxSXsCcj450dhBdioGBxh6rm7QZBdh/+mea3750WE2Ryrr3vGU8rPhIUVqF
BGA/PsJOO/o2ZSqL0u5qltOP3M2Qpk3ml/T5agcoueJ5HDEVrSmVOjx52+ZMO5DYZe8AMyPUxmE0
yVNdamtXnS2qryJ/tNOLyP8as/hjDsMSjVKnUeY6P/VIAR12sjjQ3alMsxTIaTxuZWZenLxCVpO7
yYP8Ova6GeIS40beMqaHEmHJGOIP2YfBSIPwWH+zVyTVFgkksxh2W3HLA0HGvjQoU5dVdjEIzyq3
AqGvDrkq7JHhwfrZIGuIXPmI4hTMB+GETg0DWBTkIUoCh9s2zWuUX8hwDK3fSpk7iRyzD3CQb14+
dpQmp2g8UeesIHIB33TuTsPAqIOWsOkaA9sIud5FXT1VrgUigT4XFSDn0ubh18m+5j7/MdUq6vnU
DSZMwFJxb2FoSNUZ9K5tg+mqK2QyQXug6tR6GcCDWi8tr3LIZvwMxfxW2MZzMP+whsK5VOuWzNjm
wS5L56LJfY7bpourpm72cyq+2yvnSJtSwqrFEh4qe8SWTOt90gbDsTe8nwCdVOdkVtz1dn/oGixE
61h1TExVn2Si+JvVvYFEb77lwD8JIduQFhueLO6prrXOTsXIsDrgxJw4883J9R6x4HhBho7OH7I0
GrfG3ME+z6e6YhDoxpEujTkeURvrVjy6Qko64U22e1iwc40fMbbbMi48xAbZbL8uBbJdo3RuYzXz
cXmVYlk0U7yIDa8VCfmYBRqOCG1a3YhqV1koQYreeusCn/w80JM5V+uOCGaOFtFrIHHn4s7rX9Cq
J6O1hz3p5oceSLYQ40vnIA7vt0lc0O1dqKWRO9Ovf4W+/55ZVn/IQv01M5iBaHlNme4t6720rfyI
cHuOqrA1YqZGLhJV1AyDbsD3KLUpQrxmQTvszBmMtkuN8Khaf9yzeUTwW05KymHFvTWX2ICror8q
egZ3tcP6iqWCFI8aOQ8vdCjGW13w3wvsvDhjw7NL52QZ9rl05zgweOo3oNioT7Pv4bJ5yeq0EB7+
yuBirUdHB3ttu+tR6JlvtUEFpWM89SmtT2pczwGc7s4lp4JT9bIj6V9dg5qRmutjiWtrOc7u2Bz7
TcAGkJnBTdZRuTj581W2yNRDxXsHHmH7CwFIo6IXQVXflFXNZzjauxeG1aFw5+ySlno7g1AOTt1e
fEPjdODErCe0x5tc3o2hMvFXGB81QOJV2wGP01aabDvBh9PWRkKP1dFw7h6Iw6mzWBxyQJe3EWjX
m9J7mEqSE1XzQmQfMqsewRSv9qvneEiUv3anZUSepLf3PpPPSHKnXWdl477x7L0tKzPJH7/klfIh
iXn4LQ9h5qcv/2Ygq+UTSlP1SqPyQ9W5fCsrlMUN7MK5Y8xQRY/LbxZb1E7hxaTuh9WNNYjSz5+W
v9RRa83NgY/qbGEpRTw+7/MUPixzYQdN4fyygGqjMbfMyBBdeho00oBRszDbotm1VWCfnGp8Xtvu
KshS3K+97E9iEADBjhp3xTyROMV4vKPK5m/D5KKWSiVjyESo3oOUvq+11PZNbmyAIgUHGjZEsb3r
fxlO6j8ZC//nZkvmTr9+MDyNd0FNVRz4TBOq8owbGYufi3SvrgqX2LHqkv9ej3oVEaFst/E4us3f
1bCeMqf7MaPd2RctuHLne+ifKZMcR5p/2zj11XBP0Qxu69zHjhp+5+NwUG7p7oYetDngGEasWdyW
6eG2bcebxgeFmIIymrkJkwYRitW2VBpJ8npT+dvzsg7/n5wic4KGkLN0zpvn3DxTNGfk+Id2QNLU
13WaEJO2N431pfDQKJazPmR4ceGQuAy7Xly2hjt1Feq1sPLgAkytkqXXR0+6p2KkrnLk4r247sIQ
EKhb4MHksKvpxHWhgeCkrHzwr3aIPrWom9eVUKlkab4vtmXeVVtf6taKEdlgepMuEYsoXqa+lbFl
TdiIVpMaA6sPDmWDOE2nqKMsh8s+aztqBKWuEmyhy6umLzwqXPXIRSJKU6JfLsFgdfCE17aLDBvN
vt9wk+gJ+hdPIOvyCnbWma9hIM5jit5GZm6UpRK13qrp+FkY08yKOWQVSYORZdd1HiIyDiKii1so
d9OIG7sNTggHd2u/LsfKEk9ZOGMqs2QWZ2ndkphlPteNrXb9bHPMsiR6BTYS6htwp45ZupPa/dsM
7Z9FBG8UvwCzWd3vGRdcbysmCIHZaIOuDNXsEzQHSI8K79DgZxud/CPLVL+fVnAuw82joukB5GtU
Q55VgWV0RoyRWh2E+yRGNJwB9mvMCyBF4m0Yp/rKBGTt+wV8xlBDt3OA4S52MDA15Ye6aLYf4TDt
VRHE9ebI18wen9JuGnDktX9dX5dnYbHyMDFYYP7TyTAAa3mCx0NpBW+eGrckPDuhK14Hg5cjevg5
72F6W7vIr6avAuUhL2w5rHBlkWmvZDVrAuGF82EGxYdRlT9y4CKkpss3FsL+4ElTnpsUOLKGrgy9
6mjk+QvqvDEaVh/Fruc1Z7F6qCoG46ic39KlsHXR21ExwUdbaezmxe1O4zYf6TQejhBL7aUV3XM5
+ACjW/8NtuLg0nTk92GTzHh4dm6opr2nl59V5/h73Bw9nkJ7inr2+aO7EZxToPqt0VkPjhscUMDp
OC29pOmq/bjU7b4NsOx5NT0KNspg25uKo0G7eOlTBizqvjrKwOZfluX7tqzh20Cphiu6/jAqSWyV
j/1Wwg0ewhQrS1hxBJSMcuPsFdfaeSfczNnJpfuJViT7xgz7Xekwe0GhK3bjQ0ioWvTjK2CWR2yp
d8uJx0pcfwoTu7HOBkGPO8fDluKV081zBJ7DcPPQDAfP82I8zrh2iI3Q3NMfPkcy05g/UXQgBfi2
eY2MpS1kYkrMsBPMyC7X+RhhB2gZKsb6khbifTJEhGgd8TAWfuBf/JSTk+KRkuCmeREBy8PeGfqr
A3n5cFg0OCBP+IcFHTpVexxX6cTG2jFR9z4R9XhWwJddWHbiN949tX6t7rreZN4tSfd3KJokfBDE
og+qJ7Bof7cZTn0wJ4veNT1NB63z7VR2Pn5xl/GfBIEp8dkiT7lv34uhRFs/zJFGhHNkzOwufE+H
gZlx9OEwpUrdGPcUOl/rbYKcPMisfUOT+YLQ6huj2K5gbI/lJKc4lXShNb/Fim1ydfqOGaj5ZSD7
wcs77aEbql1nux8TxOcuK9wc45HF6Gbi5ZmmY1vrp3BF37d2AItMKj8HyN4T9ULfu8rKk6DEMOOM
M9XO8p6vPS6CrHseubGPS/icZfV6VctsHzHU310XmsZziENUE1rKhWVodpxbmPriBLw87HoAh6Nn
q9esK2CLyUeLlUjNW90el8ovb0D0XmKK0Ub/nG0nciJO3oItMnA9AuJDIZ8pGD2gddH3MuMGBDVu
ZKG+6RqlBpLEGWNB+l9hAcDbcwOWSV/iYDMQjgg5jVH+wbUdHpQoczJb7BN3KqFaLfdHVovE74zl
UCz5woyPt7X02xf/BOMx3NxJX6bAEWfF16RxL1L4qIDcZw6NW1AXdBVURpdMFhbhhln9QuDofpWa
4a0xz4abAr8bcT1kyOurLiTf1LcvFtET5A7UfABq+7IJ+51X+9Lp2geYJSnDyJNhIxfDsftnDNFz
Qn4FSscRgdIj+UJJgV3HN9S+ETQoFZ3oHrWJXjIWy7nfOMKDfmUOaVL/Jicu9aZaQZu4EFarxidO
YLb4DU77y8kcj197fKMwtoT5aD2VBfe/I82G9w/LjPaug/8YyRtRMBaUyIesNdG9jY6jneMm91+6
Isz3tcgfBuTiVQXiQ4pMwaAAdsrGlXuqro+BJzjsHXzlBR7B0Er5DJVI7KIksKti2q9IS2iop8WO
7O9Na8Mh/EClp7ZnRPSn6jAXenwyMfg+NaL7z17z5ZAL3qyBXJGYWqkbAe/DtZ5S80VY9tGt1G8u
Q75bZfozSC16JUyQkrwmiaKH0xfRZA2w848/SSzVLTTwtlGOfCBX0zjJNuTrNAW/lPfAGSdcF9PE
UoqTaTIgFUJ5WI3p2rbkiqxjGURyY4vTn6OffWVq/esutdw1Tr63VvInSrsLY4fF5FIa25vWBDnN
qr6t44bdZH78SZxmJLqIq3QcSUeF6Uepdt+xCTdRle6I5Szu8zCddOYtR64x8tCLAkx3rfeiTOeT
lPY3T8buVtkHd5Z4k5YIgpgKcwUTHorqORfBdMgt+0V7RX7oA5T7RSj+NGNvYnjNv9OXYFzSpiGw
g0wEan+Af0pzNxhi4NLweYfr6bUKswJJFe/WYOikrMi/KvLLBq4a1326ogSYw33dbvPOX4u/6bbZ
D8C6TMY2PK4T6Kzv5wxJCJHchymJw3y3OTVsimGy5nVCn/qygewYunjACBi3ne/vF8wIkd0P5NHb
/VuRkmXQD+ySWT0Rm2054Bi2e0A+cqwmE9KFh+GwYFx5y917xrVQYD88K1C8M+vGfgAAvPgC7V1p
ZgwlFg91GfqJbw9fOW/Nrsq9FzGBP7l1+eT7hTgsZqoOZlo8M8nd21Hg67Vh4Zsse/aG5dL59XLz
vWy8T1OeIL0RB6qloArSevmYsIfksSS5wM27vdsjMwS4/2HDvOwk+MkFozK/VF6rUGXvXVvw6Nri
1Wod+kOgPzJXEKXeO88+J2LGgrMTuHQTZf0JWhqcg0kau4nhldt9TNatPKmZPhUFrpI6lh+PGsKm
WqzPzOurVwbibyJld1qt7kRnECqLfMqfD/5mcC3XD2PH4rCQBodpaVMctCgmgk7tveH3soXZrpqC
2wruHblNUTHTTm+bHWIBXgIKVJ20exIonKB7qh0irjVZ2/JeKZhJy0a7QwGDg6qi/JP1S0ooTYmc
bjp03bBcByRa6FGjbr5hKsMqUhs1ZiLUTezioBu41xIQbkuGf0S+TefZFh8EBLlX5eWHECTbz6gH
hn+4lqCwkZiCPlmMcIjwS3Bwtc1hFdO74xORI7X5YtDqeWigrjIuxqrHyd8G5CEEBcoIVGrebWbl
IpmCdhpfF0hBdPAb+BWor7pXWHw+XEbRXWtfqqKh/mIeXnHyJJicneOGR77IrFOhl+9GOroXD24G
Y6eF4bo8zc78tkEmHiaQk3Yl+CfAsra5mDcdZzlmnmvevcAmZKHRv3wr3dd9gCRmmjleSC+Y8bqG
HVE1j1db6IotQhdnO6txLTRdyQFVHByPnUhvddKkDW7mxdng/er3qgj9W71OVEcw8votmJHVIl/1
m8pNdDbVcaWcPGrUtl6Gdajh8fFwYUBGefD40YcE38+mVSZGWI5x2vOxmBUegrD2s4tZh9e1KlbM
r1t2Uaqfj2smD/MgSMUKUmqvBvs6TA3cYgrb5cr+i5caPB59e5HBMcXYF1TKvRg+92vW2Z8zN9e+
FI55UbXxn987C1FBQBrozP7Dl9ddMNfSAvv4EXTNfnsoRPqi809Lf/j/E65tVDbAJQbQRZsW6b7s
B+ti99wqlqxO2K1QN+rmz0aQRLKOxW2z/pRmBztO3MCCAOTy/x/bWn4LAkm4NyT1KZwbPKpQCe3a
fVQkmTL/ecUFkqG4LCK3402kG4IBF5VCUf7XO5uZLOkGqOE4flK7U2IoXyMSe1yc7nA2M1SdC9Y8
zOPuSpTYWuOK6+O8rMa4GzlXfMjHmQA++lfSJUkzBNyIi07WlJ0HvlvJMuQG9Kivrhxiz0SL4Tfy
UVMM4+rGgcUElTkteOWW/pi97o+yAD5yCytaaprWbrRa4NBsX8j51SwlgIML5NyUMwtzQB8Uihxy
chAR936Ff7VF/8nQSEvQfzg0fg/SIUrJt18slpy4NfvzkG9eZPZoYeTwxetvoo6E9NNS6ndvGx/i
UExoXWm9jK4gTcNukNAVUx8bW17c/NnunxSkIHgEhuOOvvoJZ9991UDK+9ZZ+l9DZ8alZfz0G5Kq
ygAhe1aYcYp5A+crf1BgZyImbux1HOX6Urnc4M6rZTGVbZONST6fxp3oRfOb4CtcetFmrutfu+6e
luJH2C13sFbgZcdRRxcuYz+Gabl3muYTWoDa+dF6MYw62LX0JH26RX4baqwj/WIa1220Hm+cXAhs
M+gg8DGTj3VLx29dnvWgXwwzG58cp71rKOnnh6nV78/mBkjfDwbu3rxR4KFVjaYJq5Zn1l4M/K93
ReYpdJ1WcVMsQ/z/4K8rOucwtqwQNQyJnebx5FniZs0P5qzNMBIhmLoUIVOOVLi5JvTlnRX+9Gbx
HE65OCEZuNoBUTlQ2IfMcqo4aDDHmg77qLYQAgtrUvs2D+okI9QsAWmq4jIYm1uWlt9GQmgIems6
zLhwAjIlOaJUY048hwpj0mnqYz0RsUIoTgGpwEIFMPxztZV9MYrhuQ+d9NXN+XKi7gTadp6G2chP
AYFTEW+f5QL0aeD2Y6Ml9uatILmhLF+8Ldxecg9NA1L6+1CF34dwQNdgjxnHpaVoJ1yr/aOaPrGI
jChq9WR61VeQd+I9V0b+tLTENIbGzlkb5yOtOzvmjY/seSY3oJXhNRUO8glrJTpP6C0BtUcqS0RV
AkQZHnjBfqxc/imOFZOLA9KyL1sucxsaQgp+y5h5Rrxsrnck9QamxXK7aJlKExl2kF9HV1E/rOrm
kRwRazESrdEhNPGr74F4Rce6stu/j+Z2nwJLHRfA3FFNxSXwfePsxuAYWez0mE29KbsOqbZhPADe
rSyLDROYwMkmZEkrArLQa3ExNukZu60FSbZtUcbZeQbF1xGzFg8gRqgzezxE1+DcetrDd3k2GLE3
V59Oag0HHhFxHfPKv7rL6+gCypNXRAReNC2SBSwbA0QYE33mMqAoRVTrtVmZq3FTn2vf6q/l48e2
+Yd89CAitIOpkew4g2/INbTXd83Dc+ocVcVr0G1xutSk3OaDOAQer7sx3OtUdfKc867cpPWxtFV7
atzxM7VLm2Qhn8iFxlifh5HjWKIZP7eMoYhtFNcx0C4blhu10se2TzRL1BHJsvco1sIXo2fqxlh6
lvwpn4O46uviRfemerKRYRQ2cdEBU1SiaysxrNx4CkMiB/LKfqlWAp0WZ73/++E//kr5p5XY0GTi
fOaZZFBFHxjupw49cLb6y8Gf/Y9mLNTd21zSWxfSddEy2cOYf5EWt0R4axsILebilbNyhwc6+9JW
eEJlmiLxC9I9Zk7nOthjsgQtD3+vnV+hTGMnXZoEncMZbv9xxHT1fu38ck+o192fFb7z8rQUYldD
8fxwUKwjzVNLoi22Fon/94Je6RlPSHFsXQJG3SLozhMUWVKE73Vg5m+kGt0oOuML0osfvqpbINMC
DF3lWbxCaV/cPI0KC2G+RSJ2ZNtsYJPRC1BBchMXdK1Sbp8tr5OMkNp5Sptxe+4pboLFv2wegD5L
URHDXVbPjDlUizXioZ8MdYJR7D1tx/xJAf8islhewXOK2B47gRTRPZAyM76bOYoA3IHVzkOr/YSV
54Dcu78hJNnPsH5Sf9ZjKZ+KIGjewUhH+MWpuJa6b98zV3asUA0DleudbGKigWfTd9uYgAZwEkH+
c9jm4yPqaOrirBfuZdqk2nF0LomHW3VPOqQiucnWbzO/UorwvEIVxz7LVuyaCC1TWwNPj/mHFagP
abnm6+g3v7VCszXItr7nVvi9YWcjJlC9EBWBH3TLPEzTxGWL+QcH6xA7eibWRJX9wcXQj98HKJZa
TkIupPNiGS41fZtnEMcZfCPWyY6a1N7202KUT9mIeZ9pfshg0fQKrRRwFR24ikhwIGz9JuoUDgU2
LLe4W8dKRlUHHDtn6CTkdpGw5LFj4o+YzBlrlZepHz4ALwGN7cVaJvtaz/2Iw7ntE2salpg0MI6K
Oe3josjsY1Rx57x0Rum9ZOgd9yTtMoXYxi5vtHkr0NgRO+SOuKF9xDBLkJ9wbqBTyLJD51u4eBZi
bbuREB1gCs1iCV1C8kmUmsiKx8Lz9ssUNLfCw1CM+bzKip8wFJonS1l3M1+Kc+M0et/qxOs7NCd2
Beuk5f+oO4/eyLUwyf6X2RO49OQ2vfeZUmpDyNJ7Xrpf3ydrGjPoAXrTu9noVdUrSKVU8pr4Ik58
Zz5mqWTsb2Ye2ksir7x4gT7LR6u4sZ9uJS/aqghUp5j4UYlczGNYAPKbczlpTv8+qAZE1WDERKD0
dQJ7VMKBqoiqQhbiR9MTanfAoIC5MsL3XMbqtMMOQtZn7RTdXUZJva+jctnC4t74KifxWgWQZQ+F
fwy9+iMNG2UzYoXYu6W24fSeXNLXBxxYM6Fp8UfBIXRkr+Rpa7+QxrwNKVeMR9yeamewDlmjPoh0
cn5Wh3UInhy8VqzOwxjVPtdKno6+0I55McL66FZ1HxaHHIF5mruFsR7dkAjI4HBy6YN7Z2ATaMP+
kcR9uq57J12F+DPPSlwQIaqIliS9u3UNX3uU8dF3a7EaW3wvaugdRqtLjh6xvXNH7wo3GJXuLkBR
+6YU4dLwSNnGVv9mdvWVT4ZVKrwGAt7loOczByfdSSGYOcl9k+ULJJuKMMA1TTkEnteepRzbc5G/
51xMVpZOtgxHxLBpLP+Pc2g4TxShLpOU3FMV2FQXukxGwt5zdmkSKtuISdsOZO0+8wZuvorjn1u1
98++o+NiGpvu2Lkh0b7RwXhTjna7b/SzmdNT6eNeFizzmC0guiD+1PNYsW9FHpg8FROPe8tG6rJY
dFpJSIUB3Onfh9jgGiO5r06sodsMiZnfMhnFZyWX86FomCCXpUemqgRi0fnO2Ut4pDyv2BkmmpYr
QGJ4HL0PohXGQ3rdPCq6aAN5kx98I1Lss+3SN+PhhMEMnZEQ5DZjZBQGlZgzwbVWlqGlsMqZBdpe
di40PWCAx3EE0Vbblk7nzFSTb6bCDgihomff8Ip8WyCTMVFVzVlm2No+yxdx5Rys18mbRp9lwy3i
0wyTbTGkI+dLFeVjZMSItRNIbFg+0hqLUO7crde5iFMq4LpM6+c8udo68W0LM6f7FLFvHFu9sbC4
Mo1VYqVdMaeAUkoqYynA1W7tcnzoiVT20QAowJHrEKPDYez04TBozmc9qPpGQyhfxwMmsm7kwU1z
IqqhQkUD0+j2mI2Gg66gqEsRdmBGPfGhk14k+xdbrC56twdraZeFudXjwTmRCoB83ObzMK94N2HN
wPkvtHXMTXbbqkzq6jAEJFuHcinBm7CsZh+lsPeaGOWx7uDtRIQyJ3IozUVpgWwENOmC0yItGDTF
tiq4SreW7FEu+x8P1hIgPjpdREk2FQnwLYTRjOziYxGdOdlAtWQyLPrR446rZ1ytcsKso8yDpZH4
b4RX+Q4Vda9nJvPAdBxPNajjqWfo4iMcvBX6WvuZJsAjBqecF3gMedAtngZPwv6flbnCMJAm8R5s
7Dwaav5Qmm9WHq3cASBL3d3a1h0OGkib0yCduxwyNPEy7ee0RJkbKzY67MNuuTYqaFAUDFh7XHd8
JYL5S7M2DYhbfbAKEyEIdL3Yi4OoL33OPxYp+BsTwlXnGDjpwehy1cideY4SZuiSk1vX1Dstrsp1
GLKUeoNcGLnG3CtLT0VxiGT81/mKvekTa29oEiJrpN87QAfzSn7WPvKylpUHMq7OofWinOSaVy+N
l7dXJW1ls/8wUISd3RiWP0fJUyewvYD6uURmoX80H04Gjy3lznzUFSmOmmMAtXS6Nxed+MsnUDsp
LaW4woqL14HsXj6O7KEzHgY3PfZHRxNzszcxjCYjlhitsY4v60nWOfG16eI/Cc5jVzQSGOC/XzaO
Eux68LacqBJmPHpCr3vTbEKCLHv/9aHW5dk0sX1Io6pnvtPuc2cUh2DQh/U4vOwK7ZTL43jRYjPa
Y4gmXanAyR0q51zpKLwGaLZpb/I3rWxwd37e3F0U6tnQEV2iw6YEDAr69hkJqIF2W1HGmgJ79QqF
oHAprmmlatPait3zvw9+S2KumlppmL+brZYvutTw1qwaylkN+grHW6R8NWCUVIveKIVhdFdoa64j
zjl1KdMk0b63Mkt7qmlr8MBJY5UG3q2lVG8XBN6ldMZbrBneVRM5zepK3+PMgall17I5tz2uaod9
1vSqU0uG3SeFsCZpgxcDQ0/NnM4QfI9dSiWgF8V3dGx1bplRNSk9Xr5iFMa+4UI5aRrvFGekTJDK
5Cx2TeokPH8RW1V9FFVlnI3m3gdAayep4n1YgctT7IcR7Eg2NkrYAYo5RjapdBHvMCLCVjO198SV
p8FQokvSVvHFV5KPLDaNJZLcUU/zeWS9MZOsSdRY2dLBxnrj2RQzXkV1UcJF5wLdanfJ4rhiITFv
FteR1zK68PWKGUOpZfe8PrchpVlwNPe5KeTM0hEhB1UE7xzo1liJ5TXAOr+wk6Q+6NL8rGxP2adZ
2x+tnkmR6rYWoP+XBAYRdiZF5X0o7pHwx9UCi2QK0rmmVreHMSqVB45SHH9o0chBBSfJrADlOLIk
s1uEnknkPRjDR8QdKAkg4OCFK9daXUA761H/0oK2GUG3gIe2nWdauhV1Dnkzb0+GS1GMjC6Os6gJ
wTxdrFilrv66o+3s+CZ2qB7JvlAVZrl8mOiaJw7Ctc2DVZr4Q40SBzqXMNWK8muBQtOUnVhp1ehv
CEXQaahY+ho7RLPAIeCe/n0QbQo7NFkTWTbIJO5qgSYhRRCQI8EYN6Cy7bGGjjMVBwpX2/RQ1O6q
HfR0b5LvXXRVbK1EODwGvDnL2kz8ecmtlIMq63kRAhkjU3YiY76ShW3saWkw96PBsCzUuI+pqeEu
1RptJ+YnNW9lE24GGwCVG7pLk2dxkyigPFkNF5Gn3iV3qrXSaumtcOylXbRgATsGxUWX25vK0LGC
6i9hM6sPbjxOzFC2S5hWgJy1YZyWXm2DIvgbW9Vc6yoOlA72Gs+Epqkz2/WdSd1Z5ZwmZoJ8pc3c
idPy0vMzczqWcAuG3uq/SoC9JdMqvR61jWPr1io1OtwrvrXBeQNItEoJQOVME03n6FfdEdRMvWYK
lF8MO16yhkKEDfXiOLhU/GaILxMIng1WZy24tX66lfg1p4yOggUpe22nJ0YzzXlvcZMl0GgazXXI
TclwM4d2HrbOoYrV8pJb1tXMZHCKxPCADmkdKbnnLzgMUrKXdOkJJuSVmaeXOkq/B5zA7CFGtKpk
iwqN5wSvSHVQyhLWX6SvCr2ID6gGR9qAR1QL0i7C6ppb0xjBPAhFMAs0pdymsMa3VYQCwCBnqcDa
3MDQUjbW60PpAofrXhFxLOE72gnUnYc42YSatREePp/W1idIh8rBbFrvwP+jsAKkcEj3Q+I5+mG0
43Ll4jWttb7Z/vugci/cUs8hN6Lg4Y7zcEFOKWHDwWZUMJnY98yM9h10SJIpKJ+l01gct8d8ZeY4
MCgabi5NVBOQ7lKA2KMnEoaX4EqseDyYDCSJmDY3rQ55xyt68cpMNbcUTzT+I5BAherO/dbwGFLT
sDVjNFgu8tHREcdNfd1rwynpEU76gB1Dze1hW1m42s3Svo65kuwitXv4nlotQRDKZaaad3hT+c4O
q//8oL1+WylyNZZSWeWpzebxL/SoBOiLTpYda8b/4BKmaT04H64jl3lxakGYoSKwkeRF8SZMdeUV
eHIrhn6oPu6UYB6TTajcE9f3fxLTyCGNMoVKW33ipWhDKCaIyC5ZaxsoZoABJOR7HQwVAC4uEhWy
S1i1JksEJFG4OW+Npq2410z72PujV1dOmzqLZ1zO5//+CioV5swy/Y0f0HPfMz0omeEUkg3kAo1N
7pWSCSBBmw6qpgmt7RVo7Ytb1KWPgeEmtykHcDhku1ziziBpPnEybLKDZq0831mUivf98qMZcbzL
Uu/p5P7ResV0lB6YsEH+MrfcN0C9c8KT5JcGUHtpPz4lPKkBS/iazm88z10yTwIeN3DsMPV40xxC
pIKMzQpvyrRugndCgEddK5+cpDno+Jwky3nTmCsttD7a0r3Lytoj7G3qrphF6LecBZdDhYolbPUv
cJorwaonNSZcm6wX7kG5eXZx6QX1BC0gLBUy6ZL+zCezUHPeMk3CTnqHPxWwthKY1x+Gp+6hIt/Q
a5EQ7R+n9Pq1b4LWLtKOu34RkpPEfjg3MoBnos1w6hsfsj3bnfWpt2ghVem3E43JP+42QmwhAMbe
2KmxRM4xL6marJv4NXhDAXH7neIHXy0MY8zRJAyrLF91iAATs9RwqbxDkfxK4qSddybxa9Vb84T6
E88KvzUQQUZfvA2F2y9Nw+BgFdh3NeDk1Tv+UfeVY9eNkLe8AqOD9hnZ3TNAu+ZKxCrALrIZHOMt
bBm848XgC7zUtgrNaJF7w3fWO/oafFg2s4wsZuxUc9bv21OHSL1g6T5aicR6Hhdi08bDCzYYvTcR
KXURhZwPqy6fyYgRksnMlbSfeonj4te1gNfWmXtSYYcz0OZUE3NViV44ylEEAGLmAxnbMxdGBlTM
XZ8qUIKZ3ktvmo3iwUzUXzHBhUs7+rMwkclLmeMtFaZcoUtTwkRwdklPXL2t6pzRtU9TifpRNBvb
4ATt+wUvDuo3cx8VGT5zgJQHTMBD+ab4cibYHSYF10F1BFkibeOUZv7CVZMftB5Cxdbwpwf1J6FB
tgP+lPs1YyyYuqPbHqnWJjjMHwjDwdppYI3yeLAoauZy0uJ2gUfwm4bpuwkTgdTJlnfhNBYuRlmN
o1qFAyof7n2cXAekgZJhjCxpf+BapYX+mzYgDlUJkWF9QqxjHZf5FaDGFbjC1Mec2gkMT7gi39jU
mV8gSAx/Quo7+BF3w+jXWLWWJvbSf58iKLhrh1lyibDPD/y3VJjAELr+oyZoA/x95uj+Daf3bdDb
v0Szl0xLuYHnTGgk8cwUirU7wI8uAuL+taA3IvS41+XGRDPZBMcfry4vzFigU75g19m7Wg4f4Yhx
WNPtp6Yq28RQ4PB36770nkWpATrJgCG46UkjWzyB7vELDOFNa6Jl6qgE94cvi3MmR1NtbbTpMrYY
MKVqTz11o8/wwn1FifapyO6nCI0Lp2FurOXN4TKPmNaygirOSjflR+L0W72KD7UJXTMxlWdX22tX
952pZprka/zwRiKJaxaEXwHXvvbVTz6fdH+57/0Ct7noyO3o9XO3fC3RkR9OmsC9QwY4sStTbC4O
pW+zbNIb4/CkgmNAuL9Cf4L8YcxsL94minm3VOXHo51EavkBZBSynwrtKN70WLOswvzK8uymBx8E
CrYYSIG3Gj9e0L4ZgbJI0obMZ33wkdgRQddcWNeVnnCP1aAn1nb/jD3YeMAKuPBWq7GLVsjbYhYE
Q8SUrdmavfswmlfCmYtmXgHDSLjXjdLJphRGYWV2jzzWP5SMkGIxumXbOUfnMOoEHDKSfRMKgKhq
HbnpI49NnD7GFsLDZdjJidKVlRyLncOJcfLv0waRthZ6iVfbarA8ZPnPWJzbNLcBw5R/eT985+Ha
TVRqKlwCz55d7yWAF5hikKoBTbdetjGca1OZk0A05cu2+kfU+MhR5+JFg4IPWzxpvIrifNGn2QGU
0DvUDTwJch45A4JPwFy/WkqVus/Q5ropcM5y/s7WUdFs01wha98so9rfjqbAGaKfFHOTldmOCxec
DgSx4L2qnoo3znDyzgV3ssiyAK+PK89J1lXs7IyknUXMDQuNWf9w1xpWEFfP3+uH0smDJZizRBZZ
HjvZMuAKpk4FFJr9DKyTts4ddiW4sc3EdJInBTznMWU6UI4/JOoQDMwomEP9+XZG7Y5K+VXlHhjx
192altyXqRGdoCYNAEgEc5N7CvCqT+I06PEXB7eMpmi9ACERNUuF2awzJLCpvE1pw16hRQtDD7l5
q2BDkOlGNdLPKGVZh7I4auJmVsYeYSBXKc11S5AS+PAvITYmXqVMKCsARA/yRsMkcp3PsV2pVdRM
dQNia8VQnBaB8TOas3nFk6DTrz+x6DZ2D+YkGp6+0A+wZiB/Mn/uO6aEhiD71ZOYKyLMasNHobKU
/4M4TGl3WWaJWCVm86Fn1T2soi9rwLKg49SqtfCqRLz93frPs91PMeK8r+yZSJo7c4OTmxbHKsrf
7PAAuQ12Zcx/k3caHm4PjF/Hyib+m1NGIJprQXKkqTyWwegjKFpoD8E2CUG5qfEl5i0jJbcXo6mv
FI0CqizuZtCdLNycZApvPUWWIm2PmkGw1W/0C8eeLw24StqUPNjDtYhmlR5geus/CFDSzlIuy4R+
jDStpiEevKmdVesIZECZtA5PmHvlzHRHJ2N/0V22H5s7ryeujTGQJ1NvNUYbTxm/zSA+UaO1hE3z
4UbqXVMhgqEAWTVXKhdW0kQX7XkYuSaZ/bPSqHRwEu+9O0eucStd80fHzDUJW531NV72pf5tmUc9
iNa6n30LH3tmV1f0xfjDBvM+IZkcjXzIOCcL14DC1PhTidKhaNqvY/bAz9DXJm7Wf1IJVoj2iUyC
QdAxfuC4j351Zp26mam6b0weRDu7yd5+jF77QKr5UAexqdVhVaByTwwLzTLnoFiHf6aecqgKknPr
pBxYXk9QpT/9ehKGqIycSCb62H8GmglTGbBMrvnnwAdtIvgXxspRlc3HoICPEEr54Sm7VseN5mng
/eywOKaMD6xGeSc/3QKN4BVLQkjlNn16/eudbGvGVhUJ7efhNwEBzoTKN6Pwc7PUnPqjD1zSSe6l
4N2isMGMwicSUeE5xp0j7eRNRZDs/vGcbcylfusf3b4+WVX04rGsbeE8tdRGs3LbW6BbM+1fwx9Y
nSDVHrXFS1/BFigsF+8mglaNv6IDnIPWwyPpi3GOPszQgkA/iJGIGInGsLu+I4B8KmbzWVGXhib7
NWIiG8viTyoctbsRlzijjyWGSlaripIdFJZJ2KdvmWt8R5n5oyrWXrCY9EN3qLhO86ZRTmUEZjmk
/caNiz0ByGnVFluyIRtDlncQxl++WS5kRL7OGbE1NDk/oIYDv8lsNjVQW3AKXJKshXU7XsKE8LLl
J5NshOSBtGOMjc9fw2nqp39V6RAR1DFVcrmo2cn9NHuni4TTqEnmkiqYXdImy6pROfpSpiOIrE+R
UYEHqmBh0f3TyuFAqhdfppktS7o3YdEn/MTjat250OFKzNiMMqho74rvGGZTB1hpMqD7giHhStPY
7bdqL2VNVXGluH8J9poXjnytCyoFa/nrFinPZaQco06dBZnDIwxiYSLkTyAwibRh/sm0D5KLW65q
gl2ZJOKkaj7Obcsm+UVCXVH5yVvyR3350NFxFFAi8WXI+DYIcg/k4MUNMP1foPH3WtJBECocCpnA
/WdRUEy6kVemS6xtkHz5JR6a8bVMvL5y70pitcq1C4iL0m7303h/TsvaNGLwIC9OzKuSJjNAIoq+
0W0wSNz6mLRl2pO5LlL9R6kTVEjI5PjQJnqVv7v5kOMyY3wVjWISGbXBJw7OniwvGOp7XnC+VIc3
CbU9buC589P+8vTiMHrOp2s/mCk8m9zlGYDvhQTeTXQlCbBqCrLoEZzL8GCOLxe6OCZkimaabzO9
WYmWYZXh4Bo0FYmOz29wfnhpMg1yxtGOg+EHz5CjqXQyiy818y/eUOGY46ZQBukaC0E0yQLRvnhS
55wlIbC6i1LUD81hg+x7G0vHm664mI3mlE5evbLHO5y6O4WdieTPRsuHB4i6BZW40ywC8wCQ0jDl
vRz50urQPhqcH8LsiHmojTWJRPqkhG/RtGAe2uy9UPJoyl1GnwxqsyLBzZOqUSTial+BSYozlR48
NE5TbZN8JIG9t+zfIup30k3/yl6/EBN/l7K9xXF58k1y5567HJVVq2AdgnP7ADhzqsL0NnR4cbKC
aN/Am2IwH8DuaTp/REVw0Djh+9aSUGrpWycLXy0RHwPRJDV+MzjvdIbesJX8CgtioBM6B0d6PGnk
D4mzFC6DRiabJFoVDZdvRr2dEm2jMTxrNt7A4l0PeGtSQUh6swGTBNdfw7g1IVkeclzp1SkERmyv
XI/q8RF7yYO88uDfFP71jeZewGLRzqozHfWdWYFXFF/1TA4sB4PTMFuXDOt+QuAtdtQuhMYDmQ5Y
h/P8mJkBhAe5MYY1LECc4MDzyGhyhrYfteM8ey2+kjnCPWjKta1ZJydi6IOPDOhT536FLDut2eC5
hycAti/7tI3mo2073jDJrrH7/di5B2kPK1V0AND0My/mNoY9g5LWvMdBebOS5uTH61q/IfceOSJ8
ay4tByRy2Uc8Yxcnf9bIbSSoP0wHzHnBO8Mts8nAoDaBGAP24WjK/DNPMEZiW5x4erVUKddkKYio
o1TJmie6ua9NnSXJQoPX6jVAwxj1qPcwC5LEbSkYinw7XFX5ncDJW5VH2SvBtDU0fgp1A3sojZTF
YALHMZuqmLV6uMRQc9Eya+8WBBDKbplU9XSIScJgkZFUZkOgfHiqeYyqbkKCbMugYtf3JYk7L/7F
OipCde7mDlKGvbbAnIZ4i4agOBGJ/cA+uDOJMtZtRCuduJbOsDRecaRoJXodxni+8dR8STJoEr+4
KXzJ0OFS31CuDgMJCsRJ0xZOnN974pqcUFZ2T3MJqXGItjvU/WdcsuHVkrXKuYQ0V9VtunU4zdg6
JZGSSRFoEWXKsKekJ3VUYAdaG6uncIAaByq3WKhS89pX/Rfmlq2pEUJooO+DmRomThEeXFaowap0
1C0di0hA4wkW1Ob1FvYbGHYdWUyB3X06vlYqmMGsevYNlDlFIjprYW/lm7xz/gQmLNZstiYR4eIe
BMyY2qTVT6lyQBELSweaVOmI/ai5DM1aSuuCJ5NzZfrvT/OOXdbytn5Frgawwrs+uGTWGqaJBalT
5RWtxSRI4tWK3zVRr108OYOVfFYuG2ldpn/joD6Qh8AAfHWxQ/VFtjHt6gwbYdkltyAZVlr5GiRD
DVG9jd5Ed15CKp0G4yZtFvEk0Neho1DX9d6J5E1PnQvGvp2h+g+wT4vIzynCgHDuM9hRWvmheqQP
vZIyeQv1YB0A4Fc9qH1Sj36DSjkbSfdBvdEib18DsUovZ16IQ7jFahIih4Q6J4IgdL7pNLSyBr9E
fVHJjdHc97Iuj4rEld680c1aTjoqT2I5rnKNMsk0fFKEdnNS5cvUjN8oEycrL89N8aJWMT+t1aVv
Dc6cOR29OvaCI+5ydPpm0nDTDQI1XTlhTdS83oT/pKFiGsR04PFTdcbuy1CdS5CpJ88yD70VnKr4
J6/9I+gnKpNdHtHRMN6xEnY+9gVMTB1UA2pmWt9f9EDcpkWyHFJ3hlS1KJye7aBECCeewjC9uiWe
xVoBWwpcMckfER1lJ+8VmSMudvUpa+U84+g+NMcuIh7bl5vUT+bQ2sLpiOhKTghQQNG8WTinSY4D
SekxjsGW1JEhdmofA7xLlSXTqQAtRDk1ov7BEDIduAvUWbJxM2dh2f41MobbnJPuLZb5LvTFItWp
MZHOpHWctec8K1k/4oAZZ+GDL1Bs70GzAO9D8UdlTzrRUyajpiyvrrolvPLMLPb7NPsyRpfNIQ82
HfAJLErwny2cNHR9l/0pP0FfobFTPYMceatqcXAb4yTjp6ekW79utn2eoxsybQ7V/hyxI1kWW2bD
sHsY8ZFzI767CPhJ1n/HjFEmHp8V24mOGpNe0mgkhCviv74rVpZNg6rH0VZ4b24T7dva26aM1xWq
wUcENE03vt1AocwiWGpJsufR5Rit30PSCJGp7MYo+rO7Dj31i6HFr2gg/aavlwMFmyXSPFF0E6H0
lw/6i4aELQ10FhH1qv/LV+zrb3Bn3kIIqYNUl23dIhUP89ZEi7AuGGY2ifZbB8HaTKstLbtnnQlr
D9XR8PpT1pML49ZkoqtOjQIQUp6z9NV5//eaqOhO+l3CKwF5xaEqCaqFSd8lqBDyufAkd3r0LRX7
HkX5pzT0fdC1r5/BZ0kolKIgsPHw2izFY31jJcG9igaa0OzUtjP7VWLti+rPtJW3kfBKUvSLHuwQ
oIsrQsMFbPITULUo010Tq2+hj2qpKPq7GxzgDr91lXXUGnkH1JRPEkvAifQ2tiatpbReHDaHd77b
V8kpC3+KmtwwcKhhF6pRRJ44WGRx4sHMKMm0C52q3ZJQ2NAv3cqu7tjhfqWHd10h0LUr6JrIyzz/
iOyRGfsv+wFTvtLAYG5ZePDHttsqTIcWHNZrWAVFiHAYx5zbzeg2tgTAkw4OmhpcmB4UCyX9CqSv
rKK2Zapt29yDQAjlcXrrHa9c9Tqt4Dm+S1Gp1YGCP7qvQGNy7W+roFpWIZijJJXanJbXyOBt46rY
AnjDbv59SNNE+9+/Uhs3mecexqlK7aoNu0G56XzOnA3/lCkNMxQtpzztnBh7m6gSVvK+nBlKoGy1
1we8Dd62Zi+c6kNsTbGkyW3Vx+3236/QN8HUaSOppp7+SiVv7I3xYQCr2dbFS+HzNeq7CaZ8qhrL
kHCVhdsPJZkLu9z6bVFuvSQhSP9/f19CJ5o5AXSgWu1P1mCeghAQeNLuHBkfO9V7E6B2sHNPWsZt
GI9ryM75aE/0eJnXZB/GqFMowGKhsrBliQiDlRrjD7btn07xd1HYP3UjlYB/qa0e5IB/e2yOJhRz
cjK4hFy8WkhWDS1FkH5MPY63CIyEmy1Mi0mvT/Mk9hbCLXdxL958P/gkK4sSW4mH1NyH3QCLcs0r
HqwE6xBRXU1kbylIR4bOBCU19+X1DtR9VH95ACZmbhXG3Ous38LY4JUUK5y4MZIAyFR4Zk5sfZmK
3U9zbImTqPwjTyPmFJqeM2e8CiipoQrnScJBydSp0RjrWI3q2RAZcxDr9FEqJo1z1APqKQ+tMSo/
WOq+eOPUHF3yBZ4RuWqCAnhHqyIZta9jewG7zWb2mOnWgWrXKSe7LzzwVyjz750OdRG61YeVQpQZ
5I3cNQbtTkCdytgIExeDFOZbo+eqFqnY5xk9Ih+Fa0aA33UpT07DCEnvejmdN5azFVgRArCrkELO
pZEzfyHOGxH5hWz+LGqe2xe7hmoZhjEC2UdDSsrEBVtzSpJoren+FwTuZGYpSKAj/h/y5d7W6116
1vpy8e/nqgq6s2wn2alFdqXXHFlhAzPDgRACo6QJfgKXhqmhUVYlPv1Rp2RZ4SYKQxTHK1VdGLIm
xjDsCmdWM5up+vINFf1glLRomTYJeXVXsnmSK+JsQ9wTf+VrQGg7c9Pzb31NA5lqexth9g/Ai+Uk
qhEJQ/eR1dat6Lqnmnh3gC3JXFPyZdDw8o2SM6DeA/lGzUWoYjwdoIgonvyo/F9nhGqoutFbWWf2
zOqx2nacDCehtGBTgT5i5LQmt4oyF2jPRDc4wUCrjo1s6sF+mClV9Z6IVx0doWH5TOIBDGi0DXLK
vcmK/uVKRytnKxaNVnKITMeCKJ2/L3LiI9rEhmc376ip56CqzNA2m5ld/EZwALlpEzgpUl5LVPvQ
U+cGwjmXNbbFsgxXEmlkKkhXEET0CR81nKOFsveC8WRl9ygAPzf2C6/FcBYnBUF2XoUZGzzl0PBx
8O+1i6bp8JQmMIYKr/ou/Hjelf4WGJK1ics5F9e3qGu5/oL1xQQUr7Hx3VSMTNMuXPQRs9WYyDbs
n1WUEPQyyHnkFsMU4aULQ4uimT3qA23nNpIqruB1HgQ7x4i2pJ6vdQojHZICfGjB/c1OmMyFNsNX
PEMOQMvMzZ/YN1/ZfW/GAe27cJtvp5AIjGUG8anfMhJUYDYh/Ti2sYq0fN2RywLTyRweXbxhov2a
ArBwk4XBykCGSv8mat8z6gN6FSg1FpfeHRdtIxYIJtQ4mC4JjDqr0AL2ypDBgMFU+cR+MbV0Nbzr
8kmku16NrxM8Nqhl1MN5DBJoW2hA9IV58UZzx287j8Qi6jM64lOuSgaujHZSD7q/cOoT4Bym0xHN
dzlHjZmCW4ZDM2VrEtuES3XKFKMThYMYeWliLrUF7gT/gLaHJcv2qU1wc8zdPmRDXY5LLRyjta0E
93rMjX0S0eKFdLbFoMb6mVrLlJzJvC8pfjBeDJAekW0+yH/ihQOUUcQz1R++lCBun0O+qqjziiaM
ZfXcYg+gf2GlxEP/yq08VMhn0ygzhi30e9rjs+xjYMS7taT5HUUljliFO11r47r2V6Od11OpaSRJ
Hc9fujqFfmnCpsqup88KYTCcCWXCqVvNXv042b6ItBRFNMUI+vqt1UXqzGqs8/969Qv9Z9XRf2nw
+T/1Sf+DiqV9+F3ldf7X/L8dS/+llun/pyImk0qx/76I6RH+Nv/B2Zct2akzWb9KP0DzBRJi0O2e
N1UuV7lcZbtuCPvYZh4ECAFP3wv3Hx1lnQ3Ez+2O2JJIZaamlWsV3/O/pJumf/yvBhMx+X+Yw4nN
LNyME5NAsu1/NZiISSGnxBwGtlQQMbnc/T8NJmr9x+LUZSZl3EHdqsf/T4PJ+w8j+JUz6kKmiaGR
/x8NJsg8QUHlbxU3F08qEIaq/vn+KS7CSajpv9HnAEqMEnU52LxVoHUyBmtFMGlq4lbTU5fvmu5j
B2XRVaZ84ogP0J4CO0P6jyHCt3c2/n+++F/v1KPmmoc61fvmcVdoBKWB57MWm1+ssOAR9NKPccOy
/bYONIE7cJvxrM8ShdJRC3T+qILqy/wjNlrWabmDW1p9k+01vTpcQaWegsggribkPcAVoF6zmksX
iue471f6mLOS+beVPKfJylriI6QdkhNrqXG0asvb4YrWWLHTjAtNLvp+InroHZoCwFXAwCDFkeBq
ayfi1NgtG2nmAzxIob1vvewqVO7aeefHJZR0vAbHDwk1nJPRowJ2uYu5D0D4ve9iAAe9E4yO9AcT
WFAvPzKDn5ebnpq4EQPeNPXvYkClcdcHqBrAMbcEHqsDuVCDh3nTtR7dXGHpT6DSiEeEiALZttzl
zNe42td4squTnEfSB4QcxDltKc4EnErbpsPVPogObU3xXNz6AphdMKd+7AAA2mUQa1gePZnC94bF
3MkP3lkM5XIkGwIGRkUxcJT5FezQydQ3AF2rh/pc1e2jVVffmwxUXK7xMirzCvKOCySjViJmxn6e
NoDeG7HnGHrQk43qaA3sUXD6e/njJp+98W3e1OW7b6M0h5Zobkmf8CjEUxMI672khj6BkzeRT9V0
GZw09aMheTzeL/c5TcyNPm1twhgKyqPRHWo/r34WtIBMBnZ348sAebRtHWj2As6VstTocXoB6TI4
5Y+FAUfv8nuIMVyXu5iZEluzG/CmpUJBRe27fPxoq/jORrX+ctMz6cXWVhE7qkDXYEPDHgVwfgUe
/BwVpmZu+cvNz4zc05rnCBU3aSsJ4L/xoTEpkPfu1+WmZ0buacsTkUQWLnElgC3u4AA/YoonGrU2
ih0ghrTcx9zwtRVqqOK+G3BA9kFh5D4lBCVOXsbMFdvPuKanrU0hUOcRxGyk7zbOM+rj7wXSPKoj
230+uiu7hJmQc7XFCTzqqAUL8QVuyFJUNlY9EER9G7x2HvTTJQp99pUacMNikfT7JqO52ooVuYo7
lYkUSbrRLvAsryCcDtLK5G65/blP0qKhSqVnxxSq4YCAfFBYRC5OYp0M23tMRvW7tit1QJXIYVtn
mgPHrVMWQWoC7GA21bGiUAJhKCypi/w+ULWNEuurQ1FUs9zbNCs3kpWr+TRIay23ATDMpwNgqXUo
/d4k/wwRal+96jtePq7gFnkGFeTacjbj4K7m4LHXQqBKWa2ful6Vny0bcEwcslGyu/xBc+1rLq4G
cNI2JswXO4V9LEEXBhxBFK0E0EwKcDTnzgzuptLMoXSTc3Fnt8QBywLwBqiO807LHzDXhebMLYdY
25DCmcfKfSqr9qeAVtleEPt5uf0ZAznaboVmYqhU6DZ+GAd4Ay1AkhDhtoWkPze1b2seNbptasgs
rn3IKO0hJYwyH3dlbmdMM5303q/mMTeDkYCx1LfL9CNwQahOSs+dzVYy14xlbM11qnrojTKsar/H
U+dRlak4y0imx2W7zOReR9sWKKcSjQehAd+tCgglKNS2QszGS/GglYmVPma+wJkM9267gxv5tDMq
bOVQRfDZKyo/GfBOsjz+GeM7U5/v2lZSJXUFij2fd9F9JMeDoKAYysOVRDTXvJb2ALkq0D7yD+j+
8um965uSyUPtlN3G8Wt+GbmgQKpMJB6exs0HRYhxEsCD34W0HVf8c878mn9CljDroR8JwZP6PADO
Sst0ZVswZx3NNW2a9FgSaO2L5j4DTLRReM5eC6sZz7S1pFYQ16JRYSCsRHPOhuFKGRSb6ugzaoCv
m5zH1pJajzsaI6nG2kftE6jnTfatrVqQVFhfltuf+wQtqZkRrYe8bhG60vgYJ+V94oHQxaGvss5e
lruYmVymWami1IlEj7wGWe99aY54IqWX5aZnRv9HKvpdaHXehGIq0tofI+tjlJBTDRJoMCByIEXc
8fdyJ3Pj10xkOy6ERh24ELGst2gon5KyPi03PeOdbPqud+MvFSjDUg/ELC4uwyGWspfOJ5BRbGt8
6vRd45XlQR5ssrsxPsQo7gBdFwBf3XG59TmrTL+/a91r3LAIKzgOhv5TgKlyN6k5bmtbS2mDAoeq
BLWrn7TYhXi986OposNy23Mm17KZxwDDEhmEoN2BnluXHIe+gFJHt5JvJqe4sS1kWiZzmgq6wcCM
gIjD+hSE9j14eS9l1T9HdX92SLUihj73FVpaqyCKBMVwnAV7WQo8GwD5A0aesuPJiYGS7WHZVjNz
bGmRa6CargEErvYDSX535vBFZd+WW54JXEtLa9BUGqq+wSxA4nfYcYBN8JaV4K63+xjX6UoAzA1f
C9ywKc22bwkCoIjuTBulW12zbcdjaYELunOGcihkficiv2vgI5B0wJuxbJzJCDd8yNICt0z6EcR7
ABrExmMeQ+FZgbzwpc9eRf8GIv6VZX3OOtPv7wI4B5MnCEOxJ+zDSaSiA3rUqOjr8ifMNa5FMLYM
snEkEtuQlUfqXex67dZtrmUtfhs+Gimv0bKDElMbSJjMfloeM5lrWotdPC8OsgTQ1/cKBTKM+Igz
0WM4QoWujLxdZeR4Rzyhziq3nvEseRIKZF5AntC8XFnOZqLa0qLa7CwzdFAvDbo81h9p3YXyrZIw
5msgbfdl+TNnQo9qQc1rFDUDRY01s4b2GTj4JCoPzNDYCS84LHcx8x1Ui+68MSEsyrnw6xiKF7Xc
d9h2dSi33ta8Ftdpg5TXQjHCN8WvtvRt9dKFv5abnjOOFtcmFHDNcsTIWZPfC5ZewH5zZulw8LKN
V/h0Mtq7uGMSRKRgsgaCSDBQcQIuCpRlfVwe/4wL0+n3d43jSKpQjIGTmMn7/BrKmO47EXfn5dbn
5lWLalz18oDxyfAA6zvBr4S8pePGxwCqBbZBux61EDC9aaN0OitPrdGvxNWcVbTAThOgiqAoK/y2
sMF6Xj6AFmvl1nTOJFrIpo2F4pbKET4uOaEvBvXheg8aomV7z4ybaKFKVCjdSMDejaKAhNfngtKV
NWbG0YkWoqC0DC0T7Ol+3L0IcVexel+C8MB05UoHM4YhWpCaEhmrsmzhBwEURAQY7wTYZLKVFDBn
GS1OBQNndTvAWbjw9nWY3vcQvdtm9OmD3oVQnChRgLMNAxeF9cmFpAJoSWS/0vqcWbQAJemgXPBF
ITUy8jCgoGWwzM8NVyvuOFn3xtbhz1PVu8G7fQNtW4lrNqvvXPCEox7kx9ATAFBY7/KfQMRPJJui
AmXasrVufw84pP+2VtHF0EWrR+E7KFiKnLek+J3l22YZ4IG/GwcEEiRqLnyoKfKvSGzAQwWvy+Oe
cyAt29QoaUtlkSMlQFjAY80PVLmvDXsKz1uToKebQAxgA1fYNofWa9HmgNEP1Qvo+z5Dl/aNxM2b
NabGPgKZ/LaP0ZKQkCgGrL1Y+GVd+eAO97PV+Z3JE6aWgoZkegAG+4lPQhM18NnFHM074DJPPHZW
nv1uu5Blai4EKlwO/nWCVETBtc8uTgamYmg3LttmrnXNh3BNKN0kxBmmBbgSDAlum38EfU6wIwlF
mfa2TrR0pMpaBT0kx/0uNgDI4qAbGdiznYL3aLmDGXc1p697F9dxzUxQVKWYhjGBAHecNgc3t+zD
cutzNtKSUg1FzMACEZfvAOoLYRTIPfcolotyuTIJc16kbRwYcIm9GyHaBAe9kiivbglpmQT1YwbI
/pc/Ys5EWkTjmiml3Yitj+hzkx5UEIr4XIyVoitzMGclLaxlPlCW5JhkHCz3LYo0BfgA4+Z52/C1
GEb9sQvgLwIN8mggTiQQeOlW1pzb1qdci2EQOibhwBOsaL0F/i7fLR88XBpQEhyXx37bMpRrEYzH
Yq4mAKsPoD+437yjaiBcmZQbm9dCGCKGNQ3NvPaV3YDlwp34jGgFEk4xNPGv5U+47T2Qj/o7wJI4
SsA0OlT+MGTh56oYurtm9OyNrU+Gexe+HtiA8igRwoe20T+G3TwZDsSMto1cC16g0x0qSYb06fAf
Vezdd3U2bGxbi1sUnxulsuGUqnd+pS0QtVRWG9umf9vE7KDFzBzMaiVyJz9CdgyyKdQizfi0bJgZ
t9fxPyDjzEDuqrAqWv3V8kDZ4+Y26jbE8zjIja6p5QTReqqgHJkTtIcQ3QHfE8q/y8b4svwJc16p
JYUYKnIDKRG5eLd4QE2GD6L+lcuxGevoULjSEiBfISEuO/L8zh4oeKDlpN3ry27tRDfF57/3QVTH
w0VWipqlqq59bpJUPIyUmeKiSFEFqJsvYvOchaFHQYqfGP3KV00BdatLzWG7EaBrgEBwiIQeToKT
2c6F/hN4+TdlaaojWYKmCkRagDFkgFKSIervbr11t+tpvmQmWRQVVYkZ8ZwLTcPPbmStbLFm/EiH
rzgAPooWrzC+54KvrWTg37Q+bXJRHbXSQtqxSsdC+HY4yXLirYGrtcP13LC1xC/Dysq8DBaJlfit
eNkcktpS++WBz7mKlvFRVFi3IK3HfsG1USmQp/sMhrGsxDssdzAXYXrS54bioLJEMagYXgETuqtq
MPo46gfUTzZd0OPc+HcOTSza5+DNw8o+1CiSzMe4vUJtQGy6f6A6wBF6RT0gYSjmAF/LY1yoj0WR
rjxgkMmrb0Sqqw0dokdN2cWIVIjJHww6XCV4FtsSHJJx9ALK8WdFKr+ryLOyA9xLWGsoqz+XkLc6
1lIENhKsGKerg9jpIRDFjkUXeUBPgkE9SqB07uDy/QIeWrl3eu8BIPkTBz/0zhk5SE5BH2MnR5Dv
v9VgYrba8cGI8ZRUNIdsLH6Ssrk3rfGbN7gXCln5kqOet2rOwzDeOYSflv1q2lXd+gBt4WT9RBMA
wXg/iUGaR1x8yD1R36jbQJrcOKpkZf2c60fLR1DpIjWZdqTcBVNcYKF4yzhnoEFMa9RTQ6ARBW9g
Zdn2UdpKx1CCzsCSAE+WNurVhHeKIXQ/dlj22vbaMPOL5MnKfnhysRsG1LFIEFZqpVWbwodK/V0d
iY8dN74tf8ZMUnG0nbAcW9CbuGh6MM0DSocOPTEf2ybclmx1CFKGajYH1/SV76XyFbxsT7Rby+Mz
2UpH2RhqgLBogLsWjhKIOq4/5wl7MaQHId61m++5LrSECGWMFCxW04YsMKOdivgVlJQHyeljm61d
JszNrZZWGpqmBNXHuNfpwaAxQGtWivPy3M41rSWOMm5Qfd3iqteB/LeZQh0M5c7LTc+5jRbS/di0
CcpscfrobFR38hgK5T3k3sKVUJ4buhbKrYfXLD5i6Aznb1A9Q+587cF7buha4Botyl89D4Fbi/qx
nig9KvVQ9unKhebMyHWIjVcNFkXdm/Atab5EbOJNTlcWzxl31KE1Je+Qq7u88kGu/NaB1hDUuw/g
fvhclux107za2gYGKr4qSacjCKgMzlYM5ipWRZd+dFf8Zu4Tpt/fnSttuxQ5NAFxLYTl6GSXffsW
NCj/9IrcfPJSM94tf8fcLGiRSwKbuazGkgN2yavqQJvIqm07dh0wn1tibFFHVPmlsO69UOxDar9Y
Afu4beRa0HZ231l8xCLm2FV4ALtesEtD1z4ttz5zwtEhmwxMrW0XUWS0Sn7uSnGEQDXEcQTUgMFd
l4L0aLmfmSDT8ZvYJxGQKdqVD4LXiYAWFKAWtGzMFTTDXPNaDEOiooyA9BDAxKQ/87y5D1Gn39hg
ZFse/oyb6ggwV9LECxXc1I3lXQgJRtWpV5ygjk7eHpe7mPFQHQnmGllXFtMVuNGDkTOlEFchK5M8
XZPd2C4wLYih45UNRo17v9qAwoLd9feQcXgFucNTDRw2KcklBFkFqES+LH/KnLWm398FtQpaBUKo
AYd+3CEXtXwqc+PSePQoBDSnl/uY2dsxLaCLRtoN9Kewh7TtS+ZMPBrxmxvIAyS+v0LczsGOOz4s
9zXjXWyasnff48QUihoSsw/pgnPlxNAuyj6DPPm83PxMDDI9wtO06HiMjUtDwgOEg7622DCOov0Q
WlAbCbttMcK0JTok1HFsiYeuRKF0n4S93KVD/o9yUa6//CFzLqwt0nFmREFXNpUfQAVShfYbCOvy
jW1rEQ7lwCQbI2ABx7rsIPQMEpD2wGnYr931zAxeR5VYgzQs4cChwhJpw+ANlMfw0rlfNs2MC+mA
koyDHibFexmUZCEkbQbHpA8+da79stz83OC1CG8sZVnUMbD9UsML6HTPgEy8bmtaC+aaUloAIVn7
uNmB1I8FlKd33Nb0ZKx3cZV4eLYZGW7dU9yfPrgthMrwHWtYj5kspGP/eA95nahild8wY5cCDFWD
PAdcDhcwNq0s/TNJSAcBqjxqHaw2uBVXMaQnhiuEKO9a0PocPMU9kDqk9yIi267ALG2Oo8x2xwC7
Dd/MrA9M9r7rWCveOWcqfY7BBm9kmQdTQYsJnCGjT7P0yOvqAxwrWpntaVZvrEI6KDDoobcKvsPK
d+vs6IJlkoTNaQjXLhXmmteSdMESAfYboAFRDXZyZf4Th1cPb6Tj8yZntbQsDcG81vDApu3Lwr4z
coj/JPlluem5oWuZGe8qhl1AOsGnMflqhfw3jbr7wQED33L7M9nB0vIySOkk6jewHjscOq3QgQBP
fxU5K84z17qWmWtzhOKAmdQ+5AZ9vNI9UtP4vmngOhiMGxUHLljB5tQ4owriV2u4X5abnrE51aaz
r3MHuxJ4YwKa86aI9zQzjqm1MvCZgNKhYBn0aYqsDTGjZHgFAd4jVB7v8AT4Ea9Dr9s+QJtUYpZp
31KsV3hd/Jla0UW10X1KndNy8zOzSvVZxRt6MBi4ueZQonHi8FPo2SsnYjL59Y1MoKPCoCIpKACV
02EsTX94ZZsceacsyGKAi1qYoKbqUsg88Kp+CJKOQCw7QV2i6E+2ZPK8/H1z17c6fozgmMlR2Sn8
ooMuiTK+O5J8wmPhXSKSc437z6w030BI9WGCToGp5utyvzOeoaPKQN9AWQ5daD+kTxCEK0PIg+RP
EJFYicZpNbhl26nfd2uqyySY/TrkkrDovo+F1Z54kH5yGLTuwdHnCnctqcwEEJl+f9cRFOdAZF3B
/6DWeu5ifmjA9dWTtbuquea1dO6GqOvhoNf07eDk4HU1qLxPioiV6J+bBS36owJybCANxlpqgJm4
NB8TsMeBZvrOoRuvI/84/zv7eKCwEwQZDJfbELCj0rLOeI2oQAIIrr1hgNb8skPNGUrLA5NyUMkL
vIzhpua+adRRpvG1MuTKM8dMHiBaHoh5lElLAPgSg3i2d/PT4LCVZW+maR2ZFZhd4oYNIlBCZ2Vo
ErCVbqOToToiC/v4gkKBTwCHPl5c8IcVzN6n9spJam7gU+y9m9qc2hA9MKapnRR1zRw066C63sYD
QE0tgjlBQqwKZAgUvO5rh94B2LSSeWfcXgdh4Q41Q7Ef3rNHwR32lrvd+EbBdtS9sgxnkQEM4vVK
HrptI/As/W0jGjkQlmlKfi2oOOBWFV2yla+47fFER2wqCMIKWaJpMOCdINt34KAuHVYJMG5nUKJj
NiMo/AD62/Fr3dOvrCJPk9YlyPzccxOar7aRqJVt2e3voOZkunduFFjQbg5iuBGvksdWQShorE+p
FayE159MfGMpMPUkx0FsxwKOOzcKlmkvudquew8Z0/uhpMcuGiCUYR1SyKaLIN+30fgcQU+CjeFD
0GDNTbyn5QR12xOoqe1uA5ZBUJ7gycc1QThny3uQHKw0PefPWu7DGi6DssEX5k5z5NZ4FxHq94S8
gmfwsG30Wv5zW3C+2TUmyZs0QCDO/NzifXeTBxAd1xZGEVcqYqVfgTc5g97bJ+iGOF+CQZ2XRz/j
yzquDbVjOUSK3co3rMLa0QFso154D9Xtsw2oAF6zjsv9eHDZf7samUjV3rsybpbiYQD1GGgyoAOg
TNJCJrccwh2ovCBJ4lmTGEnDohxaRyxYSTG3Z5/oiLc4qIHQAwk+Lj3E0Y2g66xMgPXdD65sN12+
E52xrZWTiJHEtbWaFA9aCzPvCIihLFvtdmQQriWAMq7B99rgqa9QjvU7Mk0J3PMkJbCteS3+iYWy
PrArowgVmjYvDUP9YAkQ7qbAIFwL696oeog/46G4o2N0hyxvHMDy2qyMfc5x9ci2IkVrGye/HlfH
RhVd0+ygnGBXtwPK1dJNrxKEa8GNa9xEOQQ3r9JtxcTEDdlw5pjhzuYgpV6eBfLn0HcjOHSgWmFb
YVLEvPTrsYMQqqyy1xG4BKgbimQfBjE7gr4f7tWjnvQeCNfqaETM/mGA/hw35hyMX43D9m7Am2MV
lSOESt18n9Is37UF1ERFzulR9VB+6aGEdmBd9ytnUXrOuiK81oA97GJnlK+4eQkhXdyDRNeIWrB4
qqHf9VEQQeK5gK4DN7K7UdLx4IDG7DCEZrjvISe450NcXkE8akNKRvY7Smt5SupM7PusA+dvBl3U
1k7DvWi5cQUBHlSdGXRfQevCdzUOePumC1ACHYf/hN5YQMnKbc9ubURgJq7pwevAa1rKKD6MkBXc
h0P1tQY/4cVmef0AOabkGMm+3aPqO9r3FVQv8JI07LCo0WNuBdlTUavhjtpuc2gMUR4hMCJPKYdi
RxNV+5oyCxNKg32TVM9FjpJHs2H1yWToilGQeTIwMO+QhMufnsesvR3V4QEyiRAdLGyo7CXdD7OD
KF9Ag+6Ah1bwvri2Bb1w9jP0PKAMah4/9BVpPuUNi79WBa/OfVjSD8I2m0uRoWfX7CGcC5n3O5QG
83Pisc906H4HInH3yoJMo8XB09ELozqVBqqLKqPL9srFDb0J0roXx8KOvubZuEsMMI3HiQnO3NYN
j9BxgA4mB/fpspvOBJyONbUBRA4pFfwaR1DEbLNfaZZ8D5zyo2HLr1K4n5a7mUl5OiArCeRYgCWf
XxmEgvCK6fBi5QNu76aIDseC+k0MNCh2hQYEWC0og0Il005WXtrnGtdSqT3i3TUjBb+WYJMn8QHE
GTuuvm2zCf178UySXnldUzpXFykagpM4CRHwQK3YZc7iWiZlbWBkbg5FZybM5uBJECKNUZ9ty6A6
QrYQTcVyMha+QoFfYbh4mDHvi7hcOX3+Kfu6lTu1jUWjxsLFu27ql6nRPJtpbPpQwJ5EOosMoVZz
SCwCmEikS7/VGbXuIFIzfCNCdt+HyK0OUP9Yg6lPJ5dbQ9HOZXGvOqaQ865DV+6bKPfHkoCtGVUm
oEgfoE4h4HV4S1/Z3czckhGdGzHjZVHzFP1Nwspf5APUyopn+myWO/HN8C22M7c5t47BBE9m20EM
muPWAAus/bGxoOcI+vxN3q2z8nUBiR1cS/CrCX7vp9wu6Cdc/9krsTOzB9ThzEWJ8uPQQetKfq+7
r2b+veXgqo5/bhu8FjwkTOusCysOjfPvDRTzynCNj28mo+iA5iBRFXeC6XzcHBW9q1ssbSAHXx72
TOOutq+JZReEBq+dqxHb8hhGQfgJnLjkElVluvIaNWN4HYLYQ63DydzKueZGAkURMH5fCgOcoZCY
HyEnxLbRBxEdjwgZXMpws2hfkwC877ZxlIGxF2Ch32QpHY/ICwG5rbGzr3XhHGn55gRnr1pjQ5hJ
vToiMeaepxrotV3HpoJc+A9H/d426mne390csECaFhinoNgNbz+kTvrIKuhjuXazkhLmZnf6oncd
uAbuzgqD2XCg4JyDTD5JqrtGNc8Qh1n+hDnbaCvqYI2JIKFtXyVtsN9mKEJQJXgcllufCQCH/j3+
sHBiZo/KvgZKnaqgurNRflI39qfl5ufMo6cFD4VVZormZaVOSXfHJoi0RI3Lpndl4mjxq7qk8oAG
sq/RAEredMC+22Puzwp8AlwFJ96JYBdAAH6btXSIYk3dhBSSY7Z7JQ8oTysh6NGAQaQ11grsZiym
QxWbIbGgl4M4M6Fqyl4y6NkR8WmEIO3yjMxMuI5TVAroX7uQ9rWwfgqIbAYG38fsZbnxGV/VaX0h
Y5OQMR7s60BAWO0l0jxywtYOiHOta8FcuQZeaCRaT0dXHduRensTq87K3M61Pv3+LpINXLI3VMFV
+8i+L2XypRzZis3nmtZCuGURi5ocSaIsC/HdGMKug5JvYjSnTWbXARxjYKSsDvr+6oAHE3KT/LPT
rz25z41dSxBpqwRUWYh9jYGhPdlZXJxU4a7tuee2rTrccYw8JzYjA6tW+lZGIyKWQHcOzPlIc1b6
JRH1Lk+LfzwOBe6aXqEmuBepsbI0z32blj28rAOeg6JzSmK26zun3Dse5Ao3zYoOheTCKROC3epV
hQk04HPWMbD8Ak72e1v70xXjO4dFobWLSuuaXQsIMePmeh+uMqfNJCEdB5mVBFXDZQZVFxUesSHa
9RDpFKN7qLN4m8/qfHgDKiegmAsBpRiHBAcHg57y4zbD6HmCpH1W4AniKoLkZRSQvMzXPGZq4sbR
Rgc45pAiTauoG6+xrJCXFaqTR37IebGW4+Y60FKFY3VV647ecI2gPK44mDaGXL41UIFdts1c+3o4
53U3ijwarxCkw31XEYfoQXjeCYj4ZOWoMRNWOjFekSY9tRIX6Ug6H5wiPzbcXGl6zjG1iIWmqY3n
6LG/4j5q3zK2F9DERYXUzhPVedlCt0dv6nCH0gzjfgRzx6XvQJbG2AjRoirMN+3mTB3VIDtRNi0U
Ry8KmmvIcIW9k8TetoaZk5jLXykhCTrwjmDsgR19NVt1hYjdRrNoQdVBjCjqWFBfJA2h+mxdUCq2
aXk0/5C0vUtkHDhVQtoUIiPGU5xAfoDbvF+x9+33FvPPuvOubVNVmR3jvehiE/o9k8+F3VyrKDuF
aXfyYmtvQhx92W9uR5apwxg6TCiuOjN5STgr7jjoI36hONCD+Cdp1ioa53xT3063IjBb024uXgHI
niqaf4KuWtvc3r7YNHUAgxWDxS+rKK5jk3wPNehEAV6XHXDRHJXfN9lIBzKMnjCKEaoslwAa5BF1
fqJW/9VloPbb1r62JIZtBd26Ee2TvgcBtjwD1ehTuQb1mpliU7tjc/q0LG1cAF9CEoW7ShooJA7T
HwVqi7a5qw5pyB1GaxPKaJdYgeGZ2ck/FLmaUXFOk2bvQjgNR3tn42xoId1aaqzjijUoYG2ugJcc
w844kHYbu5b5r1d7gadOFzC+ixfG8cW0I3BKSLH27jUTCv96s6+tEteKsFQhDTANjIe8qi/LXjTX
tLZGOqUBid4EA+dxdg6gPu3lziZEhmlqAWyW0J8a2rG5MPWWYjsL7bgoDjd6v7Y42n3jZbhibi4Z
7lrz4h6PMm6/MvCbNvG4/gCfmBBVdCDnehEmZJcLnC92LV7WVlaAm6kHrWtxm3DpmRaVzaV2jBT6
y1nZ4Xq/au7dZEiuJI6CD9jtQjp6wwSjOy2OKeD0XtW0zaWxkrMX0g+WtXbhcTNFoGltBeZ2JYZY
9NARzPISKqPlQ+ANj9CYXSuwmpsILWhF7YJYpm2aC/QVzy1kgcOCnreZZery3VppkAxbzwxNo4TE
z2LrkPf5yvPE3Ki1bW2A6+exszpY3ODRh8B04pOVGc7KwPmtXTmMrgVsEqQpMLhmcUlN4yEMxVfQ
NX0JZceglk18WjpfmiL9mnuttzEatDAec8ZrIkRxwVPxJJ8DwV17l9tOuuahc26khzIEKhM7q4oL
pYlfNPSrW6tTlAyfl2d6Jt70h/YcLPkiSEVzGSArJoydMVZ3ZMj36HXndWtXWX9gyv86LXm4xP3b
oaKk4Y0gubiEBkAJ2c8+qiFYD1YqiOmUA/8Qkjvo9hxM9hJ6n1PoawO3eggyCZXUH0Oe3nsGOyQQ
8RpWawdn7OppkT90RtrWIIe7gLz7jLPDqQrJk5O029xcF1YbLcOu02rsL3HgeQdKSHXqS3MNYXXz
8ANzaqEfO3irdyDAcaGuc41J9yD75CAN87Ww10h1ZuJUf+GCRqdHCBXDJWqs4mSKFgVShrdWHjjX
upYFgDKoh8IK+kvuDm2+I0ZBoTUWMefnslvPta/lgago4y7rMbtGau2hxXF0xJqc4FzEaBFfpkRC
dQozqzJIo+8Mq02MQ5KONiqxWJ2P+7KJSPvZ9oJsTfJtzle1HDD2JsTludlfwv67PQQ7o37toY+8
bKqZxnXU6VjkISsV7S8l9MOz+FstEqBT1jgM51rXAt8YGGpdPFir7cw7osoLaqSfGGhVlgc/M886
8NQdRiNvY9JfUL0U46jipDtV81/bGtdW8JAFJaVN3V8gLZW8eNAg7nZVgRKSFctDoOL2cvUvaEcu
cFmb8upS4K6HfQYnY+R7fWa394kDxo9n5RKafG7CNIbesQnVjizZFaqhGdnZtgNv22G/0tQthOhD
s7iyKDORti2vdD/lUaD4RBEgY78Z+jzdlU3WJW+4N5XeOfOI5R2BtrHllZG89e7LRhTtKTVRjXQE
eYEpfteADkQ7k7VJCaIbpIPDKFBzte8yvMLuU9Xw7hz1VWZ9DJvKaM6c9mNxbasxdT6oymP70R76
/liTwe9yyl6hOC9/uJHHPkSfsN605rDrTXMoT0NZmP/EkVH2e1tKy7lYKEgG+KKGRDt8XYp8V/a1
FR7GCvAisPaUrHwGk2f3e+zx4r+LVQLpcNds5OAr1ojyp2WSsEUz0WiXR2nFVXxHC1Tr3eWoeBue
ZafC8hlFUoO84JbXK+7lILJu73QZTu2RQDXrY5VWQfgYjNAdh+SzSeQ+DXnhgAeeB+Yp743B9ic+
2ejQN6k37nBorkbo2KjqkbnZ0P4C5MK1oNsW9OGepan40uQkCL6CO677FqOU1bzS1hPBIY5w7XGO
oRUNkbzS6eRv0cXW8JiYzCsfFYievCvU2oFDTduiyCB7X3rmvlf2CJXU1imKE5iLHdTgQPVyPGSB
YPaOQKU725VZCmjXOMTQMI9pb8TYxrUJpm60UFRhqpYQXEko14NongOd6zwvwokqmzfOgcO0wS7C
oW04JlmQBFCudsZyb5Zl9FB2nVccZUMTpIwOfL2h3ziV8k5yaANvJ6FCUhzAwVJ3eyGG9t62lU13
oo0rdxfWJP5hotIAWtUQxr1PSqhSHwKaU/IMeBnIZgMVl3LHeJGBqh7cYmwfg1aafHF76KrCrFUX
742k4PjYxk3YaShqMPVjIwkUqN2PkAAvQbX+P5x915LdOJbtr0zUO3sAEqC5MdUPNMekz5RL6YWR
cgRI0IAWxNffdfr2nVGxdPJMZER3REmpBEmYDWDvZdieV8HgZpxL34U6d+hhBUC2O0/mubdrYqyA
29YY8N6N+ybCHBvg/+unIami+f1qAxHE0jCt4b8Hw3CA2blgWedPoz10sHx1k7p2RfnQTCXQEyBC
6XkfNAu2mqjqp+a942sFcWG3cIk6WEpUe0/XSBhA/2Ac3v4IZNRH6Qjb+DWTGEAvoQZULQDbhaBx
1RbTOxo2lZ+EujVBWq++X+5QdbQkHvti5fdcLNAvSeC07doM+PAFUvuqbxZ1bAovDHYOyp7hVVM7
yI3mEfFRSWkk/ntVzCzHYfUrsiNV032ClvM7X9PM5l6EVAZh+jpQcy0+jCFUMenCxFdLxq56Hruw
Vl1Wjka18JAfZqYe4Uyrmp9UgHiRoSTnhlMcwqjIvzKjB6hR3MwFF01SgTLYAU09kiVCdaKc6E3n
Ezbvq8Xn/Casx0pB1qrybQZc9GQ/DMqp5/sCcOViL+uqzn+6BbQdNbrDq4vvA8jhOrVI5ZmkEsPs
XuO+K+aDAvdxvspHDuEt1BRmvqsx2cVnW/WVvsEmHZYJgwNh+K7tK+xKLZPF+uxEfiGf/KrJm2wV
ZvHgwV5G1b6eerfa8XGuFngfj55SIl75wJBi4BVAmECgLV4qcYbRcIJSdQ1SHEVKuu5gshh7Qd+o
mxKSi0BfhEHhZS7YyH6qLY/829Jxlhe/CRt9bCubelBxk/GC8v6aSPPkAsK6YoE3yJWwWOQrfOD7
e1sAziqHx8rpI5uVEM36DN++mid+A/P5B+O1/Pvik+HkMGBFhcJ3M5aHwl3BXkg5KxMvYMPHis2k
T3zqu3GjockURBLUhRyH7DYIKwh/ydrbL4RE6sgn+ObAzqP8Ohl5Gy2+HI7CsgieV5pjcZvaG+Io
rJvPhkdK7SSrKBZJ6ahnqOBVNl5nIu95OXzHO1Rf6eqJb25HuuaxrUIfqCzrQy4AsAASZI4Frvtq
lOFkE9yb6ZqO8NCuHpVXke5uLaSdEjgI0j7Oc6VBCmtDv7itDfd2EDlq4ikit2BE4QAWGN/ONwwK
RT3i6jo0Iq5GZ1x20EMo9G3T9hS9t2CzTGw5V1WsW6q9OEJ5cYpFNeRRAglhSSCtF/gmbvx2yBNd
rN4U99NU1FcdW/v12qvGuYuJDSaIxE0lj3aL11bNPqqVsyYulzxKhBO6QAsjz2CuSOvR29WrjE0Z
Ckd+AqX/mUNDhLpjplEFRoJYEn+6HkwBaLvLlhatCFBUbR9NcAb07FrHZZB77rEuKkTHKC+1SPUw
FGHis7YIb2XtaMwVu6JDmF9aFvtF6/efOztp+RysouUxgh0vdx3ta5ZG0+K26WAVrZLGi1T/pApL
9A1cSWucMyHC5MYnZMt6UxKbnxSw8rDMtNN2JYz4gkKmk60m7wj/Hh9yebrp7h0icppw5rrr3nFl
mCeia5xyrwF+p3HbOZB1Y6E/f+aI5B1Qw502Sbs0lKUrRwB5mEXdtpm0TUuvWl7nfG9d1T1PfGFL
gtQTpalww4DG4eiuKjECJi0Hla9rqWOgcaf6lqzLNCf1NKNWOfdQygPcexmfoVlZyBtnLCS/pV0Y
TeC/YICTYgDE82WGs6cjUjBNZ++x8JEBiUE6jby9MZYfBujrh59H5Q15DNBvTUB9rH2ZQpSv2Zs+
Z+YOmg8AtITwDfDSJqQ9TkpAcCwPaw6KbFyMEXqU50AFPcIVvinvPQvGF6ZaDXfqRNBlUcnc9Wbc
t4Cziqs+ADwg9bHnY+8tu9WkiGdyfYarJgIKoRRpYMymGvwnqL/btNHwpj6AvIIQ7JtIeWkpEHyP
dV/3C3xeGNZbIMclv+UzzgsxjCzD/thjLeHmBcmK8aXqYC79UKPG76dYpaI/BLweV8Dop667xnXd
cbPe7Z0qxipXH0VQomDLcRCsjiwa8+lGMW+tHyx2ZecnGQfPJrzm5YkqrGrEQA0RxpiOLJSZdZyZ
wm+FDtFuNYPXJngb+3NqvD5MqMxdiTEOQrvzu0HJjFrIINwHNcCFu6rFjEHenXZFIh3QjID4cZYy
lXmjeDznfP7SNUNJ0pISGeyUnP31yS+Zx1K7NtWc0NmEBjp9rZWJjCA2sZuCXqpY2GVwMgXLUn5t
hATBksP4hKcV/EmieBVuCz+LaXJNuugII4qDVu0DkG3hDDc5nD1CLNwzt7othmKvWNlM+64bLeZ8
s+ZjRrGN19DAlYTHXYHq376qjWJpDk+L4hnZCBcq7O0IsnFga/KJzwrncRnwpc3AzRTImweVbiA9
tIztdVCA3sDqkl+j6jN4+6hfdXFcy6ZmH9y1MDAOsfdmRIe0LtT2JhiW3y0yKnARhtTldw8KJdBT
aWQHyY3ZuO1wPYLFxnY5QsSd50N+NbZUueTgMGiC7FC3qia4hqCenpaKjDzFTla9swOdo2vXd5c6
jtwxoum4lrbMjDvD+wNHAgFeBs5TdeZJXBTuwHVRwT4ceVTEZcdauZdrrtYvClpLQKDa0eH3UL1a
ZzAYIlNAe2lc3KNegqaHNk7djrsQUq3s3nH9BRqFw7L+0A0sUuJaWv+Ai8qAiGtogD2vjJy2j93G
kzceLwheANXGXQ2teIGJgSRhGs1d7WfVMMk8wU4z5tnYYReOQX0N3d0yiBAB1rLghysCKqCQNeYk
Ex2iRDwUpV8nJBAjyfhaAhVRDxH7rOre+QofCIuBLIPWSUwE1OV1XkHMNF341N/gKEr24Bhhjtup
GrNqDEAdCPKqfR+EowRlm2hC44iKwMSsF2A/dJMx7lWTT8F7MUBd4DY0ArK1NFQ6uitw5FJ0L7Cd
OE95h3setJz0/OAzWMgkLaPeJzlVisRFVTf3XDls/DbZwBRxWDHfT2tEaXJAJZEB1DGhazhTVGZd
PkNYVhOL0ADJzBG7MpaMiIHBcXXioEyNe2HdKITCmef10U6lp5IqwkkpDnE8eioh4OuCKVNVLxwH
6edQVEt0aHjdq0SpbmH7fHWX22Ga+4d2qVpnj+g+QAYuOM2zWc1LsC8Cn+ByFZai2IdtC9doFN81
v6sKMg93EWdRsKPLtK6PUd9X7KUpxPDdYI38RG4PdJwFsxDUs9UUS6JXL+zSITcB3Xd9Wy43egr8
au/h9aN7TlZ+x0znISjKyXsibb68jFaaZj8PMOWKuUACMw2B96Bpg5R7s6u6qSl2yje4i3BrgRki
0glosoaRXY7a9mGTBFJ29EPTS0tvvcmAdIt7kyfAnel4lxQQqi6usG/C1AaXF8+0aasAUIzJMhXN
jlU1G9K+ryO1C7xmkHdt0eZVCtCD32U+LWl+IJD3qG+HkZ62LcB/vOu6d731vdc50Xr0Jm+l791C
6+G7WIdVf5CqGoIMDFZ/2eMe4fr3OMY00c9ecrwlzGKot8blaqx/D3V5ZBwWJWz3riRV95VCbsj9
YrQ/eteO0EH0uV3HdsE5ERfahKuSRFlUtIJdBQvBzqpaKKgkrUMWUEoaS4GPcZqCsgcncsgLLpS4
2jdaV1FWDg3R1wDuT2RfupGudqZkvj0hcyd9IBOVPZSfwPHExb+hfeJArKGM6WR9dkt1PoiDdU07
3HUGN3zcKXnd7VZbLRPSGzD+gKKQP1UpBF0q51iPhQWHZhTik7Vam7TzooZm0zh1OnH9gXZ3IaKk
m+YeC/iTaYjTJdg7xgXKeHUzPQRTqTP8Rz/Fs+fX1S4PJY1+4qbGl6wJFNcHh4TCxHqZqXoyuKEu
uDKYXBxnRQNeIWGzOuPOA3oxevYQUGUVI7uEg1oIVXE3Fmr1fnRQguuPunVce6wRiMaj7zSRXOOA
1cMMNcymq+YYjsvr8qNcKHiinim7pxEcr5eGWg/JEGGEjQfOxPdZwN31wPyCfKhKFrmJM5Mctu90
xb24nRBHUCEMLHAoeJRKW0PmIBtASAs/dnBWbY6q40ABk9ET4T6o4A+ZQEWuYR9DSOO5cYfbf5mW
KxGBjAdXsmhAWGkM++KMouJfQ6uRPFhnPeFmPMLHL5kq18gMiRjaxkbVfL1APD2XTDvlCH8pWuH9
qlLmbXcYIFNzCIJaQ1aazskQuDztG7d7aFrr78PIu6QBdS77uM1i0462pO67g8GtKwUy28Y5HGEu
pAd/mzqNkI/76/c0IDyGBfiDR8M7kQnd9DvBMNbV4oTpGzKceMSmCAIjg0g4tjTHieDOOKqsEfnu
9aZ/W6JA05vkqR8tSB3RcDmCU5m5C3spo2JvSXCXr83z64/4bffjEaeO+2XAW0jsFERGeATtb0Jl
9u30NgMh6m3mUu52IPcPznQEYToNBnEMuU2Lye5ff/NzQ7uZOKCzToOcxXyk5lOj7hlzY4c/vK3t
TemjhQMwtrl8Olo4yhMEKjotO3uRJ3Ou0zflj5KtINQiUYUpsyxPGlr9+6EPx7fk8zGkm0qHar3a
eIJMx6UPgtQNqyrzlkum6WdefStXqCZAfGU5T8eBVztH19fFQi/AFs4M6FarEFuEkWFbzEcI2Oyh
bHsUKMyJebywmM41v1mns6cLxnU7H3U9YI+rv4Faf1VT/fH1KXOuYzZrVS9Gq3XypyN4DPtxZLjV
Fk+vN31q4m+F34hujS/DaEY6UGI2GtZCIlL4K9hIH6v+PWRgwgudf+71T3//SxzgpqRjjwz9sea8
y5ZWFUkZ4Yr3+heca32zVmtdLrg8mOkoG+fJlstOVv7XtzW9WaoBnJMMJ+V0nO10pbvgKrTqwpCe
mzGbZboyiKJLDgRXI4IHOM+l0pRPc968LYBtpc5418woN2MpjaAuGF7scI3aB+oSYOzM22/VzpD+
WM3i4O1Zj8R84OgDnJpeDPj1r3f8ufY3Wys9pTsr2k3HiEt4moaJN+OEUGSvt35mzm+Rvc2oRh6C
VX90fGRQPjQR3csKij7lJeTPudffrFeUspj1pwUhXrpzjwJFhxpTiaIRjnUMF4R3r3/HmZm/lSsz
I5LAbTRNx9LCLb33dqq5ZBR6runT3/+yZMuJRcLW+XiMqi6BoMCO4Cj5trferNfcet3qtmw89oHf
fPSCwb9GweNS15978c2S9X0dYItyxuPq5FAeDhlcppAevbCszrW+WbWBmEskkiU215ImKvSQ2pOP
b+uWzc7qoZq4eAu6ZRn9vRcNN/Dq3r3e9JnpuMXytqyuHNM7w5FUNtFA6TBvzLqJX1isZzplK0xm
K/ChvUXgEvQlRPW3fWOzmz0ViV8U7hS8c+jsJDwoj2bKP7zeIb+9iUR0i92NgjIARAcdUgXPtobM
3zDel9qCY23TfPBPqdcLH3Gu609//8s68piZiVDom2LkXZob2R3J7NBDN781Fm/Bu7VBZXdVwXDs
S/6B6f52FMsX+A9dQkH8FrKHztqsV9UpTaCGOh6RHDzoeZ7jKuRpRKEj4lTvCCTRknWp9pp4b5S9
2KprucPiRfA4HY6mdo/VVN0FXr8L2ktonTMymXQL7RVIjMu5qMejDnnS6B4aqe/9FnUuMLNo9K4j
JFamT/kp8UOaC4vwX+D835y0yGaBO8YrcFEpxyOb8nQo/J3RGmyt/jDYMRPcO04S19NQ3zS5vvDM
388+soUC+2PYh6Uah2MRAhnjSXAorv31bT6EZAsF5gAQuPmIYcoh4IP6UgYfvOz1BXruxTdrf1lX
WEkCRAflFpcdiKPyVPf1mAZVY9PXH3Fq6u/DQf4G/3UaOqHaOsD1tPSuFiStXhqgsgWu2bN2Mw8E
HT/2NMjKb9r3yBZx6AH2A5OOtj+Ga5gqNYCr9CYQV0S2cEOQz7DeoS509JZnCjxGDvkdKy65QP0+
vmPL/GsMIyacip6E+jjTKM19kw5CXxiE3wdistUiA7hogWpuhylkw0+1gUBMHY2J9stHLfQ+dPob
w8iF9NOZz9gqk9WjZk44gz/RAEO7m/TkJ6Qs32ZxRKJNlKyc0dR+j6U2qJ7E3A+XLARO4gL99Vw/
bU41Al4+Akg3zB3jxBx6dJnHhgSQhveWM8CGaIjst76QoDidUn+3MjaHHKiZDKFxdX+M8isOOuzS
FrBSeQ/DtafXl965B2wiYWH0yOBKgOl6ypKO66eWPeQowxMWXED3nnnCFjU9ojrYN6iGHOuVpZoG
DQA7Q9p13Xe5XAp/v98XyRYyDdWrdSwDlGiVHvZOGxw1q3ZA/TZx6S3fS/DiVkshiNXll6DmZ2bw
FhK9KNpK2zHMAr+/drryZp3flh8hW0UbHxcV4cCi84h6B5AaJs6H98x8e328z733ZvaudQsAibL6
WLdF8Qy8lYC3mCJfX2/9zF6xdeiMWhHmkd/pI/d+FicYpe4gJHFJ0PTcu2/mqj/4Qy5LtD4HfZuO
OarOY0guSTycaX2L7W0nwMuAydBHTUuI2ykAiC9JpZ5renOFLntRFFGh6mNRu2MK8InJKNwi09c7
/cwZimyBvR1UoCFOCjU+4A1jAyQBDZ5mCDh1+T6PrpRzpfRXQ+WOrcObskhkq+Yml5rLnJgSkmIU
0gNAEywf68ECuHDhk06h+jdxbwv2xeLKUa06PUA/l6NzBDTwWnUoV7jQwqrrd4sOD8PiPsPu7xY4
2HgCesULTfz6489M463WGxOhJ5ve4Qem3iFBeT2usEbO3QsHqnOzYbM9CVnbfmYyOMztVCRVm08H
L3fqCwH9XOvbBQ7DtsnpmH/gnh8bGcWl/Pl6r5xrebMXkVEC4SnlfBhWFe3gNkmBC1iaC71yJoRv
NaUgEtYHBS/mg2Ej8tiw4KE5YFk3ua9i6g9XUt2Pl0THz4zvVlyqDQfKR6T9D6qBFxzX5Q4qqY8u
L9+/3lPn2t+sd7UAdg7Zs/kg+/V97Xq7bgmeUGh+I2Xxb6pSTj2QbkBf8XwCNNhUd8AjqASuXoe3
fcBpL//1qlz2HVtMhIlppzltneHJVdEY91pdyLCcORT4p5775QF1LmZHmWA6jCO/k+49NM6vGdVJ
vlw4pZ0bgtMk/uUBfQ1cE1gz88FRXUJLkZ7kDiDKfyFAnXv/zRqmQq8OJGSnQwSVU6KOEQWUW910
wYXXP7PW/M0qnnpaz8xfZxCAy89qKI8tWS6IP51rerOMOdB/vWgXLLRQX1NU9IH1T1+fNmfu1WQr
LNWhSOoKoeeDVzcPmg8fdDVkQ31azUV7Atm4L4bWIu1OKnpavVF8YiswFTHI3Q5TOx+ENbuQdvea
2gvh9Mw82gpLzXWF3BTkHjFR6a1bFCoRDIKlvH9+vcvOhL2tsBTOxcCuTfN88P11Z4DxnNYvM0fC
w3GuFn/MoDiKiSXewsCMyFZpKmiIbDU4BIdlsEmB+y+kEd4kkUL4ZkUPYMBwZO7nQ1NMmWiB/+Xa
ZroH1PX1njo3EpsV7cwgUGgg1g9MLk62lvXVWlk/AxDn+9sesFnTjjvPMICp54MVTmqc57n55gn3
wtI4veVvDjRbI0wSji0qEWh8cspkXCqo39Ds9fc+kz3ZikHlIA3poELTpPteQVLHQnP4pOOro2/R
cOl0fCbg8c3ZG8QiYgkkRw4l0mZx7TS3OSAQPeEvPSUXdp0zfbSVftLQQue9aTCFSpIAZZS6Yr0Q
r08772+6f+t+WXJSzBT/P0QAlYVe/65lczI7N27oHgrWZBas59dH48w03YpAAdODCtCIJeZZtmtJ
C3ltXnzqQAl9vf0zA7FVgGrqdYCTPegbtnDvBmCTB/04BR7OR5cUVc89YbOSddNG7tCehmEN0hLX
iYoPID4AGKkvQRfOddJpBvyyO5PJKwEsxHDUyCavxjvQcbiezCUK9bnmNysZRJVBUUAADgb4a4CO
QT755tNLxZBzrW/25p5G4EPXJbYEe9fMICiQPjZQCH99fM+1vtmelTu37uw408Hx/cR6XuxzE8/L
JSWlM8GCbdYx0QA/kwZRtNPcJNoJ3oEmuFupfRR1d2xo+O31zzjznK24HtDTfkULfEYU9V+D0HmK
FnsLxOJNPQVgLnYXzkln5uoW9xUo4ritwmOEd0PDx8CdYx3cmvDH619xrvnT1/0yTxW4Wj6B1+WB
eW0883vFn+V81ZQXjmJnxnqL+xoL4fPRYCaFoDsMsj8ZIIFhcWmVnYmnW8wX6XzRD004HXKAJ9JQ
rUNSV+zSNfbcy2/WsAgrH07FuCMUvt9CJBawbBvdDyySF2L2udffrOJTaiFYerw+TCX2xjr7BUfI
18f13LtvljANXNcEvo/rh6s/90yk4wQcKmwNLgTpc+1vFjHgxCOcd7zp0DkB2RVh597KrtewLqD2
wtw5Y79DtvAv4ENDaCXCB0AP02kUcqu7e9FFU55wOqv8nSppGR66ql/E3g9dDauE1tFkJwJSiF0O
6x6T1n5XjVeVUwUC6peRyaFPI9gbj2xbm0KusA/OoP5jL1TfJkOfxIA78OiGX980jO6mm+fKAaK+
hiyc7erPlnk3vIHNgX1j5WsL3Jlbj4nAhcIaeIlIo3VfYYl4u4CR86a33wJ3rK11FULi9AD++hgv
ovhWsTJjC7m0UZ1ZQFsMXz5zf24aqOr4J5WqqloxMcpLd71zjZ9OWr+ExnAmYV9GkL2h0eLGC3eO
FQTj0te75lzjm7gr64LP0lkg10OmbAlR97MFyE6vN37myuWegv0vb+4X3iTqvMfCacTeNjkiu9/c
9FDJTcoivwlPPPi8Y3eKkLc5V5Mtsg+mQaQG8u5fh0I5xbJtxxddVm9T2IfD41+/qCxrUVHSQGEN
432UIDreFCvWdZvPy4WM75mItvUznaIFht4tNBL1/EFCxi0qun01/Xsj/M9v5v8UP9qH/3cSH/75
X/jzt7Zbe1mIcfPHf75va/zvv06/89//5q+/8c/9j/bupf4xbP/RX34H7f77uenL+PKXP2TNKMf1
cfrRr08/hkmN/2ofb3j6l//bH/7Hj3+18n7tfvz5x7d2asZTa4Vsmz/+/aPj9z//oBGC0n/+2v6/
f3j6gD//QJe8NN//9gs/Xobxzz9c9g/KYJoW+twnhIenvMby4/QTip+4bhRGPmccBnonyUpQcUfx
5x+c/QN2V9B6RA07BMHzVAsb2un0Ixb9AxAQqGdGAQu5x/Fb///F/jI0/zNU/wEvnIdWNuPw5x8B
5acd+H9uUwFgUOyk+sUJBwmVedvSXkAdVvhQlkpkPt47ZryGY+euDMl1T9/Nna4T5ngJWDZpswS7
3B2uVChjWoks8MSeFmUy9d/Hcko9rzpWyOw7vAatr4lR2D74E9vN6nPp3xbmUcmjRIwsB5p4LoQV
epJUMASovHS1XwL6wpy73J93VIFVBCAxPJaQNJFJOSHLNL50kEArkSilq/tSP9MRVOsBlt0DtCDZ
N40ERVnnGXS24nn9CCQ7CGDDTTUfBzzBkyk4sMk86bSsv4Cnn4AptAu7p05/gprB05e6eI95HocG
h9t3stl7cNxZcemIVCJRcezCx2a4qxec4svYRW0SsufU7WPfLdOov3W6R94e4PyWOgFIPBy64l8a
dRu5K16iS8UIF6dgjdvguUOj7nQ/+08RAzEG/NaXlgpQeHZIY+OwkbZ8uNJ94oKWDQWDJISPxyRu
IWSqw6sTUVSr40A+V8F1CRkO2j910JVZQA6awYBxGcyVfwbDYUSk7TrzY+6jned4TxDoumLiVvR9
tkIyoQESzvDY+mnFlxhCr1kTgp0I09wCtk+GYX/BoHGakNE/kYnAddFQBvA+NX2A5Otnt4Aao3fM
i9265KkX7kY5XLvB7Yxje8U+yfpb5JF4mK94oFIZVbFt7QGp4XvtHKXVCfeCWMCSiKAoOproaPMA
TinwVl5xOY1E1sg8Vr5MwNfK8l7duu5jzQwGAbxBEMSIh3eFdDKkG0AJjxWgE21YpvNh9d6B3BH7
KgTHt0j6Qd2y1U+ayV55tU5Ifhv679YgT1Rt05nPt9HkxH4F0pe7gGH/FAG/MNEJV/EanPgbaOqP
TqwhwRfJuAzfR1FqvA8e46BrT4/Wu4+87kT0TohAV033BoyMcn7AFhcLaHwt4DZafd95J9+C6qa2
Nta9E7ehPYKPB47SLgh2a3gTsI9l/ghrK1nsAEdwxr0XfmFlXIfyam4MlDrWWGGJLKWEPFn0RMsx
M8BQrS5oCKXNOvUhrDBpqiUpoT1DbJHgCo4UfJ+0kXNNGrDOGijGtKD7ln0GynvSgzjrwMyrEw9e
PyW4HmUTQCgE+g5kraD68hJ4e39KYVeQz7cjSXX4sYRcAOvqMp6MOPA+se1HKBlkwFZ1fux+Dov8
ThiTuLLD5MV6hZ6JieprJeleuS+9/em5H7RCi+vD0i9ZPlQ7DeIAxP6vw77ecwZ5BieWg6ggwQIb
YnDJQ5s10UF64fUA+vO4LO+X8bsHMGHRmMMsP8FbC2K8ah/AxqwN+k/A64C/Do0KciU6mjnmXjYv
EFW5Ifr9NOxDqA1I0NEsGJnwlf5SVldj903YrwGOam6uwFTH1Iu+Ku/Rrupp7r14Bf0+x5Tq0N9+
+wFl67hXK0Qg2PUiV0gHBVdV8Q5iT/EEqlJHFVBnLspRQ4kpOg+Jc7/S27CsoGoBy3l1Yv/WP2dE
ooBgLvVXxFRZU7s7r4Ouf/d1gHqOmNUuZE1q2JxxGl0V84eFzVeuGFOYIpREx5F3X/tiZyz0Syab
wQ3qiiFcFL3ez9a7zYdgR/IiZlWPMwSJrXPdu4UfV9AMQiUR8rO9/VrWUzoBqSn89qYfljA2I+QA
vMwva52VczPHoyrcbAyiJmkoqInzWE0718JcLPApg3BMBxRLDk33oRexF1UFJEiHK6Azbnm01HeM
++8X03V7CmGUmLfrAwirx6ajMmFzCH1L+51Z5cJr0jf7iDv9bXvlOAlUoUP3GVf1b7MEbow74a6A
MeUVlCU+uoELY7TC+RYJ/zrghYKluXs9+PkHKJP0+wbSI6nfKw7OrRuTuQZc+d0KelyioNqUhdBS
alzIyczOEKsudFI2eGvmSwRyU+odCacfdLAgj9cckgu8MkeoJMnMj+S7ClsXsgdYH94I5PbsP7er
Avu77uJmFJ8DTWXskbDCd8qfBWihB4T2OgTrD3x9uNA+MHtwwFdOimhuYpWDWKFjKRX066Y2maFI
HpuO4/yKKt3O6aC/wR7hM99nok+jur0SjanSAKoEvK8hBKHlT/CGp4h1GWoDKoU0DdTe/fLHkK0j
elB38tCuqKY7qyvBA5Y6Hsf9wD+N+Wek2V2ISFTxtKgHBuuEuGVVfohM/33NTn57mYXAj13NFKs1
qk9C6UeBNK4Itf7myvFxWdlXwQr2GHHs4H3lTPupl5AhD8x0NXXkh6HY9SAhJLp8vcuJ3I0jGLgB
GM2w1OPwArqDTdxPBDcd+7QPj6G0iG9ieVIS9nFTr+5gmmGgUgDlcTVO9zQP5r033Cqi1r2ERSyi
NzDR7ZrvGPRRst5EHyoDe2gVrF/KefnqrrXJOhtiYGc/6YBrCMf6/bD0MMbCzADofs6xosf645C7
HyypaMp1+CT6Z+RwsAKiAUHMg7olQUwGWX09rIgkUOLA4mDikwZmsnZbkc7WjvsZppkfnBlFyaLA
+oj65RhQ70qAz3VdSjXsltD9CIq3uC1lkB9AMkcAHL/pupiuXCSjoMMKzQ3a/F+KzmPJcSQJol8E
M2hxhaJWxdIXWHWJhNb66/vxsDaXntkmCWRGeHg8T/fD5MuCVUcla1+NqspPcaO8TQYkRYI/qBmU
Ypd3aA9T0CydcCNAX16sjj15l7q+gaB25jI8R7qILxC8jHOqnNveVsh9pEBy5uLLaMzRs+3qx2hI
Jpl0lUOLZ3TWJK+FTsAeZHXUtBH+Rr6UQZ9p00Uu9PsiMoPOs+YG0bheknT1Op6pnZObdz2Osk2K
kXEjN/p5ekQpkgjjRmkt+30H9GGyY2NvLJruDX2feXo9beeoE7th5j7mjy2+3CbjMUrFq8nsw+2P
dgvbm5SlPlzHya3ttD+3/GFuVHsM015rAj4dNWBT7fl0aZhaP86q3mm3TU9Pix6gGfAtCIVh50xH
h+TX01g15Mn0YZEsz1nqfLWDfVbhMEmtdsXJS4xhWoWK6qbqVu/2NhmOE6VgXc0081RrakUtdDDy
bdoeS21nq2Izp7antrOHYulRWgrbZynbG9iOZ/1eFOtO6b9W1rKUgzlcuoYszhKyDiemMVk+E9SL
jhARf8bKt1kdNOVXcy5OvGkpGnI+Qdzd7eIuAfKgo7i0ncqHvBRiJ8qjI0sbKfsz03PW1+diLHhP
4qDL3KhW/cG8AhiBrIErL97lxAWzVD/a92iqoKWXW9j+bq/oX4uB0C3m/agZW1WbfBhQW/ix+EQP
eZ98ln3xJQGYMAoe3gyDiO4K1rcVIhkAbnm18tYmHwugx4Jfb4QPtB46qfEsft+xEoesgeR0R/F7
Y2ri9s4aSuYnvJsgMs+N0u0x6bZXKJLPZs/mBE+/XOy1xgyG8aMb26c4vYApc7toa+ZFSJ3j2imk
OUZ5PT/7SEk16jol8XUY5NDUcc5O8dGatKDq9kyLqxIaoqUGuiQfdPnAtOBZV/qUpFbnuogqiHUZ
ksvZWJygaz6cuvCh5hNjBxsD5o7k7GWCSsdxOacS/b1y7MiVXXmxqX2qTa26i2y8j0PmzZQTRRm2
CuWEoxzGcr+j1p7trV7312SuPIV36MFra6NT3NdesV5YsN2OxhoIa6fG/+LZ4nldXXiGEn3FPDeu
zEM1pjtbvkEfCAbwR9Go+q35HWehNszBzG+Vzz0dzMl2Fn+df7IHmCOj4WKXPh5+B4SOZaVJavNg
5hYzrck3dfcBHGgPQnyNbThHV7k23ISyMz+NeeHZenWy7E0GJXjTghpo5tsaPw2T5A7Di6SCTlIM
TrnXyJQIoRWhg7M+56qLWNxPVWWXJ6lvE2C6JpcmAmw7jueuzc54RGGEBZmFv8tY6KtAN8mWuMQF
X28NC0O3Whc+/etAOiz3sp/qwuugdlSRSYKrHVjVrlniazLpbir4W6gGZaoZ9HPiUrokym40Y8/W
zsK4KtW11rntpKssnmz9ShgBrZa8i519MylHJ/lQZ9AlCYmuUGMKYg/MdD/Nuj/KmQ/I0G+nHzM5
Rhakw/ZmFzQAjBHT6DOLM1/l+6wtNiDhBYO39Zy1DDW9d9mF8oRcP43Zcjfr86jPe02hN4ytbdkB
jNPKHVCEQOoALugPg+NpqIY3W6o22nzQpANB1GGDADP379xeD3iZl5rXrKRD68+xvQPS5kqpuc9l
bS+rJ17G1GSEN7Z+A+6rKNJtUrwv5VlR1h39TmXdkmH2mypF0vkEfABCxjjU0ReoPo9uczQvWhvx
95NFqFgvjYg9PPlhQvfVqLHuJjy1NnmV+bvRji/kfrgMI8NquajK5C+L5GpqfAHztKtpLzJt35Z6
OMgn0dAQTtS562YwCz+yt8k4PqvWM2hoj3DmwDFIMoJuOaRbSXo0DU5Htw76fb/U5XNXpGDYiP+G
37iWM9iCJJjb+t5L+nMUsUK4/pvBn6h08HPokGSM/Tcs54PFX1VTXiNOCT2GIdd3PEQWvCFzmyFJ
zDWD//lQyIMvxqflkZkofa8k5OY9dU3SRX5MBzs5zXZuCTJDgoiSLeEJmzS1wtaEDmHk8UVohUe4
0HXWuW3jzo2rS1l8TLa9MUW9k3gHGoHjaUr/VQlHuyKsYBHWsSmLAwtyHF5KehHqvbHXLfD2jdUd
4TT6RmzSTbzU87KTWvBFkADVXWu2G0df95YlHVZAow4OzJwevhgHWsjqzrHA8nZ3L9fclSPFL7oC
xmX+Ksdip5vtreZi1lhzKZrSF9nrgqIwV4dFqfxG1J7xZFjPBuOoWs3cJVGFC5ju3UnFIY/by5AB
W5E9YJYbyDqBE3PrVurNko8KMcXyEsHdyhI3sfTPwuar1y9tLJ0szkYFeBJZrj0943Iak8oXM9gS
3dk08FQt2UsM42U2Eh7WnmoSTUgIyzUL7WdWc9ca+Im7VzXnosGaGUfSz2JLwUzQb1Xat8RabzYt
ZFFUgWR/pPJNOG1gVD+z+dyt7+yV7lM7o/59MaO/PKnRHXROe4dzo/NqRqFak5QeZuDbmOjQvQGM
GqEqEC3oEoQxf9epHthLtav7VuE6aUPTopDNA9We8UW0Q6Au7SnOuXKU1geQF3bG/LZgTZXncBLd
hSiwxG1bFInx3V6Ky2psHAY0s7PyJKfeWF5UQwRwRXamY/qa/pQUW3mSIavwuK9niYapp+YYtTyI
9H1eyv6roi+3TC1DpfwA5eTFlMpGUlP7/s7O25LLByFr3qj/9ShHQOcqbQqLKPU6oobmvZho2XR1
n2cLX1UcttoROcVv5FO0bDKbcjW3g6T4J5dRkLfxkdTGDyV2zhGooMwSt/hxk81dkGhPciNSt9PP
q7FlR9A1oCAZauFZwA5tYT2kqZ1RnuS/lhI7URH2KTNEkW/RzJrqhRCYfZpnQJRCxWi3Vcy3kLWu
VJWeZvIWq83eiiZvtOZjZTncRLrndGfJvpkcgKA669+81N6rZKukzh4O2aaK66NcwUKnG6ujA7Gz
fPr4Fi1XLW45YDlctUttFPB01Hs10Suy/F3da+nQp/uqAM0CGLCWnxKokjMA3rH958TDsw7WSZse
xEWNUvFviLeijtwqXv6NAAOHOPIjnO+JIE1bLkJJVe9J88I92qZvkfNvsP7F/dlysIVOwbosXlEq
+4LlaoCYyGtm4yvS+9rEbwmqTbtW3DUALxtw1hrw3zUnJrwLS2LHlf1Uim36SFC/22YogOIoocn3
H6eeEx31q9ldKlKYyr73SoE8WngYC/btcs8z5I5uKn17MjcP+KFiZds6mfgM07YwzsrDNDFMW531
iZE1IG1MYSUaAWt5ey2ECOqqiocy0WccHmrj1nHyOiJWJdG1GFT3BuNtw64oQuJzn9snDPt+u2YQ
HO+yerDjIRTpu0Mq/byquw7eRq2x+JUMJ94GV1t+hEPJpsOe4uVcW/7HOajasgtdp4IsVcCXlEUU
kiRJ5RWu3Q3oGoIyNaHZuGN2y6I5VClVStn5BrfoG13sVcT9LIAsVvlNiZIgn5bvJv7LMylQtT1t
ZdC3MIFpbrsxzKtDOY0HuJiuOj93ya8sDx6vG7ialm7d9A3iZGZw/4Wqgje8zo/c3rh05RJqbKd7
kvlhGYsfO2gAHKsLCmOPB7VZLplot4th80lKjlSHhi69Pa15DC2hC8RSIZPRAy0prT8ssXHYFzk6
Z3ZJ2eOdE0jFA8HJvG5VXN2Wvn0yO/4VWtKiiM5iTL3vvl8jt5Ctg1R2oTOFyCD05rJrcRxlNv7L
X1i0DtdStxgBuYRoQ9Ss3W7kjw+K5I2FWztJKOiVHRSAgSi7xGj3Xb4hWCcwxo1ZU+MIijgAaZXp
koytJSw1xKdSJe9luExLtO+ys+7whx1fF+HooOY1yCqYulvkH11B1NFPDKfcBo9UygfupoODH86p
2i2kZHIYz3WTuHGMCmn/2GriLgPKXDmhQDcbvVg27aOKqv/y+a2LV/xogy+NKlzCDtwe1ZyTbO3B
rzHlRLylw4PD2A+Uix9Q+Nx2+c5aJ4CUuB3VL6F0vBsryhQMpGarmr7FXS2z+bbRcsnrmzfJ2GhD
TgnVucAVKRBO0yojwjVeOYXTWEIS6E9zekmWLysB8loJ9yH6OgrHBetaFPK8QgXVd0bXvi/1NbTz
rWKcprZyBQTu/rhKICWtd2PO3NSc/EpsHZzu5k5ilgHc2SvnJgCD7Q8kS4G7JStX7o8FJUZTHWrz
pOYLXx1XsH0BtMzJubeppOs+2tb6a9ldIqPfgrN2+/K5Nj7r0fFy/m5ycs4lJCbRMh8ZXaU4metF
Ho1AQBamdRrybz15XadlZ2kT+HG4pAMvQTd8aM5NgFXWoCPSylDMbACHuenYuqp1TJMdM82mqgMG
Oqu8bOdcuAOSItOzYHFgip2WhfrOWv3FvI/Gvn7QKeec2+bQSJ9KS/YLp3+9700q8fS7LTI/S8WP
1v/mznNHGzUUT2xYb3LlK27ua/tvcobNRCRQq2iBjqxmj9pWnt9NZ4VBnGyb5NDEe5kF36Srdpkm
4GWyEyZJx4V1jq4jiJA4VLbBO84eqPKBad+J7nS56FTOvYTnrvDFanjo4rFx0pTcTSvzkK+/eC49
TV+8RfmyWJ7TOYGlGXGMSTgoLXXcJHP00ldjWFp1MCr9J5it8iH3SpAVUT/X9W5wboEUY8LzXXKM
a73tSSoygLxs1qw8mVn++PFdxcjuoC33qcLiE2MzkxkDdZcwk03UF944hU78VUzVyVwQcIIHaE1V
asYUq2dPENNPrT0Hg5jdGq5csaZ+kf4Y6RKAcj/00qlunmcqGW0Z/FkkfD+fkhF7+XCAAhgiDIEw
Yi527bRpE8E9X3vnIalwZzRvo/Ho3Dt/VOZDN9anpW69wmF6U1wWe3mx+iaMmsHVVuFaIt0iMEL/
1Z16b2TgIm3JjZWPOJ6p0+5xdrIV4a1F8trzLFlR5OflrVauZc3u2z8IoLvOrtFMFr+RJiZ5pteK
Q6lXntT/1XWwNBPGEq05Mvt0C/UWQdnMWwieYnKlzgmU5X0d3/AzGtZWeY+Gb/CizjgHpgG3ULxU
lX7P39cW+5JAO1DdVR9fMnrqTJavdQ0HFeujMq8g89+gqwZtNvjrYD+J9WsqeLkq+1C13XFEwcwI
bWmVPkDGBejMNz5qbl08r+A9CfkliGxpP2Z5fc1j1DGTOx2I9cTovkEMEo6DsP2xVoMfEVSwcNXW
qrS1JyOo5n8r7aKevi7TxVH9Be7sohb7RsGskPeu07xpKVMoM/+YEOas2PFkbTzaAob62N1zQ4Gt
CXG3gQkNTTxUexiR+dm20r2QrbDMkl1vwPs9OLZ4Han5Dc5FPXpraQmGud1kTc+9lfLtt1zaIpit
Ep1bejZovVNpj4kwKGfHp6uEFpu+6EziHtxj1rrdcp68Xp02ZXlNs2fiz0m2RKqbulBEi0dcgztH
EcWO/RyT6+jI+iaWi4OC7K042bY33/U5poCMt9D3T5OSHQ3ztvZ0wBXyJc2f3EZhLCQ4ws+mA6nV
/sibtyE1X5Z2/h6K1XXOAJM9bWhc+CZapQYIrP447uv+sBYWMnXp5eqLldQwRl+cQ1/HlyGuQ7W5
qjKbo+ZhbCY3lhlvR/dKvSTA091ce4nWkmiJEVphTEGHGDz+QdG/dGCt4zXepOP4FvH/bnTmbWqL
0GIOJg/AUBTNH+PVr5ufrkuD1u4OLb3P2qaH3vRjOzlaGAxjnXHy4/i/pNwnDV5NNH7PWY79GO0M
A79QGnuqjpbd8HaNG8TNHb/DuoQwXmlGxr2Omi+UDy7C7fjNSWB2T2I4yusmGS+z85zo9ziExegq
4w83sRRfsuTVanW/tcO1eUvzm51eF9KN+mtRqYfGdKenut+KeNc7Yfei6LtsPKnRNpM26eJ2DgnD
hA/b6B/mV5Ov31mhhDNYDyvWw+4BcyB9CwslPREk6GVACy+LjVTDFFp+C0Xfm0mzVaouXMiQTpuZ
1dHSZ3KHpGvdJvvaI3AU5n0thoM0FRvRhBPne7+mp/LhI6iXpwQDQdOlX86isnpQhT0zGb1QfRjY
wSip6I/nVTWDx+CjWgFnsrmWMolvxnqXUWwwN9xDgw8abljVoIyasbfb95IHQ1RMyOGP6gx1ueDL
dt6wZ+ybOKu6Od9p0Ye0/pmQ0/OVcFIa506N34sxC6A7+1XDUJRgOWqrLDKPSStQ3GbIW4wc5wFR
7zrb0pew7pJTPunqTe+POsDejBF3V6F8mipq7pvdoRzkGPvX0NTUJ2uQiG1fNob1T1W2A2p9Xyow
W3/l5Z1qPihS603DLSmUT7kCNTl8qdN44izQGSbXK51bdu7TS0kjoHJGWTx4Kz4oq1Q8q6vp2Wlj
6+mzzr7MRPfjnEjImrPe6X2R9xvrX6/GNMEjH/Zj1C3UjocfQ+VXuSX2CzHIXoc9IAC0y2Qr9+SF
d1c9JJ9WVF2SioJF9kBhnKviX2V8lJPj9kX8KzVclkV0dcToJdM/Q9o7gwHZGna2fOqraNPzbEvq
7+Sc41V5o/rGXtJ5nZT8WEMe2GOzTRnSSimS5sz0O+ZW13tfiSknpI3Mhc481Utj87W0XkTxV+qx
10aXAjks05YLodMuMGimn2MwES8SFx29+RNoVj+SB5Yqdu0ce0pReG0uBaxQe6v+bdfdGS7kxozi
58pY9ja4fzjpkFiP9viypALpAC2F2m5y3szizyj5DvZ2YocpGnCXh1EJ95vbtUFW03MGmpHbarg7
qLVxqwR6LD3jxOAE4IjkZ6Gdm2qIBsOpGmhqLcUfcpNwpbNVVwvneroFcOOrcDAtfdoLbN6DFN+7
yrPz6Tr20jfg6aCxhv0qr6iZROHV+X6tK1eRUfsYtPZFGwg70HsyMcr8eWzTX4t8cbK43WIpQmP9
zQmyaT5SC7i1PV7kTgPJ+qu2HVEWxFkwMur1+SLBoTXtV8Nmyp15Avgx8NgHw/ZEIszbot4kSw8T
pTrwLx7qLGckw6d4G9bnR8PASP6jN/nusmVrqc7A8zUietU0PnT1f5RR20KtXwpHC8HYR0/DgJQX
6fXOcH6Utfcc+Gpt3+FE2nfsFkx195KVqFWYD9LhLc/kDRTlX0vSOs927lXNkElOPVvRLyw1X6pp
W1Fu6BF7LogE4KqbTT+PgbwUR4T3g2JIT6m67Lq22gm2LoVK6YgmUNXKph02cjedKwsoY3zRfipE
X9btvyxGHnwtZnWWWypw4ls0MRxwBMBWbv/mMswFxguAq0QB7eJuDWtj2gg7PlQmak/iirg+xeOB
4BdfSGSoKhbCP3NJYzJhF4OWzg7VortKq4ZRZe+dWfFli5PGcEY/GSxX6ZjGFqtE2guCY9vf7Xn4
1qLeP2Rmu5syfp/0ia1kz8lLlLzmZnGtLRqS/PQv0jtmm8phQiBktvDkZENC5F3k2i0xEBitiuEJ
vwi0+2IjU0poWu9LhumpiNSSqrz367RPubQUaX22DA0UL24duMYMBPwisnyqz12Nd4jppJdHN9D+
7pDU1x5OqWXhy5KV3TB2dBQf9tQh4pvCt1lE4r89B/lSbeuFatqMAuJSA2DsgZGZt3EYQkudrxLO
jejaSASEUDBjURrvWex8tLag7oVKP70oOd7SEn/WMAWJ+IkHqhMe/kqRg4TWsdEPBXPFUtKPJE98
zoWEAeWlpdhMUm0n3IYjYNhKBlPmKDCZzq3L77z+DBJ22Kb3lzwCJ4rZR9VbNxvLXwzFVD79Hq7H
rqMkk+IDZcnUdq/l482DE7N0oOqsPxv7UlnNm3YBhY3zqIQFYbarW2EOyi3LW0f1FZOfr0W2D8yZ
19OxrgrBliVMoWwz0ZpEVf/ZZxU4QMUHP7SR003dTduUpJ2p/LB77qYWMVoIaTuWkjdU4YxmUVAJ
MCiZeDggFPRSs1m6W9/HpwxgesT3ruvMfWmuO9QWrBaRaWFAKoLaTrxIAen8GMIJ6ZVD06+yq6k8
5s5TmLVnQ18PBq4znBcHvpCzQr5Lv/hZJhGlNlxEtAWRH0aTdVATERiqwFqMv6sbyRNCPWBiKMjY
0vs6JIWLIn/w2src12p5iQrht/+IMHEHnIGPURFKO7ag6r2sXqVJveT943JHVkimW53kwYR/y7Hs
p5LePMpQmukMH+7l6ta0gnno6FrtupMMie8dqDeZEyxEISB86PpHslKIWrQisg++251JRijVA0OG
V4vitx0ttLlTZhluPozPdV/uWyP6VnXe4mqut4k+PpGz9wHXRXe10tx0aDCFLAft0u+1HnbXIJ3n
haqoLFCz1q2cyK5KrQTUXw66VPVZk3ZHlS4c/aJRQ4sMMRazp3NiL642aztJIObYcZjRRaZh2dtU
4hkaQvQDWjQEvRPmmXiRcsdrrBX3S+1fG6fc1LHm2f26T1eWCHWCukavr7T3KIW2YXqL/qZLvzVC
yoyD0SnfbWXZiJRJd/OzaBtNpTuILz33Z0T4Vu1golOfpVnZLrWGnp/caqGTO5e6ltcnpudU0a4R
g5cy9lbx0YFmV0bNM+N0B8zdb/HG6eKuGZ+EpBXyGDYD/yxGnHn/aueuptK2NgwvKmMm++dVJh7z
SZ2/phJRSA9Sh75DT/2Fb3Yi7m7Uutuw2r9WgZDCzUAp2xMtlZVfVazR5Rv3uJgOsWS4lI+nKpGC
Sas3i72ih/WeZjzYLt2/RJ4+lEJxlUlxdaliAGNuJQYlCpWg5Wwk6TSTc2GMGEU4zOq1v80DtYvJ
qW/pBkqPcpyS0cVH3WPlc34nK/5okdYrI+Mw0YZTy+E3LCN9wvy5RhwL3b+qIKyGENYTA+pMa88c
qIZxl6Vi8DpF9da5x6MyRu+5rngxr2ZxxhzK0yAgjOXLdVibe1PFJ2PWvG5R8QfIh4edkbCGqe9R
lr9H9Nq23q9r/tXNawoxRO+9rH7o3S03TahTqVVKcRwztSB0yNDfEHevpjEkhyyWYVSPNK/mLL9O
jv4jMvkILf5j7ET1ZsM4qVbrlQCdxaslWO9yHKPe9i3Ta3PZRND0/aUkBwcjlXgyJMcSrkrhy0tM
jeBWhJXc5YnJKDxvzZq8EjvoqPXG5zDpMpE5xXhS+LGLtWv93BxyBM4Zb5Wdf5Q2MQBVenXGIQnx
oDOm55hbayLMyhX1bmYstcGokeecBiSK+HOkWbRY/Y89SODgdNt5ihKsSQ7IA6JJePwKnd0POd6n
pIP49qAQcJBYf1zDYDYUgXODpVJdVw5s1qCtsnKBvtOKDblDbzHvb9ahAxqLHKhYERzQpiblJKFT
gays+z56lY5KjPyn/zjquXcWBtbvIr/N1Xyg8gke9gs1q3dmtATEaJINg8TxqNDx8PAfxAmpQ8+6
2NyXjtiq1sjgW/YkdkmIZMR7lu666K2f55CIkZ1MPVubu1LmiUH5Y5LPNF47KGK5sywQHQox5c+6
jSlFneTXAtzHpXhddC4btk7PzdzXvk4c1Ka3vseeI8yc9ektN7syYLDlIkGQ3iGV2Fri66TW9IYA
e+fHiVD1+2TIt5nTa5txTEsGmvMQSnGaYRxm2FtNDLmqrPVHVvm9iM0Yb9YK0xMLXfDcIT/iQdUo
L5mpm3kbCu3eYElulAF7I9r4jPNRxZWkXGM5bfdKM/9LEaS2U9Wip80juUl6Jj0rMg5zpXQJPLOY
Y2QyzV6pBYZ56RS8C3VcPs84XxZxThjdkoro9+P3iuZWkJLzuPfTEiWI+89BX4vWJbCJAJXn06Ow
Qiz0dGXvLKQj1ggaI1PBKfEjCiGLc0Ebub51ObAMbjKBKoSDQVN9ZfzL6UPbEkef/qKRxTj13Myk
MK9PHVqXI/41+Bxsfi24vlKRI/Kkbl7hj2CpT/czAv0qeiCNUa9JbSgMbxn4t4VNSk/H2Z9joZ63
XbKfjc+CnJyqAtVufI94siUDX47zoqQ47KHFGBbjO8etBBd/jc6+VTnhU3MDyBnp05tJbivXUNFo
vpPaz9n7WZnzkVrD0/9eGl8psWlOf+aCbevnon6zEY1Guds9fKxrxTqKzvjuVsWz60jMeuwcozFF
LG6XZKSRjDxCjzWVjyN3x8Q6cm7XDO0KLfUz+XOSF5TGNxJjXVLOECGxr0TPZDEysWFXH2mXy7Ez
UQ0IppmB/JZ67hZ8ax3T86Q8qPUfLYREcZAsnO4TpgPFbc2LxXWhWdmujZnor+5Dei67fY0NZ0ky
z5gmL7+jOC30wP1RTg4POEN0MdHq5WwJ4z7azPpmotO3jM9ReSL0xp1Tw42X0GS0Xa1BzBJvE5H2
ku4cKQoo4j3HrjfE4HgSt6OO9Bz/IIt6RX/E78CB33pos1nyE5MmqjLTGFkFyD6LGhdAdYma82OA
JDHgwH7cNF9VweIB04uCkZucB9rQeYo0MvfCjpA04cxXow7HCOXUHDzJeneQcIfkvearmQ3+DL9K
hfm5asJhTHwbk+3DiWktVBFvK6K0oZzrLj1UGtGNY4JtGwWxfk87AOsk/UX7lEUPRKhaOYjxV42u
9TVibjty2U3qaZapIxkhLTNZGsDkDxObAj09er0+ST3ebWI0pPZgRc8qZhGL877M8MnlzyxY7zNa
9Li+L1Ogt99rg41evTbxT0NKKyYnfEbZdFqc32hEWxU1+5sl06TA5oZ9AISYU4QGLttla2KeLDEa
/zpd+5gB74iLQj+u6FP60HT+zJzTZUXknA3PMH/lmMZwCnriT0Za+Kbcp6xEKvqLPG+ILPKGuNtH
aRBHhyR9KXsyb2hDMzVM6j+coG5p0zaRloixJkcwChXzAUGbvYKjm5Q2JLc42qwGDmVd2s0cJYN8
k5rAknDTKBeNlqWzNwvGtPZdEeZhyr8F1ezQ225Uvc7TQTZDe9nISRc8Hp31kTVECyQ3sm/WXzOb
IG2ozQ85bu+gbAqhuPj7ljIswGVlf1y0rmqMoeC01JKK9oSnIe3coqG0U7y6gAT4vJq/3bgV+aeB
4bP5qZLMrxwP/6lJDp4UvWg1RhKjaeWtNUISsdZyCZELOpKrrnb1ZC2spSodXUnbjN/LVAu/UhVz
pyxGvrNIgfErZrWNVdJs0QmFBlk+rMaQDd0+3HMkEt0yBn2ILL+wmD/MlYxAY0kGxhJGdHeMy0ST
ZCmJ/ioljl9PaO1qI2Zvapaf2Cjs126kk4pE894OjClZt2MgMMhINUzNKxsF2SqIqrPPjLaNl6H/
VMvUeiT8Fv40I03Z0q0xS/Gk599OBAlOnTmqyINiU8kkeSwrx7+iXt7MnNsTexi/4K0iXpRY23sX
tfYmHszQFN2HwmD1X9HElVvQKZDRm9FY1mhuAwe+FMtKEKuTCAtoFxOumYtQmssyvMi89jp/EY2U
GCu6KQkvA/YJglUHxhUItyoTaZuVKPnfnMnbsnwqs+PgLNg9GTDZf3a6seTrUmXPC0tEZrnuW/Uv
6tE0p2qzTn+9tW2n50YiB+RHl9JbwteLJ9qimH/NJqyuJotPQzBoCHFYaSZz9K2hd039qcNIQnQL
yTsNfuNT+Z+r81puXNfS8BOxCszkragcLDm03fYNy+7AAGYCTE8/n7xPzZ45Nyrb3Q6SSGDhj9Nr
ODgPYfhh4Nsxhm9i8b452sUIjuxsZDqeO4dnk5ZHOSE/Qcc93moxVGuLg6zKxHvRWQ9LCX+uOs7M
SxxGrts2SGNrlvke/VvvRZ5nrgojMH8Dt+4cV8vzMER5nC63NqNk02DkoYSU/dEr021Su+6poONn
x87/pox1X7Tj1SVyYhXQNbVLem+fSyPcMSkn+JbOWSUfsoH1Dh0Rm59JGym1zM+FYvTyW5f4KzER
ENtMh5CmNvTfnFes1kW/QJPemAv/Vhj5OYbmbGYWZ+4Fc2WBNW5be46KkcD2Yk5eg2aoL5bu0s0g
g3Gll+Ic2BroAmr8KXYeILCeMooU8cX149q+K7aWEk0pqazOylDetSNzj7uUosss89AVHs3qXq83
plZ0lx3309xcigX5OfLofdrKr9BCoMBAbO6Y6Q6h3y+8U2tiDl9StMKBvHbUxEUup7JNbigYpvKD
OrmEQ+bX7IoJ+FWujd5ddr1sobNl8QcI567HQZbJbQuhwh/Eq4HJx3ytM3fkGrrx5DKmvWAC8M+2
Xcz+3nWIZzyNgC8z6mMJ7blqeTk5dM8uE6O5i1MfaqYCkMjSfRMSYZO1aRCFnV9FFMtQgpsngByD
B+QEnHx3fhmquZ9OmBQTMfVbTtT9xpfUOGVp8YwRY49egjkC4efSIk2oKR5adWb9TsfrAWfg8V4R
Aqo23ObJs8++V/BC0r9HFd5eVyU6erninOrDzaKRXhKYafY+M0PuMLU1k1ucnb4/d1rhAEfI53mS
sIP3B1kYPaf1+4ffX/x+KFx/PubWqKAl7x9+f1G1BlSKPVzDNgyPHD5GN/r+cEZuU1Hxi4XRq/Mu
4sDOJFPDafaiEkd9f5j8ePnn4ftr/376/a//9bXvf1V0FPyfb2uqhQL17ljbXIK04ir/OA8xYhaz
z/O1YYBr+La6hbSD74aMgW/VUJp7IkEg/8+HovTRdoeiUwfKuSO9JM0J5WF9+ucfTJZXgVuB4Imj
0Yx441xB6/g/D6Q5rfKRNPmEJAZUSZ5//P6o+d+P/vk0c5sDYYyUWA/lieSq/zzYNiWsVkC5J2HL
8kQMgASYdU8wassOaXRczepkGQb2wvsDnaD4Mu8P//W1uDWKA+3JYOm5z1ar/NP3R5zjgaHkDCYB
nuFwrlnNqrKtLSNCvety/T7GtqlWVarUWRcUiDd1XG1rq8n3AKC3VLvOKZhkRt+inblwr6NzMnL7
/32eTslySt/+/Q/f3/X9X3XFXRKbHslEYjLOYLj/edBL053+aB+iKRb56fthDG1OQv9+bvMawI9q
gAMH/8KO/vRPZXXWyXUrbDWB3yJoLdznZQjeGqXQM3AusRyqVkvzIU7BP4y8exhsf7OQq/bo2Co7
Qtt+WPiCUImhUEfYEuxGxQHE7abikoyYVrUVHhf69U4+Hp3NeM8hdQjeO3u59YlAx932juhXGCwA
WkEwT98PGDx7UCAD6YNu2tOUlQEfGiygugrVxohiv7NPydJ/SZko1NGIZdBK9HFtbJok+ZHETgsJ
J4eTD8EFYMUcXwXjhSoqY5OCMK7yDI+faIZTR8raQ2uIp2XwxL70qYurRmQF/VQfPJ8ZLURo2ngz
TmQJHGem/bau7J1LHu+mECTTT0nhQx3rax479SEbX7w0MF4T9N7VwKnCWtx0Z1mc2NCaxwc/zBD6
5sZugF/e2Eu4NY1pXdsorJ0q42xmc7ZShnVNJO4+IcRITLiRHi1OvSsquGuyydVWteLOZWRPVNp5
Een0xblOWqaxsr/Vl8VXBkP7mG4yF5Q+M9E0BgUwWdv117RYff9qt48xP8TCPVXUiO7GbHmpZmyD
cwwz5arhxTOwsyBN+f6PMwmfG5PD5qGyULvYNQ0YbgHWOoQgOjOmpIDzzGZosxaSj5bRyYkRu3Rh
HjVgTY8jwi2m+fK9o6tnY+qy3aYlI2huU/BSepW4VQbDqd8uFIALKnRDXyW4bKkymNXyLqiEfPRw
Qvpo2qTVz3sLbVq65H9pKkJWbZryVjfiMiyN/cZ7YW3qsvGjdIGadGi53THS6rXlKSRjhXyR9dQj
5bxrTePkb0V35clCKkwNJ+AQ+D9J1JeckkEE2NMrjZty2xfD/JHhj/GbqrslSj7NQRk8UQdHI4Xh
wyVo/0lZ9rAjyZee1oESVct7dMLWe6S9s+FsaJfbf7/W5ndU2nJRUulJX3UvEEIKdRsW+Ht87/Uu
Bxq5fT/0ZdoiQZBPli0WPGd+evUW6xxbd9dozYm1r3iZejMRu7IJu/OU2XJLnROwtqOSU2kayQmI
vNzVdj9BxoPY+GyElGIXjZecmbCFfRmk50BMEwzLKRVIzZqTnRv6zQXlTHOhubu51E0TbnTRgaow
aG97NdGza5X1Q6uCCgeU2+28O6TWd219ieMWNa+vEcS42FcSwPJ1o/V0ZuDPDnZeXNT9apT0sV+X
AfGHqQO0ispWbeTp5MuW4GZJqM0TtkmMqJMFP1sZl4E2gzOZfKBDWpy1cniwtIAm1EAzwcVjSzlR
wOrfUhPWNEbst++RqIcYCh9lkYqo6Ux8ufef1ZZWsHYd56baAciocrpHy1D+rXJxJxGNNGpHHNTs
Tz99zk4wqT63yw+XqutL0MdYeBgAvVz7N99z+yfpx2+0Z/owU9A9/A4RqCyiD9s4ZW2OVUgHFkjq
klxynZnIiqF52/xh0qk4Df1T3xXgRGUYPCQ4X09C+f1JTvOywlIbb2YhhgcqhYeHyUwevQQ/N2+1
sy7nNH6wZRtsLCbCdUDs8tpAubOnMz3Coug9Jnb42qg5ZO/jWGcNnvWjH8dh4wTUnLA2o0UfD3Ak
T7bGaBoK71KHyqKOcexWc5sX6IvmlwEp/rlwAT9ybW+oHVo+m6B5ofgc/WtO96iRlflL2GGwATLh
bZc/mJXo4mWKOFhCDmvTRonSGuWlgUC9VVCofvIShJmFNWvqsKSW7k63qOe+F6nYBTQvmxwpQ2o9
eW3v7MkQ5QiM7E/jJcRr6HfzeGpL3m09+eOJjH15KIS/iU2UQ26HkdCZ69Qk442Li/LcBTgYDmxI
lHOUCBLMPPvn+vJx8RjWqI8gjygwxym9KOPcu0nNt2ToAKe4bd7HJRdX+16OXQ3PIoYDFgrSny6j
a0t59uX7ggolcJio82ntZkm2Zzw/jEMoT2xf/YZyMu9nhpb+LpwispqF69qZprGrqOZdTaNZXGWa
JlfvOalN45qwWG3NjGZYs2n59P61gNlib1lYH6itt1emx/Y52Lb/oO4PqVsgkM0W8c8dPQ/OJaip
P1UaEf1UP3zfcMsIjZmX/NhgUBhBjP7cGAx2yRCmSAhCoB6HHoOrOZbmvuPiXEGE4QcSw2ucS+vK
Aca6ElDANFCVQBatt/MKJ3tQscrQl2b5Px/19Fu7qUYMCey/ITIdttTlYR0a8s2eexOlmGWvA9ej
PoaogCTtrGhSAhcgFRbHaRp+TjqpL2OGmC0ARZM2kSC4Z7I7wyIfJjW066QJdnZuSQBXd7qpOfjb
0xtDqFURn4iyGEQeb+dm/hOmZrI2e3sbx8KPPDsr19lSAPz40tkII9u2aJH3UGA3G5oTFaHA3R6X
qKiTGAJ0xGI/0Z8igzA4tS7giu3pn3mzHfwq/SusFoVPk9k/hjJgQwHRnfHBuSrO9/i182PhIlbu
pYtZi60/7BEkxMhzd75DwF45XifLWYdVf0C8y6AzuzcsUU+tXvZ9GkejaZlbS3Dqa1T4tGTJS0Gm
w7Qb7zk+WfxBf3r47Jr00ltdkUd1uwkzdJra7tA0lml89GIdpTMetMrJBKvKcl26bjtIWwKWNXJV
DO5jSeHrElSc/NBujc6+cquWEXautyUUVmnffQGTQfmHunD+1BfaAdZWG2DUMZj5vTG+VrzSvn0X
iwzneQqsdZY7NRkXwdVpOJOLIFPHcZgx0F1nW7LDteJQTpJ1uLsBBhNsovChEy7gofOLGr+46qFi
zJC/iJ9JTs1SZ5HUFVRZ+UroBSBcsWk4GXtBJdAG9zS6dsmnlRc2ZUHoCLwqPoWDZe2N4L7tLF9D
kh+EAJEUxtKetT2+mQnqs8ZcKEAePwKf05bqFYuRg3490OhuRdOscuUQ/C+gBh0kt5K6K7yd7lOV
eSEU02hEpe9fBHcNwf2edZxrx78zSoAN8hyGwbNhJetwWv5YGdA7WANir5Rw99yos61RvM0eSSWI
FbpIiN45JbN9EpgPetbIR7seH3qn78+JYz4kVdi9jsWAdKPkqc/NYxhQkc56514TBZy3VDUoPMox
AsmKNbu1QptWDqs4IxzAy6xtTyoAOGN6oP9Wb6E57mpaL11rN3xPLWJbZtmdQzdtH2IQdIQZ1ob2
HQCX2EBk2T12eWG8iz7bWYF6LlLr2nRduy7K/mhg+sOJbS1rymP4c8f8yrjW7XGXG/eG02NlCpJP
SmIlRnd5mYqxevbxMp6Z2l61nT5+j3/fQ19sKnk0AusrsBvkJ6PHAFtXOwiICZWQvdN3o4Hw42I3
m3OGWgBNOlVvKFJrtr0gh8Aq68uEbBCaSkW5mDeWN2gqP6Y+WoovodpXLyV4IPZjjCCd2kzDY5z3
w41G401mNfVeF9PM+xNiquEUOgjSNpFOfIo0Jl9FTF9IBPD9e1TgDE3crce0vYPVuNMaAoZG/m50
tZoJHotN4Lg2ofi/zLlTRBqVT7zgGlwftsoJx2DT88Z2To4uHBvhzun9L7923JOYfi+BiwRrPirb
anYYt9/JqLXWsm7ci9AudvT5pPPxXVUG/XltjsBstnbzVPN6Ww7G2LH7Y5DFsJ5zI4uCHtFj+ri4
6LkylKj4RdphXQBaEcMzPFP3vuwMDbSc6xtGYWtVmOXPdLb+mo5vr4q8sdelBbhVCoT3OZJwah3W
7QI3p1EXB6y461CZ6Mi5/E6kgNhQzMrO33oOERuVt+26Ann/Hc63qi9+1Vax1z5+rsrkTTVKN49K
1+w2XQ7RVZSdESEh3wqrE+slaKg7BUxMySPyppY6eE9+WP5cbJ38PYRU3Y26RxKg20tYmghzVI0G
QXP4742XRo6QdHnxU7v6Na2TdTqD1jqu9dwvJvxyvwEtFXWhforO+mOWY3FWmL1Di21QMHiSK1Kw
ZzXFzm1tfZoJTtAm0SBOvEll0W1U627dIc82NuoU5VePi67eUxcSfXARFI4JxHUAJo+PkgWQ9I0o
k9mRPponi7G0q/8mvhHvaMCh994kZiBM/tiy/JnNBFEEKeYoUPx9qp1k0xAdzBEr+euM1hQNEhu8
Y5h/ai8FZh6nT9M3flRjhRi8gq+ZmWQ8Kz3bHSFO4eg8kLLAWFDXv53+p+ONE9Ly9qsNGd7jmR3c
MLuPOWbUMXtv4+kaVRi6osZmIh4GgToDECwu+sizgrOCIq7ntNog8caLvMTbyRweqpLIpXZVvxge
J3Qt4F+q/icHHqw6M/unbz8RsRGvH90q/+yKFqdvUoDws8DH3vgzSe+mQ+3/SerJ3iUFSFOO+0xw
iiQPxHwys18y8V6U7+2cYXmdJaRS25c2yAIkodlCpjgHx5dyrbzBOMo8/UFuJbSlyplg6k9Xpyjz
a2RvU+Be79YiM7a2rjOJVRV3j7nlAtXl7S7LehaXAJQ1vEdH9NUMg2KKbddgpB/1/e/KnIPfYLcJ
CtQHU2q/OgvAmOdO5Jz+6mTpH8M77bs08LIc9wPCDArRbZy+faX0ud6QhrGrq+QUT9O6k/F6zFgZ
MhslIYEzmd1wuoMAdhu72DJTwTN7wLn+jA3PwqNvSuyN/Uj+dVI/55N/ShAODsFCKkKswN6G8Azq
jLF3FltpzD8akvTRu96rfEd+YeAt5D3MObIUzi1F3P1y7mpO61OZQ4mp0f+QNqIev9q4U+uD0wJm
NPxpZZz9nAb1MrN1Evzi7YNUkBup/V3NsuWVnItw5BNek62cqrxJz7/USGIrDv0iv+mAxJ+AkHMY
ck5tZZP8LjpuEu03WDfEucUFQDxHcSRtDkF77O9j84lcGhENMTtaj4rKATBoquexQ7FhVJE2fbE3
099JOv0qQZ1WToa0ndNnVFVIzlnm0LCa7WfYIzkzm+JxKedjJcQur6rsJUMzOnII45Vso6wai8iO
S3YXdiWieoZXRUwezdOdzW0MOStKNBxki6WbeSbuhPiUE9iXHck2X0+y+OFUHVGqxYcQT6Nqnpuq
IibB7pwo0HaErvz+wqBM7Ob5ONSsP3FMV16bDlsd1zUsQffo5Ol7IMN7IRn6kL6vTkU3lpsy+5wr
Cvtsm3AWd54eRYZjwYoH1M0ErTGPdjs/L/ZMVeDA7N9dL9qtmniRWhqoxaQ2QpCzZIS4+3z5XGUO
tqVS7YQeJCfXsDiUoYMV0HtqGtQjQd7/yeJ5pe9uQixjaBQbsMIcu6lrmx4yuceRWyCuOrwZsv1V
5LO37RxNOkT8DMuCN2y6SHDxtdYwKe3YXoCcHnMsD/vu/voNPhk35sRBNA3zowixs5reSxq4Z6kM
dA6T/tuWXbz2zIHMlOqXvLv+bMdvowkD8UrYzptlKXtVzVVKooP1W6vihnROASySbTenyYO0Afbq
Jb/ajSijNHG3RuK98UcuMIT5z2JOiVEO0dzMznIh2A+8LDBBDbkBdktjrv0OAyuu35MfwoOSzTV2
GerPPEUR6nq0UyBZuk94hPi0KFjInsrM2Yw0sRGzR7IXVaJzVPvocOpagI0gSWjoGYG0Q+sp8Z6S
IvI2hM20gTrgQu5a/8Cmfigam7IwCXdF7sFS0RfC5RTY3riXkz6HLFIWgjin8n9STnNiaT7pJPw7
exByRCKiciM9aracZ5A2gg5Tm51bfiyL7nZJqR6Kzn+Tfk10S7XL66/EaC7cqx/td0QP2GSFywZD
U8ll1ohTkFiXItfnORlvVWy1m5R5D2bTZVzEzMMzx3vsQ6K4KKhwy2gif1rSwHpJLLk/Eg3UsLsS
oPCBDQ54ZDCrq2F7v8a++RzmYBXAkG7tCgF17Vz9PBmPZXmo3QATTPc2Q6/yBnqfuc9bbi1Ov560
iGaD+Toy2DGYCQr7YSRNZhnNHT0PM4fAPol45gAi3oTTyRlelr75gcanXNMWiePWbMUqXAJ17NnV
Gcw+0J4R2pE4hB4AG50CNS0rXoAXVOphmYe30k7X9YiLbQwaMg0t/wnBMEISlBYrI5vfQqzOtAOt
CnUdLfvVS3j+JqNxbEDMLZrAQckdzjllRsVsILdCggGd9jT3Nq4JwyCapRG//bO7dKzAha7WufS5
gcjRWS+F054Ykt66CTKePJhN7Tc/Ks6KTZ42e1m04WokeMUvMoBcG9OZ7E+LYX0tGMaUk/QwzxJH
TcrwvzgJC/V96n0iDZm1wC9gTKwWMXblmVFOZX3k0T66IYglRXUnOR0Rhjg7ZIcRG7ZfxvDJTHEU
eIa/RGPvpvwyEN1a9WSYtShFe4RxHai1BDuNLI9v7odw39oxgS0GRzqdW0SBBG+l+Tj6MTMiESQr
EdIpmHRvwT3Fxxri177XH7pFYuAp0Nei3kpb7c3Cfu7taXnUhcTvZPLdsyoRxzvTbuqVjtxVXnjW
Q5fJUxxPqIzVnK7hYa5NYsbRNArEJF3xyxxtVtMg2YxB8caewYWc0CZuGBMXY+edgCjbjRN6V6vV
F7t/daVtkqw3rMN8RBcflNtkyD6wejH2m/VTDOCwiXP/ou9q3zqbui1pp8+qJiYpLGyknjGo+NyL
c0+AYowIZhcmFtq00vygAeKpsn3rUA4s5roxD9yELCu5FcWp97tJ65hdICE0MWCxVn2ySzIiKxsQ
qyLAvBx7HQ6z2OAVdgccDm7XMKixV9N5/wRvhw0oxBplFPWLrmNOBDZ4JBnYLYK1XyWwIDMlSSfw
Hy/tZF1rG7haYFR2FmluF3B0UL5mF1hgxCJXM46moduxwm5DIwy3BgpEoTHxGw78dDyN8tJX5aUP
YT69vmyu+cRs5faIsIOscfc5CFWRsLOnncZcQGiUmeH8me10a8tK7OMWWF7DqC6O/sxrSVjVY4s7
LmJ2wWRt42BMrPxUZtOWs59cj8lnJWJEr7TZ1Rbwa70QY1ePRDuEsbUufAjJSoLOmCX0x1SSUREv
265MXgvUCvLOrseVfizZpJNi3ZRo4Mgbg2A/lXEoN/2ABtVMi5cq4NSGIBWZErZughr9ZTilJgaU
2CeHUXjVTUnjtygbA9+IP0VJ0DwuRn1Wo/mhgdGiOs7mVR6at+/PSAqs11VBHmkCp7D2oVII9R8p
EmTJjG2hVoGPcKufMTsmRcKS7vFCx+PW8kjmaai3A4vI/6p+JIKWXLseRX2bpX+JnkTqZgXLPflx
j95m+KGt5shwV+29EMFP7mJvsxo0TWnm6K3wUM6K6qYz5EyJQK825/l2wY4ZWT6pgIMZHJL7dpUJ
3jmd4JGqnHFbD+rBpN0ATeSBgovpls3T35aTKXOBHfmWz57Z4x2IY9TZjT+dZollzFVjuKZFXiKK
RBKUsTHdLw+yWxpibe45OzXjnl2oj0yraWuQDtA5kxkpOfzNluptiJ1yYxsbxQmB23Rc1ho7XGMx
148OQZVOgdgjR8wTxheoIuiHILtrtHFAsCwO6o8QyWtJ4tO5X6qPoiHknAXpMZg8eaL/80yJM1I7
Egcz2ZUXWLK3VtRj5KYpCULGKraBUplfUOh09rJzPF6NvDTeGDXncxVISI2FU2iQGrAp3HK1PZ+K
0ctvDJVTATo8T7HJNFZNu2Yo94zRJ0OR+GAsQkSLp9I1P8xG3Ic71N0rM93XwEE9GTHc+0QyLdm0
yzN+sGsvdK34+G4rvR4yZJZN6cjIDrnMUlUmGzAWLpHyOAgfaCZ1154mp8OdeS4eAQmdJnQwxo1V
+qODlm9GGt/aPToT8avhvkyFkbLs8jxE1T3H9D5x4q45IiHwS5slvYkCZ8qCRTxB6MQun7GqYh0o
xy5gm5u2i5GMhzkjZ2iZ/s4wnqtJ98HWg384CdO4FbmbXNDZEpKTv41hZm9lZmcEP+AfbxPSgvB3
tP28HqlbwK5NWiDkGsqxIdtp7B49zph15qBBD9N0OjcmFz//9pSOKI/I4pBk3fKnj8gmK8YqG9FH
19wXDNQ6sin5/hyzYZvcOBJme8draRE3bTixdOdMLM169h+KMrmVBYIWB7qPGA+Oqi0xWzrJCxCS
+tC1H03+IVrlkuM5rcMlDJAXWF9z7X45Mc+jr0h0GdN7YqIrqf01PyZXPvWVi7+z0j86D0f5UpES
2xBigX6IlRtERBbI58LwMwhiVIbWgyflL/T3r0bsbYc6/5g5W0STFVzHuCZRZMIZOlcVt5xAvdC3
43G2yE40BwRZlX4pdBPltYIoRKy+nftF/5icnjjnej7gmbkg2UfQr2u1oZ/bi1SFvBfkeSXNmJ2E
uMGtFZNdwnVP2r0XuYjmRx+MPUuw1fd1TuQgh6sB08KmWBIU63rYFVCDkd3nJUfg7i5Ouv+PAI+l
TJ7MQbC1ogT175Bt0J2gq6YVxkFWdYls0lKkPSnzb9Nl6FyL+KPM0jNVFQ4ngfAXdgWEpeS3Cv0O
B7FGpkDasdDmZpTe11xMzwh68Ea227ZH0mrNzwU8/to3HkPj2NtApEUM2FsVFZrruqkjLzOJvivI
yuuH4VDGsXtKmNOrOHOOKQsKyiyFawAp9lJyXja7KpoTch/cnmxImJkwq95LAWg6zMpgCRqOyxgw
7BvuuLF22dikUUxtw75FkC/yKt+FIv8AL25IgiDHVrnDb78hVsPD1CfGvtyRAh6vBhI06KQmf61C
bN9iKUJOzlMCyUf/3mb1X7+IQzK842Xnj/K1RYQ8lh0bdUVwEnqcTTakSKsJFRqDEKBX3WSNZXBx
YQa9GpDFALr2GpyNFm+8EZr70QzIcEMSxxtmCd4S6UlsrJIDBurDzwy7CGfQW5H6YE6dcxWV9TZ0
iDnb1uKl8MNuhdQ6AUFeNl1vevilqhqJK6aDGWUlc5dZM0HKKAOXXnmxy6jXYCQcXPChGLdwSkfi
ykoQyRjB3Rafmr+Lov7RkiVWWUZ+0hbRAjh9eBfKHoXIdPJQM64cZ3ovKokPxpE/PaftDk6ffIoM
Z6XBSVj3m1qQhdOpZthbrniIZ39fd92LaQFJQx0SoJBcNMddTEbV76ZLJgKxgne7DD9rSQ/h3FxF
kL/oFBW0NNqKCKUiYobc9TbRWyNpHdBKsPIu2yr3P7eGwEWEuRLCc9wOXod7KJC4YpocAQNokEAO
00gD4y6BvYFPJCJRyAdH4V8eRoOpjyN2CEuMUW1gvetschOm6+LV7j3/+9GQOLEkSmHTcV471Qa8
qT4tg8WXEf8pqNXZdb6JgQCUkpBA3L+d8IlwHHCspGiykqG+19P+zbzhlxoQHKbNpCO/brYwiqii
w11P4qZnOB8wgJ+JGGIuO5LOCTMufWSxCfaYKmYU7dsvI9NHw67DA3qeq5d0zWlWjG20aD4aAzY+
ZQDTJn8QgZzyiZS5MMm+sDC9LlZm4EMykLP776jJOGnO7aFk5QBbdZDmwrJ0uEKiYSpIxhpew/dh
dP54nsW+NARMVwAixeR9xozw0YC+Ry5E8eKusNEvxjspljRqKqihEdk0tq9p6/TcuE1Hc1LqOytF
U/B93fpRlvcE9kPBTRAPGM0XO7mg6dnyRrg7xAdY7sTMAobj4S+pGeQWaspTp9J+zmOIpBJo3w8A
1k03wEvafUwFfvnRFebaJJnF4yn0Zo33MSfMLXSIOXP/VuFs00VtRm6vTwXHx90yxy86CMyT0nuq
z51jbzVboqDSg6umX0nn5ZBqoQ/wUkWhnw7PqOpRiY3yXLAyz2He7drRvEodYsFrUGd2aHMjT45H
g+gypZ51p3qWk2TtOG4ITRKRAr7KERChZLmBJR0ohSBIryX5W4v+7g8lsy4rxh9hh3dQGeNrAfpD
Hlt4dTzxKB1yd7o4+GJVBgu2F4QxM5tXb2gES8lkrONmrXoumyUmZaABRmJ0xEB3JSB1/rTJ1V/n
mnqhrCfXvjIoIIK3V3vGDnABi3YlO6y+qoYfkBavLXwphCYSrYzCK20oInPidk96oiS6XB6zAZOn
BAuzsxbhxND+UYDE42j+GQ1y1SpWUZ4CvHXPftLPKG6sjmt8WkibwGLiLRzK3Mzb0Dy5tTuskiMs
+h3cM+ki3U4gVvU0b4OCmMx+YKQgW30DS3duAlZY7V0MnuPK7kIsc8m0c8u63ozl5K4tJq1sQDhP
UzHxe6P4KL2JsH4iMChqPVQgOyN4CgFwbbDOp2DXLcTp1BwwNlVuvI4zi9bikYOB/YbkBzC3AKlF
rYj4GpfybVl2uaz/qNE/Wgm/rXDt3UyUFb8I+DVxIP7oQ66MBaZMxYfKCE9mhvmrQJwdJsI7iGR+
rCbyRkxEOyuf4NJaVG/MHmIzBTiQUHSUSO3VsKRw8wGUogv73v9QWfvcIScivIIgJzWDkGn7mfPV
TtsmIfBtec+PqE4cNwBVbHdjcPoB1sAJNSG6ImPlHC/LCytNv5Iz3QE5K3qfeQKS534wljgRLK/Y
zgargNu5h4EhPHLigPxacnBWjlU/FuPJn4nV9rKryDFzDMvPOn2fDOvgDKjkLMEpuao0d59jXzJQ
UwYsIvwr7Cwu1QuGDQUzZbDv8PTbEK6H+0YGm/vF0eCVgckqUVJM0yWt3wU7ZOTAOLHvtz8t0J3G
wydY5/NrVmgVTZqVZXRqcvqjLCVKP59+81eci8y/3k3A49SfCeH+0aqEbKduI7Nw2C+VgRMUTLtw
CGxekvHd78J5heRtrnx8WYC1TezXxNqKWxdehzQkNCjrX9OAXNHwuUrHL0m6/rb5ueRMK40ikNdv
vAerSH8ydDZRbXXmRjs/WUFNNJHjbVHGzSA6FLELsHP7wE148id3j4RdIwT0MNmEMPNjlf9uTNzO
6CySO4xgtNM2NTlqLzaSIzMER7Is0lN9gvxMYX9Cma2N/6HuTJYjR7Is+ysluW6EQAFVDIvqBQ02
0TiYcTAnuYFwcGKeZ3x9H3hEVHp6h4dXinQvSiRTJMIZTiMxqD59795zw4iJaJTvzIXNmryN9Fy3
TV5QZw044PqQjmnuLi2mYRd1lQlca8uhCUqWYTnbSilwvi2I4tnIZ89aJo2tdhZp6eKeoRMUNEW4
18rHNB1Bk0PtNSiZKKKgjJgMZZjibPUaxnM8s5LotqQHKNqDYL449XinzIEQ3qkar9wgvQsy9ZnN
hxJPistDHtGZXNWh6wADgqxuDXRoQ9o7VNh4+yqr2aWZe9WItjtgLV0O6gAX6eIfHEd+0Wde8SSv
+nVsvWsSlJ+rqptBCBwaQfcQmvQLyj4/I4DH2uSzxsx0Wy/qzPd0i56JTTuSAcDADMpmSjPApoaP
9ioT5kvoD96cgLJJOeNDSuvIC4c+hl1AR14JuvqUWYnX2XBtudl1dWQogZDAkR+ZJa6c0XU29Hjw
WNQ4nhugC+EsvblSr1aANxELroGBlcMSQ6gpoSlhYoWKyP7Cs5eA/HdS1t6ZP9dYsi+GnaZNX0Oz
/hKHasvB5m4kOaQ0fLyx8sib3aOtokMaOsDbQkUbHPug43ceA50e4SpvnjB2geJFsmmW5EDNgyiz
LtLc17bElTiwT01vzPqjmRjVUevwOcqw3mfMOK2s6bZp0N+Iqo3WVcFBeBj8vaPK95ERgTYxsopD
G1Fwh+kx7W8LjFkc3kfwAbnmUb/wm4pE7HVJvwcyzZ7q0TNcOs52Y7yjprO4SKwHRBisGzJSPWCK
mlfk8Xs4aqe8SO9j2X+ZfWQD9ITfyTot1i2FWdmqHbqL97h2kz1S9nWK184w69bDTNTsXMtaGyMQ
rzJ8JRXIhjeTXykwqnjofAcpJM51gc0Rav50kbW4V5oK0LSLlJ9B1nWgz9plJ7VHRDlvIbTKdTD0
T1M0MgMIH3XAt6suw50h7ueJRoFC5DEnGQjolpbAQLttHm1afGkK7A/5bFImX/yEEr1GXEv6kng2
6omOUP7C/m7bH/lYP5o1pbrmE1kSN8dS6y7bhANIMeYvsbPkD4tnZ4wTXkkG/EkdmutKRXe9+aXQ
091cRckVovxV568FFuhVgqGrbUDna8Nrb4rnvG5vZSLPjaCQ7CPzEqk1pNDCG7Ggcm5/xTJ9L2rU
Pk1vgBFV8dos0MwKZgm21XGQFPoNY4LeM+i5rCMurN7JAmFFfluz5Wpjfp5aVV7aA/9Ab+hSWMNt
VKH/7gK4+LPyj7HCPh4AVMLKByFTjMl9pzvMUmltju2j79I6tWy0x26aPFUF2RVxWVGIbVx8fyH+
73LT1bBxsLfgLJsWpgRk4D6NrqwIBTseIBbIeoQKAYdko26dvGfSvpgyjMoANimLJ1fS+JimL4EC
xWkU4QEgTM7nyWptdEfLJuGoY4igsFl7sQ8oxhGCk/wUYMvtlh2U5tcQ4mxvjLU7WWdSU+DmRjSN
sickj9Wm1/kkuiKo11GO8v5Iiy9bzfiZT8mNm7nVhZFNNz0SMC+qY5q44g1BY3YwXIwuNW13Hk9Y
HabahAm2dz+3bvUoPS+xr3hdwJpCQI4RLxId5RTDbTm2xzm1yo1DSW6y31Fezlj/NbU3M8a6VXw7
1EtxMwUPvZls2743bxScJsvAhO107PF6iE5ORfVeVPGnKJJd05zTpHyxwzaEstUdC58fKRs86drP
pclyUyHV9NKwXRrHJTfYdHe+IT79gRGQUdWeGGJ6WxkUpACtOMK6jdWpewD057KDwwQm2sstDld5
pa37qHuxkoyGyjBetW2ab/KuNby5RZBsr0UMAsNxlOO5wnwqheZ1lGoeIsPHWKdLaxD/5GlkoF10
/QQBbkC9hfwT242d467OPmKm9F7k2MZGomBKFimeyKYPolAoPNrxoYtmrh1NBEKmxSE1yB4G6Ipj
eUGD2SDFJr0UF9DmLfEYOejgaG3rnmnTfTYmBpZgE5bsIG3fwkFHhrDGWPcWECUV+fazktAUe4de
Qu+cdVr129Ji9FhAz7rE95wXVrlC0VDDRWnOZeFmKFpBRgRd5NkL3SFF4YwrFnXy5EJo1apHVUEt
wcrZSRgoXexfZiH7th5r7EqWsi8cihHfRLXqR0x+26bbxabxFgwTnS0T7mCF6RYQhw32nL7BeIqi
YTfELQ2wheI1RbLCIV6+VKXNDckrQjES9TUYrJfZISunsCLGexyfQ5GxRajk6rpgIL9KWzaBwlTv
k/scg70wMNN4YLUWA5nxAK43JijXSjwTDT9B7TrqGHsxbBmQ4zISj1omgiN4NI9AB0x/IXYsJwy/
dNK2PLbLPbve5JmBtp9r904z6fFiwHBruYUzoV0EcXJVLrlmzDaw0qfOIz19NI7tzKMpNLrgQ0VA
CbUCyYKAEAGaMrCjnKzsryNIePJ6yOoRWOsYiTOnehzTnBImhvvfAO2kE9iqU2t+qKL7VNyITZ9Z
jieS99KhoU9q0SpFSRH5aB05GHYrt4fZReCW7K2URSnHflYsIa6mT12LptIRI4claTm43BgoNDnR
TwFqCXTY5qZFB7bSglzbTCbDS9PQt3rRCCgT9nHuK2MrAugKxWyu2m5cSTM7quDJHppr0CgHC6Be
XD1q/ieNxaNpZPccYCOYE/SWrVStYxU/dooZX11GX/GUPBnEJsFL7IhbEEKBVAGA4PbzZgqZB0VR
aex0zXwkmqywsoNd4GMpw5L11SjJbOBxTtqFd1q95B2r9oQ+q7dQz9kCuBWK9Dl4rQIklM1k5Qzc
wse8a3bdsqA42UGru4/AmOBfc9GLGB4N2p0L9eGU2qsoTXvTR/Gnio1y2xs6wjGZgMeYOXOzdVxn
dWfd0OTcK3yBlwhHMSH7OvW/pPlcWRhaaZFcMzhjkXaRjKc+8OzwWSrtaeQEsbH64ozc875x9RaH
2J0rmnozG92nMeIFrRJSOWSOFKXkYUsXMAd6EOQ/1t6x7XbPAGXmPvHh492I8icT5AnAa2RwFZjj
nh7MB9KmdR68sXyBEV8wOIt78nVesv4Ge9mY7xa3SxhPX2aRIuR5buXAUBRSll7uI8hJMrO2YYCo
q3QPCCMQLwblJXU+P05x2WG2xNcChhQosVyRITB3ydFlIenQMWYwpc1lgcf2Ofu7ukt2vZs9V1QF
0Rgcpjl5FjNLkjZuCue5NjiWDz4UDDN8SzT2ofcqtw5ldKqeVRkchfgSmC+8cZcDu2AKAwg+I5NB
9xJJzQ2FkReX9ZsFTKIh2XH4gmGWAL+uf3T7kexdDnTOIqjgR4Sb3A35U1VxFTqOA6qpD6AcEpmu
MlQHbDJUp/p2bFEPi7WZuxv3ltnIWimQEqk4UXi81L1cO/7Rp5XpBvKkIJXkJgXDokqwRkYQnX/w
U3DGUXaPg3u0u8/AZAzau+Z0MZDgM7hib8XxrjPCL6oE40Ch2nFlOJE+F6iuKeMvzM7Yhvb4EDTJ
ZZ6g46yOndF/GOJREHfEanKRR8k6Tng9oY5K627SA84o00WoOTddfjNNHIG+hYz+v85ZvY7e2SqK
z/Zbkur7n4mt/4PTWJWhkyX88zzWfcuCUf7Hvvm/Yll//5tfX3+PX3V+c1wmnkoqKXShiF/9M5jV
+s1RrrQspQzblEsgff57MKtUvym1pLkqJEz0zy3SXJs/glnlb9KwpO2aJsGtrqW7/04wqxDGko/8
XTCrayoTK5KydV3n5Gr8mPxcovesGTRaj7USH91cXKtYLagUCHs2BAc/4p+GylwaIeG1YcWfYZX7
e12bNliKEKhcirGg+RZmV61emBe855dBcilxFTAmdk+NZWgQiIt1pxXzdT3f2H6Jy3zEDlD05cXY
GieroWAwWsfZa8jAsC8hkVRLy5ulbDvNnBMlJ/S+xh9Y5DMJ9ZAE+0lASdH1vbGtOGvhi7BvclBc
Y9BMeLTVVZkkD3LOrpo+AVqa8rY2cXdrS0J8eItRfDGc1fLDQG1C/M2JrgJql0Ge9PIuCwVc7CJ5
Q656iCeCWgFqOpF7nEQUrEaNMxxQlvtsCvYNBGHRmyfRybukE8IzLIJ5QtHtADgQjziRITWUR5WZ
pyCN37oifZltE9nffJycCJAkRH8Tnx9tAOarQsPJHfvvqlkoIDNaVJDcQxLv/JaAi9nwYnTmloVk
a5rXRgWZDaWdGT8VVAL0gJy9kWmvobD3sks/4+bJcod15+f3sS5vojnYGERu7bUB2IvYm0bzZaoZ
VMY6yqZSWpe+UVwXePORfSZvkXAemknuslC/icPpXjf4acfGIvxNuxSBsgDBqmczR40NZdloxLbS
FHtu86JJDHShGX26I0aYPGSIN93Cyo/EDOzYGEwG3vWapgQw6EXuPY76OZqIkRDzS5rRDrcgqorZ
9aRlf/qB8xxG5lOVp5++wRIYOekD7MkmDl+KuAI21zcICKz2PRPXoYUUIyt1xLqIUQYZfwQRAQZ1
8pjqXFm9ispbwWM7urdtkr3RGiOWSeXHZkb2O7X64oIcb0J8+hso3TdxDzNH4pYOTJ0WWVBtCxZ0
ZmMc2OPSIQrYmqDVWOVd5d900Pb3U6jNnpNzzNWBiPKQIKydOetWHEg89h1ayEP0DsRWgcxKT3oI
TNIxjZM7ylOBB8Jz5uil6Z2biip/VyKndgHL7OnZor1Kc9wwCKfaZC3IdCZNgPvIhh8iJeQkTrpp
gzWOTUprcGO2Ooh0/HQcUo3oMqvpvtkBFKrF7VqSFWaa4X0115CJ9ehDS4latLXLYLqT9N8v7JBO
hFaEn7kWftZV9LXbReUAFlnRd0LxWmDn8cyMq90Exl065vvAZnzr+MudY0qDzLlapWF+RIc1kTU1
vw1KEO6g+dGKam+Ro1VXTpR+2q5xUhs7oe/a6GQNBrp7OwgSixh9XXQ1BLTqXAiXFE58ZlBQxl0m
1IYli7Z/j4c7pU0V5iAI0d/e4lqOYx190HTunVBu+4LWtV1OT+GD2aDNrnNN3wUOLx2xDTBXcjb9
8M4FSj8O/OfpZCxamvQl6+0HYuVCb9aHs68RxUoq6owYjgngKdo10meCMhIs1RfbQkUfdHtZCi0O
1o65DxtnN8cITcvQOtoOPTeehlzDO1U6iO+DUp4GC2RaWRp73RanpIg/erlvW/8UVwGW1ca64xht
7zR9IjgN/nRlnw0u/nqa9atYNtu2pSFMkOFCCNqac/5gWb2xrqfqkDMbW9sWH1NGxTGcDn7XXEec
G9AT5kcH2S3Vt8jBWfOoV3V0Y7fTGiTq2V0GhnngP+A9fUvAkEHq2eKZQHe5FJ92gS+ZWIbLbw+M
ri9Rb/LMVnfSBCGumL6YHVfhYUjKoz701+w4KzNBLQ6112tH9ey31rUfI9YTQ773XQO+KWSli6Zl
DVAjoUZ5fGcimkV2dyl9JpUKGIBXtN3XxiIFmpHD2s2wpjrFURX8VHBFjrjvGDOiOaXcvxiJlaxk
T0ecPjgP7kXNCYOsIPR5Wk/UqVmoXdEW9+NEn7tvc/ybc/FSNfPZtlyqcP1m0o2z37JVTAM1os3A
1yLYehW1dO6wuF44FrbReSG3sVEhhwCgGyMTRkvsuUAKSfygJoMtVEdF5YUyeyRwDxkf0gyGSuTw
dovM+EujgFq0OcgojWrZwt1+MZK3Apx1vUSxNvq1MaOervXuOnDSq7l0ODBP7gNTQarhkWNA9kh/
+UN37ZsKPiHrCTJf1Wp0p/XuwqjQVhngk4B75iU2Ls826FcmvcIKVxy1sruuUp5300DXV40G4mLd
Z7pQ4wgK7OImnPAFFH2KxMjQCw8lFl1D8Igeoynyl7OaXLXO8SYpbqcAxkCt84aBuKwhp1pAIzm2
eVOIgayv58eoEZh0Q0TO4G04r9xU6eIJww/GmWRlD+VznTlXYriRDemSY/tCD5nHrLfvMYn7i/0A
L6lc+YSW0wBijr+YKuojlleccZrO3MqsP3XH2GeaTW5fbT9Ug7Y478Ej6t007AJGWH6lu/sxvkcr
Mu7LMrw07ZIVhb/dpIVPhPG8wTOZ+zwymYtKzK7qp1wA0xrgV+Fes+n6YcboeGlB2YwTLrW6JCh0
RgoWyP7WhsHPqRthTJ5+ybOJtgPBEZmyNlBxjDUOaIeuJrNEDnt2L+/J1vacxHpg4oy4eWb7s/P6
qYIWBUnphjjbV2mFn77icFpIRF+xOIV98WYjpViHNhNcoiCIG7L2xvJY6zMjss5+8HHMryeV3zYN
LcVkZgxjNtciZtvKJBfHcF/hbPYXhmtvrZlvGw48yO1gbjF0ngmc/pzr8IUh+KOyn8rRB5acT+Ca
huuR/qmINWYYC7dySDImJcj/wvSKR+2qyvimVKo3FLOHhPw+NLdrGiUAsHzjrEDiyPqpc41m67bO
ISizXZskdKPmc8n8Dnccl11PcWtF800i9AdMSP5ulBsfrtGt1TlX7MD2ntEVpz8EAISK8Cw6E5o5
hHlo8eI2pm8PE8x1CRaPsClluuXsVELSXjyIfRPApnQbOgYq9GB4pTucp9vUB5k6YbkWfjCtpclN
EFK/Ic/MmAh2y60xXBuhWjO3Rs7B9rka2ZLNkiIxVrsk0C71oLx3s/zFMeWpc9Zx5QMibzBtSWys
yaLftTvG7oH0v0pjoCfJvqfmBP5iat2QradQXbc7NlFivzhPs8+YjMJYSCy8iS36IMgza92gtiKS
8p4c9YCIJTz/5meSJp9DV+6Dut6SBA4skI4ls6ca7lO08FVJDir99KX8NKFYeIEhSdMttV0RTbVn
4U9RyCU8YZN0aSH2CoMa8bs8JeqjkUW4jZDQ7syYfndz1y3aX6BkTOn5iAFS9+hbDwk8j7qjnz+t
x7TkkRJUhczzKR53LaiTuc/vZ1kcEbu9lMIk0SPaTUHJmFtFb8HEt0PtteDkUdFNZ8zwlFn9Narz
ySP1pR8Bs6FsJLEtJTFAGhyB7bfaevLT9DKbUb9EMdtb62hf9apGzkibcNFvMWF8UUP91MenoWje
bGk/0O9+B5n9waHnIzAFWw54LYjZ6ftgtIci4ohOLIbrWQVuLTfipfZHJE7JdJ6Mcds58abFkNjq
OgVuTwJ6M4H1MJn4oWYm4Mu1tK+qIEh1MG8JBkiND00nwLbKcgTOWfbCy7vC2bqqwMatiochDD60
gAWXu/vga/YLDQCcl4iboD81T+NA/glGvzbzXwT3fgZChBnB4kWypzOeoiPZd4aHHOCyEIj4HSN+
YozwQVd43OcNlGgadrkIIC6xhWF7eu95SraW6o9G1AIr1pm4s+MqlXykY/A5jQGR2cHHXGf8eiR5
+fQ4UtaEqo0/cYijaK67XRtyVSpLV6v9F0mo6/Je+Zw0fIvR3hCFLptDqaF0xOi3Azz+1s8jehBl
sxJUPLywnMohf9ODgRjUr74bhbSQ4s9vF1tLITziIaYkoCwtcXR19mNH99gC4mdwNEDoFGFHUixf
JFU+dGopz/XmjBD5MKvlNliUHV28qDVK4JtBNrA0sUnkuDIRZCPnCMrxgZbxY8kS6tWM2OgR0mPp
UE5vdHwDF/k5NYhNLwkX3xoDaDMduvkcXMqw59Ap4pfqapgTgrY0Si6G7czuxvoipNweJ0ZEM8tX
ZJfJNmJ33yVL1xYv2gyjjIC80nUJRSZ28EBWdLUocFotPVIQSE8HqFszcrtwY4ptUxvPCaNxRuDR
obMBaMJqu6hd+wHbIxl4L22kkDyV/bVBFcNF+Uhb+S6raxvqxlzZ5paSKWMnB0lEpoIXtBTYSian
FtfWutShNaAJeUccOq2X3X/VNeNZRTzf+KVpw2FYLpLyqqZ/ytCwecry6skOKYydGGARr6KqKRmr
6nMCxehwpMOlhmgs5kqLbRegv2aPo1wGj1C4DwMaCzsqdJbjDZ1JLlvUP1WI1DSsuWsjTYktnM+q
2xdTgmyuL17i0X9AyNSgX1Zw9kwYvdTaQFo/8Kw85SP1nmMRo2dqjMar8a4yKmSfAYfwnBiXCwh+
6KmmOlkbzSkKEEOyZ5gbQi2ZBY7WRWdRvUU9hY1mYh4jSj3ndWBcx9lAsm/HElKT3ZcEzLj3JVT7
i6EqQdEq/aST1Opb9hMxx8MWSd/LUExPClk7JAHInpzroSDnxDWDtk/r+8F1XrFwzKiS6Cqyq0RY
zPGoRW+znT4FWn6FM95dja0izconpCdi1XZaDRCOIDMutcP7zKk/swiun9Sep5qFoJWVRp7Ih7FU
bJYZfNAofOkacT215tfaRb+qW4SQZHXgeENqn+yA58WM0AVk8FBjaXJLr0OAUCt/pIoKfecBEFSD
Ics9BxY9XMTre6wP9YoUkRnhFc4duKfD0h1XNCvJIinbtcVWA2i09Wab4AW5mEe0ATEWRa+X+pLK
atnJ86AIVuBVAG0ZDIfUpyVG0hwEPegOxYhskK+301nmeN015g+sfFQGKeRAucDZnFmjn8wcVgb1
c8EGueIkp1btFHxxQ5cjVk6xOZUCNAlc5I4tPsTGGdT3nIfgKNsPIhW37ZzspKCQw0hbRRYB0cYI
WBenQWizENgBucjNLV6HTHRrSHr2NtJPIDwue0063r/fOP3vdUUfioz//W3j9KffaOnj/le3tfnf
375J8LXwXtvXf/mXNVbZdjp1X+vp7ivTpvZbZ/aP//K/+8X/+PrtuzwQkPqf/3jnyNcu3y2Iivwf
f3xp//Gf/xC2tMy/65weuvy1CaP6r3qnv//dP3un1m/K1R0EE7qFQNEU/+ydqt/wM+imoeit0jyV
/+ydyt+UsGHb2HzdNgyLhuufvVPzN4tvIhxhmkpKoJb/Tu8UCe8PrVPDNZcGrCl1hi8GzV2+/v56
F+VBw1X4X1XhWIYm4voRz/8drTXONk+tkQN1DWzo/3H6bqn4TXNpPrpMUkPJDjglNqNtjBUXJcqx
rR6eUseQKxm797BdYIpoE65vDtu5317C2CxQLlMUSWemKJcs0cN0j8pxJhm1f1Wp+8LH6B54cG1G
p/mt05DM8H1dtPZBWNGay/ZSUrEs6640OZT49VivNBICO4j96EPJJElNinsxvWdZAO+6aR8F1BfP
bRqUaqCBKNExAxs1Y1Qi+oIpuMqt7qSxJM0MukmRTlx+5hdkaWBGGnmiQi+h1CSvy/9Liy5rntAi
MBuyBir8D03EJN5irow/N+v5bzOrpEDvFHYFPfQcjlLCbLaZTZ9Gb4gUoFDHd0u5Ocz4zWMT2lhc
3UVx8ZC7H6HI8X8gqJgbdF96+UW41kZP3Nd8fncDZC4Np5QOt4EWWjia+C6lPac720nfxGSenPk5
aFBD9OHGhY2TzdFbxGT5wskzbLb6WYYUGxqDb6eYnzl0v0VTtOhA7js3vdJgAyyuV52GZuZZI0fy
Xite7BldPEnP132BOHbw5Ue9CMqNzgGNUyaIBBx5+r2BVhGDbiH89J3k03D8y26kD6a3NdGLEl1t
XnxoGfZajF1vEqXWSmEkasLiPrD7a8xT1YUdtRUFYXSbSe1AK3/Z4OO3JeYEUNQrH/bGlJBKqRQ7
3Ns7u7bv7J4mXpcsKfInVBfmGkAI9nBm8fWA+qayB38lSKDY10T1ykBswqgXO9RaYpVjPiKlOf6E
mnYuAVs79dGaemOlU/T3sj8XM3ZiI5ZeN09fDEEmJtlLtJuWHYL2hdxwYt72VJFdUvGsWeOxrF70
lj/g7PqCteUlMcLrDCal0rN3DV8Dx3FA+lBr+XpD7qjTBHsotvf5BDRhbss14uTxImyNj6C/m86d
1iH8I4z9W/tJjTXzTsED1V4zkqBzvzTomL4xnj8kOPLUcM4C6O9OaD10Ob1Qi0IT7tqLZlAG5DjF
SE6KmYkbzc2gsfU0euBN7ZIP1Q4fykrnDYk/50iCy0DebWE73hcdTvseqy+eDOfGbkwsuhwRRdRg
vKiTD53HTlbsgHg+waETQBqUJHBoCNqD4srSprMx3qFYd2FdID6n455MPJFKU/eadeu6SeixYpJ4
PD1lenFMXGaSmfGckpq9sdKQCixdUtQkakyfaWwxNLsFMlFzZwRNPFNc+amBovAsRirjWZkwDUb7
dtAMOOTUW0v3wHUpU2Y7aLyq7JuVUaJRrQ3uJENwBH+Yimk480MYmFfXQLxJwJFENiCnDezqslaY
/pqhfImTDPhWDnBPr8zDiGNyjR4fIQrxzNHcPZWD2gJCcrzZNZEJRnsinzaloBYNA3fDVMQbiXMk
cL6UXokeDWb2fQ7z5sLWH804v2+4QHFFnaiDAZMTeeLBOs/7tWNR7vh+etUh6lzFRvZmztldomE3
zvwvLjNVKSFWRdLE5Yb7NoU7ccEkiZkLP1xe0RdCOsnpnIUzjd5sAB1ZqGFbZe5jDc9aaC4MJ7Bg
7WMQ9ScoMR+U5w+Clq5fcLDSTwUUyhWa8GRDnPIxIWC0LDlBIHO8mJqsI21k2MvMuC90RIkF5D/E
TN2uKQYg9znZjClu4CjOr/J0AnZfI87LanR9sREVl/rGT6gbOcuTK0Pfr8YvOML9MYP8vp5YULVs
7cTG3m6ijZrECe/Nc4CQEBXMLZIyjZadvnai/FOVFneZLYnfst9Kg7Nl0YwwLbT4zYz0K2nmewIP
0PBk9AibGHOtmw3X2pjdOg1KVGxEHpKRYmdb7W0193cI8a1VWoitMcqRdDX/qcv4SX0iUZj7xFui
GFgQCYyB74xJaSg8pyLKHgk04SKTvLfmb5j9dFonVnYcq/hqdllUR7U8/05N5bjkAAVZgG4m9K8j
SVZOnKGGxahOGcvyw4WsemIfn1kRliN2fnITLl6pYM5li1k3itOrGkBJQWgruxQtVr+hH5FdiSB5
a/zgI3aRlICRYh2gWNR4qfKwelraAwTZnIdgOM/oMUx5CliPS91vtghwXjg6cFpOnX3Vcmb91iZU
enHTmXe+/nVStIBSHtCVr0WfviO3rq/IuyyvhN15eTl/Mcd4vy7NIL6dwcLa1A1mUvd7XFxykXJF
dX6Xshhh2mJrCe8WmS7MF374ZQcykIzSFF2SYqG40DH2sPZdg29grjraW24bmQ0OtyD3R9JZom2o
oCXqTfgBrfm674djWBqrRDDvbS02yN6ihwflKWb1n0gxY/WVFScuI8vECtAC3N/GpaONfivfilQp
bB/PudWe2RkQsBn1U+LAGEiKl+TB0fvUA5J54koFnpHQsxNZtKtLLnhikWJqslOZ/DWZUB8ksjAo
B4iTR9nl1Zn9DDXDAuQL/xsVK+xwhzOlwwGzpFtIcClxNeCgvH7Msq2j1+JilOCbaXqsq+5RpcAj
QfSlnsr58RMWc8tAtZ6YxejJmtUqrWk0p7byGL6aez16QGmGcA716EW6ayuCRSyGZJNBKjtrcbik
1JHIQrImSq4+4HbOl6oSA3Q1+12Hhn2RAE5eu9pwBWUO5pxMEHEO1qeS3fX/r+PF/6SzgyksQRn9
c9XFfVm/tun0x9Gh+f7c8cff/ePsIKzfYJEhAbCU+4eE4g/dhRC/Idm04Te4ktqaU8Cfugu+Ii1D
5y/pAtGlrtR/nR2s30yM5EgxqPZdaSDg/3fODsvv9J3qgqdE0oS0bZ3DyfdHBkrk2DETsyLeBb+B
+ZCRL2TyvpYSZVfgegGoHq3biNh8BDj2+4mUEyDnuOPvoo7/yLvsWABG4giCauQvP5Tf6vsPZTSE
HBMG0p7R4zY0BYLu9thN4rHiUwXuAMTdb3Btjt/dmL/4OKH/5PM4nH3/eZ2iz1MnJJYE1nQYkJMV
EXSi2dyG/LtR6wRwAsptiEFW/vbvP/NnvyLnz+8/Mgs7NQ606fbZ1MMAZxQ8SNCALEzYZJ3cPuju
wErl/OLjfnofeYa+/zxIsIHSnNrdq8QnZkP3DJLhzeEJwQI5tM1xmJTnlHS+sKIG57//HX96XX88
b5oQWxDNuPvBiN8YI3kslJe42jGZHByTqQXijaL4ErER/f0n/uyqLjf4uwNuWplRp7rOBSdgvPpL
3gMswkinTwcVqsj0AzXuQfjqV1f1Xw/Wf74dnAD/9fPcCGOr4v3bj11H0cCwPT87WNsQqRgEUNlY
AXYkxfS8GXEXXOacosbgifzJl86Mj0FPcBb8Y0Dvv3hxfnKbrW8dgO8vQNqLegCQsm+Q5if208L+
qYDTGPYmzMl3RUFiYTUZy+RYETH+91ddLO/JP6VZ/7wM9r9eBqOfUcG2PFzVBHMXx6STPeqhe0hT
xDOdtq0/G7y/o6A/JxvTgzzqWbSvVGz+4r7/9Pf+YZnKOW+1pjk7+yQWIDGkF0NHEgkJSJrm0eH3
2pYSL4WBR5JBwo/1i998+f5/9Zv/sFIVgcESTDFwGVWW57jgysuGERsTD7/HYXw7avwxbzHJZfAY
3MfMNy8C2uUpCxqyYBYY8YtL8LNH8Yc1rK9ywbnVUHuLe7ysYXMH0IuW9UDsH++8Uf3ydv/1cmm5
P6xdaS4szagZY8WZfVuX/sFkGOgjq/VjVv0iXC9rGDKC41zEv1pKlu/9Vxf6h/WLFpGIHAJI9+Zg
A041vCp3Dih+XzPZHcLK+LammBPWJq6sG6eHmiutSfWLqyt+9vk/LGUklbbO0lrb46p7tBgQketE
kvGHwWOunIcMJUHBY4YV7Kip6UCw9EHx6P39Y/bXyxr44H99v2qgBzrUObUXhevlOshp57i8W3YJ
6JT7O4Q60Ss3f/9hP/tVnR8WNbuUykaJYu0rXx5g0j2ZwXZZR1qxkgzGYuuQt8HZwJRJiKNlaii8
mQb94sP/ut6wnOXx/m4BIw6LfhJqhr0k26fXj5iGt6oOdhGnW8VRtCQbIpSHyqEQ/+W785Pr6/yw
fjku9mpETC3xGKjN0Kyb+rjVeg49EPOYJG79GQQYG/QvfsmfPEzOD6uVHghAK5ia90l3N1DOyLz1
Bj4qCIJ1P775DpO/yDjU5jKdYeLd5v+HvDPJjRzZuvRWagNMsDF2kxp438rl6qUJISkU7HvS2Ixq
G7W9Wkl9jMx8GdIfCuH9QAEPqEkiMiMld6cbjdfuPec7M0Gg8O9f/ZMty/mwZaUAVhO91vvtyEIq
pbsmeYCG3Biiaixefv8an66hD7tROHSqWwLs/FHBjfASQVYit4C35IeX+L/ZH8f1IQUCmN2YBtmp
JET//qU/2Qcpe98toIHjb1yTFr+TjrsvBQOnUO5rV2G5DPuCf2+5h37/Up9+yg+bEpYSifusinbZ
lvHpDlj0rdIExFK0l1Huwyo5yiq5NDXWrKXvGdS62y9e+ZMt2PmwHcEI0tPeV7ytRRsziyGjF9je
2RICpAtuVOzJowaKnuVXX7zgZ0v2wxYkKqfH954SbUycMl8jnf/CpHzhKwUUeRXIAR7Y1YRFGSOa
trb937zG9ofdiJHgZDksvC3VVVQ+uESGOsRaTNd42v6CcUkHgCCTozPS8EPqyK38xWt/si3YH/ai
NgApYsaIx8ELvUzHEKhqi9CQl5035YLb+wmQ2VTGF9vCJyvX/rALKVqgN/VIenQmjR/nK40jwFCd
EEv/WLQBgpwvvs1Plo/9YQOqkATIQbQ8TREEm9mrp1Ob694tNPM1JTsj03zndicInV+94nRL/OL5
bX/YdRLQgVjmYgWwULfO02kOq2AGpyNZpzzHLlWsLexBMySNc7p1hyzdfPFZP3mi2OL9hsBgHJ5C
g1i/eCiuwzfFZ447R/jr3VdHL2W5zv6bL/Rh5zFcAhuxadZbhXaZk6+bKtyaEkekP+xblVVT2nub
Q1CllEy3v3zZz67s9N9/emJqA+6+XG9biu/tWPcbUN3IVip8x1TYnJ/H72nkkWWqcLwcdwRFf/Fx
P3vdD1tQP4KpwfOhbaXXEJ2CGbS7ctxhkZL9jGh6H/J4BmB0mpqHJorTeLCHr177s/X7YTfK1S5x
EFPrqDLUy8BTd455M6laW7++dayMpw6FeDMCFUq+eKx8cpa1JofLz5c5FqWPeheS2tAv3VN7kZya
+wBC9B0l71fXVP/k2Wx92HFG/JXoxP14axAaqWf4s3aJfpOpj1zUmclShamxdBh0kGUz74fLGnGq
G6JAoSuuMkzvt2qGOxiEBZlfRYMhUzcObIwXKcCGcxD7X93O0237i9vZ+rhXGV1ZIkPWt+1Uk7EN
2pqLNwFrmv4UwIDMJY7Q6inUWAPTYaApLtMQmCf7c/Nl2fbZqW+anP/8nRDvAieD4LYt3eNJA73o
RLixG2BwlowukYHDLQH8zzHb4c8T1+fH2v+3rGafNit/1jn8z18rJv4DtRD0MJAnsLh/09EMwjhv
nrNfqCH+9dP/6CFcndYkLi4hEKXyBf3jJTMdk96IbWvCeeclM/5wHBeJgoaP9r/oIWxVV118X5Yw
+Gn73+lpGuL96uVgjqhC8PuI9TJMwL4fVrGle0nuZ+EIaLk8ufqbGPRdFWTnqNJeIzDXnT2+Rqax
1xx/xW/bW1w7KtfhHjE2//NwjV14jVgHeqF51KaJU1TrB6kcwzG48kbYxzhXOsCOhBrdxTCh5446
LUpiTS2SdVBh9EuZt+68zn3UDcM1srCzCxWClPeZGwPEQOA9PDk5+XYOqjPGa7OUcSskaCo9p75v
OQa5ef4mY+ZLUVRM2nr3htzR65TU5dBSmKMybslL5gyNfCSV5J4W0KltjEOv21tHwzliKzcoWk5e
ShHphJuSIHswpcQmpY9pGr1kOY7tInnN6qoDIs9YKIXlNHTThgT5qLkoXTIpC6u6iXtvBYxmgjzY
5UxFVNXJpJmX1VVja9d5FnqzoI8fU4SLRdSf+zAgpy8gcBYlJD7xS1/rr+lBl7NKM5no0SjqJFQK
q1NuMbl3KnK6liwe/nttgteDdXSl1Mom0upVl9pMWsaXOBL4XYpz6wP7RAO4VgJoBsLbuAW/t65q
A5tVd13W1Rr4450y6iixvO96l18lGpew6OHA4wixksEDOgweXw6Al3UyoBjhrGIRPQm1nIPwYXAS
w0l1PAh7bU5+g4zSs47HbFbCbOyH8k4mVBeaY2+m1E93yI1VpxS7Rm9ApfE3jrAvIgPOn07QKwk3
LhknXTzroKdHgXYq8Yq5ElZeEM8LWELE/1gJvFqY2EQK2fWlw+S99yG3Aa4BoTKlM/jjfWdMMWvK
yUpUgG0wbANF2xCPg/5NfTXB5PIEEdjpdM1EK1Bdaa11o7rthWLeJE1xJLFywbiyLpxLsr8eM2A0
87rO3vySTwinJ3JJSfCc9I34Xn+RiPG5QvRhIemY9TmnLOhUTJ4SkuWbddeIYdVj23Yj49CkBJYp
+sJs/Usu7gzJxzqxFRc2rPKdzPF1ko/XGNRBy4ANWiS1AkDHec70YSGUzEOGk1DNeAqK0G4h4cCX
mrLRpHovk/Iu1sytaed3idqcvbE9Dnp2peUYHbo8vQP96mr9WXfJyiL49TqQ6bpxECjnwBFCJCTJ
AH3VLq5pVMPZDKTEDhPt0gRUrVPBJfS8zZRnZAbiQK4KZQ7iokWpVAuD2JBYYwVVOlKd+Cxdb+kM
Ym4bwYaGwa4tqzfpxJvYIdZlRRjNQQv58mzPIbgNEsf0ZchqadceLCXY9FFFGK1drm+brDsETYfk
pfVORuTW0CaiRyVq1rxfRsvDd2aCeP2VjRolG5VJaFhHj16hPiGiXjqdfmi75KwNPfBHOCNYoZAO
l9Wh7MRrIY1dHaKmds1t0aQ/3qifAwrtcGGazvc4EDs7sbdV0h7IuXgQnXYQbvAyqIgFwH5kUrzI
cLj1qKwmlVaixhvXKK7quL9WS2VjRulmcFhiighelM7ZlSa5B3r/lHfOd5kpJ6y5O1XX99DO2ma8
iXJrG5vDU+EHgFfSHaEI9NMmB26wtpt0/tOD6vLPwuTngdKHDvVfOz72ZYzDPOVs7cOOz6wsNP2u
H2+ZR+MashDDl8VDBMALlx1W3sJ/7frsENnWCiDgweuCnemVYJMlkG5r9cW7mV7tn+rpz3eD18N0
EQCaGi6G9/ULhBvKqKpSb9VoAFWRsv5MdW4QVwV109yUUsEdmBzIPgpqj9SX9ClFM08S9y6vjHPq
tZcd0uwmS/8scv8f1DWfVj//gaWNrToMQylBPi9tjs/J8/D8P/YI6JP/87/+dx1P/3YVfvPffp7b
/usX/VPlUK6YOhWJa9rqe9WnYwn0ezQ8MMxPp96/HfOTtFPFR+/+5bLntPiP6tOw1Emj6eiuiZhX
/DtVzvvmBYZU16LAoqqzdMtF8/nhqDS4gHx0YsJuLaJozFLdp4IUkNpa5CphsigP47QgUmM4/XTd
fnmnfSyuphd2XeIbHZSrhqN/OMtYiL3LhijUW2RIXQC6DtGOM1RI84NVCKteSVAfqBoApsngreBx
zJCIcMqSyN/ZWfK6mwKmzblAZ48gc1GLeid6a6UHKSkEwzIIiw1xPFcR2iDolNh9SCjD/lLgh7JJ
jenyFy011/AC5pZvnlMoInnxQtm0ssr0IHI8Mql1Ew3yKLXyoNjaWjWQ8UyRyZm1UEEMBT7P2sh6
7DjK2OGVKdwbtQEiQPIfoFQXFUUWHQJRrNU6uXBHzJgifJaTU1zPtdeyNU6ycm6wwiz9qngEJryv
ajFRXGYjryDYGbP03pKXqRrcBzzlhjgHcScWVtVfSauFCMrwdB5VzgVa+ZsC44A79OvpBVG4bGUH
4LFWum1cwdd2AX7aQxAsajKPBP0chaliGh2QVM0V6KDTbLlvFYLa0cwAbFj2oTt3DXVOHsErCaRw
pH2gbv24JYZrkynRNzVD005O0SXJWSeen8wbuuLBheM6jvFTQpFDteOUNUmISX9HlPdKHwlX6bXb
SVuJhN0usOrgeiQIQVgXZursi+pAwNkuQ5mrefGCLVqbTZMz+qYZqnyGDJlAZuMoSwsiY0JMsrtG
yoabrv3q5Kq971v8uDEAZqC2gDTIzfFxilUSJtj2mDNvuw57O5aQ3twHZr1yS3wnoXkWXfzd6peG
1Z30KLyRlr8PXB56IDTjxL4IKRQQwS2ymIYomuOwVHa5AFIT1g8+1wPTy6LJi3WgmBvdg+JFe7L2
3wIN1HdIIlmqnyPXBhFawONxt0NJrmKaJxeBvW3rDiutyR9f0pqiOWCBRdYhqcGlYwwkP4fJPb4g
zAEloQsKvjC4FDGJ5ukyn9yvpjzVZbPN8MH1WnultuBffcNE4mMsK8jwVVgCx5bzJGEyHrAScZHb
DB3ixDyUNYVHmjWrIMkJZiLNtzWpY1F9tUPxSLzLbpTxBYa8TYNtPxkj8IHpZarbhyjpT77Rn4qy
vHZ9b5Ekyh7YIiymUxDmG8PVb2XlrzRqrsFLL21u4T4QJGETBCP6I3xCNCiggdJLn8qbcxiwqHhR
TnhprQERmW6drN1xNxyC0dt9sV39cjloBqQt09CFgez+/bNYxlVFZrpV31aqe1NY7k2kJkvbXzZD
sRzaiqCn5FtONFun9SfCJ5YknhwbkNVFRZ6KXOdI6zyzP0VDua5QAYaOu1Rzn8Ab4HmFfiwgEZKg
dGl5yo0Y2gUJ8YdiRNNucPlVkEsivFa0fl+V5XaymAvk0imggoGjUGN3y6RsSVWylh67N6Hn88AQ
oKiZc9vY5oOn2DkV4LS9pNrRWgT7Gb1w8OnVfVvnm75vH1QyIcqsu6swoxatwfvrl3mYLq0aK29D
OsqQr6ForfQeT4yqrySA65L6i14sXwfOIQlNfOiOIQlPfWEdQBJwq+fbvMkA0tZH35CnFC8UOZTA
t3tUM+MygufqBJeR1h1TV19joR/BKeDkrugTtazT3L0IyjthyZPXFZs8/uY6RI/iiVN6e6Y6r2Ru
4f1GTVxVu7YuNlqvHDl3RAEC+YbCsQCgEnnK5e/XwlQSvCvLeHJx/sF3wfOSGlGfnmw/dVQp/lIL
P1Z9a/nJJrce2obtyjfXPvaeWoCOVeqVYQC47syNMrETas4vtndZ2O6SMNl1o7QLpee6Tiuoz5e6
GW+Liv1QrtRm1yvjhaj05XR/FSN1plGtKiGITOHo4IqNVt1L/1x4sGby9r52sq1uGLelF75ON5jO
ZsCRflWhiPcGd9sSQWcb95XrftFb/VibThfBoDuDIg31mEUR8u4iiISIJSsem9tMF7fTfmjwyp3e
QkXmmArf4qsN+ZcvKEwTJwzoIQwx719QAhJWCmy7tyJvduiQV/bMXhg0UGx/35TmLfiTPfzQQ8V8
oueZ0Mf3bldNuMQLTXoB56ps+fuF8GMo8aE+nz65o7maqdKj+tDzhdrn20Ynu9uObGLoxVvFZQ7M
5jNaYgP66yAd9PMEjqWJWFe22ES6SZD9dddMKRvmKuVWHHmrjXJfEbQUQd6EYbzPPKJ/EQXjGMTL
F7T2IUev22fZJXzpPSlgC11m29xtj7rML5064UHiwMau7sXo72VpznES3oqo4sk8txo00NnQ3sM4
vEhNstBNiPSJccBAiufG/wY3fi2RnzhDS+ixiXye+F/nuaYy0a3+VEe8JOVgErdA47Qlyn0QGf5A
AypLIcBmzoaO153G/wsXpnj0QQPhpq4AvPC00ZWbWrUOvRHsiU7tvlgT0xp7f/1BqDsGril16gVq
0436041YaB4OpIDrbynGBl3T2ki8P7/j/9+POrpL6cYd9PlR5yZM80o5vNXN27uzzd8/+dfZRrf/
gOjF2RRwqONY0xH1rw6uLv5QdWxgxvT9/Glb++tsozhoT9k5XRO8tmqq9jSe/utwo7h/0IyHGc3d
xIlItziC/+3s++tYgSnwU4Wopr9fIzhpEbkKGrgWv4vgAePDGbrnthcN7aG9Tx9x52atuY4sZZ7Z
oXKVQevWkkHe2w5M+qZU0T8TxTXLaahpchaNorwco2ezlkDXo/DUBQozhK54G/26A7mKEwyZYr2o
2p1BadS3LuyfCCCj4/rzwNO5/3iK252PIgY8UR718xSMCACTZtir3dUoC+s0eNFLFzyUIXgWrShW
qpmku9YmwJIUl478YR/uRp7trHZbYVLfFjk26NAjfUQSlzDzOOGT5EIy+0hDIArXwFC2A+2tOVB7
CGBYxGq/AiauVg4sp4LRSz8ea0W7bsZ2HqpJcqW0jIfaAKIClNXJreGRr9Epq64lXq5pw2qjDM4l
voAKfzbhSSIK74C9ftcKx1nTKNr3hDxhyu6zXRFXwwKOuDUzS5DdqrwvkvhZ4Upu5VBtSbOMqzSA
uRoRjyCGZuk02rMz0IzO1g0YUDwKmqp7Z3MQJx88xlHVs3DF5YJZIduFJgMKUDXZwhljeodNy9OJ
xqNe29Scu9HkkoFcunR/g0CFbwWEY1s49p68oHLWdnF5FIm8ZYJdEuqrzj3VvC+plpYN3XPbtPtl
JB9/uml+cc61f7UAudk4XasaMwmGHO83qZyDzCidotgrBOWtWpRqkNQhDITQqlZ5IsfdMAJ9VouG
oLSkp7tVwpFAXGSE7u0YAH7RQRvFZUhwb1XmSFYb1P2j72N781+1prvJ2m4i+pMmnffeghkhm7mj
nmWbfQ+h5M6KCLZzTRcCr1CKnynEapVXwb1yqntrMUZSuxm0ZoC2FqwTWBQcW5eupqjXQwLVg7qa
5Y57XLFuk07V10qfF4sgKgpSolIdXifeE4OojjZxjIcgs3V4tZBmrCBaOnruLeyxnCwQJZ7KkaAz
8PjBJuu9dM3aHDfw9RE3ZUW3sJUnk4Va6/RbywgquNsmeCD0Nj6P0A9cpck2CVW1ouocQi0+s+UZ
9y20nH3pJSpl5gTFIreLYE1MenBzm8Ta4B7Bi+3n6saNgPsMmnJpqDQCJlcd5swI5xmpGeOE+9I4
undN0M4aokwWilCTlTVwAlb78LXPoDmrsOpOfg+hsoaY68e6nAwo6LMULabFa95hnLwaAeWcR7dd
a2wjmzTKin1sWvijTBjYRs/paYSrCAwhBBKhNQI6WYrSq5PjNs+/j7WnwxkV3UmROI8w0q9srRwu
jURW21aAsq77tx7M/zEhby2JknHvw2SfxSBmVhE93kMw/YOQ1LdcH+MVp7Vj0db1wZaDetVa4XX0
wwpraADaM1ITCAkwCGTr6HASlw1zYhxCurvmk2eER40Ykz2ZytdqxeqJITnsxkrZOG5HKItI820P
aHFOh1lsJPkvc7+tcM6o3ks8jmSkdcmD3kHxHRVooYGmnAGaKgt6IgQW5ovamlZshj8G6gWn+lWl
L5Rh0O8A9EJlKVVONdHB4ad3YBBuEyJHDpFr9PNc8jM4dVcYVqIbowCHrFrMzfzy2ova9KKLhblG
D0kAc93nZ7UiwJO2zBTr4yylRiJNkbvD0nBboEe9FSxFhEkPZsu8s91oI+D9rzLNOSiKNE7dWC7H
SNdxK3u3UArCQ+eLeAE9WqDUJRbdGdmKTHrRi0BJx23sESNeZeUWhnp/8IXrw2lnCKK4ZXadSloo
EYFcGBZ7cskStV94jdB3mp2mdyHI7dIsnSXuhgJNfIA+nWHNjkibJ9vQCFNh7EHsZlcurZ4APEy7
Am8jTLLKhi8fG0wgipSE+dY8IBXEUuRz4ztDiMGKvDWabeHG1JoR0ZDrHDpT7KpSmLiI9OagcaeC
sbEjmjeRBxze1mcWAZtIphxxxZoyVokC8rqrfXXt+1T4jmdet57zhLllSozFiJ1mFr6qHiOYsNJN
hDV6n0z/cAPQmZ1uHaFYTbx951TaIt2jDrnN7EweTE8b5+YUN58GObqQLNqr5UIBwZyZdXU2YwIg
wEptudyvBNkQklCo9kbGBbm3DhtMogBUAohsz8yWsUPMXGtL4LiYyzYkYTv2N45gG5WEc/Bh6VYU
NfD/IG02xI0fBIlua1KUvrf6cCEgvnCWE6sqb7RFVaBpzcamO5laCbJteqLhLUTRIt1l4hCN1Oq+
XEVasUsItporDV9NyHiaVDGX29htnwtXHuOxGJcw+caVoyrdhW5e2VNERynuTYJpj4xK0pVo/ReS
Y+xZUGcHKHQt9YHxPOCkvjCunDaLD55SrmzD50auawAVmBc4o8bbLLopovuyxPHuuY15tkelmVsD
rZ16xPkbE4vNdjPsHah+Vg6Bx67TJ7At9TZUy3PjdsZ+mmy0PJyrsb5PhLgk6XpcjFqdLCXWvTII
httEd9h5xHBUZQBpS6EOwYF+44axugMTRrwV09AZ7tMRWUd09GzjCU/MiQE2RDCne1D1uzI215Y2
qnMlIMlE17Ntr+vkjfguIMgYEGgZjeyNAY+IUe9ZGUymNJlZAPHMem0EQUM8o3+UOFpbbkDHFMpS
88ZqH0wIFLWSqEj0ZCFNmM227l7Huu/OUt+GFx5rS3Zsbxepjw2ySJJz4hIQbJruy5hnQZhzYC8N
axk0BtlXLiPqzh0aksksemE5bmIxgpLlwDuvVdtYtAQPrgoQRUs4axCfqwEkiAEEUa8firw5xDnk
ag7ec5krPCFayke7AtPjx0els686WE17kl6IOowCDNyRd2qTVRyxsAvTnhcx3SyFpJBOgMls+I4X
ZDQBeUlSsfQB+K39DChNbkvWZ2bOSKvV53x3jxQwUA8oZ3kf3UJI/Z4H4riLU87juk0pqaTkGRma
rrPFPTpJa+0ay7gJdFNZVjbpmhXdlYlwZjkdDpW4XNGTBBLXRhCAMJSSIx/PR4NgJwDwePX7RchG
twWZdDvE8UgOgZXPnSY/IfNPjkWGuTXKAvidobaUGVlIJCZndbcxMhhiVgCStswPtaOUW9trSZsO
9ZHYOB/4pUG0CmqFds+ZWllUGnVe7JFYBlvN2iieW6/JpyIyS20gDAlY525LZloS+d6ONqZOLdvS
Wmx7cvN6RydkJoSrow3eui9JU2I0nNMzyxX6qaU80OdRN32r7+OuFViPaSVrRuBjYu07KI6zXO+o
cCvjomM3wNvmiWNtU72Y05ZkyRwOWehe5Vo0MKu/dMn4W5pNrbNlievCxGxZynVGtbnIA+oezVtZ
QXAq0+FYDPotAhPgftlcNd4yNz6TTTYFGF2TTX80wQLDe7dpv5HSDQebwDhClTKH79xSu3ZdENze
V6Sv1W2zB9I27ESYYQwFIlTIRK54AB0s0P3zOLX2o9cee4k+wgQUV2rapZop35RRHK2IPcuwrN1o
tC2HQloGna7poLBcsY2lvwVTX2Dl068zj0SH2vK4fbRmo8d+OAsT71uWmSSTAosfPS076AkCLihm
fnBWwmdDALWUgf1N63TwWwRGxOOhMNWScLD6Abf0Vk1jbdY6PEEjXK++38olVFijI67Fx4i+MGnF
YdbObpo463e+I/udPri7uCePL2tHl0Fo6B6Eue38XCfFtEhncqwP9CZ84pGLq2AcdmlN5ieEWqgS
VM3B6HJq6qvhIHpIfZBGCPkDD1qgOpBQJhwvyA4GaWMAlm9tfeDQk5JfVvr+ilPZhdAYk5GoZRer
ZCiIGcwSOfch9e6TkI65f9hGWbnrG+BLZXKrAR6aF0uFLImqDyADjSSZVd6wy/G5zyE+WEtbawAB
UnRHfjG3IlGRDCT0Wd/p4VoU7s6oe7AUpQFWYFX6IRc9r1HzSa4CKQIexWrD/CP4lnYEfih4doG2
Ka+p6R9Yb2GpsYvW1jar4IHqUNmx9snKC5cExz4robE0NRfgRAuKqC2zZWfaT7Hvz1O9FHOUNUy7
iRTM4+8o8+BsquMbucl7t10IH7t0GWT0mjQJKJBxWsxfOLbLDiza+e9PUZOF9adOD6d4pEY0CgyM
r5yg/suUclTNKqmgpO39KLqOnI2Noyic6CRmgfm9ap9iadSzoWQrq/3rgKrQF+qqn/RF2VQE1KQV
a0QapwPEx2pudHPkRZyFe45HPoEIfzam/q2u0a8lfe9Uf59Ox9/9X+u3/OI5fas/8pT+A0fo7m+n
56vqLXsN0BE/f3sjjrx411iafvTPnpJiaX9gWJ5aNybgV4vWzd9NpemvHIZygD11gQgJ5/K/Jub4
o9FI6A5yCWZ29tQ4+ruppJl/gJ02EFTQqtJNgWvoQw/pdz2lD/1/hvjIFS1o9sKki8V00Hx/oo/H
TkKZ9uj79O6NbMqjV+Qj9LbhYurR0mgh0jJF+4sNwYyrF6UlCjvWU5sgceOkixEVjJEI9qCnIRJz
c6o3LELZl2S3ALIezGpmIj6awApRlULLblcEu8/chmDIkuY3aRhkYMSus1S4oXdFeReMTgGlwDzJ
AtakmdbHPiVpsQizQ1cmJwDgexQI3ypi1qdo+rlImcIAHdm2wVeuMMyr727VH1dnmuxbsKIcFQ3N
hz49NBaZGISB4OxUGzpXsBZ6b5f0xt72IcB4LZo95npnnrsvcQ2t3pi4zClyrEwnEMktwvu4BoCD
C/YKhhp5keY5r8xzG4KbTJ8RZRrzkM8aBFW3r6N0PQinX6ecnbokiqag+nsngwPqZuIEXHJrds2D
7llbIl8psGymLwy2k+4hS7AcmXp2YK4Qzg17nBuhdT3B78lloZalpUH1lcyNFnS6IO0EhFwg9bOE
+EAwEGMsQCowPvJDUctVmr763XCEf0rC4ck0QhKuOG26GAMXqRrNRQ143fXAUyoWe47emDubk7QS
6bxlAhTJOidzz87n4xRH2aFQ7oH7TNj5XjADNcyzZyIBAyaZj6DjC3DZqswf66RaS+keAMpdYrC9
AYm8DFwiGJv8EAf1g1uX7P9u9H0CNE1zQ6Ol8m0DnoKomEBAx2F5Xcvu3Jr1QSJpQv/H90PrgoxT
270PXd4srF3aeZCPmcogJRwwwA3y0k2aVRjJ+1RFZuAVIPkCG0imMfMA88yzYvpzLdccpqihak7s
YaY8hUGz4bwI0FL63+lGfAtCClhkl9rAKT61CCCp6TOlDVZgxtW300IhlfTQaISXBOkqHya9mkpB
OFUUVhTfTofSZISv4fjQVVOhAhwojaVmB3d5TX8UU0M8J0kkGnhD5kAsQTaxdkMtfP3xmi0lTF54
TKcHCrdOfG9opihUsohMk5mncB81mnI9DN4LYlTKAys69LHI0APAABtFsDL14qFFMsJJPlxZHMEa
spJ7gPc2hQUqU5hTztiCphy1O6tFEZC2cjsk5IspY02CZ5/7oCZluGziXm4sKpjCftI0g20iK8Er
F1AA7IoFJf1qkzaqtudpeBlMR3c+vEqnjZ2lT5UL33UoQfN6GTtk1VaGID50qOhlgIOi3T5ubJmd
IcLHc4BIDryQi9jjRvG5m2hmZ0sG3IT16tBvLcoM+OLEE9TxRW3FIc2DcaO40Un2kbGg27mnnXzK
/DGFDitPknZjDie7V5zHPGmXMZTHPgi+W3F5pVTxTkmVh6CDFkR38NbmEtUp8Rs0pJGSJ9uIrKkq
QVdq0DXyLPTOYzaJHzONoHTm1yYsbwpGQs4CxDh+rZ9N86JIMw5ncdEurOQEobbfqZl6lHZ/H+ao
mYUEWZVN7WSIcDPLhbVoBz75C8azKIOT1XN+SKTNgX+cAoDceStek4buDNwyAg7S4I2Epzsj+m6U
brayJKeCUXP2mgq7KPK/K6gol4w2QgQp/QkBO5DzxENerVP+u3m6rV1Jul18YWbAeVuG/L7ZPoQT
PM0IhnkFMKaorPko5dUkADFUGo4lN++a6zGnJ7wvgvIWjeN3aP1Oq3O/DKCchgwjrQfnhQOuQjTQ
YCrzOn124oxfldpvBCXqc/8WH7S6p6lyJs+hWbYp1U6R54vCBEIWVATDjsUQrPFl/8D0pmH4nRtg
2mzqXWGFqBnbdFvWNY80i7xLg9pJNWEoMYuPlCXbLnr0Qq4Qh3wrZeOuWt9ZJ05FfgQa6IVmg7QO
Go8+IOmoqKbXsWBvd0brmzeZVe2xWzGioGNQe/1MZGBAh28uwc0ubJweIQinnPAl4M3MrA14eXVJ
rc6OZAniNQD9+QM70pCxU5UhD45gZFWZNrtcNoWGGLTaiepk69bC69Hw3ipTnKtKO/d9+RC4B5X8
mjlY+EWtZBUBhc5ZSeDQazHd4FCriSmmb5nAG1Wamg2UbKJySGiPJko8z9xMmVUWGU9JyyW1ZXNT
U7iyWHR2xbBahI1/EgkxjaYa7H9fAIv3BfCfT1XKIR31icPT1Zym4z+NOpsCshlAsmYR5990K79I
AItKN1npxXAaUuNGg7UVBhSzvr0Jk/HUpNl6hAussG3x0ClLuWm87LosbosyRCESLPOkX0QRV4K+
LblhSpcuyt56VCqxDTlzqexPgSm2GKrVTLvJPeNUm1T/GYwqutc8mDjG4dnV1VOqqt+Ep1wg8nv9
/cfW3nsd//rYFmRMG5OIKT6G+Wh9W8ZhwMemlplFuVzVILsjuehUwi5SwHAGjduoXum1vSgLwG0I
taYwayzb88JxF4R7EhVQEYGV/VnifzpZ/FHH/DN8/uutYTTRDPXHePHDN2L1UeUzjuCtTVHYrrVx
2m5ldg/tBEf75pCY19TZogHQPJDJE6MGJKYCRV3IjBASU/WCQepEsOQFshjutOQxreSCQdkyinoy
5vcI5Y/Sq5YErm/KbSKbjVRrNNXceYEK8pUogzLf6SolnSC7N5r0OXcOBNraGA6Iky6rsNgGEeE8
ziQLqhdURystyHZ+hJYmXE/TziGJVjYdT1GIpd6pVyVTAdNBtb5XiTRr9jX3ht0OawZVnnWuQjIM
xuQqsEk6DtS1gwi/o4LLnH7mFNpCDMo3ml1fXej3xszpQhuqpZrT+MXWTASv75d+Imn4+CkxDyXJ
e2vbG8lboJ1bIaGBbGfukT6Fq9Ty5CwR8rFWzWXc9uES+hmPZC14aFpBAikIc3XANMCDJHu1i7Yh
VZO5mwYZD/Zfs0zFfY/5gitES0agqiJVkyBUzchmnjwblg9Wa0zYa4zolNfxEXwYugrJ1tZqwUtO
xySCsjUr/BIksmttYWrc/F/2zmzJcSPbsr9yfwC6mIjhFTPBIGPO6QUWiszATMzj1/fySKkkZUm3
WtZm1dVmXWmljGSQoMPhfvwM++wtdy31LiRF0hYXatIU7Iekv2jDBx0JWqmQZzc/1AgHwIKafDKb
9tsizxCAaBtEOwB8rBH3IDmcFwrPwWzkEJX1DajcdrqR+eKqSgISp61b1aRddLXH29Hby3XpC+pS
SMeUSvsv7JAqqpX/tOptqGYJvQzZ1H/o6ix00v2AzPHugdoM0kqbi3Zce1r4oP7ukMpBg9upD2hX
gUHP4yyjm4JK3DXF71v7Sz3BEFEbkYY4Z6dWLnLU/6qP95/jDwB6BmJKAjsAvcoP+1IlAaocakjR
bE29r2sOhVa7vpUyHAmcI+SdhUZJ8rGTV4gCE4CR6nO2kUEugedRHli/VsvmbGsWVKK9hq4MrW1e
3s3a30oP/O/F/v8nSYT/xPwAOWhVWNK/xp08fruWL+X0Kx/af3v5S7NN40v+X/fT9etL83swCgmC
75f7FYwCVTL5QPAm/2ga/BWMov30jhkzdPUA3ERA9n4Bo6iHn8DAy6YtkzTgaBW4sl+wKPyKtlTb
klXNtgwLF+NvpQ30P65M6Z0j7QDI/oeI+LAvupnPhXZGyvbUxcNFupUicOiecHLPaiz+qV+sC7lA
ZD8DxGSiLVYeYYhUbpP7/DIHiX89bx+3KPHXoPbRIQ7zWHV7b4iLm/KlOkJ8rtk4+057hCXsVPip
twZUj4PELT3VM3wjno9IZ0W6O/Hz6qlh65UPSaz6XbieMndzu6g7cby4yAifaB48StHm7p4S5VF/
3PwxkEM97sIyLLzNl4ImMuL2MY01T/GIEMIc/tuz4rVHaqsBwLZLepmRNA40b4x0TzovDe6aY92U
ZzPqLmpMMTbsLtsZ4tcjYu5xdcmPc9QGdQRUMqBmEE2xFTf3yZ10qR7L2L6gVBp18RjRuO4q3CeI
ZV86H0LTRUEdgkm0Us7ZLQY6WRyD7rvn5I4qurP+XMeQxfiITHJZLRicb0d/8JLgCdJXVwkNL/eh
kH4zXOY1aCPjfRi6r0RcwetCmsAi3WmOQ+ADdL9Z4zxsQpoT3IE7m0JKV8ESUOz1tbA/UTkI+8j4
3J9gLAnAJ3haXN6Y/hKYYXlUwuXuGs18anmo77NgD22SGs5wpLR2D/zBLUOAP1SFQ7ob3Wu4eRwP
LnCGOIuLmBromxKXd/CyvtpfxgitrpAMlDM9uam7eKNjurN/iIebJTBuQfgHiTP7ZdhGckBlOppu
zPvkdrvZPCilA2SXXcy1Z9wWD/JN/XX/0KkAg5yU2hEa85SzLpBV+oeLdrHPw7F8bJ+vfndc31CS
c+H59Goukt9lJ8rOUREejoU/+mADg+Ksnw9eFSYoh02QVDj5o3lHtxjfhtZJqLklZYm7a5x7ME+F
uSd/1KM2Vk/LR5juvM1TGSz179ecnzdPjvSH+qQdJ7Ab5G9d66I/ULkI9TChY67yO/aJzGtfpxOp
9rv8Z/YP7yzuzSOk4wQQsR5KQX5bPhbn4kaNEWs4NyfroTib7ID+pjhm8TXWT8O/OCXhZv/DMfnb
Vv8BbbY0k9oYTaec0a6h8MEuxD/0ALVEiHA5LWPovbc3GvUCk11ZHdvj7um+7AtNNulJO2oOtYqX
7G5xK1d2JG8MFh8uard0PuReHkzO4lI79Yk68ogQ/8gOC8pIoandKV5zHwfYLd3M61zF0wIzoPrP
89ZY5eNJT+M6JPTnDyIYruXV4Ro194eTEtFO4aVhGuZh/g0thMqMD4M7fNt/rp8JG05lWD5bJO2i
PNxu2wgQs1s27nx6kFzTlT7oXs9rY5R8zgLjWJ0oG7mJ1zxbn9OzelQuaX5jsZbOxi0L8pge1af9
gRK4PwRzbJ5rM0qPc5zeVKf9kgRDoN+SpQLWyrsTB1ZSRzmvIYJYLO9V7IdgdsHx8Prb5FTuy+fK
eb1iFRb2wuYAr/XlePQ05+tbwecXjz3JexPXcpFndmqPK/nD8RAvN0U0hwWGFXnCaAxW7xDMR2qJ
irf4E2/OyZs4W0QCxpdO6UdWnNe6L8hxHGFnd+EHYXBfseE3eshDOcNVfrMHszf5i4s46Mm+Iw7k
X+VlD8bA8q0H3XSqEGZMlp4aImXm5R45CL/yIUF3rkfpdovF91bn7ecUrIpDvzGKay5azUHmswWO
XdT4wI4i2V+90kFVyesvVK89QL5+7y2u7iqn0qdB0MmDMlicxemDLZw4agafPKozOW8pJwJ9KX7n
rN71iESTB+GHfSx4Vxfh/0dQFz+Zn1MPTTIn/9Rz9YOnHSVOIIlljPSPb7mmlzzQhUKqDzBYBAzM
y+L2OfX+VdWHyg7p/N+5m7/tox/czMXMS4CllnwG6nKGndZt3CFE2c3ropq8Gc+k9/ag9yyXO2Aq
kVK+yXgSNEQwOcjUeJL3WHIATT7iVOycxfnQOYdg82vn69VFRtkh0eAm4cxMml4bVvEWTaeJbTgG
cyC2LHk/b/W+WKERzgFHswNPbwAih1Nx8PuA9lCxbMQhyS+81GeEHK4znzZCsExHK04wVH1A3xrm
qmILy1+mGOgiFxwigzUmu/VlDTp+yjCanT/wZ/J7EFfh5EOB5YqXWEEvYj0PEVyY/Btt1WP5oHOh
zm8imyWh8jXFkYoWNysu3vnKsWCxjN73GylwFCikYgyQIvAqb2dVFujM6mfoDl3T6T5M3J3K8iGL
xC2XFyaNQ1wLsF7cOXsjaF6KJ67PvFIZdhPf8OVwDFA39yFf9XP+GC5eRcz1mG7WlHRXPdPu7HcM
aXvjsbitxwb8GQm39BHnP3seTgAhPT3cPYOZA3bqkqPnOeeOju1cgyuP02aZ2kHGnvV0DB9oU57t
Jha6J/uzt7FxNlfiyYjfiTmbHDZYmAYpZwdddRyMEEqzEWicZzey6Y50ZwViKTc+Te9s9oYvuXIP
de0cbhSn8shcHcXtCFdpDKbTFmEJeHpgg0MmiHfAMM7So/uJybse90/WmcYrpmNg1BbPHn8iTML2
JjsOcScWqmeE0q140qa3RVdsgMkCToM+rPzefawZvcTlyQK4b6iCOjbDRfOc76zf54K8P4OmLv8+
yQSuOHWAtTgHZDwaSK52FizDidTTGBqREY2cyrmX+HYknbBBJ+luiYYIMdVAfJeOlyf2CI0yfva+
MBWOioWBUqoOyUpKR7iW+DbVBzL0viSuN9imqBIrGesis8QyjEfi9yGpDw+/wyUIdQd//7R/yo6N
b4DMCjFXESUrurc46knPYLvIrVesPJlTufsZrtljH9D3wytZuEQSu1is1PxihWo8B3BMBFHiLif7
OERZKLbDyFuuLoliLPDswyXkZbi6mGhXirLj+Kpjhu0bYauqcGJK4dF4v1X4xr0rMwq9A19hsqpU
5nLzmdGQLXVvPS/3+gWbxrNGTu5ce2K+Wwaju2WE++txNaf0Fp4IBQ4XHynoGcc1pD7kyC6acBzh
AxsSUx8uPJflovBpYfg1PtMeJ3ZCgi3SGNXMQcG+wI0mh3I+vBpsX/l+C+nhwO5uXvsihQ1mreEz
NF18WNiONW7AiuFZsMEWS7pnvjVWihmgZYcjgf/q4rZFiXf12sDmPlO+WzlSgvIaD2fOrZjkMWBi
PTmGVIONjlrK++ZWsFji5BG7dXMVYYZo+wzZqa6G/0mCiVvob4YDiwSpJ+a0c2cn8SCV95VgzJhG
3B1x6jGU+Ybsm0fdw6G49JB9bS5iqrv4wEArpgHrye8RQMUlt8LiKcHFbm/rsMNRyTwN+9SF+2k3
ztfb+n77tkbCURjxbHLclT7CcrDVk1DhbfYFkv35RFTioysbluc0Ri6SJFfEP+NrUMdlnMYNSrg3
sHplt7RDnofz8C3DW94COwTR6uIEISr5XAWEVBFjCSQHejNHDlhgTuYtYecifHUmKnIqZ8JLasI2
yKMdDwrnFj+nIKSg3uv2eEXC7ZKITzo3E38CEudfkTIlZrABgQi/pfV5QMF2ni7rjeEWgeWN/u7b
IUB4b43g6Bu4vOpDI+cnRy1x7UsbaeHud7jspQuY/XS4JE80Bo/8ID+az53xDELFuMER8zMaihwQ
04QSQO00lyjAyZkWGP9842nGmBzHU3JsnplfForuqbcTUcj1pN4tEhk8J3/Wj0hHnLQv+lfrSb/L
Q6aH9xaPKcMxPuff7Et/Mu7qEB7VoC6dHKCPD1wkvZd8QGRRHXJE4mYKP1QB0+OnIZQc3GeNp5jy
MvB0foYNxZ28xHkdI2pNziHkBadzB+cO3/QFrSVwb3Ra3+Q3pM1Mdwq0cAlaHzcvQrxe7yLUhvKj
/YWKaMbHPqmPCaV21gk/NE+8GZ9PPF5JBH24YajysZIt5rA5ijjMfn9uNhcEM/2iryeQ52eIkD1p
uEmiwbOc9ImqnXrM++MeZgHlTK/4rLAeXlceYvJKLjdY/RcaujEKvWM5FjuRMZqu6esOoiisrsFr
WbvUnpzNE24ofZoORX82FR2UfAXNjrVVOsRchJfoG4VqALser27S6IxvEK34Y4f+GMqEDEd9rY/g
sv0MRZBgfdsCEsN8nfBuodNaCb86voGCpaPyDRbfxCgcm17ASLpXAyPoAjGMET+5oErwtXqoLlsa
6kHD4SbcOpwgzFrCmm4jAtGz6bPaMetpUPgoAbEfoBELFN7TYhs4c3hwrF33ZXQ1DloG74pN0/Lt
oITfnW60OnC2xeLe4919fitC4c+K6RIhCLI/DId+QY5oitkfAfpxyTlGoMRBsY0z792gOKDZuCeU
bTBIeOcEAqRa+RtVdE6fktOFcrTT4EkLr046FS6HGsEoLcoIzHOmlnhS3AeTThgaXv2RwVLNYyCt
m2DkhTto40TnnIdW0D01GH/7WIVr2DP83Yefmndy/Lrr7YEb0COQV8fyqTsyXxxKiz98QF4F36N3
Lc7ewp9DK2qJNjhIQ5F/GcNMmGFfzDIhAEYZt+Bmpsb6NuAxSkHLFxX+wtmC4+LwAQaMIxVkRznO
L8VR+NiAM/NAdYhAdG/lZuC29NtvhNqcMCJclPAqfpd4+5PeFfo4/8L9/qFnxZLWvN6aVjnjpOJp
1rt7JbHEue5/xU/xKZNunCGIQRMA8ABMPKuFuIKgk/1tYak63Cebow54Ko7K7qVRdSf8rfWIjhgZ
DpRqOBUUckl4ps5+mzwn5+Tc39i3/VH15yPc9mQ4ENTitCDHhFO9xAdyRsOH6mnz02g8Jvh7i2tg
sWF3EImaqI6HcxXMpz668n/Dwwj5+Xk8GUdhEafAeiSpz7GVBfPH9ePq3JkcQnU4PFPovB3OxePw
TRwDypM43yhLeuABIsVpOAKGe/O0Oq8zmxvypndTBTURf2Rh5znt6JPCOhwiQd3Ar6GowARXvLnw
MhpT8DPFuWJ5iHZhDRXPio03BceX/JGHLJOwm1cmj8QSSTpxpOwElgsuKt/vkjlx0c/hKwpvEE5r
IA6llf22eJgJ3iPc9uR+DYR3g5SQ8Jod9cPuCd9ApO9Uvw0GDJmYCM7SUAqNAKGk99sBp4RT2GGm
eCIDx4jO6YzwbXzV7geD7e40pLIgbmDPLnjSWPKVHoZwIkEEVcYjt44ZgA7Lnz9I98A2sQfQIsQ5
oT6iw+EccTCHG/ZS89kcxFkoaeIrWeGK/9MHwo+EtRoPUfjYRAvcA2Il7mG8te/as/yxuK/bCBhN
5hfnhe0tjAjs+anr1jhhLbgSvDvT6z2xJhd+pj4un7ZTGjwXeIq0zTlQF2AjqvvVcLO4FwYkEqEt
wTV7Fp4fQkAMjL/cChdxwv8RLp7md3KgZw7gfh/+bFc4hisTNx05WrElNMwwdCwCbhmZHJy6VrsR
QQldRJhULJiwYzfJa3VJ7xZvxSaJlAO1KCxVhT/7P+9W0P1/vluVHwpkddkeyiqzzHPyTbnVY7RF
SUMIf++ZbqRHA/T3GTSwJxxZC9MoXEsluN7BtUSWefx8OOaPh7vmRFbtfn9FA+52eYPBIdAiznjf
imGnD7LbhPyx8B6SO3QKHudTe1JCLd7fGvKbKT7P7qtkObcgPxo4huMNATRuDKHxkRaZkCAu6KPt
tsLXMO76k/lM2xtu6XDk0PTLuGGJ5Df1DVxn9vkzhyO+pCdfwIizrnzg/Uf1Tv08xvUNpxAOrcpZ
RpcKSc6O1ATdf0f73kq95RWe4e7YBfqpO9m31RH7jhUnfU7mDezdZTiZR0JvXwT4RWh/rz392+o6
/5EVG4Oee1bUX1dskNP92vzXf//X00v5DRXMmmLYd1lNoZ0JfvP7538p0WgAOIHx2lQPgWrKv0E7
IQf7SXAhqTId3dRbdFJBv5RoNPMnKDdQg6f6S/XonQzylxKN+JXGV9BrI7ARXPDvlGh+JPmwoIAU
CjoHMKawNaGbww77HcqCoufeSIequU/rt0J/XmWK7OXgwd7krtXVb/rUbcDBmUBCMpIc16R3fjdz
f3LkKn/cw+Y/jeCHxFeWjKVm94wASmtwbagIXgkEIeVYztvx0NP30t3n05faGN0RolRb+vo+gH/b
Ev4Dcvkva5z/gQtdrMT/aY3X+TV//cPSFp/4DbGsQsil03REbZE1D5j5e+VRIJZ1lFt5CTLT9+X7
j3UNLBloiyb4SgG7AtPjU7+sa34F+RB4F4u+elG0/FuI5cM7C/ofy/Z0HhtwhTFCcNCHH4riCJrK
CZxXnbeB3V8bGTYGROFpC5vt+mwf0BZfiriiWymlM10QUmvSgpYrig6Teaky6SNJGmULU7l8Uyjs
KMWLtML0ox0iQ8K/SwdfQ1c8K1CMN3kbFzscaEQAadvpn7K6PMvbQtsE+VIYTA4ZXQtgks1uDbcN
BSUK7lOJ12SvobUWsaHId4aOhzCYF/G3GDMQjin9lKikXgsJDNz9OuGYZCQzbEB8pnmxUiLZ63TS
UIY3cuXuYJQxSAhHNQYfQpHomr7ONkMyxwCSIn9Yd1fMA80U/qjd5RbJWPpEVFl2OT+vNFvDthMu
jGgpFFd8ahgogjIjYjSCG83eCUL5tHZYw2s2BqW9hZpyWbTJmZBDFC816ehr2Ug/C+/JrCW0FULv
DR+Rhlhb/bnNDpGVMeHbGCTa5NWH6m26buiVeJq13tA9F6o0g1k1MRO3J2/VeVFlVzyBoqziQgNZ
yXCrAIXIp4SnuMElm+rfx6dO3LREVZnZbtTttE/ci1Gey5xYcX9aIIM1pNErUh50sb6Okh7t5hDA
64JMpOLWYGfbnme7974FvaGNWE4+y+7WsUhYIOJ2+3H0C/PtQEpeTHVik+0+sL4y8NgK/Y86vdMs
DWWCD4cZqCb59D6D1uCndhHvpEk7nhbkHbRJen01BMpVRvYQMkWerBhotjFD3L54gmIKVPP78k3g
vRLUROJBiAdEX96l1ZngbgjkTr5b+yoWS1g8NFNjGtPRHWC2NABXGwsYcD2iBcEVb3u/zEShLR98
8fF1Ae101SOxoJd58POCwrX0Yc4gXdyYQt4mHorSI/povM6Azw4NRHTcr+D1uUJlYM5TUJn6RUzZ
spmXXvABDey3pAtyjo7OkL1UushNEXdzeW5IHtQpvV7lz9eFfkGDoMKUnBKsO3e4CsqfjnOI2RHL
7f3O6w3FqvWkq+V5SYBMg9WE8Nxbui2EtdUX4LCsHYIBktJyGYO+o/6mgJqToutoOCYUFGpD4DUP
3hfxXuCfjlgm4tn2688CZDpSE2DOx4367FVxxUqpC/nuyjsF5lZmCVpaHg8lu6siebKTlq3Gu8MA
QZpexjgF789DTDLsOXRCUrfvusDmWdp57+tteS76BA1cRmjNvj3Xvm1PTzTNRWW+PozqEu59CrNE
5SZoc412647TfPKrfPRUKXsR05LnMkT9C61bFPpa0SxHTEKsSo+wL56DeHrmAYb0Hgt1U1WUXJk4
YzMuspnHYmLEDSfrGNRZEYvbVJAZ2VTjIiYZcts4acnpWgAk8PHn/Ju4k4Iv7Jf9JEZYZL2PgsfL
tO13Enqvkrl9OEBhaC5sQxX0kzSzAR6aKn+ROj2qhurN3g/3bfrUzesJSr6n3e4cCIW9mW0tPlnz
9CTRmcjfNHbS4vtxXGGQKvRLx+IT0kEoXftiV4mZEAuklodAXP39sbDTemahTspzO0DxCwPVukww
8TLVDNjE2FjYoLhtx1C3gU6mR4UtVVgMWoXfONm83Spf4Ag51WhZHyiDDHlca8UZcquokEnir4wq
0yM9/Vms1L0Fksq+Rr7TLSGoXhTaaTvnWr22Ve6mKzQpbFGdZSFh4NZqO9XM6yAzHqybxgKWGXML
krOsTgr7SsduVyZ4B2rGEgZFHBY2jwEiVH9KNWhVqJVjI9EBP1c8tkwYcF2Lur2M+5USTDW59Nj4
7X3VJUGDhVWxA5JEVY3NjchnLAazi3XJjXcauwVx6ky7n1kt4m1CV7zNOIH4W3wBMrjRPlKWP9xu
eh3OgErMan2Am+IFRO5FXAXtz7jb4FBko6swUUxpeRa3LR92upP1T101PzVVfVauWjiCixGfq4XB
TIxPs7RC4kHOnemgqe4NrR9YSLQoS/NTC3aahKG8n7bV/IQs56mU67OYodImWbxFRq99Avz8PpfK
SuEHHkVxmziyAAfRcaM1b83ivNQi2SpjxCcCsdLEv8XjaJX1SR/mpxnIdtdE+7o+Df12p8zw+K7r
BxDCYdpfYZkC3lzGdD6cxQxXIztgHZ90LIq4+4r2FqUo/Ub0CAMWFQPohd1tywBdARfud7DHy8P7
5NaHyKbVuBjd9ACVB+s26fIYybOw5lSey93NrM90idJQM/jCQuBWRZJ18OQJ8JO936lSdbaU6UHF
ofi/6Pr+P9S0pxA7oUJHvPXX/u/pBZqfvPx9ZPfbx747wab1k2mZAqP+ncpfBWP33QfmN/AvyTpc
T4B4D7rQxvg1tFMJ7Qw8UuhxVQErBTDza2gnIkWD/jroN2VCMrQK/0bTHi16f5Edwcn+fUyXmIW5
NAPN32m1nAdjpygj0UuSzdXP5Vxhp6nv02/bzbAh5eYxR8B0MupYqaRjZmWyn81jxgJtANlUKmVE
+kOgsFeA11f0cS21elorupv4wdeG6ydDmx77zLoxlT6kDeZpVXs2vlVkWDgUya/w0i6UsPTN1awH
9ZB9XQ16GQ7mxGvDc1lcX7taO6a2UuBHFc0NE3cxlOFmLECv1lYvyKYLqqpZF6SaeSomMLg7cF0c
OaPwZCJGxd4sDuPKt0dBAJsO36S+fbCrJUxGKhUtnnbT5qdlGT/OKanXzYi67KtJA5d0lakpy+bj
nuz0FX9KsrdpqOGVtD4tKCzTZZR/zOGe1w6tr0/zyyEZyfo3z72ufj0UyObQvXCvyLu/oUhm0371
VNaWeu4PsERAS34LR5Hoz61IaV7Bhlnb+EXBpzzmY6Nw7i4falhNdyj1YqKp9pO5baCV6mIOx7rv
v0Bu5c7qCr/U2Pckd/GGWsyDAbFmaujgkyzVL5I+w0nsdNLM+2Dd7YvSXWjO4o3K8FSXCxTBhQ4Z
69Kdph1lhC3J2+daUvNnyIiKSGnkmwoyXW9cpubfbF/+A4PmX2wAW+qvTcfdi1Tl0muGjzMM059Y
ED79iwWxf4ImS3BRw6wpGKFJfvxiQeyfMFIWiG7++0NySPtJQ6fDpNHUoDfmHdr7qwVRfyLgpmWc
5hGZ/nEEuv6OBXkPkn8Lov8BRlJ+6Pe11a0tWhiPI6Ws1AscbJrXGFAhlXZuP5pFbaHnbvTp2ZTN
tDgCAdwR4ECqvEDL6t6c+ybu5TX9cNCbQ5zu1adiGb7Q2DJcYFUGoHGtn4x+Xl0F5YFKkA3T6Lih
K9C27m5J5Lqz8QqQvjIfMm2VwNvQtf6oz0DqYeNQrjFte3rjzRsxK1Qk3/pkTzyi3qfuWn1J0smi
94pmqiFpkwC6HPAf9VZCoWMBGFW23i0PJtYwLc7QcgyeMgzFGcrF5nxNsi0iMqCRRrapiZWL/G3L
cnBIcEq/HvJr8jhby/UeNpcDEJvNML6ksqHGabmbftsJDi7J+qpMUrk7Vk33LfWiitajRaJOsMDT
rVt1eWkks4ex/np9rWU8O1osPva7kT7ZtUaNGe0Sosi2QeieeFiyFYU4Ptfuu2bTfIoTO11o5RRn
ytXEFdmo2dqwUnu0NQ604hnELebVfjR6a18IaToo464QbBuQMl0g3FShJumze21pp9dBk1b4SlhE
lZNZcocEfb8QnjVNjC6w4R/sQQt1nLPCK5K5jtuDvd5tknGlDxYu0tacFICT5QjbjFFOodY317M+
GmrUsgouBi15H6d8bt1GSswHo8jsW+QXpBu6RJJnuzeMY98cwIFlXY/WYV3d7m1TXmyaR114X5ub
3KRNpOghOoa2PMvOk+i3HfET6UImNIO+ukH4QXSBWHB0ynK3U3dXRmow+95+mzc61EwrAYdqW9uH
itUca5qm+mnWt2f6T+l+4LJw5qr05SVrep/3Q+OPZgHoadTSSFPRL0224duByOIy6XAvm5m6/P/0
+S8GEl/krw3k48s1/ROzyGf+YRbJHJI91A1DQ0dAeGr/cKzQhUBWlhYF3KjfsyGQTdcRnOV/ZMug
HTz8llvkV2gHIMVE/l3RDIzt3zOLf+zR+80sitd/lyxfklQnDZ3jWPWlipDQ2IUjdDRhmcLgYhfd
IZSWjAL4YtG5S8BA+Jb3ITcxuW1aVTfFjPR1vksfRutQ+KWRfblq1y+tajZP+6gUH5tZpSkTiVU3
l5I6UA776K94mQ6CNka0wpjlFlKFspecQU7dVSagzFRtL9O81GhmD0msHFbtDVtWu9ua5EHblSS3
zN5Yft6WUY6na0EsBFWib5c78iLTjBuHmxp35vK0WcV8yZCW9FCDsR+sWrcqmiKLq2ccZBoQlh6d
IbNGZMdsjA9droIdhfY2Ws3VjizaQILWhm3RuO7r0Zbs3JE1mqWlwh4fEaiFtV3ttg+5TZ/9nmfb
N6jup8DuTWAK1lUEzfDqmdOq4VLZdbT0KVwBM24MjSxk/ROZojPUA2+wQOG9VpC8yXS5H5QmKDfJ
9OmomaMkg5+bIsGVDqhuT4h3c0LjPn2o9EPmZ9r1vOwT2dK1U+poSpcqQrV5de1xBx4yIiYCoZL5
YF0TcibNsp+vlF9IRx2uN9d8WIISBqXAsuYhRtA8uhrqJ2stM18Z6G+GAWZw25HeRDvRUYHS9Ybs
cr/CAyltWTARzSrL+kRDMQlfuILrBpb8wrBv6pH8DXq+gMx03YjQeTjzOKH+3yjEwil+TpQ26NPm
POkJjXtTrUA9dwBK0tc02O0k1+iyM9zDodoe63zpb6bxWt4b/Xhw8U7AeYyV/WXQRiq47aTF6Urq
SN8b6AsTuf0wm0v7OM9kO7N0MiEHswwq0dqY4Ex29GUvtEoWa95/mCb4uehkpmFGMmoiWrX6+O8N
Rv9znUXMxF/bwpuXdsxeqj8xh3zsuzm05J9UgkXjQOXk3an7vZcIwwskxNRMBBexKIT/GmfKiMah
MWejXMHBj9X7Lc6Uf4LLRfRUC48ATvPD3zOHIp78My+Rb/i9ORwggS3nrpNI2Sudqw1wLa3kXK5l
foTddBGyIwiFUFcoDo6+KZ8Vg05JS3qY6uWmW9vjSDQj58VrUtadO2nNZwUtn6FeP/eS6J9Xv+T6
owajYVhM92pP0mdW6jd6WJ8kdfuU7csTNpPT24a6Tx5odhxJqqVDTiOHll2aJBVcnU7TF1lgj/Zl
gsgREqsyrFr6UzMT/ZSWDNaazT10+gb6Ej0Z0AkXlJwlI04bOCvn7Us1KlGrw3i5K08q6XRXg9/W
NSw5gvlCeCQP135+SJX+UzYYr+uof97k/NtkZ6cNlTQnV9WPBUzFE9Sf02j9XHWEr5pQ2EpWM5Qn
87awaEmnA6lps8e1YxSDZcCETI6rNktfN3vSqcpTmi6Ahw79t0FbHtqNpjqzKuMlzS1HXa/klLs9
pdYE5hHGkYlWCjAZamaIhO9FVmB+smrwiXkOxXqeidbxHGIWaaf/cwccDnuFWo2Ir+x1fKgW1LaN
8d7aG4DZxsWWSuVolFooyWb2XNo7Cpv2Z5SFFz9RAZCb/eWay0C8oLzzVKvMAmpc9GsZY5RuJQGt
PD6hJQ4Lgq3OAL0QGgs7c6eHbsrXm+ww5lE3lKE812Dj7Gm+3dP+8HW1OhhltNds7SD5sHVAUSmQ
yhWWEBRXwIvOYMBa+c4ekFNp1VGwFKTg0TZ4PQoxN02idpFeQpyMhq7xliElwwlifxeF/7eVj/8T
zZYIQ//aYj1OfX6FnusPJkt85Lu1kg7aT6g+orCk05Oq4cZhF34pDR+sn2AM1uA7R8cJEk4FU/KL
vTKIdzFvMqCG7/k0LvhraRguK0XRMSc0v4JSUJS/Y69UulD/YLAOdEkTblu2aIw1ELn8sTac92Tf
roMBkUXa9MSEsIZaEOE4Wlor7kGyACsVm59kNNiV9THdkspTk/1yhRnzNBPhDBDywRKQT2Gdwuth
dE63FGZcS3KkwqsO2cS2I9RQunqfzje9nt+tmg5yXsjhyZXq2kpHcU6UGyHTvKqAqK28ckTJOjB6
2seJcd1Gg3FjgoK9sGt6LYv8PpdgM0rM64euOoDgsq03DS2TwCqHO1PdAfZtPRyVekoqzdeWQvIk
1DyjOoVIHNigaW2Pk9KA5s+fJFkjPWSjn1lLbaRqIy2l1XUNhrUOCpVKkDXQ3porgM1zu2qjQls/
2WsTTd20uJKefkjLLnnqk+S1nb6NaADCAKiBYG60Odyu0gKt7vZNUybkj7ovqXJbaxlyQAMpelnp
pPMOmU0FnKPPVetRK/Y8TObkRaPL3s0Mw0H0MHXHGfWmLQPWbwG57vG8j+qmnq6QCzeLCZquHGl1
VQwj0NbD6u8gSLvqcWlr7WKkKc1RFFyTbYJKRdARFxtSVutzN6qTo0rafPxf1J3HcuTKlmW/CGbQ
YhpaksGg5gRGZjIdcGjlDuDrewWf7NtdVVZWo3qDMJL3ZWYQAbgfP2fvtYsJrf/Ab2PmBFaIDBlh
SF1fjfBeqrth/JzjKluGqn8FxcDeVspN35bdau69BaCjZG02Fpnv+hUpmoSz47Y7y/Bf+7jfpz7x
FBHwxpV0zF0S0SEddHyfdN0vh24mqFdR7I2hiFc8IlB++s8wz2oKQj5Cl2bRJjO/DEtzte3mSQcq
Osfscq6qzIs7N4egbvuF3c07E1A3taeBZpjFM7RvfRNvqlZ+4NirQpTQGA259O2SNzERPJlXxHAS
qrRJmdhNiMXaPlkiNQrBCbm4+mKN2wMHdt0wUhnko2UmmrTOUaxsxs11Hg0Hm9L2RjKbNl3Qs8Cb
/Vdl1ydnDLxdcjLcqT6OscWd3NvbXvrsocyKc47TrM83GGs4r0KwkdouqiPneXdZZf6Ra8KUzH6S
blLvb6nEOkFk5Ins2kYfZEgBnW7iaJkM7PkOc/dU8silvp2T/9HXG8hQCMKz+iyBlYLLXHU8EItY
OvW+gmaziuyaO61SYlUEILznAGXkLKJtGBMK7cm+WM++gZ/H8WDS2fknx4d0oYOuWTEIzb35vrXQ
hJQAnMoBJ5iX847J7ty5c4DUwSxwiwRlzKA6ekj4kNZt9xYIOKUBLQbV+PbKzeKHXo4ERb3m3p3W
7kucWxaVPAOkUZQ4QHBVuexetYlsFkrYqiY5yMoDrJJpNq4mHwxZhce76FJ1ryF5Ncba7vKMRYVs
60Q3CDeLRm81gVlLWQ0MGn2YywmHKhJYnn2BfjqCHU4TnQewc06gkDHkdMXOSudLaabDvchRTqb5
Vxu1H/nofdpl8VsJpl2NUwabqQr3FR3m2+BtrZviPeipuSpBOqPyKkhymgFsiiRzTQDbNp0s986t
su2UkOJEa6y+tBkgVEOYF9GP0TkUEWY0w/sl52bYJYF8llVGmOo8rWV1LRj68X69cVN7Ntl0M3lo
ItsKxXNM+i3oMz95qZVAvW6rRx1R86nSSoh2gs4aTnzE5Y3LtGsQ1bE2+KCMZHdUbvs6MMONHS8C
vgrQKfjtJ22509kES1g7dAWVA+c7jh5lg/VJzZcxObsdhzNfx1jKyBYfw9pfc1LmVtNvTGz3uhsV
1Pz+EtnjpWLeuAhNYvZaQz7nHwXZwYc4d/40WQRlanjMq6vVUy85XgWQUEbftH2PbUKAkE9UaFKB
Hrdzt1jEXnyO8nI1lmLalATQro1hZAQLIXvUN10cJNeFJe2N9LhZxhvcvjdy0s9skS9qW3Xg29TD
XDOqt7zpTko/A2AM/CnLHzxZfftpfAkjq904zqOvBqZDg/XRkFRmUntWTjYeU6deFroG71ukZNmx
WAyV5hBK27SDyLVgroSwhoFE2Q9QZk3uk8D4DpX/R9ByddKHEPT/aVDVQ87U6raRfremAXA39F9d
YF7rwr59mlVvrNzgPWH9WTRds4P/aO8Dlu1FobpzMNrJUrkE9SkdtAsR1IdpUseyeejMRCwpsLvj
1IXv/ogY18uveojns83g9GhaiKV6B2x+pE/QayOCi9svryYZOYs+imxsj3PE+KQ0kKXMU0Q8Bgdc
UhaAdSHBuPcHa2slq5zB+u3+de6SzsPlkbVvXQVVKU0zhkpui5kuhBaQNNtitIt9nmq59KwYmXVJ
ZEgj3K1XJ99el6ydWyIRD3NxbMfHLI3PNFg/HVT7vUv3wXHIo5uuqgvvi2DYm7bxURnGs5tm30bB
LmiQtGS7V5lQHcQwqCtrPgFGomGgrvy+uHZHCzlZFFAYJE+zwP2ihoWKp5Jgxd1Ump/CAFgPLhSD
c7CwaribVcgm4lUnSo2tYxq/y0zhxXA0wRfTOWOLOSmdHav03AyQ5ovwtS5oMNtjcgERU3aQ+1/a
YfYWfe5ito3h+XG/bGi1PJsdSALuCzgz2r+ME1vTPJ9n23skKOXQDeeAswMtXLGj9TqtKuBpzKim
RSBgRxkyprPRYAQwc0wOZV2tqhuz0WNIsnJvOd8BrHNXjicOOYd4Lu6zSEZrORLs4RWbrHVXk0ND
OfMqIrXjB4tu/k7UEz6kKXqreoxFA8tQIoI/oC9xHnrq6hXuU1AgZSjHZ237ycILn6nfkBNozJt+
9VkIkAA8TD23nhXG70aM5D3sv3QW4xylgb6OadOvwr4menrmc0mS4RjXyYV9cxdZAx5+27mz7eSa
AFlfwgw/WyradMP8y4191vU6FWudjdho+y8yZ/hk3Gmrq6zdaA+sk+xT7LJwPuzC6SkHm0tcEu4N
tnySwz18SBwAWu4DzpSEHZbpasjGdaHj5CyNoT60fbVx+4jcuSDd5iVzSo/r2JMS0eluV1Op8/lO
qygmczQq0VVNomuOPVVZeeMCze2MKyMgnGUoDMpgBEY07zLiDLZCgorSOuQ0OVIvJl2TbI0sunY1
yQqKUJtlKxoMlCT0UX9iTemjB2Mm/6OhC0VyNgJ6u3/tVDnu8mAm9qvbZL2F2UsJalEXY0hnkuzu
Q3iYxG9Hj9AOTesCCvzF6zyk9qHPUm/mDBAS8TQnjbMbMAHWTREchW3DmLT0pqOpCh6lCFZ6wukg
df5cp/YWgV9+tiaxQ3v3J3Qa876WDYD+zuiWleuSRRLsDSR7S1NT2jnK2g4FV0tTW00GsR6dte9F
vS5yVu1CzAHIrAnUfIPyB6zbzurs76n11tpgDtFoSDDaz1sGUVcJOfce+Q6wR/EWBIa7UWkN5mSd
gHxUCuoegd3tRjrhk9mDPytG3HJFQslo0ipuPGwdvh+tUwr3siz3fiqA2pvGDcaVeZDPoi1lmGQd
G05wKEkp6Mh8t/tFmA0ld5BLAHe4srKEwzDR9BDDp0tZktISP8h51kQouI9NCVEx8xdDSWRBz5a2
4jFHKWXZ/JXeM2k9qrKCBzRelqEZmghWGjNjJGb2Gaag1v4g4clGwpXhmnIN5kfQM22X43walXdh
qz30lSx8NUJzEtP/FD7IUWWO5OO4P4h1fVCljSHiGpjjcPxCO7U0+6q47zQ+/mpkex559Mbapxqc
nXkROPn30IoHQo/iA0yyjahnC2WOWLiJeIPUnyxabmh6nCdXIKiNMxNNoDF0LD8tXc4oeje5XyFj
RfU69wiJz9BALInseZFJyVM9WfidxYypWMxEUSVBB+uLx70wFLi4nhopS4Yvy2GZn4gcJYMKQ6p0
rc1o8UAZXlustXNmry13rtk9G/HI6MyCvWY7El4JS2xXRuHB5PAW6+INdcg1cxVyqSo5q2k4uUUY
7VUJA6Wrn63Sezapo/qR5QmNxA7V37PVpte5Dl9j07+EysaiRCdso4O6XvQ2QLVWG3tlhvBzlISk
MY7T8cZ3L8hfP846J8kjJey9ixvMTMGEvzqif1QNxt6KMORVxZFsYWzDxvAdReS80iGABdcVxYG0
R/54sais6p1om3Hd+uUpmEfMiUXNTt42FvB+x+G3tPbM9PZWHS3Mmr1adu2vZu7fHaN3NvEcDJsG
Pel6soS9SkOu1A2Ja5Vdth9m5h4VyfN1Gmy9KezAU1blmo+dzhmJOX4gHrrOfeyhJ26nlPMBoSa4
BAEeNXWC5HZOdknrt+SP3nYaxtvMREIcdkXvr93YoX+k3Bm0Yto+aHNccs59bYqUbAT7KbGAFlet
/xE20bgvKv/Dnplch0bBsar31lXCVNQmrDwdp/Qa2b1CjN1uQ089OswvNrJyklUgVLOnUk789DX2
s0+ddaxcPcI9HhswzH0VY8MOWfM2hiL5SwBXhDeNHhH0U9SmK6cy7bfJrJCUTou0sJ0zR3Rs1dS6
s5+4j27TJMvbUV3ZtLlQfwA8kKV7+HlBglDshGtl9apJ2NrLiF+2H+1+7RuMsOM31+hdfMRdBqaV
pWOikesYc7oIUutkpmXybu3Q7PR7Grkzz7cRnCI7vTByMPZVfKs35wzecwLido7jkzcEmJzKau/U
dn62i65AH6wJXAmM6hHQ/6ZKM2zDlqqJsWW0XTVkeLk5k4Ym+zIKTsB2m2TMbbS8t28DK4J6oLho
1PgaM8vCavu7IZ3CsyyG6tIRB2H5It5LdE6JLjHPzyxoEk3AkUlhtE3N4DJUrndSIylBykj8U+hm
3L6Wfztk+MW+T8xzNInCXKi8SegfWHzJNVlqN1q4Q5zs26Jj6eDOJMeJr35eMq8pN30pv0U94v27
vTSTSDdUAOnCy2zzziYsYjv5FUjLuXAU05o0Ovy89Lr9+1dWm9y1fRSB/LXKqwpQJnWlyeXzi8Vo
VvmxEoaFGAAIdFsWztouyJcpghkyTK2TlQglcXoTYlwiiA2b6ypL7j6bvbWbOxvjAfmq/P0kiZhv
riCLJXcnomLLzNxq6raVUJJK1+xqIJywnvtQi3uXdKFjWLnHeMTbRvrGFXiweyxLerldUg5v5asj
DMx1mrCcOvHry89LHgBE9B0Ex9HQNZsqa8xFlYtLOCF7H109odZPOeRVLPW02kJ552gNL5iIvtNo
44BDG9YvHAJGToLh1qmOYOs7gd6IaLCOnHDEqhnIYEjdXhxzw0rRV3h007ScJV7OIrbWOiW5g2Ax
5BN5X+yDJKWvTbTZE03pYCHt8DiW/vBCkf9akMN3Ck0WtdGlq9H4Y3EUiNIXCY/1oqmi5tDaFtr6
ku2gUQGJJSDquzkqrzy9MOu6xr7nHn4fucsvvrXJfN5W1YnmCO1xGMbsCvnUXw4zSazA6Vkm2R+u
qSLrL2wT40lY4Lfbo5MXPWG/ob4PQQof4yA+choVd6X63XYeMRx9m75BF662EnLm0qVRwaMaEXSR
xECkx9Z7VGKgsi/taNvEelz1g9Ov0tLK18Xc1qtRJPIBTWlxh75jTWgPNQ2D5WOlovVgxSE8SzfY
arPeual0L94diub0aLSKFLBs0kut5XAbcZADnw/byNVgbdwetpp76ewW1gRrD9VPXtx7g8rXRljj
ak/biufNORMONO60A76z1nXJkzxy4sLMQ+iagw1Xxqe5lHtf2sVhKpPxHHRwyBsZQM3QznRn1UiA
ghS9nOynu5+XMQab7TZVefF9685vk+m1zYjismREek5w4xg7+lzH0jp3AgMDNQh7eHAKgv4rcLCd
pDaxdSNL91IJVjwOndm5LR+trB0e0Ovk+6rhBErW3HBmJLw1aeAkwRPX9M+Y62BDSXLrlo7Nph95
HH1pbLKQWyS3oJeF8nO8VbphU2RLo5mrDfnT5frTSnN1MI3mqAyo0XOLUzli4qPSuN/02s6XQ49y
JfTJLZqdfNqEDnUVncfpiQ3+PeoGg9PIbXPIo/Ytsqo1J2lSaQqVPHgc5FVfqmc/S76YC90PUyzW
MPWNtfNClKW/Iux6XvBU5ajbn5kiTvcdaNImGkjdU8E5KDjJYrWIh7i8OOmwMQMm8UUYVocBBf3C
J2V91XDR517N+H1MWowy/n27jAtQ1Nicg+GJpfWSTKtetPrE0XvfymYid1sDbKyoJuKmeU4NQrMa
Xdd7J4TUl4sU5bqFO2XW301V0Cy0RUdcDnnuTDwh1wejTyQCGWKREx/iOG8ewhqTeM9nHOYPsVHo
2xpDCB4H2V3ccUIsRzMk4FO1qybO0D3MSbfsI+j+QRVwGAlQOzgVpvSM6yyJBFr5fr31KZTW0eSv
CsRaS7/u3I0pfzcEsOxN7X343QxWO4/PZel/GsXtSOiCYHawXEtxi7KcmHQ2XMJaDdNB2TJbDX42
cdWfyWFUrxb36tpy6nCvUTPtNRwYbZE5fAsnFy6zKgL4IOt3rOXVgKG+pkFp1D0oCjIZkLxbBCGa
r74Vv0q/u9TmfcDycwp631wEOuJWUxG+66RKOA6pw+hwiRDl9XuKY7adYViKgSsacAMubzoUn9Hd
YULcy+ii+pwtr9yRKZmRimCLj4ZQAUcme6E8VLGh+A4hTiZRsm0cgsuLKYnv5jggZiOc0w27E2KH
zHX2NWq9lmjUY9Bn3CYSBn1pgBIwx4fO5s/1xsM0UfiU0Lnj0aFUiJW5ywiF3N5EBU6YvwWKwLUC
ka8dVhyIpSLvr6acmDR49yaAknVbo7S9y4zaOGC0Bb5AWEOQEZgkRfeHh7hbsggxysxoPXA7z3Qy
rqEkVjx1W5/QVqRyrl1eWbd78tZjZCflYJ3Y/+/JUaKUqkrcJjb1fOrWa3sAn0+HI0Bn4aNwJLgU
i93J8V1QcAr4r1WA8okUxAdZBWtZguWJv332waNilLK2haGhRPvgshpXbpS9aTSL9ODI/D1m9JF6
w51sGVUHjpIb72Z4GQYst11kritzRgXU8uZiYTUnxjpfYxgBhPQgxTi0tIsMIFwaqR0nZ0AvRecf
6Uo2BzwskFzyoNnl9nnwbHnVNkPjMp9fqxCrGLuOfZRG9lpOTcU/WNWPc0KQvAJXj2zFcLAc9M66
qFBSi8YmZbExAcMUJG+hpzyg4Ha2BLlCBnhJVQmNeZxZVnPO2djfekw0BMKAW/Mt4FNOp187Fz4q
wqAP0alxNRR0zaRhk3+apW9xntwjIJfXxiHd0PHTbafoSdVGSIMrnSAfkFGYufN7l/YY+dkWNi7P
7QXNYcsMcVfW5YahkLorLX0XEyVy6JtyN2s7XZQtIzi/LsLlRKIKGROgG24rfe4Fr67giTOdFKJG
NkwsL+Jlqlz/fkzoRRU1dDp/ynYts6zRJlQ9wPqSaCKpuKKm9Wo75WbO02ljN9gOk4rmfhyQg0pD
mdaz9zh5w3xKZMyNqwvQfKFFq5THM2rwOaWT3DSSuMDBDadFkkn0oEDMbh82amwGHLcDnzsP6YNK
qpeyjH7Hcuy3XeFme7Rc20ZRlUKjX05TRffInQ++l004WY4Ub0WJ0N3ribF1m8eyTaFPFXyePVOt
Bc/AKp6T5xRFEUh0BJbINEEh2g5H2S5+YJtMXv3KIiqyma+TGChLnAbeXdQuPXq3y5I1zW2Gcu3x
KK1aVo+VNcq96zfByiyaYJuIRZ7DUW/sPz3HPB5psdWGQ23g9d9GZV1dVdOqGC4kyfjksU3f0gTb
WiPZ7D2O8/3oqVUQbu02g/AVOOY+lPquyQH2jDkn9aD4nTQf7t3Ym/5XlQHryOy3jq2I46EFaXcI
iGIz2fQ/VS9+m8UtHREbFzFCAlr6XKqlS0DvgpOARQGEuCxNP2Z5w2ZQPnK3tyzZ9S82hAttGccF
fUiZs1IiPqZg12NXPGdJ8uENdIFnAPgL4Xub9HOyGrXOrZRZrCexI9bJLkZIVXjqULfWNSojkGH2
zPhR4/6tfSBFY/oRJ8Qi2awgoq4/06h4nOJSbGvMATOZl8syBx0+qYrW5HCf4cK0uEIr14u+Ap9G
v5L6hfCfcOUlTU4car3Oqvk5swnLnog9bvSZ2RaqvSmDOp56vz3sd9NBao8wzzwlMDOF71G9ocbN
kVp3zPk0TEsK28BASjv35ofspmt6Sfs0WrUo+dYtajqO4ntcvXeTbL/JpIXZo/q7Eg0yihyfxuBp
HpEZ5kb/lcUt7GDOkcJ+ng0M1u3FHm6TQJcI47W2aRTzaYISFN2m9IGaifIXgdYXqQmIm5gmcNxf
VQZBtuwWLZM6A2kz4sVYH8g3+8xD+TBotOKBZb/5cThuaUYgYqYeXvg17a72JjgeOAziUuXzTv3F
7Dlcip6aNIjdvexyWpqS5Ao9r/IbdyrrTGBXI6M3yZ0hGuJH8jKkDZE+jVn37GTFt5mM9Cegk4mu
X01T+6Rb/xgKv78m0fw2JBEsfuNB25fMdP+ohLtv6tjisabjPw2+WOHOMhE8Q5n7FKqXwEHnjn47
WmZGR+JSAeco7+D/loEijChE9B68cI6/+LD8F5l3NtvxrdDzvqiHsx19+Q2dRNV9kEhxN07d1dTD
vCf+4caXr76rPPvVkVCzHFS5HelBnUZFJ4Nh8n5O+ZcqfTQiRTKoxyzNbqjOlXF2ngt+v5xRFHmp
lND1UK0SGiRp2amFOcbONsrKX9qf9nU8HHXYHHWWPot2/A698VwUFNmOgwgycerzLohfkKRjsBva
5yaIDl5MmRzcE9N4TiAuUqpspxlJQkhpcYdjjvAY7M5DcLtsdKeFKX6HfXefDQ5RAsXcLHvBgYHo
nDaX3nIg6X1hTP6tE8LmR0bwPDDGocfKdtnsHbbSYAZ+xLiJhCAC0QlmIgOexFeiPNV0toPy3p5P
ftQcKUXUAQ0FSDPO6dxi0hWQvNBgHW4Zgb3yrh1Op21IfiWOR3cVYlukwYd4Av0+xQ9uGu17u5AQ
07VBduCix5qcDwVcURyiyKvyekv8+apqNbmEPWVR2e1SwQ3ZfsdOya9XFr/K0AGaM+DzvG3I9tSQ
ZBC9xf4sOB9U3/xndHF0/aRz57rhc+TfQiwSSvJ8OPl1vSaX58Fx6rdaH3qve4qq4dZi80hgssDV
9e3OtZxpP9vdrs8vZkGJlzYDnKMGpTyKAJP7uXfzU6gEpnkK1EwDsyl4sjK4XF3+lPnmY0dIZU8e
99JBDayR12qjerCr4CS58dM6JCdS382K02xrk4PKhRq8dSTqhAfSvDCip04AjpkKknvppMv6zQ7L
jzToyFsq5ivBH9PSxNqxxNVVRdZVhvdt3Z5cViu7qBHeDvApmx572u2gS9AQMRQHtzG3EbO8tvFM
Tuh3QaFu0//OXjXHsht4F0bR7HDhRxgr+ySE8UacEloT+HspCdGWIrjC1+G+LzjBjlPorkPPATmF
2WtTW+Gy9QS8tKnieJB0l3EgGhRYg7WspB4WvhjhtBX9dVb+zgxKefMNEIQ90SIrXQXsvHseO3Nv
OgF9rl4dNDFj3IH1sRWPsnUfQJ2gYNEY6Dv/hWEJC1BN4cL7pIQZos84L345OLMzb/yDNW/rOqP1
NvuXOGmRk9vTp/L46zNM7/bgQ7KyJHadmQlXVtRIdmBXFgMD+EinX/5tQOarjWDOz8iuog/qnlWR
2NvAIsNXea+GhxwQHWG0mYbfZsf64NT9o+f475NK++3cROeBQUNuJOt+Mi42gpapamFH+Xmx0q+i
bJ5Lr4YJl6iRxC4LEXGGd55ga7QU+Z85sG99FqtkqEp5HvIojCJ8i6geqAlHRIbORozduALkwdmh
gWoVTe666ajRooT2uCtAc2O+VrlVHN0IYrEXfjSpP29KZyY4kD9GsxoxUIEC21PTp2m35i6q3bd0
tjbm4BoHVoCjngHxYjQE86+D36Xbm+tBM1LtLf9CqlWSkMha9ump9Mx4G5i5c3B6JZbk0f7q0xeK
y36Ve+Azh7y1DwXhH8vardmIjq4lQlgK8tqbRNLlHiR7i8IvccU9SqZ6WY/MKirtmzvL1s9BdevM
8k4VvyCbRyp3ESSRZVa0JMVbzqdpJtC2JIFEtZXct/bwkUfTfI/Ug+p47IicdsE1sCxcKxdmVCR4
ImzkqYZfr//7quz/SSTH/1o6jmWBQvqPRZD7X9/5Zwlq6F/gp58/8XcNpEX6RoRY0SQP0gFzcwPd
/F0DaRPZYTuYKlDoRRFKSKA6/9BAEuhJIUTW5z+8ff/UQPr8hTeBZMS40/ybcvK/4eyz/xJq47pE
ivqmFbnYbABTOX8x+Ek3T6LUA7lA1HGIcCmkAe5mUOvng0pkuY684VrX2e/cz4JjjLn1rp1tohBC
d6GTdD7pUoesJHlw8kyO7WPWPDYhIGVZ1NCfzdzb/NvF/f9Rov4i2cRgTcAmV+CGxAptslD/b615
5Ge+n45uts5o7x28WkXLyU+PiWu+WE3L/k5gtkIOE0QxfJTU8zdBxNoppgotGIb6wDL+9mT8h3FY
t8/p32TvHm/Jdk2faFS0xxhBgr/I30d6bLSakXcYyiJi7TbYtsJ9E1r33lzeT75U77cpskOfLEVD
8Gz4rXVnTeHL0EEClFh1JxZ1e3iP/OFYG7SQFEeiTZ7kiOB9WLW0j5aqdT7/80t5M5j/5X0HvGFQ
Sz7/syPrL/C8qDCyYa476JmjvZ0JNKdliBbVHNPm3dVMKv38yTUU06Gggj3o6vzBQpZUWlW59fVM
OlRYSBp4wxM63+JpsP8ofCw+3bpSG/NRo4CbUj39FwkTUMn+nwtuW37AncvTEfpc+7/etEMT1UVu
M47m9gUP4zmnf70IVvP9pLAV/vPnU5C6J8An7okI1Zip8e3LxsEsiuQoJYDxH3+BMXbuKcR/sbCd
BiBz1AMDQfR6ZEMG33H76udnP9/2tUQtkVTB4l//gYxL7abzfWM46aWu2vbe6g5GnMpLdHv5+TFt
PL0Wqvoalfnex+b80ClhPvS6owfoFg/dbVyfO6qHF+FST7dtd/QKXFUFN/sD9Xe3hNWWfpR4LaJw
2IZJY71Ns+iROI7WHQrC9JCOcbcNI/WGss8+ZSE6TD1S+EJLIiIu/ef3piW7B3e0/jR9Ye08RuF3
XYrkpZxjf9WJuvRWzMKZ22bBYWyN+tRJ7hC3zyAfhlVz+vmZiNB1po1/ILVRnWLfVKefr1js1Kka
4+KA2n+FPRWVSBm6ERHhwDVRnsEiD+zuOMpCM3/qbRydNt7i2wsDgiZYtyJn/PXzU9WWJUTj8LVB
J0K9JWmm4qytFnKUKaFxvHiG4a7bGOA1ozf7yCnL+rcX5RkC3NR917ScKfpaLA2jeHXSplgbpmw/
TPspTSzjrS9nvWO3rzY/P7YquepD1bxOJipe6XzLPsPAMffly2wF5gbZiIE3zy9fjCbO17NHu2q+
fRvZLcazTrX7FiH6JW6dUy6I3mztCGx3anSPgvUdVo28qqLtkYPxI8zCJHZkzXD8+dbSLeLCAIhq
h6JATvN4je1yvGoZUniGTbj/288KCC1Cu6uf75Lb/00m/AJUOdPq5w+0OSfgSs5ijykHaAFHBmXm
/XVsZvdcjPpv3/UYvg7OFL+2oYlRJBNzdcxJeCaSc/JWLeAjX/APe8PQc4CIXJRytORmgEexa4TL
YhiS9c+3wuxZc2//AfKJPiWgG4yoSdeGRK4ZjOgIczHX9eLnS6ExDsUocGRudMXCSu35kNm6R0ow
kitviWpcBrJWx+j2EscGF6ftO8bILY9ekhgwVdz40JLTe8jTj76S/tFUKaDs1hL39iA6lDANgZki
R08eN7gX7QoobEQft+uzAlFgn6F9IAzBCN1VSp/8WnjRSTAQeLBCSMi6Kg8yMhwAYobAmaLjQ+3G
FYVZ6Z1H64U5WXDnZMilBcecfVhUv/qwl1slSwRdQopnr0ygHDGDXaN3D4/AqGTsHgsP43PqGx6W
v6E8TvLmZf750po4QgQjsb+Cc8wZjdLVhTaXjnV1V1QDmuQiy7ZkFhJxG6h5NQ0Yd1wdTHs1kr7q
Wc+GB+CbI+37BN1c+blY5uGN8e013qmtTU7zNo9A5kh517LjLxOGK3eUuymCkTA41rG6x1zPwS4I
19Jyu0tfBMbOdBjLoY31HtHb2vcNU/Y8c9HyzGpcm33KKIcJ5pnx97IO8OIXwrnWOrSuaDi3VWc0
Kyy76X6sLHVOaveUedFV8qy9ZAE6eaHUnTBEcYHzwYh1PGQzo0UvXmnCGaXGVBTIaIFCBIp5EtmM
2vximdFQsbsORnANNE3aOwQqKaC/hJQEW51Cw6pp8hS0uawaEJvFYSp1vyuZkwWQolk3YIzburvH
V+YShZhw2WIfGT6mrUsVxysTjdYe3ztSf48TnJlW2T6ax18RAuULY6z3qPK7HUwmtKl+rwh/SvVO
CFRkC6KQ9dEboGwnMiXVKbVvPS2/fCATDWcoekPz9sLzsORWzZd2xEJoRUP8Gicu6aSz99SyIjU5
nYmR5EtdyumFlt5rYwTp2pnoy07J7fbIZv+QKVRGnd+da0UKOtp37mcZjGvDtb+aCZltjdp5F+d4
OSKpvlxDD3dYdC48GunTz0sp7F2McTaKSQ3YkMKYnu2bciPou/zcMIfVkLTcV2hc85MM/QOm17Vn
dfoxH8dzLgYyNcbJW1IyNsd49sYL+br2zpiM/0PUefTIjaxL9BclQJc02/LetFGPtCE00oieSSY9
f/07LD3gLm4tLgbq7ipWmvgiTryJWe/N0pmeLjwq8meXsAyMiyNwfbO/4x0wWj7vuI+uqsuZQXVX
QtTmLcQIsFHO6F+L1M0RY5txhelSHlTYiKs5GGDH4n/niGcvbHJ1VSX9JakefoXaW2vbyC5mGX7X
5JB2oFfNc5/sK4zcDzVM+glycVW3XHBjt/cYoc1KMmaasEZ2Bn0BEHOGdNzU+MbnOZRnKwowqUlF
Fgfb8a1ZXqYKe4pdJfOOyAP3YM9lpRxvc2KII4OYHvMe5aMqgKmQeTkddkDLVrkTxx8TWRYKqHcU
eXrPIJgZmZpjKLZhG6c8shTBaMpWlr+pJwiHr0aFW1zZ0yVX7a9cWt/jPMZT5y791o2Yt2HYOwen
IiFg2cwJweFUDiX32OmrDZPm+A044b+jVdGuXNnTGVYeuT+MFZk+K//dqHIXF5b3c2jwUlhpHaAA
2cZ6aLuG0iGKK40Cp3fsdY+28/Bq21kKq42fYtsjtS9Jd6FM9Fs4dhF7e+Xt6fTMkGYG8y3kMNG1
2e8sNpNrD8wqcRiUrjJOzGfPJEzuCu/cmS3j65aMciZA8veTc1Gz/ydRon2E44VABgFBUh8evvPR
j/1VnuKMJOWYczTH9DeyvZjQNLPBRrseY7UroI6cqFLnWFviPasTwDxxT3lbnddro25/BUlU7GL9
RZ7zVqdDsAEX4O4IqiGl/TKsBJR+NDqbeLGYmEpf4tLim1UB3wkChiuGUR5MycpEwzSxATwyl5Yv
RFmELEE8ZkGtKgY5sXVpHflt8nNxFnX5WTsNg0BcBV09rq0orNelGc1Y7nIqUiQate0lT9ToVRsv
8rdf0W/VNsHOb5r7gBRwGvI+2nkjYpw9+acuZjaFGYkmId9ursEY/onqgOKKxqPQKTa/SjfxdnLq
3pKKc0XlmDcuJ+U5HrFxRn4EFUXStpV7jCpXCq/YpiuBi4tSwvakZ5tmxQ4UuFnjlKyxOZtr0Vc/
sAXLs43UvupIt6/iQk2MN7oYAccrP4KQsXKMVzU2G/ravPlPhCXpTPlrdq6Uh2kt64MNZ0ybXTxc
SxDHxyj2gM83FTPA5Tsb+ztzRL1s+86AIB+UG3P5EvRRaW15vKVZVWeB73XXTPUvV88lW3USbmYX
USmhTQMT7IlQvnWCmlgOnFyLlGlZ1cfn5VqrsyLg/Fjx/Kkrwa72NA99tg5YFDfZGPoXbG3HbHSz
w+tY0S5ni8TZ+ZR+G5eQ6ReYzBDAoZU8OYX7N3CMLgMX4d+jeeuFVHxS//6vvy/qQN4rYs97L7Bp
x53S8lRhbWYwF/m4omV/6c2pOeC0+Jh0PbHBhpc86PXh5R1qXJsuAUES9rVWmm42bGvFWukPs3mG
aDKulM7NrU+C7Pq/FxNb7KokvbYeJ+Moo55glBliOMQlhmkbhIBs8VQQ9yAGwizsQFVwsa5wz3Ac
Hn7SLuxe4lh+kNBNDrbRqOPoEXgR5WJ1xv7tDW8l2TKjJKbOHB7ifzoDYFV4K4Yo/uGrEU+kp9Vt
LCyM+6AKGJ7a9mPwnB9JSBrHq/x9tay/QzdScMD8KQGNOV0jZ9YXHDiy4jJGggZ/TtYSMcAwXeT2
XXBmdCYv+tAZfWEm0UNHJL8aZcq9H5HF8CaPdiGn+Qe/S71NJyiLpehWhlPxp3A5dYt4pYTBMI9+
3HcVhRsE3PipnO7sWzz4Sds0+07o70QeMLyTq8k7fTNjURyrNP16bUdF19vXEVM5c8oaRdCWd0Mn
wXWoh349N6m71w2bSlLALyvmzwiLGUWcXw65ys///445Ln6pxqE0bUCyrPs+ueVNUCxWxeukSfjk
ZXmaWw9RsfhuDTLaxzatyZE8B0nX0l+d0dUURFTN5Ej25Neau/CiH91UJOBFsvocs1Pw0WP8GvBA
0q2F327V2t1wkOQINuAro51hFIq+6+qfyYr8sxG+zV01cvp0ykuf1XQH5gU8nmZQdzldvOE/12nm
HzINTqkVXeZOGt9DtOldCwH1gFPXubklg190kphxIZ/FXBXNV+O2v5QI1C/PJ0gUpU53abBkXABA
UuAxcnQJsjSmy6EDaUEYqq5xEVFdHuo+P77OCF5bI0dbBA4i7V/CMD4pd6TL1Qjfay/BFIC1FrWi
IvEfCHC8yXIHFKMbn+FK//H9pjqNM9XYA/NNvjCDXke2rA/kzYNjYnn7MvQ3duPu3JjpqkgI/I8R
Cy708YvPG/KQi886Vj2zo3iZ2U59yUeCg8Rz/aOj2nfuvDQzpfmHjzu39jQVpjGJoI67+9ZSM6OU
MD9zGNPrLkv8a+K13rWZB+xJxtBuFCkJLC0NhV6SNTnSE0pEGVMZpBGQJr+T34R0oBB47gMUpXuN
ZA0FLuy4c/pYw/q8NLe51SMN2ZF1nuLqZ5SZ5Uck9S0acVCNilA9biimxkwNZgw6jzzg22PVjDVS
nDF97+pjyRjg3FlFsFa1U27doog2vSfzQ9KeWJbMt0YGnKlzf0esMF5ZbO1PhpkhToNBHVVfx5eY
oQxYlAVwwzBVKQJhTkGIpGQQe7F//H30I6twH0VrO9vSjjOMHBo9207MEz4BarS7gKxE9tkU0oT+
CgtaO+r4+i62eUnLoiPX46ybU5Amb68VUGUttaDYSglrzt3KAVOy0y3++ij2vxExpBlEeM259UE4
Cdu7zknIcChb1kNt4XOb/B/K6pmIh/YVz5h9tUV86kUZ3YJywH3adKfKCtpr0xnhXfBY1JFksh27
j76tjFNd/S7H0n+Geb4a3O6PBif1ZjE1XuHEjPAVRRR3ZOS0baHIy0405IQJ1R1pNh4Jco47e0AF
Mpo629bLeVBgzZv6zD+/Xsw4obQwxFdlKz29pSFpP7NO/F3hRCD8WhLrxpi159x2jV2aZbR+LEKO
5s0NnfJkZflHXkYzjSkuUQ45MWh39JhfjRQUKzGvK4/Fe5JHlDFGZvY+hIuSAJZ1p1UfnlWGtc/J
WJ4LQhXb0SYRP1mpd816fjh033PpleIaNSPBB8kMckMgi9JxKUriblP5ra/fCS6HuzbiJjA7VsQH
Rfi2Adewn4bonQk9rSHlfM2tKHoWjSkepm4An9YWTrT2lyWk8a85t/tSZuWzyLCGj154MCORbs05
rN7resBsFsEJEqo4+HYZf+A45JA9F+fXgSD0CHCkFGLUOdabocyvcvn7J42hIEpjh9iPGZyyqL2/
NisHWexUB9PD6l3rM7R/j2Huc9Efq+92XZySydYXg4JUwEjtWbdTflGV+zVVzc9B5R7/tkeVi+zD
Q6ycfl95AU5H4Tg7huRvQ14UmxK3KCnBbDrruf7Qy9BVVIv/2sauExudf4IvzbdlTpfMcjhSi5X1
h6Yiu2TEibcdQh/z8LJUep76r1EgpmGvyTVGAjXVxYf0TAyO9XESnCT/fjMrTbBD1NfwIzPlyi2L
8ZrJ1t/A2mrx6o7Wc4iDvQloGMhBl5wqX9nPsaI1piYUoHLj3sr4ZGHGPEd03rIJu/zLZrsORMUC
A3KKiz+LSNG70D9aDuJT+bND6mL/dxRhO+G854JhtGapwcTyMJKLqK306gqbMvoSV0IQe/RREadb
ETa1sHBApZ8+MZtRnbPJ7RlQqBVP5zTJA1IFaCVd1of8boKbidfcCUeUWz/MsLOUFm8m2C/KbsPE
/CeTVM2MCk26TW+9ofNziZ3pUiUmoc3Au6qKeHI5ead2buMzcYldbqb6msRGcTasYoNkQdEPdsCH
p7+99v6W+OmckEiGL7wr6yDc6Vz8x0GZi2T40ANaytxwbBZGBSDGHfhuiway9MhhySpa48bdlPts
9v463LluDD8Bpz9IBtauAOgmdppb62mKQHWGV9NrBJRsLPn+QEJK5OW0M9CbSY96DvEpEbrPoTKt
dRmFyU3OuCit7BfO5eDhTsFZqY7OTcabOy/lW2RUVDDNi/SWaX8/F+KMtv4jFCRpC4OgmUMO6UC5
/K/Crr6rBO0r0Lo9EQRY+apyOAKSu6iGcfrwSsYRssyxUqfGPq0xA1aDPGfQB1buXPQfQW+wKCT9
ZbANnk12t0TmNInnFsGf0tHP2GArzKJ+1/kFVwAV71Dw+ps2wC+EicSMg5mRsy137mMmuwuRWWtV
xqrec2Od7q8XmbTT3Q6+eL+MVdCpcCPNeLpYywX5dUvGa4/22vkM2suo50vX86AN4Xycgwwna+Qa
tDwU1tEt5a5uBu9Q+hFUmzh7d1IL3QE+BA9cZq0bYAw0E9pusasxI21cB1o98/JpFWETuGcpkAMr
n61T2Al1Co3wkS67fFfAwNSl5JAyU6nV9/at0D190E4/HCbmVlVlEItR2j9GJueDxItqUpTL4c53
PyloiYDMDnAnrCZ6GFQTwPMargLlM87N+i3AAMbQPXlTY/GNXCOJ0GXdmuLpVlmzPtQ87TzVXnS2
4/ybmTrJHlUuunSc8xuiGIHcuAH94I399b9Dk5HE9GdaDLg5RnCInYYvQ8/vdn/LAR48OycJdmMI
OiEyze4Y2Z25GhcCrWmGCHVOUJ5qpVEyQW0s4o4dDavOifpHlnbwxJJfpTQf3Kudx+L72sXMnNZj
SzhG8VxquY/iIv3t5+2XIK7rm2NzmaeFkVZ4WH1ah6r2gcsLbtIUCYg3wvWGYjdiccfMC7SpcGSz
NxVOIIkvuXUa4y139Z95QhkTc10iIhygYBhd+tlxIEX5ihBIISa4fpy820VTrYdgEJvGlfKErLpl
1KBOrYFd3Cgd/FtVk59TQ9+cUBerRrXMKZKeWlxoJavK7gATDAVFnoKgxMQI5gStKN97vSzZ6dfo
7dBOHFXtZ0u3GPo3pjn4T6PFm0DWrz2WbHad0b7jEeH2Ef0pw+ZNcIvZ8a+YVAbGRYxKQrbEduf9
5KQ2FV/0gqVe6r/PbodJmyDCJskbffXyU9tV1VcVh//ye/oH19XkWzBxzX5m3hKjHonSOvd01MY3
PUt5lgMaY1C2m3EoQI+4aboPIaGAf4t+FnkoT0Zk/JjD0r/WYj7G5cds1M0lGLqLl4TOpVscgwFR
kE0j0Miy0XgWs1S3WRQcLMfwYHmaJuh5Yic28ciNSRbu8vLxOmt0E+aRyQ3nh9fNh2QYxm2WK2Nj
GX76NoC5iJ0Mhcsp/3uLIr/gpokfW3TLHKydtomP+7KL+33pim/ebLvHStLIHBv5OczoMNfC7fZQ
9ua9m/v/6qR4VCIBHl0bR5w1xbYLSS2SYa05XLtqgwbdoP/P5BdIFJ8Hm6YIzRVxY5CMWZtV1h5m
ZtsJrIh1ylR9j0McN1/biX2/FnruT0RmNkaFtIaFbmvn6Xy351GsegIhJ1e1aCQEe1dRUsS3tlN3
e3J2AMOcp0lvzNrFBKgM6K4NSerBlvu49nnMrJntsi6TvT1Aqk+DEIflRAIIbL6xyT3T2CbTyO7L
gnTofIWZjIyhO+ns2A/tNzBa81vtjZtoyv1LM/3sLFIalk2HIXUJxzEzoPPkiT7EJFVGraY1lm1K
LqrkHwOs2ypN3HzPtEadbWfstkOG+mWKiT7XMOP2F+U4AOV+JsC8jS1uWxyu5P4/ja9z1aBUbHqW
3V3cI2kONlk7Ikr1Oak0LQVFBwnfZXY4cEM/R45+c5zJP5qGZfA2Zz9dl7IU1YM+QzvE6le65tVF
hqHowkP7TIO3zEVlcwZCNyBCElTBtiaDGjgkTyZK8xZV37UMuar9KV6lAsqEP4/pPcAnQ2Isynfj
XIZ7fPtkplP/6afmeYmBFa3+lDPhPS+I8YotAzDQ6NQJ+jkGxb5tbm3NDDFKzXDtpgMAz3xGdKtD
iU+1sPZ9bXCXJOz2GNXfE+Wobuac+qupMrGpBckR5/q8zrRpPqtaH0U9bZD2qTDl3H8pOs3gN7k0
3HrnIhpZ0Txr1U/Rl0giY1NFfb5LPdTTJDvKvF3nvRUcDLf/Tq4Mm2gJZWYJWDp2z4rg+x8WdQai
qi5FjRMeUMlvq8z1QYeN2nQE9DZoQeMpqD470UdUsGfQJdwhAV4aw5wiTEvY8z/DziWlNd0xVpHN
Ny3ydmNFRNuJTE46QxtssjIYd57iHJRXkPpyDqGrOi6HBYNkHk1b/q6iIbtExGJtr0hPaVz/Z4z2
f72Kn8R585MqfbpPCkSUqJ0vavGWd3K4RYG2z02r972CKhQIhoVd5TwKOoHM/hZU+bcaCYubSjKc
jLEkF1RDLx6NzDiKm9M2v4HPmKe+b7HaiyF6K13KeWWd7TTE7bUsk/aQ+Hi80HJfqoPZMYODMMEq
LQfAF9o4aov0R+8EmB5wPHrRmO/xcmB20TraCQ2QSkCrouPF2zna9pD+wX8xBMPKCM9sGxb5D42/
b2dLXFvQwCj2zYn/1PYUPXVn01qLz2CFHNa+dSlXz7Ql12Wb42V0OAmJAuSJNH4KmnCSTOlnhRq8
apDut1abF4eCOfrJzA3gJjAUD4QniGcDIXiI2Vs6JOaeGpvYQ5LGwa91YZHt7W17B5j0h4JYdI56
8Qy9CJl8yfVwK4HB6ozzFjEku7Y0YNjgEc9pixjr1la/6FQbPNiYAcNRHxhnIlsYKHx9fy+ZJJ7E
MHl0VFLLCmya6R9tVZGVWZxvIiy8QeY9E/80OJ0Hfx//XxxHzlm2jdi60sNpUEHecCp+1bz83pdp
ca0TPBpGwXbPKnQxhim5W1Z5xz1tkcAM/lSSOFM9JcyGszxiTWfUloG/OVsBpOhGKYUKEuJVB1tz
VW77Dxmr4OJo8RWMMG5dj2UwNVkBRdicSlWNSyBnE6VFeKwc9V/rJMzCi3aRgBvn+DqLxD53jr83
j3R0EeIb45R+GsF0R3Qzv7uE7NedFY68M8FFl+lw4d0Hk4MKta8NWS/a/5fMTQ6ecwXVpZf1aS46
Zyul5iCiQQeYCIHFVGSXqeiNvRiGd34IRN5uEluvsYwTVnu87kLBUmmyne1x7S9iTvaRpnx10WY0
WA4ibuTeqzLhL/Di7KLyddDX0Z76ZX1URgJDhaDdOhwFdWJpNDMVwPKuI/J6Rvxu+k71PXaVpvDB
7jc+EfZ93rpcbrOueQNfw9blXaK8ek+SVHgrq0rfCE56p8SvBRmcZlhNeRo/M0a5TmPOzzI0dq87
k4bgu1YRgaLRsiTskF7eksn4Vhaq/JwLqFgTgi0z9v5jqvqn9gr7oOWcrjNumI/XqQU81W4YE/ec
WRPNZVZmHBIc8KvZgWyV29kV0a554qwIVoPlHQtph+9ZARYge6aR89VpPdyyNvAJoeXNPZ7Te9UW
ALV6K77FiqWStMLydAbusQ+96kJgjd57R7w5VlEvTCNrFyW4d5va2OKzCNajqft1xKVtb9PWwwcR
XwY1BvfYzKny5Dy8Z3rq3JPsex9JOld196+VRulmttrmVFiu+p4lG1F2b9Lo9TNrj66sqlOWJ/Mm
FoAzgjQPuSJ5/0gkucdaVlqe+4hTDJb5ZVSjwE/V266oPtrl5/ixtCmpCthzQ1LiSEjd1XEgvgyV
n+NSK/O7HSp6nGPG6VPnz6dgxDmcexopI2SZQSLXXvJeWj3iwAgKgBg7EAtyyyujA8JB/gmwUMXJ
CB8blB1VyYNuavMe+QhyYaWPTQ42FWHyItSXa/fFMUyjB7FzmHXZLvSnAZBA/GOI1PSjadkubPO3
pRKxI4dkURxim1ffCk592HO3iCdxHdD2sQF3CsXCl99IzkJkm/VuZkq7hy2YffaCy2YddbT3BEXK
lBNLDuxtZ0tpgLFTrYHAkBEBm1v8MK3bjvdiLCAZQ7eiSwDfiDtfR6l4nsIBfR6hZgUnOd6YWZqe
Z41qzm23MDJrU+lqCYpNF11b3c0YvM3YhM51xKVM60B6mOGdvInWb9baMN1dVhnpBXxUeWqS4U9v
ZMNbZwdkt/PymJHJYI0Pfvk4rN6jeIbhHY9bJ+7gDWbYiGdGDpH05pPndBAZKBT8tX8JcnUYJRsk
eAvNBSOVgJ+yrfukWb3GS43h9edoIH+QmuJYmmbJmk50w+lRcShoyXZSN8XOQgMkImuE7GMgDp0l
xCaiWh2Z0Q7Houyd9eBB2eBCTNRhmeu3/dNPPqrRhFTidb/hDpjvZeBxL8r6NwZ9wV04LmPNtCqY
3rjinNnReMGWf3NHvIMmWhREk6mnOgtM5moMQCflNPCtTKZUt9Ew0APs+qn4tEOtxd1j/+NEDT8j
hOP2vTR58pPcOFbdKB5so486ZE5ZDnm2TpdDH4tLRpKiWPKCyrxNOSill0NseHajDk42YC9IZcqE
slehL5lc6pO+s/a5j9wkbQFcLuABEaZHObPh0O2H8LTTXT6uKD1zb6+RDhkVsesShritQz0vueQ7
zhRsU90MlNbyf8cefpaGy3bhFWyskBz2f7VwDHt/xkXsnZcXjIzZIR3U9fVwzX+dS+My1LDsS63J
KZsxo2hn2YVrlSw7lqi+13NiH10AisAT+s9xDMTOmSf31KAj0mnAqGC02yvBES4WDM7VsdUtyCKH
2aNrd/F71GfFLehQKLwZK+doSeqOPeIXNLzSeS06ohrwEAAZIP56NGX5hViRsJCIFbiyGBiKqwpr
+ImwFhi8Dv171jSYYTillGnA6AgYuWdBlXzJlrLk/9J2cchN2gNf8ocYcLrzjBB1sAAiTgEWN1fF
KDrskDfQppupxXFYM1K8JJWD8CSEsQ0VwWA4xLdGkPHOrC7ZWPngXrmFHNs0Mc6NY/5r5+3GHiFl
iVCVxyIGiB8PDeirjo5okaW7OJzzwxj4l4FiMECjzXh0ysTeVTMexRFMMhpK7H5pL3qfZVdQrFhO
+zwxOKtO3k4F8nMoBUmdnl7DoLV+RwgbA6zlbvXSk7UNgY+TNDXlvifI9hrFZh7gGBTE79ddQjlm
mtYPvxmdI0LGkshJiJt1Q3BqigYsSTpfa6k+KoSUPKqdM4LMMk4vuNl0IHAgSQI26i8I4uecxeQ8
9EF2prsDIkEp52szwVHsiuwZ2v65xCu5K9JuN6T20xz9rwHnxldsxtHJxb7BuN9lEfFBrOrU0jsn
HQv0MFLSk4flsmjLN9ChwG1VDEW76PIHo4t2H+Sjs3d4+s9YFfgtOufoeBBezKZLYZaRdZdgbMlb
1i3vVfRP53JR8lrqDmBg7Gzy9qYjTyVq5lXCU9gz7FcU8k1AwQjjr6svMZYpZ4JY3dL63ejBaAze
eJgRSncY05xtSOAYriyxHpOBOp/C2QmH4NBO3nwIaga8srUG8Bc8i0FHHB16PzvVcsB2Q9AVNkH3
U9sO+0GY8V/JnAlZsa0D3meTH76LRwxnpdD13nIvpjs7t942Ici42SWcOX0XYK7xJLkbdluJ3sOe
ULtXb9kzohAq2Tj3M49DfnYWV50Fi28vytraTTGfoXDs4OZm+hsub+Pv9dPuiIoZDl8gjfPj768U
IPIfamtgVnbgwY8vqun3dBPgse7ZwhiY0/d4QKShIoWADinrSJ2NFIfD6wgoJbpR0cULVBOcmWne
Xhos4PJ+w1hnQR3M7nFenrY0xwiRVs9Wk/V0/3ldARv69i5unw0XE1jRKtCMEr2o+hpDKJd2HD+m
ZjGAM7DkBCffW0BPHxHyp5XmePIGROVRGG+ZF9q3xNwGi1LspIxn84mpXeKa3JR6Y2WLznx2XCFT
Jnzb1M/UhlafiR22rNf+oiVqjgl7Au/VamrRdbO23VRG/UfzOC0RRUbnVWTBtc0OPNrTBRY1hpM0
e1RI2fc+JtypOAsCtvjNmSK6vV6Ya/hbKXiD1nUTUt9e+uKKXaq+kKoqbXeF+0C+c/DayWYKHoMy
oduT881SbEQvm4Qrw+TclJF4qMgg84g7b2+IEhfzMlJNeZ7PRBjhtlZ4oBb82Zvr4ctIc6g0khqQ
NbJZC6zjOQJSd0OEODPPMbCxz/5AVsbGN60LrwoftaJjrOGs3voQqmqkVghRYX0r0oE3yOl/yrxH
mIBvfcJKGJ4BoWekkEOet+QyZ2X5KGX4JWLbunLy9VYA1X+FeHV30B/izWR06CIs/2tpVPiV6rpH
lDaZZ0gbb3m2aMdcGyRv/ykvPDCRMyIZZPYz/3m5b7zy12wwdxuXl9rKOcqpDp8lfH0tO8w1RnCU
ZkGWzVi4iKTiD11sjA8LIP/xReAYn+HsELF2oY+VwhLEYelNZCpogHfi2/jSnKwM1VmYBNMIrv8Z
RfU7Qmnc+lguAAaa7iUn47oaw7paHK/tSSbqvbE801tN9vi7gwy7x7eDdja1zB2I2jrEggl3c/+I
zvPykixeL1FXbyZXTAz4MwV4VgIgCJ3A78sb/rxhw5WJK4ZPWqtFdj36+TA/vXQLDYg0uOP4XxCW
YwZbqtn9kzeeJIv+2ywj9+poFgdreelsR9ELFcQfcEP8QxuFxr62aNazTb7nrxeReRixDeMeQQG5
x8qlOyEqh8PLuAhhP105zhAccY4Ab+0N5I9lHU20iahUM0jJex+/M0SxlAMK7yDQh7VFy+GWEj78
gY562tSmbOgZiCVH84RqOotiTul28aHtyn6TIDaYIhq/uagXVIfY8dnRXUv1gR3s7Um3B4E0slfV
gHVidIBZeWAgIYUc4BCh7fjqk+kZHdcgEO2JCEmV19aPvCWIqv3wMLpVcfAEeww8NO+rm74w2v0r
6kTiyLGcZ2AzfjV0522NmKhu3uJcnsaK3yvlksw2/9nYODRKRjKUk04uRTDW3sLYhaVPOs9iQIBw
wHjAPqC21HI86InldJprtG+zKgiOBDWj+XpAV2N1fGSSw2dW4hodhzLbj+jnhxm1gYUoKC8kApBL
ghmag3SHa2/KZxfl7/kMyK4VnbVmKYbKhGEOY0s8rcCLmneD9GwTMs2ZPXl3ZWEzo2rHo1BNstJa
YwjrfWs3O3Z0Sn5AklHHFB1vldcfnDJNQrd1tu+SwsavhZehmzX9jFwN+M7S3kCKMrx19YBNR8cE
Hybnu8Pj+YmkS+cC7EUjNOQ5DkcmyjLLt+MUQFEc0+FXJX3v0rO6r5e5zLby+v+GpPsx1DLYMOYa
uftl45WTxCYFNxqviO++7t11IMJrTSvhKW/kzyoDAxSD8/w+l3OMdlnjspLhwwrKPWTsn17JkdJ0
lTgOiXVn2jm95TOIFLiABwK5nFKcZHhvI/lnFp797mBEwkng/CmyzzCY24vKoPYpy31vmRKl/aIu
pb51D6450OctXRILTZzlOY/dkEzPf34DEdEwtjxAwT1MueTO5OcXqviI38eN9oY27OOEzr1lrVy1
iXA//FnUa8nDgZe8zU8kafodUo+3s4SWWNGnfxkezBgqAI+PI44NMxj9g5VicVy8yU6dH3pODlZW
q5uI/X3jAkFTeiyPqe+b62wcE2qvmR5qytY37OEjbeaQdyuoUscmAittkTR1sS+tsQR7e+4+45ae
JvNNYGSjvrKPuW5YmHe/d/Xi3oS9em8DmKOJoi26kBbdJZ6AuVF6e5XvFRdtmmXL6TOWNfxiOc+n
OaYBTfnhk1zXZzZn5sa2VLEJRO6+DQUKC3emD2qb3HNs0adGVSgJ59CgtI3Ky5cFJ8dHdSMO63wy
KZTnMuEkuiC4+B93Hn/4BDS2mOpEDyAS4/rU6rOcOXkXU0tcmht7+/cy2rvNcHE/ekcVl5hL+6WH
PUKLBxFcYgMQdUY4Y1HSq+Nr4Tc9lmZG2ZcuxpIz+uqW+AHUKQVLAXETy4Gfu5uA93CVvR7UZiY7
wnT2RCGmBdwXyd0YjHAHyQ1uKvPu89+7l8+SkSUzlCm7C+mSF3ymo+ncgwEbAj8j5bJL/RJYy3uo
B/9CZ3OzF5N2Aafmw9YxIm7n8FYer5twAl0KTeWTT0idi9Y6aGeQHABSg/w0u3A/k5CYs0Wczbrg
7tJZUkwRnoiSlESeIrjnMTUwOuOuFPjm9fWCZc/buXChVl6oTBB5AD7PmM6w2YwU83E5mp0AXENc
3/EXxOuGYqfaScRbmUUf5TQPJ9E3zUH4rAVDixctNqxPfOTt/5F2JruRK2mWfpdcN7ONMwl01sLp
8yi5pJg2hCJCwZk00jg/fX903cyqLHQDDfTiEtKNkEKD02h2/nO+ExhO/S7QSTap4WmvjOPFwS/o
prFa6Em55RWboh03U2lXB9jwP22ozXdLgSTwu1Ks3dntWTFc7dgslzLy6nUfzxIeBc0VUERfPh+/
xe1hQKaWvTl9iqQ6gyst6voXg4QsreldhrjPxjrS5mqlFIbgwRZa8JjYiDm6mo0Ij6VX6yfc5Iek
beeV0CK606mEOLZ5bx+nLuv2RrSJI39nLZ60FofY41gJL3mXJFjSo4Xw8nirrLNyXw4003QSDhXu
TfSUspNfQ3bz2yxra/RT9rVzf/Ah3599J/kyCc3baSPq48IzCaSNltLUXXtplwv8J+O0yG4yaj+m
CHeGOVEF/p+XyDHFKYPMsXUTiYln0RmabJb155uP97FKgIyBkj5pMl9bmBaeEj1qbhlhFumV09Vp
5ZpTnL0vqM10xM8+05P3wWmskyErsF81uobp1Jz8w+GrjGDyh51kks48uZqz0+eJjWam8lRIvi1g
r0bA6oOtpsEVbQCZPDpl6x576N8ov71a99CmLBIcRcZijUkDHEAfsGq5a3eQ497L4/4S+aC3h7rN
mJBkDPxMnC1Jl7/luiqf8lQvQJAzs/7MvLBNYFHwX/GjOLUT7onk72KjN0/pciGJo4gEwgEuSbzv
y0WfpeeqOkyLGTWxPHOLGe+3riFO+NDsjJBePI7z32klrVYxo82VSYhCAI5MUvYzD1fFIo8Jp6Oh
xde3/hR3b2wuqA41xm+kn1Zp0by6E3pULOLyaUoKdTMtzGzDGqt4dpVFKJ4GJfWnPtXX9oSBWXmG
yxZqhFMZAat8vKVlNer7YHoHD5K56dbPcZhNFJSHOxjV3LooNS6/a3yymn3sqIGmyAo+EcXuzGfI
WJ6VpulkPbnYFNAdyYfjbGCZkZadHUdXtw/cpDxkAV1pHJiuHMk1bmAb8SkHZsqmGNRK3FzKQb1F
HPimdCRq2iODaxhCtKjNfrZudGG6t+2jSj11JJgB+ne/Op/7KjEkw/lQv/Wzi2W51/3tAqi8dgv4
1Bjdcy6je99pySFHs3gZoPSdoHxStZk6BU8zPO9qycSqHGOfFE60gUph3cyWLV3jg77zcATGy+7V
mp2CRhzvCuo3umQF+u6nd02UJKkcn94/HhPyp8vwwitktJck5oJk0fFMP/7ZmNO8Swrc+llf3otU
dNjm1Z3QT3zQE+oWK9vESzDuVFbZVOMwToUZBZou1/w9vttxT4jYf8otow0mDDfrqakOtQ6L00np
88PmvVvM7C8JRCHN9bxnPSNy/dBY2zClvDmHMpSXGccHrQlhnps9YG5E0NmLhyfcxdwSlJQ0DTNO
Td3bMi6OwwKfKGsw5jrkX3guHE/03mOzYOE3QGS0L7nUonNs8qJgt3FxI7o5vJEtAruu/cPMYyOY
rJx6ae3BTvaV+e58GYroYyIew5HbK56YP2ubz4ea7TPgUYBRgwxt9SWSNwsf0Mo3zM5cCY87GotZ
QqXcE8HgzbgkvvK6M18UpYHdRHbCcXqTDgB8vPSG4dJ9y0ii7PSs8M6W13vEQ09m32iQchpIwDUr
PJmvvetyKu/Tsz6Bh2T4ZG01xrvkTaaL7TnZLWMauufA9FPmBhNwf5iImi+RrkQnhGl5bFEte3hV
qWLqf+LAsBCHUFYe8S7pefsw0ljmEOxonh2q3Ui4kQ/j/FsjATMeWjw1/QuxKpzUyXiZG0koMou2
KVPZU4op4dRbMmLt9/2gEA3tMZljtKeOcx9xSlpiCCMylK/VlygvqJxTEOt6nARW3ULRYiUwN3hH
F26bbC9AJ9tLuFwaibvZpq1gjagFayZubWzPSmabyYJgbFfu8XGBR+keM1gsPEiYMq3oSHlzewdn
cWdB1Ypzetyidg9o9qNCyITBsCBW/IQvYmEvkGEE8VPE35LCdp9cK3dot8SzmesxEmgVvVrKqI4c
ezmiYHjbgGDhpbpozV6Rb0tIP6sYUWndxsvGL4pgsXgWkBSliy1GaO2yVPNszNnY1XYi4W27b3Y9
FIRixQui9BhMLk4eXjmh5k1sJ7SDKpqRiWEBCHJZav3I1Z9HxXLjT8O8bxM4d8CR+0Ak5qaqIdJY
jdIwcXLiW3wjfli+tWnWbexoFs/oiefIoBpuudXJhlJBx5A9GGaGJLwC+Otdpf3IhUGCzpiJArCq
pQB6SRE95dV2jnv51AL0nkF5naCm8LxsAsHGOCgqKz1odvkmbNUekCbrPWn16TSC9zHJb97tuLlr
AzO+h9e0bFrngPlhuDfmsNfM+aQTUsGHqK1GXIKAYpe1KP4FO7p9Ip7wS9GpckKUiwJh9f4ujImc
54n6Hkrt2WA++iUT7jsPHvfKifOmMBfDnhKHPnHFHX2AMq2ZxEtHdm/A1MQi0dLKxAbukszkmnl+
gPjK0mVzg6iIov5rbIxtrKlDXCsN2mRobUgeZfvKCu8u65pO3MqYGpKtIGn6XS+6kCQ0fc0PO9lD
d2tTE36VXXUMzOxvdDkX2BGokc0IuW8QRgiY4mHdR0PFE90mjvjY/T9+a1kGRzXzlUWV0zTdJ/hi
fewT4nC0HOGif83Hiohnlz1hRSYaV9EUZRuluQ9Z8gLuuvm7Y7PYObr2hR9FtX28dgAPi9kLkXwh
1HkMAcam/INnV25b08VfWiPmzQ71RIm296p+PqHs/UrMvNpLe2KLnanwOtFcEHQDdhMBN+3AZnLH
D51mk3Bst5EqvOcOj/fIHnNAguaw3cyr0azily6mCmnAO5P5FaOkvmnu1VD9TkM83u2I1aow1o5e
9q9AIAccbYhwtu502Cc4M1odGLu2SdunaVmBP11BGM1/5SXAYa2iAz0SLhp37P7RO0XJijnCaRuG
YRsT5CXkIr8zWCgPelhUNH1Rk1iCndxNBH4Ds7Omoxjgn2t5QbgOEHaj+cNTR3zVszgGwe4uqTG0
tDOIrYpCqo5Vd/ANiOuwMFRXYRtrCn3tm3ijnAz9q8gJodYeD/eaEpkuDdza5cZuHHpcrBLUZpy3
Z3fizqZXLtplDLJ2UT9oe7WYAxuZamwiyvgoJEMpco8eEs5rZkfGlanItwwfbo7jbcc+F/Pgwlx4
0BfmiAcEHsRrNOvdE2fn1eMB3lQZjkqtEASpJflPh1QsMYmLqWfjSmEyWY+gM9Z2tG/yYzkY5Z3g
s72BEBYf62XF7bzhlBbeSGQEN7w/JullevLChhGElqQn30mT/ZgMJ0/2hGezutkk0B2CSXF6hIYH
RN7zWSlc7AphnDWLLMautC26DUjNPnjM4B4XQ8CRWKjjzEc/6kFad3/yzTtcwjcAzOznHUb5Lc07
8XATOg+EhNbL/WeoyVYZ95Jmvdq28HzMKT0SdNiOaxup3GoM7bUIE/UK2YoG3oH6ASthdO6mW5Nt
2znTsXxLMUVUaMEjUbn4Ijxl7wa3J3qGKn7VXB9trdJePJko6m9QT4WhUZtjjvQP6B9dkm8Yig3f
KEvw12ZIwWCzjExYJDYR+UbEmVYYu0wXV+ES1tMVOxJOjhcfWyy2o/4Zgi7BIRwfYheG4r3snwcC
R7fSAZM7FLZjrXoGmzwuNmmH87YrButo13RE830yK5aZ1a40JLPL41I5/l9v6TY3K5H+c962gnw9
v0OV67hKeE+32347FphvUqtrT2hS9Mimon/RVJZcu6b6TkSEx9pvA2z9Sll8RMqWyYwNUnDOZJwx
Am+1ityB57Ft73IbF4tyxRmvrbpLTYEJbX5PtYouJU8n2ruwp3NAWdF02N5txl3r0YJCwi1MhnJZ
YEzSjFPEhmUJLIpZGDeXEd/UoBJAk63XVe9UXwueqXNFOoggItt9x8GJW2DnPz8uiMB/vYVKRpCI
G8ladN7H3piyAFB3UO341SyPV8N6s2U1HsMp//2Y1NhG+7swC2v7mM/2y5A2MRxsQynzM4TB5xgY
z8EcGmKvy1FizpVDDVNW7bo6XBCtHFE9N/8pnfpbRvvL0VrYHcmUBXrFXbhf4vs3Q2NRsGLMOIN/
eXzfDyfY4+I1rs5Tiq+NYvKrj/kvKoxiky9ild0SyLUlAoUI460YB/ernzZgUlGLzaq1ToNNAKKl
sos90IrISH+FAW5uK8Alweey6fLlgAyJFJUujBgjYDXtxM/cb90n1eW/YgY0oFWpuSQ0xT5AAg1B
CL7moZGulcJQ9jl5Laz7w5OJH/GfKzJ1wEQvsYbbhkEdRisZRBXOuYtcl7Ij+T77S9sudTfC8M4+
5+1t2or0ULjAj3wldnaGJYwcGQ9M5AU4sM12YaevQKnfXe91HnX9OxF3RtjwCbKu7naNFf0KVRpv
HPw/60gZ9UvDvm4TMdgF8JDiYtM0xUaaWdTnt6+sbofpCEdF2/4qGA1IdrJmOA8vUJUwIei++0ya
P6POUFLx/shpP4b5oj8QvHp7RBc9i41K5E3d1mlLi2g6e8vJ8est/bpsffvp8MjbAqOgqMEPCZGy
+KopPjk5PO5lPETlS4fLEfeukzPv6aK434L2oBc5hh2+WKBYQMKKs1YK0NxlG85ihwHHEKfHuPsx
pV2m63bG4cxlSr1c+mmN91IeE1IBWFzCZ8KW/dn08wvOPbJY+DdXtTVk21kSVzUHcLhml2w9PXde
5yqH1Zzp5Fb4JZ8ILun7Ao/YcmQe2WA16eKgHuKLrH8+/gZd6vUJX+lKCCTEhjL3fPRYzvmSDrAJ
x2PvA7eFHYQWbrm3ydOuj5u6gta0mjLb3Kezznh5zOdd2f6wNTM7Zq0R7ep+tACp9BqICLoZQnP8
68KLpdwM7YRVEPiDK2qwJsD5Vhbbkw2cFv/8SJNnmSt6TES8zwMwqBKLM6OU4VeCfd/7oq5BPmIu
Q5HY2TgrSUJZzrVbgDLDcum8l9Boik9kRYtFYTlrxnj/3Y1OBur0cIWY4gvAsIAKKpfB6vCmSfsL
X5C3Z+1BjuUTnB5vuS6+F6PK/BVMYnF+XNzlLU7BG1N45dFr88W7tSA6BtatOqUhC7nOOT4uIjYx
mJjTHXAdgveSFYdT9z50CtVDY+O8or132JYpAbolMqmrPKBgtaVryIixLjAB76fwtcXXeJ6AJB5d
Qumf76FqblNJzcoE0uPN7qF26hXuVleVxrYk8BaESpgXMdjuwXL0o6EhFwyO/9vxZ5INdFrtU8v8
wUDZ/BpqNOlmCiAW5saPx0i0Lttr7anp0OpFtHHLvMSgzag0c54JsRFgQgJyOqYCuQYyyTa9m01V
+MaZJ2w/g9VusXRT5qr70QaU5fdYAssjkcb4OYz8rW7l15Hf3hngsNUQT0t86gi0mlmFzZqxS/Dc
B+jhxNTTkHY3LUdUSpxorRXlS9phLzXiHK4zrutQVMxbWeGUFW4zXqs0SdaviWBg81gNqrrl5S3a
btVl2sI5s6gHx1l9f/wpn0+/Psal3eRBQLMqBVyin4nKYd5lSVm7zPM2vaShcmL4exlivdjaOsGU
yJ6H596sXm0MPzK15CUz63hDuxCmBOUatyo7D95Pst1EPF37Gzm0mxhxSGa9P/2gQiItiHuYOBsM
czz0GTeMF5s1jQa3HB/wxckAh0khcqg7jXN8OKgwfrDfXqR6IBIuCg7bByePSWjZ9KXay6PKEzvL
JnIyuh1/Lg9R4k9E5KZw3zgz+oA1Mm8TPYVwUy4uns5kUxEpKLMJAd6N6P51vuUIM3Spk6omvrhY
3J0UhoOe32zcIcdIeffWQdIIfadfWabo9g+LqhqnH26n/KM3jGrbZqax15S+s1QxHbKh0Ml3NTbV
m4jD3cIgZRo8tLb6MhUcHkJm0HsZShzgMzz0DGKsa0gM/kt0CQtaspUZvwPK+QipukWxRD2hZy/U
rdYbY1pGsx7uCGPbvMcz4EfVwP2DfYqZG/w1U/8lbKs5ISp12xwI8k6r5AearL92BTddmoTZDujT
D/Qjc+UqnpoYTobNjK8SOEQwpBPH64pAlJrZ3IcggepxXoO5/6L8ryh2LWZmtW+GysUSObqnabk8
3jUz9n0QXK3AI8d18CFowBlK9WcwCfpz01gdjbcCj5ItUBoi/4Xym2UXZ5+7wb5RxOM/Zwb9fxUn
PT/kmOT7VJbGs2Y+F57Ej2xiuUhmz9hEFQdsxSkfv5XRwM3hVWRHZGSmKXN3OdZ/gkBFTv8x4uU0
w2vaufS27LqeTT8QYXgQS+iNHmoa3Iq53I96OHFPUZWVLKlvnHlfqeoCPYDnYCWm8eR2fh/YTUdt
PWtDU8ygpiGyrQxOvytRhERzpJafw3NaTiOWQreOtubirX7Y5Vp41MWcFRBzcepJ18LAiPEnsZyE
mTFFIFYnzg/7+BixyYwdH6t/nG8fR0lMxWmAhoTm1Vp3Erv5OksAbjHVSs9ibM4EYdZQnqdvokpf
hbBNGLZ6ICQGZCyOWCsg6oV0tUUQ+be09OhXTU3F1peMvTtT7qYU5n0b+s1zGBYsS4TqkvbO9DUg
ZerfIQUB0ia8FD894vVSiWmL//F7hAefiAAXVNtlUV62jcUgqBxKblFnibtmkDMwLYqBJrGg2jHw
UKrM2FBHaZU4vXiGDzR2I0AFD+d25BASdifduH7uaNDKvsWdWFIxFsmHdAfn2/tm0BwyZqzb4Hcu
efjBiIEpUDgTWxTxayksqtum4WRg50CGoQekG6FtuTXpIVaAU5eZww0fS4awWoVMhNz83PvxeNOq
9NDYjDwfVlF+vneq/KKdzIZrq3vGisaeHvcfUVXfho/iQg3/TJDHGpVVVaMfrT6iZ8AsjWeLebgc
zBrGyWAwrtdIBDFC2dquScVwworIOqdtukuf2+lBRtFEXDJ2AMrfnLki12cU6k1ooj2MDELxoMKK
9nAJH23ciivHt5s3XZY/XMFTz5Q23cQdvznT08GK0WluZio+Z0W1MjHqYwNXzTryMTtQkMHLzUe4
tO2h3pD61YOuV+Ue3BoYVMxFKC+MC33IeJEQ55aie1ORvaLAsmJLIbBkZrnLAzx58pso3uW5z7hr
bG0cp+kdazXEKxmbzF8dyvpY3jaGKva9L+1Twf4MG4Th4P2I5dWoa1K0eZY+TWZJJMEwFw+ytmOP
gMpK/BP0UZDqwKNVZIkgb7kdRavBETAqUj65AlivZU8jN8Pz6IAhhR9JJ9TCdyTAiJfQqIkDVMk+
VcxblLush1kYBy5y68QkAoux886UibBJgb8Z9rirn4hslAdfz9AlvARGOw7t9bisFY8LX190ZsOK
EC5jjf3WfJ6Yj5pLTKBkFMNBb6OWVbnwUkUKD+o78aOBl3lrhZuy04jrMayNCmIItD2sHILAp9hO
/OPgf60YFF8fl1iJ7xAUCIlyI5/MIdF2DYjQbLKdS7/QFoyU82+dcGqlbJXd1IT6KAoebHlZLbYC
fWqe0OOvUPPrK6T/iQcuYFnPt5cFjunqPGD4Q/Tvr+GP2faqZ0vYMOGhSgCI+WGEnr71DNwNJrXT
55Tz21n36WkHzA/QyUz1mymfx4Jm4hxi7RcEonWVq2+QwZDVyQBHK6Mr8aJQE8/pIHnDHNItnaUd
SG/zI5pkxxaI+jZ/uQBCzECRnx67vcfF1MS4b8aeAzNWpQVPUD+G4g4dbl6tip0vy+J5HPLbbFMi
pvPW8+N/JW74yzAW+4ERfZFl1u4e3u4aeNkp0tjq9kV0+M/RBS+Jo/RxYOVT+hVUBPA5pPtrotLd
Y/MsFpDG6GPgNMH1eAauQCxFa1yPLr97faS9LWg5F/3s3XwfxlL/npnm77CVf8qsvHZSjy5qxIiH
iXX6loMDIVnInkUbLlj+8nXeuewCJ1wyWk1JTxcVVWDDqfpWqIyxbCt2MZv/NbuG9KaPYheZjXnP
6cm8E4Ly1xobUqSc0QfLhxao0LlE6SwYImY45aKU2vXcHIxaZLt2LsY1xPCOXhMiDLxA/Bci3MOz
aU+B/Hyv8F8yiwy1WZDKFs3ybiZNrMHctY8PmOkfvQ6TvDz+MNaZ/BSifk/zOgQJiHvWL2Jc423l
LciwcSEbzQWYnNy4zVn7Pkq97zE7MDj6683Qg3Lmo0g+/mcaTsXOSOT3MAu9Y1oRIXDj0j/ChKBs
j6qBnU6CaFcXbAUn3EKDy7HZE8TRBqZqtApSRzwXsblH67cGWgM1PKrXVrl028SC3YTmNtCGUkFx
47/+OBT6N7tL9L01ezXjhJhCmTLhLFVRgwC7j8/w+H9R4kxilS34vMKjA4OHWh1oOtAMklsjTtia
flqBL5MWA95/XNJcMhuwun0m5M/pAaRLjAaZt9njTrPuHds5pCjYfo9X/bCcjLvl0nhw730vwjbX
5nuc9ZfHicSWPseSpbTycfk8peR6+8nR/p//Rq1WDzL4r0pODd6w9r+9+x+7j+r6Xnyo/7V81L/+
1r9/zH/8/zDf/+3z8q//9dWt39v3f3tnA0q/nZ67D1g2H8g67T+J5svf/H/9w78A7OTBPv7xt19V
V7bLZ4uSqvyvbHYXVvT/HeYezB+/4gSO9sfjKzr8/sfflg/4ZLnr3t89R3CgpRfW8oTlwMv+RLnr
xt+F7+hA3D3f1D10+H+R3G3978L2POyknu54vmXDslZV18b/+JvlAXlfsNuAzH3Tti33b//8vv8C
oX/+wqKP6v8ARjd55v8bz9sVho5FiC/PIxVlmoa98L5/vd+TMlL/+Jv+P9hQ8KWlPMvruMc7ZAwB
TMXyNCjGD+3SO6dSuXUK0a8Z+jxX6itLEAMadh0bifISxB7EoKgi3M5+4hAVFv0fU/jF0Ivs0HIa
lnHx0moEZclGIzG191RQm2gLhgB32x9+2V2lH/VRe+YDTqJIDy4buZVdT5DKPOMUAXrZ11ZO4N4D
SKNhcTOBLjcN7EudqUCSr8wO4knliXf8lWlAPQpkRApeYmhuHT4sEFV2v2osuFydmdz6JrbvJQpd
ZLBHizXsSBo1i8GEeR9mZ+BJ2d9cBHbOH8kRti1GviyDdgadFi3wlGcAhF2Gxzu4nAOr2xIVlOrq
SuK4eXIqGKKvbJToDg1u2+YRAW7fhwgbQruTVIGQEspgNY7mtyjjgW+7R4xzf4x67o6dzL+GeoU8
MQAYVvEfpYpvrTTgcIOkCAzKmklMU1lY3NyluA//JcOMBX7p9VBAWc0wkueMkaihhtBTm4AnUe9A
/s4/4SR/hVhBvYiHwyAdj+zVN74BKg9r2Tdo5pwSt1n5EaeDtUt10hQTemSs/CUlCGHWizix0N+S
VDot0+kx8WF9gvl8W6YWxG1+WPZh8p13Xmo2o75sOzUQdIqRkpQyhfM0UR/a+nhDF99TEXrf8aBD
18syBzOz+RwO7XZoih+ZybCjes4znXgoeZQ8I/5MJ97PznMpTyxpdxk6BpeVWoHqkStUdWR3FGzO
hbRvOKaxcTLUZbyQzE8rdStSrdi2fVLQYsg3PfrP9pwkAOgnbT2b6T70r0k6vTXU3Wolxgl2ePih
q/RIHTSgQtvvT7TvBn2B8sLIxd8NdUiuDgxbnUT0fVe8Ki3tg3QMQJVj01JnYsBK9PvUWBnzDyeZ
j+im1Av6/UW20c+yjM+zxlayG6ZDHIYgFGOqbt0x+i7RzILUQkszJD/trB/hstcHux4vmO7R0at2
59p0qkqp0zQGDNlRf8iIXkMqCgZvmwmKjM0F7+Mm+2mkLYt795ucHYv8AC3Jy469MK0Al9rCik3s
la/zyOPEisacR0fyDnRNWj+mUk9XXcjU0tQsrHZ1sq/5D7gUyKOoO9RtisWydlZ1lxcrR2i7cUJ0
hYLzJZrCM0FVkq7zqhg9d8v+aYNvgV7CiZUBsM24LXub8MoE9WzO3K8a8mLA/Ps2w56KBnmpPRyp
NXFLNyPxp0obA1PuJWQJWACKpQfJtEkFGYRkNnZMPzwkvj2xZmOjQfKDbLSdf+fM6g+mwtyX8HJq
suwSRWm7qTz61NTkbKHv6pfQap8nandW8bFnYEF0By8stQxnePclw0NasDWKCQoNcNU5ElK/pGl3
VAZ4W84mSwxqgcAXIcfbYgUW5yUcLBPv4GvLmrcRnGEPtZ59h6e+saJOMIKwcROhzfa+j3/ILSPi
hmSMNLOUO4aW8ki695gMqt/bUL+xgdLtSVgCWlN60hnZQvWjqwKr9BG3GueFBr8728BbAcdgtVSP
+aLY9hboEN0o94ZB+RwtQ65lUq1II01XRRvSMjfu4hlJz6PtChcXhnqfsZgOHzeKgeMVOIjiBH5K
qKg69iuL5sPX0m3awC28X72QAyO69oUGApy6/b6V3SpafinARfuVZ+W/UnN6G8PhrrtESrOo0s+G
xmBt6trxaF3RelahpT9J27+a5ghWm6q13hiITeip9iqYiMn+lRGUoh456p9wim1FSzQH0/V1jGkM
tszud1EU9qZf4mvTlCdQEEpnVTgwdhpVOgGR5HLd98ObY3v0e+qccrNGA53gFSuWQcZWboHm9Vqp
kFYEHQ8pqw4gB7e7pZVzDWfn3Hc66mTcPxsxySomdPy0AY+nnbdx7fgmJu1bO8PDNQdW3n7BQ/hG
/rsbemhRdI5Fkd5vfaIlhDjHk6MMnnrktwxLtgfKoZNVzJ4voEVoQm3GtyvziCq3wdH2/ux9pJ1E
J0ohtEO2mIL5O68LShAct7ghie+j2PRQFeWtGZnWFWZ993DiBco1N6lj9UGazenavY028Z5QUXoi
m/CNoSHiL8wK0CP1oWVFGzv9OGp2vomTcO8Oww8yH1uyTTBZVcFNIeKYxm1p7WLsZ+7YIbpXaoKt
WnIfN5UD5GWk9T4cd64//xFqeCf+ST4JxQi5/I4AfoONYW0psjlAqPawqbvvhU+I3UPdtqZcnnTK
/7Kqz/adD6o0QqXpTympztrN011CaYBvxofC6n+k2p/RN/HjETVmTl9ukK9eHAfLag7jlyPisUta
4tCWB7WEGG8FwI+MBvQ/J74zLyi3XcFrXdP3ZWzYa6sylsoNa2laT7NzMk97x4iGF1far1UTO8HY
N4B9oO1z1mQdV1TCZcXU7K2JErNWn6Ei9VSqo7qdWJnJJoPmXI6fp2xumfTYC9IGKhmxNPs9odHZ
ITbxPqFgeHrK2Lrs3o1WO+YzsF4j817TSZHcBv4OjpgYsSXLEuBlPW293qZkfS7FpqDij9S5QR02
X8M4MEYKua79+gcSL7DQxNJ4/KmYh/QAJxFhrBpKdcaauaKNArnZIsE6QDtalRVQOYgYh15ocZBN
LPAq2nAc1Q9zXL4D06wOlFAZK6tSZIEViH3iclsTV6QL9ZiaDndRbxNW1wFiaCybCymREG6hTc1D
771LM8nhcjLDnTOHPp3ctLn9QzxKHmRHbgER+dBU8azMviDWYCj6EvnnltG9QWwJeBYsHBkTPUpi
zEcJj4e1nUHc0RTDfitF3WBMYG9xedz9vP1jjVF+lb75A4bAuGNmmW3HhnIwHqpAVdrzoAHA9KET
BymoxO0jhiwje6fmOv3aIFNyFLXqDZF5FcDPr1cMyYGm0nVdllgZ7EK/RC6JUMNi7Jzlh4FkP1W5
GKhE7O71OB23krkagPIuXaW+5X/+E7A51m5lEF9i+ri3Wt26VzO96FYd74mTbqYGcUCj7BB7x1L9
Ob3RKqrZtSAyRxGF0Q/53WoIwUVl3B2JaoKL8Cy1xxJJnhEbqI8/aBUWg7915vnFmULC8HWe7aXG
3aoVIexsaklcr46OWf3bqWo/mB0ZHcl7gNTF9ANk5FDpIKgEze7w2HAKdcO5atryoione6JWIcC8
4J5BehJn5vmfhmkXtF0LgCmrx70uYc/SRffO6QIjyKBfwPfQwGCVe3psgtYlOMF05IB1/S5Ccus4
Vw+546TUWOTVek0isTvZic5w0oUChFqG3SEhlZYV7bbCHndyaKHYN7OleAWPDUj+umBca0A67SN+
Js1m6qW/DpslP9Rp+47Ik10oeMjC+IDPSK9aOS231EKjsXBw6Sb8R4Bf2i7Uu19qoJQt1LVs3ece
bn8qoEVW68E8WM25BdlqVEPDiZ+JdlNrt7QBDTlDZwSuvO4GfJpZ9SHm3TgXXwcfiLZX4tvAYrCC
68Gp3zGZGLLPqlLti1RFC7J5OUaAvyeHQcgdhuaqMpm2AlgYMTyWOECCYRA/qgRLSdrbPRGBIRiL
EfheUVUb5l47q0FcijSW4d5ht0Q1TwQ7TM9pGqSZYAUbmxT2xOqhT3vb8pttqNObqpAmGypoG+wu
TErsDX5H5osACFuamLdmsyMELSnFSLDia+AQZs4xDHtw0wx4g2pKo/v6g/1ovs35/uKenNcAuKdG
5VoT4dj3GjQOLUmaANvtpcEHfUzyLxU+WViV5c9E9+N13XQckoy53VdaFwYpgTzU6RqYJFGrtYFV
8D2/pQIEq5TwxMJSX3esTitNriOdpJwnBdHYiBsvxTZHEEmxPQ29nzkD1GCwp+dQujcZISl22vAl
bLDBT+305gMcgahEvbQGp2tteJBHiHkdLMoIfehMmQazkqpwV2eUvKCMm5aFQDYvLl5/zmWm5juB
knRVyEH0QTLPt8n26t3o+KzTAKrcPlmFbty/zMyIzRr3a9ygB4EK+eXCBDi0huQ8VBJ57GAt4coT
TLRJ4kbLIfLUhbRC+hPKuPxjUXFd2eySGyYYK+C4gSRxFaleX+swUPAwVz+kQXE74j1CPRJPFoan
qTBfWsZ/Vy1vK86Jf6w3iz0iAMKKyrVBw94nna0wo0uY0T81CrXRd6hlhJ/K9K2Lme75MeHWumHv
qYDrLV/BiPwb1GVFrFUwjzQnfzeCeWADHY0bt84X5iuH9JFie1YwUqkwCxyj49+zPsLvaf9lGKnl
UAPfQ5fVBbE5izLoDjtDONUHa0a2rN3vfo/XVwcTUQ7hFymynww9aDNejv7xR/K/mTuP5ciVNEs/
EdrgDuHANoDQDGoySG5gFElorfH0/eG29UyJnhpr601vbtUVmcyIQLg4/znfyfj/4ThuS2N4WDp2
dhU21Rle0l1olu5RkV5YXbMGtZlaGBtEHfKH2WYpZr5WGiVz+K7+tDTzo8kAl9SMdKZyaxDdcaUg
Bxk5eKWH+budjV+N6HUV8evmCcecpjOQsFvoveZAW4biK5Sndkn4iD/UFzJL5rUdjqSol68OQ9ml
DjmChcvDkIBGSsPxbigT40jCl+dFH1Y5tvIrVWt+qWAIB25FGyhOeLu8r1MmF8ZAQdUQGN+VqJI9
tEmPyA5nLJWOu7AnsJY5KJmMYsBXWL5yKJY1yoJe5iC5m3STbqgMxZ0S8yFCkNDj/JmupLsqxfCe
u59ureEeTSdWo/RnsDTbo93iEjnrLULS75NWz9i1D4al37ZdNRx62o432JS2QqODJe73Vht+KnON
SZjp27S4cMnM6R2SDDc5ZzhrS/XZVgWds5LS4VJCmGjY9/KsfOki8RO6HOeNkI5wshdQUPHr820t
n6MqDYirIc/UGupIPGaekNw4M9z1fP/o/5qankotrIPQO3RsrxhyrQwNJcYcuOnBP3tLIa9TY95Z
SUSwu67uZ3qQB9l80tYKbitHfM2z1XtkN5xgCUgK5zO1MwkAut9yDdwz3rA3wdxnW8O0/AzKv6e6
+8lxe46tYcAqHHldQk0N12rPZE4AylGx9OavZZzr+8FKSEKo+heedtMiQKXETXZN9VQU0uCLCdJm
hD+QCOadgpP1XiE0aaGLA8MafiZRtaeWMyvj/ugjTcMEc3RxDIA5HuyeVvSemNYybrXAmL2y4BSw
VGCZ6vVoH0OWx4+gLKZ+S2huNXQ7ujb41zZYNgNXlxuPEM0T2ziVOue+IGCUMgzHwoR5OesDduUw
Kz0liWtFJo0OLLjZFvK4oz1UMcFpW85PTTv4PTYbumO8JZueptT+avRebK1kDaQTvMdG/R4uIQUv
gOuL8MeIV9NEjMyxqI8UlQYZ7lcyfN6Flt7iiHKxEbRslpXTnIe2fLXqGIqkIheUho/4WNZFCYOD
xQdmtgkTNVdVPLACSPYSwRmLre1f/4VsGe0lIGNlKPCM6NzCbUbUVhVjh6NTZWw6EM2k95ksYk8J
7BenR2EZ2PM5bUP659BPRVE5H2eTcFC79C8gV3HQlB08bND+fam6Z2B8i1xN1m09noayP8fABb2Q
Scem11sQmtK5szvcwjj5PhoTvljSvKo0/U4XedtGAR0in1kWk27KyFhnRgVzurjlRMEKYlNCVKCh
dXBuN7OVclcxP6LUSkmQrJmxDp9NAACBmqEvDAdfFOM4XkbKteWf4O15b+sPosTHIWRo1NCAa0Oz
Jn8GQKLIrGUPl/8+6Gd1a035fqUZqFIYnDbq5zBDI7Lr8L4zExA9GHF4lVD7kpGOgIakdFsQLJZw
oFfkVZ6+gl3rgM3Hj0xfGK5EEVk4E8hoQwyZMC4WJyBE+9mhMnuq1y3UjLZVCxQ1DYODDXnHYR9z
ktXbIJkdaWZyZaH108QKL4vQ7i1HRmdMYc5uKogTUUf3O8XaedZCcFLptMvGxtnKgbWtBcunId5s
6mXkrcmwL/Bc3E/zyrEpW7p8oF6kSfVk925AwluLjpw7kFP077Q28K8LM9qpukKIAKNI7i3yTRt9
xlwpvB1ruWxpdFtqe19nVX5qtaODqcI3XTcCqoR63bDO77K68zU8iF7H3M+Y23HTLDFYGafxOxzT
Gzwf1x4kEDvYIaFRhPH21QDG4qtwxOnSG9zdzPLcpdkhqjnV2ZYhdpll0ylPtco4JPdlMrGw8hvz
k9kgmi7bKeQuXM7zzWA5OG4UzvZ4XPZpyDmot5E12UepG0/8RqdzigqOa5I2+aXA8x9YuH9VU9ww
fk/P3HYfKlPDTLAUH0U9RzdCD1/HoftjlBs8KewyWXQJFNWtmhtQasUFLIME6NC0UJPH3bDbf5Yj
ZFHRcxAjGEK3Habbur326fDb0g7p4Uq/TVB9dp3bfFhlFyNpc8TNK7UlHEHZNVKyh01xx+E8pbKI
PqWF+oIN3NmzFlQk3Ft0JWKUAvgULpCOTyuZp99RSwGBgOpk3TqxSdzKAv8g1ngf3gD5dnrT/VEg
b6m8POllRW92ArxJx9g9xBOb81Ldo28/iX5iG6sKAh0WMDTc8bEfQAM9yKw8qTkfXriNHELDWQBz
kS5kqvjb8eyH6fzYtyPHWj355RGhPqttFk8E4471Z/YiLiyMQGJMeDQIaYbebaLU9jq2t4Mz14g/
SGR+VQCohAQFT3WKYsx/4r4AQomWxd9Nkfmha+VN5FQPaa8mz4l7zWtT7YdqqvtcsVmGAuWDBj00
U5DWsqKViJuKgvxjFTjfMsmoE6TOdrbOJawa0FhMHkpAuMUTuEAEdof0HZujMcSv0t65KeKfnnfa
DrNAvklV2OHHkTDlxpgJKB10IRLDRi+jjd7M2SUcPlXtgDqKp10kkzPfPorBFWnTJiG5lD+kdG14
TK8/Zc+xDbbSXgW9fpgMTN8xaMFpTdjEfC/z0M5OKc4O4ojWAe4rP53HgxtLXt2B3OB5LPKLLvP0
kvTgoEVfNvsQ3Zzebixc6IM0hnJKSYC1ujLPNmGfVljbGHLDLtiJuLtUhjHsm0nexSJ4tlijIMbw
6OK8NiIa91AACd2XAa5VLXsueu4xQnJk0KfksQuwtARjUVGjSFwj54ceNBvnfA7zEoqeeYpiXW77
NuSrj6DUFS6H9KgMVq/WD0o54WnCi629HIsB13DSLhLrffZoi/mjageSInGS75t0RGzHrieqHrcP
GmxfzqEPLPiRd7jZ5QZpYg1/BzuA2JaifBzrEdDkEH9QrVHsSK96NIf4XaCJk7JeuVtcLNe+Y8Pj
jNjYZ1xEDlkDV+xZuS1oPtkVfP1WjtCrOhl/Z+ZIATEEDQ8T3F0wdNgJnY4ndEBUF2iv0KACtJiW
Eoj90uVndAkipRklDySVlgeZGU8UgR7AdKmuHzdDXeXH1B0/CMJc3aqetlFzFTDoN4zEbJZYfrWs
Hkg9X+MeiS2rROfPyqFJlnOorXPN4CzvDVSfxSbTQx03kVd17RPNR3jeJAeBujMWT9KcCEvYfbSk
OmQZYxOh8YuXgnLKgBCGcvgOpBO3lcjhmpVQN7Y24dCuCHrbF139GH0BU0eVWeIBHTxsN1XvwkXC
/aCz45J6TkZwDEPKMzLW9c4piE3XSVQdmF7uyqV4gU2ZIp8Nu0pmVxEP9fmIcwtPW8rOlONJtpdG
7ZwbUek/bYe6tLQMKe2ehwtnP4cBQpgam8gy4osa+nDb89mzzcW0TTDymKTxmnd3tBBR8roWkcxX
EgUB2poONlmqR2gNNtdjN115xn6QJ+59h5pPfxWEYNxvY9afqXvLd0E9E12Jiw9drnFkpzvFgtET
/kF+eNXkvqE3L87UPRPNpYCAYM4mqlryioE2o0vJPQsJafPRuF3whfncxAFOQjDwDOQZvwgZOOVc
NtCpiAo118py4IXnJKtDugs4oU+AQ0HKz7uRZ3G0888kNr9ruy6Q3fm6Rcr+cCpBtl+DzNKxZAKd
tTdNxXwK7Ifhj4o050BOxR80/FwkrywO7tWTApu/ncJxbQ24USEUUMFZ0kpCYkUBOmhkRfsGE3ZR
xR+Rhke5/Fr6fVoPgOoadY3y7lZf+mYvzfRjiYxfXrnw6kk+hQV3v8AYHmeGmgewqb9ZM51lgGRV
qDeD+WUA8zSb+hvXQOFL+/GxmJMbagXZaXscO32DWRyWILjUY2ERVuldIjBha1x1uN+mBbe3XLer
VbctSp3OCmJ2BOymGWqyPq6lEbeRmIUXY+7njL4C8AB0bsQyebFGd12chty3mmirjXGC92+XlIU8
UxXuQQ33HcrH9oUjcq83hnQlgVyoe1w2VetmHpyTK1ESblA6jQ6hxTYME6oCaZsZAfetOQqJBJOJ
n6runHMe6eblp5wLlADJ0IxBIe3GdbhpeqyMaW3BF6uy725pT+OcBX479b8gmBoEAA4lrkpfdGyW
xyJ4KmLNYMv9k+MrxNIdXxcIgcMhFfjOR8pSyKis1QkPKce0hi2IimQQAWD1aix/2zw234bSFFtb
tGi3LBqD+9MN43EseF4x2n03XeN6cbS8UbRJu/FaDFJFDhg/C5PYYugPoV73G0VP+CYNoMsnDXnG
BchJUsK8ob583eAQxYFFxLZp7lkU/HrTq+69MGsXxySSZ4K3OI/GJ6NZO8WizINwcoMkh8Ohigne
EPcthp2IGnePrQ/9P19ZP+CyZUFvq2ZyQBcEUvDIITjZd0RmHghZXfFptywj9bg3yyQBkStPWRis
rB/t4jBHaUa+jV0SAPuLjnYMYAKABPwy1C9Msk/TJODMNAX9A9Qu2iIej1gsX4sebSF15TXNsl+N
Gohq6V/jvHwb+yj3jIwbVFvPl5ZDVpnW2ybCWiB1zhjgrxwkgx+9SHUU/GMy998kfBK//rFGjjxW
w03TbuStqPNzolXlgYzyd0UGpHNbwgJ4uinxoYtjmLlFxa7JFKtsy23f6TuWvf44aMFd4TivoLE9
q9feCNsv2wyXikcG+7vI4zfDgtWSYtsNqAeiVANR9WjX2Av1nAIx4PvK6ybAjCq+U8IGU5clp4bu
KLiH8FBS7SRaqGsVSU3XUWozcoFwx8yfhjHygxKMUn7sdRiibO4INX4daSvqZWy2Anmpj49g5enb
MaUErah+Vc5ebix0qGt5dl8BWB1x43m0pvDoMcZgyhxuiFDnieQbCIma3zc7TpHzrYjDTBbTudEF
6UD5FuwLnVl8H1JtIMbBo5mM9SqnsWm29DPdOcc5FFxIDF7HMNJMO3G6aGV67mAiYYRhai605GdU
muWLBfx5nXVvE8/OTpq8z6abV3hhsFMqfflMKx07e0QFzwJNcGPbGr5wnKnoJOuJ06l3gB+KAkgq
q+tuqClIg4xBR4lrLgdpAQCzlMfKmm5zFKktyWyKYPr02hLi86hSAjsQV/cw4Nh3WHww9i4IF0Wf
EflKaBgJKqKAct5UMDsdjX46o6L6yWg4wmZfjaYw2xBW24C14UIfSIYOVvUqJ/w9I0XIJisTr9+A
zGunT8VEzVI+koBFaGBbL6ZxL53gHZajqkBJIQORwiGzzbsv5k7eYCx9XHSho3YU1BvrYeaH6/Ic
soFvSxuwLH0oKeZtH8yExpCQM5lTJ35g1/QSR3f4BLGotvoWqhYPVkT1DgBG1y9W1GeyYG4RCk/v
+sciVSA25er9WyKnJ4GBUm6q4IkOAFDXREWRA6/52ngmJhSG5nE0SSenUcRxp+h+VVUTlu0UytYC
MLBeDkmTt3yPkvBGp3tQUvuKqwLCo1iD4AskHg2z7iRf42aEl58Hu1kbvvlk96arYQFu1vctJEnV
fwYZysSw7V0Nl6pJQkiVBj7kjxq7bzEP0iNzC1YTAO4GFmGTj6eSCVqH1QekgvnGaOcRz0Cxq3tB
9dszSlvqze6PkEd1sSPtqM+G9sQHfUi16rWoxp9lUFsJzaSX3CZlzdidpIm2wf4FfByUrMWjZwKQ
RcsgSymacTdNxk0LnYYyYeTHcsEsakbavjaaaqdDCigs46JVCedPcj9ab//oLYPN0i3+MBYENJdu
u2K9TvXwkhrzhWo22+8VDie+hNzTMYPGiHcAfHyJY2qDSX6dvlBjHogfjbURO0ZxpYJxS5MBdtQJ
107uMI+1uARHy89ANszKcwxygj96s+g3Sd0xQjdeuiCsd60mLqnT/qlZhX3aOLlyxjW95z1FCXH0
myz2PkuVcyqCbkcj3DM3KZjsCH+4A+yk8jrGNVpb3iodaVOOyngeDZRHmzxLINcejhzdr/0UQ2Nv
LSf07MHMz5UOMjgnmpQNKqFEZhfNILR5ZTB0iaK7ppC+qcg2mRaSqkuDJq94ZpYnBfdQtw39ZQ1J
MY+LBgrNFLMrz+ncj1SEP4mhXsGx+sItrxZWntD+WdIq9weJb05qp4QC6KNVVi9GGHxjFJnOw5K4
W1BM35pBA4ienALQdHArikfoW0TwYpPDD3QCMgJkOdY1xpKvlkmtdVclEXK8bL2FyZopjPwpdacf
9FRtTwjpklngK9lJf+bS1LYLUjROHVrQ5mE6JWEe7gGFfREfLPdIzZdm/YBY/CLk0DbbO/1EZdPq
EJYlprAUZ2O8LkINkeKt7nRgxkoOpdXw2Gtrx/GCkE0Pml/ClwLiabunqU/OckHFx/zI8QmrIeOt
fbvaMiAwsdxbhB+AmuJ1BxInwvbolBqcr3F5NgC5hM14xICOE1DZqT+vMJ6Kmh9PmN3P+G61uDfm
COg8SRC173mqSKmQI6g5Z9zSm657IfkO6uqI0QmrZInKqgeVsuaPbLdCFxwZgWzsm5Z7ozV0L+4Y
TZxoUnp/aVHAnUkQMi80P4uTCFhkum0a+hPKqn2UialvopXlzolaEqtTR7S00GOgdReY4TmrmKW5
kh+Vj4TCOi5hgSJMRgtjPbxNeLI3YEFo/oYytsn6bOTMTptpk7MqViljwsL9tkyMhGmx3OXZYnJh
pyiT6AbRwvJdHzCA6Eu7N1RJui3sPL0viMlz4EC0dWneBlNj67whkt/X52ZtZyQp0LK8bKd7S2xH
B/rLv21a3jcaQaVNYuOc6hTLK+yRW0aXu6ickBxKnCNksRZCgziY1FRf0mR5UYSN6oQOubx9Gobk
Nllp4tMY3+BC8XO3t8Fncnyhg2VgRBn9YMy55krejnETMcayU0+XGZkLLBm5jmXScQOCwC67jCuO
igVjwyW88ImfBXwfT1N8FRFdKnWBGqBCMrPDsINTkvsl2R3uSGrFikBHXOpNEx1ShRiXT+UhYr+i
toycn4Exno+KthVtiLeqdHHR1+5XNo+XeEIlrKXcIN2ThYX24ygIz3IhJ2WsY8nQOpY1V/4CwdhU
MX0I43Sd8QEcmeLYgvkUYSnzgRYkShWeq/kajNEbBgi8A+isYsLpZnX1XsvbLTNNeipiKn1Vdaxm
1AgsZYnmPsI3C6HqbMye5y7hsHcMS6RTHY8ZFe6KFlJ658npVps4iLfYB3NwuZAlrOmCGf0eJtiw
mfHE4Gfh4ED47ZwETE/qivu0mtItLtrwLLnDnhxRPw+iBvHct7irKEqp6Nzirutswi73celywgpw
76YGmhCVSH4a4ghmCLzulN2p1npaPGS4q7MCqscMpSwqgj92aj9yZeBM38KXYmXKCgsMKeY7DEgc
8oKigJJ97MbyIXdfEPIY5886Axi2Dy2w5B1KIYe5qSS/0Jt/Ghl9NyPOWWwRhKxRmNOu71fK/r5o
k59QY+JMixCerRwcNv8YvRMOWWvJj1mMXBnMq6mnv1k2vebKzD2t7+kTkVgYUleEgPjE00JWbGas
nlgNVuaJpHgTzghRggtZSbQuyk0SoAJde8p9gA1wl8qcnrYioRPG1hhhNvbejg0et0zu9FE0YBMs
5t/jcqo6mwqzGNtHs2RYfwkjY046Em0cbvQZRCyblK53W4MeNqrWkuXRBUMYNUmyYWaSYH+byRyv
nwl4UQDn9BlJa7xMvbGWYGX8BporuBNww0WtnXyt5XrZ98MxdqqvvAn4lmDlG0cXnxntiugZ2Lkb
PJOhVm5zp4fuRVzGi9/cvr1RAJi4rUfXscKb2ubZu7CbMzPG1wye15ru/YKFcu7AnoYrj4vtzcAV
O0/Tnu3wGASgeqae5mEmjUGgekRQl6TyxN0ktl0YVOHDUMxMNWGm8aLsn54jv0fBBHNsorzjgPMw
rxjpIWCOONarJqlhdup+T/9LGie7petuzFTtTOSFwKGUI8xzqsK68cJSOXGBOmLhxo/NjIYFtY2g
uxQ+3cX5NtG4DcaJhUCwlF/gLUDTYGiuTedZWeHjYtKmQK+S67PLv02E4W8Kzd3VsumOTWqsG9E6
8miw3Fo/3UgkMagSzN3pSJBIk1e35mVpAR5YI+CyHLf3spc2fVXzuEkrbs0ZBMWkb79lP15s/EaY
8jAepFKdZNz2u1YH7ZJyXOVeUPiGQBIPs8uYZUgSvTKhHXEdqsfwqpXriInRzRiZ7zQqQTZUOhuU
bfupaKZTt5S/QWIEhwD69SapNGO7MOv0DFtk58Say+0w935Fmj3EJ0YJ23DiG/8ga4bGpH8YCTFd
iyoNldGxoOYmilUaROIM3X2PlMrt1szUH8cMSNU7hEyrlr8QsaLzqomuHTwa1oy7niTVhuHXHzOL
P4J4UrtmME+BhHHu4hOJbBPLLLcc5HtUK7M9uccxj5dziG3XNwbMXdO9G/E00quGn8AlA6CrkbWE
79RmwEGJ0poquoKw6BbB8BDWUOonsvA+QDdnPyumatbikbhnl8zxDLQmpmgR6BcrwBjWI2cwaqHJ
wGBTgvo8RddsxqNqJusr+muYmmHFi7nSTpmZHjShnvKRHbqq0sdZcfgq5o63Jox2BBLQoIZTbPWY
uXDrO6ZymI6uWup2nkCz6VBS2uY4Gzh9HYPQcxdA/wq0vD7MWvSBeuLnDVC2kqp3+ik8kdAcXBII
YAYbHq1hhDe1+oUuVJV9hnH8qGWtfsxxRS/r7KSMwG6wWreeijixolejZczpkbPZU1XmkN6ap8mN
96tWuo3M1QDNhH5OuatSWG7i+ODGMqnaK6v41tao3Unc6Fs6gtHXPqOD1UduAj1j/pFLkGyprEBk
zD5JDSMSDVyl6NCwKHf1RUHcwJCthGRp7wIZuid8ZDc19EXOzPk+X9RjS2XnJGlHCsrlVXVgiJ0h
/Y1dzvKFYJVyV4uPlM/1soTHLKSVzuu010DgfAjAkG4oftZPQczUJWNTmuE2b5hWg0SnI5zrAnM1
aEG54BAOwY6S2KrnhKGjpJjiSI1qzVNa40UcTpj2QurecsobKoV6nspL6iLIxcurNHLgAEgXMKQm
+GPblmP3xpkVxZtWfpuV5hunM9YoDoEnTkvjA0QrgF7BBESTGF7vDNmeO/MWk/RPW8FZ0hgYhguH
8Ch+wTFZ8KW1uPhSlaljIeWitNR7VsZTpKz9ABR/U+UoyjwvvzpcZXKZxiMtYWAN5p9oZOuhn8jy
9JIrblZW362ms6URlPWXwL6JAH9tNAfFemZnCPq49xdt9a+RKcTNsek640crjGPj0m+dEjUB67Qv
u4kRnV3v1aC9dwln5X450voHwGGVScgqHVpJ6tRWWbEJkina2pHwQy1ub7qJ9i6JB0kvoskDXGWL
FFCeiGkT5pgedtbbmMX2dnF/pxLglcTjqjd4OdIoF/vKvumi1z4HM8a+G05O7vfa8mWr4imyo59q
ldcpP0Ft98QQBKcFaCT5DlRSQoeW+1E5Tn76K3v238ro/U/id3+X6rvE3w2C3G/3j2m//4UhPUGy
7f8d0tt8Rs1n/HepvvUX/EdIz9L/zZGWaSqd/xEuk/b/DOnxbwwSmaZrEZCzFDrf/wnpSfvfDEMI
tgnbErYQxv8N6UmLkJ5lE7W3+KuJzfO/E9L7K4JXQucFwrVmCQ1y/6AxiM85JpguXfCD/jaip7eD
bqQ9QTUxrqTUHGAyUxa7vA0D7HgD4X47YN8jKRVDqoSG9jYmyXfSWPs6LK5ZcQY6y7FFBzKf5ax8
DTvFwI1YDJd2JEo7P4FRRynWWO0ndVvjIsvC/CObS+hUpp+PMT1HO5Fm90loPRT0t3d5e5EyuM9b
LiKase8V0B2rRzgZ3rh3c/rT5nPRFYBF8SJm8zYNLViDdOe27dUW5LYs3dr/zef5X2QZiVhW//Qu
WTotBgaRFmXpf/8uuXFGU0du13iG0odiKm6oHCHFQlT9X/8cY/2N/vEHScVHYpmGxHuxJir/JjE5
wK9xgjlufC15h02wHbP7aB1Hbqgm9NBV/BrzpGp+OzvYzIiFcT3elg03tXrudsgQ72HwFfBhaMuy
5QLo0SkZEdWfjfTGNL9Kt6VybluG5SYVuOMEWL3q//MSBM/zP70E05Q82YI3WpeEUv/2JTTUveVt
CWinlCWilQcM5bEHoQ6J8Q/Va7vUBdbooJ7ZCVVayflfv4Pmf/njlRIGXypSruIfPqoxUbajGIT4
dRnuAjP5Ve5XLMtvmxlDLbgpoZVi+MBCxPOMjcjNCyKXDibTRawmMUBwiTwxgmJ/XUTyziGObBfy
eIvBmWrxxwBhxmzja8V3RJpArgz27GZflfRuwOi3mwvwx0NkcsWMOPqKmoFPjZc+6hP9gFnojuDb
cY6wmjeizbf/+uWT4P3nt99lRVmXDcux+Er//dvf03XDNkopW44HAjAAyYEBu1XSj5VXD9Gjk7h7
sfJOZH5MmCp5MDI2ZqZHeJdCHxkU9ysRE7IZn5lVX4jxv1KU/dSExd52s2NeVhc3oSgVixlntYdm
sNHlEdPTSbwshQWmMNxz9sI6SGkXZ/z1yBhM7l0nnddEZgdZuTunYsPkoEylS0dSZLjTcVoiFTHM
m8zkXm+ym96N2FOHofJnASOrebVC68I886bSdN1bx2R5TNNkF5sXiLcPMSxMBxNKLBmAqJLao7LA
7A6VmAPR4ELB0MQVDWGsggP1S28Thg1O880WVCVYFfNRj5nhLU89AhKTqfsRPpIWy+16tbY6907O
5JeJK3M0r3ytiA7woM7k+/yVpkL75pA+QMG9sHDuGE8cO35qk0fbAhvmbOz1nCzjKNy7PuDNUZzs
HM95NpH7FrO565rMVya2PTDfGLiOpBAgMq7GOe09srqbOayfXLPesYM8kNEHbU+UgtDGXAzvgs4z
TGiXeK4PShTPWGAZWk6/Q7vSqO132gyfC/wx6Nw8oVgte42y92pLUeU2RMWICnWaWg2Wr3stsvzW
Ah+IKfkcFfqZ/WIH2Mt3O/5cQwXtar6bY8KTWZKRyGUMYoakUlP11iywFVCFT5FQxwW3qwPtHytC
jbvNuU2I4M5R8u62xpkDL2fGwecJ2aP/b5vgXoZrnUl+k9M0PYXWAR7dZQloC1rywps0TuD5PF7T
cTC2tp7emVw8kgjPULaOE1KGAioL7pcyOruZtXcSCtLh9BgRYhLt5hItuRoJo/D/Y7Pe59bTwLRf
dfZu1B4nPBjNI6yC8wCxrjasY0CmKGuhqjNy5vc+Nf2bCPhCh5tYS7mPu1vSCrU/DpG1NeSpoysY
7ys097rdhVp0Hkb5QFLtY1J/VOTcLXnyi0kr2ySjyym9/KJK/gkY3JGVxR9jvQBu624sPlzLZFo/
nPr6VSH9YjTpIi+vGAiQbb03Gvswtxipavd+WgihGAbSFOFG6cJuc+/FwkLTFO1Jcm/TQ+emMtuL
0XDVrueHVo7HLG1fFI9baDOHiavlllrBxxbJhbycE24s2RzqJLnJtPw9m9XzOCXZXlP8EQKih7io
8g/MlWSn3OZcFvpb52YmRFx8v26nXJxY/FHWXVijc70uR47HjFfKcU3MFzrVUKNB0BEd3GuHsmA0
1+5yVZTbRs9AccbugG89ONFhuoFPvvY+WBfgkReheibsfH7EKla8aMb2F3CgP/HTj5qLGIlpr6qa
dSEnRO0woq9055iN1iFt7aPedzslK3yLsPI3ekpth51t0Y0kW5Nl3USj4RW2+SiW+LUcjZeWoFoN
cibQuQpocf6uaFXxKV3DEBlvk8q+s7bw1B5Sd962dbmHj01CYf7LUtx+dyZgAWW86m6yjZkENFV2
m8TdaSYR6WIZSQQHdcu+SZHp4hG7qmxK/PTmX8cbp2mO3VTuC6p9UYbxRlYG4zKylEN5MFKONH1A
3Dl3jlK9hQnL5qpfYxqnQ3DBm92f3IjJxZA82wu25BHXZLjVw4QxG/pnHZsPUbGctVHfFCaNJ5LZ
pXOiZemSNDC054prbf+pZfHz4FjgXLGboiQxOXxQnPOqqr8WtXkodGZgOcqE+ajMXd4i/0H3jbeF
qkAcle03YINqTw/3Hm8iQ3MbHaXgY7GPJde2wqrYbvi22Hi/2+RLJW9GYt32Nrc9p2W9o6XeXsVG
jTPPgJOIdW2kZqq1Di7fSduZtgZNVcSRZhak8SY3idfE1AXYjbrJYTtSunXsovKpupph8loWfEhR
fVRWeRAhhS38h8ZrkfPtvwqQ0XCgtwkT89yY76pk22rYimxG/LJU6SaNzZdF5W8ZSec6KA8urBRn
Wt5n82j3vLyAE68dWRyyupNNjtrpEKyG8hw0Ok8W1WL2m+s8lQaRLKzXg/5FBwNxJ5MsCtfSuqME
p9rnRXDSwMsBl8frbZFUvBZt54v6y7XKd8NwbpugejKm6j3WcCeM2pMZF/u9wdedcQ6+0IbPiZwb
y5/a9XwE6zsMasfvVmAjBb+cO26MvjwktbZN1vaq4TlS2ZV8HmMzTop2Y92mffIcViR6DYPn/pZu
Gk+wcpsKxzidUxqS+/oJhUb+vv69tRQ3ExF3BBKURxn/yVr5wOT7Xlpo8MZwB4ZzB13q3VxFC76h
Ma0EvUkRxbSVFqEXgy8rbaBJ6xBIQebcZBl2NFTrFuUn+qHZ+5iUxsvYh+d1GZOoEYvhgIO1Hw1M
TaW0uBNjFxXR56hpX2VvMc3PvXpdGog9HxyJF5A3mcARslgyPmpLtC+unLi9pS2eZhMK9XQkwfuT
UdZdNuIpXKgRd6a7JOwejYT0/sRXsM5uSnXhc/h0+I4zvX8pZ96NyPJj3kzZjV5bN6ei+24WcWBz
YOknSWp6VvmbxvodwfQj0+MdawNrY7vFmRq6g9dOr+Coj3kvH2a93f07e2e2HDeSZdtf6R9AGuAO
OByvMZLBYHAKDqkXGKkB8zzj6+9CqKpbUmUprew+3H64bV1ZWRIZgckd7ufsvbaDADhFPDnY26bN
SEN8RPxFzzPciXHcRqW+AibxAd9j6w8j2rzQ4GLiOgINvcIeyDNN2ZOagxvQVLFpS1hJHawqA8Uo
dRvS0Nw4RFEYZCvpmVeU7Jlek/q90dG3hPa2aaW72HZfWChRO0ornGtoc4WNwyV+7AredKrTtz56
u3XfzZ8bksgR7zIz5u3eD+g3DnaEzJXqRpbYt3EREhbRa1SP2VpbI4Ogtt+CyXjPK/nRZhGF/5HM
Z1dC0EKqW5jPWszrQrmfIpd/iYle20zSW1vQ3Q6iTMhqQd9VkQrO2oR3TEB7V2CwRerJjNtNPcYf
aGFYiEg3bq+Gpl3/zUr613W0DZjOM5V2kL9KZS5bwh92YjgdYxnUAOy6KPma5e1OBM5+CWS0qeD9
/quWTd1Pmz6+SlvactnyaxNj3c9f5U8Q0FGL1Zum/uAVgPCKILGivI7MdB3Qa/v9t0n169c5pmWj
arepLSy7fthAP55Zk7ky9JZVjNlaOHfA9evsCzuCHUNkk3fFJytyXqYmuh2cDL8udNeo2ntAhwt3
umLfbcCrJgjiCdk0NLBsp8PxKuwpUwuxGwLs7qlJru7w5PTT1VRbxDDRiMfp1xthQlkUV3GUP5AQ
++pOxTUZqVtrrP5mv/6Xp6ilpwTVe2ovv9y8hczhlhYPdTHaKyYweoUoExDI/d1TYv/Vtfzhi5YD
+eEpIZTYGAbFF7k0wAYCDCIG4u/v179s6LhdjsNtsjQcRX0pGfzwFX5PdniU6nITsnyhEXMiJQCu
TnBgzwCQe37L5POUBn+zj14egp+eScc0BZ0LZK+UmJT4pRARuqOey7avICryfDQJXAPMOqa5aeih
x2JvB/5/fs9++sZfHktlS5Nw06HapBXZ26M4UEg+Tom5ExTJf39Jxb8UCS5nR7mLEpsJpOqXGkVY
hIUeYeRtSCC+I5+ZYAFlbkV9j62T+Uy9FACMrELukhrdaK5vO1iOfYUMf3zun8sAvG1kbsG+QtHo
9oGItyiX/2ZW+ItHyxQsGUGqo7IwveXvf7jvqA7QWCYMU697NWhr+Ur8zWX4l3lnuQrKdCkk8h9b
iZ+/oTPrOinDgisezfdConix9GNM23X+HD39/or/5VdR11pKEwRMyF8uuBHAmBFVV2FL3xX5fvCx
ylgvaQ1Rld7A77/rX4p1y2n9z3fZv1RAqLNa7TC0FQrOeh+SaTOb01WPCeQ//xq58M24cJ7J9P3z
1UOBCbgmJpeU8PQ1Y2vXdC1Oy/RvvuYvHgPqs57gbcQ8wOvo569JQKWkmnYb0Bn8kxVbwznZ/v5M
LkXeXwa7BQgOEAOSkYX+9vN3WP2UCyb+agMS7r32e3DXNH/YhRneitiXK/w7dFGSnSjTbe0O97Ff
fgoH63t34ScA4H/lHWj4KG8XANxSa/7Xw1C2a/OQuI745VRN4pWIHeMwALXeViRGzYDJev/B8KYH
U7bvGe+ibjIPcfqlIDTLA7uwqK9+fzH+YuL76e34y8QnDOW2os0YdqF1nid5GozxKgHw5n3DX5/4
p99/3V/dXmUuz6TNWctfL32B3LUvRtQV5GrY46tF6+7/7gt+GXmOVZtydL5/QQmzBX7Y779A/M0p
qF/Gm+akqJ3yDZZt3mAf2WDUxY5plDAGRHEkQ+McyOA2TAil8kfE9e7R9qlpGx+VT3hgbmP0NKdz
M024v9d1gry/eWsd884KLYQje11MD78/ZCjJf/GoucIyueiOsrT6ZfCK0iEd1w45Zon8CPEtLd75
OCCggachVxP2wG0+21SjLLZppnw2igJBwYDg02UNbBG1a6uda+mjcrN1LpyTX9b7vPMIf3lsk/6x
boqjHcWfZ0Wcixpg94XubS1MWDPj08SWc/LK/bJqKslSstD2oJA/BQDWYJ1FVU25CUTSHBasqqar
MjUf25qft0G7eQWljfzTaDsnrzGOYMYPbU2hEFYKC/acOGyS6fBCzFt2f4ht052jWwRxObrh4toB
XCoCBCjGSO8Y867h7SfPvHdkceyFeV7G2syhtYlzQmB3m9nurWXHt3XlvMA6eMlYr7U091dVMl0F
K8t2wZiZd3Abb6WBcDgt95UX7wI+prPFroLmbxvWXVvwIDSkDrvlkefx0Q/tE8gUooHA6rvsZIr6
E7q9s869vZ703nLi27aNtyZ/X5tfpJwQHyb0stnrtg/QggFO0dUPrE0vk23l1u/A0bedSnceJz/b
3rWdjFcATu9bEH3ekhOcf+rT8SH25ckY/LfJjl7J+vnmjf6by/4Wlwj1407NiN7y4V3jqRgbJF2o
ACbslCty92rjXmTUk/DEr0uiwbk9hEuiSFsPafNV1rSxKqZ/hoKB8LY4JbE+UiT7MuvytW0JPkmK
25SuOsiyu86OngfVfjKbpRDPh7YFx1bu8zLDXZRsWvplebSwXw0i4top/Ox1wb5xPpGfuxk6tUHJ
O1IMwYylmuQQdkV/lRHysp2GFyWrr/C2H4pUG9/H+v+bBvC/o73+L+z/Osya/77/yxNQd82PjNbl
57+3f6X9Byssy2QniXzHhoj6z/avFH8IXrYWClf+m74wr8Mc/BEgVun8wYLP8Uz+WitHSKbcfzBa
+TxHSYud6aUvjNbkP2n/WtbSZP7xpSsctrha8TnKo7EJFfbndz+oHZP5GsFwtQ1VfWZP2EMo4hEf
Dfp0ArmaGp5zSCDRHC88rnhVYKrEsJkh2Q3jt7ERb3mMhdnxsNeZnXEiz+UDaf8HCxpsL608GjEl
JucDcP1WRdNJz/Guxi3hm9WTQPg2OgAzCK8bDDrOuP3ACpbuwuUBsEnhrcKTJnKOyhWEpTo0tMCx
Weuw6dDEFOYNrmiYfPcDCWrESWTRmpmYCCSUg3RfGlSJ/KqZDnqTZOzPRM6XwBw4eKo589rp122A
MBdJDNLe2jtnI1ZIbhiF7JoChN7GNS4K2+drwyTfO1UPfcY/Y9840E/YQjn5EC0f6ZsTxQvMGtvY
9/d2yB9xFzF8Bv1DpJGMs7nhGtkL/8abHy+HNg02VwxLyirqqqvlo5qhbjDmUncPUSlrWmNrq8KK
VdnTbpITps3hW+zWxMfTbllOLM64Cn1gvLq98Cip1e3WI3RAQXShqG4/mbi8Rgepbkpl0DfxBDqa
q9gYBdyqBf5jeneVg4MBPV+zcazgq0MoBdYIjl/XeIZJg+ddFH1croupsOyVvAAHUGHMmO3DIKKr
kYgpdG59uzXt8jBiyl1Btx4iWhFhM8B7eVNcSSMmW47qge4ruRg1Rgpg/brc9dXy1iDvq+y55hpK
/uhgaMHJjLalJbeoJGacojKtMxIoQjhLXBHwTGxVbPysPRbOLdjKGQ3zCROgtbvcCbPiAF3NBi1R
9ZsZtggiA7oQQgy7RCZ4cLUk7c71VgB5bpoaFCZoiuvaGA08eR61fITHqdXne9EmOK3yxzmTeyPm
2EsXl4DleZ8CEAcUzPM9aBwa8AMJstpCHE/r9+ryLJueezIziK92iFsgWZ7eKl+evpl7NtVfcTdu
tKFO2rxObTrJ4wwqgOYaLp+UkJRlEKCHuwnGlCghOgKjcBgFiiFI6C39PeOmtjgW8k8eXHt+wPyh
aaw1hM1TNTPRVG7m5darFIl15Xwix2aHaYPFlvUyFN4e3umSvfRRsd/OlLw3wDgu/5uCXEPrdT5a
XbcPJx6wOeYm+JlxBrTwkUR6qcDfoIe4zmP/3GTqHCTzE4XMw0hdcgYJvzJBLKc26tbQAgdpKdio
kbVI0OBA9wOascjnhNKQScS/Tt30PQCfsUqN5MOcFZHx/CbJoTC16RKlHdaiFpUgklH26RbZVRwO
3adTN58JWMBsknjROl9GbuvspVLENixjHT0kKguM5N5Zkx7D2H8cuQPMBmpTjfxBQKb8ClEEuMV2
PKkGi4HXdORA8JwKL/5WO6LdEqT5zcSWAsRmvLPU2Gwus1Ej2+es786NiXw2KcyvWRs+Wqj5+U1m
yixqGqSVPLM55iDxZxswjP0q/rBC1hmuRI7oDtVNiAVt4YJGWLZXZmB+NRz3DR15tC4tO1rHU3xV
dd1XjFsQoJLgNQ/y28uD0VGZuDw8SIyQomFW3S73DsIQOBsao5jnM5r43mMfKea4yHgdLOfNkWm7
F00lD4ROrw3N1JbDkrRciKFua2C8s7KXsYj2jdeKvRe1+RbDyavsJGkBE3Ylzwn+VEFH85IX2jaj
JO0683hKav8oSWKo4GrqyoAU7HiHeiQTBoLx8rjrFuORqlECu/i0qqy8J8Ga0HBjyjajUgfiE0jM
YUK7zGqMKsrlEwY/IakKnyNlISkK8NaEZnVTu+FHEGAhLTTXYKzPY69eqUOGI6fTEHNPH3KPfrrH
GRY840LZc4/YyAr+Oo7UaeriL4uwsXPprHbd1eV2logI930R0LhL7EOT6Z1Z6xsRzuXV8lqYIVsj
AB41QxwYbuqG1wDBP75P6sugTlbkHBjby+vTW67rZVZkTjmJ5mW07dMyGeiRo8b8DaZsOXSBkSgm
q0PSksS2Qt+iDrjzpoELDqvdvHiVLV1W7AiwM2VrkmJXHYBWZsiu3ULLeqpctbMIATckjztxaVj9
OFjwUov+FEen+w5GfTvEPErTMhVAZ2h5HeDB8M4y12fpw89I4uI0oEUBpRR+WMWEXbbAOqbjj+VH
aHV/XIaW7Q+vKoTIG4V3pnm//HDc8LX28prLe3XdBM5ZDooWUuRCSeJplGlCPFzFH6llMpsl/9PI
v0rw6ECs3fPlcyEScPmy9MkEXFyYj9YydVuCX6J4jKSDtjCpqWC8Ygf0KKQR2qgnNVifK/iPo+CH
l8N0M56QmbQSbnA+ZnC11Z+qzxr8U/7ZM+WpbqYzREI60vq8nP5c6pNnuWeLxjB272MTgnBZXmuX
g0Iizv3mjbRosoE5Pi2nO+Iko53HyTnGtnCx+RmKwKo4elY9p5dqXmiXA6o1idJ0aVntrwS+t83l
HIeCE9V0b/x0vNIe2uYg5Z0QzmJjGdMr2lBOZflHC5eNcuuTSuFwunL6XJAtntmk6Qb6PfTnHO1d
YWNIjGhVqlPG9LfnzXfMSNvpxDueZW+du8seyTLPkF9xgC2PhtWL58EN31PJRInFi3uE0knCv1po
05fbtFwQg3Ym8W/9yST/d0UWECufZbQl7cFXSBkahh/rEFrcAwkdhf9lzrksgKvwEyl6h5F8wFf0
Zmf8NjV41kFxCk18wIDDzetq6eN0CTZlzVFcrnXqYCEfXQxI3JqJFfIWGeG2mAOy+npeRZVmRRIp
4pmXY5nnZWll2h8e8uDlDvk2x7K8wy7HUUaYXeDxbFlYM5SW8+7N8jB79XVfW/Br7GDbyuUClfnd
qOT3nyP2DRmDAko3RdykTBfHSdqalSafbXTixSyqWx35Nx0UcWBcaF8CsSpKji4J+ZHLqV3OOJt4
r80OondyABhsfK4dBV/cub+9DG65PNgVvoRiHL6gZY4AdbEIjb+p5f6OjpXv3WXAfP+3CdqAoF2W
GTWMw5Es7jK4Zea9u3xWsnxXY+QNWhguZtUgAA49EDKchw7js+e3d5eXOf7As1VDR5QsT6qBisVy
qRtSmtdOOW6G1i7WvcNdrJe5qWQRtEUfeDaS4skz3aPfGd8uX2g33hEl6/18GaKqo8k4YFmoio9p
VFs3Cnw6LXeJ6X1N6u6NMCgm/l4GAGXJyW042Ayp6capP6OoaIADMB1cnvpAiCsYqbuh4FL0GQQf
s8QKwy+wYOYCxt21MTkfYAFbEG1cs8sPXi66u1yiMnSQ4XcnQLury5uf55OV21S+BcLZg+yZd21Y
jauJpbmRJHuFfW6vloWUx1xih8yMtGDfZfCqTf5wmUOXaa8sjRvTjh7jKuftO6Ufccdb2sbj60qx
BN6z5Ed3eSug3ygHSqcn/UNCYxUgAk+RR47ZSuFKu+rS9DhTQbmJMn8NMMC+di6EA8oOsp9Jmsrm
+hDaVKlRrq+0LveXUet7KVuPqD4E3rjFHUuiM7lP6IgSnorp1GpcfgHU5O9P7mVbpuam2IzZ94EV
k2i5EC5ZUBY4VtK42FgpfrLLXbDK/hx02W4Zzs2yDwoC5ECxOVwFZXcdOSBkRQ/TMMgeL399Ga+z
nz9lOr831VRfl1j9kCixUXPPMBPJCA0/yLw4WPXN8q/z8hYgRgG/kbqPm/7Dr5jtoOEhwemd62Xm
suL01Svaq54ISDrs68uzDNca9EyypfBx5UT+F0K7uOhjwMKT32j1eVn5LW8XkMRgJAq+xeOweV42
GbnbXI7LGL7MBq0OqSgWwbOdmyt/FkTxQkSG2UMTK3UgH4QO8LymCG7T2tN79rTIBqhjrYYY1HbB
ZqGqqHUVNikgvqz1VQkOJxJksglSO/XMrD8G/nsZt8xJQ4xN1RKHCjHMJjGdbwD1DlBy0Pvw1EeC
f9TdfWT03uafC93llNx6foaNKBBr8nuxv0wJncU3cTOM7+vicOJtdLmbdcI7ppvym3QMSChgh955
py70tiF7tDrlfi9TuMumwmkLnG38S+xEH8t/By4r8UUCVOkZcwRPsj8hJbPUubP0SSGfuTze8ALY
eztrHF8Wq6lb1/afL0PF7xgavU5eDA9+RBx++MuiY/lkj53rcmPsZSEULgv7BJbmMrRYWkPgr60b
K8uvDNjzkFRtIjT/McjS5qUYcyQJS2UvuF2WBDE+chAIivwxE8xVB1oFq9JmEMwlYsFdI8RZtTa+
9ZI1/2VXKnyUPwxZtizgLIhHWMZvKawvaMtbRq15gzK/hfQNziiZ7i8v8OVHjICDswYnOcQ+e46l
qjGUhBoM3oPbGOcU9UXH1mGZCSpAb44MlpCQVGNKeY3C5vKdlxP8/quUS1oIxgxPucisciVOy1GJ
sdBoteyd5WL9Dpe9VakZVx7QhJUTn/rhwVu2xMvP8k6ed712rw3JCq4e+LG8sIHac1RhDLXYWdYZ
y8Jz/NOZu0+Xz/eZAGlhIvdcj30VrcyKS/V9PxGKqylC5WliQd0ZRA1CnNF1/wqznRs1MKvVYGZF
ZV3B36mvxRAlK2mLbchoVinHTcXoWITGsYDk3LPVrGE4EnNg22h/mfxcZT471Z21LBSWKz0DDt9I
MTzOy3t32dqyYtWCFWwDDmPirXjZADdygglcPFzWyaphUk/RrW0VK078VJ/76FiW7Lxzj9u4/Mfa
xC5Fppon47L7rabpijCOdewxYAyLcUVEZ7kKKVUEAeCqaBlDUzJRAYoncErjneNileyHAFuZyaUM
YUsvDy5B6awDHquW92XMldW6Orkj7XUCYa5rWT8CrIIpQmwDG7cM4yqQLEoyl839UhSpvGjL6X2Z
0VbuLg/+pXBy2br9UFC8/94E+7E39ktXCnEUMhRFv9ozkYoAg/+5SjdEoWWPoUfGZWHd9rb9TYBP
pi6R2Z8TWta08b/3BP9/pfdv4rgskwLpvy/17t/n9/96auuo/LHce/ml/6730k33hJaWLeh0a+7U
ACOEoq79h7A0egPHos6qraW9+c96r/WH49Em81wtXAsrzg/1XusPgejK1FBwLKEpI/9H9V7xizJm
qTjjZrAkbkolsbL88iD5M8AXOQTwqQtz2BKHuyea5D2dYwSCTVjcwlGSK+zVPQU7MrXKqX1TppC3
OCEd1PEzkr5iDSwMS0nN7FnkUGuKHmd17qgvbl8cCEJ5SVEGB0xJTonTAi7cnOS3aaTXWf11rB7a
iE/x/Uc12U9Y81Zuu0QtjZveBvmY+NBeE3+bQPPJ4vSq6YLXuJqOgTbfnOWdCPDDoZIaRtEL6JXt
JNsXu6TMgkzmrvG9LdLxeO23FCcC/Mas9AGpRd6DXvyMSTwCqenaq2pJPqCMWGDqV8QNzGRi2fCh
Vm6amC+iQyUdTN6V50HViicgHkOS3jYkH686WU831NNZwHv2PZ7jXdh5nzLW1VN2LyAy2kXeb9xO
wPmPS5QOuoMBS26GsZ7tkWVt7qTWLfnHDgSurjx2gbvri3lrF2Lnhrt8vM7gxwOt8OL1GPSoOa0d
GVeHCmoesneWt6cs8G5JRwSJpv8sKQpPrbi2HP8ZqbK1ySdFprDMtDxEiRv+WVFaveWtNWL8bwex
mczEOEqQEFS6SG9t6+cExJuxjcit2fltizh0VPND6QcW9dMGe9VluPxH88q/df795A/8a6Ph/8Lm
EIP6d1PGPXXcnyaL5ce/TxaG0n8o1xUu6jpL0oNZ5oTvs4WhrT8k8jzH9LBSLSP1f6YLw/zDtISn
Tf7Pspg5LGhe/90hMogFlJSoBT0l11NSq/8oxs/+WbrDJIFDER2YwG+ISESIX9v7ofCNHg7fthpM
a4MhBaFbUL4arYInnlevzUzOV00u3t6C3ruSy/42Kcm0wGHP3h38R2yPu6Q75iV4jLT5bAR63uZ1
92ga8uDO7X3nfhZ19jGawS4JuqdcdN/6MNqxIIMlEO2DQrzNEgoaGKF2bXVUEiWr21XsuxsAB6DL
vZe+oriM9eumFS8Zeko4IP62TYyd5b05DQ2h3HPi1eaH+/gXL+WLCO5/BCvI4lDjSe4EXkwbjdbi
0vxRogWIJRgNI4IHM6YzBCRo8lBWnB47SXMda3rHsDztG/ZeNsSnVV2qLeEbX4PcVeuAqXjrDT4w
jeG2TzoUdoND0kb3ubZN9zBU5MDDssY21W2KEhVCDIJAiHrvGdB2fn8i1s9NwOVEeE40LyD+H7eT
+uUeO8KLitAtzW2QW+nGKtV9XqLurKPpQasFvZ8x4ckkDg7N2ZzcbJ/EPctKbV39/kCQNf16KC7l
C5t6LopHnrd/kVVFsoGSFWU9bY3skD0izB1egwHvTxKeQ3BpOOsA9bFrXKjrptjPcc9+w0cFQGLG
STl63nUxpGE/kMcR6R6WaknvKwrjYE388qub0iPQ1rmzU/nY74aBGPO6r8S2RYdtjM6tm9cf3hhm
V5TJ7Q0aiBrf2qqtvPqYTybZJZW362qYCXACEmZRb2NX7JiJnVw5meRWR1m5yLhN8uzyB0x4QyST
d6KcIJpkL5DCD0R5+2+As9voHY0KCFSHVLU2KM9jR7pW7sBR6grr2Uvrz1UJmdzQTXxdNDV28yQF
I+h3VxpI3DFwGRR177ab9nquAondkWyhyLXr607XYkemRLIjN/Y5sEj77QBqrj3SMk+9P2+IlKU4
M83z3p1pcPlt/D4ShXnbOE+tZQ7n/C70DTIW044EXTc6Kg2xrAhye13Nf9YOcgbpqG2QxcVN5xGO
UYbjW4VFaB+AhnxosPZ1qlc7XY93BMWxtJ5c8kzgTkEQ6/vNYCZntt70v+AmsdJvihsezjdPABIz
VU7SZYeig7IUqxSX1qfzRbXVY0AkGhIJ7sSksuZotKm/7VEpr9pyvC09VbGfN3HdwVGnVg/WyE2u
qQnRPsI7s5lSOW2riZygKbiukCS+14OrATAN/tG1iQzXnQ2YV0Q3sgKSBBoU+jl04V1eQkbs9p0Z
B2cTNtWqMOP9gDR8bPryxYisdktIcQ70T/m7oG6/GIPRwvJ8YoJDPe8qZx3XfULlh/VBCLY7Dsqb
gOeGVJl1R7FxnYKwDQkd2YXIcVeuWdXrxsnD+zkgUsG0T2XXYBo0TWqDvXcHuP1pGtRZZz6GalzP
kW4eDYJnaBcGJVl8xPfEYV+SaWHdTtJEmv0ZaPhHmEtAZxOSVnrNlLl69YgYPN4VOKx20muhEFD+
mLSPEUzekKtn0hSmNJ/vRI6O2sysb4yeT2HMCfdHvw79nQFmGzh62rj+phLQEt0p3o0xDrYiDjzA
B9iSlwFT+zQfQeboTQ5wNQNwGXQAFimr+pRwmvROTcBYOzrxc73466zorXWH4MrT834Gk7OVM268
sCDozhH2bdTH1rGM5LuGe3oqvxStBxylw6InHeML5rxgNXvogjz7bszFW+m15LpQyGnKJNyajcSm
mmf+Km/kG/2cc4PkYjUICCdT6X14JIyMDbkWDm3bMrSGLRIydpvmgKcRw4zMF+9Sk+3MNHyoFX/q
2ZxQZtqb1Iz0V8+nu1BkxJ+Nc37fUPbre5hbTj2dE5z5PFisio3OeRAmz9tEalsDYdvusaRa4PdR
FWfbqiSkolcIkD33Wzy8JdXUHVkP03pvHWa3vNsBYsJT37jPcpRgzfDBYP7onFXU0AopHLLUg/ym
9RfaUmQIAIhz/Rw0y1Cdmuw6E+fWzB5s0BtmBT1El/RPBBnX8YgMTyGW9+2JEBMJ0FCinE9igw12
9t407jZNvGbbzd2rkPpzOtcBKT95cmgT/5UcxDsC9nZlbb37yUiLwUNb59dfUyxCy+zzYZosMXEa
0BDvnnwyXQ5w60NYMum0h/dPyYpNOcsh1G6SyJuY55tHMXuDQp4dZET7xPOtY1QO3nagN7Yrsx4b
ChWBtIcyM7blMTeHV5ft/KYE2bKP7S8dEZAvyi+Ke/iejyosAeIkTb2PTaQK/iTdQxf35CbYZACI
oKYNjXCqRdAPZHrYhO1NP2BDZFMjrkqi2efYXZ7+GLhdWVjv2jPQDQRbI/WJYx+V2Jolr/W4ecrI
6HtD/LLN9QPIf++z7eKA6Ax2ROFsEJ4UN3sdaB+1w1qzONho9jBBiDk4IqNqI7y7fPzslOaHTuiX
FKb3sNBCEOWegknezM6DVzl3odADXlZv3pM0/DKnHqfUTJ+KHrTZnDIQAiDajUF4l2iG8NBR+bZU
4Z56BaGlUC8pkmVcT6BpU08Ee1HKJ1nToDcHoJqiGV9nCfAuJuN97510mgVsV7J3o1p4kE4qoR0K
ayU6GDuF1p+bENT7EIekJTUCw1xy6nU+3EicV/eJ1ZrXiTGtS7dYQ1Tah14i/NXA4pPPnCaGwETF
sRzuNEkYjwlV8aMdlI9oHJJHufyjS0+hbElfUTCW8rr4xx8PC1ZOOmV6fflFszdqsvE4wCXHrHZ1
eX/52Tnvg6PGhTUtQkSsTy0byJM3edFzreptnJjDGwvt+tqkm7kpWt7Y7ujLqxx5JqLABJDt5EAG
wjtZA27akNlB03XcxCxNHtC7PLuNL9ZD0wzX1ei++Mq6q4IJxGrYtxT057fRjJ792ldkC6pkOxlw
7dr21RfMB8kY/1l1S2esJ352qD8JNzkXJKpsZELQVZ4NjyrIoGp1tO3t+lF0BV4c+0vp16+6cv21
J+HkyuApbnDt1haK9Lw+zMM8rjyFYZ4mI2/KxKGyVaQ3I9VwI0JmE+vqvgXAvAVA5B7SooX41t+x
ozVWEK2/9pHjbawGht30tQNdRqGdFn6uTHLlkaO4+lsP5XAn+xeeJratOVAMIOPVPk4pwzGHfltc
wz0ugy28i4K2HVEyIIpIl3GvAhUxm9WpPAT1p74rIvYB44fXN9l9COEiGJtsYSd+6Tp8Fw34CyiU
KGqxY9bQGmQ9dA9i0A/QjuvNVBvm0TbMuzonqESS9rDPSbZcCXhq90laHhORdI+9Tp+D2gKyWTff
nMYJdu5HXQYV8ghiSMvCeMoqqFSj+7nvXV6AqWEDfkUQo4jt9Kb066xwoBqgg1clccjQqNBYoNZU
mzGGWOua9b2MCBaQDfLxtj+pwngcwvLDC/thE4/EITlLkCsM0JMYylc3aePb0U5wLKtoR731S2ym
5UkCK1wRTztsXDja61RX11Q1KcpI1rhJNO/L1IUyUXr7dLSewtYSqNDah1aM5IKjhloeUEzBdcwM
G+tDj4KiIJ2AxK4szOp9igtgRfIw+QcJZVs8h5u4VjnbEHQ9lHzc24HEmX2t0o8m7nZR6tz3eHPW
Ue4ve7q5XrUDUYdz4LJgonO70Z35HhZYjlVEzkQDWMkp6sMwO9tGWPmjaBG1+OmOCdfYWKrMT6BM
DnXdyFtNsuTaKPPXWeAzLTr3FsTgrrQ9/4ksww1LnL1j5/7OL9ELICV3V5BLltJzoODEg9SIFSBq
ndSbyHHLhzjvFjyUTa5KCvZQeVA9IxveZhVXe1sRXD7Q5HCd8Mh1Th9ravoJIVdrPWaHTlXZXTLS
0XThk+waXTg7FfhvRFKLQ6KEOMxjcqxbetLA64/zYESobzKyr2MIkj7ks0ihlQJ+42XVvVuR/W3h
eaTEnkOUlfnBi63PWEmCXVv0dyw777TbRo91FSIQ8YJTCIMhKlvjupBJvzMRSYTu1J5GSFAbQIJs
cHr9YUXtDYf+UuYDqM3ZctZWmj8mJixqe8iv4nZ4LkYNfVsSa1NZU7TLPRQEaXet80Lcz7n/Qrkh
ht0ZyDV1oJvScuSmyAwDu2GmSTSgwk6Fntwy1uwsU1uAJUu7VdsVnBPPhPyrbyACIKxq3Xkvpbfu
no0AqYNZiubBZWE/SgnBN+qONIUaZuH8k5488qkKBbw5h8VKjwYs3B5xIiucMkWlMqLFyXX0Voae
+0i+2NWUpw+kHa9BA5B00XJV0RF+jlkSsEBnswehi33qxlGqJZUpXdtdeIC6mGyRC90T4/oJvFxJ
SBDGzmlnd5KZj8ArV7BwFyAJUnsXZXyOK8INr5MNc1hF7eDObMZr1YfY20b5temNT+SDQeZNT01/
Ke+xWBOFrhYz9TdfPvBQwsDNZHkwGGC7asStaWbQmZvoOuaz0MkGL+NSlmAdc9uYzrvvp3dJyQul
7whRI93TInLEP48OqDYhIqQI8XZWzrVZATJrXevdY8fNRH0x/SCANwbCFoxp38nyJcoRmZfi2ubQ
IpNqppzLhGDn9oUkreBOM7zy4lo74pUS09ZBILnqBTO+HRF5HljrYaIpJyOWYRRIO0NsoMqFaxST
pzTr/6RZCZuEiZ7+J+47w30IB+fJa9R73gR3VuU+SXLPlUjPjpOTSeydFsJmjOEe3dWjYzTkUVt/
pklQ0k1Tp1onr5MW180on1rHB9uJfrWLqQhH8XQNEpnNqU3x1cjP1LTijeFloGDts2EZkOwszi5S
4pZNO8Qe6K7x/yHqPJYj15Eo+kWMoCe4Le9kSyW3YbRaEg3oQIL26+ewZyJm06HW02tJVSCQyLz3
nu6hcvOXqI2fbMfcRUiEAfxw068qnBtMOgkFQcT2J/LUNTVIpDJb9RAjyqG1qZ8Kfo2NQ1XqLA+Y
lkedo8MTPur6/K+d0v5o+61p/JgSUzvZmE9jhLWbyRYx7LWziegNW2P9XMyPLghQeq4cdN2jIcLs
mDEZLlJ9MZPpmPnwF3Sty42ilESKc5j3GfuxkwV6q+m5d65H5OO0q8tKoErgdyB7jlPV6w5mPQbr
EeBDFFwAhthLDMYdYg2BN7pQqCaqGAkr88hyq/J+41GdEceBHRSw52cEhXdN9iSngn+wNLGvliDd
xhaQz+b5A6rsQ0a0soR8KVtG4LOq+S2yJ49FZ+I+NqO/UgNBiMKAqtWddx7p4Ss/RysLfhK7ApkP
RD+hUEwRpWSOzz0GddZE1mNC6pijeRBzYzFv17tWp3+LLroMpJaQBFQD/Cr2Jsk/u7rzd/kCDtbG
3i+H/dA1FI4EZ/sgKoEmiE2/RKI41ilxbJJhQ6BeXjIh541bsgRapKRcHRvChppu/Euo8XtE5RZo
BZKIzgUjDGK8l5BXVf4ZqkGRCkooMFAEeyCYUdnhtwHXA0NPtBIk4m+GurTXnZjw2AiX14Oc6T6c
EHb67wnG9jXJzLdWq0NoVr9mr956xoubuAheEf//ztn4VqGcAYSU7pLe+Cuy5CkZLQjZ5leLQX8z
xrJbZz49AlX1xD2Kt6rwnhTonI0ZmJ9lHfxRdRlS/kqEPP6w80pkm1MzPdteTSrSPO7jSd6TPf3Z
+/lPpOnlVK59G3syH4X5qJleVrP7Ny8qvSpmDeNllNPWKf1d41ZXX30PXC7W4TATeFqlkL59uTPl
dBer+eqShruKvY+IJN+HLMTt5pTPagBMQFJPqquPTC9J9UY3AeLJTzFjiLiy4l1TFAQba1zjOfgO
72MKWmdfknPikFsOxafhau+PKy8iq9WMi2PjG6QiwzqqZGQRiCHhz7OgzJ4CTli/aaPKO5US8gKm
9apiGdyIjSUDwPeuGevsZpHvhtl/00yG3nuiam8u35tTc3oupGhupgs0OWisxzmpl3quTk6Ec31g
G2RgAoTsxpvnI47W3unfX62pJJfaE+nh319buGy71KyOhLIyUi/EfFOB5+6ctrM3CYCPwHaGPxV6
Jht1s7btbuvQb1y7jRc+c2NjrIIkgZRV9zBbQfFhsdGJKpRvUW3V52yyQ94yXXyMY8KO6rGzTXZN
YyMo15EfBrcuTc9NYtNTCNN3ZBftvc7ocHd59YGoKNqrCStTPzjlRy39x6JI/GfUL/vMavR5WKK2
xuW7BkgYNk5aGScJxecttL5QtpYfZcspbejaXotuGLeDJ4YPkaVX8Ofm82zI8t5VqBBc1+peELKd
MnJo1k3f60vae6hAZ+dQjHF9STQQ5sA228Nsp8/W6F0J1KTsmNz3KI1PqL3FdfDN+Jym02HoONq9
ZrxPDb+9qpZriTdMydaqPTowdhdfmH2ytyiaN2Ull/tiidyWG15Hwf4xmO2tJz7uic2dItgWX6nk
NPr3pWh/ptXco+G00/mUIG64aVkeFRqaz6yFUMOk/jGBdd/MHRGBwOC3QzBkR6UMmJ++/Wo5s38u
e7InBnh6H6JGUzIXBje9IEsPecO1XQUx6pUBOmERnyW9TvbX3Dr/o3kFrac2Sf13UCz4CR3teg6r
1y6dkGRVwR/XT5B4+PaLv4BWWSF3c5b222xEeFC32aU1ZrFLAWEhAz1r4qwgByKtmJxu3Ob9fEr7
+Cr6LmSHU79WNG2rMOg3cwY3OwmKqy3McV+WPWOU+LecjXpnZSSKxEH9kCKeGyH+ZATzd9hrVojQ
A1RcpXPJKCVoEaK2jASpZFNV17tRJNBdZfdC97e5GwnNv1oMhakjq3PetvdTOXwZTJu27TsOSHsT
aFgThFQcRN2dIH8SdhI3z24lDoZL7r8V9p99Rgx9kPUpWdzw3NFe7KwJ0bTOF4Nd6x4JK/phAh2m
KJ5lUdAfKZ1t5RJognTQXUEX2QCK49LpBhjalnCY2AnLQ6DE25iodO9m2UbmpnmzpunYT8ULOQbJ
pgFKsLICwlWLwOqOSU7LFAsOPHVJuG7jv8ZpdW84DGJ9nsJtYdcPXWyNS+Mz2udT+kkd/AFCb3jp
i/7BLszPpBkEnB7AYBXYn1XIBmpRkWG6SU5aC3gS4TVfqqa4dvdebKU7OkdIxnJzOFYWYddYaR7w
GAjkeIwS4rgmdnfBwGd1XZ3boCen3A4PIheEbAWVr08znTivCQr0gXI+eSxPTj665zWlZjpwwsic
RCH2AQwndpjHxxakn0ejnMuK9x6EKUzUBtN2Fss7B9MWsqoiJpi70dAqM3yZbti9GMFv52KI9MPD
v28DTHE+5fSn4670DiOlOJFfhoXkx/MSnASdm+wHSz/Yg8NLH8lDlTvk8tTIE1c6hZdjpTl9Hekx
ACTGa26nLR1g5kUh3FojVkcqIfvE/M05GcsfIBd3qUNaogFXkYs8P1vryupULd/zv381mB/kPiFj
fe6LQ8eCMDRx/ITcPwS6v+iBIJq4yfDfJCWB56TwxljICkiRYL3Act5TJnaMiJ6KMvsuhj8Fa+Aw
kP2/7Zr2vsosLAGpPpho9lfZtyy5YsDtU/cg1/jdSzIDJpgfPcCNTa+916gYrv2MS3O2NKMkh1At
VB7zKjSLaj917Ud57fOq2QXMetfTMGxsGEO7IjP2gub2KdN1sC7KVAAhmo7Mdgjwaae3OBMCgymE
jWLsHtL227b8m0dbMgZJlLC1uc3YbKmDb6Esf5joU4jP0x8dEiyVWeqpE0AzbVLf6PBweRiJCRsq
j0Y2iVyrJg3gm5J+sEW3xxYL6WM1AIEM5/DcZB/TrGeAk9mbBt6BRMv67e3irqc9jM8i/3ElGgmB
X4ooI49AfO7FpIkevJ686LpX44pbVrgBGPGSly10p0ncyc7ut2NjH5nMAP9J4uxAChPYqdGCPYtk
a8XKKLdD0vLoTcW+jbOX2XQzDMwGQDgx0grV1qoQzACUM/50PTQGTqNwxXakvLR4qgP5p5qyF9ss
z1BD7bPH65cBu31wGgzHdEC1STzSqNGFJ8Tq9Z7P/ChGaZHLwtk5GqQfAdQmJiR3a3WGh7cQTW03
keh/X6Vz9DQyZ5yxdq17nabrZqmO3danbJZQ5YTVBHQ7XeRlAyucgB6AAGSJZ+IgRV1t5gKvs60n
B/ymJmM75a5Otk5DBM/OK/yfsn9OB6PYp1XT7FqydkNH7XzV3BJ2lx0xk2HgnLDBFIXbn6NJAK6J
59NAiVUbuXqZ0+TJbPNx1SaMPyXNbo2/T7VdQtLp7EF0ghIRoCF38mVMbycGA9urNNUHaLrnUMb+
anTyJ5dRvffpRnd9YgBvwmlGXw1IiczLN9Z+WBTvBEtHG9p1YPziaronicyr12VlYLwcIjAVmQuz
vRl+89hEqpkM23juEsi1tXcCJMQWRUZW0TuQTSWImxCAl27r4pB0xmfUsJnrkt6QV0Okheacv0DI
A+8h7OtHVtbRxpYMVFxmzkBsdmVJvpksL01KXiX7V7vxK3DcjgLeW6TZLeLmu25LZi2R5o/GBvXI
PQblbXvx05pNT0Z7LJ/mfipH9rJ/n9N9XJ1kO4/Hxn6o55CC9N+nmuXz/z5K25zO1xA9SkHr5t/n
UfqUp///lUONiSo9mFWEtJWIwgBW3r8P/32hsnBGmQC4Nj6Twf/9l/9+WOb92Rdpupf4syWyzqg4
VYNVnP59xHb9B4X0g1fF5h4S6V1iGOVhmsVItr8u7nQ+0JTGnmbS6Nn5rsfzSPFQQzDfkUmOqmeS
ZxjUeuVHQ7wvG+PLH1xqfndiKKTzp94vsMP6HjiiapfXxCwLMe3gnjMkjecfYHZ71WnJo5T0mxjS
AYQqhx8lCdAOB9NVpI8CzTCOo44jyVcrVhh+TtxyWDJ5VHrH6x58lafHTlnvOeKGix2ZPzUFIIHn
froFyvFjR7OzLRofG4rRHmtqShbgozME7WXweUhdgxRW1Y+7HkpdOCsDUVQQkLSL5YPHdS/keGuJ
k/cHciZVQTUu6Z8wf00JSnR+/LKLYNMEIek8ebhJjTq92TCdjUj9CQP3wFUv2sw0mEKRD2dO9Eeb
QFnOpXkTzGawrfLmHCYOo2gVXbhFC0oPsIEsW3onXreE41LTULUx1VtYzKUXtfiRtd5EXvId4l7Z
1dOlomw6T3r8i35oKQHLr7Bk2aKIeU6bYGS/6N1NU79JaZ107fCv9lG3jUUR7tHYvIRA2zjYZnzL
C5cB8Sswbwsg3kBWxbB1OxIRgejQKFqWbW2P/1u7/L9Yscod2I7/febfqv3/Cp/DeNj5Ji2LZUnb
bcv6//cl//4wnB4wHo20JQshRARhTU+FMA9WZtZbEvsxLjEktCcVbW3LJSSlTTdp0ehNS+wsBguu
SbYxqLvYcY5JN8+XPifZVkd/iOI3TkHHqdRHWJUN15x3dZQdrIDNy68GngoaO/dC4j6aaFBs3WTG
V2FM31bhAXgQLsOhXv226ruAg4yWEPE/Rlda5dzqCSV0HDZVgCTca4k3ZKDpvHpLuGJV2mKXl/jF
2tIkrVL9HRMXAT8iAeQa0WGYWItDOt11DJrWTdE+6w7kh4Y4xfyg7ndQaV8Le8YqnPNyY9quNtIy
6ZnWLZ0CnNTrXM2PRgAusjUXN0eqn73+scu+aPblBLR2LqOtgztYLoOMvrtzm+6YsxljKajFKv5M
whIaVx0GG7Mj+biA12y1IJOC+ykAvxon+Xga3UNQUPXwRF0HMRqniIHYru9Ar4Z58ho4OGwznD17
t+kXZQzj2jAktqQkIZCwS6beA0bZLs6qI/qrNakYC9fXKqBqnv4JPhh8NVtPyW6nkuFST1b0WsTH
Ym/7jY/WcQxWxkCBzRwwxfPXmxYyC/qRJq9IwiWZniBXNHB5OafHimP6lb1ZnNqKaW8wcib2hBwD
vUbhGNg7RxWAO0nLZihbAqVBJjHPI6CEpPrKbAWOcE5thjZEUsU207FKcGJzXBKi4h/Ho70AOsQ0
8rLWIyP/nihOmhJZn2Fvioh7w3WyZkzcb1UUsz7dYuAWYB+CdKFmTuWFXRVWTcRkN87eU8Mcd7P/
yb2v4W3YiMELmV1Er7Q21C5p6QXB0gMMzUKA6Z7csk2+NAkGD/SHzEh8aQgUdaXD5bbbWcW7LeMX
14uHfVQNF6Or/VNYoaodIpc3syqrXWayg1dOeuhLwt2lrjJ6dB2+lek7yjuL6OAPp4NW25iiOWZl
8jtzN0itjK0pkq81+ebnibtnZCm9R0krN70bVptkLJJ90zC7nt35g1lG/lhW1aao4UCYiVNvPGC7
tU6IA6aPUfTRjyeQvfbWs1vbL2MyMb2iU6N9kHGDNTMY5P0VHn1HnreXAH456lNw41QHRZQ/2wLx
EOq3fFNMHBAtGYEmm6chma7maezsiw6GWVSCLMJJQwuXmg3PVPSUL2vVxMdt1/OVQ5GLUoabBZs2
2Jr8YTDsC9GF4kgWEu0UsCP0qMNXgSLCGXgmm2B+apv5XJNoM5QNxpxQgcaICZ0JNIFsMdmiOre3
AaKZFQWT5KJrbUVxzVwiL9s0YsVMNPxVxetmOz8UBmcIjd5qUMm9wQx3laYzkgKNq8asLzOHmq2w
TvVRbu3aUL6j/h0O3oRiL7Yxqedj5R0Mvtdo6vF5xv3VtyMqDte9S8wAZdfs80C2Noa3SPxW5nuW
GfETNTDmVade5S6VmRXyPOQJtDjCfMm4NChZ4W2z9jIkVDwijQIqGrg4eGzZW/yES8a1b044dXos
DuEcr0U6foQQiFgCBilFI3iXcWF0N3PrMyoYupVbN+csZ4yFoBR+LWYchTRJ2+prgcMp84+Zz9tJ
1reQnOjVLCIwhXRSkkLR1k5EQODNdJ28+Fg3NCe91G8AK5vOLksqzga0T1qmaj36SbXJ2UuE127S
IISCNfXNmuGzOIaOSMARpmczIjl1zOIAzmeJbjJitufjJRsj/S4GBOKM78uNnqGb0cA/+ML7ltaW
+dkd4DnwE0G5zU2koiL8aStlbk0baVbUnD0YnxtaXe1We+osPRrNCRI8TILhtu+lyXyKGV3NZUiP
yMVSk4tsTnMzEcNZMZrgTeQ+76bDYZbyGeErLRmydL2lXTE3H8Rq7uwu/IqJzojS3NwzJrKQvOXE
+y93iSitzwNgJUip19FHBcU7CJMdCVKM72xtUSfPYUSUujY3PCc5wR5ewBNlGzh2iB8eOBnUgCM3
Gfw/jRxtQtjBJ3qCDgW7o8O5TkvtUjh5e+zDZN+qGR4oAGja5mqip09qa+N0uzDnBW3mkX2cI14z
zLO4Lq+SKuSEpENkUDNGdbnwjS02NzxwVpv1Ry0wliz1yOhtC5dzvrfAdA+0dRgn793l61mHpymC
dysTkrqH/pOYgsfeNjaBn940TxsBHyQfyGqJ+/BRmWUm6gnS/3CBgjtax/9wchK0r+da19qmX8YC
3Dn5/ATCjJajU+IHbEqx52kljaU/Q6XMmWm74O3Kc9Kkv04dMfoteeLQQyXYl9D5C9mTSYCMlcEf
2VqV8+Ko0NgnGPqZC1ANQDznEpw8T+CI5ByN23ks2XAr85D2KeRZQV5F7VmviW29jQ3PfGIS3zT6
1kVPA/2zuHjvzNS6IEh76KwYGG6jnXWeR7dmKJGoFJs6neMLrXdQmx3OiUVE2flMqgf4G3MAyZlx
PVPpuOCjpjh4Xfo21tA4ZmHc0cw6z1hWuzSTGzOeEuy4abExp3Jjtg0gVd2id9ZFuGIAv01wJz7p
viDZGm3IbM7HDqcCsp8LrLVgk3kcIAZR505xG2uiSa38y3OXKD9V0deK3zq7YzMI8Lt1rsve5Off
FDPZcy/h4NnZCONbEPBrC+O1tfoAL3mInSIY8HZNbzIgdkS2a3go76SrvzSZHEhiKI4WjuOho6Qt
2SRuvSvyrYdijbUj1L401V3E9/I5QltQ57vlgZMj2K+AUikJ3VsBfYICLFrXcbHLO08D/s7ppFgY
4jk0r06g3yv/pe2jr0KS2tA4xiZWKEnpCWnaVaeEQAVF+yWxtgxHZjd/HRuzPzt2dJwChdABq/Ko
ppGMEBRE+czItpLIdb32YDt6OJZtit7NS0ImS9OuqxjN0XP5Nl2IAIMaH6ol3zYsFsahkdBRqfS3
9AhbId7r7OTYMxpfk6tPQaZohk9MjtaZsh+LfjDXqUBL1JX6Tm7FEsEyx1JwHan3duNlO0SmPGq9
sPANlyNKr/ySjtawYUfkFm0EV26wO8YHT/jF43s1Mok0GUuZxU9UjtEJ5eByEqKMaKVA07BE4zdW
bNCDVThcQ31qVMR7l3IRLV98u8q2QVgn/GE8GLSd6YcTvmy5zcFK5qco10zFjaee3B7cfrTgXLLT
5bgpsSXD0UPkmII1pheM2hYW+cpKCL9d1K/OCTQh2T9DZ23ymezpEHmyVdlbyR6+mrXlrvLYPs5G
BUw+veUmw39dPvVZd4274JV/0d1EitbDSAdG+QQg0XMvjuPI1bXL5pemMK6pWIYMuyrKy32jSXV3
lmbMQCcb8eNWN629bmuNN04360nlT8Yg1rHhvgPKPo1Z+BvG8lPD9JA+ogp//AxC+eDVHFQ0gV90
F3/LBX3rIJox4+FdJSBGqs6kAZJflFFcsNtw5WMnFZoJJJKYXSOze4rDCsIabRk/OIb5CLRVHcbp
PGPL35o+NxvK00PdFxYaw1+zWd4kQg8OqsxZ7mhYdomqKRZtVm10ZNxVI3xCVe4g3QnVbxMOHB2D
Ijpm/PIVyHpz6k6BmUA5HN940n2yutAbNPRJVwaSki3/3AEe2UvpT9Y94rgzM8Z+D/xGUC4y0Gm3
tabOiUMMsGW27N8Ah6LhCn58O6NQdKM/ekQIyUXN3vpt8tKnnXEOK1iDfYgKzcVTZNjtHxrRa2ZO
v/4UWcdW0Od5Yaq343D/ixF7I5ruhZvcyClZrUtnPNncNndloj/RuvILpind17opduz528hMvplp
3Q/SbndmTye0PsRO9KercNFPPdxgv1UcX1OFKlvwsjVv3PfVqqg5tWfK0LXrn/JJoFtXTCyyQxM0
BwdABt+qWvkhuoc+As3qWWRg+TVtOHWQdfrJajGPZa0CHmtEHdGEtkna12WhGOn0mIicgJaEvppN
Dw/6djD1tyEG41Yy35/n6NUvUIVGEdFn4K0G4t47mb+Y9ZLmoqhfwmrBfyyaZXqqRC5cnIRPjDWW
GKJFoBAy4lD/piPZZ8IImCSCgYCnYT+mFGE64OdBcPYTzRdHjx8V8eGY2rhqAVk48nsF4d2wFB7U
lBzHv4VFQ08Lxj4o9C5o3A94FOlNOvkJwdtRu3PNMExsVFM/T6GGKpIcl/+Y9mLXGLd0rGiIRsUV
5u2vMxlPUpGRSRMbZ62p5o10lyFyt3ZVCxJ65GB0CUJwORzDHtpxyMQzMnHxGYrmWP9jhukCs1OP
k8JCB8gki5OvrssD3vYMcXg+7WJw6WvtWne6ZLoZqPhZuu9eTMs0Gq+EhP8tFYTXNKEDPUzxrUQd
FY7yvawr6vQEwin++slu4MXP/c9ck4atQfCpNhZ7qjyUjrQuY8XcmeA9vLpnGN8kIPXFpxjbU5A4
7qqN6mOBCwqBk6LSmVE41MGrIJhhxR7+k47RfTYZX8uWNRfNCTUhxkTU0mDbrw6GGLzhlFp0k2BX
/GR6REdtPmlGWuvcsA8RkIM4LsPFyHM/YM2kly1v/gDbIq2+RWtma3egkVR0ATfT/i9Zk1u7Gx94
4O7t/plbAG9uY7m01d2/sagfG0s0+DYL4haaNdgMA3P5jHQiMf86SyEsbGqUho1x+puNrrNVXnfV
IY4UsNKrMONADgwS7uqQ0X1IeyLnaj1Ub9Y8y4PdiZe+w2QsQy60S2lp9I9lNN4nXNyzhEsrEwVg
yYZLzkacPQ/psLOido/+RUfuQzN58DrzEa1AjFCujD4Tu/qkj4Nesl6kF/Wws30MEFPTET7KRtEV
TKKthCjz79Kw9apqOe3rPncfaL9sgqz5G5rTu0wka8SPrss6cTsm59xuNkOSQmjMyLNIBDJwy3kY
GDcmVctT00GqgzCD9GqIN0IOUG65+HBHKY194MAYN9zt8oDMPlDR1rWeppTg3ZG276rDOm4TatNH
3M06TALEZ6BpjVcuUT1jcc/d4JLCbXGUBx01ATYp5mvUiIK8WGPToRFLxa6T8pLkE3umD9M5ilw4
MoRyVQ1e0IQ9mQ7tQAVWHtLAuWZdeDYKBMhG8lKiNGxHYlr/DeH4uUUS7hPTuGOkSRCfVd0sMmNW
VQBnOEY2N6EV5dmnL1hU34mtjwUZZjVneuoH1wASeTgFD+wqW1qUK88n/ymwGiL8cw2AmoesZzrt
kf7tAExaA6KivY+Q2eP67PTyuWAkXc3tKfGgZBI9f3RKwvpq9xLMxRnt4X060YBuLWgfqTVvQ0k9
lZXtftk8Lbt4+/ciNmbjrKtqvsy1SzjicK4Hqt6ygs4jRyxI0UHE6h7C72sZOE9RNlxJ2V3XBASK
JQM3LUAlVXjykcZ8lmH1yYt/0LbPwHTgh6o8VMJx9NfO5Um4zWYWOeDRqNtBSLuL2en8MBz3SXBo
XSiB5fSJjn6Zpz0Wgb4g7CNKBhFStU1jcY+77K8R3BW5c4+kM1oHxYKqbU41FNI1Yaw0pWOThnl9
Xt4R2y0QlWmO1WXogpd4W6MeW2Ev3sWEIPvt8BpO5TeP3TEwki0mr9ewmH6yiBVrKX9d5t5dOfsf
jopZcn3+GmcZymgV3c90FZzR+Jh8ZxGVmA+VCB+yCWeNlM6lc4rnGma34/FWK889yoCB3NxGxlpA
otKixDFWWifXcw9hF7521e+UMTflOkhfhDOFiwvPCWDcZRZemv3FXg4rP11oPXQLQ7u+MhL+KnNI
RgG/yUxTxlM4q3Prhmsv2VDSPoO6lGsfHT5yDHkY6BGsB4dNep6XzDHKQtv+tGRnkZgxvGMkhmzu
9p8pUpVQ+Reugm9Wab1n6sc1DH8bwitkrI6Nu1H3blUfnPWEkSWbqR9l+DDpCNLUDE58CiQiCmwb
Lj70rRkEIKHT4DG1kIcEwVGkA7+EjQxVv1Xz9GNCllg01zyjdHt5LCQ5i+hcvacOB03RGvEeU/R1
SQJKh+mMDe2Yg+tVofNS4kg37ZNnKmxQJtUts5q5/kVDcvPd3lvbriCwcBwZ4Wrjp3eNJ1Xqb5S1
8NEMH5R59cezEXJMnGhW8knslbtVa9EWwNeJ9K3kHeClhxL70HEyA5ZWLe5M+DMGdVfbAozyLFwS
VbTxI21syjl8bUpe1jGluxCkh1TkLWzyMQbFHufJUeIvDS37kUji7yIgoAUZLjH8ETrf7GEa6OtU
Iwi6ztm0Uck1G9xBJ5MvdwlVG/EfzqZEQSbKczfQc4omY0O80MkI1ScT4lMbWVTx5rvOGEC6k3yl
24FwVrIt2D0eMR2Kdjv499Bu78uMxlo0UNDbjJzNE4VDS7AKb+rUkxcTqBuISNK42DmYQhy7ofx0
LcTcEHdRKgT2qyHGeF2YTHA7aWHg6Pxbz7AqjE1W6YRa0TK7C3DMXe7TGaAVRCwdhkbTyHZDSU5t
YNwgEOyLinxLV/8GGY+yBXBwNL27vnYfC39pRsT8VIS5MKjIX9AkPZZ+QgkYoXJNd5nTfSTxxcUV
e5/P/UPJkZtj7a3D+KuX/ot2rNdZFqeRYGhPd9beb/hIIK+iSHXuMzxZYWqf9STgE41M1lIaPDgH
q52PbrOCeklQUDpsx4CkSpxTUp5NFZDXfZ+kiHaJQO8VPY5mot0pyqBZ19yvQptkNG6Kz3HA60NP
89PU5E/PXvfObeeQ+Clx2h0XEYjJBC4cMm7Yo18eNcMJaX0WTHK2XqivlkfKWS/BhXEX7gMba6D/
ijrjaOuGDOB5+KymqjpLTSR6+x5zH+ZQ2sa9/exk5VOAIxQJncsofLo5ZfHRVe7V6UxNIsMr9UDF
0LB7LVgsxKxc6zx90H5+qlLzEiHGHnkhTde5lG777vUZ0LqR+az6zn37falgmpQAdlIS253r9W+L
lyNaXmMX5RIKQvfDKr1Xf0g+ayfcyL4+195sbOOxOHaZvtT98JZOJGxhKuZfrsHAefEf4d0xWGJT
weITWOUXKO93kRjTTtEJSmvaVNz/9oYbPNDt4xoeKia/cKEEYVkG10+vqc6D9YW6GvfeXYFYs0im
B4yLqPt7o9332twjiuGBTTYhCp+1U+dXpxoegDKjCqHDGXgDXdE4Q4YeHJ1xOA9N8VnArrSNu4b5
YJAxdM0/my5Gtmo9e7IfiG1naDznB44Af5t2+ptgsFe/8x+Frx+LvPkUvX4MKq7ePkh1RFoIegmK
jyS+/JAyDxlGrG5lTorDaBmgrJb6DSybSZ9wz6AY2zTthlyUPLsWXnpEOIwg1Be9x5Pjma+0X4uV
QO2CR7LD8oEXa/0ZDmBVXTl9VITn7KIqe8AJSoMHODi9jBKTEe1mE7l5HRTuStIfKGmUqPwqqVsI
5UHNI+nB8K2MjI6MN1KRYsp6pGbluLTeo8GcNn7g0VsCS9uqEqYZ4jRMZyvLu3Pm6ubNCOD8Jr0Z
mpuFaiYkqvQ2C5aHZ8w7w85D1NhYjypaZcKQj4wFvlvaOyitMCkk4XW0sX8j5eOSQmCcSZQ8nPjA
aDDVou9TMr6lgmiS1rDPJo3JldEnG16le8KfzzXoNjc0sIxRi5HqEJ56TupavnZe8OliWVkp0hoI
vyouPYl0aCYUnQ6+loYeuVA5dULqT8dmtl5GEEh5Ep3gske0sbqcFAMcnhA6cV4Q8M+Jk7kwsPzy
1XFm++CalKOpMO7jKqxX7mu4BMpHg/NSIInEmdt8Km6wRJVAG9T9Ph/st8DUD74DYEFwTUtaHINZ
73grlB6k9FGfurZkrl4BW68PVqc/Zb3wS3weykQXnL+iYuKgxz+CGWssQwKntbr4VvHL0QtiwLpr
GKPfOfX4SBf2XvbsRdgMP5sZ/bTTGsdwnNb9TF+NsDjubMXGBmvcTOM7s2N8c/P0Olh7ywyRgKkW
CbrqH2cxUx5wV6QrgFxrZZNZLTBNmaepVofSMT54otmWUcbXjX0h6nGdlX24jibs6NV48o101zbe
FWDtrZDJJpXzYlkR6B9aHJ1Zxqr003RX+OENhc2dWTZEgiFuddfLJboXxluvGVR6y3mEvJ0OpS13
mR8zanadMzSeHTaAB+pUzq63sHPGQ2oUx5IWFA/CJnflQ5s4/yHpPJYbR7Yg+kUVAQ/Ult6KpCjK
bRByDe+Bgvn6dzBvOTMdPRIJVF2TefKVs51GrAMjpdTR7aJ9I0Lmtc3JFBGL3CRgt+6+VoZgyzGO
p2FCT8PTO4puLTt2LejPqkVp9pfWTdFGRuRnVyQUpRjlc+tgucHEIYNFry77X0Jgf0NsMjbb6IXX
OOJQOCQ86CibPWW4i5yjbhnG3aHHf18gWa5LRu65RGqVhiPP1Gh88Jb+TXHV4ixMD25mYzGcoj+Z
4d+HmS2Y/tks7vKfuuFbnLDblp1QR9GyPRSGiem1rx5O1b92VdgupcSFMXSsWRosBhTo9UOXKMki
nc1KBAMQ+ddXWgVXE0jAyonF2Uuybpdp4crWML2mOrbar8apTsKrL6i6LkkhHb43FGQgClk6aGx3
mDi++m55dPT0YQzc0D5jhKKPtjUykGDUSQFMHkCxz3VE1ZApEa2JrsR9gO2QW3qcUiijKJzYCV0K
zi6U6vTDcf8ok+4oxHg1EAZj9v1uS8B10ILXaWq+JXFN3gcaDnd6TMz0aOhY5LhI8JzK64Gmek++
o97V1O1szX4ay/hX2kYwc9JAL9j+TvWk6VRTti/bm+sVOzQGW80tEZlabBwG/63Ia+xkYsv+fWFm
KfS0pn2DEtsChU3IkgymCxJ8IksSJJceQ38RRv9U3X42lsZ8C7eXtIZ+UWmC2tpEkOBXBEmkzr0z
glUjw3MQ0QdpU7/JXPcpdJOLnqqN4+MH9gze27Q8lJgBRl1gCGoEelecLrOLWFBb1iMNCooeZjzm
ecrhwGvA4RY9va/yFFOuaEcLdHJa3qxKYe+CX8QjJ+HMWs3GoTH0gnRvdhi6B4zVGH1s3712ifyI
KeUAHLbHEfn7mE67QiCpGbRuOfjaQllNOYONrlpSfBiTMpbsYxnVOEWzc4sJJyPmSaYZ+neae2JV
uPOckHZ142nhM9HW+VYfyGdSDKdTHB871EmbcuoO6S8v2nOm8YTUaGeXhh8/mL9oeyP+9dA2Mfq0
+Y6zMeXXCJbdRCh0WAZHvByUtUn6jthEQkmqFd1DrO90WE16WgQLFln9ousAQU3qH6DxaWWgdEM5
9xESZnjK7X2sBrXroxSUaIPbXUMEXK3hMEWL2GaXi7uCGbbL7MCe0nLj28NRRDxhkWmj81LTMYWT
yynv47e4aFgm6j5jttJz56aFHq191BxLfTTeLZWDrKa/HYz5dmvDzRTrklm5yXnjcLhS2+sx2v6y
eJR9fgjGg1uUHQQqVC1aA2fPSWYaJvd26dY+WiqGRwJSq3AQr1tBhDGMTNDpJ2wN/YqS8AWRV7hK
ZqtuR2Q2BrSd7PtzzROTC/ODMORr7LRwgEB6RAE7PMCbw8J1Gnam6bdjIW1KK9eFewVD5ShzzkQa
f7lFVfyRGthtCG1TGt0iDi6mKr57NnodgyIdoqFCLJ4NktMe4pbXq0WOMHHjs73ZDMuhi/BdGdFv
GCRbWktekoAIldL0NqbGhMoYkNNrXvI5eMge8CKugoJg75TEzrSsCdZ2t0q+yEx3172VN3yOSwd3
6VJHzK7ZKRunuaamyEdbU32y7zoB9HYXns29XE8sByr8nUulk31jsoDIWvN7CJzwMMiXfKqjja/7
4BnGEs1XfxxRtjEzo2XTaklPTfU1z6wV1BwAS/W6M5KHFkYBfQL/hPEebkMeh9exLq9Vp2l3TfYd
gIxaW5ZdGn9aJqmuGuv7My7ndWmaxWWWmS5EpomPdsJUDqQ5P9du5D17VfhCkcBpm1nhpZ7Q01iW
UaKYhB+dkG5qGisvjHBYRIk6ZQYZQ6Nkc8NzH0IFzXujw9agt4QPuNqhf7Vt2X3UvSj3SRZAcO+Y
oZpF9mnm3dmVY/WC1cMiBhU5qiRK8VPQlroByvA6H5r9mPb1U9hxA2X14H3QF4FoJ1noTNK2sUVy
gUvJsd/JQO8/exnjKCxEfprcqDo6Brw228tfUksVn6hJSHptdXGY7KJ8+FLbt9MciG4Ur7ArR2wX
/IhjGsJq4FPMkBJ5SHQ+XdeLt+xQsPDPn2SifVoGrBsd3Mo+07IRuqt3qJzS/8hS4zi0Tv+C2lgc
M40Zjzv05WtgV2s7aoFg9iRvg3JlxTtU5so0h6dKslpFH4G4UnzUmhOv2sq/jSUzPpnRP4/D3htv
8BQkbvAcSnysMaAXrLs6pG2God8sLVpl/cVJ2cfbSYettUM9YkXvXePEu2EKIOMid7Nlv5gG55zP
qu7WDZ+bcagODPgYKFYWs+hmqSJWIzVCtyVEr3dZ0xFKVBF1/KmCDA5eO3xSS+1rJAUxr0eMvRIz
LY0eGbtWaD5GaSpuWf0WJ9nCpqg6+Pn0xGgedjNsdY55oDybCo8otQ37QGtX4x3i92QfAOEW/5I3
8dLM6SDhLe24Ab1AZ6zQF1dpxOBhSvw9AtmndL5U7NwpzhxOMv4FrvgUU4U9e83UHhQYYY0SHQ2a
CkQweb02h58h0j0+BgWTeJquU0MJOrJxQSmAS97fMap8b2xVHTzPv+pdhppO0y+e1TcbhfR01MGW
52l1zSuEZuB7Syaz0WJekrYRpCftLfY5q+ecm5DJv4FDxJIaVQQrToaRYIGpoZ2bdBzSqMznGIc8
7ySJMcRMxdD3BN+KUaOvs00evCj5ZzMSapAFQTbvfyP88YUdGQtEltkqMBncOqW9dgWXe1kSyNV6
Dtcw0JbB6BkwyMxaOa29qEHyL6YuIaI6ktXKGZlP1iMFClOshZpGtUDhTd7swDKlGrp14mEctEuG
lBEVqJ7HZCN8O/mgDkgzh4XP3IbdKH2OVZ4rQWLGyJBGM/86x8femr/qgq4xjfRx43Tmzsybd7+h
2sgGsjVLDYGep6HIHyz00jcEY9bK6GxjW9FsIqvEHIfUJQVqb4FQQxCMfdxtN5oBy6H3eUPsakOK
xi8zV6j6CsGUXdT7JMby4aQoI4cmfmVY8u5X4xWvBYtu3uC2fzFthnXmcBdkwExEf2ee9TqgYlwF
Q7529FdXFH/TRI6x2XYbfrfCN3BrGPbZqAf8pskRoSGU/7awFq7caEX7XeM52pW6e0Mnbu71U97o
LyrhUEcN9Ir8Lg2qWw7v4Zqoas+FhV6CCX8V/Ot848eL+CQN1WCy7a8pNt2AOnoNCYGGGUpXwiDN
QD0UQpNg5DEbL7TgmZ+qQtY52NOL2SICc/vcoW3y91nT7HJJ++hESOyaCB8GHWiRYFfiOt/x9v/l
DLpNxrNsg55yWb2k7H7ZVUETLkwS2Py4fUa8yDfQ1j7qzOYuGgk/BxVA+x8VKcFyEDsklNUh0bOV
vZo6MSyoGgH8PxLl4dSBkbavy70x2MUTszUr8bMlh81NFFRwXth8pELfWXXzS9bf3UbuPYt2GTqU
8TfknZOadr7527tkouSdJhHT2Tc/sNwFEzOu9vRDYdFeNgXnHyiSsISZNistnTlP2EyUiwn+X58y
jmtrDRwnDi0fBbc1Uj4lEW2RquVPh/mDIB19FXnurwlIt5hztDWW11aH0i6+edwPC5N32kvdZtZZ
0oKlgnVYHGxjw/+cHkq3vxqzOpaIIBZhiqpIlOtoCFEN5vtQBRBUoz6Y97dkW7WoZquKlNPWyJe5
Ub5aDuF5nYF5P/hj3PXqaMOdSSoOuEk/6QpnDhpjjvYKUKeJEZ05Z8owfdHUGsvIf6MBkCrysbaw
1ioh2rEmy39b5iu2Ha+6thrWTZTrpOPdwTtQN5qMUGJjuDhY42zzjJ40Rns2b2sLjyUEEhIbzvmI
lGiZ1B9R5tVbj6gMX8rDMOfjeeatN/QXe+oPUTMMvKo8gHHzphO2tI/j6pedLO1jk5eLct2PpByy
j4h2JCnthAB0XZQ/quDxUuN6qkPCz3Fheu18V8lqidPsD5kfJ4I13eMRZS9JY0cTYgx6IIGJDRxO
kWGwq7P3cAhYstjTj6U6B/07kELH/XI/u5gztCvsMzr7Hy8kwoj9JN9Pv+B5qN5VUJFhOnI4aRX5
CRKLpGTMoAZKaVWg6GPx6k7NU98n55y0R7ZYGI8qtHdThyOXFRajZ3+l9eehmh21HmyqIcGAYM7q
yaTnT9c90o16yj8bdca//09Yw0cgyFwvDvynAyHbWwPQP0AUzVjG/XCLIrTTY/ApHXrHeA2kj/8H
DCnwGMnd0kt3p4/hO3fYmWJnF8d5jwUXBWlNx2OYX30A2EiLcXd5JcoRmaOPjSFplYRgQ8NEdsnY
eVGHY72Hx3Zit3jCwb0G7bHCl0hYQ4RIoIrSd8QQ+oof2OXi3HuoqgQ/l+abzwVjyiVCpR3D2j+G
855tjrxzSbRLzLsAzMi4O8bLmrVnKxFsj3DxN4Sksl2Qq7x4S4gzykROfEno3kxy0UhHyRg/1Olu
YI+37e32nv9nVCLihO5qldnUPmMSuat0YPloS/mAlvLWlHV9wP/KzYk0nIRUUqMsxkIUiOs+Lh5J
ODzHU/bCdmVp9tmWLrtlxf+ejxRXrcFl6vk1+nHzD6IaXrgCNoQOJW0SIdAA0SNIwI1e7yMP/IPK
tp7GTrgJ+5XmO7g4IATAvdH2yLT3FCMoWa7JRIvixcWl4n0kxWLeGD51zkDiy9foaq8qanArQPR7
qomltZU7XTCMvRLW8qW59XdicMD7ein2XP1i1W/qWl78bDy13InYuYYnPt2d03b3SA+PaI+x3tEz
m5bx2qS4NdIfWW9sPGVNB8lj0vlUYvLuXL28FGHurNIs91f9hL19qF3a2YYPpmkY2zf7wU8/XcTK
ft/sgoRFk9Pso3FIEb2EjylybpQ0s4cUptC7jEsf0ubQrHWAS4Ovm6tOjw6xAqY6NQTBQ5zz8K1O
JQ0uSo8WUcY2A28W2T39Aphi3QuIa0ODWbHa7LzX1i6/6cWuZYjpbra8rLWoX5VMY+MiVZ+glBgo
dxQpzrRx0zze2vq4y/toXSuU25mHWxYLab6gnHmtodsrWeMvR2cSs9Ljpk2WupX/6oV3zyXzxRFz
xkgNtURVRS4noupmOgboOsvWekXq9yB2OFjmjfGjI5M10ui3oQRovfZqevEFQfa2cDKKZASerJZP
+IfuBRbEzgv3thncHBOJlWZw1UfFeIbE9zSlKJoSAtEJU9g6OiWoHMEGYh1du95RTPFJU8a7l/Gn
lHVF2ucuirTfKzJDCnSmK2xrz6PRf1dWey8YUPQN8wyZ8uabAOOCwX+BWka9wtPRIHQaqeUaQeCT
mKjVJ5tFltEcIt/5geBzSeaID48gjZn5UFqKu75cT1OFzgTavos9qjeoteYyRZmMZ/2AWsS14wvc
3xNIMawiuscLbz80WV+zdtobo3wEuSjwbJfHpK6/KY8XSdm+13FGVYktjfxuzKqb3Ji4m8jLXrI1
u6p+9BjZ4X8Lswh/vy92E/BpywDOavGR+voZqZSxtCfnFMTi1kc5gg4/XYaB+2QGKWdCVkScRJse
yYdpsFdwHfE+pTd3TF+rCI1RVQzMGp0cZxKlYG9dbe1gaP8ktj52qLxguPdcKmKtd6nJ0+dKNJum
QQvlJAC/e6Q1JuNJLaSfzFWYYkdbRcVFuZCO0BRABQjAkhsTJKCRSsxvvDN0t2KZofggNH5lquJX
6umn1PU/fdEhueHyiC8pKuge69jCY4S9NIXbo8svdjpS7Fwk3wHTRDQNYGlxQKDU6UXS7luJRAS1
AqQBWIRbR1n/3EA2oGXr90qGb4Penoq0uzcWj25dmASB/XMm5pZ1umrZZuEqFSvAiOOywGRAHNUv
qe5PLjKtSVbPYY3eoIjznZNS/bNpPqrYPZUMnVnTME8RKAP4K0PlZgg46s/MDOy140MKDdOA0S+a
OOVhFbBlc0Ds+Bsptu8iQB0lTPHk4cE2XPFhGe3ZgN5TYEL19fETweFLRp2GF8DaFDjal728mKMW
bfpQ3KI4/cRP+shcnnNYM/AIjFcjdHv+TvPPjDFPTlVF7eD94DEi2qKjymjCCIt6HSALFekpbu1o
U0iW7MV7aEbPees9lV7FuG8ItoPolnqBixqM7LFo+IHbZHoTqKy33UhZraUfDvVNMJN0qocn8mTN
wobObDBuk6G7M7X93XMeoWjfNAOsmUJVsWrDYGfwZWztlANp+DJC+1EQyzT/zrUhvnwnvLjFwQs4
CwWKwGWnl48hHs8qdVB0xubaCLVrHdFiscrEC1hgj+jpdKy1YbA9nDNurHpCQgcZiD3dHX/MyQm1
d2dqT50LGKvCt5Cg0/LB4OIZU9va5gdgbbapS/WDWWV+baOM2zSzQHwlZvNDSJkO2KfkTV9KTqGg
Go8kqb3Hot5aFVcF6P9xDcnf639sn1swYU7PpEIcFEyWlbTNm4UiwR4rlkHFRQ/mHT4QEnbXnbbG
3shQmgymlW0Vl17x2vVo5x2wpAvHc6x1kJKcmJBFGmr32rHrdQ+kdWFVulpJ519HXUCRuetcFgxY
mJYEcPBhR0wER+UcaqMk54Y5gGIQFk/tWfjJT6gPFW6z5gX3LGxBOuL1xi70U1xzJYVRvg+Gflwk
9oqQ63fJdIRxHdN91PRRz5bUH1Hbeuw66INZ7ZCRWVvokgoz/WeP8hMJMHZv1sp0IhS2YdWvFelc
Ooey295khw5MZYVcd77ajEP+UQTiBfMKZxbzi14XVzQYh8qYdS/YwZf+5LzOJVVT40hEbi7WhB5g
/CG5i9XJc6GTaIl7ioOGzBgCF5ZpwMdjmNlvbNmHNFQ/eJHu/9EnGiOBeTlvR3qPr9EtOJQipMk4
fhZZfxYhDlwna+9yYKyQMW9kETxHDzGTthuk9T4YiwZ27saozqksX6yU44/gUmrmsdnMv4ej1ft5
F962xl7mjGjolH/qMHuMinbSDpoj+u6zFRYH27b/fJ6MCqvYwnH6IwAh1FWiPbFUn3dzxSyPYf+V
pRe/t98wNm3T0p2Wulle4npCglzdIsffq8D+8eJpbxE9OWTRu6wiRP6CBXMAQZX9UsKTMfpBg+0J
AIjXmgcs4qEzt3ixOng1EjBLmD5FYMzT44pxPTbWWc7Ddj/4TLB+nno8IC5BRnXps7Cg+o0iw+ea
Z1+kIW5V+nfnjl+WJ41VO1YzSkat6/r/BGHmtK54813LWGj6a1fOzkm496vSYl9MXWiofTx1/Wns
s82k42boiGZnK2TdaAIeo6uypTFHesk2enQts+wRiizrl2g9BjwHHR74RZIa/6Tccssy42ggMXu2
har5aciwz4cGFARW51eANFcixreygBIqhHH1ydB0rfY9KFFkkieX6to5QWyUIr8QQ3Thx2FwPxy1
0nlrRbyfxwHwJHPQE4heHWTHkVa/j3mGPc4LN0HbNNRstOsOIidVIRNT40TEVbXlQFkyWFTg0flV
lOnfGITxJdg/0DiPfQa9zYN3qU1rXTjpeqrydxfl9FC3Ognl5AelMWAT7Wew6J5yoN3zKvxT83Em
QeYFoiEVlEvxBP21CuidxWwX0HXx7Mf5T7wKdk09gAlM5l1LxGMvsQfUvfcJxIt6MBnvWFZO2FrG
IUKEyY20iKr8I81TJAD58NqHkH00iwe0oMpxkui3ZwuzSl1zldrZdwvPkzBZ9BaDsSySmNE96P7Y
I/SwGRd6hAJEQeiePP0WoFkENkAv0Qx739Jg1LtRvOJAevX8Bi5NypqToNbUYStYFMxw7RqVGfuQ
UY/idRi0V6Ns747wvhLW7LKn+jUnuGezet+Oi5YdiEArO5Yfoy8+yCI5jDUv6Nj44TJjhLwYbT6w
ptM/srx5eFZ+c/r2Dlp21smwOsBf/95762Lg7DIL55qhv1lNkf4jDQbDjpm82xEzjIBlG85Sdl0V
Tlj3NRKoukJgpZZJ4RPRJVsp/glyundm5cZMcAKOUGPdPYBPfcO2nfdl8cWr3JXf6NbGq2zAx8FH
qM1ntW3nQDFeHSb47FurddZwq5ge9H2zu8oBgkgEGHSRt+a4ynAtZAxvrJLKPb87bdOvm54sNFhn
k5FXO45SNBhCwNSA4enPWorJwj93c9PqI0VBWQqzxDrYjZu8yVZtu2C6xX6rIh6gLn8ZXADsnGDU
TEywKrSgizrFTdFI/2g0jPXYeGNYnPdTlCgadmL6aGaapAZL3916TvJgzvMdOfS8Vn4pguaVUL/P
MUErppVcCsLRIDmGR1xtyQpkxq5q4G/G2W5sWY+ym4dgePZZA6BhirciQo+AIS7Z9xXeBwdr0RD3
NZWvONTFLE+ke2pl/RtY8mYQIahC/afz819WFhVkzkOS+X+Bg1osHJGYtFfLDE9UNX9ZwnrB9csM
S3mOV6tV13KUN6u/p/yXVdwFh0RapxI7qmahnW5ZYEXB+Estt3FshFkOJmj02fm4dQfsqr4n9mPx
ZQxN8q2sM6mXCFsDFpCW1/FrIZELnYAHGtMyA7uahFTnWrWMxgZAtYPFCqA8eI37pjEQeIJGunVk
/zySv8XMscFaM1MxI2vTZk2BiJT7z1UzHyy+hzr4/oBb1hEm02BsHL5C+RG7ERPH9kzXTGydYy6R
VwbUN9BufEDGWHxY+XUqhgrRnGyy0ImXfXVRs5d5AkeqL9/jkKJM9YgDIFv6Y4uzWZ6aWTfVG9aP
9EPuIk7Wth6/4pybNqnfSMqQ6zKWX6EXPhSTi7oLv42UVYPnbMaUvqcWl0zLKfTM8i1mXFVjm1jA
WOe5S/dNwoOkEIdZ6p8U1pdO+ISdZMlygmKH6Vmn9ypb+OoOI8okxGbiWfTXjjm+jslcH1METYQ4
aAAxbEajPulGILFM6ItW/tegSaQ+YQ3TjlcRIMqzK+3SCddbWDRDeYaSl50bH5tsrmHCKAETdN1A
/pMuzJCQga/RcK1HSb0heoj80O47rKprq/Ar4IMXmVxRqj1A33wg+XglidXeZxaZ3PN+2yMsGU0f
Z9HU/YYCZZ1oPgUt1jIKiq1jml+8Syc7GG8KFOK8Sb5bPoU83dKd1IKf3i62fqmGLU/krc6sdedW
9xFbLwhISfg4VD3bK39wDux6VY17Mwy0ZQcO1zEWJSzTFQhDqy9nqwZfp4TsOBssHRSPURuuUmKb
F7VnO6umky9obNZuwwZFo1LyC25Lr4i3XWsCpW5qA3F/xh4muBaPbv4mulnc46rPdux+XKn+BPZ1
UvocARWoLrZmjez3v9xjal+PF4W3KazAZoIcwDIZplDDmDs7vE56xnqp2uPo38gWUwRRBTaGH/uY
JcgEDZHeBQxDCtfsSUBOjQ0hX6qAbTOQ7K5itSGBbXu6h0TdOoL8o8001VMat8HGyzjhPXgLBvNE
FZobdMAr7qOiBKfX5CxRA/yeQR48mH3tqwYhoR0/bMs8Nx20FEsOh0YTd88sArz8KgeMeSkM/xFG
DMEp+aJdkZg/o6ufc1BNQ+ifBlWcy7betE4CaYuXLD4PoozRrFq04ekZN8U2sbVLRF3yMtbVnUWh
0kF/GfWylSSLythiys/EN+cQghKcbMjocgqwkImHQ/vKwZAt876/lGFHP4TPKIOfCmaakU/C5lZj
qGcD0kibAdcy9jGj1xzihFwcPIN4aVkIIgoh0AW9IJNZGcF0YxwW2ObdT9Q9sWC3poFdrJuEpWQj
jzDlcOJmgpgb4svGlrKRHSneWvjFA3kDIFGVuE9IwZZRlHqwAIyNldQ/Ont3njuGAgYEdIAR/gkV
9VYaw2uk8Q2WKctZA2uKjbtApF2JSB9rL5HaYn5g48lc/veMYRX9Sp0RytsTePMvTzQXOtRobVnN
t6qil3ES2qaszPhYMOHH7a3ds2D4wKGFKl6O2XqA3HJwk5vheuxEg9EgNoAqx6nrdOMFVruOwuHV
Ynj8RNouFbkrmNmN3DBBElIrIBjK/bCZHdncg12O8hBlZllG3pbn1GS3t8fz37JEaMkQgPTSU9uV
LPC0RD5krzOS7RRhm5bklF3r2M+VyvNVY8y90pB96mPEjFk+1WH0rDEPw3crdG7NYkOtjUEuoj6B
2LFkQOu4BVQ+iajCV8Z2BKVUMxPG4b5M/Rn/XX+0GIMHMLEGt1Gl9IPJxGUBOuAaV2wNdUvus258
z00O5SrLtx5TgYAfRqnypyxBlQIWQdne8ncxm3E386UeMlIbOUSD3P+wB0Zv+VyuC3vydoVO38kq
aFT+R0o5DjHwO7f5QILY1hZNmzzpwg23KsbzEmZbwmgPlk014STFY2o7cpZb7cdAs5qXJiaq3EeK
wuOiVLingKXDNdQ5bpDZmLOdKi9SZhCo0ecDlRIKpHroP2mlvx18Plfny1fUnGFJXTPGALiSuv+e
+RrWpIll01f3Lnb+kZr83FEYdm2+TZ0XrDOnZMzbrcU2V/eTaR021ObmvGJuofEekphY12Zk8dL5
L06RU/dZ2jOG+nTZyZyMFwTzVr5vNIh2hgfbpPHi8UlDxOtjz1lMsZWyAKyiA4lhb70ZaShT1W+q
A4yCyTGXc91zgrYVC8LWZ6G1L/1D2Q0eGSDtGX/MkxPzQqvROmdNwBTCIa5CG513wM7LaqTFmZpX
kUfZydJ+3Nxel8R8r/GT3LsgudhAtGa1k7kaOrVraSJLTatXXqF/KIZETGQ+yU0J+U3b7jCkoKGm
gohiRmVW8gvs0818be2x5tBKedOZo/havQzy0AQYZf0MSMC7WfajsAhgu/sYmEfMdcDEAA4Ml3a1
2A5uDOCsQM+G9QAJ1Ey2akAqz5h/DW35IqoBCAJKGRM36+CAB7Yz9hDGsjXhQEx4f9ajE5yAKJza
xPsX8wEFLmsJh+ELN3u/nLtLEDMn6sOrZaXAf3R7Qyiih0vwgbyGLPhsksQZsdLRALAt7EK+NQao
5LllcbNpXWnuXzsUHPadmOOX/uoaOkOhu2cXmHaY9LveWhKjitjJEehOkNPbScAtx0KijqpTPlGH
6yOYIK6+OvffC2l8E6jOaVVSPITN61SGn0MtjvEA9MlKEA6HIXtnK9nYIsMoyQo9dGbZW7RSw40D
CmqAhyURUAJjPzp835vp+z0Mf43yvAiontJoVhbNSj0M7Ibp/jAroRczEmIcWCC0zbWUFBKqr7KD
HbAJao9DyUs5DPKMUBzNh4w/O+W86VF+GDTE7kP8z06MVVPx/rQal0xTl1tR8Zy0mjwDFuX2M86a
TUpG5+WXzpYgeWYQzy0lCWhlF6a79xtc0UXp70Qs3kfb5BAU2Nl1tk15/Uqkp3twIw2+IwwolrYs
092SwAqWqrC01CWt8FaW+TsyI4uZk0WL0JjPc15tLLv7ZPenri3vCUvLvHTQ7aU7quN7ierRH7Nb
3XlY+0tGoO7SdPsnsO0Xrl4IebJ+92fRlxxRZHCUUmBT+QbJa6wFn3YKHkZj+4uldT1a+sjCsCem
Vv8e7P48RWX+ow0koblH5bQ3yxXcscRlzbCO+ORhRlun5UCmUDZ9GoOBQk73MvBtI650dB5k/BnD
05ilq8EG28Xr/lRxFR4NE6lWMrCotuoA8Uviudc27iasH1ykdZPJjeGQvl38ZqVLZZr1zRVxCkPd
0c/2TrsOwzS6yt4ar/aAOj2NPZKBO7bUBoZzI6KsqUIvvlZsuaEQYqWXuuOe+jjd6243XaFFT1ed
svQAAO0dUf+njRqtDQ///Z9YApIKA5aD98vdYQwmpuCRhjORIa7vGCSsxVin6zZNX4IoZpcqx8Mk
Y7nm815gCSbQUPX7QLPOva3zaIJyVwUEGgUSaYJbyCpUR1if/UVxbL/atX2bXOJCRfxexoW8eomR
YaMb6hPNXnPOkw7Le/2jpX3w2fLKmv8IXrXWHvqXY6qIm06DWz6Owx2LtrMBiJmD/cJ/nDT0htQP
I0ihMv5pwzPIauPZISQKc7jnLpIEcXmW+N46gQJu9I6+78mo2ka2Xb4kWGAYF3nqF2Hhmh2yD0/r
UPWeuSqTPdOBfuVn9GGMuQWqJa08hw07eWMysk+/Ndbl/NgTSlCvR0/2S3v+QWMcBEvWe+hLO++g
FW6+RdV97gwi1Jsh66601inUA8R2ejRckW/ReSBJsqxoIBshnJn6wGsyYeDYjIZsN7+gq3gsfjFR
IFiLbGdvOC408IB1FjAdbsu0+pYJ66UKI2rWJc7TqesKxEB6/6sJ216jGMYFJi2gekF9s9JM+0XW
cjWacHyTdJN8LiH+q6QlA67ooqOlET5SgxFpSY+6irrgCq+OehXVv9LpvkwQtI8hnXP1XPmSaV20
QYqkLnEZbCYthHfboT1NWkfebMaQOIGtSsZE9hTFk8wJ1J0IE3pOSiPeUW5Muwlr6bmwqye9xEFX
8Od75U3ffr0PHIhEyASnVa38esPjmSIU6z3s85q2ngL7yx0Y7gldnWnV55EQ7BWxc7VOv8kG2ZPN
gZY3LOsbcDC+MyEJK6mha4zUiyqO9ZupSOnMeV+3//0jUEFm6lInp8OcPTkOBNH/MXZmu5ErWZb9
lcR9Z5VxJhuV+SCfZ3fN0gshhSKM82Scv74XPbOrUNVAoxMJh1xS6PpAN7Nzzt5rI8iEIptn1Q5R
wQwnlIIxHVQuYotO93thYTP89UFfx8EbbehiZTjxuKS5qKzs5ukTczdC8iozoc1B4U0LzOtH7O2e
P95sWVFHmzZ0KJ9Il6wuL6wHC2Zn0zVDMHLJoUX32M6NqInPfgM7Bq/aq9d2BX9FCy4N70iOhy5R
9rTM/B6sLPFMmOE1Ex0reCGkLnVtdDdgof0Nn4I68wTX2CrpFw36yEQzxplbK0I8gImf/EHujQta
L9ptWC8mdJo3sDIKxby2u9/T2aAhDkZHe3QBPCv7PAFDbgkaXFJUByv8Y9Et9y377BIYUSLxPtr9
sJhmTp1bdbfGThtkj7A2AKtJxI1LI+/EVvoFb2DgU16VxtGOxvgG6qzTJloIOU10nylflGWPA7QL
wgLaaYFU+ZloMnUWviRtDScUcgli3qr0Wg8hHRWdcUmR0act1cHsWbospbqfMV3P74dZjuKc9DTI
UMi8tKRCUUDFyRFmKqGkWndseZN7jLWGZQQfXYGbfaxORtnVpzHEcQUAaOGyepbW3GCetPFEIihQ
mIHjPj2zdEJqY+mOWCqi9fY25j/nZ/ISVpapwI9iDFfsk6sAIkpE729pgex+8HznlzE9RQnIsWHj
o8I5ZA4TJxVhNxVAnjKThwnOHZ6Ni7TYL3yAm/Q6qhzxpB7Zj3oJNClw3I0uUZRFY+QdMbuiqzPY
G13GLT7kYfRA9QCg2dvGMnpM6vYzCPLPoM3ONeSkh4yLf5m5DJu1KQF4hz0LBdgUA+AeZlOCYW9y
A1c0wXT6SXPRMUFWBM0ivHEZq3bXd+D13QqcLlv3eehiGqkuuo9MRMFCYkvLW/SuYxtsksAG6oTP
ECc/pnifKlwDf44+rd5aNLy98KChxnronfaK1BHcK0ussJ7w/jDItbFUaKNEy6OlyG1afBu99iXr
6NtGF/fASguYlH+BZbpfxXL8Ssz0RI8KPWAhza2RRbismmHZ8pgVwR0L2BiLygNf0NepXKviaEHG
Wo4Gf7nKjVUYs7CVOYUxbWHgLIRB1Q7zer9lkU/6ncgYpsS0CAsoicSmTAtVZfxc2up0v6mI+nPD
cJaQ1yvgqfi0qY3HHG2UrRrAtPV0xSvP0M1jNAP59YSVYq8b/YymNvVFG8JD8Sb7SHgGymoOpTQ7
yQEp+2/kqNHCkv247MavimTdE0moePLcZjcU5qs0IEMBjGb4iz4HQ5PVdNGMIf8uyOHGQfnHBRau
kOQ4niZPBoEMWpXtitnJxCpCXg6yqIchY09V4UqJjHmhgoA/TgC5OBrdJPDG9dBgl4gax4bcx0zC
IaYQGSAHRA3WxipHYo6LJPEQ+/hPUYYEuZS6v7Xo7VEldDy8zRi2n6DOSaiZCqr+vjRfguQl9CkL
TdOetm1EU2nOsapc/gkV2I4ZKgV/w9kOJP8ii4W7iznyRoO3Y6jDW6R7lBK9cYrwlc1b1sIh6fVo
Ok8dJfq2DhPw/e1PQUbsgqHVWxD7nyWvq13SXStB17m0Fx5GYRGjTMVKMuuaACieUcOBKnZwsM83
Zc97VPca7HOGOou27aEGz5dB6a7R/c5WYTKGGH9dKvZ4Pj34FzyofA25oCKfqItDZ4MZC5N9rC1F
UXPIxWa8ESkCGSI2dApJhnVpYaFwkD+acJZOV0Aw9gQjIWTVC5DkYPBTDi2pIibM9eDi9HX+hbsR
nOTkQcwb0UMWBocQOmsuKMb0ClSfYYHF+xuWGYEps2IIBENLwxBjvNYvE2GqTSmCd9dl50lCQhrz
7iWghJD+hDYHmM6iKe3fEELylQuRwsm7/DajG0Enrv2CGWwxXWXIx0++mCoq9q4qNlZTf0eC7krW
QtYd8CqNPrWeDv3Zib58VV49kI1or5SxDs2wP2tGvMlweGRj15N/hBPTrsVRR7TCtpBdCp0FZxx7
46ExA4QqkBQqZ8L0jk3EKzq5bk1mL73GWlBw6F36SgwLZ3Z0yAGXRjzoDowlExIT6xDSNQ7Wm7pD
HxbYHOnh6C/8km3Y63o0asb0o6XTntqtWBY8bfpySI2HDH3dwJBIT/Z4WUsWlBCNB44CcN0rG6NO
lkxHox8IK8vo1LYMhItnmiBXGBNk5jlwV5RLk9WOuZL1gGEiYog5Z2Fn1A4Xbeng9SHuc5GMZH0b
TfmOiXE+V6JcMHmGU/8ydY21ziLxKoiHgQSOBNQl0Q7wdbhNTXflOEQFTv6zKmIQRnp71cGheaHr
75LJR+fci1+ZsMFUZYzjmwyNcYfDD8wA1nNkShv8XlR1JB/3CI6Fr11FbLAP2uHF17+I/0vXoHZf
TY5PsYEIIfdwS8J2Uq49rWiXcz5ilosnuSJGKsC43nsXgi+jJU7NTRraDyyZ6xnuz6L6S2/bucNU
cGqP1dmso5tfW9VJm29Ua5wI4EUEmxZnaDHTUmP2tMBw3+4Nej2Rr9tk4hFE0Mo3eErGnimZsZCF
ROWlE13IbuetMufagX5YDKYNlS0lD8F3yY+yRP05ahVq3eBEQs0qrc0b/DB8CxFNwue4nxLChpsL
uzp9m0l7r0vro+lADtHdrXZJCi6l95awoJEe5NkOrgDTtDy25gzaLfRZ3ey+mwKHW+Ej5YvRhXSx
nJkTxs4mS8k26yXx13NStMIshXCH8CLoIo74wTgNz3wKu1lB+WJrDM0DP37hJVPUGbDnPguVfGaa
vRShQYZIyeGLyGE89GAkTMxxLVWtbPolfdY/hN5890bzpGKSeqnvmS+wAZHbsrOANLQBe6eTAl+w
dNg/qXYFAcRrhXgilJgQtHEollBMWaWcY6x3OjNWyRTQTChbjB9D9D/YOUa9R0Wm02kPXUZlNuEW
ZbkxueywjQ8Vs9Qw2Zoa0/ZkQCNtNw7eEafa9FNGh5LTWzIVvxk/A4fWsWbUhLEv/ECbHkat/ijg
95RRP71NJF9Etk6K3jRPU7yeweMSKpm18ht8b5yicIfC1idYkcF5QAXH7Mzvro42YBo0cEH0UbeA
cI8tXcb7ItDeSGzWBvR8HAf1nnBXzMDYLNrftgyXPWihIymNmExAL1EII7NueNxMBRUeO8ZuRP3V
v5vmqzR3zk8jqvjBV5g9fJsoatFWQF85h4VR+MJB/Lvp+icnEwZnY5Z7TtEPUxRvO1vtCL6uvzTe
XZRzB4FDbR4Y3oDuYnBPKfghFe+axnwWaL0wgcYcKksIRCO4MruqOMHh4eRyGd+zQj62jD2nm6jp
SoTD0kxj9EE3HeZIHhivTLpjEJq4IaIXzi+fgZ4fCgZn99gBezePekIr2LILXw0x7FuLNXRy42Bb
Tylw34zrpng2s2CHcWsVY3THl+0+R6lrPEQasvuYNL6ETSlhwXiYDIgnZHSt5tMOoKtXr8DvqpMh
62gdOQGo4jP6eLzjjEBIVsBWfJiiCRpFtJOteC2Lrl9NDo6QWZ2gNDpmXpT9mCnvbDfht7anDL33
9EeIWKzHpnnSBs6VqNuQmNAsL1q0AUeZ5b8SGsLLEoxT2ST7PuMzRwbd0qzd35WdbT03exWFPLVh
cmvQ1+DGXNcV0cemuqLBg5TD8eY4EStH7FCKtHLfK86iUx++WG6M/0/7RfMDRXH6pGscTfpGiAcD
IwjotW2WxXhzZaQOTgusSdcVykL8q468yWH6LpjFuiO7UOrmfxrhWQ+Mhkw31B59Sm3oCdoBdfyr
0uHAM9Re+aK4WI3TLjJgqdM2ZadCxQkd0WGqM3rdJpmAV7vdJq8GEjnbYdMMxO8QeL0ocZMN4P+p
2h+KDsdst8AJ+y7RL5Hr/V15Dui5ATOS+eC75eto8nonBVP+MIhff41UxhfFMdvDRwGTKDVIr6BL
rqMO4C0STMTFx4hhtLGz6KgzbjKrTcJQL4jlIwGSNAqq8VgH86d4AMSexhx7sdbM0PnBioBam3KV
xEDg2THYzNGQasXw5sRY1vsci4XEFYWon5EYS7TA/ALGDijQil5SvIv4ryJp849eqr93JntAA73O
YRBPqGf5IOYeNN0sRmATiZOa93viwAFR5BiGHdp/m6eWM5goBRQ+plkDEPuIcwB8mGippRcy4wGK
ueoPVPiNf6ld/duB4L0w6lBfWKjp2Q09/D+bwMJilcUQQjNXL44Qen7sMbxUeM601n2TddbTLZc4
3YoAQVVDBT40S22o9yBuZggi7YEu7m59Zpgr+VhqyMSynuLe8GpS5k08ogNkUmZ4zkOnwoNndE95
hikXPRY8yKrIaJk3R2cMITNm5naKpz/Iuxhgd8DXW92/aCOFDAz2KDyN9KRUUX63OeibnHgPv+u/
ogojtbQ5ynhRGTK8MOgs5KwFMo/Oxshw1vdBoYlkn7YVtoRZXY3WVvp8wTybB5rVC1vplH7oVCZB
xkw9WRywST/KGOpXwlvayn8OAhtFdPjYuPTmhpm71lUcIQIuA7iW8gyp873W4kfTAOmUGJ/g4TIm
4U7O55fTXx28ihCxvlE3tzhArxnIjsZRySdazhOb6YjA2NxZ2S/KfXTmbA1hNm2cooBFFluvkBMY
XscFGI6mcGmSxGetvMBAg2prT+6yzKnPY44RXtWLhZ1eXK9tlsTbf9IDus0nQhZ6gKLAIkIXwN9Q
6WqrNRbiQkPQmRo6xDrDto8HBnZiVQiYnuQZrYIq/1GNIq0a6B1iCYtrpyXSzwm+KbVegsrUHqJJ
u2ZM+sbZFKHTph3KDLgQO6wUGI0oZWBYkpLCH4nyaEmIHwKjVLzSL5GnpmK9GQ3L3WBuzVY2S/kJ
+esuZ/R/S7NR7ol8YvAf1pxARTvuJbKkfY/Cc9CkQaM7CR+jvBdXSJD3O6GTHSeG3k80uhKz/YTP
2G4AdHJ9sNxIuoYHWdevRPY4p0DtC2MsV/CHcMiYRfgUguZjYlr6K1QGbzkWj7NRuRqBxcw3ZV57
N9tglEn1s+xMqz91umsfUrPk6tf7+JjxoHE5WZzYwAWQWoURLtA+yeYM9jqy0MfKB4DjoaXPcICs
ubiMl9J7Z3CB3ZOa+y2FAwv2GIr5/W6nSgRbhuYxzi93dULzugMMtDBGWqRjAhu/qVBcchpZdKbR
n+l5bXBsxo+OObTYxfR4LdqNDAv6sXzRRxqGJNHWNz/CP67RHmy9wDoEQDwyMmFXDrSyI3EHI8xp
OlEqidpDK9Gk5npdHbR8xCU3Sk73dXrmSKAjDShQPGv0CbqwRc5Lf1vry3E51UF5qie4Pj3gw4Vj
2FBRNZj4qm7Vwk2Wlq1RMJUWEmXF7CBLso4JTGjS529/BQQlYBHP7ScnCfY+Bhba0nVX0jCMA+TB
Y/hZ+KI5jnFycYJOO2lJgUtVqZtEJc7YeSg/GpgKKLEGuKUomhwOxIuw6jdAUoetaNB4e5FbI5Qs
vwtVhBfSBuNT5TXAoyddvMRhsNQ0ZlFynBiD61a8A+1HgrSvqtNoqSdKdMT6JAF+dYJ85ySPCkY0
40zr4RjcTkrtlCnEzlcW61ttyk2n+gCBWuAuPQZQy04EXEPs4xcF7OhBNDjCY1BCayodaPFxswup
5OhHAq2DaIh3wnB/PILhf9fuu4eqcqO3HiOlpFE60biT3m29MDcYvaqVRszUIS6FR1qNT+EM8ICL
sfauGh7dVe5gm809AtA8A/BVy4XzBeZ9PXCU/Z1I40oMD80BgYJhogo6kQmFag9dzCtMZI81eqR1
VHcrSdP8Qk2hDqgaqA3KaPzEEXfVaL89V+QjLJopweJHiuxiguj0Pukjssu8UTurm8gvK+codvRM
R1Bz+oGD0f1ObVT6SinPRY6PL+WhLdtTI73mev+0OJRZ93tGhipchkG9yCkqd1oJ/bxvdO01E41A
xV18EmP3p877Q6c0+1nYo/08YArXpvyZTp22l5hIHgbfwnNlhSQR9GonauNJ9lb8y+2tp7BnwCGl
253mb3v6cNJ9WwCs1sZd1yLdtgBBcLKN3HUfj5TxY9u/ppGa9i2hLmenNLZ1Zge3+42hfUQtatI+
a63nObcbYaNT3lBlk4iJk3REQfbRN5234MyPuMGws0M6GQxv5oOaSbrY/PiZUV0FqlR666jvk4rG
vNl9gCmTv5NUceFPVrYWEj4gdgjyJ8oEgNk0gJlkgNZA8oRUFo3vToZ4uhtr68JE0NrR2MOlHv6Y
DfOn+efERfibVoYk5cTOyu0KlvTYthGFR++J8qqn+7d0rfhj1Eiqa1JdVjUjvOdgcNUauR6cjVyX
z1OVWKfSPYaV+ZS4uvPeIJBeW1VnbuqQ3F5mLnsxJM6TVtrDOTAi/tb8fWarhC+obomDkZS+qEhe
PHswCGWYMYLKBQJTwa+qK9z395/WBmgcxXADxkCNhCtwvHfRUk+nTe4da6q/F6OYlvfvEyLyRlMI
MBsb+Ka2cgPyWXrTm1D/DjN0HG2cdTcHSdNDbQ/TcqSJCAM3Lj/TmPjVste/Yyd3FsMUOidjqjhC
AEdBatQEWOadbBeQVoholnee0Vm56qwean1lwRzwQnOTVkP4pCvxmUKJWtU62mMzsqsPnKuY7IYO
m2FeXcaKF78XfvX0B8pjvOgYV39kEpFQDRnmqBdASSIlt/fvY7biqD+lNNP68bNX+pPe1O1TIMhP
1TK6xzFS1tqFpIRI2jhC9dPZAnO8XeM97oITcoKpOdBy6yVCSyTKvnvHh1lt0z28IXXxO9UdbNfd
89EdbfqsNXKLfErW0WjWRzchXSbHBRPw2XzoUP9tfNbjcwsKZIF9WN9W/IQ4oBT0iWO5Bz+DZt+G
7bAGl+tsNFr4ozkjH3hpXnTGI1FXd29WF5tHwq4WXoM0MGXw8VpJzdwwLVErv9b1ExtLwl5aqo0l
4+EkB+3SB379jGjvWWoeMWNUEZU+18JEID9kWp2dpkbH8g2/eM0ZEQ4eGz8Wee6S2k2MjUqurV1Y
L2XIUYpctfqrwLbkuZX1QZF8dMwQfaHZvbkzFsFPPfhoYTO8TcJd215tf+Xkyi3aNHxhRy63tW3o
Z9tCxXa/upwgWOLEjz5Chi2oDJKT3nfuwWwq2mylHn4rpzyh3tderKyErd4RZaloivYFwLvEokkQ
NJP4NmJ7OZaT+kOvHT0pSQ+y7sw9LplmI4cR41E99W+Z3q5jUPzG4AWXqiJEOtb8R5rHxqmY73ku
6X1BmNnoLkokR6nj7EKK/fuuGyAeHDUxHSbAiUvcs9ULHgGXAlaWH2aS/8rkNP5qJ30m71BnUq4j
++ke6aYXX4lCZV8qL3lzJt4+Q7bqqR9Is2pug8z74zTf3L8Sjd8dS6eLZsJjulK5Cl8bLOplQc+6
F9BLwHCjJQdh/q5wBFi2y0sMfo/cGa0+NlZoUPZbi7AJPu/XPkss89Y28M86E+JLU4JHbLw6eLZk
dfAylEs1YOXj2NYUhoHwLqIlhsisrKvejfvIzkdAnJ2BB2vgsIpLfq0x0GWCGNmYGgLjs0nVNfUj
6gKwzuCjuzfG+owza/2Gyyba6FEF4Yj6Iu5413P6QuAZUStZFaEFeucY6PJqj3ZJqFHbhwnEHd8k
kKGA4eaW2IVd9/m+zVlNmTPrJlMGcq+36uiW0N/yPNQD+t4GVX0bkCCiyLHtTWFhVxnCDMNhRzhY
ZUY7KqNx7U44ncEGUx1Mw/jeDMJbT4nUVmIstiozjBfLwt8OnFgcEgx5Vtpl9UNmu+U+FN5w9S2I
FcBTtA3JcZxrWFzGvr6Y/CFo1VW5avLIoAVJGhTjrVdYEtUG1upjFALG5eg/vsNIhVCmu9aeJs74
PvWnyof6OaSWDkSPELujXgbNuo2KPiYLXhKOU8C1GOyxZhSQkUSfGuaBVKZ2Pi6d7/MRm4/Lseso
7OK4YWFLx1pfSRJvtoGau3Boah9JbPpWmcnIR2Ue9ukXmL1QGPmipxdw/0IDcPERmuoFvexj5zvD
ucm67tnqaIgYIhIkvbW3bOoYW7jFd4iZ+SHy/fG98wmByZInw1OEEd8fgR94uyhicmPq5nuPAAnH
TLoszS6/MgaNDlLov8fW2iG+tJ48r32UQ52stT4qd1GspYf7V1qHGTJiLI2MQJ5GG9oZ5OdwG+aN
OEWZ/0ebZLhtK+aPKRdhQ/K1fAjbCx8OsW+dUmx0z3hTJnZQeyraSwoZGsxIzc4SSTB+GvmcfI4g
1LRxvJ0mdhGfnoaGawyB3QO2ppkUhvGIwVm1bxXhMHCmy819hezybz0dAhC26hcTey7DMXHUoXaM
txz/UGE6Px3GhyFvQGYBDUC+WpzuN5nmwVvwQdLpCI1uZaltJr/Lz0Hfu2QXGPHVw/yoN8jtiRJa
t2Rx1QiTgmD7z6sR8EO/9USJrL12hpXdMG9uSaiuyO9+0v187hUN0dqGbI19cXKvzvhYxM8pA88n
BIbdUzcxHLNkorbR0L6Ek9s+Cj+9EeM9PlvFFOzSnH04Kf34PFCgPHSNWAdenj/D83Aunkqwrpvy
VZQ1lkK7A+XMhQyDgwwPIaNd0wZqac2sOPYmBz+NWe/vFxLAwI6eQsP77MCv8Bp9kwejXGoFR2Kt
0ARE284l76U3+y2yvj2RmvZTnejIvIcEz7T5Mtn4Xig10Xk2Rrq+33UBUBcO6EXS7O/vXe9bNGSk
1LZ5opHiA4AvT9S5txpYxn2NlKKtLfbR0Drev0LlXy0H2UdvUx3HF1uzAdwMCch/Ivhao/G3LsII
OhgPjQ55zXHpoc3VWN3WvwsNGzZEPZgYKILONdM5iKeQqpgQd0PTb3SjBBnETO9caDSNBryheC6V
/ZQWi1Lo47YIpmoZDMRM5Sq50UeWC96gdR6VX7hySWTFDOnIMnw0XBISmjGXv+zWOesdPo8pci8J
4tQrEIaPFtfvO9LZaSWYPJvIVFlVO08eAKvyGAN7w/TffUotZolB3X/ZU61fS0t/4ciD/9xH/X+/
sq3UdNactp3VPKZ8c8YSypUJm8OLUzputhPtQwPPfJEM7TZMdP1Z4O5fE/HLsJTeKjAiqAHu5Pvr
nkQoaGtGu0ecidfItg73cxAZ1cWZ/jMWcI0Bkwbe1K4ipBFp6f8MGZFd88JzvyGv99BjmtuU/gB1
dkzBmaq2egzo5iwKvBlXiGhPFCfM5gdfXpWVF4ewSdoV9h5g6fE5IPvnHJmxv7A67FY4cYLD5F2F
5yWHIa1QIJrUngaidWpUP3lq3fZD5qzXsNfBZlX+wuiYtkj43gDC1rUMy301TxCKzEZTJkWx8ZTH
K8O+f2iD6bnDFbkO+97caW1Bp1no9l46pwan+2POk7vvM2U2vpEFYmy0WQWsDaX4lGG40nOn/gkx
YjIMqMtHP/wJBrhdTdGWL7kzAydrSWx9Ss6fPgvBQwK5n9qI0xqFt7nnk5scmsGJFxGbaF+6BS6v
pkJqzyd11epMvwdAYYeR7uvBwLN7uN8FIo32bVTPUziZx0I89fjZTnGLl6IqBTiV+/3qJ696xI4w
aRZthLXgIascsYtE/kZ2RbGVOSqBe6ulFYjQ7BbNtckB6sUhc3wxaJa1HWMj3Iu5izFE/UfvGt5O
GydxDBv0xCoAXlEZtLXDcetamaDJUcZr5SJBNrNuF82i4JoV6Zg4kG8HNxMocXVnGZI6PBgL2h7A
1jvdx2ls/2AG6Zizee8eIhMa1Wha1KuKJFz6CNFWxsrz6PnV0UZz+YaOf5cXCiwZH+XlhMtHcbK0
IiI45g21sDJ93RRNMTfLkrXe5eNyGPp2U5gs3m4QveZhzpFHiWOlEudYGBzUeumKjwEBGPCM5ybq
kqcp41kMGtohSeOVcaF9qOfTdqRjj3By6a07w2JUrIZbYDScBxCiP0uu+3VEtfTh2Z9xY9RfNLL6
VcsAeq1p4UXThvGoFXDzcisY/vkV1onx2OO7ziv4WPffGM0x3lIt/et3I56gV/b2IURxCBGPkuZ+
g1JAXUTqoXUOQIhC99o3dDTfTDgtK0jo9sIv4KWZpA181OFWjU2xCqQtDn3Pg9KD1FvPBsqXOTWv
apKVPyh3I0tTvGoZZoNekIN+v+uRRZXHwbmdCnXWfWm+VGr4vN/Dw4YaVBfDkaz2Mu3Gz6JpjXXL
cGcLliP98DyG8Q4ZP+wjB4yKZGWkGUhM/lsfVWgv0xITCX3iJ8MOPNjDEUSYWqUIJBKEqknXbeyk
S46ysnyOdTSD8rx9dZGAPLAK0Mua7066c44p7a73ex7GyIhdGSOQ+SkkuZYqFOC6AnPlV9J87I3q
WINUeRd9Hu4w+brgoIKXElPui2WfIi3wvr0SGlNrxxNSlCq4NhEH08jz3/okvDAjrC6kAcidaTPL
jF1vd9+/c04459CQGBWyZPPPQ2Llmi4tF+imeeBme3Jtsn0u0p2bm8WyGmr7KQ9AqARJ+OKWRbOs
51dwCsVuwODjC7M8CVNTj2YUFowvc7HMbVrSapj6W+kN20Y5FvI3HHD3d6VFELMdK3dnsGRAKR3r
m1Y2X6EIonMNSt5BMf2NxQ0GqDG5ZwzEDAwlmb7oWsfF/XpNDetCao+LwcO2dm1lPhr5wEOpVf7u
Dw42Ef5HmEolX13SibX5+zb2EbSlk7tpYNCn43BpJ1de7zfk3Jvr3rOyRZOYT7x84nh/sXhdOAlN
qdxz3g+fArj6Mxz9A7g6+dO4EPSoe6d/bX22DMiqgg5gNhQO5J5O20aNEa+YrXEkt+S59wIdq+Tg
7mWt00Bs4/am+/2HS4eU8WvoHXQiwQ7A9j9chBAYYOjoTo13mYBQLfsYTd44FvqzHpHqrWKOWlrM
RqlUTEZB+vt+CDUEIWSyqC+Smh0rFIrcEDJKkOgQivCjnNOuL07oRpmezgSGm57Z6zHf2U0afmiT
cHauW5hga035EfeUVak2fVq6RTGh3OI18j+GuDTfWrulpsgTYItR/3sk/ucVJp1R6DNhxBcXZJTa
i0Haz0Smzklgf4lBeXo0crVui12j4DxWZNnWcaA/E8JCRxQvn63lsCW1KN7zOf0O4CFd+yohktP2
nU0tmY4oELgHyVL6VhXhLksn7TGRSj8TJMHKZjSTrdYU+/IkRZhfszckeHvTU1A+PJ1eyIEWstyW
hAA8OlNKPcLLbDXVb8cpoz1MEuOFs+MTh+T6YtiN+SIq/2BP8TIAOb1LMcuc7zfYK901xCnIwG4L
UM7pzjJsu6eM2ek6UGnJkCCgpdOqX1q3Kyu7/sl1/PyRCmle47XfZcnwXicoYcNMf8gCI3wZI0w3
bj6YF9xyE0Oa5KXqABhjygxPsTlK3jQKlmIYb4OIRrC5xHH910MqwHjjGimP//V9u8r9Td2DaDI6
nVCuqOnwQ/+ff2X11VvkMva1iZW+P3W3YDepBuufH9E0V+i+ivEn7SJnrbHHbQdLNR+Dfb5XqKpi
hfcjd2VNIwGScwHkFwMKyOTo4l85o/GtuAx+FX4tAQGXCLJjyBVNJMEajpV+rRtgFk6vqm8FhCRW
HtlIuj2CuKVNQ6iKfs7mNl1IH4qMnv1QuQ2afy4JRMfGqbuXsjkzI0aVzi1zEudX20SfjsL7LBA+
bOjkAWsKzKvyVHpIwVUvc6Kg34VH49PWIghTaCo7BvaDpn/4kOP9SBJsOF8cBjHs2LGGY2Lb11Ik
xhE6bnBTYZ9sx8GDx2R7EwTUz/tlZqVZcejsWblpZNdUV/n1/n0nRxKGrI6cHbsC4O2q7rmnyNnZ
gloJHdawhT/sbyIYLZ6dOr+0EE1JbSjnJkF67/AxV2s1/tz3/EbimJM2Z/Fo3JEIAeoQV0mflLCe
M/k5UeWfU9PjFMCBejPSlqOzxI2Yb9AtXy0A+PP0ehdU4UffJgb0vyh5RLc64E6y4auaptzer2P4
yPVR1eI7SikoWXy0I6qraRenBfBZon05/mCCQV2WIWm45CYtkXiiXEk6n8Zok/cPSwu413nSYrBr
c5SJP0Ow/bT1vxvoa3HJKIgohs+kJflKr/RxE2LfPo+9OZ5xcnGAQ/3ee/iWbXv4Tq3i0TbYcAQf
SvJLcaEPFuO7Ehr8fTTkc7bTjcB5Ne1eov76AI3vPE7puBeO592wrUN/bNCFQpVc3ksa2CXjIrV9
gnT9aA99Uh6Jy65WUdP41/tXOQqao7Cd9z6Dl2tlTQ9zebaLdtI9jnlSP6eNtdczrfsIUxBqciCO
TQssxsd54j/DXyPXS7jD6n63H8D9ZsXcZmUe9aAqEZFHyXaUaLo4+Z2eXGOfF7Sr0/wrKNhkUolx
dcqMaBN2IWyk0Ug+RaUdacGf//rbv//jP/791/C/5O/iWqSjLHL1j//g/q8CYXckw+Z/3P3Hc5Hx
//u/+c/f+e//4h+n6FfNiO5P8//8rc3v4vyV/Vb/85fmR/Off5n/+r8e3fKr+fpvd1Z5EzXjrf1d
j4+/Yfg190fB85h/8//3h39jHstfeR7L33//61fR5tAKHn9Lgrv++tePdj9//0vXnfsL9c/Xaf77
//rh/AT+/teu/vq/f/33l2r+/pdj/ptJN832deFYlk2/6a+/9b/nn1jWvwnLNRxheLDATc/w/vrb
/ybsPJYjV7It+ytlNW48g3DAgcGbhNbUKicwkknCoYVDf32vYN22ureqrWoSxiSZmREBhPvxc/Ze
uyD8QP3v353gf2grAs0C9xQEpu2Iv/9Nl931R7b7P6YXSM8PuKGcwBP+3//fy/7L5fvn5fxb0eW3
ZcwggL8d/P1v8PKuV/n6sqhITFMEvhuYFF48A9fm55/vjOcjftv6PzP02dT1opmwrPiubKnQ0pEZ
fjNfw1e89qtziPRidHF2VYR7fkxqcjEptiDCNusKga3W+gTWpwBvWHM6RAIKAheVBW6YujEIpWfk
QxUpMFEaH2bfYGK2Tr0BzMLN/GAlB5KQi4ZwgT+9/3+80D+/MIc3768vTAS2wOgveYWO8ALe9j+/
sMxsSNbLLXMVCMVIU9n6pp2IlGszEjQ4SHe7tptJqXe6+eiqucBfS2dkMmksXSPvRwqjgyFlulTM
dAlIVtbRdLMHVCOITsvMX0ps/xR1cDpEmOXYdoJ5Yzt1ho/DMpdmZC+JGgj3ft/kYDNXmTPmCA3H
5lbTHpg93KpQEOIOuVzWE/AM5i8CzOEPyX95J6x/eycYZ1iOsC3Hs4VnS/nXd6Ll1E4cb2Wthqwm
p8krqUNKj0pVTcOhdYCKpg71CQyg5kZQ+BfeMe+4MrNPOZZ7zrqryGfrM3qBgHtTPP2xt2y1I1f/
+ZLZ1r9eMtfzfEmF6LlCmLZ3/fmf7sXUhbMPNUeuGsH+I5s4vJRee39lbhXkgD860j9VAqscmRxM
An32jpouRmIHPdoUdGpVfZU8dbG7RtFR6YQkECRYh8DLHmN6v9QGdPv+85MW//6kXVPwQaR3FATc
Z//yAQK0IVVQhFDfgrNOy08rLFArUlvsPPD3FqxX1+WWkUYUbzubeZCFY7i+gN4yVxAbeE/R0tMw
vzpLgKLoYcSO4B2U1wLIIXrFdoqAlqZY9gbc0rh339DpMHvti0fZDxe0Yvgv8b7ht6Mjl8mAnIse
aIETZvoGJe3WU0G3N6ywXhUJyqDRxyPs+dk/Noa/7At//rz9fy6e62JQouElHeFIcV1o/nTx4kZ6
Hne+vbLb4YJcTD6KMTlBWz/24JkPtn5GyQGVpfGqTRTNvA9zRFaTm4kdndBLN6oVGpdsX2PWrqLH
BtfbOXBwThbFPfjer/982Sz33+81U+CaIBlLSBBGLO9/frpua9FdpzO28tTVW9aGJRhbTJOzqbFk
IbfZOiHis7I0bpQfKRgKVsTUn3inqVD5JQncV4imxtHHCrD8z8+NNte/PzlhItJ2bMsVPnnRf31y
FbiSliwVdzVKMleRbj2jsyH+MyWuOzCTWw/yNckV+a72U1AIACH2chRPsAswtaLThiCWUYP3gQ9+
rCrXCYuKR6LzRdvTqorn7sWfgYMPrl8fMZouioBWTVcMeosoGH8pgFGRCutoJxkBPYU+804SZVlZ
/lYwxtpyYEyPPRA+2lfCMCMuY1Dui7F85XB5n3VjebEmkEWsz0cnESVj7S6+q7v6+2fe5nF09H0P
05YjjmVb50Q7AZFgQV+mRdQdnOAGayrmd+74/VChAK44lhOReFsO6VuWt+WdkzL6BLm7UE3l37e5
Dc4ttd6HNjZWTe2CGqLJt8my+JuGAKcpq8wJU1DmzxwTPBIge7yeBwNZNEabIH71KriWY8Cy42Cu
9afO3qIEvMtHVTFVwOkpSJgjNCTm6MFRNoqq/kH3DkTefdeUCIOmvEUaKJadH4woF+jeE9zRkUkb
4vdoIIOxEWNQ0Xa9nh1xRjYL/2su1fHnq07og9N1EuW8PqLIXVt5rPcM34kNCRM+0dN2rl0sSca8
L8de3JtyLVnybvsR+bnU2YkWT/tSWxbDzlTT1tpMU5cjXBppDEdwQVsyudmpmitUxcAyhWr4BEyX
VFUYhUNnoYPpSNoa+sA4oHJxVsS3R++RK7f0REw6HXm3VpmV4j6zbBPGGQKLSpvtCxELO+wf/mvD
eRBzpfPkMsE4Mg3+BWPOXEX8n6u+A27gZ+lNDkdyOw813rcmqjYPKjTKE+4EtpXAPjLfGHYxNGm7
Tmhldvgvbf1gi855i5iZ+jAiDwC8eQ5+kx0sRjYrcIrhIicrCpFY4T/A5FrngzGUi6H11cFlyHdp
04jtNYLMTXhbqPrsNSQcAsgAQmoUGHLVh0X/QFzkvK3s1ljiiCN6w288sDeJeSM91zt7Cm6R290N
3EWnwvftu7IvXHxz8UrRpe8B6zxnTlucM3IqB2U/GGgWvIWy7szadm9gh5WXOv0gJNmr6vg8XD/Y
9A26rSIedEmAx7StB4skqsEud6GpvYMzQCMdsbufQzQT/2WJ+dcVxofuYprSEhYuUYtK6a8rTEHP
O4wtL1w19ok5rbzn0EJ4Yir2fgfopISHZ5OEhfNxvEOLcPZlT/QeBIp5NM2NrNHAGeUt4rrkUc58
gM2ZpaYKppMG0h708wPMXHFOQIv/t33mXxfu6zO3Pd+W1KzEyPxrXUfQloque/HKinB0dk20z92E
nr2y7ykLaNMJJ1kFTRCu9XwN1iw0AGdlhSsczZspniRRrJpoWqWrzQwP4ZhM9tPoTN16Tp18iwrx
OWaOvzWUqXYGxhNyPwVaeKB8//ka8H7/21VwbCRWrk9pZvoWN/hfr4JwnEaYKirXCArcdRjAxgSD
+aLcOn2kt4B3ce4f0e6DCZ+NZ8UhY+fW+rFAePWA1nuFDwK0aehWhyG093OtvxKMMiUkBkSghP4N
hVuuMH1iJcgrtfI6C+Z0lsM5HBjEpzVrjtlFK6eYsOU03cVEIK/j2j6UVnzpKhneNCjF+5Gsm3bu
afVGw0PrgeFxJgXOc8JDofgIWeFz6YT5yvKLe+xiJVkIxZbjCHfC6HT3lGf61g9he10necQ6pdhA
FLtODjAlhOa7oCEU+YxbsqsVtZvfSckB/TXUtj7CwggJ9173oYnfrbBjceDWcA4D/NIeD8VBhIM6
/fMh8PNgH5GN+fMtRk0dAG15LcoT6F3sAqOuWiYPjrNG8m47OtkxASHm24gQ9cfZ1ulsSaD0OBzm
WH8MWBjWbS5R9nXGNmNci7OnU3sTYrallX2UvXiq2A53WrWnHmvLjU73fFrI8QmxtswmqhUvYLMy
pqwkxQ98t7KGk63unHL0jzGoxST3inMHavSMuLU4V8Q5VgppfV2Ox7a/5lnSE+REiO0tBuQUxIDa
dKrFeSwZEFE+aJ6vxhzg9+cAmfeNdqp5K3329DmVH8k0V+fK7J8mgRY+dftDMZK8pb25B76IhHKS
s0uGwvSrb5R7b4jP69xMBLNxNw1m9hQN/jFlBrQIC9K0yt7uUSFoshnayT60zYzow3aI2mJJRGvo
062tARVGkPMyoy4OCuLZSjImBHv5aTXOezsMb6mzU3h697yp6t5o+/KIcPB+KDmVOcI9mbnxm7ZH
s6tH0LpNmH21cBN4lWSHuMr+gMHkrkUyM8KNYGbxW2RLZNu6tYodMqxFPUagCaVz5J/XOMXPdVaR
qqfYwa06uIyW2e9ERV773Gx7w7aWQRLrDTP2p5aYGNUVW1cQHxFZ4gFaQoTd/q7plbsdumhfCQy6
QuT1oU3L02jXmoMkMLku6l6SACMK7AzMIjjOK4cQ6aBxVokAkKohkYYF6QsMQQHSksTUQlasskau
wTN0d3w0ysmO9m1fX3pswsdy0t4x6qfrptjsGACgRSzMp9DHPJsq0R4xejhLt68xHEM5ajHrwGh9
CRFrH3zQnrIBA1dYXrzhHiOfR6wInkBd2zDEDOr5Lpx3EgXiwnXRyZh9hUqLmMAt3CrULBHtvbF+
VDTnodyGC42OGdYHNVcXJsQGBfF4wEeEY1qodNWgZd/31oqV9Y72VHuwBifA3F79atruWEz2Z9FF
LjD1ob6VZEOz8znmUjfzdGYJSxZtR6CXguzJsYeHQonvtHU/ew5WkC6tX7YTAiBsXQQCOn5P4X4V
S6vh08Gxl//LRilIDiwF2ms1dgIfVMKSOSiMSMyAHBK+GLGBClgbLaZe6de/8avN9KbH+WJFWbfL
cJYuowwaxdWasnHaUu0s+PYI0no85ZLBYawFsNsAm2uoS2IuJ53VB7PUOHGZusarrh6+JXJZfCsk
UWIjJT7kSjKZKms7VSLfwdKuk77gCO2Ry+64O9uYm1sDr8Bm7slKSeNwQ3RPcBly3nKCkO6udt0m
ivJnFiH7Ttp6PxvZi2AWckP+NybvovRWcRsVp7Brcww7KUnwGj1Bjng1X/SkZs2yNm7wcNZwJx6N
kqTBJOlujMGqDlQFB6z0w4nWMzQZ14ZDDd5CS32PH46kj5bORBDT7O10oTbYaGdUNOWy66ZhXzOH
HTxg3OrB7GuyJcbqYDOHWLkYvl1/yu+rSr+bbeQ883xfmyl+Qq8/HCqJRgOPnoA0HWabLAliAmC1
h+JE5IepmEIIRBg+azj0TFws8z4r+hPDpffcoi5yxopct+DAkD46oluKjj9f2VXTMwZwSXexUufk
Nx1CqutXsq+wIFQ+yRHDu2hKYxMaHSFmoZ0mJxBBbxBUpi1cTbIV7SaullA3Y2dcO1HFVCzJurU7
QDJPs46+KxzPc92h4ELPQeSs5UMYmegqs5gQbMsLww2A5EfVs1y6O0ZQ1d5x7Ae3q90z1UkEe7P7
mFokDdFRm86M3zptCMeuVHbupzDbq5EP/TUkdp7LgbxMP4AGKfetDu8GDfpCR/pmLok6NSNEfZkb
njrd//Ewzll4+vkeZB69zkzM5H1quOskTfVCmz2LT0pSlTHWtzaCqGU5bX1iKcmkjyCu9xhRqIur
ZZczQ52yjyzq7uKhoZMBvP+AMeX694v6lqOOA2zYIlw6FMk2yUN5ikofoFUIVoPZ7zW7HWFM2sCo
NFXTn5nMvpI9ydzObULG8ZNAFjIZW9ph3UXr6SwTdzp3bniM9QDYc/qoQhiYpQPnwMzg/7rCiE78
6w8ea5EswvwckRO2Nrnn4Biw2guvx/gQi/Gk1ZMfz/ONZTX9bc2OY0bBrYLQv0grPCLN3JLVmWGH
g6i8cqRuOV3OGAWHg+PN4qJd8cti7T2rzrL2SIRgW6uKfWx0zK1HKui6dg1/pzQ2E1iZ5cX2kXhB
cv1MI7qYZufeJyljH5H7n81VFz1Ozj3Nt2Hn9eT+BA5qNGla8bkV9VdQNMY7AvDHMG6i32W9EDQ8
ROzVr22HMJfQX3ubC8rV2B097OoEcBK/xGDlOoydUNRhKF5yIKp5O4FzOk5NrAguqd3oRt4C3439
GwgIXp34jW2VtieEDmJHAKso5yWhJnoIsaQNutnbQscvUnL1Jay1RzGJL0tNrEiD/T13vTjC3eEo
wW0CGkBWrLswF+VuHH8DlwKBiCaSuYyptx1hb4bj77ABLbxSxrtgkuFitrLoXNzAa/o25KEBdmT7
rcDFYS0nxynuCURNmJQNOBuqhrPOpK4U/myHGEYuh+qJ2C6cptqFFzBOD1Yj2I8Fsc4gLcCl4juh
pGRRK+zuAvscd2BlgzUDMIzUv9niGLmPuNMRCYbebRFqsVWUenWCLgWXpCBnYsSXAIeFwLrpU7jl
hnMscSMgtJZUDeprlDXkK37PV6+99MwlH+3wzhqxQmQNuj2r7+70CBLBzq3iMQ8SnDVinHCPltah
pQqPJ0H0rBf97jBclaWyvmXj3Qm3ZmxOkY2Xe+gPwppfC9sztsNYBfvJLILzlOLNUkVpPnEmz0CA
6PSrcZ4MoTmdEEuOTwOpbOe1iHg9Y1lBm721XJSkuCXkPoe1cwazDzoKmrPhte4aWaN5YjNq9gOn
/701+tkJFSY8eIcSYZa6uZlc+h04Vv372MeXykjefU4N3TKPa5J34YX3TeUQ02vX04OYqlWp6Zct
mvQUyARLfA5xLI764VPI4NNwldz3FTGnhB0hVC/K6inCCbMSXuLeiSvEJwT6cZFeCga3SsWR2fp9
RkDdRoR2tY+iejjVFO9bPG/NTReCTK5dt7/nXEf7HdT5qvLp37itS+pEVASsc0H2KjCdQndsrV+u
cN8S0s4+vYjo5TyKvjPOLcG0sQNajgvLeS5D1RGg5e+9lDhZxJEdmWXC+vad+Fja4JzKIArPROs9
yjJz3xUDvYUbjySW+XTGprjqXvqATZ94cjowCNgWiHiYinfh+FCTNYJfzZR3bQDmK3HK4hZ5arap
iNq+MCWHm0sLnrNIXJ49o0t2NTrlY2JygGDEIg4OQfaHFH3ffpCUe9Yk1pkC1gjsz8RyQwDFCEqv
kq1B+DktHcz4/UpqOTFvgaWPC2dE9esjjGk7Mlsr9HIz2g26KNMztSEFsfNoQbfY9V00n0xqHcLA
MSUCjCcHDVXhOKM4MG205YvZ7/ptniRfrC4FAJaUiWgRM8OPyy90XmC4I1zd+DpJlXCxQOlQE4+Q
5De9b7VbmTDqaCKwmHGSrsdJOYjSnZFs7aC9uBFAC9ocLV6gJNuC+f4MeDmbCNnXsmoIpAmLawz7
KBn/9peOdspdnh7t2StvB4s1Iooj2Lcuk3sEQMXacMxTMfX1KkDRs2cE+qupxmTn28ZDP3bu6Z8P
nDanjR5BV//ze1oOFIyM39fAnsSJk9sfD5gXxKkXUF9sAAybqo7Mk3k7RCF6xetv/nz18yDtgr8j
9XDCz+zJqF7bmmDDwa/5wJBw65x+Hmr/mno8hwcvqYF41fVqqGyQp5GE5FE69gle4R8PXmgwQyLc
ZJ5avuXn6dq+hj6AOd92puHsezPA1RD49b6zHefy86Cy4BkAycasvGIDHMw//TxEfR5vevK/QFam
zdG0yqOX2nLX1jHImZCckaawoAZw8dZ5nGfHUd6EYcKi/2N9jH4eYW7QlAUquoEtk5wKrPMHLTiD
QkY62HwADxxeM6b2Pss2xqNTYbZ7/xoTbJeKjpjR385xvmh5tTc/f1J9Pdx6BRU+PdR68/O9UMId
6xKuvTEZ2Efwe11Q8lRh5jgLP63DS3D9PpcffBetxW6Q+YqIEO9ci8Q7mwPpAKgaBbN8Ro4tMfSu
iau04JT2FMjhMLXTdEvzJH/KnfJdTUBef36WSHZJy3JJXL/+MLwKk10O1vuMCvJQZxi+Az8ybyCJ
kpXkzmcgJvPNz0NWD5y1G2YJ5Fiz2V9/zRvamZ5s8JiiDmwas7sZEqO7+fmqs/ON1gSa1ynNHypB
PBdGT28GUYe9xQru35lXjX7oWU8O8mLUy93CNtrqYhldSlCUlezHoSrIH59hb6G7fVZFKHYgHXgO
JJxyAjcfNM7ylWPlNiIg1e0rt2p2c5VntwV0lWVHufJqtcad7N3h2yTSgYG0+WlcHcdm40ePOovV
pkcXTLJb0B1piWJvGpqHspbumxHcuApOSONy8MK1Q1iRDYuF2Zu7gZIGJq/8HVJYY4h8iHowWIXX
J2t6rQwZKWmAm5srw5Yglafpt0E7iUC7csQqkX2xaTTLbojMdTiN6viPh1oO3hLRnjpW7iJscvdA
9AVCRj7mskMm7c14bRvXxj83YR/of1+TyM7MQG1iqIK1XwF5cMomeoGzTNoFV/7UjQKVeVYdJlmW
90ok9iMZd+At+S0chcG29bonaZbmUsr5kAXK2ILp3npppva0u4ENTkfcFMOZWW52SfFz1F1j3pQG
zlrDpl72aho1S5Ak0HMR4m973vc7oknsu9QHjhyFoIh+vvePH9TZMWoDzZMuXr3GaBdSDPvZdBr+
S0JlgGd2drHWonlAEnFKrokJOkhfjJGRShEzu4aeEW3wwB3ISwc2Njsf+dw+e6B5kD2wQ9hQxMy9
0vSqohn8MprTrVGUGxqMoObR6K56yzwI3GcW7Yv9sKyH8B5ChF4WUXBfFcNTy7rMCAGnoBo5aVf2
scAlTXUE6aMsBPa05KsZkledVGpBbuEBD1628PMLHd2LEGUIxw/0cVomH5WVFKgJgNjW3Aqi6eyF
W8XP7ogm32hwv01Y/hbCxawF12Hcei6szqjxtiJL0uMc5pfQpI5Sv7UL+4+W4lfQM+sMOMgtaL7i
Ard2dp8gkyRqkk8xEtpmr13rdewib1VEkwOtoY8XFV1OgjNTpgRSn42i+7aqlhNOLzadDzk6Uf64
rnL9VnhqNyYZML3gEhbOm5VGZ7ee+kvi3jDx3wfjaPx2tA/4iZgK3KAfHgnu8Dywt4qw3Xtu8aGU
NPb0faMYK1tVzRtHTlQcQYHoP0jaZUoBhAq8JGRQcwMgwX4ZVJI/Dn38dYWXB3QI3wlRahe1RJOf
io6rzoaAdDS+YZiXr5mTw8fBWn6ZOLtNJvvMaEp6vb6nYQgIRMqtsLaNUSZHosatrZtbCMLAIx2z
UiWQ+Wm64u29yy3PIp6ouRQ1UZXMFOhkgj1uSt9Y+uVz63bIGjhzLuZh3pbF9GFF5ENYph2sgGWg
6EuXdlhH66vB/WrMMfNrj8vfp6PhAFceiXQvckXAJlMUrVxmnrB8annERh49hEUNkrc7OZAfLkHT
bYuZdtEc3sy5yG9szKsplO8AP0wm5Dtn3V9m7mw7LUnc5S1zDfoZzm9RZHdgJ/YjIVkeWg8CLQJ3
MUbsdCDybEZXKpefrZEWCzmqU6z0WfbWqYm8t6a/kgyUw+42rUkRdhdVT0hCSsYYbqUFqpqla6XL
MnNOJuMyd9Ah/eZpMxMGDkEowXwricJsOIr5gPIB3T63eUoRyTCtb3G9FfG3sprfxmhiAZHsNJmI
Pmm4dZKxdE9mIiaPm2hKAiIFrkyFeQ/dmhQI7z2PEzadguXHCbs94qFdk4zO2ix5y9qiPTpOexjA
KC7kMGIvDyC7I+/LlCQSYoaYU7SERdL/eHCC7jmN8WFO/ZsAsdjW0ba2s6tm7TkGtqGNAShV1Hz4
pWusGUbd9dLacAeVI0xo4nEh0aNLRlsf3duDfV9y+ETCkYOvDdsnxbZq9NkmhWlf1vZDprJv+GJb
n1VeuQkZSmxOkUy8/eCUZ8Pm5pkjxnpd+c6Hgc7fJjFoTcoA8+1VS08X1kAkPtGQTjpTLavJ3kh9
zfcqposDeRJq4Wws0rz5hWjjnkZYXApSDimgsy6ic3v1Kd1zqgLRH3vP2DCHdUjU7UAfeMHRDwxI
jDuZqSwgWnWUhZy3ZsDalzqoEYtKfiaBhJnFxDLzoh0jA2s9Ri6KqPilc/tfIGveUK/ekK6+0yYj
0XHSj4D42bQIfYqCrTtlmrPi/LufTZJTemCoYxpZd62RZSdRVviFHnxM1gujBpaF/QWUp2l9d9PC
GeVd6ZFOH/gCr1AEKU+Wux70XYfYsHCbExwsFseQWyfMPEKByurB5jySaCtjRhrZRNenBBDr+LkZ
eacc8W5qy1oDv0qgtXbxQqX9hZwmAA6iJ5Dbe43J8N3SH9tOcC/SeDRPwLe/6SAveiTViz4EHkgq
/bgSetimiRcdXT+/d6HF0z+mAqxaWqKu+qpq1I5Z7iJwrYMHuQGnfQxNWCRG4pCaGG9RGgH/iZsF
1kE7odsgU/HI6Cjd5/G8cqKZkNgweAHhgjvJQ+MbHesoXddh8+kbU7no2iFkDAk5u0KvBWoxXym+
t9JFP69DCXord6dNrPyLWzzlyrqlWWdAdAeOEsYv3Bv+Is+JH/W9Md4R2b5zkxQ9W2ixLyGLHqpq
EXnhCaMU8XfuVzoQ70FXZj20UKx9w4qAMuDWIoaliM9eTtLsGHYEiPSQSfkArfDyfcdlhcJkSI55
Op1bq3url7np92xA7StWGoLshxLbTo1QKTJ3WKnfVAQPkH2d3hJx9cIAe0VHh2UKLyo2Bbmyg+Ql
mBVrZ/QVGd0v2vHVGYsc7OumXwhyPU3ehSXMU9BQRrk11RUmnYVPNWMY2AiPcxw8pzq9oEXCctr3
zzZcnMCDFApO8hHz/tqzbQw3PcKQ1E1wDaEvmTjENCKkd0FPNJOXeqxfmgLprlrTub2mti4sGzbw
yIsL4Zdfmxcbnv7B89AmXzlPbNgNPJtFT/W5SI+iduD+ddVDVOf5SZX87wXxGh6Cuo2N726yxvBY
OwE8DZIGOwMzb1gnHwNhuygvVnVt34cFIhCShhOdZpuSri/ShuJ2SJK3gnZBWU906onDtgr7DhU1
gyDgE314PM+hRb+yplBpa4z9wNTMOdlnIsZ3TufNRSmxABCaLCJing0xMnAgHDZlbrFxxfCIaJhe
aPGLSWfLqcl8dWb9UCRoHZka4MK91MBDiCYkIK/3pqVHu2uhTM3JJGm6XRiWG9ZovYR3+OHOxm+R
q2Yzz2296XO5sSnkl8SGrDMr0Su3FXujuGKxuPdbfTZt49ggNYhK984XOMAN95t09RE5GGflIPU+
GrpqKFIpq5hekF9v7oDQICj7ChuKUXu29crwPkyiLWyrtjcogHBbFITg5lH9UvbgBBtInZBNH3qy
WgBERC+MMJ/TgT6bitR7NpovFiIgeDJEzniWszSYAYsa+wXarfSYA3nGCKhuXLjNINJJrfi5rpHZ
3szdxNE+RmEpxFXcHBPTc+30TuHv9HqstxLjDPhx7cy0zcxkMJCbFAatFlr6M0mpSnswfYF3ipAw
GyrPMlavKZHcgxxOcRyuJOap1sIzr0LO4SCH6VZdmQPjVHP2mPlA//PPqq/q42jbxgaM8OPgNuTG
B+PmKiKvKb8661i+Sp3Kg2VGIMhHuB2imLpjklQdMBv5x1fSM9wl7xjWHeINjuEsQqzmPNB2GTPK
EQQFcjnmeZQtqK2ZmlajWorGqA+JY9eH/qo6HQx4n6PpZHS7auvq+7YOP1/9PBRy5BAgkm/D2YFG
sdc6BlM8NKrZwne8V/nZjgg6txqrweri+cQjR8vJhxySlmn+OE3ikEnmeOTqvMYdA4uo+CDxodro
xlL3hKKava5p6rrJ42xgqEmg6bAuWcSnas/alHM/HC2PNmhdAy9r+7w911+pnOGE12X5q+5bBoaG
eerDNINqEHOryeYpC6Zxi7XhwTCd79yu502ZZszcongDECvZJVdjYE3Ld1fGOE6b7HbyvYoZFkY2
mtzetqOArdR8biZcck7bPZEDfhMa3kuoLlEkXhnic9IQ0wv3zsm2vqADvqUpOWmdT8mhz2MybAyP
xYxoUpxzEE3JYW/7fmVnwMdStqrOx71FBza87oSbSoJAxWxSDN57PPSXXjjnNCnfe0M+ASNqjTY6
gYFfe41u1yLjQ4teh3ldU+6En3+yQC3bcvyuSmA8bjXJJVgo0m2vRZNjLNxwvDVGC1I2ngkrufPy
5tgqtR/zL0O5h6K7n1ENF+UIIJPDbWZuY+0cjMJ/yZV8qXZ9M353EbIF8hASKsN1n9bPJYTuRefe
lgL5Z6EgtHCqBxSctl/FB0EiZKgmybdDLtnE2bmFlh1U9lPYwtjCyqni4JYx1WdBgkEYKf6l6mZ2
/GNlq7Mq/ZcsdH9LWe+modppqb6LZG5QK+X3LR5EA+oj3mkEk3kxfjJk2wEnfPK6CSxo2xEN51GR
uc1tYo132WxeuIhEZev2aBj5sU/fsLre9gX9iVq/tKZz5+bRpaTVTDRJGR24BijqxGUUA057RF1X
Uxg7/EdJQd+P81toQcasHyg5gdubNJZ4x77TIgdwE0KowSSUXd8O3elnw38bfJ9yGaGCE73H+Gr9
BBOuVzySlGw+ekbMyC7YANq7NoiIzvAov/Tv0jBum4F6M82NLTQAe5n7J8C8zobeJqN7TuYMslwW
+vYFlsTZjC38OS3fLqJsrcb6MCbqGbvqTTm+wQRZp4W+1SM65n7onlozweNH7GlAfnoecue7WfPo
q3Jr19xJNbp7ZCL1ZiZgsM7wKzH7afAjbRw00MKEwDxGtVxyKjaFeNU48ilmopkVE5QZuASR3CJr
Aafh3KIauPeLGWBSgMbI+8w6RqeNv2AhO2gOEZBC8l0HNQjcSLsQHAUjR26KmU9s7Prrwra3AiyS
6400neq7lGQnzxZfQW58WKV41Hn8VtnhOuvmHWapV9HKmvNW+2Ia3VGK+iCDDXGQlzLU97Joz9i2
49j/TMivJ4AFXKgYLJTQ2e84nwi+REN5TYfdRFb7C2/+3RWrVdFmIWMJeO42Ve23jHPYliG23qH7
VUQj5NaifU+j8iI14msrelbVeEoS7340sxcCzxJicxmCIRAh66eYxOMPzVe0yZNthYfGBJ1dF7+Y
eQJFeaTg33oS7OFAMlLKoR6PETg7DJfPCFe/dUBnZ/ay9xC9v2Mi2fTS11iwkjD/C5d1lj/0LQF+
YoI9o7v5VTUt5Vt4rPA0LjVevZVr52Dw8FnR/UKEwAf2+l3pgIVkvW2AI1K/M1ctJ5O4FDOxFj77
C/Y3QW/H/57ouM5OQlqrJAxhlo8ZiUTsl9C0rPnqp8O/tVKUgOQ0AVxKB/YWwMSJcJ5nr3HWoQdq
voovoQgnpGMsIR6c7jowj2jSP8bcfRhC75rsymA3pouvvINwZmOFvOn/knUey40DSxb9IkTAFcyW
3pMiKbHFDUIW3hU8vn4O9N7ELGajENkKiU0CVVmZ955bcgsr89YiY5i30ATHI77ZEKDcUatfayBx
0AtYGIyqeFeH9pCQrqJEBG0RhOF66sIm+U0jGSbUL+PQooQcDyW7K7GTC6bYGzNT8cBna6jGO8ei
gwuGCCAcsMC1yrE1toKDlvbIuNpDX3TPMMouVowQwI3pbVhbL3fOBbfh0lm4Xvwz9HTYI4UQxoKY
do5XCAXPahq+6Xn1iPmTltZt+wF0WMBLsdxt05hHZ+yu5LStrVoW+FORqlHZreoaF57QoV+iL9uj
eINmHwWPimAtn6lnQQOXjlx3lTgoV5GBITlDvNHYOI1rwldTA0O2xi1KpNMw06fsToXmHgx4kgQR
bVkcfaU9nFMprqMtLvA+Z6UbrGod8YGLEw7F5b3SforMOIic80ET0EDRS/8LXx0Bw3cADWEmLw5r
mogleDhQ/gArd0GnvQSorpq23zCXIuGwO9oSkT4qIIxJz6KNP4gZ5GBtFVx89Ll9x/q0dQTUqmtS
GRrmxSzrLZg6IERDeKsd5z2337JCfDpVFtFDs7EOlyAVqp3dKq8u1ZgHbwsBMUNGqEIkeS+j/NuJ
q7OlyHM71Mh2MY1jZsa07SwyIzxmYK0YMLpX37LeiCG4o+P2kjfiqd7y6RIGyA37SJsbyG7mhsOn
EPwOPfrfTvdTFizQFe6rbpN5S9zHi6jCfTXy2jRFJ3YsLnkrGW8MQTjP2ZDAUiBycU4aBufZYLk/
dtze8xEsb2r+pCHBoET7Dox8rQsjejqGa4P1pQhObt69TWQF136DNOWTrES5FfezNs/vJfgRT1hv
nUJzGJIr59Z1QMAH0EUo8u09sy3E0sa1ddNf7uPDIH97yzl2dfIcPUxUWeNtQtGCWXT1T0Uv9kFg
QvrW6o2Op2FW0rOb2232rwEkMHBhxGr6TrVkIYGvtZkI6Dnk9ZtEzrgUgs1F2Ic8cjddn9FdEqvG
a9+EUewiUj5QS8Kt6UHdR/4tdpam4i6kJBXcvhhT19Mvq7fQ6q6sZjOAThd76Mgni2gXDGO8tcgy
VQY+AR3AU1Srn0Ca9jGEaYc/TdulgRAAU1j0ByTdjDjBxWKwXWhtXS/ajeHbiOSnhQpe0hlU/caP
TpkGn0CE6sOEMbLQ8ZQGBitUk3OX5IPy7tlv5ClCOi9OqKI+k5o1HBtXTxJNJjmpof3qkUKWVzxp
L4qS441p6ZD4fERB1AIc8JJ/dgCniQbh0q+Tc5ka31nPUjXEaDg8vb8HCJWcoTeoFwTDefI7VNlV
qJoVOWs8oE/im8AgDoWjchvcZtOF+YeKEoJOFh9TmHz2ibXvR1zDeRSAkexqGgSJs+58Ls1Qp/9m
hfWv0Q73uhh49RnpwVYWX7sUmYJu0QCzm29/+jkAax0DE5sYN8x3eYPbvh6LU+GW8PsaQir4y6GK
GFtrvp2Gmk0b0dW1iFvqhLlMxY1rjfLHLqmf7WDL62Opie3ftOF+BE8VpPXXWMeEV+HJnvV1CbpL
AWfSFV/M9eYyMyca5xRmEcstCkvGPMwhSBrO1ppRfILeJfUQ8ggeubnR8d/QpNLP6TcuCXJJZ2mb
rLW4OeSCkkxzSdEM0uwfEj4+iwllbAIDd2hE+ulvxjYqYFkzDQf37k39YAqCKKmPGhmdaYay1TKv
9KIpauGylylvCsOmiqRm+gxN7a6xGaw6b/xEb0UETL0zQrlnbDoP3PIY4YOahR5T6gTdrUxziM3k
crrkEwjn2Hr2dzTS1+vTBwl/TJXiBMYa8j+68wzBofm1U+yAWha/KoHCaBfxoWNssOqPukg/PL16
1RnVKnG0Klr2uxoBHmd8EFYiQTQI42ehV7jPC5hMxKnPKjH81Jakskn1NzucOIi1emB5X/Rue9c7
xI5GTGWrlMDI4rnXE/nX+mdodGQqKV41x2ywbu3kYYX7WDLnUFV4lJxX96Ud7C3bvQ6Be6bl8mzW
yqi/uKXyRff+u0zDLygaa0c39wQgk2c/JX6k7E/lRMXTKjpGdq38y5J4xwz3rLul4Iah/ZrqqCvz
p9UzfgRCCVLWZb6Fc7GedBLeJehZEerCJCGn/WgUyA5WW32wZaSO+m7p9OxthXzmIHpxUdlyFSk/
7YDhpuv3iclFWRX9JgjGnWAfb9X6TU/FG0eoewDMgkCmY1OLOzfzS+6+Don+3ZXsWElSv9OIgR/0
4aIhmKke7V3g8D8e6xafI6dedi1uL5I3clPMSp3hKvntu77irdcm35bpZ19UuFtbQPc0vrqYcY+B
urdx5ExSzCiafu8uqmH/axOmToRvv48jXhK1ffH8KVqyQt9kqEtSTKCHR5CsVPOZTIzwIL4oyvhV
y+S1HLV7Y2Iz8tRbOS0TqmswESC8N3CLV3d0bwBSHLoG3avDaCqqetyjNFnn2LufUblGyOPPgNc8
KyPYI2ob9OEGYnpnEHAny/Yz4NRvmKxNWtqeB8PeD6F+txNraQWM1PkLiokus65uLf4e3rVsW2rx
NWU+4QR7t2YpdPPgGfT2b1KimWnlDQjGqWVCYdTp+SJL+z6U0T+6B6eRuBEnPDHcfZBYfcZidYGk
+Cqwt6pwn7zc/kD+9Btx7KsG/4akZm51jBosw//EL/LaU2Sg9kMJWVFU12wMC1RZh15pn3qSsnxp
7S72xrnmabsqaFdJSJSTaVJAqO07Dtdjona7n7AzbkmC6DJeNuH4UU1XsgmyYKZLRmdIu2PX+Rj0
YpjsB285G7BlXCLVXxVJcvWAIM8KInOYlSGp0Y/TOjxWMWGV4UKk8YfvxTss2zOVg9csL3w+Klvb
DI23ixxaiH64V5I1vq2ABjUGByu4x7rbwbciX6IcLq2wmdCHtZzZQgyz3iSk0bRAjDlCzsM4/Yyl
+qpW/hexbf4yEIDo9bH7zgwDYYP/kjTRe1fjUPDdRJklQt2mmCZVuC2MMfAsDTnGO7NaDoTDTfiH
U3xH6/svlTYN/qB79VR13yYbP2+QFDgH18FQOYxYqqzzKE1Ua6RhYPZu3X+N+sirZgFDfZeWSIjF
rhDGZRDqAYjtHhADbgdlHRb1PuSSacZF36lsOHCFNBsTsVzHfrAKnWHbj81SNcu5Vzr/6io5tUq6
KtKFmw7vDfr+mWVh4HTsM4FAv64sOTQABu66m12nCEu50mJSWdsk3yjMXfXIYqyfkJYDF8e026+h
zH6ljFGyexyXk2+wuAg2ZVrN3VHdgpWlaV1NPm43O9QpXXs7AZJJJxp+3kzRqKZc4pRYY8mWCkuW
SoNJFyJr4oRGs1tHPifdpFC/y8wmcZbhZmpmfFiTHrOMltIqn51SgS9L7Te8BHstaAkG7Bom+0m4
qbOSnBOIc06EYr1qmQW39kLpQzCPBVlqXr5lKPZudSWeg/IpcDWTpPAgAuE7btrXuDTQ+r4zKrzb
lNCDLvALRzskJWuNWU3KvFwpsqetKd+pIl4dL95XgbkQjJ7Qpd+M/pA65LaNurNCz7V2O5Vb0yZd
O7wUpvVqIVWYTPaEOg3WMgLrhHHo2mXOj9m4P+Ja+9qHliUrrynkAtrnQ/jh3cDlOw3agV5XiAiF
8l4LdhxTxqfU6femaJ45GthObf25Cz5iJo3yHjEodz3tGpn1dzuMH6XUPvHRLDINKhopY/kMnNK6
M/XtUOGe8KPusynVXZqGa7qODw2AOupxUtu8mLQUnXqfmbVm2e+12SCL9la6TzM1E++D6f4Khmz2
q2VhL4JciMSlKq/qtyHahp5HYpK24Bzi3lq6WKTnoiyQrPeAwE04nnAxiAkqm1NRWWuQa7+OKu9k
6N5GC2makLveaH9phk0NpOgKFnJmxdFVawAaKB6HLw2KNGaVNcLE7WCbrw7sf+l3v5kW/3aMglT5
6FUcWIHTHYXuYs7Ib2j6b7lSb+v//AoOdeRAG+4bYs2mpmfJPGVGe/ZS+9HNVFpqF/EvU4OrinNj
xpIwTyJcUBh+U41FuEt/mmykVgOuOUPFjhAHjqPTwmlMRwqJtmVU46Mu6hXqKJ7olfCbcA68I23x
UU+v1WeI8vcsmUuerV+CriWdiaO5qkwRiLBeY0M+4MNYc1Yj1LXqVE6ihTQp1YGOaA2ToV2oD0+r
VhbIhvl0fZRa9mAd1IlZX1ghLR8CmZelweVVGQq6wjhe1rrqb+ycvIIeKBU6eQYK75rfVrviFxOq
/1ItssBjptjroIsJnFgZ1N5CjME2jhznEpCNFFfpz9CVGpZfudZzwu4hVRGk4Tpy0bcViWtge2y1
MjnF+OquTItooQTKye9oYEV2iu5MBeU95W4rbp+RHaMaWzPvaNg25spsvHTNRdIuMSe1i9ExH2Bh
d4ZnAwSOTQZgdvee6R96miDJhm05Y4h41nzl1CeTLts0X02GGcwmdLrdafZIbaLDUv+L29hnpOxt
/VJsBWDfpZTVZxP/M8kIMk1arrGpZBsMOke7pwVk195H6fYHV3KozoZzoiVbOYhr0Fd7t8HqgUyC
ChuuuQPV0iECUW9RHVg0q+v2RdrmU0VKYvaQikbbBkVZMFgFiQEgvx/5Y6HebxX5PcKhnQP3uBue
duwi7c0tw3CuIJN9tQvmVHHZiqVIlX8919ta76YtKdc2jciuMlbuCv1O2+qwbyvJe23ImxqMv1Dd
KpDxKQJ/f0ovxSKo71Ii62Vgvza98RQ+wX9dsfRb772L5aed5e9QK8+qrzyyci5Vm0453RHpszkk
5FXMAmSpc4y6y0E3mbNHYbttG7LW6fwGw0DllTU5Y4RxWVjuIzLZliEOpktUARit/LPU7XcRx4eq
rG9S8b5Sy1pZII9jCz/74AVopJh8Fz1Hj6mDTEg3cPc0fkuozAxQYdqUfislk7gI+jM7yNCQb3tt
iDF9GWuXV5QAebzJIfpprBy3qY69zgBXyEknXrSE5eBcs387reai1zYQwB9/P2Jhl6D7y/rslGhK
vFGbV1N+cFT5XH/izmirqkgp18lrJlNA0jlCShKMGjdc6X7RviBNE4UiEgg5TYDGaKcUfy93Y7rp
w/AsTmcW01FyggpYFLoSOU+laCkv87ObZWfUYD0JjgNNfgJccdCXjbKpaN4bg5ofnFD+9wsREfkB
4BZj8xGfiKdx67nGAhzfqIkCDO0Uhdin1arlmHOA5mfM/UaNIEEY8fHvC0WfP6eZ5q5HxoVnejEn
PZH4RCqHWDYmOk0bdJs/UCqBADoJVORwxhIlb6yVGibRnMxWVtzF33PAlqKiFgdOlG/SKeHYWkG7
06Uk6IqbfT+aVrvBMv+fR39P/X1Rp5/4vx/7e86lRzcjH1JbEB0LzmH6IvKQGACgeezr//sc/V9/
MiL5UGj//3NYTIBlp1qF21aIfeU3iJ2GBBnP5OTTWtpxzHz4l79/hn8P91IFQqAYijMPvao6sZ3J
pWuTLacMYXX6+8J8vNdmVdahEDDactlhE17XCR2/loME3dpYp37VM7EH9g19FoEw8v0thR4a+emL
aqbQelTkUtMjBUruNm5DvNvTQ9JoeNt5eVETBvCeeQGLFIswPZvRP9p0Yo9dXP73u2b67u+hlzrm
wh2RlZPzkfrrhskK7inTyJaaDOhZ/T3229Zcs4EiqgiUZaTnzq4Rw6UE44tuhpCjJVRVwiH/Hhdy
RaUWzRMfb6k2qrG6Fjp/wPcnEAKQbY0+VE0NajnT6MmhYuPYv4+mLykzwC0pbHM6Y42EkcpL8GK4
yQSCaf4iNLV2Gznp0skgoMBZKU42qQ7EZsBQ0EcGZaWt2dv/PJSyIDOq2E/utiTT9JO0PPti9SCs
J6iixsQm8mlwCJDeq0DvqjNMnHpN3hRxyRNu5e9L7/njzlSzY1648tAh91gXmf1snQQTVmCO8vCf
b10ChUzb9/dD4QL4GrsbBUuCI4lHf09F4fjf71ynPuTSOddSl+soKo0znn3j/PddVZbok3QsxSUt
Mi1J7H2okRUTNEm3ClRbf5Sw6WeIo6tjND0cQPsJGT6gyEugl002+3s669V47abgjWv4wSer67/y
oM5p27XqOo7t9G62cU24AHOLv4eENRV4hxBGxFA7zcbKXsNGMW96+EWbh8MeNIRX23lnhm3f/v4Z
YfSmM7MUnzCZI51RaStqZrVQhg+pMwxVCQLaedDpbo1b8IbV4wfKQZPiEQSmwykRDkmEb5TE948s
wHNS19W8D8nYbAsbFK8bmFuLrJ+3SnaswJ7r78ckYyBKv4Nc6XTuFOD97QnqTdNM3Rq4o2adEYjb
MH2xUNUrfXYb9QDdL82c2MzjDQ4VH3ZwQHJllSKJdzi8/z3UdTkdXfkHOFc+wo4YiHQhJxGo/0tk
Rrr9e2REDaNzgekTFnOAhhwIK2ZiYLbJeHVMJ98GtpPujYCAhjYFU+yN7ga2wd2v9PoEZ685QQkM
V43UFMZIcolJ3IC1ikbN9o0QrYjHYjJwrgJWnCwtI9Fc2r65vcPlYu08DYao0RrHivSJrWZLIDDY
Z0+Xv2/DIQDVMj2J37k5QpRE5wP1cmr8afy+cplq+aqJlfKo1r282FgGFkOMR5am1syYQHeodtNN
m0AlFtNDTr5ESGVEfdH72rWBuRKJcOY49kihAHmE+hgwvWejtqkK7U41YqzCzBln3IYsbiYq63hK
NYhVhiB0QK6ArsXh7/mMIyVx5iIHZu1XLyHAlSLLPEYYmnyJB4ehk9ExmCnI4HSm7A41gQqe6scO
wMUuZJ55AX6Fr6r2F1FKoRrGOn3JfMBwrtgYQ0RCFpEloOwCFN4laZVvWABWlR/Xe9Wk9Pr7UqOg
3VtOzC0LjwEaqDxaJJ3Atjz8PXCzSrJ8kt4iZBqthulX//1+4Y/63jU+M2GmeBun5zs6D1SWHkfa
WNu5cJXPRQ0tSjUxNetMSAZ7oIdXOL8te2egOO48BXeQqE7MmZZ8OM8l65025RzVuj/3/BIamcks
ROLbNdgL0t5PNwbyMN+Mei599wOH9UdpojxEmEnTW/3BYQFBsO/9GVF2X18u1oiZPtBQTEyHYWAA
13rIr10PnmEIj1VQ/PqpjjqxN98ZS5JLiS0ZLGrnPfX+Je75KFP6OzO8hvwjGz1oikdDWPQsibPt
GCeURBExqpRTKHw+h5RmK+b0s65MNRC7mlSVKU8gvuBjvGQ2ja0xs+B75C9pjVp+IOsCe1f2nejp
1TWocgHrRkN7d0It43RWvmqe9V2Uu1R6Pyk1s51mTzaI54CINRdfmeV+KEjbSCSzL167NVwa6qCe
M3IHRIXSPO1f0ZI8usZ+D1XvmFjlSpCdHYdHLXKvYxW+tEm5YoNm6FOqX66PuE27sKpaMWuphHUH
K1ReLNW7le6RRLpLwcANBXsKs9XJ6ezENwwgC7TjmzrmeCoCutp2dFOnrkYftwIZdvQvmVCptf9p
pXS2ko5iy4BR4Lg0MXOcQYtaxzKv6s9CBOvMLfbgTh8RQSwzM/Kufl1fXej2DbHGSS4/gKrsOitf
1Wq3IXz9oZTju97ENMWr/i5Ud52D4mNZOEuTO1PapMya5rkV6d1NtRMyTXxcxDIb6YqhzdkBlFvL
jZtmnI0rpLreMWQSIDLCUmRGZlB7MTVQC2O0pzl1wtm+0Cy0qhj/pf+aG/+GZJ2UBjB9uSds5MXX
SeEMordOD/bEjn93zLfrAF5b6rAmITHJNe0tCPzzmGg3D50NMr/kNbeCc9gQk+Wp6C9Ig5qFiFon
hP5PT7kVD8pFHbKfkuYfy8TBr1PsjHS3smwRNWNFROLwkYkpodMnSLnDdFHEdz+Kti7YIdIDaDao
S4nUQFHqC5TDDWAn5ORMElyDlnlskGttq90xjyK5TWE2h26OpanVnzm7/yxvhTNr0WkTwXJLzvRS
mb3gsxj1p9pxoYAC5wyqxd81poZ4rFcl/tNZyvUzi+2EaSYTP3+Kd6T7RKIFGv7KXZudv+qz4pmX
Yc/O5Tx8r7qg9D0XVv8wh/HOSSUpnDNAxW/d1a4goz7tFFsXvgcronAsxPDre2RA9flZ8eUpARzZ
vA0SuH1TnMJueG1aP5yNwyNNtWcthnEWcZUknI1U0b2Yacc5smtXXApb9rkf3ypGAj6fug3WTuN8
GOGgWBgqBJC6fTVEYzDbRu8eCfBu8P0WxAWQxIw2WqOtTpeYVpnmC2S1J4vMTOq8jDNRr96jxr13
LiohWB64egK8K21Lr08vUPk2wJdVeoF2qS9sl066l1VHtteT7Ultp+OeWBfATuadVxw0lSnKNfc5
gHclczUzOVaGdo0psluXtmLP5MtSuKYilTWB5W1GBg7TBeqaxvdfsPL+2oX17USYDBmQhhKpWKQU
33R39aOPs8ORhGgMDP7ajAwQp7tJ/HVYL0NRZ+QRC2PB8AZMmmdvbK18KENGb4v9hxETYVI6p/1U
yeamYBVu6pxoySDm1pCvxZjc4okWW3BewGwTdItcp2BVGU7g825urbNivBuuS6camFdXyxLzxjiY
6yr3t0kdf5Upqa99b9KiFbcAd+qu54DneQp5v1X5NJLoYYlVljn/QjVB6xPtkj74SQyy2F2dZvPU
AZGULCFcCU/5Gjn/s3HSp+9M5i2pFi9Tgj1VOjpp7Hir+h9YrPeqKn/0jjztBuGYPUbAdBjYzqJR
579tyo0M08+uJ/hDl+92z/7uB/HR9Ot3W9Zy6RHnEkUxww+7XxkCATyh3dk6kP2q9OrwlCdgyMLG
LedMQ0HWGbcB3zTpeqjenQ8HMRtjzIHc+849ZMjSMcsREZIB2XEZFP/1BtSO9DVHPSQdgAtyiU3e
23qJEwq55DCJLxe1i4HAdVnS8lE4CDfpnqYUXoxN0f2mgp2M46lXDBg/FMxsHmnYqQGqACIOdwLr
Qqfl1ZLou4aQkIWeKcYyrtGmEaBhcmPsbfBKhpt8IIMLUBga1ygiiy4Y7aOaWFOTq76TlQwPkf01
KcUDn9fMsIm1Ey4awyjTPhzFZdYYv6c2616NCToYh+3fAxkGCPXZVdBGIeSj75OqkzPbiZ+dl+yq
KNmbIcsBLTkSJMeWbOQRSVKe2HNGZZuwrIC5r4Kc8WdjgUD2s+Rf5QzzNk9+LJX7pEo+BxdpGOSR
a2lnPtnx/P6xCXYMnelYamtv8iz1sLXmAZaUmdaM743yG7bmTw9qBrLxOhbNvlcYN44EAdIt6taJ
Ox5AEqEyS1FKKiaiQ0/pr17RbTmdWlv+/BTyPDyk2b86GM1QAl6CqHN3bVT3GwCnm1jG8a6hH1SE
pXLp2EOJRDVPjhWvE1Ugjg7lZ0Iv2yPnukx074EZkOXS7kBqKLiiGkY3N8cggB5qvr6e3m/mTvmS
Sy5Z4c8aDklff5UNIctdq5pLLUTYHWqpPMQJdwudX9QCZvRPERqz98JZ9SoznxFzA8iOsd14TtWf
Pe1HAznLxcRYQnGVtxgax77y2nMcqtnBrDsFSseAuTz2GDkjsQ1cR5vHjKYYInvWWRGr2jtFqhxw
5JKMEFjjAuHA0eg94FAWJlw3yqBMDS75FtJKNrmdfGexeGHWNL56SUIMVuX9qwIbL5ZddGtSd52F
LivmLXITNz0SaJFPI0wMYNEvZiZ+rUIaqlN55toa8XsErgWlz3SZ7TRBOR8ile75aGNLGnAFDUb7
HhYY5WlSJG+QgWbZdJvlO5EYb0XREGjZYXbqYbHS0AJ7RI7KVKiS3uTY8QaxtroYGtVepC3p7gbD
+iLIEKtQPaLT+Ej1Qb1qNrnQ0UPRc94iuJBVRHjjOMLkRrKRGORKyr7aoaacsZ8wo+HojyU829vQ
r7SBaNKyTGmQD6S4FMQ5o6pgy2jseMsE4hF2ccNxrvLBxy9VjEMD044NfC9/7eKTi6mWMPOfNYpk
hl7JsCjV4Z8s8RAZ1WeoNuLFmkRURe8nHHKpZQgQLuYD1gdmxQOtjk7sPEyGC7Ci1LevXWWwNMBS
RjIDW4EoHNBmvXFoIRhecfuhuTvGQm+e4IbOaaJsmAAr767s3KVKhgEoTxz2GZnDhs7ujJfoUWju
l+kS9gz1Y2VJwMOwyn/YQua+7h8DTSB6kkE/H1MJYtBMrEXRUZaXDrhZvX0JdZpCwn/6Y+MtgCv3
2He9A2v9xQ8UY29xBFkk4JUW3jD8dGP8TPSmIbBYO+qm0Bb1ABsh9yx58yUZkwPs2sDkGtNAVY5+
+01U360H4OV2FknmiPGxrVVLuwu7lTagK+jLlRsB5wwlSRJ5CWoSUUbV875j6qG3++oZebAkrSNa
x3b0L6vUf23lOYvC71hdInH1DWBTNMfutaDOaxtnihKBqh847U+dWP0KWwrvqgjx2dhbQqm6Xdr6
n00VqvMOcj3CjdT+FEa1L9tmE6rBL2b+HSgFb4EIk553Av5ZRnJpeWxvwrWTF1PtItiW6Vxv1Pey
GdUrtNS1i3ykdb8MyZbfZTEidOulNklJQ2UFKxfHX129CnLuA7N6hpWNtKw9V53JT7PwsOTio6kS
c5hEhAmpp/hmIuxGB5XhHz+sh5F5kYBcrdRWt8hRk3kFT54Iivwhh9FETGR8FHT46oTzPD6dx4hS
cAM8+S7qyOZ2LfaqLDhKlhUY4fgWUFefSgRUSaJ860pwM4WybqLiwWp1DUgoWbR+egnr9uQYk2m1
EF/5SOvdqOpTkn2nZXkUT16kTwNgZuh6txBuaOwV3hyuS5sQMAzui0iyFbcMwTD42BkaB/QPc0aO
wXKsKJKR8r6ijCNv1/5B594uM9PkB8mfoyAL5NzMzYeH5ZsJ1VuqQouJ+47fp4OMyQtsWHkJAt99
OOxy7L/44HuF5MoSHsWozoyhDHcdyRL7oEEAFVO/ebqiENpKPEgSs+nh+FpHwtI3cuy5fykWfGXs
iUZBgps6Vn4OMJ7MLSOwlwa2p1k4cB4tM0bONRET8KMwZdXIEbaGWT6p8EYo/kW/DbIEk0/aUcsb
GU5r4kP7IeXgZEaUGVCR/jk5TSuNwXoDoGNtpCUVh7sf4cw0EXDIuLjH5HphnzsJHQvTE5/RswqG
fVcV0SXvo99IKz9L01k3fZ/SnkTS1rUM2jpFG2B4mSZ4jnPNQOEOHsTZFYWGLG78V2gNhCsPHvvY
Vxy8P8oR3AtNiCOSSPJjMdNLRtlxejQ4NMxIOiZ3BZRJHYQftcqQkyE/0CcV1oifs5mg4bIIOwI6
QjUQ1CjmDWWfWjJYA7G6GrhXl9Lrf6vChcHJQEodS8IJHXmqa4LQGYVdKTEZgCjBnvzdL7QJiLR8
whv8GqYObtwq5yj6bBP/Xe9SzusQ42ZY0uxGO3s0mUTofBdgZjgzMCX0y2TRDnq5IrC2XQ5a0Wz0
rhPMhqqnRVtrI8WWU8qwNhNP+9dG9nrwN5lfEtGI8nuuFIl3Dm3F25R4B1IlgqyU2+VFGfRszbrB
rScw0PvWb1g40dKmgTFrHfoXXUodNyhTZrNbgcnRIjo0DaeZxLqzFm3anHOOH9lY/aoQYJTYwlpm
iEPRvyQDbaB3xMzLcGNxUh1ivhqEz2xLrNuKuhr1gkXQCl84nXYorSRtvvxste6wxGd21mTyCNn5
txZrwArIMy5TZjTgxiJ9m6ZGsWJC8/DJtFrWfmvcRc/8sAlqTk65gRvJE/dK9MMOzvFXP+Tdtqvq
Y16tvcx/D5voxS+qu8CJG8Faj/poJwznnVz0f3iGMciKiD/Xybsj2m7yOM46C12EU2KZq9Ahtj51
j0waE34jVOVQQzmIY2+B7B/TOsEzS5y3HJ4GNVphHDuCblkHhqYsdD/8TFzlVMMQyYA36V5gL2Ac
w7Zz6hXecKielbOuDau4kFp7YH6DMV60HBwk4oNpRO+NoNFo8JWzeiotRTdXyVIH0z8Oq0IzTqWB
fdAO7mJw3px+dJkhVOw8qrP20vYo1XXhdmT+xVyw/jgQqO1RoUgtARhDDOkidBAMadaXn3tvGQGT
scr0Ns9hGYjaXjXjUMyUhRXZl4i2I9ZwTGnCyxaMOcmT4cjS1ihXQ685CAwq9RSwWiU28Xw+2zY5
UUszQIc/mvGpr3BbkRO3GSc3IKs4mNYvaFECnAG6yEFJ32o+VyLctpaJW8s3lrkKGRJlzsLQqxQ3
KHxDui/wAZWdHvVoZ8OyXg9J+YZajamhRoo3fdFipzkNTlWLMFVWVQ5JGWaDscmo+a9pOsAYsdJo
0Wek2kfT9iXsoNgkpFbP1bqmOJLLTO0mQtuAfCnbe2adXRJH36mTzSGWbP/CRZOz9RH44TDeC9Wh
T1DKgV6jPu0jzQHc8xyTtrpwqoLDphW8OCkcYkMjXBsh3oIIjeyQuXoyY1Cdcf6135syWEh34pQG
7rwatHDfpjcWEZYCHx4O2i1cSZM9xyXlrEr81bSLOCCqlAgIbW1wsiyMZp8HHBzoh+NL9S+IozZG
+oWpuvATudJjdSWH+pJVWoklMd4Sao67OBMLzbZChofseE0oH1GxitL2f5g6r+a2lTWL/iJUITTQ
wCtzlEiKVHpB2bKEDDRy+PWzoHtrZl58LPlYlkig8YW910b55dFeaR6wHzbLS7dnRJ2UmjnPORlq
TMA5B8usNh07rkUo2QVYttoZnlZsRga3VFM+6pYumY5tn+zDTDDycL3oZIJKCHt/ZYXRrG1kedy3
xrkq45dOEtpNb9B84H7ywBZugzoKV1P7zGPGOwSa2AlSIBbOm5vkDz2u33p8AlCyXsPAWGPQe6Sp
Uy8lwaCnvJOHLCnUTmPU6gruNCrDgFUu7ocs3zgZzFmXv6wmi27Phw1lB4O3icaEmJ/AMoASjSB6
nLG94DCK92ORgaa1bQireNaTwvnIPf1HlTl766ijNZqfIe7NsyMQArJqF1JFX/F0ranYoDJ9Fqmg
2RT9q23F0cotEan4gwuEW4VfgzDfslTRrzYZWdpwa/JViCdsIazgMylG/NWGIsbMjEouXtilej3D
cZpyL6K3aNqPLDOrVr5AznbWegxHqypiCSLQodxipt/lXrCNXYUOwGdAEGOo5+mTGxvmeVxE8G8i
t2JUyHlppZp+M/X+nxZ7JtCXwAKUwTJWkN+dRNFejP19LFx9i7LDZHuVPbhC4Cp3JBOm8FioZHq2
LeFC7wzt7GEXfCoGJVEW20cnr24Y+TDX6zQfo3WqjPhv7PBQzWutXHbQOjlT+nxVRe1NejTooRGB
IZf1I1HI+erkc7QpXjGJnXLxqfyLERUfjFbzg5E531JmIDZYBVL8cj2W3ZqtM6ksslw5vFz6JN2l
a9BxpO5A8dCj30MuYmUM1lIUOLPAnfVXqT2hsBULDAR7oozQWQC4WBF1BmfSL8Q6G8mhckp0Qo3z
Tw/sJ0wRxilSxjkf8X3HQemvQutc9hPLEIQDG50LoyLgcJFaL7WOxaUG5eeNU32YvEOjrH5vtP3f
vs/MQ40DIg7UKve7EXmyMW7x6RmoConV6xwYQU4dGwgy7XrFQ/CtcLJX08kDohKMa28OJ7vC++H3
81vsj7CnRspA9GC1RT/mdPIztUlo51AdcpmsXSO9auN47qQHL+WtDMghdfwywXsvkV3Mx86LSY4y
BkxML5YZ7dK6PDZa6O5ZFKIJRKHnuluOgVdAh2utQpDXtRX3fUiafcnATwB/Orhc/yrq/HXgDJdQ
Sz6xkeL76su/ft1QhnA27FQSvyZB3PK9c8pFhPdMUEuIE65xLQ44wYCbn4eg21fSdlYfVawne7uw
c5w06LB1lJ+Gd0WLd8/LFsxrgvZbrQwqohVy0GxD7Y6yhwN3cCqmj9zzvj4tAgsiJm5V8HfG2O2m
oDyZ2CkWds2TvQ4de13K8owmZ6lJnJMp2crYCXK2HeSoLZmF/s201Duh9fmarOg0lPYfFdHeeraX
rcwWhEwbDQ02ofSh/HnYgziSmS1Al+RoYFKGwDV9cHS0ICo1ivNSbTvGbUaD5KaJk9nCOL0i/Jo2
7CL3fTmcgqC1toUHuwsW2Y4SgizJG4bKe4fv4mGpBoazx9Vn+8ZrGmrjUnExMWpi2Y8yp5DWuWGr
4Rlhthc1kdEu/BO3kwEtl30XqLrQ9aHf4/TEwTu77L20OXLzMqeMwm94jqxEWg2SpRVvqC+f9TDc
jCyruVfgpPQtahjJy2JJcwMH3N1VlXudquEDH+bLxN6GnhbVPHQfzVXDUyEMGs+uX3k9w/sgsX8a
N7l50bcbV3+mOu5efLXrEXithDLYOsj6xpzuA6/ScUwYtg+uts/FEwdWt9VYf1CNsetACLeBxjus
f/sAbFeFV/7R4C1sIKgcIyXJfmUTTIYGOqRMvKrA/kZtSidpum+jEW+mAGxNBZdjX/e2uLLqKhic
fSEOg+juo/etxJMOD3Tsih+GGOMhtHIw/H4RUxcAUOybl8ERal2Sz7CzB21aORGkJt/CwyBISVwq
o+rWYUUQZ0+tnxbFumk1azWS5GgLuBiSMUHglodwmi5xWGn7xjh5Lazk3s1eComOqcL8WLrBcx/5
eHMcCZcYo2YWI+wlKfXkFbp/Il3jmcEag1QLxpft9Wt8KW+DRr7yQCzUOeILLFUxvCa+7Z0wE9eK
odCY+wXyJpfFTTlIRF3tv1FWeGFQmPltfPNCsmXh3iyGnsLEpzDNqnFpSIwU02B9FYG5TSeG2EVl
bvtcPFcZR2JGEzlMWUQ1DJNoIjTEi9MfJ+VhbMsniuxi1Tvtq2IiAp1gJYIayXgIKa6pC7DJUIIX
Ve2dNUdfO5MpWTdNPCJ1/9sXUXlL4eWBsH53RGKsgY/itdGgS8EWBAWVS0DqsfdM8CBe9npNMFi2
NmOksXFBG2b4MYMR9otLjyy6qMryla9pxsrUy3WbGt2pg3rDVWIQm8dUA6v1MVHNU+NrVNkNQPtW
o2jLunxl1PFrR7W/9DIXM2VgN3iTp5eit2iffIKKCUi8BXl7tApJEgebfdh0KzdhucULtgj7jOdf
Xr7RrM9jBQL+zHTXY7inl/ljEQK8hvWZwZtjVh9mf1yLMXjK0hWJc0dxFwFL9OGgdmjjWchxxi3r
gppYdwEcIy4hPd5nrkPbTySlsL/Y4Dm1OR2dftpZSnnb1Mn7ZSGgYeUByzHA4+9R6bXb5CvygNRj
1rs3EnUgTuKT2VFdTcwfdGsHVsugbFY4VIX9GWaw36fpFCYTWHlwJ3WPK3eSZBIHxR5ke7gbLeJG
TR0Weq9XczlKoiPZhJoG9KMfWTBlOBuXLSqdiH3F0oTetIglRrJwyLi7iaiBA49EvGDzRbuOSBFf
YTxSK8VkHC7NvN/KtPoa4Oth/yW/gZwAWAbti0wAhZOOisY6fDRm+RVCvFjl5LKz9o2RNEI4YL+r
LSY3XSd9j2O58TyyLd6KAHu27VIpjY6lr+rA+6mG4FZn4Vspa3fdTaRYF96749fBMmAwW6saH1nP
NWeYRbpVNj4xaKjJqq30dTqm55FJ6hLFPU98j6UqAtIeUu22KgWkO69/Jbf8g8iL8piY7bj24ksS
aecsBUcz5irZl13mLtH1UEEW/M43VfLwkvoq0Bcj/eHJO8zMeMxglwhh6maiLWfWNKIoyIJV1UXl
nqm4n2ubzBj9ueNhoAp7btkZ5Re78/nQMGjfa2OeyEP1iJJD4MYHUj9aPnMRfFfLooqe+g6mQcJ6
UNrNbmrj8Ny38icQpsszU/ywFwAjFPogib01Xip6qkrz1iFZQCtoyxyV9D+VBuOnNE+Tjg/FSv92
45zzsO46bQXF5lnN6w4UyS/Y5a7DEJ+70NzDxlhKL7uIrKLmRb1qlOYfbYg3fevOtcC9yfGB6RvB
aVeTQhQN/Y4EpmetdqB3p/ZKgAdesiHd5VPCyo3WOGjf+iiEdWsf9IYfNdE2bXrHSb7WQrHNwUFk
CB3glB5qhutMqw6xU+8IW9jnbtCsoUs6yX3oolPlFvcpcC+yl2/E6rxCFaSvaQ9pvI5HBf2EZSGZ
ENTO4uC6RNya5RU8/VEf1Z4A9b8JTWGDNo0a8wsqodgWevXipMxlTSxG+Wn+/+bvsMnCUy0h+eOp
SfTon0QJF8oUgb2OuNlLPluHf6ge30tl3QGjouGAEtFa433A9VQzZ28TSpR8erU94+7FYbkY8/Kb
bI9dbowvKAyvuhc8SCV46qb3xCpPrpE/19pHZXknx8luepr/WKZB+FLHbZwudYxePuNldsdxH140
OR4dhSNO6KsYdTU6vOsw+e+gVhqctFGb/L6K6Yw8s2vCe5xjhcldTzZJCB/VrO7mALOwina8Kmcf
/3yOeULL39BDrDhSnqFVg2K8QYXb5VV/EDjo/QLjEglAptf9TWS5n78PlE1nDwvEQD4IMjVA+8V7
3diMyspdmBZfg8Uy3y0QRjVgJXDtjax3p+KcZcWerCZw3+GzWzAAc7CC5r17B9Z6HVxrTXgxNHLc
xTqsuz74SkM6a2EupbCPgecAjOCxb/PN1omdgFlAjaDp6uZlhMjxDtle82w5iJATmV+zyTwhlwud
+CUNtFMvHJNovpQxdnzJSpbXEFmevCi9DKYJQQlfujHiHwgPZcRYm7cobPjxutYAuNu/pCauVhWL
+4yE6K3hqH1zKhxDx7303FIYQRJ6NQ8ePDghZbn4ntx+1eX9Ew+aTzloB/KFzxOzrWgKUcQ0H1Nm
PSn3wutyTELnyci9S232Xx3NUj51xx7UQoOzyJ2t3e3NqRj02gEj327pIIPKBVdJMKBKWpV0UEpv
SX5TD7ObLkKSQmZHmxqzR9iofXFPrfTeB/VuEsZrK/ZWpn6SuawYrV3M0JSVp+exWkrsfYhmoXaf
/Xw4h9YIgkA8+UamzxvHJaU5C08FsXGeo7MQx+1LpR0RvbuiMliWzLEXVu7nrCAbhgGoSBMTPrW+
L2NUnNNeTT7OhDRcljUbgMxPl2b5MaXMznIvcfZN33FKcmvth240DnMRYhXRR6P+tG2HPsxF6Azk
hVpa/yKK49OO0KewAk0SQRgetWco9V07exszv7zZxQ1G81MRDxu6/UulpafMzm4BCtImXllWzGY1
6G7AZu3K2qoWiLBpn0fLYJ0u3yJhHjq3uwx2foVr8ekjQUONsiCOY0tPuoNhHi9MxqUk9C10gWmG
PVhMM4K6xCHyJaA8mf85V6oPjPK5Z+2rydjKsbiMWnkXnnWeZa14G7y9cr0FOJzRBQmo11+tsF8C
rT9b7lryA1VW/ahy5pKiWw5tfekqxRonQztkklJqGG+pUe4aFMVtfWV1tsId9Gk2PJf93P9R83xt
yIDiFxOVKe1lbl0Z9C/6Kn9qUuMSafle48YYu+YstOjkc+NBV6NHQHCRmrcsRBKVwm4W0SaqjHNi
oLyGppJznsjMY+dffIUsIBn1+9A8aXzDo9LsV9VboHCrHZSkMz0z0qyl2/By+D2mEzI1PCa084sQ
d9YuBVQ+smyh9V0ieuRJbkD2QgvBa5D0COr41lzr2HsYSKtowqgumRE5nxrJXli6q/gDETwyRvzs
yAvZEvA6szWbh8+PgJ9Pj4dtH8tnjt0X0zb2LqQuw3RW4PNQI67s0eKsxY6RWGdS4vZZB75Uj85V
fit098dtazr/IVkaoU4RRd3qpO2WnJYxNi9uNZ4a0lf2DN+IVQ2rK2FCGKirJN8m0SNmJbgOvc5c
1iLdWMns8DCrYms7FmUXa6nOq+SiZYW0nLzy3Q0Udh5SzFa2Ubw5MctqFSNyYkrav6rMuRWD9gwR
L0loKxKwhItqHECWvjPwOHdeT5QRX6huv00T3kSZcf8zsKkl0BqtvRFEqy0hWfJkN2S/hMrpy/00
Pid9o6+VVuHyac23ZjKfdQPkBMWL2vhZWy6Mnm6haCG313X7EhrTn1GR2qV3mAoyn/p5yJ7m/8aA
ufoCfZ6ebbAY8WjQWhu5Su0uTSbRumv91JIugB9OA3/AfWpbnr3uIu09TOCe2SI8mmwY0upEoCQi
kvTaOrbD9TtBOZ70fo9giffBjMiLaSdcvCJlfZ38MUoMLsheAS9EUmD18bubadY3fbDaJeGeEgr3
xqq7b8bWNxKxtGm0zmb70nOFrJSlMbFvkHZbjMHDMVpg3AsOY8GYKpB/e5Cri6iED2+W8MdlbeMm
BzNbRMOxLZz4jSnathPNo5LVEcB3vxQWHUgdTQaLT8I+itj9E+JlWtjtNEtpiwDAWnVJM+zNhO0C
XwWST9z3qoNcv9DfpLI/G2l80LeChk3i8uC2l5Qs2YWjysuQhGqj6uJqeTMf1YXcmhneh2t1/2ba
6lW39zpRbdSBTFZJH/g2cY2d/SZ7gjn0QI12y8uJ9tvxf0Yg8fGkwMcpeskh/keqF95BMkPR91O7
9u+T3wDeoWUrYVTN/d7WV16+BcGKdLCRp0hchmb2RrbQq1TgbiyDLrCsIKpCECBgwaiWQxwVpyzq
Dn6EWKBnWbOosFDh0qoIDeOtXZOTxFIzBMEQB2+yhKxrOrCroUfBPV35HsJcSvjCyH5sI/puHD/Y
uiIHg9R2t9pOxgOpCj89X2kZN6Q81yI+BxPHgNCZgjvkl/BcCD6zgqcYg+0b+5Z8Wcf1v6BI0Q9r
zpcZawVytvqJUGJ705c8eatakXiSXCL6lF1Ds7GsmkCsNUxIG9zXGReUc6gNmcBhT27YHk41TQTb
TeuJXVtwwAsKzTj6sTXhLNxPVzPr/Vyr43cEc1zKdUfdeijx4C+GGKlfzuz6okeQ+VOkV2wobu2v
cK7Vt0YNz806+BPtaQBmcWeh0D+ZqXHvcZUxl8Gj2pQcJW6rkYCQibU96hu98/t1WPPCZdSPtZ2v
EWm2RAAE9I5dtSdRgv65+Mdcbwk55k/dOMGqidKCIpJNGFbmdDOy0QgzC6xOlX3yxg9r0A/PavJi
wlN9TOdYBAOkKOgFEYpbEObwuREjxvlNKXQpa38r4aKCyX+Qh2xso2xpp8a1N+ApNqrfwC6AvYPq
aM1TnGd9NrkLW+PMi5zk0ujnoQxnVqUJIXBpi+LuOVVOPJyst5DCEig6A/5jDmSa09xZmgaHjTCS
jZV2+bVu/yQ0Lcs2rKq1LHFmFw5rIqvXXhH3HyxrsHfCRBufJ18kLoR/UNYdOYDmEjzQMX8TaxC0
LGeY6rJnRR6HmggUt204qKD5UWFiZc+AZEDs5IzpfYeVmuNE4zpuhyW6xRV6tvIUKg4gwsc/7dR5
uF1+IphavZp2+4qNjGu1d+OznmeEIrKNb0dhrhim5YtWQhmJhPNssRfcigbldVuSMz4+jzF53XEi
AjjrPTM/tEO4+r2xhi2OeI/R/slqa2uTB3949FqrjjHCu55m70IvyCPos50ISY4aTSddZ4n5WZYN
vm9vjfmtO4VbK2zYMoTmu9PUb5lgQxyM2VlpgK3arjBZ4uCSj8zY3OqGEa40lWyKkdvh15JHALEe
/yP/0Vz2idetpfJPek6ky9gY2usgWcwYrWpOyV6xil5mSl7aStwzGI7jLex4ZNWayzq4V+Ue+9a6
bZ1kN2hiGxg6mCDBxhZVs22nsDcG+5mvdw0wNNDxPkC6/C3nDC6C6xkpNC6qK2d8QYwOiyHweeyO
YLJSl2dccg8798oAvMmaW1mzyRHT8B7rI4p+amvZEAFGu/7MIX2HLHD1U0+t85SLZxyvicISXg/Z
BUjRW5QRVwRHtMZdtwgyyWPdhGPko1FwOtR9k3imJz4NotgoV/sIPC9emkkK9aQZoP04NK6OOqtM
kXUF77uZ9eylSD5wFHzP3QY6q61EeBm17lOO/mQxDBH5GdU5Nd2/rjH8pPq7zGp2H/3G8Zghduc+
z3kkduALWrBJzKsObY96ccCzEQyIbdJZ6l91qKmIYMz8JxuCdmSN4P3DCzIV5oufMrIeFY0CcxDt
JZ+j06PsgQLtwsT/lNrlc9WdmoSRUR+ne9Baoty5fb0h4e1pnl6UbBLH9maU9jmrObt9ksPQek5F
cZ6/YOkPq1BqhItWV8acpzJ38Ppihmgb/Th1wRrF1GvlGT+Rc8N+9R5pHOIKIiJVo/nS6e4bwjN2
PyqCEeDDbuvQFyJ6gtOdTlfpHLGP3Q3d+9tmsB0tcQbecI6tCfPJpzfiHCGC0JP6Hz2M/5SWuRG5
//BDBLAFhF1KyGtsq7+EOKE+Us03qqcXrXJXNXqJsawuiiCskgkauhsWrEX7KabsPIzOUzXzcxId
fA++pOgb+v3sRpiHVXH+t2nrW+a5V4wgwWKFou2LaRpXYpZ+g+XPVnH05fItmfUcxDOgjO89dvnD
vwRHF8/W8pZN6Q4WxMKs8hNSlT3qN1hv5qr18A177Ywr4fps9CReES8F6iFXe3I2boShkQbfF9qV
pSxgC+ctALrlxdMK1OoLDIgHfqsT632Wb+NdjS0jC21Za0gxHf1NNzBP6Mn0qVXfaPyWY9TuhJG+
jozD/E8jYMiY2/Q8gRkzBARp5zgVTwVRfVQhbLIm4txpt91cZw7OSVbpsxkynJI8woyaDMjPUXcv
eZx9u4n91RZYXWMk7Hl87MKu2sJY+upbJmlpaN/sMCANwH4EmXqTEWs/5bHvz8StqO3vLEkeKC7e
83LvNslbgfOH9av+Jy/VMu38O9o5l2DM6btQ9VOqkPOPRfADS3fXeQJ+ClCKyp0eVuOQHnFPeWIs
aDcKNJgMTxn2u1zOZWWw0eiuA9JPu0luuAPb1RiFjz538WhOaAXG7xpaVpab4JS1aBeY5nPdzTgf
RNoh3UhH1b5AGrl10vBRJJTUKvMfYSK+LVjLhutvXVB+rY4WWnRYh5KovXgm0AJe7KHwWoIyDJwg
lffuBfkHqK8oVuuRYDBETW9hiNJi/lohlGKPOrpwOUBi4QzLfmB1GXn+2Q7+eSZbJvsXZucMuxHO
yBqAAXlD5kzP8IxF+QZa/qW1EewZIP4zptIN8iBcACU3HOsaH5Gg0un38owTJKAtjegQZlUXjUfx
Bqr7NKS08TJCva7xnMRySpx6Yb2IIHxkqFTSiLsta9x2WXk1yzX+ZpDcaT8MzFuIHtqYokgIBKNG
Gbxzg9yGNjlbdiq4FHgFUse7acjQIx3fVVgVR1kkGw3Sbie4B0HEPUVps87qWWlpA4wLY153qme9
YToBzPVWzcsUQ8hNJ5NPyMZLN+RftHw4JtM0rjsbsl4bs0oNqj85gZxLsgN/Wultjdj8GBPzXRTl
o0zCVccPuLR6zExpvIVycUKibCBpij5Cxm18bz2vmWbuzYC9YKx7J7rK2xC2SCO0HBqT/RiCgx1H
H7nMv6UefjXpeDBq9RzI/mVV1rN6jIoWJxmvTe6j729rxDgN0gvgU4te4g+sLaBrnh+hvQp3PMzx
hGnqmoF9JwTKXhhKhCwneFYCIh0dDKzS4gnQN4wrnFfOlVdGT5cgYCHreSj4Yy62rq93WV4+vKFe
RhIkqVnOjiWPusTToMxY1lMc7MJCvmle9hF1mWQyyo/a8+qyljdKBIatob3rCRV7A8RQ5N9eNWMr
eMLzkHvk5YhBES2wrHaOtjYMDQR4fu6jVpK7EDEsAK0T6sPblJtvciivMaPFknQFPXYYtpTKWGj2
nHdtLXlqvKuEMFtnRPeSovEyLeMHoQ3NEnw1wa5w4UbmsUPG2cWMPsfiPSIHBuX9xQls/GNVcIN1
gaGBTZDXy8OokJVEPa3poovqSxFof8NRZ8ViXKQ9XTw7OWrOWhTZc6zi81Anz12vg83INwpW1GiN
t8YADdK4f6cYAVwYBYekr54rmx67SqeTCCAztH3xEujA8cx1UDj/pqDtQblhkwwlPVgN2wqaAXqT
Gyywc5c5P54wn5JcvJpB9+r22glh5Rr51VpT6m6zLDdFf+8EBC9GvKlqLjRbCNj69k8v96LPrqPe
33Qt2LGd5pHJVVvyOCJDtjV5x0Yu+EiwGjsmEzteD4Uzq9JEy5jfTfc6Lvd6UaF56nZmceCgv3kd
BX9Vs0xoq5OK1XM5Y7SiCIp/DQO6II4Df1b6MD33p4ntzyrS7l7xNwmR/Ir0FhTdJYz8nT9YV+b8
m2yYVih51rbVrsJ65uTWVHXkGKTfRhV9g0cIIE3an2xet8Kc1oy674pAbXF0VXYxcQkteshIdocZ
sirGFWmDaIe771DzZqeW865cefRlvnGRJSLCPKR2se3pm0IU+kOtrrEan8usgLjQhzxGlj7r9FIL
WHdwNU/nhIG/48XvIRHti6zW1xMOOa6fBowla5cbd3y5sE1QnLY4ZMV4tRx57BOmeg0xCPXk3sUo
nlLDuceOvnVD8SCa5W9sCUxE3SuLJgo1ARGw0+wdZfXWbMpbyw8/KI5O4epPDl2c2cyWZ+9cQUmB
t5SR8qcl7y0AlcZCpMutlansLFtiJ6SkB59YzHgXVL5o3ZqSE0p7jJ24l0X48GMWrFJZYCN4o4Zu
zzgKdbC86gQ5PVD0YJqoBJhf9IyQYxh/+A0LvbR8kWGzDXNkXRxtamVH7fcE0XynDfVrWFjmUnUI
euwSDl4ba1snju5TBT2wnVyymZxpW/f+symDak+m3K7MU6b3fppt2Kje4hET1cDmimic2DpWiCxM
1Rt/RWG4C6HCva83/ooVouDb1spt2W0tTcSrKC3Duwjb8BmV9vn3Ixf0wUt2Ydp8suzJPlvqp++G
4O7UsgFTRPbF74eNj9O6BkPE8ZUGd9ng4sglIYvA7PXII8tYaC8INnU6CLs5xH3Nh2U9bqsQuHAz
fThBWx7E//7icaatxwwyoOa9+xnynf/7s9//FesrarFuzouGKfHfvxqMEZ/8v49//7gNwdsMMOtj
HAbMhit1sG2XX1j8EfktX/0q56mmKZDPKOUUuJcZ/jz/f43f0CikSDdKcygOv7+4BI7tB5J155kJ
Q9QQYsyBXLbqgMP+v7/853PAjdGR9Lvfz/9+6j9/4/djqoF0BfKYF2Rwsef//z/6/bpWhJZuKoDr
U40MgiquZzv6ksbglSpSXwzD+scQfSOLnCyF0XR3OiAEeJ0ey9jntquQmpd49jrasmXnDR3oJGww
TlOdoMggxUpZMLtfNY3XsTJjdUzR9i9hGoMqf5EjdzR7y5gn3zwNpvaIIWoxXRJ7Js3xqsm1a+YG
48oPPcR/5AesZIvmPq6LetMybb0Ri/GlqfFg9X2C6IQplUdw2jEiVuWUhR6rZk1bo5SNjz2Zpccm
Vkjm+MsReXzMG8l4mZwN93eFI4xztRzfyDHsVuM8aBpZK24jDGnbsK2xfE6ckwHDmBoSnJpoiEx2
bmhgiS8yjmbHcEGfnYY60XEp+tGt6tnPKumU60DOEtDWiiBEoTmUAbSfxM43ozKR4M3cVTQO4z5t
h37FiAblhYd5Y4iyl6jGndMoRlBGLdNVyaFzoqIWXDGVWZpPoGExRBnleyINdZKkMJzckUhCjZ4i
IFnogljPeBrYs0p7lO91ybTMfhvA+16oobSth6aOjrhwz3nu0PDXMEznwGcy1ES9SQYW265lBE9D
E/6DX8gWUgw7rkty/SKWPWnT6BdwX95a4WLGTKUDlWGYsXLMOL9r73VuRCGmR9RNcLt4RyJikngJ
1rUI3aU90zyqkWzU3pZHvemcrUa87EEJwz96gXQ3ZW+nB5YhO5Ae0TG2zGzlVmR9e70bkHzABmuM
EYIh6ae8TR33T4xYY2xOvGEn5RnqlbwhOpSwiPc1wRKakXGpzLQXJ2P1gZLCV3Z6gjmIHqkfDYxt
WGPsZMp3LmXEu2P+ydg3d8SF3Sqtcu61r1ZjXYS3ttbsu5RoABsiqDJdf6Yqax6Bry10tdYT5iZD
xBa6EGGA6QYbQMUUh7qwrtDOgGb1DafYhYadXTRVPKx/MPW1s1FY3rRoEovfRuLdoascGenbFks5
QnFUt7CU45wGD+G16SVyq/cpCDmhXPSmg7aMzCRHlsCmwy/qZJNVLJ3tKaBg09345li/SSbxTyYF
qc4u2AP6dSJNjMF+8YuJ55GVGQgH+HDCsL0Nwzk3iGTyl1ak5mWS3fr3D+MmeuPaCk5wbD+ifLL/
SDbzXNZOzGaWkWhqEDDns1K9Mrn+y3iFO4sI5nMfxMGDlIN86dRK7n8/ZEGtYagSznrkmUzrUZC7
5ibjsXT7J3cqCKXl7FrgMxo/Qwp1zozx1pnxGzJ93hp3GN97BfbRIRjLDAi4dW3EL/g5qlRd/a7Q
j72ln5kXdMdEi7vj7+/YgnOSIY9WUWw9anJxHrHzllEjJZNpUWMRMUrp+i/tWDJH6DaeEmkXROKU
NsF6ltxXPW1c5Y9LYab5y+9XieHo/X6kKWLBNNqhtdYD4dHwXb38/i6vi/Q/v9M0TaykREQ/2oWz
GR0UopbL1gy8a8qjOO9fJX26F/ZXLcjif7NocSQH4w1PNqYLS991RmGeu3kdPBZTxnGiEcJuTwXi
BwQzuDLuAqYxYCnD+NAGuj8AmjYpGabHIMd7dSqjurYifKsKpzxqNkyWcAazTHHyn08ps7JXPSU8
OAfUxishR+P4+4ttjflRdFs36KkDAjT2Xt6Wz2jj+p0WECfca6ZaEollPXJz5HeBHl2YQLcsl4Co
MMnGBGQ8wlAyCk9lujFiVkT2EOvrPsQ5FDKXXncaKgc7bSCcT2E5ew7Yjeen3mviu+924bGtsChV
87snJc1z09K+WchulkMq4L5hI/3CPOAv6djLo9el8wP46odpctbtnlujkTFmukrsrHpGD9fOus2Q
TvRajuDO6c6ZrPVrOkeRz/bjTnfuBQlnC61jZpWQdmprEURb2oXAm+pnE6fOrrB5LyIGSFkQXXVh
OtuKoI691TlP4n+oO7Mdt7Et2/5Kws+Xp0hutoXK8yCJlBTqo7dfiHA4zL7v+fV3UM5zbEdmpW8B
9XIBI2CJkkhRbPZea84xNWk4G9E2DIezWU3qc5syQvSbulu2JYDURLN98CwkXGtoOlzZoz/v612y
CQtdfpQFvi26KNOuHDR5XZOhQbCOLrsklMq0IWVJ4rtLCgMGbEoW4NtLVFaJo1sxKU2MFGFQtt6u
Tlu45LZKIcu3g9LFfYih2vaKdcAY/8nuGzc2RXunWESGFgN23uvTSKuJLRYUCbUyear6MVpPWeq7
ZTRx2kXEBdF/uEh9MrxmtfXtP/6Pz2SGekw7r7u0zRzt4OEAwUP3uesGA00vgpVFOg9+ZvKXU2XZ
sEF5OW3KbpDOfsN9v0qL8TPC2WU+ocxBh/61qaXqqKXiRg8z7TBY9AY70piWJfaIVZ+XsOAIJVtj
wx5WlQyAPKR/jsMU5bIGLqauaPfJwhDQYBLrxkuk0tEoUL/kDB96u/gsATtmOjnXnQwqtRY12nuj
GTRSjCgDRzNQKy8qyp3ZCxYVNyUc68YU2oR4A8LckqYyIYpdKuP/apqN3xKoOj/qgojw1CqnJDDb
XYek6l3P7JDzFGW1V0I8p7q1b/HcwuYV8MPpek9dSK5r2ovVpBCk20kudhIVy4Y1LaF9IPiZ8+Km
jiYAWsSVlaftFzscv4ytlD7nFjWbTPLFLaN0wSUxlg5zzZmSrudmliY5mSdRIWECZVR+97nV+/U4
q7D6DldXKfodHRT5kCoyf/RcOVwfjqbAeaT4iCmnaN94tDm6vLrTaxytI1X66yN5Qq+VxhKDYt2j
RIdYRKaTQLRtGt8UTRAtC2Hce0aJ2BMLAX43GM7Xh3AsAofOGHA2ukg1ST845qUCYG81Jw5yNdBi
czuonreGW5/MwTQ9WWTyPTTVGV0QV+AwpdotbBwValEGjhcBeRtAN+3xnqYu46hCDFtgUURR8yMs
vU6xaNkyhGBsvbB1D10eyV2rvtOzrToV2Uo3SusTYnGINrVxb6plg6lGxitk69Gm41NRP2zCIWrf
PFWA+LM0dY/r6mnoy26nZjoCzUlIT2j+52x3JFkUH/3nASivKnMcCd8oLsj87wAl+M+al5YbZbAY
k87RdTW3diCBgcxuCDbERZa3AX2424w4F7fWvGB1fe76B4ML7RZZS26i+SU+QoKtpljU/CnOlbN7
mRl7cKcigkAfhJuaMXe582u6IUxfmQLTBUWF4jcPBqT9Q6Rht+pLe1f6gNy9LOWSqFIuyKZ0WiVa
Lc5tpo9ULbG1cJZY3OwUX2NyOjwJkPaOSW30rAKLOMcmpTwsowut16wvjMqap07OVSb/oXEw2mEl
60AEhqgQT1xKKUTyJY5eL7WPaBtHf56N9v5L0Fi0WVUGpVVYS1td4PQafDAZI5ISJ5KaZD9S8171
Jrk5hU3xoqdX4zbkGrtQOc2zjx2SraVdx+Ci1LMUBIGl7Mx+Ijo3bSsSzIFA0wtAhduhgK7QIbuR
ikfZGycZwgP7zc7M0G1QFH8O1cA/NOP4VcnM5KBVzGZRA7m6hXonyqPxzqtRE0tjehEtgdZjam5x
8HENrsxO5opD4TfoUfZFgoJZD2PFCIXkdv6QH2k8TFuqQXeAiZozMAQBQIbewtRqzzZDwY+eNJ4C
Lwa902Bvqvu22dqNCVmhG8cV8zOCk1sz2yiTKNbMn+8J4WyBGmcpPWQF+gzkovx4XRVMNBjZZiDc
68BTtdvPUYt/giFusmtKZj1NXYbPqpbuWtEVF9OjsFzju92UyJnkchRnu+ZuYqZiR6+GAosBGLMJ
+lfZHL0NOocXkaXDATcAicOp6voJAaOFkB+lpvc3secd4oH+Jhmrx+JLCnnJo5d9KxgckZMunQPd
gfQbv7Wgj9oIU0ndw8Iczao+CTvYNsHKswgDXIRytJYaixQ5wmr8HKuT1jJQ0pvKevRbMkRpe9Zr
fYJFPvbGnpZS6kikgK57RXeYHT6YmpnfFUOfO3hcs+2QzJURWvEjgwdVJLjKI2AtvZ/qG6scOtgX
kuZgJWE+2nviwMyWrCs4d8vEJkYbzPxGCgtYia0yHvrKWE9VOZ5b5QaILjprijhqS5xoUqLlypMR
F888MYESQ4WqGu6HoEfkFGiBW1WNO2kd0W8yI2RDjmeXcz4e5y5LJosHdZZ2Fh2twgBIPqSQc6GF
FBtR1uBYl+pdVSFzrZPMWk1jr2wYnlDAt8JTFVRcouTZyhvjczErOwQBjBjSpFa7HyqieDJBYlpY
145iK+EKRDqlCFAvq3KMTWfIguEg8hhsBBkz3Et082LH9iHNGSarRUFo9oRCNBuGNU3waC+8vkb0
MEv1wZ88CbhoaqEmB7OpE3Rj9KNKMzFvat3CIDCJGzvUbhvgHIfrH9O04x2ocG03MDVtWyYQGmrG
pWHDn5eR3azkHD9Nk1qcioQXpWaxL4ywuqs45rpZ95NXEjIH+E0r7qqRk2AHeeHO1qW522cd07YG
o0yTRT2ajsTFd6Q4/f0XwubF0Wsf65gSkZNrdfARZuRHBYDDEtRS6PRlkN2LCaSKGqnTejRItCus
cjcqzefOw/+W19ww0/mPxqVD6mJ+HIkEDl8OsNTGRr2mJQuiwE7lx9BszAMtX+tgmEm6bNLOXsEn
rPZMQqq9JFLLCQzCxsg6ym4Hm9aJzF1En6+qeYfr4/qZ1z9aoX6iB1wQOsKlF8g1QRjJLokmCcE6
U9N+CI0dOTjuhLTA8aW6X1VtzUnXycMO8ypUkmIt9UZ8yFSX2KLHSqSPjHrCezk3rYWZY8juUca1
tqC6PrXhxe4Dda2Har8b0/wGMzd081Ix8QEmE9o6wchasaZtFA3eAYroR78TA4Slpt5SAjGfAnU8
EKAxi0AnJKJKti/xQDBymi7XP4XWGtSug2PTa+Elx49Nd+kcjm16Fvoq9Q2xFa3/qRtFerj+QeSE
JYFMMTzgqOOJ3RncLGIWjcUy3RiN98hejPeMkkDCMkRZ5Mhw+6nMjnGSD+sA0tFyUorgHGrytDUq
jrrOuCgc3Y8RsuAlpBt6aPh03DjD0lAOgJW1tAH5bqWsDvfSGj2KdsSyiLaYrEd/1Hahjx5VzQfa
i8iMT+XnnELgoaqJVzcEAKRYF/66MJVm2w6kWbBLqaTHjWM38l2Lk80V3tCvBYmXbpFVz6mZBjhB
KzSSQXTUm5JxZbzwtNg/+r32KJNC5CiDRPlqUMoj2qD4JhjXsSLUrZZRkUU7Ua2zsFOd3IhfOcbS
G406MTXkB08iGLYdcPXK3cTVUYtvtAl1dB0IY0kOHBINs4zWOFz1G1VWIwfER7oC4KbSvLTHZ1FF
DxAfu+0wSDM3osfmiXOhBfxy0JPpedDigjHNWK88MyUG0wJggPa9xC7b7qjbKZfJ1O2bvipu/Y6I
V3UcjLXtWwdcNP1eGqR6S1APpjnhSRCzuXgWVudv0JPEyxLPtpRL/SWtywc1hNCVYK13TcEtYFQR
Q+MtwWapgKTIInEzdnEB4U0eHpvOXnTcrlcNgxpn4J56lrSiXBaBTWPXrN5wZPW3njGiZAjDYjrV
Q+u2EyOmLNGYGeKqaIjXclTL/Gggjz1hKCPtqHXaCJoJ9Z8b8KLmwqy6yg2xQvtFUN8grJjscNtD
Jl3I0gHC+y7tGY2pfQ7RUHuWPEyjiLzmSKYIXjFSliVaAPlS2umch+jVp7BKKO/GOaScnvCTLrdu
SUchdIjeN2wNFRGaYdp7Qtnp5NGLQBgngv2EGrcaj1kWKRdByxMCQ7JXSPkRpaTs9TJ/Bi4arv02
XyMBI0i1Uw6lXLOLwJFe8PKd9PrU+oDx6waG/Vh3J984pQYC2CHScGl4UE9QRTaONMfpgqWRdgrV
pDzdXy9qdtPu+nIC5zuPEMpszl5gvrYBe3LXpGO6N+0vYB6j3fXB0BYkUMmaKw9QXZkD7kKO522o
1+Y2ScVr5+EWKy3FaQ300BHth2VvScGaMWt5QPNrL5IU1f4chRtUSoOECwCCQoFlm6VIMvo0mhbh
IMJnSWOYJEUc4fgzstsu81cMpaVXTV5mU2bfJGCVv9XqJDuzt8bUHVQQXQibIeuiQuJ3Kuhozdib
SW2MzxXUMrUV+2GGP4lYXMqu/2SUVBbyQPMdSsGoXQRFh2ibt6QOFPPIjQz1JU3DaWV1ZbZKEUBj
TVh5kQRLKRgCV+o5glMC69s+W9I87LGh24g2660ZjaGT4byNon1K5e7C3CMAcGLmDhIF7mx0Y4i8
H+19nxekKTazUC9ubgZ5SneyjfLuen8mKnvdm0JQsai4uYbxsG66AjLj2Pdb06IhUHtmgcrMyJ65
c+wF/Wy6f8lOnm/qgm720jDJVA7VTuxQFdEiilEBSImOaqZS9S2FubMSVe1RNBLOrKTwmaqRQYn9
uXZsoyHHNIWqHagddiJpFVN+u8nTHOzZgzn5a/Bd5blpm5CSbHo7MK2C8Ed4cRlTRfey2B3TAjts
0Izot0oYqZGX+8u2i5+aIaYaWAGPCwFUJjmtmwQ3GTVa3G19ijqPitHWrxjfhcxBMcrTlQQYdLKl
7kL/Od+GVnDv+6ixa8+j7Fdq284LwWKN1CukJM2xKQUNsKlyh3pYgYaunC21sG5alI5ul1hiVUZZ
5DQkuN8gJsFW0TUaUEyyFFodPckQTEeKhNG5p3s6qMylBh/YHjCdU54N7bab7x/N0N1YRUWB3QOg
XFoySSHzT2hFk7EhXsmdEr/ZKenLdQjTm/dTD0xaHdI1mT6b1hhN1+wzsaYJj/zbS79EBbDeUbbv
AHRAsjPzbcHgTjFHrAkTDn1aKDXXY/IXvWwG4m+G0CJOCje+C1Y8cLTSRouNYGdlKLl98hn57rXQ
d6tODfY95BIMk6POBMEGSDsXvE2b2VCvJN5B6raGzHS7xeO7Qqkw7sb9EBT2WR7fOD9GPBjFwTID
Y0d5EQeaTqhpA1TCoeWH6YoCtA+Apd1GFa3/ax3RL2jU1Fn7UaAVNrwhOwQqcRzf/ijmsBoa9EKT
Ph7Tym63hm0pB9+WX9Ied4ZGaxwSVWPyy+TeVqlAhKk0J04FM3HutxRtFSzvAGwIub4OtxiBNdvI
QNBi+UQyhz5tHBojzVaiq7OQQkLr4G6jNzOZIM+3aWE+tWUx7lVjuKgSaa5o46ulWRbakcardmwF
XHASXql8wGdZ1xPhPkbSl+dsphhN6S26t2F/vbZhqtOFGS4+/PYf//yv/3gd/tN/yyE+0NfJ6n/+
F49fc3ImQj9o3j38531OKSu9vuffr/n5Hf88hK+UrPKvzd++av2WH1/St/r9i+at+fcns/Y/tm71
0rz89MDJQKqOl/atGm/faqS9163ge8yv/H9d+Nvb9VPux+Lt9w+veZsxX799Iyoj+/DHou2X3z/g
pbjuqG/7af78PxbOX+D3D9u6enlL/vSGNwTXv38Q+j8Mw7bpz8kaInddKB9+69+uS7R/wA+AHsg0
0NKFrhgffsMA3gS8SfwDG6auUiIUpv7htzpv56dV+x/aXPGz4ZVYmm7K4sO/vvRPP973H/O3jLFu
HjJi/v0D36H49hPP38lUWbOQdVtVbD6P/DKV5a8vt2Hm82Ll/2iMCJKhANtWrBAbHKimrsZvB8xP
x8uPq9B+sYp5+Q+r6Ayb4zplFbF80rKXBrPXDzv6j+/04wpU8Ys1sA9/XEPuaYFs5PgGmtXooONe
yc54GJ32E1i3cPmxWVp3RJCm98kmOKgbcZ88WEdz9fcbodh/3ghN5adSVZvfWtjWzxsR6BFTyxQ1
e7Wi8e32N+JUbJVN4Ppr/6A7lSOW6M+dyEHm9Yt1/8Ue/mnV86b9sIfDMBsHsJU40yPYbPmXOr3/
xZfjcHt/mGgq/EJb4zAxlPn4/XENeI1NP5bZieNNtOUKtvbO2lZZjy7hyotiDZvEiZa/WOdf/Ko/
rXP+1j98K2GmcQXSZVoC0loMK9+Rls3iVVt8LJbmyvvF2sR8jLw7Eei9KJYim7ppCDFvzQ9r60gU
GRIJLMgKq+/yU+uUiwP/kq26VJ1o9ZmKwsJeFpvJ6d14za14iUR28XIDm3b5td1ZDq2ixePf74K/
3OuGrmqGKTg75fnk/WGb4F2bXmTZ43JC+EriKSXIBH/L7d+v5a+/+fe1vDtwtTiMsz6gaZlUFhHM
61IG4c4vrW3/fj3qfC358y62DEvF9SsYMf78dSo7wBhDJvmSYqDzaK2ftSVC1QV0mQUK1WW3OFOj
3VIUv7m7/Opo+utd+a9105n4ed3gpPXeNtmVKm03eWf4Ozt9+fvvp/z991PkdyeJ5beZPBl8Pyh0
6/kiJDYMXVedQ373ctz8Ym3zFv/3e1OR56354eCoGyJoypYD1lqHizcIx2vSohf1pvjFxeUvfzYk
bBaZB2iTTPvd1TWqqzYxWnZd6zx322C1zdflmqGso3ECkKq5CFdkxy+R6ywZtS1+cWL+1bVNaJpq
0p+1TcV4d9DIlJR7obD2QBAY/jJJvzj657v4z/vRVoQwbd2wFUvX7fcnmTcCdrOCEbENN45u23yR
GVGjIHyWHulnaXtpbS3Id1lm6/wXP6H6p+9mK7rMWpn1yzqVknc/YcnojBRYRpQo+BbT6lMEEp9U
6tf0OLkmT6nLYbE4d46XuC3E/Od+NTnLX92ef7kV76980HLLRLAV3ap3kNp+lV57tGpu/fgsLxFO
Lm5vxQ3ayxfv1Xim/LrWl4Hz9wez+qeD+d2eeHeth5dUWqCt6Xs7xXa2h2dOeuwdBMlcILb+4rVd
wSfrJKfdAw5bfPnF6v905s6rF9zaNF2zLFl/t/ops2pZyckEoUa2rrbNHg3/ugmcT/biFDr2kur8
TXQb3JIc+ZUEVTf5xUH+53Ps3Qa8O8rVCs+tL2EMpzG77bbeOjh7a8VtH4N746ZwEXUv61W95yig
dYu8oFnSFv3FRvx5BPNuI96d6KhUKdlE7AUigdfF1nxWXH6HT6NjLO8xw68qp6td1JDoSH+58j9d
n/Hka4awGNYaqMuMd7c61Wy6zFLFsKygMJFzXH+x+xQ+DdrSX5x1pvz+hmfK3OhNvixXFWHZ79cV
+QGx80NTAWsHkQaWrQjuSSsjNblN08VYyPmdUo85Sc3CfDDqzowcqvf0dVtTEYGLczdsbpCVBTpc
sjlVWbeM9CPq5clYm3bNKVyRkrgoTCD5yvBIcmGEtWmKiT/P/GyqHL+l0rtAiFYpy6GnycQ2WJKb
qybOlXAoKb7T1i82fjDFWHvlstNwTeVg/n30G3OHMF7QCckOIb6ah36MbVc1a3VnYJrmXtpP5LAJ
v+8/eW3AQYuHD2aFF91Rp6UXOA4VpEw5sAr6rrPWDAhyghJCVSdcSDXJnxRz4N3dNmFnfB4LDHGr
VKKngdO6Fl/JUZmpFZafKJ/lWZG4tLs6pTtW1/mt1XVtt02ryJ82slngYWtBcpKA4Y1xt1DUIJdc
GwFlgmwztuh1lLKsbMy2psZF0HVHsK0s6lVOORWlnkjQUCn5p0pIEGAbamoZXJENUHnhEBSBACjP
O1BDUYaQtVA2mQTDQcWJBFTXqF8GU21XaFxCoAY53VvguzaN3s5uBj5NgV3e1BnhOJ5Vx1/swkOT
aPRl/ATn3HujSU0xRfiptMKbXGUz3ZKfcYgjWN4qJEUUPXD477q8jR3Raw+xCDu0cam9xebp7fHW
QIaOpPSp81rdDWLPcphypvcVFW18yXqO4K4DL5eHib/PIhLl43Awu6VqGZHbNupNFUTlMlJz7G4D
p1wxIp432ouv0GapzEBb5kND2IGenYi0Mg6h5+HRJ/R3KYMTYRMJoNGKiiaPDYo2afuP9eQJhD/x
IQnSj4amj8DvyQ7I/F4swwrTqdzOaWgDvLmwrlYaos5TPcrrOUGujch8jSY+CbWITAiysBtp0agS
hr4uHQu4/nWQEWbe2RRCmOEaC70b+9vSoxpn+7bxKNUksYaiqh6IvwWoWtqSuopwaW4T24LxrVjV
Q+fpNeK0rFs1QHgXdGRzyvE6cE/CXFf1SB6bNOjyNs9wJoVaZlAYVXXglUV6k/aQQI1REBecIOHo
vJwTNqwtyCIkPmR5nzhFVCLLtLzSqSad9mqjsse0Mt8KjZThGKbpxSQzdDmkEpD0egBU6VWEsFSw
cxvSc3Db22CpaZZd4kShSZ2p06qQqUj2YGy4OsKHbLtQufFaC+0QnulFCveMMg+Rp+pQ+wTdSAq6
/VkhvailrLsbaPFeJtkDBWIU/O4zQj6hrA3uROnWdgEJQJ/4TWCiBsmpbjW/Iy1PxjWAwZzPAF2L
EL2Q122jZ8jcskx361CRd54cVw+NyPWlnPrNm8WphwzAx/a10MPS2Hc1eeCE3YC6gsO/GUqCs4po
wJZJSfu5xqR5iy5lPrSl4Ai2dO7KGmSGV41Ru8ZstI8jncNXA6wI5Zqa1hI2znCc/AQRYOITLj0k
Gaw6M9S+ZGT0gAwrGMZ1ck2MTTeXVMNq6laB0uhumkPEVw0yDguvgvDrBYZ4CCdSXYWBrdmstZ5u
m88wRDKOwEq6beU33pNc4afNKfQB9OjfBvnGn5nBxMgbOB9Sq1+a+ptsv+QTwXraLsEs1SCRFQ0B
bZRHi+wWGQ66XZfoPUqr1iPT6GHfjJu0O3kmgTXese23I0JzHAZ08+99zpaEpL7oVRmQfiMZl9a6
piAZfQjSI0hl2YMaDoTxNIqXto4uwldPkxEqWOmtaAmdcwq+TkbqlCGa0hl/UVh7EEQLadSX3Rhu
ZGPce9G+00wUG/jFuB6O5YGDLIPIVRtfYeQjQ4pwgz12YfVVVoGGJvvJvqu8bYRlpVklsqvk63hc
196CvhjxTTiuNfkwEeFEZL23UbitgCWeyn7V6NGl16u1wpFm0gfExKJFS6Yx8AHMBDX2KDUXu3FV
NL/+vV5KKfz2SOEQ7/1VVkZbn4vAqoe86pWpG7bZw9hkbkpnbiFb2iXooS4jKthZQ/mxA7hEhSLE
somlshuORSpdEF9hwYFLGdmQr14mhFqJsUughmUyyut4a4GzbM1N1a+r5GKWKek3b731FmgvkmUt
J25JFv2MkAherXgrB/MUtzXfs11w/cIQIxB+xb1bWvjDoOq5RiMny9z+ygV16UHTk+m+WuK2y8Fc
FAetvUnHr1TEzgAfyAE9AV/e6ApzHfGaATle2nODbZYDaVSI6amBFty1hIF08QuTsQU4hrmpAUTo
rozj9aShtaABdqvV656GoOLo6nqCc8CFjbm1ZX+28D7H5iWVn5rkUyw2XYEPEh5Llr0MzWuEVn+0
jkFv3yIihzNRr+ngcCMQN+Qkgumo0p2OT5YbhrWbCgR2yktVACwWR8l8jWnXyMGz7KcIsD833WNp
fAGwupmlIIIRShCuRZHhB4UKIbfwX2/Jf13Y6GECeCNNgZJxXGVd56jaKzxZLM3rsYgcL3e97qj4
Hw35VmIsYVlvgIL4WSbEVnPpvbrrOY8A+QXapiTqTeCg6I9Uig9Bm39k4Iej6VMAR4cGFB7e8slu
bUr/EAUYlqHUPJtITvrGP6ZGs/W6XW5cQFXWSaFZ1N3TgsyOVlu0SnQwYmAn5kUNQK9Yxsoobi0Q
9f2zVd/J4YNP/Q0rW4NJf061IdpvSRbE0uvbYxjtk/zZnx57spGityJ9TStSPsDpqOPZppCOdJH8
StyWGLVyfJD1qSOvOwJapkWnKunvJvD0jZ8jS6ge4q51qzI42E2Vg+cwbpIeX38NuqzRtTuo6y45
zFjLE3g1M6nZPtqe8qANE62ZyXoIDPmcFf2zrnXk2enHvm+BVFg2EVsajARGsQTVJxE1/jInlrox
n2VS8s55jbXbKiJAUZ5jYucdDOupKVFZKwSaIS7BF75C0eYmfrHUhMbwpWwUx4rjTVRaJ7+Rnshi
AVgLO1Y0EwlhCmooK99LtkHAUZ0NF8zWDeKkaI76lFHYPZpVVPQ3KFtRBaKGYOw7joRqeTJuHFvh
KpwSB8RlvQ1If5ZGlKA8DInSLpploaoqtwIMUsaoErBWq946tPE6RIootjYD1/CB3ruuImvynjyl
RbyZShXoUZ1cE0J+5Nm23vufvcKa0HF7EwNoJUwG69zVAO5mJiahNtVotlsp7tKXCOjhgJHfC00u
unqErkbLkX87SgnNbxOppQmGwiY46FThZ30q0Yvce2LuBne+l96PoeEny1gCb7KSxdSRh6GU0u2E
Dy3dxElThY9G51WyB6IMQwZGdRO96rI3mHysoIygwy1VrbkP1VZfFwqwVkTMgJ6+zdn+t5sx/z+1
WVSma/Sj/ps2y01efXn5uS8zv+GPNgutEZmWCCcFnT6TvsoPbRZmlaZsyYZlad+WfG+zwIchmpC5
niyESj/lh1YL1RkLT7UuDENVZPt/0mpRmK69qzWZsobvkzkuXAmbgfy7Qj1nVJChTm0YRBcG3e50
wMXVwES14/Iz6DkMyt4L0CsEZUgPdolOQGMuR6QDzi/QguoZXWl0n+dJtqU9OrgJwV3P1YC6JFaL
z5po9CUFjulgSzZDSIOwsus79TrFkNqOT0nXp2sNQcbGnrICeoFy+fbReg9lSjLbM1mjNgBM8LQZ
aBAdku9xQup3GoNSw2sepi+1gRgxtArzUgnUWIy4o1UNofZllDvcfLny4A+kTyIWNWEV8YbBuLWY
tXzUjTZaW1HKwFnL4ueStPTr+2iMRY5G2/JG4Upwn9vebTt/noHwfBn1U3uQkw5dladSX5QGg5FX
zK0/6yLiM5Xw1Ut9fDDXBd/+G9TqocFVshxr1Lo20U//esv1ffMfeuooffOWdABe/O3z5uevH1A3
fk8Wec0u4Klv7//+ut7wGah33LK+v+36v+t7r/9rLCAfOiRDV8+LeC3MHvxfWN9abWk+DBwFp2wG
wdXUF4Y0bo6WGb9clymarR+mKP96XeaTrH2wEFxR9eGNcgyhEyo/JIv5Ya13c/ucVNHrQwyy3C7V
gV9JdCC0AJfeTKVirQlo8laWkuWPOdZ/VDJJ42ZCzh87Y9BWTCDizXVp0KNjzSK4mcb84oDpEFma
cjajTfNHL/VePG2Qj9e3Wsq487W8uFyXAYFl9gTmOu0HY4bl9seBW7qbevpwHLRJcSU7lMFwwjQO
lEBFcBZNruer4jhEGFtSX9Fpg0+EFCqeeSQlsHMHcp2PxE+1rqeN0nFI4fum5RicctTrLi+JTh6V
EVKrs+TEDKdwhyjLTijxoe8nWXHKU5RdXjRWJw+7qztoWXMaKg2TD/zB02ADxPUirz/B1grd1PLQ
AKB/ZG2SfBpa/KGp4YtTbgEn9KRAZ23YYQeyvk5pTzgKWjqkDEFnOlJjeqdcnUUSUU7drmMqOICT
PcPm1pzUV+PzMAe2kEuZnqldKI7X9cWZKwF2Sc0CBaeOk5OWUn0eSojGrA1bfaIi7lD0/pz6qC89
LZvOQ4DoDrWLcs4hAvJ5rWBt8HWHPNXPqYc1YAAcCMoN54pUN/Y5Z7NYmyWdvQg+9RApwWXwyGVn
dBVdyFlPWduQXCBcJHxekxMpGAA6V3UGkX3VnEwl6La1lXy6PlJzFUzw/HxnlsG2D6cv756fOO02
MXIfqlC87PsbeinNNoJ79eL7c9eXNKI01gZq1PcLgm7G1AmQk9d3aP9eNyzHYN0pwMnffZQeDapb
NApMwilV9G+bMHZRRey7SlDBvEXf/xBp47taJ+Ee+XmB8D0FIHOr/LDguiY6zHRxC6a7399xXWAn
cuBkEQridwsgNSD5nvT2/QIljvF142n7tuD7FyHoLV2R9R7gEvxpB5Z08pdKF2Al/nlBahEmGYxQ
Nd4tyLS6xXrYSs7147/vQOEZZAFB+Xa/r/f6XrNmqMztUHm/oMuoDPp4RJCoqj/uxDjA7ltnONSQ
egG/ScMbgZDigYvKSgdy/JQqk7dpJbIQmCcqqNsQQsm+ICAnlJgDchcMtdkCWvXyHiwH9DvSIT1Z
rT9WNgTuyTRejbKqAXkBDooQ0FdhjqrXiI2N3JBp6Zt1f59q9qthesxUsFjYmmJvFVEDY6zMZF2V
cjcTQ8oH0+8uYtTyz5U1UEcnkufcR/jtvEA8pX6mAvJHCSn52eX6p7La/NgStHF9ZIiQc0qXiOw0
y+QUR1Oz7kqyuiKiak+EoCpgbqYcKZeJ4G9+7vrn+uKmDvCH68iU43AqL3Vy1kocMFXuz8icEEKQ
b9mEhbLs+sfE6yqnVXiKCRz59me0p/6YVIhRldKZyhyDCcCGvYLdUCqH+KKqVnyRIy88lRNH+r+f
aqUkhq22lQIgRNeng4qXE7uxxsCrf3vz9UViCB6qom5211ddn8IYOBP4q3x7/fjrc33UYUkoAHh8
f67UUSkrbSCc72to1N4g5SEoV98/T538HgRcBKJo3sBvn1emaKFAd1N+5itcnzOozyOW1u/iLgTl
oEhExBk2HO3MezLbCu6ipY5OWPjjQ93qhlsS01R6gIjRZz6YPXXNgi4zYQXuCIThESK+4mq1jUQe
3/ij3kiVg3YKA0wnxY99omarWtanFWaATzVh5Y+zK2lZKqMgepaH3D+rBUB3az8MhCnVVvVUcRfm
asrAx57vjbhyNk01A2jmR+lwJ0cFRKmp+TSpqbf3A3mpZT3VTq2rN9DGplPYyo+EfI+PmlZr+AJA
0PdeOz4GkP02SUAuRuJP1Lf+L3dnttw2smbdJ0IFkInEcEuCMylqtqUbhGzZmIfEDDx9L9rVferU
3+dE/BF9033jsDxIHMBE5v72XjsZr4ip9kYaRbqbKCV4tQp7hhMUA4QjG/taIHOuxKiTM8zktaaN
4dUYq53BaOMRrEfxkg8fqsnFq7ZUeh9NztOCz5dqecK1cR+KU90Dsc/8Vr4Odclsi5PNprEooxuV
ea2jtNukQ8u1nk7JxowdZ0ex0rK2vBrqPa1drw6NZStraNvLry/hw160MLOHtp4+Rva2d2N6xlsB
stSx7McaLffX886LZb5buupzphXxucdenRWzd2RzUq1/Pc/Rqq1duViUpJX1QokOj8s1G3/nVaCi
Zhu25a9fxDRQeen65quVFV8jLVkB8L2/SoqUcguKTjehu5XNMG6bnkZROE6vEtv5XdJPP349b28a
9NFPBxphbn+pIaQ6VCEGbV7FW2sw7Ved10Sd27g//PrSCxWiSSbFxa3jCMm4uGqd7MysDh9Hxxio
4qTqQqbuK/g9tjOz9T0chfM6joWHpFtvnaxBAOlIIPHONVgqp3nbFaH7Gnd8hgZ0LuBSBlRW7TwN
zXJJC/Vga2U8RpO+uGbr8qms40s5JuaJtDaW1tA5+WUiD2Zx7Zgw3XV+VBylOT6Rt1sJldqXyHWK
q3pI06i7eM54gKGyBcNpPzk3sNWQyWPNnSex+2aHYklkuwow+TsH1m91yikHOv363a9fKntSBy9t
N5FpqF3SN2pNC8XW7O0jAuEEVwWutzHOIJCR1sZZhxTuRtHJo3xBFU3Mj3nCtazOIVzao1tmOwRb
al9SmgHGLkSyTmmGlJ7b38GtdXFYvvukLAnl0d2VqGpr5eXwmJrOFT3la6/L5LmcKsBUcfZU++Tb
dRwzGTHie7umf5rdYb/25+TULMuzLeBSTWO5bZySUWtKZVQjIHKUJoAd2VH2EHnzQ5PBPRi0v0Lh
93axId6jEZewdk0KGUvxNkY1ZUPzwMBv6e5ifyQKwwyQhfCg60dKZ+cSXGzf+Sd67KC9emivTqVB
tjaHPqSnzIvu6JJctmnr/axDWm7SbtrpRgPuJBxLf6/YhIht80sW03KgMAlAmdPflhuxO+suvls+
QUP46ErU8yb0fo5S7ivHBTUPiSq08k1k+7SDW5+Ksj/XfvCUrZFp3Y8RWMaUAV83SscOtPI+Gp0d
xYxQFekJrVMzO2j0yWrtAAJ2Sd8KzDWYu2SgBGn4aK3oKSNHDiO2Qc1pX8G96sBiq2tFOHkVflR7
TGkwcegBmrSPctbCfmkc2kTprcwbSKoe7QfA+be674FL53ayEya10z3UVUNxGVZm5h9g3B1EM4O6
Tv16fa7nFoqKq0+Kd6Yg7FIx4wvoYUsv+bB8puRNNcwFTeyoQquhSIPS9EHc16K4UsRrrQTd0XE+
yVPdLMc6o9Yk5PCMy7cJlLa2XZp8ohNRhDhChVsorKSscmW6ghcIY0bOy4TWvbjYumuIRWorniUZ
IdpiKZT1dHO3kMjFyARkZZu1KeD1jPhvdvChbFDXJx5Zaff5DNMw6kG/0pO3sYher8Z++fDBH4B/
1BvIz/6qh3Z/h6T+Bq/dYl9pOtiyrF2e9Kzi5hevxxMnbPcR7MGTMtJ1Yev7wc++THEqNiCW7+ye
2VyYInmqWpwYkjIDU8csJ5M4iAruTFnxWYwGHsQEHHhptylPjzYXAt+Al2iJz5NdfVc1pb+qYDms
FpZaruJy2QwRWjQtGLVpM/vxM/PwFDExuMzPrrYJhhW3IkwXuh+UkXIVUR1lyO6LiNJ3yy8zChTz
qz30gDd5jOtyyh0yn5EBZvaW9yFWuGElpw+PIx4VhFR6RNBc/TKgS83cMbJkqlj/iJkhUX9LULMD
RUCpIzXc7VQeZSySnTHbDyJsdhmIu8MyLHI9M0x/1eME5qqJKOdg75NYbBcmbb2j0UGycJ1xK8ea
cDgVOGtbMbaOK9pDlcFSS6aLJoVcseEEEhB5k6QNY9dF83i3zEt10NnwEpVGv+Wg4bNYpTsnCyly
s4x0E/EcZM0e0p0xMtC/w+EMHvk5cvwXTjZciqysD6W/Bu2YMuiDdkgFX2aWyalo34xuWpB5gOi2
TQXjuW2OozcjE6mB5UiKU+U+IlbXF4rhn0TskSRxNK0jIqekr/KAX0HS7Gf1rGZUgbDLFDAA/zt9
WGLnxlYORRseqSRV4il9ysHOnX14aZlH/YohIei2g7XaM1eMfyKZ1nUEsAXkwws27HYFYqY8mvae
RVle4uY8WsQiyG3zznvlcFpKeekB7e6FJtfiKtohjrF5NSmF/ShGQUDOCNkTm/aF72WWUIDimG2F
ZoBkCl4qY+A9sUMuwHjuc+6mLZnSaL7O+dYoKuM1XDy1Z1J5sVI/JDwpG/rqlw6cR0OgKmmmwLGR
2kvhHPyBIrGlOlfyExgJpjXQGtSqcTWqSHvHYezO3TCUFxqxTxltZ8cswfGhPPEy5P69ouflGcjI
SlmxexoQkte1WToXRZoW/CIMVPSUvTPS02DX2UxrQ5icI/Uzyczxa591zQ7Au7UeIOoxaTAKZe6h
NzUICw0NVU7J5DYiR8JnXoNYHT6WcVwewTIDI+0cGD9jta69irAoGHAYK3If0n63n9C1N34WvWum
MIdyYnOT52pNQDTmHadClJjyjj5DnKqlfoYl3BzCluD6MluHiokMn9G6JzEn32PZmFdP07bot9PV
8SLz6iJ/AcKejG8phLlH10tUEE8dceJG0SBk0JwA3kS8WrZ4Gd2spFa6p2ZACLXj8/pDM4MLl0Tf
a0SyS0hVmTSB9q1yERkE2+hQi2ubnpfYoH+MiSdkprq8X+z43qXMZleTeVxFU4SXcRLxtudVS81+
7UCo2I2NbVy9PuEXE4rXbd/NO7sEsmfch5M92tQFqKTEC9kDkFHbMmelWGy+66IupuzmR5013mbK
imST10O+7Uy2/Nb0EQJQAp/rYlexQ3jNvvWV+MqpxR4S6GZyAsNhWU7MEM+HQQW6ld+bHhMcxD5O
qwRFV7DyPkb/IGof7i6Zi/Am06H9fCA8VGFtUANeh6Sl+j0WZJ5e/OI3ZhZElYImbj1TDFC6FRU8
DJrn26y8UQ5kRgL4EQdvchbouHwv6X6mfbmqeVFWS7h82IW/pVv0RVrd6zA74QGuHFk0SUwm7uob
14fF4fY7djB//i6UUCPNEnzw779AmIFpdvs3v37JVF6d/CYkL/hff/GX34obR7fRot/+/i9epH//
v19f/vp5E2SHnT04X//xM/+7x5FW/hmbVIsA+0+P7x//VpUkoqlfwTt7+zG1I2/0tV+P9L9+rDAR
OiMy8P/8x5zWnN8Wxf/pScv/vdiLZEjxr+cx5x/fPuiG/6fcy+1//DmQcf5w4LRavsRrx+7cxtb3
Z+5F/WGZDFU8YQnPN5nX/CP3Yv+BF9cnEuPj17YcGx/1n9kXIjGmsl3bJADjMs/Bwvifk6L7397o
30ml/z77Yln2/+M79RgTSeRMD58ZHufbwOYvJuomLN0+cXNa+iDmQc6smw2Sj/PdInr8o3Pn+dRQ
uXdRdMkHSrbUTHb2vnSWR9a9CldGTXzrZn0J+2WuVo5bemBTIlLot8ooRImTU2Z1IA3gqKIwl8Aa
LWyGVdNsHXYSbDXwLImbw8Yq2myjOPRvppmeYF0l/kveW58VrYSruE6zbWMalFOF2YVc4k2l6cAs
58I+VjGs18E3m7W/NGTd286G/ts8U42SrKfB7dZtwQTBjyufJpbwRhHW2OxGgLrRHFEKZFpv0A+g
eNL/DnNpWFaLW/6skKQ6RA22Av53I2O0HLV4XhzO1uu+6M5lH4Iim0BBYD1PzAjzwMw+TFv1t7Ks
vxpT2D3CO76xnLjbOxZxWixKbsAK8pR62nu1ap1wiOSUPC84DCmiYH8ecnw46UqfrVxh2pn1q0nV
3x0A35ma4vxqaTLgsO1tulBKIwQQxlmUusp5vrLwm3sKKCHLYourzJGqyLpfOEZaXyGsjsQQp1dv
nl/neHpJFBQCZ2GraSkHf08kwdQmy6Od1PAKR5uiJ6SXpszPORn0rjKf65jk5qLGvVe6VAGPiceB
DG4s5D1cXpF4WZBbgeQAWzCpfOduwZ2GxgKf2FNk0I0bvrf+TMeq/el00NxU4z1WhfTWSeV35xkT
1WGeOdQNY/JCve+bl4c5lF84gsbYw0stLMhnk/dDAdhaZSPdBo4yuG4VKLw4VbvIIHcEb6ZPXfBx
txoOCjP2kSyOuozeqXN/5GJr1jHDkBU0kmNiGy/xTGvPqCO4lyAGSpnNoIvEd8rP2XTo6qOvabSH
DYM7qhLbUZQwjEDIrpgbFasmC7HNyOYd24q/sRZAxnUmDm4TlzsVmi0OVTAQVJDLxyZWXtAUTb4e
4lmj/snPrrR/9oKbiZnm02kcu+4sp6S/1jOUOLAlDa0OsOhIc3PpuojeNec12zY3qe9erUQGzNzl
qpigYrky/eH47oPOFMffVNwT9FCbOOQcxsLDp8+PCO0yhmOv/GUqoo9yNrjGR/ZpiLXTJinGr1IM
7TrP+WGxZcwP1cTdN6E5G08rPoNslJynnecWnVlHztcq5wMVKcyJDE5m7uYpSpJzxzX/5FeJXJls
R/GhuiN49NHFH+u3p9jqoS10fDgREkhcS2Ftcs46ODO9KDBtumaKJPtuhhNaOmh0UFZ41Sjitdap
RWP4OCc2J/s0C+RMy3yX1QaFUG63E5Ezn6ZkioJQjg8hlXr1OOqjNvtxk6G1rZZi+oJ0nm8YjW9z
y4wIBhsXk4I+wRgCi7XN59gVFnR/670pRyPoOWRl8dyuXN2kK2eRWyl1e3JNREMIDPO+NNtn4VMZ
l8o22URWxVHPoPMUoS+8eEMOdciu4GqDgiuj24vq2iVEXTU9QtkL8dlgVwL4WHHW7oa9R4U431/v
Fllgs+rVnH8ssRcddFtupYeLemKfk1jjHZoCiyzsTZzkEn5C9pVB4s84pujHMoevcVH9HKnEs8v4
G1OXa28VhO2q5S3BXVWQ6l9ccmoG03UQa6MMjxE1a+Gi79qCvgdGosW6b0hdOxn2UqNC1B7VGz0I
wNLiD59gNgwRdxvmoQ1QbAJtKfoX5bJvD5FSLBxCKwRBA+y389x4yaeurPdMGHsK4SHUctbZmOUS
HotCU8kzVtkey8G3AVD4zvcgMczwMNJWMeN2xpo+rzI92LwBK8vF7jyWnOraxbofHHBZoyfgLFNU
OCy0vRSz89gqVXPdiHhf5OqRD+JX6A4ZJsgMZ26Ydzhjve8Umh69PGZ6L8QRVfppMYd3y8phJY09
LXqJGFfj6D0TF0+3GXi7ALn9bazxiPXzcNdwAE1ngVSd94/ARw9DnT1FU/G1TNrnrAD+BZ4YQYeT
ph80uj8zE4gpGe/yHYeDIRhsQJRW2T51TtlRHZnjFs05+4ALAH3kF4/uJJ4gy42c+cZ+1XBQpjjm
McrtU1sDMnIn0FgCTWXd6vLZS3v7FPbustNW9+Rq/lud2t4WyNtbXXlvmG7pJYOsu5Z4D2PI02vR
jYjlaDtbW8wfcUTFX6ftOysfnlArkBt0/YJl0187Bo0Z/jTdphLAiHsNlWq4OWDHimla634T9F4A
7CjpXGaW5pkwuN0Cm4MHXMIEoglBDo040gZCsE2F1Jx0z+XCvKBosj3KwHqZGUwU1DaVEetSHbQL
3KDExiw8dM619cFRWc5+6JEVzO7VMwfsY+YP2WNL7XOwtjIiFG+lOxtuEI0puJ4z0TzMkTVTOuVe
bebA1LaOD3Sx7joJ/2Lsv1WTfA+76Znd2FNnzN9CEImraZLbVLoHAlK7xoHWBzPSNb+UGDdx25O0
TySmQ8OTCVhfZ9sTTsAMvEHc26bJuGn7dpek6T5t7KfOHXCChLBj26jB3GfbK5kb5aZapmcH+KVt
Fi9t41CWMxxkD9PbyO+RUfbgAyIshFShQFR4VBk4uaa/RtKt71SUEgTRNBCXDtJ/wsuP/Q19op1r
kOYmHfbMRHp6NGk4WLgXqOziTSZkB7t/cWp5xtSzxb4WRKU69x4dZVmzZ2kAmJdhTszQI2X5LZmn
o3nLF9m0fjfdnURvrLj6cROB/MvuPKs7ljFOy9Y+2p16dFu5NhojMKlxAVd1AVca9AmNjTNtoc3i
6D0dptW+aplnahnuoKYCrbZXqsXc3ZtbuNV3IQOMUHWnwTXhqjebQmX7roM3HhEgZFUF+TPcrr/Y
eaLmKGiz5GF0ileJma7gs5S2y65p/Qsc1N0Ne92UQAIKHM8FTNehW0tj3kRoXuDJ510xTXtzdp56
uFhUxsPzrHfhTUmx6Buic7OzSEbTdFUP5X50bLhfDTWxFkc7KMQ0bGL0XwQfyLB9INx+7PGHBIDL
cYTedlrQIZNq2E2j+dTeiqUnGT4rofcMrOm59YnN+j7nuAz5XC8/lwJVvnBOVQhdqkcDMpiH2NZd
1vN6c7qvJKHisn5WceZRweG95TZc/DZWaqUd9nS4p3aCoBQJEzif7IVqcwoQ77679kh4ak71HrUB
LXz6seTtfdZp3MSs1XXbF+tGIU106SXkeNg5cJgyTO+sQKXQV29aTqw7OPmGBd8SVWAudgk2PBWa
PICwEASS8l7nojnGkwLyyerKLCXXIWh7HwTM7Pyc9aLW3jg+yzzj+I/RhyoLlnBe7IGbjhGh4kUv
LLEbcxK7brGOZmldJJre1hHJF1fl94ym8pWGbd3G+vvYyuhQUKvRSZd05y80z7gRDnQbNjZlUrGX
i9kiJp57HcPx0jjpsWLbkDoPQABhSp5JdAUF2FI04pcRQts0Ww9h2X4Jm2SXQkdieI8gkyUD8LYi
3owzfXtZ/9UhcdLD8b+tiE6pXn1s0GXmnj2dPEbmFybDOPOpFFRWS6kTj00CkeR6Za3Ntu0EXX5p
g9uaYQ6fcw0nsSgPdWL/nLpsP1vhg1txO6DCcCFJrtugGH86BVAuarviMVn3oY+zuFpTzxgwp191
8+PAza5P8Ieb7w7ySFGQSqseqhu8J1Q/HNbmcdLBQGJmKZ8qn3hviE5Z4K/2OKRQfRmXwKboKqO1
PA2/OTGsw8I+FO3zjORfU7ToYE4aerlehvycONazmN1gAhhp4yPlPsY4KTolLaNYhTGvd4FPhGdq
GFcYEYMYVd3m0VX2DaYot9liHVyJh7utvyDoBX4NjJFjncHGOlrsQ8UwuhmBIOtxp5N63cKs9uJh
1TphELLZ8xr1HJIesZGDCteg/aleO+FnrPHbquGCk4KwScPxLl+gohgr8lIrEVU7Vlgate4KrPML
0OM4ojWtKpeAmhIu3nIXNRj6h5+V03yjRIo8j5QUICb34MD0xpeLSW1f/pV3ZDOzA2dWsi2GLz7i
s4MT3JTduiNgsczUpHOZmCJ6Eh6Us9zY+6H/MPZfJwRBXH0ZnbMDT8nyxHvFuHrM1aHoqKuhbCBQ
gOirIjrA9frWtCKgzuxNueOe0mI882Qgbs0ulWT8k9FyCNKaldRP5XpIOmrqhqDQ9lHZMReGjjCC
8Cd6Sb11VFguXmNHbntomZXPjWSYd7xx5joeyieTTUhiZA+OgDW06FqtZg5JKyao1AiZ9LikVHeU
207Gu77U3NoiCimqYyVjpmXeQ8nQoPTNe459d+nAKGuGltMlx5Hz1QyFS8S2os9B7h3GqtC1TWp+
3GntFT4XRsY7UXdBM01f2evvwXFX6JeD2o0UJ9vcUOesP5VWRJulYX3rgDTOdrfPPRHY5pCuY3Zc
UcFMcahDPyhyc9yrJE8OpZnFV5VSa9FZmjtekXBXwlfhGqYZ4EL9VsiIly5U+aYajOswWNeBSrSc
tbMlnYfzhdvMaQLdBDD4ES2doYqxJLsqAmprAa3MsMVbJmC8rDf2wmSjofE0sP/A9uAPFzuycelJ
TTClAPXXAtyIT0NLKXgIbsyngS2tV60brv3Y21FWutGdG7gS/6P13hM2iOijccA/lYANHEElWdSy
vVMtxngWDkBU7aE1NN2oRF2ChFvRqqoYdqp43bgY3bV5cX/B1cf0ucFhFcfx85SE89Hu9aX3BogJ
HVsbNW6t5QU14RMliJvV97yuA7tJaFQ2D1OrITCaJ02RJeiLA67b8uDE8RsU6gCzB/VjQON1savj
fO8b9jefctSdKjSdZBH8rOiYxsndYIjLxIBRJ+0Ps4zp3MAM1N+mUpDAiTklnvEZqoyykkGusznd
GI1em1H5Q8w577EI2XUU9NDh7KA1oaOz2bPvOup6VovtyJ1bosvMs2KQ0O2X0GNMTIMcdMvWajnU
l8+p6b4lOabcabEUDofcDyq/ak91F7Uf08J9b87Ar8iJ7UZnU+oI1wwqUyW7vYSxyb5fwWGMMX94
AlfFGHrcstk3W2NXXghPMU64pa1EVtMwQwDLAvxF5lCa2z4hTrZUlPKWLgqKkTLg1Wg62wqbHC0h
FevAElM2TqrYpQ9jnEg20qinW7KV7DaZQjek2CKLKbbXEnBQVmrSQ4c30ysp9KJ2WG9mTfla6gnj
8kuo/J9WdP83eecdguv/Wqu9Fn9zzt/++W+hVvl/eBKfOwwEtFVOm5jgfwu1SvxhmiaYK9Pzle87
eOD/E1AknD8k8ALEWkeRnjedfzjnLYRfVwI8EmTqXezz/19Crf0LZvEX2IW8MVkAoPim4MFAPfob
KYFBgU+FhKMCAbRua8Q5PZW3QC1nuGPfuCmxcbMMairL9q2eUOza5IWx1XQtEguss6EZPRr2Z4P0
9EGNArJUvqcyPHsk4DJt2WPcdakoTkaSm4GAZpt1JfttjiEPaYvv5K00HPNbZePMqR19sFMrOUTs
SpY+pT7AJN1Jz5C9FYNKQecrUqm0fZqaHaUp+i+1D0q3avvLQvG0qhWfYotyxNYbzlYmfkRVPF4Y
UgW8/svGQJNdFaWXfGCSXhfkgPGQDncVBFE8CDCuixt7vW+Z2piyjoI6ZlEZxj7HVENXXBSPR6pJ
n10OQCvdZca6mLwyaPzFWNeLvIYGBDZNxH6yxb6N0u+UvmBGaDgNRUX2MgM8DaYyv5d9+q0V8Sf2
P4TT8Ls9T7RTdprYpJPUK+lNh7isKff1+3XUMUP3EhQJUsM1qi/uGiNUD9g5osBzFg46AHcRjTof
78O0NmtN/3snid7X/ZccS7ajR1qubKwe+DDZwSE9TW00rii7D9zsbY5Fce6oVPfZUROp+6xny9qF
Tk2osUZHrDlYTw0DZXP0jr41UMyd6j7ol0Kspq+h4mifNuc5KU+OEx+hWg7bxaN2qfHKMCASz5C+
AiPtl2w3Q5qPsGPmxJDPiaQzJVp0wjmmGjZko6hVyOiJjXrw6Kl4F6LAY85FsOt8Z2eTeTrPnqNX
hiMhnuL+UZjL1thunhGt104XWSgqx7nEho+56MJUeShsoqWKoSLgRqw92SabnIfItDmHVACZ25Zu
KxopeJUHMrBmRdY26z9JR6MhEL3vuyjwo14GjE39IGwleecpfmzYF+2EXxorSLVv8BD8K5+hfZf4
w7ktkpNvSvsBrZF9SOGumxRCwIiG0LdDePQx7eyx4J7EZNlXLE1ILYQPeQ/ydcOc3UvYD+kGACSS
GqdUKlrploDzaH1PMJOvevj/qBgd8G/p6zMlGSjUdoydKJyaPX0lez+CN5ZjEldI1bGT4eupLuST
t7L5kpBWw4eBUVSaxrrsx+FWZbKg6sff6YRyiat5dPuV6TpDPQ9QHe/KzHq18yo5Dr19kCNYAbsz
0q8KhDgt7TbucrjQSY4YUb2NFO0FpKLFtnVEuFaK640QnL+aOsquMRWYsDmdeAuOI92WzXSvOXmv
fYxR4+yuLT+SL/Slcyy2wVwO8sVriX96Hu3m8CMUzqyGUckuigF6rOLOnHF6oeQ+VI3Mjx4LJcE4
He6ymkLmxcPlMvHTNpnpH9zKsE8LzGll8lC7nr7hsuOkE0rHuqvaM7T6LY/zpRvktcMpJEcEiY6C
3dXg1iLgVLLtCw9LD1vgdfbcU+y27gZIxCRUf0ykXXJWrQuGolMyef55yXAfTKQ0N95oPkcVQnSf
vxYxp389DmVgJM0j9FCujaH5adTRT6GnU9MY7c5p6RWJpbr3aczcpv2yG32f6Xvvv07CNo8YlbNQ
zhgPMJmldeetRw4OpRuW57QknxrPmVr3XbubyE3ceio3EEHk0V9ylPTRT3duT4lpai3YQQjs7amA
D5yZZH2UvdxEuEPupYA5bVEdYlddqasreLlK+ZhlIeDO5q3sMXTV74OE+uvDHub03bEB7UyUfJqA
DmmBuCKziWqAkbRgb9bndLTIZC/5qbQ5TFuwRHuvu6ud0dnGzkLF8+gBj67H8lJkU4FJnNQkDjDg
ivEWNCMXCG6adCZ6a3u1vC+LvVVZoEgb790wc+r0Fn5ao5BgVJE8ASoeLu4rrOb+3CrxpGJGFQU4
4iPlQmAJJnY+6bRWc9vRV52QUea8she3Qh+ENe+UafeHNtBCMR64JyNMPpz4+peNwZ+j0n+H1MNB
rYTyLIG4DAxNeH8j4qS2k9tUhFD200bJqtLGEKjMXo7wRvXVAbGByo2k5kXg2evW7U5T+1PP08jb
RfFfluaY/jlT5SzzNHXfvmwE1Tb5I7jZ5JnTZg0kBPxDCutoHuLjv3/48oba+st+wRYOQUCHsB+u
cdB4LjuTv851IxUXi63dOKgnPkMJZSlOaVOo7WJ9qYT/4FXdj1nFB9fNv7J/qNeFvF0e2VTDVfhG
W+ZbPV7htDpr5m2ITmV4KYrIW3Hpl7NJZbS3YG5jVFWJgWoNGb/hGD5x21930bDx0jGw0wc7i7vd
v39i9t84ObcnZlkWeyBLSiCDt7H5X58YO7WezoEKLDHcFFxs32Ttb+K2NCi4oVs5zDkKt5qUu+Kj
I3MTx6MQG2UnxdaS8yOEcyvIXegbjEUD5XjmvsynS6Q7JGhpdCsj1myFlnhfMujbVyPnbIqs6yom
DQMTfJ2HbUbuBn+hQ9X4KpPZOTeUc2nG6AvLQW4UBdeu+TNpLHfTTzbNtTHftue83AN43yphPWd0
uxH0R3eT7m+Xxr9kTf6GrP31nb+B8mxb4A9gOYXo9DfQm9/B553zaAoYfyf3s9er1yk9W9HH0Dco
KxilG7dD16tMhpObNFQj87CbsuFU8ydG4GRlpe53r2u6c9RW4r4wgbZHFvqS57Lc1ZzM2Smz1qM3
fXFb8Zky37jGUeMG3tyzssFCXnnZMaQ55l31XrgxhCcPVlfFz6hWrx4OpI8ureRqZHN9NRIHeJrM
E7YHebFhwuZek7AoAprlcVOPP6krQWg26CCyBaP3pKyz7ZjAgGVCprdVM2cH0+KBDe5y9twEC3c6
kD+z+uvsdtAkJAUGDryGIo3V1l6ox1oMOwTDER3blOqqrFDNHRMS82Epb8Mx/EaM9sVOt/g+CZFR
2wYrFNb72BxU3XqHvvjVQNyYx9zK/Y1RlQQhY3tXhB1rs3Boa7Iz6pCK5Bbna8bAMxp1saekXVVz
G907iha4BG/POneF2OscKIgkb/fF78LPNi37bV4KM/DSqD5BuaEwVIXCOLrRsdR0nrF7//HvP1MC
+tPflwvPcx0XEDYYVkio7t+PFzbcTrVM9tpTlJTUIY6DuKRxMCOEFGSlR481u6r9768b+7vT9PTY
5yRNjFBXIfQhjuP04s2rvqDSa2r0fF/2t3H6aNbNuQoN7Bj6VMMWvudW4Twv8K3BaQ/TKSJ+Ylpz
8qX1GMU28Tv3a1B+WZrtKi3md9zQgjHdsa45m7dEoa5ysqprfGjq5EtKluOwNHhbbmnT7i6rMnTW
qHnRUdvd5aJogqUg/QmVR95LpLit0S7zL1stlAnXPGtuu+c+w8qISeGx6in66yLXu2+7Rpx4ZxBq
CXisfv3ZjZ/Uufcmt8HjNJnPfP7z/uBl9bbWfn0YqtTBtRq1QU7f0HoKjY49Ml1VeqnPzsjcpTXC
6NxBPVov+DDWSELtMTGpS1gXJFuRi6FuV9qUZyWH+8as+j0Tuv4MkOAXqTqKLT8w64RFvayjq87d
wLIXsc8VhrMharD0xyGIaaKb7AdgpmiCQVbntiehU6ZOc3oUJH5IdzkvhhLJ3qH94sxGLaBtj06F
21d+Q9+O5y832zZv0+BjHSf9Yke+v9bYGB8HCQMHY/SwBZuUcXsW6d7VHD0y31vOPn3K7C+YD3bE
SRqEldeK+8fK6arvOL+pVI+WaW+R9AqMeHzU8MhpRawC7UQO8Fan24W8Jgjqao9gRI0uxw5KrKQI
8gU7s5sO2JDsvnyu6DnAvt77D37FjuZWNmfndXstbIrmPfpeSSmoEzs+tasM47mgHYZ+PU2AJY8U
riDo2nP4PJTGE8t8cbLmrEBYBR4Tz0Z/SOqKk07WDqvUk87ZYmi2GsX4WqQYlI2IqX1Fpq4h3PAf
3J3HkuPKlmW/CGXQDkypdZAhM2ICSxWAQwuH/PpeYL5349a17mfWZjWqHNASBIkgQQj3c/ZeO3SM
VVEaw0PiFd9L1fW/moZ03SEAZeKggzwbPYFFceWfALn63I2N5Nb1+THSNBTNlosy2muyvWy1j5Zh
5GMVmwlnfeCshgAkkzvic0obYsaLOD+UrUOqqZluKalHR7MtORbplyZe/eTDhl+ErlU/J1P0UWp0
C5jgRfvR9wooKhzMaqjYlMQJcnc3c+eod5SdRmaJKn/1ibph1tEFa2ITzoPj6AdiQhDRTHGmdnUV
vNfsGSKp5ueIAltEQYSHJm+EDs3Gtw8rvSvHIwEF4zEq9HetVPrGs0Hbl+JRWHn0TALYm5WbiGjH
Cm8HAVfLxCDxHn2pq+/cHPH2nJvDuHE43//ntYm+tdOEDPpC4VDmdmkPcyzOjAIf2rzZjFL3GYY1
E/rr/IZPZO3QZbykWeJtQAfRounUN7TayNnokBdlUbwmQF8WA0STP68EH7MfqxD9efLh2bH+3U1Q
7Md1qR9iOZIzm/cfuUzij0jXVlamb30p6ls2ZM2td5R/1v0RhlQa7tNylkK1enGp54dqMPxTDhSm
SMWJV/fk7/j1k0HyG93YgUwTkZbEOaTs4NTTT5lf6u2iVQoboctIGjHwKnEDAIjkPyW7WbFMmMqs
cwvj5BLHyt3Z2Eb2GTeOU1CZUGlUEz4qVFLL1BT+W8C9BLdY+SEUQcZhd4XwqR4LjyGBKNWnBYXk
m5FRts4bxqb9FFrfkqTcV0KEz/Dipov0BxRM88vywA/Xhs1RinUJhRfm6L3MffsMNxvUythfDcvv
rwzX+mvdDRGtZ9nv7ysS01b7ptK/VTpUv4Wfs9bkesLNET+tsrzx4pbjSJfbos4duh7eCcPi6j8/
2c2r65FaL7F/+prBl30kGjdAz8R0q8km/Ri7ctxOk3ltMyZyNE046Th36YvyMNKRppM4Z0f/+e/9
2ftybZQYRXzxsxgpjZBq7OxUa/cPZsekUJO0e7jGHBMLCNNAIBXSdG2lWTbOIr+DeBS27LEFGVhy
he1S0aCAo2RWZsjNLEQKXYuzGkmGQ1VzrM3AOY8FvRwE6qW+MGtl7EmWVi8YSQ+6lbcrSbTwtkJy
8pApo7k06fG+gL1xODqtPBhZlV+jxoG+zISPeRpzMYGer60HcXb11DuHEQYoWzJP5lfYmn2WbYUl
p/fc/j6UQfdghAq+0hie/d4j4nb08h3xeY+x71nHaH5wqkntPS8jG9x2X408gfrjWkfXj1bVnEY2
zEJwIpN+NjLIt7abVdveiAlRoNMu2/LkO/HGTMfgMBaVTdOpDDdUTR8Cwpg//IAbdyuC7EmVODBs
iU6/xSY4T4TRNhchvUIXWWJNJ6Uq+uIpAGz3NJr6byoPxN3PSyAL+r1RkKmH2jQ/ydwV9s5XHBRt
e6nnB4uqzUY3UuJF5sX7CqeOHtyq9bZx34jd/cFvuE6aeGPO7Zr8N//F64Xx3PhP3qCVN1nFxaKh
frMoB4EuxczrTempndd33Gxk8UNF6RpP9iJL/HaRorhYFVV6bdu8e+GgxLMu0/riRthO6ngOIEri
iA5QEj/BLIwOhepwhyiN8iulil3lwzkhw+1REO9JHUmNx/tD18ZyU5Ossksrohdc+6VuQoJPQ/Jz
ZyTZwmoAjfQYWhfW7KrB1VNe3cDr936eN0tErQVN5ZYQTbf7MBMbHGdMcg/SrSX5eZD7lHuuuLNs
aGbPVkHXOTqkEVEff/WI7zVxZn0IhxRMnxmMXQbHvqvTE9XIJmkZXgOYODtOm58nhxpjGZnt94SY
cmqilaNdQp0WB0Knt7ZBeIRdmwIQ4T+5Xp+rSHBr6Xx8wL0OYmpC+aCG0nwYG4OEAvRr/eCjHLHr
k1lThRyn8uhxo+c+2UZPJIl5yyGGMWky+LyB0mQ/+PFtkoIRckooHUpWLCEnWRSCn11rFp01hd/N
DrQniXNLEt36c58k7aXx7PYC8I26BIq3JhrMJdkU5snJMAFOdQl1N9bNW8ltYJ9zzg5Fx/hwiFKU
uo55oOuWARygXEReK9ZyH3NsHhn9vjfJOiaZ3D8YTrUPivJiw3m65nEdEE+gVafcH6CsGcxXg/An
ztR95zXqR5Fmc8W7FC8m/ItVMQb1hlsqekSVoJOmnnrR677ZKqf3Nl3EtATCiIaaLOq/j+1jwlzP
Iku4V429qcmgGTEE+VEXo83SkXKpLrjoaSy2vtDsZW7bDG1czCaK42CHLwVEf16XV8eDgjmSlP2h
+80h9fGFJaHvPLha8WqXaf/Nvks5jdq5ThZe5AQIoXQQADHotHYQGJsjshn40ag1D/ZsRyNlmnRT
NwuPWNlo17oWKSVB2KB3RJqZirwjxhusAcPg/LsjmEgn+fBik3BIgFWNvUeK/HusX5vSRXlc1d3B
cYbssXPdZFMNAVwq+CrJcqypQOQO55fnR+5BH+M5SNYbdsh5n+ZeBhOz/Ls51uM6xerNBF9bI+5V
jySQMBQtm11mWM4yj6TxzggU3VuZPkV+Gp3MgJ+I+zwQhYEIX9MntZj4wiEuzEvSQf9vq+6pqbR0
RWTejMnj5zc4uD7VhIa2Lz4ndLzfity4sYs+oPeoD40TAX1jbb8xIZRgwVa4yyZglKb1ggB8F88e
07CU7wb8Lqa4efc6IC4CxAWfyJmUs4Mx5q8LEK87YLc/LeyCS02balSV4WtTONFDSld77ZnIsybu
ZhMWyG+wMFHaFOVLFpY/9EDPvxE2Zy1zM0DtVo/gVwPCsaB8wRjNuNJqeTMCEmFiSo34G+MY79mF
NUSTalvGffrWVMaVqf1+zCQJNPNDOPXTwe4HxASTd7o/jMDO0pIbVjg4/SK0Awq6wliZTg03RlEj
gFmz9TwQiNV0wMDtH8dBPWeONG+uERc7LcAI3NALWUU9IkeUoc0qAWV4yOtgWnp0bo9UAHaNN6pj
bPbEnJVUDdJp147utAcmIC6tFuereLDFtMjVdCSa27lClaVzRHF05zd6fXLD8Jnfg85IPvLt5zj1
oarJKe3Vtg/7fG0KYDyhm5vHBL3hibjUo6wDc6UnBED3pREfwjw2d2Xmleu8bRU9b696MCyJEKwN
3PfahFgNUIGOPdq1Lb2YdimtgDRla1pP/kZXkftoIcl+aYalHN5rIYa3ou+QQ7f+rGUWv+0qlocs
DZIHc2imvbL3A6b+BVUv/8lGPrIWjo+IwQR51xid/zKB1UgBjDyDkDmYBgoAR3LH0Hz8m2VHOR8d
WU2iI3lMxHN5r24pmWpNxGdnfT5u+wiIYzwHvscuNinbA9UZ6CHiEmPYJB2UCnT7mCt9b9H3A3BC
Wb4NuQ9IBMgn9v2iIJSVHDGVl/WWQLTyCESPEFI2uUQDj8gsjK8tMeTXyVsEadZSeS/KbRyV/kbY
IUqhbgDdRGzZgsQflBrmQPVgoilQudO3vOerE3CdvoYxCpN+7LaOy/ERBRJZaK5GYAck9C2oFKJC
a42fHaTGvLMOXalHq4IYmkM2P8Sz09JC4qVrhIj1KOEXmjBz9kjUrVJ0Z1QHe0K3avwCWGfQTHuB
32wqOYpTlmnM7srmRrz2rbDi+FpV3s4RMr4USfMQW6mHNg7FLmXm+BIaTUyOmeoPA5rSzks7hVqb
VmdvxiMaJMcmTZlmRuBaw3M1Zs2DGRjnssZjMCY0ruIuwknBObAP4744ChOmALGClqHXT40x+k8I
fvi+0CxmacpH5OfeIU1McQBSq+Ows2N7nm8MW6/Nl2gDo4NTwS9ikDvh404JoSstfZVWmfUaATgG
EFyobTo9huh5HgtZEKLlk9NK9le1dPyRXMQu3MuOnMG66ILjkNFlTLhrres86S+hHWaU0Xp96bpO
RzYedfqyyi3i4Orq7BXNC5yG4Smbg4BJdHsbZEbGu1ama8/Cok+pgkj4fd+UxrWdH+7/mwYL119q
EQb414pMq6JN1bk0BOfnnFGHC0Va9GkA2CBSjqMaOOquD/z6hoKUFEjf2pT9WN9aixa0bdOc7RwM
Ho4w+0cItFSOUAxtWw6115J4uEYM1c+6hJ2qt974ROzwsFM90+wgoR2XxPjMtXhYT0OC4i7ISWR3
Qu3b0E/vRir73ya6NJS2ObAUIJw4GN1qEj9zzD3csmDg5DbyGeQGMH47P3oZs/wnjfL6F6LeQ1+W
+AdtP1rTLxlOjEdzf7wmJnHmbhFZ74OmZauuT+Mj+vfitY7TdVWWziM1BKr9dngZQke+5ZaH4MXA
JZRKS78olHxLn/Qv36qi700JONoEebVNhP0w9pZkZOjQOiyV+ukYwXrQZfOetoFaB6pCM4VdDWm0
mb0kEDQXtcUpBSwtfbEHuvAJLnpKNmX2MsD6GY1ErnJb2VuZlvmrbCinhE417qs8hqTGjBwqbzMd
Q0ev91NpFMuiVNp6gnRCaF3YR8s+ekqwM68GwTg1qtPgEaKf/YiEwE4sph3a1lU+vgTMCkC9f1oR
LUgcQDTxxgo1oLWTqrsNpNCtSqfZWeQ/JjR5afrbGqDVfpN3jlrYVYswVLM+VPFJoffcTtQGyVvO
Iau0p4SLyqSP4wIZQLZMHftHpPn7dl+phljNiVva2P+07QxcK9BPSOOvGJ2euiTbD+7UAw+BkwV4
951UwnRpmcpc2AZS5uqEtODBDaGoM9f6mSdP4ZTRthzt9WAxPxgSgxwK2bbYUXK0T0ZDc576k6Bd
7Pn7tA1fDDW+a2aHzLxumc0wEh4R6BuwljEcf8ub10x3mRYkeGEjDUzf/Ioc6mvNnRcJByQN5HQr
w2lB4fvOEvFwvlQOWjVo74vBAc2dZxZlI9pHmVS/bf93YaWk+rqujqIPBzk5wKDdLfAmKKWYBCXO
uHN0clCTdSYrVLMCIG3ow+tGrUbzEBZzh8y6Gj1SSUvz6rF/0qB/bnJoCW5o/HbwHDiBt7HBaOAl
JBcyVPLkSEH2puA+EGff4iynUEmc4SpVT6KG2+q8oUygh+7pr5hQLi6FKg8fIjHVKM8m7lyEfrW0
RqW16YfsEx3gLqags3LiVVlzKZwEEGqBjh4S2BmR9Y8yu7nJq13TZEf+PAAONNgvPTKNHvxIMg2P
CurNKlHph5qyC0XFYQ3QKya0xIAOI86N8DBeZci16qaot2VI8690armMsjBY+TL/cDiD4+GjH412
WfnVCzJF6kax1vLV+NQdLYkFgW/u2sMxsZCx82oVV3QV2drNRbIycnVK72xKiUXP76DLQnhf+fVi
Ahy+EL01ruPwZuSZ2mSYpZE0/3YyNN0NOh2Fp5qbtQYl3d00kTikOXXvwVDw/DWsxRy2Z4g3+crk
/KVPz08XhW+2hS4yd8tPStRH00towSCGg8+FQFe3UQ5PyZIL0xnB+TrJImx0fQV7KvghawaAVm0l
1G6DD6OZnlzDzreDnlwcOfgLNBcM7SBZAOH4gF20LgA8cNue7AVCqG/SyY++JTe6g/2iDOiGZyKD
bT0BA9FJns7FzWiQ9+Rt+qa6VC5IE14Q4YFT3BszWp6YYwgSKPVwTS/3fdCdByyH0Uqb1YRFRRnA
kSBTzPF1zrx1awC5jdGaIC/rJXyGwyQng6I26RCJxpApaK12XRvDK8UDuckhgXdhuFY25NvuEjXU
gwrYNtS+MAuKylxpaYhCgtHPEkXjUthauItKchhpIUGJC6HIJJdBq/Aseoe+J/cjsLkM+iYGL6eF
M1GFOVR9zV1HGuWILqyeRT/9qvr61WN+rEIEHCqgCWMzP1sss7J5BkwX7sJGmktH00HouIII0168
WL72YUPlX6C5CDd9HRwazqhcUqlCHcDtT62apqZhYdvdStcLXIZJuJ1zEQH4GPuMISJ2Myo1ysIK
FGF69dwSEQLKzrKnW6BBkdbVT7suUGUC6N8Mon7TZrmqEKKmeeMzDwimdkeEAcPBfNOA40n7PeU5
9nRK4khmWbiAR289JdFFWtGbbK3PVhxERPysGPwz4bL7VnhqQQ/dX+qZRUhCg5BKCn+rgz8iKpZA
DVOggBmAgBUTF4k6IX6C2qlmtdUiHaG9l5zXqUIW3hrWZ9KgNpbGDzmz8ISYxtWbZeO6wehjEL8y
fpvE9ETYhrgM84OtuviUhBHTL1cyKKe5TLJptYolZJCwpcU0E6+poCFXDqYn7F6oOktU62XF7nMQ
31ddgf1xSE66hTLchrbN/ZjmRsGky4PhPSo2UhQBRZok39aC08oe42wJdnM3jM5IeAM/kh0W8mjC
uEdDvSulWpceVPJCQ0lqKvVRgOzaxibyYXynSMLTg9NxZ+woIi3rcLgZ7rCPxxZpmNlzpXDCW+VF
r1kjfGy9w/ewpjTvzbejoXMfIVYVqHOZXbXdU2x2n8QkoXPWbhbeICxilcSrzXHsMlGi0dY7+Snp
3WDdB82ECSzF8Z256ACWEqn5zgwztS7M6tQwDJvkkGyKqqeGk3UzyoGM29xJuM3G3ipGj7E05ikG
6nEwPpSuUu/THEobNX57dnq9XSekbgvUxQveYC4iJ/8FniZ5r7EeLsRU+oDPaRIk2WPDcYVqi/jR
ysFvMMT7QOjptgpNexM9Itbn/O6n/uS2Xcjh5VDxQjFvhqGzHVN9m1KA3k0+yCUIgrQe1C4RbXkY
IrBwbj3urBpcWIvvQxaS0xw3LYM29DgAGGDa0Eu2pombGfNzpYHwDnXzF5wSZ9VWqbEKx2FDcwuG
oqfLDZOn5kB4vMBWCoI7Rp1oDkDCk+0AJ9/xZ90yVfR1q7J3rZ0IhtJMcEFdgqnLc/hBRIB7kRIo
V9be4dyFEmITnNQaRLnqFFTN7OK8hm7CPbUf9H0m4M1nubFuAHkzLY9OtBXps8w9MSc+F4KBg472
KMyJQugm7Xc6X29CHTVS25G4LHtywYr0FvTcgXBjjGv4i0taBsfAkv7Zs/rnpDCSnW5EGH+T9G1y
dY/Q1s7eiE9Np1pGl0tR1lnHVvXQFmQxdNC1DPTWy0gwBIG3nJs46qRZ7KxA/RYOonm9wf4oE8Jj
qMyvK/TSm8meflkdWiqE3z+EE/wOPRD+rVW9jh3AxCEm8qJKPg1/3SWYxfsciV/Z/a5c8tApnS47
n/BwzbGPnhqv3QDCpnC9ZTGGD9acjCwLHWebrf0QXCBgDMxJED2FNLhay4Ke3UIoDjpHysuIJQO8
ofGuJcYAf6W+lJHOYawkCQBQQ4ifZtJRLSE0cohFpOIM+fCIRTV5itQA0jIMqqWdKO3d5a68CGl+
PiAiq692B5FJCkqhuemHD9zbkLzCTEZ+JIrnsLdPldcH71PDgCS1h2xv2JrxzW4w2G2BAYQffZaY
hKQj57ovhpaPcMeVb8OYxIeEpt7KbibzHBpexGFbPJrSSJ8q6HYngpbJe5g/k2UmDFnhcD70o5Ye
rRKbYuChKfKUv2b0YuFj1PQlI5iaOB/5kFJBuMg6O8vMQ58fTdMaUb3co9xP3r1uo/Tiu071+TaQ
u7hVNQ57v2/ijxbRkW+3OPnz4tOb+21wbrY9tb7zfcnRuz9PTVJ3aELRi7s/1fz7Vfel+/P05f+8
8espKoNbOqHu37Y1v0qnaHS+v8rsgmzv9yhwo97YJnrsn0cmxBycWGAmM2yRbdQbR6sJPCGg85b6
CVMgTT+SrbQuRn2i/+h0lLCSngoyplHjY4DMcNENrbgNqG5uRMeTnpF6f3uqidJtPwhgFOOEY/iv
79Q6JngkIf58tPvz81NC9IJoHr1jgM+H7OdX/G3f8Io8pS10/z73511al/envjb91xtnIsIm93Sw
FnuoSvUtjtwN1xJ5ub9fzLs7ZCrCGJsG8P0r9+h4daEY/bLdBHvC2Y+I2lra/17889lILfyz9v4Z
7tvWdZSk8z798wpqvdtqXvzz/nntffHry8yvwLfx7zeEMUbLefFrkwEtgSCw/LNMvWpZt1m9RVOk
bjhV1prWqst9SQ+hIGQGGhQAhiSzEBbP+eHXUr9m5TNMxvqG+CTbMHicTcosJvMDlZgS8IODfmhe
TJ2mxoZaM7p2omAJj7QB5TaVw6aZLaP315R4BW+VWxj0V4Dw3t/yZ4O6JMipprD/ta3W9Jn16ETX
/nnJ/XPgnNk2Gcn19+fuD0yMUmoywJq/npMYUraJahASzR/r/nfhJ6HW8LA03l93X1H02bANdJiu
X88lFXTRkUbf8v62+4ox8ZwtMxj6VvPHuD94UxRsqwG5Wz1WuDkZ5cld0GGyvb/vvn2QYNku9zy4
UX+9r9eKepe2OKC/noMD1u2CwCYwd95F9xWWyvXdFDc6OV58h/tzjglWjcve+Oe99xVeKWiYiQ6P
+1/vrWI6P4J+y9/+BoT1bN/P0+Kvv9sbQbUvLcCDX3+DKPhun5sGdoK/fldj6vQ9XB6knfffNUFv
sWdATQfhr+9l1W2wNzNc4l/PUd2KD2id6Xzf95ECWoFQNfj82rRupupAt+T317s4wcZD3vs/v56C
gQGFtC9+fH1OzAkglSfr4+spayij4xSp96/Nlz1I28IN3r62ldNoObaUBb6eqkdII1A4MYP9+3Ch
LAQf0Q6evjbfBEIc3cx+/Nr8FAnk7YH+5+e5/wBmEmH99pvr1+bDqmlOWV08fG0rx8J9AjF9sbiK
LBkUM0vHxcG5/4x2TnuGBnTQ/PkGV47as17EySKxOxj/88oi6bqlytNmf18bMNRa41E1QHiwtsQ4
QCiS363ua21oSQfuVy7XW9ZOyk8u8Lfe7is7LFmPBlOA1lB+R4OUck3WNU/3l5pVe5XKzx/uL6U/
g2+rGfTjfSV8IaSChTXs7mvJPQRRUWcku8x/JbfygS601Jb3tXXADJmaBZ3hea0kX/3Bz/XrfcmH
4v1EpXjx5zMkzLr0VksezfmbO9n4NvueL/ft9GWPUS8OzFlgqD3XEV7h0gdxc1/bpSG7oPPr9X0t
mR81jj0M4fdF6mXjaSrRqN4XLean1z4jlGfekmfa07OH2fO+G2i/7yYv0/58vjyIP5WZJ+f7H8E5
mC8j2FT7+xsrc4zWPjO+7X0xCMFfuxpt3fuiDsTxwOCIpsP8V/jdpnMfaN/vS4DH+1sjQa3PX/T+
lChPCtEBI73JwtOuyVVLy/YDMdSDaxY0eTOmrwOpE8suJzXHqc1T32fR3jJr94RjEKsIJ8mBDr1B
gbwJoR+77rMdxsYqdrJ2OxSt+3z/n6YKY3VfvL/u/o77ohqK5sFQNEaNyH2udL1/hgl1X7hvTPjp
qRCu93B/Nd6lDn2h0x6n+6YncN/KwJB4f8NAx5FqpIk2b96YUbrjoZ4t4ffFSRriohnh431LmqYj
NUAsPm/H6dQf1fr/tKPvfx+jzYer9v/2/d2+q+/1fyO0za//l/HPgNCG6FX4Lik3f5n+9P8SDtE3
OnA2g2Ack0zwf8XlYPrDI0hQsuGQU+kYPm/6F53NtP/L9qASoaXFrIdf1vz/orPNYTh/U3JbgqwT
3+CfLeCm2P/0/JllFbeuz7EWtGa+kPkKBAj3GP97okNpHlR4oA7+zb5SWoZU1E4YR/FcAUrS14aG
s7oMzbm8sE6H/NUOrGbh5e31b/vx/2aTmG0Q/+0zOuwbH0WZabuua/1TOAxwJvYoPRarMa2ZJCE8
iLNNm5OVSyaP12ubRLNXkWWvA0mEoyDGqxz2ZfxqFvbSjqGgAjQZJDmydfLG1GiN72832NqH58dn
Kcjziwn7+s+f2fhH2DFeSh1hv4s9wiJg2jb+4Y1IJhuTbWJj5OKKBKEVzzt814uP6hFUpbdHfXeR
IvQXGdC2ZTdQZchW//kzcPj8Y7ehz58PLJsCryn+6WJgPtUNEinAqqK8z13rOTa856Zr04UZBXjl
BvxEZCos/vNfRfw/f7d//F6OYVk6HgFcrpY+f7C/8f6mfCDBRQX5yoHY/OyV6pRMfvihoF4vJxwl
VxTy4c7w4VePeZMs27gCUhR0xmp0x/yNE+K9M2PnNxL7AmZK7kAPdyfUEMjqQ5NgvnQ/gfqY0v4I
LfBceM4JSs5FG9U2hnuAgPUxk8VVG4tt6ciLO9PZpfNR6uW+cP0NupE9vLuNN9Qbc6TSV25IjtkB
7N27LtavcTMN3tKCLkeaSyQo7xJXNpccS22nKOB4Tbs3nWI9UYy202gpiuJkgKdGkrV1q3gXaKjy
Butk2y2y8eAQJ/ouGp3V+An8bpO74UNpjhdjOBToZSaiX5MyWY+Yo4I82hptRb/RXGpPRL0+Dn4O
vt0+kpaCfZNboUw3BP/c5BTQknhA3LWLYEo1Xp8vIqa0RlU8T8a0R+m5tpjkCT1/nohoKC1KSWQn
LAaJXhTHF/ysJ70enqQiCKV090IFH60BCyDNly1RPUxp1rptbL3MWwlzOGa62Le98VRSMVQUrnHt
XMbKu4SZg4utfC69CVTT+AOw664wM9weDergEbzeqiFHWQsPWhF5Sw2bE3KVJT6ec0B9I9JS2rgT
HrpkOcXDvsLkLqEiiBCzu/OeNv6yIyC0yVPsGO0aPOsWR/Sjo09LP0XHrqPOC8ad7B0iTSIMYogX
TJA9/QYhiewoQ1pbQ44vmdGt7Va+VZW1HaLuJarKM5iqch2LK/UXwjupLlI4g44011gg5L6kNk0b
U6ifIbBpryZPkQzizehTdh86Adp4uvXUiFdSIjJWhayJTcXCkAbqibTYzPG2TaldPDPYNIYDviNc
iDzb1HxBNyVqJXKNF6y6AJzI12BbtB9/tjqFuSZ8sEGNJelwqz2U1/Ne7vXsTUzNMsmJ5ZCZDSKR
OqHLvrLds+Z8MOdbwwegjG0jvGTDyXuf+SsrnK4phPJF6CELVxO6kar+nTb4zQoq5M2rF49HB3WT
q/qdq6iXJWSQgl5goI/ykl5Iu7aktytxnq9dm9+uazVv0QLqRANRnAJXIN4X3+kT4MbF1knTBH0K
lYzN3Ez02ukUQvB3/fbQNsHGM4Y9YWM3rcGgTfU/RHnSY+hsjZOTyh2G0L2kqGxoybUBp21VGy+Z
dl4DRIY+m6qGQ6WLHSrORWRG69Ya+4UzysU015myYe/GZISTDmQx35pvClM/7AlW3kVpS2mBtvUw
HgIFUzjqjxVdYz3G9oiwyZM9+M0rGmrcHMw8TybBxqVm7mykScpJV5GyuTAhfGwgbkf+piLDIJtQ
gFTtrU3HPW0tRuT6bv59MypveVjspXwzIsr0VYmSD87jJC4x0vVadQfXJu9lLN7CVCc51RUPKMfw
6DFJdl+V98su3FUj+ejYkzxiz+d6wfwbAfTZJBJEUqFhS0JBZpXZpdl27bRRbrLy4uEWDMNes9OT
0rajEGujYDTfE6AqJsqPFhePa1AMqzjB+stpq8bXvqTtq/Zma+968uC46D6i9fxMJT9la9m/eq+4
GYrKahJ3K9SL48bKOPpCx3sLbGYayrrpCtyVUVCd7cPk96S3/I4Yt8KQ6NtmwqqXQ8tA1hosJFPd
pV7wp3L9NHnDIYK9h4FpJ0oHqCBadMShy9Z3m2XpaN+pTj/BULqW7DOMtz3WyJCuIrKrizPknwKq
4ho1yVkrH7zZLGSOm8GO0dpFDyPEnUUdZhX6ofzJcDfFYG8Jhn8yNBiamXGIM9o6VrPJ7ZA2Zkqp
Kz4gGdbp0ydvUjdfSmXuddGsO3RUYZy/NhoZv5pKCVOiOh0VODuaG+7WY9KjVifMZJVb7bdIT7jw
hzuciR+VWMmW6wHuk62GOHNFlotENdkceoJN18z9aThL0mR0aYuliKwP8q9pyD3T8S7ok8JT1bPs
oHcj0tDYAKLD3lNpAzJs7g+4UYlOHBciku3l/dTTLP1NS2t+RA8KugZCaJ49pzZeIOO5E/IzyNIP
XJk4BwukXcig6+JVNOUHmteN7POnPEu+VQI7SOfAF6Fextk+t4ZcNhUmsLDDyHynW1MtCteAQ4vJ
bQxdbzFvw0Fsu1Ba8QFl9gM05UedfB/D6JBmSP7MjO8Az6dh3g31BBP1g+Y3N5FzyY1QxWt6dnVt
/9kr4s+gotE0khsNR+BcB8rl4/TXkZ5bFX2KqvrdqHSfzrypQJOfranARpGhqyYnWRVwB8C7vNdF
cqS0XKzMXiLWslrSTcr8A3jKQLcH7FdxQSiTpsVnkq97Ql6X857KLaiYs/EkHBT7VnBYp5khiZ6C
cePbcMic9NOKXTKk592CWhk7uxWsO/onWgGWpwi4PkpzW2JvgNwXrsOJiaHh8C0lklOGGA/o5SAL
Su0VPCJilyx44+z5UQ1+A86RAapDO1YySDU0uLxNOz66XfxTKHtajmjvwLskG9PB+5nkP3Ni9BbD
KD/diE0pjR/dEVycDY9mU+ewB2uOyqCYzh5uH7Qe/J6uMafOdwSF1GaKmxEt/MgpsGjDDTK/uZGb
X9GCcEmlGWswlg8NrvQUcz4gvmkLpvlLaXq/DKmdwoTVbc1G41Z+zvuvKJkguP70gpHvvcmUwzmC
+lOKLYymXQNiEs/IL1/ayTILso88yM6150OhFOT1CaBNUCydwdyhsUcMivaxsd1fdtldyybeI2ha
Yld51m1+QMYlG+H2/4e981iOm9m29Kt09Bw34M2gB7e8JatoRIoTBCWRSPiEN0/fH0rn3iMV/yaj
e9wThXwBqESavdf6VrjuvQD6+nvRG8lMLdKXNPXuSaslQ01VsVymL97AE3F7sLi9ci5t811OudAR
DkAa5o+G7m948QBCjoBSUZ9TGmITBIN+yG5KJHTzFDSxSQAtjd57wy7LbZs4azNF3uEwvIZGpLDc
AvCIrb2KECO3ij3OjIi1XqRmN8O28sMaizn+fBNCCOoC6KcMxlhfjq57kwQwNCgZoluxQtTM7d4y
QuKcbOJKUGcXJlcgdShXprxzuu5VMx+xHr5f3k88ag+jTrg2Wj0c4y1NR6ozeLM2acuv4FyxnZke
AxlYHNmm0dyieOqD7E6MGTEQPBgdRywoaQM4X32vmvmp0+J3cp/oBLUzJ+/2PYzYGQmj01CaGQJD
WwqRcj0dI+rul2MTGVKUBbu60rpvnXMfETqkIQXb6Q5ACgIQu2ifAryZc0zZ8FYyo2ihTZmJPA/K
HWsbwIdRBEtVoQiH+Z0RmvUPmvViRixfdoIFXC+BzbWtRHiVx8syZ1wHdQIxyzXuvMok+lxQ9FP0
4B1SDZHWJmBB04Nqmp58Wn/kgkQQ2IZsh84izxt9qav0gewWDozLImeXyXvluqjjXWZwxsY4vT5+
hTa1k68eepK5zQa98IaW7T0P1ugQ82eVC9gpOGlt8jhIPoUy8pQi4J1CdHpsXB1l1iTanid0rw1t
uPbbDOKXirp05DF700QMAwu2RYHp3X1w2kl3Gk2RPKG6tKfXuLOM3TAAkOugcBma1TKMod5osBk1
2LG+iVoMmPmLmpHjANAgAY+anXw3fQ847c3ciHNKvWzxqOs2sgUvAdeDwofBH/ps9tWbxEHQ7sGL
ygXqdaNiPdFlhIOAeAZV4WKdE3UkFaMLGEyh/KRGfGxbZCTKzrR1TPH+Gy5RAObiPdBwd9scgHrg
1qBoWoa4BqJkKM4gS9AAawPSWiKeNVNnX+HdYm5CwTPYD3pkn3p2WbGdnlSNJQS9P0MWHh9P/EVR
QsDg6UvdOw95nwJ8IKdqOj2g1X1tJd6caWkqS5Yr1TQf0anddB7ZJdz/4LLQ1JBPlZR1xcDDGP3Q
DU7dvDaJ5Lc9DCsE/23VZDIJ2A+qYKEyB5jnNqgsLaa8j/IYzu47xHPytJ0WiCyyn5FpBu8BG3wk
g9T3+AkngmWahO9V6T1MtnSVVK1GBEc9tzYqyxVngeJAHZMJmqFC4sULLz6tiISnqyfWA86BZVWE
3y7jI6n4vwemdepIG6mLl16hRqDZ0fv0crJ9eykKn4CX/ASyhIJM+SiD6kZG7oMeJgdpcaaf/rXh
hfcNLiM7epm+pZpKo8OqTGAENBP6IKV2DL0fWdisNPH7ASOWf0kq92GaHeLBeIiDCbCTv9AL01El
K5tCRVTU/whzUHZNzuwfS55+DiQlEjwuoUTYJ9KXaqhuvVScL0/Y0tkfaG26zdQCazBinjR+1Zng
FroavoR+AAYFRaefPF6m28u/caQHbw/Y/zTWcY4csGOeYp4v8vXf74/Jd+gyN5SN8oD43ZprbX5K
1PxE6aeaZdMEVjGe4vyl7LnO6XuBmUZqlEJZgOaAsH8Ih8WKs+5L0WQvCnztWVa8YJxh8vZ3zWTf
rBt5y41R6UIE7mfKHuXXMczkUfeb1zS9Z/eE1tLVx5lfRgceKsdqxB9MP6+eEdjoB5Ehmv5CRN4T
8rUngZ7mcgeXW0k87LXFhqzynRNPfEJGnrS5DM8zf0Uk8jIsWoZwMT5DEPkRjiwU0/RxmSkIz3xp
LCpHhrkbSakif0xNhpeC/aWp1c/5aJzKYNh6Och8g31PyPbr8kJ0FnPN9GbmWfqjgkOKBZxiVHyw
aq7B0DX0Oe0h4cielQfcJZtyNFD6rUTqoXfDF2bm3JcJmRU5fd5q5AKgwobwlyjk8jgEszv1frQz
rFCpgidtlMcuNN61Ir2H3rf07OYtG8YHg3CrurHPo6ctNYoWdXUYQ962MmcjKYtT5AXvrA8njW2R
Nuj43eTSRYo2LdHIol8CKzlMe0XdVZamVRkz20qXlAguO1zCLN9HDRdPup/e/8vGKJxWzVBwfcW3
vA0eUrUmMMF7GmptnDGsaZazwa6CfiltzKPCI4erK8dNZrTMAextBHNlWjL7TEtfl0cvqRK9W1jm
rbg41wwjKw3eKaMQx5Yc1Ch+D5T2NtxOk32kmyhz0G/w+lV0JmZROX0dDu/AQF14ltw0TbPLdf3V
Z2u3CFqOJmX1E/V3sXC0dCsgHsdV/5xCsi+04rWzmLkSImd91uiV642v7lidE1xZQu+WLV5fFMh6
W71Mc2rO1z9yOaQPnXyLkTLNGWrhPyiq8iZ5xNO7Mb21cVriO6341z11HUaA31eQWfo7t3zyGW5l
mh5w7D5Mr0vmNXitwvM0uZCCg8GfLcrlfw6j7DTNemWZvLQhi1yMw/4G4tiz7mQvMTj8WG56hea6
q3y7jG/PV5J5gBYYeu6KOEa0sxKUhqcsrYAJefoGxyY7XDajeTb8TDBnTjuU6fkLhkmORZ5Y5pde
ah7L8nBrTXjVHPDiIMsf1kT51RTmINzM9hsd5JdUBKvL+w7qElyNk8/R33cc5cXL9G3FGYk9BYFI
vopBr6+qLfSNZK7h1rAhyqPsw6hPbuo0AU/Po6/id5y4NyxNsGL85ZCTSCrEu1STl2aqleBYukfR
dL5UeceOGczu7H2Qt4/TA7oMkGk16YMnPwGtSw8MO1Rf/Go7ltLG5Rn0Na/TMMTU5lnzPYjNCP59
FpQctWELdw9JiD0TKqNK9eS90LQz9pZ40fdjvJr+jFQL8cp5O94yo8wz7C0b8tCWihVMzX4iowqy
3ch1UsGUEz7HjQqAbm6/B8sKYErYWxgW2Uxp7G8lquNFE3MdEv6DqLhGq8O5BjJrncaHVmGbCTTP
Y7MLOlhhLUAGOeKHZxWsRRYTekU4pYJ9wKncCvmnMjem1R6NMPFgJRycadau8XmsEZuj+pFeuAGY
g5hMJK8yVjjrWmDD7aKmhtizMukNTHKwYLuoUc+FVYOT1umUloXAUEBx7ntU2MWurqOM4ELC8Pqu
IzSiicM9ufTFXGO97On4Pw5F8WgFfflTRMiIqIj5Wf+slpC96gqYTuWlAJfakw4I/lzkSbJy2R8c
U8rA6P5TscfGgBGjy96axjKOiIjttciqX6DtzGM3/VZv4zdNguPldzCY7dUOqgNUMYVaWkYt4osq
PA2i6xo8UrWJKuXojqPaV4QeXwFTU4X4pabKbEIKlyTR2bT9lQpFBkGVZKZnbccbEq1KvJyO+b0R
xVrp9KMFr+hyNf+/ZfgwyLf/9T9/5k1Wl8PdW0C3/c8WoK7ytfyfW4b3r82v8H/8Z/n6I3z98M/+
1Tm0/oOWF2BQ0wIUphLL9F/dQ4M+oGfRecdRBGtnSmn6r+6hof+HZhl8555G84U/pwHzr+4hyFDV
c1QMPxaJ5QbU0P+b7qFxNcp0x6C7BYPKIUDKxOx23elJmjg2yTCb6571YpMrtL8AagatJlNxNO2N
U2Ev6izKn60IBRFPOUjiSq9voIWMNMGUX0E3RZrUeM2kpe+HUSE1MaxOQ2CGpxLm/jh65quqj9Mc
F8CzC2txwNc29zqU+kU2AB6lwXKMQP4Tudv+iK3eXMW91i+pU+dLsphuUeV2X/T39CuY0eXOLdp7
nqmpKlDX6c//6HHl5ZjkRYanxeykMhtIPZgjX5WnwQnkqiTFceVlibaF64GRL8K2GIHidzQCBEQ4
9Z0IyKnUZEshOFqLMSjnVdeWBwIY3TmokOEUcmyjvF3u/xhgp99NuD+Rc9MX8kdrbrpsB2AXA1Oj
l6qbV8S5hG39GIdBPi/M4WjUUttlIV4igrUWRuzDSDDZUEILCb/oCjJMrz7XpBVJG9cijcyx9avp
qMYlCGoG0S2BWeaq83GZxC7QaMdojlGHYNdafn6jU6bY3zdqOoYFws00INSp1x8YawhaHGBR80JS
72yVhV6chYaMi9Ty7IuHqn28OwuiFcQ4l+K27Vw3PK3ejcj0cBFoEyy0U9Mhhx4/nH0NebMZ5/ZJ
z7wWd1KuPuINW8L0A7DZ2ge/05+bSFNv2X8BbjKILpDTkSOV4Rfj9eP37jimwfSh6Y5lw+v7e7gC
QfPt2gePWksZbZHV28ivwNWD4IbKV6KTD4ob+tLRF4jDaRa6+h5QFehs/l1awgQGXX1wC3LG8wre
E4ChxMA+EQmaPdRGkz44kHSF0Zgnzf0eSMW89zSQMo5LgsfYsLybeXJXDAhxOD/Hq8svm1ZN7uA9
PATV/PPh8g9focsqyaQJfZlVc4I2//k+e2g3BFsXSA1jrM48isQH3ow3r3Twq3iEK+CBVc8gBRQ7
xXBoZOdGUbGBVVq811DYrdLc1+7qN2nlD1VUu1+s5/qH5whg0dR0KIsoRqZB/ff1xabWoxOhMBsY
zV7v2ETriYSl7gh9CVM/nuW8XWvoHQkGF/UtDznn+ETBZMoQrewO5Is5/YBP16EwA1vC8dhWaVnT
b1NswxyD4gR9NGUn0i2XbZeuCjBLPym5U/1PY2dlxmwQL0zeKuu/UCpc1BB/va0MEQ+FB4PEUh1W
k7/vLrdV6dkDRoJ26vz1950SVL9i6AuBJP+c/OMg1qq3BrMA6eMvoZV+ywpwb7CQD5+PA+NKu6A7
1KBs1WSgmh5Kk+t5Q5ehhGbtUmPvWTc8bzfWKj7uTn1g2hRzozEQKefKwVas+hB5FIwqwpYn0dgY
KWTOmIS+wGvkEOusB2Q8z4TIEayctDcmcU+mPXZbfSDvgN0h+dhd1J56nyiEKiAwy2QLnxrFBmNj
D2QE37Zup2gfNLhioFi/eOiXW7l66BbLlwY5SYfG514N+aFSMfEok3PIQSg4MMC2lPg3vh2Me7Py
lXul6t5qD9p3LocVbBFz1lFI3gpzLA8uKN85WSnOttTTWxNMg675N0CstwN73jskTV9dr30lqZm+
GtQ0DnWIacPB/uXvQRL6ZKCzaFB/7cdz7slop8XtHb53ovpC6d+0bQznI3UiQr7qB0/G/p5+jLbW
M8jG6vjcw3/4njett9Idu+fkob2WRijuNd8qVpyNVmEonE01GJJzkQ3Tm4IOSRCmPGIHQfPJ7vnW
Ccpb6UQOgKba2VdRL6fMDfGUA0eZE+7MccIhHqSO3XEfdVm1dKG3rUqkvStRZN1DYBI3FJgusD4I
KnPqU0AxsbttIYGN8wxbwErD37gWuv2tzVuwgVX7M8WJOvOFtM5IGn9Jkg/vBUDhZUZ+e8at37vk
4+Vqdx9krr1VjfCLkaJ92OZBnmcjaXnTJM7ycbV6V5mVA0zm2OdmU5zLiJNDfYECTN+9bX+0Ccck
ABDpPuA8OmdXxKZoMG5V6dJtDd+SVLHucsUwtp+/q9ezBjogS1OZtTUdlz+j+GrWGCq7UXtTE3OK
JdDVcj68MVSOO4ZhzGnClmtdo3uXDxZpVMORdnuZduMbYUO02Zr2x+eXc7XETlfDfootB45fHtT1
1SCercEU5SE+Sc1dDZkz45FRMipX0ahuh1j52bS2/ILBq02P/o+XmK0/xztWBczL4MTZgfz9Ulhu
mIC0wIQNyC04+2OLXwLl0FKfINqG0r7mACA2gpM7vngCe6a/8Pl9a1db4d+XMF2ATgqPi9Dx70uA
vcNI9eEzh68ade94kOpD5xTGbFIAH3qZLTVbINBxggdHR7DUQkr7Ynt5NUC5BMN0UZtppgVaiKiE
vy+hspyyiwYJDErpfvkGM6eXN7/gpPZf7BOuluHpgyyEiCYTp8WGyrx6E8QQQnUrowCWU0TgR/wN
29CcVgZZ0kAPC9VjW1P9pKd38/lD/ocbtG3NVi3O89SAEX3+tT3pVASXzGUEgPuAoC53SDwmETHT
vX7xUf9wj5dQYL5SzgtsOv7+rISSelQZtphLI4AJWaT9yeqsaBsGT2raPpt9oR+LKjI3AUDdGTtL
9wZAs0l8nT+8NPrEDhPJD6FLTBKa0Z/xGcNCh/9SHpHeiYXpB84GCBsGy7z1Dgox5VhkAM+RODqB
w+J1ZZKwZaqrwKXWBhNzMcASmGP2qLOCPIqyM3ZhERASlMZLaSgbp7ZUACp0+7vK6Be+MGJq/4D1
8sDYxrXU4VT2zT5OmxMRosO8L+LmXBhMxbo++jQGlXHpB0XyXNkm0gthtStM6D9ddlI3eHHHG8gh
4xff6NWZgZFkTpxpi3fWVDniX42krG4x1VaED4SjB4Om6s9OScJX635L3SZaEjX8lTLz4xgyGbFs
cE2+U3S/V99rOCYC5iWbGK1oH52me2zT5lHl55+Pn4/DZwojmXZzmmZr7vWNYVY2ZSawEddaxDlH
Mx8CuxhmmYvysPaXZkC/tspv0NvkX8wCH2ZgHinpKpaD5tbhyV7fYKM6LqBSgn4Ukr88pZkJhJI3
rgVmLPR0ddc19gxM/fLzG/64DlEH0NHAsT56sNyvP3ccbILodI07HnQ0jQ6qPZsu4yZWZLq3696e
ZQ6WEOyR0SYTRY7Gw8Oa2MtkzXZTW/aiOn1xSf/wKFgTWYRcrOTc9tWc3Gax4tPWCuglZIQTkwQL
Jr/cqQpwstF274YopG2jFslRIMOiH2G1EDwLPCA5qrHQh7sfjP4+7JzzUNZiF6fDOCO4qN18fqH6
tMn8e/1CJWzqhDy6BoWp69GS6n3ngtkP0KzY8b5JYUYFbte/KWSsDfBkgJKaC1mTayhiFbi1lfYb
pj8S6CL/51IIop8pX0JU8Ju9AxVqPoAuOoSjwylNoVE9gjlgQ9/wV23vmKhN8MUu5ON7zGNG662p
IEG5latddJpCZfVwLSKtHB5xd23Dir5oDXuTf4bYyvxi3vj4FtsIyjknmZweKONdDXItgq5JwLMy
oUIub7HLm/z/8hZjL0AbMNUKXJWN99+LQC2RhttAIub0flFjBc3TAHYTVUSZHatg2cBYWASqG+OL
SeOvVqAPYwIkvmnyVLm/jxt9YqrdwNAoq7HK7KaJCrLf7utb/PjNMeZMyuMalTCHE9Dft4hDPqxI
plXw8gfGri43ikdFIvdPNFazfSTqX5+P9Y/fHBV5zltTZZbdtHv1SC1B3EdU4+VGBYasiviVuTnp
Gr++s2m78/dLxQSMFxJBhYmM5fqTaicdwjxy/Rl1CoR9uN8v20HFGW6JcTZXn9/XP3yaO1UTbQ//
CDW3q7km7fJi8KuexGkLTm8DY6WixCb6giBst2q/GBy68fHmpqeok4VlMLNdwhv+qLxyRMSaLqDD
RIRJJD0qgZTW6dyW+N7KzCzP5WSL9bMmAlSA3a0Pkx+Jrd7YlV8eKj2nauBkt8SOstg68iedtoNa
p5scTsmRzv+iT4Z0pWeVfZfXtEs/f1YfF0eumFq+RxEUc8+1J8MfSAJ1BtDWep0US4RPeEPDERZc
149bVZAsoAY91HvDuEts58ut+j89OxvFFZt1DVLp9eRhFOOgCZ/Jqo0af+0M6s/Lpg1PQgd7q1tL
BaOBWur3aqyOW1OUvPFm/EM2tYGoAuTQ50/jw8ihJqxpjkk9S9U/Ft3iNPKGzvYUEA/NDQ8jXCjU
uUDC7h3Qol+cYj8siRxO4NEgCtIZo5Z5NUyVEXCoyafN6nI8UUyoWXK+SWyWRnxP5LmFKNv96oFf
twkMCitIE8h186YtEXuDv+eYRkZoAktIgUNlmd/zToKXTCMQ+PnQLXFfCzDcVGBc2NI/9QpJWAS1
R7jeMx1OeQDnAvA0exhseiH6GJyxDXuNH65kL+xjCqaYXrD8qkfw8UDHRdNXYgq+DNXrQ07fGJVr
BwUGGCHJvzG7c+/BvQKgo8490skWdi+dlYwI4qihIPXGfawhgvl8bHyYLbkIj9AOnEssBR+2kWoE
4TLvDLb0fiqOkd+fUbgVUGnd6Is9yHUXa/qS+DDDMxmERHJdb4x9zvR5NCVMjI1otg35uVRTAxsQ
Az2YMbWURc+kc1fH3Vsr8OKnFHB2kdOKvVfVx6puG8o85CLpY91j+kWfLVSRnaSm7wO+qBNTCzq7
FB0yGr8py2t40RTZ4MAY8kWWyVs71tUbIX11V1KiMkWGfbYG+Ifi0FuhBANUGaFd/PwBax+2XgxL
OhYuJwLaF9aUOfhnyRt4eCnNsJvGZm2u2MtXdB7aRc/ZF3Sctu1lqpFPChvVB+mz5IArThnpS1mV
xGd9CE8SRMLn16Rf9sp/LV1c1HRs8OjeMMVfvzBw+bpMEUyQTYkzIZPu3HftF7cBI1m6NaLVbLyh
/A1jKkTXQUlWO8gVe9jmpDfW2TQQjwWNugkbxHoER+V3zLfPIS4zFI/Kqo38p9YuU9QReXdvqBow
jMjIbqmk6bPE9n6QmqOfJ6QdcJ4ZhJp2k1bAthTiYCVupuewC/QfjNpukyJZY2N6bxZec9crymtN
+59gdp98EwO2oGSzLwMi50qrQDjLfumm6BFJui0dDhZnuQhbT94OiKKzQsMKTryFbAdvp4w+GQM+
oT5umhvrEAzOUMns0VGIQCf9pfSQ2Xb0tybp0nffaJMbNQ71TQT4Wor6mApHOfWYDyl84lzPJJVl
nVdI94vZZNg7GLKNdrWrQl2W5S8sON1+9Oxx5yFp36dSrM2KVFTFUr+1nfLcaFp4bosiPI998O4k
hzbKR9CfXrOKUe3MMEHGt3mFBJSA4H4FGxc3tRG5W9WST13amLu0zzOWEWCzbhuRbudXw8LGaH/Q
tOZRQJp7UFjlNwqE/EU1xMOjqBxJS1U/11n9VvSoizHMkbgoYdOYBlHVjW4GO2Ep1i7yYgfxkYZj
nmrFSTdy1OtZ/ovQ8HybF2ArVApQN5XMD0ZR7XWnBPxmW+QKkEZyYBKWSyPRj2BLyO/Inu1yBIIX
OcbRlenJzRycW23krHzD9w/kS9+MmqEcKTms4kDHfaEV6roeAvcYufFDVObDpondt6aO7K05hQrH
FDF6OnyzJou6QxTYGD8M67ZrTGLYnKZ4CYbFbxy7Wp6mwM05RkZjLRPL3lSCs5DatmKrG327yKl8
URv2DaAixk+4WKjhRc5IBd28lwVSYlDm7a2BdcgPQmjAtTfu29FA8tO42q3hRN8NDxaUg15xXybD
olXUYO82cfEtKzHEse5ERQiyhgAn/JBNSWiQyZlP84MZEtj4Nk6qFyvN8lsvtt9tS+TnuiL+Lqtv
q6mdJzP13UknJhNqR9PeO03rE66nVUeh9fdODtq5anJni0Br06rOcD+6SrUE/TnnmOYfwfrGq0SU
LwpU7F0qAVMHxdEI9zQbWpTWpEuA9UURmcCZHIFwbwxLi0+q18Ej7pSv6nwfdiaeS5eByjItU04I
10tgxca1jxrHm/no4wON/XohCm2JNyiccRlfLUEfSwh83nQumEzdKs356Xr+2NT63ShVW2dTWxnU
+LxGpcpF7EGL62DjxaqzRBSAs4zF/6ave3xlMePRCr+1Fr6NTMnQl/y3DuX0e779Uybw4WjE5bBH
RSBiMhmzZ/r7clzH5+kymc5iC8oDgsB8r1YJGYtI9QpSaLZOrD5//pHX2zMmWwqOGuGFlHA8/brB
mZddUjq+pcykhNZn+qj4wcEZO7Ye5toHWC51MLhh//j5x15/0Xwsu0La9nQdkUVcK1giVwlHq+Zj
SYVk+XOZ8Kf9uEvV/C5r7z7/sA/Vej7NU3WPBjO7DdqdV3tQPwn1phIqjo+syfceKvpDqBHkqTbp
sACPhLOvr7V1jlVyqRuUJhUtCr9Y96+/2+kaDJtq/STGoGB2VbAwy7jxByP917JPILxYGg0cQKEp
KPTZCbQxltsvbvy6R3D5UAa3bbNboUR3NaBC8ttygge4cYXiqh8hJ82jbunmLeGkgz4XFjn0gWFQ
fA1ShOlyl1V5cv/FVVzvKaeroLXL0KXg9PFc3A95IC234dbtMVoOTomdlpMJipuStnkZr1NPKW+6
vE3JY3OzVTR04XGCTs1Y8e+7rGtWY4OfEUq3/cXB8LrHxucw39C8mOoRGgXhq+oANmLfHXKUx5cz
eynd5kSe17Iom4fcdQkBIhLX1NJfVarljyE+iwqqMf0kgRTzSSHJE3270p0/f2LXx9XLRaGImIgT
Or2Vq/GqKKUWwQ/1Ubq74ug36AxGSx0e48KIgBTi7A77fsEW87bzGuOL0+H1/nT6cPbkVGfMqbp2
XVeIiTUjZqPBS9PRes5TTmdB7plfPHjTvmi1/txz8hWrCOZ4/hw3EEddvRFVSSqTyEc+KDOYeiK5
yx3vznbwKsRbX1XfjBg9aYIJ7ugZ2RtR68MsCfTv1Md+Imt99SryYVoToNkwLmArPBtWO24qhPEl
URTHyQ6f+a1xUyq7UozvQZJnUw2+WHmFQ7GVsyfe3E5dSZF3Mz3InG0w+RsCK++2cCYePUV/4wjN
9tUX3iL2tHyT9aQqBHDbRpN8JMxmkI0RNLu89MtkLG40jm9HvtZZmwe/iACsNlX6FulqiqHbL+e0
MH9qcR2ttVFb1JMrU2TZ0a+7dyWT7Q4b6LMf+s3GbORetYfvtToGZHDAQEM0ErgTI9cOMLvrhCNS
jzzY6bjPk2rXooPa14IgrxxhkUDOzLxq3zRWCUngWarmWznIZ8vKvW0ZwfIxlFAhOKe8YbZcEkEm
l9Il2dlK7uyOgpJqRKDzQ38zau6GZLdk1TaUZMCk4tRAObeRvbusGUM3JpG2auRs65b4ErRY9Sy2
i/teNSEkAZTeeJ2OVE/RzqEcHrLGW9UkSGgkvy3z2DTWAx4wuwjuqtL4ZY+kmRVedaNX8rGPvKUZ
Dt5m4lriQzCJKCDCgsReNQIypxFFXoESmY1qj2+sdWA5Y1+Y2SPEtgZPw+gSoY0EMk3p3SWdsbWO
ovsmrATILSdZVH826Uew7ne2VBcOoN0pbTrEuBGTOUVIFJnOxswpyk2vUs8TwmXjqOHEryt4WpLd
ri/KcN2GCA8Mc4DlMMVt1f4a+wYOMZ1g8RFXEKakJFrXTfpap9HzVIlfZVmwTkIw+pXuwEfoDOIY
esU7FCJ452CBXjrLv7ftEM5jo82XRlB893L/yTSzdI1SdT4EWPyH0hY3DZHXRfdd983qUIlxUWq4
4caKr8iyz477iuej3bCRmLJ9ZkDf5UxT/XfE46ua924xFgzIggipRQv9CTMHhwpiMZd6BpszceBt
qHkzs9oWfF1S9pswy2BWjN0cPpM1l9ltHIXV2kEksahD7UmNaPDkTnuEXZ6sRJbsUJwRuGVgqxm0
zZgLuCRGD2/CkijMjX6nW43EmlzcDzbZaxQKZp4zA+CRg67gRnkNHxIOih31TDCd90rcnjEz3tod
m/ic1zas8a37IJSXhnmEsLPkZkIe8oIMFG/rDUDZOMzVsbUYRypBdSPXdiwxbqEWIWIcd794RJ1D
Xy7slfkPs9MJLsz8bK6HGQaKWrmJIxwrrqW86U78qJTReDJ5k90yFndD1p8cWb35md3dg4N+6ZjH
Ek6uz0HWrVp8moo+eGsr0rn4sVxC+4Yv2tY0SopOQoGcAAxOEq+BXaWyQSUgjIUm67eI6EekSqJf
xL5OgJ/43hZ41u2cXGhaqNBtmnVV2jDyRwC9iSXSUyUgeMGvf9OFim3H8MuzMzTPxSB/ChxxGL3i
dla2WnqEMJLGZMO2FmwU3EMFHsh4Q+Qm0pmswD/oqPUccY1L2nej7shZtekfzoemtLYdiSmziCeK
bbedmR22UpdIhW3bRsRB5MozSHB73kvD38ZiBKtTs3uNxLfIEtFCr3Bytzbtkza/12o4KI2d0kvK
IIW1Cax6YlBn1jARjjjMrFR/D0jSWZUOJ8y8wY9U9g9V1awDPermVEVw1DYq63C7Klr1qSU8YlH1
jXUY7dg61EndMVF47W5IcSs6xDB1gbzBPrDR0e7/YDk/iMr1v1lMW2THuk9Wqmx8tmaq7xLnrnfA
mgfb2cVD8UDoF0H2fdYuwtJoZiol7e/xCD8bjgqqpaToDhNZX1aat2/FiCsOZ+w2oGAP9dkv+ZJr
ZXJvsa0maWxdCIRUVjUUO2P6oTBlAdQF6nivwj0pTEfelZJTuBEGD5cfghI+8RA41r6PvZuy8uOQ
7ZL+DrDXv/V1j5KDCPaXX6VoAm5HCluIJssYcBypZ8yy3TEl08OcfmVacDcqoYzKqtSdvWsY7iYM
q543TgZPacKMaapNsnGdSDx5Wd7OGujFR8Jdgqc8G1djFsj7kX7GfYAIU0/bX1WVyY1R691Bm364
/Kyzq460UI+UnMDuwbVnZr76958EIugPl79z+b3ffzHBUbemx/Dtj9/799+5/N8Ylfkf67q8GfK6
31z9N5e/fPV7+UgYywgoO7O8RY7rZ8smoyY5lB+8jGghHIyanI2XH//9R5efZU52asZIbjC2CM56
XUrUaVqXIJUz3Idqq3vkWeS6ebj88PvPXaN9T5vaX11+r/vvP9WSjs54oBZrnOTbWJXZT6EyjcWh
VZ9h6sU7VotspWmZ94RVextpZvZTiYIeZy6iuxStz65jhV65gac/GcWwA6OX/fQF7Lq69M2zQy7M
tvOjZmXbSfdE5Mr+8n+4Laxhe6j88+BJc2tUL647YuTstM7aJSC/5/5oAGPHgfTsVLzbABS+FQOr
i1kTrXb5fUFEKw4rNdhcfmkUQMKzwDzbZW+fC8Djl99GHRJuxjDlsJ6O2bNS1yivCRYviv4uGt3i
WInirisMca/S7biP+5AGYOSFWwGaFXRPOBwJ7T2Vahrnc98nP2uIEm9z+cuRJa1j3DZI2/inl/8E
jWg8L5PWYH/SnifYxKP+7kR9/hbAKEAJU2b3AGyJ/FEIV9Ymtahs7GBR2uRmjm26cbVAvg1p8EiB
J32ye6JBg5hA6B7T56FNNZMIwT74ZoXix+W/FQPwocAaXq0iHecNkWansNdBekS6u84dM74LnYps
Cfjpv2x9d/nvo4JAMCcdrXurrQDY6G2N5dDVblj/qUD3ifrd9CpINVw2U+y5QiXzRISXz1relsfS
U4c9uz5CUsK8fkSs8/sOPbebE00hf4xeW80hf2onn23KRouVbBPHJQOmKAA2Sq96IEoVVkPZz6L/
zdh5LTmqbOv6iYjAm9uS9yqV66obonr2nHifkMDTnw/Uq6tnr7N37BtCkIYESZA5xm9K5oo+ZoQv
KEdIcBlopIaxmr/4jqItc9Gom7lU6WEmxVEUQLWicgZvYGMaPsHoadfJTXUHigdfzKktZqvmoa/5
qj3Vzl6kwdvej4b3uVBAn7kGWrafWxJo6Z54JcDbpZ95U7svw9D7T3PtsW23nYPn39yTaeivma3g
vjCdpupiZjY+nI65HS5lGO6Min+/gMjRmmUTD+H2PoiqNVdhb9TruXIaNfUmYCn38wJqN921qact
5sp2TBRP9Q1wntOwjCTqT2jx/yjs3ASfiy2Ek2KU9RCKAEUwT8/uGzIo2REMZoWSWw2/5KuOlYRY
eczV70cRho7rsjnMTb56mGsw5cyObqxzgnuxUihrXAw/f+vw/nFu+FuvVQboTiFPg8YPQzF7j7P+
V3dTUdfbKzR4zd1c+nUd8+5vjSMjqLd5zvc3tfoq/RroXDBvvq4lTyECIsuOgcx0LXPl+2C+an+V
SG08t6hkbxuBF0SsVzs8sI2TU1bGSVa2Mzx0LgAUaIPRRilxSt7HBvA0UZ8ar+nrjWDKA1UOZa3G
qeSAev1/Wqs+JpBNk+Wr30rm4lY3Nl5Va/t7F5Vj2DtdK4/O0ExqFNOp53pqw9+ggVOxiCWOUA9f
fc91lDF49+qa18GA9tCmS9P2qIPgue8qOIisxspC7UOtzoD7erzkmvqxnPLiTKgvALiZpM8KwiMR
Bn+s0AiahYenanFgPOKoHh47EmEI91f2zUUa43DfxU/yuVI8LMunBnOXyLC/5GbbH+5d+qr+6oTE
2eeTzpsgD7+JXs1+9mHI7h0abHivcR9WYn8Emu3u72fx4vp70JbG/t5lnQU//KIefu5Wffs38y/x
szJpStx4E0ynvy7TK40QQx9yHD8HlXakSYkx775GBWkVmQuivyiETYrT+EnlDxDp1N08pLkiUYEC
CYRI7u4D0xRcnwInq3+2IZ6FpEPrZr/1q1gk7ysWJPdj843CkYuVD/Hv7VffmHURQhhdc3vvuzMm
0Yy8U7ekeckwtgg6sjZg3XQfHwZ6yG5pEpbQPN7YIKOInV927/P+DYqKZKnbRT/7ZAWNyh/A+M3X
dRusRTHmi+3N/Ty2VScLjJK0zdfYWgfPAdMQPdpi069Apsz4swSD9mo+N4S/ehFZdflbv32QtHij
NOnmPj48meViUIJww7oPxe1pQ2KU99WQeCzip36Ry9MWriitn/tN2JtwnzuNKeF0DxrUSYDxSmTP
5/O2OHEuCjyP119jDVQf0XSQlOufY3ONyWh+EmKbTglz1+qFem2F2yDmY7QbYa5y9NmNUCA2h0HT
41hb4qyxyp/3ukHUmwGb+wUUYf+kowtv2/CSF96k/W7+e5c1/92qO5mk9AeLbOhk1U0aF8n8eXeq
cW8v/1N63006yz1Zk5D91HS2+p4PBXwTs/v3fHw+FHFIdXHlLj3cPGy1qx89QrUnlqUbJXLYmzZ5
5kRnAzfyuS9/X0tEM4WB/wirDfckLP3eb6/0zWM8ielP/c5nmdvPh3BB/u3svxrObeZa3eQBMNX6
OpRN3f9qeD+OVRnpqqBdohq20SZLAjeqy8fG6tyzJuLl1yGv9tVzH396TkSWQcpHcjrysQiUEd8i
nFysQjuEaf4yX7aGsOQZuysI/AggSOnisFKrgn6589MVIjPEcm/M8t08Wndw7ZPAsGHem69VmxwY
CqwYfn4rk0fDVOO3XdVXfrtV3eQIoXPo/q3KqcG0O/fmB/U//mQi0aFigUNJ/EHSWl+jUututMl0
Apf2T5CexmRG4U+2FPFkUBFPVhUIfJ+yybyiwMVCTHYWromxxThZXPiT2UU22V6Y+F/0kxEG7g4S
mhHkQGuyyeh1hMSYxytHWCzpE4qLt3Cy1bAmg410stpAMSDel5P9Rog+ojH5c+iTNUc/mXTMu4q1
sZqFPpl4ZJOdh9pg7FFPFh9AxI5AFopnOdl/xJMRCMJxwSWezEGsySakmAxDQgfrEByOf46pnYxF
osliJJ/MRghM3IwQ+5Eo7gkQ9egWdOh0vrqYDCxVRMKvXZDh1CWSeNdm2bgc1LLHnddIWnBbfJz3
WVP+/GTo6ZuwBfJTvw7Nn6K6mtbtU4u5mdFYsG5CNAbufZGtRh7+q818giRNqiMAsa/j927m/a8W
825VIeVl9ioLivlUX23m893PYuZevolT/eOr8Z+1v/rWlZJgZ5fuvy5xblZ5MRf/dSkZYmwLN8Bx
9bfb8sfp59pK6zQ7RPG2X21/Xvx03V9Dmour2kHGVXE3vw3wq8q9HWKjyco0e+d+h+Zz3qvPXfw2
hnFwD1Lufzvy67v7c9Blb6KSVZk+ikH/PazfzpGXSMC6Q//jvy7n13c5186j2t4VyWvdRch3DsW7
VuvMAtVKXLM4y7bdMAw7u0oRFzZbZqi26byWufJdtEP3DxdY2I35dxhhCICMmv4SFTjxskZVT3nU
VPvSJ8Lbu6YAdaXB0tIL+TEiBI9Wk0R1L96g32d+GnL623mmuJkuYB0oBvHBM0vziNOtuWqrenzO
e+bVQWuIH4JUXzedPAzDVxfj3G8eYexlrAztBYUQF8UZYjmEAbrLXDBXYdHz8nPEE8vTbH7g5gzH
wvKR1YpwdByiwDzOJ5ZJ5K2tXra3eVjzAIUdEvjlnPEQo3uKW7tCwnNhCoF7yXSJJEeq/XzZ9ogg
Ypd0xktGUuLBAXn0t+Yv1SHq/pnuG3LXzuuQq8YyQkfjDP9k3PXST7eFqYnrfPMbLyneiz643u+S
GS9tdIn+UrBJeMh0p3uqDVGtoyr3Dk1geweHRMW6c3L51NaQpetqjP5CwnA5j3j6XskZkHXgvQi1
I632NdS5+2bAhS9FNtHYEciMd+pQr1Q7z8/oFwY77OCIthptuQC01b+6alMu2w5TcORRLlmN6n9S
84zNk5GXqO/DbnVqsVB8C64rayShFck+QYPR8p56zas/0yIeV/hMIo/F5CgxER7UZFSBIOUtmncm
+t6DbNZO5yh7mwf2nhfWB8B54DuKG547DSmzOEdEq6pRzxq6/H10qvcoZukvkFl3JG5hgBbTXZIa
GUlfvUGFI5G3yCz3qg1+aIzRLY8dRNgsvUCHC/WRtd+oBuR53zhVY2GeJtsu3okRnpixus3aRMNz
zdz3mvESdvTD/yB5At80iddWGyjZ4y2vJglk6HKnfZH4z3o/gkA0IjztcpajbVq/qhhpc3PQ//MG
e+tGcNzdTkS8UJKXLoiDlxpplyAbyqeyF38pHbqyPuKepzxUG160RonROM4S9VA8CXeoLhCFhnVg
KO3G9DY1/OmAnBDR13e7S/O3vK+0JQwiea5iHLgsHWUJBqZsukbYV5zWcH7CQu3DhYCqtX71XEzK
KZp0ur0xbQgmacsacRVz0l0xJr2VwT4SjzVO8xFwYD9yB22WbjqkIteiTbot5qTgkk9aLh739VQz
81kbk9JL2l3FpPzSThow2qQG40y6MCSloth5tye9mBHhmGFSkNGRklHKquQPnsentuzjUzUgI6tF
0I9Sd4SG4ETJm6ozDZA+YVy9PGZtrRwtS5EYW5Y984FnNycaZ6Ih8ZbAB1+VSYMmC9OhG5JkEdwM
9NNhyVeZqiyh3FnbIi68tzqJHkupqI9hDgfdBD5r+cWAIV0c7/pqPJEmBtGgR/FDJaQyPNgEQk8p
gHeRK/FeV7GYJXTsIg6uxQiVARsqEud7owVEIyodhe5RB4vv6ObWbhBcDqxMu/CUUJZt5WtLp1PD
K/Ap2+vwb1QhTj1KxA0d1DWFY/vfcdBZVEkFI8zCLtC1hXF1+95EVRrDviDU88cuire6Gf6ohjw5
515sL8fJqjNSzWQT5EhmzLeoLAOyiXpQrLPpZgmFiUfd+ekh7cjLFyVPX+L56xQT9htcyEWFQu07
LHHlwa5IliGalK2g4PIdtsBKyiR7DDKvfB87s3oIk6gmgmZiN1NXyKOaxT7Gd3Ew6iNx71UPpmMd
g+rfIXNn7YNkRCi6RL3Wr8UV0p670zHyeLAENstZmb4xnxqXcjD3LGudG+7CbwmL3g8/rt0FMfDy
aPzrOJHQb6ko/J1aGq66zLvuGgx1vs/VAspcVTRLVSjZWrrMCBu0Fpaqg9NPElv5Hm1V0OJBfbVb
+6gERn/U1WA4ItxpHNrhRefve/EqAqp4Ozv7Ki+iCzz2Va0bSyWQK83Ksveqx+FyLMp8bUy7ohwf
u5EQ5ZgPxVYzmmabtF26Hd3Af1QIUxcjSsP9UD/Pm3R4tkemhPihOocyio0X8BI8dhOibFXGPenX
fVcVS7S7u60gl7qEsFqcxrFftswM944sjSPJJrd9GAsXCRSUog2JpZ7tYxAaGK8QXnjh5CiQAXAg
3lY67aLO8GnEpdi8Gi0QXM3OV5FR9Ae91uWh7BV5aMLkPSjsbyUZoNbGYKckZ3fTVUx6MJmW/Jyv
GTxSjKHLcF/Zmf2QoBR2I2/DbMCGKduNtXPL9fJJxxb2IjtCP4PynpAYgFJhuEFJDk4RtyJG/tOO
y7UJbX3NpH3cNF4wrpNSVc8dfkZnaYzfDQCGC9McnYvX1MqyzitS1Xn+bfZ357lPfvOtmu4dSo7l
UtVKblWm6/ddRdcQnkV/eeLd56XHs8+qr3Xogmkk6XI1EvUihkOZI4Y/hOEzWenyMTNGBLM1/8ab
42mWR5aoTd8U/1l1YnEJU70/I6hNnLi6MFZzp/DYOmi1iNZWio4WolXktDwLddc02BOaPadhjjRW
yQ++rKtjiRc5CNZTTKoW5KPVPfdx9Ny11UTcrN8H622ILfMDDqC2gmgj9pZfNkCoDR5CpZvtgXYa
K0F2CUXStl/HPOVX2PQ4h3nTxzlksOg1CvVFZsv6Mlaob6DMpl/95sKULts0bmEAbgWjBXQRcyMh
3w1NdAjyKsFu3mXyYWZDu0TWRLmOhrZuLZF/GwqWaEZgJbtqwzWOWEn47orQtPWQ2zg3FkGun2DX
aCdM0PGmsEi6mJlWHjRhDEuXROdnSsa7rTpn5bh+sIp7kGNKVVr7PtWjpeU1Eep1vo3TJZbdQiPM
mPt1zbfq20sBBmlvecJ4iFJ1J8ZiWDeIPJwahGpvVo8utWPo+sWNeFhrrVwE0VB+5CXYmqQmV0mo
95mbCRc2zLIdrPxkkwvFPPqk16Ccowzfxoa2s5oGwS9MOHZGEH0C6PafHbvcoOegHAiwh2eX/CkZ
X6wuay9XHuMSW9gR68jlkCC01MueHJBTF+fCOIvBMg8zfDVo20PtNVy7Oz3enDB/Idh+DjD/PPgl
RhhST4DK50lGDk6uVSMZNq2rZx92AVnNyxdKlgfrMUQV2CwkSFAh1hL1azMMEVeoz6pThp89f2pm
dcG2keF4xL5k2zg9ogYJQk96Y6nnMj0oohHb3GGW72ToC5aqtaidCqEQdNIXuanna0AE1T4Ji2Qb
W+KmNFDPi0rrzn6qFc8RsVJiV05/yWwTD7tCUbHiAKNcFEmyjdwQMQy97w6KjmDpgIjhUSFjX5Xm
GcXYtSpGwPwByiBxjDJIE1vYP1a8KnkNljywXEGGTPGxm+qBL+BCD42YZ+e6qj8AbCKG15bjmgim
/mlmzvc0Si5B4g9PsfUp9T6/OT4zBTesm5WGDe8tRs9ujSOPht2HAAODbbwtlXTfIEMi3QT7Bowa
Vr1vy0NMKHhdeNGnW3bFKcP5Gq8ctGONMV9KpVP2pYIk7IiyXY4dummRjBrsRQvaBN1kp7k0dVkv
mzZ0lmHbo1Dfy5hwgNFtugBsi+36SIp3nvrD7Yhw27mNwDJRG3OSPlERvFqlQvGug7eLm7F/wqkC
Lf4R7LAsB2MRIM67rCFiXMIu+iwaw9x1Ap0M0+skaqSOu+jq2tgUgJWKIbSOPsC7h6A221NVIPib
Rf14wPnM4NE8YCAQGuLqJ6gBJmFQPDjNwORqejqlsWIsRGX49oJJqLccQnJWo2bXT4jfnxWZB4RV
0gm9SupMU1keKL5+GZgEPvmptZJq5j7bvbEm1tAudUkCe2CmskNDLFlp8ei9D17+mOtw1R3FHk5g
NqoHc3KfjzU3uMLYvJSdpl/MUXUXMS9VKAfj33ZODMdxBiSxfb6OZkxXYh0UdX/qffheRuGPm6y8
wl3d53q67YAYfxM6GeYRFOe6VszkwBetY35U7Aa1/x57hbjiaypPqBSd+eaZjSOu9kEC6BE06/AZ
mi0o7/KUqEF8glxrPrY6htRj5IL1qlP9oNTvBo/ed31ReDZKrugnLiqJhn3p6MkHsTgGX1dnCNv+
SvdefemV37FFganotMM6tQcMM6CsgE7mPZ10mEdBqkaEPu1IULUaIlZmZOx1BXiKRVDvBOTxo2u9
6pXZCPzoyAuuighZZWijWFk9qIUqd7NDtQdybbx4kVYTsyDBocHTcBLzBgxOuMuEtRuav8au78LU
WCFIYgNAMMHPme0eWmy772XIGmD6lCN3xZREnbpG92pZ5FW3H6diBSnv/dduQqJnw5t/7WHlvfeZ
o/y2+TqGLUgBP6R1lkks5F6ScZ08iTRJHsIGuCLqtd37kgVIpm4N27f36H0oyzjvlesgg3EVpZZz
ibUOEVf7aoa+ghWEulUk/OrRFuccgH9QaNpBA0S1VEu0jGEEEqDo1VUbj+1Sa2TNCrYFjxKlwyIM
BqqhOnf01GNV6+YmNcN9DcftnPNfxEcHAfOmuYIc7E5pxxrNzbJ2E2PDgqLNROiNFfsVqTjYSPhg
J/kY48kHei0WBUIPFYCoDKW9Q1Ch6mvkU/jSAmef+ufQGfwPLd8pnREddeH0D346DisMgR+tvI+3
leu2R+hw+KjPH+dNHFXd2iI3NiVPkame0tNle4TnxkyjTIP2OO+ngEvS0rC3FYxOCgwfVVuj+7uO
anYLM+M9LYkhYZfWwI2LxbGZNvPuvAFhXy4V1RQLrfc2uqdiwGRnyAtPm6CRfAobKR6yAK+YUS1H
4HXTnArBuoWTALlJ7KEV94N+VkEXFRi5QklELTsZdkYC+tEokXB7iGVvnZxMrq129K/4EC1KizW2
qFTjgKCDcZg/idTP10WM6eF03HMy8+fxaffPur+O6UyBsC6Z9hNPPfhuW279HH/R+7Gv7nmp/i/d
1CGDjzVZPtwb/19PP/c/d+0J+F+Rkuz+x6H+MZbcmqYgc22zsr1lGgzaw1edueC3q5v3/39934dQ
Y9CoG2gP/K+X+ds53RQZQSmh35dDfsEbyfhuKrF80My0erSKgPVYZg94Dw3ph+YrJAlr47sogZ+j
ehifQWpJ1uyI0s5N9fAHWHXlI8lzbMBAQx5YXqpXmRCnmiuEwjskgfBeW9NBs0QPza3iesmz75Uf
cwXmqdi9K2P6hGVzw12U47oXlfJGqH0719CICyD+HVqXEXsd5r6Ay8fMSb47xdL2XahmEYzRHP3j
YxIX/rkE7XkfXYD3RDqO4TtxonjtajLc+6HMb7mDDf3cd5UJLCKK5MXMzGSr2YGxsbLSfdEivEin
e+M2SLWEUd0/Cs/v9+aQGbzwbed9ZOI53xu97ceFAgv4nBRNdQoVZohz0zh55uFT4vyUJytRde2h
jQkBYpNj3U+OIjBOqYTsWV+xjCM0uh1JZz9FefR97sFQq7+zaBBPGpGoHUaHxnpktv/mJPzcpu8l
qwNwcI6jXCbhoUMuK6DPrDE/fdZGU4VgAKGZKrV/tJLaOKPnJu63BkGEJaLx9XsV8gIbGw3jUP5S
j0BNmO9OTVsvfFLKvHmBqRdsQ8wONsIS40tf+49z3wQ0CVVHpfWox0WzV/rCWSX9OLz7fricayB1
zk3CevYcmODC0QDLlrzpMUuLhm+dp6NGHSjffIA0a6+otW3I6+tlEMkZrKD36UwyZpxDP6ddHQJV
qTDvSEPvU3H0vRHZ3WvuAn9r7KLcyD6Jv4HvX80VqhLOMB6+zjGyuTdhkRngxgb3M7GwKTLM+Nlq
iVN4bg9aR47ahy0uczkw7XAVqCI+NLin33AdICs+N5wUmCFAuo9GyI9cxQR9ORfo5Uuqt+2Hg2fL
2nI7uUv7unru0/BlLveAmcJeF/Ylj0blKDQiZahReZ9th4pZ4DtvOPI0mzrTQ0C7ivbqe8puruDa
fY+KW+Ge4KE4ZzWqgONO94Uv5pL6Y/tCRM7aYs5iMG9usveMOefc0gtEu2z7LjpaVe8eXVd5KjP3
nJd19pTlCn7yY44SEV7ou3kXtql/EHr5Y967b2yWZXE1dod7qySM9oGHwqOqd1axiHP/MfeZXZVT
n5HS1NskisWirY2fp3AVIFRKyWRvqkGMHuC/bojl3Pt8zPRvbVFHt7mNibXOqsWkZTVXcGDAPLbR
X19DtvJtmgIMrrWqP/C4EG9FzfOhz9MnCaDgBiWI+Hwm3koxRIc4J3o/72Yx2jEaet6bedcvmI2m
BTe1Jvn91uY3NxHZq+KE9qWxlfe5564FKUs2GZnvqUfALeWyEbnczW0Sob1kStVeGwtpIJbT09NL
vEFuLk95nUsQfDSCsJFtrMoM1jwyxFuqGfjU4F5xmPuoLGsTxEXxVPlDd2uJQM+NbBgEhyAzUa6f
GuE3OK5GTdX4eTDYoGOuXQlwenNpbV6YiJSvEl/NS+WPH3OlviWCjsSoupx3Q7Rzl6IIh/vYfTt/
EXDVr1Yt6he0Kx/mWrpd5LyoWWlEn5HUR/Le/9nAZ1VPY9uMJ/yUy5WXcR1z6VzwVW/+NOT831tp
YOv1q4NU64FxzPvtAHQ5jZPJvPjXwfvHSiEeV6b67qvhpMNA+Cs6J2g+HYOpw2TwWsKb05CarogO
WTuskkyDXfPVLMyabKuVyfvXyO89EQu1VvDmmM790cRqTQSF40Hcu4EtqT24GK0tcQhaVgGphGxa
oubYFPpa0bwTGkbRayyXpp6pR9sbwhMhHJvJt+mfa95I/ATyBatf9QO1pYBGtb/V+nZ4M4t4SdzU
een1YG8UJe4jpUDQvU3Gh9oKxGXe+LIWF2lidFm3oPL/KEgSXVsrjYUR/L9bFC5smZgxLeYCAu/i
MndlNni7jlVBSHBqMR+bP2nIs2KoaTJN/3dBSOZlheIQukH/LvDiGJ5GjIPgHwXVALwtdP12+dX9
XCWv1RbyqUNqcbqs+di8wc8+XVrAXFZ/FMRdiVlhKeo/C5S60hZQD7TVVy/zJ6J2PHvQ1Vv/UaD2
EDwq363+LNAEuB+trlg7/vsmQrhFwVPTuPdTwddN9FN4OqK0xb1gLp0HPqgOK7p6ggv9uysAaIRL
GvBHX5XnT81EwDZGY/yzQNaTY1QU7v5okICaIBvT3o9HOTSpwAoBxPEAeATLm648pU8fZQQxO7VF
/Cj92VhKCx+9GH9WjwXcNS/0cuU3wrtKoZAFYymD8aVb4+6WWVevC8TKY2mJg1DSrlK30q4yjLqV
Z+YYZLIuWEnNkteAmChnC7urrPj3pZXSXKU+jNRzq2uQGypnk+UVJKxGf2Z2lZi6rWCCJVc5ku2V
gRJxtsSitEArQS9tXAgc/6IEBAvxkPMusN3dlRSmfSHN4U1nsy454SKuLTDghWOr4IEDuQTYu6Ge
4w+XoIEs4cW+hGLXx+sUot1F1ryR+ReJi9eZOMLGQ33JM1IEfoqahJRNsZZxnl/SQJRrmeYpZ1Oh
myl9fMkbp16n1RBeYLs2a88clHNaVe1a2oV3pkq3JmzsnGU6yjU28NZZxk6/9gKwKkEWj5SG+jkQ
tbrG1pHwtjliFe9bPbxJV19LL5V8Ig9vSC8iNkPMhnj6KzIJwIDCnoxvXuB/l6tnf3Q+5zIHkPQx
dXlkD1NVZGlwDlTcfjGXaq0Xbwnvmcu5KcJmzVq2TraeS3vX85YKsbENfHZtH6b1uEAF2Zyip91B
7T37hbUyBKgmQzd+2iVRVD0kUh3vuyxVJ0qbl568tnJe8ir9B3tZ6zTXTarok1Vpc57LYke8ijIO
L3OZoZS3MSzVrVZEyUakTr4uSxD5YKBsnuRhg0qi7VnDg4/+2QNe7NE61Uh6/V7ByOtlUhjdAVTO
f6pHSshHFLd2ruKe537mTTBgM8aqgBRnX+EQPNe7n+y+hXTwF1kBdzNXx+mYc/HahU2lVBlfR9me
IoQsFpmMsk+8gG4lQpzPRRT2+zJV41UyHa9wDXYTO/7WTEAoLgpenZc571p7C/HI+tQ101lJZG12
CkLoL3aArOLUzjbGGNZSk0ND8O1HFRVh2Go0GMrMhPVr1JcURsJ5RDAm6bp0KU3VO1iObK8YVWtQ
w/TyexCPj6VrFy+Fk3RbSwAfU/NwePNC5sJzhU6rF+UwDucCruUJNo216Ou8/J4PqMTlHfkeafRo
VXtEx9Hdf5Zq8W1uWdR4jpVlKx+DPEVVIKl4nrip/9ngtDh1XaKWsZSpJ8n88MIr6wi8cijKE3mv
6jR/SgjrHw1AWv8+fN/9dSysWNPZeQLzbjoWKDp9TJ+iX5+aZgSvU3iEIzieanWGaeGv0rmexbUQ
hVY2X8fv5/k1mqbS27UxEA+JpEIH9+J5GPNmqujXPtQs+E+/Ff7qYD6moeayVIxOuV/Vn2MpRmM4
2Aii3Cvfmly9DBheP6rTJtVG0ut2dszz5G+StNG6skwSW5UgTpTiJm2AFwjcFNEjViVLRCFXxLUI
CKoiuBmtIpDqHVjlKWFwm4+VSKQtY+Qdyc+pL0il9JJlmA9FTAtOvWf8sFhDXEku6tt2TCwsL0f/
SbeqHdZh5iYDTwHAKOqUBz+RyxIS5RIdKdgBfrLuo/wvL/PcvTqG/TmPdGNX4LtcgwhQU+0IroRw
UGmD77OiQsKQxQeuwKN3KVitfHRMiZIaXc7RKOS2jaqDVNDtD5NueAwwmglGvb/C90K42bJvQaTp
ZL0wvMbPAmBbRXYxbTNcgSuxypJK43GKpEGMUcfGV9p4Y/hVscLNLlm1UYm5jKr0T7JThjNSmiel
JaAuhkHeNOMxSrP3vjXDi+J55WsrsNYc8ug270XhRvknHGrz2mhD/zi6Q3rVqr9j1AlPdRo+y8FS
8OrCYToXeIImgae9B12/z/oJdmYH9U5XwJiaVdAsnQCMucrlrQgCPISq21/njSDCcYbVeg57q3h3
CusVEMFDyRxdjxvr0jCbBGnruHvMA+WKDNiwHf3S/KbZ4xoBzdeqB+FIFDzymUX6CSa46Jfskkra
K961+5As4gFKSVFA2uncVQkd5UEqpf9QaIjCEpM0t4nLqyFkLsCivR6RioBPllZw5oTxHqIatDQt
AqhlNaWwgUvAdyPLU7qIR1lQQv8CI38ytCh+cdpnz7STcxw6Yt/nRIeKLDnzbt24iRKeS8+Kb6pS
vhQ4eh6r6FL1T6HTRd9gESO02ux7C2KAKCazMht57ymSqMkRuWdpVkfVXedBXOLbFavYDl5IFwan
NOS6BPm714TV1MEdCxRfPQ9uKe5LS1aLysbqs2qZJw2oYOKf27r1S/j/8NbadnAWZguCtuGd7MtI
PTaNIbFzbvs3rLvWKEUsPDMI/jaz9G/NGzVEyRV74cVLBALTYzY4uNGRJN91FT6EFTCxVUvkYzWL
T2XEGyDq3OopCZ0Rvc8wuHyshFhFftHdpiNpy19Ptdr3mKD8SSF09RANrbK2EutDlpp6TMvShMv1
oITAS8qsRG4zYMbulBa9hIrLUxBrbg1W48UguaxGQ/HdDaT90KEysC/d5tVTkuLcCEBETeHDQMZ2
bCl1QjeGwhq674Kb5jjZ3gmdZmPaQXgkr+Xu/Fy0G9Q9H5op+11Ll6eHXcd7Baflgw94aYHDtvPA
LKPd1qGebYOo6pH9IewxQMb9VNPqdXT7Dha7ZyAwk8uzjs23xgNOV8ZtIlPn3YmUcxPFXfSgjv42
7rS9Q57zmd9/scgRMyJRG6TbyGjlMVfzdBtMnyAvpeR+ZbpTgmyvBORHFmCX5VGR5cVSE7Hzi1Yi
cGY4275mMZ82TQXfPZY4t9W4zbZtvujMKL6QnUEaA0gEICjOaI7ME9VEjvvCD7wFi34kXElP+dAE
NgIAHDMEPSH+kwyLBuWBl5Clodk25cGY2H4R6v7YKhJIctzU3ZtoljxUXdZs4979q+hyLKMT/iNq
XS3EpFuUi3cZVjutqBDMEx95Ak5ysLzucp8nt5eWl/E1qIS2zLAuWXo1voGJ8JpdoJZY7TXYcEWN
vHXlsSzs+B0goLbVLWa4FriID5heE5/QZq3ouITZdP2GDY29ABAhNsyw3zSyA7cqdL5lDZR65iqC
dX+mrobEGZCbL6xnPwVxrjXqm6YOykGaMOj1DLsFQyqvds2PtEvMegHW8k0ZSuvVifR3ywH8qXoT
lkQxlha4nk1nhNZTNYH3fS8+OQ4ELVKp51Yxz73M9KNnK6to6BpywIN+GsB926H+gQhWss7+H2Nn
ths5km3ZX2nkO6tJ43xxqx58njW43CXFC6FQKDjPZpy+vheVeW9XVQPdDSQIebhSkk9mx87Ze20V
qH3Q93LJ05Dv9D6F8lsV0c419BiHQmeemszmkifP4NaicwNg8Zq3x8FtuxejKfcw7s0lkx+MyZP1
8H3x8/rkSeEfBydONli4odpPcf2ocYBYufjj9q7L+dMrf2tl8kt1RNcWgfgJKi54csibz46WJu3r
9yWW+St5FydBlgc+SFRgkszKH7WRv0hdxeshFu4eRLBcm1Ecbo1vfHzuPRV8tTfHujh4epc8WwYS
8Mj0zPe40z85Cng/mz69DJ4ZINs3f4eRlW9AklqrOSjnedDyX7qDVr2d1SxZX/xqm2jc5n3zQs9W
R20VnXUs2XsK4+wwzD1JNmZjD54RF53f3qwmsjd2xWcjStEDmbot7oFjnuFeaD81F1KfDFWMkgh1
5yKsUgMJjBE/gqSQxPyhFGunVe21Aj8nEQ5ibPLPFiUIgDP/rUoGez27XL2GieOgCeYAvU3E6fCr
UYbcuyqp93iid2bkp6+WqLBrALpYI/zcyFmJ0UV+skYrBA1CiYNIm+x8sJ22XQtGpAix2Er1NLw0
RZqcWDb2Rmp4SHADd/H9UepD69aOPVa+2cFBFxGWG6eDqtUechV5BydN1Cocg/qa2skuawLx5CVD
u4psCltK5ccYF+RhbJ2WER/6IISs6bnTh6XivIHl5aLBSH8rzTnkMyvS5y6Ogc7JcO3SbtspXFgr
3+6XQ+pds8kuL77w198cUo8e8ItR9Ejb0uAxQvqqVBOvVZYdYvrTxMOG77axiZktvaVN7R5CEwrX
VNIlDTqdGOs8t8n0s83nuhyybVgP7cGTYb8D+S0XBT3HhYjj/G50MjgYOoGyfVJhhyr6T5hAHPr9
38roaCxm9bblz1zbqg/3cB0Y2nmt91o1FzNOy3MkzDWzux4dXl2QoehPm94VV+hD4RF/frL1QqAB
aWzQZbTG5nEgE2Q1dgiQvVjRr+0qZ5clBGvS4MlWpqb5O0JxoHUjj0Oo5a7QQxePbe4dZKzocrdd
tNOEBkikTTIibznhRbr+4iF1XM+YxWunDrbrHyzPDJ+ko6q7KQin8GhksBiNmua855b7TIR1kUY/
XNSFywYuxWYYq1nSK/AAk4mVVA2SMq9A0NP2/Qorc3r2i48mKupbYnYN2cxw2b4vkdUav2xtlxLk
zdNjm1SsWrGZ5g8vG92wSiwkMN+f5e+bXdlYazBzR9TK2XvrNCvGS/Y1qtzD5MMXkloVL0otzmgN
4iHR1JC/dnRru76xv1o3XmU4kVZa11YU0DowyNHFHd7/8xdofZAaDVtyCVp8VVyynmjggqY+hjVv
mndle//9VQE/1A5pPyRudDVnzSuTW22FghIFTW28OH1/5PDiP6RW/MzbTK1l4GN1ggI5CYWPNgnI
GfcQaCgtT1b0cNudr8p6T4LPL4TQ8bNrMYCzhLB5WWT8zOnXuxBPib4oX7n+zBaJZbaRhqbjF6N5
4ea81qZEFlcxd49RowVeW+8iLT99dMmaOEX5qLU8r7JJjVUY4QuuGv2QxI36HI/NaPX7QME/nDrT
OKaAMbZhE1ytWeDbQ0g+ot5fdkKVpzGYFkXp2FdiSIcHyx731UgmWtgiiCChVpyBQTVEEGnunqGK
jP3gIwlFuDbZdYH9NcajzVB34Yaq/9kGyUNGeOC24h28zEBYPcj6xcHgv6nCqt0o3UIQ39vFaoz1
l+g7fYPTircCpTpTGp3giJNHW/Whq78zD6Oh5Zd3U9XZtk+1sxRTui7wJb0nWbnm5Dp+hnUvFlNI
vrcIIgg0g51sSRseFkPkpnfiToeD21Cm5Gy8QkDNlCyyee/ab6KnoadYz08M18R5GDpUPiiwJ+Qh
906OIAArTEo5STwrIzfVPnWQvgEbd3mN4Q1Fnbyptv+gqO4fALu5K/oA3paB1lpILX0GFeNf0yCi
mxEW+Sc9QPPyfYEfq05AzRGqsRkAR6q2LfYaxEKZtpt0iTQstHB5o1JZAy7s0Vnzb7bZ/yDrWqOp
F0AEy9y71lnaJlEy3THgrIMWTe18CTQXNG6n2+vIH9RVEZ7RoCS40PCciyzj7PbJq7Qa2hijIddu
ZRHuFwVkE5WWeaQcsReu6dVHP0vCveZ6nGYGew4L7mzm134t47ekbKjS6oEYZlOMm0T4EnRHTPaP
F56/L71WvLUk9KxF3DTwH6vxNdTmpcKqzpY/pA92GpgbIUP37Ek2M4qf6WRVslwr6EAoAb1h1RdB
dONU+VZKUayDvLCXfVNX95aww5XPpruopHif2iB+CKwpfnBUOOz6sfmIZ610kUTtqTIrfxH2qG7C
Mpnffsh48lbrd2Mx4U0bygvZjslOSxCZhB08yzoynFXd8+kd2yfTvqoRe4vwa/uJnT5bDSq2dphp
yDqhCWp1xSMjoPHJaclB8RxkZanjPoKlWWVKas+FYay1NivPCUu4oUd7qkukcmw6a8sbxNHWYLvg
P1l+S5X1KtP2VsyT6tnUjIkjhqc5qWe0QwhVDXLQyAiio9RNaEZmzm7vTulJNcVeKj5QEwLOTToj
rYJw2BA3idnNHFG89x8mAcLXJu+INjZ7PMFsYe9YGiJ0VO9osj7DFCeiYeH2KPCOnQuoqivN5vNW
GggB7Gpo1qVv3nhCh0Vel0QtdR+oWAIob7H7MFuriLxtb/VgTvyhBDrmrs3ImnCiiz9ifsMs4F8m
EurZv2f8qqxIm0phNzEnHh8RIOzLOfpLiRwV+KyKZkC2bCNsM5UVGj85V7GDleodc8ivUKKWrtOG
ktbiDJEnzXOt68Ge1t5lKPoeGgygWg1PxMKibDjmGP5io0U1EA5nckyCZyjfm9EftF/9UUXjIynf
zR24NVw00qrNLqxftKgPHs1yujK+SNYdveFLMm6HMlLgR+P+Kddz+12bxorkSjS/qV40m6Jr1AnE
sbMaEgbl/gtRFv6DTrDxIiP6+Yndh3B0I4SUVixGxarTi64me951Dy3VFWtPNj6bHTNWXctBPQcC
aaM72S91RVFCbDeLvDaaiyGxhxVqMnOrdFU+uoH4HLJ+fEtEvPfSrENploxvMRGKUCojMJIOJ45v
deZkoQwHpwm5h6FmV8dfcSTTt1RLgg2uUB3ooV8uS7tpYcV1GPhoGOGCKuxnNo3wEd/Q1io4cAyG
eo+CDntW947QnBNSqf20gBSs/CAoN7bA7xLbPwipdPeGp9sLZVj6taFZA3hmmCFzTQPEsCbtvsT9
ROyI3EJS/dVYTfxq9vSolXot1Uw9SxDzJ22kXj1j8LYFEduw97R0icLZ2UnNIyME18ZW8Tufi+iJ
ZYCxs99udaOcHtraemkpVIjgHn/Qhjn2pbtyg7I+ajZ9JCOmK9gP+us31LuJYClMJmnng1Metbh0
VpmhhcdhEvrC0sJk0zL9f+hTCU62q+dl1fucEf1uVflfrecupuwzq4dohjBH17xjafabESNHqB+F
urpuCdR27CBzz8ssB2saSrV67ytdPoZm/HsSziof7pFLfzB3I/mU2Vj81YT7VkrQREamtjWZqWuP
Sdi6ClL6f17uPedjXq2aDoVTqdJiA1iCWY1W45iYugfbT4ydM6YDR2//5qiaWYKyt6k+iEM1Ta94
Z7FpA5A5hmZ919gVlrmHkqL0Ru0haT3r0HrGtIQfvUpTh96O1tnLsrXuaZwj3kiIrbb6uwdG56cm
xblrvMewqr/r0fgwWMZOuUN4/L6YboN8ya9Ohd1YF1PEX0NfNyDHCQNHuseMprKOpH9Xj98Xg26t
KbTq4gZIltzQ20DNC86NptfbIMKk4FSW9hig9Nky+FEg/lZCRupdymzpNyCRtLurj87Vj6f0pYgP
Zjp9yDAy2btNetF1/JjXUbnGVtI+pm7/Fioz3khNqSXipumBWutYN427ynE+TYiDHsfIHB774Odg
K4WNhW3IMNEVcRIGSVzyLPd1tfnut8RFw7RvnvtpCUsnzpl4aYTADRonyc+RClrYVcl0jB3nIQep
ge0kZ6Kcqf13dczb45xKUx4LU8JhxC/FIaqkld3Gn87gOLtyhvKNGItMVf3M6SCvGlkbrEpatUyh
2zRTvNXwQlDC2duaZGaMOr19KkzakY6bFxs3cfqT1W8qmyqj0QWQnDFZZ00WLOnVus9+lKKbYJyE
lJ3+lT4SoJwRcUjgVc6RqNCPWlLsegdvlW2eQQgZgOnc5AgzjfPc4L3rGo84HZzNhCh/w+E6PQka
4b3gQ4hhIViHPOInxQh0GW8ms/H4zEv7pW+c10H4w7rK2EnyCZt+qGpWafUeOvwlGYeAvSNBblFR
b3BTBrvObi74xItrNoLqEx3ekaIcf1Kc48zw63Ma17xhCZVkxtNe2zKyPhhBgIlBoAD9Jf7CfRFg
ldEjOGCzZkgF/gs0MFxilCG1LvKfsWweYLRWvyNkxqIJwic02MkqT6u1aDT5UdBOXnIUSx7bwCXO
q/YeRX2d/AGTSOtaz7XLQAefX63Zwa40sg8vxyOmIal7Dq9qxnq3QaRONWzJPQJea4MlH8mbVlI8
Kgv8CkI3oijufYF/a+zUrMHTi4WfggBvm/RXFpk/YzM2T1EMit5t2bfdJqh3nhNNK89v041vMOyg
+gcNZNLtsYpbNwuIXK819pRc8O0DcSj6sf4kefeXCYPpvXBrd4H9tFxmQdBsk6aNz8GU4s3DEtFZ
kbvOoaHAvFKLeaC8tHTHZ2za+yc7apGOIL9vfW2pR43AhNgMG6BbgvRQc0C+CMyO6BH7Meq0ZhvT
1VlwApCWjZ/A8zpE3XVDQLGMGxoqgK6F0ni9OAd4KmwPDV2jhaphFC2CY1vG/qFsZXj8vtjwQrbM
7KJz1RXMPeXoH8e48o/G/FWrJjRxjVFsWM7FohpeJzABhw6NHpumGb5kJZplPSdaEx398Az5Gp+H
1VDPpMrbeWU6HuEVWyth5NTNGnoYK7Gyk/SGz7DFPRP4Fq5ZBvKT5A2Sobxn+OPLdk0G2oQ/yIHv
E1sPKGYiDBvpGgvHUfkD2v3ceGwHP9k7I4p1xGjRJbW1jO6OexS1PzJmdMqVZw7uRklWrYZCYKk1
LJpCKPNgUb3WGp/6ooVdELqWyYSy/SFUfkxaM7zaCQI25WbaepQRI//AGDeIwG2I2vhMqWBBexLU
SEfHiNdJoZa2RwXIKiOfU85S+6gLbsi/eWdWhYuXUP819S6RYoxVbR0GyKQ3oKPymmFFUg5bHtKX
2binqpdstaHx1UoggUlWDDu9XTKB4n0TCwPsDo4r3X1Pw0I7wrzadyGGiqHmY83gqFt3eTh/Fufj
aMSLpwAKeo21cdroy9IlFLNyRI2AS+j/Efzwf2K4yc40mbVbwrFdaJf/Chwf9RGuhF1AZp7Xor7N
aVxHFhBsH/TCKP8kC//Pz+E/wq/yL755+4//5PYn2bQNMRDy327+46XM+e8/5//nv7/nX/+Pf5zj
z6Zsy9/y//pd26/y8pF/tf/+Tf/yk/ntf/11qw/58S83wLHGcnxSX834/NWqTH7/FTyO+Tv/f+/8
H1/fP+VlrL7+/sdnqQo5/7QwLos//rpr/+vvfwgh/on/PP/8v+6cH8Df/7jyTAGK//NH/ff3f320
8u9/WOJvpmfrFv5dU+imMScX9byL/v6Haf/NNciUhxprg4rWfV67omxkxF3u36AqG6YLoUxYwph5
5y1b5XwXPw/MNZ9xDz6vRQTLH//1uP/l9fvfr+c/8+oJpuSR/HPmlaCfPGfL80fA+HZd79/42bmT
tImObwAe70M11ea+ZvqjqLHZCxud1hZSNs4qeLeqFlNtFl7B5TzRxzmjvKFmcUztlEySgJ2O+A3Z
ePfEsEZaEUOzYfbo3XmHkmyh6g3yEm9LBp17p6z87NLEu0Ra795JbCYts+1f0hTfpTMk20KVD9rU
hk9tEeE3j32ovyKy79ZUqb2TqmT1fVPvVbSp2xxxdaoeqKXNe2VMfAJyCxdb4pj3Mde/ErscL993
atJf4cjEfEDEHWefpH1x+d0ILYx7iU/nwR7KNy9sjHuuW9VxdGOySueLV+tznT3hjWDsysdMTPdG
zRBkDY4BBy/9rlO0L72YAS6NG+QjonlByvDLnvzxMgRqZEbnoMSL7GdNTNMtlKfSNf2L504f87jr
iQQOnCSyv1cKiEHMLB2IzffNMcVGqiYc/JG7bRwRrzt9klsZlHKteB0ezCC6O/PfBa0DU878uP2G
BYBOhHksKz0FFw1IrBfetTbS9BEvpbjb/odhg/xrqIef4TNuHRxO98wwloE/xafAbWLiQnr9Xo1Q
wirLG5ffj5MqItmKFkRfm8r+AWzqKygaHXPy1O/CxBvvdaZzno0EYMH5cY+WuPexPT0UxCPtQmEI
Vn192XV9cCrT/odHEPFN+dfK1Mu7HZrhMz3M3fctkNBoYxw/JPBUvcoxLO50RrxTZedwWSdZ3J3O
NQ96RDeADiAKKNv7oeP6X3F6IpCsa7P7QGm2pVzEF9jn+b2ckVV2nEL17e3sHhChmqTsd3Y4bd2J
F6ZOZgc98SVV6G7GRI63Cb782vTRMurS2aLYGm+mqcLNKIzyz+/wZhyh5jiPvm6jJ9Xz4Wb5Ob09
ypd17tj9zRqhMELoN1ffN3MUebjr4xYxNy3VyrbVLanJUIrdDBbvmHe3iqr6kIEi+POm45c3S59R
5nqpL7AAyhv8bPc0Ko0KQ07yBjmsuohUvn/fmspiq9HlPtFOIQtStrfMHMRTncNiRqZwa1q7X8lE
zJrGz29QZFtxCGn9a14lCwfz4bUoohxm5XDw82h6/PNW0n4YKODPMy5CqvRWaC1xcLS7jt83gWiB
Hks8ZzcmEJchAHK40CJQK/206Aw3vskg5a1WQHPMmzK5OQN5ST7d6eX3vSIX7YkD1tXtbJBdvDFC
yusHVyaXSSt5m6TDcEXN8udd/iCf6B1vVObT8o3bZ7MRZNs3PhhIU16+b1V9aC5UpmuHPMnipzLy
t0Zc1pyX+ai4dhK8OIU2bvCEM2tXffDi0znZ54z+loLcpqfQwV2ZOsiXLKiFZEl7LwGW/6eK36tB
UX9hXuy9WMZ7CfbxUUw0GMk4eHHc+IogS1yQvzovY8InImqG4fB9p8T7siKRfFxLh9Dd2LZfqqzB
lDcpOgzcx2Qpe6GmTy6h6K7dfOv7n+RYrSWY1idjqlPoAVm9NAM3RX0i0pcxzlzkAv42YZQLaz3v
XjL+yDjlsbusnd7kEN2m5vZXrmPbjNRLL30wyLnXn5y2ueZ1VuO8L+yVy+q65UCJGyGubJr2HRnt
RffUFMlLLIO3phBqGXc0G8vEuo36j8ru660/cK5VkW/d0u7Z9ILpRUt76wYSwO0m70VVVv3Uozp3
o/VIz+JmOcK+Cch1sMm7HiB9n0AKb6tEO0TRkJ9lVrTLTtcPEeFBN4vhxKKq/fx3/AzrVTIiRX/Y
l80Wx2Jy6H2dLtV8iTIGx0nfJ8vBtnMK7rhAccJXrscAqbLTgxGN9ZEZeH38/spgnf7zK1WFYq8b
FQhovsOrnX4vphhrSpbSxe5XqHyig5d26Skt47Ny+2lfKMuHmB4ALon1Q6/66GRZ7zqmQ610c9CR
SQtUxb2p3piFsnNcffGUZ4Gx7LXYWkEBpracL7Q7SDHx4mXF3Bc8ZsiZs237fWOFybYmMPSWkBId
ulmxz+2s2dqyfUhQlL2mOlM0uikwpOU4HDomIIuoLswKDakmj/Z8QVcqj9Zo84/ft+v5oWndtLVt
gpxCwEG7vCsxSpRDshhAB17KEFK7EvKrrxd+0qevAabtSwc6YpEZvXqNY71gMZf5Gt6felXVBspM
x5G8xvccMwERSfLQ5aReNbG+lCHiAC0oK0zLg4U1MIts+NtjfJ4aL2amj1OvyMuX739KEuIXbEHS
Uhl0FkqN/7p4XQPkozJgXE9xsxOipm/lOvoDSrpigclqEQMH+IgdkPi+TwSSxvL9XJTRV9KJ6cOU
c0s4aMZtiJx1UScd+WTYsxbsrvnZ5AiOnqgC86kPDynHnHPMRgCh76QFhh9jJ1Iompk9LYzCzc5U
/htfwDxShAmIhTDTEmSWuIGI61lwWwYGelauOt+F317izyxY/Kc+1N/q3l0SnKF/0LdC29d3w3Ew
Xefkp9EROmS27KLav6XqOeW1XBAUrW79lHTYngbsw0lItzboF2Ma9T9aXd4TvLo057Vf08ZzJnNT
1dIC296+9k3gs5I5EY0jbK3QK8b3ssTy3RRyPHmljzWoV/WyatvmoUSOjEs+2cWlgeUU1eGj07KR
ymzEuSR7aJeN3b8a8qCi6ZN8MO/DNhweR7vW/S7/mFgolkVujw9S9M4+Ts16axCmeoXS3S30KjY/
+UipNPzoiKhFFQkgYzRtF7b4zwxN3dinOx9YI4Qducx6dXYmwgGn8AVwAsGOE8l+ARloyBqqRQ+t
b63pTKGqvorXdKrkSqC1D31bX5R1ILaTWiI1WijNTk4axBkg2eUxdOKfyCaLjeBAuHRQfWCIbdtF
G9j7xJL5Nm97GDI0LLWs5b4aLbWkHMqyN5ENz5klsqcW9J3LTEMqAFhOnW/GSvvtIE1Y2l32bAnz
R9aGv0PSlkanO0rlvDoNY5Q2y3voRPnD2Fg8S9lDazUbLVYngh6KFMmLEMN1jNxP+g39QqvGkKFY
dvamtjswmCJ6jWbkUpu8176z9QcnW/a1YW10u7c39Gqp1KYmxmoxwdLDTxeNWbWzZHqkkYsQrIl0
Ts8prZ4uwyYxrvKAUqCLsZQPw7jxaP8tB5VV+95E/tOKD4Tw1GPSbGbAIAyt0EPEwKmSs7ZIqDEi
Og/z5fsrWgHmwklwQnTgMBYJWrSLSa/nQl5hemkDq1/pXmeSFdBAymYGHIQto1+roRIZg0e3Gfsj
S8imG4KNpoUkUjhoCixClYqRaI86SZAN9v0rO4GxqpUOOoFGwSaiicJMzUpOf16K6rVKzXzDuLc8
oBT66/J9E9mA4DjshqvETsvDkOdMOqzMKw5hsBuNyVqbddIsBqJuFtpEwhEs6osFfiKfppxhsa5v
yt5YdSM5aoP+OSGeXdK0eWOaDlkO8c9zIy/D0HQLpMVqHXeEAlboElXe73THPvUp4Xc2ASGXOncU
s55QrD2UMCvWCmBImpGdYBA00AfItzsP0ZShBSitXVgR6dCMfgTpTefnTmy5+NmtYxrEL0zHgr2b
y5VH3CSjbiajSdsbrETxwQ8J7h4S7SwifEkBS2Q5iVMgK8nM0cwOVnCgn1CfRZsT9lt23sKRtr62
BuJSSuj3U2x9RrkhFhpCpEMwIvW0PyoiBA9+2l9IXqif3bQ92vYxoB27RqiCRkhzLCJFUjYbWewx
igeLoCNiYogaQgwcsR9GVIwab1SsUBxlw24zmlWzkZ3gOW6NWUrMtmlZI2kTAcEQScPBDs091Mxp
nmHLnHeoxaalK7m3pp5UBm9JAdIcu8CHaNc24SM5YYgrfWvPui4Wpi7njIh4KYWTPnrtcODnsv1O
xXNcROnZ6Kaeuixq2f7ZESIdxJoeoGK0CxM1putusOWQLDQx/xhrO1yZIlSLbirPbmcUDzVEmI1t
aPUyy8QhnFw0m5NYmW6nTnHofiqzM44T9Ph1hx1yEeWCg1be3KSP4cIJCK0bCx84CG26A3sT6YLB
cLdbQL7mVAFHzMYCmU5VgtCgmDapqm3jJY0QS+MJfHfsFJdlY++MWBB/hrRtrbsClUMlSIoBKn80
4/nTP2oubsSa8+IUnONusI/KI/MgoCwQCREIUgsg87UIsaqyWRlSyXUQKGOJlja44BJ8oyEb70bG
ojRtZ9CfQ4SKMUq58+LukuZkeXgFkmXkN6TLRNZiyKZhGRO2vqfg0vMHmCH4vedLMEAtcUu9Q2DB
2TeiWbKsANSs5RRwBuv7jndRdDCqzDkHuT9tER3+9Kb0zVNdutcAECHGnNQWFbz9oPvRe6wFMbJ5
3pMiMlFNGwZg1rS7xL4gOYcO+un7otU9PmIz2GqNtQIbIQ9hmbdLQmqCJU4i40C+hYb5wb5IJZAE
FWYgD368cy1OP8Q30lHwrG7pM9gZGxXto0JeOA4Ue4fn/2xN+GLZ7ItlSoN6ZdAQRgdaPOcwo3I2
5rU/hMMepQPvbSadNsKzJcaraMcyXzMpGpjhko6UVJX7yOZ6MWvrBIpS7ZWJ/jpuvJ8dvJLKCzi6
RFrMSDpf6vWQPjvasImdtEFS654pESe026AqY60E7WCulS8jWirjwfNRurEvkv0KAG1VduvItGrE
Nspb+inWEgqYrVVjWOBdKrM6uqBBv0A2Tnf1WG6cPqSMHES3ggJQcNDmE2H4PWqvqN0qt1t7YrD3
NUXRsi2s3/28ZnoElxgVDXYf4bYTlxvKd3zw8UQ1LMIrx6jkOtXNsjfZlhjVKw4s9Gww3Rf0MSoh
b3k/ioXLyW0rI7LIe3DVXjL/CQnxBVW4GBhPbzrSx0jyoCMRD2O9LKFQr63exlf8lMSO8WBX1lV4
wjmmuvdjgPJBVFDRbUQU1cdJL89G2jqPmT76J6ws+xpRneLgGyKm6qshPYxVc4JyUO1wRyEkJ+17
AZch6yZEAGUYochjr/CuwZg6SyelMtT6qNiAPEgZR2ADJe7uOqVRtdZGjmo8+QnBIGTdpmSQ2WMV
HQ2TiLwkqR5dnpVHdAkteRvMJGiEs1J6xNVGTX8BicgiXiUkDHf6CV2njjtpHbfEIBkyRQNvM7KK
AAEQBAMxPerCM7LhjTG4NaoxDkjeNO6IRa52IWJRJf3mEgKZWkjLU3jgIIa1OVNC3z+4CmkNvJCn
hmyhx1YN58zJxFI36GcHIVNsegjn2nTex0h8gK0RVEcOZrWw/+2VRr82u+rL04ZVN5nWsYbwJmzM
liFNr8py0VmW7pIM5E2rZ82hG7tXwnwMlL72p5GorQmdFdtS/J4PSORy2HtkbslFCN/l4hYhZCby
zqaRN7dwnyj5X9Cb/ewiGC29MYRPqi+faYftaiOqVkOVa+vB0j6amEKz4RNV20nMWz/yrtBFqx08
z2GR5ZpzhGrqL+3JdZd5EmgrrY0vdq39GuLRu5RD8dfl2ZHptHMaJ12O8yTbCivjqbUewRu3c5JZ
vU7dJL9IUl2IMQiTvelZj0WXriNpERAWOvRx2uimiWzPTOhEHNLeqd4QZX6w7BjLsWlXZeI+NqUl
P8ZmFdQyu8Nj8hcxs+0C5GdhjCuml7eiDL7Ix+YYk20Ggyhl9Ni3XE4VST+9t5EIES3MpyKFpWPi
uNwoyHrNOpFCe5PFGo9dvPX85KWNh01uxvrVUMyuIJoxL9Tb30kp7h3xZ/vKIFiI/Tts/HBX4xbA
gl7u0sDdxiEAKt0FGVababuxK04YGBFOvI9QUtHX8m0oloVbbsf2WjJaXOqq1RnZsrL2DhWT56tb
JUa56PrwB4D4fqcBD9Q0CED2TBNzxI8JbA4caiNnrtFj/UgWmoDAn3SYUcKpP0aScrNW2brNO8Jw
a5DUYQ13W0qDtdNESwVZXBvsTZhEN0jZZIIFbE0aiznAw5SA2J5RX1Ut9arLQBRkX65TXFFnjfyO
UZ//zoXIXWyZHYFZnP5a39UWY96/52HL4LRjQfX3hrCeHL8/a8l4pCWq9v609ER8m+bAToSE2Agn
FTDNpQflZC54FdciEzwvDvVogb2cZruPyyBcGdQCxCMteuWfqqlwXnPtuZ6C+xyZt9Uz+Rb6TNEa
0n1ATEzLSRjhdhA0VrHyo35Gfph8Thy/lq3QH5DgLXroa7SAkyDAGJ7reIuY2CxMob5Cz9loJWJj
zRY729WvtVcXm9Bn7GlWP9rKfk60wjhohn/9X+ydx7LcyJZlf6Wsxo3XUO5wDHrQQCD01YqXExgl
tNb4+lrIV1WWJJ+RVvOa0DKTTN4ICPfj5+y9dlPa3yaNpb7oR4JOU3dnDqsWKMUhVfF/49b6lm4K
FGu6xjH4qzBXyd5ol7MEJnuqBqDPGO3hU2qHSS8ZJPPc+2NifMBzVAWJRPMjADwaVsRJ0mGRwIKy
RBRsxVTEhCvlJnnRSDtjKOyMfL8OvRi8tgUQ1/a95zT9uz1IAI8mKrc+4aWrsHDEFARkSaCrWNrm
ZtFralOCftj4B79erfAJr+xDbBj1GVl55nUEyJXGkcAeCV8y7H3HqN7KmARwGv5fsnC+1YkT8TGf
gY9iGN4XbXkkejJFuoFIJkY94Iac4+P8vi9yJomyOK9OfSZlyj2xGOmcpuEFRq25N2XLLsOouWWM
YVhqPUn76Oazh3SV0nFB22hma+CMiI/Cdr0yTvcjqy3eDukMW09m6Bwn5stOad205FvD/1BeV7Ki
tm4zAItz3mabFhJ1XXSgffmkF+Z4km0lb+kioLYyxzaQ2oQ2MA8fshisc3zDU554cccCXIAZpEtr
DJRCBA5GVho0o3gcm7z1MiOFhUWp6aVadoQjVz2R8GHusGCavlFZ1zAfjd2qjVEQmkQ1Re2nKXUt
YGTx7dCUlwRNxsOgqW99I5B9js6XNuk39FlIOKlqFugW+1lAV13Esu5zUZORqGrL64lkQ3+LC6nj
T3Z/oSvKUvGTHvOSCMgiy3it64r8UFIuywjftkmL0tO74VArRBC6WTu+6XafbKd9nU1+H+EMADcL
QmYcjTtYkOlOX5Yu4G2MDy6Bc0o4n8qwQAzg1uIyWe1bHMoXAF9u4NA8922CDNd8Uruxq06jjFxU
imTFJ3ddifi4W+f4tlyc22rhPi5QfJwS+B+2Hiqp8jDEhMxoHMw93e3GA9geH4ZJRhwSGkVolARm
c9OCuYAhxZVHlpNUdKLM/D7WHmPX/VaRBHKtzYqFcFmuWtN1r8nXtFt4xUpkbVKiQOAkxRVd+9o3
V1ke7SVrnhIYeWjB/SwC+L5UyIPLthdw7kCuxzQAG9pVdA9Ec6EfQ5tZ1z14ZhiJI1hx01pANqtA
bGcKUiGUTSiUTQDMJbqo44jn/IzlEyGz3sV7/F0c3qvFOs5YEvZpaNUHjHau11bsCZu6wZ3K1Rva
ENcYCrYrWpnAwOhN0KcM98NTPbVP9Jt15lZZfHaVPHWpnEEQ6jdDRqMBiNi9Mu8Ni0N2EzUw7zcV
TD8UWEFW5DxDOxRHOdPEWcpGHuksfIvitt6z6ezntVpvweuQ8DYpYmmMHD2voulil/MuEiQBmEGs
HCTDUYTILtapZnoOWH02VxdA71/sBPOUojFkRbLcQ3HFgJEPj9SL7QmZ50ckR/dOqWkvGEbN28mE
pdxngM8gFAWRbYlzM3g1dvKnsprkAejqHpOE8DpNWU/5hoOjn+2DEH5b5hb7sGYVu6bVv4FM2Kqa
wRt4RBxlOoFhBQKBglfSSbh1E9TIi9HQtmfQWtU27s3J4MG39p0NTdLuzdlDA/fE7OUt+QSTcUEP
4cgjLVy6l3b7oYKXB3zJvVZWH1+iumAoFi5oqMOagZnT+As+eb9fx2uI+rDXoXaFjHuwj+ysIX+P
tnlZk4QPDgyIm1J3Of6DtcLFsX7SxniXJpMVaDSGOBqORycbrL0zRSh5waQnSnnDaD7SE1h2VqgM
uNKC2cNyps7EcRjxUFnF8hWzDk2OeLr2FHXKmm4aQagb/qEUiEXyGNmZRdRl8yg6pwysbF68Ou3f
YrJQmqIDXJmg740rRtVxw/fpnPraW4Q20pMBO4lCNs/6gxjN/ibLim6fhfivy4pBsknP1ARhVk01
4Txfy9p+r9rlyuye/oQsLzVrk0cN2vJiV8BLWwSlTvqd1Hli1irzcZnXFbtnfxX8KH9O1wbcWNgd
p621N0DM4kD7TvgRxeuY00Q3O6gz2Q42UuY73UTDaXwxcrzGeaI8nVMh2N8s8RSHhzI66glgo6Lt
dJ4E3qhpanAjyfBYiuqKsx8uTSLPgC6PbT9uxSkiGeTbqWeXTrprFgt1jttVO1EbL2MYppdkpO9T
rdc8gZ6aEOxNom2JjgtGXDgkntYv62EUGqtV7BU5DVhF3ZHL99aisR3F+Me7yL2iIdYJs2XQscwS
dk6I+tWVFxsRmdeHmNQoiUn5w9IkV4jGyIpruqr691yjlMXfjGctQuujI9uxk5OmHFzI3Pm17eDm
1wSeO7yjzI4ZQKx8K+QSO3xY5LSKdvCVXkKNinRP4vvByt4cUvCQo9uV9xmrkiYYMpocsyL7BqZP
cXYJ5O7JUPDZnJxjYza3BCHUR1yMnoqq8BzopoN3stQJIWj1R4Z1E8r69L2loPTNklKDU0RM+2NV
ntWEI68tsU8l03bkkDYHFgPe6eh8nvXmaE8V89A1bui+rjpPumsySmfDLebwOTMutttIAPrJ7dRU
5C3aJCnZ3CyVRzuDNZZaLLzHEAj+Isd3T0aQzpDwtuk2TIML+yJzKYhhSO/M6DbO42iX1xFu5tUc
rzn/6uVL/tzWpvlMEunBNiq8bKL+6Lbe5JZE0HEmpG8Owcql8TQmMC6Z0d6ZSlvxnnEjhROBKbFc
2OY8GRlPw2G2NCy3kXN0GpJ4Erk+F10zBPSz72Zd7gabj+YMhdqRK/CCzQcKswMEvnWsgG7bqerT
6JrEpbmnXx/v5rW+qXvtQ1yzw6IY9csko5Vvd0QamINNcOz6UhRNuteU9mJsOYxxIz4NFILYld1n
kdm87mt/GfUS7bzWnidsoVhQMgr6elca+LNggZwi3AeeNVLB9G5zBd8CMGY+d7GzPo7L7E/ENN/R
uIBwMnZbw/yWBtbzqqiw8SW/LQt1ndFE+omJ0U0DdpYxvTjAGljYUyA3JQDIgpoMQ6LrPo4GTQ1V
uAQdT90NdqA2wOD9qodjRR879HDjl+AVOOwCe892XZM+ZzroEXpT/d3s8JJSuyutJq+iuB/eSnwP
SW+J4zzUH2NcR0EcoQB0y+68TOhVU2JT/hIFEiu8bXGFPNuMrQm1nHN4tvkScSaQb1ZPJoFmjosv
UGRSgODPK8x9tC7QfgWacpFqw65xElpJsTqRb8BeHNGq0RqS9nTw9AMd0kSlH1LbQg+bkbljzrPn
TIvBuYrA+VLE98iiw3vCx3ESH7EphJ8NgUYAtjIByDThWEQ2VBJhpiqrlZ/bhr7X8vqiZHlC67d8
TDU6VtHnYrN9TI1+56RTvC+lwlcC4Jy4pYEyQU8bKokYDRIm2CM0MzqUSnuXrgOohwVOXyVKSGlV
3kDzLUcpfGWmfzRd/FgDlZw3dlPJ70GXTcSy75sF+L2rf0F1+hoJjvRaXAHeK8n+KU2aSMx6KYlW
qPbkus5G/h3HKViMrn6anRljl47uA2/i29DUUPHV+mxrbUQrr0O6nT3VBJo6GF0XWOqas7g+20Po
mQpWbyvFN0Rh3y0OkhNCV2MObwwa29c+HV5WHbpvBGJaGZl1ddrBuuJgITPFLg6RJJ26MqqX1tga
ScVTbkTPq13i/atthhBN9gSl8y224SUU4JtO7Zgah8UkeYop7SHdBkVj6sbbII0VPNHcDxqnAUrK
I+1p/ftAXs66NsNOh9e0xkOzo4/5WnVYZ9ohB5b9WLgRp8+gLPSUdHBggsBhSl+0YsdCcZnCVb/w
aDEUdIt902TnWqhPhG/buwlAJC3+kiRMAI+CVgrN+AdX3diG/RXe2EfNNXKajEEpIYiOlnWE3vW9
K3tmX9nySTnlU5H1N7RV91XRfLZnycDRmAhbe3GxeFi5NAOT8GS/bpsDEnLi50MOn536PrPNoc+O
bvuw2dVrewolJgFKY9snj8xToMAvycKRdPTr+tEOO7gDsniP3GnPpkWRP0og37V1yEvzvUbCH2h4
c3zIMx8Lc1WHgWDBkmraq4Dwt+lEYI0BuVqDR+cPaWr4DcE7p2kiQMJMFq9Z12eRZ5ew5yWrIsAf
4DTu65iRZ7Vp5Jo4eyoI7wGIWibPae1+SHR5R+N5fGwSUe1XG8Sf6pwbySyG2TCPlDPcsqwsPoZh
4RM7o+6FWke819nBDXv9PJSI7WP7yS7azW/HDGyKiHBYmvAyFZXJCkRKZxPrX6YsnRmr2hiZo308
4LTVVoLQnLSDVUL7F5u2uPz1S0Zs0z//qZ+xL4ZRxck1OQLXxoHLU2aMmXUWmnkSbWk/UartcSKf
tLjpb9wnRFTFnSEw5XCkoKk+PREKUXCWXtvbvxSa/ytl/aOUFZnp//0vyegvUtaXMum/ff23/99+
+vxvQZG0n/pv3Y/KVv73fypbhfyH5bg8Q47hOqiPpfVfylZh/ENYloF41VbSIg+Z3/lPZasp/6E7
SpGl45o8jrZ0/1vZapr/kJZlcSRxDdtxbdf8nyhbLX7G33WtKCZ0Q6fso7silGKV/1EZ3UI3kk3T
tzuqIvZzB+dpLLOzNZA6UQpIjq0xfyrM2XqL4/UjgTZaWSSHQeUEXPb42xk5AuNCEikWSFFG8Uk1
tEz7zWNqD85dIwGPoVF1z4bAUDVOAgqQLl5dZBxHM9ehKlQDLE0tSmg2NlHAqELd4MQUQZtVwd/u
0X/Kev8u4+Wi/fhdBZgm3bKEbmDe1fWfVOBjmGWTEKLb5Z3hEHSA3KwuWqrY2GavhAy89lv6jTW8
mDIsvN//8J8l6A4/XFmSOYpCqWw5P13oynHHhQMphlKQeAzIrM+T7PSTG+kMnIpq+OeL+4ME/e/f
1fn1u0obobKwhTBMxMs/3tcwMlVd6jHxJBiP8ctW3R756pfB1F+pZa5wXZrz77+gsV2+ijKoKjcx
t4MMG+aG4ocyl3Is3dwu/5dPzIij7v/9u/F/4nGitz+P0OStBSyTSRXYgrbwUqu8CztF4oKVPY7S
yiAZmpyf2UMY8B0KTUM+Ume+qcF8+f1nMv/FVVdKgOFV3HE+1E+y7byKrXol6XrnUi8c+kHrLlNj
8kuR2sQCpOqY1jOm1YjA2CZ7oGCyThnljGFZCT48DEiuMan7GoKEjzyd7Ixc0y/zYiMn1aiRu9TW
9zkmhuP4mOZirbyJVMVADt2wE/zx338de7trP1xiFNGuNK1NBs/Ux/3pIRqWxWDyT3pEswKWq6MS
GmFcsKeVTDwrBvIf5+2fVjhgosjWy+dWJO2ZOM/XYvMxzuSucYY0nfNSjjXfRT1bplVcsvLcRh/M
uTEO7ho/NtnIedkxGBbEDGIq81lb9OEWfWO9z7ezORELHA+oHbBWR3sDmAPWSyq0GPbzPi6nwV+E
TOlHU4SSIF8wOHLTFzreX9cEdUtWVR9QqNwW+Wr/4Qqh+P/5Alk6YnppQe3GT/DTY08RCskTavpu
Jfd6X8/OEvz1bfDUkrFhI2bqN4OqYtj8h0fN+uWNkywtiDsEfgNj+/XHx9/O+8h2ZNvv2JhpPSzx
N7HqdxCRiksdajdTOcZBryJ5yNZ+RgII6IOCDI1+J5UfwVrY9SJ3DxwE6KXV0g4q3OAXEdcGobPz
ehvFvFqmWbS7qlDHQjaI+tmlerXI28WYXqRA75Y2lKOapo1BiRHBN5vMholdnCZsaJdaMSFK1Vzs
SzqfO/p19h9WWOMnm8S2ndjSwMmxLbMmBowfL4J0dZlIBQ8YX9h4kw5PhgP3LrEbe49QArahK13P
EURmSzV0+zKBrtPRHtkjnMp2v39bjF/viOXovCkw8fBssK38+GFw8KKVJXNhl84GRK8kfwRg2tzT
AO/eCiTPx5UGmq8GxFt1pX3Dnp2dRBx9HKFKeAlHhXzKQUygg/dGB/f07z/eL0uTBA1i0LnDQs7z
KrZP/7flcnHshD4WakrwKifmxyyZBg9phtKGHgwpOr//cerXnZ4LgdpQ8CMtm+rix5+HQK+as5B1
iRnZHUeXk4tT+CEatOGh1LPEj6GLMnVKkD6rhBCLklPRaIGpmQzoPxb9EhEP2XFUzmsCIotMXSyr
ltHcQMnoISLEmsnRu8SSWA0thBFhHcZ1+VDiRqT/m+J6mUBQUQBr52VlzivUtK3K0c1EblBZx8Ot
sOEw8QiB40UJEtrZq1XZ19ami1z0c3g3mfKxb/P5NBoks05rTKg6feqXYkYxKzq4q8gZbNb25Apc
IHnH2c7GwODDKKLTbLm1h5SmOdgLCjOsc16TmOmxW/X63WFG75J6cm/McNXGunyy9TaYMeYdiD9r
g94oaeuZL46cpx1AnuGJnRA5UaqPT9Kmu1W2IawAB6kVSuTiFFsCJRE0GWqvAI9yfVkdi56HSuY/
3NZfa5ptf5NC2Cw+5Mv99IwPbSftifywXdkUkMUGUvcsMS6HBbAhl/8yDpXmVfXw4ECuvPz+kdoK
1B9XW4FVgw1/e6TY+39e8low9Z2TmjW9Q39Ml+Z9dje8tYj2EuzZ3iDLiYhHNIEdH9GrAZ8AZhmH
ANrvzumqP1yKXxcfPg6bI+4stRXO+vbG/e2NclbLyqZlrHeTbqgjK8qtqNPl5DadcZOU1SFXPYGP
TPM9tDC4Q2hmuB0EkhoN4x+uzHbZf9ioKaZBqrH8KDZqR27r5N8+isRPVjuphsMzTRkh2c1N2lg9
yQHiwbKJmKB7pLYDojePxVtm05OhzOgeoz5i0DX24z42mwdgNdGfPpjxLz4YJaHk5MDqzF378YMV
pkvTKnRpZFtEqslEjEdDguEy8hWIpPGoCfWmQzOgZoqvlsgeoXzZf3hu/tUzy1ZousLkufnlPjXg
m3OJlmJXFiieeqKZwDrpWjIepjb5vCI1OyFggtJoltnp9zdmcyT+eGOoim1s/KyBBjXqzwVCwaF/
neKe5k2baXuJsnQ3ziZ0Yg1hVlaa0V5X9J3cugO1D/IELBopZmA9ulUzUVIZjD1MAsXSJMYnTVtq
H2ZVed8LO/5i4VwB8MyAYYN8z6N7+MOH35boH54qPjy7qi1tjjC89D89VbYiNzAxkmm3xHRrN/Jx
DfCv722dvNoI6ZCu2pMS3Vc606QLj47x0hWfLZCGUNMz1PCIJYKhb7ZuXBNEdW2c8oK2N34PESxL
k53aRS+OafwVgpZ27RRjdDkPCKjWvIVBNpsHLGbdH4oG85dlhK8lIZcxk9nWsb+8l397WXJCayTP
+rSLmvTOaEjpVBgPYLAg3nC+zsqgR5NbJ4V9/CUito8u9beKMecd3psT2l6dxT9jXGxvrv2JaXaC
KH5DBaDM+egOxMQga/zcmHHp//6GGI716y2h2Nl8oZR8nCjN7X3722cvmtBWY0jxBn0zPTGtR8au
Up3Ba5PvaD6J13lmaiEVxoGZQaQvkDP6ZWwngYZFu8MFwcruSa27XQ0x+8w+3/F2tkdDpbeq16VX
T67LCg7qVDYTuvghfIJD07KoaJ/TChePHdJNQyV5B/JL+dMM3b5f7qNtJwTd7iV6VnMXCdFIlm+R
xOakdSBL3MBusu9qRpa+juHbCCzERi5PPEP4zc7dzys9U5/O/9cEReE+nKwxWNzmu5q6DOtFxPE+
7L+lZrUhKIlm2JjoDDNnp4AfOjL+N6v8wVq7u7iZx6AqM2Qj7gnlPCgxPGG2Ukcxlm+qyBcvkyo7
6uSNF6Tq3TiDfoHC7qfDvJBOtiguY4kogqHRYuvTLtY38oNBgF2XfI+0JsMnI8SumriKU34TdvFz
vo7JPhzSa4dkaCfr3giKJfFnKfRTRVfPy9+ZKJe3Q/TcNA1aUqS9EFnuRncVnm2iEZctO3WfhfS0
iTimS+2SA9FZrleo6h2QTwMIsjWZ5yHTzqAeIeA6pEueHdEM+VjWGKt357Jykr25SEwN1rI3LdKn
hRHyUVvxlV4+Nzvrz45hF7ve2GjTDQayKdpQi4Tl8SISGW4YpZ/q3aFcESfmxIplo1WfR3M4riKl
T4IyR9DUPsphgxDCgentGNeokEEC451RtjtdJ6Mo/PyZgsveh8rJDyuZW52OVaLcYjQmC31rUT3y
99yqFbhW1/HUGdm7c0xE+bVISeUAQNR5uZ2d3VEOgVlO4FYmGxeB9r1ISILtIpiLheVlNK4QCKpd
JThl6SG5jfYGqaqbCZFzMmf7nlF7bTZXEqF7DARkNCMRIk9ZMsst9nPIAHobywazKK9zxGEHxegh
Z2BtTgmSn7b0p/bRtWYZZOb4XVsAWTfjxWZaBJ1BPaqYNPNqnBgWyvVT0abhUebZaymSh8I2l4BI
5QGBwHpCMPPQ6prNuDsBzG5igXM3Hx031MbydBjCES2VS8td1WlQJX2grxV5xTrhruSnVCmTCoDX
C1kM8mgtKZoPzUKf0lUHO04JRYmxV2Wy9pFp0vMpHSiZc0zoIstT18/ZFfQr9t8ygHrL/1shssul
2EJezCcCl1NU0owzt7+kXJr42MLl2bn1tB7dTOOVN7RDZ7UZKN3euW23X6zIfFpG/YMThUbgTOZw
V3hliY2lWXAo9InxOe9KXx/l9xqzqz/U4LSKhTXXHoh1nbMjs9kJ7clKwY8YkZU3OYNH9A10SUHq
EOGM0NWHmoeQ06xcf3RU7+mle1Kze6NiznGjg2nS+k5cwRuzL7ZJN6irCNNMXhQeBwtARBO7k/lA
Rvq+ZfIbl91wLGaiFC3DbHdtiwDMHeu3gZClPU/Q6smw+YJYNefIzJtHXqor61MSA3yUvCYNaC+W
Uq4fGbEnLBMRYzxXA/2MFnJcMY4wE/Jlj5dmGw4kETK21fLGNjzj3yFfaIsbp6vxaRbuy1RraFRq
UfMKlqYfFUZ0NMfheV/FKapRsIOY8gprr4b+2sj+VSvNr07RPTMehCaVqKCpmsYDWIdX1GRoD9+l
8hFZzv6szosGFwkWuFlEEEMFPM4EbZsCQnUcm94HDYO41qUlVXYUy/Ya88aQrOCSDe2122wDndcY
8TI1F5zoxHS046s2WKSNaJzccpdLYA0DQpYiRR3e+r0xkOiJRdCbWKnHyHglE8Sb9KxDcoqsGvU6
tM3FuZvq6h2RSgCBC6e2uNBNQA5Uz0DD0AUNY04zSZRvoqo136zdh3QSt+lsM0S2yh3RSatv2czd
Y7aIpqsv8AXfOzVSl2wzLxOPeCzmjwmMkCxzSZdIZpcQjuyWRa88mB2I4jX82HYq28kOxULYf2kd
xC14RxnTo2XKUZk0GYJ0rdd5VYvnNQUbUGZ8VXK8LpWsvwtL6/wkeotWglKtxUBMlshy16/GTTjW
LOLx3GO2IEtWXyGt4tgFvMnpExtwloHkGuGLJWH6zRzCr7Xs+j30E2tx8bKvSMyRNhCKqnag33xn
ckZvngXZO+5wRbqbkRTFG+ys97J3XrswB/1H8Ra0LX6hZnMNE/E5okfXuKZ5/zJF9M6y+SOwIdQm
5ceooI0GnI1Jf9Qj8uqw6UbFyBnSUYL1xrnRWuMiGvDb0xpOnEer27TPmVll1i5d58dhkqOHRd3e
ZaiYxk4CRm15r0X2WhUPVm99rsPqRjHCR1RPUOFCuJJDDGWCS1cT+XGei+/DkJBIa7gDYkAcZTWa
el1Va9A4JJOV5S2MjdelSVgW32TL1c36p3lOyKkqSqCoxYeO1hrPP8IBNOFXF6HpzjJy27dDtbdN
omyhxagUs8NsDc/Oij24Nu/rhXbwkG2Od/R8LWN4T1P5XdrzF+NSAsWQBcCNz1k/H2ceHAOwRpda
uzrPvUJbcc+Upu6XYBt9y/2W0wabHVSOBaPr0SQqSyOPFL1A45kT09V5doWvo4l1gYRhL+GmlrV2
x1p8LcrEA+FHXnYB3z4UYU5u06vphh8WR9zNjf66/YnMnDvkdLrjx67+LoyEshrIEJL+uWyxIAhA
gKI6VNMy+EYvxx3YodmLSM2Ktv2onZ5QLH8REWxIc0hJ32H/M56cbjbZNQ0MIRXU8m51SfyDN9Au
5Qkm7RPKxNcZ04yTQ2VGCviFUfbkJWJ4C8/uoJ0yYX+eEwQQKNEXUkaMg4QKPwswawR2o74rwpva
/s5D8pFArdaLU2JOs2jaLzagzbwFV2STbNWIjYwZhjuC0h9sAhBCXr7IRqW06rG7Y0v84qBQ0xB7
sX2w77jdi1N2tHgKs72ZCKs5Tq68Na1UXf76pVfqpUNydPjr37oYk5aFPXsX1xj+ZJzq5y6CQGdk
OA2nKDvTLl3PLM6bLTVqon3D2d5bJKkZ/do9c4zUrmWCpzBaGCb0WymINwdCBkAzEI+QZ4/mIMRp
lmboO3bKwufIZ+Regz8ohNSpCy5PzneNp09iuoJ1oMyJPlANfccIlZxk0RQwuIHJJp05Ym9D77VE
i4LobzLtbeacNC3XvSFq6Z30bt5T2j5BakFdrFprvRXaeOAsSfLtSPETl6JgIA04Q2OlYkhenHHI
BekUtvvCnLS9E99FWvLJVZlzAc8M3LBxvvVRqy7oPjaNVS2O6UYqWykAwdX79QwdkZA0c0c0tH0G
lObstdR5Cod8vKrXGenNjSySp07AxmtW8JaRgRuF3fSjKBS62v5op4Z1T/yifRsa+U41deI7RR3v
2wLjw8QrtRKykmJbugE/XN64Lb2qRgLVHFV/mxrVdKjsKYBviFtuQZ85AhDIpuFkZ/y0jPmoZ0b4
vKoebeuQF+pQb1ZDjgzRsQKfXUnJ5JoyKtMm5g+w6u5Lq7mzYx7udtTafQQj4KAR7QzG6wGN/Tcc
Os51wOn8jGEA05ez7Et8DAf89vp16hIq6oj/rusVKpcKvVnMlnwxo5RkIHBObZF3D30RXuk+PIOK
mL1y6Kfnttsip6bpk8xjgig39a2tPtvtlg+EVCUKM/W29AKtJtwyB+fTsVjiEODpsYzXEWyBUgH+
XJLU4thPirC6GORB4ifMoXYB3ryaUEhH8zwsaNdAJcZHi1OU37EkHWYWeBGVoT+W7UcDmSS6xeLF
rDjoZOP0HhnWxZVJQ4ZQ+p4aeD3JQCdHCp6rV0xx6BPPjWWqr4NsyE0Y7YkdAJ8/IQDCbDukbH1T
DZlrfA+7/KJStqI+Y/fTkSuVOBO9XG++Z8L0uhpvh8bLHKS0CSlhp1MMDR3jwRK96pwTMmPaWcRb
zppxxHi1wBZZbs0QbM2q6fnJ3R7mvmLKEBWdehhp6Ptdw7DYKjLxQLNoYA8h9ggW3l3Xwmhwazmc
ItPkGGcKB5PUrVYN45GBBJiBpe6DfHZ7FDpZcpoaTvxhHJ1B9uZ0hthBjEZbdg7iar9YVuvMI4/L
WRqnzrIzRNKwEQlUi5FKusNXARfDNBCfIpKgxIhHVkbWqceUingv4xlmdhmJC3nZQB8kokIYnfG9
rC0IaUMoHx3EYj7JCsDSram8SL0m7Xlw0PO37QGSsBFMZbqpcjgGkgOT8dUS47kBIVODYGTs09UB
ES/TY1mguKbuP9dNhfd9jNyPFkcPPK6fcjd6QCSLrFbmwzGps/4d8oYHSXV8q6q7rir6czG0DvWS
0T9z9gyKVUFlEdGdoJ3n61Jq1waFJi8h5RBJsDfLWAH0H+srvS37PnYuY1NgJoIb87BWixPkvQPY
OUleEEhuy2V21WTLWGPWK79dxU3TCGvX1fgC0G7jS+Jn7SG1Wkdw2Vr3laZFe7Xn5Kx3o4RYKckw
bTZY5wb4WEZlY1AR00NFSq0ayjxoRlS8cwY6dNXYaIngcK4MU8mWsJAUmyid7te1exoWTkpJWHKQ
TdILE0EHj2urISrgbtolWPk2e+T6xQ9Y9cOdY67DPjdX+2aY9a+pw5SSRBIdLLGbQINNE5S/w6ca
CBLtEH3BZiyOfb+ET8U4f6FkrpESG+5+wrXiBqB2T5u+breYdnaTgoS5IZ4EA/GYAQ3KR3G2rRZl
ZiWJciyazgMduh+EtoXrZMUXOHI3TTQXBwywzqGMAONEMUsAEOvCN/WUygJPRuAOGWE9eADugLNT
ktfdyRFAFBcZX5e4p1JoS+tFi1PsvLHYaRBrvGlLzJUJpbcqi/uul9nWdUhBwJL3FTFD35mzYd/l
SIwoaGQRgO5ObyerujURzp8LM8TzkWQpiUftuXHtIRjqnOl6vB2PxZwf+WslIwrHOih20wD27QCS
cHrsbY47HYT36xIVX1Ck4MEmVmghetKE4xLb0MCX9HNV0eYZ/uIeSGc6CS45i8xko1FbzOK+XBFd
Z0WWHxfmENkwEE+wKOvoJnWzL03cneCXsBATA8X6qFycKuZ8lKXxWDXKeckSLBDWGHKWWOq7vBHy
jDYsvq7WpyoChV0tOUPlUYk9mCHXN+ChR+1oHDU8Xse6tNt7qi3d59iDCScCUm6XOsMPypRrFpkz
ZEXO6ywXlCIk9tw19tizkiLI1yrxgDELZkaxtrsCPNQxHrGOqMECWWHX4tSzAl4azSTUCB3tTmeH
OUjH+My5vOVOx3Kv+jnf1wOTVxuBJVRqvyg6EhDy4bkzHQRz0Sg+LPQQ9667vmDq6i+O0YOEzYl+
r8U4b0QntmKLN5Xu9bGpeES6wYruQNxSn1Kn7zGTIJOprPy9b9avLTRFz9BYl0y4W/cLKrX7ZMVN
NqXps5uc0BHqj/gMiEEToGoXMYw0IoYpcB3l3rtm/xi2OdsXcccBGtqYlF34U+7c/Ad757EcuZJt
2R9qtEE41DS0JCOomRNYZpIJrQGH+Pq3AFZd5uWtV2k970lYSAQCAeF+zt5ri61kBEgqyGXsv/WN
/qjHvVwFWvEjstv4bI9YiZhHe8pIgAyOuKjPohs0nOlEjKP+nUYYMHoVT9WQlre2j0zUaCedntf1
G61TtoQTx6dyYsjO93IxQAOnK+J7Y3q2sJkDPUHYRtyQx/Rzyt2oqNNHth8eJTFTxnQMNCYi4ey5
dOKlC9AGrIeZ7ce6NNB+RpMph4qnqYJlMNzskg0U6nFL8RvZybmSh/s2REHt5t0m75+php+qduhu
xzqAhh3q1capiJqyWlfBG8zZPIQMc6wQrp9IxEZKa2rU3LRhbcIfZJIY+5RBffS8IgUNPaTewiGX
Y52bwY/C7+JTSC3DUFzMcCSav0oFDoKVWW9xMmwBUtJHzIK9dDwG2JWDdVhh5ug0DznD7j4i5tUi
Nn6lD04NaAazgxOHKII9RbsYoXUdHCc8jVpUswvD/fGgp04GGFTFEHws97Y0m2KBbT7fm0NEOUQX
PaX0FtcjSlZ09pybCrus7lRA5nKKuBKS+Bf+fKt2I3i3WGC6KooeFSQ61mi8OcKp13RTkcLXeKCd
MWCqSb9iFWJB2sCRLJ8ALOWR3x2kGjhbXDZ3gmveQ4AqqMXAsnZDpihqrOE8V4mXKnQSa0aCQtrO
2EERDk7kRlkLJRuMiwzRC0gFmquIlE3R6QrKCaYwtuAn6gNQeY8Q+i1MeuMuk4+90gQn8hMgpjX5
o1IWDKG0sdtbhAQoPLdpdMAvFaRiOjlvTKqTBbCDgJ6lmAxAz5lhndJY9FTfOn+D25eOuFT9YxZr
An8dLnt0wMs87NttObrK1q3J42qMh1w1qSJAwD0QtU0RT7MDch4bcpaZLLLzBGhwa/FcMQuUHhjr
BChJ2jXQ/kox3gogH14FcqK2B0Q5vbyAnW02VouPUHQyOcpeJMc+KG/V0M0OeSv6m7F2mh32ibs4
NrZBAqFWSyC5hhkBq5FRItiftA3AybUdsUfeilKNtSlUPBi0RJu9DIMnNzNjgISuyt4RAp4aWuV2
6CVQZxiEV0a2TwLOnB5TA0o9UlERxV1an4kti/c5bIJkwuAo+2pEwqaQXnPOlFXTQOjpvzdDqmxV
pzH3ouxTRh2Wteox4S1k2okDZn9nCxLkO3rnmMAXs7sosmu2kRNHxzypLzgY2Ct7XLpoVg7MUv3b
Ue9+BkmbHBk9Es/g+tlVp84ky0sYWi9W6HVUbgQ1/AzRuel6+yxQX2XHGCERuLZtwX9pCNfckRE2
rMhcaW7LjEqVyIlGahk0UOlN0XP5EAsweqHXjSSacT5VpinJh2B+CcNLyIcJiQAcS8okeCWmSW8Q
TdnUihquc5Sg/EfoIrD89vbYHvSjdPxgT70rQjhsaJicCAuAKURjlKSJ/K1rMq5Tkd6S5aLdKpbh
Hccq+F4zu9s2pjOJ/nGjSph7qxohD2oVtbo0jvU9h8K5I1e23ZoMGteyip+66UKhjBSWGYF6N4F5
79nn1gncgzSRfQTWeJ5vpvrPJirM8pA54uqXqrvvyy7au42x76n9Ya4UTnGYb4BDlvgZOm2Rq0Ju
aVFc6naQv1TGIrROwp9Nhdy8tbPu3tIAdVS+5R4Bq7lH+t0lQzZb3ntIQ+huxOFPk81QlWH3K+v9
S+XG+ata0V8lR7u5dJ2XUHuIxn3QE/rQZ6qxsi1hP+WZ8mMcQr6TXo5jm9R7qK+2dEIeTSKUsPfV
6hmmP2AMD/m10TTN1RtxexWUYr6FQwRpmDWurWDLpE181zsnWIq+a+9kHGK8TFs456EP7SVEvq9j
53sgQZwkKSHqt4rm3fxxw/AemVMELw45b8Q85fI2RWazw0Hg7EIOntv5hfktfhA8EajId44UgkFU
vlHlBhpSVuMDYCGxdkQhmHDzxYYjsfZxuN/NqzWvoBlE23krDTXWcD3vvtmp1iw7RzTX+SemYV0e
5p8d5ITljYDrHv0wiimLkzpXxet5jaft5k4bcBCtsTLLpL9BQDjskyjF96mWzWXe+KTc5a/T/5rF
T0zloZLhk8FpNN1QxjpxgsFTx5S/P/XTjT30b2nBYDqopnnA/Mb5hc+PzPewzHprOHbIgqdlzQv4
WNb87s8FfrzM1WIcnOPnkuZ7v33H/DYDPhVWuBqd1Lxa85Pzas73Pt6ejwoliMq+/1zY51u+/pzI
dnZea9f7/7hW0w/++AR1TADgiDtpEv17UxRQUdkC01aav35eRFzL5KApxfrL87+t4G9rnejfjMzN
tl9X67d3G9Az1gUWt48N+duHp+368ZM/f+kk8UvikiHH9Ld9Pv9lbewAl6dem/X68+f8trE/P1db
eNcQxD1/PjXf+/p/NgjCVv8nElYiMsVniDzI4DDTPkracJz816mdhw+iu0ulnaPtKMGNV1RFGgUI
5fwwGPH8D3236+pfeW0zQKZgvoAMZ55MZt6LVFPL26SW48EPKLLmEizU3ND//3aHP9kdLHQL/7vd
4fU9ff876Xt6/7/8DQIXg2Wo6Npx/COAQO3zQe6G6Y3QRlVtKhOG6aKM/cvfoLn/V1V1PA9o5Wgg
WBZa8n+RuzU+pSMrc2F+mxZnPu3/xd+gTarb3yUzSL6RGZmObnCNVf+hd8LxMBiZRfvAGkAAKzkD
IHu0/C2i8/Ds05MMImRzk4BQeAOcLYzNf5C3aF+FntMqWLquIkx2NNNQJ/nLbxIRrwYmN6+CU4e0
+2Bqo5huKZTY8Z2hEZfAtHtBcag5hAn0DxiRN8goQizeTb7Vs0xZR56zdwE4kYlo/0EQ9lW/8nXl
vngiiDdFnxFJe+FmBA0BE08Ork3iaO6G2YocdjQIttleR7f7g176H+JB1FeWZpgGKGuhkQE7qcR+
2yy+7vW+cCPYPZL4B33K/LJCGW8tWLwY8buLIEGanutwM8d+hM7boJjhc5YSrNvVsAV/26MvH7vE
74YJ/atkb1ofQ6clhVsAYa74sj5eWTtByoCRmW9ZHrOCJFXYBkszQ1cpFL1Zd1Pk0ojxK6Y3e4Y/
UXF+K1dDqf4yKXA8J2W0qFW1WxKuRomWPxnhWLsddRHQBqW7Udm2sU9tJV4ZeUQMgW0YF5GI03//
IdpXid/0QxwVaxGb1zWA1v99w6K4diT2ZXfBdz50ThatiziUDNMBcepUI3euVsP1qanLRpObsidE
PbX+pMT/hxpzXg008ZqG9NpGcvj31UDF50vGni5dt+bYqLlx0RGAR2gViGWHIUex1e4JuqTqTnhI
ygwopZvva3+UgX+V/LEik/GK0xDGKcG/+/cVSSyKB1ZKJElTWPe1W8Tn0YORFhXM9RU39s54PE9t
MjyPyBcWoo6GbRf5wKGoFd7/9/9G/+fpaPLjMGx1LZw59lf5ZUsfG/okMcOxzjFfjnhgHBhORd+X
t5lNs8Dt5HMWVgYadaXdQLRVN1mlvcdGp8BMaYlz7rUBZI+fbqmDZ7gbWJjNvOHHSHKVF/3hqDD/
eVQIi5IAcn6dUwWus79vvLawiGimowdciroPdXz1KAzztsNUsxBl15/KUr4URlMcUS4WR3lxG7o2
Y6nsTbdQrn7P3LYN+/RSMJPfmnoDoScFXyWFvDMDvb6l4jADqqmUMdCISEun08qk2R4T5zI162TU
F9tYANAsXKc49yMisqKCrJ+7pX3sm+Y0qBOpN6lHYMkpQyUADht17N5x1NqnOoV1RWTJIhJMqYKp
D9Hp8lCa+kVUebijygjDunsfey87sDFJu4xDhY58Qpo2vVP4A2Xyh606q0z/dlVCe4pJip0RvxRX
ui/HRpvAkoY1ZAGN5i+ffMoCIOUGYQPtaOiddLCKBMkHlTOwBRRl0+7EYN0+Scypp0wPHjNXP1Bt
MqEZ29bCqVVlBYo0Wuie7K/DcFNSutqG0WjvoUJhxVOPkKOVX9QqPE2qK58K/yYYlCcwd6+tVExO
FNFR1dPnVAl6wJP+xpPNeNDNtN6PVE/CN7Ny8kezr8aNr/jEEGGpP6AYPBVR/fTfj5J/OMmQ5mok
2gosYkzonPnU8tulAT+/DtmqtKh+mLeBbGpS2yeveQZ03JWO8TBU40+3hoOEzJ+NCPsQzosA3l3a
V+pNNtITy/iDdPgfUk/WSsfcAt7W0rmiT57M3y9Yhd7aFcoydPXwlW9t6ULVAb/cFpkHSVLToRGF
8WYsXiFyqd8rCUcu7I2NP2j+GbrUq2MP2UFq7NBmfKM4g7OMyUBYltxdhnYn16pCMJ2iVs6JNjZd
AVU9dsS6OgVCHb2Tr745ADfxCB11vZD8t8yGrOKDhFco37iyGq9lVz2itDf90AJYUf1Btz0N8n4f
TJGgQ4vOUi3BJlDFP/T+RKDkXekaXBRBpJ1UPcEdAQw7sgpkhDNjR32TSuseEyXZEhEU7jqQxCHF
sEDsmd5ZRyMC6D4VszkeI8PfYQzqL/mgB2cv1kwofca5KW0f7xPgHDuEaqUZjQ4+trihDXTrZa4K
h4nk6+lzg8i+aalwDlGtfrOy8NJEoXbUO+0dX7m27Vo92BP+y7BGrZ9MSAUrTc9cYAgUnWp39A4V
0mGSkOujlDU+RX+EMSdIsyyJKBsj/65MhTwk7AqLQgz9heluu6jLoj2mQwYZPVN3hY9WS5qJsyEe
8OUPh8GXzY032MAnwOUCV6WG2++L3Futs6psewOyXpS+RcQDHzzaUUsjdIjvCj1rl4auuEXtpG+7
AcF60xEcm4IS+sMY8T8cj1wCOFdNZiWdi+mXQWLI7jjlgLDn0zfvBYA1b3gJJxUUDUBzgTgj2VN5
BBFYFjqt5nhnBcav0RzMB9OoVLIM9D+cQb+O1qZdEVO1jp8Jzx2RPF8u6qF0WqFoebME/0SfN9e/
p1xAll5Y9RfZIsdMWqFuMUvaC4EaCBRViM6mnuARmimOoeveVHkVbjVoanvJAAbxMBqvptCRZdoF
cXsdcIYqre1t2XvXKB391RBfwQKhZP3v/7MuxD+mCIyR8F/rHFw6W/irK8EzE6lWUK8Xg2tlVyrs
6APrAbm0Ph4otdtL0up6wDAYD4Yi8beIs4pt2DbmaqiNFHEBTMvUli9mUBnn3I6tjUG4tQ39AoVU
QRP7junDRiZKftsouL6EaJRT2BUrqy3OOkXEm2QsdmkkoX8FytUKZL+o3PZqh2ZEHzQu7gCELobB
aaml5TQsppiRMVJ2Q+lmxBBO4pQkwfpIfHHoFW+GRw/HsYNJeJGbKwcm7SnyJcobk2u8SbHVCjrr
ZezEHcWp6BeinSL4PtTC+WnVYcj5pUKnbirntgyyh0HHe9ZSXI+VGI7wYB3YzcgOjHyEi2penV2o
MUsGgHvFVfSP39sSRyqMPYFTBGzH9JHCdBiw1uTWsqyM+lzZL3ol/Y1fklwKw+qmiyoJdbAYVxbs
jUsuEHKiEVrWihbcliUi3gI+NraZOgJ2d1sWyXsbpCWlYBILLE194tS4oCBz19DLfwlIXEtEeOP3
qJ9yK072dTE8FR2wy5bMCOC82r2Hpc7VVwJL5zkQKCpc6s6rqsB6HhOqfIgQow91lD1YxA+vO+1B
80R0gYlX7TJLw07datbJrnHBhdQDcejhquslqm+jNt9gptZUnIWGwsZBBtiLo5evDHyMS2rzwSXS
FABIKWY6iwzJhnX3rI5tB0Brlfe7XGY/c6evSVLK1iLpqLdG5dSBzcJr4g7hFY9DA2RMbg1KqjvH
KPIn1UVnnhPXfVBdY0+DK71wtQTS2KvgiyTs1hEiJ4lCxFGFaqeegQK+N1Gl7NymZ9fXfXmXoou9
i2q6U9pE8M4DQOVTDnqfi+oGeKouwvN8Y4+IpVvHfcvdSFnS/8lxDNbI3pvkUmnCf8eJeLY5EpdJ
Xme3E8WzA2b1mlIPbSF/G0noPcWZFp4CZt7IUpRFQ9fmNVHSR2LPIpjUjcvus3cNfM7MLdpDp3rZ
yQYptCkMM4PV7bw6KWExKp/7gXhp1TUnDF4SkQVC/liKn3of5EdbERhaJnJiUYSnUs+HleLHU8j7
3ogasY/UGJ1Op6MtsrB1zK5Mh7OQ56H3KC0Mau6oioM3KiTkBN0RhAT6VZWQjxE0yAFlxFVhxnkM
oHCbamVt6gYAuq9akEZ8xTmVFQmfsiiPOKPlpmsCpJy51h4kk4Z9lHUAggnN9quOqbdAS8NZol6n
Hf09i4irzdBrOMXLgK6piu7S6XywscjvXdOAYDOtmRHjpRzjqiOLsNQPldXd1XaJHFNRQaH6+FgE
ygMI3cPB1QdzAVaNZlDrmIfCfdMbjlLyJsaFrRKEEI7TFwXOxkU1c9Tbttu4OWz7ZnS+dSJUdkwN
YEbaNL3tXoC+nlZA9IQo636CQhbuwhKZn1iVWJwRsuFxKEkCGsJWvwvK6xhazxFZbSf2kPAe91a+
p5FblZhELbMqHjqPkNYozM5e3zyqQTH+tM3yFXal/xiPy07z8gtih0XdKP0dQ/QGm0Ta4yn0jbNb
lNwwhVWDcaIZ+clmyBzlXDHKPielExzIH70ItQF40zo1TE90MuDQBtwPUkeYx41q5AhhI9TDWiBx
IyDWoiHfIJ5tx9HeYeulBl+0NwU04kUVco4MhRrcx3ZOjFPE9MoWyzEPnFMqo0Ms2pCI+ffCjOoD
GjN3jcQ0fQWZtyaL1vmhw3JcktRdnCKkvmhldHSUVXnkOFf3MSEJ+06/hnYbnEqUzWQr9O4dcSr+
JGqknpHJHyTc0IG6d6pS/oKkIBIFUi1mom3pcFFqaElDuA0uSdS491bQWkeT/jkqnx9VmxtXX9sW
I4dGnxXumrJEw8muOCduwghPf08lLVIAaqgAUn+4k2X1A/9WdOpULnqtT35Nqgk01+gudcMziHMs
0fszEDmNJrS7IjPHY9S37jJzhkvRxOGNLaoYnhkaCwu83jHUTayyHZ10FHP52RNDvdN96y2BqH/s
yTJauAGtGYQD9qq11OROd8M111koTokgR71wovPgeedOxv1ZQz5Pg0VZZOxyC49ElA195TVTP/MI
SUhfwBYmPkUj+EQN8nu1phYpQ6dfm3rvIJW2nMWYBS20YTrobjTlO2kXolpHGigcfhkxTBi/6p+D
438bE2kgKaZZ/EDjT1nlzn1RxNqqn84jHbEIsPjunT42sQQrO6dF0jyG360yHPd6pqCHzZyrY0Q4
jLJRvY/H2xaMwq4v8miDD6tct1haN00G6y/vkughMCoAuPGqVU17b7KnLxSER5s+AGqd6iU8MJ/R
st9FkL8kPAouLpwbe1J4CgPNVq2H9Z0TiV2RbCrLyN4SM/oGo3ypsxPc1QYhharuPEd1SKSr0H5y
ynr3SxEiBCzjrVOOz+Q9ehs7C52Np0z8MrwxSpt4D42iPqTefWWihW2t0D01Lp3LEIZcbtXoiEIy
MGB6kNxitvkqF+qqK0YduwoxyhwIjByJ2VoUGWY4BlcZJ2VzUsPX7lZqORIEme/MBl8Ge1yPhbzQ
Hypr7SmmOLV++hBWzN5lENPiEoy6ucb0a7XwyKRKmvI2drVmVSiEB+coguhUROUzHZdvld5gKR3t
4sZUfbh9ZI4sgAHbUHAKLuNDh0s+sHHbj+iHRrexl50kfqXhDxIGMh2VvCDOONB5c00s0uKdXdzc
1uEQ7IQdVSD7a1r6sbIuA2N4qSomx32QlefKrMng1au7lF6v3zXpVaSdvY01Dh/X6ld4XPyHKM7x
tY56TTNK0RaEVUY737L1i4+uQNr+g08qcDMk4R0ITlH4xW0u8c2TGhMsU/CHy4Jq4GtUgmPvmnLX
MHbbzecnpWN4AhBwKjVmDG4AQdzNNzaJ853qWBhgyAbQFBPIaizMYGmThLueA6TsPBUrTRFPoBje
fb0GJD22nLYr4u0kboAocft78iX7eyjN2wC97SWKiEMfQ4dBVe0QnNzhJSW+ipmkrZ+7ON3Xnk9E
5FQX0cwOtrhOhPcoSEjscQxAgXBWZVKf1UlSAyfymreYk+jsV0vdbsc7twdW3iTkeDREDpxNo01B
dyfjJiVm7eB4GBa1JjsqBLbcWjExFyoi/dfECDDydTX2B8NEAdeGj9WgkOhZ4M4yeh9AZqM71+FA
K8LYezZsUFqdTPSdb75fyHsC7+11oOcBUAXzVXH5FxpP3rWjb7xoeNkQlKFGGjO5pHii3JeJkwNi
H/Q9McOPikKUTYSPweQ8tCi0atJY2uZW5NY5UsZ+n+imetZ6KbZWK97QlNlnY7rpaApsC9V+iaOd
B2n0qJg+6E1yXPqRAc5CY3iyrs0CTw66kERWMJ7UolRuARwHRDepKKuJnQqLQN7Gf93A5sTS4eYF
9Upi5ipMv583idduoxwkR6nKctE3qrcZoBycs0arzwFGQIO/xVKsx0RrnaPW1PFx8MpvQ53ol+kO
ukYXGRS9T/B6wYOSecUedRtzRAQ7jBgNi4tNMRxJ3OEMaSORDNlbV2UVixOm6TpQjas1RSqROOWs
+9J0r1SVnqBZd4i/4wwbX4ezDvgE8tmAUppno8NU4XdMRlou1XFofSu9dsmgBl1TG73IZtBPJern
vRdq29QJg0Veksach29uRCiptxqaDQriRVwO7UkmsGjZkOGjH02WLVHftAaRQBK+/V05gLBwwjs2
vkPmmeps2YmKi2gQuLRETc2PepUMHpvUAP4yi3yCnAlFAwSc3LVFLVecQ+TOAfDjGN+BHxWLwCA7
T/HKct1DPzbaOt3HTWLe16PO2cYJS0igznCkfYuH02fzmJp/b3ke7sM++wVZrD+E9TBc1TZd260p
btqmGK/QqiPczEVPudBdZ+6IcJjxusSP5xurzJG3TeKnt0qNx7AmlGEfWIhp4QjeVj2qTRLmrYvS
KRRws/TQ2C4MKfbg1jLbs4I09Vy4A+KaqiV5Jg9xojbZbiRq/FSVGmIQRDyVrLRzX6wA7m6U3lA3
QCXtpd2AUXRdzAOUMqMjMFePkEDzKQVBAL+qWfvIFZnFRFggGW+s3JhavCS0noJA+L1o1fymEmQI
ZU15mUgBQEnNWwbK+bUTHl0z9ydDPfWRCdUqgsiz73o1OgJaioAtUmToh5HIzlEwpahMdyWUPNv1
NGuWIDyCFcNH/6RJZPoVurBDFTL8S21GbvCkU+ywibP20AoiFweJauhVeZ+NJkq51sx/KAzuda21
N0aek2cbemS/9cZPnd0Cs4TnPw/5O8ZYsqJs2z95mGguDNUQlrpRcKBkWq2kyJKNpg7Jeoit8T7R
NeU2EMV2SH+p0pGX0uisq543w74JscYhhoLAi4JOKoJwQafRd05J3aAUeXzFuzLsRwcPI+giUsua
ypl+dncf44qxJUsue3Ot4SS8mSc8AaXngxIWu94yoEL7zd4A/8iFk7mfKIFgu415xSALmEKLXhxl
8mbk1HvGtmKSX1UM6ppsPDteyiFi1ekaHw0ZBUpLNFqYpndVmXsXpX9X4ac/gHW3Htzm6PukN8wP
fN2/U2mu3mhaYD3UFEEXemENh/mh3ejualCHaDs/bDUQtvHo1at5YZZqtscorzEKTostbMu5RZZ1
oglkPcwfqPjDaAt+PNAb76btc/oe85qgKmHqhMznYzXaXFtxkm6388P5nulH2mpe2Mf7pk/4ZZcf
xkTvKB5UFlEeabC3Kv3UZbq+RNeNIVaSVjfQuFki9r6l5mR/g6OK8LlCIta6DnJ8DANaojwYxaA8
INrcxEHZXeenek/5XsRyPM+PqKMEsFyT7DA/xAuGWN0X1XZ+iDQeS6U+UImZlhY6msXZwwBpOi23
heBx5mD6Nb+oOqlyCYd4N782P4X4kKoHKOTpw/2E4BVuefl4d0FNdrCh988P7YC2iG6r1X5+mEoo
1l0Co3deWOly0a+DXK7mV4sIKixXUtJDptUAPJ7cWOnwPP9YjTDgu8RsVlJrOB+JKKL2UZLsOq2D
B5eeLIHsdn5kMf9h5IL2e16O10ydIYPU+/nVmI7lJgwbZT2/Cu+ZF3SB8ntakl73sFxztf1YByZB
2a1Rth8/ziSQ5R7w8MdrH+/HjN2VTnQ3LyxU9Ge1ceOb+bVAVfgptqUdPn5PQu5GKVPx8R/YlQqq
2Kiqj/XAhVHv+f/kx3okhMGdtBx12PxZNNbVhRr5x78Jv0J9sJl66Xp5E1m5sc5jXT9/3igpc1uP
7AtGrYRx//Xi/Pz8sDeiYjcm3kswTYM/n59fnB/WyqgvHY805L60kLh+eY+nZKeyxVwyPz8v5fN7
8JpqB6/Wt59POdNM+/NhTeD12mFqvpTz0j8XMC+vwppGv7AcPpbw23sSI6rOeKA+V3S+h7HNGfBU
OcEWVGy6+Pymz/W23KYE5kp9Uq3zXWf1NzjN0pMCJ5b5ZNukJ2zi3CQRsr/5pcCPeT20xDKiDb38
fM98b76Z3zK/+fPhfK9qghsrMClkTguZn/r6dYT78k2GEYl91U4E+r+vwueif1vFyCoNHLyJv/x4
8j999ee6z4sUQ/BdD0NlcsH/++d9Lnt+y+dXS8CQx9G9zM98vuu3NfjtV3RlwuwKIjqmi78W/dvr
mtO3az+OcIHXOapMAYJCtdLHumCMGQKqOAZek4ICE2SM5xjV5ldzRkurAEPrdn6I1AyzYYI7b35z
PDJDKadBuVtl2aNF9t2eHNx8Ob/Z6IhFLVOo7POreqPJGxyOT/NHo26IrkrY7ObXhjzx7qV8nD83
3/Qjg7g4R/s6rWQXJwd0vNrlY0mjfMV6Et3MS2pcXFIaHMnjx6IMrluGK9V//QBcnSsdzfQWFVVK
orqtrKukBcgyPeQSrG7T1tI+fkCpDXKveJzT5ldl6KJXmcr1qSzPvdXVD16OmAWS0XANegPfLCry
XVZb6sXoK1z0A+OInrm5Qt3y3RyU96Sw68eu0xjL69VwxHBdndVSeiuKGtazVxjX+a2irg5wm8dX
i9oDVuVBu+GgbA5gg9yN9FLzXvp9BSm6z9/DFgG7mb5ZJD+Tv9TEdy4D+a1FX2Gfml18cUUwLou2
HL5rg7Wal69J73vhJ/6T7UsBFKDwT34dOScLT+tatFX6DIn7YV48xchdNrr5N3eKAgloxd5i8fcP
VgyZpyLE8R7TLjkm0y/0fkbTWG0smqtRZMYuTs14WatpnC/rob5llCLOGOP8+zBxEYk6HkbmsY1y
ckfMSx4L6j6F4t+T1BTuY2pBmCt5Mx2F4N7xsjuyyMpzCvTsrlLP9mSGg8KTvRB6olKiQHqAeid9
KeHvDYKhVKWpxtXO3ev8tCVqf0d+oL6eH3Y+rd+y6oIb39GVR2kI6v18WjdamxBVGE5wbUzGwp3h
PRCvMrqF2NvYuq8uVzlMECL72SjF0baS7rn3onbjuJmzJ1xGXJWAwUtGJNtPUVKi9V39uXcsDFsW
2PbE78erH/v9xzJ0WNW6lrnPamFmGy4y8SEhWOMK92Cg8ccyErobta+W294tnHVcm3C+2j71cP/U
v2ycyf59rVLu1TGm0b0xczpX5IHscju7mFFBhuJfN1xYMPXKnArY/KTCdOZfd6kc5vucEbQ+psmh
AA/CHKg7edINEb0W5XRr1VPeFhLZMQcj0DbVzfye+YbJdnea781v01M6w/hMjad0jMbt/Kn5hY9F
fT6ePxLhUNoEFr6G37/vc5FNTYigkcq3gABCFUjYvZr5xX2RYYFiavIsHTU8e1kuF64dBc+m2rLP
Ji540LLwn6Ow7leAmp1drdvHWBvscbLMjctcHYsrWnq6LQ2hLtOjvovivZplhIKAe7MXNAj8Ixlw
l9RrvVs0Ir9MDd391s3tm9CgSeCXcNbDqUIw32QAEyxFFndNA6rPSdxwU4miPAx2g4+rCsjdjZ1O
btNGYMOxqTYOFIsXXTCay8CiYRaVLakmQe0eK5ksuBR3J6WbVPEjMBYtsdTXqDJaREsZgquEkfAU
lF0Mln0IdSwNGgfVUkdzJ1JlRz78M8plqJCR9J4Q4JxSp7F+dFa0y9PshljV+gdljp2kl4kTuOlI
Fy4RLfbMUQlAHp5V4nAHv1X3BYlgeYL1vCHfSq/6h6KtFzhjlHWhRvZG845C+uHGGgAyjCb8Cl2i
ZM8gYSylRdRwU9PQUO/x3Cs00wCTxkjyV3HwlAG6PCbBWFP5oD4tew48O1deOsl80U0Nf88ZDOEd
8/OpkDVx4rsFcxRzb2cOTKyWilCrHuK+cBaOrTbLNitV3CIgKxySH8hBLR9w6Kq7LFbzrYkuDpfv
WfFYXNgG/o40jp/O0L74woNSwqRpzYnvvWEgSRZFkF7ssR+WTWUpWz1S8SiB6vUVzlcqnP5aviae
PqwM/DmruEzsvV4071XAZLxo5b7PD9JO4m3aY20ZS3rDJnioJcpfsoiqploj4SRFuwIEpDdvXQCi
UFbRiw/0K5DatzZsu3ujL96HXF5qXfh3vpqsx1QMF2/E0Wgq74abNpt0cG9SfucOo0i2NDq9XD0C
hsLW5TDNoPb3aABQSNBRLiwnfWy9dGv0hH/U1LMDtihs2YM7YYdsaCB9Eb6AoV3rAmOL4pEiaVAn
78iS6zgdlXl8G4F4CaPhXvC346heKSJ/oEKgLqveAM6IuRtXDqcKdRuJ8l4z22LRp91BNZFfWUYf
E0OOK8hL1B2Vmpuujci116ODPhvUw/asRY1DECszC58iIST0aqs5N9S4TYLFQB9Q71zpddT/D3tn
1ts+sm33r9K47zzgPADJQ0hKtGZZHmT5RbBsmaI4ijMZ5LvnV/K/z+lu3JubBvIQBLFsWeJQrCru
KlbVXnstunJ0cxCjaVBSDrE3uPtQ95sYBhTTnUOcj0Pknp9JBuAa8xj68XidFqb1rStCphg1yAKI
8kiTe9Cl90TXCcxjqq0MOK+vBJvXbbUsrPqgloRt85QYNMYtFuXU9CwN7Py4V8PbIcbSIN1ChkVS
boexqDJ4ksxzqyusnv/zDf/hC1wdyQR6L9gQVQt05vWtapCvr5NrMBQGS30qhICZ0aRE2zoBnnhz
Av4Opt0GEF5EjxMXOYtp1fFJ10DphxeG1Kz0ovd4Kx9Y0Ec7SU9yN9HiAHwdJGq6KTFllP0ia8N5
2bFcFYLF85BiRbiwe1U2vaTPjokhMZy+TAZbCXSmsSQXeQV66C6oFcW7WAqCOT3sJhkkzN5NJhzI
qqBt0VAO1qNioqRrLRqchyS0J2rMkC8q122GszWVZfgDwl1v26cs1jWYB6mqwjaXZWZPiVh6NiTl
kWDozEPXzZTxCujPDKCf6guOK2Ms7Gkso+WoCg1MXUYSFXfu5QK9LPBFt2kYnDc3Quy13HqQFcF9
Z7H2OyDBdzUfbzxtXYa+xeSoq5MY/Vajs45BlhCnZBooaFZD8XaT9bOTvrVGGcipuU70gYmUdgMG
djkesMuKSOJqbqTjotYYH9E2phG0Hi6CxuBCWX8CHxdc8lu4rMruAEv5Qi2hkUNr8+2YFe08levv
pE1WPQsY7kVBqjFJrwESGZ+lhlGCt0knNmyAUCo8NHn4ZUYcBm/VytDzdZ/e7Il+JMzrpmL2qjYU
jMuCsreublygiDqWtu1XFsHfsNKfs354oSWiZ2HJkPKGmTWrCfFl6ZS2G0Gp6BsEcAU0DlTajsiS
tln3DbGG1STaWlX5KIerKhln1zAfH5rRemsRbNHknhDHoVr3bfwBaP0zDdVDlECBCFnVOc1gKCB8
+TJp7P6sErN1iz5CSdpFqAoleKQZnBI4pdQ9NISRF9WpEzT4xA2pv87o0J+rkpiw5Hq5ofiWoLSY
jtqy0dQvqJ27hWrn1UtZMiwzr+ZpDGXbJfoUwgkL08w6lZ4Tn+PxpGkLkHIqpAMDUlZphfLiBaW7
GmXSZwlPxxE2lfWxT9dKrpqsWws/YWMMPBS+EenRkjUI0Wih5gXCIlrI+LMz3KwFwW2m6tqOLzgm
jerIE0M9rrQIbw48If2tGFdFCqeJMV4Jy2doOyL+GjKMWFuxSpi0aqIldct/dCbtpr/5iGS2hLpD
WSvH9lup42TMHf3bPhbBLYm1SQSP28K+6PTJdb4ZHB6vgK+hRcirmRYmDnMwzVgY6dONAel+ohGT
P5NvuQ+FFDr3Tv9+QRma0PpIe5CuSOGo1gBcoZKeCggbpSwxvJvOkuGoWvvO6fD41vU6j5P6qW2y
3FXNYdPqar2VxoG5SMIwXTEMPFZyAm9ZgjifgOt1OEnWOCj1S568wjTuTEwnPpRwq7oXVTGQsM2j
4JYqsHNJBj3mVVtWXXImlFqb0hsXSCWOXsUH34oiKwCw9N6EdcIUEVJnVUbEXIf0eGuUPWxfka3P
7Ssy3k7dBMebPZMdZll1iDpMU0f6TNdaD99vtIgqmJBjpnH68ZL5upVCIMUDZF45LV5+pduakBZt
s+5yhuEr9+Xwxtg2kzdNBFC5hGhAMuLwRbuo32p3fTZUKIsMvYN5Uy82FkHnm7GuWL6I+vIpl+12
imdiUubtcSEThDG53ZSbr1HlMylphold19DDWddAl6VbIKXZp7zXGAKtc+IxCISoFdAQUPmErHfP
LhG+avUWDauSaGxQ2sUkzWwVbR84O+54CyDKyQrx+CQcppbqDBs4v444zqtjYCfpt9XaG9Z2i30M
e/10rJzUG+0MhNJgxQCZiivTKzpRvR9xW9OXwOpXeKOVwpVYl37fE/xdAwtYRJF8KOJzDxX4pI0/
K7kfP3Vo9h21nUptphzsGlXyWFl29k157pxbt4pbINPaQr85l6eylFwpicNFrrcwn2hQLtOiHch6
1J3URvEO9M4FlqP4OA2NPtsQozTgnu8uixu4m6zxrRpfumY/5w3MclI6zkfd+hrbLluG1yIEIiaG
FNX1M2laGxW4casr+uRqq4pLf3Dzu5ZAzLo+LksLp0PVDh0ki1q4j3XGlQVwDw4bGZyMEElER00O
GqNvHkodeai8d1iY/CzLNF4oLQycltqyenCU00C5DTDlQPQ1G7Po6htSeMO/jFjp0HW4WgZ5Fg3S
stMhmg2tlV5VxS6HeTEu0ZgLBWU3ywjEg+Tm9lIMjEnxYMziUGkRL4Q8v1Ji+C6dyOE6cT1VLEOb
D3r4AJHbWrv26XMsph96Gm06gNNwzkQ9Q3JIS6wWyXDYcgjZxyG0wKsPcA3qQg/SIXVadtd226Jd
PddugI6M6qlk5PKOg9L0baPV/cpun8f2cpnVZf7oNN2wJiiKTgkM38NFuXrp8Wpu2r7e2EpTPcFg
jAJxW6w0RXqV0lybj33f49YCvBiN0IBkXb3JL0hAhg40CapzhScki5ZHpetmPUwMEwsNlzkEng+Q
qNT+NYZlrrf7ciLVeN/TgiYDnO7z1svRQ9g2YmG+RI6tu8Lmax7nnT0i2msaMKkYn+MNbpPakasd
MELibSAO0Dv8SJUJVWUsPdWwGk0Mx1gBclIm4wAiYbyTnsnjZ8iwG88ozpfUEoQFUdU8pQW2G9aQ
VOvN0/3NNCHyjKfE4l4nV3hq5klNx2tK6lKpinWb67CiaOja3y6EMHfQBKiXbQ2GG8LdeAPyiKBs
Cxw52ou37f0NRilmkp0GAIE9XjOIibXWqOY81WI/bZRymgwlRMAFtLQdpKUTgNzUl6Y9XuHuu7gD
zC5e7+WpZcCEC50dALIo7oO2R9ysFm9DnGpeFNvhpEyN4+PN3PRqHPm1HqPMOyjNy9GAbxTuxcvE
ALMIa3r4oss64s9JLr+UVr6rr+lkiEblFUrRxa1EWgstxUtQpar6cv8aAglkHAJ1minp4YGRELqf
txcmHcaq1iTIx66JJ0vMzJAuFdwObf4sSUk6baENYK3iNevK8Cvy42vaTSFfPC7yqnojFsNra6d6
aOV80TsXppGlsq2h+NhAq3Q1cKVHLI+uuwGaUsXqcigDtNdWqj+rsYuCGqdRxBrn3IhOdQevcNcD
xengYE8Hlklr8AAWqBkml6a16nsTFZ3GlnxNbTWkPIb+oeobePYrXD4E1wSyxIO/siI1GAG1uGHo
gBVoBmvdV5sjMZri8ZlPMZDTNbmg5an3UiBlzKPoy0KwukcFFXbCn0b9uHAMRkgsqDyZV9uC76JR
Z6ZTpMusBOzkhJH6UCUxBF9CZ9mJpHx6UzLJs3pGMHVRglXqpVkfC0rIBJVpWEmLoEwSBx27/D9D
fRP8+dcIBBORJEu1ZAJndMX8CxI9C29aVoOH8O4gxzirX6GrSqaJ7oQrNdWR0+P5P7kXyx6SxaCN
+QK4jrJW9Tf4DIgh7uvj1BmbYqE6KK7gF1zd3yK4lKwxQmn3pkEE0LsoWx83tY2Mwv1S5fEGj2B+
NYOxBRvGoNdaKSmrAsOFZQWlcepdS8RQNdLhFkN/akHi8txGKTwatCDrCtPNM0N+BK007Qrjo5PC
/o1ZTA+DM5TV1w2hIBkghavgC3GGbhuWkQ9j+juSpMeZ0zA2jCLYh5NQRZ8d43aHHnZi7nA7u6Of
EtGe9WuF2gDSP/6R6AtQk6ODh12BuvmorapbWW3S71Hxwk5/QzkP/KbWRIGhxXuWG6wfLHxXJ5lH
t5YjSN4/l4N+nbWtDo91woKfldT9NiwYc4Sx/J7nrf6R43NXYErRoKqp1DcIi0Edj65cl5Bd2npx
qArJ7Us92rGAUE47dG4F9suaS3BxQjIbgQcHqA7Aa9aw/uA2MiOCxrjW72iiEnHJZKP6Ym3Z9sZU
KAXwWKrrLvOGAdi1I0Mi7ZjjpKsdFQxjfSoMKHAzuMUawYqPUOYi1hQv71D6UIHTu6jflIyzEmMa
oxnvXQj/AHnw3qb05SIUINHwGNM8IO9WVf+KSxq5mtJ2iY/QWNcct5nunChg4evwMuNxb43JzS5V
xl/pkcBG7ZVB3plFpXJeqNkgWHFNgvflTxhXUl+vYnmaJx1AGmCiDO6SNxpxv4tyxFLk9HmwjO6t
KssZXdRVyC8dRav11JA8SWS0gHs7GRYOi4llzVQzb9dWGt+ewta5QPKqG9U2aVjJL+MyuOc4Bbe/
RIPCK7ElsSRxfJRR31lGkvHkSDG4Uc3IvUt7SwMY8r7u4+ZbUsOfK4HNaF96UpveAyUuDJs1BxlR
wxh7UlIOudxD9ieiAQRRUVSBBQ1vSxwojHZllivLy75M2uG9vWIvx36Ylb2pzxtZjd7UmyRgXEvp
UjbbKjoqq4sqTXCCPAOnujxZPXxTuQ5YsZMIGOzKZMokoXhMYAIn3uSSWdoL/fGnvLiOHRfoeL5r
ImgjLqviMOBlW2RwA617YPhRpu1sScuIuEI2FxUcaRIpDnQ6TDDj43hcqIn0cXQgf75Hdfx/KoHn
oTj/13/7ZL5al8PuHOIM/6P0ISI0BpFx/zGZQJAnH9lvD+coZB313znzh1ZAM/5hO6aOpAIhPqYM
FcDvtALsMWy4Dm1bJqafUALim3/JJmraP7BXWwEyoGs2EiOc9ItWQEM20bIMEYmsAE1XCCj6Xd3x
V3B49ZfvfwwWV+5B1H+I4CQuiwAkB2U5wyJQ0bpHt/8hRNEZGLUBOpU9qb2yem9EgTlopjuW4HGK
ol9dZKL/ILPwyrqZ203CxLRRV1oDdjBhyFDKlU5LAr1rqS92Or4ee5ulQV2Do0Bi8KFcYFQ0a7fo
1CVBGwD4Ea+FdtMzm3F9aY5gzln0yjRQHtm10CexabEUVVfLaEjB9x8HojGseR1ngaLnm7CvMH95
Lsn1YmCNh+B+lqsgx6pKFax5mD2C/l0hRv9mqzd16nQRc4K8fqx71LDramrdZCiLnOJiTMvKGOcS
USH0q0V0AGo7TpPEypf6GLKkNdoEexfwTkpuC4t/HYV26SlJDw8OSPp6AtFWFt/nG3tA2benGA9t
wdp2nzxee9Oe1mFdzVK9KxGkzIwjXFR6k04JJTlbOlP5/mpeYDPMHTxdPDjriPALqR1ZrsnL51LN
0b3Or9qsHLpScGr3k+xW63MUiphz6ziTepQDNtfuekea4RZrlC8c56wLFI/XDE1zUD6OnyeW6rUx
87AGRNmDLl/1oKmiOoj07NnKhgh2Q/QKwXW2OF4INK5gJIK0pLg9dUr+RuiAgytFea5agSNwQsVP
JKn2hlx6Sq9iRS4hlgynFnod2qHMpKT0GtzYwTgMCRFEczMCspWXJgsCxxoxQeKvAtOsPqAJY3qj
AJ/vZLDHY7uQHDuZVqoab7quZE1ihEC8aySgn2HTP1wqaFiYH90Yh2dzybxeJmFGLDV63KlXK2hG
XZDXnQ7INCwcPc0eK9NqngrQus8K8fE9Cx9FFEM+1/kj87EmAfzY3uzjtCmiDm9U5xk5zJN6PYzb
0lQJnU8dnRBA6fT3e9JV9FnmVf5d/xfRAX/mxQCb/6W+N9l/fQPwzu9fD/nTGbTyX124EHX905eJ
oO4aHpuz6NYqHEi/dwjiyP/dnb+d76n8J52kIpvQIoiAzv+4n/xvp+a3VVN9/LGL/Nd5v8hXjH/I
0BpA2KhDJ0CfyHj4h3zFYI9M0DH9kwz3gilG0r+Ly4qulcgDhwhK4g0Nje76Vy+pssswdIKu/1b3
CKvCX4kOkNOUoTwxUAdzIIGx/jJQZwIIdz3E6j5Kce7r+/OmcjeR+9y7z6f303vk3tzNCUruDdsr
9x1cv3vSJ5V7UtxnJAfcUyT2s131xD6OvLnv77JnuW+5i3CFu8LDx7/aZyXWfRu8x7fCz933XHxm
JYGN4qjUfXPc11dyIL7F7tvX6ysN13Pc02mzOT1zGXpR/xl970niq977uyOuRTJQy7oinbdf5xru
wnDfDJEGkCBeHPPOlcU1Bg9dFverc78sdyX25ST/rJNz0hLfyHPqLhg6iQyJ40Wl0Hz4KvL22j3G
7kJzv2I+f73yBepyd/El3jvX8R9fvxp3CMR1Lf5EXdB1/6qUNzKBsC4Jitfrq8jwK4GDATg/0oGN
5L38vHqLznsVZUejxX2lKAuuyJHMZNx4EP87r5zejxBHpe6VMxv3VeI4zc0ngG9g+ZaM5a1bqjgw
oUtEVOgFtwabj2fIOqHwN7XgVgTjgetylY4axCNNXYtbB4KZqdN0nL69Nd4iLt2Km0ccy9WN4hWq
LjfLzSTCIOZoZmtf6hqMdXSCfDne1wd91W+gE95A/KKB6dA8DdKt1+tMnh8fa8QSCa9Z39bZ4Wi6
JvIaUJVqk4HQ02llrseQucUciYhr/aQ4j8dhnt3majg7Eh02MsoFzu1ChDzggJnDPhlU3vtp4/xY
5Pvzc+ie+XsOtHzWFNMOPQ2wIcJEseV//o7u888WLIqdpw3k2BywE8b1jK1fQ3iBA57Zj1peerOb
K6rkFLq9G+yQCXDPo7vjnbZx9e+26J5urrj07nwOxS7eLjjRHqGgBazsxo/GgkA9Z9/Oal4qLUGY
t4XJYF+qhz18fX0/vj5+LYT1kdYzpnjBHqcw+sDczK2gX/fxorAW555ycTEKEbpT+CbcZz6eNny7
FwJ0ldgnSswu3ibJhVk03Kog41zjIZmKwosWxH5hmMJMaRy9uzuz40SzRprWo12fLt7J9E7su7eI
+1En2vnmRDvnmzh5Q2ZoPeLa4urvHExF7rfUzHPlncgXJ5DW5uaJy4rT+eXfNPd4F2fNoCmhLBNt
z71K3yvv+XS60Z5Xqocy2P2QnoSpFSr83kR/rkaq9zI/c/f5QOr0QFxwc+Ln/p3r8eV5M40SQEhe
DQR/YY2+hADSHpFTUXG0h592SSID94WORlxpI/q+UzbF6PbpnCevekYsCEe78qxObu4wofjigpvT
CuGK4rBpZ8wOJ83EDI6P0sZ4K5ccMbqbe93RxEW6JCx+xUW4z6LDE92M+ARt0v0ltvxsJzsnOiNh
A/fKtyjcc3D0n0XF9mRa2KEwAmpPvH7ZA7n+qZOcmiODos7peOglSaWbvHH90+bHejFWlvM5UZiL
KO7oXnxhwefzbmYfzK2NVBuO74nePpQyyJmHngNEte04CmvZtSeThXnW0i5u9I7eDIHjBQDZRRV0
QfqQ8nSYnk7icYHJUhZhSHe7EaV8P1F7ZI730/RCPy6MifZ73h72u909N5XHTbxb8uZ0/zS9+j93
/n7exaOknI4pcZ9PorDCWDC2t3dxGC31xyqe7zYgrk9uf262eFARYUQ+xB14F0+R1bu4qeKFZtj9
9fX0KJqnI7LvuJt7rukcMLLK/WnmZI5rcmNF8W6uMhUFFCXdnNeF+3FYbs/0L/Qu9wq+51Z0rSeO
uOd1d95n7uGwX36et0dfpKmQvLiQMAvO22HvZFWUg95lvf5YH3bP4vb4wfmTArYu9/DcckfOktdj
E73I2Vncdy55opqxo5soAwglkbN30xMVRcrnmBOe7+0zcreTw/Iz2G7FnSXZ7W4b4Gnwdrsf+xDV
L3Zy10Uh6AbPu0/RHYqDd7u77VUeBirMNXSD/WF7DrbsO3tYTrySdu2ifYBBd8Kx23ObuuZXsRDG
1PK6nj5rF6PjAluucP7c7vcBefixxXshtxgbR7Kzd2foNfkUfAfiwN3dzV9k6vfXM90CN+jiYQhi
m7hD9//izp2mYPHd53PuYTbUKzdPcTmBfaLmFe7LfSgjyng/SRiSaBuijYgNPGqmJ/FBXJJ2tN0G
WxqMuDvb82cqGt3ongMq97zd7tdr7+rOXy7uU+HO5xf3u3Mf+f1+evr4WF/Ywy7De5l/fBCD6sLX
4CveoXDXB8Vb2y7v3uitJ50/OYzeNhH3lcZH0c/ilrcu98jyeEtcdi4P/KxfXj7QjXG/xTWfXpb7
A1eZrw+Zu385rJeZO+HTcrvckzuXRSE3+Nx/7rept9t/cE2McX9YY2bZZH51P1T35ePjZX1Yf7w8
XtyXOeZXulc+yO56v18eSG9/2CekaPJhu8eAxOb9/nNJeKxX+b3INbmiTJlL6iDWeK0PH4ePuequ
Pw4iCZFxMko6WzJmu+XkYJKv5WG7xQK2n+c9yQp7PC9ZxXSP0yVH7rdLsXWbkTBlavx9sN+TC3Jy
sNk2TNc0K1Im/eV+ud9SruVBVNVy2XtkigtTWvb+5KnzyR4lZYPpLteHw4R/W3JAAxVVdjgAh3Gp
hfXhMyDw09seDi9rDt8jf+fuqZnCbSd7iiFK9HKgxFRXyeHU6IGddAd8Xn9w4/mnilbPsUtyIG7d
/YB7bidkn42iDDY7SMwWl7/nlSyJ6mXbT83zgUTuGRTJUEPM1EUnHrqfZ0LwqabgcyexTXQtojmK
9io+04xo41vSpir24oZgnRjpebd/efqg/R7W88INOHj3Mefi1PQSkxH3VtTmbis6Cyp2v6cX8MjN
gSOCYPIxP7ofVBYb7qURn0VdiF/KeP88aVr3cHQP6DJjJKBJPGH6NjUkPos/sXXwIff3j/etH0da
B95MNimeOFBkO3RTDqtmnW9x0cKddBDZ7KLWy9YqOk/fSuLmz9o3FxXJ//z93GuRhniNXAjQN+mI
nuVTfBAdKB3qvU89s4V8cNsLsXMXzhL3xXY/IH/zXj4GnzbLTRUN9yfftFvUF/jCKMOTp4pHixJ7
RaP+2TgpuGbn969648HSlTtBUWw7e6ZfPvS37uJ3TaCoc/WtQ4WAa1MAPAff/aM1sSblwp6J/BFf
RnYh0PCcyaf4evVzz5q2s+O8n61GZld24PDIFfON/F6ePdVXutgiCm38MfAZ3Zs3TQMsbf8pzEzs
EFX6++ejSzOkkX0SKuZ+Una6HH6ttT2zZz1XFElAt/czgvREtj45VhgizGa/3km9nCABghkmPC+Q
UvZiDj36u2222KJnxNcw2No+C8skh/+GgmC7Eb2SSKfyM2qrneC85L7DtTVl3kLNTtSp6n4nQUc3
RxQrdRr58OvRL3E3ELYjA58id5VrTPalS0eourJLHXQ+vOnui7hrxA/d6wJuF/cFiy08ZnID55Yu
fYTop0SK3FuaVMLtpiyilugSiVfnJWrkc39xMw/7SlweXyexcf2Ze58TpACDJ1x2GImoC+ox5v6L
S35gEfeaNdlOhZnsFHUu/hfkjMPEx8PHS+kdPUJ+A5vzgGl79+ke4j8iV6IafuzyJ8cklYli3U0z
pi4uvK737B50sfXl5ecG/7JWSiESEHUs8iGyRof+QfeoTNBpJAMfTF3Iy4fGm3iRhngTr58M/2pU
PzmnRD+HiXeeWeJQ/Pg0LVHCz0+8uuRY1D9EXb5oDaJN8GyRqdmnjEKh4+wSVujDleaFfsKW0BcV
+C3eBr4ANPOlQ9VO04sLeJyqwaBtF5VWiDC9NvUT7GnOKlqMauSh3mkfN9b5np1z+XhZ1MG89njc
1JwGCGZSeOLC4gbDwMcthFKAv4iLFHMEdNgGXJG9hfdjWORDZAhZJg7j/SU7Zy/FSt7j92Nr5Etk
VuwXWYd6wkUgitk0KwEsfoj5NFMrXzTHE0Zy84h6wlTQhPBFQxYNIvU6wlvcC0uu+ifah9FjtqlW
tyCap8F1ep2K4ZXCmTMxoBHDlcwnJYUUIz7iwrxv/JkpaKy5ErpF8Mpr+azjiZkU/tWTPYa+YmFG
9B50bjvEA1yxesMqBf3bl+ydJJITYzcyxp+YNIilHJr4gzwZWWhxXOY3JCRehCSTZZmCtT7LjvwR
RM6WctkyyoRVJn5wnq8v2YqQQ9+eahPVz/36Xp2ZJ26vuOXClglPdr+RP/OdB5YwsgfjqysXd7L/
hy4nvNVHwW5sJ7ER3BBEOHqwZTYtpIuwmfiluqjMVRsv4D9SGh8pjtwMZEp7m+qMqsj9g7m4zu2H
+rENEmymJNzBq7aGp/qGB+sL7/3kQ4d7372sQUoHPEmCxu+mICiCyEP+eNJ68Uzz8NZ7cOtMR/qi
zq98FF0mja+70Uz3UcEFPgHWOsAbOuXcCRJws2Gaz8QTQJkYHnRDrrrHRqbh1PJLHyo8j27dR/rO
t3zws14SUALyE3PEcZIER8/xjxNxvCPOElYWDA+XSYRxZkHE9u5heGD7NJoWwWWSTOgTEgaWyAh6
xwnwZh/qsGnFXPQNfBUU/W7pNxN9DpxmC3e/n0xvAX9ePJnlHjo3jJGfn2f88Wk2433D/Hcq7vqK
Kdv721vrc4fFzJRbfV8a420QqxZvyUwP3oa5iEnB5lkz09y3xYL57kqslS1eF29vnP+2eGNZ6o2v
fE/dr0Xhv72+r9782H1avL2vmP15xj7ZKA/Cmn9mjMxceswXiZi3ZiLKA2feXF0NrK2JxiVNgZcH
+CpYEoGHBwDMtlpIz/bamjm+eFVGymJV0PdBUm90sT6WeF+gWw1A3nSLQAiRjOuo6m9qTrweRVP4
pq3zy9Lg4/fX19fj1+MDCzNi46+fp6fvQfSXwnjnL2LMKMb1qVgWZLGRwr2JBRW+P5LNleyJJFgi
ZPfCfxWriGJmJ2qUmhV1ypRM4k0sMN3c1a/1SY5mKe+LjImigjKntWi0GSDDq/AJKP1M5Ntm5v2i
tJNEd5OXYS/6qyI4MmPxh4di1Z2ysyQ9XEJv2Ksn9dR3q153KwliPZpGf75trhOVQhArMU2nMHdt
5Ngr39MpxXkSswf+RIdJMfkU8wxmYsAnvr2KxSrRkjUO/RJrCizViJJRcVQF5XtlqfL3qfRX4n3/
NPrve5Iv+fTlY7392AdiCnShor8fv/5NrLv/LVfu/2MOCAiRcfhbsCIrhJXpFj/3OsG5Ep5z4fD4
5chYf6R4e//7bvI02b1O/P/x2/5cERWS/faEB+ZPvol/N8l/OnMdjetYOE1tDbcAzogfNwXOXJyy
Gu5cID2y8Mz+002BMxdfsoOrgrPg6rOgJv7lpsCZC3UbtI9QxFvwutv633HmqrJwRvzFmfvXuvgj
sysuWq1M0hJgTHo03NIwHkLFvEziCMBOZ2v7Ar5VjwDfFyORHq96+3ps8IeFyBAiaDKXNfx1ZZMF
SWmsmzZ2LcByjVOt41uVvNt2j+ijBGA2Hcyjq6ohiNne3IdqBB4U3W8A3MoREa1o/B56jWd61JZP
YyUzLE+O9MJE9MhJuusKq3DT+HJ8bOoh9izgfTOcgeu+r9eaieJakr8OXeYjVcrTvyQODiq3vLzt
SvViuqgfihCiqAcOmvK8tOBnUrIrKj7MBbJmVaG1Bedato+vF/hEIm3wDCgzoZZoJxWxMkStgKW+
DRAB8Fi8WICO5dLT4LrwOGON8M16zKPX2oker5KyhEp6dQGcVhrDOEnjqlkaLZ1ra2hM067FCOT8
iio6quLHo5kCa8thLSzgmThej14J44Gn9+oybcblMMq9r+lcGWFkBkGyfK4uyUdlS6Uf2hIIOR15
VCCaxjRNjwSSWCaDusJoJoo1hOiLGRAJEeQNMdKiU24OsUzdk1SYp0YNR+La8v5cVrfvAUJauzwi
OjRgBrcwW/TdsLML6zNOddgCdWfSHa0NOrTfDeTD7gX21ahESRvXdE64RHdcEMbyYKJSFzYJRHnX
a2L5RGgRQVfdfdoxvpKrKfeuERGZlZWQNCChdN02vT0GeaVYOI9Pphken1GlAnCMUh/XtWKE5+/u
8+ruSm9wqkMgpKNTWHbdtsoNFRRUqgShkuUrZFkIaEo+axVRuzBOiTe04DQsb3220MZunBMGCmWe
cQHqaFx0L8a3X2uP+ZUhrJo8OFa6sY1yV9nhNLMYePWX6SgzsolMD9hUkEk86tAE3qXXGLA+oCj1
W+o094oWuF2GAXCzdULYwrWtVgUQA1O7Qn9XLZpenegaz0M4Bgo7hSskCTKUnFA4DeKGWYDJBESG
3eWmMdCK4+GpQSqEGKOBMOcKtsLwh8j4/0yH/n+huxgYy//CT5ycPrI/d8Uc/9Pxqso/ZBPfME5d
C1+wI/8TRYMCh2pquIA104J7Tv9Xv4tsh2kapmIL/I39537X+QebwP5qDsoNiH2of6vf/Qu3vAqn
sSIj/qHJqmJpiv0XQu0hafoOjpzQ09DjhdnzTJTBMhnsFWDoBzUWuqHpVhI4AwZfcX0EXBpHZ4Qa
lsjCnWq9Qod1WF7N8BGt8AzmzKNNNKa5dKLXTjPfYKRViV80bh6cP+9/qOJfgKA/AYAcC2f9nx4a
wBWBIMEgqqJjIesaVfvHh8YYIyteHgHwZpf0oIfasnDG0IVLQ78OD12mrUL4Iv0OmDgROsw0y2hQ
fCkJfel4loYknt/aGJ+pkfn9CB1OEz5aSDVkcnc+Fs7DcbC8awwcWxaiwcCMC5fbpXhxFb/aREjN
a/SnDYhyABhd/ZtsI2acvRA5y+PHRghOa+XPi2TegupmMbqG2maQzRWqYyddsXLCAmNm7bF+c7sW
RD6ygu8XRKQ9yRlY1ZHg6B6fSvgMu5um+Mgp1Z6TxDuzRyXViUHbFccMMWak6uub2XuXYdvYPJ5u
l54or+v166aoRL11tPvCKIkCtW8Cqc/MUcnhO6WzH4ouWgK7eZfzZTqUF4A/GY9UEQ5WxDgY9daE
QoC6Qd9gBMSSr6DW4olchPXkCCGPJ53UGOU0woEqKlXyY0SF3EvbQIYeEnSY5GuQ6oQ40CtCMrmD
IdQv5Atgp1atXGvA9aPGsmsV4GoJ6UpRx4QMI07Kp06PLg+SoSxDpDjnrXpMJrGN2IHcKEEOp2xS
KbgDUF0GchRcq5rBNnxDhGg2vM2yMCOqG91I99rfpqZ6KI452ukdMWyVRHTQSMAmXJGOMe7qW8gs
GAEWF6KwxZE+Gld4mbliX0Ecp05ETmlWLClKI0pJ1eIYwsRC9FxsVI/XBlZlWX+oq+okE05D+fWg
qsxpHamyVyAjB1u+/SrrzVctZOad8H+y92ZLkQPRdvar+AXkkJRKDbc1V0EBxQw3CmhA85CpISU9
vb865/8ddjgcYd/7srtpKDRk7tx7rW8J8o7ZJopBQQjiZNOAvRnNW1wSGGsdXUICN01cioMbVfEa
XCqoKVDMNz4giz74rkWfrJMRmq9sGnIgw+rdQtc/CfeCuJX26TITlldQs39ZdvDjaLE2WfyvFuYL
1PajIYG6Dph9nmV1fba09e0lEVlO3VsyzC8k7fWFodG5ZG+zKHaEQL8G1his+onCi8wMrDr5iTBg
/HfxzEcYb/2u5cRjNFSEvLppYmsfJs49Pv5HMTlY3PmUQBvZXeVNbtQrUD+6m1crOpaxu6kfYb21
n7HoxrXwvb8WUkPmztl61uI5Xd786Ep6x0u4EmlQrmzKAav6kprkXo+6DCfW6JTN2uvLg9uCHfCj
24Jk9Wh+Hbv4LzV0U1p4Xv/xbWp9mQPkDLncmtb6VIP5tNq4vxZndAnRnbKxI2Dzu9cprG7GNr+0
zl3dW8Hane0nWdJp8PWDSe4tU7PgVfK20s0/5OPdFrnwvILtERbempQwVGs+8deTQ6hveXUOCmNz
sWLgRSDbTf3YgAErm7jZDqQAp+54ERVib5H173PTITb0fVpIE45bwNJ2QL4hsnq6bqOkx2S6deDC
XlvMS1jwHPig1IU///lpB5ZNRMc0dL963dL3KnhCTIsQOtqrGsFBfc2/mbbh7NwY1V1s4/IINERY
V4DbxvocuqXBvGdwSs6cXBGlkd+AkL2dAAM08dmr3dM4E6qaADtfNRGClQEDYBC/WXN/MwS0H/DE
rcorKDcdvD9k16ZJXmYPvSRivwuY7n3Usqr08/ygB30as+q7s8iGHdNnSc7wOos1LzRoaW29qdr9
WArBx6Pwm8gjJHiWGq9NvVPVYxNIDZVsFQc3qe+T/pOyCPl5fpDO+NaKQB1n69gtIbOl2VPwXVNq
Pf8rLJL3grIamjUulTaqmXJjsXW5sVaFzoeUFahuwXpY5q9W2HcwU3ayaQ9mprFaJDu/j/5xdXji
BaQFd16prqKxVJH2lmLPitP0RAJiebAnr7ixgpiMdyHa7Sj8nzDTm0VquYeUyYQUb96JPMZlU4KO
KDsF2t16zAX+TEsMxFdngFEt9qxgCD6tenweq05sJ+lchABx1tf4b4gZwRtwFds4yaqxTqj7gYs8
xLLfZlUxb2S7hrtyGr3m0oCFrId42KSAGVZcahyNI6imsPAzskoWb2Ncdwee7AGcxF/tqy+U7+Oq
x026YY9c5Yv9VibRczSM+uRU4EILCxVMP/8EBqCCaCqPLdO7tfJSnngvv4Im8I5tltBb7XwAjZm7
AyzAGAdbKA9dzgGgdehbWiQi3mUcbpbwRxiWE4J24LW+tBipDnLqu001Zc3GBWIIhJZHh/MZbjRC
gAdDp0JwnnOU++TJEUxEt5vDlM5fD8+y1yyPaRocimIDtsvaghs0RbBrm4RqpB4/k/E+93ZSupqG
cytWftaoVTM2DTGY/aoLrHnVuOE3AafYGvKUlL6o26T0LTlSfHgzb0Cq3I609HblLfVPrAC5KfU8
xxk8zjBYtaN7KersXhBI4pQdrgjzaxErAHN+ALjAf6ttZXCJBOg1on3vJwcFCVIY5jxx+2LFR1EP
f+mUEUAz9B9tE/wbXAOwtvkMuuSHcClmsc4R7+v3Ijx4Spo3F+Xph+GRXBuJZUqeMBOsRju49+z5
bAINwnLcZQ1hnTopS8ABFC9usO29ABYmVv1V4jdQmGzxJ+aJg9ElKow4kX70ldKCXpcNn9WZ3Hcv
DxmYTNCvk06ei7gRawdzQAdhgyAlYoVgEh5UD4yjUQjT8GU+ahoB4Bq9buuZ8MPp9ZXBXa61IP68
XRwYEJXcVnNVb5rIvgwKAloPvnlRGasKGToE2++DcIboDcBSFtaBJMadn7gvqdM8CTENO/x4QI6i
8TJDJh0Ehr4luq16+Qh46mcU+seo5BLjjquvVm/tVY/WLN4zL3iBDrqpe/OIvSdZ53ZmrxR0GLfG
aVElwbq9fj1Iosm21TYZgogD14KQeTQg+oceoulCRrUZngMv+wsdsVNXErYfLWZTVOWzfg+Kincp
xfBYyMFnB5IJq3lx7oHvz3a3ho+AOqVp+40m2aMcr2c5v4X3+cVTjoM9sl98y/mrakiLM8DbVlo7
1/TAEYfmBzCcWvUyI+kA1d8QDPXa7eafVqk77XCYq+cnRTTOeg46Uit0vMkrZMORgV7fm+ylU8CS
pUE72ZQdZTB6QvclIG12JWMK+zI0+ySdXspGf1HgbAmAGrZXIjt8D6Z5kdtugKsQhDD96QFcC0DR
o0nwNtXWPK48bTLyyRWeJM2YYtIVhNAuWS+xBpwEWBogeLUCcMIAqnP/RSLfLs0AOTJamI957VPh
VO8T5dAaz4pDRc9MSeabgRjEm8yZ0Lm7FmAxehCuUvgZSRTRUYDBfgrpJKsriERupcJD3RRDsJ4i
7mMd9fe2Bv6fCXtbh+EOekJx6PIAjEdl7WAu4zXt5dMUxefIVwSh9x+5TUAn8eJvrMLvVmW/AeWa
Vn3RbsOl8FdZTtfZf5Bl2d1wsY5p+V51+V/miZ9pSJHwx9Cgl8VikQ4PjoBlOLVWtS4GeafD5a4g
SWHdwqKnSXJMsujcOtu0w/uaR0+iyT4JCF+RCfZdu9h+klD9eEFik7/dAEj27ENZMSMfQq6Gtx2z
GMNkbP7idr6f4+BZsyOTb1SbDWXvxqfu3PpWtwf3KjaErnVrbHhjm/BzrCe/zdXBhNHFnqipqGKh
OqVq68fRbwGvhZVuq2oOHQS30Jgv8nIFdfIqP7xxAFCt8qi3V6PbnnO8vjAL3iBh9atqwAzoDSQO
cdwYK/Vdwur7z1NkUYynLLitAn+Ci5B9JmSqYZkd3xL8HuvSqfYEOU1bsAG/Vq0eZmn9mSl4i7t7
v2ycdVY5hAL11+WdHlsE7GBo5XNCllvqKiYvSVAQKL6QMwzhv3WKL9zCZJd53xALjl6R2eu5r1Dm
5G+yjBnmDv1J9jUkon58ckfnnzMNX7ZnuE39E8eJu7zvnnqvVuty/tcX/s/YUpxOYdYTGOE9+C7s
9z5UDOfsaGN17ZFMWng7+V4JzbrKWklI918Zf3hFz4Cuct9iqVcu5rVJTReSUYiku2l7eVMJzLvj
4t/WznMYL7QYh9+ihpKdXb+JM4S7JAh+Wlwd7XgjSBkuUEAS4fkWC9ETgxV+514rDl0xNOQXuA+L
/9nUwbReWgzIsg4p7dL8ZMrlqevqg2PRResCpvMdg0UdjXAo/HPdVF+Rm8mVUuW7lQY3WKvPypid
qS34f0GAWNKpP8wCBMJ4/3KxzGt3zO6dqj9CAbyxr0FTNR3B660veEg9wrlXce6oU+C1ZxL3XjwY
ImmZfifzck51e7h+mHJSbwQw3bUFw8rp2YZav9Kifjclfv45g9Q1Q4noQvVSFyHFrY+JMBjkT8LI
B2bQ1Ujp3Ie5/olSIiO1E7xmvHpWVp6HJvgyqUWfTTlbetyEQyb1IfKC8FQ2fw0tzIMm4vk4jGDK
vVePeJ916NcnIRa43gUuaa5mRSSb6fozNfCbVZpqC0evjunM5fFdzmp5jBUkX2xEbESB2NudoQsQ
EKbcDz9jzMqaFy1dVvXQR+GydsjybfN/kxmBnnDEljwHOx3JmHoi3/UWD3WX6rNvoB8n8ou0isfU
EdYawBIrDbNsQZyqKyBs4zPiF7vaIwP1mooLfY5w01ZMfgybCmmr1DQKD4AwsdkE+nvkq+Q4rXLX
f5wAH0L0lx+DsywrjLbAfqqJB9SJgVkBiMCz7lLJjZsFP/690zNs87HV4Iq0X4psuUgIeSss2+xG
C+y9ZH6a8UXxl/WqEiMVZwScy6uqD79hX4WnnWXFZwQavcvjrVuWT+CG2gOFd3eWtZK7fsine+xj
49rqarJhsupNc/q6yfzrUbIds9tJzZsk4eUJSEr6KOIcKQHtk5s5ZxNsfGrlJf8Io/2sS2j07Xvj
qRu36750EX5YGSc9ABgn1wb9JK6JOn2SPer4XfXVB2Gr/C5GpURUgYoEJZ4mWbFK/earzJp9vuDc
Hu3oNpG8JjkdY/Bk+a9fjReO5A8g+jZq4cCYwGmq0wDlEpevLcUR9PeL1OMNrRjcZZEZ8P2MNTfG
fhrLGruaV96NfYrwCe84GND8hYNQf02+2KZ28pZpLmYXezDe0xeQCfHKyhreXAjlvNT73K5fVDyt
M4WCvjaZpK1v37ciQwngt+dsknxdsms1KUppfam84TC30StEvAM0k3MeequoegtbfNhxdqNFdTuq
/GdZmMEu5fQbptocc6s54LT7FEl8Gqxan6DF4VlK76F41pCBvUMWKvyshvi3glPMapLBvPNcs4ft
KI+EE/Z8NGskDABFrQdobapmNBuu89l7BphnEhEN5f4KVkE6QcdSwy+JAhVD/QQz+sZXv2bF/N4u
0yGUyydRZhQULjl/mXdYckqgCabcOvOu4NXxULpqAdrGEeYahLRy4P5t7YmDVuKpdQA+AAEC+Ir5
xpMDAC24GFD2vDsntn69kkEAtLVj5fJRY0tr2h8DihrZsrVaHXWg9aLkyL2vZnsVNvINqBhJN3Z3
HzXVO1OeOq+zzZRWwRa5WhBG/+Dn0YdzsgSnf2dWYSuoY5KnqXfV9RLcEZVw0SC72CSH9ZJjh8go
/+Kk9TZaB+fICVZCG25Az1FY8svqks82xOY4g8Kogjqh4cp0ADcznrMl99ftvm5Dymu7v49Ndy8z
MtPGGPnEmK3SUnwnZGLQcEqOtn+Btd1RIzTZRreNt4rt9K2nHxcZnlPfyc164bSyXgL/sZjp7yqv
WNsmbm46YivWdmyBrk/eqzmk4nZc6PKldax6AiZ4h9+XhvtEMaLR0JGNQ6ibyqAEtqhh/OxCZAFz
tmTnjda9LvqHvBzIEipYUIJK8NBO4rVMON1r8h5XSdzcDoE8JoQ9Fr55HcmNdRSpcXl/XwzTe7ck
X73LUlJGz35QA2Y3ryqb3ovBAJni5gHS+rVdb9d67otxk5s0zH6jMUdiAnuPjiCVIoziYSqeJqXP
giPM0JnDBM76Si05WkBLpkY+6iih5eW9Dfn93Dkp9o1h24c2Eh7bEJvW76Mgu0SCPJWc7h89rm3E
EC0CHNB44aHtwIpnmaaTgb5F+a5z/I+fbQUT8jClScwLaLyIio29cR6slm2GhCi1Idl7PzbBS+HN
n8Oyk6k5ECf6TCsWuUFk1XgN67ugZk+SatOOAgWI1qfUPvQih53Lr0IdFlz7f8tTIapNq+dnZmB3
UYly0SHRFv7qc24+bP02W8vzvKS/Ue5IGqhNAr6QqIApuw0jZ1dEjAVqYfEY098o/NqDjEv31M2A
wpM+ky7PHimGq1n2pEvWLu9DHKRbq6UrGRRQiYIB9+t1lpXBxslxy63sbnovi37PbEFtiolrJf9y
OKperNwtBCcautaDsiSvjbZfqFHq/VDJY2oTzz2PPiVBWW4yj1c5VbrckDoBmwcZkusSKiPzZ0IR
6QbE/HtORgbAo4za4fo2TpJ2HpEvzaBvreHbhP5Tu3C/YV7gvJIa7VZB1gWJGvRwCGeL+oTQ1igG
765oMMOp2pEMcS8bY7bRQkO/yKY325+KjZlotc1uflcCE70NA0KmBi/Z1nH4oC2fmV3u303IrtzT
9TVz7Vc39o4dOUxE4vD4XymMqcX5y0rOipaJDTUuzILzGHW3bgmyws9Ah91nHH07/+LnDBSTCNtU
OBBt4qXubknw7+b2HXCwlyFJDS365peG+Cm2uXvXjku8H515c10hqmaAjYSViC6k7og9YcWwIfeD
TraIAuZHk955doWgoMzySwVEbqVabNblEjy5/V3s83aFSXSxaCLw/oIUM/Xy2Dnzkc35RqiqXsPF
YjGr6w10Tg/u4QT8F3JETk1qld8E0tBJmgnyMizFQd7etNF4jsuXcWB59zW9X3Bp8E5XqgrPekgv
jG5Wg2ZwoXimi84e1h4/Lpd3BDhd/EXk63ShSnUFd6ef71u6o66F9iyW0zt0WmQsAZC2stmN7vg+
B6DATXPf098wKQHGXRtB4hcUzyHa46XyoarQNcp+B6+7Te1ux7g446XqobMaHpVpSm8W3poGOoXj
EvlTJzdZCwTTS27K5Fq2+/vIAybURuUhXZaPUkOdLAzxQlktP8mSuH7jIePRW/n28G7XEy1sc1AW
XzHnd3Vh+n0yVbsktZ5zXOm1bneOk91AZXv1gTVuGnu02WI44mUxg4eEpnC+j+orUY7zvWKx4Acm
tXqqxud68b7NZA6iJFt+HnkI5Xdsy2+ntD/HrEUU290noPdN/h6MH74lH6axw4AdfDLTQkN6pUuS
jnWd8qeXtNxoxvIOYPsopAKKh24X+PzQ65OUsLxBMvmNNQs4aYn0B+rXgTeCPYUFyUmvt7xMgHxF
O+OadwJ3fu3AQLrhS+oivXRtt3em5FJa5lW43S1DlKMD/8gyqyomFYotjIi+fPnsyZ79z083o9ID
WwT5MaEY24HOntfWzEQrSiW2y91YSA88Hf9k1dkHXdQ/i2RHhBQ8u34V+tsxnDh7y4z83oOT+Cn5
zdznrPZPjWTEUrP15teVlFOmvaoc8QK8R9Mt36ct+beGc/4kq39khZ3HmhsaUK5MBeOy8qWJt9pV
lzm87rU5VYA/l5zfZbpn9v8vjpBlwj+FBJCfxryxVkG5vPuZvzWDKNc1WwGLXN0zh32oierBhr9y
ovQXu3e4TqW7s/xxWIfXh3LEjUzISfIUui5ZbvxhLASa1v4cNQQZdvNvFC+fFRmYGNg9WsgOhsxM
sMfxc5R8XHxMmT2qVa8j8WBMf3tQcmTAMsgRRxGr157HsVvHS/HNvnUWvr673pnRBHxzItTz6ZHt
UYqPgMR7tWiCD9LbCtdlEQ1bKMC3qYVTP0EHzvPbAFgY6/lfMS+b1sl+nXZ5jurutQnjczv43yQw
XhuN/mM/GcImav9b9977SMODh/Ypz9JzF+t7a/no+2aLhOlR5/2br5ODYbG0pDkEMXcLFNphGOZX
kgv/9aN3lgP9/MBPzpkviqOV0+7goPRQx2TrxoO5rYFt82bUu8FWJ7/logZTSb3D9romn1UFgpAs
6HOlKG9t53rN3VEDF6q31+3Tc/P+QMftksruu/Bnh/4qKEFnetW2fEy8flvxRHuxfQYGSy/eHGlT
jMfrpfGT7hZWGLv6Mr7a3KOV11YP+Zg8lpCG14BinvXYrh1y1+osvrYj7GewlltiuT/9INuNlrsf
kmEL1rRcTQHX7roK5UX2QReeEGbw6U4KUiqd/TPxGzig5uV5csIzR4ffbBDHSMtHhonrtMovPmsl
820+aiSYwOgXEUaPS4BmOYUbG5bmFdAiTVHuvYtaxaIfYDNSuC4Cc+keI/ncSLmJYmBDo3vs8nZe
9zbhyRaCmbDq73Vt3q8LRS4p+nIxP9d+8hyrg9OlF8VG2PbDX8Z37uKl2g6593j9zcrF/lwm+U3W
1F73xc6vunt+E44rvHMkfx7gHS6cw/t7yTB9MyfLp5bu7SQZsVcLkbW1VLucnCjrQGHwKBkcpPLL
ou0vp+wiu/zCYfgZ6/xpDun/JOaVZtdmVt9dP+G/GL1HkcjvXlckuToc6OzlHI/jqzvTPs5IqtqY
Bm4YpalSPLRtD9Zx/hTTBNGMHaTjijJeYKNaFxzAi4k3nnqbqTzQ8Dhu4k1BJPnSNEeVVOcxCZFo
y6bfaZKetzksPqgkm7GK3lOVqLtyOpl+KDYE8yUbOx8gnLnE/TGvXy2d30FGZteQCZ5PU3cAzGN1
H9T/j7Hzf4SPcFHS/O8FQSvCBrOv//JV/0DZ0ctv0oxZ/T9JNa///z8FQsiAfKSgMoSWA2oHgsT/
r8x0UGYKpKERYjIwO1TO/12Z6cn/6oKPcFjLhYv65crm+f+UmYiHpB/6gjoRsaeNTuj/SiHkeP+L
RgheTxihDnIj2/c8eVXh/A+cncCdywkhE2hQY1nESv3F2dBeKOBfHEMjLa7VO3OIZaeuPPa2LE/g
Ls3jqMnBtmO5yxJmUlUHn37gbLUaGrc6JAXkE0qrzTLY//q0yTf5LPRtNPvQ8YLloGiectjitFte
FT2Ectn3DS/QQvJ3OrOKGoasq4zZz4kB7n3aYWNtw+Y18It/OqoYZtgoPhtaVrN8op/wrVoEiOQe
iSMJsFlXjE/oHZ1dnLaI92pqiiQdX71rG0Y2TL90VYuNa9qHSTULOfQ1w2JEpLdt7lD+a5ijuT0S
qBqUO5ln+XaayZILw+Gorlx9PWsoLO1wlFm0IzgU6YLjzPcwjX+B9M37kHParXYSDiEOnSgJL/i+
pz/EFKeOjx6wyWhKv2QrfpsieVtaM76lFcdlVlIvK/7YAc7FUmLE8DwaCktBPZSoU5epL0jpLgIX
JElNfrCtgW5/OcN/rnRFpf+QgfMupsR+qewjdNL+WBKzfLDIRbTDxnsorkMmBiX7EK7jOnNRmlcL
6Z2AxpnCsMDVLgkxeZe9IFrzVlYYwWnuCKsO42njOxe/aRjrEm+Zz6E6BM5Cr33ClDNGxcZtih8S
0TCZBAWbpihXoZnNNijHeGfIWUgVZ9QEZCkBtniWgjLeMEG+FKQzrD0N+zBm6LTNIka7U4ssM0/D
kFZEhEg97DpwEgCghf9LzyGG4/0vNmCJ6nq2mTcNI/PjLGfJF8PGr2ZwnTllpL90BJn408i5PGfY
3qriJXceHTWaW6cFmypmktpGH0iAsZ+tyU9JKyMnN1jqdlN7KeDbsTnlpFVvk4Yp0tS69x7DyE0v
hzUpyP4u7Hx8ITS0GbQC32gYTu+EKPODmIh2tdoMz0cmu2MK9VTkiFmaFrnnOAbOPsprprdQ9mnY
q4UMOIVXoP+DHcQc3fKWTXNVi4hhcrZd2Na3OeKt26b3y1090mt1hiJ8QNK85cUeTr5PlkJs56h9
SYgImvqLcxggtiyeieyxmk03IDgWqbnb9XHkHf20ghnSdWpbDoN1GlSFfkpXw45r1N2EVXcOomlP
BNTBjrNd2CTDVzqXGyss3A8/GJ0torpoied1HQFe5PAPOw8sN38o7is0aotNDHAr0PBOyjyTImHt
euO+pW1oH/WS0j5oE3IXr7s1gRkvYaXsTdlN4d6kNibPKCqOobO8Rcn85Y0jh8hiodk3+p8l1sGk
6pCtBUdAtL8iDzFopCA/6WtvRqW+gQIm6Iof6t5eHgbiIycptq3sGn43UCc5o+FVZuWXLpnzL8fU
p8Xyp52oVHuUdvhKPMWxRVeE3zNgmCs6pFGlpD3aJQ9zMtmE09JHh0JcuY276avAuoRl/aHFeKyD
ePmBDf/oRXX17dTlr5/XBxJl1SPTpm6r/PpVkmh5smCxI27ujl5ZEw1ruxQWdfUZiuyfV1IfLE8t
KCjCaNqz7ON17Y8xCOGOWVBiMW8HDr9DnUiHdEDXNkWMhMn8Xc1LcBvlhb0tYxFsZqsXMHM5AmdT
f2L+vZ2mLFiRepBslegufsfcI9PObyfEK1FB8y6TRXPym/60SNMcy3ehLUrj2JnoZQF6WQbCM4e/
aTB0U224s010XROAGa+WvMUb1S/M4K9n2Q3fbeunLfXyUrwijqYbxl1em9Aed0V/azfA0aqoP8zh
eM5bptizlVC76eYlVdlFJxw4ozi/D+vhgAz/b47np0BmBD8s9aEoxwPdM7R64Y830W1M4v7dNfSN
Hf8pj5zHdrhbDEe3WNebFJDbeSZOEmU9T4fOHv34UbXGQ1BWe+C0GafrRoZrmepnW6DAH6fQuS0T
5HO9nbkbxxgIyNMm6YmfzbrmxN62Bgy/GXTEMV5iAIuIYnCB/88WYxVFOLJAoxgiCI+vwPbZncV2
QbJOTGkepNxtx/libEHBpljaY3snWDP2te1065DEgRwK7LoaxCHqs0eUqRxSFDYB2xS7Iy9ouyPz
BcIc/chKc7j09GqGLkdUII+voofAYuy8eUOD/kT3C8MG56ubw69M+DecbJHFKuJlYA//67TK2OwS
kuKrFC51RDfMblMmpQ0D9QX1VTIMOdlRjt4AkJ44X6uHsZ2sVanh4EzmOzUTQPRrcjZjwIeWwuLG
q7wHQ4LgmIbEF3YAvJN8+U0RnpGb/SOYwJNPc419gZo/gmJdVXJ6ay1BRbs85ZL4nTKs/lQf/TRT
9u2W7rAJo+TY1uhPkSZ/BYs6yzBuNtlUZoy64zuPwMKVb6GJjFr9ZnnBkWDW/lR+hJn34xMgfF5A
BjdcopC1eoPi7SNvaF96AZ6yZfqPkr69jLZy107OAz6S+LOdPX2c9JAxK7XYIAgERrUX7HsZ1ce+
GBATNt3J8gk9SUZi83i8cmfZmwq8VXhgsl2dMKBsZn/+50r9PkSg88JgmI+KAYTtpQ/xJG5zpYqn
LnQpQtwTaM/q6PC2bhwbvKDZ5jpHTjr5hIzFFtlZiIrAJL5mywwbEGR/Ww35tilzxCp1fyjmrN6N
S8fxz75ODZMlJTYzvs1zYVMr8JkaxQRSq1euxP1A+Pu6YK5bD7RtHAG234REKYVEiLgVAowIFh78
RPE7RRV7KvN3EnTmw2SbL8cOSQbyKZ96giwU4wbtyCfNGTpAFLl1BMJRhNwrZ2asG9cPwm7vYmWu
0+30NUQOuwYMvjwpOoWeHtBR9HhoHWahQ9zQMOKZvtL46B9xOtxMY4vJvy9e4pSWq9Wm3T4k2LDs
9F/fcj7vkD3uqbHWHWFyS+euZr8r9qMmpldkLZ65ed5b0l7ZELs3XmlzWUMWpb6SPomx7j4b1U5L
8dbniANowhB02+QnETK7+w9ILZqkrjTjOkqQH9pd82nX7nZO7Rw2s/5N89TsfPvXiETQv5xpAdNS
JOFDrlpib27MkrQM8Be9i+v+k0gLs4OI/C+aOad1C2zX6iOmIJtcZi6xDfQeyPbKnWhTOXW9ruqC
fVyjIIzrgmK0DeyDVYzf0qMnk6bunarUp1hC4s2mM+lnP8WogawVNtPDui5XBqowr51srW8l5WOn
UZnktf8cplO5GxxnoaWUobey+594bH7yq8axcVgA8em8eKrSp3m5KvjETuNC6pFVAt9EzXzEafUm
Rf4U33Z2PR66oKM34/4VITHJDEedtOHBFfEl9O3N0pb2xrPjOx/TD5HaCKoCoNlxck4R9kQ6zE/+
WB6RUwIQcCUtCjo3A0DyUeYPuWB0xyk69NOzWbCCpXOFXi8It+NCCnyd/w09CRqIwK103Sy+OjBH
vS0d5mKNo2nmV/JBt9G9oOBGTTrv6yb5wm0w7Ij5utQFwceRtfOLZTuximbxMK9bXFxrlTufHVTp
jIFA0Ku1SpNLEpVb+ueMNnsaCFg2RfSvHLttqZZv0xf3yraOdubf0UUEFuHQJ5UkwMad+AkFzalo
ib6XFC/7KE+JrgStxyla+0RdFd1ysRQSCRmk6zCzMoaqN7bby1UW4O2Z0/6eJl7TsLfUHKxGBJE+
+szKns1uzpeXtnLPBOrx+8e4i2oIagi2E0PYApX6f7baw/gr4eOlBmcUtb23jM4qyPjHLGPklD2j
mAp2JoqPeYStYmrjSxMtn2PMsUnVX+jbv/FcIX7Te1lJPMuS7qbVpdzMyv5klbzMjUKhYlUBxwVq
o9iXR7sPP4egy052/FnnYrope7cCzi/ZnXT0LYkBIdNkpH6PN4it6HWqCI892hH69OR+Z9c0c7bS
0UuHDV/81y/TbWlqs5+LvfEsZLwtKwEHs0ebfX6bg5IOgpKjpX3N3PCzDdY35j3MMrWdIF6i8p6c
+atkMLGpq+XJw4PuFBZAv7bDie66h1nn6cZBvtxqvrMpe5whMxtoItAgN/5Oq+HFYLLbhUTzVA4T
J9qhhGk+67m/a7POufF8ryGoCQ4su+h/Y+5MdiNHtjT9RCxwptnW6fRRsxSSIjaEhhDnmTSS9vT9
MS8adbsWjapdAYlEZigUIXcnaef8Yx6IJ2D1Y+Xg0cjauxr2iJNi38zVs8O5KVCZRGbPZcBzgjh7
zUtqangoUbNL+N5dHMOxmimCrMnh0eYQgHuEu3gtiuEBXP3TWVJEPyp4aVBxXRNb/upX2OsxmahZ
jxtK2Axe+MhKbMrqOMSZv3OXaTmgiW/y7s5wEYFbs0B5wOPwbg1gMcT8ht5NPzcQ67ro5e263FE/
AZi9rD39c9Zuxuey64zEPw2Od2yomt45wzxxX4jsqKo6Pc29g0k+6AkZkHQ2dVL+re3EBZeVVBtr
NKPFba+N5dgjYg/LeEkjVMgMrz3ZeyVMuK/7RyAwpPpNf9LJDOxueUcz4D4fhXUda7wUDkjxzl69
H0D0dBrvRgTkh9lBZ8gxA+dR0p3Bc5+fDFV5fEv7SbHPm/G2WnA30ad1Xs2sOrXguvuVbUugLUz7
Xy66c163gEVIAgaWxbiJ7a1ZCP0BQl5qUfKA6bvrn7yJebSApy9y2t+T33GgHLiz4LTocQwtX36n
tHMyQUqyzTla635LNwAYtJbKwJ6zfFtZ+jYLthOKLkH3At9hq8YUpFL96fQcQBPzcTi77h97ldi7
gW3YoesHtDIDkx/FKUK274aC0O5Yt8rpnLdYboTA5Lcw+h/6VXGhV29OxvPD623oJB1Ss34qzQLs
PyW+2Kp/4gQSlw/v4KmVUa3CRZp17HYKh4Kx/jRlFXZ+aiINRieKEDik9KoPhZ3/CXJnO+faD6sm
uGdp1hOeprPpJfCm1QBhlXhnq8vkru0ml/A+K7JR6d+mFVHyFCHnXJhpE/yp3YAMYXdoXmZ/hK2w
WUqaygbZpm8+CoSOOaKG7yRFQaURNZgzqxA/NYaUokXW0Gz/5aIcF/V6ndhXOGKJrVyuUpflLoce
wIUrnxUPLrsYAWxMcaaa+ZZCEdorqvjH7J1Hq2J77pbmnf3wFHSTgxNMTqx9CYrH8qUuKFzolk2O
E3fvsL8NIwQA0ejhXKHa4W7R7TfeAjoLZhdRPYJAPxtueBcQwRo3U55yPi0Z52zwgo7YxXgTYBqA
ERrYrRq+p+5WJJdZ8dVVOBlYipmQ+/Wy5NVFKOOtrEA6kMfcBhYP2UGSpuJBIFYoWMucWDa71KhW
nLepf1QFHABPunQ/0J/dgvnQL4LGnMf3Oz8zIj0aIRkE1mS3deOIOGjOmgJYOkbzE9f+oTEI6SR3
OTno5ZN65vm23ebTulPUIvUnen9CPzPxciwFMSZBuq/ErDkjCxF1GGLvlfoiaBzBteJ6S7Q6BGtg
H8Z6G+zSPwGxzaAZ87Kn+u5gmx1JQ8uP63vtIWV42jlmesxN4yUpg/aEJ6aw9VkbNKrNpUOQ6ThE
geddxlab0WChUqu6x7Y3zWvsBcBaggDQpM7geushnOLCvdBkd9GO9afhrwwxt+w41vgYrdk6yJiW
4pYq2XPiCzTBzehtE3u7v0kWXFgq2WwtiG+xS9n4WxLSoXXqRaJ0xl0+9RwOkP7NUv8I/WUqe4mK
ciieEkn0ovfVGd18HHOWAN+sOBML3CFBrqNCxS/CoccgjbPfTpo+VbLQB7/1s3OOWNVefISviOJ3
Y9fGoRMc4j5mNuZ9oGEO2yKlBbv4BiBJArVkejcDlFLvhyq1YnhM7E4A7mWwkOXHJBc6L9r+bBqs
oZt7dT+lyOObUn6sFteSXb5aq0fXo9YgMfyUuSXfWMEYvqvzWJaIGCaHAxCoyk7Nfm8WQ4tCqrwp
EO8FSDd2pjJeLTvXWMDcI9aPGo/dzSzT787y1V09/Z1myNnWz5+dMa5QXdiHlFs9ymZys8qGj2Pk
camyBHPHfVkU5b6ESiEYa/ZowZAzVQ5pOn8kst91IzuEk4lf08Ar7qFPdqlbvptUuVMe2X4QsR5Z
uESEGrxjJ2noownM5LkcVpsf0auN71r1cTSVT5p850i3OLcMGd9VOiWiJeAstfWD6PrxoPz6d5YE
31nMcaJxZ6Lx2cYxIMtZo/hUlc9Gge4gk2xP82AiCGuv64pQKh59ikHwb9JFKMKKDwjHAzEB5vzj
c4ZIlig/qU4O/SZrAKjoKqw9AVnfjsNfRhJ3ewqqeiuZhz5zlgF4Kd47NQcvB7AImfBfyjV5F1w9
+6Fa/4yd88Z1yxtSBeSvaUTn7gL4tlKsEScUfMjhfWKoC0CXwkRWFJLWH0vNxdjgIMtN+7eJdoRn
GyK6gGnOQZBZOfteJ28um52dPrGBklY2sWcOzj6o3SqkXxSGTZb3sWR/z00O3FXilxjxDWYMQGId
5j2GY8QAdZpzZk4fgzqyPuA+tye2Pd2pyOo9qlHqtzrGGkGHJXEF6bDrE+e3bTB8ME67VOSseOqN
Oym6e2Rme7hS/B7ijhUHT852ncoRSz0EGqJNxrB2uAyN/HEM1nExWlMUVNN5drOJ8VkfcgqCsZGR
bJzP5c3UJnE0294X1p9yZ5hr5K0J676g2so2va+seCF3OwstycCwwL+3GKfDuDbsKGUOSZL58s+/
cr8R/O3K3qOCRnGX/S03BKazi++4H2KkE29Gyx+MV5/uEtCfJAD2dGdSAaaMC4YqtWCR0aSwGlUt
sQ1GkMS7bvPApMTXLxLfwtgcGrfgQO7mq8wCC5810pqqtt+D1Xkex00aZuBQKbn/mknKXSreENMT
tubjHJ6dmukhuBIi/1WM9hI6cSt4OLbXjvN8J4vxJQvm53gF8KncKt9TDGq6hD1jE6KshzCIWPQ/
Zo5Af2p5DYrZthk7zi1mCURjX0uPDhKX+z7JcdHlov7skIeH8eRRj+Pd42OmCq/HnzgO8iFV+XNm
YJxm20eJXjw4RfKIXOcIr4SCo0F04EsuxtCpYsoOUS7t5Yie0Bt586kEN9WAi9q2dqug8aou8SXh
50hsMONRxRex1TWUXUbbnjDMPdB8l7k6HPtA7KJyDaq9r+goddrgNPry0W5Kun2U5v6xjFd6KLjf
eZrpgA+rrTF9WGZ2syb9TatrTaIDI3yFQ6wMhleNBCIx2m9MHH0YLEwiA7xVKxz6Jtrs2a/TZ91a
lyEpnvOA9232DBW67TFQ7t+pmY6y4M7GwcmfWCme1+vdP+Iqt1ffxAlE48BMuto9xqw3YzHRjLjj
h+9XV203b9aABQuw52MuXHtnIGtXgsl1PhXLBOrU239bgcuzNfwwZ9ehHyl7nIo8qhKZHQU+BhoH
F4zD+pC4RIRjWf2dt1uwUmr+bNCBC2C6yx8TD2jT/UfOJdhHY+/Y9vLDrHIC/uiTx0q977zi98Ds
VKNR3nlONXH9sstBmpFEwSOnHsX3gvPpYZ35eOkY/Yo1VldWNp7oy9+mWUAu2/EjLiH4XN71OEGV
jIL54A+8acNSoB1yEO5244sXP5lMMZgjuVJHkJGdiKedytRPJbZnQWpDIvrejZ/C9LQBB6HnpNHg
87VkzV5mK70UuG26La5jajn2HFzgK3ozXKa/VynzMOjEJgOgyLW5L+UEepzyVGWg3KvMscO2FJ+i
1CfXB6ZsOTcQIOKwMTLg7RUZm4f8NR48NMsJTJBZFM1h1TQQ8UEzKz/5ZfzAME73tSxvdP/HsUo3
XILi6tOaxC5uc52ib90juLlaLb5U7XybMMqggLGBGn3rvbPGg2f4LZ8dogI3eCQvQWEHG6ywp2fH
VzhP07haKTVsng0z/0jS5F6gFNuPK+eklQ8k6ARIYgg5c+tfzcQHTOLWD7VzPDVavmrnrOFmeesl
fBgTpZy7VZFbZqi/iKq5KWYOVDM3boMx/xj9Bz5aQuZGiy6wHqOUdtITSOYbVPjDv+4fp0r37B5d
kMAZdPV3WaEVRFeZhUPg/FoWzigVL1i6rUOeclUvA2PRUDzm8qdPsr/Fio8pxuTidNnn2hYXYwqe
p6T83VREEDBv+bulns7MFtMGSCDDTHYEAMTcaQuKWuaeMeVdljVQRrItycZHkyf3E5dPmNGjto+N
8k7mSFQ5uSbGK/su8/173GLU0vHWrmWKVxTskeAiPiyYUBq52t9ma7yvluvsFVYMlnVmuzIh5W6l
i282qdAycNFSYY6CQxK4s13XouOSoDd2Ft2NqeVv6j65+uAaSPbPLkvg3M2ld1RlSVoCHweVoc2e
yjMOH3qYAzri6IVZrx3uReyBz3TTNShuIddKPndrMf/MzZAzEjvL3t2uBqtbzpAFe26e390MjdUL
FTbbAjdjmG80ry01ckw9VvVUeVj5sJ4Eh+AlTsfrOHAnNSON23jlPswFh4QZxOkhLnmfZ55WIDPP
BP2gywerbDsOI6KVaJxCn13yK1zDpXY+WZpZ5qkgRAWXMkPRg7b9R+Z7X3YsYXcHnvDWyptT40Ar
5xeFn+if2xXW2kbitlWADtWzhEL1yVpqfI8aAjRYRVCkB2cYThD0Bsk5FBookHMQKBqiJT2nAxTY
PBvfTcn9srgNasLeCGMatZH0lkdtIXzzZLDsCcqyDpsXkq6b4ix/e5ShhJmTvnVaRw3bWdjPaoli
WT62kziu00NDPynPseRXFWPqSv1vs4ifs7F7EHZjsgVBbzT88Nlg6KhOkyhreP1uwIpcGMmH7+Cj
azK8Z01GgGpifORDewhMyVWrxnOwEouFkJa9SbivhBhhZ8TSF0mzxY044GLtYvU10exmwjscarG+
LUhejYzO3y3Wp0W+OObOMZ+zx3iUVzeYD3YfFAjEzFNv5C+Bgjy1tnYz4wuk4qRVfj+ztIwkYuy1
091QK1et8cMgmbFtXx0Wptu9l93bCki+chHBKnmb9fImUPE9bdzXuuc4LJa7IcX9lJHDIcjWTI2b
HtPjlTMMY5X7t5QefmlzpID1d0nbYrqmXsiM+nvKNN1wkqQVpjoN9mMOWHzslbsYe80hqJ9E2RtH
r/BPVu+jcw1GPmN25tpuWRjLTOMwFWDvu9FIq4Os1BKug3MHdPXZw0vtXS9/pkiwRg8KJDHp4A/J
e8bY3lt2r9kX4EMNXLKA1hN1FZbTHf1SHNx8/K3M15n9fmdM7b3utxJi7X84rTrVFA7zhpYPy0xh
Z2oCd7jBwt3JpJbbk9hbWEcty36wqk+0GAxyXKbcB0z7AZVOUlFDRGIMrfE80OkQxpfG2uOTB+Bv
2SSuyJ/hrd/7hCLMEknJiXiQJ3QEN4bR3AxVxYNyWBNIoCpMJ0797Zlr+oqHb+a/tGgXmpTCj9Gj
2g3F+Hvf53RGYKKKhu5zkQwruGqoc5FxRG0twZcVXHyZUQa44GqOtE/yqf3LJLAoko3JQi5Uuh8t
Cvboz83ooXB44nWpg3K+t2bUpea9l0xnQ230Zro85Ul7aTWgWbe6YZ2Yf+opZRpD9gfIkeA+YeZ0
G+Nj0BNP1hnJOdAC6tVk2bGDnWl1f8tzEHzH6FnoE34ZYSPXyq+sJGggs8v6YLI/uNIivabbIm7c
oCWDmVndjp3D6vtILZcoMRROhqolWtkhXaSZ7lbpcDvWgjuAxBe3KkpW/LKPKvWTzdu4G8Ncdchv
OcPltc77+lCBuxBOq09rwMPQGeq9P28VJ4GLXJwTpMA07bXLa7ZmFi5VcgzSsfpXF+f/KEOLsiX+
+a99S/9PQdN/Lzfx+LfZggaH//pH/S/M4rL/v+V2BDh/4Df/986m7Rv+JbbbYgsDM5AB3deutNk9
/q/Yznb+wwqEwy9TUhcQdvifnXaez5cspHimCzJMldJ/iu086z9sz3eIpnIRyCGOc/4nYrvAcohh
/PdIKxNqmf5Eeu2g+h3LcrdSp38T23UkB6Q42TyalEy7WqBxn9EDBLcwUPcikN3Omel8FqYmWNmo
H4PS/tLZTEZvQNVr7hVXxkQqTZUccQSQqFviiSb4gJydHhSZVI1DS7C1WJ4Nsk6u3mychKAIOR4f
ytUn0Eg+2dzWYeys6KhqArl1dl3pBd/5g2vttGd8EtS4uQk+7cm6LBoguQGDkxjO9/6A29RcgudB
j3SqNDiN5jaDUrDJQpLtjEvdIf0nR5vn2wAlHoypMQtgE2t4owk6PWDG3sVYdxsRsBZVYxeNHXdd
v65EMJvuPcXUdYemYkQ+Xgbqu3vEmdrj2EQwa2f2qcFz7Yg5Po57b87JHxwOeK6IiPHH787Lf639
8DDXn7M/kSjgRI7lIaLy7IFEmSayTPy3qWNFALwXZ+a0GTah+TQ7Jz1t9HnFLGovF8cFMVDV6+j7
qJ8G56bpyNEwXcIScBosBXp9SdDfYHKaEkR2SRoL2bj+KnAa5FL8RbhtIEaifRDkjMBla4R+yeLk
PLfN2/aJlGX849YQTczseFTd7NIngCM4nf+44ooe1IwM9Vpb+ufdNEb3YCYjQJfaDSs66Wb+sfAg
hMvU3zft8NAL/Iet/TCnFICTaRBHeKpuGjMKxrg7dmnb7WrihkihWa6vlQJFrS01EBnBuhMYLwQ3
sCgz7tscDJNnhesMlgOf/4bz52kh2SgN8hgeV0OVDMsLO+Upz1D1L/xG+qScl6WHpnWQ/aP7MSfv
g0iO6eT23SVbwYEmrLFSwKNDF2yUpPEAf0PCmb8Z9hf2va3zPIYZdUAJSgxAcTw8IGG4cwya0Jf7
RtfezuiR+iwZa182J+I4ZPlXGws+UFjZONOfhkjuMWyu+2mm6HZsqs/Wo3jdSx/qGdXB2DHvJd2M
rM9TACt9imPDDW6wcSZMwSOkYnJhTcnCqWpkGMvtWHQR5DkzAegGU0YyvQpywaI0474rU++3E4t3
i6uNwmkzQHmI3NGCDjGRZPX512Sd1zX/XvqEPGo3+dULnNwYR1+sdKS4MMPprbS4AUNELOQTFpXM
6L9T5S5AZintZVMGh4UIP2cBfRzS8WSU2JdsMTekZ75a3kwmXba4R725tVNoMpe7viTsJxq2g1ul
nt7PZvbVeWN68KZs4JQ1MZGs/teqCnGVVB5f/T9rkLk3CmXqBS1UFFsKZcFAPqqtDXloVnMPxOrc
m82lySlPdGyLiNAU+MkMOgbgw0iuzkPfrw1YJk72BnrAGcl50Fb9qJx6iLyWULa8hH8d55TSuNF7
dOcOGo3HQGo0SClW58X015kKXuB1sPhnUskH37mfQB6zopNXn3SfxoP0bn/wjsb3UGs3S47BjvUb
wb/7xjBvRmqYroaxJtcGEnrV6/zi1+LXOnb0ATfeZ6a1dxFeEZFk6u0Le34nHsq/mjr2cAk7wz4Q
aPStdDauozOJExfsGc3ESBWbXC5rbu29kc26cFwCWihp3JksxHsvQYxVGI+tbJsLxHp1L/vuABSR
H+0KFXCe9HuyDIwd64YZjvrH6yx9bhGUVUBE+zrOp0M33/YNYj6v6fKoHIs8NFLEL8iWO/iq4q3b
Lt06614hyj+Qp+odqojNnYtRf55uYpVTZYHDre71dKJMPTL9sj90HiN5kVOnafUvKUVyDIlHo6lu
munRi5eWJq/RwVBe5fHfWYIqqhLHH0Dbthv1OgRjPlj8jv0YtHe2lQYnUhSuw+q1e3+BQ5HWwqLb
Ou9CQu30uY6PB8G6coVFRElndQervwSSJ3fpgQAyw4dCp189WB2VnvptznsegFgsRMb9NifnZvEY
6VBtRWmvz47bBIz69IKreRqIrmzQKPd/srxjj02c9eiK6U03y9vakTk0eSagyFCGE9KoxUbLZVvS
QbKTlIdx7d/MueU9wPPX5QmGDvxLHFhm1FrOa9L52TUeGbYxst9y+N01hJw8reVnLWZm7KCc74Rt
Pc2Zcan4aNG8II6rLGQY/c75bAMnOQ7aQ7iad/wMhjGHSWdP52BqTsj9SZyM/Qdp+d+0mSlnCc6C
jzowpuq2iiVjsLJDwtfIjgdBK1JwduHa7X2VMQZkXfHaDfALiWT16hznNDSYSfHnTnvvU9lTEcbc
G7VWdFXn/F9F/loOnanq9zJYgkM+yeuAyibycAETGEeUhGatmPIZFWtV3Np2HRw9r3mYgnY8NbFD
qqRYD9KweAKua7QM3vJZHXVejp+F7InNX0r3WNTVcwUGeWQQJuIfmJqpeyVXjQAHPQx679jJTav6
9tz8MbgArrOlwsQpq3skq17Y2eZpaVY7nMhycuOkeoClOAayJDYR7ezeXdOvWakEB5T46wsvJklj
ujhtS6AzelA7zoMjzMTvuG/V3m6XR863hUzbEfftBBguzYlaBIplI+SmYTKkwz72zQMn8nDRFqcw
SMfNANZlkl21D4ruvFjz33bjAUhnGF905zzN2wvyzJg24KSnKaAZ7s3Ms25r2nV3MB7vOT7cJvUP
JUcKGgcIO5QjPxDUaCjKP8q2tuxUVppaJkiPm4tsFbnBfrxfRC4ursWuayMrjYYCxL0nmHXf2fGX
MFDhllOgrnFNEM1AvN6hhn23Evub593vPjbpf9h8dj3gBBv63g5Gn46F7tTV5WvTNy6epK69BqTP
We083UFvjGiCsD6ZIxGjg4vBaEqGd2vL4mmI3yHvGYuGUT+1QtAK4ejuTCTF0cpK90EsJeiwrqhU
THJnL5VNGwVZslv8TRm1tT3u0qbKQznhLig22WrTYx/N7mblYJ7zO7Bww7yPbcS4I3QBRnd9nsC0
1mLpuM4n8qaIuvanh0IXhEwNcm8pBrtq+/Lk2j9Lga5BruZpyoeD4dbL2Q0q8GnbWw5j2hGhQDQ2
J286XCxD2od89ZkbNNqNzvTpcr+wraLC8tYXpfqVXJ11kx+GazatnPf2D+ZOZGK6I8nCfKwXuUa2
qBKOY1OT9Fl8TM5C40Zu4svNN1WB36ooWODPRUI6yTDrk6rmItLwYzyPnPPS3pfs5PcMZ7jiiwE7
IaQ64pObxSkPre6HG5mYUedplLeKKmgHo7Iqs/QBvgz4GaAxc0lybhpxEISQX/Rqlkdy/4Jo6tCg
dmkwheZUqgMySOIMVg5INX5RQAzrYcAcm93mXaVXxSJ+BRDcdsA3AOM9Hk3oKdAY6JXOw/Zl5ZwP
6+AEsFMcnJphcOkX4Gr4eH87YcrF/emM+WEu6puk97fki52nijui6z7nyaWYsYddgYAIdMQtTqjh
5lcNvHMsK2JH8neR3+osjk+ZSfaYlZJu2iTNXmY8WCESS4hojgRIYB56Yx+fDQ8kdFo+dLxUJy8z
TtoOnKiWvAAXQwkyuz+llanr8uKutIqQZJVGYvIefbK0WpF2R6ExC43Z+jgHeIdBvIckyy+IUJ6S
dVwPQ+q5l3aa/Ih0tM++adPQscv54IySAE9KxHN/KUNs2X2UjRgNgspCzy76fadGDIwkz6PStg9z
jgG2wTqsicbasTISH9GeiOM9GxmqZ3ud8DmnvrwtjrVK6CAf2iXKk+6hrpvswRqAMDCnjAjRu0tl
iPqyNIh2xsSimAIZq53h5rQbYd9icYiMoSQnCJ+zg2j12BQjTvXByG4qBNFGSppflSIM7cuJE9km
V0NnJQx/fT/BHBxMhXpGEwJnETxwbBNE+b09JEfSFknex6aJETw0HXq4TSQ96MiyNYyr9E6L5SZb
IAtIP4cWU+N0m2zW71ofVsccohiMHUVN94dU9moHb4PDXcg7G1dq2NstHCKXGh3f+oZa7uRYWNWX
B+61VGiCwSXJRD06JUG+NJhXSFTIaRtba68wUO0S13jOvOYt3lLMTEn2lJ6Kz3xY9iumCR67KPIK
QleckTUsVx0u2P5X5Zn1IRFE6onFKXYde8FeNwESuFAVOPQpwMxt+752i+QYDyvTHxqyABC70938
pLUMbW8EXe1sK8z7hT42Ob4RgADS7acfU+8wk3A5VnVnnEYP+cRSpC55IONL1ZjLWdLN0g+E9QT+
fkjhQUrbwI7y4rF0ABl6zJ7kXREf8NgSerdLkW7vlKHuMuOgMjlHFTs9dH33kpfc93V18Zbkze6b
LCyEH0QAxlGZEPJYmXjBCrO8N7ckGuSlwtZ4QQXDrSPxIg2iOlmxf/QL4K6pyn7RIs8nji56toNv
A9MZ4yWSPAvRn1MWvwM1kj+jn1O1vo8xMJrV3q51ezDs4sajwr508DjL+FXkCP+mdHwSpmS7w//b
K+ey+g7dqi2wdVzfQfCSf/aPrq57GxJnAacwjv6MdnqyynBdN1c85HBbIDJjzC6m50x4QajM2dyv
UyrhevMEcRv7V1bRd58SOKJINDRKGQnOwrx0LqVIUu5TjMlJQhFsib8lFes71HS+t4eZ+br0uOVF
tFJj4FsudL77ioLu1Q9gsEnP1xcGxnMzIerpBKF2hgWb1UjE/XnzMeZgtmW9+HvyHdylmnYipyVZ
VRwp1vKr1SRFOY3NG6qqN1+Q0N1a77O6SWeJDwvrXsCGwavL5MlUwaUR1Re3EAsX2lKgAgQGDPSn
f353k8/o10Yu1cycJgBNRC/w3+0twhVJdgpxFMM08R08z1jOayhccvnOapLVjTHMRC2aRExgt2Mx
RFxnLSmLSbbw7JhzRkMtJGL4F9dkIU9FgO0iHkh7owXNUtVdnBnAm6X7bk4ZAUjN8G2Jzt1VOSDQ
MBODWxMRPoy1fUJv8MyD5egp1ztm6BKLWHukNYzFcejBpSRw9j+qPc4CdffXrtQdPur1AaC8KOEH
PVFE9ZwsN2RvXmEeCO4ktbaxEAg4A5YvxcsMjAaJlHtv+qyDaYlhpE1Uz/e7j6bcaj4ctR+n6jsg
via0suzSoIoZDSiudB6ZeuMaeUz32HRDfUnl+DjEqo7Mqnh05upBioKwgJF3ANYUZNrKonmycD61
PMSMqMnq8pR0674Gg98FsUNNmun8bgtZnQwmt4PplfRr2/Jv62Oj0laPfnjJk2jtlXWR6jsrpLjT
hnXyCjjq3L0dFCcgtpY/MeGTfE9yU071bYFRfbGzjMsnf6nY8HZzwvK0preWld/Fnv0LMQSMSCF/
4V84TqRy8YSZGISYo6nCLoBsQh8FHN7vQMJ75Lc5pquywjFmQjMf3HlFU3AlLZiH41qWIUT+S1Jb
PwpvQ0xCgFs0RwZJcr84tSb1m7ujirTbXWa+QOsG2s6e3P9GW+BoH1BQoFFFd0is0b8vimtLCEWh
LD/q8+BVkJfe41JMLQeR4UqeSrsnVyNK1wUaGId/Q55hLRVRsrZin3CjxlOPThy7cCoYxoqtNRGF
fb8VnhHEBTJGGHNbnxuzpT1xjLym2gwlhBsIInbmcLCHpxwVB8o/Lk7d71Va35D8TDQXJlrwugWd
cTKXfWh0Fsk4ojk1Dot45r7GVXsRAI8n8qbehlGSSDZjEUjqNg+rhLTQSlILkAOBIfLzwjUh4INo
Z6riUD+Bw22HjUVp2dCIRxbY9M51gVDcecRV2iQPIsuaO9MOruVUlfez0T+W7RitvuXfUiyCj4MJ
+up7+mzarb5aPWsPeoBkvnUyFAfdVJwILrpYiEt2/HGw0XjukILIFAe15FKu1HGcJLJEYvhDTyPO
1ln/OWEXOCyCQ6kM7I8grpZnbyHNLtd6j13B3Vu+S9Jcgd+xd5doHrCHjjkE6dQ66lKt632e4+ix
syoIdRk3twC2cI9WavHoQPmxOXwIZXtQdY5HBXAXSLgivUNlDOXMJsHgf6RdrW7K8SoWlDn2a9sS
cj74y/08kcopEYFwOVDul/s2a8oq4ksZvAJvEzDkpe8oe5H92MYjphCyht3qweJY5OfEgQc2fcht
3vzJxYLkgJcUE+vtqn2ELUOydyuuCJiiW2HiEdHNlRjzVxBlDD0K8K1sDTLWq/Sc2dZt4xPi4+Y9
IdkpEvWgzZDso44rh7vKDYIo0/GFt8nfiMBQTwlkY590WKgyVuuaNP2mlRe56lOmzGlnI22MNKcE
+kSOK3sQrB/ufC07pMA50vtDnzvxvkYVhfV3OKHZBCJMCMqoFx2Q7IAo2vf4SP1iYG7mcrpDnH9N
yfviAc18hg7go1HVTcKPs+cSe+abcQq6CRvGvBKW6nqYm4izwrDpHP1q1H+Moboz++q5g1q8NRDV
VEmfhp6czIPO3SeVKlBgqVDrV8e+8OTB1B25cVM3ETNeXYOgHe48t3rpxl+miYLFDIxro4zslJHK
ujcc+1RX8XXNmnpvZSgcYoRlxZYf1yZVEuniY1Ujdu4Ml0jW0ZRkcwLvUnS8Qgvs9FZy4AUNt6bJ
gG2D9CLrXTDWBdMM+EqYuyPxerijF2n74hjWiifOwukBDunHy4X8vRRBJtaolK0t9IlJlllMVrLC
RWaNkBPNcp7LYXqIG6K01tELh7p5wK6GkxYbSeij5i23HK4mm47T/+HovHYjR7Ig+kUE6M1rOZaX
qqSS6RdCZkRPJjPpv34P92GAxWBb05JYzJtxI04QFQBmEuMDtRDLVMr2Y3aimznqt+Ym7W44aGiF
5LFZe+vVvJnJxcEjiI9CM36xq7z63ImLwfrTGHbKaB4ujm3+Mz1KlZYVY9QHJ7lcWgErqj1g7gtZ
lP44yfFbG5t7hr+ZEKHGUBoEbiht7T61bDZbaUCdQvPZKfOjqqhqgsqNuueSiSgzpBCZYhyIZK7Y
2L/Cqw4OuvUcmyMjhmUeKlvjVTyisMkpWBdpO18Kw97r6ZyTaa/87Zi9mr6pH56diTGYa9YT9VL3
ooxPfYEBDIfs1eDSuxbC+yhF/4etzFjBHm02iOkcYqgD9pSqgxUDSas0al6cOSNH2bdIZ2mS7g2R
xHBDZ26Ps54cJcy/zYBlacsteq3lcO6ATj9GD2zcwP2W4NNFDt0diDF1sLlzNSU+VlwKEOTtyV5u
evqOXhJjZ5rvcsxvEkB+ZAn36Bc14eiBcUwgNnLukbUL/KMoonRvgbhp6kwDrOOgIA30gdRzu54r
GTLK9bz6WnvvEHvGTyM3k1/d5YKDGkxrawSshYRq2LGX/5FQOvX2MXVN+BOkj7dzwuQGb6jfDPnM
SOj4H4hQXAApvigb3wvTQW9Zd+FoTUjzN3y7atO0k7t1cmAKHX5Lv6Tzw9ralYV7PDjKggWHvQB0
uChSnGnHct8M2b/YKKha98TRZaDhTAx+MuUVe2aeS1+2IixdepoGkOHrseBJL9LhKghKLFCYaBcI
OtTwbTWQJlhqgzhIdqLiIGSpdanw84BcEId4CEgYtvrONnIDqM9vp5cBF95IbqwY3ihOUR9O8hYO
0Ve65LHYyqdjvVoUNc/GV2JSU8F3qDPLcEfBr/Y3zr+Z8aPqb88nL/fJvJSXVzd+b9qK6JSPClcp
wfkp+bsHWh7mxbuXp18yiv0N3N2MuZVL7GhmzlnX53c6XW747AwSmfJXVbG5cspA29ROPMNWcB91
wOdbJ8A29VqLWmsIvnU+0jW5iQ0Z9p0swTD2eh763B/i9hR7496o6CpQ/Y9wqn+j03ZrrzM/Fnzc
7j9wBE/dNMlLFlhsLyocLqOWuKhivdhLKT6NdB4g5H+IxXiqGTGakCjGvZlS7Blr3hEkJ7xBgxSX
a35jw3DIFcRWSIQ1ZKz/hytL7tLB4+Ix/votQ3PpUoFAtYpgGUqoshfCAlPBsVvidL+Mqdh2k/nO
E8eJJXFtk8j+zL6QebA0OTdYaz9Id/wc7H9Tl9HogvUEFvcq4cyDoTZvekJw2B29w8xPJK7r4szr
hJT+7L90cKgrL32pzDI7A+KIj51MMKTH2hUBnd1LHD/MIj9Nuj2zQEn+moQ8i6MA7o6Kbsyhx+Gg
zXroNe1/tVR3K7evlVPTKQOnvlCTYO8YbEvL8I/wAO9F1SxYjPgPffyV0dja1UROTmAPtzhog73q
8Lf2lrjwPd40BuRNZ1q7EioCyRMSxDrtPQoSyKl1WXyh+Ma5Xf3ErBvrXJzHMWqODgGF2cfnaTRP
vXAQ8HN3a2mYthi59kMPcCawcQK2eF5KpIVOHx5tMHkX03Yrwkgto55ey0ufwoOYtcghVtpw/3S+
i2LuWebgtyty1rhVyWst0MY7nNh1PQBzd6E27AJVkovJkgk1cDuUPjkhNNbXUcGEMoP9woRB48Vc
pCGlLJBEUnTSedFQLk6eEYRFNeG1wV9lj+AOasUxNqZY+e2G6Ebu3SJ4JyzVuJpJtyiuXqFfCu+1
8uyYGsFcHtu5eso1Xz/UCbVNHcN2RlYQUl/Xb6IeT9v/WdVEBKt/iC0Q2srQJuxV81U7Oz8P6Rte
p1XH1cKt2l2R0EKalGT66VAe4wNenFmwNBovnlLIP9HWyz6K4q1EJW7Me9JZZ3YGm9q624jCLns4
DcMoJEgSxwn2owFcACMLoQ1yMiwq3/L4W1l8jhh4l5NQsIk12NKXgG3kUwRrHIw5kYy4yq94OEh1
5y8jv1SqVfazRFvmIN3PiXnUDO1RWsMCRFg3WmbuOp29nYyQR40pYuXFupw8Cs22ztXDBNTjXNcR
uvikkbmenA1n9Gflu38BFBW8hOHy7wx26wOyoqpvQJ8Iv7SbTm8uyaiuXkAEGCUnnMjCxNZ/Ldkm
n/JWn8DG0P8GeN57HE6SXQOr35XlYp329ZsaYZYoqkhaEGnWM6z8UOS8Pu34Z5r+GguYb/ynqn8F
ghZk/R2Y17DuP7L+rMMZ0iFhpjFlOwHHd4Eoa2r/qjr6cMxio4D9sKxGKnszkKexU2zHnOTDYehJ
nVJCpQlrm/i4SLDHe8g3eQVvbEig5NBpTCMIjwp8NitUHrsJf5vkP2Z3FCXwaZ+QcPoMV/BtIs4Z
+Ol2qrOrglVRa0iRKJLxFlYJ7RWXWb7brCvb6qMKBmI83KyN6qAr6ovEtMorNjbNX4dFvGv3ptm/
TQnPeLaZaBVQhntkpbRzJvONdVzGbZb1CXseUva7vjM3Uw7zzRt3NTUIdTO+Jmb+buBIRlArJ/QW
GlMooFiIj3P0POk3q6Ky06I012oh1nQrtKdNTbER8MEb5N6VrT4lm4yEGJ6wniaCOGUcnSx7ChlA
eKMVaIDGzo6vkcnvjguA8XBbehAKHOOmCCmWqm7o9s+WuOb4bgP2laI5Bf2rhdXVoBXBrAHmfjqD
AML24Te30su2nSc3BU4zvZnDzr0POFB1phHShStAVKEjhu2cQlb0nykRWS4R4DWpN7ajjW5U27pD
0G1mzHH1wch/iDygZNKR7Xw5wxIDZyHs6Tih+RZQCdtjbwRbzQBIssaPhPBP4/Vg0jwh1jRonV1C
DSBpKLJ4sPpY4lfAjFH6S+AQ7d+yKnBRuGNHYcDsHwzAbCL5dVhrJZ29G+QnolpcMmERRpehvqd9
8tNxIeEPvQ4d6WYtP+VVdcJzkpif5ExXOZsMH77xnUvcQPowx6GUgOZNkvYmLC6PRBdLO7ZfFGfi
axVpr3qTy6ugr2MzY98FDW1eBM9IZxnBQRFG2+SqEtuyCeSh6PrphgDW83NvgX3BmsrcIb3aeZAe
GogQc/+N5950/kXx1wwobBEJ5k6s7eAwwZ3oBIYEEeogVIRRnEzJJNEAvF6jePPXHZskTGb9zMTE
RsExoLIb9r90JPANcv+jRmqCl8yM7cSYDrUW062d+DctiJHZZ7xGbj1u6aND4FhI7jwwEF//vBmr
LQL6Lm64jsMg3ogG+kHD26TDUpNQvqkexdj/5sUMeuTLqnjSA+rmreanI7APK5P1vNRiDibzUUnj
lJZKrLrM9DfFEO1cXrccMhwQ1jyC2Zx22Zh/aYKVrEV5+jBP2ySz0WabjyLqw6ikKS2vDgRfD4PZ
2askpZmbYrTS4wKVPVtJhw6DP756FO/+DBV7cumFNPpzAKAUMG7ODcVb2S63N41lBZEOAF98Ha5M
pReqIFjH6WxtWJgAQ7RubPMOg2WtR3Qh19JDrO2HlLKP0YvxG6T0ywIy1cqTZOwd9ARruf0tQDz7
AWVcucGjNJ6Ibu66ZDp2gbNxxfCtEIrHTJ0mv3xWcvyvP7KIfRMyf3NLFaLk1asBG8KILYDJoEy+
eyygK5D4gCCgRlpwUWPpUUDSPUbfD5063uPDQEV2ti05bcoRaScMIC/XtJRlLHVYFCz+JyY8sEed
GRYeXR2JueHXuvB+dq147zDzetN4EBqxQbO4MZdfDS4Pjvi2W0wbk/fVgCJbjSWphG5ggktm9Kjq
swVenrIScX3jquLsVnvZrmwmwA4dGBoX7kxitQ+CzrvZ4dHig25TCqFnZETKrzqtv8zZ/daX+yiM
1nRuAdGMROjAzu2SSP8YbSwgHqj1Miak4mtnhzPYCqKTl/CJaKIOOHFvXLBPsPduAV+Iwn6vNP+l
aYxLQ8T+tEB/nBqwXj4F4Sy5RHuKN6XGr5LamiY13ktJe2KRJO66cbZTjv5J+4LTW/FOVwQwdCP/
cGKAYa75VBaF8VaBPTWSVzPQ3GNfMC+aHUukZGZJVwQgv3wuYlqf0XpRKy4DRNLnHtdUgXKwg2FK
cQxn2VDdVQfL/4AGCeE6JA0ImA1fW3AbUQDBhr1muuJruOpua9abFZnJsRnS9lxV4lJYpN0zyhVW
WsTHRGbAb+zAJltKsiSmqTLlrVqcS/QbZedPbopDaJgOg+Gx+bfXg1SkErGE8d9uhnfHFvD68jBK
s5s1fVtAoZSt7cbCI9cMktyDXeaVw47C1NU4uodGfqiPFIKFvBQUCsYaNaprp57pqWO1FqzZ6Uzi
CFViZ7bvEBNVH2zascHzloU+NqO4u0z9Z9ZRDsYAVnj6znRYM2dz2Buf/tjj5mKC+DcxGkrbHbCn
j3dLJ60763SFAH4oaMLzx3BA+uUSGTF6btJSuOeuhIcKem0P4zVgQU+cwoV6FkTlT8dGopBgYrCD
FMdGQGWYM0ZC+jc003srIn2hBq/kxNyqtZjBR9bgW3uKr1URU+M8HmMFUKciyDrnF4i8Gupc4R/r
Kf8xMGRurUbnWXHTa9WoTxFN7nqonKvL5+0oPc1fmw3g9XIMNmVnnIciu/qe9TxJ50604zWO5lBO
5sXDAVTVM4vvNj2ZUeOGXUYGHJRfmX3CT183QejaCnCrD3dm5dAjqHT86O78SrR8nZASSYpnExoA
BqzLcvmMrnn9XSsgs2sDWCumAbQ0zp6PImHWJ3o4pQQH/HY3jO29Zk/GYU6i4cVuAQ62nKUwUxj1
1EDnbPoqF2Nc9ad30VMeE0RwaVZ1zXWZc3k1pk2Ndkcd6ZZ8xrq153AS1dZtXnRNXgL2e61hPwSn
6pSWlxy1bC0GRq/6Z0zh9RdqF/jPdX/Sev8phRkTZGjz3bdgkcCUsZuBZxkUeGWtwPb6sQSWi/ju
as9VP4a60+508qtxj8wxJ5yr7V70LPIega5t00auBxRyE7h/l0jwSRMH59sMuldvQ0kyRmL/JNxo
ipcFySAhGNV41/SYZD1/NO5CW4tDjxojNoi44ZL9xFAhyWcz4vM1KEnC69XDceQnQAITEQVcSztr
m6Uf1ZP7fGhI9qRblp9ric+Au5e3G3OJ1XIru22DCxAH1UB95MyILr1H3JwbFkvL8IVvuVLWvtLz
Q7ZkYoJhnWTyWfTFU0wjEiw8yARnX5d73M/bZHbDmHWlKA697b30XrPGlbl1WddGSG9lQlVyr4Vt
85lO7AWxhzbuf2Vq7MjKrduKjdmsEywq8/nI5mxLuP3CpshlS81wSuKKfBjBGG08qvGJ+RiVqjrb
5DOZvGCG0GDpz8RaVMTVkv+kEHdqJXfdIK51ZuAMzogy8GacjZccajKejb7Z+AOOymohByXyKSN8
NKfkmPFH0C6hGrwOwSWbn2M8lyvbubTutFVVzqe7APoBlKlaxAgr9Ophu8jSOfE1P9jlfQ/Wv92r
ob00klwxW58eX23SLEJncjTmnMp2uQ8y4OsDRKmNGXenrMNILqJhpVvSOGs1/l0Ozt8iZ2QQdCY4
/mtkaWduGiRRgicv2KoCE4IZH5lURyIyGt64IvIeAYs0YEnwEqTBX/OrNDEdWX79nBPF032cJA1V
xsrYBHgsM9rvujjeiOoZ5XvPh8s3jHMumS6q4S+V+KtrrryRl+ln4L583CRzQJWxrpvirVJkqHRf
/mebyY/I57sW8KTNBqtq4bHx2DuZ/0dI8gzIK9glWvIWkXHFl/xBGu+pj/KPealdViNteAgGWuYc
h1HJva2aW9LrZ5GwYufRj3uXnU+v7grvzTZOH8Q2aT/xqPgA1NdsZoOUI/lPU8dqm9oksXoTOKcI
AFjMrDwhBvpB/kL7B3G28j3o/wXFh0cq3cBrkgeIf/RsRtoO/ozb+Jzrau2A54Uf+ZFn3rZhPWkm
bwpCCAbgCx60xUrmac8de4e9mZhiW+j4TKfOwIcNMgelOVLyVMbqtfDRFXRZy03b/FhdVx7VwNhI
qi9T1P4tAnWWzd+9bfPGS21g9U52y6n+TNo3ZxaEGV3tPuclTIkvoZ+bGtekweZq+sXUzxNvL3c3
bSO9JjQs881UiNC++AenaZvbzZ5a7RWQNDZxP6NnPYoyD525YOMwZLs6+G8geMZbv2XANK5eDK+B
1qwoZ1VHiLjHLsui74K4HuOZCfZGnm8nYwyNwXvJjfh76k95Ful7PGJHeKzw+7lVFmMREtEvpvSJ
PRALYbyO/hCfAZ96+zSYnjU9JzUUdfFJM3hS2/xI+Jervc4rjAYGv7dDT0UPGWj2Jucr2xXXsyUH
amGq6TS3DGteEaw1zVfetx8xlcyM+gaK6aA9i5ZbmYMLq23tNSMRSklyGur2VFUzPJBB3hIy2qtM
iAtXjAMtLfcG5iskkHGlVLkvff1Ts2yuzcYPBNYKbDsVwan80Bf9pIB56hgnP1FPaW4BQQNeNhzi
2HwZu2mf6FNoNYI2URwBs4nHifoXfAnAcTYeHhv8Up/V1LwPTbGFxqMT/KaRdhSv3VwdLItnzDJ+
ZEu1SGs9+IfJp6t21C1sWTZu2OkdFZudlWFibqndGu+l13ybQ1+csMTe20Df+oLxJkoOvp7+A9nh
wAxyKKjl4Z5/fTeNNr4mn8j0PBl5ZK+I3Dzzaw3dTN+kc3+eMYBS9gg9k0D3ghviOLbYKQ1jrT+x
OT8ZDj2SWXCWifgEukSmz4HWVzFDJAXiqPdEeSBBFPdJiB5ypsLusMivkCciNnNBkzMsHwa6O4m2
BrcZ7BWqzD3Nv/EDAJ0akS3j/Hc1m21Y2Xg/IRmgCe2Ysq/YgnFqKesU+7xdHcrGsIdrJ7e3bmVZ
n00nCLP0N4dPXLMqkPrbhE26p43dM/n1c2HUaSWy3W1ni5dal/dZDNeRFbPNxbkNorvbgJ5yGfG4
H8XdjlLDjU07QhYAczKMddFEd4thbBTkEeU3Jqm+f12QjrM77KQJGpMMPq6eL5/wdstF0ZratTXz
A3TeLRSgEkHY0mJ2+2ol+ovVnTPa9Cw6SajlW3lWeqq15KhsPpD8kSMeCniidvToY9qI4Hkpjo/c
pDOHJd4618BdpM5BsdQV1nhgnnm2Juvc2jyvlNdAeUDSQ1HK5LYrRegTGhZe+kSv/FqjGr4FwicH
61VYPpYC+57gJE9G/ZAmjwxH3Jq3QesdUyYRoeNIIPAUVX9NS48MatC0jJGufa/Qq7bGXB/S6a1I
7QNQLC+cKmdvG9+U3jnQztHiHF8ds4q3VbKLY9vdVZZzgmT92hdqsZWyoqwoui4wnZMQTm80l0yb
7Kb7+WfGXNAn9Ys5tB9Gl54Nd653opuL2zwRgxij+8S6JdbnvR8Fr3GubSIPWWHCMpvY+jZ+iUYM
ShmrF3uSbxMr323GYj/STrL70VttF/UfGI52AZsDI6FMN/J37jgA7eR8culYTlXYSVJNuH/nuf3y
yoYQZ98e+VQj8qS0Myb2yc36HVY0cBt+fKpQ9LzYPE62E50i2OcrOjI+gtbdkZuHPeOEaAo0OvF/
6SlYJ3O6G4KOmqfOP3ZttDyM4NXVyNwGn/ogdDdCpC2P2viYF8lU/QQEXAJuQq6fnaMC6x/t6WXp
3JsgOfaquCdvSZ+eguhdjDX3MxIuMWGrcWFj2tPAlXowf9oA+wLRLJDScM+qAZIKuVBh8r+ZrklX
zU63GiIeKdLQdPACxBZbMU4XxswGYzVmNPZ+3q7qNA00i//gGcmjZ9tgOhB4trZL2XYHJnLlmUhT
rYcg6ZiH1jDCKq2WAAVQmH6Ot4HXvHjJooXRbOn3vwPpVzsq5tPkBEeV9TzAnXUkgPw9+fFPKbKN
pUGL9TjxWtOFm4r9BP8skyPOPxAjpTVugyKhzoWFku/YiLe83H3vzM+E/Ub0MlLFtKadYmPj4Mnz
5MMwcSjObqGYlbGyFzNYAJFzW847CmvdKzMdnjJ3jd12XRlyX5bpIobwGEL+sKAvW6YNMseIx61H
OZ1JNGVrWdz2WP6SnF7KU93x7ovm4aXjI/exR6TzlgkBbGWJGz6irWOji7nZRvb8GmGs9NxxY9KN
za3W+eb98eihgjni3+hC8Iy4fJVql2bU79BetaSna+KB60krvrHBL+y+neVrW68DGOpngkNGsYn2
k1+JE5Bt22dV10+OAx84irFnJ3xMJobx4Kli1QzWH6GMOUXY5tlyg3ukxZCVwjF+SY5lmR+pk70o
m4AT42RktrfJQT0DaIcM8xCueZ3yV+VBxWkR+yV57ppRv6duYBC7qdVPBmvgqUkfYnhIbyNcen19
53lw4l1QZW++NkGFAJRra+osC+OpG42nnFlDWYnH6rfZ+QvbNf527EtSG1xS/6NtaZ0WMhzN//Ly
OOHgdikMHm1WJ8NDwyYgWTsNRb92YRFxTW+42btQfAGGIgohT1VzCjk/t+m3lnhzrVfoqY/cBDFb
BmeT3YxeAwq1sXF3DWuKpAExkXXXhnaaKore4uLuDt7Bo02dA/OQqOi3zrA6eMbG6tiPWfkLt38M
OdkrEWiISmkxrrWelAQ7l7BsJF4n/WIoN8wJCvU38K7HJhv/W/lPBEbxgU3uu4Y8NMga0gjWhrx3
zrBiBtSy+knp1j7iHlbTfaPb4jipdD82zotr5FDycWqCbSIh0cwYut1923roFmS/FydNuSkI0NmG
dVrKG1aV8e1bFq7nAjNRAjmpNUCBluVmduyz4WenuDSITpVv8YBAAb/lyn7/Hc2UanrnCxrx4oHf
tq1+p0dtOyRIqNy4eeHsqQBil+oqzCpFvClRfDhTt1jDd1x1L3EkOTpxlFneT2JwvRyr/EWPorAw
xwPpoj0EBENpX17K08SLiQf+afDUsXOReAdWFXw0jOoNlZEHv3hNm5ixn4ZWi+tEzM1sdPqdoTyk
3s8imb5zGZqzwVuuSX4Qbg7KKi6M/38y4g6QUiRBpB9Rto1elVHf+qZda0L99dl8sRzrPmEexJQR
ClN7hc6z6TIt1Kl4gwV4Msd5XRqfVkxgqPGh0hnVMc6gzvpxv49M38Ck2XzjCP7CqLFzJMs9hzgA
HbwNYp11RzkxpTjGafEPdPK86vLmZcw5zAC/rPKh+i/u8o9IFP/Zfv3nj/LTjogtKuURweBVruJr
NrAGUfckmdkrseBKiR2WMeo9cQ+TTNIinZcG1aYIs0n9XkL4S4sB/yy/J+TesnK4BFArMGTaXiNP
QAWhEWpuisFB8amh4vDaxgNMeffbYpWk+sVITVOrhv9CtggveXS2PfMjsjuFLD59pnl9nlgADqkE
o48bDksk6+3QylqgGdYq5bgh5L0eOGEyhDfgFmPwXtbjkYwfGV0uv8XMFTYHU2g6uN0Mj+SYmdy8
xcCL91LyM7Ys3CfYWuKYgliYIwnrhJoI4/RaMPEl9SHqOXviX9NjO1wfJW+HIf1aCmvh3SQ7PHnx
Si+hLdc+JaKmtH49F1nd0UuoBS+BIfTNYEGqouKFqPcKRsoG3/8ZXeANWXAtKSkmtkV0zFz3PvKg
Vu8GXX01ICHaYF/GGjV+xV5HNKmFdvMGf5P5dF8X05b10T33ygf+jZe81ilDIWY2VPjWq13Nrk3a
LVdpD2R53dxlnt8MbXqn3UGKdt2phjrx7JB6P6Qrj8KO7sJOiq25rJRqTutYe8EBs59rImRJ0ifb
yWmwycvQi8zPJuGZQmHYgxOm75CQuVE6p8bbO7X4IbVyJbeGW6UQX9yrXiB61ts2XoZqR61lEP1I
OsQojLzN3a/CXrAZqsBgsEa5Cho+mSS7gip4qLS/TEmxHvu6BEoLQrNNo1+8xGujmz+9PPpSyGqO
YPWDa/xGNlmS9QZktbWp1JKWdSHUdE4n/z8P2YKcJsZZOtdPXvVWMQ031Gw0TgBexW/elJuh4GVr
038I/ZOS9WUTxoeTRzn26r0KzA/TdfCqs7rV8mrbOuMtGZwnAvLHPMAGM1FnALZpZaNYxG0CmG16
RB2QC5M1MqGX2a4fo4OtTpkQYGkmwYLbEN+ZIxZTo/9qMvmQU/c+GhYXwC8xgKb/f5v+ttNPBYgW
ftEz1ZEHDqsvM/N2SV4whNZXP622GCUOUMlJGsZ7RjeYapjVugcJs7vw0GusYjr6yn/E1iPSsicK
NWl2wefcsiV06m9fsAPD/lmawHdYyHpoOUzSw25szkExvNhLL5ZfhxX1nm4xbErZrDtWe5UZvabc
NYgWv/hZeyHSTkRF8TGw8GJJbRe3WoSHC7uvoZ9nK77KAq+jljIcEba2bqnJaGYLFOEInmG9jm3s
+eRr96WWHys3s4iV5P907V+KdN04ZZhaX+z2TuMwbHx0D8xHNNWTQo1tfuDy5kpsT5b3tIxhNqXY
OMUDb35HWJYSgXvODjBRnolxHuGsnoTuI/46tHbwZku96ioS9nR+p75TuOaJ5bFLUa8pv1mlJ2tX
uC+ez1dIJwpI3mhNIA+x1lkjSgcbhAY61eSbduxf9peg8IS/I0pL9LAEXNJPbDcKDNlwOKUNRchf
ETMhGNdiLS90Nt8pq23eSk2XUVhgvGjWB5z915o3G6aYTUP+pSiQbs0pOyTzIo9i0KM0Zir8zxaY
elx1d9LhuxpyZ5RptMrG2SYtiPy016IqUGQyFpPsfeYAkhvA4Jveie1AnjtBeY4o44CWlYNhLIDW
vNLeTdsmd/ua3riu/W4rGMgYd7MxfZqN9lbHR85clPryWUftcW3YPgr2i+Nj/wlQ0fHFGfApguTQ
EEiMsBo4s+JZAiNMDFjf5WX55hAeYfWH1BNdNPIJKi3JRJPRttVxqIN7b9zU/Gw75n4pCDDxUWmX
LgBkpq0l8G4JRNZbEAXAHG3MFZbE4FsQWJ58FqMydI2GQLH3JU2LA+OWCvlwLP2jm1GIaawNG/GZ
FNFqWsyptujQP4czBIEj8wkVDJm3z8bi1ULG7tz+3kVHo352SvPutNbW172NXCziCZF6Ew+lye/Z
n3dd2V1HievBuWqWewBA8sOaeVe2SOyM5DbGEbssjmnTPzeC69AM4QJofCX/AwtNloFFRimmc2aJ
nb3sUIv4tbLx1Q/kubmUW6MJ7xt5bT3pXsiS7qvWXbrO8T57+pkJ4SUlFLmAk758BmiDRadKP2bo
tp1A7+3GOFiMxF8YIA1uauuh7a/YcpN1kbkopuQsJm3TJBWco2Rn6Cwhpn5bFfVmSZYplZwn3dVD
2wEXLuwUySy+z513KUYgOpP2acDp1ORA057xqnEFDeJrCs82BzRfTD+dtD+U45yBmm2yGBhQlztv
jclrv5BgNNiJkO4LOXb2nY8x3o1O1ILG4iE4KrqIPpseOKDHktu0Tj34+lZphBjtPbRtH2xG8LDa
lLctZfWMGkltbYl77F1tl+rYQaIp28UYVcwSPlbz19jae2CxhckZVACKuva877h65XG5kFQhmkh5
4WW9bqnNIIDTwiubHi0UZbucngX6hcaHJjHLp4IDkcbTQx4I9mf9IYl6RGjmJzGAxPcj92YiZkYx
2iqsO15ngKpxbWjt1vaLCBEDj8xIfUMMBn8kscJdlxS7Me4HjA1F6t6G/lYZhD1yFSCQFmfJi9FS
ROSXYhfssPbAY1hNz4lWfJGm/JinBHDA8q2hFU3VzBPl2v/criTOHJb1BLeOjVsLlNV6m4SBHh5X
F6VpZ9+OKST5lPFHQCFUnZVfgblQILqThMyc6mbYIFHzjpq/K9d4mlSwG0uYzPG6Ns7R0O8oNrcL
8OGp6/9KnUwsibZkVfnGLVUzRnqFrCK7fUSLlukVydrLDJIFTXDlEaHnolbs6K1/MGStdSRwEWTJ
PtKhtlW5w6LYSbf0Oa7jF24NO1kw59bRMxTkfcLVNY8NBkbDfymSMgSuF+Hk5VhfcCHahEql0JLe
yzG7tRGJedxGhBsE6XRT/aB5LqhgcDlsfpcXMCTWi6+FHQKwltgXMbZH4idH/KV7H/tAUnQ8ws1z
5P+Hbw0BvNgQ2mGopFeL4cpvV2lHgM3esF5t2eVN+p8x4eqP0rNsbT4MAff+eK8b7749ErTBP5WF
SLk4izBHFesoYRufL4bM+HlEZm+wDqzo6nvLGnfDBObIt4QvPdfnrPgpo4eX7Vlv/JcyMlV5/aIz
96ZL909ZhdlYPunzczapY94nv5pmrTGcroeu/YhteSThaU44YqrKAUuiM5MsBsNKfwMJ8pzXwTXP
s81oi4ffTOuGQ1DTsJbH5r+YQnc+8+fOEls3/YzVcSTnGXHEVSSHieEkmbMup1ePUalEP0LF70PW
JIyA/WoiwdHX2vqeknfH57ZG4NgGfX50geulpX1qY1YKSh0nXNPUwRxSWGeCdVcU/VeU0Fu7ErvU
71KCVcZ3T/6NSKdOka4ywvSOcaTB6+YH/bMut6Zb7+PoL+j+x9159MaOpF36rzR6/bEnaCJIAtO9
SO9TKSnlNoR0JdF7z18/D2sGg8K3m+0Ahe5yt6SbIiNec85zWq5ZuGETd2+9MYG3Rp+2G68rXitm
Lr4COc6bZEQ6/70nq3vXRm3pV/Wu5ISp8g8zEYB/HvWgvEMDp94k2jzGyBfvopqoJvCSup7whlrS
pblz9yZqkkXQi0sdCqTM6ToTnF1WYvcP0YBX2gzSQ2dnK7ZZpxogtk3ItKiwsIUXPkRADmiO3A8W
GJd0eBHx2edK1mZLMG+Gip80BEK91dOZMMGCJhnJbg2iYBf1z/MpCFgPwOS4NMlZs5NvLnhMFAMk
tf43zbOtxqq3I+fJGNAHFKshj5/N4sGOcLT+huw7DXNArXLMs8eG1jsSX47agTpYBtZTI7OtDhCc
u5EC5ll5twiBObcTeNN8pYJ7bzEXGq/U3Aab2KqElccthCzWqBgPoGU0qzTeJL2gOiKFl0+l/kJc
+O63in+zcrZGqJ64b5bNrZbsz8MI33xSjK9R1v0ayrAX2FbaFfiTZOkwtdiZyR86LxJXoA+mTCPQ
tbJna5oPo4vkvR+cC9SCbYel7WT3mAf7VlyCPL+Vba4Wrl++Vd0c9iZT56Urx2+99AdkxrjEvNAl
chEvG2ibvSOvcSu9JxwZLT4MPltDWO9TMv1EgGYCreE/SEiMV+NSYvIYbKvMQNZhZzn5GtChHRh1
YpTJPjN0tR8YkDFQ6f4ITOZwOUW9s/NHeELFQ5o8s20fN6woEcyWlSAqrU5hK9wlh+voffUcgFAr
cvsPs+mc7N1up5U/RgzDbt8jv07du4FIccxoh72UPBtos4wvPNdeZOI3Md7aMdswLasEDVO2VO6+
UmDD4g3UEVl8Thz8pCICR4VVz5qd1LW1DUpn2iCgYiUMmHSRWwgb+dh9dfTlG+5EJ9oZESSO8qrg
S3gMIfNbz9Osmdp+lM5GN7agKXnvD0mxBIayDBo0TvkGMy+F0q3qmQ5eaxr7Uv6gKbYiVvfYwlV3
RynqonMFMWHE03JCI2HdMwx+yttXGWAlHxJED2YY/Xn1EyEPgWm5xTy6lCBstXZTgj2I0cylBaus
muf2Z8j81cwwUzsr4C0Xm8qmxkUHV6HMnjtan+MYmc/g/kT92QjuDfFYRXgogu+metBKZ2URyUOW
VfcUMw3GU3JgZBS5iAB1oACOx/f27FXHkqAUj81hPhGJZyJQEAxgjn6/dzh/yXfCvbLq63OEyaYl
86G5tBN87p9SP7o/3UjDqx94U5ZatM+Lt7SokGCFp4xNHqjZY1NdQD5C+X4li1AYBElFHacoSKOS
eEreLUaR9Opw+zsy7l4B4i3s4r3Cy6mNqzQ5uZTdVlhuGub2MuhWDFuWs5ZAZ1OtaHVz9ViUzDeQ
jlcLwczf8C+Jd2kLF1bwO8gDoDALnzeeTRkeQ6dFpE3TYkRogopl8/nXk8Mww+txFop8q6dUDc5s
KN+pskPbZS7yZk0M0gpDZ8+os8kxzuuPSn74tbPqra0Le2xORlVcSO50pZEAk1eYJ6VvLXWLnyzc
iGWFQIcCZIoOAI7wJoCid5ZRG+01bmmWhy7mY8xX7Mih5bBjRNcl0fkdxITZm48mxVoz4t6uJ7QH
8PmNyFjZfDRx/qZmA6/37A4Mfxmk+dSjUf6aGwPy84+E/CSXMrEKboF9ykR9smt6uJKzUlsG3XvD
p2xxSRkcUgX/3+PVa+2bL3G65pC+7EUr6r2DmCgrXpH5MXNxmkuHgjyVnygFPMENUVJ19pDEQly+
GDxiGBB9uTWY6If9JlRbjyqytHZ1wcIJDQxNIug1LHbEI1Dk9HcPMEEFRy0tvrO83SfYDHr5Ae4Y
3cuul9HOn8hPgRI8IBydadg2q1qTdiRj+zk/MNbKIag+JnuTFRO22mUoP20+tYI0v2L8FBW/qemR
cJ0FOIOqJizSunfcyUPEM9P9ItNEaYIElyUTeyAouGvSMXmp0VqzqTRYo5ptDI4FBOIIoqg52B3I
Rfb404Cwao7tGteOpL3mJAl5h+ccu4QF80iVhqnIYCgdEFvgom5z8+c8yJ4rfX6usZXKjCJEj8Wy
y5D/sa3hvSYowoq15ywAKUSeCAt2J2B4ZbRfjaYAgozTQ28wMMxXE/PLguVO0ebw3Z8kPC/WERvK
u7AiGbPAh1J64OnxKy3JiiRMIMKqk0Hxzd1qnkQycPUCJAZE2LabiPANRkOpuS2jGEsUv1G2BCst
2fdZqG1L33+wwoyQR+KKBkY+gU/KPXrs/pUwawyf9Z88KajbtbJY5bEML2ErXrwnrzBbVhuRePHB
oHtI+p9b2qyjtLsnEzVyD3JwhqlEismlYsOLahZxgKx6CtbXWAYogmHRS2JNsCml6Lm7SQPsd9Kj
a9ZZiPLtrckPtmUHR8/HqKhYjs6whlq1n1hYcZggheyOAXTm7q3FyOgZFzP/xhm38M+t94IS/SDI
E7Kneu8xxTHRhnHVrclCmRY6tkEhyUfSIYOkdhCf/vof8ghQr3eEedHA6WzJXRP/scit3zjv61Wm
UAj7ogogG+pf5Kx1G1myQvI9CEiydx+FklT3YfXt0vItWmIrB93obnN5xnpgG/mdWJoN5AyNeODS
cBG8QqXfmGXwYJukFrfRe6zQWRQWRkfMdziYW3PNY9yeU5cJkl1p1kcEvaoKqXjAlA/YQfx8Kp4q
gkZIvkgHG99TA4HXfxjJtlKi4gVsmG7aI24BAVaKdC50UyOHRZ2Oyz6XgA077I5T9hpM3lvfjCci
mL57Ht8XDe8mFDl/O6okPGpF8RDFtfVql326trT4BB2JamDb8zxFCHzw/IMlnJGW45QgdT60LbYg
gXOrXtVItXiHXXM8xhYpFiYnch6cm6kkcGx8KKnLpcXPrj3pAkgbSlIROG/Ab3RsOjpQ9bRdelI+
/bLauojpscric5b6DmzH+mv0jvCTP5qx25SJdwvM9pxJfpZlwrKRLNbMcX9Q7jQLH7FdHpun0gzU
jDm5JtJ6wTB6K2ns5tyLnmQ8Wz93VAwNvylyp1gN7awBBTZeEgH5LRD9+9DVX4aMkMo25DSIpYXV
A2M0cgU2MTysftofjU4+ZYEJ9fGzRlRZlvztjoufSWGt/VRWe+vosQe84g2O94wbg3uaqfFPGn1q
+eMoHsPm4lXhJhGKi8zf68VzZn+1KAxLh4BewnTHbI/PwfSfSkwNOP5WMojACxrLOj3rMbsJdNSF
jxArZ0mEbLNYFWYEBV3uShnfQi5pnFMQL+4Js0WSKVeFYD8VIEkkuq3fUuPlHPKz6N0hz7Nm+t+0
L6b2M1ivk883BQBJibcGOWaUWTQ337zlhzwwkatl2xeCoDHz6NsKN4mswns6VoQW9pvO+87ick2Y
C5Mvktvmuh++vF8TAiD3JbddlowXE2QC6VjmxkrkJ0F/pk4Pyv3oo4A0ChQMMePxNp52A9dqP2Kq
HQERQSgpR/JfhVhXfLLTYG/bhG3aJOR7aA+PxGvvdAuFVSm9P3mTHYhzfY5suSirMwvNVYd2qXCi
l9w46iVTUPoEKxSrgZ1jiZivfB+9d4L63jsxLInweao8SDUOSz7MPUyJVtktxS2fmCRSxOFyYhBa
WOqxox1nZwqD9jbV0OLipjx4GFAr/SWMqrdQwudSYMw5vG2wGOWXS6B2bmTXMleHOQkuJ+DWp2DV
GHuZIS5ip2Wi0FE02CiYfbzCiBB6m6F7t/HDfaB11yiGgzcSmkxzYViXimGWxVrewuHp+BdVc3Tp
/TqLcdW2q8rXXjw2H0ZZ7HIa4gAAlavslY2eoiVdBqhvL5jeoZROYOy0TXAOrZvManD67JzaVcIf
WnDtSZ9i7dpmGo8KuNsaT1/dUFDp7x2Oubzu8XZsZcOwCaRmzd1uyO6js8ZltIVPwbXdrRLXhuBL
X2J4OIWR72bKeon5AWS0sZJI8Yn9uqW5S20akfYSLiSis0kTTptENOEqTYlRrOoXSnxXC/hIjqlR
81g1h3n/HnUsIQ3Gz0S746f2cCeQs6Thg5m+x/GHbeaBhCGUH2ehd7vw9zeITH4xN0F9h0GwDlIW
7Ll5SpGSFtYxIBIo03nYkJEkXbEO/G/Z9usxYzIGlWqM7pz/i9rxzyjF35voqSfiQaFjxPvx4NGz
KGN4aJkOWLG6wXtdawG2O+VhTqdeH3OWrigyKm7HlhgQAqEhhMXvs+ypFfpe2d560IqTF2UPs30y
9m4FhMecs6yv9D0SWrJAQD2Jzywe+bqIdIU2PYcdx8HUH0DzvemUQpGGZoIUsUnYm9JIt0DusZTX
jwOEOe6UkpAmxk2MSWoWXGbAzE4cZ5W0CL4GKAKqo7cJyhs56OtuBNZj3ggiWuBR2G8BEK7cof0T
ZNXTXFrpCE6WgdfuS/w3rtaiDi/8Bar7lQFPf8D8n4EC0KKjgVy38Z09hwvPDcBEzeNXp7z/3RGG
zrnmHc5gEdrBMZeIgyCj5I61T0tJYIC7pMes2upXQzAYNfUxNvSnml5g9M5+dnUguQ4i+STXZ2N9
D8HVqpu9M7SXLIN1iD0JI2nPGwdXg50NujBj3AupPVrdcGTPdqoxVyR1CVEMQr5HnmFW5vuMpHBP
XG3dujaChpYYQTE8mRN4hLhzfgKa2LB9VZLoOKB7sKHu+Ch2IUKJpt4MDEYlTSTRkZpVwHtic6k9
MtPLXHND3ME96sdd/yc37a2NAQgb7l4ZLh91PO5qBSbSrt5bl1nMxLbmZRA7l54ktcpjoOfQOMxN
WN2iwXmNxvxcmuT6zD8fuMiWc5DOi0dZOejT1Z6dMvNOh9fDYb7F1iTTmqvm9KvEeQvyrTX9JGO6
6dhWqAAIQ5T+RG32bPLwa7gbePEo1fdCQElBGx2AuInHejsKAnPs9qA3CLQa7Q9M1QeASoQ2PBFp
vFNWf9BbNDRgMPUu3HUWotouuTQJuQ8so31kqxhAzjlzSpWjymXrHfH5lBsz0J6DHgCR7LadZWAH
wxJkJcjyg6WePaRE+pZ1ssGCxJ4LPsJB5xIwf/x+xkssTFpzIsTXcXTHQ+iY9i4uIBThUSHu5Nnt
3W3dlZeu+ONUTLICXn3agxLeThfvDeZfPhWt2Tw2RXkF3kw32q5VDRNF14nkG6+pHr1107ViUJ8b
P1V7jwMFryaedQicqVsjKA6N1cCNK9AoDAhkua/R84qYwFD6krjwv32CDD2KHzedXv3pQkbbj6w2
gK+3hF+gDnuRBIC4BorlLwQaAIS8hylpwT173xH0k7x6z4ihYPuGPTlAj9iF2TWAT3pkQr9r/HQZ
lejuNzRSGR7osCCm9QZcCsAq6xrUR4b/bo9zw+Wv1ZcWN9sW6I9AV+Yn7VaGfG39g5Lvo6RGx/iI
wQd6ON7HjFFnyjyUOTY7P66iSz4x9CU6A+VeajUMtz9iMlGt9MPI8ZVG9quwIWmOb5X3U2f6iqhX
MGk7t/6Ki2GrtRTVQjxSpeosmuBw7231ilBrU+Ws+V00xJS9eXzKq9tkJ4+aeuod7VNTD8nQrlnc
L/wWYYz9G2fyBKlmgbuyKP3PDJmsQZC6KDRgwoC1tX4xckh506/BNT8kezmg3QHaQ7m9La3fMdBw
nWp7hY0uNe5m/gywEoqfhhLWA8/Isha0I0wi5IXEctGHwl1DfR5t5vV8hxPELS+zzU3p+trkMAvQ
LidE/jkjPLo6+gwMaPRp/5iSJ0QkNPDFYKcVG69npTBir1NP9V8hwQ9mIm+zbykj2D1k5z6AhBB5
vZFhuQMDcxh+vAJQZQt4IxzqlY8loZXVSiCjW7CMhDtjbZBy7WNfMOrr/4SAMuj18CJXboyyEEQ5
RMFd1J2Fta/uLFo0CtBk1934Tr1JHIfLgCvYjh7C5IYQHPmpVkrGMS9ecI06QHjfgombv2Fm27vP
QXedpm0fn8IAv9vK/nDzGcb1niPMayv2nka51ipOugP0wr3JSaN+jcHdWOzXLQj+NTeWM546vV0q
EMtdzbN1DcJ5We+StsZAaohPbC/HKjqWlrsFv3d0auZJ8hs5AA8P+nuX8kAzF13FULJWN94p6uOO
9yrYki7AgKa+Wt1vRnBcZZ4t7jSYWPQe5j3Qg27RV1ciFRq/Ptpc6OWAVbZfGtq1CYrN0GgX5xg1
dwXEIzbuPnPNMbX3aPXt9ABwcUW6J6ujY8XKMWUl6lwavvpQDX9I2SPhJjDqaz58pD6cM23wL8gk
MpLRoqVqK/IG++jYket2CIOWmGhAvFwLXgq9i6rdRpAwJnItULB049i8+HwneGsZz0OGGgkvYzQE
JwgdRxylxk7vs2fiX7SjKMMVKc/ZdfJrcUNVtyIYF/YGlpu1jEiS8WMdUqLlkHw1Mh+pdWhXMS5x
oimtHP3KUnOztVuj4E4Tid8fNtYIeOsuii2eVyKYZ9BO7djGYdD9S6vAjw1Q2jiyNStcBX75SVbu
zJpN3wzdmza13MPWCTdeYP6yE/ps2yw6Z1CpOfD9gwCPfvIgKbK8c+kaAa6jbjiEAL6ODfg0JOJF
cQ40mZJDUSesdWhzTa/zX6XVwQKES7T96y9rG+RY6BYoQ+d/ijdgp0ej+Uh2Q/qMrl1R2deIZ/5E
OVoAvYvGK+gndYwbC020lvH+SOZgco7ssJvsFtOn7PHFCOcQ6IW6OjE0rqaZok0mia+3VK6vpmZy
tvnoMsHIHHlkBPwdWiP0ONP50ElpoLzqnbUwhXasiwAIYkxsXUkaBXwxPYKFUsqvvkrEkbyj6ejm
7W8GKHNTtyJdtXqEeHTqcXlCa8L95Q67qqCLGI2p3vUju7zB7eTOtdMHdxhLvqiEUer43qaTIPnb
EkXKHCHszlCAritKVLcVuXR1VOB0KGwmL6Z2SNpW4zfY3SpzyDdzxHMYAHgM5tmccECrJs1oHPwk
U7sKHF2caupo410YW8jJuS2PKTJZHsP6ocyCHLMv/knqUdAzYX8FOuwcmorpt0fgGLWHYW3TwA9P
QXiR/aQf8/YlJNv6BILRaENUM6bZ4m9lTqZnQLFtPWTu4E1I39qy3Gf+DpocbiDMRhsrqz/csAOv
yoWrIrCRRJoTYq14sAW7yIepvfHByaOolkMYVvuJBxhCJ0R9gzgrA9UT0ZryLMUvfBMOsbx4R2Y+
oYDRHmrgm5SAPpu91nB2k801hDnoPGHambRNrHt/BlHAwWzoJYOiPwRWzFFe5B8hUqtzpXk7fapS
Mojzn35kIo9eG2KQFx7rQTsoG5Of8sp8HRnWmrAtc02rylhNS+Jtk3YHrranBiKO5sHMCASrs6CL
gyOLPZg3YHBcEl2JpcPNGbf0tcTULNp2dFFFbSev9XaNRsWeW8dykrDtcb2xiZeosFKPymBACAGu
b5jiWVYI1SCokn2ARwbbV3/GJ43hiZ6h3FcJczArm8ftIWbD3sbYkbgCiwib+DEnlRCskxCjh/Xl
6rOr3NkG+J3Ufm9mirczWxitqXyWWjmjdDpzO5T13TExs0VpcYXux9ogHwj0NDLrJLN7DR173ymE
mwwYt3nCeC0Hv1jmYPR865y0YtwVkgmS2UGKhQNPbgK3KAkXnFWpxf5VA5A6TVRFqgUSMQA4JZh4
w+4NHOoYDEztdGSgIVryElWmZ3nVq6Kg2YlArvrZCBu2NHtxGs6hHqxu/SG/GMksguFIFkEbbOze
aK9dUHdXZMV/rCqK9xNoDj8zzmkFxyXtxhArFSqvkCvLSR4mHoYFOi2XkFFkvHUIV9DNnT/S4ESP
A33uHH1KpZQwndSGVg18iJWsmk+H5Llq0xewbWw2sc2XQTNsHKPHf28HhHdo/asRRApmeyw2bvtc
hKK8mEH4Y8VWuBV4S1G1avaqbiVAtphBhciBALQk2o8YV+4x5kPX7qeVoeW4TUP16Gos0cx5ZNG4
L2FdqbVhtd9l0rGP7gRhOjvEr4QFx7pcCaRjWYp/H1RZuBlI/aB2cnl901Zbi0T7JrGBcYGBlxBY
RYiyHkFKPQqAsB5EttF03oy2wS4EZHzvKbyxjPoW0UEDynVikL6qWhY4bgbk0GqMO7F8uDLcflhI
MXzroQkxLswUau7sPtGEJQxqoRrxs8r8aqtNZz2lXesLpHpQmnBhk/tjti42/AI66V9M+6wtj0Uw
fDq1nWAapz2pTOSr6WwOnfL+u2/9/MyuOT9H+u/gD87B0we1LSb7QR/i+GArULZaG520qmQOpJvr
EXg4abOwfDsWcFTGuLjbsd9DgzyODL1OJWIED3WIV4ungNH33m3iZVVgcC8A9SysL8xLzmJ+xkuv
/441/Q8BsgfTBy/s1KrYT+yoY7RCfiyfkH7IGD55YGMGUtr4iKjMurnlx+gbO+Z4FuZPmG/+QM/W
BjpxkUa1xonVQ30kM7uczev+wNXUplvdbBSwO3HgZybWrsiSlcOcvSnzi1eUqNa5XNY263PDpHcJ
0paYK3jMYY8sGOqZRSNQdYdAwb5IEa0Riu5u/MSFDW9pOMoBx5gkp5KTQKZuGPeLQOWH+SG/TBJs
l8ZgC1UaycrOI8GT/k5D0WYXwP1z8ijtRDuhBn137ILRcuISsVgkZ0aRHanV19CVybHUPRaSY1li
WCDdoxKwErRXNViHNMsd7FY2d4HfkKGIe3nU2rVLdC3IubSgq60cDCItlE3boA3P0Ta5tmj2iYtW
sPloCts6Wzk5NTWKNc8uLqVDsqvpUJhxP+UrFlAp83jfXydaoR1SIuCl3uH0TTg5Q222i+UGfDxW
OdXQfARN85tImwo6swACZ/VOjFQWGg6kNcj12ABHVrv1IfVRaet+Ha5d+n0rC4KNMNVP4duvEano
/ONgyZnvbD2B6i1JdVycrGdxkb4nldMfp8Z5RIBHqHcHb1Q5Loh1ybvUdgofIgpAt+TvN6wvR6fg
8sTJaHlSLcp4AFcBjQOfCm55x6np/4Lym4HSLU5mgNLgy12bYl2LtcKCuWAXzBRxuAYQSP+MsLdm
T02VIpEM4v6ha4tmG8TGc13E8pwRqQDiBiEsvGzBSIgd4wO6/DNoa/Pu+WxeewkAua2tL5hU+j6v
cZcPk++ep1mG3dM8yM7YJYVnHiUqnYivcSpQniwt/n3iWsaGYFvsdySTvAAlTDclzF8caf5VlJAf
p3jiR1PA0zXqL+Fqb37UUdZAAFR5WaGHYA5ZlcOmNPFvRA2iSOYWQKYJpvWcEKowPXPdyeaRrcNe
JxALC5N7CCIA/MQA51vafdCztI6rMlU9fOVB21SOnOFt5kmgCWHT2iygxtBJ2/qejxDxWcOa3A5D
IJEpuetq8HC8xjw9wH4xAFpXnfnJIkyIbIUgm2705FqVhXWvHJhsOYDV0NCiNUnneMHFRyCH4Z3R
vUaqwErkyM+qpCsPTYZawjKMF0wBTyV15XWKw4Okd7gAxr+w+ek2lGp31PIkuRnosPKa76gY7c2k
UAMA5gaap+yaV0uxA6jPnZmfJomdYgS/urSF0ulFExNVtMY81pvMD5iqn8P42jWDOjeR3ayo3YvS
+M6GVJxHRAy6ZH0phX+GHlEfJUQuXZXIrXMF9IPGIBzCs+2wfJSJe9SF9u4NqPZoMpkl6rMhwb2P
LdHPudNDVxzjR8Y8DDZFebKVBxcRXhywdfdQ+GLfafQt6JDbtZFwE/WxeRyGJr6yaV2WmvdeQFZH
j0NYJiy9HjrVonM1dM4hajk4bG7nMq0gFe/BngjLxGf33vdeenLHG8mEPjqSORjFZtKU0pBHsWus
rKrBOasF3T4kgtoCiYXO64RZAI6P3r1jgN+PYWJuam/8zoQmt3Z47Ei5yiwWOY1jLlqpWKtn7S/x
KnhaQqZMHTrfTCHZCVuUv/z4gEMY5SmFuYp30uuXsVl99I5Fg5F7gM78D8MZ79yd25pmfKdGzq6+
BYlmNoS/GVmI+LyBX2p0GFz7utDOFVvDbIgHGNdqn1QjJxaiXuFMT0rP3Ws6GCtwiTYX+AiIt2GY
D7CEyCeqFj+rEDHBtULgm+wJc561EeF70Prm1UbgVGgBwLZKH3d41yCUmP1L0WDKJM0dLeasc3T0
Ye9EgHczJ+137CS+G8FAH4EImOpIV6sYc48e1I9sAIEmAYrc9fyg8eCntd2cbK/dmCHfLuEDZ6s1
2u3Uygi1r4uEJirGnZZ6OrZOk4WJpObjUSZ8TZjbrI02hfGE2h0FCRrYRVzGXwjF2dBrLhFzqXut
ZPwUVMhUTQ6ZVaASogsqATJwgABo2FW7dVz5bciKMWaQwW8v3VPWhDb5dfGqHIxpNSjiHphmHn2z
Kd5DNHmxW1Y0AUmOCMB9MDQNL/x+0DA5NA04mIlMpqFCUcgkdhXyPi/SbCZXxcEvKUewSyJESpMN
s3fAjdv39dZGd1cSrV4M9YvwNdJ9iuCmLLSJsW+xcEaz29hD/+pA2m/gwPY++xSaIHIt9HrAbhX0
G7TS2Huz6lS36FcMVe/1Sf1WENxW/oSrncEOIbRdR5YlrcowtIvBLY01/QwyzujYj0QlyyC/AIX0
gCxsifvG5IJnE6f7H7K7XFiG+ZHnxNz8lyCzgIyfzl8H+qOu2acCeyLWuVWFwWhlTw26mPBgVW2/
6TkldznyshpK+8ofEVLCm2lW6JCHZTK5u//Kk8gAqmNNxLZShdcuRUVhA7GWYMoV+lscqY2NWprw
2Ux7LDyEKXlYE0BoPLue6nf//Mf/+M9fKav+T/7A9trPs/o///Pvka3/7S//gzqOP/57Muvff8V/
/r8LeTXlX58Tv0k+ptVn8/mPH57zZrx8pj///ueCvexnFX7+PeV1/hX/O+XVcP6lhCNId7WlbhjC
/r8hr8a/TFvXpUO+uyNBWJDkSsJFE/z7n5b1L0O3lWVL5geugKT7z3/UObtK/pH+L8MyhHINy6Ii
s5X6fwl55buinpx/yvvvf//T5r/kCmHaaG1ZkVi2NSfA/i3hNe2LNjO6FieiMj8c4T7GoYk9jHPn
bx/I/3lu/pG16QN5FE3973+a/I7++5cy+R3haRWWNExTKWJw//6lQMSNRdujRRtrMGMaPW7/7Yfs
1XTXQqpX/AnT4bcdPfSJIvtB8AOTCKleFEk04275oFXROZizyiJ8q0s91ZmHAnUbmEmUkFARr48V
AjWtwDmP4F4x2skjZBzMKtiNqUdVE9aqOPX6GX4oeYlEr7/VIdszcOAN13t28KA8lR14+tiGq+dV
5uuQ38CRYn2kv51gsE0DcpxUPLPSvwFzPxaafoEq3OwV+g++4/abWwxkgWNtioR1P37pZzIi/5jd
wHLERDuW5fDfCk3tfB1JmpGQhFugUDA8dScrATZDS7OfKP25N/wRP1D/lpXdNnRYLPZEQMYl7UCT
DPumULu8jd8LIX9jT15rF9tHBEwEvcBb5oBwk+yhlmBkAM3p2j6LrHypcnFqo/Exr4tP008PPb2S
wygd8zVyIhVegd/dQ/sIPvwbhlM39V/EA5tLUzDgw3RYWpgdxwTt41+/YqhGiHD6C7vMlLAM+odQ
Dz+CfJNPxKmmM7A4qGaLeXWdxoplhPkJJQouMUBHjVmKMJOPIoFaoM4x8rJtmESc03n6Q6MCGFgT
D02XzitdJFdqeOvT3N+Ca3yvAiqzPMn/VLTAtTOSwgDDrqsYHUtVMitxze1ZETsFk5GKk6X4Suuh
VWixipd1gBowml3rhY48Tz+5Cj5X4CKzx3/3WlE6mKk0l7yPdM4pys75e0Ck06/G8a65zVuVTlgb
O9yTaeqidsNhXUQHmrsMxA7aBGvqf/WG9A+oobSnbMQj6PuVR8sYAgVotearYlqep8SsmCjCKSIx
2rKTNHS8cFAcWbVwGWAm0tGVsHipEnvr1tMddDv3qEZH30wXphvw4eaBM7MpfBQ2w9XaJAnMLQ6R
PtE96i4YoPBgqBjOeRV/1wIA5IOFWYKGMv42ajDVUt6LggG7S/LvsrGzEz9FlFSJ3ZKxeR3HGu9i
lhFtpQ3kOw7h3k5YHeIYjGtFbnP21rn+veaHYzTJXhOEPEcEr4IjkgFhYXVM0I7Til+7ci56Wf9K
u35iQ4/MZSRSLcKjzeIJnh+qXTcYoCcEwcHibxroRlAt5E8Wacn5wIsdZ85B1PyJkcp5DI0rnBBn
L2vQ3uBp63rJvV9LbMYxivXyylymWHqi+Taa+pLhdBrKJDyniIi7iOliJE18IfgNFgMxqzVSZrcp
Eoa85NUzcisDMBoRwWd9j4et25is5DPXliBoOgbWVf9ZjXWBJrcY99qI3aa3i7sZYV9hEpu4cYoU
j6wPbDkIxzFjGNhxFmaPgsBnlDSGT+zNzz7kqX6AVwozGrU+QkmXOLder7+cTr/nTMsRIVXb1s5u
nHm3vCv2piWOpvsnNSJSx1BVozz3dgUhtL1ULDOePNF/uC2AMLOebn2f0Kxu2czcTNc6jwWrwcIF
4KIxuh5Db5hLIcHZFi2ngkwC39rWQ8i4C81Sreg0MBpj258zAnKcMtIvn6BQNRsD4K0qaXWTiF5J
ARgp0llxqlfDmjU8+uSstVb9UBwbzcXM4uJjynBiK4zCK2LxEKzAGVLaohwqEmhcI9tNHkJItL2+
u4y8D2m2eOXlA4xcFQy3dihfLUDehdXdswBkE/13r49rgr3WomuPGJ/gJ6xrWpVqGsAM+yv2ICvp
tThzvM8Qwzyjj81oWMjGvHcJfm8giTATimHv8FU2WEqiVO50ClkRuUTquq9lEK4aa4djiTNcw02I
EdNIAX00EvPP/+LoPJZbR7Ig+kWIAKqAAmpLT9FI4pPfIGThvcfX90EvZqanu58MCVZdk3nSCfAz
uiADLfiKSqt2r11+GBtdf87Zz9EbnrowOw10cdhZ3Z1UC3yGsX/opndGLL9yg1Qx1NahNg6yg/FA
vMZlYsnVFHAkWv+uyXAASVrT4IJhZ0/zd/b5UELAeqKI2BfoO4WJyKBox2VOYn6PnoG5ykK00lSU
9D+NMUH+rowfb+YgxLR1TxEOVPxqEPY4oV0zG1CiHNTXwqQtNsr6R/SshhL9kbWf5pSewhKD93CQ
yXjf5Yw4RD4TVJ1/tnAiACv1cInKq/Lznw6komlomsryXdXipTLGWzXUb6JHDVCWR+4hW7rvfavl
4f+LpNw3pCuV4lVcSS+kjXJZdHfRqyDSb+U0DCpnwRYa2YMrnmtJfDY/ujsfWTBeogQ2W1vc56X1
ZVndYxo+j7W8i3R3X2vnzHTsMdT1XYvVvBWo1bP0IbSrSyPY2aSLhkiYd7md/oRAaOeK6Cvl3+r5
Kqr02tiaRACFjcN5Idz3oeo2BTjKBspdRCer/qKhvHNU3IJu1O9W1/7rxTV2q11S2CCzi/ZNzM6p
H2uong52FqJzIBrNSBVrp9zbEJVKN/isXOdTOCZvO8HnEtpKWx2mMN41ytvVjX6i+72QM4qPwR5e
ELIx+hWfTRecY6/98EIOknG2XvL5rcjFhzHmv3K0zmY2LrfPOm3rm1NDTomj6S2rbXI2CbTzyAK0
4+Q5bNRTOxx0bd1k1zwwpXwa7PLRc6+FDJ5wYn8BW2kR6yDcTdJHNzdxs9pHP59PpFHzJufWI9fl
Pm3sXWC7Z+GX307OLkIV+suiPfzRdoao1VDAueQhjneRMX+0wrwoQV9HCci9GW8denDfm35CPzwj
V/olDRD/DAY637MfBUVQPwXeBuU5U4nJ3heo/ifPfWY4bq6ipsBkgK27zA5p3h8Q4+CAeypKc+Uk
bM/NEc5KUELKtDBnBvanbZSPjHL309Dn5CeQjWTkz0hg3//f4I06P6WAtcckv0P4eoqChvlMeN/Q
S3emesW4kAUfPYEPNW9fP/n/tBucosYr17jIHLN8Y560Z8H4PiTdOarZ2lHvveG8YvZBOSLFtYi8
gxqRCWIj2CvOmEQvVV+NVxTKhCeBfw7PaL62ymIFIAkESqrog8cc6X9uvloMIlikgLO3mmFjsRFl
Dp+W3sUW7rs1Y9MVwyG2UIKb/XGw5yVelz9Zy20wYKwEaJF33Q1W3gVYwbYnn87RLBT74M6egLrI
YR+X0VkDaWFVFy++fG/BxGziOeBWYULI3X0TC8gh+7Q7/yjs8d6RDYQFuWMjf7d8PHPVrnPkOOEI
MQZJpysGrgPEXWwE61Q9Z6h+68C/9vn47hJRNJTGtx8ylqsL+8Eeyn2HEWD5D2t+grqXcmS6TBUt
vHL2Jt78xnAew2a6lMB4K07aenybyr3gxYRUcpcn+s0a83Uv5MOAHRxu3o5FNSTD5KGzh6099mtX
iyfLheJroMzwAAM2xZn0sGNgulC7h0fjNDPQmK3veep22tqOLrNuMV2Jg936AEQQk6TyHVPlAfzM
I9lCeBYAg8EO9z5ssvpSPV1rKTCaFS9dya/vY3eSaAJIRYoatTelc1+P/Ok0PqeiXbtBfRVDhmQv
27Lid1rzDoredsb4V0N9Gxhum+DTAnyuRUJeWbjt9HRXcwD6Qh8789Ikwz4y0VPUCwfGW8kR7y3/
K9R0P4w5gU9oNh2xS3Azk1DCCta8ZExRp0keY684ezVmdH440Di8/ND/rHwNUBmmTXa3/P0JDQD8
8RELPrzYB69wTrXsX5Z3YRHkGUm410ztygrNHbx42CAH1/4RWchcXO4WYqBf+GzLxn0Nzi1kIjTI
6eDb7tUPFaP16HE0UixZPuItqojyVjOlNBSyaPZ0wV2P+EpV7ktqLHQOb1dRmQQ4ka2y3A9OfadJ
IPNQGFYIy7wxIjs0POBV6ggWWdhiIaNWvkqTNh+Ee/zxSDEi30Pvhk5NPB8aujBiieyxM4eoTzw2
2zpdfrm4MyobJV6tSDGBtF19JrtADOCWjubs35bs8LJceCVEswT9/YCoA0/B2lB6U/OiC56uhmCu
xiYEoY2uIkFMCB6VN1n2LOqpN5fvOeNiXS3vsR6Cbd8ojkgasCZgFDTyuET6sQGMFqJczQXv4DDv
mxLLNI+NHPGm93JTUYX+D3vETkkmujGrhe+4TnOc07XFheQfW//HHYujI8NTjuF5ppngNZSQ9LyH
lj/vy2KXoLshKI840mHH6hJ3DJ/DpQsuvKs/pS+hO550Zx7CEE3TsiKL0h0zVcAgM336eG6pt+gN
L25gbZIwYkJHaqXBDmq07zuhLkJPG8u2d3kaHS1Vb+2BKBc5ngxMFeOMhBq3WNg6+9oUW8dAWlpP
Z9OH9VftGKtDxtJUm82l0NxsqNHSicwvPvghAmuLJycDXz9jnXSiF3ue19b41hKvbbXvucvnYsV1
vRG+i686OnVOfiBjck1+3INjU2qDTuyYwbf4ipfn2SXl2+Qn1F1DFlRwkEXEVklv5xpdNw7aOthN
AdwMvDkCNYfop4smTzkTZIE0sBWAivTFIfGHC3NJQBXuzZvURXFgLiJbUbt70xl2Yefed0i0HQ2k
JDkyin3MAbyDwfJZDyKDc+ptFWWPXpQeezC9eTFBWSOluYHnncojAyP8B+7e7+RRgfD4fyrYAc4u
Fc8RoTwgmWYTngjP1nKekd6JDAB1k2/trLje+fUX6iNySXC5u+52eSGY1rDZI/0EiU6mvV2uYTwO
ZvpaFtZlmj9Un92xqzuEXgLKCeS8Ox1G7uCJEezyIsrE3JeE3IQqgGgLAFq+pKG5X87Cyl7oOu3d
BIxIEJwS2dGFScqjLOc3T7m0ws3JT9pnn3n8ZshcItjSLem4V9EYt9ZguwOMBBQyi5v43HoUisKW
YCNSTXcBFGaagFbkNcx/+6PMoeeV6iVnkLMim+a31hNujsg6O536sQfigcsKzTER8whHCdqYlorW
RzjXxEveRv/x/z9zrUkA9wPOUcCKSMYnPl0Ca6rs1j03QjWg+1KZwb478F7Z6wFQH+RLYPyVC78h
9WzGQ5ZJAytzcpIy1PVRbdzyYX5JzWWqPtLzNfrGgOaPXSQgl3NUgFQsPMCx1uwCRKCVIvkdD8nM
T4pFV88vIOIXcES7t6rFZEx7EjvLHjw0Tsh/DJzMTO2qthPbZOLrjH1/XxveFtAXOwb2kAe22HtT
yw8UMjWbSJJPavOf1RR/trF885lVSzEtVJtU/FqMz+kOEbwRhgGEn48m4mSONjO4BSEnU2P9lVP2
OzOnwz5jZNji2fBOLu4Do/2EYj0xEoqshYeRp4KLFFcfot8Ae+iyAczBqCvosi7pSYUSPWdJOcNt
xahQbQMG8yu/mNJ7J2tPy3vqipC7TKa/oeD9dwb3Bgn8t8AJsBIzM6NUZX+yZyUZ8pvMZKISIB8e
6378qyp0LQlvSGGodsUyrFvOi4hvrp+73rinBoRlw8sbBAG4hSp6I8nGZ3PGjzq08sVGST2inYwH
+aGn/t50+Wns5LfT4z3SdAeFEho7d8o3QRjvC7P9bDUvpMF8hcGQ/xTYmJMKzngS0NamZKHrWNE1
S67I58rTyCZrZxSfud/cSocFQxIH362a4fOZ2S2P7xUFE3JgchAqXu3GaA+mmXxrzSWg4uiOiW6O
qcnllR/4WUgwjfZj1+4VpK91bHDlxN5mpEMoR3o9l1+OKeFq6CF1mWjUGJjxQtnBzprpyJyOpa0x
hDu0jz5bN6z+vOuWyouVKKdg/ehPDDLqMm22VRz8DYEtyclQcNqq/LE3nqfEWOJvkpfacPI7o7oU
fIL2hZyYLPS5xO5B8G5gqTcjAN5RZLo6zR1ri/BzklEJyIvfoMzwwKJGOBldtR/b+suL5m/Z8O7r
utoPQYCmbG/V4bTD8QAWnh87CAhYosJ4KtSDHajqZPrQ/1NpnWq1BFLjJpx8UjjkFP1Nc4kI3n00
MmqcRttH22UXRgY9psgObZE35FgM458qom3uA+c588kHrkfGb1UQbxkNf02O8eE1Ow9lKoYpH7fa
8pKaLF6icBZM6SjtW16yljoJQtYujIDsuC2ifCdwzY3vR9WmX/rfGiibQny1Iby2cm+tw/9PzVZs
544/PiC9onafDnlIEzgrC1E/OiTG8tWbEqV7Z93no0VI0ThMmzlliT2VkMQwzHGnLov5PqeQqpir
ZUih/39rG3TZMPbcowrpa6qq/DXK/LcU/X1Z+C1eF16GNg7wHHTWUdZGturNxD816AfUvPhxRkaV
QTzciTr+JpjAzahzxoCzdDmVMlE2Oz5Mv9JGx8F6/y1xLPeKmQnWgP0xCnhXeNzWMBwuaYsZDA1l
n9bzvU82z53oxhtY9c8st6r9PHGXBl6bgbFjpT2aWAQNAdNZPYah/eE4DF1rLzlJPscBhCh0Dmjq
lu+CX8PhEFMfcV0eiKO+GgM/o02BtZbYK+YovyhdQreXlA1V3Wz9Pz8uMRHaVr9pivifo2nbyxav
SqR7UEUqP1TfLV5/hKc4s2CWiIgvFjscfQPrhny5SnTt9pvJRjrKPfQBxghQh8VBJAIeLttaHo8C
cjjUC4Qa6FYYscID6MkszDxmmWnbHXoAEUHNCWUlmEMw7vTk2hszqGrRAbAPs9/OLH99G8u10XWQ
qOdtmvMpnux6J0IPe0phrrvIzg9Fi2E7XaaCyv/HmIOLrKUrGrtkP2jv3kwy5+o2KfoEYHLFHKuN
5xECsqxNJsYxw1St50TbGwIj1crVy5PaEEXSaUgr1A4yH39RFNgbwzQP3SLuTiRWSCCwK4eFO5e/
OhBdtEAa+daAPM4TlAqr4mWqLIAKVYtUpu//9anHicfHx57N65gmFzCX926BuCdR3BmATtZK8V+w
hR95P5LdHLmKajd4oben7sh570FUASwYg/KKyXrSU7jvWqwgftW/Rsz2j3XDlG5AvQDkzcycFpeU
+6vhyfXNRGhbDcLYSMavZe01l4xLwbHrQ+1gNoJjkKOAUgij8JQbuG9XAff8ysMTarKVQrNgv+t+
eCKZ4G2QBJs2wUTxSlgLDPonHZglmPw+ustckwLHMRqmGc1nAvF0E9dP1uJgdwd0drNiO13N3y2G
tpWv8t+mBBBTTXI/2TwoavF8VpP7Omfsf8aeYLvSpWQpGH+5C++MTMVXMLO72HKO3cAhvTwmNtBG
RyiA6hkPspC8/UBig3VQhtg5EjidLuInk6BtLQj2neD89WOzDxJxD1jLPGRxdpuNLwfn8daywY47
tj3eOQ45AaSVFNu0sysWZ32wacl/sec0Bjf3hL6xPntATu02sff1bL0ZEvRIyAZ6bc44RKq+e0s9
EmDU4oOBFvSFW9DYW6xMD53hPrbIWc68ROY5itxXO5D/hoHpKtlY0X5ehFlaZtkWojmigYChXhwC
Rkr648RwZOtkhFOGGGthLWBNx1gyPuohI6uDxdwmWsaiOI2vnYi6R1wuJanBjAFySk0R4m7pdYo7
L1iMtVm3JjCNR2NKftKws5iOJJeiS99MVvsPefbkzmPCxMmoibTVG0wBXGbKte9q89tBDnKWGrvX
YAMbjULI3QHZt6PXIjIwUG0h66BHwH7qNQSS9/8HTDMHavP40Y5CjCGNDdsbabNwOvB33fBE4tQA
0Lf6zJLpYkcsCRzCyddVBSSRzuxlLLg8wxawjWW2t3CiTTZ6jLAhjDOirujgCz/c8exAiAmGxzjH
whTOHkYN1/n2JH3HjB7C7lHC90yb/MK1uJCg+oxgDZIs4FuBRkmMEeC6ssELDMGDcOx7VdlvY2JY
q1hjGrNq+TTkBU5EiqV6NnvmVz7hXu6hnNCH99CXJtUWdxwDBMCfyxQolpAIKToLTGI5H3uSJdqS
VmxIn9ue2dhUtscsJT2eWLV2L9vPeCYgRXasEm0DlXPUX+dxYW372lubZBQh8mUfguDupSbyhAmk
iwS6T0r7MDZcGMIxTsZLyLhnHTwXIzLRW4BlZtNRc4B4wwMs6BXQw6NGCorlk7ANxEhQ4ts0VB9G
Gi2EAgo5YqS31mis+qJ9dvRgHcP+Gb05jhnDfJVNTWAUxfXaT+Y3PVpqJzsb6yXRqoBE2u3ANNVw
0k9LsBkKfewwtvvpO7NYd7pkRhC2b7IeBO49ph8+6umZmBXo2diw0e9t7AZIkVl1ZJJrBk8JITLu
AHFnIAGEEUpSbDMimOh6ll02RenMHHWouTph1AJFFxX+f84iRuDQAE0LZAmVgolaMgSUuInaRcTs
r91cIFXJkU75cEd2pjG+4VZAm76gsCDXXAx26QWCIvbX1bsZKklGIotPHNZcDCVeDY/GDLsOIT7N
uW+L+czgFNU6OnogJs7G6n4SJeG3lHG48XgEeZjqQ6PCT4dXVtlJciA5GBqgk332Mf7rqh4vXD3h
ocyOndRUrNh4aaQMeZRZvx1N6CZD3NjkA4hjac7FyYAXs3ML9n8TGvNJWYQruONbuWjLgoDPzhwT
q1aQmzaVVAMlY1QzrrZpLcmc07+zlXLF4moE2PAV9Om884plzxUYRymASnWKakn1J1FSozVme0pF
88jmpTiO2Z8Vt+9sp4kd5HZbi1z8Kzsy5tkh0qS3xdekiRZnYzNqxNVVFT9YyKrPwTFpPFgd/nSG
fgB6NwBwiixh25ZmsPMN57X1SmsTi7uh7sydtIGcBV2cnFXtraHwlwkWDXo7wm+BwEMZLqh7NiHu
HBLZo6O2w1tdwW6gZTtAHGofxzL+wnQyQfyryNhScl8ECQrlWWK2hnYQjKpe1ZJ5uzvwLwQw79lO
5zjJNbpkJ51fowmwiqE2VQEUJa9cjNx9tGcfejOqnFAAkWJkTUihZqphu1hfpmmUm7gy2VH6gKkR
GLpOAmzXTgnP8LHoRXQ2AgKDSkv3BEZ063LzbTnqqYIaYJklwK0Fc+FLrBNgXG6BK++1Oy1277be
ykEfncp9CkOGzkMyQgfUxjkqCRSIbD4LQLy3iA7KjZ+awEVEemeOKcpW4ZDQFHzHyQx2h0j7NW5V
rlGMAt5+NCuPgURVof9+nVpLHyNjcF8qE58ChPatRMC3qvKEuMwB/kTWTvNOiey9R018mGYOdS+p
NvBQ+nWCmTbuC7zYHWZt5mMXXfWnLqD4GL0aSRfJAMoEvZYL50jPfPU89nSNscBr05pgB5O2MhXE
66GAOPvEZqwyz8VK6wXVplXeU5WjtHV6cjGTsL33FWpDmF4hPW/EKqIeT02MDdvCElK77BBZKJwt
fCs6a8722DBqL5n11+S1bZoYC0MGiBvIr2aGsYVyswGg8iwaYENRS4th1vxVFdbPBiCavcuwoBqH
ccOKhdfPCw2IQHy1pOLKsuuEgGLD3mkSgGsvwzw/w4BKajYazJOaXRpjvEmB329bEwelB5G6Nmpy
TNjkoC1mPDs1zrwpNTf66E1bj0jByLAFWMc43NaKICNyfXEhcFfwOV/mXP4mdBE60z3jd82xDdVi
30NcJy9xMQuMD6zVpm3gDkfCxg++0R7jsQpQNGf4yVsg13VLyQfyD+H7+JA6wRPTSARFTYqYj2TG
ratwjQ8oheoZLwIl3GVwlvDdGni8a8ZnIcqD3xAEEGkYzSP0raU6LmITtEyLLQLGQrcbCo99agt2
NZnKDxJmsGuE8Re2wQ3JSUjKDfED5IW7PEcgzJiGN3CEiQJMB1abKBzGFIRCj4xXI3u4OLp41o08
D1YAqRbtIoRB+c8pYzoLoieWvrfw2VuY0BPWU3mJxDzeUAQ/iYXOkMAJsmwA/t1KB4WHGSY5OHF+
Vqp5omiWO+fDrRVH0Hz1iCEiRCt5hbW8HlNRnm2rIENHIT7KZ4V9q/uNAoO80Hj87JEa9TbA+8Ch
s8sQUusECZDkUNTsvzamjqJtPt1qDH1b2TjfobQeMFvsqcwdAsPcZsQmLhDJWJCt6GXeR9Iccf8D
pnDdxWuCJYXPxk0iocKyDeVIkR+qUW2hUQ1Z4WPoGSnW9+kIL4QL75/QFDsW0R7r3sa2bmX5XRqV
4JUH/kxe5PdlALRDBwkaKqr2rMDE1NBor6eZ8YJNEeTWpyQYj5np6Pugo8xKer1repw52ou/YcTB
NprEfZQlTx12qe1kmCM5u9g9FJO1FckrTJLxV+Z2CYlNn8wc+5c0Em/dIRsAduBdx5i4+Nig2g6c
Y5W6P0VcVYc6Z6sT9uQqzDL6rgQO45KqhjiUHccnE6YCR4yQ0cQroet9qRmaGHyP0CV9AdoSgqym
ZgHl+19Nqt+CGc2WcPtHYMrVnZm2v7CG060ObVAj7XRkegJtr7kFHs8kwN6GcCys7dOr2aXb2pL4
ixuiTZQasKlMeMqQ3M9YxGzD9TeSwweYCTplFUJtK92dZSLVQthxVIBw6wwKGHyTpQp/nodwz9zB
B/a1eLwwGTYalTm4HXVn4cftoMbIvtr2EH1XUyAx/yNEdxhHUwLKg18soKaG4mlGNoucL96qOv8b
hL4rvOobYOJb37IyWJQtnF65bxY7L1WIAaagPqABPISQjXd1/lJGNdvLbjiiuj3Omt3YUEwXHESe
w5reRipFzTxk7ANSf99XhoXNO/O2k+0dp9lkO4H9bFWP50FNHPWsNuj9SYWXnNWwtpHoVu02KYhV
kZ63S0foHygtBENin1FiKD/GjJRSuwxe0j48pa1wzkOW/LpI9sFC+84mKoJn2UZinXgx8bKe+ieq
X5SX+R2HJ+mH1aGMhxveXE7N0M8JU47XoW3HW7K+sbNp2g/O55WFyGybsugqkwBAT6KfHVs9SOB2
K7PmQk50TXgkULQpyPp93ZrPrfc1kuV9F1gQixy2ocr962Lg/ETGs4+ew6PZ4omLU0LZpDWfHLZj
EtpsVyt0WB4Vn1vkNqMXQFj8249k/QwYrVJvPVRhzAgVU4wDRxFwoo1DZ8OmDXRx8J4Z4btJGZiG
pX1WNgxNXmu1I/9pF4tP5oMkarqmXLUp/Jwp1m/lAKxb067zXet3sgvX0kcgJ9RQb8HXA2fV7wn9
6V5FHVkiGsCGh5I/58ZbWf5iUZbOHwvTB+WwrELrB+UQUp/EyEm2VwUt2sHDYSSYXjCglEyWInIJ
m9DmE8OQh8nFMsMYqf24xyMPu1eB6sRxkS4wLV8nJqbFznPgruQPkuVUpcQPcWMEl3cO+57ykflv
BIXNlDtZ0XhgEUkBtdt4JVa5Hp8UGkDa1XuLUZwMPKLpo3un8X8VF6Io3kcDZRCsmn9EiWCwnFmG
Wp13Kkgk1jVFKJUHE4Cg2GHCvXEi9cdUFCAy+qPki/iAsgNn3tbmxG1A7zW7V1c7VIhUnFhGOa/B
/vldIw890Tys7IyTsAh1x+GxFJM41u2UtCaLzNGBv9PiY5jwcJraH3fop8ATeOzWQ7i/fLepd7+z
GmdcykKii6gjg/bb8aBRyFauZsqC1hcXuw3Y6OiMkHKLa1BwJWLm6ui1EPMFLC8zcqdClbv0xBVx
Tj7fkid1ay7oOkJV3nKiA4xquvWLN6RGqs+2YV6BbQ9Qk+AN803kHawY9nm8AISKyFj7lIYrWbev
9ETA1xnmxxmiOEgDaEvo+suA8ewIekBbn550GLvF/QkLOTd4UDUwqetb2ppIJyp+2wSm3+CjH4t8
QAkIlAhcihAlWHozG6DvPMP/YusOhJ0+d1c2AP89Sgsr+s4MxyZNxr0xo4Csz7o7xSREPM0rx9UB
LdgfhWZFWaiumC1ZWbXbsedtN7Gk7GAjNka+8XwYot58lsSSrfRg0+OVPsF76X4cx3DTecATnCjA
IoX7dD2QsDhbqA55tE5tRccko4qga5+TDKL6vifyiSaBqWMcEO2SAzE1ORTQLq0mzbSJIQdIjfSZ
QvNfot2PsEFA5cbVW6sQhipsW6zQNnMbAqDFJ45IdXyAJjzTKx8Tj01F2hcL0gUFUdDgjLLw9KjZ
P1rZ+GyC5IlZuqwSp+E17tJDkACPzh1+y4pWsJ3yR6ZDC/iFeA4XzXPwUyvmL2VrGwCvovfGYeoz
zXx0aRb3YznAyAm8hya13K1bVBMhxMaLg94yc6CsN37jsCGY7gslXxbX6yp/nBbUQYbRDwpuQcQ0
E4GulX/trN+6WMPvAETqe8wJ25y0RGmB9v0/wWmWgk7UPfSDx5FZdmdR1tyMfoK0OM5/7AlBIlqd
JzgiBEFvBpKSEEBlJaIJjQo9YXiimPUyfTDwR/GuhPYjNDJr4ybTp+qTZwRGa9En27KuLrnnkpHR
zm8iQWk3QhN0lPcZGtRG/mwd/U4RlCW3mXIv+AR/HOtipNjG9YcRIrcj6w1d3c+UsvNkSPSKjilE
kY5+LuYRWrfZq9szbqRvIkaunQlr1F/DXO2mTHrYc7SCqjOwg/orkZhuzdJ/n3BMLzF2qotvAibZ
gh6yt4NXnSpkqsGMA5Yt8tVDAJJZ4AUlXBXfsM7CJKkqU96ZlrAF+Wa9JkPxVvbm22CSQGu1X07p
PHrgY0pFjTEtf7Oks51r6CIOIh726ye/QnUmSj4dXgkkfWYwzMeY29aEO2jK+sdT1pGczEcfWWpY
gkkolp/BjMPTBEKgH31kXXGzg66HTIFxPUjP2SOdoK3QbdQE/owdK3XEH8HaMjsuPXpC4OGvbJue
sO2cnBhYEuOKA20qFWUIWMagDMeQgIBFPXj9HCOnT66uIS6dnR99O/iWEMCm4Ed1OBOA6z9lTQxp
mt1XFskvd6qQQ5rBywBweNXY0zUax9c84AloHGY8kxZHW/ThprEkIKMHtQhskp5fCts4vX0l/imz
2DTY2kKFB13J6LU2qjd3ztXqyIX4lYkOLDLAGRDVzibI+3cxQODQkkWHMXtwkzTpI3X0QojdqRp6
POiRi1OiOQN26ZGH31m5xjM1T4fUMY+4cB/CiCSOTNKU0AhbZQtjefouC8I3uD3BXnBpzsdm6h4I
vz6KavjMO+rHhtgdP49oOE+kkwGRsbFaz73/0QZsC6vmVJhsqJkiCS9Cgm58J6TocmigolKq/LLe
HYpicIe3Ap53EFDxJSbd/FA5x96dnlpTXTyHQMC6xQci4BGh8jqHOiA3qLhlc3Ia6Eq0+WSjMmT3
dRncmq7aJy6l/Dbs5mYj5hgZkMNLZDL7WvQs+9Q47ml8rKm6tx3vXHviWeXDfdjGXwyIKstFkuP+
q6z2mlv9nsgTnsfmNsdxw6/b4+nqmI5ZIRVo/6f8/hi4EMZTP+fgr8W/CTm2YWX3KEooInP1xtr0
igbz0Y0A5GvjGuGsHxpvSUJzEDAhFVWV+uy7DmVtwJ5VcytZxOs5/kU4Fz4zkIaWfxjjTWC7Retw
oDx6QcQK/DXnpI8HTAC43AgeDw5zGv3OoF3rSJ376K/LrWtvgWeOYh7pyZnfjSTegzZjycuFyXr6
WjktsnGys2qqxmZgj9mMn6VMFho1v/JAzvhMt9810TFr8Xxjjn/OIkE6359hTxczaIl3MPct/lqf
Ym7uIuT/BdaFqEz/4ZQVs/sZ0ZbwTpOQwSJsvWwI0gIc6+DxMJJ0FK/lHX7FJbUg+wrrcieI5KKF
RPQ4tvogSTKiPmRQFdDNUDLwZeUHglpky5wbnuCJXVqyqeUSRJfAPMTn9bLFH6ss5gBmfFdwGxEE
z0OEVOTDZ3gIWDb89JyA+arX/phtePIj6+qNL24KqdAv2adPvX3MO+emXfTfBTFRi+WIpdtY3PoU
gMEuC70PB5IMVkwmZuH8K4kZQJYx35H+8zqF6qexLXYNMztql6HyHAY8jik3ZYkJM2Nx60mmX8VU
r0pj/GIz4q0aVJUDowK6EfoOotyfCE45DuOypirvtbaeJlF+RXXCp5Uhh9kGf74d32ee/d6yByIv
Z9PkHRYRjDscQs4FL+wDYNcG3gAM2Jpo0IXS1sGrq4b8XpI3PsUEcSUNKELL6Ldll7AdFNUtw+Xb
BhZPJEUWSvUYsSSpkYZLw0CxW4LPSP98J18JWCNgUC8iivB3zHDe+P0gOoM/aRoHKlsX/4FAQeTw
MlTJT4koN7Pjf6AxvlnL7QZzsWCqkS62/Sm5TfIyI//SpGOekZ6j3toWEgMTfFnrzWWMCydiX2b1
0WvV0db9nTWHSDYXJkLCEBuM0t6oi1ed1ZeAZCWVKqLeFwQTC3okRYLKNW7vY69DCoynbuWOfJKk
6SJGTPa9quGvL/v63GPzHr36oftMr/Qo+bKp7SLEccMnsgFnv90sOyJH2XduOD/1oXxp4RtY8/OA
Jhr5/cXzshs2aYA9mfht+/EFPwv+KQMTFZi5x8G4D7354lQBCVwxCAu+SuCsywyuqjN+dC4RYrCT
2A054t6sFywNgZC2udBo6eJQzBb5qmxQ6qUOgwabuiyP0hMaWov5iaG9H83G9jhCscJXYCGKbtel
GshinlhedKmNBx6sexE0yW6w7au2OHZgXO2son2KbAD9sDCftXA+Q0zqSvOOs8/j+VbwE+lor3bv
utjBfEpLgjTnAvGQ5Gd2CnPjMARa527z0zUJi9ewO4TN+OLVy5mDXHPVhunzANnOBmDLJxWXiwIC
bYTjdsmoytpwJ+Gw0H+WXHGgiqCyxD8AMJ6iKt60bIfrSus1TQcvZRNSN84vTfOuY5zXRffEFOq1
lCUasaL4sLP/2Duv7biRLF2/y9yjFyLgb9MgDZNk0omibrBESYT3Hk8/X0B9eiTVnKoXmIvq1VWi
mAkTEXv/+zcJJd+c7LXUuqIp+1yE94Ye/wC2SSSROc70tSicC0XUpTVMUGXY2XmdXowhuEOTreEP
HrxYk+lgD5NRrnO+e6TvYZ4+k3q24Em4nB2Ah005ZE+Uw+RKBzDu6c43Q7Hgpd0RZkyQUmsBqlTa
dSyjN8cKCESttee+545MQY5jlBWU+97zDRuPOGRruPWSSt2Mh4nDCY7FQx1ydnUkKCN4x3MmaacX
szMvGQQU35Htp8iGJGAxT+IulwA7tKNibiXodXyyl+G7+npTFWJfMP0QFeaEc9Xfxapw63tKD3hF
jRGhrE7bym/qL7CQyhtTcgg1HfIWXWf9AszDbl+0k5ufSofhMeQBlRaB2X2NvCFUKiUtG+5yHe6Y
mQ3kEwDOkf2JcN02ipswc0jUmFzwFHt6CdHSczuRAwDZur7eJwLH1ZdiwsV/6kmM6G2kIVF6Nxjk
DZP3E+ku67vp4YNM91LDm7aMSQd2H0MUfTuw9Md2KN8HB/jUbkELBvoqBp+7WnVpnmnhimlDGXhL
kQ7vAGFx8Iiar1qTXhvg/sTuH2DTWkEy+RAkvL1OblsSnaZ2oLuPRmJiUu6wUS89Fdw445rfWvvQ
RAuO1Q0Zisl7bWLiiEfD+zQgWAM90naRrLAP6PRl7zBDdGsmBQDQ5HWWfPeK6lGvxpuEm+sNZKKG
UXDxUgSmCyZykA71SxXgbokRBhmYPd4OiToqquQRBtN9KmGztQihMEYf7d0yWsNWmM6DkdASG/aE
QeUFEqCOg2lwM0jqQ32eZp8xKCABMAniAYgwTvZhFT04rmGTnWJ9tksuiCbc3daO4UfClIe8yC82
fzTB1qHQ6T4iFUrIPwvxBJvFY9QQlnpxwHwBVEzfFooz0shL5pBL1NXuI+fKLT0JHSopCFCoYT5M
9pdMUByaboWzYE5CW2f6djcKzJRUYSORWxiE5HrLISFWLZezD1sLNrFkj68r+9Qk8x3Tn/PY6p9N
ujSsWy8wZvU+/T6T9L3pKyyzuzyEQUTnTa+0S5mlT7mYNqPkKViTgRssh0E6VkRPIViR4bsbkHeY
yzMt1TcbyDyrkud8wDstjiDIEBFTTQQ+KiNWsVz61Lkk0eDLIHtQHwtP+73saN3y7h6RGeyoFluP
nOeDQcHBqt1tKw7j0ufMNwnlK2fzW1iAVFXZexmf4eFlW7OhVJMZTughvjoqf1V+aEv04sT1Ny9k
okZMeQBfVH3HRpM/yDrXGJU9VADYxy55cUzmrCBMx9gaGN9hnYBRPxxBI0UhF2PAC7qOLgEfkyAg
lCcEDdFfEhDYsJqfo6T9JsmjTQqJU6ILAiNQDWIBFkMNItZKyssyGdcaxh1pwO8s4W2U4Y846reM
T+9D4uy0tnqSuaqyGvjy/bTcTiBKJWnS1fAQ5LRhEa8DkYR01cShGJIU48at76qw/BjL8dITbzFC
uS8YOmyEk/mLwHOpK+cvCCzemUTuu158ojryySB/8gAEmg74oOJozQXqqV7lA740srljdR/bEtyQ
uI/T0GOCHiy8f4uydzfaz2PlbXQYL5tFaE8h01Yo3w7Zd2a7CZECbnUz5jVy8x1Tq8fCySfY+A1e
h36GA6W6hqbBx49+t2w+tw68oDnr7ztn+GS6bEUW7isk7Xyj8kRsm2EoPOB4Z3r5uKHswOM+sx7p
UN7r3H6UJYcfpR3ZFm64C7Vh04VYreXuOaH+KDnuSRGwjmR1Qp/T2Ukbz9iRM3DU1X32+sneZMTf
0lLklyCSjwYZWbErn2HsvBhIVjXR3PV1c59NE41EkDyoKxpsEu5G/P2i5Vsvl0NgvSRFdWH8894m
9hOs/1OZa7fD8GD282lwtbd2Jvyxue80cg9dpu1WbV7LyD0qZ6oWoB+fNRcakwcHuw/eTI/MDstE
Yx7YWAj16aPNlgn2MZA54R3mHhdzGz4e7PzNDFYzC0gvLdYatU1PhMdugam0fRvrld8bNnabXx0H
VUE5Xyxmgq56pyOteJ2a/OiRTrs49lUI1OBJe7IW7zx4/e1IOxFQRtl6e8+85VR1Gcw95j7OdMdc
XaCDS1uQzEg0zyMzpQ7wvovKKwa3nJ4xJ6xq1WMjave4hsGTRVcZUTfltXYRE7yUcgAzh6Rwn/NP
W5PnVZNbWbhMWFP6zF0Qy2vViXO2JK8DHt+2ZqGTjPVrPEJCYrJF357fWi4FgAcfnmObsKihqD6z
o52m9HFpR+bcydsIewevR0o4jFgS5bj54EKPhCz0LIN9OVn31QBl23En7Fm0EcbDNEITscnYK79W
FOxZzDsyyoz93/CIt/KIBmTc6bswHFGAf6C6etcL5s510+S7+T2GVLINYzK9YBllCNC9DAgrKA8y
6PBx9SId+6f6NQe27C0DdNOBy56Az/pajzSeOTt4F259/SfMD3Ffxh07wOqFzGgMd6FVPxc50X/V
fDaLAm0VsoVCUlfHWaRtXB31umH8SGjQyTUgmk+WGIrC+erTEI1JujMJj9v2k4ufUtVSFsRwdQzk
BSOqiMIoHpYhVduJMmJcgEgEJ0PZaNskPOeYRu2NPmP2ZDeH9N7V8vAcl+w0mGpAdGTy6RjvQRoB
1BvaUe9S/LhUExAZTH/JuPBpul5KT/yfa8tP+5XnucJ+5VvZF3CoH3+EcVn86sHi6P+l3G3+P64t
+7Yri99NW9Rf+I9pC9ii67oANNISnmX8x7VF/MvVLZeZh4eBEQ2v+x/XFsv7F7YmBlWloLEhQJa/
1FI14dpiOf/C34VNxoLRyG/jj/7fF/vNded/XHh+dVORfMavti267khMW/gcS+geMk88ZX71UiEB
J8HKAslVZc7TNR8a71DBsExQs28WGIQ+ldRhhiyxyWr3B+4ML2bjkpmTGzB6cW8vBqwdyNyFo+fB
6cwRXlJ/IP2zGSDQpDGo6XyTavPK1nRiTDackH5fAqA7bMhRngwBZqO/3P3/xSLGMeRfrsrQoZMK
RxgWmKv7hxkNzgL1OPWK5DPpn2Q1kBzo4fNs4uVLNwSFBi7tcPEC72z2WHQZC5Rm8bZYxDEC4mNP
V3xgYXxYf7TWdNpsET9lDPD8IXXyLQ4RFnkseI0mYQKnK5ckcE8Y/oMTuxPz0ryqEXGVFb1Ps5Qb
E+k9jQ9nEQVZt3WxjsZ7FfAnhHWz/lqrRtpA6bIgTiTD0QZoALXCUxmmM2pw3MytonL2mQ5gRdbG
xu5RTGRY1g567h0kqhWq11E/6rJ6Dpgi+kWobCWD7D2Ow2xnM6BiXOi1ByuBkC3r5glOZDtjBk5x
1RZMhSp0DPVEUpvI4n2EVdTPz9bRQTOdwrLBNPmu86KIieGhMW31AxUcJZvhwySLH+mQvkXEUBwa
aHFzho9kVoCDCYliNkkuHDbhvq7yV7bmo8bUhfCkHgwbmMnAF4LRC/Skpq2Iz6kyHDNxeWzT/AOJ
tzNrz0vzafhajHZAD80EspGQQET3yR1x5EkXG0xH3baZpGui0HexegNDC6Na2eSQSBpi3aKyo+fQ
sM2ZEsYvHnY4HPnDk75oXyLmDfu6cH6sj4G5ELFEbUHMNvEbk1sNN27qPQC+ujiLOMifOriy6wcm
QRruA/iS7bw0p8xEnlUM7wEhuLs8rolvVI8vCZvwtOS4gGNNfLYBDVGZwYgZBTMewooLb/iW2aSx
OgX/tZVQsQ2iumkLb6yam+caySlclIBFg4zXGkCWQYRUB1GXVfeIU0ZsWmgPGSMo6AX/wJe4RtKK
k19zSqCs70xhAF/x/CiB3m3+mTHh5DmeXZEi8FM/B/sZ/LMxK9rxcoeRo3cA3MdT1RhecN41NtpQ
Eg6Bfph9wiNBCDXqUmOhHz7HZAx6YyCgaEq15vlFjqd39Dd+lqLVzSpt9vU2+iQn6AL9iMNfNBS8
1srWkFwhMPaSUXR3Xt/lGlVoAllsmL1NiMkcQnCCtDKVzLcu3zipUMypNdwp4yNkWy4hyFuvQnab
kD6Joa3LK1vw6R4QVWwEFydxv6+vRFe6p1H0//778I/cw3uZVwaZDHVLTgA3pcKtPehhrnk9n0Mo
CpZ3/VfcHBzoYTjCr+9qi/Ho4vbX//mZ9e1NjJJKKW2YkIQs+PXhuzFYCWnT6cY+perPKw0WKAKb
B1jJuKF02JvEQXaNC3bUrvWwWsbyhGYHRMIWXCV6IKJpaYvXR79e+Pr/sooI2q6Bv2TH3u26GWFG
C+E55luuH71e2fpjzUiKcAqIMBqohqeRGBNdivghrgsmsXpwLmuLRHEi7QCgdsSnafvEYNTXVwRG
rj++/monxSkwy1ADdI33vFiHMoVpYXczrLRAw34z/46t3XNvQNUjbfzJjnFqctRFGJXd8pOQptZ/
1dmamWjCxAom5ISOeVi/daTpd6FlLntUdPuq5hX0Mvwn4bO+BwLSJGYl+7F8Cbs5ULNJtH8CPlQ4
FoRGG3AvtBKJXKgiuvEE03roHQXE77iBfyprz+ess1jlMbluek/TUGJxELJpoKoEnzZgGw7IbdVM
CYLdXofueVifNnK8hkh4jWwR75BZBQ5T4Q3jcHLuQIWGCROLVG0ZYG04YrlXFI5Qzrzha9qljwrV
94JXG1nazlSrmQ7jxVjm57jgrc27qn3N6VZO6M9I2SMgsYytwl88R1zy6oJSKIjA0lPVcCXYuauV
KNUKc0ULjV0tetG0py4MP2Lb2EWGFJe+IyUTFOiTHb8AlwfsCIm3T7zOX+8yidKob40F0Sds1P0E
8S7C+H1gOxlU7VtryLs7V/eHvnW3U8DKWA9z+H702Uv9WmiuixUw7u5OhilVxvK0ctHh6xRL5mhc
vFYdKg3y0vqQqmxMjgs60XWJzjEz295LvK2IoDBbXEAyBM+T+s82BGDEKueWtyuE3w8XkWPCVEdj
a1q4StTTtdKjcBeb5m2jNvxJKT9buVxzFcng9vZd0fCmVT27qV3MErVsfEv615UgPiJfDLyEpdSO
68pYDy7mjROtwT4KONjU505oeJAsc6i6jJk37W5WUh/mCISWs2r9wBa3y9Lz68MRp8eMtASMEoa6
nu4gdLnIhRmaFrwb7NqL/9ViKrxrI462IM3fFwnD2PLa6U54cIECDrhtPwB8N2AZdp8/5Q4RJEmD
3wTp4/DNcTffwflCsWunTKb1Vl4j65b1W7M0uhY0yoZJZ0enHtsblgyuj2r5V3ZOHGuRO5uyxug0
QdMLQ8t+XiuzcsasXCryk/pRgjKcTVLnj8I1xXlMw51eO696Bd90fbsITbwvk3Gv16+zEYzHuYdv
QvjbMccBpJ4gaCX4Ijf4v24a8bFuT5rpAY0h7NyAwwq2pCHhrfX0Bo+OFuaUUSkapaeTVa7HC8zu
7qEZKuxnJc9IPQOcZNKi3uvGqTUXl5w2+qpMHad4LeA/3X6JBCeKSKwRVpRD1FRH1QGAMW3JBnju
1SHYmmCRNbnxNy17fhl54iJATAWh1YqLK7YxAw/dTB7TyX5db0QJR8svZ/Gynn1EbDHowdTAHa5F
BYNozrjBgdlHTyNZe/v1ThYBOWh2E/mQODDedSGEdaFu+WGEQkAynOjrY6pbjJa4KF719iCqCfij
WUwen9jWGc8lzsEkTbfpVSSoeh68DZKqQf0dtvgOxIAqXP1bmFBp9SES0Cg01irMdpznWFWgKeQH
clkhha6FRG4g92uElaAf9Z4HWsIpdPdribAuwvX/RREMYqxMop8XMzI128gxQzKxsNXazanreT/c
BPYI5s8F5BOjJ6wGLKxK9KtTNrCUmBq7z+sp6DhsjrGDA037FGN4YbINOKo0BDyma46V3zWExwKR
I2S6+SU3SNMIUkQV68es5+eo9hpPHe1lCYN0eRssx9jmYSx3HWz3dgpmf33DYNRQMAZDC136qR1n
XMeb9xpRNm9oA5Ns3OODk25T81E3huWIZwoMv1kc1ZivLsbmBIkYl/A4/ohbCHlTNq5rXyYu9v0J
bmoLe/P6VpAcMWzH3v4YU+wn1v+0biXg0K+10TzC5aVFSkB7h2S61uZ3ghSMn9dQR8bXzojxYmJr
W3erIIWxue49QpVcJQUeQCbg6bfQVEYj6ngw1kqEk7g3YZesh8S66Td6dlMNcOLwSeNH1Z3VLJZE
UDL/Q+R6k6oKCUvENzfGlZDMgm5fMd2C6cvQtzfP8+I+t6qqKGLOqr9vuOSf/RbdlnTQAjqGELYL
AP97FznU7Jp4SED1VjXU+iLXk/sUukG/g6//Gs2Qu8gMDZDgBfnexUpCtykOkpjEoTLMd7pJLjiy
JFJ6rY+llq/2xPaWt9g+Qtk7huB5jeM2//C9lfnpb92voRNeD1QipGlIy3Dp2n/tfqOC2NgUkvu+
7c2biuEBuYYbMsuKnXrwvuYt5xSWJQHJN2s9X0U92TesvraDO1ZF7XJw08zDQo5CA2XjodW0W4m2
chdYY36kE9oAQWLIBsNk1IZ610s2DwPCXCphrqexeGLpErbtfR84bw5z1L+tZfEClvcPzwgP2D+v
FcdUoASSZKQtTeWq+otBq0evYjVRAaNzZplFORW6FtITFKoA1iqi36ZIo4dV35ce4Wdra9k4Nocm
oS+q3kn1DkC9YkhZYMyzz12q2rBpTsh0OAKm8rg+eV10J6rH7dBh7B0W9o2dI1n7+6tRJrh/vRqL
sAnT9NALCvVG/nI1NoomD8VhQND8routj97EGwcfF7IdiM8KIdYLpm/oxOGpl+UQn9aNo9LdU29D
qVe2ELE+vuTa8O9Vtq7tTPPGo+2R0Z7Jt5lsPlfPZ8q9UOXu4XzZKtbGSO6CgFpeqgq1m41y58Dx
Uje1V6b9tXkYom//cLlqAf3irouNg03CgjAkjC/HtkwF4/xyuZj/4WBr1ZhDYiXBuGHYafk9nggc
E3l/U7aACQ05XNjU3uVzMlEeU19IAXFrPQ7XAk6dIeujyN3RdxyUCJYa6s1MVIOe/aSe+VdVGCw1
pE4cZSsD4kKG8UeCcSsKbTYYgCRFvWyfJOEOoys//v46Fa71+3UKrlBYpuFKciRwKvnjOpk+0gGn
9m49olyo2bto4ICEYKKID0D1EtsDn1HWJM6zlz6NGrSYYS5KvJq0T3//bQxH4US/3Xa+jnR03cJd
2eNVU/vHr7edQGsvFCkjWVt8770wOsSLRqdRqRo6GNuMIRlAh5hI+kjriLFkNc8oV0J7bwU2KbMi
OxuBuFvCAFwD9fQRi1mySTGQD0yzOUUmf3Fob9dtM0jjL21CCVzoHsobUJ71AKXzdJtp+lkeDbXO
tHPhrDgkKA4ZsKJi6nuo0urwWKs9LQDJwev9AdUG58PaF2N+rluhxHgF16KF2dT6m9fl74KuuPkN
1l+MdBSsFybwYPh1THYt92tq0gfiYuDj/htta9UCq3o9UUm7ZfjRFtMjKwd6LyWL2xl7CrL39Rxn
oIVaSFK7N4F7bCfmaCGafCiKdMfh67pempg6vZ6ANDzhYsYxd+ysy3iA/BOcV4xRX+APm+5lvUEr
yCCH+DEoqUdUBHKaKSuPmnSdbsByYJTE+RnQkBBZIM1l5kFoLGDBgJ1LwDfBeJaxHMsgHJMR+Wnt
L3N3Hk0am7pt8R6mEVtxHVRqd5gatJsxB9eZApZIOcLDSO1LZ1pvhoWlZ+qAlbZJeEKAJf0qDzI/
sYbukJb2Am+s9MMuegntw2jyJNcSeCqFUr2/I8uju9OZfjV5fG3CiRwS15c2EQ0jv2zTpPN0t8By
wBvJ3PQKWpI2vCRBcmw67MbGOkeZGe2kSz0RqGtiJnpOjBFoscGHMafUHwQMHdK61+6Kgns4pjzp
HQ5M7c7JuunahlRos3bSkMJfyhDdxaARU00E18akH4DJ3lKCX62ZvVvYHlWOgQwMTYOoBuxbOAOy
TmnWowr+dN4QE27gmKTOEnuKVZBb8n3dclMH7Xit1T+LJxHw637kDTBcayQjRp0cnK2DUCXQ64dQ
i5+deIASkBMDOy3YqjnO/IidPU4lSEPqImFmHUAyx7btNHox+y+JgawgEpcFvibrKTWWdGzwAE/r
xXbtgNJ/SnwHUvmZ+Ej3Yn5fi0y4+Ugiayppmru13J6bdNeytxpgjEkRPf7ErVX/melkfrHRmFCu
NIgtFJkw8bN8OaCpZ4JPOsZ6gNjoJSvKcoQd1C+WahvZVQbyRmBSjWPEp5WuPJAVul1xlRQb5K6G
mdmX9ZMXMbhBkjpsw4Zg1UXVUp2p3aFIhsumAHXsBvQTup/NnBfBecSXNGHK6A8i/ZHXi4af1ygu
wSL90U3nmwr3tRUs0HKOZscMb+0m35azM/tr9ygaRVueahxiWRM6FR7KuEQlAbMLlDMDTW/XRz2d
bXwDhBXiJFP3dChMznLVE61ruAhQKim++9ou/kRxQ46jKOleRd1FSM9pXc3ZgH+hVyQWrx1KQsFE
iVv5lfBe6F1PmYIRysR7qEoEmk4REPFVeW/rMdBn7BA5TnZNh6mYVcGPbLskP3UEd2h50x4x4eDu
esSdVdZVlh0ZmNSKK2JpNmO9axzsGAAmzoU6KDV6k62mkZChzuwUT2lgXewyK8/zzq6qVWLEVAin
7Yu+OPde0l1Nq/hYYUZdvb89R3zoNjo17BTtcRFbL31Uu0RcB8WR+fdB6GF5KrGpWN+u0UBR1PbX
9n0IrohS3mNVfrlj/DqlHcpcaqu1MlxXTDiz8Wg0SBsbjy9/1MQRcre4rI2gWcWfDTNZDrK23nsS
Jw5/f+b9ZSBkCMNhHCWlJYVp2PKPkjhAxapr48DgvnTYLNW+LlvyrdBe3XhNeJycnvNvBees/nFW
OkBk28NWqq1eduaj7KtlHznB8wr1VMtw41lB4//sCOlunRy2iAXnYn1XOm+8r8ziJYALu+LMwMv/
VCyKvxSLglgCKidpAMaYpvVHsUhwSYHiJXd+IvApmeXM0u2rFheLb40qJdTEa2xFFdrCOowT72on
zGsaNKBOCu7SZvkCXbTe/f3dNtTd/L3AMG3dkwSbg6/QhPwxfiM0rBiiFEpUGJQvJrDgMgPuee4K
8CPKW5bprmNwkQzUqetxmcA7XlI17uHJrESqoszFVhjilAOHH7IPtf336k/X7nEFYSunfRijhAw2
BSasb/KKYAhL500m47RlhvYPQQ1CzS//uDg1ueRVsl1EnYCmv1dP6AK9TBaRs5sdXVwK8yBylNzr
29KV9r8ncaYqXmQWXDA+DFG8rCu+iEB0oJCC+WMAeAn2HIq42yuOCZUh26I7w81A8rmBw31rx+2n
QaLfddq7GgjnomqARiOaao6waVJIsZvig724nLQeCb+L8gCwy5d1yy6ipzTF71JBGaCwEFmAddb7
1zsDgxGkwkHiNvt1fTsaceE52YmCVLXzunBh3KiNGZb1NBHFrQCDwgD8wFq2xDxqL1LnJBHubE35
qqf4K6+A5jRZFGELtt+ivJ3E+JTn7YsXuy9ra28UIIw1p/bPecPazU8AhzsLo/oROf9GM8kz7iMS
oGR0dFY/C/xguoyMbXrTXWMqziTKWzZ2dTfMUfscxi4ySTWO+88f3QjQe3+djXgZnPGY3O2f04U+
NCBBa6f1ccS1CaDZIEVKDrpqqwBKxl1pGd3j36+H/2WlStdRJ42tFizu6L+/MsKbcfvJiBY1dGae
K1Yis/jJwb9QtR/ru5O5w5dBn79pvenRuahQHaYgkZoLxQGwXTNkp3/4Wn/tAwxdN5hI6KZwHWH+
MU8uEncaJ2dQFhULcu5I2w+D+WxCzNv8fFPUU6ex2Waj3fsQHUdic2Tv/8PXsNV28Pt2YUDn1IWJ
upSnrP/Rj3iQsBvSfCzAvcQ75OmtTDptp4/R5zJu0GlT0q31K0pbmrpWbbI9VEuvp2ICphhCGM6j
JeAZMhBVxf7608uEU5t0ydLEqMyMvmuoHf3ZSr/kOrKdjPdDvASps2/HLTLxN0yLgfjxwFY+zExf
q0e7ly9AIICTt6ENPNVh+4VQnWRQT79DeL0A1oY3Qy4qyG7HOCEOBx7sNY6b4qZjSB7PiKGUMH/S
RvIcrNg6i2B+6XG/xEDGc3aJo/E3wMjWFbseLEkNnDLyMtdwwPexwWzeG99np7N9Yc2fptx4ccM3
BH2YtqkxyVBWELCL5HHSiModG3IN1RcDJP/U9VCMSc94m8DwfiIeToExOSXOqNgJApJRMZnMu9bp
KxRZMCJiXrN4fqxH8F2a6eck5a6s53c/T5Eq47AxQaktPQpBzKSsnVHryNb1H9SulzglKpnp2UiV
rTyI6RbgY/vrkBZedr2n6v/JVCAIh+yzi5yYCK17QxWHz1bUvmWF+bDiLT+XaDW8z2TBKpiPoccP
MsbXy157iZVA4EVnL0SlmU2gzlrgWMgjfg5g1lUVRsewupQ6a2pddgoqaeuGbkFhjWvzr6s9byxv
qmDGapiSFw85cFj1aYl9SUzCLpLmCP+y7Mb4bl2Q6yx9/dotgX9JY6FHLBkDtrVJGCuPpXfCdwv7
4RXvVgP/1vWKf4D5/gpPcvp5ngP/xtItm/Xz+67iosJahryUu1DNx3Dd/7ykX4TWvCbqtcFpi61G
Pdr1qFh3yIrYrZ8I8Potka/9kJN1KbvW/eQasJOpHP9T+Q445Ci3hte/X+5ADX+BQ4B8AENA4RXQ
Zf+JP4RZCP8QvgX8gsy+DZKGEV+JocCCkAFf8w850tg5jKR0bycjMyEc2HmwW5xpSGDFQSR/GqcX
2ylfcCLxCJSeukcYp6hqy/7UW7qJlTH/g+EMLh4YwgdT68Mj/5KXIrgXqCIJornUpq/r1QVvK+us
n7uwR8ZtE2NR2943GPR+jzfbYwYXtBXTwbPTeW/ezsykfGqNZFvM3BuR20fc8Es/yA30SKPNd4as
Bq9EpaBozdbUQhR7QASLGAiNNFJ66ZHBDnOR59K6ZR7P9BR1wXEKHMwLhHjW01tyZihctEYFdY73
nqkQcr3zLvD/9kEUBBcyjZItMYWAXGRXCGt4MO0iPAQ1VsI6pWzpJA5GLbtGwvfW3Do5zVp6Gw/Y
twhyjflW1rylI9d3de8zpyMmmNwfvEbpE2i7D6munRstOzYQKofxU+7OBxIoQEseY7M5xwmJUU7A
7rHcE4Jw2wGkCaiW9ialG4nD4rsRklhs9h8LS8ac+l3uATVHUTVuZIhXrP7hatpzErr3Ub93Rmo7
YzB9toEwMbWd4TC4xJ426SjhsAWDd7Rps+6h0BwNFsOEFxeMaMqZKCAhdob3GWfHuPYO0O8bCXaD
K3BCekc2n3PtW0f0VQ5/uW2zL26NV1PFThG71meG737kFK8QJzzyml4MpDUoLDCjjPOnluhg4gLo
jl8nfHMwI8HOPJT7CnFFVDq3zY38gHd5p08wdNrqGk0kKLmCSvbIV90gkiUJqaYYK+zvdTLcGmhr
+mXrC4yCqtTc3M7JrQfLFHSS8GnjjhinnRH2O5x51H3Mwk9YcexGG3NrqrTFzTejGD6csWLeDMPe
3CLo29oYdYDQ4NgdwE2L49MCmRyTD+7m8M4nNiVJHUPxghFKfqOViCnwu6LUcpu7jom+OxtKrbeJ
+sFnwofljHbkFuPbA68qIPup4FcKe75bOuZpIsv33oQvS+14t2GdX0Tc3zC4Yo5u37TkM6X8chI6
360622m98zXro31QfscWZ5uZ6WkuyadKveuC49gUSkas1vg0mQ2gWWVCnhhOlUSMawe3TpP7XTTd
27I7Zp71ibw+OAtoqsLsbU77R4urzQgtK9NrBrW7qK1PsxV91lpor4l7LEfXRqEgD2E53BQTqVFk
h5EU3lbbNDD3iSj8tMXzzqaBl90d0tLD5C7nKB99YeuSWbs86MT34lV01PPgc4a6l5HciDhyxoYF
tNZKqQjqITqWASr8hiAGWT/OpQ8J6GJlk49pDBJ7/ZS7V02b79GibKv2MyyxrWmVj2lpbJFZvumm
diHb6YaMt00A783xKL+jO6m112qp7gOteLMMBP5Nth0mJmZEUp0nG813UdzLjPlr2d52SAXD8CEO
grsiZM7sikNd+2WsXyLXuI+z9AFfjdfJDq5e0e9jndB1T9uoIb7p3rCR7OiSKWcCP1XhNkzbI49u
TGtM4m2vM1q/9MFr4i8pKTJeTFS9qXePsPZvJg+ZGCCatHeyfCqFnxnJXgyvRvRDRC+EESM8xSJe
CkgXGXEjT7FrP+DOci+Hr3z1KQiPFcb60UtvvgSk2mTOR4kDInJoP0M+iy6mwkFD6TIlyGt1AdzH
xLffuLdd3G49+aQbOKVgvv8om296ddUJVdLkXaix5HHkYWLjI1fdFcqCZc4eUlTVSan2T0yrwXpR
0PT0+kFf7r0l2cmueerB34o+va8nZxPqHkTIQ9cVN4F3I5szSgskzwhXYMfNVUw7hx0K1neiq+4n
wj1Y0JWGVhYjAxOyZDq8o7x+dJbupsU8ehdhmNEHNy5PyHUwsOjIVaig+ZkPi/Ft0vrjNDSPlj0d
W4j7UPQxx8Tg2czOSr49ws3TxHBxtfJQhB+1N4NEX5ba2wmk6XnTYRbU+K7zZiLZdUMoPpKca0vC
IEv3vXvXYuQ4WO1G0Nws0jmo6J7ZyfcNAax6cI2CWzCoYy2wAZHpJZkPuqA+cysyQfKTIXS/tSCl
L+9DJS9T0ZwMAE8DBVdDLDGWbGd03LWFl16kKW/LDHMDOj6wbU5x85AEU+lTgJ+aMjvUzKk1seyw
nkWu3ynTLAebJjA3SzuRovMorVcClXcao9FxOOkxXmPBR1mTrcBOEnCEGiSCuN8nZYF3FqgtFRk/
wB4PRHzTdUwlLftbb9in1i1vaHk2evNJ4CPG4GWTpfdiBBGHa2kTGjG/4jo9aOneCHABj/WTM31Y
gF+RXPbWQl8s3NcY5bNlBfuG5JyeryhCRIldrkPuoB0u0bUzdMc3CvwYM+xg2c+CzBx9fmp02JWe
xkCRCA5rWM6jNu3hELLGgAwRGOnNUauTCP5jNW90/b5Mya9N64No4q2OmhJvnwPeeD1pwd1CaK90
6mxboFEL9OxeN+Q3G7heN6pjM5scztlu8ThejBCP+5ugZB0ZTnLuzWsVpd+mNkUvUWIWLQrnU+qQ
2I3tJroo4NvyO8qWYRMWBIFLrqd3XkevfHHS/kziPXrH9GmJgaM76LhCJFf5Cevbna2ipSYyI4w7
JMnmDjeoJ1OE10YfU7BK83upzJ0jjNoK/D83BMheBt0hKyJ57MfbXqAhNF4G+zumczcS7y5CzLeS
qMlBU6AwdQ2KalGd2+K1x81vHMBtC/Iqcr8FHpnT8qsxCD+Y7bfGxWotRyAQuNpREhOEmxI+ETcu
A00EUEfG1aRamUx4M9KPFoxqPRQqfuC+OY61T9nPPL3fEvyh9bex8d+UncdyJUm2XX/lGefeDC3M
yDe4WiFxocUkDJkJhNY6vp7LHU12Z9ljNzmossoCErgR4eHinL3XTvcOtz4N6msIbUDQAqmX8in1
ugvwdLyTo/2zhu9UB/3JWUqCrlpicMOZBkvknY2MnQ67poUirb2dm1C/pwG/1sEovi0o6JGEsm0b
CBm6S6yDzho0+ik0Ez2e142hMbck+k8SK+l7huCzrYIUijgyEQ1uYP9oHygDEWj1wWnys+AUuvxX
AhgIiAiBvWPnDcwdY3GuHM5CUZTPx7TQY0Q/YX0wRCAeGg9OkFj66VTVTfjoOHm/NzMPXLf8qpOJ
8dbr5tOQzwBrRGdQkM4K1iK+GNgkYC/FhIhW/jEqS+1cmTNeGPXNyfyJWQdKKpKfXQ0N4hG4Pguw
N2UnsuYh2lOX3bIzLi9tAKo1dc7NHBbPc+FnJ15eCkFjnj9rY98dvAaS3BhkFTCMTkA3t51dU3U2
2Eq+pdHbfht1bbFXPwCmHpjLYHEP47Tkz27ChNYKTT+pr5qy5UtgtX5RX/WBKMwiX1P4JekRvVzw
4pckQYw1/WBLhts4+EtXMyFRJjsKaCzB/LOF0A1mfiWl9lUZQ2N6IEjhPomh0eo6segz0r3enQ/0
jcaQQ/g8sOEf4q0+Zr+Si67Xd1GCZDxxqr0zZBlL1rAbW/sED35XeM3GGswHz13MFV4EWsF0tV4T
VGd0tuKXsf1NwQ/8ZvEQeZKk0DOTwrNESfs1J6O7QfAA5U4se2i/nx4rrfxHJx46rehNjN6wq7UU
c0OFcXvexqRvgwAhlK1p+LDZIRoJ7MlA0dtFHhI/iWV51m9bZ95k47SLSwjFYxQ++VBie6PdFo13
iN3gvm6NcjUnC0lJt0E/jXuBVKIQWCKTMNx3S3+ajfw90nZBvzg7qU6LwBBlGvw/yDwBuFcXZTN0
JVSa0RKheiUszQOJnBQ37goZbnQaDKIqXSd8cyMX1XGD5t8irbkY4VTU3vJjTpM35pyTPxZ3Zg4H
gUptJIW7yLeYowqaCgREdOigYovZtiyjK8AKQxvBpwwttcvKuaGLiWSPVnc/etS2RJ+QEPoCKJaV
n54USrrpV6/RtDVT/zJ5t4ZT4umvr6XfMSzKBdKGubGArraNgVq2cpt9tkw7QhBATe4CQMKrriyL
HYkTnwXbAx/HvF4d2yi7T3LvRrNy0Or2c4rboiaFJizH3Wg4l8YGtzuSYkOMnKt1D1Z9jdzfFT80
rKxPusvY1IMV+O8DB94nnFsE/9jBLk/Ffgqp6I+kg7giJu3MXHcd1QjS4SCYl8uzjD1vtPoTIzk3
200Ckszu/BG4VDSz3poWL3RoS49WRMuKBc3q0x9jjPrADoCOlmb1SmQasUuOeRXzBp3rNvCyLUVB
jPKQ0lbB4APwaTiYgGmZwwvZhwB8a2yzNpS9qj1ZSR+uiwR/efVsZsI6hcOqMIryR9zjEoyjbZ4a
/o1wmCNqdIQ3qEWufX1nOktytAlGXnW4Py4cMlRfzzGchTpAtqkrwznrAs7Akgtv3xHRutcLsLpV
Hh1dA/2OUWTzgZq4wUlyg3b1vuxEOR/9zu2Yisa9Z0T1KQVgqPSriywuC2d5CeI8P2ceXtAgBEnQ
FN54E47BaTYTzh+DJEunhvYDSawDL7wN3mp0hscc7MNZy0xiTOo03kNYKVa5adc3Yw82tfEyCU81
GPC5qMTJRHu1iTi74twMHhbE7HvoUfWhzhtAaXVwrgf3rFP35sxG+5t+jbnvas08G7BZIbfWyY7u
1HCIdHgf1NzLA55nAkxK9yW3y+TqYx4cQ627eqb/mUb6uTetCU03+3My7syLyFkWMdXdjTr7oH4w
h4MSLg/ZYO6bIjyre9obuwRjX5UTtdVblkEldpmRR5OVrFEbXFXdYmyZx+5KbztVUFO+Reuq+uS1
/UEM3rLm2FDiWRAfRevdFXPwW8fvIEnJMwF52ucSFg/sTeyNupUV4uztTKWlpHYr28PmXBrMaeOT
sqOoWqkSMLj+RosFOo6OzSVgkL36bi91fmQZMSeB5KmB2PxuYY8lL0PtTObWsWy2+VaWEwrvv43Q
1wFWtsdBatiG3m63v3LlaEhNfbOU+fDdD9Fi6ghhNKOVH5aA8NWc1zAdzoNM7CS89KiV2CC02ieK
id/koc5Xng7M/uh2TXjaqBx92VSxIoIU4vo5h78W+qLd1qIZdzAyn5SoSZUV86hlpjVI4VMyXZ8K
04rdzt6XKaN2ZIADpzSvrtftCM8t0uI86da3uFn15x0xfboJEKCqJTQw5sepX65EGkqu8I9Om7ry
MnfXXoTgQXUk1E82Fk3QPxq26nMlRiEetXDCam4z8ChRZ55PsZzjlXokKNUgNNYYbyjy72OjuWN9
opPxLbhQ3xLpmDsWT1IhpMxbSHkWxpKaCU6aU7EqQGdhNdQ3lk+lP0sqgo2c7KUL4DWA9L8bZGVW
dfpLUzuMUdTs4pEAl5Bkn+kXkW2gHKkUf7tDwIHJKSzV7aNqDcpOWKUj/iIWGW9qam0R4t8JC+CS
uudQD96MvCUJBAGGi1ONthYBVwRdNX7BSzilJwh4zYa+fbVKXO0a5J6SwopmJoEdSSjTlEjSYyo3
tS4blLF9VYqEFsv80i7nxK/h6shLT2VZPcZmBVWpfVE2l2W5d5xkuZGNNXWJqgVjNPjkDUfbq/lJ
1W/DqX6gEuEoDQwpDr+hblYrdcdCE2TJSAq7EvCqHr3qKoR4H8yB2B6l0FUKAlVjn/1mMzcthxhf
gy2NwlxJSATifWwJlAddxDAY2DmmQebceKP9LATtF6UkVrdbeQoCydzOl6MjLMBunuagoYT2K/v/
omcOnBCbbhw7opOQGfOqHQRnvz6/TD0RG7psCqoStepcfPtyxALYKyb1WBePg99+uyGKJoEaIegb
F2zvkDomFcZ+Ufu8t2SwyiVqU2l0YMOQfmyA/GlgGuEgRvJfhLnYleKVETQ/uiRGSukV4450z7WS
lyjbZyA1M0URHQeN9RP6ADsI+VM723yy44YZUDagqUQPa6mNUSJDzsRrcHzzLf3wRinTVR9y4rBE
0PwXSiJUBn1lrXTK02v19KNqS+x6irR90CnhAAJV/RgHVmoEq3x4aWOis1UHSDUtYNExEeT7UeBU
yfeNF6aHuMkNBgxvUMMZY6+eA9wWb93Ej2pycHy5reupU5NWtPPh2s9R87uVbG1AfZAt2lvl7wEr
jbWCtkg15edlKbtdVhPLO8745XD0EJHiH9TjyajRYfpB1/u9CJsGpAxv9L9ff7tizz657c4EjbEG
dMmbHUJi1MNxZbfVXVMxFxltaNwvDditjGn6W2mjOhHphKcyOig1hT8BLVpyey3lO6WPhKe3Hz3S
okgeZyss9WkpLJMV8TSYfWbE19K4EowlqDSpWKW1Ra8UZafU3hQz+nkth5RrMaHIZuv3pCmdfIKV
2OtKQGBZz95YjwlkKWn2dEy2apK3GohjWesS/yKl803Nur9Et+qnBzEWUntIhxVdItqCZGkATxt+
h6X1NoZEzmWpf6PUCEkCu9sawTG05U/dXH5UefUmk8AJYX4tI9ThMXGJja0nRP2ZDyYsloNm1TLt
kiQWraqOxJngBJQGgjqHIUbClnq/1QumsYM6Gmw51Rgi6mFYye3MQPL4rmHv14fGjVuYdBsMIqBC
J6XknNMcqEh+/F6qO8xCaxwMKzVLKkm/mibUME8M9lwBtlnN038o5VlEl3zTu+Ayusxdtl7q1uu4
vglyJEKdGbGJY8l2nenWIqBAmSSHzMHqhLR5Zbq2t/PqithsaTNOC+JRW9fB1sYQRn+7HGqwrpA7
ox0Ng3QzDzW5u3htZPd4jwznrZIbeeCvx0yaqKZB/xrdp3poKDE09i9LdC4joX9vvHhXOI6xs3ij
VxYqT6rKiCaJaGyAMpHVbvlGubEjBxWgGe4w21J2JEhxRS6Cvfd0MPbqQtTrr15CTWAaJAVIyavE
vKcFeYADX34bXPKBGL0qtDW6F2S1SHFjEjPEG4thOUmLX2B+5D3xI10afxsdTD1O4b3vyHTCVTr4
lN153bifP5XCRbXu1HShpjz1XAxcHluzqU/q+edp+FvoBiQ0uflV2ivTQWdrvBXOCCJK7hq7DqGb
gRsMZZb7Q12I6ovKxRCq2bFCIEDfPP50HJLBCewFfh889VJFWVP6nvqwvGlbwIhy7kxIJAZKSwkP
g5Oa/tWCpKXOoQr9k3pJIsOmu42PiruNU90jhs0v6NmUsvWoOqupgz9P3NFRuYf98NILLdhZSDrV
FiFNbVavSOxFjFZL6i6/JymTZv8IJ3k1CF52t4T2NeZsakL00St1l9TgVNqTTIazaFRlTn1zUFtK
pdodi/A1tvsvtcyoWSfp/DuNfvv36oOspqODlS4oRjKklrIZ6um/kiSkzAVODMzSjsjnvXL2xGb8
WjCLqlVNPUHVgHay6GcRUnJUa6822UzyDglcw/0/FuMu8DZzGw/7pKHa6jakUEjzjikFQE76jkcR
eAhG+6X3KcVLr7Z0ttqxdZk5MnHKR95Igm6ys0rrRs6RbhtisAfkI4igAMfFmiDoRsNxSk4p5YfA
yd4GTHf7nPe41mfSLqVeFiLQvEun4Khe9IEaGvMmIl9cewXxC+DWRAFVV7XolbqxmTi3T2Ef/N2o
XBKzPc79k5IHKA0iwZJ0phr7Vo/s4JRKW/0Y9/4eCg9YnxnqdTW6BwAFG88U5zEx7kEpPqqpzZZ6
VOUuVKtLZncUeiFsYUZQgiWo+2RSjd1vNyHTQnNz9FFYbaJcX41Rtp646zu1Oi9NT6VYmwgbS9ed
y1xjkQ2ISZR1H1l7y/5fHNUbhpaz2hq/+grRSRjEz6ZIjvqQUF3LJMDVJPpVjQylbHJ1pqHI9Jmn
5A12MjqWmjteE+CIyuUs1RLLwG4nbpN7mHtPVrmZlpQSjRQEmCRcsCUIwBISkRfPwS1Qym/Vttou
eEgIF4TpU+tv4yF74kqDE8R58mynxxZcItsBPqYTtC8zp26jlzYjFOu5IdCvhnvLgI44NMicRfnL
7Mzuzh0D6VBjliSboN4XXvgDcMKWQNoMRXncMQh+F/ItVS4JdUPcIbhQrKHOlL4uYz8ewCXj6pZH
DdS8l9giR0mX8l3l2VMDTWEelG6APBt9nbvhQjROFryFhIHMzbIHtEFvq+k/lc6zj6R/NkDZbmpF
tK9N7eq4VE8TG96g0TiXOXVv6oCxWmrGvq3KSzpr8TYhia+VuhZ5yWZX4dQZum9TIEj5ZRfW7qMN
MmPvBp1EymF99/vnoXUOak2TL4kSm6ldUhE+WkvJHKY3ArjBuxoZamugboLaaJMYhj5cvmlzad97
geMoJYdaEqjqUZn+u54Epu2XU5Wv6isB0OecMGIaG7V+YIUKtmpSa2SlEygwK4HGsaWZyPRwTrXb
PYCT2ic6cEepO2kKDYFm03+Jkm3obEvhXtDvxzGrYDoAWKYRwCuMaFgqor5nMOnQ9nprRwbbchaa
cal7EhOUxm5oaIsb8mbl3Kzvjf04eVQOoPDHyXxV5wA/heYz1qRtqzdQzeGJm8fbuvve9rVxfyMA
fWNfwJIJ1+TCAe/iJPkPIItc1ogSyzKS58CmJeU40l/fayCTdfYro+7cIXx5hc59oQ7wrTSi3fha
BzbIK5sjJJhlNTt0ffNTPTkjH++zSScioXZ5T9mLKSGftF/5CyCzsjM/1b5KTTtqH5F0hG84Rfej
bGk8zDTIpfZFKSqJywSnMeKXl4ZSZS6xcQMj1iVkUL7ISoXdDdKAq9Vnda5VA14tYERgXb2w2ga2
9hz7I1EGz+ovjQtHmykksnXKrO8JAaZwH3TF9qmeBEmncvykFcddKrD71Mz3wWAiEkrQo8at9jIG
3pdaNbCkCfKQ6WMAQ9qqk7sSqhPOcg384n0pMALEXedfaYOEiL+UkFsj2yOolpvY6e4Z8pAOxVcj
veAah0f1HOfUwT+BJ3GYz+xUxFod8oPBZUeNJEjdu5jsiRLkohSR9j0xxVpBCUsvtmpgKI2l3gQn
I0VUEM2vSzgzl+AxPfRmdFfIc5GRgU5LsvSsLnUU3qOZJc9OBIdaI8Byq35XmWTaqbcdbd1IzyhJ
M/LZ8I4OnfbVCJ+jMzVrNfWr/12TYNaUibtyyoMtp0EhRLIRg/UqkrMYtfqkZkx7yjA/E0G+aCR+
WxQc+xK5hPIxW0yccqpQD0v+RyLPApM82FfEaI30vBorfMgnItHV79QM3BP0Or5tu2q16+espA6R
flGQvEHNUxw1Rz+pG6e2knMPwSKQWZaZQeQZ3Sp1taEgf6XA5IC0n7k3mMwC6CQdu9zSL6mR4ECx
uf8hS7aNZsJjvgxKoJBieBg4PlHFLZJtZ5PXbA3VYzhU9Tnw9Huo7CTZqa0HJ0rOLT1Bl7FqxLDV
VPO4GvTq8yV2FbJN5IDipRa1qKh9DaptTgjo1S6I104665MYx7c6C/T7eNwD6R2+T1G2U95NS3LK
POIKckkGGlEpcczD+Jg2ZAG5WkYiExsHB+EUbfnAXNfkRm7dJe920QJguXtbOjIyAmep6HITNUCQ
gZhCGhteda84BBwVxrOdUVxVDwvuLCItAlnUFKu0gn3CmXQgkTW13Bu13uJc5NivTBnYwUcrk7lS
j7UVP0Wt8RVp9llN4+rM7M4xUucYaYGaPkrXyLdutJyzhJNJ6nEVWHJJdE3FtbGp84i0urMtHgip
sfQDKtZJx2Kfy5Fvqumxs/Ja5F24w6pMWGPMbVdgdXUr8hJ1Gx5/vI8GfnLYU/LJ6Wuq/ZjrDSfP
p7Rvo+GY2JcfhJlj0Bja+6RzHyhTcWs4A2VBH9x2UvJVp9XBN4G3CRpUeV20x4TS2MJa3BYEhJsZ
8iQjxQ5Jqqaz6VN/HZiEttt61O91CFc7F8jTxoHCZKMrYGLrs12TMwmPtExNb6jwilDkM1wn3xpu
e82qOtjROP6A4+ruWoNKf+EewOexwIyEbAUEgWHGfnPt5mAXRg7oH1NeDRooFWlBbM0ZQ9qZIxfT
nUcIBZ3SW2LwnkYRpfsoTWjP5mtNMvWisAv3icnrJRzCkHSr7zc1icMJ9ObEcxsAw2Qv1j1pB0jF
nCI9GQ014Kwf6FljguoFEWrCQShreuHZmxNIHyA77r3QgW27NJ/jOAcIAOCXjG18jkJvlc7kF6e9
2Nqut13iiSaWWYojzNpwHRQ42TrQHgZcE4ItOc2k1WUoJcMqra5t7lfr3qhA6hFdMWrdTQBzvLSJ
KvYq+w5nAEnRkhoyFQTfdxwwNvrMNBlN5H6Rwqgf66YG47eIk1MyqofIfOB9CNuvLi5+RQ1vyaBP
1tkcrWs31a9LQF7QMIJwUP+qqMCUbcUsbIhyV0TjlQoTBeve/FpmNIZptWxMMdXHwNV2OVHzC+pI
RPNuTzOaR9vmWGm5MwUe4hFqR2j0xwlHSB5VCeutfXUs76G1Kxfv8ByuFvrj3TC+1NArC5vikOGi
vW4N8Vq5IbQu8r22Db7EyPX6d8+vP/xQ4ondAnkToTThgq7V6FOwFAlxI61PqNxMW4quGyUHE90J
tOUnfwZx5aEMocRsXNMiWUAMRjhkAoDKNdwbVzhrbyKGK5HnOdpPH8BM72iJowaccTEUbf6Ade03
rlPimYAfNGlzbrwoJnoApmFXjhnU/Oy5nvqB80ICLbQ7R/lAvbD3aTfbMkl6n9yQ9syKwTmbYEIr
PUSN/Ht1bMoeyT5Jhm7HXybGBrLwJvbx5k1j9sZhw94vffMsqLMuI5CWpny1aOns0OntkN1R6PIf
zPC3i5jiUiXwwFHWn92x9Z9748Ovzd/25IPyDWPQjpNxE2OwM5Yg+vGMVWc5B5gjWwwf4LgobZlu
uek8zt6omhEZcHCR6EnURsdo4vy2uIa/L9zooacLAFAHtbhL2metG9oGdZkPPGV+7vXG3XboHQvg
TEerSkDF4HAeGyLP51ofbnTQEDAtt2mir7wkQj7tW8XFrUitpYZzLgbcwF1LiwRg37xug+SXn4n4
aOWdd3LN8bZfRncXs4tCEMKRYyw/8sog8aSmjKelNJaj8it1pwwhen+kNpacp3rgMuI5Rb2JwVLI
uY3TJvwOj0wNA62WPBWUOaEwvL+YH1PtUpqeRMXbW6oYxpbkgedgqu1964BWwlS+heYUXDxqRBa5
RsfRrZ4oxe1NC+mtY2NSg2rtYDCOwn3vje1NQo1etOZ8cty8QxNG516j2nFqvALjA6OQyQ2NRXpu
Yy1bYcUxdrk/oOKxuRGVD1C6FTneUHkycmvrW87937/pitdvv0OroIa/yorc6DDq/vLH/9x/lj8+
8s/2f8i/9X++68+/85+P0F7K/F9+y038i+1X+dX99bv++Ln89r9/us1H9/HHH7ZFR9fsrv9swEa2
fdb9bxij/M7/1y/+x6f6Kf8GQikphv93COXuoyk//+PYZh/F7/af2ZXyr32jKIXzNxTwjqlplOoM
dPAWevPxs+3+538T7t8c38DgyOuLTh6Lyz9glI7xN5PDLl80HJdVQJr2/w6jdHT5JbY4JOCYGv+2
/n9glM6fcnfbsvHpQRHhM3o+ove/un+cwUodx5Le4HrRqIiTrQTbb52G3YsoOQRpFDmwDNdb0+3u
yOCGvlXMSFNIcS8riuxJYJG/TfN7smnh2DmdA68gng/mL1F0lyiv4EdRc+qj6YOUzm1ncGQJEY7z
qjV0PappZxFMvB6gXy1O+IM3bVX3n7NV3c3QZ6PRu7hSZNr4+Y2ARkCZtr7SOPVWJl1MeQ7wm0lb
5ThsV/E0HFmk3yfSYXPNeun9kuozNVnd3NeeSDeuPc5MKQjj3Oit0yhjB2HxrqflO2XXVDm34vmX
2TY3/zQs/v72/IH8VGyMf7iI1G12DB+4KNhnj0f6F19e0cRmVrF7WS98QGBc2cWEL/GN1oFvlZJ4
yVnYnTtZYCbsYSEQESKmFZi0VC1QRtyLxOfmxsD8V0Q7nDSILYXPnRWxMyMJR9vjPbq1YG9t33SU
C3ehTy8DifFTm+cXElV5CDGzW+MTw8KCu1nMmshY75aa2oikhsdve9wRaDEr9SnB5v0iKtgJ3Meh
jr7kUYWcoCfd28/EAK3Y2tGC7sjtCZ+CmqiIhp3KNhYZAjak3fa116jNwBTL1jXuPXgWKR0PllEW
afxCIfvqBYZTHoEsNQeKtkUgfqCzmteyLaDb702ZX3OZmBB63ofPCRQrFf3Gjguxcocsgj4/+6Kb
qSNs2Jkfosl7TitMQoRbPDY9D3Yh1kP+hyWLF2ON2Ql+wdGcyGVvvfyl73sg7gnX0jiEOqc2e1Vi
eNGcZO8GrOFVMi6noC7vabHxhNLuDSj+e1+GN6VR3vZjcbW5N1ErPmXFuuDUY0zlYzsyHhkRLQm3
gqzglE80ooUkYCTbWqZ9lN9Me+QHDhfaUrJ+OpTu4xSUoErjq3qr9Ch/rz3KL2L6FbbFVYdFoNXB
YwkylBomigifmjNaobXnxc56tsIvZ+DZ+g6/rAAd6omOOHsIFhajTL4lHImvBptWamS80ISHF9mI
C4hD3Rz7Hsgc/bBY5ZdDchkhS+EXeI9D35tPjbyaHjnQ2ifk3GteWhMVpBu6e6ei+5wG93mbvpM/
SlhDE7Bmucj5YH6uRRm/wry8Ab2GZieMv2o9vaBW3UxpfD9oyOKDh9ahiZnk2pe8ABH72D2SUQM/
pH0NjcZJCiSzxg6U9Q6BcbVQZO36hwyqBmF2KHoQioLpSs5ZbBjb2Z6uKc3tyuYTp0LAgR7GG0KU
H9TYHwxujVmjkkf5O5sVYkz9Q10dhfD3f/2+K4jRn6+7beuuZjlkndsGit4/3U+WEGRe90SetGly
dOHiUu8uPnwPHecizKepNC5u7FxTIsFmqm7GiLw/mSDv08C4lqX0dSzJh2v6xF3KNIIow0gXLD35
RP2ZLuK9fa8ZvAdVin+hW3i7NSnRgj01mPeEQG9Nog4BrHx2iPOZiL2r/C7U5sesQH4cZfqmj+M3
igq/ch+tG5AigNl0ePwhv6VzySFu3xvmZggn4lbgG1Y5AXQ98WEmylaPw0OafxSpPa5SlByCBNjM
eEStBNteY4/dST2yxwZXTGQj6cMhYNShGyue6yVF0AKAFAjyx8LnYq+FY9JV6VEXg0KV6Nvflrze
xmVXqDvTb8+rOaa18uqdof83RjVd+9OpLqdm2zbhUfk6TXDWur/wb7htRrzEiO3CynjyuS55mzry
66qgxHLikUSTHfpSf8+sTqyqJN9BfjNUI1Orpkf53f7CQ5pkjIKfRUfatyu3Md4p5UDodI2nBaSO
rWufwk0/HI58urA+woJbPhBtjgCBu6U32tad3bs2rT/M0noyfL6cMrHDC/050TlclZTiqvJDt5Fc
piJ6IAvxw6X5vtbdHKUHDf/GfSOVtUfSx92bmJbYDeZr6ifbMgw4NbHcuQE3kI0G+X7WcSy4pUYw
GziUsdoTHFS6w1Uf7avhcaXqK0tc3tlFe11M41ImeUSOCUp+AzXJ6DT+Ove5ZhCahLQMzNOMwqLU
rxPzWuh7GGla7JVQODh0F5JCezXm+ehUy4FG4h75tUNNVuJxEnfG8O1unJCwoah+akPMbRkKb/br
0ABmBgKOiZ/uyJBPYMhKASmMBCLJD0tkMPn3PQXN9K3J0h//+k12/zTUf48OqNakG9E+sXBZ/fkm
a7AXQ1FTejFdWdmPL7XtXfPRuy4L98jpy58e2jQSJX1AhOBxhnraqZeuZEyHLLlV0OB8gHHIBFBy
blBf1GPewi7hYSH/67xwa2vuBcnah/xOUtkYFXP+ITJ+BYAxdPbQLxIKxWmffRCH+RTDRohH/2o2
7rUkk5AuaXulVi91b9ysXvCs5QeQcMXB0CS1lAz6lhd4KtxyTZzsbhkBkY78pm54ApLHXorsAiLj
vFNuPPP35nWFc3aTxtOhICkaADOiRVVIpCoezclxHN1jQeHLHXkbOp1/YTWQmDL8PI3YqUlAmDCY
HOKdmNYcJjyw5U80aZ7+9UPy/6uHBJpdt+T+2oUs9+dDmgvRciUNR1tn8DDaEutn6j86vbgObvHR
uiQdGIyzjuo7QabYYyzGY2ycc3zvFHeZqCoz+5Azs/x+HaUlXOdil9dZjRid5TEe4eEW2mYR7FgA
jGo4GbIPsmQvYSxOWvjSlvq9H2Ddka+lkyMVU89ABOlbWU/UMf2rnPBDuoGwh+6rwL4mKe7ioT0E
hb2Td5eoASZ5Z3xKffsJFaVQPIyOghC5PqiF9pC5KKo3B0OzmILkmtKnSBhHnE7WUzQyYZRyaPBj
i5ovjsmTx2ym27zl9Ao2RUpiXJUxZ8/t+Fm0QoWP0D3HrlIy0+DrYiaOh3cFE5UJZV1D/zCYvXIT
a+kbDDYiJFF98vwQTFzluuCWZD4jY1j1nvZE/sERNQEjjxblpjOGCxWdpwai9PquHhiA//qpW65c
Rf+6ynLGBzTiW5Zny1PXP6PCuIHh6OtCX2tWeV268l2r8/d2qa5WXl45uDw1kXS7ipLdXH6pALY7
FUnZSMTN4oKc6gqrghBn7yZJNrbGrmFqiG+v6+4piI+Gn31VRo4aKraPet89sGdBv5CH8IK1eRtG
JyDFH0ldXCj+XVnn2YH594m2wuv4VTo+zh62UXXNJ/DK5Ktowi/yOthFGxRPkMhCOOOicKPo5AUl
MUFzVnNNPTJIuogGnojoK2R5QdIfni6/Lx9noqL3AbBazaN88L0vM6rndKKR1laE92R35AKlDI1b
s+M0hOhMJBp0RY+KI8/XCqgUZMWYHrSQ1pJVVdt67t8Nu7zENPPVjtXyuQuVFF8jmt46dudtSpsa
KNUCSoVs7zs2FdT3H8EAlqghAYWl4ZPowl+9wM1nHyJhH6ymRETgsGbNvZZvSqfI1ylno01O7xrR
83QpyLAFJTfaeDbD7TjJ7aJbXBxNPFEvbmzqdyZAnqSOHyX/S+2og4HThEn5ta6mX6KgaQTuh9BY
c21NXIoXmQ2iLKzG1MiIAwMYYLFpZimr2PZF/LROHn7qkp8dBVtKK4+uzs609KIvM2efqc4VFdQm
e3Bp7LLSzIJ/mVn5IFocWwu53bFxkMNGjqRa7jIngzHH2POq4t2Z2CN7pJStOnM6BHb6NS0c9WhQ
we5oH4fQPaEzvyHfj4DO6pIDYKAYeS699D0MsMbn+VcHFhVlGEaRNHrR5WeewvY1d+xjnxRgD+Nf
osMaZHEk8ikLw3CAPNUm7/HAL5LHEHXSXlI0MPPMkc9x9/OXj7gCORqgUIDbVI62cTu/pcECiTu6
TZr8y4lpuhMvdjIgNXAOQxwvj/JahFW4Y6QsCN0PJvJ3Tnx8pDKyH6f2p5MI2GQFTJJESuYMa3Rp
kSQ8bZRUI/Fdef7eOO4jgSwHubsPeL6y1TnH4qaIf4OdvjrcNcyEF1KYaQrDP++TEm7GFzLGL9pH
4M30V/RuL1HgParxEC8hKCpCRntwVDTzr72Xv49yXx+7HGrko8GP8wyIH5V7lIJ098dz17npJhO8
yLF9Dq3wveCJx2XorPvcvh/75KVruOZRPuwOnRRW91d5pFHjTR69p6R8mOb0ZyO/TZ7dZrPGFQtK
2SsvEQDBrPUeWXsfjYw7g9DDKDCjJ4eS3BsogpwFAx5rU0f3VKTWEx1W9rvcTYq1/MbqGVCPsRnz
kEXc+TlQMzeD9hBi7UFVzPlVzi4QNjylqI0s/VqAqQhnedE+aW+xczZbNJtFtxNm+iwliWWQQrnL
L2qKUMqGNive6fxKHjzKbddhw8+iNpn9A/hgNnB++FWEPuaBOb7QspHnQ66VUJsH1f6UEoUhxqWe
839FwtfN0j6UBABD8EM5ehVQb8XokqJwjov2Vf66DNjIiKcUBzNldikXAPMK66dekYpOsC3PeKSz
GvagUUoDmb7vTgdcmfhVezhilHDoE4AJmzRxhTp961TyDx3/O+Md5sX4khTFJoxPKCWQ6+fgGWAG
sYCLB1kDQifECbo+5M78pC7fZ5S7E2uRZubnJI2ZAjsoCQyzidV4TSOVh7REX7IilGpUWvoYwAEM
IWe+T3MGfqZTM8mXjeyFba25eK/i8to39dUmq6jNr6BftplJiphfXNuBshPZy3LEymFJh/bqxdkX
1gpJkfAObmaDToISrfEzGMXpEl4RvzzJIk6no3SLCu1lqJFo6QJaOHWgK/iTj6nq8SIVVOGMQXzZ
znybyY9qmCz+4dD+xlIjP10rKy+oUg9RwnRXdsb294SuFhFAM268zPvhLDz2koIx6mAczBExJx07
vkXjJkFZ+1W65g1BUxiVNqYP12RAFeUDGzl3eIAc0FYrqQAJ5CSthLDOlkLfDQ7277kj1tP3sddZ
Myrr4Bvc3j4GD8WYnFkj5Ihpi5YgtKVC00i5Jn03ftojLSA5U6iHbOhLS5s2/Dc4H+O/Ouz5NrtE
m6qnwfn8zy1DYVYNVi9aY9DTWcO1dJOiR1mldBugT5h+tVNLtyTxYBr9X+yd2W4bWdal36XvIxHz
cNE3nMVBoihZtnkTsCUr5pExP31/O1x/VVqVvxOFRgPdQKMys2yRIk+cYZ89rL3WNcsg0KZctbV6
WNHnQ9kWzpZWy5caffelZ9GtS8XblHSPZSAFrrBNmynhkq+gFibV+HunBx2jf3d6bNPA03XoMtcN
6wN92WTpAGxqwlVVn0C6APe53fINXIGfzAY/NyUWU1JQ80n9XA2Pk0aMYU3EgkHv1ovihrgy6h4t
RFP2ubDVtdBEiifqZ97ZV7/FrTosJpXtRB8XTcjT8CwOZWoD3uvQDL0RLXOMFaD0IAVnv3HSaLdh
k56Nwd367f2kjqfYIwTVevDXpo1DOAcyOf6i5Gcqq3m0KtISZW4m+EbMJDG3hpc6R8IST0dgseFS
4j8xbUjwSHMn6canpNFe4HFdej3lranEY4/wxK0Y50borYvOhKWxqZ5UN3wKenxX/VbcWYNzDRut
QHaNlKp77zSIdib0TA7ESFR577pUfQ9K7Yk+ggYtjY1htO/pNh1aezvZ5ItHpf5ClShfWOBhlo7j
oXAvw0enLebxVqbq0guHZDSs258kPTAicaMYL5J1mXM2kMJD4dm+cTJ5KpuvnUMOBNY2yB8JzRoP
UDT8fCjc+0LQTC74X9cp9l6ekkKNeJSiij/l1klvLmkyHGSSBJpmZfa5o0EZlmmMQPY2RyyNte06
KqgUUYD1tVSxOtzScEBXzvHI+AbWTsLMhpzOSPOyxJCyG5TB+BQF2icgVcFIv3hB45j7cMPHWZal
hAYaTbmhQkrZbjzQU/0J0cDnwtVamu2UNzt5rlhISy++RU2yvTn5g0QIihHcobMLgqDYyN8Bed27
OWncnpxOSg/rHDGIKpv1ucisz6nF3sMzLJDUs86eUT+FKhxgHRN+i9MjioqPc95CkWjFj9g1qcra
VKX6KQhA5BHH4+1KYG14WB1i5zk0HbrnbqBoMNrMdd6akG2mP8iNAqXMi7NJ0FbMEaKEsREyC2Nn
boesOPRsOxDi57Dj0pnPRWxad2bVL39/rmfWwQ+xjK1SH4BzCHZ07WMdRjV6QC9QvEq76PPsZKaj
vnQRSZxzx+SD3uoBVjt82rkuQ2fYye3se+g8HtxW/+kj932WrOzuUN7w+fUoPc62tPgcoXO2mFpn
n+jWLhbf1uyQDxsShLepRPQD4EhYWeTWEAOdNcMR3WYTGoBmN3jmVS7Qv3leVyoeHx8YZDycc55h
q576gfSyoJUgCUKbbxb3L4nfutDZmOItW1ymjlz3c/K/Dv3njmHfRhNqjvwatxGy4sm7XK0SVE2B
hrTUutefOhenXxx79BnPMlEj3FmmZ93VaXUmKjhXQfCpIl0u9RDgVhuwBAjcrgJtq8QOtEl78URl
/mdH01oj9XSCixqXIwPZGePydXUBTpev8VT3xSrV18BKjxJNGpbMeOhCVFRd6MVGM8RfJ4CzgSVv
05r4YnT95xwpe2k5kbq1V5Ce1zuUhRvrwaZxGqojnFgJGgsA64v4ewAWWPcE/ChVtdS2Dl2sX+cX
UQNBphEamIC7dVTTo4xYHotLI1wOdbotbFIzldVxhQ9c+tiY+xDemdnFMSO7h/EYDZ9gcFf+DTtm
GRf6dIkRatCdEGhA0y87KN5H2biV63x2yIFX0/mSYoGdmJwwWusqOXt/Io7NPRsyJRhJpF5Ah5UF
du22pm8UIgwler+RrFuEtGsPwsRx0zu828nZokJPqgafmiISXXSGtJEEbAGQ0U/OMJxiE7eu1XDW
UWNEQS7cR01wF4wUzGxAQTSsagc5LFKbkrDBozdjLE86HgbNJqcig20tuUr8benDOSdMGjwcizmQ
yQKuFRkbeLgE9W62FoWHhbaYkkcokSAdpjy0jWo0bPEjU3EBg4RynCZLXTj5MrLBTGW5eagm6z22
H/0mgjRDyj2ezl4lotEp48ylNNtksGrcfM3M7EgGgnCNQHn04kcSTzty9P1qquQLxO0XH1CdpmSV
DcveD199KerYXQAOXEEDWnmeo/Q5APUupVUezNbYyQZwU0WQZp/8G8Ms9PidTQ+T8VLOws23d7J7
oXbHsdKh4e92//ocLTOF6e6r77q7wJOImTUxJvYTxwZOih9BttThaNDK7tkajkgoPhucy58RMm91
COXYJV/IekxSTpqLWF1VnvMgPctnSXQaYm9Au8BiYD8YBvwGSMXTuOSXPs0pPQJ81l1pK3vasCjI
sZcbMjltGj4UeX5Kp/BKfeqcKpJnYf7E7YTuLtnM3igEkreF6xbmJvUMOmwpGanGcNJz5xVAG7FT
sAhDAG3gj1FwQ9hEDTiHo0z5HCUpareZDPdNwlH5apimwWDLVLVwzJO/HRRIRQn20U4vBoN7FTMp
lqJEhnqB2NDZJi9CYwo3TA2jktquZuc4w0DNUdMcQSjQDlgrvSID2dXY2nlrzObYHuCNx+AzfWOL
oHISbjPJ20hyIcaHN6vm3o8Qum7j753z3SNX7wb1ToLqnHX2Jd3xSOqX30jzo9TvIBF7ljnqYY4g
m3EVz7pBlGdRYEOjKnzQpvSUEn0ERgTaNyOszL/nZfZU6HCw3NRLHVkRh9GPdnNtXGIqkw3BlSjV
iDlw0jL9q9niTklYVmr1YUrDkxQaJRxS3OKbE4XEi8xQ60NTZjW0lczPWBPABHJOjf4JR+CH6dcc
D55VnW5PXn6p4EdYzQmVXEsfJh35gdoNTnljESI4cPTOp0Ep4f8h6yApi3kprZBYM47VA3iZs8Ry
BaWGgbbDEtPw+/trTin/cn3RiK2C6qDO51JB+phybmv5qYE7q+aE8WJ6bWjTb0NGM0P4PvWgqytT
+6SGu8imrbZ+DHpjZ4ztxlXA0smQ55SBmD1ZpjqLH3zgtoOzRmv3FBbJu5elf3PpWn9157qEl57E
DZQDP9y5GcUMNchGbRlmnPMwPWvCahhpPIGlKRQKq1enVZY52rhR/W57dME+C4qjdsydLQlSe85g
+s+1MgULGhNBJVWEotxu3EFzjkbu19mYy0/Q9byLlPG+RAABiq72YKftHaKPOwjijmKV5vur8eKj
gjAgusHutEtpQWty7UGOm5JkEIlXD6lONTdwrWcxAXNwTg8N10zlQEZu3M3R13zMYsPZAxl59Dzl
R+bxpb9fdVMKCb+sOuongHZMx0QzgzDyQzUoMtN+am8c9UY3P1n1mk7DCGg3gYqUhHw//eJlX12A
ykslxicjIW5Lxc3W810Rdqu59iMYjTJoNqpEWaP+NNrKUxdMn5SaYkzWqwQ9NMfO8YAiZVOpNNjU
xeaYScoLUifCAZ3S5E3qBhFY7+VtoN8s9jv4skaKF4n+iQoklIMJFB9mOC47qfXRxzP+nd/6b+Go
adm2AQoJYVwYHDTZcn+S65ggCowcpdOWPnxmd4Ylah2YWL040g5PfkvDi0yVZz8ZQbt07VPpDI8/
87mSGpN+LzKER7kiiL3aJSzcJBqctefaO1XuwRGEd+nS0z4BIamiI8XNey6jGSfQB5a1CM2nuunu
pwhmklY8wDDFSekXmk9HCmx7Asqgfkz16G82wwfiZPLhYgJ4Ysbj6RT7P1SdIpW22GL01KULIllT
qmdqoCR2aE2Gi2KR4xR1DqUXyzvf2gFmhvCSQNVLMd+HEgQKiSBL/mY14DD/uEEZEwzg+NUqqDJS
h78uR9xyabotzU5Rl129pICPDadHMuqugVbbjShZMqsCQMq4Smc3b85TD3bw4AWXrmzgNQaJJGnW
YrSfjbGCNBhF8t48SkZEkp2Tbj8U7nFyMR4wet0WlZJu9QjZw5/echq9iwxOAJQ5nsI7dZghL74s
uPz66ALus7/PTtjsxczApk7R92Riad9TnsV3gubp6knCUYyP/MBt6cNEyRaZ8xsGa3bfbLBMacEN
HZk+7aQkFjX3dvIU5z6D8g05cfKeWU4v/8Yaa+JYiYtA2n+jckHKAhstjyT+1myhoqi9a6gTmuQu
55Tr7Ma0uZga44Z6mXiMcz1FvDC4VQPNhOkJFxL66OsEKwTcYjCuSVZasSuUe9RvM3QoVZrzVHhf
pdgQTEQLUmaprfgRF+khl1qR5vVfY9AsCR4Y1TrtEKCs4IGojvXwS0svWImUaO4NOyu5cb26ayPy
1xKW2bJQc/Iyx7UUKEs8pucwVO+CvKLRCW937LnR28G42vaOEuhOa2xnkSOnMudUdSB/rW+SSpaK
BuVESfE69K9lZ4DL70ZQvFtWcgyJARpjemiFCw3k17xpQik8oGr8Moa3g6Tzk4Q8yi05BWr2nuv9
RUcXVo6xLnlWU023eVrdI/rwLOWe2cMZjeSHSfvo7IbRXwIuFtC23WRMFBQxYfhu9px3RY2/DbkO
ed/s28p9Uvn+iW6TiJ1QbcqJ7NYcwGaTfm1VEvkIALEdBC1WjSmAxLsu/AcMziEeCKViUE0NbdK3
vylHm+qvnOGzZaASrWk6fIOmrmkfcnRkSlPTJCm+FDsYx9bPoJ6vFy9dghMJA6T2YiUENf3eokii
gzK3FOM5DfMjbXrnkH0y5DkYofwolay2+YYCxKNF4nmQ7L2YzEqj/EcDHlpF6UKKFpJOlrMihSkJ
kkvVf4Drn3Ko1JhMzYYGMq7p9NPNVaM+hj6cKvJBaFXG5Q/ZOT11qnZ6ksQt+qzvUjiVEbg3/RlE
p5jT+dzmHFTOtnzc+8+42w6/t3UQL0NbZ6kFtxjGVId8OHyRWMNNy+nhANj7LYlNaguUh3yEH4Ty
bwVNz449kVsUxwWz2JHImf8QjA+KFnwdo/pqkgNYloNkBvKr7OLMBKAXEMRqIxROEjpLrOJHCeUh
R5k3ejnHwDgkCcgGz68uvYXhmFdeF6/NLp88StSLKiUmfflBBhj3XeoEEu/LEXcNOi6wnWMKxAoG
vFywgn0RX8U4BWGxscBdzkZKVq3NSYRGztqoTtCTPGt2tEun9LFzRn0t0ZLCBpx3hEN4yKZ+gvly
RdzwrPaw2EptbQ4tZ5M4RiU4KzrvCi+9OmWPbxQ/JTexWPJGxW33XY7IC0krl/ljPyf3iQePV+3e
xxxVcaZnY5xR0TRM60gvLrciFnlAEz5IScs/Ua6j0kJlQmJkPYu/uQqtbpwNj6LWXErUpJTohOkT
By/Ho1w6EnrJwyNnAtMm6VAexXdQTZ/fb6vmgwl9aiJhu+MGV1DPvIRy7+1B8TCNP4vRFWU8DgZS
7IBBUEFi7mJFChKYNeZJrp0ZdqzB+xZBEPkznJxnaC5NSiAZx8oPrUMSnv5/v5J6IPtCtnKn+pfa
exK3VQZHv9fZyTGq4RDDuk3DJeUZOSIGkER7UFdlrr3S+A3SGfBAQ5GuHI/SfzcDhhOhW67JrsK5
wSOl8lwq74WR/WeIq5M6qIJUucig4U/9RHMlqR3rq+mq15FrFtwQF6QVUW4rzItkGVTI8TL19V9O
EM0rK9dXXn/mQKzAWXgnGX7qyZYX8LSVrulLKqGa5HSACDsOAQdgtJ6BWs8w62SifcRUtj8rhtRT
pN6SuOmjWXfrqKd7QM1w2vGtkIC1gLdOrnKohkMuyZZ5R8Ehup6IPKQwKxWsRm69uXLZoLGjqTEa
SAQwUgaWIFnQEX5rtCSh4MMCnExnO/1dRvOIfnHt7CWIlgtBykTyfrXEJ8Cjn7hv+/i59lFDEEBo
TFYMxR06deVKl5BXNrOUF10WL8/99ZxM68lwUWEt7fIqWYn5sgia+CpXbS65+THaTvF9coONNwoh
O9EIaOXk3PInM2tPYzd9wltax1nzoNWUShvgwnyoxG3ywci8vhv0uUXYarm7pHJt00IFKl5IgBib
TJwvW3iONOcURGvoe0Pnt+a+xkEvv9jVk2u+kUX6lhfJJui8w5tlVdZyDlnyydh10ILpMHhBr8l0
9XH3fRj44MYEG8HZHnL7ueQDi5EDWFJfsm0SZeyNdCmjjHJt1fUQO5DFWDaeny+bHhMruYjYCTk7
7mM2I8KlRFt24dsQL8qSj5Sb/YZzJHOJlia0fOazpri7OTr6j5pE/nf6P35pK/nvuk3+L2wSESf8
v28S2Ubf629p863+c4OI/Mo/GkSsPwxhlkHqEMNhaI4BuO0fDSK8RGyleTYNJI6uOirNG3lRN+H/
/B+G/QepB9dQ6TIijqdD5J8NIvISSiW2JCfQABLllP9qkDn/jGV/dvYEP4p//P3PrQueISHDn2Je
2zFM2JRlgLZF2KsKCutPEZ4/BWiplsU7AVR4N92VzwhXf2GTenQkUq5f2eu3ZJ/tw+V01HZttSi2
/TbZOQfvMP6wjt1bc8clep8/p3fKQ/oWv2kra5c+w7DpvPYvjb+ovt3W6jK/G5fV2tvpy/Iu2Jlr
7zDddW/I6joInC+DPXyKj9Xe/haezfdoV5ysI81rSG2mlJMX+kv93Bxve2VzW3sPzYrWrlW4TO+S
F/2xPPZr/zG+MzbFRV/q6/Q8rqtHLHqB1X3O1tHODJbeJn8oHvtPPcAqWn0fp6O7HY7tS3NXXZQH
41Xfm8twA/P20d4m99am2vqrZpes1b2zASHwHp+LPaO8Nw7Ozn/JLoq38F5dKjX0LqCmuQx2La4X
PisM+hC37Ks9Pb5es6gfvI21o3Q1PFT70jt/h+93n/GxwX14Hvfew/jCFB55hnd0rzf+3bSI9vZS
XVuH/AHSsEW5SZ+woHfFlgEub8tnmGTX2bo8qnsDeSeM+ya8p1K/h1t+TWSzahZQdf3I/Q3q1+EX
UBx7beNtCLd27cl/rGOaEA7+1dklW/NpSlfDY8iFby38DezrNxJpZL3RpAVusmvDU5Uugu+pdqCN
nKbpu3ZpL/PNcIAdvRyOI1SSS/dr8zTmKwNX3l5YX6Zjtosey0O1pW8wvqt21speovB+h9gQ0xLf
wYy5yXbFNjjo+/z5dlXus5N75hs+exvYetQ14SQtPEx7so3QVXAuxq4CKfYW0L78OTl0D9Bmvo+n
ull0n70LJdXPxqF5qh+g3ofOYuqIQnYeA4VCaafeQ/qyxgXYtktt035z9+O+yZcoj66zg/agPLE/
u2UU5g9RtnM22qI48furaEkJfGMfUEZVN7Q7QKa5Kr/ivS2qx+4MlzbZWeOeScvypb0adiFAJHWl
0eGxCanUZxsYKGjp3fQgkBbZd3hZV9U2XDXxMjids+UCGolLvAGJtHF26dumgWljYb/Qvx3Ep542
i/0V7lM8tbW/RGJvra/BwjmMorpmp+mQb5oHAOUBnS58xFvMNlKXwx3s8ab2IMXnhAQxQgeLukVW
4EsLus9r3hUdtJ73nvoHKxNs02DsBuPULM6vtw26icM631GIp1ZE2LAEJvs4PlmfMug9KONnB35m
JaCHlkW6vL22q3AxfEqRnF7uaryKARnqpQ3BUnCwYEZDztfA0SSrrX1TgKwAu4jXURohQWmsaNiM
zuoXaSWGBzq+83V4thbqV1d7aiEIV7WD9y34WgBnjzYTTiWKHG67Ic0cr3FX4F16SEdS73TYrqJP
MeG6Dlq9WJBpaZQfYGCDRTldI1NdC1ubugqgD/7cOmsLxBaAn4O3do/KejrYqxBZSCpGFIu/94wJ
+RRvmUb+oj5Qebt9HZawVq37S7Ukk62t7PBgaDtvQg4C6P+iAcoOqET7PMIUh9cTJjgRS5gEUv/V
j9KNsTGe2mmXhecBuGC3h+/5xeY9X82Do5/yT1V2R3fS52iyqIws3B0IE7Ve9Fv1BLP48urAJRMt
bi9JuLHtlyaBQO8zKchiB75ObZZw0tzSlZqvpi+oSVowmxAB3Y3etxJZuCcDdvxd/9Q/OS+syTJn
c9w3FwpvEEcC66j3zWOyenLuNEA7iylfFu5m7N9Cl4gMsdBV//n2WX2k27/bAA9qlQ2C91tyxjuj
XeWflLN7ue3ePCTfF5m6okxTnmh2cE6q0i7bL9VDK8J3G8vvT1pwyTfGA9S7g7XIr077qc16nFtn
S2J4WXS0Rr2S7d/i4SJgcIe2wZI1vfTrcW3Tme2c4hXKAOEzn/MFCZfH0LHod9iAItFW1AmhQ6S+
4J3s73D2L6JVvO48qm53HLsFfBG5/dkgq0VfIERwWrUukHqIUHHoIX3DPLA7RO/5JQXn8pVIx4Zq
KjtFX9T8i/ZQN1ctAH7Bhj7ecBuhbi1frfqT92Alh3afeUdT3a7Qk1pEDzAKdMPyU7de968Z9E4A
MbRlDP3wwvwcTG80OyPKUpbIJGFn1uWpQ2p4S06LQqWDXUp44bHdNLEOhTftEggCnDH4JEheEcWb
3PyF3MmGZpzPaCn2p7xdJU9+vAQQ53XrfKv0C+j27/oVcrDf3QvgF/haVs2pSqBbWOjf+U9zSvfj
0X8AzriqvlObvuOrWNRyaa/TIxTaN2LEXXlnY5zNa3jXfhd2s0P73Tj3O/NgmfDgAytcJOfi6Far
6gvtI9oOCoiVvpFS5tLQNs6w5Q+huVBpjV/4+OczecCOvQo7cgQYqd9ZLrST26qEmW7vT6u22DXW
5x6a87f2zq9JNy0dBTa7PQYhGTZgsPbhnk3Gbu5OJvSF1PZ20eqbSxfgQis2trvp7b3fnNVin/bL
oVm9qfVSNbf/R1ze/5ecWdy73zizNF3ntx/jL74sv/EPX1bHKaWNmI5mWmU8U/+TL6v/QeM7OoNk
QslO41Ti5v7DlzW9PxycWMTHHZsUFJ3S//RlecmgCZpMtqYhh8nL/4kv+2/oP8dEgYi0nEpmjj4R
6wP6r6udwqNlCaGmAi0DG211/ZVuOdgUzhMxXq5VS99+Sfpja5ylz9/zz7r1vet0lFloioseiRPR
1T1POZT18Kz5EJxCvjS+Nhj9P83rX/jdH1taPgzV/lCqC25KA94+HSj8X2/18TZdO6tZxIYJLOGo
FdHffJ1u/eUXmq4HHoeGCv1jo1M6+lk5ppwemZemr3emA6Mrf05BXkz6MYclCAQB3K7Jwsxf6/Jx
gEco6Y5eeLxBg1w8jtVrVoJKdxbTTcNuHDPA8IqyGulYe0F3t+ci9fSjH1Fa50Ny/UVv6iVzr0DM
PAwvI2S1Y/jZiY5Z/5rwDs167etXO3is6IUA64Wckbbg63qNJsIOZk/e05YvOqFHdqxSYE41CPxk
wUDT4XXIHmPBQ0jD4Sp8qpoNgkiT/doNFWmrV719ca1gbeuv9LL0g7Q8yWdP3NVVDmG8328a/5XR
Qbgf+GcGUqOYEIoFLbaKcmIOUuMla49GchQdF+NGVT/EhnevGnG3yuekZkncri0YRknvalq82O6L
Hj1SEFtnQ0xv1asSHFt+BmatPzrqvf9uNS8FWDyaNaPXVFRU+wEyxJewHVaNffBHfN3o1cUb4IeO
TWtotFazY0qun31pKjBV9i/BQGY0OOYshuGQP7DZ1sGxqY41SXJBcWrKi4J6Ap2MvUZyiZym+11r
4q28MwPqkE4oxR1wBuPxtS+PcjZkHjsA9OGOb3RIvXr1S51+lt8w/Rc/RKALXCStqYsGaQvYO+je
PAA6BpZvv4zaGehKVx7TZFWgXnwjrcjTCH2Yhrdvn2XGDMZRFvGi7yvkSeKtQT/XADiZisfC4d9K
JXfHxeQe6ubVCh/lBMr4Qc3n3gFEPxWds8ow+UIS4w10g1DGL7T4ka+H4YsPZrqM19o8y/EveUvx
yNrX7at8dQjJamK+ROx4GRfv6hE8USrWzF/Y0ZHR8wzsTDZOQ3wlgj7nKEWJDVp7mnr4ceIf8v6x
ooMGa8GH0/ahzzuGs8Cq8RNh974d8shYmLb+N8W/GXLwp0CdorQjTBHgMzTEXHUNu/znQN1QIjd1
brgjmp2tIhKXI22kR1+/KlyxZsMQcs4X1i4+NmBBNYotHfqypD1p1FzAarQzaNdhJWKDXUGHlHtN
AH10f2drPpaMZZxgsG3T00gn/FtzdEiquWs6TFtHr0hxu/IPIoli2pBox9yZofU31o3a/K9JjHlu
PORsaKkyXIgYPpjTpqmivmc3LVx1r7ngvuB1UeGEb3oERKlXx9nOAxqtSdRW5twCZOqh2FRcev8v
MLlBMDHPxA2iJZ+aEygdWgyp/TfkGLd1bEIoeZHf4m/R7YBWmNPAOC/vjihyBDmd1Relh4q9SVfI
FkHVTJA4Giv57OoGbpm4yGnFhc3oqoWQrMIrvl0jg0C2Rz8mfZpwQlO6cAv428tr7/Px03VYDWgP
hqOFNOalwTG90aN2o2JwTX2y76kMS1F5TohboQpgayBq5aMUpWe0lqMrE0Ac1TWLxM2ICb/JI8l8
BMalgSzRoEATxE98j6Nd6vSbFTEaV9nJoC3raLE1YpMPrbSlzUujeu1KbclWQ9ztzg8JuWmFjocL
KyyzW0/zejOVMY/lMkFqmyLPh05QI/ccL9CwsFLbq/xAhsX8azx2Vh0t58LLtcKD6ytNvVASYu1Y
HJkwt7wWtDzKeNRG3ciwcUU2fh3cdTUrGb652rolXAWUsipHHoxxCZf9xDJGAx74eOHTumle6ty8
sIr2bSuzARdKGazkEMD+u5BJYXhMasWz8C7PPsVFtWgHmPvmE1dQT0LSZJGmgg7h0ztasBNmAfJu
Cv/zU4U0vrUB0BZmlKtAIcri2WTeDUNDtGBcoDuJRytjZzDzBiXiSlUNnrtmXqCMFoYbQl4yIPm5
/H0AWNKk7TYfr+UA5A4krfKNWgT6G69+ua/Dbf4GQ+GadZZVq4GxMPdVqMv/wXS8kfmTJ2G95Xtk
C/YEtCv5g7x7YrPAR7CWfSpb4Jah0Ri3cnexwjWGkD8xiawaYrtksVlESFnpVJMXtHpLVVLmRtyX
hDtF5bTFuQb1U7Zkl7AIg321keWb7AsHSzYHsl7LhiElmrHyAS4lI+dOLvNdfe/H4PGOXbUty61R
sEs63oOWbnAa2CPywbOJY1E/m7erDLi7yeIgXK3mSzaUg0AZFm4yaeTQTJBxFh1GWMDmIiNksA0z
THVhyZt0xspPZNiBd8l1nbQeqwMNjiyP6i5VHhNQqBgv2WnoQ87PObQEl5DhKIG/1kIkJYxLfmNb
3bZWR04TwyvfVWYR+GxmP2JZmVWaFldyomTn1Dco3ZxLSlMbE1sbnBoAij2/wHKMKbuf29Qgq99n
6oZjobhX9Jr4NYQzeaq8pgXTRROIzY+lYF0U04fi/oGRJDCSggk22osMQD6zVNOdfJ4ZXX1qvREr
b9EqVbv+rsX/DGumP9GWNOivBqYt5/B1xIC8ncnhZMhDpHJQ+q1cN4kGfRqnQJ6lZavKyxkRrywl
v6PBhUXOoaeiKZ8kRkk2taJhB8dLYTZCYzfbK588Y7NJgIvLZMpoGb4Yslo9ufq7SoVEXpB7jW1k
qKaYnSl7YlQhfHdtlS/rGpkz9gAWis11o2Sn4FSwAOwjmUpFv3oAZ7iDWt5CKX4lZ6edLgNGw+1Q
o2eYckvlDsobnDmZXd+j9dRBEJW5l6XBEumY4KB8kkeV9eJUeNwL8g1y09LqxRaSNYfRaCkGlXEh
woxLimwloTzIUSY+OfZOIrpbuEUcIe4Qq9qyC3i40jTBPd+2rvctVs4R0jfU9lcyKPnFtt/SxTdP
dAxLOfEQCKlnSwEgr8nN4PEgMtdygZnodExAqFAFWslDTlyI1Zgh2XxJXeJsZlvuC9ljcn8ICJaX
xCpO9tn0V7nCLnWmjR0A0JhO9KqKGIBbqBvZx7J3ZYpYApmLkS8SI+hh1mXmI7pY69tFdofLPCNH
tKyydDWfn8SASKTZyvXJF87LwUTJhcAtUZs/7bBcXT8vjRZ3VS5liz4GuWdm+8rP5KocBu5Yzq7c
RmF95dzJfY0x41eVVKc1kUnX5Or0y2wVciY4yhi/8XYUGwicdikfzQvBcOW/7EuHAyGHQn5esun4
2JFTHhgMMTBWvS3JN/pm+2T5wvax+KLiKHuJ20u+WdwESnlIl2BSuKLlQcSuJS0t4dgxucP5Mlkd
FkxnusVw/D68/Ktwz7XxE3UXqBgdVB+QjAPcBSgiBgMCss3CtDDAXAniiPCMKrejkHNwnmU6xU2T
PcVlK39k/njijEh4DJ4m8yjXl5zn+WwjNsPlzPn6eZ2iF724sV7y60Y3XeXgiu2ogm+edcig5OKY
un25tnhYzJrsQjH3yEyt5b61yNPLTZtiM2rsYp9fLRzZ4SKzIj+sOF7sIhgzlzJJNHGufj9RH8tf
4jm6tg1m1nI0VQphv3rV6Ormpho4PURVwUaenwuOvSOXbhNH267+Cv0B95Y1HTG+3INyi4odsrmy
Zf/Ln1W8vdk2McFYWw+EXRaDSeAKkQMpRk9cDObVmfQVm+b3D6HZfxHd8xSuYzs2LWUANT88RTcY
bWejJiUbi9VmqJH2NXe3jjP7baw6nfcyozgc8pSKmBznKnh5cVtw7eTW5214KuWb4lzaAAeFN+IZ
yn3n1Dgh2G9xaIgd+Bp9bGk0uMoJsW7GbFymAHQYZOrdbYuPIW+nU1zWuc9YZ+ZG/hWLKf4fXwQy
YOWMuOGcNDwIuWnlFbkh2V9iUntGIX4GppHy5Xwlyj0z22CMZ5rQ5b8e1O/yCTm3YEEWUTwDcQLb
mwrnGPbNvogvOj81bxNnEm+GXcefcG8IEOq1bEK5buRulDt0nqmfh1PcFB2Mh6JgIn86OAayCi42
4ueFKRtXLskmy1biUcg9IheA3BukpEDrvtUaLJnWFUMkYQOXRMSci78uDfhyBkVRXf71nHVcUKEh
TpYOVoIK+WTsi9wqPvQ7WHgsjZhtCs4yHrqKVwU0a85ZzolxkTtQ7G/J9cPLODtFbIJvPIoV59dv
sbJWgf/XR3lG4GbyQyV6kptY1rJ3hZoUW8HNyddjOGX5xVbyK7/ftn+1aVXdkz2rm4bhfcAWJ31q
dD7EgWJysEX8Izec3Bh8q3i+v/+6vwqgXdWwLdOFa0Qlkv71kJgV5J5d9PP7ZJ8F5F/Y8Ww1WQLC
GvEhG5oXjTREQ31vjLuixnYz9W7xgCOFSyOhHrPMSo5c/+/M3e8H+Vdz4qiCCCB1I0j+X8cYArpB
Vd3o5ZyKn94EG3F+xINg+ZmX+ev+P6bjb4g/hWLoN2nw+seP1x+/JMF5/88kuO79YXNlkEeFrNq1
LBPw5088h0Yym31lqCRfNTo9NZAW/5UC1/6A5pNOYc3UgVqQp/hnCtww/yBbAtIcjjLLoKnE/o9S
4L+iORwd9kmXHgadDnKDPJH94SIwjY5eLySg2NwjJS97Wk2WUV9MCsu+RxExb4ZkHfp07GpjRkaw
M/H2x/y5tgbOu8/mB2sKnzgMyRXkbKtaGUFa5EO5C6liqeVnZxqdvyHhmjNX/8ps/Rw0k0nGCCMu
E/Hrps9T9VZrI7rmmWHAQZP1D0Y+4STR624GP261ghR7gEKp4fbk7ZF2LiC62Jlhu/vTKv9FUl5W
6E9YmJ8DcV2X7k6YP3CaPpw+A8pQL7egKI2TKVolwThAN6jSjN5Q0xcOSqey372exmvFC5p1Dohu
ZXnT+++HIXbv43R4qi5WEbEA56Pv5od+f6MxC9roEj6NuirXva+camui3T4LzL/JK2rOr10v+Iiw
EBj8j+YXdg4SAL9Of+dDZZxAH7e8aUZ7j2Rc2PnmN6WrH2oFkgBNT8xlPgX2c0xrCnHe+F1XY/84
3ZrsQO61SG11n/X959BB1atASSzUT72pQf+a4vqBgHXXejqqu6RHdbyK0RcWHhDabO40xdJ3djYR
RU4jMGdhjqzSuzppmgOCni9qOyh7xACDXRLjuDdxHD2p4EEMPbMPUaltRuV2H6T+pu8QDGxha9lo
N9c55smpLrrsUNTZsnzKsml8Bry5hqDVXaPl4h+t1Htp2t5cpSAJLYi5jCyF6TvqVRJ6WYRwkn1b
1VpgrW9+995WxbDXIc9n752rvtn2aCCefJGURRVrOw4DkvaRdlve4MZuYiVnXBPg9NBP9grYBHxx
Wl1160RX4B36Ts1dbw07RWlRw3GyfpeiAEOWhKTU/yLsvHYr57Ws+0QClMOtd87OdtWNUFE5kCIl
UU/fY/v8+NHndOPrG8G7kl1KXFxrzjFTs1wbH9R2JSrSPm10JtMMx98pLpONLseHOzbnpwEU59yC
cXKCFl8o2jJUgtlrNXavZIJMsZ/vAl98X6TbkFcXfKTuvE7qof7ejyTlhlOYrVnIWrYmuNWSDMB1
m1lYJCGqsE0R1cF2hX/xI3NSXtIeo4xEnWgo21swAzuJm2KnOn84Jr3ez7ExJ2G1y8GL1NscWukp
kek17ax86xhlH2VAWeqNQXMNE6HZWcfucfhweqPfe437N3fN1usT86IiYJJ5R5JLDgBjEyv52rF9
u85j7546yz1F0pS7zHPQnw0JwfA6LbaeDb4E6XK+80sKHLewpu3Y9jFZR9ln446G7x/8TROiVJHA
AcmLu3E/EWeB3he1ZZrIJ3U/+JP16TuaUUYsjrZHGqJjNQliYMxvliFr9p8fcfffm+T/euZY3R3k
f7Eb+P/ZzO9agiGKHqeoXzgbvy4P2lXjiUTwlRnHHYBhGP0xxgcZfS962JA4U9MraR9Pk5Ot9NJM
r4RbkTOSFI/pa4+zDosezCQOnbTHkyzqZiNe7WHQvDUtDwjLYu+zpb/ErSlOOt7+8//Hub8j/vs7
y2UsYTP2DcPQx5X9nw142zZ+Pg0VMzIhW3b5LYnKz9T29LyEr1dqGKO1C2nNQk7QxiPtj4UxW5KS
09JXx3/+Yfz/+cO4jmMzALYDsHGcq39/odVDVxcO7dIHO0C0RI8ElpmKm4PRWX8zjWevABH4Z/d+
yP3YQJSwnY2yAn0HR2wre9VPLm2Dpj/GrcwvcBvyjfR4rsFVs2VAUe6NmBlQYT9iZCBixKWLgK2t
GzssWaXt0ajzcdJqwhAFNgQ5CeusaHY+yKL03oaKUHvLsf9G3uA+aG9KP9ys8TdWm4e7uk/Tj7Yf
vjVLJx8h1P9f8xnIlv/jYnG5IgDkuFeg1/7nxeJ+BtuU5yxz+Ie2pe2S51APZ0tB/8iciAhxMm22
Ud/Zb/hgfxVzXP1JyALv4m5iXWAz3qgguqVCmMNC3VA3Y7HrRVuTu9ika6eMcZOY6MPC/3eVyqL3
GxMZ7qXLS0YQe1uhaO5VG/F4zbiBU75jDItuVzuOeYnTR202yvzpvSC8WWAonyRYu6uXo2O8f6pS
9SNImrsIMHQeTB7y/rmf1bBInQcn825tXo7nQDvQTzFOb+xsBMCFmQ0FTB6+kDLfrIfSbKDRMguM
ZfzDy/un1veWP5lEN0Ba5uJGxdM8NTdJxbK356nd9W5kzkU3FYfSxs0uZOzvRah7HjXjgw7RYm1P
QbhyZqu/NLbDIR6KzV32u7VH/29HI92OrSh54Jq026IaSCqdJjiVGs9FgVHlKa1Q/iRT0v90LHQu
Wj32dZc+Zj0xx0tCcHgLuTwkgf5isT5aaeMcEumLi8vLcT04NJD9cIn2gla/EndXBSzaxk31tr+f
HmfOE9JIfA1IwnXflPafrNYPX5KlFGvP1g8CDVcldMBNLpzXF6tkx1ND83ruKhmycUWplcSocQOl
6ecO5bOlCvmSQk4i/LtNGW0Z+RTGnrnWZL0VeXAPQuzlxfXj+Mn1eYd7mfOWFyc7codT5Knh5N6/
KqYhOvzzGyC+F2r//jpCaUIVHgL9tUPnjt7/77NSOLmDEVaTPpRB8JqLfD+IFncYFpp9lwmiL3P/
EfcgCqY+6HGfZVypZEguS+L+mWy/33S6HdFlBdi4lv4U5kR2maagAg6DnvQoXcnj3UWypOPy4cX6
udPGfqLLZT0RvfTolnPz6dkhBI9pYL1Nl2NRKASf1cSodmTQLIMi3JhmNs9fh4YAxBgBwi2qxWoe
enUK4jE+17rt92MTgzQlv01Yy2/PzGjzirp9HvOAiNmGDeJgvg0aC0+txnw3U4Nsp6wz34cO0AaZ
Pe+mtJeHifApv3Tjg5it6eRIdzolZfwelSwuYZ0MhzZ2mksV+qSKgKR54nEJVgQdB+vaTMEGenV9
IBLOv0MlNcYMly5C472nXusd6KrRQrn/eqCHfTE44VvWhP0xV6Q0/vOVdf6zOHa5Xbz79ibx/Agi
7H+U6NWoG6bjDoShwdtOkG8+Qh1e0hkFQQ32fpPmU/vcZBE8oShzH6Wxq1U3pf4BCY8vZbDz27Ym
eKdAKpq47ss//3js/+631r/dep5PU8OGmmGH/8vL1cO9l6cRL1eCDjdq9ONza7n1sa2YIFAmUbMB
7VpNHnmMpYucZvCzD1VCHrbU8iYi2IBt5x2/DjKfvWPLSrkWtrkBdUxPsxHINmLAWimU8KFj3Nem
+Vvk8gYukq45L3VGPGWNI5JKmh4TdTEpttWbW4XzrmkIv+5uRjf9qXADkNOZK95N1Por0mShN3jy
nKqk2vVJEWx9gj5Xrmy9N1EeslTJU+p2OdKHicXNbeS6zAf/8PXp60AIUrMNNAVcytsUuATQ+bKv
7dcUzzbsH0YKXVJFW5pt99jeGY9kEDZnnUZqrd2meW6jeZ25sz6CHAP73PJW02H7YVUCS+AcrrKp
74/aicZzbg/Tdg5G78mleF6BU0s+2jn+VUTF/LsI0ezXlveRe8F86iunX9Xu7H2ECxl5sRqosdzh
SQa2tUkmQTTNZNdvbfTTGoN91A4bgjuXZ0HyxYZQHCJKdRqeQssFliO634HTVzurS529X6Ttus7v
1F3y8J710Dg7p6CMDptebHIBHcgWqEFNPGOmhAJken9XkCVyQkfknL6+srsPOyfNChtPse1i4e9Q
3VmcDR3vgToBx/YGguFkBtEuwOEcejp/SUN96dg8ZW0BsFaVhyYbRig293TsmgAgYgaKi5hyxqqR
clhJmr/grVZOP8NqS1L3aEFkRDMZVbDmPWLW6sXdR1UpLkOPVTGfouhCjHx+clp18oU931g88XTO
5Y/h3lrkth8/qt7/BYn5qbNQLyVNx/xdykOq0pB8rNg5KVm7pKzyVe+T1bQ0Nokj1ySdsxuXYNpY
WcxlUMNHXs7B2VCwMDkU7jPiku3czVgjuuI2GNWeyjpZm6662wylNyNjn9XFa7ppZ7XyzxJHCpSh
To9D29ckj8QL6LbsF+wFwnS930UmvmcnT2XjzugZkXUy+1cc5e6usIiiBlZe42ko7Hh+pMphd7fy
M2+T0bF5of5vb1QRa681T95gup9R2kGKHRb52Jd2DpV/IA7r/hsu87Ko28556D050knWloKmnBe9
v8majGH2gbz3ZD13rbxZXZZs61QBihwZtaZOURzrtpjXg1zMVgR1tM8koBNhpc6Lk8KKNGLxNg69
0o2IF3s3NV2ztayJPNeWKHOINK2zq7Og3I6yTdd+AMPRlya7WWzuFNa4P0tGRoc9pa/paNsneCvZ
KtSW3IRdr3kE4ummvCvtJOf69aEeXR9tSEEiPCkI17GogsOUl+elwq88USRfST8nUF0m0Wrw/Wwd
u429t8fenGwrMketSCy1u3BPOAnt9HQmSkrm0PiUcQ6WCz1jsuNu3+fDeE/nq6+zm2RrMt+w4ZTQ
SxtXPbWZRx8aehSvbL23exGtJI0G9uktbvCO8dwUOvVfs2eHE29mABaHvjGfWEdRjo8JwoZsFxTN
sOsrKb5t+e9W56p130YC1k+oAP7foZ7oJiGqGNa2Xd8Kmj/PXtkqXK7tO83i5gdsJgzztU5pUsM8
kKUnTkPMI5fE1oW7pHvxnb6jc/DAi1b0AeajFFVWUKsEmF303S4Cl8LZmK2qVHcoouC2VJgFRDZC
PYIkvnK9armEbsZ3CCksl3gITn3OKo871LIjfZwjccqFV9yp+n+/rkEf0J3AhW7WvWwQkKfNvmLb
Mkfxp93D/c6kyIC/u3/jrjKnIcuInnLfcVjHx/l+UDW6vaomvtWesmRPWmGwE3OON2iK/GtdNb9N
HUbXOAZwwnPqbHquAlFeDJ+5QEz0zLBqvXZ+nxKUSZHTEICl+gE8FBsfEz+XQF0e5rL3PjCwvtQD
Em/lex9eyWVGmmMdKugR2bisRney31sRXcM4MbchiAoq7vlRDVbwmnnZNetNuh4HR7zlyXJM4rzb
dAORm0sku6tzPwTVTJRE/2Gno/uRLvLCtmdjWc5yapBngvIOl201+r8YvLY/7E7fIlbk2/S15S+9
bm0hAHJUMp6LuiQZXHchCYvlBMIhf4AtXT2xFogHz4Eq56bzLkoalPjD+ArI3SaTgGBY2Ir0kgZs
Bp0jX/zMuZRWlT6FHk4zQ9dsGzl9f2LZ6E9zPQTbJVHNDpz7wQSgQ0yYX+A65fDBFtxTAOgx+8Ag
l30Nwz0/1363ADKl+ZnWQp30VH24lpC8hOe6PGfGFAc1q8+wWH55xeh9FhACHXDi20AigmkFQso0
g9yBKj9dl5y7lRlKxB4S5ornZhlh6Z1zUUaHW0+HPeLX8hQ3Al9CguvGaaP6QuT9kaprOkRtxAuq
Jz8oiYsfaWDU0Y3D9rkt1Y2sxejq2mOzIakRKUxNnJ0KBMtS/94XQf+9sMTTLJXatxCrj+T8xaux
mzfeYOlTMk9QSVUS7jqSE57qkGzkwdD0lblYWQywWyXEi7kv02Fgncr5I8+i+EflqTe3ED37w4Gu
Fs9LHUTDyWg5XDxgO3QrzXYoVLxNpCQ2mAzAh3xAhovNm+6WRCxrZtTefpNuAoF7qG7jrRB1e1QN
9ph/4bTyXD+qLkqOZB04XAl3p6Uv373+RxGX3ssw6nJrdUn4ZBeJeAgjvdHKonvkM9As5BJf8wAn
5cxz+VOOuC6ygVfltEz0E1qaNm2Zv4Wp86gI0Fx59VSCCStKzkg/PxAFa9FcFP45TtVrURheKexB
cB4FnVk7Q7Ws56Y4or2nIeHDd4qY2c3hMB1tYGincDBbXQ3izJwrexylb90G/4l70P2kWdOva5Ii
wjSxoHAa6+b3z7Cij32b2LvQXfDH6HbT62btLqifuhbUHZvDg6OKce2aNNxmeumPyZz9rr0Fe9Qw
N3up2XHZiylvXYk+yuc9cMmdbH6JYpJ64pA9Q4fyiZ1LeYKuk65k0dVbOiTLQxir+OobrpDtxuWe
XJn50qBnw5ENIcDCT6PtcmU7cPuUoyyWuqg4jks335QFRqH0h4QxdG3YCbBPDfKmvtJmmD/Cb2KJ
+o+Ylst1qcJNnOrj5IBq2JDGN+6GGR4uk8k/cFa6a90l3A7yOUs0hJb/f4iGIt0rXlBlnPN+J9Zq
39v6Dbple+580pq6ZkrIwGl/V86cUjq1gExj7HrjMmD7scarp8ZvpAICt/cZ5qmuxqSJZ+Lx6xBb
8RFOZ8x+rHJvYv4u4e5d87ZMbqXOf82wkrfRVKXUjs5e5YF/9LivgLbqq+W02Op5jJ8qO4oPRap/
Wo0c9sFg/U39yjymTfUbiA3CZquQx66Tcq9bV68SyNoPiembV1tKkWJ/H8+iZ6r8xcVtBFiQuMj8
i+UwLs2BKuJ3tBCTMS+6KKvRK7cEcUn+S9t14Tla2vKpsRHlyT+xg1qVnyltWOyy7JEOf7ezx9Da
sfx6p3K0faZO7ffcYRtu0fq69zfEmjZMus9MjLDWr2BjTBVhIpKfx630JVqUeh4dUpPuJxPMfHgM
IuvRIVnlxnqGtnwqMcwHza8cmWhZLN1mbkzCjyvlo5ZzcMpleDEepZTnO5/x7KgN7obxWI3K25Zu
RmiG5aGXj6B/3c0L6nHuSpcGuL1yyt/LYoptmwxiZWu8SJVquqPdL/k3fYKIslxzgVV/mbuRPhSn
IfrrGpHcfBLDMQcuM9rWeD57AGad0HRgV1T4jBYxJOH+N0T64IogaFvecdOlm6Ax8lzWkigPf5QE
ZibDKmVI9K3oHHvt9ZOzHgCVP8C3l49fh/vwJXUadfaHLjmFgXcmOmS4oSLrbuMBSh+u1MF/0cRr
vQfLwdTo0CZBKSOCzD06lucch/tXQ092vC2jeYNMbKdLmKo9mvl/HXJRnkqVqxs5HzFTwFJvpBMS
MjM2oGXGxx7qCL7qXh+8OfxRDBGoyOl9yVoPuGIASAn440bXRAPOvpceM9wfe5HwDXVIa70I0/a3
59+8QpDpIUazdkk4eSpK8MHdIMgyG5cEwwGdhlLF0IJnp2Zv0tbbQdjNdh6cl+reg1ls/1ve4UFQ
flxsAUHnl6TV3KusDqKcvbMQJUg7fxnfKcTJJmAzuJYLXsHGkCurZrvafX2cAgvFC6G7VzWK+NR1
2WsWSVaEDM60FsTMktOCKLau0d8SbRw28q2vRgy+bPEeTK/klmg4HgO3agcQq9lz6U7DLYnC+mZu
81jFp6KOopPJmz8RBOfdYOGtAas15Cn7lKrKT2MSaWKJF28tXJAbczddOjoLGDht6kO/84881S6F
jO2BsRe4XXv2q+zfEmwniBomeiHrpW+DV8e1ftghS02IWFfbdU2ERpNt3Iol4KuEilX+20WYvY+a
kpB147fbYGmSF0Hralp6+S7Scob+Hd4iQnjeG+ZOFzGzIfz6TYY70GK9dTYH9odvxEstwuKjKTOi
rUss36kdH4cqwUxr5uohDIPxGhj8FHrIf41DZV8JH2aTXDZ0LHAPycVybkzQ8iMmArUudWE+vTsw
fymm4Kj6iMytcjG7pqqPfEtJ5O0yvkogWw+BTLwdKSjDrc6XYV+GGs0ErelT4ZlsUzR29akGQ75G
/qxK2t00v/N9Es3Rb4HcD0B8YLaFLl/9CXTluLTFdmhji/y6IHocvTF+DLq2PIY9f94yo/UwtlLc
/K5HMj9GeIOy9BBxX10sAb0mPeVh6W6jRAVP6Yj5ubNLNmh55R2/DoMC5hfF+WHq4vRpEe2pvf8d
hvpHrvBnzjRxv8w0AILRLs2DxiA50VV8KM0oGMULqqeg7m4T7cKvIRZtFlISZFmdXZ3ytrfoW5CK
sV5K+nZVPxQwffPxJcv1+CIBz9aVPrTMnd5dqT20s5m3ckDqw7aLmldhheskkMNHX6b6LOwYk5Gz
GScZ/CmrTVzp4g/dZBIQsjp8sRZS7tqsYkevRhYSdYIx4+xN1TzNffonSmPrNvpB80zg81g089ap
iAVINDKC0FdPvPLJqfa5X59UO+XrVvMPm9H2HgwY25N9P8TexKZmTMJDmM1A4twUBmvmUBTE3xkq
5Le5rMsdCadEIxBQsRpxvR8na5m3scCPZdcOQSDF8tGohvpbCmKd4Cqt4OPXOxkoqrJUhrchtxAk
qybfl5Z5cxbp76BwW9m68YgWyXXgn5KAuOPSygxVTpKs0zYuNvW9xs5H9WK56cUzbX9GVNWf54oY
ba1q/80RkfmMefBocCztI3nY4qETrvlelOXvAF2sxz/xkHiFPsvckpe6aM/OPRtYwJQ+Crv7azuy
2xGvXE6y2/paiYsKlg0NvhHkXe7sojQITuGYl5u+ML8b2lG7tLOnJ9B17Erq/uCWUl+RhuhrGFn6
SmNiWQcE2V/mhEyWNlPzq0m6Z2v0XyXhn49gR/QrEtG121jLh5jYH3ayXy3KK86s6uW5VDZ7kFZz
R8/XYhjtU5OzIlOPfZ8sAnYCKwK9EdvfOAPOS9I85DoBKK94kH1nym95H+V4w0HhtnZzEUmzJ1Zl
evcnkrVpJP+t7g35PI7hy7pv8/ybTufPyJrDnQOZFPeS23RXJqjdlZ495yphu0VjbGopxhhnyV0Z
iWpbYhXd2YGl1hVvgKPIPfPZF0j+Yeu85uZK+mF3LWU9XjLvxzCJ5ldqAMspe4FR4DxVqg5e0AEB
wbDDg4idnZdCafbuk2uJLgZLGNOWqWmj25Al0U25Y3mM2R7fb2jJ4/+pgmbZDunANimorzKcmCeK
6oftlMOTyEK9bVK74nn4rnQXvM1ZRTieE5zIEVzlnNgNYkvvA4XIa19P0WOJ3oe4GM5JRBf4hOxh
fKDBpjbVPC2boq1xdJc1kGXj0mfNYjqSguWtAxNz/wTt79fQDsP6rmkiTXOJP3L+6ENozZL60odr
UXWoEAeLUE/AC6D6D1WBTNFeJAiudNjmBd0nX9I2qFxdrOkrODvOboB20G1PsiWhXGt9VxYhTcwt
azmk4VSeh7Tl1nFmjGt3waFsfoWjZa2c1g+wdtefuctUBmw3OttCYDowkoaKaCN9cZsRyHdvumOh
zb4YdUwxuqhVNxjk+kx0AT903j2VJTvcz16ftCGtEk6hMvEPy5qrV2tq1Uca+U+qK+nifj0o9wPh
CSwFGSZyaphVNXfdHzeGxuqRSvvmxqSH535O8Ljj7Ft36fbzFP9qHEiUU67jz5hkjIfYsqpjdOcV
xmFxDerWubYOyLXSx5+UVhVv/9lHFSNIBEpYHi7aqsGVQIdixd3I7HuqJ3Md0OOQ/Tn7J5tvGJfT
dA0YcWywuDBH0PkqC+MM6EBRX2J/2taRoV4s2BuPH5HDGJBhkjp9fVXObXnSzcbhbc4N5JG90IwV
ZmbLepr6tLoIk18tDykryHiLCjF01mzwxWUuWjwKbrptWsd7V418je3Cfg7nIrwwhE6R/BTNhrz0
aNe4VLCuzdV34LW9eoxdGK0uj3YArSzCnFS1ACY7JGgvXEDCg3z7fUypDfFtZihXf7ey8qmwc++6
1MnRVEmKCIWQEG9mIKOyWt8X2AFfJmbLbrRXkKV/U9JZrwEqpG0WD+2xK6ETBlFLx8L1mq3LXpE7
AiZZMOtb5cbWqwNYAgSJtCeK/aaJtzL0uMWmYPiwl0+VsEHGoHjxZpVi58zUYwGfuo0q6ynJsp9u
k+fHMDfpjSCJ98afqPZL+mEPPWRTUiqgt7VORpmQWyTKROmONOb8NSmZ7Gb8d/JknA5m0fzSNH5Y
rn4fi9I+57RnyFqpNqTDSbgI/fIpozYhELuwX+sazXCiIbZ9fXSKJlxL2cDAidqn3C3sS2Bpdyuz
3IBayFdEWETXrwPIun1YeOGGC4P7yAyNjwIf1kTN3bCPF5+0SCG/13TMdn5XZ29ZSudHex3LuMBy
0gUDO5V7zzkZogcdj2zFyRF4nJoBLiX31VoCo9o75dRt0zjZD2Vgnic336Oa8TdqaapvyzgygzMO
LEi/OlbFOO3ysi5WtfDjx8y2IXPONKRKP8ngvEfYPhqwE0vXPE9RginXspM98UQXxWBnk429OClq
lJRIQ7cuu/MAau9hqmi8MIA1jwM90QfXMa9VVrkvVDebgFJ0mXwEzdL0u6hiqm9wSj+LOgYaxYvf
m5ZDGJWwhgpdwVB1CQCL1LmaDM2i6fvXh0RMH8s87pfRc05fB8tHqt0LWxwZTV064p2++blPQE37
qLFO91ann5yZJuhsNn0Zx29pk99hrLnH7SaBYBAKMO7LBKMKSwYTXMtKjrUZin1KDdO1YfMOM9xb
uT1xlhM1wmUKrc82tWEiesXvLF9uZsZu4OXI2svgb0c/4sxOyV8loE/fvfiekMVtY826OMzhPYi3
LuSOQPjwGbmTw+jInY8h3LqV0mI5CD8CxjXL4IW9ULgeRjNtk+4tibv62V5s+bLIIKb8WsS2GmLx
Yle+jRSmixi7tdt2msazdy+uC5etTHY/EIC7zbKY1MK7FGEAPrSbZuznwV2iEHc0VcPouSLD6Gay
sWN+zZ/vOi950GABSfLps71SaXCcjVxOudcmNFIS4pU48RQySBYiqRhKdsORNGEGBxELTxl3H2Qn
JJvC40Yh5NhBFO2Tjgx9bd/2An0E5gHqCcpgeUxDdlxDU9dXT3wfSzACoY6+Cz8kX/deMMgwpmTV
bnUMpipZNz09RBFn4fHrEKgKu4oAT/L1N8aUm7FTq2m+M0pY+qumgxCTNcmahecTMrfYqblmi4c5
8Kize7VdfdBTrK9RjeCHrWJApl/eXXUXuRcr+lcbu06cPSFw3gXKv/Xk2jb8FVGGh4ZZW7lqiBJh
/9+vKDP6p6LyDoyFlp9WW7EPAul2a72gOGcLthLBoP6BTfpMa863n5HTETLEnmgb6T907c2xnIAG
rqre7IK2PWgt16i2SiILo/KUW+bRG5xlo7Ud7q0m1t+0fUmHqaDC8bJ1IZN6DwufsFIkPGQ+eMtZ
NPbFy4ts16RIhofU0Y953Oy/JtDjTLiIAxkmEtGL14z2TjZkFi7si89W5vAacxGI+l3HG1A5BHqT
+fFdQmlKKve1sZzoB76BUzrE3Ne9XlOdiW+NRkTV8lRKboyjclVT7ylqFXiIaDmGkUk29gQpYYin
jD6/pM615nNIA3LbsfM49mM/MFuAjjM7PVSjdlkAQMrhpir2eV8ZioMmgK+Yiq1lq3Q/VsFb9DVI
TgTtZCPiI+foD/HXe292/Ftm93sdBJ9+OUx7t0PCypPAa9M2Pbz0dmQR77oriPiLXXb6oTHRy9fS
EbP3XuVZsHbYSx093Kb0kIBoWWmb7MsZRnpDC/ZqfAf8kdKHr0+pdD9KXvXnbPLpxIms+vzXV5BJ
nVm6j0l8B/UrwpmWLEqxXYndmCeAc7w+/63JI3ViNR+ZyrRrJjbtI+9svRoNc29vICvmPqOC1DqR
N41UjWuli3Q8AC89a+bm7wQv5eek8mBIR4weReMxzY+QFxJLFu6TkmeiqobNgH10M9HBpxXV/5Ta
QD9OgdUK5/jV3oSVSKqi8pl4d8F7mnjvWH+D/eCiARKcV6jI0ZSE13Hu7FtLfXzrqwgWW1Aco5In
UavWPtV1QcRgZdfvdQCOYSmL9Js7FSglC0M1vGCeZP+zm/lvkiWxLLfW12DFR+e5nXz3sRYyfSt7
UnqrYNP3OUIMryyulPR4EqeZ6Ib7xy5D2KTs2N85ZnFeeD39nVtEeomTwy+K/TuxvBy/pVwtk9bL
T7GEy4rKq716g/ChZmDzW1zHOmhykPalhjOcsjqsC+Hm1yFTN6lHmpmYr9dRqEhhMfPOVXCBq87N
NnJ20/WUpd756xDgUjsT7iBxf4sf1azT/dx7bFzZMe3G2Sk/gmxAHFzQCPz6KOZqn7S0hazxRRVV
A1PE+ZgSe1pVGWnc8b0cL+Bjf5/6lkJLVoexjEHDpvM3hu/psSGF8RIjUwiXwTypyjdPPo3YPqRw
T5LhCpa6P9Z11OxqJEtrXpKEokdLdU7uh6Jp7E0qLYXWY0kvqr+EJWPeKdOHMIn49HXoJZWvLHlg
VSQeE9ozZH0RSpKP0zWto43vRND+jKe3rgnERgnHfQbV7K3IRZlo4SUjADPb+U5Q7JtYEn1z3PQX
abTkCqH3WDsduaW17l/9KjqnthK3r0+6bxFTWCXIQj82R2D3D5Fy4ZSFPvmpBTq3rb+Y8Ph1qDP1
ScJxfhynAsGba5ZdFuXoWYNhQIPTaLB3xLre45iKZ0i05XOqltPk9adoat5UO9KvpYd+Gwsmb1YN
lxG6Un6cbLYInW1Pkt0OrrjevLTJEr8QXWg9+Oy5D8gY4hcmeyT/qFlzX/X7Mo+9s7O444u3oC7w
2/DPokZnPxaWxXS55s1VOR0jYVW/WzUImWQS+idTpkOH2cm0M8jhew32XzydV2/kOrpFfxEBUVmv
lYPLOb8IttumJCoHKvz6u+oMcIGZnu5zerrtqhL5hb3X1nOZXP772X8/kGGnLnQqLwZPxK70AL/B
mePPw5qmrUfyTJh5lKra91mifgetn5yBEiOUGErj+Lq9y2oDGIUMBxKTeMr51X//PI8DC2sayLMU
fdNjQo95EC2JLsYrL8rOWOGL0nqcZgJcxeDVz3mQjuTEuyAOShvCZhCMjzGvCuQFeaOScXw0PH7+
oi9lU5I8YhtuGMMey9S/AWY7KxPThqIOxt9sEOlZyn3Q/hIflpBBwNKz/B5GYrKu3lWnwa1eF+qu
SpH2dd1i0LyHNyNv4cX2/fTU9USgzMssbkp0l7vaz4e1imvoaAVLix1LsX9xA7tQEH1zyGXenBnp
s1Ppyc01XjbthqAnRrZehhv3+gOxR9bWmZBPxq27K0yVHv0qxPAomG1JPIQEUzlVy8ngYtp1c28X
dnFzm8v4GR1CfeeMnHQuibeXMZne2z40p/8+Weznj0XCFzwnPGYlGcBIZK4/pV0D+m8FUbnLOoeP
d52++3xYD3Oh40sRCBv2Hu/xf38Kw/Jh7z0158pNmYBIhklrhySkw3+/XiI24qPLpn20BOeeW8+v
unefyaLxTsrMrLTmXl88m/FqZxBDN1QHRenvkzrErNhBeMQAsg7kyid/fvSiQ8PyXw9qS7bavKo9
8xhxIyIGXot+zxKCEYI+6jJ51FNxpzBchIrNLAwMTJGrAqVaM8s9RIatXoJbjZuhmoOtad+6iUHC
DWv5+8kS3wXqiqywaO2MdyO7d81CZp5L9ln9EQmHiZyTb8LhqlWBvEd8RDVvi8C8o805tf3WkE0l
DWKsKxqG/LjaO+auWIfmHIbAAt7TjmYfEXcoJWbmUz1Et/0yHEaZ8773v3yLm9R1b8P4rJZjQu6G
/HR6+54VIAdOspXML+dSnaPqwy01BidmJnCF4qTZBOOpSMfTkGkmE9/xZWkPul52Epj3QPYnpeAl
Zyjcxq8ealo2kTOvRCK3jXqq9sE1G4H2o4HVhLSKznvE+xpuzRI8dc13B4gdgwZjAYIoomHfmR+v
nU8QGGWxDyXHb6F22YKGD6i0BYJX2NF9+I+I37VemJK9LOmLJT9wLxy6/CSjY2zFECvEHpncOh0f
6NmDYTmF7k/5Vcwu8v7LUJRQYOA/zKew/9ROfxP5oLd5+7mmt23W/VjtjYUWwH+c7WETuIAgh34T
AVmw500i6FURqTqsq3uvvihx5XIs+34UVKy4aakaJn84BaQfRDoDbXpNOJ3XSc9mO2cETGzByqrJ
Em+CwyKbHRfHOuX477U+e4AMtMRz2u7A1K/7+C2WNpsg1JsdTfw5yTj3+NYdiFJLkh7zaNmjely3
BeF0DmPNWGfbzGM0Wz+nxONWBQhSncVHNrmh7C4Lc2ZoCjhosypbZwmTTx+t3ZQfUTCJCFt5Utw4
OCYcY0OBNaxqTIgb2aUNiTeRYDyX+WufPuXq2L6BLPWr4gLsLeakaVfylArn4A8UhJ4JX+ypOs61
vi+EvQ2zFJ8fT9jIla9/NQ8LUqhbJm87O7Vpy8Sq9Wz4jcdh/p5TpIuRultKEsyb7mu0sr1O1cts
sWlRF7X0+xyHCrZgUicORZ4R80pfSSTxUQ8ozlO1U7yi1Zx9+Nxp0/KLSuyZnNZzPjiPLXAz9D1f
peFiqaZnQgHtW96N7WJ/Q4BmjcI3BAfajMMtWp1NOrn3YQ9+N+301pt2Ps/soMUt90O1AwEvS1Ed
61ZA9USkiixgdICFlkQoVWRFSi9/CE18SgLcWTHjuOg60sUkNCenupKbKE63WUiD1nfrOSb726+P
6QiFFL1OFuuVZkCn1aVJEhK+1MZPNGLS7NRN2doYHIlRFZ1QFxYTJxYi8RPuiL3FAoKJ5/Kq2KWz
XjkXZbLAdmuuSeRwMSLns6wF78d0SVNFGsJy6pLoEFiMpr3lwUVNHviEQAwckWWk9mwyD3WRHCsu
GHc8sNU74TPZybZEgDW/sjTGHNiT81qTSClO/Ef4ZAM/m2jcl419LzdUByA4rtCnGJoLjE+PuLQu
Rnbl3U9FgIQOSkM5cFJ7FzSG7Qqh4xPzCiXybZtS28uJeVPf7ZQXnHKneK4XJB8JslEeLfTCq1zg
Em0yIr75U6nH3lIQDwMYPB+P/2wLqHx8uHKXFQwDzg7/5GKBNs3lu1Fqn7LKssCYWos5O3PwL7fE
Jpw+Ju+raiHyLoQyFjyW9sLZYvw/Fc87Awp/EOLMI3jHinOd1r8Mi1ClyX3U1Nj23uZFuDD+zG5o
qx/tfGqQC7ZxWQfVd2kaCgqt6IwCdefaCkyLhZHb52Qit26tk25nsqba9EPMsot5HbETCR/btNzJ
iNG3iTaB3W7rsv2OGNIezNLejEQIB0NJQpHNlJflS4cGp5nFFd+yTZLy4lSoc4iJD+L2UHrlduzs
jWMX3yMnENrvfaeStSHQk2tllzDF4SzWsnkHqLjnUdm4NcFpQXuIWFOLerlXVXMjs/KlLc19gdSO
x590A+/eSaxNa1c7ARp3KSdmWuQjBdZv7gZ7nT0pQ+0cJ4xr7NUSk0gTR2dt5gP5Bq9at3s/QBA9
3aFCDJvwb7SifTCxPu1ApPveXpqiXV/DIoaKrZKeCF/wJHSYFCFMfVyq8q/lK0buT4KIelLF+FdP
7pZTCO8uaYa4lasNRh3GiiVxCip6XCTC1SSF6dpCcr6ieQFKuvGxZQRok7dcOQ4iv55ttPgYgpxT
kfXA4FEIk/IYtuY0/ypIC1yMzUMW569+mlJOcX7JdC+d/hTXBZUoA4BCR0A9kEj7nNMC7VZQHZs6
/XETh9gsWI/JbUHyaJiMKK/z58gJNt6gj6Vu9pklbio7Zi0NBkXpeFe1nE+OBjmL3jIg9kPT4ilb
b5ls/dILnmZp7WoRvhqr/UIrqCv2FvHOisWflt1NDWLCC4hFmf2HfsyANk+H3Jl2lutt56S+7ULB
FAN2XdQ3BNX+8+x+48Z/s4MxyuT7tIguGmBO2nu7kbw8P4me6qzaVegle485f1xsrii12j7EqHsJ
MylQLrSYBoHrN8GLNWPirm4Jdt6j0l4F5JgTtHljYyAZY3S5c/A4CVJ662k7RDw00VAYFgLz07jI
jxHmHt4e965JnYR/n1BJxCRtlMe8GuiBans62Ox49rI7q6H2tyaloC3YtG0kmHsmlJ1Y+HJJu4hg
d9fjvtKsNzKA5TpFhoP0tv7u0UMySdt6eA2wWNnesqu93l7FbbPzRuvoefG1qdNrbOIXRX6VnX/7
dO+Djjd1HZ1q+yUFmhBjOm1VuW2K4C2h/oT0eNNyo9TDa2lT2ijr2Ip0p5pkB8Fw13UtPgYSvVJz
55fqcUJBMwTVQYvgAcEwIukUJS88a+L4WubCNuF9gsyx3ouQP5Ov1roxF210GGu8UvpiwaOsNBOt
pDr1BshS+tgFw1lptD+KCw9vPRKrBD+k6dOLNagn10XXwn0+dD0U6jz8zTPKEMmUbAXIlikmmg03
s/6moH5RC2jOoa3nY4dcZbO049doeJcX9l/s1wJ0ZQMui8c0LE/zYBPDC6oioUKK+zrf94pcEeFt
LJYLCAgditCElTTeixXLxeQSBNW5WJrbIm7+aWwAa3+q7rSA5j8BHAlgoSrUCEMJlLuxkVuRyBKX
IPt116t1aNEvj/wEZc+/yq2eClTbq5GNnprEMUymmtSkmnakWzGS4guZyY8fr/QxN+iuju4/n2Cj
YLD+0F5V2Ecl8IIp5/SawV7YZ9kjYqgseOfqJW7Ld2sKn3KyvaVBuMXnZRIcUD12/M00I9OqvLss
D8CbV9mEJ5t4K2SL66puUtTxzOlJt1Ct/oeWXK1fO8ZfV83XP+lrUPjpKaIS2qQSp87csXksZua/
rZOuLQ9seDPQeCYgaXlqvTnv135ICkTYYd3Jg32J0YgtP9zceQZn7XBPSjniVYJ35KM3tStnxLMF
UbBp+adt+x0UaNxFoje2ky0bq6ChzJW/9aLoqPz+r0bdwIyEAsidVHZiFTfZ466WkLMcaSh0x/bd
z18CI1BJzai6C+6jMSHHIRgtgHJmYOMavkVKCwSD7byS7c1cy2yTOk5H0BvAoNzXHD0xeziLfVY2
T1s8nNlq21j2PioLyvk58tcJq46NjqeNk+vX6yrZWSy5YSP8QYy6Arpl3nP+svr6NdhqufdGOmVv
zH7TRF2tGGbYpzcs1AVBYdlnyfgFmh6pBVS68+J9WXN7dKz27r9FXIrIrl48iRiZHX762TnE8CFl
poMY5evczpei9RED/sek9LNkMxGAbVIeydJz1ovovyu0+bH7z5/OYZ++6Fjd/ff/YGMMeF2cXVWc
Kr/4GtT42MzzDYQcOkNGdakKObvEVeog0eykbfgu4nbXsT1bMU24ayzvrx40SCj/MOTTEeEGJVbs
nfG5BMxkzb51xvfJVjMzW/kcYPbhX89EbUv3ZZhIliJK11klkvS1WviHqprWMUXS2mVotybg96e0
1fN1XrfypXR3KcvaoW//NaMHhAoB+DFHMZV6zjmU84NdPltTv6ystNl2VfhjxfS6eXRvC+stD8gx
aLFdkFSKRKgvTsGAdQe3fLGSrEV9NAajBXEtrYO72WB1N8NjY2qIBBE5bXj52LFesgErZNryYNfM
SxrmvH1WHN0qpjSY30Q5EiQ42ROb1uTixdW1Esk3sYwZlaD8K6zyl6jejiZ8+qv879qW9Wr0YOa3
Tv8vAGzP7K1m/UGQ6kuest9lqfOpETujFEDUazkCEVnCLRA433MeMJftb7MKTUJEXPgpvwt8lppD
nvGkkcCu1QlCtADFhzswJ+O2UYizLKNvyUR+YPnUrFLH/VQZn4G689dmYrFINB9ofL0xmkI55gAo
mOMDpKLWc8bhK6t+rbwmYKBg8FDhCl41eO9Yn+Cun09V4TXnmYVF6IhxLWQ3rYWqNjOw8xUsgYD9
wWbkETOcA7p28h1TFxpxj2u9dJxVZjdvdUTx5sTkmmIu2sf5/FV43gt7c9xD5oc6ZFov3y27YLqe
pl3jq/+2rF8rMWzLrcXZxcIjpqQh8iEnBtYrsd40JCLrpvoKS8Ij8C7D7jAHZ6ayQPYJ33whlcFF
rVU8B223zR9SD/td43LEyKTgYHyusuTDpMNr5D6YjhvTL961VuhDjMECDEuX+PgCwkeHIAn4Gevp
+0AA+B+7Zl8s2VvTy5NImbMzV8Yzznq+DWAXNXbAHNG5q6//NY4GOAgWrMQZPyRshK3yy/Pp3zOH
YPko40yeryR3n8EMVJF7oumv/qk7yUBXZ3Q0tasfcC0nyXg7hsGm6fPzMiFwRQQgvOlzwls5RsOl
T8JTbDVHL0RVELj3Xq+2UuWHVJRvkdVUSPbHo5xwfAAkIDrU7vHCmOrq2b5A5cZc4pOs1Tv9ZgHX
dJ0swHnEbOs1w2dapJfSZhnSmk9OyXFbDPqxjIn6gHS/8iJaWBN/JFFgMyDDxNsHALYiG8h1Eh78
xr3XJcDvQbjvLWdfD4w7FB/eMB9H81AX4jLVuDsy/ykpxLdGUya8F2MzgHAkMSPZefTNLohZx8eo
r6eJiWfTsplt8TdQQzjTSyqt5yxcbux4AQ1GyCfGxNVk8RkJM97qmnjMLnI2tYWiWGQ0qiWxkGMw
8Sse945LfaLtHuGMwMpmDlbDoLSYqvspCF1Zf+vcg6eIwhY7/rga2/xY5q69SVEsrpv0xwdYvVLL
QD7F1L/6VXdnRVcuml+9y2p5M8mlL/zHgioR34Vw+KwEEJyv31FTOnj0U/XPlSX23YT092T09wCB
sCxJ8SRzFsgAYhiZdu+0PajKHOiu46A2Vpwf+yodUFDFrJXaW6uQL2k3vF//lwr3VTQE2KDeaj3/
yY+q3TDIV+xa29hLvifHfJZlhqzO0btAoCEZR7Gxs3JlqvGGxO4/wb3fFhVHXkxIakmL8d/3oAqs
mlX/oBBTAhu33ekyGu6o+Po60yQ9KTJe3d7chaN16Qm+mdVE51F8txQM1uTcxzba177ftgmVipYj
idNVuBDmQ8fYcHcyJKvS8VkU1Y/DO4u33ovjhRkWhnIurSc37e8ch6Q8GEbUI8BnabiGU2+V7Acq
l1xKGhzHOoTNQ9qLeO0U1i8LiFPUlgeB9CZU2aOfNj/UG4yRlr/rQ95ReOXWu9NSIM0G13RJdked
f49GEVQkf0yWwnvvYYLqgT4RoUDT7SdaLgqncQuFhoE1gXw1n7e0Kb/lQMkV5w9wYnZDzzBLLjdV
HDHJIG2xfU8XSTDLItDZZMlz4/Ih7Nyf69dolfa/KI2/yjg7QhT6CeDp+xPNyGS3QOALiVUGfl/h
DBuZhOuhAHtp6gTxK7UrB7H+Fwbb1IMJwdvlxtN75/on3tBbXLdHx0B0S4eY0mqcdsaxNjziexTd
p2UB6KGuYzm3kwQhOruFOZdrgXCdkpyGWLmfnduvnRq7jLEH6MJBdPGuH+kg0lTqwLxzfZnCkDWz
IbGpL/elwITgjDbBLJ5H7+bdTbr9k7jJcNXa7/bE7gyG2L4NnF0nalYnLrnOECPeUS8wCCyHdyfI
/yYP04PEH7zuW7PB5D3vkFNNa2q9s0E8y46O/PXpxs5i/LyO9+AkzI6NNfroGXh/chv+oPH7u5wZ
u8FdUw9o30QJ4aSJeeXr0LqxtA82ZbrCUurwJjbgcrTFeK0esTmAYKwqJD6BFRHbzbtQEq1WtwM6
RLumd5lmciEMLcc0xt+tOxVbZgGp9MttVbqEK3mFt10iNh9uswCYxueydumx11K1HVb0QB31kQYn
2kZ1NO6c6lx6HYgOGwitvveS9stWBCbnqPg26hMXOaReMKSt8BAQjOgeRge/ZkEIc0qJEgb5tyrE
QzVwFJVMmZG0FXXvMra+C9Ka3PYOFnxLmrXgNcaLe1uE2f04QG7KvIZRl/us89DaD+kY7jpr+S+w
NNzMk3kZAtcmMZaEoYAV89m5uiA84R+rqohPQ2GFe1WY22SpvX3ScJkEEvZA48a7mnnfOiqOWBto
kHKLoT/rQOSHfbr3EBJb1lCdu+Zz1ldngqE+iGr+JlGI49SlZzUNxABlamR08rlU1reJXMNNwu+R
8wFcir1teoo6NwkeQgnY0lpscM3Z1Y09AW2YcT1NBnU5w87J9tN14avfjAXrKqxwXCvmelY03XoR
y2yHLUfE79V+9xVPNG4NQltKrCIOfmX4zoqfL+4VPoxYW5ZJ16Jw94VTdngrwcEGbgGVN35Fh4uF
Vy37lAZ9P+fjdZQQonKrW9R7yZ0ToT8YejqrOkQzwfaufmRyRQZVN/+SVsqdye7ZYtrLy5qvTR2O
q1wCjm/ExJeW/aF1IzGoPKS6ccjiICOtJIOh76btPI0o6AGFrGxiSq0Cn0ZTvjizd6Laphd3m2ob
L7dZbIt9L+ZTV1kIt/T8qqCurCZ9MgOFT5nQdImufkRXiqwNl1nDBxHE0PjS4oTihjCULVfAAnU1
3kaSBG2ieG0aL+HBlCQIrSvx5BAxsk5YpSIOp6QqS2s7VLiOTBkfiNxBhZ+/jQj28Y7IN5/9sQvf
IFKp2DgzoJkKdgDrwWseyESX4g4jmek0Rd248fACBJN/LOv4hqnQRaLTrpdAre99QyZLX+ivPp5P
tpWciX7eFRb7fKd7qPC0xU5401ytP/zl0lynCMzdvOEqd/V7oug8hkpQk3c+N6KjOSqb6URUqjB3
ienIr9WEiaNAY01ymsagRQuGrSfRcpNJ/x1b/XeY9n+Uhx9Rmn3jJ1h7mBTTlLVFynrMzGSPlNa/
gO+NJJP8NAyI/cqlxlzPqM2y8RgVqBaDAaqNh+lzRP4BGeC+QXW67pf1VXC2+e/fplL+MFRrVhgv
Vc8GrFUs2AsyN1FF+qS2GWbr48lXKW4sBJnL9XIqA8WxJF/Qjn5blZ1tVOoc/ZbAZGWR0GI+gP0f
JLG8sSABTrTPCMr2LnWimbpLQ6rdope3TA9vbttsUrpHvKz05rTb6JinpzbH3ltORM/K7FQwROQx
GD8DlexjXAM29GGuHmy3VQL4my392hQw7FN8RivahohsydZ/KsqUgMVggyeUrNcGd3LFoyK79skG
RM3gHThR6JVMTcb7riNeQC789vxYGf2ky+LFtREniusLODoo2rl/YRSUHL3pV75ItsBoOnFaZg9L
mT/0vf0au8sh9Jr7RdZiNdg3tbb4ANuEBTMoogkgHmnkj5RW/zr7P7YZolXbB89dnSDIydm3uJGA
UuGcY565GLhgzEx16IYrpP2urggo9NV86aeNRfYF5L6Eby1/7Mbh1PTxmWERyoXXSCeUB3htvDR4
9cbPeknvHL86C7d5rsvyxlZYuOthJ8aFF2OE3hQE5st1hk/YPvR+GaOYVkTbOWRaJMJ0YdvY33fW
xKKcohauR3DdpokmvKeK4BnvE3y8Oez/5m5x7X6tMuu1RUcbeYQA6qSHNEJ1TE5g6E+Xhdp3JT7d
nEKvwlvCiHxFwhLSfp5sv/aow6b4IwsBFsoHZySADh9bSd1azKvwo3SZxQPRD+gPedrSmTk4H+7r
iq0BRow+lt0e07kufswqjulyIsshm05NFDxg1fmTTX3pw/kHHA0+7+A5667UXsdDHTs4hyBBZ+3O
WYpJJfiCsPWSGXKu+uu76UkHrkKjXwG2sVPhACBkkZanakdcPEH9jDv7c4CzfKxTlDgxlD7Acss2
i7eQUcMtBs94BSPo0NXZxaME3xHsvK/m5Gw7TJSWnh4J8PXS3OQ8/hmIqhUQvGkDjoIZyC5U8e0k
xGkMNLPnQL63FR5om9Vk8qm77o4yWK8QlPFhTsOTPbLC4+bmavT3tle8+Bm6wDG7ByqzQRhx/1aW
QtK71njj6gjtREAfpnAoRr1515bbbu2eGLmsbYqdmpdPFM/PRUnWU2jsnyJkhQgSlXdd8sKMFUVF
6O9NDaxpdJNtFbevgGDQteHaO5dYQlDviiPP3X4pwQf7Cmiz4erCBMZ8eCHPy/F/sKluXcZeMioP
EZajyrGQBsxfTciQ1ocdb64W2p70eYfUq0b7aBIS+wVEO2WLVu8Mq754YPdicpstXl8S+MSxcoLm
6ErzNvhZdpiSFmeA3xA5GZB7HrbsAxHp94YliyTlddSME7Gsr2bt4OMu7Y8lDt8a98ZP2EjLIWfq
0YincMgx2mWUD/Wpm+d7gimSVRSB5jPJA4a96wQ5fl7aXbTIP68ecVx4vGvFUu9b0Z6DIXyzyzvV
8REaK6ZPrcWzgdLlVJnwkgchoR2lA9IQnUnRcEQIz3DGpSx9nfwi8nQ3V+V2gZRE79o9BDO2a49r
iCBLBO8rywn2Y/iSKw1DM0RW0dfWl42gKdVAogM1/jVDsAmvGCVljS+hPVzGsVsHhr/Fi1S+koGl
V7Z/w6nK2Kt1zMoP8bi0snnHeULdb5sHU/hr4IrVto7V2zTkj8Cgz4ixzktG1ZWQNybtEr8rVK51
wGcGyShDRnWZa5smMmOEUtj5jzEONmg8AKy2fYUWExiA3c9PweIH66i5bevkYQwLXIHda4PXa41p
is815O4FMQQ+3/4Tds2nmLcN8ucVXip/bHkFWg7GPrDw/QXovV8zmRNfG91Qhd+oTB+WPqnWENXx
kwKWsgWTcvxF8QlkLjd2TF3x3x8j87dZy2dcCdTsfnVZlP03sLMgWaj4ZLYBiGm8nVtnoLzHY5OO
zWscEnbc3PslLl17IpFNFvIxUBLRKwOPUZ/hw8GMY5hNxdnfJAwEV6mr4Cemp8AjG2ygqjQaU0Eu
BfK8DKqPeksqci1NcRrzEb9T88ZC8G5uxTeaN7oSVEnRm8GZnkTRIzKrr7ELfmr0REvk/lMfqU0z
LWbmbo2F+9SxIeZNe9/od4n2FBwjn4PABiM8dd8pFzyC8fTs52O4RScer+E12YdCVBmVFLIVtcmy
N9LSCXyzo2fl15RU/d7ruF9rm9WTdId/pgxfG9+h4Elti1rS3+UGPajGnjF03XfEml6Q6tC5zcNg
pl8WIhcLQAwgn4OQNSsOp2Y5TQyyPT1mui25aWgC3Dk4Ww0F5ABuGC/b9MhCTdCF4RJDs9MgcMk9
na/96qOk+p+ihrt1xg0u9mWCUyX0O16HrOGSEfU+J/q3TpgjuX146XJrj9mWpITIzbeVHNJTyzJ7
pKM6WKSW+A1ZIKjNrzh8+FRjym0dztnGNvY1gY3xIALDDV/7Y1lWKAXb+tHJq9tYxayRAe1kJqhW
cS42jGG7jdRlu46/owBlVlYDRAZMmlAEV5daR8AplHcVtvi3leZU4VNcU4SVeEznNtkt1Y0X1Z9T
PWIptKjWF1kdmY+yrw2h4UZshouutbez5lDVvfrnD1jPY9h8q6i4HxqfflNd41TZPKLjDTHFdZTx
uX60RAhwo3GuVnmxmh75jHFY2HQwPHcpUVv9pzFcsZXmYrKhrVP3OBXroeC7CdxL6nu3bcO3qYTf
7G1j/WCcvp4yRlNNQiABtltOxKwaJoqAzSgQpXuy0vTVA/vIVtnm2yRKeC3QY69ix1/Twx4Ka/zl
5IeooR6kjEANkQ9laBfVkuuTIry4UEy8cNFkC83XuPDwAyBCAzzIC1uZA4dEhfFj5Si21+hsakrh
uLmbyk7sfBUUqytzcGd1fnfpYQevBqRUO0m8QZWGisyjQW+KCYKZam7HInrvU5ls0IR3qRdtpVf1
MAPDZdMCj8uxDB47Z00ECDIQmTynEXl/WWltSo9XPRYWKhzdoLQOJanc4xSjPli6bcUQLSphL1Bs
CQgeAfNEpl6oftrnnI7/zOWyS7z8iVyWfi+tq21nGcRD58Ww62TKtAmrlls/Owy0zmljYfou7Xyr
mw4XXOaPhyHgs5AGVUvX535rM5pt6Lg1zaBOtm7CatqKsxsWf1U4PlDAR1tHef/acim3pVH4QxL5
aCfufOg7HgOMKVCNhwE5vFujsMtJuhGhgijX3pWyZjs8Ml2IKe5YzZ3qsBC3XO71eo5mmGnX3i6e
79yS9TJB1M6JeoCckx68sI0ILSjSZ+MywEAG720A2ciN6lWwKqRhtSpBldniSGm1mqDwrIKuL9+Q
Kg6MVqFEmcRF+NcnaF/mZTsmHxNS85OWAH+pt9dZUKttHC3LGf01Uwyd03FEzlfiEIjjufNHmpMh
wdxp2ibWjLVlrs6+2PTyGhGWD3yElRdvQfRlcLGS/AWHHBsOR6s9ivjhZgpBVCBNjLNtX8NQAuhB
H9Fj7GFB2977hbesahJY9w0W56PoIL42LAtfwmbZmcC+FUte/HEy7eDquF/Z1ELKLZvxEpf6J20H
RkcJv9u2Kwba9sSuJ1LO/36J3KfAFwRhEDjVpZBCP+bNvava+V014XvkfHTTXwOE9OZ/RFPdvOPX
F/h8n11poRXnNiYwLCmOcF8ZKesq3NZBn55dxq1IDlJo2HHVvNpB8aASQxYbf9Za1o24++8HdPT5
MdHQx7DfrpCH+y+sjuotfKz2wvqbIV3j8VGollMJr5csNNe7t/EhA5vS71a2fIpu8W+CLEdOmMtp
jeOX4I3rD0sWZEhlq2siydPc5esA+go6s2Z56xb6xLEMymfBuMFvwuErukeo3f5014LRi4msEuEy
A4YiQZmB2u8YyLsY38TDMEZH0LrzbRuDvSq7dwoyBPrGt19EG8SH/36pHbvZg+7lPBwW92hJLhnb
AdBOpd4Hu8zrmsPs55LxqHexZt0cK7+eLibOs3XZD/VNOY/g2dzoiGoI3Sr2lo9enyOYjsG1LWBX
TWCSa4U3VQj+M+A6YGRIFT5KpzxkMHVWXuOYM9pjj9Ot/Oga0DUASYZbubgPxNWKiyoxwVXTpC+y
G68wRiXZOYTWJapi8AhO/J7EUFC0zq1NnZl6U6T0yF0Squc6np6apSu/ZguhvAkxJdlttdxa0KhP
TE0N+68kPOOWQPCauZSKGDu+HBHcu1nRPOT18ix9H2rBwG2Nh0FycbVTtvUgc+4qG9nNJBKkdhPs
kMpmDDE4OfVeFpAfm1R3WZSZfSQyyGchI/KoKaK74covZGWCfbVC2RT1QUTYIHNHtydeDnsSJqyp
2ejWQWeGfH2Lc6BiIT5pCP/K/RlEVdw6dpzfjv//M1V00ZGi43//3HHy5Vj6HJFBNeXnvMDS7Vh5
9zYy09Rkvf6L2A6bfo2sIDxrkDCEvlL5hv/H2Zn1Rm5sW/q/3OcmEByCw8N9Uc5zpmbVC6GyqzjP
DE6/vj/qdPd1qYwS0PA5CaVtuFJMMmLH3mt9y6zVdrKRl4DBTe8LxA+rviLPnhFRBHwjtIg8VJvR
rmkWgqUZ43DYcfThaaQxwM6PiG3mjfbAdJ70kG1tYEyehcaL6yMojZhec/qMFjUZPldMK+WOp14g
hnms/La4Wk1Jw2nmBAfx4xA4Dn9SBNy44JcpveImamCjlhzQmhYl/06DLgIk7UrjFHXKWrq03kCv
1TJ95tm9v09nm9QQneOk4Z8XIbB4FaULfxjGtdNwpuxByARavI/ZaA7Se6/CAUB3K6NHny6hhQSF
aVWfL301ITAeXqResKbbg7/2oC3RL9LzCwTwVVgLtR5E6pzwAEeEnk/43JIMtisMiIoGED8mtv0j
DNIDDsRx65hZ/+wOUKnK0RpBHk/9s5TaG2hYGHdjF+2glNVLl/PA01iMM2GuffF6XVtViJo3buJn
Lwgo7cRCzigGa2FKomiqGDZLYnk4TAxvW3rmTc52FyMt8k3QcfpovG5c1AwjsCSMMDL6YBXztw5d
A+IwHuE3xp02Hh2fKY7uj0tmQsHeqBiv92m7a80qXn98PYQiZ+YQXo0ouzaF35yNVCPeILDFg8mi
sdTqpLiG/SlwkKSBQKvwfcBzGilKt0zug+k4WmW+6TUDqfjw7GF8esgVY5QAb/J2sOikOFoyLGng
Yxrs/UszJN3azzUP/Z0LuqFPm5UKJLorpWU3o+4PA4pnjiM5M0HfOVlsR0P0FMCPux/RKoFVNt6p
i7QnPeLzOXq9i4XQNoOVunw9HGf88VtVLsFk6kzI/68BVNjcZtJ1D004ezNL40E4yFmmptkCeMI7
qmx7M9Ck35keykO0Y/ro9/h+0Rt5QKS3YzA9eXjON8IenAN9g25dJ9TfJbaM1DW9hSR3YrKa6GRb
+avfJeaDHBMsZhpOV98zCLZ2y/w4DOupDFeyA8DbXownjoVNepxsc9gEWuftc9fycKGT0eRX/XCV
fomnwrZh9XFERhS5rP2GtWU+xtYIsm495g3kH2POhCpfGkGFgBQpUDiwr5EOvpKCVoPPlBpJzVic
k8p4QF+fbD5MT2WOWod039uH37drneYSguIqDINmGmam0BzrTUcwBkZbfXaVMspsJwclvsUtUKSE
OnhBuZH4mZmq2teZ7Lm29Y6L29ID8Dx6UJoZxmw95d6wJ3mEq+JwuK6YRc9uJFsll7yIne0w0hGf
FOWnldY7KHw1ENKaBgZKZLF17LmblqEW6qqOSNg4KVb9zFgwOIwtbEf39h9vUTHtaniTNynL4ehk
VXfKRREeaUAuEHn6gWhfxk6Op6Cs5qtG0BL2nHRdGQXqB7ePlkaLBEbLGd5YY9jjKOYbxunbbdJQ
dQdcEiugPuFzUUCQyQKYOSoyg2dj0H5yI/JBZ5lEEKT9ESyXWI/09m4+kkfwRqP+3BRqV41i4w8o
uOvUSR6G6NKLAuR36iDPpItZHTO7yzeQQDk1NGDgQOxD8ASLeK/7aXBidv3QBNxWRjKMR3oq/S6l
0EGsaNLHmHlTHHjWrjRZiXowr5NlBmtPpcmiRckLrlllz0JJZNB9uzZrSVtJr4c91nBtzcT64s+m
Llp15ppx6c8PxpKqmm1NI0rIMHlxSXXQhmk8OcVS6VqAL2QI1yxux6icsdPVwOfjlFQo/wnMvHMP
r1iWgffQC7awzCiN+84eLyUwOrYoutmqgErmemtB6siyE9guq4Z7Ii4A59Xtu1E7xUUz2+0Ucrm6
6XsgQAraLr78bjTtXaSCTT0/5OHoRjTYGmdrQQy+Zu4O4OthZE51ruDmchTVrD04sfu0pB7Seo6W
sqMdniZt/5h7Juik6H1qRPOCoBKdpwLAljk4fQobpVg0HApsxwhe0nbTtbQUrGHN72WePtg0+Ih9
tl2U+Llj4bvTo/D08VNEii2EG7wdZfTUWlF+EDRDlkhKSIZrixcaSseRSV87WnD4ZIXgraNTy1Ib
JJAN7lxtSvYDFI8HlTcOd3pKUxa9dZtDb6Vxc67SumZ7GD1YN5Cfg8Fqz6p0jfNggfT2vdmoRk7B
Q8iiPqmaCYQER9XSpL2ziRS5t5sRx0quQAg1mYIprmOEiP3snQyLY+a/93S6C6+FXuIEOSk+szom
ClHi9odYk/wBnHLd+QXpbwolorMxgPAWrAhxKtNkbVC/QAFNi/f/rKfzotoGxbDLWZHvqgjem8Qd
uVKENz7g3oASYUbPmdQkwwlzazHEW9qjFexHL46BH7pnZSYF4dktYhOEKHRpK8A6s5TFK374iSc3
5tS55Lw2QFR1YmSirHrM6dZD+jcpfaEaIA/uk+PHi275mLdHl0GynXfH0h9plTH0fJtKZla10s2z
XiKPwlXzNiop3kZkdAsHDW9al3B9448NMZabHmHfNQ0dsoXcvnkFL/gcjXH8brnhxq6Tzax4unfh
GZCcgywc6uvDx7tpdkcOUfH48Q4GNdD45qms6/6urpuKo3SeMacsmTaGefWo4pzF2MEvFtKTuTmt
zZBwRkxp3lwzBal+yqwwWlNBJajpMhdtVnnorM54qukuW3ROj15oT6c+TsSpSm13gZqiXdJWIlpw
IGZRhuKqItf6QcDPkoMs5s+bZ2vje6xor9LWWSO6wY9bDT5z2brmIswvOZKIw4BwH0tVjTzcqA8f
P4G7pEiIBuC1/H3iQArzzYZq9xPlnmYZPzHv/MUA1L+ybfl7P3T9U663LwD0xEyK8k9DH7YMdgtJ
8G0cX4AZkPbdN4/j/M5FCHDnWU23ETNqSSTT37QBi2dpjLNTIrS3sRMlL2kJygjQSXW22vAJyCWH
Tw1i+6BZzqs7Jk+U1di5kKVEltBuoy4YGsRoFjPP4mMwD/AhrGVa4x/cMFX3Yd99l7OoObJqiZYx
EYePl2T+SbNmiRDS6ZXptTCXJ0YVjtHIrcyF+VSnWrQcJyG3H7x9LS7jZYbAfZvGxDKNQ7XzIW4y
OfR4gLJMbvGJ6CTYcoDQW+ZLSVkV8P+n2mabdtK7dhTx0ezkcD+CDxEtjsYmA0slovaWpG2yjd04
3ghfR3I4FO+5RCQ6Quy4uZF86RkG3umDtN4G8l6TNoJ64hf6vjLMbkmmkXwb9BxBWq9u+qjLc8d9
wEjD7eaGm1pj5gguXjMGp9juFoJZ4OXjJXM5/9uxR8uz034kxJiujFxXN6h11bJ19Qt34JFCdTyL
KqG7R4LMd8GgW6T06ZIE+uNHaZq3DvAHIle0CZaVJow9OpJspv/T6c/GN0fVX6SJSCL9fol0QDzm
2EIn0UFKXp05b+iv9/soD5r//i/9f9l93qUqqalZfb3djmXWXb35NlBDe9+JtL3XlK82WuTugtT4
Bp996zRpt4vyPDkwTr+R7S2OURDqDMT42v7nbSGKjgN8+Xde7p3Ks97LvvKW0h7tg1Un3iVzmX3C
LZa7IWe633plghEkSE4fPwnlUXxHkkfUrLq9NsUcL/L46HH2u6fA/KtmU91EhfKWEC6AGOrq0Udf
D/wqd6++A1MshLK4yLSnBD1lxuqt5U3vL1zrQJqt+dShQVsZTPN0VohTHpfmMh1i94sI3s+JHpZp
mbqjW1SbFtQPMYfy/ePq9vXkh7EEZgBt0N1KS+09T/9JQ0DD9oGj8c8JHcbncCj+OIeAcB5Rsqpc
V3wKh1JYhzlAEIOW4yf5C379nXST9q+iwsIUQb6/H3sv3IRW+61sESBLE+bl2K3qqgxemEoE7nVi
rLsvK93cRVb6V5mkaBSC1NvFkoQdw6vkrZyGZK40vgi2sj/nE1qm47jSsaHAGKYjbPHpUsVZ7zAa
6BZeqx97Ls6ek3NIFNuVohjwTuqZnO75vkxtzbUzobqWL2NRqNPIDG+K2eSywaoXGeQCHAW1trZs
qa84lfuIXK5jKuSbb1fVsiTQaFWlIS44q0t2Fki+IByijRNWP0XDLEQiEl70rWYsMl+jg9qw9xS2
NdFIIJEsrpqDNpUe8XaNhyLLPFqG4z/bhJmnhb2OMnq/Jg2aFVXk2uv9noYrPktVzXVyCcW5xPLK
GUHIddYIn7FJfLJ0uTbCUJwiYyzXfQzntS7wawovJSyh6jDm61jn/3y3oMz+7dmnhcxE3JWWKYT+
OVAz0UEd6SZGD9PWzyYvtJ4Cj1aJitYDLj2cqZSoChbexQAStxXtSH2CNSnL3QYlYL6k81TdO6Rp
kTRcMWtMGQ12FWfSpmLhK4exu7agzVGDILgM0umlduKJ3G7DW6qcAQvYXHtPadue6LS5j4Ee02FG
TWoDHMY8XVxU2+Y7WdfRBmWh99Q05QO4KvVXin7SoDmWnJsp1l9RQZNUPVXpdwMRnQFapZNzF8Fv
tNM40mZwQ+PQdBmz6jkgz8NpttLhDl+xAF6MNjDvaLtwrG58cR/rUr8MaC7Kehm6DazBQhwAL0Ny
NQJt706ltu/MMYCKQzux711GX5rr7W1NiV3WRz1ugmwekJHXtYoac1pCfKjv8d7VywmDhOkLHZR5
1p7T1kAFE+moGjC1psXVEM0xdKPySVe+ft/W9oJ2n7vrTPRCmC4uzOyiJ7PSqp1hhCkdvD39nGFD
Zg71T2j2W0gh1qoPGE94mijZ9zEBBqwZD5E5IKUQoUX2AD8hT1IXdmL3jkPEVnPd/ABOrT38+Q6z
PkdVWUT9Wrpus/AJT1ofSYH/WP5K09QVgnMI0pl4hE2sfxz4Vg1cLw4YOHZVX29NQLgYAwk8TEDa
3rUc0VaxqvyFMgPnXGjyFMGsi8bsNZgQgrvTOyiNcc4KipxsO2BfP46ttoSZwxyCYJi8Ff5lIJkk
E5Y6atGLqfveFYe9qSqPCyZmqzwkrdCKDCKjAVY4e6g4r5qE5t25Hs0XSPGMj4Nw9efrIec1rEjH
oMh3f//3fzkG12MOySXiUABed8WnBFtBXg/0YdSKXgUENLC8ca/1HR4ly9EWfdC/ejoyFT9UPZZV
8HYmWsIzUtmDDbv56HCpt5Wuevrm3UuYBiMaO2GdkfDGS0GAFRhC40eLfwASJWCMYSlDvmbZjOVj
Z++FaT9j6NCwzLPzREJ/ipe0MvU1GDAN1OvVn8AqxWl5iwUPu6bjVqtCJ33HpAhVKiFeoUqc+yB6
wyhn73zPi7Dk6vE5scL9IKz8Z6wrd6kx8voiRPdj7f983UzTYK0SnsNl+1SkcFCNdd9PCiwozORZ
nwgMD4PiW9XMCVjzEUD2mb9LdXEwWOdPHLT2xXsP4D1BPRO7CxtqCX1IN3/igf1RxG8xRawRymfk
FMai79a5yqEotLp7R88UT6zje4vScY2lS1rQ3u5x0jRinLhg0kc8gq3ZU2+ybtBhF+Q2jR1ZZjof
kEL6W2TPURQYx9KIo0TdssyBPFqNeoeNvwNM5dM5YDpnZhsv8oyNr7vzEMr+XsSmOupGujQtJoJC
2PkzR46rlujl1Td12Gr5EeNQc6+66FxydF/8+f7UP+d7UaewzBu6J1BWATiZi8V/PK8JQkdh9UG5
sETUHYfOiXZ1gl+6TbxDXkXY56wwY3YNWhQQ76EIxv6oWuc9LWJY7pFT3/S0jhZ+kTBvxC4Bubu3
t6iHv8x5/LdPSkDaXLACiaW4+vWTMiNg3IFVFJdAOAC/CWlLhYvMi/VH3ynfe2YjR1XFzorehrnC
jburiaG5eJN4sHNbrYq+S2nnxN8wnjLNURmT4so3vyj/fiuuuZ6uYbD+uaYUlj2HVf7jevoZVjW/
bYpFNIFUEpJQoISk5mXQkKUZ4oRYlBk+ri++xbnK+/VpodMmDZd6k//rxqdVpsxbqx7hZfBnVRt/
KkLOpTQ/IKEoi/AcGLLW2ujSEhYLILh8Go2dNcg3aFbgXhvNoHeBafOLD/X70mfBtPI8ySeyhGN9
Ku+6uKhrYwSsEdvtTjmVOiVA83cBzaHVSKzINtTVsCvTuEX+au36UT198Ql+K45tll/P1qU0TNcl
0vXXL6NtBYxM+pOLNMby6EG+xtbmQ/Tgj7KQVG0KS9L6TLodDRS2zXB44by57WziXkgXM7942OT8
NXz6mjzuC+HajuPprvPpYXMVihgjjchTCdUptLtqkycqxqeVOm9pDRgfKcxO5FF2og36CLtQfwED
C708tuQp0SZnD8j1xc66dMcZRqcVkYRrm1QZm2H5ATZDyDzPgwAsG12tWj3yr0P3rMuwTzhrm+aO
gg/WHYNQ6d+3Mtd+utWpbazwmfi218kYwFfMCTYcwDSYynF6HHr1Ws4tzo8XzwH7ktmSlGt4hve1
23ireAqvKZ2Ds0mM1l0uhuh1MpE8ao3qDx8t948XLWp/WG7mb3uzCY5ffM+/P3S2TknDPstxiFPQ
p9tfJmaEswmhQpD3+Zw1uTIHs3l2EQXtALpPSxzY3Z1Rld6xIO3cH4fswZjHym6Y0yR55QwRWn4F
yM3VT65Kvv/585m/P562bruGC3PLdB22tV/vQy0vIVlNHAkq3AUn1yluk2jUKhwq+LGDYiDR5sGy
jty/6VqptTsHe/dNjURkDh4aStmtbEVt4madfymC2XRP+f7xAo0axe8oiu3H27Z4jkAmmgbyfaK7
g/vAfaszk/1ogD4He83bRSWdusyaorMjnAPFiXume/jFra7/dgy2bdPQXQJSdY557uc60Oa4JOhD
RAyzsj0LRHyx/co79ZCc4+uIL2vrBwXJ5o1/hoa1I0apOZjzvzbo0zsG3lcsLZxph/T2xXfxe4FK
RSYc20YtaeHk/5SlCoIBagHu84VimnDStMYDmo4O2STdhqfTWGmhNRx5JKedB9BqWdHybPM3kcEK
IrykPIbTOB1VL8wzapocKGZkLWrbtU6gjORpHtvTCXP8dU6ln+UdUKNp+BarblrZWEBpo0Tyfmgc
rKtAiZfgQGDHOGR/tUzc/vy7/svmbktpUkGZ0iQz7nO6aFVbVsOUJVo4hr0gAo9GdWugSzMc7YLM
ez2o2rsPK2if6BwPQ6iFAGVek8xcqqhsjsSsmed+aPFGZAhdELCQzqpH7uXPH9P4/StxDHoAFGMO
n5Zq79fHIwsRLHFXzvHxGEmoHajH67F9nnzmVBl5GsFYGDcGLPotjTMO/kWydFiU7urEf6A4okdU
FFD83UTS04JxY43TTkGiBW3Mi+RARhPXQr3hEb/y5w//EW3+65rOA81px2Rdp9q3Pq09WqQRBN6M
iN/pWoOaRRKu1PDYeo51xOD0N4Yj8C4IGtOa6DxO/PopjypCumNcnX/+LObvDx0HAua77HaWYE//
fCETK/F0qwXeVJ8ypNJ3ReqNz32A/sGTsgfyjcVRK9J94+rppQtc5wC39Vn4Hj3WODKOSeXKm6d0
ICJO8DfAHG1n5/WcNx1OK0NPgclV6viRNycmnqHCsN9g2B6zjgNd6HTRa6oEGXcmFJGkksMxy+w3
ILLOSZU1zFl0gmtBDuI6SBtGRP8fvz47K/e8O1sYxKfaC99ZklZ1li5qw/0xTdI5EVXsbzkw69Bd
LA0eoleuawAQN68wLJJFh+5Ft5mq+EpGm6IMmejX5ZwEjp6yC90HTY4M5OUbcU7pKaE1smi0CKTU
/LaPCmcfJaa6t3XkjZPInGPmynpbp6ghg8YonRXs9RVH+9DS3x0yL/pRHC205AViXeuLTqDze31M
aTyfNj/KecqeX5+ikY8TwoTPF74CHDmVl6RygldsVOnRzEDou+xuG19CyuKrGxZGWbyCYWpPYirQ
mDQpCVcheQrtEEevXtegB5LpKZzbZeno4SEA1S01bIoJQZBYQaItv+xwsFp/gokYqae+QCzWlESc
GQsW2RUpJAD8fdNAHRsQrZXp3i3HibCUTumcGy0o94RnBGCjlHiwMly5wFuHddBLFt3Wzc+B1dLj
ABUgSN/QmsB8xt/0RtT4Y2f6JMbgU7uriqZBG6nXt8gpy62L2q5Xzex+ax5NkTi7BLLZ2lCJ3I8Q
E5wiNN9K07c3dqLIbhmzjLNYyDCSyeAqDpNmJ7MZg7sisn5acQFDMB9eh4ult5+9yO2gP+jTg66V
1hIvv7358y38b0uh7bB50zk2abpbcyXxj+ODGhMCGA0Ba5eISln69i3v6r9FjqEvR3CzSeQ1m4xy
08RDgi2UCANrMG6Q1MwnlwGdyus9llX/foCdD6HZu6YEFR0KF7lejwPr4x0Nx+nuz5/7XyocB2+o
5+KQNQ3nt8oWzCZmfAUV0QR8XONDMIdqocYmWCWiBMvIV7HNAVfu9ELuwhDKQ9MwzWmA0S6EZnuH
+a0zf49J5//w3R4pRzuS6FUbZJxj9lvEo0LQZJDH0InW2fgmPjFGGdR83O0tZtaDHrjJlRlwP0fM
DtgDjG9mlE5MKRq5ry2cK3/+peVvzdS5jBeWYHc1OPJ99Lf/8WUxOhozKwLz6QnCsXvYDYeIROC7
bgzUqiEqcMf4LD65Pq0Ttw9vQ2dh0a2deyY7YvkRMVPOiaeQeiLY8fDUiUuNF25PanPEme2Qe2gU
ihZb8wLcc7SyRZGcJomFs8Wn6KyMpI53/aB/t0KjoX8UNEQoLaAAkPcebpshYwQCDm/PvVztqq6r
UJo6zWYcffIWamFQkUDQ8UIqSluERHW53c2Ti5JUxFez2yKTES8avSS6bfi3EHWqL+73j93x0+7p
GrAsXUsa1MfmpxOR7BqINW6eL+w4MtlBSFYQegY3N2zCa5TTNOxpBQBt7+HvaIl6QPQTkwPf5feT
moy7MSjHrad10a03sC3pqIM5myRY5+rYoQlE/sJ6JHd5bRV9cTCMBKlA18VPbl3Ha+F606HrgJJ4
lV7o8Mv0cF0EDJ8/jjEYOb1V7+cGrGDPXeo+Bu+P9nJdWcUWteT7x7s+NjwCTv1qkTlz5kYt9C0B
D/i35sZRAJXrq4ftX+olz6G/anm2CZTW+LRIxB46R2biEAwI3kGO+6SKFmeGgTjh421elFsZBepa
eT2ruubKlQY+d2eXmb2yacVv8w5cWwpn/xs2ZasWeLML4B/pLnV6+xzIpL8E04GOMWQCJvD0cotr
H40BXpJ6VcSA0hD4D7tgIrclFg4SH/OLX1L//exOcW64TIekY7nW5zNd59t2XiYm+o7SmjZhkvY7
O7JfR1m8cXP85/lwrPE+KrphaQELOgS2P+x9BwINfu7pi1r690GbDQPaw8xApYot8HNDctCKKmJ9
4gygpRuqqeJBj8PoYk3Y45sQoVVs1ltrGMUhzKq3UpqnjlXhVVPD0Z/Uq1LjsbYHi13Zs5ayq4hs
NSwEDzQOGVuO5OcSeN70PyAKud++WKjmG+LXp8zVbQoDLqS0OfZ8qlFtguzwTI547BXMbpRZ7how
/P1Y9YBxwzQ8jyQnn3MSm//zIoO6B3taVosBLBTOBKJNQ5AKzsUwzfqF37TbV4jCYBrxNjIlZsPJ
AxR5aAML+D4x3Ws7zp3HCTxsCRzvQaSk3Ay+Vp1tTX+r/VbetwTK3FVenV68m0SK/EIlX6xtw9Bx
sEztsml53BE1k9YaZHhZvEcyCPpzVOTjJtVeqrQrdgGU90ViNja1VakWZe62IEU1+5aQqhtELeH0
jNu/WLTs38tshmjOfDW5HxzcoL9u0oO063JANoYuGOQwCI4Zbart6X9oVwuMxUqEjrWIcwsoe41D
imWtOXxklTSQQjf+iCdXORZOUFGF2zEG9T43I7Spja7mdE01cNKa3kWsRfb/ycWMUjs7ZrI7kInV
/CcqE9kwpZZG0mBBLX34n5fRzHtiQG+KUcCdmWX9WxszqascPCltH7lPbcxZFAvPmxNBaSJj7p1R
C/0Hs0vvqx7MNPkbGNsRDcUg+Q4wxatFigxpo5keQKwu8OgDu6cB3X6cOO1K1MpcJYaL5boM8zXH
SOME6ZtVgeqtiZgqjtXDBH6WyFtgDl+sFOa/rBQMkg0b8ZRJp+/ziMXVch8tB8uhO5sqRzPGoaaM
7mxGQ7fqnNG4oT2CRLBSNq45UDCl6quDVhLyoPF1gWrSp60/4jaZEuDIbU90mqOvDGsAxUm+LJ5j
Txz5c7NlWJfNuhiN8OZACZH1FF8ag6UQZXPwQNADFElU0U3hwIyYoKKCSf2q1/V7D3HuIUn+ciUL
5OcKMWkJQ8zwNaA49tKb7Tbf48x13qpZPxImnrPPymh2eyY7bjPIlki997Wrmr1j3g2NQmNtqpB0
HOWs/rzK2L9vS+ziHh+OXQlqqvx0AKFvD8eI3KlF1cebsMPp1bTacC+JUD5oHYw9yH/3H38rcEqo
opFNvlHaUFlEwUkrbZ1s79S8iMC4DOAQiFmJrrpr/SyRVsE+Tu11wgDvTme2fVezee2r0oFEG/un
Kmn1O3PSvEsn9OI0YNRfhFM2vdNU3ZNYlz4bvSa2LYF+d76bvRPWO9zM+cVJ7G/QPkMiNvrnRIR/
oUnNL5I0ACIPGQ2l/pIEL1KRygYtZe4+1aQ47Mk/qFehrRfbvO9qNKVucCqi1r9LG7FJy2I+Pyv1
jUlodIYytitjGwlbcNH04IsjP22G39Z2T7cdaXElEPXYn+9+HsKePRpwTzPW3RYHFOexOhy1Uw1P
KoiMk5t4+THDCOASQrKyJm3cOUMBVt2KenknOMwa1lV1PUDnqjK3w7TEJAaVLu/stU6U399mpb+z
YA9U8ZhDpjJAo+nWBowkVT70ydKbwAwNQplPuY3jKVSe+Nvsye4G8r/wlKBhYCNy0pkALOzZSJCB
VNu4rZWtUgN3QNlV+qapMqznw1DeN1w++oG4mwI4IuRvbPXJZ1ycTEQ05haEqBa6/JGx+5wb098a
ZK74HxycG8Jvlqby/qo8qrm4rK1b7zMTrsyjCMD43alufiIiiEJJCBRlisTIaRTZk98V/qkgawjh
7Hc7S2yQ11Lee1gUmRxPsL7HbSGVoPNKBDFjXHg1Cn3JKZ39HIADnTuyvWntqtjbFMxpEX3K2TRj
LCI3trDRCnhesKVwGdbRqhnt+MoYqF9nxEztExi6GWo5iKW82KEA/SuYR+tNy4wKi/uzq/LXsfX1
E4bdiOFlozYZq/jCpo94Ie8VjWZh8B+rjb2Epc/i1cbAyuN0tikhbwHUA8dxSpZRqud7NSXQMhtR
rbtylJsBC8TGyvTobOTVlpvNO5rzSzRHtA8Wt4KZ5uM+qmX3mGtbW+ArGEBkPjIh+e4oel6W2ipF
xdP/v5dG6K9/Xl7+pQDzDP6S864rUPV/qnpFUhtx09kcKzPzRPo4rJA2dYhhGUhObQjDkrEanhHb
PZIlCzR5RMOjVdXPgjrrZhE0s5waKFtS5k9RYO4RZZTfAbgQxYuFVvrPrQG/fT51WaX1RcXwMX/7
tQBjHsIwkOacxfnY+fTZY3+YbQJls8iYwa5djZumrGeRDJXCUsUs3TqlxBxU3N3H3TBStDchtrbc
Qw9l4yRhA1LkHy5zAlmY+Tsphkdk99H8kxb0GiuPnm6N0khPVT7AMu8cZE7DyAg7u//zF6H/S2nu
ObSUKc05/v4+VkN1K3W6sXwTYTSeXHPUd37IEBhvQbgYPDff1blV32i2CGggcAgxx+46FCvnbNT3
ykucm9lV8XlgbrggJmRi1pSELrUKwaszK6j23lXS3odhN53RhE+PdsrxyrWJg+a/fBFxaB7IXjEP
CQyouxaRHxYe3tp++QOsSX6ws8pehVqkNlNY/HSwYF9rca4FxMWqzDFHDcHRH43sGk81KzyiKKSw
mAJc3fjOgXk9aZr9JofnXuXDVlaNuzY1O4YM0W1yETfbyEhI8uubVWsBwmGqmV2IgzQxvTnQRHHj
waHqabFCb6q2QG7UynAblOAIF3dNaOBBRHtQIAclISrqrvnkmrDtA43KUc+WZuXpD85SqG580Oef
qy5vUYAUxzKbUnZJZCAEdCZ7ok/yh6ECDkDcFXoyLZsDLKwV8STdSz4bmhhAHBJ05CuvhgJUaBZn
2eLvkEH0mZCt8Zji2V9kUT4Dyr16NRHLt6S1aBxo/F0nPOgbZEQDRgidVCRzGt6hxd91vUQcMIYa
GRg9Ew0tVGACnfjJaoB6/vlu+12t6qBN4AzoCIMjr+t+fnSiqkgrAzqUZdTdrs/hUwzmSwUTfZkm
eVBtsCf2m9Gr0q3uJCPjmy591WfUVWtgniwGOsAJiIS7QgKI7vM+e0/QPgrUS38FtTykCA9/ai7k
nrgEfYVbikXx0JTBSAjwgCyWdXYJWEBtmyJ6khjY3xB3DXeM5uSZPG/jJpPy6mRn+CLTXjA6Rgky
/xhW7bS3Ut+G6yJoUcmY5K6GprxH/3UDCqrc5JlN8LZdDay8qbg0VTMR0uN730w5OzMnCeKeLJCJ
m37v9r65L7Bx5XeCtKYvijfvt14Wl5mmAlM7RCbzIPXXM00I/ixWDht2oYon+sXZWnO6ZiXpetFk
yXuE2SQgFkX3qkTdMakepuPHS1iEWLLCW2dcB+Pa1POrqq9dcBX6hf95BFXpl/5cWfsmuDj62dPP
AabLa2PDjGARCyESSDhq1YwP2HsbO3zXQg1+ExCclWzr+icGw4P/vwk7s+XGjWyLfhEiMA+vIjFw
lFSSavALwi63Mc9j4uvvSlR133apw4rYRlCssi2SIJB5zj5rVx5jPGlhU15XzCf+9u9zN2Gdrtvl
mHd0saRs7ZORvpijlL7LsV6K6hXN4jWrXhPlp7b+LY5fB/Nt7d86860uP6PGfKvEZ5SXn3uF2QZI
ZF9q5TOCqPGg9NW8EJEEw9CD9PDspU1IlJX3W1XhbmSw7attlmnAaM74On1Y9tHVd/tOh00Ghlnc
srqOr+KXYplm6RQhCrztmo1B8kwqOLN0ECWX6rJ6Z4M3ybxwHEFTZ9eY4TJypobroFxJ57IuxA32
7W3YpFbvZtd3auzIdO9xfZ9rrIaPrssg0SPaGBT1HlvvsWueepbV29O6a9ue3Fiq7Z7jmI8BHt/z
yGPtOaEv4Ze8J682HBeobtXrMFbmSS+Sq8JsFeRluzslrZM+Jk2BB97SwkY/KRTkzqqE3Z2V+eyQ
Oh/DSuScl0oJJ/HOcXlBbnkpcHITEmFe7I5w8WsSX1tVyiCcor5p9Q0UloBkxUBleUfAdPXyPtn3
IVyMi1c8dvZdzI9O8djaj8v8WBM4aT8W5RPKyqd8eWocqXR5qpynwnkaq2dkr8999WyuUuTbjbqv
r8+l96yuz3bzKfeeR23WLx5xHcVkUGOVFlSuNoTjuWD3CyWfiUWyuCA5ahJCdCmedQVHRjL1S8iE
BXmln6z6k7FLqz+h2IFc9sl1njnLcPoxTGo6z2bxXC5SavFTtfX0Q6X15GWkzDw5+zEdH43sSRke
TYNEsEcmHqvssRjvRfaYjXeUjOyO75N5G6cbx3a6DYUUAzkYqOzlau4qYZJ5F8qDqOgvWX9JswtN
4no5L/W5XM4e0UD5B7bw9y4Z/FC4BjSKf2wlvV/nE6oEdlifmtg69bR5SZvC9edRXfyVIY4XIab+
Hg8eL6e0XuigE0MmPX/9Mk0ET5gEw1NT0XBcXPan9gMBQMbNNC6ZsDxS4B3s4lAvSLCbt+fUc4e7
Mk1Bp2HSTgVsxBJyDACRRvyWDv3B1gr3S97TwOCbmQX7IJJ83qlA0YvRtSM2vdmPv6+ysE7t4Zzg
vAwKwMUPptPOj/uhZkzvMZvNJBz1wX4QzdeNlea9N7ryiQEwZmCK77bZlV+mdehPQ/WB8eH9+lk2
2fGI2QZuZoM+zS9X+IHMX8zezcHarNe8yD0MQ1tgShxatrB1VQVYmK3vmH+q72k9D+zhyTkRpHCt
1fqi29aba1nFM+NumcUG1ygm32wnC9YxXK8VQPEjvjxSi5sP7k2avK79bfXMb44ZXMNFQsPj3RbX
pRLcTNUK5WdKp3Dceu6Svf5WMr7imyZjHEXV2k9ktABP9pLPFm50MBzUNp25Gin0zAT+ylhtR2eO
ayz6cyeTBP55naK/v4HSAqIsA+CBKQP312ZQ7myCHQWwo1GAEG5sBlysxE2iSYWbA5fGuYuJKhxr
ZH9R6xx0SSMOhWRLwyZRSCr8anVVHy7aZEKbmclbWKpr7uFO10X8DXDN49hsH/Vf3tt0eGspnOEb
pJOAD/oXxwC9pWQbeqM65GofM4sGPtC1yEUYjJL4PXibBxqvy8kaL/UAzc3uRGh1Jj7QyhHX2lWi
HhM/IzcTMcsL98V/flPfG1j49ViYmFiocVC/awJsjEMTMAm3LZ3i9g34N9FaS59TMogX3xwM7Mhs
/W6xTaQhQ2J3faazmA867UVX/KZmE7DHmJpeY9q0d0FlRJ7lUu1c9Q92eO+LkPymnnRdcNveTZi/
fLsqUq/WHr5nKuQltsOB7A0485zC6plMM/vywXW2Kui1UceORoAUM1XM8M+wSDddXr+xKcjmk3Yc
25m5t5RI1t4Tzk0zddmGcUGITDMOhbTSVL/ClnNPKgK3C9US0HeUBzZZ7mdKOLSotVh7sc3cOM6C
NpeuZB5RGFYdOClblA8+ov9x3htY/rEb0rA22RX+/YWrVUvlFB/dgTr2fJma3CXqcqTwqj5UmfE9
xywcMJbMfM/sWzGv1i3BZ/3zL2H/jyuEwUWNFRAuovdGpxIbl1tqlQRqpIGqE1oDoT4arV6mprTJ
GbYnJWm2mNQNyfZjJDTASZO/kQXxPSVu+E9IE+eB+JHroMKdXNjhUhGGeqqP5h8NmSvPmPq6R1k4
eeCLpF7WBLuS6KvlBaw2Du/xyPWz9VuTslc6iCvTzO3dSyaCFCtm24Usl4ztRKYElOSiZPIh7Zjb
gNd8ct1RfTJKw3tVujZ/MDC+MyWdx6+OQ+NlMLzmtP+pqY65P8UP+Vhj2nJi0hMZDI+4NuZRQp7I
MV4N53FLlWuitt1nh3EZrUpVmTBDjS7TPuGNuS0qpEWhVl2EkcT7ZHe2wJ5LYt0/fyAMfLy/Zlv0
amBCUPlwzF/L1NBop4mCUwv6DDPKlng318T/tz9qzenZNli2SpUz9sATGYNoHaWm8rSNp9mLVi/i
3BkDnUjxUWoxQi8OhSHF2glmKnkNbFsYp2lJ29NwccBd0J4FBWey3r6t7eWH1ORiGGdrV0HI3XzG
lYiy+GRoUpZ2IpRHjIy5RdJdq0UoHqNkityY4jCh8OFqhJtBCFNoD6E5hIQ2Nk5IguKGFYaNfBYx
72qtUfa9ngE+kqJ0QmN6iq3Ttp767OxaIEjPdnc2u/O8ndkeVq5UgaZLWl4y0pWmy5JcS+OCMMr+
ULddjVaq2a7VdnWgs5ALCpWkuiHwJDk0vA8+wn098Mtd18WhyZ2XC5vsH/79i10PedsKKLQ4Nof1
0QP+cu+0c4rrjNEwJqpyWinPVMoZXmvcv4bZCIoJ3HkaZ8WVudPmnNslOV3JmL3k8Z9m2lU36qnV
bX+klKW4JLrDjTwuznaTfVOY3XmxyQE7ps6oftqEZRw7MlmijhXFc3tlerF+wL74hVm57qlpnO5J
DF4XpRkVYadcuqckMZ9VAcrb9GRiqDvZBLcN3/O83R7HTFGfMECkD47Xmt8YZCuPbV3iFqrYT23Z
trpHah/mw8iLBbUFobAwI6ce33SwtTfmsJ1b7owOiBjTDqreg+OAARHenvV7bjNkqjNicDRII3/Y
nRsaY70PbNnHZyLJ/yJQ23vKqx7HoixWN4zcMXpaW5jMgUUPs15H5nOpknfN6GWthETlDgd7LByY
hN4AogHewpDpRsAQJNyymdndwpibJ61SPo+bXX3P3PY7bl/oYXrMW/LR0lF912RgxpS2N7cay2Ws
YTdB/pfTBYCWYlaVRvQOGXxqmOTE10UaF5EuwnAxZKeRBCEgQNnJFVKxOLXOiSF2Nz8zar0O5204
1/F50M4A2bv6Mi+XoWbXyizkscyv23Jh0he1JJzl11m/uoNUl9w2/Yra7jYlUj2G9V1zx8VMSuwy
JGT+5sQ3fT96MZFJt6q9A91SvAcN/El7z5UbGtp7puFHvC/tvVVuqN81Kjc0s3WzCRbyB/7OrkW7
IUGcX3rDvGmmNzu9Gb08luY13o/0OJCnwZXpW/vZIaf7m3By9dB5Q/NcEfxF+LTIX4j41B8A8elP
m9V+aQ04XpeaWmZ7nZKr114dHmxXC5Oxd+VLr7hXb5de3dRd6yK/8fMiNS7s16QG+7YWd75fMhzI
vlX2bSzu+QK2kjThW13cM/uW2GBVpJ6xLrrWzd6l5HeZd7kctPmmW7dtvq27hHUzHG7Zt6n8qdW5
oq68kcMwOlcs0jou6UYqba4ivqAlvpSaVNxf3P7iZATSQkM4G2wa2SvuqprzBvRfORXMGxsnazoR
eJR9waeC9iVotHHNZcpviloIodytjdA0QmxLH92i5Ibn7xc4Q9W4zTlMPbBm/9WivqrbbOX6xE7O
dpQjY9snCpvqNSeWalcK14CgNga15AyeFAkzSSW1xuEWEwsQNkaYLlIMWSvMWWdhAUlNlbLHoK8D
0QUGybdH2whMI4DE9UNDCXKIzGf4ZCEp7I4ddllkYdtpI6KIa+COFv6tKEsxZUql7U9hoUP4yEfr
ZKdn5vBqM/eCZVOAyOodbIpaO6FWO0G8LsZTNp4SL0qJ6OXl4MoF+zJGrRYJ7qhltMQhEnFYcmcz
woQX0kjFaQgSDg1qYI0BGSdQ8DKCoQNk8UJ4WUbA2NwPTUOINu6FvKJNoyfhLt4rDOrU/XDPwoLu
f3xwrDUtk92Wg0vyF/9Fp9mzqRBARwwMFeiDgFVCljZY0OQI4QEZ3THB06kds4Vm5pHYgYRLaQI/
058qfwEsPfii8qlvIs3018E3TClrl8PCzPQLxa92NUTzAjLbRerVxLVB8R2I2gp8Jp9kPNRb/mix
DPdnS2rlx5H8AQoX/kJ7A/M0YGh2q7WfYuMDO0fSLYnGxhGxTkfr8FNzdkRQ3DzzoHuHTqWHAwT6
oMGO2pVAdE+k6Acp7dEtjqMq1e9qFVIBj3Hh12TQFoy4SW2dv1BAYZtOAsXik2dDEQsJ1wdK2/Ik
VGHXH3Zp9D8yDCS+9D+4PqICg7JdieszY4+MXaSF4x4cIU758EtJRkR67s+YYHJf5L5H0qx3bLA8
iWNlHqGwGAJrz7Fsjhm5ffkxj1kykMN7qCDtyFSXA6D6UjAefGDMOo5cQiQIMuRzTY5beTS7I5hw
HLs5rHftCMAIyKwOF845molPMgvadtGdEYNffy7wnQ/UCXxibOm7GcJnw1TyCQreIj+xyNKRYsZd
jrnzkfFxW1LdrnrzBwtsuT9Z/jBKjRuZoT4UVm2XoNvGZG/mj+4xy3ywPIkhpZEuuB6XgZbVcayP
c81QxRFTCJRZ18SZeOhVeZT+LyGPtYMPgkTjo8dyvSBa9JjPUoN67AhVs6QahT/itDw6hY8EH+gi
jwvS/X7xp/248jnq/CYQHvmtpPpdlK8yPnSKWK4PZAnl/E1QWoStZ4Gt+abme46vzb4D5m32VY0V
FFOs/tJKTbu23He9I0hJLNC1eSzNoymOJJuP47EnAJr1G58rn27MlNlBO1H9YJh4Ug/e/EF1YLcA
/nIBNz2sP7bFbDUVLf3vK9RWtGUFPheXWqwzxWuq6Quz4elL3Bv+vCxVRMZBiuHMVX0GT1ieDJrx
VXGeE2wYcczqqzS2Z5qDTeiq5WnBOhcWc8IyFZIY1vT08f8PJfMQB8f56jlfi+lrNfGf+bolX7vp
q5Z8NXaRAQb+dCegflHKL7b5edq+GP1n15SKzc8Oj+M3lIo371ymz7l4G8q3UrwBsXXMVzQMNA5e
0+Q1T17d7YUhQKt+cXa5zqd0kcqXT4b5PBSfLPO5MUjHAXTcNhWZy5ntvhRCISqjif+V21n9Ru5h
1OPfe8KigjVqGvNDyRzzp3++lf6Pii3GK9roHsOvJrWvX6pI6jwA1oxlxat2Hs2WUa79IEryZpoS
q0+zYHBehf5ZbW0SNUdLu3Rd/q33uEAT8mIcF1ZIqgZaciC1iWSZIv8qAL8cXRLKTmWGTwWaea8b
WmDFMM7zRqYHNpX6PJUbSzGvuFTWqj7vTw38+ODAnCTVNfVoJrjkmig4uhw3c1/EuloPI7vgMs4/
k7BuXQgN++9Dph1rGea+ddrDrC+sQ0m4ZVAiOfej4r66E7mp5dxzDYGadgQrG1lDW731uLs/OMGd
92UNeiZM89KCxzVAW+7vJ/hq63Gh9hsneOdyn5MmzcYZxInAT7R6p0o7bR7rEynWLT+UQP31mHWS
YumCWLfEpTyybkGme5zuLF6U+efKBRdg5gSsXJBJLs6+cmHxkhdy/cK6JV1/rlvmOGDdMu76sW5h
6dKwAc6iaY2MVi5aUGlFOWpPyb50iZOfixY5/waBNatFAGsQWpOTXvdDo2CAjf1uwl7nCuVxAgR2
++ez1HlfkjCoJUqTIANSHmMyf383C6K1R9CQLZlYIEhKSqrXAevuVbhPM45AUHet+Jr1G8ZdZw4T
wlggN7vbZT9MfUkbJC+WQwefLerdbGFOCJ/ZUOrm76OuHVqgn0dza6bQocVD05NhRr4Pf6alxGL9
56n9+b7v40MDONnf/4Cgwr9WXRAmkmfB4NUw9yfyPVwCqy81HxuzyQKn/lcPIPOhytfPXpJ/bwYr
97dcxC/TopOgkW10G6zFPSdQXmhB20+zjgWmyNX6Ta8V8zLNMo+3r+s3FSvozf1uD9THms4rfiOz
+Pd4EtX3dYyvM3X4tx5nwU7caGs8XYq3OZGX6dh8R/1NG/Tu2Rvq/i9L7dSHwsQhUFiwyjHYDX47
Vu3rP3900JPeL/mwnOC5VfkE2YL+8tmpFBkVwuzbw6LpLeVok0KZozePDEVMjb/RAvCOnc3az2cp
35Nsv6tayVL1GVJGPW35W9YxPRhsS7BivTKk5iXwvMAtGAgKHS8g0csscOiGRh+6Qqq0w3zXkkbT
LsVihRwhGk3Eay9LZDWRsWtYIkyBDFRuTdQs0dpEM/nbizxmSzQ2UbJEZhK1GAcbhi6jsuGrEgKW
WXalVqivodYKGJbQnOCk43MfykeLX68PDYCmfeiJUO/Dyg4tERZ2mO2a02jc1aeR20i1aTQvEVMg
40I9gJk8vYkYKG6XSDRSFFZK5osbqZy/wotIImWOjCTy5khLIrBfK+a3JJoT+SCxQhSbUhtWwC6E
QmMBjT82TLHnYZmH4O5R4RLoLCUIMqqDZQqWNJhS9hIftIXeI0IoK9rc+1XbczTd+5W0VZZOWc+d
Dqh5xIatVgUhAnk1vmj0r2qotBHpAO6L7eQKxpste6HHQJLEklWRhbX0nHfYbwqd6Jqe+u1vEAIv
gw3IJB1JPRPOpj2myTePTCGwkOLeinm8Ut5JbunG7ahtvPSruix8QCmhlN2ojYdYA3M3qxAfoF7a
jy7W63M3jNTFvLl4S9zyu/xnppJ2oIvkPGI2Ju6pZsc8qR6o2Nk861ZLdC6FpbZSh4tq/65J4HU5
usRkJFwItlQQGyMS41tiKX8ybDD+Qaf0aamU72lubZ+agn/XnNriCfCq8tGc7vtSPxwFj9sR/Vks
OXsP5L+qQA7xKKU7qbydhT1HkyXS84jPChRg9mJBn1VTEXS9t31pkqylygPYgSjlGWt4VpBfhLWo
M2wjwiUkPjfpAIPXgpA1WzEr+XS+WYVCutxoxB+Ur96P6ILONUwmtdjvQ7nf/Wz/9XunfJgtEyIY
1EwHtJ5IzMNa0e1UjK47gwmE7bLmpzyz509YubxQa96oB5rPpEAqH3Bt3g/4Ydv2MG/rDBNxW/8V
wKUV62YWS6HAOGQeo0zb5ma32Xf8AG5glUZNSDaU2swbuygvSTIFAF6FmWAeowRALXvSuSGzvKeC
wBVne4DYqsNEG+xTblsZW6/N+zaW5rPbe+0HIzAs595dhSHMcRVWTeC4+ruS8JjU5VCvRnJYtljt
Dgl8TYyjiji6aqcxpzkB32ykFWIxdUo+HCaDfWdqE7e8/0Fj4dzLKnASRAsG2uzY5202OnBajXfM
66qG3JpQYJDjbIY8YCgbHqds+5McEyvoBme8GAvF8v3RpC1fm2UYQ3sk86mx8y9YZMVpaggcb1uM
qbAbL10zx5fRnAGAxPkS2OROU+ovPdCu1Ose9oe1Wg1n1QmwTFfuS9N4axMmraL69DAsMpBa60pg
cU1rtKAWMoB43p8TIm+PjAulx01iiNfGZsqCXpjvpr12z90YMKuwSTtKjfSpA7l9SPqZJA7c1U/7
c5PeeI+M5yrDv5/IqRlgQXAIxHBHcmTZ68YuV1qN13mcKNdDhuVgt8UDS1pSXbbVz3OnfVYrEplV
lQDFvBm4s03DvWei+5IaWvcEt5zou5Ug89JTgnHUpsiMm/FVM0gDnBuX6RrrX1lNLaXcQL73WbFG
i6c6D0xwGsdazJSwLG2G/wlD3zAkgncME2NsyH6AH++UJJxyETuvmHWsZDNfqthgP57T5iptTPyF
QtSfpEaSdkdS3qTrsDU91ib2kH+1l8U5rjpF5ImuPthQbpOFo74Obp881Yaifza9303Lrt4qeNRJ
FhtRYQ7peQF5dd4fUYn/+aitOo+r79z9mIlxKqAO3di6p7bdFr8eGBEc9XG+wF+YLhPgl0sFlJxs
mM0LiRJ5gPuX/1YySxLM3ihOW8HqCgLcF6btblWaM1MbzwadxCEGM2SK4kxKiAptGfoxYcz9H6pH
43MQ7l1kOSadqh7vLguS/adOVNvR7cBK2aUy0qTTTGZPrFHD0WjOD2mPkVuBSzIm4tVRcVIwX/Y0
ekyy2vZGIJA9NHS12T41bD9no1nOYPqWMzven4/0aV3OtcdJzN6VGy6v9nke2+3ZnbTvijmYZ6zV
4vnH8+XAcHzjXfef9ucF9SY3G4kxMTd8WOx3R68UTxnjMGdN5z4ubAYhuLM9e44D8lyj6Z4YXXwu
kpmoxk3dSDAoIfQ+ZPLZbH82Jain1HBs7RPdDqkIocD3ShcG0sqPwzBvQa0kIMwaa8CYRROOcTVc
tYYSgyqiYKxyaaMvuhIF3c7OGkLJe+zmarh5KtugZlEjb1x4PfqXLTZ542x9lJhw59x1p/2HSf0L
eIV1UsVkalFiyuX/ohE9XopvnUirN6VOAm7k7teesbiuzZZTpdCzZkeZJ513YSgqnx/2pzbAAdf9
MGW/dYsLobkz5/S4U8QXCZcf6AHWMslrIajGm9qfB1f+6Hok3HSFuYTTunWXsWv+nCRxlTOz9gdC
KX1bTucsvUscTdU99ibUb/o6ejhnnYm1hKztRIFabWO/fhjtVsOLA1TdTY3kNGIweKAP1T6pREZn
ZT/fWUn/ywEe+KkziBcHcjlcCzLBzhAOXmhSDIC9HIZha5Bd+aAA5DXYGFepXYce/8No08ldM0lz
u3l1nlGY0+R5rhriAWtWQuNKo0ppJIw8dtN2KQgaO2+k/wEjEfgPczoZ8tF+wGLNqlYYG5Uy54ur
ZHVEkKh1c5Xeupm1bpzrZn5ztXG7KJbDoC2buANzRtvF2QMo3a0hQ9zWP7dV9aWzMZ+no15QPo3Z
grUmdtI1vRjN0J/VcW4OJoCbIww5QkjHmJrX6JKcQjoEa5dGBQWVqTUTKEaHNavr/GksSVGfGOlq
rYShDmBzI0B8/N4wjKhWOMdmFWejIqwtJobnPrdzc1fMIrk7NJy1AyHn06a0fkrVKYi9AavpMren
3KEfyvSME6XAJB9mU/MIXe1/HiZyvh6wawC4t7bD6ia9vFOkY9RU1XdTfhdygugfxqatIxKBh8fE
qsiVZmVBByXF35Hkfzir+S/mOMxvs2lPpDSI9HOXneKWT0O4jqCpVm4/DkoV98rBqtyDw3fglCRt
TqxsK9OfC3h4W9NfIFXGm1Xe8YVP1tE0ak6Kg/WQF+vvXpamRFQO6VNCAd3LFOvcWkv8CUPGVRvA
6mrKbAWQltb7KkH0Qmzr0Z3IXHY39RQ7HZx1d10OSmHWAZip7iicRlDDjY1bkVcnrZoExc35X57C
Zsxsc/C50mGBeeSTZiT0HXMzPjcJw0hAd/w1Z76nmAhC08wke4H5TjNJTjvU6RC/YLv5Qy1y5w8r
qYEGJ0QXzx65fjLVxHRn96pD/jx2K3Fra6r+1o5e8+fQm6S3O+nXMp4nP7aZlCwt46Dj8OADJvii
qhSGgv5zaMmgu+StpVKoz23fSozvm222L+ZqGifNIIWrIVQkZKLVvUyZ4nBS659WDTtskzk4bJns
iVhvJg/FkIvog93y+24tAaSqA4ZBZ7/8zntBCpXtjhOpTClWrXva6xFvqXpUYU+6WUNjZLoYkPsO
/Lskp3qMDwDlqYlzBWSgiVuX578Rijodutl7aQb9N5V58A/Wwbt74O+1W4+FMJw82zCoyfxql9sA
p8QO9rMDq2QK/Ep5t62aky3GmM3e7W018/SywOKKbM76+aLrxEBiovGsdXgEgucLygUHY2YvvzGA
66fUco9FSXJeRnoQIMe0Orbap2QNiUxRYdGz6K+qhvijbDX5puR/wkCDrWAsD8AkM18dzT9dLwbT
Oss6fpfTxtB1jN4L3I/SvqaFxkCOx+x256QU6ltxwPm9RRsTEBQZsiaEa5OHrs2Mlxj0kEED4Wtt
qGc0wJy0/pp6Jb1jizMQ6DbcLN8eujctXr+XrVAjrALG2Yxhmi+ihmK7ADlgUO3ln88M/f0Cnt/Q
5oJr2JjqWMP/vQTWaNvocteo2JdBgYud8jeothmTgcmxpkVgGT0ufqP7Ms11y4VhG+5857wwNWq6
RGWZfK1WT3sI/N7O8UfDrT2lduqEKjDIp8oTb5rJkKyVaGTVM1+W3qeyS+9t2TkfmFPsd71bl0IQ
w9dMs9uUSM1fWoBaXcJ3L5z60K6a+Ur65mb8lXlW9ZIbxFY5dVbc2kx5mprvLDuL637QNbbRxIlr
kb2481M3/lWsNVNIg3VbV438JGZCY0r1vbDKk7foR0fmJYH5YfSNeQWnydRjaYxEJW0gm0G67hNE
ia59I0ZNfaXOzHaCUeM/xPSUulxGtJJMpA26/EtekehC5Q9nRDn+xSTIEgxzq/mtSPV7NRC/Y6g/
2BJG57KgXri7V06WvUI6DZtGvAxVcR2VuTmnerZ+JvjbZ+rFeauW4ptiKU/ZkMyv+0zeHP9F1uXw
Qa1F06xft36uytCB45hALfE5v+u1uImZKEQhHrTeh3vtGFLergwWN33hXqrqA2EGsxKoZrAqgajC
TQkMgkhHMhGlHDYORVRB6sfR4G9uWBQRzKSqiJjlRToWzT6i2khgdzow0hMZTuRueK8jOz85TpSw
2nOiOD8pToRSN8qKU+5G3NDXY+myqohqN2qJc1ap0kaTGrE+5BuGnAHCauQNEbNCyhA5XjiVkeeF
yi5dD9M4nGcp5p6mXXMaIm8LdDvALY2GMQBiJZJgpJEL+M2fO0Fe6Kp6kFDHtzQpqus2tMdmDrtd
dRMieNkd/y07GPajDS11C9piWh/SzCJa1jWHP0XkEBn3wVfeenc3wJkJscLmlkDlWzN/oWI1RiKU
RHhAJ7ubqd4MMIeqlNPdMMd43S1WpS0GZFii3XDGFLva+WEYggpYWU/u+a3tbx0mmPKMqS29jf1t
7m8CP0x6W3tpjFFgoqe31LxO0zXH7MnM73QVPC6lSkCSLEaIgBIXmGOi/Sm1BdpzwQqI8llaAZGo
zj/cgCxTbPobuyFwoT9XnjACaqSkS0PgUElNVYQhUImlG3BcIHiFrUPobVg7XHgjNYvKLnLXyF6j
zZJa0tPa0pI86etJ3eV1Z8c6ORy7s9WdW5fpWJyg5wI33q58uiAaFyX+gqsyXubkOiZXu5XqkytE
wHa71rtc9wpvyJbLDKm1uunudcaXU93G6tZXtw5TTnVrlltd3YrFz0iCWW7Zcisr0iVuKV4+giXn
mzvflPLmsToGFsyXITOvA8uRa1Mur65x1VImNq79dE1MeRxJoedxKaU5/NpXw7ks4mLxTosL01mY
Rud/OyGxQSL8kJghsUESXowfMolPOCF/mCEXtl9kp/3bDLn92wn532bI/zghhyU0yp9mSJyQFTyq
3QlZUFnt/uOE/GGGxAmpEYXX/jRD2v/LDNlvZ2aWcUIihUQSQ/ohcULijsp3PyTWqC75mxlywzXl
Xq1d2Qbi7aa5VzTxtotQ/WPgXecth7BU7cPjeso05z9/x3ZK0d8WM3zFHCqLHnVGDK+/gufAnFcj
TLj20FVpQZSQo7/UlZc+pGvrXIhwye+4rzt/KNKWa89KwqLO0PIkQ96BX5mPWMENAiJbgowMannk
p62wntbysfYwEkA6SQIqpBZnXFMGg2V7jyIlD2tskp5xF67IiUe+NVPP5sVRVgwVZFzePCrubRFj
hNuSOVAVoEDq3DRHu1LSz5vjQSRkFvSDdR0dtXc3ClIFJL+MUHAGeFz55/9VbMWg2Hf5OBB0Mh9/
SNCXsY914m9sUb4m7B96P159pfcHRukFnmYppwi8XRSRF1jmgn1AEJsBrUJHCShboRgmANGANbWa
MKvDegphiyGhhT0dAC3Ud+VeuE5hySihFtZe6HKz2dV7oTWFCZtpLwRlVehhpYfsdaV/3ndr5l1C
AAcoacI0DVnT5WnI+HWZhp0dbFz7ISJsQTZK4eXXdnVJwA4gUf2SkWP6AarfMNu7K6Y/7EJDlKqI
Jxyk2DMgMrcthSoYOyd5BLSNiHVFjefDpoY9NefBiChakj7bBm0evIIMIH3OYJOkB5oXiAJoV7gU
4VSEax/Ou8aeCknY9+EipCYRDvuR2Q3NCvM+3KywEuFqhYWQD7J/KxEMdxDcFhqdlNaFIg+3LgTn
gQAVz26ARpewtUBowUI3fgqaJjCmwEil4Gd1jo9yzU9R68eTrzRS+RcSYkcPI5xUTxbxeCRQG2LD
0B21+UjbHW22FMRxFPd+DviP2F/hE5mG5thfd409BMkA9MbaB54ZkAaimEFqSTFLkyR0b8O0DrMk
zDlZdnVTWNch4IRpV1+HzB8urM21UEyhp4VrHSpauHEa6KE5heSGuruETtP0walD5O1SyOjmf8EZ
suv/ODuz3riVbEv/lUK9R13OQ+NWPZA5KFNTarb0Qtg+cnCeySD56/ujqrrvkXRgNRogBNuy5RyY
ETv2XutbpYP8blc7JOHtkJ1fpXKnqBCKXdrv6CvV0C6dbeJsM+6SYb2StwsjkOtt+CoYxyMB4zg8
Ez28XtO4sbT1yokXdzYtxMm3i3yvpN0m5laoLUkTub8d0h1XlzK8Xq9G7YRB5uXON3aGv3ONnebv
Jm4Sfzdyn3BLtPuBe4O7hYw1loc9kHzSh1gpq3Zv2ft2/s9Vz3suUEvK3ufcPtw483rFb5fgWNXs
/WlvkCne7DWmgel+bvYj90iKxXw/eARw7FhpPYx13s4ZMJrtygoSI6kn66XFO/iYXGLYIreQ9dbn
3M1tkq4XMSvIv7lEt160Cr5YsT9JCBG0Y4SzXBYpkyPEB2VFOheTaGdcfCBhjy6QkYs6luSsaxNh
Cc7G6Zvs4u2PE8bj//4VUtKpC/C73C5GNYReR0VvK/nYdE10ORrkR+akyn6zVhN67ySMEmxhhbFw
EZd4ZXuYeKtn04Uwms+3aWudL5OMr95Srex4kHQ3NiUspmMnY5rLXe8FtiOevcwYToOflndmvtLc
l69G658BMp7urvBsBntMdqgS3y/YfhvJPBUuOd5GnACQ19lizUjtHdt5SNbfvf2RAesSyhRXZh3j
+Hwcj5V19Ir1Ir42MQ7jGg18cPuDk6+X65+Vw5k0zhjEZDD67PVySR6ODy4T/PpQO4edSSWWkDa/
Xt5ydJbj4h1pP6v8nGvIz8fhXDPXy5cXTXPhyouqWa/Bvyiai85fr7y8TKbLtLzsICnXOzldRupS
OOuV5VfJ2yVpa41XUXblZW1MuLkrYI9NBkhYmjsbWHeiPo/kuYzXK7eOw3hU49Etjn7Bkesw4EmG
T5pszPzg9QfOh45PXMZ6VbBPmvWij+PZ6+Xw9OKDmNarcg56ciycQ8GE4u2a8nNCt0eeoHdUw7lO
cTPQeluvGu9wQ2v3wloutOaYAuu5KEpAPhdc8XTJlZSXYs2p/eKU8BcCCw+OGeQkdmwmVp+w2Ppc
qqjOSZ+nx4UKcRQZRUphXceREpuxqs27qRMV5lboCpRAjw666cVLllMEkvO2IkLElASb50bd7ekc
9iAo4XIqSPvbCWfp9SCNY2m73T39y/6+EyxdZtdfOUvJipUgKMZKela5S/XkNfkuHazXvk0eK8eX
97AZW7JH1l5R1NM2SV6rYhx/lOgVZwdyx4RFaoUz0NuVjf4jy7uDbbGo9cpoTjUQvnAZW4GPpymC
REzlJrOt9p6PqUPdrR4rt38gQILxmkGPmNYnPse4cYCzmf3VYpd1mJSL/d2LqqvYfASd4a+JnsOx
yeWN4Sl37xqcCYfStE9zIdSm1ZOnrGzdSzyUSK9bHL61QG/hVucz9AbMDUp7bGPjCPrbIR+wAMo0
Vxj76th5MQRuITmb17M26udDrE2nty9pQ1BhTadr61kRgRYZ6MGhLc/jedbuukZ/4vVRx3ksGHgm
Nlr6Tr9APXE3ObMGNaIDG+t4VqCzdCGna1cp7VAcTQXIQg5Je9f+Gmfgvx4YoNPbFzHL6GiGqWqW
cIis5ZwGmfVUO+dUwNa3qo/q42xPHsJOmbww0nnS6iK/6uPpGiRnzZKqtK1BS4QUeCgS2tjeeLQc
b2REBy3KGoAkcTTEIbukQeaToaryqoicCgcHVsbaqpxv9K9edWGWP6dqPhLaI8E025e+h6vi95vB
X5yQab2sDFcNfJyBffD9Cti7o3AKuyM2Qc7GTdKjk4kWjOUeAM9vpab/XBa4XrVIbYxGQrtLKR5z
MMhbwi0E/gh/n3ixBFh2w6UXqDIJQR9ppJz/z5d+/S0maab2ON/3ZpTc5ZXuvugZpuBKkGLdq8G/
YRzyqmrvUtoPfv4YzY9u/pjKp/jtavon0wFYvV6dIjp7X1Tfsuqblj7P6bOpfxun5/7taqdndrOc
RVJ11ZU7Vu1dZ/un379uQM4/1fqU+Ug+8TwDRIS6/f6FUw1xufaM7XLUxHXrxONu1hZnP9q6evZg
t5KJDV85G3UYo1MOoMGlB6qPxyE9tbUHj6clQly3qi0kZahkvQ4vaAbiHifxD9Pr5KlOpRFKRGbX
3eCS4ljCeG41GIq27V44hjk928p0oO4YQd3wesQuWnHCI/tb6YoXH3QMFQcn19QoesJV7dcIl2y4
OLBNBeFJmd5dWU7PNmXW1JVVa57ZUaHftkV0t/Sp+TQY81khSu2n7v3wNBdMsbfMZFzzpa+a+aLI
HZdsdaM4pDp5XXOWPKAnjh98edMnRc4JixxvI0tDZ2rLa39ADF0SsBqOzgCmwnbUpZZMxQVT9tAy
ileiPaf7rkiavZ2xNTIvqs4sT8iTzucwgLKILszCog1e9twc6uVnZVUvYw9xkrZ+T5UX02kbum7f
rt7iTTzW4SDQq4ZpXhLvBg9+qOcXJ1EV5gUaaROqboS0bzXI2xdHN9IgU2gkv7pVPt4pYBwwj+G1
YS5B+uTaXvzTqZAfPtTKb4fQcqbmbI7EozWqX/ECBJNQ++ESRURFxN4+8x0V1gPCjN8/gM/0A0Yi
1Ho8BG5W9roPx1JJzmSng3kIzSTCmyDtY+82GAf7LgLEgeWgtGnmpzVlacPK5blqkwyckSEiNRtl
yM1ImDYaE2/rDc9Fj88xR21iUWYr+RMuZgEXc65vh6U4+/0j/9S+40GzJLmUZyiu3I8qtxhF5qjj
/A8pUpGqOUCEkiIKBk+zOWKbf6BWmC/FgLH67f/9r5/T/5Kv1enf7YvuX//N739W9dwmMu4//PZf
9xVmxOK/13/zf//O+3/xr8vkZ1t11a/+t39r/1pdfS9eu49/6d1P5n//z6PbfO+/v/vNtuyTfr4Z
XiFEvnZD3r89Cp7H+jf/X7/5t9e3n3I/16///PtPENj9+tMkwNi//+dba2Qb5v0/vUHrz//PN9cn
8M+/h231vU++f/oXr9+7nn/s/8MyHN/2AVVYtk3b9e9/U69v3zH/YSGe4q0kEYmYzjUYqqzaPv7n
3y3nH7bpQTqh6iIlzl691F01vH3L+Ac8TTopGrudty6zf/8/z/zdO/g/7+jfCDc/VQC71izXj+Mf
mr82UGH+M4vg10968lG604KAIoKXV2yrEVpB6lX1rlqSinxsRRBnXRcHCCdOONkpaVKeqo9LNBKw
2yff/FrDtGLQwwIwe1PFvv4V2/Tjvc4mjL6QoSV3O5/Sj448yizAaAJ4t0J3FVa9tTGm+FLX0gU0
nnuohtzlXKEvIU/kx7IM/dYDqcmgKiGTAj6x5+KwARjzkqNP7fq8DiM5fqGC/Pwi8iCJWrV4gI7m
IOZ7v5SN1YDgRYMsEc3YvuZ5T7d/plqUP7PIGcIuLaNtpoPejQj12Q55/CM3cC6bzWF0fLWxCuOs
SpOb0flyjf14qOXlI/4DfTvRs2AS7Q/TvcgAtaqVjgwtS9KKqBj2L3GUEkUmIORgoCkPpGA8dIN8
iG2qFkH0xRYp9XUrXOt2mIQ8NL4VM7rL/pgUpbjMoisn1b6lssg2du+0G8+lYeNyToBOZ6OZSArB
ilqSBpjoqELIsaZ409uzyouyjSFSCvNhZl7a2drNtHnlyGvs8qRbNkU6JNsJPe2BwClG0a7bMZQY
93peuZvFNPOTmko9yKD2F407XQ6uOPFBcQ6mm3ln7CZ1EOF08W2aMeUM/NMjeHc3zwyLTS85j+xJ
P+ceO5MjydYMQEy8HGBhSI9AOS1FtBum2rgmF74R+QIrdIo3pkyagMNGv8264SwaihJCznrSr6tj
4dpItEbRXtX81eNgVmEKtgOpt5UdOsk8T2+GGWldEebCNC6csd+4awAGTvFil1igrkVWt2cj50A/
0x71XKs2zNPw8RF0zrM22kPpzF0olX+Ev07Xkkr3aHj1D3CXlE7W/OrlLj5NSoSdtJJhM1NEM7ou
H2O7usgIOjl3h/yrjINP2tn1niLaAD7p2hsAyP7+bm+nIY0Lh8h6GH8GWRQXOeL7/WC5R/aUhWZh
ivpZ5QZnxIlWVjT9USkoLdmovgKAvg2n/9xlXx8KMAkgI4DqVgD++4fiESRAXnGMqZSZkMYyHBSF
j+OUFiTyy/McwHGEOnU3qIX2bBw9IjKyNsqv4o3uZBHT+8XAdaksLIj1dDVXzx6urmORr23dwf0l
2OYBZ/b0G2uUUVV63yx4GpWi4HIxA2pzQytKxePGTolXdVBlCdV+IbLVV6zCh2dpa4wQ2A7QtPsf
J9sskJTFkxcFvkQxMFC9nYtb5WBx8GKL/rAZMkhx+vOMWehoNDntylwSZpkgFeq8L8qmT+glXnOC
dIgYYFMjoJn9513d5lYK0DkZR4HV/ECp8YcZu+bNYObXrOP5RhpOt4/WQDKRe1UwJhBONRElwTLk
m7x+IFUgPoIEXzZDPVosHl88PBawv3i1XN82UVLTjwK98v7xlVU8eJmoRWCqJ4f6fW8Ophc43nLp
TjlsV6ZG4B+eV1XdmeuyReikv2yY18RbxarxnOr2zyEqIKWJKZhnoR37IU/OlrmMr7m3w64b2jNV
5DhUK1U98vn4iUysY06YYpWPZmiAFJAZ5+u4GznwJPT3xHljTdXzH5jyWNhGeb7ktnycJu/G5tvQ
OPNvnhvfJIbIsSNUbSDj/NfsZTMGPZNuSD1fOgy82wXDQZzrG68FR9G2QddbTMlpyW0RVgVRM4WS
rsCxSTF9pkv9XPXggmlTMP3I8OqSi4DTZBp/6FOCunW547/KjtXc5FswBKsLy7YJpUoHULl1fLSw
w2Ok9Tpkfs5FPUrjUpvb+ZCC1krH8Weql/LI/YY1lqWeYGxF4WCjpdHM5Ew1RnfuDc29W7ftfeSP
tKhQsTDx1MrYPSPoBl3OMqkgkeMxpXSOZK8fiy4egUu2SAfdk9WvcOmlGbarrOpRGYm7cXLrVAsF
cq8wjIeMsmPjosXKHIwx9YB3u7WQClrmrAVRNdW7IsEDHeWDF2YNHPpGRc+5YszAXAS4Bw4mv9pi
N4ciSlOid2tGnZM69OJOELF33bfLj5xXfZdr/nXSlDoAuoROQP3TG5R4wEhybixIhUgueoL43AcO
43vw0Lj2V9Emq+BDX+rXntbTuYmsy6xmDINcNNn5Pc9Kjg7TaTZiMsA7dA51uc88OjJbkiMi/OEj
As2GqBh2QZDa6XerRvLYTnWxUUOhB4nduOwvnHZV/IfvFN3DVJm3FWUA4dqePJ80TnJ60UynVo7R
0Z9uuvVF8xr7iSP3k7S7bDfyE43Wfc0jrYPE2JOH3nb9pV51p0lXVehlS7U36oWXlF4ZpjYt5KnL
racmpneZ4HWVMF1wtuHW1NSrCW82zoQGAi7RAmNB4G25EQVBfORzed4TLmKyOgVjLAF3ueqXJHOm
IKxwbxRuEYAZf0UqbASRu7A/Tl4DLljIo1ReUBGagbmB5M7DrKhMU0k8vDV6eKD7hFEarkmQDS7Z
43lBvpog3sRtBCKapdfCRbbtXcwT5qXVb8e28feljB0O9xyaPAzoNHbcfdM2v7IuPtCawH9ajbe6
D1hFuN4hI7XjNJaRFfgpLAhojWkQOcn4altXdhRfl8XUc0T4rw+1+rva/C9qX4cVlJQOGCufuf5j
6+sVn30RqE4j9GdKqYLjyQ5aPX5ugQRv2tpmPBz5jH7GsgoNF3o+jTUgsmiv6iXdNJ7atzqmG5wT
WqiZL1FK6uUXD3OtIT9uTx77k835QaPeWr//p4N8RMZKORu9CKSDOA4MG0kwfh34VXIyGFY/OLz8
revcZ2kfbZLZ81Hs90voxXXyxQznE3GPvYlzjEkYi89Z5lNpYpPhkyizEEFfDLDu+UyE0hhjSm2V
buMNkZuXK1r42it8cdDAeYVz/WBY7fKtkMY9NgNKrrZ/rYC10OLVh2cPnnJAgvN41tj+Xarq+fD7
V++tWvrw6pHppRvo1tYd1f3w6rWo2nrClQSVSzsckqFjq1yMadMOGF8L5Msby2ogj2kOBgT5vWcq
UTTUIhZjbE1W36MUz4AwuxGqvXv9diBzuBcRIDoG5allBqJIdsbqt3A70W54OR4yh1iu0Ssve6tp
kYz8f70PjrY+J7BO8CU/lIiFg345sbCfVJqnNvUUTeSWGpcp1KOtr9xuN2mcM1wDH57tEN2Te6gB
Gv21Jv5S5NRcgp8dlKpz92TKDAjfmu9yJFm7iYi/QtEfX6Bu/vH7t+KvClvKWnSQcEZpB31sCDl2
3HZTg5fJqpVL8iepSP7cX1rNRWO48yaeLVY7LGmbTqLk0GPzwCe/DBpP5l/0Ud8gix/uCo68GlB7
OgcA4D+cKKe8FDNqfBkaQ67tiZHxAuEhQwNZPy4NtImZQ+7Q46lT3qSHWqnqU9LGDJtcJidubG9K
P+/vtM77ybbZ3yf+9LTkOG1Ko03vYru57dDN1DqklyphjbCNfktAQHfoMaKmSbRsPZcQxMzXQN81
GXBHQnIlpJhqQODfelZ+BpAyqH3Vf59iNPRJI62rUmTGQXnLrzyTuD0RdjtEgQcDuVA4NtsrJ3e3
pd+fukQbGTKIGhbAEB0HhttVPbRHSQrhQVkjfeqpMHZxn4M3y4l9y6tzWdQ/VcOa3mWVfdNNBFNq
Q1j5dfbgSv+Qm9N9S/PlYvKBkOvm/L026q9qX/Oj5JH1Be4ZXTdcptwgHyXKhaor0+gWESCuZBaS
l8Ew6d15MWZ94DYO8t5KXMja6retyyQ5KdUv7N/INyBl5sayLaQwN8tgV+fKNLYdGzz7DtQOu9ga
DntsZD27w3RNj5kTJ8zkbW9WFdCwnjufkMFtX6JmbqBc7LDULfUU6vhLNmNWl5dDFtXsBeKLJfVT
jN/6lH36pEhh13Dcj23aqEXjm2jI0tyRaZFMLch6UjtpsrtpOZgBeNWqsF8xaiP2sO1kYe+pYie7
zKhsK7alIIvSEsqMHh0ByFTJ+CKzdLwjsf0sxzoelJV5JQoiySucDhTcuHvSqaIKHFGMjFO1hLRt
rK2yy/jQrcJK4umfxFiisVWPnTSaLwafb3jK9589y3Q8jVRmZMQctz4cIHy3FllaKRHgqcBam5nd
WVu0t0SDANSuk1NbvJZePR7SEdagt5QOVgTuW0vM+aM0Ulbu5bnRY/8UM8g7JwzW2ajMGJkVm4Tp
xsm9gDq6AzQcHVWHPxCHxXSaR4obd0aJlA2a2pMKrtN6g9ljx822KiLtNFMOXBroXQy1kBGdmEag
AMKFRt3q170lgYGiE/aK4QGBfsRoY0eE7p008fBUeHZUG6lNSd9p20PAjVBrBUMlZbho3kG0+YWv
5Vgaof4yf4UJhdOSTXvUvjrLfi4WrLVjjX3MYqfW3178PxULXkxsW5NMsEkXkEaJTqUoay8JpI1b
xeLsKDCJYn8ziAs3RxkKpvM84+7OnLn1v1jw16Pqx3faNXiT6WRg2fjIMyzmVjPahnd6xp5803jx
jrFRmNcdgSpC0gJYzfuGcdXbnLXrKN7ElIv7XLwWcDy/6HR+CgQBOEbhQieWFYbk4488g0EsI56j
mBpvLU7nLk1ZrKWGXZJ1oMTFAjDPD4hmI27PmJwQbjTetzUFwimXO01fj1ICrIYlhmMxcfa347jb
aaleBNqE+65uND5eTve97JAqCWAwW4GDK804Hf7+dTU+Qkp4KmtvmqYMEkif4uZ9RehrkRiqAVe4
D/DcL8/6foA7j882oEl+spkwPdtRqPUaPB4sdiSbuWiC6VtVDntDtKurtD8bBc1cH6pGIE1bHJs4
jjZeOgOV74zHkWVI9KWxE3rJeVO0v6bcM59BFXzxVD71x3kqdMh1z/SJCH+bBPy5uCXxS8/GmaeS
t0OxmTVfgTNIyYgws2f2/izx5XUrm0e/VgbxRv1GDsN4rxzY0glFpG2V4tyK4seybf1jrYuZJKaU
bEjHOqZFCimjl/aOKt/f5SVIJ79U15lLVk0fEQPz++dirt2w97c72QyUx86qSbUR7b9/W3pHc+fR
Yym3aYMnjVrdy97Bd5Jh1/slOKYaVvmMV4oK1CIVGm//dRkvt8NQ0Uyp60OVZfc9VoirXFrYCaki
D01G5pJvQcwcF1kcBvtFj63NSJTTIyfkiHwuGzKlDgfPGghF94GC5QApL83p26gZ3hfV9CdPAnsz
xG2aB7gSHJeUiPdPMYk55Xcp4wKb0jlUqrtMO/tZCnKOsjG7p7F5/Ld3Uqzkw+Sm3yadureG6SXD
mLUlkPhL69XnRYaHxOCCqgEhDeqy9w8pHrEAmiOx5ZMZYyQZH+OaflSryJfJEoFlCDCpVBlse1/h
CBQxh25/BFyW1zww5Xyx6L0xbT7dBYSGMRWxqHM/9kzHSNgyyXJqc522Ag+4g4VdqkfJCT37Btpl
zbNg4MmzGcIljTfFarTsUh50VsLHID72J9Eu26n3YJCIuQpEstxOnKtvWlIolsyn1CG+qinAOMqo
oHRpPVYeYdKeWALC7jXIZ52+cyb2UCMyt7EnNqihb3qjvXm7OdSs7n5/73/Chq83Bv1AliVOwOvG
/v5doKVUJqTGEAIbuS+aS2djdtT1tLR8Ttd2xbzgOYUGENgNFq92qV+JtatYgfX5DBIBKeCNn3L/
DsN2dJaDSLf2UCXh7x/lp5E0jxKDHmkeBt1ekx7r+0fZtQ0u3pGyP7fHB6rAfawhLMuMBaNsHmSS
JD0tSTjlcZuWhOfixp/u0eo96uskg+18Lyr0JFmqplBlVr8pVTptB/cmrVx3n3vGAM1YfBsq/4uE
hjdgxvu7yuVDt3biWfdZXD7c5Zp0F7RL3OUzPOeDu5KHUlBb6IyTPHRaVV4Xq7V3KSxyqVCFKtPC
2OwwDauOOIy/yor9fJe765maz/O6ua8jzvevZJ3bRtq3DsYp1zj1JrYfubb6FT4NjOV0uWgQXBgo
vIcS5XYfIyMrQW6FCSyDnaW1N0IldxWw9CBn9d/pHLPoA2VnWHSLq4hyTyb02JeEnLtoic+cSj2r
0rpf/GjcJUMbbyiE7xo/2bYmz90x+91odi2Z5RjfrKXorzVD7fN49r6oXvVP7W+euAf8hmG/xu30
scByuhn4p8cTxyvPR9PAaLSQw03lPptniUZveYkZnjKwm7foL7oQ2Er5RQGAXZOX993tAD2Pexhr
oe5ggfxYzBi+0JQjsSx2Lap1XbLvRQ3UKDbZh8XWkm3kXbT5cOFOrfbUj8tja3D86afpFSfBY+Xn
/nPhxj8nowZmFD8tWUkMaRuqpKwOtr1gdFiM9iypUjMgUTTkgFJtQEOjFhfDY2JU3x0wDxki142r
RBda9BUWF+hhXi9nZV4ge0mBmYmOKBOr7IMoom9PsimnkfGXknm7tWLJfUusemnpHFOxtG9TABoC
2nvnEP+Uq0Tf6dOWrGp1wHG+mwYA/ovl1hu74Zxt+5hD9Ya8VAOhDQmtTgiI+iFPnmeJFd8SK7A5
RXnU+9aTF3PszfjjSKsDxlhQxphkQz8Q39c3seJsHQxMcYOl4JBXSe2lnYEGLC5TNVkfOUrdSmYX
dE/5fC/a9eBaKqCySoPCHCEg2WdtN6twQHTlASaIKg3hFLF0YD4fNHDvxFSYWyK/OBIUEPFLHInb
0sFtMKK0zmd7HcZ+bzoLFXbLTh/76ttgc2iv497kOOpvtcS5B8GKd8WMz5J18NShncu61RMHJBr5
fX0hm+TC7ZLbAs/jWUcYPULB5ZvtpXduM5VB4SQEVnZYqvoO2SynxQF5IIM9oK7ogGEXFVtnomJK
PWQIRvGjNrSTwYgGNTSeijp1g8hyJ26FkamXgCJjlKe09eAN6urMXpzvWttXyFjra+UymG7LR0tr
nhNBlt6kWJHMujnKQcE0WGcyhgHfUw71tYFub3Ff6o4sZm3My9C207tuQtvFG/WjmXQoy8UUdiIu
dtkYTNCWaBwgjC/SeueTAt17dHAny2Bvt5t5m60SIsVp57Zqcysk7Ar9vdu7eRgZIHGM3ruu0ge7
rYt9MXDkF16yLfpsQU/MY/P8arll+V1uPauvgjlP0yPLfD/H8X1JAXJW16oP4dQg+jR4P6d6WX2p
uESXKJpgeBgjaIJsj//HP/cNV1wZRnzdWIpEUsfHbBaBYx/Tm7Q23OMbx6GvTBrxutnODDe4Pfup
h5KaMG0meisJMbEbB1s35BUxT9yOVv0tJWo7UNQUm8EO12XUJ7WTCEqHd3Vkt6qaM1JuDHCgdYnd
vr8W6aQ2cZmSLpUQkRmPLh7z1gEZ7hDzMdVmoGXOd7KNu2vfgnCbNKAxStMqzxNp3ZsrltOIC+Sq
hXfwcnJaZV9e97Sh7XSMQ3s2rrIhrvepoCPa25hAdHJKt8mcagearwFiviSgjt/bToTDtKTv1Zgm
zkYN/6p0Glioytl65vgHpzc88aUxoZ/loOgNr2MxGlU4WEO7sToHb8Mkv+ul3Z+hBHLGwJjIKSsX
idHSA3U1+P1WT1LrhPzitvPiZTfFzoVhYHrS0SmGTmG8qME2L6UnH4TKvWOZ5CospcMnObbaQ8qo
o54wPRL56ZFpv+3hlJ15XkfvYMokw+7yZXJaDnvduhwYHBgLklJPZcuIL0pM/cJpKfoHAMhMDvdO
UfzqBjCoSS7q0Iv6U2q21lUMUG/LfPleg1pEqh/eYamm8Tmtdi7II3gI86mOVjRqahehiWfsPFE9
PPOhmW40TzJHE9UdIIGhTfEs+vbDQuLuqWuW28X1QlbE/iCqJdqKEVOYkDavoBcVl8lYP/eoVULm
kPnG1eRd26cvS7X2wM0XE5pGLR3rlE5xvQGxwBum0pI9oeWEOepw/uZV9FnUR6POpsu67ugV0jkD
EgO9tvOY9DbVU9/o3Y2s5fnccvuWDmjaFHPdBghDGQ5TmR0SYPxBwx8GvsC7vlRsK9po4Xua6UeP
Dhl0JOPFTwmyENemvNGQm5919ZiHGLipGaFOlU6BJadxuaNdbZek9UCj24i3JUpvJAKMkcvGK+6b
dTZRIx38fR356fy97r6mxQkPkaCHOOl98aN6b0bdMKahLA3MVAyXOFLnajd7rX5mNdGNQ7beF+cK
/RNJgFM/+jF0kB5SMhw0H0psBzV0oQZUUOAUQDbnVQVOIHq0ugmefFqciKAEM1xh3eO1DplHzzjG
Ugzy8eRBei2TUzb94aabRR+aF4Pit0qlTge0A/eMx4Ydotr22W2Z3ZcuaTKaVmU0oQkEnvXh9Iq1
hwTMqPuW1zH2LGUVtJM4kY6k4dwaDluSn5ryaurbMagmPqHzDOsUJQ0dPsN5sNdEHPCcOfrdu0jQ
eVpsVnz6g9gjh9q7KJvlecwIzIv6+nIBgeGtEmo31u9mWW1b7Pl3bsSxh/55q1klNoZpvJha1964
CyPUyZpJWTGYbqJ08pbuooyZeQ7xAss7154F/v5gHJMLw221XWPbzPjFAQpYRiaoVuzx4N3FaX3y
faogR2haqFiCQksDa5uiGZDYsrA1EWjVM/11ysHYLW6GPVHMyQZtPfovJEN2ww7or5IMq1m8q6Tj
qIMRHIT2xADGWIbiRaxcrtLyDlFfpYc++QM5HckUfaWumfTsUJkF7FPWi+MWiBOyQu0IY2Utj1tt
KyyvOZXwabelbO3NGNdw2GjWYqDQnrtsqoImbx4GrbfPExR7hQsftCsaMsRQYUz2VH3RDfhEg17v
SMtdE0JNl7bAR7KeW3iO6mZaaq4+LQGrZLIR7WCfu1ZqbobMDVKfeT779U3fsfITlXtfL8I7RjYZ
XFkDxK7xtHsLTNomj8xkp0ntYLmyfnKL8Q/F4khWCHE9htm26DL6YcMRsVf+/JIAzo91zbiVmcZU
vZoxcWrWXuZUY5lW+OcJWi4O/MilmhzYaD1Nv2TZpzd6o4NrGwC9FQRpuXF0sCbuDA00L+poL8zH
Eqn3hCXINY5ub4nLnFn1tbRIynTAa2ZSK384ZosKC+U8AMn61MNUCo3YHS+SnpVGjEKcRVOPwR6o
R+W3l7ZTy63uluO2TuQ9rR/ztoFFRWu7P1pxJ56nZvJDO8Eo2CoKeSJ8wFImpU9utpt9m+NnghKw
I6Ivd/SoCdzIITWvb9NNFPn5+WQvNySs6xcmorTfr3N/ueRwzKFZTzigrr3xff/UTaYpmpadAe/T
rGd4YCZaACkTnwUGrSHR3tzYnfvcxClyrfg8GXNxPXe1GUYVyKAit5szPbeB/M1YYEam10bl2ifG
ckuQmrbaKTKXQ/Lo641Jq3Rnp+eZejUmqMRi0L4KXvsL4ZLlwOdZz8/cuN4bJ/JPT6YtxDQWVAbU
znmyTfv0MnH6pzKtvvVW5NNcJN2bdwEmftMmSEn4sC3QqIIuj15mU8Q39uoQdAVgzazozg3fra6J
H8NAYhy69d0ZgfJthZ1/l/qIUbhfMlIraxgJQ7wRycTIsy2fx978Qej3vzsf/pJgsRncb0KW46HE
LRZMlNyR4jzGySLsCxtcR0TnzC4W+z6W7e5/E3YeS5Lb2Bp+IkTQmy2ZPsvbrtowynTRgiRAz6e/
X/Zs7kgT0kYzklplkiBw8FtFTG1c97N9QLpFFMJKWWbIeATufdSLj5e5q6btP6+D/yHABX0IDCrI
A8/n+ns5EP/fRydzrvuGy6Y9hDTqSFb1rpycYoOMbbOWs3klMkSsk/CfKvp1eEet95zOnP0fYPyP
tpLcnnamweEP6/YvP90F7v6vy7Dr8+NZJNIblsOt4HJl/38/nSmcSdaYtKJwSsyrzGCwqHwVo1x8
S2Ci9uDLCY3ASrM/Uu2Fc1qlz4vhPv3zz/FH7PuXnyNgykBzzu/N//wFE8H3VbhTwwKzB/WWrGG1
Rh19qMukVxrbMTJbnQnX7gZyk4/0XdIXV0eZAvee1gm5kWHaFB/0D5N5EdkAl+/bBFPv2pJZTW4O
fJkbYte4gA0IjfaGSb59wfFHqw/LLEIdT0SzcjUTCUEv3GdehRDQ+S7hEbqyr9ogbc5G5xO1Jrt1
t8owPNbSeRyt8n65nGYmaed1GcAD2EEbi2SAFa/bpyBxDQYcv98WSddHYeJ6gAEEJ8nOFqcxWa1/
SXf4H4rMS2YrOKJ/0e8Hf5XAInRO8kxyr/Pquj4GL4nPnYDQWt1BUENsNxtHX7Ck+mRMhoNlrrn7
43BTXZZQyVv+m5flT3faXx4thBp1zVAULPU/cRT/b4nJhqD/ySCgcS5GVF7lBuHIjAAGF7mj0Xf4
OI6iKi1pLDYu0H25kENdabkpDJvJyiK5EPLtoc2971TV05F5Jr23V3OrybQ7FxrLuc+sgoyySs5z
LQmUGGd9KIV3p0FOy6E8mf1igYNxQ/LtvkPl/FC7U3C/kE8cO4W4sgNAhkX42XMuuPjZVfPhhIbk
3tR29xcrYmxbIzN95smNATK2+efV/yeO6L8/Ip6VFZKaz2z8d7KvyGdzKXSLwRDT6fFPEGxvmvnZ
cM1uiWTLngHsfjma5eO6eKioJgfEeqaOSPUgd9mM0tz1os5vH9K6C7HH59VWrXqO7bqLQ+sjGCuH
dInJ4z4e/EBtmkejCj7tOrBO6CKNe1rqFeE+YIa6HN6Gdi7oZ/ILEndMUIjuMqPmMyLLyreI6CD/
0+mvZ787I7OXh6wc5TnJpTyPxgJEFMyUamhpPYwe37GAI72ll/xlhdDb+ylAShYs352z7gfs4l1H
+2yqzY3tLKTdExG/8czeIzGxfyv7S5CXj0PdIiQXKd7ZtPqXliSGtvQizl4RFbEI55OtvPaefsKN
FaQvq+XS0AzphiARwTnA3Db0SkpiMnfeV3BJdkFwqUOrhhjOUH4okwN1aP1Cn6zyV7p+AsCBVDe6
2YV1aFz95y+h/S+P/X+MCBcXHjEsTFQGN6K/cJENyYFhiyOLNqAHmg6DKKi/7UZQu0t3mVuH0VRN
4rw2Wax1DyGR11d5s+A95ywNCooz8mE5I9aPSebcDt38mM9FlA1Wci+bdU+SEvFHF8I2kPkQBVbX
YaAp/+U+97d6IxN/mgsLCVgNe4Hz579PkIJQxVKR6hljsWnIoUB9oKtu78/U1xJqhEPeT4KHgdah
pC/mG0R4xKxb0DbudZo78xU/Zrgp4djjeW3ecIFImtWCr39+w/6HfgpFjIdYEY4xRKn+l3Muo769
7gaWS02M7sYT83O6oL9WQ+AS25HSNpKjuMNHK6MKJp1IpvZhbhMR9zWiq3/+YS6fyF/edlLgqEUP
8OO4WHP++xPzlFMRcCVTSDZxqVwjCqP+txvv3+VAbCXG5Ui9KBpwIvxlbamgKi/x6hkApUH9IcMW
DVpI8q9U3sygDdQsQS84hJC6Kd5BjxeTi4MxEjSQV8uwMZPqJxxVclWSYXmlSyhWaVUnBH9VG2V1
ax1629yHUDZ9ZPOqXqX7kTHnylvm7zZHBdSnA8UQYYv1xU4sbtfT8sX6zDGBt0hHJqWirlVTVFdT
eDaAMyPhteMe4zbEJ+W3Fwh2eFmWbsNYZZ+s8bFLyuFqmft859fdFE2T/T45kHVmzzRV5yvpGNWH
Z3PnDDU/QO70WZyUu6lisTlVRz7XUmx6w3uh0WP9Dxiz4gVSKqGhCXh6UdOnrQwTFB53NO4Jxy2c
6xnA2UaHuGNDS7YupJw9y+zEmERLZ/aUgR+9VcjUN1VovXQ+qytLpL/J3Z4gBmE8uBW3d6nT676G
viyynqiCxZJ3VbjeK02b+VqkV7Verpca0enQl9WuUfzglZugsEdIP5bB9ViTaxAsTrnVJXquZizZ
v/Mme0i9E6ovQsLy89iG+c0o0aqIMXkUsyFjZy5uR1Tmx+ZS8u6XcIXKIKjGKR3znBPDt2W2Jg42
JSGaPPc+vOKl8Egip5ue5Mezf6n0mGoNXFepUyZa42ypwIocm8IyLpku6VzKPWk24DRwxH623JTn
OMl/e33/vstcTkbbNkyeNcrDv3q353Gup8FPsxgVwcefFEhirH5p37ePEKptZH4RYrKcxqK09wmU
S1z5tbiqlg7upVx5XMXFtvUn9LkQy8VNgTTA8qmOTstqSxHIFZK84jChdibOA4Jmoio9doL6q2sB
5xAKBP0oGBa8IJpa7RPG3N9kZdsR1FGcvZWykxGQs6HvxHg3e0lsSOXLg9NbN7mfGwdr1jdTEsLd
he66B/OuKS4g2rW/pjlsuMTFGm6TnjL5G7FJSZH53CKdNwqUhq1r0t1y9IMsOTmXNPmsZAvlWKZA
pRbWbVEo+3YOCyKF+ptCG0uUk7d1Y/q6uVmt9jOt3ZuZmzOy81kdS1fdEz76YXTzsk8pJimKilfb
BVesTLLoOJUjNdGv1S5QvUkI75EeC5fBuZ5d/CBIzmmY2XT8hskI6mJ1l6usKsuoQmy9KcN1POQm
BNXUkJVrcSXXTHxuO8RhSnzC0gMLIWc3tqt2JqSVrQv66I7UW/oPZtDghbPneieZfLg4Txu3DRnq
tJccJ8R7mTLdcwtVfCb8PcXocq4mTyK6TSsuA2n9LyCNHZh/06X4pBBezJNUSVzu8n/Zqy9pzgud
NDk2/UuZsT6ahA3rxnyltXvcDZ0fe+vylXUI2gOjhTzz0nKb59xVHOm/4LJbY7vLGVXC4WhPhEII
qnvsNfu0SACJ29z88u2Rz06kH01SoidqWeNNBqPXiXVbNogQdSY2odUYcdErwumTR8bQ7zqZ77Mk
fW5rPIzrcMdBRjBkdd9N47xtk85EJ7BuCzt79bBSx8kb2o2SnDwVoQZB3xCy9NFlQS/S7SgWnkI6
k7i8OM2urcyexhnx3XWXhO+VTcND519NFS6KGkFaAensdN2B0o5LV8qoo9Zz75lvoySHHuvk4+TX
wwYHN5yGB8MwiTKW01OThL8t0mZJEU4opk4Q4hOV/uUvWbT00Aj4TJn+HVIGbZhoudqfdrsZWJXR
aPDxQLsphUYV2Zgb5R0u37Z5nOW4FRXsreknBHrN+eWzND7aHkJ16Kw0Ell/Dp5yhPmU1mMwoBSb
TjLK7NvVHuO5zZgkE7zDOsAtjKIls523TrabzlTz0eVz7E168eamKwAkjPelIo4sVWtkKFLClPuo
WRxQfCRFEkkbk2mwRTCPEwM0s0YguC3cxsD14RJs5t8ovzjldWqRqlTWkVGk77hICEgU1yIgLt5p
+XBQK9M5hqoY5dhpmJCgjQuymyotYhtL61SD060c+RuzFb/Ygd4WCWtHYzuB61Q6kUHTReXiMxRS
Mlh43i2Sy5vCacirKmDYBdnFRV6hOcptTZRHdptZ4gOZ2JkSn82Q8WW4y3WR286bXjRJHPoYJMcu
WzdCRks9HGXH6N3KIdiOafWWwoitbUlJdP4pMusOStZmU81/l+GP05X3LJK3MOC3TUwKKxj9C1ma
Ue/bz0kHaSgleRwiVd8TneZRx3bnZRk9gvCothdip6peL7xtQZg618Ox2tZNa8WDdxf0xYdZCDIq
+VXhLS2u+ONvrxgP5cxNxkv5J2Z1bRdhE4Mql1Fto/7J0/Jn0g0fsFM/F2bc+em1VfBvh0UFlH97
xSbL0tvULD7CtXnME3Lw/BHAkRaNvd2xHPjkx9j17+fc4bswspCFzvtSzskpmZkXGZdx9K32t9W6
UG76PPQW3Yg5GgJ/Iq7CbIpz1pGOb+j3bK2v1h62zq+Su9J2H4gi5vITnEtDNSC6EDaic8udQKkU
rc4hLejQMC2UcEquGfumIAO7Wg/+5H6uFEwxvw7A3T74dUimd3u7sidegOKKJkfw3zp5WxU2awPe
KFJ1j11HovZt8vfZRGG15E9/XleeYEYqHtnrWYEv3HOpDeZNormPVzkff8JkiAZf84n3ASYu32E+
SB4s1T/x8tywCFMorRa9AiFq5HakdB3yMESlb1PVf7SYhTZ6/n3JSYoGk2kN0/fXSp4Tyzpv75o+
+HbtWiKCIlksJaXYs+WwaSgGYzehPsklRFjNPBb54OGTQcIVflBylYb8Pi6TWpxhSI7Ke3cZjKip
K+oGjJ+ypaivzas3mfFt53zdZWWPJaikPi8N8/1YFtukLu9tg+h7EpCoRgnI2l5X8h1WuloPCJgl
as/mOJcOv0wyf5AExDtsNa++J8+z1B8zsHWU26+m6D6GLiAkJbQYGMfvtGXH6qzlpma3qhq8Iih1
gNUoXwtG57fbkm4oxhjxBxtmWj4arXny6+wxrNJHFdhOXHXs8gFNTEUR0iQo2m9SZR6k373U9F6O
AVFXamWmxUl2ZRn5lbrUEho+n3qxck9MQr69KV5Ua7v4VVC6tYG4t1r/sExst5QLyc112wgWrhGs
fCnUJTTk5Amh+x5SqWjAUeBgMeGRepxDJaHVK+hahVDbhOUSAMExhi9KpfpNI5th40h2+J0fzlAy
TQpQTRkap0Ozp4Xg3ivvRDOR5iBqCJ21emw7QcM0dW+tStRGuLdicMuNNjKHTIf6MyuWOgIzDDeL
9rdNMH+1pT7gB8QDO2ZlvA4sNrNQdyLQPzpgyRq2pCgXycyUUjgsi42AXowLf3pMyv5Js+FHY9Ii
fm2hLXqYJrChrzz0z1j8d7NH1P7qioqcpNd2CENilHBTZIMgBLVHmLrYj3Vt/SKBwN4kGFzhS6dz
66CwGJrdQpAp+hbWjPaaGLI8IcTbnjbjiGo9mMOtPe5aK1WRO/HrZX7qRQvq4XLkYaUqzePOeRWa
mmttld9ynrEu5mymyRpPxohv3eoCTCs0qfz5C9/L6ip7u66MKBcPkBViAzRZAzylJybpLy9QZewt
fOHUXKgiyKqIKf1rbFNyHyYyjuniuBgSF9hBOH+s+hE6fbLxzGHrCAO5TxP+AIOdJiN5oh+ZnAiE
Lq5gL6gMHmrdBzf0IVxNq97MtEDUMrv1E+NNG8QJun6HQGN03wDhQE5LEFc6Dzms2lfUYb/MBcM6
9twElXRwUReR2jl8NHVWxDNaqyhcOppzHRZ33zDlADuVhgcfEALoosO6dS3FejbTOg4CEuEBTPp+
vTRXFA9OxRPOX5FT0XXyEkhkSZcmTTPNJr6I9ZbwdgckKm7KoP1wwJNEo/GdYZMdw+5Xk2BZQBN1
qpy5jdQq406yq7Y9HuRB2a+9XN5JBMvJUEp/TTp9WhYOf6cmFm3gxTYSqO1CzjwuIKTJNIiB8jJ6
CYsUZA7xweqjGOIuARgmD0m9kEmg43pYf7xSE5aDHsdquTR6JDgWXoGcyiPrYbXUeS4nsurpb4i6
fLgV7SX4bcaPwDiE74e3u1grJjRGhMUOv3Wr3oxw7ndJctcFOLCrNePy7Ka3xdAwzYWBs+2rBznq
hK5n8V0ZsFHYVEcKSTjllDz7Y0fhX2E8loONfVl/rBPnZFU1v4SjWRudQaxkHjy3PbEDvH6Yw6eP
YKLNYHTdemfDvUzQlWVZbXKPZqz0sesRlzWLjLJpyjapAz+DUnJn9cxwdGI9Uo2zxHL43aLZuhnD
7Nsit6rj/UtMZ29QGBaxBF69RLG3uRhtBUu4hAUzM0NvEt/coxLDllNVQbRIDAes09wMX9NQRIN7
UYEtPEOusy9Artd1FX4MIfyklEaAPo+5J2wp3ArxPSur+pgQSQr0MfEoC6YqJPTwIS4Lh0PCKqow
IrKs44reJgUQJdXNxFNmEaoK/HHA0KuCwJ09M86lyTGVF8dh1egbi+LB7Ko33+YMpT70qSZUL1O1
3uRMlZGb+ikK5WXap+13SnYq0p7ywRyteRuuX45SPzbZ/jtboiJcPHzdNFHwKqfkiQ12XBvQGWvd
IT6ZZ/b2aPWWdhM6i7uZ+oz5paX9ap5svasBcHZ+zo7Ghh4BpAAWN867xNCQQRadrIA+mCTXeYzw
JZZ1OsTmEoIAmPelatFvQZVsPdc9dWDqqHAqm55B8ugdaRxdGBUaeWwQdcvIyNC3rYh2OdrE5h/T
UBX3HG+nMWpvuDT2Wzm904BWQRNzoxTLuJMjJDyW3gKm9EulGTqwVl0qoKcV6w9ml7msN8qjnarH
wasyfUD+PZ4byyKlMpiul/kTx0C6o6oHOkiHO5OosIOY/U1Ij8fRLdPrkVtqZC0uQJLCMO05+ley
VlWELbSJu3U5mKud/ccdlVj3SMRfQ4/bHA26qBbT9MYsjBdQtZNnUsA4pCtAjt/HyJJ+LYU8GRow
AqkpxUZhRrp7+SVp1MI2ytWATzoajK8p8WmrtmtnZzXuUz3n3z2FOtzbwiuHvE83765aBFMXDRjp
kAQ/T2v7zU3oti2tjn1G4+ub6dVDrvmLP4hMsSzRYlZPSZUaUUeEQOwpVkRDlMCSqF+zTOjx6917
L83SyNaiiJCEXvdph6KCR+1LHZV++CiGcEKYyAahvHOWEQ00TB3zyIIywgJJHORA6Bp0fZj2UHIL
OxZ36ItWCiGr0X0TZ5FwXWzybQ1iyG6WlejSUQTWvOxP1J3oOG3897nAtplTkSYRnrmE8idQOo0a
HHKWJWfE6B0DicxlddORt6Q9CjUth9bJI7ygH2NIyVZZy3dtlExElytcRvEcglsjTkMZS9f8KTLQ
zKrMFSgX2+24HAG1dokJX9iM6qfrs5yzoKR3Xh8M1ptZmbuV8Ft2A3oXp4leIEGBXuBxyiVLx83s
2CuyexKKcPyw/VXpzOIKWCHzCeq7lMCsHS+I3I2O897LkDpJ2lEYas3PwQei8pfEZtfoqd0luACx
PNphc/42ZkKJKpolNaHp0aguAQ1sRqhmyNhc0t8UrJH0OwYHua42j714U2Vx8NwSRebwuCj9MLs2
yukwiQd3UZA9SG8nkoGvipRm0BIWJNVkd2SZfuYySZwezmcT+b03y4NBswDiV+7TTX/t12a5yf3k
Wk/DhlS7KCyJCuVCtkGAStvcXBa7dOix0kbm4v5of9VR1hZUqEz2uXQXzBVm4O7Hdt4v44QEGq+a
u+r70uTnGOn9qgSrtLz03yjdUk1M0NO+uK5WMjJHM6xP0kqdlzYMfw8srcjz9cgBavN7SZpheXY5
LPAEELUiIda2u28xwuE1QBJrcBwoupzgNSuse8GNaM3w2nHGqNbSADl+JUOEp20X/o1rCp7KH7ii
aW6otHDngcLohbM0M0JJfUzci6KM+sUU2wEUe2NbU8lVWTynliLfxgqfCPqa48RdPouyu0u79cUa
i2rfowdDwo4ZMMm0hLr0b3zGLyBuSLpxWXnh3OR6kBZne4CwUvshO4J8DDsS1v0m9i7/cp2jqiYZ
3fYexMR0mxe3uAObuMk7asiX/iZ8Mm1uRtaEwRIg/DA5qtspNTynhL8nKW0K+bLGY9X7caOBOTNe
WtUSK5QRXnEgWpLusJJkr1xinV4fJe68zWIuHyV1KZ2R4tXIKDuslPwsKpFvMnzT4pL9L0b7FDhz
zeCSP6iWrzw67CEzqdz2MO2zEE2ZXfwMTjZsPKUr5B79JpwaSYZoez0pLuLOQjY5A1J68VGbS4Ak
LU2/1ixcGIddGWk6wc62/zEixj6VInnvuH0eE2gbR7DLzo0CfdXDPQfme3KBJEq3yblsuFwSHeLC
FTfYOvhs64+1Y1iuw/V9apN7Jvs+wl5x0ggDdkP+BM+59/Jmiux1RDxAFH46MWoF4MTJR22rs+OW
U1Q5TRnrgSLDftg7dQ4i6dOhIuxrLlXPtbFMnC8N+RYZnxmjj5Uj3+NyiWw488N8t1rcSG3r7Oci
36UuXIxfmNddb94DnL14Kcollgnu68w/sUGS2ZOCBvo5J4T97dhkgCENQ3yM+3rNvZvWEEenlbdU
An1K0mT6Pv0OG6gPp793jIrxq9oSC37v9SqevE5F3ITGbHpvCMGL+fsFrEBfeK5tgMTGLJ07W9C2
aJB5Lpv0gxiTZW/VybGuxe0s/bvWRIgpTXwAwmyupibXwDAxMROXMXuz1jxq6jyD1KdPLSk+p7z1
Nl2RXmsf4S30Euf0XT87ZzmNzjXM3PXK7QJtZXlsw7I80c+DbzW9rmc/pI9u4+pE720jualDsW66
ACki3bpG1lgR8xCtWMG+GC67TnerjXo8cEpC4/rBjAypOAbOku9pfGJ9VRgeVpNbvCK9TFFbVZvz
JWlCFUyAFbVZ6psOG1avyZ6PCh5hTU0CSNcVURD4D+xhn6qaonF+QrJccaoaAL+jZmqvh++imq59
iZZdqneQKuvGccpPMmM/wa8p66khZzz8IugUSwbsuo7Nmbu/qxkf20sJLdN6HYd89Kt8w8PGFUTs
gnX44uI57SjWfEfbr0m+SdtzQ1fmuWLcxBZnncrWXfHpXJLhjB99+dNGP/xWg0eevrJ5pBphidHG
sLTkJPX5O2VW/rVLSWnU2trH1E9vWi/nKzmK9+kS7Wf7JDWJvldYmrGAFE3x4mIf8yXFn57NuysY
2mrke3s3MODJdYDJ8lWUab51EyffVv1mnmkQGFr1YRm62vQrNQ/Ks0G8EY2HipwtYfNStpxtlipi
K78yFTjY7A3PtCECiBGhiFfYNwgBuuGmlSHP1RM3zDDdeG43be28LuNkqOZtlY9T1M7W/Tj44lw0
VRE3M8eZnbj2QRLDG80Fye0axLjIQipfM7hVFLAtO/jMNYpSSGupOFYzZl1hzTtHCbKN/BX813gE
B1fiYnfXmEAsanIdz38mc5eO6DibgnHroaKCErWaTd76OEmJr01BwQTaqSu3765y9IirZDNAUULc
T4EZI6Kl+X6pkcsZqUBwA9Wk5XuYzIofQnCmBmpT+eLNJ4YQZWDxyZRtnNxJz5I7vdFf0sjpRnXN
G99RN5VR9/vCQKFAhbIdrYRMFBU4BRdDP8L+cs0vHZyWVPgny1Lfs1dUu15I0irw5sdQrkApWQPQ
0Q7eznOtT7danbiLYM3lPrSMB44K+o4gH1FzqsC7H5z8Ps/wLwdIlGrEEuB8GxQ+NUgH3Grfridt
hvsiD5eH0GmPvslObM+L3CoTpGwhs2lLwDCXu0Tc+CVwdZHeUmha7YThql2mK3DIuinendot4tav
nsuLGKgvu18iToSUkS1MJKE2I6Ab7vLAJU2eVJPZ/xo8qvBCKWNrLT7RKj/MvTNsL/AUh4i+skkT
YHp+MOmc0XN6tjg58t5pfvcjYb1qW1bjO1lYcqsXGDuoRvuKHXIbuHqOB5JGxLtFc6Pw1w7+BPkp
6LVzUVrqQ1AW587mQjRMnrPN+m1nKYxVuUuOHHG7EqizyRy4kh7hnC89GgKy2wrvzso0AgMip00Q
6JPdj5cPGYTMbeabyjV/28vwFuZMaqpyvFgYywHo/SVn8dxYOn9tK++dA8LbQCDeSpujQne8Yh4B
8GT5FjFB+UOMzRHkqwvROmPPzpQw8Tt6L3k1XiMxIXxsdOqtVtc5lV6JwgDWlOwFHsDJIO5UnT5X
/lfiGFGIRhY+HKWbLx3U6S4TBJkp4MU58ZNJeGVMtwHFh2ymtdgXhXFwUpLBao2oS/vivh27Jh47
vkOwZF/Nom9GW4l9YEBg1B1abqRbBXlPNVzYIH+EjcncEMVHaoBw14RO8hrcVV4tsT8707afjNfS
oWXHk8FnR+Yfsww3/TXnu8xkbsYMWL9hbJ88S1DlXYecTGW37XwHDfilL5e+yLXklFWc42NYKjIR
e4tBB/C28cFrq3Oiw0e3H6/64NQ6IyMw39sScmaQbxgJHQJrTEnjDqkTg/+8pilrwsEyUz4rr39s
yotwJHGJcDLJRpqmPGDnREYHgwcVGjrvKdKqbTP5FII7J+0O4gWnOYljJMPg9dKqJ+HRhBkg+yBK
exrgFryqxjCoo9tiwmhH7st5hfvAxQ+67Rk5o8ahdiQhf6BzrHqT2aLatJZ4Xhja07B2CV9squ1U
m3DeLedaubZbZwYuYffGhjISyr1IBZLLqTZOHtVeybo32WSGIIYJpRUvIEZvNtKN6cGFuZekKbsv
Tov2UmR5BA3MQ3cOcQ8mHRVAwzT28K95rLMpOYKL3zqZeW3Y1q+8HtpzJrAPtq7/ILS6qzpn3DXC
r2BlCmNXTJSXtb7cTUYrtuzBx9G8LlJ2ZTNdSGvjxMSley3C9VVqGmuYZ1wRFlf54u6NJUx3yoHN
KSbjUwMLHsw5KAAnEaAP2XBii/tIydLed7lL19i0mS9cRdJcDO3z/B44492glo+kzhWRmkTjogCL
POkkN0iKQaO6SDdUGo1D+DobHAC2/T50gjLpsDLOsPQHT6buoSEtxlfrQZHxeVr64KvPqycroIGb
KjeuqzkN0gC93KSs9piPRPM3/hHzs9oitjj3Pcq2st+bcE6klIExgxrRCqKzLdUJD2DsWP1CpO9U
DDJ51nNw9jy67MS0PoWTuuqlL/aTnbuc0jUIcv7b7c2GjAEMgIXnM7KuN2WSvs1aU0xjkgPs88oS
I5IyFwQ/KpMQwQ4/HeQduJnFcRKgkz2ggTT2OvPuEy/bVbOgAlJrGAbPsBEOFVzAl1uuB0TeAV1v
ukWUu26aOKjpLDKJ1iSKhB5CvI+4OtzhJUT7/uBX4iqcl2OnDfcGWPQwmGA0eGZfrYC6mFR4UW9z
PncL0zMarRP9F0j32uq5bUosXZX53K/KpNOOhI2m4969Nt9OaZ/zpiVG7+KtKef31bA/QzkwNpIr
RxbmW0aH2cEBdopqUqS8oXDhvNqPciG/iUGLqkHnKIn8g0I7WJiiIif14DHq6akMxJUo9Dacg6c6
hDQOegG0BfZAsC9rOmQMwr5PZILKrni/2HIKSPw5sModvtxnHCvo+b13NBKAEGP5OGdcVSoWCx8M
knaGJrP5HVjyhbxHTLV5Yx/7crjj8IRUzmDTVRLceENLVBN+ZcEMJQpaLAaXbSEYjo0kZJ2Szz62
SuhTL6Oma6aeq/kJ0HjsM+2mXGOHL68o1VXSOETO9nx2VnGhdLhzrs9z2TuHIt3SX0CBS4U5yrYF
7g96sxwQBoxEDwMiG/zP9u3Q9u84dO7QwJAnYuBWrpcZKoxrss6Cb4MocioiKh/EF8PIDm/eN/QY
bC55Waa2f4UGVjPgx5/MVVch6RwHZiCQR0pYYtcKcC/TwzPb7ra9pLXOEMMeGbjxSAF6XC9gAdCt
HMRqRzbbM+6VcMcBcp2l8tLAYnHuld4dA9d5tnhz+8DCQ8UGAkMBD4gLdeCLgNv6JrcXTAIMm8Ha
Qs2nB6gzokgzp3giJYrkmP4W6SQo0J/gO+++ri+UNEzlNpXrsq3U9FwwMOQOeaBrXv9qHaTcZjPM
cWuBfOnwYDBER+uI4cSZAaMwEm0rs3WOFc5qH9qf6g57g35lFxCJnxfCYrXRak2PQw7nhzVLUXF9
OeoyeqlFTs3NvOAWsMVD3oUHMzjlHP3ExZVRmcE5cvM70P7x5vJCEz+ZwY939MjN34i9L4722A7e
exsKJaEFJrKra+CsN/5r8qO1+OnWpojyrD6E8xo3vO0LvWv+mA7w5zlIRoKdmHpy0AO5tWfG6kUj
BRkq/nHtPfPW7QdjpgHboaFunMudbf/qsu7JGACiC/SikdNAG8nKf0tUh0s0+6kbNb9hEz+SAvXU
q8U5Jan10XfpqS8haapm/lA2Od5+eZzV9QpccxEMFeShAgrBVBVp/V4VM0kJZmPHWecc7eVBiu4V
gdp3w9/Hldx3sFMHryANz7FNqCicJOxsIIILrnKe+niY2/atQghwtPOWunZGuMvXcPKwpJBN7D1r
vPJNgXnJ+TSdiaY9OuS12yMhofwq6fnzWVF+Kwc3zpBknK3dow7PJv+v12QyNTg6DBzPYXfuTGNf
rPmdO2fGRhgg5Zm/5NHo2/gyV3uIbLO61zQZDaCcMSHHNf0J3FqywEZSNHbfHGKfKMccZL8XDA+2
wX1HBhTJQmx7krq3riX2uav73TS90qJDxq3JzWxYq73uP+2J99psu3NOFxIKJOf/GDuz3siZNDv/
lcF3zzYZ3IKGey5y35Ta1xtCUqnIIBnc91/vh+UZe7rHGBtoNL6CVFlSJhmMOO85z4m2aPaPjPAx
xMuNWffNBWZroaiMIQsWk+oNjiqYnyZtfof5ksCw5FpRkvMQaOPMUsV+TyUvzWy8JbL5JjBEV11x
AyH1tZfBfdohF1Fa4RGAt9czed91bPNOOMsNp2tC0zRlM2FH6mIQUdOPGDcb0/5m/mShuoTLVIRj
MjlXqkgyjbrCnBPuXUIPuzhyiuXIUy/JvtAL1sMEhSSO8y1xfO6jwVk6y46pmaGFM9n0GnNL3QSD
7L5M96a9rgRKiBNEzO5n+y2J6QrKGAoWRsoA05P3/sA+mhwDmuXA9DCwNYcmxOauire8DjNum4+4
dMaOnAFxcR13tAZP39g9WjfF7xamtHrBl0pkd3AaTbZhwt+bSgSpaCQs1U2cdVlfggyGnD8Jlmuk
R7VohMy4T3CQCOa7lMjJeqrol02fMqt3GUnkzOVC7z4arY3bdQho0m7Y0tj7WXoX4oQ4ZodybQ8j
H2A8f3u62OF2RhLAAbSxrdbdVMHMd9nEtk1UzsEhlKkaan/n0aSVL8AN1mbvAKMl1xcA9RaOp527
3DJVxmi24XFq4qltmwwQo4Q66eNz4wjNLlqMXDnp88AoHB3L+uB8ZLSK55XHDTh02SnAWrQda+ZG
KjdftAorSkLT1TSyVlc1oxjAoBr0SXprhvYL6+++tWDopvn0UdpBih9r9jc4AEsuT9bzwcULK0zE
3iyXD71dTPsQxwgn02ZC9PUwFnRFwiARkQ4zvPvQUfwdiJlLiyoftmYt84Is2DXBeDN6FZTmmh3b
EDwT4wJIp6rN3JJmtenL63E+qYIfNeNMtGTRzk1JG1o1vGnSQWuuK+5k1JFVadLiFs7mNvLNeDsa
1vKPIY4373bmGtsS3EmRuSWeBr0BfZxjScJQ2FuK5UBO62aYUe8bJtdezTeXrwxXI4oxmWxMTMez
6oWCnWLHRg7czpyjG9bYqWovPeBH5aIX+Clzj2dJayBAOTjhamAEexLm12CkfIBDlrUZgRliyQYV
IGgoi0YbpTjmYR8CdNLohKGH5cdzOSWFFMuDjwdy3OU/thG9Drb80SFHIqtd6uiS4qnBLEN/evnu
MV8YTQQVJY2dl9hvTlbQIDnV24HwNBN4M1wXEv+Yhvi5VczBeWbZEdnRYpVJaVFPw/sXOQUYyhho
QUrcYefmPa5EL+eYPA7hgvPH+YL91qjUQQnuwVCyzPRTyq6muM3iTq+Zh7loCeVDJgr0Hu7aGHAd
/gzGqnUfXtu8evMjHBtRKhgalDjYOAYmGD64NI9M3qZVhUF2J5hKriy7crZQrfmpXV8BpLEP9YCS
KJj7hgyEN3+WSqkG7vsgobOYlpI4dn+GpDn0dspknYoyu5hfkVqsdZd/+hmC2tDny1NW8SmXabnV
qU8xqAXSBCLKnNAsvTAlaMFGs+ga6C7KdjfgUhgXDbeC49fK9G3kBk78LN3s/F2/Otr4MzikdWsV
dgiXSzAy5sl75jJno4c4v/IwWuHmzcuV2xZ3WlHPHrvTuTZArugIj4ONJysvjE2qeaxSOqgWv4sB
u4Be+NAtcKOIeY/ghvVM0bacW7Sk9ilO7HaPYz5eBzXeOE4eO4b/yQVvtA7SM2aG8EAK9tHrAkHq
HoPMAPs470GP9I2qb3nKW6tEwxXGoAIjMOMo7cIxSdlU73K7C3ciQoLyhnRD0o3DuF29GnhXef9R
LwrR/IIH8UGCt6ehYzI3Ed46FzpH3rEIjCuwLSZGcFutvai4icfEWukKo0IrGhwmmAm2Vidup/Bm
COGEq5jKKeq6DBwNNbhFPB04FZoDyYlmkwPPyDBhaQM4lNVxhkWuehP2RK9pzi4tW4QUyUwqkTVD
/6reRIAmYKsgtLaWYOqBVW1LHJUHZwEDHZv0RjZjfXIN875u0vrGCcDdxxGHQMHMH2v6m4BqXkiA
P5ZsmiPhZ+5l92P2B2RbE2XaK8enSnHo8AW/WeKPd04/dpsRqxPg+5ZjiE0jvfUgBHYGxYN07zVp
zzOBbThsUBiOY5cuS8+rlhwMJ6t9DIZo09bB18KX7tKtSQ0gN7Y97HCwQhiby00fZjtToVTEeY0e
VPQnwwh69shdS6lJwO7KQmUde16PLDdnCnYLT8NI7yXrv+iMp5nZo9sNTCQIoqdQHmXRH8yA1Bgg
6YzjB2cSfLgeU+xVmuJAw+n+nDbpa0vkmJI4YW7SPMISJPOrAd04cgMmGujQbHTjveGHQC/k0Yq6
X+5UYrNaBF83W6xHVvHL0zOlfiPk0rTaDsUwgkWag/VIduHP9iYMgB7Avm/XSV49cTnOsByQcgpa
YXhceZgq6i+/md5leNt6nLtqTXopp+WqjgKUQOa6RUYdQRmBsomfyHdY+6xiDJBxsqCMEUFFGS1g
U95WUNocLPlTRo4jm1r6awtwDVlgonSrMd6lfsceJmQQrcPKwOamz4ZRvkcxxn2PYytiOTtAHqSM
pjJ+B+SafHg2GnVw2IFu5xG7Q5g57an04nBVM8Y2aJYEJ2PnG3XET+lAV4oepwYlyJiffS9LNg22
2orEHE90sXPb0qWKgL6gwrLbbTbyXPEId+OYkPeNj51DGy5sBq3Y6ep91ld6UxExPdh1wb1j6x+M
1rAEUvWNDvckMejTRVne+EZ5W43+G8e83zQ84ORh8LcW3UzIcCzNrUq7LQIo8QCjetax9dTGGD87
h16CTLtUMyaMWZPmBreYWltgcDjsIPmKEfHJRawVdrMPsIkv/Q3dmjeQmmyve1CMhQ50qHxmgfvL
9wTF4+65SoevPEuajWBEzQGBeA4Emw3m6E9++Po04kNfcbTHESFcqKvW77rs4kum9IcXIj/6ONvw
jY3znRnQenxG+5C3Zabu4h7lTCog/6ZM38IJJ3GvNfVQxqcd0i7SBjzLkmwZ16b5XZy47pMX51dC
Er+VQJ1xiYR+9pJHoAtMOsf8vB2M4TQbZbCPXJxINI5eK6Wfx9msjh2b28EzfsWNpdfQ+cC/OAmK
gCo/BohBZ9Ro5FdT3hKBd885fAnIRt7BcY4A8ns8j4wqe9H356jJ9+YcA61G7oVhBpQBCCux4Afl
priYij7Z445hBSHzT8m3d+t6dDj9yUD31Bnc2l17O2BAojOcMQ+hBib+OKzMpdYDr8SWVYuW8Np7
+vMCwu2uaPPBBmDEdI5rfgyGgzs/tIcjUeJyO7f0scSkzmiRLnGdht51QQ4WWbO0ykm1ES7TWa0M
7E0tKm/e9cSZ+NGKiqdtMzrXNG3EfRCKY6/pHRcMIXejmNLd7L1CYYNgbhmwomiix+WPl0OisoW4
tDwKAdSoOccuGpDf7Ce38Le4NTZ9k6OmlNSLRZyRcmk2R22zkuo69+iXQSby7Ve6Od0tkSQ8dJzZ
mCLWW7z+9F/H87wpVbj/wzUvDZ2sfV6KbTTP9hFqyTo0U2dTK/bNwlLxAb0ZRSx9dLXpbDP4tOup
t7EztMUF6P6ltUfjqfg0MAVvcQGFpz9A77S6pnEmD1M8PMaoKHsx+/7OqwGsKmWKIy7Rm8QMTbZh
M8yBqk2IpmOkgdXuM93lKRRUNTv5ZsTImI/svKhKikySbKlPOCnBI1Yq8yiWIihAgzivWha5MI/x
/o9BAEi/2qiMmR/5hdViHVu5ZHuOoTWaW79reSZCqcAGCS6+FGz+4zlR+zDM0Eoceuqroob4kfSX
wqRwuxGIeWXjMUmgmtYdPFaIYpi3jkjypzgw1oF1V7cD93YTfKjUonkjiV6CvLZJBFvv/dSbO1mV
Lx39R1dSyqg/0r9LkeexK94MahofCXsjnsIAithivDi+fPxTn1S58jf4hnwtmPJGKPKXTghCjUIe
+1GyJkR8rFZEoKatEZSS6FfK+fc6F2wLRMfl0taltw0HrPmTFfI0Zzv7RgXPMbPq6zTSQoHBlC30
zJkjXZpFMekkHyrTN7mx7MjnSp5lhF0ksMtDZlve69DEayS78MdJxzcj4STp2feOja3EJEa9mmpL
3AYi/9FLNwqqKfb/UXfXmniCWmLYKP70Wmv3oVXU1VUo+BY7g5O/WB95hlm3+JlcXBtxsC3b+ULL
jX7hJzOvaH17IWBOz1K+1Yxo2amvmPcx18KGcy4KNoF9ar/kne+sx1RE3GR8iGx22qvfkF0Qd5Ss
NXeaWOqGltNmG2vZbj3dhisUw+KcR9EOk2qJMjgI5vnOkzc4/ZqmgwabWHcx7IGQxGDschmj+nUy
2drFAwmF/oUdJPxivyZt4OWXQTCYrjCEOyWiUPcMztS5NXtN/RunxWh03qqOyWkJ83xVaj/YcPzW
L3Pjrn03LB4UFrgmLs19JVS2r5LeeIm12ARUb80JHoLQZOZIHoYpHwKOcSBTLx8pu5yuXbvsgXxA
arhjnLOFSWHiJPgNJk9T0qyZGjXmtQ20uo0L/CZ9wcNhGIrooEER3WUdWLqQscw2mo0HuJT9jUF+
bx+NKtsEOcXmmMBDnrGXFBYMhlFOwkPo9tsiynG4G0JvhF09+LN4nZv0auU0U/djBWBnuUsD4s93
VoIPbvidIWJHQWedI+tHwjw/N7j55g7foz/Y1iZzSeCxdNVHBY8AafKdymr75NnmNutb+aZxZZcW
E00z19Uu1M5PmY/VHeArUn++Y2zHAW6l07vjQ5ewk+7PQ4BuWmZmcocIQ1I8XVl1mJxQo8aDSy9d
aHrJA0aQi0Uv9IoDiQnQpn+abOeccpLZjzUTU3hJaxEZ1gtJr+6QAThwPIhlmKQP5h+OCnWGDmMV
PB163obT9FlhYL8hH18czF652zhhkN/X5rtyiPwvaqLr9ul9WvhiJWJTX/x2zjhaAF2VaZQeBUwY
9kEgSDmAQctMVH8TcBQrjcDYMwLicOowuGrM/txLnKUtJx9LGIeBe+EgMMnXjbeRpZvsKeESW3tx
snPr7Qg3YKSLZHn5w0+v3aTbSQ/OWw3dc5Naoc2eqowv0JCPMBLf8/5l6Cd1F+n+2lmArfHC4FNl
+ww6oX/lZkhruBmaycygFjzWcnElqsF4VYTWY2rEOyC3p6StyjN338Gru/rYOMwG3DAw7kYmgNSy
TRGNv6wguTO+22l/SwHCiXMRJVMttThG60puoht8Us2hQJI8I8B/JGnCVaC0gzVhiZ6lH3Vo2Iy7
uZ7IraD/BsWXb1rPAJq4XXX2Vk+Ne6IcCQnOu/GsarjBNTICrVvUtxZHOEuLfWek+bspeJJPVMVc
Zp7ZB3dS0T5p+yvqX3rJ5VTsVCBOk1P5l7zAAO6jLXaxqs/GAFYe+2axhgVCkaSnHtMkm47VAFAx
GvP81vzyZiCRaHjTJRqZECFJMWYzSHCUoo8f65oJs62Ge8cx0pNfAVDRLlMuu0FvdPLMwBhAcCoJ
K4TEvmeH0V36GRtDPA7RTQfVYR90JF7ZfK8A2XSUR+XJEOziENk+MD+qVDPRqNLxLgnlMSdm/5Kn
xChJACyPPVI1fZk8axuapd3Btm4y5j32AhSl1omk09S3N0gO8VrH5SVmFrDyEDxWOVHOtBnYIBRe
fpjtuTwnWn6PbJo2FH8QagmSYDMEVAJStlBusNpTQ+VxjKNX4rvtSTVCgtk2Zpd+DskLYNiQ2JWy
1pRJfDU2wMYuDp3thAiL7yRmd24n91RsElPkbMetBIAkatoXUuerboRLyhV/5wbNeO0W4nkZFzjx
2Kz7nGu7eUoY/soRBwrqq5yQ6OlT7U/6ucsK46cw1EnVye8gEB0bEgOTqW6Hd2PiMguzUyphpXTN
a1NlI52UjDxgx/yYxCqYkvhsOyYdbQxye9wVbIWnCWt68egbhnuvvBGNRPAOMSMli9Rzi8sP0VJ1
YqVgLx2JGzyoUeZU8uQ6Y3/r8Bt4VX/Lp/cU1QhFVtthe7TB41nutWZVXwGR+cIJt5kIZH44PLCb
yPtiym09G1PzFfOsJRv2GhNfeB3H9KkHTHtyMaCRLuiYo/vyjWH9ZtJ4imgWmt+G5b+m0uLoEYbd
KcpC6rO82STqx1/C0spyarBpMwly/DI43/Qz6d18kOk1avovlc1sjCcj2HbInWenoL0EpsnG8JX4
wIRzzIziNGbD9Ab/fIuAOyMFJSnMhsdYBDjz3bQ5FgHj26I8RGGpL6ZAlbd8IOQqogCh7N2bAuHy
fmb8djFBy3gINR1CYpQzMVyERo8nbgf2qgZXjEGcfeA8fmdG6mLaZHZqlItc6Aan0lDxUfdEVtSJ
SgKekg2E+ZnN3Sq2qGMSbffGYTzGFWvD+p+q8ghw7S3Ms/RErqfYV01T7HC8XTjl81svTF9BfdbK
90v0d4Y0Rv6i3DKiXJVFhvkASbC4fU2i2bpY9LsodjZFVmhOkg7H/bJKtzPNoSbSRGfIY1INwdmm
QIZQCUWGcfRQNK731GFrwqwFqFnkEwCBYKbj3P7UhuefEizTMIMN3sLiRof9YxuGkBND7ti2GyiC
c/KP2crllnxsHU7QMDDcTrU2TgadpbhNfZ93oSmv2bR32LDca4uPw3dguyVU9uTIMgeVI7BGiXkz
zgwd+Cj9jZ3WeNss94uKciwqE2ocJXMr0yqIkytJaNdPn4wKzZyzJ/7A8i2gB3Mf87A2FVRHAyjh
TrPc1CR08QvGpzy1v7kumOci+yfCmTZtk2/dNPbXTfcqHdKlgJtQGfhJVvSA0L3Xxb8lGwmzDt2r
1/8SQCbWiZXqA/Bj8ECKgtygwYJsS2wvY/HUAebfa2965rhm7FxCW5uBCcqarh1yvlQM7aZhMbw0
9LDzJLl0UQwAFr87PBfc4c7VnmAyz4X4oOGC+IsI7ni8IMPIuttHLZfbaI0+9vi0OvvNu0/i7irF
hDCrp5PCjrjsgpN15RpYGtgnUQqxM01T4S6hPsCPp/cFEyynxW3RjszIEFK1g61DR97W9nR2annY
mfUM3GugAefPIz3zGYh2JjiUNjzM5p8jE9tCnAIvcuAiivw84SJj4GJ6KGWxxeU6II/sJ918DRK8
BPrmSVrFkx3Sq2v2UB7R41HSzejVkxyn4LnpJ8kOBSVv4bs0kwgPStvNuSsb8WAWuDe6loRzjN+B
IzVrVMEURU2Nc5ncBKmUgMDIaWEzJnBwgAP8+djqzmRyAiG3KrhNuHVTTsaUBHmJwS2NfepcJMPO
ptroYTJ578wRNKrCGEX2bW0nXb6u+eDXtTTnR0NN5AnjHTJUj2nwOpqTc0lK/BFYU+MrvjtGFSY1
eMMcG9vYkrd0bi42Or9+rlx75afhc1zXV9ahwMG83SgO+TGnmHXpGRha3dBDLO41hgpQTSsi7wHH
psA+lxk1YNhXkxH3lJ0U26l1jU2IkWvvzo13abL02NOLaFS9fV/Toroup9PkJf53jxvMrT+YDk6/
NOnqhVQBjomtLnundt/3YXjK4lhfrNTod1X9qird3oR09x2GCkw/D1PkPBsXVpHW3kOxIEkn0YKV
Ikg2EWJ88FMCoYLr5wLDIrDe+rbN78wyTg/ZaNWLHfOuo5brcfDpH5hHPEsVKuVNrc7SnrewL/F+
L/sY4Z1ogrO+5MDwyeAfxOtn3LfL8pGYVnWtkqF59TFH0V4xuXd9zIVitCAlRfOQqojRMkCydRjr
6M6I9MlIsrd8yPIvFYpTnQHDMcfo3soRTUoXSD7yR7gcVP5rENJ/LhjEzm75JiV8gjOz9adD+T+g
4fCWKt8nwLlmkof4w7w/ygM2S/EWgFlx4iia7mnTYiHA4FAS3wgLQgn1NBxayzvEFO1u++B1mk12
kfguSyH3dUerRKQmi9mbc/XBpa6Gpd+L59emZed9KTFhbNum4Ulb6eH/8RvJ/1vFgenZUsChCQLT
/2faIwh1KymQJSezfhyFf2sEJEkYdDoAP9bp6COe8vg+GrT2Zka+Y6lWe361KnATIFlmdQ3oXQvz
rRgT58ZK8ISGCpFBdWj4TQOHNp/tZzws9gmzHZQRYzT2kRbubdT3S7d38QoLtyFEwf8ZDuN3W7MK
TImTX2jmPslj69rFfaNh82ub64DKPn1mDvchMVeeOJkwganAqfRtgHBL7080ebe1Jj9sYznbaN+J
bmJjpBnFBAdTafOrd7IRvyoW0QyE40HxU57EJM5/vtWzP5pMNsdm4egzHL2v02m8YnVmal0E3t1M
3sTFxH/REe4rCwwrzXPbltPIWbuFdeM3s9zCO1Nr6tbMW5f51E46OS3AUhyrCarg1OEk/nNd/rfv
8b9HP8Xd/2JxNX/qTr+LckL1itt/+uO/PhWa//2P5e/87+/5x7/xr/uf4vqpf5r/8ptu1HddNMXv
9p+/6x9emX/93366zWf7+Q9/2Oataqf77qeeHoANZO2/17Qu3/n/+8V/+fnzKk9T+fP3v76LLm+X
V4tUkf/1b186/vr7XxCj/8MNvLz+v31x+TX//tehy6PPevpPf+Pns2n//pcQf5MY33wTmqkHwHO5
9Ief5SuW9zeqYukOg8HqQLpz+Epe1G38978c+TcXSBm8SuFTyUFH61//0hTdny+5f/Mpu7NMbiYT
PJ4v//r33/wfPsH/84n+x8JaGz/mP2LXiKwGMBC5Kfkv4dr/XFUeJdSWOTlw06xPIQeUdonzw31z
PHGjy+o2Hxx0OaLnnZxYX4lKbKGz7zLVnY0iHXeqxJ+ThJBOFjcszy1mYR3stErKO7MIobou7lnz
ShPzPhlxxebk8Ca3YwJZgZCaKWDHWBj2WI+rLTMvwmCTiz/Xa2m4bhdzBt+A3ejFclK9aXw/39B6
yby4pM+nZQoeZEDdk8UHXC2O4FZPGJoIhR+jmaBv4VqHkZrCFb4qUKYcETcudAaZhsexJ6WI67jE
fpxjQ2bDXW1jjMlqcSiHbBtX/eJa1ot/GUIpTubF06yM/lGNzyFWZ3PxPPd28GxGTMbo6QNDRKFx
xXx6ZHwT+zFGokCdnIyxJMcWY5+m2JrNHIaUitSHGvwLjrvhbEfmmgMRSETr5IVMGFpjOIzoLKei
0vFh7IZ3yRoBwOwySHtbOAFbHRLECASaRymyQDYPBxmnP1k7PNkDNppi6pisE7COPTLOeKlwbv9I
n27KibcDsfSTYhIISm7wG7vYlcsQFaCYjoETgB8X5h7yJYiHKMJiM3Yk0lzzffa+MzsJt6GO9yRM
ckR16CSUU22m/GyGbKVrC7i+hrq1zuIT1qptWeEkCCYfp4+HIcRsunumQDs7AN1suWCui6pmntL6
x1H6RwVHhVlKvZhBYO11YAdnjbQU2eztxti/t7ssXQ1T/2p7eYglOKCjzsXjKhEekY4451BSQHih
AF/k0tQyMcWq7d8O6LS1VcfPbSberPC9WxLoRvad2C2OJJOzcCnldgoF1XzgMw19Ctq9cMtx53Uk
fvoA1oCls1XS4pZFF3oJjOFZGcFdW6ZPSUVCcBo5vesOXOBof2Q0TxOQ8a1VblKF6DFWwvFF3Ket
xbbLkkvQMVPXccyDSkxwvGCFteOryiXE5j644nL+wf6RbubbHk/EDlsF9do2fUaMPnD2efaGlPkz
1sLsUi/6BGGn9E50X8lYM+pibrlMWDYOpnZqeCH1+7azh496kzrvwsQOZhEBK82Cro/R2NKJij3e
HYZt2jYc4L16N0fWK9WzVHaMdKJOsvVxqpJfm9rqoJgdluPwJWV2JyQcUyvJmboF7lqLnJFFBRDW
+BWEHJ6ThirQeVGNOvr2cnfUO20BGxj92diJGPtENZqbold41hYrjiWm/MBRZG1pmhKbFvIrQ1QN
k0r+ZKlxqNow20xBBSUrSLGNufNAVsgqd1MUMGYOvC9OjI9hUsqdZ5oJI2a8/ZKw8dDIct0j8YD8
iPuTGSAJ2y9OTnVECziElVhsUX2wHmnzvh1R2eJkm89sIgMoA3i5yRq7jaRvT8YvDoV9GJHyz8zI
3odIom/5HcaQ0f9M6Xnv6JkoJzJPRUfVd+07tyGlF/hG9C5IjYrgIgwiVyHGlTHv8nJ5M4BdpM1q
B5+hIhrHZICQlT3hNMGAMgNX3FnJ3o8BFvVLPWs+cFrIK/rDu35ZzeD8VbS859SAcnXimutpOHJU
/WFDh1gDWi/xSlA5IGgKQObgNDIgwTEA5NxveM+G3Z7TTpCmxkmtQgt/MwatZV8rTfU25eSgZ8VR
wtVyH4po5tNEqAyxCnm+LM/t0ppgZhS996lPnveu9cPpkvbPqfK6XYVEiiXva07ZcmLTxUpZkDTs
kGty/8414T3ExjGwcGLLyjnG/UQorMl4n8iy7116rPBHUhLpqPi5cxg0aFAF8PLAE953CEdrd2RG
YzOtXBc9+zbyiVHHGtBRNIKVH/PcJO6rzLiOSQDdTIFjqw31DMhyH+UYvqQi3zTnxquV5fucmzRC
iZDirRcX2+rw8fsGCVsyQNJnPtseh9w/GK1HnZWLA8LXgEeSQv7gIGRD7f7qjOZGoRnCHG6uc3cy
BM5223WrNdZLjPj9tWyxL+gQJ4AhWofgKVqfJc+BbwmGn6OzmT11D+pNwdlZc7u8Sa+jUyjirp7w
dRSCdcF2IzwBrngjtEWqBTsGFCqQB4PPmL6Q92NbsAvsvW1n58VGg5rIRu+RtBt5JRmdrGo885x8
c6gOXDXdrzHU5maQ7xmFpltJfK0U+CiYIdVrSi1Ptc11Qz6d2N0YkxEB3LhOs7cwth5lgpm0H4Cd
NjnJo46GUpaTbEOQ/UFgFKVciZ02t3BmAiRKecdYDrhiR/0ivfZX5OKcCnwQR7H/PVl1QmKIVryO
yuCI7NCqa6KdMQBgllhwh25kseaZno0R2wWU+lVpuIeqHA6mQ7gX2RpHU9fQF88LThRhWCaOzRLb
IGmpxZNObjnJWBzdEJoxJ08dnVSZ3gs+ShhLPYJ5/twrxGB6TyEbYXOo29A+GJnvwukqdsIiAFvJ
Hp21i7dR4YU4qATwAXXINU9ZKqIIKVq4gIqAuvYon5mbD+FOxu1F2urRmO2fwE9o4sHLFtY3UV2/
ORImuSkWK2zQPsBAfxAm7ki3vh3YJ3AXZDsKiKE7GNjVgxyuexuuM+fGcx2SMibYfzAvFrS1j9pD
VI9wmxBojr/wNN/6EVsmxAObkX1PrcpEoAlKbaKxvTjkVIcSH9GY1+8sB+uhp7XKM49NV8EcDtt6
Jer2oYmqidMUQ/eoxIfaH2Fec9PY/gtytQMVxNsXMZNFmzbGTVzjVvPKet01D/0Q9cSSrJCs9Hgs
RDatKRuqEJwRrl3jjoQt639tnVBHypUInBP2qWRLxSMHXfWAfwhwbXNT5WwxAjv08e5usyUl6jPa
ywsWZN8DCNpm4WM1d7yuvWSYOsi9pG3S0DjmshBMsupbnKavwWIomGt4X3K4nzD2g5fdsB82N2Vb
XziAPUxLEqmNBR2w7ncBX6oiJ04PNriHUN5UUhWrQH+ILLmFUTMuUHxaCQtwgnmAR7Afd4XbsCC6
xh5eGYKmh1CF+sPooACo9UArR4V5vS+pe2wBWzO9NZbSIkMbcMPFkXHBtp2nNzg1qF+TMMja8k7A
dRmdMbz48CmQ1hZU9ZQRlxT+ekiYF9bHAo8YuyXY9R4JQjIVGPutJ8hIkjhDcbCxOtzOxofDSrWW
UfQiO32EjzSz4aAlgATPGqLfZbEy2B0Wv376BSOQ67d5CCB4UdK1Ac7wQ6M2YzHWkADqj2vsxj58
pwKh3k6lcWIoUa4Bk8Rse31Gwlb5GA5qUyafuS6mVQNNYLNsa2A2XfMY6z3SaMIUhKFaBgekBXvj
IobHQ/sbqXHrLcAmI8V8VY5nt/W+2IKxa42bUzRY0VYUFu8mw7FBBJcxfMKetaAU0s/ZTnajKQ6N
P72aYGMRU60riyR9g3WNmzrz0fDcHFdIkNk/U0yvYKB8NFf0UaU1pRgusyvv0S/RKcgxhJu8kAfF
8IOKbnRMf0oOiWdc2qZGZDGLNxuLU2PnKWMp7vuoSL4DWrimLP4AgGuv2UgtjLR8sQMQDOqaJ8TV
9wyTC2j2bMd5B7Ck7W9dOJH72R4Wa9Cb2WPq6JnPmWU/0D3lf6f58swsMR0DjOsb6xNMymPcFlSH
yflX8g56XjFhC/emz9pYkSzj/lIED3XHMMhsbuwxPDcUlMAy0lQrRD5e/xQWR6s2Tej+jHThQfqv
7WMz8FhkMuB57Pkzl2h+xtJgFN8yMn+5yAeMikt84yGVw0QXvSnEBatcqAQqu8KyVLtiyA+FyQRo
0Iy+LO/Lk6XJ24hi7BjdPnWolwMRwFOoSIdtz15WTHFFQj6D7px1PCMZ8k34lDa4S1FOAXAwZ/MM
rdDa4ksR+MMBugJ5j5G3qVvsiV2jz/F4hs5l70UznCOAK7ytEO2dpDwN4ikpXFjmVggfrumLfZb7
kGbk/OlOBbvriv0isNg16uCmGuSrzc4X6O/dYLhbXaI/C+/eGt3fWtePBk7tTBBmhLrPeYB71MX3
uqqT7LbhU1ih1vmrIQNnnfbDrpTDr9BwSrwc4Q3mpWQzNLx5XeUfQ/BcmwKRmk4nrOWK9vQch3Y1
hlw17WWSIUBJl4iXxMOZCgWBisNlrBJKYbPHPmMtsAsAM3QQPoIeuYsr/ZwOAcjveTjKpWigNC/j
HDg4cRDn+xQoraZMKCgvQkfnxHFvktJ4avz8tpjVh+DfWYXrMoSxYcXa2OkyPOiUXEnTcW+4ihlS
T0GQ+0sruHxwHX81S3Je+vOjtG2YvD5JM1ZBb/jm4Ms6nRZPswSjRaXZVz34X+P/5O7MduNW0mz9
RNwgGYwgeZvzpEwprcHWDSFbMud55tP3F7uq++zdB91AHeAAjb6qQrlsKZNk8B/W+pY3qZWduhgh
IlydJVh0lW1w2Lr4AZkH9EHIpNeO4MonZ1m3l1GiFfA9nvvYKZKji1+FVWbZAg/r+80cdhpnYB8W
YODFgk3V5/PhpVXDLrFDgCk2hn3EEVsGbh5iVMlbT1y8qnd3wJbMbTvFMG6Hxy5srk1TyXUSK7lF
vsk5k+OdYVUaGB6rN2naG6Y3T5ZmhPstTs8x3xcDLx4jqjL28Au3VWHdWMt1a8LP3nsbJwFbdm26
B5raktODc+WHXfg/wzchRkHdHsUsa+vvTk+F06rxyWrQ8LuNv/HzeThOjD6p8BHcOvAa13hQ0KMw
H2GTDukzlXCnCu6IIhme7MUB0h3dMcmsTMh0Me/qxYbFknznhn8w4/DVEdPBg4mH/eOQDWdY4vso
zR6akvRvHo/obgcZcaW05AXSfTZQU+Ps+d6BmwV3Md98b1ULSNa0GO20NcHdqcw/NJM8PByd1AN/
qnQSc3BsLezyxrBd+uFptDZBq77Z0/JQR95DKPvfqt8SY35HcMzaBRr0SlnxcRmRYJQnz2Sgo8rq
WGFE2yjVPqAafs7ZqPhTtGHDDvW4jL6bU/kzsAFclKkJT5QhgaHjKMgmXHuG/7PuPbG3AvKpp9tY
0A4jczSzrWnXMAB06kd39if7vatzVCA+k0UxnbPQZXOjfvvUtkT8buupP09e/lQQjmJU2WkYh2PK
6xBc7mbxu8cGXdcc3CvXQCyF8zNrv6gCr9ItzvBeHlXA7KlJ81fozg/x+OCL4WgL1AIDCmzTeEJo
wsb06vruhTOO5XslefeZy026rO66OvjlEGo0LRR2VXNOk/BY8+LfZFO7Y43sQBsZ8vxem/VZhjUM
L8T3eem+WU70hIf5uaH+XZLxUDl0mE6pbbeeQQAMPXIOrWCBxlmE54wiIW3OkbV3bdCRQentkWmS
i+ZQHtmGB16L919jK+w3homSOsxxiZiwJRyYbOgE1VZaHOotAvKe/0ZJnZwtcvQO5ZTe8weO/AZD
2nxxxrtYQOW4NOBu2Z185b4QD6jNtiWNAa8t1oZxsEI5HULcNX6asfE52rxPFczNdceRt6jPvhWX
sJwuEUIRUEvDpunzywiTuTZDgSs//FGREC8D+33iyy8Ll37XBnuRzbsoc3d23X25g3dcsuJMgOYu
4afWUfBz8PPfi8kAxyVe1TT4lUl6JX9QrOQd3hfwCJuwgLI7VyCz+VqsV5WezRkC8GR5D6o1+K6o
oDaBCvYE0WwHI37KUvcX3DckZsaRxm0XKLSQQ+n8wOxzlD1cAwjECmUyWI48S3GqGGIrAJjM0fJo
eRbIqhhFJ1zzpH0LNd8tMscDCFB6nwFMnyMeUuNryb570T0VajvY7hu+LDAFxbAxlvLPIGKgjHHM
EWR63+yKySS7vMhHB4m/b4v17nVS4WVWj/lAvG9EyY/MMT3B4Z4WeGudh+IvIFhUlKQbNDSFSZGz
d/HWkYXhStBlmVjQPMy18BSe7NR4Rf8jscrN1aOXs8NrS2EfOgZKsWP+RjjFWVzLtybz3W2OWLlk
Bk+PwiCoCZjCeNP3nm4YIwddOWCYlYkiaxvObb6OfNooWVSY4Yn5CRfqT/rEXZoQo8ym7rW12CB5
1NfIFPcQMe6KJLkBCSPQ2kUel8k62hQHSFZcsj70q0DUGn/GF0w/t87iN1XLw0RJsCnb8Q64e1da
jIvach7e0+CjVNAmCGR7akVsrrwac8pAf4LYASocv2yHQJl5pC9K7I/AJpLhA5MuUiQ26hygmrjW
k7UxMB5ofCbeIZ9JTPZLm/vXoqf5DORvRijsmLBCdm33q0HL34RAxUOHarIqke35aFS3vMfcTd/0
0wbhG/77uYiIP575SX2IYKtlrE6S9iK5/AS88KuVZbEuiurTSpv3hNHtgTfHtm9mTjCO+MfMaEk2
AVWQiPZRkdzkp+K5YtEPxp4Zd+4jcKwT9w3S3vhg8qarJd1QHMpbWzbFmV7PATXOOAdyTnxVqEV5
obOHwtf8IL0S32zKr8LujfyjBpUDl+OaT+lVZiC2jQwFqQnYF5rnTJiEVndJoMZofuabVUtCWc3p
M2YmFy6owpuWN3EjtVWXGSoqCUZJbfULmILYx+gBk6U+tRTbjxVJwuzPTThR8c8yHwL2YgyB7cT/
zGu5g9qM4hrjfMOZYSiaOo850ZgFzdUAvkWpjCbPpq5tk/ZzNq3ntuXkIhTxVBZeukGNwBYPD8TK
isHJE4bFXJIGI0t4h0jCUleZ4kuVTa8gMnGAFeT+kMJcY8kRPnSYwNomxRYT4QMV2u9k0C10uiho
hgzygoAFYgJtGvQH4WsCbD/KF49rRFubMqDY16hmVlU6UgLFDQ5qhiZjqr2U5szw0RYZhpkFTJNH
kSuGlzKNnCeDG7xaQLbN4RX3T6U/+4R4wDTWDFbXhWIwZDCVAZLBO6ImYsbojAz/EGG+Hjb9iFXy
LgvVRyjBgPvBvMuq6sNGxSxMftYyCxRisfPVKxiI1RIuHOYRiw/cZxjJlq2s4udyKbJD2WOU6YYh
W9nACMqZUUOLEEi03JF9Bk05DX/VSWSiGul2yOvFmtSVZRMnwHy96acCksvwAetL0WP4iB2x9gfw
nrXH6AMIcL+tnfBGlNPeRCK44/Hi5pyZkcmm9dapMaPSaVtJMzJ/+kXoUr2pY2YHFo04XWHKcp3R
8jViAcDAQ6O/0gjBP1kA2OY2RdR/Wko9pHV0A6NX78a+OCrevhcMO6e2woFnZB3EKjRYAMSbKxgX
nihGfNteeZdaRBdsDrc0oPBDP3TNpYadgdLAmbMeWx5qRj97viDbWpyVfcjLNNgpGkKUpXwBkxEG
u67OHkU9XssKZ0WTsqDghKeTNUClR+aFqQrc+ArNRX+yiUaeiTzVtbZ/qKyn4GbGXv/I1qxfZVxA
Deh8BhkkNlkl2ZYszqWU6a8Qy8hh9PdkV5MZ7j/F2HtXwox/GCnVS9yvIP7Ha7duEKW4CBDi5RR0
db2OB9VvOnzYp1qZ6SGFWnSzFgUrzELOQqmNPVxZx9aNnzrfGTFZMNYneAUQz3scFNfSGOdLaZ3B
mXvXUKfi+jz63cwuhcECEP3Z20h/YAJkl1dDScREJWEHti5VPTCJcRATB8NWkxBdagjIfPu+L/y1
G9MeN6GN9xJS5WoAEdVl37CNsAmb5xOJWquKqSrBbg/Y5uu1cOQWCVP6gPjmAPtUnWeevXqkjUbK
4u1dhv/Y2PqbNBpTz84e2yi94Eke+Ws7L9wsVoCLvtDekGYGj8ten/DyJVrXA89pHxlPUvCsEkQu
KHCN3eA36VoOLFOjVH70hDwgox9IKQg+QoJLgTfU0yE3GyLY8NME0JmxhPMriZxEnXlliNnZDMsb
qGoiRMLGZmLrYm8TLAq4iVc1AbN5Bc/Jde16M9lwH/tOtwZfaacmLM+ZZsq5H6aCVj37PX4LUmqz
sezXS82EFPHcpxdNL1WsT3KKQOwt/jrh/Ts1OLUnvzk0CaU4TrgfnCiEKqrQx9bjDysL1ZXbVux5
09qCto4N2HH7hwGwmIXveEJmF04nItGBgKTO9xQ03X5ZoJ8vLuLtfDYh1jU3HN0hkonoMxWxse/o
wJo8+arhMJ4ChKY1uI1lJvtTOCw/lhkqOMaAa0Ke1JrlarUnhOkldCsGgIOAyI95bp6d+6y6gddx
7tOG2zvk8jRnCaQHu/TeU6uluQObt8bUaELWSIn9DDDOj3TbdfMA5l5HMuPMBq+AzK0gnBZjOvph
VhBIBZMwACZrsf4OB2RwtsVXOXrbillXOFTfLYSutIPMfQVNZN+Z7Slpul9Fx9QEz7vP4KZ9iQNC
U1or1KkWEykQA0iDiEKLjTF7ykEhSQnZUMD93s5FR3i218uViGgFuGcBbTjcCxXdTchgXjZPAhkb
+c4//DHrXhujf/aikJY+yHcxdG9ufsfYiEJvq3l6D0EfnLjrOkaS+LVI4yUXg9Ogr1hJmCTXDYrK
C84FMWLKsHbspNkdmPSqaUak6J/6cMM4qdJSD2aF9wF0yrpG6LTK5vBERt83L2wVNCiPUFsms54c
ChJ5wi1MVNDnpJ8zVHJ/tMpbj175PGTBTVp0RaP3AtcGXt784jv9bS7SuxtBGG92uQ0mn69gaw7g
I5TLwW+Aq1iRIHYlL8Gv1D10f86ehJlHiBeMgviOO6jH64wQAC1PY42PmLLihkovMnK5nV0o5CX0
D8/tf5UtkZNx+ZJ63itJDtpwmwN0H85E5ZytrLsPOSrWMtn5fnSo2+LBtiHhxPmvSg2/y7b5nK36
B+PpFeEh32ym9qvQYKblqKXe1IxcoTVlD6FgNFhJZ9NVZMokIwLV2rZo3OgyqAngL9ac5hYrtAgA
yNpoYnMvMkToQfGUmuHrtFSHyEvPYwPQEpE7UnPrntRkG7S5RsbM/hcZEyd7pgeFdBk5Ab0ZXpr9
UF8Zq37r7dnEZkMNDrPS5u0MOweH4LIdOsAZGZvpdZ1XNI7gFGIXtxGpKce1nxYlM5kR5gEsrWMk
EBTYuPgRPwHpaOMofm5rqDesXU4iH/ytcFmeE+1d3siMh0ZiVHBTprk7t5FHuAYBXUGr072ICzg4
1cC8y4WRiDzpO1YKdXEz55no+PyQ8+pDVFkZu26O/WtoKojB9D7oZa4KhX/edeMJyoW37/r5Gc6Z
vHJA7MmvwWIb4mWTfhBgkNAbOK+ftjA922MCmEQAE2dQSynuiny+JDEx3zKCPh2O0Ctc8wXWdm7N
ezVPb+5MndS6mFWZ597ZEi07cwFmGizOQbHLoChtd35OcbFEzX7qh3MW47guXfOeRvTxozve3Rij
RQHblbsSS3JCfAj4ELXr+30bsAhkfM+eamTcMvtA5BgVVj29A6aMVdwLJH2N8ZG4ii2tiH7YFEcu
McpM2nl68PbTT2qHjXY2NyQiDRMVqsgLpAg8mXjyUb5NCF22ttO+4UxBZOsw3ovTEEFJk6W70Ou/
E0idM0eEad3FxSO2EiZIxbfejI81rMe1ZQbZnsDy4gwqFozRhJeLh4I1OG8S3L/ECitST9idDk2G
a8oOn8Owe/MtG7vK6KSbwBueyngJGRZNzyxlGMOwQPCKdAc5BqVOVsqDyuLLWJvFwSvUTMTe5DHV
rvZDG+avZfhlqGk59SAj+nqp9xaQlS3/NDKCahxoobHheuRODcwH1vXokBhmZgvHjQnixuvrgwch
Z2rgXfLGPmInxF3buxsoeevI6+SuMaojYJr6QCK6A+JQ3Kus2mWt211Gx9Gq8QjZAgIuxumoiiAw
BdswZbPXTPUtSAAH1e28XEVfEh4NYvrcLbxNk97Kj6Gy9gIZLn1cePHC8TMZ2acZi4ngeN/D4NAS
IfLALIOpS8NwtszH6TyV1bOJkwQD1SRPWZCsfaXxbDNBdRUOXbDYBiIZUqCz5ZjCKztWxasMphcC
9l4ENnHtZeU9Kfw7yTu8vG0kySPwgDno+rVUJNP31A6YvmlM3IQUCqrkQ6riK2PsYT9FBdjehd45
CdklVU1U7eQSwFSgmMjt5GxbefiQm648OGxZL8ngLpdwQKHlCNNg85gupwEY6p/pphUesa0KesZS
LRtzF/DOyhxzbwsa6nveM39Mkm5BkvYIbZEDsG2brRDzy9iwgAjq7pstvlRDul7SRyV0mDA5tABx
VwUYrMwxXlPDZY3cMFecYHql4O62PFc91poQwjRVsrHE5gX6XAD6YDUyrz343G0H681wvVdcKsmB
aa/B48+EurfjI5leHkIoixEGU5+Z3bOB1HLX8PhT+Kt9RboSLBoMlNYoH2VY7DBxGKCXMS0zCA4C
MEez3ZM9kN84IBL+b/ziRiDdtVkznq4lBSwZsOs8xgZM83V28WwzTc2upgpW9dC528VUx67X/pDE
p7IAUMFFRqxnlo9ubV6CsfiYrHYrZgUfzD3OjnGYPRdfmncRVISIr9qPBYQCYxNBoDxv5nowtlbt
nSZgi2TNTavESN5c+QZLhCmVvGDkJUO4clYh/spdElKB+lp2YkvQ7JC7fxJisB+LLNybef+Cqtqo
mIOLMnz0cBltrZHn1WqfTNw0MBfnGLq9bLN2Q7KUY0Gem0e73mVySE4hL2fiU0H4Mg0Hq1G+tEm1
6hY7BtIieqZ+5BxlbPHN0vD3bKcOQz8dM/d7wslQxyGvEb5C7ppNuZgw3ZMoP/p0UIuB9s+OZb6G
Vc1y2pvZIEff/ZyXl41LeCW7ydukGNk3rBr3cIr3ARK3dRQb4NpLIjEb5lw4FEGNaXu29YOqv8Jg
Kn6bIJb2oZveookBTzEvBEIa9byVzF0YxRVWQgKjSjeqs/coduZdUHCHmjFjPcC3jJNAY0zEAQEz
ZoS3QHnok5n1aZrgbEov4zxLcpnmq9Z103pRxCQ3hDckKKH4FSYSHEvIU4p98DR0JKAG7SNrIorF
SpJglnR7I2WVDgZkM0/Gz4wFBtIffoF+vsygh6jbvHrjWMXvjoi1oYDBkTgI4RBOwK0ML1Hmd7u+
Aw1g1rDgMtQrDsdDpN4seAWvkcmMNC15KMzJoZywT6qBj+ckFKIFROnIu7ZNFj9kbHo3g7k84DqA
ZtXi/KhJjyGWIfbSo3AyeBO9DxetBNjZOO4bpjuGsMJ6UAXMGRlF8pB20SmNWRirAohLV1X5nuPn
0QxL3FPUfgsafmqd7pwr2z75DWylkjEq5WlbI3hq4l2PRyI3WY14Q3HOq/LE30pLunNLwEkC0/kU
UVGs1TCdPN9/zXXdSvwonWQ6fPg+VVOfsptDxbey8+jN61jkmw3EnRGuCHKIAV//pDEYNyjDw3FE
OSg49c418xIKj4o8hYSmYx1MaXYiMOLDy2CqEiRGbVoS5SDBxoEGig9uB/aaKmZj5o65izx1DXAs
IYhj3GI7DW90FT5TF8M+FC1LYtIMxrpbCNiMzrUdfZqVG6MhLPex/ZqRWWFF0HlYbMGba+o7lv9b
xom6Yzd9Eoyl1qlvtFvXPAW90rYTfwDC4lFVsXbbcGt9dvASQDZZOobzewN1aUuxiAfPo1SKW9fa
OIJCz/DtbbIgIfPZwvqNXW7JsWfRg8h8nwUCchh9NXqNa8WkEEEDs9wKQ0OcMyEozPBJ5W6yLxri
oeIufrHqIHyLveJuEq/Hh1r3wzjBdRfl3gf6yYCRy04nvpUTR5MXFcF5UWw9W/EncWj8kTb44iIY
8ajgoYKJSI6bmYpwPZQ8ZWVqkAnkD9vcJ1MTCtolsDlXBCo4esozpUq3yge7x+6vsUvVcG4D3PxI
0qp5foD/Oex8NhYSljdVOQNuUCv7afS37Wwit2FNkPbdBn80czGLNXUZRHLrlEqHrgQ8xgtvirGS
19zts00hIJiaImOVMeVXCulqk3VYqLPku6WFxi2SKSX7A9TMBwOt9ooV7M3PqwmqG0VjpY0caTLJ
DZiED+gI8xpb9Ta3AFHljceqieMPAMrdcYcB6Yz4li4oxhyCDRkoDgqEIdnxEVSpnJM2qNQZB+sP
YnGqzRSM7/glcfuliEyB5zGbj3Gk1E9OeDVDVhvF5D8NitI2A1+2jyF1OQ30stb1E5AD3b4KXoso
ry9uzIREDNkt7YlrJQSWlANI1anzWHXezzLVzA0LYYAtvQ0pARQkKXKoJDf2rObTPTxa1GW1zfxB
bCe7fG6YsaNiKhiRci+tsl7Hsc3hcz8HNMbYFZHCwB1RVgOlx3p0ejwWIRSLs5P3yT1U1VMlUA+H
cQqNNwFX0BnVtTQ7m+0CY4kYjKZ0KSRi7YX3QWzOoDYtopG65DhX83dp9R+tJnJOJGMwQvtoNasT
a84z/3nMNcWziH77muqZgfcUJZxP0Xrcqn6Lp7fonxdUjxaSB80G7UxMcTO40AVsaAc+FNY/ISFd
ZaxDzRbFUIt7M+Hu4woNCO5A7kiMpdHOA0waAShtNKmUjuC3LWCX5hQ8dvbga6YpMTO8/bz3WdNO
gxLW0/TZAUGdNA3VAYtK+UrmW4aAjnm31OTUaGEf5p0igKozYNVME1a1wQjsJBy9YWQXBYY10jxW
fLk68Q+hIHQ99BefxpDvHBCuQNt4snRbr+muDZhXoXmvkITqFTOVnJ7AP5RAYU1Nh4W/a5zgkX+P
NDnWQOIjo/7FyGAj4CrM0EbAmc3yRj1lbCKNSe85YNEu7taNYNOyg8fPC66WgDO4tZpgqzTLNtdU
21bzbfMOqAoJB4gyNf12tGErTgBxA8C4cc9QOtSs3ABorlN0RICA0VXgdHtlcBAC2F1GdKBMP2xk
LcW61BRepXm8mjnbIJMRmtTba2avp+m9IRjfEpyvp7m+WDy+GwagFYeCmrjcT8IHdqkLC7i13PcF
Qk0FdMmkDss1NXgEH0weMpPfqHnM1UBKibx1mjTsghxuNXs4B0KcaIUI/q51k+GYZLzZlZlz6POX
DnyxBcbY1zxjX5ONpWYct3P/K9TUY3DIy752vrIJdy1YZHQNlCNa3oy7joVTPVJh4qoH8utCeSNb
l+NJAlqOVXANVDUf7GWiPgDG7GgqswfGDKRp9aonPu2YbXKskSkg5zFC9xqAdgaGWrF7E+8B/+II
/Hn8kwKtedB+0c6rwuItmRbIDDQ12sECLbHTACpFc5n/yZYGMh0Am4a+9BDS1Y8linxL86hnrFEZ
HZDpHLlzK6RxkKsr1XzMJTufZeqOQtOtWTcOB9x07xAQuHEnm0WXIJxkeh/QCCQljGwJLDupm8+g
hJ7d89Wx/rHORI6/IDZwMaJlL5i7yq0Evo0GIN61msdtBIrVJYRuB1Q3ZrZwNwDvbhoo3h44bwXW
G8VdfPckoG9N/E41+xvmRgWPoN83mguOzzLdpZoVnmpqeA8+vGM3JwwlUDEyok41Y9znaa8j9UT+
sbknr74+NHYN7k+zyRcH5WKleeUlD3SpCeZoTM1DOLPS80sIsm3yw7WtK1AqFg8A0B1NQjeq+Isc
99WgGenEOBJFADadVRSh0F70gEaUWWPlPAzuYbSM57xkVQ14HVZQtBU9oI6EAqYKMdW0tK0TQzZW
hOemJUmiLJkJAXQPAbt3qEBnIhbWc4V0u5sPQX6dyuJ5AghfQUE9KW6Wkv9damY860bdbpvnTvPk
bfE+4mfa9L3/ZphLssMPxMuMvZOMjStXAEk6OG+q85olyfzhOsMj0aDvvibZQ1zhjyXxIlJdQuCY
+yh3P6CZnRzNwTcniPi1ZuPHo/mzArVFIw03PwKg72iSfhe82xHZMqDv3mLN2g+B7peavo9tjkzE
h4VJ2Bjw4HoiotsD2E/ol7krNMM/ZQ20C5r6sQTv///FhPdf+uv+Ztz7r6x6/xNNeLb470x4p6+m
/fq7B0//ha8/PXiG/YdpuQJujoNXwHdcV/67CY8/snHf+fg4lGlzDnlY7f7dhef/YSvLs1xf2Jbt
EVT3f1x4/h8WvYT0LDZ1vhDS/1dceJa2v/7Dbqn9hdJx8f9Zrme7vmXh+HMc/vwvhl/80eSSmC6q
dTYJ2fIaHkABEu69CvCkDOqrbsFr28BpvoF3I0/nhGVnp8y7MMO9a8Srv3xz/zQJ/tUUKC0+899/
H8mu3/YcT9r4kF0+3d9+HztsitlIHEBgzK4b8xIySJlZUkQ4USqc5kHxS7ZiUwfFam6hE+UI2lJw
ReNj0xV0T8FDuvyMDRgllfKOVmEinhUnONqgE+KnWqqrMHqWfeqWNernHJL37TfburTPNTVlhNgt
bV7TYT5Yw3Pb/7YCRDuoomAhrMsC6p/LxNZFsPAlWsLebBxkw08hON1ZR/A+ssBlxwj021egM8iN
bjO9Uo6q2HIQDgYUERTDIURAj9lq5h31XCYKg3U37tskJn4GHS2BuSPHb4GWoaTJ0p8h4m/OZk/o
FmxcaBnsOLOy2fYTcDr8+nHKz6JldcSnIhGMYCqEx7wRZ+ZFiBYTAJ9RGVPA4DknG8DmQ/kc0RUE
OSJiEG3Y7Ohc1nikIqOYldGtb2+KZNdsNui18rUf37yePXODggvT12y9Smb6XCow9fBRGX8IkxxN
Vt81DksgnCbjNeZvqf9JENO6pt3DES/rV60k1N9fWN667j32UA2mAMv4UWLJDh0W+55XeU+UXRKL
DRCareQb99LXGOijZxI00K8N773ygKMNfOMlMsPPIH3EqREP+brD7WeHX850nObXjG2WxUcHF7FS
4KUBeKxky/gUsw6zBt4azqrh21tYuzTNJabAzFo8hIG/tqkcQua6n/bAvr+iiv2ssECVbK+dmaqN
S6F/BafiUsWEhjF7rUaAznQQObtUkIcbawHZicDRd3YVhSkq9q3HWMz2kif9cRful4UdVIqZM05s
PXxb4UCiq//MlkvZvo/xxR/uaf1kIlByyX1lSzFB84tJzwzqW4WaCWArcpvPAYW4Ra0MTId5BJ7H
8SaMq12+S65ewXWaA/x87auxvOv8gKHgTiQNzgq/LC47U9gu+UaK4ybhurS4bJTgcoKfNWLQj8gO
NWI9EazP+TOs8ogIeEFyHWLQkAN2RtHf2+Jm8EQSOs8tEaBY6v2AVGtnlQAEMBjuK12JL9ZO3yZ4
5YFPcsNJgAougjH2EAGbpHLaL7ySfSTAEq3BNMIupez2+KJN/64/oZV8RVzl1uFrjgLQa8aWsfS+
MrMDPApsk+suM3akG+DbI+7O5vOE2UZm0H94L+sQH4aETOi+Gm7ivN0bI+krfMp4+LLKvaw/Jy6s
GWkkI0Hi3DZ8lXVE/GgWskDnyzRJT2ds1i7BtnSra5dC5GVCkzjZBTLhKyfaFunLS2VMv6wGWxqF
fddML6J0NjnNZhdCDGYPH9j2XoI9TAgB8OmxKuTE4cbn99V/apKRpqcrjfuDZn0VcXtWLIcH+ysF
Fp9m73FoE+4+kX4DwbR+tcgJrvqGCJXPsmI/yTfagSqxtg5PyDQ9uc43i8tVQryJkCSU45cNJ9fF
JtTkKHcz7imuUtTiqamJjyrBLjb7FnnDZKFi4L70w5x8jE2v0qco9I4m23V9Lg45FE1ur4GlNIPY
dcFuCygHUCIkQzXJEPUXnRj6+zsSyST9iIAEVxRMDC+xxjonOSh8ahxDHHg6971o37NuN0XfsVXT
g3MC8o/rB5XnwBRgzUzWUfxK+u1klZx2aOGFJXBVc4CxJWy4h43klT1+C/p6sVmM8Sxm9adLFx5M
r/X02vAQxZyldv418wC67lGrMp2xZ5Zor/U5bmI7maANNwxo6+mIu2GbGeG2TG08LMU6ITu6Lcgs
YafRj7jSZ/TYtJtGfav7EBGRvRsnNgp5hBbLJHfaK8SOwniHxvBX0xrjygXjmwF4HMmyXHlZ+52d
NrbGcO0yzptwujbw0fHQHuxC0rJy/uZf5kCUZsAdzEWBc4aw9V4aOpb8zrBV36SlmlcpNrAKB9YY
bvUZlHKNx245dKE62mN2KJhoZQwlJwlsnRcQ+qI/r1zKGaZOfcmZKLnh0TeVfrjv4ubIhONgohNF
CgTG0v9RSSr6zrkQqF6hoNC3drj/79//3n9++2saAZkKjmBnTrWkiQF/qUb6PuqkP8K0KosvK7vF
En91j7IzhNyGTpr7+V//eZYjfAop0AZC/afqJ51aK8H7QCOaXBb7czRvy/A6258TYCQ5/uOH/RMT
8TcEwn8AKv4fIBb/++pnx/rLVfm/IBaXuIv6jyL++BvGQv+df5TQtvoDTLt0Pd/yHGgWgj/5B8bC
Nv/wHapnGDySx0ZJbpd/FtBS/cEmlIG5AwpV2RTd/4RYSAEUw3XAV1hIlJSAgPOvQCyEoLT/S8Gq
K2ZLYPSXjnQ8D0qCLrD/cstyznZ2F5GJaKcKffBrErUfbPZSWmTnGxU3KU/gpWiZkRF8zIG3n1JU
VjZei5XA2Qe6rDnlzmHIwmeHKIdYVDvbWC4GkKUpLkIIRpqdsOqwmDVVtY2r6bEU+Wns3FciVlGX
5QQtEm7VuL+WgkDQ0r2CaMij8ZrH1m7o6wdnQnScuE8Dx1tLkLU1gi2unbtcHvvi3PvTfbGbC4ft
M8maB1CVZHs41WmoYDG66Ou0cQJjNW6MH3Mx7mlcsGRk4juKHQQyT4bh7EvUY/XY4mhp90kWnGYE
rQkRCCUVSOjGqMe820D+DTU2c2/U3v6ne7N76L6JJPPYOZjBYxLdAVvfu6o/ocU6plRmLi4L2DdX
H/dwx9uD8KtXdutEwQUsg1EgX/Im3aAKWIVNcuxnPKroyssh2BiOdwiwjSii9Mw2ZRKTP9Y2MsPw
NFvdU9Glt2FBdVSoXRKPP8VgPkctLww/PfJCzWukkj0R00GOHSVAn13h4RmghMzV0+zT3sdV/tgk
M0G1WUL+RHfFXJij2uxz8viAI2yySOzKtL0TQLXj9v1hR90O/2m4MG/Js/hYDZbAE44nKVs2heOv
usB5drMfCGi/VT1Wk5jwbirRpZM9zEcCbz0170zH46uXpM7AgvezJxoVgPI6Kn6sH2Q2ersSh60Y
3U/a/y3mtRfky+xVEogFiDOMb33yFjjLRXnJkY3xt5bozLgu13HTP3fK2xKDioKi/UloJmA9t4BZ
XW5a3zC3/uIjnCDKKylPQ1Q/NlF2FCBEZ1Obsd5iGVxlS/ODLcbC/tswefOapyF0iKYllrOSJ6ge
bF1B5/vBOREfjcz3pPpizf2o2hS5OPkp9pCTYWocDD0Ojk0mv7DYaAn3QItPUXKXDC+hE2IRZPks
wqtrmQCpw5WDUXQzODsWDFv2fOjykDSQ99M9dJ38llDIMfJ9HkgvL5ggq4SBFaLSBbm8w0gR+wWp
7ZcoGHceL2LegxYUqAVTLPOsKjyr8mc/wThol02wuDkZusktEi/oRV8cRnC1q0nNA3ocu3/RXqQx
PtfhgdkzcLpcHf242LZ9eY3T7NzXTFCz5iOSNfjA9tGNtLrll5mpTxm7GMNYEsVGcK3b4DszWKLY
GB88U3Dvxro5RjGTzc4mCmSWILBF2LxMQH3WfSCOPmI0b34pO2zw7nARbDtXLVfWlFio5vZkde6t
ldNTkBbblKLbbnz0Uo38XuboUcbwaLjhwbYUwWzY8qrXFrhEQ6xVnnevNbnK68pHV1pNuInwGBnn
zr+hFiGl4DFujK8I5RJQ+4cSW/O/EXUey40r2xL9IkTAFoCp6K1EeWmCkGt4V1WwX38Xzhu8SUcf
09EiCQK7cmeuhDW5wRZ1RywnKBKyvDbjfulsceh+m938oaGLJSL+SwRHe1DAJY6gYiVB+cKPe9EC
j1zQHi13TjiqhNZa5iwEp+43pTe8lfG+DaOfSng45mO5qV2zBjseP4fUAxBG45DbiqtbNxi7D40v
TlhE8c5b7iYHkolfhXG18z7mTu1SrU6Fg0e2dwhfZFO3Z78KgYrikro4hXgLNkUQP+moOrbtrxOB
H87Vhby/XoHlktabyvMbq5ZHHzb3uvL7R7eX6Ln11kWvnelWyWpzO+cNsNvmBSjWI/sCmMPFDhwI
GcwlSTMuY/jeZvA3Ndk2Z+OW/Zdr1ISF8F+2aO92CnkGkmQ/Mf9OC2n57NRsARjBwPWvRgxRIxWW
6/RVO/BEhWDdbEnntwr4GuRza67pF0eobvtka0SsnsavyuLIF9bHrv2uKCzvgdzUh4R+Q296pmJR
U88Z9ePGYAfR1fPWdtBGrOpoeiXtBSFe+uQ2tHi+SsqrYNud8jmGk1SR4aIkFoPGdCzkuxl4WNk/
e+5s3oQ8YjeI5jiUkm5dtt2OpTQu6Y6UucIT7e2E15z1aH7Y2bQcq7133zfOQFc2vqLxQdtPsp87
4iZ8PebwuxHTv9xzrqrmwTCbFcmjwd75UTatXS5lP6FnKEoEsJgtYHkyw6q72GV0rJL6rcSExVmS
NQE9mPZEz/y6c5tVO1lYoGLMMTYzuvuIsor/OL3GWIzyOdg6EQwhf5QfTlD/I6D3F/vlezZUfxGH
lAHiDwHJFkY9Vl4jKT4t2UDt4310HiOw+3So5RsXqhKkbWqgE/1Vx+33QuBb+3EPYcRnp8173AT/
RRNHlLYPhx2bXUM30slaZxQLlfzAYfIC3Gc32iSEPOcRrOMlatS/jiN6YJY3FT2TUCJCkQBnaiO8
0GYz/qNn6pJOzAZt8tORn6WnalcmE9zCj4YO48nr2Z3Z5FNH3CUJUUQWhqrNnnOB/8uqXnER2a27
6mnU4TZ0rDM2YBOgHxjXpjK+6HcLtdoneL/mKMKUkz9h8cmpxP6pPJx1bKW2dE2d+zrm76FJBzu+
n2IIrht59Px4XsVyT1+HWrl98lWSnGza6ZFc16ZQepsK+8vX1tl2+7fZzq9GvwR5KWM2CutkBtlp
8tyzWwLossCo1tWWm6m3RZL1QZh8Y8+MONZ6JyMq0eS9cq1bugIViy069QR1sOMRxBPttgKb3hQW
u6H1nlJaHgK0zsqrn0O2x9J0sMOX95Evh3VekqGkkb2Xi3JvaBgLAbYMchfBDS/e/BcbwbHqb3lG
oNbHt2lfilaeRCm5fiPslGkxrnpDwXgwi+flRu4PT3bnwrjwbNAFaIUZEKZYHSAWrP3BP7jDYx1F
r+lor82ov1qk2fTiJczcGkpVbV8swwYREZ4zu/wwuualjZxnJ+8+EzCjq5SY8ma5TSbAZwRsTTAB
C2qGeZY5Apet7a4iK6Vi9AUUL1qiWmGVX5nhISz/iFQCg0lXrv6zWnvjupeKbQe5mGmWPLlInefR
tCsJkqqCLHIjz3YS7QkK8Gqq7HX02GsE3kPRzAdO0UX40k75iwf6QST2SVqsOglM2TX0di6mss3X
mjdjzqFI2DCqsxcX6XT27BPAmlvDg0ThS+QoeKnK/JjSrv5k6B1Irb0rwsfWtc8GFq8uxvZdDxTZ
1w8YeT9goDG/RPEWN8Pal+W9iXNVxdAqguQXDqHCrtXAyfVBiQe0N7L0MpA2qA76bmx4YkTSsP+Q
7uMx7JVqO0RqR0vMpvaaT74avsxffMf7hl9AWVIwYPALV4Y7P1uLCBUJWAuU3/73Y/EULUyizMYx
gOMWNu2LwPr2iIB3TChkdx0SUFHvAmYHn15ZzK6zM5FTihGhO6MiX4lbgi2b37R706SSlI4S2tXQ
GcW15AM/2GNDKmPeUQGII9GMFSSK1NgrJ3pz6SpwLQRhsoYrFcTPBVwSGfhnk4qFroDWFNXOjtqt
S+VQGgyOh7D3Ssfr0WDEVbYAJ4D9BqdMys6bqXvMaKKMvvMYJ5gFzxt23XEo+vk04tbPgv4XP1aQ
dKQF/fapKxD7FLkehM6KBbS1qzz7sAhMTpNCTTAQ3WwfqAOcyU3Mw3fV5NGDtU/84KWm92xdAgIL
8u6v9U1QFKt2nC5otHztXQzg4WmI4htoPwJKPJKcfy2Pmwits168MTNu5AZXosc9504M9o83DVSp
BpKNOtFUn8CMlQCfGNFikvyk3/2uepwo16ba6DFl5rVl8uwH2dkTkPVYBs5wadFJ/OjF6FiIDEZE
L4txyG2UOh5o6HsuBN4xjo6uSc4UEup2DnKkLOdY2kLvaNPaYRihcUhsW6d/jxwLlTnPjJPD/8JE
t0n79GR4eHtBDG0Dy+Mh0O51WTkr2Wvy4bClzFl/uZnLUD4dq1RhB+Rggbrujzhkl1hEgokF4L8e
w60dvlMRuO1D0PPJOR83cyt4HgX6NYfvA4mNYf+J2OxmBmxq+DzMktxYgyR9SXAFzMTdiJ6byMhc
hnNxs8UMkahLz5C033HBPlU1fcJB/pHf4oSaTDYyt6YnuEhF7zO58gCf6kBoNciefemfcKKLLY1K
W3jRoe6OrQTeZgJdOnrW91x5ezyo/m4cvUM2vdpzfcCQ222goD8i1TDmg1LjkGs77T/XNFii7MEK
YKb0j4qgwIyVTr8UsX3QYQIn4EkHWGgY8Z67Xm3kqHYD+pp28vsACbrH012w4S/YV3C5KhMST4hw
PzfeORcxto8ZvIB9EaM4mIskzs3ap9vsrAV/JdPw7FtXV74qWq/Cv8njC4C57x+Z6aPT5qeIC262
SRwioEr33PaXmnWazZ3Qxo/iq2RjLgllPjTG2a4ErFUma8/xv5apg+4cutuGrTdVEJKeW3/li+8C
w5y/1PN08dPUEzuhydztJgJ3DAdFv/WxWCUxtiGy9EnyVIOXGuicB8B0jR39GAXyKeIVdEBy3DyH
5nPyuahmRgtPv3KIviuors3TX9aOu8hvzu3o3egsPAuPFGVM3G4dsWtnMAC01TKAWSACC5LxHD8r
MCv81/w39Ue9z/J4neTfQ/7kVBAHdW/c4qVM1p4P8BxzZv1o3VXk64bq1/eoMguHU9mK+xG/Bqn2
+2Esj76ungFonORsT6zG2g9L+WePcM8cUzk+4kWdHIJuohx4DE6wXbIcOgWhmi1WovPC1IYPvQs8
58HOI/cu8Zx7M9D3JiUclFP8NsV0Fq3/jE7EosMEiqmyg0qHSxeaG2XTlTK6xans9Xcc4OXzSuBL
Ool5GBTBkdcChFPgSaSZRTsNexTnxbCYbLX7kwHi7pLmULjyWQI8wqUBbBDDfzm1b31jfogUZqh2
15AgOabmJyquyJylHGCRxymHsgTWhMJ9EgCs9ANgEDD4LBOzziH/w1A7jivd6/cStcMbuV6Hhr+U
XkpbOh9wgbDKkIZpiXTBUX2EiM0oIS8FcR2yd/pWVzNUIAgDUZieoC/COyRfFYHPY6EBxs948BkI
cPVHyZ0X5+9DYj/T/8rIY4gSuA0HqsS4eJXFSi5Jj+gDtKep6CXs3R18xn2MQ5eWD6Z+fZxJ/eN9
duKTXIhMbWA+9IGAlt9AA8CFOCcTq9ouv3f6bTkWbEHJsUjIPFVWHClwsxjRTqrOvu3Bf5qYNWx2
LkTh97PFwX8pZoLsY9z5gAe8oHwgoxRHzNKzc/Xnbt+ngF2q8C+38q07E6LIS1zjvvMS0zxYFNel
fTlQBJmSiD/efFpqogrMe3UytRMI6YSEWJi0mP0nyrZAdoGsqM2z1F8Gm8LF3RhKSHqFeM3mgOsY
NSxxu1XnunpVOdZ3lhsH8MvxKoYQYeKWkgna3ej9qFFTr8L5jFVE94zhn6Oofegc7hCma11INn5Z
nJkYRrTcV/JmJwQKQTxr96K6dG0lrw0h5izjZuS+a8XWpeScA9OCPRQbg2RXD2eatreM/xtBaC0o
3pvoszHf6rz3iHZXT2NOhmAAQRCO1NOVxSpx2W5ZpkVZGsPTto+O2Evkuo7ZCKWQaO/c7kX2Fe6t
Xj3GHgdAGLbUErcXGOZnT7W3HmTnPgOETqUiJFeOEzQd4FTJ3x0V3svoDY4Ehy/LeMkTmBppo85F
FP0bYY30Z6ODtOabtNHW+fzo2MlPYHZ/QVMy+2T0Y4uM5A6RyHXD1tPAZoTTLSCrOwFjTeZ/uYwR
+pxz1zxwX97r6aHE+mm0xjoIDFRWjtOoq6CB1jlrG+m3D10qlv3NF/rtxuLljVyRTLOQQqb4uwD4
49gsW1KIe6y2KFGHO6+JbXZ9csm94JmkyZWu2DtC1r+EtshGM9WcC5x0fRZgeDf70+ilyHOZhzzZ
6j1byo2sk2PaclbSOJNnb7qX8o2P+GKgPhQ4A9Ig3E5g25jpgnrYtBmwgYS8KBtNWzD1V/mqE/j8
vQvGwYzH0cM8X0DXMEZgNyfJbqY/JL02WSLv04r9bEg1KSdMYuJ4yrEnPKHW+Hcz9w03Njf90FAL
O27b5hEwKhIkJRUzj0Ic73cFokadstrrG0DlGTbl8r7EhGYX7p9djcdwZPYlIg+mJc8vEZqyPZHY
UIi9Tcx9vWW3WAa0/o3OHyBY4g3rMXiHfrybM/KqBuA5/sqcEq4BAjQnj6cFcQkGCL8Mg4vaqFjv
82s6cz1sEnFpOYdRrP7gZ8AISKnPZXaolbM3mRVbY9XA4DCac9+99ATe+7TcdFnIuLLpaRtQmymn
cMvHaQlefc8MtqJImZG/ISu8T2EijHMElm5Yh8peNdRODpCQu06tLGQ0g/4Rhc2BsrFVN8NEFkur
hdoMLjS6mK5xMmmxtx68CXcizwmEK6d5supu17ubFhN8QOjRrDZyeG1RJHii7RwMdyO1urB7iViz
xU5eCozzQu+9yDgt4UILrwYhgq0sh91kkkW6dfy1ZfSea1LQiLmM7WvDo8QEQ7YXfkd4CDJsafFA
2WV/ioKHolDbKVWMGN86LQ8FDcoEyctLS2xtVPZLQnALc/OF6XxuCMT2087ssxWAIn4fbUxnhDqN
T5laTpsVZRCO1OxG95bzT1VqYxC0zIJ9XNF75qTrCjBEnLzghXrCXd9QtOt28nFw1Fb4YosifyyT
cF/kwIsOo99w5NPbCR07PWf1tztfDf3SdvkFqWufFvRX0POGx5T86rNm66t5RhEwdUwIgC535nxv
k8Z0ILiCWjza42cpJ7Gz4vzE/ONvKjztvXQvNeDvZMbxJ71H33ceBiO/RrmD1ZDyDmmMGwcT6kqY
jn2MM/9q2Y5Y1a36sAieuS38rSV/RSwl/3F9Hvlxw9KZzQ71EvFzjXTdInVhwV8ivVcqUQjhdUD8
FZiUO4MFUONSRppEr8DqvvpkWAvIktiq2P2WcuQaXQ57UfkzCDogbSoUZwhvqyie9n2ZMV6FE+5B
EhkuyUsXQIUOxp1k7QFMlGnHgmNokrGZH6s6GsiauZvxpwTBGAIXn7PPOpt3JXnrhttHjHkRICjo
xA9DX4JBEk/Mdx5l4DmrEqysjn6rE7Gdm2NY7o0QpYdIJajVCfqOsSqHhhv5RejH4DP13hkjDgkn
oV5BnkwXsAPw1EUJMI2YPD3oE5SlrLiZcbkLrXYtwjdLguBsrE3cwEBnS9Zb/tYc8DNSgWpyX6kA
DsV2cQ6qzcB+yhN3cQ4QrcoiGMT2oiRS+4LXAOuLNNpLmipNyM9Ijp7hQHNVID8HDhnSep4pNoXU
bhyJOsQnRnZYf/hF76y8YI7kErcshZgnwaN6oc/RURgeOREqmRxZvPqjsJASDEL4JUsA2UNPZr6i
y4pK7XXUkqynDo+eLgG6ScQNrrnMmvdB9uCRUPTmsf6u8VsB9qU1IfOQ/gykLtpICI3n03P90sHr
2vRjOt3K3H6GOPXdjwzKkxr9fdAlYtdPfPRpOzxM6TI648NdKFjHwIjZkY1DcUucPUEE92zwtZ7A
lWBQrtVD5DwFgEe90vf+Gie9ZCH8RH8oXhPX+wncNfWI1pU4VMw7hk+sm+ix6ebsQTZ82pbNWxJ6
7deYgOszAn0Os668Rn1krMaM+1tha5RbzWRhRDeKB7kt2qXepIn5SYwGSPlA+DBAyj8mo8L2IS9h
4UkCNfjoe1EPxPIYiAGdSszBncVx3En7b8/sMSqjl8Qx1gSsX5IqIRoSoDLAXv6INKaNgvovwq5v
nZo3zPpqDVmPXWij2cyRf6mopEodwnU6oFim1R0wAzU8u3QdrfJDCGVwmwJO6hIiQBSWhFVmHlss
erLsAhquxjcgj0drjgkLpqF1VvExh7fSdysoD4o6oB/XBtwtlUugWv9GQXVSJp0AZlVRZAT2L9LM
63nykgrTW/sVGimpuuIObAukkAFKmzST7TCRAdLyKQkbecGCQDbCtDZwLtJjFsW73g9/TadhEGvK
fJ3nMl2bon8sXVglSmM6gsnymfhTsrNbHrZgo55n2m+3lL7xxBbDeOf6GO8iP8YnlrZchtmzoZm9
nNaBVpth8nCtkzTrC+8PdVFubK3IPjDW6tra2KkBHdKaJSfxNDpmfNy6PKgZ9AVuNRNxEFr4GKMm
URD6a808FNpBhJtMQjwVwqIpFO5h6a1LJ/rDdI8tXdXq7HiXkuOsaupxBfZB7vyKd4m9J3ex28y1
tqZ69ITlO4dRWJFPBDUKzc3IeSry5xqEy20FCyOQ05JMZtkRxX89VIJL3Vn2Nug/pjkZ/yXzOU3r
nT3VJQG8EQ6j5EaSTelGW7D2ykEOW1HEj3YC3bCpMIopn2uvgAhZcoqZQomMNeAxqX4XM1sIqWKt
uI43M2OzYcpy3+jsVHk62LhataQYGVW49XIS/IpLE46OrRl33KY9mjlIWDE1e8EbuaJEJ2I++DFm
DsjlHOLaX5mTD/zJq+kSTzomc4ckd5sHqCgMt1SiHNDFv8O2hKYcneOQSKFyqIdtMfl0i2baj+c6
MTCAZjAYa6EJkSFawWwKmeNxp05ABvKwKHbAr1+lI0eSDOa4C3HFkUK7WQHBRnvcep9e2vHN76GH
pPk8b4F8wHtCiRIkFrogep7xJZxFbOxmSvSwz8qIfjv15Du0zkUkvUG7FgvZRMMuGAPyx+7TSCkh
2tY5RWFcuSUXfD8m17QPnYeJBo0NsiTt7vz2zq3BA6XxkG+opG5JJyflqW2mVTEMUIiUu6WuCsZU
5oNSdjiL1IPBodxDyIJpzcJSc47KeXp2M/4AZ66vjPFiRR/lwFPsyed1OHZv/MMwwlb4bWyi5LUP
MdHarTqYJcxA37JyEKpkVIq6PpjRTyH4nGF7bkVYjYdUk+ft2mtPPYCRWsQIRkFNX0Yduo/frDdJ
mPl9Src0CuGdI1Nr08pi06UO8CWnESj7b5V5aHhr763/koj6JW+cXzjJxsqW5hdhJhYwUVpvHfeP
DCRHBbqJASd+CJBU6G3m2X2eusA7glJlyVNZhyCCTu8qIr/z7NI5jh+rU8LYz/lw9bh5EzBuvK1T
GP4tnmb/pqP+3wQGYq1DGd/Zrc2Bw2pOEPXsS1Ptc8fHeqCoP/Mz5e7UAKh17qfpPmr5uk5m/pi5
UYa/oNzo/N207PnSda19Hcum26Cdko4h3Ai9qz7Ts/XcxmGzzhtvr+c55/m4GF0zUpNi6Iclh4mb
s4+2suvGc7P8IkQ+nsEp/muEeolGR2x7k/Il6FnWdiJOaHJdgKuYrkE1YWu2ymxfmSN5XNBKmOOI
5EkgEoZFRr/xh1VZo+NBE1MnM2UhIyq32ObUftwt9MzGwvMQUhdGnyW4WEU7GuN96+0MQa9rEEMj
SwLg/h1R+hSjbZP4vCGMGV3APY2ujAXURJAytP3rZLG/jDA3E0/H3dDTaTL690nQnLOxZpElyUMZ
Eixs1Jb1ORhxy1KjxF4qDerTUN53qbYPxL2zTTyy/HEy22MxZP3VdjphjiASVOhTbZRfY3oINBgN
JDD2mf0tivtjQ7PvYSbutEvg14J2D3tgrOeWltHlBLer9HSYiG8yZqfM01OwjUcfgzh9THe9KRQI
NeNrrp3qmllfopbOOc896Kn+CcsiEXl3uopCs0GC0TnwUg51WuJJERyLXE123GugTEXjtUMYup+8
+J5+UyQsH5+GF3fNikg9ZlDd+psWNQg2M/Mv1LSaet7nPKHuNKrYVCcBTBC6CpmBKgBW+Qxoi+Mw
SIrEeQzZb12sKjq0xAqykPA4sdvlJjgTOCtRvoOEPzKwHyu9wjmPGRJXkHFzSfH+gizFEmPqHhF3
fDObkNtERvG08KBwOJxoqG/wEcrMbF5MzSurCexNQfYZF3OsDzi+BtoaMv/iNuF20HG5n+wn6CXJ
A8lrIvYdqWVdnSY4oKu+nFftonCM1IRNfdA9FXTi5kHLld7oV2v8hEbv3czhLUzM/BAo2FxCdtey
8A5WmAy7YqlIETkdBzbYQyM2vBNTJsiiGtox9S+8bu60nYv0Typr2TES5/T4ALQlQU4TDkaunIE/
9WC3A4NYUkdlEShmoO6KWpSpNTFJzxH4VXVOMHiB5sGk5Qccy1nCvkwBudeZb1HRYx2qIvvZoNKN
x2UxH61Yf8gSGnQMPmxb4utAJ28OLrBKgsigoArhk+oXG5wz4Q22NcZ7R/pL/zvZuDF1P1t8X9IO
gpeh7a7c6HOebjM5icE6OxJ/Sd+0aPTZ8Op304cV1V+O5b+BY3XvKznddygOeZClLzod3j1c3kAw
WEM7De91JtCj4L8HLM19ju5NHt6NhKSa0XuoJPqGH3TrlnAhD5KKIHBiP5LE5iar+20wEA61GrZG
gixE8milfrKm9zxfhPwgAcngiWIVdzmmh5hfCiRdnfkN6+UWolFKiIFD07qm2+TYZ9Z7j2R/8CKL
PxP9jBU8nEJh/+veisT6Nxjw4zp/Bbm8WU+ifJwnilDrFFFphIYcZDzy2ajj88Wb2/nmqSgkTEsj
uKAWUN/5jsiNUagvcRFSuHkZLIYZL2BOkOTM43oG41RsO84zyG0W7a45NoCUn7rBJQYrgGdqQuBv
SZ5j6gaqBTkqS065+SSSprkKV02XpD1NFKCuwc/oDQlD+5ZM/MJtgTNf/kVCsj21ZmC/CCe7hlbE
XXhsYV73dnQ/WEi50hjKr1ygKVcJUPEI3Cz+5zza8zP6u3oBUTqeU+6KqYFn75eUG3Z2RD0pi6Ow
gKkeMwL/3+/+/99xQAI3gwGFN+zss9Lmg1RUCVAyw02R41jut9QWWTwrTJCciHFc+LE9bHtnmMDA
wV61cOIYCn+V2ZvgcgkAgq609mzsSegBR3QteQ696auSi4s/9UhWp7jYBH5mM8seTRbRqqreKSSh
vW8eJwZpbzwoQVngUj6DO6xZY1ZwGGVfwpEo0sx8Xaqz23fDwSah4c22S8SdEHTUq2Jt1dbLnE0t
yjWxW874OzfFAiniyNnFiqp5vsnk//pLGciltaSfLlAI9F3tzMemHa0joZaLm+jxaFrtOUyCmyTT
fO2ADgHS4eBAbVZztMS4CUll3BrRnynKYO9pstUekhQilU1VIfUm45nmrvuYVROs5UufOwbBcvOO
+gj+HyffycqVN1qdDn3JdnyuK2PdWIHYxfdEZJCxZgxxrhvE26bsD7OEPGTXmDWQXu8anCt3sSIL
I2o327VwPDel402w8rr+mLnyKAqYcIHHi419DNfOjKpupFGwMWwozRwH9NbIDY6Gnu/u07nat0Hx
CUQTcX6i9cCe9oEcznMauaexpM+70/650SYVaxF1S8bB8VpmcWV+2d2vHRYGuq05oMO0jNpJdMvn
2tsy2gMfGJJ4R/WZx1q8eTVMM8YoiSW3DiBz5gwRd33ftjeQqSvGzdeIys+DTOTr6MAXUj3NUEKR
1a+8joZGpoE4uVam2put8l/Lwqwuncm3OOwQpysiuNV4a6vY2wZZbJxtI8TdWePmnLxHN4SDWXdf
JUyfFTCphxJFDTF7wWCBEb0jJnTxqOAVJc7JrhA3z5oxw1MLtDWA1K3mqHmnKOpPkO+uLc7Fdsjy
NHM4V0rnxyF1eAdH8s0iukPO/dtQ4nVA82tllF+m3PgJDedhDpt8n3gxhv7ae3KZd0yozp7uwIPG
bNNQZZZotsU60/jXag1roAxoFlEkcPUWqgQXubZZGrWYW+2JCJsgPmxwy10ZazMtAINGmGl9t1wq
Tni6xvuwHtNtOGN9TeL4K3bbrRs60DxkSRAFKCrIFvEcFs3ZXAJbGXbku67mhqkMJuEGGmGMESWd
IWRM700pVzOWq145B6buLHYkhInK3biI96rCEeSm0AzqSn15YJCiTtHlWWFArHBl3mXRQGRYLusd
TitV1JAV4mOQrj/TJ88GvnXHbW+YB6eyBtwZ/i1Lxkdc2sPKxNTdYG2Y5P2IJ9dZPhgxk+EAskY7
VRvw7G0ruHo2V1Bh3kt0bpV1D5OboOnOdYIjrnznjPyjnJHH0Di8xWrg+zbXv0k2+GwuOXok1b2V
dua9eBpBBWUCV0FG7pCSoCDaSUdhN7rjeAVv3JWYxcjCIF0OVG8zEdoQDRJBKtxom2MeBQZIIM7R
vd1bZBYpBk+EeA0iYHAubSxBMqGw9LO7cgfuiihLZ2mT7eLJfT+UQ/AU6umYK8q9DQvaR2bd+0WI
cFWa5mFg7ddz/BFV7p7jeHxw45C9lpUd4a4cqlx+8DGBJYKhSeW82EypF/D1GfZtUT1VDpEcPw3V
Bhs43hpJbZOUg4FwiaNiXLZsVS+4UywqGWIVVczVKoHtDw2BxGqS7GWl/XWY+O1dBu7Ihsl619iU
SBUet+GEWnWvw6DbLpFEkmi4wODhFF0yQRcJ0rWTPtAyNqCIWq+KK9BeqtMUNHTsMGTZTHzEXV78
ybwl2Ka8eRd0ORkakzR+9m1OFKODd/js+flZTgBEcBcomJHeU8uoa+MZdFRAYyquteJAbZ21C2yS
/3GbfwO7bvYNPTlBFzSXmi8mHnV7ZVZUPibHJGXzX7QDFuiSHyjSgjpMXk/Fsv/OrjgEYe6B1lVo
f9cM8WPoXiesqY/+UnXMGenMixvurI7IvN/09SWf4td8QLFlGF5ZAc3yyC5cCPBWrgvunEzCuc9M
/2GYWesou4VKq0v2u0vWq2nGQ2WYnBL9lrJ43W/sORdPfCngkBghuUWfS7DCm2eE0NdYMoMb2Bnc
tf1ZBju3g58keTH3ysCAPb3lY0YZEfTtUyrKBNIT8q8eyPymZguXyZ4eMrlyZQH9hY1wzsPq10Nq
UhTiruaOtG/+riv/PpUOt/b2RdfEoOghEx+NwTjNei2aqKzqP4R8sjLGI+6lNEWu0IJbv0GPzuG8
f8noy+KnnglsqWAdcP436KMsMFaNGz/sHzJqL2kpzksQF+BPBj4Px/8XycfAAcJV/40xckvZ7cLo
r2arl/BmBGF9GMMWp7g6woXbJqV7EgoIfJ8fS4saCox0baIOt67m+U9FgOKF9xEblBqn6BZ7gcCZ
XUzPunZXwB9hQW1CHP6Dbd+7+D7SD5vmLY/TJS6jTRTbnz6IonZxeeccktzmRcV4OjLjGnjmgxjt
11iwdtALuLXyfqwJNVHn34Yjj0B03gUughk1PuuT3wryVxA99Lq+j6mSTEfzMGPmLfP6SYToq578
6+W+JBpd/Jj1OWUTErqvsj/1jc+qwnltfIrpBrbrRRU/WLlDdRh78Ia8Nu4TylGLDNvzUhjNkix4
q7t4n3fRFg/EQZr52Zzy9URf8dgSA8Rm46yTjvBmD/45fvcxwijwI+jZawrhQCD9DWn7EBcdhy6i
hqa1d1J1RAc4krm56ISVp7EDs3ZZQhQuu4x0JEoX85ywQ6INuI6EscGXcFWMo2N2q9R75X/PdHHa
HZ5kieA/pzBiEiRDS0RPuUQA1nBugyA+oEY+qKI5unAWkqdiZOhvvWVp7aEY9oT+dLrvJr2bLTKb
ZiY+daBP3Hvs41AalFCRD4kChojOKBfz134McVupmcK9AGi2zf6iNQ2sEyL4dQqbN85daFBbhgeT
RbRmlTlH29lx7rVtfYuWW8YUOhShs2hx+lMj6ZPLyq8I47eh3z1GqIbJzU4uwq0vY2MRXVl2JuW2
wHdR8p2WYut1/KNwP0c6Zba2okIQlWNinbzuzOo9NoqvoZoenIFypWUs4ahsq+Lb6LIjIMtzBoym
tPhi9XheU3HrmVBjCa5FJSPBcQxIqbsfgBuyKOWOwy7whH2oY1inuBDTELEPLAHrCBShGYc33TYC
EAEubO0MK+kNBxXxlKY7kB6rnaY6CZV2W+AC88rpQUXJpxlOL4HfrRE8CBRQXjRKeUnclguNcc9G
B0uxkUi20/YYHxpgrY1rvBmh+meVGEadPdZJ1E/Mkou7Rbb7sIUQiQPLTtWJdqGN8Ax8q+w4cnev
FPeYjoBoiIG1lpS99dVaA9eqiSYY9Uspjui3Jw2mq+ziQwXCvsWKz8NGP6RMwGXvvzoVcy5EzLX0
vLOWoKinn6yK1vAsD579P/bOa0d2LEuyX8QcavHqTtfhMtxD3BciJOWhPJRf34tZXTNVgxk0+r2B
QhUKmTczwp1iH9tmy1gvGr4XaPeg7g8qHQEAEd7TQSAKOkeFZz1n0DcDOh1J1kij0iB5wu64FFnh
x2NHWlM55DitbTdba2PAWjpfQrLdmwZTZCe7k8rbcenm26QsPuTA1kCWkP1G+nrdJn77lyTffyYe
/5XnoM0Byv+Dl5jTcSQ6oTzYlmuAsvi/A5ZFluhjmZuTz1Zq2GbJI4xI3FQBZq1CuaVp/C5Nvnyk
X7ruSK21R6N00mXtccWrY+z//eP8TwLzv6oRNwlA/q9/5hz/HwnMn69I/uSN/In/vX58/nP/SGF6
f5GV1IhOWqrtaAYWrX+mML2/oJqAIjFNHZiIqhtcA//EmDh/6VifTdX0bFe3NUf/3zlM0/mLA7pr
ubamq6zHTOe/k8P0yID+23Wm2USTVJeLjX8Pca85pfkvKUyOXFSZ1/TPlvP93tpjc2gdY23q8dIr
8msHBAvEumzXtIw3uOFDX1gCNy/FGQtpVsOqGQpW6oS8J9hegq4lD1m9x5oJ1tDbGaXvpIaE1EBF
bVGM5HoKpHOIdktdhp9xlm8Ri1f00KDpYWoIDZMHpW2dPTslMcDcncj0qcMZopBx3YbeRI9ybO9z
IV4Hi/NT0kE8qKdhn5YO8TWrPypVrh7YMTlQvfw8a5o1MvasDunpNaExgvlB4xFvuuu869xbKIpf
9gRrTZtQy7rmAnCThk3wsyiBCp1GeIF3bad8Atm/W44ESK47uzJhi2o7LNxTK+epALPJSPsNk6p5
HqHI4QO2CxSM4eLtFaUARa3OGoyGAmkYSbwpFFLSXosTLwCjApgWuGepbC2FESEfhuOI0JGFg7b8
n/s4l7Ec/6v72OIG+v/fx5wSvovu33PU85/4xx1sqICDiLkDNCRjr3H3/fMOJmENbIiAte1gpsBe
wd3zzzvY/Yt7WrM9S7c00zZdbu7/TFKb1l/mfFd7BiCi+ZbT/jt3sMbP8u/sH0e1EJNcXdUJdBPQ
/puH9K838dQPYWlXJoeyvp8VfUPxdbByTIRS+Cq2PpiVCVXVWt2sLG8m2hqI0UMZpUC4ei5dCYif
7klCVXXFbDF0xprdNPhSIDR7e9TWTUCSlt9IrDWnv1G/DveiVxGdlPZoR3B4HLfx8TwjFYwSsVZ3
LkycW+nEmKNyQB+lJ4/1m+c49j4ESGK7WIkDUzhU8yzQvHMULpgiTTfslKBhK2zRA6aw5a9DlY4J
x31VnnErQppLHYvuD5Xit47ibRQt39BLCA1RFgHXdnaeVIbtkFY7qQGf7ab2FLjyx7RyxJ+g3wda
/l1kGhuQodzmXnZMOWvzk5PoAqESZvxok7zb0rvamnyJMW9rWoSnOAkQToNTSd8rnycdskqN67KK
H0newIDPyNMAoRk426/mCDUctTWbXBamOhmprMYQ/HfWQ1Vg15q1ecna8Ky7RB4Mu4EQm9CVU3Sb
Isnfmqh4dxMQnUKh4dUBjKtPtEfgi3zrSizaOXNYHbJxMDx7HQUqvT1DxdkUz1zR6vvcgRG3Cqco
wqlIELYdtiQ2XkTiOhBRsNV79CHlel/7Sqfe27LKtgwO0FOJ2ziCxxDlwt9aEDwPSv5rEI2cH9uf
jGIfYzN+jxEDaBvRfati8wk4HowqR4m66VJilw5coI7+JdLG1sQxr6b5agF6z6NgaxGoQ70MJTuJ
RCFw2cLLdWl4Nwj/dNQjLaYBG4eKAF9ZHE9rVi6phqaYiXBis8gObw535/YRvy8DT0MeALY0FbD6
sGuTydhF44wg1wgBDSmrzwKM34KVOMzHBKRI75BgBXigz4jMBgzPRAq6xIPmuVsphU53OggY13Uu
5GjJJE7pe2dM0z5z3LViFvUGQRHzJb/WUk64YxT3dRynz9xqoBtrsBCTHEmb5YG+NPUSEGnCrtPC
OL6qLeL60jIH+D+cBDNVPuqn0IwPpciBvtsdW6hEvvbT8JWovXKm4CBaCBqEEctBtKtTVt/MoP1j
JqdqGpIP8rhYUIhmCyZxX87UeUg3zjoe7E3ttfWbkOJt0qol1isDMSbLltYgXtlNvU41jZXqWNU+
8Pa9uFbsqvZmFGhYA+rpVo7FNqR+EClrzLH5qMnJ6PRrofYrJxA3re9fdM6adGEZq0mfw5nSKdZp
gGk9GroQ9rbxpJXdU10Vv3rfPluWhJ8Uw6YybI5nqd0/ORHWzN5294ZFHiiOrb1iuflObTlqT85O
oU7vxNS/hk54jxKM/1mAjSXlREzChgwSNtc85xHlOhm73cxr//FfklEcw4VLxb1ZU++JVULPi4fM
o5cWWSkgEa+Nxm8ryocWxj9ZkIpN0sHcmo/V5Yxmd3uEjlRlCy1qj882yP7Q17sHnTgvxfBGph4O
LCYjB/Ij8vAm4JqnN4D2KXOQFDQY56m0n6n2iyEYh5TL5WJlk8BDQZg3Z8L+07BDh053BhPzoYCE
Yan+NGkYjcAef7QVGOe5erb6ThqUrr7IAtqsZpq23p9inPCgAF6Ctv507PGljeFij0B5HVeGe8e0
dib+joCnhyG1TwiTRqGKOfE+7MsoO5cjDLjQKpfADbAJKlTF8mriVC4w7CWptgyaaJmR6aY+GE9k
1PCrUWj1xOKTVj606SFvYe0U5t7z2nPfWB8djcgzrFFr8QrEEWtY2GDSEvdIj/8YpYGGJ397bCY8
wdJdXfsg9m1KwoF2RcZ0yEp51MPwGmfuCy8kbBk23o6Me0nj528xe7Hm/5oSj9BzHkksLJ65BFjy
q1c5yGLZkWpNzYXiD5mKKzHG+jtKWh1b792luhkEOOGCBGf/auzhjJtdeEF5A+BqYKehcwyvTcjR
M4y7aZ8jS69I7L816P7BxC7YECaQ0yKViyH+kp6M7pxPPW8odkFY80fd5Ex2jZj6RCKq6zgmA4iG
bwUHQpfid4j1OxX0tjeEN9fUgNMHn6aK6Fx3Op4lnplSZAez8hDZy4qTsZNtR9FeFT3EgdZmT8Ry
gKJS/ez3TjAhOeEy7SJllea6tW5K56XsBCn+mX5uVsVVo+OPWRQ90VTcXVUUl/Yn7Esm9ayHZdFC
L7E6B+EsnjnNunxXOqb7rkrv1WR9OWVd+QXcNExYSEX41e04lgCRhntZkj/GC4Zy4eCfMIy3UbOu
bYOBIe7Lq2zrh03Mk5qatU7IpiJ5pMQDjHkT00DHUwJbiLqTBn/d7LkFKTjyZeS9IiooUuIqJozt
Bd0TZLivKq23Nr/81gE3iD+7WNOO8hm2LF+jg6MnZJyND6QGKnOE+tpUJglslvWdd7MFuqrwcOV8
J6j1u7izPl0acY2EeKEb2RRFo99TJsV7N7pYaJJnwTJJC8V5qMTSVB2qe5nfxVyvV5W5ty1ZtwPm
atHliEAgFT6PA/mLKHKu0FvPFqFQtrzOdijvY83+H/pwAAbWBriY9unGk0SMjWFQ4Vih7uQusPhO
MZdVbQoYBHDBDNHPXbnWvpLxGkXOaJtoZ8e2n4ZGt4omggTwIZSuPAF0fI6nk4VdatH3BHTsjqBE
pIXBSufZa/TElCMQWyE5QbxQAVvEptg1pCLcqL5KOb9hw+i1qOJP6XFS0pDdwsDzY4kCY/Lqmd3l
wIt7ODrgMWx9usKP7FapBtkMow3LGgM/C1fuwrTqkzYSPPXyiB48XH2k8O8K3mGz6QQJG4dftVwP
Uv0kxvJdTxUqY3fR7eIbt9c+NHPVr0a+8bg+K1N5K1A+/FxOlG6pm7TCtZlmttyFaXnJ+TqSQG41
MFx6FlVLvWv1reUohwQwypKPttnmuPK73KVKMEEHDOkZNDSb8baGF0ldDy53O+eFLny9AVHlPBR6
QRadC+S7hs0w2UW71uzwvQw6X6jJD4lgZkJXgTDbt7dwTJh7YiKZUzG5GBI1Ey2sqC5uDMUucPtg
ayZ0p4fGenSp71Brfdd71toOKq5Wi0lQ6ZP72SKttBw08ykW1Ab14ZmXHplJ0jhkS0Zz0+ZUWqV6
8p1mEYotug1uqBYBT9qLCJsA3USOhuWfFUrVv+exx09XFg+DyOiC1wCzFU2ESlfglUiU7yIfQHs6
jxYTU0JJnCEgJRBO1F0Mf0kK3oZqTl+YfluxlCYD/0gHjwLT3vm1cxWrRRStBweY2pwYtqAGTVFa
oENzlXD2B9Vybh9tXN4bq3hv0tchY+AB5//c5zEOOP2dwAqct6z/mfI9jBK6SloVwrMXf+NNiIjl
eRR6JdwgVUJaDrfpW5ka9S4pvrAXZITayUaqXL+EO8g3Ceo2SoaYps33fUGVEPWIs7MRATGM1mZn
QaujsGOBdy/Q6xIkILHlQQPpWAavrU7kvYwh9XVTdc8Ug9hv3ncbmIzu/E6iJQQvPcmUtNV8Ajn4
zHMoGSE8NwORFl/d0hjbD2wNuFfuqtnxZnDbfGtT8dYFFmgOcwTn7YKUC1vr4E7xekjbZIPak2HM
xx1VOz0Acxx2dtjHq6oNvkhJiAP8awpO0qLGpBa9mXHyPLamn1Q8FEZKota1nvAlpgVv97DCStGk
5ECSR9DYT1bYELdR1a/RvPQ1jS5Dg2mcZdZrwimN561p4/KqdsKuX8OQJBWdCWc4uTsroW0usocX
siIabqhlmHTHuuH9KV2OT0mC48fuoFy04U0OjC0o3YyXcQxwNWAREMjSF/r4Rb8EzbJ0h/eVlq6o
iGC5A/kZ1iRcitxzdmoDea/vx3tkZFhO4/6pN7z0zD4LDGyXky+LXqTSDvvJ0nZmiVPHIUPO5Gzv
4YZqgE/5Y3QYsq2jkIqxGS9kl/623sX0xs+R672Ysntbk6trHPpIw6x4UXWajh28+X7VkoZlEMZ2
nrSoPOU9QdPyvXK22rn1I2qIJTFm1UvPPEOAzJcyH1i7Gs8wzXniTiEI96QEgKpwq7ZUN7RyNfXN
LqxTAm0txGiy6zEQCiRrpp1u8j469S1Jx3QhawO4q4jTdVySzJCCpRmAcrxR3UtXRZfeZvvoZvPl
IJjZe3K3YjIOFmidSTRgajXmX7yP89+h1f2P6lmrst9YZnWb3PElIAatevrbOP9jJqPEmePRRWkY
k8/eMvTdKtSgOQwU7CmrwKTaRgXPuPRUqkCt8af1+Dq9kkIdpIEFVSrk+8LQXlKIeTBG4lYi1I4h
MAkQYypuL642hLP07Cl56bt2h2VhtC0WazwFDeuMIY0KQ4BJoMW8r87VblVtUKDJF0qelnldqdHH
QjZHqSRN7cw2usnaZgXFlxnlicBnuwfwESZntz5Kx2Bizlt4nTjK+oiqT9wSpju0i5mUkdKaqTOx
Lbxo2icdGUxCcFiLRPhBtfdy8ih2E0Wh4STwCLNhbDMDE0flYD7aNnkbvZz0HmUFkQxxjUX8KhpN
sHbyG8JEcK3qeZQ91QKCrUAa3aXtXAcW7HAOdiBLtl4WfA/63RmbU1rnH3mP/RP+Is9cBM4UmXaR
uPvRKcoNQxrVnSlP6ATKlQDwUsE4Dqz0lW6rZd3Gc6MxET/bGamIl8kPggQPl+IlQNzBKcVph/Kh
pCEPYdXvHEYDX+2zW9GlH6mpUHVub/Sp5raLwHU1mdgEQAYGV/sZo8FeRn1SLKdCrlSv+Eod3W+1
o0v/q9+YlNG7Xf1m0+FKVbK4K6oiaJcnpT4lTCipci/l9LBpOGVt945pGNCEGmzLVO13bmdvClrt
RFrBxSRDtcIbIVwFFlkrL1WS9/s+ab+FiKEsMyZHXAEeJfSNiwPCM/ky+oKgmIajrSa74ee9yqGG
Z1TFlpeNKs+6IcIWY0toR31AzU5wr3iQg1dJo13oBpArgi/44IQHphAA7SwFO+E6ubOkFGtejpSU
Abmyk/qNXfiTqblUsOnaVTHMd/ocKk4xG6mGpHoTCA+BIBnRxphbEocFF4r90h6CF0OS0rEGxnFn
qC5CoRmi77AkZNFBEaC6DNAnvqLDaKYxx1Hx3xnGs2JwZNLLDLL+gQM7sc0x+Q2m6DkpulWcYprU
1cLBzbbFNpHMNKCbw1kR5Nuu5f5UgvasjNGR0/FiCo+R8hpgYunUBnSOdxTtmHDjHpHCnryeGrCg
Qeq2VHmPOo0i6/gI1RuGsFedzTlHh/l4FbcD+0qXJV8mZroBSk/j8DRBKV+5pHWyBLKrI7ZOFVxh
Ko8bSDqYneNxPTSHKCpt5HBuaWb+H8J7dDwwZ8DOx6qkQo51Deb/u8wZHXuPRqWyNB5pvzdT/OJN
D02kbp5Raqy1lvE59gEb8h4haxEjSUFgHr/CNN+P5qm1NJ58dXZJhfmWeDR6jX1trhI+TMovv6Mm
NvZYmJbhkDzbU0ouN7JGilzUdWlxlh7HUvetXKxVEhqrQi0R4VOaHaf8RSaGujFN4uKCQ7w3WhGF
jwJba+mtOoo4N27GftYNC6Ymx7ow6NtYdYkCJUa7TDsb7kWDc2DMf4durMC8jUeiIL9RRgdjVw1P
1J3inq+931z7CtgAeob6UdrTl1YmJP1kesdGsA0x960cWsbWBUDktJ0bM+jlKmkg8iP8XU5hfeUV
BelKPD5GtZjNzDS5qRcpFJ+iuzPROIEbwCMVG+CNSJuSckn7K8aDCLvOJr2R04ZU9Dp0N4K34MsT
J7y1vclqAqyWqyYbjWdDTBNEwjK1cl4iK8a+UYERKVxzEwT4QSyXs6+wnGueMukLdu+urK9mOGwL
WkXGegxWcpyYDGm4XnJI+xU6cbyJM0oKZWxJ2fm0CtPwqlq2t7NhECm1t5ep9s2q8q5laKZh1r/F
dCpaBdb/LtVebN70xEMAoYi0+03jZIM/5NGr7XM91+KMKJtrVLw3hKecBpip2zkCK8esKnjCo9FY
d855Ydxb0sfoJqyYhmqgmotLkfM7v1KWv8UmHUMI0nMdarB2WkZgtTbY5UAroxJTAaTJmNXy/BXD
SPZnZHGTxtGmUTp4nxDiHZpDltjamHxrgbFPk090puubxkARFHrxYQ52vBpMjiyN1xu8cpANU3vg
3Yqn03JLRuy82Np0brQl3AzJzbrI9HYX87F6BOUwDDARDyTVcDS1t8rh7T8kh1QmR5flwT619CvN
qoLhGNqghYgDga042ANQstgIL12A2KnqqGcI6VjpeJFPII12ePPPXYisklSAQgTHTZeTGEYpY57H
g4OVBme7Vd5FiUo0FkW8ybTp1uPrkEOrXmt++RWONFqEnPCtClR3laBCrnaGEJcCXXynFcE2hP6E
T28oOBORRqDmkA/TNvKDNvAwDXLPBupiZDvENzgXEAvQd+ON13AzpEr/btsiPduRTbm64z6BdJuW
ZRWSXzJHZuoBmLiklE5peCeIKpqJWZwEWhX1mIZz8k4lDxlLcXhsh2W9CbUu2BJeWcz3adhl7UGJ
zoJm6PmbcZc93LNaGZOdkkQXnejpPuYGIi6lHGmi3CWEBHGVmQmyYq4Tf39tJIcD6KUnzHGnws2Q
XjxeLJqnnFstupcjrJbGqg+RyG4KxFKFt5ZGCMBvwukX74m6rue+4qykHa4RKbxSL3M3NWSSShn7
HUkLALQRjaeDTma/nV8PmrjSzaZtRq9n/C3e8JNUanLHnFf5XQuaPKebmfcnFewdMYCEf3Na8YIY
++qAVOFgD2u+ePYuAy/yVnqG0tzX5S3WilsH+EvtpjceRzkBEvXliZYj0n+pBfBLY5iKIsGaR3Vz
aETc1hP9asti4u2oml+dqdK8W5u/OGPHLZGuwzRXOg1KzX6mBf2fOgN1hLI90H353EUJZzzXJVkn
2LJS3RnvWGDtNRHdNNTxFemOJUNUZbIfKpSR4RvD7RixGg5VfVWGGDpwL5Pw4jrP82HbFBhMw45R
U1G6jzbCNKuG79WIhFOqPMFN2KmNDVArMJxNSz2xXXrhQdDT2pfkuzwjBKZqGmIZ2valLoInoFSU
bKce3ciOdhj0q5dD7hgMDTD7gJuRnkY/pcNuD3Kk1HHRz/0NrVT1dTV5P0acTMu2VZJNojvNOkC3
VYjFrmtJzqmIt5AdKNwerXkIAWDSxx5HCWxXljueeqNlaIMfmBMA5PAN9WigQK3lIW14496IWatz
alzpBcKnp0G2cCVzKMxPB5fMOpsr8eyGMLGu0QmWQ7GzqNUM2upCRj11RsdvDJ70lix2hFnERk0s
xY/NpPEnk/OhNEmlqQ6Laq0d4D2E7jpQK4NjU5bRF0wI+AzP8dcK+ZYKhzJJZXDMVZznR67/uaSi
/VG1GqRZEptrZgO/IoG0gORBGlUPOQNILWA5pVMWyadxTCHDWrFHwIXd/VKnPXoKs27poTi3cIAI
w/J9Y4kNOOk2L6ONSNbG6kUtKG6VCXFKDEhaME+PHmfwcrbqVJk/2OWPnIyvges7SCtWJMGH0M1H
2Ti3MVkFWo8hRvBSR3jGPznZ+0mz3iqK4eDuXBSHw6SrjW9YMl+anEA8uVTbNwqsbuNUPkdRrfku
Es8yIz4WfRX1czVBdDq76ufkEpU/p+nZJG9Slegw7runP5PCgLl1CfW7ne6NcJN2T704pSilzqHF
NGzfcIam26nb97PT85ZxYi2Ihj0b2o3shsNqAD5Wr2/4s9wF3Rx7tm6u+zyKEUfAa1Q8ND7mkk1F
xlsHY3FJoR+bEk6yuV8O7L4qlFICr7fCPk7tyiiuObUfbBcQRN5deDc6ntj0Re3tYxA0xGch2waP
Kdj1kQYpEqUhOOXxrUEE7Z/H/JRVf4j6k038yk0NoMeb0d9z89kdn1rzEUy/gfliOW9xfS/SaOtN
f+yeZZ59UxwApoe2W6bDevKe7JmKhAcwlpvIpYV2X1HxSB5FHLz6rTZvKrEOu5JM5B4wodUIQDEh
WSo5i71GfbX2jJ8yfSQucbP0SaL3lBfVpkAa1+SLo/3kiEfwhOjDOI3NbysfhXqdTFqRfxPzBVom
DxCSF9pJ5n+i8FMGOJAZIJSxWqYz5on102jzv1zS4bslPtXgruufARJQYD507UZb3lpHrKSzj1+6
A+6WstXSUp0D7zLmIRWLaZu6XGaWuxxyZHgaD0a2BB7OXA64CpGJqh95AfzRcF3SiCmosXFS7jLG
8cH+zpVHgUmt2FFaBCwIDtmBcvSk25jyVsmn0bsEBRf4kdxQzOVmPuXh2gXBtE/7NR9mZ7zK/giw
a5HmGEeinUuaNt4O8dbAK2dC54Cts3ec8wQvHIUIIaBb4nP2pnobV9U27Eq/BPgCBHTZ939aTqIa
xtsmgcQJ1iSYIWnKH4unu4r473lUHfCCNpGvOftBkrYx5kVrnTyihoA0kWdr0JxmoJqebIkDEmFE
BbE/cEswkXJJV+9D5y1incYJRqnIgcEDdnAW2z04OgMbZ5bfs3ltiXM14yZwsX5WU4iGvEmmS4Tt
CPF/Xp6tJ+1N6m8Rw8ZZTc9ZesnqPyDRNoPzVBXEjFeU00omNNLASXtOkkMXn6px12t3EuzC4iaN
lwmpjQ4SBYmH4ikartZw53sG3TA2z1uL+FCiv6k1LAFUCYqIF7p+w+BXkfKrA/7CPkjP+TWE79eb
PNfEJ7eIlsBde9bKP27yPKi/IvvV9G/699ih/KlHVDbEhozKYTaTkgYK4zr2H0OFVxOcEtyARYwI
K3gXa/GDF6fm7avx08W1GLHNSUlYZdgrbPvP2F9cBHVckWXk8+DTx9+BWVrNIt/kvKLfeL8tevUr
Z4cNmwf80eSTx17GRkRw0eP8A7MnQQ3UHo4v3Husf9A+u+JjZE/s81GoBJmcPYkBOD0vRkvBhRLR
zckl3//gJ1nFw7cL2CcZoDKWVFKO1jrELsVVXvIlzfdlwzNH8v8rylkjjX1p8KQSnMLgxebtO8iO
Tv1wql8LihEcrYbw7ks5nkvtnuSncACw+VHzWUQo1IP3WvbYQ9Ht2oB/sB9jKw4LlXTylcsdsY46
pE/lvaHVGBs8U9a0KB8OOycnmSVQdaGrzlbnvJ57NL7lPI8ErGTOtXZHr3jHVfzRyw928Cu0rQUj
gXkbHSiXc8NKRA5SH0gHf7mCVUG9URWb7x+OeGUcGqwU0fTqEm0gBoMrf5myiWTYWjg4Vg3xEctf
WkIWGS2tevWJ51uiAhMy//vZQ50gyyAKhQZvExGUB9Mrk9VcTRw0UD74WXMe7mPSs9tkzIVOqUUu
mRo+34CYQPxT4QdhvUyjX3fqkOiFgQpZQmctWG7waoaqsbUaY1VwN5lMSYpNjmPgcEtpKuMFFz5Z
IpZBbQskjlNjNAoGPqoJMqYlPr6qWRbMQna+HSNMCqOkS5ZyZMIjCl1BLVTVNBE7svlL6XS+TcvW
TPFplp4FilF9jPq4d3twjIxOBft+k1R1pxj4Ccu1NF7TQkJJ4z5HbWBZRGq6Xtq8VQOquKIAKR5m
TSPwsjrCT4t3fCUPs8tXFAcsC/B0SrVK+AfWnHkUwMVI/uVVSCzegtgcIStMuQar7RTkF32nxntI
Wy/gD4Il46JAhMjSF9x27US68U/qgjyEVT/jjWkvLJ3nnrnLDuBh8sPptFzpw9M4U6nYAYr2G9Cf
A+o1OffWH4P7uOi+RzYInNRA1SbUMJm0SIBkmt5HkyD9hDV9p8C6Qs0jgv4dpqRKSP97E51k3rth
WouCQ0/HixYO6aKkTHkgV9g3nwQSbJzlKkKrqLWVF2JzwnROCI0k1RwDyOBUNvw9th+X3lIS9y2h
YfTg5g0Umg4VsMYzbjunhk9k8G7zvwd6HSFUgztl/ngp3F15dEbI1sHvgzTLYFz8zRrAXqkf5wBS
/ZwyvSaMUt533b67UNBck9+a1bjeUZ3t4g9KubRohfK4pCzWgZTIlqW5GCHqqJ8qzbriKQJXREyA
SyL4FdiboLOuAmTklrcD8hxjaOobXOAxp5hsqjaSRlp20ezjsfaDAIJ6yPPKXBdBewVQsAzj6TrX
j7MiQdTJ5gKClRkY8zj7hKHquQ+HU0rPjSveiDHxri7pIY0QiV+seK82IBd5pzbYIrKOCEqFkSRD
jAxNn8AVBKtyU0z9sbWtS+sl/CbCfSRFyjtovuf0tXSsjSwRwHTcb5YN15cbWGv3BQYINSSBQ9wn
BWBhFvjEuvioOPlT0UanulT3qgi2Qcd2VXtr9M8JsoJEddPNcuMN8SHQVLDjBcxlrqJxIIyAQwq5
xg6HpRJV+1Kn57S8hTT/qiohOQoEKSIdBNR5AlWdSdEyCm2YMejo5tEV3tUF8JbX/XffjgcFDEbP
G7uFljvhp1Olu5TimZP6yY37s4vHq3BBxrGfDAfQx116S7vyqEfKUxHGlypYmXrHcrhTd2YT3Khw
2ZDdPkm9Oa30Ujv26HTCTNayGaFRU+HB+s+aAGEHmKzAtpnUWpj5+KQl7noYZkkN8AGvGSrNCK4V
jzLob1LNmNpzCUlVg5nbvlW6w7ZUHIkCPYVVeHAgIxim3LgReq9rvJJnfgcZc6ob8xlf5Anaz6ag
2SsTnxYVaE5zqspdQ8s7pM2DlhQHPUJ4ZzDNVAExSUwvuuldAFv/DilbEQ4BR1PRLgpr0Uxrttle
1tWfWkl+qSU75T20Z9u3y/pW2c4P1Q4HEfaoYMkxDMYdQBTJQqz6yDxUZB4fGTIgLjUby+L8bO/d
94r2YV370JB8BfZKzeB73lVpsS2qT5U9etqZVMycBpJkRfdTJ4egOQQErr01xdmTh2AJEj3DNUF7
yq6JNvH0HLdsRzaZvCX6nc5BrXmqUxjEX/HcNFOUi7x56qy3mttFgEyKQqQD6zAVGc0oG0id5kKw
LvgTmqcmfskn3mEshTOgDD2CGvH7BegF9qgPnrXLWj/b7lHbL7SNpr+jz/jCgCBF30z+Uy4wtLFw
F0G/1OGzPZhWhova7XP1nBhXdqtLO9oIcYbjgz1qOcsS0W85XMuetxRuaUB5j6T5w13Ng/hoLDyf
1i/9mPDS1sh9TMbJiy/2CmWKtPeJWwlGWr0wexblGErxfK5yMCQF2b6OUcHFt2TgxTDCR6NvTeee
8QAWpG5a46HXew2BNKXVctO3G6xx/Cc2YPPOlLI/JRF5dc1xpPg10leKXaRCbGaL7WBKdlH1wrty
kZN1tc9udawXhAfrZbmsIf3v+wWoJevI08X1NjzTgHKva5x12leGdIIZtqOqhToGgrCrZFX4Q0/U
FqeaH1M6/8nLy1eik0TAoxUuK48G1k6tey6p2GVjreP5iEe4vc4yWSLXOCu41sq3juZNbUZT8i74
NLqr8OjZc/6kPC7i6ywZtFwVqrsdhkc/Hexg52nnaIVL0b4w8bv2vR6AnbwPOqnll2riHHgXynts
v3A+qilvUbej9ygZ53PtWJNmXrgcZ7Zs9iHf3vjJ15F1EelRx5Ka7Ic1dYb2wS1O0ryVJUw7c1o3
4xkEoa86PgeRcThX5aZTD333wh9Ljd1onXP34qq+1awheUIUU33MoNwIzOlin6woL6PqbcOFk+/i
6GlgS1lmSKtfYvpRrOeKgOfyMWLC+gES2Gi3KP5lWO89aCjXlLIS6watncSM+d2P68J7MIcvqurd
1k62vVGGOw9j1b06vsJ1/136IBudU7IjRp+fneoIOpDnJvV+z/wz6fvYhMUPnDKa895thPFhLX0W
xbHLFhilmVd2W3715tsof2pl48DyME/WsFeSw1St82W45DKnzbBtD2pwzZcPGCxLo+1XsvlTQt4E
rxXvZfvVMag58hZD+ISJAY79OTGPerVNvQ8+/xXVFfV/kHQeu61j2Rp+IgLMYSpSonK0JMsTQraP
mXPm0/fHauAO+ha6XbZE7r3WH/0LIQ3zV+HGqx7hcvQRjG5CcCZnhrlMMIauaBKh5xDbaxxzHT27
leaYRJ0ysBLfxRzM52A4dKKT8O8tKv1f1rnIbXyGxZawwba0saLVbLnygBwTSZLADunqIlmm5V6z
IJTX8DgLo3hQMJIyJ+oxqj3uWrf4m4OPS4ijuc817J5e7aagEiiXF8YlxsWMl1tK6KckojBwdTLg
kjmUjeD3AvRvqh5efRiCJ37z+UnLhn5phoEDmsDkDsFl808ZSoryS652obIBG1toi19U5Swmn5l6
nuZv7NCrpyKn/3C80O1X+2eahRaGsCQ1/O1XB1Yi9ibiEbFSlpuiPgbNEbek1tOFtButa1MMcxnJ
okLUOOTrtN+Mwp+BFqMSQNvD3174F7oYNY3XyITZKucm/5n/wNdZlB9Vic4WieVQX4vsXJYbytgh
YzTXtCAtd1X1UZfnirHpEzV2Z3G8bGrhETgcuI7cHdgX+YuPHadu3F5qR3Um6ZV7B7n6RHKD3m8x
pwkxuXAU0Zm1blu3N+8EXNJm8/DrQwR6wOdlU1vDpk9i4AacbZWwFpfeJhCOfArB+P6Pn4bTk93S
e5vyXoGNj5Kbr/x546q7Ek6FIjT5zMFawayaXWitRLLSvGW4MhoG6fBM2Hw4kzLs1EzJ5PvAK43k
NX5I3WW28urcey0CNgZuhr1cJ7V3OZFyh+Y6Unfg0wq7IIrSXN807bec2mW7tfxLO+3GxVssl0gb
WE62Zr1LId7G9LMjPmnJ0YrcfFVDUDl5uozZLOP6r14W5EIXtopig9D/JSpZUuOPE7LdcS9oRzrp
yTprCcpni+zVX3YlMbh6nAZNezV9txDRwUIe7oxkJ3n7XHsoMQDXeshcckK04BlIWxHNR7fssS3t
otxF8y91p4QnNNCeMYEnQ7DNhoPFB5/TrFXviN0gZ+7Hn34yugEE9Tkrx1lQbN+R2cWfnM7xRfHW
reXMclT+gMFRXcY7W9tTfISgeUXQ3XIy1WVWc4MTk4OdwJ4/TbK3h7MfLvvipMDudsN9JMLJct86
mDhTm2ttClcfnZHzXHd/73x3hb/pkD8XVyu3NWFp9HeZ09zvkVS7XXGuK8eQtr7vHs/81b7Nhd7Q
ArPKUGEWcN9bwgAyLjpPc8PKJXDEyVEsC+vOX9PhHE6PUttYFQUaDscvc84iuADwlay9hM5/QdDA
FuP/cqTsoydttto1UEHalrhagmrohe5+EFItsECsaDoYFt+mo0K6nhija0ykmnEa2nWnAKNvBOsR
W6skOUdcOXRapqt6by4IlFyh6iAl0XcA69ityFMFNjpLxt7iIEaBxSdBWF2cANaeBgMUJKdST3s2
ybntjgoDj/HUFSYky+malVq+GuJia7B2F8HJ/9GQminR7B6kG4ADEstCXAfeMSArTN70q8UnxVxy
LCYfBhPV2l8RfyTUbM/rQrNVyFJEVCsCvLh8OQ3ind7cknzJws4Sg5z7mFAzW9wbpF0Iqlglvj0+
ctKZc/ktBd7RBIVrqYALP8zxygHfj47IS65sKvOBgnHgxMj2TXjmzURdnyo9O/tDvmrBzqNfjt61
Ja9HSvwyo0ZrvIRpl5MXsZmoA4iOBb/aGHE670g3JAjT5pGMk0PI64spdRZ82jEdEKF2moYPI9gK
ySZIns2DOWZZWUse6UVm7rNgI8AMiyu1uUFMgwIStzwyz4BeiAjqdFpOwM/pkFrHnE6YFNKjwAuj
8YJAxCuMvoK4C+RbyrwjZ+teWeMjYei1ZJeHMU5X6E26fGcOx97aTnYMCEAGLwi5HfLJGhRNd2bp
+MOvQbi2sfeJ9/Gx76r+Ck4F/x7/rz7r9DAJlYxKCJEnDqqS9iVu0fyJBN3S93WJKfHKv1vhh3hr
vXDF4SdL6BiG3xG9XUoSFnIJx4gIOW12SnNqSU7VUWHUrFjU1RCz9k8h0Up+NjKLd2hu0QJCR13T
4dSsaAFOK3xXKKvkdId8pOJvSF4pec96vi0huZYBfc+/XOW65tb9KiPdJVzSLaZnkR10b7N/ioyr
ygyUwZyo6pVXxu5916w2Uwi7Eq8N8TD8DZzmwbsebsJ0MKLn6LSOlt7mIW768uuLGUDBrEg9XdBA
WG7l9CBLNI73Jz375LjU1O38wuveS2yBP/Sv+YVqG/wHpKMmi6g2qcCCyCdVWfUAuzqS2vZkCInj
VdW+unieIUuRRI1zJm81/6CbJ8xTyrhOst1kwy97B9YE4k0h8xskDE/qobn2iOp1QTxNbrNsOhGR
CptzQGzImE4erDNWLtOgkwBzc4wom0h55qyMGiROGxIWyXQD/M6SEJH+JJrPfjyYxW3gyx66gzns
zfasRLsWMz2UE/qTdNXwZjUE1zUlJBbKNv42iwXa+xu7C3FVrLBrudxol0o4x+KxSNbzB6h6K4wW
RJAwJb2s7qJteBvlbGtQq5O0yaZu/83QqdC+4umnVWGDhxcEk623R9YeVb4XwhW5Ah4lnkonsZmg
sSPNl4OiXAf1qmv0g3yq8ofMnNZlr6b6LPuvSNhMLQdmQy/gqe6PHLjMuAoriuwEMPPEsYxnz78G
1o24zma0KW1hIzp3bPHSnmWw9rYD6kQjeIoQpg4ILkB7dpq2pul2DY3pGzBoO1dwU6QOl8Z8AI3h
icjkeUKWiffMt36C2p9PoP2LmPfWcKkyXLbGVPGQ/E2T7ER9OQnHwi4WrfBBddWS40VnJm2FTxZe
duXRhmVFT0GDk3VM8PWVF8I9VTiABJ5gpFY9QvgsWzc1p4F9XET9ziu+C/UcT0zUTyTOWb+UkqWW
AettQvO7Enl0H0O0LX/0BS0O1UY0WPB2tcaohCtBVP4BJfbiwLjX0ihIslT+L9X+5f7RoiyysFnW
cAJxlVv+PyP41dX1gO+s2yYFQP4lrC5lvL/PLOnBb2gYvGg4auLkROQ0fO8+7I5W8IsSQPxWuSFo
aLcyGBnADC4JlVp3w2nN10QL15DvoRLrBJnFSa/dgZF0Sp6qv5OF75r6IU5RglgYH0qrAEdB4JDv
5eqmiJ9cUZnOODqsyW5P9GcEOSwI1/mWQTNQpxQzuSbkwb0jZoOQPSBmLp/hKIj7vvyevXcRyOAA
qVOoV3VQNmryr7TOcf9TpVfdZEw4kIEb6i7gMkf5myiiiDR1u2fxcTobphcjUvKeCHdQ+CXjrVc7
ySK08TNxaMhzwvQBg9cyR7kW3IiIkOd80LPHCCeDzpJIYougqHi7YCTuhYFlYaVHaN52oFVNe0iL
p26hU0fPq4uIAmxwNMJsYvk1OYhJlBja9BIu0XZaH17yHZf3tvkymxVZtZG/U5S/PvtDq9RBLjLH
asrvvLClyZawRSfz3KQ+9OlW9Y7VeIvrb638rNtHL935QsjznmI3qPaSsg21WVMS2Cz3cAeqeA7R
JpSPrMW0NN7D5sIK5OfAJr1IhMwjLTZTse+NrSe/lUWIqQfV6L5yGNKUn3bJcxzdSdLgtuDMUOgf
IWiG+F5IY7sn762v/8ndHq8nhP9fT1u2uGt1plNyXKwKoVb/G1bmUmmpg+1/2a7oseUTWfwK+oMM
Ioz2jwEUxF/rrmVt6LhUUZ3k/g2jqe2zntgBTeMdPIozgP2op443lvsEWix+DyCx86/B1yEFFJWB
1hHekr98mleliybty5EzizEfO+6iAzOWSMLHIePNopvkTC+vRI6o8q2bJGg4FcKs71jnfXhOAwhV
TE9efo3R8MzLmiJzshJkkzeqmy7+pJ4kLQIzecWObfcweTpy4mW8/mF6qD2yuwBtkexZCpDBcS1f
Rv3Ems+Q7Ix0a8xPUgkbWIYfqXqwSOA4GICLjMEILihM5bzIImCtkrgmO/d28fDLe5kNHwIAHfu1
ZpxHxRH+aNWIX2noko1Xa5ukTrHlO1pLDMixMZ3pLzXXMBGVcuBNkORtRXSid+IM4FQYMWhIbKxs
X4XGM1v+yP3OMG9tcCWFqtfXFYVYXImG+lkBtRLUPa9yAl0jmfZpwmT1+ckbdvywzl/Rnziyy5WM
oP5fCy4dduZSt5CVGQcAm5KitN3I0l8cWyBJaVP4FwTPyGQlwNNXUZ+JluQaNWy/PFgXwSAMzxVG
sH0or2VV7f/74Ri+hoeffkREVqY/ZX+ch2TND9FU9+gySQzP71rvxlDAQXa1uGC0KLTnKR+WvGVY
N9x+XNOktqw4ZBagHgZ1drylgcc5y8ckbNWUjsNjOOehrpvqi2YycjxVeVl2bm3d35OdlidOlGBJ
yaZ5YYt0iLHr488JUi7jrDSS735N2AMsZq4v0SUr8Sb+0JPV/JlDWITmFTOLHYikJmDWHNeZf9O7
fw2/K/cGCRJsCYvfQOcSLfC+PwlwICKMj6a/kx/bQsuMC/2LPFGzQTLzKYvfjOydusjbNXdoEW+g
S/Fsb+anWaBWcds9hC9Ocy1ZN9JJqRkyFRf1NEey2+ToAPczrGnIiBdXZr2ZklsgvZgVJEJ7wt1I
rHN7RrcEdXvvbFbF6rulRUABKIErmQkM1IuDsGyUy/wvFuEPounFNyPkN8PawxfTyTMol0E8oTHn
EwFymU9Zujz56gjBNBD0NM0X1+Bg7FJr40+UREb2O8GKtZn7gBlVHfoHcU+NdsjFkopXVT3Rogug
nBsoS4czZsNQOI0jeJw7pvvCRU7lObl5mSGkkp4RlkjlUFiHXHpJ2cs75CAH1SUJjJWEMrKevmjn
xaTwYcZPgcLqhhT5Q9XtRJwcTMg9Gh9i1lPNn18VShGj4ndUaYDNHwpQSVJ/l1g5LdBaq9rrC9og
uLG+uKVQKj752nV/N+94ybFfh6uxfM6bM6nlA7MBgWc2WrI5nGSDroxjdVtx6aXDVx2tU6AE8pai
7O0RI1hgzGnZg41tuxh549bdcOG65ofNN2e10pedcWfZwf+rLtqOzSf3F754mo9HrVkH+aUgzyT2
V4Z1J48cvU8jObG81rFZd5TDrAokkvG/MU5pRd7PqIsWbNuZDPAOafgipRrSTGTWEd4V/zguX2b6
hTgZOnKXl6c0+NZRWA3RIQOgMfyPGoW7avyQmJgLJ6qIoZppvPWPYn0Q5WvovAcoS/x1dl0+a2/X
2gaFcaeO9nruBH3apGBDU0vNBAe68s/TPkPvqbd3S9+U8rpJvhuf6Wg7FN9T+yUIiH+5yIP/sOyB
YU380rxbgOF8Rgdi6Tmv8op688tt5d+Amukj3rEfkk6OTPWNBGxhxjUDJXMF2V4lt21KvdQw3MDl
KRSgLIHQVs+fK+ih53luiGKimlvKNvhQ7ZSTOqlyGl74+pl0qcFbGPSvyPLfzCm0A+OgdRfHJ7k0
5FTvK8Q2HHPldx80i7C409h9boqtHKC2ST4EXldEuwTfL1vBbSrUmf9ic2Z06f3KeG9IlSDB1Y58
Hk9+vOAfeg1caSUnK710QozOjw4NfrnCHMXKMT9vo/olF7e0PubZr+XldsvmlsY3UXxp+Pk87cKD
NiD6kX1+4ezaxOf4Fk0XY+AKB+dcD2OOe8cJ5p0HCQMaNx80n399IcOGAJMgW+fcG35QM0OrAm8i
XCwiV5Xu7QwUiWimuyfKLsaCkxFcQxEn4QYPxDLJLoHznXgYRASIWSwAHPG0Y4lHA8XTMCTkd1IP
nFu2plI0Q3k3/VfUowdngCG2XN3aJezblc443mMoJJhjPEgKZw1/17Dz89f8JubikWgwPr5gUQOZ
xuOz4tir/aPqbeaVe14SuCZ4ELnzAXJqrpNwjdmI0PmXVW4mYRV5lj3/ATKoqA7d3M+i8PEeWetu
vCFVJpf6NI0cGkh8N+wFaeqSAi8Zy8KkHJORAG1C0Z4IAVrk8rcS/wDbG9RpZ4dUWwcYHUW5c+a7
oZMnQLjNKF0H8AZzmblsh5lELNte/KqXrS3XV6S7S4uhtsCRk/KiM6EZ+lofN4V+p+5o0fHxx+lF
aR4KXUlz5PvRlP/mT8JQPpT+nvmfdKTr9SLpuaIFSuaOnFSkqsL7yM+Y9lFp9fgbQmxel9HLFwIR
q5LB4uH/+gr5aQQLJJ9Ttudzi2COWhkGYNEjsNwb/WeprsghZbLQKb+li6k/mtUR3yMqPpoYSFxX
4OPG+Fhh8m1Wg7Adt6OAmqGoiPTEuYBRSA0vfL0SGr6a9QEufkJ8mYmfhMJ51Q2SwdFRLnfrjtSC
g3kgcrNu943xm4afw0dZnjHim+NaW2BQ5H8950VeyAq+Exc6/5SOGYo9hUnJkpnIRGxZX2lzG8YP
jxEuGtAcMLxm7M5uue452OfvHXHhjO3lhoja89swsGY2F0N7iOZODf9y+zvrWXxH4IUBl/KhFDfa
7Nc7BCzylZnZhLMS6TIP5idPd81dN+Y8P49qegvKq9X/UOV7HRG530qBK2QB+qc95emqd4+Zz/Fo
+6r/FB3mDUnKMr+FRCkPTlNSXQl++Flyg1YqIgHz0FhI6zmq1JnMu7dm5XA3U3ldhquWAd7bedEF
xd3M+RjxSvO2hGW76N1EIlXUjyG9l+GfAjWM9t/iCZHgbyZYkLjiNWf5rgKZiA7tisTMrqR9i21b
uowJQ+kyWZEgmXzkhFYYyrQk/tcWp4rR6isrXvPhqjdviQumv8h0qREHiamPYoJaZm5E55xdTQ0k
WiRsHd0sceUhEuhY4FggQNjwfpsVd0T8Z2BhnRrLMX22ZH1tDqdA/i2NhdxC+xysDuLgPQVMUxxd
I22m9AssfO8lkZ+gFWRVBsQYA1gqI07vu+9dGBkmEx4DxxR23GYjwUwTbyUUf3T9Wj3xgdypG4Bl
8MTbsCJ2nrqe2fHSYRJNeTlaklqoC2p2c/V7bB44E0V87XM7hmn8yMh7cp2jqzjWRg3w5g7xRoCS
VGgCYu1Y5TCfVCHiYzSUZwsTEc56FVB3RBf8H6QYDYeODGwqKohNpiv5GB5sVqc5FLskpH1kBAZt
Jemisnaq3pdQflcT1+S+d2jkaffELjrc3+GKC0X7b5cB/9IIj8miY9ydZ4G21zS2WGxK/dFJE7ht
YKvDM/GeY8cO/2cJn0LymZE3Si2pth7EVTy5jMxrjK814qVxo7lkpiI/R4yBfYNX4Pnm0NX+oQKE
M08WKmavdrZRjbi/Oq4KJElq9VRFctTktzZ+znshzkSrOs17Z1l9139zn6AGpDWhFaryk1KxQ/Kw
7IT8KpW7pPqneUewqJxUoOykzlf3fNeaPZdb7ZTGFfpNKq8kbkK2rELgB4Aqw0zAJH+IM7Ylv1tJ
dO6Roo5RDzsfoqVGQfLX/Xji27R2gSJhcvvOdGISN+wwIWctDmBnlv+A+hEzK1v3AUVawG0wJxrI
W0JOKMl05GcarlTlVLQHz+cnIk318meIhz6jO2FmxjWRWyxgApSAIGlup1tB1beKvDMrIHUXUZyK
XhanO0iikt708K70rHb6DwwVsRH/7uhRjU+re4fab18i+9N+W2Ys0mDs0eP+grnXbIEd2SUrHcu/
4KoJdOsShJLhitigDgm7Ji4Oj6YtnQKMzYDT8bq54fSGnakx9iOZpgz8WPXQn7XTUQ+ufKfmBCXH
aBRRFVQ3h2RUFuUr48QaIp+PrluV4z8dRUwCylq254qtnwRURzIhYpM3heteegbM7BjyAtIoGqRQ
/YB+jU71ajrPXFj00Qh/Svme/E3EhUg5D8c9CE3MuDEmywiUNZK4peOAcF0ktSWvqjbYvgRIuqvF
Y/7BHBQjKhFvdQexUhA4+pICGGT2h4wEj/miiuhfM1/k2bUFxoGMcr5uXEac1EnJBJK0qJ+WJNcE
/hpcnSyuQFozT83fRqGQakrdQ+GzfrA7zVpYCg8rCOeo2fOD3NBzM9Ppk6+Eg2Th4U1TiPGyR21d
fwystOoKgNvSdg3Dd3iemy8n7WAx8JV4xfV+S8w0w5ltlDvAFZ3fBVeMjf6UwU6ds0zYMLzxKOXn
+XlPyOlIy4+SLz/vybnhJSg8niWXL9+/zffyrDeBu5LHzfzlt96zJgUtzNlkgx6EghAEkB1rJ4us
7AFfowGow7TDVa1bL3HaK8W1FD5y4mbarZe9OBQUxZXDxwS3UTN5RbkjWkCY5Njm2GmbghGXPsq0
fZGNwLKHABQwc3a94KBVijN2PEdLdvPUFbSE3fM7G9zQiDNIsWc8m4CFq9maxB+eE3TTQ9Kju8Tt
p1HQqdKzLIYW8LiwLtTJzeLaVesUQnYm9RC0wgFlZPkoGOvJUm/kRcVVMG9ZemvZ2R5jEsBYIeg7
DwzVYmaiK0F0OOCBv2FB4MygIQUJZfRVXhmu7O8K7UOM0D28y8r1GHYaEFD8WFRdoCSMyfYOSIeb
HxsQRcHYfJlz/D6dwtKlnA5ENqkaM0WXOLMoNZH5jlBBl2ZrJy6wXRe5SMNUgmtKSOMN/woc0VVK
8Px2AtO1RG4//YfVAbXSXFrTmbcm/vO5FqAONIKPz40K5opGFS9TYHyVWPQVDCnW+D3Lovp2yenM
/rzKhS3tuDbPZEGHQ7oOx9tg3UZkiUEHlcY+cI45ArCrIsz7m2yLE2E3So+qqghh/8lfSnnXCqQh
IGn6wJCPPFCbkg2tOU4GLCaaZELEvOVR5gznKoAd8nYdmFkHQpwZBsKUFqzsnHhfGrBjr4Hfg5oa
24QSn3ZL55uFsTj7R0I+9qm15N3mw3T+RZ23WFcQOvScShMsnQVkiDIKdVUKx81Zyput5qQavWUQ
eSE/fWOCpkLHlu2M9CantillHOOHKp1oYSCNgTnG/GvIRhCCMxcO7XFrX/mSqBqyqq/aWylz1NWt
RuFBKeVC7G/h7CeA7jfRSIBs0eXCXA4AVoXVorHlVZG4DOnLUTsEMPuV/OQlXpfWsdU/K8QZY8I4
56Me5xUZTX7JaOSNo66bR75v/gSdGf47yN4QELW6ZnoQPCglDpdE3NTDruaXkGyy+cN3OUN2xk7x
Wboqu2eV6JkXgJ9U/VL2P7zJYuJgq5aJ2vyPWru3xkXzMlckmqXAWFepDKMTRSRU8OImJMQHYxdc
nZHCOxxqgzgX1CpodAkKcIJl1y3RaFUOQGfj9tazopRCqGlN4rar14bGJxl/MUSG03oKzrl28FPI
KJ4OhYnGmlrHKOofH0E2xUeLOCqIKPylGnUVZhvvrc1ayl0DtszHGSHzQ/YiGpQc+i8BfbHh8xd6
zhp7gt0K6aaY8/Pxoyg5zLbCDQND0C9Zg9J8AUiJNPGTM5CWjwdRLDKA+ZlsusmhtYFEJF5yKP3J
yWbMbReP7PesyJJIxy3T4cBoKLQHs300/KmTSATqIpEkVmhrqY3CUgIArCkWtniLo2KfTWhNfuRg
iZ5cqI4RjhCBmzMZrhpmhyKvFj//qvoMMcvPeiU4QLr8MVqHGGdafAsQXpmoN/R2O5/WcrTiOlrQ
DytgKsGhbv0pRA0Rdcmw7o/ZyvJ+c/E+o0NSNTJZVSsrl6mu4SbgtxMDW+JSiLAo5XujAwS89JkI
rbkaZZBowiH/ZcYr7Zb1yneV7DwfBQHlG+a6spHaWKtu3MqEWAQXOXTE4DhDbHgsZn0Mysi1RNmn
Yy7D1AV3DPhHo9ONu9L4rIGAaUWx/GQ753qb2cPKUCTw5SNp8q4BSuTZ9ZEdZPOi55s8ucpVZrfS
NTYMiGv0J4jme6XYEehpswgFJ9Wt0Jyv5WbPn8SmsmzlQ8oRWDNPysmfkrw9YjV+S660+XtgCLcx
s43FpyTxYaYErzgSI3p+ms+NJr9Z5X7+YIvYNV48b/MVkLSXVLw08rGoescwp01Q5BtjEmkfs4gO
qXj38hU96MD7U2wsvYwQAPK/GwdF4Cw6VX/H5bCK0IDiIJ3+VajIDG1T+5++8lEheI6bFjnyS1S+
EJ3999GBK6F4tUQyS8cNe5uSv0vMKSRYCCDTIZWuEdjSYDzH5hJiMsrTD0O3M5dXr7i33T8BgdCo
MC41q7x49Mt2GQO+4SUhOwu69FQU4mLQryq4RmGd+rlC7Rn5f1nLuY+OhDM6HR4ZL3tCFuZQYRKd
kLqTgJ4tS/Oe11spugTdn4IrPvcbMiVI7pEap6E6Br+IjZZJCV0QWvpcdNIXB5YqxPnNvqSzPZnw
dGSwZbmbtfvukvPez/ejYJKi50DXAInXS8I/qDX8K2l/Ftckmpksc60dRPcy+9WDDz/5HHEqTOBH
Xf8R0dsZjBfGB+ufJH6J47FCp1DcyQdCLbg2CXf9U303/GzNyy+WHuXmGxeSejB7HOvxmscXgilV
Cmta2NAQfXlX04qtgyksfjWmO+obx+zBBSAJW+A+DosVZBy23J3plASN8RKzbsZUn9HGI35Z5smL
bkl9UiDesS1jdmE7ExFi3TwPZ7zs0hglVxt64Jao5BGqxurG4E9vscFaw6cm40iAApsfr9HUtirZ
ZjrVXR0mj/823oaZNJulkBqaCVLsRxExNXlWJzC43vuoYKGLlyocZszKoswN+UWUn3GxLYrp5NVL
pJizXEig1zkgE4bU0Mt8ghnelzhXVeCZnO0eiDRYMwyGKx1PesURmES/1XCZB+IhBUCsOqCHGBfw
Cy7W+lfY90knG2dZMDFNKBmOFtIHfefDr5XqbzmdjeyRYX4sCXuueek7TsCMqQeLNwApM7ltEqJK
itZBxs1korvgaxFYV3E6eq6cAiXtUE5W8tbAHQWz0P6a9QvS38L4vmDKA/6vi85+m5w5B4KqFk25
H7/BbA2V4bd6VlgTVGUxIlfTA/jBMnVGyLR5idTrv4C/eKrhgATL9qcNGVRY4NDGcLm2wxlbaHJV
WhwdqDvRBpJ2y8BJHoMBIay9Kujb+RDsSsxliLFJyyeSKtpY8oPe4pVcnqlsIP2Gh6H8KYsfOV0H
ys3kNymAb/E3etWhUw5YA7ndeFeQgiL8kYsNi2CUrpv6Z8JG2UHekgWo/Fi4kfXqq8+vfrjWaIBx
aDdS2YIWGaLdFZ05A8Ii+g//f5oNoCJDTuU6Zr1wCxUXD6gtW4Yh6aM0T6F6pk1uABpZidVbIuAl
qf8jUrV8qzuC3cIULFWnIImoAqfmxy7JIQM/iFFvkZiHWWdBqBnSG4Yc3MngqgMzyUZDVpXmWxFL
cHyo63Msbft+TxgweUl3knFonLsMHKtlYRssLCYDuoWLkFE+l5C7thjCINEl8O79RPd4f8fGv0hg
84MGLy40xCpEnK/aBuUTq5R/7z9rGawC/zUvQmxBUbZWXG2pUlwU7WthRZVcbLJNE1eyCgDwgIwg
RMUW5pFjC7YsN5d58HrIwM/sJ2x7Tfgoi2eafIIbZqSSs+xKSy4+Hb8vqIxU8aeUcE06swtJex2E
6Kxf7hkukurnruP7zJZgpz172Lvr36nyZxHpNi7lE40JZbsW2n81JF6kffGXLAmXcvbQ4jfTvwK+
OIHxKZtrujHJJF2KdFjvNIFyvD+ybigOjhflLeD7KEMqHMhR/ou6XxExPRhQqtxK/dwyePOJOImy
Ga6puuRQAzRaDeI6b9ZidSE2jnTNjxHwY54VLflAPq8d1zdEI9yNOr4rcnPFu6acAf8iZiA0ueTy
Ep4sBiiIgvc7YwdfqvoP2yvIVDAsE+Cy8Oj/NVC0kzDwpWAkQ9OQjJ9pu+qsRxA9guCv0W9Cf828
/SgyGp5GV1iV2q6Q922K/ZLxiwykCuhdZ+Ns4XQE+B11WUj0xjg591q/Fka3iM+6epLFa1+TGnQu
gj/FovBnk5fbOej4uyxdYrsw1q0ZYx04WjnamCknd7ExzGszUYk4abaXHMfuSrqIaT4LY6+Q8gfh
Ca2ExXJ6FPqHNdBvttC0D9rTwAJ3Wv8eAe5L+Wyk2/kPZx7rs8ss5SPBt1CPlQKocJU4nofgV4ZK
7VCLWUuvICcBXsLGGW6icm0fZvYhNO9uWS1TINO4G1FSzv11rOw8pyGBrfFELJx6mAZCxx3iYRqe
bX/R9q4VH+CoHbyI6JAG0rWdeWKMWcyAW/oCkOI00FdeHXnKtfA8o/HU8c3DnxIc5XbEdlUtQ2zy
6k6WT1aII2CrEBEDwtlciY8F5L1FoBOT/MHn4Ajw0Uz4/6bmlIS/MjFPVCRb3Rqh9KyJzgBszP7X
S0GYta8BuB8toDqQNsNF4WlfVveSDppKY/ICoW7kH0TSWpG0CF9xNr8l9sRbzbTpAMshZaBfczlT
9y2eLiRUkfCXMB2AzdqG9Zsv67yyW5V05kMhCvPsgqJU5sCYY/FWY/Cm3oRDqnZ8QtL6+K6Yn0Ak
ofQMX+O4ohjMz+8RaejRT0/8j6WscScuMcmRQPoPlUa9KtY5UjHtE+wKXVhtMZsGhwxujHGHXLO6
OiBE5YUZCN9QkURxg+vikf9EpkZfMpFtItrni3c0/UbTP94/x6p3PtCn3K6Bem2JO3lFAfA8AuAj
nUPbk/WMefIKJV+iduiwlrMVw9fFhPS6pZLYAdO1P4tJJeoYQC1Sej+Tj7LiyMzRPSensN3k2r4k
gMXyjpNy4deTDgYSeTQH9KyKMOpSb+1n5reAoAGJ0MudDDPBhRbMOFD5UGGqtOhtmd99x9iMeSZf
kombmmQS0O98QIrZaa+s4aoWH6RFLaK5NymY7y5JdvvqQIgAUsVd5iKfVzflOnKh2ZuDoVTnWrrz
uMDsR8p2FvFr1vEsFedCPInJFyQS4nOBI9uIdz3wfSX8jSLTj4A1kotFQmdcmh+GsCHbE0c0ZuNd
r5goozsExj+qtu3jy0C3c0zHHsJnjFZD/k4OCXOzZzfEOiTX+QgYo2fnHWr906o2moUZ0lGlJQE2
YOL8bVl1Lj9M9ReAg/rnRctThLoFRamtJVtWhdmB5kJxWy/+625ISmCHjjdPDqWskIGzifEb5DxG
AALkdAsUtwYTab1a6hobFv18heg4/VPzs/zncdRaO6SSY3gBwVsoEnuSRfnRvzrZKeHSz10YFj9/
pAj8p4EDvWQ6BvFFmkq/gA+ibfx40A1Zha0ZZ6+qnUjyCdzInfDQN0jfEKcjMnGgGCIZklumDqcC
tBSvGUOf8j/GzmM3liU716/SOPOU0htB3YPy3rKKRU4SxSKZ3vt8+vvF7oYA6QKCBmewD8kymZER
a/3rNz1Ms26BIaQCBscV9ejtL1J7h1jBSfgGN3KmaZ9Ow7mgckxOKuOrC7jBCWixtBAVxhDtGDjN
mm8ZaqCAMYaXxW1qyNbFJDynnI245GD7MzTp0YIaaFnrPzUwgMA8OT5QoFcMxDETZYoJA91XV7Z7
K9unk35H4PIG+ChRZiP7AFznek0S2MTL10P32+j4o8MCwOMlOmPP5VNRUFi0sBlG2MGoenRM8eUa
LNIjZVxdB9hb2udI/VLsk5mgK8ZO3y5BgF3ySALQa+Xgye9O+dvYk2Y1rLp+h7lOJC+7cd/OWqYX
F1ncWmq6FkMDOV3JCJBTMhjQk88A9klRMpaq9ht8M1QToxvdPY4Ui/F1QJbhASvYC7udx/W70Ll4
CQx/D3xg3/OpQYZGCSLcgYBIxBzr1trGBOeGl9B7tB0zAnOuYTHGtXa9Xd1BTvHn4N/IXOYU/lQf
RJlK7FTdtjT/yEJcNiYGYMD315RpM7QpjgGuOdyRvbPuVhD1YoLGuXruKWKty/uwe6cJtLO5ZGLA
ASoI5pINzNbitWUuYFNBqga10BRsyTkKpeYOsj41i1U9L5A0bpnztQiTI9ohrIZryA5eyQ5GHo5/
hhjf1NuY6ahBBhXLXN72w0lQHEPOOL+WZlHyyxjerzf43uN4Aa6apWsVgnODgwu9buAgscESM4WK
DpumtLaytSKIsA9TwU/GVK0e15W9NL3nAKUikPYcKXHyrgYXAHho8XSXqBUT6p1JUFztGgIhHssV
2YQM64d13D+S4JhLl8b/aOMDWezsRjsQjmrVrURGD+dOFs9gerXFnrA0Tvllqv3YtDJZ/aw75pHl
NsaPiCq+WpmtOjervdXw5YqFK23ZuxmRszbjpSMvHpgek0UJlt7vwNknPnlwmO4r8667d8BdXQtd
wzsKLwvNPDgmtnCbCL88jDQHN5lZ6kfMDNFgB+zxHsg4qPPJez18qtWD8OQlRClBWsGbH6ATjhUQ
eaiQQL1pS/iLZjI3eHvktMyVwUbPJV32WHiIL1detwH+sKQDWmNALpYcThVhhZU4dKp6V97RYGF0
WNawiReRdqgaLLHYuJbjnbNIFD8m6HQGSVEufYYCPxReqJSz93DNX5Uz/ztPjanhMnGFQIakxoH6
U88SMphH7EIQMWH5n+yH9hQQgd2+8AxEPEDOas1zBq+ykt2JVH+G9a0fNa743q031PHlGb/sjsOu
Y5pC2ZAz/I8mv74GG49tcakuPdDbnh7MS9499hsKNyjuuFTcwhmzB6iR7SkluNuWVkE1yUDA6InC
K0UjPqch+kX7XtOnd2+iA+7ak2adEASKkBd/qRs/dbyJwVYUOgrRVydIoBimYTXiDgxwobWk7t1X
2CHGDWF2Ptqi+rNAhqstewTynL18DR94krh4ktdUvhwNV4ZF/cnP52M/98SUe8ITOO97ZrFMP/Qr
8R6C49HGr6KgKPcPLPNOoZpt+0lfEZlXf3rwY2QMZL9lY0XvNJR0at2scVaUCX11QznJ9swDAIkM
/7pZIE39nDk5txEZZd4Uy9je8YpwhxQMKQGy7Kdd7x1d0Jjc2aCd6HBkJohorqg1BCjo+TuHRSBK
Q1wdZ2XJIYH9CMF5OM1c8BHEgeSQNNf+s46XfH09vFA0qNWa57nIPiSay7b8KsKdmE/ZEAtw0J9Q
GCT+lvUlemu1OUSmBVjE5XJ/gi+yTQQFSxo4PvJzrxMR6vpkdG6q5mR3v0gUCBBmJL70o+XNs5ZC
TzlWn0R9CyPShvrehu9N0VSZv62WTmILywN6IaECoNglhbRML6rNBoSFcBV8CALX0wySKb7aiXP0
o42dfPRU3VUewm1ACxi/C9QhZVjMlTBCxKjeTCuwxOsaZogvmeXAwVVcAY9R8sfBO/E6k86JOMeQ
KnDWBKitlI+S06tKaUO8s25g5oRTlYe4XJScYgQGBVLPNyGyYLUFVrmExU1Vb1KxU+ztCOdSU2eU
VUn8mVJxj6z+xLjkDIGy9IN5s2muZIfCWZ7FnE4UopAM8k8m/Ma6WSnNKnO2wGIpFCmw1PZbK4AO
DIKEmI2NCkiKKLP9/BDktACKjhi4RBpLW97czVlTJVObNVNEzZwQkMlofiT2M+8/yY93J8wiKvDj
YWalFpwQpsQa94TdM9mbJlqkbi92ebY8IRbOOIaGYcd8ixoGmyRyfdRF2LOnbNhzKv0H0abQzPSq
PivPQf/TQJPkccXyKMiv7NFTrbLQsjnUVRdkGgj/kvFXPCWwSCP7xyDcVsJSpmZx27j+wJcuqdg7
VObTqNv65ZY6YaihKbWAd+BZwux1EL56c3cmUbsBjMfKWXTpEUmS2C5MA9B4DxJBPhAPK2yRYXOg
/5jyvwVCIm5qe+cjUjG6X5zKzGmGevOs0B4ue0gnwCpuA4CyCs2tzIIYONKgVGionDSH4V955kkO
TgYkcIVc+W2HcBB2FPby5i4LmPlcRJ0Tgui8CaKn/t7jnVelK1vf6PSvsPghdWKwF86gsxhLwKMC
kifFSu8tm+yEmXytLMbgFTgo+9hoigM8FBLjpxC102w52lvGml278RG5CXKRRMrPSjRl1F4gCIgR
aY23aYhD7BHonylXumRU0MgzpZl9VI8MQxLypVV16jsPqUQ4gS2DDMvR6CFD9j7rgrgAmeV/Cq23
Boe54NtXvlwb9/RFuKgwqmfaPxOIhhocmv4heaC01CDQmjvm4h9spYKWzEpFGim2OMma34mzRrYP
AQ/TuuAeEhFhgrr5xtU0j/q7jDpA0bYJJlIhbkB5fvFZm+EeJXchIWNZ1+XWKUzMpJp5MixtfVaE
JzPYgifinTzpFtYUeInPxfT12qfXkG+t+vKURK7OSmZ6KIxL14F3MAHMpk+KRwP6hrVorLcQEx1g
AhMEEn8Hyg9cceqFal6k5Hc06LyTOS4vmFJMNLbuPlsy8hT2BcEfbfKIdnXXDWtn1CA9YTNybpi4
0VyAYs/bZhOK+AWTPfpkSyfZfLgM/p0jQwECU5x+07GdDfKUEX2dHEyZmfy4ZX/zDMhushAzhnTe
f2YR1syyng65Wl4Hzo0NTb50q4POyUrTJlwNZ0p+kEJgCiWZJzpGRUB5SJhhhrA0bqUjreKOoKBx
F0LiDjjgsHbzJ/TJnn+pK6TRJBmo6k7PjrRa2NpxkKpweI8y7KB0jTGBWGI6s31GlXnLBmuQ723N
Q3Aa119IITpChgAbfWnOAVyN12C4ixx3jhAsJMReLWYwkVxkAfSy/3blVQbiIwZxvGDz5UnUMNE3
y13Oj55zjNxb5X9lLUmu9uKgt2gFAKiMUwrKEuWEIfBZmpH/+leF2E3dGrBRSVJmslhKBQxwunvk
fYW2M7hpqGnzJVqiYQltu+m/xMZaE+vgF8dUQvUhMqwpETOoa6S77NDcmrgK5MV3pN0L5Md3s3sv
LHjbmG5o44fLyMxIvzWL2bQ6zg5qrUys4VM0qrllLEr17Mgb8A1rGa2Zd9RTfZETQkldavTrvv8Q
tm1xRI8Ipdxe0ANAeuKBu3fp3UVjmZi0bgpvq8ULH6cEiVpXXfndPMXM2/SmBbVbWn+qloWxGF/R
ZfNddPIMVWBPFURv35sJtBKMvetNSmNC5Acvytl9Y7kxXxJ2Xlr3YSgPzHl46lyaTLgoUNGaC8j1
hCaPDcLAxYuvUlFh1OCrFo+CjUlN//kHEU2uhFNr7VeCBfiwN62NNnzAMi3sNUp/w7p6STIZPGA/
0RMmTy94aQLZ9e4+FMimctDkM/5OjklzbvJJRZ5AhoOFeGl0LkgO9OotGmCPUQsONWYtAeyVh6Nf
LRon03oTPF8nIUv7o8P/yFoWBc6l2AwrC63dE0MnKUvmRoH5itnThkBnvnzDSBcuS7LWWkrv4t38
RlCv49ZfBSQE0Vt3nsyiqWYEmE0FlgSCIlGuKfKD51DUZAAY8D44nzAGI3YsR4SqWoxh4HaN4Weu
/uIu4pa7qqo40lZj+kwYOBlay98AYwAdQmknrOYCRkax2Agd6bolNzAje+dThWoQGC8z/HSL8zDA
4qW8aqiT5WXrAKeQyYb+5j2gXyw6nIYnDD6bGdahTG9GtgTdPxQmtz5/H7JnTupbCA9RrfOj0t47
MR9Zid1RYb7jd9BhrV9gFNSUsEGCSfUVoet3sYt143o+qAQToEZq2Vm3bQefn1rr8G658UyD6MFv
caJAhj0r+baUpzlYjEVi8rdbUMGQS+bOgGP6ZVauU8mYFN4rDR1qYkhSEPqbVTVzAEb3Ygzm4JNQ
56dM/1F6EtXIFNPbpU+P7o5MHYu3yF6qJ7091/oxI0z8lWFG1ayFjknF29t5B7SbVNmRp9xSz2bZ
YpkHhnI1800vwfua1dUmaZ4Fdm1JknGfMA+HN0moXCbE5HNZUGK3RnND8CE0zJt3ZutCw6+jae4n
UAAZJXv6J5MJ7HYdIb7aMHTVuf95/ypgBLvSS0lXAgAG/Pej67DQlh4V1hsxXmJ8Hfo/QXeKnW27
7EL0nWaBwIZOaNJac/ChKlr17LIhYbfNMlDOqkPY64GWR4PeAoEZiwVYHzrLN7BdDm2QLqiOEOYZ
BeFRbeMRyKbrjsIOjIo7OKoYe5GeGcHzQBcFjSb6bCfYj3wB6bnFrBgW6HnwBDppJo1r+ZNqj6wG
35WJ05WCeYDCD0IbFhEUZxQc3PcG5VkprMPzq0TXIctbTVVQ7IsE9rtc4+6/lb5A4TGRCaqLl71I
p+StuIRTC1Uanp+gavWBKRGvec+TbwhwUAxIXZLwkjp6MBlYTNS+1ZUWXAyg3fok5qcewEkf7Jz4
lY9v/8L7fGTXfkg+3hKzQin6MrW1R35UzqGgfFAqh+thaQ0HEFOH4c+49M1lFZ9S3Zlqxg5vuWYE
46K0Wvp0p0pVL5y2m5mkoNvqCXkboHcCICa4QWJy1CZc8xNc+0xyqRvhXwUbW0C/nMxNV3H33iSb
2PEDbhdMPYXYGe21vi2Uqwr5dAQqLPN6HkIIIo0YoCnEPYi1SwvW8Az8mRB2CxEfZc9yjKskyKg5
6sy6EA3SlCaaGoixQSio59ILs1wI8XRATIMTaHqWTbUfHeIzBvwxHiERg87uKnh84DlqhGsJLQf7
sRBgVcywqIBhU2gcgOE5mZwpITTSb4IXLjEc4W1kQeeEnY4TFNdX1JVgLcSuzaRiRrk6z7KtwKVJ
qQReit0vteCB/+nHd9xxmQrhpBHzQYrkoRQ3hb6uIkBgFJIwDu4Yqy0mrinqwZ3KC9uHGsdqLfvM
EGfmOya6ffZjVAg5l0xNKndcuMlnJKNlpOljSmfxRGuj8M4kLMxEWowZVNtjeAibVMEMq844eU0a
VugrKgfPHwImaKb/ThPOXs4ugSNXb8lTVacWI2knYqbjOc88ewUUkdW2NvfJEgOvdE083qK1MOJb
ilkcUIwC+Cp6vYSmYMC8J2WFQhVUFkKZY0jLRFuP9R7VOzph5mv5HvssNCBmNk+F1TOWCDvJhGqz
aApMDDYxeg/ZuPgogHA7hVDqTNveodG9FLhmMDAFSqusNT5UiPLn1bBtruhGbdqw2Dph2z5xmy3o
koEIyWavWYXQtqSfqqtWfh5NyRkD14FRjkYDqUN2YWNp1LfAfKSxvVa5gSGDchYncOGyyXe6DExg
LHVWgAX7SbXvAVIVh8Hzhb07CpKJZrGfrG7jtG8vvo8V85eNm3ZaqTMiveaFym5H3IFsssE8hmoF
7hTYR43DLcLLoMxesn2Uu6WkQPOeRfajpBhuGtaYtsN9blGA3VEeLlLCWuc8lwunuYf5lUgKnPDq
aY6j5xgyh8HrZpWn+86R4I+CcmLOVbA1Yue8duTb+IfFJU4U3TkyKhpcaERsqmIyDrHUEs6p6tZD
ETsOwMDZOcAi1S5R4yKdRgki78twpckWC+w7ogWUcJ0pj2b/qFKc5R7MtaUQQrb+m2pE2wBAAk8F
3qPLD+rTz1fYbWDfzjFAL5JhjbeoJB8gbIeQZ+K22w9oAl/BeGJkODA4r9ganYBpXXUe8qMd3Tr7
O2xfnTyuCAegWMtjaF7WxfDYBxRsmQ5ys6TLTlwKc+JDdBQBUFb+ecC03D+X01GasSBwGAgrTbhq
zupQmbu2j7Lo3Cyo9twTTPBYA7KmpmfwoLY/CfYufvqVBR8SJnDlE4gU5ziD+OIcNOFsTb4H+4Cj
mq/8GmS4OtdQHmdB/2ngfV7vJefXaPaquVHRBLh3R7tq0i8LdUwvYQTpZ22juj2q6hwhoYY+XJ1Z
nbfWYooAWIiE6c4wHAnSo2Z9eApPOCwiedhI83BRhEsaSXGgiq6OTw4fbC651xHiRtWiyYKvb4hx
e/2QpYUQSajShtm+ClKjRJj3HqUzYt9c6RmhPxJ1J1sQfbDU2OZ9x/bLWAiCEkkTTHnX0OmCafah
MpJsfKJBJzYTkxJDhk852OndUsMaMgm+FQ0hunIxy4aBGSqo4a1nSjQu+1WxhJyRr1iI5rpjrh+E
NwGcDRSjAWNPi/ZaHqHR6riU1YscajBWvnUM2BFQXJo1yPsNj+dpoBw6GRAKkNHpcTi4WpwEGUsl
RjvHKQmZhrKccgusx1kPK/Zo0QNp6QJltDDWrEBKqF7zDWdCG6wA6aPxvaowk9yn2jlOrg1eAsEO
9Y1ULAyWO+OcubOkKxetEWb2VBJVfk3omAn3QTj31NMIrt4qp91WWJTMgGaYUEBX7/HfpKmrwhvm
Ln3224OKWPQZQqlSq6B9ycwmP0fh+TPg+mnrapsMq5I8Nmx/apu9m7mJW38l1as1L/7UW/Xjt++T
oYL6IJo7xjOBRVu+/fG528IPbMQBRNlpL92Y2mMLiYHgB4DIH59ezSbrsjlUNFW2voryh99flDHj
ydsULL6w3SneY/T39kN31vLo70y1nDsDkVjvFR63YkDNJJmNVtglyhVsSvMgORBrhZMbF7kTxk+C
wMlMiwQpykicOb1nQnpZmVDfNCbVOXeHCL2QAYW/YFprEKcJlh1RWmC1h6sA6n+0MO1wamHxZ0zE
8nIFYmSoC535TtKUZGZnBCuCfFarG76gzZxblhcnA4EWbunWroF/rnJFE5p4uX2TsUUIYPgN9R6+
67SlHXVPonvBHVnQm+12KaYtJaGQpcE65PwvlRyYqJtEkPArmLoOM9lI4sHE7gk4cFxwqfAi0Ku1
TkRh9l3q2GZIEK84vkaWhGbxXPo6KenS6gXCDcw8xwLynzY5uvUleHQ1ARzwScCho/oaUSx5hjah
y8didVppCIQ9RET4gjQ9BAzaEMIS6vZDgzHUnzUMwz2CPbr+XmLfn6MIXmv3DOOx8Gqo4HDDSc3P
Cj14TqkQfY5YBsLxpe6Ew13eR3J2qHPAqTX2dCdc6eW8r0+6GESIAtH+OPFmGo6K25Yhrvrh8JCh
mFNWYnAQcYBh/2gbdwIhmTdvmefRV+0Lm7j5WYFfqEAuXJ2ulqZOG95ifcvwQSbZ4s3LP/5sPvIA
23PnsZIc4fBA+8ydwl4w1hdqCAiKwWK3di8livxFKm9h3TbyOW3Wg7Vwa7wlV4XLy83wAwBl0uKN
a0VLIz/k9CK9JsN+XgC/jvhlpbuW6+mjBUQeQtOtzORXjKsgHl44fO8FZUMRBvW+AZfPfXPig9Xv
N3K3wHhX2L1AzoSh4efkRL57VDDuuRyIWV0lUFGK1XgDnyE/qZ+BvrMf0ciF/rHh0auiL6t7BeGs
RbhVATu8lf5eNi9V/pEW8KWWwuSwW1CtNcyeiqrDig9LsmKZ2Qv8qooc0vnCdfeAIV30qQmtdcCk
GfGtJrPJ/Rr9Zeyw25AY6n1pDD8UhKHryFqLmfYCC9S4n1VqSckAeO3vh+rNRqyBlzqJpy7LBGOG
GBeJjcdC1PcVx+Acn07/CTgUMwggggPJEDR9Nj2dca6wuMk3iGSC+q1SDoN+t3CrQNsHOzRylx4P
bAuUt87yzdhv0uCuD/HK1D8z9cbqVBXkVTA5RQc7QhUqONstVCm41PTjCttb7EqOzJ44TUXLNaKF
6aakhkwG9atU0HUtmvzskNocqNdeeapwTSqe7aCZjWYwdeyPgUIwIjRp5bqb2t9r+ofinbF/ld1N
ru9jcxPGezO4O9YbBLYGj4qPUVlDRvb9awSOr1gnjydA27Csc+fqA6t4gKLGi1nRUO6lemdQOuMn
IbtrxMzFSIbWoCxSD+qRPgCJwrqUHjbRqT3qxAVAl47nUUnY7UynIYqhy+javZdO47iW9IcKGSYG
uZIlUNr4o8/uOd1WtsU0LWpEfdH63pzx87S89dCF5e6bCyo1pEhsU+hIMub1JVkQdoATWPbmy7/k
dWPhWJmb1l+5xTzTpzhVb7CFjGH3ZTA4TfnkYnJbrwXxyzWPQXcYIZoYyzR7Dsp8sN8ynUp8xiHL
hMuuN7ayk68YYarVhxa8qdltxIqLAYu0DPR5jPcwfNk5b0Cx23iYlH+AQ40xAX6Nu8y41wlI8gA9
32m/XJ8nYT7GBHR82NgSmDM5WXQmogQ+Z9Gi7cPKAYQr7C5+eerRTsHUbGHS0EZiNmwOu57Q6hLL
EYBVqUFIj+AqPGFv4DU9Wtq5Yz2UmJJr70cottBIZHho2EgXvaeu/oZ81g4Bnmx9AbUQkbMQz3xu
4eF3imEoATbObW2dyDeCIof6hPFzZeyBsUbzRIYiCCxaKrzu/xC3/d+442EeMYN9ZsN3TMNnJkRl
yBfos3Bpmn3q1tNZJT0wSkIlkmYXGZ+T5N5Y3yOrQKKCTwSFsbvBTwgCKh1lQ1BypN4Fpc7GWvXG
W5LDiccyQzlmAgzpMWHJ2zkW6zO3O4qxRaIl01D9ETkhoXIf/De41JoHPRcXgH2rHMsYWGSv1xup
ptIWWF32nSBuodA3rRWbgxhpNQGGnTcHT1QutTI+knriVB1BQQxo2L99n8PAAdq1d269JYeGu6U3
S9HUq28HP8EjALd/XjHSdjw5WKK4eDUehc8Vlli1mDTExaQCIIsrY1pzrITGAYSnx/RI6T6S0JjE
whjD++X4w+enD8kmSe5Yf3pjQEbDwYzPsfzQR0y++rdwI/Hluk1Ggi1D7JKQ9h3llV+cBrCsmiY3
M78diqvOO/xZOEB/9VbxAPJ55Im7fIuhovfuT8rX6rCwFwPuWrozuC/gTNsF1BY6cnDWVp30SgvQ
gHnFNVmU/b5ISZNa0MWxXTWUVn9gvmbWgHskmOFhhIvZzjZiusGs3s3XDD3IRh3zU9nB5+ckhHsd
xZ9ov5IYMvaSzB1XFzer8HY6HhAB2m+x33mMkrh6qnlUlJVKx4ZOGtFJiacBG8delX8EEIwxXBk+
NPvA3lZhIorHr/OpIqWssocvAb9j0t6/Yh2hIcZv/qoErna2evuw+WTKQ4wmLbF3Gkffmhr01eY2
oVpD/lxtOpX9TiguDyyTMVozXWJjw0SEioa0XMCcAStN8mwgKeIxfEfQhtmngqOTzZbjgFanG0Xe
csGz/k5+GlQgn6v+COHCU93v9e459lulJK5xTgFoywBxxD0w6is7Xrv7LTrcTJeAPG4Be5EB2Sai
YOi3Bqbau7GHp0D5DLQJUOJAMlxZa59Hrr1m8Y+hXPt2ju+J8wPyamU/RXaMgktvbodmWdc7mPYd
nMEKDpi07/U3BxiUgLjqTeexQJMb/ioyAGAG7FTdx/TqvoxuZgdM2ne2fwIxadNVTE3TAJoEJAVl
L2JsGVPH9FHMgXQdSiK+0gw2WnysYDZiO5CsQ0IHY3+hJnAyNyHpJcq5HoCLFmO6RHTQSFBwcA6E
MqXdUsjh1bWNTkH4MUAdqSIAh7GdlMahliAFvaXQHjD0yxhQXkXWCzCPVF+KYSvM2il6egKKNkz9
LGtml0zFj4F3ceV7XXxV2iVQv6UAr3SI9vk2ovta8JZ+eJLQ65XtfGxXnr4qLB7bCLf4vZti23KL
CxiTyDTBrNs1DySeYUzAsSzGvnaoHj0FfYkpS7NEnYE83pvW4oOYrb8psbGw5UuLTQ6b0QA6c3Bz
HJHXJlnd3J9+UqOZWIhk39rtVynBjkBEjCABYRDvqjuXlAd5HwRwR4kpsVaW+hZK7w7bP1azgm64
VkD1qp6HplsOhGlUv3qYL0rmJeawYs6RoDrsMAdaqe5bn80bmcydZdRJmPXsreBnhA/X5ot+YBlM
83xK/YeWKI/X7L6m8+UymQxvdrwgqMUsNsTWL2rO4gAXAXwYodtCBssxNQieBW43CPe7Yh80S92k
W9whRjWTS18lqLQEVW+R+ouc7tyiTh5udfLqVA5iy6BrEtZQzPqptkIiyEFfs73VXk0U7FX5JWlz
uxc8TcguJZ4XZnsyVZg04aHQWVo2ek+EUTsFc4AIx2W0j0irsZ7ioXPhwrdQ6vU1Ppq0Dzq5Di0E
SaQg2LqIqWNylKSQDMZdz4SkQSsctLeajz8a6Dhn+Fa1tzAiCBUosMKib7SWLQ7axbLtN5hxeeEi
si6NQ+VDfaGgLEEF2OIh5kPGRNRi7LHvTaylhvND2+4k7S1vvhIDw9BbV22kIaY7fzAwDFHHcD7F
B4iwtbY34NdYF2IIGJB07J04jycBS42aZEuQiz68ynxngzCXXKxl12+1cZ/3x0F6SSLV+yu2F+D3
ZNCP8koPn3B1LBljE2TceLgenWGZsT+miAw0BNzOvaiuwzZIHx2gBRi1DPrOgjLrXzwhTYw1yzkH
KPwNEKMYJ/nhnTcF+cAIN5BpHbtfO3sgJ21AwPwv12Ghb2IMMnSYXovc5JXw0aCwDA/kZ1pMO8Lu
aPXnvrhl3T3lialynI2GL8nChRH9fRy8knyOY63FPfM3br2SVKAZ62WbFwNYER45LQP0GeJlcxrZ
mepfxuZpYNyiKG8kHtTWNhu3jrbR02oKT1auZlPIQ0TJyJDvBeSLwbxhHzGuYTWkUC4IeqkhSRxy
jHo94LqcBs/U7518HdMXcXuiyum0lcThJGwFQ2Q5zK9LxqJ8Jcbvqfc2RDfT+hKPLFhs+C501MQ/
Tgv6FYZFYO1GeSmNraKeCf4axR6BRsbKFkHw0UC1SjjhG7r/2AcXDT5EFYrqgOYXjzOvgXHx69Jm
43KhHFrvPRl+YjOcdQEgS28Tunc0eIizeY+hVpxgAn7KDSyK7fI6DBeSXRMCPKIv7gB+2gQ5dMxp
ehorVHGwQvAMhblpLmOMtvkrHmzo+oxr8WnIbcJ01x2xxhSkkfflQMWjGoXuznKlIeKmlCr+MJYL
7HnlohPqRvXMlCPhOzUGc2dDREo8K/eMM29SsdutI+dW4LSFi4z6Xab3nDGFBZ1WfqNvzDGBZLKe
rVnguf7Op4+DLSnoPKdFf8RHukZ46H0kRIC5uCgzxX5zPJTvqATOGmpzzG/FFCV8Vd0Pl7HpTpa9
DZKb7CwBRak27eCSqCculS3tAUh9D2OPfergar1HjiktsuJcgPW63baRjqB6A+iTXc7T1l1I1QWL
34beKjuwFROMDQ4MWbisxLgFsbNYOB6yQPYA7ZttkA7bIyY1mFUGpqnFpFHzbZs8RyBJJEneauyw
V9gFxl0BTmkYMHSY86CJszjBcE07+BGWAg/J3CReBhhCA4Opr8akgcHQnG+ER6tU37p2Oy7HcMNb
x/1NVF98QTwohNcJI70Co/21qp9KwpLbH2XYudI9t46Ds6vyndmeGSJgihoNp0D9MaKaJ/BcVpew
uqjyPU9PcTeLwKlSKI0znhGvJyPiV3HvZvLWcdz5S2lcYTJf5u9Z1NJ2MdbyMO9FRFIzA9RudnYZ
7FMO4h8mZxUMEh6v/uXj/TSioQaWx2f/sx3X0QhpaUX3g24nk69hcRCZvAZJcyO4GlUVbGZclhXY
yy1+o6vGuhnweLnKbKdxspH7k6ocCPjxwpvujksnzxdqFBKme+ygrmsgaCGVAu/B7/g4inUF6KPK
URRsMuMZJ9bU7eyDWvV0hhsFc2xtbRSfGhb2ji6trQZk3joXzL5zxHKcfnRecF2I6mUnYcrb/bbS
BeMu3T8O0EyQ+c6L8pp38UyqbQbfzRqY1Wy/Me+DfBW1iwZsvMb8axlhuCSVNRSm7z7/zjV8IRa1
to1R0A0DUqxfHSJA6v3AypdcpPefbf7R1ODAfHUg2SOFu8FUC6ZctHT8h4w/nwo6TDE5H9NFGe5q
HLdsHm1sRi2Txvrs0ZUOUwYUPT7J+lpWaC4i0Fj3jKemFh2QAVTlLra+dIOoFHiM8W7M1515KICi
ZfURYR+C9x6Ondo8Nr7SiikW6CJkKAePW8r56KOP74qFizpaN50qfyD7jrGJEgLJQqNXLn730akr
p6cXukXPzIakVbPr+JhFVS+joWiRniOiYx1OiSUMgbotucSQmewS8s4i4CMbJed8CfHnVeG7GiIe
2rEB5TmsPziXbDLVePCKc4ZJkmTQEkmfSfQJ04xGJQexgLIHCuOQPMBsDoEdrIQinMvMj+QiZuva
dKR6dataWwzNJu+ehcBuarh4zQWTQ81pAZl3nH0uwHVM/dZoTxcYbAS3mdYdA3jaKD+6D2gy3K2d
rMpmRboKhyKHKueXn0LQ0GB4qCxD5d0YKBSjS4PjDOcWo2VPPgiRYgpVhFktD5kKxE4k+kIYdHNu
iv3Vg7MvePaJsfZJpqCA0Db0yJfOvAtVhLzCKwyfG+ahfDOvP5v9Ji/eMwoTqYXk038Jak1YLQhT
BP3naHDhtXeA+CYE8dYXQt93SdhkSK/Q/bWAszL4R/usfYyIpCTQ1IbtyO2vunq3rGsmg2Zw7RQQ
GTZAkkcLiHKMlPQDWcXCJsDlbS2nhpwDCVm4JBEKED8qiVy4dZi8J+M7w+rDmKw8I6cV/aj1MzUV
rOmKs3ccFzq7vY97BfCP7xAU+hzLY2BuWEyCbK54qLhNjl1Sz2yJzHHopyX54ixarRZGGgWQ22/n
fZYB0C0E/QRc2Vk4BACQ6XSDsxYOj77f0LjZ+lHqzt3wXRZPJ/hx6UEKk+wCa5PmyDuuGT8nP6R1
MHiWuXMQV8UpZhJQsayDrVcfZOUJDCYwMaKnJ8o6Ez93tZmje8ScRZDc3qVSgfZDr+lj0iEBFjET
YWIVPv7627//4z///dX/h/eTnbJ48LK0+sd/8u9Xlg98eL/+H//8xxtGAlny52/+63f++1/8Yx+8
yqzKfuv/9beWP9nhmfxU//OXxKf5r1fm3f/16WbP+vnf/jFP66Aezs1POVx+qiau/3wKvof4zf/r
D//28+dV3ob85+9/vbImrcWreUGW/vWvH62///6XYht/LtQ/r5N4/X/9UHyBv/91epZPr3kO/9+f
/Dyr+u9/SYb+b6rhaLpjq6rj2LJu/fW37ufPj0z130zdki1HNy3L0hjW/PW3NCvr/0fVeSzHrbRb
9lVu/OPGjUQiYXLQE7KqWEXv3QRBI8F7IJHA0/eCujs6eqI4RxRFkVXI/Mzea6d8mqv/W2olvCgM
JaQnIfjY0Ez/PibD/w5EFHo68qUWvgy9//zfb///exn/38v6X/VEPj1MgOF//keFof7Pf7X/+/Xe
vsFA+V7gbX+X8lF6ep4b8PGfr8esTvjz7v8AzKVNmg3gpSXaGbcdnbPO+nvpb5vaBnGoM+EZN8y5
+xmcrjBXeujvZxHe5v0mSeTUINCcmCBxT5T6rQuErOwnEIbsGlKmXkFZvi1++2YbeqcwGD8nWPl5
SgPdzJ/jyNM8W3ImCKlAvdi8mrQZzqYRwUYtDWnTfDilIYqQ087yMeHe97LpiTUOgCS/Pldx+yfp
5GsOonp21J9lvUy64cNJ5zeiNW+s572XLT0zM6TEcz+zuf0jNaqTZVRPk8kOds0Pth7uEiQ9GCJg
y62boiSuKLVs45c7KHJIDT4Dw0aQIu1Q1CzrYkfjlFPBXjvRJ2JDpAkpkznyBFFAastPqts5XYks
FgkYEpDhgNwPSZJGzbGxcNy8pVmXyLEL3C1QbsjUiCmhJJo2nCOeZyhXinY8A2iFGJw527Y5csKb
fCnepxDrlaryw+LNO+RlIfOj5F4JIAQ9ioo6CUC9dBcqZBgk/fbXc/7MYJ9iLlonDEAmRJCXasto
Lan3DrZfnL7vRdITCRufehQRcyrekgoyf8uQxjUOQtGGeTHj2EHae5VzyCw6ec8yTR+V34x++te2
YOAn8ZH34IQNEOgowHShb4IivfR858mv613XWZhBwWvhxDeq13BXh48OaqglRdOfx8Owkq2iUmaQ
qXmSPbNszK0vKzlTUTMK+n8W6PRQY2KzTYlW7eRqEMhW2NKtvRYRZsl8DplLd3i7157MDcP4WuX1
u9BqF8GYJruxv3AGQ7VF6JjL+xgvq097WaF68dH3Gcc98ztesqhAWURFOWOEO5cWp7ofkWbuCHo+
4zwga8GQZY4lb8us1zAH04rVU4tmTjsTbpTuVooZygL234bNXkumTqPFvbicCvcz1ssbcoirvpl/
3GLIEfcn+ybmFXbZB05bsJvlkctJZEDgllfDl7V0uMCNfpY8RJoVeTRcrJphr0VjzXZOeY88REfX
pi/jyEJpnY/dbG7noXjwWbnHxXJai/hV1e1LlvE3aHTgDTips2mZzl0XaSDGyN9i5qEKB66waQWx
ijnH8i5hL/Qeh/7N0qEMF7/WRanBuqgaMqan3rrLE/NIdaoVo4AeFQlIc6wZrvdYCnOXV/a3S2om
sAGRsOHftPdfl0Ydm3R5afOVhN6GAiWBbAeb4VEGLBlW50bOlOs1A5Go9J5XL3tz/VeL19IdPPY1
tX1aByam5fTpBn/aaX0YewZAYR9+m0zjWLbBowbWUP5LC3HHRzslkNdX7DBS0gnFr/3MBrhIi9+c
HqpxzR+PiMuzRQVEBQbXNvLfmrV99GX3kWHKWlklSGoB15uOc+6+Z05/WMdnpwp+PBX+GTTMGuOz
YidixCnwEsze/Fdgv4xDgrAXYhN8Ks1iTJ+zZr5QU8tzmpKQV8fFikIYo6sKqJzBgotW8krkHfy/
2GU8Tu+nt5lCinptHvgXrgDToH8cPBW/CZZQLACCJP82El3CUHqoOEof5R38oa7CcAZzF4V9nR0L
X91Pdnu9/xbE6yFyeqk3kbdWv+UaPAUNI59m9f+sPMrx8BUF6mFostuC8xApbfpSAmLx4y3Jnmy/
mq+gHbXTIrxcFxKmogYZfKTvbTbsR9/cK3QxCw7r1jY77p6zxbC6DJg3xfFpwITr1c5dYRB5KTo3
lXd3Ztbz2fhepkxiJ3ujbPs4BozQhgGHUFy95J1Bt6dAEuISnKOLmkDLpMUFFi9fWJC+rIs8L3DR
UyQYJBDITzG9ULAmLy2+relWj1V7prUaznOBUcy1GoOXZISt0HEXsv1yFzAcBFpzKLvjkyzVMXiw
1fi3WMefvCVXoXSVxd54W9eCfasMCQpiiT36D0RmYP/u/PbcnafbOR6YcXVXachB7/ZeSiRYdfC8
8L3B/XqAvHWWDSiKXKNAGwZsDXAmV4rlsttqDITdd5Grn5DGaXvFuqlCtraNRjVUlAKVcajQIeBD
4uyeosOgpre8bD+rnqvayXzu3uo+I/AyscE12YW/sjy5RY7x0bq0PYToTP19mu37AWlOG0w74UZv
eVO/EUTBTsmyTaOXvpEV0FT5VTrJlRidl2Rp30wy3DVkp05l8RXD8MI1gTbcIheJ6T+lw5w5E9k7
ByV9HgKH0P9rogbVoX500+hmQNrW5wXteoqVEzZT268POcq6UKTXnvTgHzvDpV1Y/wUzzrAKwWkY
F5vjBCV8MP+sabrR/HpyXVjluUN8n2icL9k2EZ1LiDngm7MmKXYTvvs26vSOgc7L6L5xCN/3BgCE
WjLE2co/hqn8ceLiYgrXHPBWRyQ3xHu/m8ezPmHWETbNpT+G3XmRVMt5PI0vwcy2Pfx2FVUEu9A8
p0BpgjY6BMnyGDls3sgDX12DI8TmREnPtC7uRPXTtC+2bo9l26Avdmg9nSFHhD/M71U4A1RKYlLo
fJrH7CcyWzsSV0ggwl/HCe9Uhgu7VDMBPf3N4uFD7LoFsSZ67rUmedkVNMydnZBbf04j503CpK1r
GG9kYmAIbZofx233gcg/OjGyMOYtIqREgAhDLJ9r8h1ay7Deohs7a0u6nWIzbQRy004393nhHz2X
aQ/yz1HyzDh9zxqK8qb/8baslOZhQiCSz7Hgs13Y6jW65YF1fzao77KZLmWXnzzLMxb5TCStjwEh
pltKP6qWSXJDLD1MmjEGyzIzKnPsnyzNrsaBNDSpRtx/64obMg52SYri1/sdyNo49+S4JVu8jLiz
JsKrErYhfNqP44ePZVC+Sln/rom9sWF8SvBDZIYRnvvpJNWHGTImxV9UpPIMoC6d6wwa0DqfqpG8
q3z9EqXJa+0Q+gsnSXgIUoLlPcq9F7109yLsnmT213YV2ZHbkuAxnIb3cENxUDzd+OQfkv6SH8rM
4HFrTl0yXyeSUIMY+cGcMYoQEZ5umSf7UNfc6SzFx3I4mnHGd4TW3vzJy/SjL+xVl5qdmL2TBlIa
h8uIEBBLRUZeYOVugl2sqmHmX7i4f4Z8+Vh1iTY/9xAp3QaKoJKiR0dWH6JW3jSCcrCzLcJP97rs
qrfIRYYrNnFBYKunOdvebZz2ovocJ+aPfec88d2D417oel1U6lVFoFOZfifzcFMtlYDB9qVG77n3
qFIJ9D74nXmYC7y6RoQPaV1ezz2iMezqPrnRauPFmOo+Cvwba+KHHEl+PATHrqgJnmlcRJmpxkE8
2nNV/Li9pdOvu09phnlvo/K4hC4qa9Gx8p82rcWTioPX2ET31YAGqKfU8NntufNKZAGlXFPbxzhP
PgOLaM1Dlhx5+cviIDb1vB/ZwOg0zoHaoeqv47S90TzTUcTGOB3V45z7lylemMQdELuQ3aoEoFRT
vrgzcBUF1CrfgJ7V7L3BldmDKv2N5/DZ+op5wmcn4tuASWi1xOQXFf1b1YpTOrDe7AvzkY/mMQ6Q
KaFN18Z5Ssx4P3ryt8zIu8q6y0gIphzT8uab/nlOkbCWIbrxEty5ylJCQ5fpNE5EEywJm1/pHWSk
sEHHs92HmW7vFYVNXL7qJNmVAs+ZGN9tQePQjC0sFeLJqJHvTIULpLDevuIVOZd+clIOevk6kgri
KSzkCqe/rykz+1UflniCjyg0e5s4ZZNEF9iP2KujnAANR+ySim4GQ929JP0T9TV6ooXLUBp25bVO
WBgpsKf+yMTQBbDbixEQVlehtsWezKYCmCgu7P1wGysCNgx4Y+G2f3TGlIN4kHBvNbkghKP/7fME
j3sSolxVawF7z2drrav1UMUuublOd5vU/UXdI7bmqOIarbZSs7yfV/ux0KnBk4Z71JYNenKGXH6i
xC7sOvTmirhcfObTICQuJuclXMghC7YdYVYTeE+lkq79MRnb15nz9RRW9UuxOJBS64bdx9iv520H
B9qa8nJKlXPV55O46KcQpk46sZB3SU4Rst1V42Gdw+naQ27bpznyMp+FZy174iMDrtpZSZ8tDjF7
on/Jeqbb0vE3713MbrFhopeKmNEO+sGySihEebUGFJELvS/wkbDfUCSju0+r+LKfJTG+OkYmh4o7
lRYfP6pvTXmfu3GKZoKVurQzzIG5w+w7lU8txWjZ9Q/MMB7d2v46roukJmB16FbvWYJe012puQtX
8ML0ILzG4D7v3dux9XnmBxVwCtwNmnOGZNCPHJ+1S+FIreLuC7/N9+l0BJbKE8TyNldsKMBcPYaa
gZxEl7Mj9ITFeyku2i3Ewg/Cgq7sgtD7Lyg/v7Huyt3ab1yxwYPkzCMztDMaFq4anWXZzh+ZNYOJ
QC+n0NE75II49eru3RRrTyD8h9LSUq+x+W5XKuQFIysjDY0CdApRisQdWMW4+JC9gCqUoExYQEWU
i9qjZUulvxtjxIuLY8+ztCy4ccxtmfMuCqvxxi8L/FiDu8lNMbch9ibdxtfZJ8Tatxw4feQEp35S
TE26sT7XM/71mTm/F1CuKMw4S2f+wr1akXN1LHZQwALEwEeSlDT98lei/HXKXxeW+nnuAI+Ze3ne
hKN/7oX9IySeGl9r9V17jCjKqH50B/yPvCGQoMnEubTB8BQtmOYbUqLz6qZLms22FVG0Ndw/dTwZ
4hstQwr8EMwiS4tTiig3dpfgGksCdmFDYo6Po32M2dLI9jfvOzjhSj5bLqWmdl9FF8PnKtTzuom/
ckvGAAa60ZJ2KVxw0CkOyiTGLNKJNEBZz+w7szQPm0VJiA6ZTGCcs6SY5CnniIbHENz2CjJoWZJZ
0TYGuz8/jS5wb+ot323OVL0/mUlQILfiwqJiZGB+G/ZwlhhdrTAQs4fW4LNJK5S+s4LwzVsedByc
k9KLgpObpiDc19M6ruuVT1iLKejMaoxhu3Xs0OaIQqBxAM++5JLRONZzlrXwt6+rxj+pmvgqNTJU
6Xmi4pE0VRlxKZhbZxiis3w7nSONNzSZfxYVvvca3WLsslfJXLQ9SVmEWEsQ8ndd+CZgMeVYxnXT
Xq1BxYhFyION1gZ7P/qDUmMyc7CSM9ZDDlPBEhv0T9CHaJVzZvQtZ3doy8dIkvozgG50AolUsEDV
06tfiQ44LW80I0UUyBI6aK3ZyqPbrilF81p8eaYJOZspgYe4+4gtUoilhxKxmJUVrsIgGU5cOFOz
setoSrfva0nSPw6rBNNiA+wcTBHO/GNqViahmvcqk2Rp+jlr5krPVzN96+RbOmNKF79iFB84zbGD
UHaGxIMoGDVQwJjw4BsfSL4KDdrP6T0qBPDlovuuKpYjxWLBLpj8ccRdAslbPdYtGLYxx2XbFqzZ
o9H9KDgkhC+gDs1desRHM/WRQIHKcGRIlr0oNQZ1EP9Cs6KhPuaHE9EZM9+rVvOixUUcazxLJn/z
Zv+JS42aaarQp6UNO5mQnsi+xmVzW25hXo6aprdwQpueNslVzTz1PFzE7+gUkEqLrUrfNgbDtkwo
wmtnisjZQwtjSBjJ5oYVVICva73tYJONeTldimH58ucfYPgvfixxn0UPth8vPU8u+4s+6t7Dpr0I
/Q6OpYcp2XbUOUG6pXh6xU9oCAUoCvlSjACeA1aKUpdPTb7LZ4JJ9CRR/9uReL4fp3A/xhWGolfZ
G99XNKlbzy4NWEHqIgeqBDzNJWT454ngly1yAF81xpewizzmnY6lMco5zBghcwUCsObEErvUp2vu
2mbnVAWSRYK/F6+8XZ2GyBGv+IqK7qjS5HOS5Ds6zyVpMAcGmQ917e6G3AE96P0k5E3F2uzd0Zyz
Nzt6dXdF/6lJUSI4mPGjyt19j3S+JXn9QJ9ikXYQaodgyRuL4nlGxk7FAqd5yO5X87dVII7KbrhZ
S+/DzU/B4tKwu8yJ8WBFPDZs4vhSSwsdwq5cOsnkkHO+oO5p4KBjDXieExXciDyLztuwwL9fZzO4
RsIjwA8EMTwsD122u+CeSFXo0togQqMw6LEBsKwoT5NLcyerGZXpDAMz4Yz3puIkrHs1IKoYhf5Y
jZIbbAcqQV/x8DYVnnDcZymvthNxzoZ9hMGj4pbiqH5tc0VM7TRcrpF8GnPnfppwIFBDhOf5cxj7
ZIHw8+1yLAKSweHiTqSWbLDTXleP3tJ3Z+EEkYr5OPj05Dn0BsYhBWWIoeHwupm5yMDRNiHEoWX7
cpa8ue4JdBgFWu4x4K5Il5+K93pjkar4Q/mShaiO1xg3hrU/Wdlc9bGPKdm70mndsbZv0JML1KND
H59OnEMFL/C4l8y0WQG74eWw3CS81Ic8GqP9EgpeVa7yNu9+GEiTjKzI5PJc5665XY+j8RBRNfiA
3ZSiALSyaPv4WNf8jrP8pI0ELTF3irv1r7QNsBYOCaR+S3ga+uXVi3EDcSY/jRN2rzxQh1ks0W4o
DA1ZGi5XeuS91I6s0pH7eYQpqOJ3sWj5JD4K4sKhRQqevdZdgV71aL+H8i32PG+XO+5tkazRWfrR
WiKrK1hstp72iroNjxTztRxcnt/xQqxp+LTaIDhMDam0ESUYCVfWQ45TNGAkas7ZBIvEZJ9taGEL
9KzkUcswtMU2LgdS6NNX6fxNUvzlvskponOSMKVL0Z6ki2A2rHEJO/kp1CB4nRz7kKFm62Pb3anZ
h+kZtb+jRq6IHChqC/VWGY18BULplMtj4izcy4J4FN+tUvQrDDXmGL9F1+i3YYIP7Y9MLreTvJ0Z
g4jPLPYAuWRQiFI262t628Zyul7z0l4sEJHovy51xOtjq+FU+6izNcEqe9/3XhbSGz06gksn/ohE
CVR3FupiDZz3tC8F6JKqIYDxAoaZz+zonjEcXtUBmrStj7GyV7MHsLrtn2Jd4phu/XUXRQZ3PpaE
Vd3OzXiI00rtZoubfTCRf9EokC+WzCmeAQLQvIAwzq8lDZ7TFoxoZUqkoAUtqDfdVFVFkK6DMMKR
BBCSPI/uRY/yroxWe856ixQ8CEo5aO2slf1lbVfcnl59WzUKmX1vyIegVz0MCabnRvYfRT7s5wmH
cxnOSHGzhVFIke46kxNE17U/dcu6kOpJVzOIKyTAV+sUfqps2+GW7p2enPyQS4OqgVWM8obHpRiQ
nrBWPAv64drH+y2SdWQ3xpk9ZAU8fhf4ql8fW9olTmuMhd6IMSuOn8PJfUoVk1J/IqjIlP5uGSjM
jG7RtWKcA9iLhJI053UmDhNrsEjdU9jpz6FHCJgHCzW142IN4PqUyVEAl1yipn/gK3sN4tqhbPyD
ITahWot9pdWzz3d4AekZ6AMQwnOLIGCY84xnebrrx+ZDtfiGJ+eY2s0YifnU1dGuH/VbLIvTBo9H
dNCzUzu4UYSMLO9IbwIy4I14NVeTXrDZJPS9fXEzhDmp37OUqLEo6IGiru1DUoZ0crStdwj6+GPF
lRi05AnoqWUS2FfvOWSjosJfmI/2LvP8Y8w/jq3erUBtXy8cJKFskusaBs7CmKCyaXzu2fjLmPGj
1bcguRnOLTlTrASDTpHWPE8OAtsZU8n21bj4WXj200m0kKOSMrqZSljIQ0ddPXUt7pncwoxo7a8c
cMFWsE0X3b4v1Zdus/dFeQA4MvDpYwFku/BfdXfPNjjaNfp79Iv+YJz7wV+Qi/XzpRnSl6xs9VlR
xQfCP6abdhhfxCYnlvMzvmpGsRljriHYd514cRrxR/XOQ2S6D+zyqL2m/rQSahq1KIGyivNTsJMN
TECcjA+ON2CX6UZBtx+XFln3VLTHzojXKA3ZXmoyUzHNU9OxybHE7ySgkhO0LDJUipnv8KnCct/K
eTzvRzpSxmUNXXj0uXgbrZL+Kk6QjgM18QrGBsEsXm3H0RstYETBkqaIHYOARXRZPDEAuCEf7kGp
CEcQwnRt1DfD1YeppBRfuwGHu12vVu84rgnQFjf61EsUoS586JJxuuRsupQS+fEa+j+6hhcxhEfP
MjKdUz/fx4Ydjp9DK0KBPjFhGvHg6doCLC1ddLLO9SWpCCxR0hMLXRB6a/2QBej2UF15LavcDmSF
TmBsmvBVY25au+ArWTgcDBRgF4zPQEgoQ3Lehz3jBbqWiQFGaoA1VJ134YBoDrS+mkMRnvd2KHF5
MlJpJ67npmY53VATObL5Du3WjRX570zKdOD/5t7ylofoh0kJQwqY3IaMoYBa7VP2Covf/YaG8nBh
bNf6BsMNCF8jmBM36Z0zrD91gUnLAaaY+h34uvHL0eMzmcjQ0lw0jsHy5BbZJ03RIUmyO5XwbmnN
T9ypd8fxjpQVo4GOJ7kmR7d7FpalZrStFTOQGE4wXAZlhClkyHfxNGMkNw6bMf0107k1YXm3uLPB
FRJ8uF14Mp3k+HCphHo/Fbt8AFRi8ALHSZ6RBBG+RwHizDg/TX29ErhtOrKr87sc9C6M1vK4ViI5
Txlwskb/9GYOv2SP0+96ybgQUIr/zOTMyJQ47GL9sfETZnYovBNcBtmGX4Gb3A1+He3bgbVHmd17
cFN7F0KMasTfMPXRb4XMvdudMNXROhFJAgGOwcZ1nkJHP0QTtowiyT4yn34rVrfe0l2KbATvrkts
gtN0k4zhHj3GRTRH1/4Q74xZPyszf6OVvVgceW3m9YREJ90NETPwtMFZUs7zl8NSyuY/5RDd0kc6
5qrKkox/ps9apWnOVYLPjsaDgO8KutCGaafxlceYLdypSaj4pp+wQGvkdigZPGTog2bLMSE2jlz5
tiREVfjJlurZX0sZf5gK5WzkD7uxXO7k6jEA2tRnnAQXUzbedUhJt3UQYn08ucOVaVlh5rlL7mjH
3RR4W607H+dWnmyvyROKEceHhKWS/psF000/jLcJ7xWsxIwakiy6YuDy3U/VZToVL0WHBgNaBuOY
/hGj93Mg2eCOw7Nu6qdSjxb6aHQTRgA6ei7GEb9gKPiWnIQkjb74lsa7irz1IIoGOi94VXIdGYa5
zCXxHPoMsuWQPE8DM/lwqZ6diflgLjif/One6xIcJ9AgMKUj0Ky4/tj99R5SFqSPBK3U9XngUXpk
787geNAMCKCa6h/jtAcvZVi2jm6K3QUnSprHHzElWtCw3LUFBs80WKdD5cYH4SEPcDbUTZENF0Eq
mPFlXBxLH/zxLetKM4E0Ku+7KAJR0Rh7YXzm1iMvoLIknkBbvlnmcEazzHmShOYwB3w3JWWp62nU
fUylk5myOkF8WgsI7D7G3TJlm1NcC/aKvteC2NuOMKYjKIA4Tfs0OESO/myBymhBEEZZgqGLLO1B
ntyZIPlpaoxTyyHEMNevjMHdhjdNHDzIpbP3DvP9s4PVM8mjVfEH9cwLTdB00Vq5BUScar0wh0nt
LUT8Z8cTT2O79qAWouw8oJ5xMcwYzeM6TSxGG8hIrYTeJiTggTksD/5g0TSSEWZkHmPIDZ9FnT53
krBCGkGmIOibXdgprvhGAHK+BuQatz23fx0kf+N62He+0xyECii/OvXlJxPuP3dq97OvSrgMhhn4
Kgyfg3whmV/pNa/MCgeUahIGY7aci7kxOHHCpyETD3EY9AdvmMvLYlgNVvX1xafkYNL8vi6Vv+vi
HEfzzOy0FU+uF95FY/8O7wm6bV5cZzn0ww4anq2kOky+Q8xU5F0tpgP2F/GS+bLcx/LCi9m9eRLZ
LQskrs+qPUYEGTa96BB/l3d1V9/YmCWcHKrTUJRc0AJFTsW9rYrJ2cQjz9zRw77gs5aylPtkzud9
mzUs5wbk1gGzunkvViIoioiXLzA5DHny86bMI3JhXIBhUNeedQqXMoIrsCopTrYsesuYPbJVbu2u
YmDWVzAr0tHtz6tikIy02A8FI6Zco+/iRVVHzSYxMz32ZX2cZ+Zl9DLNuVNxenutuWyZhzfrFiSQ
r82xaj0AYEuq4Z6wWsVUVgUOAQei2Jes6OaorE7RqO6TdXhJRp60vHKz23UdaP0LlJ5x1u5rBlYu
H4lDNB5MTGInehoW6bwPbZYQrwO8UD97M2Lu8NA4zCRZWakLAOZRx9uo8Ladhj9BuRgOc67faQou
pGlxK+jneG7ugjIEpVahvs2bzAUuXxAzWTonNWfsEeRb7Iw9nm77K2Z5W9TtXdxwTRTafxlM/CJ6
7Bm4xKcK3Z1aSe0ay1sRGeALhT250/iuZX4cuGO+puBKLTgIU9zT2iEO0Of2WP8mHA+Cfos4xh/V
M4BzshnVj50xC5PXjcKXENu+Oki+/Jo419zyjIezBUD5eDOlK9DaTjEqZRNaOL+ujr87Nf1tKnU/
19NryLOy8/NS7EY3xz6xol01uNeE5qUejL0SG9YsAYvFmdLDGUKz2g3++4B8oR+5/SsyOKT2H1fy
fsBY1s1W1rCgnu+VRp9GEQXeYTTPflPdj1advKwHeLRS/mTZ8p0WJQyd2D7MiE4GxKoEjG+U4Ogq
LJnrhQiy2kLf1yGLYNJywI6FoBxRBP80kKmjTUgHtwxTUBhfVl50VyGo1u3yNzcQmYKEDNE6vRpC
VBXp4um9tisby1Qz0AxzRlNAQTRz7bEHTx0WwYPXtGxkEpIKbRbSnNMnp7rf6SySZGN49+0KHLL0
mIPNAqv5Bn+u6P7OkHwda9Wa65Jdt8S1gEozxSIUj7skMulhnORhdGqXKI7gs54ctvkK06cQhIzO
RQIUilbBCfH8W9//odKKj8lnEhhIaT6BeNyfF1XDvFKPLoZhuq4sdjg+OrFfA/9bOqxYmec8JJwf
j4U2sBec6bA26VcY3rhNHgIdYS6rN5XJ6IeXDfmQ/QLEZOxQ4k+WSEi/7ffI1Z7igNIuSxQgpFkd
aouCMshb1J8usqTSIUmi3M7g0qI6yMnKbLgHE++Kuskec1gjyKlf5vCWnwx1WINNUvH0RKF5imLz
PiA/BQ6as6bKeNtxlAEwYZ3a2+7VKUu1d9blLnCbv10Xsypi1zluiwwm6X2N02EiICeEUZGUIxVS
8WVWXZ96t8IVYlg0hW6zO0Qp6Cy/Hv42lJ+Bzh/0Rl8nBe+mx24d8j/uAN8/zVhrra2nUWiplwQ0
tIsGclf49G06mF6R754Pq79c9sysuGJQUDVoYLOU0khCKIsyn8O02P5W56sviVi1GOwEDM4kovu1
7nrlptCngpgQ7Y1VNtWITJqcPKwcXvDQJ6wVOdDOVR7tiQCmudMDXerSHbGoshuQ4EZN4F2WJcAI
SsMz0USXnLr4WEtc36NKT2UwVGyPqfdSpKGBJS61xRoxieIxTo2+9so0u/CDy7puloN0ltuxa5M3
ivX9vE7eU0z09VMN/zTGT3KeKMMiYn3Ppyi/LakLBo2VsNeJvBWp7d9AHFXLoF+nQTG5ybxrUxEo
kMTp6xCL7tZLpovAu6de9GmxHpNJ8UuI+yQj3N7v0gKqplu++238UJUV46Yu0XvR1RAHJrVcVR5r
AZHmPXjPlA2vjBnLq3m5Bs3oifYmGhFNFEX8mcSTOo/8Ue7rVQOHj1kkL/4KrWwhfVBzOsA/WLJL
ORLzyULukjkmQ9YpLV98GI+3WZA+zUoUL9NYJo9d3u07C27ah0l86MqpfIGHSHBU2OfPjEzWF9Nd
5F2hnx3O/nveJrcFWMLJ656lt4oXm7BctHZ55H3Gty3v5rI/ibEQ+34pCFl2yRQq0xGzTMUInwnU
1ECJ8pqrtcPD7VflCiFgaa/mNWmvvArbuEh496RC8Y9eW+DQvcbv0G1/JgzC9urff01ojS6qJbyX
jjPgHsA3F4fhxCnejlf/fnG8wG3P/v1nkiu839xe5/0QojA8ZQWyNeaW49W/3/j3S6sCgJ5LQxLX
0LB4zwI5XQVz8X9+KWs8QA3ey3MdOxPWaz6aS9xB8Yi6Z83dO6fx3buGv2ULTlx3bdbheho6efj3
UaTX7l3mK4G5KnoM1Wou55YeLSn58Q5FLu7ceBR3aMv9PnVuk+1P/vudBNOj6JL1gkXypRMUeOFM
GRbHcLOD1J1a71znepVAElqZrXf1EIz7wGV6U8zjejdH3nI3EJx4Xa71UfEtc4X+L/bObMdxJNuy
X8QCSaPRyFeJmiV3+SQfXggfwjnPM7/+LmbdW12JRjduP/RDAw1keYVnpEdQEml27Jy91yasl4k3
oXWc9O187C5i8lkKtESx4vkWgpH4Wsw58TWVxgVtzNJ+ikq3vfhV2ULyh8UX2MsIDjEwOmFIZqnz
VLRGc3E1n+522GjN5a8vNeM1hsXxF6LFs+mM/WEmexwLIF+y5QcG1Az70h65e2AX9oPpWVPGnG5m
sFM1Y3jxC+yQmq7pMDyZEMauMXhaEEMe1mPGw0I0W5OFHt8Kc82yQKLct74/crfJHnEfX2gDcWA0
wnhjahVcxZHTldaaaNqDPO0vIut7oOyuQYIES4g5FeVWNyn161x1l3L5EvohlsxRS7zMTL9ibRh3
XfYZIS7AF6u/2zHMskIm90zK8MH0BEcDkH4OOp3O4uyfe1qAeH61EE1EiinJNojIrCJrm1UyeFR6
GzxGcbbN0HPf/fUdbV1xAWaQ6BkQst6+drVtXysV29dSJ5Lg3LRxc1/6yt21E7MRQdGwSYKKubxO
mAozjh0zU+npJcavuu6tJ458+lkZ/mdqImHpXUw+ugXLLHGZqkga03C1huB7pkaLlf7l2kRcJrMq
zjK4hAzjWF5R1EhFW61uFUkFcviik2vtOc8s3kzSsUrjwtYLVURE9qoVY3fNMjs/BW6zbeNu+aja
W0Qp/RgZ1+hKh9lhM2ZqkRTDPV0GTkKLUNXpkdc1+EIfgtIhda5v8y8K6ZeFFi9r7SkDgr9uGhp0
PjQzb5DMpWY9fzNd+BhDtp8dfXx1A4TeSILRy1DXH0Ol7WyFvaJkWPU1iveoH+hmB677zy9pNe17
GGF7R3Cx/aThTM5utsk3SgVvnaV0j48VYBjOL3p1b1bJqNfOewJD8wp1QxQbBFCLbjOGrzP0hYPv
PPqoSNY6un7q8yUvUFDeywwn8hgcixDwSYnq4NiLSzCBRBnZg/CPMW82YvtC8DZjFkge3FmU/vuS
nQK+ygJF93McW4tHMnNBQmi2/ZjZdJ4sC92IqO4ShAT8uLMveuQnylLcga3PDQxcDTvDYXC+aeC1
iwq3e0hkAf2FQ5Zm41zzfc5dmdmW+1bP3vwqT3ea7p9lxek31HYU9oAOQvlb9tV4jLoyuJuxxVtG
MjzMbfAyhpJcO6d9s+Ro7UJpPRnlhP0Y0B7l28nVkBRm/Z5BG2zaDFDdkHMiSJbrSJsp2fkiA6VL
ATXPSbiZWx0aGM+JHbCoj5o41HG1jNBh0U1Y6D0olaRG1oQwMjDYhlNhPhjdaGBAIz1hkJ+VS08F
rjbwmjxQ6BAD0zMVWWl6AYmyJGU0V9fMHODSum23mUbTxoLnU3XUEjBY+dWXJiZw5klFnFxKjew8
XQnQBSY3Yg2yL2spCANVHUThdxep9/XDmHLaq0u6H731zgRo3IWkLq2jNiG+KAtwXGCL7uq+OGRO
dcF2hGRTxPs4ACSaMgmBAiLoyQd6SGDp8toG3d8lIhzOxNltOwVA0M17Urt71GSBU58zOsiruzKC
kTRRP2FetpxtX4flNW5BR/g299Ui5hr/+AjA18qpuBuRdAwTwgRlMMC3gv49NeZsJwhyEHORkDLA
YtollBRjJ3ZlORHEF/xmYfiY8w4htzCy4RDIS5IS+2yHTX1gkhTb5FKoDIJ6HDxaBUg9mFfK5tmB
SBIHsE675mcqkIdq5aB5BoexFT1XhyyJAamaNhH72w+72BLQ/bGYV/2+z0ZQe1qQryEbODObb1gk
UK2hnqZDwejcJ/SroQt38DcqAVCWo59iKBTNwLYINumOquRU7cIMYSd7oc+FOcAuv2zz0ZDFVzey
SsnMPE22tR+q8jHRu081iFOu5l+hYscLARqtdafeMUHZ1pk2Ua9NETIehfN8iE/wTX/5aM9M90j4
ZXIZIxuwTN3dB36VbXEZ0G2nr4N+Qu0D5yMA6hXrQDcnpgg1RwpT9zfyL+EHtiGqcmQCPWdxFAj7
TEdazygdVgJT8zyM3pKq/GhnzSShrt7hi9rPwj7VU7yJh9TwZD29JQMI1vitzaYA/hvAbbkIkVGJ
y4jBnomvvLd2WZvfJ1X1hSPrrVg07k1rcBoIiGWSCYV+Yv9BcoIShUy2ud+lKmAuVfbhgbP5na+y
XVFAlCsy7dwrCDWV0X61CDZoxQLKFj2IOBapouyJUjLSk0XzpES1uiPRJ1iIWkHrqXS4g74PFaIe
H6NAB1ZBXqNV1d+yGK9Nmj/7VTTtEHP1+B264jWTjpd9CpbjjaW6r548BPRdi7LcaF+TMcfiTehb
UadoAx0SPrqFPcW5x/BNiGOyeyvLlJghgyCaagwRnQEkC3oMHZ3gkiMNcC9SF93eYYxaIgJK4OkC
vqwBIUxnnNBrDjO7DGlEnXuRWhKzkpaPEd6TLIsrCZYwEWFPZEiqciH8B79+qtDjMq4JrsOEPxJe
QNE+ZwKvdCef9QmxfO/cNXEPw8Meb5ODK81iE2a3Q5EpFU1j5XMvFR3MBXInnDFwaOgA+jYD+Ce9
/mFC94r1/FuQ1RpGM9EZCTEDNEjYPjrCBhw4jWXrTQCc6iz+1YvGvgSFmDy0goekarKdK5O32ArD
jTXnH46GUKHXgb2kqK8DoyZIheQJUo/h0cxUxPEwU7kL/YuV+sgmDnQqRuAmUtNFO3Ue4vkljkvT
i3qyYAy3ItzaXBhWH0kZmrSMCsgDUJYD860UVkGvI79Vmb2xG/07eFKZ3++qCVF+RvKFhsJpqzpH
rFFgg8ATZop8WtM2qCDAF5kGCTBMcxe1BYdSRnssIhnqgFqFLyyTXjbD75rMF7eOW8SQoKQrgaO6
5d7bBAndx34JhK/hZWkK8QZH2Si00SplY/XsKHq2bqp/cCMtM/qrYYrnNimuGY2yOHU5Ms8EC9KA
DGLyzlKsc1VQu56CDD10tHcd14kvWlCQcDHfaNc8WHa5iJngQyFHXHDN2BzM/sM18HC6IFcNZgcQ
7B9CxRSXsyVKSQx+TXCqEn+4lEZAlNWKPXNaWSNHKJxbpDh16J2wfU2ELsBELKMTh02/NT7HycCT
bqNtD2OO8JB8LM8ezI9JjfHW7xf0udk/DBq+NzrB0UmzyjcDMJFuTmo1ts6htoMMOhL2pGQyDQ4i
4snArASYD8Zi+xqm/ocS09MsibJwg2rDp7S1msBGtkNPBnLq2e+2Avl4Sx3+jF7m1SxoaZrlSN0T
HOugcDG4j29CcbciGSN1dzZejEzmW7vDYa6FnIUDI6DLBe1vdkhtQcRUepVtkqIqWc6hCTAuGNez
moFSTx+6Pj/T4hO4WQi4xE/JdAX4Tpls0Ic86oZ8W+aIPO7k4dKVIPuh7x/aDL9UVU8HLQBbhKII
K8tCN0caNYcZT3GUJ/dhOR7y1jnW2kZrS8Z5cXoWgyUwvTH0SPs3PYUI19dIiqeG3Ha/eO5jhju+
4zgMqTnd5QhwAiebaHsCACieLMWAz6m7CeRk+OHogWdieVg9QeuNyb9MLG+fJAHPGvFAPZFSJ1/4
4AfLkddQ01ey8Aql7j6PffNr1MxNJOFWjgW6k9ZIem8iZC8v4ru6TA8W7thiigZk6MSXyJqkYkB1
BKvT7sWeq2nja+AkPALFdFQVn0NoAf6q3Hc3wn5fpizt6LoFdyJqZB1GbSG0NxTZVIAQyWmPiwv3
E35Gp25w75tb2RJcXONYwVGJXt1MmPQmDaygHAYqcF2tJpPLEZeKWm/Va+6zPU3llhMGUDUAWrOJ
wMqBB5TM1rqOCBYKLBA+QyGL7UgHQJbjzg2iJzsJ7u0p+s6G7J61hxiyfm68SXemvegf9AZtSk79
TwYOUpn7MuLo2CASbUIoupOF9D2LwMhE5sVM+3s/n1/wqbibmY4Yngzcgj4Oz97IDUh/cNMzVp0q
thgKtjPkeeLmtgaHeibzTkr579+ncY2vs0c1yvEDjIQG70ujOPKTfekTplGZAjKpTgShQ6eGY5ID
kyLoL7NDJVoXFC3JPB1UO6OMyxp5KLWFlLNOUOIxOxshwtj14DFxws1vYD11ht3cNnvouHKrEcPc
2uBxnYjifRxs9HltcNIEX/76lS4TNJtBQ56dTI59NQMKwXQGlUb+Ti5oBroU5injFKqaByPNi3M5
1vX9ALKqFzLcx93O1QJw0lV7c/waeaiZJFvHcNVrY3PfRlzGpdEj9Tqs/KmRr64K7wnkLg5+gW5R
Y1t97Wilb53BArk35/Zri46TaWkl7gq7IijFL1rEAO/mNDJ9zbv5jLxzOYHz7dD3pEjqob7LK413
zLJIQS11IsWz4l46Sr2YzjNi4yFMwpseSv0UheOb7Wc4UcLuVWqQd3tbJ9CLdQZaIEwWox3kxq9w
KXdpZh5E6Gg31Tc/Q0NaMY7OVZxGitMkzX/D2svqL0nuQgimHz/DRg7CmgzSQPsVIUWRAPjX0Q4F
T0FVD6aj8CIhAk+k0bSdKS2YMH3pFrO70mf6ksy0sABDFi3iq8CMbYTJfYTMktFR2+FwIc/FJVvh
iW4ju16D4lPKAkK2OcZIyt21TX6ahSTLC8xW86gzjgH6wpWaC4FxiYXC6BaU33LGKabsVOmpA8fN
yNZ6r5PS6SdfxZS/dW7pnALtbfCdd7CFBdHu5cPEwdNbpv4o40py2uxxmzYMvnuUWG57z3MJiiSc
KBoZKc7VhBA5OXLKONu0cdHVMpe1U7auJAOq31ZnWS7moTlGZjsYfywQAfctSTotvUTWoualTU7s
DyDCZHwvIkUAJMmjdkkI5kAgZyBDkhPKoKfF7XKS4k0YjMgms6w4hSkeqT516S2G8S0G+DSOs4PV
aSJwz5iPrXL/dAYKznliUBCVATfNrOG27TT9PsAUOFTweCPU0QRr82Fkw51O7Iw0+ms8mBxZFL2V
Yu9G6amU3HZ5Coh5MMv3PJbsMTlwuGTMTk3DQcX27XnPbXpITTGd4oqSUSKbayfnp5iYxo6dR59u
nVqzc9OmbBuF8cx+wdoeGK+SeSDiFcLNpdLvmTd4czdsQmZUOOxpBQSpep4Lq93GjYNu1FBveZJg
XlgSXbTM3GTSnhf9JmwDgi3GKVLIRSWR27FRQd6L2r0+nksVvk8lhin8iOQoIjskCCQNSYL1LcKn
zDJ5T1IrOThD82S1WbhRKQRfNyqhIzc/0KDidvrSjMrawe3puuTMSfUajkwgJkWh3ViAY3y6ihAz
aC/YLWhxTHs5B18OBlgh9whwKKZdkDmqacTZTM2rVOG+jLjznQKL+qjlrxy/yZ8y8OjOybHMCIuv
zWoTQrwb5izYTVn+1Blmv8EjgrW+oD+fmWtMUTil6vBa5jThmBa4RHaRwZDXxEyIr0mfH0PbOuaG
3e6juYK5TvXjpJLDCT6FrU8EHDSSA31ECKXJ1K9lEzMHr5c/iz9Q+ALsrr+1Mm1e+yQWGBAm8y4i
6LdE8x+mLkpod4IFmQMliHuQsEVqwuR5ROe7jEnEU21GObmDuPww6sitGOPXsWWEUnTaJ52BOMYi
Y8WXUFFDoY7w2rEnljuCgpFHuGAyuEUIW892gRCxGmEZL1NPv3d/I4C2Iu8PE56rPXnJUwswo0rV
pgvmH809FhlPPiGTpzyzCdIduCUBPvRpl3ujTmiGPvvyNLTVo0wNshVGJMBTo5DYWjztSrFLAFAV
aUncgniJloFmk0vtiHO0WfNsyGDQTz60xs5BFqRFjDD6ikwS2/kVPQEe5UQPgaY/bVjyB6vpLHNE
XGIMtE2Epn0OzWQLlMFnz8CLF4Uo0UGdHYse4IHEJp92qOgc/z1sJjiwxQEfIcWaxW6AbAoxZ3Mr
dLq/dt69SIpG/A9M0kJ9sWHxRMeO/OVPh3ucGFtttGGKOPRVcGmZK/oRu7ElvFIOYDEDFs9hOZ2M
0gTTE+ztfOj31EiUU9K+k53FRNxHLFjRf7CC9MuE1G6nTBs7m0iZCfTASZLjwmRjTaw9PChScnA9
8RIMh+imKNK6A+/srUbphlTe+ewqEi4b0+Qogyf30RkAlwz5p5taP5R8L2FaPsOIDbFHiXklapSr
A8GhQaEdIn1INm3DUSJs/Q1CKQwCLIQy1dpzWBg1ais4X4nt79wZbclQfRqxg3VM9TaqaYmkdPk2
96f3acJI7sNyRDlAIIbug2QkdJ1gWPb1bdExC0wjw/fsMX+07yGHcr1bu2JpwrSypzCBKg4JGBH5
XRrOPwYnQCbA82cYcODdTqWyWUOZUKBC8fQBJ3o+YUs0eqa1tUanQZILgqnNqioSTAXdEV9xVA8g
HkyV7XuZkvnRjvXq7FbUrY1GCxT3NYGFNKVs9gqEQhjQbdR9PjoCWPQ4E11f34eORd6NyyNXGCFt
q2if0etdx7MKN4zrEQWxspaIkmlOgiUNNDi4SIQKE891oTHrl2G7Vzh77d7RKLuk6cmgxXWF/cgq
EkV76M8gte/ccgDdoiPcLY2l0Wb78+3w4Pb2QDEdE0PHiArRmYkgjHunQ4CMJyfZOXfVMnfMVYlI
1qFRRSQYuC6B7j82PpowbO7NnGj5ofx0Bzj8KC3JB8/R30GwIMamgq7vKCbnU/YnzPWnSVGu44G5
BXHYkrxFFpvIIqrdeoGDwj66JMksERfhFYPFl51zMWMgqhiBVXi9ZkWWFJauT3fBK6sGeXHWa/ep
LI+txUJbO2zeUzwKzNYz+XgFSkBN59GY7PGjGKNbY2H8QWHdCPCibk93rlsERmkgCVsST2ZHLrqM
b2WHhshXEWYG2xoBDToc+keQnMy9Ow48ucEOGTfzl+GirBEKELForLWLEAkhevoYC7l1VIkmOcHd
W8FNm5U+r01zSdqAUje4qvSUSVxenhR/CDUe4A1/sUqad0iYefLXABqqdabzhoSfxDurjs2jCQYC
tAeJQEVjBtLHPaFvkbOBHEclg4mEzfC1NrGVFI7xJxnd9mCjwxioHzmw19sOdLFKmPNTj51jmsab
JObBqJL6MhoyYsxd0KqxuxdS25dBlBXso8D8MxgTNLUGeuGhGGkel0VD/jDDOndZ/tsl6i6ufhjo
bXoqH8+g0RU1YwrVWmDoYTAeI1cAqMTpN4A1AhyDC2R10HwNfkPtfuhnE35d9TaGmmBg0SKgdRuO
OOrLtmpyIg7DKCmNkl/h6EvSs62Qu+m7AGkp1ECwtYuAa6gWFxxliCnkscfkSMq0b3CIsEds21Xu
zYHYjoJbWObtsPSMuWyd/DIZ4DlhOtVHBQLkkW7SHMRPKiCwy9VYcGOGPVRjSyEdIaEqpZx25kAW
LbgMs8Mx2vJsuA5dywD4EvBj9w+dp4HmNTX3fmoVANbGvQaDf2WeCcB06D1gDQjANU7czKcbguqu
hk6l7zoa4h0sxT5iVbbA9EdF+TlO52jTwy7DWmBuLGvp7QW4NNnPdFvFp8FGg2RB5c9KkN0xudOJ
kO7WFhxk4VXKio2mcePRC4alW9CaN1mSOpxUI603WDZemNGtXrYvazQKAPs1MsYOv2zUgrBkidhn
hkC1tzysY5/bLBjRHkpmtunnDOS2vscI9mKM9NG0sLmrA3s+O33sFab+6BisAKXWXB1/eFevYd03
G4RqR3gM3zyKi0ihoBtR8pDTskb/Pryx+GZNgpHaf2tpyYN0xQ6A2O7XVC5Y6uauaqMRqGJ6ByyN
IZVCliZKhgSTvlFGDfpJFi8lpI5jN5LhM0RMrkc0HHNjPMrm20n99FBabEOpQcs0MiFtBvG9q3SQ
0yNISfQsfN7MpB+yhJrJMcZzkS8KWyAySJfNR9tKJO8e0BO/HDjTkdKm9J7QD88u1VuX4j0OfSQs
lAlBfywCh62Rk7kIqdEdIiGHOvkcObHjRKkpeGjZpZ2GAh9T2Nr2p5+40t+NpENn4Zi/Dt3EVdap
cJ0P+XNnVrSYl3vXKgGaxmEekdJEAgY+S9Z3s7k2cdEezKilyW6Y8NsB6LIInwK/uSrZVTwZocuJ
PCTEY4ZIK+fgj29nyXYwJZmfwUve41zp4/IXhYl4My2FRSCM8FigiMpxo4pG36UNM2mjGp+jBOEh
bRR8bFmwBgoDm9qizxjnPAe2D4IYKKg+dN05z23IrJIASne8VrUFM1/O+N0h3kfdgzCG+F5h4tRx
KF6mtmN70bjleqsGyDnGnlvmq2qym3Po0LXEo/wm5re5H8UnsTiAR8SSu+fjJmK9ByNUM4J/dFMz
uM8cm8A79iGoLurY5vTphnCK95QJvBpYv6J6V5HJEy2jeQtPjKOW5GUaGcQk3hdIOWM/XZQkw812
68lLbNxVQjGiDMo9Who+m4rhj58iVcXrIDQ4x0hqWivut64QsFosPV4nYSnIMeuSq9KZqCSp2MeM
zO7K8kHqeXoR6fgn7YlZosnG+KDfDyMfCR3BY+Rew8Ac9mY1ng19LA8qumr2+EPTon9iAU6hFBvx
xpq4CaZl2pQ7o3vXitehEeo0WOUPJ/7AswCDa8UQb/CBqutoG6hTmpC6MjfJEyiY8GcMTzZtMWd3
LHUDodRINUppn/CaNHhjyi03+jOTU/2z7sonnmo+jugpLPD4gZIjxSzBlyBGmlW1rplHzQgwwobc
bC4rXdtmHOxUdLRNZkqlMn9s4GfkBxzaFIS/UGhxZEukklNWxDiKwTy1xTkJQ3GuhmmVqyI/ijJb
NxNhQRH5y3ivqJ6dBVzTxYc+mpCO1Ftrar/9AYVyPIafJgK2nkOoUOIBNB2N99p57otnCerIBwy1
aht8oVMwb6Kgu9f6/h3V+7dpz/z4It6xxOKPXc7eo3hNAupwk1vbGt7cSC85fDnfRpNt+evol+V0
HKa6HOBf3LfxtMtsegHuEDAM6Nh82SNPubxLmgUmnLCy+vwbL+vCF/SnewuAdReIY8Oujo8b1upk
4KudBg3jJL02J+yaNRj/nLCIysARrBnyMaq6M+XC6y9qp1uE8LtEVNhZFUpmy7/kZrtp+oKS37qG
8HGzksziyJqfe1PfVwb0ZduGgUUTO3fDn7FVsKPg+0SEFOp8FACBMJ344UebV7v/jyj9byFKJXRQ
WK7/C0Tppcg/v4u/AUqXH/gnoFT9AxeZcl3lSNuwwH/+i0/K7+iu7rpSOQ7zNdMAG/qfeFJL/ENJ
Zh6uMlxTOKZj/ItOuvwWK7dwdYQUutKF8X8CJ3WXv/7f2KTK1B1TsvFJU8A6tUxT/zublPGABLM4
IT83H3AoB153esC2uKaFviYPbH+ZOKZzZgqenDXh5xuGXbtop+7xKMwxt/a0Ot2CHmtVsd6JXbvB
Rz69jfXqSAIj48vt8Ia47Ehu13EI9mgidZQVnI3vbs2mWWX7bE89uDUQmLDIZvbezG6krWWYW9sV
TUXG6Kvs0stHkt+YNqynNewCz0E2xcO7Cj6k160fOi7hAZDGhpH/LjzQlN5FHhk7p/ABBw2RTB19
2lW3urG3n/U78yElsFA/ylW/NY80FHeQpj35Tig4xdsGKeCrta+P6cb8irZYWvc30iWfxAocJH8D
xCB1zyBdnHH1k6wMafuRbvIFw+HqgfiPjXGP1FSubseH281dXU7LN9MaTveh2XzALluhqT3XZyY4
xwTl0+qEtXz1tn1+DlZfZMacWw/I9iNpPavkRuNnxc7aqNVJ36Gg5bOIOPq4q+4W0rfxFH+2Wn1E
q2feK1QJrcesezV66hsSw2oRX6y+6nfhJY+tV6zyc7YicMiN19GLYeaPkb2OUOoQhBMMnqKpJB6q
b5QMB9Q4Jyv2MBsWYovAH/d7cJYP6DDX5a7ZIwO/n3lHo+Fphu8iC14ZyoFV6JEQfsaHfKh3Qbtu
4YyFL0F6apBiH80nusW7yN28ok03Hnrt1Gzs93H//KztDWTzOxouazgex/gQe44nvPAQHsadBcJg
c7PKLVHir+nW2NOu26LQuZB/0BKVus6i49aSnqaIQMX2lng36E4UEsuXEZz9MoDfg/aTfKnHw+tL
SjNjPPBjuCirI1GE1tPwAuWu+ujjrYOrZCYjaUFFMnNyq32IOwTRRxt4Bvp70EbnRt/0PXTRtaSK
fYDb5mHBfS0v4dm80II7D7vuxVZX7cv9Kmad0ngBUK/0teAX+jG5Cz1M93wfa5cBKfO6Ts7sdkBS
F861s16k2yaj1hXu0OGsDjkOLY6ADM1dfAcb07iI5tDZSEVBTWLIWsiGtF9grD53n0wH5bm9p/1R
c/Kajl3nFeEe+PcxvPLGnmFWdb/+A3+k90VjeHW9no9cP5qTJ3C6PPAFUTeMct80dNHPBK9SnaHx
aX7tD4KUT3QgkJltiRLVNuKYbDXuKIr2SNvIbyxMfG7GjkBKCl6MecU2eMDh2/YrG/UkYsk3brMK
/dGrcSUnVL57TJj9J/073q5oQK76Xbe3Lj1tQ8+GVPTNC3NX+TbcdtvrtGfoT/vsBMWbd8ciJN0L
7sS9/6JtE295ZHXxMr2Gidfoq+aL6yJxHMzSm2ShUOv+DTTaNTiNPzai7z/aF1IFn1hONCRiy/1B
tFzwWoGhnZAXe8Z+unA4XW/puG36aNUeZu+eGur0pa2aC89JdIp/SAk4wly3P3OP8Ko/fs5bolND
vKdfQLgIAX2/Bhf3E8wiOejx1XxEo+2+COod8535G3D1B3Ex351zyVw4oKvQrb71gzFfnPvNvFY7
5w1b5yU792sgSF/m9SAeic817sJfcedc+7XYTE/ieFcd4n2xNRjZBo8qOcBws25WzQuq7zgOhXvU
o168+fxktIaH5KCvnsJ9cT3GG7F+3QBmW91N3gasWLj5Rqvm0Xf9Mc/8akUA0Vv++S5Yugt4fqtp
2246MnnDz85botSRXKxR2GzSvVzPm+F8Z26N9R0gslsTetb9fOQlIDUjirc486hunPuCPCfkkPws
1ru17Sl61vw37i61V+kdIH+PC+Kf1zNuA1xeewpTGD04aJKL/Z4cLOaUvzTT+WX6+652f13FXXub
kGyd0h0ihxv9aBbCfgVOtjlX52HbmdzkIdq439g8Nh4nBFglHN62NgQa/q/dZAd+eXZ3fcoRh40J
aIJcMWXFEcqIe9eR5khXhOQ4CVZsC4QEUcrI7alfrO9ApydKm30TXOXuXbsYvAY4yCGF6YrEDY/V
Yodv1fsUny8c+I5P6/2vdkBGY56ozbcvdxSyRJT5ZFN8ynVygARyxDZylxCxdMWy53UED1ee2C3/
Iyv5QZVr7YMdlctXu8xcBc/5Z0JlTcYITN2184Y98W446ysO+qSvhaRifUwEsPwgPQKHyyQgsu79
zYPrAe+F/bmbovs+2FslG5t8R3vp4bPGV9I421Jjur2nI4Se3yqOtqut/q8Uk/8vkext8b8tEz/T
9vNvVeLy3/+zSjSsf0hlI/W1KOpMw3Ks/6LY8zuGIyzpUgS6pgGw/l9VorD/QfUmdFeBvtd14f6P
KlHIfzi6bUrXkBJigQX6/r/K1/8Gwl4IkPx/qxJREDpCQNN3LCV1CFp/rxL1IciIXmMoApNp3VZ0
GjMPAb3X2MNGztWdBWd9dL5jxzzQzSAq4TUNv03BARk5dYnhBPKC3sX0yOESImkYUI1VDMpr/QaV
5jQ74aHo1do6jv5LwfAQk6LxMC+O5O6zHE4o23KUktmv3h79a65d5bR2gd8+41hYIaXRuTIS5A1E
8Orsgv3K7mf/fiqYpy1ReHT9TQ5ndEWhFhC4RiUCZNaBrGe8jA29gasFEGYxyLqUFj5ufqhpMQOs
OhI7ywk2dnRwEOPB5GAQWvCEwIxfI02hFUp5hzsNlA08OJIZ63UUJ/QyJpDnoxdqI+hmczVBQ5j6
ZO8nzTHPkl2k8RKoYimJaykwhDOp1erVmEHn+lpXOpsu77PtkCnqk1pPWEaCsoPI5XXNLMUvNTjb
dDMVGb3YA+mt+wmbr/KBmA54aJ+cNPYk1z1C1xtMdRJFeMiYmvRk1vRRglA/2GJrOwVVuBEjYGz/
jzEaB9cisMufD/mUMDAW+KTYfMOYiSK9E1oCeGfXSfTdVecgRDrfYphmdsEascg8CmYla8mBerGs
dxMdMPCwwuUiAoTWTI+W69SgjCPooT83xK8SHBFUFElimrFynJduupkcbtHPfxT6sWg+FSQvy6lI
yTGIQDOJTL/VtOxNbWmLY4u4yRROsHHjmnIBCK7AtFHdlquMJAdxOtQZ2ssi+NYsqI1ke/nFuK0M
FJj8HHIqBvrmqo2w+NGmMuMP7qqaHEUTG0hkIXnmRk2Esdbca02kqTVSk+HX4qWMFcluPYHmxIGM
FD+2vurpldvmN2NJkPQEzGnMIbWvDFwfsdc5ODYt/ouvx6d3zJp5J6MJy562wjBM1HjskXCA6Gbh
kQ6bkUnv7KLdiIlUVYNXZphoHCR5H0Vza9pvIwRojhoVAMsaRQ8xomI3u7Qa+Wt0fYQIjn5Xh2NZ
GBsrfLSbHZJFT+vfRxbzLta2JeZgU39vm6NR86HgVF3u3BmPYDGS29pw1wYAsDGgtmTDBDZ4LHOt
swUAr8SVwVXFEOHK7669o5VKgz1fJQuA5rYoS1QZbGrugZQ6SI3DpiL12CaJT9DLp+/plGIddKMH
zgKoEaxtuBwm0/okwo8qqUyN0UPLw16NDJF7Zfk+AlOQi++Si7XnyTN1/VwR7Dbmk4dFig+KRwxH
aEWr1h6w2S/3irratGg74gbimXYJ/VFEVP0ljL//bRH/z8Xy3/M9FEvz/7w2St2EpaaQpall7fy3
dA+hHNMN2wgqX/rboP2f/4O981qOm8my9RNhAjYB3Ja3LBZZtDcIihLhTQJIuKc/H9g9p1uaCXWc
+xPRXfGLpMQyQObOvdf61sVn2ghhESUKl1zAtuo850yEFKV8Kb0jbTNuNRTp3t5mwFBNw2bkE+90
g5J9m9AFZDGpEEQZGxVS/bXNIkHu7XA8j4AeecN9TWYQR/aWeW1pyCVYKaKFOeuMn/NNNiDv5R5o
yqtOkrJLahRiutEDTNanizz6zLiBPP3ZnksIazkPPWXMm6ieUVQxo6XDpX/ayRv9MX6bEAfSGlZ9
/VnLa8PJSEs+A4QYJe91PNawDYjpFZcmesgZSjvD9u/vrvG/7jz/9u7+kZ2igEekpc27O2VPKWQJ
hFU5QiccEisXGptODd7KL8uGQHg3amw99rhq6pMTy/Xfn8mcFvM/PmeGNOK7WWOz4f7+ORedpiFa
AZlulmx2m8o4WVztY7S09T1vHFMbGqstGWMeNPxVQLg8Hf2AkFfEyADsyjVzasSxqdo2+lErVhk8
mOqalhfOerX8rJyjZK4W878Xy9qmtEd1sasYmmnq8veX8mfPh93c102d63V+NbSXfn8lVsIsTvcy
EqnsTe3/wJFJiwezuHtirr/8++/6PfuGyuT7d1nCtUzbtA3/j8+vRj0aoWRHVwmBOENjvsoIVVNb
Bx36D5zN/+G3WfO/96+sHX6fQSGkC2olneAdw5zv1n+7G3tPR6YaRFAxWW+mxNy7AbdVBO2sIkTd
5A40xk06fGLLA6yzQjVDexZb+vDc9/RwQmJCBuQFnnFndKh9UuiYNIBNA7sNq3zR0NOdUibg1XLQ
qh+h/YJdzo+jJ0YC24KbvI/bn45m7IPoVsecHH1zaTTmsh9qzKBEjvMssiy5b7z+3NNesItPd6D3
Pm5qnGfY8W21nvQPOYVrqT57jP8uyW9srnMZoSHR9BIYNBJC3pH/sb2e8a6s8et2OS5ikuWRB6BK
mz3ZqCzoKNQKZbO4twBkW/m20d5y29hrZNu13POj/CQh5IDanSV0yZWCRxrYBAZXJlgY1sCqcpfz
tOftwaTjTuD0ksksxCptMb/asL+ZabwIsOay0SKwTmd9FvsJS95cNej8HW2+OSB+ZA4Briz0dVAf
1A8oAKkAvDvj0caXrp3lfGi4YbQN0dZk8wOejYRuWNjaz23WvjTyvp02ISG4ScLp0+3WFZtESN0z
kp7XcSM2JDcyWOiwJ/nTLzu91yp0AHOHBJpZj0LKSN/n1zVvKHn5MmFGd+WZ+G7pUUEajNA1PlTj
zRO0N3jOkj1vxC08F2ydROmN0FQuReSu7VRfoNJOQwrgkn8sgSFEto1LdIL1vU0qpq2yJcMzzl8c
We8Mqz+XPbllgOetGLWodzfaGs5spKL0UAu6ruodnCrR55w7UT5C7FlDFDoULnmHzXYod6QVYG7H
9YHSs+yzbQK81woZgbtb3VHbKT9NbgjllWxWNk3b5F+3qapEvEUXQPAi22Uszt/7Ms4mf9mkHw0D
t4ICNhDPRhCuq/IXlBTG1ww2h1OI7Greri3G83N5VKXpVkMS3nPTzDuSk3+Sjgjp/nkmZBhJi2iO
DAbC/aqrxFCmKIRMh2sxCW8g9SkVj50HNzUM9yiXbplhLtP5gtCeR2VzXz10zGorwH0d7tk2pDYo
yMhtPnvvh0l1bRDX3Dgn1zuNtNEA1vF1i55JYRA03ZCsYG09amou/JInN3QHP9+UDVhel2Bzqlm4
m3N4BRltq97lLzeHeR3oenMbYmLUbHOrEtgGBANZ48tcilDd4OhczXdlTDtt6uh9suVZ8pErABnF
TrPYmhcW2SEh22GF5F1F8KNLcx/59y588Xm9cOmPUhaVLj1ZdivlYJtiEcSvVfdyl+PHRzr9Xd/W
XC7jXFUPt7z9MR8iXIkShjNGjRLKNT9TMgXmZ1EkCGMBg+kaChC4W/lVNZ9zEdXbe0K5PX6NTRUe
+RG0FyTdiJEi6NaQ5+YQgbkoFkIjSBRtLAQbdRPIOgq8LBGoxOalAjtnoryy6GCh30z8YS2wWYgq
ZjpNNTDzvDUakjPbat0ZFjcXPXeDvhv+QeJ5dtJ59LxyEavnXN5tkpiEJr47nyyaCOkeVDYGsVbX
rTLRLeaFah7bfx8suBrmo4PPLopccjc745mHruxGW9gmeCsqSwFkICYmC5jtK5aZRdte4wFjDYu0
+2N+z61Kcsj6rAvWfepMv+/WHaM4uLi7+USljIxRNec5ObIZEVkisWHA80cspQa5lOGcjsOJxVBY
0ptLWod4z+aL4D1Q7yV6YGatYj721u/Esiw7WsTANHd8rIjhn1VCSsJXjICqJzjRETBR1YgArFvP
KREZzEikPi2Xb1RDVYMfSUmPkshYJogW5v/jMsH3YW8H66yoIMvogEMTDzh6wKq4r0h3LjXITyYT
XryhJjQKA6aqP0TEUO4a4yrTQ4DSNbv56kikBKIe14K9/B47nzG5WeGtpSKeP+se6YF4zGBOKvvr
v59syWjWbx8M7T7F6itbxgSutvFKh3MFe4m5lXDVeyaizoAFFyS0xaiZTNoai1dAdh3wp42cN10d
PdyXnp5CQPdKALKW5y4D856tzHod0sEz3ZeCJCsjQQFEzxufWBH9wLQsYoRDN1ZWUOpkVqZQsMyt
YBH+FTGC8Oj+hrce3UjeHDXWzaAisrx9Kq3bkMBuuyh2gIDbh8Nqe0oN8BclOVDQS6V7KiCFAApu
Gc5gGNsF0T41Dv5015YXzCe8irkImj+yCTIPo3T6sy5kQJP0m1gyvzjBPx513opp4/YfPkj4MgbH
iAkFTXVqd2TZ4KRVZE5rxqGgDejWe9Ks1iYDXC2UlwnqAXkrKwaAqCP1ra+rTSsZwIzAMwgkrhX+
Y/odku5j6vAKJOB3y78RkYMAu1uDAaVVqK3tghtp5nXC6PWTHHPOe0XhDzRFa6JDT3NXktqnoQL0
TjUbgot1zKihnfCJVKvUeAmDrUZTOq3nC0hbN30LH1CxoqasAsdBa1hgCOjGMB1O7TIzdsH04pi3
wrSxMdMZVe929+aaTyOqjkzFS/RMyC6juFsPNtkJI3qJDoFi4SCHUcsZbI7Oaq3QzZmk2zlOgEwe
rZFTr7y0WU++fbUKe2MO9GVYJHNicJHBdcTG440wRQhpl90BmZ/E49mX3cYlgy6ibrSNdunilhCU
k/Psysge5188E9Zl5MCnb/ZwE9aWR/uzv6nhC/3kXifF1MKtQfFC5nCMEAul6JcxveblzrJumk7I
giIGUbv1dYLi78tCOUbY2sKaNPJZWz7wmG3oa75QAEusjOBr6G/ksS/znCkfkkC32eoyWZbia8KA
N78lFetcPRDiy3/D21rvZvcd3xc69Hfokyp+L5iv2j4mpKhfGqOOuOm9GDF/h1wTdbbyKY7yLlgn
tBpsgx+z5iczwaYK1jVzOKIKMIuAZlRolQOecGCDFkae1XFWMcEP4bicfz6jXQNTfokPF3TZUiDy
9AgOggWwanWb0pTLjuyqERJ3yw2IgGpJBAN2A55oCqwhoX3MaqexOkSgt1t6y6QjN1SP8yKhuRCK
jJMU3HeDDYad5d1XzOaGLcDla87Zff4xv3HQ9aklIXoLveg2ZaGtFfK5TqcIs6PtVGPmbrKNEMX7
OLHQB5TGLYjnr9HpSR+jNUbzIMnHjWebLAGzAd08+fUlQ/E9n/Ytb8BrthqAAmrNDDOj4W9pu4LE
m36i9HWiY55aS5Wjhe3OPpaOLhw3cbKZUtyidQjvFvZyH7Cq9+tkTKDU0/J0UNpQjzXTg8Ct6rGd
IdwncorehP3ckBQ5F71z27CB0KdT57UzTIKfsI1tXwU4/qLNXHimDVvxgNeFtk+RxvA35tYWk2eN
IQpGpYncv974qB1ueYYXiV7tIopKtuxF78XQr25iOnI5EGzuoGP87kEO7SEt6mWDYRKB9Ta2jC3+
wwySj0QrnCYBg4xVL48W1/TYfybzfrpHm08K5M9m0PGCEZ7NKBLjHQ1dnbTx52mq73ww1XPNHpGh
93NyPxtkNDpdwrnIyrQA+itB1k1GAm991zOTJN9hG4XJs2VS6EQapOD44ft09/8jcm//ISLX/+tg
4Z5MWxV+ZL/NFua/8s+IXMEEgYO+L4SAWQl+kTN6/4+IXMv4L45tlu35Dudz9CT/d7hgm/9l2I6Y
v4PL3ftuEvwzINfS/0tn6gBbTji2Cab3/2m4YPzejXCEZfD0GGQQ32vBePmzr9KTljKhs8N14Cfx
XhGvbtUs9ZN9acwWP57t3zy4PmtXNVyTHC8C9tm9mk9lDTPqmahiiHKPLZGmDCbB1d9bCvbvHSie
n2149EN84ei08hjB/NFRgJlSRJYhiGgQ6QYeS71pdGL45LFV7IrIx7xN5Hu7DtMFe3SZXOuQJDtH
i68Vgt2DO6FJyePySZpAThGH0g1VYm366pZ6yC91D+KHU+wRWMMmb/KL9IrxDsHihywtsSJvi+Z9
bSOtCcd2o8MPXOmFVITwxh/6aAx3hZWFzxRnV6hN4aqOUjiPlvERChIXfGsK77vesu4gCxHF0z9Y
cZ//p7dofgv+1XSZ3yIP3wCCJWG4jm38GXAsxVhSfYPkT/iwMeCmHpxNHjLRekfZl2rv9ATviaaG
/mMH2YsuQgFjkex2MdbEPlbQadMk2YahMRyj0aA5mmbM61UHAjDWrtUAVNLBzk+UTXCFRHjBupbd
SmHchZVmb5shREJbVVBnUKviuqLeqH1Eu4DLV54Zbd289l56ngUVKdpKwEPuy9TpiwmB7GEkuWYV
QjAG8mRVD6ND+MjfL6J5fvf7OyTQV3HzWcRyCdf78yKaKafCaBMYBn3/w/YjmvxFNJxRLcb7MORp
64Q9GYPzGPXBmz0Wz41hxKB2gs8o9sAba0F0/f7S1HG4A5Rnbb+/9v2QC4YEokMqGowofKnvnoNG
RTswqKTyMht61ppSbDQ/Xqc2GDe7c4aH7we3GzEAd+TY5sDUME7Q7TWZzX1/k7CA8YGNi42Cu2xr
hTR6/eY+Dyed3jqSRSTmYvX9x+8Ht06w87heeOzkqN0FfcNsW1jiQ/jOfTp60ZMJqXFbQPatM1RA
mu/Fbxg934ygl1fdUOU9ybe7IZjTaoSWrMEaNys6sj6/pIJ5X5RPWZkRahZa5r4wdOKGMrT2kz7N
gz2vX6JQh6PlqgdBvXphehc+E9V8UE5ImGIiw+cqKteVUTgPs7j27x+x+3vn8fsmYAzrMyX1Zzmd
M69z/9Z5lCMkBaJKe4Sui2gY1D7NEKOEUd8/JJkV3HWtxenCSY5dIIE/VlPUMwNtBdqYIjnaM96F
IIFz2wFVG+x0Y+AyWwfpEJ6zWlxG00YG0TbZOcrN9ywZzO33l9qYwZHfcQYsnUG/mspPV5kNKHmS
vn4d5ofccXBq9nq9m8jtWDh2l159xiVkJYqvMWvunaKrrvVEbMaMw/vm5H0/OEb1zz+KANprZdjH
IJ4JlpNj3emA+XZ9W+/QR5fn1PXKMxYKnYOQ5W9aWvSJV6bvTua4GzsHMcA7ZuwGyALgKaN958XN
Hi74cPr+UhyFdH/wLcDNomifAXhaASmvrWRxpITn9I/4Lw3tu8oNgDTPrZ2/f3zm741qPj7ky1xL
3JuMzV1X/NGo1vBygEwdBpT7xO+ZpZndRRHdo0kfCfohtCTUS1R0upc8UfA7aCRkdssbfUPgUrMG
ZRdu6qF2HrO+PRRt6z3IKQMBF493WWElJ2wO6V2TjqxNd1nXyedqpOpPS1Ei+KXvY2Ex3cqCtnBl
98n27y/O+V+WHxZpYfLaWHtcMX//365Nz49RBQc0EzoPN05bu9cwt9NbSVIIQQqvYeE6b7PrBnPA
gvXaPfzjwUIcqHvhXWo62WGwa+ztRTLhcZxwNU3R1YEpc/p+MNPcg3tpAxau/Ye49WhNdpn53pFe
jG3NtU95VxeHERJiXA+oJGNL7kVjGa/RdKmUb56U4FBlUY4cdbuFwuqq5zAbutdo9H6QDWaDs9+3
NaEDVVmcQyehWyorLLuNfoiYmyRGjZ7ShyONDxe5myX/+8GV4j9cK8YfU6n5YmF04riOh9vK45r5
Y4IyaIY5Mnkt6euv8fyqQ5ID0F70fdQd8PgJwoLHrt1HllgkheM84MZ1Hjzj1iDnuCadG94pT+4U
//LxXw8E5K5Iuek2shXBUlDUPMkUEEoi8G5LunFe3o/7gqZTDHzgMGZlt+XOOnREacHZobVSJvee
X04PuRG5K1i2OJKGCUWRXZ1KpjPXOiXloHC8AZSA/QLVkMXH78ngxbZyIgJ2FK7YUUINqOLt+trM
Dw6OgqVqfIgoDuI5QPB3hjGGewyhV93H66MU40XdCPQN7xS4F63ykRHmz2Y0HDWjIc2wj+i7uOoQ
S8M5fj9Msx8406J3Z/D9bRU02lnBgz43E2cgy9xpbRbcjyNpc9jPtiMipLND49QjfG+HHd28d+cH
2YDrGlsrvSOTqCUosnAuEPi6deJXiuFnB96g0vI7cji6PeEGYok7JfuAPnVxIvrpldNmp7Kz++Pk
FiRTwaN47+PhVQGleAAxWpwjX2e8GtjFe5W1txxC46nBgnL9fiincQsP0zxAasdzR4L7sR8t59wn
2qenl8Xn329i63/cxC6Adp/FyUQSjnL7j5vYJVW2GCGy0T9cYaqrHnKILbDfQAMlfOBnR5nFMcMs
tmyJ2VtEuYJ8Gab7jrigozUQhguJ66t2coi5ZDS2uxSORlD4rPt19DONfQ12nH0txmuZgk9LCffc
NJWhPdgj3Ou2MbeAo/3T90Muo34TxNizoTt1TxU60bqPp5e/v2Su/j9PB/TCBZUXqxdKJp9C8/eV
S9L8UJ5Nj06fN4KxvH0/ZCgcGB2ZDz0zx3M4eG9N5jSLsIWSAcoAoFBMvQklK352er04aQF8obIb
4meviMWh79xk+f1dgArAFBA9LRtMXs9DEAVbcuGdKS5xFhvZk5dECBwanDoyfOj0rH2Aq5/xm8rh
8P1HwmZMTtIRaE96GF+DbdnnoaQWG1sP3YhHS6Bo7DU1/RZiERFHjPGNbuj31SSfk66+ofJgNhVL
8GWQmsJIvpfpHdmo8U8v7QlOTsf1lPrvgZNi95ww2rZvELVfGyrapfrVat4XUMgZWkvTjCAQzuvj
O+THJ9MisyIrqebyiXztIhw/ZB/jxbfKGZOXLgdkMBCW7a1fhtC8M4XbNYNGIHvv4u0RAr37bdEv
xiK+M6S2bvOCYFLCdmtnl7pkzxGm4ks0Sljos2UpUzqJycQabhFp3PXeXe3lLUg37WMq5DXuJ9Jk
ocqdtdxnsID6M9JaRhll+mg4FYgs8iOg2DwncfJaazeILY/dyPAzsRk21EX73jLOXHWif9EKzg4a
CbCJbJGhDtol8YyAeMeavlY+PCW2ppa92MRND09+egSzSkv0iZgWlM2FD6qSsbvbViiTui35TXTL
mnhFoQj1P+7pHw4lYNRaIuM1gm1tFi/SakBX6Gjv8Z4jOnCAd8LYyHa6T3SfovaEQ7eQVh1vpYFk
PtV8tC2K+Ebp7PwEe3SnfNxMVfiJZJTwce+nFPo+HlWyMcERbIw2J0/7IfDtZmNn2nDn0F5aAJLT
10Z54cwzh7qj8Eq8p8Ik/gkYibIhQ4MScvZZ3fHJx2pr1JANa8ejtat0bWd2xM91kKg77US+cnQo
CBM0VTnb6PSE8zTdYxfV9UCbMHDpL1dDeNKq9MgrowduE9YcmGT9SRpRtqy1bTbqBMMZX5FW6cfO
DONNFBE5r03FQ630W6LN+BYkIV61E+TymgWH5KGbgHQR/ezDy04GWLXVCFOssUiIkn3GhAnozGga
d+Cbnqe6K9aN7dBZV3ydDdHdCFa9nWOSxT4kGf1vK9t1gzOgwYewUzz7rfeRlz6j6h36r7OwQNi2
rd5uB8BCN/pkX1kdHHvHji4DbYOxpsDobT5OKcDTRRmBNWYEdG16lE6BIEFsMbcz42cJaYikCkJ4
s+OUIFmAl4f4vhr8e2Um5bpR5raNkENNktCZJH3WdJ0pRM9eFL4wu0EZou86uqDpLY7mllkr8W2U
7qUd4stgeOOhfYGMw21YkVZYC8KrR3R9QLWqeaOy3pNBfUbum6E1ahX3ZCuG0jh0w69UZeVbzhMn
fw2NOLrJa34IIUJe8jH2oEgF5AJIbubRKR+YP3yAbzbmeaO/oo+RAOcvmQVpcLlIDKJ5HpM41unD
V1GCGdTRVD05MabkOc629tkILUVfEKi7edBrXLSGlf5kTmvDGqvt9ZSDXeoDXN39KK9+2Rcr0XS7
2E5+ENwBXCAh/nCM8DKT2jeNHUeAkMFb5hfvVgxznV7081SJ+/wQHHqPO7Duh10uudMI6zDp0GLz
6aTv75iHiDj9hcm6zyy56SbyroMi1+GsP4ygojatQ47UOIpxN63KjnEXc1PsPUXwWGIGnoh6BopD
ak/wruxyj9N3Wpa9QLVuOM+UHtoZQ6ZGrr2zE50LsR4RoR/DQoJNfQiICQ3c2jvRgrnjA/9KMp4X
KReM+U2CRdAFlK2mrniVF61wJErTeluNRXd2xciablZ8CL7aOSpuF527VdKpCWzadi5aVOJpkBG6
wWuoixaNgNzkAPiXVcTApoAcu4hl+9QEidilZiX5xwQiguqXis++8RCP4iuJ5qgCwkLWYa2gHqBw
BESZQ5ydpg2pnC9t1VDmmzj+q6CHxip6uXZr7lxDY57Rxa21afoAsEb+i7j27BXrLAMDCL+kUuT3
hXXvNMWTpsmH2kTIF6Z3daOucbuRvXUrIIqtgip+dFv71DvdhgDQCZMDzAEnzX61TU2TeyAzA+Nr
eAlcfOuqsX8FmcCe3RTp0vceobqMO89EB59XWfwAsIKlz2m3yhxgFWCx8hPMvMxfGE5hvQbFb2ZY
HpRlPGjgvVHsUBABQtWl4V2kfTNskAEAFnJYBNk1GRHWgVSytTQlsw3dPwoLwtKLHWQfHANRjLcK
S2cc/zS9Se6jjAWxn+J8DzHkVCqItvlQ6szxk3LDrVDJ7tMv+Y8M1NK2GvQfUeXVlxYJRcJVfmOz
fZYdqlq/c61zHWtnOvXZAoj2tQNbdWcXcc5ALP1VRRE+YwKKgNc36HwY+wHzSxgfDE8eR65NbpWf
lmKw2CbFE77aa2A9JgHOI4EO1LFksiZbZVU5zXRWEF74qANm/QUyJqDWvQywUmfAwWAmLB1bzWmS
zAbdEggAZfGx0arXvofkVDT+D12SPMVUBSXxbLMum88uxqTKMRjZKeDUfOjcNWDrfllBvsTWGmyq
YnZYJ4m16rvUB4o2ODuoKUACpy4fz4rOztLMoGOIFuWFsvto7wzGWXeCB6aht1THDc81ht6ExDyi
4RZpWF9K8r4Y+CY/kknc1wkUW3/EsZULBk5OYR/9Rk5HP/8ApmYuUWHNQkT8xqk3/eOB0Fi2Jja/
Kgc/L0iuvicFnROoyk+yeqQLCR087fJjkdn5kXMFCubB+0KUD9fPWiEp85iZwhlpI1ffCM9FYqKh
+mXTalYVWqPaZjIt1Db4MDugkw7Gb1rAZD8rq3tNsvHVzax64+U4sONgIO2gfydgaO6o5fuunI+4
8IXXsUa4fJ2kchMjA4wxOGcMJRufoWY9eOTn0EPKrUPtZuJIB4n64WdMk2xhYbTedWgU0HSiOupU
pR/qcmKsJq+iLKD0+x5xhvPGB4YILlu7rglGy3nKgBp6d9EkcE96neRbmzWzHtHjQf2M13nR4bMh
P2vVeGg2zCB9sV7tKXVxOJNHbLr6Vgq7J2Ia7q3AJeLDT7iH9w6IpT5UjWL45ujp0imjt3Bs7hhE
0YmeGJNV+VnP4tVYh++R4Prrg0sC3c41qYd6fmDsqWNGxz36OpY/FyFwo37GQDK1GdBGwd9P6S1t
ARm7vvXkj/0yGHrUZMpb90L7MgkhXEU2PGbTRHBhuHi9kWan6D/pwJ+Kqa2WaYs4Ng4Ppp9MO2PA
Zz54p4i6a0mi6uugk/E8wnFTNA9CTjRZg+krGqe9k3VPc6iCn5E93sLCsK0W85sa+dgXtD14SoxI
1tOEBL4C2Rkk9FbrpN+SobAAbTUhrGUA3kytvUlh4CnX5JZsp2ItvvAT7FmhIKQdkyGJj9H8EOZy
1yvH3Y/I8fK+LDdSh3oVVEYKEZl8ThQFdMAzZgZ4t27mUPe7FGEqfEVFoAp5PGSnmRufrKFFN6FQ
0UvE1342yUWM2EMa/NUmwOdI7NyF4ytVakFxNLb300x67UIbVWbnbsCNGmuUgS9x0J1IdtslcQBZ
PzbXkH5HlMh+vNV8q6dMmi6pZr5Mck0sUL1zuuhSFnxuKGURZKFVDHVaBSrpDoJdat2APObWcABc
GdDzNPneewLUYUUhbzmInaTNEJ04vUSzYVqlXO1agNtv1KNPMAwwRpAd9C3+d7sqPzibsuDE6ADN
nILWDA38xWkBCVFrcCdzTMjG+qcFw3tl8OwW6bEVXX8KEutuMgD5JimmeXOQ5nmCEgjw1F2IWTci
M1SenS45vq0KniRlPGr776Aw25g1nlFkkFQwXEnrmg7W1FwGL+xJt47XQRL5KJyI0lQO3O5x+siN
3gZ2rc7ScdeN38AcrSMAPI3Lmi8520TTdBB65W0N3YaVRcQqETIkBl07NQW0ZjzBfKS2QQ4AtPGd
rj0pO9uPXfNURdlaG2FfpCFasao22ESYHzep/m4wpT9oNdBeL5bvTWHG9C97UkhngCnJsSSGvbll
ekmkBl6D7OSlxrlAGNNHpuvo9yFwTeF0Im4iPmYJW5FZcb+1EYQYqF9imuYQNWyaYe5O6zw8Ey71
MwZzOOTC3+gW0PVqgIQkSSpi6BI/5wiUbOeSOlZ4H7bDk82iUg1Fvq4L/haUqUhgSwX1kuooyWfC
/mg9dDFCenICQIiLdAS9xwmYgMX+wSm0fefTh02bk2GYH/BN94YD3HlWuhltkex00Fsu68uuBjbM
WbZtYYrGKwOVV0dcGTeQc6216I0KfFV59nvA0GfpWM5TatowMRocxdK+dMMLDBdzOb0GCh09twXe
CQF1drLnfsLoE9ttAhDVjG0ZiCeVV/chyWE/M5yuxcy0bzXzPmp5GkUUnquZ0Au6C9z8WTdVxJuq
QWJFQs+LG2DEmROZ3E0hSOhsg60gokGDZbpmm3tuKvuDOwyRqs9pNtNrtPZ63qyiKfrIwpLSvF/i
bQrA8lOXpu4mU9CDsoBSk+TfwjBQBIbtrFF8TatsV/X8A5ri/N1qaIfKnvvAyjC3ONPPJKxeQwuy
j9urkwKxvdADDkLCgBU/2Y85St9a0/u9F2S3lJlZlERHOxXjwjMJs48cmNNBOL2Msy7rRs8K7BYb
8oEUmX3MMGQJG1Mil4j5gBCQFRrAHOncMd0NQPCxXE0q/xVSkqJccsIg37Z991naQ7Ev4f4DAtzA
EGnvzHtPgfKgg9xsGLoRPgYscpkxMt1r2AD8trNwvUQm2SIlPY+Og2Xo3EuQoJ4XhjxhaNIzWKRO
sASr2F7JjiMWwB+WCatAtYT9K+5qsWs790RR8xiAV2HkgnyjR3ysaPXA6CHC/i5zJLyXPngMprto
1GgPjLE8EpdB0kSNc9MwEpSE/U9CRxtmyOnBH0joTTv2FL82jtTW6KzUF4rwJ0nQx5E85k3b1V9R
QVppobGSB/obMMGjlqMATOalKGzRs9b4BkkDBrpdOX67HgRSx+jI9UpHQMu0lRmfk4CaP4utD2ss
PrSqYAjW5QAXuc98fNYTs2gGccHGQ7Dj1fa9GGxtaTt8SIJQCl7Cpi0FgQDeZOJ6CB90haq8q7Mn
12qJPgdXvU5lwNk26gTVA/LGmIqB/GJQhBOXo6Y37Fr31MEMOGx3jmxk6NGauKvNyJl/kF/XpQ+1
BmpQGXjV8rfaPrhu7q5JB5pWAXpHMg+ozcLBXQvxBGNXO6qRDrVeWrDKPEI1lCo3lV885kENuk91
OWCo/G0qaX+L3qAipX6te0j2nGvn60Q7xYEh9txDKUv9ZJ80CXWYeI5QpvgEw+ZYMY1Zym4aFgXF
wLpnyuxqziaKh/uwiA+2QoLU6frKSWkRVIxJcQrmXwO1dCdeNZEdERglQQpjIJUXy8te+7QA96eF
923gJBunNn5Bb75PppqrbVSPehNJamqJAyDP3htt2JBWzqVDq47POn2PokvbV4jHUwTCjey3hG5A
BNOfUzsc1hOqeAC11mlobYTLMcWoMWG9Tg0iwQ2Fc2gKfjC9ARRQRNFJRsEK3+ijAk12/1B1enGo
VPVQxc1ZM4v0OITtOftBbnMWDD43m4NWaCyXkWgI9qsTbyMIdy3CW1kbN4LpYxL28okcE3oa/KH4
iH2Jx7ndVbaJ5ryHImGUzaGSqKi7HGNmag+bwoCb6nCa/f5TOjBebFztXChgHFYT7oADusseQB80
VfO5qENrNY+OTLxA6OLj56q2Qk5uyS10rWZZITDhcNKNCz2qW3iVpKVLWt4tRunO/DW0sXbog2nb
p4g47UBiyEJi0nkV2YsL08Jb5tTprvTGdQablhAcSmvRIkkcav5S+RH3tIV4XvAQBwNhLrg2P5Gr
xBEfVsR4sLIQfpr41XIZmtcZ9Ac7WxJXl3dwTJlcJ1Q2Q28+2aJ+KQe6BYY/htu8Sh7C3KGSK/Rf
Te6zCdjhtDAnE6M/rtV+AnFH+/upQN6N9ltcYMNt/a7cOBzMd2G4aZtrrevjsU6lD+oYa6qGOULv
xNs2bsrXVA9/CG+mOGjZvXIHl8sdeFgemFc9ar8yE7rVmISvZN6ukyy/JyIFZlyfyoXZd8EuD8VJ
Nc3P1PiSbgjCOGQRscxnj0wnuLZRs9A6logE5UVajGtb5yhUyXhdqza/4mCAZBkHO3uRqPCgD6O3
dxqkK/+HvfNYjlzJtuwX4RmEQ01Da0UVzAmMTAHp0MKBr++FrH5mVdXd1dbznoRd3kwmGQjA/fg5
e6/dW6CZlBmw/KCiVmO0Oum6oIcvgCCY4L+kkXPlm4ZkUvGGyQSOBwi1XQkm9SJU0S18w+EkhO9l
kR4qpotecRMMQiyND8nWXoxYUULG2bkcOHvVCf2Bbs6GnujoeM5LAJxK2oxmA89/ZyNllYrSd3dI
sr1mlTQCdWrsYLYqqYpkNFaxXNFNonlAnFTWi7VeqKM0wILoqQB6MZc4Bk5Jp2y+EsIpj8N8GExa
e+soYxXScVm4jBdIwjurqc02E+bvdR1AU8/rEirGYDFCpjthWRzlBwQqg5FiZgNPkdYwU33mDkBC
q59FBjI8bPBeUxOHxotF9EPs1Ma+zpJNUyFjb7OsppxNdwab16IwewIbq+m37iG2RrSwoxFAuOog
6n1i4NqTsz8mV+orjvp9QqMc5CaqdSuEcm/uurFlnRTpRwaHr+uz8EUXRDmRKLePBe7aSK8+By1Q
+/bFqkV1jlaKftnSEVq/hTJbbjt/vESGcSN2Ao69Hv6uVgTjcDLTO2Y0CUUOii1innCipvLU8Xix
XRAHb2Zes/V99n0ZC+qaL9YyfjCiEZD5h1F6ZJlDiQniF8xJFKHcQHbAyjmQK7jMaqRDNfJ9L/eL
3ZSTdiLhgRl9fDRrz9qTf/SpzZ/5xFx0Z0/a1mvqb7YDaDnoiEhs0Qj6QjpddP6WYeGfVpt+l/QA
Vxy9vgwi0xcyBs8KFHFETAH2S+6gfiWLHHIrXgvm5Up4aHNi75wN9rTJ2v4Jax/CR3KefOwm0bSf
Eg5eSXhGd/dO65oWR2EfzYQe3VC7X8rltBwTPLAyssJENmzHCNWzZTuSAYGBu9mGJruxF8FXSRgx
VGRsbtJA2xSERV3NtllB36V1B/GXgcVL4HeEp3KmCZR8kN6VhEN2c+N97VIKuTHSYbcOc1RUC9pr
v9PG5tpltLK4kNvea+5tMnmL1G9NDs7am9RgGjeBwPjSVX+YQIREomWr0FbmbfAmOOnC/SNBUtSe
cbVTD9xMXYaLBtzogtEmohBQ+Nh6gY2rmvzMJvig4MfTQL3SBXZ2dsv4p5eO0L/TgP7NfFjRmnHD
u8A9jY5day3jdSA/+BUU69akYsbprBgveZzRQ00U6Kr08eZ24yF38vDB9tHumdZzDwjSZ7E2a0vU
iMHFpnC5ePo0rYk8AtpbFhxjRv+IuKm9kJjN2SwsTrHh1hdsnxE5b5ywtPd8KP+ECTuQUdhwkHPs
mVD0xu1I5bZxhf/bjpKjWZGTlcy2zg7RhzJKkOFVltOnLCnbaaqvQ6v/1gZw2c6Y780opl2XGvUl
lwaon7JtfyaKBJvKWuhWDiyV2eim9Zl0khNW0DLK61Xt6TgIq04+fDdfVVSFj7LYyhZ4IoNC6J7F
QA8MDggGYLyyJv8/N65O3cb7NnR6UiHTgcBsp961HjVrl3x1srVvSVInj9ia7ONkR0+v0eLH3xcC
J7JNJDi0W76/j5w4u0ANKx+cD5A9iKA/9EXARDq2IfsUeQ6dKlLbgDi2+4Dj+9ZlHCWMzx5VwyEq
gvieTmVy1yhkCYEJut38hwMZvgeSNZnG9CA5e2Iw1l4ptBu9LjATXQqkoYpaRNANIXl+CiZyfqkb
wTMYQdVP7frhF2Nw5M0/ZSuNRZjq1gEDo/cSuD/DkjMzQ3LA6WxnJ8PWBOYVUZ0cY605Q8fsIcjP
pqvOOhjFF5m9jSANic0EdBXpYJPHcgJ9Nn9JmjeGBhFLnNvur6LjwV/qZIR5+Wtmi/pVpMWf1M/1
k1c19atHQgI6Rumjp+YPw7Zi1Q6n19FKHnoV+R+DabQ0pCuspFNvvdoD89Q+1jcBiYULPbHUtrHg
qmuxyF/MkI+QswirctjkL2TDaUtr1MRFCm6XtFw6z0J5xR8zTvEteI48R3bPYGfSnJWThOriRwQ3
ElhxA5XbMEB3v6xeOD9qJlzLqvZ2dSq8ey4Ycqje+RXM3jE2HcFD86Wy6EeY6P1bbcUG2gD3nnga
CQFFW6Ht64ZVVzf5du6fniLQtQcM591RVuapTEj862uz+1PX5qurOfrD045mTP+CIPjPcpQbiynx
SVh0yoU2HAhyeI3g2jMstdEOkXKYq/riJoyVW4auS37jcTu0xJsU9Rveueol5aRkGOcuHvuPgpQP
ZHYX3cWoUxMedxhDyLsgssNjS93k5Hp4ilE1rjL71UvARrgFB2SrSXaO5j58LS0utoYrKI+GCGBz
ap61rN8TfxzvuSjBAmpz+y5tY1m5k829FQL5dRhLiQIKSVAGHzbl1kG3C4KiSC8kin5ZJoX2SJP6
FTakebBqL6XploPtxEJ4or0CESM2V4GO+9iLFSgxwzNWdYJckzH5SPciK5Bg5dvaTpxFYdfVdsAs
dB+dLL/SgN6oqvVf8g42KsT0Yy/8g03O8MajiQQcAJGH2YWnzpLVWo7tA47IPEgxGXt4RXWyJmkf
QDlAxLAz1IVAH3ThHaXP3CM3+x7UHRR/0xI5SuXpB+tvsHNTV9t3cYKtpXW2oebLhzG2xa6eZ5iF
87SawdnbJRLpkvhxngSQqYZ4JpQLl6L2MJvl0ttOnPm3De7etEWgEtbRn6ExvMvfl1w5O5dEnN2I
fHUdeL8bdqt2Spi4V+53ShvBzgC82LnHKJaMzlPMXuRrXU1YsLceTT88jE5sr0mM3flseDgchm5L
TDRIDc11se84eysMQaZA3ox955ZquYIBbvoINbVTGaGCGUNN7oiL60+TIhVKE3G5nPpyPLq4sSFz
x5wFqlnnGahmk/Mc72PpbsOysn7K3FrNmAZpNPpHZozjifkgIohEpS924awMK/GOf1+KGJ20FmJ8
kvndlaF45GaorbzuGSJk2eiMUQ6xaUQ7s2h+6IULMUMmv4RJHeGFo3P3UPsSMjE3diYatY3bnnII
PWpqkOH26cpJTf3i+7RiKuJ+VlOa5zdHR9fl2gQJ6xkDfg5b9Zfpt7/8qzENRBOyK4sho+IqSGIV
hgMuixBBNCw1MYWjdDdJ2CHhy+sXKX/nYb4byRW6mqlTvgWD9kur0KpryXiJFYcKL4VNFpvRKQP6
QmJrctbx5ZRk/ryPbW6fKg9LdELuhVGN5XmK4jerZcI3J7Tf09ZhFDfhfdYsOKe5IrU9l6V/zvuE
ZIC0oxfdWTRA0HWijCjvSGGme4hQ9dF76lgXmrknR2Fcp0YcnXPgv2cXZSL8g7Vj9vY6tUKy7nMT
jP9srbQjfVilrFBb3xrH+6TEnnge9xKqZtgUTdaeElJuFc6pTTL/f2WR7QEMWzSpuGUFg0S/sQgI
U+0ck4bHinQ8c92MQFwJBlFvYTn31hMxnMZcuEdVQ+zoS2AoBNJoO28MpvdM6FstMuMvfEfGcMYC
Na1iOBJLQ3cTRkXkEufdmO6HIsuPf1+yIKHZkGPUbwbE2X6H8t9Lvr3grTMkBEnpMi5nPSecEBz/
I48DUi1TGk2Gn256GfqvjdP4r0X1aTJlu4rJe0wGSzwhJ9mmV6VAEIuWcfR0+5BY4YXTPGdDAhXu
zW5inh9mlnGnLwYDTYe61hnWQSsCi5F+/T4x5d5GHp+55XpyLeOOrlOVy5MHOiFC3rMcJ/kqcYse
c1pkqyDrECEKUVyDtCuvdpeU19CQIApeI6nqY5MGaLv18GNo7fHCQ3rvMYP88TiIVk24ynNg9f1k
2zAb/7vOKQZ7zxT9757ge6X5Q++6Q85IfUV4k71yKLAOpRciftc78Ol4+WoCa6ldvfKNrIh+PWk+
3FJLCpIMMqLYZsa+0Ev9xj7Usr7l6tVXFCm1m5QbR3MO2BTtG89VumqrSm1ivQu2MnPHdSHGZsM3
hDBJG3II2tZ9dfpgi6hBIrchvyCcNrrTOAercH5npN1KFRUPI2pxX3l5CVvKhfjWaAX5pjreZNeR
DNnIlA6wavfei8+wMS8c+8Xy6UcRUfeVkWC0ysK8PlUBopdOJ2PDCHdjrb9IwwlPAwXSsn7WbgxE
0u2M1yDHSsaRgh7sFPsHhp7LFtcEOD+Xzh3xM+EyDfx1GNI6QlVRn9xM0qsLkmQJ0afY0Mtn0gBM
i6UxYS7iBRWZRKQRXvEq44NtI2snZIgNt1TVouq19IbsjVl/DU9o/soMKnzjvu5tmzxPDkUcfAm7
75CfKcJFhqjbDdFUbBEHEpFtGOWj8svyIfpfaEPzq0/dcM4ijjfNZJ9Cs+SFMRPgB8hERh/2NxOh
0c1LvfboWfYtFN1Dd2vj4gcZbs7k1Yx0shznL3LrpfQ185qF5qtNfXwu7Zk3lEz+5+iWew4xICZk
nG0buwrujT3K+39WQDLjQeD4z94a17aAA1v0CDzbxKo169b/SbpdpVHf9AECohjhC+qZRr87ieMv
XCtWa5GQPO/PSvnYgHChdzNEnIy0VRCNe1IlAKkGOI3ZUopFWuWgtoJpoI2GZiWy3mUSZjQlDBf+
tYmysChtOi8FiS5jbR1pSM+CjQ2eENfDCeKm7ZnzSXED6n7Fs9Sf/75oimFYrpDT/P1ST77LmEG9
NN3+GITequmbZlf0nnNElBPtMazGR98V1n7MkwoU1g+7Z7vq8I1ia+/yaCOS9inxcrWJJ2/9/BI1
3NuTZahlzNAJKUuUZhvLorNpYT5Fs5y/ZX1rH73IRi1T9AhbYVqoDsuphEBK+5roWkqOxeSgX+XQ
jDMXYNiKf0d8Wq6/09xyHsEBtrf4noIgkm3WF+1HrkjWKdIsv5TD1NOUK9RSS4Pi0dEhXnmZcjd/
7zyLbHG31c5VqJ5moJJ3RjKI+1UWHlrrQyGsefx98QTFGLYLc1MciyjLLkXQVjMqfdW6WvFStkAA
/vP987+IhqEK4vpzXccE9OyYDozAf7l98tgt9H7ujygSaYI6LhhKW8Uav/2kfXZOa4MgydFn6Pyd
JGmHg/RZ3EyTLlWJB4MPLNm4qSrx7CT2OfLKes69jG+kweRLK8JjDPMluILD+C66THE0QTgRBQjg
SiANWApXecv+1UgQH1labgIDIAmHb5rUhgXgXHr7//yWxfyW/uWJwZHoe4aBVsPwbfHvb1mvvKEt
q7bGj49hHN1psUr9GTpRmOvAsMUmV4gcG5PjNXm9RNQDv9ebIL627M3XWEf4Vuh1e4jRw5W+03yo
uNAORQWDK6S++OwIZFhk/UV2KYL4MaetWPB9YeRcovqr14MfU162F8OsmUNW4CvqQl0tCsePSHRk
D1fyw0v1gyEZZeCPCo4GGbRLplbJkZ7AByci+fKfL8m/e1tcDzyZ6/nC5apg05v9e/+0hoQl4TVJ
z71Mni/EtTT57UjtT2xQ51fa3KA3UAf0dkg/3iJE7T//8L/etn/5PPjplscHgbzbMiz9325BkfvN
EMc629sovjIt/qEcse9lQi7rlJBCaWgQiOB7ESlla/jRhfoShMIt+7Zrdv/5d/nfXQgaFLChDB+U
pWv+64VgGdSSAsM7O23+SzU1lX28T/sIALDWHZ1IR+stpg6KgvmPq/D/vcv/F++yOft5/8/s/Ech
v/L465+ty3+/4x/WZdP/LzzJJmRTG18woFPcAf9wLpv6f+H7w1GJH8KCSOph1/pveL7HH9m2485m
CWHosxv1fzqXgec7OCdIw2U2yjfC6vt/wKIajK7/1RwMid/E0KljqHJsaGPg/f/1hooaxjpBD2sx
5ZS3ajov2eF9u7II2PuqkieZGmSBIboMfJr5djAcvco5B1Oa0bTpq62Hqd6O8WQ1Xkp84xRhp+HA
azPANBP6x4M2Isi3q2ZTB4KefdoYxIFOH5UM3PeYBAH44B9oGhkpeYO3lulOCIEOwny3XKKn8tzW
mQ/+HE3cEZPK6mVtZgfQObhaOC8y0IfCrjtzlFHjLjojOiMyniP5yJ/IRv/VHPw9rYEakihK0QEF
B1CNh3QrcdaMYkWbTF8pyj6NwnzVk460bh2QO3w29A4CBuicGlOLdnDdtBviskjoKeJDoMN9xLTw
MkYW6sHIFeQIcrafml2pGgcBXou+u9EfIVA1/BfIhZxqWnZ0HJggv/gKFDwQFGAv7OmYP/y1lfaE
2Nc4YUIX4Xg30c+fLIZZOpNaK7Hx//IXprRAlell3+Gg2jvBoru88kFvusmDBIJ9VwxAGBwjXCn8
25aFoSNy6rVJiuF52sS5Typjk2IphlA0xIa+ITnX5uS26hr471iaN5IMY6aDHrZXVKNRMJ50jynw
cIjojp3GIrsZsWet+5HxkpNfVFR/GzE3DybJkHxI8dLVJMW1o8uweOw/W/MPcawFNrIOTiDlVCzG
XcysoEXTUbegQJyB0dqkgOy6BNA01bdK4UmNRjYRifY7rZkf20OJOMv9VCU5bMSgWAxeu5OoK4Ru
iNBg0+rPirixXQwqLR9FiYs2aDat6RVHXQGVcwhDGvQwQmSFuEZp1l6fk8la4HObQuLPENEuTqdz
gpBu69XlVyg8jorMe3dgRJYppLExDJsdnQFq5SLCkUznRO9+kcZmrxLRkpYOtttFcXeyDAwIhn/2
BMWazAOMpEqs8BmhoqMdjHSz/RyCgENn7z0GmZ1pu1BRZb27alr92cVgNvq4B9OL2XPl23qwpGEc
KrOjwCE/2BPDKnKgcE0Z06KxbBeZAPc29ijoe5PIyMYnSGXMV31pcv6LAIC7TAaGMc/ZjpCFRgqO
kxGl2GtByVlNIDec71ZjgmdAH70KwCEUPJxtB7JdTRge/dPsOhx2HbSSofqGY4YoHvgi2OLsq891
Wg2qXc87JKYNAdzTcDYE9z69rjGWtYvLoamtD72xWEdcoqojk2N/+1ZyZSNNwqoqEeYSrnhTQ/Uj
KJ+aoT4HHUlLWFwJX6RFBQAcJb627GJGqU4WG6t7rixYIq8ZLcll9qyYmh4HhGldWgqMl1m8C+W9
8jdjnVvvATnlM4wNuzY39kgTjCSC4VLLVt8wOVr0hWacau+rSZx2K2PUfLHo9g16hAUOgLem9I9d
SsL1VE77FI2HZljBhuDSHyVa1BPnDactDhNgRl9hg46TvQ7g769PlSYceR95US6Z2L0OWokkwWH+
ZFfiSRl3nYbwNrIy7xJNoTtHds+cnTWPNseyrmZ9j0ugdq/RBu8RXTEqci3EzY1r/wwn8EJxTh4P
0aL3oddQegTRpoxnmwUWiGXQG0S6tb5H7Fz/MNKp3yH3ZnKQ6e8xw5SlgYl/acUU7Fk6nvW2+ipF
rHaDMb7KFAbvQBwTJGB0GoMRH21Ci+8cqlAFopxLvYYpBtkM5RDEG23UJEQ6vJ8h+QUlbQG62yN8
CG4p4aLCrvSfaMLEQVqIu2Tsr0QAPglndQpB7nViYnDLu+yZWelZdRPteC/65dSlu3R8vPtBSCSj
n9FuZBq7NnP81YGnIRKQJVF2BHg1pWFeyKVe1c0ILGGQ/pqEJnUvRgvcxTBCPsTmzJooi3XSo+GC
Dk+s1SyRxWXqWVKuR8kFTHwJbNAFmje6+kuEtzAJSv3UlKF+ajX3TjMe86aptK1WNd92XTiX1AvU
suy758QsYhkGDuLemc1cTcbTalOxdaPiIzDC+tR3r3TfE0a2E0nQxIGmHYTmPuZ3am1MLcYQjQfR
UzA6DoEAnuY355Tp/arPy2plG3l3w2WnBBswLpa3qLLka5Vr7lrTyi1KALCTSU04fBp2FPkm7TPu
6lay9Vhh6p1GOb3qnlWcjYluXR3AEqfYvlhV/ZFaY3iebAx9MEteXDuCmi+Gkv3rQ8+T8JAZ0cpy
VXRxvHgWtd2NejYzcCbaiVEx6nWST9tGoYuQSruZAI81zzrHvSM20SQ+hzik4zuWB6wB/hY6qSMt
YH5p82YxZNRTFV8QXq8y/cIJuvwSFqZuoE4tlqoNvXxSYMvJWapqIlMHm+cO+7ZZVd5GWL18E2Aj
dVx7Pa5bnPtdBkIQCcxBOT+DSIGWokQhBTGtN1qt2v1Q6y5i5CR6tDznO62mr9l2hFlMKERrt8of
uhkVy8IksNPFidipEPzt1H+FrhJLu4rTs9kFBC0Ys4SJuPFVUkfds6jtO81I+1jowlhTl1z6PEw+
8gjqGTmXOdaWkxAWucXWWCHh/PAzdKpeemCGVj2bkVhJhhy7MqIn1lpWdKv06Fw6dILQFctF09r0
xecvG4lmK9OQfzaFXpzbuirOaGCQtBVJtBpKQKdOYJXESrNoETDqH4cBnQ67/qc/TwCAdAynv/8l
Cmut25D5VjoeQcyhXCsvMMU2z8OUfOVvNbM80lYnsEHP1uk89otNSCe5FukbmmkYtpOqx1jKTgEW
Z+PT/+sXGmrpdV15CFqjQzEQSr+YNG6NgEBCUn9jcab3p8emjR0K7Y4m5Sd1ZXDHg9w0MQSwsrlO
TSv2KGDGVAsvJJmTnszxktaKZIY8hTuHFjXTezJxfea0i15D7JR11TwRQbpImbevJh8CazYcHcv/
qOqILdTdJgL1iRgN+roGt2rx0iqioEZzk2sZEWVzHJDlQJwCCLw0UXMLEPtlwtjfdO0nhOxrEAri
O0X/WTlPw3NuZoV7nqm+Ra8wmI0HouEQmtrOaxcqRkIZmTCU/bTKr779Q2kVE6SKwOMcksAIqw5u
1rRKES5ONcWshmSK1dylNCvJLUwIIAzCdE1/BU1UbzBlNohGsrCzkE3I5W6xw+Re9cEEn4fRNn7r
qKY3STXtfGm2G2nBT8NvtjHcV+KSI4QMgxeeO8wDuAD7Uw9qcfSyA4XcKQjdZQlzRjLrz7phJytv
W5FObbO2Ix7dYZHd1tqzi5xd4/u01BFGpRrTU0CGGgBKnEsUmu3Z1dqeT82ZjY68M6e/8Sii9slw
2I3TBK25yP1tRzE8RT+digYT7imbsUhdzC54ghWYRQ3M8mWULKPqu0J0FjvYCf0bCn9MNQDZMHnM
vE/d61HmgSM5EOuwM8hSMvH2zwunyM01eEguTovCkHTMNib11VE7jXdo0OVNLQPp5bhCHLwokQU2
NflgJF45nacv5URvP6E5F/siAg1q0fhrftrqZ2IQiq2w71K1T1Qauh8SvkhKS3xzMPMkBPFQj9Ww
S/UBL51iNoQJS2JnnH2wvtmfZ1xoYahFWU7LKJc/lHmXM94TFjn1GW17w2kRSeJmboo38nrh/5fp
Ti/exhzLPmHwU7sIcBT2drcINKJTRuZkDF1OIYizIS0WUcWVxIcmTPqoWMwSZjtkAy6qmm6q6787
KvmRJtY9ycAwgm1B1YI70OmmbSYBpMsqpT6vWvCA/oEPEQt0vdAFNaD+s+JH1Hp0EQzMOvNXa+k8
CM/chLfX+gvb7NBVkaZDP8rBEaLVUBUZa3YFY38ezHGqF27YrxS1zTQCCjW2UVdsHaIeGkVwT2/a
y7qF3SxBJ4kE1pxZLJhyM01lo+TIqA4GhwbNb7VZDcr9gbHXTnBp0qTTUb8hyfZHlLwetVWVjie3
tdda9FF3/osppruLngqqLrpBqCdd5Z1jLOvR1XaZelaOJBvLzvYIO94m5NoLAbRvUTXmS8RBES0h
ZFN7fND8//YDGsVB6sHjA8630DxJ0wz/ZVlLZOwKTSnaJAYN5V0fxh8DBq0FgaR3rZUPNCFoxqLq
newOjqlUx6inZR+CUvV1HJUNFhEtvDqh16/dtLtmUJYXWKfGzvxK7PrsqumZFMuQ/QQNnxWtu8p8
1nhdnlBH5hWB7HNIkCtjRDCmmTA1K/1papKJLspjjbcIp1Qxxeee9jAhz+xPfvJVYmjKS3Mg05f6
XeAuitEfrKsCDkYu/3DY42bjMUxUa26zwPoZ1JWzLfLwV904W2e+zRBLwLXw2b4wE4N6TOEJ18Fb
GPv43Jzyu5VNu1eR/BNVGOnBfWEEqgxOZvo6oa+8F5pNzluQsZg4xclsJRXamL+rRrMOc751akAQ
bG3tPqY+82ONMX7CcJOuOb+jY0aEWYy2ucNgzKPICm/2NwVQWWVlvqKvm64rmcKqp8m+Zn6wUcxU
eMJJ3fYUDW7HXVBC0v1w0ocT1oQMKcYIgbiDUL5Ll2WmcotNnrveJshNDhwZ0hMmKpSIFzhi3jLP
WqwSVUH2hbgaA505aUsNxjdcUrTQOLQiBcVZAa0ZbZAyVXVQRX6NeCjb5OlVJQEZC1qsM0wpZLhe
82yl1ocv6bgw6PUCRvARfra9iU5JIfiOeRqMr6i9dPHRGxADrCf+3C9fFGfywWc6HcXLUlzT8KUo
H8o91E6OH4qja/y7qb7U+CtUd/wzdXcb1SEdn32+r94KdQ884uw3Dch1x3lpYIaq8Ec9/TFdfOMt
eTHSxcASrqgEiao5hpxWSgeoOjq/gu0yHj4TzEv1VWu/svHakz/HeHBRFK8JEVQspOjxeYtR+rDl
j8JhI+x2nnbZmOGznz6ibt8i6c+eWvxKe4IzP+FYfrvUkERXwWNkzQbbxE9Geqy7HOQB6iLh5BQa
8jzlxWuYfsjgpUOVXSOjsYbmK/SfiXe2i50Xv6fBn0D7GYIxGMwPWPoLF/OuYvfhUVlU4b4mGW9a
w7DPkL42iix0Yl+53kX1YauDNtzLZF3iFRdrvz3YHsO7p8g/MvdxVuER1WUsSFjdWwH5jDmRbyC9
yuF9LlMitPKAgRDQ7iJ35zI7tL0Uu/llnNZ2eJQtItzhkWELCpNnbJLCYpGBg3y4HTa6scnEudFY
Q9nTdwmqsITQ43dIPYtuEIuNDgtLGyK+50uG2cw+goL5p9dPtRoWtb9XzsOoGhQT9IyCr8o6dNaG
7V0RZWIfGhsUf4ifo0TvXG5DA1E/A1qb3MXuNrtv6L8gTzx044+w+6ohExcG+mbj7vmXtHofLZ5j
j6GMdwzjMw1vrzs17a/YvLbSJsUbZgc2PkDs+EFZYvJjj+mIzO2VVXqbafhqbaAV/jfy64WJN3Bw
2jVdnORN0VSaH+bPyHiQV00YLYyImIS+8W6LXU5lRF9kOWbvdvqZhacg+w7im6RGKuArlNW3q9Z5
vg2sE37ayXxiol30zmUs9zlKFUY6zKbL5luXOGuh4F+gFxjBPUhHJghMxQUzPajuEFp5iohTvoWN
TR6UsyAZSJkEqx31HKc5CxfQBdzaR/BOQbpl/XQga8GaPwest3LbcXaY3KeT/kgoe8W2CH/btHl0
7Y8GO0I6t846lvkGQKAvfhniF2nu83kWhSlxlsz+cWaTp7QLhoPb/5LpxSy7fdh5d3gTq7p+STuI
Kihq7QhB/cegPcrhD1lLh2BAO99dm/CFo3mVxlhxiYxx7x6FSiC0vcCh5BATae3N9sqM30KxqyFI
k5IC0P7S44MCmB9qAHwJYysJtyPtjyg6tGyLkLjGppjTWJZ2B9+uMLaif+PvyPBqqJvdHdCos7P7
ePe74r2L92zZwUArkp3MjhFg8R79Ct8thVWvX4bw1ZdvaNX4Gbp/cV08Pz/cEgwvZd6cD+TlP83q
xUi2sbwXlOzKu7nFo7EQ1gjigQMSfvj30l2e9ruq/ACiyUMWFhzgmRa/msF7o/2J1G+/PWrgmgn4
xPBnrNrxFkQfmvXIxePvMbBbOaTe+DeItyDi7f5elyfln8Bc+Nq7PlKr/67cuyFubbcfx52Cyd5h
vsOHds8aytTgLavOeXPQ6FsfXectHa9phvV3Pci1YaHs3tUWjouQct45lNMzTIkFuwTyMiQHOqhD
fjQ5/5WywVHKEnbSh08nZJvb4Qcd5FdvlseRmEfU+Ga+GryVyjZcZRbAGE00P9pDx6kQIVgekUni
ZARnv+Z79yhLuvyogSAXj9oEgz5z8DHxx19ddZPOEbUIR5x7Ibf40lswwifAMn55xgGYkiDeYU65
690DSZtnbHlHzoiV4dQPNy3+bBlxJD+TqqaEuQvrNpb3D5veUMg6bGxUsMzNrzL87Po7C80or5l3
6ZOnjI/T+KjER1OeNMI9WwCBy2HaJ9GbM5wKNrGe1pT87YaP0X9hjZHyIM2zER3b4C7Kr8LG8QUI
cF5eQ58iDw8LbafjNL2UWviSc7Wb6heYjXlB9ldRwZFQ//C6bzRui7D87Uz7jIc6RpI5voDxpyIN
7Auxv6WDc3VFbyMFlFGgr9zSo1hOLXOK/ZjAdfnOjS8aXvz2fv1Crol9IZxDSkKK0g1XiqijoCME
h9Qj9KCS/JJ8/D2EH114Re4qjT3OM7r5HQevLW1Lt1xx8OMySsBMcOUXOYSjnjeVAJMsNoLVYauT
g1UQNgfs9GRYDx9zv6X9iNGtUjRrxBZn6qNLD/hWnepnpd6m5jWLt3l6bRJOPencXFoMtg2MieVm
sHbl+AvxsZ7/FOErkR5t1BHGRpHtKwLsSfs50oYvwh2C0RHrlrrCX4N18z9YOo/lxrEsDT8RIuDN
liAAeivKcIMQpRS893j6/lDRi47pqanJlEjg3nN+S2tFcuRSVgaX52cNzDsEJDEEez51LTkoNZK4
h8SOn1vfXXtD+oS2MAkJjL1xf/HJtCqaijvfykxGmyxt1HBn9sjB9ounKPoZJGYecDtrerXlSL8F
iWbD+1Q9zPG6iLuZxvmV+Armwpn6e0q6g4B/XT1mwU6ddj4m4uGVceXw/Baf3H0xOsiZIBqfbWwz
CR+a8k8KsMbtRlqqasfASye5BiWcbKxSe2qTt5G06zj/nPd1c++sd9VwCjwt5dJ7NaH+PvPSBdlG
MTe+uC2m797cpPKBtO/EdLv5BY0+Cj+peTaso6rv+UuFmmR8DKwHbfrBNsknS46In+PrPQdUQHOI
xgJ/6B1jK4gaEzspjTyvCrBf7Y6gIRPKaWmHQpnjNLVec/KItUO8vNwUhuoeCh6MPuAd/IPeJZOf
mWqIkDtwvSb5nXlDEV/DuEtR1/JAiJ5JA0ASinaftesqepTOFKzVGUvStOF/lUssJyOrP2skJSW8
qIHBq57YMVwKTwODNaLsqT/WKg6Wu5Dp9Md0dp3qjjSpNjp+hwmcHMODhUcUOzX/Ht+XQbCg0V8a
bBaxYMv9NsE9MTqi+a3XAnTW3fAPrOZJ7M0MzgNdZ8+EyD6DH4tawC776YUHTVUrqbyS4Z1LroVr
aiBASstuw+jU0kEF5SGYXDxWY8bS+TEN3z1fCyG6cbnh9ov7S7d0Fo6ia1Q7UphR3A/DI6NbrvkR
003bbomm0mnUoKBIQBl6HQheFbl2on+agfUFM7XuQQ7yFCv+G2WuxWCz36aiF9XMIVyIQu6Ozd8c
usGIeHfC0VKTSgeI6mg0lmiO0nz28YOjOMkxb/l27R87Y80rKw9rVUKfgwdxXQTbzh83HfMbIFqH
cJ99FvsnhYNbny5d8wS3aDSbmkdcvDUZrq6eHCxx3XkL4Izz3OPPyquj1UIt6p8VLmH5GBJ1pZ+N
FCvfFjNikjhZxSJXPYT82I3HMfmqDWMVqhuxx6noANuvovgSK4+YdIh1Pe3FnenFhEqkHPT3Untl
0Yde34riIpLeQVKr6Cjmrhi3/CB64U3G3tBuM5OCDKSN4Mw1ih1amrXZv3XCptFO0A+rlh1kBqyK
468hucTNvZDptXywmaGR31PKgm1I6TyV94Dw6eCmGN8NCScZ8iKX9E9HzrakwufdFrk7OpdVOlgr
hY1+mM/j+JGld7n71hRSFp4trGBC/EJH7lYJL3ep9UPTHFJqgf+U+R7r72IBW0VZQhP/VdTDAuCp
b3p1GaNbmj788mS2h6KminpVIarHXkH+ysFsb9F87tV/cbSuCH+rdlPv6NJdlX7j+B51R3OLHCP2
EP7RmWlb1IEzeUzhsT34Oobar1LAFXDwxWNKzMLs1cNlHv6Qu8I3cVLHNMeINsjXmDkjcxcCq+jb
wdxJnKSXvktUOxmrNnLL8Z3VTSYkBtsrbVR5BDIt8McGqxT76PvI/xiUDxpubJYmut0+scfzb6wB
e6AHt3qMHPgUWaeC9SySdgF0rPXRxlQQrCP0nNrZHPoV5Ag+xk+r3A7W55gdkKSSx5ymV9q3eJV/
DE7ISHhvi09FmJlbnxWNbzk1qfs6P1fxZyAc2pk9JflTrCMyU/pE+24HVuFX9oiTTz8HCzofIAbG
rB3iQtb4vfA0KOxTm5R+gcGTu4MPLjw/O4PPiNMztx6KeDGlI4lKQrld5q+GflNjz6oCrj+fCcbi
z+zXfVuRJG3ThEG8UKS7eus2I5XYjXaf4EIk4uZ6coFYpBD3W5VTqyCu3UcnvEdSuRrRSRXEGE3+
P7S+gHpvfODZ8CZTdtruS4zp9tK8g6SOzbj8NxJXptN4nEoXWUZ6eSzUt6HwAmKDVdSlezptxjdt
STEUyda5NsTywuQF+knM3i09Qc22S9u7GfxlEDx5jBF3+JoAj+PhkminDhd+RuVES/LJmJIZFYMf
FajbQxoaz0m+g24P9kC7xCEQ7PPVhr791KLHxGose4FlV4UjtPvKPBBZRv0FSwp3B35bjneAC+zD
8yfnPwi29yps2KjJoUQzWR4Trmwbp0Go/vo6WSNLeY68m6ujwHEUXMLiyJelBhv6LOfwTcghWnuu
mX+dkNo8d4AFZ/odUMc6kSNgYV3jTkyZiVOH83eyXw2AaO9C+scfpbFR/J2+TLQNVqhH1hQ8iNCe
/Mev0Hq9M48Uxa3UjmK0b4VPamWpmumOC3C9i8WbgaMZLBq3wi+LKnrsazYwgod/IpfAWNROOuQH
qwe31S+FeeAWJXFzJjWmOeXig5JuwbHsDEpVTC5IfYFjcBO6kis6YvUTgDFBbNgofldJ/913FSw0
YDwQZzt+5P5RG+9a+aVh3O5Aj9i+4kvWfQX95GTCbxMhWMNIbkwHiLzl0amj9WDsUwOET74sGxBG
uxDbUGR9LnlEBSlHSeuSSGVVOyX+EtOLOTjy8NL8V2SKgMD5umCnR23v9TrcR3wz8qdcnfr1i8yt
WqM0yR4/Kx+/vmfoh2k8SMVDBlhpSGfZmg9ROJCFR04oIzSTaKluZ/Ntpue7oLbDEwtcwCdBP5Ot
s2okguY2UYAbAeQawyN/geZbO54rUmVo62n1ndxfy/Yvbv4UgxwACzgiw6EIV12zbuT7OfwocBsO
v0uHcMMNLBI/EzhJ/d3I2xJmYeSj2EjSuzl/zQBgTBFrSQMxzr4EY0ssVJB+lDwHhUwohrxGxar9
N0BDDwKFWflOEz4XXExVJ9IvCofwfVTfuCInatt25F+21ELNCm89r8jCRP2m4NGWv5PKNwr5eHlC
hhjjkuqFHYX3yfgQrG2xepEulRHqZrxp0Tte7ETfFeqR8y1V3sMGj8uzrNn295q+MSt2no1pfuHV
scNuXXN+Sj6gBjCdfDdpIvLFq4hd2trM8muiImwJqFBBb+hT4BxliPTPZMTh6ttwZOXco1HWrHJa
c0bxArMrcwcQjUPQi/ww1Kc2pRs+UnHcleVOY+Lo18Sj8lJFuIBzc4OVRE8/ANcm7U2aD3W5IyxN
i3Snhbzoq2XmIjYQRJL3VfoBOxldanwaFFGdMxS7QEztjJIdKmwg8RkrOem1N6U+DlSCJiU/rbzm
gFAoy/oT411NTjy0fOUZ6asX/k1kfanjLcC7Z8AJKLG4kvtHTM6COj01LpXypAReXW4YX4GC4oqY
wdqrGyBoiDpkzGwOlXz2Zc/Q/jXKl5jd8/qYxo9iIhiH+3GtDz918mr91InCM/ujzqtQ25q8Joo9
XImPuNowlgrWppmuuX8dsk0TftK8EOhuGH9beMbL0JMG92xSX5CimX+L8PXSsih/Lu+9BenIUXVk
0W7+dJ2iOdvSncDfdwQn5flhrJ2ecIzAS2VMCRA6MNdynHl1t5N6D1xOBIP0cXGQAe3O9Al0W7+4
mvqjEPeBR4CAcKug2punEhvrMFVdiWOJtu61zjNo7QpjX4VHjT60zKDCSvnK04foJEDI6l6d3hap
1H/JUsshTl4kbSG1uRMpFuJHN+Z9zjmS5B882A1+nZI9r7U2ffoI57uVPAmD06t9o5z/3kXzK+Zq
URZMtL2oozPWm5pFOauA5oG+klWrvleT4gopBVQ+qOT8TI2XRoNnJl1pHG8rQMb+PlDrxCa75els
rAPNveEScpphBKQKNPjXIQIbSJlTkCp3/CW8qHiiYLnPBh9ntLqEGkP1xFHY3ikfxHZ9G+f77M5r
tfrB12YbiUsujDtY62HFhITDyAgx81ArScQYOT46e6W5EmDCRuWXxJ5A2malp6j0OLmoEvG/pExh
fuXbLb0TKa0d4wqMF1IhctD2syM3MRIWhrUE17tNpSbfu0NBU3U15F/iJeyRNBG7Aw9ARdS/pcvL
DbXQjtDXWIjI0SVkRrqU0z0QncF5VeKGFFwAeZD9rkYGx+4vuwoFBvFmUEixs/Et5peOvV98CcN7
nx3TBQSgS1Qf3iTqHUKeUxuueK2GJheOxi1NImKY2dr4jEb0hiW0Q/xBBSaldufl10nYQAjVQdWR
6SeJRF8QxLVo7Bvp2CwXOrE7MpZOi2zJxkHrfSiyXfPd18ey++Sj0ntwfHUnE59gmbe0/CQyFk6M
dD7eDjtqW1chp5nMvmz6VGmfChyBNYi/vhdZq1f6QCDt7yzcu/psat9a4kTTPwrWAXd+aUajouSW
Wa9M+DZo7ytrdg2bb2zaktjY7tWt3hPPxydqgV+zbTuavx0cWld9YOse5Ev9k8Z7MjwC4FvL3DJj
TfKVj6FKHQv/Kmt6v9EWLF/6Fngk8pQS4/KuQMQkDsZybwn12CpuvNRNb6iqjmg3azBzb/nKjOgW
VKdGPorBJyTAEG1AW9sltIUEFNrl2ZvrvZq7md1Sp+rNG3/LxMjCzsUocpsQTj7G/uJ1thUVOdV0
H4NXQIWZWi397SeVYOmofYR4rKyIhAA6qxog6QpfCOKzCk9LtsQpEw0GyBwFgt0ypuv9o3IIEKBL
wqM3tdiV3oDsxRusqzK9qZax0mpMC9JNBLxICf2ktkcZPKLEQPdK+YQsFgSEYhjkXV8I1snl8rjv
Fduku6FYE8cHQQ1nSmfH0q618YWDqX1a3WQ3BHq/qeUlnD6W06dPHnKxV73BETMvMj5JZVqNiUnC
XsITUCGKfRtd0PDqWq5V0CqPABDCf73I9YnK3ek+fesid4jxpeMfMKg7YizXiI1iRkWtth0M9vRV
3NvQ2vXZkp283CaUJOa3YnxThT/SQn3/XZnoqd7pHVLJv6k9SsWPHj0Vic7GARjlI03/cMHSUvEv
x+xwAXIAgLO0IzslM0YwglF9RfmL2GVUdP+Qga5CO0IO7EFn8JMXDqnw8dUCYaGXxCm7EM+0SuT5
H8gRsz61jIOI5m5FuMW8m9cw7tGxcwi8LS8i/JzktSIBCxtCtOhHB1ckYtIOIEFHVuXc/wmaf+L4
qMTzpFzHjL5CHpWK211bFTBbF01/Jfy3TNsDcNjDcKjhNxsWXtQta+BRoDvbIoRlk30VwnGaPtTU
TUn4q8nIjsu/mtCnPnC7/LPOb9r4Oddnv3VNZAiK9CsjdhKqDZBwzsEet9tGfasafk961ZEJhtA+
5OfuBaP2OBnXBG9MdoimFCDgoBYXbmTaHlmHziYj8jb0SrJdOlG1Z/iY3mKkz49Rsen8/Vgcl27B
qUE7EZChVN5Nui/c0Avwaq8jd/i1/o0OwRDYpEg7UfB/N90nhQU+aqnBE/NLr/yI5PjNNMxE+UXO
HE7R7tvkCuuB/muZpJya4KRGXjcAZLPwkrrP1rgx8dYsI6FDgQ5LKIjGjea8UHIl811nq6emldnF
U/gC2/KQ6B7txvDaZKqteUGI0KqaT798I+a5uOgMKpQOSAUB0MMCGCd2PTSkN/6LtGMQbRHG80TQ
sozPAs3vimJeCxUzT2p/56gdubIk62zy0vobqBmQ9kuc3zosjKZlp6pD5IXEX5/eS1j4BjJO/YIC
QnpDZjnnGJHWRuEonFXRthSI5CtW+NJXYnvMla1OscHawnfsCrgoTSFni8hpp8TwtB6pmR7FO813
K8z1MZozL9xm+RY8xWswSzZ7/Gqt8qPWr0VpJqJa6jpuIwkwdKRlHMbT5NgJPnRcU8sPLoGeDAv2
C+cXEu9YLvNz1q2NWqEdPiHPq2Ud4vFbcpnqelflsyMTI9IEb5n0bBLJBWlEh7GRjFdKUPJwS8pD
qXpq8SxxVqnjqVMdPzpU1nGgCBBrKFiDmFnbNmO1xvwpV486+8zyBcBx69rtWZayj8747Yyfsn+J
8rqXj6gcbUxNzdrkxl7zKYLirOlYI7HRi9fmukvIW0G8ofMI8NhGP2r4nnXX20cfX1UcCYknrSOH
UQezqqMnu5R2qAz33cAo3YLBmvdWoYrA2LD0ZORvn0zgvZzbjvKNlUIBKa5BVs6fBJYXdRYHLhF2
PV+ChjmYq6DO+IeYp8F6VNNGF+0hbIU2Qo7A+Utf6fINGXhOKS44V2XrTNApEjx3Kd3zCGx9p8G1
0yIsHYPsBN8BWN2zLPCXUhiJVjvaYaeGwhFIFPiMbgY9BgPwR+OINvrvVQDoSF5AdDUYLnya0GUM
DBHTnhh5VuvKXIXoIIZDpuKxTS/kg/WzFxq4mHjlTr6rQIIc5K+KGTFE+2igo09fS1oPx3u85jrw
JOsLpADi/M1Pf8QxOow4/qf8JrQXkC/KSUlWmqC+GW65Js3rOFEIgKWjW022JP3q7Xvscfq2p7oi
ohlZy0olXz5xyxQcV3tVAZ5hm2nLf1XCfm7PkvWeZ+xMMoeGuPdJTGzKe+Wr4CpLfowdgj6Ibll7
KcKQeGAgIdMC72jZYqRTPlPjn9GABoqXli0cp3A2rEGMsxeA8yp+khCC+GJl8GrU+VoaNtjpGgTb
1qx5BcL6msagjHM15Ieq+Y8Ojj5N/GqqymVvk+xb+H9qoKC+3wzWsZsWVoyDJevINkZlbHoEQ5AS
iqty9lS9Qo2j2IMHtLbgPOG//18w8juaoHire+lw/+9ChWzMaYz5KXnOivFHKYm+l3Zmvi+tbcBD
3P2F6jNYQXWcWdGXjh2PH7o6ZquzhUyqDr4l44EUEs0auSEBX3CxCWiZj0n8yjoynNnjZeGpxTvD
svl92MD6O+lV6yjlAohuJA4k85keBojnzyz9B469FpBrwJND6xP5rJ6V/ipdROYI0C/0iYT3uoHi
ZUtyKp9qUPyxxY4QDcuFMoBp27QnIWngbcD0ncXWilYJQ9S5X7eEUSFwJdIZXTMOtuCfSZSeTd4d
GOe0H9m7eZoKHlyGrt7I1tnqOf3H1aGsSeBqibTbziBlQtrSic6biBeofRnQ4KFNkbm5WySaKcKs
0YBzc8d1ANJKPmj/LrXlOaIZtbCIrCq+h/IDdctKCUkyQ+XKNaitO4fO8USEHdqEXDN6CWqKywZx
+lowWH9BI2dyI4PPTr5G07MqfmXsK9341MW3GpsSiL6x1usTU5uf3yJ40h5RwAK+6WQ75mx2Yv4d
CBTVoDyODjoO4uyvl74mFMdZ4NsIzQCt/xoegcymILl6BqwwwFmy+En2o6PNexSsyBMVPmEE/IB2
BOrYIvHUA5hM2n9ov1P1IRMO3WTbwS6n01C+60sNfEPSbfmLRam2PC2E2T8OqE/4rqvOhfIIpLWa
fZXmKfLUtWG8jRtz66t3If+Uo93c6kh6GwL1oPA0JFK3kXOZVajAAwMMb0e8990VC+mCCMsRclXu
HC14l3sSacOfPvs2ICCoK6JdPaM1nIbYLSfygriR8Wvsoukoa29EQCrlOZ3uyx9tCU8ThCFHDjSa
CQ8hItnwZpVU2LLUSWTSYnDVb2wJKobnJRt2jzpSlz5V6HUo0iT4G6OvF0wtFXwu0jyWjYweJE3c
tkhANBCitNtZDX1vayTCteI7CkcUCoOifdY+AB3UURHeo8GZ5Q1RtNaCd0zQwWPi5iBYxKzgxHoY
+Tu7wCqLHWInx01C3ZWHqB1eipGYnFe7wpKCpBnZqifu8u0AHW/tll8lNGhRIAgh/O5QNT4bGGqC
vexU+e1QiBnhc2YTn/qZIfJj/oQ8bJIPie8XoxEC7TRkwdkLAumbhYtBYEZGHqXFuaCBoG5O/fia
WKcp9GE/UvhJHS7D8EgJATJQmKgczhJqYSJPsidxec//Vz/+9EhOlkUoLQWQXPBl/bJc3Vp/eiKP
U2HIk+GV1O9BcWnEM8u3mvyGZAiL8Xs439j1pfBrrOmX48YEviD5C06SupYVNqBV6zewcARMobXf
UMYBW7djh4PLFkI34RJvOBK4W6ue3NbhR6v79fKzALCiX5OALbvzMtcT2oJDZ+GEuuBYIOalmJNk
k1sgUwYWrSRO5v4Bw1bPB8x+KGCFzQu4UmMi4E0cVJpkBgphlnoFmJdQRHPmmLTmmAhePaE5SSUn
+lU1ycygaS9vv811T6zQip/R402UAJ9D7QEXL9IgWjJoZie6gKpJJNDxyx93OYVFyrGdzj6zYvMp
ihdROOcsfzmpsemuW6Ngts69TWNKeZU7yssVu6i2LRAPbO4qrr2G3xL+Y8GaHFJVYEkz3Ea4m0iG
NuQ/ObvX5G59VcINZRShjTC9t6TNOC7fFMpokC9DOQB3UFhaVSdKfFRop4K0aST3MpniisgcMlNd
dF/ORzXzlt0uJCRojWUn2pfxxVDX6eQZBUF7FZN8vReqbZV5crLBs8IgVBG+Q9RfjtqC904agX8+
DJ3AtruBZDVJaL2O3hXzq4uUlQEkeQlMhzp6bwpsCKJlhkJ3NibPBJXKenSraJsuL9anFJ3ILHCq
ed3hLLMjt1dcyzwE0ksIf1v5HhmsNwTAPQWMckQNgyiYyIh8MF/UDAHQXvUVIuDhiAgIMX8SgNYB
Yaw1yy28roTPcpv8TAkaQS5g3AuHgV1iecrQYoF5OGnJW7ItQErKvZAe6t4zMjeBQU7qX7ZAnvjY
4nGPfnCJhaHbWWdJQwRHYw2jSXEzNY+qBGrJgD9Exuw11llLJfVmM1mhO6gfAwQTqWHxWzwe2vFW
6JtMP4AcwTMRqsUTNVtbzDgUjMyuLl9j/vlMZKpOi32UbBKVjZ36+WbTzfboTg4/C3r7xuHb5vM0
t6O1FV4lUPa4a/t3pngUNysiwJZBOMFWr3J2WFMKBswAP8m2bmakPIPzcD7AxwourDS2Er6CEUua
uTz1OQtQz+jSxlhA7YBsG21vcYBouKa+8ZVhxN11GWo6AVjDHMhoRp/ojhLo9vxHQijcf2Tdal6v
mh5RixEspuMiOvEjxm6/icd/zZV+G4Z01WbbJpQuthY9RzI6BLxPxgSEyMtc7WbYFbYxKCZ0VveZ
/kIwUQNIX8qOTAxYDb0oN3gaELFCcA2slw5cTHyQhKdfvSb9ayp1Vp3OMXx51TaAbYho3hMmvjL8
L+ceeQJb5Aw6hAlzJUr7icd30saNWqmrvv81RKxNBw5XrDe8uP1G3/aaVzGfrHRvIk3+bk1sAPlJ
j7YT7Kv0lTKfQVsrbB7UqqIKf6bCOZQVrkE3zA6YxhT5kbAMzTel/yUj09MI7FyQ4nQ/AkQMaDCV
CGl7xXbfADHz/SOyC5NnrYC6WceJTq+Axo4Iv9bYfxA7RfUiCqZxcZutiuiHNDFwVtIu1pajx/uG
IQKKbtkrypn5h4EkJf+nh88m47zZZcXFqj+Xgav85Yhro6/YYMk22f1yXvkFhh/XnMLQGuNABFHJ
OgJTHsQIyyqMELx6rHeoicTm2SxfiuG9osTjHkLR5WjaFglPi89t3DU+mbQMs7V/iQVIixV55lh4
Xqr/D4EELkoDGvOEEny5wBfI2n4ZsCRiFa/+Q9CaQ62/asJYK/lLSSDHt9BdQ3/jMehSb3rm3b3J
TiLS1KGg3JZAejT8DQcnxBSZIOA9tr8Ow4Ns09gT3xbiiFIw8pRAmS8FnSMEobB3ob56ySRipras
L0ocKkSrrvKahMuR0SwqXeQvIkIIy1fQLYF0L8dcQ5E2tBoo5+J/XvMyS9rGMn8jcRfmV799TrDt
S/Lr8p7Qy83IWFdkiaU/9MpA/iI3vpPb6058jy5oxbRCP6BQnlQ6WnTJbeyy85qwZoqF5AxmbTlO
ZxCgtlmEIWzsU/uMYDxIo5l3C+Fd+O8lD4QwoZ4q4VX53XltUNE5I6gPHELY7YgNrQq+qjUlJ6px
GVH3aPxMw1uHfsR654VtSM72N5Vyi8o3UCpsQIbAAZZiRb3k45vM0Re2D1P9/p6AqkNbVd+xY9uB
8te5A6gsraDKKVj9VCypDTXH09DYMEiFtm6uabhokUUJ9E+FHH0E3bNFSqKPfKCIzy1+nZT0/NL/
gcaf+0udHanHS5u/PP/tfEKvSuT23cu0yCr1VOY3qVHt9jvnDN4qvBUfEZJ7zKH/JEiokvRYwwRd
4XXg8RI+OXMqEti7Db0bVChV7b942A3FiaVSOTArcLf+KtRYEWa93H60R59H8b6w/9FGrAJYBlDD
4QqBKVqVTbYUnRCZM9SIDLVdwkmi8n93eKh4hxaxBiAT0UybTv/Ugu8MYpDcb35HAAXcv1AoRPg8
K0JTl0jNVHGEfseZp+onyvTAuM+LtoFoEC6vd0siYd5hFe8h8rhV5h5TEn8/b4SbeRQiyW7EMgFW
GlFpEC2GCkBGBTxnw3AK6CPVe81C5uA/TelvztnHPDQcqzk4okIDccnsn1b1xk27GeiDmw8JXush
PfXhMoDkEarIz6baJoKXcCTpa4zirP3VfUlNza4L6yLkAJwmki14nw9UAVV5qvAIVv03gBtFMk30
AaA2xOybqouYirfZLOG+Bm855GMSmxfZvUIAoAJQnm/zaS3kl3zetmRr8x3K/9LW5x9N0CT6qs0v
kbgntHulfy0ton27Z2qjpLWQ1mFNEyL9lDUS/iA1WVWvfGhjfKgcbtNps6A2fvdOcy2S9YUwcREr
hPR7h9iZIBMC7IIonLiFAuNgkePLwhB9JEh0h7s+we2tWQOanuXJR7cIYbc4/U5cyjMyLqF+I0F4
YhXz2cvW/bSpkdLIV0Xy9A7ZFNMHU9cy+6EuHxwhOECHLqc+etc6o5wADKi/lfPeSA6NyHLHcDid
+vKIfmUNrCzC7gI3CemLhAlcWx9LBYTp4sjStRIJ4B3tMMC/jE0o7T71P5kwrnTbmp4I3ziTv7jm
3pNwjeebGAm4gceZpj1bIYjTme2hPJJ53VB4ziPG1Ye5STP+FpeEQPUyPz/bRgMPnkfoc0IoO/OS
yq/QvPJIjvKWzAbPhBpTyfigxwEU48NwiOwYyMPE1ws5mlyX85SLq0esMPyF5VbmmGLR69cCT5K4
OkqQww3cTKn8Cta3Wb9TucfuRz10n29aKbK19nsJEAI+Dtl4teJf5xL04XPejzbQByp9HxgRW0Dv
mxzvJla1H/yXHuwi68nkcK91h0UX12Wegryhj+pjQ70ZsghpRUEQOfzPBbLv4jedv9XvUY/fOPqX
arfWKcCnB7BPjAoLAyHeQtpBMrl3E+qoaHbiJ5gNGwQuP4kWik3wNS3fatqZ8h+8QUh7zEVd9wvH
yBlsaFudPzEHMhTHEqUAl6zxsBBzhR6pRHW6j6N/gXWVpWn1TToF8cXWRp/3fnP0f9gvup9A3JNz
V3hk2muAeTNnHXZ68gqBUSnMpHe1pPVkWzPkMTEOibheohYw7QFy/wf7gaWwa7XdjhVuRSDBsqw2
KEmt8q0p/k3vtXwpKneAvORZkBydNPD5qKH1bz5rVJvyu2Gz46U3UIzaR3f0nR2n4jtfh66mQOgn
a6yZY3LVEJD7PxbhhQNkKJwYLg9O7X+msGVUlvma4hShimCyHUOICqz1zGfJPkbezsDMXGD+N1Zp
4gWx2rnmCRNIa0Le2/NUPEylvpjtcbokHqpOddt4hQeMwrWP1eXIzOBLWONDG4Knr3q+t3dyEAiT
ePK7iSQWkq1vuhp4YUGEBct2+B12r1Z6/odOW48W0RrpIisfzRxmER7uKrqErmXLg3Ug14Lz66rz
TufSaaluXDNqjOW5QvDKzMSQoKXn0QeWrFE6pm/cRQnQUEZVbAgCTHjOqlbSBfAWsLktkq4B1Ymk
HbNnZLHK47sAwEA6068JN+REdHWPAEEMHOzfG5YB12z2RIKtoxk3wa9V0nzxNcU7dmVKDAdpUwmn
BVDiv1k1iXOMnO0BSrnogP5U+kGYmo5MN5iVDyTytvlXke+LjYjIwQv/yRHUL2fOt6lseh/FTfwT
dSchf4BxVJo7fU/Rp8aYWn0V42NgA16Y6kXXGQ3fSDU4bhTEaYD51Yek+jbRv0tCX1/Z6tq0fv/b
/UHkE1LAHCJTdCgsHj4U6gxVYN+NM7s9HAo2coiKx8TLL1wT8SqUxynZMODpCNSIlv0StKecjVDr
0yo0fdJyf2PtKWTF3RqIxYYidAWnrxeOeRD+lskwi37F9tz8Y9iFUqMTlG/t0QNECcOdzPfVrN3Q
DKsEqeg7Pzop8lns91H2RbwJaprRU8OTrNPBAKnis7tFF9gD7oG0JeDjPChfC3nS5JwRjN26sSZV
g8Eo22JSts3kSNXjHyrp9itwNbT6yDLUI9GwqwpqJ+D1qxENUQkFzwu8y4q3COxm87sR39hmDHJq
RW8AcUITWK7JyQhwDCn9+xT+ytKiCcdf81GpJyvfLsPPmF8XERhyo77fTeFVR53cCt/WtE8rcdVm
j0gjwghz2qOf3wXGe7WZ1ipYTWUcmv6jEXZ6fLPSUzprQKO8ecMNeBGHAJTwRhXc5QhgZLRgberK
G19FgoVr14xAEpS8/AnDZWw+FNR96rlKLsHMzbcpezcuGEsO6eTADWUWcoJ+snMEcR0UkqNQQgWA
0RyiAbmN7wbteRaZcA+Geev0exT+RfH7AJXQIe8CvuQRqTVYMFZclX8PbpkcckyWDq8Qv3hQ/fat
A2PPgfHdIFDsMk7n6jILRABSVnLVlYsg0gam2Abi+EVxmzZ3nek8DE8LJ7csQ1byaFA0Jso1kEir
3xiTWzlcJLDk9wRihY26LXEd6JdUubcTQ0TyivrfpENdfoEFQOvE2jZiftNqCXb4Txc2fbOXED2D
81a2nGyt4mtZ08Xm5hv3389R19a+A1yhPesIuLn7h5ZtQmdxxcY4yoeM6z0WvpPxuzjB8i95isxe
pf6zUEgGGM4M7WXkyAPqCHXatFpsix1hB5G1VxapBcVE0G8bo6aH8rMuPzpMlsWj56tRpMelDOlm
o24NjF1m1u7+Os1YnnOJdKnQM9g7l+3Ja5hl2gMQU+1SyoFYG00rh1MQ8HSbjhX8I3jChd6u0UWj
TMZQiLml/SOhdaUygLTWg92JqHZBeuGaMTogbQmhxWKUL59L9y0RyasKi+0kn4ToalUw95wFC9g8
IAjftc2lTI4NWf/FLnSZTrkARg9sQ0+cCftcydWyYCRUgOJ1WAhydJsLsqLwhUgJfn6USQRO+oAF
i0zD5vNq7iKZuXP9LepO16xho9VLlaMsf6Qxs02Kyz0DBN8F49tUcORh1Fmon65ioAMb/B9JZ7Uc
OZKF4SdShBhuC1SMLrB9o3AZxMx6+vmyJ2IvFma77Sop85wf1YUYMaAKUSRTmSdmNj1fS8Ea/Mio
Pu1qYJT4UVhurVdnwvxa31oDST3Tig0YXgQV5VOiaOAIm4Ijt5cDxhygpAF5CzVUMevSfI3WSwMs
UONirkqnjnfGKB7ArlyOyGnLObNveRfLdQc3MmSffq/BzdHkzj9gmnyNotBc38Ps1rNuODc6g/pM
9K3prl5ulIgWKQwSYYhZof5jQ0CKMlPKdGGREzrxgxhswjVVGNXT1jvSW3bTi99fwA4OFwq7thz2
PAccoRVrxcw4qc6ZCJO2/cnle1e9Z9K2aNYByRXAmMj74EdNkhlcpzVnGvP3kB1M/wZ9MFegeVqO
hqrgpYLEkSuwd8QZFS5FSX6M3tnMfv2KcSfeG9K2LbGuIKnBW0iEMcvIXMAX/pvPPUEKuV93q5HL
IloQwDJcSDAXOzCpw0Sn8BtCDHv8zkn7MwAbxcqi6z8lpksYZ0XbINj2NTdI5vYKUzjIunf6p7CY
ziFjKUEzNvg0YiRZ+6jBd7wbVCpJ1qirTWgnKw/mNkd0lDVLwtznFRFhPeJ0ywY4Id9sso1tMqH2
rtCfqArH8nvXtC475YJMnIrfuCYC7t8Y4FCfQ60exLFvvkUysfB87XEPi5mhND952jUYT376aTjz
aNrGksSwzOE0h6xGRjoPlhVJeDPMEeqW+rlRkBwLU+5nv98VGet9TQqJTPnYHGyxpWUMx0J8acYr
yFgOohpYl1Z7C2e/HdM/LmpkQ+BGbrkONgPx48W99Haxc0SpyUdPHg7G33joBNAgpNyTR8tB8m4F
t1D/btTbhGxPnwMWhM3aTFz1O2GzWyBkSbG7LEwCQChhh4wuUIb2V0vba92K7F104lS5EeNVaXvU
/mjkse80FnQZ160WrhKWphDgtUZSi+UEwijzm5WqTJgG0bxyjG/L4sFXETjc2pwv1UB1FrLYEThn
eJQogPiioR+WEE0MMKyCQP49QJ/SXh1u0b469QsEJ8EitiD7Fj00Ht4sdinIgbW/6rrfvriHrB+2
OS/SW2QhDzcuiJPx/i4iNl5fnE9M1ZU803N25SVrNmkTgFggbYgMGdx7eFntc9DfY4ijrtGWfXmz
x6dJsKMcksjymwb0t7hIDxZa/jM2JcI8nlZquCVGbDkGHpg9CVsp1dxtgmotni+bVTQs8o1tTxue
tUWrHlXqydsLhD+D1sb+QFkhDjSv5JN961mb1OlUEPIRCG4mKHATF+9xdxLnq4fyjzjH+a+EnkJP
vjzlN444kwKUH/WBTw+UFxXfno4XA0aIEjlEUM180Aqo4A61fbdMLGvWKVeNKF9/uFr5RrMvGBMq
rA6+TtbiNRvg/SBBrDckuKSLcfRHWyKTiGR7HxuuLjzci8Qh6VHg/87y3yeXaWvecYoWkRTxttvV
ER8g7DNXHzAHfIHABXVu3fKgribXGs+SK+PoWqbWh5r8wc6b0ZM4AR+5vqxfbPrk872UoKCi/Ise
DwZAj+ujSJXlWJduMDIjIKcs5Lvn/QRj5nZ4CBFX6tKP7vyF+d0nEoGbn89Vi1yC32ajtqWHiseJ
M7N/i9lQMRNPykNMjVr4mcwZWerzD9qyvGIFCefxcKVJjKgEqsmHI+BFi0Ck+cmnFeoc8UU0JU49
XSVEh3QY2thSgMNvycOQzUPhoOfqDiPO6zjDsU90U4ZqOcE0Pe1yzsCAkwWutVoS/SJmsCxe9ydO
GExN1AF8UC6A3mv2FaBc4xJdFNzeJIAB9tsLhxO+tJ1FJ6WcAMl8Mwhrd0XzF1i8/6Gg2o0HUgFz
jA9sNOpN97a85dIXT1vAcO4MPwm4iwPgFQDk2kX97U3A2jXxQrz1ATlLwjZCqFbFHoJk9IM2FDQA
66E4TiABXWPN/P6JgluacxlBPQrDCpRxvxbEQRO+Gks4TO30Ufsin8gBysAaw6teT0I2D3WIMA47
5Mr0slVnXfSMdEP8acRVfxP0htpGEJbmZYjfB0GWcNYK+LbCH5PsR77FfPjiWefVBewwdzA1Jqxe
xRWeBOJy1Uq4i6/s5Vtges0flxUPUbiso5HRXp1TvzKPMW+OA1gHE6pav5vjcVr5m1p9SstwNRkH
AWSUycpbcevC7wmRkEKmT4sig5I28jwQtnB12fZbKH4I7vqMKDgwU8/1qk9VgmXR0FySuFNh3Dq3
PjoX+y9uCGjQ/mg9H+KHFZ350hYE+nlcFgg/7Nm98o7d3OMe+NKNF7A9tdy4uHbeAskyTRWkSS0U
ZVqGPT8O3x/5h/j71uLQCJCWQmQxbDTaL/8Ozx1eMHhPzdra4W4wgCp7UDH1c9TOqUTgMXUovVmv
erVEGrerA+Q5Z2DDBXvxXLE5SgPUiYuY6t9koxUo53k4OjujNg1jdnnXvzrzWzirzfCZYfbjk5Hh
9BNxUvB6PujQRpqASIjVDIyDFFd+Ugegt7506InyfCdOgsoiCWmZIHWxx5fa80nE2OKtz6wiRLtG
saS/aAdwjHOkH6V0X8h/Vn7TRJwRdKf/Hpc/Q+WTKcOzG+zq9Fyz17N8klBSbo34lqW4f1cj/X+r
CoA6lFlH+RxTtOgxrzBQDu/7vSwOZXlpjW+bP/g40deGgiBRBOhVsYs0CBeYgGfOvNUYsrgd+SuE
a4oaNifBErzLNt7KT96m4EqQT4RQudl53SXRBLhKnmwwkU8Ae1gS8ICsx99MW6vFEMQNUAcaa7sK
fRQvevixEk4gOtIVT7IIVdp1srSskoNyXNmytBZ5XwaKfJPjgl+BvoaF0TvsFcz2pFwNcPwNw7zM
cJXPv22BknO3hSSIifcHFmxEa4ugq0xmLRQiN96c6hfkdRAt7Yfl5WQHItpLqK3mHZmcbImstqL0
fgwVdpEHqXBG9e4pH622zaszRL1eXHHMWM5HnFj8/ZI7RiweXTDT5LkD99m4Ptull3WYz8a5DcHk
9U/chADHIHKfbLKkWYEwMjGe8A+X2Jz5mX3MzSE0sKreDFP6p/E2JiC5I41c8xySLla7mbPXWqrH
2FhYg8xyJzYhb8IqtC3oJ4EzpmP+YCJtg+Op1XUR7WN5Y0guSb/yYzLW5PWaNtsv0lCeSX36tJCC
Jutsg5tD3RM8KJYjTMYjUSmIO5vAtbpm44RXvUY01sCkrykG4WkKfVyzcN3LXvwsMkc+w53dgYCi
iqeoA3PvorM/WPeE9SDnWxbzMB1ws0H6kIp1nAaMzbdaeiN+qn/Y3hGHZh8SkTnOewe9txPNHBOt
v1ostaRdoN1dWiBBQPyewfiF5WFB57pefrUSzVM34PAsP3doOXyAcgOpoAITC2RAnffBsxCWH/vk
S7WZOIn/rMFssGsKVZXFYFuNv8ymfI3suxC75leRsXBpB8ngl6i52rsQiKXE7Xf1+D6SzyBCKQMS
27mttU+6v6J8U1F7kI/Fs0XWJz0CZy5vQppQrxPsyKgFC2suciQfEr0TiwmVD98+3iDmNMJL1qpX
zFO+fSIodJuWwhzH6NeAX3D26jOKSQFEyp+KP2ns7tb4Jr6Oynz04aGAh4lXTrXSVWxm22zcx4C+
mtCfwjWask2JCYsYYb9Rx4WYPyuSkyTuKIyRyAGz0NWe5E2I45SEejhnhxwXorPBkR80adj5sfVg
On088eRal5jlig2ZpoXyCjXGCmcnyV9V991qoI80qOgUh4hIpwLCoLCQkKKI9INvmzwxrkmkKW+J
uI4puS2vnnooMxqnGyTew78H3ueq7dkrsiUhgWjtDPMXoNUvrgAZOjd9stScIymwyLZE1qMxk79H
+4tNksqHU+oB+H2b43ukfhlyszCqpwZzQEAOsOS475yQpAKAIMSrAvb0iz/xnYbSk+zJ+YDNg+Ah
TNQbjme+iIZiM+BPHBUpy7yx1kOXUjEvebel98L5M/Udp0IuPT10FVYhz8bsyScjiQZ2lrikO+fR
0Sz45hs2mphMklW8jNyIIAYoGQ3tPMqc0KcsaGMZr7z50pldiuA6SQAOxOEsALjAxSVEifTKJtNV
YdPQRsDNCO1jRNnenn/FwEAResSOicHWnmpEISojjbYgUcoKwGEWlr1W6g39nTW4jDUd805jiYlR
yv+EKcpxFB3MDwk9ngjOEgpW/C3JPxmgYyR1CEaieSPzXzGvqd2bkDFxwNMT6/UHrblZxl8I4xA0
F0gWzycWDCmhfQ77feBd/PqOFQ3Ae0l3Jr2xEn8vm533QeadUKSALEJMcBXE+ZfXHQLzoLXnCiAo
/YnJNB3XdcVY2dgLrRY1O7/2gshS7weB5jxh3YzCAmUOIT+RgASQOxsn9JJi4+1qFRsV5r4MaWaD
4PmsEp1VSp9arc0q651y1GmqNnTAIqmclpmNPiS5EeGNIWABZJ6W+NdR8rFRoAnPjGsdqBgO6n1S
gVWTb18QkRPwMsQTBaf1bxH+OcZNrW6yd3f+Rnekd3rLEElJKjZdAf853o5ZvcJBxrExu3ZEwr4A
OMptRGFN6xjwAwcRg0Gh9xJiTcSHGT+dujC1LS6JiF16ppt7iGrJexfqdat7aNNVNZ7CzzdxYqnN
N9YssbCzD0fppxS8gvHRj1i1dvQFd7wcPJQq6uDapsiDozrDeu+8hTXOpMMwXKwxmqd9P7/D1oV/
NRrR+pGEl6wKyc340lPCnmYFI/YbceGIQTD1rYm39v5QM5JOSryiCWk23rLmTa4+ARaYw9xJAwxb
9Ujsc/k95HIe78ausS8lV7SGak8Ux691Lmbp1FxV+RnUP3ZM2egSje6+71dhJ5BDf2kupOotcC78
KTLRFqU+Q2wyUxEA4Gs06OYqUBvhLPF6aPOKq2mjqNuexHI0uqRiYdfgPpsr3NVfZGwHR7k/UsbH
Is9z0lQIJFy7f6/xbHJRiXsZtACJlitn+yQhd5fzjIBP/0e1BsBzjHm8G4N5IUjQn511BLDSTnuS
FFR5mL1edK7KxbEoeHcA1qVvq3mfnDvoaQPXYrOBDdOxAmPxQP4fSXrpARL7ClvHdB/LjTSuO/WW
YmaLqplBYQF1wCS8XpmZFvUHOi8CNwnzylfOUqg8JuU6YqoEZlcbZ66o3cKB7M8MaOGDre4wN+vx
d6G+LJaJEukjf2tG9hg2f5UIm2hJBKEc7dN6g5KpK3aRdCQce1ZhplXWeYJWndPSoI4BMaD43rXQ
mWu6a4QbL/uoW2c2Ov7aAsUSgt/G46uSlnxwYuzKiRwQXnPEDNJTYFa4HWY21IPuHcUn4asfqbXL
JwImYf3HQx5Wi7r/qE3yNxm9LIfKmD1f7xic8T6gVa5QqkVovRt4CVsiwi5easgtpOIoxct2eFio
W8hop8/r4w51nV3GRTFX4k1ZnDKVZeskfoEofNLdghYMole5Q4kRHgyzwZGBsMUavod1CHzEMo80
9gycPI9Jaiylc41nA3U8RczKVCwDG35hRush/XsJbM4ZDE7zubMdHpD0i7ZKR6/ncvqR6teUzFiD
9Chf/87qo1a8TfpngIRNRRPX3hmo0IJI78S9hf2CQShsXJ0XvDw0C9qXaUX1KErQiNak7oyUMBWn
D/CW8lto1wZff7TMQJM9jEhxclMAcOtia7dnmKs7Ubszw3jV8iHDT9zQwsd55b+P5UNF6yjkTyoP
Y6ahsDWQrgNVd3DraBNQxnGYlki9o2Jj5ScDTXi4opiCoQGSmVhA2JtgF6UUcb+lMljt/MuxI8KJ
OMlH+uZRYdXepxMdJN5cYFu0dgviDoJyq+tvQrgih+/is3V6zEfVrQm/nBR/IJBdRezMgkRXbvbP
sXgp1rYl+CZ5Vep6GDdheB/7Z1q/S9lv1Lwyg1sIvmGsNha3U+QhdzihpsJ9tGvKZw4+TR/Dv21R
UUnspkWY3GLmY+72vDyTfOhXPzae1qy5TWBJLO+jnkHgvHzllJc7Qx9BZz+pzurQNsntS853AA5c
4Fn4UZneoUMqEmxl8PiISk7MH3H8W9rLKcRE6lqEI6rrQGz/5zo/Sf3dNpa5TeBAfknStT1jWSlO
sf7Xyubcxkr4bSLvu1tLY0menyB/veCnHy6IPSfxkVrbzrmVGFtofABd+eI5K0skydbKC9kb+Rjq
rQCHDHQSNHawZGmBi55iFE87qoHyGaEsH5NjnW3NQjDe3fgULyLWjxEcEwOzQhoVGwhFhYH1ingg
JOVRwrR2+g/fzCQfWxQ1vo1qT8Uj4SqluMF2an7Q0lU0nWTtUUjUtU88i58BcgzYJVchHNFYpnvD
eM+zj2Q6WNoBQ2EVv6ccYYV9QXVD9uqKiUFXV6aFwOjcNethOBcWygXHjYs7FQgZSgjW8prM7f+t
WBAkHPZpshX4f8PxpBuuaHyJaR9Zts2nTYMZcVFCBomStDVdxFI9xSVEOkknvAcjVmcmJlrSlLeq
J3joo6547IROVHCRHF/LyWBdYY2oo4Y+0p/BfNENtogB35Z0aLfnIaciZTeYa+Hkiz413Me4fYnS
9VZCnBwHh6FbSd3K6SAaSdFAWVz45wYJFNPPt/Ue73xtJxz9dKmKv7ipN7a89tV1r8+yaqXJL+ox
nOYckoSNaoeAXVe2aSC55/AqCMtnFfoXoPJIXf8y6zeYlMQhDY9ndb+5/0buPpBbKMPgcDeE+Ztt
IUiFrajd+mHVmwiIzafK9WoZJ5waySsngkQGEQeAKv1/yKZj/687AIeUT2TcotN8jOrKUBlS2Bnc
tvpMkd8Syz0cIWo7dUsDAQzHBoEuUgZ4p3nBaHqn8Weul2tNYxDZDe0vIxxCUpBdftgwuyYRst8e
wOIe5Vw03FWmH7pgTWRkHMP0m+shSG8WyT/Sv8yVuN/DtqKpisB7ldVEjtbNlw8FD7EJOWwNuDQ/
RtAMi4xrpbognkrldSaLOFUp3jsuS0xjHSwiGqPOZhWf5rr/V3VHIQ4gEQK5Np/Tv+vpJDCwKPuw
6F4QnqaJcF4D21v6YfQgUViusXxOh7S5ZsXNMwi4+m4qEWB1LBCpm6B2tU72zssuzhrSamlr0R8U
HAE103iDwyYISRc7NfqeWSmtOYQwJuHiLVbyl0xBEPINRyQ+EP5DLQQI4I00gGT4KbydzSROIUMF
iiRz7TSQPgO5HrDTTHYZKpVDFZJIJDARXn+0ivho+TzdyTwNxAuhPC3MTd7trYCgN1ogyTvsHwVT
nKNyFUD2a7T2rTH3qP0WgL9Av9eCjekAZ2KdSQZ9FVIQGOe4I5PFVD+JEvPSl3igSxo9Eg1ga0la
op2c25qUuCAD4l+JtEEHOE1ksVYjJpF675fAEGfNpETvxUs/DzArwXVzQDaIQzXls2oxBaza9s/H
ZM2wRGtxg2IZpQOuW8GmZv6bxqcTOOdB2Yyu7jo+dvkc7VCz9K3H77fMP89mmPQ/utBqVDYV6D8e
HBgqyUWHcq6Xd72zJX06oskpRVTt/PTWn/gZTDItvNKf1/WlzoEZlx4j4q1coHnMv8Xe2RIa1t0i
sEpJ/SJHWS72+NPJIlJHsnIcXjltNeqXQbpPhDlb2mNMtr5/QaNoywdNE05qIBF/F4qWi5VOlXO+
H5R70z4S51k7iE/fcvnoe5siPFiAh/OKCLkNCrZZk//EXN9TfS31pa79WtlfphHPQGeP2zSfUXl3
kpfq3ORZsPTbC40N89HV5nH+IcMqCJ2jia7BGjKmrRzT6rNtDxrhNeHOEh22Lu46L7t3YANKRRU3
jxE1lDDd0ty3zpqBEWPTB4RqLhAtLwh+4ZTFyjL5yxZMCsw/aLY6M4HWrIxvKFcya9AYkgYkDOPm
khfB+gYCAs1FlUNfgHmw7FudXpP+OxzPufrTh+qmqa9NpUEpEwdECY9ufSX9fsqONUxtwq03QREU
yk1+M9E/pJt/VyfMmP8mkq9S82mgNxzWBEnzSB8JOdOqNzvfd6wPlVO4BN4QkgWMLPYUtf3WMWyM
T5H90vSrujs1yUUmCCzfy0CggFn2wsD6EflgepyVXibClw2GL17KdMV9HXXHbtxPNXrbhIRjXilw
M5kYrCNHgMkMhrAivAbGH4cCmSmWvqbCxvN/OQ0Q1P1OiDQGQF0GFQ87pP7bMTNPoIc9xGOsfpA2
YEBD1jWTXb+L4207bTAXzMO/pEZE9Ow8KK3vod4okHX44PtlgTxPfyb8wfp5DF9SulM5LHoiBoe3
DgSllJlmiVrQkd062Y/knQvDrSfkSJBfe+F1VTHtlJtO4r62OLOP/2RU0g30aJ6VZG+6bbJT/Y0t
PVSDnpgVVo1NjOvLQM3R8gIlF0L+tBbFvAilvUzhKQcCZkkQGR74TIUToJcJ69vTo5Xtw5FQ0RXy
yCWJE1n37LG619nOUvZExVXFwSou7YxMQrQIxMMUN7W+wvoXWM4t9OaLKHW5Q9FJNf2R9taR+0Vu
KchhdoSoJu3uvWVizMtbXb+PzPP11aquDpeopq7JDkwB6WI0OgKoKqWrod7pB7LaYxhU83T46HQO
rOkbml+EdjeoZZDn212NE25Leru5Af7uuw8aFua4FDKgPoAJ3IGshFp5cd68EX/Bmlp3cuUulvdn
64cJfXTRI+7jxJKDYRYUJ5XeZA1xAnPXWo92Tnt2hj3ZmiPEO/ntoJlx94x9zrv6aLPIq3RMdOHJ
BK0vsgb50FPTNlK+TfWjcGBP1Updpktsz0Kz4B8ltA6REBWwX8Rumq1IRxe+GW14WsCsMREUcyQx
OagzWcf9bjLX1Mqb2VkpDxFSLelsssEViM0fhvGpjNdU2mTOziC/qwYgVWpXCkrSoGwCNtD8YQls
joyE88z8VDgFLO9D8GXE9aJOtbL3sD8R0jHT0sNUbmNMJQnaHVbvZa9d7K9/H+D4hqV2Sf9f5B1k
563vvkh64YqRvAPS6kxB3oeUOVuJlUmP34SfOeLFkbFy1t5Tcb5CpC41sci8EpyMvWsZePR2fvAj
EucqkgHybYYH0tHe/Vpeoed2tnWDMorsc8eaF8s2PQX1taiFW8jctlg5RvWpe9+1/YtsZtEgCLSQ
e4tTRW9O0CB2xFq7YEYmvYoYW20ATcexrBCISAuTh+J4O2gQ5deGF8bcp/ajeA4J6akWjiH2C5mI
Pb7tgCydgD6SFgGLx2M56KRlYDjJ+I/W3h62wfDT2yXoNA4adlYsZpAqFZmcwkKd0mx8nCiGRyxU
uzFPlbdC+4Mrib9bY0KA3QjVN1/Z6SzctnE2KbcSej6EMqTj8vPmAbEGFDvNqUZWzG0K4JABj7Xg
ZkVPPxlxhKbrp5sct5u9F8do7SwVF3rmvRmfUbuxWY+GG1mRiUSkvQGtpEEDTCPH44H5JQV/Q+uf
VETWXyAa5pwvsrUvaHtYoDzurA9PLOokQEE/LR3SkGVyZXfaVQ0fGf4gC9sdLGN4JrVvDI9F69b2
Aw0NsnteRyytznhVwhvp0g64qRp4x0L9EmUtnEAtowpZAi1gKeFP6XCR2qMcP9CrLgJwZmKm4h2y
0tA81/PAxTJuYDCnwt1b+80CpC5wm7WtHwPW7rVuL6P4xMyeErnRIjaWUcKIW6IjXdPBQ8cVobeE
J+JwRRxt2AESYWIfPyDNtJBIB6Yx+4kMnTuqTc668UxyXiULOXB8SpIbQgoyfVUiQD1CCax9IIiL
GBqeVCqGZMKE/+mFAl7p+Ng2LogVW16aYCZwfe8xaITyHsd2TQxUjKKpr9bWQc8P1uLOfmjPpiUd
68wTFmYZ6nNWXQwWvCVUQ2NYz7ddcLORvEvOovdoVfpEZBjNASTDi9jl0ZSpALPqsTKAyh8N0gd/
DWlXDHsx5eNElXjbeON5OKduK407Ymp5GDUy9chPM6z145OqQHId5R5x9jnpVrlI2CKVyLknqSvc
f8W1p83Z33BrvH75JCbnBjLEq0NkNrm2/wL7kOsSagsRaSGfyal+J0x5OJO3gJXVN+x5hsU/J9he
pu/Z5GY0tIYqgxlz9IxV0iU3j+WZZ7JzqJ1bd/EFyuSpkQ/O8oyIkbwI33jmvCHB9B1HFOsJnwMp
n7jhvEU+HMZgm1RszwKSJUmpO1F6n3UrbSAYiewQqmqInsdbj7taaVf82iTS9OlzjA52skOC7hFz
YK9thE7mFefIvG5g3PY+GnkSwVNtGxJAbFBSeYTIAI+X1WNUg/TCiVA7z/BGkjK/AAhxgsq/Z7gf
Fw1yGAFPIlHp49WUvmcE3jn1Lhy3woCslEthZlbtXVFfQo2+ZrL8EXcSYcPjWt1r/Ln0mzOky9RX
lqwLW8diT0M9MLJZQe1zVKndhS6OYrzmbTSffLhIEUwBGSEZnBeI5v+XRiuMRHx7AwmjBKkXS+mB
S7mrVtONpEgflWk2vFU6cSX+IWxeg7PqhGMW/tF/ZamrFCcz3VIOg0USvykS9dtULATw4qULiRlf
PcTJs4fUJKhAVVYKvZkse+yKBlFUQsw/KrfWeBderOgzR/VtTxexzVnhUVpEc6U7+MisfEpBHn65
mZS17d2HRwboKp0k760qd5azl41VFGFzJhyzGRFcXBOh5g7AYKLng2ABmP9B+w6dswnRHFsf0SpY
kXQ4hT+lxNGWm/NB+kvI9MvXZUucI8LgusC951wzeaf3dAeyxRG3e5THjSMvZEIhRqH1Uw5t8zrw
MTTMpXV1JvYwHy8lXT6DfoqSg4zEVj8jfknKZgYSIK7fSNvw8pblJ/00fNUxhIFPCZWIFwt4Wvul
8FXm9VdK7aDK0M+pSRxajsAAtLdkMPTzVcMCK/ST0qlG6CG9iV+wJUkglVej/fSpMg2xXqopEhZS
EeM1AvS2Qts4ro3YldSHDhRACYoAXsq9hZSMRcjC5xhs6JObNSyBKM+6kLuse+oBifDeKcpXGjmu
g4MFAtuegtyNgEHwxC7hhrJP5oKkPJrD43huc4gCTIrgAoEkcZ+n2CnDcQU1xlUKgrNqwzW9wVp1
wd48sNHb1YscPqGEt98mMat00KTGVeiYB+dbrNj9piS/o/7U236ZYdd88ZZ4l67ddelB0e7CNgxi
68c7c9iqOvHPC3pXpuZXL99b8+WjdsgR2yo1CcxAH0bpjvrSMN9HyFSi7wJ1Jda20LgK95JeLiT/
UDlH6O1VjfIYWoeYAjEnK/alV94B7y20AT5pfJDAHKHlIzfcPvst+zsDUfLGpBs15J4KXW8Y/jXK
NfQe6e8UnV40Efcuus1s+s071hohZ91FlDdkm4jPS6aOCthNa7dFOq8dXGAyZPWWYCoSIUEicvs8
cWlDA1K12T3YjsHszPRE1khMgCaaHTk70VHiJjykQ32VvQPpfkLTRcYaczT/txDxigsCSxcHjxpf
hRjlNJVX7CDSoYChC8wyBop2KOVnJn00zg0HswHwoL5lwUdNaKt5Q2fQihs4xFmOPnqr27Q83OV4
0wpowERN21yScpshnSG2WGeqHl95jQjVWcAv+b89fSsWUY7oeYQ0nIg4hh6L/4ma0SHiyIGjJkUL
fpw8LT88inlDjl8Q/mR/oFrtN4D8SzoeRjCtdp9qqxKEWWXo/K6DrV4glUXblaxhfxzjQLjkrCm3
wq8Iey0QbVZ881IRwaFEhBZrD63aNK3ITTYSt0v5gegY+asWNumz6ibxv0wRP+IfGNb5F4ntRkt/
5KYgmLOHlb1niojVhAiwbo1KqO7N8lU4NMg47mMfEDnK87nKRm6SIdw7IoALFZcbb1gVPFSLLPTh
WdaOasPrlpHyubcJgQC6CIyDMEzH9ad4zOMl//eyX7L8kI2s5pAYRC6CH1cnYtwFuKmFVwoK2GIb
7ewQgpszBWgIHEiyEsxCpP2qzTXtWXSgsBEtBZtFsQ+zo2GdMC5SFXv3YeWYZ+Zdycol4fm1WFZI
v67Ch6QdGw9tYg+t/qknq8yHnAoxQlF4TUSDpCNFApFT9qMJ5wLoVWY/HTlI6h5ITgvvgXHN47Wp
bkvprc7RVmwNlC4kR9pbO0Xooy3BlXErcmbU0a7ofkfm3zQ6Jh1K8Ix11PqqYg7pcjNQE0Rbmdiw
NOWrSjNiZD4Srj6LEq0OwpS0LT0csZd4j8osv1QFrpM67A16MGiXHmdktKtMIqWKig9xkff+rTLs
Yy1Ff21VftJcwl3lZ/rCkJTzNAnXEbNimsl/mu6cg3R6pDIBVJVCSAN4vhqhHwukXcNFXBUb6p6P
irUe9fzVT589bZI2X6420MvlS0eTLPkpN591Sjxa0K1s8Jyg9Hc5GfdRmh4qJslQbqFUlTt68XmL
i5+YmP5qoyQldhVpIf63LKZ3A5NlSfqFN+37QOUyxQZS6msHMqXteOCqmENzdFmtXfT/czXUDodg
aI+d3B4tR1n5hX3t1VSGcGk5f5cF2kAtkNDNYAjt4mswTCtJ0YkbdVZyzLgpDScVLhJJhp07JBNZ
bteY7sCeJbI2e86aSm5+bD2CarAuliO4HXaJhP5zhG8OurExzTdWiF+UkD9k5gGok1lcS5Wk2JEs
OnMgfHFYRjlpMta4yid0LnTPejbSK6IlPb9aFRMMMFRUo744jKWuXyspnYPauO1l6ZAE2b7oQorD
pnWCTLBF+KD43JuwCGPa073m8FIh/VFTty20VcvOWRLwGursxnl8nlL73jlYPTrTOBdTfwiiYmX4
BPuiR7YSZTGUojanYKGb0BomCB+lgxlu9ZQnggkrxffGCuak7wnuk8Efjj6mINI29wYZAnJcLhuL
TFFyHwWNkUfKpXaIYaOjjHpiN+Y1CoNy3/NoMJgQoKfSaVmuotzCeEYsEdH25Ba7nU2QFvTFpNBc
L0RAFV00Cjelgufb7vaK/iXJr4lAlUKcPT+KRYCNRQVBTZ5WDekJYuoxUehcgDGTEqQtkY4f3o8Y
SxJkKwa8/nCOAtByqKUItWFgsCahDIxtiHID2o/URngLHdxYj45O8l6wV40OmzNFG8NRatA/UAw5
maTTEK3VYHQ2AFRNaOJxQifWkPmcxouoZcMZiHeFVi9Sfa7STWETFzZyZ6uMG86Xg3appB1MQUrY
I1AQf4/OhlU4Hx7Dflu0yyBWZgaGK05gX2Y3ZtMMJ9ebdmPyUU61yw+6pGZzmRjI6yYG3e5Hb8CU
gEmik23tvXCX4foATGVSXiBN0mq4dc4PC7/CILbR4BYYa0uhAwzmktp6JsLPbroydKfxo8Dj29JB
FlqI7MAmkKGFUr/wg3RV0+5g84kkeD0SOgBmHkCZJ9sRHjsLIcK40Qlw89NljbZTBwiRUvkOothy
LIqPdxK5NlQhSGTgW6irLZ2PDe28+OFCFtok53zQnh0dRr2QX/IHFiajSsQeKiQtCW2DEGM0mow+
knfsHiMzVUve3oj9muu6yxd+Ly3VEL2tN7gZErwJr4CVrf/j6DyWWze2KPpFqEIjNqZizhRJxQlK
0pWARs7p673gwfWzXeUniiS6T9h77SJk/VgzXqOpRJhdIFFQI1UJaCADPXsmAKZiokyBQHVzpcZX
qUKuhV4AggCah4733Mq2JlCvwo+PViVWaTXSbdDAMRhclc69KtiDqd8c8LHDDMPgGz7TvewmXU6s
c/M5AtKjj655AzncwRdW4001dMZ0IsJl7IbMNCc5w0PqUKBdd6HYuRCMQ+pl9FfNn5V+SazEM52i
NpgHs6ycK1b29yJ5qzqQs+YBhtcDcn1NJwwQiBIx+9EUk2JG5KLnEmOiXdSUhi46sGGsVwG4vear
SQ8uALSBeVfNbk7n1s55rSYgElN3t32nP8moQVkRLTBj4WrKeVKaChXtZye+wwCWaMrb/NxLUkxp
JeuVMWALmQgH6I1DUr03Dq4w1gh98937b91w9sKXxLsU5mtunGr1LsoPoBWyetGSE19+k/ZSDFQp
Ng0LY36kCYVBPViDGaD/aGgJBv45H9ZtbXFlIKEY/L3X+ayn/lk9GOD+t0W0Nk9Q55mIHr0m3DOF
yxcIP+VzxoeSxtehZKNvfGWS2UMiXooIvCvMEawWywiSgp9hNsgJJUC2kUMRH/SfmWrBMtN2TgKi
1OgCOx65RV+yAlGf4rP7nvqr63ymqKGTyV/N5g/PUuhKvm2IKn+h8WhbAdmCmVvIMBZiUoPLUakv
VTO1JxKKaIPsr28RTzqoHcRHjdGgABwifkX8J5lKFZ8ZMtCIZu6hp9+4FLgCSId81uKLqGB6fShU
1bMJz7ipCOw65j1R5cvYAMyWPu0mHKHlV2e9OMODd6LHC8LKGLRcrBHIpRaZvR/056B4pATpAj+K
DkTACoccIZ5Att4kHuW7kfGQHm5SNrPxVcSXDqLWU2u864L2X1uHLAQTPiPgFy59nIlDraw3Nnq2
0Vykyl9INgENVWhYwo/WCRHRCjhiGEh13gsclQ3bAlu+868Q+mF9cr5STpkhp2qRG5Mv/f9S7ASt
HyZzkxu7leHaDJxDRr9ru8UyZBTnQ7KNk5q9EsTI4dPvZjRg8tSwBzYYKtAUIhgmFJGFNn+CkSQC
P98OebmNq+WcH0Ij4rJxR1ZxYVSlxYSpnC1i2Ggz0i15b1CjQSw/uSn9Q38i52ZEQtmv8z0+xyld
w2aeK3bjhf9Sy1fleHWiY6BuGng9NO3tQce9iKvHyne5B7fvJan+TeBeNbCfLWMKWzzmL3lafFbY
UgJecu4N/NFI1oUgwj6cCFnF1Cmhy43SaRuhDkJXYdA9JToofYVC3Xoxo3JpdlfLz9emuGnWi0a6
pGl8C//hpN8i+GBVPjnZ/0dPHeIEdyjbkUIV6J6a4auwP7Lq3LoB/COboA3aw1+TEyR/VhlRb39G
eLZIJJ0fyyz91d0Xw/2uh4PhXwrgM+4hQwgjTKaLv0lVrEfjNY6PWrQreX/rYGUquXZMNBHir2P4
7b/BOgMKW/kH3kslj0wTWNuxjGkOunckigfffS0PFXbL9F7O16z6suj7RvMhio80RWT7x+/sjcfc
uvOEjNN7zjWbjT89Qr60/AT0m8R3FIYTXEz9bMmagG7Sko2dO7zU1AEp6Ye1aZ0kixRm/o3gRPzQ
uX4inO2Vd9VbZlQnv7w57U9WbstBYvClb1GY+AiNzyaufTZTZfFihC5PzEuWv40jOKj+bje3uUIQ
OlrcdY59U1yzOF064dEQt86+N8xQErjFt84h3Wwv10ZwjrqbQfE+HqKSXu5MQjr/bSl3PWiL6Roy
H/GNuyk/qkIsbO7UJL5gaGOf6OnsAi8Vp1d1H8OfNP0S6ZadZmvdUvTdNOv2dDGaHQ480zjopIWI
6ODrI6baTdm+KR2x4zGJrzLfu/4tZPAG1a73DxWryu5clGurBr6wb+2b2SKy1F8m59GjXxDZGQp6
RcsoBcOb+pJj2OGN98Vbk+3r4pSIDzWd9eFucRC06oWvjOAYwP9cer+GZx/FhJiNG3P+dUx60Tr7
7ljruvGDoQkYdhX8ad0rY3kxnlTE4vSpAItASRaYR4dlHeZFligBhkNml33+KMSDeCEEsBcnwoKE
73C6amAh56XFw5G7hmGQdUzw+kbrwmNdYR/ZbY/te8pGvsfxQ2c7612pG+ONb1/4myq+6t7DYRQr
bUaUGSc60oTkalcvrnMOK5hDz2F5SENU/LthQhK5Ba4nw2uIfJHICM+8RLZc+jpV+IZLjrW4i+p3
gJbf989O8g3YIeETzVt0eWS5DAW1FqdndycIu8h+E/ia5b+Y6y89hYFatSgWZOguhf/qW9uuQoOy
LrEseV9a9T0GX1P05ki8qdrRS690B8sNFUgI27jiLM3NfwV3jcSDNaCmqXO0PH20Umy38uDLHsiH
ptQjDQdtZ56cx5CcejrQmPVDKL7i8DXv3hznpRhZwKyqbIUZyB8PTXc0kk+L7Xx2CcKbzf8HKdsM
FIz2ZHUPnXsl+uFwrO2lEeBJWCjWUmD0mkthnRiw1EyKMRAiM0WQ8JWioJT+zWOBVvu3SFA/wd0w
7ob/T+cDyF/4RpTpzWr5QP8KZmWIGPnoTUS6YG7bvYWwPOBbe5XDIfC/rHpfCOZj+ecY/DT6xu4Z
fxenfjhHxMV0uyi6wDOmgZf9low6zNUc8PHv/DS117o9BcbRqN7psXWInlH0psHfpIyyzJ+ufY30
TYlqkrWGd0hyNsQ7ZbzyXU2Kn7raIcsbJJmj6VOOBIlgCZwkpBozPHlVmG0EWDvxXOKcTDmLO9iQ
4GwhtS8cOM8p9DBGoUvKwkIGi0hKZlW/8wM2Dw+KhlnhKbIPmdhwtLXWa0EGAPpFO/2rWOMrMibp
ABcoUUDr8MoKsScMOdB2usO0C0Uqp4ns93X3gQ+imZhx7X1xZHjo4aqOgneDGTcV8FPdYxXmzzRY
yzZKF3TUZKruZEvgqPlrzYEK1DQ92r4Yfq0uZ5U9J6rrPsvsZjNYKPZh9JjbNF5sV33TpQbw3CVj
2Lkw6lCMuhV5GT7qq2OW/Jo4kjrGvwpjoa0e/fhOe5dT/kTXKH0mqC3z12U5mx7SgK32UcZ3K/lt
Bet9/WOwfgr7p8z/SgT92UL0pAruw/6fEw8LDK5zf9hq/+bMw5Q+rKvulvEGF6ymCtEY5oc3DKuM
0T9NHeEmXlKypJKdL/dps/NrUGYbQaCPC7xqM0xkw9+a+C4lw+730DsnrxW5C1AVdRh3SOyo5LO/
xLu3KH2LH25Rfvk+uOVwcADVzIxZSMbXgqmIYpl45OU6zhqoASGUDk8chd0TD01YvvEMJOZFw5iV
v47M9ZKtYW/HjHDUhwqOLkxoapRqX/E3JVm6qxcLa2x94jqm/qjAjSPCJRsdMhmfTokjgQ0N+6gn
NnjQNwxSgtSGv4ncR8SAiHNidFGu7GzyJVGnNQWwD21njrgoOBiToGCNUnMh8MiMSOGV+761inFl
jRF6EO+zS6c3zzFeC71iyMSy0pi+pN/NrMNnySVgoHBu0+w88ic5N68xUzflWqfOxDbaS7BB0b42
TR7ZHDHHj1/ZVBDjzo5hxHlDuktleXAGaoMiP/qo6FPJllgC09MQfSMFGEBV5kl1dVz/eiza9Nja
7uzGWoV6ZqPfca6Ra6GcI9+KP4J+L4IU0CjD2Cbx1kzrw9Cbx16L8dA9TdJfT2Ox1hhSem4EwhAV
ZQghJHwffFoUFzMg2gIcrRvbbjZpRwhFVRBfbYtl0d0gkG0nNzwLP3iuZfvcDBA4vJGW+9ik9wCo
dPfVeNO5ozhqQkACsb5qKU3bYtiX6lNHMZCO1LXwnVpjk6nklBLJXmZoU2yEw4S6Od3F56wXNOt6
d8cgULiXMRi2KaO9JgQigtRqZKljwgCKmi89f57luwoXTExqXBYbTyVLRM14xNUIB2x8i6MM5850
bNFwiAHTZHP0pheVBMspIxopJ5GHPK/YGhd60aBKHnd1/N3hCmNkE5MpgdVvy0e5zhOMKv5sjct/
AmDItKMF9pX4z2YYQiYoVCsDeV2wiflBaU5ILY3uCEQdI/HSMhB2Aa7XunHtkV/mEPll0xraFGMF
QkfXwLWMrKImb6YrgfK7K7KZOY/4oJnFGtSN/gB6wi8ndrgEEDV9d9c17H9twrlTO/0Nk1uX3rRq
2uSKpLI2OJpi3Mu6veNPnPLhiDzzqCcjD5S4ZFnzTAO8sUipw1mDaxRSxEBOPfyEPLrpZPuVUntL
xv6uNb+DVNvetV/A69pyvBlBcuiKYGuRo9Vg7G0S81ha1UMro18tIe7KmeW9dX/0Xtyh+Cp7Ynqd
/juqs3sh+O5Ql2Lz72V77bXh3AtxzpzpHMZIjDklm5CYPTZhnjPbhM3xp4bv1JJsNGvw9RXCh4wU
pKRMvuqq4BBhbTEQyUBBI+8eZLCBFh3JXOfdBDSx0mZJDmvZzdR7U7I6OgE6+2JCsBJa+knSK+b+
Za/ixxjqf4lpAv6Ku3Pt/Q2iv3fSes4tGxJtt3SsaduT/J3Z/dLThwsOM1QROrQx00KIR3nR8aLT
zmangAo6RwJqq3jp853uHQ38rPuB4gEnT/pl+kfgMmy37FkCY0HGrD2imwS8Eu3NUOWdUBuY0OYx
Dcp762E+Sy3jPR/j7mBcoO5zm5b5e9BPFTbqn0Eb/w09wSgIFHcl2LkjV6bHVN5jfJi07VNVzuUG
Ip0kJ5ytjKU6+v704qqU7IZRPROAiLBJs55yUn3DBkdczwmalQTsmuxbBbYcImk2cGjuVrWNqF4W
U8GqxrKrfRG9m4RUeQjrAQ+Q16K20gi31uTvTVntqhFyL7QVJJ9NER0MWto2QfWF/iSVrNtlup9C
m3SjHlqftXWgU3j6qSNtyjdx38EgKViPoK7iHdrIWu3yPlpOBU77pnrWR4zjUQj4JFjgLNm5Zn90
Alj5urb0Q+dDAeVK/HShep4zsm/1vt5UTktkJg7huqMLi46Khm1U+R6szk0Q4M6XfzW5WJItgQz1
UVrtdmyxPrX6XkRvQ8eXW1TiNrXDhx7W5HzQakfhRRfip0Skmx2k76MsBCJcDqsyaXezFICxfMub
xtyR7DUA8kP85QQs1y32HVF1DYpq36npZyIhgWf86lnObmi5K2cEm8MNbRXLrOuwK+GNRw0j0ulU
a3ze9nS0Qv1gB8ahdaF7KOj6FAgu230r+uyhXSUwllJkKuFIje1A+umPbRGdy0jte5CTg0ByCxoB
66BfjKeBYWNoN1tzbNdaAK3JzjcRhIC08c50NfizdoFWnud/7ACldkVEinDPikOd7da/NOzkq2Fa
JVJjyDfs6qhGI9TsJ1aAkqlnCQqfyPg1UCWiSIWzaEDtJ4G4GhVgnUuY75Nw7Ztn4pP5a2jt4D90
7dXIaaOZszRnskArsEdK/RQD+jxw56P3rzbfqrmNTL9ybeP674X+4trPeGtE+BiUYAgM0MI/Vsy/
q/JbMY4K4o4hO4Mt56OpnGXC8GC8hpxjIazJUmgLF1KHFwo4qywwIWVhA9YFDgrvin+29fY9B3ug
PlvzOsPrbZ8Zir63cHl12es82Qy8m0e/YILWGOpr18wvyGIyWpK8Wlfgz9yvgMO2YXbOhp0GO2zJ
OYRlYqrnBvcYVVEzom8/kZ6FJ5866BgSPBGUjPdLEMTxutY++SFkL4SvMnsUXDwFfluXmN1m4XFJ
WrWHmPyYjs9uuWr17UQ7S+XbkLBtVa+x2PJx1Mle8y8i+KqsP8NEXv5wra/SujsmvSv0Xh3lrnk3
1D++72kA8fozBWsZuG8w3fAdTTWaseNazSS5Uw6UsAzVEkR/OzAtYzbvrJGNY4LRWRHH8XlA5WWH
0McZFGQYGDSXNJa2IPePB9zTnpwWLiF+lAYKR+NCW8ea3ZOqOyXvkcME6Y9fhBGQpzGO3RsvHehI
g2tMnrTkkTM7lh2GEIUvrgfZXM/+6PeasFGDAonLupxnbUyF7enbBIRZMFEjsscixkeTn26MGI19
URogcfKrxXcUDhzL8TLMnVVCEE/Fes7REjKqvZV/HUwWcrG3VWOLGQ9NOG8uulISF3iK2OcMTbax
/WQdNbNztlo7zK9lR78w7pB+kIjGgphsjhgHr+m/g1om9QEkbAakONiDTR6YsPuRiRapWQQOARrY
3r1bL3/DlEtRZxsGecdilGwHA0unF97+aK0Qt7XEZ+VbkTxrxosfpewovtLoVzfeRUtDcfWHHdm6
3jriqJDOOZKfhQ0cKPixxqtML/hOWCFSyE8FVGL1PaPdDCxt7Wlorxk7mJH11f/9Np2cTD8C9dSL
1wzY30S31MFBSMrXLMD1/U4Zlcp/gf7mGPBEXmKOanFvO7YwDZ5+J6VFQmrevzru0eVjCP364Gj/
koY44dcwfp5omwnKmMwXng4pD6H2rKZHAJuaAUpifMUsHYLpPcixv8KpZqvPSbOIHHvBhcrMnM2z
9k4YFGL0e5jibtKghLwPLGUlwj4eR++rzfX1FAs8XI8KnUyV/A6ks3SCQ1f92anN4o/V96hh5Fxo
FkFVzEiL5IEOvkHxYjufUcJLmwIgmuRZMZRtf2MXwj3SDtaZ2F0Q0y9VkyzZ4a1zx7uNTbKZv0pt
WK5mBlkjVgG1xjx6q2WxtQM0jAOEL9GRBwsJNUZ9ijDWWE1GuGKqhFkmxMaD/c/IVl5h7DyN1EH0
vIPDlSra5Wj7+5Bpk99bhyEuVg771EIDaEYOquMxkrT6dcQV3EPEtaKBJBD+XT3b8Pei1E990D8P
bOMSm4cF83NKgucQxjt6ZtKLyHLqJCvrexBxXk7WWVnFViDf0HxU85QYrgjXUk/XvGoyx7N1XlEr
9+Umi5zVJBOEL+KjULBOyoHgcMh3cjP29jmo8GrlIRuQWQDBSiZ4CaBayBihHmPfHvUH5cGyCKJV
U97tMCaVkVS7EM2NWocTWz7syr6Nwg6Bb0IDresatMF4bfArRANPuOkfyuyiZHbEAg1ypNTWzuS9
8p/20D0JFcVz6iwmHVWAARfEgIhVxrCvibmCFGJbUOEAIaQAmSYDPfDAAYw8MmFhlPes2rDgFMkK
btGihgtmz6PnplzmlDjUZmFzHEiAibL+3KhplaLyyCLIdwHb/04s+2Zc9b2/15gAoc0VwKUqft7Q
u1sFwtNO2o0cXaCerNhN/dIyS5v8dOUtKvJLLN9aaXJcjR756nTZDpBKGpyVXfTbscf2giKj8dS6
Ax2pI3VVroF4acKFc3IclOvsvnNQb0EjNyWTIEYWo3yJRLRPS7mlL2n1fOm2RL9p7ntde0udwSR1
On8IquBrEm2Hqd6HkvzPxaQdHRo6h7IqZvk4MgPxAP/o1JIBwem/PZMgC8VJP1uU/7T4TS+YOsXD
sscXG7vshzAqego7XPddwqQpLpBpJTs401nk84o6bhEWs98loi2M392SgOJPxXJ/xCnqtherfXPY
EuX+rnZusf1jaZ8dPX+sU82I5yq+R3h3MecfbBGvzecwOAV5zJZw6nhN9bmwtYeKqh3zmXwVk0Sd
1eo0t4ZFMS09/DoDISn5zQQo062T6NKBVEjUhzE8KvHtJiez+7Wz7aDedG0dmQ9Jgme2ifVrVf2k
cjeP3ce83+l0cqZ2jPolCHNfvPoQg8tnu41XKckqovyJ2ZmpBsGd/GrFcTYdBeDSUYDq8jvrUYTf
PDYaNipD35olJ8GiafOV5xK6/hGa9qJnlBezm+vtH332ZmJgWltpu1cavjlFQfnq6S+1Jhb8D8B7
WBH2xvLQLGFLsJ/LDA9ienAE2Quo42gDHeiTlCSOwCGo14QXkRReEWHMFmz+MWmKecIdWU96NBjz
xHurFPpzsyNn/W561zGCsU9x2QD7xoHIBgIplu6k/1p248Ksdw1HqBbbrObVOmEb2eE10s61QOPX
N/ugIoUlgm0QBAxw4e7DiswhY1RGs6zw71kD6zDnJeM+rL2W/Xu9Edm0GTxz1Q862tRhXRT1XTM/
fY5pl8ErmHLl9QvTi1B/1RuvNNed4y9NX61FYy27WK67okST/WmOtCVwcTzvXKsX3wifJu+a5C5S
fRfK57Cu8B7o0udQNfE9JD9Ni+Et5uWzyhtq6kDQ6lZPmA+x1Mklj60ro2F9THjD51IDuwcZe71H
cAoq4hIZKZtccJOw6skmobHO0Lmk4bhJfYb2wUeG3ClCVhFYbwZaYVRWJelnU5lvx8YDj2Kvhhg+
E2oLNZHvOA4EtiO+x+xalGSbkahBTm9qINrKMKyzucpZw3scj53OZLpBhfI3UIH2pB7N50kEt3pg
94v/bV6zV93ILfzasCHKJGsWe1rVo78YiprYP4yUvLgGs0VLxmTC1lmhaDEORsKjTHmtLUKDf8FV
Ryu6idVrEaF+w8hBeddoh64DJ/SvYEOWGxhv0j+jofQWH1PbEp4ULFGazQPVYt1V7pNFBz4NRNdp
alu404o7i1ygYwO32yFptAjaY9XLg6yxWBjtRhGcMaagQ61CsNxgD5McuzgkCartuASmC8i5D6Qg
KVNnezT2uchOhltfFC+cjriK6PVcu74mlvU1puWpAAo2iYslYMO4PBpPRokvYr7o7URbTy3XTM2o
pBrOSd9uipZcpUScAy+8l514nZ1HpkLkaETqIBMeCr3AFkJEvXGenwARGdtu1P+R333y8wCcmdxW
+siD1sD4csCsqbMjoN7l5b6fnOtknXwv/J7i/O4zmEq1+o15HZPnHBJ/A1LCb/+BbAyb+p7kFgoK
gHP8VE2MP/NgsG3ac+zBV4pmXkB1DoivTl68FsiWh245eUm9aOVii4qj4bXNazAnVCv9ewK0pdas
XTKyI0cRhawKc2E8rvOgvhhhgUg9qQ88QMdOOOhMLM40JMm2+BAIMWabgVZ96C67K7uHdDsdRBHv
GKSiwEK07lVX5dBr2txgY1WdKhpRFZFl5yTvnVUhzgjMf7Us13YQvFmB/eqL/uazi/P0BwEAt4Q3
adRAbXnM057UxnA4VyTNIwGvPz2ahsZiSpY4B3vEBxbFG73iVefV2Rbz94CyMxOP3EMMI8YXTyPO
ZTBomwqVvLlTtJEWlbFj/fVBvtOTci16ta56/zbk7is/9h5bwdlEERWUiAV7tJtaAqsupdh3nP7i
edj0Wkp5Nl7Plao5dVD9BhgOqwLyIlLu0PwJa5LDKnKDXO1YJHIti2cY/ktJHkTMwxax56zL+uhC
xaJTn7dmxS1APT6yRTPbEi/xzZyG6xRhFcPOp1WoyGe8aUiYPAIihvFRAuyEFWXHDScMdcq76R0p
HPX5eOKbjzbxXcfunDDeZG25GkmRb22aucm9xwgodCMC5xqf8FGvJUBFJ7unQbrBWa4F43uDSCEK
rTUaVxa95Mr71WNijN8GRF8axnGMvZPdMIlrmRLnB38iMLyHYQpd0QEr6gwIf0yOxdL8nmjmBOYs
v9f/Kj1Zid7eRp15GGPzJQn0td3au6Jg60lGK6B/lAfrVAUP0TRndBB/QW4tzbDZNXDj3X7d8XXr
iFCH0Z404a5EKRKizYpIF4uNZD3ZzXfYyHXv3pD4LbsyOVfUNio/jl7GgoiFB1NZmOU7FyvXaAeM
Q9Nr3pFNUPov45BpSwqSS+8chSeIjFeAfwRNG9Mr3WkpmcmSRhdtDulZRvXzkG+JkYUjOfjaOc2A
hJoIUr6lHLYmz++U4jQEvqHYGkuicWMu+2xC4jKJY9lji2t1hLz2AR/2m926f8OfS7CpIZlHWSc2
owL6BRO+hSUvVe/cxtm+2di/83TNiP2DwX6hDMtrOblH3dfPuT5ixRw3zQCIyyEZO++us3igpKvq
tQkmdHaVGXS9DCSVJbW16dRbUdTXoAfKgDlbeEmzphl5qgEGiMAHUuhCZTTXDWgCMXYHcMKtOy07
S77lFVZQn/1NHtcLZhIo36aVPGcZsmtJvRpgTsC3Elvoopri7qFUUylqA7SF5rvdVeuBzANuK9Z9
kbOIZbvv2EHDsBdjDLbGI/QcF0fssRFv/Vtb0kVEbb8s0/E4sBIi8f2rbMiJqw8yS7e2Vx/Nodsl
JnRmZpadHR2rEGlmS5i7PJUDHr2jCNEnZeyvepuAnGLXaFB9uXQ0herHYY7fGAvy1FN8fTmXIJkH
BeuCpm3O/muCYDEaf9oiXRejtwAlZw7NNp3ydYx2alQWUVcStoAJZsJYdJWz1vVuXYBfz20++JRd
l19vdAvxSz4sUwj86bChmdzVpO42zPgdYr5rOnJ8mMeSYCqdrqzEsJDHHy7oxBoDEBhT+VlKKO7v
WpTTSaGNECiSg3DJR7xWicP0L136s3ESxV9ZN+AWPgayGfwl0fMefr0GSu0IZnyuugsGmyRH9TSi
NlMFeyYu4KpTzEnMWbKGCLv8aipUWci3FE2tSTprpnBsFLAdJ8ZgbOYVBltBc5SSXz2FOKi7aP3m
mnB1dC7sxoN5U2IdRL6KSJKagciUn646Ziy6Zfg5Rt/19N7NI6IUjKGD0QeeH7/mV6a1y5wil6sL
l17OvjFfSxNbp3PQWUOpSjKfYeCu26izH4YKt5p4NhyS+irVQNOmQAxNQcpOa5D7nM5hg0Q05O2E
D8GjAxMWrK9CK7pdVuPo8xQyILsFYu3A2h/yd7eS4dIyqdfDt3Ryvs2o+UhAwiyFrpbuhOG3MUp+
fhR8mkZE6ZWJi6rI+HFljKJUwj/pNV4t4CMjRsxRW8azUwI5SyXDmhzQXMmvkMc2ZaCLIDvTY0g0
aXEWZXOtIUEGpUK022buummOms8VZliDXLgpKk+NQNVumrcqCV+y0IKXMilZrDPiR8xEGFsF7sQr
C041gehbxugwIyuL2BdTdg62CLcOlw9pqBSTEH79ICZuEWnV4PQuo+14Wbt+fcwxFxquRXInVmbN
tb7L3gXVOhDk6CcP4ZJZocXtD9C+ZZc461gYK2lgVmbAtJA0CJlCNuD8c7oZDqLUkSdppiA7AG0L
f2uE8Liof7E2k0kvPcSw6rNxs0tcaI/YsgHtBPT8+THsm2Nkl9ukL6iiHYQE9TQeJf6tMOl2vLFi
HaXUPNZwlY17jzIfQofhd6DoorsXhs+uSFdxild/ckxa9UZnXYI4AM8/oEmEgL2GnEFIwuKGGT1K
8IBy4IcEyt0FeJoNgWOjbOQpjcFhNaDsdQI3eoOxtWGHqALnv2RZxMrUBVAQDNwhOqJeO5L7qmWt
GhZ3Y7D/TOeZRA7gjJpN9E9wnXS445Hz1hFjazjQ/Xnl0b0xUnhMw9eQEpnAJjnfZBZkNDPkSxKU
DzMqsKHYw8ZKeLjMuj9obmduvOygmig9pK2/kS5j5NSlxwoSvd8OaXAsC9ArSvnIxpeSe3MxBHA+
Ix0ofpYQCDYlyVqMIaAPZQJ+97tVU+FTlEyqF+ZotZuKp6icE4/s6jto3XgVhNOsQU+3sT3Ta6A/
DsY0LccJj6Yzq5zI5RKt6tdNpg0rWQz/+jL9aQwiORxR06IzxTcY0+vRS0Xq9y6ZJIFcifnrg6Us
HZbVrc/O1qzTvV4iEnOZH5ayPIm4ZKneQsNVMYCu2G2gheGkkCwEFuYrJfS/oMlxsMQT8gbxlfVI
tPtiGWXM3qrA/qmLol9VICF1m7epha/VQyoRE5mLKfEUdZoYcG9itKMe+3cn+sCd/Jjc1sContI/
EYSmT6y5R+F/2AgB8in4qVIUrbFJUl2EeNtL0/eii5ytqfxjlrNIc4BnlSPgxcp1tj4rlmWX0dCZ
lnXXIcyx69sIskULF7A+Y7RpWzT6L8qNKXmUE8KhMQC/OKjJpB6ezrJnplN3Pe5aQS1EpFCqvuwE
RmvvPzoDZm7IelPkiCw7EayGkFAPjefeapzvyOgOUUUSQTbZRClinDDKv973/0bBPGCgLlAF4rky
pi1FOZAFClaye65ptZaujhzf0z99pj3DgKQnMoylNc5qagPjsjK9fWmCOxea++HBzesg0tTWPZY0
E6bt/3LWpFxYDCrqm43XRHTjP2GWGmgT4gWhZhkuqAgusMTXJzYiCTWJ99LXPBnZ8Bk52IyjiVxY
YbmnvHjEjKecqBNIvvk4LJfxn7bJqYqfpOsszDwAxK8TLaxVhKwJLfOPATY1E6KcnFlsU56y8kn6
984rVzYwKz/VaNjQTreBQWWTN3hvuwJNRV1SLdy8OD+4FqDrmhjuKFagbDrUs37uokXq10NmsdAc
I8ATk3kcJHQLowgvtvWhTHAAvg9y1J913ZLYCAgJEShqYfFulBAwXHe4NWZxNC1DX5YTYaZst2oX
io3BCljS9CdJ+caa9pLKHCiwr+0MkNpeax1y3nFOTmZOdeLfO748MD+hsmomDg67LpeTuxx8KnhH
Y3+WqZOhWRORKs/l/+9EaUUrozL3ccvcqK4IS2sbRB62di2R1SWUXcxP8Sy0Kfaugd7GlXaLHvRW
MmNIEM9gYWsJerHxHvYl3ve5Eoob+9WrEXd63U4EBb5T5O9VwNRLVM0tEZh9aoNiJa0mmEzgehBd
Ces/9s5syXFjO9evoujrAxlAIjGcsPZFkSyy5rm6qm4QNSbmBJCYn/58aMl2S96WHb4+EYoOVXAA
CQKZa/3rH/SzlyimaJNCVJentFEtrl+EDs1LdyJSI7aVxcreoKqTc0wiNtCLVUG9GcOXzEBSnOyK
Ub30GjggF8NCIIgbRsDyFo5zUJDVgArRxq17PY+E0G99WGDGb28NfB98lpgseZF+quKWKZgAoEuu
28D+ZDhwF7YtAYvRMdG+kPejsYQPiorO91ndAwfmYByoQ8okRxtyyPKSaIe07U+5LxErJgjSzOqo
M7m4YOALOGcV7OYhCrcwAB4Kuzt3OoltEZEgrNWnHuRfmrWnituU6Vi+SVKyPmpjtzvbJma4Sz/k
QGrB7Db0fNjxMn1rNi14cWPJA3cck7KJSz2esCEfmPsXmWLsgKDJ1dZO5wGPew4cPnhvzUycUdS+
Q6sFWTX4OOY45SY6fxxcUFrLR2Mo6Z8CFUPpBRsauH3AaG69oiq2A+JXCnC9GUeERVHWK6YRzh02
ojpI7Y1so4KAYnDFimxaGIswqTOA+satibd0IgwklmGHxnCOS3vb9R+yiikCveFJsko1Bh+bnjmP
bL27CpL/ICqMyufB382dxgshvFFTsAaML7gNDEyrCygbibGfMkFl5DljDhEaZl4Po5a6e9m5VfeE
cC73MlwffHUjauOxkEFfypPgzO+Z/saMxvolbzdcpIiyh8vMBtJ2pUS37UpstopTYhgQGzLQGixz
MbnyI16YPwzy05qNzbx1Av0vgMk8Xx7q4qQccZDvzHttQVBZotVjn06lt58gvy7MAWVU7C0//E7B
gGtcypXolYTlWumDk88R4B50prmOLtP2prCbNQMEY6ikRzc0DtN9jfeAlzPpRkVO7JCbLZvbpcsL
NJ8xMkIPGq1MkwcZCnXwBZhlOkT+PjMFQ60BDUTUeCcxW+q5hWtcUWbPopLXc2sTd918JIYt08pd
3qN7S3UtudIWXEfSh7py5vO2ulY65tewwWn6CW+1IMRRipZ1UBpxlauIyEQmYacMRJYqBQ/ECnPS
ilhffAWcuWE5IDYzXADYcnM2ut6DiUuMeDy0vWllV2utyHXDBD7rTY1+cUKTPuuXIFtDGEvmDC4a
Chx3gdNtdSvc+jtzl9mnnLMyfHiGVgIoxjdFKGJUA869G4N3Nvl0mQwhsTKx8HbDmF/kbQdsFaZX
bj6hxaLuUilzh6I1mGf0PUEw4NO1/UIWRbrRvltzX06oqsb2A/Ei7NgFqZEdi10eJN1pXPg3dde9
6iEHaYO9tzfQGobepyub/OsggEI8ao0sijYkKkJnH/dUcDZoW82i7mkyfLtMrdiGRfhqF67bKMZ3
U5Q+yj75CEQ3H9vt+ZIjEeoplI98Bsx0OBhNdZI7EjCg7Gkm2+7CWuqryQpQt4o83LoZgWwx7iKG
DjGLSzCiEVGTMCAMeQQHdz71RUdijxOBt4T2VW5TwAuF32pFA90WsCMRB8ZpxWhP9QfScLa5sHBy
ceh7e5dY5THb1NC0N84k3ibRMyZFaBAttJlWJna1GU6xa391kwihdcsIKq/wWbPZUJAOeYL2s1up
cC3ZA56qbcwD/fvYg9+dJuFRaEIkgfVSbl1rVwXz05C8WU35XFnNc5cBFsQRShadmqcwUYjbOn5+
ZbwHR95nFe7euL0SFxiwHo3dzsndr4XSlduYHSGz2k1C2mk34WGYdyKCSlPui1QfSmNwOkRlgPRT
W2jg7Mg5nsmSRvJ4ZBLcN+KLemzxbcWbc3181JSJ0AwJ7Tgf12C8zgMpzyHmbbGWjiPcfE1tnWQr
0yJZuclJjFpHrvX1AqpcrwL33pgXItffAzhM9hKeOUOxHXvZwlejGAFe2fYDEZahpkKeR+duUgzI
SXEHO3j3ZOhgrsWnK6M3v5yIJZwJpUxSKEAAkvhiEG2briUvOCJDJnIHAufKhOIFJuVbvTR3vt0f
Z+BLm2K8scSwsiMN1oD6ezVhYZAw1zJqgTZQrH3ghEBaOOR1d3impN2+x7gBdokZsZssM5Qk/ngc
Kbw85tQiNrxnABtgtdS75yS5jVhUNhmtXzLQQrsJ42KTdbitOVBNvBM3qwOUKFW5qyxOb5Cha85D
7+BY7CLj6E6kz6pD2IcQrm2BTioMj5caZRykr6eprN4SDd60tAxJoEx+D7VBcubtrSkj7DOMGHmA
OaZVfPjxvC5VO2Keb3Vp3wvl3jPBeEegftZLKmtX0BaW1Y8u6ZAkFaeZWeSw5ru7eFTa2Zfq/SvT
3GUABRjUcJHNy/DUWMtnJWDF2EgU4/xhGul9vLZ70AJFd0VZZhZmQfmN23ikAxYvmmTHsNHbaMET
oAIh6EsJpySS+w5H2ZJ3P/LXIwsLdyib3WRmGkI4xgJYtDqt5Pm2diz6W3fchxYxA0IgwcsiOAe2
zWrFq8Cr3kzivZewWdM0eUrKCOfaOzmi4/T8wt9GEtqdTlFP1tAM2bgY/jLsZClo+1Btm8S8+MjL
qgT9cCOgZSb+8D7W1oOJsmSvv/dxNpG9do4W4NVPFlpMg0lLw9gg0UBQKhnxVIzyT1I83JU146b0
PmDoj/SshxwCJBSn3KP82/Q90k4MNM68YVA7DF6xBQo8AuJtTXLvOXLCz6FLblLPPu3yHnE3BYyW
uBW4vfFQIkMayqdI7UqfrSXZdT6plwFihDqODk1E41KPYbmTko07WC+pTt6j271y49Fsy4HfLAq7
BzFAIFuCd9uSLtMtHMdZq+T80im0pBK53kZ1HJLdp8AKqrwUOc3l3DvlWTN2T2X0UCrvNK+qTQFP
bfYzdrupAAZEFK6ZgRaVnndLQydeTPVX3wZPjjq0sbjmE53lCoHi5ENsw6EY/Do91vNE6dED0Yy5
8ylII4075ntLpE/TaF5RSOzQrCE4iAByVD7imr5QDPZCTdsgpkgWA8V2omLmUdO2wdfUC/yndvRw
UxWe3rIjTYz3XeaYbF3M9VhzzTBvBB8JfFipHVH099IGxGTW+aBw8yEKZWbOsTL5ZPHUhYAj7aRH
5tNttCmHlCu+m61tQ8++1E4MfWH8cC3WulbRDE3LfPBrLB/bgKutr+n8PZ8RZ5+cyYLaY0rD5kjZ
Rc23Xysw57hOrEc7og6skppWxhGHTo6rSwesjph4GkYz2QZkGeWyo7+WFjJHWTo089Lc+zl0IggD
Bz2Ji4hFHcUkZ6aJOXO+KJD6lbuF+BYsREccOusQ4LzAxqcEEW2aNNzXeGBONcqpQh5PuDmIxL6u
PIjidWzhlzQRVtl3+KTUeMnWNrOXTs67qSUtllrQSatdkNQxxMKXwjwskrI/zwWKORfTA4FkFTUo
95pkhlqVmOobXDSqVkNY4J6uPX3qTIQ8dwrukWWCE1rrrSq5HAsPLGTM8CtKFIjR2DEtAopDE7Fa
vqkQAmM1j4+hGwSnNc1+kIFPA5FnC0xXHym96avswgzWbcc6ts+n5lU0jNucgPeVfq/PJsb5JhP8
XramYnXmOxVofRJNwVnT65VgfVVpOzhNGWBupHbO5oS1qk5Ue6A+PFgtmdCqAuS1Y4tWgRSoQuFO
K2cvOF4My5copufIhtvqB01yFOkwBMBHhgbxdyczbo/Uxe1Y93h3jFyZjLzsK/wOsu1UIThrIyIs
9Pix1JR6Xdxc9xaippyxpg7JetTEzVQ5fLy078yp18ubcB70XQUZjSF+zwjrkl4HZ30bO+Q4QeXR
7Vnx551dESq21M9gW5RZIgSzoUSfF2SedoGekQ2f6ML2CMYNv2h9BwwV0s+GzzJ2LuXMqxLp0Ci3
wUZDUtggnzkASaJoPR4SQjMmu+mhlQAWLfUEj0uSapnToE9JcnClj0GfYz+bRFgwC/rTJW4/q5W7
kJ0EGZ1mVWD1G6SrUedIlSSOYu1SzcwxrgT1sIu5K0V+kvv8Hbp4iePJ0e7g87N+kSXa5N53B6Zm
b3Gb2amcmdf2X+A5CxwubB9ZaitI0VF53pGtG47OcVnrQ1eKj0UvxAKWrPCRtVN5cGuXpLh402rV
mNjvY4dRkh7FxehA93Wqz1jV42aa8EcWiA5djB6lkzL4mSHDJnTEjaMLsm7rfS1DqLG5YehZpWcF
NiDYKKOoqYPgXkrd7HNv2uJTog6GChnCSPSVc6ftFvUssrY6qCFfPzJtMq3WTa0Eo9HRy/a6E+SD
E/AAtctytyYpyakVVnkQPmS3ppuKTY0BWwhsTLIvpfIcviOsqgYH15yweOeqwiJsGVj7q2UzKw/z
eYkITtHtOeMI496U3PSGxaU1MPi5s4kCGtB7TDTMlpxg2tKs4GENxy0use7IQVOOwpYaRlQzgQBJ
bpB918dx3r3YPb1ROiSPSzK0h5RYLgl2YgJA2jSuL0p0dEkDTVYt0ArmeR43Y0NiTm7dFxPoTWga
cWDvYR7oVDtFdHhbZstF6jmo5tVyit/LDjUFuahV9J6Fj1ODA7Vvw92oVX6t0uG+nENcrLTL+AU2
bxWwLi3VSs8sytfaaS+GlImMU3LZNG6GHUp1kxRw2t1oldIn4qHzs/0k5se+8t9Lh34pzmFkehMz
e7yYesJqxowLkxlIuWBbJxnmJlAGYD992TFO6aUggSWA0hFF0yq169NtxqBur6Jnlsxu49B6IaUB
nOqrfBOF7bOc2L+FZKk3jv+UdLZz1gTw8VwDYz51X9mrjicPA0/p4SGQJzVcKihzhZU8N4rKKx+O
RWj0VkfbUUKf9GljdUuhTThuyE4WjcTfJLhvKcwVrZZ5QRJi3r7uLShijj3G+CShnqVFPx8WurAN
zz6RFSTMkvUEbw/5BQ2xGDBiGSuY4FMHf3l+aPy432fcq0dh35zkMgYLjOh+UUteV4H/4BR+t5NL
zswx8XaJwjemtwhfDSCud2rJdhH+HFMSY//oe0z3VH+bF7BQkWBMesYVM/iYBBCsifRxKxFtzCq+
nxJJ0lLBRuP1yWftGgleaZ2OKiaGPkMgQ6xh0sbs1jPgRz4RvelSWeNWTyvX9sCO0a1b0pbGXcHZ
T2D6DP7c7JvpPI6CkR3dxgLfCwliK8Nd36xTvLaI9/MCcDZXaCrCvGwOsb0b9HwxR2j6dOWd+G4/
nmB0cjXYj91SkYI+VBDxNRsIYiwggEAfYxUka+6olqBOQzgVlgfvEwa2TdF8MWDMdkJZBzm6eABH
YKv0Q96B3gFlNmBxmsqbwOC8UCMCQF8Pn3K+SrzGP4VFOZwsc/uZwfrAy7SwtvNIb5c4DyCwLQzL
jhWBWnjoJFmG9jaeUxIv/GRXjx38dXKIhRXEPKe4XnQ3HKcwuwOMm7qI8wl5jEiLsdqJxPleJnW1
Y+poBX5EkJ+5nYhYMzjMkIpBMnYAC3Upus+UqufUCYYbi5SObVtET3kcvynTZueiIytCBUl8klo1
DigQ5QqPQDT0dLD4NCt84oJ9+o46XgoNNDTQoJviHe4C9qSui32DNzUHP4w+8tE/ybgdWZfM1UhW
TW8X2Hla8OgZcQTbPjorPY7hhvIsCXE1kXMqmDAGmB5ZNvZvS2vtkjK/D2cXs/oZS2qdvLcDtL4q
H7Ad424vbBlhIj6d+O1Z4o3qelpQZy9UsxDxCvYpcoJUzrxZoYQpdXXljXa5nRKAyxg9wGk7degH
2cFckCykfDOmCbDXRjwS9sGAqXdXe4cgHMqthMFVePg/uG6M6VAFSA024Qe4tPp1i6iUgSiKqPzZ
dygivN4dt35gpmNR6qf2PV2ivRJoWAwq3WGod+V8u0Rpugshlm9dzmaY46mgUvLiVJVulxr6Ehvy
K/f9K8FhOVX19Dl7HvlNFvqghfly5Fj1eWJRpFo4QuQMgHJ3uazaYNu9t4UUx9I3915WnS/oO5ee
0TpyJuaDJIt5bw4y0V1ocly5rel2Xi5CQ7+omwXzuwIy0wTf2sGAUStH3EV09V5CqIPM5Hne02Cm
3njRWTjiipWSPUto1LSVHRnP1Io9lDYgzMDdrL4hlvtRrsg2Qj1sdoq3DDU4ZAfs6Nj4V+YxTNEE
bmbUgcJUGfQr4wv/QKeRRKi7ItMsp6zyhyxgpAo+CiImqxvjiotmEZSfI0yMtYcpYGAikaOV1427
bBO8VD1nukZ79ezJQLMGJmjLZY3zXQtncMTbPeLEaDOclLEzc09fFz2U98VCQNPFHr6pMTT1DjPT
lSZmZ22MWeB03OR+B4E0OYXjip1zrAHUnRDVwNhi9w6DO1KE9XhQ3vuY81Y6eYVSvsUzNHOwXsRJ
MJcsDzDmCKNJtTnOWpaPcTEgE2HJchEz/0Rndyxa+FNNA+LZJRSieNNC/KSNrqeR/EBYYoHTqv1c
dw95g0MTcs9hW7b832jch5a5SWJMtRuC6tLCMG7bZrsGitoWWnUK2YLtKI1Kc24nx+QPq/MBd2lW
rhZGY49LWgu0Y6X7WrH6RH45HrKku/KGgGWq8mFO+uF9rEpI7B3QSN9g2zK303nuBsvBtxnuokS2
jr798i//+Nd/eZ/+r/rU17pg0FiZf/wrf78jJmxTBe3wz3/+416X/PfjNf/+nL885SJ9b7XRX93f
Pmv/qS9fy0/z1yetn+bf35mj//Hptq/d65/+2LGTdPNN/4l91afpi+7Hp+B7rM/8nz74y+ePd7mf
68/fvr2v3cX6birV1bc/Hjr5+O2b68ofJ+r387S+/x8Prl/gt2/3bVqlH68fv7xWH7/c67dXpf/T
qz9fTffbN8u3f/UiJxCB8GXgur70v/0yfv7+kPNrJGxH2LbthaEbOuLbL+x+XfLbN8f5VchIehGN
oYiiyHa//WJ0/+Mh+1fbc6MwCoQdYqPoO9/+7Tz86ff8j9/3l6qH8ZZWnfntW/Ttl/r3X339mlJG
bsDnguAY+aFN/8HXrt9fb9NK8WTn/zhKeRKCECbRjP62LbFZIT0508rHoixfbM14dDDewYVu+/ul
9acr6+cjO8E/ObSPY7rrh44fBvb60X46dOunhltORIDhhzax7lKGpsjAJfbyzR2Ax321oMgr8vmx
8ED91Iq0DT6jCYRg2CKw5ZYliDNRRj/9lH+cop8/WOB4f/5kvi2EE0AZDb0QEzLX/stJaRuC6JuI
ft/0YJqZNd8oKurjSJI0G5X2zklb9J6SSNMawn+LEEP27uui6juH/nEbeS75RqkOAeEhU7Eus3QM
X2NO0UMhzZQjmFenv/jo0Ehw5cjF7ibzzHHiMiwhJUKLk6xUt63TnXVQpZMJVSYEG/wNuuIqpWg8
kv2J0e+dnNggoRzDTrrQBWKgLGUTEOllHymEh3ICPW9w0y6sBfYd5sNdRGxQixWDPAg3xjM7e3Mi
fTexwusmvMwT8zRN9iOWlDdxXmOql0V76kOnWCDHo70PKD8Wz3twiwBFQe2eN8t8FTb09zkBUZsc
rrpvVe+LC8dzrLqLpvZvPD/9yEucpNq1tArU6SLYfxILK1phYysDid2rwunEclt2BuwQJqvAp5jR
QTlijId6qpd0J75TvAjjvNfOApRHwRAJ9wZW3M0glwOZe/tUtbx9vPo0Oj0qoTOgDlA/RCTMc4J9
p9itQZ1oMkkwijpx1mUoW7ys2Cm4U5sMBpcSTOYrFW+cUva8lMrDqC89Yc7rvlGSfpRlc4VuHFL0
Iihnar64H7NdWW3nUs2DC1e4JxzKDn1OgiNcaxPfEfHyvEl3wGFwEEuXetXHAj6eeVfdF8cMy8uM
0lOm6WnXc2klOXycbiKgVZi9V7dUfDXJ2uxxLhOrS/U4jVxmpbJpWlcWdEhWBKI1AhJIY2N8bFsP
GUXNmCQKS0Tg8xyvuTCXNLvMJzaN5d10Hdh93r2apPiKUn1XNnrY9rSKCCW5w2hrCA72xYnuzWlv
aFqtAX3+YNzzkPiVElAXDS7kqC6jNWCFIZq2izHsldAlKxT3s+xwpUKIgqaRTJKdghFo/LPaIx/M
nx8NA3SAnORL8uujvYR7CSUx1sz7Y/jsu9pa7snyhlLXIKX1ZrlHCxDsR5/6sMqtbaBrdeNHHmas
cLZpIcrsbE7NZeYuECMiOu8GD09cJOdTbG9x2WX0rgogcXevSs5KkY4gKkHxUsSfTkdw4iTP53G+
rRXfufApjxZ8E6tixvSh6O8iyGCMzSEMxPPzSgHcEXPuoKRV5nJe/+nc8NIXLvADjHicv8ATAANm
hpl2Ki7axbqqYGoHLoKU5TKLuC5lnc/cl9amXhiJM7400MpKgpk9FhusXPGP1HHGRScJbmLxLZT4
TB0ftZFEyLp4JypeKgZaENgYEpJaloJMDvLBlO1Tl+JCkuEdA9v1bIg6kmYYW1mOQ2atgUmc+MGT
WhlXRYPcU2UYNA7ujPt1X1+3+SKPtqH+cEnl6Er3RmdVzSnl1s27AsYtKZ4Z3lG5w6XisCRrS98p
r+NLghhV8fQIe2crR3SeLbdDLfjsoRiPmAedLctwUeoZ4VTKJwZtvIOKv08E/i9sErR0iQFZIyt7
AFK07Ws1WDc5vlKy8tdMRaz0nHwfllAOre6+lQL3YOfGXlZzFPHViOoeEUFy1Azc6Dhb7DIqVGUx
9xX4MIqc8IMFZVHQEthe+/fWiuiMPCVcr80EKSA8nWPXiJt4yF4MTSE+d8M1hhln4+qr2sW7ISW3
rWN65VesHGWhruUq5KuYvYkEPBuXbPoB/VR70+Nc+/hUwz3NcINR7BVFmn2gLIHxJVeZOp7cVLZH
U/Bc2TUWOnwJ3am3zHNx+kPTg6YC7kX40Bm8NssEwZ/BEW2p1ZltfSLDHI7wiCU7yX4nWPmUFJmn
mEhy5MO3MluAEGKWNArFKyxQsbQwu5Qk91E02BnARI6vtIMOsOQiTZkSHSnh45FDOIN744X83Ni8
7Pt17BJ07VMYLsCnaGhyjJ6HRV4HLk4GUWAdGTu4t4gyZrnlOIxqc66FOk9eAjd7m6EksFztAovf
BPy+asKHvHuIA+zTc6beYcxOqKbkrZ4R5geYvwWGQTEMLfY652V1KK4wI4F5i+Yf3sOLitd4vpcf
R4axAm+hgdVDjqeVrdYDkzCHrMR7wVs7wzZ7cWQI51Cbq0j5YGjuo4Q14yIIAASn/UKa1EYwICrW
46UXl1OO9a6Wp2xXmMZwt9pxeT1Jn6wN955dBWa0grZIlPrDFLClD53eN3gSYBAHfbyNi7fUwGju
/XmbMtAlsrJ8+bHb19DFIxTplZV8DQmna5jie9clB9X1trMgC8CLHsKhv1im4oRS5z6vubcWyIwb
b+F37vIa7WEVbnM0rG32kXHy4nFBLmFZx3CAiZBz07emr14a8JAxCy/JgcfdS5D6lCoiK0Coh+Zi
RtPSppdqyq78jnG71tfl6nAyjtNXXDJ87vsIQ6HJuh+C5COPCKNHupVGzWuGYdwOdR+Tp6HPjmbC
Bks5mG2SXZoGdsG4vnDE3TfDY8wMrJJD75xSYt+l0U3lDfAUaown6tDeO/WaZLMkYqfD6FmkdLBO
AKm5GM4Xu4Yd219QKaMAEUphx9iem95FuqmvLac4T1c6elBldxoIEsIv7WrQuiSH9Wc1K/SO2W60
edYF1MpBc7Ias+7v7CK+Yw8bTGWw/x53HVPUI4/0JNMlX7XfX5RDu/PiNZfYenfD9cZWZApMbfim
M+bQLqN+eB9raTR2xAyyCrKWpvP9pHxM0ocLlH0EN86scUFV7q1qpQy0nJHAFC9xX10L6Tz+qAGa
6gZxdgCvXPnm1QN8AQXZt7q+dK3qtvbZcTBwqpEIIu5Ph/00E8MzV/auqC1SuaMrYPju1DUeJJKM
mLbqTjuNdWhHAOyF/jQBKcRgCqp2Qh5FNmiY8fVp1Fkf2ZSjGV7cHQdEOxPYjMuhP0HczK8xQ4Az
U9yqonoIXZL4iEZ3m+qlXG6zmMHCAmgIRsBEiWzrXpAXorUHP1gT3JSY+7BeTpo2xTcSXUofkmDB
ygAtDCy9EsdMhk+pQB9RGB3SBpo2KgMI+OgyjtoyGA61nb4LoOwCe6OdAz1LlfWq/1hNeLGSzLi4
+4kBrWPhDKDwizNMICeT3p2auXiTs3NTMAaBnQEpTsYf5YlBzAhe7lf7BUmsKtpV3GDY6Vj7mNxR
C/Ylo4LxOurhVGZgUgMuqWVKXNQQd1T0RN7CoYG2MXhvTCP4ZSdKpbINXnzR3P99p/HXFsi3vYCR
tQgCV4S+sL2/NBpubJAr9kgxY77qZmEF7gq2bjg7rITyyl3wZUMys5aMSDKuyTqEFUqWRS6705sg
SKB6OMF9EqPN/vtP5oZ/bYF+fDJ6n5CBieOtrenPzVmEIqmTuoeBNHxv9fi9XdSHH8zRrsKrQ7fB
Lqdkx7byvk+yryzvn9I4BuDxSeMdSLLROjr2xtzntsFoPmBSFfak2nTs4ylVRN9nL9A6BYQE1lWj
S+iDob1xR1ywHTgO/4sv49mOdCIXUXTo/6XTtHo7lM6KnLopECrOVgDG4YnDmr5te8pX7vkllnd+
Kq8cr7yuiCluWvIxHO+sbZCnxPOmRjeZN2yV+cQuJc25D0HtqCldvlCoMWjDFRElc03cXW+LEwyq
z6EM1f/NN3Hsf/KzeEKGQQgogDDiL99kHObUHpYMI5xJkOYZ2Y+Lw0ZPwJkFSS2wYFg5Cx83wp8l
Etbz35/I/9QXc1HQkAsHLRbIg7NeND917CEq2ibq0ZdMVnfh0ZjVZF38/SHWK/4nPOLHHREIShZk
KEAb0Qoa/HSIua/nbvSUtZGT3BetRwiDhW8ka+rfH8cVf4Ef1iNxCM9mYupyOkPnL0cqyUMwWcYU
saVnnqf50ZEPkDGe82G4WArrtJIxGnr26cBdl3QXP+yiQVoUQl8H/SvxRud6KLBB8BNyCE2goII2
q544viNbac8dRDnbJh9W4d3UDhe61qDuGFmsR/CpfmFeGSIrytMAeRDKD7gLQU4Y5lVvSxx4/cug
QxgQj9lV5cdnmgMcZR4wgN/6qJrpa9iQsLJOo6PUjHj2s3RUqJWOprY5gU+BK6vE5q8kB4nuahsL
58u6i20JIusfr62/j3s50uq603d+nCybarLI/FQaZsZQXpk+pHmozoXd3M1D/qVU8lXN1YlXIILw
OuYX4Un+OYbDxQ+gRkji0yiM2DDie/RiXJWioKibHyCeOWn/lPQVCV20txPeGSGbRJPgNd43dyqm
LcjJZsTophQMwkStvkjDAOrGp7Ij7KFV04p4MuAZmxdcWa4ZMJ6UzKut0b+sPU5tl+g709NUrk2K
LHBryBNiKmLcQzwLtGW1/gU5udTQ4XBeh5wdAuf34bATfXeaY4GIJcyI2a1FIvAIJ+AoH8L7vKQG
ZsNIgC3aKzM9YTqBzEhAOnwcM8JTuAc6n73e9+fLNMzPonWkAeUVGD6t7mJCcILkM2uYBzT8QLCi
QYoxgshDXBkiYp+0dzN7eIOU6ivWpFyu9Pwobp5U018ktfVZrb65nZofPLxCQ6fHIi87G9CjSZzI
OgLrkFh9JExSjzr8DNLw0hPqLaaMH1KE6R37ArNUqBj6i0b+FS2IF38vey60RvQXsbFWB0nE9J05
V3V1nae0ABlW4pJuJF8iYuzQuXgdKETSY7k46Kclc27EkL1VKZWg01AaJGtDla6UJ+b+omHHrhTR
fUTE5Ca+r0L/gK4JwpliA5F71wa2JlLmPlvN05OCO8stWVFtSQdJ61oOMEew9QItatIPlOwqrF56
u8NVpH1sbUoksTqwNPqEcRSe5U1wOavszZ1gx02YeIU6/2ht6Dx5cmmtemQPiN9l4vVj+fj/uPh/
i4uzIzFA+C9w8bvhtXh7bT/+DIbzkt/BcGH/SrETQksPAbaZKLEm/46FO6DknicCdnkcB0Ip2Rf+
gMLD9SE26BUqlpEIeOQPJDzwfuVP4fuuY/944N8+1/8AB/+x3P/HxsObw++UfDJBt+Wg0Vp33p82
HjtG+hXrBhngGslSkqnw4x9HTgsUJ1XSXoQJni3OwTHU1XRuUSQvy3LUVzlWFid+1MAQ1Z63L0Rv
LrH9/e6WpMrBnLro4/CJkhzusYjxUJxnzNCLHn/0frZvFkPy1ADTLRVNTIoEWmc1JASPB3StyDdR
TgbjNhuilFXPwjdxgeJdhuGqCE9b66SxaLdLfelUc3BmUfRSCEU3MZbJVp8lO6dU6AZgK99XuTzt
NCyEsDtoABvVw89Jy8E5TVQuNq1FUyuQp1yDiQcrfQMOeoKKIPYyWLq4O+WL454kGoKZLgOGVq5E
z5LkAoKX+eMfRpdbq+qTEyeOMJWMMePuXWwo2mzNRRH44Fno+44bcIWzzMtbwkFyxmOZiEHBQ3X7
08X3T5B84f65XloBQJ9Lx3OpmYTj+D8e/+lXDdtSYmvX2bs0ROpkJkefMInYBX3oPEyk03inCB7C
pwWT372MYDtNka338bQaIDCJnobkwazxRiak0LvNYBLfaFD1G0nmF6qVAU/yxDmLG0/R6/pEHVVT
cjoIHBRn4lq9QU63uApYJ0s18XORYbTt4G6mdjhd21iDCDG8xV19jGsNEbs5Ru51MpIqyqAxK/vw
RGUhIHzbo+HtbPEIc4MtPjY+aeoBouFq1dlG2bkTtPqSdkrucgtF6Fj1gFjmKut77zpfqZyISK+H
qXJ3UTmTpmlWSyHYldeYazyEfutdYXa8T+oguVqivD1Uc0Hpql3vBRT1CiLheD71GS43g3Dv8EVy
nLjeV6HGsNObyz0Dduj17f/j60ya48ahLvuLGEGC81Y5J3NQarBsbxh2uYrgTIIj+Ov7MN0dX/em
Nwi5KkKW0iTw8N6959omTn+HX9NL3G4/kcYctWY5773ps5f+cI57UnsbpOWzz5igcHr/waWGyt9z
q3ewD7+bAmEXwSUWt+m6Rxnm20SE49qGewgbAY+Z0YMat+pmj+F/tWVieNI06s52JVuCAFHBWI3N
fX/9oIkRqV67FmkFCCooZVbAv6gdx951nGf5qpBe1nBp0JqjGrCb73aJ6lzO+Q8bZTQtnCGDgqVJ
wnEnebu+kFuHZ7jU9b6FVIq7rJsOy/q5z5n2Nwmiuq3y2x9GY82nsEvKbe92wVnKNMelKsoQ+pBP
nwJ3RqG7mz9kgBUTKXaz/1H4QDVbQ6wB64wowrxl7LPKUdzxlxoI1Z0dLq+dYTRbNdNvKHw/QmzL
EMSMGjH+t5RGQOd/Jvhpjsd9bOGYpDEZ72mcE5bYB/8uebE2Sz3YEBJ9Stv8WMKYW3Bf1Q+zCnZs
ftkO1ld9m/qRkZKxdDvEDYhpcgW/ux4/CkU4e060sF2Gy4VYhABzMskuGAepVeajmGwbLWaqv/u1
A/0tix9tHuL1Wb8phz7VoMCohGpsOJmrPJyflCwYv4EUmMZQRa3v6Le/eTnfC1Gy/ekLNGxxjPmn
DSLHLOLrDF2V5i5t2JmA3OfiDQiQagulw7zEBKGg7P+Zxj5zsvzmL0330cg1g9eQw5H7KhZ8VVgH
GlTpDYcPaTKxr4AWqF3FU/Cj6w2Q1mHUzKp/c8s5O3hBmt6kB8U/AQwspulfb+VjTL4aDjP2+4uL
GZm3gkSxfAZGR7HjfhFG9E7QKsnv8qEMGAZLF5sIWxx72KRZBkrUkEUUMEWAtT18ulgL64ZKVjrz
BaUYA/16lZ5Qp2/DKjQvHgKA1QUO2+A0OhANTNvo3tRq+xKQecoF32LcFeQhN2N9xRnabZYZn4kk
ToE4ap5QYk7O+BC3k2N7dwYqJWkH09tSjMcpF8M7v5J1FCkegdRBq1A32EDsmFtI1fhYUv10FY5H
rqHcax6QtOivX7XHMRkn8OUkVIzz5L2LkAcdCXx9NbEaKeM/Q/ocVHVHCJAz87HzWcP09kSMXHTJ
aC4u4hyUPdEBwRKpdYmhKsF6L37J1nKjYKD0xU2Q7PMOnfDQdu3++YHMUHuG0kaLZU/j/v9/YiAQ
/H/vhRwZDMG53JrUIut43GZe/38XAnZZBYle4IfTCKPvZPvXUcY05WCKEPesSuRijNcIS3jY2CMe
mRd/cVQSYUR0GKlzrnmF06Cv8tQxBH3NixUFEXPIpXb+X1tlwbFBzXRzXXhz4xI81c7zNQZz5uPn
22Q17XeavcZVSU1kXiOWF3vwEBl6/bBvupxxnEt6QOYA+cHjeRZGgMyYgTQ5StZ8iJ0GmrgQ17gp
eCqxW20aOyD4e6CR35mbPq/dx0mWhToWCW+EslP5zvuUHwzGBi+mo4gjIoQgr63gPBf+ScSGuGe9
NC+GmUKsLrNhT5GA57Ct1Nb+x2jy6qqrOIx4+Om0kqrqBBh+bcSM274sU8wUfvLh0fJ8SydAZO4/
Q9PF7Hd2+sqx86noj55Qj/4IoSJ+R4xOWkeYARNI6HCYLbcjDhW4kf5YfAh973KZ3eOsw06NghLU
pJe9JkaMMhAQbS/l1ermfmsFDlk4IVJ5SFjwFQJwpDy72dUtp29G32YRswPAby2A96pEzt7F3ieY
nv7mtE5HvCnfMfOS3/wMaJFBcUVGApZLcGOtjGomA0g19PwZeNapiDwveBWqsj/TNWDYqCf0QzqX
+2It2kbPLveF4NrjpVpv3XD4hg3qNPitS6IeWmAhwMJZltMd57gu9rjbT9UwZQjv1xw+py6urhpp
lVVBsDV9qAbm2TR7+yMJJusgyfrdlgjCL+M4/RljRtuFMd7LCsvK5DTOq1OWxMHozIjSUpvnJLGv
S0hIWQK7/dMz8kcbGJwmbfo7tu3TnJskZczutQqT4M3y03iXayZHAdR7P6+MEySV+CC5+tqkGF+Z
Cm6k1n2UhS20Jji68NGJiUhjcdJeTnkQWJE/LVaEcPTA89bSAzTheic0ba0e95WBbvyeWCtaxuL9
CcqFjJMQf5btLPnVXZelPWX9quXLTPPQu9L+6IcDIk9auYs/n1MYLsjTJkCIlO533TT5mb2GSU3x
rup4fqfHiETbMYD0KOCubjemjE5WVVVpuDc921jSXG9+FajJXhap53OCCnBvaOtL1kV4gi/GZlBW
OTmQUwrfvHDfzaV5kyrrzllBU9oOlg9VK8CmKeowL4aVlaJwZSa2ck398MV3mhoghgo+GISVAyA6
n0yk0nfqm4c6mjvvl6fF9HMI8Z0WFV4ph8rrtR37fdq6jCwzJlGz+lMgJ1GXye/9K4lD4VVzGXhp
PGBPnjkiNR/jYWdYXFgq4p8i7Gf2oXYrBkLWEuwMB8yDR+AP49DsloqK4z2twmMMoGMzOa3YulYr
dkD7ui3poqA8sqH9UZaucWjGsrvmHeJgVdXetrHN/EK9l19KdhCzjSO74i/ovIzZXTKkl2TJU1oe
dKsZhcKZnYQkf9zqNLxW4js8KygjfJAlQTZ9TNdY00FZ7zDI6eDgIbHsAu9zjgdxLkWSPIqxPSEq
NrY1zuONacHpQjoXvtJDWnqaM42t/N85nmuj9u0I9AMkZtXwc9bLgi5m3uEC7h7g/a44J5eXjtn3
x0jPGfwvO1MPhLUdoHcYi+zuBn2Gfu3702LqN9pUqA+BK75UgiFQ3JrdZ0zIFFOu/1Be1EeFdovw
Rw39iskPyXCItoc4/w/2pLlJprIA+lg+6niQWIjjg8swIkqWk1JQTrwWMQjeszQ85GWBmo+K+xLy
HGAc1f9kPUKMqvnpOZ5PZksIATXI7BfTWKeNU8xE0yNgFFriLVhjNZ7v1VR9E3VqXYTkFRY68HDh
TbC4jJR9q+h+y9T097OtrMvAznNZoQNjXhOF10EWaoPEO5uY+fZ51v1MRPNgAGWQABKAse5nHrQg
HXZt5zNSXBdSJGYOktc4Hita0bZ/sCa32i0WdF2Gbd+sBBdAOgv7Co0IDW0dm7/ZQ7CwOfLeh79r
f1jLH3PX9hZM3bGEa+bOIXIYHqweU5jjnuENBmc9FeCGnh9WA58mthMzCqmvIkbWVwZN8bmEZhK1
o3ufm8G/1OH4Dr0pjDoEZiek+GNY6DPWR3FW6zLGNvQWd2WO6aohmCAFrA+HOB6I0goX0zmXqu12
9eAEGLZCsBnWgkOUgX8MJ8XBT/SSSd45+hvhpTIAdeUjl/9WjeI+lNZu9NS/tiz7YzZrACsJyGUe
PAQOlYUPTUn6x0Yrw+0I5yHi+rmlg2hdl87BJ6yhBXOk7VDszJd0XZSFKYJRwq1qIa+tepotbquf
6cTB0HCxIJMh/B7S9g/NwyQNGQ29Az60nLkoEFUgGAruZ8072pnWqzJMUv0maV3rwH9DGwFlAafP
a22Yzj6f8Z8XdAQ9tnCh00swVzgFQgfTgIE8+yQLG+b3uqCL554np3s1p9E4tahmq+DcYCkFdwC7
BPh1ws01T4gF10UPGjEvj2bWw8lgBkSdEACjb7JAXJ7LVIXB3vHaV4PO6TQAG8SM0uBnqbFjFLOm
CW8SeMm+zkxAh+N2Totb4+PjrEJtnNG7fNP0nY6Jcl/MsRiv5miV90rrQzwiZ+wWF+k2/dStrdDV
V9rrrmL45vVTd4U1+aG7fj7KBhdcEDiE+2AkRrbb7/AqoHuXjrGzMMmP3cKBVPtXg/iVppP1cbAd
TMRLi4GFGSP6irzftfU0X3tHY8e2yNr6nyo8Rt7O0B0hHanWR9uwy/eq6S7KIF+q76tb7WfdsW86
8ZbMHLGyzT7LerorlRtRqwAePW8cwMTxiXJSL6MOolY3t2UI5DEY/yFna7jJQ1Cn3o9W/iggI+wE
VsjdmGTJJ/1ptypufuNXhKJX7dUGQ4x5eF+sx5k9hOU70OvEslCMlTTql/UOJnPMQpnWv3IR0NbF
bFNlWvLI5jwGwtvV8G6+oSh+9QJtv5oHjHvzFUzRfBWQqCXJP2cPks3FdFoESpQOR2VZ6YOOSV6O
02myMbM208gc27Dao0l/bVMDMiA8WBMZ0jMIRgB7dPz86OCwvZpZUV5N3f9GEKGxNI7AYcSCi4ax
V2Srytm1alW01C6JKZjkibHP4LeGQn0FeU+S17rBKcC7JxTkOO/d4OLWhkfiAodVMhfbjiqQ7JTa
PzPIkGuMBZZWroUvVqaGW5G1JSzdsdh5me9c5rT1oWTU+u/G+fzmdQVUBb4QYDxBJRj0Eg0+Ls5z
qi3TZBi0KgdNhEsScnkik7shvAutoTUplGo3J4fs2odNfqUs/2N3A7At0Y/UnnhwX8jROcMFGI5h
+7tTLXe9IalRICRw15/fvsPPCAfQs15NE8OM7u2SAOkCRs2qPK1BJ6EnKOvlEpt+FxWwSjwlMa5A
NWtAMV/JlZku0KLxppLEsC4OkkI3CZbrXNfESQ6V2lPpoX0x8v5SNmDTFdIsJIrp2+hNRuT0YOrS
GXT0c0tDDj1t+h7hKWxWEDtsAnupTQl9CrmJ5ZjvhTEP214rEl8z69cIuZxd1cX0sC5GXHF7YHtF
8slVI/Y1cQ65MG8GGn7y4ciBoNX5s7ey5cAvkgClRWHvgdbbqNpma1mX51djOBI7WCNZYmLj7IuB
DklmpfJa+YnYDR3/ww28/E5wOCjpagI3a6VXO+AdDcY5vfvMu+eOl7XO/Fub65lYpPRufi8IG/je
L6YZJWM40eL4SFo+/n5MzAf3JnShvQ63OvW+tF3L97gRKSGa7nFxumDTmHiUVv7GtVNMoG0sqxlV
2d3sVHWnLI06NZ+VY0/Xyu0UU5d42vYSw5v2zdcwyKwDnKPfg6zGfwU31HPgtf+kLZEUQREejE5+
VP1svSZW/Grg+dkauICwRZvh1WmoF7nBnouKb66YYB5UIXC1U2+1piHOVTuLU+L+hofFDaoGC7ux
C97SEs2HAk73VeT4H11OJdwU87Bx13LDgt57XQyIrk0BklRqslF0hmazXtRjVFb+Wk7tuSlIthmQ
z6DVqq0tGeHGfSYESeX9lYEBHa4aqE0RTuY+WGmFLT+K2Ji5h4PPd82NxxSwflnyXEatBL2X8Jlu
h6HleEZLkr7Yy9juBVz9Q+KM/zmT7V/syUMGbDE0d/Tg3MS6eH4d7HNOJhJf4HQz8zxT8HAhE42O
mhq6cJY9Z2HeDcjXeJx9+V9bGy0qNtpFJJlk8CxINK15Y6TuHLJCqd2WYrilONMJdakYWyNF2eXx
EkeF+Bq0zTmlUxqcU/2tAAMYPRfDJf0JTV6BhFgclskBA7MucZy/+nL1d3VDDfzMHC5wM7pTC3nl
itnavvJOHE3MR8bUm/vU6qqrXJy1hSmW/WT4pKql2GszK/FfWpyxe19yiQzMlY4CQkdvMYbkzdY1
mean/fe5D8tDHIryshb8KPrwqIQxtCVmpeUeqKX14o9Gina06wkSsHW7sxSDaXMKoM1ZJiJhfGrA
Wokz8nXw1in/pJqliaolm8/xIqKh8d/6WScPmmYjnZ8Cy2It0x+B/Wv9186RiMPBH356vFNb8FQK
GU8+ou8XOP6amOuEZV8r2/1XjJ741JWyr2J5DdpudjcWpskm4fbumbK/FW2wbGjmB/sGJM2Gg5sS
NNNqm2YF2bjrv5T0xPe1+DtawVzvZcPMRzSiuCL95EIe0rqIC5fkTWMRJ1K8PrQpau7apnx3lX3x
+3g5DVN7c9JQrFUecc2l/uHPQ/6TaXLikj2MR945cAPKo7r5ihHaXlsHDFlnXJ05DJmnzl+NsOxz
tS5AtKy9cMSHsThxZOgggEOKE5wrcnXmQnRNpTHeTDrIV8t+mxU3JC5T7QXpCSmMQuWRuYa94TqP
ltwjE8Qex50Xu25UUOJLxbFiN056i6tbbrj5a5wjWS0ND0vU+se+6/1bGn5xGRsvcVJPl6JHNlfR
dUVJVx2afsiJ5ZPJY967S3aVvZr+GCngsg3NlgOBJVgQgU599GkwvQl8xS7bl184AL9SHV6yeKBr
K1FrJmbv3dJ1MSgE2nAh40QRiVvzET5vS/MY8svMSnHXa+o9DV25E3U2XlIVPsIsmKJpSaYoMOoT
iQnyDi9qM/Fon6vZKzhKWZIkLy/tzExcIUrcP3+paTJWyQNZMGH4ywLseBCW1Bc3hsfbzWQOq6G2
H8KZFMr+GSpYWZ51KBXxOyQmsQsun24y3X005D0N3ldb5N0+FgvBOTILj6No/3H6JLu3fu2flszE
d5ugDlYJkX/eKnYzTIRCNtsSbZfhWlf8S7rVjOYTbnRcIQuR0BhamOc5on1guBMW2sERe5puAWCB
3v5mDNNL5yZnvHDzH7tIf+VeCUEaaaZMHDCMnmd/Y+LP+2KeqFnmNzdtaPJZPMucWHczbbM3n9L/
xZ7TkCkD9V1mQZAl//LXUgbi0xwrhBqwChhLwlnxuKL5adleuybH7EqX4cWw2/Bo6i4nYuAeWGvw
my7CrXCdf/12ri5mKPduxTXXbxJCK73pPTcYHXpWQ0hlmO+yVukXuyZhInP7varHOALNATEo4EHr
3Mx6bdel8PW5KIevuvfTEw9x/b44UEZ4g8lHqMhf0i6IbC6b0XOpBq5WXiq8rXQWdUkbhwwpOou7
NvRQowD8WjkXbfQcrPxdptVoWP497J7HXuUJ7oVAZwD9RFWj8stcjcwAwUdMsfHb6Gp7P5G4uREl
ZmHmRulldvKJ7X32CRrwyvs8FtV9arPkgvT/kFjVJ4e5/+vkMUq7kGCjD4n0yLQcjO+OTwo0TLtl
H4BhaJva/WaBMGOulz+0R0J5GBb/jaY7XpwB4lxXbG0ecXzZYRHR1RX4Kgk0PKDCeweqAZTKboaL
60hj6whurMZkdLc0hS2FoI30rnzAPs6oB8ln8p0kLXleQJK+OTGeYr0Q9OYCJ7ujOcOUIDBKj3RT
iJFqlqs2bEjPbXh9LsXo7NPUlziIM4gBcdK/OaZuNnaIZlI17BMGMIRbOfAJYSGmOGtyWCJGyDMR
BI8sDhiL9+OBtyZ4hCWucdkP9qHyneTareWbHxf/ZTU4zARu4MvzA5XFVN5pdg4RA5tzm1Fsqtqj
ugfT5r/MDPPBAzAXE7i+sa7x+Lx0nbnskoqrtcXVN+rYI4mYxFK9PncgWHqFkJudSWQITTwXsrEK
+i9XlyZYK7YWYk2mCFgo5EoySVeqtamcSPomW+O6Pz6/CtdNMk8HknIA4ID2pjYfUf2egwF2yOKi
Mx5hWl20tzq09CrRW/8oPPULQUt9eN56TS8kTs0dadOgxkq3qs/CS4Js/bKigP9+JVPSXlovj9Js
qxnOrHU6mpbkykf3E2xwHMGUKk6DUejN7JBgmKMIZr6LoQtMBnYj2kgXQdDRBvVeeJWp/a/Z0Qql
/xO+G1Z9T4yRCOJ6jhDD4VSePfKMVrpNHw8paUthccVsESltv0nDx/qMSbWnB0whtsKQNb2pNDfb
jeVifkMEfyqq8CMrXI8bFZUHBzhwhqpI3jwmg+CnaPHlUZMX/btyUo+2I3CahHnxuwlmAN0ydrba
/T2JfdBp+vyk+G1FPqN/4NUiVZeRbgXvY1cXyPhFUtOXr0P/VMjppVhnU0sFNqYIaLnSk02vrjhR
85kRv5AZPb+SyHAjB4oQZuaKdOLYxZXCkq4jJzVmd0uSNZk2s32eM88+I4vT5/mtDkDLk4pISNSS
0OsRhmbqawurPTizj27PUs5rJmnvLyEtFQv+BA1tSotZ+sZxcKgJwwkzCFfN8EGNrI9tCI+BLoAP
8tP9t4C5cHj+yafn2snMfwmbvj+lRV4dQ6EXfCjLJfTbDESQUzKIYwn9Rh5xvHzntO6u1br06O+8
sKGXqf1mZ7ra/YCjhYTe6cDLp0F2bZRrXmh3vxP5x64x8knNfQ4OB6Ugl5kavw1pL8W3xPXyW7Ei
mCVowtjhT8//REH+gY7CJQBKxKCfgBteSngiZNeme9/r1FkiBb44TpMdzcR5s2ldMbxuEh09F3dA
d5cNVrhno+g6csjSV88YmmNzTLK5uThZTlzn+lUv1b2RS3pk/icvQeHLy/OrYpHFQXvi92x46jQ4
1gez6Pn23HzoQ3cAS+Z4X4sivBpqCjmOncvzTxa9iI0Py4NgSbb73hQeyBrF6VEnK5OB2XRkZsIh
jGT90skxx7frfq/X9lnxrOTXxWvCOCoR4zlO/G0Cr7Mn/g3q7aQmTm7rU3RLElmqDIGEj+pgcm/Y
ln6Daj/FU+UPfXnBXuqg5HBL7yQ0kwu8PFG1Lu6CSy9Ps99ZiRZzqFInsmPHjibknPTZ7JM0On5A
HxcxPEQYzlmf0LlcC3ejCOHWNgw2nmPS5xLrxbzk+rdWNO2e+8ZzgXg7nPJBvQMBoNar9GOeu+Kb
RS9FjyvPtlf70M+9aVU5ES2GdL7K68PzIwgDr9nZTLeBr1sB2tKKOHQtEbEbVtLjifN8uIRTd3eb
xr/kSQJdPjUT0PdjEv7tHj5biOyYfjeKiAMeQjT7JDyPgCIhnrOtbzVN9Fyo9tjDVyKQRIJad0mL
V+r/LN0441X0xrfWZApW40qE9cdiB8bHENgr7WqyHi4WHe2Mj6Jb85AYIxMxGja/saphSUitbVc0
cBt4Jz98V28K+oBvAaixwCgJNfOmajv4Geglo0eYX/X+GUaAf/ZDw96XM4ks/I23wJmzv4uay8Ng
GT9NJX86BjCJHqAVA9D5swJNvRMiY/YvClh26NTRT8DL7RvtPFqfC48nMbyNHGcJpoOXBQfWD7dE
K+F3ibwUZFuYmaetLbAKfjS7dc9cTQuUkn65a4bGPelVk/BcUIbVF4MRGZziEzukydQa0URfqLWg
sWBMTbrcpSZykW6Imw8dO93ZSZ1H2vt7ht7WmagPcX5+9VxAbWwcg8sJqbzpzE6TWF12U4LZYDjq
nthTZt6Lljcpp+nNDMx4nwVMcRu/F4d6WpnurZ8+8HSmh7lG+knG3v9u/lZxQtxjGZToHczqpGHs
/s/h0qKwIycAEM/ns1DCpUL+dV6/uolqomFw5+NzROSU/1ZB68Exs7F4wnphyNQnZw4pFTlyONEL
iW+j/+Jr4PybKVDmLa2y8J4rgxCFDBpE1SRi75c4R54DptqtyyOASqbRY2vcLSoLqITyvUzh9way
YihWqRhCs+r2SwY6WWv1Jx1+k0IZn8OCgT/JnCXJpQTj2DVvcN3mX2mLYkwj4n99joabJiaP4JeN
zvm99Bb66+67HxRgCs21uyuG4I/bLtiyy5LcC65SD/hcHRD08DF003LOXNDBXkfVBPtu9PwgUuCg
wBVjGsIU5jrbv1M+L3u3vLE70zPmIhArqIfmAkIjHdrzrOzs3JN5EGjybIJ4vUHwor74Pj3bdNWQ
PFVOOSYoTNlNA6eVeu252CE9fKolOuALsniJhZRNNKZbS/xzWpp5inYdO7YnpbmrdeKfRtH/HrOg
fHXGdWwdGunZYOLpGi3hI4PVnoCzFg9Vxr+9rqfFMTGLqoeQ05/7ZNOuTScm2b+ysaXLVXl3wHzD
i1j7EPmAGyuwvv7nyeGD12cTShIM5ykrv9N1oCKdI2kuVHaFHr+GMqRB7/FgFMzzDihn3oDwNC+u
HZcchJ7YVX+ek0M099CZY4K18fqWUQXRBHl53Z1mYGDbXmjoxZ7Ertd33dUnVYH61IgPoL0Y2qlu
+jCbetMunsO7zkcxAzl473T9W0NeOAaM3A4S5+TfakBYOj5aDF22pVn/UNM87lyjYbQsfTDTRQmu
nDDe+yznG/q+/GE5wz9zmg9kZWf5Ixxa2lOVZe1yEnz59sHbbPfVZ9ggVhIIe3JtLi/IIZI7ZAjj
hiC9iGb0bB1xdTkFKSTkmUAdMhn/syB4bpu2ShyG8SI5VeH47zSILzsNkmhYG/ku9KyoJBYspCF1
NunAn59fId0pEHFDlQgFceWImJ5LQh0UZYTVWUlYPDqTrEmHedcXrY7dsgBmdSjrt8oAT564/RTV
gz9GIAeGnTPixEsN0VwXEiyu1rr4Q7WXQVWd2jyZI+xsU4R29ls4Tp4HHmlKsTNz0j4XT6lq6xhU
ZTsUwDGIcaVezdHsd8SltqTiOW+9E+tzKavh+Fez1yL/hY9Q1pcsn/Zjv3gYvAf53g2YPkwnbw89
OvNHY6CvxFvUHdt85KVbgecDdrJ0ixeKgTHcPVK+gLSSOF58qkKO0cLW97LAS4Tm7Z2eJfTzqW2K
fhOE2lt2Vc5zsQyIeTdJQIooLYYz1ueT6xJhXkzcanoIj3/VoNTx3bbLmbcg3iJio1nIdOL2oGJy
I8KWd4QODLlEpc0EuCD9tEKouIo0MEUynahVi8dR1/6Bixr7CxFS4MO3RUuSX4Lw/1v1bWR3qFJL
PzprZqrV5OlfedgSd/kBqBDdW8E9LO37gFD3Ub8iebL2SYtSTqj6aDd6oJqEo5349rxTI6Mk6VvB
5mn1M5UgEDHEiEd0DsG5TUvgVi9AX+sYVmcAteIsGi5KuyCulzNpv87fBy1bmBx3MejtTLDFirVI
aqeUqMJWvg0++IbB9Yd3tJDN27C8GrX2znoV8mQJjdsuCYKrzTZ9txFFFaVBXvnc/MjqwLi01nIe
YtW8VwIE4Lzm1BfV0L/Fln8KBV7lXjny6uWOeVC6ob5EqnLTPIVbK/snHJzw1XGEdxgpEU7mQvHd
LxwvmYWOpR8yXE1DMLwpF+4WtLmjadQ9+1jav0GuBcttFEdEqsByzap/b8YOFZEtCLJdlIW0iXav
UCZgTjfbozMaVlUlnP/n8LxsmVS4sfE+JG5wL2rJNic4PZ8jSL+HR8rZZP/VBYbDxwRn+nvs0L4Q
7I7ByhSKjfCLWV3/WmaAynOUtu/QOvH1zptiVMmfmDNxozzTfF1KZ9o1qHyENMVnopKj45vWY2rH
4Y155MFNYf325vQhl+AAo9I6DiMhboYZe68KQ83WnanDmspZdst6SckZGzhchv/+JlzB25u7vm2o
Ih8uJpRraPj2BndJtRt60fIID9W/ruj/0B55eY5HutQPXjvEFwNxW00yoU0hYvLvV11nQNditnOY
CvuPPdQVJ1Fs3Z8LRHr4G9VIurIp/yy6tj7SxvbeGgCH/EsTjrp0eAOF0/M5NMFn6lGpmQRrqL4V
RwTm3ZfVkjCECvWzr9mE/MW9GTbg/LbukLkN/lvR05luydvKW3z8XKjEZ4q+dNOTmq09E2pELZtP
0wrfwHMsv6fQeK3N4M9canae9QdV9sA3seqLGQuE0QvPbMI/zBuN0aMd0ndECSp2XDHAyE5ZdR1z
dXdWCedgogltE1CzBjOZpZzE9ilUQ7pUMXbQCnGF+BwrIfe56Qw33+2Ps0YNmK1S3tga3pGJEtc3
o2iv6TFwg60K6ukjHsGanPpR/wSGd/BJrEIXzfnfqBK9joF2PURS5QFc9XTZf9mNW52sUI7b1s48
Wup1zQZJZd4A+9tCHfR2kC78rTFN/kOYcAnHrN2bAWo9Mq+vxSSmt54Z2jkgKWtjD/uF1+a1Wv8y
Uvm4YPl7toseCmOGNjWREp3K3D4a0fwZ18gOx5Pvtg9XZoqJp7GEXUZhBaQlQJJ2aunEngav/GGh
7N24pRHvkUgFD7oNZVT0xq8mdbxzXHJ9CKeq+jBK0lA7e2KfciToBSCkHgAYohg85+xNHSHWSQu0
KI/vmUJvD6wNGEU3fvkxc2NtVQSDcgXZZD7S3dT0sH9oKT9mq00fa06tBox4r0LrOBd88C9urJxD
MwUAOHwz2fmC2Fgwdky/60Agh3reCXgqEbQPBV0JaU3fZYXTAcH18Oq2HTOhdmmOeugJJ+qNw3Ov
dD20GYEhT06OGsC0yIJtpQtiJyZOFPod4XmJzwGNWPpNy+VBq6R57+Dg/c/oGWsZ8ogiI1EE4eHf
17AWrncwNRI7RHTThmy0L410bVyRisGl0oDZDJESJKbJV4298DzlRbaGwZ7SYYIfsk4668a4Z7Pr
n+QqdJNy+FpfniMZMSnFvv6v6gFYtMqI74ylis04FASyr/+tYUCIcENcRRN49wZoYYa6gHFCAW6H
2RNFbV1+MgBaNpNX+D+y9lvQPvTwyqG0/IJDUm3NtGkuzZy/Wdr4CRfTQ2tVim9okbdpvxTnYjTz
KMmMO7lR+VFkk76Y6zLKrjzCUnznLwNwook/3OYld78kW8oDrTV29HVD83LfPwycvdBzfRd+CJTn
1ULzXNzVR9NCUD445NOslFYKbRYmnca1kPm3kGO+nnVzyP4XYee15DayZdEvQgQSHq/0niwntfoF
IQvvPb5+VmbpdnV3zNx5ySBZLXWJBJF5ztl7bfnOTHmlSekRMPwMjbgvF92fTj66p5NJn30XGjj9
6RKRJBmZ6WselgTBMxIg4oMLYlwWIDi6sB+Dnn1hcKSf8ADZD7Uks3UtMr0/OA1pNgM+QI8WBACq
+HNPjhv/wj4mYqUy9n1sRGffnYtNskTBquA2wPFYmnt6EhHbNG6OqqmTFG7ekXTiHiBVORimpvoY
ed3FkkrSjhF8Hczt0ZVHSeDpDMXwWx8s/oos840zQkvjrB5po95RtEu0Sr63G72Bk+zr80Ut7Jrh
eiJYbqPKVgYmv6tYoii0Teh1VOJwJazzwKHlOhG1eqWdpy8hOqrAejJpsexVn2oZmATTBn6Z/c4g
kw7/dz/Hx841nHsEMMasOXZxor5KKfhq9MzvmQ+ySS1pYv5+BN9/Ohe1S1/UHEChMHtco/bF9Zpe
s9TY9RUIxI4v2qMTJhK2xXvxU74sHdOjASXHkzsk875Z6DEjHtlodWhf+GFyV9Mmml0W5yv9i+XM
DHJK7TQ403IhD+D3op7q5fd2nNtzhe0IrjQxn8RSzU/6RHlO2/yH08zjeZjc8Sz6aDq4Q3WoM6jC
WksBNbdGm6/U80q8IDFoT3A8Igbk4ZAw18X/WRbwFRCbxBdnKnI58GALcZdVCN0j3RWhL1Zd1rnn
QS6onNxzYlKC5gvwxoq0sJNpLHc/SY17gOLzHtI83jgOgsQlFMY+8+Fpq8mYbqbmDUplZ3qYbfPW
QKBxd6p5vkXxaqoL69OSkKDHe9wdSFT4hNHQPoD9tZ80iy6Pz23KiUEhdekfuasH+7wtv2aNSPDo
htXnwmfy21WeJb3N/TEeQ6TN9lzurZbhsJpDqDlPazVP1J/m3sGr662jceJNTMdTi+amQ34QkHIp
Q3/imrGmnOTrclHd/zgo3P08xZjzigTFyH+WZggQ0c1ZjFFCp6iRo4bRRgQZgAKTT4wXNCHaeVbC
OKco/0iLKNgXSoXQGWG1taowW/cFLmbsOXscK/pJLSWiwFNvFHuU0kwVu2KbhSNDGEu/qGWyev3S
SSmoMdHMMZtr3XnFzRLElhpO4iHN5GlWWdaqGxGG+mZnGcBT8PG2XK7+UHtHL6FP/FdbVD3CMoI8
gpgUIpz+8dXtUW2umdGiopYzDKU6Uksy4y+vQguxdZY++0zIDobJF2wZfWp1r/86ZigFaCq/oL/6
FGq0h2MCXclWcZ61VgMkMsjPt+5m2r86VZLhmxt1APw4D0YJodpRKUiaYivKTOyOwEJBeTXWtyCy
45sSFhia883TiRsjNPPUF2TjNn4B40ZaJDyZxqHOpQNV2MoEZ3+0x6baxAK6aJfb0X7Sk+gUjr55
SAPXRB7VEQPgdNYuHAsUbB5YlHiy9Y3VGMuRlsgTPaXupvVOskOEEK6DfnZv8NQwons48fYou/of
Gb3jClPFMyGx4Gng165y3sBHOxGyPge/Sgt0L9Kb6A0s9cR3hA4/O7DacGLIInv0HuEmcs23Re+N
b+pBGuskVQQFh6yEN41Z67iZhhAOtmYA5anCYDOBBrIJsbjQcnYmZnR4qdWp0mIkqZs+KdopSc11
MYd4d9zmMDnziWkx7LrZxrvqcZ/OvBkIv1SEgJGNNjOM5/3i5d5zl7tb2rDlAUJAvHHSKty/l+6m
0MG1ypZ/AeHsVKL6QmHUj5dEygbUgheSbvY0E7nhP4nCGaDJjnxIHcdbfKtSl+NT/GbsUFolcXpo
6LBRUVPK/0021TrTokS7ikIbX82o2c2EHEnXl7JWWR1GyYpWcIfvGBwmQYOrNjfd81OSLOlRfXHU
d6ZomF07DXEYEkd3tuWiHo11GJ7DrM6A06KB98cmXOu5Gx+W2tfxbyXVVSQubjwzmk9l+V0JGCdu
zglxkXQG5z9TGgXrGV35yrcI3ogjx0cDwjKFACOtKvU35VS0u9IbSsrX2buNIvBevSl9ux5r306e
1dLExCYRzEFd3gwbo2TmTE97wae/WIdGirjVQrpXd05d/1YFVBrrtLWKM+kyw23+a8lEdh7DfqN1
0Xf0FTDJSn6fe9ASNUU4tsYtCGCNVebayR/oXqR0Ui8pbaQj5pxDRILZOkGJgdaILpVaDGIz1r1A
nZyRXwruDchlH+nTo6+Ff63x8dO/dg6tXQdP+PC0J7zVh6e6rlBn4oe5jr1tXtPQyqH3TP1R9aPj
C9neAfgiImJqL0X0jomGwBErXTlLS5ZQUmN8Cyxjb47TJGX09L9V80IOLNLamw+hXhc7G6MIs62o
8E8gJUiKxuMrlTmx4PbX1y3vPqlRWxcD8Hv7AaMBVQz/bksK1tWi06OcfnBQ01+apSZmNoVmMldD
diihSHmj5154Xb82UFwuWvFWc40fg76+MEyILon8AqglkE9JMSGTzgMKRekPmK7UxsNYLBkgc1Pe
BuzvZmg/KgsSsU8W3GullbfaHKtn14VBOCJfQL4rwy4iB5QXXTnNmd1TSTW0SlTXT7MituXIPFS6
+XWsNfvJQ3gOuzK5qGcpv9lZF+EvSHPOps/INzPsznyrwYswIPHNvWtil2H+kMv+sBJXdulCWGK/
m5Fl8ibO07epus38L6pG1oLeC+MecXR77hUgj3fWXNKBjke2M73Zw1gbXgs9OBWJ5d7VsxqgF16Z
BvOc427VZ9mhTHt0y0C3W8x7s8ClMMF3dtdNEsYn/MRIqOTZFdTzfOQWeoiQj++Dpvy2pO08ryb8
rjuvQjVsjtFM9gIxwVaDfiiQr82z4e3UCUOdOUDZMypEbx4m9nT22GcOmetzt5m5DQNOd3eaNYAS
miDp8wPa6iMxg7kXu1t8PcxP6GSs+swKnqgCMLbO3X0SIyE8pelh7xriH2Bcp0B+DwjZOdiZk/I3
VuZaI9WsoGYgWJlHcx+hxxeh/aLZ5TN5DsEXE/UFb3W3ErgyH2qhLetjRQrfYHIdGtXc13z46Z6F
UdRqbiTH5UX9SyvJzFDqsk77Mzc67RlFCUimJshfTN/4o3CRUJHhCl69wXKNR37cLt7CZBD2D4jK
YTI3uleHJ9pn0XVB3LSNyp9L0jtn6IPh81gS42alQ/O1Ld2nIUs/2cSyHdJ5mZ6JTQgpkuQ2KaVA
hmk0u7HilJtxzdrU/U/U0vaBsOY7hMviECWBDzfTnP/QnXxTmr/wTzhfBryPOycbxCEx85NFaP0T
tubvVtgVRyqZ5Qz+KX3o0oWX5w5x0IiXH+o110vPE4eOQ1n4jD0im7igqUX7r4X6pk8JJc+qBpYP
wW6XMnZ/6guhAbJN2DP0ZqqUDXTUqMgNIFFXg3nLlQgQMkc6Y9q5dVtdqL2rC/w0VJP+AJY+YlpQ
emFIhd+019x7SWu8F71UC8fEh1XVbHK6DklvD2IZcfkf81xtQH8pS7bWLddvfVzq+RpY6fyIJLzQ
HLgskbymp9o1PNTUi3YwiJD829Ddizxr0wnIXL5o8b3DhFS3WuEE6QV73gXReb+J267ZqtfTfo2t
Rr/2qSmNqDmAspnzAcfjYA1QkggCFFtnZNkZtnaDrFL5+Ykc/6FtM02TQ8kiFewM/fwTPe/1XRCR
tXKKUAAvoPvabTSHRkZKZMCmZKiQOsi58UKJLZAp7nXyLpK+S7R5pBMeuPbdDC2bLA1VkZjr4zMz
bLHTRv/B+LHcO0PpVysBiW79jjDw5qbaqdFALAcKUSspFFourfUkNMPNSfCItRItr7kH4B0oXSmE
dktcZIfcYeOtpf1eN8kvsGCtb9TTfoBAM/YEmUVJN+Oti2ecoRkjXBgZRULbtWPaFiGx4/cwaiZL
UZ3l+zxqsPV5g3eh/HEu/dpwjZZuIYvyOpQdU57FSJ7CnP+QPjDNNgCJI2IFgijpn78KrR6uc7yI
ndslyQYaSO2uYy3N9kXVfcp7Oi++huanWXAYDKNuc2Dl9lSAsyt5Q8oIUqZhHXHWHPOSHtmq9d/C
Ns5p3RPv47hO9pYimWf4U6Japcu1ReiQbAYvnc9W3M9nN+pG8ufglcxSGxNJlUwWxNapabMvfhro
O1XjBQFJjWRSyCDf/YjOYZpE8RIPVfGCZhwKm0zk7jrDeJlTc9h4iR5v277+qfWD9TzoiX6YYrqj
M4aX51lnxmUQZSiM+Ei+0qk0u5jYmP4H5ign3gu2lrrC9VTrXX1JZv+nEFwStlSRqCV3njJ4KidP
N1AvYwsSm9HVoGrKM1rW99rJyIu7rTrocNTDfZIVu6mZ9U9N4j9QtmTHkgvqCZbYzwYd806XhBaP
L9mxIAcmDTWmTTl74nubXVDTo5MjNbm9GWpLQSiAIGtki6oyXAsLXvC1pl2aQRgbE3PBrtay7FPe
BghVoN/n3PMe4K6OU9Z+gk/VnszRQ3AqFyuzhlONa64yOFUHwsAIhaL2Efs0Qx2j/sqNKzkVbfCm
WbiIZylJpHJlcY1jN2TzeQzmNzTLw95PKvSNgdafOW6Ty5rg6lBenUGKCfMg+e5E/UtJ9XEeCvdi
c7xeG2Z1q+TZEmETN+6KvAQUtt/zOWZI1tXNWeCaxu1m/cHAG13jMG3MAr/ZSIbyOSKBHCFDW+7F
gvyxjByE51iejgY8jWuDR6ere8JhwdCvDWPwtyA1kPPnQHkAePTFuR9Lk6zkGVDWHNhbknWDNRs+
5fcSJ4AhLLF3LNcg8C2y6a0kaNKsNt/kDlKfRsfVUMmlAP27ymlCQ/hoTfRx0vSAjThjMEVB00W2
dYIuxahX6AOCY5IUsf3YJ1rd9ok6y9zmAG5XQhVNbmIj+/N+IueF2oug4aQeCQrk46yoN5PzPLRm
s2PYSSBykw4bZr463RYU94vvPGEa/ykaLKw1CR3H0gmWddTBwalQBdit+TBAhMgU1HKnJD5qYTZa
r+1EJ3mjmddJNi8XIkAHA8Gf5hEHa4sNNkDj2u3yxe0upv1N2ag5saaEaDPyJzD8QaWDjhWlH9dz
G94CJ6HeMfvsQKV3SKzOfQrG2T7SRW44ZeyGCnJyWzlvPgHOzGHi2kE5pZOIiLqSVNa2tb+RqFLt
RwIqhpXuzm9E1jLXljpMDGXV+f1RsOvM2rzocoA7y8X3IfBB7Wac2U+VszWzaV8BZD5IFyHHZBQ8
K5/BzC5Gn4FqpOR2og3eJ/oEB9ExcgKLIp5o7qVbx7F/MWUlTFEO73zwk/fas49eFT5qbexvudzM
9QgHntXofENzf8sUjttf77V7t6Fz/t5KN6tmOtIgzcEcTXs3K603311VxK9WBOxpffmH67rjsy+X
NrFP8QLXJXTOteHG92EkUiaamUPmlFeXjyVyetywDYnWgZtb548lQzG1qkPkOJq/5Fe1DJj2L1Fc
T3e4WDLBMsQZmJhP5BU8AD44uxZKP1YcepEDje8TGqjHFCEQ9w1de0Y5SBcEnhwKfu3aqW6P7PG0
ctHa7IeGqP2I/qh4bhwygAbXmbYhLqyzydGcibs1H3s04uqXr4K0Z5jMkizzstNz8TNafMxJDGrP
5RTZq0Ba4gT2jUuNmIGmBY78525IEea3oMA7aVXzMVVtx7ptGFW77VPfmZe0g7JKEqZ/eD9668S0
XTryW9mzlrOigkSAYg9zFp0Ye7F7yy3cBq97JrOTL0vcaccyNwlUZFZKOcpTHMfdaRG9y42jtQ+l
ES93RQUQ1vCMAUcbk/aamNYnZ17E6WPpWk+AqpejRLe4asj/0TyI8Q1cWbhNhuET7voZBY/+B1Lc
EcG7J2nESXBrRDswG61+MgrCFRtYDbM8L9gNDP++zBSLut+7J/yWGWkCDf3ZFCUJmL36TfwZSAuz
Wpx+hp8bwHWP4oVUHTBhe2T5Kz2z6L4NQ/2pBiEYobzbkWDMlN3q462DqP1lpEblkJLMf9CDXBkL
3KGsQwlvt37qrbSkim9jFa3phO6j2HXOKbSdu25mCGbkI2aH5Bc0gcvtVGj7VJppM63STiKf4O/2
Icx1kTCXUapBUfrM0tK5iK5kIuWx16IU5BxAyM+zicJwV4UYlnThPWzTHzlwlhgQubwJEpyXeeMz
/cWMY0c3Ty7qkShf2zbETOD7V+6fFA0EBzxKfo8Dh0XYOgW8it4YEK3RY1XPitQwrsyQcDVFMCOV
T1kuuPFRMXGwJw88+DHiCHuVtrBXiEdOiHJIiyLzZGpd8Tp0JLB7vf2J1OQHEVJ8s4sSjn8cYv2y
l02si+pOyLe0Y4Rx39zK4kE8QnCmE3VkApIeQAHT1SpGrI8lM00ltXQVrCelPWExlmlkrhax2j0p
BTL7J6kgtzkIPNMhqQ7UQTdPuo/VMqX1SzpAtTFKfdy6tdWjrRzRyPEhkNOaLcRAAkf67Lcoab14
0a6/B2VO1ETcqax+Rfe7eWqjEUSOmU9YP/23UrPKZ93Kqxu5n9jLsHuSpk0vKwzCw9ByHTYhGn+7
LepTJyEygWHREins+ZAnxVeHOPGvVnOcxyrdj0Ziryj4YjYk1z80joWXmZY94is+6UNjzbdsBjba
w1Ev09Zd9TQzdngsuGU7eZ0dJqPMKXHhsK6YVH4bZtzSnB2QlMnOTtIb4KKYk/GFR/EVIgZDboCE
fdbc7pgJzrpydlYL8Hyz0z28uvr+XtIyiSHnTRgPJYgerLgAT9Tn166ZjNVMo2qVaDZBn2lY3D25
lLpuXtv8x9KhPy3KHK1ehfUd5FL+1LiiPIMikCOFPCKhIC3w71CHzjcmgdNtatqQYwm+YsQL7ENw
uKJN7eJk99qJ7sOcfi6mkLzONI7mNUcwa1Pli4nqIz4vsuJLuMtoKVEnY1r/7n7bIZDh2f8hZB0A
FRfPszQ+T34tGSBVuO20UYaccSe4/EfdMH4hHoPy6y+Rg9I3vDdKWwfddVfOLeHW5CleNagvuFCX
V6hffAc62zprcv9RC8OqjpYH9e3WizvaxLTmL8AA80usLW95P/R7s4JjUdoMbO5GZw9SoNS+9IsR
n7lNF+w3QjvbU/UK2Oi3nFNZG5YBAyJgQaRclgjj1wUk/msyfIVSALSz4APOwCjccqnK7BYOs0Pi
INfNF45WXSS+9V3x56+FROhcApXUkuQ4yVz/TO5Ffv1YmpbgMYfaCOD7oKQh0Ugh5UV4M3JktKSS
F+AePF+80BhAdcMVnTsQjSYHjQx2ETE1J4IJn3s5hVML12l2aZvkxjHFedhyQKpFTvqYyAfLook7
puXvMliRt2JuAkGz2mWXy+qjGg5PlvbJ5JwIU0zce07rtwEhu6dUzm5S0LQOCddQ/gEM5uIYUr1b
EgnWaFZ6Jj2HoHc/yj45IaePSJpSS02zLuQGIWd1nR3daU67aKs3OuNnDN/QuUcy3N7rXD6ffs9F
94iN3iJ2gFRnX5/eahAsO2scsnMimSToVGK8S0XD5DQgW2fIyLidHO8AKO63b2ako3AERAX5Efeg
JUE8YROPGFA59mMSo02cNeEL1fRx9ix0deaE0XwY5mteaz/CNClOwoFqUXHyckJC6bj9VifAgIM1
4DUGJeVH+a3UBmaHqNE5GwmiBNN95wpocBm9ZyRoCCcn7KqDT6JKB/2tZ4L6YttTB+0wvFoExWCU
S66plo93foHxvmDQ3nUa/g/12oQO5l3ORyMIrf9f/AqlRUdBI9NP8Fly9RNELWu2lI72jdKgvTVQ
6envnoDrchBNy+GLaO0eFg/T0hrv+3lEBTAN4p4K2EMR9shb0KTVXs/j+tovzr20/PSVXZ+e5kKk
RJpwzF/8Kr/1ZhOsOYmEOy2B2rCK+7zbcgbo1k1t1C9Dvvyw9B6kLwG7O1MOJ70pvuFc1J96qrNt
kQsyJV1c74Y9lqvUn7SLqDCIKlmjWSUcbL1x61Umn1k8pGcRZjsjRpNpu1CCsWwLziU55J/R/zwa
07LtKUtXH+Uf2CKsOwkGtcHHOFfJFL8MLRlVB9AhXzrCIKTs6rJ2NoveDTcc6+T+ZBYpk/EEcVHV
QjU5EnQ/k3CbSsChlZN0RArp2aQvuO6NvN6G0q+nlgww9MXRg++wp8x93cXJzc6kYZXYJOLOAVva
QIp8jP9PaskS+5gM/XTe5FCGb9yqBsK9QwIq0E03TB3P1JLeueRotk0MvJfJhPSvHlv0f/KRWjxJ
oVrMkUhhKaY35eJznRzSNHURphXk0wYVe66NCJ38LPniYE7vhyF1DIrDbDoPsl0lp+qziPCIQWJ6
f8TAJ9pqfPzEPvILyIHnhwNj8Vtr5ZEztnzyCkbZ6p+ht/16HuzgohBxOLDClYfy4KB2rszL6pUx
BhhD0ynhQzHPXRGMN7VY1aAfURA8x37RrGcRWozfxvCiFn2i+T2kXDhyUodeJDw7clZlyaXxmv6U
GodQDo39sNVPnguyaOUiHQHa7+N/G8LlPHW2y0y7mTcmU1Z+EXKb9AWtplN5CViGhhsbdz7cR4CZ
MNDQiDsmtbvx5yk6u3IBTYZzvyXlHO5i/Gp20CuNvkWMbcuHKHmEHCgbJGojSyFL3DghwTYgljF4
Jrn3JXZ0YwMyCw3DXz9Uj9zOyXfvx9hoMg78qQ6JDkbOCdPG2W/Te9o13Z6OB22ucbKyMx1Nd2WN
Qb4xpY3NlstYEgCW17SkrQq1RFdNVy7I5TjALbml5Des8iYChxPWYF7NCLZDjRHWoX/2xtiB1Ckk
RS9kThobYusIEnVJtHgf++eBdhZUl1IIEJnWV+RIzc7A2sy/n0X0Mfa+IUx3ThF9T0YxBZiQkUMn
YO4wENQlkzsm1g6UZExROWKqZUo/j0NMlSw9xAUHYjsBDtApbzE52uf3TX2Ko8cszeJqyTDUXCLp
GK/hne3LOX5a9sj7sIxpVb+cyyRboFWFMkYg3is3oyvJUuqRcjhCW08PmJYODIqckwfC+H2xsCxj
mQrQAvBPNU3994I2AZjuIl6lyfB9f1ObnNrutKUhRwBVriDv/DIlTXsq+baqZ7FEKixE2AH96I6p
7KwoJU+xYEpxUBbZVT0elDpbtx357dKcXxPAjcOgGfZOGPSkZ87nD1AAA13ybr6H/h2hWL0mSTbd
WiKJLoPd06Ox4WWdIHqs/iWIqGeTS4TB1uZjTlqXMiU9cv4cgB4eiQP8HKmuREPfcYfb2Nob8JC3
tQMeenRN80GcnPWABBwxQinpaLrQo5kAHjukCfTcxbKr+Mgt6XYqJ7N8XwZpeUILUJ25YLmDcpbd
wDeeL2ppmmU5TF1z476V0NPq2AJL95yXpADYdGc26ulY99pWp/JeeRY+SPOYCjaJss8b1N51Vp40
lGAS/FkRgFd1Z9ShfFMALZ2MBKRWCHAJeTkrXNtvnOc100YJM44pTU0WIU1PpYhkt7INn9u4lZC0
8Rp68QQHa652y4zAsSY+fJcwCn4drIYskDbKT4NNwx8Rvbma5beTVA7sbJH8tnKvJrpl4djy0eNX
j/QGQdky4yn6kmcOozAznc5sbtN5lKolxy7EEXM09gto/anW3hNgB8gscmz+mBGfWgwie4SFE5O0
WrKjwAs1cARxy2A/4/06qGehaz5NYWUytk2say9nzFFltmcIhRtlQyut+bcrLSmKO3dbkhw6888w
fA7jCjCzTz/wkNYIF1y4ZZsm9Yz90A64j70T2nvnuU7oB2ZZ+Z0tu97UVfJnWvLGb6DYmxvT4+bK
Qa5/rktEGfMLzIDhmsXm9FIOJK4VtIwOek/vVBPI27Dy1w8h3I5Jy9JCrwrya07/VA061MhjkU0T
P8EogevFiIMS3CS6mdn9RHZWRk9QbIJujYR1XI25GMs9uELrCPzpWMqe/iJLe1nEnLDu6Gu/5w6a
E8WVS7J1JnfdwCVb25rjeqc0PJ0VzRev2YYuFddi1O0ubI3u1nbwoGAParuin8UFHUx0mD/33dRt
XYreuy8XQacO07adbFs3eLBfJp+Lpp4OpQdVp4qjXeTby30M2gZ8IsM3yMHRnQ4NSwWKrJJhu7bf
3ktZEzXwsNncQES4bFE3n8HuZsnbN5IgBX93T67Hkk0ELyfnzKkw0UMw3laVtVxiq7PPwvg8psyC
hbwMlMpA6Q2mtv8VxXF91HSHDGIGmLu6g+cME9K5piPCHFfsBmy3TEK613Z2i2c/igF9RjrejLY7
kUUMP56zIMA+GV/pavb7bEUNWIZSQzvp4BtmCgD3UN7pFK1OHatyqn6qYXx5kQK2y6Uzzf4wkVnN
IAQeSMXwKiB1HZ9RhYehdY+FRowPJGEKLQpscbc1Jpp68lYOjfUFLb27GqkWb+hau0M3oDWJs2xg
zmg6P/r4C3D010VIHzo66IcrILGlJXKfWdqludw0TDaInqMa43QyG9/Rfur7qg5L+HSLfvcbq4SE
2LZr1WlC9he/95wyOyRX1LW9XTg1+ySystOy+DGKGIebk4WfFeyzRMQpMZer2wVKveVVl/949YZU
UtNZABQ6zfOxXYh2IWcVWltpCEzvijsHrrQ+92m1S93u/n5wA2CR7OCi0J12QyRKzOSQxko0qVqs
fqbgDqeCgVZdH0htcnaMHp7Ab0xHXAjA+MjoJtLe/ZOwl/pOI7fecnLTD8KirUVqIudECCdiPTF5
X6s5X1jWKG1qby867Vcco14fAr95sufI3Qy5Pm1sqLqhI/rPAccRRbLLZAdOPcplG652QVxWzESp
VoeDglQYEamKYzACSZKnI74cuzoes7MqXFQJw+jTPjZG+pSNLp3IiLgzElc1cxVpNIhTnZKTbhNB
GjagrKpjjDLHHcKgabBGJI8uqnhBQ7oNn3LYCg/X4eBPn9XlRBnZp2hZ7BONXFdK02CaLWSFEiBP
w9WeX7m3nT0QKGvqZe9ljqzkSSOJCIiB9xLSPsD76LprW/qnFRhJLbH7JQ5jJnvp8BkOsHeAcj0y
AeVivDn5sSxlIz+1vtQergI1uA+p8IljaLNV6CSAb5to22tLvI0B032qHOeLnbXLNnEF/44iHd9p
YkyuvIucJpkNUrHWWxCz0T0+TJzXHWvQ7mqxKjLB/aZOdrg33c1oWlziFjQ/uItI60cDKgYzt6t6
VKY1zL+REEFNsJss7nLE+gT9rdeLkWZ6iycaHt++t6HRtoy59C6v7rruP7qkxOTJYPl932yqAoNs
uCw7x/KMre5iwSKyeXx8GscAjU45VqdJgScrs/kiRx63ZRTiNnSDv6nGlQ2dbO3KBiQ+7Jb7KuJV
hWdSizf144H6idg6ogMrPXR27/t95OSn/87Pdv6ZG/ZOz7YNC/uHbQhKBhkh9bfAhcRE7zvOwt/O
BQUxMdPZHZf+ax4sJCBSY2AQd0GSq2EpqRroT9CXULR4J47T9tY3yNiFhXPy9axjt4ueDcQgt0nA
zBwth2vYQTHvcwu/tq1xm3vPRg1WVKe+x4CXgVT3R7FWTsS5wY7IdIShkQsRGiFmeVaLBoSdAFki
7FX4xdLmAtYyN1RxG4uAKCIZ0sF0qOUMR8KFYhG0HFsYRs3apihBF5il/kcrx4kL2KCTC3tyP5Ep
NGeN+9CtY+do+gmqM07LKdYY/3OLNMb6q0HVS0fNcS41/tsTH1W3hue14UPPtoU+5Ef1hRDi5b9/
KioWrFTZ7jLl2/Edmu6mbkucueGRgvbvT6XTcUvYjNZ0TPCQfcjxdLP6qhaiHH8/Uk/rhoDHgN2q
G8Hh6MXvxUFVvbbD4SnpGIDobVTd7QFBHnPEA87ymOM2SkQD8fhJG8wiwxJiVScz8IoNRGYsggmN
hDrHaNMyaQ4LGJ25NjaIG2Jv3Ugc0qyXskNdedvI5tDRyjPIJRFa8oVoo2rQTm1LmEir2a9YDWgA
sUlWmu2vScol+VZ6KCjqgv8ncI0kAi7Yf751CE5t+eYZ3NyNf1/QVuN6hp3kw94i9pHKcL4pQVgl
u8I4eo0VO5u+Uz8oXfcL6rt+52hue1JLJ9Lu/ZF6igX19w8ybynWIB7yjaDb+I62pInAro5BWL1k
/YW8/HiqHjlma2+mMm/X6qlaFvmXtBA3iKs52Vh2HaI/QbOqJbMWa4PO2CKqgLYseYp/Xz5eE/fW
oIOhfi6SjL1JFMvB1NvnwUm1O8MUdyPk4FE9jZFBunwfs1NuohJUr6nF73LvOInqTwbAKydZKCpb
TYdljOHw0rdJVBEtzeaLYa5m5hmHYD0uQUtf3m44v5oU34pyp15SqDu1NA1mFDcVn//1eiRheOq/
gFNB4yDrAMX89Zr6gfoTS9L4O7rX2MWkKl7p4y0/Q6TSc3uf5F3gQzP/8ZSKgM6hev7+UP3pj5+r
p2rJ5V/78XeX9QjzW8/WEyHwVw8M1YjWkgwEnS1pzZk8uaplNqK426iHoSHT7TMomYP8Mx//DejG
9G9PaQwcB5sTXthIw7Rs0fcDiG20JfGWBBg0qvIpeXEFqdJZBt9axklkEidMW2y6CO7EayRVGH3l
ax8/+HiayB9EtkGEGcbxU6J50c3ImptRFue0baJ7sYxMSd0MzqnoxnRvW4O7LlviwBUeK3RDhuXx
coDgFB8XaQ95x2bJR+qpnbCLG40H+MX54cCzeMzIGze6yNNN4dO4Xpqihf83J0zg5DJ3GSmyQRft
0EqecTVZh1BmobSyALb9SIa+l61F0t3BudUoXLZBmJibDATPI5dWQUBFDDltIK/qtdDLh/t/v9M6
/8wv5E4roL2btmsLohJ92zX+uf8JJATCRpy/F1nzyNEO/NLuOKusl2Bi7KY7qX2huxbADedLL5+p
BXko2sWcjif2exIy4Jr8/kk11JzJwfQQTa0RmJyQ5HSoCF2FhADPeWwr8cAVttx140U9MWgRX8eS
4Ce5NalF7VShFGv9n09Hmler2OQLXqevk+dkPyOTuormMNGISRPuos53bjAifi9VlK6AzQ1X9RK2
m9+vmy0Y3W6JGsQSzt2RojFV3aSJZXD+SDwv3KcOWEIGg3lp03ZZWmDMfp3xEMPq9P+cR8z/5fOw
LN1wPNcykXj5//o8Zoi0SKdsex+jxLvlhAs/hSO1a8ooL4Mt+qReiphPnwu7+fzxUlIG4hBDx1il
8g+1usvsIwDd5cZldR1KvbyCRyyvAVfcEW7tySjylCRa+YM6t8DaJlgvVtiFwv3ffsQO3e5wAxI3
lY/JtkYxsEkVzCwqwJH4jb/971ek9c/QTnVFOkwPDWH6BIh44l/vgJ+ycekeFtICvWiT/VBSBrWQ
rZFKas88nz9edNMIv2IpkpX3P5yd2Y7bWpZtfyVx3pnFZrMrVNaDOqqXorXDL4Qdttn3Pb/+jk27
0j4nL7IuLmBsWAqFIkISyb3WmnPMxAbnByoOH5Oavpg0xIhw8JEwLTejQjngyIFMYYoX1Y9PloTj
FAzMIaUvq7PcYY0D/cJgh0ueryzwnOULvz1mufO3r/uZ66O/IpiIyKjIqzCdeCJrh7c0S9h7hTLW
TzdP9v1/eankS/Gnaz15o7qlCc22bFUXy+b2t82rb06J5vaW6XGFjA9xZqZPTDOAFKrp1yCstQIX
By9MZ9JFifN6a6Y5YBZGfOM5oAfNJc5Wpr1pIzVmS/fZjsaw2eYKCOqUdCTFKiH5jcFmHPHncWyY
V4D65tWYYpNNRXzVR2IXm1G1kRUXKWWY/Kr2EEbO/Nsj5TO4QB0XYDHu25cwxFEdZkMKww+G8bJo
E9ny//7VcWTwze+vjo3dRWiGbrsqYDMIX38+tZUtfqI+8K2d1ebx9teFebnYTtxeh4pJ9IrK1Bxk
Jtfz5TFhGGa7fO7f1Nh84AxDzymYPsEviZ+qeO6f4aIhbo7i5rzcNBNMPCIsM2+5WWq1wzwG5s5y
U+aHX+UTUSf3z8tdbfB5eTJzzv7vT5Yy8vztyVAx/XwyyBTzNU/th+V5RjB121Lp/PagM9yP4OU9
R/i1vMEFHjJWffOsqp128SvtQ1KRubFG9VCYVv20PLRrCF5NCK08Lw/FIhBvJz0AzSufKKNqOFBy
KhgVeSJBfMWdRFDvxxPluotR0c3vy2OZ22E9hJN8WG7O4wS6VO38zXIT0hhThAQfwPJMhmLrT0xk
l6+pZZN7//5dN/8lDglbiM0FzRaaSfzvX0uH2emFopMvszVKfK6p3W8xC7fIdFnyapAhrYgpYbn9
vE8jVICqe/CPy0PcJuxu8rvSVCar83uvW7mHT9uGKIR+THe9vNnSodjHvaL9+KphD845yNJgpUo6
hJgU9UIs1mNkIN3cLKbEwI8R6WN1YMco77R18kOWO3Hb/vNOqBYrXV7wDb+mVmeH7YmmbB4WSe+v
+5a+TCubM8t9Rt3XQKum+mF58K/HLfctD17uC1Wr/F+OMp1a/i/HmemarmZoCBtcTXX0JZr7t7OQ
0KOO1rIReIqqgLk3oaEui1PRjw9NJdguPcB4HNHaw9oNHXBCBnXdQnZQ/Q9RM8BAk7Z/IwDN5ujE
BPp6DTk3wqsTNckGo8F813AbaGUD/75T8XfKgtCaYBHlWfjO1gtVNwLnw+CMP4e6tLi/zTP9xl/o
4YER56q20BY0TKTGGjarxXF4yEX6joxletTVqCEwfujOvN/hprX7RzfwiXo1hPIYYiwHRE/tRCaK
QlZYpRfHpb2Yq2gijSiD+xiqQE/rBC8mGFod5S/h3eWidDc+FplggtN05AZ0po6e1QevDB7P3agT
s+jBb8drVhyZ3sK5nNDGobF3iIObPkRBmN7qziZsAFL/lgbjjJCiqKD1opFMyOVZMOFqkEOuArOw
UuVuim54fogsfb10cXOltbfOEJEqGOnzUZML18cWsLJJc4HkwXzvDEXn1S4oOSubrWNsgVkMEqvb
QLQpwUFv+5nTvYgAd2iKJW6aoyXXnj4oV47+xrwywu6Z6nt+aH+bLds4OKr2fQbu4oHLUHA7RtNN
py23WKcj4JMAb9XRyypG2ygRBq+E5YBGMyrZSWNTKU0ODjej/K5k0W3nkbIDhctuToaZdDPZzkBv
3QPJKR4unuDUtuEmlnoIQxpVo0TzHOiP3lj5427O+/qiufWWy8V0rewq8/LwS65U5A8WZnODXBiv
fKaQtya8ENC5NuKm+wYA/d3Iy2gVEXxwMMyou0E1RS2KVawRGiEWhlbdfYKWmYl9mEo1JsMZyQH8
XdQLpVa56z7RPxdF0VI5IrItK0IxyoSEu65GtWiIgjqsbM3HoCD1GYmpD5BduYS8X9hJq+IG1fhm
WrA0KaWVc4cZ5By7Q8pskE55OOKBjbOBtMAhpHIa8JNObYOAA28uEiqf6cag5rM3aDVc4wT5ThNE
KOPM7tAG7fDUhVLM7NuvSId3lZ0HZ2a4M9lQHAAus4cl3U1xxbShvapR7xBnVDd+53Vl8XXOkB84
/0P4TL7/6PpBQyeJJpzInMvHGg9MhJrNHVeORV4h8tlxP43NsZao22VZFNcArN7cWXC9HtP4XBku
R7RurXxJyjBuGu/NfeC0Tibqa13531Fa3q3ampEqlQwyLV6GcIyeLRdQj5I7+tpsA8Nz+NNXnPcz
wnXSt0RK4zMqLW/W3OqdqfCwXjisrUX2X0TNtcXPVJwYKmGqlAgTpHviajHz2xE/q7BhQmXaGNV5
aboti23146FACgVF1z/+WirIhGFRTHtdDs1TO+k9DT+hLiXLpBtCm5AtJsV6kxDsjolfm+rVDVbb
uAmievI0tBZrH7fuGjNvuOulPsTviGixQ8nGMRsyKvUsIsJKYJI/hsPXISn0R9E/Fz1eRZjE+kUL
tSdB3ucKu0PFpwdRIhT5dOMOBCe2Qr3ahd8/9hrgS1w8F65iLAVoiyEzWjLeYkF2nvK9rYkG/bVU
ofZSqMa0s3oNpsY/FxyjBuRwWmgzOhRjOzvOW6zChNq7QnE3jg4rEDQD6Y5JPRh7FYHmjD4S/+ro
pJgeiX54jcOm2+kYUY7LMptcDIZY7kNKEEWRlOdHjh0ynFLRgzZwimpOK4y/wCLLm/1Mbq6A1LIB
6JUXEApG4DXFhBcncm5TZeyxWVfnoincVcN4bk9AuvM4J7JszFxQefGJsxJSFSkXR69qnCQSPCcI
49CADmR+YfTHTv6vcvAcgL7aq+isOQVP60GH0hjG4YdMuJ3XSxaqkJivDgHjzjb0t6FzX0UGpbUM
UXZgYsrOMYoFD8Kf+txF5YMRT1tzUr6Ek1pt/ek5cIPOC0i/RXsbnUxKmoPO+buW5g5Fpj9Z4Wrg
c35yNRLK6FQJBpmzv9EAXdCZGduIC11arGhpRkgp5mhXy2xKzdaIjkOGbkH2SElqKevpbHOOIF6g
ufziC6d0LKZUy7059Ep/eK4jgcG94bLeq0p9cGpdOxMviAcpAQWQD9rHVPPfJ0RwuGqJKlVydoa1
HCIrqXNxkmxa++0AqK0W7akoQHmrnMCpOBpn1YLcn2nR+OAMmfLXNSkHuX1r67i9W13X3h2C2aOQ
mB7iS3YRQq87YSrYajFrbKCgDyj6qEGUKjIfOgF+xhLaSVQZo0INQlCQv+EnmZI1iYSvi8i0FkO8
WzSnZld9KEOaQ3OS1+eWF2uDTuGnektvI07CaA7L4iaGTnsLCu1TlROkhZbn3GbM5t1k9gAFbQj7
Cg/L0GksWyJ0Ag5YNXDv/kzXa7aIrA1rjOitluHgHziJkFS7Xs43y9In7atvuKW/KYrnBcWhUPft
ikJ7x8RhH6ys8aAFTbcqz4xzlAr2p1oCVnrAlexEwL0mfwQWPhCbV8FtXsPcGTc2Sp01WjqL5rYe
bUzFSr2h0SdofmZ6EoQ/ucSB34ZIkPSE6G4XSFDqoEk1iYpHuW0gFMe6Ef8An5cyfTaI04MpPU4z
cuD1IC/RSzQLo/IRBaXzIcpxfS7ohdTWuxXsBcEeq3W8mdPJug9o2hOJkx58dF9m0GT3aYJbQVsk
w/mcfqlaUB5Lke0iMqlGzDvGFJp3Z7C/0ufnfK5Pn6j6rjFMI4iX/ZEoPw6EPrn3BOvu8z4ghSGd
d0x3yz29AVKRtXh+KLJwPiZtfsvGeTzMuh6cRrmEjKx0dc7PuN/ti1o5j7JN4Wk0pw+RhidL6reW
aWbTV++EyUD2sXEe1wmJPKMM6u7Umv0LF0tb0TlGZZh4AexsVwzOJ8tKxrMvR7KVniPU1TY2JBq3
pTRDBX+dMdxuihSr7eKDzGBY75ECycwnT7gwBMsuieGiY2/scvaVRjwoFFMg95ZpkpMCy03iYrXI
oQw1+lojoNgFLYLbrgI0UpsxAeGm+dB3bI1Mekg7jHHhWlEgejhzEZwddfIykrw+KIaN/TIqkpcm
zL+CtydPlIYJ4w4fn32Tb0FXIBeSuvrSAraC0+JDhrRi5XTBUTGn4aCjDsZ7DCyLbbu9sUZDfZh8
TdmgQPGiJpSAX6JwVw6e5sxuswclhS+aBSMmhCLZL4hb9Mtg1XV9BcckwpU6qFehvuFZRkOkFybm
mmsMjU36/hpk8LikR0IiZpRZTHJIckJnuS59DfkfCpo95fm8M4kMIJ876plo07hrTFJJwcPRsnCQ
oaZl8K6g+F/X7MzZISG7TyzCh0Sl4q4nMTCNHfM10vzHMPMPjVRrRvk814g0jYubB8neDfKP2PGM
XUyWvFca8xMwQSKz4tBcjyi/0gpJSyO5n7ll7CaXYmUhfKuFo0rCJ91R9rRAIfncCJJWQG2Zu9JE
8oPej/ynXPlsgMbEJzX96MlmVn03M1Pfq1KKMGDLPNrwOoSu9eNqVD4aHLE7tza/LGHoaosJKQKX
r8gowkTGj2GGC6g6mnilan0KDLd+mBlMn9s4i7EKEYI8VqPp9ZPqueboXOLCID2CkeV27IEhBMZL
AwJx0BMoyuSiblKSKbs+/w45OSFW4iG0++hjU3VHtHb0+BPR75mFjes8m8EUjpbKJS2PyIbSN4Xd
aZTMWJHMptv6paZ5WZedOIPZF1FU39AmUbKgVV5nNabxrBff49wQ56pPKNP1/omeJTNshCrbaiiN
Fwcrx0R1eBaZq25jo3uPRiVYaxCbuVqB2NcLBAcgJnaNbH4GJhdMetX5NgrcfSGxp4Ua4JEdnbNw
4bjinYnWGSq3ExOheGOkXX42iJzCRwVbbVlgd2y6UBMcBGgj04TcUZk0ANYTQkDfNSsYHjPUzOJm
WAw/fJMcc+R4XsvI5JEYqV1v1N2uQu++VRymTF3JD3JnbVpnID6RtWb9uZTRGbGByVP1gwPJqxEU
vBdgP1B+EZvww4DWzGB8tbif97WchKKnmI9E7ab9ZwMX0n6woBhXhexk2V3/DdkfeXZEmu5xfhN1
Kolepju+9DjknrIBCzDIiyw3P4biGaTI3dFl7xdpNAnhuP2NGMk2Ar4+Lz+biKcxMkbzRUFFsRG9
Q0qR388n3e6wiAbGcwSl8UJs6QRnM+n3bWYxd8z9lKYk87MMb3Nm9U/mxBi7gL9MPkz3pYYGuXZq
OG9DFKZPcQVUQZ3yfr1GkMe8SS5JQ852HDcNRlo1WHHxUvap20MwHSvzSzwLfi/0Pee+0TtvOYfb
PWk9lkKSgJCu61aG/YWxEe18h7ljqxbzNpmFee1lpJY9WrRDicndUT8wurKac2NyxpUfk0XSRkgz
reTSuRn2W8UUi88T0QOmZBDg3cZrHQAiaeUSgKvwGNx+QQ2LtGeE2jP3SUN3MUrsFQ3QLeJzHa1R
EiRcpdD9JKhkNw42XID/GXqt2MyPakPQrZlV1ZOwo3ed2Ox91vfG2ez6l0QheJTfseWbXBcBq/Vl
KFz9IQryXZ3KOThpFQ8+pmXNd++M3+PdYKDzVE1y6DhDF8/GHDibqNQfFUm8jVvCk5tWXPCva6c2
jG0Z+ex1oRxeS9UXe/dXXmB3t4y00CTFm7mdx/UPmo4tkTohJpwxrZgY8g1n+hz1mZxaARxkU2gV
p0d9r1hshBUna849XiQJklkWUgunXRUGuBCkGWlZAoM5YWCs+QgrfYv4bNaHe9DCJlr2HlytAlSD
GETmKiOChaVENcTVk1g7xz0uExBXDkQqB+13b0fulrYSkZtRovuHTIaLyToDjBbbYkvUn0erlbB0
RRtX6LrHoypLk+V/qXvnDyzvzMRhJOFCDhTmpLRnFbSecDsyNvQrLO3GrtOR95IxTTvSicwzoYsP
KgFbe4o7sGU1cdAQy75WUp+x7DQUGd1RMYcWIqyOXaaeTABlt7RzyfRy9efZhucwoiRdNKWaIDA4
Lg0QbtJw2kfgqRTDeVYdfGgVKnzG38SF2kmsHsjWwaQG1mi2JIvJTt4Su/wUFmNyLow6+iCc6PgN
72Z7LZ2KYqEmKccRbLQMhgJz5gNsM5sPyzUlVwgmYWflPAo0hbPTnADhJ0dQbOUjbggbNA5Z8Pmp
r5P24tivONPNQ1jPdcbhON4nJyTiLQWQwAXOP2p6n68HDT7Er7QEvUharEHWPRQmxaE5Dz900EmM
HUWRscLLphMQPYq8pZwXsb/qpA7Wj8V4AAh/Wwq0tijfEjnjq+ux88hbvbRsLDJp4VBl9eno4tPE
NGThUJsdGHqm7thetb5nwxq8LDEudULXuicyZmVVBEQODRUCbal8WytUWVqXOPeiIPzdSrtkg7o5
3WCKoFXmwgSLuCD4MqXe1KyOLBhKDA9wfbOdZT8R8LHLn9eMB9d5sUAu79hi5DR32AxAdkeIXpeX
Dm8AxmOnINSlVje6G9DzxwEM86LJzUgOAjICxfn4R4YlVeMQsntD1BdfoZ3WlgMvdjveHWjv25Bf
jHfrUzSMXyqtnSgKIWthxP/cNoRz8hGOCeTmextLV6+jAxskcBJlG7YNWA5CVEpl/GhF2aEMR/sQ
fadp459MUP+A9UHsA+B9j13yNx2HxlY3qPxBcA5RZ88X2+3fK6M7hFIwn2vWCipYCTnTSHeB+A4w
rT6PRZ4r2ypTwodWTb7UAyfRgSvSara14Goml76CO5s4VnQSc8y5zehJDZtuuYHAAHmPBusznzjW
aqh9qhk+NLnEd6Ah3SVpcrB8hchB0iaq0sUGl/XFprV42Soi3et8rj0q/34zK/Gxm0yy66PxC7+K
vqM23bpiJD5xCJuLWhfOscMBqiRgjduphY+ktkTaRa1YhQdLHq9CdRuPCDy2WEszlu7gMYETjGuh
ITb+FFd0KaJkIrJGhbUXNzcHkjK7oy49j+x5zmpNWyLys4hSmO8dQqDjg0CQSLXdn/JCUNLtFwe4
oBw+sHme15UJ/BpXdr91ftiYULhdiGV5MZtguhj68NF3Q7o01axvHaU2L0XXPSl6m+71uYsOVeCf
liKoFdFXtxiUg1arCGgaxd/QRVmlU6K8hbhHSKPilRKYqlSebg7xokQN/bKmBeyQM+/H1dY4HqG+
98rvfa9KsJrVwnppdHojgGC+T47SfDCL7gMdVZohpjnvZtla9I35VqA3P+gJewFD5n7AaJiPbqGB
OgqR/aKmdL0I2fF1WXLewRkwIIFz2TqMK+M2NqoOaROabaoiRh206Rt4zPiopJVxpS5fAxUoLhAw
tW0xcqhl6I5XQTn0tL7ZUqiVuptk6MWgYKd3EZSu61DaUi0Q7qZ0NiR6cHEUddyT7VOc01AY22ES
WNskRbZGQOw5qvuaGO1wUeZ8H+nsrMiObPdF3Weg2bTkMcsEhWIQknapgkdKMd/v6LRaVNKPdgPn
WDEm4uPG2nzat7n2GPhwVnj5SXLN6HBPvfKAXT6TnC1J2YqxGfC/XD+Ndjdc9W6O74hkD2DDNHw2
vepRKDB70Hmjkz57hhayrhMIK3GcW2s7RFpjpoinK608GFHyDCA62NY72mkhrh9p+MmvvpthXcmz
8p5axcUhylK6Eep0pdugYVXN2PiJToVXxMMDWpUXB5YWk1Te2LHBFVa33efFtIKFwvNVBjMyr5O8
JUJIFaJOaHm0Rx3T1dqNAapJT/DW0d1ntQ+FFwG4w1+O3xfHHjADH3FgQVJSe57wfB2X/JF2aZGS
rOupExWIVOVNJDTgXinWtiuEWAeKjdHMgk2HkZEr1oDwflkQ09f7BFrir3bM8j/Vqklv9bHHoqvL
zwNDrH1az4Skx4+pq5ofJz45MeXlph9+WlnI4gm36I9xacoOHRISBg/khKrk7B1dYR46pHjroWAb
67bgfJeliisYjj2+xUUSrbspUZWBjdxSjdmj10oCQqAedul4XDoZ5qyNexhX7Qq00ggJtKfItXIM
ykxplkgCfJSkxzWxN+WMoDixXsYoa250JU1PCO0ORIRoEce5lsboXm0nUnhH31SHZBSTFhJOXiEu
pqJ/URI87nmW+ZBqFfFEMvE6Jxtmg2Ibm3Il2faysE1kiduP/rPRq5O5FqlT7iZ1CK4uCWW7PCec
pguesCSysTKVB1RN5ikL5lcJIfeMIOEPkR6jOH7BrQzozlWSc8P+Hwmcn58df4DjJvoHhDl0HzMO
jdlNIPwl7P7TrPhUSmu8kPuJ5X9jf1IXZbMckQAOHjm3QxwAW39o2JHcChsJ+Ejf9TTHav9EU55X
OWdMh4tgWNcgsjejH2FT7cCCNCkYMaPVh/PAsXcsY3tr4p3rhat6na379SoofJvJnPqxnsLs1P5z
mcHDcAynJQCHBKzCD9qMkaOeVibFpWFnvBJQa9wnFTBsHaerBlvUbBT11Wn86rr8r9XMVVcAVnJB
t1erdBDhCh21ufMtUQL9Q6+3rV0a4AIiLpW833ikVPocVAxQ/klDmSFPoeLK7i4JInud7ONRF4Ad
CV7qDoVBbL2jWXgQJnpzUYg+boyG5wFyyHFZmoGwwESMrzmMw10gjcnLElr0bas0Rdou73NlZlbM
1jSMY/ra8sSxnD00OQNxzezq5PSUkWObWCdEEO+ET1gXgCsKATZ468VVufgrJ9CuVLTwfEBNmYjF
ewfjgHhSAJLzCquI5/oO5V1COU4yph9H+wXxUsnGPW6WcD0YSYGYl+38wvJp29Tx2KJe2XAKfnpY
ZZcwbT/X6dDAK6hM0jly9zq5WGk6c0BLbJh8oKEQIHQP13wQhvVCqA9Eoe2sAcTgcrPjE1g3c3/M
kbn1q6X06dcAusxjop1Fn2THqPQNgbSeWWsbIQrX5bbv16KNSXsi3BnyJDOqUb7m/QJW0QCVDKZu
e4qwp443nc67cNlFmul+cNvwUeAmZ4g3O5R37WdBPJs3Sn0arHI0yAo/dGFq0aLKrnX3xlu91Zyh
vsV5Wz0yPP+eN0j/aq4jRwYG2yJoIRiM/LUp4Zeb2E1zyJCtQ84iRQ6S3G46ug2U7a4aCAOLFIYI
S75nrUVAqVKQD0k4bkY6mluuXv1RC5vUWxzoITAsNtvJYWRHRJeBiXERqYeQMvw4LoOzFFk02WwN
ij4H7aVcrK7cWkDgD0gvschK6munKYeS7T1Wf3rNaiywhBjATENJX/EDLD0FyeklsviGoLALXeq1
GnfD6QdcIjM0OuAJ11WZAEiRz89uusOoYjbscge9LVtmwqTH+W4PkXGKdPXWOJGzIfmABGqV/JVa
2jvmoas3+Oyc9YJZXeiCqWIzSUmxM4R6ZjpkddrlCXa9chj1oc/2coyzVKSdPD1Q3HLdRgK6od83
HJclzqzhaM3DYwUh9rchGBtHdw1NAgOA3F8o0iwUG3TmtCL8OGR1Syyebq5RgcxQgBRx7d1s3Pk4
Rbclok/+HpDBIZ+8XVDCMWhk0g5SC4bIckkRwW/QUbHVDEvPlnvCOSecyjLo1a1KY3iF1+PvgO8f
LS0N7o5cQFzD7QtmdZ/PtPBS0DkbAjidG3rPZs1sG7DLaNi3jiAQw6ZdQPJSuI1alA8LKckhnYKp
50JOCuwBjeX0aOm5OMfZbO74jcKVLQWomaI/BlRkJzcZWOzRZib8YUkJXCA2plThrRiibU08cCj7
aeVIIS+5tYaXhsbTRDRVv5rkGzzIBVmrbKRQNxHqRseYidli6Ndkl6Ue9IFxEUlRiASOyRwrBz8l
IUXGafQMHm5N5btM1O18lxsci0w/8kd8QuE+z4Z87YfWh16vHwjCqok3O+vMy04LlKqyFNB7nU81
XfgfI8XRdnOFh8oOaouubIuODvUelkA5S10WTfC75oXDeGXGeobS/yd7MTKQkPy4pNQ68YNlBTCE
M6jTbqegylZqH4HJGGZf83xtuC+oZl+2fV2JbxLO9BXBubOlYdbBiiaRxww4DJYFwQznr3EA6tNx
pdgyWsB0n6ZE69jYVbFjpytLMQw8z4Z7GphmngwCaplhb0eZOPnLJxU4MS02f47W/uLZZY9lbfyC
Pm7IAcIF3JohpIn0I/xRJjImkiFqIGnRagne8ZFVJX79yefasCslugIG6UBTptiPjUFaNGcNumMO
sBQyBpUutba6jgPLrsr2EuDYJ9gvF1urF6TaOZxqkNLSBbQdUt3pKr8QNm/vshJg31p0eHhbUKc5
oexp+J4iY4HaF1nXoYj0H06YsMIOkzTwjqrBCPaa9EgrihcZ0WNqz/1tECYNqUF/0Skp8RXwwSh8
PbjxsX1p/epjHQjt0TL1HNimapFaggmjRRuxdoLI8Mw5/zpNfFr7GEnbSquwIU6VxEAgxNUUzg0L
cyntVAK8VY7SZSMShQEaztBBlTzoYjO7HVQoRtPbuQRkMJstDwztErZUPwJRVXPaQ6Ko571vR7tS
4AteFkueo8w6f9U6FA5ZE8o/MuNhc9RsmcK55wb25cGPwsNyizfpIRaQig20z7dIlxBqOiXtjFu6
TTnoU6Ur7xqixJtDWiwGJ9yYtMtLUtvXbKBG2rq42fWYvoBs3pKkkO1TY35YIJWtPln5Si22NtS7
a9XhsQvKmFwiAorqnmwsQOwhHEcmF7PcTwhUEye7Mk4B/f/9Qs80ZEd31MbTv1cVir/Ksk3X0JH0
40YC2uAa2l+0pEjA+HXrKvVKOCIDs4C9TXrpukNp2U1lc0+F+jUP6mf22f2qHDAyMEzW003opOGe
TfIJ9dN0bIqsxupAR7nCebJL1YQDGyN2mIj1MNJvp4Lxd1SYvKSCsswPcbrzUbe08WAM7LtsDtGV
hf0RjhUpRgiSNopDfAu9G9BWQZ8ek3hfGDjNExcHixpaLVmi9A5G5LWLRb8Ykfi6zHygvHNa/vcv
k/tX7TaybdvWDKHaBlY61fjLyyS1nvY4BhVxTDlcZIeu8bLEUgHRKNFbiy+LCw3CASauCRN60uEf
S2bZ16JB++SqBnwlqy1e+tDn+Kjjjw7hYkfMr9Y6V+a9CxfY0gG7o0Agb3zpRC7/662G1gwJFXrM
SC3x0yeanv1tWWD+DDd6EmKdaykEfPkFPD/9rZZL25TvkV1tIlyph0rGX9Voeq9DJY4u13AQ1NxV
6kW00XIRe7a8j5ik/BIpLkQTezgnKm0hIae8v25WzP42XVyWdGSw//7w6ylYgpebmvyf2ry1c+Xx
isV8kKrydepNNA5aU27acn4isKU490UlrgwPsHK1fv2Bd7VmAsKFPR2J/KpE/wFlgCdR7G+csZ1d
R43nNTVpZn3O7NGWaceuXJw85ErjVECOo4GcxIhG/CrSSZ2f3bzlqAercyTd5+eSR6hUlg/Hf7yP
/xl8K+4/lNfNf/8Xt9+LcgLVTz/wzzf/+xK910hrvrf/Jb/tnw/7/3rUc5Hx769P9Kfn5cf//PU2
n9vPf7qxzWnFTQ/dt3p6/NZ0abv8Dvwh8pH/r1/827flWZ6n8ts//ngvuryVzxZERf7Hzy9JO6Mu
UMz+x+/P//OL188Z3/eS1J+j/Nu/fMe3z037jz+E+nc8fPRZuU5y9kFl+8ffhm/yK7r+d0QYmuU4
juCoM6SRAj1wG/7jD1P/u2Gbhq2qumkZwrY4DpuC8T7PJ/5uOCaHKc9oWFSF2h//85v96S389Zb+
DYrwvYjytsGZ+SfpL152noU2Jq1dS7iGoUkx9m/S36qv6Qk1JCkFjIV8RX+vivrO1nRbG/r7by/K
zx/9+4/C/mH8WWlsozB2NJvRt6Yhv/hXsy6zBSpNM+o3Vh41D8QXbPVWdx5sLuoPThg0+9yN6Umo
E8EPTTrbnmMqr0t3Oqd+2tHJbldLH6A2vpJuTB6I7aJ5DZvw7sslNejIopI7DBQQq3Ju64uRKjed
fsiN6g5bANhaxBla9gq32O/beKeitl8NxCSdien6ubgkY+iWjY2kVPXXMmfE56jxIR8IZ4kLzSGa
Dfg3LVN305j+5zZW3urQiu9a3X63Z6CG81AnnmVpwX4KIlSog/qCmboAKhnOa61TGQckNj5hMwmP
cRePO2GlJ0aw2nPIppbI49KF6TrM+8qeRzm8avfjZJI8VlTaIyQM9dFuvb7EAFCLvjksis4kTS+B
jdFjxhK0qpN42LMVSR5UIe5aEtFX5O3Z0JPKtjjp9DuzgWzNDNvY0Kcdj7OTTkdNLiE7jmNLXa6g
Z1MOy05B0OA+6IMFTXEeB0KwSjSA2I8hqNqzqnu2rjwt23+yuV3oJvnL2PURshaTLEtRHBj8p542
6M/5mKhP8MbNjfLkarry0uBBfaKqVVpQiNkL6auoUUb025YPoDg2Gzjp2aYb8CT0GrrzfCaHyw7m
FrW6+sw4pzqo26pzg7M22iodJ9VYQwMN13aCFh195b4vwvle6sycTEF5gJq4eY6Lc1syrlZ8sIYd
48N4qEFJVWr32jT5W+zS7006R8KqlXIFaWc/9MPw2AyEew5xb+1pzYSNtIGTIbYWHGgH1VY/FmYi
oN6quTcRBnqtSsgFMvhsGmkaFNJ8UlahdddEgkWLiPUquzWBi0gOieeNHBtGWOZAunudqqfAYj7n
FkyNklogWhHDfVloVxw79FnnX3dFvSyL+1ysZLjdStPz6aWMA2Vl2iUijsDdsMkq9hg93ynazwYJ
8FeuzXunbQ+ZmWhg2k2qTESnTUSQQeKgG07RZlha4d7MVov3ad9x6CUxU2DDsK+dCZiun51PSMIv
ZlmS3Fgp3+IKQBR4aBOzO8ZJRWbZ9klubjjEIpD9wjzDIb3Es+/uAVhap7Z7DuYkOg/Soik64AQg
UF5Cx39SUMS+RnC+fMHkWTCaISivCNONPk0GaOqyhoBmaodB1+ArOO70EJGu8YA8bFvYAxSGsdUv
5JcRJoyZtmuxlucF0iclUDr8C/147Hv/bg3VePTziKmLXe+cecxWkxEfzDF9ypkV0wOy3qaIKARk
bp7poLnTZrgAWCLW44QGglTe7zTF9wJi6CrrkvYeuGwJw0x9zOhlbYJxE45awkzFdJiprLSoaNdN
7PvYV/RTHTZfKiip2yIZnlTNmoBbBopHMuCuSKYXjAHjm6aQswWPF1V5Zc53thTPmW1UO103TNI1
lfGJMhSxfhN/TBygTa7yf4g6s+a2kTWJ/iJEAIWlgFeCAFeR2iXrBSG7bewo7NuvnwNNxMwLo63b
126TRC1fZp7cr02Md9Ew8VP838vPz7LWJgif9AQiNUs/VXq/BLpequfZm580c2vQSlGu8IplgJvS
v/x9n37MMeNop3uKbELGPyvTHUWGBox2WG+BlboA6VaZ6WnOjZcM5u0rxLADK093MPMO+NGGpWot
/SooOu9qnF4JiyMTaMz0hKu76ySi7mqtJGpr/fBjQ6hKzcHIy4uJIIZ9cQ6Qh7JAcDV7K1n05sH6
GMckO86e/RkrN7vk/NuBPrryu3Kpu2uoH/JdeFWUWtXNqZ6aZ9eaEbWHrVa0j4iXtsXybNv0YdbN
GOB0gfMpp+bFsLI7c6f0RrsVgc12uE6LpDmzm78t/O2HahSYORp8SajTwyZ5tNei7N8HMidBxo0U
92szXnpJ63TjMP9PO7iuSSYSKDj9yUw671ce12x8qxUSeFRH1VUfrm0Mx8kikjuNOFijmptEz8GU
thMMOXr+FBlOAgkYtSFO7dclGSacSlI8etJOUBNFh5bCmp44/AwSFnWqph2WqaC9xv5TcNJ+54SJ
oWIGnGDIdXoHhKqOApTvvigSFXh5YZwSXfvGtle8pnHbHy0eGub6+vAmbPVaIKf9cTdcKtkW9aLs
lnE+bUWUwWy2SMq8sfeXr+3iMplNLevP3EOBjub5Xzo3hOFMgsT6/Ked5i/2NeJYsFYhHKzGsTSq
9EWPUcLU6O68qHDfXa6ovqoL7QVbaQ5dxNNuGIHYTWnpONddZ1wA4SS+VYpfQA/zjxFL1G7mmbuN
s5F9NDP1Pza4N6uyh0vkJhSz9LR+9sWivid6MofS+CLxtOCzbq4JxI9QIWS+lXOlhekE5fPnl7py
qJPInMzPFjcYtCJ/+nnBcpMHky6R3dwCeqBgiJ8PQ/NQbi+rlcPrI6tBTiw2DjUeyYWCUHv2RW1S
t2O1aq9ar35wWN5K9IkvQxSKZSF2fMdY/kg7kw8GISmxWNDqS/vh559SomsPmNh1Fpjc3NprlsGi
cqnG56BEfZocZyvm6sCK46BmoEDmByiT9uiB59dlRWKrLP1uNkwqyPXkhQmo8YB2+EhNzm1uKF3F
2Ebjt9d+yDLJ/4OwdaaY23kvk3iXd9rnBO4uiDbd1WL6TLok148QHzqK311/sTvzNFt9EUT5mKJy
VXboYjY9c9+lj5yVEzraSPUYtgrPMJkp2zUsjrmr78pmdg17Zh939P0svNtingle9HuaRnriSN3J
TgUXKJvuBqdxkqM1J+uB32kFzN8ZL0iHXVh3hn4x26a/MkhCTgH2d4gIMu0bbcE+3+X2X3UyayzS
bVzeh5/ar+1FZvn7aIIaSbcKwv+t5RyE+9DPOJa4hqcR22Nr1O3Zccbmo8DeXkHxIRg8fTGD/kxh
w/E9tHMaFxJ10TZFFMJt9kgquQ3QKSq2rNwJh2ygH0I2xZPZqwHwg/Pn51ellT+t2Rxd57Uh9GUZ
8kuk82OHkLjQo/IOt67dq6VsbpmXoxw0htqDwTrDLx1eGDrDkBor8bvQqyAqa+PfYE3XyJLFIekH
+wDnzSUbXTavmlHFgfISqjkI8sCYlu7ZczXCMD0dlWqKi6dGEOHiLTJ/d/V0y7LM5djWpP6qWc5t
jSmIYD6N+4ZSn//HZeAAYtxjGjd9gkfTTWby3hMROzv25jte8unZcPFsoFbvFTnlu2VWGie3Emo+
9a9XU8dnqHX1cnOS8nPonIeFE+0zyfbpmZbACnlf63Ht0VnFd/TV6Ux5XhFjdpmTqJeu/f0D/CnI
8R3mgm+ZyTt8397YO/2cte+aNBj9xKV/iFprS3s0/eyHVaJLWau8UjvKVRqcZjBt+9SU6Q+UEUAT
2cSJn5eF+DOnAmcF4JUfy6k/a4k33QnPrU9tvDUPNij3lp2/Wwtf0rGEGq+MIfRWR+PxjlnSFrt9
qNmvgqiqxgfdSxKqc4ViCht/Gbbr+SJp4eM3xLO9ctkvyrPuzJCgfQ31mQ8zhZF3wATPgd5tHabE
JgW3Rv97dM3lPsekeFfbexHEY4lRnNvOkoe5zS+DXS//+FcASLbpbwM4OmRVIZ+LMdFD0jQLBQcj
gCOj7Pa6U7U8Ht149lJjOUdxCUqE6X5QxhiCOtuOCQg35UctOkp+y6gNs6IE85j0/6zRwKaFuyIC
3kJGBPN1jSnrXm0vhKHuAqj8+f9/lHgFeWJBSGrT96sf8l/bEuFkaEwhl8PxlJda4NzQzEjbp+Q8
LqXOkqMAi3xWDl3kRUY8fiixcxuPOXn3T3M7D/UJn85AjDUR5gN9bNCsqc9se4X3sxKo2YoqFsU4
LejbxMbAEYeLiIt9ZVnGS90g0NVLM/39TLv1N91mxVPVRAmwmazZu5QKf9ZK1X4yrOTrGIIfnJo4
TGfp/Ezv8ueYjyxM64Z6CzrVfWtuunfgoz7WoeKXWlYEMya/x6o9EkVc7i5g3zt7DWV55NmOkyKx
Ny/g36ftAUjmbnxu61cOtLQqtB4LYif1W05izzetejoMXb3uY/FKqt+lA3QiaDnBu4h0KoN2edNk
TM8HkssVRwF9zl8XJq+7binB9IjaIMvhDCAFI+9S58PvUS6v43Z1jljIcOCiEwn9b1kkB7yJ029L
FTpEEJpLc74dYWUnKa05NLclVWHs60asT1Nh14GWWsM9ziNLPw6unoYjeZW7FLQkqAVliwJr8klZ
O9yyBS8IQ/wpaDuDYGk0Bxzbnn4CqSWIdAih8mpG1KeaqfVZT7nYpQtP8o+wAtVQOxRecvYYHl4G
YVxaubyAmcI1suLgQtiFkCW2/UKndoYqwmfGAhZGL3PjgZC1XMkcaysQZTkuQdH11S0dKH1Src0W
Ae93R4ejfBxS+zz0rnvJHOqma1ig9tZQsNIEx+L2H5sVv6c7nNcYq6IYNlDvanCuqraOsZQOLhdk
SWU0yKZxejJSk6MO6t0BCGFxa2NvPIPLad4sYlHcbrMnFElzX9fFQiPaou1Qh5e3Zso3WaNaT4Ys
i8DqcaQ6FnkENYu9s35PTrvSuWK/d9J6qVpn3nNHxx5XDJdsNaiZpqnNjwgg7SJVSH+Itc/RpuCg
gKOHNi+4+AF87SFy7NS/2Ww/3IYULGACa6fo5cwGDNmViv/ThuGJK4yVxy2Lgbpp9rXsiBRaD33O
7JFciPInxD1M92m0n6aGUFM2hHZrPKQ1XZjWXBtBLawPA6nKZAR0IFVQ+K0jhr1kpT4ySnmro1le
CusuHJ0CheJd9GSCtNoQwIRopKCb2Xd6+eYAKN1Vddce9N54itzpSlM85ve8LHZ0dhCoNu4Ra9VO
GeAkHZaN6WobnrWjE51zWrL8Gm4mWTjVFA+ltIPShYKSL39FlUZwM2BFJsRdYr13T8sQQ1VtYtod
re/UInzW6Fbiz72FZ6jQz6aZUNop8tsMaeMUqxyUWeoD8qUouNTbHbxAqcZxT2qsBuZMJHeCpZFN
DjJvn7HR53uT4oPj0v7uaJKfvBW+lbE0+8UpQbUU+me9Fi/pWgq8RAS8zZnZiKyBCXa3fkuxwHe7
O/NGLlqHqxkj5LZJ3TEAMOGkVnStFBgvdwWnO79kp9nVzDx2+vZZUD1Vd3Ub9rnAtKLVDoTe7cXy
0pqaztY72W0gV5xHIqeJiFbbMuhkfZ2pcFt0IhDFKL+n2nl2PfFLG/gwMT+F5CaveBuxkOrtGYFu
CXo7ekxn8S5G70TWDUtTNTLd1wcqhNJ5Z6HshbXW0Lbkbl4PwmUqGKz+v7ZPv/GaYxo12rcsne7u
LF+9fHiZDOpILa95mTUCOhg9J/Ht2DD7K5n6nO9Z8Ff7NM9a6lukCnxQDaeMlrKj2WMsneYjNI5p
1+LWxZ7vfkrGKThf/vW0bnC2BuU8vwC6xfU2nep5ep6a5mtFFq+y7ClZaHnicHdte+uKH5HlQbvk
fb21vF9hCdCZHGkv+PjxcMhvu57+E6t4J9y7Axj5d+7jvxXfGMh02PsMqvo8kRyHKA4mLihIuWTi
M9D/ROdJoRmrFbStenUUK1bior6JSM8uuupmfErmW4ICe/awvwUQoFB1MaZD1u22CQdqfjHUO+rW
L7jt70WdQhJkVdAXrNtaqdf8ahj9qVcv+fJbVga+6oKIC3sRD/CSNIfZ2rJPhKAmewqcjNrcdo6Q
xztgYkXVoUQ2v1FpIh8q5z+lJRtO6UzVyiszCn2nazhmE0wb/kQsdcdehL4JtWcxvz2jgD+HTAuc
kRRuFf+bZgdVp0x6n6P+mk3xHlyf4Sc5E5q2+IUzk5UlST5cvXiS2YizR8+tLRhr7GPvaUy87zzy
iPF3svVNbIkLvd46pRK+WnGEZan7ua7Oy5oOpPFVtq8W62siqDNSojPggmakZXzXJOYgMVqvmm6J
q5ilgAZP9Wkjl33S2dDKSecB2qWAZbNm4zB5zBnd89VMzcDKrRcsZFjDUvQv8pcUW2w+69brUyKM
1q/REp9WRS/VmqV8UMi3WQV5F0eBTdSjOxa1GB5YEQC5FaHZwqbJ8VIinh6LiuwjsrEvW5MJfTs8
R0YHRmFJd6OmKFdw3uyJFJty7L+5Wf9tzcci5wGcZyqu4gvRrP9qKUtGCZq7kwttORj0zLI3dmJo
hie9W2KgXo4eYE5i0UD4zGfJqj9u5WgWw7g0HTA9GQedaSB4VA03v9lNoYZpHDtRw4JQLkf8PU/F
TOlqkQzVnjLDPVNkRRNatF/mrRhdb8SlHDHLC6LShGX03TYIJQgPzRJ5gnaWDEgaGUfK9HY6lXbe
+KA6ub4QFkdop5B91pr6y7OoXTEim6ZKKJ18EulO6gZWCkxcTHYn9+RMHEhlddCoD9/VtBn4lsPB
FQvu12CSROPa5NhE9fBXIs1a/cGFWrH3NtKmNpHLnxi00XKNCbqMkKhTveDahB08HxPSdAvh27x8
J/vqhVHrPmmJbeNgW6xwTaYuXIxCP2r25ikZ/xDTEVd3aexHMhn0VzonHqJjioNj11GJffFSApKd
ovF8Q8W4HNrOypp+RfR++h1/az+26zlUZeaSI7FvJs3TVHV1CJ76iFPVLoyAIBC2Mhoz6OWtgkJW
9MHH+U1f3LB2ZecPurqPbVhmxRk8C6eGMRxGOuQNs/3Xi/E177VbLNlZOOX/TYrpr5v3vc/m4vho
FjAlynNN/RBx65bsRscQgMNwaBBzPeL9CyXZs307l/nB6rSF0Pp3G/XRlbbrxdP/er31z3GtJ8pU
/omUfIzmSHvXmP21lbVxpeGcedG6RPts1tbAnVuH3gZxcdpScSAbnlCaT41NAn6CsHkrGXz5rj5D
Jba3MgNKESSH1UmURCVXwBjJwBWsYqA8O5pB8Qh/zYSootvW9YFgsQvqHM8KiFxBiqM8DNQSMGc3
AI6x4hlxLIOYCKHjLZRHpd6B6pluN+Ym0qrAijPQTsW3LKvDuqgCK7O+IQG1+0Ql3xHn4V2Rdker
G7xz7+EOqBkOJxmFWvR9aoc+ExMQzOlplB0WgVb4JdOvo9Mzyh647tV+lgtW8zlzQwRexSVKvvJV
JGvu+mTG6NxZNZac3MaU35ZHvtTR0Uj6exXlPQ/1oDBgT4jUkI/18H9/GJexgJqfsaoDZ/E4fpBa
DunT7PbdWs40Q5ndQUSad28sOhm3fjvgWeg5eF5gqXdX0p27yG3Ls5F50qcwjk1ATB9jPBmPjQlX
yyVW0djWB4AmOgYEY8vYGNoPjYvMHfjAMXG6gYd/Ms7W2i8P3qKf5iFWD5xh44tIKAnIuvZeuKL2
S9H9RqkhwFn1IdUKeeBGye+soLJ6zhZc3ul7v1SXBV6DO+vtL7gWf1RRSvj7fOiMv+D5CS+scix0
S3LCcs7Ao6uTJyfCRqgb7zalIFfwXh0Gs3+G/pGLNGgZzO4dSl7ccYlhHzrfZb4cVngap74n0agS
fdi3QF6HRtxSZkm7IaXpxIbzs7lwYXfaMXoLE06mUPpB3/6sbvG8vUbyzYRli8rbY2YOXBsAEhc3
RmCFoEYvZ/N1ZHmKObVcIERSUmoDrMF8HKhBqF3VZ3vureA0haCLMhV3s4wfEiHSv/gsdhyoFuxt
9MGZzHh3kU2zJ6grNhtzLvCZTd1rR/Af7BTJNqILaeaVF7uaj/ZiTQet0otDz9XLdwY5BRyJH/oo
gY4tk+pKt6C5AzfEkQyPcJZwaSuiWl2ssnO537ojLVL0A3Mz4sIK9v3sYmtvShq4jWZGZvPIvFJ1
hvW5ChyJO8v2hn1ljxL7ZS7vFqXtES0yQUrRN6zWt6Em4UILJ+toBMNlTExkHUO+dMgf35JwIeeF
wTwTcH5vRZGEEPq+BWSwA4ZZnFF9YxxaU/5ndWtPwRMfpV3Z+t3AaivssnuhJb17MRekwoXyodPP
L5VhxgQJp1+SU1PdS3s72nN+m90n7nChXLTvFDET8qL1mTMMmiNGttTxYjLe5bUjbq6DNIQtzxzN
B3frIjH0CarpKts91z97M9eST7AhbxfmHt735GtCB7RQ9pQ+GwF+oupFiWV9mCTyGKNjBIr2VkY5
xYXNdHJar8VcRpCDaLO4wreXA1V6RJ9cJq+6DdDFiufkvRqh5Yyudi1SeslcrL8On+NOgmKkXE/7
TAoaQdF/MQyZdfVk4kMyHQQa1YJcoQix5NbXr3urgvXlNfIlMed6L0wjO5MUZPHrUSZp28L0ya2K
gC/wqfRmWWTp9LGxWAChsjBzdS/EbGbeUKCqCnH9gCf4c7Cd4Xltdc4ME4JhnKcHbQa/CX5lvY/5
VN9cTuGIek9VXdENNkzcHj2Q1a5OjLWtZlCOE9R4tvPkcZ7n5NGIu09vVDIQNSg35LDAMOfxl0yW
x5SLMctwK8+GJnyNByHUJeUrQLyG6b0fandjJABfKr6wD6qd3UTyZje5Rk5UD5aJ7SPrb72GIK3z
HDh/MhU7wQB/6TXp2m43UPMJRDGjB0LmqN/6e6ccgroGlKZ+o+KATkbgOttzV/gLTAfcdB6f/YNc
qdWtTFoZAYNf1ol4oDbAIzATNitgYi9ejMu6dLA0rgr+TF4g1LhfAlHck8a5Q0Mp+aN8XWfWVcca
oTOjXcOUcEazWf8GQ0wnnmRW1YVhrJWC5VfRvU0B3rc4X3dznJ96G5dQ5Wp1GKm33MQdSwXjTDAt
N551zz5V5ATgsauHVNdxdM3VEsz9SG3NIIJktUnuOnl266hGCy3IY5xIaaBZ1W31ljA35O8xJuXq
0m60X7RwXpGt3Wn4F8M2wcoxRrjYILz2s1feTBevJAC29ADqwtgTVQcNzJxhWvGD822lophkjMMN
3p9VMl9XuXGeu+5LQXKhDq7dinIV7MOlxaRoUE1u47nVsYM5mwSXZvlTo7UxeW/s5WJ1drZ79Kgf
BDLze4nk2VnGL62iSETX3BsNO+o+WHpAxFeS9jV2/aJN4VZTtOt3kVe595qk/kGaXJfL/Nur+Yo2
uD6CAf47hSFMUW0uQ+32GQt3oT4j8y5lNQAQjWjC7GTVB0B9kDtvcau8YC0svlvOaJ7THrLuIt0u
pJD1g50v240dmxI9LAA+uBmOufafnSWtn5MO2TtkL+TivElwNqYcxb1iEXdcLz4kCyUBGL6O+Flp
e9kmiaOXzPeeUTdKlJ8SLwx7HOVRR1WnrvKPtbgrBt/7yUFYgF9+7sAL7MvEO9E2Jf7FnghL2nTS
0QK0oi8hLui9N1vmI/CpsMwDfeX33Nl1iZUEt4ROw9SLckbOYbSRTw1HrBZA8Q6DdB4aFYwczpH1
XuXx41Ty3YnmungFRNQ9mSu6joyYnSAl7dZ0cW+OHel+VrflPtG3kB5Wkf8Ug6a1YKlaEO6umBrU
3rUXKBaDWVxrerSCscqMIEuQ8ykuOZSMI08sin+iOv5MhM6dgU1rnwtH7WtjsVDcEOmcxv428Fkb
k6CuB6N0KO2lC/BOJfvSkBzGqN/zvIYPnfthIdL/3MnCuQOVEHPEG1OlFWA+csBsW4+WdDj3iWq7
nzpG+POiSmEQXm3Hy5JO9KcUGd5Q0NghCt+DWVlGKJvkr8Ojw+AnqY7S64NZL11OovOvYlguwiVp
pJiPBppnLI+ZmkKb60A0zQPNMNCrJzbhbOCr53bblCylnceOht8S9lCoOXPqD13rcOzEbBQnavQb
KpDISWWHtPb6J3sqJsrMOKJRP6h7LLw7B3vVo1ZqX01s9mezxv7gVPO5+0OzmbzEHO6CpMS9Ykap
e1RedSVA3KIDmjmHAToMfl6qmPimWoavRnrIVVxwdwjjA/hBxg7MMk4N/8fVKnpuR/iPFur+HtlC
fo67+Sn1ikHjejHCYR3QfNq5p+y70KYDSop2x/FsBi4oDh9dFMsKdpvBZieurUdlVv9GWb9aZWl/
AgBZJrt9cvDwwuWOdGaCRhPMMM4DPYsNYqdOfuVixRnMWeHo8x6YWNrRUuZfdV8HZqeq0NSGxyx2
NXxCMf0eWPrXldnIhNv+p6iUMkgn/HNgmvMvlfmlIRh5sSMYAQxsX71+45BVVkM3Ry1ejK/U1paj
UvrbAsvv3ayMA7vS9CzW/ktvZXH1yMPutpLNXCXePlvpEiPYAWRtrb8yiICr44DJ2l4QbVpqlcec
HHZG2StHrqBdVgewNLMwwN8HbRidoFwPVd2UDKT1r5YB0r4q+8wns8wCu10HqlxhnwCcnhdIu9b2
KWpjck4UDIRCN/u9Ga9vMZ8AiSHHuDqq1YghE1DgABb7WQM/kFMCiCC0BMJeuuSgQzZmiowXe0RG
HXnS99PGNvgpzfr5pwH9NCw97bcla2crzkjVSnQ+GreqPxbWiJZCv8PEvw6clEsORgKEmk2L/ZL0
yTZlI+Yti5C7T/ruLlEdkJam4AQ8IAcU2372+vKaU5Z31tz1rykdEQJOOeSliK96g2psaekbBt0k
1DODVmA3cB2mpJGwzT+W4/qD1j2bvNMYCb17wjN1yPoPbx7EPs0Wrigx98nMYMI64B3g6pZhIMix
gOtTdtfYAGi81W69voy78TJOyvxc7PQEdY1DAViHA8Ky81rF8YKRx4O2t5CppeLIz2TV+NUMlcBq
K+wWbeZLELbIRIh3Mr8aaiSnR2EuOYQYtgLJKOXSxFrM7WsczfpuaLyjLvmW6D2cI+xYVymG+WLp
9EuD12Pbche6C8Ue1ZICrmEufb3TVOgO6uQkGRASReB9qJaTMSa/FuWUR/pE9QcvNt5HjtFhLaF0
aJO9RXL4TuKU8vWtiM0SHyWVdy8UJudl1Pj0ZX1jWucfmrI7zpP8W5S1ybHNYVDl0ok0acdKTe9U
KRfnMeWPnkrVEAws4GTI7pTdi2ydnuxRb/kcU6aHKdjT4iKLjn3MquUuom1sj6ipnVqeut3kqD8O
Hh++05zFeDPtva33im8f6RI5Wg/jH4+LNWLUGctSBUqYwUzv8tcdiGrsPQZhWMToBsGFT4dn7tUH
fLgsAFkNbic523UPWP1cuaChVgfWpyBNU/cOFq6znQ/zgQhP3jfVjcHsjvXwngGeh3C4ZEe63PBm
V0/VAJ9at6QK3IyMuEhmRg2mpxj/joDqKE68pU3+GC9FHEo95XP1+OhEXRzset0cjlG8DTBCtOlv
tqtzWSGCU8XU7hwK69ZlzA5zmfyza/YmmwN/0ungtSz5l3ap/K6/OSzzu6Vhk60Sxic9+vrONrBD
Zuq4ZId4pC48cpkWzZvxnmBGQC67PxpQTdIUcFLbPFQWwYQpPrsmxXdd7cd52146i+6KFX/iuqWx
WKG5jVR5T/e8ob/yFh2qlSUtTuL1Os7llRREdXCM8lttXeSMvydogcZF6KzRrT7FiGrTv7mLxlOf
ru0t00hrj+38oCcdafzRYigQgShSNif8Al0ddp2VM4E0gQRNc4DjzQv7apeNRREMeKZ9Lc8w6drj
HpAXPatx8lyvyg4pKXusegssKbqfoCnXbw2rZsMY+VSM3Ie/mADHj9mSymgMHXT7YoTKMyRvA2Lq
GCM6ZjP6jJNQOFAX8tmNFPc+d3ovOuZMiDPdc61YgW0TIYqOsAe3L36lq24FwnWDeqlyOuh4Z7sh
gyASP+riI6fz4JRqLSd+zHOlNz2XYBt2mZLxfjF1uO2JBPWfk4RTVc/Hts2hezAThmqDYtTqAAfi
+EFc5huWsGKkNlGszQek8Tzt2ow/EO8ctS6QqL2N0WsxoLXZyGblHuNMf4ykPsOjKzOAT2br91P3
MmTZu6OXPG1mPx5qK955dgxcKEKDGb3xPY7GT5uD7J7Lb8eANcfonEP1rwYvHJebgQuVUyEVoqO2
gtlFq5vlv6nrqV82pmZfOTP4rMYhSDw677Sgf2jTBIcTEa1me9hH1NbbFtDAGkWCEjoXeqD6yMy3
uAHuleUNt9oZ41bmHIrSim95KbeZXMw4pwmm2kITsyfurVaLwxEq1lOhmSGX9TQgD0K5fM/hOtaW
kDMWJBYtXnbI+BmDVHxWPy88qPZDoty/5tyXYWFP7bmVJ3snuja/9dSDKChON45EBj4f6112qg+q
wgbYkMeHKG7uGMbMM26S/pQLxLaNHKKy/i1ysuxW9y24nPpWJ+7R1UcRUMD6UGTYYrgTEl9nUet+
eZUT1F2THFaBz8db+sDJ6/7ggWTxOcOycrAJpYLZqDqnmv0vbai/6TYIgFDdf4MLWK4RIwM1VNw4
y1nuMqxhHWRsXL1DiSmOWiZW22Um1N4sBPfprPCLJge7kVFri8acG2olNV2QwRbMkpNs5QQblw9Z
OX6METISiGWGaUkKosl2/ZRjR6eeHE875bLtWJjE1+pZYyCX6aHpK65DpLrJ76Xjg0TcSgeDJC2t
vWXDoU1jZQjHOH6xycmEbbZqGKqmQ0u0kCGbiOCCGTu7+jQKYd1dUz2rTN0ilOM4G/6bgTwT68By
XgA6bmmCy/Xo92rwqeBK/VrYZHccGf7akGKVW5p3bhshPdllkHlNtd04DiCpH3Uqjh70okJ/lpsN
hCjzZjAJwNxogGgqnyt+d5QdZTo9sX+635FIKr6rkj09SIGCYZ+edkYpzEvyonUQANMsjCpN25+K
qEyOPA3Uxc0cO7LSXR7Jt5+HbkrZWcsuQFGCAbekGvdcGoXynq62QfaK30+9zHYMmyNDZq/1J+bC
6aHrocBzh8AvswIuaUivEvUFpJpOe2IQ2bHOxWGpuY+hxM0c8DSwLrJIAL0pwahecia34/NomkUw
9owLYtaV1oHZXG2lCkUOLYGHFYbr4jDDxE0NxfY0RTrCm9WoMwrc8+rqTxS+symsM1Jcn7CcYygI
BmC1KXPKNzwrdzvD5086Rd+lZvlLcKD0R8PqUF/DXBg+PoCAY0S910ummXbikLrQlpIpQXfJ9VEP
2EAucxx7J5HpHAoi7dnCKX7met4Fkw2mbDDTewK/fu/OxLbbhNoOUWOD0Td5MVbZh2H0zd6SiAH9
9l/XlyfX438qrASqOESMXpgrK1X8TSEOYQpDR4OFdoPLR/1XosT7new4jLmQ1xouIGmuTT6QAf3q
4ufyV2MwePtjj8WFe2ArPftWwhHOJkhG6EinUjFBquat5woZy3MatFd9m9d6oxEWisAGU5dEal8d
xix0M/hAVZJ8yih/dFzjZdRwkYroS3cIG0bGaOynJjFf62r1ORlN4brd8csUojoWoT+anhiHfkL/
FS1BdvPKW1c/ppzK8adlxkOecn/GbaJ7c3uOC2W+yLXSjybfQ1baYb8WcY9dG5RvuayfjjlxWmJC
lXUsgxXnp465i4+ldc8RV+7ZpQ8EcmlNBXyP3rX4a/0oIIhgmGdO2YM0E+KX00ALsbS2DLSKDlnb
Vsx6p+K7d3rwNV71R+OUrEcJtOUUmBSMQ0YiHIslT9OeCMtjmuB98/Luc1445MR93L45Hm99384J
+4yBB1+C5Z1pqdeNSr1AKdPwHfZ70eQeWCEZP8q0DVY6kg5dZwGLw2JQyrIOZsaMs+HWfiSAUEVV
xI2n+gIzNkGSdhl1W1Z2jEX11sqJQLKHUECY4IxpHkNkf1q1OgqEnj077u+6E8beSlFEi692WTBW
OxMHR36KCSVxubWz7fRyPmWTfOcr4TLyT0AqNXgPBuxUR81b8AmqLmVhFf9WocBXRgxVBOfbUDUb
F6jBhmjEdahjAg+X2f2siha5uTg4S8QQltF6VjjdQU41Yj2MjK56NHzaQl7IHADKHJI0LIEK7zWb
CrjM+lydmY8Ig/lutl7hTMe+s9hXwUpCQAOFf61OoskweM+0oAHswiSCQO2zO6Q0CqyPGcVyXqpz
8Glxq/+EqzGLH4axfDdi+cZxNIYazuk8X6x/ccWMvBDjlobZr+YCcHpV/8PReWynjkVB9Iu0lnKY
ogAIMOBsT7ScnrKucvr63uphv042KNxTp2oXt2mmfq0swgNqBNjq1Pl+TIrLolbGRVtrIyD+VnlR
2r6gUEu7Yawbd7Zz7WDZ2dPs5IaXRoSqORolYCzW7CFJ2pMma3fD6KrrIE23dRWfApjBLi2QY8o5
nHooBrQZAJePLLyPCKj7/qR0xlNCcikk7KPuIyK2WOhY8ThJDwgHQuFOEE72lZ4T9ZLFxFTrYDQJ
76ATiRD9765wTFacDrvxwKq84IHOOxov55ptUCHiVR3i5Bmz0hGggn1Qk0k6EQvMXMPQOg8Dk3FC
IjFPBXwvXaen1zFynyY7gv0C3mQPpIdS5xe4HNNzbfNyiqGZokmcqHWQyXPpbxs5GuHfeKAUlDOm
4hBf/6sGhp/F8FMDqktpQT2aR+1q7ybZfMpSS0fXa6d90yrPCjJqMPaMVhUrT7vV7rNEEQceImhO
5G/dSau67Ra76/2snOF8uMYI47RrFww7ZipuBi1pgC3uVaJ5Ov4Wt84IdCgi5NjHAQfER6npTpAO
MnkaQukPbV/6lorWRDGudm7eDQWjQLr1qxG/+plyWQ3MAeQVTuok0CXpu1X4j7QCjQDW4+r3Zkl/
I7pHxRJWUukQkA1KcsTyCiKFpzESiWsr7YFk2XCviQ8xDtEvFUfI0hEvD2k0eH+bkeATIiTU2iZh
+YV3cNITc6tSQEjJsCv0+GVpY5Q0O/4t+2OX/agyGxA7q76qoYDhPDHdLZx69Mh+zxPjQ1GgHZKh
kv1keJ2lHHVvYUShFst1HFK50Kwct7bYZkw0WpV9t+8Tbr8S28e5B9qV2U3sJQ2Py6GB/y0mNiNm
cnNUNI9Eyb5Veu/OUQlqE/nzIRqm73mZC94ulg/B7sdMDWuvYHjdrb2TeMIEH7iCQbXsPVPUheKC
m4HPWtQxeoUTGSFtfYKHC8H5lO+jEb6UASqjC2XHGXx0Va2nbtngCNY2YVEBm7Ut9cvJZt/SSO9w
Niol7XlaJmYTRLBdWa4clOZnTV5JsVSRw+Vtnwa9esRF+AaRGdazKStk4+fe+1rmFr1adp4x++Pz
bgEUMuH4t76BRsWid4cNAANOrdGUMmDBbs5GU9JikvSwtNrbyOZzMwPecE9e5Zm0oTr0/+S58KHX
26Ww6V5gIMF2MP2LxldVVWV/Wk+iGT6lBKvuoKfhRPcW50vuDgOqnZJFh7EWbyaaBWBhPjt8xeQD
5QoWD5EU9uXmXy6Y41deXgq7+WwJWXjVPnmjkEh+wZKKNS9bxH3VWD4HnXPNNR8QfXu1liWYiyms
wG8tfLi4W7RDO5IfVye8Np1wwlhT/HmljqyYa5+Sos7PUj7VmN/Z3I7N1TfJhFttZC9m1v5Si9p4
s4qPb0r9GcNmHe31Od2zb1MPVAUcF511Qn3PrfFXHWBXluyi1PgTa+y1WRYcXLBCMa33DQ5c7Ddl
a7wmPAU0J2Ofo3Rv1ojCUbB0MW3qlDA+sLYhpkjWBoqYqkXYMlF1l8be6Oc9QNzZegJGC/WXzYtX
CjxD08qwOCihVH73WgvlxJC+mW4RynsKnijfPWE8QOTaNiiaPUJ6e8zZ3Hpd1N8sW3ravpE1Wa3T
qo1P/b8BXk7AoI58seDJpSWcsRqee8bx0ehSZZ8bOQy9le60lENXNfE9RdXdoqmAT5kQUb6yeItm
PPwwKC/CeGQlOfsf5jpibW8ErN/C2dXjDwI7msNiiEO57GljiwIyBw+TXausDdNTtKCqGLnqt2R/
eJUR6nDGEY/v6MXKQj81lGCPbdQ/zeyO/bCmOyTrM4I2ThSL1Qm7wwtsUW5y4zJO8atYOfA7iBjz
9FYaEKGKWPctPYEaMuJnUNgZNDPbcE1/sNnkxEa/7zvpWHW8kLUsmf0Gtj3knuQfgx+KCB6ana1R
Zbu02ZdclU9Dr+gv7FPqXXTUJMl4Jjd5g3EhgsJpWt42KUU4ff2xZKcdB3++0FldcczltBil1tVu
sJYlLI01A4aq4xi/mtVyNps3uP0KvYV1AltozNyeQg4eVEP6JIRF+7Q+80LgGmXE/K41FKnBoRy8
UeFBcyhpSQ8PPKr12ta9JFkJ22W6woWaQBw0sQBrA5QQXYzDPhuTCx7A6oCJOShN8DGpRfApfqqi
1T6YLGYDcDkoM1zAy4jjoMEkNmwM6nKZfxn/poOTocHm0PlXkyNXozF4QJ/jGaZNrxrofzdtleXQ
SNzytOG56RBrV1GmH9VgL1QMJMWR60RhOKxaV5QCFbe8aOB/WGoN9i6We+a6RfEa3bGvsjY/9QY/
Lq7bT3KwR0twABjtwWcpFl1UuY53acxjWC0R+zITA8k8RCwmUPh3OIcagp3pnu3pCyrrh6ZJTiiY
6eUSM1yMaULtrHTXqx0IbK63BsGZUGKie5amvnZRhOwv6fg4q+EfXIo0bHtoMytRlQNnITs9CVky
9l01/aZNpGJfcI5J2WPukXvfynUu1fZ54aFMzcSAGRhnfZ47qmeUBmcbyz6i9+ouvRBxGC33mZXc
uUrjD3sdy9061emNSCXzlThmRHRucFEzbDN9sZPNGA59HDgAd4/4MD8R41yn0FEfcmj5hQojtMv5
iIBK75pYPhIj4/cGv2QjTTy1Mm+AinwfbuxHRB6cbXm/BrEpvXAO3SUJ4qg0jzgxZenDNPBI2zZE
1Dm90BGRnVVhPqsmLgYTiZa7ozuZckw4r9Q2+4+74j65FOv6q5WeYSlb8qgyL0Xxprbzl7QU2mcS
2xayhcUquFIUzxwk4UrQrXeEAonOdpdJQdYyrW4vM/1vuZouaBYrmID2Y9jpWr9lZ7ybs/wFfuqA
q8Z6cFiRPYxyHC4a9neIVk+02r4mTq/upalsQih8IK+2nBaTEQHV+cMuPhs+ifcmovQvsVoS3C0l
eE1NMWZxzWOzDNKCqZ/DZQo9bNaveuunU6O6QLmc/VSaCWWPtKoU/UCDsVSnfmUpRwP8iacpnF56
+r5Kg3KYFYcD1FUJpR2qlDQ3EjB7pEI9jQUIVw5VnJZCFUqhP8f9sefOfMTOQHYHWuI8DICqDFQG
0xh2EEA15kfCfSOKQGNObZDPyyEemQkUh4Ch2n1rlDXJOQSxHKbMLlnbmNcU5BjaYoPMzl5xcGwf
HpQpQ1bjfQN5y82TfDrjQn0sCYad+kw56CseTS1x7v0W5eNwY+2Y/eRjqSvfeg2SEjkfaPoWJ9ZT
5SJY+UmYzal5p7wGAAtR/X1f58YFqPjzNCC+pfl060qleQBu5a45oCvOGj9UhtFGR7Gaz0eoE37A
UKzOsXGgE9pG8o8hWzS/vIaIoxYWa9kkbdwUTog7GY7JEgT7ul3TO1OxPJghrGo2H6hKPKJ1Fo7K
imb5lsKfO5HEZY3bfi7W6dRCLbVNhKac2z6SnQyCgwqqN0Kv2/ZpBBbeFM38020z5rgBPrEhZT5Y
meZ3eGBRLDlqrA9xbajMw2x21Ko7KCuE9XpQ4qBfm39a3H5qVMmh16xfqZwtXrRdPY6FlK6O8Qci
ixSakil5QsezapNs93Qbebm1eXYB0nuIWvQ/Q1T+UFv6ZfgsHb0L0ZvJQMd1w0U5WnsiZYnb6czD
aRuJ40x4yjdZiVexxRDOv7BH4LgXUNR8Y9ZDSzhvDtHPNC2xUSbNaSmtkSXXxKZouTosVlD/Aa06
PeVucsYgXNofI5WaZ93eV3K+BJuQ09KhcXAecYlF9HRJ4+Y6rPwY6+FDSgAiy/lf2zPSdr7RJ4l7
e3WWHJLCYZcam05QztSlCnncxY08hhR9kMJ1lGEH3sDv1dUAGtRRQUikd9KM3pcoi0NHEWBUCdSC
0cArZsh+bSwhJ2uuiaHkcDFLp1ZjOHfayM9x3Xva1h8FLpcRFfLXOLH3kWNTv62xeoiaz3wu9Dvd
r48FFmgPDzqM/txLcuOpiJJPuUf07cz6qMcTJ7RaCW1Z/wEd9OuAW1xnx94Z3zgDbFREbd3bfe7G
mCaPUbU8Lbq9Pd+Py0JH0dBo1DrgTZtR0KaMXpYMEeCwahh0hDPQEGYAg93a3khCeepMu02zWreh
bkz0agjbVfHvf+enPqvVBUX9lyvAcrWm6PnPJQuDJp5E2GdflikAYrfoHriXoTWnbAl0euIkrjqd
GZeYPtNyFl1WwAKVg0+Rc8d80XJ5j/31RRc9DDnQejtTnn8lZ2IFJSmpGxfyy9xyL41gFXciz7w4
Ziuch2hxM65kGCx23R5LdbV8s5DeC0PXQ066BKgb3kQyaGu3VieDpXtDH0Qh/UY2cPNI1QY81xae
Mmo8MGqP4w4yFV+EguBpVixah0M+yoe2GDFr6sMv3Bsge6n1umJxMcZkdhtJe8SYi6bKxo76Ff4E
ysqLqhiHLu6bnWAp5Hcjqn1L1N8jmzJDOeVsrye4QRGbGP2eyffJPOky01eENL2ZVnJ1/rf+JqzT
DUYtwkZZoOX5a5dnzxjzsOcI2pRs9ulUkxA5mQu6UopEAd+y1V0J+4fTNIbatWbAKztupJa0QmsX
t0xKs5OdfldIfF6FK9Nr4kq94OBnQ5sdI7X5yfDNXBE/BgRPhnYLy8Cg5PPO2rpSuYg5a8GvzFBy
+Cya1lVY3GIKTsGpRO1bK2Agp5PhLooS4TPBI6c2sc4I3olAxrYBgPiL/Z/srnpFHGWdEX8GhLsk
xuU22/IXWywKxTc/UTnIy6GO9UsrCHjUvV8XOAChuY17a+bkbJekkqsX9Af9HNez7E1SMbh5WV+J
oicBi9MXAuu0i0pN7Btr88zjRd8NDKBeZX3YKivVhGHhoOhX/FLRA9aeVczgNlVOXA7ZVX21qQAA
g+7FXEquNm/ElPQ49J7BmYnBD3uuVmHObwuY1WL26QhavYhFOxIwPE0dflrTaSeFWOGOSBPUOqGf
BqnyWYhGhw5QyLBQflFB7kVWXTzsNJi1tei1Yot8mKzKhSBNa5BsrdwLeR4MeX2eBHMAQfyMGPSe
3DuyB5t6BCSoAHkhfFMCamlHHLgcQJY4X8K4JXEQp+XfPGWEdBeYx3paXVaj+ARmWu6dpJ5ClQXS
srXGbfVxQ79ifLzV0K0vsmVhxlTtgx7FwPoNIl90E91GJVmPs6g/WBktyLv/5gQ3MvXXWEDIjc9M
J+7Yif2Spi0Ae/pgO+MkD3fgitPNIVkA9BJEmpVFFWUzhKTTscPojGNwpU9qNdGARYyy3TTHLloR
3ZW0B6o/6D7HeNou9Bk00EYgZEhAEq+Z0F/NaVVOOF1LmYaSbmCtzY4phWiL+7/JYztshTZem0nd
c2kPx4WaRLfgKHQb2ulIcZtxWsCF7LTqNbcV88SBwkuKyjz837NCLd/ipwMmzGwDP1aAUdjYCV7x
4x1qhBRWnSbRKYbVwRSR8LQNvNyuWcO1h7YTtYur4t89roD1XVUynGAeYeIkSKInlNDbQorlMC/Q
WakP7A5dbSNZJM586BYUtG0880dWR24/yJTSkoTFFDr84wi+noijyidSJt+5kuVBu2Il2hVbHaCN
EOXJbSud2DexwXZATUDE+TT7GoDz7Pyk0WIwmBm1u/SrvddMoXhMrhVenhWwVkbGUNEj49qlVvhF
mD0/joSqoTibF02pm/2okLOQUYP9uhxMPML6fCWESX42ieKfxoLjzXOvt4vnuSy1x1RvD5maxm9L
FavnXJCZ+v8vo1ax945TCzYO/F2DUZMTVQ42nscONmtJXJJ6NHYkVsYT5RohjTQiHBL7IkkJjgfB
XFCKKA5FpHnjRrVcqeuSEu0f/Is06I2jRh1jUEfinWrXlQqF7gs0d+ohDPLyHc1luS40W/QIKKHa
MrbQxNAHSr1v+l5+sdh0uuWqhXQF8zKOKnL9LphicSpio/N6BUfWssBDrzlAEXyjJKGwqLUpdQxo
Q0pnQzKY3jjG8p1avOoqD4lHh6p0mpviOResQHqdBNRg8ayeB8a1XLoQ8rKYkE7rWPSvtsUyn1Wb
yQpETBiPKLsvLw0VS9u4RLv80qphx4y9zJXD8Jm6NmU0CAxV/KCCK4yzz75pu6ss6KbqM/Mlb95S
+2NJ4qC0n2N0iRVtxKo4IQgCeAyKunmP2/I8WvYFlOFBV0CWio9ZlAd5XLHrlCfOI9RiEgmyn6co
wvKQkrdzqEknSdVxHrT4NikxaNmUqtO+BIFK3QKews1j7ewIRr3UmADW2fbMBE+IGvY8e2XFeVZY
8XUD1AD6J+atQEQjyjO3pL/ZEcxvSrfshq53bTt+jfoTBEpLjY8SOFm5TUOleFD6yetZuFoNsciS
jcXca6duJFGAVQAB6lyRYRNr7JX8Rmpmunbz5qCANQA4MJqHDSbuGYL2dNUy/E71w5R+273uN6p0
aABIR6w/JZBWyvIh2chMtDWNnL5ng0JYUwTox4dJXhEK24/E2Io/k5ougufSVFkQs5cYGKEwz8lw
VAZ4F1XbnWuaohg9iGV8SY35yHfvGRRFj/qbDBJSbnq3gBIMVO/Gwh6IXf+iSLiedaqo26v0Gmfq
0xC/GEa1h4vl0+AYSd811L0D0YMqfVOX9xi8jxVP6KOMERLzQsOun5lKA9XasCYUtR/1/0qimric
wSC4Szvhqpo9OkNwB4P/nr8t+6logDUQzIm8boTf5UgvloJ7K78AOigoTi2yT+r8SJnXu7jH27Da
LuN9jKcK77HTDDtJ1MGKHFLYjBdDyHfs9mPNyD2fMirBQNK4bCDeAAfuRuzbEiUUvYaToLqxzSGx
/YC9NsjJxnMCmuUPcm6uvtnBOOk5zlNNfKIuTwpSGnwJ9klI7wm+D+oqzclvNOpcvMHA9K0LVBAW
sr2fimtJdfK8flJZhwvRpT5uX8yKK/MxrmYglfUxs4CUo4VZEUdlgqkIYBcMlvsVIMOKBX1tCjfr
fiKkFofX8Fg9FWCEe2yBJW4/PdpbefuJg8MnVRYkc/RCf/h+BOVFj6YUMXBSuAy0bFW+dFbPNXpo
vv6lwjypCkx/48JGX6LPAci+p46ES9uE+56fZZmeBjZAdgySvt4kOze36VyLVF+ronMCCw26OLYy
ccxNPaiTsE5PpMwOpsb5a37HdX6IOf0Dz+Csox0Flo3R/I6bp1z56o1135eP9LPscudZ7f86I/3V
uGar7McgyCTXIbA3gxHN7L9q+SRNBX4iunz5qMwnhl8PFIZbXCiROAoAMxC7dgrBETaM7BaOLRcc
JZJVAxbhnHIt5abF8j7bTwTb4syXyJiqzn3oho+Clo4ZkYB19mGZFqpRXvviB8f3joSvzEI4ra9y
eal7eNTECxKVrX76kG9AhJEb3fjsqucSz4pk0P3SXYv2FXzYAdfHg2yEMhbVqLrZot4rBR2g5qWR
Qm4QN8/PRCDcUZ3d8lmHUL0urU9hqhsVituZR7u4VvGh2oTROcex/76tweP8LLGhxL0pG5cu2rNJ
xvIa5nMeWjjhS6rWsw4ZjJ8tISzdELFMRyymX9hQ07S/TFgQyikYWWlT8u4q0hn3376qup06YJ5F
62vewNu7xb7E5lCRq1T4Pg42ts+Mx6JE0HhQia13h6x1/Gb52daB/fjR9MNrTwLJmRZPQRe1Bo/c
40HCI4x50yPQGbDc9PpkBeH8Rha50fudhmY+D9ScUXY/D0xSFViP9i9lG+EgysbOAy0qO1sAIZxy
TzZOEvHqGqYeVQpE0C5Ta9HbaOw6dhYoD0jGhEFNv5gIc2J8prN+iUJruLYRN12RXKzmSN9IT5pW
Xa5wecgqDDuFE+SY+S00JKMN+wIxkd4w0auucNJgKNkIU+GOQjcA0SRVyQM+6EYd2QLsRe5Xf5yA
XJNtgJxQd2lbrHj4vrugkK0TZxzIW5vDBupWBFEC4AiWxWbqH6tE3FOwf7yp3SnFSaBhv8qv1ATw
qXchx1zXIRETaxQso2QmLFaXIjne5yW7k2beyww3WBAw6rcQzygNxfdlZzS/8lJ2UOoIQkfmB1Ro
l/DrLmZbDylpJ5J7SX33NEa+js00w5qtcr4iMMG+oXfb9E+Znzf0RAbWiuUaG5CgAqbXtZz+LJ8r
bWbJVGMpLZQfOeL/U701ShZUQOP1jtRIT+C3YQdKbj2LZsaJO1CfnalBNOW5VSV3GAYMJVt3eFBQ
MIkJxJOrzQODfrGg2VNxi7es0xW4KRJYrN8tm0Aw/CK07kjXUND/34Os+5PyJpOSgfY+xk+SlblS
W5PENy+O/VSmPWntbv+4hcPN5dZWvBs06QWSBFspXiL2DkvYxKt23XxZYVIafqYnl3bbam02q2E6
zHh9sOxNQPdEigukLA9ASHZI9PsWYFee69QylU9xMYTMyG6mXkpiB4zEfMVX7WaIi7yt7jMwDQGb
DEZwynl5jM/c1EsXsrQdyo5MVOFJqsClMnJuZUADIJ9Q88QW+k2W3jFrWUShh2rfLMeiYj8GOJb9
PwrYc9w/DM1P1P1o01vaot+9WLP8hFktSGJ2L4ztfRJ5gyAMnyzf+uLw13TD/DNGzOTcpmJsiVJN
zy39kTIWR4H2IT8W/I46d2rSoaef1FU8KcatmsKpQ3E2ylOnXfHMbTQqv4xubZ3d7SoFhU9he+qv
QveqpD7nkbXnaB9W6aE25PfU/E1N3e3dyL7b3YOJIamyHNxrM6zPybXVhr4j7hpWLDTT8ONy2B+a
g9YjUFNLoEGIEy8qZeIWZhu7wFSPZAZj0/7Rq4tSDUcL+opZFIEyVDCVEs4B2Q6UQas/dDUR1DSD
CNv7MbcbzaY3lcd9UloPEMM+EhU6R+4QX/keCnTojWq6YLq5lAjORNElOwnyfLl3ukrx8IiOFbbz
MUIZrjW8VdFDp+cYtf9Jq+ayWzoV7bva/emgfWL0zTGRMG+8F2oVzNp0v5XkqYDCWmqOEL7lfUkI
iwcjw15OSHThNd49gh73lNE6akbsWzaCCBYAnur2lOwXYy+rOePPe9NybsJ+gMDWXzsdXWPGMDe/
xTnPKfxg23YSesiFYdNXqFDA61/6TUYYsQ1E3yq8x8RRZLrP9fTjwLdXYu3I/BPIyz9G8VM1iLva
pMwgTh9U0xYqcbhD9FPOzWlE/2z5JUV5ajItbNf3yXwu9N8pwqQoAduBewfuTcBQtdZ7Vdn3yal2
sy35cST96nFzKld2q9ILHnW6h1AmSu1XkjB2GSXaDybgCUENcMKLSbDRIQ6ss40ggsWcwztyuZQS
jVgyaVwzVc5NIl1MnZz4fEos/ZPSNRAh7KxnnuumfBZCJWk47aDCcB7miM+5i9BfnrRXO4tP85K/
46bidAqxU+fMr1vP+uOCZXFZOO+A9sM+ImWv3BWeajdngR9KM2lRTmLEzwJbN0pCpHiOxfzddE/R
miMLiSdQuNhCNdwFmPVUyZWm5Gzra9iY7Z5EpmGcWyM5ink5EvvpNSIQq8S9f2ZQ2S9COUgQC7Nr
mxRBcWjoH15q4wzH1I9LDoSRHX+nmXy1UApYUR2Bj+5b/b13Hpyk20Ey21lM+zRfu04t8Q5khTPa
RkB9y37gnzRosu4x8TnNoWdB2XSOl8TbdroDcCf9rJtRit4z0u0bbZmi+kJL9sZyWI3Or1VU4e1g
IXXs28WrSVVlJtCAlCDCh8HFolH1MNLZvn5LpKBrXX0uquoJ1KkvM/yV1IiWXO4yVCNzBF2mhrN+
lIWD35OfJcvTg7UcbAMmkjT4DogrzXrOxvE5Agq0zZsy9NfOFbKJXA7lhL6BATV5A4EOR11Nrgj5
HAInb6quo6UFhr7ueozVffGebT9qfwNnxlo5gd7XAHurY9cYXjSZeEVLH+ZgXtfhcXOEKOOXaWkn
Y9stxp+LxvQ5zF5t3Y2VrPZCVg2f83tVZjzLF9dGwUtNTCCMS92lJmobZWaopRxIKefrHwowj7l5
GxdItaz2HemthpVBvCbg8bOKkyOJvWq3bx2LKJ0kXwesiahBVZdHJHc/ko2DCj044zm8SJdVGp+m
uXpM84g5AxT6WgU6uNyk6Q6Cvu6B4gQbFTuNPltiJFZJa4SKe97iuwa+8dtCAYaQ401gvbsmDecO
dNS0X9M2UIj/2OkHwMpzjL7XrcdhYq2o37rusW3vG/4FwrCk3yz6oRmQcC0UUNhnjsmJ6Wcz5LiY
JBCLfopur6aAsW77VcQEDJAp34CtKosoXNhytr46Ov6bAUtWAdZYxqUr6wIkEQa6zLIPPKH9mdME
x7iKk3Qd9e6ykeLY5aX8bqpyLOnwSrgHap4NiEGBqsbelL0KxdjHGmb85CWiY0NSIIzcmdTddp+Z
b6Oyt+PqYvVAWUnt2+eco4pT34mwTsMX79FsyxaQeCTbGeNDbXjK8Xn2uHXi4a+tDQ5KrAUTk4Dn
ryzNBLtAgDKrKwjRw+zHeVC1PyV+53FIdkpe+119x357tLVth4qrbQKJsANavCugJmDMmrKQidF3
EGQHcU37GlgbDvjFM+htSI3Kjdv2psgH1pVQ6UNiLaeGN1mXlgFHHKB0LluYdw78+JUVDa9ZAKGU
BtRzuuVe5ekBiwHQCDvk5JUaEXQKItl16XX6h4k4LEsPComFORYcCZ0bm11Wwgol0aBSJfk0WiqH
PM6p62OshBrEKZlNToqwgkwY9MmNxZu+azu/A2usJpJn8ZvhXmPRTB11dJigAceAK5f+kTFBbUzA
XsdFNXepvLhtnT+r8Q1IRN6ybXkQYCIi85PsBjZBSBdF/TbMOEAeBxGfTDZQrHrcqjl1NtFDUvVF
HjQpWYi3SOsZ1iniNbqg3A4yOiDfmL409Jm+/AIR+znrJ5OJrqiig0ryx2r0wxRD9kb6rIX1tTLq
jTSPO+xhLQFFDJ1FhILkVI2WBnunN28OVDWut8RJCNZwoywV7+4HS/5XS/FBKgGFHvHAVKUSdA7H
JJ65tvkYd095SRKbJrnECthBZuWfKQFD+cmTT+Ecp1Zcgal4EYJ/uyJQTag8w3VUeOj7tf0VK/IR
uNCuBOpZdGQtPBF7uTS4Srut22wXcQrk0jFvz31/sNKzwnFyBCsoqBAXZNBs9plQVhLzkLAkYDUV
GGPrrZ0CYn7cN4MNxtX5KtLleVX7YCBzV+fRcMmr8axLnMFMo6U3GvjWpI9AlAb5SWt/jXHMAsgA
YaTCjdKmufm/byYYa8gbzmR0D6AWqG+BvJFvMosRpkAlKExwXnJDH8DPsi6Gpoc4E+Xx0ainw9jz
BZsLdXaznYBV7MhLDFome/UWySqthPrqwkXdp/mM0lmRaPl+jvWnvG7SY0MkOsWA4S9ZSd1hbuuH
LlGf5rabrvguKx8/F4VCCI5apsc8UfFwYuSZ8HHsnErIfleWv3AVRp7l5VfaCJQhDYlFY4OWsb2N
sCtc4yZ7sLXsIR5nfa8MKHTlaKNHanh0Jq+GAXoYMKweV9ZNeqnZnuMsbwW/4AXZ7rXb/ARl65W5
lIY5ixiW+NssSKK6cZqfQWDjSUld6/FCv/wiv1YT4cXeboaTlCEaw3Y96jR6Wytjn1Wk9kuGSrkf
dDpoTNF5psnM4PSaT6z8OqcmHaYqx1nWjnTTcuUYnUO4wXlj3/A4VkB9ZEV+Qc5/pXACKxRtEJC1
BoFJtKc51mQc5+sWq02YYcb7Vln9d91MqG9RDSffemFKoEywdYIaCdRP05GSvi6aKSy6JLo87tU+
Ha5bmqEuZFIYkNXhItADFPWP+TwCexbAgweZZ2I56f8UTOkPQOM1M4KNz7M/AhbRWyv1v6WrZJSx
km//w/89hPgXE7eKtGE/zwS0lELR7kjc31HS3nvTqn8KEM4Qto7GoJTHseBsM2YJ+yQj8Rfe4eJX
ANQ9TA6DbblkNxuY16RoKp15H60BsGi/NPxU7YTKLbZ1jUlHnQkyftd5S5r8KZbEYmolTqsma+1D
pHAm6U+JSD1U/KagcrEDqGXoIL8KCIn6NTOgJq9SxfSaQfBphwyRVq1cM40z7yvROLxMOuO5NQJ4
peFkNcWtzPHcrmAtfkTeOQdllP6wejOfsq2hCip6r6eMdxLcGYDr5rtsLLwgCXLxaLibBiWspZYi
x2Amm1R5cuuV7UaXd39J4mwHn5HXyrz4taxKHise9j9LGuS2xHdIwRgxI1CS65ONl227LprR0Q+r
DqCupIN935rRyyTB4jLiIrQT85TGEqhqZAnFSF/xhFuhTqZ3SFkur036Y6nvysyR3614CUntRVnM
ea+thbpbsFGN+DnBUgPFbPOjLpCg6ZNDkAfMpRnms+5M5cOiWJei7kLK8Hj6kccVtYJuCIV8N9Jy
xDlLx6jb50OQ1cpKHp/35pyYCpJDTrVWRfAPJ8LUJ1/gwHlgzZM4q/37CEE80qbvQmsOdsqbr1Fj
3uzSCe8pzWbtkWb4ndNZwbBqF6lp9howEc0owmVY8QhDWDOxwGpXLWkQTe9l3nlE70KRvlC/R9/9
4OeYXuOxCFpLg1/x3ZoapEkFU1PmK9i2YAdYtCk36p8BcLZV69CuiJUyumUPFXwZNxEgCnlBH4gd
+ZzXAx3BN4ufkG5ISS9BzXutKRb897y2xQvBkQADOShcCmZYi0ty9Wikj/9xdB5LriJtEH0iIvBm
KySEvGu12xBtbuM9hXv6Oczit3FnpluCqs9knixj55v+OAdTYsolfqzvUf8h/YEp6mexTC94sJxk
wFezTdFpzxX2hS/LvigN0lVnT8IDS4l8FRbizYzSLSQpfD312urfwnny1RZkcvDDNO2FoHS/jq1D
oxAcspma2sVI5MVtwEfLZgsmaJrivzJJ3YzkrdOmXk9IgOlcza7bquqznv9S9WtE7zmApapoIgPm
xwEDa6WeXAzPZ+Ujr6gezpJjbzTlVcc0M4J7Xz6mgjlLZb+2MkWZODVbAxOktpXFV8rcBRojY3D2
rSmxDISDwga5zgwZtIjOAuRg0mwiDr8Z87+s/YGGQI7O7TQi5aK/iGn84gbdcdruFf0ljQDhIKca
+Lix3eHwc+49Y5s0ZTuISFwU4wra5l5LVqr9aeXbItmZxiZz3Di4ac3raB9NHqpowW7/Fva8qyCJ
kWVDs5IcM6ZVEo1bTCY6VQNx9Sgxx2umHGdxAcnihlXhVkPtThqQenFTdeM6aE/bWcf2y/9TX8uH
lcEshhVzQ7G56ClsYbpOcO/xqRiphqIDMek0ntJ8Xsdh4Frmwy7Pal4jipj3egf1Ji1OBbj7SYH/
whM1ag/hF4wY04jQN3CikYZwulB3NeIOWrOM3Es1YAe3RGMmJxptWh7A8LyXDFHQkJE3FMUMOSy3
iqTd7KC+QQamaxZPO/JzaQfM4zKVs489hs1Tvk51WhNK/Pwn0d+IFqEXBHPWwT8hmNdBIrHhZRJG
6/bpZ4JOKdPecMtvNVqMFpHyqpFkVj8alHUgo8wX+25bsr2YyZpPSCaGdR/kNDfKcSRWkSJ7E+pH
MTHRsJX7nNqeM4h/FU18gZgpwxmwFzB7e+ZJUDjdkV1zikByPLT5B4yFeUCRZO+RXGCqWxR6yOBd
ZlOYRNyyRFAH/dMRDL89PcPRWX0Bq1lGR+KuiEuJ2nPogJMQ7zKg8Eqqtc3iLs9OqJ5sA39BxDsS
rvXSn4NrFJP2kPAgN6ugHdgVbclcgeLLkOdc2rfYJCMCFxaRAmQQczRvqaGt8aRITF3mx5n9wL2s
36zqriKzBELpStpHA96r0bA/ITCzA0TUOylpj4Dv2fy+JmzqAFWRFcnYvfhNOEDHFoJ0zBuF2FX+
kqjwMtFxUX5K6J06cs1hhVCi48xnmeGgZC+Vs6l81dlnzisiB1tkRq6qlkSfKMRXYqdlNj/ws59E
9lErhudQvyxBrwFDoURF1VUDncmouOwfOcTrwkxCTqMN69tVkDXQiHmdCAAvoUU0yRJioTxSW+bL
KelCmkMdtZd5ScPLnVOXWOeOfmmWw6OeP+D+edwzzJ1BGMX45SoZfeuzV/tfpa6vwIKjNt3H1vjS
ZMo2ge1Ed7FquuC9TwrXSMezWUW/vRq9WcmSNsN8hw9xcCipIg090WSJvxEccZyTWASWJDhYIyDe
wKq5xTRlZY7tmuygW4DBVp6vfattRKF/Qja/dQsVk4ouOluh7VnKhsX53RY46ALHLVoVkQpuu2Rl
Mp/v6/E4OQm1zlD8vyrqGwk/EtegXVGb4iPIuqdA3Ajo5S1FmKOoX71SfvdwkbMuOxc5HSJ3ah6K
hTHPfineR9qnqryZVXg1v5Tu1mA+C9rfTDoEWvStt/K+VWMsx/bHII2eOi9HZfqRjIT98MlwgH+0
gmETNa3F07zYfFmH9EDlg7xB/JZeC1zc7G8Z+jc0NH1kYxMq92Ecr0WIYMdhmF5VDo+wuQsdfSuA
fTpytasbNjL6sij5kJUMhfH0NmTpi2jLuzRYvsxbV2hfLTQKQyX6VtiHefxSBKgeDWpUOexiuNsF
eALTnqlYVvKq/B2OrQmn1802au+KIEd4W60Uy2a3HO+WrOy+Irqd5JAGBb+ILrkT8Vd0uyoCFVUf
pMU7h/dWTcYXNHl7pxJufXwZdHpHmhy5l66mMuOX09xK3vARSBaxYZechSE7LQwXh7IyXoKJHdH0
TWGo0B8TWfvB+ASTimSyAtdnSnM2rHZzbqSeqKSYgrVb8QzBnYsWMmOFcoh/6ZznJnp4hdtext0S
6v9QERRY6VHgKfOFlF8t2IT1SUv2cvuROfZNjrfOdEcCTj0bK4e5MeHpKn4CjL88RmgJIo7Zufy5
8r55U/Qkd2iNkvggTGsr5X9dofjLS9HHb1H1MHDsFECtwlzjuL8gVIVvYUwbwEYGFMVTnl/IV2UB
gozNUnwrhfy8xjxu1nid4EQK7k6S9DoZq80aNi9WIouLRPM4GkGiss7CzUpugQaA5pa8cnjjWJeA
rGOFMZhdooDkFnMteUvlWqAWJqvgwWLYPPIINMZKelV/ndoDbrAhCEIWrkqdlz4cRKCr+IjghI20
ukMO0fwlmvrMVAPQFkN/Fe6IgxHeBksiFPbK1TUxC9/ktrMaQHlNzpKytW5drrs/GZvAyJZ3qsI3
g+l2g29drnd2VLmkB+yyEjOVGBiCcteLbJenyCkhvRpKuFYYlTgsfrhRGBQMlU+8X9bF6xg/us/n
oZxoFdCEjs8U9fwaNWnWuEGwyq/aX/E1oce/lKgxAYxI+3g37dqX8YnhdE7XZLxDXKs/mAo4yJl7
9yN8L1943RbF8dXZ1VfQuyssLRMmxTtyYjzZevYSolsYuMn5Hi8ZnIE+R0LUT6S+ZcxO8CyxTaSW
nFicjcp3HJSMzq3+T+rX2ufA8rZez66zRyggXvSjwi2kYnkm6Mx1/tFwOBDakZgy+WA5AoTkN78i
qcM8R+NXSG+wz1ntKtNGr0/mo8QIY2/52rp0P1bcrKtmU2ERxVmOOmA+jciBJ6Dtq+JveodKgE4Z
3wVl6Iwdvtg42ke+OFd85r5oh8MVbtzCthG/8exSBK2oFXju+dH6mWAefkB+FDznYvZqVoTZnoy6
LuNnQnWI8c4LqrVUPvDUIA/AwzmEx0zeOAr5rjQb/V4PScY95NGB26+adhTFYcfc2JeqAyohdDAC
vtG+hFbHFwgZnmvzvfSIt+52arBqrV9MvtY/8uBQzJZQxgafzQljFPZ7kPDq+aywTg9PtfXd2ExO
x4Mp4BGta3g4O9SuinGetCdb5TB7kduHVnlG/Wy4u2hGw0f1Weq+YR+FcUnLXZiSe86PMKJZh5kj
LkHL7XF6GiFvwpuceLnhd6gCAGNQtQX8ouZD8N9K9S6NpxxavYkMWPkJMk/6qzpPlYHxbdpwFd05
iRBIM2bDwEcxGLso1lGxsW1JfxSUikCA7M0TZUGrP2kGOibT1onCD8VJa3BgbQ2oylu2B3Z+0tHj
40GG1jS7+G90xmBINUlBTwlEpEP10szDvV2rR4MtZ/xUgk2S+mg69W5bZ57a7qDaDPULBwWPd4Ah
gueMpCAWF0zMwm8w2UGEgofHnjQVr9BebMLsk52lbKfHkLvTfBjeVEbyEcqUsyFtBp3Eph4h9tr5
TDlr8RrgQdNeeESK6sC323b8xaeg3zYlHEuWXZy0vlkt6eV8jycDBfU2b3Y8xKjQGIffsrcIdUKy
a5rlV9JIQHybibqzXWNbG5yq0Zchn8zxYJWHtvVlaW8TiZrtOdUV203W1D7Tom1c5hIFaSzTg19I
jmjjzjO5WTmQfX1bhz+z5Soll0V1m621XeHOWpsTppetSjxQuivKv0zba+oezE4AxXS+1N1GB1ny
x0fBd8g9WW/s1B2NtWae4bbw9XS78Yz2t0KRFG11h8oMHGy0ZYZYqJdBvY5nVwZr0Kxpv1jjSsVW
mTdV88sk24Ig1+2aEDDkJgGFwSmUsArY9Bi9UcqdKDlZyAbY+gtX4/tic9C+EfiRUIaCQEGsV7KN
dKv+0VLOOL+Ug3rL2o2V9hpYrlOvZKqhFGfUqr5gPAwvGXzs/oR9i4U3T0Dw03/O5H+QYG66JGaJ
YlWh0lMhpbG4QKCLK85dGEc6LE/mKvseoTphaooH6q2hHULMYBREeGHDvqQPfFVqe+CvCxBbUtCv
GjLhMUqWrvkm/cXcKPMOVAQF/KbrAbJsM27E8sFbw69OLk2/Za5fwA3N+AZfK81LPheM37sGSc7Z
I9eTqVI6F71dzn+BfpmsiIPlawY8yKdLzk2DF5aNFUqFl24wdx0jPA47Ur6MGnXTYxzpC2XabqZC
APTV2yIo6aW7RSAE+iF8LLAFtlbvq82pRnSE+UhGwfws1C0rt1jsbc5gXpAMTgGxmyRXrhvlNDFK
i+VzxyGjTw+dZaaxGRnJ65hu/KTcNi3HxxrwQXod1h8aXeEqDQ8hH9Z7PnocxGqwy8N1hsRwvII5
Y5tSy+AAbjNbGbZWzZ55olO7zAeIL3XUrWnC14ZyEPF2Hwma5T2ckOGOa2ve1DkOMQYTq+G4eLbm
DbHYBXFOpQydlRPbwzuXRbeIFgIgDhKbtYpiqt/GH6PjTs5piKnwfKScASmd+hqlSie7WoX7cx1a
PkieCvwIARbku4tV+MJ8rf5RiK578o5RwPHJglCsbU7StdYctejS8uAw2M7vzlcxuaJCIoNb7kKm
VLqcB67ZMOIn3c5HrSYlfoQs3jl3IJcxBFYuSLE6/CLK0SToTN1Xss+vVkabVN+UsAjY5f8blDU/
3wQDjlXNZ4hM8iE1Z/1qYB8Dh8KikphJg7t93XylMauJHS0UYlZcPPo70TPUS9yZ4II6/b0of+R6
3Td3omZ6/kizGX5bMm+oTza8TrwWfG3tjoeHKJLsKzrPyM/YRJD11y6nLVwTeTikfNXzFVrEpDOE
IoVwJY5S+jD5NYXLYoV1XNns0mDPIsOkh+DRD+yL7uyByjO37Ta55XNQGwQXSG8M7Mcc5a2XsMGv
Vh1+2RW7uvHMaTAydBHYuu/ABVmCYu06qkgGur0BWUoK3ibLR4inT16r/ZtJK4ixdF/6P3x50AN+
ymZtd9vJ+bKtXQuaXYfw0PhtTTDS8NCKQ9QdGWMlMpNLEEpIy/wUQUFjPZi8aU+Oi+HCzZzj+4j9
8qK9lsZPbn1PjT/gCG4rRtz8TQXoL+QfQFwgotq7EkWXhfbea2DjNL4Z7Gt727PgplZHqTGfsGOy
9By4FvLM1ZGPY99YqYwzNrxDXLHYy1poDNiZ0IXPK3qBkncFBYyxVInqfMCPxZGGPrUGvsIRifWV
+lh103dKanGpztZtwUDuzHdt3xGrlAxuNiOMhNFwlywe+A0kMDoo6hILgNc1tKk/0P+tM/lCgSp6
5j9YwlfMiovqH0VJbP1greDW4c2X8jVZZ6mzS6vL3IK+pWHwLJPMKbAqm4EdYvCF9dYVZHJciLpg
e871lTJoJ2Pc496mokfc2DmPNHnCgIpc9R0SnDkwFTyA92i475QTdoWQgUm/brK1UewbxAvFcNTJ
0kDIQZza0J2q6KKMdylB91txrhMjgmvUokZSjwmalJcZGfwMsze0PB4z6qqSFhIIczkesPYQY8t7
wXHHS1edefysgc7SBx0GoAadGNyrbdicIpmMyoUnwUNnPXmy9uVYsAqAJrWUrzxWUbGloKUCiK8m
0/933Vn1+/RIciQHB//OuIVShpdc1VilPYdhT5YGC5mdiVkQ57a10Zb1IfNlV8PDE0JhIm+X0+cI
UxSoj5JuShYC8Y8j1uAFSEUKf8czt0N9nfPHNMCcla9SRVwCsho4tDS3rJhlaRWTydQE4y5y5F1Y
xXsxCz+ETjtWhCrTnKINRGKLbqTemKxVzU6+L2kek/GPS3tIBqQKhMKId1LCqcos4sJfYhsN1nCR
BmR42U5n7MKURFN8d5log+mklYxP0FYWUBqDLYmRKBl4jMOQE47k7vLMlXK9mnUJWfVLWxGPYeAI
doq1bBHaLaHRpkMQ/RXG57q+TvVlGgV9xqkovwmk4XhHZxfdGk72svjUmnlTTF8Z9m20nsVny8k7
kT+VkPIgKTbqFwQyyqfRduCsK88u+Zx7ZSMjLxh2BkOxClRCKhK++ow6A/Ya9qPU4ljhZanPM6e/
3r93VgeZSN+1xEcZNbusQTmN2YSdBeGGcQuJBUxmJk0arsfGuNoZ1CAeBGtk5pxZq0EQYDgfMyY+
rHibnkm2BBA99ISOAm6t15dYsMv65UPuUs7y+RmrP0VD6kRIuHX9pUNwaavUzfuB2Rc0Puo4vruW
2Wd4beU3TcWK9f0ssqtuACtgwfjT6icm9kH/2VfGqnMY7V1HYFNZ/S5rn2RjoXe/z9Erog+PQMR7
huoY4qTpj/1bpteMO0MDGMgSE67T7kRUqKIjfGwiS8EoZ2MnahKkDJsIBX24C2U0tyzcGgXHj607
1Pt46ftIeKFOY6AmnM6KXfihw8ZFGtuc3ddQkG82UgfanImdQMoy4maXnbWUjhwz2PoQXZFUz65l
U9ds7hoGtOwe/9qC3VDXq76VcyqZM5grag9UbqnEdgrOh1ZDCqhZUdZuqDSUcYHNWAz1O4Hcs5Rw
XQUSzfjEcpQAbTc1tpGZpXsJIiqr/+o4mjx64TG2xWsM1SV0jAAViHELJvwKRvAg4SJECCyxnTfh
rNWou03HRl+lWm/t/wye+4QkSfoX6NqpNFM/sPkOQnnA5EgLEbdvJVKKUuSsZG0FlpZy1YsOo6G2
CUbGW53Zb/K4ehqcSsQn4WPeiVL/wPXW0w31nqE5u2xqzpXQfxopvJEEu3HMYKt0DAzime5nMVjN
kxZtAKFg9XgtO9zoQdkdZDt8yZU0cfU7hbZeQ8GdJXJ4W4vB2CQ7V+Hkf2ZrffdkmiaF5vVTdsCM
vVPq7l8XGJjJaSMqVl9FYbnDFGFPUGk11X2bJR+VHGqsXpZQwfIY9Boqm8omyHc8qgokgeZ35Mw0
qnJGKZRCnVSd3zqXvpOKwX1Jihf6Dfw9TleC6wpRu9gmYX9ltw/IrmW/sMS03UdrOho4dtfZqRjT
uxwMCQvw5ABmA89nS9HQkTCgVgz8QKbrXm9JnpCAhymGbjJvZWBDEDTa+KUWGjmdM000QKTwh9fR
ovHeNmlzSCGnFdSueO1ZQ+LXXSNxlNGfT8SZ6aRc9f0IJIjPUVFfZD26ZaX1lo5QBAU+ApAPB5Hn
d00Wh0UdTJFc2woJ6kmIxb05ODLriFrxxzD6RZMOqxxAICNCCGsNkTc4a45sAM9kk2C25nABK0o6
sq31u2g4GQzZamKojIBPv7RMnv78IBXmWXXEP7Ph/bek9zG419NS53ZXNQErHjLqh3M+G8melPp9
ZiPdHgW/X7YxGIMWifk3Nsahg/MrWcOtheK8skdOlaI/KCRupMiJU748weq2YLQ7z5eK5VCiaNu2
sb4BCmJhIbAGUhcKpzLFTsNYPw2yb2EFbymn7ipCwMWP6EFxfQGcf1JmiffGLHYQAdgflnutDT1D
iXeVQ0pLBJKWwWB4NwQyVvHHyPMU6ONJTPYDH6nWdTfA6WRdSCDeAnpLlR6fx8jfaDR0lB6+zXZT
Bn6rMWbWsjXtx+xcoNk+bIXxdaNvm44rdpmOxeQbVMwZu7uo9nXJVtPKT01kbNP+0Ey9n+btRdNw
UhrOM1aCU528awsKcln7a6iNMX/lXezH2kujYcPumFDktGs9g7LkmCKbtKHFTRRjJoHkS8htgv5M
kPhIVlRJOXPr85yZY4ZC6H1MvtPhc056eOPHQvuBuwknal61rHyhPPlDR1DSzFyLDSE+LRSpBev0
fDQ2FQVI3CIapRLvsUup1Ug4kY2/JHATDGn1IkvgStHrrwrtWMvnosTSuhojPEtsdzLWjIDQiMlE
p5UwH59b0xVy4gZS4crTXiHNLf61wo+mxfZEp8xh5klIzaAOspVpAZkgr1ZKV3DMhmm5GYf3xv7U
7E/QZ0SNb+zoUaUfhB4w6hnos1Bk9vmxbWOEhvq6FeGxiTlgumyXgdcOu4u6xFrqwImCdpvkhleA
ICsFs0qZJLPGhBgLGYBkB6V3WAWT0kZwK6FongrFWgfawwvQVXBQph+YXCvj2YruXGqhFxufRYEa
uXUY/f6BwSRzJ9rCNdwQdYKGU9uoQcWrhpAdNNYIIKidjtX4LtvOSclYLmcuzuFjMgf7VJv36tgT
iyJIeyvo6tjJqXt9CL4U4NKsII5lN7M7LYgLm9BtyCDmpJE9JSDzKCBOWTmyTtkmxMiGeAkHwSJ+
GBgjgTUUmvGuU4thJCCRRR+bh8wJzG54PYQTDgqwA4W1oYlk0AICxQ2d1lWpd0v8gW6SMV015HXN
X03kV5VP5z7QweRYV5VFe9dhzR4YgwwtvYZAhh6IHafmFRGSH6bRtioKNhJ0sqCmrjrDzdjm785s
eSrGa1yfDQBzKyeWt6HA/hHI54Ywbc7oqzqTQ2lIh5r1h5Hb/2okQdJs3ylAAoz7smoB+QK7dsIR
TVBf6SM4zqrgTzKHN8KIDsqsPsxo3mNBPVooLYk7gepOSosEAN5SrgUMUrWELGyPfih/t9EpqENv
CKRzsXV6buHSh1h6U8f87OTaNp2by2wy0mZn4yjOfYob+KfwvnvzGGH2H0cgPZA8nwXGlRBpToxM
WSPpBrDazoKmXdD0jg5m//KozSnol+IshgYN8sOZoUp0wzdWP6YYCp8t1gYchWkX7bTBZq78K5jq
moPHfvisRt1OKvS1EZR/codsOA5fpi7zqEov9HgdnUgnodNnTmda8lMzFfAuus8/k4GU/Ce39nmK
J7erNSBqsm8AKDFArSWt+tYM1bsQ7dkY6gN5mIQEv48pGmZVPUK7JFB94IoUL6ZhEWcFMitCWY38
q5n7dxZFlOZb07q3kebHo0T6RHqa2UBD9gFDZz1ylpN1H9wb5rJGjmrJwn3sVO9V/9H102lO60fR
z++yGp8EaUz472Ftpj9ivHYknIbjq0Qbl9RMkfDyg2POT+rME5Q8Ej7cMaRKz+O1FVV3eGasccKe
/VF7hHsFRJc8+S7dZEDIWuXG++qhhjoJ3A4Zr6ERaT/2GDByrODFxN9y167quPXCML51qkMuLUmP
hjlcMsTrrJFphgZsb+QJP1WiGFAKnkcpe3Sz81rI4cNgDK4wqIP2s8sV608WeEitlKqqACLMCAk6
d4VFWYYY5Dxyob2ooJVgCUPR6M5tyaI/IQuRvXyZmUDy41OPrDgPxI8V88jDcV2z4rHoJ/inLkMh
QAPGeB8XIfP8gLZ8Hxrr1Wnit8auvSrUfpsWZU5Slu8RkgHCyb2xaU4QLsknNp2z4TTXyVDdmB28
XKGtsuZDvSwRLO7woPlABCHLlm8YykfU2ReaME50+9iU5dHSF51FE2LC6y627nVYkvPMdFaGwF+D
mGQXsb4gzCvFXdCV7St02Vcur22GYUMfnzCg3ipi6UqRPaXjODRnu06fbaX4eTnwlKIma5SfKnOj
aPTTUkcM0rWPKrgHgfilQELR2G/05esmRR3z9Ii2rXygbPqe9BOixOtQ1ntDSd9VPiQwrQgJt/XS
sUGn8oM5OKQTD9sk/4KP9aUwRt9/HkgdqQE7pT07tCQ+qEtKhIFStuoV2oLoUWfKuRSKmw5iOzTj
OWq7f5MoLnomeYVZ/y+lRDrGfDTsmD1no0aa0toMaP8b6wuCy1VbZgsOYdTG+KFY7aVQipM+Id6E
4zdNKNfLD6LmLipIB29O8U7Z+ZG6IlS1N3OuiL2ymVlK/dYul6ojOJShOMJHggORuZ1zJF3RK5ls
DhIHEESGMFP8BuVLwz61itPFRsSbt9ib0s88gQuk/pXY/aDwwMP6Fb3XSoeBKqKt3sDNA418TTMm
NbjiQqQYLYIBXlkl+yZ8gbBuCBDbjltwYS3nYMhpAFdD1XoN9hqZcWqOiqGN2VDZrzWTKQk73aT1
WG1gmMAsMbN1uOBbOiiN7R/BsJQKX/bIDJYibAp68GAwDzqUEAZoywqCJnZH5hISEJd0GskXQ0Ym
R/4AYikivG/EYI63xq9gRqoKeoQSie5bnCJZ4Iezww+oguTLTts8qUgyCn3R/1bNtB6YlleAyDr0
Wb1D7HzNNpBtk+bY7jxlEPRJhtSv6SVIqBqH5gDWYze0IT1ZANutxmLCutkq0LfpmxlxTI2CTkHw
YJEHl5bWTipvAitW2j/H8iJB5WkSgLbSp8VUr0Efa7QGyii8pEtIyIhle+q2CdfLhPO30xGDs1ZG
YhZoYIhhCGCb7EcZeSqh8EtuKYQrO8ZrRoMoF696a7kSy7Fa7dZkVbANHFFy2hszDC9J0vtSzQht
6PaUvZvgLNB6phwryxsQwEJu4aSCsd9xjaxnM//VwidzKqR5G6rzcWL/zVw3qW5W/6iqcU8+iNc1
PmccfRUfQs+UcZEoEizQYPFPyLWtWsbDarcxa0RlcCNi9hoWLE/l34Q7dybkiiNRN27IJTTHZF9i
bCt2OBjIGspc/mMQr1q9i1XzGOr9Hl23+oGzzdPL3+UfMyzjUmwlDQL+/DLCBFLBIAYMcAngXkXM
oQpkOfAOmx+uxNXQHtE3rnJszc33hOBJDhkeGz+ioNDrMzYgtyDnAXlLnQdqjbk6gT6A8DjuFrSr
mu5786eVrp3Y8ie15An53+nf9MJX+3/YRWrlG39sGn8IbHBpciEvV20Bfd2BM3EmemVFTh03XN7G
J8LKThGmCuyczc4JWUXW4pza4xOAEzKW6sTwmOliaCkH8pJR7SBRuMtS64M1p4b9asvfFnFSvreY
ixnizRaX2Z7/L7uz7It3XBf5+4SEVtHvddwDXHeQfFm4EjaWcM35YvJKOug8TeQHTCAppgcEFEU8
rWUk+8301rJ/olZgWfQsF5p39gc6naXQswIShbCWVFlm4/SqSJYhKEAypbhRmIUatQ8whfGrgihb
O8O/S+GkqYsiSjhrgZQMdyeiSr/PUMpWrw4Gu9h4l1DtY3tm/Q6xhqukQZOUzscIh8mMk19AcGux
XLeRAhqDhwZPAFwX/qixDiPbWw4UYlY3GjqPWh62NuIS5qsC0oAmX6LAYTrK1o8DLWrwlA+WTxtO
FlFDP3oMECn2Q7DvQbMLJtglFr8ZmoIA7mOgCJWiiXILpbl6pPPRZXPX1gwQGHe3gPDscXRlJk0C
Dd5csvUJoVrWuK+QeU6qn8GEMVHn6PzzCgK0SvYdQ53ubVhotgB4gR02ZDIKKsstI8w4mJID6bVG
FjqypL6ZMF/jiQYSFy3nI2MwQG2pN8ssRRHlKggoHO7qiDEhclvknF4UAVOIGQtiiiDaq4RnMIHJ
6nGlmAm63BSwXMV6IHzqKf7fAAp6GzNpc/y4ZWqQ+m1LZNRAxEmMgmBQPiY7O3FjbGgatwXGkkAv
PPXAAI01Gc2IV7GMmcN5DeidGOEKPq5+lsithVmh4buZJmh9gGqGKN1lqbat+BVSg90Y4iUurRsp
oCdSumq2EEEEnSwb1oumNK6SA7Qmz3CW/28heMLRqrTtgG3KGfTD4tgl/XrfKZgRQ6IsypzckAEK
ikx2FvJYJMUwMYmpZdcGTxJTy2YGOa34BRpXofRrcs7XOtoG9BE+4Sl4resVf8iY5E0X1TBGpTXt
5BZ86B0yiBd16Iu46aMh3sHKXla9ifXain9Zys6gv1mLFJgzVDc/W2bMvPll9tJi6WryBf/sMv9D
1D+t9Rz/e/wnwGQOtfAk+V+d0n1ZLxNjI8CAXvHTwMjhJetIMzCKj76+gTL833mEOsYEdCnr9OHU
osSQI8/HJgPfGf+LVLCLfU8Y1qGT7tpPiR4rml9C6SbPiH25gREsHSYMQ2F6K+zXtLsa0m8YADFF
AmNY5JO9ipw/B3xEYlfesdubcZuqt7x9jePbEL2rzT8iw7Pmw+reK+11ZmCrsXZtJKKU4jdQkLb8
UdKT92iqRlYqOfLvQVwNcVLi7Ug95cTfExpt4I26hYdjK4+XMLiCHcdAvorRQ5uoDdUVoPfhgbBK
y66yeMzqe5b8M3Wo4TnsPBilN0HnN75EEemyHknFk/JUCJMdYJNYSE8ryA8KG9ve/kfTpud+mJdY
4TrXSXiCEMbG/b8u3HPK+TqJeMSxcQu/J0r+a1Dt5ziAO5ZGNrwPq3+JeygyU+1pk4oAAABelm8D
cjkm9g0TwoJ85srDGhaBgrFSzCNadXKuI7kuhgTQx4EozaMUliYi4pQSbHCfctC4WAg92WFlm7JJ
ZNJBJy34GhxGjGp60+fvRSEMMByMA++Vaqya+LWf3vsWoB1MlpxuzsLCWfRMurOX3KaRvczMwpQn
hjlbOjilZ9abeviLzU8Gyn3Lonap7yymNzbCXkQzILORYqIuR3Q4iwrdqXDzkuqjN5C+GuvFbJ2k
5xl00aBuAETas5fKzNspTnJCiLgyAiJVhxNQTX6YYxG+jNU3V65kvpHgxqP+mYVAIO5K/DtrDxlF
vN7/MzTI8PqDr1ObX/L21pd/1QRR/GLbu8xet4xfgufYh15qYCbm6m19fpFsuonmGC7xqZEDZgZQ
P7MK6b1khdbKL0n0Wm7C5GF3XzniGABFA+bNbkhBQlFd7C1L54s6VaZfKa8Gi/uuvBXUJBklqCPe
SuqBSHNLaUK78m2zxDaRYhNgtDKNG6/j0F6J+kRHARIneaTASGb5tSwptVEw4f4JB9TczrUcPgeF
PXZ+cJqLUd5mFG12CP+DWXibU3KqbHFxKIANCctFyshbck1NVtU1Qhvzw0AcXjo9ubTIJI1vIuld
YBEd726WMY+MXuz2ix8IY7gZvBfS1sm/alRojfY2Or8xKIqSlUgU/zCRWnfJVe/OzdI9lkchrsK6
hfrO0c5RcuXf08gLy32qX9DmjxICHAlQOLJCnS4dwzUPD5p4a7FF6RWLParGBKlnMu4wAjHjmzet
PO10EVxsQSvaDX6C1tQacE2W0nkx+c3tbrTy5/I/JZEe5qhmx416kk6UXt0fooZTdzoBYQCSTvZE
dB8qXtIZyyukJSWZjmps79UEbYZu7sf0GI7Ezk2fpqpsa5AQBGN5YqDVUjRiRhWSE5UjiGfgfzLh
BAoYMDAtANUNBYRiqm/tQLApptspbeSZyRVq/hlQ+E+IBjSImHRb3T2OlRu7ni89+4+j81huHMmi
6BdlBJBwia3oKUqkJEqiaoOQhfdAwnx9H/Sienpmukssksh85t5zm924WLLww/adu+WGrbL+EDPb
NBg4qR7Ym1/ex49tY0Neis/eQApH1KIYHT9kYz4j1ccFMb4boSSzZNrC/93r9DW2JGtKiEJlwoCz
2FlD8kxU53EaxNFawkXD8T6lrCqU3qQLoL0pT1O2NGscN0tezKg+Si41N8Z0108nr6/JVcKuMSS3
1g6vpJs+afKrB2xmrYtOTAY7Mj73OeOrTH4LhGwDabxwEZb5mjk7ey8YcFu5xwJgVpDkuzl1DgEl
jgtzEkAGenTvCPheROqQNN3BYmrpyWgfBqS4gB2MKPkkUSMlQ20QOVaHw1LYrJ6GeZ+o4MVxceJZ
+auUo7iTjvawPh/CjgVpMQyvc81mMmTrT4rYk7b4kbKQr+7Cg40qBncB3wCER+w72eEuYi4Ox3Ez
rKahRyrSILMlsom6zPypSOJ05NKj1Ld2gJIln0qr0/dLrmseMFXJwvrFEvbJ7budGdds4QRkFOuR
F3lIUMqUrAxX2oDBPpcPdl59tobez2DTF8dlviyMFr7W4NAOT/5XD1FvIkrqLmyJKrbcS0qt65Hx
wCUwnxuLwiKA10gLDlR/DTL9hL3xaTAH2FR/OtWPqcWacYyMPw2ljpK3AptpiPzfXPAltdWnoHQT
Py44j5n8qBrQxyhJIl6sRBgch/FL1ffpW67E1UGcF6Bea5rqjJfpM8c2Uuakd5N/xSqQtQBOCac1
v0cfUperedF1zGKBWUQwPjam+Wjz2uH6PA7ecGld4xKxJ9QJdJHqRfbzV91HFwwfn9XNiydqUdb9
xaKSAOnpBt0V6v5p5ByzcuiidNbse+5tNT23UPY953VQ8T7oflNoYZUS762hLnadPTv0gSgFNq6b
3Ts+Fkt358zM6Uv9NLvWGa7kybWS08Tyr4UD2/ZkhRrHmil/Ec+noJl3pc6fofK4hOHmBJwbImRY
Y44vcRLdAsXatO8x2UtmxgW49pxWzivkBjfKphqbjUXshe/tLBjTGSKaLFEPHVreWIS7kTRdIoeB
jAdET0CkHkrWorgMONhBbFyMjihQcul7Lh4ytYCFd3eV8WemW5/5Jg7t2fouAsBPBZOpnoVBaXb7
JKQQ9q49uJEm/Yr1dJhR6SQ2WM7Y3Vhlt116wwjoi5pfXaasDttcfpAzmScjqi5WYb6rdF7Nyaur
xTFhu64gW00hYnzrbp0aT5b3mQAJAwNObkCMy4l9KJhOEBR7N/fPiJi8l8q3cTYzACfwG+PR2omh
ithMFwAMufnDYC37uLse5oNq+YIP/wJ3OgLbRQdpbqKu388tKkLbZHr4ac/nEf0ooUTIsyMYp60/
PDlB/AQn9BGsyp6ISwMxkp4DNKwIoLuYOMgIS0beb5WgjKKQGPUtyXykIWT+JRkGGqCeFpVWApod
wXORM2SCh+JCWmz23NpyX0AGjXjoKyUvCb8s170EjrpkHep90FsyFQjYWSDfXC98CilxYU8egdb9
S8i566r4kLNh6Ht7L0V1mqAJyAX9KopDZtGeedN8CGLvVNY/HVLetnKwa2TH1vfxImAlN9wHNVon
5xZd3LB6lPwCyfZEWgL0dutJRTglKvlZo2ouwf2NmfM2T+Z7bIh/4ZhdwnbegJDzbuWUPjptust6
FJCkcjkuAzqM5bkZHguneaeRtCOYRYcYuRdNv4YI5l1luaEb4n/lbwCpACgjawaXEIKl4jJ7h1l9
BhxIRbizu2cSgEv5gPfkqyRhsD61w95sjnEMMI2v48kernPBob0HYRqnS1UUcKSAJgiew/o9Sb4j
QGoOv7p8mcbHyMdQuEyn6FjSIvj2ReaHBqkr7Wu+KdtnUFEzsX72d4/9sbqa1t9UxXdxc0mSz2Z8
YfQ63sziPOcfrEBGinv7ufP2zN7o+Sp98/xdbh568yDUUXSHElRP7a+84MGY/g34N1mvesVHy7hB
dW+WfO8bMIcUePhEOvEDponj7AfDFbLXn5TIg2F5uRORO/ZvVn93FeKzDwnoqZQ/yn42+dqiQF+s
ZVtk6zVyjfxpToBZXZv+gyrbjq+kdeMuo7jCXegZv0gQWJfqNtvMy8gC5WCKF3HIKCurN/7wOj5B
ouM2Q5N0tMW9Vzy7Hv7Lh47EvOKS1lhrMd00dEulH2Bz+sMrsZmbAwz5RwLlVhaU8LTlyeUXamzK
Xih43c2BFimKsxQnGBvt/NW3943+8IZjSOHXckQw+BOssIf7LDiO0yPojBohF5vI9KHDCosnVf6N
PW/V/CKzd1DTM1LC+OR1D2X3aPoh1tj4zlK/sVLHDDcT9W8AgiewHTarC8t1RYYh63nSe5Cl1zBR
x+gZ0svy8fL1LuUhCtGTgo5M0WJVOfT7E/WdgXHV/nYU++53sznwygb/vm/uK8DTHmiSt7D46dTn
DJlYD+8Gs7yuIHLsZotT07MbuCCJTn7pLWBpduODN+xzfyvIoSczuz9E1nOoHinoMyzcjgfs4dsr
/5m0feAs7PYrhTBsXoL60Z432DariGQTTvBrWTHy7n4d9Wf11yp/JtMpKl8Z2JvBTyZfOqpo1os8
A4rJqxc8Z4KlkvzMnYeQtrkJwPlNX6X9MHZnZsOZA7NlBYO0cTBlvvLQzAnujavZP7QSyj2m3oV9
9zxMSNyPwfwvck65ukd4VXRMVcnNObuMbdU73UtofiZYmhueuJEBe5Eh0Dn7oK+YczHmOdv958Ru
Ph/TjcJU0IEkYm1yZ47pys5/l357OSd48UA2GVJMF798mDjrobrHGjz+V95+xZBilsvtUXD8BW8+
KmKSg1DLxBudP2TjNnJ/xvHdl7+J/HO9l56v18jIXSrya7BnV2RuxrTIX3oA3FWt3QaRV/Uug5OA
NuOuY3TYON7FoojGyhhdlA26Zd8FZ90d+uYxm++99qkzH5X76DaveXbx2vcEQZbvWHce1hPTv7bp
BeC7cM5BuuNvMg5GE2dG8ReEYAfUTUEdiaEPm4zSYTgB/nmI3N86O5LRbiAhNS6puEzyCuSZFoFt
9Ygz7pWP3sBwAv/A5COR1Vstr3b40GCzNrMtpq2pRRf04A4Ij96i8M+3XhiguBgHe3KMii/JtMnG
UGkzczPYUTJVgpv727aXMcR+UL7lDEq5BJT/MvmPVfKvnR8suDXme1b/Wx4wPKbG4n0zgaeaf0wU
BwwWk3tNGXaHxV2fvYTW0ZYPdb2d9SObthGTuXyJMQ2o4Nkvj3l68SeEPeumfycKBDw4wrh7k0Wn
Le89inbzYAZnFh8B89oel8H4qBdwASbKrkf8Pc4VOBRoPVlQuutUhC4xzs4bifa3UKFSRshwmWZs
dVNwi2gIQhmjuSTaaMldpk0ldLr1nnPhvhZF9CXS+nvK0k1PsWNO7a9Hpbn29S3F/XdXSWYYiuVi
S+7vTIAcS3rjMrqUx2Pfvul8QHcfGhBHQjDjylNrQkTI0c4JvfJdsrSrxNvkhHTWXf5gygoUlQmo
3QwRwQLU5hOpRcoCoUrWkO9t1LoLek0Mv2ldISKC1+1ZkbMp7RZBeoCNgi3LH5QPtmFRtqAOyI3H
geSizR+tvekx8untkjGujQcjsRNaucQRax6+fOd25YFCP7jPmCCjV9+Jvr64Vr9OBmv9/8KTuA1U
gE3N6jPazjkCXK+LIiYcLl+0GT4eblbI4nO/bbRxzIhRYbTrXgxVsY6qgM7ME71VNe46R02PcFxt
A2K/kzAw7ibU+ZlAv452nDfDWQd9JLdENK/HMu62Xc+BKGMaqGr2f3Ozk9sUqlkpWeIm4qAmMwbH
0q77OIcCYbhYJu1o4hl+HrV1nxsRAY1Zy7xaiJNNEcWyNKcapEsnL5OLgU2GRx9Gvlp9DiJ/pwpF
TklLkqViqKvreiH7hB89Fu9umj5LgZ+lWdi4TlGMVBvlvUrRSpYhR8jyeUPpPyjCuREucV8MNUnj
/o/HsNwoAMg5oOVqALi87/FhSIAuiZZXO7C/Xnm0bGMHedkbJ+4H6BUkmoi7ycQEw9b+Pq7tad81
9l+jVEHk04+dZwuloxKrXhvRYSb6fJsNFarvhhE7iW2Aa+NGbpl0FsabbYLtnNEh9I68j8zyuR6a
6tnkC85aGVws7q7Bqb4d2DZE+bT3bEnaoy654m2aTl2msA0E6F6UrKuowxVRu9m1QBXUNrcZQ1Bk
OeaObEROTdNaR+hLV1Nb1jtijTZT4RHqNSRblpEKwcky9VvudTKimcN7hbFtXfOvkkwYeq/Gj8hY
gJ+sWnzBE0ZlqcWLI/wzGJYCwyK5a4VfPKq8rknI1Lugeu9mRJWeAjka53Zx6MnjmrQSDzFMgcCQ
wzGJKX0iHMCQ/U+thVcs8xKE5BFXbdbfm830kC7aB0MH6E2rZmcLOni/IuU9Z+SN94XdDER6oqDq
SG6CNoGHM2LKHmOeWJvpTlmjmbAaIHf8xtQHkXuacpWc+37+UG1WbGcV7wxhW+sOQCG+eCs7+IXv
7qKeYKpchaS7oOW8m0r+EbcdqYlmC9QyMDh7omaXeX7Zx0RHbqrAwBfthbcxxwcFzMhDVZMYT7qd
kdLPzyNTu11WsUx2evFhp8GZwiu4H8sBCEuHeySPBWuMzmTCB+Zs8M6TB4BgLkFrSd/zqKu8o0cm
FjVIeIHDhjC/Le/5VhsrEafQ+dPFW+3aT+TL4A1Iswedu+wyEmwEkX42i2Sd2ayYHDeR27jBhJ4i
JZc2ppUqsDHMGsS6lLRPXXBXjUO3Hkx4GOhx143PuGuw535ljS5iY1l+NtaQ3RUloRK2aHDPoPKH
nB+uSGxBbKTJ4igYhSkicpGbMuA12DnnmdgnNW2So30oLmyN0gRFvds3YNXqYCsZ1yGV5mOws4J1
AhvlvnLZkUV6XLWEcRCDGG8a7eCi8M9jj0S+VROYfKRVgLT1QU8FOtpkvsURGV0CTPqWycpLkruv
fNN2lGx/TJ4Brs4241E9vAHft7AglGeAVzcnaVkfq55KwPwJIMw4Jb4MMngOaKue0oDPOEmmlgco
OmRSDEyJwr9aYuBqJ7aSIxIE0FP9yqbzNfruKcuxECf5AD3Of/JzmG4iwILF3ILDHYFiRqb0pq+9
t6SLToEl7pm7CY9T2i+rmx7sK0ih5x4TXZsG60GaEnB+Ta4ob67bg89rDf87g+27s/vkWFosvgSz
CdRC4bnNuUVMeYmlPk6sPgFbvCac2SsXE1DoWpuyYyOgpvAkh4hh0oS2hRB53rIGeyOrtKxLr1D8
SSNx529lGZ+kVHzm5vfAGCmZXKLrITuQMtxsZDP+Lc/poKea/1JDYVYPrRtbh9iCKNAT4lKRRbdS
nnPxQm51L9OER2fw4V3gtg0kSBwfrCM4Tu4sG3Fwm1jGrpmLtwU6D2EZrbdhjJtUEM0Rarn242U9
hd5sjpiMOzObUiQaLw60aX90KHcd+RPDfUbgAyV9YecluX3L5ia7dEgxR/txmLOjn07fUdlL4lqY
7+lg2aZmPrkLeehsoaZy9GIWSiePJKIj1TuVHF9FzqqAS/rVIuqsspdMKp74bePX+OvoFav6N9fM
acOocrdDe88GFxV3q9jII3106+Bpkl6+R8jucUOSbZlvptbrOAxZe+usht9XXNzaYAtJcqkfw5RK
3PYco+qFzfXQ2Q7geaO7Bh1spAjaF3Lb/uSzguksrCALhxP0czCwfWxvGusJi3ZmnQ8ImM4dHZfn
zfS5PF8Wl8xAWeg3+0DTuZNEZ62LHLzpjNx1Sv5oyLg774OZ7Wdg8W4Kab3EnhGdzGHT4WuXHq4k
ryNTrLLxprGUhCTZ4perL/bI+yi7zrpzxuBNzOZKWxymfUQQYO8isi5LPH/OxD014aH2eI4Dy/5Q
xvxUClvSG3enSZa3mvyPZNRoRiLcuOJJ+X24BTbPW8ZWd2IPrnrvOzT9bQl+9lAlRoYe9KqD7Oh0
WJmGKFc8PNwJqHb5dIIGbhh6F5G7lKWYt8IEfyrEG9b+CuMA0XTop3i6CvGSF8AL7Lb5qdsFsqOb
Sz65w9qkbEyEi8wIqllJ1leaO7tMNQPDG+izI4b9zLvFngR1hB0GuezVnxPcuowZAuas69ZPrnGu
yNmKq1uLbnzd/o8WaXATm2ujzL8nbFzhkIBOj9jCDMr87YV/Nfx0J0tqTulRHNjuLuHcBegSfbZ9
8mwbfC19H31376w72SeYp14CMahV7b36CXBQcl5+J68OD1MHRo71+MJnDvBFpYxGHbYgvEkiObup
v6TgAZofPcIB2IMkjoMHQ2cEs/rSJ4fFOhW6/dRd/5glr8x2f6NQ72OhD6S/7R1UNcp4MWsMM2M3
sDx2anzH/a+T/PmpxeCrZ6VU4tFOl6mBTypo72W33HVfkVDwzeCzSCycjllZ8qgm+MVT4LMyJz9L
A9vSeHjAMhjHXrCsTQ0Ltve0xZQAoJlVkY6mY0j52/Y05LXk07BU8zA6qFWSsHt1iIMngoDRDca6
fUeRB1FmMPGdsA5gB3nQSwpxBk1lqqAUesJimux/e8u/Vgw0AXNKaz/Y63JyHVw0WGIVCrN1nqVn
J2BymeSGxf/ZiVXuyIfZ1mh2DEL+7BSVUcVFniQ0+ax7Sb0hV9eefsFOYZEIrZhwGzpOZCSBXTek
uITmjmofvJJlkTzvsxu1IGzVLU4OgxxFaWOpV9ObbdfPWbXj2t8YzfDrZXC1w8duBsSiXXSYne73
snDunZmk8Drt1v//E+Xy28xlcgmS6c0bSrqmrubytvDO50gOxgDcPohxtjbGbZj9z1Byz9ZMxe+Y
085+wVVRY8ydhvaA/IUvrKMfMsDFJuk1qkLnkATYqIWQL22BjcaaCuqvSy/Q3oVt365Mo3qNKkq7
uJIklmbVtW7BBJm4c6qe8EFXJKTzSBxQIoWe4RH7meeYysouubq0rehwvvKJdjv68x1v2DYWwMOI
brIl22kxYMGqKdyj69UjlKhCbckBP7SiH492FWFd16i6G5dZpo8MIx5OELqxGFTD1Zj5KsydCw52
HpCm20BIXNx75aSB7hrzluZzpqkYvgPG82GEaqnmKIgEcj+YwwXOrz58DlytmKAm21blCVr2lM10
rBHBAtTw3NcuNd78EcdNQUZT6+XnYQm2CbL+veWM4o+N5qWXfJD29I5omgqHvSgAgMtgGN92uCjY
W/eUGtFrEjEbHMMa4XSJmR/SDzveQWwtus+7SSPGCcIXOxXvIsAhHoc2gjiTLXFte99OSDWFCAMp
UgdYcwxgnzCkWLVZmOwUBkzROfch9EcGEKgrG+X7d1O6OHJksTfaGXZadSVleWVY82fZ0oySWcNM
xz2qot+pcQBamPbmuocSjUIdpalCeYO+sYAEkApscdC/r2ZJDCe7iI676GYuiDTixRAoS5ITAu/J
EAkfZepjjw+jbQIJGLWX5290Od1XbV8c86rmEOasGNsTiEr4CjLGjz1F+T0+FAJgm4PNl3hKmEA0
KXhW0ql6TBROtNdz9jNaVMShi/1gKo5xNvwWxFau/FqSJp2e0yp7MWVjrVPrDa3VRxdX1+41P1OV
LLQa2PtThKzJI3GKYeV28JBWWz4BgnR4z4ix/tIxCvH3N69dzeA2s9ey9YBNJ+nCgOYWYKYM3+6r
cIo72XjbKXFeK/RbcyJ+vAb5tNOXu0KitJgNbvyKyIE85oSuhg+zZNpK+DvYiEYM+7ZziSnpEWQZ
E5WFTfK6EmRe5FTTGj4to27Bes3y600oH90CGuxg2ie7HbvVMWmiK+06+NMwju5Dy956VSLhBmMj
CC22IvEWoyDELNLDmGSU9UXbJk6awVEb+GsTbw/pMFb+5vdMyxVkCVETZNmrELGLXkNgvRlu2W+D
JSixwWE4Z9QcVv/aW9GJS94IkSpoj2Wj3dgdQlrQRNm0CNUcRjN9oYh1gCs8Gu0+1sjcfMj1TR7I
vZlFcKw6Ep8CMMOLOA4vKcae7tC6CFwFFJOOrmUoY5w6Tvc8i/ZcIesTFqEHVG4Mt/KfRGlmvvVJ
9+Hv0BlfOVlLZudiCYB/kmTz1VTmFXgsLUMRYSky0Xw5zWOtQZ25Mcb4DEdVO8IWFM5MdKycn/qM
qpqIUpZRkb+3+J5QKouDICjbGGEJp9RzRR1/9WH0TjfHnyHu6DC4RzujPNQ26hhhEpAcpdx9w0Jz
KbehScrJFPKzBhRtLCD40jPyE2p8ybr6MRHzZRHiteHIa6AZSPo0OsTiXFdk5hWFc0zC/tr4PO+1
6vMTSdmrUllssT0Pwcw4GndFhew2S2MqDR9IpFMgaqjNkT8mGVN16u25Gd99su46YT/NS7yrktEL
DkOsA1zrtdW4HAkFHjZJKoInu5bKngeLspZksgzBx4vMoxhNf3SJF60BVqN0MoeVt/wkH29boknz
C5Q4/JJWBhMp7/Rm8J/rjjOiq21CHIx3L+QKcqxPUolwPdf3dpjc52P/xRGDYy3FlMHsYI8bco+g
7jsI9KkMvXDltfrCZxH14t0nCNzBOMySFBIj9klAN/kyOKSED5ORLinMUGa057CS22mJ1cir10kX
T12LwSQ2LKyr5i2IDFovxYvp0mpb1+PVI8yIuTany8SXpSrbfxg+6zUZmN8oL69NB7t3KrA4xJJo
s1lS5SSKyXY2eBuhq3Dd/VZlebGEOjieQLxTEvsCre9JobVZ3AHtyghs1HNkYgyZR7c5NO92LOdj
J7EJFwNIBrCuUCGMmDH08NR52d6paoyFNRV5ny+e2BFLNqEODorrtbCCL99mQOSP4bOw9lMsrygp
/gi+UJtpgFfvteQE2uiwI7JN7hwGJyKkxQ38ETpT9drj2b/O47enQnZ2BqPhdAkOGdnM6i66JXaM
sanKZwbMjLo7cyS/mTgxoCcpUxkdXrirwF7kHnQOA/lWXclpVfT+RzR1VGIxzNvMUNtwY5EUjHiQ
UqIiRsWagKEOoLCYCJO6kUAXsJNvbbn2nezMr0EnDXKyxSjI6L12nTczDJ+Yaj0QGnyfxzb3NWcM
Q+Z1B0ZptLiWnL7+a7RcMX3+1zo5ARGc8CYb76yB1bX0kKi1UXp80oQw7LaPQ0FYHwac+M5V+jBV
yITalvWI6XIGU6EuM8QVgAdIkwrsZIDiZ2WIAPIgSVAEt+EtoJvJsuQcCXs4NtnCvtGr2Zm+RFLc
HOZEynYOSiEXnPG+atToDE3NNxn3X6nhvblxtIIfOKJ54gFUNVCfGE01+Q56eYsl4Az40Z8Gsbl4
i8cTcqM1M9XPDJlDi+Cpw+Io7ZTY2dqnlKZymfuwWAeKY9io3JdBzGeHEAEaaJDU7nLXWTsKOQ3T
JLa3BZqc1iEOoSF2ABT+MeiSf5LGHymrScDUwHbKd6XaKMLCdI7ENQ/SnJSz+HeU6avXun8q4Bmk
a28LDP1F+dr3Cqs51bfUgGf6Di5EnflkaSx/Ic0EfkWx7ETx/rHdhzRquhg4HLkzqyzf+JV1xQ+L
JwFdWDHDPMC7lUiCnOLBOiZ80tvRBScZYVFUycIqJFlxijG/dQ48zUUjQ5rb3zjjNEP84M+w2Y0A
WVvlG+WWXNNl8KzkRhp/Y96/uUH+XJAsL7V8AkWcPFoDsSfCg+9aTiBR02Z+tqKAeU+4TN/hz0bH
eeKKAizrr+s8eLfH/D1IEJJOASPABbSXhymUzKi51QQ6ZR7wD9zOHL/Cb/FVUGEmCZKPeUw+Ab5b
Qf9vnrMGnT/7GJJhFwoZqBqLsOez5qEkY+Q9WT43XwVkukBGtI55W3SvFvsZp4QKrrsSEWtF8k/N
HGljN+m09iv2J4VNzVM5MN2bvmyWF/g1Te57S6gHrq+QzQ9OC2Kum13qgdS25pkNcfrh1AwFPeVd
dFmhsRChXEfmXveQO3O/DB/rVrV3VOFyX1rotdIEN32BLBn9JMJrcsnivSZgjI+S72dg1dahLRhR
TiisYW+yn3QnBejSxkKP/BUOEonEE6WqKO6MFEZVNk4W0tajRvDL0BLtcoJVkcEpb22z1gpUeKml
fxdUXcPGLOVGj7d1yXbZ1z4EO8lO2Mr51y0bSgVpJKMB06MmIhdtvGFuMUiOUdZDj5p+KgSfRTl9
ySWbaxCg/Wb3hWflR0+ugZI3k+uMNWlOeOA+qaZrKXFf9iMKNT+DOVfYHhOQignkvlb8DnZZRBs0
QnPzOyjj6ABcNUOWJ6YH1DsBWiMKNR09SEqeTLttkHe3wM2zTWazQCgEAfIzX9AmKj9gFNzKUoOp
6pkT8K5UIqKA7cPFS3dRRBQwYcMalTegXBqJ+3lm37DKCfUNHbX3tQWQUgEs7J1nq83cre2xHBVA
3zPu0JWZ4a8zHofGMreVIoLHpcJ0m+YNET9BNN1VpDgZ6nnPCPkj81xwYfjNvLGCB2eyEjWLnyAY
jpZTCIpKNuJ67h9bWoQhpXXsxEiunwcCKoOpAikDM0i8JmSuXiWix0DZyWWzrEnmfrJ7970OmYGZ
ArBdMLlkAJv1sdHjoXdBAcN3LdbjXx7G3gpRf0BBZ2LaYsUoXkU1dw8tmdhYRcdda4k9g7mLmLp2
1TBDxHZPPiCRZStbAO22MJ3zJJob6Q3Pnm9B6QrQA3uTubXiuTtaOdLJktXWVi2ijaLHLTLbzC2c
pGGnp0gyBznsIfxaAJhW1sJrwgTVapJGG78k39KtDSbco1g3rI/vzY7RTokqoa6P7URiZjbqpb3l
6czRfcTJQP3g5IRVD5AwfKKm8rpkCgE1yzJZoozeY2ZYmORtMsDDyLjmBY9pRRGZeUpjkU2fmjKw
n9xuvHNC8kfdFKU0s1DCcjwUvwR3kUhKN8N+r4CX5HrupsrTYm01QboZMjwLAyAXYUl9cXCcT/Fl
mBy5dyQpiw5DRmZJrrE3iSmm1vVRbXaOeErMaq+goA1Y1Y/RVLyZXa4PmVue3ADwjCUcknpMi6iK
0dgQoEHYyMRaK6zFJ5O8vzaHWqjc6ktEPhipOnhVQGeYCPBmpw1ZuB1fhXicYJZKD1J7/NPb4F0i
w/3WnkH4NbrOasBIg8Rg8gKA9X08bZxk3g80woQ1yWFVYECIfQMFNbxRazH6ZGBuEX1j+eCoXiNp
FgTkZba80ZH/q5J5BNOJPn2u2fLkA9Gyn+3IPSFvNiI44raYsdEgqnG+pQ7Qusj5HJPTOHFNWtFw
huPLeiA8960Nw9U3cJDpELCVZq8535yp9oiFqt8IYHZXqPKeSzt7GgRZMkZk/mvd6oncKqYUvGFc
2cxj2dEGTBwgDwEL9tNlyR0sb89cfcXO9By1SNc7u3ieRvvFmWbN+AsWzeCar72THSjg2VtrHJU1
ymJ+bBI80JlD2Ec3QkAKrq75qe79l0a/CzItXXc+kUwi7xjdwbQAcNYrprudN+t9zrI1cojwbFzs
JxXESGlORyZNIVt6coOZLtKNksXTuySJhEzFFkPdKIFQzCOS4WqnZ3h68q5j22YFmhuTyG2ycvtx
2pUA0hLk2+Q+84EAhGkwSGTDoeWhnEEymvlHxPIoyH5DvzkUffJYcxS3f6nP/e31zDo0u6lGHKXu
OwZvGVypplynLMt3VG0tZRKKjVJsjNR5iuP8X5CH72wB4X5odrs+WqdgG9LQazWzL2NKhjws5Ee4
DwEReqV/8YXk/MRSZ8mNi06zoU4di9Ncvo4VXkgD5nRTvraDa6NShqPqE01iER0dKGJLWJN3Vvkv
w7tTUgM53YBecXxIYO7nyJVMlEchc5gUQGsh+U8Fjjip75z8s4kvWa8Z0GFmxQDTU7OT07qOsfyQ
qcfc9tvsrD2R9REPODKguYcIHUfmSi4HU62YXaIA4vefy2nNsOXOAMW/zAItyOctTd1Aa9rQWYex
vcLEam1iRsW574MaYCFcxfuCWFuYvIzK3Z62krEVOyh23zBRURLaA6RI6kL7i4SYlWYVaNBAY3Za
16W5stG65OnKqdkSVXP03TmMgQt/N85zfzdljPLIadAraprLkGD7SkkspwKENRkRIotYIRO1Q36T
A4BMLJ77XeP7XNruvha3CpNsqz0sHvG2IpQsA2yX9jToVfq4JLL7CGVHg+ZJZccenxxn24mGpeMz
Dh9C5Ae6+DS8q8N0NFsyU1VOMFHMPYdO2sAxYv6GhQHvWNXvqustypfS37pWiV0UnmegTfrrAJWM
H6abJVd1Cfdzcf0agFsmgUgXHnDCABNoQE5nn+kJ10xxYvaMs7o+KecfArTcUS6psGgjQ462hCAS
q8UP76dEU+PmXY5sfA5AH5BJTu3NrLoPGXAspo53lp11KxMfar5JZwTcpJLSWEUWo9Wsitl1i+y1
t62tK4p1V3QvnUEPY01gAe1gUc7vHAlqEhthTT6uv66S0nmVhKHJpo0+7BKTqNuDRGCZK57bHNnO
mOn5NDsohbXr9qiW7O6YkyEK7gUeD2nftJA+17C2xGeY9PpqaUAz7UCPM75z2Rj99OrOSfj0/19Q
hk/3mkou8MRrlo3Ro+EN2GiQ9p9DBc5S5+OJLUl9P5vQmLwiKE7lwK5rUjq9sD3271ovNHZKNA6x
A1A4Zg/3skre7KoZnkWnrLW2Ju8Qak2S5+g8xk6lUCNVFQEPfAoMY7JjVaH94UE54v6Z/vmeVHy0
1n/Mndlu7EiWZX8lcJ+bWUbjZCxU5IPk8yi5a7wvhKQrcZ5nfn0vKiOzKrKRheqHBhoIeEhyya8P
RtLOOXuv3e8cv80f558TVtEbiHFtb/YLB/Evb5zEgWl/t3WI+TQilb+YdXDRasO8z5sUixu//f3j
KbZtkk5KtQy7lulXU5QUnlGwSS0E5TXtg8cZlVJnKfmQRuvsfMERYthT/GKbOXlLpXMyK21cMe/O
n4Mpuxi6o+6YdpWPPTzP7x/TsaHPX+D6yWqnvDVkoF6/+/rR4GWbPsegOzhs0OsBgTymcBe+6rwf
GzNrSV0Nz6rT5KpA3XTNc/jiteE0rPxlMATmLzkUNGtVoy6hi8gkG+iwNXXon50GoHrfGtWNcPvq
0EzIfSrC4h7DPrZuFU6Mq9OgOLBr/Wdfm9GJdhshBeZof0p6dM2dcC1xr+LKPUd1dWdJEGn8y89V
COxaeKo5NPi1qqSnUPOr8SUspo/CCso7un/dpUzHs8sV13QYT0/+uoYLArlrNA6TpmCN6e0lIf9q
oTTrpSgR/KYZ1ripqOK1MtDrGKgXKIS0eg9d5iYEQbEZEZVfNbISHXhkgV7k21o2A2sH7lEeN8U6
sv3rPODYOGbgHsegfXWMpt6XWFvhMQ07IG2B5XNPI7VTy5k8prl4HOOkId5y2I11IlFFhTiEUu1n
MvV8Z3PNgA2GesZPzpULX65qiWJpgSec4xRQec3+l2QFgN/fN6mDRGiKU7Wm9j3agiUvPNnv7aib
Vv6kQOOzgu4GU374wNreBiR/QALNkxERXEgXlSGd4xmnEI/VwNFKP6rulrZXJKwTaR7yokAGYouV
EgQVJlX5OnhkBsgBKvoEA3TkWhXkgHmrcCAMQEj4Jf20AoQBz1jv3219bWbsDm+m0FlNjLiXwrSb
dd/xcQ6OCz4tWgdjjxkqbN7MsOXwV/G4D2wYyPBRotsJqpu4sYuq3hpw3px52B7Qwpr8/OTq6NTZ
agPD0aAEVMzKV7o5J3ZLtqr0jDaFGyASarvQQcmGzrUXOgKZSVZL9uWXps/842CDxVYJW+C0Gndc
NeydEwNgC5xmfEXlh1+uCCF/19IFMTa9iUZWD1mBCaluAP7aKqHlKORtT6/6MI5cx/O+KfcG3EiV
ehPbQkGpIjUEYjnYCq5n23KQFFyjvnfgrOGNOrt83SmJwM6O4S2R3NTkjtoBkcieaY6xC4ib1xYM
PQJd+tFAPbUquIwt7Ke6dfJlwNySkbBobiOhQy5H5lsMqX6VBsJBn/XwIWR2TqxooY3IpU1L648R
tBXGsIi161EbaGeViGgoclY8bLQrzZVR2PaB8h4TriadZcnHsU3McNuovn6RBuwNgcnC4gwBQ8hK
jmoG1NiztR12QeZQT/tdw/7ECssNTRVkJoaI1vYYqU05mExrO1EVpzEAn6QDOQP3UTHZ/b7BTQER
aspQ3v1kXoOwn9n0GQsUl9RkhDDWJEi25pu6YaKuTSjLUb6onTECtCbE75gnSDrDttszM6OOLKKK
YMdOHE0R3rdFb24ip42PsD6bm6Cs8tX3t6YWx8ebyYQIZXCQ3EwAJ2edJg2Lhu5g5khiC7X6AQth
eacsbH+6SvCPsVrvHFO/I6ob/5LTVPtmvhFlAglKyE1YptZOKd3bIkGJfkEKwMpVJeNFojlY97Xx
qxHWR1yl5d517QYjiStI2cli9iT1NmAnuwBG1DwQ8t6vZdE0DPmgdJu57R9tlAo3ta3pZ1ca8KYS
wlBaNxpP6SDBXKhVPVjqM/MQjcZy1JaVCwXVbzySqyZjWskn1EwhTfAPSRnZa7W9t2Wan/qWetYd
DPbaPS4ugBvWoYGNGVYUO62OTi4eMvpTbk0IsS0e3X6WBtpQpHMK7V1lh+0yDHLMOxpyxExDDKgB
52srd59bvvlUkOfUZazAzBuhw0T4NCaP7lYggVe1Pc7YvELW5NfivvVmzQhht0Jb5XZKh8mKdLRx
pEMFerxvcELt49JdtZnXz6e1m0w4NhNrM977WhfvRZfwuCllj0Tu8zRYxOxMqZ5vWE7vDSyY0yDp
rtp1CmI/5sKnzJzwebfdxrlqr26hF3eerSgEA/bxsb+jCAj2dsKgKV/7RS1OBWXZNS0y/pTwKlSL
443qHblvpDfslUaSXAPR6/uGEQKpKnRrFe34g08vtgCSsYPGCeCalC/9RQ6Nd9+0+t4yo+46Q4/a
wGhReBnepon2LSfZY0GvhPlgl11VSZpJFvZ3nHD3E+bJo26WErcdnRxyuRLXtveTp4GTmm94PehU
gmxcEC9tcBGKKOU4ychFaDB8y0thHNL5pgmjxxFf0roVgdfCl+Zn3/dGfQqwK/LuqfKy2eH6QMMN
aD80gNP3zffPv79q5PRzbNl9/9PPv781xBxCJFsCtt3KY/BblhFJj2zt03hUpxoCLe7WaJNLfTl0
fQdrmDNAnlHQkLwrsaBIFBQeh49Sxd1k+1j6Jy84DZmGHH2K9WSpkjlBoRbBSYc7ePr+ijfA3et1
Df6Hk0fEFmxfGa7YMRe26KeHqPoq5lGrztSg2AXdSRO0zKx6Pnq+4U7zDWPlaaV8PBJhl7XHhH5s
6bPtqdoKgmoWuecpbt1zZqGYjlyHc6QsH0xcbBu/e65svd9pVdzv6JsLkE+J9doJxS6wdT2YHpFz
dBLvxdZ5n/tCNOAmgntUY2yF50/w+6tm/vb7q0rSymFaA6qQ11nMdsi89bdCFhOoam6SOMY3POHX
C9Ff+FZc8jiNOH/fgAzFY1ub+1GIreF7xQbjqAXk3292kAaLxDIO1XwTlVW1FpLRlmVlX25kDtva
KiKQOfLLjIpm/583BS7XjYp0Upwr1YmZcYrUDvoAwSec1ihjGCO3tfvhipocCy4o2ES/htCXTw4N
Mi4C83zRJa3WxewaFPg3glq1SHJcPEJ6qT2GE7bLMAB0nPbVdVbYtBSyg+a1+24U1vH7hvFKuDSn
EqrK5Kfv8IptwhJaptgSwmFGkC7XpQWqkhEz2Ui3A5lEPtnNV0LNVdUYgmzlZSsH1cQOFYw6MLzd
qZT6V1b5uai6U4SZgGOas2k84Hsa+5EmjXVGZQyPTUNdYSaBdx1Rcd7Khu6AkbAfF5qVzIePeojd
jFEQKYiQO95K+qsX3wZFlJo1SKKWSxqwDS0nJGTC1XqiX0Kol7AgnmrGy9SNal8liYsCnkoNhyX4
M88mdc3xi+dIGAXHDfucCoJhigRhxdh+1yj49gOWcI0ia6Fn0H4dEF4LIoIoFQ2lb8VJuDl5vWYs
HvoYhUdHo8kbf5aoYW7xdYQnG0TGPqzEhT98jjo1buUISd9jkIMiZZk4KeSnmrZUBal16cHMXGb1
gdkood0BTY8CZmUa2oAUHYHjItAvdEoWeuH8itySmqZzjbshJrfJi+uE0A3fIozPoNsSGO59lBP1
kA4VZZUwjvQ+yQCaFwVkn4wJqI+JtOMj83T5YUY0lHpmuFE3eBtjKOUxS9Q1Cq/hpzeZ2tLNmmEF
pil8EjyNZTYJ0rnJS1sWTeRy5rDQMXm73PolXDWn5s2mtyx48GP50lkZ0+1EPuQK+lRANOpumGOD
bZnvmhZzUSrF2Qmp2syMHBF2dcE6iikZ0gkD7shITSJhWXZ1CdBDkREZuWZ1VC6C7DpUAnJWSzGc
dg9C4qIXFXmJACQzLGC0QwLT1k9emshTKRHlTZ63iuZTkqRp56IIR9SKMQgPEewlmf1MAiPAKeaq
RWe3wxEtSs6eFD3pFGxwB4hlH2jFdgABpIXGHJjQjC+JJlaaVupX3+tmOlROoYIj+YSw8B4kZrrJ
9RYyTOuHD33noMQow03vKdrdXdKset0JHw39VdidvGZVHj2CAd6XUIdvioaUawSd40MwmkjR/f5r
MqD2o1qTOyZxSGxc8P188uzyWq9du20wLowEtpnr5vQuwsB4mKimATYxFip6IR/SAJVoVtKqtnLm
69pXXxzNQNbnJtHwziXzyYTd2ToMRXRRfU7jMhAJNhEoMSjch10QtsMaGVZEN8D1n6QH+wHIs7+q
e+c8MN64QLt49XSt+5BiLmqp1625XTB58tmtW9qh7AOXjZZYqw4NDth4YlLdQstx7Xeku3TDJwGi
3d+urd+X0ELDTtf3eG8TZefnOotrEhI8bfn9bTomxTl91kECLn2i8dj56XQttTuyJTJQDpb/kpE2
pCYPL2hrr2szrbeFwsaN94qAAnYgFBgwDKWvopOYb9CEjCu9otTDwgh014TOUTF9vESpZl1y514h
c6P3PeDIMEsmJbKUGzcloRBCJCIU1JAIyur8XlTTU9Jr/QPnrU8xgAHprMDfZMLwr452MxE2zZFv
Zp9u8egY+Lp6szF28aCx8Zs3ncPMoXRvJg1+F0Rp7c7LfVSSA+5JJ9Cf09xjops1d04JOyrPhLbR
cpQplSHQA6doOPWm0NedN95HY+sclHoJfKTLciT7x6ljMk7tgQgVCmL6guT4GON7GfVv6BCd69Sl
KxfW60p3TG+V1EH8zCl9T5ah9T5UhIk4FmCKkWkJOpYS4RfSwOfcdlJc1AQU+302Xnyt3iIdzxYh
JeS6ImfwIahQcvl9X69wNHN2nmqsVv1AfRbevCkB/NGEwXyixcusNXQI4QxCHEl6JzaNbWGsC4l+
hQqKDgF7noJ8qtU99mKQDbdOK8YXMEXhaFSHLApqEHMILssoQsMSwrQFiisBmEj3Q9SNuVXVUC+d
RJVLzQdHMgPrj26K/ycNf5I1tnZNYAjYgKjRYYuHZnREOEsu9SCHhZU/5Uj24IYQ4VDWNQQhZfRL
R+vcjW9TdUwjfq3BjiuOc2hLJl/QjDNfftV9mX4gAC1oE4W0+t38TrAGtq6abYWVfREFcgX0mfUm
0AJ5HFKo+7YfmGc0I3JhWSZClSZ6pPTVgMWZ5VHLOdplZRF4VOfBoXejjyxloD8U4HDp/IIRqilI
HZVceYPzk2PW5fLHb//21//4t4/h3/3P/I4iERdC/df/4PsP3vsq9IPmn77960Oe8t/33/zjd/78
F389hh9VXudfzX/7W+vP/PSWftb//Evzs/nHI/Ov//HsFm/N25++WWY0P8b79rMaL591mzTfz4LX
Mf/m//TO3z6/H+VhLD5///FBQkEzP5of5tmPP+7a/vr9h7SM7zfqb+/T/Ph/3Dm/gN9/PL014cdb
9tstz+f/+LPPt7r5/Ycu/4KZz3RdVyjTdKRt//it//z7PablSFdaFsNE6fz4LcvJRfn9h6n/xUWM
rjA42baOYEX9+K3O23/cJaTi95XuGIq7/v7q//Qp/uen+lvWpnfYAJuaBxY/fiv+9mHPr86ROmIB
6VjK0G3DsakDuf/j7UI3jd/W/1dTaLSnBmYeLvaLqmVYce81b55X3jjNAqjIKNbOcAWiFLmb8yot
Lm54lszKvYCVCt9GSwnSoNmtwXBStIHKJ6N4ssbHoH8U04leZAuXFXMP0V7RsEbwNqp7O/9Qzskf
Dji+Lf36/2Sh/qsl+F9X4L9ezf8/LlSHj5Yj+l8s1GOeNZ/Zp1/lf1qm8x/9bZlK8Re2tMIVum3q
aKxYjH+sUsX6lTY6NkforjA5Hv6+So2/WKawHddl9fCFtP7rKlWmg+DW0Q3dMFnF/zerlHx6/pU/
r1NlGKars+HhmXAQuX9ep17T9Uk4Kzawhl21OgfxTiMjQ2Yrnjs6a9KxmW84ZDfZT5lJAk1Q3LvM
1zVo3xLfTWcXx9LgqmKzGS04KGbKNWM6kDCxyB5FUa4tG22nH+UbXwUauIlH3LQWUwna/4kWPqug
W7Ymwj2fPVzTwvfsG/YYaMNOk1baN+VkXuEcoqrBl3ErXcHkWOv3OSrKMjG2zCOICHPYuafRS5MW
RLR0gl1afGdnA3bJ9NN1MRP3HvinXriHeCJTLA3zdWjnb4lPaih5Gzd0QnfO0Aa3lstFI1T5a1a/
DmF8QbE7MyxKCHWhRyIcIESKtFcsUG9mVe+JhHix6Y7UyHLC9NUPZmmO2+AW60pIFhEgnDTqXoH7
4s0vR3DBtEEjGw0ccMVgD4/z2W8yDzk4tOAha4ezjp19BdaqPjaeU2y8IruOOsyson4IwvinVmWP
JdVtE1evvov7vdUEesWeN9M2tfVE/T+GGr1Q6hV36oj/jPR7+MyPGPeQtaM0uenqOjqD7VsI19h6
LSeYSfdQFyB7vbGo2dj1wgyXnXplYFOs6BZcdGRixDw8Gfa7Y5NW6KBHWJTYx4YcIZVbkio8UTzT
CL1o/JaO4iAcLOD9MSyIcEK2mxj5PFJZ6Qh8b9ORE9TkvIUEYQqrPgaK5pNvEuOgaE24KaHdIZZx
RDj2ovGSj2B6tsOUVPgSMD1hC6rXETzGwy+jp0kCs5UujbWuKTRWMgxNXiGJ7kZ+jipbLBLzk30g
ekREckPdHLNgWNUpkboywPpkTC+une18E2XXmDynWB540Hyb+7G/DcwvS49d3K8UfhOKyaCRSzRC
NBkcFxhFehwhtma+9zTUMQ55u/lV6MbZbSjMexRxJjCXzp65mQUuIRE3jyUagyHMO+x5KHRLI3uZ
auAswfCQ43R1IJrHQ/lccYFQIt1A4Tq6g/dmJMZpLCEqmSAZI1RJRkRjLzLFJjLbfZtpMaZRiRnL
2BdmRdmHOouR7y0G0Y9uYsetZ6+a7eCVKiYqT7Z9fu0fKwwZRZm8oK+2btI8fTNtgBTkOqQ1snmQ
YAhDtOlmfjJdMl2LINqZfEC4mej1k3wDsNz+KQJ5V8W8m6FZGPST1XvP+l82rXyOGgR/gGYKt9+D
lepHj+gbdxWaAyTpWUub5cOnosXiBCDU1MErS+StgQOYu92bSJSr6V62mAU4dtCFPBtxAzHee62k
9uXPDxKye0ZBt+7q/jFia58Lb2GhZlqEcanTI7bv6Mc1y0mysBmH/MKjWZuQvsOmvmppd1JjdwXD
DaV6etM73qpxuJoMq2ETNzszYbAUPvPmNSlA05Iw9zzptvrgvLsCe2KWvaWZPa20Sr7VgQ82ouj0
276qkNg7DwVsJ71nVccuazxI9R3+V15dfe4GB/HHngbIMcVsqTOzl9rOEgxxYEU2TrYjXWnp5NBm
CXFgZrRWrn8ykRWM5bqYPQCJuSx9f2VOMwwrWo/sGjSD+OmuXvDx3eDpv6mxZzXgF2J34cuR9t6d
tMdFHfmMSGm3hR2jmPTG1OD7agOzgmzbQQGVT3RhVunAwCwvNoEhdsME15u/1HtziXsCKRHDsiqg
EIqAioV7W7+PCA01scY12lmPH23jFXvPJs6qtdPWC/59M8M8ULwMgpoyEHdlqK2Ro0qEoDdWH55g
ICwCmGEZmZ/4LjedkGfRbU3Gi7jJ0EXPzVMbwVu2MWHuTBmgfhId5/ekLcikDGysAfRnhoZACpLX
KP8qvVrPD4e0bukTxTPLE3aTEXKWMNFGQT/XrEOCuQGZ6g2pM0e3+/JwttsRgMW7gi6NOfoXDvNF
ZPWbVubbMYdYZTgMpcabnJOZ0+1QI7EGxKaKerISuYAUPg5ijKy8W54atmlJYi//77TgrSUPgOqx
mU20EO3nHGjffxRYJlICs7QMpKztXYeiJkaEBLHouc8g25X9an5fo5q7ybWc3+fR7ZcDnkwdzYwi
/JWG9q0IqqUMzvlAKACClCInSKNxHSABcl8iAVNjgTMZkSjE5LvI8U9BpmPzd9dVVC517dc0rHub
OB+LynzUkiOiYZFMm4CUhZIzkeQCqSyyF/O8fcyN5MUAeGgkzc/5+yrOXxJ7vNOEcfZs47nItSuf
yq2F3rcCetIM6R2KobtY+BdmOndVwtwJQLR0DznsHELmHybSTWsXB1gxPjoZzBlp7Oboo7FI7mbQ
SGqTKBgQ2zZ0j6PyH2JOoglgQsK82Px6rzLk96buUXPkHc2mg+9g0rXz4+TDwo+jFEwExFn9WRBZ
JIf3ymaJNeg2wvpnMybvrtcs5qoUO8w9UHoZvWSZdg8SynG6S0v6iAZcdTSGi8FjaJ13NbCf1LF2
sj7CERpzSyrhgK5WF7sIcwPeQAQxJvuZ+8ytlhEpeojxbs143LqkmZZTz6bePdgJqN90ZyqwJ3V7
AWZYQhfB+Q0P30wYNAiSlcN7/MS7Keouk29yEvWfXJQRdtMvXfKhPV0szTjfp8RJQyYgZm6V89GL
KfsUr3gmL5hBTlnhQMAc30yzv9AbCIvmTYuDZ2na5BfFxU0PzyYVL0GxaOJmX2ooa0kS8K1FfvSL
kW6jdkmd4ZnI2/v5mLH1mtAK89Nj2WGf3AdCvyuJhJqqaR/fYtK/NtDVwXwclSPfUVh9ITBYeNF0
KIrpiR7wc+wmu9RsfybfM0zUS9qhN7JjOHPSjJkVGNYHFz6GzuJGCLp25jFJ4SMBoB7v6lM0iZe8
34fumwQfMh09JiKxj0+cuX/abvOyX5a8Kc2oXUagrJXAK4IyKyE9jK0N6s8035dOdsQlTPIaUpLB
bJ+cmLTBpBu+MBHTgn4nYmxVMdHU9wPcltmTMZrttdaie19MLwVBW71kuMUGBoE+6oVgw4T1tq2M
d3Pw18j+HhrIpLRbMOB2LjvjCOcyF8fJbC9hgCy2VPgmfW26xUB5a1bsBowURZ/mxO9l8djD79Pz
bGcT2sJpfLJbiKNsO2DIh1784mM78uvi7CpjWRf1ofYuZvpm9DVqZNk+6lV4Cdv4bqxsJs+o0APe
PXg1otb3U2zsY7c60ag/jZiP0eegc8WczjQgHB6DUpFzyMdNJGUNOTnxHpNae8zt7tEcOCiyhrPL
Vx1oVwa1qKg1gjmcA37wR04g18Rnt+0MWxvfri29azSpa+COz1LR4ZYJ7SiQhJItW5TeDT3njonU
x9E/JT38gqzOCLkvYEMYAjytfOtDtpBWU9i3E34NnJ9rvX6QHpOwNJ3VNhjaKz8goX3iPnVfmUj5
Mzp1aRQf6/a+bzdxHvwKxjJb5qNjo2sq1CKKTbz9XIbr0lo19PuGaBiJe/O2eu0cUcPwTk1bK0F3
Sa5F5lv3ODYQYOZk+ZYeDChVXAYLLfuAhIsREaRuxI5jNMPiQpwabYWjz0WTU2Wl3I2oBUNtCLEN
Ew6KHjAZy5a9DgJPTMvhQquURswfkl8EeUNHHJ9rwwLifO6sgH/cdFZ5YGPdH7IeYbJXDNPCKAxc
/SylKiO6qYD571kHPScaIe87E7fPufDL19bykcyN8BIiWv2yehyQPtxQgjKa842lQ/7krSWSjWn1
j7WdgYXlEGmy9JTlKuA6Y6uVFTAQjbCIkolMX2rOU/DoSeNRDIzwNEw0J5SZpCtTr/aZTtgFhdey
c7ggNxq1DVIYOJB69+bBdGTgu68Fs3mBKZynkdMZZ15axDYUQ0EASP1RW9ba6EwG81F2amIO1qBr
X5mkkdYjgaS6fMyRUKhncihykyjfUAGwrXCT49AqwGXWbZDicRi4qCdYYzcCcfqA7vk2bAkGnjja
EqwV4ZzCgPGiawsOxttOlk+RZ3zpXfApPAHxwgbuiyOLE19POWQ5d5Mz8yW0iSR3V6aHuPGzQ1RV
+rJXnKWiaSLqaSjIrWq+QPYmt1VQTufehRDGK8Fa2Tn6uiBcbuUAK+Hz7Zemg8kdYfywqQY8xBQl
DDXw76wQNBPcVuDFVB51blqa9qqmA2kYnEMraJxnc0w2RUWAr+Ol7GeYexH7iSo2B9GOzzDcl4Z8
SDq67wavdVHl5VKUXX8I9YuN4fIxnz3xsT3Akp5qErUjvVpZ6RgzngIE5oDTJbNmTnLKRjD/0TRr
md+J0/VuDMP+9Op2n6i63sFUheqUGoqlDqfHRnUFhR0Bt8V24AbiEmvIH+9zhssL3wgimMXhsBA9
eqU+hhoqPYwGdb8MOWx0J04ORej1sGPjX37vxguL+aPSpwaRoCo3bay2pcQjb+lAbwTtYwXU0Xdd
6iWdQi/2H6eOboIB7iXtUyagrkvxKKHBK6Qn0MIaaAZ+Q2AsE78oCJCokizUWEw/McfHcqKq4gQE
WpbgypQTbodigiESXP81Q5H6tk0jyOx99tZ2+c6ZgEM6XE757JGhlF1xZF/5ReqL7qGD7VTI3L3F
TVcYn10XBW8mcljluaTckTjBWKI+Rx4FaomFcOUMuXXo43AkUSr85Jw6nvk0Mkofd1USitwiM6pG
29lVVf3HV4VS7VbXURzVKuTjR4bWeFl3HTEngcfDahXl3qFjJg08VhuRXGZ3hoFhBy4caM65rwJ/
sHuysmrlBgUpvLmvr4I67q5RcmenCpu2CRhjMPJ3XHDW1SFiS+DbddHL23b8oeUqf/IxJfiyOges
zV03ILDyGYdfwryiV5n64hwT9gP3FDZ04VqMw0jl2qgRLvE8XwCQE5HmKD78KQUyhC29yWVKaBaR
ImkQuftxCho4HSbMvcA42nrcX6i4diMe7a0my2nlZhAKXOIQIr981MK2uFfyc3Im7Z6Hxo/EOYNU
hR6lg0dlYxtIouPsEgTPvSxsnHDBR+Ym7qtl6U9GMwyfpQS61E1PthFtR7C6to2qtXOh5lvkqWRk
iQhD7sPAheRhoh7DimtzcchDjV36uhTJz6BIP9nr4BtLf9Zp8lSY4Y7De5XXEJ4lNqDY1e+xmK6b
iji0OjnGHWlZAYE1RgW8PNOWToHY2twpZEfgGGaLFMGNZeqvUqdgf2CpEaNSXd7I3NrkFQ+Aws1q
dj4VA26yMVvD3v5AzEwoFb3kqP7UJxIpxQwzA/C6KFLM/INPQ5lgoegGQhF0KmMiDqZmy9kyYRkP
gIkZrXFKQQGvELm4G/tn2atVkodfmpv/VIOBZ+8YTosy6X65IDSronrhwrE0M2vrm862rJJrMmy6
0fs5ejhrdZpJekrfAXgWjyr9B28azhpa6mBKCEFA0w+16kGjvXA7zIabWYHZ6eMxHdJ3mCdrSQZX
mIOAps61cUcdaUYtvczbCUs8l/U60aKvShkntLi3BshULSNajXGTiEhU1cDr6J5/4Wyy0aLkJ2Zs
nLM1diSfnohbBV/9DM3mogqU2HuY/2+QTNI2/iVJ7s08fLdRnZF41xwxKmHGLWfVPcc4IWf2yXOS
Q23V7JbWkwVlYlyl1J4YoZHCvxcIZPChVy9I2JVePfYiOzSt80Aj5upqoB30OXnVPSrrjLQEDnFk
ET5X+V+eomoGwIofeZ3YGTEs00TbH1tEFrJ68uRnkjcbScqOHiAli3EkLv0qeJeTtQ1rCmHfi0E0
9ws0AycdGh0Sewe/NRj3Kki3KaLbhSseAVlMNxMkhHqanfppUtxWWfegCWS8qHmgmIbzzJVhpT+M
8dJAT3sbliWSQ3B6jAZZWMl1ahHGifAahA5+9mBRVqhJYNGbfUhaSpS8G4m3nF+p4wIODqtrlVYv
fVJtNN/9pY/2a8qHfxtnAAcdk4qdRqdUDwNGmo63qi05OlQO5zWntZd373qg7bsUPaXeEQ6wmiRr
DpK2TbKX3dORqtP0QIvgw815SWMRvPe9BVxu/HL4ja7nvclgZYLy2uY4Q+avFd4g6H23sPHI/ynH
XVbZ94J8OmCfM9kHS05oWRszzajk1NtC1f1xwksVwolvCnaKsJLwki0tN17WdnvMWuPes+xTk4Hq
btWigu8YCoyUyP62mfShKjgYQOP7WMHrbOwlY12D41kxyIfceat4oplJgpPBv9xnGYAxnrU3+9KK
gtyzxH+IUN/mPfNbpuB5am2jkHFoqQebIEMS5tAPdlOCnTJWasJZ0uhRAsXPTZNePTOh3T2cp6p8
8QWrLNNSRPfGPdGEbGabudcP9rX1eXNQIcCjxp9CzFt3MyTO3Hy3NyNMCsVEeBh4fsVgb2ObGiwv
dvgf3sEV4AzXmLcX/E1Y6MltZ374Nq7jibcdJEk5qhXz2oOh94z6Majgbj81RBHBG2zQvCabMUBj
bmGWqIrmZazjL1vr/KVhZE94ac7009aILpXc9Xr8JZ120WvdseSNr4Pky2gyA2MRSAwv2jYVT5lc
w0OgWZtSVMTjup+YrhkBlNmdo4L3+j3NBZMNjYLR3cEjePcHdQqNZGk20xO0VpzBgHLkq4icVc7F
oXG1na+5u7LNfqIhuzeUBqfIQ63MOh3t+L2uObsaQXfc5w0ngT40dgnkgELXlhFkgZseyxzthlvN
TA5dZ59aL7tW0rznenh1fbUF9L9CUbwADf9VifwN5f1NxZoeJsYsUVO+eCTUrqGwvn9B0jMahAee
qe3GGNMHizkR+JYhe+LmquW9Mm0wxEVLwAteARTUz3rmbtOckgNdZQ5PlgwdxDa/ElQpHbCdQVnb
xPP31Vi8RFP/ZFbOaSC1p/YgCQzKoUwx8juDStIO+yeHhkKJ12p+MxoaoYR58lwD5gEROaSs6WUF
p3uqs6vZEqiaO1xEOMQzIBO59tE1rN5xSA5GiaoFM2rphMfmf7N3JsuxMmuWfSKu0TowjSBahfpe
E0wtfefggPP0ufgts9Iq0ywta17De/9zdKQQuH/N3mvn1Tkb0Yd7WQa1471y6FfQdryM6bdQstj7
PYexM4mnuJquYqs/4ZRBJ7Cap4wOrYzDveZZ48V40tq9aabmcUwFMiXkLpk4fCYyJ6TaPXaMIogg
IPWmJGdNkBNoIQ9NvvRisYvlupy9EUD8tMXVctM64tQmwVMGTWS9vgHDXLuZd5xq+54znnog4MQ0
xlMFNMJLmjurYnBr8qWypL7TqXPQwQCOmRQsV3LOz4l+pRzmnRRgIFT/NnfOD9gH1mkdT28HiaD2
HzJ7uRsNXTKcDMgsxDBQDwi5kyieeQLqzjt6Bt8oAfAc1G6W7XBlYM1jvsMkiwbL2q2RnkaC5Xwc
C6KVxZPA2UkUb+xTPBGMAaoUnyd0NHfuq2NPZKvXxP0dMTNZ0hOL2bYTFnCoNqqAWhwy1Rl5N8HX
EL4JrwkXolX8/v/98v9KCOFb/9N++fFXfmWf//dumb/w77tl51/r9jgMLc/6DznD/1kuB4CE1v/i
+yStuO5/bpfFv6zQst2Qstu1bFbT/7ldtv9lOyxqw0CEDv/5/2277GAZ+G/bZctESWGhDDLJk/b+
iwpC8dguLXsdBHckLMOpcRXEIQwKVzJoAO6yAlU+sGsbW0bUYn2X5Ht6VX3Axr9ENnjlvbGwRans
OsKSgkO1lT+JJlTDzODJEJDHBhpiwNJQGqeZeA3gbJEuktSoaq3bYsJUw0AMwY+9Cy8BIF4wfuic
wAcMCc1+6BSULWW5MSS4BTI8IGaWx7qKyVcfFmPbY53HJIuJovjAH0Qg5EIhK4J5i/DpdxUTeeao
dmSYHytfTtR6IH1JTSFoEC+vt5gHs5xv4hk2hLT0z6SoU7t2ZCBhygcUU2jSBpw7dmyDv5oDTpIC
Voy57ETiApya2pbroOZUje1TwN0nBNh3xvEW22j/yhUOS6mjIfHQoBlgL+5DKyzqGIFi7KQcF0DR
EITujHQ+8vzsiiU8ZL0R7rzKgmlT/4IYvUVB68MrAAe0CJntMI59EFdb7TJIdcSpkS6oWtKV68mh
WHOTSw+rBALbpNjoGdkuXrpfSB/GwQoVwKmxPLDpEf1E4Ej+GhJ8nVk3PVClUJNowR8EwlJ8xgY+
U5S/H0xrqg3ZyOtlVJ4XRtAsEu2/aowpfSvSBYaBLAQ3vgGKaRFkRpyukC24I+djYg7pBYrKCUwa
HD4XgAtc5zZsKeELDOsjEGT62E7DOpOXFArmFtEh8Kywt/ji+Ub60t2KIU6ibGx2dhV/kizfDfXj
oGgQQMXygWc9EMP4Wk3Idss18ktft6yLLPNYjumLGl0KNC8/ObBVXdKqiLGjNGegs+sNHFx8BZ3C
w2nj4pTF9On2dNNWVUXEC6V6mdM6LO95PpKhaNGKjLV1M2V/fSYuKNs+DCJBsH8eQUzueJRxKXKr
Ye0luKNkzX4iWA5EEoozkFJcLl1Pvel417FBCtBIoxpHuBX4+BQ4Lb8Tn0azvGg39LZzz62Vg6+n
qLkhefci6uS+9oIb3wrePEpa2vvqNqtc/LPuYyoleaEOOiYf32lXj3+1BboEX1AAr52OiB/ZrdSD
NKGiWuNBWsMNoqhHafmnwf4DLfYlCn1bl95zMseXduxv8egKoQ+gEkCkeOmrSKd7PZ89RRq31z/4
Vvstk/iQMHLGAnXtttmeiHB36nZ8eFe67h4AeZzUeKliBL7VAsg4rqUdMWe8ZtvzlAiK01h125Q4
ejLP7LdOJg/8qrf2uw/0wV5ntmWwygUH49sJsjcwiFA58Kj0VyqBUWqO8Qcs12ljAPbcsgeqmbIO
PfM+1YAQ6KZP7EenQStC3K2TI6uVfrAZhPw02CR77vjOwAtoAP0S3hfIqOKuJWMEYSjpzglBHcNZ
wFbbOKa6pJVxL6cRqHjhX9lm8QLjZCvX0OS0xGlrp5BbGnt+rzqBSJe6r7SVi92v+DoyAaTo7Ie3
LC9fIfPQm+JZEUCam9F9zEpcnr1ipJXhvthM9xILwsaxadbm0D5JD79/xWNIhML8ygz9ZjSxpCoz
eSEoEplv5nyxAkHDyrpjSIsncPADfqn8Z0kh8ubfqmpPhuui/Sxu/BGhjOkFdxlUIvS7/ME0fVAL
MbfgEY/gIwoQftaVPfjQAevXbEKhMs/TLTy6PhosvAGtoPTyfEIkFwTNfs8Grw5YdliHnNQ+GsHk
OiMtGMHE1WTyQ5UenNl4cIiMLO5DAZJTqR9Hwh9NRgZihSYkrKl4ClrQK0anmbyYxlUS5vYOicoL
lrqvTKSS7TbJISbzCtqG+zmA/cb/WYb2Wx9SddvOq0Y3gv8wuTbxtyMI8C6+0R7U+j0ERNgxabiZ
BnJ+9GDdj0F35SX4EThRHVQw5UPnm1tBCC90jA8rLzTHMSmoVrwVJXG3M5NUQAiSSvWb4IqKyS+w
Q/pVbCzL69gisqGJgdxWgD/p8+5VL8Rbzj2bFDq+JLOfO9f4kAv+wWuM7D9xIq7dwtkZDIaAJZ/8
TqHQqcVnVlE/xz20fmAgTUD7VJIRx7wTsUa2zZoMXZb+nFxtRW7q3mcczPZsGBtWphw62JCJ6Apf
04LZ/0xYe+QgtuiTq9YPnjzNvL/J658iTeEhNbQd7AIuE6lpG5fgoKJDn5WsXWPsMJRRNRduQJ74
Yk72ZswJVF7Ct3Fw/iq2VT1rqW0dmyBlqxJG632nNGEcwnkZPX07xD3lsMc4Rvj1fZwbL6MY9EaE
yt9NSUCcDzb+IbMPywKmYvD8cgeG8r0b8GL0IhiiJvmBCIigiSWDDWFP6fqet5doC1FjheRucwD+
lR7WrUJRdVscEHY1P/vs/WywPyl+Xo5vQ2CqYZVUBhNEU3XKeeT3hjXf5Wsjbg5A5CX+YH/szhgc
9TbIu7esb4GRhP6HbXWP1lg+A0k9LuFcE/BoB8g8mRkyiVE5G03T4ahHmkcrUh4qCN0bN+vETnU5
uo0kuDKtiWxHZ0GBnUHDzVjWAKc3GbnZaaTYIbfAwuIVsOEmTKbD5YKSGS5Kj8HDJZRxtvZ6hNPQ
Toh10mBb2eJmrIxuU8z2n9/PrFDa15lu0k7Y2MSluGDNfagNtNJ29g2jmliT3tzP+WLtk6FydqER
f5kGuxC+dBh5VAY++6QjSu2cCxTiRsFoNpCdtasGExS6fOhRv28XrYBH5eOV2eALTEPrs5lD9C36
mLbkTQ9JgS0rX2/MmDlhTGa2HF6NuUROx/x12+QzXahTEiRTg9pObQfkVgHnHAMGlrlmuzQV+whl
PuQJbhPTeaMeWlEZqbWrx/JsWSM1n4Q7HiwskVgXpgFHLjcem5eGICibfm4JucfDtdacHffawCbt
M8MPSwbWTTJ81yvRhiQ7piYza9H42+3jX6790xxYO4Whg4SAkuxM9tfdAg8MzHwqkqM7m9meppk7
pwtJwYnh0FpSGle5LHd2ZzpYcogZNytCrAYOsYCLW44oJNIRDLT+SpmNGiV9H/8a0+5TG7cHCoLx
xP7oAW/HPnD8BvMLjvFkSSJqyCsJKTXqGKtvilI+QjOA8lfKd7aEfpn+FUnGdAgtW1J9J6mHC3rN
+JqBlPBwGWVJVoGXfvi4j0ff2RvzqpJoJBx1euQapKaevZ88C0kDaO/6KmXpajE4a0NIvtyENdak
jWXmJTAf7A8F8rjagJXmxQzmggrytoM/e6zFd5haL2lWHmDHPfPkk1LkQeQRbXvfBeVTW3mI6zIS
ZjtLXg9l9WnWEskWQ3QCTcmvw8i5rTVnVpqNTx2KHhooHr8OXnbBIGQW39JLQwp4uRu5Tc9YS3d9
lS/XaTZ9tibfs5yGm7DvnCNSqCayoa7P3fKwaIYCKTF46M7WwGKv+svj9hoqZrm3vdW3ZbG8HeUx
pzC0lGbqXQwfwBMpXYoeHZTGFyJtTgB2DizQuHYJB5ig89p4UDXbrNicOHNdy4GT6+/HGg0ZqfM2
23i4OeAfiMvO0XZNuUcIYxAyAoa4UixruhTQbtJEvvOFFGxlnYT80XERRKamABjIlRSaeZxs/Yp4
FsxR/chSYWgRcSYNMreaHfjWnFx8ljAtIx2i8WXfyh2CydjOJXL15D1vGedCsEDhYXBw9NOSHHtc
eQOFNlmk8VNMHb+vrN4gBye78oq+QlUUkBJet9SEDUkoM8F92oOIamXrMUvJnLqRnjOepoSJg7Dq
39nyOZOc6xlm0cZIzW9vRrFnoYflcPYf6EEB+FcXs1mMvaoYnrTNMZysvRJ4ePKwugQ++TECBzoB
lik9pKf+rMyjtDFshLzEI4mucF/FBFUBvKAUEBpCm7kJpVK/dXynOBnkmI47T/O/jWb9ARlJQYQn
g4qVr8MHR1BJvHUOC8bM7Vi1v4PXnws9Ggen1O9xZrvb0iEeThODXbeLuXOS6aCl7x2tmlSc3G1Q
8+68iTgUhofHCfXtts1hlYexuQ0NukMrN28a38PbNkEUqetHVDsfcGU49EoMwngrH3VvPS2sOXCT
ayTP8Eoc/82cnIyLTOoda4TDaFvp2e7hLMsCgOfS3CQpErn8oSAP4JEh5b1wi/7sm0R5J1W7nSb0
wLLWIZoB6KwYy5AacDTMw08fujsCFqB7DhLgNFLvmTs2ajF/EKnHxp8QGNTFZUzfg5ooboLg4vsM
5XmkBVLK+R3CN3wLTVp6BdyG9TjdhxUbWMQ52ym+sUuV6tiliTwuKbhg0VhXuMYQiyG4O0+Bews7
8jGeUYf6DagfWz+StFIehtzh5WbGChSoucKW2mzcLkNvPHefapXTDaPxwBgiR9pE/7p09ZXl5Zcu
DWn14r/Q9v1zo6eXNChhY5EtsjF9HsxpJJbQCsl1dCcJi83l66IIYEMVcCYbvX8iL2Zno5CCr9yc
CTO1ty0uRO7tCGU6fD2PWJEpg7iPoAxxPKPnssCQbHoePMf+OQ0/kNKjRCd+ace2e2AFqjy968yJ
TTav2nYcWLTNGJe6FV3SuCgfXASUGpwIgLs9Nb4bdRb+uiw4WJWDZ8ooDTgMKOBTNV0DqWBgF9DH
C6c8SyJ5yMibyUM0TGb3znVQK7JAOV0Kr3+qKyvcmlK0qJ6aP61Q30K2zLeEU+3dDCWD8tAwmZZz
bLiWt1Y4il2XGi8J8J4MeS5Wx5YIO8zlA47WjequpgBhnyoJTEUynDDhRTZj0fzQ0yp20BxJsa9/
6gXucAu4y0GyFZVj1m8Csn22sAumbR+0457otrfKp7MMLFvvGt9ikDA+l8YwR11VUnlWyc5Pc7RE
fF++Rc/k2aicaKm3nrDs7b4h0CmijTVACYo3SZwTjtwIbhFXeiodYunWQBE+GXMBi1BOOWAf5qqs
FvxjxsgAdzg6aJLrjIGi053r+7mwfieFVIE4Zzbc2b6IGaeiVcfPkDikchEP2ccOmX3HUfpv1dz+
mR2vRwXgc9faQ+QiRe2ZJu3Jx7SQHoh31MSI4j14Ty+C+DkxxhW2a3I4A6+5ydu5PDYjLuSytZtt
a6CRL9NPyrKmjmdgGytwt42/cxambTk9g3igxi7tPkJgeeeyxvlnKDFA4iu7rN517LdpdYxjrdrH
WTlQX+pdhYwLq0K6KxeBGryEKz6RXrWBZcOkmV+EaO3zMuT3uNJ//eXim82Ro9bFp08KgzeypyEL
6WpUUm4YcoUtmthyChgP+Owrh/7FybS9dUpVRIIgsbD4TdPJoO0waHVN/9j0KUOKdLE2DlRhM7iM
cT5v29chBIbRJOEzqJlvbRGzsvD+g0FAo5f2Hz1UeJjCbF7YPxoMYcwGUrABcJGxjAHYB5mQmJBl
zffcvbzyVvyqyIgwpfVtov8MMCEDajN/IAdhBjB4KCjiOdOmQ2fxTktVwH5tjiLl+GKfgY4KTZpr
8Ld8z+MqyDmrVFO/q9A7jJVXRFUtgy1O6Y8QiOYk7IeApa0Dbdwp7ofFfaVIx+GSyJ8pl89WqXu2
D9lzj5/VYaHLkPM3g8bqUxNuCienhekeUyVuKzP/G2zzawJy663/cpbW37ZOj3Vd7h2EGBvbTlAL
FtOVM3jEOthUSuYTeVsPKktYolPK53V8xBi8bRuYsrkHfd/vXPKh+sfAyV9NGeB8Wf+cruov6Vpv
Juc7AN4AoI3DiaZYMuQqOc4TRQzpWqtz04XAQMPV4ErelCVSACdvUbq5J8adZGcNIRsxiJWYfYat
zHkcZr3sejdqU2VfAASq2ImWjGM+TrhYid6ocxDOwxQqrs5obLqXLhsOzTJ0uwVHVJTxwFMbAs9N
lvdMB3QLo4da/rWL+9VC8o8M6L6wi3jrm2rfLR3CluTLHMRH6zm3E1TFtldkhjVTD1ew3SJ9KtEB
tg0bEHsdsCKa6b/NGgRjMyY2CZ7Fd0ZroZPgEUDNI+BhfzuO9LtGkEWxyVRuVhDgbYIjTXMJroJ8
F8T2Nyabj67gHsU9iyAupoMvVXa2SJLY1DqljPOSs43QBCnMVy8YHc52O+zcrmU4AAyDCUsCTAGX
M9vfkU+XKD/A8slN30DZANYwAaYMgeau/90zzK84lntbq6d2QLpv1oeggwei5tUtpTxixvOeIfwS
UQVl1Nzu38TvweOuD6eBz9qG791Wz2nvPleD9LBhQAJts/7NYLC/wufZRU7Nuwzyd19/LsP0pryd
wiAZmWzxN1mWMrxmAj2l4qkxcxM8snWeDcFE0B6YlyVcnS7ZywXcc6eRvOVp+FfiOen68ZwwrogX
OKRjyi9DI0azZ+erA1y0tS2O4NE+TtbiRFRV85rXEYWJOsZTR3M6sKj1ZH1f1vObi1K3NDkKVIAV
zQqHk+8M0INrffbY8S4OAFovnIjyi8necJP96kbfOrlD2AS1sjYQqiRmezvI4dqqlENOIYo/L9vV
XO9b0gO2Y0FWs4EPBQXIJeDO2guV/ugwe8FWwL4bbBKyVNw4tPDpCSg2oU8tslKrvzLU6BziMmCM
TAQt6X3yYBi8cMPs3hHphPODgsNYBxftyLagG5Bql+IesdJwtmJnN63UyqC0WGujcclnhkatsHFB
yWKlzZofMJqe/UZBf5D9jleEI94u6LPRfTGVy25LOVDhFdcm4ViY7wKEncUM9pssFshKTxXhDbRz
8b058utfYnWjZ2B6zcL+pH8VCPjngjmLjQZmy2fOG8DatAPI2aBgo1yqSbSmhqJbOJg4RPZuHrna
MI5BbwDKrcErkksRZwQT8kBF7LSXbWlpbF0WjNxaYfYqjC7KFMlcHndw7+PaBpyCaKAGYZGnryW+
rzJ2P8sQw7vLgYXHLn8frOIzcRAmzIvxPHjsQ1pnGLZx4Dt87zDOrTTfqbl+byrzfu5BYwuBmFr1
qItrcEKcnC+MK7rAVXDxvTXEiwSXIkXE45sjAOEhP6gmozr1sse6db906YZbD+EfogA1Md8xOJQW
oBNCemUEPWR12/+CuCEVqoc6bVf0ikHqb21b18d8RnfTjpTOfTczBUmbSKNb29fWKDaNN1f7Mele
TEnmetHz2eMXXq6E8ZN1CfRaUt2mgSmAncNODiYRgQy5G8Lha02A6FhqpSXzQ53WCIgrQOutEtVu
NPWrLoTcl0O/Sb0JCWoJ6iaB0FUiO9p6Vnu2q8qOiu49y9R1MSE9iuMqoConk53ZTsSc1dyOovmJ
jU9Z3AE5X2N8GhftppU7z6VPliDsNxZKLoIakQFSCBaSNAkhYwQWLvEPuXY3SI7GEzCEoetKSqCZ
SXdIa+VIB+VmeqmZ0tNeQtm3jQSLDfl/WKutjae6mfPD+qhYC7LX5vgE97VVbfGUG+EdsWTP0ySI
sTDXHRsBL8xmtqQ1EfxCVhsC10ORAaXhXJn1ACuWjAFbDYhKWirCLv+OvXRjxu8QEt9MmT47Xsgw
TDp/czx8WdBOeZaayGlA7KYJJ74ZcM+keGm3ZhdeXEHyzazHV5dSl9LBvZ86fihjfbyRw6IVxF/S
4eXeCuhW2L8YleSDf2o7iaifGaEbinnbldneQrUeOGyyYo10pVuhtXbb76r0XM8U4r1FA0GumECi
e64zK4kSCTYODfHZNox9qoDmjvI7bPV7MAMVNVofPXjONJbMggMu+ixqvOk0NiQj2X51w9H8Z7eF
gVrmQ9cU6GjHuFQUaABEc+3gRVxShAEl/efSjvQWlXoquvS3WKA3FvV76FcEWxEmvmtdpiszZgSc
VPGlUPdaTe9tV6VHLbWPg2zVFCTkHqSWdRa4JitIhak7XuWTfyEd96Mg4oq2hTCxTgzGwSN0B2ZZ
ds583kLLBwhtGRWZ3hQXjTsWEVpYyxkuqvIfUyJIOLRRy9QkqiGSoyrvCAjCyVQQwdJqMnxn/S59
fFsa+gnLzZD71rav3Hh6KpYUb3CGgj9D89C2vHRSsMTxquArd9l79JP5yo047Qqx5lnUmGVa1GvL
4h4XI/9cqUH7WFXAZZhs24vFQKcP8KOZCR5ap8PopuWNr9Nv1dMKNyP/yuiF975o5o1bELht4M1T
XWIc6JLR4023bRxe2noVUtEJM62wNeNx+yEsWGfMcBHRY0BV678FGX5ShXeovRnyNAXxE6AuiuQw
JteGqWsCrYXcpeV4PS/iJekMixRc7s0+NHdLArPa98hljh2eLI/CFgxHvFMF8Re2IBEe4X1k2cFH
bBevHUjLFTv3kqfmUSAc2AYZ9hUqjfeVUoyu+IZkKjjBA/ebzwi7RF8Uaa5fOrLu7C3prfIrceZu
PNQpXZiqUM8xsxptkwm7WRFxWK/jTtA2jiQzrMivgrInSDLAH0fGH8j5YOFF6MqfKgg+FP6HmtGh
nbDEXpwL6masPQUw/7wcP5C89yNTusFtfhGebro5YbCM79W5hwgx8SSN8kKfuhmUVrs8nh/ITPoi
7ZRF/BLuQ9/9TmvnlAbetRvuSaoEw2VYVKeAFTdclEX/lkuXd8kvn52aSRbw1/wjkSUlv+l1+1m5
5d7Mk1uBbsZ2Y+NmLrLdTJm4a9eZlz3raidwbGDfa09ZFuqHzgoPKWpCUi/bvbDM+sr03agaeH2D
xd53NhBnt7hv4tq/R54M03XfmN7FW/SDD7vtQL9aYmbwPPvL48Df5ykzrkS3fHiaTro3qFsmkZd7
NQw/WVjz9nhTcNa4XOBl+tDasEnofr64GXFuIxDFczomA/CbBpTfcpOYKqQfHIluiT3mkzOw+7Pb
J19Bjcy08o33KeiiFOIKhJW+iwo//xBsADvhbLPZSHfAm9nTrJGPGegy6kUudMwFZzH0l6Sug8vK
/Ru9aTjQOpyQQhD2xC8rKic4XmjAEgxFtS2eLZTiIZjfh9YQJFkCt28ekV0hSGpZLcoZUzMGuY1K
EijKw/WYkOHGzWu1u6TE6Dp6mPFy6bTRlKtjmWggZrHnHOvZxCbSMI1Vyjeumtm+LzJ4VKEqZ3Z4
mBv4sfDcEXgapTMF/WSh5qrt6wwu1N04KY+zE2zZJNQzbf7CGXBxUIYyuOI0X1rvYOKPByHAoIOP
pF8Ce2+z2YqUU3+WhtvvK0jFsZthJhTpLnFeoDPhNJXqyjcmIK3YD7KJ6ywgFjoCkg8sMn+B1C62
CQwQDCUSYnzpT8Q6g44UwXThgt+UwyoQUZqcJHBw18WQfQjb81hxk/kxSoE1t/uoKwSKhUmh43nF
Ab3/SQJ63izBlJ+THHe4Z6PJKcVrZsp94juw01P/NJYDi48KM0vg6jBalMUMwtMHJ0E67pfOdqad
OYQY2zfrQCxJwNJ14wGAGe2UCzefjdkCWeugMirUwaqerZCsIw0NMAoHsu/sSpaoNPglWDPiH7ub
saBI9QYvOapTE7pz0IDrz4uXsEMkaZstDNf6jnPvDZkUN2TAQlBMLcO07txZ3mPb86twlu7Pt+1q
S8zdcTKnz6HWx3qBIK5DxCBJo389vmYU02pHlrEuen2zRfpfviCexwOCmd7uGLmLzrx1ZfdSUP9C
DfOPhlrACc7Bxc54HMmA95Ha8RP1jN/2VSCPUuJK7SoF+4s8Y4aoXGej/1IHnLhGjMXORAQ5rqmN
EyT0or/MhSyRcIflKR7O/TA7VCBx/lj51sUUhLCV4W+gK30aQ+wKxMe9ZSURksLYehlxtThNx4q2
JTYPZcqwtZ+ncywG3BH9ubVpm2YsJKdhEofKx3RkBuTGauCs267rTnlDRMxscHOCOra3uq3vR6CJ
ELKJVkOLvyYG9EhKySdNV/af5hwZyvaasuuHaKx4GmCM+sR2yteBJI6Nx12/Ri7eaMFhELoe1ZTf
XGNN+7RFwEExGaCcJhXVc/bVDuFPEVR/mYc7UnbLY2M4+9KbX1U1swLnrVpjpDeS4yaaTBxD7L+M
bMGclC0nXAse8WIjG0D3riHD9KpwprtpZv2pBo9Ra7l8pfSpQcOgZUn6u27KuYcKS0bGwMpaB3J9
aQHR4sLa2hBMWYbWpGpRd21Md8kuo1N9x92AF9Uak0hI2IiMIOLa+qzQu24dRQyF+YqSS2/aQ5x0
EO8kH9G6rVQJ8G6IoSwz03MsWaIfl6nYL53DbjgrGTlNeHZXsWwPjIUb86YyuXjsmuSyELhlh+fI
x2bCHNT6pDRi+b5oxhLH2dYsXzW7fd9P3yUnYEcvyto2H1nb+nWEudXE3hYNMnyzmn/cNtt6zBlo
koWNDT7yi/HYm/QkRWJkjAwC67I4MzkYqXzqGi/Ygs6vt/acuxt0ocS/xQ8KUV0i52hWJlEVQi3X
dtNEMwRq2Ak3Y+Ii4RGPfmMeJzm9NVPNhWeHP6UsjlzTxwXi8lGAxZxj/ahq68+kSgzi/HZ0WP4m
XXZfkmfRZWh7HUlXnxXqehqt4cjBhLfjwi05Mtidgb3jcKHHzl68tKVwLeYdu3x2/CuK7kfn6Od0
yJ9ow3iOKhTM2xLq2YbxTMfqhOiLeQMJfNU2293ZeDExwZ/8ZiCmuGhY1FZ6P9Ag5tL69eG47bTd
3YvWN6iOYkEfN+/ymRSCaR3lGoOzrWLHx+9MhDgNz8VZuTc6rPn86I4xq6MMZhK7LxNDAkWpip3v
0lasqqRUKzA6sAwKBwQFi8o8+RZ2/tGaGr5+WeOkizGsJQyiRnTjZwAXL+asevLCsu7BA/hq1uUv
WaHVl1stD36tzB+vUSe/rN977uh7EIT0nMFUX/D4zAmROEOf3LFHaI4ZXQePrk8D2rdESGXOyTWD
F4JE25M2xLw3wQHKROefnVHezzUNu2iVT7vaN/tuxrXNxI6d/nI3lHd1aCZXBA19IVWL7DIgJxJ4
ZSR0+gsQ5pRZvrxZ5WWx8xEXJMY0C+3UrMZPonxeiR8tTrzSwabgNIXnUpj4/N3nRGiajZbJTr/w
/mZtAOh8sl+9sSX1KVdPVgH/eeTwPsW8gXPcF7crBiYfGK9JLRm8LJBDGYng6gd2GBY2s0OIHU2i
Pi0SPDp2vWCSDybk87pKeyKWjYF3jgTESinjHPdw38SEG7xlT3vaNtKBHjLWd6UQTcS4SV8tGRM7
wy4+e3/k8nLjnwxrqbI7EsuZfDZHvTpPrdWDOiXlFxKA1Zk6rR5VBtr7YnWtToveJKuPFSnCtPpa
Mwyuwep01Vhe/dX7mpmrC5ZmQa++2G51yCZYZfvVM6tX96yNjVZip2Uk8V1jr22w2far35YVxoYx
aoK9NEYXhyk3xJyrMekiVlp3umzx1Org7bHyVqunF6kOHwQu32n1+xIqfdNjAF5WJ3C3eoIbzMFs
9Tkn8mO2uoaxFyBRwkhcro5iKeprx5ueiWI8okPkIcd8DCeLJPV//Mjy2V39yXJ1Kg9Ylhusy9q7
hQ3oEmOC2o5686IwOXfUYAumZ3xJFpQVfNDV6ohuV2+0Wk3SOFSX1TUdrP7paXVSZ1iqA6zV8eqx
NrjaIpEyhi1WB3bOANfDkp2u3uwZk3a3urUDbNvD6t+eVyc3A2EeUngtq8e77Dw6CEnIWW3Ih65A
8KIY78BUhuWY+vcqGY6l4V+7k3lCu7Uze/+6x1TO7aKv+hUrid28Xn3nGQZ0W+BEr1dPOjpm9BHY
1Ed1lOq+xLpeMXI0TLRAM6b2gl9zh8kdT+dWdew24tilj06e5uKgV1d8WMJHTQys7yJwPxGCWqfB
/YaSLJGLYmrNsddDz2Lsp55tbPch9vv1m4xFtRd+cUfu6Kvjgg6Gq6FRkXLhntoUBHqSPqVD+Dy6
wUXoBK4OdwNQ2tL9C7UC554+uJl+nq30BYvXcwUsYCYgDXRAAkKgBCVQghSIh0fGDad5TTkHOJAD
HtAACBZABKuNxEjYSvj0E1IcU4AF5nql2HyjEyQDh/Ch+EGCNwiYLBiyxc1A2ir4A0PYO4sJngaL
oKuNBySB7v+Mg5DL6Tn2iy97ZSmgAoSE45CdsHIWso6WNQW9AMjhoXGOQILgbq5shn/IKD24Bsrs
Jwd8wwDGoQPnMKZHHH78rNS7K+2BAdCJzv9NgoGYXfW4cC2tBwILSahFPsiItvzKAUhwp/yJlSgx
gZYQICYQiLB0ADphAAJ3mWAXK42CYBaco8t5BlNBLMJDC7aCOMpdp08eMIuV7qJQyM0hLIKDkF+T
d2UkzpvRqhsXfv7YpjvDJS7KWw7zPGzTAJEf8Ayb4zhdaRp4yK6DFa9RbQrXuiuBbmCXPwsgHA0O
mBAox4ixvADS4fv2lxTWdY/NwwPiQWkN0KMF7JGY/E1AHytnxgP84a1KTUAgc5AzmZ5fJwAhRoNv
7tpwCYwZ2E3W1z0okaSNSvNtBC/SrZwRC+BIDHgkBUBSDDcO7iEEM58V/V4BpsQHV7K84zz9rUGY
qJQIcqYCgE0cPhRewR2RLnsP8Enwb+ydR3PsaHql/0rH7FED88FNaLRIh/SWmTQbBN2F9x6/fh6w
SuoqRfSEeiEtJmahUtdl8TKZCXx4zTnPAYCSAUIZAKIMgFGC3N4mgFKgGzsj4BQSpNLJWF27BPvk
1TWDHxq4m6JuDmNu7g146zoZHJ7abdyekEwP5ZxZLN3qYlJE1b1JiVmiMxlBUzNjSEonmNbS73JG
MrLBnQ2xdIpnzlX/HXsal49iLGUd+2ypPE8kmsytmaSPN53sxShW1vB4b6Ginito4sQ7HHs2H3z9
maTDZ4smTOJjnMg29nC2hwLEk/ascENONyBatVOjVktDJSLKba+qOTzD/D9PqKDp6zZiKXfb1BjE
1OJVPzXCu9hpek6H8NqG3aOCpNxC6FXt5kY3MscACSnV3JdKdUOPdwW6dI8JABgmeJg4SsOUT+k9
Urm5S5H8DOJK4KyTPfkspwjkiUv1ImMf98F18HnxQ3tEx3UM2GRpTbVqS8g/mn/1S/sox9brdIzA
mGWZQfgUr75v5sRCQZ/yr9NJYlsYlWCfmAvLeOnys1dGj05Pth7IOGtOivi9+jXaiEyGucetQR0c
d8chO1cKhr9kaVVnPb3TxBw6UsRKpk5gDUYkO4wcyhWU6b0Mlq6OwnOPRbOQhu2PqC8MHtjdz77S
HIvGei2ZmVl5tVEE9xQrSP8sneJxBXlxYTXDdTrmpv+U3dYTG6C71rb3AmlI3OkH3CPXAqARi5ur
IQdXA8WY13oP/NBd0BEDwMlYB89skM9NS3xiHDyAbx9Egd+uOU48o9Yczqkm/fxiVeVfNUnclYz9
r3ScXo89vZ8tc0qqsrQDL5huCVB5NF0MteUWu/5eC9/9odzWg330q+Chhd4xqTij+VE6v0FogNfI
j+MYHiYyk943R6g0t+kDmP7+RKsOUusYmndFSbRDh3bvtP65CAJQJAOi6vBFG7wHAY4sB6XyLTAM
/PLdbbqilNY69ObnRGiiab7WiQBNgc0ahb2dJFSB7ZXmn+YD1REXX4DjPWRObbo9psnmKlv8rMY4
Tl+LhbsuyveySdEuB48hGJ/jbLxMv9QogjPtG4hoRxvGCyvHp7Bpbih0X38eOrL5qqodJSyLYf8x
oZkC03wlfu6ql0tda85Dk32kZb81gdGUner4VruEg2cz/Zs4WrJUvPljgzYZJE27IraPyt1/ml5C
EsVrUoPAzb9OdxTv1VFplOe27Z7ixgnb8KgqA+i8S6W1t64UeF8x+yntjd0AXMNwTZAIUI3s/HPZ
yO19uno9vccDjHyBCa4lpJ2d1zc0PS/j2F5DSX5GUvOa6VSvZnIuYvGKXMPpQ33FlckDAnbZ4N7V
LIHX1Nyn52QnEtjIHS0qE7Gwgy7bPjV1cNW975YjWWjeQ0iEwcjYi/g2Fp8/j9c08p4auSZxNTko
GQSywHP6IvoQWvRWPltjeXFXJDXey+TX4LYnCt3bBP/x3eoYdPx0vbmzPDxO4j4WW1U+IM8GG2W1
N1kNX4CIniVh7Mvh1NhAucr+SrtLmMbG73/KkOll/XyMNmrQCkuShrIMZS0/ny/Y7uPndRrqVmqf
vFH+8gvvygCBOu9t+i2MOn3hBL4IY2tbpIx0nGUermgRvai+/JxwUZD8iNq7udeNi2GEoBUkM8ST
VNVdmOqp5NwqpgVjRBRDb8m7xF8hcF9bJd8BpGWmGahG0pXMl83sLjz/Pj28VHXqspaE837UObGH
iYc53jsbdFQsj7zHlGbUcIJ6Gml1fbqq0JoRjsm7RX1bOUk2HkwbgIEkHwpoC7rtrYmNcEJqUpOO
PdSbfWRKTwgrNokJWt0O9roC6AIbdoBtv+iiy/RkL+1kDdvh02/yeUbSVGd4D0VCNCUp4uTq5dzL
k4NmTk6WOjt36UsXKl8NgHpEURyL+VMv0g+97B+JZn5XXXtK4lMv2cTL+VBSYMiL9ilUOW2Jocg1
yxEZ/GKWFop31SEzGKlGfKO5NoFGNlMqddFvBqvbBigrE1h8CM7xnyk2wazywuwZeTVwPxAXoWNx
3Frs24RvQOpkkgtT6Op8MSCvDNyBs4H0dbvZj3F61mApQofbm6Fy8LJ6P4Sb0mwc9NknmUVeTy7L
mYdEcGSAuo7dhihyg4SvdlkzqK7lXQD0zvXJpe++8nAyCrbXWH/mrg9ORQA1EVMT2hTL8PbCK3a1
1yKEhuEnF46sDhsfsYzMWBKwJ4qsB8D0fZclcyZ1x0n+R6Imu3n3SXFZIKskCANKZZZbFt/sUCkv
9UXnUcKg9ZTlbFsEIBTRWxBwN8+ifjW9z1NFiSxRtr09uvZtNuFlW5vjYNjqbXT0qDks/SO0q6vR
BNcmHC6YDZC85o6tc6axCG/zU0zCkYUIEX8Yy5wRVafPK/FYJaCTmAsDIVH76XEVqSEnUtPes7q9
aRKyyBBInV1NgmaibTSQZjHHDT8uekkGKeHDwMclBU7eD4fWB3oqUIidzNfAM1FP57uC0VZv2N+i
IseG2YShKw5BXwh5xNy2v8z9VLh6occC2nJUjrNW/g4raz+pK2vTCe2DqiPNMfxN3UdEQGP+YV+a
8Wc2d6JaZUtpepX8edEkUF0TIPRAT8j5bdtLQ5xnbfZrNsFzBbjo9GI8fCKReifOGtWQhVCT7Su9
vpkwGfNIWED9b6yiVl1NXu9ggKU4Et4lpWtfGQ8tw1u3sjaYpPphDkJ1qZrwJQcsQRGTGdevFgAQ
F9UpD9ulFQyL0h0WghWN6043Lkm0PZmOulsSYY5Bp91kiXzCILYdu2SjFb5TDcVC0QcYcfGmVjLA
kisIJjMUpsuoUNkrIjusSI8JV6WKL0fDqZTOO/nLogfXuYFafiW35sn9pSFxRSnAdYrUFbClNYDV
OUzvAP9rqpenTyHxBMP/clEP44KV3hXb/kMilse05YMNOSVb9rK9DUZ9xVQhYCAaXFvwdZKWOnT9
r6k/tWr+JYnEa+heQ6RMbSa2JizX/uSa/Rll/6vLwJwuK29ldDYrU97p3PoEvB7Kqn9CS7aHkXxu
URfkEFOj/Dku4k0YVs50FcAoOHDehFiEPjuDUY2uossRwwWBPEtqWp5pM2pM1pEB2oa5sSk5o8wm
N5PjGQ2mN7hLrzc3ZcTAvpNWnVs6JVehX14toutmdLkHUI4P0UERrYKjaUXg9vpPAgpYLA9b0hCY
cs2FZrJiTujQ9UWJtUWhXbXbaI3DA8/tqXC7GwuTsxJJHIHyQc87RKpijgZ3RlriQsOxM5WmhceA
Y1zhNj50ur6avswTHQSttTEbHmvYXxKT0xSKz4ADY+gEDkIaBf49SMCDgnu00m7V1mJpkCAopAMd
ySzcd+4yGTymHKRMGaODjnpZ5v3KJXyCJ9AS1tUSn9TkEsI9vIwJsJGSYTH9MbC8jWS6DrfmkV16
y2EwSc6N4WPSVAwIGfEFO9ODELb1ZWgTcl0FtFd91dv+TmLe51+YCGwHcfJaxIIZEv7KOibCBLuS
nwi6OKkWAU2u7YT+LWeDq3kr3VvhoFvWDKyk6tq5p3GgG9RzZ5BGxxiL11zzLjmPvQDglq/vEXgy
QYMPDvQilTyn5EtVDp0znRukPksGR2uA57ItFzinFi3CUC0sF4TGO27fLrXE2BssxrsEhlnULVUp
2lgyCtbe34e8BXaHZ5og+U5fYNt75CEfHAVegER+6uboWADHmTdW+s/BGG0bWMfqx3RRWQV0DwTR
wFqsHrSzT/gEcpSQ2NAw3nQyy7lehVeXr5VeW/10h6K+ebQyUay9FLm8qwPfkRTg4P5GdOky15nj
qfuBSyWlSbRwOOvte6JLIArZAJXxAcTPutjIkXbWVRzIQl9rEidM0674xmTd1ZjWOHYAvk1qpo2Z
2E5SWJvpbap/hcdYWkpECbFos/Ea/rzl/KxKkLLMUo7Z4qIJqRTUxfQigbty/NsOE4cZ18pbw59p
EUlzWCoZUK/cUsUSRRHA/w8Dd6l2IImzV+KJV0ZmbXrJu6hCO1UymTB+ewmkZl/gOWRCRqK2wQZB
gHYWPOPu0ogSg0Sd3s/WqGRmpOzN60ZmlJCvpoO5bdq1H0AE41CNit3PWS3zoduykzDdSwGgM5pf
Nj4aWvh2vBtDCJo8S1ed4e/1nCu4DRyJ7L3a66DnoFAKmpVo5V1cm8cojbeR2t5z1nDRCAdKJV+P
VhmTPo9rdee7AsWw7bgKYhsF6FZBQFOqH2NW42gV91XQQkQbv2riwe0uYSITPE9XcgSIF4/Naczj
Q5dLF8Om1hIIaVGuVKW/JytrbYDGYHe9RjE2U7x8p5Jf2bGqaisnVfJF4n+Y9HWQB2JQ1aG1S/N0
hX7aYZK0mD7owkS6ESTrQU+38QXQoRPFT14OzFoXJ5mkNARQW7O0HBg7R4g5W1gD63KQHZdsbs+1
FrABdkVRnpB2n9z4QPLmOQhSMEHJNvH6Wx7R9ADz7QN7U4p4g152n5BVG2r8JEQ2I77OGGmFzMcA
0nyhjtZ6SFmZUnJb474eYCGPGL+rGNWWKMRXrIaag8IoC/MCqQosKf1chsQHxK1711QJ3X6uVaud
21s+GKmcBXFCJ+Ciqf8vwYf8P5ejAvlDharxjwMqNlX8/bfs198O73/JX/nj+37niEjiN022DEuW
dVNXdUMT5KL8DhLhS4jubAXpi0raiqpahFH8kVOhi9+ItAAgYtmaaVtTZMq/panwJVkAa7X4Jlk3
DKH8MzkVf8WI6AReQA8h+xhmh6rL/K1gRv4UplJqjYTadrptiETq9GeL7FcPR45OH/Sn9+b8e0DL
n3Nbpvcu/3tuy8+PUmSBWkbjrTBkjbiOP/+oRsXmYVb8qE6KdyDlSNOrkRTY4uwNGdG+pNJloYND
cEus5iMsxC2u4xkApOUY66TNFetJ228X8ndEl+FHwzMpcOtCG6lZoh3xsOdcIjCvyk6GJF3/7y9e
yH9N8/j91QOyVKF96Kh6DUgxf371Y550fcDZQsolseMWWa0NtSEQOTh0vu2ABINnOezR1gbhpygQ
3GYWviQmLWNw7QCG5/Ezpq+91JXHkPAu6000jPbdwNtoOCEQKEvhXLZQmprgz0xkFt3A7oNpQ36F
0dfMFXlyUnPbJwzgSqNEXTCkw9xgQ+Z5/luXFspMknF7mrm/65RgZQ72LozDczFg30wNuIEqHDT/
OiT2zmutHaY/sEkM/M0cE65SAGaLoH7lHcKFOi63g2bjrOLRRnnN1tuGKhZr3z6lLGZ/f2cy87JZ
31bC3A2A00qGl4CCs5PKlnwBI3jOeJYRom2+I9Qr6YBJ8vQ43GN4KKbS04EOK+Rb20iWHEnzXg0W
5qXPSwFctssj8+yO3gZS3CpELWt7zJWmXBPFwAjiV9u2Jb9UmpAwwpv1uPETCw+RiyDBVPeSFp59
P7woqbS205jASB8ackxBl53SgSojs9ju6VTCKMawf/uOXeKwSQF+V+57hDaFemOZAFFnmA3pwFWX
kClbGbGxxfVnZaCLzYVfh1cIN+BZ4KJ6/bLzhZOgTidRAfnUeAxjpEi69IR9BOlLfR7V4sgznbTY
yBljohYJ6i1GEntz493q/UvuZYw+sRwom1RDnqQG5zziN6o7j747866uXaw81jKBH1BMBNiMCvXN
7UleoUfrhLKnikIPlSH0YeF5KLrXDmgJvQgaTiQFStiwz/LUBAZwPc+SCCl2QyvRCuWZgpXNhuFq
qAzGD933b/T+10h0TFuSyTbWEpJcW5AMEF66mt7jueKC5XjxViqltbDl3rFqTAY+rktMjyqEm6p2
dMol5jcVxXeYu04QAeaZJGs8CzNCWVGsSkk0bSkpDY0wW5VuLQGmrl+Hyvsku5HE+V9lbqP9Z1Qr
AWoU4zNbSaoeDyZrWwyvRm2tUTl1ZMXJ6J6mWYABzKYZ42U63aF2QORKUShMo4jGnkm9tlfj9LlO
9Z1do31use3YXn5MaipfRNZ2cQSg4MghF0SPY1Su2fFbGWpT48317CXBj5i8m96gxbLQHU7ytiza
5Z37kvm8E3KXvxiiWMuq/ZTxSdcJlBUSKikWuc3JcLtVzLBLN0S3QX7A4Ehj9ZpZLgkCyakZQiC1
HW68djkoqECS/KhH6yyHyCincz3S30nbfJS+fbH84OEpcMiaYq37cPat6sWGC5vguZwnJE5mtbtO
ZOniCvdXTLAHyvKlhTG/QdMxjNZVZ09phvo7mGFKqnrvzuCtgpCKrPd6ailsczdq4l0CSjBQ+FWK
9V12xbrP9Xda+W40EL6q+zBhwVjnX6ic5rmpXtykXCueTOVtAjUmEkWPn4v8EuvGOm6jh0Suxtyq
oxNkjSbOb5atbMqhdjzyELFfHNSRCBwX3gj339hizUcaxzIVSjEWOGxDG7uKT1FUkJpUnRugFR15
91LDdSepPoQhVqqsqeoquIssWUB0cYYOQlInnc2ufuFgf4dghFF/TtoIvV25tpRqm0bRuRoHPE3R
WTBoNoxyIxnUb0DGmUlVxyQJd+C2HFR9gOvGN4W50eCWawKZKSy9e5t57EHwEBScWLl/oRF/rj5i
jfgjyMQle5r6ECsN9WXkeJr+nSJ0SiF/zkYCXTQmHgXRiHOCUJ1gZKY69h2eaONS0kjQsOXHssiP
rmvscnJMGgMabp+b74Mq7/9/pfefAcUpEGwofP5xpXecMu6o8z6/v7L0r8y4P77379Q4Isk0WxOa
aiimAgDu92KPrDJhCMMkXQz1gqmb/Lw/aj2h/qahjgQoZ1PX6bb291pPyL9ZhqxQBZrCIDPK1P+Z
Wk9Rramc+3sNRnaeZQvFkKm+BAloKMX+WsU0mEpaxNMAC+x+2RoeU76uNnAi4iyZhoLlGf0FvVl4
loW10/PyPkiWQ9QUMLAQoTwzLj3DcCfVk4M2a06N5L/p6pFsq7sO/KY1WT50krQ1PffI1ndlwgIb
+n4B5hEAimK8WGOxJw+qZrjIeLebHHvMuVwksm61inwawNEGO8AoL4uI8W1JN5KNcdmYaDFiG+Kb
nNWbKfoF89RTF6rRUnaVDEwE/DNPzTtSl5NH3bOA1Dm5Z1IIpCMh2cTFIKEN4SRXieCZIQfMqVNn
bP2REvf2kzkoaMWwrhb5QdbVX7ltXshl6rdJvw8yiAmoJtCg1VR8DK1tvaD2YxE58we0glJDIgXd
IHsJAfTBfO3yZECpaqczvPW4Am/A3tBF9O5rAN8ewEo32ZtHLL+zLkdI0Pk20v1P3BxYNY3+EASo
nsGCFX1c4x7HCSVR/tYqqhCznitldYokZuOYhlO4eDOvtM6aTrxahk3SBAcf1eMBrNY5BEy2DIKc
MzJg4DFtHcKUraGmNW+G2b7LHTM+txvxmQKdi/DjKMBDXVGwEWSC30anWHpTavuh80DxY/4RBM+w
qT+KwNvLfgfPP70mUuYTHJbedHUx6OMBxgIlWemd2qpBcyPtVeDwSRj/Erm+6zRizxXTY7jAuo7+
6EkvVJssjk/dbR+ByepfnwhyUg+IBwoU8X48lCfvBZ+mLKpzwvLfF+Ihpemlq+NL3ZFUog/odxAe
Ez8O1QsBrcKsFBA1nqa6zCqIvckd99/NMOnM2f/MalZHfXeGPE6gQC7vG/KWZ0Qd3RAgzKVo2iw0
2LdrqkA/Ae3dWTfQG2t0ulHDeJ9w+FlVA/7oKLjoDMJdQoAueun2lmaBkwTKGyWcMc+rLYMCHSuk
jxDYvikjO7PURRcZJHh/vByBbNs90w09Y0egdEeNqRmOW+GtwhfUBAr0rHQPU2Zttq+VhyU6Mrx3
ydc24yQRDlXrI02Ve2KSVEX2wYydzBOMLNSRcsdIDGSch96f0w29E4p1b6TeTdNT5ZNNZxTiUyKD
a1a3KdoMgH2Ui/Ogys8ZVjhi7O4/X9VrCbwXFYFa0RBonQ2FQtOcpk+2UocPr0nlLzZ0M99ydz7p
hGBzum2O9D9X44/OrF5lq/2Fnv0j4PZHpYc+Hjxq15nlhrjt1EAZJqLk7OHrRSjcn/SJX7ANTZdK
mCdkWa/orCG2GvwSosHuo0XcbcAhVwO1xWAPS5iG+y4cl6reXYRZHXTNXym0KH4nb3MiXPSJfvDI
RpNrWI32/SAIMfLYwlgbEeMyrrqJ2gvAD5K71ufzZIoyS1t4IMQS4zH0Agnhq5jjb1q4nfbcRjnI
Bn44XT2/PmXWON3deS0vXThPsYCcUMaUx71XndR+IlPZNoADIguJTcK75djsAzGd4aNpiHkubL2a
jQgFcp1GCTosFA+pP49teQ1Nn/hrmZYsrrdZ7CPGbOQH812g1fx2pA5K+AGOVcOQcwxjUlAik1l+
frcwILlB/EvtcaQDgxtmVdUvE0OdR9mUAhJBxUX1vzZHsQ2N8JcoqHUipUAXyOa1TrDnAUHBE6xI
8xJGcV0N3wxKGWBq5ZVYJnqZpAVEMY76QD5SeErVmoC2lnz3Ie2XRpWCGs1lJxoja44Y4jnN87cR
PTGdJHFOY6c7Ea0xb5HLsucV7xIvs3iFsPmNENaelTdQVCkvGhVlhS1WEIo+q7MTavFjaiE45bDa
tZ4OHKoPvxGhY3DKc+DA/LeSxg2mBPIjDInmGVXWovgN511oX4aCqSnScXXZG2tMfioIPRrHIZM/
BvFGqiQuFHkI53TjeDxaCbU9/gRyrXiSxM0ME2jdEEFodGDrUqk/0tJz8qfytyuiO9irmzm2X4MV
bNRhMml0iDh54uG753dRTM4WS60eyWgoK52tLWLce8w/piVZNpcCGbROcLXzCoc4/RRBV/xftxWG
T6yhzfXuZtSdSTlvG9gufGRPlu4q7MbDV6W4yDwB5rkdwPcwX8IE13GW1LPChV0JXg0Vu0a9LZgm
amRqVbpy4uHHkstGMGlrH1UTQ/fpEQ6BIQVjH0kz0bpHMhr2msUVUxn6Eln/vnTZOdbyu+QVn42/
ZY7/bRYnxNwvIz17M0bLzsJZKETxpug1n4qePJtN96Sr0a4yXmt9fJR58qrYE2A2JkgbZOa8AMUV
SflT7sZfKupU1IOol00CpBkABRDpy/2E9yuUZC+V0Da8mgdo1+YbsDJ3E9UZZz3vSFD1uOmadVuh
EszM6svoCwyimbzQNaJTCWyEdqXiH2UR4jGhYledHlsDkOKo8MA2bRR1sUTeSm69M6i+h0xf6Kfr
J0O05IKhz+6FOOZeFYEAAyDdxuLQDAn1OxJmkq7xgxXKLh6J9NCS2tgwN/7CcwtGe5YF8U5HqJro
KpV+pTGLsfFWyiSTE22ArrLMkCwoZb3ktDtBaMQ/AQmEt69/qw15h5EEUsYTOAE+LclHA6odWunk
jfbFwy0zU3B3zpq2f9iJ+p3SXs5tK7mSSHLguHMYqPUVmZaV/tAy5Ymp4rbDYy15UPt0+jb/iUVU
gPtDcWypomUU9/CZprRG+omvujNKg5lQxNbG3Fo9lNTaQm0cWbjL5bA+kYrDJYxV28QkA8tMrcnd
tOdcqQeg18+CjaxjRoBYVGBmNE27rmq2lSs2RVJubGV0LGUCD738FGUJw4bKZ9Y14qNM5VWWJ6s4
NPdZXH4lGoI3OdfJxvFXbtp/VgSIF3L+gtDmy0KfxbAeM9CvutKLedvTFit5earHARxoEJBXpx+0
pLJnE/bRNuJfYcgn7lnQKmARz/siRIbhti6eEkXHiVbsTeQpRRNRQ2JwZGLTcsqi3qfKeym7lI20
hL0zxbtGWHzJ2cCzzLsFjXfuZP0Q50iJa6Jn517LJAg8UWqJV0mEJ6X2fvHkm4WsW+ejmn+4tvLU
DflpKhOTwNh0uvHUZ5w9vY5MpAZ4YiC1nXFIf4QZD3J6hVmUoBzh91sOcX+XfQ+QBMYiMvlG2k7Q
a6NvfNVB8twKbIU1D+bMH7+R43B8hd4y9a03VVt1Mau/7CqVlLj5xLp1TSy3WaNfx1ZsUFGmcyvG
iuLCHDZ5sCvpNpxQxGjM1tUEJ5agFPcTrtg3ABdjTML6Ass464Aa52MKl4naFxQ0AyEV7z5GdPdV
CjFRBSXb/daHUCMYy6nal2J2JaGMQJTj0XZMJEyh2q772KiXDdWcSTfPqlIzmSmAz2lTyGFeBaA5
Bxo/ymCl9V0UJ8qsEGhlZAApwwR3Lpk4mUhlF0U3AH6OUTN6XfSEh5FAQejQ7YSJzj1OdrvPr5P4
H9cEnB2kLF9SDzBCgTNNHpCTTuBpgjQP9g+K2gRKHUCnNqhEyA4M757vfpvwq8mIzedajpPeVl6T
kSst6gpWbw0PUioUAmtChiiePR8TcTPygLSYCZadTVP4MF+XKhhteOCOuzcnuLamXmQ/a+csyk4t
0rS11VBZkMD+3Hqc5aQNcq8xGIXSBMmSMd58HLIvw6zKeaMnCyb8UxmDPIL4mRHlf+wABWrWSrRV
A+anicY5rA8kg2hhgeGZFM2pPG0Yysy18YCNiAKIxZKYNkzStGtyZK2rVuJnFM0qqpp2Upl+DpmV
Yd4tcIQ5fWmppJgqX1VDdAR8DbgdLLgyBuSoyy8RN/ZAMI1pjaiZdL9zmkp/1bWRE6nknq2BN+SC
eTaUJRlHq3pXR54EUtNtk+Q64PmM6slUMw2ZRSNeyJ2+sLK7BPggZgFLVoGryo/Ltxpz8YLLiqKj
ukF4vpHCNRvJn5mLgs8F8yQzIA5UHpas3jUcj3YWzSPmScuxRCGjyCiePIPXa2GExiBmk6oQ5fq8
cAcJeOzQLwONuXkZYlSwyTluSYllq4myXTL2WgOaoSHiNgtkTFicmpEiDl2cPtwmJkSt2ekAzLht
SsJUsI8HcbGJOk7uVoLTmmvSXQsAs0clH6WAw8pF7ceoojW0+lZDxkkrYxdntuEM8AyQX32PjGnZ
cAYjPm2X2rLtAgZxER0KtnXXPPhdiAdU7/MN8YlLe+KLFTL7BrkuxUpTWpKdW/uEt2iX1mG4q1ls
iCTzGdsq9TIQxjLgQkNNRlYqqa+zrC6BQaXBPTVeclgHi3FITn4qvKUINO9U0jSlpJztEOQLo136
lPBOktKl5BMZPEpaZYHh6NKHNL/V5LgoBqagBE1Ui76M7kqXkSxRQU+GwhA6Vkqr4ilVePz5xxiq
YK2UEDcB0dGROxEv6sHnmUzaR5p0LxriOty+MjFo6XPhhYD3QoU+SOrmeJx5tCU2A+dGITQ2TtSD
iIGmJ9mhVbmjcvNIOvYGsQ0h1O1e1er4UWndBx9tiRu3z1eoVYDYD8XBqosfbE64kl1j5bVEWJBO
TqdljyhzhuHiNV6JW/+QagypSz0svtziAhI3v6tdcQyDwd6btf4NaGJkiBlgrrhHXvgUyDygS83V
5m2uoG+UvouiegoZwYJ3xxCgNEW3aAJuuk6jnZJlDMvovpq6AYdESdeoKXgh77kyPBI1IVVhQmmu
/RCAZNfvYay8aEZ2rWU0RjbQybbwLlWRfGlpgJPFvCYI2mu2B31YXRrXbi+Ei65UEvNWnpLddE+9
Zxy9jMLWkUxPq5FBDh2QrCxVcjwL7kqNz0tlae9Zw6WsURKYgC2W3FGLSiPVh+KN8KQWgbpvkKo6
VEspkfolGMNrWgQll0goz8PYWKcWZVLZgM6RCTkP3UyDnacfgpaYai0Egyz36kvvc357WpFS44Xv
VtRp2/SiDhB6LFn7JelkM6XACWljTZ86fEkCIeNuL44nS0cKH6FdtWZ51OThYKr6KaARLFRty5WH
TJGDUM9ehZnzlI+HctVZ3kdUb+KixJiq2p8g8d9UExX4ID4HqXhVWhh8Im1+edIGv8Qdryz9jPYO
lQ3UDGqHkWdNxMBX7ag+8uk0JCh9Uw3dd6fE1ZrmBAnrKWs5+S3Qu4nEtifMnpBs7LUx/Wppccji
m0KKeypSOXj1RgTYdrVoQ1+hXU3HZcpggGoAADCyvbTNMvzL0BpgswBIDw26THclNSc9heyQeRSj
XWSuJs0fsT04tVkAmeuqjHAfuiFDHp8B0mRUV+pbH8s3wK7hrEAyPy8tcwdNfFyYBfR0BRuxW9sp
XuGhWmRhUqxd17zrUM5Xagd6y/ry26VAXaNBXWUMM2QhuQMVZZIpfGgZfqCuEvz3WcBo0shMsSH1
6d0lg36byGKPUBlBF+//PK+HrzaSxh3QA5CcLT4Fz34KRvm5xxNUpYaGKTVuZ4lRvHtG+WtUzTNo
o5XijmhUIs7sSgTwvxt3SuxBA0PEWLOo2buGOp0UEcL00uwvhoWk10v+qPbNz4yIWzCtM5dBJm5j
Rk5Bl1/LiVygK2go8RcSGfhkNOabUgGVykh+AQXSUP7JYhOVt6gq8muEmRKS3bgYa0L+IpvzZ9BL
3QEmCrnA+DJHO8dhXj5agTpNIyEzsgxgmRmUDNzbM1hGLKQGfWW26qc7QHrGF/8U+P1bC0VipdTa
xEB0y2Vv9i+xFzbL/94twf/87P/XZ5YPJfEJdfWv/zL9u/edLd7r97/8y/JndH+BizNcv+k+63/9
l7//l//ZL/6NXUpQD09D/v2//8dn1qT19Ld5QfYXyQazd2FYDOv/8Qpgl1VZm/05Lebfv+mP2b/y
m8kA37YZ/BP/wrj+T7N/WSiMMjXkGgzgdbQF/zb7135TEYeYpoX4QiisB/5d5yF+//v4Gje5kFVN
/FOzf1OgJvkPs3/TUDXF1i3+Sq71/zD7r9vcEokQhFUm1rfGqmIPz+zYDHJ+b9RLG47F15h0dNI2
QUx5udUsm4cXU1qHKR8HGuKrKrZWfS3zqIPhCYikOpRWLs1hpuWrIA0qpyrHj4Ty+2GKfUhk44J1
woa0p256qKbZQf95yPK0bafHrloVGQttv5mtDKa8iid4PLcJcAr5mZ1AvA8729uY4/DCG0RvAYAd
NtT/Ye9M1tu2tm39LreP/QELdeN2xEoESVWULMsdfFHsoK4Xyqe//4J9Isf77OSe/mkEIUhKpkgQ
mGvOMf7B08WIdTFvQTSyzkMZKtK7dQMVkKLNyA74Duf9ZGrUD3IpXri4SG04z/6D7s8OzR3W5IbP
6XXR8b02abwV+M34Z+P+YJFQi2Z0wb9/0ozwahlxfM9chQYr4gaZS3+bVm9iyF4qh7GIP3EuWXyd
HyKbtnHdHTWC3FVkmFAGh4dCFVIZFZVQpZWgxlpUsVWrsstTBZhPJWaokowUlYhXS5mGNmChapOq
fItUIYcIdNnMqrgzqfKIs+dsT9nnqQKQXENnt1ATdlULOnZgmLDJBCspV5JEY0TJJ2QSDvhVCsuU
CrNYS01VdDpUnzNVKNMLkGv1p653LljIKHhdyFJJa1Ax4BYS3pmrmntMmUpOOYePTXbIbPggAXHe
QAdWXisqGNaJybTRiwpWYUlUPcojiTCWMjpVBbVHZb2oEjtRxXaoyu6QPAtrIAMI1ADLFmrzmhrd
7K5Clex1NlC8G/KLRf8MBfeOEFGAZtT5M/W+Sd1frioTtRSYWBPkxVPICiHsBpYKroVFpcSkrZYR
5MBtQ7WwINkRsI7nvplRPR7M2taB4zEMpu82u+MjHh+IYmqZeutXOaOQZcs4gIIbuQISvgwpX4mk
z0ba1yHxm5H6JUj+GqR/JRLADClgiiSwQxqo5ZcKoWCLYNBHOBgjINToTXQICllC3rJQChqEhh6C
wwXhoYEAsUKIyEVxm+fPFHOH4pGlYzAgWWy8aqdHy9ZCwJovaM5ltR/yc6xr21CoRPHncHhv0cNH
ljwI9MK98znWm5NSTZsopWfMmyY5scCzzmZM5DGyK3Qvl7GNn3AiqAqWdHtiQCtWEn72ak/lTlVM
eSq+KhU1bMEzbYggSfkij4h2CGgWjGg8pJ4Rks8M6WeEBDRFCjrkI0rk+pgj0yTi+0X5Smw8nlEm
ThNoCd0utzUZCEvrHSszPeB6RHKaniV/kyO4ZOr8e0hTh/jLxKqlQrBa8jE4CFhnhKweGldAZIpU
zFjrdkTuqu4qkL/2yGCR3G8MGrxGV98K3q22NzdO+2kmfMhz7D3/6C0tz03CDKoxxjMJI4/q/oKS
D7PPIwk+sP61vSfeejHvTUTAoscbxMBQ/b/o6n1eV0GKXFU4SqyU/GaQL8Bq5pBQiVXcR/tUuPVm
GHx4jQCLhb5tyDDg23RgNsLwhibjsMNpoyEUg7M/bUIbx/ZIIk8yH01a1eqTrgjNHJH47tXbkYbL
tsdO4Zv1LsvsByeo8/rWT0qSavkw5pilym+dwbGHaET9Y6Sp5Doo3amCxpge0+yLXSd8ssYpW+zP
6lU6mMoWOObM0fbe3ODFNnc0crnoHrXG/2ajzV7QaPtotU372CwmjA2iHFFym+8Dqm7mX4FbFq8Z
au8U1XcyR7tmIa2jwhfi4zwRjPKgKLZgqU0XhwmMrCI90+Xb9bKgDzDtJio5F8WNheZcQ3su0aBb
aNHdpWGSCpQfLL0BNXJNoeBtEnUF4emC72+H5I5Tnw/PYmFGEROd5Zzx1+c8JM3k0UnkmzqU1XsO
yASI1YNrsfDxb+wRCHO5T8t9owhp8dVAbW+iuk9R32eo8EvU+C2q/Bp1foxKf8F/iWZ/QbsfkTof
I3TjKELXvyh9Pzp/G72/hu5/Qf8fxYqt+F7hChhxB/TaAYf/XeSFBx3vAHrgXYT3gmJXtZx2jNw2
0uH0h/kE3y380lszHfcmDnQ5zQfUkhf+wxixG8BnclUL/QvraKg26NYxVdYkBXoL6mTsINFCjo65
VSditd8jsLO5WtPT23EgoIjB9sX3UWlsyiq/cEHdz+KMzGTj2jTHqPdXVTVUOAc/BnDVi8CfAefq
ocWvwWr3nuyiEBeHwM3R4erAPbn1cXnYdCFrbBh4Pxw8IBpekAxPCKPdjYFHxMYrEuMZMfGO0FrH
2IObpIvoAPNtwGPS4TVRB1WM96THgxLjRcnxpIR4U3w8Kh7vl41nZcC7kuHJQAN6GEzO05kXWEtO
4rb9Dk6K2FTHZ0BMx8XhvMmbndevDcK2Ea+Mj2cmxDvD9OtZx0vjsN7FnDh4oDaxi2bvGq6bGveN
hgtnufNw5Iw4czIcOln4VOLX0fDtVPh3JD6eyCoPI76eEn9PtyTJDSaPPee6AO6y4++0bCHGFrvb
NHzSK+8p1uftSBpfiXtowUU04yYCTNfiLcKzzC0Xv1GH78jDf2ThQ4J5ix1uxJvk0J708SpN+tcc
vFqDodTkdGtlGCgZ5CsTDzVQH4P3RVGLy0TUu2rgI8n1W0Cz2xRDFuiuY6TVATKJ+3YZjyPhwRm0
YiPlRO1pm4KYhqiqTyaLkSxeuPKMO3kPr3Kr8aWuUyZI9tBt6UfvM6IzMta7AnoTAvfZo91lXNyG
E1GOqcVGuNt7x84w98ktlIXNjENMnZkjDYcGS9CeP6lCpZiLF94UmHLIPySeH/xmPb6zAf/ZODya
uNFaXGm0cW8cmCwTQ9cUkp7AmxNjfbN8nyY9cUncHzs0ytB7FSGJI/OFibSnwj84CozuW49Rs8Mn
V9GeV0eOdw79rzVOOvUpuDjr+GpubJx2M4479WIIHziBL9l6b3PPjPE64tDDAnZBc0gybv9UKgsf
g+vP7XuMrw9+OKNEjH4Njj8bX5hbuzdjJa+ykC8i1h6tMj67w+82fkHBySDGP5jgI9RHUlDxFUbf
1PFd4DVEBnC/4D0M7QdgpocRZdmAM9Htk6cMp2KKYzFuDw7+xRAfo4mfscbXmOBvNPA5wgGwcT26
YXyoUT42uCHRuDACYMCXN0FRubeR39w7JnxLnC6a/a1Iiy1DU8PkGs8IB/zwCxpXzAU5kFV5V+GS
q4z0XM6fFnyaBn7NBN+mgX+zoyghdIxe/ED/h2swPk+JEtvG99km+/Q+xSRovxq4QhvcoXL8quEV
TSkCe/1UU4sYOHVg351jrKc94agNfbVNrqw2yljSCfPeRAk485Ln9qw15B/n9hlt9xYQO+FP8sy3
cTN3U9BY05ZOGl0LThALrtcR96vGPBXszcGnn9MqdyxfoAVUJJ5ZjXkAjRFOzATC3MDgC3T8tQM+
W6/J4Z7gu8V/6zBNGfHjhvRK0Mk0uHSBV58zXLsa7l2QuaT0oSfE1VvmCA+H+xKvr4Pnd8b7O+MB
dgR1GZbgCW/whJ0ap7ClLMPAxS6a8hAL614oUzHypE81LuMElX2I67jDfWziQi7G9BER4pF13cYf
5r1eMegry5NVjkd98Z+1hDeBCl/jXGri7yJI8zALRoaFai9ilB6mi+ZTpeKO5oCUeKUlnukY7/SA
h9rCS01s+ydXmatHXNb45bY9rmsL97WDCZthl7DAEeDN9qoXA8GKU+7xvMLrxsDt4+TucHQjyZ45
heY83K5EaZzf6kJY4AQPga3z/uEO73GJt7jFuwnXOINfExd5hpt8xlVej901xGVuO0GL59zFe27i
QR/sLwmOdJDMTzEO9Wh8jvGrO/jrM+Vfx8culJ8dX7tkOJQooztBYlf1wASIh9VHjR8+i4FdTCR5
zC+lf5+OCh6YP+hp8dmM52tT1BeJt35kwYDTPsVxz7v1ko7Fg6FoFaApSm+6zu6EouGPudJe5oOL
d795NfHxQ7l/73FJ1eCdpxajPn7/Ct+/unKp16n+Ch8ugA0fQL2sEV6AAzaAlYUmh+cGmoDifNjQ
BTCHHdSPKSyI+rEMCoFERmNDJZihE/RQClpoBbmfPUQcROHgvBFMhVZIPlExf67JmSK49FTCfGwh
gVcN6JWmv2s7+eKC+Uji8qG3FipW/GANuvsRalAGSMU03vVZXv3wQcTTicDJu7g8uFX/PAFoEF5z
N9X5wwJppMuAA6QEmI6vRRheBWUE8mwq6d8lK8BsqL7MVJyxdG9s+3PuEIaK9bKcvKtrDzCG83cf
uZaf78DwPjat/cbS+Vp22gvqGAFFQh0UFpCj1PPe1MeoIXhapumxhUsBfmK2Eqx7Li9uelQvwXa1
l0Hkl7r9LYNtQSbqdYB1wbf5BaAgRvvpMYGFEaNuU4/5MDKg2zJXGJ7gez64MDRMWBpxLe4BoT01
bfogu99r4VxGWSIKG6+x47wVEDkWBZQWMDrw3H8eYXbUsDvg571q1vgywfTgk31yK1DezWWlN/Qa
haB3zaFZiN541dz4EmkXTdgq/2irXnhfaNe0CS9GEn1Sf1QeN0FrYBiLzqP3VMzpQ1vgeZFFMCb9
lSlWbRinuvCv6++H/EKMKxrSF2g3j+pDJtyF1uv4ALv6YVq6u9H9XUvNi/qnwsVGoWA8LEn0Wk/a
C43oO4N0QRgqSKDvXJgqGWyVFsYKI8enYrQvLeyVtvx+2DReeJVOd2eBpvDa8UnjL5i6PY7Iu4g0
UvV6dLc5luDOWFa9qadG8fKg2dqLrpFMKaeAWM+nuogfdIHwrhvPc7Z34MfkCiTTQZSZIMsICDNO
+eJ3DywdPJK8Z/9e/WHEtG2iB1WamvO9/ntWty9cJMZ8H9V5MCJ5xwSbyc8YL2O+ZeG4pdPDvF17
nOII0QpSBvmEAJbZuH3II5Z3Bq8RTgxhcY9u7l8FRJ045nVB2HE5bxHC+ZrxjdRS5xxD4lkg8iyQ
eUwHsFG6CzOFvuhfRvg9IWfQ1oLvzYQQug9d9peRyqCB+uMxLOHYPEpoQOrgU0eU3kR3rS0/pXBh
1Deqt8IH/2KU1VtoZlSDQY3RFuKQr/OFyfMHgQ5Qvfp5TrHFtLR0jHv1eLx416gwXierurPh4tV8
TqCb9c7eenJ8LWEe+YLcvCi/y2L/BW3PwywlQh+oazqTDnO6Wmb7rPghrQZeyJQ7f0LKo/hC2LC/
zDrjXujCLjRuqyk26lu6iPl11qGnhNGmKPSTZskn+Ueb+48APD/LXWSED9KCqBpL8KnZO3ysL6PU
D+rqYE7vhhFeSn6FoPUCd7CERX7TsV6NcvBrqD8WT3/QGvmiXlMMWoasrIPqzHhu8+LAlFF/ozqy
8WtS9M6B+q7aIPplJoKyw4cajy/dzCUzReVTadfSc+5K4Z+9DuB7c+p+4IPMCVn/BIRBFherNbeS
ppSRqGPAeFXvbuyOwFuKz3WlLPDtF8wuNI2ydZ+mzXJDJQz+uHlN2vZi5MttnH1eaOxw0au4hIcX
JFpC+9qlDVQc6ruSBbYb3XkZztAKiaI/k7VL+ZMbAlGuDzMbBheN09t6cm9Nmopxuwvhf6kCdZI4
2Aci2zijligW1m8AFmLLouWZgeSc47MuPlUZhzX1oDpolig+FKx5UfJtMtt/tjzqajGf7PC1pQsh
+ztXal8A7EK3xP7L/5UvucxRWhXa6kceGMbELjYzq9iVZTBC3syQiZBueCRGYydFdUzsESw7xnxO
nbCxEJk+1E669UGJD38gQrvU5YIXGAQF8DLZtafEuiccNkN/UZLrxHVLIRWKBP+3wcsmRVBSAleT
vHPQdGqIU/lU6ImQvpLFBKExhq413FHlbTI4e7IvTn5K2evRMRqOvS7ulS1X/Tq+flsZWVtrTEAI
VS2l56FOtMMU62hv4HjWn82SDoSzHaZ265HgaNF2cuq32HqeoAzzvqr3uWkeIdGcijY5GG20MwEJ
0Mbb2LQb1bsldT6WfAmYaQEcaM+h4e+5SqEuUxyKcByPFXk4Smucd/LcMIj2XP9Z/STnqaiZbvn3
6463NKYLirfLUeGAQDBSllOzqZGqnBxGAVgf00qW47o3x9tyhstE6i/vyej4B30kI4nRnWOHu84t
g6wjXmIY91kWwlisIcqc9ZyTqRZMtvZHWDago/JvOUaoXQbEXCOtfqN3w6s2TMa5KpIvuRKYxyQE
ZANSnpCmVK93N33RvIsUnV9q9ae8t24SHfBdRSc+maZdL+pL4qOC5FikkZ+dCqD+SvaA3Mh3CwjT
Buu7rN6lVvVsh/43Y4mbndmhxKbjt8lt+9Gu0+Y2Tf1rX0fXDhSSD3ws7GyTRNPuYEdZvwsh3aZk
5m0bOyPYzLSfw26877L+jz4Jky1zWm9KN0xOif22WObOFfm+PQkaSz1+rUTPDV28k4iEZi/5MvvO
NerS28ogFti/QL865oZEdudYm8E0kG4y5B/TclPnWn9Tat5ttrCW1sow47fGm9gyv5LP/EfEEiGa
UArn3cl+iFNitdyFRh6aIoQmqGbDQn91l/5zM2TgvO1uZ8s3z2mKCy4Gigv7mmaAL2uj0LCguTeR
q8HDIPspTExwti1Nw9KX9wQz8cb2RDxhJUM+yDnaYqQ/MUtvfJihs3ROlQEDHMYtdB/N28YG74bE
03tK7XRrpvmGCE5A1yFPyqrss72U16RD+auJBvCYSUcjnn63iAMBHY1QTDTQLsOWcKBoZKIKEmZP
clbDOrDZmC0d+EKb0Z2iGd9grjw2fUd+njP9MY7RbesLTPc0FBaVWgclCsVMVuxaR/42Wv1L5o0H
K0Ro57AMvTFenLFCYgf1hQsvmEYT/qZvu89+PbobTfjkF7Y++kYsswkf9aaar8KB1Vg1OCa7+at0
+xLJDkmcdkJpBm+cuXb+laPSucnncN9w/RJOJDdOjl3QmF80RKU3qIkNQitipMM3pqcF/dDLbVEg
DJto/xFBcQELdElsGK1e2Dj/a5v/9v81S2W6+Z/HqIf227cy/638+pdJKj/yfYiqGQbGd2EB1Nc5
AHTT4KEfdnlX/Ms1dd3Ak2tT6zo2A8wfY1TP/Jftmq7u/rDE6zzUVb2M/+//sf1/uYC7PfW19qDP
/I8cVD4z3J9mqLYwXCYNDE8t8BOGMBzrr/6pyoGfp8M4vXjLW07K8mmuzfq0CCBGvQbYtmwaLnnr
netGnxOTDAj1pBhwxOnjZ9b7RvXAx7PXW7Xj7EUnRxb6Q30Lvx5Xz8Q14cZEc0uIgrpJaq1+Sktc
AVnU0A5cdzUwKa5m/9fDP938/kO542qb0Q6xpjdNusckqyIhZ8BSamPb8TB83y+avicAjB4cuL75
lGcVwC2jo8bVEnDHTPYp1dTPNNKccXCAFjiK2AFN9tffI8vR5h9j/e8sxXzIWur+mdeLvq1vz4lD
/etxJV/31o2QwyBvvj9a14Srw/WhEwTgan2irvbq1uOB9Tl4sPbInSZ8avPMnNJh5DzA1RSIn5a0
/gLT937OYExOKHxPLiH3ChJUfXH66YtbpemT9Ib2MGkhIa3MGk/amHpBTkJbUhSn9Z6MU2jw0+H+
8O8YBA7mfzuGmM2jXhWGbjieuT7+E3LBte2U0FfXuBClO+2R6csgU5uuFyqIMhYyqBENB+sj6+56
Kynwx8MAR2Rte3WwbkSu10EO9ZbVobrzp5vrvl9xgvSmRO5AlOg4iZnSR/n9uunRGt1XhPGN5Joe
R2gTgSd7gsnS5FyMER4VWzvnZcQaOpp1ekc97B7d/pK2ylth6J/becxQBOi0KkKWco6A1zT2v80y
sw5xiv0kKryQqKjCO9veQAcW9+35Y3e9ryxJ8bBq8brufTz48VzNFlyEQuJeuTYdKdnmva33cyDg
ngW6HfKl+9g3+rFA3q8e//7Q+qywM+dgoMf/46mmevzjh9ZbPz1H+gUrOaKudM2x7jGgFBc8IrCn
RutelhlX8N7JiFRZANbVozcd0wGnXj6J+H5eRhqCRvsoa8vdzEvIjHxynNPHpnBTfNF/3ue6NZc8
epqb9T7mRrBeaBfuMBwsNoQp+YUMJ9bPQF8CmTKLGtRGaFa7gcgco+T2aphebvYYz3m6m6J+frSt
HlxNgoHj7w9dS/x65HqmJRxOzhbyEdte3aU/HbnDpEMaRXt9MQTfW2eMqNsyss8HRFluhqOJgJpo
rOdrVi/abQ2NHYhV6N8IOojjaP4GX5I17EDIFm0Zbi4VXWDG/l+/3+fXSgNlXA3jMZqT9qqbpQ2f
XQ83oWOgfl3GmAW6zLg5NSYp82KY8PLY9HJyeUGVGX+Ks+hzlxd3pTUO+8lIZUQQhxVd0BzQGOyT
y7rHAfr374yt2CUfvlquC7wzruFyXYChwtf6l+uCSQb6PHl5fhlm8pWUPwP5V2tmJazcdZu5Rn0e
Wq1GVKnuXW9Gg/maZVmLJ7zO4JXj3HE1C6/TnMDRTfv3jFboZpr1r1PlcBrTutOouR2mD9N/yHDH
5z7C7UKrtaB1irCkYOPmZLquvVlvdtDZCKxRz/p+86cnmCVxTkgkmcXQbdE82QJJTtu7QYzoAyZB
h3NJ7FPfNcMeunF/b9gl+bUIYV7KaAAZ7n9j1oetiPSK8hyTePbjJsLV8mzUeqfa18g42qg6/v3b
7eu/vN3IoQjEErbpKRrLv1FrwlSmAp2OH+jjCGjVESL42NS69mOXRSxrk4/99TloIbnzl6d/f+Z6
JyKufTIZrPf+069dH4CBa37/Rzte7M//St26uAMxRO0cwpTPncxaSFYN1Od+YKFFrFF2Ho2a86pR
FEPQtSw3tQ4k1PpIOquuJbGS+Y8nTRhdj67DWG29b/1ptaEchmSw/szHIzLKklutdu7j9dfg6+bX
qGdrJPrtLB/NgeVXC1dzQURJm0c4Q9S+ozbrLl9Jsef0Dg1ELsyy8ioIbXlyoMgAYqw8MojzBIyb
sZTb3ojE63prva+Hfo7KPb0ZEiC1jrlrZOqf24pgE31M79c9TV0E1ltdki6bfzgufr20clyglbOR
bjkCRJKvTmA/naAm347CMTXdYGznAsLCKLCVQhqK8o6MmKg0H9b7jMVg0m72CH/KhfFUxGCAVCQk
HIUNaaH3qGNi8q4ztSdDOwMtrm5WFvMYFGdIwgGGjJmoD0sV/VH0BFn0TRSd1ls56188VZ3JV/Ov
jwwY6lYkLYPweDnCuh1JzYRsuY1RPN343ugxSkOAELSz4wZOTz3CApMnDRVNvtYPsmLxT5pT+zS5
jPBGiFTfrrsfm3byfjzl4z5qB//UJselP+oDJgywi3XQEHCHMHE655XJaGy9yQBCQ5wWdvfTUvWc
ws0oDuhtT+dSJ3mqNqwv7RSm9FKaV5vol1NG/sepCJHY3nzsT3Pz45GP+9J4AuZvI8LImTbrs1FU
G6+ecM2GxSNQ6fg6TCGof500ntYSx3oQnHiaZqy3f3+QKJzCz+dq07U8VhbCdDhjC4PVxl8Pkto2
E768YkCSAmLSJgruhBHlxyZe0F2gh4fpZvp3fTHSsHKj+04uxI/lufNULG6pNIsZch8054acvplD
lnzSiFQkHm6kAyyLgfiM3CWyVeOUTWA3adZcQM6+2TsYTjzgmgh+fN82XqlWv2aTe4+djzGNMyhB
Epso+m3EcPOAgYquAJq6279/E349g/Im+D5wHlsIQ4CqsH65YNm8ArdidbU3O9ofgN4XOgzq+ho7
5LXqJo6AsuS0llaYx5yxMG/jSt+5hB5fhpphaetMBxfLRiBi0wkm17vgszIPg5fNJ99MdKRA9XDo
i/ho24u30wZGsOYUjkGaypEEtBKobcy02qmyl2zy5+Miom+RE46Hqa78c97ob4TJ5TtENbShva6+
qWbM10wunwxiYacBdyirpzPXGuu2i+mYCAM7cGve18gqrFIT9zY9EhXT8zlOG+CauOTRzE9B51oV
oz6QBzqogzyWMAYnhkIYtorjEDlfmmGCKT26y8VWG9RoEjO8BIFaYXIou1BjmAIlQxR+DNWyjT7T
WTwM/eBeTUBXD0s2v613jyR9H5iperv1hygH5hu9E9MFHnD5mvV0b0fttU9DD++NeTvUdnSVxL+i
M6VNoom3PEdOWlpt+g9fgV9RbCaiNrhxFuts07SYCKhl7k/nSZcYyKoLZwn9Uafp47nzaf5z45QY
cpeUnHB4hTkj847EvWTVixYTLFG3vFTYIxzNPX1sBM30wzT5v9eNVZ9CgwF1aYafZDbz9uZNfLeE
Gq1x02AoYqX5P1Sma331U/3FH8Q32qMKE67pO1yi//oHASabNHeM+327QMcJCwGbX21gTpPLHMF2
4EBz9ut9U9ZHJ193UM/U5bWBcLtFUxzu22YqruYQ9/e41G91ZvJXTsCMr8oBDGqTzpsQnRFyCN+9
OFblXqQ/u5dWbZwi/YNogPBgaAus7t6zkks+fF2IUb+jj+rdrbd6xFlYtdC1rLvrpmwUL2T23d2y
/micLs4mAa601UY7vht/76xUI9rTmR+WMvdOfCTRI61CoKLwLJRaurlaxPGkkoNmMBAA9QyTz1U4
w0lbb66bwbfSjUhggn/c5wgb7IBZpvZ3g8B38f1/s8R1f6mG+TSoyxzf4gTm2K7l/vJphESe48DJ
u/2CSv7ezZ9SPNLnAuPj903tD+2uWpA1YaWOHgfpYYGqQa2oP06f8woqgV7tHHj3Oi3izrxltkHG
j0NGoRt+EiNsGk+icusahy80hM5dXIcnPa0RuTIcACMR0eJFXD2T1zv5yHqmnDxPe3Kf0zSaSQVF
7eR7jXEbdaR24f7076radW9jQ77jwzQZwKr71o3detvB7/vzuqcZVUi2i4OzKMo69CxdDytXiEuu
1cPO1Rsikiz6FAvKpmkhHVYWWYjNe0w2rWHNhGAh0Cyy8WkyVSiFNRKGzqj7PDZD/8QshOkPDIgJ
7fztApJs15YKImWESH5nDMMVDV38ajFmQl8O4BXmnstpqo7JfNbe/v4q8d98rejd6J4Qvm3pjq3c
CT+fJwysliPgaYw/iNpSVUQYkQOzhgwx2IJqXxZte+A889wMeFdRlwFVGwnJ62K3CdyPm7FI22C9
s/bKloxe2t5ayhS8AkgQrLfWDe5fdx96ywVbGF2N7w/I2D4g46lmqz7ETi1uo5ZL7Yx4YLd4EEPa
sBgoKuddX8wF8cVsJuKNwcsL66YpLKQq+jERzjs51fj+qqodzhq+3XPssll3nZZx10z2geEVBOP8
12YJTXmsUZuRAOligjYHefRTCpkxNINGGCatmvBmdPnAoQpX5zo3Fvxbtf0P12v3lxWP+koJV3DB
9jjPebbxyydhSYtUjSVqWJqIJOijpdgvdoiWGocsAxQvegxNOBapYYvbxHe6izbHh8h2sjurHvI7
rcOJ1EXMZJyFBezNemcL0OeuKhhRpeNgb3oT7bBta8OtnpFqL8F03HScc19y3bDrM62aJGh63lED
muR+8EYCmNTGLYz6Tm+OUx9Vl75tqkuxRPOpFGAh6h4ZPVf1ZyYQ47PpJsGsIpri3mGYoyrmSpXJ
/VoXI+XVWKyqknm9t8k5mEwnoXOa+uSgtAevK41zndg+JlPu8uM8C1Jjem0Fa/Ob9b5J0uWDVcgZ
QT3l48l//jyjBBzNZT8fZltWD0WqX/7+W/NvtRWfla17AF+FDjfUNH8pMGPf6lNsufVes/Wc+acb
7o3ZGp/7CqCl1ugjDm120yi6VB6QYXUF4VQhdtoM6FGRPfvYtpTrzg6E2diBxpWJWd8bla3/3tZy
pzO4vzo5BMi1HbRuijhWa/8CVrQTRkhCG//JtC3/lA/de6wn+Av16mgu03Ccan+79oyz0txTKbaf
oJqjySAuN9eQbDsDSygv1rrdPPdD4LsIIz42ZSbpwHzsr88JZXKEYrscElU/TmunRm3W3Y/7mN25
RO39+ZyPh3OZ/RF3dU+cCTrCdOKa5shK7nMf/2VXECsjLAMbuTSGak/musHI+95NshLjfDzvvDjV
j5hzMLKGfvvYVla495IKkrxDpWfoqXN09TK804CU5aAyNhQm7lGvPePJweMfVuWXvz8KEJVwcvxr
TeKxwLDAp1ie64hfF6N9O+ezK71+X6QlwQwJyDHmWG68Q1l4Kmy9O0W4CW5mFiqgUpeYNj75sOnQ
/L7WyJVH4BL+1mfSccEuVDGhYaQd3hTd/FSlaO0xHwcJKc1BnG5adRZdN4mA5OU22VvsyulO1ryF
2WT0l9JfLh5kEs5d6uMc9SQALQaiXd8kghnDgDrnnBGn8n2z7hakBA3LUtzG3djh3F/zl9uHWEuS
gzOVDVajPH+a4NrdZLqFGFozjSA3cPdCA3+XIEF3WJBIbsY/gu5W1iOifarSWza7pXNv+SAYG3AG
I8rACRy1npCjEQWMHINkaj2iPYYhMAva+qGN6YIOQ4CIRCez0yg2juP3u2lIWhSi1bMXx9UJdlJ+
bk0dyNN6/2L0B2K/YJyRx4xbWhVn6vgwEo2xR1scZSanAh5k2539HjJqaeodRhgkFVIX7X4gaPQk
JRGON2U9od6JxHkYkLRVfbpndhofOB6PReSHQRm5hHXFtII9UncCXiBitDRUOt0Z1BAVScJV70Q6
vaxvWle2J9SQ7WkgH+3YygT7j9s9x432RQur+rLutYtotwS/Ldhs4nCjUf0cND7l09iSyz12VlfD
y2ivNcEsF7qS7XXpNIM4htTbaMsoa2y9Vx3MWjtFDUBXhA0SrM3RN9GWNtQxRqs1gak2iYppXXcB
sz8mJdyY2cx/g5Rk3JWZK59l/Imux7znQAXO1hJyZ5n2fKasd0+lflri2GHQC/eVEoFNlYbaP5SV
KyD6ly+U79roRYRlOQ4cxb9WI2kHCaaMYU8g9Ma/N8ZkMVnWFOhV8+PWet8yDvUGiKq/6zPEl356
7fuCNHvhb+8XGCK7jjk/4eQmaUBOvgu5FgQ1rOFL6d2RcK4Fpt6I0zJIiZPfCmrVsa/nOCewonwm
GtgJDJsVpLKo5a2LBUXDbOT5y31beXIf4lTbyJDy7e/PJ666avz018MON2gvO8KDBmJgFv3lr8/N
ORknCIRE3HR5hROsRz7EetM/VN1IeDGSSvMGtcB5qhFPdNVyJ0GLf+IbYJ+wloNVVrupK/uD9JwZ
q4x6tCRoW8csdpx81EeJvxA4Q+rb09LEAY3g8m7d0/qBlq5ff1r3pqzqnmYbEZqoY8jI6vnrhpHs
bmaRfOc2FgIKj4jYtvAfCiaZ/2mvY3n72KgNzx71CYcmFfEwL/6nIjrEnC7fk65EgC7H8kTFbTwa
nNZvKrOL3z19/JoT5PBUiPI5LpMzEtf6UqQqId2eEBGyAcs1P3jF8uaGNWDxP+8nTsDeoYeEqqQZ
6T8dqb8usAUNJpSFPpWAy9Ld/3XGJ01taYVuEPqZzfUu9AVLssijL7ze1OKamwwnyrNdkQdRV0xy
Y7W73vfr071UON1N49XlWWD7ukGHBfzol9+5/uT6OwarcZlddfTv1cDUWnTzdlmys7FOV9f71k0x
JqNkqMJznJiAS6WTuE3q4vzxlPV+8+Pn1v3vP6F+KwGk358My7Y7/z/OznO5bWRr11eEKqCR/4qZ
FCUqW/6DsmUPcgYa4erPg5a3NfbsPa7vTNV0sQMok0TotdYbtFwmx6AyN2iNtTc5AEAMCoF19IYk
Rai6aobbdnqe0F5altUVoNl2aVRXy3yI8vZwMZHEeh/6mAQcE2zzccD+/ecBH8dTAzfWXQOXV82q
CfWeqjuJCjKLSylNTZQSjKgVJvJYSkE2y4UZOFeDfJli77WUlX8LSdJ9Cou/1Kgr+gYb9mq4Ut2Y
zM+ugpW1Vd3G6rQraAdYW0nLw7QarQExDjihN7W+k9TktKvUle4mtmGVlsu0WlO1FtI7RXRU2QQv
kz2U6NTooQOK2/fub3mGucP3OoZE5AQwagMsoaEH0HhL4w6GW67tvufRkHvONuHZC5ZpOOUCoHKh
l815piAj19i7xItOBmbEy4xqupIi5JV6OU4GrJLS/fw+NpluszcEDqZZrEeIarjb2YjEIypDxqPE
adyjbnCvepVTI/da67iNLZOZhvoOpkbhXnUDblw7o2t1ZGKYFT2GR0N2a5XODbmT4cSV4nmUiywq
wnOPnbsOgl3q2jLYWe9rcqMtLmrib+v6+EbLffYluRZcNxXaHU7kac+UebO9HiMlprq+JOZHh8He
q65h8lXmtmWdVRdYwhqF/eHgD2yesyWrrZpapaHbvIxPWvTYGzOJ7lgA9EfeYH6OM254bCf7Q1wb
9skcCpRQ4x5d2UF6iNvE+tckmtu9LNzmth+GH42xKAFl6e1vw25+0Mda3Iy/rh6rF1FTLVXHZ8Nw
jLSuO04icc8CNaxzYhwTi0sqs4aOE2gZUpMhMc66YSOxYitIekBNl1HGWcYhFjul93U/hpY1U4If
YcNdyk7H82w7w3uDAtJ4tuxm2LlctyI29zXnwyGeDT45MgH2KeGRFK0zw43XopovTQ/msU0N/V41
+tjiIdwM80F1g8Gqb3uy+23doQcXBIgL9TUKMCUWsujDhc4WuTAQd65cRJ4e484Kvhd99922KPEa
OCiQiG7ic5AYxSlpvGkr7HJ+wNkOl0TMtYOsvVWN7CiWwtvpwfKRK1Bj/HgUUJfmY0KNqVk1YZWg
XD6OKAsRHn0fF+8vSFeWiPc5APTzLLJRLQCK6Lpx4u0Iko9DEX0h3UfxaIpKYPJNeeOTMWz10TlZ
pVmZSP/zQy5jc10C54sNYMlq8TLWL+tUb1oOVcdHKdox/76TMOzfIxNiUsNGqmLJ8OmkFX5L/mt2
4gN4HYLtmFH4oshavZRY6qRRV973LXnsICYQyZ3yhUTAdO022AIg71e9FJ0T7jy3SLcR3lE7kEHx
BjVpRE6z8iUOQ+tQgtZBhuw/Yz6B2CFavm01lCyvCid7wX5d27JRe59Twz+PUe8zLD+dGvo5zndi
HT6W/hx3AO0iyLf86Ga7eGYg5wgMqjvaMf4hOsWTey+Vxb0vBVZN+Yh249JVEzakT8kDHIlLp7iv
BLjkdNb3qqdWtXmHE0OB3dTHG81RY1yleZgf1JKgSB91UGs7fWGmq0aGi3ry0vSpBEI/IMSmJlrs
gE5eG0Toci2r88iZud2Xm8jSowdrkeGuUeY8TGZJd87Na4Lb52SqqJaNE7KaBmW0g1qsI/26JXmH
5VvbmejFx9odtcngzu5Tf424DkHxMpb0IrjDQASdjLS2D6qrJiDPr/s0b27VUXk0phQ4rb2LB+V2
kDkc/CVS6pu+vq5GoC+Gwy7uZ1dNdsuKzDPfV4R2workP91ymJo7tUwNUWK7JWBp70Z2ao2L/hzI
ZioiI++xNkpQyrbUE07HgirD+1RLIvV9Sg02hGDlTg2SBH2U+vw5SyanuvFx/jvZ/V2IriqSCX3T
7v79kjF/1U4BZ+CQdLNd/qMhpb3UFP9WMOHpgFO6Z7dbp50gDVnz/QTW6agvTbOAtVQ3HG9d2ZuH
tA2v27HeQLMSuzmEQQR0pNiFUCauSpH5Z0jPHka/0j+rrjF3WMS55lYK3TwVowDMWqOq6zaLG17R
bGoAvhtLT+bH2B0fIoTF9/Fsx9cpWX62JFQaKx2BW+8P9XRzMbX5W8zx/rE9G6ylSf6RyOvXj92h
+5pLafbbtkW7wZmt4SEw5vg6cZvvliXZvNSgL1yuEAtZFWAvxlE17vJq1iwyLOKlKbzhbC2/apTp
XxFgyrdeOGNtHkgDr0rhPc3Iu6HzSrxMRu7YLflbI82K6zx0viRGnOzEUrRWleuQ2vQfPqW1lCN+
/5RI4ni669u2ZTvLj/+3H9dFuTgQ/Bu29WhoOzOzYK4vDRbjGMHWpNyCtIfFFFH4leQIVNcIYbuW
nolWAExzgsvwhHjWhBz0cDeIob9JcKyFM2DwLbEFP/gz1rhl23m3qgFycLKtyiMBylDVT8HBrRDV
irM6fxnQJYybzr8xex994wY2ZzTXydNAFeRm1m9b2Lax/6VjT/0ctTDV2TqS0YpDJGwq/nST85TB
2w9IoPmHh8d/OyUIZwxOCNOlcPh7EF6aWWhp3tBthxDAW17gyaoaESANY1D13Ra9J4/VANa78RsH
YX9ckqljVkXonPQRWzcvc/yVlydwRU3pXaw+9S5MApVqcbCJENMwjfoy22FzSdgHAPHiV7HsEk3k
/pOXfFKJhz7F0dSUZPLG5A+f8Xec23La+5Cf7aU8qnPm//Z8NOoRXJ9XEcz7vrsjsEbxMbIg0wLR
tFeY3DTXqklCgUpPz2f+GEObD8lTOxOrcMjxuRp9A34btYOJ29LZRoCwqKmFyzjY1fkNmD2bsNtp
xBX83vhcwZ49dvEMN2CsrnnQouwnRmOTlbW8ESEaL0FYOKsCBdPrximL9ej2HWanaLL7ddfvhXQg
2IfZvkzrm9AKNokW2P8f14vv8CUjZIVcH1/Qr9dLmaZ9gZxGux0HvgnZoSWBsUC6aWtDrgbXuJ21
mu28P5bY0DqwfMdO7LsAuRDXjdD8z/txbZs5MJp6vrVsgiDqxaiQYm9uH2MvXbeaZ93llZs/2uMb
/nfuA3xWseR7jCXVM8u02yKN/9Sm4XjSvKjDxUU7wC7Y1FMWwAj3KhA20rgUw/ia1DYPwi57swxc
DjF++o7T+k2NjvLnyi3hKL2G4INxxrX+VGX/ZxkUrLivA7Hw2fSRA/71e5ornBYamzKoDIUPTyHH
DqOd7BVK2LelGw4PFUKQUYpKVm1BtWpQ2jxqpv6Nz9gTNQcBAKoRUnvraYehHHdBKeHqxll0UxE5
62H/1wBK77poUcGJ+AwrDK6pLWSDvnFG3O49e262//4gVPfCX++Vvm6Y1Nm5Uwo2j789CNnyo686
Vy3WpK216ixv42tIzzSZbV6je+Qdy3RG34P0ateiyt8Dhnpv/Gz0kI6KDoD42Uag9XghPJ4uTRuL
swbkOAnQfUEL86PxentDvAXhQxrsq64HM+1PSRRiyNHUiLGrl8iXjdfD0swDQi5jPLIPowLR2+ZZ
KzX4tey94NVnR1n19SoOe1gfpr3XAq0/tVnrrnuBBLbTWCXByraoGjIlpVtD3YUiXhamPBktIVTQ
DctHhSqpAy/UAjdft4apHaIcMaFUM6CK1kROEVJdFwH8/L1p+ujN0Mf0D3coc3nw/v4zCMqqoBw9
ZR3466nVA4KvNE74bcrXhUtqDuy5abTgFla4eZBvYpafIrfRboZOaDfgeYOj1nvXFI/NU9SPZ9Te
vMPM4+7g2tNXZNHRJ1ma8ecrdHoWcdja3djCTI5zCJxA63HQXZqkmR6LwkzOej71ZzRRI2SujR0/
b4krTH33h5Puv3xakPIGUng8oWF+/Jb6tPLI7f2Jk3kw4SI1IebXve8OeIt46TY8TUVw5RPS/DWF
0d1U7OycDWmCOioCBv1RmzXzkDT9PmqiEZTSATm0/GZ2HLntRF8eANJtAlkWwNWdfme6JpXtYXxx
0R49RagFrEBJNasZRaedb+bJOnYdsLpSTyms0YAzQx+0zlAQCzWAh0vTS8vfuiX8pphUvmrKcKrO
XlWfp3mCoI7QydYcugnFi2mbyya9DzEvcAdPXtK4RfQUvNG6XBL2qAp0a6eYnw2BXBv2UBV1HiEP
TgTzzHDKeAEuOJuiBiWSBkn1hzPN+ucWkGq3uXzpgMTIjohfz7QqogBkDUFNtCb2AGCik45TxR6u
/HYq8QPxWwMkGILiV8ZYvXWuJ29jE7dtx9v6Kff8Ys7qdV0agAbwrKrM0lw2eGDapH7WMEVFv24B
xE3YlNsQJN1g2oSaPh0kmeA4sE5a5x/MyUgQCUIFyen1/ggsfFXL0tzbmLmtkINxTdsn8UyS1Mxy
vhrNQm8c/18E4N/+76fiEjLjnGQafCm/F/VEl8qqQid9azlAtuz2U9HkPYIEtdxoYkqPme5dh0GY
3BpBZqwQ8fF2nu8lD04r++um9dehjrCMVaZQBOpo7+YKOOkgq+RTzJrR6Iaio1/VlVM+2fOIzUXu
h+tRl2vEo752oKD26kFIHJkdXUTR4sk8umZ550PEcChSJc1V6bfWAZOUyzT0BmUcQkmIMe2ubpNN
1eK5pAUCmNqyvxom83MwkHBRxWa5VJzrMc13sP/PcTWaR5JAWGIb6FL4tSbWmjCmXTkAU8kbG84T
rkz3jRN493DlW4rdbJnFSU5Tc8bv4E8Oovay7/rtrmcD2DSofiz3vd83Hn6VTFS1tXorogpc4Zjf
uziCwpTMTiipcLeOXLG1Bq85W7h/HMxAP6GggU69a+PS088ISjTyMa+TazK4u6qOMRYgeb/XB2fY
x+kMzs2rP9mdna55ns3ADF/BmZsPBRepLKyveWnH5zTUYY172Pl4WY9Xd/jSgPU8Skw6Sb5VPTrE
dbT1Kwvb8Tmkdu+Bcgxrnv35V2tMxytVbHRTAz/3KfRPcyEfojAyrv1F/SyxBMTJPD2pBgNuj3qt
iW6RoDb67+ey+rp++zoXnVITOCw7UG5Uv17a4B37Gggsl3bnEFCCN9v0VXLV9ygiailxSFxr30ev
fi0HI2EHnvANS7fbAsyQO4L7sxiQ3E0tbsllLajBPodZAuZzlmh4kCMyOP7BCppqb1kbiL4kg5sm
+JQTWGBUVVM4i7FlMMaIpzVneoxr122dtufOlOG5CQ1+VVm9xU1y+vcPbi+blF8+OMhX30BQB4ga
Dri/b8y4mspqlJxHzowgTjH1p3GoTQiu2bmr43jbaZiGkXiTCHwPqIpByeOR5+kgZGPMA0eE3u2u
Mh/SCcESz9phQJHvu9C8dCneJMPkQ6QbMhxOxeDsaz+FvxNE2xGVh9u6aKobMN3bBGwOFYjY3k59
TTaI+2kH0KiGgifgXvnTG39QvIyzWDcjnCa+nbe2ce/0OMdMJJvI0aQx9H0N363cxnkKTlPh2fnR
yl2oUpjFzNiRCQzusXcg6BobBNuLJDk0ni8p/JaPzQIyAeFsHbuaFP+/f8fePzImRIcOSlpcrg6G
uQpa9regWkxzmyCCj3CHT7xv1f65goxyRhu53gRDU61Ul50JKtBAHP3zbGLLJO7UMJ4igozxcoBq
ArtFLFzDn/V9DNfITcXucRXbSXFXCN1dBZrdb81MFndqDBy7vkiv4YPuz8G5N4AirzVrchFv7bqD
0xfzJfWRW2Tfqb9ZISKVPXXyWloo1phyHYc2rmIEo1d6h+mdHADfq1f9ON+mnpPsPsYFNhJomC7r
Jqf9S0hruJ14hCB4m+cPEZHUtss1/4jofXeO7AhjUnuWz0XYfy27Nj3gEuShlrKUB824mUDZT2jp
mIn7PEnZs4sh3dPkgfs8exJtNClarKvG8rqc7Gev0U1wXkWyyhCwOxazQ8KAZPzZs+xj5XsGaQVZ
nlMPQdkdv1K1TXwgcA4ISIjrQLf+cFMx/lmldwGoOYZr6wu50fydJGZVRaWZTh5vsc5CB8dyt7Kr
sxezx2xz1DRUxnmuvzr1k5kj5eM7+QzKqAkOVWbNCFwFl9Y0my9WO8uViXzmWeTzTTWCqAuSyN+Y
Zevfj5i5rwwULV5JIT9OTYgQVFbzS2eoVHnpfBNKw/5MsdJDxUCEj2GXUTLQ/OqEI9GaVFX1ECXW
2crj+kb1ij4vd77RLdaHJUUan/t9L5EM0yiVISBXQN/v9fLGAKuy56wOcSbJYEFW4SOJH/Np6REu
pWcDoYWp1uJHaaRfvdFBOlf1BqMHdhDwpSxd9C79k242KboJdAdEVu/qXK78YjIvPpS5gF3RF7uP
5G0I95PdrVc1V2aD5G5eac5RBwJzPS2NTT1o40eJcWUOk36d+aRIrjDi8OZekObOvTtcC+CJocj0
GQfAU8d5/ReeNWsn1byvJjHyVecRXyctqhLUV6frLiAzZQV9vHPRHvjtcHCrljo8Snr/q9WSB/fQ
ad4j2a6tQhebtCEtwksToxhYgzC/dvwiPAiqMsdh9scT93R3l/gj7DZqOxu7tcQd1zryIm1fPWU2
Un85RiGvYMjfIpLBb/BEDpwOiBL3/OO1FsNFcwBSmDbO98Cp79vJoHpt9l/zNoKvPPrxeKSoMoKW
41X689UYtvof0iCG84/4Hl45SRCdONg3kDX9LSwp8GOSCFOjXVkjRGRHOIqMsenu8rQNbiww3FRN
4nTaOuySOFlIBSEjPGlU4u7VksGZokNde49tTdr3o6mXru+b7RGIPtI8/5mMZt882VHzY63qChEH
8MGXNar/sXqoUMfB3bZDKYnjPiZ0rC3hPIEF7xa2hvzZWHH/966aUGOZFopj1T9KMDMoL4Qxv4At
vmSBSPZNFadbFAvZJVTdxRMiuNfcrLlxrFa/UuM2+T40x42J+mg43lQTD7mwMJB3KZvp2yDNI2w7
AZGQc+otMsNyp4Jw1Qy9M7bsagnKKdyMiI2KdpMt3XGE+hy37K2WzHIHpxILJ5I/qXAb+5iOTbeS
aUgySBUZsPZDpIQIr90WHnbiQTg9l8IvrqWedfdBV2rn0ergb43dvRrqjMHbTBjWr5PKEDs5Wf51
OJiYqwRYbsfdtEr12qA8nbb7lvTCwWxq41YmabhGBbU6wd78EhV5u69j/VmXrkNkqFfFVWhV0GUc
ns/Iq46rKIxBiMdp/pY3j15fWl+6rkaUeujCvYREjdteST6P7Sm0N3Pg8uog+TaUxNFxak+q0ReS
URm6I7aermhP2Mz9mHGLbgk2l77MIqTFkBRWhxjNjMdVDr2Wf6e/qhAIXJmjY1Y3kRdb1/UaobjC
33Ymj13H8WrSyHnm4r/pGgPWHAv14/2lEQ0FJSUgAXnCjJOS0VbTf1ujXmZpHERrcyQdPlphvVGD
9piIP1yV/3z8YL8Lq4uMm+k6DhvbXze1PCtj0Ya6v6H0OW+QWCIUm2WLfw72izq2GCDmyD/OaVFc
oHfk0HV4NVAdFoHYZrXZ7+0BJ0vVpNqU7lJNY8OAhyqphICtsXpphmGUXVEwJF0rw/KoBtWrEbMs
OdvuOrOyHVEZwMKlwTX3mm84fNATfN6iwBbPOuiotWPL8WK0Q/iHkpVhgdP/dZ9rcVtyF26XYRjs
wEhG/vpdEOWNWI/kyQ7WBCJNFUWm2fgaNrF9994Yg4GkLJsxjO4wIvMCQ1unFnIBnt/ja24NNnvN
EM+p93myQc/t0KD2/fMtGp6xQ+m7t2rISlIglERue6Mqb5PWsI5mJNpbe2la8mO3eV7f5mNrHUs7
7N6Hfo7HRbCMZ6PNDe3HWjU2mXLfy9g4xEYU3Aq78W97vXBXeAyaG9X9mJg0FHI1FNobajK3Ii1x
Tq/kgy5NcohLI81QnNoBUbK1emmhMFBfjVN/0Vrwy2os1ckWJhdNBuHrFJkTUsCFvlfdMkdulusC
aUe/vi4E3kwzT4JXX0z1iuiXEoY1xs+yTNaiaaNXMVbTvkKVCg4c7zbW1NOdb/oUdQ+aQKdt1N21
FGK8ROai2ubggcMjR6d2yAoR5t0lsquNmlRDhRRo9Yx9cVBjbjZSuAdqfKVm35s8uuuG3D2rP4C3
V74z/Rac3/KWgWPVDzNCjlIntZXm2doWcb1TbxZHaAhOgw0Hh5XsjjdO1VgXz9Y+z+DlIBHrNja4
yFSHsE/XQxs6D85oNbeZMeJzS+5xBS7jy39bqw41RfN19gyXUFEuQUEunq2ov9fnPvlGlvPJ8qf4
OcTDb2tDVD82LvpwsFrKlVrBZ5TGYL3p+RprXTJPee6hUznO+1ZD7E51Y7NEGKGYsq+OCNft4HXf
AyP5Ojpz+lw6El8cULLX1dLwD5kxAWUCsuPXRE8QwYhDfd2kcXcoMH27wkNiSAGQ1xKJeyTM57xP
7wMZp/fsxF6KoAxOqgfpS156WN5haKwGVJBS35vv9N7OHwA/LcK05gu4UpLSxYzc0dLVU7K2jpFg
xxBGN8iB1CeUwOfg4klNPyZmWyd/jfwjjVnIB6Q1yxXZBmevul3atqcqhkQ32E1QrdqiuhlD3IsI
JEklkNDdVm6BlNzSFSnekHoOVFtdUupCBNlv7NzRwkaeACMCO/9rP4ICvusBoiET9Z/rNtVKhPBt
z1p7uX3qgtq+8AQXT0vPQY4CfT7dfAKW/T6HYLOp5ioQV+9z3WT+H45T76kv7/Jvxy1/Xf2Fn39P
/cuAcFW3utN/me17Dynor2glZGs02u1zjDoJYgW5uSaWtz537rCiBmi8hTElIIkU6aXDy/AYxAaG
n7pjPttpc1Er2rH85pp18zjWmrWbanuCLRbFqAniiaZWlL48uqDDP1nWbG9MpCvneIA3ZUmqVE2i
odxtyjs79YkmYFZ9subumQcISpqfAq9s8TRGRNMZpfOJYqO+0iLEUBPN9rean88n9TZO7wXvb1Nb
kfHxNtCmeZvzx9uUzVKL0xv/lGe5jqCW9y/vhXfqj/fytPJ5uYZ4r1YjTMBDCXhiZprnDDW1KOX6
V1cy9VOqfE4DSKmwHwQGUMiRsDW6KkmBXMW+H13XcWI+NYQ2VxSkfnTVrOq27ugtUEF5KPw2PEyz
SQ7DnhbX4VxClYtyua/qsrtXjYXR1kD6zAcFYZv2g8396ehMwN3CSrMeGkRAHnRwe3odlPeorsUP
TZy/JlLMX2Q7Ifiep/rFbyJBCjbFqHWZSIeYUE5oz7PEY6N0xnQHftD/1KOppxZYWsz+aCCIIbw+
v2PEcAXV3FpfMjs/MGY/x9mS6Nw8B55eCkpGBvrKHia5WAkXe6QXuJNrCdhE5Da+4Ir+V4W64b3m
d2jgzwPaAZwsGEQtjudD+qQtTYIbT+2ZxYMTJPRszOZ8EdyqBT3+1LDskvCsJssJGfsgR11VdTUN
R+8Br7ESTZZWXHh+UR4IdedNQ4/NikzjS1GMFRS8VsC3rx1rnVV28znpUIh0UszYiXnBN0jzLhJN
cwgsYFAw98onkRSvaoUTjfdm3kFhcuTTjNrsVdnH4vP481WIHKEa+vlCrULoU3z+OfT+4ja1Wud2
zr3oabTIWrkhWLOqGs5dQVLfWrowlMxdiYEMxK6+eul6l6RYHfqH1No0s23e9EXXbPzaI3cp6wWQ
16Bqnkpq6vi4HtIsqRwk/5CNfAa0lwPf7ZpzbiQ/miopwVUZHerq/xnPTL5wteJjrHXma0ev5EHm
3oKX/Xl8POQaEuz6X9xWAhLvNARLxmbQeyze7e7HmBb02r5we5ipyxI14fOUP+tZdPgYUq+q9OuQ
VwbeC6b/vrJwgmcETkMYce6LJMl39APxybMj52jh73ipsjK4xEC9VoWObv1IAVW7akCCb7oEfpea
Vgsz4SKHU0vMjSvLQtXPQ3Q6DtI9ZWz//W0o4bPtyzqLVMSN7sv+UigYPz30+vpL9ktPJDnWK8z5
+GRedCNp76jZtHdyuvFmNpmpJuDxO6nn39amLC5p0dt4AiAikIi0uKimtX3nhBvKNa5Mq6YyV1br
Go9h4rT3ONKsnKVXub3BDTjfu9EoLqoXRgkxRVPzTFwmC7fE8N7Psp3qChc2sY4Qzbow6tcgJIaq
7Tzdwd0dHyuh/eVoVfOtTMlNCdm+ksxxqKbOGv4TuX2dakSQeVikryIsqCuxtPGL772W24+edDWs
H1IHG6e6u/jaAkUpwuJbscs8KPuWYYqt8NPh6LZiF1E3h823dGth7saCWmRcNuNZvYrGCSTcz8U1
JCT7aCC6eNR41qglgFK2Vj25J7zLg5tqaQKJ912pV85KpRPUmHpV1D2akEX8non4GFeTthU9j6mO
/n0b2MR1S7Li452mMtJu1Nj7BNWDj3ea+tDa1pEtttT2v+TlGHyfDJxn48B+m/nquPvnyQNlZZc6
euQdq8KVxNVg1+RYz88/D+owuIcYZ78FOfgmdZCHvNy2B9yw4Y70zWx08ZyU5ZUZNtOnOEvKo07h
bQ0+cfrkV+yA46y1r//LMrEsw+Xs78sG3CGJ9oF7L+Pu6BTHvA9fbKNruPVa7fO8eOCSYR3e6iTY
lLBOqGbWLd5QRfltDNDCSdIxfOGmHSOXb9rIcnjJztXt+QRqLluMjYBMz3HngS/1+ktSZ5d4SQXr
Vbuuw875Ogs8zaWXJQ+jwJkMzR95srDevBZVTZDfINAMSgCYVxq136IyuvJF3f7lhO0L3r8CR5Ks
X8s8jm6TxNK2TjHuE5vMUlGL6bNnv+mUHalbGeUey+MRaFY5fU6qb2o4iPzfhpFpCK/mce7ua9/H
Gs0Z2r0R6MWnJtNvkGloSKs5+V04xk+VsPNPfpsQJgoZblUX7ZgKuqA23shc1k/wK3FQ5GgZqqcP
RuVtXRSf/BwdfF8m5UmmZnHfxqR9LGOE15pU5ktpDbvZbRcrSfRfOm24t6kkvcRAqPHU6s114hZP
Bqgv8ibUFvOCDIVFFhMnJsNIbtFXNveFJb6rXtvI3sLlMpNnk+SOGvtoICqlt1hRIKJEpUeNI6Cd
3qpx8iKkqZBYRUF7qrsj8qPTpyr6FnKjfjbbcbqusw5K/zLch1G+FuXcUewbpk/p9PY/V+Hi9uO9
4unNNCLtucAVBFXVNtwLMvV3oetFO4d4cQV7gD9QhRkgTvCP2/c+7EHMbmu43to4u3d1ULh3Md6j
oFKMGywj3Ttp9giEdz1exMwVM3QDd56vNXeudgbh86lzZIc7gFnueIBOly7qARpxlT4Hhk0Goi79
N2eIgZYFnO5EkJtqaNw3/NWIs9o9dLP8qUlGbR3rZQlNPNQP0sVXa2a/dnHmPlnb+Md8ygz9GZaK
9VdS3dqE3FdFgHHrUICHLISBn1Sp/+PV9HP2f67TpPUJYbL2Ia77l96Z63uZJ+IclUG0GgVKB0WC
SlmXZ9ZNPVfpnTl531OKPq+TmCj0ZPp0CvokfMKn7qDWO57lbMzWc7hyrPK1ozDlhiEQMKrwYUHI
CZrDe+jL4Qa5nM1oT+nzNMfa0cJGat3Os/ta6t1bksXNHTxkm0cidr2miLzXoR9QBB687JwFKIiw
F8bDg/U88fIN/9T50AlUaET9ZkWa9UqWGrclBP07fo4ABeveNF2k8JaxpQnM2MJOrUZaip6adGw8
qdSrtqIGELd2tldj76S/LJ7xVe5afHGWQz6OU4cIEy1P4ONVBgrPwmj39NFwz+n+d9fo3PY0L406
osSF9TAPxSb34zdvGPQz/2dPno0OIkJU6Wlauk1hOStXNN5ezYbjVGzieaIeuczaiFhtm8YqNqor
rMTbe5rn4OZTZE988wlMsdRkd7S88/I34PO/vffqoYfik57U0skGixwuFZRlZVZE+VNK7ToUlb0N
QtzerbGHDptLY6VxO9+rbt2W0bm3y2fVE8uKzAa7JHtfP6kxP2qzQ2Fl7GUUf9Y2221DgenyfkTd
R1uq+xne9Ya4sv1Uv411594KYv9TPvjOKuTkv7h54e3wPFx0GnpxbqcOP1fIq09umlfsScv5m0nM
qK4asHZ/O5zN2HyBP/XjcM3nlIexXm1sIwab1HB5aXFkX4NnQLALYNmzkM1wCONUW9lLFziWtQ1T
I9yqWbOxx3Vih/NezUpLc68aJUe/LK5ajBSKqLkVYzE+j9DnKqsF4V2b/iOb0qtBJwJEVqPez0BN
b2CfF+/8N6NG2CgPNHCG7AVfktqtV0Dm6pOiw6EIvQ9Rj32AW9DcC1ICajiODeMYpUSa6qAwLAo0
bzRkThbeXYkYGsISchNmY4ZFbkTFSNMowC0pJ9XM80tf1CNODYyM2Iijx+UNexWAhriPv6+P7Shv
EFh5GWMx4rMS4eQkao3qsRsdfD/EZb1AxwUFHtu6GYBx4XSE4M7HmMZjCM0e0a3Uaosv9EYsjZpo
wEhdt6a9UuOGrPVTC8hjqKPicezsm77vvJvG7IrHsMpRLA8mf6cmawwWD9lItlDNTvhTHKTjRVdW
PyQntEncbaaVmPLZyUkNaX3x45Ua++gGvteV74epwf92CMIn+p4iO6d28yjiwXht0q4CJVumW5jR
xmtoyJNMnOoxGgsd1ZK5WxVRbLz2IeIgNZYQEDOD4C4rtRd1uOGP2apKnZYYiqR1WYXDquqSDEdB
sWSznM1QieyRqot5mdL5ST3M3SkWeyMtySkvq9RBXuv8P8bObLltXunaV8QqzsOpZlmWZCdOnOSE
leHdnOeZV/8/bCWR3+zsr/4TFNBowI4ik0D36rWSk8z+9yLxyoA3Rws7HqQvP+EJ3QJLug+lJ+AF
6elhkBxsTQN4ApTBqgq+pXfn/3vtH1vdwBDLz71v7/BW2ZZZAy16D1oHwWx10Wyl647uDESSMug5
K/Wjzdsw2vhivE29WZAZU7zOq77diFGaeTBnFHFlQ9C+wz4v3HdlqWxIfAbBhA5f4ayaCCK81eQN
6iULXfTpvGrPo3Ik7JX9NIm9MYvpYAfF97v9tjTs+JsfHJ5jRptBK1V25XCBT0IGstQxwoVcCDpB
inX4YfXvnckMfO20BCTTYrrtZ+hw306B/i5KAp7kLd+XxFOSC3mIGZ15QN2Tb5xvI5mQpm6rI+QJ
BoQV+N7tDkwml6w3f5C9jQ+m7HF3sflw11UEgdqbHyHdpvP7jWlSfXr3vq3mTgMq1mj11W0sP6GH
X+LS5Pa7wUaAoQNMs5Usn+T7kgaVKN+Bu3XJBRpOFZxNM3i+5wKBv5VbWdSGqYbmeedcCUAv6k9v
F7TLSEz2YJZboJDN9r7J759ixxxmYh6rU3GMNdXcxaXXnqvU/xSBmz7cRohIng09MiH2WmYjh69P
kbBrs8yITZoMApJxNasZTHmqjlpKPr6dFu9qWQKJrLuPYuXLbVexyQ7iEoVudQrTGKDm7x8sXZlt
zMlYwafgbFtYuEwDyeBw+a18xVcBkRAdAdlKY03Tf8qJrwdC9fDxmq7Zb2QWWKO7bsHWUaTAjNhs
J6O0Q8YQ3y4oKMr6b0aZ/7l5RFnlzNVXHIcg+QjrDrhc0LTvo8J/hDWnvfhuWr5vcwoSNWUh/Moz
oId9+TLP4Gpvk6NDeYKvBjsqgIr3rZUPT5CAbmRSNvOHApl2e4C9d9nNTcIA0uDko0zKIl+B9Uap
P7VUSaLeQmDcyx2CfRROfZ4auz/+kdHqG+tmF9979P23/5s92l++dzfp/bbfA/FiXySM5WfK6PZ7
6LB9dNk1qhBa5RBWP0sUZrCb57+YZteNSOf0zbO4wkvzLCYZSeSG6+vfFspesvPvhVlPRdhf9pJt
fnvdtxdXy6pu2/97L/Cy0eO/TbJQ9vr9D+pn44tbLWfKJcb02yyeMvr9L/jLfv/r0/jLXn/5R/2v
D6gfVXjD7PCr3Rd7q3XMq9JCYe17ebazAzPYygFS6S3vOcn/kTmxWIWC6mo4OEBuOY72SV2ci2l6
kdFMnup9nU8xbHRhdzuhVoT9tlkbIntro59CdO9cEkxflC/bsd/oOXUYCd9GmZGao9tE21JazbGV
l5m4p632ayWc8vOOtFG1EmO+zLgjoLFZ66mFsNVzqtkPkd56z04Y0VB+cFCySqcS/pdtRKR0W6Jx
shUXmQCCbcBmDpz9tmxZa3rFqfTK6Sym0CVaWOURWqC6+yyL9JabBMXU3+6mkbrwXVQF9lpssrJr
MkguktLd3W2z+c4PwPq5QX6VdJQ5T2jxMJJU1e+RzCkNhFzLnKSOllGV63963lJcffoO5Zsxg4op
7acvkWtEm0qZ3ZMGrJ07RvSS9t5bexInEH3MyRkAW3xpMjWnNpL6kUBr4os0ahImt17QFuhptWa5
/nNicS7riNO3ZX59s2CxyxB4H/DhMNn8dd/FzWv0ddPzJyW/yM0tSPuTQkqzIGGBZjXS9Q9zAw6Q
Z/Rkb6n3/NUVaxxnir4Wr6hVZhvaRhbcrOIQGLWPEKfXHfgXuvtx2SoSmxO4BFWa2Nz04DRO0jRp
6p0mwKod1Eq/jHmmEG+BtsrvW3U4RjkPbtApEcepYPYK0JLqAGJosd7mZJdbN0Ue8xi2w6HltnCp
S6oSBuiHKgOlnU1Wz92+C51q1bWNY+8TJ/tBfeRwuE2PLUXiSqie+0J37f0YFAupY+Btb9Ntlfjn
uT6VED3r6Fst+1doT5rGiOrxUoFX6EO0850+BTMNx7bYKF792VNMfWoQNE8+JfFgHepaCw+6WhDW
CbLMJBY2hFfojMDEUoJ2N4WlE16renzp8sk6iteYOSzoVYokzGGpWArgu7TbLSoN7VqltuUSNLwH
LSPobo2Z5i7qZbCE/jEhzq6mnBM7Sh90Kue1ldg8vTDhDETRmT3Ect+tsWzKtlzz4+CAVE5C9YPS
qFRXLU2Awi4Ciehe65Hi79/YpFtPcL8kY7KWkfd7mQyVwgX/0hTKums4QDvEpIWHiRLK4JyYXgD4
F1qmeyNuegyrzr/tTptZW56y3dpu3ZqU4V4TfukMiYutynFtC0QwfC+Tw/hzkk9gWjlB8zVtpvUt
f6GjWHBdhrdUhwwtZX47hELt7fCPtT6zGtokKNWFyQO5vfk9yWJ9XWVdfFCNcH6v65l2QvAbDq1l
VmwDwlIJyjBXMVHEbm7V1ibR5eMRhkZ37YfqePfPBoBkXawWYEjZcjC9FnAsV6S2/2wRwNdWNgGf
S1Y5xcX2vXQD6IzwcTAyvE8sPZlNA0DG9ky+bCPTfYBEcCzGxefPdf/eMCEftQ71ce7QTVOMnWam
HiJ/UwvGfOyS7W0cWNV0nctDpFmLzOriAtb0p4skf6zcRX0NTlREvkNumJXSfA8HRLIq9OUf48mo
b01gFPEKBNVExdMQEquzqpVuV+YrMsDOLtHdYQe01Hj1KYNcmU0wnd1oUI+uG9doPBMNivXAJH2b
WpeC4MNCnxZ9CxZ6pqIk9T27ySEK0CMbdDN58fzv/x/oyL+5dMaI/nURfFURgO5AKVkNl58/T4j6
jBRLadwwUnKUk4bs9Bs7WYVsM6Pu8JAX3jm23fIr9NkqGQIt+aBBsrQBhGLz3alQI5xqNIbSJj8R
7Jv2bYOmspb5+ibzSa32fQD9XW1kX8lGX8JYf1HhwYPhQaMGLW/REF8i87ZvkhbpesRKnXF4dZ5u
t3VIws6DDZO53NJlTcuf3S5arvb3NUWpDK/uhYjYvNL60r+gKjY/WhGEbdCi93Bg9s17lYj/Mrg1
RvVeiYJmySYwXwX6etJrinIIiz/UAfUPiVc+B67RPvfwc5AiLw7yi8aEuqFiC621/ErmCLNQ05vp
UYYWzBSyKJrS9n1plKi78ZtCe/lzkcad+7GLE8hCUt06hcb4GrZu8G6KivBdZfXzrkJ1aCM2aaJU
Q3F8NpLD3Qb1woPhje5ZVsUuVPHAANDE/bWRD7TyoAehDr8XNml0N9Q2dcmL5m5rU/U/c++RIgxK
VED6INtWGTQSxO0opKcALniUMYF3iKtjEmhTl6MkLUbHzGD1uzsZZUSpHBSY2zdOahgU/HEsm4pn
mPEqLjhceJts/NIYZXcazH4It16UnGSIrAz3G7P7QG0JaPesyp+k8XMtf8qMbEswZziLaUbp9CEY
h+fSiioLZdfC2oXg3FwUtDdJox0iCwWGLKz1HaVC0xfH/QDHa/q5RI7yQJDypzmPP3ROx9OvpkDe
UYmMZto7ivQ7vnWqf7SXYd8p7gVc5kE82v7a1pS+tLpWOutu7Pnd/2jgVz9YSb8d8mDf9TvHaYx/
7OFjy7OfGOecX/28zr/YeZDB0Kw/qsqYb0ftH3U06rM0CmfYWy/0gmhjadnCGJ62pyEFCQcX2NsH
bu0RL0cjaRfXPTLqAJSR9PTO8IhzUE0p/wCKvM9zZVhXUMNsZbI0DUC/aqR10KzOR7EhjbkUv0TU
wbjUaTw6nbfhHGR+6dzaWPu9x2+qo2lMNuZHESjml9HjDAmXE7pSWQ5gIIJoVRbEauchD5XCQ9OZ
oLWCVkXgCUHEoYSu5fdwagJS+Age3mZjmZWhVSrn2/C3c0Rq8jkY4gC2x+CfQo08lBuGYEu1mPbS
+WZ4mmKEQVE10F7cxikQxUZTdJkMOkxBgz752NrvxJQl0Y/KyJOzjNwWUjSWnPJUjTYOT1KSY3ag
7sIuLR6dvsnTjXSpaJzV1DjdZuFyQ3EpUnkxJLyyxxpBXytNchA21Vc5n+uA/db9Yq972MJSkNVp
bgx8Dj60M7m0YUtoKPbLaC1TuaMhS9sD+kjhpF7zt9cd2yCibtLPmrXdZ943Uv4rTevsH16DAA4E
jgUpq4rk5m/fvKob0NWGK74AjM0PpUqQMkcxNF9y6ACZjgRQ+i8kD4Bq+VP/pJYJFYm56x/s2Lev
jUmCOh3y/tmnkPSM1GO4EnyVYev9Wc9Ra2j93vggQ5ltM12/DX1oQ1djY1RnhDH7VaUn9U6JbPgS
ukF7ngkHIiIV5d8Lv3mwDN94/ZtHFlowpM99Tv6B+Hg6vPIBLHX7DKSReLiFnjxkhiDK/5iQAPqo
fZRFHJJC47aPHoY/F1gR+c7WjhUo25f0cM3b17IoBqJ44X2fI2O+PL1NSmMosUU4Jl6Gykg9F+zv
Dmnvt4sMA+XsplXfLBrRplHS+loupETWQkPk2SCHEi/rN6HwFlVB/d9jJW36jawZFqojgqTGVmzC
Iiu2+z5Q6gXUjOKCwkAK+qsxL2Wj+g9hlY9XD1Jee1UFHVC2YjgrJbbbhFIal3R8vC3yB3e4DoYT
Po4oDkdhbUfbCdHxY+OFnxHYdaKtoSnjvk4W5dHF+bbOhnNza3Rwk8vOoNT4aS6Ztg31MOE2i6fx
Ku7SBJ32ccxgy0/VjCpmPg75R6pq5LAIvJoM5R9p9Jmz0kwnu9nEWfzEJh+BOGu//W6fp4yNZd39
s7qvkyWyV/6N0miF8tvo0dRr+zHsNPsxmCYCtfex9PTCLlaRO1U7GY5BVv30idZjBnUXx7r+CMaD
Y3VF7sgEW3+xlyZVQmWTIWiynmRGjNI0gG6QNfKMfZ0nw6Xu+v5yW204n0so0NcIyUHiqOrRp7p7
apCFACBZq+e55fMX80wSetuUlXvzIor/oUtShTTgrLxTg/QkXn1c5oicqGg01265Cfu0Wc+2bTzZ
YWY+9Y2nUQ7M1XsxmYtJ7LWX7YcmRYt8sUtTQniy9sax3ZMVpkw16uYdahSodTR1gprhyFcbRobn
uy0Zs+Y5WxqxNQ1FDeIiTZIm/dpNfCh53KCyL4tS4EsVtZAya42K1Meon4wQNVovLoaPU2p+rArD
/lGmlCchx/f5f7qWg/1RQTPsB3dTYrjtT9fAoKjvvmsWOP3HxbVYdq3/e9eyHTykJYu1BerhSadA
euPUfb6tyoKz6WIrpqg9oGIzkYz5ZYM2oTlPqBgai4e4SRNVI2WgSnmpbN95MrIwOI1F8m6cDWcX
J2h3plSNnzOr0M5NVaFrLV1vGry1oebtpu78X8YMcpyzuE8x6EdiAeNevMX2ZnW3MAHEnnZqJjJr
ALGXfdOloLvX9B1ZHe1kE1L6iR11rMfCgTBqDPoH1YWVjpKf/B1VfD5pDc1by1AmNF2dV51Rlkex
ccbJ36Xaieth8+wsA5ghENyBaXIlc+KVBp620btU2YqLTGSq8k5TPR5By4/yCnjSkabZ3X86cq3T
XhuT4fbTZZFvUkNUBO10uP901G1Wg1bHD6oXvoSDPp+lqU3wMqsKcG81LhSHy4TOh8B/hbMoRaHY
cRtOY6DelsSNYh+8OXyP/ql6bmyEJCklhKPbQI4MmqA5nMeLNHbnjZeoIE+AcibhsH/Z7SrYqlHi
oDJILFLCeXls9ifKBo2VRP4iv+tPfsa72wji9HFUQvtRX55DFGNZb4Z+3nsbJ0LWUlz+5ne31aQb
9HmhoVm2k6Zfei6VUsiq2ReIM4eVRZAKMg87fB8OUfHYVuOXW5xiCVbMi0fAQeFBbL89KOMO33uB
1x6jMINODj7AJzM3spUXZvOXqgUGrGt6eknbRjlUvdK6FJMSGV+B0ETv03Dcs+P9I4NmpCBdeq5t
p1ckV3ZocBWPd5P05iL+T1+FxuEPuztU3VrxjWeKzMFuU5RDXrLkeTkMu1KKb4CGHaYC5RXbq6t1
DZXELrUS68kOBuvJg5pqZ2Zete6IACgrF3rCR79C+2lxkQYgYQxx7bDX04BiHANmPb3kDis6ktHC
sWnEEZUXvXHsUr0yNhockRcVZ7GJWwhSEprDyl1LKK1va/sY+c3LnxG3qPoyq3zLY/jY3wHWgKO9
mfWPaMz668E21WdvER6ICzM/U/wKW5PfBHtVran5mbmgZ6b1Y+J5uhw52sd7k6VB9wjSz9N3cXN1
fUM9ySTnU3UX6VB6ILHx0C9N4Df8N0rXnuafxixLdZDuDPmlmZ6gvtg5afbRGQxOlYT/T00NqQDw
xdz+2fXqz2R9keZamFmRLg32UTVA6srnpfVN8tHtAnvvRoa3N4ggf3C19OrUQf/NK7mmZk0yPlUI
vJ58Fx5Jh8rjb8FW5gPo3DbO3FqngoQD2Sbo4EEpDBRRWsiotJ/zfupP3kCsmzcjpt5ufk7e3Xxl
pCI1RPtdXO4TFGSXs9o9pEoUn1wf1gdQhfHpPhSbvUxIT5rMnwFDACEmPBoZ7aaQ8R9Ow1w/+1md
nwilBO/8NPpHnSDsl9G83PappNDyfn4Wy9D36imKvU8ydXOKuejFU5Nu7msiIw/XQx0Q1Fp2lSbW
mqNZl9FFRqrt2RdfK3b3jaiRcQ4wTr9mTrNvyWRe66WRnrUc6MhnmbcJd/Sphp6TT2DfdAJ1tX2N
zNC5Qm/eHilWgmrnX8snyKQ3Tj4hHbv43pa7hvEUIuHz8HM3Bz3GKAYDYgSItVYRXO2booHv018I
pJVp/sknrbiZ9mZIQullhOwvymFLdgNz3uTqDzNWtceMZNJ5JsY5bwq30DYWL7KtQHK8xvIv+Tz9
LBpbykRc332dQz89J1zB9zz3ljoP6qGTruCQ2BTfZCRN6sATuZLu5Pegw/QQHS5XOd9dpBfrYYZm
6ow6iIZgaTU3n0yltd6nk7uaatd4tpdRH6bOGjIIYGDLsG4VC9XU4Zz3Y7OGzafaZRwhYvDrqKXy
5vOOtWUxbjIFILPdXyKzdZ7HIHKuFc/Xm7PHJezkJsn3RCaTyHnmEpLCnF297/3oY+JAh7xSkw50
ARo1IlYzLSMRphEpm5xvAfUUeUbaBYETvsrB5rZMfLJQ/euyRcrGyX1uvpZ+rHzd46LbApv3ax2y
yaWrmwoo/dw6vLXJtLg7Go9jL/f0jXhL4weg229jeOuIx3QFx4ZlM2kcSmVATpC/gHH8IXK65OxS
bnJwJiBwy8hQkgScAr1gaSYyGLy/RrI/IfWekANgvDv2hFffDGMYsChJjx1Amf/ykxU5VFe86Xj6
VY5vnZRiobmeEQCmRInCInOnhOb4iGj5+KhrId+438M8zJUc0Ksdr4BH9jdHb5kWH+RHsg648K81
lm9a23RCQa5VIXVdyZYQFVd+VVxRgPSura6+2JB3PNgw1l6lmZoYpkY9OYJI5D9cbL2ZQa7e8V54
Y2w8/SUkKvQAo9bf14K93SgQOSTRJW7UcjNTm/HBCXOoMmDM9q1a+UBN7bnvrPmpLHPOLVPkA9fK
II+khNIeMhuGrLR5hsakPlbjUOw7J9Ze6lL/IR6UHp5Io2Wfwszrt0iZGSc7CxsiDbZjHmrfaw5/
pTW5MZz0CwlKTU4xXzkgx9+QosjMGxoU22kIt4ce749/O84x9C+VF0NrQB5nH7fWN2VhK5HGXZhK
7kPp9U1HtQIy0X/Y774eNdl7RKu/iSkixk4uXBhQfm+n6wOQTyQ5xJ77w6UZO7SUm1J7aqkJ3jSF
n2xlSAma9pQhLUkRZvX1bpJePU4okXM6DuEsR3GymPm8Aa/sy8xXn8QFvg4eAdzu1jKUCTXjleAq
xkY2N6Zsn6EZDMwvV45RHD9Zi3w9HMbjpXJzkHdLw4Mt2SAPrG3Uqi31lUyLozGVD/kI02LoBF+m
MIGGWzRYHbc6qN5EpAru+mlRYK2Euz7L/J7KpAW6N4bW+NiV4aeGrNLZAh374pdhsDHmITtU8dy/
RONk74vMyTcym6MJdtZT/6tMVjweHzUl+qrBWHPVFTu+mkszcCnj8W+X0Ar9mpDeWE/5IZ7425ah
N8N5L71wVOzHmfepbIIwJvB92aqbwz1Ca+Ej6ALr3MWfynwKTi68Lid7aaT3N9vfXMa0o7Iwnjf/
99Kxg9ch1/WtSI+1v1XJ7kPp3UTKZFrGxK9/CpVlv3v3iUytewSINZiultn7XrE6wZvmQngcjoaF
0KfqFsewL0CzwaS8HtU548xmxcqhm6vshChMdpLevMzAeb0zHTDcnmY3G02Fwrty0BvY5HmqX6g0
WwJyWZ04jwjDQXhf5u8mbXpRSCB+ThzN2A7JUrc6MCQYv+pSr6LQrg9OcOEkG+RRvXf5bO1b+IJO
9dLEWT6VRxlbgwr9UKcPu2jQo6MjQ3HSQtuHA3fxv3XrJv9o2Ml01LSKXF9a+uThh8QBbqByFRHK
harJUD+x/NO4EDCI6e4nQ6uz0rVi9+WpzNxjU1rdRwCL/UGJlgKjxuw/62DeXQ4iXwdQoNtWrZWF
EsR4x+f+3UOK72vWFrwrwjF9Ite0UvMmfJodn0J7Vc/zNZQc8yYI4sdb1rRdMqSS7owLjv8jrF8y
EnvAFW1FzVKxbgxHWxs2JLtB4k/vC7WZT9TrwmCtep/iaEyuQDqs04TU9QpF2vYjwYWI9G2QkYNl
mEDHsqupAgEDn5pry52MXSpVWKpKEWWetYdsCv2L2KSXZdprYHqoj4SAip3l1WMtTWV67tXyx49p
NuQPdzsSEMOj4rt7cYBldjj2OkTxZq14z4EPqDBGeopAYTCs3GZADGIpqm2jMEGZS/lMQfkVSi7T
2cxlZD9q6IiQZfDnHS+McCMUw2Vh1Cs1pIDJmlv9w+SDzZDhfbbv3fZRhjIrQ7Wl2qYr7CT+DzUU
FVUTuX+wFH3eSFGn62YDtBl5jPQDJZ9FZHwbI7e+anmXvPaHcZiLV1szla3KMZlX6/fZAT8kzBOA
U6lHMufdnZqiJRnwoA/gyocpgN0CYeASKn/k9xyvtW4MGGkwQFwXxIjWCANGWNcWx85hRmsNlgwr
5fkXhObTGHsh5bhUiwdWGX0ArwXR7mILgmCEgfrXrPTEVvgKFRAOpY+JXvh8zPqwnsZ53LnoJ8Mq
FiCdUYdzhFSBwtj90ZvotobmXKNp3OrHttN2vm/27UpsGbVLLexPXn3zEaNmafqxx/EP+1A7MD2i
Ql1Vqx4Vlr2x0AiUzfwMfyfUjX6mopPqhGfAQ8k2QBV+rQRpdLYbhay5amjRQ5tEBBjzut/lmZq+
n/PCXqnkJ755SrT1IQ/7j+cY53b0YnAGpskrhJ9QuRSdk5tsDzFJxHOsF+m6b8N8g7w8UiRlUlr7
icyOyUH5YUojEGT28u5z+UY8UNmOYpU7XQY3yw9TZCTzsKKGZ+CWZSrXuG2V6+iEn6I8RvVxGYk9
zBP7IebmiiZIgcCGZ8XvADMkMFKiVa+NYGjmpuqTdeS+GHDYPNV5fwlUSzuEFZItiVVzeZbumyYs
XnOPe/PdNM2cPIGLOUtpwwnVqfnahDxb3FgZ9pYadfE2dKfnBi6Ih3iZFRfuVgT41BBMQgfOuXWd
I/JvF0Kgk0pyLFQp3Zhf4CYimdbueFgqz2ag+M9orgIJ0bUvMhJ7VkUmjKuOv0bBzb+5Wf3Yr9Uq
7/fi11eNf+2pbeZh7r43LQQq4jDTdubkl5/iqdsVZNi/hQoM+nZkzhfF8+oz1cPKWq73Se+uEr6N
n5uFrt1AYvShS7PuRO3Jp0BB9zMzR+NrEavHRlKn6QwBNMyQP9ooJTvlV8FHLTa1zQSsh6SE1R3m
vjSRsojgSx6ND41pQuMlKhKoNcYPLUiP1S1X4E1Ewv4c98u8Yi6aEklCHEzWA1+2t+XsZ0fJO0da
enG5lZxyLeHFYne+vq9r0kudE8FN5o7Bwy3dpAX6e5tK5GNbdbazsaFk2huVjWZhNQDd04Zsgxw8
2u8cyIgytgWATd34ZMbGcVCy+EdvEORqgyx5qZVg2gcAMo9ZPAeb0uJyIXoHJgFmTuIoOz7IWHo5
+dSfRhlLgyZSvAXPc60oOJ8K061vwCmzVIuNosXxJh8Xfq7JvUKz5EMO2begIsZkfhiWRnrSeAYK
RHYc9qub8EqlEbTs0JgUPZSB2q2biErb8CDPnYW3DuKCUVgKftvubrJK7MseQAVcoILdrlyOMFmH
MKsqGq0yluY2Du0Gifek/S7qeBW8EPlKXzivbmp5HEcedD7An0Y+evvBr3o+uwmlcdAuiNkhfrAx
p3C49nUzIPZKD5EJbv5Gp2zFFlQq+ga5Ok1wTUfD/u4o3l5YfM+bJD/+YSfSdK7M3twH3vxU2OWX
RstbLseB8cEp8y/FmEQINor8t4ciZxyMe8g19SvZMWujhJHxAp4AFAT8Vvuh19Rd0MVIPJJf+CK9
nELyW+9uK+82o4HSzlIQaelK7dlLxktg182r55Pr7x2EhWUIGQsSMEkMnVpmNa+AKBZu0Ky/yNDw
AUUl7kevzcorAbwfsqY2bJ5htWtvxAk6xhhZTB53Mmy07n0G4D7US+XSjnr8FE9qBkyi+SQjafIm
90ECGuYhUHrvIXdN7yFdGo+cIi+Wfk+RAgl8wlw7Ly4X4ImmvZiLcqprpMlaZvNQtS55oD7L6Lbg
krpN/xJ6WbFFK3hAukSznjogObuMaufJD6+AjM6KGnv7GmT/tVwafY7CA4R7xWq0u8RaEfQsr4Ya
j8emVz+JyISYqtzzjqlmfLGrtNhMZgSxZVZVwPvU4ZJq2mNDAv+9mHp/gkbUdcMHr00j4CSP1I0k
+tZVq+ZBGmju7T13aWhS8vjBrcvXoVb7HSih5kZSD7MAJPVT9iEvNe+hW3jrpeHF1W0DWPB5bvyy
lTWCPWWiH2XRvKyUyZLlQ+b/13LSJfWGWCTX5Bh5+TZGHEgaVwXItarCuVll/IdD38AMqLcGjvAu
YOrmIGaH6Gavg5+UeoLOQu7Th/GCS+gv7p4/JvqAWmkX6voha1AQlhvG3ERV/yiXD7lnzEbl8iSy
+9XUElcrs2QVWfn0VDk1RX+5TsDbpnB4hZZTeLbK/NBOToSAl9+/1jMnolsqsZgpGrZSxXi1ObyE
Zml9yCkDv0668o+Y1ZlAIHAJYzub47TV8jDeqEsMP4ft60Cx6GfUvYDXhL/1tGQCodjP4iZ20dSS
nkzCyvxZRm9EtJblMgkNyjqY2kNnFMMDpdHDQxsEP3taN74dev1AhD6O3rn17HjoBQAtQqjjU1hP
1TH1++mp7F/IYfVo/iwnOjsCHjZXM6/fyeVtZjcvTZlDQ03gsT7GVUAqsjCGXQcohzeTGT9QpnoE
fxCcBphEV+3gD09F539yKbT8BFJy2lOUwh9e60Vw+evtCqWIkNLEpP1YAekgbxp9cgtvOo1h2AJc
ZpUHT8GmdwHSTlH4YqBCupn0sT/NY0HOa+mpS3O33YdpnXvl6j5mvWvm+mrWP5RN3l4TpSx53VfZ
92aM17o5jV8IZsXbwnIB26gJBzv+5NNOMTm2AjiIm6B/SVqQdV0GI95ttkE4NLO9lUyKSRuiS5Ja
2cUHxNQTcYzrak+Re14/K27brnQDskB3IEUqjQOucK2inoQaVvWfGKTqd4BrL43aDh+KAtjNGDvt
3tGN+sFfeLbK+Mfs2gmyp17Aa29ecDKV8WrM3bDPjNzbtlocbT0I7Db97ARPdbFp0OO+2o2XkDKz
J22XKG2+7qYsfHK6HKPax6/VqBSE8VggjZaaygOCAs/Lf2S+zWPeZXWdP3hr8HRK+A4axmI/ZO3X
AJDRSavNfeMuX2tJYUnze2KWb3/p/8pyxRywTjMrJLU1p2p96F3rx+1tXzbld35Ochw0MGoUdvx7
WOUPbWU2kDfmVDU7Sm2draWRXuKG1hm5PXUD/Yy1Toc5nVdivDv2bnaoQ1CWYn/j4kH9vAc7+UON
dQtyYbZ649JrcPLXdqbv7jOBSQZlnHnEtuncrQg+Q147loexQABNRkY/ucXmNmEgAMlJqjg0ILqO
PPDjx0ndtzdtefDUKM53sHPEcBiLEeYpujA9jY9j9HgbyURkTq+QZADdgr6LY37S/VMkJ8eu6h+h
UxN0ip3xHcKZw973I+s4mW5x9Xl4baAsDr8YTnOUNWlcPSdlxd8bdLupn/xTdVNPotzv3yWG+yMn
lnISk0V09eLa7lFGEyIU73wbGqAGocxtNTbxs25/A4erPut172818rMbGdqcKleKYSTHaNFri84c
0K3nZOmPQ66ctNbcK6O/zYw6eh3i2XmwmoG/+rLv1l6gWQ/kjBFlMccQTjuFkyrac6Iw12s1+dfE
vfpQSjx4RZ8/lG29s2DuPvoZAhOq5pdHDfLBddGPM1HBCFkPKF0n79DY0cfJdOpttiQ1wc+26D27
zqZ24ToBWeMjXbRcoqSZlxvSfXi3Bc11KpPwNqctXv/T9Y/llUdOswyXeEp48hTn4niKyxOcAFiy
nWITvdw5LB6llxcGOXwZgy8rHrlbzycnR5gNN7/1QA3eJ29rLYNbhKV8Haig74Pkuza0GuD+KbkG
lRud6hAW0Taz81fAlle5BUCz98nhq/YhQhJwFwaxf4SIoEXODvFXLZ361yng6Q7TXHX2J6V/za1g
1fWD/aGHqu/a9dNn8TLMxjvEDix0MrS4VG9cynmOMuwTwEOOVj5PTksV4+TdvEi31ju7DdHKgrAs
Jup4tFszvuRVEG2VubA+cCgD81mO+T9j9cI7z/qPG08f/h9l59Uct5G14V+EKuRwO5GcYZBkSw43
KK+8i5wzfv334IAixrO0a7+brj6hGyORxHSf8L4V/My/1hG4Z0qZpetqdVSNR8I38QvHzLfVtR6l
vKeDYlmdpUB6RPbOnMtfkjyLf6ZZOXy0stg61RZfSNkMqii9y/8qO5r/naq3XjQwJ58TILIpqMPQ
8Bep5kHx+2ypJiidZX1x3Np7GMeE7qhU1w/VZPavadcr5wW9lgBAUj7ZSaGePApEPmeeb+wtS/d/
cZL6O1VY1b9Dyt5XdJ5RJbfVGdHFCKYFVqXgjGzX03DtR2e4KtygSATPjyJZ1G6BOByUcbXbfFZ5
tWVGMl7F1Gga0DMhAAEirk6yi1+Cj9AMMJ74vRWCmMTAX1P4Yo+vihvlzyJs6pDShJdwBl2iyVz9
fGcQZ9jP9MPowdbsLrs5VpWpZKOi8LFO4r4lwdBGxp5vk2cI3a1vQRE3T1FAx85EHPJbalTVg230
AM0uVg9Ir2MZz95ZrFFbu7uA98RVrI3jQkjk6p8aD7bcKCySh8Thl6aswEpu9BBA+VNrAcpDaVDo
HL2WbtI8yfunoKyfPQCugn1nlPqr71EKUkWfO02LCHYwJLDMx6BbvqxeuVV+JjjoXKO8oXl7VoDF
VBojfhRnWcslCOD+1jRP2y4GSazj0Ov2wYbiI+BVFOZnuCbKPRnA9plcK/VHS4hpHlL3GMMKdfQB
MvjJicf20xT0R9L34PZNFhmwdHD1R3FWuOpdDBUUvRL4wie/pIEavIw/W6cKH7d+CzkpL3rT5v9e
9Nvh+V2fDV199WL3wYTx4irD3ISkcT4QAzPWufS42W71s1pjod9k3bxNbxZuytgt9SPVdtlONlcL
0Fsq2Cyge+f6LdkHrlX2Ph7jbL+lIGa5l2/ph49l8ZdsxZrMEFnNYGhNCbAXUUDaF5LL3bCQZ1ld
49XnaXTanTZQrKKRy332E412L5mKU7Ibg1ynsrhOrzYXPdrA3wD1gm869UX/hZ8HKvxIw44FaQ8Q
bKcNQG9bKToa9udTMfKHK4ZareEB9ArtseC0+9pFzlep3qqThq8Hy1wlsb1LYls8pewL1NTVU7o/
3z3rKLOPVFh4R+nJhfDpYWqi8VX6b410qE6eEXoHMdpZln0BFEts68AfF9yPwKVKq67t9/2zb0c/
iVHWJA4UR7ln5ldIRn/n5fpTlxgKhf3N28DRjiB58yzqXPFtlXi0pu5iv21O4qYXBlBDYgdteDi1
aXLh6ARY+V8DMvfyTYBGTCLnSyinN3s/B0ud6U1Ah3YP/w0j3WqBGCMUVYFXCXA8eanY4joTaTbg
Mn12hduKaIpMvSgjQaVOS2ku6W+ntVvQVsi4Q0xa6wv8+DuAkEAJbaK5YBFtCESKRjFVmoTOXlzE
mWo2n5pBfzpIW7cB19onw/yeC/agSGr5fevSlvxOUPy5YhNab97Ssv2X9Xca9lj7/2RH0gqd5gKD
ofbuKXJah9IGw6FYgVmXRO5zP9mXPEizy6YfKgtW7UHvhpOhJuNuc9420JZdlrXETzIqKH5snHud
uzNVopyZk/kv0AaUe7JZNHkvYt6OFGMus8yb1IfaTv5NpxtMAqJLQb2nVjiESzWIhgTGlDB4CTpT
/ZLCu7XjEg9uf5VoX+rFEKrVU71I4uGak35Icx8grGWBDKQ0dmVHLrsfU3dfp/24BkHsRv+aBIZz
KcqwpOIg0/ujWhnVwVVVrr7U6oCV6NWPJCkI8Rb6eOr9isIswaZZp/zfxCuyjcDb3KPYiPIO6Ubg
bWyamfZFR6Nauw9K+rHAhWx5sRTGgpH4Q5rd2R4OTkATQUjGcX2vpI155GppXeQV8hGcpxdP7b6l
IPMgL527d5DoZlJMDz5cbiLhWj50NuUF08EJ9WR3gwMqq+fpk0HF0pN4f7QpSLeQR0+9t74rG3kh
imOygInSFXAB4egZUll68pzkZSuwX1TFolpj6IsYKkPyomYASvpR3NIen7RPU9v8ueb3tHx+6DTd
epX0nsl3yQFUQu7iOXXOpFG813mpR8om6tRy7atoNrVtdt4ppncAdCRcZcja6Y9ZVdyzFOAny89e
hdPjKKIU7stMhrU8Pw0qov9afbjRQd74tVZMjfNgUL6AHMZBwOb3X8SwSE9r0P9dXHMEDu2w50Ad
AWNs+alNphJ/kcEKzQZ0EVga0oVIT3Q2jTqmVycvIoUGbL70Hj/SSOFzahtj/lZoKOcILMCbfO2r
V8OgJUt+qd5FJ+38Qw8Y1L5RtPBVBmMKotckICRcOLp1ujPkaZidQoO8151hAP2EEAZZjPedFLqX
dt4I4ZeEqySgZTfthYT7fBEpkziAxLFcDDEJmMdi+J7qfvUsA5GVep2JGKjd90KhHOZOL2JmqtWz
6XNWGgYqtz9aX09FvJ8SIjqUDQX75Rjy3fEhdRnT6bcMrpmjpoP5RPN1+klz8v/Zw/UhnCms4VMZ
uJD+mdSnwP3Tn/qmHS6+ru7KvKXXKx5TUuw1GKPmgpsgg1VbxrVurYNKd8OqEj1gsT3r6CyvNaV8
WsVtmV1av/qdQYPLX5dpC+4CuPEJBZ+WetwWbH6FGZTHgWzGXqxiaDT3k0vh5OMG2VoMNlnqLL6s
yK6LCPl6dFnfRALZGiz4rlxbV0MmDWaiE6vvmcD+lnsPBg2qGCs4RUP9ubZb7bnOWmPazRXoYmDg
7qG6QLcYdLBXp53IWq+F52yEjrrqCR4fxC5bmKpq7Gs3pqNwWSjDWKTRtMDd/BrORc3XCJuJYd1x
lcu9xgHmaFSj96i1Y/DFdv2f3XJIfytMCBb1cSyooIrS3yaIhzWSLcQho/iJdyE5WogCTplapueq
CJp90Y7KFVoX+5cZAPQFPBNkXAW4YuNbZ+afR4fCVD2K4RZIq/nRzatoJzoZ/FBtP5lA07ZACqx6
zfa/ewNJQnHQpvbgWq5FAwphJFdiSUVIo9ZCDr7pZEbgn1iSFLSKbC2Ovmu9Od5Vut4tFmfZVSdY
+AjZ2VnCdfkWoJuyP4Z+jGmWJmwtRgnhifjDtkb7No9U+2OsKG0X900tC7HJfpvtv/cb1JxcgpGf
NdN9C4xKdFTERHWi4CBTv3VOfuOHjyOlqNVpC6N+tG6zWqp7u8waE24vYm5rgxY3mfpmNB5d8h+7
snaJ7tOaWj9NywD+Qf0UlSVKkc2EuAJ1mMVJfMS8OYq4DrYC4VlonEZipgS1GfSgiNYZ0OL/pftf
/cIAbnYOpmfZLmjdP2fHck9UtGTPXcPBYSdTGUwKCQstg4TN9rLnTS8z0c3Qv1+sLHgQ1f16cWkj
G/h+0pck5HjGtlZmgzyS49QujU31anHnIBUGdp07zYfKSLkqUBoIhAkzCle8YidTGcgqgLECeHCx
WDf9h86yjbcUkIl52/VvdTq09Ds1ohZuc5a1sqIwtOxi9d85hKrKHsib+QqN3I6baH/RpQQMJvf5
mpbaXD7KVHx0vuUPVkUFTj1ArkALbqpeVzPEYDsaaIvj0pR9cQbfuFS6djsUfxXFeqfblsku4nKn
SzvIFq04A51oeYbq00m+++iZ29aKWxdHsAuGnbOgYFiK8RBkIK5XrZu/UOWxQCks9WLVrK+GW93i
0zXWQ9OMLiCgi9uikp1kthi1cARJB9KkPiEENPQegenEbqMFiTa5VrHevE3TYJyBwi6XXKMR0kPa
wLbbqsCLq8oEfH9YKBplO7nDdXscp7NtpP8CZRqLUXNStpbhzbMJFZqKwvq4rhG7Y+YgOy+IefL5
lGi2aetpbWBm/vuDixV0RBtgUP5FMpjTgjliUlhBPT+WVd7+xduO95ZUibNdTD3wCcTq9lo3DnC0
AyzfMotLRS93Iq9T0c52bJa7zR/exz9bK05PYhX96iJyPUBGsV+ny+70K7TX0Y0fp2mMLrBIB4fA
9avDuIQ8+tGjiVCRGEet6RANk8gTS1f3gBouERARQWucHt2Uo/iiLyK6SUDOPFbaYF23wfItqtX7
5BeKYYLznf5vRUrcrassFReP9SEFbOv6Ta94DvgROl2yw5wAix2ZPb8DjlWf67qnnFYPYb6i7907
RPwPHm6UGqmHh9QEZFx8II+KX41l0MktPgdjxfVzYc1aVLbiqtcgyc/r+9ytLPJFZJz222sbOK5m
feeLbv02kKlHK+VhipV4f/flMBdc5rSirw7C3m7wAPAAKnvnkRW+gAs1cqiYR3I+0LpbnBfzg8hU
Fbi7okviY7yYRXdjFvdRDcpzGo+/izVvqF4pQRMVbKZ8AW2SGXWd8MoBzQNC0wz95B6sRR6iOUXC
qYlWn524ySCITvSS5XvX1MNDqmhUgtIRAmWHpgRXmc26HlzJby3gpYvlZlq4eUyZr6ySBUpgNrtG
pV07dmh2MJfGiQVuZp2Jbs4i/zLSen6nD5cF26pyNDKayFJw4/9qEJdt7URuhLxAXx63hw1WGT/Q
hPy71Pw06pKGs4dfpT6IRpcBDq5Fpxbzr+IxS83Qu9/f6mSDcKkyIqZ7s6csmFLQPSYthuMKODSO
ffPPrToNgBaq/5EuaRhS/FOfDPNJDcvoVx8Eh12pEV0m8JBTPBAemjyJf1WCwLyEXWMTC4iVr33x
i5cuTARcHpYx5HjkLwN9CP9Wm9Q4irT6OOQVrb0otsGWhSKT6H9bvZlFt26++SiJ766P2XQxeAxn
hWZ+UVl1q/nH9bGQXqr5bp2LMVW6/mGC9lcpHQjIAq/TrsYSIpaZDLD9/A4Dz3wS/WAXP/xulvzX
9H3R6i9Lrb/uuz3mxkee2HrW76SqKKNdPs7N3h8uWVePXRDQoviT7lB8pSjjz3mtB88hObq9m+nl
b+DmkEC3NevJHHP7Z5qsH0Sf+wr96u7oHiDsoRbo9wFaE7qGKax2uLAvyCrlb37sfqpcgHGBc2he
1Aq2YNHbTQfnbzkMV6v5KXWM5KDksXqRwYXs8xJl45Dt7mUxbZ6bOQHk423N5rPuscni7hjR+Lbx
tnzbMtiee+NeJYG7D+lg2Af66MDWErv0exr5IbAbC9RydDKUk+1cBrfqYIpclCLLrF4sMgs1OK3u
14hFBrPtgOnY5L/fUnxgZqGaSCVcsq3bnrptc/NU+Sh3Pqt5tr3+kcQbHKGdfkltXb+YXLWMvUxb
Vbcz2AILJ1sdxCtfvMS+iTKrVEW/yEyGdZ14+9p4MLvGeJBlomoA3OAq/L5ElE5j1VTZwWuoUoTp
KSEhp2WQmVRiyqywKu2yiat3KYWb2xpf9lht977bfrLVJm7Lndk4V30dUHdNfejmFug2WXzH7PcT
5TTFbiBaSipuaKKrHyslQN+9Fl3tZRClFo1VsQP1FpR9UehEk0+52f9+s3JbQ52O8ea47n+zc0mX
4pXSFIMSl/HXNiC11TjVJ/6ci2d6iovnrOZrcrfJOX+kxA0j5bTpbnxkB9h61h3ExZMSDZnKMPsU
y/JW8WFA4QFp0/0bvt/q7LZN+kxWj0ahpQlQxF6b5/ZA0jF9Nmq+7cfsUQRt0UyOy/FW/Gj3zuhF
NBQQkMuJYzJmlbIq0DZ1d9cWavE8RoSqB2u09tsHl9n66eWzLOELNzWetg978+H9nFLKOGqt/Y1y
aqqqO+TZeRom/UmH5KfJx6EqT/TR+geyn9M1qzsIc2UqAwXR07XYlCKLZVfGxnjdnO7WiLguBBN7
Wh1FaRhBWe1ult9o7zZZ1wdaR0hG7X/VgW48G0tPTzJToyGDuRQNWsAArYZSyDhrAIxulOLYLro7
w6YTl23/MNWO7UxXQem4OcUSDHY9vw30IgcQki8yof6ZpiUorP0qK1afKesp3djcAaocD62tJXtd
zmkfntbo5wt4m0803CznPDnGdd1fIDo3kWY465HgvW0+DDkUFzUpHNi1/YTfBZvVMg2GlqNhXwJz
mtfp6kMMM4Fm9Ie3zNYlJvDezW7xbtL4zft+xyirSrihabkUHzfJKjr+li0Bmh5pwmu/enZHY1iu
URIb1QAJB70zQy9aeuHL3HXzXk/pMA0N0FR3SVbMT/0UWNaJSEtLoNakuSKw4Z4fYZx7yroQL7Vu
SVUO/bd1E7G0udVdcmNcUCLZWJ4hhjL7zQRtB8CwZZdoYemb0uoxtkcADpah94yEyjgqtxtIFtqd
KG+mWtNpaH06ZzSV6PyypiiKt9UJNzGAAXsLOoFFaYwvHPe0q7iJ8W39smx7qAlv2kMbJFdZtK4X
77vt+xaMaNgNThQKkk3P5lK/QIHLN8pfB5IJ+qW2ILgWQ5W5P7z/eYlYqYAy+daRNetctrvZadWO
iXm1nV47G8uLvEhbXuzN8o4XWWbbsOkc+QYQy7pmM1nLRpNXutQAZbtN/9E2ovsfXG4e99E2bgrK
6tAl/xHjjfPH04+2uF+pyreZaOshhed+6FJ+mX78x/z9f9TNI4eaTtncLZ1dnoK4Qudzd7Eg1EhB
LgROwn4f6ENBucniOfWETXYyleVijnTg/dftRBazzLZHbPvc7Hv3RPG50909SutK52TVIDwsn3P7
CH/7SHFZP6AsuXn69rj133/3qIZMPRgDamMG0c5QzOoBkmL7ai/xhlkd+0fbGgCPQNoGI9JojxJZ
nNv3FWofYfnrutVbnQnDn1b7qhEvx+jX3QM9L+odlwRqQHwtOq6/yoHG6UemMhTL4aRaBl1+R0Se
5Yi02amzC496CvH4/R5FGzXhSbS1Vlj2flsks3Un2fRm/54CGBsWrL1ROdQSxmSnZKhs7W32zzqt
CgHeFB9j9P+nJf/r1nd+d+L/61Perb0Tt61UOPz2UaSqBzsOTgS6aXdWe8CxMotvC8CpC2Da8h0V
wCBoezG98TIVnwRsqod58H6eE0Cvdv2UktJeFstgW5AJNw2wT5tu3ZVcdA9Tle4eZC8lcHQIjOQJ
Tf4fQlL5IY8ge1hOjzI0y/lurQTmGFZTh6P/W3TdYqhizjwHy/oXx2brGhsRDbnENLdGX3uJ7dZz
75NFAiNiMYqHKgHeBgyTJxuDuIlBZoKsLKv+uuXaRvxuGLp8PhtD9h18FAK6y6AlanNqGvtXYP/h
wVFyArtiKPOhj07SZLBqDSVM1zVi96urX0Fy1FVG+BPxVuVxVPppgRYGPSq0nHMCqsUZwKTsqSNg
9RQoFTHJNNtRbMfvsujESlfdm4voVvPgeMnRH2x9Jz7epEC7um0mazZRFs5z+a8mSd2T6BOVIFRn
UOQ9xA4VioaXdi8W6bKunMurCuj6i0sl2Yvog2bonxTQuu/0YlQtF0K2CPqpbUHt9Ja2QLXqh4aG
k8PquGzqWNZFDUIQgf+aM9rSRXd5JBFdE5Rbar4A5iW/tPlu6aa77awsf4WLsD2HfVldoWqurkr3
YzbaAWhRkCH9bFeZfxKr+G0uN7qWY7ALjbAxaib9rI1y0vXeX0W1DaxXMdhFk4Eknk8nETeDUZmP
Q6oHT5tKdeL5yYXSkbToLik09yIBMJnJIIEqb4lWyWwz3PkFpjsD8Lk4is/dkm2bbVcOKCEJwLCk
yUDayQ1XKU/CxzwAnfVc2hoARgPE8LoPIAVld69dpadEHPLhpHSeeUkqCnT0gvarnUxlgKODutT3
QRypRnrTbeuKGmKZuh7DvehyhazYbjNve9Fb/cMi+1B/UFzK6LHmK+Aqg7+UJdhu+iaKTjf0+lQM
03+0ybBqYNRwEcPm95Hufdk/+65PJOzNF+zyXKjruoPXRO5JYN2DrGyfyjz4LpKgv9OV8mqD5wdC
JbjvGbdHbuJquALFJzQhfKLbfV0t/oFG9aiqWONFFlRVHD1WcQs2SWLPP6UzvHZOWp6hsEs++/TT
vka+TjycDqXfwKs19k3Q8LHg0/nq1kADDLn2W5K406k3QakSN24Gu6IY61/Mpu2oszpoVg/d9nu/
jiSai2gicCnKITR+5JJv0srUCwcHNVOrvTjdWP5ryj3n0W/s4NGCaOVJBuN9pmtN1O4omIbDNaDs
YjFog96m4FK9T52shXCgdNV9C5ZJuwtqrpo3dpmG9ENcIHXfh7oVtjvRVcHM6VTc1YovP1HOdKjv
9E4rAR5gn9VH7dL50Rrqijp3mAmfvcqjEiXS+V1d8K7y3o5OVPnYK8CV6FbAq8RK/SfaBkQlwx3o
FV0iMXy7tL/eIGT9fzZ1SSCrh1YL/+i9jPItcxi+5m1aXCvfCyEnXKYy1DZ/1Tdy0nfFlZxZu4fz
mKr0d0cxiFj6QDSl9Cus/SJ2Onj0CS5dIxQcxbS/VX8oVmV5j+UCitdWo0F/1+zDFlrG0eqYL5bJ
0h3asWnsepLVMrh0nlZU559nwdsTR9knBmvypEFXulupSGYhM1mGleFkThuCf8JrUjp0j4E2ntMO
hF24SlazyCv3ibi/LZVd3hlSxB9IjR+0Kf/gbzvg/KUW2DxaPV5kMK3eo72kodaawswk479qsdmN
+uawuYoOggQ8N59VXkgmtQFkr3U76vPeVnuWbpjH1elv97x7xCauHwgAwxGcwU6FKWV4zOXKvFyP
ZSbDIJfpTU7ezc1yha7lJryZZZYu+8gMVCIu11P6BxBbxrq/LBPjttXdKhE3l3iGWkEpOphGvZbg
2lJyoOrlfJViA5k5UURUyzY172yr3fOdSzLZ/Vv5gpHpg7JfN2qXeoa5m8xdE4OMFhuhxR+11ndg
aCymW195yvCbOy6pavkY4iJbbB9jmjIbWJxlsSinGAjRyIwo7pbNRXn34Qwr0491BfJBbeWhcSyj
GFB4Ey6N16yx24vvxdHwp2hpE6K23LDokjTtdDxAId7qwavYqMvqLprZe4+T0oR9RhkVqDcXv6yM
54gSiOe2BCqnpDF6JXBRqI4EeosB0DKwZ3X9WchaIqF3WX260AihVeW1NQQWHNRRfAEfeWcRQi53
hqM3Vzgamqu2zDbx3iw+kZaOMDoZEWW0Kpm9+/dMHPe/JIEDwfXymtneMDdvpkzeR7oVlLvN7hnl
V3DrszNY6cET4NjBk8zuxCjlOzduu/mYRj70CpuPzPyBHONhW+NR4GpOE6gfbLqu6DjzsG5bPXCU
u5bTQ9sO6oVMnwpIQ6ucG888iyT6/t246WT2kUicFmC3zfyRz51O9t8+wbb2n3Xrx9I6OB0MlQJT
ylBgmpRorgRyJcxLuRGIIOqLaGSQWHGcX+mUnVf1FgBmExdSmJe+qKkX0OqL3BKcNKIVEprtnSI3
jO0usl0u7u4aLZnAXZpzqLy5yNzcXLaLTe2GxtVVT6KRQU9S8MrAc3MiLmJ3wfAwzurHvEro1v2b
wLsskAg9b5cFeRX4IPmHp1bx1R8Bb5N/r1kNJMursF512/+PWN99Rb/9n77rNxVsovVZ7yCIAkxf
veopdL37dVqpQfUo06FNn0LgbB5Gpx7pKVo8R6eylD0Y+5RqVP4PrV8uU6Ay7L0xFcO6U2gDQDsu
BViyEo7iqHokMrkw3M/+A7f9+At8xQrYyGn3MC411qLrjPaYFHX6KlLSWNFzqvgvIkG9XT6HPb3z
3uQ80z3tPMvMVIzpAj0zu3rOM2zHb3o37WmW0NICBmV173z2DJXUzkJBnHVUtw7K1D5pi8gb94up
O+knHTakb5ql7tLa7n7W9NH/KQhVOBVwStsUjhtl/CpL0sEJnrRkNrhQYaS+B7zVYawPYjX9+cHt
6PcvQHbsd1rjOk8gKThPdsyNNIppZ0AQtWXb7a2HWDqqwECW8fvjtlQM2zqZ6ZZSPGSJ9UUke9l0
c7vz1RIHUh/dfbjb0oy0S2JC0lXJkdHJlec5AgnGqujMCgFHzReVDIMG6b1BccBJfIEypV9IpkAN
k55qG5BXxpNhxO2rGznARXhh9RkW29Dvwn2rwJttqdUfSTBrUEt8zmAPs85u6LanLAXhkM6C6UWG
FCQlmNASYt6d3mhnZeqm61BoF3DXrW92UT8Gql98AWuGP4YOKvbI/uamofXazdo38VEoA7wqUwhh
eq9Z30bXK8+tqVM6tewA/ymFva3iP6iW+joGc/KYLwkRGcCrSsAT055UvkcfRDVIfubOhRr+txVi
CK35qXScDs63d70e9WA62wQgLbWv6WMscuvZtfkTqwGg6FOzOawAANLd3+rtg+3rw5OAADQLEkBa
5e7DRO8SuIwLJoAoMxeQc9OlM35DBjDy2XkuNAOeqUI9Uw4IYXlUUNNN/0NylaFcZn5aVzoULlCw
2pkS7NuRQqjq++RYILySA3LdWedA6elXuqa64CDTeJFlJubGCV0oHMWp4CqZpJqyu1GK07bGqnqI
8e7l3Ax+boy8OG/73j2rq2PvscqM/dQmxXQy42E6TonHISQd6YLmvUg+aE2EDor2aED2lVFLRC6f
eyLTuSuMy728mkR7s+BmKiZZamlTfQQDIdzd7HezvgEQ/u2BRnq0oAqgaNyfb4Zm+XoeHb3PKC7H
8iZ/5PND988uJiw96/7/7Of5FjUp6zOBHzh4Ohw5H30E2bDQQJ41Uv8no3HSUxplxoNNvOvoRpa1
V7kIU5jnvpSR9QYpHC5tOn2aazQzgYXV9uFDmpoZXnTsSZuezCCXpgdIpkli0MoWn60FcD5y288V
7SHPImlVHz3yjUTd2GJ89zAK89+jOcwHurjD64bEKTPR6VTzAOHzbu6r7qe4NLk39u10dYtkus6t
ae07/yFoiFzRnNR2O5lqbfTsmr31ACRzEF1gpWnp7c6LQ72wVk1R0110w9uJtA3mQo71t6IY+B0E
IjPtqTCMlp4ocCgAORxham0MuugH52rn2fis921woeP52nNyfFXLLHhNq1E/m4PKJeBdJzPFinJI
r5/u1LnuhkctBRxJ2ivXTsuiHex9NtKxu8rSjgnTGRWESw+neI5Bcwo9zugAU3ePvkVNODnpZ53C
RPBsl+kq89hn6/cbdbJQMUfLIA4pB3sn063HTSUeYhSdXiolhJWFRuXZj23F0FZt+FSnwTc7/oN4
F51hbuC9GrPmHxSfm7fXTQ44toO6T4a0PTpp2xn01XvOi1rS5TWW3pNI4hf1UfwAiJZ3AJbOO7dj
P18qM+UBD5nSkixo5krlm4+zU6pZ7lFbeB7ShVJDDIPW+nvL9GFsCUPtGpeVdpWZTWsJb1kzOm46
MURpwU8pkVEUmTOe29K8mOZowz/VAIV+VgLP/hTMcCPs3CL95oducBUdjAo2hWZ0sBLAOji2qh17
AVVxbAIUum9rtE0N0KHZ5IvABXQs/ojoceQvcQJ64bl2zySb4eie5+kXuNz+NlF0kyMSnxs5GWG7
3t+tBLMzOaSFEcByB6wFJcj5k6InxYk25YTKjR86MdRgQbQU5OMjgxXVxZOhBVTajOnDMPh+tTN8
QKAnmWrL1CwN0NdHQA2Xmq2mmbmiy3QbkqVEiwgqdVqLj4jGBFhA51Eg5PaDuRvcMOWdEMR7zozG
vkgDftzvgwF0FXnyd1lmhlfMF7ABOCQ2+g9zCeNOVBrWQ6gZzUVRGRJq2gGmULrmMvHPu8hsVYpd
PEUZuhFdr+v0brk4RbLT5i/b8VfO9tvjgvCkFgTp/ToZLpIck5n8WGQWvucFN8Pf6sSlcPvwLS94
t2QTP3TcHv+hOWhcb1+ZlUtxr6c9KA4VKgE8nnv5MZlmVThHmVZSebf9QG+85IcpllpK6D6USf7x
WyGmTMr1ll8DojmVsd9kO6S4hHPT4+othtXnbmGenBo/dq6DnTWwfcC7EBjBAzXKo/HLu6gkQdR+
UTTzd92vadax1Jigo0tFmGN4xBcYepVuiVUO8tBflVOkA007JoRw/Iavwc09B9+iXmWljnGSRau/
3sfmyR2qP/La37dTB901He79zlgA8Ndp1UKeYINJlIJn+CiSQrLqaXITrYd9m6ko475M9o43+IfR
V6oTMI1pRw5z8JW9NHVKO6fMcn58J2uEC28zbK2gm3UDOIOepXzoHacEfxj61HHsqmOouuOnTPN8
4vi0BOa+DtqYPf0iyMFD41s00i1wwhqgPhotLE91Uf7Q8Wamt7WjH0TAho3Q/O62dXmione4jAs8
Wr8MMhPdnbi5KDp70xHDOn3BUdt22HRBkz719fwNIuTuCbQZ6CQXxpFmGKN/RVn789Sb48826H6n
ro+dPYjtBXg3ym8D37VXgBkpCIgLqh/jhSFE5G0Qn+nd0YRmF2iVeNxXVRF+Pqt8vXyWqaPO4Wc6
Dh7pfCdBvFi9RRXVzZ9882dtXZw5xBvel9Z2oX4jjtYUhk6xU1w7J9Dsk2MVErXmqwaozfW+HfvB
IWwy2onlei03cw5JEKq/3c+Xq/pq86404NcrmKacAOTLfzsGmI16NvS0erjTrzgNm9/d6UFgHe6W
iK6LznlrAEfnGLm+N4pquoA7UnKKDOYJGIm8Ihq9aEW2F+VqF+U2ZBHoNKvnahdXR9Y7kzk+JLV1
EJ1sNNGZAgXpsp3IstHNZxCLatXmflKhLyZ43zYz1QZL9tJeiqPbunmbbTrfzLqDqykqqWHu80B/
4QOSp2LuZc2NVuTVJF6aGbPAzzh0crxQjoar/W67XnzWK7d+ovZgrys0BpP4pganCh5zyg5Eqh1H
AbGhUvKdTFslPylaMF5daGwSCgaeuPW4oPdzNJIhNrSF3W1UDyL6edQbu7g2vWuUUFa/nJbWgxOp
KmpUi8nZJ9TeZDYlrmRMqk8ypK4XncYcePBNlxdU5+YjZcSq/ipqvfylD73uaWwAELHnwD1G8HtQ
Fjs0z0RBm2cxyEx0ZDJGashd/qrwuHPT23EcIXboz4OSvsCgaJ+DpY0jkl4OPwXFq8m+cPCr2eJj
fa6kE5ntxRdEe/6A+E0XSQbZaNlD9PDW9fus6cxDo/jBExj02kyDrUfuwZq+iI5CMKV5lqlf2HCe
J/ml6WA8MjPizDKIWOdApXAI+9eaKcgdavmWvERlt9SEt2tF36KQFMONDGW0flnl1VeWyS5DPvE9
Cl7jfOgV/3tq2r9mXaJ9A8G9vFaqGe3D0lC/9eronmenio+J2/1ugmP9lHcg/o3aV2OgaVyEEnA3
8vX+V5EagLS+JHE5n5x2IMy8uIsuGBUFqJi4eQjU4mebqheo5ydIJxMt2/kQBD6KKGyKoHNluzzS
3nQCEgE31Ztuw4yYCutLkTg9yAYaxS9ZUF+7BUu0X/DhbIES3WQxi+UjnVd0VblukSiDRt+93u89
ASrd1qxb/r0slhKuZ0cPHk19gIWgURLQitXg2Fdxc1jlynEiCK4NG8rgxe4qdLUNyatuuURdY/81
pAmEVoIwMS6xTK2lgVRkGVaxXhCYbuTFXcSb5Zqi2w+0oB42P4hs6cqp/S++YqpHrSOXtObq/1od
8JHOlHR+HivqscmaaicVAPeOdjEf5hoYEM8yYZ8k855z2oQPZS9Tb8Hoo30GhhKRI9fIL67iGvPx
xnVyB/PggRazb2MN7pZEHQ5VmZvfbMJQx4nr26kGGOtTQNjvMxQXwS71KIo26ib+LEM2zMqu8m3z
vOmU/2Psy5bcxoFlv4gRBHe+SqL2rRfb3X5heJkBSRDc968/iaLH7NH43nNeEEChQKmlFglUZWWW
UbExITMVZGPkboAv9SHsYYc3O9ZKlLhHQeMI7UYmasAR1QSgCADfWs896Dso59Fi99wDZR85237W
7S3Hd1dDV+orkNd050JF++pUOzPptE+scPPPE6KvKiTYTD34diP9yaGRm6VHPws/Se4ElmmP5yZX
G6YPXc7DCvjnNlxVnhceoUg4nZlZwoZd3nT2VUPuNKx67X1wWxBu/7Z/uOJ8raQFBQ8kiAGJpms/
XGf2d8E/ESR9jJDf8rZmfzLQ606ahq8mRWnf4rO8lw8vbFzBTYacOP1xy1tLHSF3AjybiDf2l2p0
x02rDwYKRgTobsi4zEDlx1jbFMfosfHtG8PcgmmyuSMa0Rxqh0UrcKQzHxg4GJ2+P2bSbM6xnzd3
HL6bey3xRAKmPN+QjRpTxtO1iNx5UcGw0VwNPcjgOdDfu8WvGXWIGPM+WsUgTL0vE8vr/La7MvvX
66gJLQOmqQIxBgque0T1s/CvDIrGL4nGxr0TiWE3mVH3aWysV3DwyB+ydf/okIC32fbAaqln63To
nJ88RroerJX81bHGeBdNHMTHZc9ubgjZt3ow9VWUghLCjlUs20N0qq2iZhvL+juNFjsNqYnCAjUX
1EVwPd8UTgiiJMXrFY5uv6kiqa01vUKQfuH58iFvf/QsG4Xx/+L/Ig+yTcZ4M4x8PFh5lq+xx0i2
FEim4DKqcwDRsSG6NIF1lkx5FJdHI3E+k2kJTqMaOVszz0QqTMWqaZbnoX6r+/Ucrh5cMB6oONy/
KTtpWE7VuyrlRnr2H2ZPouFchtR7WLrY1PoqBVHYYhpiN9xFGlKzSkNZGpOtdHY3M+nPIEP72vft
43Am/Qmh+UvO9Oizkqk5sdh8pmxEpUR9C4EN1GOGIk7Mlz41+0NsoRxoTmA0aYoErYZNzQjOEAcM
MHMEMMsiEaSDlwMGgN+YACPUJuvSEboKwPgYqglNcKlgCw/aYzVcwD80JBiQXSe7zimTMxCA+i2y
QVxYl6BZpeHoTuxGvayDhI2N0KbLC3bzVZMVtQ8MUjXW/jqOYpARA/1aAIOAumQzP9U14JAolX7V
M8ZftWwQ14iVz7jtRrOpr/KDyKFMhwBXtY673AkgNN+fBwfai6SuGIkUElopsJhKq5Hs1AigEKB+
hv0sWNKPpuzblRlb/Wno8s///4QxJZZHVchWFk201vO83nzgWVl0BEcXgqCelNOGSFqIXYUaAebh
HXanbzwvMxREIEw9yQgp5n8PP9g00BNzLTM3ZKNG9L3Y+l4PUnS1ce6TVO2eqz6wUeOLohJsl2kC
mTj/5uvrzolA5O/XAjRSUKJamiauAj9ywHb5225rELYqTSUOPUDC+mGiqpV2VQs4B024adTsMs3t
V37VlzcLdNCB4wIqFRqiBJF97Ja3pEjZNu4ybfYhR8+tywDVyCMefaP+PGVpsy7bagoq9RCrCq6f
WVyhbmcZU68dgEmuO8hvTjTt6Abcf68xiuhHP5rZlo6LXm4xSCjIuEVRL3Js2DLYa6HizpZhIZNA
x8Sxav19pI8bG9HSI4/64Wj+7tGQJsjWxw3AS8uYppclyxUWG/UaAR0iXf/rwbz4P7yi3kfj/FZo
xbJsWQFG5H/eyoMPDf/0HslmeK1z0KubKXz8oarRu7ZaQYnZCXEIHfQ1Y3qzhrolEsbQNniJshy3
3oFVqyLSpxeyVZYBoipNoN6x1l/6CdTLtTsWW5rUeZauqs4Dp7ampy+C1V9Zk4zfPGy4VjVIj27g
5tMBwzlb0tAB6Cy+T1ar7U3WR2Bj+KfpQ6NF1Rkq2RYb9SKzc/aGFf5Y7Lxwo5tVeP4V0QOIi+2V
0AIoeOLwrtlNeG/6TgNLiM6QETZMdCu3CPCMZZuCN5aGkhDZ751cggFDudNCSImO5yqLzxm5kE0p
zkn81PrE+5QlMt1TqHmJRMe/Y9K2h1twZ4B/SEWkyU5uSSHA1UxjmSvaZpt7NrZ34IodmjRErSDg
xFyPsjs1DYh9j2Zaf/ZHQ84mslvqQGIhVr8P8ZADiSJoC6A0k31OWZ3dUycZjn2GTxgVPigwdIfq
iDsq4PKoNj+lo/89GQuZr60OINBlNh8hSda6XuCGJbatEG8GrxNJBy+Nb4UxUpqIxS22SH36vbol
5JmWbB4m6gxPo9oKP5O9H8xoa5UCAIjfu45ldwEZGQFO4zp1NmkJ3Dv5FIY7zNuT0WHTdgrj93aM
5GksIZcFVY0qWQ2RMQacROVoaiB5h0apyHWqwc/pDIpKoN4TdcMGNfzVVcCDzLU4eJvj6AI1uJbv
1ERph0hws6Thu2XaS6FnW6e3wgDtxATuDGdjOsVwmqJiZ/PKh25ci52Ub9nlxkFKFKyKjjFd86nY
ZyPOm2NrDs5GR7pg7/YAAdIwyyP9ynpQj0JYNts2/dRBhFito8Y6tK7dXT+YEwQ3Affu1ybL0wO+
hfGG3260ATUn6AJ0+zKyPPyL9zXe/+B8Db18WCedjQcH1MVWH+jAqUtc4WkD4uXQhtLAH6fJSOTh
XYcgX8jF1szkxh2/elYxfRZl6CGVJouDnWv6s20UoKCYwAc3Rmm+dutY1bO2YwtYFcjAG0s/D6gJ
OzdxzBD2MMC976f4vrvSA2FWBCBK41h8NYATY+u3sjuXngdMrJqYfVxlpJnWafKj55sINcG02GnF
n2zQigOdXAkugv+DM70kbgebcYjK48NbWV6CeloLrKtnVH+xuoPwYORor7E+rEwwFp6SIZevJrjc
Ar/O9MAAfvZ18nl8HjKGXY5ROKBvHFcO4msvzs3SV3HsGntN4+ItKTUAiiHQ5CB/tIXE7gc71Ih7
gKT8DMhxKy2+TLKBaG0dgUYQQhs7BNyrPc7In+ch85rsVE9QTU8m+QMqMyuuJGQswLJU7Ns/uXEH
xqPCnKCZBn7I7VC77akdRHcCaKObe4ut8vU8RD4CTAuGAfXhZWZyR3efmHWZ/J0OYH/XNUhomY0d
vtiJc4em2fi1N1i5Ibut7Ah3znYo5v6yh2aqQcHG2IdVuau0ur04KgvfNlp8qA2Q4pFqPNmScHgi
DzIZKm2Ps4+2oklquN89WXiOPF5jhP6y5UAndFThw9zlPRj03LReOVHYbfWkAUNn2SZZMPmotkaw
qr74qjHnQKHqdjEoXlonPEVmiNVOX9W7Li3/liZgStQI1cviuNiiVKpboW4L/M/LNPX8KYsuuf9o
ThUfat0q5mfIjOUrX/fYloyF3ZWXD5dK1fVTdX26HvlQb17N2yG6NPbj9QcRRYBVQGNnLlB4IMWz
B4FShWSIdmAc4GDHVkUMj/UMs9NDvQMNoUu0KwvIKNGSTApAdyPv4JXg6wIh1xkHNHbhWmRcWmJ7
rKe2OiDadUuryALFtpr+1Q05R4QMPBGxcv+whpxiBe8K7YrvaIgCNShjSMC3f0NnR0LJOsVUB6wB
49qCl118qEcNAWsfXB785gsuPn+6NF3mYR0NeVd8hdxwsfWlYBA8Haz0NHeTqJWIZhU+ztKF7q47
NTV3a/Ws+2B1SjNEgFw5WH2Xnop86naZnl8X038uT1M1XXnuqmsOUMEGWkVdaH45CKwmE2OQKfjn
2jJ27TXndbUeQ605pSjdK1ZRUrQn5rlptiUrkgk8XPtdcSxQpLjPh8EuVjRDzYfx7EnWRF0koetB
nHJaYzM/refxMv+4/sOl3Bb0X5YGApBCTzSwd0K8QIR1fdWAlbkaeOCzVRiJdmUbPNotM7HyoaHo
zVs12e6BVlSF+WstTTL9vWhRRUlzy2p/0pwT4vvBYppfSqsl2+M8+nWZoFcKbRRbRcjzxwZQ1IrQ
6JRab7IAaGryXIQhVDP87pXQwytXsxugx+WK5mlMvXgAmUA0xLdlyXKZD27qxYa0QxR2mV7egdlU
YiO8Qq5pdnakaRrTdeZ3sqxp7T5dA4KFB9yEKmGfAUFOas2zMDMUPA2E3aKNE1b1mWyzeLOOkop9
I5PviWkXu1CU7GL1Ft+ObugenMrLXkxu/gC3UfZdq3qF6XeAuzVtduzCBIRZCJB9MxMwwMEBqs/Y
FwrGTnmRgdHeByZf6j8me7RfUyASn3s73tS1Zr+SqTDqjR6By5VGYtIRSjTTC43caRjWpteJQ6VV
Dp7JlRZoWu0HrVqOjVN24KW2brD1P9JDXIgsDfSoBXNvGWWvXRI7qL50gMdRz3QbzJrPtv1GA/KP
Zf/DsDLnTM/8oYrSYGJQVyMPRJQhENgZw4ouhucptGxdf4UMePHF9DJEhDTo3SHxaO9j1GkeuiIP
r1ZuIpig987n2tZ/5uPQ/+3fc9Fbf7ed880B0/G8FnItxS3RuPNhLfOGaeO6/rwW/5ThCogQRCwV
6jlG8jnoQ8mDBfVsOUA94HAtUQZuQEK0rAPLl+MTLWgG1J0nlf2NdckE9Fz+FURl0Xco44AM1R/i
JxzIDdxfIhMMHpio+FtSV9orqBXNNZv06gWUH/6JF9ZfslcqGkNSv2Vjbp09oOZfdBPa2RECn798
lc1ovJVs+/Iprb3yReMTogfgwQpoAcPu4Z6IKrDDRqxzPQwDu5jas6uaXhVT5WojST2yhU7G1qMq
vaKJxPOhymDxwWlWc5+8kPc+jHIoDst1qLdcW4/s8RAjb4h3XID4FcnRDnefOESoLI1x9KJul3ai
gXr6UJxpbCtn08j4KmlrgJPVkGz/WUNTqCbFLstGiOXDarWmHTqotDXGnnj3iIcP1Sv8RD2yLSx9
zGoLSPu5bw928v3T0geblb6rXeqpAZF3j2C6hbAR0O+rXpQ4QVk+vxi5H0NtBAzZ83jxIRuLUhz5
gbf635jViH6tbf3PyJeGW2jKx4AO6iB8t3QgNeUojjxxIc6nzrPUaLn2FfhIeU5NjwOu6YgjGEJ/
ebhautOdvBTfdOjlrHLgRiGcWCTYXVXOfjmNGKmJwC+Nf8/SMQXa1ZCAiEwP///4pUOudWsgCXqn
Xy7XGgRPB5aDcR2TSW9aOy7SFMA/3CSMsGdXoGhuHVDY9fr3UvLN8P++Fk2TH+Z7AH7HO02U6SZn
DkQPteaYx4a0L9gzBEnVubvcm3a+6/l3anSzAnFXE77r4/DLZALxdkutbkUOkAVDYEPrmp1vaeDi
VivJd4A0DDSZ/fyQQ8ZwvtoYihQ02oaH5BeoCaQXtwEVM1HJElU0+bZdYieobxYT9cjNpUIoGuu4
jc7VUHqCW1jncHDP8BoKdGESIIac4PQN/iSyUXXN9HtiLieh2hrHspKgcqBcHfXZunTK7OYLnt3A
YJHd+h4yBw0HD73pJr61ytW0WYCjPMuS7+SHCC0mNFkZJ63hh2Ut9aSqzxHebjHPF4I28Ubak32m
Ky6vqmnyJYb4HcRB8R4W+zhl9cpkNvChvyeiLhQ7TULVkJm6dpKi8AMuGomykkoD0z5sNEHDpSEb
zZKNhq1WjGuLt/6abCjB0qr5MjSuoJP0a7wsLFGyXTVlvf3TpcGu1AaFZOBrFwCRW4XTvBmeHq/D
KR1fm9hvEevn8ZOJDeDWqXzvAqnsDFrvE7hIUMSyD1l1y1norgqzy+4Rs+UdfCzZ3amdk4mj+5ns
Nm62AdSQIMhFana+Yinnpo6CYyh+BrNRNHYdVDoAYwSOaFEocxX/IE/xtPeuKJgaQaYKTLEaFW4A
fKc7a6xAvTWI++kb6agsmikfhg/6KzRTT4jH4K+G9goqzHMgZyZvE8fZCLoogUhkVwz12rSRbO6M
Sr+SjRpLzeLtdK4jZjM5ZGBCvoIaAESkYAhZLbb5auoaZYRAoYBqJvkCtBivXWQ9EAkCGxo1U+mL
Ylsfk5GO2lZSbLscJwDPKVLQCbfWFdVNiErx8BtLQJ2sxcK6LvYpBPpRmPEPMtEk+VOvmfh3Uy1a
TOSWF+bWdR3IKqjQl1RBsCrq+NwjG76cXS5AAUyT1Cy+NPQL44uRdz/xIMoOUytzSPOZm1xPxAuo
to6gD3DOHHmuMyK13b5m7E6mxU49bRixjye/SULZM3HACUQzPZclQIjqMssal5vd3tXN/+1adSlQ
RQqG242mZacZTznZKF5yxuStspDi4kOIsGmXePI+gO/ZCMHSMoosu7eguLwL18235FdMOhLK5Je3
9uwHWgR7E2qjisX9w4SxsGPgjgdOjAcWjLIvyiAMQwgxKhqNZR3RY4DW91mEqN36zAXAk9yobwYf
SnMT6bkNOVHWHhzcUg4ehCdQzsSsGzWT4syoTKRdS6QCNw8Tmul9M3Q+HsjustK65RK1tC1+vaP5
rReatist7GBZ79XPQAM2z7olKiDP7XBHNmq49mkUXDyBX1CACG1HHwV9UhHvQPbqRgcy0edG9rIP
Y8Bwp//4gl9w9u1R0AZcvfAhg+HKoGp5vXeq2PziMv0NKuv5vTJc9gpVVERlOvNLVmXaDsX0kD4Z
720P0QubiL0R3b7MbN4gaEgvgAzw3dRAJmU2zsTf5EqNjEJkvAeov83z2tS3xyqrT4ZtRmcpoAgZ
oR7wLQ99exNxIQ55Hsdv5aRA44X7rBt9/NR04hN5AQkU7hIGSWUammU+gaqu7S+dGPBM0tLw4LLM
ArClELt5n60224AOXSJsZC+01/Ys07vKptwKI2yhKl00+b7k2TXz+yvYo0F97pSgtVj2klVVTvqW
NoICwq5bpvvZatlBNkKLi+eVPeqQgSRXQO1WGXfsw/+T4YUIX4gJZnEZoZmg9aU+k8ss9j/5kq2D
Nl1YgO4czOsFs05ugxCvOYBi3K6BAkSgx712pulebQjRrCBT2u7GPPauNEFN2QixR6gpmZ2XFY1a
Bu5NFGE4SlIXV6KG1ofcv+L4NNXGWgfkEo0RB6gZQAFjISChZpECoqv0EeNyYJATJ3M7QCuRrPMY
cpBbtx3jA9lKWfyandeQNxl1KOoGCMshTq+ie74TJ4eqkjew0U36kWxdlhxcY4qOH6J0c9dQNJw9
sjkbcnTzGFFX3XsxcIjbCFerDmD7Mb/4rX8b8o49dR0TL25SzObS1etjbw1g0lBe6Vh8XCQH9+ZX
0ngKm2JexLU8XkGAQKb+DjxKa4aw+jsK19qVU1seyA774jlJotd60ot3CGvZgYN4835SbvbYriCf
qz9xJBlH7G4Hs7kKd9r2QG1+DcFAHPSuzSBF3vSfMzb+srsgr0IRr76pI9s6tqrpJNQd5p4X2R+H
aqJ7sD0Mf7s8XOr/cHlyQba2xkvu7KS3btTommPdmga7M4Fj1f5hgps/i7bsrosZQknlcajcVzK1
iIbenHL/IOEhUlHsqsx+W/jgZ874xa+qlFBIBmzQzkzCN+KI/0AXT2Oj6bpmRV1y7Jk7OzbqV1Vr
XbubtCZ6wqdvX62JrWM8vZ8GZaJeDG51jqDHbTF5ZvyE5xQkKX+7Ct1CTkZ4iCwoGzVjbPlrHGXy
LQ3pVcqx94K8NSWSCl3K16hurfatg3Jbqz7WnXPqkjbfeb3HL0vjljJCpLzFEXGKrZ9csnxHttxx
cDgkxyoXXyh9SalKymsmNUCleiUioBOQ+aSJQQOSw21S1NXC1OoaHsN1gb1qUlYRNEVV1tMZAUIG
YcoBPwZMhxM8l2shN1VdGm5smJDe2VdVCpbXeecoLlqIAPfPbZ7vM8eRN4RRsxv1xiFNbz8XI097
Oc/ok7+bamCZFxO5AQXyw7VD4KbVlaghj6FByhl0QiByUBPLqphHwwa6FuNmsdEbEOnYb6um4+vl
UqlaqztGuA9r+0cvbaTQyRnAIucEsZH9w0XmP8BqW1SyDeOhVpV7k6rm8wxXu3alQLl77pd7U3Te
vrDq1y4CMpQaHvsTNtmEKe0IP2opZOniMBqHwYnyVEdgiKEWwMrFUw/1uT3UGnDqTHTxRDbHSJXq
TPnms7Q5CmH9yJUrSlCGiwjF3q795KmOxuSp4257b6o9RFdbDtwh7NINgQpPxFrWHWJmQKx11ghK
9Si/LsUgVDQizF9zofkk4+qzU3rOU2HH7r2c7lbaNgmgDPjfB57l0zzsw9LZVWaWrcm3CjP3qaq4
uQmLzgxoSBOonB2QLvXSgwmyZYCv03yTty27mQ7ogZu2biDFgKGW2+wWFWi8vp02NUvNjZ1BVIfV
IPaoVO2EDLmJNKbjAcmixthDyX1k9s/A7nqH2JtKSDSJVBqrMub1CdimYc+Gaq+lRX0CvwkQPoY6
sNCYGvJrvGEo5iV/ml5sUn8qJEoRUkiBtCHi+iEyZheu0OVZw371eJwOmGjXmgTFDApSMQtcHrrk
U0GYD6dt92DUgBhCI+sdpaHRSxGLL3zy3aOvtlz2JFAdgDq5aTCri+2a7bCiLlPjvmR87ZmiDlCU
hBkyIieJLJdqwOqkbaEBJlAa+Y+tttS3QONIR5Ysi9Y0ANASyPjfbjRMrAhJ9HhMcSpE4KCA8P1q
YlF3lnnVnam3NIsNtHrZNhYSBZGABGZG+jfwB9iY8No+9aqhnua0Ssm3ACYwM2MbVYPCCmwEeLCv
0lPQeSrj3NB4Xt5EmKIuTTX4bMDv0BYB1QdyLdllmaL7K3sUl5CN2SEKR6gq0FelgdSz9HY8Jvid
GhJ19wvixRPxtIXoIQB0Cn1BEwo3H0ByO9mwckrXSREbe+zwoxcc7sILsMhXqmWuGfQ1kTkBd1c4
7sG7lQB2GjsnPwP/aTHYTTA5JpRwlc2SGnDp2YWe+76BEu7O79jdcA0chCNQKIAxffxKEy6USaG2
FO+a2gPNnVCUPRGC6yiZVd08tjv3pQIuejWZLcdhPtLAPouAwXFpxrj1QI+pSqnIiGNjvMoY65Bw
KfJT4fGPTWPF4OlajA8+Ui2ZOtcDvh04F1SjTcfUdsdjVDYTOGowXGzQ7sAnQuNc5LcmQqnIn/wW
m6hK85B734rMbS9NnrUXfRhxnKJxlSDA7lSgPs4GZJ9VgydzdgH9LDD1yYgSdQ6EThWhiYZLRgJ5
KZAyl9B07d3g5E913G09f4TEQ6zVLx12CxCcTPoD2YAShySyhdSwHIsghdDpRTQaBJLMGLrZfgsQ
vi9sPQ5Cgd33ALXGSg7VFQgsgP/aLl01ppvudRYirDg+L+EOClOgcq46OpN5eYiA0LBUAKBh0Pej
h1hOCToUZJdln99Qa9Nv6jLSN/3o4gv2h8QO8Nzv11XuoM5Ps7JDKjX72c48vgnzOEWEoXKe7YQb
T1P3SgNySADsDgSgF0HVlXjA+2D9U3DdRNoSvynVjRRC18MeYWeZzX0xSbsCNW8KHd4DzmJb4g+l
JhLgxZ3HdeG9Zj4Xx8SQCQAEqHmCgnitaEN+PZZE5gG44FWv9JAiO8uicR/70GzSeY9DTBlCRwhR
bzHi1kS9JjW+2WZtHQA68APTB1+r0WniCZKmeC7m0lgbvP+KuG0BGIoYnphj9U+unZkgf0yvDfPN
PeoC+3WmO3Lr1boEGoH3bAeW9/Dga+FRVqO+diz/1Xdlp0Ds3z3L1d+yEhQJnaGxHcQ90+cwFifo
CbNNBj6cjRJluUWqGaO6u0HYAZVwrGKAqcCWaGZxEhrqB7qEHaQWyrdxAsTIjRxx0WOZPtXcFavI
wJ4ZhCaoWsmsc17q5oemgZbHOcSHbltudVomyZdxFrYr2bsldB94QPdU35v+1tMQyWN1h6WbI91b
R7pjLrfZx2nlXQnnanViA61StjO4l1ynXIor9ajBSRelJKLjga5mzb4CitWxsx2SUcMl72WPfS7Q
WQ39CIX6wZEsZVWhFM5kbXgrMqnSu1N4osYbABw6UBcazeCb12d7rDzCZRJVyOGp5NiftkPy1ujF
K5WV1thuQ+xOQHt1zMOdaDt2opJUashehqa/9lATGpAtU740gdpU82A51SvZh9rs/U2Pi0h1EfJY
rrRcpPS6Tan7zbOdMxR59hAghD6s9ikCwvocZ/m4kmqIKmT/mGmgD63tZEJaAxQ7gGYMqqGeBeQ2
iMISGSy2WM/Sc44qDDBl/nYkoxyc9Fxa4xP2OO6OJhc79Swdt0utQikz4nLtGpXz3QYkHPZZJCh4
1UGQmBV+Bb4bNFQdTT389v/2PI1tH+z4b+6bFXYCaGlKJu27J4xst6xdlsSOGQwMlc1UMcLHDieY
LN8DyTZcyPShAWXShTwKT+5nOzBVG2Tsq83yqMU/FhLGfCwgzIzHr6al0lrpFgp/Wt049VCotpAY
6H89mDU3CXoFsl5MvRy+2kNcHewBOk8h69v9UilIRYaQ+/01QQFymqUJWoHerxVz5SEZ/TD/z2Vo
wnNlCihA50OFSbHtmAv7Mt0dByLm8UrEGIHRB4mH4+LeawqcFVhbH6CDbp6iyTdP1MNZy6m2BSKr
YOOq9mRzwCdRbW38y84+XRbjQ0NgY02FmICU6wHCH+5qrrV8qM4ssgK64AL8JGERh9eh9APEA+0j
VIPwb0LVmlS3KWNrWqU1IKTYNT1zwyj2ZjciowcYP9RQoxp4w9g1txUqaw+Udgg9yc7zLKmh0phm
/u33IVNBs5tObWxKdzigfkbHr0fKY/alQ+3ttvWyXAYNQCsFMvQXpoSkSU068cz0AP0yQB3JJTR5
t9YFoJ3kk7oQWVuNFoLPeGz+cV1Z+WLTV2CzpHqR1LWaS9qww1wRQkPcig5z+QgNsUE/zJrRAKv+
x1mtpSsBe7sCL+5qUiFuJx2zu47kWjm5+ZVM1Mi89AK9sd01DQHOk3fq9UX6wZfsSW5C2ApMTa5K
7tBHNn/e6ougDzmpkA0vtB/04S8fOw1nV/XVODUYelwbeS4//B5BV/Eyjjl7HUvA87nmTnsautCo
gkbNFAc0ZGEVAmw0IJoLNMirreni3vcN1MMxIo+pzKAVGd6YXSF+XsXf07RY53hCvU9d0W95mqYH
fLnTa8jSV3IAAQrOYEbp36zsanfgyF2SLJRMoYYDo2ml2G0tGZUhk0AiiVALPGuIzkmdRyiFsQAm
XMZRCEryuv1Jk5pW4tlO3cdxTuuSPM3Wg26vgOMET7M99XdUIxbrKEnTH5PxznAr++nihrbKwxKE
k7bGAan2o5eJWUAKYIMS0AEtSTk7+76WC9xbU5SFKCB1R3Ve2FJFqWbvaEQNp8KuZWwpeDYNI70H
5z1qhdaU+GEddueNb+EQ8d+8EdkWtx433iVvNMQ+34FAG8U2nVaf23B6GX9LmaPyoAPnkwTLfd/0
Yo3yQQMBswrSK8qH9M0Rj4AQoXhiep6ee5Vi96a0XOu1kIdWDU0jd3eM+wl40pGPj3PbvkayvtHI
YO92bHi7RIjxZnIr2hQmK96Hxru4Gtf+yrxqP3mZ+zWv4mGNIKm29aFOjeuB77IAvfF+QKkebqFx
POw9hEdX5WijfpCM7oTiIx3biVGG8IGCk7OJWept7LZt7kCRtvfSwBkhQ2mbZHVQa8gWqNTph6YV
u0EPtXNhdIhmeV8KlnyB4GTyljRxh8RLlWzxdInf4gl54AkQmqstG/k5QlITOPT4TXHDnyTgXGty
S9Ox3TAPxdM0m/jDvuPayU49a8Om+AnncnYGCyI7AwCMKIRDcG0y8DQu98oH3Ba4pc7z5B+CGDrF
YQmKNz5UuCZx9kUKCdS0N+IrSJM066dlslttGfzu5AA5e3qTXaCbaX4qCsT2aWhn+schzS7OunJe
hlFoih12jtOmGKrmudCHHjULk37QTa1+9nsU9YbWV5oDN2D9LHoegjSOl87VkYhDxVEegKG0e7VD
sz3xDqBXGkat5j/10lnTKK7s7jUuQVUwoTINia7udTDjdN3iprP/lXW2mYN/tt+ZW+qxElR6Mcgk
AtQsjScoOqE8EoWbCCcA86VB+M4bg8wPm1UERdcLNYVTlheEArp1BLrGDdl0vOHLqJplaGfMPWSm
diA7edDkwxClOe9Q0A2h24zrksdyDfJtwKW2nWp8cA8TNAxlARJPiLMNwJE2RbLmmZ1dedwaG40l
0xcZRchL2uFfrgMhP5zWvvsxR7Quy9vbKOKvvVW+juohSCxsuurlosggST7mAdmWCTBbH3CXys6z
XdcDkfbsAF4NdprsBqhj6s7jOjJOpu4AAj2lipoDLsrESyUa+bjkcXVfoiQ7LNMjrbEYTwNV4r3O
a1BPAOTwtQYmZyuAzNjTkCOJ34XvvDbKvaZr+TY12vircPg26aP8M6guxiOIf3GuUvbcnl75qJXX
eBp3lZ2wexkCfFi6SC7qWsvuWuqwuw3egMOY2QKn339s1MNJuYWA1Z1W6o6Fs2Guo5hDFJum4pA4
Thp2VIQr37BvQuAMHHAvJmjvtgxwxTOIG/mpgDTszhSieJLc1dcZy7qNjjLANX0w2B7eRSWR4XWh
OFYaLfYro4dHnhpBbibd+EpmbCKFMck7GYATDjU5JEhGXjTf4GtCPXAkN15iNZtWmvzapnp1qsKQ
b5FB4Z/L1np3asP56ZQTdtSe+T5U/i/XNK4q6LWl2K4pVztk75Uo6o1XNnXQKBK4VBXjMT0Cx4is
TaisqKa1uvDjeKJ5cjUMW+4AQL6R47KEJmc/e4DaukyiT77m/5VqXfY8TDE7DS0ORp4v6m9D3WwH
3y2+gBIk3/8PY1/W3aiurftX1qjnyz6SEBLccdZ+MO6b2HH6emEkqRR9L9pffz/krHJW7X32uS8M
piSIgw1Ic36N7/ST7SrnL2P1Xfe3JniUOBd0sMJW3fuVdyubsX4d4R/gxtW4ijJLgXgzvgtoXG6T
Pq1vtZhmGLP3wRPIwVUVWXGrs5E8D+ErETmZvdVxUJBnxqJ2DknPTVxXwXGUbePNnWE91kAgX6JB
AZo5ZKnCTxOPD7ydqkM+jI+MxN5Z9Vm2z+HH7RrMpDe1Pb7rbIjeWHGKnylDJuuaMAkTU80LFFBx
4QH4n4yAPe3+q3fV5A2n9/Ckz3dDcaeDomiTTWeZDyqn/GFIDGjMtyz82T0pK6x/Rg35WcLJ4hEF
2wDPt8E+tI2VbJUax1UFJ73boMHVonHIvnctAHnTQWCArEfYUbzieuRu2fri1vQC8PYyhvJtYcCs
lts1KEs2WOij6quT3thtaO4yOG7njtc4M90GolGIrGlZburO/hwH6fcK2mmQSLi26cGRl8Lud5T7
a3tWdARa4xTKC2VanXRHl5O3sSoAC4N+wMZqgVuOILh659QgLlhWOgn1EVXOUSV9aCqLzQoAerHy
CNJjVMYTmWw01oBpBMe0ilHdIdJ7bBV/N3lOfo5uZufGY9BQqLNDFRoZobq+HVUCMPiQ7gzLr291
OxPZlyZwzgoUWqBNrcsM9UDnTpvA9DGK2dGbNnFgDHuKBJ9j5VzM9DDIHCKxJ1BN1ON022WToGgc
JJbA/YxjL4MTK8B/2rWrvAOTzuEx1sRxd1M2LRLGAgw0qDDQTZ6FZ2RSPpuunRWBJ7WElIg7mqUB
Md5fY2iLFDlBmnDVWCkElr34Q7+lrQZ/q0zBNNVvcL2J4f0JdJgItzpsIRt5Isyc6UgfVcLQYwUe
x9ejihQyrgYSCNBaDu0VaOByVdA42/QoKM2ksOqz3oyozLh5CWxFQxJ1aeuqdSQTdqsHoKqebtiI
J6AAxTBx08FKXMWSzwOSIfqICpjOMx5MYnCTBNyX3WKSB7zEoiLgvpov0O8dz6niWO9KkrwHXeiC
KABuHlHPAeYReDUlJxbAuQh6cAVDolzBenwKQ5ThXLzOuXu5KbXTYzrdtKWdLpIMAmwwpweGQt+4
VHcXEeRB+8x0i97zQOXKfpAGc0182fRmEAm9wc+d3iCD0Cw9MWINOrVdxmYheZB2ebJrCo9DPChA
wUQBrcjlqQiKAdVXBonkX21WXCSryvFvmT2qVYek8hNXEIVsZPBmgt/n8oDwAxSkzRu/qCEKadbB
W2EbuxJSum6glLM1SoLlBKnDo8cM3GPjJmqTcIEHDo9duKHA/Uj0UMHCivuc5sidesVtNQW6BfZZ
FRSzYzB1S1K4cBQgZ/PnyPjwEZkQD4gD0d1DOTtcOri5XI8PaXdDZQZ14Nxslsro0k1tDB3WBvx+
DAnA6QWjyEq0Hfgb4fMlmxJaUAzxLdBrL0qYyIAGM+oN/xrjHzl7FoAyIpJ8L6YE6VgXoGNlqud7
BnW01PHMbTFFEsveYq7H6NGRjWmhHF8t3LpIz7Ci3A6szTYqAU9MGliGllW+IKyHWtQUlg1YPnpP
b0jSY36Vq9Y14zK/oZ4Jre+xAgFX2MMaGaVsTh3ffIDD5NdQBZAVufYGoH8vomZ4bdqqnXXSNE80
jPgpjXv/2EN54NpkTu1lad0h0dWvVWKLAxVm8FCmy5LY7CHs4vAhT5f1FMA+dTz37UNdZzthxPbJ
GhV7GI38ErFWsIfMSr5Ev/qM2IzvB7AgcqCnKtN4LIZCHkWH/AuJ/ae2DZqtTVskeqfOLo9yiL2E
fAlW8RtrbDEHzNK4Baf7nUh/+G5xY8pCdf5Bt4syfo9b52v76ID11/VOhwcZimfTRcv8zDgDbD5n
AWEPgy89HYG8iZXL1PdrpO6bIob56wNBCmw/Dvaq7SV1lY0JkA8c2jNZV5VSz2OTDbsCasDo6odn
rmIK2QOrBq4eIQoecdw+jyzsd3EWj66fxMMzM7Bksanvr8zawAIPrhvgVwEhtNPxiN/HroAJNZwo
pv4vsWLBfYK3H5x7qhczjPPDdUOA9/gSghDxovwAD9G/t2NFFeJlAa9C/cJCAq4Fm3g0kZ/76yV2
bbu+xcYewsYy610OPZCXypk8J1j12kG/cdGETbWFRb1xF1j5vZ5yBWWXu0SI5AYC1hUA3r6Y6Q4W
GG9wlCVngeu6Ix4Y+940h4Nf+iLyzJMagSlUSFUeusb63FBQ7g9RhRUt6CDDMqkKA/58eqsH5bt8
8MnlAH1oZWIKZNTt5ZGqH7stG6P9Tu9eJ0hfnrtfdsvYwdBkSD+nUdfxFvRgJOHwaPHtlzTs2kMe
odCVBjwCMYn463IKnb72wXZBzkL3itBuUG4NvuvOiEbZgQ8EkyM3GyN4iUm4X00lAr1ptcblWCHr
m41YfXao3M50j6dg9cTDKFjoMG+VBMbQAKOKk97teButfdYmd7mdBTc8Izeg0SV3DqqCd16s5CzE
63Kj26wxUPvRj7+jGDC36sA+dw7gi1kLwwKjdMwnkXrVUuK/WOkQVHwQVv0BeA0ePUOzOISLiV3u
Q+KsBc2dI3EEkXistOUCOEYYHE+N1w0YrQ++wfg8jKDObxqmPIRSSQASQvuyl2QjgfBNLOddacFP
QXfrgUkXPafQOHajdEz2NYT2do3P+BLM+vpsQQbUTSwrerWEuZE85z+9tF1WrMzfhslKNit7Agq0
2UJ1WQNO9CY2Cd20Vnu6qpde0ShNlFvrzmh/Cj/PonjWE7hlt7VdiRuAQSLQNJFuA2W5vfXGCcQz
FqW1HcV421BMiXLfSdblOEIfYGKzeHiQxTThR01kMRynXg0DRFmvVBeaw/YMn/4YTGQYPSIzU8+9
yDn8Ov5yNs7q1W+9MhIg8KFI5l5hvAZFUSxPzWqpIbyXjtFqD35fLK7QXr1XQmLmMlaHRtCoNbAX
rQt/MNBnMFuchV1I7gTS+KeOthu7iXYdz4vHRo712vOTYNXZHn+2HemWvbBeha+aOeYd/n6EhOyt
L6tqBgkifymQoZvXU3ZKZ6T0xk6jTVAG7eaaulKTqIDu1G3XcBqbIKWxuTbpYfqUXUV/VimWfyhl
T7yOIoT1HLxc5MyToDhYIIJZs8Dxy1VtxQTznyl24qo6wsqVr+DDqS6hPQ3XHbmRZmsFD6OZbpP6
kHCgDAs74X89hR2TdIPH2ZseqP+gPoOqBdsg7fp0Paluz0yeba3Rv7ucU7e1QwQti+6IpEj6PSiQ
vABo6EfDMY9oLc+6s1TTrzAPSDZ9O+S3qP84M1qG1Q+itrSxyndk6hrQ7jLraEKvdGtAQQdcMtI+
yLT67k8nw8Ju36Vj+ewdjaXWLtGqJaNtl2uFHPlV9eSL9LYegudvBuQN0nOzAKjqWWdCpPIS6y5A
+Up3GB1rXSbDncL/cJYq8A55j/myNEbyAkWlxDUymR4se+jvAiiM6vaBAR4S1ClfQwGMvmAKkNMM
U9BKHKsaSXP9fG+mN8Hlqa9jCNN8DwPcaddXxOVtkMcO3bXUvhx2aRO5WBYW8fZFNc0JDKN1tWac
VnWjuYSu0twaBC+RTXKUGxg5rpuWlhvHytoCc/KgBeX0eC9Lwr0RgLU54Yuum6sdgG77Lby29VUU
AC+aPNjeCiKIbmqpmpxEkSc3mErCD05CoAXfEyZ/v/a6wXcFOHr739rLhOU3eQJ1hKlTj08Kz6cz
vWtJiDM5VnvpqHhvLFIuqAsse3wTeta+NROWuXGpGLBzJVv1VumcK0mxiknI/NJbQFZunltZjWcU
ehPo5p4HCeoigktL0fNFblfBwnjV0i7dVIzQm0vYQyz3Ii73W7ceI02rBv3ByRetATtuvP93wSQq
C4UReWMYNlDiFOpQhgTGULelkz6t3gv9pIENkoNf5HSEHqw7dJjlhishLrOPSxNwGd3RGFE2j+zQ
BIUEZ+ZNchyUsPdFmRKgiop3nnb07DecnGMClVE7knKlQz+oxG0AjtHUpzcm0NlLOMgkcwB16Jk4
0PJuA+jsBnys9iqARioKpelU+tYteuN5HAv4QA4PPkpsFDqYBLpWXlS0O8PDPE/vwdtxmgwymEg6
UCR2daM9jbloqV1jQdkbZQVgZ7psw+D7A35cvu5gWb2BTxqgLMADw1UHRZ3rRrf9GhZEwDfwnpYL
KPGNLmlQ5NBeaVcPNb2n2yoYUpEIKAPdpJ3XtAebDm0lxXps7btrOykU8OSA4Bgk9aGVOQ43HWwq
H3tAFijpvHsbEjvnHvnCYWpOGRifmCNBY2wKC9C6V3ZvtwujADQq9IxuU038YnjO7MEQ5XcDq+0l
T0wyL/vKuuuyzjiKQK50BNaXdff38YGEw68erzv9SniYpTiX8fqgaXw8nV9H1/FyjMNl2uawupky
8pnTFP0MgMF3jCUr3ZZyAhmPqZdzcAxmDQOYCuJBdNYShlh3XTeiA5HqcxqYW1uVZRwFoGj4TOfp
eeqX+JIVAJ8ZoqXTUN1/mbKOgPzEKMxDD1VBVwagmnwjOMThfStqA6yo/h6rLig2eEpXM0UF+q/j
vTbEBNs0xNqcsgM19cODzyEENEV9gu9pNiVrEgccOZ1OKIUnT0kEjv+YQpRTt+nBjkr7Oel7tdBt
vU0POWB6J6XwesvtB1yg7LYHygKTPeOxISWwqj1+iDokA2S+EzF44JaiN0h6AVm3LtgOKQeAdlDF
p8J8BTFETPv3V735VD/+Wh/4OAcicr+hi/Ucb+q00pLsW48lKyBXkZnvI4ixdzVk2ac9vfEAi760
9RnpV2EXHK6d/+PYfzfEdvJ+GTRxCoCMg7l7U4DsEpJ6XYQUWS4IQO47klXLuCiCc8OB1UqdrHoO
KtiW9Ip98IkNVKZwRAYCeTPWNl3xoGZbp7MhIkOGl7K14cINJWcoJ5r1fViVD8SPw7dIwWPMzJzy
lHttuU8io5rrDg8zh5ykw4sJo4dlbYoc7JZIXY+0OSWwWETWrKpJuTWsyb6Z+On3rFBHJf3ah3HI
A5iycM/Jsh81I+qpdkQ0D7y8PlVc0VXfG2SL9QCU5AJj66cOCopRxqAjHJBd1IENyWsYgPuh6jaF
D6upYmKrhTHBxjJLvKXAZdNtepPU9yrDcwR8H5ThGnULUWl/UYVDBTWsEBPwDOI0CyR5/4qv/aMl
gAgTcX8gHdAykuKpUrKuhxumyFYcJa3niBXnIe+92wIayfhB2y+6+TpKQfrxmfHqbIyJdyvC4SaI
SvJeQSvvKEzinCz3zvMq/xFCSeWBOVjr6tU/RW5gjuKMtSGd2c0T0o071ZGPAPzPO+4NSLnUTr+K
DKIehOGArxun7/9mQCr4ZJRKkENHnm8/JDbYtx1SGVnrQfVgCnWH2Q1kn6TOk0EimOJ5/bAgmMGD
rUysu7RN5QH68ud6lPxulJl1J8r2ZBL8HgutFEVg1LWGKW4A5xs7rmfQkguAH8OG0yjYs8qzIYjb
8/lvHTrUQ/Tg1moAldAx9D3yrW8CMFoKqCWDVNPLOFg6XZbdK9TRdz5DHi+OZXpfipTfRdTVfbol
jRhUvp0o2es2gwTDgqVVgBIfxl8Pv5xtEObdCLsLs0nvadS0d2G0wLwx3rdBvYS02LBJpwU9fmzx
XrfrEJAEPHLTHgxh8G/aWTll9fqatXM8JxsX9jx8Tw3gzi89ckoJXuLaNm8BEivXuk0fN+g0oZwy
hjpOnDzcWkB169PopqCfhPBg2zAvxgxgsNLwIOFXAKHOvBwVgSC5HRTQmw2WiT/MDPJ1bfcuSaPc
bACQxecALY2hR5d+QKuH0YxfDWCkfhR1vUP6s30WfZkuIJlV7VFvVJAaiE6ewIJz5BRg1DJWL9B6
S6DB8mIRJ1oPBSpnOgzrYBkhq/fY1ooDmAr+WjQNgzrmcxfKBODDwTrYlvJdPR40Uzb5rY03Buhk
t0D6/9DtVQG30YhlZElphMV+1gMmU4/tBl4Xn3vW1AZ5xHYDVcD/rdeaxumzEIsfkpJBpGXKZ9UZ
PDGiqIdy3q8sGFjyAWTarnH3psDB3OuWJgLQJxOFv09Vbs6cIlGnXCq+w6pGzKNYNG8vUnr1myKp
PcdKh2EqmgOVm4BMrrt57QCcWhkPELm0VwlTgGmPConKyN5lgzoOyJGf9MYKUn6y43JOpSqQr/+r
HXeZielqF6yvbUghl9B9bbnbVuxQJMOLpvUlif8U5cK6ZagpHh2DQkV3ovU5XVOARN6ybdqO1lPC
XnQzT2u5TpjoFjqcjk5lIm6xCquOJZj7X46W+Pxbp+yqfczGF6ug9UMi2yXQ2uVLX0SwTIhbtjQS
p3jpMrWDOIIPmWoOvHvlQ39iao9qqlxponKtDwe1GalaHF5GdvPlcODodxBe8O9HWmNWjMRBbkho
lpB4FQ+m/2JXzo4nFrmrU1bcZGEJRvLU3jZmPq9Nr98asuPP9ZtuTeWQbh0kAOY6DD0JCoBTmjcj
ftdQUoGmmM5owlHTPkTFAEleXGoXcxb7kA7j6prL1CMqSVbWOIDxQPmszO0COpHsJKAUtAO250mW
fCJDRG2xs3n1VGe8us2surrVTR6ayqlplIU3A+MHMKYG5ATZDfnOsQKwGPRuMnp4aNP65UubHvgl
vuzqViuNK9u1B5nvrHqc5RyECmcU7D1o5qQbwvfILG03RMX9xoc80t5LQQggdWq91BSC+k3F3nNP
DjMHRb9bkSoFoFAdrEC+Mu6VcGHzVQEsbEW3QMv5WAECTpQkynpNIaI4hL71HBPkcyIU8gDQCFaN
Q9MHRsIzFPGKN8eG4r0XOMMpy0uxiwVkKHUHfi0BgLevsk8qsM0m/hDmqLeRwlXQA5KYvUgu7Tt8
kGoT4qZcRnVrPCvaXM6QerVwvTYdDnCAhoCsV1bgxFY3Ek/eFWD4IM5bsDhbDQWKiiItEvjKTLHl
o1x4iQdUUVfmFF9mgfA3AyC9BzOvKW3wt7xxPHYkTY7gTlHMIFFGuHYAKpEcI6+hsyppPzt4XIzH
ZOr47Qjd4XsSHUVFIUCHyoM+lR0qOq+gObFJGH0YDEO8UGDo51C9QUIKRZsnDpSNGTbypemKahV1
ebgKU1u+tANygrBue6wgkLytlEPmup2X/XOhPP9cl1lyA/KBmFXFAF6aYXRrYnJjDcLb4HZ2Se8N
6bAD9+IXHXnK6u8I4FBTl94UprPH5SdHQ5n0PoPo/iyPHLiC4SW5aZg9TE/H/kBb6eyEDYj7FF30
JkEZgCEVeA2X8O/juGV0B1icPtXDqG76LuTrcOKpEJB5nil+wrO0ars9m0KUwTzlQGYCXq0g93tA
WE/NgFjUC6SqyrUO+86+DYSslnBpa1epZtJoTD8UV10s3btdm9IuX4U56IcCmqNAn2Gp4RW7jAAP
RJCeO3fgXkH+X+YHLM3pBktpvm5Kr77BM7hYAL2Z3FsCfrDCHL3vdWQcpANo8qwaVklR1KdkQAoU
FEAQI1uvOqWOXey7Iq7nozmEb56QmN+E44th08+5t19H5mm6CoMPvlQeUKBDcF2uGz8qh31hAX+X
97i+fQ9CvUjw6512hWnjp9clFYrOmZpR1hi3ivV84zlgkDoAFjwxARS6XZlvEVR+U6BpoJrO7xuo
8y8YPBb2leGn+4aNziIKUnnvJHk26yfx2J89ZJQ/nCrIZ8wQMEYPAMDqC+Mx8T3jEdy/dpsn+BHp
EM410DLsInOpw9hsoP0eNuUSeZPEZSTpFoZjhy+RYb+mZeSdotYZTzLKfpiMRy+RUuVCIse2xlsD
IapEsk2jJ4YfMnztR+7qo52usGdQCesOjcya+15+jleVqVZ9EZOlPpyS5FjipXOXdRWDaAqKZuI8
IOF4DtqWn1sYyxhtLfY6Kv0cNJkRItE6NBqM6G1u44XVBht9VN9J6JlzG4+Fv86B+bozNxQkzoda
8svJe7g1VGm5ZEEAqTg+PkdjN3wnYWa5QuTtHgqC5Jz81T5M7fav9mm8Z3vD9x5od7dXw+f4Bndy
Am+kLSbr1bxvFXzJuA3NbbMzHiO8RdzA4sEum74TuPOdUfYfT01VDo8FZlxTaw6RpOPg2ZfvrR/a
G5rhHragHvPU2CQGAY0BA0Do8JhF0GBl5hOjlbePmhCEpCkMCw/YL2jmwPkbYeWADvA/HNSY3qTn
jFPrg6xG5HiLFP/uIJQ8xJ1H5TqzB2PVWgH0r6LUOLalb7odXoDfC8mWYR81H1A+fSiaPn1qohCi
C3GcHNI8HHdRwqNlHbPwwenLcGai0P8Rm8msKQxjYWUBSiSGtKBejY2lWrEHuAukNFBM3IElYu/4
VVnOdTeZYoNIQPkBuAs5E0sH+a3zWHXgkwLg+caHfkEAO4GibXxTAYn4UhmwpmrSrj8VVpasTdPq
gbGv6U2Xd2zmeNGtnWTVMZWmv4GiPV3nyKQeoYwdzINCsOeYwkqKDPXPjqLAK9P8fYhwoMdYc4cS
F54QSCLPaAMtoqH27cCVSe+OeDbBhGoKYwkNvLKBuUXX3lqsym+h+0es5jaMk/bWhAnrKfN8LL2m
aGqPCOx0zFJhkibWnNjVPZh61X3N1RriMeXp0jQC320A0rXRnYENfz6ArORc93KZYSFJ/J+6U4D3
cv9Dd8CstcIJ0p2nvA1URNVjQLNuXRuRnLRdYHLU1WBDqPE1g68tFEKot8XCgp85VsS63RlTuBv0
fgK8Io83AFlAuUf195d8EyGc7FIyfoaFai/hJVsV2KjUTYMtG+o2fdfNTcvztgkZ6D5iylnErDfu
lMBMhJcUPP2UzYUJwcTCwY3Gq+q7Y8M5ggb5B+yn81ltY+UccBMSF5Q+Ga1hnieqy163500xfB8a
8eRk3FrKukvnQ+Jg8ROJ7w28G2BX5sVY87fOsoOLyQ7T3wrC77iJTGIPd47y+YwbhJ37iMDuPXOg
4M1Uu6PQ+gKpZNpVk9zykIJerhKjmbW596JrVtcS1heMtu6JCVFzEFYbV4fX0b9VyHSYToNNFn0d
/KXCxuoSupNR7Wq2mya0FS1UlacKOpLiRm3Me/AeL/w33e3nXQNP9on6lk1j7GlMR1MYDos+dpGV
McdZEAjnoDelgjewEct+gbW1d4hIhW6921BZbyCYffrSdtlVvDsjKx9vfj8ZJrQcNIfMd/W5k2Lo
Dm20MCb9fhNCO3BWLT+0aL/ejApO7pUdgMhgOheBf91e2uEiD6Ps5jq0C2DlU2SR2OiT6QNSE9lc
mVjFUrexmiOJmkJKHvx+Ae7jdAlwU3mYB2GlKc3S+SQN6h6eGGM4v/Z/OQhKzJab2zUHN7AxMb+u
vV1BgvTEHW7NQC1p3wQtDiZULx4NgcLLAJmsNa8a88Eq4pMeoEDrnNl4cJ+8LIVwje0Z87r96dOa
LZgZ28u+YijzRQQGz2LcEoDUtjq0Am671Il+FuUQz4owMh96ksUHHXq4Ze5pf4u0D6iysNaa0zAL
Xkbfq2dQhBI30uygwBjSGw+csZeuKsRSMZKudBi3HaokmPkQD/akl4sLLxQ/zuvLpdaXlWcgSyE7
5m3CMbImvQybu6MzmRDpGJ/dotDq6wcK3nLmJ7Ct8KQrYgpM/9SmN1SWydGP4mEZ9I43u3boIzC1
jbdYgZ51u6cya9ZU2bBsseK5EZa1BXGEbvsp0k16b0zhVJTmcx2Eaa9uQiROb3TYpZGxKVAP0u2X
Eb86cWXYEj6KkHL/1ab39GA86+K5k0FY/tqm95Iadq4GPsgc1gDZTECcdaWRlMSDtPEMaTnAMGU2
c4QTHjT48tIBxirboPx4O5EqrbnuwWnihcUjQGodaJ58++O//vnf//Xe/1//Iz/lKK3nWf3P/0b8
nhdDBTUS9Vv4z3uI1uepPubXmL8f8c/VR37zmn7U/3HQIXyv8jr/qX4fNX2aX2fGX//8dPNX9fq3
YJGpUA23zUc1nD/qJlH6U+D/mEb+/3b+8aHPcj8UH39+e8+bDJ4a5w8/zLNvn12bH39+o0LoC3W5
TtP5Pzunf/PPb4ePPnzP/+WAj9da/fnNsMU/JKOmELbNMLNl1Pn2R/ehuyi1/wFGP7eJsKhtYYH3
7Y8sr1Tw5zeT/UNS2NrbktmESVjAfPujzpupi/J/WKYJ5zhGCDUBZ5Tf/vrX//YVXr/SP7ImPeVw
ja///GaRb3+gRjx909O/ZhFpMtMUhADcyhkjNv5Q8f56DjMfo+n/qcwWt3YWlIc8LcyFD3e9dsLJ
pk2vznFtzsxKngLJ+wOX4XDZwOPnc8/EGslFps9AFqBdDfFN1I7he2CgNsGE0xxHlNy2jumXS6JI
8thx78FPQLFWNsDcNQvZwYK73g4E83zWpZW6s62sO6XcmvcFNJHTBGZz5vTXvKICQSspW3ds4oki
zT+ipN+0Ger7MqzBzih3RAZVigK9RDpC4jHuOyOS7i0plnkfZi4UbuDP2fTnL9/15wX9egFBn//9
CuKLMzk0E7kF0wlh4sfy9QqGoFkHWKK0+1CEIwAtSV4eMwPWHE3Q22sFj+8DVpwQ1cCEawYlzPTk
xTF8PtIQ4oJ+1MyxAAjirRC+VS/tH8wL3oJJ98gbYPvicPinxdxexcjj7gtUFOagLpQu7l26D3mT
zwqsqXYDb+UuDglIS15pPpEyhIC1HGew9U2ejfAIWYbiJWNZuClHu1qkKZa2kZWCSK8seyZjNimO
IVOAFA+w9UFQ7lQZFfs6x4xsrNW6YZYBxkg4nIbA7E/ECbO517MRK8oOCKQcTtDgo9z6auhXdpy3
0D0vsoOJ46HKAt2khpGDwXuAf5uqO+s92J1352xYtalnu6oU7FElPIavhO+8AwO3uCyzzRAagbCa
2HpYzrtFEllHSWDDEhnjLquHfAlS1w5wMAjwTpuuoZvKjMBC4s20ZJH1Ct6wBSwwIvBSinD43vr+
JiofDA9LXW4jcV/1IUQDoabasI7+HJP6hNWJek1g9DAr2wHep+G0PhN9N//Pv5x/vfVsqOdaNrEk
Ef/mhwPKoKVohzKNORaMuFUKSHBTmsFdK1R0VGOy9LScFkiF4c6Ald2b2Rs11nhps3VEj3cZpgj3
1PTpqY3YSkfcgckGj1qYOAaZqGektcVD0oI4SiSkR0gyQLY8aaGlkachDFEXZRiJjxbOlDOjogzp
2yMJ29CtusJ8MMWUUofKKFSYW/YQQV8AJoIWdTu16OAfAIbLltLSsWeFgD50aBXvQAzD3WA0cAqk
q/K54NngXmnAVD7+54sof7/7gEyxLMZg8mABxgDhjL/ffVj8cVZAX/7z7qPg4Jwz2vnzEiCKw5iQ
4gAiZz5XOWcHlDHDfqVMD2p2oSTnxuhhPxfSdCW9lJ51m3zr4VF8VhAKhTdpdoRvDL4hJg+yAurV
Yl1+otAuqJeDHbw6LeinrEWRE6K6KFXCqBuzzAhg6lRZ9xUnz6E5JHgIOOEi4IZz6rhrh7K69aYN
HKZGl6oRJ8OS2JlB7loX9sbJCamj0bnFbHaXsxyz3Q4FGhKDxNOWoj/1/Vht2BBXc6DmC6ySE6hW
DtD8iTMBmUFY9FbZiClVGL5Be6WZjxZyPkzydUz89pAYKHIZkQIlAc+Zq71UbrcfOYNsaN4Vh//8
PfHfvidKmGMTG28uhwIYbjq/PSVpPlBoUTMKc9cKmMdqeOGdSn9KCV6oUcc/wLQbZradWneGgpIO
8wFEhbZ4scS3XzwlFDT0yAuHHYqu+ZOqjA0rXQZo5rGrfXE3jh2dw5NSLi2eHwG9I8QtocigwfLK
5ncWNfONJWbcNr0XZICgGIciws1k5LQNUCxzC7oWcHG9EbQbgfXAJrDzCNJxdC1biaa4Eev/5ZrY
f39zUIJknQVFZFviPTzt/P23m4WBhyofhTxl8iNrzPAgfNK6CWyR56WdC7dSFph2ZgDESt6Gi76l
1bJDonBBc6Rm8PTAQiAPnoKqTk+4A5HNT5rikEwpG4g4xMi1Kcfu10YNy3fwof1+ZhdtfrCbjm9G
JsaHRGBV47RWvaV5ivI/fnNuKmLxPjgv0i+TN0vA1MuoQ+B7K5LPgOPtDkmOm8aEmshb2rBZX6Lc
XyC5saiqrt2aVu6g2gnoRVdb/Rv7f4Sdx3LrWpZtvwgR8KZLeNCIosyR1EEcC+89vr4GefPVvVn1
IqujkCiJBmbvteaaptrfFMH4P1ZOVf7fB87gEoIrzFRaJjHufxy4vRH0msjKowTr8WmNZRbDYS1r
bPVG6cdWdvgFKoLgNHevsr5QZ5ulvzpId9XwJiuxDQM4ubN5xptlqN8Wq6gdRem7C5rW1lmMxXqD
2Y4OeyM89MELoJJpAhX04mCuBVITYolfq25LvRSH4VPPlulqk5Z75SrijpdgDW+hAjlZGGLGUPlO
DxxtnsxDinn5m76R/JSog+Lu6pY4k6zHP/7ztSUr/+sQ3WOUTW41ShIVb8B/P0RVrdbzUC/EXZt1
4bV4999MQz81TS58k5eygRtbyo686MuhW6vKsRq2lmKf4p9ZpKhi8QvOQgsnSMyuepK2rPOM7lq9
fNOhFpu9kqB1Uosm2qhGoGImuej950+g/n8+AXujxLJuyapkmRTO/6yrlA3xaNq11dEUqfuwfnVF
opRvYyXLbzHoNdYX3a3UxghfpPFSWubrI2bKTKyEeHFlw9Sey7nP1/25E6EeSeWMa3hiNAdp7Otn
qy7Lk2EarcNU0IaAcbAqpSPAIbH/ocu/y/QpWUy7Iq7ZTe+u5xIeRL0oXP4qKI3hTRosXJq2tHO2
Ih39woiVC4wwwdOIAIX81aoXmM5v//nwKPeP/4/CHWd5SJjse5bM8nFvB/798HSAD0THyWtULwu5
PcI6PCubkjJuZnYyo9AfWDQQBRF7qd0HDAP6a5yNhz40EaUcxrE33vsi6+2pgdIj1HHtNIJmOvsy
VE+FlgdNmSu/ZFl/QVm8fRcWWAgypJyPOivRCFgl2Z+asrgSiEPT5+rHbkybxytV4do21bNkZf4k
G6e/JDUVm9b9p4ekJsZJ9/CfD4es/c/DoarMBWWVS13m0Kj33/+jjxF06Ho4pnWRjnB9xZI1Sy6b
CvCC6xhBAuB7G8wiIpULrzFhRD2or/B2/8iGRJSFWCp2ma29P9F23kqYQ7dqKNhhYIeaZvutaRT9
F+M92Sbo7Sece1waJmF7m0ssXv7zR5Fo+/79zKqqbtDa6bJFQSPr/2N1E0Tsr3qlbqN4WqTnNvu+
iMr+uQIsKwOMt/5OYUyyVTgyASLcuoOfXiRVggJwqSdyfeQ21FmuDgM0HthxmoEqkEr3/3iXkize
9+x/XoL0tJIkWZImc4uJ0uOD/OOYDxk6wkZoZ1+Ly0O5Kk6uWW8L08J+vcqbFKTjeWpeTFLKukwK
eoOZ5w5PNetR8JeXGYZGuq1RJ2XeKDZOMrbn3EgCxSwPJB6/9EqLMp19RD7yr6eRmUW6TpcMpK0d
pq8mVd6ekPx+L9QOy/Q4TOXxnC9M8CVW1BES0n7QmZp9Lu3kNoV+KbGYjHHUzmvzA/s8Sq3M3yuC
H2dimmNkgPGp7qSz1KEB0A69oETFuHitIXjZ2LjyvESp8YYS395U1gxpft3ljiu/4mBza2wtXhF5
fUDg4QCtP5Vz7ReK4hZ94izFb4sZF0Kg7U3JHEIfJ+WIR7iGhevqdqu9vhiFnf8EiKtIiqyIm9yo
857Ka8OHTXP23dde+7MwnU4p1NMYr9wCLvxzLzyt6rtg+XBTe+uHKLzEJGJO5hFnxXys8GIOKCMK
zSnVgLl53jqGhm9vc4jX+WAklqfARh6Ift2CfOVkpTRVq+ytu/Bt7opQvIuVCjFsVV5hOKbyEkDJ
eNbFzm+z0kWPeYv15nWGcy8RbNyqcBDwwCuMINtwic6RQrLlBdmc+6IxPA/lHsn7QJ+qkiZivGLh
eJj3+LATBNGW2IoMgwd7eUhHWzO+EkG4psQ0G9VHG0Pql4hAyafnpFKdNlfJnGVJx0jhhbzFdl4D
TZGDvlBsTVSRYQgy1EkFf88MZ+CB4m47aM2H1RA3FJYqNqfSF9vbAaX/QZCv645CIqkOLRHj/TtO
Yug/ENkSR2mkPFm2fCRb4ZoM+XPw1yk+pVfC6d6TXTklaYYrb7H8KSeQDkv/kSVzmJjkjySWW5oo
e911ioWD2hi82u5AsaIomI7bxuWSHOP3IflmYtClaNGqAus+IfikjJDfVOb/6veKyVGmJLaw/ZqQ
VlW64VlJcyiwVywYszbSx1RnYCIvM1RIqzQPm+Aq9Pfq69h/FutbbgVt8jXo13l8nRXHfF+S0oPJ
pVXPpOp5WxaNI0CAm0LVtnp7TC/y3WTjDW66oyAeXKzRlw0UvKqdW+EeoxOKDA5mSZsTf+qfTRKp
CqbNn+wXPV6mX8RFDY2/DN54l91Klg0RhrqpIXFE2+7vJa5GZzRSQv2yUClr1orEyZBJtCQCTFnl
zFp/IBoEo3VmuONwFTLZb5d33A8uBi755m/5PvktRMxLNy+XSRC9t2Ixw+wRP1QlCwgXgUiY8RGJ
EK5rFzMCh8OwyY1fq6MLpgXzib/KwMcRlAuqo5VTSLFkg+P4BRKfkUKSkWGocPkXMXBV/tx0XVST
9aRKmp3rtbsOM1oIkCVrCoVSdA0CcPEROhR9fjRA5DfpTLURDnl7MWsJrpAeYsRBBOJ8GkY5Qlbi
qaP6kpDYCVnZvzftS8XeXYr2/dYm8dsRcsQcpCnvKDZUb5I0Sm3XLMJSeKrS535yk9YmYK5Jgw41
CP7gXZgP/i4eeqJYxEOSRjJ3xX5Kra+lX+HivcvFz0ySIh15JiMbor+hxSiCM6vqHcM7M+CBl3vn
01DhbNVsuGR372TJmRzsPn+vDFw0BimOP2uMODKpkR1opAMSxfF3CY33lTJW8lhmykVTXLmrqLxT
HXtmXIRkeFdsUYVvVXPh7WSUmfHq9SX1ysJMNexmCD5oJn8UzVZeM0lfXqx1CbucFixPNdaHWY1D
yRIyRzSrSBF79dYWm34YYjFcs50kPzwWXCVPxcDYUzBMK4Orpk5PnWGFioUz1Cx2H5XZrYju88Lv
G6sI2364E/jmT6AoIukF0tLFyVNhZ9qZKfhpp/nybPUfI7VyaEmZ5fRlP3yI+ozyoEOhJFa1/F4S
d/r4s9acjWgTcpOygf9K1kq0q2wAZRkFoD5jZYPZjrmcjt+WuscfuqHWNPLlHbZK9dys3exQvFnh
KsPPVKmql2HR31Zz33GvVPFZKsTlY7FW01nlqQnB9C6rKK23YSBTLx17Z59mIsUyrgpS0v/1Rcln
hkBVjt73frXsloAjTZKkXFgDdo3mplEPDasvbm2ozmob5Um+cXdqma399zP12Nh0sswRG4qvWNxE
1xRi5LgmIFA/Ye+nJ8X3Rl7/9ZqPf3x8eTz294+Pt/X3Y5tu+lXCDT6qDeq1NBNBkysdY0VULrur
lCbEb+3eZFQV/cbCsHO3jR4yQqXXJvES/Cr77y8wy3gnj5/r8d6fNAMGtOs05biKKDUIYin4cqZc
dKH20dN75TTiyBy7jaqEef+s8+RVivuwLgD36QeJmKRRWj1qbLqPxIWg5xT96s5tjgKaez8ZL4us
sLEOTl53NjoOu24UT22WUKzlUJA/J5GaSDojffYnQbpUMRXIpDGv86dN9uP0K5cBIkbVm8vSw27L
0zrVU9PttcEwc6k4BbV02PuWhdO6Dc2OR07qdzXCsJkFw5Idcev9ZiiihoH+JPc+BzMYyM5FPnpf
rnC9cztRdioIy6Tr2JAp8ONq3EE9lmZ62uTMm5XcbXKdRXDwoLf4Bu7UuK87Cfh7ne9nEVSYIYcD
AOU2qe5jwQoPeDn0hEnsteZLauFXueQLseq35F1tMIiLkGHjV6uNzEUxY5g6p50xhMnz846pe0O6
sZEKTprpV2TCT/qqwoglA91abWrfp82aonnsokpA/iwqL/Pef+9ou/r+WzmxT8VE5Rj7D618m4zR
pzo/GQP5uybvQ8aSXRjPTdZeM30KE4JRu9IfDczkOXnTbDoCC99MwrCQC6eFzMd8YLuRLXszDE/e
Xue19CptcJgVuFq1eNUoE0Qlu1ISuxb8sbYVYB8WQW/uEff+ExM020qLDyvfXpp6DKR68EXRTxPN
tyx2ZCYOS+WVv5ErRAb3LJx4HzNeP4tFr5iUk9HDiCwTH112ao4R4GKYlW1ksKBht+FuKIp7hZjt
oY6WFEtl6grN8su6dStsnkcLh+zqtIuUQwqKavmz6fJDruEOvuiOOvVEHEr4qIg4g8/+1AiHZIuE
GoqkLDh4QpEoGVrNFN1jUvV49o2K7O1RiTSEKP3HIpnXTm8PeHNQbza+wL1QKqsnLvmLxBtcCOYr
UXfmTcVd5str5gl5cTQ2E+J76Rkpo4qWpYEcCMCmw/1jT+vu1ua7SIUhNblrTbVrqDp7PbbkVebo
I0la92rVXDzJHCC7rbCCBacuOlww1qCfrrvZenVuOaPF+kD9rQ2TI5eFm6UySWaq19Lzocl2JNpZ
JAxePHNZo52Pe78n5NLYF45eEeqFwyn10YbAbxZ9Qd5OEIqoNcVbJ2dHMltOc4Y8/Z65lFl+Q3FP
hRqqX6SeB/renvdkO+DlTSyq9EZnFDJCPsai5E1wClin3X0RccNfPV0mPamPlnZ1R7QC3fRlGQak
OoIIdeQNsXHZUHPTUXyIzfjUNulb1djAr086Fl+z2nO3N29N2juATYGoNhD1ecuz7BvLS9NlARNj
Ry8rv0IF0zMtS7ItIK6NEl7yYJqLmJ+nuHRDT0D/QrbwvjNzQmbHMjVoYXXfY1PRb8oy0noZO4rF
nUlZNJXk1oxELY3fhF095ctlkCvvPu9Rd2jZJMbLikbhYyIozqN93ih6dNsSIXSKKBTy7QT09Nqp
u1/vbTQ37/paw/Xab8m+/iz1PrSm7FghOOIMzUblTbHmNLUStlocKoyQOJvHtDeeUYvGsMSla0q6
k1ysnNYe1+/inMm6U5FhPku5SwoS//zjXuffTWFxS3FkdSJvVgh24HUR6++7PNMSPMFkhWmRCWY4
WEqlX1EgVas3tzj4mUMIAcPLjWdGAa7UCd87Kw6s/e5SEoeyijSk5P5vOI+szVs52KI3YkBQlulB
LtWItO64+87Y5LPr1aiZtvN9PL/FuHnqUYkzNduLu1b2oKMGFhZWxME3evGwrzHEww+FC6Sq7WHA
2GDJvd7YooaQ4np7Snft97K8qFD16FYP6lDftlQLM5NADsUf9munIlbZxLBXF2/PNMcQf4jkW27D
CpmV8AqlcgEQXELX/a6BTGeSjGbOrE033UieinqKiDwKmTM7mj7dNOOuKT3lKk1BkMlMHlQmBx4k
Qy/uF2piD0eDAPmcn1RcwAxITLX96mMvzxBt4WEOG5h2W/LWpXH6WDnMQmrrUEPq2nCVRrONeDxD
kWE0hcXD1JVnC+fUURQhtCqn1UoxsRNs4O+718tbsSovqUqxEittoC5MZC4bhYcK3qDncEGr/JV6
8Fnt1FuhAtKX+KJaN2beTxpmTNV6SeLIXNgPyUv4EhOsS9oT0gdLsHnHa/Fk9m/Wj3h5zmlDJc3v
89dYPkIXN8XhLGa6V+jZScyaN8GoboPU2qSOMUPbjyzIYSaakTpWH6Vk/JqN5FPFkmeAfJQiPCrL
BgrveFy7KbpjDWWzwcgYA0PnzaTqWdKMWz0tx3V4aVk5BBfPGbdFinx3oJrnkl5EC4YXVRhCpB3O
Lmy+uo8hQcw3ox/BNZZwSg0XSc+rPnxK+e4IM2lvJIqK4gYCAolmKJzdGN1YmyMNeW2F2iemt0yh
FsYZIQf1+ybPF7B1T5iZNyBU6eM9WqvnZJiDav1sYIFLexMIcRkQpB3AsfVSQ8e0Ed8Kik1DeS9f
+529XSscUz7W5b10wSQ/SZq3HdrjuuRHIlnOq4UNvKn5xVIEc5ydc8m8FLx0v68XiSYnqzJ31gKK
SYTRbJ8lCEktB8A0JH8lN0awYZ/Ot1aAdTmmSKHTwLgh4FJhKwlk0B06BbVxG7sAvxEaTAr4jCvP
QhVYEWNQ0J4Lr4IQY48pBe0+BmZSB5pZY7EbvwqS+S5bypUZD+56+lPWFRdVyQGQdVRtGM0I43NV
WedKSYNdIcqi1XHGTAIzz/1SkK7tvV/uRS/W9itCn6Aztksi1W9bvD8X+X5SqkMpjPCe1Vc4AKdS
o4YrlVBd6II6bjCAKmifk6WHi5HcpmU7E6l8MmUtRB1uznq0CqYvNVKA0uHNqsZ3M/5ZJgs5LaAB
RKtKujOvi4+fxbGsk2Aw1iNeZ+GCMEOdNVuaC/b97Rvc9aAgkziu6s8217716fZcifHbIDW3waT2
uq+UmXiu6Bm3RoSuvr5bVHVaFzuVUDg6gwQrHj71Pb4myRRK+KnR6svNEOE/9SyO0tFM/5T18j2D
BbK30xWTdT+bqSvS9izJ5LJA2V9qrLWnIMGueGL82TVqVCQ5C4EaSZ1xgyfDs/TvI87U8qS6zOIP
ZR6Oqh4snehNefJsorgqtvLSC1Y0ZFCfoCzixO/mzXZiXHcoxfqW1OlXnRqRTql/v8TFPPkq9TmE
ZOdKi3GbOvW44kc/MznYYdRbyxGRy9UkVGmgKVzXN5GtcUJsVfMMoIQ/9zqJ2g4sQo5tYbW1aXQk
bi+rkzzFiL1M7k9Tjm3g+qOc3lvZCE01uS3agKW5cQRBHpbsxBZAlY6bIGhqTkSggmj/szcVb9za
EzPsaFbl47SVoPNjQwARTijpt3nIPtRCeTESwxdw6GNa9NQar6WpHY0pOzemHA5KeWLEcyaj5ySq
cRRbSD02fxMH21gFPGxFR5T8WdHdmnBhq1t94+fayN62KC5CfMxgCNst9qcpEa85tzGqRy50+BHK
OUkZt6IfaJsWmfUQMq96mUTjmNSap5nxuRBklwRVL9G/NboRtenqWyMt/jcJ36N47fCTwv7XLCHl
7hEOuJfeWp8nGll6PDvPwev0/Ght60UxWbVzPxMpWnfQD4jeTOPeBe63ZVocUjq4rygBifyohDHU
x5KpghQVp3rZPEOD2Uz0UmkrbKGZ5klL7G5jx12ThvS+giFdjXGxu2xiW5nO0lA/VQWX8JCQ8ZOE
jaL8mlGvMbq5YQl7GArjAKfdJu/4Olgiri/KW1lKrNPLb4y9WGAteDhlMEG0W99LUSXZZH9iYnae
shkcDgJ3l3aBVZXuUjXPwm6+GYZxYyR4lUg6grl4wxt4mZWgKi/rmhzmsYiEfKFxB22upGDeIGcX
ykmtF7do1YNRUWsPaqRrOHhX+w3S5hO9+KVMkNtOayj239csRaaufm7V9qpN8k+DYHBd3YJljk9F
rWKUP0UNsCy6/SMBpmS/fkP2gLcsixgfoFWYe0wQuPKBlWo8hjiOHxH/HQ25Zd5hOobQ+eqEj0VZ
n3KcEQWRufT6gXnd82rWJAgKH9mUXIU4ccFWNx9ugQvcta7UW6vb/pm01Wm3J4IhXWjpCHB2r2PZ
yzZqIDX3R1mnd5sulg5HWwdX6IRgmFOvUX4L1Z9B7ZxYFFFYzRQYmqd3hZfRBwF1CIa/YtSzxoOH
EiaA/erGoukPFMGSIB+LeybZ9y5NQlNouAotuEmi02Tv3INHFqirPA1B1kg3/Ll8ozAv4lbTPF6g
eYFHCp4Uay7s9yBJ1kBewZBqtiKdEmOfT7klBZr0fe3iJ6OozvE44ONBsbLt9GQ09T0ASo3rYCXc
pUhJyjvTVGdKnoSZzI8HJPI3GmJpE3jF48EHOvL4zePHx5cHdPP3j9NAPDDxaisua4hY/w3uwVn1
n+hPYZFvRgavIYIaL3IKFDCkoBAIJCUKTSYBzZDVwAp8adHkHwRYxU4udP967PEdxGKr+OsP0XmA
Q2aIAFtphrxSbHsddYlgFodJqulYzDWiCO+wcEw7BGPgSeLQszVLpCmIkHEiae3/9aXFg5Op7ONn
MIN7YfX/fh8zooeUuAaPh1Qra6PJaPnrv//k8eDjn//1PH8/xT6sJK4NZG0+juMD/HkcpmrZsEir
c1bk+2FC1PsN24PMEwVFQizMl7xR4oPKDmkbUgX4hIEe81Wp+uu7EoYfh27r8MvRv033gzbeD9Xj
u+l+KARUUWEZU2reEbbHKXu81FbjeMZk7lepxjmT83IFQZnlxgFk4Ng+nqCW70f0r+e6P7Wp5T9R
ro5umnScsq61IchZIaFFdbRrWvXXyz6+ezzWSSaBPTEk7TAv6SR4iseT/f23j8dyyBPbXy/z+E0+
kMFiicXLUHD4R7jcUazej/XYt72HXeYNMQTWu/lGSPbgt1vnTVvrGeBGsYwP6IjYD9Lg8mekT6q2
zrXmmXBkjf4AA4qhcyutcnNp9adlQuq3kvC3vXab9UNoz7HkSrN5SJ76nBxRHZ78/Aem11WRB7qy
xW3AxMlC8YRiu2x/xpgJ4L6Hd00LmS8enhCOZoAAFREW346BBGBrNcLscpI4jGesrp+YzvpKmDEI
zTA5ZTO7Nrt8hGR/1JoaoyjRTcfaFxRbUux5oKje9DCdLK8WcIeekigZYgwy2YKK4tIclzYJSoGr
EqeNthGdyZCx4llhZ+OCvpl/NMFb4uY4r5AJpr55gUcQTS3nbWq9TNGC3i/zjPyh3C6yzU7n6SBw
PMqs8RnEH/t+PxHTEGJgHciDFanCZzzrz0pKBTv/uh+GPdZdvcLMYcG6qQSj2wmWHmWnEE0Pcp6/
mBOF8e9B7PHJPoKvBYjMPKVL8Tc4aTNVo5g5pRAfYq10FFL5RIqTbahou5Kg1QSUUMyWIGFiVeSM
e8WIw/0lCSQU7/QAzX6alMJJCU5fEio5jC47Qk0mKffxsnThRx1UCyHI3Hi4I3ujsfmoqh00R+Ql
MbIavLvJcMpLYOEUbqb+lCvM5tubYqyvYrUHapG9juoMVF86205vm0rPeZed7p3jWCocJA458vdi
wABaxgAkSacDwkUXySYFJKOTnZEWXuU6hq4qAubRKtkxJB+ndLcd7twbzcmpgAoGrWIn2FhbEBqs
2iUIJeEoXsrHm5uODE5mT7Ee6MK3QRQOtQJiRkZlkb5K5k2iR5lr4pgUy02RmFfnPARFPoiVfChN
mZjqklU0yISbuuDUg61uVv3KtA+9/KOMii2bFO5r78SofYva05H3YfsTtMpoC+XkZPDcSKo8SESj
x1XnikvlZkqDtp7E3112jO65mUq4zcvhPj7V94S+ObdXvLN2455KgXaNTyZOhdMk7VGWcTtcdbdD
fyEUk1NrOvEyF6aEqQGSWYzoxbrPrLb8gRfLSUnPLMNVC+373jD8uDPCze6QI/HDWMsRUTBkbCkJ
kN60f++AmwxmXzokBEk4KKMJm7b1kvwVDEFIM6ewmFzqDKAT6yAsKiBCCc5MlpKF65HKXFzQIJqS
K0iyj4RzRbWuEFa3yEiNHzRvUNEwsU/adyMz3MlMIm1mStDK8DtL28LjUmCxluABCtN6p8qCHiPs
N2QnTzSn8PNfW46Crj+TDuaW8e626cSQ8mymBRJiThb5MNw8O1OeHT/8LCF+J5bZohe/3iwMVOIr
8zhXGbl9TAqbhQ+RYxEhBqaQ+Ck54SXEzAL260iHNM0/FZ506xM3BQFV2j5SLCtCeWMXZmUb4+Bb
jFmMWUPmAXAV7450ku7+2TmuDr0crFtqV13vaAtXGzSJYoeSy4RiWDRvQfUNLufMVQdC8FucflQk
qZi89Mxhm0r0U1GyZg4WWgxARGzKVW9M2gCjTNsopmDPRhyxqEOMyU7iP1uvIu4XQc7wbKw5p+gF
IDzsT/tWBU0xYp1cuAiZ7FVKyfjY3AGsWNUoo1iPc/CisvxDWtNtZfiIn3+Q0k9MMXHLAwW3cpRL
CCjAmGlVRm1tXRLjQ1lTHH0xoIvbII7ftaplgG94LUO9FEZuyZahzfohXph5CqpnwllpDEx3DMER
WCoHS4XnjsJSIA1yrMKY5qUj25oOO8Jt1Dfbn9UC212xDtM03Lk9BzimU+duC8BJdcTg6DUVNXBv
Meo6rL0YpU5rEknDSK2Lmbr2LBlMI7r2ZdAx7ZyI1llw4NjuiZRoECt0sJafxJ2LMS+Gke+NqHlk
KrltDvbN4okxbSBNuBG1MNK7q7r2dlsN9kysPBnM6KyQRGMxDEjDmtvYJu9dx6SWlAZX18zjps92
T2cpAQga0+BXLLxlqnANmP4OGxbxlb8sor01iVMbTxN9aIeRJ6bMzx0rfaanwAZY8cnmpcsV19ot
IFCVNqANSpg/1oCAbWtsHce0CY/8SiZZp5SehUzDvptk3zH+kw5hur0oLb6Kg3EfQGlEdyvvmjK6
1ZyEKkeapFjXRMhQyecEgavECiL020c7ZW/rWF/xuv9ImvRLGfsoN+qwLswPxrN2U7EiinQf945Y
LxLQOgXWP34IfDBVvjSodhu2dHw2jzNkp1a67qsQSriYZ9WLbM3nPNteUmv+lDPt197TBTXaGwlT
ttZmAKi7dkpl8TYIOjqLys7U1e7p7pRn/FTx7sspbCiYZmyVU8HWNrJSGumcWBlSZO2pj5PPRhBe
TYm9BYX5UOdYihrEMeKXzoUQax5uIo4xTgBUBJ+whuJY6sO8fNk9ouyvRKUeu2Z3AIBcpJ8OFjJe
3K0uLacTA5g3PdslVo4mtpImW7cqOH0DuCtZxw1V3v0wyFuYiuAVC7/m5GdyztgZvnj/bO5KOBth
Qtp2n6RQHtpTurFZzPnZUtUzy+H9tvdwFWZ5uIKD2QojFfKlA2EynjQGkUlWwM4SwkIeo64BNNHP
YJ1vvSyfass41q0ULQvBpLl5yRHr9SLjsDZ3rCn2u/1rja1oa/IwkyeUZoCLCbudYro9cPgC8F2Q
RDENp1z4WhSMwNAWlGPqxDrVBV3PhDNUrf5EDXSYCZVNWlS/L1tzNaT3igq9LqGouaIKE6n/0KVX
ab9W8BKnA7wbnCtKAJb8GBvPzfxnV69dIKTXafpd0X/Rax5wMeZvX5XFH+TAkrnun2vjXRGgNIXb
uxTjden0r3KG628o/q7s+Kn5yIglbp0ByrNoWz/U79Y31hQcyyCvXdqLZnehelhf4QRQZHScNgbt
LxNLpYpJlzcx+zikk738meeDAn5OJpZOE63nPfvdMl4LY94ZtBXqEZ/U5NKQ8uNAipdep2LB67Bn
qi3WrDHYlwEVd5G2VlBRdWk4ZImsM8mBbscLkUOwpWi4CVJFbIEaREKkGBCQiXT3/mOZ5VvQ17wp
tcTca5qMX0MjvmhVsl4EjNR+dulE5UWW7OJua18fSIoV0DiaMzfD6C5aiyM/hugVBkEju6k8Oqqg
UaTWmeHlBaVt0Rc1QwkzjT0SZBt7vet+6pWBOor4q2bggTAjc/TzpKhZ9YT83drlUymCuWHiZrrm
PGYHizXtrdi23WWBJoosRaqEl1x1yO/KpfS/vwibHsiVRM8Sb7DUdatxMm03KLba5vx4rKgr7IOn
vfclfe/wVEVg0nTy9iUXbTjseDeXq/TaNH3x/ODVyBamJfeHCql1trGOuY0YVIt619j93UY/gxfL
TigcZbDLy+OLmhYZuBRUIWLp2qQ5odNDM5wn+0UmSJxslhgUpVO/Hg8xFaaPrbLL3GzK0y4A4N7P
zONs0U/Su2KKFSf75nV3GY1IbeogA0uCdRTWlxxXmaFinpaZzFwe//n40ubfM0lWnuMCq9NpEy1P
6sz+hH3McHp8pyEq19fy0qGBjR7PDAkFlEGaelcX29+kzWov09gxDWzS0amoG89qRpl9l+8JGsZ2
GF4QRsHJnSc8tlQy348LIgRPaJv8uRWF2G4XxuyG0mJ2aFLBzVbFX/dmiWBIHDOmuMhYvxfpd+wH
hc9O3HdPrC01yNslfoPtcCQRx02rqr2JSh+fe1UhkVdelW9VxYB8yX7DZjkk2DlkeFhiW7T0ZxB5
XQWpsp7FVdIC2ofhhSYrPeT5Xv3EMfqmyhpFnCmhbFbnSOgr5YSZiHLtEMZcC4U7SxiY8Az3H62t
DttZVK+xkWOUMQ6XEuznQFVYOJWqbh/kr4NbL91yMqY0/yaUX1ZfyOcaO5//outMlttWli36RYhA
j8IUbMVevewJQrbkQt8Uenz9XaDPvedN3oQhQrRsymBVVubea6OLydyHvMuGlRwI0pOllxyxFBpL
5l5Xk/oCxwTp5zzk/E4UmcZ3RGrrPk4z+Dipaze9bQht10BBGV6SXMpwaNZjM8abdtBRz8TjDWG+
9cfqwMIwhvkaI6ByvNssiJMlDKms8rXXuMlOOtofBiln6dTWVzmk51JHCqs6mlr5HlZXdBaEjJ1n
zMZVnjHwx3mUr5MuvWrKd3ZxGw9Hx629dbYkIFbVdeasx5DfTDf326SGdkFk8LPd9XzKR/Ar/6YZ
pzqRMvETPf9y4yPcPim68ac0UummrKOfLg70B8sD/Bb4w4AYjSZaSh4PQVGA7FvfSG6EeDAO7a3X
YYDyvEy8GyvvdvBlGOjSjnIXAHtkgBKOpffptnUYFFNurWd6B+v7nS33SSKQVzem9UqPfMiHJ2mV
G9Du5nNJn3gETPymMKhdpA/xMvQG5y0yTcRTfc8k2q6N3WxYgs26YMxtK3wtndG/yCJ0rmZJd9OP
hpeWCVBgTEW1Aibbv1Bh3tAYORd/0voXnMMg40pP0hBI+zW27PAon1IWEAgBSXH2ZDR8jgYkfD3v
6lerYIqmipENKOvZFW0CUXzJHdzoe33uki9wW8mq6fTh5jYIzBwCUlehWSSIC1L5Yutoh6G+uF82
pwU634STKLapvClCSsOUcM5wiGnkGhnA7iImTJCgVIhlzfOc8y5MBBotidJnRqzNFRuHAwKvxxTT
NddSpu21y8nubrNyJla4GDc+ijd6rQrsmSLv5a91FZYgAgwUxp1dMDvJtPzmGlIwuZv0IFmsEPcH
XS6MOZcgi0kgDLMUnOzl/ynxk/JZLp+e2RNBMmUeA8NMUjOjbhZ1Hp1xoWE8BEz8KFG6SIz0p+Ru
mvXM3l6Xuln+zH1EFebg4MKpmVcMQp5Ta5LngYyOwJgnnKZ+U16aFtKiMAsLvCPKjyWI9P5g60UR
wPyttnnsG0G4WBQn0gseh9l8L8dB7uekaTb9MgvVO4Z38Ygv0GyoKO5+Doy06Vq1HKtZzT/qwbHf
bdCUZGh5xpWgpmEviNO7rwBmG+KTnB3MHn1UHmn2oF3o7Esyz+PaVLQw78arzJAzhw5yvRfv1f3S
/aEXxj4Dy3HynDA9FHb3u6kjqm0GtFSa8aEoWAeXpGkLHT/R5wt+Y9I4BBJl2K16ATmcABniiZmw
UJWYQDd0La4PkRtmRzWX2GWSon3PYolKKU++ks4Gl+d+/vUZ56YmV8p2o2ehuSMwNefmWl30fH9g
IZfkd1navkVuuI9ct4Admt4gsqA5TQQDgSVfiWbVLp9S+2JlEUpC8iq2JQEQFdZSn5a9O9sb954u
GU6uv/ft5IQJngXOdweGZncrpjHxu6pFMV3uD8Zg0QZy8J1V0z+Xxs7AUDVQh1PxbTxwxIS6VDNB
C25+JiLFPfH3kmnlOT5D2NDYoyPVkv6noWBlMsepd4MkzReVUI14FCw3dHMcj1D1wwk/j2p3CYoa
R43ZWWe6f5ZDkZ3vT+9fMT3RUFqa+38vdVhN1ph87MVBYJxGu9NPXbtEESwPmlWWwRh5xVazvYkg
lGbRv45GPR0agJdqSeGrlgdDa8TO0cTj/ZKLM+Lv9ftX/1wzdySh5IfMSNgni0wiihHr3HLgRwMw
RPju9DWjaZ63Wom7JQsRhql63daquaYz8+H7g+8TVN+Xig7Sfy/dXwFRMjqXvP5+3VJF8zCUElF+
WPTPFeb/NHaGx/sz06LfUZbQH4cui5+E+yvPzfoqOEH+G1HB7mevfEUc/f1aurwi5BU9tvI1vqxy
n1WUHJWZU98NmfcjNmnooF4gl7gv3GvtZxUhEnxDdr2xyvv821WavesivT71k0KTN0bgPjx1Qpjj
7QFfsH5TSj41qaE/DUtBLeAEHeblmhWVxeJ0lymjSUn7DGEcx6SZ/qfr1NnJSocz1A3rZjeGeEAu
CTKgR2YuR3ND5Gj42FrUjp1I+gcvYpp1vxaJrDpV/nS+V7CpUQOOVxYfYn36wmrdEdU7SlPb3sl3
iZm84SQgncgON9T39ESQva+Hkai7lW2/9ePYvAxzK5lLtQbe1DTd+PRGjl6stJuj9yM0Qrv7FSfz
o5Kgf/3Zzvf2bzN11N7tM/OqJq+g8a3sdz0RHx570EE0qlzbbQXTsOMsiiLJevXD+H9P47VdjvnF
y62gzcv+cje7+Ya/cQxp/TXMQjD7Tgy62fMcYqWK8hczY1YXQOzXWG7MbpXMHUs8B2nU1CJFDm9C
sTIcWicUO2/SHjgv6Wa069HhUcHm4cPEfbHodZqzRxrBlpZZQyeTgiEjvuaVGGUTF18wOIX/u/WT
FYdD+w+AZzDgw/gD/fS88suZInUg3MKHrHnIqq44h7bPX9klT2nulu+lRRsSAld4jJenROXsCmAf
B8QYcHpmMqjM+UYe2vxyt2zzJLLNN8sD1ZzlIQrHAih+jX7nLZ4SqIO8HVLVvUMMU+gJ6SPpsRYn
ckbXaB/EMyNor7Cmvz/MD29TZYgdJ7saFk3hbMyiqC5arQifiKHXjjaJtJOup3u88tUlQ52+aXw/
fpoLGqdRN9OfLn3tLKrqWeuFebM0Z3itVBrc31tainNrTuZD11HPqrGo3tu60HbzkJJH4Ta83fQn
Ultzm060XT3QvtznBUl/xnxGgwUz3Wee45l5eanJ2r7cv5JyiXLzkTgmbQ9fwOxQf5LJu0/Y7/Z+
6wMf1AoTzWBXH2vCGte1RJKs+ymEiOWa8quqCpIew5FKnstG1sd/HwSWgr9PjbrDaZPnSFiXl1Sd
At5WSdJ57nzGKjGsjZ7jkSnuDMcyNrciEsPxvivIUhsONVxYAoumi163lRlok3EdRpnvndBxjrUx
MPcp6Xw2Nh5bb7lmVAqfim6nL174fLfVt4UyViDmB6hFo3FMSROgEtubDnhv0JbinaAaZs6k1gmb
iA89hHkVlTtDFdZrZZKTWg688n7rZIyBVxFEr7ULIxHhKa2Tsv/ngeiV8OioHKh/Jwn38xo0fs0S
EWzdI4JL1dGud1q/oC9PY+3NL1steakAKD04s13gfoqTS2852ztGdjaS5rHW7fhCxMz/uTT76sGr
uCN6t7zY8xA+JloaPlreLPc2ULXV/dr9gV/8izlTe2mFnW3i5fCULg9eVPcPeoraRCsm6+aEs36s
ff2cFaRZxxM6QCUuA4PY87Q83C9PKZrxrkNrmNDfmdwyBOWqV+MOGzItzXLG+NrFDp5KYhb2s972
Gwwl9TOTO4hqDJYMQWundGGGKp8O9lDZ0XlsvO8sqrN3plD5Oi3j/KZZi/3CC2Oag/H3jE5lb3tm
/AgbA1eVEZeflf9CJtzBHv302gx+/kI0BidYtlkEalbxaC5KR2Owz01V7P/SGyoPfGijWYBW8sw/
It0rmXSlVhWMDoOgaNHK6kvOG4dDdYTdy2yWWsZrCLltmFRCAih+za1/NDCR0s2e6wPTm/jD62mN
FvX8wno8ICLT/zRLeDd/DmuxJh1772ZRsh4j64mf4O51N3fYkVykhmFTfEfoBf8JP3Fd67FvEUYM
Sz4KxU++mzP38w6DITycNiuuml3c2PEqWugN92u1h2+uUPGTIX/oSuZPUdT1z0kXDWt9nMX2/nQm
iRaZUPTIacCHTPJe1XLaMcCG8jbBUk4z+9Fuve7JjUR9TRxYVJkn2iN+C2imJC5u7YQ2/v0XeX+Y
pr5Y+zY82LShAX0/AgLPqzGhaYIpSJtJurPLYdm3aDWZ4+i9O2P4QDZFtZ/u36CDBB0mKvEWQJ67
3b9K6kq/jVHMtVp+RG7p7j1OVwdQwsa2jDL7LFT8jZz8pVkQvHXqRuu5NfjIATkOEK5qZO4U/cUT
ug/OEiInm0DM/LzW1KasntzW0G/NAjwb9OZ0fzY6Blq3Tnorqx+MDXQi+CFWX9xMTOO4Z/B/Q25W
ezH1aoWWio3cCeXJTFu41kKt8sH0blA5xW1U3s4Gln6+X7o/wCFBK15B0QnDwjmpen6lu4wFKZrS
UzSX0UH2g9iPST2cPaHybaTrA03ylJ06zZM3cIFLayIkya/qrqpsmkc7Z1AA19zH0DyFayWb6FLC
et04OuDYzLfkuqlD7dWy6aga/mD+LGgNJZPrfQ9mv0pGWDrGRIyEk6ANr/L0j+wX7Uo5/BxggwYE
0XavbkZlGBKMfeOYN2BTMPeS4+8h6apiN7a9Ta08FLsSc+Dfr+blWrR8V44OMXz/3+vKctVos7HH
bmK9G2p+ouNWPE6KYZussPrL1I454FczznPYebIy5ucy7/75Kvrftft3/31d6TbOoXRxbt5fMi8/
4O9XU5882f2EHTD603g9m7du6v1mUnTZK1WmT4MVslTEcDK7wv6Ma9s53oEwTA2cE+PD58GoGIej
WSK7m0K7xOuzvy85lYWgtAsFANPerZ7xhAF+V2ffoQUKWsd6vT/1lqftAi5A7kDJmsbjug/xTURL
yKPW8S4ThUhuYMf8kM6z6oTzUC9GPY0iIoUCWw5HjXCpbh0aNfK2O4np/jDSzVa09spYyw7FHP+5
9xKxCJNH3qB1pC+ZuiQx1bqTbQAJbP+29DKTGaBVtGcFoegnBBofuWtiPedjM28ikVtnLe86QDCD
h5RNdJesHHD8doP+UtXAjvVShJ8KaW4YRs+MbMrX1sBXW8VO+KwMRd1ZMiztROocG71EnsW6+ByN
kYkPtO3fzMl9y65aDjxQa4uSpAK7W9+fDjXvuletcRnxYT6bjnOmfx1tyWtL9+2UzNve6Kddlar6
h2GGG/b06XWY3OKkfLryBIhUP4h+8IPE7WYGQr6xrvUIkyvJx6fRG2cg60Ya2C1w2JlmaR/YOh4F
HZqx1UL5cZaHGmBY0JYpFoGq8QjT1bptl5lVtLWzqrnKdGQq6JQwXl0WNlZq5OiVXlL149j429BU
nhtIk6ay1UMKtZemtB3ieSmUxia+tKedSXJa9VNm4FE27QaDicI/nT2bgKbRYsoXOz4r7tLuG2Yr
3PSQs8GUmm1jrsuhrY+wXuojb8MXq/uXqrSjndloJlmGrhnjY6CDzImoOaHZeS3AVO/ul+4P/3aW
TSvqtuiDZVBRb9dBbKVL+IqHHTxs9WP/ZflJd6R51NfB/cr9BfcHlMVTYM4pY8I5t08WAzYGjFZs
sBG3QMKyHJqpmy9W6Xz50hfCOt2fD5JzRY6aexads/d1/9JS9fMpHTLzzConSPPqlkgSK15MHzaA
Hk89p80bVEmA+zIxihvP/jaxnKi+P0uXRPZJ5C0g1thea1NP4wVC299OPHiAfKsSkW6b5VjURXTh
799VS2zt/bt/n5rMGPxM9jt/4TTht1p5Xltd8+Wn3y81GgHEWVJd78/u9I3lVYk5oqxV82Npp8kl
MpiKDbKLfqRgxNeMXm1ODH73sYQe1X1zG1PzVyZNB3Ww3jO21nRG4236QO1brCdz0t/suseR5g8G
n6DluzS+Aw9DAYbQ4ZAUWvwRzi5nMk28gO0rrzotHfJzlusufwhFH41rufn7S9KaMtvcn9//wWKC
xeyY9BFqHTt/IrX/vvD+vAHNDupPo3TV3dP9wZHhP1/9e01Z0VqHuLSdEb0hK7DR9yibwtHA3tT8
rLt8a8hpNcajST8Gvi0pdREtIojunhnhpqb56Rc73aCfXOjkuBjdm5/OOxEb1Ubr/Dko5odRUX5L
gpi7dkCi0XBYJkgbbh2QKPq/20b7TX3J9LOF/RKqYwkmOm9mwKrw4mdl3DqtiwNbYYPyx0asXFFf
usp6zCpBxHVUnKxOglxN6nc4dtu+CklYpCKzY454aJx8zbqy9eM4rRlidYgvq0+sVc1JN02GSrX5
2iXA27SqY4hY0ihBvuuHIcPr6JGMpBThVc+ECguNjgi39HOUm+knTpknBslbM5xLhpAVbsBk6X+g
fEdzSyTxKTfxReaieHJ8pC4yds4OmkL+u5jPxGXLeSvp96FLHyaiS5+LVx18F5828Rzl4ylK6FqE
g58EDfrgmKUmULX/IyyXZAXjdVlLdnror4k5eXdHWE59Wjw63H6OZa/y9FdTyNsou1/Lf2liWVSR
JeZwHVURE0AZfLQun+fBpZcxzd4lGTS8H515mgRJ1w0GWGi/ez8J3+beeMkK/8qMDdtIOlIgutEv
s+4/WM+KwNDGR7zR5S4n4bdjfl3b5rcVuV9a+VHKaQrymqgDs35SYYLfqlnR3vsayu6r1jKiGjlY
+jOOCNGSn9EbW5ewZKGlD02fcDNlkmxP5EeKUjswHdNaW4y4beSN6ULD0HCyNco9DFmyWizPIfPw
TM07PR0QPKtmm7vZUzlbz2HhXuiZJSuX3lVdY/xqx/ilVuZ77I9yY9jTofeQUbfLze3l7s0stKCW
Wb61QBImQ7eNB/0qkvHq+9Y1KxtUVUO9EvRqJ9wFiHXwWog3JnBiaj+b3v+ubMdBiIPTHNeX4RGE
FVmMTzEvdNL6JTS8kLLY1tak4U4G794ZoPLNUE0Uge2+HssrLaNPJ0JVibqSbc6QsLazL2mCO6pb
eaM/1qG6qTdR0n9Ujng3fY0OG7ncjJLTIBLJg1G1B42VdZPkEzomjmzjokerQj+ouk6uK3oBZYWG
WlQ7Wbty7Uk2ylk3jqUOkD+rN/aU7fwxhyMy+thb4nxH0n0b9E75SL1xikP6fKptMSukQPsb5Zzx
REpGzh0yrjWlaLtoV3qTlmZ1a43sxXdiAwQ/dAlabCuntMVRzgMkIxd3p5vi6iFoAWsuuioX6p/D
vV7WyPlG+V052xDZ9Jrdo6JDlrOyMROB6XXgs1yxeHBoaeonXcT1tkpL6nsft67fr4Yc0zbKGGzv
WQL6wIvpjGYn/mksP3F0blMEmVUrkeir6IBX/TFR3u8sJj47nv2zMfKTC1pqxfxFzibdmwpHcgQN
oaGhvu3QCgeu2kBrHoIJJ6OJhXk09pOD2WysdXK7kLrX+TWs4OSXXvOuRepbMHBdMA8DesaiL4vV
bGjfmqt9FIhQSokmylWHiWYZgdvd6B7J5nwAl5Kty1YyvcyXgJDC/uGkrIaZOf2SgkhNoelOgMeg
3hgRR3PPtlAj6hpvbmbD9eUupndF9Utjck574kk1hBhuy6I6Nc911r5TPH1jPHzyovCLyncnSp0d
H2O8PZothyDlr91f+KOe0jZ51XBzqf4P7UvOWJpjIDXBWJJEa6tEamNqKJakxPqbJsyUrXIZdzQ/
O9Wl26HiP0WvzUDFBm8wmnEppr+INvqcfAghmKqdjgRamF0/MeNyL/QZahHbeADquSvVl+PlxqrI
48fQjrYtq6/nouhMIzFtTbdeW3bbnhhdfXYemFpB2EI9ZdspRWrYFy/9nH7JqmV67TbvFsEXtAis
b8AQzqrAkDtOuCV9tZfzbJz7fHyO+gYjMVSYwdqTX54HhJhYm8RLYASBFtA9xY6N9RTenbbKwrEI
4jA6+ikyQPgVlguvsXC+tXF6R8lOv9TgFQK4XU0edzD34TUvuoe5o1iVjNN79BzaQMQPjafUXpMW
W4ofnQVVhWHflZLzYHkOKkOIDQGNvxcj5GeWvgFsNAtXOmgCkZhfhoEoK8Lsbi7t8joZX8MS1RLZ
7A/o53FxSBSe4LyIaLFWwjLQTvQk3Fiz99txyfuC5fuqEWIoVCuCzG6Pk+heOnfVpEwSR6t6rYtJ
Yo1KdobXThtX+CQQglkWru9stCiADNOv7NDfe535JRr0uoIFCIvyuJrgNZGFUr9por0qQ/yROekw
XZFDdnIsIp8Iisck2t/6bPgz0CgXRKFxJMw/KDXeuHu6rWmpxwm9nzHrOh717tuki7mqjAG3XVqt
BNFGqzxDyce06YCg/jzE4YUQg1WmUJoa5UFzezhvalpjCv82M61ZD2XO9q9tI+qNrMB8FVqAoKgH
roPcxCOQorouOJQ1P22m8kHaGW+QB/NVyQcjGNvul97MDFXD6aSG5Co7DMOeqBTSPaig284HqIhW
S5HkMeNrLWj6Z+6Tp0XdpejCYjPRgQ3AuuFFxjILAWpEDy8QATugu6h7UOsg+wAhIomumbPiYroY
1ZN0nGnbdS89gogHxFrDbPNv8Itz1eQ4wRVtgihGXObM/ju3J4xRsuFM01u1Fa2lJNbf0y5O1sgx
GcNWA+cGfcKfF83Iq8FEtGZEmKuIgtYLR5TzjXihW7MeHDO6eFn9O1qQzIVGDJTbzJfkDmheHhjm
zDsEGS1xaqq5QFMS1LwXfSx+D82oXqRzAU2lJ0Bu9m1L0yLJtd+ArnJZdjTfZohCJZt5XFuccXWf
Y1QbJZwc0q0xV1+Fn1Q3szUUnoYSaQ1EgaYs1gzkY2bI/PL6GEks+C036j790WZSo1yGlJu4HYaL
WXOHWu7Eglv5R0RHYDBYVNOMOrDxk0MTWrfcYz0WVbZPEXrHVr5tKifbuU6UwJVBzt+F7ZNC3YIB
q0y3WH8B15fZr4yV23TAJxXusHdsUsd0Nf9qovpbTBhATE7FQUXQFowk3J9pZNJ4j9oa8V7G7QxU
qyEx+CjZnKN2+OQ4h/E7hBDXNs6rLVp3U5kZAlkwwIPUXkhgy+iG19QA3VeGxCGI9LPKIqBrTvNj
bLQvtUD7K6tY2QKimJfE1/4h9jV271FwrmnpJw/9+J7Egg3AN6e11ce3trH+QFMjJ+5H6i9dwWbe
+mlsohNU7PIDcuU+dum3s0DYkHDIotoXnGzCKXe3jaBQz/RtXsXPstZ2QkKiKMdRQUDzVrGOd7Dv
i/kwIQZHVQSIsdTtlVEzBZkJE5i51wHW8Y5Rtq/8fmaGOIvfoL3EZl6yALsSEW2lh2LTjNFPLR4W
9fWaANPA04b+kifzZaqqZkNolkOR/1ItqTBVxc8G4vwp+HP9POoHAlluY4Vruagf59L80qnQ2tn7
JOLuy7X1a4UXCUv0thqpgsmhXcTVJyRzS8dYIsoobPLiwgODnH1E+2JdJjniHln0mzzqxd4nuscb
Zm1FuXazWkrT2a2+ookGt+kr2CT0OaKtEN3B78AmGXn46eTaHAzan4nQkY3etFfA3eViXKAiDcmB
qnuvf7WxoQ7J9F7QNgGkDOO4qz+rKOrXYX+2I6fYjm1gof3YGRrCZGekGZ5K1Do6N7dlMjkwafQT
p0KPzqymrUYqst0oBgp8tAJtGXK6ZEnhbQdaVz76VUuUU5qfjEiyBYv+HV7CdpIuzKUUsJVyMgEO
AT1nMb4NPgGocD5m2ggGYkjXyAPXTt4jpz45tm1t7Ew5QKzqEfcERl+Dv7tsqHgd68EdKjifFbhz
3V8VYxOuOo6LqzoTb/GmIEOOITylL/5aJ+KvrDpGEp2dYWTzACj3Bj1ST+HzcBrd35g2+xxcIzy6
7oxHMwZekTY4KvoHp0ShXDossiyR+AEgQbWWyRgIn3jfcywDz724eJDTehOQj7qIT6VOyExj9dsq
cY8YXPNDXvKOtbhJDosaUpZEi0mW642Qr0wTQcumuEpFWe3HyCECkiRjZGkc90xOv15abPQ68ThD
QzPWSdsKK9sC86Nfkzk+z55JuJKXDwF9uq0iPPhMLxM5Ys9JuKfs9/S6ejDxswWtQ7MObcJpQKpO
l/vsDiUy+YZVLPfj9cS69shejUIX9khoUavKhuYhc98h6GtMwR496wcxcSc7LdpxP4LZhjKU3Otb
r0Mk5LRbMpfksMet1z2y4iBPaQ5CmQhuTaqrvN3DsQDT3IU/AQCOpvPLoEO00ttR3eYZPu+SoRW4
pfmDAwow9ww/b1mHW1RCpIV0iuN+W3w2+kymTErh3+V0Di37wcwcHyMaLKnGZwKVJfVtdKovewAg
VfmBHhFwH5FbGpDX85K5rrEBBcttodE1H9uxClrNxOEEiEFb6rNiaLO1DpfREO6nzQJGjqd9TMds
ZTgq3emae7EqrT5YCHkHkz8FUcnlX9SzsAIXSj19H6Pnpc52g6Tz9BW0kJ2RYxwYDPkhGeSs21zQ
m9XzdxDRL15vX5yOwxAcGvq8zs6l2xj4KUhhYmJxjunGe5aNeCMcBHh+MnJmWKoi6FWEJKAltiQd
SYTxGlJ0tvQ3ZovPdSyKDXwWHAYz6uXGQlkt/ySTdw4hukatb3FAsWkcUddBniVjjHNZl0Lai+fm
rFn5HzEmGIRzilx6Dh8o0a+ostSGMtULTI81k08khoY0wpgkI9bhfahzw5S9/Q1342FSjBCqqWVW
wUe472G29DCRSj72m1ZZRIjpcljpI0M3Gs9LChmAMid7dHBTNKODgNATX5nJRim9a1PZoNzEA4Fi
eK0qFIajh11qvha2ePKK7IRXrQDAjObIi+BKiTdWe9tlMpU0HeNIi7vSsP1ziDQjTC8dOYNi0F0G
pvGJEeJDOpEtNjQ2kjDztwi937EHxTLSjrFnw4UUNTL64uL3uGtozPBhQrCOjQPuvt2tijD85aFJ
A0gHZ3owvqvlr5O4uoM2zn6kOmRHvWEJ7RjfUzsYn8Kb8GKHfxyj97mfhofE5Vzat+AcOcZ/ZnH7
PBA32KCIY6hKkc5ZY2c37luTG9QQnc1nAjygj2NZWJ22N223pAeBR1B4PysvT1fKnx48b4Ron2NJ
9u0Y4cv4kUd0mby8ZMraws8uKvMsspjhSJOFlNF/pJbvJ8PKn+4PCfOEnURxuLo/bThp4dURCHmJ
Vn2guNzlApRQRFQNqjg4qzLvjcPMv/FQT6BnEmdC88pKinl+4eyM8AWy6BDl6bXW8/ah7aNrGeX+
HordS7WIS1PtN1p3jkrsEfTImUiEyT6bq3nVtqPPIdAa0BT4+VrHmg4ibl77lv5eeZV2KSY23FiX
J33CvKfpGNN9qF/95KSbxsCTJX1G/IZUJ3zKegDJt3voHe+HW51A0nzYxRyuRZUHI12lByYpL1mc
/x5pSPXt+AzXvdpHuqmo9IcoGIr42acLu/FhUs1DtYNSwl42UozQYP6R2/lzZtXEtJLI1IHb7iKm
AqWXXzWvvYhh/ug9sXOz5GL7AGAShXfSEpgJ0wKZDPUv61T9EWflDRDX2s7eDDSO5xnru6VZUTCh
sGTn8ZFkqQPhcCN5BgxuR9BgngfJRfReszYi7Ao9XqPOs1YKOuMsCirsLj8gP7gIreAwrBPRxn9+
3WBWCYsFNEWvzvRg5WTvLkP0JMT4EZnjtS7Ln5VJnrRyjhryqG0zj0D8+ZcgmJWV3DErCyH42tZa
HzxkIkm/sry+WLWleK9NzI2mBea3RBQKe5FeXP6cI9U/eqMHRoPbG+6BVx89RWTy8qY6L3e2BJQh
MMofczMJGdgnvxRhE4jUMwWZdIg/xgLUjWFQy4JftPHqW1jdYk4yxFMw3BlOQsdOm7Q2qyUBEUjp
sgZlklOQwalFP6VlblgCDkmeL6C6MlpLDSZiZ7ImmZhE2qq1sRJG+A51oOJ9RcPRt/ufPTbktGpQ
jhnuZxfKTw7Hz3HTndOyuzRDsSothdOwADE9G/27iLKfHQEIRIzRQxiUfDAd+dzL5iGxp98zETzr
ejAvks2UpbQ3Vx5MMrI7eiFfLPCQeqG95A67iba4HwfrKUmvBAiQmhdyRE797mSVgJWjKw7WYxM7
mzgsGPdbv1DcQ7agd7bpGcGlKa0hw/zkrgcD6veHps4ekDuNK6DrlyneSa+TW7rl1ToWODqb1vyq
42gLW/HAGILOaEa608xBoLaMDUSy7ymhIaErTgSS/+guV05g5y5Rx5l9RC7+7CcEVKFxwkLSPw61
+oWG8rAE/AV9Ufp7k75fETZnQ8dJvnhZBTJ9FNssw/XgvzEa2Mqh+d1UVOqxqk/cP/Tk5UlTzFWb
1vgRzWGGW84PBHeq6i6G2T+IOcbBl/DbVsaAWBgDqj7EwHnZmfvW+aVX00ctxv1gZcjW1Xs+HTJA
n3STJzTZ8hyysriR++w45lurA3Ltmjfphp/V1zRZz2PorimnTnYI/pHPCJ9eC/6r15/mKL5NiZ1t
Af+81CKHWN1gHainD6irUMTwdUJRoKcr20d7Nk4dv6za3tTfYSQfQbvdupL1oFiOhzZDC8GWMyp2
pxCCAxMwkiRRKi62GenYL6Uz82toxbxxlhskwSg51sZHwoF77XXGI9AXL5hiBdK81vhFWG8Qx3/a
P5RySdqMUMdSvgVm2f9wapBqKY5Q49iG7D/kntPuYqgicuzshexe4sF4H9P3LvqCevHomGkY3BJl
7xo5QnP0x1fwyA/FTF8YG1HQIC6xq4lTJ+sBAtiEQ6HWvjk6u1gUT78iNGVbh/npxpiG0/wfrs5s
uVFl26JfREQCSfeqXpZkS27KzQtRZVfR913C198BPmfXvueFEEiy1aAkc605xxzhko4WlgDqbggD
mR3V8mdp1uSvEHk64U7l961OXWL9KHFHouC8sObsV+S53ZNP+AdR0y4ek5+2ASrA6z7caxN6h9ZU
D4KCf+Vq/GoD1t6jq8HNKcCtjN3Pfoy+qGZacA3Lr8nLOGfwreE0OQQEQSoG2v3EZ2ywJlbTFz1i
h3UEhcjcrA69Oa+/G9q3SQZlMffTcxh9JWQ7bTQN0rP0a5o5EjSRTTEzp8BrkIYNdtHXVqXIwHru
KMVz2rT5ykpNJqCpE239wuOjM4diN+YDeKbqUy+ZqYaMM+HoHdJh+hVqPc4lK9o1AavALL+vqJij
nPxUpXun54heqQzAtgZNWfDtUkKCIDmyWsZYFr1QW7hvnD2c3MQbEO67UNWa0aDSRF3Ac6mdCCRy
+Pa6NyuGKQg0sW4SroRwHSlB7CWsj22fwgXsxqNP/jpXDKzaXkPvsNNeRRZ+ZYwKa8/03pxCMp9v
ADwWmHuDPvLWeAPX0JXIXnYPZts96D1Gd+plDkuwIN3r26oyMG/W2I2rz2CWmubU8fB7oe4uGJHD
3MDYEd9Jl5RcAzAAtQE5M2aGklEwIGKdsTSkKIkHL8M+MEbM9Jg/V2VobiExMpwzlWsN744vFovC
pZnjwupub4URhVnzLrfyTaS5GmfBMrbEJy4Jal2gWV45tmauHO8RtPNb18c+QAkaIYN184ToN4Hf
P4quIM8z8158ObwgG8VPkg9IicKTaVgPkU5HQKCXY+rSrhJLnom1ueiOv8ElirN9Yuruo6zZZ9Fj
pYln0yxD9Pbee9AzSYHucJni7BJRQVw5kXUjB/fJ7VZN0+TrDM/+jsgWfHfEFhShJ8FCTh8kba1h
q3Kytp9Utd8xOtyGkEqjnuF1GzX70yu+kJy95RTgWApzzNd2spnmGSuwE1EQHlRjZPRC6y5v+bi8
7KUu0I7EqfdgYpPWsvLIOudNeFmzKpgirXurZlmeDgfTovDviXhP7QBBqdVuXMsA9pnQTEGqqTMj
XEdIlDaxoT8CxPXWBoT5oc2PdgxGwyOYKs/FT4hWcJ6dWSnOEGWnFEx9fbpFRA6tmepCkHFBFlr1
bzoRcDkS808XhbiwQL2E8Jzamp5wqY3e1saCwPwKKMDoII9EMxajgvK32dg+8YOCQBKav2TYvBus
BU8VyI98Qmzjajt8Zwxc6Oi0ikFYYmal8YTdQHtyiD9B57Ezm1MRtW9FTIc5UP66TaxXq+outQq4
COFUW4Uqu1iDvO90RMp+WQFGcVil+VXzIhQhm+qDzte+b2jHUTJPcRB6Y/QnlXNKZlgOBJlk9zSk
zoEangcoJkwMZrpSDP9OGD9rihhai+83cqAk4nVfVznecRmf6GRFq5qpsNvm9B5K/6WSDlk4oEb1
mu5qLTVA+n35IczijuLa41jHDCPVOyh0uON9cJ1JtBMePFp94yZW8DZw4HnGnZ81vzUSxJPJuvhD
zHt218IKYJVm9D/8kOprXrLmrPDEhEAObVOt4oIIeWX9pIXm1t4l0quUSM+qAnzRV2snDH4Zbv7C
4oZrr4YNOOz3COaGtZN5DzF4pr07DL8cKuh2EF8Dpcqj013ppUzraW5pWZgNKRkMW0MNL74FT9Yu
5ulW2pzqLUWt3w6UQlbZRHXZKQMi/RkGnolmJeBKo+L0savXIIyJ2bLkbaDkguH9p+Gqjed169Tt
1f1kkbsuDPVpB/pEKCeLZd/OfzAt+5EwjbE9VgQe9l/E3/aAgxK5s+/kl8y1dxUCMtQUiDJCZ6Ly
kv+iJH6fmi/YZoK1S5d+xRrvTy/rs5Fl+7YrwM8arbMJK6SdCQqFKe4eLK3YF3F0tmN8rPnI190m
F+pPXyXXoBVlfbwRr/nUu8cug7goBGHFRkBkIOXnmlLUuhDaoYwpfDYuA0dIC9wD6jFAzaLmZZ/6
FEnC0H1wSY5QKdcrg8vpNCD9aWT9TL3dOlhWg4Qv6c7+lz8N7i2jnGm3z6ytbeyGj2QSzdBFGDAZ
18D8aYgJTEajhH7WoKOW69Swwe1N/A6HCBaTCa4FNIEXOMBWEjj+ffMqNXRFKYZ+SrNpdOZn1WGU
20hOGrfpLw6x61yCjB0Lss1cQpINbaMi6E9TiJbTNRVVbuE9NqE4xlaXHmqvezGMil+VwXyANehv
9PjP7oQAwe4C2CMxV4k2QEGTupwTLQWY/hVkNdMBm59pCPkdXxnRHOhFQD0d67Hds9xEXKW2NRNM
JrLhK/FY9krYTH4lms8WbuAqj5Ke1ZUNCDWM33svJCw6I7mYDvyH2+GuoQpveu3V5kuf0vKVlS+B
PVN/N8Tu72AUw6olBCODvLNKi+Jp9M56M9oEnCBkdr300OMliMjYXSvHjT7iXlMrRqlunVRMK9sh
31FmK3xyNdRBRhKkS0etIrjvO+fMWMXAmfSEhmgnfUx/xGVCYaR8ZWbWHVMxvIkB9RiOcic51SVF
P8vvKOzh1vUBGdZpB18bzFoURTsHkuRKH5I5hYY5R+RSgpty1j+rttKOluftjWmwtmkwY1m78tb5
2bnOBYldVLHgybAiRurQtwlvhDxSmrXNRDXO+V24ZCiVuR1vw667tW7DH2OZhbYn1c1uU07ohC2K
+3ty0p5ABUOTiTRkEsiOMlE8TsgW173MnkUfHYfApA4KTqWafssKxGmcvrRZ8tlFxnvr8mNzU+0l
bCjLTq36kIH14RmAW+PBhnYwohxrimFlWunhU9YaoG2t3qSlAZmc9L1spN5J9Z3lNTN6lmSePjU7
wfKUdfw7VaJDIoYflIlWTsnvJkifo6n+GH+KeqDIpm1iey8KR6fn3hyZ5jsEclE9BHGFzNvFoFgh
ZoM3QYt56wQY9kCE7AYQIMV4Q0P0qgfGZzF2z9NEtTK30h+1Fz+3TYNr1l2xZshUfDdwmR6Fcz9V
6btIESFZegpkT4EiL8sXjAI0AeTebTO5t0hbmei0dXbk7K1xOMnI3OpYYPZAL/G4aZ+BnSuyE8gx
owvJODHgm5wrn9hJUVAPrJc3XQ3o3QWoP/igY/0WEpLO5B8yL4KRNNvQ+ry2UbmtK/tnbjpHw6v+
VGlx7zaOWjUZ7SbvqLOoXpdVDH8usaFo0WYtie6pAnXEl3llcg3vm4QcIcoHpjPwoFrqMqiWKd5x
VR4INZPNHJ6cmXR5p3OUATqNK1Kl+S1hMKPKGsFaCN48ZMWrWKfm7oHpZ+ZMmBVo6n3PFY12Ntiy
Fq+9b8rPUku+Elt+jSDtohZ3j02puX0dFJ4HJzZurUaNZg4KaNBxr0jcoC+vT5tMIei223GT9ra5
bpvslZkJHCtkhhQ1O2DjKVGt+fyCSXFyFL7zyXuBwMGcJZzgAGWWf0MuEjUFLi3HPdcyhFmyj6Re
rStFWEGAVZG4W52xt9fRtcQ/TbchryYiV9uph42Rd9u6z4l3m7A6aGCuAcdgVqQrw1R/o7fj1ehy
iF3m8DElxXNErsgvzHnhgSA2qjaEtTLkklEKyHbKGQcdcENS8JUQuHnBNhSsh9Q7F6l6NYV53wn7
vUjFxvGNPwmxx1hYO2fdBOsOPcxGt3vvpw8mep436RCOmvzkVeELJi09Crk+pOGnMJKBVf0b0vAv
w6S4gBjnZ5aOr2pgDtmEXDZcPSC+oASWBxwsS1l11xJRIOIGkLs/hkp/tKUmWJeH0BpZdflBAapL
V4LBqtLX8Gn4GVDyWhe+Za7JB/0hRthzkta80eIhQE3s0xVqa4aRNqle+hoji851rqLz0YufeT0e
g8lrtrY5PaiWtqEIybNFylFAXMt3DVFiGztGmh8h5Ybb9WMK03InKtVthOd0O7zdn2nPFUmT9D01
VloRgNFJB1wa9s/Ipzai5Q/6sbhJ3gDMHzM6uh6lY4PZjDz41SiwVkxvpYJrFRjUzZmCfIF1Ynhg
3aF0EzFRv+mQjKynHoWCCH5WKcV+Ubm/Jp3FLJC7W18xy+2sS6/gbxXt1FN6og+EE0R+TJSS/TyC
02JTbo8Sg/lE+2pnRs11kkY4EVGYjWSigSHOdlbTqE1jszBKGsB5FPUsEUsyfljGjyOhusYwA1So
Ta9rcMPr0ug+O83x72v5UTRU0W3DSZmWTL8ZTdoLvatdo4CpU96NtD8dd/I9d/hMA5rQfaCbKxk6
LCzLnZ4jUHCBnYxz98BrdHEeI2aiqXsLc288mDJnNTwO5dZqU9Dl+rDHllbvKs1OOO5mh5br89b1
k4/eCAgDyXxqrIA5JQynxyLZg9hWkTGtfB/Qohtds7b5aitRYNgGOz064w9PQUxXkhpbLIHIBVh8
OyOc9Tple6BFCygCnLNgEkaWfbpG/TTV4Wtmovc2exESFiLOLN4VVsSYamTK6D8mMc1H76xpsb7y
eu+9dYCYpb3607ojxVhOKg1fgiipVUIfXcNtAQremgdVyYo1gYx2OkJ/zm19vtDic4jB5+V1UlAi
6M6stvSwKBA/zbKJAF9J2XZnG0qUQaN+W5LHs6uH6i5u5HsK2INCfH2RMj0SkfqixbRqDHNH4Odc
4AQrZxm6vQ71+KFsAWgbFEMC1HP7CVrGCt8WA1KwU3MTBp0pHaa6xZfqvEqbGbYYWDa6tnGgJi5u
o6CFitDyaCWtfzPwviBmh0xm5wDavcra5Do6QjVSXsOyRyYaY2bMB1NMZXjGc033G1jFKky4VHIK
TbrPmxG5tcoGOmEOVQej9EA1peo518VXYQh/r7vEZwBDG7le8tl1BZPIiQwv0Eck6Gox7ezG6Qku
YQXQaMzeTganZBLF+VY2Y3VXS8iny2bZtcu6nHPxHl3qyPCmTZre1hyx830T51aNSr1AxtNjIMBm
hyq17ke2U+Di1/QtFu9NWyBPbM4I5LRdHBi4WedDywbpOEs2aZ3sDtm/nONy/m7CORgnXtJxyF8+
YHtddzM6FAc0YNDl1owI/btbzKArE04zV0CV3ZX8QpPvm2KmjY7zxs98ut8YL1mlgkZdNlr031vL
rjuDU4kRbYHYHbWC602ZAQ9k8szNZUMYBPkesrjKmV2bzNk8MRe3FUVLMn3nXuqyaf28/r6VuV6v
b5eDmOwahLzzg1LdqHhB40c2/+jq0B5gkav/bKSMWFQPZzMLNYw+xqeXAjh0eIUsM/S1Q1GMCYIH
NNLXRM2LsHu+qlSRNkVnRGYF1dYG0aM/0MSqbZBUxjARHDB/MssbXm4x1eFDaOMHoVlgDbCETkEK
FO4uwbZ9h6J1Z1vqlM3fbi9f6gbRWBigxBvttWMWJQz/xAQLEEjaNIQjQsc/DRqfuohIvvj7zSzf
1rJp5u/Nb4l0QHxEhM/Hch5Eo/S2nS4/4gYdfn7SfsuAWoTiQ7L1pxEp6yYrKvpzrMVN/YuC6G+y
6zS85hhdW/7KpHXNHfgpfF3VTH2O/+dzkbTPSNU9LJ/V9930t7loWR6TwKpV9OJnSG8tLPhxy80h
MQDdVtnQEJ1of34f69HpfN/dLTeDyi7uls2QzeznykZYsNCEI6d1E35k8wk7n6aWMTlEvCWvRsPC
8/tk+t/zajm5/CTzdxDszlwj/eptOSXbXgd5W0B80VUcI7gKjwECh/3ykboLgXf5sNU/P43v38c/
u3mTIVVFhGHztWagAu6WW0UwUbar6TMijKAkWjX13fdGeP+5tXxidBNo99Z08MOqne5SJk53o0rQ
Mc2bxNJaJIJMSXJ0May4gRL2VRXd2nlDW6FbuxBydtLxWTeOkijCKuc6Ca4pvHljzJdrVDGNbMq6
UUVpRKrJwUrp2Vd6SNZ5iMa7NjPNdeeFLWomcC/1sqG+H9KOvv/7eB2d2spo4+a4PH25wwhd4iFy
ygTLs5Y7yjFqD/FE4rQe6ebJMr2rLwLvWjkGbVoKw1nOIZLQUNU4QF9NJ+sflkeEfu1dpdl9IAOf
I5T++8ysgxUelIzWo5FuSsrON0tzg5tdDWJLSaj9PjboKrhpbk7MS1UYaL3ZXTbE4aqTCX9medby
fKxHzcPIRaL751HfD8VjlJdZdx9m0dUVhX2Kq05eSbbEmIAtmnVyLK/hfGzEB73NaHpvJpmGsHGY
iTMQ1u/LQ/4+zo5OECC1h+UPDROLY06AaYvmA/2uukalZXz/k+UBuHAkKYkTCzh8koyC/Dthle5e
SwPCUxFMogsI0cSLwqfWHtnbVJBXtUqtxLpKrburJt88j/NzGd+tq0YGwDrDjLtfji0bLr8WUxwK
AX+P6WOcnuf54BhV/lFV6g+1yOhWOsl4Lcutou51cyFu2sjv7sHZGlfbHp/iROSntg3N63KoG+kK
OqREbTSkHsuh5c4Y5frRNlgMLMeWjWeODV/2v49oFWu+gCWVNIjH+fvQfGigO5WKHv78kOWO2CKL
qrXl69//vhyHabRKaocQk39elcfki5I0ffnlEeP84rO2rXedrYEHKp3qCnU5dy3/oZw3tQuvVpI8
108YgNxgsK564VhXwYi8LuyxQnrIMfBP1hXGuZpJpXTC5mPLxoMUcZqzwUFH/D29Ys1K723p0XA7
DRSmVknVOVttAlJa9aRDIpd/UXYcnxTqebrCiAc6h/6wYiYK23u4ttWTDKenumW+Pjlqg+nvZ9Mm
2rWaN3mtwl1o+OFcOvevyx2iIG/ZcJDtWOhocTSoNLko1R+Xh3wfq/1TxZr/+r0Xa/qNnIvTYEhj
T1x6eCg1gjawG0/3yAJWU0H8zNzpiorhHNTWT65YP5qGiC2fZVasIpT3De305N5Ci7FSmh5tvGYg
5r3eTpH+HPeGtyoqerFKd19Kwz80AFMbnxfMqLGyantlOyhJGu8y4E8acbq1KvgqPViNUelEm6aw
VxUZO03me7sobb/8oTvGOoaxKvLrVWck9cor0k+VEDKKqzc31G+7SgUg8GOQm1S97J50db/8KT3d
PJhBRPQH4m1+0ReGautuYrJe8mcumZp+BRp5pPz2TyMajgqTLjeXjd26gvnd4Gjr5aac95d7rLQA
LQT5uU0epkYxbCwP8NLY/89jl/1ST3Wgpjyr/ueWn0/j3ZR9kU9C3Nhy5/889vue5Rlu3BAen4lj
pWlQ1/8++vufdlCoUdPMf5t38yMtW3+3PO9ff3y59/uFTYAbnDYmrnh+SRQ2zVU9GnIzuv5/X/by
6H/92e8nxmZbbuoywvs0P/Pv69X/vvfvf/n3HXthXGPZ9T7/HvrXG/vfT8oSo3uQpIWh1eY7+Psc
BR1sjfkOkOaonirLiveg3K1SqltRlv2jFinvEIy+syKNYGbsSiSr8Nzioxnr/aMUQ3nrqcbMO8uR
2KnVvnRD8uQjjJT0qo9O2qNLaBhBLmPfjaeyGK7muO8I6/ihbK2+R0xPIHCsnEeZ9hQhZp/syZrq
kS5QMlo0QyOqpibL8LH2kB7x+I0mp/5xuRXk6HfpPscn9O01VXav2wlTax5tVniUtwDPsNDQWXbl
dv/koSKd473rVMeGVRJlrLuDt56Qku6XZy0bLcs3SSOPbgUh1Sb+7mxIujOeY91ZSZ+cLX7Lq0p3
SYKxLOrbOXqwUBIo1HtqOlZAJ5Y90hMmGghoTfIGo1oAfOAhgtG9y8cck/N8SyuC+DjQL/Lp7bke
7aXuMSWs6wm8p07k04wrFB2mPCwYXDrHj9If3sOMN+/mLPCFQC5aWo1/QhJCFKBROz+y3NnjXiWt
LlKEOw3mhZZrsIau47y7Jn1i+sDZvUxs7abl3ttAZ+G9Kt37zEh/+K4/fsgYGRDtjSePZcEptYyS
SmPp3aN/wKhUaD8o6Tq3ahqrB56MTyWliMN6gDKbNb0ZQYYNyK/MV4cRaNRk9OhpOYnYeTdDbXXQ
Du7st9Zoxl6KlKg7AmQqyidtAryyO1nLOZBGtO45DSkmYnl/sJiVHkrKekB9wt3yKiHirCfDIBqn
mw6a0qjjU/JCLdtg6ciF/1yCKpibdMMlIJj0zh5FsJaZ/pVY+Xil5qu+N1VCZY7I9P2gmj/QsGoT
vbpyDo6gBJMTmu1PYwe4HPeFo437Sij6+I4Tg+9tWvwJCIE09PYe0VL3fzfavFsPzTUr0nU3Y8xa
gCW4USJaC/Nu3QrJGeWpKxBMigrlS5oF8g9upxeYFM0bTVD47XnZ7vyIRITC3kNpcJp1qFxM5ITR
ng3s+6t2pE1LcA+2e52V2Mm3Tf/U9p3/fSuRv+J80M5hMpbmpkLGRsSRXj5aM4oOmfdL7WveraLH
wk8ISZ/W2ZA9K6Vjc4iZW/q+a0GtQVDbx252Z2T+cKEA0eCl83doBtojSqHylQ8M7jVBiobkulkm
EuYa8u9BS6tbY5af7piEr1AV1QZZdPzQ+QjtrJI2mFmqzwiNA5EEAFZC29jJoawongNcHUIqiUZD
f0DqmGGihjrImHTew2Cyzkompm1i3l2OgT2588qKqIyZRxJx3ZBN+z54AO5TJni7hBkVY0oYUjWr
CUrChDYQPHT91yatHwK3dE/SozaZKQnRdh5GqohfWD6Ja2rH5aWvgkciBAiGFLS5TqMJVNwkDfaB
YGTnjiZxtOuhOv3QouKWRIiRoT36oIa6N13q9msny3xTVob5ULcW4QNBAtvBAERb+t25jhWrYFpA
O2KdiY02Q+vJDYvggmMHz814zL3w3fTT2dKTjjRzKqmWY50wL3oLY2LHnNO9BRpiYwsDssLbcPZM
6lbSco27wCUWPJ0RN6H/m76Le99KpiggkkJmQo7Twh+jWC+11nryrbreukjxd6ztnHMZRp9ovYs7
THigWbSQHzRoxJ+u8pFjUvq4mTWKWxb1wYcYADoUvkmh0s5OYclVUdjiJwm+OL+0sL318qmcXE5b
mSaITZxmYHXHt4ZlBNOvbh9jM2nnQZF5bdu/6Ik/MvF3P0fSNYg01TvENfx67YJEeS5ZyXH5RY+9
UR8wn/UrNXM1jQxeQQaPtqBXvxmjeQIn+vrmzryBIuspk/Y+eqR5F+eHdc+q4MFLfecSaUH5wjDN
NaZnEusE4ggImteZW0/N5Mgn06/+EFSUy0Q/NzPXwLJgZetln1+qedeZd0MRqTUGC2KJCju6B5OE
qStKsk8r3yftWP8aZzRqiN6u0m3vHfX3/UKuhVS91qQXPGl8+JSoBENalxd/0K/M4j+E+KvIiqkh
YFk7+14X7cK+0Z+8KTGJCw66td8owsfMInwqlRlRqPcKTlN2IzSHJ0EWGxhzft6avtZFvXYtayZG
Cifa+0J9ma6N8bJu6PNKe06B5aoNkSMlUn6QycV+55JW1VvBS1jrTl3cA5lQOydCcAy/Xg39U9SC
dCmFBwycvbCh/akF+J8HTqOoTp6+x/cYGPsRxloAyNNu3yurvDgygUKf0P/N8553zZm/5veI1nYZ
gbNl6w1ETwxURr9HQ0wbqLVT8zaN9D9MQtW2DVbHW2A65wqL6g9yyrBWZThyl12cPdoKdSVUrJhf
7jIMVhJIZ+oZxzgq3HsSdbNDOIYZ3or+jBdNvIPL8Pgv0n6YUotegNlYCWrKyXrO8TzQs57LvbP7
wTb+c0sLRrXG/AeCdUZIuTCTDrVNeyIeS5r0y0HSql4jEe4T0vUGq+l2ugiZ9Sqlr8MAi3WYO/m2
MbvsOUcmDB3Y/hpccoH0oNS3KCraa4leCSWK8bLsicqjh7zTlC5ehqzOzrZFRbKYMS6tho9nMHA/
D0gBHyZ7XKP5Gt/aGqUmIunyGEkRPsXCIYB1jHexEnvZN8jAlyuqxpK1L6hPLMdkUwIWHMb61ieh
t6tHMkE0MIVDlX3qvf1cyCG9k0RT7HKBkaaqbQiWtm1elw3kGKJEKDahmuJYqDAyuGQ1L5MyIU3n
YOhhvR7jDqe8Ti5e2KdEZmDM3qr5JQ92gcQwZSKFv1G/mgGme84Z+8seQVH2wWebvKQdYIJCd8Nf
nUkEqj5FxaMxKesO4gvewOWK6dN3INHNq2/QS73d8s6WXV3AEG0dD0QpolLBGvLJDM1XS+LuyWEv
7zUgtTdHdyk4oVdeR/xUnskCbtvBfopqq3/mn34Zbe2fB42o5SiJ3P5xSCIyUQK3uZQeLrS81Jxn
zyDqoY3y6oEwWzS9TveY597wYLAqf9Fl89hbo3pYvuDWHx4LfapPVVpdQdZG1y5ImOr0Tvrph1RG
Za6/G3aIv82L8lMgeEStAaAlbBzkU0cjQWM0Ixuv706Bmeq/Woe1e6i5PZIOO3/zSzjyyi2Sg1Y3
+VvDVd+RzAwSLxM3J9Ufpelnb1xEvH1WpTvTRhUWIXEk0K7ZFpJhNsrL02QVu0HzCV4s+s/eRhfU
9nCu8nwgJa0K5L3A/khNBh9iVDWPo8g/PI8CH2IGaJB+kdzDMP5B6UN/BlwZPoNe0uYdG+/VA0Qj
+MDpCbVh+9RXefeAxidGh3Ad6jr9XaU3H9PRb4M/w3TbcF+gmG5sOcyWpah8DSJBuEjm0XGadxtm
AeAjWnpeFTZYq61AhVVecradidjDFJ/n97ATSc+mdwMrv9TJ5y5j1iLL7rJZ+PnkX2K+dGsb1CdY
6LZWzkUrPfduYpYYIFaHZTEfIxuUqwsX2ktfG3iVkkSDmlSTH4kHfeOOkHBXmvYEl8V5wP/KntmN
L6l00pNDaeHa4fy40/XpF6VMvDRlDZ96vtQt1zuagRkkwRIHChe+so6bk1kFL0Lk3TkbZoXufGky
/v/u33u18MIc50+vYvXYTG591Cc6PCWaOqrp0PWW09BRgkZ/rBPuG0XO2dYmkswi494oaVsVyyW9
CUsulfZYbE1JDSyrx/iHH5MODfMjbh0koaIJqcMhgeituLg3p9Jg/toZzEmpe6+SAqzTN7pOFEju
a1f0VA4Yp3QabW9JP/YblLbiaM67fWAdyO6eHvPkgXgh5yG3WIWwPhzfsiG5cukr6c0q60ka5qtC
jIaDL/iNQr9CEAqWrInqAkky1JN6oZa1CRyKhl5hPzrleyQS+CZm/2pZhnuXhTTNM5VXW+W0PZPf
QrtQPt8DeahvdkzgfZPvAhLc7qPKgUBlTw1zChaG6FHRrUvAn3oR6BdH0FHX8iB+DhmmCORxdyBG
xVo1hHnRDmG/iUuxtqF83bSM8275YIsuRCRL6sTaxiK7CYpaXRyN6BIqTL8QDqAndj602P/9zw1N
U78qq5Ln5S+NunjNhSpOy/jVoL7C9puKS5LIAMc9nimCNVrYBOXwgU6ZUfgxAeu4QYkNwMutGdfj
+rkuk2cW6kT4zocGh1JZZZl4TeY7VVN28GiwkS73xq77kySFdFcGyFSTmYCYCcQWg+455wkmyQtp
XtvluDUP8pCsve/dILBeBWUDKs8dGZIITpdHuZMstgWgTMqabbWrI4tY516+BUBWv7KJZb8+X4BJ
7qpzC7kG5u5DZGfWZ9Eln3GmJ+90rKkdDnW4SeNRHlVcox8JPFzoXX+fGnwUdIZ2ktx5XG0A1D3V
eb968kpj6Twlbuh+9oO3zTQnRwoHGtk34u63pwHBiFvrjSSHksAwBK2UNZgQD8G+tbUYK2M3nGf4
E7QoGtcp2gTQQRVxH/BuQKYBWmTjbIDIBqwj/fJ5eDUik8Kb4zYPntahha+lS8WxaC5FCW4j1CuX
BFrH2M1EuRQUZZjo+rNnD+9kyOuXkUSQ5xHiwZo1u38QTrmbOLeh+eK2shWnZ9Io+4dINJbhMn7y
EwxG2ZSgt7cky1vLJH5peQg55Pe0OAM0jY1xl1YqfMJtzBTUHm/LHtgR/Csu1cyerJrlkKy88Emq
P8H8IDcR07WZDATR/12e8hZAt+o68N95tTohf96VForiNCnJpTJtJlmFb/+kgEpXYmb8Cce1t1pt
43Ccd8cKPZALCzXJ8uQ9dIrnjhyIYBUAp2GC98crgjf8IefJ99Q5S4rkRS0VltRoauZbnY2HH6jv
9w8r7d2LqgiUYxT235ruVxh1+itTQRbefMVeUkW/2k576LO8ffENUxyqsnseehtHXZWjWZxS8ZBn
oVi3ytwkbWo9QQiw+EZ4OYFQGquYzFhP5N9d8U5B/Oe0A8eyc4MWRxiYhZ929RlXLAIAgum7kkse
DvUk+iHDYa21+mVi5o5KkFgbhP/mxTXpTRCkS34RsgRYa+GMVCDDZCLyLOqDHNFyAENLBNGhzxCF
wwl1iNIp1cUvyLxqu9LbpUpz7kvNpZZjGC9lbWMDkIz1mjNrnrK6u+J+QnDoBLR/cfbTD0DplFTG
nnmvumrM1a/K65ODykntEaUpt37gMtmwup7Lu3bA+TaT/Ka+FQc19Z+lbbOQDiYDZPTyn8iT20o/
INUiav3wYHK6gYvCK6/8kOBoMy/e4J8UvYlQuml3GUMBp6hV3OvtYNIxbp+EXrZHKGDWzi1i+47K
kEQc1zS3XsyMC2u2gU5P+FqbLRQyDQaN1Tx+bwC+Y6o1wAENsqp3RbyREbETfRu1j8tGpSUBkkk7
7cM8/RUkWf0YJCnUJbP8DSbq+8Z8JEgglk5G5COnL8Ydi8TiIHCSvhbDoXA91l8ufI6gpDmh19xS
nFNF1T40tVM89EnWQuHyxa+B93EgK5VQtTg4L+BZAjSgi9nGBOGgi+5Bh1zI6wvnpD0KUhofFUjv
Wn+IkJfZva/df1dP21KkGzguaCF6aGSsW8Nhh1puTyTUDLY2G+qKqsCjMQTH768C7/O4jQLYI23C
1MXN9DPnbXocmI1APWT2G3RXagXjrcny4nF+ZzgvgkHYn/ONwh2dzyAZqKdBKlT/R9eZLMeNLFn0
i2AGRGDcMueRyeQkaQMTJRXmecbX9wmk+lW/RW9gQJKlIpPIgIf7ved2/Ztt66r/2Jo7WTreRyin
g97kv/s5ljfDaLNd40ECSpvMXT1omVrA88fJy+eqQcmwQDtl6UENy6xT+Atx5XhFCYjSX/nFH7dP
rqeXKtI0UgXKaxcaySoF+nqCAuydogCX4ZJGU/rgHLvUC0+Q49Fx5OhvkqEHCGIUZGmOdULIpj9N
N/1PWlERMK4in7bSjf1yG0wTMAUERuEGkQ19Dzojy8GAe4OWG2eXzOEJM9/ZBnJM7lLV7n5Q4xNu
ebYJSxAgNa0DBc0UWe3uIqhK25TQkwuoPqTZaLu9tAr5//LWjIhSmIK8hInl/2mHfzBmhb9zDRlW
2SDDemSIxOh2axzB2bpL4mJP6tHLaPDVf384mdG8J+D1sQxADtT11RDRc0qavjmBmGRfb0XRl2uc
pIYyr07ggLZ6dMeDa9yZka89a8iurju+dVnfv4Uy6t8SoofgL7/6nqyPRcFuiBCKlApUiuat1nny
GTYGlSjs0EiqjxHjcoOJGPAms1HCcPPYFyNRgBVGg67JWCp05L2B2+nXxy8mOxnucDc6qL28cVch
c9mlHoK/OMG0UaS2uzNV6U43pCIBPDMvLQE+yO0KO7now752oKKC/LP2IrW0z27ENMXW5TBVin7c
pYBg/uuLSeH9lLPuXheMbE35calQDC+Ay3Sgi4oi6ez0bb0qwHqBRErRck56Sh5BIG7LXzoGwdrq
ScjQrRbTKSyq4WjEbE7HaPizfHJyyYwpjvNDE7jepTJjFwKNmyDI6r61WaHtidzCa+5rtw40wPeU
RQlXbejd8GCJnanJW9mF81qqbX6lE/Xp+YyBhSJoVzRdF6g8RSzklWXpgmRKooHjHRuNjrE3Wnih
8m6uDrTH86ZTTAY6Fv2gcCK8EiQvYeZwx2IsX2uOOZ3GIMB5mOA6pyE//3TpVD11M6p1zU0xHrdC
O5ltOW9cT1Q3oJb8CfFbRFhyABIXhcF66CZ//j1JNqEvmDQm5bfYT4JNac4Yxz3995hH0yZGJnCg
f1+xxGXdnhZRc19277EKVZpFA4Goo48G0RK5FpD1pxSDxpcIoq0nB/Mf7rGjZ6fFzgaSt7G8bLrg
uwqeGiN1f1JsE3mD7+gUuqW5p6IomEZ7jBh54hkmukyv7XaP9QcUIMEGmdV9OCR7xnoy//BtIhHM
MaGr6o8+Q3sdP75pSZqAHnERucDgJL3XtsY8MahGAv3XDjXldChVc4SEjHVdgYFI6hnwpOA+dqLs
ZVnsqyh4KRrDuhLapSzBdfYrHv/out78LNGRr+FCr/rRnyAWUkkNBvdvSTwMiKRmvXy2AJK19yEl
JdVwog7hDTo8BTpmuyHW6RDP5B1qBEcShG5aEd2ESQ8ZrsPHcixju6wUjlrLhnnG4I789hEWM4/j
Pzrr4oupj7+qFPY3UMBh5YfTDsw/9Y5WpJ+d99Fn7ryHlwH5U/jjsRDY2tp8EheAB7gPteE9s2fj
E7GRsTbdoLpC2OygWVWXDs0SvhHweTjWqxr4VeCvxsGesbcVbzaI+H9q44t+nbWFZ1psRhC4F5rq
a0ulLo3llF1kj8Z0ILVoOTST453o/JLpa61AFETPjZX9erzLYSUuSz3QSPSrQwsggg7Qb+pybVV0
o2KR98Z5slPS8wICR+CiHyPBM0jVmD1z90uDLF7XAciUpabfevIUjklvnuypp3tdlNHwCgffQqma
1ZcMe+kTETrTzdFBAWYEbhdO6vx2Q4k4qxwho2c+BIugfPVJOcQdBVJyQkuFogsmr1H3K9zXAZE7
kG4EtprdmGNynYeUYMMch7CLYb6bWv3YhiOMXlBNWO1GVsyq3S2rahxAChPWfPGixgCP4yD+DiSc
HXf2XmcCV9CkD6+a7UW75S6qzW48Js6AHJIJ8PXxXC1YKS9jwhACsJR3nbXyt0ddTrE8gIvMG9r3
mXV0CNB6TQrxumT/WAVex9RLXmovfYklw5rQabzb4x+sI7ojQVRvDaJJ15FN94zmhtxYdk1Tto0Z
4JQ/4ig4uYHRHXLHDC50riQqXYoVTGJPiR03z51rj09t52MSIg/IeXa9eaZZ+lF2FYkEc2E7axAe
zNFUMeUOrF9UMKQC2hlQEj8sDbq4DrbgqvoM+4IAmyia1qBO9O/sVX/FJrPUIoUUhdXv7vqNx6YN
EnHaRcfRsAbEXnjtiirq8K5xFsv+71n4n7MZscmoF+b7//+9Ayh6vGO4tGoWpHEuoAWocAOmSBrW
YPrNS6gBrWSYiO5rk8vd2GXigJe/2ApTT75Hc0c+QNB/5Z1AXN+b2qVyJfkjDQg2+jLSN5IfbZoc
4pGdKbrxl1ymwTfbQc8b4g+8kIfnb2kUXnyM6wfEc8xOs26+Wi308aSJ2zczLJQQBJzVpBF1SgNh
myut1FL3LwfAi4xL6I5CY/nlVwV/2ZSkHyuG/WBqIIfRrbC5bfC7TKZOqpfS4YR6OmzoqdabhOwg
wqA5VHM5HOxKutUujK0KuDOc9kztMbMOPlRbz7jusxIebESDZRI0iZgDi6eQvSSQVFxDBsjaY5rl
OLqwonz0E+pnrCvBbrmEAYWQib97xO6VEC0fYrTD2FiXU/SVBJS/rvb7EVuACareO4UYaPvjIZww
Kp2swfVPpa+G/mjUF76Z7srispwtB58mKeHmZIaFlRlthASKJ2dTPwosscuvuBym7IOxWfEtNuaT
o55bEkFzDsf4ywQjNQWAHLa5GMy13kueoH560Akuw1sfiFOvDsvrTfY3RS4Ppb0lonim4crgljto
ZPPBbbUEtC3lu19238aG4GcLjoaVmOkN95YFzrjDvZYEOBAE3IiQKVrhe+hzCrvY5zSLz2OFjjzR
sBqA2SJ3QT1olsViDL2Px08qa2KeyAl0ITYgzu3q+DRZGc/LkS54nQoIXRxw1xmnpiz1TQpGH+hu
Yr1oWPCYr2sfYUA4KPBuCOTqEi+lv2acbW1GX4wYuCKJLW5GmbZ/TH2A5B8idOUAVhpYQM4ysyK4
KiIuOQOY1ML6LOgO/KvgMHkk8IP+WIQIAnw2hhKgWeFYZi+jmSCjmCg7yc6OEyd701wrXIdTikK9
JeEt8sxmnTfuizak46//PgkonWYt9M8mmRYMfDFeLs0pIXAfKEX31bGZBAR6duprWyn4DVhmlo6z
RFvm6l3YRDsZ1NO3Gm/B6bFIViJ93FaOLtF/xTr3R+6H4+Ouy+dhXLU19qwxS09jVWbvOW8UO17T
IbrAfSHCQ/UvmFY7VRXvgxLLRBiabD6ICn2K8GBuc3csn5cepVZExtUoGNolzcFE07FZhCUUeRtZ
u9qHzxb6EAN2X4HOKyBVGbTZ6Qf6B/BK7KOq3F7HjvNpzNT0yxRHUozfosaG9eYN48ZSl0moH/Wm
sI7pLJuN+yt3oAlLVT45nibuMXF4VS4Ps8bLU2jUr4wL92Ncyk+vyadjSGcR9dQvQkv8k2hUQB9Z
R5ziNwTHHNHVIEmSDlJakCnRofZblB6VMkvw8SaW3gVJlOtusLXzqL34JX3qhn5SoOok0IfdQasY
JbIJAVIiFFpVhLj+QWodmf4VVz3Cv8GEd6CdGwlicLVpS4+RBn3ubrSBES2mU1plj/wzGbEMasxz
yjmXzwJPEvWWWkfU3PmxLw/LzMG9EedvQZeM27bT2QJVMiNiJw/WqOv5G7UNY/1Jl+F+tL2zVTXU
I4RCliopxeLeurBonPImLiA0y8jHfwy/RoLvgkjRT1tCb8X7clmHjtikYAz8uir9FWCPc85cfo+y
sNrlTaNf6A7+PeMm/3uWX0YJjdLTEua6OqoTrBLfTUvDt6gOuVdBmEqVRCuq8jOxJuVzWiVvup4o
NFs74X4P/WEzqCcmtlywcTrpuI93qOKbVo6BPgLoirY2vTA850NgshspopqfM04upirylsd9GtJ7
L0vsvR2AlMQ0ulccwIVSbsV8LO6W4e7osSXq3Xm8RXlons1+OPVl+m2KJ+05dbXmI7EOy7gH9Vh3
FafZb34bXeRjG0BIxAS/MFZ4VdckWUL40AodxkQW/XSz5NXut05phF9WzeYf8Xh2GsZEvuBI3qEf
ZxpF0a5L81qC7WX7Ec2S5laSvGmC6ZqVtfjfOqcvdo4hzQN52j7ezMhetWqnUHW5u2/8DM/lUvEx
7r9Aoah2rSUoLvpYe+/KdoXdku7uXDNw8mzeaZ6L9hiaR5QRyMVGOiuwyYYKN2qifymyVRhsAkfo
X3GXf19UHK0c5CvRCq6lXR6bwcIbaMj7uXb2sMV6OGUbSEdeH8q759ntnlo83rOvy2n8MADqNYIt
/W5cG/lqmVqT7JjdlrMcQp5rbNrZpt5OeK6UNVts2n/WNYjKdxz11ofQTfBFmYk+y6MrDtKgYxnf
9mRNvQeu8Qed6iGQPAvS+gZRlB6ezLm7ll1t50btMUjjZtNSdRwwxlTYDZPdIhUx6Lqu6GPvqC/S
u0HkwCqy0+l7PCf31gnoBccTNUXSbRi9ewdUDMluFBhxY48Zpzeo/QBNnu3yOVk+Nsul69Jcn8x8
a4259oxvM3zuhhApCtQiKKW0I9XWrlYjb7fw091jPl5PmAUD89nPK7FfWu+DM5pbTEzJZrl0w8o5
tkA4iDfn2dBNv8lvIiJb6ea8OEbRHUTmc+yL5kXXve9lilA3q7WfPAFOQ81QU51MszvdCFlIVrNu
+moGTriJ2vQvh2QNEncfo8P+Cmr33c4n42OsbbEhv88+JbIcLm0+C6ynkNFlyahKMxxvrQktuvjW
kJ+BOd0zHXd4Qhf6TSMZkKZGTnawXx7GJlTddVQQNZofwiZqNF4DjcwkcUg2i/vmRYgeoYagWQm+
iw4s/8oORHB2bFvzZXkIJwVKnUa2BhtU7Jh5UfRA9PlAN1pzQpudPpuM2KBvW95aqNzwiDiXK0pM
+PVzFW74ZOYHM6yReOl8bHX41s9GQx6ZPurt55TT0RT6ueo192CZhUMKopKdov+gKaR3pEqZ4cmV
VXhdnpNzhjQKs8pnM0JlXT5QVgXhscHe8BE4kpQhrK7hDEwzWT6e6oNaq3bKYwGk/R/dLdEZO7aT
42r5G7ij8Na5kvTNQAE3RAPmiIxs8Y6I3TpTkD8bLWnNozvKy2BRImNb0D8YaXrcYZ6JOFtdzux9
AwPhFb9WRJBz263JlJvpHDp0qdWuXbDs72rZ4fRWfbbWlJ+TboaHVGn8jLrOjq7smnUiWDIrR5uf
SWNNn2Od+2/58CxfAKoNE3SCICkYnlxaDVrEbHq0fLgZ+iF23luNB0aWwRdxa35YJzDp9isNBgFx
J6ODaBi6HcZ9BxmdVBaLErFih8Hy0lEWMxzLDh65pE+uUVfEbTMwQPY33awOBs3spCRbCDB2SA34
qlLJ+DOHKWdEXnTfAy/RIYMP2q11LKXhQLw6ah+GVtyX9yAvbOu1AzAf+3F1mGwfOjge14Ovm945
cFDWtrHR3LuS9khET/VbE1ufhCconVbngAm3aSabU+VekPXYdQWKRC2q9Yi5gDI1vWEOlPs+muRe
N+rwOobFZog7/ckKKZEk8Xs71Q+EplQGn1J6zZrHdnTQ495ckyETb2pyrK9agG/Mc4fDo2KFZ4lJ
LE1+T51ssYPjuJXGED7/e/BKJtqT1v3+9yVMVtsq6quzm4JOXUq1YmCMqadQUAPKmXXuRv0uWry8
6ixYzqacSUoc42Xj9hiKGqRE10DOG7qXko40hmmzfzNop3uGcO6N2ySHqHfrtWbj4x1c5NMEgF8c
C7qwuiKDjACPHrNdV18A580/GwtTtgNq7pgnNdnzufZpEY978bEWrazBKflNR7FGToFlAaflaego
iPCuG2/m4LmQBWpizDT3qWT3uxoJcnx61C8OjX9oWv88dFbTYESbxPjfGNhBjO6hl81equlSTuG/
B25dwLPn0rCYHFa0fdhIlRO7Jg7Tf85mc2bl7/R93HoojBzjGxUg2TxEhYBtlXG8i5FAf5tSG5uF
Hn41dFdQ6Llr2Xrdp2EbHy18vD+IsVZjOpFjauTotV1mYxJ/9IUeTfnp0nycaX692w6NdcvyKuwR
2u4h4mkD8RLUwT7jbr2kLWuPUtdV6uBP0iYXpd8tS1diCX0tfIJy4rBGvlFjGHE91R4I8Dwz3EP7
hc6R2Yt57dVVRMDlLRUgH8jfYpSjLpcvBLH3RN7vsAkTYseWH8NlVL1dLg3VRVZED7qk8XNWK0iG
2g1BrkovWSt+LFcW6ysbaPRLOe3rrRbM/fO/Z1qs+upk467LJoYQWDo+nqn5W0E/8B704efUtvGK
z12FFI8zes88xtVZpF7ThvHvV6OeXy0fysf3Lq8v37F8bx5BqU5G509D62JvuXOyMbzU/JSxSQ8x
hTI7FPZtUTbEg4X4c/oYJFh6g+jv7VI4VeTVbnWmEWniziojClCuanD63vTcaQQ+Ok5UHJZvbZuu
omneJXymCCz0RR+eoqlMTo4Af5Fq7IYmNgDvfVto6wyv8BWIB8+9DK5MqDdfVtQ0n6NkAVZ6/alX
QeGlmRwIEI1IBZ5fvRbgZdaH6S2sp/7sVjlxPrqTfdSFcdTQHVt6W91LM24+GFE5qae9p5EMXl3a
IcurQQ+K1526d9sQ9Uc6JPMZyUv/NPVz9z6b14AWxLaYlTrb7p274bKCEifnfsF8eG/iKH0HXqPt
oDppu+VybOP35RtaT0mqLMchk4f/fPmHhmqYEdkrGFvvfo0ufrPArYOt54bIBQ3DP2tjiSyFvJWf
kefdxjlq3/KwaI5ji4yyBF76E20BAJcg/OZhQdw7Gm5LMv2qDyukGxWjWWqH7xK6/YHYUsbC6lJL
2jeiVNp73o7dtSNTEuIlr4d+M0FrqLLzRH/13chokiHdpfEaXCo1/e1moR2OuG6piEumXgK1xqHL
o25fAyQ7m3a2SwvBe4MSb70sj2NHPVhrJCaayIvY27X3KbWADBl68rsnIkTo7R/eW0UC6Ns3OxpJ
GwqLdjXGOqiqlv5G2nn+1jsi/GSs0gV1+wqQUD/nGaXa41oL8Dz4cMTLbnzXqpJWPtX/TQ8nh52G
Vp/zxNcO/LLWniQA+zLNFGPVGJyW2iIt6vgW0HhZrnCQ4f5qe0fll6IboUgfBF4Fu5jqe+PUxp47
390NMytYyb5xRznm7Bq3dw/CNPPrWMC8SgfN+Mjl+KuDyPFPTKQLm/c/E5qWJxgkYTqE74PZI7Kv
ePgI/s6n2hmJyshTEpkLnkWz2el/vO+jbs6bPqm0M1UAtWyn1y8dy/E5Jz1rXUtZ/8wM4zAQAfIR
YUDb00eFEQ3lAklqwOae28IgLVgJhCLXQpYjSh6ibRp+ZzhPMhbHsx7FjMoscsQaDCCIGeM3fIwq
lMoMf8NlhbceNaSRyPfAouFpVVhKwJuOT2bLhC9irtGiF+vgxJyY7DewR7ikFTCufURuB5K6WrQb
BNt2Pnw3TD3j3la1lmHR46psZDtL2bG8Vk0frgfRISysdGvobnwfRn0+mHhPnxZZ2fJaXVU/yihF
55fjh+8ZpIQb6BsGQy+u4YwqSZvS7Hd5+W1xFXWiDQ/uoO210MD7VGdKDiZUYg5FTAfIrVi1ZXqq
Knu6EkSkMZ3yqiPYHgx3XfZR9jok9LiSWweS/HcJNKhoyvG5iD0lWqY4SyrX3C2KYDhwG7A1/rtt
q+wFh+luALi+aPKXzEm0F7sS3Rlpyb1WUJzl0Jk13vHUv45gpz64gS45w+Gv3GXLGgVpic3WdE6h
pYEiyb3srGUTkS9D4T0JhFEqi1S/yzAucFnCzqsS484Q2bgnCaojRL148LzqR/K6VKjUz8WuvKT3
uQzmrcgS+ZlLSIx+4uokZLXtrh1DZh9YNacd4ZChgQyndM9kFKMAynKik+NIKQb3pCNWZ24l5iFt
rTVHxNrv1CDIFadyuiYtNV8wus7exEtxixMB+jDg0ToUIj2SVV9cg1J+C/vIf+pl4nws/wH6Q+eD
nZj/xAjOfZLlaD6HiiIUxNkvSQ9r5fSyfXaTlh5rE27rObDPQJr1DXOzbGV73nvnxOOFaOf+rdVe
a2iV7zGV37GI8v6cBuaLLN36xI+DAwZGUr+uUVWssyW6m8noimp0eKnEz0z68K7GQDsu9Y8JrKO1
UCZHggdSQv7Z2klDE/6GuxODRBvq6M3OCPx7VFOdC5ekxLhAMDT3KotbDiAoUTiujTGqvnclIAW/
F9lzqp6kQWJcygyZxUsVpUp/kvYDbi60ldZQ/kwiW56thrwPghjDfT/YUDcL5z2hlt4XDalky1lE
DwQ3g1PtelxtuxDXyw8ELUU3rLzZDKFv6n+/1GmsFjUCP6rEZX0DmJdA+pLdrS+C8KgJQ4ALm5I3
iHBhcrTyeybm6TnV0hxVxQi2edZ/OOiJLyYSyf3sWXeCM7O9i374CRmN8V7Y1Z+gSro/lmBCZTXy
a84ZXxLMXr4k8Bn3DtVIQ6TWDqlo+aIXKK510rd/i3ldFNL+PWrI2kQwuQhs0aMnELYKeMwbHXzp
z/oPkKjyJ5GCwVbMw3AQnUIv935+jCRcTKfM8p+dCUVZDQSK2NyixvzBkHm6Z2ZP1Bo4GsJgvOlb
iEqyaAbtTViIKe1p/kBf25zjxkB4r1oIZU3tzKOqu3iQ0kjzstgLOmguHWyD22gAZ7wicubdNYY9
fTb9qgvPvZQTyAYMSNFXlaJeLfSXVnTyNa+6aIPdz9x3ajQl+vZqsnjdTRcleJbZLzw2wxXWx+K4
7N5TjV4lZrLEpODtJX6ixBoSbCE0MpU7K0OCgQsAFlZO2DRw3PlDC4aAjMFa/8gDlIVa8ZP3HK2w
PZNOIlGB9wYe69Kz4rthqa6WeLHnNLkbsvaP6UijoIooJHOXFmsqVvTFFbfQTr+xjwtOiV9+eHpq
nREGUA+rOWHeELQcI6YgRSR4r+iyXWqfJGugD2tTd85LR8CDeEazsb6WY93ey5llzZ7FsKZap6Yf
PVZfug/gI6yJZk456/s885G6joanHqX+4/2q+ahriAHvXmCXL0YpXwvN01/iIbnbomH1JTRiG3UR
TobU+aOPWXCr3dy6+75/wQf5PchUVVxh4mL78T2paAskiSVvHXP+p0ogJsmQFuHkY9tZRqSVQOT1
YOuqTSkcCVzZuXZq0pduqOVz27loj/irviOpA3PvmuZXlzq0K+v8x9IpBFv5YoQN2RukPD37tS93
fZSFpyxFdj1MabPr/Cm8mQLg/tiTTFQBUduKeMzeqCtoTAZ4IJdLWmr8qBJqjA3Ib9nJCcn3/nup
q0uzbjIoO6a36+ZWAzTvExWLyW+z3EwRXWLaqx44rNY4PN50Q1DvzcWk7RajTjPjWwuIfFy8OzXP
kjIooNCrVK9S5bg4vU50tGZ1OEvUizqueEYJJRmS6lJodvxMa/hSy9L/2ymC4km2ujguWzGzHJJz
Q4JbSVjCTavid95Y7YP0G3HsfXLxKgtfUdCROOmm/RfdLmwis16/tmWjX9s5PZtUoeWqF2SSNbae
H2kD168BtdRR1NAhdZLlBcrpa0WfwIE4FWWw1pNp/7gmIwxhDFFVq9Ii1ifukKMLYB7mts7h7QAp
kUefh6yJ+wopR5lutEIzX0XpateAEC0PqOiyAXwcEo2toJN9tzVHDbbYGC77R7cY/W3m4XScRzgK
hC6l2whbWNS1sMY6z3NQXNHcSxwCZWUUud8ZDO6dKILCr1SEwuFT7fUOxsd+E+ZM8VlB6Rw4RIE2
aWMfwlSv18sSEhR0GdIwKk+NWlGMXmf9jfM7Ek96vX6Fpim2u71rNv56adaPDkO1gSTqQ+85481p
5e8inFad3VifTGzdfYyCe/vohPDkCKvQPfnNnKNYQFNMBpC5XyTvUfY2cUuvIbJYH5VJWkhue8Zh
uWyYxIDxU50dEdkfdWhtar07ldYYHQ3K9ItgURwRoW7KmudB1BJEZUYsFS43OEpazSywZ9R5elz6
X96EegVa6Gm5MlQ3zIVvvPZxqQJTNI9L+bMcgNoe+7Ksr8sVwXHtcWZXBIY+bXl6UirFhixo1Or6
c5H5I5nwdXWoGkM71LV8NXU18FTyvSFv+HS5/mfiNxlCgQpAlZrNVLEG8Zn58IsNZe3IZALfmbpc
DsizTOIAAcaZE4HBnmDOt3yU0ma6xOR/Xx8fs8Hj/2zb+eOLy3d0DPQdZiPX5SpI2FxMHYkK0cxM
Vhc51roxJHZjYFNUM5vsNkjsTv7ImEJUf2++5Q4ssDkxj51zFBj/270gCxcjCcEdiY7JzcpybxW2
bnBPyRY5OyXwSQS69+WloG+6HeMp/vTqO5YvmFquo3Cai93y2nJAHXEzMc5CuS1T4J+i9fYZMLyx
EkwwgZOtZ7yZkii1zL+SCZafuP2OGsYptmwu8SE9aTMDA553QOMY5YC7vec6VpRlgNZP5mXpdSuF
mZji+mTBE8YxWP20PAHcVllIUF+l66iO/WM/ht1nzvOjq8hLiHL3vgj/s3w4+TXDAz5K/ZtXW5SR
UrYbmIqvTg9wmJoXSSB0mgLaDMpr8MzHzLfnfWXXSOZpY0OrVIe47/6eNUDTDgD5MU76u9oXA3Jx
nsSLWdojsuM4W8NH1GTV3iVd5KkqhvHymJ4qs/xyJqrsrgdMqSwKwsdLUUrI7MxmbdOalbiqnwoq
rn/LFxKR1fo3vew3rfCi6/L6ctA0I2IHSgVbGj5AkIgRhG5EHs198REmhXZgUKl/acXY7whPR2YY
j+n35Yy4iuxx9nhNsPLSqHnS87p5sSK63A3F3hbnVvQNK/Khkka9Z8Sjo3Xsd9qUd9/nyPOVFHo6
56LuL9Jxu3ViNvraSiqUC/78Q+Y4LJYFvY/RwMDuZk+XvkQlEs7BOWaG7x6HzpKXTh2WM0w82cUu
d4+LMTYv4IEIIoqQuInFPRuZpUcYBy7LpZtXT8kPpx6Ki+UW7Q42d78hDZDxzGxYaxp/JfN6qX9M
tuc8+UVrneLR1c5ZWRu0FgiRmNLuY44HeZBRwwqhmkphbtHfkajsCxr9PqrEfW8z3Qqb0MdF8FX3
Lo18LDT4aQLvYEbPLMzlp4Xg3WN68rDp26n9Ms9pcB/qbkscnnEaKNWqrZh4KjT6T3YCRIV4bJAS
6AFPRusgHlYHkw30abkEZspdNjowL9S8dsyTH0FsJlvPq1CtC+yhYGcJLVb/uM608NT13XDomfD8
+5L0CGVcNsJ6ZWOwU2UfMnN5GCI6gkvht7w2JC4ZqYArEOOQN4ZhqAsKeciiMr72KZGpdI50wH62
efQtzPIjadpPjwHdcs3CRadW50+Vh6G1Nzw5ny0niGnmMtNwUp452TQ0R7NIh6sFKbveNH6brAIL
9WHVDjcYYOkFofPNnVJ5MXtz9X8KXKaM8Xa+1SNJa2HkwVBRM6ilwbuc5a6csEmguhHqMJFcvbZ0
T2m/SqX+yaqATYwfOa94aMW76yh3ouW9Wrku3+fy71WhRkqm3o9nu/jN5AryguMEVyOYc8BEXFKl
PGeT4dx1tYXLCuuEG8B/lUUVHJMcYWHuK2BkFbs7dCn1KqkHsfHTGQtJL1QAmh5ZWyPVMFLYhUGh
l+FJMzv777VL3bK1SqtfGV3i3tyMDV+m+d16pKd5W16D9zkcdFopxIKp14pgpKYHHqnHBZp1Hpm8
pXdzrrA0m3qwTzTv79kwaH9cBhR7pkHNmpag9z1kGG3kBBhQOPTPQVyeysEsfk6Z4/K8jObXyJ3h
w0xdv9WQytKH6PVnBK9IBSqBetWE95x69i3JEtSYaL0JUbJji9CgClV2F2+RD8K36UvSkJCXnDx1
WC6Xwxw10PFn/wbUdjh7rd/DleaM1EzITaUcT36OXZWXQ30czprvICpZ2BkaIRhJQ5C2XqHpL/yG
TJT/HNpEapcIMNq5ZdpEmCS0SIW/y8sR8DxyZoDfxvqx8tphcZ7ptT0KLqxBPGN1bGJLydWSn7uf
lKCQ+t5YoSCzj4uEpjIoCAx2cybBfi8N+XTLy0mfs1tjl+F108+pYl+iOYXxUnJ/rQrXxURojfrL
8gVbkfLMqnUO/7422vPNdIOOTiVBbgiMxKoYnfpZQqZ7imLDP6KAaFZJQaQi+XLyM/SZMCfZ8MbD
qL3ZGWm26uWaNGRcPjjCEVZvJU/TTwi8BwEi4Ku1aBhN0g1u1FAOcp/cWaP+Sb6aBvUQj9AwRgE1
woVxFVzEZXe7q4rOPda2WuZd1aAk/fVVkxWrqT25P802IFIXV5jNsNLNiEYKh5HhtmUyek4IDh8r
toCBiQtcVsnNcNQgSOYaGB4q+wYH7O8ieQvbVvxhwIjGMwtr1MGlvbFbmtCQc8pzxRZtQ8LX8M50
U3kIPfFn7r8DTwl+C8PFtlI23/yMXXfKJBObUzK/SEKLN6HJdnZkurLjU+Sd/dkW+xYS45Hp7HgE
zqLtCRMdESnb1S72CXpgK+Yy/BjTF6dndxc2k3qaGS9MrwF8ho3+vZaCqXbS/vFisjNB5IRPJqB4
9HTiT5ZWH8QBuN/1yKcjxiT4LXJbsc59L7zRPUMlQfF6diDoHTFci73TX/JC809ajCRwmkrzvJxR
hstzQGjQbjn797Xov18LEss+0swkB3fMDz0drL0V2+N1Gh3ibGYjew+ZcCMG8JNfwNcZlIxQIGfg
MkEyGl9sescnoY3FcyXt5xg/3hpNWf8sYwbi0sHNwofGO9IvD/bgRVwypIHET6EXPlcYjicLR7zb
tOORVheAYYc6dUDcwv2v4xbCadSW3v+wd2a7kSNblv2VRDw3s0gax0JlPTjps8s1eWh6IUJSiKNx
nr++Fz3y3s68VWhUvzeQSEBDSC4naXbsnL3XDh/UilsXOoP8Nffj1DMosXL/7bd/+8//+Bj/PfxZ
3BXZxCnzt7yTd/To2uaPb6b49lv569P7Tz404UhiE3ZswzR0glAMg69//HiIoT//8U37XyaA5Nrq
8WEZdgsWQMnGewieRBcQM/4mLOPGpTX/pevkA3V682E5BG24ZlhezIHDiVMSPhVVQ+vLPufD2M4v
fR1BIjJl88FQwO/GKvOjLixvLAbQhFl1dDky1b4tlHmBcbfNj6bCutkUFRusgRmKjtTgieWAB7Gn
/VEUOjTVMPiJLPFujJOE0XDYzAjPwGw7+Od/WcgT5Htotf/xIYB6cRyR6Pz6qmk3mDevjmVZDHDo
F4XWVabVxyD7Udqtru/rv/3tjW2ub/QH8SeoxWlV/P3D/7wUkv/+Y/k3//yef/mWm5jAtKb4av+v
37X9WZx/yJ/Nv37T334yv/3PV+f/aH/87QPCbuN2uu9+1tPDz6bL2n/cIMt3/k+/+NvP60+5TOXP
P77hTc7b5aeFcZF/+/NL1xuK++ef99/y4//82vL6//jmFQ2feYg/fvzrv/kJz/CPb4qj/25aKpE6
to6myRbL7Tj8/PUl+3fV1S1TExYYC9v89lsOPD7iJtV+h+3kYM+2BIuW6fJvmqJbvmT+TgaCcFyK
dZfAM8P59o+//M9H49cl++8fFd36l0fFsnWEoKYQpmqrpmbaf39UFHSWajYBj1aawj0pKfZGuRSQ
1knUDfhyMa2BR2HdhtlzigXTzaa2LpHSgPSYhptgDAmptas7HazfTiDan6oZQz0wGT+V96PJuplD
oCTaRT0iEb0NZ0t5sT//8ob/Nw+8Zmv/5e+AXmFa/Bm8y7w9qvv3v8MqqqwBSKsTnqWuzSBckj8X
j0GXBQjt9Ltcj41DGGqcWQPnpi0lIXVoktZDk70kam9uW4RSWVmEB1O6BwEgwdNG2o14t1OinLKv
VFcqOBUAH2sIAnHUYDIy3KNLXakk1BAq+V3zFPYYc+YT7vF0h7n6qIaPWiwdGI8KOjlL5lhIl5lM
zwkaDx3NAtJ6r1zPomUKzuOPVap/j9P6qzLbj0hoCDyy8NNozJfO6gj7HUIGzGNaPkzRdOtk2r2N
6gEYQ080k1O8G1QELyjevpsvrqVYP5RZ2cWaQRxEiAA01AmW0Y1hXXUOKhcDArr1LlJLbKI403xM
cwR2UtFbVPNk8Q1W+j2uxFMRgc+IEiR93ZxsKPuPE9rKNc4BZHbEi7mpsQpsZTtShK9TY6BbMNhb
N463BYLJXVXNl9FCeWvkBVrdvt+ls1xbjYuYK2Tq6DYoayxbXXRn88opFrBXQtIr4LRnvOexzzCk
JRrL+lGr8UoUeuSXY/phKL29c/YdOZgkS9Q39sDEj2X7GRASGo4JiyjgNklbtcxXsW4e6abNYFrC
W/QKdwGGPQRKU+WN7BZ+mHBKGGZ3D4tRw/8DekTvXPiNUXlrzgxp7WngREmAtItMBOfs98aWp5Qg
P1vvT9agqL4YnhFRwZo3CkgUWGJXchKJX3aFverB0CLbjY0Vcdgc040oWbtaNW0CwUCt0fgTKJ6Y
MfTQ/wONmJdW3Adz8Qowfl7B081urARtJyt8pHUuYaP49ZyybT3DrXxNdh2i/UDnvAGMIepVeQDW
RYBabgHnjw9NYswnza20Va1BL47ZHlemrFZAD+O7ZqSJrKT1mqSxdnt1gVutukGCkVAZB1ACol5w
SABiAwRgY8zoFhKr+DnokqFTUT21XyaYfjblO4FakKk2GVwyTDZxi89bJ3h7TY4xBGxngatrC1J9
jqp+XpL0oKt32C8YASIyd0mPp1cKIWZ0Z6/OwG3jK/iKNSSZKEi3pq2dHK6yP2kHEnuNm6YUzbmu
QypndO+yug2GOKV0Eqdijl81UpEBftF+0b4Hon2zdCSOCBV6bAS5uFh1xlgQdvm0H/pjTdIlkylU
JxFthlJf8KnjMkWa3I3d1U9BToKjoX6H0wFzXEUsXd4THo21W3vBLHPXdM33sM2wD2dt7mUoOHLU
lInaWMin+MU273YdDd9ReOwGxK7coD0Qe+msJ8vG1Oj3V7uVe69mXCTIhVVnaoji25uUQdAYp5XH
drC19XjfFtMJA1KA2K44ElVHePeoP+suKgpFNCBlusnT8vwDnsCKcyb8nqdaKvfD+FbVnGkLU2xc
zJwE9PhMi71OSPpy6C68EYiUp2m4zqNsay8SjZCncCQOeQ/5ZatOnemp0YxOR76Eggc30p2PUL5F
5UDvi3i/RH8lpBWJ7TSsNV0lVaXNGQfanEfobuo1gLauQtioHSXWiSY13vqhRA1lUVuXZN7WyVZZ
2GqQWVZNmrQ722ou0BNIxvRGcnALhH6exfoDdX445R0tDFaMTZGV77UVnSK9JgFmst+HkXqT7YmO
Yk4ivGO8q/XwZtt46GVCGC9paQ1OSi/FJge+rybYUdVvrMi842hwFvCVNgWG8FUsmldOLNcEpmAd
Esy6TliFGJAwwyeEfgcFn4yPZDsbZXjRm/xBkQ4+7ULJvOvOqJm62GdLZmPhWEjMypgUcgJrkECM
hywuJIISyjQUruMuElABC6dyvDBd+CXIDwrCS/iNQ/9oF2wi9tS4p9TNyeIYSTsF/Q5CbF5rPXGO
CDntdVni8Q2jibx07CNvHFJfWgW/R7Foxq2ChQTlzWea4M7USDfHBxKQ1AS0EpGoUdyTUKNwmgcn
aDU4toxOO0g0Z9TO2T5E3rB38EptbP6aTJbk8s5U6NPI41hyJqDJ851LxqxKu+NhEifsJPvZnMSd
DKOdrEoOv07HnIKVfaXkvTjAY1bWYOSgl1rhiUNEfBACp4TdGqcoUNofGVEkaC8n9xK5nE3NeIll
qklyadJyuDXKFioJHK23sEYOp8w4krseWW5s0NDuQ4QvYV5Ot2YpxIZ7uL/Jsj7b2W08I6nFhEiw
KxJVElLATZCx4ywWBPqtHOEKtX8oM3U+SDoG6PwJ8CNDSDnEgQ5BFz5FrtU5T6pyIS1nEZvNT1OA
Sh48iXMeDcXxm7Aqt02GTq5GMjjgY6wN00JWk1Q3Fs7Zlsn6XRI7nh3AAbDxkfvjMCvrIPmcHebD
MU2bB6iluVsn6xEPFGHZqC5lhe+SnJd5PVQRbQwnfsCgHa2FGg8+WqT63l4qL3rZ0dqW92iZjWO+
sGZoORS3cpa1Zwh1C+KmflIBAiqTvSfnw/BHw2n39bDg4IIEHY29ZHZjyiT0L0IeUVffAU/Ge1nx
eOOVZAOIG2fdjsOmSKE4cPQIEGOma93uL8qwkLHLMzcq9p1MAkuBozoXNrtin85e0jZIhp1B98r+
1EaK4DMdj6BBMm3nENmkBY/o/HfR7O4SmdQrSdbuyj5bVXOyQhXXYLqLOkjszNqIEIjJV3JuNCdu
1wha7O1UvKouWmmL+VwVYcHupi1/U4f41d2bi8/LbTiPh+YdfNR9ZaP+cQsGDXrPjGVxAJOI894s
mpxyvgl17d0pqSbd8jPPK7xOfZD5SOYP2ihwT5gtisyM6opJ6AqfOuEt3WdrDDMJeWXkBw4pQ5FC
3FCaRpVnVcwfqXNUVIKe1eo3LRHoHQlCc5A8ainBNrVOKdK1JEUlYKIgSJO73tjrMEZDpNVnjaZA
XZHS2ffqe1mJLzAx2CVsG2QCMTbco5cq6ikdnQEdC4oXpFzGDNi8RnuLu4bxYgR3qvFyxYTtp0QS
v4tqrlQmfWHrPqDUepRlgt10xEpcKtILAcDQBtkrRk5ek6p+Bn3zmQodIUuyuLby5IYe6I/Sgrqi
wCfynDTVjlXzNgt8nMntmP+UQXdfdyVparb9XYri5CQMgbFO+GE4bTqTNu5oJR92hfEBAOpl1ql1
i0nzxrZed2XxlBlIzqWaPJMbc6/Rtayn6nlqSklSjknLI/xhP1Qa4UFTbLlbEDc/8n58RNO/r+on
vUw+4owXk7rjhePOLZTbW57aNg63SWrcQBK4Swa2wDQk0ydGLe9ZMQtEuCMEofHckTkIDHp91ZfP
KvT3dVQI2k5Bcl8mt71aPc02A/aMl5tXBFDFMdJ/kcw7TWn5qJaJh4RkQf+xrmTtllMipVdKsZyS
glUCIqNHjqAswUBW9xMxEO30YBnmfTLxIsmBrmqT0XMN349hpjCaAxVe7NPpMrhreCUabMdD6bpr
006/gqAxPD1ITwbQCE/ubaQJK32WPwqFJkLOOCzOp3LPAqjp1mZcbicD0OU+tqOPqcrsPfwwqBbO
RUzjfBen7PpSIXSg7uEmqxVDJeLLvKDTFIKPTqoNCXBA/Iw32LF8sPji2PZLhBT4ledWIK1pgiT2
jULs5kGuNbssPBdr2ylV1e5eK7KbCMrdFJTGSxYW1n4S5ux3TSdeUmXeSpk/x2D5b4a8b+9KUzwX
Jzstgucs1cIbU2WceP0wGAICdTiY2DLaRz2hlG3e9iVc4c6fbGM8Szf3apOYbya+3cHF0riy6IXf
u3jUvC6F6IZoON+ollr5NWeA+9DJ+R/lMGf/2NwiDPxpWQGK8SnE8KB3NwrZt5DafWcaqse6/5l1
ZDm62iC9CEYipqhHNZjzi/sA9OZT1XCqTinSYtupLrrNZKpMnedwyYthYsb/ZPIzz5hGD0OcPIRQ
Wrm0JFOaqMMfrp/DM0aIHMnjmejI4UYbLuJW9d3AAAIHT8DgYO6xwZ9ENu8wuTxbhdnuwmCWN07h
3NozNiHD/WgkAQ3E2LyWucoWOVvbcA5qjkSz+mqljoa8LcG7R8lbY/n0ncgN1uakc0CN8xOzE4LU
Ri3bV3M/+KLZSKV+KYbKukEjQMTcoDwj8cIG1pccNoS7gyKlWCrRmO240Xq79EscuuhLqI40i5Yb
G4ZxpDHH7mzSpzQy3KldvGUa+aBwGzGg5BEnqlA8UvFaBNBuDc0W3KPYQVFzNZFGInkeXZJyXcg0
3rShPNtZO9Ls7kkY7YrAr6Zk8K//NM8h7CXdl05jjn3soSCUcasCV9gzTr8pI1D212otNrp+z0Un
6e+D5y5ezWUGZauLevqk+Y2TgMZf+GKTrni9lo73rJ25V9GN30yZoemA+OX4S9wv4qc0HLd9TtB1
kGsUj5Lo16BwGpzwub1SGpAkJB/Swof2nnP30Ne+581wfKWhlSEiYiFSa0q8Dm0g2jxL7PvBMVeg
WAURc+qtqum37tKCaceCE9RU30ruvhvtSuKvBMjnxiBJuIzLHLVtMXGwFfYahEDo94n24jg638HA
1gM57m6ditnUMMn3vKw/iwqYi8KjuJxXGQIRktu787nlXRzLOCCWLLwlBVe7aKT7NtyRHVGMh6kL
+00w3WUE6PR63x8DIxg3c8WVbevt9dIPE9HNvUn8slPVn/kclxuyrd3tuLgj4jailAzqeBuzAszG
hPu+hSSbAqTf/7qO5HSu5EiKa0K31m8zTEd6Q81DJRx2yuCFTh9vwtrGrMqnHctgTDIr9/TxydkT
3F+Om/a+Bg9slQTl6MeZOWzLKeCmhMk2wo8zUetvkMx8Tf2YeflsNTB3yKIN5HjWZ1IhSU36aGJj
8FXlUpsXkwrcC9GPwS1SrbUIq+jXPdcYjrlvqc5NYQRg/UCgUhwSqtU5IzPUud1hek+WUoHe0+I5
HVArePNEX0pG/ROkEEqEKnsxMBs/oLPzGdQEfp7G7RGmYucJrQJwWmHhVuZq2wmIgyb+/jt7ORqM
Mv+gHQlfLC3zLaQphKfNrUu6yAp8xLxcrz1yqWQ1ZxypK1c8ocKyD4OW7XqKdC8MdOxGoYNLp941
rQnl0MUQrmEPLwZT2QbS7DHeEo5pXx9NGxgsarxgJevE2F+XBBnpybEmCC1s2+zRkl9V4Dqn60OO
f+hUC5meEhpjJv3ku8pwn8uatplSdo+gTVE+mQTY1KM0N9MARmNEOcWRzKa3DReJ1QGqBhbxn9fX
bwZac4+VEjIxYWGLx31R8WlG92hHrnLqlmdHzqxlUc6yBB3L8IDf8TrNGlWkxtGZXAMIFPjKmzrV
kHXNFww0yqEuzHWhC/UmEeomVlq4DSAHKt/phdjXHTpAoKiCNhBvIszN96wB9DImpq+btXvLEi4p
BzrjWCiPhF4jNlWb/lAF3bq3jWY3OBmn7fJewKk5qsH0iYeTHOZwzcHD8UocNGfVAM3capPtId9/
aCs13pqz9Qj2Te7GZeEl0koqwLeaoPy4vvfcZ8/NpIv7bK6W0xnCltmKGapjQ55dn9wJx8/GETSN
nM6hq31FhoNjZ7kNjE7iwkPgw8trbJQtqHjdqrhB/rFVKaLvBcaYPNc3xI5Ea12b8y0EkvYcjClG
BQKLixjBclOWyTqu5FYjqQAxTxtuZ20cuc7AqHsiPiJ8YXccoDmJFDu7i2k3LOs2PJQjCD+OayZQ
jzEIMWq6Xc08G/XnjNUQJom6MMqDo9CbdnHW7VOHWrQdIGKXhIiIs4iC5OSqKDqmMgESkLHCiwri
iZnQJKuyd0dCZyAJcjtlIZaNcZiOVQnLK8P67+UFasTrKkGBVb4uBCJzAjHEDuiesvkrq4nJBnf4
UmXtsOPsRSZ93zu+PRUFiuWWUW3W514+DAUUJGZr9ih+XHMEQvIX21oPT4Sr7K7WdKaXTqmMd9d1
PWvtda0yamOTKf+0GYoBst7yMF2fGIW6etG2qjUq1KlPsq1QEUySFUxM/QKixtKpsQ/5qFSdk8mI
M3SNlJQ/ClL6rsZ+jsdbM224D/ruPm9S6VWJvjPdJY4FbbuvRQpobGrT7RAgK4PumZB9BtREgRHi
OzLq1mZmwSiOiHBEkrOOWhVZVKOR2IWLz1lXDvlt16dRdj37OGPiJaATwTN5BXBYGAlo8t0hKI74
ZYxfcTqUz7p9CFTIZ0bbJI/DuzBEtEa2Hl0C8UNDYb8aMZeSIm28ohFvDgQpUqZE0w7up8nCzg0e
j4L1q7NRr4flezr32o2zlMeEIOo0JffZ8hYy6CVMibP/r3eUzBDmAu2AAWopKcj+HLaoy3H6QAPi
pjCbw/UPcbIs2vJw3mpW37xG7Ug/1SWUmZ2JyJAME1lSxzReGBocAV1M9OSgu1fc/9x+RXkYh5Dg
SN5JjB8Q/FsG6ZskYKdQhAITd3aIP15E21kNby4ZOB4Gpv71f5RgV4bALBHC9cT17dKwEx4tsm1W
2+ntVdWolJhEaTX2tRhOdbic8Dnee0mt6jvcqlyfuHkG3jZe3H2wrFmhod1Vhd9HTgCih8WEhsxt
rNv2YQrnB5HSplqciaNhvXJQ7470/IWvlox3r458loR9EOrdXTRcwkVMRcvM4kHnCTJB+a2yJpk+
0uHnXMNHi6tSvcstLCOhqzylJfRnj2iJ4iGaBN13swt2mVq+hUPKlLYf7whr5ORs0WBuJElj1w1f
I+0xgYB+E78Lt8vPc+NQ6tgK8b0G0rJcpTvjdmXiBQgTUWmyZruCygCAOnRDMnbKkWBME29BFND/
tzRCYJHFZf5cDflZAknScLxiQ/rMXDBexOHSQiL3eNU2vJZl3xB2GW/tCIG1HLlSjeCiQ3EFDl34
Rh09AST0U1QnsVbew/+/SDsJV3U6qHv0lZCwUo1fgldSemUrCnrtNJdRWB5zI653WCAx09ImnBK3
OTJAoRKYqfMs5a1p83NBT9m/3uZ5FLondykecWTVeyWkv0oU71PiIGJOw6Ddx3iqFGQ1H0nGtm7r
+okePzK7Up5Z4OSDUnB4E4rtT0TKvNB8p6Of6b7owakrzXCf05OStPeP8zx+RIOr7GOVICoLTN0t
qyr1RoiaM6o088i+i/p1ltGuMYlr6h1rJtigte8TPIezXVjnXjz3bt3ew4j/DAfGM40Gu/1aYlzN
sGbFL6MBcHftobZKvkcviZhwyF3Ox5q9XeSudjrTN1ZFvyYv8kG6CH9MU24IWLxFu7UyId0/X5fm
Fs8XkvhQnkIaf0tMU8iVXFe63dwoeklS7jWPdowxNBjjHYwR8pKVnCADZOGI55EEOED7XQ7lfjJp
hVcRfHp9ZSjDjSd3aFCVh3chTc1jnEBOdtK10eGtuJZKqetsswVd0G6M5V4x3pi9nUagbjjgkPOV
0XRMXYYhM+raO9mnCJuFvBtS5l4t3jE8vtm2QCR818YlhbbJ5EVWlbmV4JTYSPF3Q7SUc/uZWrO9
utZbQ2FhXKlidBhi8IqYoyup45z0xCZTuC/7JthK0aUr8JpdWpNlbdDdNwcV44I+kcyhuQ0Ny6jc
OcOTpZZWtLJd3C9dQ7BA5pq7xi5ompjrcNoS/1CfrsW7zaB7MzrrxIa4jT1jxjstj3UTCU6FzZco
Zn3XGfZDbCxCariTvhGb/XaMYy9HH360dXU9xJ2z0WgKeq1ovjcK7QyWD8agy7OmaEXkM6WENVFZ
4fZawzPEU+mgkK2AOKft9nVC5pmpZGur18wnwXnZH2VLIo35RjfH/I7kjOIxpa+m93a174kl22Za
mO0dir3OwXyC+qa7MVTM6ObyECzBKZz2xV6rhnujmIDM4vUZTI7xWIdXA1GguP1iBOqEpey6hDwD
Tk/XEjdqacj201mUfeUVusnjslTDxZAEx9zjthFW1f7SYfxNhvFXfYuu/svQ3tZMDXELyhah64g5
0Q38Vd8yh65lpL1jr7XZ3I2jNt7VjA1MK75HCYvQdalFQ+HepqptY2UDX5gvG3K/FDHX16guxzRd
qcPtyPyKbqQ4WPNxKlv5MDCW+v+ykf+JbMTW/6Ji+C+ykXX22+OPrP/xWdR/1Y0s/+gfuhH7d8tV
bc2llDdIAXCcf+pGXPV3Dd2GMC2X/7nir8oR43fDoPnlCk2olDeLUuJP5Ygmfl92Es11Vax3yEf+
X5Qjmq6jQfmbzAp1lcudaPBDVdNxnOXrf5FZ2cY8TmImmzXpgwut7PcionvYPDuKdWZeFXuTSfsR
wca5HYN9HxhnUmPYp2Mbpgxd6TTJlpZHRp+eQEx1FGs3zdwtRG88LIO66pQKbX9StqssCiEKW/nW
XnRY0ZB2XlYvDBEQtZ4bd4fBsgn4iHUmKIQ2sYasLCwTaWZ+8iQ1K9W1z6MSxB4zAAh0wWtufc4G
I/SG3RznpU3SZ3Bhev0BqpEebu5JKLh9kR4cjaCzgFb7SktJgIhEQ/ST+Cq7c91vOiZG16/pxH8g
Yt8TKyoATdkx/f6U1vbgeq3drewOoOfCEJHNjLQ+w6YR5vykpNRwplOLZe7FGUmySgTjzLbmNQ7d
QbfSH8vLGluqyVQz9/PsXDKQ0p6lo1qIpj2Sek5d6Tuww5m5ArF5alh+Ml1+o/1I0iJJKb62JHel
zUTTaFgnETHsRpy+Rx2QqZmuNwYw3Gr1FHqVfLOsOsFOEr1LCpVVILBwVf1F8ubXasPyZs4fQT6e
ypFAHs6Rvd8a9WWxx1mDjFdAHtjKZPKmxMbX9TOVG8OHfa2WXksh1JeKe0WG/QNo+gOEuYI93thj
FR6YaWVnQn/DVRudzc4WGzyLhtfCmzFIr1g7mgXKFv+aFakvkpH3znAfChN3PYxJRi5MeepQZWbM
lu9i0y3r4HMKlFMI5HOtqnREig9uYLJHpHEhzeBFk9Uehke7SpLhO6Wa42EBrJx69GSj5SvhDu82
pdhAhO5qcKIaYzXmJghsq8kdH8JsUL1Nq2f12eG9g+9M8TXtSIpQtpoY9gTPj/sUtmTOvOsY2Dgv
zZIGPErpku5hLc8LPneFtYxR6VHHIUzeoVZ7xKE9DAZhfiZuV9iAB3di41Ob8j1b7vvUouU9xIaz
gRxr0fx+IH/XPoJj8LGXMYDj1ExID/KLqMEhaoSMsFM8CRq+2Dgpv9QEQGvG5IVZgfHam+hZOf2/
ZpqWr4HN6z4JOShe+t64KxrxqE75vka0uaJsT9bZDGJcpUKZGBJyPTSvq91TTePfg1gF/QhNhOk6
92ZT0YThEfWs4RmSyvMIytAf1ZTS8DMh5PSWEHs33+lqhF7XyP3CmPec/V5HDiQrAfti8SIg25V7
zQge0F98cETa9CUEQhFDArQDrrgs9wEPkD7X62qpYSH0FHs4biHxhTd28MpQ+x45HhQ3bZjQiTBM
s4awPHHda2Y6tK+YcBvc/eMqDtz40M9kxTOU3sdxgakh4LhRY0bgqjO5zbPUk/14ISESFJz6os1Z
sXOcNPeCXn4O8YAkvimcYzc0PkV6+H1ozVXdRYYvDTvc9UufLDDQf5r5zHS7b8AySG4yE/fGMMPg
T4rXtp+gzIfIHejOHiQFF+oENDBcEJPD2WOuYmfMbUwGwO83VQ80ryh9tR+IVwrebLEtu+Q2BkAL
UpBFty3ypRNdvObpjZuMb5OJEncKQ79C8xqPYEjnaTMocvCHkcE1RMSVMwQXphEk3ZIq5W7maK5X
03fU+5DADSRpYdH7psIixilf27hQF9W+3BuOGq0CZ3RWVTXKFWACk1npuBNOjY9ZMDMkLmGlRAIh
bcJIQHCCGJTZWZNEBvVjrO5zu7f9ljOwoctPtW/lKteqS+tk/DRq4wgN9cEI8u+MFeg+Oi1CdKh4
ZG30tmv7hZD9viNoiBEFhMqNMWXr3hTnRo9pnujGl9LMDYEoyoZ4qniTZvO+bJa0DQDnhkPKH2CI
lWHnT3AnghMgJlgyVfza5CbHL5MASXMkAKXsSOUrcDy6WXxfAt30rQiRQUlY0g6hQOFBl47u4gkU
lwo9HDYjsd46O9RG+VnIcavi2sdBrqfKSndpMpTOhLLMjVkWXM4ahm76XcY9Gq5iOT7ZqhEecARv
tWL5Pr2je2JpdxEIMp/BtEHbCCuziymSum2oEPvOlvOFRLtFJeDkKBhR20ROX26pdxm13U7G9FhV
+YeF9oh4gJXSltCUcuvgRHmwTuMAV3U7n42ZgDCG4Q3Z2cx2NTe9pYeJcx1/ITbjxYeRB7j5wmNU
gjm1BuIMaG7rbnHIhs9Sf2gHhQ50lKonJ0r2nOphVTXuSzKiiLCh8Gw7JDtpF+sP8zQEKLEq5Dyg
GR5SZoi0GMh/CJDEZO15Qt9vaRWBcxmjRhQcXhwi8rBamv+Z2eBrktmTO5L/Y3o2G9rKqatHckV6
PKngJYWtN8R7pGSemfmuVuuvOiyLvcWmbkoakc08owvs3LXeu9GuIhFymzpruv05gbfV65LohWOn
D9RHs1Q2BMPkh8EYsTovwq/OIU+LjZKUldOltuJzU6R3k0xu1Dh0VpaMXlsGffDai605aNqhi+J9
Uyr3etxs4Ux+lipWp2uR0Bg+abJom9BWrAt40it3Rl0TX/q1kRSmb1ROeM7rbNWqA2xZhb1onDzU
gus+0FDSVTiuC38C8RlBc3NuaTSc4WFSuaCVWQejeMwMWmuNa57axYYD+Ws/md1paZajpIne0mig
IVsht4zdnVvWm1l31xOM+1MQkQihI9FAfEUbtjA+xmbQthlEwPKMmvFBt6qS7djSQDe1+wJ4H0kE
wFU3nWyUTRwDw8Uo7DMePoZW/5ySBe/Xmvsy14Ku60PdVGzCY+xn+kTAY442dWgGH6yy+93Eqb7q
2YqdEQPHEK5bBkmYjBRPOzhqPSNPMcmsFEW7J6KZ/n0YRRtbIWms15lQ2My8fJyDPSkDrzr0klXW
Is9kpIAouA7y3dTBtqTFtx5RmmZtYX/l6s5qogV231R3gwWwIKBsJFAQzDtT+WYll0EmcyGmaN8d
iFlHqbK+tsXNkETDHisfzV2x0TvnM0m4TEg4EFudgehfwhx8LdOOY9yrX1hBHI+VaWXm+FSDPDJv
5aidO/zXPGgPXRl8JUX/TBTZ6zwiUkvMh3EY0Jn0RHXEmf45m9pOoTjzg5qSw6xxcQXHsatB22Qw
/DXD8Gk0kRFBGdt3Gq48gkuYl0wPOlEuvqIpq5jNiUbju+v0rOwiphFi9Ou0rY6FHT8PpERTcWDw
CkrnoSZReVzCwZtNajDvChXxZmTZR61earff4Xf9JNPb9pygoE0MHWSlao/2ZN5FkbwkkuA53ULq
GHMNQIfBtdTkbgDbno+tJ6TMWIZrXLi1Dod5iS+Ja26IWqwnhA9lO9+kof7TTZ/64oj7yS8t3WJO
w52fGoh7DH7gQhBKFqVNKAukfJg8mKpmZ2lVT5LI5pnvXrmh89zdll38ai/h2CJzHuFkvRtOiu7S
3rnZuQynW9vV4n30Zlr1Gfn0LdzHM3nCzj5x0u8Ewu6zuQBIVshVE3bGLg948WHwZQftQ622u6Kk
tCqaAEc+cSkHmA43dmf1Z87mJDGxVR+0Fi482e0nLaKbG87VSceaekgr64eWRfKGi+l3VnaPcaem
9+2WW9VcJodW+QLe3wbHQabwcuPgvaJTz+SkeSqbyIIjDMSewA11m0avTXh19mMPr109PSh9fbSi
7r4nvkxB9OaPXGMPfDSDkdjeM166BAangAi1iddw7nAbqiqeMVCj/c0QwI/F9ta58ignznM8aIln
DAgx5NZezgo6ggUPu+WHEVrU5ywxUMZizOEjNXuovmthxGWTPAyZFVFq0JdIyRdjaySOK4DgLm2F
+HpFXKpAcbYOKpIgpF0rW+mueWho5ej51igAowTFssaTS5UwpjGW4o8bvvGN1mYfHOzN/2bvvJYb
V9Yl/UQ4AVNwtyRh6CXK6wYhtYH3Hk8/H7j2PqtnxZkdM/dz062WKLXoClX5Z37ZjB2T1EpITmwc
5Ay8qdqn32WAvRLt/hq1uKYBx0/cscgXooFCBkiMh4nVlTueKOTIgY5gK+us59SusQbWhC9lql7Z
pf6yLi3bISCTO3muv6aIxjBum0/c7v5IDDVoB6VgQhh/46n4GMvxSJPzdxhyrDNACOL0u2UYlv/6
niGTeB64bU5R1iacMfEaNYN6olgXmbZcKMnyoR71H1VxywpzeWzITempph1iZdtZUGYWeqlJBktg
oldRzVDSbx3vwraYh95Ze4rdbqRkZvWSReuRAKm0u0HDvgzyzLhSphYcbPNDNoncySqMPlJ/bnKA
i22bZjx5y4soLOtxzMUpt3kSZFwCeSd9CQkD+SKt881OewGEtbFxfclphvuy6JwaAIcndbSRUGXD
cVT6wXkBL/VMs9d63sR4uV/WQ5Wt/v7vx53s4OsYAR3qlMifO3LlpuA1M/RN5zQKBYAm3SxVM++q
eh4P7VyfqqJIOYdiyO9xjugHIJLLPunL24ToNlvNGQdxVHSAvbPmrI0c3ZMi57gTBLR5ziqeG1Nl
esv7ZMZ7CbcQDVEfYi6mozZfSnhCm8g2Um8xwhAfzc5UJjhtCfUOsxwcTOOkLwH+jxKiA42pB8aq
EY0XFho2D044PzKvhFLnFJy+NGGsI6ieXOnkRFnyHbd4QproliFZ0Er/TLPSuVTbn2PyU6HZ1qlW
6WRQ1Stkz88y5yXD4Q3oqXmKOgo7STFtuW5TYSLz0mkxl4EuA3lf02MeL6GbSN2OlKONKG/u85Vi
uT7OltyDkKkpUGt5LnYRA9tTmMIPA5lYwvRji/asBbwrwkh6zjh9ILtclgLlQYyFtmlCfifFMvgj
sS5q0ofb7rXovwKArRsb05Me5ABbpQRkMJKF3q9X7nWFIKr6rKsq2VtLd3nMqIhFtAC6d4Gd0gTT
+f4WInOMyaXNvk1wJirsgU1cg2RC2t70U8UvNXM32AJpuaxv1/u1PtYWt80j4wfsiM3YUL9Gj8hC
7FQM28yKfkSACiDMEdtT1Dc5Ibw/ClxbizJsI1NnsrnP5uQtY+OyvjjX1yVGIE5OYQeczC/Cwl0X
RClZLuA33BrsuBsGHDJUToH0EmNuZ0S+WX9UEHZnKec9Bp39W2aD89evw9CdY8i6KiHvVIPk5Osm
iRUWwYKp+GxNu6wj2t7rlKOZnMJwZfCsrgtCQ7sKNu8cDA0TBpbsPs++7zMvUoK+BceFVnguOGCI
fApcWM3n91wpzftjI2ksdap4r5PcpEubNff+dIj1dy7iZ9FrX7XFr7U+EXVrPCujtF2N8HWp2NtS
ycinm8Q1TfP9LpklOT/u/vjOq2K2jALhCvBA3vWXSZ9uCSCgLKeDENhJkbzZdUrVV/OYxVO2U6nU
8zNrCnelvYDkB963GQX+r85ityKnzHBkqR0ciP8nGm8Btk3N4ra29JzPvNbWBfK+cE9hzZZs+GGY
iEHNRApocNen/34JmIyOpAso5/tNNZNnhT6AB7ajvlAxMQA7ZA4djOlBtByMStwEmxLj7C4VReiz
nJNPV9Al17fJBCRTL0lo4cpaV9YdI4mapXZDwKrFUms/y8HwVVXtS7raBf4QgP+HGJuG1vsPQVVT
FGGSbpPJCxr2+vU/BFWjMdsqBDHhMuEjv5CQFKF9Pl02KT48G92v6H7EvODEZF4iGok2d9Ewq4Ln
9TeTCjJGafi+LgLrcyvs7KfVHcr5MBX1Q53oe4jdTtzzqqwkZ5Uz7UoetiPvfGZcl0RTb2qw+c93
aY3d/ZnE1QX3SCf2qK0xR9NGwv7zHmE+s+1OZ2a0asIUeLB/RxnTqfk0Fa+c+ncjRUwcVXP/n/9f
9X/6j1UyjTaLCwZLbY0I//FQqgWzJw5BPJRN7ZZByJKgX1YZuEsIHXTGRbAsr6tIRfOSsl7ye4DV
+RJ/60QDyCp/MDv7nuWjEbevEfmvXs1/iXVzQ8Phc0Tfp9WU1BUSPeri73XPMNdcZBh8/uc7ov0z
2Lg+gqYiyIgauOmE8o87oiVChlsKKmJUeeOtv/m6/o0YD1sqWqzkuxoA4gH3r2PevibJJrDM8bcx
xwh7bD0Eq0PMr9Ui65pT41IEvS7xUAQvvYb2uy5ys/Jj0blmgtojZMI3aP/eCJGtZkni57Wa9TQX
1NTz8K3PJab27/s9/f/p4uf/nC62een+n9PFXv/V/cq/sv8tXLx+y7+HRBZBYQLBlilb1KPLa1D4
X+FiW/0vdX3TmfBnTcvGD/13vNj8LyRaQ7UFL3lbljV+4N9DIlNbb6/rFmlPrOb/L1Mi1ZTXF+gf
S4BikGHm9zDvYyxS+f8YVqZjng7aUqSeqKfYKdaDUs2Jieqym2T/zteD1Dqu8vP1cAVTYIO/A0NO
8TKux6+g1i9J2F8ZTVziz0Kyyb/ZyzXILhNnt3IGfprm38heT9Z6uIOo+DFcqcd9Kyh1pDS62ORp
95oUBe1DBUNkuARkjrpo1ysTCOmBbSKBYAeb1qFcj5eCy+UCbCR9zTh7ZjkFz2rgRr1YNe14V064
Cygqh4Q2JDTgVmjt62F24lAbln4W8gPt9bjbiCBC+9Q96HLPDGUpmXxKenaJad+OG11RSNF1y084
JFzAX4RR/ChH4xMpDlOp16nrUIbLpNoFN8Q+6LKMQtgAZW9y2B5rA8h4QOiOmKLONL/8JviwgRdF
6MwmDcNpX6/yckN5BQkN4BzChOJIDByBWUMkCOeW0lTpWE/9L0LF+2AVFGaUhdoSP9l3MH4zEH8b
1Ae8Wuyf6g+UtbcAPOQGbt+tn+V932oEfNAvSIAEBwVJY1m1jWgVORA7QnCauPLkZwF7bd3KpzGH
feSRHpVkVUumVTcB6H4uEFKszJiOhCzB3/sUYygnLEMtcLWMkj2qm3fhAKysWjSuYnrWbRPLj1ph
/lawjmdm5xj9lHqthCivdCJlB5Vy+qjRpS35o+yrYWOsilC/akPkUMFTtkXkdhWbXMVmciNZNlp2
MSyb6mTQD7etkukogRAOyP9xaGVzhB4lrcpUtGpU5apW5chWU6aSRUPI6p4xwKAqIm9lq84VIXhN
CF9oz1QxooQNqyaGlYICi92I0zhBMjOaiIbneqrcETktRlbDoMb01huLn8La2v24mUbcXghxy6rI
yUhzARLduGp1Y+22i0yNhJl8KhlSlTFAzTHJP5DP2TUIfumq/NlIgP2qBYpVFaQV+TIhE2rRwyLt
FKRD6FLXhoRPKzC5sumsKSjUtSXfrErwCH7lAjRO3y1u/aoHMilGyqjZIasx4iK6ZSOgmTDsxNmc
bmPN/pk3nddytAn6ZA/xUzloQeVF2JwI2ycfhGYYEwQpTZHpQ41w+oRl4dSvWmqHqGoZxFkGZFaA
lMVBILz2CLAW+p7aAW7rAHbG50E0qx905HSc+2nB8Zso7DW2iCrp2J8TRGmjrWhUT1C3FC21EY6j
7DQkt7hLijWilBOwimO/SpqPIFoiOtDFWcLU5KkUmOxEtbwx/dxFvHh3doxPT+18I+TQUMrVLVda
DuqNhRWqaRMO5SGtyhmQyTHWj9hS5q0BAOtoqEPGdAVrUdKGOVhYI9lMDFt40fG+slR2GmphTj5F
5RvBqX5jWlNwOqfd8KUs5VObTXtTRoo28x9ZtXiGPlS+asYH2kx+DuSDeal3zBGptrS0sDgyAHcI
q38ttI9vAAbFe2Wgz1okuMxVYmBeqFSMG4JkG3VzfYWegK8G5yZIoGDXNmZPzG7wrH6+ctp9DQyG
YipvNoKtFaOgQKHsze6duh3dcI5uui7RKEr1MARTccBmAwOzNksaQcMTPc/ozlGpe5qY9/H9aJB1
FjHG9BdJUTJecbyxQvpai46V3kqVftfMpA6Mtr8lejrtpowpQCrhyxQLU0kbEXcJWORI8mJikQ9U
U296WjbPoRadu1ZOz3qkDJcoZkdriPGxikk5zEXNUAhbhQ9NLSTSGDCIShF6WM57AgkfQ5Mr2yoM
pQdEYc0jwFq4ihU+9Ym9nLOcbVA4GTfcVfprnC4sulL1qxsnF4MBrwpbIHb19W86atJjA82QA5NP
E3XyHpT2fKT1SGBk2EqTivksTHWekxhqXWdox3GdstVNs1OYLufSIn4VpnIBjmDADBzrDeFdaaPr
WfHGdVKlQ1WmCKbJMDz2wc4AI+JIvQ4EdVIB8hq9u1RGc+Jx9nl3NjuaKtOTkVPJNpBuuYWaPEBg
sLE+640/yA18c5mESqXpSCFKZ8Muyp7beLJ/YV7Y2Wr5OY9WdSP2pe4C4tknqdXpiIkFi4Gkvga6
HJ84xJ6aJc0OlVU8x9XvyGKUWUrE3CYMt5Pcdzs5oUuRt7qURYXD8d2ZwWfC4X1chircqAZLa5yl
yN+jZ+T1Ycrx20/AnEcoybV8Lox0rwWk6FWV8OeY1wV+TI1rV7QrGx6jGrPfBhPiNc7tp5Ckj96o
OdkP7bWf8cJfg6QgEEH/7zzc2kFlCpsQfIvoAWRZIzIKtfhQpfDm1yHRtOiWW2GB3WqFqh2JRIaQ
VaPpVFM0pQdU4yUko15T1k0HG9obfPpkR4PZ/MlgvOyU8pMW1GXTytRi4auHS7g2fajWXPhTrfXQ
H9RPsWj2bYjSp45h4wVf8ZdmtZqT2pRULDg+/RlDwTbTLHmT19b8lFnhq1LkGMMzSIa1ZvkZxt+d
WPmAduO1EZd1uB7BYZLGmOKk8BLjK6/moYMq2pxnk5OjPRNUqgpSQS1ga49rlrlLpDW70QBnHWJr
9PpyAZ0YeEO5uvfK/HXSktqB364S25o+moGhFIXWrIvVdRFaeFHtUfGRJ74iDMJHK9aBdSgx9Rdo
+BFQvWcNtu4mpPn8knU4HZqmGfZdqC0bWyVuakJHOpIo+iHF1fSwAqKktYbIMGc49/HvxVDezGYB
ZGE1rjRYQCQpP2rm2SS5Asy2IddI4qroNqTdKtcOouRR7eRqoxMM+SqYcG/kQRofgzoNTwpXFdZ5
/dbQbXFGBNEf+viVzr+RsaUCo5ukySlqueBkTRgfeYM+895p92FO20yY1J/sGsWpDG3NtxaFWl7G
mWlq0Sy2ttnAQUuO+sAFlseaFA54lZHZr2fO0aUQ8ldcRZemx8GUEovA2u1Sko0YaicPuJFGzAC4
C+o8djISU2Y8sJbnnSdQm7vYONqp4lV2xOsEE19ErWhTvch6c6009YDVHvQuLpfCxnUF49vGxFkV
7Kkmfu9x0s9VLW1no/4ua+GYBn29CO+bnrz8SvpqCYLYbI2s62So1xine5KI71zhXYNJVnNknN7q
gLqiVmTQypqoUKfS/2o2T33QPhPxh9zCFGNQ/Hxeuq08Xzhc7IzK5g1skpVTEt4VLbL8UpYfWcHo
SV2HuEknP8c9xBCmF8zJ6sbrh+4xref+RFl378H1e11WggNtPaeJ9KYXR89WmI7Ar/jDZrBIvWLX
Ez2dk3T3xyfvH0alYJr8zw//+q5m4XdUNdX740Z/feWfty+DmP9FhWF0WKyf96/+9SnmFyN98//9
f/zx2futmjkx97SI0XNAi2S9/pHYEYCN//5oKZY/P/ePm8RRPjFXXb/l7++73+b+ExZVZlf2j++5
3/D+Y/+vvjxionepHEYP1PX8MLRxcUgx9M7bbv3w/u+/v3L/HJMeaQmDfbMWrW5aqS4Of9/i/tH9
c9gWbLTUrQ2ULcUKwAgAquiP+0+8/1GqA6GL+4dGPnIbluRyxxZn3FDYkqyHP/Vn3VS1k1paceiG
sDxYek8LsKQSDKAqY5iXf/2KGAL/9VGAsWioB6wMAADIoyk5ud4pP9w/klbODJoP+ZByjRlIGiPD
9Q/AELE7Ds3b/b8ijEkaEzmU4DX/qYQh/nD/gpSFjMcl8BLy1FSHCBMZbwSzwkKu23F1CNfk7v2j
+9fVRfD1+yfv/zbx/fm9xWV3vfEfP+L+7z9+zt9fp8B52lPqFDi1MXB16kV16OOoJmgwHtQlLDyM
zxYxyPUB6CwlWrYZqf/tXGOiGdenlF4Cvl6sz+b93/ePGikcdrRgo52vt7n/AWhynYFGwF/uT4co
LYUIgM1BeVYHnznI/TG4/xGvz8jf/7w/TERyVbJam75J8cSsD9z9j/vX/v7n/ZtEXP3rq4hsXBnu
/75/5X7DRGHoGCiXwGCcHUaBk0nEa/Csu7CZGQ1azMUW0AqjRo0T6Ic0P491cBUK1UeKT5HxqYbq
IBfKXjUtLwSJzlnSlwOOMqnkmra2K7i+zsWZC/iFgQlLgHIjkeY3Rfkg6+qxiF/NlHSFbHsmHQsV
weAK5GlCpFc9NvHs46P1oH47UdP5nd64nVhLRg2vkUeXuAt1hw104BQWM8vgtRF0gKi/w+J3u8Ru
LlavhbrTde7dODJjxjYSkjozOg97kEshi2uynyt6vHX2FdDabuVICCdr5m1O227SObTQM9qlXBfW
IAYP6b1r6g9h64/D9B7ImPo48qYZRT296dIA5CEw7Ap86IbIj6VdHX0j6Y5T0j50PRtBrfFSmcxn
nnAnOMEUb2MoDmbfHkdN98nCH2QolKWwTkZLJU+n+kGi/Jjy+bkPxMcYR6el+dJ69NswOilqipya
MCdfOBFMx6EVByNHAa0Eg4XRoVz+1M+dr8yq35REgKuJJG96GCcuudllGLiUUEWnkGcbcdi0JfsA
8xYs1suQl48WpuAqqrGLBdWmi4cn9sHnFHjDegfE9ErbJ/BWf5HtUz9RBZKPv9JMeTI07aWx5WsR
yw9qALYg5QSWYvKMGH0W3bHQtJ8TZBu5DY9Z2vN3cQVKc16bCw0GpYGpPJBNkMtoP3W1J4+8JlFe
Tc0huLUtHS0HiK8yYzpPmNKoTTpBJtlnkupVZr1lwkpyFg+L1h3MrqK3YDqWOCcNGSePEnsqIN15
utRGQoRE9UUOrh5rfm1Pj4FaXVJ4M4qVHRapoECW/10sR+vN6lKvZBdQGOZB0t+iYmbAR9WoRYcF
wdhONo8aXs3UaPdlWXlA7clazUdOPOdZe5GG1I8t9diF8kOdLtc+gSYTEl0iXd7Filt8Rfg/knkl
8usOqPfAXnbGxBMjg76YPdsGDSSCQ6+bJ90qzo2WAX5V90Yfn1NLxzHyjLcM7BZCc2gSMkZuaOl+
yqI3cs2mzFLDcG3fC/WYCvVQlc2ptjTXMj8KiVDZWgxQCKqliLUcmhEtQKK1F0er3vqmCG8l8nra
v4rpW52xZrbdyYTaEU2qG1UsPm2/C+dtCGa6rtsHuQhZM+MfZaxdhoLLnWXsu+AFt+1eHi3eBmw1
p/mor+re0B1GDYVCHOXRvCVAC1Jj2C9J+DmpwwWq8QX54MBP/tCn7MaJeqMBHQ5QAdm8MH1dHqXW
OqQioWTO2nVJ+DjUsgso0a+a/YBOT7W6oyv1xWq6V7myjnJt3pZKHOgt2lQ4TDuzeZSwp/ZhDxoD
E2ztV6gqRsVqVYQeKxSHUjJ2c3pJi/HLjH4vHfHPuoSa0R6YlPPQ+hIvPjqlHqN++MDifVTNbKfU
0q7qVH6C/Ar4/SNTJ1+O5fNIt3OD37EB75XJwUsdzY9lor/ZefGRZB0H/sAHLPYGocdDttwOuDCq
rtw35nSkNJuYHgrdhOSIccPqrhKkrRTXrxkwZx1erbx74dzgK1XgpbF1KJQT3Ml9ZMFdxn87mCHd
qfqePhKCQaeCmTozebfINGZBy8GmwAy63XMKuVgllZ8spyngIZaLl4rDQYoCY+sL/SAcNVReSZLy
sJKDAyX0i8ogzdYdMnq8s9w+E9B+7OPCSfFHa8D3ojq9gHC8GoN5Y/v6ECjW6xAEz8KiYCss/JIM
figpfiAF5yGVnvWUoug6PxNU9wScwaVH9OikfYofpSIADhsIiA6m2jnYGjdTjvyyiw4lKV64Owij
yj4qQkC01sUoVH/JYMVGrZcHCJK6H7HllwnB1ct0SXidxYp16YP4TKqXISmcEbrVSj0+j2NynOlK
JWRHIQo9b3kmwPEdafXdFWq1i25a/RrTONXC7AaFi8Md46sa+kGQ+fJS+tQEnLLpQ2oGf8wf62A5
VKrlBcPC9Ul27y9xLX2d4+iaVRgCMuz8mOzMhlaynlWmJVhFXkHp3EWez9TVEByd6VtddnoLaDl6
hpLjzPq0R0jfZEtxK+Nhr2FAGnVcFFK7756STPdxXBDzYN0sJeIUhRNA6eiORKLyfjzKOsyeSJwN
Y/RKu/PTct5WgbztSN4qGefyIT9lReimaXzAgeAkXfBOIOqnCNN3A0xB0BZ7ecKHZ2JZVSqW7vy2
xOVLgqKYWsKVrfpcZHRuHOvkWda9mP5be3y0vs2GHs4rpYhwK/XR0avTEmqO0n3WgP4IARe8jS5C
zjaGpl4L+6bTntsqyhXH/Y0M32PdZs/xFO5L7AgBOGcluZC/s9dqAUFWLFkV1yF6qazyraQOXlmb
5SKSmPFy0C1pba84g1PfzDMOYWThtYh9W8IONeXcGyWKTBeiJtR1UFjoRnrJK5mOsVh1+I1NUX1a
S3EN6xhwPAHrFAlRclVj2gfsJgJP78pTrOtOty9Mw6nDMynrjTD6m0IOLNDYYlKMY2jxVRe3Rh23
i9VSvZM6WSo8ManOqGYOIfDd1E57zmO+ITNZ0He1QLmMWPW7/ESWIkt1b04P8WTsy6G6aeTYwzx7
ENaT3Vi/EvsqOv0qtfJByKlrgXmqaUOrJtj37zN0RznCMpQ3nhWN4ManI8L0nJNgpRR5hKkekOYP
1H3Rz+eqEXigqo82qL84NWfiMClsuwhSWF69onvqdQ2fnZkrWmB3oGvDQ1QUR4j/e7mWvjhNOrH5
mGatW8Pn6asCHXxys8nPlMwLYoGejlxpTVv6xrya6BEZSbcQbL/CfR+x2PXlTlEr314gZhXfVghB
horcHPXcwLKtaSklBY2nYqO3rQAO4fKguhpu9kp/NFr5aDKjKfVgT28HlyIOzmHphrkXmO0DLunj
hIFVmqcf2D9vhlTuF+U1SZvDHCle2s/PsbGcDAthFh3TSAwS9DJElvTQCBshQN/j1HS0xWQwvDgo
YMjMF3hhJ9G9FV11AgvLepRylhidLNe2giPSjModSNMeGCELO2sKvLhi5UKhYkOmoUCNKQ4Zh+46
LoqriNKVSNozxcAvFnhAvD2VsLWQWL7TpylXvFAK9nSXnLOazTdsVASnF8oLPT0o6BiprhR5lWX0
spTddRLVOzj9JysgimVELtO9nWWSju4/W3XYDUBpOw48NdfFZnSlYD7oYO4GK3YkyuNNVg6FZktL
V16aZC1Tw9ezUFtYB375rqj9XgSw5wWFW9pv1LydJlNamkRHLZlvUVe5Szid+IGMUsKDHPJWSYGA
plw+R6/NGQlSkJwyaRhaNypJRZrlbrTHHQhQTJk4S+DvI+E4vMp2i06FrL2QHLZ3s1W5df+QoeXn
EDoLLFg6VQWyBdLHGt0+1SnXpLYjj3dpJTuaAjShz51BxEzh6peSi9G0OGv1gYSB0ugKbyroZUum
XWWmvJKMEyC2o9oxriq8YaRwrmtduiddecGu1EZPEwS+ZuQa1ZKNGxMvLiuSvcYDNbYJZxQLw3QO
tkTtvV5nAqWxx2/3LN+IvQFmaw3/+aErpQ0Oa2/RZKcAAjVONYRzfVesEREQqCoUWrVyNPJ5pnWk
eRAfrOyAqXAC3faYhQ1A01mPDyiVZIOZoaQVwHmTXipsr2O5D3GhLLRfU9uqZYrbasopBkCz3m3s
hwweaAOWu0P+Kx5zF0ZNYBO5UDWvBZQlUbVkNn4kDU+REr2XJTJrJV9rmoVtNrdlxSrOqbECUFyv
vsaBvXo7gTbrHHIC3A/C/vPzZJpuDQ8gxsQ5tMzREpAwOQechjtB/AREya6nwgUGmgc1dsZcLdgv
KqzPgViuppx4Q9p4Wmaegrn1Mh1b9/QdwH2k7ecgN81blT/06/FIxnPPBr7v0LXtfkVbXKl3AnDX
oFOKaymSaxgbD0Yk7Yp6TXDwBkqSczl03I9ql9NhuV7+hKZ90oe2NzY1+nmjaF6gL+x8AaTamsfE
GeTxAKKDTVRkeOm4LmPGDoXfTyz5jOsGTSPbGRK7pI61nRWwSChi0mJnpu6ePcqpEUelKZ2hjs96
xcRXodNYURgLGA64Dq+1W48jUBSr/qA2XiU6v2pTYHuNN9nqbpnpogpDL8xCD3o+BxfjhhbgC+gc
A/7zgqVZi+ZnUQtXgSnd00fXYwMqWnuTj58BgaVU9frU2PQrpsPQLmTOvUI694sghvZpAUQYuWAt
vSBnN2/jot42BqqMqvmC2F1clC40VQ7Lk7M+eThTsZiNW52mzKrCkshPNld5Z+gP8YBGKz2ElboX
kc0FtQPABOZaKjyFnT74uMC7iz+ErZJt1TJCLDsNAYqBVHnAhJjIzv3D+x/R+snCAGZiNRrNK2UK
VGLJc25//xJWhHX8EEiLA/W24tot19seJDSjuTBWvRlE5V3++Ica8vfn/icVJR6ir7bnF4E2z86b
Yf0umFqZoVz62ahquqcIEhjqvwW0Gl1+S3hh5gFBSlJA/LGlmbyW+u5B6k3vL4VNtHCf/1K/yHOd
k7K0ODb9W/O5SzqDzuHdMItmJ5eS0+nVxFhJv3Rzzvu6IV9adfn4Hpoy7S8mwMxxSIwXWDfE0Orh
PSptaz+WGa2q9KU9anr3mpeBhLDDlkir5PaNnhm2bcFpGemZ6cFuH8sgwgBuDM17nEu8MMPCPNz/
GTE8SgmcvNb9lJ9bCOy8AezmPUpsLI51llFryXd1ofCMKfAE/BVSsn1PePXKwVq5LmP3YQsObNCS
UnBJVuLl7KHciSnUuwkNb26sfcRp8GoCkn6RNOqUKn3xzVYtnUzB39UOC6Y5zhaNJmm3tM3Yrxjx
rgtH8s0W+RJDCeJTlQx7XNjjk1wUGSi06jumZmsnFps3BS0/npaLiUvcRddLwPtZmHoKKkVG8xlR
3ch4VOr8CWCI5kAZ6VRDcdNpkp61ufuljnN7jhSymrmee5jCg4/MJIiLGfB1zCxI2rSeHKd8IAhL
XXUYcFztlGrXEW7rxQpAI8YKsDhn4aNDbRORT1LSH+n8Sl3GNrSZVZ2U1ZJyKOmgCE8zxK3Woyx8
KDyUgoLzzqqU4nx2AoXh6dWy8CI4HQCtSQLTddILrOaccajuAKeeOBWuglLi0iNYMGzVI0LmjaX6
BBTTlU35YMsd80vu96DvaXx9gFW2xjH2c3MecGRgnD4uNb3eqy0nWRzRE3vJS7fDfVDoTP1Mskks
V1VNG2bymAUlg+OEGNy477Nilw28FmzJLYd2a2T9XqHMUYUtbrWRI0M1q1RiWq0z92xXFN8mjtQX
BXZ4LCcLtYcm8bo28mkY2sSm5Sxy4w7MVBBrkQJnPx9az/xlcBpntoJp/DXg/a137YMFEqWgHcVc
SxcZ3pap7RqwMIom3CUy2FIp3sMV3fbYusvwU3TkJWsy66Jt/BQXX1swCQbKTmAu3RafdY6FG8PC
p6Y9IHLoH3lAXSnjYEJH8WHmqirvjVojhHgMFVRAiLgjYSipelHUY6WdgePz1B6k2ZmYx8asTpEr
ckQ2t7QSV34mP5xEz43xwO/Cw9CmL5P9rjbPXBDJ8kYjIppUbef+qStY2ZV3Wu1xsBDoDInEGKbb
zeUGdBkT1m0mkbsQX3ykvLCXhqabSRcSP6p+MDF6NeGbzvvqEJeRXy1E9GSLvrh5p4HIV3qDdOSu
gsIKMpydutjMU7efKvE9WfMB3fo3Byri9ZZywm76kl1GzTrpApJqdR1B5lHS+84eCX0FibHG2Yi7
og1eOuVacY3pbADazcOMLaizsEXln1UKzcfXIXWJ8v0e7mSbH6UxDyq93pLKKVCs2XkNZ7Did8no
L0yvcJo1Jv8LNcKOlImdlfRUGC9MWDXIzu+hWvDOpgzR/JTZq5TDMW1bTgYjPKh023MKBcGLDdt8
tmYVe35ztJbpYBn14wyHa4lMnywe4YO5d0pUWUvsS6bv8kxcUdfOtlE+i1LjwJ05ulx7FC8/huro
y+2xFLa3pPJ+4eVPvg3Eif2WNAqi63Qk8HuOytlfWejdzght156GjTmWG4OTcbVjmUmFD7OOuoAm
8mM8MszQ84XTdUxW8mnovyvVW1Sva15p/VLCx/WtraheRt/lYI3kbn5H8jNG8FCxN9XFlC4B1c9L
fslAs2Dm/0GJxvhUTVtpdETl68q+046AKcuQ3OsLjadW8jGkvxLeH61Mh0eRe5SWXAtrbQ9Zk4+h
T6x2TY2kRD8rCgCG55k9etJl26x/0YbxELe8ceXAxcjlDp3KlERsovDaTMu5V60T5fAVO4xBClwg
vt4qNUhCf88LyaEyB4cGvtqqd/QPvd4oRAyByLFj3hJXhgHdnYPR2stmebXj+osoqPyimM0nbkzm
o+2FJriLRui1FPIRtabgajH0zVNDcFMbJRpHKkJaxQ7Ao6uEI5YZnVdzcunxMgz4EZj776pY8U1I
mL11y5LzvRKhHR4Ek/jBfKlm+FKAK3oDKh6L489gbuwbZdbtwTSHiSVMl7+oUjJacH1CWnnXEm3K
EDL0U94jLVP3DOlmMLMftnkiXRJ/2xWE6GS9waiwe5pKcZRyIlosw4it2dleDPWHIrF1AQOlMCr+
X+yd2XLbTLplnwgVCSSABG45j6JIar5BSJaFeZ7x9GdBHRVdcepEdfd93+i3/dthiyQyv2HvtSv/
6OWYv2NEZm9O7B5+f4ddIsepXLO45/iI8CWLYNmbiTqmLWIsZfjFIemUWjds6WjRSU8BS6SeSscQ
D9Id73YfPiSGtG9uVefbUtoO6/mifM8bb+ZhAZewo+TsC8G508nyPU5auL5Zrp+m2vCf1QTLfM7+
DJry7th2C0bQ+ZOFBC36jaVdGdzC3Mj2+RiAdcq05F5FWXIP66MAoH/7/RVLyGY96I5Y//6/pLOd
U5H4j4IbBRNoeRhV555Be9MWzD+iUXPPtY1tbdSsTzZQXy1lebNJpgiKZ/b7VSBZOtYjcLXICZ9I
QPaZFUGZODjzl98f+Vr8IK3S3bVa1g/c5t0PEA62kxE4Z5uc6KWJu3yZy/xvkTGEG4WG3FQap2L+
8vujEXPbIvETookrBN7eZCEKbCqNYw634BC6Zz4XTBbMbjxQ5HKUTQ2gUserqXJBmbEZYFlQD+NN
tSBkYxb/y1/3Yeb5HReNtqW0q55+f4kCcN9FQ3WJAB5GBZgCCSgbRPK4//2poenuJh0w5P/+lJyD
p/+vDv+/gQihwP5P8vBdnn231Wf9rwih3z/yT3k4yB9pKmnpQpkghGZQ0D+zp9x/SAwSjinxR1jK
mZ0F/0yfUv8wdWXrAs+BaSHp1v+3PNz4B/FKLgR9/Ckze8j8f5GHm/9m0zAYPdo4XSwHH5wlZtLV
v9g0IESwK4JrsnGTbMt+cE3ePM5CED80K4OLDculSgvXWJkwqecnz6uOneuxPDu2mXtpBBj2Nr60
engJw/ElSOvl6HbnLru65HMjgbKAMxhO9Egq5dqfwte2795R1NwkxAsvaddO6n0U+sRWdVincfWV
Oxwi1bSeWvxfWEL17CVEoRIXAStNSOxpciXXaJ1K/JXB32o4/8u79z9YgJx/e0EkLOBZsY//xFbS
/W95XKGqe6MxO8hnY4XKvFLJaeLGWyAPDn1hfPsepYTVmzdskv4ZAWnGKpu2FVn5A0RctdJNP7wD
0HP3Q5dfgqx6GXDOv0fCesfCbAHhT8jo0ZrgGrZo9EaLZZEIOuhfQqfvGZJdRSLrIjbL6qbHG8Sz
/UGSjCn1H5mO3d7R9cckYoJvhKSy6qx9QbRALWFLWMWsN7McvIN5IGA7CApt79lduARKF20r8JCL
bE7Uy+Oe3bw7alwO5ZoDIyN9TwWr0fTItWett/RhZh9F1VKLtbZ+S21ko1akuexlhHuWGea7wg4e
+LecyI6awYSNeyiFnNgLYCGvQBMwSKge1MBaj3YkQKgF5sAGQI5/x08vkz6x+qydk2GPxbpyiQ0i
0EW/0HN8W4P2IW1PJ+elefPf3Aw9u1aeNEzD+//8bps8R//qjWD3b+HCgNLFR183/g3kVgeVhK5E
MicuI5rV+CMPQtoCcqhxk2JmHEBij3k5LOlA3x0DEkAcpR8uFI0m6YubS8WxZ/G/nETvH91Mu6eJ
eq6Ttn5EII80uoEyTrDK327+QR46zYOOXHc0avfu9MJc6ykRV8qHNLXw7Vvocea3I4FS2BbZv0O8
LIhrW5QONsQ6pF1IK2wcAjJFM0FJsrHU/h/8YsZsCPsXt8j8iigLExzHwvyf+eT51wMhcEoEaC4p
FRquj7XTo8SBlOVv2UptNMcZSesKKePckbaxBnKAxeWPFCp8wB6xgYYER7ElUAsXAxNXopSZ4AYA
YYz61SS3lR4YvUlaPVcaOHYvTd197/xxZk+vxbKBKV2x+s9vMVfq/+Dgwv1mYrKB5oa35r+dcVmd
IxiufAn6Cjgvk/MmDtJtGJYXUjmZSBMgdkT2rRXgIfkhFhggUWoYaNU885hGaAKCwkK42TQHbRj8
dW9FBbYTrV6zZss2hj5iJgBH4TcX0fTwOkbiLoikXoe5ezU1Y/aliF0bjDl5XheqsntvpzNapajn
ZM9b5P34IqL5SpInMXVbV0dIX4U07/BUslrcGiBUufGMRmVDhKZ/iJJnbyQMhQBTfCeDOBQoKLZl
H4HR8okpkFVZ0iHWhBMYb/7kfAlb3QuPjrcYcnuRRMM9mLlbIZZ3xFpPnf1dwONpdJJbM5NkzfEE
14JzInmKlDpDT8NwEA3P9d+J9SJOeciyyoLM1EiwZdggorTPduFMDy6XbKvxkiI/CCZzWhZd8OU7
cGZqgt9WLh+UQXSYSvMNOT4RmzfrWvd1TNhw89gG3tkJTX3nNCGZNiHNu2Z+itJfD10I5UMm75ND
oEdpF+GyGbAbRWkRsYtejNHwVoat8cVgGc9ALL8YJf50uWIH5a6BoocsfS+MypA5tBpWbtld4roE
Rio+Wa2sshxoDZaSEP+Rjx+mG8KljJ2TtHK6SrcRSyGHpwKUEg7y+qMAXD8LLgnmJelGQzkAB+HL
MptsnzpTw0QPBTsihAj3s4PmeG1W4d2Ep9rxiB/7qWLAb+RiJVAKLBgK069EvnMqRc1aNECGJAN/
aUxdCmsn6YloqI7mJD4bFg6ZN1XEW+vycar8ZoNM4Aw84ip8JkD0DAev6RnSBiydIcsMhvZWd/oN
xR/RVtJEsmFtTQgCt9HGWe6JSxpcUU7XGxfUrVNCF0uRi5qNiPk+y2Q/tvLsxPs+A5zOr9JEgy1f
pFZvzZbYXPgYkpzmuwkBujiiXA+RIFTNwuRf2Jo6WrabbloGcxiqNf5w00SrDkpmiWdugcYQLU0Y
PdNEfmeS4TKZQPrea8ofL/U3I5ioZbHPK/bOopeLbHgrigJCOD4M22BrJAmxrT0pVnXG3sxKvroK
0ew4MvwSUTMSjz7isXZKtcxofPAEgSlmZEmOmb9JRzJjXPylnbapJMypqXE/h7i/kuJ2RPqOfEy9
67O0q2jGtUmm48LLcrHLFFETQc4Fh+RyCsQ1Do1hBXZCJXVOMxm4Z2s+KK2ELghCb13RTVpWhFka
B1VfV+M61Gk7yUsMmGzMg2C3WMo6P2nJdDVbIphst0aEUTzqMFCXtmXeO4WybBwEpryWt16N0BaZ
sPMB8jeir+6lXrugQ3VWCdXBj3ep3oTH0UgZ7SclkQiG+U38Mn9dq7919NlrDV1A4kev9BSPes9s
LTASfHHImldVUD3a/bPwDOCw4/hReeM1zumA0+DiKGwejHCXqireLS/5HPrgkJQuvHYl1CaqG2xL
ybLKRn9ddXq7C13NW0GZCRGnamfNM/dwcMGqxPjpKt8/KyqxjVeEm7wEIoStotyoOexCDv47ytR7
LMMP39CMBcDefSlhZhFr/twYkfYQN/LRBEi5SFvBpGpcmk5Pbg46ICUBJdoqzYnKYTzgZX77aLqE
FybSOxQQMNau56XAropmY1BpLboMnLUja7FzGXCUDj1yRoRHaWM9yFpYAwyZPmCB2ex1jZZ/ehm1
34GF6s7Q/GUv/A+9H+6pFAj6rSEDSEAmZ8gYguK/4WzIbPIgJ2q4wliNcy7YgGTMQIxlIK5k+lhg
IkdTj5CmWLgaIZ1YVJhVjOvJDK9aoL4bHA+LMkXXu3L9mhkMgFjayQwSVArupuaNnobqAC2yX3ta
2lJ1iLMX2tApu2rVVQSGtE304zrID638T1JmxH62DSXmJO7x0DxqhCgQ/d6SqgQMc05fIxc1ate9
hygeAukyixTeFi94Eb31FkgGO/pIlkEl1KefNScjd7+mAQhOoLHEilNCu92k61YyqZ+SgYfQ5RXs
dRw40v5m5HuMhXeKXDCUmWEt9XmMyomooFGEV8tkj+JP0Z65/8ZLdHnW4o8Mn8cipn5dDystxBHI
a2qw9SFAdun56PCYNlsC1Fw7MM9OVp0O5HTiuEWf+Imzi+CQ5pwI+4s9HTlSlrHvwF0QkxkufKsw
l1UfW2xDZ05D916F6873jYMdBFc/x3umgm1tZT3GUfk82Kde8vDlZgksrgNB2hTyy5TJUydzUiD6
H6nqJ8I5T52l4c/L+kti4y+omMZ5Kot5agW5LN8IpLWlafkn22g/K39c97X/U4XHsod5OaxqHsul
ZTskX8V2uZBNyxsdNruSPRI90TCK51JBGBk67Q7CgkPR7r6jNI+uHR47MwU92qcQDHTx7EIgB0Rq
MBfKfzBM9qSAMnckSoKzd3bdJC4KFfigepEVuOdQANjx97xFQPh0R9MrVfml0PDoaXjIDKiDrQSs
iC1KU/ar9+NOY8vB7pDQ52BccEX2I7RqP+ZMWht+69qGSa/lwWlIWBU7BqGvKo/WJPc0h4rniXGs
f9PYyqwaiHbKpi6DWFUPNQsOsS1plDZdXaH1iKuz6/+RbvI+4InAmQbOvRJmc8hYl5dG1G+9vvix
s+iTNhw7DC4bC5abUQB5LJW54DhAaeFnt9qJED7wT1Djn3zcFJq7bpj3g78vFqndvztT/loDpI5T
AlXM0TujMnstq4yS79VlQrrkIswXfSEe0UxRQWCllnm/BrPNDWxwDRgW4DkV42xEoLvy7fY11McX
VeqMZ0NAr25z0E0y+maq9qPehgdBmu9KF1ydOMzNpVnbH43Dz5xOqzYinJ4E217DpxMQk/86aMz8
SJM6spcN1lV50MQDG3CXSjHfqIzzso1YRvQak3TL1Jc52zCuoZttT3+jOAw3Udnueg0dnVkd0aLB
B2sSvNStYSMR6j817GxLZehPZVxpK7/297WFjqqFvV9U4hm58MiV274GcuL4YmVdaMq4jMlrS7qk
4ZeIWJG+qJ4dzDgOfNTzm8NiTc9ahOB4b22X4qZxsQnSVOF9znZxOH65ynp0ywkkbUKCrmWos8Hg
e3RxzxgZ7s+s9OHSK2vVKY6WyuFWKbViN79hg5Nd7Nz4qW2xZ46Ijy2t9KVX/YGBiV64gYyWD8PG
EtEt83pobQA9QvCamEZ74PbNNiBDUq8UEp0RbWyMhUZ30KRYGUB5M3yaUuRGk3GDBveYN7XcRqZc
9UUL8R0H9I4dAvpZ44y1MqGiUy+2P6EWW8adt9ZipD1cFnMflK0ROh5lFtB3lB6lWPPh+PVmqqNs
2SG25kmQXxAziS5IvAZJVPZREGmNqTsKp26DBxXvk7A/LYEVzlHmTpoRSd8JHmdiB71eO6Va9yp6
HnVnYNfhqeEeN97Rw2MbhMBt9fIQquRZy+tv2qXn0ofp6zV4zLCV46iq0tcYjp8TjJxvg47hgsvO
KI3HojZAU5gFN08NSk/G2cpMkdq1QwOqjXF1wTeeDuQIpWH1F5UrPKApVB94XA/ITZyi/NvV1g4B
BPdhjx6vcWNoTHX1aNXaT2LrH1MQHXSwtn6fvbXTCDfeLun+Ie7q5Vtsxj/kvCGdjetTQ90U1lx+
jRf+9dziJaHt42nvF9EUfCMCoCsu1hB4uH8T5www0MmCtyyqD2YUmLNKcRM3zZ+4ItBSAwNMlsoC
1Rwc0rYlosaciAXcAbon7s8NDRBDzqdU4ynKwkuWNldmXPc8+vATGS3TdrwTVXAwu4fUDD9UKz8m
t2Xd2X7bgf5RI5gMHTocAJqpgwYpwYNcm5+Jyv4OfItpWV1GJi7rVFC0QY84ZCVw6HiEcNL51qIj
YXpbezOtIbGuTmEKnG/TQxwYMRKoxlxKtzmOju9tGqjeGz2wUSelh9rxcbWr4CyI2V2gln5M03qv
U6ssSIb9IuWu2ibOC9WaAjXlo3KGmdn3/GGCrr+GGDxBzP5iIMWv41Zeao3xMIbcD4RkYb/hPOlp
gZcONfCU46XOYz7ferPUg/SEkYpNacDb32Xt2o2IJPEY7JiAIBx9slGKY04YCtzyWhP+0P59Zk1a
c27Fp1IntJzdxoMiCJBRZYAGMH6MoQCsCDShuIw2jaKpwqr/jNp3Lw2qTMMYnyzIkKsy7n9yNby0
afBK333q9JKrXRc3HIyLxjZyuLPsAeL8Pkhr66SIqnLZHyL4TcThme7CaYe1aY0AiauS6VeEADCh
5i/LYYQoVy7qFso0qfZIF+yvNIRqoXf5WznGV9fPuvWqgwWwsAK2py2G1UatMtF//r7onaqI2Kop
SuJLYTTtynIaQucS+09o2hhmuxZwBN8YnRngW+cYqXYEKcHhqdsJSAySkI3kZcgrVMia9WDYzUKw
N6ALCa9p1D01emoi7jBgOZj3wEHDXongmGfUDmnBU5Cm5nNIHrv05QOxHQw2QH8zmqPJY3eop9HT
ZNuPsAovnqE9C8VDB7mHdjwiRo51Qt1h0SDzfunqL0gJb+lEjGFu6msC5XY1Cike0wtD7K9Ys4h8
mm7KqS++me4d3gLyZY5p2iDEcwEU+9C6jPLc6PeY1clSevoXS9zdFJFOaws6NtxhCbkS2ZXMeQ77
oViPcXzN7gre1qT3jD7NmfnGupa/r+NjxNr/1mf+VxWEu8K3sFYgjUho8jQ//OmMKFuNXsvssWlf
RwO/CqstfVlm33UlOWOKKl/GTrhzaaZTh5jlkKAU+LaNl+67IusOnLSnNJq+uiQPl1xL99zSSQmy
0ytRIC9tCfxAZ88vdftuKOtLNyGWTn/iiUxRHJXaUo3hjwZquZ0ADoRD/ieCEGn001PUD/kutbgu
iPWEdIlwHKNEZJD1nT5YuvPcj/IhST8bOZB86wQ/pR8AZ8QSGsR7hanD8mkwwtF8DSacSMOzjZds
gUfmOrU1Nc+cHp8uBP6UHs/G4NiHuPe5gh3iMcTf3GBbDNSMjrA/McF+58LHFRGZiud2DqX3Gkq2
ZmuPOL6TnF+Ouu5koJnMez4zAflsiyD2/nZW7Cyavryzmr9GqXGXQzis2hohs2Ftatv8skPI60Fu
nIKQq7ZU9XWcGK2OtCw4NxGVya88K9B4EFJpdi9EIPwhcppjP0Pe/Pr7V2vJcEjGAm2SHA9u1L/H
FfleGIjL4avLdB5k8IQR+7JcJ0LLa8eXxoFWXFLjtkn31pDzjeIOwllT76Ka4HbZoYhHVTsQq4fv
jpOfhOS+sv1l25voWtVfR/BbUhlfAwdoHRaQnLr1LVLivWqcL9k5W7PWOTRJ8Bj7H+bl4aJlWsKA
hPDkBKN430gA80W/BIE6Low5gk653dV9H3OMTrGBJiirGHtnuc1UVFqLsYO7maGKGBH4o309+RGF
QTGeJPl/XGQKdgvAmZXwr3mlX/GoOcyMPLhHHRHQTL9GtbEhTo4hLx4g/npt+cHZk3Cx0UrFXotR
pMepjbaOIGj45VUYAplCpu/CmB9xBKGIdVaGd+xy3afmGB+cRrq7SIyP3gAHkiDgwtdfqxBCizd8
mkXjroh1f05keioREtYZ9gFYy9uqFeNSuRdIsOhYkHH7/YcQ0t6ZwnjJBiovXWkbN9fErrRBhmQJ
KoHIjVeGYuMkzfAlrPkEV0SJrtskdqmsALQ0E0CWzNQf6d/kYaqwt1gi2IrBMa+tsolCmNTRVTmb
B6vVEGLptBqTunMcyk3l5+3ThFoq1sdPp3GcU+i3zS1FaTsMP4gSgntKMiEP5WNCyPc682LugToI
dp0LqLwb9Og1N01iLzI3gj6tR1j9+Xa9OCN9h0N2B+8v2dmOnHuskN4zabXvKZtnATka+04wN18E
czycj3wUgdWKgp86pJTlU8mae+U0gdhmTlk+FXmm7dyggIeUw0WUiOi5d6FSpNG3z+2joyHbq0T5
R1VTJQ/FufJRSiQhVKDU0+xT50R3Z+UlbJtSy3LXA1tGxiaEPUZzCrIiisr3Btx6Y7f1jAjrQEy8
aeQ046739egwVi38Vrf4cmnSmTA04saEAVkxZ9kxCMne7EaCPs2kD54J/ssXkAPkScLMXweXMmJ7
0+u9S4vXT9ey09FouW2JWj3Srgl6j4WqDfvb477Rxv/1O/XK6h/16eYHQ7pnTqX9QipfQkdcOFrS
P8LRdmIovYNdkdtHQBia1xJgeSCSo/B6jvOSKARrzIqTGVvuoWZWzqglOevzl98fBSU7eXpAm5aP
1Z1fPPSOYPBag595MJE9bYRUICTSm8zb9CFO++Ty+0WZXUpL3sIir9NdpxktdPFev0FGro51Hf3A
5DdusdTeW9/KTt0ATtGZonpfoTG6p5yPZz3Q778/+/0yWsHF7fwf2TNInngleU7a8shkgWWbQMJZ
+vOXurjD+4x3onfqp2yMP42+KDaWroFYbRoEoyrxrkk7BjsVzx9tvhcPKeOdGSTrKhFEc+ggNpcR
evSYuajrnWxatE3PuYA0nqzTkT/SkyoBb6vi6Yli41LFGBWAYpK5HDrdIfZvtrZFKFhlcf+QEqa2
RolVLQOfIo1qjkDCXqH9NUMyLIz0UXPokCah3XBcIsRPDXeToLl9U5H9HRKesTE1Ks7J4mNUl5Dz
yBsIvam+lVolj6oyPti9LNld6GfuRmSNjLOlqKeHLhiIVjGGaOeMkFYnBUDLTgDLeqR2oG6fQO7h
77OIS9vHLnJ/5udbJlKYe4iLf2jB0ztNeRprxq+Fy5wN0cbKyRlQ82DfiMPA/uKkI2r1kMy2kSOz
0Rrv0EzpElQEUvOcszkoGUQPVv0IQBVWP4IaUw/iA9xV5wF9qpuLt8Lx7YPtm9ahBfjGhylwV9Lm
vKStdnZVOZLGNUImcqUD+rx40qtMPlN14GivB1JtNbUAh+MtE2VoD501HqNcZru+9wwcrxYfFuHs
JocAYMIAfjA4gaEfgnCjIFNtOwRIOMiGHPh8+RPwji1CQ4EdMjRKvKgct9INT6KIw+NArEcvG0bz
JaGhsV8+JJmWrpQP/iWlTi6wRd986/H3kSuHoT2XFdx3hmg2urUEfmRZAodLs3XIGmMh0+RG+Y9O
vWynowpK0Ld9VPGpC4Zz4pZbgDDjLndM9+DPovmq14qNZhBaP7C6HJlgHv2qPTjIY98ZZh3ckJ60
0HrsbZnSYOAQKcLcpntw8+bFqeAm1n31l9c6P059/tLY9gzjnNQj0R7JXjrc+sVATIInvtykfZ/m
zMdBkWmAowt/Wy21Q43SiU8JM3AnZw7pzV8M6MkQJqpFO5po17VU241hFF9/v8RW+odgVbRO6Mrx
NF7dgkcAgByJaG51gi219geTWNQYWTLrzgMGcFB73bLznfe0n5otA/QI0T4bfu2CULhf6yF2Xq+X
pzoyWkISnWAXVWxJOhkT/lkX+mMgIsj01QNPBYd6nztnA6XusiBnhgKUI3dg5oKhFfBqKNtHPh0Q
flOMXrZp09FHU3ypyaPsEQ8hBdDNIyhXkEHwhfuJeGZraE5aytZV6Nq6M8zxGo7Mc82H3kjDH+ya
Jva+GKPnmnYtXw6WT2Ru5h3ciuRm+q+tretPgTlhJwZFg1jPw+7WzyHkRqFv2dfQL6KH2mmN/tPq
5Z+CodHGlECT6aRtqArmHSRxWKXGTQBF3dLn7+tEw81lXOK8CsDFRusAndNKx+y7yfcscO2tm0cF
wIxZNUUkxcHk72sTNqAmHzf8mWn+YIbGpqzd8JZzGZuj5BHE7CLn3DmcOegk2SnQPciKWG/M2gWU
u14r24PMeYhcqF8+4x1VWZxUNXnmwPiPk60/8txVbKdaYzMEMjkXdfiRM6/YBl1kbHP8/Z6F0lho
Pd6JvrnpXnxtp+RwaGYeUh/pL8nYo5X2OGB8NbvkL9XMUPIjwLkdRXYEXmmYOUtGwzDJnNlLjIX2
ZXnuQIT0M5ppZjQ1bXFItXYbAW+SM8UJkxULjBCwE4CnEaNKVKuUUlcB+RDHfmZBya6GjZHTvxEA
uyitv4nBsDpw4oPhJycDtcaJRvnF1nBcVnnH2A0zyCmeyPQhYLu4DWn6kQxAKarA/VtX0ZMZ+e6r
W4mRrJCBpbcXj5ukHaqdXzvLvm/wMZE5cCsTRsWR38SnlJzLVWlGu87sq1NdCLJMJDH0JpwjyIH2
2oaaAKUG73TSxLsGkvMC3Xj6CpFcA0ZZk5nkOdYl8sVDWsTmX1IdFiHTtzyPvacsGeQxKqAdRjlT
k2qqsXSafsJGaNtSDrPNc8O3adp1PgYHzdRjNNrZTxGhXQgLW2Bc6Dd12xV/+XZfp1g3X/rGvBV8
UhbUB9PZIgTJZqG00Qvk87oxh1nJgPmi7AdG0WQk0EglGYAzZyD9J/VqcxeSgbl3iV+BUdH0V9KG
UeiXrM+GMj73mnbywPecbbgu06ysriB4ocGyaEk7KP5Ntq7dZt1MmEY1EtVJca1vUrlgx5wOXlvG
KQdKxl/ZM81tAOuWgneLZ85bMBPfeJz3qeHPfuahW2P5PEJ4wzKQ0qh0UWcelOdCbua5pt292iko
ZyCORYl1h8PbW7XtWK68AqDiiMzbGfpL5zbbqoJT587EOkLmioWSYuvPNLt85tppNBf6TLqTM/NO
zPS7dObgjTMRTweNVwTNWhiScko6zdKb+XktID2wn986C12L6eYuBrXngtyzQe9VIPhwUiMqrT/X
WoRBxechgTbDYdNOw07NDL96pvn1M9cvmAl/4cz6I+qXyqIokk3pD/6xg/K99KmveIjCZT3zAs2Z
HKhmhqDXUSCZQ3YLR06mKuiaHaNQHkGxMiqiDdz+1WhyxrxmqCMNR8gfMd5h+v/eM5feRTrlVlj4
ONnl1R4kQHxXc5ZOUVnMl+FWkPhGNVHtSx2V8TDnQeYop2xvO838xNaEpNi3/hmPXLaJnHXhYC/T
OzfYse9ZV3NEDnbZgWafWbdPfE5Jjg7cWMhmJOsYMz0t+A3bCZGJqKq823MQj7Lm23rdzgE9MUk9
+B8h58/hPf0c4+MzjuTC9iHF9c8tST+pyliHYMqJU33DiVzcMtnmy6xlYeeUrXFLxUgKhRFswzlG
CAPZm9YRLKRIGDLnqKF6Dh2a62CySEgiKudIIqtf+nNEEa/OUcsJLapIL5rmGKPENtEQBdFlZBwH
e4OwIznDLuM5ACkiCUnNkUjeHI6kQlBg7UQAV78rSE8aTAaucF5MBsVOV/DiQBNnypsdyIZuViMZ
TLjp2BeQylSSzqTmlKY5rsmfg5uw8Tzmc5STmEOdunmjK4h5gv308tPM2U+FiaUY0S+W2TkZqp8z
oohyhGEbcwwRCxu/591IDjH8w8bjmmG7NKGKxytA7BSGrAD9IWpHYhnbnUWzuMwtgqocEqvq2d1Q
F4RY5XOcVdUQbAW55iMi6cqaI68YHXonSQqWRnY8jTmXCXocQuDwmpHGYLJa2wgytEj0qRdtr34q
gzwrJayHfqJRZljgMflu/L+cQ92eClStTKJRVip8FCR2hR3DCEmGlz+HeUlm3jB+mQ2S88VknVE5
yV81BU3UIGDE4XRVczhYN8+uGhT4K0VymMegYq06llC5QXEc2cUN1ukOaqnFIIcRh+vMMz6cZQsR
5HuH458YZp26H9V6MIeXxWbHnjhHgvE8Bjy5jrvB+rrSyTxTUBl9FKG4cZNlxxO9mve/cWk0qzJZ
WV1CcBpEMycaAMOdZVi9F15pwBTsoG1LEJM56Wu23FZksTHDfA1Fg0lB3XXdHZByWMQFFQA5qYrv
5Rzphpu71SkK9KFFD562T8MgkYcMJbwR3AgRQWY9dvUFeQrgisJu2g4t7sZ5l8SWNdhJl6mrT/uU
kC387DW4kuXgHHvDIJQyLb4dNJUM82CE8Pq9VQ7mMvLryjnITp8j7Uqy7aAPBucgBEYyIY1ggJwS
UZSSegz+E3kEKWODpW0p6io4CUTnVQUfUksH52HPwXoTCXu2966JoD/nWHbmAL6yQ5kFI3XtkXmb
iHLPB4zNiAeX3J4nURq3WO5/D5A2NUwm+7ABPELiXz9H/wUqeTc7VmhzKKBOOqCT7ZoEO34zXDrz
2xXptZ+jBMHwvZbeq5FgtzNrDEq65l2BoTLfBUiiRQH4dpIJFYv9ZT2y1THF8BhP+iO7zWidJYhB
ScncZ7W853PUYTi/IVCa8VjMQYiao7+3czSiSUZiPIclThFLEIrBH0GOItXHXs7BiqQpIGebk1WQ
0GI4cglg5NZY2ZZlH1GV+S3iNs5PcEKhJPJhpqpSyrPiwHrDsXPorAkxADOJgNRHCSZs2cYZTrfy
CKX5MSyicGErn3lJNK/vDA+K4hwkiRhlOvIB2UcziikoOlAHDiaTcTeF9b5u2WtalSofyMyoWNnY
3c1lnMmk3Vt1c5Bl31IGSkoYVbRfyRx2iXNmWJYRCBliMKXdPCO3ZcpPQqYiKZNo1ic1R2dq8o9g
AKjR3q1ZrZ0Raf4NJWxWKEsIzIjf9MnhTEqFZpBkTpCXyRzUaQXiLbdRIEVyRBhIfkMdlWhyifck
40Zu8KfZSHJggkcPtUYUaEcmqJ1REQeTccj87oZ5ZdMX49tYB8Bh1NuY+3/KiZdH5foPI6SPvtWN
tRqT5Og+CsRoFiTvt8HRolWvkhLllSEW8N8gmQr4fLVFFuRk1hsRt+wsM8hLMfvQ2o43cQDdfpJk
X9M+n3Rzeq577K9Ji2cvTNg/x/Un7kns50rjIXEGpudAe+nuPEQaRfrtFMK91rM6j8cRPTPDICSa
3lZI7U8rKM9thRvRINV7xQwXsbOuf6veuEFpZKph5gxS8nw8DRRaK6PksohEQCpONPXnINYuXeVZ
+zFsqW4xcigXqbOu43TXEN/Ax4b96beMvAL3yvEvd6EJb8FyiW0EcrlnN8E/y0RNFwqN16gmxLoZ
oktRNX9zEN+x1EHtoGcR/8Xeee24kjNb+lUOzr0G8maAuSHTW6VRKpU3glTyvkqqknn6+UK7gX+f
7kY35n7Kl5TJpAmuWBEMBh9ts37Bqqhd2x+NZ5cdpKQxMraTVnP6yFlBn2Jf2f3TdsA2cA7PuNQ7
nERxbTzMAQuT3ulebxmoeHJSXbbD71OzvHbvnIn680k00Hbfi1+DffrVOX/Ghy2ZjA5bXT92zyQ0
v3bVjbQwxtflxknCX2ypuw/Gz169EVyal5d1bz6wNolFetVvn+Z3m0QDJ3Ja7G6t+XbDGtm69tXm
TFScJz/fZ397ObF76zko2QX9sgjBzsiR2rRenKZhsZR77/dJYMv2gP7Pc0w0l95wWt8/R/42/hLK
3ybzJ4Yv21g7g2a9/qfE990zR3lCqeBhZ06k2ZNTvMkwsJPsZe6JhTwOni3n1RJqUGPp5ftB/hwS
ujwOGJnrHccRNndopufgWeLtbwQNFkIH9W+OEv0k4Ptd1f9/9MK/HL3ArpjfxvQvR3Rns+3p9l9q
9sVOjsPy+Px9k8371j822XSb/6v3HuZGc9AatDsStP7HJhveGnAGA9tk2n2C6hpyhvd/NtkMesgH
+9L6/WaLd/+zyYbjGYhZ7A7YENOTd5r/L5tsOOTvT0H1/W6nP2hIzeqk8GvJaQ+/B9XfW+vL5kRW
HaM8qzisqjxP1TCwYzfNewpjXZElWL+Uu1bxWc1Tt4pfKn2pcKtcc2LneUzMrW0Hw3R45rI8fah0
aHv82ir5d8l7kyXU2bw4JFazdhF5x9UXuQv31sWuuQd7G29MDglTDtFzqmMsMq9IgnHgZUXhZBlM
UCVOsdNJ9q2M8lt1VCWvLY6qeBhntQoXTpY4Tlb4ifPbgMJ3n+vz6b9gf0P2m9+u/+e/Icz/3Dft
P0Xnt4630/P0gwPExxxQfvljPDWnzPHJaoGqe2XpL8JyYZRhFfsVx6Mpd5hWZWyt1dxKDyqItBdN
CNPUKCT1sXRvRpgOU3er4jJMEqN07YeK03w5PKlJdFLjnk7d/FPlyv74VFXpH9VcpXVdFi3lv9Ta
XA7JBKNu5o+yh0OSy6nhcLhM3Xmc2uTX1nYwqiuPjyyRKvqJ2VXjT+NjrVcr3y9XFxVN+mqGg0Ct
9cjzNyrLFnvlF3Rtsoiijdqou0pYFaaJxdpSTvLFoCz8xP+Xru0hwJff93K8xa7JkR/9QR9Bfm+M
+H1z16v+qDVOZAsJOYJSVVW1MKhFkunVwt/p4qhCvn2GlfTRhPrYZVV867oOq5dB+IRKS6MsCVlU
F5c8XWol8uGsjkjIXtF2pKMKB4xZRznGQCGyMgB7NdVFsjpoP4zJG67ytVIcCqsQ4prKlxurpodq
6OZpmtpLJHig7SMjl6ZbHXldlX481LBrEK7nto2HJrO5vqmtZgOOseZU1od+Wl8mCQWNQ0pCK0WO
azUaeUmyWhvOgsH074oxDgJenqrZvwlrpyM6469dyokq9UGz12u/Z/pvXdqrvZq4j+hSNm1RbSLJ
FU0VSSWpq0VQgR7wV9kLPlVdP4yeKmLXJQcYIv0yfoxqntvD2PpyiedkSGLfr/aqJMRHkcNAxW1t
Q8RkrD6Vu9fpPI7zowcWpASFOXRl1VFASAhKJKO7ypIkRpApZ6vmA/1I1grBZvQKPxrpp1qcGfSm
Ln2jqgCelDwpOnApa5kyvwufKRS2VFmRMtr6OOudwZZxPj91fFVPcx539ac0Zmt0EIIODaqb87Uy
SeOuh0Q36L6KAmCqQYWlsemSgeK/JjJ0YhreuK+jFy3eJpmVNeD3A0GBSZg/xtVk6YNL0603P9OT
5RHRIaGTwv+vd4rBxMlFYfknZb5r/DCKi14kFfhYFiW5rq1ShqC6myTgUb7ByXf6oK/mCgOdTozv
VAPqxVMWTK/Jl8pWScFiObPvzKffNwmD1S3Fg/ynSr4VXbVVi4Pu6+LqydwuRgtC7PWiKJs6rhaJ
96VK9uAb2I/Gzngxf7cG66bqSkk3Y2CMSE2oSMZh1b2KjsIkRuzxHWhWWRnYmHMmKJX1NlOee6QS
Fnu/EQ7OZ1fD5cEiJ6sXszGeBk/In4DIxOwappda1iv4CV5G3dxGvRiTdrYZ4rC95OeIuZPjKuCi
jV7izra7muR1DOba/nH6LhloKGitWBQOcCRQ8430dk8aDOBqdy4jUbcXyYMWLd15DQlgw43iQBnd
0DM7n3/K5d9mjXtzDp8yxl/hRY93Vn4wcvvk14f34UVNusZABzf1sdXmxsIos+rWjx5345saAyWM
x9Ke0sxxKjMBaKAixt6+mJyNopY1nUuHjqnoj/Mx0GdtzdPAJrpDT43h8qh/VNpWwVG7ohltErYb
XkSWBmacjCVybqVBADjX9OxLzbyPo56ZHOadHIzlVbccbC9/b3/s9fLz3e+xyFRJeiJz5SfI0iau
6R9nYwxPztSV6o9OejHV385Ue2gWbv3Aa22wL8zqMZLjJWEUlJAS6m8n+NaZLi8ah1PTsud3XSx6
TEP1UHgL1Se30bNDYlgV5xGA95lJkLYa3tgx17MvvGhvjBS3E5LuBpPje/zPOh0KLsR5V03i+BOU
HKZXfaDFNW3FoCobcdXUIIA63RjoqgHtzc+aAE6DAxZ5Zc8tR/tMl4zxPtJsXJ9RHyD/RuzvwBZZ
/oEvxL+M7XQ4/KjCHMvY7BrBjxrfQGZaSfo1zdoX4s2+HgE6lEaaXq0l6ERgiLI/jRxcoitS2x5G
XuQFkTl56L7BeJA4MXhatVCQYhPdzKflTaO7mnXV1fi4WsegFx5W/ZjFBeqHNxp9AiTZOUJ/M+ZD
tiuZfXVQ0ehpdeMf3aHbTBYzlDQn/qHptArJOLw/Tyqu0lfUC/H3uTPOnNZSZz+5aD3mLExtE3LJ
fem8Iq2/PXUu5oSrcJQqE4eFWiO7TfdqsRpM3/UNe9hXQOgGdZmRNEbvUePexB6/7HFXfQQchqIm
eNzUjw5We7XIVguOT+ZzwXYek3SEdgsiNlXjl47G3lQ11eii3AaKUFRWdFGBKK9lH46w1sONERxd
rCKVUcpOg1cXe+fNBjZWpc4inrjxZ6SGVCf9rYpFBvYnOyU0Y6VXzFXpiR+1HNuZjCs60NhQMUKU
DDYYKZyTmsSlei3aH8Tikh6wU/D1VD7q4qm/wOMOTyZYGXjsGVtj8dRhDqDazACOHDKqi1FeTdBR
RIBYLodAJrVzRTIu7j66ubcAVcYGY9oTECiKXL9M9gCafeQHHecXYC+niZp3Jd0pekbGHF2zWBvM
RMHbMjxoZg4KA0JUNNGZDSv2C3zaxuIOsv8YnCzM7Ng7QPXTLL9NUo0YD4OTRN1LcPd62d07O2eQ
vUeolLo6yUY5PVUyiLC8gy7nKUyoKBJK5PPJA/wMWgPx+1ZZU+2NbHUz/D6dHJZri3Gnn6WrdvTd
ojDNyGPi3JVPe2qWfylv1kkHhAaqnhlE3tpAwyfZeOSRmcHwEZyEChC4p3v0mTCEtzqV/pV+AmEQ
MD0Ciidm4C38g2aQTrZnjzfKX2yNY9z2u77+Hn67NXs7fBp1C6lj27xqgMxw/CkQjWyYINIw6iNP
MxEu+J03mQSgAXSJmcjrkx9z0tIrWpPAGry6JTAm/JTsEW8hZ4Oe5mYv26nZ0cg2KspWJ3tt3VVd
jUz0OrNwtlO+XzhIHXpuddEdTcHBxwFLBsFNeGw0VeaeSz8E3qgNxQRDO4rIyamb1oVJQJCdQU2m
KmI5QEecAaSuLgUj2Sa0+mBmo1HU57EIMCYHfciuIiU1f8+tRG/pooMeuIlf+t5osUJJ6yhDbJKT
nszodYSaSdhn1owuejU1m+EgQ3ChXgfbcXYadjCDLH7/suA/Hv97vTz/nR3T+/PG6TfZbrUagy67
yTrsfIc5/sYMTxx3en+1uth4fhmWsLTKTeOKP32ofZIsfGdRIH0lL1U9FQK70Lw3k+Nto4DxzUF1
d5mmLrib5i4mXjBWMwFWO12mTPKhsgPgNUjf7Flex/ATo9HFpLTypUDwOAqC1B4HYjVSDDdohhNR
zLJVHfIDhc9WQJkAGz8cbyam3QputEqSqU4cuHTy3/85MPFv+qYtRvZfWfNvfSOGym99s9/UDq1r
n74pyipM6Js8pB5J4ZfVVlllliyoX4L1VJZVzA/IKiwXy09EwEdZu/NcuiqUnkz8zOdSv0y8aITx
QpFVTi+4FfdXCEB4BG58VGe8SvyQjpXuSumMCsMvziseUMpIhFXJKFTcLvSYaQgbhwvn6RD14jNi
PoVh/mKxU2N5BGNjp2UZ53mOxmRkGIlfpowrj3go+82u7cBO7VyeOEzzucuwoAyHfAdLnstX7NrB
khJ4I4oic5zHVR7Pq9BfVJUULs/KU8zPeDmhLNr/rj/P4x4s/yBACCg2MCeROTOjyBtRjh7J9Gau
ZAkGHo1MspFnRrNIR5PI46+RhygkDDEQlviFP0GaoiwZoRXTQGZ/xsv0scM9iNIQMQq4ZsLdWVb6
q2TGY3ZqBWhmWebsFA/1RivGblWgTUAHOkxsd/CxmEi1uCAKbHtimogq8gxgRJPA5OaiSrzMhzz/
s6w18Oz9nbC12V2Jx4cdVs0/TUSclt2vz0ezafhiD2KoVgwkzoUwZqiRLtovgoLMLKBiSVKIPPwa
lhBZoAk+4y2CISLEgPCrmvPbL7E+8hjx8rOMfqPMMkF4EL2cokXq3lqV4uQtzCUtgiUGIW9WWDjU
B9uZSvlJkSyQf4SVK/kl91CudBw+BTqTl/b84FeBxBfcKB1bcXlVMXWqOPE0Lgi/GgApMDf6N02r
isFLpKyYmp/VwplljLDDRIvl1piruRYh5sNF3gqBpAr4KFf0Cm3hVr+o4JtqnjNZpHaIEW/JnGSu
8hbzkHkrE9k35EKukZlb0UmxPDfFkKXFJbOUTo6xJauQq0IuCtGHUMSRptspmVuoLhJv8Vyqa50V
QMiEzivsWOlEWkGJ1ISOovwwZ/YmIXMYMzePuf6NtDSe53xSu3zO9KH9jLwMYcLsrZhYUoE4lkHG
VqZ0iqUy3DAP51iQ8ZzHUCTtn1dxSEnpu2Hcxy0iJXh7PIefXoZYm+L5eYuETFbK4nGUTanuHF+V
1Jg3mO55RelMWpvH0SVUSzx5eewbifS7yz/x+1tEhGb++kKcGHLQSSQPLOAiPAixwMkysCcqsMfM
pRhDaI6HC6FhdFEzawXugwhiaJY0xgU1BGAQjI/UlTqBfXG4TEdp9FRO4AFKQ5DxDVlcNmaeB6YJ
Mw14islTTH4G6fhjHPSVidoHCszxZBbgOAwmEY9Jcxk14HnJ1J7ABrib+gmoBPZ8LtjI5IjnfNN8
GgzMUCIUP0U3PfikTaKlADzpsIk3osZR/q52OozsGLgbg4AUSaGeOQYTg2iv4DeTYRCoMVdORLyj
gBmJXpQLJ9HMBLICETX5AVH3MrTmWDCUvjvg1wOTaOVQOmdso1JPyq5cmwYCdAChJ65RgJkCPE+a
ioTxg5qmNHVJG1KaCJxzM1aAoJzgHHWU65iPcUrnjXneH443uoKbeRo6WurkmbNJ6iIz1CNCFQyD
iZksUMPeDG4UYR9QbSyWNKBqDIvHsETyEn00sQH9i0IKV9HQpMKUJ/rd86SiPAZviUrBbNEGycqJ
JmMqZeP5DOS2YImCo95g8WTCg8cMNX1Gb/AMvJfSNZNohIIhO6MC/6PMw/UcMA7mjEFgajClGTXp
Ea5cZVSI4UB6ZJDA/CyRyZvh6Zx5kxkvj5jynjebjbwVah8BiiYzL3Fwp+B8Thy6fRyMGEAePlqB
DljwM1FVGDxMuRU0JZqxCK5xp1IoWgxEHOFnDSK6gI+RmQa5u6Qr6QiY38pB8QQ2chUj3wCOF4x4
iR7jeVlBt1OQI6yI69FF0ASZ2x5jhvg5MCR5gnysUFXgpzSKsckoCtDNEsMvnRLawqy3BOuYcDR4
ZZSFX2WeCZAmWeSBkqJss2hCcfBAcJKbHVFIHhrEB6wBcQHXwvulkVE/grZUR2qWlHGS8STAV1Qr
L+K55cU85HEFWg3OHUVy/b/p0LZkufqLm5OMZCyatTpNKO3/JGxEwA7u12YDHYpzEhqFYhAyJNqd
3nvjaIlTSHAmbr69hG8OhS5Cs6Fh38hN/72JlmgBmeGicsFCWgP8MUfku8qFXFmVX8WBKVr01+u/
iJkANrApICzPfD+5ksfy/QfogvV1La+gXX9dKkwOOIRii/+tfOrqrQpEPYf8Z4gaRsuV6GBnxUgz
ZJUfJg6VpYcZdu+pMgduIuPDVbwMX5CqlslKhguOudKZx72+6FIQGnivGE8qiKoqGb4EtIWU5oxf
xvi91YjYfvAL+cHIrbjZQp9Kp8i1aB7mVYwWfneW4CXVlXoWWJKoZP6GqghtcFZIlrSWshAEfiMd
kFVEjfmClnJWKGfpNRpJZ7No81a98K2FMAvK9EWQ6BaKFr5Ahd8qDub/ng4oqioWwGKZ5c2d0Uyi
1tzQQCyF+4lCHCGKaGBGBfEXQgznpTJHeg/ccYQSvNkI71GIfIVF4qD05V/a9xb2t+6i4Xkaz3nL
lddj1m5y1rXwBUFT7A9MWTQ03QR9w3oSCwBqR5fRdh747tjcnggBQpPkOejEmLEYQ53BqLyQ4gV8
g6VwcUizkGeA3AZhh7Y7NiFU0gfmUIpAP0hbggiCDoc1scL+YO94fVB0kT0ZA6SoTLy0dLYDgAF7
ngnciLKG/kgtpPKIA/odrUe3ZbJMNwy8CLNQBqcKC4hMOpQrZX6AqzKbXHfs5b+a7nmYGzxE9NZb
VeL6nIDGCEkmv4E09MNEB6bUFm2ViTyvspGm6tyDDQmRcl1uEkWYORPbjfHROTQ1QaNgPNBhMc+3
wUYEB3AVDkF9wpLuBjxRxYwIFAYy8R6Npej8N7vifV5B19gox2jiJRE6BWinGlE0sYHit7Ai6WjR
iXCbJXpCVIhjjz3gPkPTAXO4F9wcsvFuwQgdAAsQI0H0kP1ylig/LJzJEjKEFSYEYoJCWI0iRgse
wSvCcNFzjN8YHWZi6HC7LAIB+ELM5At3GRaOKAt513Rzd4hiCZbpeCy0GQuIxoy5CaojA77yF/h1
/QTVRZW4TdiRlPBUEeJgCtth0KXXPKwldNLMY+FpMsQN58qIzudvZiRjC1cV436jpcPglhjyuCrh
ucLp5TWaMT9rOlgGm0CK9yf6DKsfXe8xRkIkaAWjIKwJVjQzGRzWh+EiwzHrwkPbJOKLNtM95ipb
JDhKx8ibert/6A9k1Rwhf0huNkI5oYoBFA8/EuqfUZAvGkFvwBQow8TJM5nIfErFgYRoQBpp8oQZ
QvswyGPmqAgF/GeSAZqIH0I2i2aeM5rQVTOowSzKMuFoKwyjhUORb0Y1Q71TEpW2oQ0Uyvjh1EQq
M1xhGQtXiV/H80RxCArkYSQm6IjRBHt4iAxo2cJen0BPJnrm7cRfv1plJ5xZC4RDEGqFP2PBZFjh
dyn/RUO2urIq/VcFSWLPbqfO/uDOnzwarLiyn7JeR0GCSWE1d+GRkfjcmMWoSnwE4JzgAKMkKgTw
EruAWcCrAoZCCNEdUOQcCAaL0QGgE/aNuDekgcAhXU2BOJDQo8QCICgwSJkXoJKN4wH1KWgu9iSY
CKvgn7K03k/AqAP/0LuCZYFQQ8INYPY496UMJhK0TmqN/wfVkETgDJemtil0Bb0AqvAC7ywKaK0N
0snjkV43gGHBF/ErMKDMTbyXMqkiMEVoFA+ZmcxPCLktAAk7Y9oICkjRYpFjfKFNIYWIYiKiCDGT
Z2L3JLQWriMKrUCXVDApLXf4PjEInpf4TuH8y2h2O39Pd/4zmmRi/d0/xRl8G/ZNM5olNg09RZdm
hehq1vMxxdBgzE16A7IiZpSwAtxk0AMInww201hUOGM+R1HH8RKyI/cgGgKvePToapmbb/sEn2j6
9imJAudeg6ZSZOnDWdAA9EEFcP+hvLg7f6sUxAdZQCCW+AjFzXTU6RI4yKlLCX3KXVRmVeKAZtrA
/L0IN3cFZYHU4Gt4f4Tl3EVF5W41tz5lUd4VpKdtmMRv/vFGI1nBwSll8y4GKM3+RQZogqgwUwYd
JsGQwcsZfgFu4i3sIRKdu4HJL9xTmDci5W+JEkl/wzmWBdBJQUAsZBtE5U8RUJzE6CxRPfIFnA3x
l73F9e1FApLRcLCOIAOX8QoLbcEv7LEQ4uO7RBFSNZSUGenVhMkPY8KPtYDJCftnDFlzE+TCsGUm
0Hm/PsVHhxsPAxZQhcJwKSUxTyATKCVCS6LMjiBVOvFXVFn0R7YC9g0tzDwsIPQrwKssRx41wbIQ
mWGJBuqGc0XoD8QKjwE2kYMvXMHcwm8xENEI0MAFQk0/MjUiFiL5kJojApVVrqJsQHwGpsz7A8NQ
ZgbfMECidfBOSh9wuVgEcWwIKaAmb9PlX8IeyOz+F7Tr1hsNzsZuDOpEN/05Kehz195yhGQLtBOu
Xspk9ZkrSLebw40RVXRomsNmgZ6KHmTSlLiZEIWmDuGgJV4ZXmdGINi8g7zihIJjpNibUWozgWAV
4qGjiDgVHzcIGQTyL74dmQQ2r6fpmPiF5VCc4zxAhAv1Z1MHAIXpiYsRScFzKn6CIAGkmHV0/cpD
ICO4GwoHKxgzD8kb4t1AdnmWSKEYvUj9xBRqAh7CiDAMaSnSBqkWf9Wvee978hBoAWCE+ofqysCh
S8WgDCI/Awf9RC/erNpf0U8yx2GtZRJhZ2Tee7wSukFw2/cdf0VkQcAUpRUlNiYKTyR49c9GXa/1
V5BjEDuSPLrTbcg6xf8EuQ6Z4PpkAgDkgBxUClYkc15oND9q0G78ZNgVvz7h5TgHBeaAJvEnyxQS
w0isHL5+mRGFAKGsiGE5rN5m9BvDASRxqfH3IhPhpBSaz318l/DJMGaFtygxHjDVQD2uMcTCo/2C
p6IMfcEtz3n7R8WJGj4JKJIrBG59PP/QrsjxmSJvxZpTVhlCxVkPpQ1lKY6/sKJOAtK0QDyWeBp+
DdqqSAht4n3ciW+Tcy7QKppZJFhkx0R8hAeJAL0tVhkbRgxFFLIm6drLPMzncpMoSdQ4WMrtwLZM
yzf7YEIuaAlqW9R+PKev5QrgzYSgw7Ui7uOhiB5OKME3UGyO9IvthRmB3SDli8UsrtxfJiIm45td
QiwoE08nzcTzwd1MFzhtigdUqiQvvHU16uIN5iLkYB9C/v6gfDG0KB2njegqOkIsPkF4eDqMjf4N
TMgTrYESpHhPhmsGSxiFXAZxeOO3aH+bADvuZXbyTEi33CoPmwi/gxq8/UK4j3AiySIIXJr6Me1w
5Zni8+HK2duf96HwMuEVF/8HeA2vEHYI6tKEMXaL+OJQVW/H5ITxN3FxIQpwDS5i5phjPHbM4AU1
EKq6QwnS0zh7+MkVjvBRSIe4o6gli0dMWSDeQ5f/82xr9/4eM/st4j5b5Hbv9f60DPHqkFf9dGC6
EThlf+o1q90sJqukqf2BS4aarFamX3HP2Vg74xjJSnojf5ocwzHeRz/ZNfw2r0lbf3L2iPlJKMOa
VXpU98Y+lS+DzBWoCYJ61NGrEXxUj2r4f3cGGUDsnXYqy9qGVWdIxpFv52Gxu4oR/B51dYPwq72q
ETYyYJW9wdL51d47LYsz/tTRXJKp3fwyOGVU7Twft07YpcyXdcmfEdulr0RTEdE2bli7oJFfw7NH
MlMO1dIHs2vW/cNoR50PBpmujCsr5l/u1myaa5PtqtbW71nUmrMnOZzoaD76dpNtC/fxoanOq0ZM
JuPXhG0TBCmMfogEJrBAN4bRj76ZnFqadoz7+Ow/DBJsEr4wYc+p8enUVTtsei3VJxytbREOT7jB
Pj4R5UpeELqpTgxnQ2efPlnoWNF3CCRJ2TxEJER2tg4JMRF2nXAWTmAiGGuzJEVz0O2pjXfxuvOD
vtiDSc8+GkRjmOxsodCImrB/fVSr8ch1WlcPHkwMDem7XSLa8EGdiKKYMlJ1evHBoVpqSwCSx++j
Q4YXp8egcy6oVVP+SVdrp3NTc9K0a840AawON1aLkoNH4lnCG64VuR6jDr3WMo7eXseEKN2Ll+oW
z/AR7E1OY4keLntoLBITvdTe7MXnp/n1cV+rTVsdkm+HzWHGGfEw6upiZGuX4AGHRIhuX6/ayXXM
fop2dXbuHjlevF1I4EZ4JMsVhR+dAZsJt6pfkMuzHracW9G1OH/SuKfPgvCycPow6gUbQB8bk63o
w06wJ1KjObNIyQgBbdkpm64Dtvb+EHFMMDI72Th578bBIJptDRxO+vXlni4hgsNGmW/SCNPbdKj1
6R+qO4FmFul041pOMu4+XZq8ODly2dJP/2He7K1FLzGNNsuj8bDbDscdzYhgSJpsfYl/LOK1iDcc
sLZfT9c+pPPzRYwTkYj0PGd+xX0OqFWfq4fR9lpu46Jqi9ODuIO2/8kxf+yrZWDZRDq5jLasAZyH
7fIRda1DR33GJ/uc1Yybfcw6+sueRu0KETEOo5/R2vq+6l1CXq+aW/fXWfOoam4t/0Fkd2Z7XA/q
wUkfydukwr4+eCfCZ+41s+l1GZ+Bc5FpRuIS3fa+SjLlIUFMFED+y7ofiF5qmmT/DNnSeE9aMYdu
mj0OvLFqzEny5xnf0dSo+kzqG3FyPvlWmbjx3izXBoGM70AppiyBzC1f5O5FrErHiD9DsutY1dZs
e0c/7rp775NJ0FGNbNMk3OZ79Vl0PfY6EoNpr70f/1PLczkbwCTa1SabDQF5NSCEMDSTTXQmGciM
lwuHY89YfjQ7DvFYhHo+3KNuM/c/OMkncQ7Ayp3otaNd9/bmtybOjLDNDrFs85ZPykX6f2DbTBti
cniQvtpn/bI4e82qucBd/tDxj7N1T8bOfZr+ghzjATmGs446gAExwYbgF36IrY6/eebUJndlxcGg
0W6yNnmJJNz6KyB9/pi4w+NoTmzTXpF2CiA5EMZ7VWTpUHuQlge/AKq1OdBTT8IAf7wDG6cIjd5W
Vw/0tWIOl6V5e6p6Ncg/rbAx2K+WXtxvan70jvoyPo7Cq+8f4i//RM8e9bNofBD+Om6RJ+pokFq2
yeYvDhHWm3y3MfrJ40qGaY4at6YJcM/BahxVeCGS9eXeGsYPyU2PZrd6oh0ILeNN8rcdSZ1vn82W
BMX82A4S44BUDN/WJOc7oVXEExNrS0Dij+o4+75BDoVL06gRvWU84tfH56wePgxEZV908ivpKNTg
NWzULPaUX4wemYWnXguxutmtL7OXs7uIY9s4Z7TNwcF3jThu9/pI6JrBmRx7+9FWnYK0sqpp1evU
4mZPM1BHZTeLLYfGV7GTXQTEZTdM8c9szH3h9VX2YxSknnLYBEUjvrCK4FvZnYzfQLtE6DaMEnI9
na+IGx4Xole+zceQZMTmVD+NrfU0KezLJZWzX0qkLOAy2hEvWJfiRk2b1LMNsjepl90tW2F4BDKI
kj6o9G7eCfojA97FQgoC0YZwUPbXrQmbxdNq5WsmwCl4RueIkyPt1rjjHAlUe4jWIbKybUhlwMka
Mhr3dNwma6NXUyfjSoJiDoJT/SVpqocv52XsrMFeP4Lm8hw11LJupTVattgNtw4nwuPfLk/u1mk4
fSO8Gc1ZffTB5mCCfG/xWXcJlmJ7s+bAAOtK4OKnXVOXmI23MFcOjSs4NLybEL/XskipGnK+OeIb
b+1vi6NKE3YF7vTWIjUVRzWnbRO5aqik7HrCEqa6zDuWs1dzv2I7Z1EDaXbEpNe9WzANz1Zz7D95
NFvmkfOGcSc+GDk00oe2TvnTWzv79EVYOudeqa4+RhzfR6Om3ivfWR2fZJx6aveJn+aAVf3peg3z
Yvt14KjvtXXTJlQ2bOrFyme8CBC+oqaJDSemz1wbRwM5Ar6mdjEHCdVGc/KixE/wOz8TV0AWYqJf
z1EBByEw+2BMPcLi+s5J5bfFziJbqsXuaeuoz3aDQDmCctXHmtylrGRso6l99nrEzN6ITzSaBNeu
nXzPfL/qlwt4pIfh0fu065a1GdbYhUK2BY/V65M1fOkjIdUgfrDRD4cY3xln1MNy2ArG70FQnvUc
NAs4Wo2lsBUDiLQQkG3enYftH7F6b27J6SJG1Yvd5cX5CtK9rlrq7s1xQ9ic+YrS38YX96obZfwK
tmbLc5vE0cVI7MBK+x8b4xzdjMPQJaT2bjytmPTszaJlNF0JhyQ/indT+T7aWZyWZSYvJHsYQYKc
JftSjZ59Gn4XdTOFDuiG8ywYSPb3q6nV1hzsvlaDNT2V25+EbfZAsXC4HR3iht67TYK9ib9fB5N7
cK6r2XbIRuKE4xu3Q7thNv0XAYbsAVazm70jtyMIfTc4JrkYcEzjbBPt86tL6gEEmdwYpPqfdb81
5xgeOb949f1xmrWIkb1wHqlqRISBj2/ok48aQctPWCEn0gx35m12UN6A87P1w9oa31l3y6i+Zifz
7ntNMkQejE82Ukyedes01e1JC8awta77j68TofEDAjrTabEbTkMEKZjaLZwRn2FNES+6vzK6bQJb
+6u+fU6PzmbyNekWzYLdC6Ot8wMEkuJiTPJJo8ZpPRDZbt9sGedk65FDyie5FABwZjdGTS13MdC0
nE5OBftd0Qj7sLlYm+vlQ9c5aphcnmyxVg/yDLpbkm4ZN28XteNTWu/aLUIZAdO46ZAMxN/G7XSH
sHAcr3Uyv4M2ie/zusNFs12xH55sctIWcGJNokRg9GQfc/O2qpF0Wq/NY0WVq7vRbigOZCQPeqvr
PWrswrReBFlyfjAKPUb+nZ51+vbIfzp96ibKxq1fLBCr3rJhbxx0+GUMhBrdndnUfMTnYlqdx6S+
CRrg5N57hp35VRJEGtO8RjpXfQ56zOyp0Y5n02hfTucn0qfpzpc1HYSdqhU9fHKq/vgd8xh8f5AX
Se/SZp+Th43px49++OmUYX4UneKaH1EEV5h8tLcH9t2552i2dIB5YX7mR+M263+TPFvViq/xj38n
snvSHB7Lz53qkXyEE0Ge9mGjzuGT9Avz7vJpNrBjWrrlfpKhzGx9EDnMrgdOgsCCYWovyRx2VusB
uUAUeTpuXBz07aPDoTXbdIDi+jqr2scx+gLoy29i6PfmpU6gfQ5TjmvRgH12xNhnW3Nvbyz2lR2M
tb81B9GGTQREQXNOrzkKIPj18Jp2+uprWE01/StGUJfcgjCukOPugqa5E7Xm+EfUbj1BlmBXoCg5
RrPmsJa8vJauOxzATMgvXfWtDkE2I7eYsbEIpnWIW816Q3KizwbIQ9SE4rMn4sevT8hhBLqSAnZN
qnOjgS7hLAMslh768Wy9yCgzVX3rMKshlYtd1PhStVE32MiDUSHBp45rsLCtyfHn0TQ7B6h7/Y2Z
OewBiNne57Rao2n+gFRsasJy/FxOXQi9TZy9vWYSR6d588fhOIUzFCQ7pj/Zd0FyxLCD1j4Z++ho
7lgO+zFeZHxwGzyWAxxQpiRDQvovLFKS1c0bc5RpCzrZLckCZR2s3ZDJiLq4pBfVCdgJo9DsE3a6
THrW/Og2Zcuen2+dR/5/KTuvHkmWZDn/FYLvuUwtgMv7kLJ0dVXreUl09/Sk1jp//f1yuATPzoK7
JM5BY2ZaVUVGeLibu5lJfuN8o5vp2AnxHiEF+GTpJZeD0Ws/ys4OoPI7F/kE2eMqUxLsU04dpIbY
/cKyKthIC8tX/SLvjUDcY1T9a9ot7jcKyowwtV5+qdyHe3PSdB9J1IX7nWwL5/PJn0pcf1zjZdiP
597p7yjfV5DDqW5h3nwJz+1Heyn2Eonf7Oamaxzii4qNrnIreJfrZX4RfuV3Aw3np0LHE/dgfinp
XripiKs7IyLjrcupR1deQ9uq3WlM4r8JH1EgPgyo2Q++0dl9+lgTBD/DOcCboJv2yP7UuxTBAV8O
DBdFk87L96h2eZ1uh+fpMHBBSNTr+dVynlCtIvGOCUnsGNM9cWeRsjfBfTgpMHVWu9+NL7MtR94d
/TwwhCK4V9wA/WJ/k5m0uS3cTMn+2LoPryiFE3ZzzDu44wYXUxN3/bU6OtsWKbCf1VnaQYs64bZB
+pNBdLjgo8v1K7oms2508cTdpHncBfpRuNW/EIVC0iskEbFRsHOToHyxmI3qnXfWjrvHtDXutZgL
v0aG7W4gKQGVLnPEHv2cg/XTelcha5zbuw4vCoE2xTEoxTAqkFxFOohfQ+SKta0/TAy7l3Zxzjyk
qLZ6A+faKy/12XLs/cbJ+vo4IDx8R3Noh6kKRa6dYzjClaYOXnmsiQKSXddeQbo8o4RvY11vcvPM
Abo9dgT9iLu3tLXOmdjupR3VjtVBPrfNzOt+RC0mkfYWnimOXAleQ/7w1pMTCm8t8YucqHYmzyQV
HN3jAmVjOJc/x1Pn1RC9huCO+es+8+71Y/zYOA9v1Ct32EVXWJpc09Jrh/KSjVEzgEP7+zSh752Q
EXYXqm6bT28kWg47jxqNbtKbb0ogmCSEldztWWOMY2DIxI+9p0E8G3gMAwynQ0hWxF73Vdhf4tvg
I2flRE8oLK2X8td8Q1MqmnbJD4PMHurFp6HuG6gJr5q6Z7ODO2Tu8qyJttyQuaShP51r9D12615f
yaNIQ5MPzu67tY+QDhB8Knnnds7dN4AKguJKbVFc0HKwSQsjL7knO/L4veG3T9kZGtPGxIKBeNTO
wHCgbJzigX/It1jE9BZZIcHOqw5cHXb1Y2bWcsstt6v93nELGD4EJesM14qVhR8ErIVr164/0nDf
vuUq/8S2czswLBWzJ3BA/cz9FZKFRsij8vfVec/tj4qkyzuwd4a95VSsOkcDv1dqjlNKbhAiDmVP
ip186xDRcOtxxqPPpbOX7C8eHXXJp4HD5y65bWUL2aG/MQNjcuUJugDZJJfKD3RuCJjISPukY+79
aSERzZ4rh6o18/YKAU6Cdbcl87oTHSh9r6SHfkdSnpFB8n2fqvPL+fn5gnB/0PH2FDjlnFL+G+7b
qkg7Eut2j1K+B82H5N19inbgWSIcmnpbqC4QvMW5vc0QyCLIOkjYs5TkfRypbVOZ+8gLdynv75bz
8yjBbWlnkWtCyvKSg4cJLVU2NtDgFd0uvi3BW+IlgXRsP5XLgYTaw4HL+RFfF8XWKNPbwNx1xITK
+SrOUUD5Gzf2IznlSAVaQn4h1kf7wf1A5u4h4RHgMrWjG10SdhBIQ0n7xr+eMDq3D0lAeQZvSQly
52BtJRd9W5Q13Nr5nnhS8UY336pqbNndL8lJICMDg5wjZz70x/mwOoHCkIR6ji1H+46PcEeh+6Hf
uRNc09depF+dbwXFfr1J/MqeoINexm16gByHQKBNmL/mWzq8UIh+hSI6bLZZnGL1hwR76A5LmqVB
wu9WgbXoB24VN6NHvWN7X9mGd2MX3aKF5xNfJRicJ5IeHiEWJp70SoqkvB43gAxbX1IVneM+EzcL
x3pe3NbRvw7fEotZXlASetGc6H1CP8B6L0DFYuY0sYk7oB8OCrSRdOsDV9c9f6lJThERCr5yyPJf
kUtEzbGFIDHflo33xpqRmGyPIiS7sBzr3rEL3vwfEOe2YLOBT+SVP7a6ZCv0AEztO/3lr+ob0iy5
dG4/jfv4+saM8fnKQ+iPFCtb5YVzpuoYnkCVBElxx21yNPf4W3jVbbgM21QNRatNJQW09VScz+r7
G2fAftIfwDs+H+ioZ564sdBADX+su8XLr4PTHwcOdP2JQLOz1wG6WCR/hMrNEORsk9jx9gOAq9Vt
WHxwNA9JJKApfhOXHFuZ2+Hwuh5gpAHqD/51y9MCzReIGKfYFSEL18674P1IXb4JIRXK7jMZ1RYj
eBT6qfY3wyxbuT2Tg32N/Ly783j6irzRkViLcScTDmLyQT6ReLX/9SSzijrbnJACzlR95CeR77ev
FNKIC+5oNgj+lSKfcFp4FiduC4GKzzlguWOPSgbaPt+LbvtWsNJi8I7o+G48qi7g7LyZ0M8t+2lj
hs+wQ/lJoH/eD0R4nSaAuWwr8HarIAlUgmjmlEdcgmhVwCBmEYAFnDNZm3MFcmHYjqcIpMfmlAEm
r6F7Sm8XvEL4BXdK+Ho/7oxz6QigeRksat0Rnq/qjdhti3sKDl4ocAgLTd7u1EDSVJZHzB9YkTcs
cGhQoC3MPXdnamzgSGfg+yPh+o3gzRV4Nd3OzaklW+YdwiceYKBcyFjpM6Aub1/a4HUkFVkPWSA/
ScHAoMzobYTd0WkAhOWnmRBoAueeVJdR7GVLF4la++59AFIp7V+L/a78mA+ocvDuVN41iQgL9EiF
hJpj4PZO7TRP7BQoptX+eXAj5CWGU3d6XA/RAygOgCP7hfSQP8AG9VRXCTrZ/oWjz4lPOvGN03gj
RTuVQfxdnjIODW8vBIBBeOuRDcl5O1LYIr9AiWR/GCDBMvPyMcCLSksmEB6A3m6Nx5perVMJIHc2
gF92rXtBTZQ7/AaEvO6At+NDGuCWyV46ILZAtqcehkPxSg/jvTxvqwixHKH7rVJfv7s90lLsxADs
BqyGUhla94WMCkhdgu4vRzYuhj4A3SFyisf5e/3O3peTMDuDtcsUrMFdZIhSrnd+mf5WQGwE4IBW
z7PCqOVcH1cG+gZ+Xr0j8+Nui+gqIc/mde79R7tdywHVTvt6iYgzEkn/siWujuW8IidAh4YnXDjf
hxMxnSU6zTtMtODv8pwWl8LF+Xo8mVRIkctdw39ccAtcZQiWN92TmQmkm+ST7eDowLWQ7LW7yjMM
fcv9yM+e9GNx9+N2se077oqULXznSg9mR3CxFSFQcIWxXgjecoi55hzueS14frc4JgsbvYL9avCJ
0IcJCekZEJnZt4LMOkRlg7Ulftq7ypv9en98xGVLBP+0nlIix6FH3wVGJqfkZu1yAPrcOS9gb3zJ
HquqPXZb4HA/TDjJvBqX3qN6z7keaRmA3A3b7z18iU60e0TRDO7ur49Hmme+wnmgKyMGkr9XnfnL
chtoxb2Tk61xEwBk+OUlBj2L94/1BZhRgZpJyQ61F6LeTvJfgCYzDjIWQzeLYNpULnVT+UwFDYga
bOsb+fXJcukM9Hah7iq/vI00r7zZmz84KDt26pcES5WuDxCi5hxF50j65y6B5i5si54UpNqndscp
ULed91ra7SU+mLuc5sXsjF7vCHtKPljNss0xM+maJC5LfIC6ytKOFyEgX7BPufO8YaBlILDhAUp+
SQ69HnpJ2aN0zZ2LFhgPbx+PaWDt07MckBo+bH2mQ+EKqU2AeqcCtB4l39gXr8mjsOt2SKoG83sZ
LM5xLR2d40Je8Ysu4dMvk4BPWhQvhyXxddDE/XdPXkGaLgEGXWauENKTH2AMvHOLA7wce/KkHze8
hM6JT9Fihz+2SoCn4IRUA0dL4i6h7eXmu/GMut5PgXZfCobTeIfikd6ek/k5lX/iNBx58CScBKsj
aLLz3J7jZ055MOxib4HSTSJBsySIb7C3MaTi907ereSZ3XYtKR70qc6+lUF6lmy6HL3PkBJ3JXfG
deA5/KTCtPGQ8D5M4od+KfdkhjsFqxgAftqoWEISN4EI3ziatn4ZiWntmSBE05Tw6dxmX9z9FBEa
QK+InKPbq6/IUgdv0H95IuO36Fa8WEARu4Hzi3zIudrTsnjmHbovy+6N/oJzXI4N6CEzoaLzKIBD
Y653W/2bcYpIZujR8YKjXfggHS1i5jXeqyS3r4jZspzTcTqYcLc1dAFITsk3TaLnhhuSzJ0FmnUG
oig56i3H9NQtEMZFZ7e1OWafl7jQqi94uD02Dbb00NkvzTFFD2RTTthUl7BkGP2KN62yiyPOONtm
oTfWjUBp9CymR1lksCZkG+TA8CN7onpioBWYMnGPQFb7dPdwKQM6eMfM1S8L0RhpoQtWVIgJ2mdS
lGqHKCbWzTR+SzqM5MvO46YulAYTvRtmDJLHxgtRFfdUw85Muzw/L709I0ak7a3azw/mjGCnM/We
fAWkRaLl2LgjAhpbeaTa755knWi2utubSr2qDXqOffuDQ+qOPKj8rAeYu3Gy+cixpsO7y58X/CRN
mQwFpOCbkrx8eTop841ISRCaJgdtbn9BuJ3Cq3lJfSyCpHubU4VVL0BIxlWVj6deP2cfyNJqNJMr
2jAvCf1Q1DRNfgeJd+qiMxx5OuVz5qX6XSev9DKKLYk4rTolrHQXRIq+aIkHHEvf8rAEf3qL7+Am
tHj3IvoPwoH2Ei8GKPXSXqTv4RES2rLrMzdHqeR3SZFc04OKA3KgvrbkIYfhNfcy1/wdT9pbfyuu
P2nx+TyO+FAemP8xaMdnBDk2xnMfMEUmUrWH7GCRww2Hn9EDOkcqWl2F/zrtNBDLQ/XUO4hCMW6V
oBkTntEgIHdHiCb2EPPaERZOh+41PuyE6JBc8wB1dx/T288L2cr55WX1cfSAO8WVdsoPE6mc5Jcn
ep17gy5lvkfT43NmUKJBOAelJ6/ctz47e8eC2/otetEZFkAapfaaYydhEmab96nax0Ro5SNUqBUQ
GnxYucaaPd0mj/kCkUs1eptgBNMcxP6ptLtPwX2W0PyYaIu3fgIIHRDIniVvuBZXY7LpGg5HDLQr
H4QG3ez1u0CQhk63mwbMXFynIx8fzXtBZFmJeulz/7wlMlxAEH5OkU9Me1bP4g7FTgRADjFqBTr9
+2n3nPk4QltAhV5NI3pCpEk45c8D7o+H+KAe85t0A1YiuqNK+VDSl49PHHdb+rW2YKQDza+e2jMl
H8rPW3eMy6N9wct3B8gcmK/JT/VUXJtN+mP17Hy3BR3F3yLzJlSRceiSB8mTGE3VruZhuOMuZpDO
ZaTOs8e/ioQVPdDe2++Y5/Xd3ibaj6Rk78tx/THSyX1awdjc5rS+VNzZ7c16oFx2O4QmtitPeCBK
0L8Mngmep1vh/mS6gUy1PArc/vrRAAla2APl8zaDs3IpiXz9PqRbOOx4Mtx9d9qosltekMsQfgq7
yB2/yAcEMp6tCrEPtdsd4+32Z7ZAJyn4SVv30LuPoSPszBuuhi5N+eH7OByfCegk+Fy4Hk31gWJD
uFZc1FjRsezIvov/ht9t/jO7mylGE1E+g6F7hlH/EHWMJDyU1aRHSkCCGv02+kBe3B5YQgW1y0QL
D4PCMVCOJYhkfiSpoj5piAIW1xQDLjvroiLzMoBU10DDiaPdAfC3PKLwKZoSn9a0gWIeiTDdVY4b
YXSbWbTYl7nzmttoSlgu9SNqaj93jMmRa//r2TFJ/2dywT++xz8mNRGyzlQ15z0yWkGVUkTEN1SB
LtJn+NCaXMHbkJHo0bh8Hc4TUzAbsENd1tzV540fsu4Syi0JiSXCN9A9LTz+NaOBtXVBgNyCLYkN
mJZlQi9gDpcJd1SPelA8gzX7BjKB0mvaDwse4afBXx0hEA5A7ebD5HZEoD7oHguXdJ7HvAXMgkkA
jqtfnqddeAm50U+vDHuRqkwMJiCCRsD+FXsDmZF8x5jKOQgsp8VQ2zN6MXwzp2dfkJCovuyrvmjT
5wRw1okGC9AN8XWb0ypczXnmcsaOxV4qt+opYopP8/57+f+/tDjPyVdbddWv/j+2b/uq6qVNorj/
z//4h789VQX///kl//Ad3X/+/jQaIpu45T/8xSv7pF9uw3e73L87lNZ///S/f+X/6yf/2/fvn/Jv
ZDal7RT9j7/+/L9/3+Wj+P6f//2SfH20H9Hw8Vd9zd/f83d9TRN9TUUxNKReLRHHZx066N/1NU3j
b7ppyKqoQxU1Ndxr/o++pvY3UdYs0WIy3JRNSeaodtXQx6hAin9DXlNjElkzVUnUOcX/+9U9/C+W
DQv3f9Vekf+MCSg6I/+pK5bFC5B1Y5t8/ou8iJGLsqXmTYerNxdzjcyt1XpzaDgNvZchwQOi+Iyi
xI0LCweQ5kGS5tNkIouPOKgXxtN7YpT7cdUOeAMdc2xE8D1gxHkonsKhs/+ytH9/8X8VvPxT7pLX
aonYZKoYseB2LP4xFlrpSq2lCR3yyUCvG0vRtM4CpXxo1Og6NVqgrg+9IfybCX7pTwEWbXt2EkKm
uipaFvaI/7hCWS2i857Ql5UthNykys1xp66UUzRuWRQDX/3gyUwdSqVb4wwynLNceWQsS8F+cE28
XtTp0uv0Lf71Ykh/Rrrfr4sNhSqqYUm6+cfrGttOa5eB16VLob8M9LEjmocMO3aNN4+NtybjXtBU
ezLV87/+1b83xV8ZXNuvlk1D1yV2Ih//4PxoddWmpbm0fkfnuK77vcjQjD4m18EUQTfCWMVpovCW
OvT0ii5QE/YNlihpoM1FzBxU/G0us+YJYkpjrruZWGGk03SX5uVREdf36nvVhudR786pNeO+mTwU
XS7gFCE/4WtF/mk6AjYNpS7S/yEHE6WjLrOD0xQ55sHTkiEQreeE1mxmxo4+AEZgADiuxrO5aEFv
oKk2MuOiN1dVXY+KyLTqoge1QKJQac98+702MUEnhWtR4tcq7afW0SSK6chVJqXhDH6MfreNUekJ
iemrFA13XtyL2vd7XQ73Wr+stqkvX1En08SoGzw8F/L4EXeHOqZ73v/41w/kn689ngJK4JbBLjUQ
2NyizF+PcSqLspQjYe2P+n3J9jmXWnRvmR6ImFALBCaCQhd/WoaG2SEWBedzHJPq6JlXWZ7SH1QK
u95Gynx5lla8QZ/0yak6W/5oGTp6TQCk6fwAytD8kryIuauQ9NOVB9dSr9Yhi3c5xp7zPluDPFUc
lepkXJFObBovLXNPrv25eAvVS8Jcrzh5Ld3C5SolXgFOmUSOnDxmyTkH2dSuYvHV0RhjWKPefmM7
+b3gdLKfl/u6sOPWb4y9auxDi2kSfylPcuoxw5IXgdRu0wx9EeiRV07unO7i6mEw9zNeG5kviLc2
cep4P1TXssTdPrAQAWs9q/NDwFgwOmwpgKoMWzaf6uSQK4EMolZTVS7HNvcay6+aQw1IszidSSYw
eAb9ct5PzUSxekwnRwjvEtJgyW1m+rRzxCZokiubLqkvMtCMdW/XNxwz5vgxSvZMWKgjmL2EQBzO
HWt9misAaXyCR1BobF2k6SZafjZelvaoj77CpGDkdD/j2hmMfxdKpH+6BbbtY6Hdjm/HJsK1ff4v
t8AcxYNc5Wbmi9oxs16N6dFqgFqZMWAAPlGoB1YwYRNhRMZYCobUZcpBGYOfqLtj4XFd5YzOMFbf
C3EHi+NGRa6uf9ZNEbupx1Jg+r2RfdTecaf1eop2aXrVJTpx+nczag5aRDtreGiKyO1VuuIVcH9H
4TzjOrQ5PqyCp7Bf5/xbrFUsaTHpy78NyogCd4g1y9wQHdV4ChbMDsa8dDIGvjpfyLDnCor2SQsf
cuoydSeUiKVFt7T/xCxdFC9yeZuLR8F4sHJ/NncyNQuqz8zdt06D+wgDGFRwQ37F6MQ2ZjcWHVWl
/7RorlzK/oSJu2I9KNZlDB/Mblcx64iLbPMs9o/q8qpm1zbMHE2mUacxwPrVb41bXO0no8YffcWg
GHICDIVE28VCF2jt20wdV4fRv3m8yp8S2gQHwzJlpNzhUpA4/HHHJ2acxppRFH4jrB9z0TGYWsuG
h4WsZIelph3DuskPaiKw/wrxKhL23Dnc/N2LxJOW5STH1U3s57M1WJ9GODbYJky/Qk0edrrCRFQX
fuVjeNLkCqCrLWjpG19TMpperq5p0Med6ZnKTp3G3CnThYmGUvoUTMEtOiG+/OtISJL0531NTqXI
MumRhlntb/3xf9jLKaFZTRKLaqRnusDqGKIYBIuugNDHbqdOZOjDz0LOgZZHkWnimYbyGA4+dp+M
sev1YZzTwl0rQn+t/TT7LHOqRv0UYuksdtPJCo3PecpbxyioNYWmH5xmAFEVsn0cGQ+COtGWldB/
KYW9leq0y5U1qJOK/npoeV1m+ov8XkaqEWg6Ey5ZeWn0suBECdRcKV3NvNg1qeRpTXfSL3lOqlWO
OKTlkYCpKviNET2tXUxirzXeWK8C7kgpfhTqqZ45UVnf5b6EzwZePcRsMQQzjQpaodPC8yjaS5oN
tmKMT2IB2iNnSGlmm4EJxrZlw5f0pQI2jmEdDn1Tsu+a58Rsj9WKwaChszUFraW3p1jCpVV3WRrX
n5W8MMHf1aZb5IAGFq5zjyIGK7IgygezLlSntYT82G8+PmYiaU9LMvOaBqE8GvJnoS8aVbmZ3rVU
cKuljU8ocjs4JssPYa7JD5psPuuRnu0avF1PeTmOnlEwiDSoNTLJKYBgJ7Rc1yoYbypoLKs27XtR
0A8EIR+zDPOWCsXwMGFvPEjKqVy3yRWtBaHQV6wrmwi4WGHcUIFKU3A68LfqXpWiAwdXhks/KTXO
jlV/N9amd+S4t4KmgUqUpdk1lsXnSMmpLZdOO/GE7MiIhoOa7SpJafdhLTLqluLE9/tP8yDTh4Mv
fRLSjrykT77LOR18oQrFzz5Ll30egrRgCpT4MmZqp9RsN3eX6HtMB8rFOmnBBnXMM+SpOTWh9II3
H32PoePCqOKPxVyU84KxE6YfMb0RTRf83lQp4BmkLqziubUMBonbiYZ22RZB2Vo/w2Y09lZbVT7B
v6tTK5BC8VHPpINaYI9RxB3YafdIEoc/kNxyxhXgnzk+RHrX8bhybl/tc81VWpFFulP6+FkVl8WN
JRI9xOnv2piNLu7CWCkbrRUok6LYlRbttVKbnd8GIIVV3fI6hJ2RWxdFi5jVEAFr8AOy8fru8QAu
rEBISkZ1SSXHGGX0nMSjDGdQ4PCmgoZJMvdAog6vHe5spchsa22NL1NkNp4pKJCLNPxrhf4Y40Ux
5dyfYUYfIQt7J14amEfaVaiM2imjDive1bL8oYoZyEq/DXNgrD5MseuYFD+tv5uhAGpVMO+Vs3aX
SEnjyrn0axFHKUjH4TQUW1qRz6uHMb3k5Wy2Q1Jp7SGf5Qc57xPuqKE4Spudm9YpnA1TJdjUWXSd
jQ6yQV1xm8kambxYfLY8p6OFT/khz0amY0OheKwqRi+G/mKNhJ+sjTmSaqE5erL8nNU02xezwdDA
KhwqbAyzapW8rGfcXlyMW1gJL4U8JbaCC5mrDaozplyeJV5uQRiO97pdDE8q3MYg7dHx71Dog+Gl
FoT4ffjRwJVRTPEuVuTUz8Ou95OFaZS4kcjJ2wwL6kz12iFLd1XBmFgRNa+mJoQHU1GPxGtwPRM+
yNyBr0c516bylK6En7B5HTORzDg6p9W3msWaJ4fhe1t04q6a1KPC/GSkguGsA+Y3rfISVpNGMj3D
Syq6xdeyAYi+v2dJBiZbLqCsfWU4/ZrPgcFHJwqzxstnguTULR0OQ2SAaV27kDa0ta8PTTmWvhzm
bioMiV33tebk4QQNiS1QZMCjqchjklJ/ruvIVqkp3LQBFMhFBiob5gt1md8ysZ8bBRs+taugWYkY
1C1NT+dggGKkdcc1LGp8cZbRFU2mARZLBuduVVpLevfTTLlgo/7JGgXYBkYPwNqTjaZ6u6+MaKda
wvsygqXPJSl6O3VkyTGhpN6nye+fsI7O0OIbOlk01RLhuYyf55pmpzDRnzCM6ZWwHeODjptkokhM
Jum6L4/9shPSWbH7tgmyIt4nOFEF0Tw8k5LAFpuhSeBRDI7V15WrK3TjtHXwoqrRnFGtUG8vjaOi
0PqVDcah1w4j3UW+WSaTuWvF2OhMSC6sZo9RJmENTwAmeOVHbMPe8mXRdtgJefXUhXshizyRs0D0
L/edUsNhLDsYT730FI4wY4QxZm/+1JZIcDtjvYl6CJBosCcmtX1fMB/1+0a9GPNdiOMvvGaDUCN1
jPWJikKghMTAkGUv4l3b64aTjjlky9agckwKOjKZMbpFJQMOMrpYYOSek2+LrYjgriEyKhJ1ISZr
+A5gKOzirmnH+eZQttoF3S3J0E+4KUdeY8I6HJg2FJLOyTmvTl1kmjfIz8Vk9fuxUFtfMeugjHoa
efgk7+Nx1DExs8NOVM5qRHtgTiXNNeZusKdIGQKd+5fCE9dQ/SQVFcy1XILZIZhiYKrhjxbL283P
yNopiUSO9i1KufCYChQPOctqV5FwyKgXr7k20nvTLf245MkxZaTSFJp5P+emdAjbVToU6So5RVlN
Tj5K8bE3f1qLCk8sW8Nj/1MnBzkJ+Huffv+JPDtdY+Gh0xIGasTeIOp7Sm6J51Cv04NWY3U7irAS
Fh0SiSXcwzCEzlWJT3Emi/u8ao3L7w8Z6eolasbWl6SObneOXRVxYtsqfXHutw+///T7Q5MuT7OI
cb2yvjRqN+ZuWS2/8GWXGJRrRd3r21w+Tm20ulZjgttmmeT3YknbsjJ2Yh2a+3BJk1PZYkA5qxc5
6WRXLRcTQ2sjdLpaFn1MbQhnS1kc4pniNxtXmDlhs3pyU2R7bHI8Pcmqc90yTajFuBcWpRHSIOTK
Pcfbh1zsAjmLqlNctLA4m2gM9KlJDVuvj5U4UpFaFT3SKG2vvNFrmFoj3qq95Qgtromdih+2sQiM
wBTpLVeH1ksqw3os+wgd+Do+pgLdUrGimWfpNOK62LBngKldOkl0EjmeiTnlT2XWrfZkNeO7GdU3
Sak9cy7lhyoqMdmz8qMZRZFqi830Q4zG9hbFGl4R9SSdMbjqL0SjCIs1OoCLmN4qcp6nmr3LOyin
gzIYnzlrcK4bC46DQKi2pnWfhGl0KMoF9+hR+zl38YStd7tejWIwcX+raA93CYzYzMCvXQkda4ky
sqWc+1vLrVMXUmQKAvaPs1GCu+POd1kX4URFt56MWsU1NS/JlNv1Uixqe4hieT7OfYbZsNTeMK4/
mY1B+jUJn4VYrLthicxzUXfGOTPEkglu5cewvGuriV15VrFJ6vrIIqn3Vki1eynNnZtuV2Q3DNdM
U9unoV/Y4yHUQK0Z3GKpmcFvlKeuVB09zxvP6EFMhjBSfTiIaRJj6L0m1qVU2vvSrBEc3ZrZWSWE
EtB1EDPU5EUxpjlIUitzrRF0bEkKZx6oemeR2BJGjIE14oskKvpOjX/g6Rbt1zbZCctVwOTLmSUp
6NnvDjlYoHXVSc6N58hamCyZxY8Op/RcXF7XuWy9YbAFcXqwesXaieFymSop8pTwOKkJ81kmc6w5
cvmygjdhyETIPPnSpMCGR5IJq+ABm+eBgUUFDl0Un7tI7MARtyqpk/w1XQx/6ukKhnrxnZlJBcU8
atZbJz3EFhBKm8KCMaqNfLxOpzjFV9moTkvTvMuxhoL7pOE7vGL4Yiiv69jVwFEYNK5Vgp3su2mN
t7Ce6fXm5UIyietmtUiXGY+xaVRid8iFmnZ/TbxU+1/z6GtYi9nqaAZdb34q7fJuyG/RkjG/bA5k
3HJys0QqTikyvscJmnAj0wDMipM8YiS45K1b4jvYKXyJIk0nse926xKPXmyOhz4f32oGXDsqTEfO
ppda0jW+vn+IWKu2XmAZy8MnCWo7cimK/Tsp34GNApNeHA9zRzqTvuYl1EaTxZNl+asc+pdIXk5l
WR/iUvkUa0iGM+R2NWJuRG9uPE0wr1k8aQlOidxDFBV+UbWyJ8/J7AqR+Dik022YmsdVgp6eZOF3
0rXQMCeuYAU6RTaOp9+/2lgiZpOLwBBqpsEEZl+lcntFac5gR1a+kymfpFGFECbXv9bvWJFyR0wh
Z/WNdpjI8tdC83Va3z1q94g7UWHlN11J6LPnz9E6v6WL+qpHKbYYPbMHMbHRNN1EI59Khe9BmSk3
ig/y34sqmc9TiURDirlPGD7LmrYza+hTJi3daa52yrQ+KVL4lpj5V78O5Br4piqa8B32IQOqKy7A
6folq51Lj+WzndTHWavdocULuKjbF0XLbrUmQaXU4scph9FfjNOnKpYnHEjHQxcWe4HE306Tn6GR
3EJJecjNZKfULQ0587+oO7MmOZEs338i2gAHx3m5D7Hnvi/KFyxTmQnODs7+6ecX6rlzpVSNNPN4
zbrLuqqtFETgyzn/7SwMV/K+e06OHpmp3QeZmCetDUS6i6ouKK0P3/XYyLJaN7G/pek+TGX8ZmfR
7RgYoE//LRV8ik8TbjE7VjY8yN2UZTfOWG2VG6mVtMqbKtQwoXaHbCKlG2di2mFplrd8rhAVO3dh
WF14YMIhJUtedOMu9NWZkdxEXnGilLlaltvc8kG4+Lx6nq8YeY8drj3Y2exsi1B+r4rjTMTHZozB
P4fyypqZYWvF6S5ox3NVD6zALnzwpb6ypHftx8m937FmlgUL1xIwqBILhReLy9QgMCm8h96wDesS
VaCxk7M8n/TWrty7kts7KRLszOlw3yb6xtEKly06LIoMjFA9/5KLslnWO1dSNrv88QM9xco48qzu
UGQ6DAbvc8qbxJOPTS6/e6rDUOl2/abPrrRl8s2SN+e2i1+osMdX0clNh6RbJu5mZMrrahXF5bDV
MxirLp5B1ZGbmDfHUFoqxbEx44iY7WZmRD1EAffpntq2X/s+VrqwZ7p25aHXrxJEJ4IAhwK3yCz8
fZhVd3mu77nWsHgxY7Ty3NvRaYDK7eB8KJKneBoeKec/O8eXm2gY+f5dvB2ZDTlGxcME5bPSJt1l
/De1xmSTz9l1IDy6fK/c2Ym8lDnjQQvDSPeuQJvdpq+BbX042jWb2ALEsMMeXwG0hKWzfZR2LMIS
Q35CuZkmRbFyk+Jc+063DpECmaVCQVNt4qmL1zTs68BCPC6tuABXcZlr3GJOmZKSs2vecyRup9kF
p2H8JTOXsbFVyT4zXYAR/bEoI7RH1fL240ePBIYuU18rHx99n8UXZvYdyJQTOmdEY8xw3elYhru0
MWf0UN7ajicMKPF8abuLvZapwMQ0k+th5enedZVH1w9Z4tvT2tf+aWnHGaesB3fTtFfzjB8pKD9m
470WHE2lQlfHiG2ZAXZYwbMc55cg7N+Z67wXof1SevrFHy5Z9afFYt95Ff7FcXrRpX2XlsNNVuIC
DeZzOahXv7SclZMdEzQCxoLP+zhrmnXUMhx6kZTcIs8vM8+slGi+9yLn3EpoP1JzmgVIIZdDa+RF
7LGggWppVvHkLMl759JY+zPVWlg/9pH+SA0wWU/NaDJzbuoO+DBKPlVZPbNNV0I2r8PCd0zG8tlN
2rWdpKd1671IY32Krr72Sc5bBYNOIDmWbhdY4hDWzQejxFM3ObWW8MUoXv+u1C1AEVtC1IwQjsPp
bZi6S78AonBFhi1zMDguKq9eNca9EA2Y2ZGAibF92RE+qzxJdm1bPDX7CrTA7ZJt07u4HmlN4tq8
pwHxMw76f90y1V1vMh2fR9w2wYTx1cwyWYPfP1mjdV5b90FuiAvw6Ijpvw5Mm1fbxZavcuA6y/RC
3xSpdcMwxax8MTkAS+l6HHlavI010gORg3KGsdn5QfOiWxSsk1tfeY19No3FVvsL3qW8UbQh0bYl
qyCatiryHlt9nJ0MAOt2iNNSCukxq8FkfI4FDVPDfN7rebRv54IG0dP33RidT2USb7NaAjWGraD1
KoJ1mJ4UhoCMGll6EkLfKiqvthnOnDk54ns4Fnz8BFGqDpF68+YCWanova1p8VP1y+eoyqtcjt9q
qz6UUpMfMzf4gQLqGmBECpNxWM+xR6dtljvPDS663EcC1sA2qMC/TvX8FtbloXWRhBlsKzJEaqUt
H434YC5slkMSVbfTPL1LOltunvg2krCZxUSShffIHFb3yqPl2TgefEbQPmU5gjNHzw9uD0WhQtT9
UXSQQ45rxnXuY678tZWPr6Z35Tbs8hSD+ACl2Z5NVoDyKUJu6wXJrtHTR5kmt57dnRzPk8HKNIbI
BiyltNzVUpY705ekYzSXTXNq3BlBiheeMb2e5I8qeoxioE0bblwF430W0er6BnXiGIiXmBWwTnL+
LrO8EF4hPq11PVz7puvY7qdsgng9DHO8ks34WPXmKbC9dJNHZEq4E7risUZaZ7V4talAtpXVHrJ2
vBpq+1p0drVSaRuv46e6LSEV7eSp8tWFov+GoxjugqV6Or6waAAsNCVSY21tY3+XTs73IEi3LVhF
EZe3OkLjSRcBlFhnO286UpcKOb6j1n6ZvoZj/TkPatinNjxyNHSnhaCCDxcWLavxWxR/97L2YjSt
v2ksr9u53b6bTLVtYpdR7oGE8tiBYeEx1/FtGbQYXqyAMdoVVZtHtlNXZwwFXKwzhrmv+p78jaUC
GzNTczIF2ecQkWbQtAIVTzEw+/J9GbynDD9UpcBybIDryY1PrYxQlKp6s5uDTos7ibavldl7EDWn
fpzWaxYm90iOlF4X2VrLfpeF5ugRhKHyvA+LgeNrVTTROjDzg5hwvo4A6wG1gCWVvink8M7A6GEd
1uFdE1HchPX8wFTuJmNkPfVIOzbA/4FLuRmy7G3YbzjkTTtSAeizycSfZTRi+jWvvh+fp1FhrdPy
vRDztRsgVh2yaVX3Bm1g05N0RJxCJqtzLzD3fd5/LhKl55Te97V4SwYMuvycaNgDcLBZnue9eOj8
EqYtSPajainlrOugwJ0qFDgfMQcm2AiULrvE59bqfU0FDx88+u5JPg5A2pZ4s4ruIpzQXtnhq0UD
shmdFHyFmiQcTh3JvG6asZNCEHY1rqOetmwqsdEQHbbO5oWcnqV2VoH7LdKtuOiWmRwifZJ7HTqv
KL6x2yZAf8vFMA6Tvy5ld8vw0fPMsc+kkO+DE9FIOC/+NKRQVfV9EkI250WittpyaJ4nj/Lblm/x
1J4Pif/qt+m47yKAd1uLZ4qJhzR00CtTJKxj1+yHBBC9mnAyDeCRDeApmgy17M3cXmf9fFcsNViS
1MRQZMV3pdAjd+ln39Yl5OZAloGWJ6azL8iz71eRCIetiNn6M0i+5Wr03yOX3zTwS8SGwaWbtui2
vUxwZjXe++DFNw3RPH5bbiKrxJRHVbgKp5ItH2OMmRe9ER5pPHaAyD8iDqt2N3pYxtM0a+VqMQHg
Mot4pQP8Yf6E5VDYIxTpcDdm0TdJgcgE9ul2Nu17P3ED+173NOV7lDwviy4IG5MRwR9BfNGqCLc2
yysU4MljqfKNaP2YfV53O5ApSNGlENtCRKfosZw9D9tfp7MdspSK6kIJ06zdNL7x1cinFLQuo7Md
NX+obfxrv+qty1i5D7J1uBIGOECX8zIXVCpRetem0XNp5bh9q7HZcXRxw+bJTvnCO7I+56bk0fsk
q/fLIE7qOLpYMm4VWcmIzKCuP1jsmi0HtlU1eCpA4HdJ5vGSR8S4Uf4q2/pbvIwElgXDZddYlxyx
D2U43kwJ6E6GTkZnD0LX17YbYcT1NU2FPSNdr+vrxImf2jFf92WGYT5enht7Yi9ZznvfgffMihcd
OZk+G9V+8etTyqxt06ThWWbquwjN3w4aB+d1058yM/5U9gaNtJuY/Wy7d3WOj7OoymttNdfxMtfb
IMPLLIpzO6/XddYH0MJcQNJwocdtPm+NFyEjdvTOHgN9kfppi8s3/e7Y7Q60Ql2UMdeAC7Wl3Wlj
J/aNaQqInQQtY1Cuoy4m7CGk5m86EkeyvDwvg2+FTvQOPvxszhBTdOGrERH+88HaDWH2Vs6QXYUT
7ya0FV2YbwJook2QUieUCZvQSenYljlFjd/6aiPzt67UeLgiYW9on4otNNy+AmxtauqJanqW9igo
NoLncK/tEntnam17u/z0ndE5aUeHHtbV75lOH2QfE5NgCbTNMr7RfYWNfLHAXgYEEwC1LEppkbfj
AyGFC3vMXuptrdNsD27x7vnhpxLb0ocGmRcoiyoax1U8L/FWqcPsOBfUUPkJtyNRW23JS2q5bpf8
0rZQRUTOddFczUFBl5PYxa2vvX3liQ0CELbN4NyOrvVcR+Oy7t3kJuyQkUr3dIkdn6MOTeZkXyAZ
MLssbsR1W7ft6VRZt1Uyv6Zue5b5+XjmLMOxYYnXQcLar23w8z6N1bkWQEZL3RE34SLxGGhTNr2O
Yiieml2p7wKnA2ydxIwpZ/BoFosRJ0TuoP2Jrde0nfQmsEKJ/q+lWo+OxaJ5qYbI2i5iuvfDjvxA
vxIXbqbOg2HCnEm8JAYpFNqLoQ4tHNw73vRqD9WVTrvhauiJc7RD/ETVVT5JZPkBBa3jvZom/Yxz
7oQUk3+re/dtSadn6KusqNPrfoIA1B6+u8HXRCDW6TenlMOJjQSm6NzXGYmEGqA0s2p0DlEJHKnb
a8MLPPdycWOnJY06NdVoD28q0JcqlPEmtok3yFX06sQ2WQ/TxIfN0VkbNxSrb2KuyoO2B/TEM74m
DTDhN+5m9i2zbj/CdHroxhSvXBBcVJG+NxbuQYFaocRD55jnqsAG0L4vQXBfVgXxjhJLQDrdVVMl
WT8ZTZoM7qxZvanUfRaiOQQJQg4kEwRVuchBnTTALmfNp06A1s9FxwcHdL9IkN9omnbKWh4Soivr
+Ta0gSAXpbdTaU6WZdi7lr5P7BRjavQZeN1tF2uz9yyCQ6w5uoX0HRIkyRxMB68dqkNTBDf2JLfe
QOKlsQwTRePuKgBQF858kuV+udOlZbaTT87QolracCfrTp0F0eG45Kcd083OkOVhRzBAzIPbDWd1
7bJafvxP3fYL26i6qlOZU9BlwFsm677V9sVQRO/xkBAnpQazL9P2s57aDa853LtxjIpzRoAWdOMq
5JsuSXWelsFLurTmZDS1cz0bimY0gGDHlb52EUuEjZguw6WTJ1Efj/tIde62a4pPutrpss+8TZXV
+HYrz9lkJWBBpCZzPnOHqjax7jsuORrp+EyV0eOQu8SJ9XG2FkrHp10Bp+9l1lUYV+N5GoavKh7L
Q5ygVgiNfT62x9wTP3v0ROrePuhiKc5CHZbboMqbfdp1H2Zsiu+9kz8sUy3P+jojNVLH3mkUJzDA
skm/ybGYCbeb9E5bChPonIX3BsnKXJbtswaGyJfS3vi5X9wqJ1wvbtltZO8v2xBZ88b3DoOdnHah
4lVWJHN4jl+eFEOaHhqslcPRADX6nHn6M5XI/VR+G8qN5ROSVthn0ZzgrQrsgyPyEychQKhDVTF2
s7ertSSBcWYXSL91Dn3hP3WpOx2qkFNB1c4IkNA411ZFRxI3u6aovYfFdPoQTvfj1Ew4ndLoJMgh
/E3dXs9WLHC6iHe/oEpwiwTjFmTWVqS2Wgs7Jq6oUbjWQVgeh2JCZFJ091Va+4cptoJ7BKF3VWua
fdkIdTpTJJQo2h6gBKmsK/dZ+al9yQF9oZYUy5V/Bp6PnC6q6OTL5q3MZwowSJ+t7wVHeWPzAtF6
Oy+8jnIhy6EOnqpeemdODzVoSuKoOuJu6iiXK1cDZnk1hj3A/vN0wYw4eBhiQgQOKeTi2s7OXJ8C
So4dKQ9qeFS6cE+y1of2k2QlovSZhsNMd3cPcJainy4Drsdwmxb2tBN2m+wDlbnnRexvMmSRszNY
L14Naq1SRXQXKjvfoYo5MtvOEtZvCOig5afH1mQXwyLGbdy5ch8v9fDUWSElvunVJofg3SxGEGhg
dTdOYQ3f+iYWW8cK472Jg41r2+7DPOjbStGFD02C9NTBzlGNM/qQabxsLHxNg0k3LsMxDwk32H0a
RT5SO/82rxWxV4HTPJR93x4S2ISNiJEKebz1M6WbGyPmchfNbk8vqe3zPEUWKtJmLcTUXnmjVWzm
UXwGcvAeyThtszTeB40A5UpkuQpG9mJqlevK7/uXgBoVGFXeN9SVD5YO6lUhGzJYG52tLau/s0XY
EtGLXply+6oaPOqtqrhE/XFs9+ZqN0kSIhuvdLdG1dVhCTghADuIYemNZIF38fmUPiaTX3zPerkT
i3ifJzd70Xq5MjNrfZny5UaXyEgny+hbwRo2PvKHhdvkNpj6z8iS+nSI6/Mu1/7JUlUdF0LeHvph
CdmYm8zW5lkm0/PY9GITphxISZSDhrUTK7gs7TOr+CGnJYjMH3AFGr7bXLFXB66uVTwl4nxBqzaC
bKybttQn9dRvBkv4V7LJ853h0ayimjlYFJUzNTCxYfX32mmj08+xU9tZd8uhKPiLjtGKTuq75aE6
snvKyyFAQKf69irzbHE2R3a6RtIRbUePG6NAinfJikIPxpcKBzFc93Y64VNVS2VdIh0wa+Q/WFc7
O7gsyZDTEVJ1X0X7sjgKwBvUUyVs4c7yLBsJUPkeeuqtK4bhvpZjcgI/vspG6azswSZFK3HMNkIQ
F/gg0YXbpw+2X5dbqwCFcDoyyvK6je7maizOlv5bC30Y2uOGMZuYXqtpWLu1Kc/zDgtuS2VoOcAl
rh/tOtP1aAABLMtEO9/GCP0ASq09rytcz878zageCKaP34Xd30CvXVnhUlwgS++gOsMnN18OfrWc
C+EzhDoV9SWQ2cHVHc5CkDq6UAHMmC80GmIzjDq99Yo+vZ2jCkGsQ7f1458VeRkdyij/sGpZnXqh
rgkPjJ6coOr2UjX3UxZaD4sTZJdjm70TBxwt5f0QxOaOfkk5I477XpmTZvgIZigqHCSbaPQuLYkh
wptjEr+iYT+480dptL9Hp1GvraAMb5pxCW8WaTeIoIDKu6yc92qJSL7JrPBGFYhnwjLqTxu/iW7y
EN1F4E2XOUvMlN0AqIEgbC0Rr0Qi20V2RrSa60RPnSE+Komi+OLH38aXTi6f4lZ217MO6wt3qp9M
RVBFrsSzTK1lk3SjxLMhvOcQi/8UlxcmjYcb3ysQvaW4Z4cJ/3clDm2U6g20IUG3RauezABv3UaR
OLNbJTdVURLDVbr5Te6ehz0So2Ru8/XSZBfNkC7r3LLcdZIl7d6dp+XaVvcVEBFu5jw4oSH6LtRc
n4xO7Z3bjit381lS8g+Kpl2VHFagN/WrVQ7oTk7jWdNi2IQDOhNZIk75GcboaZzUOy0lqGffx1Ts
XkHJXPenxllOvePeq1t/14cot0JelhA3YzPelj4LzJEAN0VSPFbmSLql9o2XBdZ+wQYCbNuhWzki
LcDZTd/gs7BA79x0OSTapcJuHMjDfCbuMQj3vd08VukVMOqNk/Iki9F46uqncQJoURNmdpVRtdp9
fPD1WbIQb53GKW7oEUGNZ/prnXkXdRCh7EI6NF5FxXKFEeQ+yQV5iXb8vYke8sJQS0x3WgavjU0n
VztVuZK39hy/xpEPBYtZoJmbJyS7h9Hyb3I7fcq8qABqqx7Hrt12sMtrkannQIX3Vo4Wf5Tp984H
9LYsnNzzSMpcmh1yUZ03QfAwFBA0hTXe5OJjTslQInDEvABcOWeR29Vrx+/QsFTR62hlF3NKIlUq
3HIdDuadC+098oiBB6o4ieFBcjSJ5QR+Bf7gYiHP7iwT3i6WOqQYoFaNzotVG3Nh2oqE7IbYjjaB
EGqnlQAhp484NBNnFJjEpk6Gz7Sy7n0vRyoWRCuREVhbNeKzH+y3psEnb7OaOqe9tADEO0OOYUSp
nKYedDjF6rpxSV3Nyg60Pb0D31sZL3/0O/dioXZZSzzXjS7+LUk/+vf+38zvf/vQ/ssB+OVv/88/
WwB/cQn+z7yEexKAMeOZ/x/chCHOiv/eTXj9Wr4Wv1oJj//Cf1oJg+BfTuBCpTMXQdoQjdiu/q+V
UPzL9m2mhDuOH7iu9LG9llV79AuG/5JMWPAALd2ja046qP//00rInwccCyvgCYmuSirvf2Ml9H4T
3oc/7AX8RYaukD5P/rOJpPSD0Hhoq7aepO1HhNOv6MX0yvXQWIYB+zCWn55l7D0lE14rfybDDdNB
LIxAQ6+uQhSBaznKj6EX6Vl7NBCkfrwLQ2BjtLKnll9/kwKBpxMMRAdYkbuDJ2dIAkaz1RwN2UrG
1VOzdBd9UlMf94aU/U6TY4rGEfX1ifemjg2ARhO8KgtqN2SMFqoYQOCcWjoZxmRdecDIUZK4+F5A
qBjpQzz1LO8pD8bNTy/3H/yMjv3VmSFDB3Nn4MEFCaZxiy9uZfR6Pt8uFNtYVNSOYX07a3D3svO/
0bzSBvq7UHSXliad2yvQbBIJkzRIXLgh9wYTHLX/uBwmF+QJjgWIN8bJRZ+Vlp2DMQBTpLOgpGki
lLn1adEThzabmoQ7pa4bYKcqFh+x7dDGFNNhFs6jU7kfrgJrD/x9Jq8ra6jO+sLepKq+qVp090WB
OMhSI2kvM3qDCJ5g38juewN+4KQ+DNCym/NdFeOWG2X/4vlHuyQV+M5VetMo69k00+VSEMeZpoxQ
KAYCqcC9NnkrP0JneTPaSvdahehkz03WvLj1YGEF6s+EwpTWaeC3OXWfomxKNzqG8hZh+tSFUbYl
tyvCfGoHBfpaS5xq681/LNe9DaYddIbkitC7yAxZNrZ1bzfEZ8aEs49Dc2sPhT4AzfpAnPcg64QY
TFgHp7n7kPZ1KpPLKjiJyShPCjBCL05eM6clqc65+/OKOPp665+dlced49iYOr0gDF31dUH4LWV7
nxOJGlcaLamWyJDj5EYlMaEnZeMdCfwnmSyYluqzMLyZylGtZ+vo97OgzdEC4dAjd8DrVL2ZgBfW
lXJX0dQnRAVpa9OQJ+IjQd0O6bWXOf05JdO/z/ZfjvafXbq/WYoRknI+SbQ8uMoQ6x/PiZ/MZHRc
xVGC5aC9hwaaDTDNIL1Dq5rXsBK3gBwHfWwpu3wha2eMb+px3k1586knL95M841fg7Fkc4oASDI9
QfhYckoSrcoPZNlPY2l2f/7Vf7O/yTAIBIUMSnR+dUd88bNWSd1lw6SANmaKSGm/WOnyaQIQZ1+z
Le3yTVpTvyodhFY2rF41Y+tJSBX983P8/vID5YNSY+L0pY369dcfbqiTqO+aAJfcaMu1K9Uzhd+t
UVg2//xBP/6kX5cZnyTdQEnfx6yjvthFy3qIS3+RHSZOHIdWqcjL7ypUs+0L7fTFiARvs/hH2tpt
LnXl8TQO6knjJiezGDk2IuykKiWxdcQPabWlXP/lCX8/Gam7uDFc4fNz0CT9+ltELKC4rvtuuyQs
BfMtqcS0Luqm3ma6ZT5GZq8VYME2t/H3tctn0pW3FLmPpZg/LP2XkUS/ea1ZIIr/4LoX/G6/vRlj
YUCKhpaY9ZlStqkxPFevUyOfl45I9llGBy6kToXrOq243/+rAviHS+L3W5WTALe1I4UX0Fp+2U3a
Gke77DX6V7FA3XZVtWYJL9ii3WU1hB2Gy4gACCn+YvJ2jm76X9cIqB2FgeOSTeBwn//6BvrJM6YM
SANQLt7GsdkPffMYl9VV4JC1mFRXxJzI8XQw+ZWQ5v7P39o53ny/fbr0qFukx9y1H2/kp0MkkOOY
NTjct05aXfVjf1+P6ryBDZtDda087z3Ry20Ulo+O5V6MYFQyusaN9oh1Dq10u1uq5i+P5H6NH5B4
KF0P9R0FFaEM/pc3YTx6IZYr8QiOfasgh4wRW4GKyJ7aF/R9LyImC6xDYaqnK2n1F9bMWCcMEQvj
LFjFI3I/dJDDUN8LfVHN7kmYd/wL/dtsaMK8/Cq3Jpyp7a7jFy8Xf92p5i9H3e9HzK/f4cu26kyR
DFHMdwj88NQtw+vQ695404e/vL7jUfXl9bkYTl0bP5gjuAx+XTzSKtSUugv+6rh9VNV8q/Ll1F13
XncYnfLRb8JTqo13D6U7IM/GhvLBlwhXvq6c4S1f8JTH9t9W9D8+FPcRNZf0SMH5kh8B49OlVT+1
Wy8ciSft94uFYa4icIft1blkVGZkbiXl85wF194g1ybp7/HdbDtg1wZpz1ReW0P9/Off6h9WOnZV
auZjyoTNev/1p7KrNC8ggtrtktq33VI998K5MDBULcNt/vxR/7SnKTKPIRac/n7w9aJDnx3aDS6V
rc6IDHNaQxNZMuY4t9AJBDCwow4OeTNMqwhIduXJJNloRdX5l+f4ml1x3EoCm65yfCE9x/6yPMLW
ceSUYkQWIWlyeMuSQzzdh/LCUvOtTNq3zgtOh0S8//lz3X/+XBk4gc+HesHx///pVGksubjR3BLP
OPvvQV2+FBhhoCnti6Jvnq2quJqn+mqMGvJ/lmA+Kt1eOJUJkHUjuosGQNBOoMQg5z7BsdB5tY/u
hGbsz8/p/NNRIxQ9nvCUZzN28tfn7MfIspuuabdRHF473vAWO/VzXZGvEJMzZVp0abb73jvyOrbj
Ft7LfmhtBFNIQLdLZ76DEW9KQThKGFw7Wf+mh9b62zMe39HXLe79uA5BsbmgvxRNGcxT4+Io24Ik
PmAsE8K+nR33YnawjDiMAPBYN71VvbTFvIk0M7tk8pdjRvzTceZ5inOXklmxe379nTg9ij42MTva
rr63IxzfWJO0gWeHl2VuxsFpNmg8IYJLc4ZAaBctxVWMVioPC732luGmzIHJansg7jZl9oFDGr1n
mJliOQg5ySIY0hsKIaYs0H5DtkTAxC2hBgy/seu9i0OsRlMPAbNp42DdIreb3KXawtyLzZ/XxO+H
V6hsm+AuGmvbdsSXLWOrMkgQ0jISaPQepONPJ1UMTx4qOJoZHmCwxr/VYMc3+Osb5uaVlMZoOdkz
3pdf14yu7HFYO2BlklTbGmrCX15jMe+sUpD3hTR75S7jTeH608YtTLhTbnK+1A1ZLVgK//z9/d/f
NecWD2Sjp3R90M9f33WaokaZ4AG2eTKcB2jno0xfZoaGTz+Vc3w5l4ZODThtGOWKV7sqp+mSeRlE
UbiuoXSy9fMch8SUqCt/+EjqzFtV6YiIKfdxM1DNozk7z2yxm6B8OtO+5Q1zIkaUHKAMBFwKXBnJ
92JYTpTunpN+uh5ChZMI8itA6zQNMNucDfYSIeEJw4ckvqoNPxFyRdiZURF032SPyeji2ejmjYVi
cIkJ0AzwOGftSVqkj7jRr//8s/3I4vn5JQawZYIijqr12Fd+vfSW1HVFlWBiS3L0zHkJUjnZj3Ev
iabwmJ5kYb5qatWsZBa/w175B2QiN3WfHYmB8H97Af37aZQjCKMAevoBiPx0ACdFl+INbJejbwh2
RoWvdU0oh6468mV1ejo6nbte6qNAS/jVZhmxJgyq+/jzj3Ks1L7+Jh7iTWWH7CfaoF+XUu5pp9BY
xTAaL8j76oSxCgXO12Yfiuqx8hDINstf9u9vOVJ8dQHQIwOKWUFjfNzgP331qR4T5TsZ83Xy8iFo
BxZJ263EBMqBDj9CNiAdfZjJzrCK+ZZ3xib67nTqXkwhNqbcJwX5qMCOxU3mKP2Xze5+3ezHx6PV
Esc+wwu5d359PD9VXdopNW2LAotJFm11GN/m013QRkxAAlIYCWkAamiJRqzEJiOkoZiR0FneviXy
0u6Hq3T2MyZ6vMmleEW0/9RVKRMVHDddpZ45b2tx8ufX+PWW5JHpYDn2A49YMHKofn1kvDidKeMW
8VhmYZ7NmGk2xd6JWuZnJ1RPSl9lhij1OQn/UkX/Vkfwycq3fzTqoeOJ4MthnM1W3+WWnradHxMl
uZSIxNziuX5H4nYzF5zHgPqoUBfntQubvUJZDpP1BpH67A2kZUhFzKePgBLIg/5aXaLGAw6b/3I/
/tbn/3hOl3gwLmrq8B9r8qc11zde4o8gZdv/IOzMdhtH0q37RAQ4D7eaZcmS57R9QzjLmQzOwWAE
p6f/l/zfnO4+OI0GqqsKWZmSJUZ8w95rw357TPrhiktjV4z5Y2ZooFvvxFIJbRfKtA473lIwcZ28
+17CQ7bCI30/WIebbr/hnv0v9YPr8+n860Po3IbY/I+L7dbZ/uunx0RatfAvUAT35d9ptp2LwboB
AMh+m+bKvxtNgTYwLXfwzb64D6F/Ijvct32d7zmmioOMOJQb056Utx/6jAerls7awp396DP9LJwi
OwWhvKYy/VVLUf23H+6Nz/cf78B1oPB5gc3F9O/fAlN1rAGNNWyBgfeDs0v7gHCZBGGXH8l8jznj
byV4NqpUEWQzz3DFF3XvqA5fe5XuBnSKCNewGOLgxM4FgIs6fDy1sE19twD2PAzjIUgE+33iU5Rc
SDKqIbk7V1xa3nHw5HcjWCl1uvoVlnO0X+qaCOHScrYiGykUOuiQk0PKZDUhPIPOM5XSWiN8Ptrt
FG3ymrk5bini9G4/xqJq443d2Q+zLQgOTEazTcBurKMssfc52kWSI1ipp37Ljk9gNAWLd+4at9gA
bdDrOCPGa0oPDFfvqgUmRKiCJztYyBmb2eJKv/ywtYNHGlW4Jf4GVvu2JAZRbdV8B8EDUj21dtx6
F7nFb8fZFvAHdtJfXrBEPKJvfa9RWXqF57DLcrz1UuCfSA10N7SPvcd3QufJg5wAUqB/sFgR4NVH
IIGhjEUeeth6m8nkkqQEeY7aXzbB0GyY+iVbzBXW2sMhank21nWE71S09m/Pnp4mv+a/hSbKVTmd
TOJarIjFXe3GF4lWcxNiaF+5aauuAaQHSSFBwBNT1tR2gNdbgpdXhsO29XW3c3txzDri/AJ0kquu
Duodw492bUJMAI47f5mFH386++3p59ujzTzgg8FWMuSq2RnRozZ08Kr1wUjYaGPe/+/D9D96Q2wV
TD5jRk3MIKP/uACsuZuLwJAYmDXeS5D5r5OKfoNF+by5t6bQ/8YF8xQV9oZWIputf/7LH//v7QR/
fBgBH4PexCWZ+P/W8ixdEftlpYatVRlsnJNHATcH6BDJtowe6gLYhsJFfKqGhTARLZ2ddHy1pmG9
/t+v5GeO868HE68ktkOWafZtmfZvh3udL1gfw2rYBsmcgwbcIgJDsDbAeb5V2piiY0zqxEkMTfEY
Viit523jxeQiz/z6ksS90joGqSqfULiuqtvXy4yqv7Y633Wyby+5KrtVl2Aw7qbcBUDg8OVJLMTH
Acb73CsDbAfWnz68rYJ+fuMYw5drPoQ/ufufZ3WsNUezJ2DooIG+sexMWZnzKHAWqAWh0Cge0AmY
S2j24DvJYoVFkI82JnQVc/LHVbi1QnNcJtt7TBAaOmN86toOFhIetH0W8fyyis//SxH/v1xIPge7
C0nzNtUMf/C9/+NCooiZEzWOwzZ1unTrK71pouDShi1f/wAzjRv/TQpBrnqr18Xo/oWSGm19E2KU
WLp4g2Ktiv3pCNcELNZoxv8y6EXP8Z9FBdVPTCXGq0w8itR/vZaEg5Y8TRkIdVZHHGw/4glIK/dW
hTUHNG1rZYWPshrFxVOHJCKSWCfhuB/meQQdWe5ybeyrm3rTNaKY8tVU3U8LSu/CIRvFdMTR2mgx
0byvaKApEagBnalLXkZ9s8Z5qt8jlQamzcwJohxJLomRO5tqYoWd0jvMdfmV31S1DB9RNZs2WN/+
36nno9t7kLZLXDx6KLZSO8kWyzpnSoI5j57m97zc0eXMiTCXXjLxGVNd7ZqbaxQR66E2Dbuy2xU8
mIIArsIgBJxjIHsLh455EKW9l23bIZ6hrMN9OO8YHqW7tFz40pTWJrLleAnxeQjhiQfIWxDkLAnQ
JvZd1B3NuKtun6FjIdFyWwJnE6vYiJb6CCzFPsBUcelK/5BF3r5Lk/jseligZvTkFW+nVggz22Lq
7lvARms5nVxtk0QBU3NtZPx2c7LArGhBCfQ1weBy0Kcgd7+XfmOHlXNu6vgbO6G3GxZ4S13D+3UL
hib/dCqpXwK3ap4hM3BBJptwLpxLnwT3k8z9a2Bkvs3q9hWSmXes6T8jhevNCPCACVfcsQ8Q+ECz
qLaZi4qlbyrIBX5G9ghMpV05Yii8/XGFot9sEvtbBIpoWY3XZM7yj0V86DKYHy03+AfozQz+BWmb
0YhTWj7mddPl8ZbbpT+wHKPnznpUe7cmqe2K5ZL5xS8YVL8Z1DWv1RDu7Kp/QEmtP0tZPgyHiWLg
WOPg5ptgg1NF67lGzV7Bu4kQBy3zWczfcsYFOmYIdaB6xhkPVby4/0RDgVtKZKcl9seH2p2IB7LG
qxsu9Lo3nC3qv/aY+1nzqOlG4ihGrmhXb4TFeXV1ZqGgNr1Klg3n6dd8Kzf70Qu+KjcaVmNUgIwp
Jf6HRbhn54ZmKHR66vssOUdQ+vKwuFtwhWTsSNcFpKITTRPfQCFOS5C8jSxll8C3jmCW8LdaXbQW
eZq8Ebw0jyGYmvCpwMK9L9N2WyQ3qFAekvLGumJbaz3t62jjeD4B42WQv9RjbE6qsZ+KLnpsg5mQ
HtCv0FQvcZjz56DwfWKYTX1B6oIJvRdwRf5j2Vb3Iqv4Knt1erbcxkMGJFH0dOn0oiShCl05bUC0
hPegcKeTup2tcRbghFEhoIe6Iu83RtHDMqE+lZ1FvbQv59L6WOL0ARQLH1TY4ylCc0eRM384i0ca
qrGQXKH2QFtp3flmCe9sPPCUReLcte7TmOT+B8+4OyYMs9KyPgpv7ja0b+KIQeGjtuR8CNymwY5H
XjslSeqFNcScZVc38OCzMnjs5mnn3Do3PiXxaMVQWiJhXYKRPb9VPucuagBYFfBx2uWdxb37ZDBP
Fr7/0k3tcPPDX2G/5ltrdHG5csTRzp5FVYwHYTtnH1PdqudtbCADJ7f+SR0DNLc//+T09a++wN/t
9UxeyF+zUrRoTcR4JRnZ/+mU+5EHZF0uc/UwEhXScho/IQk4xhgBIycm+oBOYpWypj/aLidUbY5C
IPWOJIdqfqtwZY/pqhUTCvHooam7dh/iqjloj08A3/almknc0VmP3qA9/JRiM43vWFAKAtOLt8Cs
0Bz4g3NwCanxXboRIdQh88SnsnBYVvoumtL0Puvxr5Up4lC9YCMQneiukVe/+o0+LANvxF6q9qAF
zrDcTrONMWTRzu5Z27PhKka3R092Dm5/8fP0POCeO4jOCU4e+CG0wxPOsLg+OE0W3tOAhvdu4Qb3
3xQaAWb8+yzS0yUN+UvGSuAuLQnU1a27yhrHOXYcGDfKn3ee6+VNpbV48BMEFFgunjIZQxaoRrP7
+Udja6jAqOgBZDZg98pMfqh2WkNrwPaQmAv1JMkHgEd2PvfbLiOBYN3rkx7vdUaBVlBW7hdJiaFH
n+iOZOJaKQXEDH6TMUUuZGTHHNFYwaZIwezy6XgVw9WymR7qZRlX7XCTQifysYsykIdZvgef4B8t
C8dUBixoReUDFTcucMctaEcwMRNr6Cr4rpKM18LsJzrMJWyD7RjrNfqK9H4qTlFILxTnCY7ycSB/
czAfaYyO1S/MuXMZa8ipRENYZDiDg73t4jm1gAKdmprMDJZIjDg/Ai2jjd81d63zWs/4DxAtVYQN
UubPAWHISO82LYvKwiumLbN7gvW8BvJWDt8hM913HDrHnwbFHQYkireWRiXDtcaW0UKqvrUnVdG9
mrlxNsxj/KPUTCXrYa8xuKKFEQ6IjvCxIsM59qjW8r73V5PMaIMtpC2zgKuVOd6AlbZTB6BspBeX
ZBL3KQAlCzsyM9V9v1DQmP7MwK08J0N+dpPuSd+IP2OQdkhLvwHznpybwXoKrEMYz85zjjAWxLPR
+2p0yTrSEyujAqsHV9SovadkKA/zwMtXMiWYyiL1Mo2cfZIbwvsCcnhZ7phtXALeEeNftwfGlUEK
9bvgJNMwWPUKI2/Bwttz+6NulwOuj2/paS5msGorN1Ek0HRgbuyczm3pF+jN0VyuI8JUEcney7p5
09n8BU11Wc0Tgng/Qv1cNhHoXUm0Ca7rfREkAWoYph0yHRwsj6Cmegcb3OQs50ohDbLqhMfUzs8A
1Te2ygnkHuzurHz1q8K3BhF8y0z4ETigtfZt5jlOnRJjSsy7sXowny39QBU3O9m6u0RJAQ7d2ZeK
mkiVxEz7v4K47q8/vWS8A79FUQQ5bMeqednF/repob7YYXJMo+6Pu2A57kNykKg/WGCZLzFk4uRG
lJL25HBoQszug34+RQFpakL7W8bRkGVrMnga1E4Izcy+zJH5mtkrjkWxnIcqWgdJVDyJ2P2lbKS+
8ECR8XdtfKitMlmNdvae9QCeZAB6yknDaauc6TT2mEbLEpLbmH60ZYfenK58jws7bLzm9IyJFlNE
Oa9zg7VMy7nmm7tgr8BHkdTa2vru796/nTLZgfKD67vHZwfkEwYUa9pdUdn3JrLa5zl2XoQFfKkl
1mOblfV8aGf/T+/mpFaXCkAhjtl1MBpvLQbsWT/dVpSA5UbPDBVDJRN/l988ZNxEdXfj4k4+bCrQ
337ziDkEkf7bGMCWmkOgPZJycNXK1NonuLJYSB9K+EnnnyfRnQPwzODV+/aEPWUvxtuk2CvI0huL
gjd4k4YIYKn+LxwiWMpbARuIWUSk+TVtPWq88OZpypbnVoAkb5zq2qV5w8nv7lyX/KREAjzLumll
YmUdJxHOp1iFPLxlCqSn2uthlkxaWcrKuIQJrpN3UIjEXpm+OBsr9I5uBQ/SVqE4s35jw2nG69RK
+iU8f60nwgdgvdzcoK9W4zjPe2Z/5POGeXLulLwGce6dnMj6IxWkUgyA8ElzdALSN7t+hmMXJ6I/
eGyMVVbmhwJBQ1peMzv1Dty/5MQUszo0wYeMKpbqJdkEowCjmI/JhzWW4M2VXz/E4WfnY1Fqbcgd
S5LdmdKc3C4pVuEkZg699m2y/ey8WDOG+WxBhxgbG1AKLk0eyK24MRKoCRkFdFZ6SGL10eSQo3ja
6DokkDDX968tziAcwlt+duEZfWh8T1QAYXMCuyZm6H0RBU+CDRd8KDYdtJJcAxaDYsWQfMWJOO+W
Bb4hxRoXV2mefr4BGHUO6azfQkv/drLhs8nh0Xu3WV/lh89e/mQGjohWl0CNItT+EGhnwM2Be/bC
B3o/aJ4+/u+ESA0vCx9nHxSjR9/iyJSA8Kl88/KiPdXyIDClPgu/cAn5MtcQzcZu6QkwndLXDsTD
xsNKtPp5SYkEiski9rtc+Ak2udMdo8A7vMm8D+6Fp9N1PjM1wTkHxqGQGTJL7s64qZyjt9TpxnT7
RVnZcQ6bjlhtlZ1yzCtW6y27oWGcYTf1rwx1+ioc0mIN14SALgH7oirgNoJyBG3NxI1yDt1GgESo
eLYcfpYi83Dk2c1dNA/jyQK+RVSSFp66k6Y2MG0Zx9n+sGPdwTlpCXc7ARtL51G+45aYU3Ue2dBs
cHuRWxY4b1UdnUQRJ4/zWB+7QsDHzhuCISExc2lHBEXAhGpUc79YtA1j13FS9zlleuh6j32DzKOa
m83okeGdtCSeq9B+zOwsuIut9H2WRbnBHfOGmJUqcilIaW4ZfQ+7KPKDO0tm/0AjoUaBwEHdU2Ss
XqdtNyTdCc3WV4pxcK+D8cu3u3g1YX7bRXHEuw8YSFpFvGfy64HrvgyBJvoOzE4ZOs2L5S6nF4x0
aicT3LRLM6xUnd37aJ0gIcOhauTnoJSNn/GGlcRhuwmT/JnBz+9i0AKeGrbi3sUveLX9FpdkDf2+
NjBezFj+E6IOvpskX70mn16rlqi6MBujxx5fE99BUq5T8PXBNEVP0ytTVShggno1CmF6NuFfdon6
jlVlvxsAD27LbAKnT4an6y/3UQDIxNJ6Z7yvvuBTKkB4DAbMS5rblzTRT2pRVJwFBuIYZDJLv7Wf
vZvSKY5J3j/FCmCJCbNo11X6YQnlfpQFhI12IX6JSccq1Oo9k36PW8FLtmX/BqcOMG3KjtCH/upn
d1wNNmkVIHQLuyU/CVJtIcCNTMuzB/8AwDkKzbnFftXNg4RMA05No3qKu37ee3DrnRQps2b5v56E
e4yAT25MmH/LWn/5YhZ7l7XJ2nH0M51rj/E4uHkdMy5b+zNuyojBS3BJ4sEGrpSgqh2Gz8qhigpD
586xS4TW+K2BzJH5ZfzHIQnCuzyhEDKyvUz2NB6z6Xdd9M/9AKW0+MjnNlghSqLmDyM4VZV+HHJu
GWfWCi+Hs48K68CH9LvSMT+Vuj4UzA8onDHpCrxBU1R78DAcrtDUhUnMu+EaBSc3PzB2JW7UZxCJ
tw3XiU7gmN2YhFVs1qoLgHFgwFmpvt2xMwOgIi1zjMlkaN2MxNeoCndLZd6bGWNdO3jtprCrVzc2
zUojozHhhzb44lvTPBQ7T4L6TDJj9pFRX33nzNuShhpbs0mO5ZC91uAmJUxlXDH5Qr6Cc7dAKQbL
TWJr45GLnCTwGezoM2PguWpdnCwGjy94TvURpRaiR23fzLNldcoVaSNF/6FbGpyszw+exOoyKqx5
w+RGK5ehHZZItXWHijNQAb1XsdxaxPdgSjqrNoNyRHylo7xw3Y7bImeAM/gH7txmpxhI7kKQJFyI
T97gwB/LGGMVQXSXivmlWv6gFc8ftQuRGVE7z2e7Q4zKWZRyUccIg9DcQnKgSoci3QPSSAODvtxi
WFEkm0br+zL35D6FVY4Nbn5ajNrnwn+iHf5swuUc0P7h7rh0k32wb1qBkL7FbnE5lddAxff0+dfK
jc+ARl7dIZuoCxmwYXmavX7cYTaMNwBmOc+H8a3xi6fMZW2LhJanqNMMnPPsgcXph6XBcka5/Awr
zz048DBauA9RWRFrF3AqALe1ff0N0QibFidhR024os95UyV1QgGK3kWMwQByZHzLfCOdyc9Qefcw
Cp1s2xGxQQ9hmk1V+Cf1Z3lSJ5J0+se29t+rku9Sn053abxEDymFeZiU6AVxy27bKUx3k+7WTa4p
VNmYrQB8QFDLgnTNOuTcCg/Ugw6RYOBDb0CKe6hOfukp7Pbh+AKF1TmojqrBInpom3PFw0VHC9T6
8/RQstrh6lrOlp2Ibc2Y/dA57sUCwr6VS7J2Z4tCG0f8pg8zGBPTXeSkJ7smN6hg2ezs+7ATRwyg
6bqtFAPU5S5IW3sNmcXdD0m+GSPbADiwNv6AQV451jd05z++0wwbs9jJWlfRt2wAbxdR+TwP82bK
Xu04e68qOrWqZyvoqPavL5zPPn2YABoPXXLOohJT+qQxhLXhJ6MZ/KamfIUAdPATzay4Jvap7zz+
Zq42sdfOWAxLkArcCkIP9Yubef9EfXJygt591CE9SH0rZMPS/n0sJv59C/62YyIr+uIQsk3GQzHu
l5HqJirlW+VxhvI+741x6OZKtAqtAyrfK0mTblGqVe34tqTA9dh4/2LGlVyFrP5MoYEYpbmMtONz
hKSx2nIzxhD5DJB22NZrwBfl1Z/qHW2iBM+eiNehnEkJ6sY/AS3wKYpsEsN9SCZLyPw4ZwnCiuZX
ATxh40tc3omV/wWUtjdyvgfb6YHxa/9aAzIK8ogGOi3tE/dhVW61YfpJFnManBjWiUsBld6PMvmL
NvWxivFCNNbMOqVZ9m0XDpcAP06T753Z/m086A69oIKKqtY/DeM3k/n2lLVkVcQURtzAg4ute9AQ
BhJjHXIDJqJj+3ezFKYalyNQq3jLihL3cGuB8Jb6Dufsx89Gm4QS3odYlnUGROSnIpdM3ffMrbAj
lekloVG9A5+AvTQcP+G9Ev0ufqUu03tRz/m6inrcsDyAQAQCaLILvDNrq/AUr6CR1pupNvugGn5P
Fn7ShpNv6MhZkgwiQkGP3CLWXXkxOwjxlES7kGW0bKHu+XKsN3lpwxIM4JBAjl7QQbPNJSAnH/v1
yCSKOJnb7fAZy0xtlty9ixSbCFlLAqdE9uoAqW18utR25ppSfGGYApXrpZp2yjwXSlsbJP3Q6HI4
wq3/nTGzdpFze4HwqKN9FFrROvKgs8ACwHFednL9E+SVQsFaeGu2Gj/c5MAzqFZONSNGwUVO5Qze
g1wFuGWbSiDTtmyfSHQNxEWE8tVn1X/n2Wg3a1O+cFs8qMLOWacRiTJ71pYTe9qixKOT1MRVpFO4
H5R97mlvdQVTJ9N/mx48tFSkemV5C/pmQDwzsupBhrUzJdhNh3kfC/bwQMkRMRsAmRaTgNu6fopD
hzhf9EAY5SAyKcMoGbYRHZX+tDCsw0MhrxfousXFFf12PIybWQZbr6l3QTKMJNUEJ7/tu10VUPDY
BqOKpwDHVZK5Sq7Pob3vtqq+sXTast81fYCjraoO/YIvTxiAAxU8Swy/iBV5AW7mU04PeLRBAYR5
PwGBqJ7qCAoNRt6bjR+9MHK2Yx+J1xDx3N5y/epk2pdede09MqpIf82Ba53bvDz54zDcuf5DFeyG
ggwJ3b8qIF7a5OKuS4PNmCbqcVANOsyBRqOK2XJHfDr0t5JoLOLKKs30r6FYjTnXCE7Z3fbDm8Fz
TlNlfTq5HRyQen4VS1azKWC17onnKC/soxeQd+1l81EZZW/Hlv8aEJ6W3jnOkd5kY/xdj/lMZ5kK
qIxt8OUGHmiRJRPAUd67cvS54hjsWHl1g6ymLrtRZ9U5/YDQJ3tLa3ktmzTcTRS8TiZPtjXGCB8K
xVY68Y7h8mBFaNuytqo2CfDzQyCW18ljs4G7wFmbQR/z0biHrCULqsROt+EG/64gtpBliAuZzpTZ
OekRjb6Itm63t6HB7HjxeXHeDQP1HdRHjhDHRGc31UCqdXsa/toj1wYayOe65VlKJLEopeu590GP
jKbzs2+f112o9hTa1sHlBtuXQweJKa895Nf8Pn4LQMppvReZGFYnIxpojx9RZ3yxU1Fa7fL+s0zK
Uxbgg84hMU7YK01WPTt67Nb9NDlgyMzR41sRo8lQM6o1SzPNkmHx6pJKQ6LMBUSGtV7qb5NPMcUo
uqhzZifysOj2UonuMFvRt1+3fycbC5im460lcbnQ+NdE3dxibo4x5/Bm7sZm54n2qa0KOvXsNj1P
f2vF4zSU6bjJ+pmZNBukY/JYF7ctTd4O966bu9QQNqsooO9bu6FJsKqGsTAIk305UXozgeipgRvE
SOz7mBzmUPdy0xynkD4AjwAXrcMH22Ct28j2BtzE0reWZGwcC0SMByFH8seSL38Z00fhljsjwedq
K6JcFeLa2kToubn2mCUzmkriFhhZ3dygHY5/py0H7At5VGRoXhzykw58weybnMQADXCzhxsaPeq9
+BRa6VYOuXVjYtwHqbMdrPlX1fEC1IStNgCps21U1IEzR83cGSvfA40NOevWTdpODxM6R5kI625C
HQDUKDXbuigRQVvhwV5c+8V1hzc6/D4zwaPh257WDl/AlnF82o3lNhEz0S0AXg+JBpBq16SruLan
dkVAicj55cAQZefGFi7BsA6MQQvICCTEFJs0A2kKgdHfFhIpC56Mk6RajsdJXAC/Vivf8XetY9rX
eWQYp3oCiruWsyavntnHF+d4zkdKevAWtnjuguzj57So3JD+KY3x75v8YEf4XbP6o+8j9ZzVwdly
kmOl5PSQC3RwUwwUMSxFtx5mBQvXC3ZjJFx2lxnLcVZBjLKIJ8yQQvQROdtO/UV+ZU/3gleRt/yV
yLi6y3tzCIrRvxpFvHjTYqxNsGvul5Bv5I9Oo4Jisl746jSwUNApwTW05+JxsL8GSEZz4DFFzFi4
RtPBDZpkL1oBzWh5E0nbHindvnxnFJT8zlHO4JsZOPP42Pk9kTXiGKkCyrGj9G32uKucPHqY5/qV
TxR6cWDouIEqjnb5IQsQ+00KCbt1HbA5eKi34XIjwcyWTSZbVZzS/z9CW+ptQ0DBFUEaEa+BDuB1
T9XRCj8lV+DVyzKa7KALLlaWNzf97ooeZ/6u5vpvOdPxeJ191ZOM74Mb7IVSlsVOkm5++gGhRmii
Wpzsxv+Kb/gBoqvWTkPh08Pwx+gK2bbpiVHOqKNCRvzra+mO3cEPl/d+4s6PXBILeueCOwwmgo4e
9cyXg1gbC+zuvE9n3hw0VNALyj+XsuX8LmJAQAxrlaHsSnvGf17qScodKhkTwsC2QCDgI6AMnYDK
O8VMNkwJ5tojf6WbbSbYXEtZu2z03g4bvXNUvGc7AWVdFnx7G3kx6ZDSeIcbzyr/NB06rXjMf0EB
fYrE8DxrG7q6NX5Uff5QEuXGTtBCpacYHqem+NXJ8pf2YRQ2sbuZXGBbw4SFO5zXIXE8BH51zjbM
2c+CUV3y8gVfUrfBeft3kqG1Gk1z56niNfO7zy4g1brKf9lMAblA8a3XGQvXkLfbQ9ZxWp/KJrt5
WzL/a5D+u99F91Pn/dZVdVok+vTCgC4vetYdhUNvR1omILZgx0nuEcvgPctoCXai7v/hnkYWAskD
DaS9bwLF7hSIOa37KU2ip7oO/pKvQwRPQE5BIM6Iny9mYDFbIRbR9CRbS6prG1EZMst24B1x7yYb
okiOZUMulcfEbGW5x7F2nmRWPjcjN6rdRN+atXczILN0ozohfhcZgUZksaSgMUK6J4m4fJV5LCp9
Vxw6ZbZe1LX8yJuXzPG3eor+dqH4ZSt+7eBNgl8GHaWCuwakdbrafFZj2O+9NJtgVNUkP4bAcYPq
dyz7c+JiNhD9yXa1uetHLiUGUGy9qntcYU+5cXjUgQnsQ/XumSq81w1dqBbOZioRRodJZXa2TOwN
sqj9RGnjsYtboQvuttjiR3iXw9VCkgNeTpE0kmeIyyCXQxn0JDmyQhfX3k2eRA6yD1Eq8UN8lnVh
GlTZZFqALfdycnYdH2WKlMXVx/+0+XHP2xbYENl5esOig50F635GX9cpeBU6WGAcoEgIPPuUg73d
VBjxOnA2TUB9A6o9X2bYac18dpxN3BVHUzWoQEg4BCS4GQusv55CzSOAETjDLSIVq7/VMrjKGHE7
rPOhplCM2GM9bSIo8tiLbxSCeiSqSnGKez37H8lIqsoiJk6SsK7UVL+Mok5NXGZM/Hk0wJskJcjX
AJJc2ylqqGzu30cqrz6MrFUgsFiAAhIcJ6m9yWLe5RKHO2Oz+HV41KlinI1JedVsGkAhejgywFh5
L8ySIkZZ7H8Kf7Q5jZNzTsNuCUkPzWzHnwClTRljaLEozTS0Yso0WIxtRlDZbvOkHB9xV5MNPAGW
vYlyQIEYjqLLMOp5WzUOcpS3wHM46TIkDeHfXFlPHVYNJJ0z8+NO7xpV/Uk8D87O06SbiJVG9W5h
yl3RXyA1yPSFtD1/nenM283nkrZrZ6n2g+SatQi8ZytcV02xLzOz7fOFvKwEU648OWzVZWX/yV0M
FmiwSczoSBYBffWUL+Ef2GDMHZrD4ERqFcb9PyGo6lEdJZ04UyqO1Cng5FgQFfkVxB8RFtAgwvUN
OEdrjdplfMWY9RyI7tJgPltlt0gTPef3Kgwpw+bmbmladxuU6gHCKVqeemRKfJvULMtDRFsOfX8T
O/4nea5rJLSy0Bdl5IVIx34T1rRIKW2YA9bO9gidq+U9QXWreuCjiucWUF0r7uNgMceJYWTRObTW
AaucqOEwi99bgzKrDcq9X9F2uYw8jERXxBqjvRYi7FdzI0iFKyEOz9V9AT90NUvvq+yH7EienCw9
BPkSg3zIEswpGpvDzS1JBJ1ZBvYHIht4ZBq+6iRSfvfyNa7Zb0EyyQ9RbvsoBmagTNBf1+4i5qMo
cYcjkUvA6GOdWC6lY6WbnEpvHuiZuX6Qwct+C1fhgj6yPFhAMniIA1pjkz+7VHnbHvrzuupwYvl5
sytdinT8gxEj1plkN2pVxXtQBacnG9Q1tdhn1Q9AihJeRDyq97obvn7qB8m6FuTntbNRbScVJp8W
dgwPbxXtPR26h0DS+ZROtBxdzQ4uj+bxO+bunofyET0apYTX/QFY5r0TWQhNXovhBXPfsqmieXmQ
WAK9nvJEEXa77qMOU1XbfTSkCt6U4HKniJkKRPAQ5Mt909O2pKik1mhTUC0ElP3uCB2t8v+JQ/2J
+v43bb1ak2G29mciD8aZbjgyPGQsOXVa/K7abNmFcAoKm2imjL2NNOiq2QsfOEue7HE6xGH/QsAm
xarDj3UINzHJnxmJDduILfQ4yqsu/c+mKw56Wk6J6Q5uPN1laRSsrCR4iPz2INGF3zr4fpcYm+pT
Mhr7f8ydV2/cWpaF/0qj32kwHQZguoGpYrGyUqksSy+Ekplz5q+fj7phbNlt9Z2Zh0HjNq6vZbOK
4XCfvdf6VvgYqtZzoPGCsZFSyTWM3NokPhBp75oIhWY/ktXHzYeosSBvUy9prYD0LTgNK6tt7lTo
N4WpOF5c73yeXMQ4DIqjhy62r/sy+1wOBQCmL+Sn3Fbz9N/X6xt4xqjMTRYwWYX5H6AXx8NPgllO
9AWjZbJx5m4+uo3UuIZIf6xasmNSn1Fy4T3pfkweYOh0KStnS0FWjKwivNccva/OkcxecSrlC0mN
jc3AABSpPnocRr87wllQ76jtOdWzq1Iav9Rd6xqBG3EeyZMrXnJdZptnPEo0C/uRhLTOgt3G3nAh
FerRS712wWBKxndNPV8MW2TRQeM9DmmzCTugi8VJKWVE+M1DUCvn0Lc/F6N0zCamtiOIQcJpNpbt
b9IaawAbF3b09UXZ6O2Bs7Uk1I7MgEQ+FLKyzrQaneCgfi3JwVtpvWZNSz0Fsz/0Nq4KuoANSJtN
1xBDRPvbS3ew8v/4V0r97Pdf0/Yjxqcn414dU+IfUZYs1FyBpqMgPkt3o1FQcCnprexDgYBW/6pN
2B0qy24czVbv1KDTyJgDhRdoc2XavyDJLu9BZM58PonNWbCxkW7csDNeUL2zT1fS7jKjIch8TLJ2
FrMWEaJdEQjGO6tKd1IHUqWjsAd9baR7zS4ds2ia5eSXEUqf1l5Wcv6kweqwG9Y1e2zJNaPdTQbF
te3x9q2qkrpJR6lospOxFJHyOqu7tZhdQGFAbkjWC5VpWnKd6j4DeA0djBIgGlF0tkxv/40/qAmo
YWnRdHBHV5liqwucGyPdz4HL1RTNGpUvGWhxdgmpdM6DCQnm8aWcC0XXPDRjBJgN736Qu6CzkWKq
GMHz3L5opHxiQi/2ERlMtN7SNSPjqtWuBv/rOJB0GzSqssrGuDgma7jVi6npPPBA8bOZohwVfIHJ
6g5eXufLmrRxR22DO/TM8bINiNHyIzYwwpRXbIsJWjVS3KMIygmZSlcyiCqSXakh0I/AGBpuS2Xg
pgvDNVCItZyT4NPX9rjSEuVKK15VVKaYSACf1piVjH3YTuSikpSK/qvc6S66mdsAbduhAR23KINO
dlWE0FNj0ympJqTI1VNQGWtRmME+q/0dLrn7eA7nKxCjYYeUnULCDJNh/MEsv9VynZJH4KpW1eFV
A716WRERQiwMDl0yTm+ZWZ/bPicsPaKjkAzeDQ0Ltllt/hzE1ddoGJ/MDvJV08ZrmadzmdrV5ICX
xJCKprqrMZfXTdAQkE5OFe8EgocNWrFkwuc8fbooXJ/ExIts+mLU3rSy7PBLEOMbGAYAsYL5XDgJ
onLUEq9M+JW9+BwYX3srcp9UnkB7J/Se4S1m0x4pLKat5EsZwqBnMtcRzi5bx7zgrYaAYdf36lXZ
2faGNMHRwTYSkXzEp61AarudrrxwB8KSfTNX0Dpf60wm6Gzt1IlIRzobCB09RlMSeOSF2gFvMIU0
LGWQIg7MpAVzQuza2I0QQPi7kWnPOsBp1tCm6YbIYF9FRujUATRUE2UnK1tBaOsqYC6x1mTm1HYz
pGuUu/Qn/GOaG5CLK3FB9oIKEdF6HdVsWrAKhSQo+2edDx8pyjOlQM+Jd2TVFJfCPoZ57V10hUqP
OturCeW0CHLuPEqrfa0xsdDAQVEFJdf0ZwSbNyVRt2Ok3xYM6Iq+y04RhsfroeGHempVqnLDjero
q1pk8Va0YPv0wBt3ZcB5bT6jCBydIkLbn4rka0J3VIzy5BLyvhGLJOfG1XMw89X47JmwfGvLWGYK
iQEZKSgB1Qd5O6jGrRpVZGK3VMXlwBXAXFh04rFGMBKGYnTQNFvoOjHgTfJ4JL0Giisq3UVqhY+a
nz0Q9XyjKrjWbCmbkeBVdKpsVscBbrpiUtCPpY5YTodfHZnBK5ptdZVOwbUiA7lqKXsJpNvArm2Y
NjYNg3wGWaFfBS54S1dg6kGf0h3YfzgmJKVs8DcMv48lxP5lqrB4T7q9NJvyaRR8LSkWroKObDVL
7TXjpuirF2DNCe1kitmQjlvF+GPo9j516JwYrTk5w+VeWJ/jjsCLqgISXRnkPoOvR31Dw7Gh8AwH
3rARCUWa3GRreXhkFE5XOqewHBWaQZHx3HOWFdi0Yy+UNSOQhhkCNvS4JWA3nuDKkHKJfv0W5Wy8
yk1S5m1puAnI5eM95ncT4Ed6TNEISdRUuSIiySNa79hm+trgPaOry7CBdI6SHkcR+thC50fHIOh3
46SM66Bj/k87BMcfgFgH1DZNKbSw07wfCoU6uUN5hxIC9Z7m1hgo5Cm7EH7xbMolMgx93xh9tGoV
IMLQhI/xRBQKtOBlP5gSy1x/TGhtO/lEdlZt8Q1s/8ycD+xkQO4AF2Twy22ezQ2z1Hy1au6zWWvZ
8EKnoxo3qE7Liy5X40VYRrTJ/erRa4MdJrpkpScch+Yv9SaIhpVc2+uBoqnwV5UrE3e4ShrpcmwR
D/g5ubxpgmhH1Fd8TxyLYp/G1IBE5S4ox1t6RYNOF4IB6Coe/BfZttl2WYQ6yeFXQym2gtNqUjpj
rJmaRV/3DGV0+7Ghv0aPHHMC/aqyx4Xgt0ziZCN+bS2jcLIUVG3ST0gIy6sxFkyrUz8hMG64rL3x
uciFtC3tnHCTFiFKJGTdraKuXnaBtTARL5nMSAmuHs9gx8uj1ZehS7s32Ve9ybvX73e9GK6iHIOJ
7leHdnoJ/JyQGCI5eOfX1DciPvTxiIogndhxeIqMtZ4toJIt9XkC7/km2IKs586nW7q1U9a9kW05
rd5pDWq3c9MgrCl+qq+EB++boVN2KJFXY+XLJ0lrsanEzKBky6PHYw83FamwiyaV7eu2xqnrT5q/
y8a8dmuQgG9CtdDz+lOZk8qIACJl1QiLzD/2rKCTYPI8VvjHPcB0elh3BK/q9xEefFcjAQyt/0uH
rHxJlpyKxCPAQ9k216pAR1Kh7mkqGh6qjLRf6dSLzreuJ0lgrNCRAHvZS9idGNUALgSt09C4WwQT
Kq92sJWFRTFZj8mTVg/bhDGIdKj14V41T+jQ7ujqdU6QKnfkq7PlMWqUYDrhpbNtYdZIvum2SeNC
bznsFejdCzqLFbg6hniIXWA04l0YVT3eSvnsHipJSeeVW2OQmnPyAIlT3yT1oWtpurB/Wda+JC/y
WiCV4bmP4q+1VG5Exdg58FBSBIP/3DLcNMv0ntiS3UTF6vUvtilf9sQTkV1tkGrZlt31YIOsDSl0
Qil8CiNicuxgj1vys2FJd6S0PYJW8mUDF0C3j4n6lHzltpKqV6coMRb15fSS87Zc1nsQi5UrpSXd
v6F+Gtgq6fFX35rqBRMk/0lSaI6JHokLSrlaum3t+zAon0yleR796lke5J2uBEtdG7g3lBx8G8yA
jmTBsCPGVsWm9cbKSJHGTRO9ny7kQhq5dI7hh2aWskBTtu4SeU9ABMmgXvysqx5i1/YVzsUqjvBT
qAy9/GTnEyOq6s0XIKiMdJgfkYbnWioJ4fJs/6WOYEs3BqMjxJUlXkKaQWZanGWVoF5sCdeExHJi
5CdwIqwNRfWFXOUbndZDM8H+D3gXOoGCB6imHXhh01RnuxMa6TrQon7RprDzTW57+kTDtBRDdzMl
MOrmsy91vFh8rjSulGiZ5ZFYE7i4KEH7QMJoHLWiXYzjLXQzg9cRNcuGWsKvqM99VInrMBs/w4y4
KKOw2mgG4j4D1T97X5TlfQJkWW71vaj6mxho7MVQZ7tORf8QmtK2q9SXtOoCV/QFszQtp1DvB3VR
CoZYAq1SSla2NnC3WpZxw4sHf1JmnUryrzdBQrMqaOpLVWtLRi2EopFGsH4zbxCJwo2Qi1OdWcYW
Axe9vwpSPnHZpI6mIPmaoTnpvrbcRDphq8inCjrYN4pHE/NNgDNI9qtSSt2awbSHLQvpBV651dBn
Pu8rmizzqCMiHG1NnuI6V2plkxFVtmT2TVyeTAj4WQkDa9PMSv5sCPnh0UwcFZmfa1u+vpLs8Eml
X7esIy9iMSFccphooeg5+u/BY/BhqeHNCDt5k+UkU1SyvZI6oOw2vSunQGzqlJjk35aavrCmjcG1
XLSCjX7ItmlPvahS2YWquxMqQ4moqk3XbCWcK1Jfcy9YbimZhC+xHxrL57hLXCtKHz1SAFaNTyUh
D5O0qmmrLy2FV3arh/1WSdC39dWw1CuiCc0ypi8T+7wgAztalZmurppeu00Y2i2sNiQ6gAdiVUgD
MytsbqrZagT+ZisbjyGrc332NHp4pAT3KwDh+8lHOvNro7T+I8FhRoghbzFMQ54hUN9bZXtJw8gj
q+UKcjZpE5m60/o5SBVzYG/6D14H2EWYB0+xTmmaBU5qhK9DqmNLrXAx0iE8R0l8QdvEnf8hqKBf
JNNdIVXGsSJIo/E7dm2hd0PLaVsF9M0RvK86MmnpU4ZPbVVg88kJzusbtnGN4Rsr+h/GPBsicrvj
+b9CQyGAaGdnpY/yXc2EexGHWbBuWbz5m8QSBkP8ARzkDc71vX9cmDq+Nzq2GlYr5d1p0VFpe702
a9k6S9okORn0ll2w/8nXNbKHtJC/TqL3HYEaAJL/BU1v6l9yYd3OTO7A73Nn5LT6czC9RjwzQoDl
p/2WMKXrylQfeimHVYzojh4mjC+kFwD9wGuh69YyM6cdb3yNC4KNBbEpVpSwP3uxZu5BNidg53W2
9woAuV31gbl7Bti8/94QVFEi2Dpf+w1q9o23W5Oz0p+wL6xa3bhQppyZr+U/gtjHXIWCaVHWfIZf
34I48n88KDQhENazX9+wjJnR8c1BTbKXVYLdy5Xf3qRV8drJmCbH8syqTt4u3gNICwtChG4qT81o
DKvkGVO0DFmqukOKyWDO1gZCvNBVi6URXL5EKLAs0l0nNwiVZIcI7lepNGoCoaMjBCecDXrlsYPs
DlSLEz127TJM/FXimZ3bmNpAGBa5wxNLsFyiIfTjJ5+EN2EzI6Y6rl1z/IJn6l5NmSaSlcDRzBkU
T6LCSm6alIYuuVhSiNfdqxQMRIMyOKIhZDMpDoNlpwe/PAM1MxelpZ3gCWKmsl1oVtNCdEHLCL+4
YdZE+FR8iDPturTMfQunbFndoY8hwsJG0zQOND0oQeZouZeIGS5uFGzXuK2oSBvfCQbpgW5ApBYM
KHN6I4Z3WabannwQAio5XyvMX5dmL13MUitQrfE2VwmGaULDPFx4k2l/NqojI4UWX03tu3UebdJQ
YQeTZ/eSwJWdtbK1l3RS+2r21zQvbWswCArlxBPusa/G5hEBaX2uqsOv75kfGMumgOFK98JWGJPi
Tnx3y9hjDgSyL3NeE8joh0w/+nl8Z/V1zoQvaBaWihksNDtH1cdrejnxlmpZhYFTnsfIiQyCJlpv
wNCNWiet8RcldXNvxtpzF6arqR/0rcEEeRlIE3nLE6HTRZB/wNH6gTwDNEdVbRWQlMp8yXr3FTp+
pwjpcq/EvE2RUTKWernvSblaYNA+CamE3hHkv/GW/hK1/3+H5P+O7v/zAID50zznxUiCIAXGP9+g
/mQKOI/N43e/WGUNgLnr9rUab17rNmn++R/8yd9/8t/9zb+9vv0tt2Px+o+/P6NSb+a/DbVeBnX/
7be2L//4O1ypP4m98+f4/bfm0IF//P0/q/bp8d1P/w7sN+xPqPAMJuy4TGTdmC/T78B+U/4k83Yw
eVPo3IOY+P4E9ivqJ4NrC/0Rkv4MHYZAUeftzPLnt3RFEUi39Td2Erf2H9/66reV+LeQBc7C77/+
W9amV3mYNTVJAO+WTsOY4fOWpciGCg30PWTS68chTQsMrHXt30BZZLk0zrVcbBK0FGbw4gn7rlft
u2/Ozk+O+r5oeHdU/R32qexFbWomQVOBaW4UKE55t/vfHeEdFiztg7qKDCaEUYTFv9zTqFn8+gg/
oAjnM6ch12NSL8u2/O4NP7Kzlmsmtc6E8m2kIzwMFQbcj5BxM9Hw2xfq26n65jDzqfzm3UYESUMS
AocZB3lRDWdl+TmHbvnr7/L+rf3bQYRhzTxYG6j49weZV11mgBykaDcKxpLpmdH8gt549AF+VzN/
fih8KBCGCIl4f+nlKOL1ZSckfJEZkKSgk5iUpjN1hIrRzpD18w6OMNB6ulsb8hKjdTcyyJKeJf9Z
ZgQyD7zS/ogcLSC7oClrt1e/SLDIWw2a0tTcNoO/L81Dkx2T8YRQfC0Nr6YyEnSNPho5AYUT7LyF
CYUvS02yWcuDVLHBkcJtMMFCiZBPAM0QTlUIuClfx4q5aFs7EtL1tu2vdCt/7AsW2AQOUOqRxiqc
oEbWMQf4JrS+v/SJtPAOJe6oGNypGLuVrOHUhN5aU7bK9A+Q58kpYVrpnG6rLRv7akivdetrl7Jl
pPWj1cfKI8GPxkKca0syuhe5EmxS3DuFt4TlxRgrXsfwf0Sf7bJJZ8eOgBjTvq5JG1LKlqiqNWYV
YRLtZiCmV7/k2WdNkGgEBCOki4U6Ai8L38heyCNBq9WzqqBCOLbGVTM++PF+gmMgIWeWJQm1GOIe
BYXyKU52c5Jm4bTiBM94TSGBZgHVXRhbWGUFp6ljdqHsGxAAmMQbmzgN+UunEVpYZisexV48i4Kh
Jdv5KGvXnliOerEZzAc9v07EeYi+yLpYF7VJmU5cCImIsBBSJIFWc0mA2yIuq62iMFEhHKPpv6DJ
XCXVc7HRummFPpIL+WxESGIn4qgiYiqIJSxL/LE4Y+pydKokQ9b8BckDmUDmFRGiFyKpHvvh2gDj
F6O2MU3tnAE8MLt5lxEZTqNqhKoZuwAdKv4mR6KnKg2KS6LiAvuXzNhxIMFi/kCsM3ujrw8TUrBU
fa2UM8MiFtXdsOnk8MKPu10NI02TbquoYFxPPArjXzzsenaQyEMo0pww0lVOwwN90itwJ4de1yrS
2r3ElUMf5rZdsWY6HUjkeqCWVYg41TLhYttwq2zcqyDTSM6lcR3vyHdz+jlZvm5ulErdN3J7iw19
Dzygqz6riCISozvJfrsPwZ1WvY53FsJB2NIKqC8HJV9zd+6kJl9mloSLiomW1ZMt2W0sMDGknmOu
1hc6FtuxuQtFBRnixa9oHtL9U55EhJgKw5tKW0pH6BMiIJWWQH0SHDx+whxPo76N9WSTN7pT5YyK
4146BCFkKGJM/BZ1Ize80h4LdDBSAeXWrB3BbB2a7702I8OV8KJKmN+0ElARIhIkMk5Sbi6C7R2D
Nl9s9zujypamkxMKJU8xm+gcASK36GTu9Qk58YSoQQu3io5RwkR0YGJ4z8brQfpqBu1WQbkGx9Hb
e4b/2dyyecdBqx5La3hQh7Y5sPV0R0h1dcueLMsOsA0cC8e+lJzyaI8/uQhQGhj7Kb62iOnWuj1o
38sU3avXB2tdo9lHL1CZJqcrkxWacQcPz9Ik1Gyo22VPd4jvtestEwsBD216HaOo0z3sohMCbB1p
LwaG4TRfhiy6EPFT29nLmGEhNL692fg39iC7uAcXEbIY2fV7PBwQlaLw2H1IJ/7pWx3M7B9L+7t3
LuM8zYeEQ8g6wxm4L9ZvRftfKj1/Xi9+Wy7+c/0voqC++6F/WcL+Pyw9qf1+UXpSofrt498es5e/
LR6rp/blu0KUP/tHIap8og41eblrpiIAplKw/F6IGuonPMoqQFoNQDc8Va4cdq23atP8ZOqyQoIL
5Q4RxDMS9o9C1PhkA0nDEUp5SuVI+fpXCtH3dw8NJJm9mBB8MpkGwrt6qo0Ci/wGFuhxPa5RZB3G
XXLIDuZlcbAvpcv4IrhKL9KLnP+VF95uOvj7YRvuzU26yXf5TuzbI2WCUx8BKhzLIzL7o3TBynNs
9sjRcB0CTtlAKnO9jb8dduGWjf8uP7BrOtSH6ILx3SG76A/akhnrQdr1236bbIZ1sTM22U7fkyl8
VPfxJViRY3iZHf1L76LdR8fgKLZYwLe46NbfXMd/o0jmhBAWRSKuSlfNVK25kvqm8ksGqWWgQ9L5
1E9OrBLimH1UXP7knH93iHd1n6INI75tDmFK8D8FI14r/6C0VN7XyfPXePsSJvWlIqvvjuERgEfm
N7pPEdaXcvYSN+mO/axAtpiQSnssRfiYxhR1dul2an/V2K2DIWUrmufAzrjZ/3w2/p1zipZQt9hy
qTwC3NHvNh45Y3U61vGEBQhpbsKAfBIf4AN/+L4cwiBTbQ7VoZ5+z2iXmJ719JlGJ50N/U2GycOf
G0sfdBiVH64dMF8dMju95Xlfqc+f45vbQ22CsE1trXfyKCN6u7wkCvMuaPxNosTsl0GZFs2yA9vZ
pWJn9v6FEXmnqpbPWpzd//qsKj/EoszLADEAdBMt8Oy4yL//MF5pGVoS8/BiJH9hTHaymvIktOxK
R2IxyRc4rlDrhvoFQBA8k816pO2Cyo1KEhpIQ6coMcMzw/x1k2k4aWf3pqsPqFAl5iALkCJ4YjLd
zQL/qezrxJ2FTwl6LI1w8KWRQVm0MU46BVShWCZmNVKRUNRkniIhM+g+UQpaWIdsJvDK8MDHAT0y
MeHh71XK+gT3ZcujSAfF29vWdaVjVIsG1CQq2qjKo7IwYx2wnol5gmadVGlfPcuEDCVND0h4nxoD
+5wZ8HkjfeAKkN8o91sSyXXDv5eS+hSY1QmyDcmZMywloh3MOHmwu1PbqpgdZ8lVriLS2PtploBM
tFvoj5eBVN1PuYmRbIw1J0PfOXXJUhAADM9cIRgiRwSOMbqPB3a53Yg51WwvlBHlUGmhZm911FhK
6EYR/6UntBTh3YzwNaFRUZElGHuxnvNnpUFLHQt5AfyEwsINYdInWWgZ4LK4k5+pG518Bmx5hn6N
F0G2CLuMS8QP0GgtRM9ixh8UdJ2zdd3rpyxoT4QrnPMu56+q9D0M3Yt0AtCjTu0Hy+SPzxttZh5l
QJ0qep/32UjqEJh5GeeDM0iwuMjuCvLEjc3ig3v8h0Qzi+ft2+PMnZRvnjdgN5lv1fNxiDe20+gx
bexloBtXOU4j4lC3tVXt6zbYtMF0qBtr2bHMkCPrxCTPDeJe5GsFh0DuiasxnVWw8aNtULyJcPvr
p/F9x+Dtg5oscIA4CKR4f0LyhE1kIwMexMo6s31W3iSfGQcvfFP+oI36szVIWKDFKRqgML5Pqhvk
wCrYfPaMMG14b+UeENhHh/ghBWr+PsKe45ZkFW6s+a4wYF4ThbXEiHl+gWhWddnY1Q3iAPyu9mlA
YMtw8ejjQxmKAa06X7jvI+yVCIGR/vpVMpOSXyfOOavYefDQIRWmuKq7B2G2bpN4p/nTeyXwgaHe
+IF0M6UPhpc8ikE5cIKZsBfgODvdsex+3vdO+RLq4qprcnbvGP8MPblVs/IyLau9PE2HVCn2Zl5f
Gl3sNlW+m1rlbMLlUfu7Afmvb0e7FFcGCduvhYD0MQabLIkfae3vwCEtKpgaYkT5XdmOl9b7nId0
qP2tDO5HahOXTu+SB9NpE9Wphs6ZshZt3snSgqWaYfucf1aDEFtAeshGdjjm3TSy2CrWeojz+6ZA
pzJKqH3CZw8CByYaN+7YbDMAQGhcMOkNbhC0JWO4RTi0ns+4rJX49JTz1EAN93voriWSKlVakzYs
s1u0yZ7pZsW/IjXqokJixgvoqoqNK6z/GBmVDVqtvS+CTWPYx9QO18IrbuI+3YVjdekpAWtVaq9V
hs2l77slExi4e19CcsZmzcvgdFZ5j0hldovACiyRBHXkvODdxM8s0gcaCA4pPhgg59tQPoSjek7t
8iEZLwqJ7ZOM9UaysvtpBHIULeyJM1OXlwMF1Zy3wBL5PN+9NbbeKTawdRwMjWuJppgVB0lq4UZl
f1cTBuTX6tnwabmoynNfT8fQo2iiLRBGnzE8ucUgndQ8hQAv2jtvoNlhWZj5rePQ1vtkKG7g+7lF
H9xgyZZk+WBl0tFW/G0MFzZIuO5F4raQmsPKv+U9/TivaXJrXUFxP9bXSCfs1r6s22YvFfU+a6J7
C9SjNUukIjgITDjDbTZVYHGRqJNDU47joRPyIYDOKGvAcFN6SEq41ZTiJgqDdYepOwpydPE9sUFc
286/rTP+tjxLdlnhX8QalwrDTKdqO6PrBNmiJdaD9q6siKh+bMZgq7KkQ1CRGHCKyOlafy/BDUM3
f2Xk2jnRJ7C7X0KpwOIB2CzWz6hvmR6ZL3GcCQetBdO1nEhn0lUKRVTLic8gddqqCWgkkSMEXyPn
gsY7nY4HJ0dsiPEGEIO/ZqRtl/T9nSJN+QKK2CKxuAfGjd75p3mNlWvzQbW6V4tgrTxs3lbnmDd+
leYnovyu5QIpRNpUe8Misd6yT1M/rru4d+erL8WJ63vJLiVxZhGb8WtYsO4P8qHt5HOkdLu+3JZ9
dzV18HNZjGYjsdEmOz2tVkFf7ysl2jVW+uwP+YtZf9H15DH2mhups+Fh8iyN5cluadM03jyJXGEP
uzJq3h7chwWfFdTJXdW0d3mOZb5jJ8JTLUbk0HMofR/k95qd7Sxt0/hIXSfloAX61TTUe2hvh+gm
aWEg5sU9amFpAfeClKqxuPHrDDXFY6mfm+LGCvVjFmioDBI6SBFVuR02dwaFaycldI66cuHBooSa
HyL1TO/1OHPnnzABIHhJvKMocky1vfKaaD3/CaOH8EoYFSjpXZXnO4Taezuc6Igk7miVKBS4L5HH
TUa2keJsDczhSWEyD+bvrEnVJQjDZ7tr9n31xLBxQ7Lo25t1CNOdFVaXuukdu6y5k4hYMuzZxtNj
4lh7gfoZx/TB8AK6swlZdnxEaB63WO/d0qbFEgWbSp9VQtFrlyNnIg4V4Z8LLW899vy9UFp7Tu4C
9D71Cz1intCGV7jgeSjG8tLm5kn830vm/+texr9sU3zXzPhXHY//h72MeXv454btxzkaTEj4E991
MOY/8UcLQ/3EyFYjOE5Bx6OYs7rgjxaG9klXqQBROFk62n3tmxaG9QmGJ9NeQ5H5F37vv1sY1idF
0Nmw+T9LE2xh/koL44ehssUUz2AXhOWN0Ep6I9+XiHIxyXqglwZm/XA1KaWbm/Jy8uK1rd7g0CeV
XtLWKtLZlMez1NFQgnqY2bMN0R7AgFGHLMz+wQ6TTQ/aBZJsXC3ZYS4TC54yHpBvzu1PNsPvRzHs
ySxCFpCp4Os0aDF8/3EluStLU/V0Z2ByYd37Sr9QvIvcmiii/uqE6bdjUSnC/8Zz+n7sg1qFsUwL
vSPkqULMS+zLUhukBdwAIX9QAM+V+Lcjs/lYRLHQa0CYRFn6bmc8NHCiazOEuguWpgFQmfqn2N7S
haB3S0zYxMzl9zD736bJPzmXPxTdBp4rvtZ84FlO8K6xwM6QvAg81c404EpYeCZqx+w8BFd/9ZJx
EENhsGLM+/73d1hQpaKMUrR3kX7A9iOhkNLAHXWH9MMI57fL//1pnI/FjkoYsiIzpf7+9hinNknL
hkumFezA8dILxMYPtpI7vVocjPBCgzzFAh7rt2p/AOiYmuDMBfT76sms7izQcbm+rpunpr+FVqqn
E3MYdpdPNcYUWYyLKtun05XWcz3wYIxIWS3FQaqeTA5qee8JU0aSfhU43McuhfvtROBrWv+6AcLV
4s6R6q+wGR0YdEA5MNwPkRv0DYllT1m6l7ozYwTz3Pj9Og32OTq0srlVcYZ3FYp76Vl5RQ7mSJlr
Guq2a2Wil7KNqJ9C78MW2LxDeX8mhWLAiWR7yoWbb55vto5lG/emqBU8VJF6akpvUzOvoVQEUehj
WfA3GuNLe3j07fFS7/pNDieJvfsHnTj1x3t0bnzJjK0VZK88iN9/DMimBTztUXdEfivTEmF8ta7y
wFVC4cpsTa0Aj1AS72NrqQF8WQRV/sVDhrZQ9K/kALdE/wyf247fsSRXKYObdBgfeju9mhiAmJHv
yla7C62nTv+fncFvPjqr+7dnsIikqantSScqghIGZGmOgNbspEXt+qJ2aaHCOr8h5XKbUYulTb9p
GufXj96Pq8r3Z+/daqmVklWCx2FQNRB5DX+hrB7lgumXTDcRcWLBmLSOsr+8RnNUjZm8kE1aOm+b
429unaTTJ7mq2XvSaMHJo2sQ29K7UtIZHjLh4xcfJd/87F5FCGDpFt0OAlq+P9MjaBw6siVfE/nS
MH5mi4+Y+iN5xo+vHr7Wn0ch0/L7owS9LgLgGNyKXeD4r3r4nHuXqXYwog++zs8OxFSDY2mKzWTj
3deh9WeMfcLXgQECLQkICZurlo218lQRv/XrW+SHdoghTN6jskwpoqIse3ewxk77pO0ArPfVcx/h
Fg8///oAvzVv3i8l3xzCeHfiyj5Naw3WNnEOxLMUdCLYdihN4HqtxDQcr3UarIMicGGOYuAcMVob
TmUA/URIoQKYqMeF31c0jb1Vh4YiMwZszfouUVoCF6wN+XOnHtLeaIYHWs87CTqFlzhtYS+Jet+2
ylpvk1uzYYnP8weCO5jZRrcJ4W2ZvIWEGaX7LgJUFJguXpi16sfQJhmPgnYp6p75LDyCQJB49pp7
JxyobkC4B9wtx380GDMb7OpEah2hVmxNgJqtUV+knsLO3FvR94X7jABCjTetV1+r1ugoMD/0pl6E
+oMPEjZqTRes3AaVCfqPdDmLf5Auw7rOXDmy3ALJsUaqCvvdjdRn+wQ1+pC0u3yEvI7BIyiHDSz3
3ZS2O49DREl92SDpqcg2LZVrG+jqVJtIbTtXTdK1IQXLQP6cY3HAxBRorynN0HAOZ++tjUwDVZC7
MeIbQPwH1p4NSgNsRetupIkswPHBM4EeALTA7HsZTcPBVLJtVSXbUI4OqQ90jY5MkMpuWqz9oNgX
APjoQa65j5cDu0zCGjHnWJeTbW4qA/pibaxDRtwozbaR6G5UKd5kZIrkIfZPdXVEIHNZWvZG0krH
qPDGKQwnTC6gSToIhIuWzK1oqM4Z/mVbvRVoBsLbuLs0g8sxB6OWXqswnzEvjScydpwUF4TF16MM
MZ3YfJYrBCJExYkKqb7qO914nMf4QLfISz535r1nbLr6ItdPDQz1sVYWhv0SY8qJJUZvGCtac0Xe
DNP5hyL1kZ7EKxm1iaWcSkqd4r/YO5PtuLEri34RcuEBD900IhCIjj0pUZxgUR36vsfX14Zsl8UI
maz0uAbO5XRaCQSA1917zj54iHBxULuT5tpQbuCotFUKbfh2ua5lYn6vhr2RpVdox/eO3dzpYkR8
i1CA2Alj6Na2U/+Y/ADXSneKrF2uMgrgJ4RK8pNs2/uxCW+N/iXqQd876mO3qWS7VvJoh7ZvVbcI
SDgr25E3nbTGOOUzkXsGCONMbPpo2ua5uWt6bWs3JDGbYo1kc6vj6KgG9aiL6EjheJfyAJzQOMR5
/EWaX3lVp6iMwR3ysYp6K8LvCqDnVg8phqFVgUWbyOk06Pk95S9vGsev8RgchqK7tlWSsQr7YIbm
zpA1HFW6K8LEmO64owxcO6sPWlUfGhsveNHu8M5gJA3aXW6T0IHknDXlpoF1N0+PJlEzhvNQzc8z
tbuimkhp+GwYwH/DlkdsH4oF6hPWKJSbrV2NnoHWRMfkHB2K7nucfJgpvUxhF1Mciw/HO4wTFyFw
KoUBKmcdS16V3xN9c6rBnwUVo2p5tkq3g4jgtlP5WNn370+vf9og0aP815XPN0i9HquiSqBBTIij
iqZlb3EfgFbHv/vBsn7RtFhWit+udLafsUACtnPKlYq0wkoebirMExD7/5sF6bfLnO1ZJiWSRkUI
BI/v1R/pbH2wHv3pgfE6TMkeRbKpPDvwKiQ8yNKIWcZp06tbRXU7/xBVH+y8zD8t4mSDUidmYeWs
erbojRCzh8rkcKXO09ZU4MOayjZlnAjZvnRAQWILtZY5bjqiXom32jQjwng2/hPB3I4RukEkXJvR
t4TXTDQeW+VbX2U7eyacANePL4hzJCMsIYpXn90mVl2tstdaQXxkHgLjgshpfMEscepBdwEsW5Gv
t4qRiNmER+BZX5nyevQnepCPQXSnUokcovHYk3JlDe12lMa2Zq8q6pNSfm44TWEHyGPtIJ1tZ3Py
acBXD93JMa8Dn3a/7VANUFd9aC6WfOICk3+IY/+/+PSRhpvv8z8Xnxb1zOv3onmj4+ZP/LP4ZDhU
mBalryl0FQmNyu7un8Un/hGnKaoOnPuR6gI4+bd+Rv+L3eeiqlEdaVL64E/9Sz+j/7X8vQ03gh4a
q8jfEnLzbz2bNzkjOPxHUhhQF1/D2XndVMwynFU8m33hbNLgtSe/pdPNXVfrJ5WCero0egFrYI0E
WFYx3WSE4ahg7uOvhRA9ewrxLS8t1nhL21EW34xAKPG9bjGn4pkq2D/R9Rj5sOFtrPAo3ZTGpyAz
f1Dd2cQDWxpgLauwDX8khvpsjtAP2NwrvzY56qtMgie7Ijae7DUfr/ScKu4UJOuoQclW6VdKQBbr
vPBLsYyPvdc1MGcwqEy44Z2gJSdG3Wc0hxLjs9OSUaxk26qB5pDVxP3SAg8huvwig+8FPkDFGW9n
MGrSKLYDqPjM1FwV99+MTV7p7I1VqSsQ3FtBsn09WjBw8KIL9b7HuTOszNVEDPwENB4StxuxqwQQ
8EVpjkOsHI0iu7Zku2mxZholNwtjTAprW0oHr7+zqeiDxZXYKL3vBnizevo5IEUe+HvmCWvbxqYL
RqeIwiuybyGfYDute084VDyKlNeh3jTgqusdqJmbUhc/Jrt7lpl6h9V8lUPaHsLkrupfiqGn4WHt
LCe+iZLENfnHYE7jVZU1VOtx9ssRfkFC0uyYSn0N0HQFfQByASR16yeIv72JjVSP7VNRivumCA6Y
GTtKLQ3wZ7tQb/Geb7VaHkCYrtmRc+AuHpZfastv+Fp2GSAfso1Zk0NX0GaVun8Qs08oVnaN/GDj
t4QxOWApV0ZieYtpijidLzHJLVj8n5bf3OXmZ/DvxCJle+Lg7nXyHux6b5odiIxx2xVs5yEngNg6
YVPfQMDUeigIdjseK3ZZONnjQ57rsHqTY9XPN42deekUfyq6CR2RjViDWouV3c8KWC2+Hdr2NxOn
MmUg/ZB9tTqtIV4B9R+3Y81+Xv1kVLcV0lbsyA9z1RywarmG+WDwoZXKtfSfmgBzVYiptMuuZWt4
SIjhChdX6ey/VCPSa/tedvYe/S7yWRDs2rAbM6oRQcoZxtl0grawDaDMJ+OAz3O5hlSxoqYODczW
LRoGRSFQUwBGImI2IRiPa2vh1xJUX63i4udzrzQg4CQidC0cVUk2CU60jriZPMHONaITeywJB435
0T6RBUhEb2aFbKSYlIXpDrzIlb58TaPtRqLfyDgj4Q64a+AjpOE9zc2BBtkVhfqjZZN4ErVYDrUU
omvkv+SAp6bZ8ab2p5oWD4WjngLE+yV8VKQlhzosty1LpQ5oD5wF5HGORdBmlHzN2OK4ROHe9c3p
BjL2g5gR5CnPwIGuaKFvkKDVYFis8E7mI+Lbfufw1IQ1HnXdPyYcSjKsWoljel2ZwvHod3Nq70wI
yL1avoBPNmR8F1npDsaGWybTsW7x0Toa7SMFjuQMxCQ9TiXJo79Wif9fTT9YTReFzH9eTR/DH+hR
w9fs9c2Cuvyhfy6oFh4nWi7CwpJNhdkw9f9dUG31L2lLVG2Obqo6Mbz/XlA16y9UIFJ1qE2ZtsUi
+M/lVFP/Qnqs8v+n6m9wdtD/Ti/nIqRYxdlDG8FSNecfK+rbCpUszb6Br194mt6/xBhID2Heg/vI
RHOdZM18CEJdrpZKQNjBv6sCqIamXSh7OWPaGCgUElsrVkFLK4hjDvjsDAzXb0/0D02HC2nMcpNI
ZS2sNEtn67zr0BJFU08GoLnaQOxHdoG1TasKO4p0omuUDce2os4zqETH2y2rXq6ZI6Wd1C3zvtpE
QYnatS3uszlSIVMKbf/B/fEG3xzluD+DZhhJR4ZOB25xsf1eti3ibOKKIveYooY1j6hbEYjparGj
f1ESLXfrMCU+wKQipNoT2UcxFoiWfKFriLvVPsq7D9RE5ycJbsikbaJRDzQh4p33T3KmhgmYTO6F
tVZQ0Zq+Zql66y84G1urDqEvnX/MDv/nxtByRR0lqLSpCNIaWmqGvxVwifeFfFqAFp9RWXuWsU9T
H35S6Gp2oX/wvM+PY7+uxW6SyiOQKVqab68F3Lms6hwkRdekhtuEDUFM6JTNSeM1+9YHv2wZumdv
1+HwtxQ6MRCaFwbUQSNhpdXyzLN/RaLr/kLqU5/UMqOZ0vfqrqS468QdkjzVJMdFKIQnldDaJnC2
ZclfoiZo0TZZ3XGesbCr1lS6VIMWEQDIcA6WOxyi+TXG9ekDI5pYTti/VxkY11jdCE536H5qOCnf
PqsR1UNnmJQoA8O+bcgmASMfIivCHDFrLBytWV5NRLneadGTgdJrgyMsc98fH8v7eHMPuorQWaDT
EwZN0XOlHg+1sJV84NsIp3KjwnkYp4yE43ZXWP1+7AGwtQS1fPDeLr6S5arI9TDnc/GLQSllmXQQ
9jISTvAyoTbSN61kq5MW6kakbfjBj/zD5TgT0bFn5Nmcns4GQN7KIBZ2kHrWyAZVLZ7wL1mrxveq
xvropV58kbpq0RylY7k4CVgg3r5U3bCdPGHL7nXmBLS4xJau+Mc5rm6Jl8NJtACdRfvDaM3rrG1e
aidC9+a3+gcFiwttNqpLDmHoFFiMBIvS2UDUo7ZtbJkmXlbodMpiF4Wha2avQ6TDygw/TSYG2xYD
3xR94RzwXa+GW2WWRMZHz+9/YpdPn8XV0HB30Ju+7LvnHXAZYr1TnKmU1tuaUIZK0bPbsQLnqaXB
j/cvx2n27Ivm8ItQk46Ozss+N3GAu5edRV6IVxnH0EcLlbmDfoxkfRyjeJvEziNBoR/MepejiGs6
zOqWYzgs/2cvXQ417LgZFVIcJTd1FC3uxB2ZZd+SLvgSJeZXPdO//v2faVEGWH4kn/UvKMpvk3o3
jblZNxB/Biv/NOKUdH5WSXZDvs+9UJfkQ3x9wax88C4vFi9dMy0GLzpbC+vC+VJCswUtGcVjL4YF
ws5aSCJOIdavE615caqnv/0bERHzEtlKmaZ+odgodSN2HPg7jlq6pNXy8QYJ7Ex9n/dktU4Rgjgs
fOnMPv/9K/96Y2/nRdwuJp6I5bcyS53V+wRsrngyrMCzsD+vKcnRDj9KrTZPKEDbIUeXX0zKcRRf
48BOSYEUzp1dv+hREtDrUqrrJjk6jd9tFVhWz1PbuWN/i8nRbrMrOVbNtTVN/iYrSoofufndl0Rb
RkOg3cSpeVKMJb8Nb+RWKXXPqSbzpZ3M667wdyLJyL+wMZe+/4MvRo3lsDswHWQd1Df5jt9OW0Y/
BzOJHbUHs7ymaRTD9B/SG9gjijeW+YkAW+yeaXXLv+ODS198U28vfb6DLLVGyULFrzyEeZqOU5YQ
44pK7PrW0v0PtqsXcxHXQpXDzIj8wNHPTSJRMzQlPonKo1JxSJDq1oTPxlF/iPwPJuBF7fV2HuJS
piF1atIoLsT5pZRomjBzDhXvV31G0fQM9QmWOEmomcy2mW8ROFs+KDQe0YLjVlEAwUforOMJQOgw
51+zXNsUzTPLMy0R+g5SScD/peTbGlP7vWpH8KHNsBMUoyVGz1AM2C6N/lUQt7AKw2LRAkArEsZ8
9/63crnnX37ast+iNcIKc15zj8nwytq2IJRkintujhZbOTpen1n3Y1s9xIUJKjH041VfwoYde4CD
ysFfIpamWLzq/pSvCAeY3SBlWL1/b8tS/mbccmu2ZI7SLImhcDm1vdnrNiHJq4lSeih8qFvH2RZY
nvZ39xNcZDkWmjYVVw3y1NuLdDba+Jn4Dhhq5XfLx+1s5jT/0pgUt/Ej18cvTtPZT3KYhWDzS8q4
F0XVvjamRo1KrmbjxzXxDjjgBUyTfjQpNTQCbCs4GkGe7hT6c9kQnAysCexuNRJvPtq0/mGeQP9I
AwQRIzLD82XH0MthouNdeY1FwNWwdFdNCM+bRsw3XdO+5BoWgTly9sLpHt5/tb8e6/mDwOQlMGai
RnHOezCZUQpVMbXSU5eVpwdZDMSw3vipVW/a0N6Kwr5qbUN1K1/5IumxokgHCx/JL4EuAneuqnBj
+BG1P2JFVn7ffSrwqjWJ5pB6q5eHJEjlbpicvU5O87odPxg22nlXkS0Jm1BOKhq7IediaxhmYV6m
lpV7o0P7EPAfpql5ZXa7MYgp77Zks7WF/WT6tXHIUoFcOdI2EiuZILyAylN0LwcyCWYS5UBWZOqx
iDRrZWkYFwe9/mCmvJiVl5vl0+as6kgBOubtN677vaqQmZJ7xuTItZ7J62LOt0OW7mWln/wQjPr7
r/dXc+DN62XHRl2F8zqvGD/P2Y7VmruG0zaIKqwi2yox0rsB0JxaqNnGkZyAAgVka0LSpQDbWJU2
FhD0erKcE1gVkbZO2vIz1URIq7gdm45UuxQkhFm9cq7fqU6/EtQxV/hN94RO3vChALU3CX0rHi2j
vc5ZbQ2R77RBXEkykMVkUvokih10W7tPBEFSGp0xZ0SvoRjAM7ANaCuHIj/5rXeMRsxWJRjKTvm8
gKz10P+pT/I4UJMRPWoRRX2aZxVKY5VNQP78K9IBSN/qIBZmhv/BBHW5+LBvoXS0tH1sKjDncr+s
NoamNWThyVJ4haadHJJmEDCw2DBlnNKUSEUnSRLET9BYQRtuMmtiqRr0FqDl/BwTkec6sfMUOtN1
nKklXkHzBrQg4CkD/LxBUbYAO9tl/qHpPvVIJuvFfTeSwhuVqkX8WfKYwRQm669Wt+9/KZcH5+Xb
tH7tfg1KdL8G2m97X0A4Mbo/kMaT/5wO5RUpozFBC/om6zlu2Z2yobKjrn1L7mIbYYjjl//F6EDW
y6Yfbg3OsLOju0F2e1gL7kApAh1WNUM3GJRbEgG+5VZqMCdHH2EOL9cBfrVj6vwFzhzi27Mt6ag2
2H7xRHphxbTRJXQ2JiU+aiYvSTwTQ7IvW5pkS7uoFtaBSQbuY59/Kkp/98EL0M5XWU6VnC2Z/6mt
OdzR28kBc7/swm7KvSCntaaolhdqcq8kqFP8n5Ot7M2ifc0xBZM6tJPpjWz92w9u4WIhWm6BdZGG
JvtzTV/mr9++ATJBO9bLIfdK9hmy6n9oY0RUbEC4lNbVxzRqHzp7PA74vuFb9MHGefGN6TmZeFWV
NVurMZj6jeP8dEK2S3pO6HhazR/MaX+YRJfCjuT8IpDbnL+ynkCMdk7G3NN8gPd8h09pSIUnNPTr
5RUphXn9/mO52N8u3d/fLnj2XUb9PJKbwQWt8g7Vxc6s9d2CgJbT7P03V6LfbEhWYkrlb59/KuNq
NEKu1Hl6RhhRRnCGaQY/0w/OgOJP3xo1ZpaghTlG+eTthTB111atMNQM4l/62jmaKZiSewBCDpBm
1VMU5RYZvtjUtv06V6S0FuZH93Cxq+SxUkHmDMo7ZNN7NvRYs2KrholIWrAZuSG4BbCdy9E3sQiq
Vm3b3zRVU3hKTnRlycaz63/ESRSfaoL81hwUxQfzz59uiOM3FmtmBIb92VoZdoZRFiIizEXL9CWD
6jWpmNvff8V/mHEoG/PjlkMh/DjaGW/GGGlhJcVX2LdDFzOsiE/fpVp37w/mvHeI99yBg/hZhvZt
O0vsTCGZN/U0Kl7tqPd+SX3t/fu5kBeonN3Yt7EZQe/DArd8Kr+Neb1BhlV3eEpjMyruE6cvFm9+
xu4kxaTSBIg0U10FfkQW9VS216i38JPXzR3dOnU39BYt1Kic6MhhUizrXj5aMkpInDxVla+uZIPe
eFaIIkT/Uu9yQvseIIZa29zpjqAFoFshNX/0rSa6ywjaHo2pPqHSqU9jknx1hro61WEktzoK2c37
P/2y0L389GXFkxw4cBidbcds048t0wKXnGnF18ogETufEQQiSwRHVirrpGk1FFwCezt+XVOG5ac+
mO+UTjGuYICecnqqK9tWInK7iDuIVYJTNYl9LxD3oRrmt70v7tLajh/fv/E/DN+lFWbQSkOVzPd6
9qWaMjGyRpD0kVQaPHojvOPwCBpM5K6tp3Rs+27tl+NzXFuHxrEPWWY/AS3+YAQbfBlv95bchc4n
zCyMIee8KtsmhqZYQ5Z4vhWsRePEq8ZJ9vZsf3CdX8vO+YWoWTmcQpdZ0TybreQcsE1sjNjjkteB
UdkejYdnuxBP2MefZyO115YgKkLrCK+2YcVPKBBdtsVwp8Zhk+DXNn35bOlLWcAwlFVFNm0uLFJh
+kdl0UoIYyWHjmMPZU7wFUswtKPcyiJyu8LGnCKYbAxR3Fdi8BKLcoDOEx4bdm5l2u8qQXR1NTkf
LMd/er4Wwh+O3Jy7wfi8HZkZVLuZNxh7oNdImB6dp6CyDpPAzPjB97SsYBcPmPHPDLAUWs/7eUwy
rRMjD/aCcmofipE6a+GqTnNjBHurI49r1outPnMujaqFUxeQvvn+LVzuPBZ7FcRFQbeTnsLZYkD0
URcJjWIvQTCvxlydrDn5WtLCKWcfdDqaazsmj0VyCnj/wpcN4cXYxTeF8RRcJ3v7s6dcgROx5wSz
6yBPhEoE6wqGAyGdCqkR5HwbcXKqZ04ThA96QldI6OGO4uzBGXzSrJxXvPGveRAFnmkFH1UQLxDI
HG+5vcWoxQK57Hbe3l1gRXMuhUKCsY9IW4ahp8Y1E7R2PbEtA6J/dHoj8vzGVerp+/uPRl8e+tvP
gia9ZIqhX26zIp5dvIeqk+QlXdW2/+wHgAljBz4IarVbJyvgzyPAtMfvnTAPCUbuNUF2z2V0Y2sN
jmkdcfjiBGTr0Dqf+ZZCnLjCPzXD3UBY3hwoT4FjPaF6Bl4sCB0K5mctJN0wQP5v5uFntDzd30T4
LA/TwPxGtQAM6UXPti1CQSfV4WFi6kFgHVJnq+sHp+Slvv/o/jBDcymTUUt/WEj1/Hue7ZLNnG9l
Xi84V2TJ1ZhaGR7vgL/pjXanNf56kM5TBzUcrN78bGMVm1LwNO/fyGV9x2anTKrSosVwxAUCtFbx
aytmmHmVkgDtVht28NhTjcQnvlV+q22LuHTs2WgJVhlR4qvJtzF7zd8NgiyAXs7Pk9AQxBb9vB60
AM2/kqUotfxdT7XVWdJSLaemDEBvuMo+OJRezgrc/KLXYEdMXVBddmy/7U1iQ8iaZDHCwBRIgSVh
OOsySfamPn2a0r0zjWtF669iEVvu+4/tT+OO5q1ge8rsKy/ARyRBTyTNmClnUarEBYHGpZW38BP0
r1Xk36qt9Zxh4p/v5zz5yL8rluX7bNzBAIaxqrE5YT48mwx9wwqjAEEFE79xPebKVhHaTeEDEaJO
jV3u+9g/I9AmyIql3QofaKMTL+yQPTA6ob4z9cpny7XSnf5On6E4/DfP5rfbOzsP+aGObyHjk2qN
e7Oer37tkpUUlGo13JWa4064YbQrEmw+eivLXHz+YDSVM8ti/F5kRG+/h5pgHqpEVsrpqH3QSZXz
ZcvKWBjhgWQLevlrhcS3rdFnYBhTsRWBuq3nYa/E9UfFij/smwUrpUG5nnYwm+iz1XmIyN1JhjL1
GjIqBl/bGmGPMG/sX/upcdYj0fbDOK4hFzkrZRCwuox2qxHtTmLMbd7d5OOrXVnfRJeB6rgnP/sR
YtN3DjuU30hfAtAekS0GoZa1D0+py9ofrG0z0Fda37wqsnoYl52AdMI7lRbeiqPD09D/fP9da5eH
bX4lTQleN6ujWGTOv4/Aeep6tshY3buYG0sBba2UkKGX1o9jot36tYW2EW5Xn6Rf1Nl44S3oq0bY
Bz1jJ5Vr1pOlKWy49NlLKRUA/6xWo8oiC3kfVaMGOjbhD8vrtmEnGxOGoWD9Kuzh+f0fctm6B+rM
r7B5UfwXdpJvf4jJ1dOuMPHsx5hwigl58exwC0GiPY5Y48uyPPh9f7PsoYsW/RTZZvM4Psa2ZCnT
SDt9/4bYWF18zOiUEAZzCGdyBuD49o5sw0+doccDJtsT5ThQgxFhvbLeNLmSbUpB3HZFWmPPODog
zszDmjp6ra/SwTAIcocpaxT5Ng3wvPlFx9Ej/ixs8pNIBx+8iFLelgzYahPavoQYat8LsPtr1TTS
nR+p4WMWXMXEsrXIw45TTNC4NA4mObpDGam3SsS5x+n2mW9DbvOH68yyvqStY2zAfTyGMcmcna2+
LDyqrR5ad3HdBbB0xmbNVtVHHuF8I2EJtnKkSGrIqn8jdTqQRNRMbtk21YooAXvfS1dKbemzKPEa
tXHjThwtKSsllCqpfWbqNXfDpvx51q9DzclJgXe+FsHwUxTB98EndmRAqHYo5tHZzob9yqSE1ia7
F60lPCcY+22BtX6D3a/iKCuqDbpcYn/BryFkHrzWx+DMohsvaNeJDUvbfmr67DYdgnJbhV0PacqA
yTraX5mP7VXb1v5+sAkwCurIuLOc1rgjCoOkuS0Lg1cNvvNqDmjLrzq1Ax0V5oeI/Mt1O/j7GUnf
9aiPg9uquPCGq9Huv8iejGysJEQsZa3v+TBORBzewnFL6DqOgZcj1Fpl5BbMVv/D95XPfaqbZKCy
Ds/mdCLoG1ZZZK7McEK7rtw3HK1dqc2cWO3h3sJbTR4ViCmtrq+zzibsLdavBqzfZSUAM2LwY7wi
Yza1IzyYEatbIvjKZlBSYkLgYVk/M7Ujds8i622yMTS1fr2Pw1lfOdGACaeuHk1FrdYQ5/z11H8Z
psznjAXBNjGQ6mT9VUS6s5tHZPOInrwoURL91nizU6D1NSqE/oUVuOZu8ukv6jJ/iIII/UUzBS4e
1i9IgKn3VC9NXCREglrxPlavwvKQFa/NkjBfE4yiLtUCywAkxQdB2tyuYgqJFYHPqzfsjRNo5lbB
3rGLt6z2/U5UDTHTNuKD2gaw33Zk1BJ0k6nWTafSMe8GhYVe8t31n+aUPpYaQbaJrmRiYlOib+hS
AfAGA9kfX+/1GCiKa2mhp0TtrtTk95aIWHueH3wb12nV/jALrI1Qnj8HofgqQqGtRBRMcA+psWt4
EqLcqT9ZvRCHIYcJzUDPNsEYGjue5abXBHHmnfSSxMoe0RqM2NaYKvVkfJ50C7oPYpx1LDP6SQ6u
3TbXgKC2UOJMGVElW/Ksx8w6tLMGVym13fETVYthy2nM69Cu8i2aL7Y1JJQPxlPBt7ONhjHa6n2/
yUNW18KPXwiHDrYlJwAOSJXHS+sD2GiWKcJ9F8ESHKzUd5MyY+eYpy9pO2/UBZmeOxUQqDB2NqYW
BPu4grdYmIF1iBz8sd18q2TDhqMVWK3Ktj3Iydbaj319pbflK/GUw9anHeP2ZU2aWHsPwcE4NpEi
CGOEchjBFdhEhv/ihx0ykiSKboYkPKKWAie5Iu3YdInQnTzfH+vDrMvnsQVkpmok1mBDicKOCaAW
9W50JBRElTJAI/L2eqA2t1JMbLO2pd2MRUr3Ss3um/QpTPFap2lIFnNvyOue3sy2TaZVZtnTKiyS
3i0mZtc60wM3y5t+3aG921fS4RtJhocQGraroPVcBWa3LVu/3SRNJD3QcvP10AlrgYA5bpdpFtYW
uOCq8jRECSExgQ33fdawe9gqBp7OpVqNBS2yunVJWg1Cfeuqr38odrqBhl04pbkKNMCP/hLyDInt
WdB8XQVNcJUTzwUUgz83Vr1bVt/8cpt20sdvMJMR0bmJGdDsaYBKtyV90HmJlg9ITnHjr7ZP4o3e
W4PbJJW/JQXtXpaYoFlBbM5zaA5N5ZPDdhP63M8a9jZSqdHwwsgp1qXR6l+GEs0jO6ruOjIlTBo8
TRuYceWxsUvT7YRefU4CcZPaY/a9KNQ7qFGrqOxI2zSULbU2fa337bZSf9VgDH2dx5JxzeCsiQon
poFaXEFHMpbF8JLi37Wg1ysJybX1TCB7DHiuN0WxKnqsArFl0dgkBK7r4qOj582Lnc54ZZotSWXF
vVKzq5dV9DjqTXWFoKneOnSIyAtismpq2XtGWhH1VdEWk74MSIqvXDOe/f2YKvGnmUJUQwX7Su1I
NrCt3ljnUQHvhGLSdpJa7GYj85TQ/cdmyI5G2+deak/1Vaf0+EPSeZtpk/VBuZO4pvMdB71L9KGI
Btn/UFM62wMVkaG1ma+b25TwHrYPc4+9qr2bqsTeNXFvXvNQh94xWW3mmzlrMS/NTIx2GXxWKXCs
kUl9q2eHud2cHB5/Oh9TOomrUGVAs/mblvTDpDoZc/lVlArzggpRJml1g2TVPGdhKT+jAr9KZeXf
0kwsDj7ier8ULEcVKy4bmw2jyrm28Y9lddBvgOujcR8q/gGJ6MD+8paaOe9kPYj8u0+hZutLBTS7
FUXrNO2Z8Xx8UamKJc6X+lYH0gkpAMel1sq7vCOUrbCRLZhZ5WpK9dDrgXaco06FtsgskLTdnug/
cWWPIODLrjgZqTXc6stfCp9qd15qm7gxRpIiu3QTlTjFW3LytIEbjxR2VkpeEhoV3EwJhASFUqgV
Z/WjVdav1N4meMEhHv2mISKxmqjlyO+Br4sHRgz2rt5RdvEub7SbRhSnUjM6Lw3JHihqx7iayIFS
x8lYazy8m3EsUSMmJKs60DGOWWvaQP8A6wUzPi5zcbwOs+67YdHhErMpTFtzXwDF7LdJQPKBrLOT
PQLhi614XDVFeWItMXGhoZVqy8iLy8Hc+UOhbu3wTusoC5DdLmH46SUYoOFWIyW0SsojraxpgxOr
OhRN9EXRCJwAB0EoNGTfTQtiP6jKkzpat0oDv4U6V3yIgiJeTRV7XRyBijvqLU4GVjmXMMhH1Qie
p7m1XCPLb9iZfSt0WED9eBJJZa7njMI8PcWg0i3XkZVzFQUWCkEt38aYDVZjXOFESsSjQVrZukXm
uXPAwc0x/8I2T+i3j5ruGbnphbNJ5nUSnUziOLZKQ1BjSAbrmpNDdG3Lq3GuzR184Nuuk9NVlfJ5
NLi87IjJr4P5ydmHqKzEEduh15VtGKUDcaaSKc8gH69HWaKk7bMfiGJfDg6ZEIXY+xnvp9K8NCE0
van04Dh1T53VpBvYdf0GULJ6qn3704T44hhNub/RIhQBZLrjkKrG8CGfBjBjUf5VDZNb0Yz+Y/JY
FxvSQEx/MLy5GvK1bTE+qiYGuSScY6UoGCDC/C6iabomuw8mMxAg7i5KJUTJeVxHIQRWKwgxYeeR
1xMOiskty66MoT5FDkt9RF3yoPjkarcxCGdoGPwv/pUiBiYLe10OeYZ2KnU8tsrGqoAlvSl7EiSy
suiuFshGqvdP0eiD48ztH12nWfecMDylU49jNQ67MH8UmlIeoauufw0kmyBXF3+LWE2a024LfVa8
ItbpznckZ3LifATVauIGU5gvzUnd6FExsroVyjqN23RjGp0JvMrckGSWuE4aEnVajddSkq3R6w7/
GkEQtaYUIBWYiQs8c4VJkK5lJOlVlDUH6nrqJ8W0XqwZw0CR1MZGH5c0lJqNpJOF4ik0vdKmVkcK
rokS3RCHIpNUhSMur6OcXbKOdbdqg9tS7U2Xutl9OgXD3lbQF/LEnqNoVN0pw1U3iQE3YRhv8M2e
4C/0GCqRMaFKDQHkurkh9lHD3sSPAuERL7nTOktZ1YKtLIl7kZreJwbnptjPj3mPJTN0CCQlnLh1
p4hNty73fgyhKsjUAlMsoS0qAdZrYwQoq8QWIBdWzER0LI3SPEwkdNJIj1RXTwCO1FJeFTmEGFQs
9Cephxem5pUDMcxaPz9bsCTXVT73hCFWHQQv897IIZdZmUF42sScrVV4/zaGUhJAH4+J2w9TutWo
2eBYInWnJyt9M0STfI7qfCM4+qwKK0NAMOPqM51kU0XGI7VVez3K5oHdw0xXdkAHIgmw9XdZ0wX7
uopybxlfaNKolLSxVa3kyBcUkcKsj0JC5dY9DgMUSJLxlmTwVWNW/RFGy8jvYQPVyduqKsK7qUgI
2niG5aXt5zHzihEy09g4Os3vXltJFMZrK+i26lZMQbqxmgDPdTl990u2fzREYxLrYZE/5HlcfHL+
h7AzWW4b6brtEyECfQJTggRb0epKljRByJYLfZ+J7un/Bd87+CxVWKOKclQZEpnIzHPO3mtrTruD
d0i7t+EKHD3Udqe9Oe6mt4H4tMtAmd90O8SJ6ZNuoGiOkPHHox2Wohc7eoLbItUJpUc5zh+DRIic
+GHytTlALwzSQLXvy2gSe2KP+S5rs8swsm7SqUCQpM1vnEz6UxHNQZHDb6C0noNxtsVuSafq7CXE
76ZLkWyKruMZaXuxDHgyCd9T6C3GP27Rv/Q5xVV3O5tLS4YNgadJK/eORMeMwbe89EtyGRrnDjkJ
J49kc5898ncyV2evin+Upl6F5kQQpue2ZZCo19q22kNH+blZdK6pi3z2ygHpG79RbrTHRLEqE6Dv
m7nkIGo8UofmIctDmKkHcBDvZuvQiihZ0q6Y1nSiMM/90ERsGKYdUolIy4NWM8nbZg4LZ6jyMXUT
gL7u/d7MBzjjVAB2jEm3j1o9XArjXhvxakR5hZ830smEgo67Y9TSFo8uB3k4J1yQClSrQTXvaMY5
h0bzlgCw6YOdFw/2gv0hNVZdHJK+TQrph/OdDbcui2mz/Fv8GpM4vbbCfZ7d/Mds5s1PjpUnv6rL
f9BMbyq7IOg3879naW3s3YX7jV92jMwJ6yYMtN0wqNNZ4A3HhuWLrau6Dg5a1G3L+We93qjrqn+O
py66s5NKXWlZIYXzwthgSyMr6tRpDbSVGv4wdm4Q2lbdoXcH6MvOuPf8xdmWOf0FvERD4CelurWz
TpIZoQAqRhr827a75DG+faQi24IG+N4drDLwhh7W/KLkt64U/jmbmrDTnP6YpIC4ZNOiqn5mTTvH
vptmJuLuw2jTBkpqa74duztf/iAOF0u5EFeSML5lZeO+3U3jnLxW6W3XSBMMG/EN+py9D47/3Haw
2I1xOHZ6ExiTAvs6ZhcaZUdp4DVbKlJ5eR9yfJnRuLHFsqDcdLV9nrq3rj46Fxk33z3v1DHl3bJm
5aaMYPFPA593P+bWuW/VpZ9Je/NrNknaFfdZdGlgB91W0XAxXWR9ceVkr7SdFZhqb0R8R+A405G2
zWjSGfQsAIlLpTPiSk7sY+bBaRn3OKuStxvyW0uMZ2ylE7WCDIdqyrfQnidr2KWF55/nNC+O84pG
SpJqx0YgtxbavwpRwX3W+SdABNM1MbhwVm1zYA81gaJgxB4flbLiB9UBpFr382J96RrcemVOflcD
dmnhOuUpcW967aPgtes6QWICvoCNOVmBsLS9by8Iztpp2FU6mIEuE1u6BenWRw7rwQnYGEE+l+kN
ccAvVslllOWMEQdogIlU4qKTs078AdgFTj65jJwlrocRnP3CGAtzYxX0M3ovvxQsr02GfHIzucZT
PnYTgUkVm7a/9moqATohq56XnC2+jv2RUIOEkm2yUO9G0WFK++bam0N3yPv6h10Wjxz3D0tVjeDs
OIS6nI2jSYp/ZgJiY5evkuYg22huPfDPOcDyu6lcZWyK1KYmRCewzdpxDJRlnfr5+3rlzipuefUY
PUZIZndiMhrkz/avuvGf7LHZjwYKwIRW+G2psq2Tw7omkDMD5wyGOWjaotobZXmWZn/DHPlHJVhr
0gJkVSDo2toWCK58KdPAoy+w0iSQMFh8NHb9Uo7Jr2lxBFS3YQ5zUs0I/4BuYzpcy6xHvwAwrliq
xTifzJE7KneOMyO/I5Lf4Ugjt/CAIJT9UcByKwgqIBtg+U5SGLd4F3ZUpuJno34Y+xhZXyG0g2Uh
7baibAiXuIiJMTHIu64YJaDz4rZFyFUnDUnfglZzkVxhJsEkLOYqHDpoUYA3xGlJ3MdcOe2+Xtzm
Eo/z2ox4cas+IY0kSU+DsiiDaq62Tt/+G7vu7RwpZyfxSkLzz8Fl9b/44eL93I88RcU6FYkcjku2
oh/X7zkdJZJiqGH5eqWLS/5vpU59tA4qu/TidCRopU5/a0V0dQfmTn/vzn9Ww2JFcLCAIQ1CZcP0
9M/mvDtkVHCJ45L1nT6Q5f3sdk4V2hkci2gkCtiPn1uh+cBAgjIhzIzAkS+GXXT4P5XrDnIIQvFI
Z2LI9NEW0JdmXMNA1EPKay41doIjbSHMcXSscYf4fjhIk9TywcYZbKwSlHF22ueI5dXqO500hfNU
ECofJ6V1shbzqTQLaxtZSXzIFI3HLnllynmDjBMORDHfJQ1Bb5mWJ6HKrm1Xe/d6hJk8QmynGZl1
h8j/l7GCTds1dsCN001KP6zzRvPfua3guJTZk1tOT3qlQLGb1ngPWb0+CqeJ99zpj7os1L3Taz8L
y++P2dA/N6Sc31umeqniSzZ0w3czqi3qo2XZWXVrhbZe5GFrQvOHpV8cGHD6/6QSt9pjnLRAlZyC
I2qSsEhANS0S1n5kOzedlwznfATZV3vNgeGUvx0zwO1jEU9BlDN7iifdxh8c0baP6KBOVX5J+lZc
Ta9/jx18bzAQOdz0qdkOI5Hwtb0ppkW7FFW2oFt77IXdnktLo0pFjzf6OR+9m/1r9az/VJuvplnl
W7PnFiAb96no6+8FztSeWvkuX+bj4md3ur30t6pKjr6VsHV46sFMzDmUI/WMqcmr4RCVhCEmBs8G
GqYQETnLKClw/0B37ZHZETG+Hbgc0EpyaZG4zRFribWrFhFqed4TWzBdxyjedeVQET+oTwBIyoCl
DFOy0Z4VJUIwjXq0X2z3kXxxbnhdTyrNaB2Rrb0gr6QLPcz2bqxJ8zOrkYaa3kyMGw6WXUR71Moy
cFpiHjPlXwwKSHvSUyQq7nznmqV2ZDK1K/5JeVMfnVkYgfmj7uL0+6TPDQE4008VWwHdKnoQC06m
IXVqoqPM79AYiouBaD6s8qo9uxRIG2fhKtdxMJAoS8T5YrjzkQ4r1JB1T01Nh5IpHu/mxf0GyKR9
diO203Gmf2n3PdXByqvRyFWcywF5PevJktWwIzm8ujrTnTHedNUw7gfPLUNfavMhI60ncL2OqX9t
xZdqNi+YRg0oi8Zzixvhyeim5pSVuRmIqsq/0Bt/Uj3QnUOKjugHU9369v+599TCrijKYXxWw97s
piiQC1EzaGW5+EV7FySareO5+CpD67PmAUE1Tlt6Nhiw0KauerT/UVvENsId5h1LmHl6RIBBxrit
fnMgp9UzQ30MCB1k/dBYjG9ZTXn49y133VH/mO2vcm78+jgl0cYyb/7z6Z7OjSstnCWswQ2fx1K+
58CrmZ1BFG+i+fHvT/u9ef75OEwGyEowXdnsof4HbVOj91nvFqYVFmQknSwkDWGz5qdG1bXTauYr
o08Mi3Xv2gwXjDn6Ln1dC1Q2QRZ1mma3dHqyy8eUNIpyyDaMa7dkw9B10nRk8fFAwi2Uq72jOL/l
nH6znHw8FZ6xX6Zk2Lm2ne1ov5C+mtJLn9IYOvPMfcpfoOSIndtQyxZ+w6xtUvfJqI7F0nEr0FqH
/oX7hkWk2Wcrh4nPJ2Vxjy9//3wINvv0fbicOkDHgBMTVf1x8l9gSItR7OqhM0X62ZtEUNWg6id8
Ptdha6QI4Jk8+kFqaW+VLVtwJCWaJoWFiB44KakRVN7ZmwIGFkAtTSJgyl9RnMIFKT3idlTK7Kkr
Q2WxrJvoXuYxleZsvvfK+xcb8rxxafpt0w5SJJXuI86Q6RG8cBd6XpkQ1+PcmJNjv/TIuoKqGfjr
Qe/NzUxjq4APi2r1ta8z9b2/ESlDgMR36mOkV9O218S5a5enGP3m7WSD+4PBMm+sUosus46mc7R5
+ZzcI8BDNO13c8TMwKydxHfNnA4TWamnzn5bmDgzUsuNZ9uJEGmj1LiJh97lll4Z+36ob8fJz6+M
d2i1tG16klmynXNCUSqfPU0NhiIMr7yfm7jbNrkd74sRnJdRtN1+APG1cbp8OUGUghlK5LA5eu3t
UksDtFX/6hRDc1dW5YPtTuo6eUjJW3TA+xXstIiExrF5dlrO6LEQOIvSxSKJmDsypd7FNGPS0WoQ
YiM0UD19Nkp7PPqjLXfW5MEBVdtUc+LQTNzuZKfOOaX7v0dtwHep8hMWauc2a4yTZk31ccCamImo
OlmMd7AuOUwDvOlW4F3dlKiGj7MiCCVDvriVTMYYPIERri1b23KvZAzLF5d5eX90E+Ht8m0lRXag
369tfVm/RZlPlG2ljydZsAxghqAgKZKngT78OdFkdJoZOFOLtg8s5fmJ8or+Qmn9rBh8npmu06i2
9JOz5LdD7HyLZeMdOCDLzegY0OdMLfSGYg7cuhYBwqHt7IJQXwg04fZeS5ldBIg2hJlTGAHAJ3dg
GNa8HecwAdDHUR7W3IKvlZsOAD3OuV6KsE11VA2TMOFHjqFnVM5NreUPcVFbD5k1GNhn44eRzi9x
U/7GdJO7sZ7nICut93Q1BYraIHb8PENEYEBPA1NjLlNWzLy+eME/7bceHgTaRw6GH6w+H029vtdl
VhtPxd6ZwO+zy40B3fH226wV8WayxgVRu3s1Ed1tLSFdauqCYS4xuHU3tRtfaFvHH80AZVUXgOp1
v5hW/Ydgx8R1Y4OSWkkB7kfxKaxkx2sbRKcpPsxNWZzMAVtILvp7DfXEYkzAOBXCTX8cnzVnenbN
ZYeq8ZfqiZAGtvulXufjfoi5HdyRv0KZYEd9dP9VrQuhQCFCrzT3TchRu3H0TG0rGiUHphzHhpFq
uNSVu3Nr43aw+++JKA+izeW1y5yNTH3CkTNmH5whT31UTgfTy/SgIHHL1Hs9iD2Zh7pEPmUzX2ok
phsvF/GNraJq68GkEBVDXLt09tlk/3BKGvn+jLfW8MetHMsHwrNOo1kjdBl5Jf3Kq0JUweZ4a0zs
KXXDlKebTzLx3zOz7Z6WvP1KEvdfXxlnuI+y9jcnRf9wgTDTAb6pUWd7wvsgNozCC/K6+dVZxFRV
lrKwE4KFynqkSYlxnO32aAGy21oVdKjUZSqboKH7Qq3ofBZTcroDEeGHIqYEQeef9wp0kqPoZyPd
ax4B3UUkdyWpm6dUl2iruJHsmW3EOz+NsG3Y3m4ckgijP8zylNvPTZEAAZwtVH5l9O+UatdOuQ19
SBB9zAUY1PfOK+0L/cAZHTpc8wPDTqw9X4j/6EoJVHAajp6a++vgMl23O/Uk4Fa7Tn7UZpQTInb8
287gIonP/FeWrQxPpimbflqelDuYl25oetQkffYg+uZf6Vy5ok2vswNEvW7b23wymGgIDyafqVZV
wbjPdK1gGkmnFhf2Hktwdm9K/qVNmr1hIlb8YiNZv9U/blIeYDbuCAKLKINl94MclHYSaGUdEXqv
dw9FgqE4yjv4Q+LR8NK72pz3K4phmYlxIicEofDACJUp2cSwcPYwGkqh3f79Z/o06OZH+v9QFY5u
iCN/fucIdhQNzyHdSzm+KWKkSiwyf3/Ep+vRh0esxfv/XJYb5h5R0o40Wfy9JwzkuWvtuNr1aOZ/
FfHxea/+8/f5VBHEcyoqtUpBmjv2n1u2wj2bEagU7dfff6//epSAYQ0cj2yFT02HCVlO4jQk+bXu
cgOV5uTkzROT2o3U24e/P+rzHZzPcGU+uLBREGZ+JNuCik8JAVh/rSnexU6GdDn9t3d6O4zrOr+N
0bboHiDtAuvNlut4X1nDBWua7GlS4UE7DOWU0an1/x2sH2LAYJ5wlmCXZVG1OTEeyCE38ipbJraD
jfxdNS84p6qNZrNS9ejqrehOK9FDd+SSmtrtTWplV3suOHCaRmzslU4pl4kgGsZc2IrqICMfducn
RgNgNUkDMDLDF4XQb5/zhxcKzw8yZw4cGrkffVVd0WHUl6jg/FLfZSZA0A7KpxAHDR8XEUR08HuN
WLTS8r+RTBcFep+SceYSSToh0mUE8aYGdvfaE2dcIvdWCTabmQBqKZqC5EMiSC5N1Eo9btkpDt1M
hpkhSBrWE4RuHtmRlv6cCflGP/hhmpil6ziyN5YJhmQ1nM118dALjQqneRADRUg2IiyIsGj/fYF8
7sKxKBDCG79N4SyVD+/xyhlM6rhkMSq0TrUcsB823QuDk26bdA1VwKClZE3V37KZbnptywG96/Al
tuG/TEIrx0enKsYnyIXpz7e9rZ0c4CMRHFDVdgyRScAoMyOs4BpzYX11lpgVEyXJDjTej1nPxvPC
1+F3k3HTsoqH2XCo4m5LC446mQYHQ0BCyBr/kayO8YyLAiqeHY8HvxZ73ZXtN0PHIMJ/sEKh5nlH
FmseaIl9Zp5lBdK5iF6qfdlepwwAoxyWXUNZj6QHz03dSnrEHZ2aaLUv9l0YI7I4Sg2s8WIqSDn+
RbkMTWbwZd0zhEc6DR6/gJkb81YvlMsIcTxbuUd6mSjjs6FmdUQGPXGdtfblrLlh3EbJDmvqc6Wo
+RrkEyLO7aBMo1WBuI6MdU4kxK4Dv3Egoc9tx6J7zcvlR2yVJ4suVjBmbbRhiuoF+FN+2MTGbKWB
rCJlOBBG45th0/61R71lJIj5ZFFEYTFweu0tmxDskRryVRk0Rin00t3UphdMwkPYyeJYpOohnnCt
1NmI/KcmnKTugtlfAPBm/LHfCTsonPgumX7qFvhmVc3UufqSYiFUu6hT76Yf31Fm3ol4epa5+OW+
oI9/yZeR2ZsAFDqKM9wLBlBFyCib/MuCnmdFoiRqb8Zhhftip+ASS6xNSFG5MBP9bGyjye2pGUAO
kaLF6Veap7Ih0JbUz33TahgcGQMFMdTnwENxvjCvm7qB7Sr+KV09NLWTZ0/ESFf+yWapkFILHqJS
9Q9/tr7/vh+n9vSeLk62WaEinZ4deWdq6lsyI8b4XUv749h79wBFgQvIw0TYOPub9g6KI913Vunv
fuXT0gPaJw3bWC2XedadZtNE/Jz3DylR01sjlzcMoZdNUY9LGNvZdwxUIVAmFCbcEsIa8fXGrZgp
WlMBj2geWKCY6RKno1Bnbrex1ioCfka09CmopXzXeJE4MkTeL1j+AtYVEwkf7WCvARsoiue2iECU
OeLa5kQBazjMNqM9ksVX6E+SzEkv6cFSZ+2ydVz+GP/4CaSTBUUJMWiJTshZu4guyBJmZGdhk3gx
iV7BcvIQoE5QiRVRfb7DMi5jcdMuzD4k/vPGyx5m2T7knXzLqaOOk1veO7Y2nVQrujBrtMtU3Kmh
Sd41I70KHF+b0XOz+7Guz91s9+e+h8y+UGTvFPPfG+VjCZnkspZMtLonm1FVX9KNbm08l65+LfvS
2k21P5MLIqh9ohwc+vJsuOkPkmE01d9hFP3Rks6BUU4FlGnTNuLLhBt6GLP+nU883XUpv3tkdWJv
1BSaWcPUBDTpZqFfvJ8d0lVddq3d5Db/NKwtiooWfZ0zuIdYG9861ZK8peFUQ4rqbwzLCSsnMoJy
PLm2Lo7NdC8ixDq+8ag5FYwSFOFWmuVEM9MSMhD6dBZdiDo2H/DyEj1kjdQjWicQ7rknD9azLOZ9
m9S8GVH7Th/0jsI5uUndhf5Xbh0GutxWI2/cLt3VecW0pfOGjdI6tXXRVWxMWlb/z3xbCVwwU0l0
EOwhBiIczwviVlPRN588yLSN94LaH76KjpdeNtpmnTohMjHyAP7F1Rvcs16kJtB65LUe32mATDOY
TaM+0DAIzPzdaYk+9eRJ9s/Mak/cVQdg86YJTQ17PBOg0o/yIHJa7g815C1jIfAjwydgWIuL2nW4
TdsHLR6Wg1PhBipzQpLSztzZY509V33dbgWNEl9/NYaKyBx2jy3gFXKHs/cctuU61dwVlAAG/4+E
sMlnehdnMwMn8o0ILl8Opv8iLBKYPaL62or7T9RLsnzhJZqzwXQtU98mMKiWNT63mayY4PJV6FV9
MNIRvaQnDyDc1ckAga9K3WF3vK363NumCq63U7dYEmaxnybibcuc8tUb6EBjREsNMgFnIuAZSYlV
323p+VPD3DRH0afmrsSolB+tUXc3w4hp1VRVvzelozZ685gRRu37I/XYlARRgmoCUhMkAT0LCkSY
mU0br3WOhoZmKHr3U+umquUvcp0k3TMs7vbk33pVEgi1+qVc4rXzjqFqRmJW6eQ0I22J0pZMAIwa
8OEAi+sKVnMNnG6wzxF6iYCeJ6CnjNG71GAvTQu3QO9EJHgTwDgy0Gnr5tgFUkbXwewxJxVoFtuM
2Clk3hunoE3iVNYDogGQAWLxeCMrUghtDK1coIkYiedTW9YZo3sxBGhTSTmOdo6vYbZZ1J2V1EaI
yBaJS2l+V7F6WQyMEeXMSb80HFCpWsKhra9L3utoKVWgCXlLuM6hNyMVrFsSOaNEOkfvTFRe4zi+
c3G/nvrih0qc15qWytbWnCtjxEub6fz8qBdJKvQCb7m2c7ETbdaESKi6TSom4p1c8Y9l9oLD0Fbn
zqfVqwpvq/TmocvlEnhEQiKu9TAfg12Ja94qR2vfFJRVV1d3rmteGKSRx2Wkp7x39S1eE/RaY3wH
cHKrEuS1eqyhhqY6I7jFdIPJcxso9LB+SG6It4Vm+be6Zn+vRwG6mjlk07cooTUBe834toi82hXu
zOLL2ourojhArQaPE+gUadHManq9eY5qrDGi9G9nYlpn7GubyqlxM+Cfi7VbbeQ+gPYUJShtd7qh
9j/9quMj5FNstQU5v32KskQdhEUMVy5vxwXqXumKbl8ZoM+E5PYwgxgALEAa7HLE0MRdnPaGl8UR
VqK0x6dRwYNK0htkdK+EObtBohHoh8wZPgL229iKDyOh3KhVB6RhC6yBqPL1AEEolXN9M5RuFtYc
/5ulYg+uTbkmi/tl4CaY5dhIjFBWibmHstWl5UbPxY3NqC3IdVUHcz7+shMGYzTu/81qrnLgYbfJ
bNqcZct7XxJhbrHueA0xaenxRWhXJYoHQlyZenplEOk4CwjgKgK1NsbzMVm2RkVnXtfNb13POaFx
CQwMa7zV3ZrxBd1ifn7sniaXXo3dlWRW5xxhe2IrZL4BUXG4KRebsIMivnLrqbdp1TSBZSnOQMRr
Q7lICGC0gZChwDvR0OQ1TeigTg+9WSVby3sWCXkH9N6TfU2qVYlAJfS6dA7ahE625iw+qjgbG7mt
2G8o76CGnTREXj0WohCIxT4BrboZnPrFa1a3lDdy943ZV90RsQptfiRGyKrDeJWGEq4e4zmxS6TW
jR0WTUpqCnJDxrcpLdz+3lhQUURp/l4ZkpunR8TTYib4/yNUIXphx2fpkHY2qa2VmBoJJK4dTgnC
3F4O+g5YHg7JrNlIgoGLcGmBnfncs/El2ATtedqwx7TN3Y41RO6HOR/iohrPhUGFlZvIcYiWT6e+
Oqh0Mb4ouMy1a/Fn6WnTEQcMRDgq9pmPI0D+xqrmyh2FZp69RwYxIQgCGGLZfqAkGB41ELQ0G/WO
D+VIaW4i2m+RQWIN3JbrcdLkbTD4c0ZhbA6HeaaeaQTSM5X290kFkaN4JQBAEi3nfUXd/o8ijYoZ
fyc+cZAFn9oJaefmSUHTIOQS/ybb+tVEHVPbfr5pYF4d6dg8T+PPKnfFFp0t8lMuJgD+O6AzfjFt
3VTuvALsI7jJc54guPt7NfupKUV/DNuFt8K9wHt+hDtFBL2NmLwA77bWt7FD0ztZyJb+/hDr8/AY
y7zB6QSOlQ7OR8v8avlRokmo851k3qSqbh4kLx4EoeYRCNpbbGAxM5VPM7JEW6bNWsCkT+6Ges4O
fomOF5+S9Q21ShVMMCF3hDa8esPoHHyUOBR3Y4OvVJG4UxTVnfA6KOP+dCTHEFFvXyMMcYoMb5vf
bZQcHUzqBvKB3ivkgz+gE2DTenLGwITacmWSxOqO9DfTL9RVJPUXvIdPrV8f9wnAMp2CAUrORwHN
IgqEGF5PG7Dxk02ep4yqwMT8tkdkGs4QGT/3Blr1v38H//FY5gQuWEoeCwPiwyS7nxoxeBX2jqWo
043dKAfOJAYN4pXJ8BwENN46/mal6Fz//uDPry/Qe5sMDehhKw/T/NCKnQQaVBm1yZ79hNSDDphR
JYvpYg3znabs7DxHrdgR1MmV3/sZ9dkT5YIKYgupiq8qM+i8FF9JNJ9+S3HdedV290hmF+uutPDc
EWbrHLuE+asmvkLAuJ9aqj4MFkDCnkfcB/EDHz63CYKOMXuJy8QZm8k8z30Qu82rn9FiY9k8Fux4
J8OrRzob2FernhmpZmrzPdigHfpNDLSFMhHrGvmeTr5M7ZOu1S8Sg9/GHR4JhowD1Ejp1sng6ViW
Px/AdGzQ+WwNOftna5po5xjUE9NkWWTC6TvDtMrz0hrDZjBGidAM13KhPJR4RjzvtZG5r59zgxZV
HG/tdNr3a4+mNlnaFnznvLKPVjsd3TY2A6MFALJo4zEZKTTtFHcb1x7UyV76Tzc6rxK/6M5Ssqd+
QlWD0UrfASlSYepOb5PWd4hsDnEjvceWUKxNG4nVaS/RSozRV4m3v2nDfxwE2D7ZRHQBk4ej4OP0
bZQNlQRaHvRvc3ZU3TLf9M6QboUsDGBLUhI5FD1gERMs63Y+GS52UWN0zl5XOedF+U+63ZxG6vu5
iAuiy5C3NpFbhYs7iXOamKE5aP2xNygQaUodp1QmF9+S7nbAchbMKMmvTc+n/fc35PPuuOaEOLYL
yZiB0MeOs4QspC9N64aEJ1YEAi4/qMXpjXpdQMQR8eWDD7BTZwg3xrP+xb7weX3Dxl61NcB81q73
B/ud5Y42MjLcnXOR0w4b9yrXj2NK6K8xNReLg/qLE+c/HwhdwIdwho7w01nQUh/PBQ9UxNiHZJ42
V+p+NLeobFziRk5fcQX/84HCcnTyINDWfKTN5hWeRDmOJIkxEPUs+oDlgOsNk923dmhthj+U2V98
o+ue9udKBetjO1xZSFDzjI9qKaTNtca2GIUWg1WEFvGZOZ928Ji+EscGlaLxuccOc7Kbc/dkWzH1
Jxf2oXl0DZoWQh+Z6VPYbrvMcw8W1zTM+7/sKoqOfasPp76cUaiS3osI5Q7TPo0PMx03VvQPlhid
Cp9jdjKmUyXNjbS15L6VI42+RAtssDs3CSYedGyv2lQR2WV3b70b8fQlEtuk1N6UcvJLq9HyIE6m
2ljugvct7aDYT4wJUYgVB9BMw8FtFkZmy6SOQ/Ys4644o/ET23QgCi4ekotl1tpNXGjfBkXfJrOr
cyw8bb84Pva+ckRQbZqczVyhNxRhP1PadkFdineMIleGpsOhUYaOpNktd4uujk3Ef92q9idaash9
+fBcT8xpGFmSw2Z+LxcfwoqYh9MimN64bHxGqrWHrLjm6WOmAzOOM/wLVTd9saQ/n62GYEGjjANY
yBb94YwQYAJmPU2jENkQeg3svLbR+Tc9VodNioRjs154ECKV+78vs984lz+XmcGWQS/ZWU9W7+Ns
W8t9K6pTGREJuKShrZa3iK2YIRym15KUvHW83rOjdMMVzNxD47fNN3IJUOP4N5E7tYcervDeV9qD
Fi3xQSRsAdTtewFzFscH5VKujOwwW9GDRvvligkyvgwz+LHmp6HNVriojlEH2yxMTUmZoQDfUYjT
xt7RYRt3EmrjPjOtrwBpn99pA7sRESur6AEW2Xqt/Z9B56QixYTA98OilEfE18+pbs076cmLo2W/
Flmpr+Zfn15ow1tVj9QB0JdQYP/5QOm3Ko2V7YVJolOty7Tapl73/Pfv89PQmikONQ53DeZsbI8f
HhJ3Rkq7cg2DGKKHtU4gJJ3w6lx9sV7Xv+fDsoGd5hqWz34KrvYDyglne5sbsvDCaHJ0PEi8xUOj
vvhlfqOB/3wKCaYeUaVMu20UnB/eikgoAtmYSYSFIVE01vqGcaW4zjke9VHQJfBzegdCj+nZrERP
P79n1JXdVC1XI9xg245RJJkKZESWlgF3NqXfkMflTzpM054pXPfkTz6GlhTLfQpB56DL5KBPtn8q
fSOIHQOt9lx/63L/K52SJT7VpCuI2KC/wDfGLf6jgIOWZRs1ummHpL5j72qTB7eZki2phera5S9+
2TtHltPL3A8nTfOSb1lTvkXFfJjFcFcOJo0agnIw1nU3vLLFIU5QeGA3izYcHLSNPSNgDgG9pBar
P0N/SyfmranY6k1lH6acIEndhbHRFt6ykxMKDaPRrfvOj1a3evEw9TMui5rps4NeeueK/D7LnJxh
mU2e5EhCeVTRVvAWstVFAc+CmXZxpFXXbDzk6Efi2hYYIMOvQTXOKc3mamsn8GGH2K9fhoY5F81V
OtsmM//cusmZHe5Bhphb1WVPssbSTjH1rpDVlTp+jslwl33b1MfOjutdVVodhraWZr8I5sSeT2nK
NlRoNkLm5mCb/v2YWfXV7PJr7GrxgbxUtXPEghLNpjMn8mbXLiTKlrVogmYwyIHu+59ufEJSVD2O
rXHWfHpkTsy1GeE+Hxwmo4cyxQmZdOR665p2b6rhIiLinWcp93bnO6Httz88j0KF2WK9UldnWl/J
cCva9BWd4vOy5AJffpns/K63dlZlZAFOJVp+U5HtCqwXZy55Nv4ieoy069s1x+V1mPR3Jhja6nCM
N+uF6vh/nJ3ZctxKlmV/Je2+owrzUFY3HwIRiIERnClSeoFRooR5cMeMr68FZna3GJSR3Z2Z95op
JRExAO7Hz9l77cR8TKWUJ3bEp84iIhrwjLLD54bDyY1OXSYZYal5vEsSzmWs2hWb+BL20HRbh/bS
perEX4WcVSCUVr4awyZiHD/jJBwKEkJil1MuQgMdrSg+3IZmVHhfZLhZ0xIXMiG6yp7mnns1iPKS
GdMFjecQJc+84fDeX0RhGrRuaW30yi2CKtWiZ+lcxK670kjQu7Hr4rtdsOQr9difLJ0s6awzEDH1
mN90u1F83EQhgjSl8Oeo0nZZ0VcP5B5ch10Xrqim5QokhLpOKtP1wdkA78Jd5zgVatCSBmovveZ+
mLNng/uf8xCJquiReKvbAQj5wayUcc2+/9AlKHFty9kQvtbveOnmpoPGsnVCZMzhzD7oeGHlh1F9
LZBDHxg7cDKIrpwazag2mvl6cML50OMW42a/k5XoffokgV211WVhMw9tHpE1xY890OFDP1R7Jpbo
C0qn3M1OU+CTTa9o1hWPkXQ3TJawupZJg1lTiW+MjtBdzXvU1DrdhWYNnsecK2zvXn7R41oqLf2L
B4ADVbmAB/ulT6INVZfBeJ5xjxRMHBqt4WBibbVsmPxW6rhs5xIYh/GVsYuGGc0ydsyv0w3q4BmR
q+MGThR9a0DQHDo1DkbV4KSNDAzihVv5PSbEVZ0aiLqUvAroh0XrTmCDSRukeRCEbJ+nwNgWQ0J9
aPMUONgRklLVN/YYYjyr+UnpnBb3dTZf9q6cdsoccnAkJmlowvxYAzJbGYVu7Ybadf2UgpfhWr9o
gjSQcTbrl9kNIuhJF1rwKdomRUrcIH72Kw9cMZSasUim66bU+Qhq2W1IVd8LzciPXjV4pBgYizwB
W60OQRmCjvrTxnxMk2iemEyzGsk5MXfM8e7Dobupcsh3MSykleeGgWfUJKHTzcc8rTQ7oP3GWhfq
Q1G78Q6ZLkntwO2qqX0ymlDbUwogfx1gGKERX0c6XXAr9/rrTpxS/WZO+uoriswV3SpmOJkZB6w5
047WKwJxK3GupgEDhsEBc7n9yDQuHeA/iF/SvEK+XcDx8OJtHcfpXpYsyOjmS62YDlCErxQU2aeq
FcalaoqjMPceQvZjOGWLqgNq3TQhQKiM8uuoB7bafDN6NdtwYObmstvizol/jbmYVtiBmGviNuDp
ymgmjtUzxI2dLh3Vr118vATUygMF8cPHNcx7eQwxQVhEFiWaSg1zXimZTRQnbR3BMq6nY9O3NUqp
srzgJcQmHFbP2cRTxdOcR1/UDFKPE4bFJy02+EjvKhwKYhc48yvQHKTd23IttVLbCIsCVpMZKyRT
6NE68cZtt0DcXb1kqlWYjDNl5cPdw4c8w/1AFl4aIwZoJr1aifNMbAc0oZX1C7exRQD1sCMKaDzx
bOojs3wWzgy5D8OikQzusKF57o4NmFiOXLlrrWyFAIAR4QJUtEpsKtUZLw0mDVWXHBmMRT7NjnkV
4uT1hbyOEvsqjTR13wNikNmApMoFPJiKmu3KvKk869Yq81v2R2Kkjd6hvnav2OXNvakYp3520JRE
gqmLdT8606GR1S0GDqZjA17wsv2F8mQ+GPRbiwjCPvPnW8BW8W4GX7nS5fCTc2MwiRgLMpDOabZo
PXeNRLEBNQhObuprmrgLe/3Gi0r9mJvuI+hWyQS4m/aDOR1xyV3FnsdQIYpv1EUH4nDcjjklrKEz
Swbz1pM7Driby8Lybb2HEQJtEMGafjdoirqJI5UZ98BYvEfjpYr4AP2/CGIF7ebHt+gf2tGIpSAr
I+Pm7KCeH5s4qnRqw/g5KFLGYkUYsofS54DtbgUcXXZ5xkSqI4YXSmD6UynZppJ5jVOc+RMG2f5R
RAzUNQtkQIXOCpzTSiI0820sACs1VrZWz7glZf/3igeJbmFMyb40iRwK+5+qnlmrKIzuXGb5WU0I
etNQanWJtVJH5fvQcEsu7gojf2DQEn1yjtGt960J5gq6SjARwUqkepwV/2rZ45Qv9DGo5hrvRWsw
KCpDtiRzXumQWhnoILNxulBsDIHmpcQN4CJuC0yQemuISetkMPHk2liIxSjbW4BiV53lqBtZEfVo
ojzVBLIKIot2mtf3uz4l8T5pEQi2NYvYyLR3pTfjtlLiL95UlWtdqiQb6LPBGLblAXStQze01X6m
Yb2yDMTHQKx22Zjl9K1LBntteWnbVbA3FFv1y6WwqVoAzVM2FnsYOBWh8PMDtpV+b+YVZoWMzVU+
T3LchVP3NI7oeoSZHx1Nry/TEEFYmirOPu0qUOI6LFAlpy507aZC1soe0NgVswSZkq0c97eeNt/0
wmtXwIcwVSnURejrjaApGqLW6bMjclGceywOR4lPwccWWAcZppScGcYVGLqdqhsHWs0DLcuF6EZX
e1867U1leQ3D3LLYeNybPpgGOsypgijJMK7yKoYgoJbY4V1shyUihYLoqPCQI+7jFl78gfQdBKmB
B4G4Ce2HejIGYIhTbW0jhEBYa010C2a6JykFw38sn/umf4mNPF8xhDgpoWx34a1btrSN9LimXXSM
1ai4NhDZXvZZ7w9LO9QC4rHWYlraUvCG3Q5ihxaRvmXQtfYmHHhRWZTrnCA7nHnaCF7M/p5mZbhN
o+E4LA0nL6n0tU0TqTEZ44lF2mfH8EeaJ5mhB6UXa24Rx2pzSYhoyr/0aEJ0a5hI5+JvcejSd5j6
IE2uEW/Hlx6paWt79toNZqD2jnyyQ1mA0cfxc9GWMFjGLotPXvXMF2Fi8R2tXVqOe7rH3KU1VRvf
o3kcjJlQvgk0TO10m9kevtjeOgwN86DXlHK6fWeiigu0zuv92pySo8EAJUvHgFuHOL/eTvaqqQQj
XfW1otQZiInwetC1PFA8gY01TFVob0jlk07/knW63E9gSl01MfY6mfRxmOWEzJlfqlBjBMRc028T
yImOm2wdBzUg9FnAKk6YYwZl55/QvPtwhoC8cTLEl8QNENrmIo7UriuPj6WZUXFZTrLPcQoEzVR9
7zot973BEzvGaFlEh6rG3kAUl81khSquKOJfg6pee+74FFnz4zQ4+6GbiOAq5hemRnjW9OhOes+T
npxaLS4fLKO7c1K9OJg5WppCSv0woNrQMEPhTDyOlKmNYhA5MfiN3rEr4Rv8eC1/3wjyGO/gBbSY
E6LIPdvoc9UaVb0BHRn3+oDrkd2+tDEeCCPG3pG7BwkS5JOW+fIz3zY22D44WDioV4kkOm8oI5PI
JEq+EcEpBkShcPKNSl94CsfhUzQ4SJrV8ZMs8T/MoYhnIRKK+QfTgneJANKww1B6cghmt9V3eVSD
XZ7cVXTBIYdcLyt7UBQoOlgpNo2nrtpF0hQ7U7qSHnMZrMpbeoSP/Iyc5Z5ndppTsB50lJmAmOvG
i76qDYAUZReH9rZt2hM1Rruqi9YvZqB5QO2ga9wV5AovYZpkWfvVWD6L3FGDaQyvcd3PiAb5k2DL
HizBWi6xrKF5eB7nKWjIp+DJKjD4q6gmanhKZKFhuCyjKz0Nr1tmW9uyyFwOnSammEEDCkz+mm6j
2JqytgUAAsqyxoQccKvTZmiqtejusPCpQZTMLA2GMoO0/o6KIv6kXvjDPUY6DmG43tLkxYXwtpjM
RlMtmZMNQVo0u9nLT+HoJYHmNC+9mZZrOfaffNnv+3MozBGp4ECAb81w/u0FBb8zGBads27hHtrM
uFdMjT4bzP7pKlTqyzSYOsBylhr6tx6qO0aK1Vu4A00tepIFnKvIRnDz8fP5frZlWDqmAQdjn2a+
iy+CmAtwOK14K6pB3pzH6F2NXeLZtasoaxN/8KIFkXeZK8OXj6/8/lujd414Eyko2gO20vO3Rxpr
iOc3MCtxJNNnXIWDaSJiirwtFL5NPX9aWL6zqdC3gMyPdYTONPjts08UkHI8da1jBwOnfIrircOs
0XcGM1uFUn5Syb1/f0skK5nQ1LGOjojj7fvL1VmFTFKzAenF2hx6AThsegSM269hGJR69/jx56m9
Q4NTvTvMXknTXQYOr+jw3+4XrYxV7MfFGAwwUldu6671ZPoaVrMRMDgAUzglIId7opoWRio3xe3H
L+D9rUTiAf+lcHXhW517v4UnMzbJdoRVWnd7s1dDWMAkLIb2emySWz3mQJZU6EA5in/iq/rDim+6
zpIivEgZOJe9/ayFKiQW6W4M1LRIVnbsa12l7Hn7j54+qNgQ7M1UG08fv9/3zyfvcXG6v173X174
3z7vKNKkRU9tDGg7LUUy5W9tC2398VXe+yP5WvGP8h9mwEyCl6HEb5cxdRl1jMXHwGHIscYRJZis
42BoWfVAOGvePuLkiMi3XQF0sk8LbycqKrifhX7VTwPYGfuzpJI/vHVWjSXICTYsPKCz10St0DRm
E4/BaDkWvYsUohbL7cfvXF8ex7N9HLYDyTCqw9L0bkCh0IaH5ZePgV0PR1OGP5i9gtPRGyIrhNbc
6eKymMs7LQotgGzp1Wy30VbLDSPITMrYsB4i9r5hRbfM7/swPmmzX7fleB9KS/M7mtbcnOHzx6/6
D4/9gohQmQBoSOJeOx+/f11jKIZWKkMguctHRgurhIB4dktE64AQGR8Unxn9/vDg2RAyqbEW/JDz
ag377ZJxnxFgkY5DoCAeR7D7zSwSElU7+y7JA7V8clMCiOHHfTbk053zN8uAhUCNZbCJdomN6uys
Sj3LXG+AmT4yAU8bKu5aUddG4VaBXEjwMzOETudw0PcQd1AAPYuumffC9p7ArgF97Efyoa14OKUc
p4LJ4MTCQKG8qOf8SzOPy4lTHR6mnNM/TXcOUjDHQVGbyb5JPbkZm+iC/IXwmiwmXOWcRhVNfeLm
8COt4ZlMiCBu0YzSa8ouSGF0SMjUxo0pxnEdw7hf166erpCTV19zvKY0GPZKqU1XNYPv2+kBWbez
biJCdog0kKs5zFhHAMMEdB+x+JmzhXQgtoIwdPSVorqQAToVITy5WKuqGS06aSbJFaGr34fFd3TX
KYVh5AYoo3sfyWR1oWDKIQpDfyk79VFMxi530uFaiWpnhyoWqJZt3Lbk2h9VqTtH0/A2CZEUgSYN
0jL1ctNWaXRZkxNLRzTelRkSPhiSw6E2wUuH5XwZ0WTYj2IOt4b5Umv0EKD2aOusGypfTbV5Nw7o
VrTuGnZsdVsil9gg/1P2FdA1hT486rxw5dnZg9kzwyoZ665Sq78h8a/eq2qx8zI5bTxAZVbtXnvw
f2GQZBtQwvlqoUSLbLrtIFtcqtZwM+qkQkXevHFlrV7mw9ivvJDc9EXyABCN/oIt6NvGxeyDaPyq
u5xTvVql59PYX1q18xuAjxvpXhQYMbRo3hD5O65F0egHJwYiT3Ot7m8jLdxHIPo2acOy5FCprXTa
AhrE0H0NczHIEBRlTVH72KB5PnRASOZsgxjlVI0mvxt35aAGiUjmXai5Hs+vs4c1i0xVGttEFuTG
WUq1c0LbN4jJuFSzaaPFigFjsqv2LFgQZVVYujUS34YwawtGi9/rccXTMSkPRR/vKQeygzs46LPx
6yjRycFTBUnBpnUZH5vllB1PXrg38uFXaoX6hZt2yTWkIQ/sHTDFrABTPT8oKUPJrAE4qc9ELUQy
/hLDvLhR9FOf2fkGhwtzjUQoj/qd4HR8EaZQDzNaAI0yX+O66deDrQlEGWAC6Ug+pblQKIrILzeH
aY8jIBgGO9zbdzATqR3GpN+S8+BjtDWPwMjFtkz5dM0a/4c2/hg5+RymSEtORl6uQ3thCDiYcNK+
1FaisAXUqEFu9MTk7g5rjjcRBuE4/MrMb68PHjkqXoj9JSdgw3WQ8hMs0fjSyq0gA1RKQyxGwFc0
ZAmL6JZnGLYn9YQ/5tlpgaOUiRFfEPJx7XV2dZ1kfleBGOto8uxaqa7RKobbvh2Jrkq8DuVOykYx
08qDVjnfFNIO0fEhKydIReIutD1ek3nE1Z+cmG6bqRXvkyVYPmRcvgT3mVv5WUnxTjACyojWvEkd
h1DOQznxdrOX+dyP3uCIIO26HdM01EhwYqO0TO+6NPY7SwYKE5EfIdgfZ4ZNGg90vJl/b1VlkySN
cjepVnOZaTZOynyoAugG0Pyz71g3CWmvLeIjRswbToSDa577+RCiqw8MJCdsI+0X1DsrnZBXJpud
RB3S2vjCnjCNXZopHURaGc8iar99vGWeV2/Lm/YQyRDhbNgYAc7edGJk2COtTgTl/dSxWcTFyJND
j5SQccJjkkGpfeyJ8rPKyjhvtXJhuPaYhTk02pqjnpWNWYF+IzdqQT5H/zRITr8oAQqWm+lJcxli
5iGsy9Eutz3RKqLRxTZfIumqoceuP7u3XhjeRexc4CnJLVKbklqwSG6TKAsZHrT0cSKgxlkJIxtF
lBu0dRMY9jcPjPCBKQPOLXU6mp3R4reKERMOg7kpSx2DlBV5qzLOnQtDA9RpD+BdMsXB02FD+Eha
Jz7WxoME2pwKWBnYuX9mhn70gGx/wVV9cHr7mUzP/rKyvfFoDea2lawfnXC3eUdAb+REU6AojuM3
o3dbF7ZxcvritgvVcQddbdtAzmMLRTTLM5MdknreqlLg5YLivG9C/LrsJBlL3LBRxphgiND7nqq0
O4h9TNeAWNEamSD2PGYnpUGTPNGLa12Gj71d3U5WAedR6DQcSEqUfAG3Zl/pq17XkVovbTvuy2NI
6w265aEkpSpx2mbfWUoXVHVcrU15qMjBcGpn5c2Snjdd6zQmQpXE1xFe7XZCqe9bZg2cdayHLf5+
RLlT9wiZ0vZDr4VJZg5XRoFD2QMxiHevswBbur8mIKg0W7GYKdVEh6W+GTPeHq45eYJSjadRjXW2
utMSzLDPjEaue8V8IKJQJf+JmnOAWRGW7v7jB2Qpp38vhJmUIVujC2Bw2KDcXsrx3wq8Mqb1QXZT
Hbh2HW7mDhy1Kvrvbhc7q4+vdP4ovl4J26cOk+M1N/XtlVqdXSBzuVKUi19k/imcGlmS7bIeVl9V
hBCd8tks8PwssVxyKR9RY5rW+z5A5oS9SLklAqPNc/xvA1pIQvOchg4aKTwrKu21BC/sw0fCbksH
Cxg2lfuE8ad31X2pf3bweJe2zIKANIquJVIylR7PWVkryKRMO2awQZ5WExI7iSfCNN11pCr7xMzQ
ktSp5tuMlSyh84i0/hDF8yGNUgYm6u7jr8Q6Pwa9vpqlSUMLleP9q+r6t28/Fpbkw+tFAJ1SrPoE
xeWs//RC7cVJk4NS4ga1BZwKo9ZitiQ7AvngXkW910GNb575jICErwypPGWh/JGhwG7rAT1rbN3i
gdxEuYy3NPCvy6J+ZPQC/lpToJey4eap+OnG81Mb6zitnOoia5GCOgZ7h2PCFZLZk5pUz1lcGr76
aIvYRINNPBpoiSeLpjiiKnxeAsVJ0ZF83u4LvX1RXfMlbtJ7d44bn4igQ6axSH78mZ03es4/suXE
9NtHVvRh29Y2O8q4OLegFjf0nrPoGmL714+v9K7r8nop13ZUi4bSMrd7eylwRZyGy1IEceT8wNbr
t6HDx7M0/XvbZTbClABLsLLpenzRA7L/j1/A+eFvuT4GJnLtyRQ0EVG/vX6Dm9+bk0gE8Lk55XFA
WurI50IxbhQbGUEPMLcNo3sbiNDHVz5flbgypPmFwYJ4W+fufHtlYmUFpYKsApA2HLYbdY+6xwex
UH2y/Gl/eI8mekvVAMXEcuGe7dNIeCQgMVEFRSGuhJwe9Cr9Wlm4sdTERpBktL6oRbel26isANO2
y3E0nCucR94lJ8K1mIBp5Ri0L8rGunZMw112t+mTuYP+h08ENTnaedYkQvrOhx01NiruO1TzttNc
62QemWQMrL1U7txyKTtNVR4B5aw0shCQYRBflwPXtQoOH0Slfh0Vd9oDUtuonHR5K9/Buc5Q77MB
ZxlKWkO/kREpNk0ajXuky6apbT7+St990rRFVf4Bn8LUhh3g7G6WZV5HrcfwDl2ytmnt/CUql622
sg9jlBRroogg38WFeT0TDn/tpjEz9CXIMd7q1nORYV2KCmHvdCfWryBRa8iZ4WCP/af3xHnrYXml
S8CkR8EI9PQ8gZlURqHS3e9Rr8Lqa6xqpU6WGWh4afzFX5kN12MmkaZ1jwDx9hxg7C3cFJJN6ANA
FqAkKEpbWxFjNdrh4ePP8f2etrw4ur40gNDwnj+UNUqxNuS0BJIIYSbnGRgiY/9Zw/e8fH39oqic
lyxRx3z3ZRFJlGYokamKlprRHbuXKYzBGRXhdZPFP1tL2dZARCPqpsFcOI5ivP34fb5b/ZaXoFms
+BhTUPuej9q0BP8ta2IX0HNHetLR3PBcvOx1iOjJbHJqPOc6aUGcli5nwjFkWvzJSzjfHpeXQOcJ
mT3apEXJ/HYZSgs7quUwd4EzGTfm1BC8WS2KqyG6kA2Y9RlXImqNOVnnU+qsGtlbW6t4dIzpMxjt
u4bl60vxNAM1tc3R+rwdpg7kQOoI44IyAXyMcJX8tIyYGYZgxXZsle+6RyJ6Q2ijqsG5jxNDHlGp
QuSOblLTTjZaXf3E+bgtYwL7qhwj99Jw6Yg720ohNkBXeg4QzqfBxX/6DF9rS+w3VH/nEbloLIpE
WCl3EkF5+5gBJNmM/UbEoPrLuToJDT3F4HEs6+KL1B86yzgpEffax9/lHx4bvsll2MXgBC/ZUp3+
tm0DH1cQVZttgOhph7AaSZ4S/P9cAiqUZr+Wd0vl8NslOgdBdanSsUzz/ntmhqu2Ma8+vsT7Gpol
lAEI/iHCmK3zwLRBcYSlNa4MLLM4uUnarPRRP5ZhsZdjs+nt/mjF4yd78fKy354QkPGbOKhwrbIa
nO/FmeNEbD1UAV0GZ6CqXlKAeUaCQsIhSeXj9/eHb4m9gTMTru9FS7jcTL99hLVUspGucBOkY/lL
ESh5nOIzCdj798Mo0uAmWCoam5Lw7TWsQYmTgho0sAl5RS+VBgX8ghWVeLRWu8k7ffyW3n9lXI7d
RHN128J2cXZXxFreoIlWiDXM3GcatxeJJBZBMQhwIe0PjzqxoxqUzI+vyvjm3demWYgUGG9wukPt
tmxyv32UQk29gg5UHZCLikc+TKfjUJpiPZLjp9k5RPp5OBYRopLBgUPTe+7GgHSPPgbvLcOeeJdO
jrqdMzqIpD8dKhKWVn3nkFUmhltGf1T+SZ5dyEi/JDMMBXESaZsGOvAOFkcwmrpyr9HyKWfVQfxa
ems1bNUr6eXzvo/kS9pLedU5oS8xQdIE96rLNIm2YNFPCWKdrTV0kV+gvb+pIg1WlvKgZKF9M48V
mURKeDvitVqjmhvWlU0DNYogw3VVjOuuvsv6aQo6rcVzjvx07FJ3r6gS5FWkr81ICW9CJ+4O7UTS
l6Xe55G+qfgG18pgoB6XYXzsIPZ7hame3CrRTl7HkGOOR/v7bCkvBidZZtcUhqGbb2XMELsJHRAi
QjGCvuU6iRY/AalHvTC4V1mhynXoyXoXNa4CFSOOAm0i6CxCNRpFAxHhvL6VHFS4Qi3OBT1XxDqf
OX/Tj0cSvKRaLOf/xiIpSHdv0bMPh9RTtC2NjdJDTOktc1h3YTegY7+Er4Fg5Lk3zbVNzZoVy4lX
8t3YMbtD0cCDM8ilyWmdBjUJL/BZkWDKeRU3KKoXFum6xVeBLLIjYA99/BolB1B7eK4+pRuxho1o
D+WQQmAg+VymgiQyPf4ymrTJZ8MD5JL18U7qQVY6FR8eCcC6295wlgkk2YhBWCEXUwhZWmHgxaRv
87lNQz/fGfglm4UfR/to2LWqt0cwku0mkPyD5paXWi2Uq04xSVOz9SfES3xsLuFTRtmDrgA7OnXb
OM5yX/uiJUxhxo4wH2XBnACG2Dh6UV3mbniZRaALGys3jrgJCrXcYoan95/qa8dEPqe2bgULlh+O
pPMau1m7izwTzhp2zxPpiHJnuP1ONNb9PLfKrUGOIUKb7JEYJs2HdaevNau8qWLLCGrOo2VvRNdq
HgiyzHwEAuq1w75rD1B1PDRYm3IIGTZxqATSnAqfp3lYyVYXe0wF3TVJSd8yjzQKMy72NGU19GEL
iDdqMUHrzI06ZkvDrF84ifnz4yXk/ToJRc3laIQLXn+vEUFd4QlUIUWguYQleVP4vW4uO8hTcqqu
/58vRROCOo5am97I+RYzhEVpxCE9SBaaJ2eCNNcbOxNIDTfd08eX0l87LG/3M05PrOsWpj4VccpZ
UVc7dt2wKCVBs0Q0JlX9kEYTCTtWES3INsR3mlyVkVPvVHtYx1arBkM50GgAkyJD+7tplEzAAWdB
es7Jt6i/VaOt7fAG4gYaJlxXvZAXnpl9s4a8PcD/Gtb54lLP1MUflLhBLlB7xnY5Ey686CUTOqJq
L5Q1K+i3mimNazQ4N2IMLRAbyEsu2l/EvrxMExm2mY1lTImvSSD0yfLBEBDxmhjurzVC99bSEF/1
DJnCENfzehhQW2ZLHHSpqEHZmitVWt+zuooC0qau8b7kK/KTML6oX3HNvkwUuiwW2hAUanNQIOgT
Chje1E6V0nlZ5bbdBu2Y6quMIKW9FPHPLrWvkJUbQORq7zgb1k4gHx/6OADfZgMKAtHvZoUdqAKu
VxR3gSCtfRPXEIK8OJP+EtiZd022b90BBnte7+AK1achKa29iJwjVCq4aZzTN1bvglPkbiTv44ue
oVdS7RyUblyolN6FQw51bqPNH76K2taDBk3mBdRfe19IhkQsRo/OKGiwZdAp3WizxIo91MjbOWLW
L5MW6bsyDnPfTjlIF7haK/U2HaJ0R7SGtupqgKxeVqUHtkzUaPRgSDstd4pm/mhZDI6mIGPlq9YK
5R4701HRev3SsmsystT+VBo2j5AwlMu4m+7dCBRW6Nj6OnbWk25FjLXBv1u3JJA1+6QyXpDWdhe1
jXNEI+p3ZxAhn0dYutJmdI+6nL6bhebytOj3eo3CKJKI7gzHEVu8BQciP7FMxYR69VNqYrKoCMf5
DoivJdW9vmnZkC/0Ztg3CsND4YYJ22yGcqi6cpmArdnVJvrewgwyHf8AWjd5k0xBgVJ+yKJ1SXrF
3iiVWxxhi1/wiEYuPg4meZ7NTLGWObQPWEIBn3IO4QO08fzNPBpaV+CIJg/QmL1tRartRu3K+6QF
lkloLzu00QmfVBeewl5jV0rEL5q3qJVzfGRQCYIIaOI6Tso95X23baS+m7VIgL4nmkJRoOrA5mNj
SeFbKJKNj6/mJIb5V9hpj14listKqtT9eHmJogQeZuU/s0LMm4RZA/xOY1eylZd6YR15PpVVa7Xo
v8Uo4GpBYjBdxdt2k/KjmcRD3hjWFcJldDERobIfL1H/ajC8WaIguzI+4txN/gm8FuNt7RYa8FrM
tMmCloOen1k8yQJHF+nHNgnqyUVMnuZulGqH4yLCc2o2YIOwjpZqxb8K67aJLXB1WbxXq6YA3wT3
m8VMCTQRAw90k9UkNeNkWytkCN94wvmUGyVIZvcH3VqMpY3cmYrGtMV1jmgL6lWKyGRfG1nqK3xk
1CL4w/TCO41TLy6cKnlyWvcXirVfdio21DkYMA0C+BiWnirVXKLgWsZccohW6dSQix1/gYvqXESC
tXaoo+JUF/seish2xDJwMY8YYor+xeKgup+N+V5xe31VuCWOArDhl5H3S20bXzHy6mIMq2rXjMlN
kTraypjmZucZ+9hQ4suq+8rx94vV1M3N4CikGiv9KWlSx0cZRKt7VElFUqKgGDvyn6CyjVrmXY4j
SDcUQ/oadc20MZUGw1SelFeJ9330nkpDfkspExyvnvd2pN9aatxeqqmOstGwCQMpcvdGJ98SZZjq
VxA7r0IqwVkvtiaHw7XZOZd5GGdX5eRNZENwbqtS2VAMYKWoFXc72dHzgMWgQvjBstau694ljbUj
3sVu8pZ4dMkUz7OaI8Gb3sbr8XwWRg9MTs2WLm1/mMpuPkUEXW5LXd1OjhSHQnXDrbJuKkfszSLW
P0kIst4d3DCVI1hA0UCAA6Sc8zu2iEtrdiQ6m1k08BNFD74KaNvQ89aMQn43WwDRgkQn36xTi9LR
xgWMVTsslCeD52sbQnIwM+JbygYQGgqooCQADKIaEfSS/axF3k0PsDvk+IMAJXVYGMfqVgNZdRs3
5cEZcLNoYBgPqCu8y3QJlyqTe9g7T7E3Rtg7k1WVm1dzj/1utt3Gn7siWTcGKOB+Gjt/yEzoJ0pJ
SivDwtgxtRU0bwIVqvEqbGIbctdMImN9bE2qVifDC4YpldVh4qDyugL854/xv6Kf1fW/HvXmn//N
r39U9SSTKG7PfvnP7c/q8rn42fz38rf+9596+3f+eV8V/O/DP3JKfsiqqX6153/qzc/l6v9+devn
9vnNLzZlm7TTTfdTTrc/my5vX18D72P5k/+3v/mPn68/5X6qf/791w/6IO3y06KkKv/692/tX/7+
y+SQ+p+///h//97yQfz9l/88Fc/lP/ZN/ly+NOd/7+dz0/79l+J4/4Fukk6FZmPdhBRCm3n4+fpb
rvYfJs1zev10w2n4q1S8ZSXb+O+/NP4WJa7DzgGTEq4GjYem6v79W6+xewQ2aEjBIaD/9b9e4Zsv
8v98sf8ou+K6Ssq2+fsv/ZUO8GZtp7NhL3JyqmoGrufN5WHo01kd8bF4i0N+GsIRoQXeuA4lSmgf
RTu/GGYtd0KV9BYJLwKGqq5AyYLk7VeQvp87dQLpNIarUsN9GLXTBTzfLwh4t57HAC4un3NBe9DJ
1Avgw6vCw84MfV4gJO/Zx/T6ptPAiBrjbiKpKDcG34jlQU2dS9HXL2Z912awlPm/9WmpAVn+cjzq
vnK1aOEvDEuc8hyhfbb0Q2PBS4DGtHBuCnaT+YsgWW7Kp4ssGW/nikhoplj/w9yZLceNbFn2i1CG
eXiNCTExgrNIvcAoKYkZcIzuwNf3QuiWtaTszrSyfumHsluylMgY4O7Hz9l7bWiTEh9LC8DRaBmD
G8X0KlB3UbL2j6YvOUFEg0F5PlUVljlj3IwVoNvikVZ7jnVsyFmK4zkotbXsg57bAT8XIMm+hjaF
z/g1dZOPJR1Gz7Vr4IG0LEmB5xa17kkglVpxJFoNlp56HLw2JyV7PkUdYhBVfFhoNODTdDu6N5fl
t3fFAFJ7PkmnPU/Ry5R97dAdJ9V8imeumN7waFri7BivJVZ+v2ZgJCPEZfOrHrxPfXAaXfWqdRMV
VvqhNfZ+NMbHms/FmfVXIxmI1Zb+hlvrrhnVCRDnB4i7HVKRvWsLKE9J+tHSjfLMijgWSVKXvcd4
uM9qZtd8PnntXGJLPtYmCB2vwk6UIMsYyYauPjL6grdHqVlw1vx0JkMn01SnAVxC4x+WP7pApmPl
XpKc9KDZuTSo2UgVqK2VI3+kyXxxrfTD06x9zDtc/sHMY6HGj64KLoPtXrhvvlba8Jjow2NbsVxn
+eh2HeDIDKC3C8UMcGSaJ2utDr7mafExDhkMj0L/ajrpYegmfdV2IsyhI+A4zD4nAQg4di5kUm3z
bgJ1NJ3aqduR+nCyc/+iZTjUqvmdDtt2IboyE3lPUMA5evExxerV44Nfvkbu6xfX/3RcCLE6FNxV
NRTPU/JYRern29Cmk2fc6a66W76cybAvWaKfdMDcE9zk5dcp4V6cIfs0ax6NCGGeGiH1LkhCIc6l
getF87OPqmTJDAKJP8kQMv0oeI96ia+6k6Gy+sXvyZ/HR09zL0xQXgsG/HKUJNLPd8uXu3xJ2jTx
oSueC+vbrAWr5TdX2f3g2s5qck9eLDQc0xXGCHc3BO5en63LbR1yGSVxR1fU3rwtrfhQEGmpaOcx
1LLs1RgPBCR8+ilKxbomwEd/UD4PVdfY/3Le35yiv+9iuFQYzZrMiHzb+FNXlcjCqYs0WTAr6jGv
84+4G14SdBXwfj6DXH/lSHl1TfO10YjkCup9ojn7qSw+I8jPbpt/aBKeWu5/i+kcggXjs8o/y2A0
113Hgsy46xQJj2ZQTG9OBJhunCUg/uCqp+ZRLxAIIbr+XH45mIRDG7RHri2fbae/Mix+JckbEop8
9Nry01ruQUF5qJfNctkj1NqLIAiWhnHuCUXbTAo78sxVqMf2jVy1/6HVQGOXTcdZtq66cZ98fMCZ
20MMnU/L5tUW2l/tiG2mJTZhWgqL9KPKe7apNP1c1q105mtjvgK7J/+CDarXYIUPrFkDOVxHxlCX
y8cytfbLvQMF9v6Xg/E/x86vx4y/1Ft/fj9wPWl0Y/Kx0G7/foPwkjSuu4U4uxwPPVPVdeCPj5Gr
P/hue0B4ka8kG1VNaFoRvNS+dfAnjy7bCA+ZJ3c5UKQ2fSsGe5stm7+TWnJFFieu9vatSaOPwt62
ZvtF2urR8Sa1kn26K5QCvsXDkDGqdbXn5ft3R4SGuhF8h6uyFZztQckFkJ/j1ZxTSK7h+Jefjtbu
0Iqsi8n4a/mOkMG9ZvwgPOG7Wc+/1JXChO+8LvulAA/iBsi9A5Z5Un4Srz6ubmvejh1iCcc7rX+Z
h/Hp9hciB9EsDTLM52T1Uj4U67Qjo7PPZfjzpxDUSpoYUHaCrtD1YqUv17pIP/0i/Yz4v9v3Wutm
GFeQdrxh0zTj4/+83vt/KeV+qxD/b4Xj/4f13pLx9g/13vDt49cqb/nb/13l2f9FMQYvMbB+LfDs
/wowK2CbQXq6VH+09v5T4JnWf+Fe8JnH4jTAW7d0/f53gcdohmk/kiw8B/zP/6jAW0ZUv648fgPm
Fdf2oGvhYfGX//7L3IWMETXVFhQ62xOLYn5gXUQ23b+UXPGeW+vYLaTOllztZhDjeqoAQmXcZ85B
1hiXRAr1qiBrr/rSld8VvGYX0vwhTWwy3K19Q2cxLU6eP8nVLx/u/2HPuO3Zv79yuB1g1bDsMSZl
4/j9ldNZyToLU15YcvAFbmkgyA4wa/binE6Ov5k6NNqeoY9hLkrUP7Eb3dvZpY3nCqgX0Ye88YMK
aKb4pfeeB1crQVJIK+u7EDr/JY+rLYa8ez3I5lcb+Ql85LfaLOh8Ez+3vf130yWMdPLlkxM3/lpK
egX//C7/JqTReY+YWcC5kfKkU4D//i6boq7mGLfqrlleVDOZAr2rQUbD3C4AeSSZgxiYBhRe6Opx
uwP8Tnq7330vphRkh0HXtoXlfPAs8eilOBTmCvYgnbFqq9P61Jf7qA+OmitV3Mb7qfGR9PEk/PPb
+Js9hrfh83wxmg3wyDB0/v1t4Hpzy3nS/N24+Cpo/ASYDFKME/FQr2J/hCnlgCA3e8itujlOd/Nw
X7cL+9LSiMvtq3YH1U9A0LHPZMtYL2ZJfkBdxxsYCdMzEZgJxx+ezaYcqWroEtIXTvQzOZBi3Zvj
F9FMDdMVWDlIRChoJ+0C06pHleCPANhoQS6q/6k3+wvQ+wmGQOwn0zEw5X0PjGubORA+yIlFxJz1
sKdl333VJKQI3/KzO7+aXyza1YPXi3crOU5Tyy9r58MtPbpE/NYtGaqgM6Y3SdMX2SZk96g9p8l7
IgYw2x1iWlfN5wGug42QTHP/Guziw8C8filqwrh9AlQXb6Z1KbWMFIuuJ6eVMCm7l2s31W2iJmng
/PPXdsPr/brGuJei3kJXRNlEa8/9Y42lVRlz+I1jyDJxTrEeHyjpELZMkQNeEBk0CinvztTCPn3u
3c458QkTOClAnTMz3w212t8eNSfvtqkVjQccazQtCT0RpHf+84vFbMhD9OurXaI4l8vyIoIyqfb+
qCIMj6yrgZCvn3vZzO4Q6qOYTpbItthWQFeLptH2GE6b0GrktwFm6P1Up/tcr/a546gjliOPzIXJ
ucuM8nUyqCeSrDRAzkGsSLWh21faV+C64zqxUo0Uxqk/3xbm5JrvSFK0Da5TxrMRODDbQq89Bv0p
8zp3j7gb0XiUwZjSvPpgTuo1z2dWNOAet4v8tZ4q/cTCIQMLQ9g2b1GFm0DyNvy2NOTy32xGm7lu
pDunyZuH42AR+tHo8NBj/GWBHjyhil1PigZWG9tHp56bbRl0w6pzjXei5EekNna9dqZkONex9mrV
nrORwunP3VxsXKHMde0l3caMuua+1iGrxGg0jwkUKzpp5V3syZcM8vJt+bmtfXQz0zlVWD+JcnLV
eiwJ2RyJcCDbOUKkZ/LU5wbwMW9I3yYb5dntxHAHwRCqzbmjJK9lBausbB3z1FYW4bZtn4a+yoJj
p+X43G4rzQyIlSZWqN8UDfMOJ9HsY+m0j76M+jtHJfM6C5J4PQQZ+zounG0W2dNeztj40YizrPSq
2vqpQSJ5ldIsH4sjmRkvU2KpexGQcSP8h3FKK1Ippx86d0Kn8byH1lLfPavl9goRUaZ88kYhpmM7
FG+pg6ivNS6EWAKsGxkbWJq2BFD4Nh6J2tjUCRAlmKTvy9XG6wCQFFPVwRCDYzlJ3HiaD9jrdsoM
eFqcuTdfNOdN+sBJAzs7k54eshyjE9yEi5/b5KAApMOJzked0e0OK7tKD6NevNw2rtoeuxNhvlez
tAmFSET6BmPkMTaFh+yyZbwBDRpZmkxpWeL0Cbpxz3sZz25vWKuyrtv71i6+BW1N6nQ615us0XJu
culbUcUKUTeDGkh0/UZXRNWYJHLk9nyxJmNB5Gk8f8veUDJhW2ZzE0prI9tEDSGDa6//17jMG4vz
j0VOlYK/z1oc3ubSFfu1YJkSP8/VMGahNU2SuL3EDnUVWahSpmdviqYHcsKYydYHwpN42rGrOEPS
rC2oRfQtaHvfDu4KcHtoKG4J2PFZhcl4jJm9rWr0zdsigEebjTwJ+E42pjN4x9SY3C3XOmxtNFmv
1ZDUd0ZePdHw2LRD1IU22+d+9gC66fe3p1qBFfqXU9T8W9saL9Ti0IFOj+KIbfn39+7iPCLTJIKz
olVns07AgXPC7wiv1jknjj0UnSN3p9yCUl0SMhUSnLfGP0YQC/5QHH2W95CSUsYdnJb94Ct7g12c
1VbOUI9jw8ah2Yj32TO/tEovz+XkOP9y1XMWIc9v3x+iOgpYPLKA9gOmCr+/B6u0ayZVVRYWUd1z
qg3J1pz2pk3MQKmJr0XZ3Jemh4szRd/bDoG61vkFncK1nhLGimb+3R7xAA2tjcMwacswSoaXfHGI
WsYkf24hlmDCbZEcm9vOIU8yfY/m6a01hmQlnPzTQDC9mobhrc1K/RTI7NswIu+bO1qKnnSWo9a/
Q6QAMso6BbQHdrf6Vcv0r/GgSIE0wWNW3bTRbHJ3cGLmRMUBsqMTkq37yR0pB0FUtEPodlOyGzR2
AFjFd5k/RBh8XpkAb/757PsbKgspAmsCaTi2EdrJ5h8H9UQNEXv5EvBCtUdKX2rg01BQDakfw2wA
OFxG8r7TjOl+MLSQ3tz4HCDnyGqteVSoDMv21BrElBgFYzqzUfqdPWXNHpdLfgpomCEP7rzChunX
PmK63yjLsF8dMVxpuG4Q6MhQlPb3Maq4yBZIE/QqOvVGaoSQjozwVnTGhd4fEhyNHFZs83PyZAW5
3NJ5TtaJ13uY0qtNh6/VssYq1NKAKJQifuxlk+1Ub0IYTzxzO1r65z9/eDe+xu+PpEMxwQwzoD8E
OOUP44ArlRhUbCJKohg/VUp91XIMsFnne8yBqczIVTzeKp0c9yj0JY3A0EMePDCosQ9Ip6wDRNSt
XjfqXyxBf3NBYgPSCQZeskgcsM5/eipo8o/ePLJpS81Hy107ZxKCFzqo9ZdWDmc8Dumat9YcuPGo
LYNm0h6XpL60vm/se9euvTtRZ6eEA3M1i/ml5pQ6quC5j83mwYjir4kJJJrkxos2S2fr2J3YDThb
asagqA1x6jXmMG4xHYANsvWLSpTNgZ3Zh0hLYWNK7H0RFf0/fyN/QwjxtlENcwVe4EXIOP94nI2B
/DqvqgwCvMQT0OE+ZFq3DjTT4to5hMy4pkOGoaAchhOASftYRBaYlNh4Uau2Rb0r+igIfavxdloh
qtDLUSLJpvxOdtU58qwPI8Vcrgt9oBDEHZvM/VW669miqwTIwr1Tfb2PMe4RH5+OEPFd2rKUMrcC
JQhKEGmlBf8w75/hwu26JD5hAQ/2aTduBoeJ6jLXrFAsQCJDzzD6XnSwI+c+yKt6Owh7hAI9pTT6
HPo0PWVbJ0i0ygiBfIgneF2qp2/KSHi5AhB6Tz7WEjnpZP0HLeDqhGh4pXB9ha5DdsZEHFQ3Vca/
oH1uMqbflgWtB9ZE4CySesgti2Tzl9ZArlAISq6MpKqb6Y5OwTXLVnBvrUMUk2LTCiQoHv5+3FL0
46NSnGg57STTFS8JxnO1G7J46xSutZlLBsXSRE3qt/W1yodnaE7GthwRbKDucTdO22kleg2P/O/O
fg4gVpPct6S3txEFi1MhAZi1bo1ulStbw5jTtCUEglo9JaMWnTwXG0tDBVnbgnG1C8G7cd8M/p43
Jd11qNGPTlVyZw5yXMXV1Oy0uINbvQw36lFPT8oswjh3rMO/PMh/u5LwGeIIIC+DURyEw+U0/OUz
NOjeG8oxIdGkQ4DpGxe2NeSHWLeeMtRH21qfi/XUuq9RxvjHq2v6FlFiH9CjRL12qkiE3UAhD0Kz
wV+nzF7sJl9x44Omver07in30vlQLtENKhegPEq8et3IgFl0GHGb1DW3UyWh9YEFQfPqzNtcDAKw
neaumjgyN9pozRtsU8QgJzWovix6FEO01+LpYbYBbNZIJUjzy8lZISa4Gr5LUezcIpB3c8wxKJRm
Q6/mJdsEutYelw4tqF64M/L9yuGdfMGEkuu/X9qtVrRIT1zZtJo48dOtm/NvomZ+/+eP3uJR/bPU
8KiSaffbFhwcLNV/lBrShIvdU5ztHAM9W1wLG4JBlOOCnd0NYq6Ua0GOwqEjyTrh2AQzZW8CWLhr
g4jYJU6lWo/S0w91EKh7jTbUUZhmdGl1tERzNCSAGLn4CHtS94okRcIESv3QRIF/hl04RC5oO1s8
FpKhXNq3DzHyrXBOIX2bUZuGg0JllQ52R693phMwBZsc92RopihYcE9y/Cmlr2aecu7Tc43fvm+o
a+LqWwAU+1y3J9sptZPdQN2GH56SE2ZVw6a2vfPtNTGTzddtpWAfjtp81A3S8fSif+w69y7LjGhX
WAYhGYKW9+S28JEbVJ4M/1q8k+b3oJm9+5/vjQ76luPJ3yobKZhJwnZYVZG2ITbXPHu1v3a54NxH
1I8YluGKAlZj+opJtmpndeoYMu1vnygulGsdy/ycigx0a3vCP0lrJeH+V8GRqJpJnhP2m2VZVs0s
3m//X+0N8/Z2V2eiu7l9vDJGZpZDWL/TkzQgEJVG0JiMYq/m5v32Hr1M30oFyFjKOdqbkbUoB7kB
SaKmr5FO5uvtB41T/Swtv7uMmmsd9GjYcDWdtghk8fx7VX6OR6viu06ZadMk2vlCATiOgHjTNTmZ
ifqqC8xFaibmcDkVYXfMpxZ/pUbu7V7ri2ib6LT042gKfn4psWVlRy/lNtL1jvEselEevV43d3rH
4JtivTvFWOG0jOBNKk5rIxKRbeJSJyU1ienCLo9XHblXaWLb4GorK994JKzpYWqMagudO8Jed7HF
3HwGEkQJYUqd9M/Krz8xKi5Ccctbt11BV4OrGqWEvYQpwgMPXfPaowAKEZ8/eBXxKFyhzmAYinUd
E4VMWq1J0nVVI/GChn179alxjO25PWsVnbHbMukxaa3KjoIwCoIPiyBVxIiIRQmMON6+mYo7Wke/
8ug1VrmhKC82drPouie6JreGxqz3a+6bMFGCTMEAJcZIWL0DIlOhpYLIEIgvfI0X3nh+LTkbtMxT
90jhDIgayljR4WB1LV9o17F55SaR9XGVF6yAsdhoUfk09JG75cxTGwTp1dYSJcEkg8xO2lBlJ90b
yq2Rmsx3oQZ+FhXOC3apO1vjG+4QDmH3d4OwYFDGl6uBxyxw+IOH3/ijDurGd58arSVkkwPv9nX5
edvRs/DeVZ6Zj4KYLIMB6QbpNjiYerjqVnpK8Vo/TfmeZGjxfnsaB+4ZOwwECKka1ER0/OCo6opT
bjL3mZEmd30AJWH5+0IvIrJJO+NQx/2e2MQO17N1wdCg7Y0G3iEp6g4nxPSmJ0l3uq1qQ18ygtFw
/fzerHniQZc2PqycbPPCNlBn+WOygWbobm9fbTV6135wjYe8+4bZYEyE9VSUbsVmZbOmh/yvhnyO
mQEXlBQyHgnIyYjsmvYJWTTPiFmOpeQC7hS1vQWoysWvH37EJMGurcZW9/2gmauiir44EYLW2qew
WpgUYZnk0zrnahGWDk2FRtXAbBjihXGWIkvJ841rDcnTYGnvveGDgNGqst6Dlsj3jo+8zK2RrGuu
OLk9HRbhIzEcXDrOMHbN3gh5DOOjKCj4A66suwBoPrcXgDTU/2LlAtwhYrJbJ41dP8R58AEt9SWW
sj6RWRuh8ivs+xboqG/3wDSlOAYNc8zKS78W+jjfOQL0wkzQmh9NX6VNXrYl6ZGM0IYNBuarQWua
TW9BY69jFe/rweT5tanoxtGut64l3gykdA+jNZIiFzQZ1zBVXGjJ/DVazsLGxzlAWyI6RY7/4A20
gAvcrKcydfyz08Kbswf9bM/z9Va66mglDnjiX1RjUUNNCB9rWMmkHHTmgzHhA7ZY2jGaM8weyTQ+
xMp5rN37iMySC5aacjPPskQa4+o5KRHiqTA149lrXRRodmo93NoHBIdpaK+1x9ZXBZhZx9/aUdFd
rUwPkAgWVbkeRq7A1QSFvycOZX37Z0NWGE9GelW+Ss5JSpoTPdAgBIn8VbXax88XpdtxsM3Ib71Y
BCKYsdtsURlsOq4LYevX3n4Cc7EK+obmaUHL77YBJKVk5prLdZuOz7qfVmi2HXy9NBtLJ7lCudAO
pUyyjReb1VFngHD7Z67uFZsBL8xDGu9NzDVaPx3ATGm7cXanlwEThRHre75YCiRLu6b0/vZKy/UN
KQbISs0+tAot3rr9GF3sWXKImdLaWRTuvELP2JuNZ6xFVsptJ5R1ByHs55u8bYKOpT4zXyMRudK1
RzhM+WrWX0hF6AjUmzdxTGvHM9o+9Gru+QaGhUOlEQYy1rp+9oAP3lM7x3fMvva2mtVFrxqTxI00
vP0oFEjflEREGxNFv2p6hN0DgtvUBHP/80s0umCDU36PSrLZp5gFaFmv0namdzgLknBpZ6uaIHjE
x7xuE2m4y2Rpreujs+2GUu59cyROlsQE5tchFHLKk3qS+okaggwKWYSNy64dgG1V/YiFSEmx8eHM
bGppj3tFY2s7N1O/JSWeblxpASTTrRfq0v7iieqrqxOlYtFraURrc+voapqvecP2gzETiGt0iHTy
kVEqlV3tvE5Z+XR7Y8IY34ZEV/etN0BJl5RVZd69DBqktpu6Cp00EivVik0C2Rx2Op+s6APSCUBL
ATOLYpxMvFMjH76kkmKhabwflWm9lnb5rlcW2dfLPymIYwDUkbUHOUK8HzItflT5uu+fSt00nqXy
KMqLKt9l+RLOos8UBGD/LSKCIdgdMqIOD0YdwTxd9kbU19MlSHgVsI7eEjKYQ3bAz5Ss4pBNr12X
DSYLqmjvvqN2KzMbarknJX5/NgHani7s5uDNppszCZkc46rSdpaYOYyS8VtXVd/r3Fspe9ReM3jV
PaMLm3bWl8DPqxXqqX41O3ZwVoQGxzph3nNv1F9oeGxVqd7YFYcvsezM1RSVkhSjHLZuO7ihm43+
voyzQ2F7013gfAyNN6xUMw6PqZavTU+IbQ+SbCNiIuUmv7aPFravcHQKbSvJv/W68dm26z5s8+6t
th22PxC756L1EV+kbL9m4xucA/O4dtuCNjUEWSoaWtF5Paud5nDpUZqX3WUlkra0e1s8Amdfebu6
5sri4o1ZsTBIEPPr8qPO1LWiKcqwKJ/PgH+4YPbXwM/cr6YZr/M6Qh3Tu+q+jl5rlwVQ21G6a2oW
VU/OPOeoqg50Tvxd3VEXJcEPN0JamCYMNRVtz308e7s0G0d4U0n6SFY3uKPmaFYhrbb63pAqZJ6d
3YlkIJUuwAITSOsxGILqiap04fWbwMHz6rFvneuoDe25E/r7z60+nYZ9bpBml0AzvgTkIdSiTikS
079aWweAmgywmDE/rCGsJ6GlulVDCNVqIJzouwWKeXDT4EwL+FgyYTiYAjcBSU/eOZb2Mc7L4VDj
3Alvf4pjgpaXRnFXrGIja1BT7ZzJu9puaR8qncA+VvYxAnK3jXy8FF6K9Qv9ubmvNekwRkCrWaf+
Nohm/D48ResKH3EoW6T67GoaWbpfYC3Mi63pPW7K4Cwd54dvfY26or7TCy5BQJ4RRi3IP3oGA6In
1qwKHEj87OE0HioS3vNMsAqDepOPttwmDYaIgh1yU2VteiSqrKJBUGyTYr5K1tJJZM1K1qV5QjRz
pZWH71rSTmuKFjYbtLwLh76/l0737bZLTll+5b+Lo06G+ZR7WCglBg7u2dhlG9RH+pLJHnvuBmNX
sEkH64gSpzs0mGkPVlkRz9NH+cb3IMz3eZKcPT/ezUsv6PY3RloEB1DtwRlojX2gNyjeCy6o60Gr
xWkmpqZsy3KXo6TfE0HRrr2kH0LHTI2thxJtDwIlx1UzIW9MzPzFcUu+76z9ZL5PX7VCu7GqcgeA
dT98NFYtNsbSGrk9S55faOuZNAP6jUumh8Ep7bDCU7c/4QUzdilPcIRpDa9uN2+yed7Gosq+zH7z
Jcavyx5Zahzj/Mnhu0E+2N1FZAqRpzDIlSAzdh0wvxKG3j6hHUY9laiT6ovXoqdlwcXFDn2XuEmr
dI6Blr12fldtzYyIpXESUcj8hf3HITmVsA6IljChUNJbVXHIRYYPbfSTcwmjmWZqKLBIHfxAXmUQ
pU8aqeEIPt7LRiVPuirkunAFQ0Ob8HEUiAxviXmSyY9bqURogW4rtMkBYYlCvraZSi9xV4V2U2e7
vMZ2HFtusJ9r9y42B07z2brSl4uV7b2pgiY6WGEEYK/98k1a6fxaeJF1obj+Si+fiQTFz21rt+Vs
rRPHtfasoXPAOGMDysY6EA3WqtZ5Qre8v9UjJPkRpeYHf2H00HdieY4iWSWXDOUOpawLl6szn6fS
N57jPGUDGPzyiv13PWZ+eR/hu/hZvGV2N69tt5JXVLckEJYoEl0zQuKQfcMi8HI7viifm1OsuQ+N
rwentsBk0s7X2+vQMvMcE1GxsxYI2qp34WrqeyaH0bme1H7uGtohy/bgYz2aXe6xRNqbx9EGqiSW
Yh/Z06HNexByVPe3e+StkS6Eu4gn4FW6k2Ft40hSfi5djZtQ76ZPkjoes4DIl3s7Hr858HUcG6m3
8uJD0hrm6ee9qRHFgey+H3CaLNqOfKAq74YjiVC7gWlNGHnCXpc+H7A/z0fNTec7eBJbPITGxupK
ueE2gPc2zXe325tmoqbrJumCj0vVrpgbfyMb0oG02Y7I6s1IeW/MY17MODPM4ovsYEppUWE+Z4VN
HkZgvPjOjKyFnhJ+WiKarWOtkbsC4GbZXopr5Hmh136fWxF9qUZ7X040WW3qmNx22UOtClwSrI7W
FNySTF5yYwK3r7i5oQZ4j1X1Ld7aYzbd25EcLobpTTCeZuPZ7LXPKR0ZCiPyIEZpRtDuzvYFUdV9
GsVR2Il4OpWaUa9dGYguNAGTHaN0yjjJ58dbFcnUOZxosU4DZ6LZiH41yq4P61m3Wfb9pzRSuR+0
DNFMr7uULJZO+GqO83PAMIQdeZVSxt0r/OW3EUra2piGxuJQR9VFixE+ipwWpt/PAGlGh90l753V
OJ3pudFT0KpDqXXus1o+VN/PvxqVmK/0kw+Tl8R4p5AaNIPVYTlIkSEXdX3nzd1bGUDpv22f/N6b
6cazrg4CW646NAdmNaHsKB18MXpyn/vREcz9cEbofOc73Y9Ob7ynwrNZQ0F9VI7Mr8wTqGZLbyLy
jHgPL0dF1kIgZUGKIBRi6YMHonrWlPtDQ47gmHF3bKZnEvbkfUsNgv1xPbe7OKehrsqiCodxstjr
lbUfeoNop8HdATkyN8JcBEVO8sNijHsVATv6f+4+ZN6sM8wNoSmxgY3svYIZCvHAE/qJmiM/iPvi
anR4+rHloqNuu2tT1T+0uO/Ouo5mVUpakr7OODAhlWaq57dBdtPa7sl4Er7DyhMkfxP7q1a3eqBm
wW5x6dN90NxyhwVKozvUk+Y4KBpGOBOcR0VIrcUZAJsNJZ2pLj5X1VGKca85GW08O4MViAjBHcyD
7LmiWYvS0K2WunTWVAhJrQBvmNbH29y8H8GWEkp8wRObtEF1heiDTbJNIPCiad4yVwZOaXawZaf5
Q0o9jL3xwevMNsyBga+jaNRR/GX+xo38D0tRN6dsgA/NQM2cCvGd9DSgTo3qX9Q43EcA4zYqe64s
YdyBJ/iowRr6g4mHvSwvDXPB+9t1zNQluema8447NAhL3bpk7vBKVgryk8mqSJTkfHI4YVe308Na
BCKFLx4k1IuD8loGzpp1X8W9HZqdUe7x3QGfj3bcA49JLtu97N9HQ1ItJNaTSry/qtmcNkPdtLtZ
LlmJDU2sztD0y4iZd41q5/YxFvgiloaqLegB35RIlTnlj7LFE+56Jzto+pebAktzi3Yt3Kpa1TOg
Z7OwYop4tJwFOPcHx7AXQpjH9SKPuhdhmxRyLnEkN83J7TcS4EsvaNHrUNPE+2zA19nuGmt0TgF6
uHhq7ivY7OAh0l1UWFy/GCkUXnkQTXU086o7imR+aZvIudRxsK/mwNsoSa6nZYqtNQCHYJQhHn7O
W7/ErilC0eHWnAXXI5wodHJB3fp1MTwOygcKxnrlyQw2c66+krZy9XKY1LRUnB0FL+2UYZno9PVD
be4MZjArJ28e0hKZwYhvpbLkyTJUs4aiaYR9p55jPalwqRsbO8qcxbeb/NQSeIFQNLGA9yYCljk0
gENNeMtGVeYDxvw2dBsLL9RNqtRwm9ppFu5zkbGldz35I5mWcO3mjsOcot2UmbJXZja9Wmxjryij
vhgWr83l9+Pofm1q+cDe8NBOE9qdzFFr/ab3KnrnjgtHthnMKNp6Zv8gYYNIIuNCz5JsKlxB2oao
bHQgzrpgbl0HyzIoS0Vz3MnOqZ0+0JYftrbuLZy1v6Le0K4OV89VkWLeudEmNC2m1GuNZG8bMrmS
1BPgQqLlloGGPDvUx2o2AkDyqbeaKCu3dZ054Wy6VxdeCyhmn5LdK5C5B9MjP9o42XKRRSyPVLss
v2xZiJ2OgzwQrBTC6l5mUTqXtoy2QWnIe9brBy1YJCitoKM1cylM/OREsmO95ro3beTM4AR9wH3f
9vHRiLVTTct6j62cUU3buFRnUBJ0sON7u6fMcUwbWFRgZTu7kslq1GT+v8g7j+W6lbTLPhH+gMsE
MOnBwfGGh16kJogrUoL3JgE8/b8AVUdXVHcPetyDUtyquhSPARKf2XvtfRO7T+4y1ncXVbJQXbJZ
G4v1D6caypvMxYs2kI7ntC5qLWcudkkeXnsY15ffelx5p0hj9OGMRnDJoDtmm8GokN4I/gllEVNs
Tt72o4vr/sTky9uPxbe9DGWN/k0YVf6Q1/kxi4mDqbZkYUXPUxj764wst7fD8haJESp8EyncWZX2
c0MDtuBuIDoI1TAfNNP7kPffVRfRTltWdo9SL/Vdslu3aRYThWpypo6IejdxbYgLANg3difVwVqs
7VZId+9ysmwR/7JnTPHOOXwwtykAIt5CUTiQftYeHaTgppzohiPEbuFxlHAWHFJsJvZczMzhvsZ9
Al7fMMpdromlXs0Qd1AdwNOGO+Z10XOzRZX2K03KJRat30ij9O59TgzBMu47Ba5a3AsRANlpr5xM
oTkszZsTmOOWwkhs0QD0G8U6eFd4L7yfcFcKp301komoTQbDm5me6lWYgX3uClI2GV5ocog/mmyY
SLIi7Ks0F8esZ4oND37oCB7lYJx3wN0lOkNBU4NSmNczK/PNqDqxZfn+ZdSDfkqxdfhuABglq2M4
uCmJf6MbiVv+HTMaBHWccQsoqBs4sgGgJlZ9CAwyljUkLYwnNIPrh/K1HpL4sD4V2nbJvvTc76gb
XsfK1WDVdD1MFSfYsf4hXREnUMCW4rA+c1I7606h1bCbUK+RI9OLyoh2m6X592KRCfRXW7g5tBu+
5VykF3zgztlS9neZquDQ18ux15YPceXEdy2msXIMGv9FBxYaTrg1w5Ldd6RRaQYwhLlj4l1TuOqW
Y2SzEaoSOSa4qV1rR1aoIqy1eBpxfZ/oEe553Oo3mVTt1hiC43pvM9AftjVm570g2HxjE7N8xMfw
Ztf6mRxNdV7PGb0s72mnleditLvb+lBrbQccelM+E2DH7j4PgesPdKb8w7mN3RMNb/sUthrwQK8/
e2UUI6ogFZ4cwz/NYM4HzYrvLBY+qwZxRthrrMiN0OVp5Dgw6IiWryS2mS4FO9BZObgaUgMPIu+O
2khYQgkx8dJow0NTDsGFBOBvhd4DWx2qvzwXFbvDGaCPDlkDJW37OOcgSSoE51w2Mtlj2sK1E7Vo
hGXk7sdW/2jtqTvoQOv8UCUTm9L0T1W70SFKcIZZU0crUie39dKYweu7ajYuTsAbXEWyTe1eyLk3
zmsfNUjmJ6p2tqHXGxcQJd+GmbNjEGG4XaeryQx3EF3Ql1NX4hLZxiPD+PlKXbydlo0OBpTdegrX
ghIy69rsYNgjcbOMAR76urOvhWRBGsVGeBOKk5m06ZFnmvvVVl5wpl7QBg75ZctSE9CszaY6M9DC
144BGw9h2jJtAp5OKliED14ipB6hWcXNT7QK455jyrlMZGQxbWdUQ15iwW5ra8aaw1RZkLSVdfU9
6Nt7Au3bHyD5XKrWyn0bVEqoupq13lxTUHDxKwdZYBbWX30o0yPfDSj4Wn8HgIme0+rejYBb2Lau
BqL5S1ih7XWXSFwbhcOegdewT+PBYjM8lWTHICGU/PHZ2/0xstv60tj1nbRvea2yvBR+WXoM7uXL
KBrjReNq9ifCVtrKml5qydUUjzuHM4XoyP6HlNF3hhhjg0Bz2NtCOzYjpxKH86UNxftahK2XrGnN
C8SfFyePUV6UlyEi36xxEWlKnmnrQQFmPt8XZnxRRvlRhHwyRZVuwzQjInIq25M3O68VmvQd3pQf
NaXng0DQsi2T4I/DgoVUSQBaYxX+UKb0WzyeCK2MvdN63nZAeqyXUsfbMott1fdsBaRm7mcOcvRS
u8LMCGC0o/LMkIrzdbGLmH3+EtomuyVRTM8VGkF/qD1vea6gC9Ri4OgtmXZalPwT5a2xZ2xfIFCK
zAOJwHCqlPjymqi6DyMsDgj3p1X7bMwmylsHeXmeqPN6LXJyDud8rjerWtmLw2tecb7Gnvs7lsOw
bUoUjkirktLr7pEIr3MVwWO1P8rZ0R/Ez2bCGQvKxsdnQENqBcFNJbI+rrITFS7wzTwmaG4W4tIT
ofQQ21C0VeWewLZkp/UeKeP45NTasDWYC23X760Ey8xbry5sZMmuyCtymAPxi+XMpEBOt7b5E48i
2BGLgYvt5Y/djMA1QFPBzRaPvol19AHWzaEUyWsUWNYtWf6AjuNXKmuveHvDB5LLkbV9hKwwnwlp
7K9D1gt/IKsufWli82VVQGRuhJUH5VtYhexidSackgTeHvnsXp+626pxCDo53RrxY+0HlPuaRfli
K6FDWHsGhgSLWCoHU9LuxtrDNXyNpEgugeKf556067Wa7RnyP5S6ejXrwX5rwvqN1rzeuV0YHfsR
SwpmSXMTagSGAtahB+DxL3lW8hi0x7wCWqS/UYzUhIqHwbVbtNN1Pv1okgn/McOa2Eutcz91P70q
Nl5T7FlwsNNt3/egbEkvu1L6qq3pjWDlDJ4mqZSPaWA3D27fxWgbs322AORa4w/Qn+JWm7heOwkn
0/UYONSmcW0TbUfWVvVc6KSXGzJ8ijrranKevg0V+B4obeWtickYHDW0rkHYXOK8easT1Z6A0+2m
ZcuRJiynqMvG/M+IoulxfdAJyewptNJnMw6fSIfLb+ao3nHsVX5ozd3V/QL/7TzBFdqIdh+Mytr1
FnGLwfxS6E22D01B+bVouuqMZA0Qowgb5dGThAYOA7KWcBDXikWyNmn1WyEC95gwa1PB/LWu4hnc
cLXF/aWzPJSqerGLqTO/7earcVuWG2713kSE/ophcQsk0RZIun1OOVc23Tx7jAV4pTXqp3zO2bOh
I3msmVqfwMUgbVKefXJMPdvQBX3YrWb2fq51xJBn/eBby6qqGvPmrJnTDZrwC5kHSFLmNobQbGxY
AMLOmfXy0dZsQD5LXxz37a2P3H9SN2pY3xJtI/TZ55YLCPdxb3k/EyA/OyzHbQoPb5hosVNkWQ67
OJ8lUgsk2lge39bvgADag2jt6HGG7ZZzfwROYH8x8THSF5qJJdPNYcLdTsOjlYXtSfYlphs1MIyi
/b+lY3hKNJJh8zR3fEOznJtCFYpReDApLHiG11ol/aJG9CGWmt3l+bybqI23KVnzPuRfZkAul3sf
x8ZVbBLZFo/og/LiKBqrvhIKLH708VhtxCD0a6Yjp9Wkkf6wBz79GqHf9zTI6JnpEtjEeMtEPbgB
v6y3UyHsXd8VFFwmvSyOxXCfimTaBFpaPpgCFnYAUP5AiNXeKABotDUnqAiGZ82D2mar3vg06/m7
9hTHPPIXQ2jox9re2BisQCAZuu039h1Yg1NUPhDBAy8l668hyd++zW/fBABjmB1J87T+fDOxyCAU
0buP/S0OB7QbevbV64g4qiE0PkUNFLLNXnKESdes1y8YCbz9DNjwFI7R8wL82Ydq1diZqC0LsbcG
wIfrJDTUBra/LLWGd6Qm8kn3Ugdg1QznYnlxkaE+lZyi03odRClNe1G72anygO4YrqiPkxXddL01
b53dG3fisqIyuhDb0b+QXR2cFq102Kca5r569ntygk5qAmOqiElTWDjw1v7mnQCG1rCQdAv0SXrF
aYi66SrjoifeE/kAtjEfD3x0XOe5c0sD6FlfpmpGn4dx/Vn36s9A3/VoJdTPbSZIuu8Yo1CzorTs
DfjfCIR9m2BJ8P8lgyc0hrcA0Aaaul+EkDbQTKbwWswa4520zrYhMxp/ZGDxMmeMUlLNCndFBAlv
MNILEtoPBfT2TZE1PQ/2bnIK5y6ZGk5s5J+H1Hoyk4orD8sBGSAJyJEol/jIJm+TabbGkWXciSSS
d2M5BCH5Aadj1xCyUCv6Rye79s3o3JpmAHoFZoTsFrPZNkSvnzyC1IaqIfohqsASq9eAAeRDN+TE
YA8sUJqyPJHbqp6cmMXlxFo2H9W1ziEKgJRM70QdbmUUt9eUmdFfLV7NQOVkMB+rMhRSxBCBoZIL
9jKxguyBRdVEVso6l/EmVr9/lwEzq55dY+npNXhbdweKVgIeIT6/AWnB34ucyFt2Y1Vt+8CVv4yZ
nOSwsvR3vMQAECLP9ltXvq2/q2nAGYogTIkJHOkS+7ycr1REFLerMo7MYW3vLOU590G7Ydg373JZ
kk82ZPdJKaY3Ez0+VEuuX5snPuhD6ykenOyufQtXY8LYyGeWp/9UYbL8JsACbPvZww5O+lIIQU5f
f4qL1LuS4M1BJGRjIC5gAiri+EEP8v7RCjzOfo5yC9nmq5Ybx9ZjJlo07pXhBDL8ZU+o3J4jNUy0
i8Vq4N1pWMQ5E0d3qzhCA5MiwTbxlY1HrXf7Y6PJN8dI/8oL8G4gclgEMVILjpOZODdR0wrmg4MO
2WVOGYqufQgrrsjW4kwO4Vn42aJ4JELb+4GfLlf5qyedx9IBBBRSFezGBi9StzBUpsgw4aEgv1zr
EzJi6OxtJNd137kou2eyuJY/GAd/12Mw3+PUeNFLTL/aiCsYBBK7VmHdrN7bWYjSTzoTVZ8Vrnd3
3IDbdNEiOmP6HKW7aBT5l9ElbxUpziT3dqeW3Co/bCzu5MD77dm99RKU6pIxVnjNvWUCygEOumGj
zHB6TLDMoDLo7YeRwUHMNKdKKj7d5lIvXldYb+3RdT+Tov1yCXq/dlX3M1/8jMgTlizRseZ9zHl7
jpaePEEUZqPRLSsSF9NpYFUwfFa4aneRZXYnKeYYKFFGuM+QfK07m8EoxwerD6As1lZxbEsXSQEJ
FqX9pCkPyS/COch5yMZ7t/rWOB6uMmItAcDn5ywq48kIrS93+D3HevTLi9pzslRLXUcTNJMB9Am+
+DAvTWEYxAWXbpKxYAFdrJg8TYl3Kkr1zWJ6OqkYYIgSunbOenKbK4OZSTpwrNkNk7F1QFHlmbxK
Jf+g1uJ4ZVOM4CeeFxNSzI5HK3cKx9q1WVSYCKCKXVkEHA3RcYSQeFhViKt0s7fzS4Z+Eg8l4O5U
QycWVKJ8WjWciz+g7Eh94qa/lqrdD65h3CIZtk8mhq8yDhEquQiFSPjs9mkfVQcGtMlWLYqLUaLj
CdO+BYnEY4yv6ClLDqWV0pBGbvY0q3O+yIibiKJrqPsPjlATI6pgPbnKKDHpphtorzB+zG64IMMF
KboeDCH5QJsc6fGFSUWJKMsB4rRciPEyLQWpwO8hBm6jw4GCdwPEIzZl8RSGN6hA1bYdIsIHQ9YW
2CVzGMQbd9LSI/hhsUXo5P7VkUNvPzreb85DmmOAkCfE8u62r1D8ILxqoe7Gt8Ychz3KQ/unZdO0
ZNNRS8LgWLjRNypiHOqD5T5OA/mLaZcAxc60+GZXhGllRtS+OLX9O+z0X9Adkwcz0s03Fuq/PH1K
HtyQ5MHOeZp6cJ9z594LG2Wu2SntxYm+1tvPfmgGnL2ZNH/pTlM+WIRqMGWl9sAVpe+iYnzrRFoc
GSpam8ysk8fKqYkr7TwfVfgfMY4pzoz2RWmSMiR61osFTrQI6tsErz4yLuthKK7rnWkiglx2we7Z
NbLLevhoXImyK2wo0nCb1p9z0HHZs+PuCxmOT+uWPKMUx1bhYCNDR7wZWIZuB6dHX7G+0FneWUEg
ltc+G6ONjzlih31imM3Z03sGg1qPhn35YhHsD9dgWVkmLT1OQjBZEGk/i3R8D3btaKrnRovnh1UI
vlYddrZkeK1uqT6mwtY3qWkf+6GzzkVgV0gQsWDbDKvP9Zig9F7e96Rg70CC6IHmEwHaYYAsxn7r
LVt9Eu4/tSTYa2V/MkunutYycB4bN2BsMGmfhYBZWhICcSiZJN1oheZNZSfDzk5t41KSR+ObFuUE
WODaxwHGYcrg+T6PyQdZ09kD60PAs/owXk1c2yXYqPWxOnraL32cmsNIGMOttydUHsuDqh2pGOOM
MSdEWftSiOE5pdB9WN+Gofr5YNDKobdmEx6WffJcE8C0CdDR7wq5UXnR79PIsa5q1jMeDE60S9zB
2QcEmG3DopWPA9rJpRzIZx2Z0Ky2RAngEsrVpTSJYUpqpz2mWm8/lphV4kn7jts0/1ABJMwu3pCe
UL3EtRdv53EJi7BM1BOWpz2Q7d376BJOQ2c4KEyMNzOdyntMy6o7U3gvl69B/nJZOj2mNqGcRoMu
Q80vCKdQveq4JoVn3gx4YMt/lO2giO2EeObB3Tx5CqKFrUTCHSDA2c1dDT6FIUidR7dRvoStmTyC
0icvvb5ykkFscvPy0M8uqdgqPRdsZzUtst6a4ZQUxXSoVfaGmpqdnYtpIkgC49aWZJiMVSMwkszB
KWTQIiP7hi6+25eCZrBKVXHK4vmaJV12Lf5OPbABzR9OjsaqCp7mwNVe8zri/7Jm5sMAUlz9jzCt
nmgqBHmLNjNEfVegIYVrMNy4PQgzUTBtCy+jQkUa7rdWn7+6en1VBKpsJOLHU17F+kMTl+9tH2Cg
NtJXz5uSW5ol0o9Sehm2CdWDDZNNWZh/PDZxB7QoMNnZ/O0dmTyluBReq+iNajm4tIkd/8up4Xn7
tTNAuNdu0eLGr2ATWv/vtWhEGCFFEka7gZ/wUUUxI29Kx0/S9KHNSSvTOQD+Foc9toK91uJjLwwe
TCHkgVNT5nSi7CY0OU4HfcgpntTUPBWgU/7+BoXw/1AmSCh0TyO4yEBPsx6XTsezeL3mVQOjPuTI
8lnQkA2QWOkBacIuzdTPpFHVs5FDBAGTcl1LIzdw3VtmquwUEGTpxwoTl9ITcStgxR9iL1eHeMDd
QrfzRuCW3NOaaCwsc/cAZc0TfisXF00aW49pP0mAhKG4EdK4RcXWHylwu+2Q1T+mzNWvHkuutQBb
DzLrM8I0tfHyKT47DZXN0sDLllFmgdIH2Y/+UCxCdAAnGiETWnLVg89E5i7UKxTX+pJ3vTZxOEt0
aM3W/BS75YdAbSZl25EvfHVnDbEL+OpWypPQg6uRi+6F+uHGUAVuHjYkXWPwEiNAY8nn6SzoqvIQ
NjdrHAEDSpGhIGacHI7aHTaytmOUkkJhOXe58c9aquZdeU6IxgYbC3S11x+SgaGR1ZG2PhlmuawJ
P/LMwcIStYOPxI4bsZisR1G+FzyOt64ZsfcQxas9Oh0634pw29xyNxhB2hOAum8jsHso8kSgupim
ILQ/o1BieOlU8Fkz67et8uxRsV2Ka51QZqs9yEpmwabFGRZrI7J61RZ7gYLjAIjwFlne/DCYdb+N
cMwqDGuAe8E3Ni0+hzF8TTszfZLamcXaQxen+ZeGoIRUpjm6dN1E00MaMDq7gjMgDu9jrbUbPbD/
TKqSV70jI2EkvNkeo11cMxrQEUE5Tjaem6SDGFd5nyonMGsqpmsUpPVfNMG/IKv/wjH9B/P1P/7r
//j/EQkmYcz835Fg2zJH9/EFBfb5d9X/yuKvfweELT/7L0CYdP+LstI2helBWf13Cqxj/hfwV4xW
EtoVUVou0Vf/iwLr8VO4ww3MjyAV+Pv+JyTM+S+BVAvvLj/kGoSS/79Awv63dFiwU/wKXhmzAF7l
Con9NxerVxe1CuNW7VY/Hix3bxcU2u+ZlPAd6Wz7vHFeCy+Vfjwqb8e+DAarwocBeRgxAD4Xvwnp
BUPRY29FXF+19m7RLUhWmQwIUU13YAWZiZ9MQzYbw8aXhsMVgVF2Uq33s6wn9mu6JvZdH74h1ND8
f/ta/g8wMUM6/xkhJhcuhQ6kDQiAA4vtP8yimtWKeKjxYjhGX5/0In334uAc2d1w5W+rKd4haHh5
0WxaadsHICSwyws9PaeiZJmSjjtoIahR09Z+nvFIluZjS3WqezCkEdPJvanX7Hu08gklDxbdmGo0
5+SuqmAresgLU5v+EbjCD40xkzge9KCbMbNJMXB0d5Z2KIeuP/aZeOpHdogafMbzYDCZmRN7U+V6
B00/UzeoRwjcu2oXDIPuR6zKNoADnYua5LTJJ4ZDAQSsDQZ5jaKDvzseWphHxtwwehxAJyZ1czTC
6JfuBcMSO8x70HV+X6AFfjW6x7kma0SaAxzevirOnc66pm/cT6fSKKA894cctWWnTUK7LCdvVwnM
N3FpsxFHDJhMmCiQC6vt+rfWw4DVc6GVSva+eqTkvpkUwvu8emsN+1e0TAnh/f7wOgq5cLiLli8/
ap3H3IvIndVhN6VvmhO2P4muZsRm/AyzErsXQb275UucDVgTqRHcSVs/Y4EghVeNHJUN06rMwXFS
zZ/G1Gg47BHKLnAbp9UQLSj9VslF2K+bP9SMq8CLTZ95trt1JDOB1BSOX7DD3mQpke+2Fib7qIQE
W8+KgnOmBGKs5lFTkrLHLqkk3cfKbO3ayjk8BGVyKmw8yRE0A39yqHH6/lnUBE3Ti5+9ynkEiZn7
zD0c3/HwXHg/lEyBf9J7rF28WfQJmezVeZX7EuBX1q8VI5Ud67flC+8vMw/2Y0GAvc/4AxgseeZM
QQcI7MTg+OscZi7cXxaCi1urxdfSYvQLHHg8G2R0pdAtLZmojVkI67T65OlEmGtmcJPVMtghOgkg
Beuwv2yUlEDnenrPo6WiSsyXQKD2aOWEEqMi0z0pL+uKsMUtvLVthaMjpJIawytlD7TBgZoubwZw
Cyq4FyFpJcJjXOCqCSBA5+3mmUnu1OKF7Onb9+tEIU1TPI259QmtHlhFIRtfalyp6wc0Gjj0PEq2
sbYrPmLeuGumf8yU0Ze0dKylVnFTWfXY18iWcZZcC1RCG8F3yj6UfxtzUByhCyFFnMl8z26HkUVr
VpfeE8F9/ST7GPlUgZAKVbmXHyJnwa5CVPG1/dzixUx17buQJsokg6ISwfxO1cwqvbBsjlEPfIe0
jHjbG7NHEFX3PJoElKGM/5P2mX0apXPH2vlbg/lHd9GUlyhegoiAgemomP/elCFnlU/D8VVmJRfS
0ABK4bprw+ALXWrHtPyUt3O0LfUEASI93nWYk53VDuw2kBlt1/M6FOWBlNaabO9kZ+i2syFNGWFU
T4O4ip0Dj7yoQCFqsWYt2o0hs4wk6J8A0xI4EBmDnxd2e3LBc23dmP1yEMkN5r/4IAiXJP2nVNf3
Vb9taNmLHpbObv00CSpZ7HsJYR56S4hO47zEGddHQ6+dRy2kXVxdOwwvfmiS1TWmDQ4aaNede+6W
K1m6FYeHnj5rodI2GpdQ53Bvrw8pbCg42ZYLtRgOg0MywurTI7nI8JG4baeF9W0NoIvX86CIkBXI
ZVm93h5yak/d5H5rXlhv27n9qXhfeLKr9hGIu0tYh1OfZ2d+bgrM3WkxuvhKp8dMT+/MXgq2PAgy
zCz5XC8HZi3PnRnWF7g27Fkw5dNlhLsURfP6Wh3p/Znn5vf6cufUeOtKciZi4QEAF4sty3QMbk2+
HSlL0puahOcNTQvc2nEMxW694Kdhubez5LGvsvhsL8ckx36009q820g79+gq/2gDJq3IkzEG0buX
Dw+sOzyC1quWv3XE7bh8rEaHtNeW07OnMSNZv7c6dhl2MKs1EUjG03TQvAjEbSmf+zmOTpHMb/ry
+60yusaiA19XgGpb7eMolphAOe/rJ1EgMIBUTq+Dd9VCTredJflqy4twUjBv4dCk2xRN7K5DBUgh
YM6MgEkyIqB8v54dmpr4+IbylOReCC6tOraZlnH2Ei6oVGXtnSi7lPni+hnNESdiSS2uWFPn43QO
R3PGOkzCWWWVUG28Yc9VgRCRmMd7LbV/kp4J83ptaXayMUqGpl1rIPrRQgNXJ4p89hCEeGnoVvAQ
hBorkvWNuTnyRllyHjD6JqnWZZ6eEOI9Wjp6ervdAU3WNrXRo7ekcqdvnw64vyPoAFODhSYUhzy3
0XfS2De2TWATrSQKjZqdYuhHuPuIryPL03J5uZWeN9jqTLRkDDw4KSkaOCa2epS4B0uRx9bb5n2q
EZ13UPt3hHs1wPPYfjHZwroztBl3ivczy4Zi58E72lqNfekqljue3nZ7rH5EALkWGUeCcO86BDyZ
1ysEjggd3K6dzZoV2FThaTn6VyAE7WzYx5AJqJm29d1rcRAkEKCK5XEAuvpnUGQ/zJkfbebojwoI
oUbGdOQCQbuwrObG9lQlg77vdAwGHEHF1iioPmCCnkJIFVt7yDDjzz6IKuvkBOH3XNeMePGkbk1D
WBsy7YNDo/ZlrmPSrntQbCN+28wu9kaW7SqVshsRwRfK+8qfmcXsF+pBqQHe7+clb7BrjiRxPs6C
yXFZh3gaFTujxfGHT4nFpIirS2KGe8tbTG+KAX7pFu8uw9OYFJbtWtqG1aKHEFgh0+imbDDqEXlM
FeuhQ7V8BbIgnYa5guNek4DlhiOaA7gwUjGXR9ywPAfS6VyRVs7MJMKgikcbiN3eghviN4EdvOSq
3KQZdlLJCfIsOXkDrXjK2VIepWk6p9y9FmNpvyUmIS5RnX61+MapJ+Z3CGnmUyG9lwIZXJpGlAXC
lAe4GNe1QO9nLL62GyV/63WrDY953Zz6Ma8v67/gLVd4ElukX5X5KWF66OsaXD0ewO+4VCSCCU5U
YBWcawigGHrTnnbJM9AAcLvRfm7GEeIeUQ3s4zdWB746xs5WLhWKjd+xcYbf4VTxOVQ8w8eQ+yck
B2i0c8yLo3UfW86NpEFGxHTN45xGBenanFReQ0xEa0nkefyg21Gi1Uvlpke/tUGPuGQsuYFd4TJy
19uDSrJfYckQXVRT5BPRfV788O5s8xvi59Ykoyap6pyIphExIXsMqhHNjydjQrE7fK3/E4GR3myj
Mqq6ZIf86kD+UXyNG0yIQTQdmoafMJabMSQ0ol2Oi8FLMK2NPyPQBBflKRax9k/aeBRFGkYJJ3vy
Aj6+tSZG1+JVaIV0UmWxzUybuieloKgwx63fRKpl49400w+5lCRugfJNtx9D4UTXOWiPVajl/tw7
cuelGhDnusj3kxlvbIulOfPWmvpG2ReNtAzAx8IXDPW3g3DJw1jeLro73rMBtSeipslrWKEz2Wk4
e4blt4Xah8yrAXHa48iTf2Mxv0FjI0h64mmD9DUN3h1vHJ+Tznh3vXBCgShx3hu85hAhENm5PbBT
NzUIgtIIG8BMLoDdHyfc5L5DpnYQRoVvdGaLttfJIe4QNJla+onlFK6UrmYVtJYttRz6TYa+asve
zPYnctlmMT5jIA3jBE/luqRZN9bcivGFclM17CcSIJ1CvSrXk35VU1aRsbgJ9e4z7ZoPSSV8mTv5
sm4LjJCggp52SLdVTUwEiP3YdeujXqldwCLC9zLa3QABjj6CRnBcRTZYREnpWOOzZvEEdsOJKOMw
Z/aplnq+UWoTdEvTFTIyqrKlRKeigfy8XS8aNwE2MLNaxa+cs+bhRM4VASRB1BydpZkKNfMx7HDZ
JVp1ReM8gS2pXoZCyJ1lCCxJFcdTX0xQYdhJ6RVpmEY3b+OQyzoidgsL5inFar+xRGr55Hopwi3a
Y+5x401SNbtGjTvah/Iiywjf/aPlmC25LOM3DicKW9PpNkbHGTmKtDoDWv3J1cgQEmHt2aqSbrc6
SPvZaulbUrB1FUKlvEPcgDTVRhwPhiSiqXvIp/rBMsPmuO6umcI1TykKunnMhU/ea3eTam7hIQU+
Cl732tXjR1H2j4L59c5COr0NALps0oFbjkvOuepZ/0+JvHrvFvg6bcd56fCkoYRiamGVORvqkRvP
LTsAoPEdtbHa44bhTY/GmX2I5reOiyBneTZbYtL2WlWHG+DUfsFMb9uo9jXER8o0ov650G4PIC77
TeUREeN0QP0FPZVO173JprzZEwgXH8xqPM19wL+1LNcHPBtTBjsnZNe3s6fw13rUICS5ZW7XnVcd
b4cVj49AaJumxAQwgyCFHfFPbZCYRti1OmahfXDyIdrl0fy4npZkLCKFXrzgxSBPbs73aDJWHije
eSQMS+gW4RJIJFjAzrQn5iC2DXPVrWYhhM+MgZRTnRJWV59T0jV7WrYBdzZD6SYpy60LHXXjDEy9
cxBZF3oAWAUzi7swns+ppm2LOe6PpRVjVxkISYkd4123YAfrycw63jMehwmZZOzyt2YVZQtCeRd7
EA2PM3Ik9X8GdijUGOT3ebgIGq7T9WJl6e7ij1gUK0O4GXvL9ddGc723+mxxmrBO9QWnP6xfBufL
9U4mZvfsnvSE28xcqthJ126l5qCeiaZfUbwUip44k6Wq47sYXRgKxR5VNiOn5dkxaLxAZCrcliHr
1en3jMp1m5jE5rlJdus6N0G9L+tNUyUUrJOx5yGAEVtkf4qevmye7RxCVI98Onqy5sy7WgTybs3h
VBjaR9AYvCDpMslaXmuUznsGNuV+bHgiJ1a/IzNIPyT1C2TFP9iZybTr5o9urm40J+0uEM0OYddz
kpgjaJrQOuTNkryLUCxYMJQe44TSbdhY6SwJlpO8GdzUT3v7T5Wph6QWZGiw9DnMFepHj/I8ZdsJ
BrUbDhXey3hpXBNJjCz+suNSLu/qkEuQqn6InJKZC7nAjblbRQr50E/bJkUfnNQzz1uneSIthO+p
sF9bmyFKIpiWtY3g6tdajejhO/aBdmed07ykfl+exuvp1luTT6a1A52N9gMJB840ngECnCBcZJ6I
+OPFP7JFZaQ6iFTrKRmzYTOJfQQaJr5nOpqi4OtB13E02L1v1xsrIJJAENjhK8ppPq//Zu88luS4
km37RUELcUJNMyNlaQkUJmFVRSC01vH1b3mi2x6I7kvand8BSYAoZIY4wo/79rXphqf0CSSpw6NP
hEZlGFxWVNTCdyM3sP0Z5bgpSrYuDAYfzuflf7ndrQZ2dbMSle4ziFOXJmgkxBw5a9x6JS8SZECS
4O4aWwxDTvRfEGPWHwhoGfAdi1/WY16ot1VPqDO9Xx5J1ZHly5YnI2SmR5WvAvWT66EHseHAp6vV
U6R7KpDhQK3gc2JJ4q8PGF2zEvt5fLA8joSXlQKWybu50NBpzPeXPAvbAGsbGUWPCvg2HssvU42s
yKWBcmBxIuNBjXPu0gpv1mrb2M47pECKaVMPIKu3Pi5zjSMZpszVhmkFSkwLTzq5NKO2Pn2/+bEu
3QuDFP1QRKZk1j/hREc7tJpk90QubRYIAdrxXZnVssn1Grpe9jaTDkjYnRBZ/QDCQstBke1m3Cvd
AusEG0PDLf6adMTvMfFeAw30YQCbAbFA03gACzjklWV7SsLpa7ZPqpBGOy8vgzYsX+LpKG18vV++
ziuIIbevf5hOe4hi1h+2nkpNZ202HuZiFDQKuZGCbGdJ5wawl/xoVJgc+Xlf38Za98KR6oZCjXbr
pNi56r0N2lDSmHmXkB6CKLenoSgnixvGGytTQBZaOj0KY6X+3lCfy5lHa560AUvNWz8UCVM3ZcPH
JswwNHLgaEgliw4I/KQnGDjRNZ3cenW7mwpYefZiwd3p/zSNhFkwP3cxvj2x4T+S8SPdm764q/Za
W9mRRp69cvKbMPRZoWnA96bhvV2KJ7wgjmlyVCM3b8EL2FoZxxwyEwUox+1iJ4HvVt0WRca0o4ny
iX4qta0TpyOV0297hd+WmXtygEn22vTco5umSqh/TjmcEzqiGLC4gMBe7/3W3UCU3A/ZC3iexoIY
b7UPNi6aaMkRnSVwznTve1rE9ELW3ptqkh9u3n4NzcEM6Pw+VjZ5xInUftw/pFhYT4mO/nH9gu8t
EbcGzquPyBgQ5rUNrQiL8QmW+brV1LJL9PSb1yVgu8cGu1TI37GdHCMjP1uxdltG3JfCS7eMUmaY
czZjZLq2cC5opvngILuLfdZ+G3D45BxDr3yMlpyuJb1HGrDeKoIH2qccohaaJMBlhinu7VNyHtzx
DYvEw9o4D8zOV6OpX5pYnzAMm15vObHsnLj/XtTaQxF71W5synmDJ/FN49jFpujQOYwvc0mg5g78
STPj7W74xzGevmP1QRqvbchuJPF2Db+0jT4GRNfppipR3GM29IMMGeBB66uReCgEkHjODYNyAKzq
e5W58fX6gTDzIUqmFydyP2v4vhzTz5x3bwye2VQfISs1dvpoNfCwIcUEjkYOYsr7297vyF3FFTgr
0yVpStBNQSgwlbo30QOkXffnEJmHpMqfa4zXWn26CyvbIA5iNJTot6yCBoElT68gh98nst6SIKMY
hC3sFDIUR1TzJcEhVWu1BlAy3MCyupS0g7qDZeuexhT155j2W0DnwRo1/gmAJ+MBVXpbTMgX4+I1
NJoPa+rSfY+CEL04gQuHi27EtLdMpuutz/5wZyKdOJX9+sn+Nu7rsH62dbrA0luo2OEhNN30kBVW
z7NAAw/jqMPNPejjaD3lY7teT0m8T7vBJmzNvI3d1lDT4nXTJgrAcIjrdGt/pUMAtoDXUwHvOQwo
tPNbxWawnRBHb/zG2UeO945ajibMuXkADXHHYd9mJbEIEb36mnZbkDN0/x8m+NbbefTLYKDRwaMh
k/zxpnaib/ps2NetZYrFYXkUhPauvDXzAXKi4vtmlRGD1SPanQ7GgjcHhYNd+2LRalDaX0g67lk1
4fEP4FJMD4W3NeJKhh9OES5g6Z7yNSdpFdd0mFuxejUK7wpK+VPdqmhXjylKflrzg6aO3z19za7X
SDtQF3iIeFsvaLG1e9+zT+UMaDn2ivgKVcC3JI04ruZ+edXPvKBOgz/qaV/xYsjOdjeRbEnoaGHs
Dl77ePmNMbvzjraICcnv8GRkJgUKjQuIURd9aUeYIXoECKP3aDcyQiAZnvaOB16PIdhwtFaKjAUe
2uyUzn01pkFRLOrQ+b1UEpP8Lu2SN9gfL64rWsDQ/wJej9gG9nDYteCivmd4PLAHhh0fE9/FcwGW
Fa8zFmkP5rQ7s/vgGDlYnzHnXwYA1PfrrvG+hpYHNqHLrxCG4osRCn/SpBZAtFT5DgcDj+jSsgNj
ru+1woVNY/rWYUKQsV2N/h35HYyhEQc/olC8PSDRFDnICaoCaKs4Mzje2tE7TlEI0TGSHGnybiPU
gQjpLzpATboBzISMR67TwL/Yr9ALSK1dso9Y63VxvMP/7ZDGcH8vVZtLBYsJ4u/UvD7WWUnNZMiQ
IFMYWzid91he/wzAjZQYLfKcXad1/jGSGhKuCsiQre2IUoa+aSCthnz3VHAcs06TMdCysiAIZIx6
LQ7v8YIlx09iJcl0IyBLtB1MciMzpJV9HeunkOPWhf0SGgUD2xu+0sbk5svzalTvq8M5YrTXFC4D
PPgmzPaF9w3c90ToO0prEuE6EvYsKJ34E/xn+A8YckMI178SsB3DNkGjKds1bOU69m8Y8m7xHM7D
VrO7nAubdjj1Doq91rDI10/fB6k2KI1D+tTRZkiPJvuw5D3hvTaUNNMpeyxG+6kz82OvSHRrOA7+
feHa/t0SgvYY3Sfr6RuGYwJK/81YqRip0CyOCatJah0QOU3Ut/c6/stwxQCVyD4VcWrdhjja7UfH
5YzWUrNIB8t/vUTKFVOLrDVG7FEC/0HIgZjfcEpJ9B8V1Z1b71knZ3NMvZr2qz85yJIf0ppvju6c
7cU5ERFQQjCbSDh6LakQ+uw9gaxMeZFtXXt5VyCRroopjAMDBc+VC9wptu0TfTrV3Zp8XmpMi88I
9BrPC+ic0IMre2IBVFi0UHcHhgZNj7wDJzoe81YhJPsJ2v8//crz31sY+8gg/mf9yqH9Xr7/+RdX
O/kL/xatGH9YeBB78J1c/KF8j7H5L+9ix/jD06lKXUYlcmaLmfVv1Yr5h42QBTA3zELbohX+/6tW
jD98tC8oMHy6PpBiOP8b1Yrxu6IDoKylfJs0Nv/man5TdHiTl+XwS9JAxyBlaNtgJVayOQyw7Br4
04Wpjuy9pVr+7FJ6+eVB/TdFye/kd/l2G2wdphzirHexJP1FM2NUejmudpkGDtUf+dqp1snWk8yz
qHdmHJxoDIQidvDGdperkM1B3ybGx99fxu8rmFyF4+g8aIRCBu4xf+XP4wpgg+SeUypSOHC18Grl
QJBPh9pOzyU3X5XGPyxJ/2HMJ9/pUgV1FG5FCnzMX7+zrg0nmUfKM/lkY3WP7Zmni1xgR3VeMtzb
EZpxWHe7MvoMJ4yTmusmrQjbIAAMyOEUr6VMzlp2pknyOGr31vhu9+t2FqEADwrEbwCjcJ89AYtE
5g5uGiNkeYTIFzZ///zohP9tD5C78XmLFjlDYpnfDbC9UvXVjHwyCNHJyhODMo74E/71J42/R3m7
ERpP01gOOSmazOh2fU//QkMTj/PR6sZWDIKBBm8Wn5tbKDaRdDUx5vQprmUUv70CTRE3bVTljcmr
UQtEcMwdSJWuJps/TF/5XrlR+afT4e/ykauG76+vb52YljkT9UXT7hx083O3M6x2o9qPiVa5ZSwu
Pz2hS/QSss3TYw6Mv9KHIHSXVy//jIYG0xCGR6T1+4Lmf7kmeZqwsa6cxblNkaVY9nxQybCXVyh/
LhfkSpsG768XSSW/xRb24kjNLWZ0YqgiPTv2gNK+fJdrXSGvtVyjNt53LUP9ok76OS2SCmBw7m8s
3t+8MBV407h4PI5MCYYB5sgbBydoo//Qwa6sdR/IOEg4KCKgOet0d8hclp+W5ywPImWoj20f2A7B
cMMoxwfV4llGfDGkCb8FiT0QH/Ydsi2+1EXVykc7ixvE5LP40VxB7syoS6AYWhoU64zdiJ9e8Fgs
ZCzz4fwanFgQ+/eWGEmYjJFur5NXbRmeZm/fdvCtZN6j+9g3Y3YjlygjQy5/CM1j5E2cTFsuEECQ
jAt57oQ1u0GiPp5x2/dBX+PVzOtr5w95aHOqjmmtjiYpYBIWwYBH08p96CW3z31eHprSg7W+NSjT
/v18+A9HwMt08HWcHF3TZWn9zRRkYNfPKwcivQw9PTa2srTJZO6EfbjQGchj1choLDx2HgyVzY2a
2528GJNCU7NmZ6U+ZLEDQU9m6p88Cw0Jyn4N2n5eoeWiU8QHkOXvr8vPAs2NujTLj+6DFogGXoix
XXgBBtvAYtBgwfspSbnIUOE91X77Tw/pv6y6ioXMMRRbj265sjf8svbXS1nbNuWQyyXICiFrW0ei
tHhsww+7o5nIupfXuyQfMhv/vS1U630NLwkIjLxEAj+i7GMFBsfPXmUYuXAeU3qbaSpjSUUEtf/7
t6vYe39/dspxdSJJ4l1kpb8/OyApLdQXLnzJb2iXd7gU+poOsiyZTreLwxa8C0Xbfu9wmhZXelk5
DEYix3xZ7GRxsJmrK9NYvOkvA5cuEHkCtNFa2nQQv3aZsytbgUmPlszj2iZUtZytzGMDKb9lvZGC
vsoM+5aenSP4350snRHaGZC7c5vdRNN9ySL29w/gPyJ+Bs9fHsBve1eM2ZJt+OzajYsOglVLhnfL
ciBbi7zJzMQZm0Uwj5iULOjiTD/JiEKcLS+OFdhr2JvK4uYfLu2/jGvFiGbgWIbhKiUngV8G1crZ
0fGi7OdWLst5zdaNc8i2ZiDLi0o4PIKC3cllgCY4Y690/Ptr+C97IZegfA8TV9v2LlPvl0uI4onG
jTlJAxkL8rUy2WXNxyzwXHSMcU0dlbX+gwuW7UiY8tuclgiOeiR1NRNy61/vPaH/Na89FKBanp99
FtkYi2IyUjztlCPXYqFIWvIz7lSH3NWvmmrYS7BTsWg7+PzIoJTFx2Y7ajAOcLP0zJi16vw8FcZ9
sezMFRMPXrWELEtD/4tinBb2kb2tWD9MRm2Nt7AvQQtbsJ8tB5+dTx5D27ILMShCdP2ypcignGly
H32gyOojmufrwn9WzHkrm4KMhVuZGVQS47IDmqZPXhHGh0D4FWLipN91aXGjESguDaFaBCBPoCws
ZQyrJjPv0ZVcGYQPur1eyfOmlo5mhDAiTEFVsqGydLj+hG7hs+Zek3Q5GOwoMmcX0zpK9Etn9x59
w5Xq+auEoCnbdcv6PY4gq2yy4tGnW/dbTIpapq679CBcJk7giIGY9RK3mFp+k5czXAXiae1xaPL9
2NnHhh+vO/1K2tzkQchty4pfNANqJv1eQh0Nee8YpIdBRXtPwXdGSqPjVMdoHejnrJFAfkhc7HAP
ABePitm2MNw1goSqZt/MUOTlJJVZASW64vlfdkpWw9I0tjYbc1G7t3KfEobITMnZsOUe8dQkoffz
qk0kkC7WC+l8uGxdLqC8dKejWYrI7q82HgGsYPTiyQLHA5GtV96WhDkSGSmXfkrGVc22nveMM8YW
RcutD3P758iQi6WpiWRwiPkApgIsYNR6A4n1kIMdKxTkS4kgiKRrFD3JF3Ssc2phddFg3XBj8j7X
iQHMJqFXy0HCrTpMUBPcqm9NauzkrUnYmSIL8+ATAV6BTyNyM6RD7H0OHyartDyt2ZqeE4dli9GJ
Z+GZZPNOnohcnwQnMzFHOPf7lHgPtVOO+NwdCKOIL2QIyLRIqm4n/wVqcZBbGUGWWwBlfcZmousb
laGa89luteVqsBdSEbzDCCEVYZrEf0BCcKjhawteBkK+9XNt7GOud3v4QSTX1kOMhaV8i8qLXYN5
bY7zbEKFY01suqJXCR2vR8o71mCQmlyvapdRx3/lJjV0KXJzMuxlk5XIU2aCvOPKXB57rlYGsAQC
5pjt4QRdBqYaD7bBzaUg/JAxr6wiEu/KjdNIBGD6Q+6HySwRsAxheSwyY13WFoaGDAvbAdw4b7Fl
uMIT9FiGIxCcFk86Ak22DwnaEnc4LEiEK2QmbBiMgp6blhU7m/Fzs5yv4zQ+SzwAMOvsFMvBnj4x
ZKC6wRGHFUCiyYF7MEC5yofiVnxY5vRGTpLy69FKz7QIC9VsJklWE1POS3wjt1s47gGlqOsuVz7r
RMruVdkDi2V6ViHrdvihog85E8rnwna+Aid8s6ph18/fUsawfKWnzCPZmH2r2n3Pcc5zi2AK5E/y
hIgk7feyBsqSJB8rYbaKdz4mZ57H8kNkKnG0XL8EN01PkrBJLj9G58jXnlwfvD5MsKOz/Iw8Igl8
G9wk0Gw4IKcyBpwVeiiIun3BmHeIj+Qe5TwgK4CcBeSrotVHQ8kBW33MhH0SN8gfyySVb5btUcLs
mO1SYvWslqliI525XTCMq2ibkyOBYKMtjjB8CqCsW/lC+RR5PnKKIBhnryJHTOOcd5TPlQ1BxrUc
Ri+x5bSCYkOM3xQ38kBWwtFxwWLUwI7Ap7mufaEmeZClfGHEGXazS2KdPg0EWupDFlaKze/Ei7HD
0M7GQMIpOTyw6ZEnCKcesfVxIuXG/5DHK6OS/UrWEDkXKKa2nHMgYumgW4d+vpL3I8tyyFOShzua
AInD5T52+sesPRUOzm4898lnnLUWwEZYLTFzkxOnPFhtuTNXzqpRsjGraw8fRjSckkyw1vQs4Vqf
K0K1p2pOCbqTcy+dzAyaywmIlybvX15e5x7+vXfkGYciFgR5OTNhlMSEcrjF1Qf2XXaW9U0ehfyM
PGS5lHwdD9sbnbcup2jZ6+kzDsaRIxBt8fwvMMA7wR27yRScBmUdZQGRU4CsdPINclxCbbr12uws
z7/sP5tl2aY9BzD+kaF8CZz+L734D+lFQ+fo8z/nF4/vSZ/82hJ3+fl/pRdd4w/HsGB72MryJVPI
R/0rveiqP5REwL5hu66hPImF/5VeNPU/dMnSeLRgX7rpiOD/3RTn/aHTqmXrfChaXsv2/zfpxUtm
/deY1PYtIh1MvQ3o6ZZyJP34SzCMZ9cSanrsEqAliNAWM7qzK3PXa1mQmLp9vMiy9SXauyuqcYrt
9CiEKBTvi8x5rRAOu441HhzH4pAxxSvCNQDsk23Sx5tg7JwPd7Rp2HtvHO88ECkACohmKSNbRHrW
z068NJn+ybHScOUV/SXYtn3b1XXys2R0eQEXu9xfbqzNPOKxYrWptY83JXrKwsEZbaZDYdNEkzjw
Pho6CqaVxW5OF/++58KNkdr6VDpfzaqWHFWTI7eMCDx8NOYI7aXhP1+PDYLJdCiMA3smBU5qkDty
L98T4L7XrQK0aemjhdTSMq4j5dBNbpvbya9cusL7PwvcxbAaKx4ggEX2CrGmRiqptUCoSljzkz3W
ex3+0VZl0QsVrX04aEgCPHUzut96x7mLq1onf2fdgV6tSKadrLx7T2Ja02YIt1b1PYExiDDyYOJO
6sIw9PJvhFxXaeyeSte8rYA/wpEco+7Rptc6WdIPo9LuED082qyV6zLcYo744BklUVODWs69TXPt
DtY5ik/HPXVO8Qop+NE3Bohc097TUGRUlXma5qe08Z5rhz8rpyc/om5mxNfq2lbJkVrXVdI1j2sW
/lD6Q5hVkDQNliy3xtwGzqGq7QdCXBMK458YRCEV99/0vn5teXcGeGw2iOoDFUrKwR38KRyvwJuo
Wkm9OTJqVvM1bLd9yFWZQEV5/OZDFfbXlRPecOr60dU9PVb5Y25n12Mav8XDOadNvSjNAEr8yW2M
69BwIcC6XyIP4RY9pGcj084jeoKAVhrKijEFa2fqjf1dgxYl0qiP9xZIvzF7aONJgEHhO+6kV36/
2IC44g/XmbHE84hF2HCxA8GwYZ5vXcSEW5BH6CyjwSddHn61vY/MBluDUyLQobPj/TBTQGkIuj/D
zrlBpHyDPOFZRepLGOpP/ZLDyTCvuxmhZ4z9ZZ+0DmFZsgG8su7Dwtqz8bu6u28TfI4cVc27ogyP
TWQvW5ozMte1zqgy8GG0LMIiFJ1q1f8EHPeZNgNqrGjZ1V6LD3hsnOYoxa/VQWxeVRU+SqHztcqb
Kkg5OGybzH2g3U3cCwdKhabFwTZdgFWP1JKt/r509SqAmmVsxrC49bUInEqVFvQ74KaoQurKdtOf
Gl20N2l9QFToIpWZ7WNUA4zINVKqEe0NLVvoTy4NPUv6zYjH0qR39hXMLnUareU7YuVsMxgpq1OR
+ejeLWoSi/xEjQ0xDfHzMdb7Kxfi0dHvnCccX11cqLL6RileRgKqBp+3o5mtR16lfcSPkqYSiKp1
Wr17YTUepngQU5xW22G0/Dj2PUZi+fxtRq5xGLQBUoMgO9VaX7tZAXPMogfMX51dguY0uNygBz18
26DVCYvO2nj2QCukmDx2EmiGy/M4lecOW1dEIsbrtNSY7DXSuYHUENrHIcuj42DgFV8O+tuq6DpL
F7BRZuil23LIFgJVoFWrYfmBPTW3PnQpAP3uN7qWywOKz4PeaNZZ875n4DauarSXl7XGasUJRD3N
XoZWwVyrQGtqMkXmMxr2+i51OZtVdHbY6FxAJ60aYg/PO9ROiMIGtnJA7zSSOXwy4bwAN19TIK+i
Z9radYQMO8foxszGDmRNVzbASyx2lUp9TUMc0c125UyYf18G9prR58ubpkxPugMipRsictmizIln
le4Qs8T7cWGwW7oPjle0f56Jg/NUmHsUDZ99X2pYDse3tZ1Dke262wsRwuADinQBFV3EdE+iWNF9
86r14FoNUX0PJ+RmmHgLhaJlJapbzvN+gpWIso0jPGk2uYPeN9atWuIv+OslB18rX8teAbDxEAwZ
xK2dN9Bt2F8V9ZIewd9hVY4UOosC9lNGILauTkxyIE+xQE+LVgVg2en0E8XD/GDXLZj3Rgd7XHEA
Gdg6i3a47rLa3MJIxeCTILCFWL6pp/Z+Af1Wcn17XLjICET1dnAwPOqNnW1ojC50HJoIOnQli0p0
7YvUA2nmaH066D9CEYI0Jjpk2GBHTHxZkYr0LhnwcctFQDJ810RO0oqwxEZhEqM08VwkJxnakwwN
St3jzuEVc7sB46ewu8oCU/PuC1wbmaW4upNfOw5zNLzqYCcmK/zCBDQoDWnpbgTngI/kon0ZcW3f
1Y2Tb0PRyohoxhT5DB612VMmkppuPF1+46C1aUR046O+sUWGg9DxUIkwJxWJDpa83xIR7VQi3wnR
8TQi6AG90b/Q0fOgo/XxRfTTov5xYogZYG0z2le5AB+NkIlWyBbRUIJ6qLjoiMDFiKrIQF+kidCo
EckRDO5DJSIkgXtpqJJckSdBnCZvh2ApjLr7CgVTnmkhuRFETWZJ80N6D7m339VJfRwbZ93olWbT
BpB+y2ITeQy+BiilJtnCRhFPjSKjguJHFnqBbdaGtMKK2Apj77tY5FcWOizN9t49dFkqw85IWWAs
LRFt2SLf0kXIZbW9dPW/Uba2MM8WsZedrRuS2+i/KvR3HZKwGW0Ytcj12m6q9aTHNffAjh9ndL96
YY8VU5IdVFRC/bqjVYPDc9Y9DzF9LBihwY4clxPwhupun6Auuc6KGOUNbko2SrZBFG0ibdPQuPlo
3awJQYdPY80gMjhdBHEeyrhMJHITWjlXRHMh6jklMjrUiy5+GEjrKhHZTajtZpHd1Tb9A8jmkJkj
ySvR5q3MNCVivUxke7CcA02Wi9Ea7ow8ek+S9HlE6Zeh+LPIsxa2eb8MCzjxbj2ZIg5sUQnGNnyS
Gd2gk2NtUTcddRVgp4ubP849+Omjid7QRnc4T9UZoPaGusPn1CwvuAM/eOgUPa8yN2HZ3OGJgJp6
9NAyZtPJHO2vMXjpFLVjKbLH2sZeh2o6dcfua1nyxBy7PS0ilhxQTc6JdlyS6eyJnLKvaRXU3JeB
9vQk9Ih31gbCK38yYFhKh0H8aKPO7KFQ4eq3vC61N52o5L34KDmXxnnALedgNsvbFGVnp6zRq9Gb
NtODDfG7WlseK9rQKh1PsAlZvLT60UM96izPiYhJNVSlkeZ/5D5GtAWkbLCkzplG0kMmUlQ312jg
j+40PT9HaFVLEa2qurv1igKFaVZ8a0TYijXb9VCpT8hBxS4pg1VlCNTnZNrkqGKNGCYBBSArb+/r
ZHxYUM/WqGgBPh1h9Zo0ZfQ0MOY/NBW+jVFBp16vfecIHUBu36AWADaERrdFq2sAbpxfUOCQq6bb
BFYXqne0vY61n0Xq26L5ZX22rqL5OUELbIkomAigw5mhByCMYDgT6XCLhpgUFX1RIite0ReXIjSO
4deI8FiJBNkWMXKWHF20yR0aZT1s30N6e4rUZcXkiE6mm7xWdoQd9KqjctZQOyeonnuRPzvooOOQ
XmLRRYtAekYp7aOYrkU6bYiIGsvEE91vu4ZE4tZoXEynzT+dukZRj3B71xv2W9mWjFRaqpTVe9hd
mdji2QkdLyLibkXOHYqw2xaJN1YCiL1LNVImRgCO19G0LXyFKBx1OG3uL6HIxVHvQTglAKpESk4D
Au2M9XhCMky5e7UeqCScG+xxRYZuoUf30KUbdouDEkr1AcU69lkd+nXgtmWQiqQ936fo26Ffnlg1
O/JHSN89EcFHOXJ4YGErUcq6Hyq8M0Etj/OInhYNfYKWfhRRfag1Pxr4FzmxYz4Wb/XcEIB2VBb9
+b0QYX4sEv1spNnjItqf9U9bZPwVen4dXf9s9T9MdP6Zl9IPSPt1v3BESjHFhom27Sf8xRyNqN3K
h/I6bYvnDtwpcmXOwTTx7zx9IInqnlI9+kpf8kuhe8smwqaHYOjUT0cIloGJdi+Fl4ZRGdgrPcvR
eXflk1dM+HF0y76v41s9H3uqIogZ1izH9TpaMDHrqmOY9F+i8c2xvTUoK7JRTdoBqGRfGDw4WLZq
czFS51Cy3rW9zyzChaYzuo+0maBm+TOFK5vw2cofHMN/ddcb023f+JCnqshfZ1YHCFhgT3AJJptN
j6tFCOE2z4NBp05T6X8O/ohCA9vOMsHK12hpyo06KJHSr1WRC3BcoKuFBZsSNJg/XS+u/QNidsPJ
gObptvSIqMf3CR9jOkAUHmKarwg14n5TXbMXpxuLPvkeP4IOp81m9Z9aCy+LuW6uJ7qV4K435m5W
eCNUxpehwCpg4D42fZoCU22kR6fvgWVpzmeUFiUwv2rdJ3b73Qjn/Aa3uJ8Okyq2ECwy86i67Mcw
Ga8iI33Xesw5Z87maaWbOwyURFOhU4jB1xLa9EJZZlmPXes/W1KQymHH6COfX+f+29LS+YP+j5lY
R89l5WW0mmGc6mXa4wrDHx4IYceKMemOrkIGeobJM5Jtc7d60BvHAoppPt77abTS8mnoZBlBJibS
Jr2E+k1Tz/VJ77vtUGt2MBsubc4wRYcCfFCTfx3ohKQWyiUKwX+KY7qR/fXLEnkfDvYznG/Tpy5q
6gN9ehy/WdGXMXJvLZk6XduF+9RbTnEZMgsHhyOBagBh+Fje571Hk2cNwbbSfjg5PtFVgRt8uc4J
3JycwjVtTxv70XIH69B1MM9dMC0wkfpzCXsXzgst2r47B83LMrPZNdGTFVk0rhe9fhuXZCgoiR1M
OkSBOmIEN67huaQgedKct7DlBcZm8zhGmFJFLX+1cViUivnGoo8w0cz4hhMA02IbESKwhEYkQ1KF
ASImfMD4y2bbOJ5zsMv8sRRMbcyJtcgHD8oby4Jh2/2JhLXvqz9ZobLrYR/G5AfQHwdRYr/r3vru
0MgWJkVxZTnPkdVPN7kiW67s8DpeuluX1vsdhDVifa88TBamnQ3W4WimKSRqk1MHF4Vsi/guq7wx
KCCvBAUWc1ckViZTZTd64dOm43hfTV9zziAkjACUMShoDQotuJdmO5dhRdXjhqbB6FiFs/e8hOHT
ODGbsop2m3rx6n0SAlPxrfE80FK+Q/FPRUCN7fU09U8cMvOHJdM3fdieYld98R272ctLcNq1vC6o
ZNotp05rXZLtzIaJhTnR5cpcijmzBWGtj9ukMFFhYwC+LS0nPKdNfWdHWokPHeAaM2c6sXa++/nM
eLacEvg+qfzUKEEtu2ovJp2X77DpRQtaYEq573knG6TzZu5D/IbVc1iXCbKPBn0sLpBxp9xT4rKE
Wen1bJETr+I7zhwOCok8KHRyZ+tSZDfrkN2COwgDc8G+p3Px46pKAM5e6OJTYflXtM1cCP/DBEyk
SDUdelemU/YcPlv22GDWw/VoRotJ2c+6qUq930eD8aPPAT15VrruHdNJg/QF7suzGq3kcaIbtMYB
r7dvLk8Gpom1GXUKkyqC2NDE1A2UZ1zVZC12k4bfb4px2UNuDQp87P0oR8C+TppTFnqMRqPVj2uW
mds66zesGPMREtlM/aqmGrP6D67mHXUY+Pe0UU4bPEZnqD7jbTIky9fR0I+Og1VeOsF6kAP7SxpX
yPGax7IItZfSoS0xyZcHU3Xec+rGx3HS95xok2uF9ctuDkNMk9b7cKkf0XvTYZ0xquKYWa7H6lp3
qeDEFqlbYt3y2oNFm/go6tuFX3n0ntpeNwdIr2+LcMDZzcBQWOusw0B+Fa0lI8eqkl2U1+HZYz+I
9GXbFXjxZm7hH+i4+Bh8AIVJaAR1pqxgICEDlKe9Wy0fQ4qWoliTjOa1bXWBcjOq5IoSVcv51o0b
Lm4sriO6HViUOXyk0/JcESwEuWa+sn1Pm85rqLjRZb2jhvem4Q2wn7TpJq2o6GGugoHnQn9y64pP
bEf0UuKkmzGkHpckeR7T9L1u6FnFe+eLUbIPmrVDO17H6sxJ7nkKSUb1uJWwc+c/Boqz2whEhQnc
+Kz6/ltXePl9jIsSE2tvzaM613SxlCbmJZ1JryGWwLgdmRzxtVXsmsbZPGB82m07cNBUk7O3CtbD
uiblS16YN8ngTFe2f21jHO456XJbjj3tORrGfMlU25tetyJAjfORnLZzhxP6mw3cAqPe4sdk1CEW
WWMbKGQtsAWgj9l9/30yhxcPrgSlOBxZ4DAdL6N5jdACUP6aLPems/Fx6CsG9OzCYrWTFjUg7ZOr
pj+UOHydLNZkgjsCpKT4GsXAsvK5fLXG1j7T03sDayW6RghWYSKYkne88ljDSGCQGW/m6skw+/6x
cqiaZxSKIdZEZ11r7uDqwXyc12+25ma3WVcENNjzYMY53DfKiZ8SsDMGDoONgnY9KuXttdVmgRvc
s9YAWbMVllJ6E2SN6++HEAfF1CqKw7qMbAeRmnB+4i0annaeR/KaPi3dcJYQ9KDaAxA0sdA1/dBu
Wx89Aevbjz7GrtFRA6EnadDruh7D8/CGfgQ1H3ychh58tr782p1C64z1inXGrXhrD5nzVF55eJue
exwrThlLcGxkyUMa1+3ZzMJzUzQ05VTpgI8gpgo1KZvDmHnuvVaO3xejfcFmqrmmjxFIpg720vsM
B10hJm27mzwPv2p527DhN02QwnbY6ktGgietYMb55xXQ8qYGj7d3Crs/Mo3vkYPXZ7DLKLApNMfT
/2PvTJYjR7Is+yslvUcIFIqxpKoXZjDYzHlybiB0Ool5nvH1dWBRIenOjEqX7nVtMsMjnDQYoNDh
vXvPbQ/RxLHz4noXqc0L36VuGttXLTtJpGfk+ha9CRPYiRzyu+uTmNlczECDNtw0se45HfhIl44q
TOek7/Vt2ixmoj5WIXZkV6yj1REYaXiX8Z2GEPz5EIxHxWQzCGrfR+wyOzujoxgS2uQrlPYRKz3z
u+li38DRRsziAcrM6hIePZHYUbFbuC3m9HqGtxg7GT+dS2uXl+W3S4KgaiaBN6rkWptW5zCI/SeF
WqZrxYvOl9YmZ9TORG69SIALG2+01VpnmfZYXM263E3DXB39rH2ZwprZs80OJnUBJZgPdhbctDTr
3HYiNgfM7lUUPiT2WB/VwxyfuoqKRzDRYs2cSQG9P2zKug8PrVkfilQx7i/ooDqKZm+Gj5EOeXAq
OjOkREFWdC1KcgxCf8T9i4WpD5RXPzQogho/GAEjDeJT3Mw1mdGF705KscsLEPlOSC+khZFLqkLp
mSQXrxaehmDliAhS3WVpew1m1jgV9njM53CA9qOTQ+GMzvbPjx3qHAt0jDBVX9xhU/iuR6Z9r+0l
29ETFdfpZKfJLkL6RgaI0h3bgShnK79lH2ieDFAQ3mAWlN+HhwYB3qaIw3yvKpqz5d6BHJk5Ao84
2K5Mon0iPbSuRScjz2gJrGz9FtNvrn9mBJ16sK1rl61ku7sglHEdkfBVbztOX4YkoxYHpW+6keB0
6KTbyKSvwwGHeAY6OTQcfMSm0lppAXIxIFnv9ixjzFekxsYX678IARYacXjonTBkqjkCvsZgW/ef
oUYkljlm5TqOqjdF0ykvOYUXc9Ih4R37YwsJeTezoDnLNmikbrtrtfZRpua8ixKyA2IGclzbT7Rd
Swrq8oFOAyBFagWbUaGaMGu96TkxrbyMmoJwEiIpLaX85hui9qb2uSihDTVqdJYkzwycUg8WsIhV
A5KTI91rUoL4V9tCOZZ5DwOjMRFlDZaHN2qpS1vWGppJtx8VcW9gGdgWZRRhJwiiTT4l/W7kdZgq
qnwkdzip/1hW1Bk6QJ79GJDba9hLxyGnKmB86sSGHUaFaKN4glwO52ndY3xBKBBwLILZtGXKCz12
ZoQVUwnh3AH5NP0+dXmwV9SS+jQk08jP5Qs7lvRWOMFM/q5zCGx1WvQc6Qlx8mHE6QZmjMMdCkVC
JjLnm1GgLVxEMWo12SeV034mWB87IvLGHhw01EnKQERR6tTtYE1o6mRvW0c8KU5LJT/8VMseIZIJ
dAkszC7TCIC2Ap/JNLe1c873+6lRf/Nnn/vf8i67KaK8bf7z/ywOnq9dYseArcVhVpiqXGw8P7e/
NTjzlSxNfeNPlUPg59nGt+D6JmT+EUGlqKCHJFHH6gnPfT10xFsjyD/YscI3aC0gGzgEY8gUjpJO
qJ/GW94Ux2/mXWmSjayr3etAB86DS3uIbfVeSqiysQ3LOLXH5873YW4NW2Oi9mvxmh4dxkIaUL9I
tRiRppLf+9lunCr/6ITi8K+/vPlVCGtC4tXoc+Bk0i0cRl+0uI1NGd9iBAB09DkTTAhahnJVkOOR
anmyCzniCGse8C3rXEv42flXJDP2JCTvtZr4L9tUdmlYWSfyXFqUSP13QOjmtlLlW0uT78opeCFy
m5+CeQSDFXYuRHEPPyhSJTQ+/gXaDeO9pbOt+R95EYWH0g7MQ5n9IKO3eo/T8Ea7hlIhr9oEtmsQ
OMM6gWTqGiKmCIKb5Yiqz1gN8DQ3ZgYwP64xoASwaHr+eBVl3TeL7aRrJ+r3rk7ac5UZynbSsvlM
mrCrdXN84weqfmW2n8ye7Er0BLxXHs+jJyK/OEk99MxkUk4GeENjvvnXz+BiFPtlBJoqr560YF/o
2t8IMEJnduCjc4fVSv/eOMUjrnX22pJdbhB27LfSBWK1RDx6aVn515pPDHkcBt/1mRNubWefvezJ
m5voJrK7B2Bjp65hFwms+EOybAcbfJQQAJAPEsqAgiwxb6HqRQ/OSDSBQ+iyW5YW1Q5h4fEcYpQg
NjJP1WC/ppYjSUeDm5Ymo2QwgFEWybsIKh1hQ/tGU+e+a9TwKu2HgwLl0Q0Ge3CxoL4r9Mk3ihCT
J9n/qmPl80BS5YA1G/Ucb0QIgNxNaCeYRW7fBYHxmk3asO4zIiSg7oQrw5/jbSq1bxlgrm1t0jYr
DQHyEbh5RzPl3qenTntbgrHt8XsT7Osq+gMbggO7m03uO8T4tfBb6fcEa0elKtrO2JP1QhFHAnHf
BXkr5OHp80kLq+9BbOp7Oc2vDeP3qBgtJyYLzpQGYAaB60xePahiqMGcPGJXoAJ4DCDLSrIkyYfB
+2x2Uq6peFBULkjiUOKE5A/w+4c27g8JCcDfIn0fCl5lOyn5QuDm20gLj4qWX9UhEcs9cPyxI8ie
dpW9qbJx2JAVil2gMYr9ZcR2YbAeu/a5HZObyzHGDsUbxJJ0cxmV/yv0+p3Qa5kC/2eh1+Ete4OD
/ovUa/mJv6Re5h8CSjmuT7Rb7FJYS/5SegFGN2045qZpItxyVBwpfxlJ7T+YeB3USrz/y1TA7/tL
6WX9gUJDRcCkGg4yTCRO//c/3sd/Dz6K/17a/mTX/+PPPy91F8HTr0ovVTWkY2qGahqmZS3OjJ8E
UVZNtGHd0JVL+oyTuQEq5EqPi29VMuP/XqQD+ylv73qru/N1xBSmCvqxyvQ7RLlXWg9jdirZ9/x0
A/9mAb4ssF+uCvIk3lvMOnxPfVmjfroqBVSoOdqE2gxjz9S7i1EgZSiOFgPEVI53ksgxs4s/YzM6
O+nt2JA6iRkb4NnTklXpE23FoZlEQiP41ILkTfc5LVFpa9cjpRgTefeKdDKkO78zkZiLiebrlesG
+rtFOqeZX5VzyaQKwr1k7IEXIE7Krl4JMd2PaVPuMhuBWFcMByo574mKeKLOcNKnRnkV1yZtpiu4
JifpjOeQU3VS0npp5FGzyuukc14GIW/QYaxJmKRQZ52mKDlag/S0UHmm0HXqSuBTGSHE2ZTLlRVH
0ybjtK7r/lOYEPA4FORzZ1Atmzl4mC169OXgtUOAHAWt4WaQ3Z1TYCQj9cWIuVGqIOQhhTtMLeM2
9Q9+l54V1MoEQyBOL1GTh/da96ZyNpkiWJ+mCYLWNVPylEGeBrm6GtXvFKFdlZThVWAHLypoWwoF
HXw8+Ji0V+mwPCWtvhctJUR2x4RFERKs6dYK5DLiCH0tq36tcHiky00eVWhT0V+iXmu9mdxgnh6N
tCT6MvWFd/kb+ph+VtXTVJBVD6mjg//QnHM7f/CbNt0QJ0Zam0JrbxnbyMVeOcDuYYUA5FbjK7Qy
14TVHvUyejHU4SK3we/xVFi035yZhECkX4Ha3cFISuiY7VSzfIi1VRKaP0qiqzXgD91iWJTmTQvQ
YaXO7Fj1ivCmbkY0MBHUkVnBj0bL3zqdM1F8LWpz15C8hQEIumxNpJFTg2WsQWvZ9jSspsUwmsVI
/7J6fgwzyjFYPd6a2C8JIwG4HDnPYg5PdMpfw8Q2do5csw2CfR3xBfIg2vuFeC2H/G2QOpnxclj0
g/g6FEJB6pgrI9UVfQHyZiqHj/noEKdDw1kstC/DerccSrmX38XNJi85Msi8a4iBtobSG9TpG0pW
mK2CNVR1MBS12YcTDNea6dxYNFdK9ucbduD92XKeZApbNoHsRWWxQi4RffAPDrXlD9BB9Cxrnsmg
LcHdCWRiO8n40gs73xfjSYVXVptkHAmbcWAX7JbtKP2sdZ+A9+AuI0gQ1QYH4375prTAEnbwm8gk
Lw7vk+OEbAcBjATDtL+kK4GiZJiGICT6gqmv9scH0LL0WP1yW6X8ss6XdOIG2ngLOQ7uaYHZL7gL
wYaCMCI3iz3pSk8ZhfaMLJu6wron8nDT5bA4QQaPiv6k1+1TKaj9pJxOwfKCzq9RaBmVti5KhmI5
6akbjvzHoLgpYbNtxwDfDS5C1etb6Bsyb72+QP4ykiG0xkVudOV12ze7YpqfqDq0IDix2NSkw2Xf
hiKuPb/NqHDFzTVpDUiuakTzacUJT6cmcsHlj2Z96+TWs53n/npGNDnH7GhgApIDZzpXUKABheX8
mDlMT4NMnmnSX/Ulp3BMmcz7360Z5nIfLH9DSd6SeXrK+gqxi46GK8npjo2pdhPa0bk1YuSQ4Mut
iX43UI6+sc612i7HoeXRyjM+4g45Zf62GKGcIHzjr48bXpxjLYp1nSvZxlbE0zzQTYXX1cMze4qT
6wA1kUvFvV1n0jzHlaBEieFlxbl4YTThtK4T3fMNYrEU47rOs7cgdH4EYbSaMl6pKurgkpKKsGKA
jPY2Tha0yEI0AcUZoeMEHEqcW2bwdxPD5uTgwFriglIUp6vESQmEWNAoTZh8zrC8Q/CP2L4k5F7H
f4p0kqMop6z7ggWntmIKHE4F+45KNEuRVc1PeUJqqLHMtmI+Mmfw/BD2mBFN5kgMT2G+kw2PNgGO
CX6tO6kZF4Fb4aWoNFaFgC9eGc1DP4sbJbAyvF/Gh6jLtxRqC71snIFxrZ4REN6UOk9T8OsXyBe8
Sh7gGOEJ1hnNPM5s44sj5nZUl0SkV+i9aXwxopWxfKe8AtLkk9paSwQ9X3dU9V3f8wkXwGodRw9J
OiGVlDjWtPaaerq5DvphMy1rbE5xH9c3XN6Cwvvltpd+eubEHWKEHe5E1t/JYTou1owl8bygx9Pw
TutJQd9dK7TFa3Ke0+pmntq7ZZ0vxuZOY2XSFH8TjMF3wD9PdmoSYK8+OTJ6zyN9XQxcZwywx0On
4zSKvun9BCdp+zwHLaTtJOfkMT9dVJY6ecgt5a8uZsi25J+tQlNbB/R3WamGflt0/VXxEZTOeXS4
oxRz80PcHNWEJt+YzY/QjejAZfI0+PrWB9a3CmtepJIXM0+rd2Nu+KLJmxhpVBhd9sZer10XZOmJ
KnjTVc2LpbmvMyibIU+wptqXNslqnFXg5dr0oEq+whiBSUrqAB49Pqk44baUAcnjMPVWGpssDuDo
jXvCaH0KQYNl4RjlQnzTRj6FEjZGAsyZicc/dei8AsqPl+Exy74AI5VvgwVdO+cOKpy9lhOASEIs
uIfCLRBC5E1+mM2hdHOrIO4rhI1tgaxMA/YVAVK7tFHPHGGSlUUgt2un0SfKanpUhDoss2VEB2bV
8QvbkkF4GRCyYB0tlfbUxvVGBa24AkvUMqlVZHPwTmO0Lz2lR6urjiTCxbphg9jtXsKBzy3S6K2n
jcWH7ZSKR5KqvCQXmmps9BrOF+Xu8sFqxZCNtTdRFNllDFtp+iYbeZVF/uvQkrlemYII9oF3KcJ0
SAh0r8FPJraEKAabHr6SRbtK53BMUOl12wik2M6nj5r5z2cwxtVjOk17uGcJod2Zv87Tj6Yso6vA
+bD4+6ijGcuW45+GVt1ecKCVnd3gVdiagOWikEG+/EMxo2AuEEfSlJUnYm15GC19IviuXccWrhfU
tOOye8pIh1hdlNaxUrpVI39kFqmmTVySoz3GYM8UYjEaaPR6SWtPR6mkx5N1mMbgahzjZkeSzjqQ
9TffNidyGSkkZ/lQIMxvjI0MKC9pZForLEAigkQUkxsd6eizw0EQxJqGu3GGxC+KUXhi4bNr3ZUi
9MI1A3b/NfNgzOYmLa11wUaZJ5veBzMo/sv3m5z5NnSqkOPqgL4nKvDhYh3ViyBZJdK4U3vjE9b1
a6607a7uZ+YX/Q7Mq7aFW3ya4qbfavLOiXN6Eq1FEwwpIDsX5LhqYtFl2EaLq/ky5q2hF96QBESr
8BQDOkjL2qPVQGnpP9LWberSw2cAj6wByDk1SGffaJzhw0T5BksMk2YXTzTxGUEyfUb5uZS9VFQd
HdSrbBG3k837Q39HgfzBpMH8PLJKaAuRl+METwuHc0GAgFckNkDaEQRtbdOT4wDiB7yVl5dxmLI3
fHDHJG8/ZSdoV2n+vtBrpseU1UJz9k46fEobqcNyXiBJ9M3SS4lLzn6g8rC2k4GXjkGttyxaABre
22IghYlngf1NW7e49Ma02GDmYx4d7eci9OmuFYCSzbtxmWZxL6JIZ/JdJxU+lT495g1Fr6Fn1ob5
cxP38wuv7k04LBK3Jb8wT+33S5CQaLkSptV1RYo7sUJ8fRLgntm5Po5lgzB2ZgbN5xTlZ3CU8A+c
2b4dDRQbkpc/ohSE8gRKMuqakoZj9Vrn8SdRMu3aryGHq2a2ziK+NR1bvNnQJNMpTz0VO8wYlfcE
xpKiYwcg5JTkbEjALBX5CErE1D5pzrhxgl5FP/asLSto2okS2eDTOFYT4S43TeSgSKpHl2ibP+Fu
c+BzfkJaraX5tIonWgVxzsC2CxJ3Tbtbl3Oab3yq4vQ4ISFg6igrvvK4EFgCbd6YREH4bfh8QcWp
yjCuLCvBEMUa6MQUb201KbAwP9u+BhaFznbcLZfa5ClNyv7Vgvu2qksm7TJkE2WndGuNyD52BWof
5E3PaLAvG2E7tv213b8PNHNX2cBhQRpMvS2xeyhIIyf4pJ1ASdopb5wEWdEwwuMgMvEhDJQHms+n
MWcxNnXMwJrDaNUVhCkDLTJUKG7Ya+cgi1+CVhWekyp3ZpC7iRq9BT0nGqkXntFR1p74g8lMwa5m
uu+xdRgpB7NmiN50FjjfaA+shfQ1SmZ/4FQfk64m2wB2oKIspgmVLIYB6ZWfMBAUi81NgyWdNW1h
0XDn2Ag0L8grFXhu7Kf4nxnlCALTB71iGbn8m74TwlNMa3at8QVlIMsY2WHrEbN1hqDcRx6gdwUn
Q0lqmDbFIQBD+DQq/Jpa++ghO2FxhYhyCaYZJdmuGYzqlP2wSilyZTpixPiLirOwEvpLxJbuKCSu
Mlxf162C0jRJAWfobBiJ0W7pSLspDiCXno6XpKhIRIduTaNLtm7GpcJHnlBmqfnBSWsSQBKPnFyy
es1UeHWrE+Bk2qcwpX7ZJTfjgHDVwvaHdGl+CJzAayKr2ho6a2KQ9Q9GNDBmUmraooE5TSfYYkwK
bE507228JlGPH4AsR45O5fjiiKaChNunm1ibJEd+1pUm7x+IpTiStzKwP9bW/7pmI5amyNfKB7w0
3IKOrhrCXpoqP9VsUoIeSkdLYi+jraeK8nnyB7emEnpwYsZOESjPDRKFTRi0ozfV5IbMyVuGKQYd
O3zsxdlc9AyIy2X9b9Hyd0VLA87I/1y09KDfvYfK+a1GqxBV3ccv5cvlZ/+7fGmqf1gLgNFWoZ05
2uWx/gOEp8HbhyAGjwjvqcUT/6t+qf9h2xQWHVTGGsITyWD5q36p/yHJm6Nhq1PcgwXx/1a//Cd6
Cg06Rt3C6NMkH/gFauMYbapQAMpdDbnqq0V/kjipdFEtvxZTyLyjMqqm39Qnl8v/ZayTSKtSnbSI
qZYLg+8LSygp40woip3TbX/upkdLuxMcgPUEn3/yGrIbx7cdkMGVP5bMe2a9LpQf5zhDn0lCWbXx
WWm0kMQN/aPJHolJdqJ7B5y4vwNCWlm7qXnobGtlVI/VOK1Iz7LDb6aIfvPGLk7if/4WQggqz9Sn
VbGYZX96Y2upTszJ5BHlZM/l5cvkKJvQZopVTwl2dl+oXtcENzZkz3KwN8b8hJYEqS4zC6cmOkQV
kTql883CGGISTa7gNOyxLmo6DqHsECa5h2K4Mr9r8ZtB80Um476yjGMqo01VkkPRhm6IwNhI3yby
YEL/LvlOMAMhCs+ky7t6pm9kN2x+Gucce6agyH+ueH9tb14enW1aS+VcGhTmf/3SUZMaQVYhYew4
oUcIeQoH5C/Oxsz6HNifZr61VgLjT5P8L3X3nz9V+1oX5mO5w6q9uLdVyv5fRgxyj8iPOpmjMcI5
RzHCoD7m7HS/2DsjLcwWFnl3yDJrhw/Iy6tg71Rio5BL1zgKazlxPs6PoXvIu2innyxkDhlwZPNK
s6AnN2/GvCgY8v+Pcc5V83ZDX6URYXzpDtRDP818rxxavRc0ATaDwvXT/WhT6DE/GxaftgGCF942
I6IBEpJ9Hdfksyxe6KfBzHrrgZEJE/7LTQQ+oZs4mD+2AWDsDVKphRS8LhY/lcIJwszcpn6w5EPE
SqCU9VHW/m9GvPibhy9UDeatZS3g26+Et74Nx9FCs+yGkQbBGoFG1UKO192BgM28MFZOqG3tJEED
Yu6juD91OtCPH2P+LDhrtxxwDeSc5bguxuE3rQPxNzPZL9f2ZWAOhTl0ajMzMLWHOew9B0/pzJYM
ETC0ebYS9blNbFftw988ZfFPMNFlbP7jrljLlf00DzT8x5Bud45nM3MFIqh6jqjoIlxe6Rxkau6N
zAaqjXLtW6b7r99HsYyhn/cNlzfjp0//yhqI+zptGz49KaON08CMym60/F6tJW3oN3RnK4LSoZP7
G2qoG/RPv7kAbXn1/ukCJMRWZyEn2M6XaZCKdpipJTce/fdqwGqO7hKW9kI3wdPjbPQic5OajhHR
cqWfuVIBhkg9sbVeiQUjpYQwiGvB27HUeC1wMTJ6YbuNWwdzVYswishchLq/uW1/swSJJTzZpn1o
IX758tD6jvhJhSQ9dCa0TWLHgzO6PSsII/Om9+J23mUZCm8LvYyNZaV5tRJrxZbsoDCf/OZaljv0
9Q5K0pIM5Kfk2l3Qez8NoK53KNBObe5GlfQgW7vd8EjEnVWrK7oR6xEvRfyigPYrl6CVa38Mf/di
/930CkhDFzaCGMeyv9wN6aB7DaacQcQb6yfmti8GN/Lrq7AP9+V8gpF+Q6ni3jGKc+5nJyU8zLWC
XpOsXj/cAhHzyKl//819+buhTfdMY4G1AeVepqOf7kul5AleV8RNmQE5NRz2dRvutRIhj2Wczbry
SlEcNWw9Pi/ckFe3emz+hi/3ty/3T9egfbkzFGWb2uq5M7hVDqUerjTuCvGyz02Q7/qpu5YmKjeS
8LrkAV3q72a1P1HEXwYHOyTCv1lHNJvN4K+ziw9jMXB6zpTl6Lg5QKaaYK+MVhwCb2WURzMUqKey
daG3aKQ5CCSZG82BF4zyVE3ttqNX4Fjpt2gQnl/fR6O+R93u8mFrDX12cUs50u0CsrvYPJnOBzDw
jQlFA2q3J0EzLP/JiOutGSHphsCQzOKUxwSnYsS1J911mPaFVHDm3Y14D4wk2JdCocqY7bqA5DO2
eRTGM1eFo9r1yU7Y6a63ItA9Bjs0e59D66ptedDn8AZY/r6wdJpFmrd81qLLrlHBVQE5UYV/Grts
h7x4R+abRwfUlbq/qTV/o9LyKhrVW5BcrZrtmgwnlH2PI38zgUizfLhZS1+O81+WZpATdBhx7bZv
MDGz59I5uDvVXWRymOyVTWtpR9TclDAS5KQfPSgDfuIgRLaLqQ7oYi/swKPIAfBNusu9CsOTaJ/V
5EdpprtsiG8xM611fr0ym/uAhpRK8SLByKSRv+cP7A2117GV2EOilZh5LtorrKxNgm8vU05msBJD
vNa4+WSYbehSrZvgeRrPdfi6lBKzBKHnlO0s7bEL6rWK/NqPXysBulfHzaUqG7StlOWJawUJNbRk
p07amvA+esEs2wmS/5FYTjU7BnPg2uFAPkO/N42YwEDdzYoOqXf2zR/OjspGInNHYhqd+Hka9miU
rpJCd9shXzvM0T7FLbOsqC1qnskd02jUDH62rpdrYW7vTMBV3FWq7GA8o1VGUWcEY8NhPOqzdU98
L4ymVZ79SOJyBy7kaeFKhFpxprhJT655EJrF+RbVMqrUc1kYJ1+lHywaQo6gPqvkzLETmVNO8xP3
znwZ1WDVzSbu5Hot3427LrU2Yfgiuogvfecj/tSpO/gSUqqKXh86W4qEyxABidn9IesE9pYIsTVl
WhSqtn0l6hwFMcNbHK3e2hUxNSqSZDOIfoKBrYxeVVA1ujHNB1urNkEJoYVYlIZKXM5SGJF0nRAj
siDkWjwgRyw05KvtqWJfFkMLdXcx3eTzjCW74cY9VCQ9jwyVmj32UtYSVra3tXCHraLEfaR0M4wA
YPzmXT28GJa2rpwlyQHMHL2zpObMANUQbzKZfkTxOZQqtWHT5uVGsktsw3hjgFppA6QEmAkrQDa9
nFdW/lJNxAuCYehW4URQZ+Osa0PbKOEbJRhqRKgm4BtY9mNjk4yLoj3FcDAXRCr3b7UEwkyeJI1Z
baPXNthndhyY3XJcknVKAZYmeTSsC4tteIX9cLox0s3yJAMGi58eSt7CJcFaYg6ueD5ak9NUHOhj
5WtrLjYq+mDVOWXlyJ23XKfTN0koPX8IPDFLDkw6QoFgVSn7JvlR05OY+YFUI+DT/lFS4pTzD7bL
E3fVt0n1kK+MBwLuHlv8o9TZ0eSTP6gFK4npdMQB0IVgloNrtaUOxr32t22fbLSYaMuWvUBZuJ3/
DhgC1iEdKCG3IMh3Dv76ngtDMXfIaB0FaDf6pNiOCNuMpvAq4vScPt7ENlFlveVGJvdvPAzINfyB
r4rhzOiEq+JPltOnmuAqB43ia0jfmdGUdqFAJTuDbBC1OZDAuw1mDR6oDiqvcIE2McBUfGVgZ5k/
GqyQLa31tG5IfuupS9MCoecelv3RJraKmuzagOhSN/0mIVGdZhH18nNYADMC3oyyhLLwVd+paFUf
moC8zfou0p8M/97SavJLC5wNGA9s0Aaj6lq+3Aql26SkvxK19DgDARjkd8cAyut4oFroGFunIiZ2
zlPq6GacFc8YjW0ykkY6ZEu7cDWExbbjrbHr4hxZwyYfB35XuS9RIQUonidBH0XzYCfsdQp30FAq
Gz1iQwwLN9TE0acPFOGn7ggjdmcAW9HniIDRjLweJqsq3bbYv+NU3aX4hUuV9DVgVCrfJITr5DNG
OpsMzMfAf0aZCpeOb7+pyGRuMAib8+MUQBaQGR5lWgHoeLqYLilEmkp7oNvSR0uQKrQ+PdnkUblp
CG6rgOx1qeEVDT6ADghgcivLgAUJe1+wBX7i5op4zhoA4km39RV/BxdipxWpOyMIigKbmEXtoPn+
Din/0lmOe80rtVPFVESBHuVkCw1dvS8J6WkYxLjg75XQhNh0U/amK1Mf7yVrdCqOoervI3k0aosc
KpT7yaLF9LG7yUNd62c0y1BI0+0yc82VtW8m1VuWYYpPh7SXuDSfm5RsTRa0ZVWmN3wUOeRObnqC
Xt8mNzEvxLGnzJL7htvV+r4WyQ5IxmGw6q0iuKiM2o4qD9lcb2XUbsug2vDWuZnGhbOzEOwIln8X
VAsOi+WZK1/myMKWLlmCO31JRcPSzfmh4Wx5+fEu2KuqPDV8VKwJb1mIcuw2Zqd65Jyha6WBbomj
yiyRwoiE/sTpG27UsltiE0V6qwv8EGdqVT1nsD6GZZUq5/veVna6wfKkKbtldzP0gVcpp9aW5zwV
p+q1LYFKZAKbPTO8rLdjW2/aimRaCYejVT0bL045aK7ZswTaysZ2zhRovKI09sgIvNhwrtPWue56
67prFWRMdOWjVxWn2rLRCpDwD26omntNE6cMZlzRAT4ouel6cjvFnK4HolWS8NYc5HH5cyQk7RUs
s7rzgEgAG+LeqNJdPBmHEChFp6nHIFTYOMqzVbMy1+UBqUjcKSDrffJWxteEAEah6FdZEO4xa16P
44+g1G+r3NqQ9mw3jJNQHmUMzatvt5eyD9e0bJKEjbuXBoefTs8ozvfaqPBW3iu0d2Y2HknxpFOj
NxWDMJjsdgHAmgYJ3qLZ2qLdmozbcNaOeKg3xWBc9RgxC7t4CIz0NLWIXHz7AX7Ajl2lp1X6YRkS
YOlg+4M4nfzdSFhQzOs66Sh/DAs5OU/EAQOr9/dBLZ4pYoQrQSNzBdyBbSHJbVQnKvanqu8/VEWC
C7a6o2JBcl0nzwy8KGYZLnyESizAJhWuANBR23DPq2ctZi7ArooP+4P4Q0fEHfyGeUtAYLiXmHgR
saFrwDC1pX52bodYAUUxYGgwyEgOXnwTrAI1riPEzDuzF+c84MM9fS4Okep/ypI9qKI+cxrcRzSn
0ZNjLvevCRj94Px9BLD/ThrcSQtGL6aMmNTjVRONr8Js7ppkvE/ZmZF0VND60V+UIkHbeB3P6iaa
1PdcmV+HsL7TdeXFsRjTTAfaUinLhlNRTvdtjrFCsi9nyVgH6OxwXuJwaSb9RCXwXfo5/HLTfmpJ
RWa1O5WWXKva+Drx4Xgc+9dKFfc+9xJknzt1n9BkbhD+XenQwez5VYvV51SYV31U3qlV9RikvHil
xHulHaz4e4y6DuPcvVQ5u1jagWM34Zc0YxoQQjotfpklt6GfP6lYZWqre5H1fG/WCI2GPPk2qd/0
csBpGOkNKdNMUKl+LmCmLu8n0OCd6O9bXkPuK8QE5qGa00eteqaR3M4Jw1UoLO6cpBhQrYY9MbMO
aiC8qo5eUzZczkPM00GlfDKKaF8yTB1/InSuZvEP5me0PcfJpuZrMo6lPGaKerYjukYqXALo4JjS
2cu3q+XLFejwM8O/dgh2wTy473lju2XvJxJPpwRiMFgALQF4gAONGY2QroE2+JiNNL6IdnzVqkNj
R2uLeG1HeTb9JS/GE9WrPo500wI3lPXRj9PtrkuzWxx630aov7CBscruBNLD3GdnNq11SNhN+D0K
wo3efiJIWw8jweV1BHIJm8SaW8RSQ580RJ5qRLdDmeyWKcSfonTV5A1LNq8/rUIobJhzKQZza7PX
eTShMKieUgCA5ZPMiD0vZ8Nlkgrn9wLOeII2SqjuUAZe+9JZLHZSHpBRbSTu0GXqzrJ+HfLKhBhi
M4PGH2eE2Nj3CXU1jhXLCWpZhJZKEspqjnkc0vh/jZklKdngxfjfHeEt62itaOc567ZdrGyW5TCu
5nXRNVuaaq5T1Vtt1s+J8B9ahU3h4G96gVMrqbcGPCWtLzdUUj1D2UQShoXqXI+Fs7fY4zcKpyyW
Z0feStW6KjTw06BpTDatth7vqrbZJmaOFwOQdcN8Vf4XdWe2G0eWdedXKfg+ChEnZsC+yXlOZpKU
krwJMCUy5nmOp/d3WC60pPq7ywVf2AYaqJbEITIz4px99l7rW+nGsdVVZisbcEwnvRaLHZiOXd8y
YJ8ojU1c5/T8HZ2xJZeilfFGmU59/iEPrnIH9RvOyGmzJpHn0HGmcio+aHPZ2/yRb644nRI2cZBH
/Cnn1Mkxj5Q6OGjqqiiUJxFW12oghjcn5N17cicsiiNTnRwatOJcrdLcTSTOGnmzlsFEM2Lht8Lu
wM57DO79IuQm8w5WtnGYUAfFs7wkkxvKrtiY2UEMLX6BPQAxja4v1dYgtPmk81+O8S3Mao7IOIX5
qHPi0mDt5pySJ5t3yVj5ZbgqMTHzMYBkQr7FRysbEioPf2GT115xgkz+OGGa3E3ySJ9jYI3kWld5
G3Tkn1/jk/TpghsUTrXuhb21bP2oYIpXe3eeGdVS1h5+Q6OaDoEczvhsJEh1GKvWa/kua7G2H1HJ
8KCuxxQRM7PwUexAB53hyxwKwdaNMatlEttkz/RXtlqh76sSSJ5HlWPqx9Kkl2nz6LqCeFFr29+5
wyiRlr4gJc3Sj2lBKVNRKfCs6ELf2zGQUbhZiezp8IMs9IRshy0xxTzudqQ8jHFyiczxVd5FWpfy
4ZlbHGcLeUU2Uj5wNOuwXAiYls1HIYGF+HZ7YwszZBHUoTxNepO+cEm/i+NzU0wz+RaGHO/k0wRK
dt5SgecKOhvsiwGNI0WqGFOaBzR95HaCQXYun8DU5Gko1ZWsWm2m6/LBlg+4ZrGceDSFePL8QN+N
TUoHSHz+jM9Klr4HiMp54p2KKT0YgQomip5NHqwzQeJsZ25HbXyVf8fjsVQwT9rg5XT7ISIhtw5M
TnHm0k1bjmVcGb9JXqF8H2rIBaqHBVt2XGghTZ67bHg1hlV8yUzuLdmSU4h0kF0rf/3ZmfxHU/Fj
+K3K6/yj+e/y276xSVYsl82nmeRff3rKU/73H7/k3/6gn34urpT/dXmLt+btpz+gAQ+b8dK+V+P1
vW6TP64BA4v8yv/df/zt/fOn/M1YXKj0aP/9WPyBa2jy367ht/zHgfjnd/05EDd/p2xlcmgJnbm2
ZjJO+HMgbv9OKBg2GlrhWHQ+qc5/DsQx9GCpNFgnLfwsllRH1GwXwf/4b5rNrBxsJGRiWxVk+tj/
yNCj/TrVxRmM7N6iisSSx2j+l3lKFnZ+l0Q16unSRtQET5eZzZgru8yxVlVZbjWeWyy5ABVhFVVA
GIPxzMsE72Ys69onaaIEHlxskGdua6LTZ74RvVutdyjbazqOe+HxkPLccDibiaLeeo696rp2N+bW
QlOHJU0PGrDd3DeItYJJZFQqcWmrti4OgQpEwKcfai+RsDwYmJVR4a/znhYGaLgJ4F9iZtBVkQeV
1Y6FnhipeuWTjCJwHtpW/mCJ+GD17OQazPexg8eWzXrwfmMDVD9wTnaLtSXL8cq4D0bvPcRhf26m
o9U4svt66IPoSfGTh86xtlnMU4scifJ4pfXL1DA5k0ck0CaHKCB2wTHWbTus3YvVEneFSULAfm/I
ncfQEmcPFVyvWEEsnHxgD9n0Xf44jFCmhL3S4fJjwDvAKcLNCIrONQ9Z2rJD9itX6c/GtQ+GUwu8
Juv1TeZ3cEuA+4TFH8/5vx0767K7/2PznemQI6RYAXmEoTEu+rn53hcGdlUtTJdjuAXUTTcomU0m
fbYWCJ5uLb3CX5hqM6v5EhcOV4CJqC6uQq3nHdee6PFK1XAI8OWwNTdQBmmMfxfOxcPbO4z1PCS1
qHZo6RkT4l57kZUjKM36byZM8jJ/fhmOzvVbGGU1YVifLrYfBilTj20HX5O/7PD7U7SZi85LmH1n
r4NvHXpGohPBun8zYvt1Luggdvzxl8qZ0w+/tHWHCXR34mNdL66tcRsYtZfyBOUQevPDKvPwxyv5
UR7wl+Gv/F38MuY+ci34SwBSAzchC5rQpwEA3BcB68Lrt6ipFi1altIc1FmiRIDvbpZQ7v/5d4tf
p3f8boyJ0lDI8iN1PD+/Tiso1HwCUgl7XdmxyQWJuosB8KlAHeQcJkn2U4EExOeQHNL0os41S3eO
cva5qrVl60bnCgV1rpRPqbjnZXsIwkuoVIfUGR7+87X+RWT2ea2Y69BvaATAq79Ms6y801wY8sB1
YnBytO8wUa6jSFwm03kKBnT3SfXIohTR29vbtXvTRudb2ewboG7qEP/NW/dfX47DLuBayJmgMfz8
1oWA2pnY49cvFQoDw65neRneAzB0+Vjd6Aq3AElWXmKfPR+1YJLCG6fC8tODiauBSvjxb94fTJJ/
fVRcCF+OxgaAh9L5RUagZ3iPJsMDENrw2ZVfCrM8JSmHXJTeXxsh6bcfjEiechMpI8yjCbThPLbM
C+VPjTYYgS/MkluuR1RiX6fimEfxF0OPPvQwoYykrPVT3FOYkZ9qx7gwOqca6uZm7bIOG8l7D6Rd
lpSNltyDyHzSfPvi4MB3CvOe6+TTpIcyNC+u5q5c/+4o1qlC/t1Bxaw5WmTFvOmmC1HfHZc4oogG
kXM3QUSh1zwKOv9mkJ1ayzpUdnLPlOAjjYqtq5UvSRGMRBLBFCgqpPQ6/CHtuyl3B6HACq6rmznl
h9HTL5Me64iUkVzxWkmdP8We9fla8sq8tDkK97Y3LobtP7fWZRiSg09q+6wevUXb1vsqM08B1hMc
5bO4TU6tEX/IS+8bj3x5Xlmt+fsBca7L8s/Iymo5Uqbie927TEC1i4wV1jL2uYCPJy/v0wDDPrdP
dm2ukzG9dzn+ALPEAGAm3ks/iSP+DzFHiMqx0jPp3xoXp4zXpWZhiRzpEHSOvXWq8qvjDPNRbYG5
Jdl8is0nK3IvTRDclbG5ecS/LXknZlGEQsuQQLiw5q6ATHgY8QDpOlSUmgdqhGmGpt04arH/PdfY
MbX4IyxJihT22ijptIKme+onezvExqVNzb0oynM8oq5W2DDjhi62mDZN17wWbswI0z/YTTFXcSw4
LQQ6Ghg4/0mGX44KEfAFR9oQstoyR1nWdzHmIc7A0MLBQr0peSOI5LJOpU6FMJnWi+pxVCaiatsO
MFs+r9URw7IDx900yIfHhrkPgVCH1H7xDXNHsj1ZWHGn46mgXi/78oxL1Qj8Z4HjY5aV6d1K7NPQ
Oad8TA+wKc918pEW3EajQGyNMhKVdH5R7GALC+ScRvwLZl6kY1Uzp02wtbmDBY9GrNP5ZcQNRh9j
0MwvXUldj+YMowDAWgLRtUWbBm9rSCuK+pEESz7kPh0Ort0DeLGH2WTDVI3Tz6ei778NVfWdn0iK
As+LXd8K1x9nhe6ChG+pTsYrTTY+QSJc5wOkBFgswAmY9HFFng28tLEZsxkxb77gh3tK+NG63jKJ
OJY2yShJOAMoazhtwxU4ya0rDOUPWrxRT/xIeSOqDDwLxepmg8Ga6tioKnR3Z3XxW6OXLzkJ5WCT
lXc6976ixUu7ZgmUa+1IJdf7wGMM/yN1TXq4TnvVbOVBPmNllnw4oX2ilt4CAb73yJx5XcGcPgY3
gf0dsD6jvdGCjtwlsGeYunjZQV4j/jKe7c6c+1r2auANqLTx3Yz0C9vFUxe4p9phJO1Qy7F0wM6g
n8Y7QZoYsd7eloJNr6IHN2hu1H3cyQkUI3d4yZ2qXnx+NarGZwBmHK8jLoslLkg+BD5DxXauZkaG
x9hYwR+XVnnJXe/0MyK2vYe7ivgOOBpOax+mpL3JNcVL+duRSDG7QeNZJ6fJ0C9lmXyoVXKQNa8A
JPvpse8SKO1K1W/tNN+prA4Kc/EMIgbC90s+TG+kNbFtZMyHJApKeTJbkwwve6ta9gkezF1x6SaB
o1UnblpZUnuFBXyKz0xP7Qew4LGX7mK/p3nAUq9G8YdrDce2shTeTa1ZNngeGDpecRRygOfdcKKx
3Ng85Fr5AIr0m+q2GPsaXfDYAkrqKaULf+rmI80B+cHkun0YolMsd5pCuDyxDu+IHV6KvNoNU0od
XK3QrvOMcAOrZkgXTWMzyRnVjjQEc40PrLXKGwFp2CEY62KFACZcP7pVc6S1Pg9UXK/sqjq7TZRk
J2DSFzkSGxyLnUdJCtKv2INCF6ZO5G4cgGq1GxagKLVLGYaLOtLOnWecwo53QYmYTJdFesia9B4a
Ho54n9x75wl0W2ZHe7Utbx4wpZl8uyI1WeoaviIUBmOnA7YV5bytnujHPtGbuSURL9rHQ8Qai64l
jT/MjucgmfjRlXXCR3VU3+T/K1X3qWi7b0V2jLSTSxYAxThrUxek38ry1DbGRb53AwusfKVOpzyl
rXmRH3ToCW6GtoHlt3eCW9GSSGWqe404J62T76pcNhzrpAvw2B4Pth77qDMz96SN+uXzCoXl312f
t2i0+QY1TO/eRHaFx85I5JWhFDdFgVcrOp4mcXCwDXWRDgigL4FbNfr3Mh13nsXg3c7YBUbXII3T
fOzq9gupCg3HPh7NESB2a7lnYqr2iZbMAiXEccZ+jOnvpvrBPdO1i59ODO01C5mA81SFpYz6heyc
Kk9ttEjxfczkP+h+/jFE+qv6HBXA8x3t0Tbsp7TPb1P7Zg/hXm7dstzyezyONPlmTeJs5UYfpWS8
0OWWX1+SVEziwaUABZ/1xXWwtD0nM+oK65EtHessbVXI631mXOJLWcXskHx7mXPNpckNmrjDQxlh
H7SJP+BGLbAuzqf6JM+qo7z1YsNnlZeO8rzUQNb4s9RSWNhLia2lECRgDc0a8V4r8IcEwxmQ1cMa
EYvVGxl9Qn9tIxpZdtA2FERMhXg1fD4fjvgLo1ceP5GqHZl2jh/uaiO4mwqu+Z6tg1npEk/trQca
NeuK5C6r8yhS3uPJ3guYli1f/bn0uwh1UpUPx3rRMrZ3WdanHTeUqWokkQQxRhkGv0p/IG+RWfUU
bAHCXobAuLgF26Rjzw149LIhUNnBvdPbW94rl8i/JDkT5tigCrEt3oFAlo9OwMXpqXGaMHFlsHzp
Q2hUnZ/7kVKwTivO0xC6T6QqfrikRCfQR8eQ3aZEvKQM4uIVq5xxE2VqNGs1bhq56wYFH4vCJ+Kl
NCcj/7VcK/Uwkw8JDqAPhCinxgf8UOHm7SuGDmbHvR6P8mVW8bcps99r7EokUVDn5jQzZ8RVbOwg
wRSuSSxuBQ1ORfDhSetWZTWXTlQfau+hnDDo4xfGFikH0dojRiCyK9Iw/Ehc733AF5n1zhef4gyt
xtpJoo+iohjQM9ak0WWsakOCNbmPahCeniouSUyFUJE2vRR0LUpGLJWO46z170lPanJirAcgfjxz
b55LSaYKHmWPTMllXVwmH6EBw66EMsRluumNJloigQjMPGuh9hDabGyFD8TJgwD0ectqDReS0JjX
ExATVpBCxI8ukAjTMcJxX/Q1JjCsW51BOHHJ1xqBefUd59hXMA3guX23K3httsTim3hEmZ8CCSmQ
fldjX1Ef+OukUt7S2uMeDw9GzIlCd1KkbJl5EyAQfJsKNvHQM6chb0SwqdLqFoTRvVGfrbo6iUGn
oaPShk1oa8NjQgWYM59PFUghHhYo3TMvJjLhpQkwbBaWKMNyTIGBIQsct1qFEbe7O+Y2p9SGt9b1
QUNpO6t2nZXle3sxCH0WhdDyFZ7YUCPlxVLo6+eTsZ4KlREr7ZGGVS3reMSJXnqIo2oHqrKgu8wt
h9gLkDs27BJjtY7YfgE6riJUTyZN6Jd8hKFfyu0Q8gx2a4uSa/DyuWIime8i7hUmNQtN1J+hAzrd
ckIRklRdwNy9Knibd2gCJkQs1qNZmW/4cTBKamm90LyErAqmD3VXuMARvV1iAXh1VAIB8wSCfD2U
+N1LYqhEY8TzqgwQs0KKXQMf9FUa3xHeGVxx5os6aOMWPT/ZYGBSDjS2jknv3sfaJYKn997cmt0O
BD4jhTp96CCTkN1yEjqQd/kvEyWDJl27eWwsk5qX+vnX9EODuYBhzrg8K5tzxFSBG5NnLuySZyrN
p9jSLjoKmFmSmeGcRT+Uw5zOuFgEH8+rlrULqMcOHFu1aO22RsFovA3Q6Wa+RSePfjwBavAFfbnH
dt5lzCwiazkwCJz8Czj4vQPyuLkJy3k3cwaBadDOvM4a0JYkd3l8KykeZ1bBjkxcr4qWj6pQ50Db
MJoRtncuuur2eXqjHXThRj7xF4tP9643eC8cUI61yuKUpN1Hb8IgYSn7DIIByhPH2UH+itRhptpE
dznoiysqkcY/GFNzq6n7u87ZeVp9q00uQ+4G8o4p9fBro25sM7rL0lYRYp0k+c6RB826P8vDhWxX
jKm/qXpW84l7c5LLQJsFH0Mdf3QKr0LugL2v5ASgAE7pfQ8QJHprJYvu9hB/0Q3GVQNSmmBTXNI8
WNRl+d0KnLUeXMI8/RYqCkErqE6jAkp8sW7o0HZkKzjM7YMRvEgnmBR539TGeUJdxog12/nuZMxq
mnCZypLYv7aFeNCsYBlhErK9aJM35UYNUYhV+jbDDAsjj+bcxKZTD5CGubfWE6Bos+7cOTGVLLQh
Oy0TG991qa6xZ8/akGMOc8RLo9js5yg0FRSbZf8VVRrzUhVgfAvsVE2e6QmzOI7Sqr0oZVjYOMgh
DJ+0lz6mMFjbrHtrNWtjaqvaT7+ysW4JnXpEMIstunwaAm+nA3Fg+Z2ncc0lQh+Awfs96Oi4VaU5
Fz2FqjGyP4NGb4viW1Zw69sxRVasPDkdW4mgWTrzeDQZTz5UXnBPOp6B2MfyX9k7nwQdref41bLh
gcpiZM0+GVehZFfBH/aGjV22j0Wrbj7vQdXjd2VadRut+A7CGtkdiQ9JTY0hCu8CDm5bue/h6H/5
m87Rr2MDeoCY+HTdUvFvGmhAf25l6SmTiWzAZ1IA+1NbFWCfrTzJBkAZdFuvaSjIjbWfz+2w2vQh
FvIpRG0RDZxxFEzyf3c5f7keslpsjKSq6uAV1H7tYw1jVre0Uth27O4c5dqCsXkT7MIOm2tgLjeR
r56Ba59dp9whvt3lKFpbGg8pj5xGnwGmr3WvQpQiqAoEEtbMYX3LNVaCcqlwKDMo9SMjWJu1eu1r
ZV1PLPRpbX/FYH+VJzXR+gcHjE2TwipG6zmWh6wtV/hiLNBNFmQP7DhTjRQuiXBpOYi7JgSzPG6v
TkKMncMgvDnLqriPGDvjUfQa9ZsSjqdyrB5VN9q2BB80UTwH57DlHu9dpIoVq5s3r3J1347+ojWx
pJUDOiiFlgVDyky0c57BVSQSFuicw6B1UGNvJUQ3b+MW8ngPCJbrYUasJ+G99UuWVYSFPXRMi3OC
GcB/VPZBLYtcOge5Q1MIEec+Sm+xBA2wlbLh5WhdhnpnD87DxBEv1swtuMqtntH7YZagxeDWQ1pl
Or6cgs6JGRmkXHHUDsJ7p5mPZTKSWpCBWYpadg+vX0maSt3E54pHlFgE8goMpMQN9GKe/Wnn6+aj
b+IAIAnUNHiuCG5ak4j57qoFPA6ElNV47JSZH5UnfUjmGsB1zrA4JhNW98E4kAF3iCMFP4d+bBXx
N1jUv0wgLFVoQuB3xTn2V05eDpfSqkNHWQB9U5ZdAlGYEeHWDl58M/oaFZRpcln+m6fA/NXl4/Br
8anZ/GqNx1L/pcEscAzCEuNuItgKWqo36jMme+FJBJzMPhvOyUi9Z7ZQsaB1jFxCM1ScUD9CDjWY
SLeyNzmW0thIWdlB9wP0sRk9aZ5gTzH75iYP5G3UfS35KZrsBn+2KHoaCfIpkEl4mnUf9fgeI12R
Hc5qcJ9Su7p1mbMdw24RB/XNZe+MJZM8tVN0zu62LDiqu2QOBSFbk17eoFNfZKdmcOQ2RiPKLzhL
yvaMLk8z8gzayk0t97pbx0nYqugQ4ZuJJ/csW1pYEU7yhCdfo8IUbqKolo3aFsCSkX2v6Y7RY2Hr
SJE+1l13yyjQbY8w9wRd8VDeRpShdm6ueb6e8iy/0X6/yXubGEjyzZdlHN5FWN4a8PcdPxP5APef
/dQznDOmnSWKW03vFysXaah0CuS3f64ZSDxgAHF2s+UgbQAmikz24/PIzS4MXB92eyzros84A9IT
8Wstq4hC0/eoi1VVQ2rV+MjVjcvos7MpKooemwlc4p5dTaTrQle3vkrppjSUsC4JNfMwpsIhkyPC
OAkA0GoOnetfvCzfiYaPMIyqL5gz9nFH6CEN73vFJG/sKN185V12RMj1vcnWpZ8XN+xBs5II1z6n
p5olaNaNED2byQt1nQ74xT1y668BBckfq/w/kiH8nwgMftItrN/z01v6Xv+qVfh/UoXAc/zvVQiP
zW/7sGnq396y77+dZHjZz2IEvvlPMYL4HXinIRxbY5P8gS1qid/x4TGREq4hXfvyn/6UIti/Gxo4
RTkQJmBKN5kQ/UuKoLoGM8g/Lf3OP5EiYBP+dRbFONHQKCsYLnKm+nUPHzu/FAPOUqa14sEX6MZ7
XAHpK+OOQqFn03KKwdZOjszcKp8Re1XRs80fXOMKzg4cEVJOSk0Vnrnqrmyzp/gGKUU4vP0iC9bR
h01TkL3nHApPmfuKZCCvO8PiycBUL/g2xPGkWCybsEO4+mT0J7ShCzV88lONVIuP/M2rk7lTBHS6
sQ3F5rKwXzT13sfKHKQybtt06XtInlVzMaIQEy0q01LDr/DVPPXiMS4sWsq0fR10FD7gQMa16MQ0
um5fO5Rq1VVN7xUk5q6GFIm0kwWWtugTk7GFH/h0FsotCatrlCJLAYwFdQnnVPzWCBvH0l9YsYUO
nE5SjZJoQAHB5iZK1IO8bWlr7ITNq9c47Tr1NqIKJgZglqMvCkGA3Svz1RtT1oJDxW/3jxpdKNEt
m+LWIgyFb9M2r11wbqzyGk/+2vCJycK3lbU+ia5glpL4AKdxLchC0cy3oD/VKNEbo5lzxt4ktTVP
HTR0lO8wedY9YJVAB9zXVWdNnThMwJDrwcTUPcEg1TasUXl1dO0zd+KMrPtXb6jpFQAPzKmbTYgJ
9b6EcEj01HVqqnMkCahZkJEa6187MAHyPci7dluK5FB53tFOablX5xrSvY9gXSo6bU4uojXndlfj
A3Ef5Vs6Ui2O9iEqjMNVXuyUNvNxaMkI6FeYgje+5V5rO36Vl1F001q+9Vkg1mP/EvXG2gqUdaOP
zON5R1w+sdI9FHqyKaPXrK/O7aTvNIWbS59HKjpSXvUYkaGog3pFDIZN9xC74Q6p7gFEMCEAwI0Q
HE762cY1YLTRa2S2y6FG4QZTx/CocN1mH9MLCehUDM64tgOPs267qjCo0HKniksWIcCGhqgQVLNr
u2RGNw3k+EaAC1C0ZAjrlI+wGwieEms7chb8iI2DnjGiWXPs8SL3Dcek6nvYdHOV/NveW/ChbHNS
CrJJ3aRT+hSXEHfBRjrUmWP0osT7nj1BOK9Naa7SJFjqwzMcnYXSvOYJx7Iy4sbzjWNE3dd25qMl
uq3ZYcLztk7t7pvJvSoeh3+V46XYWFO9pdo5DqHNTeRZM4a+t7YeDin5QVGuc9UulwNlgufJ45hK
WIoEXqrIrnPTejONr/qgEQYEwyr391aGqyKbuC5tUcdQjxA3B7dWfdeanNEAubcmsTdNtx6okI32
fRLxtjQFFX0Ava2d2+YIqB6urE++pMNGzhyy0r+StjobCbcZ1GAeBbAUnfeovzQRBpCPbkLNTJc9
/GbiRRmAMkKijcjb8SmKQ6pBptqe+jUrjoQLHh3Anq3+lAfHKVikoyR15uvUEfNUfdb7ayDO6D/W
rvFeZkuXKl+P4mNTBQvSpdc9+3Gda/OIz6Fbqyiq4yTedlDcOqXkSJHtTOkvYaEqKwBUE2SI5IIu
myi91zZgWRLEto53ta5mtRxQqXcLX7uI4m1UtTO3w4vE2b2rpps/wM0fRhZLIiZaZx2M60Ibl2IY
lj2ZvEXXrDgKL9Wg3dAOWFYs2ANVOHmSDDenmZaka1vpNnnHbynSY6frG3oWzDrdVS0H+5hgK4Mp
kBNvgDUt065ZEoOAv+qmtj0dV5a7ql7Jb4OHdvDVad+FIfysO5zsvxEUaYasnH+SFEmpi4FOlc3O
Qnsnfj7vCh+ZhB4OPE9RujF7c8OY4tlIaZ+l2UNIs1Tpg+UgsOHw4WYdFkWYrU6G/Sz3lw5q3dBg
hDU226YyNxZ/TyDYAhzVQRjZzANQZ5M/M1jGMVRbGFivhYB661zHwP9CTMwi9Kd10rGZTRYILE7d
kMKsls1LC3DuccajpacoyWzQIkSrFr4/cz6pXEXE6sQK0hv+WmCMDNCHllN7Jq4UfqV/pYAkVoKr
cKxjNLWrTsEBHRCrRjRH7j/GWruX+0bRK8j5wMsh3/q8QDnNtnH2aGuHhW4kGVntwAiwFrbM3hoW
vlxEfKm/RgO269JbaflHh9FASiBY41wdIm6GRDmoiXIBFcZZABCUe2QfPsjF1kMmUncaONKEyLgW
nSELVs2ibbPY1SGZgBHToHHd5C2ZIPEXAcJPYNKzrZ2lKhegW9dI7U/aZD+H8bCue0QTLXPXIN10
bXxhVz1Iwl43sJ4Pq7zBdlkkG1WwPtDIApGw8zFC1aiYtS5/ICIayEywltrvvoMjybUa07xkEyVa
Z5fqG13x1qNuMNWgtUVwnZ3kD02RP9SsfBoGZWwrJ5/1/LPM+79TD/9/JcvVOG//h4L4jaCW3w7t
t/AnzD517b8qYfV3h2KX21pDJs8kilr0T1mu9rtkybuqhjJWldyff9XCxu+IpAwJ2DcFda9UU/1Z
C+tw9h04+wJIlavZkKX+CWf/L4wVFhqHVqBGSaFbkDt+Xm560Vh2H0EQmXpzocYISKNb3l0xMwEJ
YTxqEjupUadO6t900n6twcFi/fSLZZ/tBxWjh10dZaH8xe7ZoFPRsE4ozxi55j98Iv+FhNEScsX8
cUXlN7mua8tXyHrK/37+TdFghvTG+U2t5EOZzlURdNh0/0uBSaoRVFa6ZIEoj0WRPbDWXR2LYCON
fSzJmJxlh0JrtopCEd+rI97a5MODB4lnhmELLVMq7c5maFi413LEstcxQDeW5IHMSaJeI3teWRX0
zrg9m8xUMyU5iCHa1Uju/WpadL3ypeyCW0ZCsD6EazbHzsRoE85hLa0d4X8tsgnnRfRS2ZRrBXl4
+Ed6eld+3Z1aAasiEkfGEYcOrIEr2Q9evc9t5UvstvtBUObhvBIgLyPX2KgxNZk3LiqKq6plxe7d
q9XXhxERREB9F+nGrs2Ti7T8jQmHGNjVpc6Sn5btyawn8n+8QwToUC79+NgeaxbgoHIXlY8XIYMC
IcwZSPb7+9ImvSwpFXbVTeQwIpHh9jVOBce9xhicpJXC04yNRY5nkduXG+DxxMIery5anIQ9vYlA
8mIg/4AaBS7gbwKSoaOlksDoVAawJTQHigD1uPMkNya5CUVWtySV1EjTZUeVmqR41wYEhMdGg+Q/
pZuQHlluiWOaJZtY+C+9Gm/WgAuWRtevhh5buP04MqmIqGNJyTu7JaiIPD9IJ61BG7SfnEPnYCfz
4jVWuhLHiULiWIYjefKsfVRSMcZvtYg/Yj14UbJ9Exfb2qjeSGNZAm44+DbD/DBYR4FyyFx9l5nK
IfRNEldMOJhrl+miTUu9VqILgsi5fKdyDPg5W2NfsBPgYS8ps9l00fntR7jMqW3OW0C5sZo/eAYm
RmdYBIYPYbRfYmNboWHaroPIwmo2MHbtl70frF2xH9AaZGTAdKS7crcNbIZJYu3UjljddDipeb8y
InuTkCY6lSG5aVSsSSolIRf+y7Sq2Rb1eMJECgd1q8D+rF28bIVN8id2PGuupONJfqfhmXN53yI4
2uc6u3FKbZPjWM68w2TzZI3dMsFoG4BhaVV5tMM6zpOhNfVZ3nJRWb31LoEEKW4m7LWCYUnZGDt2
9c0wPLYeOx/8Vd0KLqY7cdLh40kJTO/ZgkEgBRHqpB5slWdsnOapmYabrZG9NoYvnU6PT63OpDm/
yi9tMO5Kw92Y8Za6BE6qc68OnuCLAyTg4VPA99JWN20c+Vp4JUJo08fmTrDvdqHJ8cR+ZB59sGsi
2ftxPXGwjNOTVWgPFBlOt5dPnknQrDTh+qBwXYepoTnPIp4jzT3EfjUP82E+kG9oofvXJwLOuQ6k
AJtGvnhRrHUGvz72waxfUSmTSMpNH/pH4MvfPj9bwlRXsrwSBUnogbpQEx83NcTYwd8ltcHpkIRz
P75USrJRtI6oJH2BiAORob8eLHMjX9NIjpAS1udGbbZAeJZlK33CKkj6nrlQvdX7ehtTqdhRduir
YZ3hbsyd516EK6d8cEBWgJoKurM8nSY5yyuAGY/3jWT1Xej3L3b6WPg4vw1g4qiFWR7MedhfOIYt
Bi96SQVPduXZz3WtfG1yykuvI5IQuSTLZ9Hkb7WdnUNhH7NKPxqu/Z1s+11Z+NcitZ/jtNkaaf7g
K95XNlbgE9xM4WfS08nxOXDtfYpbs4wOepusS4Ejy1IXfvliRiwdNEyUONljcQJ2gnFu4L+V/6TG
7tVkydd7zk+pW0DllhD6AD6fCD4C9aBgI5yq7l5Z2BgyD/VgauzKOFjWrOpqRkpkfQpYQuRIoA57
nklu/6J6a7zyHEJ1TjD8m5Kh7lub0nMPqlefkUp81oAdhkaOzgdZIQfNiEs0wjeb6KtYI6URq2o7
4C5XDgEr8yT1xy3vjgP6Q+PVdKX72EQ1CSbpIUm4A4N2r4XTSQ2po+P+3thk3OKgL0tjxZvxONm4
T3v1UMJqVjZ+786K1Js5lQJ4B1BPnvHWedBvWF5scXQbAyle8lCE/UkhqVXeleGZSctF1ryJEm/o
D5zaPnuws3dbhyoYADIAhFvZ/cyCHJCK4rFzce1NvA9FdBmFclFc57E2g8PkJFdRRYjc8oc2Mo9m
M96ZNafVuivqu6KMp7h3nnMoRrPqXXPbRyvj1uUzaZPXsjKOpX9yDLGegho2ANoetzhro3nESctw
n5MQg2nfXf9P9s5rOY4jW9evMi9QE+XNzblAe4OGpSTgpoKkqPLe19Pvb7U2R0ADAkJ735wTcSKG
QQ1JdFVnZWWu/Ndv+rTcuX2K1wPUCav9Fnjxs5ooLk8N+k05spuhjk+a8ZRC/WMTP5Dps/XHeTM5
HLdYpiL0rd6t1xRfI9TRToRnLvgRIcvrmic9qcgqe/eL5YCjRSQntvOh9n/Ys/07FcDvnhXtwrHa
aHlGJaE95dYy7+rdXKPHS7+SerF0immj9O2uMgi3bYyt1CYVNPaidu4HB1fICCZvhvXK44h7cx/U
SxTZywrL5i4AOlPMbVeEexqQGw86ByHlyymZyeHklDf3tMrA7gltH+boOcSAo24qolnKr10Mq6EU
QlLilk+UNNhbrs2bIEZYQwHVZ/0qippl8l2eAy3AG51Ysf6rzwEesivFMjX1/z99TJ+JAkUW9cHp
o/3XL1H+HX3hGZBvwx//2mCf+/X3KP/xGpmXz/mJzGucLCyiu1AtWeqf4V5/nUdMWzXobBvwvgHu
Kcl/YvMG5ri6q3tEgmn0Uz1g+5/nEaB+ji9EdYElc37Ai/MfnEf0s6vh62rdhGKpkTDoGJr49r2u
1iNvqBTWOsw5UABEWrskOm6T0DpTJ5voyQ6Yytv1tOkGvV/K7621cHE+9BRzA2tnV8LVi8CDpSmY
oWVIwvwoP+rU1sZojDu1tzfQFCFMOzvUBrvQuJcf050OQg+0yNq6kx+ZMQHKfVgUKf1FuLZ9SBee
LW6r17fWUByjqeW45Oyy0bojsuskfFjxXBExB05SdES3chexQamEfxzNRzHmiRv/UQf6l5tEQA2M
s3Xa4ohQ+yj3587xN1zHTnmHJVCFexNaeBVaxojxI0elb0KepgS96pt6Ozn2BhOXjVeCuOFiT/4r
BhU0Rr2Jco6RvZMLKrD6FDM/6kXyTVrrIktKhpshKe9jBInhAE/ICzekZ8C+tTeQ3Heh00IML455
TlouTEWRqowgO3I3MqA9hBH5WWEYj455kpsXMjktgo3AySVcw5JnJyZGI4oP4czGSnzU4AwV7VKU
LlVg7SK0xnbTkdYADZir187NWUJJJxYWGf35ZoCLBnMmPSqdcZImv/Tz1SI9ajwrvxl2OV5k0koW
imVuMsI0vuXvczrKgbstjOoQ2Zitu8pGyMNChlIhHddl/RseE3fkOyzNxNpY2Qrz8F3RcEPQ1zXk
oSKxHPhu8jvenKco/qJRAEAgFiqoG/fsbD+E1jxP/KOOR6ThhVbiuIQVjXx5Bw8KMRyroLzheGFF
YOXIN4ekvxnR5NiQe9HtNNYP+YFcMTZ6eNaJGzyfSTNPGjNU2PjyVXK4Lj3NXzxPz19dftpE2l9V
Ld/N2EhDWIaEtOFdB922mkmm1XEcQgSXTdYugHbvcK/RCDFUhqYv1pDCrs5fDrma6HQmHryMiXyG
zDbcDMVj7yS3N6ML6bimSg9nMK/FBcBg6OTdk/dTSE8y86V1nqPUkCdSq96jaE1lLEt6IO2ArRaG
b/KEUUAsK1db1RlnV8bXAdOTt0/ERlOHsWDpnuTlFDWa6Njlq8ktFAqZqbwkIxPIRqzURi6ncniS
T705PQTqfaTey/XkM2VtEDH7wNcKPOUrbiobuYamWAAdkFU2ajEeZGDggvBat5/AuG86jDQxTfqO
moGTM14V3gWK29WGkpISliyFR5Bp03Ym/lMGOVKib3Lnofi71LVLF8Le/Ul6aY84neHrvYlrE9YP
LmfSWWmgwTM7MU3AysrcXLkMlzcaJxdekTylFzvIO2jJJa/j8r4v4KCy7HsdK0TCk9LqN3k9hSoe
jcqfW/rf6n/dS5T7fB2avBoFuo64/GJ8oEmHfTXmyVL4GUSJECqAXM/dJZhjQuNpkX6M1CYy1eX5
y4hlvOF6zKLHKiBSkxIGvegIRJ2QxMbpRmQTNdhtSRSGMucbYZMr3jJxwzVmp7T0gi99YYBG9w8N
PF8ixElQSc+qmDTzsXcO1rLAQsjeyTxtLf+rCy1DXi/hVOgK8xSpQgWDP/F2UZscRDygA9EHs4kF
nfN4Fqr9fI3kvsGszzoumZOtN+/iYi1vnZ8cIyQqg/4ga1GiF1AdODTITjUEP9TaWto8ZVnuNLgh
suToolAR5qXw3IX/jhXobWVuiL8+iS4nymkba+Ens4Ey4QI5Yxa/eEoXswHtzH/PYhlaGZ+RPqWs
spX0NbFnCSGgfzwB38KCJjwm8CUodrZFofJ6+zfdfLbzwonP+7lsN7jjPMoqhzH76uNLnd3wL0oN
EwhVtcFfHR2k9fW16risDZiw8VLYhLKR/6wRgoTNhu1OpppsbbJ9y1KT0JAMKLiNe6k2ZJOUDVM3
nFPMQiikH9mGxmoFG5xEP+skN95gkiPjFfOyis+AbEMV01TG8bwnIFkUhq9Xnhy1uxIWrmxoomQ8
L6cF3mM4G/RMYRFQ+uzmH4/D2U//7TiAjmKehRW8fiFepm9ANqBLymXTrB3H+aqij8hgxctOHvXq
ogt+YB6xkZtVAvFdzY8TE+Hju3jvwYN20/hCu6jZ7kXdpxldZbSdJZ7RFHDMNdn5ZTsyqCs+vtRb
72FWZ5eClXkGBUVXL66Fy20cojqPz3JHqfp8qFLt1tSInkH+dt79qXjkDZ5G/5Npd7YtvxxuciEA
pGGSMuQXSuhE62M7pGu1nIUmBR2YfBTsJzJvJ7/Xhr0YmvyBLNiVMZBGzzZYwLuV2SZlY1zlR5mX
srHINin7h5TEnWlsR0B0ma8BDHlhlAl3LYQtISIi2UCM0TnJ8iRehDMnU5mOssjLNeaBEo4lLiTX
DnkjtV1obAh13YzX5yULkq0SK49SFclOT2fisdR5LSlyRGESucVvtWatA4IiuMtwHSK7b2rKR64l
5aJRgKeQtkN4OB90OxHW1Zt7EV/InBKy+icPWR7ixTDbLl4nsBRd0kAuc18SJVdaL2MlkYOErsWb
OQbPmxMw5rPQSG5T1vk6YLeF28ybK+VDxL1+fCdvjAzY7LgTV4OjyWTVzqnCL1odZuVHKmTKeFkR
anela5u0RYhW7L1wgp++9XW0eNTm8srJDcnkRxZ5dChGZeGoKbCFxioFkxRFBncpxUxcVMcaMvnH
d/vOzkygEA7u4llONPTFogiZ2q68kZudWAW8euaw9CjFNxSVVZp/UgdYsoO8fki8gxizC0uMFf8y
UDkhZwjnLJaeghqYp3UXlNa+CcuTV9yIiFIOf2Jg1MBBlCcDCHxMSzZrzlaSl5UR98Y62ibeac7c
U6OnN4pirEScJettmVp3yFEwE8CRocqJ0Wp+c1JviWhADnla7J6kuErVcWG0jjgznYsvOZ+INELm
q6/lR9HEW5SnnmqcZNkekHN5jb0JDQPzWKJmW22nWMrurLVWA/f08SN5ZwLJjujqrI4SYqRLE+/F
BCoGO9etllE6nyMnfE8gbifzKhmck1TvHgI70eyO7BkRL2OGWkteYYVkqTwRRJotm0PunwclBa8w
DNEyvNvkuUK7+vh231YNUPJhrkjStKri+fD6bvualdsNppj6lQNJUP8W1R5kNWwhUaGcTwJKsD5f
8h9BRH/bV37Fxvzf0Drldv7jQPV/iW+UxWb99xAR8RNt1ITgRHUQ5f/aNSnUzdfYkHzAT2zI/LeO
PZRD45mwAtc0eLI/sSHz3+TD6ExC5z/uUj+xIfffaNkMWtJs20LcZGf/iQ2RJK/SkGWjFcxIjKf+
ATb0ZtvGZMV2zx9k2DoUmYtt27T7FueF2F/iEfvcpMUPqb4Sm0hRPPmiUftuFPr1mOdbpS9/iZrq
/sXQvXM2ulwZz5d3VUni4Pr25ZnO8y1P8brEBzQIvojYs6GzmtNx8TnGDYV/8/HlXHmrX66Ncj3x
v9EB60DfLmOQwtZuY2ewvaWVmveNtu/idOHU3h7YAyOkbJmb+Y8Kr8wBZ6o4045iH+lgtenOwNy9
cVA1nd3fO5U666Xb3ovjcDDrBw/vvMHWrtMi3LW/TtS6Lkepuj42tYmrPMzwylw6KaVFli/h3W8n
eGs9PJ1Ag/3kblPAjAELX2mVRdHeS25wIPqOGODKVXa9Fdw1R8uI9/SstzGLkvxzPcF/DqvGMms3
AHxQ7VLYYfumx0NUD3Zx2m469FPYLg5tsEMxcNcioREGVFX6WDfXK7//08tQfAQrB0g+/A1r1pWn
qAf50IZoAexlwHfcPyZMxj9+FO89edjMGCq4tsWhVf7+xfqruVbX5KHJvpGfSnPEfhyXv+boI6e2
a23xP7kYWg7dpRR+UwgrfU5KeG9xcEUq43n1BkUpDMlDlMCqyz5NmXl3loH3glYxx7Djev3dnDiy
rG7QvGWsOpuZvAK+/4Kz8ZfS3yuGN+Ab4K97fTUH16lvbwkOPLQRzUN//pXAPDwnbOxbven7MBvX
k4m5s+f90eF0/PGgXJ4Ozu+CA+HFBqFGGip//+IJhH5YWDnIJoZxLnTKFmGv85hb4cmas6ePL6Vb
lxvY+WLU/wbrnWNRsr2+mGm0JhplLpba2a09wjZsSAyFWpHN3UKou5XdrwMPL/U4EvOKU6dujKS5
MXgpp2nYxDj5qy0dbOzeDCErEhpgD3A+GpBeF/dva5v0ZPz28Jr51as4gRc/BPoYMf4UZ2xbo8E/
jgsPiZfLhbqZfwaJU+jGuRvtXfLqqTUX0iufO3J8Mph5Yl0LecztaDuRv14MPTyF/ioPopWGyzmR
7quqDeDXApjHEKb16kpNSFSlKT0Ye2Ma13UV7YUWoo5fK/PJh9dc2tYiwea25MMSafEhxNOnCUzS
Ir4XCi79a4quZQop0S5hVNOnFVS7ZoRSh8aiY27Bk/BqbXcJYHKoQoIOAuTh0F+iXz3lbiyfLZrd
cfvsQ+orAI0desU+bXP4b1AZpWEewwKH47DqcXxP0PTF0UqZ56UL6b2Iahis/j1koo1Po9l2ul2s
A8kILZqvE9TRCou25VDaixzyMwTv9UASUDZvCY3oyH9o2uC3YIIHw6eGsbJGQwsbPeQrkw5AOzxg
rGLMtzWsBY2kX81me4gcbGoGWB0a7gU46p44OVTbCEOSU2MPR1+PN0XQVotqKA6YK1CZ0SadJ7Rw
41DR9Z5UhPeIRLVMCQ/QX2qylrN+o2A1it/sY0pXr6waYtithTjpp0RnlIyHgnreHGPOeTDqM2Wd
RdZCnkDMnwv7BisGJDIdaFCMx0N36Gn9eTV1rjIgghtPQoZM42LhuQ3xMs0V9qyE77DP37Spf2zh
hQcVkwayRu2Z2Cu2O1nju4IJaEf7NKfDzXOzO/jSkKVjhjuxxlXnr4X/LW3OsoUVQkp3D69mCoxt
NzN+7h9ekG6lnx2WaBoGFPHwU7qSPOkAchT96yrAwa07QBRYjaa1qLx42/Ds8DN8mPMBj4v81q1v
dA09euk8DBA/Jx5CQ+rMFLUE3dCJ5Zu56KkaZaSb72M9S3hQt5jC6eRwhArVcKtFtwVUKmHb6Ngj
xzBWAn6K8Lt9TQgcttiEIAj15L9NTf8W7Hyze1CscMTRgE5YwSiUXi8nOgo9p1Eib6kSElFjliNC
gSCxFoZOgASD/fH65bxZK+V6FqgG0Kqpa5e71ew6zEhVIWnXUr/Hjf7dq+uv3ZCKiGsdEWSAgH4h
6T6zWt0IVcgeIZmgI25wOxghtORENhvmybOrr4XA1DmC45BXcdS6lZBfFHjCPSa+oZs8max7Ivpw
eR999Y+IjrgLT2SIvrTFfE0e97ZWG4ANuLroAgY4EXnVLYwmIxfG3MqL3TsGItmDPI+eORHA0wFm
hG2rQg5+bq0Ejvt4QDkQggA64AQ0a3gbgk1TSJgy60qJb2R766omUgd8bkJrGyY1HrgLj9XGH/pv
42zufVf7rhKRJLAynwKtqltoaCY+Hvw3ZEP3PPhsoyKOJATtAjINmylM04jBl4EuMcVR4ApkpBr5
7RfP4bXFBlrIOa2S3tJpfTTc9BqnFcgh0rNn3acHj8wViQkoFQ0C85rsvc2ILOXjG9XOB/lX5aUN
MIk1IL/o9r5BJbCujIn/yiBd1f1BBCrVPJCnFO9zVLvVtG4j83qavWM+gAHgGYp6AWg93OsZdgqj
+8VAeR1nd03Z3njoG0aXCGaKNN3sDjGcCFmXLFxLRB2EP/iycJyHM1OK/YbT4Ub+bCQpJKjWyNaJ
++CdYOFPE3vRNcQy6NFeN6M95KNlTVfItL6lJgrcqrrhmLxPy3bbuipBSSOu3Mox08krUdHv1GiP
EgVPgu2Ew2EN/W6lZP1B1jDLh86VXI/tvAlNQh7GHnF9vUv1gcZxupVlxEvNbSmB6yUyJxhxIpux
PBYGFwoS9CPs8TcdlCQ3xAgaH/mQNA1P5CfTlchcEpPCqIb9Jf7JGL6rVkM3LT06GvUCeRZGv/IG
mGxjuHf0gCwH87oLTTZR/j9TUuoHgXxjx1zM3rwx/WAjTMRBVDh8dD6hoaY64PyxnnOkTviazuCI
XXptOfFdxDi4CUKdJLz3inEdWANf9Eobra3QT9KJfGqCGWJUGfKpwoZRWOzMMF6brX5VkHowxjZO
/XAPDe/XIqi/hpjhWlq/UKTjR07TE0bpWKBwC1AEY/zPskI5xnV/ClL7kzJYiqyL6QkbweHgo9oc
Ki87RIUymlU2g9WQ4TWZ/RpyrFQa249fAxEVvr0MbSgDgFAjcfYCjIU4FA+KzeIsHEKFgR8sKDMI
EzCXg9ka3FtZBEkYBhycQtGZybrhQG+alfx2GqHhsZd4ecG7jvl+Zy6E+uQGcMzoC4FsfgnCfFFO
fzgdBk6oAlooqyUEUFNT1oi0zfiXzvR/mSLEATkud2NyFHbgiANwCIUwGMw9JE805OjOuJkO4k1D
60jjoqXlE2nd7go4uiNgrvzb1Ak21TAvpTCQLR2vvFutDldKomNBXn3yiM75iZfPCLzeMc4n/DfM
avqu9qwFLQaSVXEUfq0LMJ3o8X4UTZSD0C6LVi7apqbk14jeZNHHzkbKE9NrF7rRwzo2ruWbNDGE
Li95RjkhKbKrLo7Wc3+qMpwM2+EkLDmHJWHw4ERCXraI1OpTA3xwV6CBseHMjvG0abRpY5PhpwYj
RNz5lJBjp6s8yIF6REV4wQbw8QQ6R7O+GQM4M3jkstqDeF3s7u2gDnleekTK4dVDexG2tOey3sXD
GuH1OYSn8kWiQlkEyTQVugULneQ1hJwppG7rHWtb9xNSsN9kIU5U6oLAuh4nCzt/albsB7soxk6C
j4CMWkz8jmlyi+hjSmEM5z+wDiJesl+fRYYuQSsGi/U4YJ2VLodeWZcm1U5Aog1DLzUcqrRl+0U3
U8Q8bEYawQBoUnKzWyGlIYh+xjkW7mydYYsHa3CpkgcFGXwdIOtJmoFkLR4u3E89hG8ZtNBgIPHy
Bnw8uG/SiWU3ZTlHNuHQqCOs8fXgpji3qJVTeEslzm/LlhJF2JMsxC3RR2R0eESIOupM6ERG0nNy
50zzJh5pmHQx24F+nboPgx+g4Ycu38HbDJiLMvguFF1MLhbCf7PzZ1l85Xt/fPfvrWAGK4pGGA5U
gEuP63IuQshyMagB/slZNayEmj223ic7+WWfQ8aIdxBkjrMxx/gLVKzG34m0HhZKbWRfTK2tD4fx
429y9rG+nORIVFTPwsBXctdfPweFUI+Ebr23zGoET0xDWob0JgwgAc6ySbQvKBElnUmEBWrFosRi
hj6WCoGsXtO8bgHfP76n96rql7ekv76lnOAQq/O5pc7v4JtAxQ6KWyHA6tCm3bn/BAJ60ySVYQZz
RLAHNGrTs3h9PcuuAmxSAm85FOG9yAWSIFn0yKO7JFhJZVyhHjGoFVT0aXlnAxjEpKuZn6y5f3Mf
iIY86lz8+S7WG+meQr/03aXHeb5HRTc2aDmo5iP0IjiBtyk1LgzyHKp9AnnfG8qrVtl9PPjnlvCb
CWHSM6cloVLqXox+odR9GPR4y7RNu+szIjT88VSANHgeZHImw5TLJOF3diCTOG017nbyVkr1L/a0
efPc9D1tASQgLN4mer+Pb/G9jR0Kzn/u0Hj9vOqmLF0t4g79bBWbyQ2i/02BUWtZoqaQuNKc0vPT
WSLf+3JcwG9YsiyYkM5lORESLeXYlLUkYTaLPCuRIfQrk8QMObM6yVGeiM+q77fIdyuAAOtPqd7f
Hjbf+9oOFuQUTBi00M1//bWLJAgw++drD5X/u+QJikpeeOUy8CWGuSmQntCAPx5t3ZDxvPzmEi8B
Lk7Th8b26wsPlt6bc8WFzyAN2nFRjDZqvJf6YzI7rCiDe1k2unIAskbiYIgyGzkD7bpwW7XhsuYc
t5oL/VYOql6WPYlcxO6YIfAvao+JJqJRA39cSc5pw/tzSeuyuw2HFrZz7qZPGgnKSm9duxOUKXWX
suy6rSz6HVbVWG0CnskhUeEs2SbtLuAlSjh5ighFqr4ETymc66i+sU8g7xVxjQiL5B2Lwc0GtCty
SB37radjTG1yZJNihROU4GcmwGjLxixHuUxDJUEpZDD5yy7fTfXR4BThU//X7bhuS2ofNjW/Vb6M
VvJcZdb+jB/q/r3U2lJ2KhQ9ppg7UO1xwhhQ58VQwXE3xk3eeaRwX/hBvznVobnIiHgcIriIz7L+
FPFSoTs6Yc2pc/3YW+hWTOSStsfUYxfY47KiOBCcTLjlaGyHEKorBgWzhjEB2IqoU1XoaMTXyck/
4QyoEgCVd8eJYA0NDBAfydLcy/HffgxJpLNJsrIH9ygyXd0G11eM7dRz6iL+rdSnTc9x1iXWDucr
ZDgl+0QXjqBAAG01MmCsClAw4C0BX9Lp6cZ3K/En0AEu7eT3dFQwPPRX1jxvGvQK4k3QIonpQPYo
xjEjU0D2/lBtZXl2NWD5n4saytiNHPdFymHkJmIdtDfxsOp9PBwJlPJrZV3nEaYSnMknhbbSgEIK
lRUK/BY5CLWO4SLAYi/LwTKttFsrqvMocgjVdbekBYtsBpo/LqfmNiHGVIQNcob0aWzIYwoAIKoW
rzDcGZkb3YyjUVc+BfVDb3cHEQSIKGcsjOu4Hdb+TAmmPVUZs37myzHRJg811zQto1ucUs+4hcXW
E/YALtxdql47OZlrc4mxXLP+5JV+r35xWMiw3/CwZbnszWu+ERgZnKFlS0RS7ppbETkRNrcI4MSI
GUiIoUlMJasapPihwSHN0B5oIzXj3pDswLD5QdHrf420/oe8RSEYkYdSWxZ8geLkCPXxPb9B7tmk
iV/gXsm5EerH60WocTFiRQoK+qI/i9JjsB6riZkF/ijIYItO8OMLGu9VX64KLd6FKOBiwHVxRa0g
Jjhg2aubCCUUxxCcQcCAnk0w9YaKNSXdUmZ5p5p71eXwz/4sWCyWYL8YoN0JkD9xJsj88S3xXaLH
OQBx0sHpeyvG8WqLXKY72AmCMLXidHOXovwg+kmEgK0fwsn7EdTZnwP5jxrq/5tW+ctO+f/5f8kB
SWCyv++nf3n4sJXOz/7VShday1+9dObNz1a69W9oNSbCbQPeq3sG3v5qpROGQ8QE9DSYN1go/dVK
d/6NZxGWFISMODr15z9qpb+ZtbSWodxYMmcN7uZi1ioowocg17FXkTNjNG0m91Oa22U9cHGJi0LE
JjHHMwYuAVv12i1C/G6XEbtuj4gsCofDi8dw+2ed8TKo5s2Lf74ajUGVofH0S4ZMq/RJ0Kqqj/Mv
fZ78poDNVaA0S0LgKpKVqDg/vqBI+l/XO1wRvoNG6o8K/+FydfSIVqzUGRK/SwvPuirU9CDNq4QM
xsqfNlWOgYWB4pUdwgyTfZRNp3YC66MrIoM99YScg/Kqiv3w8Z29e2OOrWquakFGOgtsXrRKtdjU
UF2O/rIIlXtxBAoHfJNQDwbyrGuXjNDxE4KS9qbslcF4cU2Zby+uaeoB9ohYUjPe7LwW7QXCyQHB
8mkp8vWyRWDMgSDnACAnQouGw8df+r0J/fIGZC97cQOti0anrvjSJR6TsRruQzPZfnyJtycvvqTt
IYMClnRhgFwcgmNn6gs3aHniPidNFcco9kSFayXxyeunnZ2Z17Kty6rvtWhQEYU6+eaTu3izK3MX
jkpom6vq9MIvX93atDpcQ2t/iVNAC9SXjNNyph84oUtMcjygqpCUhisp/chDZgJA75x+qTL3S9i0
n3TljffIA5Lp5mKvQO1/eQwkrtUNjD7zl8ZwILZQrMC2noOUkeaiAKg1kfGlE1xxTvmCQ+1SaiI8
dSgfzb0n9hLVuJwDGpNseIKpS6UmB5WANnLMO0vNeexKylFJB+jntQmASFVk0artu2n5ydC+N4l4
leHZsZvzZl884Kouc9sMC3/ZmkDltNfFK0wE8CbmplnVb8qwQIIOp5UC0jOta1yot5P3FDbWJ2XF
m1McDxlCFdQDBHImuM7r6Zz5eDj5Q+4vCf1VRxxLwYI9NvmyQOjOgc5Aax1+Mr/N915iF/o3XSET
fRjGIq/eISNwNb8WelWiPp59FziuzAMtGOKapTeUzcYK2o1Go0ONUaNC362CYI1c9igrmvQUvAmH
n8k7dvSzoi5Yy8svHS/pGI5OcCdVjO/dFDPhStFiMuwHAzKBOo0bYSTgOL71ygrp80wBTM+eaS2m
ciIRtmYOBOrjZH2mcTDc994oqK4qIgCCDt+wK+fQdROldbyl7SdbzcRZydvPKWC28ayP/SFFUt7P
t3bjkyhqLztLcFrgdtCufOrW0djt+qJfT2gI8H4Q+wEvi/EXwampiJ7GEdE8KHRpccgabyomNkFY
dAT6tRgjcGI+d4d8jiVOTZnNOSOtDdZsezuTezJRHQrpQ+KUHcDLtMSPs6vkSLgd8cwbDTw5ADTF
PsTiecmAq1hDN2B0E8pIQaMHpSIAgaAXDuMOwOdYgTbTOzeLNSa72xDExgiVE+fMnqiIG7EDUN1x
az8Fj3VYHhBlr1mRdipWyx5RxXIiHSey1jBbSPAesY0OO0/OiFCTPY5uQhspcD1JjWmDp+pKbs3G
wqMbxIyP93kKFh2pOTp5KG24YM1u7fSpmtqDdNdivdkNhrLmELER7ygU3ft51Pfile5jgTZMt/B2
aIV16xadjyAEghZIq3DETzHFMEPaCmIQofBRkqWK3yKMrWuI2dfSeOxtODJtTxCWuyyaFB+z4HGq
i69sYJzzdXZkJyKra8RRlS9mur9keD3Qorxx8PvzMSY1H6uyWWc26us5hJHQr+c4vKvz9DZIHNgr
4ZnfIHZ9XdDeuJDihFpij+SjO7cuKm0xRRCsLC0h1XB48lEpefoXQKWtRIGLCxSVGyaCHg4ey3GC
cRGvYPMb1wlZED1rpKyXhf1HyNOVTUieeJXewMrEGQK46Rmjm8c0rLd4f12dySBMkZDW4BiYW7F0
UGpsDQH5qRO2SBBsHDlg6cXqoxrxKrIQk/kLw5iiQRmGA/1szslYDHC5AifCYG5uPD5NHAARKS6l
lwPSnsDXzpz8VuYjznWbOaUnYLdEOgNUBowUm4FEMABhLyoQEZK5pK9sWy0pU/MuxM+37pD9CUBI
IEIM58XDXUL3jnFub8XurHfoVbAmK5FK3J91qIeFMKFQZa3gFm8DcmtM/HtSGhR1nm0FbRJbo+6P
rAFzUog6jwkkb8nopBCDPyNEraTHk+dB/sQCdkl4JGPT7QzPX7t0cSzL/iLeWmOLhx185kM2pGuX
aA4hI8QZ8BpGl3JLpWCKDmGdwD4N5jgqu6FAsGQ1LhTO9no/b5tkYZO8UGV7LQCo5ackM0i4WdJw
mXmI4rwWcdx3SuwYoTlYg3ZlGXx/rM+CceUDxZQ0xGVEXYgbBV0dg/znAJuafKDWgmPjpmyXxrzI
+AXetzZt2FoFiaAJVnbAxOKso+ndulBRyUm6E786mD/CyZHMkYi2tvjopBbOHYBDgzlg+JBs1YDk
VOhRIziqiZdZH5LiJfY/UIjQNW1G1dnXwR8wi/cJnWbpWQ8jRjdM5hbykMViNGTZba0SXR1cVdxJ
GrLL0gYXBM0k8UrF9NLWH12tI3Up3gsrjDj7jdQQgrVrdfSE9QetZ26SUE3TP/gsCgI+i3Vkm0wb
nU9WAJ1r6+nj0uC9LQIMhNRSFSrzm0bnXFc2ehzdAw+qbwCcFgG8g87SP9mC34lFhfLr0u+iE227
2iXzMPbNtKxcz1sKHJjhGYs7+xUGhFfYxdzK2iZmdyoxY9GEuw1MCokJKvxkKTQJxNUupadYrcxw
RryR4HV4WKrl/2r0yXOgPbYayHNZ3xDpbLvtr7S9jqSb4JX/aSn1XgEj/oVUyqAjcGZf1xKtEYc5
aIaHXC7GbPNGWHyNZS00seieWchAoKXTHkOhHvldgdIQ5E+a3X2bDf3atHjxYwx7yDDj/PZJdaW9
V+gBA+nnIhrenlRCL04LupUOqZHCrJ4GVgul3QmVyMznb8INEVxx9roV7FAa/aD4Q4U8FYaKY26F
nfE/mFkvbuVioMY+U/D2F5K3MZ6cKiCrCP+NuHEeP77OGw0JpFYgMTqFMIs1ZthFddenVaToreGh
f06fCIu6JkZhVdRglRoGSVhfynuX9/7KgdsovBchuyZ6f8DK1vSUtWwbnl+fU+9qzzsGxU1RQQCB
gSCuMh/f7XsBptRitE0dfPP4j4thsYOpTp0aVnJX8EoDzosjVKOwwXzhyV1NZnhVWAQqMP3xvF86
NAkQRt/JophRb3x8NzI0r1obMnQGbVx2XRUVw8XQKbFjhNWo0v3UnqUTUGC9JacYcbtN88+QhXfO
7+iuDFw6aBnzH5dXK01YOmlF2zjeZZ2xsmN9GdPvExBdIHecbT/+eoZkjb/9giwrfE3WNusyYyO1
6zFrSS9aliYVCZtix6vq4hUaEZ3o6fhUIvtHnSbkBPknAmqISq3Dfk4EWz70CpkyTZIusr1ZWfvJ
GGj6MD1mfWtNKXUN5gdeuIyJSTLgDAiXWEgrM8SXslA3QmypaJUNVbGA7j7y40IpoOTakOF77dpY
INjeZv4WkONcZsrDCJYfVw2ePvGid71jlBjXbmjt25qcUTFUw7xTJE4mFkIZHsBOb6EjUIm2T8gK
g9mFW55LC4n1R03R0aWLwuuWCdIEplc7Us9jaNqWINvsjcjArwy3W0kDQfAL2dDlnZAKvBNKY0PD
hhWuTDkq5MG1gnEOWUta196YEzOUM8AEBVHsp11OcvLmkU7Mzl/fKNIkh8BoewlxWRh0UfOy7zXF
QmpmdYYVZypLYcbmLWahIQk7vKsGMI5JPKbyTci76PU2YskjpBjpQkgrRvo8QmmS+lmrBkzD1y39
1rzHvYgiPlSVe/H3tvDoFuxegbHXOvre1NuD7W+tMj7IdiN0OvhXUeXfixks7qSJcsDnjc4Dw114
x6ZlC+ndoxEHu3S8xhxpKb5C0gTTOmjcFBcpkFAJIob7H9Guj5MTb4HTFhO7mFSK0vSQGjrsvyrJ
g53ClOOMUnFccjC0bVrvODkm/a5wPxAtIU+ib6sbNQvuvWlcBOm6LDkt8AERtmd5dhCcyfAerA6I
YDSuh+bZsMS/jAkFOcrLOEok4UYYoWH/LR7KdUbWX8/OCmXK9DhVqKQUUPcIzz91mn1mf4chwv9i
Ci1LiOg5DXWyb+p22nRputS6FOIYYqAOGt1BwwMyYr2igf9dqPQ2xujSevAC54vP6dj3OEjk00lu
U+ipZkIRhPeYvACBB4Of1tVIG8Gyx5OV3TT2o9EVUOw44jXPIguohuxWcFTxidVh+BHgsB+yHnOU
EA4/JnZgFzie3c0TOQ4FsAyQS2EldzkwjKC9VrvnYHktzsHCmhA1QMBHdRXu55HiR1fmlDxR95vj
ulEgDQEWyrwVGcSffpX9Wt45KUAyr9lJU3ui2jBVtDr2ACzS7mx2EDoTq9Y1r3TOdGJXGENEEoNd
OwOfDZyD2iRXTsEwKzwuWmMWxyPpFI/D4xSeZrX9pDP0Fr2zMRRA1mYQPY2P0VmV/WLPR/JK4Mtk
cdIKlAc5tWQIeYSsKkR6mWpSb0RJ8OA43LEJlwyaVG18xtZ5S85WodCA3EEW01nfpTR5cRuFWqm1
amB1SCTIquGs4wcmGXrgSFn7SZljvEOfov6yoefRjsSe6fI7462s5LkSuEvTivfK7OEmPrU1KY/h
fTZdpUDlnV59FUStMZM7xUIgwiYTGuLp9fvAwbOz2puqCu+nwn1MelYuQ99j7TJiad+Hw1r63Mo4
fLMJ6Ju8bhfaWX2lucNhnCuazkSedF+MIn6e+h6fMRuqKFShgQ6yZdVXxXSm8LKZywMAOBBOd0eL
UcyrpW3rQswdbJz6QYtn2+2vBoyYheE1DKZPUmKy9X3s8jlwFI5xXSRAEkARjRPdc0a5b3g9s3qA
xQ59OQdpLwZaqe1wpTfqs5fQ2k4eYA5vixRGvpC1m8yZF10Y/Bq7GDfa9nzKtYn4bBboCAZxacPK
TE6q5T0Iw2jMWdtn/Exr+zoZ0sfGWudGdKdAmG3rLCc7jm51q31H2LsoY94XJUFyuxe6jJ4Da9Dm
HzHxlhMcChgx3s0HKAljT2AOaffBUtCNlJNppLkPbV886xnGtBy67Xje2izoQmc0zfabUoc/ptEm
2csFNpoeWsUjYQpMigVEFPZNoNxbbfOVvJzDWdLS+w+FTSVuVB0MGKjTSfBrCzM5OvvDbuOwCa+E
POLDjmF12g+/DMLYgH/ou/ktrigZJoAEP3EvOgKnAezL4D4EuGv+i73zWK4b6dbsu/QcFfBm0IPG
cbQSrUhpgiAlCt4m/NP3Aqv0F4kSDqIYd9A3bs8qVBJwMpF272+vz/dvyhpXCv6ISpm8Jp2pOrcx
P4OY9fVUYjHtaKXMHbEq98OAxx7RogTn0GkWTvUHU54e9i7hV/VsIOg1JZLtUN32/tfGYGMpkM+i
rIwRw047iFVY9xMryapR8yfZReD0mzpWNnqB4dL0KkpJ/BSXhwxxLCFHC1qrUSYn017iIN6mfgXY
k++aAqA/unP48tTdSddTDMS0nC+TzjGJab5Axd39kAMZ9GUYuZPCXRpv0s5+lpi8U2lM40tfXKfs
6D3dvJtgr1keIwf+6XUUbTndYSKQioKxNbkpWFa3HSiS0PyNl0T7SWcwXZEr4y6x9dtIvlBqH7u9
5pOWJEjViR056VkgXg04JhHIdOEzqupzIdfPOoGLoGvuqdzftln4aIacewKBtZKTPoWx7JqQQ4uB
osra+lJq8UbqwxOh2je6AQK3juCleV8Hyh/pRuvOtNMrnbKfzOz22I9P8aUpNtAxiD1h/+jx8HgN
H7Gdq72PTjpme6eIJMG3A2l806G4oa4GZfguK9gXTeuQK9qZ03xDZv2q2hjyz5VUP0/ERzw5z7RU
xdeLYzV/i4zh2XSrJ+6JjkANcJuoLv3v0zElhANro4OuGumLrfccXZSzIL3S7IiwAEgHrAqlAa36
FB+HZ/I0qtU+SjUAnAanVx1S8CStH7uVC9w/Lgcs5cjUyedyMUD4NN2E3yzoNQHsdBCytZ3q9DDc
xHEthuLEQgSoZQonHT+sK1Po/91lBInDlGtjXdMVclGz98kQzXoN7tG2jZi/arybDpxTFY+M6GY6
lE7z1swpf1BX9pPfqEBh5Djo5LnZkyYxZ/mRYXIsMPXO2haokcahxL2XECJB8ymKE4/yYSrkCJX4
myY/BUZ0wa3yIkTzPgmvpkiRT9jqtTf+lUzhf2bd/3RHW9YpbJrq6ftTjhwhq8N6OP3xv/+XOv2L
X+oE+w/zVZmsU2DsUKvEIPqlTnD+mOiLcID+9G36pUxQ/+DoBOWRizD1t6+5sV9F/sofk/p4Ei2o
ZM8gy/2bIn/VmYeOTE5p1Hy86kpVnTDY+wmV9Vx8TM+C6BjUj0ncbgJzvGGnxlVt2IW1b24iJHJ+
l7h+Rv2UbhCHLw9xix3aV2sID1VRA+XCxWzoMbuIdI4DsptomAc2o6COTWMj78dqAwNxG9j+U9F4
FcEQIor4E2LRyjo21lS9DfHgQFvqsNXEfXfrE2l2owHD0MHsNrFtXvWADeUI8zdz+jt9/EMV3Tfb
2oItTxr5Z149EMb60kewR3o52lcKVrmWFhe7+qEVuJBL+j7Eu+8kxC8ncpw9R4b7pOoiIr5yj5wN
UxTcT84JlxH28PpD2FfFNlLw/m3G+NsY5LcUBDgbUu+FGyrcN8vSS8lHnTU4E0ZNSzlPEahwHVsf
OS6WVhHq5FBQIxo6eXEwzLMsTIqdjAnWNgS7J776WDAf0rh8LEpY1+jQQhj4drn3DOopGgc3Kl0j
Q8LlHUPw89zo24MqA9PtnJEUYYf5ckjyua8FCV4J3E0XlDthFd8KKbr1ccl0aysS2x6B+Hnuq3eG
+lQplxVX9lPAEu1e5Pl2SCLTrVI930ZtR+GPskkqgERK5n0fx5F+HqqtiAgJjlJQINeUv5gQIzno
yajjKpv8UeHqyBHxI4YGE417Der2RiJZm4ogcQuzudS78QuIdn1fG3z0Pjk0vf+5MPPTxot+TFE+
2y5ui9Y7Sym3d+2havGtZtSp9pmREF0usuGsjYxvRGkuNIHQlfNAqBn7y02Be97Wd/oU/mfPxTc4
J5dEjuJPBmfSkvwQhkIMnHNzWIrHtgmtXRhlJex7KMeIXmv1zuF84hp6oVMrgOuxb+Sb0MLxM8x+
UhfP5r3tIOK4dS7dkZT/5LUaVja1d5I52TcZGIXiPHV8eLdDjcZzmsuBOO8mt76nin8+UWFKIYcn
VUYmMtCJo9UWA63G0EQOm+cJUNrHPF4NqA1hpH/Jq/yq5MwfBc1jwXU0yrIArLbxya6T51GnWLHk
mowCsocPnZ6weuyVUP6ilu3lICyqmkw3r+trTUAM02JcDZ0GFSuuhC3Kx6qLf1gSF61AZXaBzMLr
NmMYgXecyqCiCvPS8bIOSf8b5FfDfLx2powq6oY7px4r6pPDb6GncojDCtHx7dNKUgoO3qV9SOtS
hgoiPeWhRhVOXG8VhylTCbGpI/88Eum3CZeKscrtEJL6zEIEyZS5oHqdHBZ660Uy82+lYg6bvlC/
50Gy99TxPOz0iyBur1sSPmMUubC590NsPcI2OrG58OcFll0FDqKpYe7DktGclyMs9hJKq92hgTcf
I6m81TqGrxWWt2GdahSP7Sriz5vuYUhiZSV8+Y8jw7Si6sqkaDDYnylEfr+iaq2ud2mdqbg2aBtZ
8c/GwcZ3NvJf+iFwMWa/E0p8gWEdJZJK/2co9/9v0Wv05kk1S08vb9K3IeTmy6enqn7J3u7Uf/3D
X3u19oesyEjqqR1HNPf3Rq39wfdERWj9ZaXIPvlrs7YxlqEq43cyQv4X4iEHogw6D03GfupfEHn4
J/84jRq2qpMFhSgNMkzm9709/XqBF9r6AFhGs55D6B8V1Va9F7uPhn1vVyGws6/Ycu1xSt+JynR1
GDCTXaHDUgxSFv8wFdbclerdpsibveQl9VV3tLtNHp2nhuGW4c8caEKQ3UOmd2VY9IGF3UqnM11Y
L9BaoBRCetvjjnVPWNeNiGuUg7dRDAPvAZT4MlgGnv5UWeO+lbkpnzpUYmLax25/HfufgddmaCgS
ErJDHFOafR9hEyaAvXNNJ8vLzR3xmlX0CIgdtNwE2HLc10rXLlNXajkJBOaWB4c4bwUgodvBtZBf
VZZCOtgjiP7QyQ9J8KLiR+Kk3O4JL9YkP8fWOXc8iKTDjfBubGfcDKGMJLAxP1e98Ry2yheRGGyf
DsYb35VR4F82OcVFuu4GCoKY1qNAb5quzlR81KnZBNf4KsvUnZCjj1w+vuv5YCWxUNZxrCuKlzK9
N5srIyQZ7FMTDJ/XqbxNWMZno6m4EddPTflC+Hj0SDqU29x8rrFp1A3OSp3qcql1IgoTqcsfMnbE
B2HedKq+mf7Qkl9MUrMqf3VMO5gVNJSND5ana2HbMkQEnaKXosXNNj04kndSKSMajRd0ClunHtA0
4S0enEQwLvseHNEZCQnqNRgcCbfN7rmC9DyIkspnADPmQ5Y8FPaVhOajliRKbQa3lxATpC+ZgYER
rHDDic+G+kVw5BBQjtQRZ99Wof6y2pBYFV26U1v+kzVZ6rCH9Co3VnvoKCQhkmtwP9tJ7BIqlwKq
B8r1jZ4meye/H8bnkJ4oi21SXTXU74Q9gBe+mjW4etKdVOIBnxA9q91AwsIuExSlNhwy4SnkqMPZ
ENDE72uvOlO78bzpX0YnBe2jb3YTxMI1ybBPOEXtJssfovIlLPULOyJv3okHmO+1//Lvb0//ZSLv
xWvYtFP8P0ZNm27qBGaPLM3TwlzV4ft1+c9/9WtdVrn2cPG3WIRxEkG1/W5pJuU9qZEnuCEy8LdL
s4LyWcOTip2YIj4WzF/3KJZmClFJ0MIImQr7/pXJ7bTwvg8TwGpDTD4VbMLSny/Mimz0VlxaGtZ/
PVaFCFGyxtWaNQHo/LJGJSQZfupOpxpdGJezaERYaKLqoElulZqIajZAJbymTnKvKAHJq5jzdrKf
FN91nh3s0NlMcJg4PRkJYNXJRtekQ5UFG625DXqCahnF3N/H6MLEFDquO8QDbpbn2GASXkJrU6Q5
eNProG1cMeo7cGQnKlIxq7c2HSdEtZRP7NZBR/LvWQT0ItxFe0oAQ8uYyTGlykJlO4BUt8ladNol
4SAMRP6cjYx+/yW/+qeE/febKd4MxiT5VLFInr7pm1CSr3hwW0KDzlTRT7aTRG+UUZ1WcnsSu3YU
Fm417QkBm0PJJlGyWbBGZBs0/uy8N81wY7Ol2Cmmotw5zZcm/xnZ953hbxHpUijVb4JWpdcfSp9P
0RJdC/dqbqA4NKkT1bi/eOdN/TyWdy3brcd+GurPY3ddm/q+cbTTnt7tGixGVN1NK3sDgGnrs3UY
aN5kEAOCnS+MJaL4KQZn6ick4a/Ak7T43rYa5eXjxqR23Sku1ZS0j2dtBvbfQr6VE/IGveOS590Y
RIXrYHBzx9x6lcJ99DQewRmoG5Nyehl0px7+jDEssPzERSjlamlDNNOA83GNipDEIq6hk4oQBoFg
x8kCZ8qwuia2q1QYZrXFCpucTVQqk2uIre+8YdhkhbqVsbZS0UkavjuFhimcE1bvxhL/NyCy2tyP
okYemB2E8yIQZlZczxJVw40SNyOUW11+mQTwb8mSj+2lPr6YvYQlLvymiAsQUkqjTnfKdRmIHYYN
O6f1Tjt+bEbJACJpyqzUTYsxKqLKA+5Emw6r285Kd31kXRd6fbBNaY+Acp85xXmuvkw0ALtWsKF9
Hlv7vKVwzdLFDkAAnrGuRJmkwrabp9nOHL7Yz/kIQr/csRWfaFHIckDOzZYpkQNR0JeXQfg4pvRn
9Y3r4FYZzW0mNIroDgIvmkBIZyUTXHW474xua9qubfvnY4h/1nCj9RgcxKUbje2pLnU3XjCcgwfi
Ck7loUZqu2tIBH0PGSi5aPgO39KADVdhdNkPcXNtKP3G4PWDue1o4pglGwU7VkTaRGyQB5mCGsx7
EoSokNVPWpU9Zrl+EeXmXpRc7Ufls8YVuNe4RQ+wfbJx5yBmrHOuwKCkoxTzTK9xswPdcdprLrfJ
y1YobjadkmwfhU8Sfmun85M9naQcjlTNdLZ6s3/8Znb/Zj0GAIy9BnEtgCbzvB++RUWhdIMG1zyB
YvCzYHHEZHQtRPu787hiIRthl5mynLMQbeQDyXJyViqZs7Ea3sqCGDiCxZBxrsMvYVmIHkO/cTlL
bmvpvAoDDuGOq3PBx7TV7Fd+0G/2B4ABf/+eSXnyZklryzDs1Yz9IR4u+87G/ftniusycRUpdQ6F
o8Bl+HMd/VcXzv+yU81/o9K1CZe6fKL5P5U/xYInQPPfMeHpn/x1nDG0P/ADAllFntgxdUbDf44z
lvaHYRrAN4CvMqz/umRKqvKHRTJgEs5T/kgUmW/711FGMvELcmRORgrnIIxNycb/i2vm+5w5L9Kt
6XRhzPZDvfPT3LTGZFdQSo5VIDLIsTwbsLVTddbZN93xmwn6XhP490tmCXlHVMpgR2qCfS6ksyL+
mnlRsvLspQZwDnw7+odG44Df6daubtBUyc1PWyY3Y0YXTWnuPvbzZxOMpJ0YQyKRO0+Ga96XjU4Z
Mw7dx58+9fTfp8m/O2e2nOAPCdpIDxIAE+ZZ33RnSpGCeg/3H3v8/FwVRYGmB/RPbFA+LAXf00TB
xMweVxRu71eh//z8eW7OKrsSg/As2flqa20CK7zGEGBfhBHVHPmNr8Oo7gQ3ds+WViriFkbTnPkS
tWosUs+Id0mnsH11Rf09dDRJrAyohe9B9ObdgMpzUr0aAjDYKuZlqXEIMlJ4qFW/Rld5L0L8u8em
kfxmvRZhU+ZS7PH7vQ55fV/v2groQhUrXL415dEQ4pOHM+zK+Fp63WyGJ4MmdxAfqZQozUOqK1+Q
Q04AAtPBZEPcl4gbNv7kCXt8vC3Mx2mNe9s6RWlyvRAI2eJEGISaTTNwcCwI49RNYmG92HHlVCs7
4NK75nNf11Mr91RwOJ61ryLpWbT5cDrGerBR5Sw5Pd6ipRE+m/511flSIwF76v0nX9v7puNmAeAH
J8I/x3RtqhGMau1lS4N7thqgd0/TkQqsnVPCPzZB+ozOqjh76eGztcBoWzJWNv1FYQKw0u6lHCVz
ZdosPHsqq3773avUHuGDWMFOo57yxKpy68Spoubn8W+wMCknavrbpyeGQu2PzajCJ/SSauHP0Plv
s947O/7490e7/0zJuR64UPwyCzCap9f10q0N5mQ11qhTwkuSXbYbNKuntoUxq01//mb250L4aazH
0U6L/ea8dBpcO7vHNstJiQqKq483aOlrzCY92btqkE1KcVCaeBs0W9heOMP98YcvNWF66ZsmiN7q
I+J7NIEIuX+SoJg1zsYAV1HUubp5o/tNnq58maUPP5viCTlEvxJJtEPEPtWzXdrSHQnilQVk6emz
qY19a9g7Gk/X6v6Mgtr7rNOfq6S/+1hHzSdzP1mUmahkp8c3cmDuLcp3Opt0FzrqtYLWpc8xm9Ve
bSSlELK9S3wZaTWZPnZkknlt8K3Q5d2HmvIPSlyNhkmMsbVvWow54qAOb4oMuRJUOESp7eoXWRi4
6myiB07cOZEx2LuAkjVUSpQeymm90oiFaf6q5XwzcOsGsy0n6ay9NNzit3kC31PjbloolH716eF4
Ty29ZDbBy7ZP+1hHhqU45nnQj3s5xSw+w01EdQj1V0XTrYzepTdNo/pNc2RUUYZaJubeyfQaA+NK
R/cYJTjRRuZuRDx0kgh5PDnerKUPM5v0AQ7S2LWMNqJogZxfkHVIcE8//vCFefhaWPOmJW3ja0bV
OuZe1fJnwJrfrNC/b2zn4fjjl377bJq3tdKoZmrZ8GUdTD2li0QWzx979GyKd74dkgES5t4ffMmN
+v6KHPP98WcvTOx5SFQZnMRzzMiB1HQjFXiJQzWv8q06yCulQAv9MkmU3g4gI9GjJi5GY6/GY2Ne
oyHLpvKFLFbSj50K5iFyoemDbjeGBarY+mRURujC+bk+3j0Lw38e7lFLs5abnpuNCekMki44LgJh
wWfLuy3zj416ebb9SGkf5KHC7w9QRDSIkgb4I8d//sKYfy0YejPm47oXJZA4e2e1aoP6u0G9CkZt
34L1O3zsFbPB2QvLqEwjsHexR71LXd6OXnrbWGW50oSl8TNbrIVpx4DM2Hl0PzQPWot9lbAxd/vQ
r59LKvI8LRXq6cx9gPMNGLTAFCd+U1Je0KYWGdKPvAXQxvs5EOYZyX+N2yR1C89JGcSwNiHb4CGv
Ux/zkXeQLHr/jsiv9AhmIZ+aKvAyHPY9EyxLrJXHL0yE10K/NyPJICWQSGaPKEjIPSYznoVzCqlY
M0Z2YsPYPnhaU98db8vCbei17vPNy3zVKxKhsb0lZXVR1e3GrDrPxZX8Wc6U25ISljKpzobO3B9/
31LjtPd9N4Zto6ijZOxRL3g1yZVO9y9rLwvzlyS31HYvYf7o3EeOl3502swOVDCbGMRBZ++8pnb7
ML2i5BFrGEVemTa/X9dBvc6ahJmeGUKL2en4L3fm8NVqtBRFgeT63VobZsKkX1caaDbvX6JmXaWo
Fo3IfEpNEujZ0FVdq0zysy4zvuK0dD+iHbY65cyUhrVo3MKi9goxejM6EmQXimerFoQKdSOXkBHU
/rzthhUC5+97zn51r3rz+LjQcsNpeHwVthQfaH2Mz58FfUBqxacxGOQPDrrZCAAdxuFW5j1xcpVR
F+rJ+Y1mPeSpcqtROnl8ZC/01ZxjCmeG4haJvaVqMHPp5I3d2ld1Ha2tzrOyrF9DgATB+yEQlAnG
FYIXhAa0BojW55U27I0w+WwDKMAS8cxQycylxulAFlOz88S1i+BZw3r7Yy2c5vSbz2X4JJJ8MG27
Sgm27YiyKFCgSXQfmkfUwL9/vNlVeVFjkrezCcOY4gvcGTemeNlfo0z/frgRiX//glguG3IrzCHR
pOhQ7nMnv7D91tVtaaUJv1/dUJq9f0PhaTUUW4kmWGJXI8/RMzLvZufYGzWg0CuO4tvj3+L3e7U1
d3dK1LGOM9LBO1MiJQVAsdellRDw7wcy6Ib3jQiLUg0L8FU7xaPEq6YWxvgJt233sR8+NejNIHIK
g4K5zrRwx2r9C8f0/Y2chGvhyqVumW0vjlDg6nt0i9NbpM6s9KtUAL84/tOXxo/6/qcriTaWfcv5
qw+bc03SNhMopMrLe5OA5co7fr8fW3NseCwTUAW3Y+NNYCI0dpRNE40XvRpdR23G7qIXbpO3F5Jw
no43aqnHZmsjl8uisuve3qUxwvkEm3Xqzo8/eqG/5kqXvPQSvxgYSIDys30R4axVFgD9vDoub/oR
pfvx98yYer9WRsua7cAmhUwtVxMLjyxJ2caJFu3RKX9LKqG7TaLwA4T2tbOoWAe47lA9GXWbFKwQ
ord+zYtuYdbMvXNLRUnsrKWxlv80lTyUcbSxV+MoM0PH/zTRnq0suWcUHRgCa6d7D1RmIefxtNsE
k+NcyTZqdxN3wT6zx0tbvkq0lczMUpNmC7KPi4Q21LYFAAfT8gEr7S3rWnpqxWq58oqFTQ0/iPdz
qo21UDLV2NmpyBYV3Scy6MHG81BUSNbXkODU6Ntu4fUIPkaEgUmcb7F13cjysDLjFibAP8wAsqCl
bI5drUfQCrLhNEylD51vICC+b5xW6XHtJzzar7RiW/fKs9T5+oZ6oRwji0paOXks7Dr2bF0ySQn1
uc8wD4KmoiAWPHhoxeHBieEhmJmJmlRkzkp3Lb1sdglttDwXY8nLKIn4nKi9G3HYNcNik3vBllTR
SpuWvspsWfJzU4hmuqnbTOKrKsCjzh9i9XB8xVh4ujU7CQx+rAVqOx08y15ABDIPGOrYKz0047v/
Z67OuTEVZjVlH9FFxq10O34Pn5I7dVO6wy459W+UC+qaTpx7qNxb7nR7f4NAyO033dY6ZF+wk9or
G3mbbXCX/GBjZ9MYjkMKSJ6fM3YdHKjaQZ2kD/b2eFcu3UwmvcPbDb0NVfwVpkU2VK5R0MMo6gmH
Q5dK5E9x+dnAOHB4qNfOoAt7ijV90TfHByOHEJCOTCmtde7ToVUPbeU99opoN3Kl5yufcGEXntNd
6irq6irjLaqMZt000ksqRU4hw576jnyNkyN0PDFtJGP2sfE+x4LqOvlHyta4aZlm/VSNaf9V1hXg
MMe/0lK3zWZtmo+SLI16ROWVzwI6SGIbjAhCwMPd6Vq7cpZY6rbZpKUisIyCkOroWGgXHoAIcxxd
FblgVKOaRAmZwCXRlP3xNi2sRPOyXo4tTVznZbQTAhZAWho3ej88iWY8sZzowQ6kNU3rwmoxL680
SEDXJQzPnafa20jHHcSTqfc63oqlHXAqgHk7otXMd4qx6pmelAcPOfyfUz0871TqAZLTinxGmz3K
I9QPwXGQkj3UnMffvNR/s3XBY79SpKlZWaPd9Lr6OQBcIiPu79v81LbzcGWFWDhGzAltiRy2Y5Y2
3L5VHzHfUEWHME7Q58Z2sTvelKVXzFaFrlFKpTWZrwZ0mRqBq5eGp8Ff4v9FufHS07X3X8gaAgs+
QR/vJB0AxNilQHSy+qmTY3vl90/7zj9FQ8il37/BKCPRp9PpLrGCMwRi8b7X9VsMce+doXiMC+M8
cbLr4321sBTMS9LDVsRCz614x0Xv8yjV1wBesePRnRt0EfbK2Fpq0GwlgLIcBYHMLa+Pq3Q3pEjR
xwaEUdFUzgYH1/YSqg/e3FHysfCyNZcR4WNhjGXGNMosCmpbik8G7dRLo5XFZqFBcxlR3coRxTUy
5xGvPPiE3iqtdcfxRNG+57F3zuw5/nUWllBjdpUh/jGC2WMkx/WNY2OlBw7riew/PtoW5VkBQKIP
ZYusV0vnNztp5BWtTMksEYTYRx5omfGD1ATtB4Mtc+h2o1KWHYBO27VYXjTho13CvpzE412/MmmW
Th7GbAELKxkPDo1Zo2SXqXOHvYYnFxwDjH2txDtsNooCA5m1lPnCLjCXVjpU49YWWzJC9Mi8aIOs
uQzktv1Y/sgyZkuY06SGNzRGRGqtCu+SulB12N5Z8rk1Ff9jF/KpyObtVpNGTpNntgkZ1wyvEy+6
rSiu2o1xm2IBS5H88SG8MFVeXVTfDCwTw2vZmc4aQSweNFO5UgPKFmJh6Gc1vrfXfhJ/kXR5ZcIs
fZbZycYsRdyMFMmD5krVp3IoKHcTzbByP11YLI3ZOpZptllaGekkv48OJJK2WS//IEl8k3jlysqy
0IC54pJYQdThJk4DakHxNAESImJYYF4d/xoLC8qrIeWbrzGQ2ynVlIWr1OsvjZ1fmQVKKADqm6Sb
/GdV7yLXnY1QnJUXLuyWc8XgWMX4vuvo68bE+KTa8lbxVGoNYLSsnJiWOmw2ittoLCS/p24ccouf
hRddFa0siUs/fbYNJ7Zay1pWI3a0xZUwqnHHgfZTIUGCOP4xll4wG6xZE0SFotE3WdacpYjHDlWq
fhWBuhY+XOqb2XglUJO0fsMuGMlA7HRNP+0hWxz/8QtzYS4JNI2wEF5DlK2xSW4U+VMFrkzTx0+W
qq+FWBfOpHNhYBCoEDRwD6EyabhwvOdhchUGUAXGeZf0a0LTpWjaXCA4+r7SZhzid1i9H+ra/haF
zllpmxcs6Ccj3slNMV5FMdc8SK9N3j8c78GFrzMXC8Ip1qiwBoeqZaVKcgbsV0HB3vGHL3XdNObe
TPRcDGbYxtzD7dY/tXr7tBvSL4BRt2qiHIx2TX+81Ibpz9+8RlWQZpgS5M4GcBjoTov7AgLhlcPp
0tNnc9uxvJLKzKkRlpyfaX2SXqS19jEZJTy09789ccyqjZxs0k6PUOED0Og+Yfzj/b/002dzm7nW
Z53DsiT1lNRJYXVrd9X98WcvrBuvEOw3nW5qiieB+uA4bWXFTrepsSvT3tjHnbdmArnw8+eKQCuo
B9FO3PZRye4iNdgPklmtDM2FlWOuAhyzUWR1wrraaniVpwaXWnDE+b424R04wHqP99LCDJjrASlG
DTrOG9yk9YE0iaReiEZ90u3ytMbQyLTWKMALX0Odmvnma2RB18EUInoopPCz0HDnS9U9BisfOxDM
a1qTUNVSHHyDnaEBgAmnIv68XNOuLH2K6fO/+e2tZqRlFrEEmV5NXSnkqHzSQw+950ZSZVLdAeK3
X/nuS2NqNpsbp+srI2e+edFIPX5pSpcibeR65fFLbZlN55SDJAoZhpWwtO6yDJXzNE6bPSDlh770
VwbVwvlpbmGU+4NhZgX3mBDdZxSoJ01WPoZN+CXp5QNK831TchEcwtPjY/j1ub8JBcxVgo0utXAo
wM3LxrkwJMqXi4PZRmeO8dJRbdoZd7k8YgrxEMJylBXU01CsYIXaysugVztd8Skdj+1t2T4mXbdN
ypWs8FKcaq4ujFO5wxmJvVHU42UlAxy1Gnw4gm0o4TI6Ejn63I7K3tOfI9zHpWR4yDXp5nivLMy4
V2exN6NW8+QsDkaSlEVlfFExdZGk6lwxx8fjj19YOObStCHPiqYeTefgFN1p6HfX8ZjY+KzXowur
+swy67XA8lJDZksHU2/svMJwDnV5KWc3OFxYa320dB2e68bKIPVgEGrOoct+ZqniCu27QUy0vdaS
n310GZIxG8qP1YdYc93YQJUAMRHdOTSUJbiK4X/K62plAVz6HLNlo0yxPoHE4xyUMd86XYtnqb9J
q6+qHHOkXRnPSy+ZLR5JNJip0VTewY9hjI7Vp2Rw8I4iE6RY20CYH7tAziVO4VDVDSgW7zAU1SYo
Qb1RuV1cNfrh+NBdGlDzA39fI1BHI3ioNNVVpZtSGO7QrFzlFtbvuaSpkaWwtCvU+3kQD66vg0jI
0nZY+cxLp/C5oAlZvV4qvd8dWqm81sLi0Iota4sAEaYGV4EkNkq2h/IEiX5NCbbQXfI0Gt4sJFlQ
W2EytQgfDlx8BEEpMHrexrORXBz/IgsbxlzGlKmh1bat1Jz0hc21OtoSlxK2s7OGeAuA/tKheYqX
rLwN0AA//Tcbxlw3rZVAnHwxFKdS0xjyZwkjExGdBrEchPqpxeZ1awwU637tnLyKtgpwLG9fq3zH
q7w32n4r0tI0nxFm2m3o+lIv4/Vc9SDU3djus+wwSFWs7bUkxiGdEEVdeWd53oF+r/ugsKAB2k6s
H6TG6WXwCFlwJasFeMXa9gsqjyurqu4s6Kfk7NumKKs7PTel/KQDJVMAlq5Hi5RHUsj22djUwbfB
H1P9RlFrKT94heqXZ0Qms+C0qvJW3HgElrs7XUhqflDIjkl7Rx66EBJUoSnqZ0UXgf3Vj9QIRnBL
xf9wnniw7wO31TkcZrseXYF1VSmp52/GoleLjWogGb4uqrjvLkhN6I+yIzUcHvWolLawxIBk4FuZ
g/3GalrCDFLR403hFKmCObmvq5sOhOUgu4anJXWOL7Kvy0AgOO9Y+UkWFE2IvzJcDgBbVjW0+rmF
dXX9Q4tMA1t1RwGpqWDJJaOrgPkUjO2Ppi44ybpd1RSWBSu6rsHrZQVc9XpPcZDgK/UZXhN2oIPf
gDgcahLxtg0On0H9qcpNP/mcBnb/Valkp6ZKxVKz01p4Z6Q0DfMT/txSpbjQ0NJsvAhUNc2yLXSP
Ybj0U9i5nzBKd7qTGEooKr8xHLSvaVie1057Cn8TBEaXaSqgmcixQvvaF0Kyz+O6tTok0D7CmsJN
9dGAaKU2UdP0sEWCvA5gMmOB7F2YcZgI9TwcdLmwb+S616r4TIlowrCTm8JJyo1n6C1WQb0y1ahQ
+Fl5jr+PLK816vNMG4IMkKMvCudUz5QeowSr0FrtWU8SUtzQ14NiJDmMj7xtwEeRRgngZoU3WXqK
9ZjlZXskp5UDYKRuZLbGvhGOfmMNtp5gCjkaRt6fh30i9fmd3YikAfrXNSP2c0GW+M6LXKgx9ipF
Dqy/2I52GSu3VDMqmbpLkmRkcQdOXyD9yTLZrtKt0gqf02ioJCm2OKHZxIgAi9AxnnFykQNpqwRq
h/pFi6NIkS5KMxZjVx9S37F06RNWkUk9wkuL4k5XXb/Qao3uCnQydxyBtEGhzDwVURi4Y5CAQTwx
hSrheIXXUpCat41a13nMnGeQOQfY4Jr8GES6Lz15WSBXPYhxLaiGnV+khhPsx6rCqvGHbcSZhzWG
16XKM92kVPpWMmyjw2rB6bwalgvOVhzqzSjzA9A23Rg0ujtKaKAeBqjPJfAuNYqM4LylclhCBQAs
8bmUe49gR+TjuRHfjq1o9auwgo8Ea8OMo+vWjwoxbEqMhJIbScET74cdDDzT9TGYgfiqapE0niW5
46mQ6lTAtQE4SMuBtsJtrO3yE8mPO388z0fyz5rb+jJuCTbFekm2r6ooVfA1D0Mrq08yBrLsn5ap
ZKaf5P9L3Zltx6qjW/qFijMkem6B6MPhfi0v32isFgQSkgCB4OlrhrPOyEyf7e1ROeqmbmLb3svh
iECo+f8552cxe8IO7AE4kW3HuhHXnLp1kW7MAf7A1ULgmkircLcImLlZIROYPS5d3SfpWfhD2p39
wVvl78U0RFXfRTLPmh0X6LGRXJ50VA/jfdqlUxNsZOxRYjeqairXQ20UI+myaKIOnb60W/gYlWsA
tMYff13aqN2ScPXJY2sgGBpybMBZ698HVVOn2PDPBvSBNpeaJ7J5rG1CRIbFLPBjjO6gcvCGn23X
tbHNfRJJjUmkarPJ5aRp+55eqpksvckDb5K22dHBGP4NF28wbpOqNQvF1omxaS+QyKSBB8kIMjDE
H4PIlsWA4i4S/qShREYkUrsmISLthR91wS1ikiMvBcK4WhHwisy+OiaICsLnHXIAAwLPtuA1ERPL
56nl3hyWrcc14kPpDPm/wpHGj4YnoB10e/IUhs6EtJ/GXBv7JGiR382iYGKlXdcsrkvlrcjPvS4I
YIHTeo0QsaTna5/jhCytFmyopMnkKK8GTZ5B9QuoRRYAydeFlhadlN0rUj5nRPv6YZtC4z4oJ1uE
pTai/e5lQZPpfHL9BIJl22FdR+vfWN/hXhQAmvxKmM6qHy2BfgxLAKnT+Hc0LEYjLKZDJqDLk5hU
icnjcVjca8TM4qGeiMHU/BoUj4M/9UQC9ZLqEHPfBtkggf5ah7LGEjwjYx8QAZKAo6dz7YErZZG8
m0Ail7sICb/PesCxC3c+oj5gzsaKHfU5uFC9/QXgAEE4pGjQIeOIgWXdNZeqjmd6MiNrEecUgTTW
I76/8zGNQFGKLKevTUbb5FlS7TQinBBlhe1eC6JU+7tuV/fCoUlJaAlcoU5+YxGP6ISPk9XyGwK4
xh5wgA4zwpRXYyWRd8vTrLFID0aar3pam6ROv3RLY8iPRdXj8CPsGTEEB4e6gpdhbObMfId9vWmQ
XJTCXtnlhLE+c7nXeIg5geYP2wnYzfwxRXqyptbFfyhWdf0LIjcCOUsTRm3SAkmU+lMKXqTh8y3V
TSS+ek4H0Yyw2nSGnNBvnCHYBxnC5He3GJv62B1AJP9tnsdA3SPnujE+jLdBlCb5ivpmeJhwGkGu
blOtevRyhxWQxhvhhYk7VJ1EwsuVZW2jVwaDRv3TGWH0lyxarntxv54NXP++w0QYAGPQhMu3FTzK
GdGygZGtnwd9IquLTHm/7s2CewJmpQW5l2ATRan3gm2PpXy7+I3VRwCmIn70kQ3qjTvssoIBr9BN
MYg+Q9YjWDcUvwmMlr/rUcKnDA6WrB+MN6QUN6RHFYKjDHn1JroiY46P3i8baTMeWYykpUPDOO1O
GCw+hTuLYM4c9PCd+sK1d9hs9DDPwBfmcuk1Cqjw1CIgpGVDBkzl6DDZp6vGtI/3gz3XllXGA4Uz
5kAS4/DAx1tmeNcjqTTN5Jk0NEZclXI+kkEj0XL2xHsElrM867EWHAAaDWnpp5iwkDW6DFlJgfGz
mxDjqCtqh6FVUgSHDhddzdjeSeO6IK8CEnVlaISrn3sd+/KAGmA4oELjsWar50Vltx2yEjzcqhUf
L2OUGroDSW1EyHe2jq/IvV7XEsBvbbYEq9I3MlsPZ87O8BG34OQ9dsMUA2nRSi9Hmk9Ejp1LPVok
AP4i5cWLHEJBh4T2ZVAjzHhfAW8qtv2ihuiAvTydd0GEYfOIpdAD6peqNtobOtdxMWnuVZDEzFmI
CPMRAvOk67QregdWQuGUP1+PQYzJCVHmuNcfkHCZItcUIt3HYNDI2E6XWQF3tqx6vnNdc4WQog03
lLZWAdI6e8THj4AxBpqBsqvtVHgLboiyMfBFdGASSCq22EYjoKy9ro6b1QSIhvcrwgFqiG2AeV5g
eckbOrgJobLjOj8jZLXjJWyIkc6phtz7iJwO/K985hSwX965zMNWkmfDPgkqcLWMRVcQt2LM6N1U
MUGPGgYjXbDZOXbxhtF2hTLZJMrV8y1cLlZPybMaHIJywyGdxjO4yJ15GJAj+ycgHoJWxp5jj5DN
ldU/akOG37ZGZlNO4LdNd8omvo/geOUtL8hts9mL8ojr4aAbsb9vcQf7h0gr3paV1NHTLGOjweqo
YwXu4gwl8qLjIcIqntkqeUSnsaaHipO0LlYRYlKJ+4D0dwk2ljInamAEkfE94rq1q/sR3I3aZ0W2
IpH0qDppXlvNUPEeDVImC4QnqmrvBOA/uwVLrCh6Kfn1QslUl2FLp+zCO395xI5de4XVpFPn1Rpp
f48ytdkFqxxBKq8XSn0Nc0UTF+svtNSiyFIHo/FhGteQkjzDnCF/+drWEWZVXHtEzS7QZzyyXk/0
zpDZROX/0kgXC9rIm/aiRowdDI5N87MyVIIDJFCxb7+msAngGNmsdPqF2a5HGe7vT8wfCAbeu3Kn
qZmwgFfeTg3gqXgI/JtPnp73ckHAa/p1TOpPKg5v/ZK/Oiu/K/qYTra1iWK285t9F4M6dk2U04WA
Cazqi4SMx6ACVoiC1YHISsY3g1aQw32b9GMHFB9w54UJk5yQbSd2tLaguN4aOeBc9n3h+zj4LpC1
mVwSNgIt/UlT+q8LVXH6rmS4+EYmOCZBp6MRTwmUrAhuV25/L/eEfXIB6Jtk5q8+mHfNq2lKOtTQ
KdtJuCJqizxhdWjReGjZZQB8uh5Vec0mVFWCcEe3mXAg9qafItt3Fvjn6pr8+5ri1kmgHMQREMNo
l/AaS9y8pRB/0Bpk6nXb2T3ULLnp+sIbkjKOHltI3Sr+GIOsO0enxQHyHBbYFSMm5+QGdvL86TBX
5JCxNYdecZv6f6b4GxIkD0HCkbcZITEKs9EcY5ZH1PMydQg7Po31Y7Ig2ZqdW1TFOP8ZcnDY17uM
yA2Ge24rUYwI+BuCUxica5ziI49sseHOu8ZHNOgIiRo7kUEg+/GB81udPqbTH6SLQOweFMOKvxUj
M3VDzd6Zi+2qU+qvGyfVqRe48oAZXHEPta02DHsIs/a5jIYHWESLdLivDDSwmOv8phT2hwauvo9g
3xhyk91hR1/gNt8r81Mi2nisv7MqAlk7K3uTHKMUaHjvIBAgNFVoU0dli5OfQNQJJtBY5m55DNCJ
zxigZd2x5beYnXKa/cxarFYT/jX4BMjgfoqXi02PGsGhWKXKa4AG0lrzCE5sFWBR7g8JeggBYsl1
fFqXYxI8YONbsEUVnXgE6iiqb/wF1FX0Hn3+1ROfuU0/qpy9q2VOcP4SFExxdxJSDvYMBcOKt49E
xNIMjyQG95p/MuL/espBFN+/1wExlaWmp5zthJ8OiMzGIWmNYHVvUJq33lysoIyATMU/sz1/UJxH
Mt+//0FkS2aT1yOYDwl9EH0kYRkN6YZQmMna69gFb6Hxn/w6yzAqP5ViXeeI/3lbx++9LT7rV5Av
lNhEBoA19JbOq+otgr0JROBj+B+1T5Bp/O/vbTIrAB4d1BQxCl35GlY1NkfDlRh37hUX22QWn1S7
35QSf/GG3ls4B4/pxfVXHB5yP4I74k1905RdHWnQwFetsRfrKI6TDjrDym9uwMQNEfGA3AQ0oXOX
Tet4i43khG1G26AtLbcmVSgM7W3FnOtPQtQy9G+yscEWKE8zAyzMuHrziu0+xTki7xEI6eIDMF4K
lp5oIQ4xrtj0xP43iiT9Hom/a9b2qIdkBJ30rkQJszG7Ie4UVeUUGJx0U8j6lDsPM0h2iE4cRU4M
FpUwGQgqj+PqVHbA2QlVmPzvF9gPhkH2runb4kTN6NLXBzFF6wl7ai/GgKs004dJhp9ZM94aTX91
cd4V19PaoHG9qPaA4q7sk+289tkvqRzWrhrHf4VsaxeZZC+VHYYv+JRIsCLBncO9AarinFKQTY1f
MODRERqtUKestitFLQ4TGdyzn6ynH92K762zyYA6bOVH9QHFo7sU9SyKrFtUfUvZPxF/3S3Z0cG+
3eB8+/cf/wcr+HtDLVtiNSoeVgCkdtzkKMD6ZTKP7WaNYv0lEZ49LyT8THr9102b+L0bzKqGSYYF
fSO4/E5D0Ik+bTZ9MGum73YJhLolRXnu2gvvEPicqviYQJsu59Hkaw/20yz5PVIqPmm9f3il3k0s
rTWZ4naowToC3BJxReWMxvicGtTkNRBDMwPfhu0TsmzVuH7yV/+6RRRn7/aIpPIy3g64WRZNAc7w
ggndoQWhBDz9VH/2wTV67/JFuBDKc6jbHJosPE9WgW8bF8yqnQPdodEmVzp87Ofk3h+nb3TuIdGY
50uH/1Zk+WQJ/Oh9vl9tEdaNikovNlNSDQCDhV4BfBfytFvxn1kr4/cG4MQhlxSzq9ioYPzRRSCJ
kvCzdvcHN9V7v62HwqBKUKHfRA0YIYLU53kiKGwBjDnPOAr9Z2mxyPP998XNx9YIFDCN96D6GOeR
iM4wMIv6E0n2B1fhrav3Lw1JFJbYqK+iSumvuQYcJavvMf42fz/zfPDs743RIUW6G0oWcJX1Se7C
107dJf4nh6kPLsB7D6VBsXVy3gxzdTv9YUwU0K3sZxCwldLFmMn937+FD26V92ZK9ACDnqTo6ST9
cLv2OAKQz6ysHyyLyfXn//LZ18A+Wh7AAeHNBoXGCgcHwn+Xvuo+2Rh9MF++t0bOIQ0tG2HqUzwZ
HlDS8gqF8bOlStU7JF1khZiy8Qwb1vrJ4vbRp3X9+b+8JdAFFCZpbMVqWPpPpvUtULAIEf/7a/HB
cHrv5DLLEnLiG/izBbYP3XTMINcFmSj5z1QlIG/9+8sXKaezlRAhEuGrTVqNX7BvTj8ZSR+9+ner
Sd2BMrxI5GKjNcbMC7LSFjR6qF7m/sugFmzKP1nvP7oI7/4Qrapu0BY6xAXNyF3og4I+hCz55BJ/
8DbeO0XTtGWcX5ucphpO2qb73oQTyhJrtfn7q/zXx7D/EYjPsmzgg4N3Kwitt0PEVrWJq/ib57U/
V6pfoQFPTmvoYc8MP9wnI+ujj+zdYoTU4moINMZtC4P5gQG5vanVEH4yVX3w7O+dosOsJMOpGM8+
8b0l4lC76ZNA0w9mwffeUKosn8FPgM2JnqOO5AH5ssyb1ZfF7D4DInz08t8tQajIZ0GqebWxLB1/
GIdg1haduf/wHbybBX1LomYhqVcmjTdsE09sUiRe7iTKLiiCD8EWcS2fXOUPhu57m2O/Duht1hKS
fmmRtDw1X9C8f/K5+Pn3I/ej53+3P11Cw+vKYPro0eoHZr1+rpsVABwp7//+D3x0Jd4NUxVCJbha
yUqOGfAbDdBwzv2xqT/5fD4Qf8bv3X/BOKMjIgjb+zE6dskABTbMIUdvQvvCLkUyuK1FdalJXjPa
Fzz4KUm/b9f+a58iERCO9DATOQNuOHbhTcSDb3F1ytroH7fR/2tcxP9HIIirhPtjEESuBJ/493/F
QFx/4b8xEMl/hVBjZVkQg0UVBtdV/p9kYHBL4OVDgQngK0Ad/smCyP4rRvM3QUM2AFsrTa6quP9m
QfgAZRGgAbOQpNEVWx3/X7Eg0OLEuvnPE3kc+hFMw4BaXV9mlqTvBfh4DbVDX/CaJwxci/CrW7ZE
65ZB95Kz0UFcgUy8+hbokeXsg4fw9k/eHt5+/vaVyMzdjCbG8e275Pok//hnTmFbQ2f+jyd++4Ww
nvUlkxDX2fY0Btw8Wx0kD1zMxQza6PPbQwb6H9GlFkTdtdn6vYcw765xjXiAhOS+Txk6g5459CEO
JaDEqLLu+x9BhTaViHs4Y0FPiroWlF2B9m+3+nn94nUciy2sEr/R0UWuRpZeQhvQDdYTjs79fLZN
S3aB8somWF6BO4LAiLfVYQCJ/oCgJXHWFbnlXTqeFdjkU+dnSAxszNZboaFivsXntuDP45Q2d6c5
84eNByrsHaKa0X/LggeAPQ5LG9JNkxm189IOjenajPlC412bjtVmqnSz7VwPBQxB9EjqFr7pPB/N
1jlGub2/ZG3t3VSez26U6iiaEEc0FNNCXI+gkxrDvXaPnHtr2YFcvuPosKvQgum4pmUIxfKhQqQ6
OnXkxueQZjQzJ68I4pgdVFOmchsfDrQC9Zl0l9ZBD2GCBhwKTpktdCN33qTbXYwglKR327UNFHLY
wMq+HX30yIEU2+FyzJ5X5xE64ptlWV1hRXLJ1CxOMlm+xtaPDlGmzabBwcy2yuWc1UPRp1wWtR8+
kymABqfDi2vnV3SFdbF4UMOYtS57L9mFVURz3fXPg1urvGlmoAxWcu7CHrqc6Od1szOhuN1BHIJh
u3yFQOneq68QEmCyxjQ4xX7SQZWlbxyFVXpZcRaEmSxfUEmG7gTtgRnDYLrxU7WrgWf02yTv+qrP
TdTUuV94UOwUXeufA0zzqNurQzIgo1LWX0dIDfkCVPA0/e5HMBHFXN3A7HOquvUnNciZcsn4J6Bo
f9f1NlDZa7SwuqDLNoU03qPjhvMAvKcXGXQ/QW+Ii7VrXwwqjVr+bq+F+X6OzmMPqQcfAnCx8H4m
0BaGC1LHjnySZJfqbOc4QFksCSEm7F4w/ASQTJznNIHGtIEwMenadevVoBjbcdlOyao3mUwEQj1x
rW0TffcXX5wXgxATM5rf3srIcWx/pG5It3HQq6KSUbDXFLIEEcNBBvJypj1+oHQCBKCiYWmk+bJY
tA/Ag6i2qbbQh57kgM42k91D2mKsj37wrVvHbBdUT1GaIiGocaLsK3sIvLa9eXuoKz/bIfTza2rC
6Bo9fVksVHOqDQP40Zux7DVStBCznkXTdhrmHlAteenGBqIG0idfEu5/Q4kx/u0diITsyc4Z1mTJ
zwGD7g+1aFilGP5qIOVxGkHDDgN79EO6G9KkEBRtbMcE2w0OY9kPfs24VTDSaaFgv9jPTXsWLAAd
Qp7YPDzOFpqlOMl+9TFwfYkewMtODNhti9qwiJ6yhvZ5sEAuNk79ycr6OfX5DTrUAGymWK517fYx
Z2fZxJhoE+iL+NCBYjxfVDVfIBz9OoT85xrU3zF9b0AvXTepxn1pgimPWbWWrEMNuxfrvdXRPSGy
6MwSAgKHnEQQE1PovlGv5J34kjCP5Kd6nDGNE1AAWcwOvZe+NCTrz+jFb2cRKzDNBrjYEVd2HLHJ
4C0qnz4bcmtjKJWxYuVri3x7lg47REPgmvR0I9f1UsehPYrOTMe3r5gGL544uZHD9IiePytXCgQ6
4mMfSf0V2luyEeH6UA+TX0Lhueuuv1mxZTqyDA/tgn4OeuBlu+KbYY32FYa1RDnk2F4f9NIeVhHM
Ox745qjLNhbgiNuZ7JrYreUkonoHAOIUPAK+nd2YMXhYBQJAZGaKPjMwMq1rEdn5anZPXzyddUXH
wucqpUcTNDQXjKsSkBaIV7vq4DI3FJHiP4asGrZvrKS2/+qAa98GK6u2yHjdysAhVy7FZQYHOigm
BPSMyw7lTvB76TaUwIP19YL3mb30aAsUQfAQxCitQVSJFvoqn2nr3cKBXZ/aJkOWC1qNtIL+ZVqm
B6ElsLlob2F9oJsJCp4eC+xTdwNuOduvkc93EEi8JjVU63HSl25urx/WQEuMhEvbmrteN2MRmSzb
MmXuEsHaUusx2Ql8mhsl+m8pmcdSG3HJ1mUf9eGvjI0/LOE7xk1wMnTIEcsIK9PUr0UfgbLN4lt/
QSkqzDQ2DfwumEmXJ7bju5kFiKyCZLkIVrTPe/qS+OtX7bBNDQk5wZW16Yx4cZV5BflG5pbMd7Xp
QJoHz5V62anC+mRI9+JXNEOa4hF1XgUVln+BgWU3LcEGMY5pviaYT69PlIVN6cdNs/dmn0KEDkZt
qgCgH6DUzkT4MinV5EgxfO549Sr9TT3IqSRVdbt2D72ponLJsCKju4hVFpoC1Pe9Gt7uDG1O2kNW
x4i7SVqkEvQryXsz7hdBL4MVeyrG+7jazdRGm7CdWtS1NgtiY9G5JfeL7V6n0AEc2GCNgez/JLzO
PDONRre/FVA05DbLFgiz2W4WNy2CL0Y/G4sgS2w5+gtQgdUTnSHdAWQHek5gMSBk1RdIBm/t9MgT
XnTz8Nz66R8ZvYr2PC+6wfsddjHsSXmDvitCI9ClJRJx18ZdTBIt95jbf6319D1uIUn0Zf/bNtm2
xx29cRMMf6Nvn1K4YAuPBIBzQlqNkkjOe/c6pfJZ9/HXZEy2QWIKy5pb5i8HqyuT+0nocl8PK1wg
YgOiZIvzLerh4yj+LMAaQuQNdGDAckFnkVcGdkKsJJeeZpeIllUYkxzynT9kbX60I4Sg06rOQd28
hJNbCyUivmujNY+C6BmCqRPtXkNogq9q7mTvU7lVUKeCn1zf9iHB8WdGSonPmm9QceYN2vd5BQEv
lLYexkz3Fo9800QjpAGd2aiBnN2UoXIeYqhldAv9c59jDoHEBov+PCbP4XgV/fjYEWgcvSivzzBe
PqQB365eek4nCpqaB8Axj0KoKKfvNvbhsWMgfjSe/+pitNScd0FIkD4xUCDrSbD8hMrf9xEkxa0d
Vgxr1d6q9DRAbn6bhd491GwagibodxMgVGFuyoqmU9vmyfeVxr7V+67g6djE4bJHeMNaTL6XwizO
nuYl/EFT820ZgkuItSmLyE0s3H2HyNbCsOY4y9JrYOsAmGLPBIRwVzBoRvGT2tySwMMMjrVjHKIM
V9i/ccgvLa8vXzozFfNof4yu23WkuRmz4JVk/IwTCgiTOtr1LSncOvxO0PfJ2wXH37CY3HQPe4JO
vCTvM/6VGN4WTkSlP+v71V/6Y4M4vHw7UXfpK+zUIJQDRnuC1scTpyCl50DY0xR734f25OgdDfzd
4qsvaFhiqAdgtPX2IfFiCCmBooFSAlTbBqu4+IpAnjyqzQneCUj0IRhrkBA5k5tqrZp9sFa3vd/8
cYB1m4DuKgrc60KhYOgDdsB6vOutQTe0P4YM4tr0PlwWXdAM1i/FsUn27G8EM+zsSrF6++NRTc1j
glRRn9stVB6cGLdPQqiRA2gvLfA4eTvbpgQhdNkAvrDks6ATMi8g401sdrBT/Kyt/6LxOwVHQriF
8SGPEruzCoMLPgps0k5Ww9+ArWXaznQbdOSpsRmYsNPOW4JHKF2SAsbBvIb0cFj6RwiwBrQ9kOgW
q2aPysRPSGvOrTBBDqcO2xogfn167X37zIN2/p50ky6Z+Moyl+awBD1hFnnoHISmdlmxFfBMd5QQ
mu9j6P2hxkwLhGlFucDGvhQdHD1TjZIgXEx7FgLei0jBcojnCycK7FTuzJPgK9/2upMXBQ/JKcRv
brAuoHO2JOJLSMSy9Y0+8NB9WRaAaFMG6n0GBTke4PxCI/gnCvHzhspz4Dp6WF2vj56O1VEk8f3g
N32JavnBw4HqGD+HBEmg9agX3OWN3mhp/8QLupIJJegJyTlDB9mjosxSgca/Y18M99MN4pkf4mC2
hZLywdEUR5rAO1O0+3LdosnjhlEdp+tDy0OvdEMHtfV0BcULFpdxVVfYU/Sm0PEzMNL66DK2gfvW
lY41T7Nq1VoM/i32edj8CPlFrB4Sgqnb8+WaGpeAmAvdeIfE46Qq4hl3/8rU8e2BQO55nNrlewCH
aLms34IYH3VUDWgeNAgLuT4YK3ethg9jJOvvdbI/Vq93RUtbhelr2jkr7D3HJ5yNtoyZfMKZCm5o
/uwj7UVqcrtGojsMZnAQaWD+4aYCh57Jo9RxgYgzi94feU2wjJwHSc9zS7AfrM0v3KI9fHj6Eozy
GUU2BJAvW4iKHjGC4GvTdXCJvA452j7mbC6S326A9hcb16SADn0upkF9qdwsCqsqtpl5quFBwO6M
sBn+g2S5TAnfJTPQ8tjW3Hmkam4QJPloSSc34wgCLXdXcT9MoGQa8ZlFPMHGYwszmr6LLCZGQ6Qp
QLAVd69yVhGWg/HMpEYC0bJiIUMkzaYb1bY1/XwOGQDaauJFheENEabk+SI8eQfpQnfnVcFV/O81
+1gitYoMNyFOrAeonDeIv/UKg+bHRljEBzviu90qX7t+EvBbZ9k+40l/3ys13Sg9HFg1Qt3egHDf
6sQWbOQh6gYx0Hxje8PIbYPzIuJSf0y12VmJIqWoTHDnltW/S9PVIg4XOrWlgyQMNHsDRsyNHa7a
aumXErwMJCyOfWmqHqqvJv2OSNZCVxm9zxBzf49q8QQmMN6jAsfa8KiBUIyMW2CFIJS10cHoasJO
f9l6IrpKj5Hm0SbLnmls/dwQtTuoeqd7vA2R03VNDl3M51zGCPHUwxMLexh7Ivc9kuR2ZPEjlu9w
F+v5RXiet4X85nmG8/w+wJl1IWuFOtAKp1GS/EFTAT7eWHm7Mf7dD9WN31uxg4vwxTdU7/0I6qEG
+zBIjEe9b31dYrM5YUT39j7sfxHK3IF64yaAXr5Ludmp2PUF87J9qpbppqGXOercRjK4B1aWPvjW
0fvZYBKg6QANWYahYQySAdZD0vTQa6NK7y0W56cmvplrONiWDgTlecBqvNYXU/H6iLUiOM6Vq44M
tRkns2Jk8Nlg29gWEocvaG0xiQ76INVXuqC6Bh/Xz6Rv12OfLNDOdTj9RNpZWK+nl9o2wxZ+09IK
EAfTpHoxuh23VdJ8mRfvCd7tYQtRULWHjGavqiw7vj0009wfqXgVunU/4onQokq8nQhVdER72lwi
6+PWBYjka5t0WPT73Yij9UuFDHpJZFqSFIUYeEDCAiZO79GuWBPH51ql3Q8F60Q+6FXdtzrG7RrV
GIkG+yiIAG6TbEkOU8vSDX8w1X3s2/QhqecvUbxEBYQZW9Y16qST1N6BtxVjrZP+F3RUsalwe0lU
s4GrLtrLcf3RXZ9zjOFdkSYDks+HL4WQGwH359lx3ArW0/QHikNd61U/BYtE2fpzUgxgzUKMN1dl
BNn73lP1D5u19DzBcoRj5oDcjUjBNLW6ncCC/wAMT7JLakSPwp6eFXRo2I602HSZiyBeaZopvvNx
Trwb+zi+g9B9L/hm7oPgpjNR9SARWXhZum4L+0TTFlhYwu2C+wRFX5SLvLZ+SMlYPfQxRHSTqW6U
S/TOTql9gphphWo0vZupvAW+G/xu6n+rfXCGRvkdPie387X6AVsXAipXifbpZFEaSQVQDoxPeitI
kOC03/ibdTTM5aGcpptVRtONZlDeymVOy2rsms1ImSp8OC1vvLWfZjhZkP4vdFOXNuBT3hg2wMmn
IjgRG1rA8DSXFrNJ0YeCbhjLAvRDkvomXcamrJBvVfRTUOox7S5jtj4oXJI9673hphvp/3mwbTwd
6ACzWyh+BPMU7qCLG2/eHmpMmdjpqKfON/fTxMW+1tl401wf6jhGPrRRSMqTU/p4E4OltR+u3wad
sze4V+3N27dvD4jzuCM0PvdTDTY8HEv/+Af/+KpRuYSi7zIvMc6YsAcXmql961oYUXy+3rbof95y
BzhiYioLlOy43gbSRhenb/q2IbdBKqBRCvD63r5d2Ehu5fWXYB49thAHok+b3tWtW2OUBnrvksT7
MRYLKizKx0yDxGhs9tLpqGb2wOG9Ay20df6WtpYXnorWMpRIN02a1r/trKW3KI+U3E/iQ4P75pQy
z566rmpgI6tkGc0tDB4UHuD87cuBjhamWDWjABUjK3pIxhPXnq/zug3MiR7efuKJgCFYKFQFVu/x
lEFkfHr76p8PWYKzpQdISE49bziJBSPddXqnkYhzIl3daciMBw+2hhZOLRK2GhJbiF99id1OAOsM
SltSrDhOQl2t/jdTZ7Ycp5Kt4ScigjGBW6DmKpXm6YawZItkhmTm6fsrnT4RfaOQLW/vskRlrvWP
s1WfCuRJp35NmtPvL38/0Be4BLbhzxiW8jyiikLfjIU6TJ1uXj2qCuZ5eZwSPCEWNfTrYLXPmc92
Le7irE7v0zb3n4d2h81ifaldlT1b1Z8ibIqheLHdatk2czZvmqzl9i+Sx5FR70UK+WTXlXYnBlm8
TCUv3GFTPxo97sJ2SY8egtBAYZaJZocKNP9WSV2uvrq4Tm9uNH+wwywHQUG6Q5BEc+nsa2+DkwF9
yWhWUu1WSdt9YbljuA72ciJNlNWgTahGKkoV2k38gEGveLdvpVJDGleBJtZPrbd1coc7/VH2V8e6
N5Nhd7O23aVJLF+HUr+kMrXOfWcfC3xMr5hzVzmrt9ZPzDvl27hqfDdMBy+7w6KC2Mw6+BpmulJ4
W39Ebz3y7XvSE6q4uLXfDG25K6t62driaBaSjHc5+udezx/7xhs2zowtX64u+0cT5AJPuVTJYZBa
xu6Q+9uOkhgEmgSAO8t+rc3janfdJlNtHXollXTVmmx7izfblCBaSXoRKpUAifdZUKeMRn2FGam8
Kfxu70PnpgKcjPVEGRYKSj3WmItnPWiL59bT/pAreXFTh4GeOBopFYkIBjJ+zs2gXVwOpNVZjm0v
Q9xFr5mDl2WuVrZXJX5aab8MA4HReJRmYAEXn5sL2g0olBjZePH43PGzh2oCV6i6H97+xjbU7Cry
86ULRh9GC5ddRZhL+mdy4Ehdl5JOLJ9+U29dh83NdaoxtCcjj3QRmXL9aworCYj/21N6ZO55fzzk
jqki25MXfYzrnWdiBSsKv6OCoZqDcY6fVpXanKvqzYrnOzKoMWprGxff+27txvslc/VgWbTP3M8Y
sBKcEg7Z2E3lb4XPuyVO40DUTY2hIEPr3xT5xrdizKkJqeZFU5jROLb2pkPEs3Fz6zsfitd0xO0W
S5o0sr7bVYuM/K4R0VJr1Tlp1zdTOSflYRpqJuxN+nKr8nK5unqM+zBLvCVqPVKEib3aUECNrVAB
F9r9UPbPSLfYyqG092rSdWDjVISt1A864Sgf1EDslBqsUPXuwj1gTydm/0BUK+BiWeXXgTGO1Sc+
jnRTfa7dyeVJg5X8Nq3KCBa02oWjz2cqn4YtLXBbr52dTSXzu5HOjmDwaDHq2vjiepg386prT3Q6
ytelx7km55g70reWzS+T6E14Kow2FsfGi+vTumZYPGpi3PKkyA7LjV5M2pyfqZ9NO6dqmhdLjel2
LE036hhw68mrX+aJ8X2obJtDb6xfTLusD2bCOPf7VduUj01ryR1mNisoWrN68etJXWBKf35/ZdmV
fY1X965ssAVVfrrssbkAhyZS28lZbhGWLS+NVPIJHTnBF/yqilW790WF8wuwCj5zfonLInlhQPv9
xRAbzIQc8ZvG+UdYwrlhTgj72nCJSbbfJWlggfhUuZLHtq73Uve8OycqWwpitQptOXaGVwkyQdy+
gRFHOS91P5eRv7ZQWQR7VbeDBpZCC8VilvsOF51AuRWNDJOhkiMv0DxWq3HIhfAjxPA5zBdzzArZ
GCQuGEfJWDKL9OJjSAtqP3Sb6oHHRBKyMaPI99H9Z/6SPjjekG3KBp3Y7y9hWJttT9FfKLo83w0F
STjF7c/9fnV27PVA/CJT/+33fPzeDu/8uz7W13MXT+dUTjVpHX6R3cftPTs94dixSCJDyBkNFA7H
DsH/fV9MH6ORqiMNbMM9oRHDvUlYr2kAkUCIdOHv7xt1UwToOa2jh8lo7Myn0V+30oFhtbO0QfJ0
lkYjrmlfqG01zntbQtsNWQFQFZOLV+fAx0Wdh4NU7+TO7hynsKJx7rmTDXmLrPw0y2bb2OZ6HHyO
Tr1xNED9OUzrMWrzO83nInWLo9a755QwyKAzCbTIraeshEPWZbmZmzUODc18HooJCsdxTtqfJh5I
aFdhR4jJS24lbQQozxLZDjk7MdgriRa4/YsBs2HD1PwJJOFffz+oOCWsMzG2E4NX6PnVeOhxRmJu
qbNrbQyRzYYdN9nCCe+XV4WDbclssCNCAMKx1y+x1fQ7G2fttl0FJlQjbCYpz20HwxBP3nqoywZs
tJ+fkilVL31+NTrzoeurvbaARzJC38x1+aujK5P/R3UmQbsjoN08lmaKKYXDHbXu1LLsrWe960wE
LLF7MTgAggJKrisnceqW7IxTct72c7xXpGixpeMmvVVVShJ2bPvaYCPleyd/vDl/ZnihVm6G8i6a
DdLw5J6Yjctq7SGxt54Rv/Km/5Pk/MbUw3wqrwTiNXGlAUHWmRUs+XwALnxBkkC5SRZHbpH/NQaG
Mu1pyoZHR+h3Xmzy3CLI4cFiXQIdIUagV8OOWTAT3QSjXW5GitTD0fKTXVaf1VS65AR2z6zXd2kL
suMar2KiG6EX86swyDgwMmfHX0qsQzfhtParL2zRE9/n5mq6i/tddt4Dl+TEMOYlUZJA7pNxQtcG
VLdGsbJW6qSxNdbG1rw7QGbag+P2G4WJ/Z7Vlrdxeg0FXGbKcBigRvEQh2lnP+KZ//A1mD8UvSBY
Qt8wzb5bsiNhY1TgTTniSBf4tFkGN4i11MJrDpZAn9lmGDSNNjj9u1y7b4XRbTPoPUB5pgNJCHuT
61kblpUejTSRbKSZnP11/NJLWwWLWBdEKPYCa1hsbXWjY6xH+j3etQFbz5qJo6UPW4QQH0WNXa0V
HmS3Ia52X2ubei7+LiZc0+TzArBRhb0y3/3CkuE4GSm+vxup6ZvfDNd5kGCGqCZIwCm7jqkNy+zK
QCItkYsdul734SnOrPhDYEgOl0zsJ7nkQc6Z5uPNs20A0KZzAGNNZt+ujIGzQbSUc5CxvW2s5mbP
5iRE18ZlHEhjvgciasMqjR8Wyq8JAkBhsF4drS8jIozxB01/cdLeVCUkvCR2HjA2UhnVu28gUftc
HkYFrjfq83zJSpuEmPyqWd5zVXdburP8Q5HLnyaxt9R2fxu+fUzjsg807tjCubUL6TkXUUP9BouL
8bb2hsXB1X8TzvCQxu1TZTlYtfr0kN/A36bMydgpPIO3t4bNz3TqgKbfB3+hOjXNWNatpqijzvRj
1mDrPZ/tGCvUtw7GG6GLelIL/JCEaOpvGX0l1YrtW67H7z2PVMxfVuspCeC0wgiPYCIScEB/9es4
4npxFeqh+k2O2oOMiT36thCxbXxanoO4WJMTSc88FtqZFPGrW+tOENfqPc644WGjKM2mjp0XsDbe
KxtoKXIuq8YfGTOxDBb1nYVUYQZ3hZxinQYBFlUf9k76ODBFA7c5O+mXj34tqhBo6N5BEbx3e207
t/C0Xv4iRlPxKOEGHK0fZfV3rSweeBtGo60YTXPDvM2UUaHmW+5iekga7S4DgDj64w7p94No1pyJ
uN/FeQlowNhRWOXFZe8mkAKJk/zwu1xGXpteqxlPUJz4f+b+yawqGUlfepHFZT12RCfYDdMoUe0Z
UUQbz4CGsLoXfH0D2KGSm8QV6EPsITIH568+TPcTkB/6BvOVJsiUDbLaL7Yfc9aT4QRywuaT8G1O
LnbFQ9t1RJzMDG2rq/alTP7A45thaiD9YCSdsn83DQ0NDtpWVVoWEIwQ+nGxbSp301hstmRiljHx
Q95HrV4lxPnGX/0kHPIJ1xve06L0IW0J2VqU0b9kYBT9dFoKwq+q2K9Qhpj/ChklwG1suB3Ndxpt
KG2ybhN9MCA8Q3upnsrMzYLcadjkiDUSmv1tJxjZYOg4xh5QH2ihR/DHScj01MP9B0svtI2HJkIa
oKFGMSB2mlUSDaO1cduZUcPGyIwAYNNx38FipPTC6WrjWi0xes2SbSbmwyAFqdfLJD7VBQ0Zhcw/
HQcECP2WaNBowaf+0R2OJjHMz2ZOiJ03ZVNgq8mKKjG2RFUw3fQ3JLx0TpNhm4QNcWmQN56fJGfC
bq4NZxer7JKxL3Ea4Em1czfZWwQZtE5rHLW6J+JJ8w6QPePWrJc/ve6MzEd7pv7iuIqSCUuuB81I
1NkmToWzmY0+MWf3qBbhHjO+N61uwMcVP7GWD+d6Cprbfi/i6qS3fnyshuUA4S53RV2EU1b0x8SR
UUyT+1av/UdDX+MjSWgwSigec+IRDBlUQ3atpkI75twCx9/Pfj90ixfTW5/qcGvGHN2SrogO7GAf
m9sHxkrtODkg50nftRunbpLT7xd0UN0QXt0LpXbOLE6mYrzxgCbcul9qJ9v7Z7lmd9LmW1BxbJXB
Kh6qws8A8p0+gke3joRCZMcYZZbVxkdEV//94K1QS8rnCCK3FNKeY2lTqb7Yp166QmAZVndctaE7
ep5S+872yc1GIWPfPgDL//czrbPKg09+MVkJ27Js2whzNuDujTGabh9+P8ucvD7GdrlwFZpfWVuI
I3yHA5mVf+Ft3hu6tYQJvUhDaspTd/vw+9nUreU+hi4irEWezKROT4QuaTutWQ6x1iXHxL5f1dRE
IGcPgIbmFoz4XdJa3wZ2QhpZUE1S27Zt/jaaVFP1BWhj9vvlafTMk4NqGem+V+3NQZwzSnP+50Mt
Vu2U2ier57BbOZS2ftPPp//7YGj//9nt91J1FvyQjuzBoGq/f8LjZDuRqJfTkuA9/f5WXjveUY6n
3y+hgfnfv+H39/QWtNPve4PxEWlZLNb5OigmoFHL4iOHdbORcdWz7PXwXr4a7utStZFT9Eg1Whs5
nd5ZX1a38j3L84cB6hdkjVtds5Ifo+vecfNq7/PkoAhaO/HYeDWysEYsl6kdAr1R2Z4k7eow6YmB
5HJysJ3U2uPIMB02lVZ8QPm82qvgRZqNfR7gELXmXcyWiKaGkJNfyvT3wy+DCiUvj5D+ucfcP6qm
35dxvoQkrXUXVAjrjKe+6i+e5neXQS27gfTD4+9XMyXYRwpxWGZyooLfPxEXuU64RydhtyaTPqb2
UxMDfX7khw6yupDYIDde12McbrqgHlb96Jnq3TORDbh+iVwCDv0izboLgKIY84WHJqGsoyEnJ8Wu
PVZ55yYGTk3+sdk96Xx1lAhn23XWvLU944Vaa7R7KCC0XC9uNepMQIJhRSPOZWtOrX9Ipua1bU8T
gp0a+QwJUydimFAoKS4LaG0N1i5KNGtXrP1hrY0VtH7euGnnbIyOkA3TvQcPIjidVK/aitBssAo0
yV1spPuGdKxkGBkkB2xTWZv88YBHnVh7sLI8CQnTSQP4owOhNBeTxTRrs3lXLhU+cGd+N+lJdSov
PoEi7gbQSLTZyd6TfTihbeH6UhPpSAPKmwa8wy7COQMHjguXiLsWnsRZN1iBv3vRa5Hd0cWlDf2F
mWoJ7QSQXcm1DByx2tuRKMCgNDtg5eZzNixz485wBbP9s8bjAZHNSzaUC2qvmMfVzR77fL3qpXES
40ZlqAlri+jGNvbP3DGPhE6kKn4BsfnKkUU2fYVjbwARklYeZUZ9O6nNH7s2tks2R8ij0lBVJYxN
9yCT6dC35LmJAU2zmq8lGaP89CYKIIk1o1/QSGQIq/GX0DOKNhl8cTE24TzrV88dNl7Vs/2ODO52
M/Ybvcz+2lKlYafa8cltn2OzvM6LdbSJrorqsgMfgo81uA7BLj9u/wBegRNiDxsZms1rmfEcT8t+
LFBBrvFwnEhSIxFvtwrryuPBv9zOn0tfv3b69Kgqbt/RLeCiLAIukLFRTNK+1TPBLLepsTDyNJwd
C7CaaDUm10Yh4ezZqVEgMZlD05/kbG/cYr0uZfqBas1ykzMNdzjs/fVf3RJnmpUFMk3jFrRTY7Zc
3X6fgp21pmMda848vTNW0ujdKB69extKjzN5gNRur3ZT3wkCS/JKLiHZkmlQd96FF7czJ3E3D3e2
Mtx9k5hfmqeeudMuCJr9Cr6pGg6M3tXG0s2LbLN/zbC+KGaUKG2mu8yYA6Gvftg2N+jaPrSGeihS
EL5CtgR1tvSdlt6+bWAnBT1wTnuwhTZuWyN5Tuzvbm3a0HAVUrf4X6P0r9roZxIAl0fgzCpYPIaW
ot7KUVhHtuuCFWMYrrbRXknjPxf5CnCkexdFRlIwTWHlVuy69HpEkE5uUBsle+xQ3lkS+QfjZ8vy
I5IFwY6UoTkaL6vsD03t9aFrIA4FlLOJKoXfQ3HZ9UE3jRRZTtkjiOI9a10U28sU3ALhw+GDwDgi
frzifh2MjfRHF+36xGIpNlqT3o1rMW20FugBWIrteTomSar9let3bpQfBUAtgib3o16tvx604pwi
U5nM+qCDlyUZP+kkJ12sectxvow28sxhhAJIsvSn0S9YOaA7ViUCdKPkwIkc5b+5vi+y3lhL8ZIb
8mrl6KEtAyG92eTP6PWKjUaw5T4FBBuS5Llx+pu6skq5dXmLZPq89SrXR/lFhNdiGNe0y+rIGtsj
d3TxPAwQsczgUC/1nxRb2ybd23OaRPmQPPfVDAjUxRL0G7kjtb6gm7r9h6iEr8mqn5lEVbQs3Vfv
EDHhpNe6vXCEFXtrYrlKstOYjFdbiXM+G+CVkC5FtY7Uwxufaakitx9f4yn7gCsNxrEH7l3KLVGj
MxJzMJ9uepya7NoTNRg4fzlwuq3KgMkxXrypDplspp347pjBxNXpVn4V9W0G82TzThnqV8lyQrGb
sWk5oNY0tQ+QcZ/kK5sBXPlRddASb5MJuFcKnQ70vPu7xCLEGVPvhFPdsdQrjkAUKiUI2jI/AdpE
g45DQjZfiMq13WCLN2F4Zz0mcN6rWKgpLQI8OHXm8JDMdoYQLz6va/4RG//yipSycl1czmZ/l3YW
Q8RNq+YeQCnZTyuBh0p5zJqQ/y0g9KDtS3s+eo1kGc6ce1OMFatVcnGzCm0SESEBZpBHz3V+sFOo
cJ5mjMLYL+/wFUBvzR36leERIeq/bjaNLfZbWO7lkQDbOpDj9GfsHBMslfBjFlrGqp7TM+MCNoBw
QcXtS1M9+fGckL7zrluDvu8K98HVuvu2pjKvLRm0a1OEuV1/ajpeW1llgAtW6aAKSl8UuB13cl2H
d4g/zk6ddZHZcBQbN+lalGSzcx1LMFAY1SU2Eb37xslJ5YpkdU0IHLD7G3JFlqFwY+J745rrz0NU
3Qx6wA1bbch53bfkZblokqpifKuXAuJzbt8W97cppA/YOiud8b2mHAuWk9djWUbQgxixNRNgWXQL
IYlAErHjvnPk8GficPbSbxmTyeTCmrRT9TzwJBAZ2TMwLz/o2Jjoa89kgh0zXueM5to3UNInnvzj
SwZurcquOeih6cVPeUz8RJWl98hOcLknphYJmlg4z+dLXl0zkso2MWFPev+jZ/3butT7paYjsmgY
IQ0fE+18XuZhL4bFvDUlv2XwDWaVfbYCoYfWvJq2vi8ViqOiHt9EWb3AyMO2A3cwSqMyEcfE4x+u
2HeJV2N3apwwd+edBTWx68etXZ8b4kW8apq3TqwU8d/6HSmVu8xz5XND1lKitzgJ8rukvI9NboVC
NvXFNt9Fu8jjXK5XVx//OnTZ8fogjk134spDBa8p9zCrVoWCou6I4iJ8BgZ4tdaRD2ise8almXeb
1e+0OyvOqyDzkikS+ZffgdmwyqWw4Tv6OW/Hs37VSbYLE6G5e5IDtrpTXPFp7NCfaUQkEWqnoeUW
Q6K2JidrToR+oDlsqPlYeyRZLDDK64jcufmsvPKgu3Yakj2XH2JG1aBGFsozN1gxDOIu0ZV+nlpe
lwK0WZwJVXcGBKWJTb808WnI/w1CDKfGli9ro/d4jYkkbEftR7jXZWmRqqwK7xjZSQ3CPTSADImT
JdnhUyi9rt32ufNWohtvJUVVRUYstatwlDdgHr0AURrzDME710uvj6fUJ5BPc5ovDUZkQ9wrLhPk
mLFgy5czAWMIzO2wnIUix/8TEvDkFLCkmmWGVobmfykYp9zpoKGVhNWLG/1REzQ5J/k1q2tEpaN1
9WtLRclIWHGVfa+374VJFmS4yHHvv3VtXDLX0xsEJFitUI7m9GYKA2rAHM6d36fMcRWSXU3dL/Ww
kQnf98xp/pL3yLtEzI8OPtHOhyglH4lgNPLatykU09jJN45J7dJK72k0Qaqd4qeKXTPsj5rmO8E8
5B9sWW+EvQOeeF8oyq96lsHDCgzMjiqf29X+WZo1i3ySeDpTkuJRdmeVLiULdNug9nYjY5UTYqPk
OjrNwUBGfOByJTPXb9xLMcyg1ITDxMoAv/erIEm7v6YCwJ76cQTuX58U1i6x5h6bHON8mjwj6xu5
psfzMFx6q0csTZ40Q6F9Xtu22bqui3twZVS5gVEkjyKF77dlPPy4UuNJlRwLhBIHIymhkTnX17py
SVwVPBsILAIXEWPv4v7HwU4eHVZIvmlYIRf5xMXtAXxg0amfx2RBbOtWd4nlPg0V2FtfNX8ar3mE
XkF63kwP4M7I+n3n3XEnIuaaAvafOLzCIqWiLeL1NIFzprQFkirpsQeQG75Z0M/DKvpok5XYd76R
sA7xE2mmCdyyb4AWy3ljTDWZuh4xvn5HaLA0l51dYn9A2B9lCrOPUU9/MpXbAPOZjrKiiFnpjCeD
QQ1DzecSrzXmZJAgxvseFxrI2IJvrUMj21SfjDAsBSY3QJ0jWh/K5tz47tlP2js11gjj4uKzapBb
drNxrt3DaibEUU8p+XSzH1Sm9zLGQj+lLtNdkeV7t8RwzBSNryfd5KnlHmJcXILbRGuHCfDKSc9w
FW+SgqFQidY8NM6wlfp0Qt1b3KE/DNNlvMGBE1oCf17x261NmA+euzNZAwHY/tYaCXwmObmjgwJ5
aJFBYk8M0xxSaqyR35RDVweupsujcPmZIs4E2HFeqPQjLCiaRPKP+OA2ZKBItrXi4W/9a2PXD4Wt
1xucp8+6IulVYpcLSt5ULKi6GXZ6R0gskjJz6A+2ntHUvqTXUTonK1mq7TTouxLTwKXivYYPif9l
nOnbzmAvWZ31mCZW8uXCD9CQ0IZO7W1WT0xhZ1v3BGrm6EzGr7UGBClIJg9rbcBkNRRdiLYNNB2F
kRN3IZUGCYCrBzCx6l+wvO22SGGWFlp3dEvf5Zr8m3GEYmddn0w/9Vm5b/poJK9cn4uJEc4v+J9H
vlGnSBDK+3H2zSPRsHO0yPSauvRb8uhd4kr76Tux7m4KI21G5dInZIggMuc7yXOSTe159QZSCFbe
iiu5KVSTBVmuwXtoknQWjahhV4Nu7Hi0LNHmsKtppDou7d6Rz85M/mxm3aYfonanpvti0Su3goYR
lg8wPCRpAYpVzJjkk23aONn3ufjsYbDOkoz7kMkfSZ2LWXC1S+3YFvZPpdv3rlq/GjvFQbPUabii
i7NBpMIkKWVIXv0ztsBsQzbA8LSk0+votmlocU1yUhQ+Dwrifbxy/IclJBeBF92E2sVZWdqrDvRh
8U/VxD9R5ObzjCIyqGMzRWjU//XKMolGndfkG8MjrgL80W7yGseiIpnR/igqaYfC8aaIQoCtigkI
JiINg5/SP8Skim229g+uEHttBk/R8nEjFkB7aZiflsg/PEAx9AIEjFrfBXHoRAT1u8UxK/TdgZzM
fFvP1Z9cp1ESzsPGt4TUia6JGPfLP74utrbPvqHnrrnL+zULcPRgeokBkZtE7QnD1zBK6U7oZP5p
KIR1q02+s+b+JZdx8o0e6DAu7Y9rG8wOCzhpK+D9kpygYdRzuMK6r6bo+DlNPgsElpiT52UYqihU
2va+xviD6AkHXGpwwsCjWaI3Iztb5JUJESNspgf5/KzczDoVTYpX0yn23hCrnRjimy2GC92fa/sU
9+I5nRBkFRRWt5LYhWEldnvWKtzMG14v/eiDeshuwbzT5N6R3wdTYK/lNq1cuBrJVjU2ChUVhQib
Gd89eIp20k3E+L3m1zun/TIB3MkjFUhbvSgtiYmmTfEklFZvVY2Usuq9H8Jjux29UB+r+8EKh/M4
QbuZ5wP5vtCcWqvSbYGJI6psVCAYHN4BY/EQ+tD+jFrbAZRk4wlG0Mn1CNqn5SH0C15r5yQFEsRL
WtopQXTd3oqNBws1GQG14xAl6Vfqe9ZJpWCMFoRaX5C72vJwW3iKUAksadCs7bEgAiCA/QwzX3ZH
xJku8xx/44S4iK7kFBMQq1+N6yqiaTGmjT0OVj3t2JN1GfaVFeU8Kq9pzmS2rND0bD0suWaxB23a
z9QKYEY1J+r7sLQmqCkdm/2pLwqks5YkafsmrGq+C7fvozSZCSJd0ZGUJi4lawR1z5RZ7cwMD+YK
zD1M67vZO4+mXsDCVcVdTFxdBlRHLlKSRRhSu4P0s5Pjc/C3NU45a5gbMrj0va3ZDJ6UsnNaa/Ox
y5YTHn959pKWZFTP3NNw4UR8V0FdNfJTJ2J4UD/UCzxH8bXQnHCigTBEschE4CWXLsF+4I1zvQVk
9Y6q2S3GcM5seMskb7EsaaCGsSMO9tISs68cTFUNpyPNDc/JSp2PObJC5279Xk649rusutYo1BUe
4r3t0Zcy5O49e3MVTuOzpxz3wWnzo+ZA16czEsO5eu+pRT9NORs1vOMtqL7RN9lMVEHWiZ0+a8d1
dPMt8QCh3psYb0R6JpQYE+AAx6mn1tZeB7ZTHoPQXTG00OmXh/yQv9tseRXjhNYi4WdYOYGwWxiW
ZHkodGPY5M04bIQWE7NXEI3uxeTXuJ4WFPn4gS9+WxoHy3CmXTs+UkY34hCAZIyZ8ZjAUuK6jdLB
V2x98RI/rJaJh+KJXB8fUDZ80kX6UTmrHpViz5ZraSC1rRp+4prFj+MPoVFKepHIN0WiCRKp8/5Z
dxiPfFFTxUW3jFc1l7Q2KcNW+qdaYzDkapThRGjCLS3vQzU6Pw8j+TRueRMzUdfoklYDVIgrcnBR
sVJ3CBgWH0wbbHEcX8U8MMx5iP1qa2c4HaN15+ERGG1AWFke+h6Qmz2YZbzFi9jwJI7jTWSnsgPN
BhD1ab1F2A681oKlVomBJ5Ui2SAJjNLridLD5yFjVg7TmmhOKuM3yW3Pj0KrN6LtH40WzqG8ecqR
4nNDPftktLCSo2cCgS62qbO1QWxB89zX2VL7ds4XHstK32ijs2f0nEPdBo3oyUdoE3RFK7aVsOmd
t8Gq8Hjnbhm5VbY3HIT1Y9KllNYXTO2J9aqVc3YeI9+Pjb1Pq955rlr01MX7ZK/NuXM7lMEtb1Ob
U1u3KVay/fdRmEnY5FhqJ6pDmOmopEGNhhKuLQ9dUe8Gfa4vc3NcGibksbOSna/KdTO1tQmvXZIA
jZYlLdIvRHw5fpV1PUyteHbU+OaVxbsqO40bA/SRZCM7Ij0fGyz5SbbZHLMbwJc6FEBgRhkIQZ+q
i1sNpxn99t6DtD0ZtfeZTLfObAjojc3BXNWRFtMF5MGD3pB6JqAGDaQed6/Z4B0qf8+jou5Aucn4
6PZ1aZ5w1yXI29onwcCyh2+hm2WqzRM0DxLYDDN3g7YzaMpeHhYv+0OcKoNBfFPVOkyzPnDFSoZp
stCONL0npflT1iRWFkVsbDpaBoJFBw/pdXckU1bPD/ZAUQYc+ttAp9J+bACIKew6+2OzK6SoNmPu
OiRJMDSWmU5WRO3Tc0Tm8tOsLfelis8LhopndzL/6NJkrrPRHjqm7+zcEefazbeDO37U1x+rS8Ai
MMyB/DQPBiVYBzPMVqJGXJzS0v/WJGIL0+DYdarl3l8YcQdHfWbI+c/oYuzRvc6TLuhEOlAwEBHH
AcBV5s9Id/JHOHl9Z7ryPpcpsRJljLRFXwrEy5zQDAMXa17khvU+3jaM6LFOJUOfIcjBdRQPZk1U
9pBdpDN9CYvgDneo9cP4H6bOa7dxJdq2X0SArGKqV2XJsmzJ2S+E7baZYzF//Rnc9wLnvGzA3e7d
bYosrjDnmKaDcAyFcSQouOyyxmlvufZmMm4pdRKzcu6q0dbznoiOf0Av/jUK2Wk98b4m3ss/SWiu
wGHOinyE/Vwb+UrqgFrVru6JdrFWfdwkCAoSwrOIQUXjd/Yf83HOz7VBw5QPvbn3fOcrrjMqI0Ei
RV87O4xBMxPfkOTJKBZHjtLAO06tq0EnMAsZW7dDtR/s6S19b15MBk3G1gJyQdOIVzdjQhWwYF21
dfcVmrgo4srZRe13WONBHyN9dO3m2SAkdy2i+CssjKPXEUs3yPh5HsVzbv+arnuy+/En6yTJERRU
1KgM1BsD/UmqYqw96ybzF953V/CSCO7y2T0BM8YeXH4ngfeiS3FsxPRc1v517P+gPjTMMxCQ5iXZ
HBavEetidRanuhNkm4nWnluuxN6n1jZ5RWTPjO9dUl7aDOmAGTZsByphs8UC75u7+koo13bQTNsR
DX8yKHaWzX9ixD2Gd7VNaSUOVUfZ3avpbrTspzDm4rqw5KIhiHZmgLdhyG0+ig9ztLNDN7OmVVAO
GKKxVWgMGMIFFXjF7GcAIRZorqmValbxvvUXtnlA1FkbrDzR3fLgZuW8mhBKayTdmjJFaTaERrgi
e+qIsoWd2cRwKA8JOLJHRppMhFvbaRhR8xrvbA7mAqjKSn4HoPtWMblY1ELpdyQnuSkzDiY+WkJH
rkEtcCSaBLVylBm8FvuBRVa7cLaRNUeuXPMMwM0znkNZFCSlAPmJk2swGQOSVagslUfT5sQFhin3
NHhyRlnhPBg2YVVZ1AI17V/4tn5lhefabqsdF77cKu5sx99Zs6d3SeH8ZG628Qmd4yUGPHYxeGdt
lW+ko4ZdOWfjSsdshLQfXtD+/ukmPFNu0rfk87+U+pZQLmxIKpGMtNv6lvCP2xmjOKXEafErTCgd
UzMXS4ESZRkFslSveeabJzOsPhctJp/gukxM1gvm9GWXGSKLYgkgCqCoF473IVWFQdEfriLO4zVe
3WiXNUm6T+C0kDWIiyAZsiNzjHCdGvQPyCjRDDbhv3LsQ9wZM8T79qZQPnQZ54ufd/mGk40sFBPN
tJWFPCmscK868d5SWsKVkSd4q9YjGh5g+la0oyzww+jHI3xu9MvvSXRLbrnNo8llynUHCGD+FUj4
0BY1WyOjW/bpnLgoT2yFgCIQ/YA7yWHpP/Kz4ieOIu93YMo7cmWHZJyoh8ffuEU8aNH7ORSwu2lw
UfqQFSDagv1IWDNkt3eEFxLXG+TTPp5Df11q/r1lMj+iyTpZDol5s8JIUQm2yHGElliiYidugFVA
SmD2Cm0xG7+IcQ0UhNmbV76Tf+XNe+Pkn2MfXUvJFHxh+m5UlXx3GaEf/shKZQrSaj8YocZP0e5Y
g74HYcPKv4jtfZs9pT0BIsSvD4fCUgdQESsgDh7U/75AcCs//MpHmMH7P5T+bwqr+DN2va/EgXVF
8FN+1wfzpfGBu6R1fNCVfM+i4L7JNM95AcomY9AnhUF4sfPa61c/5Brh9fExGTWI+BUaV/WSjJZz
IIAp3rtpdz/X3T8dpp/zJICvRBYrSvPTZasJ1IqUKIOzhHreXkNWh80Sv4F/YIfABibIU8X3QoOp
nDvE6gQXeeZ72b87I24XCEZ3TW3Vax3ui8GyTikO25CTAvFswarRAsEflt5XV4qneh6/IpGfk4bH
0TEYvsk+3OVDap+S9A0Yzamd6vfKwAfT9qgI7QE1UnRLgAIRWx9tPC99LKsCvHIwPaZ6kGgVAwJ+
cnIborY9iDod0esT6c7bEBmGg9C9o8JUxV9QB+Vxrr1XTYnG2bWfZOSdPMa5SZz+tP2yRqCi25pe
/tGPJg7fs6ii9GGu9IXN/sdctRdCkYJNGhLDtoi3vEi2OOZxX9fkMiH1Xagh9s6ayKMgy6WT1UeR
Jcutx/iZwCduxOINnfYT/6yjr5vHmH1V1ucI1NA3w/7RG3JA7nmSvk34FChcoWCm9JJ2a52yaP4I
ep5K6Sb2gmdu8BhU+A/7GA/K+Kub95m9VcinsZJ+HO10Nb07bva8aHVn5dyPPmGAbpx9D/hu1nb+
XCF9sGQSEDKa85KRPmGSy5nmRofCSzDxojdjWfbnCk62rGD1ufA9urC4DjOyBuhV5dEdd8LP+rso
Z0qPVndvMrFFfmG/6gjUgzbVa9wZwUM2vlRezr1MLyXydFn8Ge1G+3vb5pblzN8RvZMw2dIX3wj4
XzXFLqo7Y21TT2z6Wr52QYe4s5UULjVqvnGOzzyEXGSCMwY0i2HYEanGjk+RpuEop76kcDSQhnrr
yMIhW9oWM9VY+6sK+d46s+tg33u44sltX1K05qc5Cr7wqKS7RmX3ccXvgO6UERk2mLtKBnXjn2lV
7KnBhW3TSB7jId+plnRJoyIOKy4pA0YTu4ftItsBXqZEcszITJFT6BFuE731FtSVCQveci5o3qwj
qo/sHXGBx3S6ph6OKo4unzm7W2t7rRaqQ86EeTWBtcbk651THsxNzjTTVSgzpLvVhdNv/GSwOL+R
stIcLdeM4at6I2LJXU+BTW/Xlezko3WV2OJUa/HE3fciMjK/BlQq7tSYdzwN8I+8L7vtiKstunyr
H0hapmAOMyZ38mOCW7YW/rFM1XBztboUhiTf9j/Tcxv/iXz+c+d8PpUNL/BAiIMj+qeScyuIx0Ug
SnEy9a67y7xlsuCh1XN8WDokFCr4aOvlRx3N1ucVk3z3RmfvRjVtDMMls0pMehuW8+PMDGYzqH1I
5Qdthk6mK7OTPzTxFi6ObwBkqYLL4COqLplbh2jEmJH6aj1K48UuPfRmbsV2VWxcQBSrKkAtzd3I
68QSl8JBLZP6Vcts2D2SE7UP0YpJ3AJb27NZgUz1g2MZn97E+mqu6Ubx45lrCxglHxniqaTGwY3G
R95F5oJ5U7yqUequegayq5o2FAKNfRzREGh/KlCYRTktVYQoTYx4ZCeCKzFlavTJZIGGXQH6S0Qh
0asQlkpUtDsD5axVUDf0CekcMYyNhxgAkQ9byVhok7BByKcP0ZU34BEuQisfPbGNTqFE4TF0rb+p
lmlsg4iptMXPRI4m8tyzM6HXqgMKnf8ql+zB6miPOvhQEEsQJzlsQDUxGtsCLeohRqSJY8Fgn5jq
i6ij566KjGOCAbejpe0pNUfL2iGGiI5jUgFekTBV5IiisqneeS1wbhub2EwuqSVZC9jqtSq7V9X1
zaaEL4SB+5yVsJqCJH4ZybnkMbAPVrm1a/1AtjBRacjao0q82r5/Zn6RcwTdF5JSP+zNA6FcEeKy
lLtZRXSdGM9YCO1Eb2zTRbhMphxHrTZ3o0A/4NKK5IF8t5XlbqpC3sbEAY0jxNmouo/O6X/ICxq3
sErOaRC9lFnqAOsYXsuEkUrq8GSidPiKku46a8Tbdlete27/tMtTYjjZjXKrvpYUKlsMGa9GlJ7J
cqQmy8r3ZDFWWuLEWXUVBhupSVj32tXFzs3zJx36xByvkz7f502xN+AmrsKxP/tsshmDRD+FMT1Y
waQPM9aZvvduJY3r1mr9O5LzHtJy+NbY0LuWYOZKeFuVancdV4x/uUEI8XTbsw9vfoMc+MH4guHB
IyMR+Zi2dZ/mX4vVLx36q1WZT7JsGR/JiuVlMu/d1o0PTBEuEfGcm7IjcIUJtOvm92Icjqzx+Z7Y
Gc9KpJdONycpDrZT/hEqODGt4q3lu+KaIVFZWhULDAxgynTq9z5TuVUzt5egaOABxW+2WR+Tob2Y
4N9q47f0RgAr9uzzUR7I6nsRKByp+kr6Z2t8cSfjXjYYM6HoyIqfCDVLxJ6O1NuVO9X1OvbDX/xb
9i6062tpiMdloeUCZV5l6JKp6GDSDKgaZlgn29ww74oedqZt99c5KedVZV0r5ZJFhZG5a9SzooEB
oeg+Tz4Fb9RD7kRkd7XK9mPKDRaiFROUfgrijxzl8JpgFhfFtSteq9qgmBySYzIrFvBzR1pwUWxx
nz3GOsULJkv9qdOC3UU0LtzD+TT1/kUxkEVDUbJbThPWrJb/7cd+fewmS117U2MTE+mHbtqAYXyK
Hnn5Vqc2N5bADZSLLjybzFZWOLSjbaUtKJyGq5/sZrz0HcMchH2HHlDanYkp/0nFIUGMk/0e+N2L
OTpPk4hvrjD1IWxjzIZjWEGMkIeod/znGhnUOc5Vh2iiPQ1V1aGxgpo0GWlxsVrXvHlJ/MR3Dh9e
B7ONfAaxzrXTYEauig/f+k5wRL4JPKcnF6f6ZrCWEqygGY+tpr1DKbXP8si9MeJ87AZZfFSTgeYK
fMmexV75QZOyce1AX2oVv9eRiK4orhF6K+9FML3ijSIolDwnQy2HxN5u8494Emp571R3XqnSN5MR
x7T8rVYX2wdR0v5HdXWWjaNugmUTu0M8w9bEcJIgdJcx5FfIwlzoTlAOOLyrcn9+iUYCCCKzPDYe
mjAcmNELb5/4YE5Ftfl/X86tc/JNJFT/fZk1pbpPpfpoWW6cRi8lL8trrMfZ9k5Z6jcYTo3pJjkb
bL/EmrKElILtaDemfosTCQMrwqmjeIyqkKRZlTnJUxWzk2jq4n6K5z+icze9gaHfWHTTKUO2waLe
l0EAXTfFGL/s9yRMCXrHZrEFJBtAdaOn5Z7B1Iezb2sSl4wQaUZJNQE2zlqZRnSyjW6CGLlUvkH2
kVNIAEBZ674pboV1EFHjP4TNBwZJojErKquULPQsIrhzRiE+MEAszQ55mvdT2yXOHBcnZD1tETWj
cMjR/w7K+hkRWgvFCE1NJ2ZIL6JFH9u52a9rjZ/GmF6CqGfajNITzAOdgtWzBR92LbTTVS0iEt6E
/WXWE6o9T1ItyKvI3beoLvt9ijcJkhS2JS9cfg7zu3Xns58Yj2Fv/BjGGO8KwZhFdm9mNP+Vnv06
pOiBrL5+C8zyL42rQzeZL9aU9uvUle8Skeh6ROTZGrbNJm0EkIYMXHUMdaq+CVbAQY6VUP86o57W
GPmG2o4XHkC9amxykS1mhFTGUewSLDem9VbU9RHB2rvuxp9CBTsKaaJ9NYx33222FmJlJgB6nZlj
sSE899Q5NqvW3geNk8DWQIbcNSi9DcyTrbGf2+KfMj1Ym3awCxTa/xIJhuDfGwj/3LTxT8XOzTAa
+mocU2FZHJkKwm8z2b1L95qxlF2nM+poOcbMzAHmxIws0KdaIKaIp98Byb76pGSu5+CHHGnaC9ww
WXTtKWXTufHWyTBA7IVTFdYPMvq0fCbbps8yaKTAXnmDeygpbIRLbWyk+acd2ngXc9Jnq6zfeDl+
0lKCGeyYzCODNo62DZ/VuK+WkfiisrCg8gzaW+N+OMzDTHZtRhqyckIiS5HfM4o6Ou34xUarI1lA
nYyDQK0M/4vRZllsuPBc22k45ro5F4ALE5w74De6R51Za0kB1AWPLEZuinntUMmN2QTsC8pA4iWP
rnMKSG42fk3d8+4gnaIrf0LfBauHmL9Nj2JqKccWufjkMkRqrqTSdiDuyoc6wrpHt/KkhPGJl5n8
UvcyMEoZUN0on5/BkuZO6fBaTslznesHmxkGhKHnOLLuYzzWq8AyYNTn9vPyydoSDa50sueeqHNy
1MBVmQjZE7QNsMHX2uGkY0D0NPriyPzsrVfuxVE+wpbiI0MItc5j8xZH9dHNR2z06mI7Bfid5NmG
NCxq7ynX4YOv3S/E6U+Bd61q3kYMc80dyKgZJaX+8P3pAqYK0yixXHPHKxWSMe9C6w7y4pozYZ34
c7EFqTSvpGNuQQG9QQvwZ34eccEIi8JWzKSkEtFMg4HWxXLNY1Jg+5bVK2Hhe9sY8rU5g0TjE1z5
aRIiKrK+TC9mkOo6R+EnW9qd7YCbkMTNZ1M/ZWn5m/fdhMZIsqjJHsxI8tyJ6V5l7ip01ItMSOnu
NY5D6hqfcm3tO67a+VNXgXjkfu70lVr/L9cCYJs1T2ttsKMXTnLRQ3rH3Q+81Px1+mjZXYzH2Hvo
PPwDIUMCA3t9lE9ygS5ytCRrz0PWP4voEmqxtQVEJARO6xEgI7aUUsjHCAYMzX18SpyExRV8Hh0W
SFrkMY96yZuz3Fui/UkhBKGsYgaV8PDVBYPQbjyUkfJuBGC/NyOvdpdHaAWsaqIhqtguIDpIjGLf
lu7BmxS2v7L4xF+n2Yl350FConV7VmCV0FeK32bVvgiJUK715v2Y8pkN851jYfzlUGCtF8DYJXLP
PJDOjmusLhBNB4jTfFoWwOJYmbHiyc2cGneeFy4pvQrsms8YJlIW5JojZHAmmNYU7xzJToPSDAds
2r1UWVUcEiAmZlbcrNmCkFUM4TY2s1fM8XcJpoJvARZ1SMncDD2esNkofsOm6Xe+gwY91GzuZHzB
CVlfPK+Nb73nP+iyfyAmANN6Yv3QVRenHhH2VgE6oBkAdInT5zFk+T/G7r4KsJBUgVqn6Ld6SA0b
Txl3iDMhWfnxeSGQnKo8E6dp8t7NmDWjUTJaM02WxV0W5g86yk7mMGbrYorXhXLSm0zDMxYa1t4O
OyocWfvIjs+OqtONkToBGEW7PsQFPTgMherqoXyI3RwkcIHwLGf2xoQH5aTlpZQf8Yx+ww8D6lhn
b0pjjTJwgajIHXZe777ICbMPqG7KHv8UvJl7GFmncTTyiymZrc8uljtr/DWDqkDeam+hZ+BntBHF
spVu7RlRrD9+eU5PcxJ6PQsSZN11NYMQAb5BSwP7KsqcR3B+OwbE36Oc9D5F+3lPwjr9C3hvqIXs
RaBprfAwsZCUs8+PEdR7I7jUpoOuYtrMJX5Kj3fBQKm8DWz4kvSp7Z0aWgrqXrDrsJ6cplL7MvMe
UgfQCO//rV0OHPMhJwdjn7UnEKR5uQpXRe2Vl7rP/rEBjHeQq49GlST3eVa85ZIXXxvi2aETWruY
aTdBm397mNR0zwmd1xvB5cavXT22sNXXJhqJjSCenchmirtgRKo0EWVK+ZT91rHCoDNCUMNtd+/x
fN+1+ie3MFpbseKIJcMLxhDyuG8b4QQCOf1n1HhiOj97SUTa3ZKsOpd5lD16eQNcWMXVvi7Q/EnD
fBgbwzzjzGoY0vhX0QzddTSQgJFfXB7GaU8C6rBuoT6pXP8zBtjRodf8+b3OH1tv/AaiGj8a9Wff
wLs32OIv4huYit1amEm2se0lOACP1ZboY1Qb8i/OTErb2qtRRS4R1axl0WC8coaVO7Q1f2NGs+6a
3yPMjkUvxnHF+67wVkk/4+2Mot+wUwaD2eZhTJonIny8U1csICtVPs4lJ342zyA7DRR6MmTuP1hb
B97Q2jB6wBLspntsoLKuoPzPwQ1N/nacR56IoHmLqn/CYhnciOqmPAg/NT5MfBW3OYVMQSCrteGJ
eM7ZnhDVmGwbZoVmjBNcsO3U7RuyJrRxEaoI1QTu8jp9qZP5Hawz4i+rWwrNxefkUOalw1FKR6yz
KnyRvRNetd6gW8OuwxxrYxsuNFMWra1QiGZJ1qQVE/JQkhWPwQ1Rgz8OzbFo8+EdKey2UkP8wis+
u0yt8wrVauNpaK1FH57zpkxvtedXjwEKsIrkSka27A+9yExvwqmyY99O3BRQ8m7/fW+Is5hlAR1e
m13++2Vz+T0ZVrdE5/P5vz/YuNUAgm3a4MafeGE63s5oNBCOSVqPVU5x6DFVMChCrdakLrGzxw4d
/R1N4wXMyEefRDCJosFeFb7/E7iGBnaC+gO4p1wHtVntgPN+eVnOCXqJTTK/+R/DFhN6fJsHNm8N
5kOL4WmqRLgvR/JjUyfNdg5zkM4VJ9MtEZMRum1xmJwao6dDgDg2ZXC3i55lT6DMT4B1QJn69nUg
uwc2XjLuxtJ7KLLbgN/bM9QljV3yA03FARlu7Mr8zscfUT7WXVdtSi9U9CL1g+937oYjCoayQZhP
i4oiWfZNE0N0D3kkqF71k/tXlCXbLPHT91iDPRjYUI9YVIkzyA4F76+gjU5hVVpf/HETvBxTGCW7
u9R0BYKrwjiFUON8OWw0dCCGkgYVDANnkq9X3VCb6Pc779TbLOXaEJRk7IESm1v3Blq+eOzGxHyV
5b8avdA+FwNe97J766O0Oo9Je0C3jOqkMjd2Q2hKHdZqW5XmuRGMIthjMFHP0/c+T/Rdm1vTVUqv
4hPmuK/Q2foWtZKaatgkgg2C61Wg/cv1bMLh4CXxPYUD73X/n1CUpirFq1821pebkY0keVOmwVsb
FSkwvyZ8saT/Iwr9VsHI3zba43rmXzLFyCDJnK3dfBM4mha56DGgJsO7O7GHV5VYAZYC0zXLe23m
10Y9ZX2aH22BXTJz8uZFVjazf/7sOgxOQ4TlpxYx/KkcMXGJ/2xlj5KyInFeBuQ1kLqge4L23HUh
J5ovy+7cx+9+7PwZYpYY+VBDsW3fwhQ5e9Dl4Bj2GCrjPbIPHgedONd54Mosqz6jNEYwehXxwRJP
dVk89kUc8Yrynis1eb+5tZg48uwxR1lGFWI8Cp6zHUaWd1lGzyQfc0oaAycUq7RtK9k1Wa51QsN1
F1vu94jebEUmDP1KnzzDInlPKpYkKb71FdujcJuZvKysSt8NBcYUQzC7JuMl4kHAx/BPdGxpuJGY
4HwhTxsvVm9+xehAzpYS961LqT6D5uLQBNrjzLifvSFk8hq/k9pRE5KDICZmmavmaCGBsc23QTWt
CeVLH5v5oaI82xizZ2xl4hMB2XBdAY+uLVEA4e7iXd3XA7WJFeBuUc2G1qunGvZOVorOp7DqT1NP
f/gAEZJH+S7VdOsd+Ida3JkktZwtPGPMFP5sRpsYX1iX+o19S4EM0aoUfNpMhVeO8r77nxlp/9Hu
JWC/vtq2hPRg2gurfYDylUxcfatqrd88CDHj4D4Hs35y617h4DH3JSz4zWxfprDvj41TRI+uiUA7
xJMInr5UO6cRD4ikSspKPn/wEezs4HwUuI5dmtgFOtt5rsOllAX1wFPAWgqnZPvPsN1gVxguTlTQ
sxjn7ryMCtts0k/URc1eVNkZfCKlrK05gSwXW6j6Z7cKr3NWdweG44TdSyqFkrn7zpatw20O9CdG
ar+rnJxYFsV2Pmn8q500zdbVLcJGbsvEJ+zAazAmdH3ugmIiCJSRRupr8yC8+9rCrF2SjYJu7GnQ
hr2dzfQCevA1jxn+so/379xxiPfhEL2m2C0ZeAlazARHTTZWwIRyHKmYZRD9cZgn1jcQT+Jcqsrd
xwh3WVJipU7pFNhz/YqgdiAFuOw5SsRxKJIgAtryK8dYNbpMg1ppPoNjuOnIfg6xWKKf8Q9Z5b05
6YgUOWNqPI5AGRvwaHwzgqDA1ffm5yue22wngnhHBsOdxejiIGwbtwqojDpqX4KoOM4NaeJu/6U6
cJFESoAd78LHMEzPEel69CYry59vQ5+QyCxgN4tDXbt3jdXcY66DWYzlLqFNajQtZv7uWxtUugqF
mT61kGnWSdz8RSYqzn7pPcLo6qhs0+sRAmGBzMKtgZvARjzagXwgZA+GY7NxFie1TqIMlYEet32D
ZIQdOdjobWShn669grSO4Nlz9I9jWfVmMot3O9P1VzkFx9k3iQSrgdaCd2w1aroiGZ5daAO6WvIy
Hps8dxDLhOemKr8miQ1N4SQJ9B1D+3ffNy8sIY+BRWRDp5yPJYwWYFJ/R+LZzQ+8WwdaurG4c5TZ
fDZd9Oy56Vdgqx3v4u3QDV95ksgzNd4NSvY2+JLKeQ2nxR4yjB+AkkC0TOGP1OVS9z4FJQC1UULE
goinuuolr4rfwGhxueDDldwOyYi41IIwojC30NvKLzSGDMHycluZjgGNmDuvRJLQRurYVLa9ZYpP
R1zrne9zb1e9I5eICCh6nT6lbvIIuLxm9xW8YkSNz6xntwNDsTtzcvyDl7Z4a8gKCtjUrs0wPpLs
c5WLnV1zE21qx3jIGYoVavyx9Agd7s3UDqL3umbakDlboL02H/9FojteNxXsyyIvwHaO/ZdIOgKD
ORe4Q3/rZn6pKSmTsLy3UOSuQsAWGq/vWA331gSenKhz+hhejpgu2vyJAi4+jGWGq4iGNjEjtS1Y
V69Z5A4vdhYhOuXMqXARhU1HTYgJP3XzdC2kj8Q5RxXcNciHLYQPVAmhZDGI0KBZNWj44pkhSFeN
hyyDcvjfgGxCK8jZzv5a26gtg/Cxa5KZpeqIYo1oJlKcMTqxKGSVyOsvlCjRURaK40zCwjbyeVkz
Rfmz3fmU+039L1siodhc1bmj38q4Ko5pr3F59Sy8mxydckhnYDvhV66c9sMJInboQhnPiCCojaOq
2sdoN1f9Yi6gzAk2jd2fg0VMQHVE3A+3DoUkw8UgjUAQeHh16rZ6cvC9byeUog8wHx7/u3Mq3rTw
Pf5UOb5mGXYXeCvYO6ggepMFOHrG5NGkSLmEPaobmJuWcK8kBTD/MirvLEUJdRPqcxykz6kT6V1W
56wlKXSYTLWMbSa29YEXA5vzaYSSmce2acNLlSnQTpY+DGVFtp1cZzwoa1a74YaRN/Re7VwiYVon
M74xsengOBXlFYig2E9GFwOpKUEpo/beuF5bHNXMWLb2zI8J0u6v6QMhb2uLzBqwmewM5T4J7b2N
M30JS2P62WY3nfXX0H61Cs96G6Y3nuy73umhQjaGdRhC569IfMAZM8G3BTo3z+fUCv6hLQeaqHYI
eDameqhVfxNJYW+E6HMCc57CJTo6mFHb5rAw+0mC1zHG14RFMksifCsFGCEnoZi01j4oqLLGqRst
PMk2ru0lg+Oi9UQYkU7RQVpI45vRWA32jrxc0BLCxgKoOMsqlM8MLFjVh4yizBq4hCHHcEe24Bc8
l7Uu/ZeoxdrfTfQ1FsbWNi1w7/i+ZDfRXGuXqRNL0Se7i99LkxQoul/n0PXzHT5z5HTBfB3S+hUw
3W3yUUIn430bgI1wBqj9Ki4mCGTAi6RU7/nO6WA6tFPy1ZSIugz9wmqZHXiMWJ277FCgrJij98mq
s3ukuLgiBHADw3ttq8e5q+XJySfOOpCbHabRnZfgWsb9nOmwPakiMU9pz5MTNC0OLs+0dwkrVqhO
1lGnLTdViNLLS2b/EKoxRJrExZR9zPIvAjmS8o7oHHgbXkE4TmB8irx2NxQfYu14WPg5yKcQb4YX
3ujLh1PpVo+YPPs875hCR9iKJvM5RxoeB5wG+M0vZdX/OKP70qGUW3llm6/nlFhBlqmjwmzTmz8T
1kCztF6L5gdEz2tW1Uw9pL2t3OArnEYC8mL+xq5rHhpUS2OWvkXZfqBdlWF+F3oom0iSQ9qyiOwS
54JGCg+93b2mbPkR7GDxlgzMWYo2Rw1esq6luzZ1fg+S+DN3yruwKxH9zC2RfLGDxXXAaWMh02qi
9hKNPTvg+lwFzq0midA2TbT/OoabF7IohUYI6xblGdsJRmJtFz36s9hHDbEhURxiBDtjOjn1iQ9m
W0TDUTWzdUp4xBCHN+FJ1gWp12ySzpm2aUKrsX6yYMChvU0JeXDU3gsDLP4SuQv+XmwcKDWCPNng
YcaEN5o0r/ld1EynuCV8g52PtRfDxF/D52El6j62EiqmlD6nmDEN+rnJmLgZNuwdSMWp2GRF9MNx
CVY0a0hyN57lMMLNK7OVO1OpSlCsG282tpNXThtorjVmo3ydh0CggyTJGJMhrRAeNUY3cz0iLnDr
PwZtesYF6l76xjrwBoz2nY7fBiRN41jdxXODjZYFltv0H2WE3KGXPit6xY+TN491z8tymP0zcgAe
1nQmbXTInmafaKSo//iP0Y40eFjH/DTI/86UnDhue7XqRuI3/bk8uHn2jWOVMN085OTxCPvDRnOv
GHP7ddeQhhNYOx2HxloKbB1tFPKjQlniGTeOQaCbtdd0P36YoBE0FSI61uMMcoN2O8oKGAmTRfIo
65PDs/KkSwhwDJmSe5+rgrgTUQ+XuPLKPwS9zNqs4C12s7cxx86GchCf8EznMFuYZBvOnHCGntEX
yDLCkM6SBKaBC70ZmhS2RQdkwXNf+rhrDjhl02MDP3dnh53zpqoecUVqfk/eMvDzg/Gh9v3qnGrJ
eEXM5rf55kZEqGo5OJsWJeOxjCO47Wp8taozEpTxDSIYJKw2anmG+BIrE3mgjp3u/vvSGRk2AOrO
zyJw7eMAq547E5VX33y57WDc/+9/ItP9/1+yj+Z8kO64/99f+9/vc8ccba7JWM6BAziv/vsd7FLG
vW75yNvp479fcchJODZDTOQe63o3RTrmhgyljKz2EQQUy00Fml8QUPh//pMQOPh/vvwf6s6suW2k
S9N/ZaKvB19gSWwR3XNBcRMXkRIlS/INQpZt7PuOXz8Pki7L5aqono7puZgbBDLzAKQoLJnnvMs8
KuP8WJ/1WBCWAyuBbreONGtpbKaumXUcBfBe1GxuyioeH8XAigDx/B4ovQbStR7Iw4rM3vOc9m61
GJp8LIDtDLNeev9S4YE0S1UbC0sPHys/eZigFiGDo5Hz7+cVQeG/1EbbUAQxvk9TgYBTVI67aYJF
B0Bq3I3pbARo9zPWzUmPoo5hYfSkHQuqQaRukFKBGMAcL2CplBawjqoA7QFsDmzjDkjpt8IM3hPU
91gdZyulUjbjDLQbM7AajtOjn0Ka+cbr2ukYBOGqzWewc3jhpWGvdfwYmhwR7BarDLVuj0NekBNd
2NVTWETtMlF8qmOl++YV24q8OuW5UMdtoPmmhsOFu+USpMVjX2qXtHcv6oQyUQFLy+vDFxgnYDww
kgt0ps8G0hfh+CUtSM2Zxbc0R5C3QFWryO9Di1XmyCm81qYc692pMROEFAWYGqGDCnQsc2rnttG0
gWkEamWN8myJ4YhmMcuAfnhrIm2tRManyHEPKGHX29YxHzWjXWhBCKfNxIkO/eeVFeDNmgAOERYg
jB4EjEEVqCmsb12MCD0WCCAW154auvv5mzh18oUMJaiEltVnFfnNCo45SJlqRFQ4SB7UYOYHaeU2
ZX6FoN8O+gNvhu6zEXB9jJGOXENhoSMBOaqgLKidNRR6DLK2nee91SFk8QQbgxUiLKgKv3TJdKFK
VS5SR0fAxir4HXR3GbfFawnnemRSuCxdztwZsxdOAL1DqcyTqgz3kCgMrkwID0o4FAe5Yb5rJMss
sLaGo6S3+WQVh3LeOEjUXX3k/7vdwY/he5XX+ffm3+czv+fFiOpX0Pyvf/9T6/8jD3ED0+1/8BCv
3qYw+dVCfI7/YSFuiH/ZjkB1wLBtyzGha/20ELeNf7n0GMLCYNZCaOing7j5L90Sju3aKvl9zdYd
hmqyM8F//JtiGP+yTdVEVYzUJIB1Xf+vGIhrKl7kv/qHG0xs0WQyhEre1FENXTD+/vYAcr/+j3/T
/qfAtZRpUIcGqTM4zOwqZavxxdZ9lYevjYatVWsHX5BaT5cVAjw8t0sPlWVYjXLA66wHZGedx8Kf
IZRVgchTR3kf9rXxxDM424Uu/AozQy5P9Eq6k6MaxMPrKOVs2Bc/g72WlUZBEhXhXTT/kCuDKd10
907Qg57T/IZVJn1yoHCYNKSDAHrW4vQB0EQDnmpNX8m+YT49kE+R+qi/7GqpP/dWtbNLg8wFGQxH
YqEJZFcyrQ68FR7kCPpF3zoWu5+nqLmPsoY0KLbZLeTHBQSRBxyPIcNidwktMcov5oTidFsqI6I+
cNVTIKVbHtTJnYXQ5srpU+8yqh2EZmQQPs/8tmg4K6FjvavhdPbd+roTRPR0DMVFZcuhvM+ZhILJ
p+wtNPR3yMifDC+pT4WR3Td11/Esoqvve3JdjlFc+2SEjJWjP2NlP7igfvPLpX6+Gs3/DzDWZ+Tb
G64I62+uH65BVdN1i+y0EL9dPxguOcxTQErFimrEx4CHjjuM5V5uYNCXe7OilEYlg05HtX8d+a3v
47i26vGnKwEWFuWTHjDfb9JiPORm3j4l8xy3S7VqP1Ewe8KcgoVGq2c7OdrVZFa0gbWdHA0CYw8e
/9gX7U51NOXM5F19Gp32gDzkQNG/oRWMd+PYxdcxlhlnFAKMk4z0i+ISt+gExk63QkfOOE+T/oTC
f/ClHQMV6d+4OevwUg9jAcM2ZxLypW7QrNN87TUohmo92Wl52yiKc/jnH940/nzjomWjOoIyu65x
A2NHpv75xk2sscNk1C6Wht1Et05WBUe7CX5s0kSrNlVmFiymlx332LcBKiKMNL94hAeZrX2HTFCV
WMPBi7dFoHJ3qYlzVIK6pSoMWuMo206JxqhVNQdWkPrWtjulWrWJewerh/XHfBenuFgs3QFU9OTr
7SKzTAq5heJfoEoEFzB8FfXbJWSQFvVOq8fKLYmBagVQR8YJueROa7E8qGr9Jrca/+jMf0LQj9m+
7JxVVJFGZSLNenXqx89NNl1QJG0vst8L7Jd//k113TR5VP/6PBQ2mlmuYbk6vs8OV/Q8/svz0Ddr
LTcicn9kD723DnnJL7Cw7BvqZOLOGXEBz1hqs1io+udmMO96o0y+UhV9LXuLFFsRiDVkfn+nNWZ9
BmhBFnmOMOCFgJV/DzOvuwGdPZ2sbFR3Oiqua3T7uk+QgS+VbyVfcWq+gJwnN6Ln2bqwOn2HnfNw
Uia1vxHged519G7mczaunyDZikdbNubKbQ4Kp82QeyQ/4Z5038fkEljRBQREfTMgQ/NMMggmTK7G
X6Y0g52Ap/JCb3HN6MlJLAK4D6ykiu+DEt63jda+9UYEIaWqgucgdEcKdIl/CZgjg46r69MANGpj
wbI7qFUiIDT5s6RDqh7a3vHWAZytk1OlqO85LHjI54t12mrdIwmK+jYZuDRlEy/k4qQNztF2g/5R
duGLvVAcUT0YXt7hdAkXQKSluZeDbY48XW50Yh2PMIJLapAkPamY5aG5auGr3TQjoOBVxlMxRbDk
TpvdH2WIGs66zHOIo40wln6GSJdIDwYsolL9sNfQCHOi+KlSHf2pZ7r4s+HgAZQa0VMJ8G4ekY06
8fRLjIpKHByFBwt/3qksLMUpMxxiHbjcojIOLMuuQ/+lmDzX7QcXwY5FjEDIjRs2YlvYrfaI4hxO
1HaRUq+xtUfE18QOSyZyOfOo8FTv5Kf1Xrbkpsy+dZWZXMQcnuXDW5Z4zVEOyVNXbYx6gA1KrpyQ
QOkpGjt5rD7HNiBHpBk9criB82pp42PgldpDKZwJTROL5Huf2K+eifqEGfTlHSa/9j1PlNd6Pk9l
A9B1VXXcpb5vfIpTyFZz/4Rp97on37FRWf48B0BRqcXnwgGUNfgbw6zY6UG2M62SO/8wZMrgfz78
rzExBT4Es1BU+PVj/hr316/yW8z/5eH8tY6G4IUffgXhNbur+tqDQDBho+R1cMt/0j1XHRVT0jDG
+xAfOsWzvo49Wo9arKrXUJAHP0LTEimlP0L9trV/OavCYmUjQwuv8M4y1I9/OevffQEZKr+A4k36
n78ArzhzjQ0C/ipVorGWivB89MxPuoaTY17WIx5DNJ0O28hQrfQlUnoztmWg6FN2+kaOAlZRFlOK
2bYctQzrAcZHfZaDCV4LfRp+qoF+wxo37kKz2ViliqCeVoe7ygsUgFhQ7G0LgcaRnPwtXs31I4nH
lKpxoi3laB9F/nEI0ne3rCsy8hwAGBp7U+Uiw+OOLGagqs1BjmkWdT0bDTUEpDgZTiv2rdGRXpWj
rtep56mvN3IwMUJg8QlSMm580JKxe+6S1D7aOihh2YSGUW+wJXdWstn3FMtaYBx72QxHA807X7uE
KrYckyuOMMi754Ki4A4QN/a48ylb34SAhfX0Vo5Can3XvJDpX9b1n/hcr6njI34CIda/Yb3BAqm+
VcwGsG5MgdFjqvzVs5dhwv86jK3ZbghVTR2m446FvlgbJAyfchcXSxxPv/YlgvaD0F6YR8WroG3A
mXhZiRu5plLdHJxXEzvYbhyrr2ANooVvKdEj5OB64zVTs6bUehBmF94pjWOs3DaeHiZbDMiYqOiY
AHiDeK5p7+hmbJS+QrQqiJ+6VHjfm3S6L5NIfE41CLmVa6dPfqb0aGEa5blx8mBDOi0Go8iyQs+L
aWvNn9IPVL983OEAczrJsYI5sSuLKtmqVaeeLFJFS7/ifUomZX6QjMbXOrIWCK7VM3Fq3JtqnLwV
k+4ijGz2l6pCqdK10IPUtfA0xVl2TtsKtLNyICGZnWWP3MB4gQSYjdnqY0CGWvP6B8Ukx3+yVC14
8qYS2hP1ddmVK+Pz6I4ZKNE8eNJNcoIUdv29bBqWdZ7S8NaievIIjlMc9C76GpRG+ijmLlHx37aV
B9njjvD/M4CM5CsYS/O2XY9Gn66UvNe2pTmQ3fSs/AGfhFhtQC/kDbSyQd3mHeqHsikHekSRKUu5
1lb2tbNBcW33Ij6OvvNop5SSmyE/4JTZnNCkqq8bv8QRFAYJk/4BwUMfor+z8UPh7Nr6awGL9q4y
smSDYxvM9rmpx+WPTecz4dTdKmhvdR1p5MlkiqAWTXmqq2q8VLgK2ygYgCfqs23eJjoLs2p8cTHW
cRsz3wXuxD8kKX5sbJHRBT8vwi1g+pRTeN77ll/fjxSP7vo4XMsWhBbw7n90IdxBXcd38x9fbuU7
RnJXWCz0liiHrmKlHg7yg6L506A4MT2KvGatW1RN1cLPpk9Wp7i3VDEe4D7H103tt+gbsi5YBsrY
o9JUmQBT6sTZTugCXWNmkRQ3zPGZmw9zi3Y8tFn74CCMQHovEKryUEWmhQ0dcgutM4wgacjMN1bk
bGQTpDFq10gP200/YYyAGr5NZRDip0ARLRrREoANpuzlyO9t2ekDJWWxHNz1gT3sPLeK8bZW1VXY
A0XKGyA7KU6N7/wINy5wiO+jkZ40shWvDf+IG949+T0c227zcTi62CAs/Xp8jOwUVf14NN4VuDiW
yMV3d8p/OXxQqVkODZyQGleEnVnV7jZFpqUN0aQFwtDuQWKCZc7VYjtCCbgztMhYFXbaPLgkRtAA
9KPnwaJiKNyw+hJMwUGpwoTcPzPjMpyLAE24NXJrfDdLHitFmr04mQE6IACAj/9JtgoiIz51QmBA
U8XWxs3CT6k66KuiLcbPuZquRGNCk26BULrQZldukE5/1y/jE+SUZTx6zdWtPI8vjN/Pcz0/Nm+r
oKhx7dGcvZ9j3LqweDAjB8xcPIStCxfxc4bHH4iueHrMMTpdVp1RnnyhwN3GNXMnCk3d27iXbwoQ
8+fIh5gSjK36FCoeUCvUSN8m395HeWBTtzasfdO6+d7OyLSA1CueM7I5oKT1gJ+fZtQC40+EMh5Q
PSmehdWu1MF3L0ispA9t2+0jjL2f/QaABJJnu1JAdKIGbH6yndHYIH1KodppzU9mkBrLuqj6rWxS
h5koGhfTQTaxsDr4ULDQDkviT6Jay96269uzajUPoB5NrNtUdS/Pz7r2UAIUgPAz1PyzYGJ2TeWd
yhg6bkC1/N3KGwweU/v1I0LtfPj9GeTwnxG8UYbHHmmcArzMwk206Y36G6+BabDuQ0qlexYQzE/n
gUzNqb+NzcswJM1G9ZmAzXaczy3pZBkwoXex7HCbOSD/HNzLU2p1262tDFFX+UoQYFAWU+Hzavr5
rmg1B95YrT9pWok7n4xTGgUXV+icWyTp0rMMlnGNJp5kxLVrHvw458cAzgfjrvoj9qM/nLqLPn2O
syb7AjhjaSs+9OhRXKDU+i9Ozsu0zNTxTgsFdlEIX2/SqbDvIdbHNyjFWJt0yBz1O2zHkOK6nwz3
wvGOJdL+lxoNeyBqRXErm0YbN7cKJqxYJCviIvuwaDY1/ZJMMHaynNJ35oGNHO3UfJV7UNLEjz2c
cx5aJiGQ+vv4UAPPjzwMjfK5lYxoPDWtyWzKiaAmyxA5IjfOhIm7jT/KnqyzdkgqQ8VAEMMbT+S3
sYEvg+y6Ds79tRL5m0a+z/z54dBxYZYZNlmQy3EvkO+mgT6QiPB6m5nFmjQPuq/ai6KvHPL+Q/OQ
R2n60L3IIbmpC/57FlUfHuW2sh3mkrs52NbBF9SEy8AYX1I0gZbh0HLTzE1K+ixJe/UTayL4oho4
P6sCvISTEWpvJirDWl4l3c7qINW3U7UWZvGpicS3gMzTnWpX+d04b+SeU07h1rSrc1DaJhKutfko
RrO6ReLj0g1VitRVC+BpShXjzu2Ec4qZqAVmhAxO2UTuSekpavQj9VkVSSATu23EclgpU55E3TLS
AZ3MzY/Vc41Go14rylF2UbDdXi+QioTwGSS6cV0vX5fGGYab5GOTvWWrB2TnqoemtHnDKdEhnnTj
2TRzF7k1PSEfWhjPLiCMpV0l9i1cBOdi1NEqQbEA/H02Ik4kumaZybaKacDK60tc5Ulm36hNUa7l
1Z+A5zg2gbL65SZzi5FFAnSRta1O7un6dTtDt5ami0J9FcfqWg9U/Uk2Y7v8tSlHNdc3yD8Gy7Kz
+l3sTciX1yilN3ntrsK5KfsabeKN+9GWnXKDTF9P1nMTKGWObMag68ckUnmTByEekWb4PsZJCA9X
nfmpaRCuJwS8bwTr9P2kTah9CTPALE+J8zt7gHxThwkQ9xF1vk4byc3oWXUyKTLcpEEKP8YJlwV3
+lc9UiPo9X3zWPrg7hEczSgwQnT0q7re4RHvo25DHicv9fFzXIdb/HyNbTJ6Hi4LA1OYJZNlXMUG
Lzzk8xux0hXnERQzztghEuv1VEIpbEChb1pfWYXDuQFhAqAClY4e/XUy16bSH0n3zLPy0AGL0Z4j
0s8Pja8fMY4ZX8oEPKfVoQ8GKHp88Yr0e0TzBCB1XMaGoa3CvBqOQxYMR3/eKzqQwdCoeMPNTTLA
fc50c2yY8tIZDCOfpaU5VNI0zVY8FeKDKBueH3I3RXkOul28K+YB2SU3Y+LFB6qt8SFU83tzxKdJ
v7HLFMBDrdwPZJU+2RXinDDfBDVm0Z9wO+2ZgujqO5K0sdZEX5PczW6ghibnADLVTnFwA3ALlD4s
LwecQsR8Lm7uT5C7WoCSlfMYDCTfsIu1vyZhtkqxSv5M7g4BUEqmd8iF45+tFyhiKtq5V1gNYbmY
ICSpmhe5UacQXU0WC7JlYWW2TFyV15admZfGIotFtiZdDNFDoDvO18ahSg02BbmyDjFUfm00d31r
JaAkH0ylsnZqy8+p9Mp4r6iAbyKs0D/XXnfMKsc61EFUAnMdQe8BBj+UTD6eSaIusIXqn8pKDCfX
SL66pWs8R2PqwOrtppWMGiYNYoP92mqVtupF1yPvhkTTze/twBy01TByz69spdVQoaRtNtkD2Tzz
hO1xe8u8o10q82fkLtoyWI2WO9kMUvPWRQngUhmJdR9X5Um3SvH820EBpqHAv8QvB6WQtC6orpgf
B0UIwtwYQDCacsrxyMvQPdYzZ5nnrXo7QMXby64wI19wHZXtIKqQt4oEiny6vnZxY2MNETYPclNG
PiWksAr35E/qhziaitNENkAOYvLIoszvxpWJSfIGz+D+VQ2Ocv44GZoNKtn0No1udq9d9Uu3bQ3e
30Sbc3dauvCGmfdv+QXFna66qPQMjTbLx5hYZU/VdIAwcSNHR9sM0BY8lO4AIoTl29pnCv5qlsqt
IeL6cXKK5NjEBvJ+0Vi+4kKBsghvr4MNNOKJutAmJvfxWgIg2iR+9pQPCDkFCubvct5o+CDXBttH
Nn2eXQ4mQrQar5G9bGLlsEGZLblARfEeXDgm1zkoztX70XbONXND0pCQ08SUi8es0W9F2GuvtUtp
pULrfavPzRYChOn31jPYmmSXjKjkZUFI2GR9RiBouHdd8AahD3NRHg7wBclg24oO2fUG8r2QiYyC
7REYCvOi60aBZIyIbuTtNUylcRHXfdkhw1WTRHZf+9bv4V5FQliHysaQDDcT9dTF/VOitWILri+4
aNSEj4DZTo7eQhkcAYMwN9fFNqpQqBgG8keDn5w8OdrPozospO04reTC34h7ikomTx258PezxD6L
NFvLFIGMGMruHBsIt8nW2AN8QMnR4EWEsbpdTyrrdcg8gH8wQPLml1OiQAAByn7fpgolymtfmB8a
Hy1Z2Wf12nhuLYHMqLfpkYd7CDqkJDutQJhoAH5+k1jRWg1jiK3MzObEZH8LEA1dFOpsOFDF8Jrd
ThG3cniqRXxqSJ5eR6fJhaajhHA9UX/KDub8BvllY03D0Wo/GyJqr2MgEodrQPpzL3F/CRDRN9M3
xp2bx7MupT7uYYyMe9c1+nWkhW+y9dH/W9MsmkS5kZ1hYp1UpLF2mr8XRaOceHqJcz1vSgqri4oZ
2y0wQV9BAM3lF+msYfmjXU/tLmPtmLS+OMuNPJgzTQVSTTFiFPeUNSO8TNOAmVqH7TDJxO3ol/kZ
WwCotLrTvgDXepIr6WF8biYt+ga2P1moY9OeUnKbC4ok2JyhjPxaMgVfliIKdj0acy+zUfncDci0
uw0zqZrQl69qkb83Su6dwWYmZ3m0icYNvryad45UXFEFpJInw8rFKoIFjK5Bae9dnTfhlOjNY+Yj
NBvrdvsNcd+0VcyLo4t7zUym4R5KHEUTsy0W9hBgKChMVHVaJXgYgiA3SRBX+1FXom2B9Hv/Nvu4
MWs/TKhOHqBMkaCOnEej65jaT/qEHAppx0PqFph7yV0IY84mqTyEahn4y+h8mqkBlT2SQ1mik/l0
vb5ECH3a6cr0x/VmAXx04vpBXouj4g/IceGLW8lLtVSb15L8HwmgWnvwU8zq1d5+Iu+SkPET5RqV
Wf9eNTr01YrsHnUDnyyrWrknR5CHsxiTXYhTr3GIMY4KoiVkTDgoC0vUsrnSb2WfOw/oYYN8h106
1/PKAVgS86/IXOx6Kqsc6m092Cp4TU4jN2VQfVc64K5ULSN7gQ8BbtRkureYqpsnT1VCe9auWACS
9e+uMcjC6zuhOffXJrMacapgWq9KKM03PG7FyRz4nwQe8g1e00b9goup342luXJ75NRjROSOcg9D
5ryeL7V+N2ViZQZhjNToz5hr+++GZQzy0cHRyMWTZzf1thFtCfkLpR15y7f4m4/XXdkuwV8B2fpj
WN7wH/e/DIk4VQofZhPrSrknr1eAWQftvq/zBvyB3P29HRu5h0znHAXhGUX22c1VB7IQ+ukqHcmc
94blOAujCrt1OxVAbedFkW32LOQrkMuV2VfHVsaYc0wQtD9irjXFuTI5x42GVR2BdOi7oZlOKbzm
Ebfl1oDzDMAjLMngXzsFT+EVP2t/I98TeQKbrDO9O9lKDaYCAuWD66AouJCoYO8/boS8Heybqp/h
rvMNJAeudxHqfGiP4yk9r6kcKLq4ssRzUb1twy+MgeWHNM2SvrH8TTzyDrdd17zOt9DGU2+oDDs7
ObFSbGWtBKN5QXwhvPeM7iKneiWkJb1GXQ44t7KWSwtAAiJSxGsFxIlkFd0RKN/PRbup0sZ8TUvN
3LgIPDb62N3JNKvhgM62kKvZyvSuiSLIwrKoyq/RL06DZTF7kogAkeSFTCeHVe7vu7DeXte88R9N
OeiXJrY4g9bc1lX3Fapa/92/QBgW31tNebN6M3u2WLYvWyUtTpHiW8xbFNzZC6bgmoORAvlU+5OT
VujcRdltjjZx6vFAh8BOWgFqMGr4LCIQicPKeiG0NNjo2bXk6ohOW7sByT5ZYc1r29j1KuYzshmV
noON57iXtVtZkc3rL8CG8oscH5v4jYlNdy3PZmGlsxZDPVsOpuTu24x1jcxyzfYdAS4Nb3Vn23Ct
0/QQJq13p7DcuubBAugvvjP9JxHhHFG5gDnkOdoiUu7sFBfOn5/yn0cEU7Iq9SF5DDMPsA/5YjTo
NOdFsZAGnozSPfCIo6RuUAfsI/dFo8yzpR7XraZqcF+afPqeZC40V3Ia96IyHmUUZpTNGsb8CNyU
g2JuopI0wAXVuBq+JXM6f6A/aNHnBOaAUe8cVrYHbF6dZySih9uiYs3tQnaIyGNDASjdG8W1g3sb
VOXFHyxr6Q99v/YRT7swkQ3vwrpBgYmWjEDU4muqTMkByaPx4irC3nRaiP/GHIEQUHlh8TOfSkZ7
ITjbsLKTrWyWBdAFQDDB4vpp8zFCWKi91P2d7AoVJ1t7ehquZBM7z/Gcacm1JT/DUQUrwCQjVTB/
AwXH51v593ycMmBJFDT62mIN/lK4pBfHKS+ep5a01IQnJ187gkE7meGZKglcEbRajtAVvG1Mch77
76rfN4oGfLeNmjtH8+wVlBYV7W8EmZNSy56CyHeA2Yvk1Ujsd9NRuncIgjsF0dpggQJSOEJRg4rj
LxUrcL9NnXLvjKJ5Q+WvXKgCOrbBGvwWJ6hux6TXXcqcupphbuZ35VPKvHFn1aS7ZU4dQt6unftN
UXc7/gJ3KddEP+N90TwVI4pjuJNMFzvosQZ3DMqGqlZjnlqXS5Bp7lmOOmktABllwBpja7qUda8e
ue4uInMrBPk688WNC/cgY1m84XQ96tVSwQ0GYmsl7mO8Rq6xujC9xcBC9Tag1nnxKJAsUi16TYUY
XzrxyWeZ/lxQzTmEMfL9smxV8a5eqkhh7P6IarwqxZbNbVCNRJNFdpN3x40CcBQ6xZEyl2SgH6j9
l6xLmpdYQ4UeLZ3poTJjZyXQgjpSx49utRxRJdul7gmxCsshSuUPYY4sFiBK8WzZ2vdJVYuvY+ev
gEZSbNAdgBaB8L85+fTF90WLagf3jIlbAvICr/AY4tv5mlshAWi/Orl3hE3vXuKpnA5NGMGYm/sz
psGLVgmbU4YNPARc8kbtPKBXrIt1G+8v9EWqJy9BoJ1iwWsRufk6HvJsK4/XXBKybo5Alp9ttR4W
Yc1752Wa9xK79l8ciFYLv1CUZ7kXzX3/jXHy03oXr+Ac2jq1Pr/e/j/+yN6pd7rqIcc012Id8Ke7
xIFDGkHIS27Y4OWcDvWmS9FFuul9hGjHqDrLiqxhFtmu1JjRXKOZb5OkCsp6I4fl5ucRaZFYm9YI
h5tGo6QLj568/bzolGvLsBhPwPXEUXYhHmNvjZ8Rsi9J1WuEjP/tHDIi+yPi4xzl1H+G9r2TFU1Z
6cTOeLxR7Qaa41zllH0N0qxJ3hhH2RV6QX/nIKbzURmtjRxag2pmqB5q7V6o/vNH1VmJuk3huMnB
yM36ZM4bWY2e+/0qS1mjMCtZyNHabq59Mszube0WFP0TsEXIK06YrKaEmVpqkM+WfR8bs7E63uEF
s11iPzYfsVWH6GFQaNuPro+wBFk3f4o0iIeBqiTbrujyO5nAlXsOlJtdM6TH3/qHOUwOVgzK+Bq4
jFvik/MR+jNAhn/0//nU8mgjrIqDj+ZI3tT8KJST3r1xQEmuLMjBzU1DNf9oNn13bcpJVz6p0VGF
m9HUCoJ2bQlQxIke5CYQhbXuS5zTPvoiB8fKtElQBfgZNx8eFh5o5Vlcxoyw6eiP06QeP6r2PbYt
J6iurIT/6P8ot//s/yj1y/mh7O9r/di3jtj1EcUNbqo7e95YcendiRaJKG/CZ/Znl+yPuwxKJDrb
KzmgFgmMb1Mr0Agwuy+yz4iN6mD47hr14O6RynfJovoxILv8CCL+C0vb+CiH6i4sltroiI1sxl2U
bxN78m5kE6CoeYSk/Sxb0Thie9l3d+mIEZEfY5WTIm4ZICF66NvQPCXtLPhXaMGXorHuU6UPnkbL
dxAcM4y1rvvOy3ykMOIMD/QBrtWM+tZMHXMZx/wqZkR439ggIeY9FVvYbZzgnjJHMacBBSn7fsbK
w3sF8WKYj86GebK9rtMe3FBGVajWbUSk3QlUhGn07XaKW/ckRzSfQpKPv/cchpURYVjUfsYbwNyK
EeGRha2nOZlrt97woEIzETUIygMafmOUTGaHqiG/U0AXKzxujp2Hk03bCmejWchmJLZnXDcmnOjb
2FRIkf2pv0lnPy3ghSKqHQ3/BVFBGyzgW+Ggir5zh8Oc0lYHC21quEktptJ+jEVUH37LVdt/8wP3
6193APoGb4NQfhlClACUkB8PaPN+i2RtwrGHhYrK1Z3md9FTlzercS5hVK5AQEYdvGXCl1r6RZ3t
WWnv/cJKv/n+eN352fPXnb+J8dD9wmjF7bPssYEM+uik0M9SNB9lK3TIo7EQq2/j2E4fIxS3N6Uq
stnbLeVSNfs7pBJJTWnDTgQtivPKkEDarb1DHlbebe1k/ba0S3FXCQUzT3sYH3nn6gsDuZE3M6Tu
qmk22er+PmrH5nts6M89idgXpcUNKXD95gHXlGSd4K2mq4oCPAP0S6KW3zqnobZeISOAtkZ9LmCd
HTKhuDdywA8xnjBSxPMjD8u1mhWkizr0K6jqhQyIh9aBfmrFe2wbIx6duO1h1teuIl1RISew5/fq
X/Zyp9TOATYyfxsXzMdG8+g/x/lDcRKIyuATU4Y7VGuwiCt77wHDTnVRa6n9tcb2q4zbb3Cs4GMU
HYa7IQKKZZUaO6qo8V011eRMsD94ifTsJGOZsuzbRh1fYbYhzBwV7p2ao4ydlDaM5Lp7TKm6cuf7
swmF2T22vWYuk94PN3LUyxX/VsW35EaODj16EaUznRPBtX0T9CEmMpPzUKhWd9CMrIG3UqzHeqie
u7HKth5Mv/VkDiB21C9xo1dvlWF2K/6YcNflbvXoafmDghj3m2oO9U1feTZiJap2UkuI1O484Lvj
t5h88QOmWsjyq0O/vJ6ID7L8tj+DBPwSDRhABmTnH3JA1ktU8H7s5b2SP/gxskFy77fR/9O4aD4z
tTLO3KN4nisUSj076C5jlr91RtMfZAvIhbtRzM7Eq5lB0jDdBWnd2vFCtEHpmTorQowgn0UXaEZ1
lByVMvkkWxksvNshQTEnFKg2RclnF/r2xkS/iWdXh3Dvj241naYNgnXJBhLyR7eM/lO3jg/kCi4Q
9p78D84TZJGDnldHRcTj2UG3B38ktzqrakJSGog45Fsdb1LFjMRSHpE58bem82Mmx2SvuQj1NZJa
ZO6AmhyvfXK3ypy5zoqX7DwqW+PgcEQRZS+mE7nrwvFzytRFvtfV3oddNbcbqd36+xAKB2JJBnpc
lI4a/Aj9CJJ7WtX2a61o3pPM6I+hrLpSiEDhNc+SdT+Xa+VIhhPpyIOU9sfwL8fIXbn5GEZywvzf
bJ1Zc6NMtkV/ERGQzK8CzZLnoewXwi67mOdk/PV3gb/b1bdvvzgskF0uSZB5ztl7LxjmcJG6LO4t
0yckLNz0nZrcmUv+5/peWMgtGDILDXfw/znB3dje2Hn7zwlRL67w5d1zY1ZYPNbiRkQzDYcg0hBM
EEvSEZeO7Xru+Kh0xHIlj7mDA3OqmnOOiK666ZSSCIuyPSRxroOK0rSnZurGGyK/HsPlUdE041O6
BzyvPa0HxtQCYsr9dT1E04KEgka1WIt4NlwIOCrFpGzXs5FIteOkZ0RAm2Z4NSznI+wM9UGOv/tS
L++bOtUe8j4paMWByV7PrV8Y9OJFS4f8XC1PSQIMvVXY364n10MC4Jhft/m4W3+JbtQRLcT4Ahw2
KrrqNbM1cdNrFO7jMJevXa3Ohxqvqb+ebehP+hX8jeN6Vg2Lt9RordtRj2eSTnYGmbTHf15Gct4H
f3ZZgtuEcLJp0cvSVsjvunjM71wnfMcNn5xiiEOoUf71vHB9vD7RaYM3/CjJaf3Z9cdIcQkPnbmV
RsqYr03xJCZz/KIH7Snsh4YcJiX01WAeLiP9iHukbbS4lhOEJ5Mebrrirm9U90KsFgbG5QQt20uU
Es/PK1sdpV7GO3WQ7YfzK7U6RkE0rHYOt4tDjwvip+GoOpMvk8T66FCUOtFnWpEcOaSOc6JNljyY
Kv/dpG3iT1sjJJAcmoHKO8DnLQsUdIWZH/ScHIfPJpvJ2ksUkvVj7Wn9og2GT09Kvy8Xs0aCf2bD
2KG4rCelS2pamDUW+XmcNVF87lXSIP31LLRlhxAmSsH14RSq1b1NBiIxqh145hHMXjkbt0pBIHg4
OOnOBucCNWo5CD7hqqeWJDiWR8TqGbekT+RXa+n6ZegNGfV0cu8E2Ej+PsWRZC3klgZqNsdhKeM0
/11b8tFOe4F8WW/3tET1A6HO/ePfZ+AkfWTz+v+eQfhEuDHbgo5NfsD3w1hoyBeHOEiPLdIu+ppd
U5S7Ym6hj2mldrDbipnHqpSK0MkfenVQN6TYIQ/6+5ibQnOfjnl7r9ctQRD0LVIF0sbaM7LJAYni
TnvNqGgORSV4LxY9ZxEvqank3JBoxrZ5ef56HKL0z/G/z4cA/kG4q8GNg2DLp9SB/JQuusiIW8Re
TEO/bZb5tgQl4iUZKhugBuWr5nAZq13EtWynz6FBSOdyWG/C6crq3yLF0Jb4H/TXFu3krYuQaBsx
yiWLgPFeaBgPa429nkxHOHz/9+RaoqdoErdBjDmCHJ1+ri5ZppkPtt6/rg1+PSUwhEKg/jlOa/Pf
joM/bfa21D5IXKpuJk1U5CRYyXs7U2svUqIpND46p9OejQ6UQEg1flYJdOJyKzXP0gP7yXCj3c8+
eaZ5rrpxvB2W7THB1D2JBmZ+I01tS2bA9NDX5PdhGHzQFsdvjjpuffRjJORRWETOQxIhdMWCGYLP
tRHqz2r1exgg7LRV8A125U1naPo6R5jm+6a1iN9BLKPlbrw3rCh/SEGOK0pwlUbZPnKjunFyAf4q
Upqdq87Wfn1YaSx0jRK+sAt2zynKZ29Y1A0ozw0Ad0p+RsKyi92elEaj/Fo1UElAD47JU3bN6tS8
V7Lu53g6EMPEDiK7uiqJhP8U/7k5ZYwr7NM0EoO2vpQ6EXOyjL+IJI89rSOFEo2ifWChIrOrmJoH
tLTaJs/bt97K3Ke85t2eg/Ytn9VpW3ZGdNatrLozarCFhKqaezUjv+RnobUzo6LuJcHsZ0leV1Z9
8XKauXWHD6/eYUY0fHV0s9JbAlAsQxvvJ7KWtmOFeOyeVC95V+jhi3DJFtB0pX2oq9y9ho1xXh+t
X0hYsbeLSM9fH85TFZ9+TAA4VAj7R8Kva2Xwyk03Re9j6Ze5SqbLJFCbuVITr0bc32laZ30tT63D
/U+pNYWoE3aKNL+rYA6vvBDxpSNCC/PKNTXc8Loe/vulsRUajutEqLOxQptWE/gFso3dWiYRRzGc
qoQwoHipi/Ss7x7Mip37UlGttVVpVmCF6/y6Fk5LoBTd2HahhrOJXgjxIzAxuWFj21zQ10FcXL+1
ITweqOKpTmN/3VwAiSBjDQ7OcW6t8XUKop/j0Tj/cxweyAjXI/IViYIWBEd2svQuejTM4Q31GSXr
8qhH638iRYBKc32L/nXWWM4Giasc17Prk3OiDevJ0I7mKnBD0Icoa9G1KWND30uZn4tF0fb3+Pow
4INzUn7uE9EASibu09lXU6QxgdOwgGuOdbDQmjLEBkwuBnKqKxhYeWHof+rL3FbjHzYuX2nWOi/r
z1IvqiR1PWhoDgjoUfVPlOpbe1H86017Bpyivg/UAZQrbfgQtQZlnybS8+iK/jIZZYRCWK8uZpkw
PwFQ1dF6+hhBccdo5EAgEkSihXX+5YQEDbLSYwMbLNUXtc7fOBYSjFphHpssG+grdeo2cKX7OMYl
4Y9EmHqo3uobJtgvPQLYezuW5a2shxqeJ3cEtuOl7zadcTInIV5b93M93FnSPLhqgx4rw+Qp9NZM
r2gvRf1p4CryfmaPWqGEWzXWyBTGeKDuWxArW40K7p/zIjZyzx0QVHNTJgIv7PLjal+NbULSBHJU
f31YYfa7jPgNNqv9lU23+pCwGq4n1y+BWt8yg4nw/pf9U0LMkWfqAbVOVPo2kw9xVCYDzbTUAMI5
2UR8n8WpNAiPWetal3VhlEU23aYjA4V/LZNxZ423Cd6jn5XVVPtxfcbPw3A5m3F2XVL/y+/I6gJD
V19Uu7Ut54zdCEIsJKh1McuQ8jMyV7K0OtnJLiOmdXQkmWf1g7YImOflS7yImteHOWGAR0eWD3Um
/v34zzP69NPA9EEEPjeG9YvVmuxIXAOSRIpU3F9vEOut4u9zJByBga184XiENoDKW36aXI0IYvSq
MWJqp26jokiPqRY8rX8R2zPk4GGmJMeYY3//wPXsz5+qOL9IiGm9nmRwZl1Lt2ztiEHPQ2iq2jmR
+TTI6th0b7mEo1uLYeLfzlqRUd6vPztUBnG7S5sJ/ktxrNq8GK8drDWvFQ36W0Js2s1QKt1ZIxio
jA0F/hTmOtLpw9v1O3f5zlZbybr2v8f+2/OysA3Jg1I//uO5629yl5//j9+5/vb/+E2LvH3boiOs
mzY7FUVpPpeGe1in/NZUp9uKsvlElfNvx00rTbetEkW7zow6NqLYlFbzkbBSuwG1wuOiT8PpuB6l
r3RXGtCDQ5PG6poewFaaAVN1UKrmn/HFPKPR6cEI/8cz1o3Q+kN/n6Hl77nd5QjKYqXtzsDbgJ7F
y+v68+quF44qYTeaqCn/eckbuy/pBZiHVVQijGQ8hzNthXGkNP0RmuDDH6f2D3czgMAl2G2pRTdk
y95Mi5adjdF41BiNkTSE0r3GywhiHAH2+lC4YAIrxXmYercmtrQdd6kWk9ow2bbngDD24WOE1/XL
emL9jnBYblO1jg6BymqtkwI84buoIdJwPSaXE+t3hj7vdE0kVyKmB+h2qrNFrSk3xOwzUK8cGHKy
KK+SgM7T6ITTvoy65D5esqOcEjJWPoZ3yI6MP0DJPRV10W83woodzv2GHqF+zsaBdgqt5cPAwNcD
FUY7ZTlmFZ/8iwkBKTzgIgERTQDfrhYOz29ssuaqCRH4cnL5Mlky2iSlrp/rRqAnS+JrYznmsTdo
uhE6Hz2ScBvhBTBfExw0l7weo8e/z+h1C+FkF6IGroicX88myLf6UmzhaNSHEMnYW50h6wSJxXJV
1GgA6dGvx0eRgJoi8fxGGTswM0b6ANe7fssoZ39+vFoeEvP3nz++Hv/744G2UGr+98dV4rS32fKv
m7CbPT1V5h2Zn861aU369ZF81CXJyWTDov5cjq/frcdMsPIEXpbDfj0h3YjNm5Y57w0Yv73II+Ws
sN0+Y8TNiOSQQLMhcf4cW0+sX/7bscqt6WmulShspnwYCBqfW0cccB7v41T2BBV3VeBx3+vPwYAL
4NmS7mGa6mvTkWSOp+99sCQqAK3pb2pq3JOd1vWuBKjxXEbN77ZQzK/lqVUIkNIOossYkEfCqNk1
zwmJv14xD73/bweNsS//Od9CCKNkd6f8oHYxDWGtfI0LK9lg8JU3hhFXr2F2Y8eieClMjdBVJXld
j844R4+GDKAvLz+T23W4JZWwPeiRHh2CwM782pEgyMp5PiX8A79MsEVVXr72KTGMarEwzpbDXJzE
lujZMQyyR2Z+SNAHylIPb9OZPBT9Fv8Jk/ypyX9HtUWCWpm+C9Th21FM07Egu+6cozdkozuMkjkY
32oy/RaFTuLF8qiqlD73bTtrL+XyeD24Pswmecdy7w+O2LNOxshiJImVkbI3Oivf9AYVNuLjg27e
E6X4YgYLj7MqnlnC5NVRtFeTrerZsAnGhF67dzECah2eyzoaXiKzF54BSJgmHCYmuBLE+Jqi3iVE
MEgcKFAwgMeQ3g4V4KvM03gfO/F9qpEIqZox94qGrUZr3qNduY0FRkhS9Da2Q9wwBWCNOD/fE60f
n2UxYCVNw5ssgw+mjkx4U/fQlToSOdOFZNR3T3jO0fBkNEbC0H0Hc3glEN6a0UU0Ep8diYBs/rI4
fswDYgzIMtwGiVltIkSw3lS4+TGIROE7sMcKo3ty456ipcRJMFZbkB3GPM8YrBHqudrBDYfHsQwu
xPvj2ythq7mjnm2wL0FFVxBVOIp1BsySLVk14iQaJu2ZThaBjWZXHaIL8aheqlgj0X9NumdAdAj7
sX8NU0gUwLjtIGWonjTw/WL4NOp4qkSq3qW1KJ6tXv+FpKL0mJ0dzSD5dpQCyZd4Ckz0/s6kVn6e
As7pAww8qGQ2qvKRSRV8Wi+z/ZxCSQzzXc5W735EVLJwWUcTEVNW68o5bBMf7RHhbxGxJq2071u6
GYYwCYyW7VPJde6PUq9up6K47wvzTjVI6DOChOVHwaAab6rWrbypzCf2jClQ15HwziJFiVMGow/u
cVETMhcU+ZENL5SjNH7T1Xtcwsfa5TVTBftnK8OlrBo4S2ctfxEtpBYshGSGELfrhjG8YJyFLnVf
MzUWz4SAPunfLpmVlIMNueSLcGruA9efzOIhaIyLPjyxd/8Tj8qtRpCqm9tP0whdZ6Aosxkj12Pd
kZrfEc9QHhWyWC21eiyiHh1XWL5rufKkaiQp9tsoHOLjaNhU6TRKwEcDji9YNGUbvSeaGh9jh/wb
zS0OQzTWOxIBBXmMOKx185BY0464F2IpIrjrBIC3t7aFlGXWiRxXRLBzO3X2s4x/qFC7rZEA3Irw
G0ZZf8DpfBNxcfOi3kkDjtcQH0IE5pt+Tiov0Yg0s0V/ZWzwyCj+eaLRvIkc90s3HJxlMFWFJv9I
PgKvWZRLyHbOSUumdI80otzBhk0Rh+nxlobH6JXh+EXcnNyi7yQiK7CY6JxERciyMGhR262oNrqK
jTqfX2mE5buAZk4otZqQnutkjanfW7lOt5ADVqfeq6F5tdvgS3FXPhuEL5XhQRISFq2ruMgLExK4
4Sewf/cADe/s0qHJ3uLHI3ex1xUJ3UYmjCSLLziOX+VYv1ia8VQPi1YMwebGDHgBW50GCzVVSFHJ
3wTZXUb1azYdusCZSJCXp0plJmFeHAltLy3Vg5sOV/ZqTCIJsXoa8MbQOTs7uuz3QWlB0sAt4IQi
32qRu2FcH3mW3TIvd8drWup/hinaB+pHZ+nAQueC39K5G9l337CRHkLD+eoF6PRIHzdVBUOnTsSn
mLPvQqIMJBa3QTPPf8Dtib/CZonewPbNuiXEOMCxOqF9Yrh9Lzp8idZMG6yaK98SID3VHO9UM00M
GXBwm2F9Isr10rgVl0JBQqwx7aa6OQ9msjhCSOWapyf8k28gseSmCau7JE4wPsOHt23jg3UD4gJV
rt0syLQQqklt4j/rD7BPf4WTbkOcVB5Rrz5IdK7lvSJTFffEeJ0tgIVh0V9yJXgLyupRlIO9KYvm
02qKeedk8Ucut+UMmr7sJeRGoX4b3S/ixqe6O7oO7XWHNq+REdZi0dDHQxgSdKrXfJbBWEOslu2j
66oAjhMEqG2X8R/EaUmsBsH/lfltZZJobQi9XphNJJc4EaVADeJSrx/ykTy7JhPJVgOTiQR23OD9
HfwI4JIdWV8x2u198GbNk+pXOcludmqdXDyBnmaAXXPI/50aYHRwwVAesy9tGz4eaqwCdew2gwon
Ee2Mu0n1+V0HD2GoJEcPltP6RSy3jpYmRDqVrRegtRMIjvyxakgcHxeud2m8GOzmwOoQ3t7mhNvI
cRtN6aelwB6pSVXYmOl9w0KxNyOS28NJvbXnJj38jlX7g4bh746yf0tpOxAz7IOdYylLQbkzge29
wmrvbG0A5q0j56vmMyIk6tfYGX2Wj9Ibxxcint2TTeMcsBdXL6lM+yYidlhFPuDhC4bVwhaWOgE4
fU6YdYqLubsbao0A+Sx87fld99hPbiE4dn7f8QboRX9W4A9AcXbBBufadqKftQUZR0hsCLGcO17s
GVgIT1FTP5CVHOyr0BwPRqzcY9mjKYjhmgJo8fGMPrW9dptoOTu7YTfrrYvLQzdJXBbnIYH7OWJx
Uub0IUW2EHwrA5cAaOxtXhsDYUvGvUxOdZi5Hu7XwQum7obehLJpLfNpjrivdAg6ITkAprFzbwKf
BXdAsGfBfysn9dLKGDM9BHOYyUWDfHzUu2BHG+xiQRti8emfzaT9FdWnppL6VlCLgZ6Sm6yhDOT/
aHrj/G4Zul+MHcsNAzA7xAmHNOEmSgErAEqRGMvKxqtF9lXGcQj9fe79iZduggdyIALuDbvyCxbd
8MC6S0IVur4hAVDMNkxXMBEbMShqNK8ZVAJPmfmHUUTcpNHHHCTs32aVsG9J6nochtz7mWdXDAS7
IdqzZpAG3cZ/rIZixWHIZ7Y5HDj6vSKwQ1+O6k3j4kZkGGrsqETIOWaRrWNtuJa9vaBBk3tRsp9S
h+dUrxEUt+TXovGcCQm+lu50PxS6vQ9c5RLK2rxrm0MyGcRAIgo1ZPFCQ3kpClM2FD26wAaDqy7k
prfN2jPS0SUAU3cP8J2vqvISW/EFdsoSZi2Lk4E3Flyj+tT3irtr1egF4b9+0Kt9p4bNvraizxrR
76bMZbo3yHxwUjBDEnAyDA4itvYOiQF+rnT8ljI7jocMIcPyKWNDzv6MPFwqlRsYDUvwaP3OyOyP
VWQHrS5PaHg32azCROzE76KsDppVvCcOkhy7Rx9k6NyptGZnx8GdlZTfWXZfsSXepYmFrc6cbpTW
rred1t/XAttQL8JsU0UAkpgbYzilrvBHV92hWMBfTCSe7/RofPoRxkA5t9upCKddAHFDMYOrnhkE
pJfM8+10fNTR6/vzFADlUr4Ns4w8IRkG5HS6rO6xSYG/ZvqfAoLjKX9vleQ5jULVpwRBFiLGu8CQ
d/2CD4ExeNQFgiN7uE5OZbHnne6mKLV8I6hnTzYY4zR2oGyRgoVrpaO7GmC2jMiYuaOiBmHBc7iI
meIRZ66S5NhWr3gICQXRl6iYwdkV6iHWGoJELW9QXSpzp4t2Q8Z9vR7lo6whTZqD8jws2BNChqED
hSnS4UFDMCE+QcePu6Im6DwlbmietmkJLyO2+S/NMIgqxfzthoQERXJkohCpd20KnDSb7epujtTC
N8t0n0yacTMM9T6pzHQLHrzzB7OEyBnmvedId/ZJ+HzL3GY7qIbxqzbcYz11sITJSPTzoISy6Hwo
snvX4uwzyqLnhu0CBMDxTo8ylGwJzHqNlIgSuFSYmHQmWKL7STx3E3cirGg3elUHm5CQaM+mTb7P
rFxssgHAqGit5I58QaIdmEfp3a1rWPii4sqLDMbfUSZSX1ry1iHBviaUgFYowRfG4FEgRb7ZJSlR
3EAKxsF4yc2bnBisZHwz0+A+cVThFzjzC1oVWz14zUi+3da5fa8F4DTB1gSbUmO/l48BVxMyPoyz
teAy0u8JokRcQJQkKVSiqP2OGS07zezD0s1kQ0x7v7USmW9dDBFcIChk7Jn4i4JOE9bV0CeXQRKI
7ibLZVcd04mE0EH4ep9qp6Atrk5WLEZsWeG+QLdUO9yR3SkpoMcNv8LeBDFeKyhj3HctYIqLxYk8
LZt2bFQdp4yejtP4VWqhX0VZM6IOPLttcg4LZ2a1w+UpIZhHSbszK2ECqtD2ZPVn8P2m6iyhcCIs
HMLyMoTNJ3sRedCacdoRc8isPHPJe0804irH0DczUm86nSGEtG4GsYiXmtSvI/ZkQSpYkBaQo9uT
RGs91qnYRTEMaVJjph0hb/NB5naCaih9tG18Kbo5MRUQCh7nlrZLq5RbbdLVrd7OB6dqWD9nYAB9
qeIbhudu9+61F/UTJmckoOqnKSwupZLRj0tOLble7wHhuBR8eeCrIkQuCOeGhPj2dz8Et7HbFr9S
XT1AUSj8xGozf9EtCgUjczs0hzzLyZBMXluSiTYUCNG2MAyaRDGgiCIBdY3RwaZs6Gm0ekH8MVwG
EN1b4mndvVH3HpZKy+OKGNjWgW9W4ALEIfYlJ30uzVqD8sd1HNIb3Sr5dpptPg2WLW6AMz4Wow+8
eiQIbbboUFbDBpRF4pUulrNJnMGiGcfRicH3sf/ueuCJJYwaT6Z4bJRII3HO/phJltgrRuU8VsxA
mPTcqH2okCbTL7A/y8IjdqvN9bvQut1sTd/MXbEXkO0JxYditHVFdCy77zoIfis4pp4CI3yRNf8b
ZywPsT7+ssqgxDBOpwQmAl1eAfsH+TRpPcWIIEragBWV6kC8x1Og6hX5Sk+0igBtk1z0OPS8LJg2
RZAdWL8VX3G2NOUZm0zcTwVvoZ22d6Jry53hOn/QC2NutIsXFJXmHh70fezm8xae9W2h6wMTrrHw
4jTbJ1Kouwq4KCOdis8dk0VGTlVFZWeroM9S3qFBN4o94PU7hAD9RcjUa4Jp9jXEgH6mqIdqSGz6
vQxvueSKCi27Y1DAJB1qiFgRZ5FM3ClNOlwiPQLfvYsi2rqGUXiJ5MVXI2lsGGVnCCgSeBeKVW1L
oT1lbthvK0O9MTSNksEwDtXYzh73k9HP3Ykbiejeay26rQnu3mhqRE6gpn9keZNcgijhPbQYf8Ii
p4pJ2G07pXESYniuGMot7wNlAQngXFvBzZxxgwSojChS2k8sfQ+mFjpbO1jynX4VhPsSItCIExpI
dTPifwVY9ZJJ87eB6s1zVFCxpQlYqpTxJY74NIbFrakZd3m+8Fq0QmXgYHxxv578EYQhai7YbZ2h
4N/UdkFl/NJEox6sfvowcv7SYTasXZ5b3GeMybeaed4lpfWOs37XpG1+zkM2QO3w2cRY8CfIyboe
djejNT5o9+posQmkDBA56NoSuW/VO+7GJCdj4zT646Ast4SwBYU2QsW1dL31bEl4UOywd8+IH0zM
aMHR0oBCDpoDJsmXG+M1c5oAxP3E2FzduhD+gpIV2Azc3quXUJKov5hdPe6sTHDFEaCcdJ8itot9
lJK3S5A1kXIYeoqQeArwjxslvC213vWLJL+JG5dYbMOeNtHA+o8d4Y7JiXsomup3H4MRikmpLggb
OSmBsC6KoK7RYPGx6gDlzsUEOCa6S+36c3AyLNmtFZ6CsTmk0XNt9roXu8BzHRVVhrRPIga4DRMW
uWu/xDoTVUeXCDBvu1cLZgSm1HuWBeTTRkrHxD0F0fgwdguLpIeh0Yky2Uyu7R5R+hyLGQc10pEL
wL8HbjnZXGPqmnlRxik/5fowHUTH8bpPHlJlyM5tPX4QfRifiqHVUEzkl3AMC26VLgrzEVxuxV1u
Zj3wmlFlItK2cHe5++GrjfdjCwfImGhVala6oQKwfQVRABiMysyKR4CQngLGlU9b7CduUfqaRGQq
mFw7OFj3rmnbiCWD166lM1C59NFaCo9NRQiJs5SdWWgiY5wofqMkvx23eXeStG/8tIgTCJN1ziyq
QUow16AQe/liq6ntI1BqD1HefaXKtGETguN1HJS9TZm91WPu/vYcdaApWaznONY8Ba+CNkbaEXt9
tTXAnGBV2JoGR9yY+w43UoxOGU2MJIQ50RJnyseeoALL3FL6qmc4x4MNABszW8D4+KDitnN1ri2d
opo4IvtExP90mEYV5RPx66EaKzubK32Qe4Xq148jl3TxxHzUl4lojZYGiqpJc9eq7uIZfbpqu/HO
mpLYT4fogOxr6fdm7rnpvpx5guIXzNdCN4lO1F+gu37YkGnKjC2PEc6gwmp6pHWNu7FkJYls8gVU
QRq2AdI66BkBZ7HTemrQZb6SuJ5bd0BBBL3uOIreRlsfTo4zH+aaVlSOxKFNBjA+3PkQYWfOro6N
EX5BxLY/QU/PeqhtidfqdWIzs0vTJvoGviy6II29vZqNvjNxb07cxzAJkrNDxqVTQq/Hs043jIsF
WbS1j1vsolWc4Ajm85K74y43mqeq0uMNo4oXXFk14UEqjf7mmmKs8xtnU4wgcxKCrrzGYCnL4pLw
9k9bjjPAqnrEZIlh0Jq+1KHntdf7PwOcoToKziy9rT87EvRgSFOATLtNNVWF52buW6G6vCNqXPpN
UD2HjktsjY3gqOzYgkUmsjXRndQGEDOmJ8jj9iujbIYGg+2j6LOAiGJiIhzIl5PJ8pzlbw5Sa7d/
NHP1u06NlBYVtIM+Hg9V1rg0PdNtqCiebZVvwurx0ViJx60g3g2yHIgnKBGXWVjFpU2FgMpMIcYy
o/C1mKUupvvfSZkthPllLNSK2whDsJvZ76OhvivGDC1imu9E37zGo8VGvjbfrKR5XlgqhCamm3Yk
ExVDLRlSMag6DKHoqQni1VFHikHuYkY3KESdW7LztV2Ca4nWxKl0mn4Xyrn0a6s+ZQZ3pTjtzk0S
MZQreSWpxzapm3MpD1v6xhdy8K6C4ipngjgMNwDVd4FLs9pqm2crhHXXzdyjBifmHoec35c6ZcTs
iuuMyghtJTdOROVK1UHSbW2/KeDUzHCoVaV7bFsj9ObBzD2YMg+YsL/6k16CkiYTjYwXmNElmalu
Ts5P4AD2pUIc6SUFrCK8oZgnRHVs5HBScm7olhEButXKP4Ve7Up9SPYQDG6hCf+O8I0cQ1scrRKN
E8JHL5bAeTNb+Rb9yYn2aOpeVS1PD8nwoJrA5Ia4K/ZGCEG8KnalJEYziNV9Zap+nKAAzcNCR0dt
7jOcs2wTeAEsXfukGtYOMG5wWeoPVVa8x3PbEQgffNJ4ElurTg9uF1ETDPD7QobpR0UpfF2triGy
w1nj/lw324a3HZxGYHDhsd7rJQpjBW5ppLW/CqNBqKP2/ow2QR+bLw0+NWVtc0bDDLWJrUiPZNcD
Sjd7euAQZWTxwXJ0MEj2FVlldaAS3am8wV6BLJcekfIkp5ypUTBdejffCrfeRen8JnRXQ5z0ziTB
s9sbFIFo5RPliWTZpV9QeyaWZw/VHo1rs7gJHeB7nftd4J3wuqXPqY5MTlqN0slFaekm1Z3aXY1Z
yw5jXX/Dw50aNDASyVHWvQWOZh8jOXigNQoudAfM4Bz+QSjeb+bxImAd72u9GbaiJ0hvLJv96DyR
rwM82bB+5QJBFKxan3KdAN3xq1LpIhdzdRQ5g+CBKyKw8ujc6tZTFXDLK+bvFsLyFq3HTDcXuFuY
nyrpag+id0CbBrDau1T3B8urSJHciJbVvp86ppyCsqSbt4q7RUuvniT7Egdpg1Kx6yZz6rdhAO0e
VIcXEabZtCgiUz5I5bj8h7JDwKhGMzvwuINVHjGHl56CZJ2LOUdwwr8N1XU4C1kDa4GNQKuAddFU
/mT51Wzycj8Iml8xm9DZ6tLT7OCGAVAE6UWv6DEOSGKTmQQpzDo14z7fSowSP4n8Zuz4aDudSwZ9
eIOilMuW2yndwNLra4jURsrWwbGVTy2iIiSDVwFEYnkjLa+0OBQ04LYpaagOlkr0uqQaMEX1zd6m
4dL2B0unD1LEjyZNBsqnaSMHO/XVhpDujAkzONgJsFXOlKmqaDwpyUceTa4nprEBpmFziUfwIemm
+CiP4bxiPSJQj6zY/KspgfmFoU027EwPU0WFvNFKmDQVqbJLia4F/YFYom6DI/yJAQ+Owfh3tyvg
bUasCeVwVsflY8vGLIa/zV25I4W5eGjC9isbHdOvYMOHA+CsMrGurG+Rb6NnBXWQerAhLyIsim0a
V/SVylujXzTxktUxG1SvpY2gNs3CXDajDYEOJ3CUJ0nOfl7VDfH288lwiOJe1iSPauY51+YrXF2a
GYmZbXvduXSOvQ2c7IjzzAMyF57brp7QE1Rkg9SIAm0zfjZFPHmaVnQ7M40eAQ+cqdcA8uW8lE08
fVBCYYyHIB1TXW+Str8vAJBvClO9rxQu7WCUu36AFk++dsAsLbGLE2MT0owC/riiA9Yg8c5ZFZ1a
2nLjBjVb7OV9dBexM9ykBQZGd8w+s2D41nL2W40wnkrCrhJSgP1kmO5Y9HjPkyTeOZaAW90rHvTZ
a2+XL3KBoJAJSdAAAQTcv/5MWngjTC+FTs2MuPUkkL94KJ8qlE5utDV72W+z/+HpvJYT17ot/ESq
Ug63BGOcs41vVAiMcs56+vNN+t/nosvdNAZpaa0ZxxwDBdh75IceM+81NL2/Jp4E7Zn+Ioz+mEz6
2ibhrlW0mazYQWlFOUI+Oq6LlCZe2xIVouDdaZMNOSvtDXMJ3+oSccVaf16gN8l9F7GMdzVC/ZLs
4Es+w3L6zwF1+HsgZG6T/QKS3aEcFcCyamEv3Q2Q1kdYlCCyUtMvWtp3tFfcdaL7I8VG9+Qt/U2m
t+/TEO9Kn+DeNBcGWUacKekdW7FfK74Ms2jxLyAnWvo89cncJw3txTyel7XduCRQlPNWSEYjpY5+
I1AnTktJJppXDzON8jtxAp2Hlo1xQDqZQQUTdmtjLpnQzva5UjzxNNV1R40JJB1tlXGIzpph7lQE
PVyydNc4oJf80KTJ96Jy5Hunfh6taV4RZJ2hhqWVpTHjbI/la1d15dqNKmXTsjlVFPDWsep5N8DK
fvtFu2PiD8rX7BuqX0xfTzRaMcSjakSNqqmsYppCZZ+be7uInox+qh98ZSBFT0QoPPJvfYsrZywM
cXPfKrdzn7RrFzFLYP/YA7p7pE9P5hBO68kqqM/m9zBHeV2hMcuJe7AL7UZr6McnI9CloYqjjWEY
mHQCme0yMl2pAZ1F3+ZSfhVG/pnrlILiFBBZaD7GZCOqT0TpavjnyIoeOg92bSOYoARdx7oJT3XM
kZ6zeksfYTX4Dhiw/js3l5TjpJlghrj4BRaoWEY4gGcfiZkjlC6hwWq9aKIKOd30JVIGCt1/4BRA
xjnCyx4OQmxGP4NO6B6aMXlaLIY+rscz1n58R2UyhWZEU0T7yMKmD772wMCNiAK0G9NbHhIYrtbg
7lbLsLxl+Yc/TOYbLDEbBhzcNeTtxN9a9NZbLmz+ZIhZSzUnAf7cWfW+bpioLPPhESHVUcJ80PGx
Y6wap9hrpHRNRfaloWuy7iMYnBB8I3FlI+ZL82tD2jWJaELndlsHOpiKuK6D+qI0LWWbdsau8Lo9
5d4Xev9/Q2R/ReH8blbZp6tWe0rhf45aPo+1wQiak8LzU9bGpknNbWu9a46T3nt2+9ygBBgnzVaf
QCAv9qNiMRgMpLGja0jpw6MuIYeX+pzZpKie0SOBRGQ7x1XQgUKyQAMOAMxh0rWabZXn56ipdsBX
01+nHMWrFM9p50AXYCMnExs50mZU2SIKTR620B7Gm4b5kI0N69DaU3E9zGIQ3aahQf1R0JAMB+eN
mZJrgwN2+oidO9pPyHVTeO6GZ78beTpTVK9Dr/qmdkQ1kh5x6xl36Kt9KTBUzNApExmZjw3pE5oX
EzGzqz7akzqsnTiqNkv0BnUw9StvRig4IZWhVWwNpH198VyBjckEKdGGGqpLeoSaY00KW1xmOE/c
mapUVOOXYsM85sJECsaU0EM/z7ABe2WZrs0Z7K9iZTez0+krfaF+Y1QfitI9FuFVsNV79SwK77CC
tivTdr76In5qK30DcFu/6ZDZ26AnnwzA+inFEBHAPGOQnWbhvoORp3epb09p9g4gBulkbiGdxoeh
KO2NNnbvg6XC9ByWq3yJn5OUzm7iUjlU2hZwAio1Q2wj7JsXO3thpFo3qk9do8IAedngdU9zDoYh
cXHAkducRzXEduo6iIT5tgzdam2rWXyT++hC5nJQ0f2svSUwTOsjHh7UOUaxyPL627FK3uM+vIkp
7K5KtT8PZv0yMP69QhRtIxRxI/ofqI6BVo+Kdr2oOmdkQkCqUheSGVd7UMz+RXVRDaS0/uEwvcPH
fHTJ0Y69ZV2bU4IR0o50VO+yGic6JDoQhk6tcf10F0Pj3i6q5970AdGo1V1Nwknvsd3KumIxIJwd
jRsvLy9TB6ypaJbfTvfWVtp8kPHfK7l/LM1oW0cvnp760FtDgN1pDqNA8GEVTPYkU/HsIeAEkeB6
srNsg+rqi8Sm0L67q3ALt5gx2ebtpCvHJYEzZ8p/JpCPw0SjamxoY/YQjzV1zZW4VMdr1X7T2uau
7Mbq5sq3PS8Aq8apJ0ii0F85FuGyrzIdqyMwWuZvbphWu9Ax8fnTQqmZaltmGI+eDhW2Bg8Puqgp
9RpC4bzluUAxrW9Muwe2aifHYelKmhaUk/O5gadVXQKg359YRTiEuqyiOW2eFlS+kN+2grFFNdCl
agsxdWCl/aUePTyEPrxDZzffOkAk11WvmSvNC4apYnIpzd2PNnochKvKze/HqcbIh5R1+yR7dUdu
Hb7foB1p7Y1+8yJlyagvb5Oi2rmz/1XE0a9WpmdSaWMGqsewUkt7Xd+FVNQ7WEUhycjWsNaZjOni
TquJwsY0ed9WliMJB7P2vZNEn0787PkmkCwzopczM8WWPnVmtTdKIKue/5kwe7HSbMgiTXhee7i4
0R6EbylW14YNbzlEzPYGJIbP9kKp14PFM6PgAdLoPW79P8zEhQ7ERzwZW5MK/lwXt7qxLTJgdppz
S7FkqmL4Z6CRLJzyvqKSylSriUx9aa27NoFBFnq9xMugWsyTj2nR6QAVv6qCpZTNNvMAE4d+dd/m
9c4uhkcful0LGV3yngdGaJ8ds/v0ACsgZVkzybxqW3RBKG0vNQ06s6Nt01BMq0+TC1t/pIOko/WA
AuO7j2YFsEgAj5F0fmboJxACiBgfjnEZ6dkGCQRzUPtXMfjhF6TTcQoypui6zwiMGpRf9KxR61qJ
T3EH91DEegP9IU7Fo109JpBnGxRaw868s6lceOgbrQwbpJ3t9y+Us+mLd0+2+h16Ga1i6ifWsqDF
mEHiFpYb4BVIGCcVnC90urHyaz3DcBeQMk+9hZVgzn0963EAwR6zjU65aRWFikGfGaRrhPXVrMOO
UF6gUNj7WfyWVpiHLnZhOiC/nIdxA1AQpQDG4za2m9+1JYOP7t3Y1An0IiZ9066i2wpioZnLcRsK
RpCi8M4b9G3blNb+plcwQZoCca4PT5mqWKj7lQxBF8urRTsNRFTq3BKn7RxtfjBJurPlwTPMeJ96
xj6cW5JALzI29FZBDtXdvs2G94KciUYLhRCXegnQTsjfQoChnbfrTefLWkibEIRZgQgH59Yp33XU
Z3dDFw6obnjGNu3LaduPPTaFCZ3OcPVno6Y57FJNyIdm26Wj+YAyUqGjpa0lbFsXuQkIMxYw0s2u
aphdyAb/vjKH9skGwObrCcJvEejcVtmMKdrpSqM8JGqjoYCB+/AbpNLCOWEz2ElOL3gAbsUggQOn
hFLAssxgKpPPMRPHwCtWakKZeUFVEzmOkaAFUnHwPiXDbu5wcHJ69Q73uub0f3WpS4M8jVAyUIu7
tu+38biAAeyM7KPPY/YMJbukVz0mb/wvYMSUMbzP2EDWTBuhVfTrGVhLd2BoCkustEQsDMxQY1jP
2vLclGCJ4PNb6SOGJR1fawdsZh4mL2NJw9GlK2Uitpywg6OQZAFlKwGHU3F1u+7dBTCw1jgKjO6i
J9rVF7RZOfqV8uqZKtW/vlS4Rz5pTB5BFBrI+KUFaMD4ombYGDuNj7CuuU5k7uiikGKXyHTn0Jub
HdQlqrFLHA/9GJq4oEejrQkwtCg2cbq0m8zwH6uB9BGX1yxn11bdn86gve9Y8GpKZW10AFJMNmcg
NO4yT9vacwiYtHQ3i02ORquksQw4ZtDaZcZXve2Za1wh6XDxZjdfVUN1l8UQ/I5dfWNW8NMTWOpr
RYNMzjf3jDwwwT2QqnSW0b3CN/aMENwHJEABKl/2DRHo2qlBcuWDQg2mxWqrxbyux0jgDvWropj3
nXQC6DZQJoAciMG+6IaC8B/oHZjEKjQ6kP8tbe9Dt40PpB6eAUKR1VCwMczpDC6INMq+LRyXnpx6
Lmnpyk/LNl4E6ta3kOFPaJYwdOuOtNHt+VhmdjAly5F+AbUP9UbtaJy7zltZ20FhxoHiFwHDxqSv
84sxZT9KNVxcyzsM8Xyv4put2Qhmgg20t89z862Mzrfd2Petgq3s5rPuV4e0086em0LP1GF7nENr
KienGX6HCpGErr3hxAVVNFyycvit226dTvGLqjv7rgQKkmcBlLmB/IT57hzDKz/bX7GuHZtyPldO
EbR186FEF5Itu+5foyo+j00WpBINqiDExouBWHGk8dPMHzI8C0hrzNxybowkUIbxMgP29U26kiJn
kATuEp59CnalRPJdFK7qNKUS2mXrpVSerNg/yS87CwrIHlM7KRT8I7zSeIAoGo4JJ4VAbjzrdR4g
WQe4zPhgMFba6mfAhyt1VD/bZTrOXXcx+vZxmR1gtvmf/Hvx1Z8Y1O5sBvIRiZJ+m+Wzn+nnyemP
SVP9mSk9NAVeYmM8Qxl+hAngMZPQrcgDeS2GSrRPiqdI807QZwT1PAp5VRCmkly7L8WSfmtAtIvp
SDR17imtubFOl1Nn+tM5yc+lZxZ19G7UQtnLR2hFeKMa9p1WmYEz98cOzpWidu+SfLm+N7G9kx45
QDdLop30Vm+1b2d+hsv+IG8xjOXY0iMkOnkrLa4kno5I1wW2DXLROmild4q77lful0O7RijyuehC
mG/z+3/Lx4JPxnJGd/XSIHjjpketomdX6WcPmuy+X6BlHi+xQ1MNPVwOxDHmgdJqu8yKDVWCiW9d
zn0SnWF+DSlaMYwbVs8osgY0R4Dr2wMSami38iVMu95HubeThyd7oc/a78U4/Pc85YEvi/NV0jaG
QX6VJdNrm9GHZjPIppAnIL+qdjlgk3G/lP2zhQre9fdZIqXpj2nS3NUtPkLYKFgAWQSyzsBaDklk
vmv81cuSgApN8DBl5knWsPfZgY6c7nzf5NVhSc2gSDnM4Zh/1toFyt8TMKsDIEswYuHOa+dbJSkP
7agFTdt9TtYPsLB3x2dwulsZzF7p2rM82yVkYbmAFtUcL5BvYA6XNv88XVSFeid+3mw2xH/dwMg4
YogjnYvMJHw1KNaiG0USV2fIp8mvyp/RjwJfZLO4Vs0/yc/UGN+KEfx5kiJ6ylXK7YUtPGsRGnZq
dB6j+UxYumI059NXUJENjevKyMVRkXy0INhaUvSCwG95uncC3hVAjHQxdfOwKNO5Md/nsv6MoxWr
ggpcp37H+nSBkj/Qdb5fSQOA17t5Aj65RHda7G+iCWs1ZsE0ZPeQBWwMhb0Mc/Og2bCiaUHI+ZCv
R3slCD9G0/i1YtCpS/3oR/8OFQWoe93xvhqdllXYhedy7H7lzlpFk87lTun+rYje9pdc0dYzNHxD
xGXlaKGnlfXYQ4l8XW20KS6yUEjIlFP6Kw/xelA4MF6fX5esab2TyUMey4K5H55Ibx1mPSH+SSAu
d5ka4YwjFLkyzfwVEO45bcKzPGCHzVyiH8N4+HM19oyIxVulVB+icby0Sx4kLQMrfl/eNCWdrHnG
OJSBOyunPns24+JDXEClGLiQ+FDfiOU2zPGiU5NY5VmG5hi4a4+vYjCJQAB34+R/g72aZzhfsKMt
80r0GjdiwowW9ea8PXrLXgycXGGSVE9JSHGYRRWTJLfeTWkwFHu0PY4qD9ceObdhRqwdv5sZtCCd
iXUKOd9s9Wo5q/14drJtbtdf6TyT83I/mmYFSmZvkfG5b7rpwnxrQOkYJ1kkmLDb2c+/VRadYSdy
/rmjoBbdm010NnGilJwCEwyVDI1IBQqL2Jj9UVZfU+rfojyraYwai3WQDdLM/mm40zVQx/wrZutM
anfySZQcWGMp/1r9chYLKeZBfiZqEsjfp21hvNra+HH1LmLchtY9XP2Nqr3Umf9VYX/EKVAfjbXu
lwmlo+wv+R76LTda7O38kJn4AQ66YTpef1VWRi7NZ0IIwOgrtjgo1SwAU/LWOp/QP59AFB5QMXwq
e1J4PQzgScUQN3eyxZJCPQ/5dCny/WKqR2/ymU3gdKfwyvWFdRPvrCT991KTKIRkxV9bDXwU/SN5
n5xmX2zVbDQvCWi5SIuvPsLWaGe5v2LLki/LqX9kj1Y8PlnauVa/SKK8RwgSz5EO7S1U/CvU/m5D
E4o4lkC8m8NCih2VW3Tgei6OIwWN2gX9kXTG4XrnKJAxl4FTYZP4SNLO7yGCqzk7beHRMQd+Jm35
HLSrCZIzJmtFqffZAbJQ++NRbh7CxksZUgmL86dymc5pzJ1l9UQc0a90XXlZbP90fVEOLdRL4DvW
rg/8mN0jL8mWI4F4UrWESwAadV2aqwnPih8tuqnH/mLA8iDrN9TfVaK96+RKWuG/Ihh/pgWPmLB/
qsaaluZqnuZjLNcgR0G+I6WIMiTapq66G7nY/75X9/9Ul33Dr6qqupOP8T1NWyWJ+hgt2Gaejltn
kNkm90zQvNh859VAy4dfb0pvXruehJ5V8CLcS+ssF6P7NIR7Aj8tq5UOPAIqHqp+VLzsjeGUVdOE
X2Ij1Fi8mfMSMeonQYTs1joNz67zqarN23+nVT4lm+CRNHpGpiEzAl0hz0Lerg79bTEnu9LTzo7J
Hu8OYld1sEeZWW8jzX7k0wOrYIP0UQCd3ldaamcxXBIdApTSSHyzweFCzG00aveUM760aC9Wy0dW
p22/xexlTXJS3P8PtMRUyeE0svTOovctFtnX/z2JLiavTkDo9Re3Kjh+cKWNinPKIRPK+wQimHgv
tkPOTq/PTzH4ANk2tU/UpqV/NvXOkIf030s0PZvaeJJ1vN61pn/51WufJUwH2Q+y/TM+qRjTb195
VUIzIMa9OnIqt8x2w+yj6ActW86yrVOV8C5XbttSv0lVBEydeyqXp1zsczRNb0U7fQ1/yNxApQPS
dABTEH/QO1rJak1mcVCG6t70USYmRFoYbmmS8MFaqj8qgD9GupegVQ4d4m9kDjbWJ7euzzejndfN
hFNOc1a1+NOuRyrFgDAXvhlETZDoOPXJIqP07tfybVq00HjVzq2ininoF1n+3hBFhHjqsnHgQzd2
Q4LpX0DIYTrtbmdq17uYz4vngsNpHh3p9GrRXa57h0lEW00g6INVBLbfbBZzfkyd9lecF5PNgd/T
Ec3QwersAF3XY46z1Y5z4t10DEzIrtGT+iCpAlg/1NG8u4bc5PqdvRZ/FfYH2lRH2Tf/7tNS7nJI
j+QF2ArO4/AzKd3nSC9OV8F5SaIgq6WwSAmRJMPPjBYlL7JQRiVx55A96aCFxfgrhYiCjnsJYlX4
P8XUj9g4w4qfZ9UGqGOeOoZVkmBQlyNMimd9+el1EMzQgVyDwT7Guc4JErjKfiRQ19kAVxfzP/ci
u7k1/ENX7MRTGhW0vYSyfGKjS4KCExBn0KNuY5jdG/MCJ4kDJWbzte+xrX6uJkfMw9y3b5oWX00F
GdZlwpQ0enWCbwJjJb51GdLztMpbPGyD/KCq0LziZfEGSYMZkXODjOzTjDa2GEcD/xym8y4C0emH
zsGh1rdi4P6+AZkRh8Y2AXybND28bfWqJc2TajaCmWeH562nZJVA2kEy3kNeVdTKqSSBpMt/BtN+
dBPr16u2BoEfahj7BBSiGELPtBDddv78sPxTcuXkGZ9xW2y0Eg4sfz7WnUFIGROCYXqr7lGBY9Mr
tKPbMov5rwFOTZd0uVm4VC2rg3gCSKQd5YrGjCK8+hb27MgeqVT0KGghDUzT838L9AuALP56r/pV
qBvxHgQ/7sDpAT7AlKDZECisx1jeSLgjXyrXK9fIZMLGyG34fcCoJDuI44Lr78vazqH/N9ALDa3v
cEw/Sncrv5XZaWBwC1TPrmvFJMtu8Kt95tnPnevQ6o2vr0dk0+PY00hDaYlz2ZKpu9m//8ueDSU8
MpxwXm7zsTxelwRnL48d5nTodmAoDNl5SvnA6Gvgo/QtV+6yOvLT6AegRJSQ0R2Uu2X8JxDPc91P
IX7V8PtnCfLyyKfSibMa9ewZNYSVYzBnxPLaaQEd/3SRN7UNJeHBeReX2dQ4tKk5ZCRB7CLZm9co
Lp8eILkHxY25ECtskEJ1NOj8Pnm77nbfQ0xBzmBYNAdEkv65j3Y6qxE71BruQQDeyN9n4K19Fd3K
AZ/N6SaeIVvp+NireXRJR3LnBrjkXv4tp30k03Td8VzQ/jJU/ybt0U8gwWWDBhLsICDwXeU7CcHE
H+Sl+9bVgZMyG2pOjPRzt3IbheWfeiCT/uzceE+TAq1BbXAF/UWdoftI9J+su2881owHG1W3jjl8
yzmQMyE/Nb39lStg0+cciXH5kqci++/6CJZmPIauQkro7Ex4IuYKFm95NrKTZN+AL/wx0P7F7xu+
GLJlhMGR7jlzP+KNxJ/ZXh7M4NHkVvDgEg8AKt/7S8sgABkL1kN+Go2xzRA/kzhdsii1Iq+n8JAp
9O0sO2iTf2F+6vt7un/bDnRt2Bv3Hp5udMej0UZktSPtB9yEkf5V1RbR+XvVUTYSD8l+ue5/1maJ
0z2DbDvZdbJOTkUJiz/yHiiDHmlTrKF1jZlYILqok4Am87OSQQJbC7dq9ijeU4JCievLbEJIBAi3
2h8l9xYPK4WTYQ2K+ij2cW79HZjunZhWCbiHZI/m5kGsbqnUp9TXAubWtuqgImxE4Gzbdznz78h2
EG78q4PIB7YtVK0gjuAoWrWqylD+v8AqsZenkREsCYIVpCAsdntZZbDtIQ7HSbgmQvqxmvvPqu/u
1HbYRT35Oj5UjIEYNjc1X0SxxhySL6f4cfo6KMnfaL9gU9qfEFw0njlUCqzXTF48I0Yew8i3HDuc
MnoGQU09TUFXd0bapk3Hh7xA5d4HyZRZZLkV6h5UPdBFFUj+8Cuf4kwImgAUnnCkmusdXExJbLaf
mh6ILQQSfVS0FFBo9yTWx1ad7yR9lstisungU100dVbCD99Hz3sTYy+GyGqnpzkGsIExU1QmOSz/
TowbRAN/YJDeYIun/o65HMOLuMfW87+84WuIsFPs5x7gyaBqP2H52QMhDJP0JWsxHvyGBPJmnq8W
zXuXoPhqlhbcngIQViucN0k2Pd9mMamTwmhLWPV+TdMleVdg0fBoMUuYRsARdLzGWADGSdJ9iE/P
A3Ji/oyuPYg4okKJFK/pTJGMN9DQMeukBfJo57QNNJU+DNDUEpjMaP0ZhbFlkHqvuNMXNbq+ocTn
1r+pam+dxdiLPfnPrkCU/6posOty4sTe1JrNemr3KiNsstv1OQT2yfJzOhEkv/P0+ldCcfnJR8s3
gIW5GRp7s4Cjl7pUp6KjmePBc6qiLs6Uj008A4VtStCUQZwRP8He1G2T4RrYHAfv72osgPo8xG0k
85rXTPtqWRTjCEfGYZni37peyfYSRz06bkDQR7u+fBQPA4XsYdCHM8MyQYHorWUe5OlXqfvAcCJN
x/kMoyZDg8s9tee/Fg+NbMmvbbSnbGO5dnVn2dGuV9zuxsV/VqSOWER5W0zxp5x3S6Mdl0z9Vqed
ONoFCamr0dPUZpczly6mQrIwyWbFwZWxA7lJCfqi2UkqJn5GThhMo+9jhnb1/0yQHMikUs5+vxWv
JA/0uhZDsiDLkz3qs32S0E2ej2dhT8tfqcSCUTnNGZukPWst4KUsOusS5IZ+vQdhucsHqdT2lySk
ah69KIJJkPhVAuox13eK7u6k7E3H6ZRNRQAm9qSFNnMp+SNduJ2+zPsOX+ux0RVnOnfJrvdNOmHG
Rf6Z4lR9p3qdqeI5bG9gtu9wXlx7B7SBzzXgtSJUX+QrpCgvBfxUfejn+kviZGaZg8VyT4A/SYe6
R7kyiZEZEA6g4IuG4lBSvqf4+QIQLfBwQTYuCFK/TVor6IOTghrtr8XjUWuw3tXM3G2K4+1v5RuX
crhItyGPPKnnS74Aieafyr7p2SfMnrwY6Wns7tVBOZnxoftrXO9NrlOqfYbWfmmgA/mg2JkuPbFR
xLAr858aDhIq9p9FuR2xDVIxdIzkWzef44gb4p9DNF97JYqfH0xjP956in6S98oHewSoNvVQKSN2
NUO5/m1mOjdyZ9KUKElp5BosL977MYqFvL44OF/2MZ2mV8/G780Xl5aK3Mkc2ShTELKy8TIEJDQ5
v9H3ZEX3eZXd6OVwjhZWnjWy1e7JcmfQ6XRp9R+7p3aAUDCPveSxS2XT8aufyn3I2fOVNsOu3N0b
s7dtfcLrQjnJgpvj9FAo3ibFeMqvqBN6XUABxPvDAsIslLKWHRPiSuSaVEJRuGeYcPY/rv/uqoM/
v82UPOBCfC9BBLfs/WmhZElUn7OjBsAAMEm9yuvyK4mUEzwA74xYQVs4rYDG4f4ZmgVPfJT2E0P7
muee5cGYaR14o3tKquMUTZ+ykqrjPECqtpEFl1tIPfejnv7S/N87m8U4tyoAkwR8L0E/iMAHPa+2
8pxGnrzcqXyyWuRPI7DMviXrU4EtpwENYXJ3nqtiUpVR7eeinNaFSzHGpUyZe5S22Qj/W9yOsUSb
6RHXYtW4FNVs99AT38rOkicIdhNX2N2bqneQblYzAdsoAojDgqWl7tBTwBnUTTNUD1BeHPUqCyjJ
EwbuNcM4SBoJDPmIh3kf45wKMmZAQtBrsqml6nEGhc58MDNgZ1+LAEkkf1Ljkvohw8jXcgXgiw28
V4xixeTokkT+F5PaMtM30P5u/NN/sSoEbXuGjXby1bI7TVcNDHiMEmZSFkznzBHv2dGhv3w57eeQ
kE8sAxi9UTuXxQ0jh79SMpfX3ZFx4oJIk+6aVH7iaTyCM16V7YCKZyYlC3odHLuiuosZ3xj6bUcw
UA7jUd5OXfRg3raOCqdZfRAzEsfJE0QLtMPpG/ScHCxjdK+b8YVJYbz88JuM095QlK2YwoGgDehV
fKRsq3E3E3cp3ZvFjl4qkDj/Reu+T2qd1w8t2DamAqXITwP8kiDMvupxSxRDXq/neHkAnv4jGy4j
wG5oqDeDdie2RF5TBhVr5G4ah4yTCGOs4KvSxls5T2KBYd49q56+RnLpOeUszjlhbMm0fTTvKja0
7FLZ2I4/PMyRstE87WtKiZDns9i7qnMOMeWIipjO+TFpS8mrVsxywndelq/Dp1gNMZs5VwMJusIX
Xs2R374x+7SS7S7/dnjLFM7f6fAiO3Rpy+N4K9+sdGx82cRiV1St+M1SYNHDrTFnaFFnV0MvdRTp
tDKDxYCW+66MRmD62rH129+GSZKxHN5kRczZePNg45ejhi9W1TermL7kW+STEtZPjL9b5U8+QwyM
7f7vf+SK5B2awRDkfK/79o8c/DFNbnQjv5d7uL41Sh6NGSZIdoW4wtnWz5BLWar6Kwt1rdcM+s8I
MBjbYNn+Jx6h7vHrDcCeKE12V5sRPmhq+yV1pwYPJfu0a8E9WufZDc/iglHlPR/lwMlxCA39HK5r
Y2HKN70F5XGSTgfMDn34m2wLzf+VHva16wHo8s33EpBZgT1bX7Lt7NxdKVn0GvF3tQQdqhDgUtCX
/5PX2ojU/3LtjjTMyCrDpxzTwjKDuHJ/6v7uv56yWy2XuYqCOS9ekwkiofqgFdWXvFsy0quN6NSt
WSsHxGPPFvUqz1V3bohONIdXlm/wo1Pz2cI0XtT1e2RD36SngU8BkuY14M4FKBMOa4w2pRU99ub0
NgCgrqpoVaoG7JPqgx+/mh49dKKXydLOUai8ZlbQE+iKEyhCdlKtJKhfMm1dvHG0LwIxEOOf4lg8
9ysjnkJy4UivLZZPPGsNZGv9vJf3pYTfow9PA5MiDPw/0A3b9FJuJmKR/581/R7UOxh88jb5UPkA
x0t/hvKmltIR9e+aaIv0882rqYMvxacHI8IINyqV4XuzLQOQVNvK9+5DgnRvir6Wwv1TkdIYbUJL
Cs1pXX1r9u1MQ6X2ICqp6wMTDK+IC2HrlmNEloo037GZ7G3fJ3fyK8BmKRM6h6QIqb91z1gmwgzn
MKkUNPubFk4CgxwZJlqy7vTDRXFGLryVBF9ezM2KtgdsNlj5ym5OTCKRg5FFmfOnPBy5Bj8tb+cW
IVp5U0r6203tm22heMr9yptIzg7OhLa3kb5rdBVleWTNIoYAHAw1/M7fEdVHspBmQQbQc++60n22
kxpACp9pme0HUA8m7ajGNDycJU7eWk3O2owk+XSRu5+m+NWJGXziCuVKrYUF6xm6TiLw9dhdaLNO
6tDurRw12KH4s7vqVBIWu3r4EKqA5blv8cXCtA3DYbdXK3jGMvUodeTMovtF63Fg6kgN4SOi4CIW
/t8hdH8w6FfrLAe2p0ADCIC5b+gIED3C8FPPfTAZqpK/iy+Ss+24DPCriKcxLBL7V3DJmDrPeU5X
oSK245tCd/yQFr3fUXsY4lucwZ30jELQV0RBeSAnVW8e4caB/e7XNR4qgX/RFJDjKw0HcRujxRIq
M3pCDrQS18h8eY5LZl3D7lfcmuHRY/CQ0Imax2uJ6VpupcFVg6tD5+NNUiqVdZU2Z0XLsjlKVirJ
Q1vMj4rWbCQ/k9KuNENp1T/aDEq72bpGnkyhgNGNZVB5HTCFBFq17laKKzJ/3WbKq/RqcoaxWl9/
/1cilumL1vmtYDOlkSd9Qync2Lb+koRUL6kFSwtBCiPyswa1GGqkmrQY5P/kYiV9kdxP87dDNP5K
s04H3iBNXtv8AgD+ee1eytPVf9K4/ZPoRLjMXQOmhuQgKBQD+gm3NNbXohFFFenlSGe60GYIT9q7
peK7ZKa+ca9do2sfGOL7pLSoB1OEodQi/WGMDj2NsPpMw11xvfqqIJAhFJJ3yOaSrrKQbRIPQRK3
uUJkINFCZ6li3ELKNmqWB1Ku63RGx/LpdrIGAN3ui3yCNGRkLVI4Km2NsjCPoM7yP3k8i9rum7Tf
SXn8urbS8PEGAN1D+XHN8Xhupr98duOv3Ke0EjUwGqUQTEXMpmTETIb3dy342XW+HmfjRXLIa9K4
TO7LlF6uRYa+7t+l0JBAx+RU3rN8uHyiJP9TFt7YTbfvYjqhFPClfRQl6nual/CDdLdmFd1I2Uqe
mKyYJ5yFSNHwZPe1DfjQZJ+yZvWsvOpAbeVxJvm4o4+61+maSqd1bPNAaalWCf9CjLYYhNa98pjm
yvcyUNkz2qfrIwfE/tonDJL+F7cKsAvzsPNnZS/OcuGI2lny7YxvcrjlJQb7g0x1DpLlSpgjpzdU
0GwhDJaGVeqy6aPlF0lkOM7P4hXdnDLS8t2r6mdE4x76Pqgp1eP1+F0NRaTeLZ79JaEBE+I0BLFW
2f9xdV7LjSvLtv0iRMCbVxK0okhRXnpBqNUSvCug4L7+jmLvfc+J87B6yZAUCZTJypw5psp1v5la
+pjS+6xCTDktD1NHM6bUNnAi725VHhUdRiBd8+YzVZ9C1QVbTxVjaCZ3P9Sft4x/O7g9yiNaH+ge
/S9izr3ui30c9bTY9r+qwJ9MqHLTL1VpUatG7fbvYKPVvm06RujN0UllCdXIUzNLpRcbbQYJ0QPa
IaYhBVnGX5E+vCgZRxRgvCOe1N0RKYov5ot6FqVdTmX1VX1tt+murKa9+t1NO4aWIPHgOfNelGxJ
/TX8D5AF014Wfd/umJq4U/sQJ9ObKJKdXfmHGpKboTAIL+pFVZKyzrxrMAMYYZFRb039XE0cMXyh
e32ydpM7f6tqvJpc6hdKi6OyGsuvDPIVLtSPao7VBjV63gu2EN/q77bS3CRNQCsLAmMlkFOvqx6g
zixKVFUot6uh+LdsIvgd9PhNvfN0Ds49RK2F3Lu6+OoeGai/Nupvqxdx6oIejogHobxRm5xKDo9N
jbm1oBUwoNDdctuqPyoF5TFCbuUO0DHFgokK5zSVgewYu00kz01ThL6VoS0x/xaU5iLWtSI/JVHx
UXH0ooVsT80C/q+JxDD7S9/c3wD1MQrvkirfRC0gl87fRFvC1PFoM/QZT923ylwlFo1KK7ucDkQD
iGmR0ajDeOlf7ZY2EfKHKs1++wDC7Dat1HFZJlZmQAEvokziWbsySfZC4nf6laI1jJnQk1o6WUr7
8d//IV9faU/9V3z3hid1S9Tv1bBQ/8+hgC5efU5cdQtIes8dVUSPVOGg3HGUddpR6WnUsFJqP7V8
K8Bm12oX9bU0kLcQNdEf9G5fRN/uaaq4aQTVcqPWfrWEBIt16hH1qB1XwM7T/ObRrrxvVRVVP1M1
E1UddTXrYjDBlmqAzNzeCvtNZd1DTN+qPVetAbfTsNDrDwNlIM9V4yVL3R9ZDNvFnw5KeKWGge/k
NBfLvRq3S+FcgZ2B2OATs6gbCBAHrlDTxwdYKtts4KKqTS9YdkVZHpK8/ojsb272i9oHarXPqElE
u1ISQjoNl8peZ1WwUxubOoKrP6gmi5oDHY1xkstG95u6wqriof6vHhJEwUZQCVHTWwn2lAKAKokS
C2xVFlhVW9KRRF3lrpXJW00iQo1eVTAzVKIyXd6Fbd2n45Xebgrq7Ar8SpWAVC7Tlu5ZxJArVJBM
yKoKF4NBjGT9DNJ9TDX3W71JtRRgd8A4cdaLNty7JS6Ek3ZVV1J9ysj1f1xH/9D92w1UD6+ziLqJ
AxXnP0/X7UcL6rPag9xmRNx5Xw0jZKfqp03iR7fwL3PbQJpURa7xFjR4kFWWEVMx6iZqaqptJ3Z6
VHQEIs0vCjHwP48ZUgV1UdX7VMN9VMPR3zma+6Ju3DBfikB7dvI8pMcJ05XmjXVXrbmcWWgqn67U
1FYkLG+luNsip7ZKv2O6zuuBcw9yuT834QbJTvAQO+E5R7V1q5ytrwQ5tZyQzP4Tb8D2DNtkPimR
GP0eX0qelEz5VyfoQUUTxtiQEkOUxlprLmUUIg4lPLWxqu+rJ7U6mZ4KNZyLyj+oM6ba+Aq6UYM+
e5J2+UftOJPpvZjilv9RmRQV/CJjX+XZ9HxL1vCU0ajUMg1fijtdc96xg7Nxj2M44IW/emy8/meB
VFfBSMTvGuzZt4rJ1NVVKyQ1LnzFo2PUmn97CCnI8OcPG+0c99ulfcwy4ZFQn1Oj9BbmkT9PUoAF
VA1UiUqNWJZrGlijlbqit3VJlTq6uF9Fc3KrTSll000FlUccSeLlUeXSVUwT+MTG3hJvx6i6U9UE
mse+x5RQuymrp9T6VauamkedP7517qO6sLebp4bkYiVKxKKKZktNF7+sbsGZeuf/3dyw53ixewxH
EBPo2lHNQhWl3BY4CnrqoY0VHKh+UtA7OI73rETet+2PFUhpg/VhZ/T6V1Iwc7T+1wiSxznAnJXb
pk4aSvpudvSkinqjkl/qvphLQkHlX7iTBO6hduytekn1X9lZyGdJjgCsYHCqq9r59r1v1uFt9nn0
2Za02HGGUHdJfczb+GKtolMULtNPbHXbLB9vT1VPH5mweutdZ5pK1NhTE6RUPaVGibUGCz5TSsue
gsZ7vgWMabtSr6hyhGnmHwBk3Uo2akbequIOdgsAcyEOc2vUfQI98EeVTNuufvCcgr7A4DC6GlE+
dRBiqICdUj1GG/LvZa9KNb1rfwxk7A0M4zOyVZxSiRxUx4z+K0RLnSJx/qQ+2ik5XUcutGmJrYwR
lSIPnYbqrEGdS9XeD0OSSzn+jdhC8RfmbFVjMqi8XmrwaPbfge3VZekZWcyUnwrtdJd28tZVd9Xq
7i1vs7/Cjz5ur+Uy4mkdgc250F5CGMU+7NfNuXKw7anmJweMpj40fwK5oOnjrKWbm9py7mii/FqU
/jdK3hp8kChk9sSJ6oPFOClrvbZNN6p2qWro6uPfCpOBfO/GjVqj1bcqqngeBv0mP1mSgTVyWXGj
vwT5d7VaF0vxWphA//7t9i3tuhAm7pQs5lYjs2Mybb3zpF5QhQNKgkep5iniFKemnVqA1HRU2y7Q
dXJM5bMqgKrH1SDkShstBalMtZEoBbnV1xst9Y/qzKCep06MqF73edPiJMydV0tfOo4fAf4DPopK
jqGq8heAhcP4E7ZE/aMmo4qt/GLbFuLbnTLa4GGdcR/UiiHpEVADVGn5+nxvm9joNTC+/rOYqHhC
aWAdiK5Z2d3/V2akPk2ZWNc+cW8ly7SCveQtWPZMt2XWEWIth+w8zdnPf7f0LPY/Jn5u2AZGWeLR
GkvMrjmfJcuvCjXUu/SKp1g2T2p3IbG0Jwm3U9NDPQzbuR+E9+w56oFq7fALLAYCE2E+WQAVS3TF
fctWp0RYar1pZj/sRtZ/2dAzTdk2xfebuMVMixD0PQpplmke68fJbflSf0m9EXN09jnaANsNAE48
/VtUCbri+qOkLDrW7f2ETLcf32pj/iU1/sH15gT+qU6FKuwLUkgvMrv0ASlQdZ+ipLt0FpRQtQ6b
dF0wyvUI5b2QULD5JJwxpnzgvHELikQ6HCAcblWFUa0U6mbhSfYKfli9GZrPbnGQ7Rt/HZBDMn6s
EGMowYao+7MtMLML2AsjZZfnTg9qOKr/blInNcjVAPY0mCyxFvYtXlxEIOoBN8lvJZUqCQo9CTml
9qWN6q2mV2wwSYoyuP6bdhDRgi1HtlG3XMWtgycPsp+2t6r0pxaX76rerXYjpXmMT7Vlvt/ell3M
X32T3bm0nReORHDLFQJ++ndlwBWjVqg2elWnrVQGnNxyMefNpmGyrCi0QKOEcX/KJA817IXToJWj
c1/utFjzDmakPQA9NsM+joBj1hqUxqG1143Z/jiJUz24Bgz8TD+UTR2dsY2iB0DDscKr/I304EiB
a4TlivTGrr90ZD1XTxTbKhNi4/k4IduByEKZ6+UuHW2cJcx5141o2uJqzA5aJDSg1HI1LVV8BSfP
SBsfEtRmZGd80MFb24qbY4003kQiO+va+JxYxo/TGNqhsQt4hsjXNnXSHG28yA5TlCvqsAXcqCv9
7YQKZTLvUO69C3k2+QArmEfYr2BnscmG6FCWqBHNsUmuxtitMg/uOqbDNIqBLk0c2tSiYrBhg/Om
NeCYrM/uxY4m+85oJlRc0rlkhabg4cG2sPrHMhqcrVUictTFxskaE1hE5qw58AFqXXlahfS9fzRK
U4SGF8AMpC+EHnwMaTWzfi0GYa2WuP/ICrqnR2/ZJ3I0OKXSF8LBP4IBdOkm69IJMjwuljrbWoVI
EByKELPI6X5GnFIbRTh07d8CClbRzJDcdK41Bowh0C59RdPpgGh6CK0OeE05luNKNPMAJtSngu5l
R2umWOvadbVxtcRdz5jUYkjDutLTH+qO8YtlBGFvQZevihcIL6DMKutSFsMhT2d7FeADDQfafzQC
a+Rx4lu6xZlWQgPSPI2Wo2GuHcI3fZj/WP50wq0KQF5iZRtTvGgUtdM8vZNeM62RHJ2A+r8YUAhX
0h95Mox+zXH3Y5v+rUSCu5Usn4DeFirzX4Ve6+3y3BeEcfRBwWkyWA1mPl9pv+gxXZ5Lp0Gvprdd
6m+ANwjjpqAPx1SXK2Da2y6tXyPV/GKBA2lbfCqYClYAJSryZXFaIvowNZ31AedbZViS0CFLJrmj
Th4AVc6GnGbnhf7cZdCuNY3Yo06up9CQ72fxIbcYNAXsgmSmsdGwD91iTkegsazSBe3cJl1owAi+
kqE3zrRtk5SZ4/ggmQFxMISD/YWZsrvtaQpU3e5HgrXN9CeWy8lnH1ultkQb1giEYOa014UDSKxu
Tr6HbDtyZn0bSRbTMsrg6DgLphNVd/SMothqOeS/iBV5lcGz3CjyvhexQ2mOAV1cr1ea5b7PS3Ex
6sk+5nG7AXRDW0jbYIoCYNwYzDAZ3HE1xdYzVsQgmzklpxFNmwkmHGM2AaiiUlVR/CQtuR9TT98O
Ot0ScROvRYY40wCrv7SVs8GdDJxEh7RejAM+wWI/lGW9142yWjlVOtHP+6i7trFLeWd0lpB85F0M
PYg7U5/n3USotRgjnVI16GY5yGwXGcO8AjzyZ/k1xfwOlhb3CM/GIQV69ARJo+jHLQ3bDDXYzKYS
q1njuG0shotXZbsxVg6HOUqkVDdfR9ohVaOpTtvyUSx8as/qvBXl9ks+293aLvDUxaCipV92jigr
fmlLTXfh/FQHFdKVpdW2Ohbf1rVuZ9x/EsxeygksQpvRmijGc+kh148mCEmBQMuYGrQBKLMBvalK
AJ+GEVZT42xHpJVJXyA1t/CjQa25rYwPm0T5MXKGzVDAB5iBjIaLEz8bcpmRvZvl2k5nSvne4q8D
x7xDIVIf/Kij+TYdt/VgYFkEcMIYocVaA1YGPh1oDIc8FvIpC3UnUN6yU7Zy2wniJrYQdhMMK8tv
g7DxDHLNuVejRqfnxMlkCe/3N4hoj5LYOZXFq1U48b7IJWKDGfDCEM/HpPTCMRExOjH/2tB5bgnI
kzKD6DgXZM8baXOT02DtjhXunGe2TGPlelQXC/rYVoZ4SgL9PKpEfgJ1ByXvQn9xRs+L1E1qGlUI
vXsMO9d4dVv6w3P2fTICUdJ4THCMKMzK/gxaHVKkIy5jWb0aI+oBnGC0Ih83IF2eXG3wwU0ngJzd
9hf0MfT+JvjE59AKe+3sUTJnC45fKEEG6zzqkT3iGo0J0ByAX0ccf29U347mbamrab1z1QTjz/MY
ahrAJHA3Di3u5m8d4YwsXVBcHSeEyDF2Czt+mplUeIcS4wYIQTVyEmL8+a45N2iBnl3PZYH3pz1S
RKw1M+jtmYsC0LbB5QVlexgMbSuk/UIWUDBqpx4o3LHNpifjPuvqTUFQSSgQZDtAt99JxzscoVnY
FaFsYHmbwDHuZaFR7CKBt0mLq+v2e9/CnNWbH8zi2HdpuuVj08hnyg/pOtjRVfpnF/WbbG6QiVHa
c6f4D3igZiOq1zKW5rEpC/MobStft45OQS2fjo30WW4GiGUOnu4a4IGJSQemtiZvADwlKKyt7/jN
sfKtvTUt445W42tt0E05aSCAXJCGbJYW4FfdWfB0AsHOYX01JrE8EPoHK3NqcaVOZXu8vQ7g7XyF
kTO0Rqt7wyPlvbJBMtq0PrfS+DD0eAmXEnCvboBVp1FKL+R7PVJIoG42YIkKS66oaabsUsrWXSA4
nlYWZkfPk1tr2zEXd8AoaBTCic1JjV0f9c8jjMN1UhSPhSyAfqp/EstsjzB4aNXL25/WJhyFunBx
OjpRzPI0dJl9qNulOwZ62x07kV9wWoSUyQFIZgDhZU5tf6BjqtaOU5U1QHjFwUGtsAIxTkHZRKhl
QsHfFKuWM0IZWdciX9a2z3liaVtr57nt3vRo5zd0ABUlNtmId0qxuWU6hMtQiBKWK4/4VG/HDXeZ
zLK6inmZ1FvN0p/GZcg2hNPshNNIVd+SBiX1iqZe16p7zm9RzXqVg9IJamJFI2d5aOoj2O36ONQO
aSSCq2LGOCMfJ2tlJt7aNOE7ThVegHWVY0JT3nmjhHhGiGgt8tuxGG84UJxsVEuNYC8cc/jAtcfQ
iezXwqe9gLT0NrHwTQq0MwIZJLvTdumicFyM59LHXKrCwq1GGaBGydB4HLsaUqXC6fKN3pQUFIYF
Pqmx6iczZJ0g4EjqVUNn7Dznwyanm2Wt22CVht9YUcXwL0m2dLueLQvIJGD0spAtDQ63ufQSswd9
u/AfVvoMOTHpCjDCHXXa2J5XNmHsOtEwT6lVbnH0Q8vvT9kA9qrS7iyrgNs7dVD1spx+mOgkrPk7
WxaaGGT97hKeeJ2/1TJL0c7Yh5LYtEKvSzcznhMsgM4JIbABUDb71AqoKIPBRda6H8NlZAeWzjWy
P1ODOySD4Cycyd54gvSdQjHa8zrSCEwKbKAa6eIUgD9lmRzLDGNG/VUUtLmvZqbd0RxK2ChTPQA1
NMmPrm8/1dWvmtujHMn99rKR0Xf7sshyDxiOesC/J9yemxotfZPNdXSR5mnkvYqEcN1MHHW/K8QM
6NvYM6p83C+B8NauQrtYZvBsjNN9jP8A859rMGHK2VWiIzgnNsilvQY0MK7bHouMQHbrDjJxwtYw
V9m80fX+XmYxOa0JaUxT9BJPSRKNWbfryYSaamUNXEyWCO5R6zjjJhur3yH1rplZRndxkuwwvINe
6Uc/+Rw8LMHfvqfjMcp1bxcvMwpTYA1Tb1/YxbVVVZ2SLnhufPRSAkVTujT7ns0eK7Zk38dU3snN
FxtzAV5Se0e2gs6otsOAUqUaewffqPS90DNvNcfmpm/ad3/TBlB8nGwMiCuJdArTuosL/6PDhWxF
n2p39KtgbWuRtxP+S0w2ZN1TZ1wN2ETupYarTkKDjT1SAwbBj1314u3ngX6TCn8M2mneHJx1ORF7
HCQF3O2JZJFqbA2NxXZOi8biVc3GqUKgj8JzuXPbnZyD5s4znHaj1vI5NpI1tmP6upQGK3yogbxc
1y3VQjqh5DqaqSbHNiil4qHz8amQ4H4KPP0so3j0hFFAoxI/fqNdRvhVdAvt07EjgQy2eHDix057
zjuM6QbNCi0lAzO12sTpYzmReDo5fhCObQWcuhewyNsSx+XBX5eN/aqboLnKSpxdQ38Ei46zV8nG
v9jNkdaft3IeX9qyf4/GEnpomR5z/JtZYpDjRzMaCHsSF7MltF/UaRsKogUxf/nRzGxeYU1S1b9G
OoVektkbXUQw8Iu17tZZaAzjyQCpvYpqMqmgwB6mxiVYa7Fey1HiokhZF7oU6zlbXhov4VroCoqW
q8NFkwSb1hU7d0r7o5nHF4/zH0orjWNaE89rp47+pPpyCPCTCgO9WNVacLb6qd9QjvvWxj7BExkM
+2I6B21IQ1o+UJA3WHQisQy1QvrraUlJFpKZ28baviJy2vet/4spSVNEC7aqGmEqQtqG8SDc9r3T
ZbD2RyPMbOMuyOqnsfMRiBRgyM3uvrGwEpym4aEb7WtQLZcG9tcq8rDfQEhDHmPTGTYWIR14CnIs
iKadA2qDvdDbBg4TQiR/VxbTBefsYzv3T8J03t0gP/UDCDR4K2z97V3lWPxF37gOcEVNI6P6PtzP
BV2dWBhqfXnn6s49gkAoh6IVYZz5D2Q3V3jdDQ+WJT9icnfrhqxlHTkEAbCbyViYG6lx7aMCWWie
utUJqP6gX1MMu8yM203tpovEd5VhiQS0zVwZJVmAoenuFv3Tw+83LeqTqIuzMH17OwZxt2KX3L+Z
MwLR1MolExVymhsckmZON24/DCFOOSb5xwR0Uj7wx11fPuCog6nXXzmN5rHW8FftvPq9dN214YN+
7OYnrdIpkjPXU4GVkMCQQ+YxWxKJ59WSyQd0+xu7BrpJR+yDr/kHgKblphvlneEiZxzEnZ7T8FMV
0QPOugMfO9hqqbvJSXOvDM/QwjrGF8QzWyNcrOatcrprZwnECNh+VOVcUX5oQr0glmsZ31teZEsD
ENYSCbGq92sY2VNni3Obub+m/Rb0BPgcMR4Alu2Dym83Ph34sLJPtuYEWykwjcxj45nV9bLMLoAz
smUqBBuc7JI6aOYotHCeFPkKrj/IxGH91uwjm1RG34Ckj7Yi7e4IqdwMIjjAlpZyOyISLAlD5DBi
lREcmiWLVYvLxKpPAGxNBAMuS6Jp85GM/nFywFQmNk1B8Un0FqeJdN6iF0Wvp0EbFJ5xvd2vKKuJ
uygml83OVIfCKmjfW429yOwuuEXtRcHm0fcihAe0Th0gZwaOWis9X8huWcWlq6JPDzf1pSleOxd5
Sl4fDJp+dpx2uuP//KORB/tf395+0Tj6ts4GZy/Hsaq2fdZLnB4xCVjPo6kS782/n6XkyO8WUaTk
N9WX2DBFbIMqR5R00NmmORDH2z9+NewsIP57zQ2urZ7Ne5u7T1KbJHhr1+gojp031x9ZoF9cvXxu
7QFdn+8esxTYlkGTyQPNownryXzMK5+OtR6LLs1OAsx4M2D3XlRucpiOgWXRjlu/xSnQwBFTRSKQ
AIgUlSxYNuSuPbnDVXS/WFoBPJWAujY/tYT3Aeb0m2EbH4Wrb7SuxvHHg4c5JNUBLGhxjB7pFas4
kxA+AYBL1zgBPGR9rz9Z9hlVC74OYw33dmw+MkvHaXSOd3j15Yc6S3wsV1bAgqfdLCdA/DQijr3d
cbItAPZ5mxmu44gZ1bobqgI1onnVg/65KusLLkJ0PbTxXp+qfj20mr6Legno107vFzurNtCSKTgx
Y1cZOrzFNYoDsPUf4oaDL+CfmI3Uwpg0y6rtJfG98xOZZbehZxXuVwpbTY+uQPFEmEzNhdiM5u3Y
zEJwL84Kv0BPhUaXLCrTMIvqe+X9ofwEPL9+aGpYadBHTS+6+qZ2NVhy0T88yLjd1ZNrrKZyfqWy
JzDIiu+DnlPmHIlqVfvGN4KPT+G8lwYxIeJf3qA8jTKj4Zvjf1bt9N7daKJCbRCMO+oV5RrmrrbA
E28t53txqIb5c/xrWc59oeFrRP/ZxkB6TzAwPWnxDwTSl8o/dSN5JjMgJeZW1SGYujug0cU+dzZg
WbGHkVy2MSNnoo20Ktqg19Nqo5svvlPflS0UcqclC9U4i7ZTL146/TnpYDmr7DKWaMGp8/unuaWS
0UE2HGL/6WaTlqT9nUaZet3Dkaj7pFo3EQIG5UVU9MQWQWc9TU69DeBMHSwV67extpmjeJuP4sHJ
+mNmlFtqsxqWECQBoaIx9zHY1Kbhw7WpRaad8SMQWq9u13cUGv1rLiZHltuHA6se7hTee/nUxPHR
CvRl77m+IA05nnRN7Bw5vs/UbLZWH19jqUfrSSNPOgHGXDlNk58cE8p3mhtnwnpxxDIDz9u8wVWm
75d9QVvypuGVNwJk42qQ0bg1l3o6sfFfcQSpd7ItThC0k7CvgBf5LVbweuQ8x2Tp17rOyUUrWYc0
hM5ELuCivaDCtD1YyPy62L4gRHfg/Zc/JJuLEItMc7H985wQ+2dJSUZuFvgPGTjcRRrcYzxY8bKS
JnbBtuSSR9lXVc/OBg0zrqbUCGvo3m3MyoQfUb7tgmVazc7g3/tsq6zbIzIA9W1r5o3ccbIhEzLf
3x5x+3nuFRzmmxJ/Sh6sh5Oy1sYpHENMAN06Ey3sJi1dOEi0zr03fw0t9p5mZdr3t3+gKjr/vio7
5b6Indfq9jN8Kmf6jsT5/zy2XAgVB7+jt65ytTm8/VqkfXs3WwXIRF92yOd4+VEGn3btf+E2yljJ
QKdP2Erem+qr27cIhLuTi7/j7bvbz6Fe+Nhok4SguQacKxOEtPriZ9t/3+Mrd6qT2DnMhmPezwG9
NUvMeXMezHtpxqSAU681SBH6uGT/zw/B8QA1yUtzc/vh7ckpFROPOO5Imc/FXUIhkIxcO47qleMy
EnNI/O8e9KpABKkecnsuE2fcRgnOEKW0g/uc1Ohaz2w/9GrJJ8x0DjC1+s3AoD0K0R1uv7CWNLrv
HYQb5iQebj+6PT8I7G8tqeL97bvbz9sINxj8X4zw9qSmHu0t1pFY3v//l7XN8QBoIT+3C9BWlvHk
BOEXL4dR1neDMmbp7RkMMb9MEY2DKO7HR1bw9iAqyRk8LaKQU3J50qJ5n2ssc5ibtWs5Os/4PO9S
UXDq0ykN1Fn9CHmFkLsBbeyIpqJTDxUuuo+tncGWALZx1TshtnFE+xRgUQ3M84IEPa2BKQ9QL/Ok
27fQR1YRapS1bxQfC1aoo93hy0HyCp+ndaNR/V8KnIPM5KoCybwgShny4MONvAc/Y2GhniJSeUfq
/NBihgT4vtvG0xJgMzKEnU9XWltFTJL0RL17VEznyS/JaASkHioCdpw97qXak3OM6hdTp4DDSYY5
9ahTGQFSEm/wnsC5tjmOPlkYL/LOTSy3QZReTM0553LYju0C56eI700X2x3NeuojLLPy1vLW6FDe
I8yj6AqhMbmLSE64LdBvjZZVnM8p8RzKmKhexsuly3OeJXx4B13/ZpYwrQwgOikdW7ZEqZ/7b0OK
vanhNYdSFjtrqvZBcp2L4iBHrdj7TrR3XT1eN85Mzwql4N6xzl7V72Xfv1uJf/Zaf8SKuztipKiz
TLMOUmx/8RDDFpk4lYX1FrcecT63k8MX2gPebzw9UAYkNO5p3a6QF1J3oAJ8ySdgPkvBOQqhP7nv
cg8EvxrI23S34tFk3AcwlmxOQRvut23hfNMBIbSm4UKR5UXzGojR3iuQh24DrwdBS81hvetZy5x4
hrneXnq3PaXNl1VAxZvwZRjT0Pd6ufcy7R6HJhGWbfxQmV9ZhEMNFvMJhvMeG/cEZVT5/gYdEKiJ
xO4qMvHaTI35VRvbF1iZBb4wVIhaqQ20jeohzfcchJvq22NEJpYqwJaDC+I5/fFLBwdJQilM2vAQ
rIefZDbpwmUDFDU3mj5BTg06/Gbb37BZH+uEE1IwkIez6NIJG5rgeSMIkgKwqSmpUYSNaNj6v17j
aKu4Va2clY06Y9lZ7RTWVdoeJOiyljqoGNk2E0cls4Oe9PO8HRe5qyjsnFyNTNDgvM42NXpbA1Ax
dKdeS66+TA+mRzss3UjTrBC9pv6Kec3F7IuwHmcoKuWB0hdcg7fas3L0e+0ljsst5dG7AQDJyicv
tQ0kPqBlT62w40iMYcrbVLbUpPESzZ+NSjziuaYSRa9+0aRbTr/oWDuNY6ePRUS+VGToklCfjZde
OE8Yum6FNRyjqqQUACQ3wxetFeaJCkoQMueo62vI43HxLJZjCe0W92wChkbs/bal/8XHeUP0D17W
0JWEjprFdNc14+vURh2tJ9O7kYrQ5yaiJ5i3Xj5QCZ/Wnh+A5LBh/8n+s4D5CzE2OXs4jYOS1O6j
xrqPwYp7Rvnr9O1pdO2Gsy2UWKia6ZDLtWHRlW64JMc7v8H6LKLtngQVRnSOmVNtz/OTabfgWGrP
WRnk9+5qG3R9u3hnX+8v5Wi+Rf2wA6XbHgD4UBaoP+mYgSzeGM9gcav9+Dwi2aXbAISocn+wrQXO
tlu95kTauk/yfspqaDZswbU80RZbkLkh9nSkD3O2uHZkcDN3PmgF60gyJ/TQKcJ8XbdPi8BLibIc
DVX4DjvdwgbtePT7v47UsHwohUcMwCkjkhRu234bKDe/vj1nehzm+P7B3QYx3tr+o+sHzxmVXSq6
7QV6Pi5gl6XtzuyH5G+gVe5y331qJ6g8zYIXQRv/1ZPsoRdUGgKDsqGPfZYavXpJeqzEkSylXJ91
ZIAhtr8EpYsSwGtfSEug9ySPAhGc/28pRmA2kJA6KYY5TLX53aePhjz6A0ai9O9gkLgC00hAhnVD
Fvlh3sO9dB4ZVEglcFvJMnu1ODqu37DOyaSSUAnst9ToMaDpEvJn+BCPxvDhiL4NMZzEpdBLhVh5
BmnPisw3eKb51cblOqHTq+NPSYN/HGqdeNRQLFpAQGN11u6GZMhCx0i3gRfc15QlV17cvhAVHjyL
Uqz1qoRIc4w5set6/gYnPWqt4sHU68/AZWBL9wGJ9mtrtX/nhQ4zbSn2HTwNF8XrzjIeO4lUoPz0
s5KB30/f5PHuZbypveyTAO9Ojt5hjLON64xs2EXsrUFhP3kIg5Yie3K8vKChmWpcPt+NPdjH1u5o
iCxZLPPxAiPpsyju9SZ/now/rqiRiAzlIXYajHQMABztVnrk55HJXorY3rnwHza8ArAPe942Tfru
GxVd7zH0Yhp2A443TvxFsXTveDMfwcTUqc/km+zFqc4KRJJ4VPpedWegsHBj7SMJzFfcKT+cjOGh
Kew51u8ryNhvwTR0qBC4G1Oifzed/i45tyC6hmWSr0roJfhknAocxEtzol41n9BWHDFzpon/qcoH
HFt6+UqSF4BU+mqTo1mXmfmUOdlHi1YDi0561Kmwi6y42kJ/rE06EhJClqaDrQOWuMY2OVs+o4Yy
J2/sIKEMj575rUXU2VJqPYlNUOSIJ9yB5o1ffjaCHbMDDV+ztWBTRQS1c+dmW3glDiq92OuOfAeE
TeHImj9Ht+dkVRWPkSl6MtfkZdnC1gPqDY7FFNN1hhWppIMpz0vrbbL8Lif1Zxgk6Awg61WLeWc7
U1zHQ2rbp6a2dqdhA9nZWZNwNu4q+TJPxjnQ2KU9wZV1e4nVM1/oeXmUlvE65u5z0UZ0+Dl3hCeb
fBkulJTqcxyfUrKBPiXNyHkSWuCyz2mXeMqeiZDvzbglhQcoez029sPM3DUrsvTYZ+A4+ouRaR92
Oj1TIMZHkVxyXcvwrZ1DbSjepv9H1Hntxo1EafiJCmBm8babnVut0JIs64awPRKLxZzD0+9H7QKL
AQaesWeUyKpz/kj24abwjP0UtVcflTgqM+bKka247b03y+XVymfo2yVYa41z9z0uiCQrM4hpTD6f
4NCnhgBwOy2ak72Ubwtw11SV1XGsiDV3mrOjDA57911rnYamNdwGjwAlPBQMVqiaqpksgkR1IUk3
79XCnt6q+aOjh00N5XnhupjahOMx3g1jpvfA0xfc1+0mmwKxFrBjjELNC+YiR90juOrtkG2S6C+q
MUv1iKkropIMs0Enjj/ZtMyWGYmdNCmdwP9RlnxoSULwQjXCas2wp1VoUPrvPv8FOEaAVYS8kaad
L8ikVxJin43eA8lIXH1AczyHAB/pw2LiVzek/qywKUcOTBxv0xy/ONZytqvyTyo83jC45arAAWEF
z7khv/JpkuydiBkIjGJ2HfUbtMu3YhZYb5yOzhLJNi8YrgP7NSdIJGrLUyJHBBKotRuDh13Ehzzp
9uAFzzQfL5tiwfXmDOm2i/V/y1TDKM5fY/ert4bQ4MHDObD4J689ae0+GY5VhGTDljvoN3LTXBI6
IiQr26VjqCnT4FG3IAj8FcZGfbSNG5VhWVjNa31Vkfs72/2aTPtD2d6vqPauuukufdF9Dk6FRBaX
lTswmfXlp3b5ttqxiw8Q7YhjU4HjFCnAwipc8hS9HfP84lls/UZmvpHevxsK/aj8EvVYhsObKXia
i7u/5IgsVoJZTmw/xnDN7FEQ8bhtO7vnlGC7K/yBFT0f8QB/UW757rrOMS5ppJKIAvF8PBlttFZh
rGiv65wcN4OBy4hhtPOXtjOvyUxs3xj5j0szP9Z1X12dSfw2uKnpmbwpzWO2DBl3EXJMHsDfurUf
jNqjXoSuj6kfvqI+eJdC7XSjTtFc/JfYM+82Ibo9Vzsm/43PYbEz1i4vUXeHXqYM2MEDuORlJtxF
U5nA4DKRgW9A+FCiV0W8yoSR3CL/AXbpH8pbZidYzfo/AMZt4XfXKc+eTDG92dbwyc1KW/AxsSzg
2gV/KmIJX6GfNGR2DoiLXlM0I2AnUbr5VpYjHEVMJLBhHf02/2y8lKyyFJgRusEXZN+X6bQfCkrf
RHdnUH3O6uU9iOtbMEdHmU4EoHT7bE46DsHhgs5vh6DwKqrRRqHHJGVY+S9cVZ92VB+iNDU22lx2
qcuXj/4RsLyhNhUu3agccI8VZ2tOZsCxUCbNmVQmZA7pS6ZNvt74DXmhBnijq4wA1yezV6waWIai
rDt5Juig400Aj/SGBFruKhOrhwvs6Pl3SgE3FD6Q4dqejCH7T2ginxsr4MNAaowLJfc5cB7Vn2/U
fiEU4ycibR/zWLbr1hbzBkUSbULnRKjXCCUCgZQX5dt3Z8yPbhUNJF8vt7izGScaqoBE5FArCS+X
ZLO4DMynke/t6ddqlijMZ4vl157udES4wFLOYbatg52MVDaTaWuHxeAQhALUO3L0/nwTE+GTMo70
jTsyURrLiGM+G6t1fFUc+DNt9zAbbYNfs2iEXgkl+BkXrEtwyLme3+8Z1UBs6KEObPORKrC9rdcn
ViXuhreJQRYWnlHqwTXkHdyA16kYP+y+/OcWHZyqZz+SpcORvSxQVBXZZ/T0yA5KeDU7N/277QFV
5umAIoLyTxiAiCDG/NMfPgMKvMhTg2Cj/Av5R+Q8dv0TGMEhDvo99Q0vHhGMHFsGMCNhlCyMrCl6
vBlieKrR0IQUch5H8Dm7l6+ualN6e3/l0tklgZ3t8eGWGynYshJAQQfr/KYNqlPl9vdkcuydNf9j
GWLfk5TIlMgBmGAKhdwRhaoIB7PhrMxvrUlWtpIUNU8mAdEtKsgG+jzSL/UM7d5Pj2WR7cZ5+Eef
GnM9czmLD92uDt4e8uLnKXkbQEoPrSVvcRpDGY00EM7mEVUl9urqWVgAmrMpvwpFkH6L9WbjxOc4
We5IZCzCbSoGTLLAqvgtmcVfNZHxNthfaUafY4SCZKIbki4Od1NwZwBVgtEr29nIGJRV6M+pdLqD
TzwDWafMJ/T9dANqIDFfEuH4h6KbFIjL8rEsw1c9o2ApOGM0IUzlqj2OpvSDO28fN9GrUmDAed0T
oDv4/wJ3uNMztG/h9Ov4pS9Evl+fE6fgGUnniH5THB79Amks2uhPvFhPC6tipuong2y6DQFiXwTw
hRTFc49F/SYaypOz6A+qhGg8RBdBTCwCSfR/Q19ymmRLiP6Pq7lWdeiPwXNbON+5l94VR95mmN/q
NQ7Szs5Lq04LHbteWYAT+SSOddWuo6Jm/U3C7mg3VeZxfUFchQ/DGqYM2/s37z5huSzRdSIffpf0
YJ9wXZ4qw3U3Tjf9FkRfpNFX78/ephu4Upzx0OHhZA1GsFCZ8Sc0O9LEMsdwTW1HQFKbpeC004oA
Gac5CmnRFcq/4PjimV/vqj5KXj0y5Zjq3FuXeQR85UdjIQ26IMNuip3dUHdv2RhGnf1lrXdDLKGq
o2R+Ws/OQSz3OuLziQT6zKpmtaUW7sTG/+nJ8mjOJQr2id7WqDuTdMX9xra68QcUOEO9ulLhysu/
+SwfXe9siIS2+dqMEG3whJt99YsYI6NSy2EegAnngdmqbwmyiVP5x6mOcMpvQ2q1+4ytPcAeYxXE
2FXEhlDDDmo2WZSaKmKg07zd+9l4bqnx4ziYDm3Wvsp4DHEl/aPKFd/oayN37hyZJ8PPv70C/jat
/2RBqh98PKlqTUFdWOkvSSHuPccixz5jV5/JP3O6jVvi7KPx3iNSz3XyJCTC4bKjJFwN7U5F18oQ
CK0BLQ9VNEMuliYiCv1K6NNRW6niRMSFnQ10R2UFCnIzHn4NuWCbrfqzF2Nt7Pq/xlj/rQO6UJK0
/Hb8ySb+PjRHs9pCtJ0CNBxxXR1KL6/2FeT0VmfucJSFQxMb0gpfUSWAypL8gv5SrNtKV11MXR9l
Nj1Izz8FSMo6VxY4K/SN/p895B/02owTt7TnjVdl187Q13KZbzPdlDww3YdPCGda2MQNOVi6qSdz
KnoIbaUfZ/3JKBptXLoX1gdl1MG37Ud4150P3/S3da2fPXLYjaGUkPiFBdu7c1S+9gPV3BqaKtpR
Rvlh2s2AYyc7Du6WHF87v7c2xAhmJ4K50MZZtAblDZKVZkLHr13m4+beFs+pkXH1cWKB4vJ+Um1q
ohnOBkp6GSCgxB100AMFJSP6O8OAmyj7c1G7xdblCBuZCuMJ5S9VeITRs8aG2igPXj6GPlobS480
m/X+R2YGzz1OXizcz9Vqaw5i4rIzXkkhgkcBwrWbRaJ3+mVRHvWLdZSEcdCduR/xRbh+tDVKmgON
mB8SMmGHai/Chfu6JLVS6i/ZfnhZhJVJTDG9Xv4zsNo+EP698DCT1sVIBdSsr+QjTKH2WInInlw1
vq7eQ98fxOz7J6Nck9x3pMB1DwRW73LZwILV1tOUltiHZuejJIY5ZCi+WZmFKoZxT7tkX7hl95/b
49Gc6lZuKEAnKXysp8cF1TxK4/+6MpiRoBPG4bIPL2u/Jj3X48l222NVMk7F2RLtWySuI/gbgFZr
bSfwGMuKTmNjMJE52Tty9kmZOxOIn/Z2Pqx5HpfxsWyB92wGki7vjzycf53utembD0dnd2QVyM7w
tYVTMnS3tcvFlV607V1Olx+Wc2CTQvtILdClRce6r/MBCQr1grKkMdesD6RarSOFRK31NiSrI9kO
XT9GZJafWvyUG2RRr4T6kW3bbFNEa032q5dNEja2be5ayQ/PmoJ32EDJXspPbEw7LBqFemG+o65Y
GA4PLy9OXzVE/9P2sfT5o+cILh38dh0cRjGkbzY+y92AaSxmCeux0SswfzubT1OcMH+mGfo2Z3gG
2t4hPQoo/0K9Zwx5HELyhT7KgxBaQm37BJTNLvODivEnrYQRvNoOWc8vMkmPtaE6FtAx2ooexCI2
062VSHer+v6VDBMZUgme7QKziq9KZiGRXy95Fr0t6Di29PwFe1dMj71wjGvM3ahW7X6gjWsmXf8a
cBDwli2/XN2a73NKnQPFCfsZy+TRXof4yeH9BQjysHe0/jhucrtkRpwEWJEpDrMyX4Mx2Y0C1RMY
qA4t14OG0gntuBL4wHeBOIJJfOFKxtNJ09YKDPQB8XmDftURp6qI4+4oRMn6k07PEyqOrBoIP3LM
OxUVfNUTQIwqDMq3izrGnGJa3GFYKCVD2q4FDghpX0xZUOO3xYpCw+H8HoZPGCjcHDH+GQPNsl2A
mIlGw+G37kY3t9yImcaXXd/4xrlKrG90m/2pdQNQPslONiVYKoTepg4GvLgMeMl5IMwOb0k5F2cW
qavMIn/jUqW8R4u4cys6tGedyy35JmZIq/Qhs7P21PnWdbHbYp/ST+3K6IASlWopLFrx6P2pRr/a
Dk1/UsCGm8YA36kc1w91a2SgSUY4B1F1MGgbJmC+286F9RHzjeYToVEcdfodK8/WGmiHSTSepyYZ
CQXCLRK5pByssv7c8/6CFu2jpflNec52sWkkQ0QEPJS+iNgfjmaw5v5ya68vnAh8EEy+Yaqw2KVN
ALaAcFitCbdg3AxYWoZyg+5zz1l/kT7kjtnP63JSX+QY3buypgZBBl+50d/p4ip2gU+0vBM/ZCbe
OJdg3CY59gsoP/6OkIdnAXNpPjgRc4ZRtKwchnv8DXz3o8U8skZcpE038ZC68jSh09wqP0C+Kbmo
Utr7bEngHtQLklekA1lS8X539j7r5ubYSWx8dSuOtiQUg/TOTUaa6qZKzS2pKvygO4YwCt7eWnSx
sz39GWdOnPovkIOL24mqZtuEoSMKxK6ai1PRoYc43duOHWizNxGHWjcAmtLJ/IOfTL9pSo75GQ+k
3HkGWFAi0H+kwyras/lEsNkB0TGA8hPU+zRduEx4JjraSFOlPaDrnIZyh515tDAwZta8I+Y/fi6M
DyuS32Vr0ca7eOwXBsLaaXacB7KyrrOJYsHoppcIz1w6le5RmKAKzow0w/es8UiA+AeB/+Yeyw0m
QS/fLNXV7lBWqmQxwoj+erQe6kYegbtZIkFIvfFF3yZjNSS7Mbn4V+oho2b9JclJOM7q9ICTtKX4
x9xZvlNslA/XPxAOLwIEpxNGtRAte4g7+0I81bPfg3ZKc2LH899Jt5+3Rp4lTHL8SAdhkSn32GeB
z243xTt3KaaNWS13VEOb1IbUiMroWTkLyrISaTtJ+diCeiS6FGHZbP6tEUqDRPGirQ/ZjBKJMTQ0
IQgPka9fkHaEiPdDzxfZhuiPV98dg21bjGgXzeUJuSeFvwnbP21UT3ZlvdqD+eLAHZIG+IVVkbo0
NZ6cqrssyoa75o455zTQj73KnsCrfteNhOWbcvKIHTYDAlTTtdixO+DGRLo1FxfHSN6VqRFUed05
KdR3TY4QgC+8tKcIT+/NrymZ/zNkv9UdcG9fLPQbMurZQ004ckHX9xBRvCtL7AoRjrhzUI5X243H
AyHCr0b+4eAXKJ3U3loKeVLaka2oJmSvqOsStFbqrRANJdMExTHqZpI4g5bqCit690c3YOKmUhGV
7+x9KmFMuPf1RztG3SUW4r9xLq647UtIc+tITfoYekQ1h27kE/efM8aAEIbg5EwIi6LZ2cWTzBy8
Ff48bS36LbNjbszeyQUibyk532GlsrcS8ZMfOKioK7LpF0Ws2zKJ7VQy4NMXTSVuMSA25n3IJ/Ru
ngEW4A5UP072C2GUCIPJ0DnTGAPtYkREzRTkBfv1aVLkM8AM5wY/X3swzB1qFbyU0cj4VgQTDZ8e
sujsQG90OZusSWq8OnXa7y0Hx1BrGnhtl7MwzPwIfQIwiocFxLM8LSMwTqkiikUKcF8ZkOwTaQya
zeBg9vDzg7c+qzJT733PQBY4It0PchLntDPvXk70+OgcRZxN5wmscufdjHaswg5+ZrtgtUyqwGe2
JHhW0M9ZSd5kOwttbgajHfoHTKTOweawFqj7dQU60WH2H56YFF7auWecSIhKUHATYF/Au1XLvGQa
IiSoiYc1Uxi+MPTTLN3TEZAMRBeCJrW9g59A1/TjLgInvjM9OJS5QsuhNZhGwN7Whj4u/5FOaSBr
nv+NDbtf0KMUaIXxviQ2ejWbr9TCW7vx8KIxkW6DauQnCDdvGQC6ZEFBH31nE548GlcHVlgqcBCl
b+pSliB2VbcWh9N8q4uBQmDQDXNJjkvS87+LF2auFmdjq1pxNjz/TwOuZ5JDcHUK6xSpon7wEk52
qVp8UQB2YaVRQFm4QvoqjXbS5Z43In1UZV+xVhtHwzKeIzdC0RALF/PxwpDRrvacn7/lWGigzCVG
DW8ZnyCrRrZRHDzu+refP/Lzq9KayjMFMIgzebjX3wsq7//+FAowZlCw5F2BeyIZFVPbtp6C7Kgj
0uaNZJGhbFFOOl3+Knyq2hD1DDBNHrF0qXmuq19zPjihavwprKTxIgsITbshI5l+VNTX079COMGl
nK+cfKwULkHObdeFuYuihqBGEL7arTf+hGkJASSipYXpGg+Hy1dKp1eVxA9V61PfmzUXb61jaIsl
BPasz1rHT1Jm42WCKSgLBirpO0dEPATbGSeFhe/NzLMA4M4PQregOruL7C8H96V0vGTrtZgu3VFi
EBgGrCDTWzfXMKjGanlHq+RiXTpx8m3Hepho5BFgfp6Lfctvr0H6VKqO/4doT1mDRYDt3qZmzvwS
CD12RCbj5s3nL+U149WS84dXBerUiB4SdGKQTSwUEdqoV09XjdGtx6rqrsmGydNg+PO9wGvlFLYB
XS8JtzLUEFZ9B04F5drFyxfI+8ATIud9WkVPBMXuF8996T3KGUiMfF6Sga1qdBoWVvHXjcb4YDiq
w4GkuRtokQ16baIcArqzwZ/Zhfz90HGCTxqROV7gh4noKiyvDqqAYHoIhMOINqpH0as/ZPYVZ7TM
+fnnV7KzJMSqXyUH7Y4Xz3UC/Hur3eh/f2l4mDzZRlF3r0/qz++YGPz/7w9ZjY3EyiWF4ufR/Xlq
f/7g//9jMsbPNUEN+59n9/+f8AC7UrZx/UeJC+5/H+x6fdTnnsaE1UJoHGQvDj//Dnfa1YyXb5Gj
XswZIViH+VtuU8XLPPpm1Ty2bmnW9IXrNqyTgeLdtKBdojymeoENIVU1W8gkpoI95CTiPrmLtAcV
KV4pJIsSmEbX3cE4tPjQ1Z9KgIrzBReMHWWztSoqCYZR7BJaoUsxuefRmNXW09NO+WsdcbZ8V5Xo
wbAgHpYFOXrWb5viMe7n+RYH+NJcToJQGSU5s+B4c/Fr7hDUdUTjaKEVkqGbPcpPHlebivaU0awr
5Euqu9/+eM/MjD1oIemvsNSG2mPIV2VTKFfTSe3G/l1Jqz+uejop4Q6pp6E3c66plcQTNxvnfCVt
+kbB7ru8CqlzZkCNZ2tPmtBb0Ec1DjtEoVOz96a8oP/4xRTyi1fJ4rkimARf2MXr8RPVkf1SmH5O
k1BfhnIMjhZdOQSZM8oLpkjPhQREQcDEBUYxjlj3B8rY4ZtypjC4gC1E+S62o+j504KfRcVckfJr
UqVooFntxwVypVhAnWVr70e7g1xAb7uthYo2klSxzeSLPQHgxqGZ90WSpI/BHLClUecUFRWamew1
64o/c9bnz2N6BIMiZQLN8cUbjK+8rgemQ7wtvqdxKoIpDPwvrm3Of2XNOdKLdie7uQBFNwnAq6S5
r3KIDCw2ybGeChtG0zi1/TjsfMd7SIsWiCeSTHpFEJYDhJwzGIwMw3AcKazAqoQIbJ4hBUq3Ofr0
foxtwkUQpQ+8/N+Yk1BER/rXtHTLpta/5cJRCwTrBWxDfYD/QZZzhjWCy28o2JfwdXLmNLrCG2Ak
O7igM1CjvRmM8rkPbKRjxkyPFUcUYV5fEdkMdoNoPB7kLYkrY+s0B9P03jz5rzfaRytlTKHGTm66
lkzvHlepY8+nrKCpPekI5ADEbomlFAfTx74zgSJ5Pj7pnoLQfX6f+va3NPLywINJ5i9EH9wAkntE
UEhzkv7uJ/a7Njs39Nrmb5SyPeQBj67hy+oG0kwf+B9pT2rTGUl3jD3G6LG+lfOY7iyAmqOl/nD0
rdn0GJz4BiDqgsWIKZZOL1QYxEef5EJzG/sRxoGRsce2uytX6SPGWbU2V4aEBchj6mVO2JrI+Rrw
etLZuvKcZrI4//zjgjSaz71ffW0QMcKzzqTDWWcvm63z4DlklgUNDTaE76dzPu8qh15ikbqHzEwy
DEYjapiWz25kFjs7jERHHDqkLnSP0zCpwzSXCKlQZGDMZWfmz03COWI4Q9TWLXwyKSK1xAuOHekt
xndpgzZblt6beQqXj/NZH4YyeZg6P0C4lzDXxO6HQ+jGvqlIVAwCgWXP5GuXA+gd4XLDtqwYCTgF
McuSHvHzEZzGJ5kfhkbMU3dOPSxsLJt9cGx80meqCrV/1ojQwT9LUEWwlvD4PBRDLB5LrEpzJ8eT
MvS0D1o/2Re8DgdlAxRUr64bAzPjXDVSHVNHV26LBkNGl7jM/s0oT2ZufPb58Ji0y/iaCfE7nZNP
K+giLkLyTTKrenQZTpgEocGFKm9N471bqf/CpQb7AXMUZr7JbMrYyU7McI3pQYX9nL+iXTxpVMRv
cYwwI56SA0jgL6fOymPtco57gcKXNvj+piB/AaoQU5WTdFtd4xtULRE+Iwa5cWbPV989XgyUfqya
ul7NfgnzDBlSrEPJg8aRQlL7/IlrCoLFDHBQNA1u8/KRwJezruVx8Dxvbb6yQ0m9biox4M5/3by/
EWpRXdyaL9f1+3tQJvRxN+NroEoWFGeo9lHh2Qc8lexf5OVwlI32tSVIBmCIKLPYb0lVnIpnhXY4
9qtHQ7f7fBEVbQnxd15w3xNqe2CEuNuWi3YgIIFGMUKLoP2mdC0g4zG5p8Nynux+2ulFA9soCxVH
0FBEjeNKLHLvVS1561N6njWDid24RELi5YJYfYUE0XwWwR+LJBEOoea9jjUyXRcqmg5Br3Vr3E6E
igjZm5dUsFVm6RDjUQ3nDG0bsTq4lXydHF17+G22+GSEPcF5ZznJH86rTNNijfR9DVrjYlZRR9Lf
S2E1C7KS4TkfXHOTCQNdwdxh2mHQ71LCY2fWFpeEP65Bc99E3pNyavB1Uum8RX9h7kO6lmBlkMPO
scdnqxJ/bB2HFv7ruVU3RZCyMbdEOZisHY7Tv2F99RYPsqlEkpgO30sRfCRjd4t1e6opSQ+K5lIv
3c3XvFg9RglcQoQ3IG2Hh2P/II7vGRN3s3X8dN7YbvltWcc+aM+Rld60SxTPAikQ9jEh9XP5kEed
Fc5LGHiDCpNVsUkYD6Vwy0HaFUNqiajL7a17MS/PESkuOv+zQFgWttfs7Qi9bkSatH5Mg2gIweau
aQyuoCqc9BLH7ra0/B1XLlENvROmcv67WOXjlESXQlnZrh986laMmxHN7TEX8yPaVILOVLUR43D1
MUMzxUPHkY2hEQ7FkmWKKk0PZHGyiK1IMCY6gfvMxil6k2/HXH/Y+QAgpdJrPWbvAKSrP9l716KK
d23fULTEnFo6GLfmFver7p8zQxJ2iS+80HwjlTu+Fxm+JJmlb7i5rnkipl3Uz/+Ir/ptWtZ11HCb
QpsvMRR1SEPeh1sT1WIR5TO1xl4JtyWmVxgbc6DCI02t/UScPMcaOEaKXRLugaQG85hSXrWN8lvR
eTkRhvED4N97wnSRUJ1JHlr/aJQ7OTur/CvbWk36pkDetsAm16JYHZVDE5Zl/54DmuOItzd4qm9p
G+8CHKV2U30gh4a64ODegVDuh9RTp9E04Zuzo1VCViCB7z1ouCiFHhy85oav4YuxssYwPWYwnUDF
hWviOSELrLf52G5vD/Bc+hF5fRMxL1n8wW3MlF9RhlQ41j+3wc1ecvgOfUeueRzZm4400h8BFFCl
k9wmjW4R+RJxUC0SOtWM5m2GARamemyGHhsRcsTdQkI7YYjmXuvVg9MU8S6e6hwfgal2WOhx7HGU
MNeZWHSpJACNSvNNSss1SH8blq3hnDzIdW2wEy4lcxySF44Pw3yyVWNfkjrp94WkqMewTZ+TfDHg
8KHyCmXifS4ScqlbrhwJZoO7ZRePqCgEavZMnmTZo7h0M+Zz07pxPyJhiFARCIAvUBhep4RGrakU
KHuS98lAKSoaHD5My5vR5/gMcBNabf1YlY9GMSW7yMnR9ukAFRaQs9ke50DxNRTmU2ygxPSHCELB
h8l3mIADMqe7fpZbb8L5QeQlj8ZSbvtZfFVAQbuKTr66Vj41FDDjOYdDSArkh+lP9147x3JNw6hb
jmErtr7HPPse46b8S7B4splLcStFOUGmnOdW622QfZLpwMAOY7DpcLL2+Q5aF4QdbSXb0TbxDONS
tUu16/UQQhYjzHTuXRDb556tVo8RKFLkbN0887YZZFhioo+bieFD175pJ4KOjPHn5PB3iW8+uhbf
2WJOwtbyr5NvA9BnI5rcmf2MLAEG+USWUL4gPVDLbMuN8ne1yD7sbDkNFWAwzg0WrB8FoVK/FrIJ
DpMnrlZg6VPSfWvH8y5Ixc2TKuVzVEV6LztcNmrM93IyT5hmot1iVmmIBoAY37kMkSMgBBAZ6Y/2
vQ4y+oXLdG8b8V9bWfe6nBjn0GTf3ZwoKLMRqG9/0oTqIIW4TpEj2zlEDK9DV6bNbZr0Q8I2VNr+
RGmfQ7efSTIAXM+8JFfPFDxWgUTxJGeSfkz3vZwNQt0SR2zTBtdrlAiwov4WxYPe55ONiL6RSFSP
uD3ZIvmA23yw623QIPCO3uo10LoV4p3CxHwDovxeRKt0AxVLBk1I8Maw0pr7IgtQksBIo2JqWPu0
gs1rQ4+pNCy5/plLEz7D9UMRCHScedEoTryadsX9YDXRsUvdbzd/nSwBRUCSYgNmCbyPKZ+NL4jL
VwCRD78gwypeNy3i/rap+2HFBg2EDOC1qnYp2RRbi31tY2WmvSX98rfdoTakbWFv8oNuBw8xRdL/
JXiOnMk21JospSmqUR2yBBlN97TkySlvnXsiql+mVA5aIYV0XYMEUdHnYH+wSK9bamevWWc82l+w
OCDcYIntwhkRyVnHHOYFRO5cQS/L4neR8s0OyOUxmqsmA2Hx89+GQXNvOyCEYmtj9FC/DJTMZ5Ec
GlJLCWAJyOzJq5Nrf9s9nH9WQjiVtsd7utRYKqspJBLhOOZIPhwvckA+sQeUgfHk4EFARZw/9Y1U
4dDZl6bQL8qbn0mIeinxam5c0X7kCTvBhFC0c85zYsV707A2vU0yV0KokLeWVHTOfZ2W9EQLaFzg
0IuF7nYyQERdRea5LQ5tbdbbJq8vHfW6VI9+tBwUke/iYE+If2r8Xa9Isk/sEjIMSLFPsl9Nz30m
LIcJeWCR9onY5t6hXuVPpn4grjRAoJB/UuzwXx0MDwjY8G93gXuM6nce+bBcjPLChibZHmOSUJBB
C9piIvVWZcBnq0OQcb6/U5n7sH4+tHCz8crhzG5Han1REGiLpDnpGDx4Zj/jUXwhKgwRi3sHYbm/
FULYYzNFPvFQoIDMyOAB4zGtg2A7TfcSVeWhT0fsLmn5kSGacyqmw5kxHHOsp/d9LddSAKpLVN6G
zoz3xRz0s11VnwhBZFP9mX2MjwMpIqq6lg5i4NTGApXyWnXoyc3oMCeq2pvCtTb1mMRhRRJAENjn
MTGfoNjIBlyA2DHKYyyVTYnkn+yIiVGqawHR3ckDVfZB5XK9n0wPqgnLbO0uXw4VOscOE93gTwec
9F+OJd6VspiuhoiZxBqIhHDyX2q8p9aIs69ROcqbZmdSmbMlP+/Ld6FQa6L/kbe/T1ZP7sjY/C2U
cxnq/J/G04boZm82E17Jekt1ID0zfL6N9n+tYVy4LSyO13yxyCsLBgSvC1pcdjiY+Tps3JdsII8h
aCggy6hZAYipV0wJ1pZoxO2gx+wErMl9HqEobaDUIO3UPkrBzgiEfaZgCRVdFf1OoxY7eDGzSGM7
wW4OlKCxOfAs8cwhppmaT7pJTPj1+FcJCL0lxPHBRGS2UzOmDvQQUGgTCtNZjHujq1+khl0ciNiB
20uqDRL8/wId415u4ivJYt+NjG8ppVKY0BE0LQSW7dUAxdBMbujaLZSgKBcMUnmYFO4/BHLtfnYl
zcYHUS+4sJ2u2hvx9ecRnobhrbL7qxYc89XgA72BK/eQN2OOUm21O1WMWxho6umpxe8kBdtWPRbn
IlBvTWH+6+0IwW+JZa9HkIyTklXJr0VoG6jJBP5omNjqmTnxXODipIvNDskd+ZvEatV7Opzqf3Mf
z9c88IHtlDXc1WhyOq+AAUp3edmlNzVD+8eFX249eliTGh1fwNHTZlmGBxMHmpEnxTaLXsRCJzpr
MupenN6oJL+BX9ptbo5Y53JiPSq0JVQeI6gDEhGjy3IWoLLulvl/uHqv3ciVLdj2iwiQTNpXVbG8
VPLuJdGSlpi0Se++/gxqX9wDnBdhdbewWl1VJGfGjBhxuxCKOOTTx1A494sUchOPUu3c3j+z8sWC
63lPy8Rpa2SW4PCtD+gI0dBx3HXYnWJhg1I8fTojJhNlwORz6wfDz/yIj5ITwVBatm2ux5su1Xdj
Pr2P5ZrnwkdmiCpCEq0jCyLwVgWcru1K3NkcknrTL6+TMBpIPttx+B2191Db87MpxDGR/osL7r5w
TJh4wSmzjXNMqGfndo64ybJNkIUJo6q9aUaIo8BBsWX1It6JYfoO2oAs4K852c+TSJ6Zz/nnivjU
L9m/puPmUBvdczh0x7hHbAv9ryWAIjuW+sulC7oIwoUJnte0bezXwuK9bTNWyC2xyQNmReLGaF8S
5XNoIJSZRrstesjvTMS1fbRsnmzewvToVpO7aw2Xd4qIoxe4//JxMPcVgEpMB9QF+fcEJC4WuOYo
GTkOJRhExiKzgCboW15I9zLXBioO58i9U5AFxGU6SpJ51Qyb1SCieXJV8uML8ZMrc9mjw9jb1AdW
MxmPveUB6ta12MQ2XkxfkurzaUg3stg8eiYJiTzvv0Ibi6LU/ERI0cjdy7c9kXbmAQIlzpU7e5oV
wVCCc8ZkHtKBHDep6mLLYYifJzSupUxNxrole2y9Ins26Lz05xFwxnEcTe+MmsFFtxmYsS9SV5/B
3HfHxC3newsnlVRhHuUq/Pbiz6EWbE1uXHK2x3zEV9yOIMws39ks3vgberu2rLCeGsUJuxdK2yyK
DSoHwTO50EYTyme5BDSATPfCKtInoTkfyZpQ+1LkvDUgMhAHzDIKBuAxKqNftkLHzwnQcDp+i1WM
J8Vvs6ObO6wSJ1Uw1nJgwcxkRW6IjBm3y29M+KOLZwrTNjzD8OK4LlNyy9KlkRz6g/QfeAZ1tHJE
CeLlGYAi3yNupe0zPFAYPV5N0Z+sn2yLi7ws7LMuKzorEJeXoL5rIFlKjzG9fQWyzyNLwY21XaZr
VkGQvXySoeJjSQqJpQtmhqkRllo7OLMuNw+l2Z5lW5S3ocRpM2vT3ZYGkt2Y9dWJEtINhGicO4KB
FmTJpi7I0/pFjnI4vHlT8By6NSQrat6IESVfphxJLQ0lFAA+VUFTYFZqRbyfKjyZYXwaJ19TmqL3
WV2vYT7xiwmQYyDLTkjLMXSlNSgej+9BgeOCbm5M+VXNYdVvQeuuFhAr5y5R7yaOlBeVCuuwbBq3
TC+Zbb4GGOtu/KpIeIrY3dYr08OQ+cW2EyXswc59m/9SR7Emh8+Cc3Fw5hC3BM3MwQqV3Yw8P0RJ
bOvDVBCX0T6D6Uzi08yx4PtjhBfZJW6ePhPb5tjckE2qyyOohMcqhOURtwDSAM69WWJkrpeI6+zj
MckUQXfzW6OT4eKaCP/IkC1OzkFOhNQNcjXcJFId+6HytjCs8fzV+TmAVXpocftg01YFxEj70vaq
APDaJoBzxZ6tDrPk1HP2fy00fBKI9qeyRFXKejiLpLRR41ZswSLzzaTS4MbM5YcwRt7PKviIQ3IW
XdEocvlyQcAwP5W2nW0wlLdJ459B23no8UgqzM7dc4Zh8MnNojFx0DIbtqmh5uCM2fDXNnBs8sBm
dE8Ll+C6TD5mKthSc3jQg7jY9XLGKfEx5IImtcIFRc2TCVcxN6YWZ2dGrh2Q2uPSz+NetkcnVTiN
ho/Zx6XiBHKMXJZWrsFLlNUVfaeL30dxPD+4Th1sRkIACMCHuulImLjDK7767wXAOCcG8ri+gYLH
0o+hIBG7rhfBiVaanHVrcgnillwFj5sysTK8buGJJai3L+kTk3FqRmmQsSzIIA61TMvnbCrfgfxE
FvasIwaMk9+4/sMwPE8Dxe1FFt5jugem3cHsC+d2XyZ9eWU9eNvq5l1KFBHdZkVUdMtzUBH2Whp3
vkEcYrs+Td7RmRkjMCEfEsw3m3VfjLXa7dMAnukE8SPGq0f57+3QEh4QSm8oYs7OYBe+/FDPp8Gx
541t4EtmfKPlpFTudu4Dm2VRfWibRF2adD7HnjGdUg+UpDDY1riuebB7wiiVNuCfhzjD4jA9F3pu
KZrgk4i909qETk06pcTDYOZ7tjCP3bi889GaDlZqneLGLvei4xBROKl12wlWEgon803ms96HQ/Pd
1ThjTcHgUJaPFqalE9G+/IBRE7iYvS4qYzCDSGoithlekgGpbV5a2B3gMzLffm3htvYOLAW4bC0b
RiaPGkNdOUyE8WB5ceIWyXbIYX+5zupQw4qXoMFA3FkrAAKTeGTNGnpOVq5TvwkaVr4VLmifklMx
G4olTeGcnfFrTEn5Z4h3bDWdh7xpD6rg/+i0t4FDbxPry5QPA8aTwccq4aPAHjp8wREG9h2zT3Wu
alI/oczeC2fiYywoCoYEkewSzpXIKNOpiJHqR8xN3Jk/gm75qFyv3Rdd8GsAcIL77OhdavlnVfC4
Zn+2hfEGC7sgk+l+VQnBmCAEJ1vW6jI6Jk2/qBLgMaDi9izOcJ366HbOUuymjJ8VOJd/V+bQ1Ka0
eWjQoAkg2Mjuw7KeJBTuA/y8D2qE2h92Hm2g2jnnDfIvPmxOmj3EY8JQ9HIkxan2U3Gm/Ee4KWiM
LvsW6ayutocC3RXIPDXz1LaduWm3tJLvw7IiaFfxWuIQ887VGK4yGH0/UJggKGYOUuS8r7wSzyvk
cm6G2PLSllaaODm2cae+U49JvHfvehk7QFzC8xKbuIj9cuXdQR2XNAaG9qxu0o5MG6sOkmPMz6h9
trf7CTus0gTz4OJj5DQznkxsOnVa/+vCIKP9HOO5j59T9Hu2DYgcnfgW1Q6s+oKKkX3Elv05D6Zi
fKpZ0yoSAWVwMJbhIUshsre+/TGb/RLVkns6GdadyyBINgHVIpucj5DMG90I8Wvd1yCNrf6R0RXY
SbpCl0aKgCTX1zhkjC+Z/cy77fEyhGcesBtnkTVsdR6qM8m13tYQlxJw2gRat11IiUHq4QvwQ6Zu
r4UF0PMUsMkyR20mnrXiw+0ONjSmAZzeDGCtdkBugsX7gm11Pxve7+wUxqn1sxTKDT9TTp87R0Dl
Xlwr+PR0cmjqQUbKTe2NgYA88xnZulqtylBd7Iaq/UpmcyvWw28+crRoXfVctyEdiy4+JuaVHQao
DrXUsNiEWtvJUGKXEPzF1mTAV2C/XYHtuMxB/2WAViIG6W39AZROG/cHOXF3TLAvti2r3LA0fvuu
ulUw8vd4a6+xFtO2n0JYi2VxHwBfg51I3xSH5XCa7W2c1dQh0yLBlqYO9xahsqTpUk6y6mfBStPP
5njNkmBTp1m9Q8/4CmSgN4nNGbfpUKREngqshrusJw1Nsqs/ZTBrGI46VlH18OVTHXVuHHE/B964
ARwVESbhKWNw+XFi+KKt99RYEDRIm5hAsXsolConJd6bezuey11qe2coZFctAR4WYQ+XDm5CEHR7
e3TtTSFBRcBTBfPWt7yKaf5cLZ6OuA8/dNq4rnZbL+Yp6YwIhZMX/4cOW3SwNiz3ZSwbRlGWWeUY
qpOLAkodNttE8r8WFohuRiMYCe079X2C8nwouecvbvBj4QkE4+bv6YHCjBcCaS8k7mEWwYQ5fACb
Pg0RsTmetUuLMJtf8HgLNv8sfJuVm1z4N4wEnYOUC2mbJsI/pjMWKCcBm+AVtyY44QNpg/teeua5
sIMXTLOEOJyR6xABzElPmRYXopScjun7qweNmT9mjR/6l66oLqPleNsB/CPBNJK2XlXCNUDF0X4x
8yJYd27IDpPU/CQ5maTUfdfucKpxMobpeqSMe/OuWmKUZz3+S8AOvLoZh53ChiCtKA6ZiKhuA1y0
5qjJprrtFMHfXuNaDPlc7JuG3D+yh7dKUZDeoHFzE1zNlQ2eF8WAzo7XvK4E1jNaaXhTSwwBKU+6
fRhO0dQE7+OUTRHH+Ye4ZpAMZfM4uc0/jstQn2yf+b66CwwAPKrVz0Ho84ampG3Uk1VqnIeGuQsB
JfDmor2XNBg4AxYOn/4Ax+INLvr6uuDk3rYKjR3b51Np+lyRzvQLM4cKwoWWYZeUB+b31X2BiS2t
djW9WCJlpdUKaAxdf2stA8geoGFWEj+HVnjrWYF/GJR/CMflaQCBimofkKVV7U+L8x0xqLF2GSzq
rJ8+U44gt6mfIh0z3x17tzqCSLpikB6jsQrAl8NVqBNua0vRXhArxhsVLte6ctJtszi/4aSf5Rpc
RhcoVgjPtTXdr2aYNtacv4199uG7yrtRl0LyjgRG8tvbM9GctQPeMW4bZbya4/JCFDbbTdM6oGsE
eUdhw4jtR3uGAZS41Q+w+4CNUh91RnPPVAIddw1utu146T3eAOyOb37NIdcajg7bIpQTPoxvkxoO
9pi5mznHNc/mmUp4fpghaJgQXAqW6egw4+xaA0Y3KvMRtavx2M3643HKbWor1bwnvM4mhRpc1M/z
VH3almr31M85G2o/hxtZEiSphajOA2qY5O2NAN5+qdAXm74jwjSNAzd2Hu2qCfEFQXuP7KCF8cjy
i7Xtv5xXss3ct6bemQqBwAmIlnYlAHNdEQ/QGdHFpak4aAzAuYv7ajB+OyM3o7kyu4N21Evnef0Z
0w9KrjwbvhsZScgmdHZHYuP1A+FMGjIa4jj7bmU5jutrwTzvUy0UxG52XHyHgDy5JsumTB4fCR2g
mERJ3R0lz5ebNIe+bGUuOlLc7PTafpTPICRSttFxbHPoyK/CGnZcCT6WWpMeDMe8qmHhJtZk6X7V
d4PW5TTyNeWYuxfC1jfyzvVFt3eQHDg6W8uhM9pHzP48vHqJY2CmQQaw8EY2PmQ55kbP5sE3tf05
b2OLttr2ZyyWq1vPilPAe6YqfRva+P+N/D50szsWHZSz8ljCzfpsDQFas3nnSDYIGX3wu5zuF6Ev
LamvJbX3GSeZIa2wsIlqUzK4Gj6ZbNF7J1+1jwOw1VoCePD66iXTw1veiGVnOfh8jeq18jCaifzT
mIC5ONVb56NDL1N/gAxphhDnKgfhTlchfjB9WNIOvxVl3sgc05RFwXRt84VyWlDjneVDLFUI4GtA
NJUd4dFEPQc4RMhEYytCvuBe+g+pjtP5NHUc3XkGlgGQ54B9lnHpe+vXC/sI4GKBhFU9pz4feLbC
EYLYd+CRD8KgXWj5bqxIsqydj7M90Msy0oNCnBl/nOQfHjqJsyW9dMbaMltlh/dOReNUv5UzRIsi
H97w7EAlk3t8pYeMb2Gi7eFBUVPEChQnf+b5bNPyyovCnieATPnM5Va28GOzDLY9wbfpeNe0WG59
9wpVYNsFe6sKL10ClM0IrMsnvnO9sQPaaOI6Iz+z8MkuVwcEyQ7uE82nxo6ekDzZsITE2Sn7+6wM
H4LJNg9W+SHlREm88eSxqqpyVPwsq76ESCeOzHgHxslKN33rMn8M47++nJhlvPmxZ/mSVSFBlmz6
z/b7RxM/0WCZpOmTpLobR95lixPPxvfdXzxpcBBQF8usho1hxbeWN5RRmfr3dDO4yCDmKQtiuIKk
hRCDBRdoXHrzJiWHBpvyNBeaKVI6J8cL9/kCkjzDNsA67hem1Ucr5QUtlhMMTpaFAw8ETEKDHEwW
icDWyQu1XG9m5hh732y+bCfb0Um09cKnoJ/0xi/Kl3ENybpuydXm6f0kyQ1n7U/ucZEOtJeBAXgr
nccp0SeDoePGXqxPM0mcYyMyKiZs9FyXcK5TvxISppOppiutDMvtQDkYUod9kxhnV+C9QFN5q1NQ
9HVXcsP6amNEcMjoVzN7HBbuHwkB1RtDz+TvBzCJCvNIoj5E2r16ut5qqrmzkge3z2R3k060cyUB
QvxwNZKzX0w2o86cH7R5C+blqir3Y5pbCjLdhgyoftaT+0UO4J9hMdLlxJkBzgHUb9c3Ne3j59gK
YRrtlOasAXDhX67zBHhXQ6QxKZ7tgdaQlthSOlvWNR7ig19iPG9ScipiJaVUJbEMl/hRF8fPShMi
mx0f6RzAHpvrZ9uiHM3OqIxI8VQsXvlC7m99ed5NLrjjmPmIZcsaCanRxTt5q4Pstxs6O+odGXNp
uzv9ZqQYfIykZ0MHcXywYVZXzBwBdqdyET8uUhBNmyQlrOIjhjpvKOOnF+OJPqMBdy76OZniSFbJ
Xeix2Fz8G3DU/t97CA7tXrndeO4+hqlxuTujpaMoYj/K7oM5f2wzE9EAm7xdZ5Ho0HnygjYsa7nL
uUdvZtUdrcF6QUZEfBLLpXKHvZLojH7AMhJHjVUsW5slzU0dD3qbWwiPMR8F3ROI971btx4YEKaG
00p9tSkjzB08Ebx2qXNq62rnYeHuC5ZB7NswGXcTqw/za5H/Af1hPAq7mpTAD/CCZ0Fx0K5pqiOG
xU0yOkDCvEOx5GgAqr6jFIKYudU8COUdV9Uh8eDol4yYdd/fsSrjg9YzbKjiP79zbudu7b8o+2PA
+VQEG8esb1tc4Tq2KQDr/MPY31mjdzcvYt8YDCsgC24ohcM809IoUuk77elrYc0kSSWQ/EHeL5nH
wQZPLAZlWNmuOKlVI/S7w+Dj0bMtqkeS1ZpU1rzTvmX/NyusnbZPsDaLpiL58PLlCvkjaj2srlZY
cZlAvKw5vbBT8m6GjvOFy27EyphVAEPwaBTY9bq3xMTy1wiSDwQmbwS+QKKe42MOV7x0gLKtF6E0
lqth0n2FjGLK/gSEOMQ3Nh16FnV5bF+Zkwae6aNL5Cq81JLrbFn9FQkir1PjV8BGZMX2ieP2FTYc
8L3+qQkZm1Djf8am6qJFsL9skfGjzOuizpyvgY2xbko5J5FB2kgR/wwW/QrLtElgiyT4l+wZfxNL
0Cscl01b05cxTD0c3vsBWyi1JxYnDvASTmKy6l5+xWIU7LPmbFvongKnrvxMHZcec/tLNfJFyjNz
FJXBIahDmouEiRAHOH0prHOb8QI46nEyfZ7JBg5XaYqXWQ5HS/8OvB/sbLjrGUvxmdvtoa9WY7S3
ODtEepajcTJguM6ocOm7W9HatFt4oLYyNX3zN7Hrp98xZBExpoM41Q7lFH0VH6jt2lBYPUaD4G/N
qnZDi0h86HveHV9zhKzkeVytUIQwcSjQ8E6b1N5CpKWw8NZag7smSpidZmDegvDBHBjR6vif6hkS
6Q+k5cETv5j8D14VY2/jLzBCSDy9ANi+1g2AjbKgMyQt+ASXwNBM6snNkJYsew/KwMoF0NkG7Hzm
uKRblHem9PF1TWnV6qz/+rvq8CiTsN2BImBlnGlWuvj5Dth9LkZDT44IrBeSjNMuJRg7SwqK8krd
T1Nobcp+YW6nIW8jx+JrRKvaxgV6GbWYW6tZXV0rwNiAM3HTWviszap6J89hngJ2KeZEqVjPqBo5
vSpv0f4XQdlK2+rPyhztI/sXhUULlACO8Jl9hJdTudt4p0KZ7W1nt92Jbq+9jyn21pbwDcrWXIMk
65/mkAw364f2MLRJeWqNujz9778+GKDVaeD0AZ2G3/37wk/Sod8Lb1sZFZi3Vz7YnMUWD9pfbrzq
0sg/enpuwQ1r49GQZCMHGrVvfZ8qmqVqWG6gq46VN/MA4Pm5xnwfR9ZPmyxXxrvZtu+xIeJf4joI
5EtMwjPLHuwWHJbZCgLDjJFO3mWvJYeybRo2/b1Zd8U+5p+F7sQnHJKO5J+bunsKE6EwJBbrgQ4R
ZKlTG1ubPZ2Dqvv/vqRZNp3/fi8ezqwhg9Pfn6U6eNKY2ff/z7f//aHbl8FJNZf/+38JeKyfiVMT
F5/Dloxex40Pe0PJcvTMNA+T7P//YvUeiJmgPDgiF+dhCOz/ffHWX7Z5luMV5byHIvtWjFRk/f3+
3/fGYxygtQfhuxoqGxdW/zA3JBsNcR8abFFkNR8D2An7vgS2CC504i1dgFu1AQc3iIaKcxGP/gJO
rqQDwbJZ3i+Le0rq3Dt1pv0VOnzyEhwqJ8WBFaMfnM6TblDIcrIj24rOYhf8FIUu2OnXCAE9Z+Xp
77+s/yUKwq0PqOkAfKo9KUu0p5l8wenvl0XT5QfkWSBjRXsa1++oQ+7d/kL/V+q3E89kxbpCZzwu
JnwrgSRnl7N6nL2HWZLpwEKmyCPZ7Xlsfym+l+el69ZriBIwwQ8S6ttat7DvggTMM+wK6ERtW0cD
gVbySL1xWkxlgHRthXH635d139/ZiXkDTV+eijE3/veljltEgqLHdErQCX2Pzczft2Trt5irZWuh
jzcULmRuUpAMRn92vQ2wGrUv+vm4ILecXAra9ST0uRyhMPb9xTB/K9NqTklhsKTzMG9Zk3/CJcez
t8ObLq24ubTcZ4+lUe40sf8TLjfUBJbnev5HrnjYzeqvaqXD37JYrHPCG1Yvim0JmoExhTxJ0vzW
MgM2x0dw2AmZE3oPJIEeT9q80t4ZPW0ExQ/20xvqreNZYluNGVFKH8XUtJZnpDU8qm77jznXvKXQ
KmwR3tWkPrlTBBt0pfCccESKK3yrUzWDTREURlQghWikSDbZ6GLFxo+8dRxvTYjQg9vakWOC5Khy
4BLW3CBcNObN1FGK3rqIcOz3z76uk7NJHfJG4cuxgo1uNE/HGkroSp8MsO9hJyVC3udPdOsay0rg
9KZdZfUcByjnQ8oNxg0/IkUb/2kZlkdvBHpd4d9yGirWdPeCvHRhHgHZDZtGYkPdKpos4UwvU6Tl
SxK6H2khD7qs32txrqnnmLwMWhX1GyUHO47qxg5O2c2Q/qckRzhIjCWHXdgQ4Wc51oeuck9TRaxC
lAS8JkdeCqDtcZvYl8JI2R+F8li1JcAhMpX9M/e5wUTo6sf7Xtg/bCr7LZP8ngWy4lot+w0kkRff
gjtPlIafkJVD1dA7GTN5Niye6sDfWmVJD3b3FMbhP6DdWeTXyRWNJCbT8lEkgaTfLtlUBpjLbtyH
WdGvfWT7hHcdG4L74GJ3Vzo+6S68U4I+WQyFTAt6Gw4jPGBNqK7qvG2j8odadHfBIH4Vtzj0epB1
ZoJyBZWbSnfzgN2zgiUeaK/cxGHxOJeDu+/0vGvd5LH1VkG6CKJEyNt0quytHZx4UNz1dftk6HC4
sVsQd4X9QMDh1fbcp2AtnFu7ANAIGRBJDw6klnmM4os0qAxRtJ0vMRy/CoIwMbFoDL5yDpNQVJyq
ePPW1nNM0j4SpyqJZc3dAAlS/uoQhKxjszBiKsqD96qo30IjfQPKhSWRal+Ghs4STxBfedLl3ynv
I2sp8Y4THKFtZMC3oRXfTDbs+8kJHtKR/1nZYWwSA3wh2MVGlK1PzakiAC9cBDe8EG1cPFT+8M3Q
LW7MNysTWMips4xHM9tnaBHSBDMxpzxiB8pvnPxbs0PKMvU7Lio8FrrddYZ8XjRU3sKJelawt8QL
NBS4Y16XB7/z36hDY2sQc7hoJWPKjBgYjD99ulD0ECJPSn21YELi2ibnkMgHNj41BxXy7NpgCe+R
oTGAKjHAWYKmRPdYx9jtm0LeSbuj7hZ/41447AkClmcpjLFBgQmYUo+dosFWGicdS0ajGT7oxeIz
YG+80oExljhRMaZXzPsgTM1/ZgdKpgvtb5Vg+2ow2YELWVhwus57SAUqEg34VsqFI6fUP47ojcik
H7vyuDMBZCpgdZUfttlDwvVOTa9BXRacNRvxSHwbB2QOP9ph3su6eRcERBCDZfjCl37BvD6uZaIk
ooAv5kXsAiEE7dLiQq4LFwbx0n73i/nNBiOOVBei9bDsY8vMlD1zmGN9umElzn8MLC1s1aqNKOL3
BoZtP1GbWNkOZsFi/pgH79FBpeVwUpyGFMdkKAsGoDHEiDjl+JCX7lvrNj+NvrxrOJZLkqpHWXQg
fpYwyvi/sQBbPssJ6bpYihHZL3jAcQjTb6yupELHbR6WXzZPT94GXtDGYu5xLZ4UmfnqBQtpNd96
VXUbmV1814XV82AZ3i7Tl1GE8b5voOhgvIoSr+VogbGt6feL1ui9FftLROokmdgt2keHwIwTt4/e
/GT23dnLsx/cfbhuCsye3fjCjuBYplAzJus+r+dmk6yITKfwaZBcxEEM+p8PBcJz490sDrE93pbd
Et9DxAf4Z/uAh5CO4OGTu6KwljFOOc5VxKwSqiCa4vRUl2sd9iQPmRVMuyzEGVCM7GcBotEQBi8U
4uvt0sLj6kqQBd5Y46Dx201uY0lc0uXkS4yGVQJkwyQGNarkFZMp5KZZpidcGAeztR/a7ApAqnkh
wDw9Ad0AmxMs3K0hjehRKYzytIaCDxKmW+6ARwB/7cxbC0cqZzsI2HVeP5RJWFzDioOm6Bpoav2W
Chy61ecwYPlZDsdBc1P3q5gGcXLXpLbC69+X5pNlh7/pSE7XobYuy6AwVtfAb0RYmddUxLhdA4Wc
RTJey/5R/iNvfO5yymjcwuWlWySaEm9mEZubVDxhcWArkzMLys6/lMwSct3102qCZz8tx41FbwJB
DuZByyCNKYEYTONnnDjTpakq0JMNGxpetn1BbhvfBu4UfANsv/JnoG7mBfw4G990PKBzAmhwJI31
w2VksIfTazOIiXnXUCIX8CM42kQHKBEtHbvs73PV4uaUPReXlUaDN/f3f7/vxzTGVHaH7Bf292Sy
263yMDHlikhJTGH8ThpXANrJ/VwG6mFcvyBGX1RNJ7rdeMHdOmyUc5k8GDFpSR5gzFLrL6v1C0f2
hu0zvcTTQKmyPYd69/envZXJbUe3NQdDvo/LG2uQnFrUSi8+D1X+EC7YHFyKaL2EQxMynocGNidc
ojk6N+M2DpLU80IuVOtYSPtUq+Glj33KT8gLbVloPLpcEwd7nozVd+Pj5Ui3wVKjk3T0LXB/eZEa
BCRJKlibTfzarH7xfvQoKd2yUAjuGq2xviXqFL40kN+ZsJz3aiBuHhZrM4gbXKzqvxY6VCTJKG3Z
RIwvtg2t1jGe/34x0skysSfeNFVWH1LTml4aSKYh3pOnv1/lXbzzJ1fulYPpsMn8CQe9o/CxuHdp
GIirWqrypXKM/9y6aG7/frX0oU3HV6X2wlaPjjPoF64K7qgmelCjUv1ii9nBeTVM+78/Nad5s5ij
v/UNnUDjDvQLn5ZhrzFm4n+rqhdTBskxmT2xWqxJQHqMPy42z1NmQSCB8F29FME086lgHTKnPqxC
XIavbZbW5yFuiYuMwS3bqezK8RLMuMruzKxxiV5YOzvAfZ+5PGgnTk6W4N4+MQN9ex5etHOfl/oT
YM8J2CpLkKLMrm65yGjOQ4QBZzzXnT9f6qYX0EECmliW5gNkCyHJxNvUIy0FJRWfh8GdDXxq3bOh
c+Nec8EKvruWRvCaazBKGaerkQDBgSMeWENK6m86qrBYyM9PhaBmVY5vcMtxCwYpcxeffTw5+5lE
Aisp9D2YMmRrxHebj31EBIJj3epYiFnp76vYF3SpYqwAIYtBN85ZIGBvqZ2wPnZxsOu6JMLKaCMN
yzhKFHOrD3hgbof7smKd34pARtxIadW906p8s+3MQRoJnthkMgiWgqeJBTUDRoHeY5W/zZap2VIT
+KB8Yp8m9YvF2idp1+NPRmnzyEJvaFIuy06tgyfkzJLzXegTG+WZKqEbMrTw2NK/cpmv9Lo7ERUY
r+D/MN7ijiyly7wlV4OwRRq9nbr3THRPRsWHu4YaRsebugz+nXRqwLvsO5xhIn9x1posgeREtrKL
vzPuX67D1RSOLOBnQf61aTXLBuGCNXWMiLsKz5FwfnI4xnTTuHpc4CoN2HM56dh3xTT6ECkRIJWr
IzWyR/D8WxLu/+LKgE0Xsv2zXO/RnrwHy9BgRD33awzgtClpbFP4G9AVrGOu1YDlorP269OQYsxm
b3yAhZWH0XW/2RAjQxc9HLbY2gejBUhsIhsMqI33MnE+VQAHstIWPgpiTVbMKblMSkUFRP2UMRQW
DgQFjm2HXDOdG5LNkR8OJncbfNCC3deSW/f4AFj5hA3rRdKhY+JD5iR7YeuKcS3zHtpmJVmQT25o
L0SyQrzvpB8BcQK8Wk0hMSRisq5pgCvBjJYgCgXV/Jszy+YiuDYATJXggOhLYJaxM7DLrL/rKuXj
a3TUmDgcovLM4POGNTDhhO0Dj+zsmtt+wkSJeok/6SHO8myLNPylFi+MbEzjTAAQ33VxzyD/nNVg
OEWI9FTp8d4NwxtMVjqaa5MDZkgupARF1QPMMTvru5b2u4z9cW/k5L0oV2YdMS6boSimc5nQPubx
LFI+7bmUGDx2Alc7jZx6OyQdWpNzXzn9rxnKrzYzfkANqHl1TyrW1oU13Gaj+Z66zE9zbFDBa9/1
JWxdFHUFow3RfgILnIzjQTTOGIn8e1nSfINOtQ2D8VctUQoTf5Or25G348gPhBZW/Kva5FCp5j1U
wXgM+LyDlbwL+KtuuoI2LSziS5N8NIN8SUP3pW8bK0rL6or7+m6S0w+rjObQeDZbyuQr4TZ0nGhJ
TDRuN5nj1OdVQh3t6quZxC+QJ6LF7ln/hu8ASHeT259bzd0msEdqX8WWh4uz5/YC3zvySScdEI+f
adj7Pxyd13azSBdEn4i1mgy3ytmSLcvhhuXwGWhypnn62cztH2ZsSzSn61TtagSX/MQstPeOWEUI
LASTOlCGdHQX7iORdLOzFUS/xhkZZ3p8IYoDZlpxpW2tK1A0IBLMrWKSGAIcjrnM6JfEHZDIvGVa
AoJz5cRbb2JTgBiwssyS8qOMF2TIgFJgC+cCu6vcjMkss6/BzK1JlPtkhERDTD57oPDG0Y9GqkCC
GJM7y/EYHv5KtZPNF9d7mwaS3/j0n0oLiKKBwwAxXTGHgcpag3jBlSbFhqcCOzRq2eekD8y11hNl
T28tfSLhgIMHTYZQBp57dmz12oQMMRSltrRjZCvbizDTaiXg44RbGvziWiHQJPKpICuw8/h/5ZQE
eFgUiHATLZbIwDBytqmR8IYraFfNEP6pmTtmLcaMFLF7wwX1rHJSymXkSLSh9E2E5Xvk2E9Jol6K
uIXaG8hXpTJ7lRTuu8U7QTXTq2ymWYsZKBJw2bXVsbi5wn2ZhoKrTDz7w7EzdhOVMHZSHmujfZBU
JHlLh3AU11QF4GWHPVeUa4tECTKlRTIfUwCTJIWWOa0gTvjHZgX923GQDCdK0XXxzWotb8ICXFqI
Ha8ad16kgWWw724c+Ctn8GCdg5JQsQ79MPP2aR9ifWByz3TwOWBM8YFj/rFddozMBkvakXBFmOIl
6L07m4dL5isaxFJ/j2zLj6u6ra4Zr1kf/UtFFaxJlU0s4FttuKa+dWMMRWtLWsTI/J/R0ndj/uLx
/I5l+OSODVr0lJH00aiqZ05DN/8068jZeOQLMfvr5AVhX7VT/pJg+uEoOQW59mTYwVGm7Yed0Gfp
9FzJwuxzdFCaSstY9YCFmRn7DW9rrGWhhbNOc86UnqBulASqJ1mdVFiM2znAti4vrsNfJp1ZN44y
/1HSM9fTDPzYGi3dsNmWUGNwcHY+sJS228AQYtU3B0cymNwArj7cmCcNpSEiTMx7sAOa4Xf5T9on
/2qdr0OovxEyW2VUmMMUYHoxkTwTzxuX5lB8wg5AGhzrF2lFe6u7xlij2PjgFXJgj7QNv43ehHeV
gUVlxXJPPBIdqU8GXce2ihji0XaZJfbRq5NvDt6VI1ggUx1/MGpEIu5GB+jN58Rvx13Zli+N6O5O
3y0J0t9781mU00gJFeF7X89eaYw5hIb9rUXecWx5Q2gNIdKqoY/V6c51wEV/SN0VBNlT2yL9WOa+
4bW9Y+V67KkR5x1ubF0HoNCAF6WvFi1DQ4mhgKe8feq5NG0HmH9BzsM5xuJp8uxmRbCP9sDoM6na
k0XJGW9IFFLdeGs74+TlYY2CNMv8VsdBE9GA8lfkvD78kqKJwrKNXZ1htptzDM2Awgq5jcMTBVM3
mWEMK51Ba2D4VuzML7Efwm7dJcPw5VNSxD0PW0GhwHtOEZhjDXTnmG0zObEQHj71hjO3wBZh+CDW
CG0azVlZ/AjcWzWOsIqWkEtkNxk6UPzhdtN4dDT/hp3qJcH3tvb9iOpSh2puyrpS6WHO4ywsxF+l
W/2WFixyaPHVN+s3UipUbI1U3nn+V4u6SHOLKG9+dW8dShZGya4IQd21fyqb279hihOlqgOPq2F+
htC02MnwNua33eU2DCwLRb1JEJ3bGg5eFcg9pxCQlODdD2W8rmPOCaVB9rIjwQq9KMG9eslaVPif
DOdjpN4eRSPlIwN3UcxUFu03iAXDa5GsVKDhBm26g5rvRjaOFG9g+uGrcrcNRrum179QD6fGRjW1
3lXZ/5hhvcdF8BQb+kYk8WeKvuF1EFqljyabDEADv/QWm0/Qw3FyGaim2PjpOLtzaYF+9YxHYfdf
meLE1jLJDaD9pRaX/CuSeFK/RSI443d/0DvNGCv1N0TNX4zwupP+OiOuwqmqv1WBmcwsKOmoJ1Dq
Jki5amzSlSVszG60j0xBsE4rc0s6DZ+tVm5Zv6//37OkOcoc54kwpw9wK8ewJW+sKucLKus6cvyH
F/Z3h6fYrUWKo+kXnA24wgmgjuQIE4Wkes/+e0LWPANc2Xo5wm8DNoHa8wV5Przotjz5PVBpO5Br
3BUCwdtFvCbWwKeOWY5mt1IeyrDtDo17s9PYX1W59klJ3rBD6onH6aiqZgI6ApDaCNtbmbjfqOtP
puWNq2mqb8ouz0GavNgOMHkRUUeoHkIFK90VzooezYebctuAXO6HqLA4JuHnkOp0Ku9TpxRohWgb
wXzhfDIxo5Cp/iRLR1a8Nb/MEBuC5mESk8Tdu6hbipC7TYKK7tjGo5ZNuaMAKsZhRWGXUxHDRUte
qwnnmAdQI7YBF7slYqrpDp9pV+9VxnTiBc2H1UbA6s1/8WS8Qs901nYG6yOynhtf3cmWbnXRvwJX
7M6sE6gpx/rWNdFrUdOuoOn4HqqbXVHsWqA2dr63iowrZR2Pchh3djw7PhvfX3lUwo3Z1+iX7xiZ
MjAd2hGrxW+Len5oyRXheeeu0KYCw3TAnrwkbOexLJcdpgAIf+eJeOqiMThtnCDD6VFnO2lR8QOC
D6khx3zbf7hJ9N1hY1j2dlpSt4d3S4UnN6G2RGenOViXrkM8d6QL8naksbSifExFoPSKd8COZOtI
ciznf5vjhp8+44mTx0RiILONDeuazEZkSCM6aiKuEguzql/Jge17ZUTbWk/wPyYUZcvq3xgS+DeH
Ei8elbkAAimk2Fct9i7+QIRSn9skYvyFM13ypc+96qNM525PSSbBgf7H3TA9JEn654N7IG/v3g12
Ux1sdeJ79saA4M8QQHqxqG9TFB4qI9xBq1pSbnXWJNTJuq7Z7NjOp1DTPk7y52Qayq10o18xYd1i
M8cwUj7GJnJwzKX2yur8Y2jBy6Sk5MUNgjuDOiOp0EuYA9Qu5LtJ9wK6dZN4hV2QETKc2hXdzwe7
bk6hYKCBeKFvTRNtlfdiTDUACEEa3upUfzLjCmRQ535CAo2OXjbwE3pYF8vhn1eVP5VTKJD60Qoy
Ggs0UJarvkv4rstmDUPqQ4RDsq0bHXNRPGE2lBwO0sy5yE75KiqN+iBCxpMOeoUgS2A3NH0CxKTb
h36xZhb8nzoNr02aEcM0ze5sY2HPBiK+LZI68TznHosviF0O/xe1HrqATEOPp8+FilAUbDe6kUaI
nnopz52sS4o+L0hZ405fdUmNtNe1LziSbr41Hod81zXEI4as9fmfRN6VIbRMWEyB2AvrVByUo737
g7Dw+VH5FQQfRg0kZSxGpC/zFd1v7iQHGSytrtl7Hk6j8jA2JQtkmY7bIjC6U2+eMw2fTTt60SYi
715Pgj+uZKT3zEM3Nty44Y+4zltP5Jm8UkglrJ5FZJ+5J9PmLFZ6J4mnkcpIe58YemK9ySLEn1Ue
084rf83BfubuWj1Z+CXZGrDUdXwWckqTeyf0D1pIbljXcWa3EsIJdH5jvsuEK137CzIMJ3F9ZOlW
7Ao+maGengZ3dFbteLfiDnsQD4o3ieNgEjkUw8UiVX8IRnXSjMkBLWS9kC5Ete80XKUoIXYID0Xl
eGFtd4sJgv7hh5AQgTUpLkGh4LWF8s2JvG0B3gXfMtCk3gZBIitnNTLxoBolv45r1ltW72U7YaUg
iRm56lgnPUnhGMKMOZmbsUNns9z2ZfL5eiTR8NBqXtqR2bPPo6ed4+7P4NoE4d/wEd1/stlKiXAe
7Iy44+5V/TbFbK7sgTGr3XByTf/JUz79QX4G6khWPwBwlqMruL95bOk0g0Btrc69o7sHvU3KvWgB
jRRdst75TR3QEjsr8CCnkMyrlcjZ5Qb2D3I4JJ4fbTT9FTZ1Z2E16SsMpuQpNcmPq5/G6XputWG9
rmptEyhZnNBzvsxOkHdtwFMENWWDQ3/k2soJO1CjO4iXokITcLpOLbhA0kvE5pMLo1qMVJHNRAtY
OyRYUeHuuUsyU7vVPnieYErZDkn/2nOTETm2iBZ8BKr4A3gPc3/twcXmQeePRrOURmlQUGRvss5C
umdoGFLEJ6mG9D8wql6nUT8aXbK3EoVNCIcTdDEbXRb/tIc9eK91+P2lw7M7rfWYHSV6W83ENRyU
Z9HZnMDcLIt1jnh20iEPrSZJ2qjncDvXQ3jPBfwOVVl79Jt8q9stLKjIBqAUllj7fbotsdWX+B+W
NGbhtp1XHxjn4u5cWETEVf+XNPG1Ir2+7JWLRSZJ7q3H7Bcn+8QiWlW4bbGpSFEKAplrAXEKWY+c
Gf1keXWcKEsZ0RvsYIaBNa+6Yf7UUjuymluFrnUrMTxvpEcOgP6sKPx00bebNP7qExaZQCcufKLH
IEuCfVax1w5Zfg74PlZSq7E2DukqD1mb1hyAYuJ7ZogcGJNd//K2MITzi/W7WktjY2hYxcJgo1Ke
jxDmAEePRXp6PEcYE2A4KeBBtKsW7dF2pu94yEzGvpXupy/4zmFTtfVGJsarQ/oCTSf5sSPivkMF
SNU0efgcqG5rZ/60y/adX9rjVK1pkBTezQqMz8nPX63hZ2rUVyPT7lCmxddIRd4oyfHDbZDGeMbV
1a15E33UrncSg/qITdKAuBYIdAHu5PomfjNWu0us51BttXnW67q3JGM34M+7+PGRhG4OMq5Ylh1A
fzmgVxLxesl7+UZLGHYKb8vK7lXjpwVGTyPxxAjFb4HZXdMvTaRdiKKsuVHh4ao9gft9UYQq2lEg
PC0k54Pb6h/sf0eOGOASE5fzZYJwGnVGuIQw9izVaPLWwRDQJdW3m+BB7lX3rpnwOq3e5sHv3U3S
DnPvCG4SDljaI+pqp0NgWk/CORiZzr+Tp5SxZjwKbBTI7QG8eYfnIi+sUzD8lBqls5ThzTM9G2NL
/qOD8iOiMnrh4G3lYSAolhUWcmU/basBay4aF7vftv0YbZAzBgbwpWkbX2poKHJGPp3CbiE8Q604
h1p6fc667V71mOY/by6NdfiWm3G0aWZCgcifxyLj2hBLsaxqDxU3/E19/bciFLSwxowXbGMTR2tr
XA3A1nBokc+pZ3sLWw69fPGk8VxW7lsBtIFZL2H/OPJtMvxZEi4aFl1Z8B4anGn8XklYKyb1wVvU
1wyJHfdfwBuy55ZEznURKkJ5hunsx0adrAKIo3UeJSkzHVvZQheJ2Km24izLgDXLhKGO8Cr/0TQd
W1akIopwPnrOfPGlSS9LSb7ixiBwgKmGUXMprOTGRm9aa0w6y9a8DL7Ws4krSTZ24mcX+n6+diWE
+tLRz+QR6agtejYYpnOiQLDYuqVziQu+tpB9jH3p9HwsYq6rrFj+jKzzyxhprxQMZpofBjv82gAx
dPHXjI731JAIX0Tms0oZn0J07Ymc2ybPKe0lxNNq1p2vDzZjo/z12dqwoJ8Yq+fuzNiRV59xA8vk
VzImWyFJO1TUzvTjipO6Xw60CnL7YJNR8kSh1Z3z2Ny7Sjc2g9O86KF28HqxBjW0GmFu2OmzSyId
05H8NiVdTtIun8OE1M3oZsYyJ7dSDi3fj5J+JCrTzem3o10N9BOukLSPtr1fbJXKaUGs+j+z5pR0
UgksgG+sXRGglHRzmxWHWTPY+74e3qUs30COfVpJ9RG6W6mI1RaN/mKliUXGsT0nEtoKAIBLFBFA
axT3qyYYNjIy7FX4olJlre1SYZTTw6tegxUOkg8ZVExbHW8pKnsY833sxcUEpA8b8ffosZWvJvNW
1gYTa9LSDpGmt8Jn+G/Iaa0IDPAuZ4m/srG9EqZDjkON/7VHorsV617c+ukqCNJf6ZRfpbFNHYPg
geCl43pqG1i0RWXYTriFKMgRzfCM4bfmKUo7SEV464GXR1zBJasS0RTxAhPcsrVRy2FTsxN+6hoL
hGNpM0zU+qVrnavJP5PogkCKRixLQ/J0RpEwb+pbOAy0nQ3dL1uT57Esb6A5wDHLF5031SYgZYsi
DdTRTIzowKUbCxQZgRSnFe/tZatwIZmDmgF63qFKcn6kPievi/9N5/reUpgUzB4ifnQQ3mnCSjPM
cCw6gwOBs9L5U9a93OpN+To15X5ocFT59KAwU2YFX/uUMYQyoS3hdAgxY3cy4JOzMGsmY1qHHiFp
U5h0TjoZz5reacdUkwfdi9PNgGVmmcC1WAv+XSstSF4HlNF9IfMH8kK98/W97SAYsFen84FKSzPS
XttGILFaNtqXbr07VfWwQkuwn+PETdEHy47E2Zg3yQJL3QebjWvEnaZmhmTLI2pue+X//hKDpO3C
zMNpMzVGyXYVM5pSRsct3gObVaZ/7azhFCMK1xhxIAg/+zfohkVazXgRpxEg9JpWj3TlWXTZ1yAK
c9Kw62jkpNZR8C0TZhVG4GnXOYJXRWPeMuUitzZyZEkA3DkAwif4L6le2PW1Ey31aNQXVhaeVWiz
vxv5nvVEWlLNjwlnZPOBgvmaJ+L/DRIXem1ubMiWTYe12DcqokBYSGyOtwwve2ryFvKz+n0EeVDS
56nYdVL46cR+eR2hzqx1zwp4xjfjfDo3ndPCIur2vCNsqkSIqEOjwNjjYZ3s63vZqTdXgPqMBLnq
llMegYg+LCP7iPp7PXmw78JH6A8vVNT8wiGcQ9SmvnRDXiiV+DG79s2zMSwEuvE3ZsTy7UEPluw/
ICM2TJd2iBrpNDABqzBbcjygEvJgvZTCxSLDKB1FlLFGqELcBFimBmyaiuCzrpofyicPwGb2TU4o
mjbBQntpOKhgcoDqIHQ/ZG+YuBex228tRk20JYFxGL25nb7hsr5Kyr9aNtF8I/dgovCLaHApeaMV
+i0PQKKHU7xOw/EtDSXgr0hUi/SnCusXa1CvdqmfJSUxi0fjtjReg3WxdOOpcLvnwQYlbPZ7VhO7
3Mt2UzMenAjLpnJ//SR+iM59LTKOzVBgDzV5EOQvEhGfts/CoMpbridcP2BWJr3LWwPwJBS9EDrS
//8BXerQ1nT5rqWMIZO9GUGCjio9iR6LqGZZeOxyF6MberPCehybMEBJV7Os4l1hTzQsFenNxFyX
WqxsQus97ElfNelzRYSA5cGyZ8PQ6fKEME9Kyh1PcdJeAprq6jLawSrea7J58kNjb7TI+uQYJvkm
WTMYMXBOMz5DWWA4mOUSNvIJjWrgSKq3SIsfwTReG3czVcM+KcurNw6bwi72USxX8Yy4MMNT3cF3
pGuOe5YWxZ/jxFDeYxjEeUL6N/kEz3EfnPAKKJ+YyS6I9GvihjfZbRnHsa0M7bPpdgcv9F6LHt2r
JNthFK9RV9AdW8IE45FwFMEZt6bm0U+2qgbFNslyaVfUHkQpp0FD00zjDPBx63GbtvLS9zVk4wnV
SnwKptoI9QcW6MGF6ChHTl/wVTyphfwp7H9mKmjqRQTK+vrX8uDNVmbS0fVLzhn9UOYF46wkCJdl
ZrSb/bxcQEmdSahwsBWWHY6RtgdcOaYPvgGnxCWYF9yrMnkV4CGj1LxGlD05evZZdWAygaETmrH2
FcvdQaXvjf2h59kP+3q63QJ1VQknrs7jONu6teAHiAM4jATVzswEPOxma/vz0qDiSy2fS76lPOJq
kRvFO2DLnaWyUzZwqsSW+kE2vicUuWqqvsB9pBtOYXcAVUpqz1qJOs+I9gHes3J31bvhhVpYKJA5
eY864u+gxks6lea2w3S4SOzZH6yfBwOYvyr/uXQNK2G9aIn/3HfmM4kgVPm0+61IcyvwHWEBgR5u
y2LKxQ1I1EOfW9dLRAtKsZaxS2Nask0zXaxZ2B1qv/5XW9ofqbgdl2fQ4akLfM/WTrnD7aLTC3Ph
Bd0FFZErDhV9GPhJwmBQkGm/8pPhvZmrq8PQ+ssTAv2ewtQ3HHEmYvmeiQUe/7jOhtylAnx2TcZt
H6bNApZfUioY4tET20+1LLxtrnO1jWuaBFA3Ci17rYZuxZedbtwi3nf+eAgTlzjECBxep4zSKWZo
iWKzW5I8QU6ImQ/s6Mdo9H/SIhnZyeSBpXNjpD5v7hoqoiAZ1071npX/2SrqFwaJryyT7c4R7Pph
VFGokrybE9zwPMN8W47vuFSeUm1XG1yXymS4cnn+0jS94RauUPfdk0QyJ65mLVDFw0WQTls7MZnL
LOB2gCgKC8cyc/l+7vkzIs4dU0U3M/W3+eB+pIN9czrxUbKgWhFCDjXr0nvNX9JTfFhgD85t9eMn
5r7kSyi6v5j6Ps638ZJ/Vne94Qodst6zu+Ke+uNbq6xvN46fpS1ecloGGcQp6HCrB9XTR9ckk+5D
pQvpEehtbe1wUwmt/CBRp130V9RC2M759Mf17tn0rGGJqu4LZ8sOg571rQQc2EOoWM6/NT2z6dYr
BVvy6Ggl04VFzsXIqjXXugMe2Bm79VvXzAtkVQbq2bkJ29ijl1oeXDIAESnrLlNRNzltXSs7jbyy
FHlsPtT1KMYfrokYYBnr9ZyDI4Usthwm/zp58AAKAEwWgJNievIb8y515zMOkoTDSP2SwmkWY40r
zSABweXm0AwTYHcQMLLhezWWsIgp78vRZTFlvziRwJtHcm/stuHQ3Whu7yG5Flukl7vHhzkZ+fOA
Qk9amrpAC/+/7PMVdt4WG47DMOj6cGJirpnhMK4oxUzWTpd9E+pZV2m/5YZLIaq74LWyZgnn86bI
sqex+MJ5GvdOtfFLT65ji+fe8cKHbqRPSaERS7IJnU4wScho0aY+PYVsidm03YEv8hDDN3LS+o1K
ub+OmlcuSjSQ69PabbnES/xki6ZlTvrCLQlvN+4MLBsRJVTmK/0ds8eKO5XTzkNQcDBM6rKRxcbs
UNo66euUAwt89WLKpoXoKYiJqeZhHuZewZyEkBb9y3XhLO26vCn4Qauy5hvt8dljqF0ZvN1XORhD
uKzG2omKe9yEZzn5577fU0/2lvXd1ij66xCOx7DKdnjVaoqzthKfWtoFX9yvSt2KlsFIEYQXfmpa
zCYBhmFFcGIRUaGlWrGGJrG3tJ5iO42NKFRgQsw86iWeEeritrFGw4Kh9PXIDmmS/QCosSWpJJMO
naHadrj7aic76Z6rL4eMagOfSzRRYdjhaIlt9c8p5Nmq9bOZIDBOg34cOZ8611wnLfguTH9at8Oy
jYme1uI0Yc1UVFDNW+dTSzzMCJBqizI65k0LUFPHjdB0b0PNp1nJHJPLGZAz1znm+0ViPFseydtc
ZgezaYnp3XrOtYl+24XhRX/zM6iK7hb16NlM848xGc6y1mj4tqDRhJ+Dbx0Cp7wHuX0sgQmshDFh
twXEX3EtOQ0sdld+W14LT/9qNCyNFau0zuqJBBXnieWRJcjRCsATmcUvn5f/Bus3T81H6bjNNtXc
O2N4XvvO0uVmv4hHwu+y3o8Wa3aLEKbWdOWi7TK+oD1oMoXLn/mm5I+u2wQGcjrjVUT7b0wUX6j+
LedUW4Cf5b/3CefPjVmk8POFkVkPi+lOa1kkc31fdNwr+0K8sJ3exWxv6RZ5t0ZM3SENIJNrv8fE
nTveFWuKBihToC3DQDYnPLbosxaqpn+axv5uDxPZhDTYFETtLF9CJwfg5/KhWOX/W65VHF4Hgqlx
9I2Sby58BX2kY8plbfdHBuweavSrwu6k/ByyfOytrApynAA8GNrYCMqOmBi05tqyb55gFGUUgNzX
Ye4Dkm1JWl19LC7L6CwmXuOaERAYAsCBnvNCMuwmCOKjU373k3+zCQBxAlUdrpZrGv/DrpQsRaOd
lTteIhqH9HjT6eM61MY/Zqhy34Wo5fqDksy3zo5/RO1sO+Fvx5ZVpmauIGaP9zq0r/xztHVQAE5O
nfAQ4pYWukmfm02Phy7aa3BsRPmhWShRWUFor2/vZYElWbeLr7rtd60J6yHsGD8aWs3hMAmyAVdp
1xfB63Zjm95v3lpEyZ0TrQGs+JGcCXkVm7hlkDC0vWo9Mtq+sWlHunOQF9zR/5kyBhrnN49hJ84O
zkRnkZjm5cmJwK8J0PuhKM8wwq6eDB4CZFrrTy92Z6t1Z8hnq6qApLs7LoJ0FmbhJ40N73SjU5zi
LT3cdKVnwcZjkcP2SbvrYvolo0Z0rdyhVAGR7ftbFsd7UTGEJD6jTEpys2GZ0QBcD90TW4cLeUl5
yGTwatCuuhQKEQ2uFIbxH9GFf41Per+Nd2ChWLtQulmS5bnbcLyCCCcDW5I1F7xDCmHIdI9VZ95E
0XXolhSIeBptUjWNbAXSfKo359KMGP5YbkmQrouOFQnfZG/NeZ1BJCTg7TnToaSHcNKwOTj6MO5x
WBMpynFqycG8aMp8dHau2JAT0wl07Kr61Z56pnPn0ge0amCudgf166MfrEIaIZ25U0y447kEJTeQ
nxBe9UZW4FFM5a1MuaBTKfoPvNZ1HLCqtpSc4QXJmO0JmGHLZnM61Eu/0bZN55+wnS5BsNAbFbEP
SHntC3WYuE3iVCSRbnbNpnaHs9F8JuHcZWvqt5RWzVYX6KzTug5eyJdDru1QqmxF6smlFCHUPHMd
maW+qH0agGV97ePoWtcmej0TFZPJj0tm3ZhDPY1LVTWgDap97lTXX22a6RPdfxjhmra9FyMO6IGB
cjfFD1X6d+LfZFG4uunNeNWC4mb66baHFQ1sLNbi1yB+1G56s4rmYWXdX0pDBrGzWAeOyJt8nyYh
rI6XoZHXZpDryuIuHdFIQav6FTBiQsyL9/D8wBGxBoiCSa/Mgl89+1cKEM/FgGo7Viyks5S8g/yO
+2jjaPI9K2mO6Ckc2Hjlh9PV32U5LdsBUkVSi0doO1ceiZmwg/IbVzqOVxeumn8V1GaumjLE01B0
7+AL0It1462qwruZplshhk1s+L+NlaFfJOO5QODxreApzYz3HsMZUKd16scbF1Ao/mwWvXOwsZbd
76QNK0guioYG8ln4fQH++z23Z6t+NHr+JfLPzKOJLnS50dYM2mhfswVkTWDyj+DLBn8bHqtIH5ey
uTKrTbuQmzLN1U+jFzx7YYIxvaSwTzQfg27vcVXwqqkZ9uwmOw2DeUhhBsLD9l9NzSefzrMaV2Qe
RP5TONPDVrcSKELgjofAstz1bJyUZvUXEzhKlf+Tp+IbpOY3Ue4NqZZ3hdeAwCDfSUyMr3ZdvVac
6/Ruf45tcLO0CLkkYmNoUSDkDNGPpisaHYCvdHe37L75fDA3tUt4gYTLAxjMbZGhrGGMi0S20b2e
N/3A5bJXzpa3+kmfwILEf2HtlAvbDB9Nv2ds3MZ6A1OdpQR/y7n4YcjXhSH+Ii5HRiWB+8zKnflW
NmA5RrMOl5Nt7czgSCHJt2vQdEMRbiSDL88P3qiVOhDGWHI6ErDB1acL8U4nJlqdI87oGCgpOlpu
+x2L/jE63brpQBaLJ3j4T45goCqZIOszXaPvE+3s84WKiwB7sNh+63NGq7F+rWh7aEV8ShNiwfq7
Uaq1icE3hnCo45YVnsP9V15NQ33jYjsFyG3FANjHdHYSLGmTte8U3P1Z7t5RLnKECwmgvblU+JVk
AyL3xCm35wazF7b5NP9wlbjotbfJCmPfy/SaWP4hY8ptGSUNFoQ0ciZXojsaQR25ti0GZ72PkScy
7QGtSS7vI0cEMJWD0Vn/rHg6NW794/Y+cpZ/62aObtLcdcVd2J7nwSJfVirB0TPfn5Ab0BJpTISK
/0Hcgq1Sc4mbVRylXF2KeY+cMrnVNe2bv4MHNyjR+V6aGY0F7O1eiveC2KVIOJLcgIIwD391HBOH
DxUWVriOTemuHYZ28pAI9Uncw/Xut5x3l87hBmxAIQ56GMmeNsNUW7xV6Ao11OxaKnNhGgaRhGE3
KHmliuG3qYlNtAMI6tA++lAb4ksKx3bJBjNgIVxcgQsSU24zmEP2n4cDchD4oZrkS6WRgjrKiNz7
MDGrhv22ye2DI1f3418z4t3PuQDRbTwWwfDaNPpRTqjqOR5OckgjkfEOM0oVU9sTqT/b83DEjvw6
2cWNxEdeOVd0ZBT9+symCfE4eK35ekx19A7RGRhVE5zDkAGg1TiKFbA1b3apz/RGbmSQvr8lqYyj
26rXsEEYDxysZ3oBnyN7scgf12HULSbPQxMk3fLj+zhddd74DGz/er04e4PkdJt/nzB99Rse3sTB
NK/HbGdVRxiGz2w3Rm8ZN5pVCfYb4Ukc2qgmw8tlZol1nEpMA0EWQTie0/NxhS1+rOOdU2m3RFh/
zvjm1/WnbPHwkqKCCu1yiZ/6kX4d8VX2RBnKnGc8BYimyKM5FqTjrn9hR/MeN3aJYEbLkiPGs2ck
T/TV87y5cxkdcY0w/wy4shAn29B0iZoUF2pLzwBxt+FR+lgq+pFlvobx3IjHrwJpszfSYzhdBk9h
Ox66fsNIfG2LgoV1RfTdQtAa+dFyy+f7SlN5whlGmv8hRitj0eqeceNfWCE1QnsfvKHiicIjENn9
RStAyE3hq5aQGsT7+mfobJdL9elXnCcSXh8INR9yGFXeTZSz7iQwadizyFWsqDO/NnkL8LCGxcOE
ifYcvBEofAkGoTN2yc9eZyfjxt9NpuyFbINvjyAbWau3ySPa3Tcn6qte3QRhhc6/dinwiVqt85if
/xEO7KKJIeELlyRJ2ObfFmP4BOYDaRuD8lR5b3p+4UrEn7orog3lLzi+QXwB16QPYYIEAyWQJvTk
5Mf4jwZMpnKkgatvWLwn9c6c0+1BZBTb5scYLJZZCeok6dIlKGSbP7V59Kd89x9j57UcOZJt2V8p
q+dBX4dwB3Dtdj8wtCAZEdR8gZFMElprfP0sMHu6q3Jsqicf0sigikA4XJyz99qJObcmjKU9TYg1
gUJeEdj1iikaI/dgzrV+/UlrgueRCTtVzqrOCcFxI046mDJDRfkah3i9kNTsm/nGIm7Ct64xV29B
bzz1Lid4UrlA1pWAsDjD9xPuNt7dWrB9ohdheNx1+fQUpcVDLtkdtJVVLzDSwDZnKKZDtupgRC5p
bl4oo6xFCBoiJUuNch0697gPN22hPYVaxfGQxr4qvyJX/2oYrJQsHjNdPY9gYnxDzA0J4pI6/cGS
9WWMNsEQ3lT+uCAZ9gGFxasL3cC4EMz1gUus5jBdLdDXPdhmvrLbUsP82wDNmJIfwi1wBtXI05L6
tjK9S5eNFzG2N/aY0Bx3A+Zq0nYGbJturj5Bo7+aSMotWDG6BeXWdfIdKQtfFlUeJfD1zUJ4Vz3G
FJ56zflocvaBUEigLLImsJ+A9Kpd7Ny5AaFxNsxLhC+KuUniR2k5xunZISF5TwkSsegvspXKnmTm
vROBu0Yypnz/JfBxmhlc8oEAUVjE0Y1lu/xu8lqQCQDmD429LmETVGEHWNYdHigNUWC9GjPxMGH4
yzr7S5NjsAyS6cPUTj2+dW7qCEMTNc05LXJgdbuyYwwvo9YsioYOKBzea5jVD0XrftSgmpa2eHFS
ak0uXJ9m1vDi1yF0mZq3jmSrsj6i0HpCWX4Me5Lj7Go+Yg7+lcq5XcYKpQU1cqAewU72Lu1j56Ma
6x88/006k5eEaMeNX6Rfjul8ZRzyowaFa9qhIVBlt5ZYpdmByie6DZSeV+jSXx2NChLqfiKGdfOc
yeq1mhj1PSmusyV8qUfeysYoh5k3Iy0VfF2pkDl7kArLeVovdAqwtF9rfqguqo+xFpeqxzmif1p5
cMzj5jYpuh+SA8AyVfUPxEE7+FBLTPJLry5f8ZCQ7tN5jKe7EEsw9TvsTGaFCBQ2Izm7ZyzyaDPN
FoNp/Bw59xE2fgLOyZdrEuKTeEaOY5+zxHgFYIcyonsLu/YgkF4UjoGmlYWVVdhHRogwwjN5K53R
eQvr9q6wvJtRD8+OIchnJYGrIpgNFNACEQSaka4ZVknUXjLD/rKc5m6w3V1oyXv++HtMyw/1GL18
UqdMjcThwKQnhZbJGegGlPoHuNVdFspbkyY1NArrbYziV32RB/5Nh2X7ClfEXTCGt6kGiEuY3qkN
hy0tO3SOC5MGMl3W/odb1zelsDc9clrY7MyQDM6Qpzz63hel7HF6M/S5nF0S1mJxSwTjc5RYSBYx
JpDsvMt8DFQp6eKKU3lZghKJyqehL3lzlfniWnethLZK9+XKZLJepLr6Ud6ljvbmORPDzjHAkHnj
riS6AhFUOWFuKgq2nFRvQ6P5StrpKZzotbbj0ezmVEd9Tr8lBtjIeTNaz35WsBIgVtPSuHfPCbAS
wGQ9qGiXWykDr1Ei6tG1Jz+lJQeBjuO6Dbw6zlNyKpu5H+O5DC8ox07GxMc+gG5WkSOurp5bPX10
crxQc9f4SKLjsHQ98Ry3fGOi65jhsoh4RraDiVfsowg3xaAzPWQOrLlUOp9TcZNL66uuUE17s1kK
VBrTqn+oJ8yQDt3VPqmIukFzS6pIMFClV8ImUSUm7Q1ZCHe6YmsPBVbDqpRk9TXgU7GSLtV/2SLn
SuJ+jtKau5XEaaEdZzWFN+TTQWum4N7POJ6Cd9Rp3qN1TgznCgfaDLYfUY9gK0Lky1iayOPytWe7
TM6VmQ2rwiN6y920Zb7Xa+PCHo5KcM9L9A2SF8KzG6bPDuZDuv494gtOC+Dr7aXBTqyO52tvZss8
vOhW4a3y1PhhtsFJi2gAod1ao7E/BBgEKRt3z6StH2zx3CgNYWZNeUxiKh2Y/JtqQluEMp7rU0U9
19SK06vWyZ9p8+xHwS6pt8yeuqiOWdO6m/CEZk3FPsM9DxZNwHIgFCtV+g8vnoVYrcJyZf9wDFSZ
KqJWh7HxebL9+7r1XtzZBYULB+GAh/RXkUyZa8Aac4ZHYHR3NHHmfCYcIWoLRLJaIVq8FpDJOf2y
0Y4G9WrnFC6iZFtaxygSPbWQiPaZTW+WCvptY2NOyQu4cpKUoESE65Jq6gKyMzuDjpg+u77hcmAH
mjzmP+YFpporLhJQ956mZW4TtWuHxQqTyPVkk8IYeR191Ch7MBUeysEpvyytvHEmTL8udFTVm2ct
Cq+JP0fzh4tsZQvttVfWV4d+qbaorU3p7EcrDdr62HZDQTu3yXq0lhCDUnKjbK3mwDyJnWGBSzFr
UPR0JLD8ege9U0vLnxjPA7unEI/nAuvrvSaKZeprJDqrp0mAxy/M19ggl7QKzsKT90IPH2TTNkA8
ww8/M1AyQadJMdSnDmrXhiKvk2p3k4+qT+DOc/rqYZAJHNYxXHvC+RxY46sUjfyYedx3OCXwW+o0
GVgOacNdiPOWJKOGUMyvQHJUTCU61Dv9LKxsh6jhpFgRrijE4NSrz2Iw0do5UAXNOrku2BQjmkDV
WFCPNpRbru06otslOMn3KDBX9cBdoKUUlQZqPVlY0TRhrx2BG1/UZc4xp/ZvfT/kYgE5J2pFPuas
jqKJbxGAv6qKjYRFeXtuuhF07BbrMbSNZU6NUTKCWRuid23IP2LafbDjopvoJuljBtBUag8oBfur
MB6CN1jaNJryVWVb7aMwRjhlDfRtF66/bWVk1DPMNYzTsP+tLdI6mvu12GeKgITCAY+AIqGqy/RG
xk/NxPkZ8Lh9b5HwQzFvmsG+6RmVKg230brTOequuoEQSkvkycpPqAEEGmAUQfAPPukwviLLLT6w
t6QCLio8ypTUPBf0ldWLZtNNlQYSu+Oqes26UbA2dZM6STXDtj0UxqtkQKzb5H6ynNmV2K565qra
BgbSBWcpQlqGLpmNoPQx9Y9CMcjaJ3eiYYUqal04ZrUrUFo1pYFaLygOQ8bmPPBsb10bznSvpVYK
/vEGITf9SoO9U63I+Sod5qFCic2kyo2lKPnENgaS9JDojljGpdkupwZ3N1g5aiZTpO2a6BGeQAyc
FyC9x8twm89A9tS/Ts7U6sfY1d5a0bRLKeY7Nwv50zjh/TyAmatfvK4rVqZjPneaRT2ffRzqFWJC
8e0uy8SUV2EQsEwl0QPF1g/d6uH3md5jNQk47RxQrGedHIRlWFe3bR9eII7ehQFYviT0X1P35OUk
5BohKVJmDJgJv4iCdmFzKkKFZ+1i5XNX5OGwAG18R8zsCkfAPh2dJzzmwDSoRocoAysnxgCK7mGk
2T4Yeb+2B7Qd6JXJ3GOTtwRndsRjuDWoU/YlEmTZlNbS4BVW0x76bxV8pIZxbQwhNoJgemLIn5Aj
XOnlcOd4VKe1ORXXIJOR4xhUaswsGoI+PdP36FOfg1FnR1xD6dWHcgFks1yWJbuCcKCM1X85JExH
6LksIbINTR8gpRFXrhKCAo1rfGpFaDCFtST8dOMxFNYejyYV5Egjc4VOUGO6L2VDepoNuQE9BTf3
aHjPSad5d3k/4+PMBm2bxgwd9mA3Zm1NHYQseavGcI69YktmVek+sUzqMH6+aVV+CbTxVbLPtybk
NPCKqEHE73mMblE4wOMDiW7aeKhc7dJDNQgz/VZM0zvusqGr3suyAXHqT7RXZ8+zl550wz36wCg4
6Cev1EYzuh4thWAoF+N7meJGbeEHzkqRzts1xtUwiZfEjGjrmf0HysXt5OZbL3RuSrOHABjAZ89z
feWP9JLSjtQsPHevo2SBwvZJaqAATRdaSE6rXWcY7D592pcclTMkZhrIPmLOqTSnzHe9hjkt7Mq3
ybcn2ISQzF02Kjln7dFjy4FKj8kgw+jLLvt5SCh7wqFeWYDFoeNbN5PPah1Y04ZC5oy7DnPaA+0x
btLl2ULNhr8BkFIufGPRqeIT5SqBSgN15dqJ34Eu4saxn3BqFkSpZ6ex94+8Z+zAwK2twgmEh8Ii
f1UN8mUu+rLa7bABnYaU5w9cHz7BfkodcOCj9ekW7qWu7Rszm9/v0roVPWcUT69P43jNSJpPBq61
EC0zlTFXo43sOXDbN+s5Es3D6ESs9A4TmO4GL+GAycbz5I+4pe+iLHt5Ry4SJFXS/9h7pj8MIAW4
QTnDDNYl4DqPQXuyQzxRIL0Opo5Wj7eZagaxVIvsXOvUSal4T7tpMC6ic1ak9mxLvXh3OoVUQUuv
J/0H1Xp2F6r1lhEZHD047XEKHpzJXePneky6+kPG7KhwSpcQ3bdNKB4THxsaFpZbol5IYKqRVRnk
vV05WGOZycWRVLnE3Q6hc6aiTxPKq8UVVc6H0p7It46/qsy4Cx2SD4hH+pH4DhBEToQemd3UlVmM
kg29bqRwBDXNKk3gcskjkBvsFpBsCfw6w0G4ctxoV4NsaJHLZ9hvtNp4a3rjWGsvTtmS3RCkGJiL
iSybclNmGHiTYmsG/TMxunuR0KCKFlK4n66D37KuT1nNStDFF993FYflOy1FZFj61lH4w4ZTFr6u
AY+3KYanibQ3YE4UsXWXmhjqr7578colqr97IEQcBIpVGpXv3picY8fYBy4u48AgFHQ0F7ZBzCLO
r3u62StNg08WlF27MnL/oef2lU73RLFoO06vOq59FymNaVEmN5VLGon2AeNsLlDile/VfRWwzZ9a
0Aha+six+UerVRNKUeOem4JLNUI9KAbvFCefepRt+xiZKdV01p1Kx6YRrLMp++F/R70JeNtjNrIT
cQklsZrycezTpQ22lXITQPkpAiLcYf/o2Jq18IunRGBECJgjdIBjGpS5SF7XpI8yh71b07GS3cKP
6y+rxFVZ5hQENLOcFZWsR8TI4qhpKHHBIUwNbr4uNXewoaOVX0y3OmNF9rJfc4zckUyNVnfC+Gqb
aE46DQbB0G36AVpsJED54KHY5CG5WIjerycEDm40vpvAeUkVoMMRxS4iJYDrAyVuWZH31GHxDFL5
MptXWh2vFolyP6ygYk42Jiy39UcZQObU4uowVKO9c81LrLlvuulektp6S8o+WKHcdHUrWYO8BWbI
Br2WMfCHkfIaRKVdgOJuSc7EXsXxjwbwuIZUIAQlMeO7Xh3LteDA4OtGsau7POUmC64x/iC7a09T
ho+5MNvbaOjehmSsj15XnjI/BjFdBkiKcjpGxBtSSAyEHWNK0By0GHPRjCDCwKOib7mQW4x1ifkT
kLf1qM+kDAtnLIu96zkfysyOLWQdK8GG1xQozVzAb9RYFvwESmLXefR0Ojqk4BCwtvCkAbJlhDAZ
9Mzu3fjUdDhpm9g5+LQl9nlvrBO3DjddhQElbu7QmNrrvqPsDZQmotDxYeOlYCGvjKXLRpNWNPVS
SxScW6je4QIFMIqTCqRrd22r1FqO7s1UAhGICnFpIiqIk2VBXOEULSXnJPM5n0sHMsHemFg8UBAb
NQlszk2r3fpmMS29dKKo5qELGCmZADR7Tfoe2m21hSXSQeT2tZ1A4uXWEgF6tnED8Zgn5edoNNsR
JAL920KBFTYsiXAIiYaLq95QgJ7Jqa/s+Vg8esWSY6gv6CdHoH8XceY/krlwKZrZSo2lcjl44EKr
tyrNTFo/8qvFTiDSnjd4QhlaVx+Jm/zoOwc5vx3sSl05V7F3wvmGhGjES9X7zcHzX2RVXSvyh6uC
+VSyyV0gEnsR9gTNUacWTOmcbQDzZkQl0gQIgC/yVjviUQqeC+0S+cOjTOhLdqO7EiXpZPBQ1by/
Xy7i0cuWHpoL9F3ciIivjkk38Od9dSgnH1KefQzYii4w+tpITj2OqpV/W0h5sTOUJ5QxvkiTWQQU
jX3mb8udV0Bf+zB87iiQVXRxVPEeiRqJqnK6q60si9sqRn7ne3q7kijXgjB5baLuWjOYc8oUbllq
on5Gi0B5rT8PVBHw6kGC0mPOHjH0vcT0bggSY9JhjYWcAsFU6o+10j/1prgNsKMfhAmJYKj8U4d5
1wWCj+zBqwGkVJ+RSJ4L9cJgPznzC6J/vua0wskdsEBa39mUfhHckAYXCiysWTPSuca1VaqHgeL9
fDzDvoPWKoLUr00+OBq34GTichHbyl8XA4uJLg6xoByM4xQqqUX2G7YdkXbOgrgid93B0KD1NKsK
DgaUgqvcgRHnAl6w0Ka7Zf2YB0OxLJ8aOWbbNKgsUMj2tvHJFh1F8Qg3kuysHr9AxLvQIRFZxSMJ
M3KojjnF76Gn5K6lFGQq9AqAh/udmnw68foNzfUR3PaEjI8KTk/VQmjmqvfLbKmV1pmTxkMTAsUg
ZDNfw5DUVcluPrmHNjJhc/dOVOq+0hzNSzoeG0JTR8IrqR4gWU4osyj32ezxtkbVgWf9RhUfP7qk
9gDwmGZg1hBga2NmL5gxE0szMWGot7qTH9CT7gj1TE5jiHQa0ods9H1jkMBj2yb+AH/GalJA0qxT
ObIisM9rCJWJXhz0Loow1AXyC3Jfqekb+Y0Oz245JsVbYHM3tRXasTwnhHMY0w3pgoAACo5XmmEu
Gu8rKOOtPoz5Cvs4hyNEgGiuFCxiDj8G9VqBcvpKKrpvQU/8HsVfTTSYyEbseNRvVyKkNy8oXKcw
czko4KUkac5aFHl8H6YcAqU1fjbkUy9iuhi9AHlSp4TXFUlMJoJLeKpNBDeJSpux7RcpTkBOWX17
0HHAsYtllYstc92SsoVzD1SMmltrqF5ejIHU3dlo68QoGGlZEoyNThKFUd+rjTVw7fEvBDkY6LLW
EkTLDq7N9kwic4rkzEZkgOQ8C9p7A719zaS7+OZWpWmFpDh8AcHzaY7gZUb8Rwb7l1GmNg3RadOE
2O6T1NxUU2Y8INmcGbu5K8TR0DgAlCHvFtLSCz6EW4PO4b3foo7KZ7EoCSfOKuiUu5cBmmeJesMm
ICCdTPGoNLOhW0ouQxwAGvBGzb1TbXgZDBgGYcZaB9uMHmE9vQQDyUkljfP50BYDwhn9JfCVFaeD
DlOpX3MDgzzhxpfpRyXba7fBLhLn5BOHEP8ceL+YFeHWsC2g5A6wGrANblgAtpDQSlJsccDi2vAp
45lOjoi/uSezAjGAeDCCOYbJp2hLr+MuQfVmuyieJ8HQQdb77EPVoFLBOaJFHzqVw44pyAVENV04
9S38pvggK8xfs1TKlWB0XsHlKxGY0L7ddyHuVdpyjjkgW8dnSiAC1UTrgCGkXYZOdue59Iy12rpo
2hx1Z8JoAQj1EejtdadVYuc17KhLBQIWoMupQS5s6Ca8j6Db+qa1RTjgsgMrHoUmT43dHUsHDXBF
ed+v9Zuijc/Shm89cPJt8xjYUJt/2p1/X+XmHQ29lW9H7qJL6xe9fXHx2JsNN0OR1KceOg7RaoG8
SjSay1GRVlds3ELCueMfuNRZ0Mr3XmQEuyg68/hzEc2pt4TQcGwv8WemWavMZJVAuGeztel31UoW
DJmosB/HMH+Ne8hwIX1a1LAMpKIfD51tH3qAHmbU75POZIqjEJcq+HQNmC6p0M1nk3GJ5zz4UQOF
5FfZmTPCsQo/i67c5NG5AmKyIDBtr1kcwkaqhXOJhp25857D56WNjqE+pKSrlPzA1p9AdiYUdBxp
6Cl0qMRgvxeyfzVFfE/cZcSGlUWhbhDSdJ2GTYKjLE54z6oZV7dd0j0PfneA7ogOQWEe6puHLmke
axG89OCJcGlkaxtrqQp0Y+US+NbAFNEk+FfKBm+GMEFTUGCUlSlx6DonrcqWACNZb/26W4qg2GQ5
80jpmBcDwLLWkTrS0DIEaWDMFCoKfQPL/EpzO3YtiAoWNLGzVWpUG4FcHucYPV2T9ElVBU/mD8vm
mB+S2MXEBgoxnVOHIjyzOQ5LUwFDsZhqQ5/GBiNukmiICsLJFoZP86/BUzxyvkZditSEwlLlTM+E
McN2pfLamHq9cwBPi5h+TSg94FFOdVOIugGs1BdPbvwIPmKXq+Zopk6/5IANTNN1vqDv3ZUdpWTN
p7eXzBJZZPy0AxlLK9sFMx0J48k3wZ414WYSrMLsgIYVQp9w20besIU7thRpSA+2oMlSpeGjE9gP
6uw63tMwSlJEPFCbuX5o9WavIXi8zaTYMGzLpcK0ucB8Dz4e+XbqRh+FD6OitrYBrZ+F3rBVmlxy
MdtYrI3MxO9pUo0rtGRvisp5kj2KHNealaglfju8dELXdkgvGjn3UQ2gpHnN+dRw7HXIxhy/KdLK
EB+mEdKsqixsFFqg742mWBl1pdYGwXj4lnWikYDlWdaF3Kh+WUc9qG9DHCwjqddhSeaKgUcbN2CI
HKfAiHgwWa66oojPTP+ruaJoDvIu1pv2vq2HT/ggPzj/t6w3yZ0/QlDy/eqaWMpcZLgJAnNadgVk
B0dzuCVMRaO2DdgrSPCYU11tpI2y04/Mc9h5UDv4dstMH8woD1/icJhHsdo4rL0bpyqr+0i2q2z0
9810G9iE34U4DlZxYMQEcEXskCvS8yoRU4WwK5O5mtIyG+WPHtfTNRAm2dKS8/Mm22gadO/cz79i
w9h09FvvzHp81Gss2DqKkIXERY7YxiZewElCwmPWXgZJbYwyKn2IPPZKHO2+svZ+Yt+aA3KeOipw
GIzyCBNq2Y2xzlTMGYbudqQbal/k6tmPDU5kMl1rMk3XpVF9TFSpDz4m9sP3R0QdsdaZtBUAybO3
509TaiXLmXpsBFJJVTuPHooRtKSZew7xsyhq2tTet5K9GzX9reMHx1EAWRtEpS81agpIgwFeIZ1V
q7ZxaTqW9l3oU7NuDemy+IUbFaw5DNNWcQBCyKK8V0mdLvs0nnZUTM+aUNwIjr4aEVwIsuLoto7T
RrXTASGvJP158/tv//WP//mvj+G//c/8lCejn2f1P/6Hzz/ygmwPP2h++fQfm8/85i39rL9/6l/f
9eef+cc9rrI8/ctvuQ4/qrzOv5pfv2t+Nv/6vfz1fz675Vvz9qdPVhnQv/Hcflbj5RMUQ/P9HHgd
83f+/37xt8/v33KPVe7vv3/kLc1Bfpsf5tnv//zS7sfff7fU93X6eZnmX//Pr80X4u+/069MPn/9
9s+3uvn775pSf7MQ/3KfKgnmTznO77/1n99f0oX7N3Csjg7BzDGZ9/Xff8vyqgn4Md3+mxS2tKgy
8h2Oso3ff6thUcxfk+pvQsA/tm1wSWS+GM7v/+eV/+kd/Pc7+lvWpqc8zJqalyJ+/634+UbPrwxD
NQgoYaNCcU2TFdDkLxUfb5cw8/lu/X/5shiyVLemQ1GqbEOWZrodYhu8XU5WJC2mjrudtjf2IDYs
GNIO3uC+f39W9IV1QQieLEhw6Lf09+QFN6GxwmtyJ2TfXDsNO8TKYzMOc77exKLtbzRf8h94vs1Q
sad150+/v/D9H9yS/MYuT0lreNeZWdrnING6U+m9V/2kzkakqTMFelCxefL0/RDZmvbyD2/fP6/R
H6+J+8slMYSl24apaGkqwyYy4c+XxOSN8KliOntXNHd2cHEqCuJhXwtgVhoNe0ti7aIBzOzYMzC4
w/50g/3xTxvyz3/bMk3XZTdoM1LQg9jfb9cf3o66tWqD7XK7bTx1i4E8Ohd0g9e9BQ+21ZL4/P0f
S5y9zUMMAMOo5kgVQF6+wIDKoXR4xgrvLKMSjWYJHvRY8zpv3d6HIi3pfKWDfudROtDr+8Guu3td
ta9hMBqL//BK7F9eCWPe5DoytKXB5XTmV/qHVzJRAW7Srvc2dm/nd7W0BG5hVd00WRZSMNNyrJ3s
6sq5O9tGLE2q1OdoN797N9lqBKHbwfcfOOLRyca+2D/gdcluqXbcqaTrH1rASCefcPayvHOT+qEa
LMKskGIQIcN/wHFv//oV6fOt8IdbZR4Ujkk4HMY817XFr+PCMM1gDHK3AfBJsBcgb3/bNc2msUvj
gE/nzEJFDwrCVNSF0SakZZMFmAwTfGTb//BUmBv+r6ciHcmV1XUJT5IJ6o8XN3MQK4IlbDYJ92BP
I+AWeMQtR2lC5RHUGSdPxcdRQdPq+88sFtXur5+A+es4NThzMEMJXXdBfEHv/vMTSIpR1BrB1VsS
4+gGw/t7tjrYGMAIp18/IiVlRR1cv26InyhSdu9IOrsANEKJjtvfRtNMOmE/GtjZ8Pz9kR+r/udH
0fxY4HHIylPi7ErColCV++rUfwyZNpx4ivLnf+6rh42z9XnZVzohG3uIfdX+r1+38euFtwyDO1N3
TKYGZUjT/PPr7p20a6KkIt6VUYmaG1V/YT6EBMCvQ6cMr2PiJGiYJDA+0X7fF4EtsfcR057BHyrK
Dy1expWVHwM/IG6OXpdeW+MhiO30nugs7ELlEP1ctf+fc4r167i1FP8QVtkMXsOwFGvQHweLw5Sr
wPtqW9YAbedTM6iJcSQ1wSowO2rebE9EiWwZSO7RfHM008iG7dmsLOt+UFt4nnSjJkteY/Ernioq
hWTrDB5GGGCW1TlUmiKd2qDWGHUcZudPTUscZV2grwCTCkNILJzQrs7DCFFGMziWYhiLLqXULaA8
TbRRULRvHJMDgo60/2Di8qbD4aT3vT3B2wqr9LOiCxbJ/zDX/7r+McXPo5iwZymZrOxf76SeC2MD
UUkRuCRL6VKzWHVdU+7Acl1ETp2OyEjtse+ncjtVhI9gWdIvIstPlEyCIxjx6Ih+Ilg7HqPYj81q
79MlJLdFB0JjUT2iN0r0SDuc4poIgRaAAYzwTj6m9rROct1+nVoVILBtQ2AQYr6aMIqiolH33ZyJ
WOWVcZtMciCn4l2jy5R2prtqc616lBboaSQ1L389xnXrl5tbsQo5DhUxU5pMLe6vN7dmGzLtrCTY
96p5gXxA9ABJrHhEdZfoV5di9M8PB809fn/kBma2Ngb6+plXvdd+VL4YyZ2B6PKTQFQsjmUj7xvY
uRBvgv5Q0Z+i1oHwAz1z9MS56/H7e60Wq7xI27dJIEHPEqc99WxGCMgG8DH2TniOkxpDWTRQ/1fE
dVbCMZf90KX7ijjKpxiiTBaE+otrdtomLCTustjTXyrR7OjXqvtIkdURB2BOvx8PdDAzrWr827Sx
uvNQZW/fP/7vX6vLTu7cvNIPsFFRKrZOd1AI2e7E6Mp9KplqKrjqd9+PFToQkwTo5UF6SqOSTF1M
FcRvhUWenmUvpoOZK0CbMgzfA6oNqHiPJpli7JHo+IvGoqYABx1Mu1G5C6fTuNIqadzj99cjT57z
nMbExHVFOjStvSl2wxOqHUjZZSOup8xb+4bd3fOL6rU/74wqmaeXFGHqWhdo05yEZtdichF+9tDj
9nHoJhezMLSz/vjzWzsDtb0PZCRqbZ2kg8S4torpFQl/tP33Q98febq7zECw73xq6Ycu9MJDUvSI
FDDa/PPz76/8fNDH0Xz4/txFrruOO/2uiyOoAeSlyyaz77tPyRN7cNweID4JtQFb4PP3Q+Vg3Xdw
KdDYJeNBoYe5nQhuYA9nHLshF7fW/FAtbdJkKJq2SOuu//qeMH5d8LgnCC3RlYkvwXYsXBV/nkRR
HqOJ7vNkX/f0B21hNSQYU2cTdlWRrdy2Lh1RKP7K7DauOVbn2N/rk6junA60hJqrytFYtxsUX1gg
Cqhrtj3N++oyPoZ01o/fn5o52LUYpTz9WezEbWzEL7VBvyXqu+ZI7If1EIfhyszy+EUmoN1UOgub
S40zcUJKrtE0+b2XRI/fY6yVDfPFEHSnJnVTftyF1s8dusnJZqnWXR5+9UPUUUXqp0sdMMGicxXX
ZlfHO6O3MehzHEYTB+0/c1wERyk2FpPq845yjnuU3IPH74/Mf31EpHy7MX37TXOTaqnVElOQNxAn
TH/uToLDWsQTiXBTJJ9qlXufbAeuMo3MXMYjWc+5ez2YtXtqOiKlq5pVirzt4EXiakaDSXmCjCqx
9W2r3tWxLrcZWpI9XT3wBEn2ij+sOY3zfwRaNCdVObcxndg1HDNcdn1Rvkg9nTHByQPORZKFbCou
up3LM5XqQ1GYjb/xBjvZVZl5LA0XQ5blLyKpq53dDzM4A7ECrsb86AA8fLSgedtW7t/GWmyevUat
oMXlO0fau6ahSIdkejxC7qNJ50vrPkoIeAzigsvPCR57E+Dq74/yvIfHH/dk7c4f/fxqnyPQG9xD
3OUnSQuWGC5p7wvb625Z0RjnKYlswNTcoNGO6RggM/KEufUMMFnYLJWZpi8Kkwrc9A4RLQiYl9Qs
rx1q4D4C2qMbeC3NUX9kWA7WjTevzhUxPit4ZqQMt4MRLlXpltdG6F6EGMTWzrN5k85Dbhthf0qN
9NpUp4pdFsghHOqqyjEwZ6H+0ER425Nuepty5N41LOAmq6NDKwhIbbKoP4I76H9+NLb+MQo7G/hX
3R+/v0OMcb9O6Q6iC8pS2kZxfKpH4d4S9TZnxZrqpUklEd303o7NWPf3AZo/RNQ2hFWdyJ/q1Y04
S2hD4BXPukT1wSq67cOGNLrOCI6hZ27tSvlQWHgIYaNLJzArZs9xQ+Kq5egHu58oHmpjuA0VSvtw
NKujGIxnRZeBoEH7M9QN67Yag/SaLQMmS6eSb0YQoYpr46cu7N3lkOiXahb++FPRPfUe3rGuA4X4
/Wlq9ZswJp7K4s4gjKoRe5vc0lXUGNWbT1ahU4/Gf5jEdEwtv5zKkB4ZzncdQneV4lD2yzQmhjp3
MbAYu4Yu0aEHaWXDqwffbPaMmdjYjoa+R9UeEETnwhwj5rfO6+D4/ZA1ibOfjNFtqscXwqiwl/l7
hxBxFECBdSLfoXjt4HssEq3s95HCGBaYbjpDZSwJFh5NAtUuWn09jYcrm73X9c8PReeHe1Om3GY8
1sDYRxBJj+L6+3N96jeZQ0Dxvx/6ftwdLqN7GhxUYP+brvNablvbsugXoQo5vJIgmETSEi1Z1gvK
lm1kYG/EDXx9D9C37+k6Vf2ikkhlIqww55gkZOK2HFOpI94MHw/9fZyQ3fzvx9U/7+Zup6/eMDy0
6xcXuMcXM8X+P2DTZwzovyFPTEMrWebj48Oq1BCMM+0kroFnyzhjBaheG5ZwhyHjX4k+YoJItL6J
k/99L1+8NTHAttWJA41PqqSbHQ2W/oMXZ/vYeRdzbz+Rl5O/FjXYujaRhLuuHxKlxc06L2HsYH17
zbjBkNLBifx4VptGHUQaULjHh6QVlVy9sMuxlbC2ujtNe3Y53XPLXnpN5yFAprbbZzdN+5tltBe2
+OXJZAb51dE0fS8tYM6ebiWYXlr9Ru19gjaWfn08BHP5WTimvM4+M+427eWuhXj0TCR6EWUT4YvM
qvD4zeRcAc9TRfR4uszYYPeLujK+GEBuV2/6+hv5sXEqHCmvk9Udtbar38EboCqi2SJLjw8NS0Pq
Ywz3IhFTuLgHuTT2JZ9i6++bOfOHwyCH19ivjKd4XvSngBStJ0EY1SGTlkZ1RHZN2i24thMtfl5M
sgk9B+tF38/iouLmwOJgfuJiVfpUOp2+N8BrbZZetZj2/faLT2Tel55XWU5w99eHSR5xjp7MwTxb
QcIex9S+NqWpmFxPPx8fmb6Uz6RIRDWBXC7mo7QcJQLdznoalp4VtsjmD/r1i9beUmk458ebmbjc
v+/981g24BV2C3kdlwW09qASVA3kPUMK+d6DQv/GQvBnZyn/d2+9mY5gK5p15VUH8QrnrSJhQavE
vfVm9AIupWe6lJeuyBKSOXVxaEuLHZY2QmPO4Mr2Qy1Cp1NXuyjGdwCz/j6OezK81g9lhRyuNmZ5
awznZbYX/6Il8vh4rs8741DoJmNmk02vimt5KBSLasLZxJV4ivQVaseOGTNyQROGiJcNbPt0C2DB
Aj3D9cJJcs4rt+rWugTdw/rGB/Vcm3pzmdVSXWNVbG1PAa8YU9wNOJXYHUvw23/fZYvY7NAfvUtJ
naw84b8OOFD9rH8P9JOTuc7ZmAjzTgDNP7H/QGfZfDqtKi/UFLS7FYnTylSk1g9nbRQTe1tpnOeU
rXjtk61izx2t+4i6ybnV8XjNG5dg9c7+hVDhR1V3wa6eAIYb5mdvxZ9kCsdkjzvlFXozMoIyJ6y6
G+9Jae7A+vhAOv3q7DQOOQVFfOtB5Z+ZmvznTba+Z1drIM8oY/LOTJSxtRf7x9aO1JA0F2/mP19m
ly4Bd2R7nc0yTtRPOAROqV8t+2bJMuxIhOYOSyLOOhF9h9awD04qq0sTW2GSaO7BlwcuT3CQyhhF
r4E6iSy4sLST58zqonGi+U+nSp4G2qmL0VhRqrBnBmZZbTVM42CRnTMJFAIup7wGILrYWcUjIlBT
e9Jxx4th0c+B1WnUF0V9NN25p0HyxclLBnkyyeDp0yE9YmKfmwPUDrQnba+ag8VGBqd+LOIBJoot
WKPzHK4h/z8fk9rk6bvHUx0kzIzV1voVjwceb9ylHpY7oUPylNcjpOrHo3/ffTz6+Pjf3/bvd9F9
nQPn3z/98VVLoI/q/f98r7bvXrKM89pwTGcXW1COtVhzvlqFJHypH34YHvIWE18mzPt4udUFHcnj
idogCsIhICKe4cI0g/dcjObyQ5Q4fjDZjldoeWddoncf43q8541oie3BEDDn+rg66Ia7bbaHeu6x
Eq2fkS42q6PA73aPJ7lPt188YuqSkfALgLEtNFkiM0J7DThSLEKgHGUk/rXlDGRiaa9lW5zs0VEv
jzcOgcYwXd+Gxa0+0e2GtY6+KFElTicCl89qGbw1zPgXc+tT1iT+u9d6v8tC5Z/Kqs7Q8yxW6u03
0tv5UQ2ldQA774/dFczvhfsjwMm1cezK+FYpCP0Ifr17LxdQyMMNUkrUyCx7dUmI/WqAgg31R/Qy
oVqnsSK/j1o9eO9j9PViTOYLcyeEeKxdsCBhuGMya390ML9QrfnGFbace4uTCppDnzgfdjwixkDm
iBabBPYAMAKe2Xg+6IZIUabxpuiE/6QytF02izv0fUrXx2uWauP18R7StOlaVh1mln6E9zN+Z3db
XD3dKK6j8NQjLOKOOKo44uVqzHBQljrPlRZZhiFetCJuXpjcANjNyuogAyFeHk+gb9qYrdZ/0Q1p
njpbop3pG3GKeyQfXCPmF2t9geb1SxPaycPjQ1PSgtaF+ZTRLEclNIOtIWP7ivvbuT7ee7yxKEzZ
+BlPpts46GUVMCvPTlCbAbRlfcmD9vrmn69wtH0e59V/PvfxGZoQbA6WVoWPT3t8weMJyvRmP/H/
iNzYcPYGA16vTGbCEJV1ahgNtU6VnVPEvNgUSNHiVDpVGuvJqjxlFbDOpauMUxYn5gpJQeuUNvUT
3wEus6KW6Ku8WqGfhoAQOD4z6Z+PFZXLlXwmcZ3TT72nhzBUoiM7pY2ZPcveBkgB5L6gqN6a2NIw
RHi4I8WejNtrGzjJhT7CBuTkgYtOzINleQyPxyD46hsxSHYa+CgZ5h+WJSXOGPE+LfA6bbg6O49v
4vBtmyCTqHQ1ZoVJyCGLFsJHyUsqJYIiSrg1HWPyEU5UumW9BL7KD9iZseO0AwnvXvrbBSXibHO0
RRuRuslunBdSZpCDLDuSY0BcBF2KfmVYU+mneoIMljtn25jS2+/B0e5DNuGTWauSxxuynduw7CXn
6Fq7PB6z51xcyFGP+v8+9PdJf5pxC3rZQQTxOq/gYnG0/ebP46v++eRFxLfAROTCtGYEVEBseVTS
4HHE5OpkwkvwDYr6ZjKqk2sPiqp0fRfuDMzAQqnq8Pg46Fcr6ONdLAggKB5fFZtePCOj5HMfX5BV
FVmQj6fc0fDb8+PRf57/P1/691Mf3xDWqzZv//Wpjw/xEvP9H+/+/V3+/ejj4///m/z9If/++Rlb
nSWw4rtNGRuy9WGQ4ipwR+RdOi4Hb+l3WjRrcXqcNPRUElWryLTPwEFsUhRxJDIiKlgkE6aCnXtK
RwYxqIAK+Ax7PL5blWmArVxIeAyWQHb7rwZCQzSWimyF+OcqzTgWi9NcbaTwFeu+alj7ML2kZWqL
9eUxbjSdfWghMywTaX83yG9HAJl32pG2wOGCjIkzX3XvAtuJyZVg4lemOv8UpTmF1ZQDz8MqZkjF
/sTD1FcmEC2TJvgmGsolyaCpqUWHCjzOmc3HxiU3+2I3eUUTJagMiZzUz2Nb9Be9c7tLJ4f+klue
eWI7cjH86e6ONzz0QJVTT4VwTVGWqdbf2ouWfhlcKNasMeCaFRh/Sy/dC9FXe2NE7llph87U5Uax
oqNum7kyPjWzPhyCBjtZng1fgyoHHLHgEC6nUju1q2dHR70FQntVmkUWfEzgScxXlxICGJYcN+L4
xEPpfkqoEt2YHeDD5FvMYoytLAxZAgMlaUMHEilNWoaO0W577CkBk4lcgMVQxhl5CeRAnZSuZPmo
YrK3tC6PfGW7oU6gAJu/Z72fvDMr+D15NKcs978pp787HW4Mf4b2MBWMAIELbJZZW/bmhKVdkzdQ
aJgfRks/oRanxSG5MHexeWnJL/jAvSBw26i0YR+YHDTk4jUvgUydXZvO/laMwNFaU/2OZ/PFN5rv
hp31+8BWkMjM+qNYgzKw07AmZEGL/430X5EXR4vbeAQI+9BU7niPORCP2k4gmN7StrmQNxgQOvZN
Zq6IlCQQOY6xAE6BeTVHPMjOfB4mF6wFGkwiSiD4Ts2nh155hNq9W1qUOsmBjap2kGDwWJDVTxhh
kFESWJoJ4BRZGy1235+5lB8yD9dX3CC3J4TpWjf4eFGkwvNYMA3nBGIH91rmVVg27a+lYqKESjGa
h7bYWWZSsw8A3K2E5oSI4eXe7LJPpQj9HftJbXHd2+Rtb6WtEfSAZLyJ8bHg5fOI4vqpY1yHk2Hl
UbUQsMux45oMklwAHYvOP0jHUoMGwWRAqBFnNTG29OPaJMxlnM49sTVotaHN+RFz/mc5owebYvRp
ucSM4AM0iJ3yqz3F6rikLlreojoXS4Bwy2Or0XBIWKeBfxoDYCJcq4DKPK8IEdD9p7k2Y8SVWbXv
Eu2lqjhOkGoYGHisJ1XAFZP+wqVDkVeMMx5Muo9VDqXVTw83g0E4pNlyNngNqtnRgsozSWc7kfKJ
OwKdaOKToYamL3lHazCQMZ2cTSfB1dqj39bZNmwsc/xlYMmcnOVjRRcaYv4aJz4/NnU33+M5AQzE
nBjApXnGBAswpWO5aFWrQwcJSWCpY8X6HLNZGr8tvfid1726sKDVUfbvfNfmVm1k2J7QRsM4pPPZ
2B1rjXrNvDDM19aJSbdn28bhWLH1NyOqOzw07s1XzL51c9BPtnrWZhvNWMpJ0VDMEgAwbmaCXjGq
SkOKL5lqbiKfX/s6G6JxsQ+CocZWbziLrAp4SVF/m2ihWTOAh4YTzqWqbfojbi8uGfY0bh0avAsT
oJVd0D2TPlmBisj0c+ZwOArUqpukn59yZTBZqeYXptAXTVvkC1nA2k4jb22bathEOhwvU282CLuI
/7Okf8Ytidlkxqy3FoSN9Alrn34iqOcu7fTONk0g9M0D5huXGAkYXiihuz0lcX4CW0DZYUdTP7OB
7e1fi8/1Z5z7VxKost/jLljgEYzmvW+ui1bW+6Hh58w+jmtMaVfROcDj3dI7ocZfiBSc3uI0Ttcy
kIWPa+oXOeY/2InciU1h02BlJ4qHNQF6Avbe0XU/DY6v8LGcJmIDb9gpyfZO7C82txle9OlN6s4f
XVE1G2B5PU28teVqa7t2oDw2U2e6FzF5Fx0HQzwMzmtTYxMrRuYaCGVIPUJl94yoNtl2qb4cCh+M
u5ekTMgG1H/6dF6ol7ZrVmvPaxctgxkJshnNQv5I+6F7GubymgnTO4xzRyZXv+xbT5ypaZZthqiG
lXJOYLqDpQb2shWqOf+om1XdSkO5kc4Kqx259rr4EpnYVQwscUP5WT7e22b6XVZj1AXluU2hhxWo
FUEyuPNWFhJhJRkLNSaODcJqInIM77tG9MSXsfdwLnm1fk0pQ5G0K0hv3Xj1HBT0uabiyAqa6lj0
Pdqf/k7O3hThwn+quraMXDg8C7ZaKGQEc3l6fx3Ms3KN8g9ble1QmfRrendtBvx2nlEL9q1dGWmF
sRooSg9b1PSrmVOAkqX+LTcJ6q49nymIn70WL162ok0Ku6I8n29jjyZyaD2GMp46D/jXwnrA5JAX
WAGyjpRI+n9oPNy5Qq8hPdTw7K8zrDjuXNKNMIbPh9SajhOYjgt5pVcNl/TFG1RksLhC8uwVJ7f3
uRmA1Yu0qi+fY0VZrlmnAubPyUr3+CCmJ+XgfE1AablJ60VdZ09HXvrfAqnUpR4MmORVsEv9gDQ6
Aw1+aZfBk1mukxm/1M6ZeVTTUt3LEkCWZ6VXzBpvlVUsz8qozm7Wfys9d3xCNMFYp++fSinqsFod
lVK4wxlqAT1IXN9mi5wfGu801x2WrZnJlNrTQQ/gJ4WUc5aqf1twsYUmFgs3INcUibRLCgyxL8Ho
8nfNsIzM2CAxcCbwPut98uVc0I3YOYkwP42LZZ19o9wnzBmjRJuyCJ/YR61iPHa1/9RiaSKXDNpI
H7QNtCX/O1L89oI//Rc3u52V5iwmhuWUOEVzmtamwiqJcX68maoqKTkOefDvu/88Zfz3kx6PBZpO
SfXP094IRMLLOf3+9X0bEO9Rrac/iFQsLiNDV4iJw7Qh5zLYaS1BPtZoX6XGbmCYhg9BsQyNe32h
l589hiKD7iPyWtAZpelsm84Jjh5GACL58MF73t3V+2Yf4Bsn+6siSwVef1UwctMdhkXdtC2D5r3G
8F1KAjk04X9Uw/CznmbIda4b4pXHFFAF+2AQExbNhDWWnMKWnEPiojqqXA2aZSakFjaoT8zpo9Ah
BSVOp22Dxrp5YAscorY8d5jDLiYjYKAqJ/sOUknffcHFfWaUcyPZlZC2LBp9rhhm+2aMoJb9vkO2
sfR3ztcMXwxI6xQOY5fgIO31F7IIFEfpCiOH5wf72tn67ScDwHxnjOnM7WhnKM3fwRVmreAwg0sM
ctNwmCPWWROnbPKxa9b92xUq6CvECyOSc6syd73v/QxmBUwpEOQyJRM2o58xC5ptN7rwgVPq+aYb
vsCyuBmrEXrSYR+XgFnz+NKHrPxwEPWQTZtFO+n006FNjPplkV8D4iqgqENONEdynmFVANpOIm8I
4EpU6RfCX2tWcRymmho2jzeuylMYn2m0sLo5aqX1jLiGbPU++0Z4kXfHd75nNI5bq/KcZ3CilALl
Cixk6/Jsrep0RqXkhEBEChi6q7jwLrF5mrXUDoslfZ94SZC/9WTcMrYJWic4ICp7Y4krzl2fEpfl
D8d20klIGEBd607rRHa1/BjF2FxNmTyXMXq5mCFiosx5C2lmtGts75bNsinI9oa5mpMSkmi1egy9
Lob2NMFHMwkrG4oOZyNAJW/0IGVZBrFgOTlXCT7cDb5GnNg4Tv3FwWLU6zMjq3mXdu25slfPmbL1
qMmizEMXN5Epin72J6SO6SBi87lnqn0LkE49ZdXE7SyGVTctLClmxtVeDaahFzi6qvKH69MCi3Yq
d9bUrxjdu10kzVbG5mWZMepqLGcTc2ojR3OSvT+TZ1HR/DK2txlv9dNX2ped7cQvOVXzJk25y+HH
xoPqUeJw/iZSqK00rK8EKJIDYDK6rx28hPp6Zh3Hvgy7jFuBaBl+gdQLlUMtWMohiQiYNYPrOLQE
E1ka85+Cc9RZ2OWOFRZlaAWbVCAATdpAngvGqLCmt/EIUR5GO3MuE1r+aE7OVvPTfT0X9Yn7/2ZO
Sv5p6cAflLojFzz2snFBp+SNDimXZfZZ2MiTU0LxmCRS+ZXNZQjmKhr1mYlAUu9xOSjgPbD4/A73
Vz7Z3j5R/IIZOV6khoGZWCNHCjmtBkUmi2QAp0axYcML/JNYcoT26289sVridCRTnkFZAXHaWbx9
6fhRi4qNC6W3hNkgsd2UtKrjCojUE/M+pzMr+3m6sMRnnC/bbbr8YaYHnWXqul2s2z/zMYf7RraV
w+CXiDP9g/S1iDhfogxKc5sYMaWg33E1mttbM3HG9CzlDPZ6uFhLWOxuc6rbTDv4BLR1SXJJyKYn
G1zFuzhmmsYNHkHaykPRZ1pAIeJvYI6BOZi4ShVqSQCnFpdLcp3yTuyHaYq3ZLc9exDzGSgRGVik
6U4tLLlij6BIsMQ17hnYGmDNgI6jvaEJnnuLsI08IyGiTd/UwLd1rfMyjm9dda5ixwttTVDrl2RK
zqc6XlwQ+x04xAHMpVJpxH7umGSMFjL3CDz+vSdkYo9YvoaMVRO75HA5tJFjCY/+tNNA40CUe9OZ
g2hed8c9xYYELdR6cdwmikQGwxHfk3Q8c/kP2Ulgr1vTkf0yfsrg4zdaBtvNIjgj8fB1tgZXi644
5WsrImzse52nSHpJrk1dPCGneCJfmuMlKN6TYCXDOhtF0gdzRgQVXpdG7BcRfbYRKioLG23+YsdV
VLSsvHNogJa24nXkvhyJSBF9BvIEc2GWsRsghHhIEgpfMBb6WH7jG351nI4iMY6v5GewaJug1gVD
g2I7efWtmHrHYtOn0BLKpnb2ujbe62Bkxdsd2hjklEw9/CzcojgF0Wg67q7xM8CfSfGusGec3YZK
NbFIjyBSa9xKr50OVWVvSashp60D3TNkGNC83nrOKQxMRWp4Lv13PchQlgyvhNzehQYNd2mxyo+E
k4IiBkIOSCh7zlAN7ABtWNHo+lEyMh9dOveH9NAA6DKBSsH6aiMk0+s4+aWnZh8OU4eMplB4+Z2t
RNLERddJQmccDiUNwDYflI9qkPuEQrGyKcR8s3PBXW+0NulS/zEI69jUljgsawRAbdaCu9HwjqiL
fF1cNEXKmsx1kz92e69BDm2yugjAGIHSU5FYMGzCxiEQOsba51TigGqO/8NsE6I+jKFIjYyhb44d
e3FxSduHzB4vpZ+3W3Nqlr0NWwbFNAuZBSNbzRoBWh+ZcqtZsJ3pBBrxnMfmjyLgDxP1SrfMzQ+i
wT4t+jN2DGQt9J+pnRI7DY8xRjgSKprWmhRPZvDY94sqv6/q86SJfzQ+zPg89vljaQ96L4DiCcWQ
pJCDqj2bBqTXsKTbx3iyPvWC551AkA89vFQlydBV0+wReJHbkPnkdfo05k6d7evArohwy6LO15gr
JcTcVNqvzGGzGMexYhCYXQ38VMcua5xD4sccr6J7xRXsSmsODa3C2kFimGwd/QsIaxxsoi7DpCSS
Iw+ewbesr4TBn5rzpVVnfOGECJjW482GGiEQCmEep9mW68Ld1tN3mw5oHHMm/LDvmslmym3p2yax
a7YeYCnTsoTN1EH8amOEuD3KQIM9ig2Ri81bWu8noqMckkFDb1z8cADxj+4xPbT20ZKoMVLA/IZO
dxsv8MXaIdmmlg7jk/jzOU0hPzHDxSXGRV1K9lKNvDFi5tdJ8CuHNJ96vGYgmI29Q+HKJpqQHafk
96o6RU3HlnzXGOPKpNI3qPjKi1anx2UkkCEdXA0ATm6FdjD44WzfK6kH1xl9l2VgPKxXApYwKPOC
nA146zdlxLgDbr7VvGsVJ0Ep+LUYlIBOBjlYmf2myWZAkHl/F6X1wWacCyQgJTMt6I97Y2NNTNzQ
nLO45VZcE3e6MS057zVvn2qpeYk751YtygWtxRg2i+G5g6v8WumZi+tfOxUFgdiyJlbcmYBRf6PQ
QQSU9V+MqS/O8eK9pZi6OXPdeZ9iTd+NxA+DnnA/KhrB6zp7svUx0pi7oqBF21Dg6TPZM6DUrX5a
rtiTjgo3vTLwiwb1r7ZlSIn5eI8G7me+tLeqdnaOgRe6SB6rPOod2JxpBfR27uRhrFy50UyhbTM/
AUE0+QewKKfZbihdFmGGbfcNQEI4+P4cBTF+05nW8d7r8aYjifUV7k51rzxrCwreeWXI67wgYwpL
y/7ek4t7dV0uJPakOaeR00wqiVa7GHxIjj1JX2UcLibwRcLL0Dc1gDiLkaloRrwbGy51MczqmrhM
00d8T1FgB4z6XOzlSwjLz904ccG92EnbvamzNmOR2sDNI9hPqPrYqPwPyTz+GQXedrJsnzwDP92J
msRXFdurmvN9Jv9tmzYxw6w5+dKAwttmsU3WCWWsyZJ2y7bKa2jrZ44TdsS5CTOAXWyNbYMqBlXE
0vTpFruzqGsNH4CH3VAw59HqwMTZ/8PXxB9pjaAYqB9xQr6qOWA6QXjpOA4Id3J8mV2tXWObm0VG
huw2rqB2JTmUSU2j5SB0PApSjotFg3rRqfglljmcKe78sb+mIoucaT0xxrxAMNpKxkeBc8sSgnKT
xaXIVFwjbPfsPJA1SYYUwhaEPfU2TGT/ffbTy+JqWTh1050ZfLCVqfxqxHhU3M45W2nzMRXVickY
N9f+qwlNKVpw9URz1322rnlje1PsnR6bP47+0Cpa8DDJyHC2qCKzYPdDfjHnrXD20NL2LhcWG2nt
1m/kuDWyHne2xpLQbSp1ELxmM8KHkSQgMmA3eYp5TFkWIxZBSqrTv7V5TP5r31xaqyj3C22czOGQ
ILAHuzo+yh35ZKURVFG5LRUXtzV+zoaBgCeKmzGcAFFgC+4VZzb9MhwByNtVTdCG6XGpSKiwph+2
xLIvuhHaW6s/1zaRLC4W+sjI9NMQND9QWhpsD9ubUY+fOfPFehLgTDvzyG9M7IhvGJGq0MEOgBPj
GIxhNy4bD688dzeCvHHEEvm3hgEgwzFt8CC5H409dvlCShlW47Py24qaByV5QnZKmwNM8G8jq529
WdOnY+QV92WMv8NFmZ5cAUO/nd3IzQN84bXHPsYA4SuyqWU8ycisVkawI2/ykwFidhae/OmCFmCa
CQnJ9dzXyczdgzUZn+5zu9C/z57wjjOmhM2QQz+MKeujhnuKHSALkKhiNwWgMtbNaF/so1dDSoFo
qrHYZehsoVvxY5bDQWAf8hQC/jBIIJhVh0aM2Vsl6a94QdrivatdYMFNy5FM8S8nPbIUfASIlqTG
Q1fl1vaS9hj6yHtyAM6lNf7fdoRx68MHrOtjSh/qDkSi6IPsADdWyU5vqKXLmFdxmVi5zrB2piTM
KTG3YCp2xPUCYkF6sUVug7rCgzSKvKfVm1NVBt9GQ0r2GiNfIdOdVmLFgGtzreqUStW7jUjxYAKP
vMip9czP+42YtsGnn38GSRLGU48fiCBcTQqYipr8we44zNv0xJF+GeKcNMGiqzbSZA9iZekO4PFO
LNbzu5jan5bMQ+x0HBJN9VHhu0bYQAzjWn5uVhaKk63JHbrGjFSDTtWPXzNifsjWTFEa2DSZMzb0
UAW8EMC36l0RzL9VDlyhF70RVnBjJ6LUyVCMgWrX3CcTmuAAWd/W6/ttIVjKe6Y376QhSD0K3mLh
f8lH2LG51PnHeB8+raEFjwniUX6XxsyUnAF+XNEeTP3bmNmnDjRZ6KQL+JR77LdscgdvlzmUDr1R
ccmzODTLBSkxueM2K4XGGb/UftdtfXuGto23AqSj8aF3b+XMzbrOAeaogbJ1oVOyUGySnwCbbTGT
J2PIgbK2zd5R6aVbICNpEtSi8zGBvH2SxltWw3j1CEjhhoeFoxB+HHJosS/MCjtKjWDv2nCSYteW
jBroCm2X86WL4Xc4lvbeud6ZDCQwyt66FCHXICS/dG0cUVy+56qj99YlVGLORwEPnRoBfDJRZfjS
3dLZJ2uDQ/r7WVC2l/7WIWvs0AQezf4IoLNsUjz2Ok0dJzUs7RYN00SyrIsqB4FghNyzgvRohnZK
wLyM1772T9+Cmcnr3N1SH0UKFt3YjWDzCJfw5fyjQxmyYywBPKllZzIZOkW2V4YgxsDok6FmQYar
QMolAAez3ACnhhB2IxNWqwGxZjFrEq92t0RXk/nVkCOAtZghTp2xJpAUVVUGSsASlP89uNKETIXM
47bKAC2S8RzvhM0Fts4IFs0HFrbEMuLdKSYmHvm0dblTcXVSZ6xlRjTrHoUU0FSr6VBRFVMakoiz
73R1A1WTIbQkI9gbwFu1A6mW3TtzvwJ3dRGEy6Dv2Uz+HBgF7HW/ihLCtUMXGj7ZLQ3hMhNTThX/
8TnvCGOcj3ptfnQtExOpmAsOrnz3ezfbFmUgN3z9LVnKazlXgjOcBiT1AH5YoMqF0xLbhZ4RJDlm
xSwj3D61sM+e/ZHTh+tCHfp2/5TZIPFQUTy1QfDbpTtMPeJuk4pDrVyMrw0IFWgLwkSIBhIiyMQp
nRE9kaZx4rK3UpJXSXk13R5jhEVnPpdoXPBaj5TU5ka8qTfazgkl4R4QRQ9Qyex2gUmet+nae9+d
KEtz/1PF/WpMdDku6MBZpWJGHOObxjp1yXipnJbeMlvms92P56UjViXQHHCaLV5jndSfSqOVVxOM
ZQ0mH5eKu+ZyvcCzfnUr71hk1GyMFluwsY7K4t1UJlHbr4TOsp93mEXWWPQhHDMLnDic140sLlaK
PgGZ+if30E9T9V3U1V/sEUBKbXL3daGnuQagaGq+7WANNLAWDj41LGGFeBuoUQCJHnUYg2fo0rrX
XH1foUEQ1NIVdBRGVijYbOBPGM2ATFC5HlgW50kfw1Ar0l1DV2doAAHZK1ADUKGLb64Os2bAtBD6
2b5sfVCcevezGbtDght/A/SW+71o0b6Z39EbxyGb4mgajZ6+Bq4zq+udplVAOa2MPlsmd4DXB981
X1NyM3XxLTb4O3Mn2+tMJZ/CEhrOjuz23zq+JBjLNoMjeBSIMvOIEfcSWt3BzTHlsG9FuIpwD+ry
phno+rLMGbYk+o1bbZLjXkuQ3EPnAZDG9AhNd01Gc7CG2WBC8XfYuatLv3COazpCZhihapcF3BJI
/IONatNAtkiZXL/b16pI97jJ0Y2kHbgkVJm7VY1q6SmB4DZ6oLkcjrM3vYoB/g2Ojls34fSA0L+r
khEp7bSKdx0/pCLzoia331svL3eCANYwmY5y0WQYwFlzbGUjyCq+Wi2HmJ441paR3a21XO9koyRU
FtmV7mDvcEW/mlP9J6gZ2ghjOWVLMZE7w70tMwPsMlRcGvPtwpz/+KM82/h6ALOIj8WeIjQHhPAM
ygZGIzF2d1eXFsdqJK+WarIN6IaLCohLCdrh1U3633M2ezijeiaEGFYVBXDkuQH7KvvC/TFAmdN/
DqJ9xYWGQI1TelhR60WxorZ7mMAFsZyYM5jHCJCR+jisqwZyzFUQfKPN1jZWQxPbocPQsNFGZYLP
crLdL47EkVAasCBHtzt1KdO+edRZPoHz1Tko5sRZZ4PDCYnU3Ry/uz3XZy/p2l1vmfT7HTdftpKE
FCBRwRvxUxZtG3YGcVme23zUSyfggy8XUbN8rXvi5TNZog2HBD4b3yZrYgzGr6/N/VVvnMgt2KvH
aGqOlrJeWh+erkMqG0S2yBjsj1YFH9bC3+zr7gwWSj/UlpWxek+THTiJkwOQDELKVmBwI213Roo+
LnuKSgTS6STPi0FEe+PXb4p86VMmgQXNieASIbOjbLD+zJ72O8coHI7WGgU3wjcqmR55aT3uRPWS
ENhw8ATWYhcvCP+fdj/G/q6fJroyq/xc0yC2tqOBvaQysGsdhUtBS9YtfgPv0b1ZmB63VouQTDja
s+f+ZrP6w7Z0MAQ566SAESoF9011wRo2uXK+FZjowB650iekZf4PR+fV3CySheFfRBW54VZZsiw5
yemGsv3ZZGgamvTr52Eudqtmq2ZtS9B9zhtJNEcTocuNXxSHovH7zTTQtFuYIdQQEaVWC24mgGFR
ocVBPO0QoNUTiEc2OAzLLJNqcLhowvcyFiCreUzmbTXSlvuv0qhSKIRcz9H8oyn6Zt5bOHSdb8xY
0NJAwKUECl15cXuwnfqjWgBuC3XbJDT1Uc64T6PoH75ZRohMfMVzyodeH82wsTY9tM3OB/3Canmb
Y7KvRE0C+BRdiEJiUUtb1sDCAw1asL/aHIg3JZzLRmkRBBmszGxid7DIYguJ+uujaakm5Lc+CXYO
DpIXHi2O/Kp8JTGf4SwnydtH8FAV5QfwxRUE8+wz6rvzq2FlFycOLyPVhvVIgHcZ0/Qx6J5iS7xd
KwO13rhp6xDCeYkvqsiJ5XPzrAkXfC72ZUK6FKbaq9b2m+iUf/TMYT+hEjqOKMz8iRBeyl/eitjF
IFpnd1AXv/mIvyaPxUdLkaddhWiAm9tg2OfY9j8NQT3FROZtgDkdhde7Oam7vIkuaiTOLXJBQSFd
fkzXuG/8htkrJV/SlTcPlwohZMlaFuw7w5y/NHtTmsXajTOT+9tjCBe/OTpb3qPfIBb9OjGHZVMH
IZbaU2tf3CpJ3Av8LERjT3CR7XJP8os95w7LK6dOulJqvHT4aQkD7fNdHO+GCOouj11MPuEHVMQL
HrubeOeoRsCGWmIjm+RjBo5idmRbqfi8wlSpI7qJgAfQH6oNkaIg9WAYIZnJVIIQnSDnp9mROGcy
fBOgaiwbJh02hPqS+lh8xphwVh1ffE5IErkhZ0LUP1nBLoJ5SzrtIygWdWoDv5brU6LNl68jeCRE
GwYUGV5HyLe5dT5lVH4VMv3yILnDKboz0+BFZxA8HQTnOsh+haCEy3JGysYq+04nLhspoEDkflkl
SjLheOk26j3rJKQMVlLRgc1fpMoaLZXB/w8amn/ddBkfem7jLpfXyoCJMCFOk7D5yHDLLyGMfWRW
a3cJQQvlgGtLPsuWvqGMntIS/XGk1r0wNiaSNcAEICqM+x99Pb5oRPXA5BjK6GWgF6O8qajazXY5
bU1XXApfPg/uIyivu2qq+tLk9aMZOCAN6MiL/s+c2Y0KwbCgJUhwpMZHnfEYCXUftpwr8Eno28cX
1GftyjWzH5fVZjXdRO+QA+o5PImwqN4Q1JxzCthJIZYQHPNApWm5zPAZrTuB2mam2hctFrzcb19Z
opEHmv7K98ihTQD4NlI7+c7st/jttpKg+FunHFKSe3I2mrm4RtBuyeybUPl9sR37CdW7+cW4U61b
s3DXgjhmmw0z6SXDQJVu4PBjRkPEpap/L0B413Ay5bqR3K1dexhUcURvQBnl8l85rubV6E8WGfQQ
kp7Fj6j8fzpG1o2lTBO9wm1qBjtiaj7rcNBbMXPyKbtj8cUKxP2NiloHj6lZfYdUPh3bmQ2m5Q7Y
RbnaBSVyqmE0mdpgl+SQcaW7nLv9sRiCDuVPSNZzqC5ZS3Z/hUbmWAThvp3q8o7kimITzgndGMa8
tWOu/ccsre6mCCmxQgxZo3oMpjFaD50b7Dhh802doByA6zoS8+tc5tS9mTGUNf0DAA8/Mix+zQjh
mifb61TJReUEaFHgvoic+Scqox9bhNewojZPVfBuqq92Lb3KZjKcUpNeeBIgJfoD+fr/P9lD/9dN
+jy408cU0F6XRdzFS8tzXwVHKq5CRskbRYsPSw7PwerGfWMO9LVb93LRTMhZg/+J4q5buNxwWMp+
SvXRKYJw63Ffac6mAuRcEJRcN+EBQRw1aKVMj1DC9paMCpMqdeeEKf5nsBouOPi4I2/Lcqyj+u2p
M41LhNmZ9ZSwi29dOXFumR5yFg/xdksa81g+lFp8iAAbF1joKp/wYXPCPHR5AZhdFwuHXu0SQUOI
Pzh6lyenCLAHDYj4dVKrRv6OhoNesGtcKb6Bhqmt8YI7o+b8S+P0qUow0Za3ghhljABuByESvUDp
6JXrhT9LQIN3L5AVsVKMIGMziu0SsGqVI2ONCn5+kvTOBhYAFKUZn5wYuTdue0bHMuFUwxqmGQxh
3oyN7GYC5gzIIQamNZ2fq04G3rbX8UfgckxNOYWECRw5dclrMzMQIYTU94qxuU9agFY/iAuSB++T
ghvCrBLSiekpm0IHAomRncLxLyF9xXBm7BjFv9sKV3AKmLlTGVE51RyjWXaIjLUgrwlbAQIbVPoS
oy/aEAVA+cabXaBwJG9n1yMKXhd2sXOaik5lBB6kKMe0stQSRQT3OU2KR+2i6aS1yW4QPGvi8BS1
QWjYDsLDsl9ZEaeLvx0zMsl5m2tyNCN7l84RK1iFC2noc7HhMlsFCiVu5Vd3maHOkwrnI14bDctr
JvtE/M5GSiG8CxSDfIXPjMcMWPtAHq2/sQoSfunjISxBzTvTUYKNj9pnZMQ2hXfSt/8VQfrZGZsO
5B2mIqrWdu//9aAwLyrovxNKYpjJwIKpoNiFuvyXmvNbpQD7wmeL3CNU8ARKjom6tVWBkqWpEA/f
Rawd62pyEA/Xb/Gkoa0s+9GQhFWa6fxcD+WuYrY1FFeI26IxTpxz4LXwFWb7h5PddKevueN0m63s
k7CGZj1a+Uaw4ftECDO2/I1I+4g8fcPh9Qaww6+jQpSGzGUW4NOY6Isx/KZTezOXFpmY+Lfe9B97
V5IVmU/Z0bUCpoyABHytwo2DStmWxJI6pfsaSmLvpVlPLPIx38pHvJz5Jh4ZHk/O6YSXJNdEqRa4
t6iHPBOQ/CpKjqp+GFgzyTEeidtpWLg6F/xrsNHNDyNCyKb5an0UKEFjEF9vE42KdinfkNqC6ZGA
V/3Q9LkPcFQ81UVOins4ofJmfyz6HqlAObyj9v8M4/EN4aUNhwMNy5Y/+cll0tM1dBWq9vQZZOTF
IuwDiQxR59aoLlV/nKdpAc6C94hnfJ1AaG+Eb+0M8yfqKTs1PO6aJJnlLjIa2qsMovK6KwLfDlvu
ZK84lYvb5Bp62/mLSMevzRV1s4tKAgI5m75CDSRgFILLnnt+wh+1Fqb4NlK6GoMW1jH0SM7o1cvs
LEO98TeZPWIiyZ3rjKg5i0i/evDisbaevJmwbUhyNMfGi6YlY8/GnqySdvidwuQnHBaLfE4Ou5iG
L8O197zYcLkV7UWsNfzmynweeaUrlstKYrNwEDGs5EdUQ6LWTg1B63yTBIr8xqa+qvaelSifOn5V
hC2kwf3Qd3Ce5/rPHuNHPFMSDweTuzmc5Wjca0Eie4gc1YjAMtguyDQU3Ebtp7Ln69yYT6Xv8zLB
70+IT0mBIbxZkC3t271aHc0ATWZCIfumcaufqXgd5pCy7wxFFzluGiXmah7oeYqb4mDmLGpugfcC
FUfnWTTsBW2z4J+fHQ3Gg7yhYHDWeWb+lRjux4bnou3Mvyagk41oAjxcQu91lzEuu8zAnikAh8wZ
xUnyErQRg7v5HJhy5+sM/Rtp6e4IBDJH9iHR9anvq/3oi0ezlxS1PfplgMj5u6HdLe30NUQnhQw6
R0atnwu9DQtVQTzjrayTHq0BXHbTNgQi8UGQJ+LvkL1+eHce3ZhbRGS7PJdP2A8PvvsSY7TfaCIq
Vk7lk7mIo8RR1ADQC06Eg/0ZBvqjaUzKG9z8ZKK4IYHf4hgnmRZa7TPGRrbRU+IeBCSJDOW3HwRf
npXqjdVR+BNW069ZDQfLquAwidWnECNeO9MvGRC0Nuak5BLXjAXBj9e9PjWMnesBlKqpfiJPk+vO
PUym2sJ/dr9MfOOK0S+SxT+DJZkRlMRwB/q9QFvOQWoSvYGwrPNDyPhgMDa27fB+kg7MCHxVFspP
NNyPetLmtZ6962RyY+g/8gZo1rLIscBYt4vgLDd80vOaFKN8aPaZgzBwMFOmfZqu2johmTAvrh4n
1mrWxORaDamZHo0t0EoEx5s2dBxBQHiIkDiQLfZSwOm08QP+0bt2Cs0tPdvZ1pnmuzQ0DrHFFkBA
J+JkTpIohla250+ucfyD2v0XmOijpajuCJm4RJqnK4HvrwMlIT70U6BjZw15b41AbJWdDpQagvZZ
qcFmhb0/J2RuW9jlbx8RfQMfk6u03Vspd1BqgYFQg96vxx3QFDITfpHahviZuUyDAI1cRpEQJYb8
zwnzHSCj4fWUdDgVEpGej9XRn+r/uO/mJqu8OoA0V3sFSg69KEEy/IGUjBleToHypigmtgNJlsIK
X9w/Z2wrHKzoeN1a/SlPPEYTod8trB756hR9oTJpsbKsrJyxQ7XxhE0C2oe0nSc/jDGA5Ruj8pYA
seihDHiLQFe2CZ3iOH6hM2Nrfs8M7oY5br7bTryRc1JsbMayLSzHFtT3nzEBPJDkMtKzjrGIJsWD
mmE/6FQ8UZOUbRzaNjd2pxGGIn/rJu63FruGRBeDKWOUS0zWPuJYQSlTn4jNoWh95p4EqsY5OX0X
vv7wnOqzlxR0ELDwhj2ZpcupxIZOzYjMdX2WtdzGKubSV6+B1XsrgRBwwl820OpE1sQHQuH3zkNW
lXo9hmpu8hl0FYhTiE2N6cTr08VLYoycA5+pU7x0RJmtm7bl260hK8s6u9d1v7d871ER9Veb7b8a
sZybpu8DaAPDMFnN1J7Bv+5rZsdVQsfmWhBBARD4W4QIDvwEtqWqnuIKuZ3jODlSLHNXGYN7F6Rq
GzAD0IQGiuT2w/08mAczCUzwEOPkEjGwySAGa9PctqQwrevmr4BQgsnyJH9OdPBHQOqostptRQwh
O2D8WIXE3IU1mgWRV68KGAi3AmcU6Dy7UwWYlb0xYFKchxsFWj1+N6boFCviZOdQP+pWPsJG0iTg
cv4q8QCB8sUzTqy3+zSa3geOpoc4IHVHo50Ouh9/0Qni6XQhU7LX+ZgZ0GLG7P6BL2wmPmkIooHj
dZlCIhLjdThGG7xs23nKKCXxWZBB2vgcdX/J04L71o/PdFZ/8DEAttCeS4Fazb8PwW8yNQ4SstEf
3GQXn8bZeXLnYF8NaBDmkC68ucSH6YmXSiLF9AyEJN1CdNXSP0vXjQ+NFgOwk3iCf4jWjT9/N9X8
3ATtt8kThHdIXr044+OsynzNiQFHz/dJCClPp9ltBxUxlebvRTUiuXCDL0iuT9/rXpxOnRqPMhWp
CMUbrV0lhleCN0/dED3UE2ygk4AyWRx1uJZgnrtTyxGnK8STblrNPJhq45REGiHM3lYwUIgBCma7
CRgozYsntxpp+7a51msp6RJcKLghupDftiVMh2syK2926l1jhYB7uuWelR/LGHaePKOjIJ+NYrkQ
LYXuqNWzko4OOWdv8vMJFZhM8PH8SSUj5WWGe9Wl396VO9/Q37yz6c7zUR7Z5FCioYVmczsQIulq
42CUSFEyKzq3LehyGoWnIoq/kb2z0YU8FqOexl04Nfd+AsDoxwR0tGPJBCXQOifGcN8IgwAIdr9A
1TsyKojVcMLx7Gsqm0mhwRIKekUUi0lJgnNazoId6IFtTIe4cc5+rel4i2FhLMx+KFw3vqdfMhO/
zmQH3TlJoA8QfBGE1WP9mzF+hvFriljF8FVDReNjXzsn6s42RUaLX9+hu2xzf983NAunon1wAzu7
YLOPTcs9NkV27m3CnVO3wwAHmw9ySOpbLr14G3XqPVNZfsjdO6ez3sg+cE+6rdN9N+Un2Ff7aNAc
pdvG2VSDjyamCI2tsjiEBd4kkD4n3A0AOukU7KzKvRLoMiEihz2QhI4lmGBOrC7svUk2blROvthA
kNBqKH17x6BFjXKXXHr/Sua8tc1JxV/Pqp82Dfn5vCYt9cwe5q7EoO7CAOZswmHfjUF56BfRW/Fu
m2DZZYDaiUkXA+2mVnlzpJTiaW748hNWX8Aw0QN3/Q14bne5gcR0igp57A1af6egP5HaYx0yYo3X
toF/mtydf2XzSqMCenfLeNBuR7lG+WgHMj+hSSLFlTKxQNtr2VVH3TQMSBIbqi4pGEmRRsIP0lec
QrOeatwcUR6UZ+GorSZ782rXNiIx0V9F2KTgb32z8hryoOLRx1ZKty3TRPOXZxGdHQbSFhIfbQgN
7B3YZmykzvZvEGmEv6RTT5lvcn3ND0PVWIepSk7aGePTq0698TTRjkKjtbGenHraRILuX23U96O0
0fKqlA6DOdzbkqO6lQNRyzK7o5V1V2RjSC5YZdGpQ4CPRdlM5utoXxXDkz8FOdrX4snO8fRQoIma
uhw+xTg0O9KFEGmkko9P9IfUEurkdO/TlDyViLJx8uTWSj0A75LQJpPnTqmD2w6P4VjAQ6SevB/m
YNwwcIBKjfnVJTtWEwO6SmN03WrOFRSaGe07vOyE99HJBPTyG6WjfzBkjjERJQA5NH4NqmMTH0j0
zZybP0CQ8SUy4gtbq4PVKL4afRgdzPA9SB0Wz5JLOmVBx7/kH2q/stfIKT4dOkc4e26Cz4FoTf9v
CBy8R04/7ZsgOnkRwE1GmUNUQx+iuabuddePOH0gkDE+0cd4dIIUs9PYUUhHWhL3xymo6jsagJsD
FTtsSs2UoXjjxVUyNvBVUwoDS+sPHFFj+y773D3ZhE2hgkiTg2v6fzaCVexBUXRSJEt5/blCkHgL
Lx4bOkQRHoGRTzFpeOEaqCPfCMqtLYalM6i2NnU9WfvUV8+DlXpHNLbADla3Wlp9Fw/3a+Fxy0v4
oxUGnOwY+vvUouvXKMBonBYsj9RLe9urBsgyjo/ZYFu0KouPSZP9NRoovYiyKI6hqNGK1NDf3XDt
S7J16ZK99ugg0AsRzFIUSXKmb7DbMIXSz1SBrkm0GLFTnmjd844JwzbVXckmMqKXlAyhtyGXG7ug
CWOa7YPwB0JSvPKZURIeLYuvFaNMznP5gCXuKAJSdx3cMoUPice/0JAOx9irHCyVLit80ydyG8VN
sjZMwNU2CV65ybEL5IdhNspdq5UPxZ58L60P63jwkKEgJID9J5tvnBB1Tv0nxDTVN+k3i/BHlBvv
qf8S1FzPgUNQISpV1CjAEVmi3upesnEwY8PwA3pU6TNdKdYqgk/cwuCMPAa4JeZbr8ruGQnRjRZI
LC6ImpWfIBVT1Rr32a+pXLV2mdfBb5iRCCtAPTe0ENjz6wAJuPZ9FK/x0B9INrrB0j20ZfPEwfDX
Tnjk8XlvSAhsENtinVc53uqWbRWsBsmHjt4TNX7Jxrw23pit24Jucuqrsiq+kiL7yFb8Z7kAEM2o
Ewq1hxfMcZjO29jBRBds+LX2Lrw51EtMI9Fg69UuzainxX9tHdr+anKkEs3enssn6pNqymKTHBEO
i0pSynnrx/KVFEzue29K11VFowi0wNVPUzRIBc2fM1tCReWsyop2PxWs757TjTvDiq5ZVbV3TYPI
IEbjmwXyA3U2EolmeBLFAkck7dNoWR26PV4B6ssOhnDfGj2+dCa7k5NwJlVyjtddH+CHnTG7eqho
F7u7m9e3pDwbKjlQVnfPg7KrpgffMs8zyqw8Gh7GybqQBXD2R+OQN+Edcpo9qp5DWic8V6h/DAJU
67fEtgEtTUZf9abNZtvWJvlmcjGimLcgwh5SK/0b9tzP3ZjeOghJUpsSVvqAOjhnKh90G/5rEow7
WEjvl//EU+RvcGf+IqWgL49SNjSaXwTf6DXgaI50K3wGRQSX7Z68AaIwwJof1OmhrIKPklUBxjF+
A0qfNx2NceSXJoBE9GuVcQ2ubGPGkoZ/GyTK3Rhh4dp2maDQXfCtm2cSbZhLreLehVVygs+2rwki
xqA50rLZWGQxF+22yPMdsmVcwSTV4OGKSQYTd4ugNalMUi7KJTnn/zxRO7iPXcTCUUAIQxZrgmPJ
JexxapMq3RxT6ms47fRvIu3joJEJ9e0maLuBW70lAiCibtrFqWf1HQVtJlHwfiJ3C1HtWwZwLaQu
Dy6BEbhImopLhKKZVdgcjH8d8edr32FMQ7PorAbmh7orv0C313yAhMTJOlyFCViglwD3x8UbGU4C
ySLZGa4wH8mxf6Ug0tv64fyV249Eq00cdIx/cFyZGAlCV1tBf1Eowoc6Sz9EXnxoll/kvvnKdPUf
itajOeZPpNl9dUvdMSmAH7qYvquk8tZ9GT7ZA69oHmz6EAVXXM3FhjvoAZHKPzMbP9SkH+cBtVdu
PBcl+YfxlP1MhMYyL1R7meYHWOiJ+IpFkG0ew1HyqZlUC7rgniqm/7br11NYv9ldRB7VANQaY0tY
Nb6z9YVtr2CzkqUKDDcULXXo69djUv3LcQta6Q9SwJMxOp9NTm1lGl2mmnwAF5+Bb4f72oWOyHLO
UJ0EcLmCXuxo6+vuAy8735EDKxHQ7sMklL4Bwtuj8dsX6huzAXXf7RNfIhrVjGhQDyGe73MYZC7W
BdRZtIN3VIzFmv5m2/0r1OMQez/xQG9Gc2uD5nnkUYVXCN53NjgQG1tJ7lJo4BrKf7wufIgr6BGC
icyMYaz4jZZEyDwBiHUjWF93WKcTV47pVhuvK2l5bFjfCVBoneLLhFJASVxs5xQOUmXVz1hT40oL
bbTKOudamz3BAcqhTxgwaB7QN4xEJLbOPa/+lQXoQZJFkzIahfYzsW7Y8wk3CZJn2wwuIamMtU2C
QOjel1ZzGnIuCV//1T3SJ+IFiVV1h28CwNNsUcsTQ77qU8ZbvSScGdOPF3NXo6G+WTNFyBmriu0X
T5k//LQ1cIbkxaez219jMtgbIUrWIW4z/k7Lxpeab4P4z57kberC/RRmv7mMaFEKoydfPJhu/JB5
5UPo4NIJVPRFgSrM8pIMxLOp2r90aj5DDd0ZtuhDsTLXvE1d5l2G2PgXSQ0aFFEUbPT467tXHTwT
H4iOxh7Qwk4+r6qTbVAGJKdagrO6a6JF7bUdYP9OTHtfWwzDGD4A56ATji3OajAjqz8nxHr61YVw
s2tGd9QgFgA4xfzi+bTu+d3nkIUO+lC4GbN4zhP3zYwurs2uXmXuYnUVR8vF4trnS4XkUP5J8z2I
VHUwZt/eDu5SEIxuj2Hi7BqYLdD10NWEPLQTM7Ew3l1u+dmumad9LhHHq9n5LMjMOdYVmfh9m54o
m3ydDU50wwYDpQjllA+uh5EWo5J0w13ROD7ZJoBMs0CRmY3byUnc3dxLdchc+xD51aZQVrHyI4/+
UlhwwGywJsFh59BTsAnpyPRJL1gbGbSwxyQO8c2VMXNdFNRKESwPPtgZHTGkabbDTq3XWjkonWBf
V1Eo30juAqci7tr4SpylNpPos4EJCw4K/70qvTVG4G4jCmOjzW7xjQzDLiyYbzJo6TGdvY0xZPhb
UNVBvBPz5Njs1mfDF9Fh0Ah52sE4OSJ8LRsb/6MZvkxWJ3aLCGnjYeDxC3ev/DrdejPBHzpim5Ex
k2RjgAC2fC9JCS804m5z9EcNRLnyBErcOReKtk8e0jTjWe4m49niPKnS6sWKXZPcV2ZrJ8SkIKcz
xk7KOq2ekkEguGCUf1Gtso0xyn8g/3uERDWUB5IsuUSZCiS6zKuZfDImjupACr0CA/ig2OyrI7lc
2um7UdxjvQBnCbyX3ADKt6eX2EJnUmEGA24gGyLyDzE0/K4o/GHfB8NPbKhxF1ei46wt1XZq5Eth
E6ueQ5glkQ9PWwuUtCXGy1JB/6O+pR913gcI+2G/8agmyBM6QahFqZwflLNwYzVXdoS6J2lIO6cg
e2kz5FuSiujlOrjrBsqQwaGyNYYQ/L3FuBVDdPBGPtlYp4Qf5ogSJVc62bnv9sxqXk61QZRCuvAT
jOyVkSAzTFGZyJKsCoG6KTbqZk8s3K+K3FtsuQDmbBAOhwim5B1eI3wrKGxzb+QGRCuydgRtuoqk
yA3cKdfTOL3YjtwPvUM3bNL81UnwKGkAWTUAidtaeU8NxTB+6BtE/lcnf+6dY+qJBwiLL2/wnnPF
90nElcNAuO9rL7pEpbzgqWg2wC1zrd0Dab16T6At0iSh0/skIUU1q2OPo9s7F8Xw4z0nXZCe08rf
4hZ+L4jBvupILU3FM3CIJ1xoU/t3XtIJ0pjV3nUHsQn+giEITond/tlDku+dLnlWeMbMUNk7zwIO
zVscTKWfkm4X70ml4i1Gu73q+5NIcL+3kXC3IPCvAWAKM3MKJVJ/d5H5oWN3n9QtYLpxmN34I9Mg
MLM4hHmun9tE3umAOBRrtC++bXxaU1ggIwsMktyZy2WbHCzhvjSl+c5YCD7bJY98drdgxmoXYGva
ht07Lgten97tCFvJfpK2y66zbZ6mxVYMhHFvaZs1hD8zjYzb0Gc0xYTRLU1t9ONTjgDZje/nRdVG
vQfRS86zKcDmBMb7Vftl56RAQeAzJBTzu4mm03WDZ2poQFL9aWQCXs0edcNumvOGzLDuvQML0xQE
K9Wt3WLR1KuUHpAIGATcmBUCOPju/6FvDiByeivj52TpfcVkeuayQorvkUFF01G3H8Bg8ag3HBZG
gkAhy9ErjRr5CsCikYzzXjgB+e3xsVJ+9M/Nxoep1S8o/TK2Javf2yho92qRTi4eSTFqyAynv1e2
cK+d/Mia4lQtzPBEDRPfpjYXE8+1dttNJozmwlgPsJnNLzp5BON0z0xdB8vz37CIUksch2iAkxG1
1OjdYgczlKGORvPYCxVsUkLztyUUHWXebcUdAHBWJdE+z/ieSxrWM6hGcEc2dEAElbvYeamLwJxP
9tjU+Y+IjwgEtRrMHQQEDY4Mtkt8Yzhb39ggrLW5KFbJnaH7OiICE3+XhpnaxCONfuHsr3MgCTY9
1OFE+tWH6jg2mhOjLctD3CF6I7CFGp6ueG/ZqjqoN6xDZQMsDBlE/MZqSbXygsh8wMMMF5PTn1C5
B4q7BZ9U+8uYjBrSrI5NBX7vNMB1raGJyMybjpvLvpSJmPYzCVN4sgnqbKv4CXNWobEJRSDK1jLR
4fP+mkyAxQRrwg4Wg6ptiaZL25lLYlGK97ieL61qb3bgPFBghUITLyTQarhqODsI9kKjPy2ow4wk
ZET0SJYpf0TsPXdhR0Om5F4M25BeenvTdjg4vVi0xL+8ddp+DJTxOgZ6PsuJ8Bp8c3RVZYdhQhkd
zO1DnucEvyoeEiSPEDX5qyEkFpIyTXeBHZ8Go07gxa7EcAwnLyB8wk45IvqILZ5GFsuPyrPjRMal
xC7YZ+OOqFRvN7jON8LUXe2yLqNTEWtF2MSdZ9rTHR4EprG5Tg3iefMvy0Mo3fekTCHhehU2eYNd
6V5TlHo7OlrNUHiXuUZPFPjJodXZvxSvz7ro/GnXKKLxrID+CORIz6TAsFJJKC8iUMg4gEJgZLrv
hUawnLLP+9XN1Pgj0KrfVU6+d5v2klivPfwmWeMU0F+gdnk7HOfKGHdyls3E4ChsY9QJpVInAgbe
UsB7gEXKoQuDCIZhIvs51Eh4acYOQ17A2Frqu1FCARZ1m4BeZovN+ikgS7NHrXPvhiMjiMU1EPtg
MwUZPXRrbMta/qHtw4Ep/Xt/NrKj3ZMrEtLCQ4sPP4jcFBMpSV3Wj2UN/jy4zc7kGWQq6FH+dMWL
jhK9r8V3RmfZJsndddqZEtoSti1uAoWouIcuIbCZC2Ap8TU3/ayfGpKl6DXkbnZLvcvC8DYPQJUM
D8QPBsWj5TTUL+Ix9OhDcNE7bPvIuROhT4wkwzIcDGoCl4wOdJ7U165sjb3OHMRz7VWPs2WN26L2
e3b7/RDm1h1qmfzMsBRvKnhoZC/utyDBkEYL9iVibSHOxvS9a+/GVB2ikiWlyOqXAqXV2pLeZg7a
fKdNBg/fbs8hsR4v03BkCIWlB1iSen7QvfwqZvzoMr9qNeFGT/BtDRMSIRvkzOhh9i2EvaCSmeo1
2D4edhRsK3K2qPJm+LIm5xrMOAh6hgo8f4g9aGu1xa0nRBWEX+Js0mwg2XAaenHzUcUgol2mjaa4
KKt7ngzrNHVuS0hhRNpbitMswOcoSzu9b5agR80bRmgXvXTl1in7b7Km2NCFZ+OCKRDSor0E00Be
IPx1Y/JGx1l5xjnzG3SLmzPu3kzpPbkZciG22l8sAhkxfa7YUCsw0OPAiDRtHJlTqOfqOydD3kAk
UHGY89ndCdv8SREriMY3TgIreVhwSrJ8YeFi9bEVUB6ZZRiX2HViO3/I8euhDho5HlihPUYDznPj
vmyM16mJycKZ4vw4GsgoOhLBFfr93MNV2MV0W9PvMsMH29L84h+QGlrO1+jhW6tkssOKdSUa4mmI
zn3aUfo0EEhAftY5NPOTkeDLSVJTvMRm6y8jfb3PLDIbWi/2D1HsLhRLdsWaTmx8KohB8pz7IbeD
U5o/2BIVTdGbP/8fwVmGyLK1PqtqusyQ2LceJ5lKGrmZaniMqOHwL01kgsr+lmA8KGwPeUUlgfE4
tbNYIs3xJHdAbJPiE5CY7KAyTbLbhcDObaCKy4uYPCWiA53pUUwhCkdD/1EJhhKeId818302RsWi
AlZm8JrHdGZXz03df/oFYZZJa5IiSMTrym7WTJCqJ86PZ57ZPrGA/l3SZBNFvhsxxslD3YxkmBJN
BcDAnxlUoj1FjBejbXN1+9mlaPW95Sfn/9/LHmPaEIlLJqC5CRh/EFQZQxTjRCWC4HMifOzA1Ug9
l+KCaPtzbv5H1nksR65syfaLYAYVEFOmVtR6AiNZLAABLQIivr4X8rx3z7XuCauKlSSTKRBbuC/3
npmEvs3F4tOhZncr+hPX/yxQ4rLOBJ6ZJg0gW/RrJPFdzNRArMCYJIhw2nhReoYeS74O+noaX0zf
oceRFjRQV9IAyDhlZGL9hYMI1HN2g5XVZhi0I/0Y6OrSpf5vFarv1mRRptJDDOcFGIkFMYCFeVOx
8kcldBiHINk2Js9NkDLOSwt2u3ZhTptGe2uqU0TwutnGuYdPxA7MVR26rxm8u35mrGg21qYxGP26
pc4QdvUCMVh/N3LcU93eii5BwbtUuG66y4acwaSa2bYPoBQn3Gl5dBuq6ZbM5JWn4RVi4eB9Yk5v
NOCTEMeo8G5BCv/KCEuAQYYBaH7wS/airZqHd9s6Q7da/LXkFtU+/YWmH+ON23pNw7KbzpXpngcV
DeEpR3E5Y6Ooop008vt5nL7hXkLPKZzNkKDYHTOye2q19PZByJzEAefRkZW0b1FasPiHyaLgSjFr
K6GaJwwfMRwrQFFRM20gy4wbckQBHeQ7xTYEU2/S7MkJOpKkhnimP15/OQLxYDALwyUC/tkovQfc
6RlHROduHQFAckCmKfysfUYUHqA4avdZzgvT5PiHNWDYa9Sy4TkeYJOLfKuYQoD5CCDnaUTOhll1
p+sPzzBcVI7bHms60g0trwZ2hmdOsOPt27ID7pRW7zn0AowELbVJZ23KbP6M21SQ1J39GWeUtV6c
nUQDdCInq0y7iCMqJdyNNzk72KPFinVcvKsSd96MU0CY/Ey+3lDD3xXttOzjZMhVtBv3qk9/8iFy
uQ76EVlLbK19tCaBi2sw6Uemy3P0x5AGiqNU/7h+cuH5eIoABd4UhT4SWY/EnP/FyIH0o4caZTDb
riO9ux4jTsQcjAvYLYiOz2mOns3ulBX6pendgyoyxnXTzEk5ovpJyOTI4u+yYIqsraXBLBcODPA0
p/4eaKBXkUTP6pjIGXFuPibpvG+ZnBuA2Qmvv8h2ZjwUZKspsO+NGu3axLSwzHCgBHOH1j5Su7m+
V4KBnG6RoljoDid7Q44lFjKG8Z1jMkOPpw09LM2434dvqqYKK4V7qU0/3ZL0nq6mPN55eX1h+/WE
IWEfNtAPcksiqpTm5yCIE6u9J9AxUAOl9TtghgKBA3ogQ/lC1uVmFgxJTBnjUcs+LFUS6D6Kixe0
ty3nOhaJN6RMlrxwKNzVvjzJjJXVnBmnuYrXnlVgnPnpEsq+APFD11b3nRmeJ2wh6HDgl7VRjdFQ
3hlOtFFoAlAZ8WrtRxbtPctc+oHvrgADFrvYGjzHv4WEDtKBPWicme+e0f1ksbWR+VkqZu3EqqQv
U1xaGxCq2DGKYG3O4VcEJuUGNkZLtu1F1ygj4oiNdzbHuARlNh8ngRavsskq0WGzFnX7XcCjQbyv
8DlC0oLw+oeRZ42LW5D/RVWElGQerSMiPkgzhJvgI0lf/VRcRpvrnDXI+4H2F38t0XpfXm+ImxBE
xQaoHsCmRJmrws5eFXIgZ0JO78dVzq+f4Y4U+NBsjoLeuG1qJiY1m/zWDV/q2V7QH9giaRALcjHk
tgYSl7tsHJ2GNXyQHwlkKw4yyOVqlF65TXuwWw2WJ3dMHpWUgGxTeKW1dUO+u9yw4NiPuTft08XK
VhEhCt8nZArle+2uPrgozDZMnvFY+K8xeXeWrB6vd91V3l8rcVbLq414UpA86dZCBXWTBbW79uLu
KIlhQv5P3V7LreqYkXq1/Mmz9oUh29a0k8tI93OjBGOktDst2UxU5ZTmpdN9ww++r6vqZZxHxuOw
gUbFskA4yAfjkYAKoVoUi+Un+HjStxrsQeAKnOQ1Hpu/iOZevWUmCwwcayu29vQRX2J0Y2fYokmC
DjIezzyP/4Ro1J2hKJGWxD8pJyqRMIDEl+PB9rd94YWrXEcfmh6ap4eX5HIqIPiTu3iB7ds2WFjf
tr6VBY+EFB2jMP65o5x9+OrzcRvNnN21UX+0U/PmHmyz/ZBI4DGS3eBX16cQL/zNDN2etyAPu1yy
KvDfsq7BRdvo32uhkHoOARXRqdE8RzW15Sbxsh3OSwdgHcVCNp6HEo8WOyKclMia5lx8Z548BMx5
wYdv4RYzwUsuQU2tqF26evy5kSuOYT0YNwiD2WqUx7bovoxghh0n8gdCmLJHtHlcwZxszXbFxH9/
HqJip0e0c7lRs52yyapt6uFD9N1thwogFfSaBeqB3sk+sMl7KyOkOKCGwug7gXCNJg7teFF6qIF9
7gIqs8tL4057CANV/hhVD2MnPqQ91Ns50RCfrPnWMSCdTnaGRBcgx+AjnYIyoa0XnONf7bXUKKbX
ZFb3tWofxBSsRjuk8CcfAMsOVVY6vYQx5s7SsAnJLGjKPbhd67rTzKKRlwHtHvCcM91pOlZ+VPXs
oSWK7b8FHrMXk3QYPS1jWjCoVOw/3Zh/ejUlTj61IJ3z5pmXDcA3agLFbmId9+mm0xPAkYZjxvf6
9w7015hNNA64/dZ9U6tbp/Chj/jFySkvhsnD7jeuoEqaXqu6RI0kM/PS5ihlYUZQZDoGX8xwq2Wo
vQlYCqAhRK01Az1zF/muC+KUC0L9JynMS5gyxiHiytgaLGf6Lw2T8WaxI7WBd9ebNvcei6IVGBrf
Gt1ZWX0iRBtOM1y+kymM+TiKj3Je1GOh95nV+pmAnXUa2Fusw3A43YMuOMdySNxojaZvsBHooZmW
1TGeanAOFe82J8I9IYKER3vu6YGdP0EX42v3j4Y7QtDr/2Qt5Nq+hUNqjuaDGJtkVxi+eVNiy0B6
JeDnLWLMktH4EEz3BMuW0OKYQ9eBuxMQ4dSQcDUq78yAXRDjUKt5lNS9ADT+sLT4HqsJY3jU4AUv
kh7+XMqCr7qLaypXXYPpLHtxi4/gTxe0n8JzUaFdoXEZMuaywnam40OHgNZD5oUZd8wZhffvAHK2
mSopmLt2O+EzUY7/BlLtXeXxp9WfyJNCX8XAJZD9d9hnrKUkMiDD+a16C6YBVpEoYHICAHeqylMj
WXzX+jshpxZpyOKqnzkl7YahqdeMWzDDv1ipLoFv0hLLNNvSKe/HUi6rC7HFMJTuB+LgiPrCBYXB
U2I0HU0LXu74IjP9blkoqTP1RpbinxywQBwkBsDPOLkpW9ap7th2sJeW0K2hfhIKe4hqwmxvosbF
O9EcwYz0a3vmV+j1TE9gJSgksKV5CK78OhjQpUU1WyRUFcvYRwNgXU22FGcnbaqzm1wiCVdOzGV7
dgl1i/vAOUJMwu9gsIHUDXjwkEzAU9hCHko0a3pniIybBmXpQ4yCnEICTaWj+o2ZNNMBygaovjg8
wpQ5qik/Z8TxuFPvr7RASwE90U/bX3PJMUCLuZ4m7u9cPiVKPwDMEyd8n9C8DI9do3Q553nmgMfY
9u76PuugKLn9uGvn2dgGXv8SG1SmeW0cRBvSvgl5rzP7CYgONvDltGyWQVrbWh8IgQFByVNbavtk
JyT3+ctseUp2JLNDHiF7eksoLIOMlH1kWs+nICboiowuxusgCIWLoY9tsLXSThEeta2BFuB/LUz3
u0Dxj0wbyWyJ5JMQTWQ8Whj+WnpesDI7Ike7Nt0MGLh2AfijjRt0x0x7j0oF40GmjwVKWV4YLrkF
9141MvFij7FHrwBq1Gk+HHAZYLyq2wEq1FZP6Exkhv67ljZPtED/DRkUYriHrkOABl/MkEJY2NBM
6LpxBwzDQp+MuFt8ABP4aXLj0jbDvuiQW8aZ92A8Q1zgSgvU8cYWyTsRTTHjY4CLuBs3ZqjecsVG
EY1+Vqj0tqb7wxnr7DqNMjtMC5BkvCgxK1D3ORiliIoiF4U6n2NtbKJ15CGXzGSHXqD6a41sKLOR
4buZcy0nTmg4TUPoriNwV8fWYfGYDOMB63y0oamp6Gqw36nZZK6mcihCnsB/vI7DMjgOPowFYYyL
vhw8CzgUMhg7+1T5wwV45YsPEu6rl/59OWJO59hrtulU3wNrVjvYt09+ZkxbP7O/EQQV25Gehrev
zi9JNX7wjtV7o+seRyMg79OUNTY1f+EjSuuQYjQLQxCG/Xn2NK1ACKYL2PabZzHV5zX0R7s0XmF8
Al1Znqi8013rtH+8OslhaxHUnUKRhJhHxJcc4boRaHWOQylvG2/YY1QlPUwVNhNrAnAheABZyd1j
UsUfHuDAmxohNYFl6OgKBcyNsWToGGcxReMxcPqts8AgUhvaRkgrY0QayD60LBsZL7vhcVtWUDCc
pMd4YeHzbab8AAc9XWMyQphTg26ZsmbHYfk7+RZBRL2m5GU56ToAy0Y7RTLXOXs3RNQRDkTfwmwO
N6ODtLq2UZiQC6bA4uRUucybeGXLF9nLZuuSlHFjtgmiM85SEadYeMKx2rqR94iLodmJEJlaNOT5
QZOXsGGFfWF+zhHaiPeENb+D5Q+T8UIiyXxjn7YwPcgJQ/LoBCyqE4vLl/dsTK33OLRo6BHT9Mj8
t16MZtd8KfIOEfvykNOa3k9V/jQPgY8CtnztSutOds29zfV25zkJi5Wx/2t4lXduvdqAJAqurJqf
BtETY5g2JECQFSuNEWVcxOapm/VT5MqvvsEvkEDxFNZYnyrTOc+RKi9IXaHfO/ZFLM+eUOhHK7Wd
CyZLswzGLUub+C6fb3GkPFMKAd7UZHpLnZyEY/3pataVfY+8JTpkpdhr6DWpUtnKiZg0JfTbc+BQ
DeIsz7uKobbACSPCLTKsderlr1bRDPivsm/Mnge26tBZNKJAah1Y4TSSPTTIG+WEHwHVAgUi+z5z
Sm8XTFI2VrvmRivWQMS4k3Qxmo8gCk6VMf4lOPbOrZL3PDJfctmcSKLnvVT+lp331vnvWlj2Dk0V
NTcNJO3b0hQinfOoGQoL4SaamT+TYoY9j2sxNeZqLrW4IOTZGBzPrWPStQZ4MyazbB5yVmnzZP/F
6sdjX8Bci1JO02bG7wZc/7GT3rF+8caIylINXC/G4FgMxbuPaowQLg+3I/pl4kVXcmJkn/uXeXYP
A1Lg3O/CNeoIhNgNOA5IOHKdmtHyNO3KNPme/PlcpQekQR/E2QD1ZD7tF050W5g+C5R2IQ4hI8hs
e9X2H0XlGzdkd9CH5g4jFNf4JcxTnuqBfPPeZLSdMi6uAZ90DTYQ28LrNvEsqp7N0OjY0FYhvkiK
4Cnty13MLNfuRmbPPQoT2xoPAeI3McQXK2XUmdjq3h7kjtHbmQ4MoAh0g9AkitlW29ZGRlCSf0E/
w4/DL9NNxicADtHXTxODj6woNixAj2mdoSeIyaciwgq7c3rnl7Y8jTUxYJ1rbMoW7BfjBh9R/4jO
GSCyM5VMQ3L3DfZZuCrZ5F4IT51ABuOJbrHdf1Osb9umb97lXFjbGpLSwbLi6KnIsBQ6s/pGA5rf
DE5bIxiX1DFOJjaxHxafbDLRB3MLarBFi6byS490h8RVh7ChMXMesl49tlAazv9+YBJRnfHLcOFz
fc6ZxK2P1//F09ZgvOA1G+GTh+w04hKr7TNyNjzaWTu+GU41gq4uoT/jw3nTMIBvVAti1FtuDMED
ro2wTllaNVs8l5DqfGYr/JYeBxS4F2NNJlrO8e4bK9nr4i5PLXTETVmqXTyjUOwiXvTriBjeI399
/K/bZJM1XoqSjcb1S4ZCj2xa0vpQMr+KLHd4E9qtjs3M8IqH5qTIQlScVyuInK8MXrDcNP1zxZ+5
iO6QjpOq5DGldObyFghcd+5Qd5WT8ZAH2V3iAbAuHB2uYhzh+aw3bdZt7cQjZce7S0T3xXz+LoXd
yv5euauhZJLqSR5P+c1m/qcPx3ffgFo3WnW9cVrC6/DWKdf5ASzPZrKYmHoF+Iad3nuUSXDmTYZu
qjiazBvIMzvEi8zStpNnFmmfusdVPNqXGUQGXAmBRZwNLgC/HEsmjAjYEEbDOtadjFNuqrMj2ju3
p/WPcqblDgpwDjZ5YQm+5iXI/RgbqtJgCVkD1Qd/m9Hcqe/N4rEc6fvtysKXXqjHLsvlLR77+VBj
WF2Z2Zw/O2J8juc8OYS10AfKooNJvITPxKal/pjqBG9sjBijs9qn5TP2UtjkSHmLyvztW4LZ2uFF
N95TK9ujO6sfxBPZWsZIT5teIGAMsFdYvdcjHZj/YmQoL4lX5i+qBXk4u7VzFCNTI6ON/nYeeVi9
8D/ZloWGfsXY/a7c2wjnMxHFLDbyLDzP4dkJxNNYWI8BTCqeA/UFRf5hitr13IwPuWswpoK2lBPO
kcTpXyn7wzShAqnMV8dy7y3Cs8Zp/DAS2Ixj8uuPEqTsEOEtRMGsDNYJ2Iea4mR2YuQBdSXfqn3W
aUf+XgUXq6nhfJs4LVcGS4anboJhDBql2czk1tLDmHvfbyh0SWNfkT9bsedBiIbkdCULg61PhADP
j7kax/UoD+BeN1PWErLEkPOJPFT6wixdJJig34Q5o4VlT4jimh1JC10GGyhkPfYPFkN54LwJyNuV
1sFedDQbQ/6MMoJHpRLsW+37Urff4EK+8c/iookYVlhRRLqP/9AHGuGnPwLMrr0IS6eekEVhWERj
S4XzPotlR9J/m7HmKXV/zEIjdYxrkmi87zlyboOMC3XONkGpx1i58bmXXOJx+hxbb7pMZv0UjPnb
ndOoC9zVvQ6ikxys17ht72wfQbwnDcSXgLRc6f7YGnZTfLy+mWi2LkFfHExYcgtH48yo77Fx6Ddl
dj9I+2eoGwaniSoBVqF+VSwA2WjY7O5Anyn/fUADfgA9leyDjlIbx3N2k0x48XAwjoAhnAYr//Vd
5MDuSKr20hTp80h/62lesd2YQj8ZF7J19t2ETGDUYLIqZcIVNuJZ4aROXbhYRj0/AXfv11aNVmcK
UIHNUduco79LjkNYeCOa4y495Hoiay1wdnbWGvfExv3ErLJVZKNozwwoKyjoT3EyIuRXyroE9nAh
2GZ8vH6qyPyCQ6ubNpgduYXvj4+NwL9rBFzmlk9NedOd/MD68+8XMX2KVtI1UurY5aeMDFoHmXj3
1y/gxGoOwUS/888/l28yOBEzRNP3KVr50cji1EOS/HMXrrcCJIJsKFmAIcvtrx9cWGl4PqvgeP2i
Tirvtm2i3fWOXz+lrRHvXTSCYl1+v+tX4ci8z0WcXa7/msy5P9PvvPRTrDA1q/AAOVwerQ4detWa
/cP1Q8j+7VC3xFXEUhJq2UZRefAK9HVT3jFFQKtD9PfQzQhYjf/3NRrvxD6RCoWHz75+HKHfLd/Q
IGZhb9lURP9+/yFrrZ1KMFRMUAb/+Zl07vWub0fMCP+5H7aXRFuQWzjt//M5bYiZxEgEK9fbXe+A
LcNyK3MM6f/cX3OYwg0lPr3b9f7XbaM3yJJMPHz//3d0ErPehIUK19dvcb0jiCvjTTVib/r3e4MR
stejI3LWXffE136UUQfGKKpvNVCV35CKU6kRcgk6aSSc5E9UwaZTJk5NyFoks8bB39oZj3jcS7T1
9jMmKOdLmgs3knH8RzR8uE5e3wa5Hd8lS3VOZZmCpJf0AlWAx+j6yUqH9XGKKpYs3OR6Yxhf/K8N
mGdW7nT+r88pQwU3XOA0Kwxundk9v2lEoJb26nO9fHADozhUizMNoi9iBEpVcu35YGchz3IB1hgu
6ENvtOKOH+O/jE5M4DEXAFqCdN1Sveeq/rAye3n8yFAObA8es8lBm+snZ3iXo3FIEjfdYN1nrTwl
3yi9XoR0P+34AefG6zgkOyfybrS0Ue+1SG67jl075T+vuCMw6KMF2q/DOH8TJPkjdqO9b5Oxd+zA
l24qlaJznmfgLl3+bY/hQ0RG2AlcwbZGiFm4yOHS8DdwqBlbKhzhpe8FtGI/seatW0SbCV0kKizO
62RRVcngmTFnBwcjPGslXvEybsFxfIH1YWw36QubgvdsFFuFXmYbB+HBGGDAs8LCwBqxkO+I6DLj
u+We6MZ6kp4kYLCuHqqQjZ+O34yp+0Um9pWl8zc95C612dQPkmyBvNuTkvTeGPbOwqCKFzZ8mvgW
aYGI92kxRExPcd//9kCKKeVrAsfqvdmEX1PAhVDWEhN1+8IceK7qY5aPGALijfChVhTNeBmsjKSU
In0CJLNJk3SDukZfqgRgRhiMIGLIk1/pjul33Bm7xsc+BvkJ43byk/JDA+cWKTMmJQrBGpRHglUQ
4R1cEzwZ1E+lMx8NCUk5lgyzkr5giE9HsNZFIWGYJ/PR1O7Ec9Ysf6uhIXTO354Z3s1cx+8JItYb
a6StNruAULE4f/TtlGs+0zHHQY8VR++uW/hIfXl9UBytG6OLDj4hg6eoY4qOqgChgDsjfJvYQ7Rt
Nj/X2EJWRQs2AoECqtjGwbNnV+dIy4rwV2SiCZBBt0uGY2276r8/yOb/fO56u1GV+7hoglvg+/HZ
z3i0LLdWz5xdH16Qdxx/I0CZ+aPvdXAOl39cP+NhuqW5NhFU+lNBPN1//uf6t5QNwyVwvGnneAzQ
//3c/7rd2H7Nue2fp8rlJIXIfciEWWAPw1g1ZMn05gs3o2G2st31n0nPSt1uLOty/addn8c8nF5r
iOpwaYZD7zB295O2/bbewIOY33mHaKcNgvocBtF0p/2OSC6YKt9RjfEvVuKtQxG0rSJQqMSktftg
dl9In19fLWJTRwnqlcm5woCoC6i5Y+Bi8YEYszItMG6aFjyu4hB0KvE50svfkjp4qzt2j41f/VUt
R3cOZjC09CkbtCQKEayRp4R4MvrmGLUILWYH3eCUoadIHQ2nzCKampMLLEEy/UT11K5AQxxbmzdl
0mW80R3Kdnog5IdNbkOQW+TJNprNpjUuWQd/o4iJ3rED4r6K/BtKyT5yum49p5ofNhV3HlfJ2UPt
b0Jjb7DqYuobPgDX7kezXBwfqEI1qTtuEy3mfNj0WX/fKMa2ZAtzAi/oIH/6UBNzKq7CD+NUn1zT
2NlORmwoeHPfsffad71bEiLOKrjXSW+tpNLYidgG3cQGHABkUbsy5mEZKZD6LGvYM0uIexqKJLXV
2tdszU0G1+44RZfaeC5a0hIqBjZT4hLkZUGzzSfvMHQ8xnlANk8FrUBnKKBhI5JpL8NL1Bb4ncb5
MMymtaNlxKXZzkcYaacMaKAy2Qy2UbFoK1C/GPEW5iIRuzHcplrg6IFw9WUvCj6vnhpKNBLBCR/p
zrgCKtSzMcaUjto1ajUbcjthDN2y6UYIcrQvOF6IhqIKX3Whs5s6BNMeq5qZvf8WIRceylixPYtZ
hsaNy4KU2TK4+kdGmCmiSqKR1a1I5zUrGcBuqUCrtwCegR4t3G04hc38aYF9bhc3TM/jO7Rhe9BO
AjJOdNSwRFGAbXi1Ygd6OtK6ecILZGf5wyjwWfq6PFWu/5rmy6/51mFxGVR7J1OWbcnMdKfvk2+y
rZkLDcTL6P619X50Zb0y48QSbv7g0jnFLZse1GVUOsUKEV10403eS10PPwbtlmQIyqK1OgI3eHat
RXFV8Hx03C+vvh/anMrBekBYzb0JncdQYgWFg0fe+uDh0Um/nAD9CUY8KGo4O+qwgOiSZicJ7mZM
iS7Gt+IH+6gHV5vNE9AKNPcHwySUxcSHELbIX+XgaUzk0jxmXdwf6bechPzJog7HrR2TI9kP5gss
QSiH5n3eRK+oGVpsNua6Qet8KYd3H0mU38bOXjuNcRhQFnGhfumqGpWB/PKUMWzLreuE70mIECkx
ATlYNhLZJEDhMsmJsaXeTKHxyDT4NYv0g0ygiQyDRvhsiH1t9vNOqPSdWJen1iPIuzLah45gbSwO
ZbC16duGuc4ZlnPN6avgRWG6S6z8K3YnRIsNYp06jpFG02M2mCZwtuFw6W0Xb++CLnMR17U9vXuI
Iyqw6aYzz3wPmvGWRZ/L6BksZIXFAWchJvp1PoY0UuRV3TjZElXRIsipzVeuOeietGetFdkO8dTh
amyfSSkoiP+mQGji+dGs7gmkWisv2uZtgvY/+a1TlsOBXd8LRD0VQQqu5/+tipLLQ8zuBxjjKY7f
BXiHtyp/A23yUI7lY9HSzGFNQI5LeIzlawdLCLlslTNZuyBh5kvswq/XwOqywYAgeC0P8dAaaxj3
8W1DM3G0KrZdaaqrh9jDyNmpR+pb65hW/q2rfL1JLC9eTy5o4rQifxa00FIiNXnYb1OgRLcOpF5W
duAz/NS8lfPYg3fom80wxxBlmkKdcpF0Wz+NsueJpaZrV8+GUftMqpEcMbT1HrzgNRm6G0JOrNtA
VfKeBNEIEV4EfRVY9U3BBYw8ptcq+dsIZFSTa7Mcrat7yPPBHfEFyaZvGDLWkz8ypM6SN8NjIkFU
V/0C1nALo58gQXc4oxiJ1iPsH3Z87KJwgdY7ExvxuoHi8uxFXL/KUPQfoJG+WnQm7DeLcecM0998
6Ahqg7B/aOmA3kZVrzBObLHbN38Eb5zBnv6mASB/0wUQx3rTPiTQh5G2L7NwRtTrQHU9UxxaAwUj
cWilPtXMqDE+CkB/BpIsVocRq3iu2lCsFTSfeSzY4i6GvCTl5Yn5HvsYksSwd9571j3kRH84TgD2
wIPK04SAXPKYKAhZsv6enZPIk9fQrcaXKkLhAWIy3Axpc5jBusG5stK91n3xRFYdTg9aBbaU/IQ8
nS/90KP5knu7Z8KHqf7S4m9fQAKurn5BghEKDS/bgBTIK3Tesxdm0WGCiGjErQNVif8Wm5K98Mbq
hFi1b3Y3Desq5JBOkOQ6yX1ARt+6LTOkmrhUMiUPTM8ByCJudsaR/JBZBPspSb2TgyiQEyw9xyJ+
G31mPhwu97JyumNjgioaBFnIQYHymAkwangC5iEabWp8JQfICMWSS0lYOJVZUW2urxzliq8pTQEu
GgUrh6nH0cLlbmqOhoGAskia38RBl7Q4rh3z06hik7dF8uxDmmpK+WOWaLdw1n8k8wg7NRSvxhd6
zI3f+I8IgZzzpEbMjskGxsTW6cqv0pTPU64+O8tmr6H9A4L4x+VCTlz9ibcrISZ98KFQjjFUmQ5h
YN6SrPyOeWMR8K81Zgi6iK+BgQ+WGQFZIbuncLowrtQBYgp8VjfmzLWsTZtvM0B1N0cHkXfNF9nR
757FzDIQHY7q+GVW9SlMOnUzi7HY4Du+gWNf9fO06dDs4k1TIWXEOoUTRQsr+E4EFbQI50qSJdms
IabteZVTdD1oW24tEjFvHL//K0hoBYygjm1HNEDnr42ifrfREhSy2hkSVwwiV+aZHMLeqY3tvRqs
dQwGaBLTIx4ugP7sYfEczCq+N0w6gkgVDL294ctsC2QPi2co6V+AHqwcF+9PMQQkhcoTWqStV3rZ
9r77MLzuohyNIojwOuo3dg4kdBMYQwnDQea/dUawT3BI3fSJ+wwB43Ea52crpwQt4+I+cp0vXUSk
baPeXuUhqGcnagT9kPubE1xKOuOwkQYhtqIGPQrgQzLisdgbgATgYjEUdbUuJqDZXNnsFclVzMlt
WqVkTF6xzqa7oLODU5n2wcms7FfTzG6nznBxMDy5gpjK1sogGfpEP3YUmPS8C4xmGHhtBy2vnCwo
8QBiEfO7vtgLCVoga4MHP6TLbARKYzmICpwttCTGMIhBVB9stUMZP3gZkwtSdPcY1JEbDOEfYXlb
30JJ65aYhQujOOtetbvALz6DHNatTciJQPF9rAyKUwNJgs4AuwEVql8R4yMRTnkECoKMa8d4qmH0
2ekpAxuwRXCuMRmC3ABcefKVO3NqulAz4zI6I60IVmk3m19mDmw/9OjWWb3SHHPiudmAi5AcTKdh
tRfIVZgOCYxExPZiHHi5Q1jBeBFttFd05woU1DlxxmDn9w2gdvGnxs+y7dDBU/Z1XwvA+DQhRgkG
5731ZXViuKR3pRnZ68HMnmUPYrQoavK4Zz/chBMVGgyku94bvG3LQs4AOvlwqlO1IqPvncAd6PwZ
6F5NtnAj+nJf6w/IcdjJkefCX/NTjJ/qK46M/FTcdZY5PrdMzdnyXfitvjyNwtWftd5lhJARAKfX
oh+WvR4xaLmoCfcJ7JesR9OjMrqVxhrbQ5ShYC5nYW/VoYinfk1YC2/2zgnOcYONoIW1PboFGDY/
kwcSZMkxHasfMfvmi8+oPlyakho//XMQWUCz0NjLyki+WMSF4buf6COapNfYKjdT6mRfCgWXkT3k
iAxo9MLqYM2oDVSOV1cm6lADZPEMquSIfRfc2RLr2GzeIcZoz/DQLQLTXk3WWGt02vkeqsq36Zfi
QtwjRGra7aj213CqMNA8dvUztxG7pA0XKBjSdqBp6zKKnfO/HwZJ5ogI9BZd+m0esfGnh+Fyr3t7
JzDy31gNFW3Pdh4yTcIYnjkABIy34t7s8qPbWG9TSvyFqbJ6Y7iU040O+4NIYu+RvPvsxnOD8Lvv
s+eBeT92L+Q5qh7d8/UDEYXuOZ2Zf3ZDQVgN86R//sMSz1KSzdLRvIFcSpwTQCEH5Z7js7v+z7+H
sX8wKVt2/94ucDteF4N/IJJgYfHYB5NIT8ChqWTRi0wcSw4y/OsntRvFd9e/Bcxh0N62vGW48b+f
n5ZbeOD/87ocnpH0dIXjAIlU8tlsBXFUQb5koiTyOZvt9OK35qc/ZgSJ2UCIImRUW4FQCib7ghPo
rZrBZiV2KjX8k9Hh7b7+TblonDulij0v0W7VRWTsJMnkPHiK8HUvITmG93VzzIomTFeimrc1OYQ1
o6eDi1LmUujhfxg7s924ka7ZPhEBzkzeWjWzZs26IWzL5jzPfPqzmHa3PjTwA+eGYCZL1W6piszc
O2IFRXl56prm4etCp/VkIeTsF0//XkVJ4O7lVMGysNbm2BMqT5iuHaq9XZrKlQZfcKPTQu5Vg3pG
ztUFAjVo+tU3mh7hCVJbcBKDCE6T0Oudm1qfRTpqT8rciH3j9PEDcgTtSS2zhJI0wdF4qlJkwhU0
9oK4KmU2gpM8OLkZD2Aai/YwsZZx8iL05tQOPTUbQ89EHoTQfxnLK3LyP0M5py+vHjogWahR97oy
hF6dfvo5ORcrI1BNTyshNYzh41LLW+s9+3o5JCo2uU/zsTNsJE/y4pwSvisvkvuQ3Ev3yG33n4vK
VID7ndlKWoO2zexwPmro1C51yV1mth77yFHvxFnld+gXctA7tuth93tD7tDcBpAcp7K3gNY69c1S
+/o2pkVG3c85yJEb18Mxb9VfwwRzIpk1412etVpsvs89i8e2D6meBCnlyQyEoDxEdQc44f84Ze1J
+R0FAFrhqzzEXfBsRUnhoQL9O5X0WDwNv223c+qblAL4s6xVg6gZ+RO9ZX9EMRpozZ5yb6gG4iDk
6dehgivgEYpgb1rDeGp7E+bg11V5Jl/iTJB/Bp+7aEGFFD1sQfEa1yvkI7JnZ+reljhl8lL2joxX
P+lx4p4mqxencbkmz5wM8AhF8wanZHXV0KN7QLAPVZuTYbZ8iJokR2EpL/h6S5QSFp4HGrMY8Ijq
+KW0/FlH8xO+KdDMInEeO7R5GzShrdc5vYP3Gwh0EJmU3RHZPvSF8G9EOfq3Yu6G1eyowcZp0I0A
WP+l9obmyQORYjjo7WIRUKQOdGfiu3rHwrcbLU/m3mHlo1jqD7U6jekkPrSh/65gzKRvre0J4rXD
a+gj/Cy6lpwQfpmHHkbEQZ6xsLYPqoXHtylpWGasVxdPf2Uf7XTMdxDv7qET2EcLvyKf2oxw2XOt
s+L6BnQc865jueciO3RZrN78MFBXZlkbOMRm5VazqwHQcCZe9D6pE7eqSck/a5Z0tjGYv4nSu41h
mb/j8SNwOhDNroyr738+w/MaaI19Zbffhw/W35G81LC5wpganuE2zDykHuXBsFmKhuiogc+p1qOb
5wZZabjITc3SHtsHuF4GiGWBs7bCmvVNnmqK+RiUWrn1nZk5OlWGJ1/4ZyxfQ5Py7+TXW8TJErDr
F+9fU/JMHgbrmIAHPMJZCE+RmnAjyvtJX7s+FbD/mZQ3KjkeO+yGyC1w8mpDjLU6c81Dpvhs4dQw
sw5qrf4zbshbAPbBn4TKp1BA+s30iB+RjYUHRcQ88ROjfvSFXz32ceTFueac5SvU0DQ2lpYDfFwu
JqtkjKtLu3AQBiKvMAwBNq2XYRxjX59N8gjL0jTwqbkFkH23fFfSggIihZoLmBbnhg7mpXUggqgm
6lJNQYzHw+p3X8zmRR4afksXiuQTacadtfqak2cBChrU7aYx2XduDea2DXkHp6/Ma1mjeAxd5BFT
fRNRYH8WNdzb2crsu93Oe+S09rbtBxzLootfUUs76xbx11YOg4GGtdUp+bEoDOe5ie9+W3BnLONb
o7JO0/zyYBludKuW0XJNjuqhNORIvlJzPItvBvGdnVextXup4lg9jQFyspJG20uWpfmBsCcitpar
lrWoATt2GfLqIJxgLRrF3cqrUNWJtgzPYZA1Z4REzTlbDkbEraMtuqOckhflvD4V6rFD3C2n0JF3
Y3UsWWselQQ3nVGztvnnoMTWL5DPeCLZpJgt3xjdL/qnbjCw6WftdKh70T1Bc3DWlg7alTTG6Ig9
8DNn/3ltkvGVdxjY+2XtVR5SNi2bKsGG+TX35wJFKJ7jl69paPzqg8VLN/8zp0/tPuv8Vzhvo1dR
5PUf5KnotKj65prjABvJeu1q0ExGY7y7StXdM2D4x6j2MczwefhY5v1Uae/g1uajokEO0cPEWE+I
3Wnvm4U36ONrR6zobQD25NuLz2t56MmHoZVrGyom6z432HkZFXjdOFA9/tgz5ulS9eTwP3NuXW9U
v82u0fSisQF/0dypv0XYOuSosKz8HCThbzkCAoRnxMdakoBiRmONTUcbB2frh6OyafU42MOaRQNa
+p8Ohowf7KQ+2qLMngJ9mHdziIIV01b9EowW4bvYz2gK+fsIVe5dVetPyNetJ0ewAZTTaAsPyel4
l1P6YOXrBoHfWg7lhURFBm1E/VlOoeVVDho6QkKb+SmtK/Rb7mzasBEHeYjIkP1zhpj5rSsT9p7/
XvRdlfiYr5fIn8iNDA3l1zuY3P+CzHUeSVNO/OSDZyP6FJ5Xm3wkU9tHNpMpvf1qBXm5z1xojnK+
NKcdXpnpubOpRiP5UVdd3JY7qhnWRkttscqGuvVcRx8PSLsBLhrd8Dza7r7oyuljmig10KuoDxDB
BmAB7r5a5secvn9cWtVhjAvNC/PuqYMluUmwQ2/QTCvLvjd7sFu38ChBKy+xMK9xM4irr9v5S9Rt
RYxWqHQVjez1NIV72q6tItJOejviPxBVo53keMqLZFsp9CiaJqIE4jaKv5/doH/2HbGp1Q7JItsh
2lR5dy6TKPBauyk38ox+H3+RWpBFSbL5YY5K48kCIdPrWf49poXxYE24LBRbh3hSkvqsuKylhNIW
njyTBxPjP9/z+gn7Bp+d0FRPRfI+a40JF4EZeSYPFHUtKO51itLqt6LbsKvypF37zuBc5zl1rgP6
9V2X4HzSB3R0CepGkDEChN1Sk0czojxNlQCVlCfGKkOI8DyKNudmSWuW5KkUApVS7CNqf0AAletU
+t1jBRRw3VcKMQQ1v/EKsw00i7x/xDeYgkIpNqzWwTUGQUJlSFXmjVGMxcEBTZDSn3pEIl0/WgnR
yb6hXOQo1nrA6IpJBMMYVnuFbe0x1XvlIfdLnzJK9Js6a/KqNMScJ3bXnHunR1+UlXth+ZCnHQMU
auOelZLnRdSBcIgiiro++uwnDYMr4RB++o6t8AP+1vDu65hZ/EwxSd8Ouhcl6jsSCCfjmFlt96Ln
w50icHJtUlh9Q0cdfGB/7SU67hR5hukx9LKqnPg31NqqXIZyTh7kS2oybgBzLD9XU/7cZf6M0op2
l1ui0pKHoTZyz48WGTzPv2m32BDk3NfrfFuAgakMqtLLIz90omI/tqyx5fNdzg2ZiViiNmCh+z9q
M2pPJfVGblzGORJJiJhUnqqPg9PPuDjt6UwEIs1FS8GIGRsWWNRumDDj/3OwCzZnrTNQnfhnagiz
CWg7LJ209e2NrhNH4PsGVTadGrk8YCh3T7o1wxW0gK0vzB65y1NaZKrfqqoqkVDk7/4czauydOO1
C9MQNg9h3Cc3tLcBzZ0rkeTttV0OhY2SwchCfycvFGT5sKOnUEtS8VFdCs7yoP979nWhL1C3ZUJE
GzlXRm2FXOb/+jn5NjjIzTVBKxllfPrzL4WWAXtLFmxsEY2oCfrpXAk6rTTEsp+sBf7zAoJKpnPf
w1lpKX79pGaTJvOvosDyPjcQg/6zXgqckUhbJT4kiJhP0RQW5w4P0YncUUHpeBa3nianh2nr+4iK
5CantAyMjqhNMmjGQV2UG2wVnMg2N9k0eFrXfU9zA2VJX8F1McPgszWsD5/9OfAkETsHx3mFo/Ja
OUfiX/FLAaZY1SMlMLN/Gknq8PoQS57WDR8Q2i+UDyDQD7XFek+NnvBWPqdpa32v+O2y4dfUC2iq
8jQtrNLEyC/sfhIa32Z9VJeDmbTQPUE1rXKVzk6UR8MxWQ7yrLSI3iNScVWEKebaSY+d0xDpm1g7
GCqOl5LsZS/BEeDhWVoEljqfvByAYLaezWE66Ul2S+qpfKvwP2/tcrC5RzB0dYgaADqnc0Ky93Ne
6CtBEWlno1t8SMKyOJE8V5zkGcUeFl+oLS8TJsGrVQCP57+0VBfker1Lvps6uSeCyCaElyK/BAZR
NFFeK6+W4eNhsYc3GMrbRIl7L0za3nOyl9wtp4Mc9GPwkes0ZrXJeR5TJbvqWZVfp0Sl/OVY9KWL
at7JC4M5K/RWQlZRvuIS8la9FThrn/TQEvcFmCp4bD71ySErlQBdkFasRisrv+com2phiBNbMmpT
dg4TaUjsVWSR6/wAsJlo1rjmoduN2g1tBzroWqEkHPqw45ryGW6Acyn4rT5YUencdL5MW1rd9SFC
T3xizReuibxvX1R9+IzLQbw3rDBGkTyPsZoelT5K7kj006sPbJTn4yHXjUd6OclegSS4ZKSdICRX
t2Z287toTX2fVEFFxk1gXsNcM67KaHZnwnfAiQlCSWZsq/5S26BO0F0j7SyXe1lgNZcFB23FCwaK
TL0YG2bX/T2NIAEZjUDelSXhtc+Byxko+je424KrPCCrAZ89AEUlGzHfVqWRXIzIGdaQDcM7kKho
RYJL/uyP9NOTwtTeJjZa3yrC3rF/CbQURc2XW+kHhL1AL+Uw72skXeTgKXviUlSqnzDf4jk9yX+z
PCSBq6wwXBwoV443NNc7nIDGsxyZHbV+yqTPiKFCIGuC/rVRnOQyBuy97U0uAVQTIKZLExLg7FIZ
/Ta3BHREQsXmpCRxvRrn1lwR3J0DuWtVz0inZ/iWJXVqQ9xYS2GibUm9bnGmbRAZTScVp+cuIEfU
SzUEBiSxiT0y7c6z4rTctVZrrdS8twlPQmHrdGP90lOsljWPuPylhbXy3Cr6uYjd9FnPgQWMrlV5
Gg7r59pZljZiiPbGMiyjjPBPTY+28momyJVS2/hVcctjFhXRh6IRt4RhSlyzgSACB3zePh5h1+rF
vgka7a5bOP0ptmc/kyS8lBTpnrKyp+VQA4/H5/uSzeOvUR+B+iXH3sqhypSp+lhhpns3chTjonzU
hjb2T/KOI+9C1ndA1eWx9isTDkz8YwoNMIDLQdFIaV+EFRvYkjn54Y4571OV5NM5i6Y/r7FSBKzd
gB0l7PNH4PzGa6Q2/o4sOWBUy9B1TR4AYe4c5JD0ga3G6uqgJR3/XICx8tDWkKhpfP4zTgcbd4L1
EzlH+kBkuO35lWu8IvDLWFAd5VrIsLGBRtVQHOqR3jXOoeIB96n1FFahcwJe9W4mTe2JxkiOSgVg
yGzHZg+TqHrhI2yikA8sTw6Btf/Mi5jMPtctX0T0PbLi6TakmQk/iipqEEME/TMEuXFH/AM+kG2B
RWOUxHu+WYoVf8ZGonp5SaBVUsw9FKN/x2FevU5hhU1aSX9S5QovNHOC19B8r7RifKZUNNzacDhh
8lFeEKxanqKSh0uATdnipmyp9xC3MPEXj+aLGxsxdSjWUf9OmVoWABqDuzWnyb1yrfg+dz0PMtFf
5BTODetom85VXutIKXhA6AlG2B6wItv2/CHPCLL2dznLvxN8ABOAys+ghPJvRep0q5oOpZnTODvg
asY1pxT30NJVUgth7kloTDwNxyo8lChLPexe+sbBuqIVxA43/fxp9uZ7j6r1XcnYQkIch8raIYWz
Ebru7TGkisBTNHwq7aJ7GLNJPUPkjnhw41ayDUP74Yf3IZm6fV8q9TbHbXWGfXQ2Kzd8lMXl2tDQ
yY8zaVCt8ZuGhfVaAAuVSw/M5AgORjHfTOQU7BDzavP/8QosXyZfu0siOvc64gSjnJqcwzl2r/Fy
4MOPt7/OWu7hqNXlhc4CWc0Xx1jLuTQIyTYQdMWURFe92AEGp0Rm/uguh9Ixf1hgKo4dfMfHIeyL
vYEsD1kVQwgZaCeirtz2PExb3JbkqPsj7iE7NBhDzauP8lAioTNye0AqBMWhZAd1sepS9/K64f+f
NJg1hfd6j2qWPE1luMhXyDO1GEHO8tpvRLHDG0F8a6xcN15KwQAQYr5ALwXKEKoQXf/sKsWIWmOi
/wyd9oF6qPbomOalKfu7XWv1TSHU/DbkqbkSAmvL11y3zMWQltdjE9ColmP5GhKimpt84dfcn9fg
0AGnsryPfFv5GleHhSnf52uurjCv5WOF7l9DARBqfui187B0dvPIo2/SPzi4aniIw5HjK23tw8at
33T77iiz+p5HCThyvYg3cljCkqS1OtxdIJtsY5VTIQDNl9x634gLU9fcBaNdh3PtbUzSm505MHLa
l4CNpWfRvfKwhKaeHMrDVHH3/iZP5RX5mt6ZTy02m+00DiT7UXdeK22rv5Gf/RBmWv7dH/RyXY/4
2jqnap7IG7tlbFrJNxubte2AU1ZaJ/wxOMke5k/4Woymtg0qmx2DKfq1jtdoBwlxhxd3QLS+PFOn
aZe6RvqN22e3c2yruVdO3/DJDVXMegzloQnhxODu1MgGDRLL/8Ud4VEsy7sYgvfKArRz1nBMbwZz
rDZfi7ccxeE6wmK+onCQrCuH59doGYJksNLyQmxeqIxhUaZTP732KpV11ve/7Frfj7F2bcVYQNAq
ao/7HUgVeVqLsfbkGZf/ng2kau0nEmiUsNTek0tj6d373GDOTiYUtoZq3VFG9odYwyvEf+u1d0W/
q9DwgtczulfXcO2HVOK6Bb6lLOPZj0uvfKly32vsNlxlzaBs+3CMrzGsgJ0wB8yJbBXYhTEnD3Y4
/oCegDX23yniJMUuU8l7nEfHPYEg7w+CWAf8qE13UZN52OlItslQLqc30woe3em7QcPopFLkOMmz
vlb5HKYkf/UWj1OrjOqTPDi1YpFFnzYrtQzoPjpqvZcLiCabL6JVxotcezQtAnEsmc7xz8UOMKPI
Ygxt9uSSWjWR6LV8lTfhh64b0Sc8IazN4VRdk2qgCKImCPs6lyA46JhBbPnANREVmHE3viSuRkfa
HCe8FQElYOEgg09VleZ62Z3iXjd20VA2W0MUxrOBA1CuUcJoCTLs3e6xmTsDk9rQbMne5NtQ9QFM
9im6ygN+ctwZlt3sEHn8nUvLqiMgStnlfdd4iqLT1o7UmIxU7pqpaI+jqcR3gZPkgqyGrFOuhWor
tm4MvGyAdrYvTVKDNV8nXJMgwXDjgidb0WbQtgXB1BvwdEUE0I3g5L8n2F++ZppeJ7BSe+uDkbA2
lT0G+Dfl1Td+AQtDXYHPBhENTmqtsz9J86y/+ezc1wg0nBMlxVtkZNaHauATz8CWPg8DcPEii+kB
04HdqxEJEV0EVktW5fx2AkcLQUcbM8uTNe64SKsMZ0YL15igxG9gfptjNIwU5VEXq+oA3x4r7k3p
VXULGiQ44CMvzrNArlkkevI619M7f9Pkt4BG2MDH+FR8l7w41TYf+6YV2AJBJo516z8Opb0uhdm/
yik90SLkNnX/qr8izOyfoRGY8DhCddObvf4coV79M5RtBHlVSdp61ec8+JfAWX6t9TlF+vU6uBs8
f8YrnVLMeiYSKSJCjNci7KpNC0Zyi4scvVFi7NOItr58Q7sIUu9rqMfho9PpwS5aKk3y7t53i9hZ
ngbiVz5BLFYg5e6MQOSbPlLMjwparaIa79qCynOrzL3IQzi446momphKfESLKuh3ne00K2Cpwbtv
HKHaKa/AhUMvath91kVl4IjSxRbWJOoXH+lpEovitcsmGk+2elXMYn724eRnje8CGoWi1ySaehcl
N+eho03O8/+u2/A+OhAVBGGglFWV3HgbI/1UI1H61XfJWRXW/Galk8pWw1+e90m8bYo3tZgJiloK
P7LcY4ZoB/taOGuY9YCAhEsUUpJaN5SQ/b5ZXG4pBombnHNmu92UMYSlkD75OuDLfLRJ6chqNf+d
ldnV8NPwfQ7Ijp14llxmpGW7qTGd3Sgq/TLqGSAurbg46M+DpTWRl7qy9htVge0AkKLTM4X+Bmsu
3fXni4HS0mvQca0t41GxLeQTfVDdSIiFaiLiXyjptRUexb0/NRYCuLS59K3TXAKxsbuAN1lKSEHz
6tq2+r1XyKe3U093u72JCOFdHyGj126nbMs+0N6BBo2mWGPGCw+WqYqjsxxGZHmgfEaf8ZgZD05i
7SI7G89pK4azhYZJJXeRZvI/U3K+LZrhAG/nKEfy0LtWsXZixYcsEePILJpPAPn45LQwedX7OlyZ
mi6uSsTnlw6s7lUiib0wpbAkbDItfKtUCCwbzG1hqSQuLvd8v1J+YXDU104JjpqPR3nJgwFXQ6VP
H1B9KJoiiI7mGco7FL2dxYf0PW9eeXJMH3UMDOlr2vdfvqZT3Ew7hXD1ohMCVDdJPHmWN5t01ttj
lgbdUZ7JQ2uU/zuUczGLm6Rox13ql0gn7OFMrHh0ozPCvZvQvo+qAlcVWW16xK0sHnk8X+Q8Yshg
bUYuscpR0m4KgegZE3690Vq3P2alGXRI+ngm4XUr93y8aPIXlXZCeYkk1O+7daWW3Ar88IL6Z/j0
Q264tBVfnBAgFZurZrbC8NUK9eaC7aG5JER2Ib4NMa4QZ4txAt3vVPbjtjDL0Stx1IylG53jMrBP
pGAmEBVXeRhp75o9/OgUo7oh2kgvI/G7tmF67FIy3EDwjymDXA3IARPeGHSwqX9tDOjHGjEQ+EwE
ltrUSc+WU+k7nVbdHomserSJ4Ahxl2+QxvSIAvEeUyok09Gt6k+Nf6DGV+sHisMfM1ucvZ2UwhM5
1AYE0IfSRq8kD3K+JR5uP7UGTq8pOMSWgyhZM8ULIo5s0+Y27eu2FpRX2RqxDofUu1xF3fFq9VN4
MvNEP9pVaZ578D179kdvhj4HBn7/CFkllhTsqXF7NRJEo1DY/C2VFirKy1wBRuvBKfDPlAMtZwpg
zc1J3kDG2yR6oZcceRBUqzkc1E1cY4l35nrE8r4kireh8tZgUmsqV/uJMJRQosiv7zF2+31cZLQp
/R4de66z9krz71XxPcMYwZ/DT3lb3932VavebS1bZ25OEZuVDR7P+nOcy7Z5MNLFkFvFd3mRENXw
ITMnjRYr3kMDj+iaNhybK1vPijMJXmsSWk3vzxxu2HmHT+4zLDPonstBmOXNDGeKkv8z1RPUopWs
Dbvx78vYvrGR7Wnv/TulLmfQtrcKvN4TsSwdvXs/0AFiTcapqeHFLIWCcakMuGELRLrWG/KzJ/Ou
lq71LYvd8kQsW0kL2hp3LE1ybgczFOV6umsECd6mZHrR40j7Vs4VELMq0e6FGMydQ6v2geeneqfm
3xBdUP/88+dQK1/s+WVs696CNzsO0IhmK/amPhFeaqPVlWdlhrWGjNrA2RoOQUiYbfxLsVhgBbLl
7zl/m29TaPvXfMEIhRaxZvKCm5q3dDahHrkT91WkzZcaDQ110hYukaFbB8KEfjm9eyJBstvh8HsI
ooaadTD07rehaROvmuK7OyT9Rz2S5dz4BV9unVLaJMgJJUhipNYUNl6m94FXJov73qK6OlmfE+2p
TVNprqePse4RyDpthPECQc0ntTGLvjvjobOi6EdfOi5bwaqGh5b3FyqiqzjGmZlo2hN0C/0xSeHX
FIjm6FSy29cmUsNC6xT540MobNtzUDud0mHGrSkvuOEsiAXAqlaLwdgNYWqezcxS9lHqovt3euN1
NvoC8TEY3XIZKjQtQSoVaNOsniptizIoNnMEQzWglbZ69SFbbOVUMofFcRyC85h3znbwdQTdVBTq
tVktWqq0pJyLwIX9HiKuB8NqDVwgAW4AfWYYqvozcDV3L69SF9TufRWtcuLUkE9R60vM6JYRxRE+
yCGo5pu82ORmfSPyjwIYU39Gyw8peh6ve905xLXjHuICpKOC7Pa7apN2njn6m3DxxMzVZG2tXA3e
uoRvyvICK5i1VVZajVciObn7vkrPfmy/j+ybqdY2FAPIZ8Y500c7tVXdQz/U7kGeTcvwa86iO7/V
1ebpT+nPohxCTEy7bUyDLhmLm7+Vwf+WB7V/r5RBBq+ks78raZw9QVhQNl3bxIcunIeLw8PlgY+j
+b3S5ofcSZ3PkYRBQotG5TIFjbk3ElPzArcDW9NPYi+S+cJGcyKflaAsGi/oqdIEunGPP7zA3YWv
iS/JZOG3USP7JCYkhstiYoOVQdspqiJecj3bxgKmZwoOd6U3APKboeejXkQbubZNw5GAPXcAfrGI
buSwnGjfy5X113ASWfKjtHQINupIK6AKwDyGQ+MRxIDc2aAVFczoggKs47KAPixDvVZdihDs9oHs
/b2q9rb+/HVVX4by6gTOydMctjBmmmoYkufMkwduUH/Pgrn6HLM82Jizjn6rte/5FNXPjQBTHxvP
ka1VzyOEoH8HXJnJQttMrEP8vR6M826aEBlYDWqWUknNneq7yiHhk38w27nfow43vTjo490Ys5M0
RODQtzUKsm5hxDpYqW+6xgoF8tOlEtW81TXz1cld9eguB4M/XLHS1Q5vpoBuhxM1XQ9CaV715SHa
iKA+pMPUvFpWdGl9Z7yVDvEuTutzI+JVGfUt0qfyE73fgPxS0HlBrirvCM2jb0NizdeJ7sjFVmms
x9XsP1aJHu+HWGiePOD1mQ8awiGIyHTrdAUjhDyLnZZtYDvUG2Jt5m8FjEuvzONop3H3y+vg2JYq
D9hFa4glxWQpVNNSUfwfs577Z+6R1ktGfowuRP1kphCEzSkoVqWKiB9a6Lu70KK7VHcPE8n1V9bV
Lg/25HfKf2cnu0VQepxDTQaKW1jxyV7MuZVh7lLYRqwywvwaqBx6JVU2Jn1nGPMMMSP7h7ga693Y
dyB5fLP7YaNRjUF/vZlZbG1SIw558Ezxk+mk7/IF81ihocXJs2nnrjtY6Cr2kVKZyK5747kqBYGV
DfaqqY6RsOgtwknA6VBrW7ErbTd4amjI7GYKCXxdx+CpCPRjILBhJ3PQXAgg4E4JzWSdDpF2DPvW
/lboQ3LNFZ9mr7B/+m6DNq/sumfUacpKEcS1uGZGwGbVkZMe58889fNz1Y5v6qBnz9a4tJMpyMpR
ZQuDgsJPOVB4oq8S/smrubJU0C9q+TPin15W0fC7j9VrNMQIJjoCNUy1aq9d3aeYr+d5Py0vc5S4
5LcfhtfWCBB7JYIefoMANdGDa+B0xabxBYnPipl4phKmnjz7GnYp6ZtjAqv0qyo0h/rgiQoI07+F
IlktkgcFsPkspvKs29V+jlNB1LGwbhqYLYo6FxZO9k3O8AXLj7g17z2akxhD5NjsBm5Y30gpz24Z
jc4HH1W3J5aDPPs6fM2FoJselM7AQStw28Sdr+2qIY2fdJ2tluq6PZo4K3py7ESgJuOzulxsCbw5
zUNI59b0yXcQQlwbsuQPlju4a5KB1DdaOtsIr8LPMHT+vgJUFblH9FqbWS3fzTg/E9zVPGa275/6
lJuOnPdJhKBguuuJAzt/HeoK0zur9IoO3z8XktFAhIq16kR1tzh8XRiXl7S+P5/s4M97JIPx4GrG
hfLMJiYq4DWcg+pouEQH4kUpX4OGu1Rji/LPVVKkU3LY+9Frxrx8ndTgMIbqeE9Hd3yc434jf2gy
KnAV+BHWY564u2gcU9pEtrbH8QPZLe0HSvVOv5/SuvEmbKSkhDiwH8peYRs5ZCfqleUWR0p6Ttx5
3oxtk10m/DFrVS3y6zwZDYRZttxmr9hgstAWhnpbrUo/mh9T/FUP5txaT5ViPmNqdvYQWAw2MRys
uvt7Jue6ZBDIkiCJLvMhlLjjOI0vLBQMzFPBZ6fF1ouO+uxg2kiTpsi3XsIOfEno9LQCl6spPp0H
d6aqYyiTfXNTzEyDzQ+YqvbpKtEtyoT9Izat90bD11NOMIvLtK3fR5TigEHwC09dRHgMMPwXjGPd
g5rR6kQXh6s3iKLHcu7VVd206g3OL7ZdY8i24aQMpCsM04sVvGldmWOGrMJHoPEkiTNbIIM8k/r4
s0fu8ILk2If/Qe6pvIgP3dqO2KXWcJl0S7nXIOS3YnT7g4rR8yzUFIuLgh1PKOMjaUPGr6QNN8BB
+kVg0j4YDZmgROg1OwNg1S6t2/BqDKP5UIVu86HhFZU/RKX07OqZeOv1DqyWFotzbdnOXtVJ4mid
ILn3QcSt2q6VXVv06hpCKiJkKyU/1+VJtprxywMcL3/AFHtzuLe/KcqkcPt2+6tel+bW5n54yCp7
3E1kfhsDcDeXPeO3egDn1sd8N0li3DWx1d/kxZDd9CGLwZRay2v5lA57cAiEBSRg+6c5io6kyujP
7kyxUg5dzbbPbhIe3Q4tihimwpNn8mC5cwjpcbnydZCviQOiWMiN7rbRos3UdcRtCHfMVZ7rCDyX
OZFb1wwnxklO4UjNjpqtvcpr8lDgh13lDUazr7kwh25Mqjy6Bt4nUKO12fTVhzJ+hrHf/HQtvISx
k/U3t8zqXUy40a4qC/uK+2LV5AqNcUVc89GYf5l+v+Rsg7vnt02OKmuAju46YTPa71ixj0h4bL4Z
aNty4p6OADL2aK/ti6+W9iXqFPti/T/GzmM5bmVJw0+ECPgCtu19k9104gZBiRK893j6+VA8I965
Y2K0qEAZtCSygarM/E2J/4PlpBS8/07UxnDw8z5/8LxK3cw4+bU8MLnaqG6UOLyyFSx7BMh6RGOm
9MyemJ4BoOEx1IcQKJIM0JmckY2uDJAmwQgvJjVWV305WR/GcDf8Mf1FLY4IzgyVQ1OGH7HhDktS
ADWQH4MKwJxg7eduoTTQyhNqtQq5+mdUDZNLoETvcjIPAu+q96SB5jknmuzHEFSiGoCW0Xx1g1xd
9gTffOlogfMoe2XIuQ/0fniQXWLVaOtiK7Gy57W51ernMDy7iK1h4WIdBmHC+UmDxD58N2KmZsiu
AlRuP1um90VWeAtOf7NkxdTuxxl0YFTN+EAZZNg0lKeXyPtTphQeAGCHQEkukY3VoEw8+tpv1PqG
o16xiyohmM3QA0g1KP2xmht5JSe/l/0/xkQVDhgY8CUB0xPsW542WLNzsUPVYSP65bgwLMqQ6EVk
y9Qw0dhKdfKsaqfgpYOpjtAtnFjN0Ft3vqn8KZpZga3o/xSi2hWtS1xsCrEtQbVlWlb89tvwt241
w7NQR2Xd9Z52bOCBn0cFVHhK8vO1z7VbiuLTbztU953w7B9hOCYUs8pijYlARooH1YHeo7ZWqRUH
3BzVgd43wZ6jJXA3Wu8KggcHMQP3qgAvxgXOY/ZbY1TmAvun/CXlR74UpmvfExtVAY+KxWMK53ad
6GNLsAV1N1eMlqgoS3b5Vmw7ZwL20kGZFE782sY6r6wCMXAv7OvHOFFIEbgixmS2BipJGn3p6VN9
idzaAFAUpDckZZFzSSeAqFrBQU6LDDQuu36Tg/7c9thT7GpRxPdSA1MHxkjjva4fakRC3hxrtNeA
SZ/cngSUWgvzxlZQHnz8N8muZNYNsIl1a1vEN8xJVfZySWMasxJSeJa9f1agD8SXXtkA6LBuBpmm
m+PC+TU4qPmE1ZtKSyc0xfg0xyOvPdj6STQ1L0+l1o7O6IE06e1PZdTLi9UP5Yte2EfXjotHMfcm
eJppZuc704ENWyP/u+CbJPb6IEIA0r6+9TIb/6u520Dpu4K6PWVzrgwFcP8em+W9ztPp1M0w2ASf
7J2oMQxUJAdmHlPEYax6W1DKW019DnfRztKB09h8aca4aRXgtziljP54DquqfGxnVX2+nsO7FqAC
orRTtQ00nzeQnz/j/mb/nC9y9sj/eoFs4tfU/7Emd4z8AudXoNYYIdSq4VIg/6oY8Jmo+Kp8j/d+
Pr7P47Wn5E9BWv+z3jbtnAIngD0FQMqxK7WHKiy6B9VRhAvwOHlyi1g5yLHSc9sHJ9WDjYlmgIH3
whJNZt4X89f6XHj1WsKcJJgJdgMOdxrc8NRwUVdGfvroa6SkNLUYCLza9gf16D0bhvUJ4vYNog4P
xby0bTBbcjjOIwpHVUM2MbmttTcbkH2P/a8Tod6T3J7vAF/1zx0edlSLzoQ3Eo8Tuxo28NOUkqmY
e56rDbMb+uWr11XRlX0dlyI1wDkzrX2E4DLEN/7l0g7Le5Arw7bV8z8B7MsDQBjYlarj8b1rgQ0U
EMIQoqHChgMkj0WfgA+cumXVtu0jbGC8tUAK7CYNqJkDNWBLPOhvBl2hvtML74wR0EHJkuhWen10
Q/3W2BZBUC+LhoQRVhFLKyW9NnZJdkXQr9qh/ww0du4GSQ9Yb74SiWuxCaQX2YuH2Vts9pg5c34D
GTq9YWA7fgTvTpg0v3nVgonBO/seeMG4EVhqQnKxG4Qx0e8EAQq+qvbf0DwMXrRyPIZdHp4Uv0Ts
t1MfilLT0bCex8ZOBwod9o1+8Ot+72VOvHcNw3wTnVjaUeQ9DyL1To5JpjwfEusN3Sl/RXVRHOSy
cdMNhYZPNO8lgfg66jWU5ABRLFRRZIceATI0tGgs6jp9FMeXDkfVY+ljrlOV79k0dFfNEjZ7XRJQ
rQyTcffVN1w33ogABVmMC/UHRymhZbHDnBzbO8ueHJeNW6obtx61Xe9U6A7hgsk3nEblGNODTU7F
RkQR5+y/M1TFwKB7akiormsxlWF4Oii4u1ibQTOPTeNI4IOMw5s7ovthNRpJ7o6CVmxjhIeGC4dn
vjvbiEVuijiZ2WQmmE8w9lPVxjvKO7gIzmPk3eqF30FAKAekud1SF/d2xhJleVG8uKhREqiP4g2O
drTAtX34mOUmKz1rPgu73hvl0PgLpyPx1lTXBB+t/diBN4t6ajiUtKnlkgiZR5CIVlFfUgHNJQ4+
pySWvetUxk8SxWDUU3rC2gT/VLIKL8gmeTsnx2VRzmY9dBWtGyhZzLNCw8W5AjG46IUDdookwqI1
eu9V44u74XBcb5PC814VUX+mfqBf3TgJzhVIkxNyhj4Qlm5OfmnxVTZR5idX3SDRFiUplvbzxNR5
WJUq0Hot7jgWtaEcekwvj22T+NQB/vbl1fca2TWbc0c5qdiOXX53QfM+ZX7u7HPECNa54EeYK8uu
URRUK6HVDxWHn2jMy+c4wJd5np/ypAeM0JW72lFxcphBP+EQnsGAQmudMOuJIJX89HHnokaB53Tq
V18NZoBoQch+BR/cXfK0V8dJHUNUVNQ+ATPiHfsYX8U6Guyb3tgJBYwt+Ub7Ns1Nhfz/JuQhWNVm
WGeg9mZBvjBEc5nZgYALEGJLjsgvxE2OhTiWYEblnWSvsUB2JDaqCnC3zI1mTOJHTBzpE421UVit
IwDT0Iw0426L7kWOC8fyl23dYr1W1e3FB6a4JNbosb5Q7/GopU9wK4NDFFTj7KjWf3RUCPqsfQdV
0W8GjvNUSIfwxTHtg5yHOiqWOHlwwNLZTQtD0V/i0VjVWqrenYQPJB227IdRf9HMCnR1br/Lnqq2
pOYoCi17o3SfQMpuRNF+emVdPTlz4x6EU6Zf17oCW9gwRkyfrHjLt8vi64lmUq507nVMREFc2Xhb
u+mQao6oZqqZ0/ziH8opNG5/OzXyjClcn+c6/IHEmbN0Ejd8j2bNFc0uP/F0QQszHex7VlgDdUEz
3mcBEmWZEzgLuSRt0Zbro19pow/LOg2AhMfPnh0qyMr4VKIr97GjNvEJ1+2pG9PuJW5ydBzs2a0S
bbBr3YH/Rd/aAzP1kGI7+dlWKDfV3Zg/6qpe7IfSABdk8AMjVx2w680fRh6TIkP1wzczF9qSgUSm
nVG8rzLlIRHjHs2kCNMpPlIO5S7PvQt7cQctfMGTiOCU5oWfdqGt/UavoJ+xS2dNqv1u6vENFY/0
B+nrZOmRVecMiehPM6nDxXf8ekekiulplUWnsCyVTZo100Nstdi8oouUZFHy5syO2EGPPItt98lb
jUMUio3VCyapDo+l2S3kshoy6roFQr/96jp4OHr9q1f2x7wJ7Wsew/aANqG9TUZ+a9Wx/mMIhGHx
nrroFpK1/iSqq4OcEnXECFQ+4N52dMZdO8Yuleb/HHMGtnHfRh1HjslGQW8pSWfTCtPokLwLPRw+
aSq/r3EDzNydYjX/jJUZju2GYkxruYQ4kIJ4rfNuifMU6wm6cnHqDOGRU8XL98eVimJcsVyBdO4+
9GF68QYSJzkw+U0q8uFmBiUGCyW43bGM3VWred12MlUD+fxYuRYQ1a7tfIVJRbHAIqvZfU8kgPov
WgwhevAd7B/mdX7i/Jy66K21tWxRxZW9mavxoM8Ltzm7ZdGcvWJqzkGAajnBj4uTKN26MDDUhdmM
OV1ynPC/WfSo4j35HLM4MOIElJr3r5FSwXyudfSDxrnwaeitYJtQE1ghAR4+xW7cX+qgfJA9x9Dg
UZoIHlboMzeheq9Ct3nS8QQo2lTjVQEhCFW9F93FPC2zYEhGZkvlYsyNTU2Uth58HWbwVx9w7Aki
Z4SYB9iaRZGp6Qa1wRi+2qehxs9dkxrviK61SAh66kvg4EYJ8sm7ASVP17FvPcd+d8smpdumvAOP
jcd/1fVDdasVVB0Ub3gdu+LVDPst6uXjQ67F5ZOaqvFSDbxxL7s+WitbUaMDKLuOkqCk0cQfsofz
aLRMrWzamymecEaRvwy1Gj0WHUATS89f7LarLySOP2Uvpu59RL0BPTxfTw51PiVrRXcQ72qm5s0D
IwTQlEM0kjLdMrKK9Km1qHHEepndeP/F68xo6wc71qINz7l6KUmCbjP4rucyNOudXofPSmcq7PxR
6Z3dxPsos5JfdWobT/itjUuljsJ9pjbG01jk0PSnSV2X8yxCqtZeixuefvQRV+4obPxVgSunYfqR
mSTtOrtTrxZY6L0epM3Wh/F6DyURf5YmRDcQtUVrp+HEABusJ4UTj/0GUWSFLEBHyCwHh8mjIu/U
RxUUzFUOiUiEV2tuhjoFu9WO2xEX320AJSVGhstOTlOIIVgJKYXzu835mUNAhi4mgwCANpotCo7U
yOulox48Qq2HzN8jdONlWFzJMdn0YFGPeZe+DhVe88u0V2pU4NHdnG/Qsip4lMt08zkLHMBx87Ac
QeXqHLvmhRocCNY6HJ6nsUsXbTbAH5i7nm9DlvLY4QNS3s+VHduLxuTsLWeLWEX9K9fKg5zl7TCQ
GuV9bWHF99wltYKDjSUQ3OejTN1sVkNjJDt5bzIlLrpxbb+V9+p47q1TBTkwOYvnoYLeVVNscrhA
Z07BH5I15kELvkbdSUKRJXFMDlu+USMm32Ykh22AUQiF1VdApHKyHMuF6qQumuGFviYcSJauEueX
ZLLyi7ySzfesM5uRlhUIJzy24FjFrf5bw9uvKPLfSWsg5zSo5j0uyOiFTRoA9FF7wAcl1kt9F7/C
rXmF6KGsxh5KlxurLp4iDfFqH1bTSp8L2uaAzPVCXg48wofCwOLNUNRTHAzhsp/r0kZSIkRQpdWh
nbsRcrOBmjovcpkfpwfLzk4qu9IR5Tlc3CQdTF42SoKUxriNsq74YfxMbXP40U0Y9pgVyHPZbXpO
kQVmGV3pRRff8syFHEe5HCG/MtVPMbhGqkrqg9pd/Rm0L2bEf+vqIIlswnc6HUj0sdOCfQL092wJ
oa3IRiN12tsKwOWmelSrDnpsb2NP7XTBnh+/ce1MkISuBgO5yJWTCuRO5VE62ok9XWA1dPiWkApf
pbFzL3xjWEGLAUvag7COtGjY4locP6a6je+zCb0EaNc1i9FYIY+87FEQvSNWeewRUUAelsYS9T9X
//dYx2ESZ9cAp8/5rC7P78F8iFdmg4csFZhi9daEd3fZaju9Q1VxnGscuT3EJ1z6UFEshvHBzzu8
G7vcfMZbgNoGLJWPoYvPfu6ieZQtowA5T70BHm2GYDkKq8J3glyaFyHPOsTF0cPP7mdYjO3CiB3z
2aZuunLbsHroRk7IQDvPePZUd74E6U4HDQdeiK5sQoPExBhUj7LXkmFcj4Yh1rIbUckimKzX1oRd
XWmAMHRnnCyOk7wPzKlZKQXY43buyrFyHPWj5fUnKXmhd2Tcyc32V0O5AC8wyzVsp2iJ3U20BTiv
uYvOdkgJsPMpgfFCoWl8R6sJ56NRz888H9pj08Ofi8XwDii/X9hOJQ6TGLKbCmuas113+WJMYnVT
beB9ZMh8unxJMTRPRXiX+lgDvjugEsuzFenpXslKjd/HWGK/hy6l6OJ+G/l5eflqRgH+Lae0HlXo
+Ml1to6k5Qp1xYMVxEtNUddWP6UbWfX6rouJzvEwS4zg+S/CTlva/DngeolJlu0O2BTWmJ0hW4lf
1+S6Wz2D40SUGxVnCKCLYsgwWRyKD1+k6MBHU/dkQVIlgAebMvfaKsiepl+gvD3Uevr8bbAomVpT
2j25PiWvoBiTXaRVa92J4wXcRgSzqPBKPQMAX+LBSMVJ1QTKgqAgicktY9OGA4zaUORrLxmAZkdO
iifKfzZ1duXAXVy/R+RS3HiqVfN3leWMuId2ycZpgb/4TawshA23UXY7QKsLSrgkIubZrnHPlavh
Ipja4wHsgrN0Ufy4lU7/mTnZ9IGjPKSG2i8eilZ4J7kiRMP9IzXKfWuX0wuYHAwFcowzWncofxRI
WZlDkW/xgy9XWDYNZ7ZFWNzWFGHPOIKu7ZN+NzRQyuok2zUTWojyKyy/s8XjmD0kCh7XeK6RLoPq
CsYWzfUzfL0QKSA3WbmF1m8IueBSzROy0XKSa7Za9nuDXJIcUvlJb74/aiLK22IOgaS2br5ZlTVd
atIzz3PPsSL1Iss7Y66/eSm7pjDxf9cDwz4YFRq+Hu5JZut4wSwydTItzJhsL4oB1SjR2uiFv1XU
Pn6uutzbTISBazkbYaa4FxMaaMWEqpYQwA3cHkUC2dj1CK8gD9MVNwRfY2oRG5B0YXA2iONxZsi6
s5UOxkVPEZAdo7T86UbqzvL09pW3erYN40FsOZmiFdkZ2ldTdrWBPODffqR66tqvXf7N1LsObLLK
QV4hmaEcpmC2V2AXJ+E6ayxIzSGf08ygmU8S/hQmJ/Awv4E4INJtFTqUCtt4kE1ZY1CgaN0lz9GK
ImF7zWdAao/TITTjYWPOyFQ5lGUixp1K5SDAAjnuK/3X0KjVw6EmHbegbn7FA9l+JZZP154WaSfX
t9VTlPEzVVtDvGqTuAaxZ3/OS4VLbVfOyaXOvN5sOFjLpTUvQbk0ByrTAUjRDDO9orKZXZ2Zaky2
Uz/WyDJ89eZxuSLhSHuNfsjRCLj1plOp89ZqenUovvyqRvGJNmhJiSQwt67XqTvPbJwbJbwCnQhW
1Pj3grNW32IPuVuzN5sj0v0JNirU9qKmJnQJXJzLwbfhX2LaP+oE+y95lZceiuCmHjxXKjElcLMT
/0KQR9PRx6LsBGBPP8nhYPLQ4f3ua0aEPrLaAi8YRLuQq2OvTbZewlHfs8gRIQpEZQ3lFTXq3ox+
0leVZZlneMApFK5W59S1ZTEOsVQajoDc0c8yXUK5Rk2i1VdfThE3FIiuzqusUAxHA5ceYvW2XTVm
h3VGFOveXh0z3OwpigOZTDwyHvo1izBkLRzlV1Y1T13Xpi9lPVEcUiFZlLVXPWQaMl74dyq/7PGE
Irf4CV/EWmoVFfh6xjDrfQuEOO+yZ6NupmcMvsNtEdb5pqzc6VXncLoADWmchFWqrybM+lFVzefY
nKZrWjk/5TAZimzHqyhfy5uqjLooAZbYmUgrVElnHRRy2Ie4RMpMNuHfK9mVs3Id4qR/tLqCUWFV
Zw0H3IPVk9rqBj2722mDi4CZhK8caNeNHwXbXndqDgRlTnxMkwol++cqdPwtYqGoUf+d6DGZhobk
WhdVF8HV0rTiZiDqtQhwVEVHKChvcgxflybKbkHWYEJtqs0+Uci7yynZZIaNR8SoV9vvMT1t1nqS
Vlf5MWB6taNZ6e/fCzhmGkinqZivqFZ3ajPs+Qqt6rOVvJSDAEODzVjPGYD/aY2t486IE6MJaBJb
YnlfPX+OqMpwUyPcvvETo1qrpl6ea17gB2xpsi266f7Ngv7M4bLqPmrKaQh4139iVD2orzfvvu73
SxUTjccIaCLQQqjBNU5KvIIC8LAU7V/qyv78uklZtvDAUjyP2MfU0tJf+kahFOVmJehSzQYyP0xL
vwupzfr99CrEYx1QQm37IDwUGuwH2c0NTEtrrwgvlaKBfa3znby7idVwJ9rJXRPwijfPcz5K3QyX
aaMiD982z2HmVi9uoI8n8NXI/BRlTddx4H9itiVnqTtjNjCOEDHnxSKIprXA+WQru3YCYo7ybrP/
+igNYy9wOvkWOaD8zmn701AU6xbjo3Kg5kNxDHDlB9wxnZrTR1p32hpOQXzwnaS5YzP6Luftuu0X
oMZU2M/8OHojxl5vvtFx8VEfFPEGBRFF50GddloqjGcL/1K5wMTpe2kF5nSxuwB7EwG3kd+ztfei
4t5xTr00c9OmjbjILhTdW67y/Ntuvgs8fEWEDu8mT4ghIPLmSwOO6y8ylYiJiI+ux78XTmJ5Fgjf
n+toNuokI8WvMZ82OERwWjKnf5rOscIDrsHrDKFHMrjWqnWn9hx00aedGxFIoqJ/UNXhIOatGkMr
514hxj1PWWVeHvLRdjC+z8V6wv/0tUq9C9Yf0ScH2x9mndXPqTmIDaUYe1/Gtf5AeB4g+8gKrQOP
5rg/YYEhWI+GhTpFOG+U8N15cNYidBFIbNVMhaM0X6YxOqWFQNVdiT0Hs0LNObjzleIjGp5ztl7J
MTkrJ5JEQCIQgZns0MX5Y7lKjz73wMmlE69mMox/BOQlsPY+euzNheKx/h4iYLgYw8i4B2k+rhU7
sM8hGKR94Cr+Htoc6vuIuIU4mBzwTtR4t6vpE+/G4Tay68iebHoRfFRNFJ07YKtPWaQTAxPXLTQ3
7Z9aj7JO1FrRDzvXgM67VvwS9Iq67NygvkeKaq7cZrAeNNLZQO3c5jKY4q62Fmkr/VPRgY4NKAv8
vcA/MfyAYfJZp2DoGovC7X9Z+Hce6nsgFwaBXjwgaeAsIhfchF2Nv1QFOOkkzBEOn+PtolCttvgr
p/hUVW9yRd/wbFGMOFtBcbOC1HwIByJznDghusznmUpXy20zGGQuBhCPWalkHFhrNFKc7E9fRU9W
7iZv+F+VqyQDxWf3TbafdDS99DzDr8RFfsGL46dKMZoT2fRxaQy1IF/NjyvlubqG0xDedMd84ARS
vVUwyFShxNj8jOb7WbYmX+ht45nxkt8k7jFQBYe3KPjdQqn1F2yVu3xM28+eB9Iw9VejEHx0pgt1
UXJo2neuQSrLqfHXUPtmiXCH/a60+V6SB92wPiS21b0nnPCXbUtZoEEyCTaC9+BXvXruwiABkKQ3
u3iwKlR76X6NNTDP66og8d0k97oJ8m3lF9FKTqbzWCuipY2l+6Nd29By8czeVGbyOSmIEcX+7EIy
pldrJtRRe5i2CpXZL37dvGqYV6X/fZU7ryoDY3zzw+hTaGF9NhPrwVFLdaXbUfFSofq4CUDjbWTX
CQ0FHzBhb2W37pFP66wC1abYuZZdi7QksjJfTT135ZiNMlO60L26QNG0BWa+kKu4SA7IAKKUlET6
ZXTei753+BUmzjWbrxKkMyANQCsYQ8xA4AAy48xaYlpiGtvvhfKKdG3flsPXrXLESvX0K/iB45kf
GsSWlrB7e89V362w1zbYsnZgZbrkFUOFjY2Z/IeoS4ryvDOPqOr6d0/vCLcobowhdq/+0Oq7KHZ+
RLHhPxQe255EY7hpasN5ghXzbxMk82z+s5154Vv+r3c0RUQ9JzZvWdHjO27a2oXdVr/IbhQ5PEFq
fWgb0qKroB2GHTo1nwioaReykqFYkfHFjwePSVQN5sH5UzrlHcly89pkhThnvFWNqo4eZWPX5OO1
H/K69wPcHqgTXuK0WMpIxNOy8IzPNDTFGdA4CRf2ztytZipGrI/6plDNXwH13oUkBNuuSVgFdIg0
ulk+kmfYYhXU/TTAoCdNHLwbA2988o94FrPh3rJAEJ7PK0Q3vAdR5t5DyqH7oJ+0TaVq+ZsZQmYq
cXhlV4u22VyKN3FQsvQaZn1od3uUleM34R/sqdf+iC5/pSzuvEXlbDdf4p1j+Wo5s6PgH2YF7s21
Ge8CCLvXQfGMFaIo3bMTOhC3OIP/rHJj65JlFNmnAlXtQTYzHA0sA3o6bgKltdCHlWt6P3sNq+R1
a3QJO5Tz05yhLFpKYd6zc/2MnfIur6b+U7GcJ+CN9Qca+8mCkmbzBhsDIxVHnY2WoLcPuuPBXY7R
li/rtQ618d3J0n4TILO9a0bDf7enVWTXzY8WntwO8Ly3lsODTTSqi+q5R1Lz6KYdys7z3U3ufihK
oCNJCguTKoyzkONEvzZGIPlw9uuZH74Y2qreaAg4jqSJsQdwjP1UgIoWhQGg0K7dJR4Z7tb06pLw
3bDfiiFFGQC3DiAv3ioIFO9gUkm7aVP+MRBhb/ExphCorVW8OoJFP03HERTtz6yaXbnVsX81PN6A
oyM8RJ45MflG7l6GljsTSCzrvgqPnseXGFPYXj008y4uG6uv2MrlJdCZ6WuwD5z6gMiX/QRs0jmp
SkveV9ectwnlS0r5PUQ3NJKQS0qf+9qcjkrVvDSdrz626Nk9lrpX7kExNQvZlRPp6JZbWEQk3ZIq
v2YNmxzqutq5aZ1kBTmu/jnEl6oPST7lWrNUzQyPsFFtjtFQ/yLdpewE391jWEGwHR7k9XejmtBg
ZFf/e/U9JifawOInBWYLJ9fkl4Xw+nvQIZXghlH45sYQEALNUJ6FDeU3yHr/CR8INkWrjm8A65J1
UTXVg96JaDP10TqmIuqOnX7uNUs/26gNLSsDmanCjIzz98SYNYKjpFedmtTiNz8v1lxe9cC7+bVV
6JtCvKwbZbgNmBRBzDfMlezKppqMa9PY5RmBo/FWhI44duP4/r3AURtlOVlDuP0ea7Uf2GLjHj9/
ao2o5C7N4+yMjll8xskBi7VcKz5CbOwkVLHyACP0dtI+mDiBH4w0zJBDGLPX1lXOckXqa0BF09a6
iXDvEAWzJaDolFSdWCnWbKcoB02ylUiFOC3V3L+DQIlnS5d0za5C5VIxlAe0FuAGQmLFPHN07K/U
STPLCBMNaRBrqR2jOs6askhetD5T9jV09+t3U4n03IrRWGgKRK5FQ0ldygIOqVNszSRID5X3W8NN
5yE2G/Go1r177s1iT35MPA5xKB67IO32saI2i3BeoY1jjYRTvVaqaDoZISC0LIye/QHn+oUcAzA+
WRsjm8tomCzmfoMk8rw4J+rCXGtSt+ho2susttR1rcXGNbIt/avRK+stqAaxl0N8u1Hjy8eFEgTt
v6xKy7Q8pK7+FMbw1RBmNlYNcfN60FxEJh0sH42w/JEXarLt3drfmSoaZMqYr3F9qT5qGz+gKIT1
0AR+tnep8LYrgAjTxnSiYgHyLD+LosvPXzPgvJZho6zIY0x43PoBgqeh9jQ2o78G5IXZqVP97nsk
iB0xB9TEkyDI/PEdlf9xEShDcxXjUFEvIYQkaTC+wzA/ihFkjWo3ysJMA7rx9PLV1SZVe/CeSL4b
7Zo68FNqJujSyaUacFPdqot9M7+YZHjx3fzb2Jha/yypagvlV3M1jLZ5hCvVkG4t/Od2EPlVoSge
644C0soLL56ePaL1uSmLyD9BMcIwZm56Nd9MdXiCAd3dJkfpQeNa1WdtUdw3bOsDYI63dK1KvxAL
pEc/8701hTD7ReE5sKM2/0yAEWopG7iJ14Lu9XfHKrWdobW4aIbA4OWY4d0codQ3qGcDVBGTpHs8
cdScu5SAgrPtJq9yUi4n2fvqUOs4yx6p+3wrb5LdAbzjzR5v8mZ5j1JhbeXEQt3JBQgfFcc6Qiyq
KfE45PFqjy0R3UUuzoB4bWAf5Gu5GLZT8eD03toWAWktbBIWTTFEZ2HnhNFtLKLzGNbvXjjo237u
Ob3DBIEYcidNXG5rZ7QvnNgRW8/ik+xFjWtf5JVpE7yqrh+sZLc0ikdDGGRV3cqEj66gnaZr9U1v
B3Q2JxRZFbwgcOu0lwacIagRLaj/UQQnAqKV41v9RQ7JRnaxzK4hJOBi+m8TshvqwDqGaho2U1uP
yxBlibVHCQan57RutwVYswWJnwhIRBLDerCjqxZaOgqr3e57qFWsFmdA3LuS3CgQzGPZ19r5Vthr
fyqyILvvIXlV9IaH2ZMXr7/ul5/nVLq/FS4yz/KvlQvlRKpk6b4a0bOcIhWF5lmmmcTTLuVZvMpe
HWA2gXZUDXyHSa9v6gcggOugazle55ZuLSxOR5DuuD/KIo4Jjk89Ng33ERpKl67WjWffb3/JXjkf
MCut/+qpbFyHSuOU1jYNoh9q16mHQAkvWlUEV75dibdyfR077wyz0J5kwko3fJBdxICZKh6LIHuR
HIdeEiR8QUSOyPUp1nDtXVD9KVZCBMPaDeP3JMNwdPYzug/jMc0V99bXvn2noob5U55aO9jZ5ibs
sRGITNhcfqqFAA3C/jlBoTq1u/bHiCX1dg4Qt8Jy2x+2PW6VIEqfTYRC15ohPjTyy8c4xKVZ7dP+
B1qnay/uu19jE6NtFrTpIziS8KA1NcR+PUxeIbed5YoONRcodbw0AMCnnAACf2X7OMx+9WP/w6+6
7BGgJgQhw9V34YgflEQ9y8ZHUgu6mHlXS3c5NP10t7FWKtn2HpHunu5+jioRQiZkrn17OI5t3S3T
Wv2NVFj0OZJU8GEZwM3AcwqltxZMb2XssShDkQv5FejUKJOGqG6cx6qIFqKeVW2UulvnXq2ck07d
ZlOGqNbci2PAj0Xbzf7cXbk1y8lFnykXN0RoxU3Xg7Og4H3BztC+UUFW96AdNGwOmJRj6JiFlLtQ
UOo9Vdw4AhZIenhvX7d7FMWjrq5OnRB3wrz+2fB6/npC9F2emi9EsnfXqGC1hAPYwFRx34wYtdtY
8V0gD5X65EGmKEuUpf+DsfPabhzJ0vWr1MrrQU/AA2dN9wW9lyibyhssVZYS3ns8/fkQqkplZk93
z00shCFFUiRix96/cTS0s42un10CWoBKIdbgP/TlvJOFu7IJrAPlTNQRjGAwz2aVTBvNoR6gzV05
lg9gG60gOrlThlZr3PoHavv6fVUqLpzMoKAo1SIHJOzx3uZs029TiyPaZI7mw2AFNyCby5u2VswH
K8LYtogt9yAnEf+5ZnX70JN+jL0SLPwwO5vKq+771cfsfNWMNuvmK6q9yjfLL5YC8BEs1/GSO1XF
n/WrWzNUUN7vXX8tx2QDogm0yLAeUE3ZRrM8R2h0j0lXxDCexuZuQldLw+BwacBH3KdLwwqacgmv
aCQzkpY7cBfTfeXp9XGoiXf7+e3KJraVfUy57aYzLe8uNFZhYLlnVBgOyCnmB3/uyaGPJrZHZVUX
1rD8GJvS2DtXY2uszJicVjgp+lURmJV5nNoIpjjELi0nc5aV4m4wcxRwX0tq8dSMynVl2agtc8zC
mS7okBjycmNnZA7crbkxzeHohkefg8ZeT/vzR9WgLEdrHwQNajmFRf7dIx+OQ7iHjJTsKxlmyPwx
6JXzTFCcrSq9mmFmwEty9PdmcJBICeGGi7o0KOxTe1PqUBxhe483mh1lywTS3wJtOnZx3uElbMzu
XKRv2IEiYOOFMTWmydQv/mSt+0KZboVfVff4/sSLnAr2UVJfLOS3lyBuD9QN04Nl4PMmdQ5kFwtg
EgBt1dzngYVoasTHHwV9sSomvh7j3O2jANlDeZm0nZ8tFKV9VktF3UTfJVyp6kxH2fww1irrlCz9
SUVblC9sdTYar3ou8lA7pA6yE7LLUblbZz7AF9nFyyoHlKn5Fx9K6ANqF1hIF/HZNKb4LK9y4f55
JccmTikzcTLc/jLxy+LcfVYcgZG0AXl+qN3xDNB2BAppw0cDhz+dx+xCkcU8yfFpXvGxDCOE8mRT
fMujrsL4wUt5lFwzoSR1SPMSeElUbXy1LxaYu3G+twXWhmqlr2VX6Q2UsBS7gxsxX8oGEbu3RkSQ
NrUyQsVM+QOM50hkPkJsGCttKyU23KG74Jum7Sy/j5eg07C7jg1vG3ZFdm8XhXH27PFW9mTTNN2w
SAFgHMBvYI4SDDU7M/qGHUibRYMz9X3sj8V92TkolCTdWfZ0MjvbNoiMZfV9BcYni2GIh2taBOEq
jup2XViOca7rMj+2Y7XW8zicFnKsmXLjjEWFcU7wwF4ZPch3OSHHqlwz974tHsbODpCH19NVaFTt
E9lMsUlQi99wfG2fKEiKVWd3GXyIQUPMsapRRfAUsoXCD3cSZuRAtL9Bdt1S9WY+PUfdyird8pz7
tr4shoZ3QXoX/ICN9L6Vji9odAwcLFXzAkHQweDOezbm8Q7Y2hozxQn6QuqhV7omkbvRKcF+VpUR
HRe8Ok8FR82bvqMgMaVN+Jw51QHUVTtnuMqtB1PiYrejjRMCTVYZ7a4V1Tc57imOfQmI8/ih5vGB
TDn6f/MyJzIY0+oC9J2nI4zw/Qnk4zhJWWclePphrbxE4t/BcrXvNvKPWakVrfwaiWEjJE2Bqd5B
6IT1sgmjUVkHTYFtIxKG72NDpz2XBT9HueJfPWh0uJF+PNH3B8nnMUYnIsek/vCXUPtR1uNAAkgY
DSdIpxRPuKSEi0IJ8idgfETNblcfpReXOodaMHu2gxiT22YwytWQj0iUaRu/EC57E4KI8iL462Ke
QiVvw87bbDmT1dekaF9iX4eK9X4iN/r3Lind6iplutQMF8+gDZCD+Wuo/mvVh47X9+eRQ8DssPaO
ETxRlclXF2oU4Q0524GX5DqG/qxHmbUNZh0Q2ZiUOLDvppI1y4V8jHc+HjDFZE5sZNjxZJ55+9Hk
JgJdovFOH0O6IHYthn1qYNeuNZsh86pzUkHDrlvB6Ts14WbVpCpDV5iXGInLdYu82J3VozuXi6x/
giDA1zFs/Fdlsu+QmHDfTG6ueQAVCIfzb3XgJ7jQ2f4lClKHEjq/8/5zkOfNg2zg4X1RvLyAGSaa
h2LQy1XuWahmzisMgVSYWeKTKmdxnxsvuq9e5WQMSaTW+28NaPoF7qnGhdyicQmkhUgHwLTVgjuk
C6e7BlXO9VS3MRhnZXwfi9z+AMK/BMfGkIOS/KGqsNZtKBnuAKN0azSQdMxJo+JqFdTZArVEbLrA
c74z3egSeBh5u7GjnqbeHXe9kpZHFOuNfTbgotNmAE1R2rR3wsfKtc40BSaM4hxlk3dxuBYAXhYi
LND5mScKvREV5Sh12ouh38AZ8XATaDtMZUgqKaZ3kUMfjVK7XzAO/N2vDWS8RWNn2yhOQHJ2mnfj
N655rlIEo7RWSV+9wXyIAduvS70p9pqHPyRoLY6imQGbZNac+hiLCio/iW2Va0dKCIw2OgLzlQmy
fV/q1Tcz7HbvOStyUdDH9WYns1VubD0VQQ22yDaH1UhB89HLeVPukBR3jd1c8Sn2EQEowagYgmiC
nmwqztTbqgG6PYV5cDcYwTVX7OTcWeW4TScXKNLIV58acnXP/XfcGGk/7Jx5T5civLJRxRQfJxOP
g5/H5WRrROmhCIYX09XWJfJvs1tCukBWvvoWdfGDrfnpl07n8Az4T3/wRv71tQ4r20DYYV0HhruI
tL6+QfClxv+H/Hva27PVUFNBrU5GE9E5BgNN+XNQdns8tPZuYLEVKujQ2EXdr6MJzcgakeTQM8RT
oVW/jrc9NswaoKlNgD70EXPhnnsNV0XsD+9XcsxTRYb6LLqicuJfriugbKGeuFRURNjKvK6vUqxb
iZpmLcdkF1c+MB/6PejpbAmHybsHllxCBgMakuJss4wU0npxVnbHrBTuArZwglxI5cS7Km1uDV1X
sJiieFw7WfNYe1azimtlrstjdsTeWpy6Og0PyIUApvWV26DhJgFB7AlyNf9KpTLP1tyYuYISRaxO
1l6rtVM9S7TEdhHdxYr+zGYWvM2nIzynUdqKrDsIHCCtcYYiVG+y330q/DMkon5uQD8u2erEDhnC
341erS9DV8Zky7OdNffkUIiyB1bdZhrybSJFMKHvcumxqqS8VxsUtrTu1rKFguuf76DCG/S3cqzK
DOUAS+ABU8GuWlPZvxi56a6bgFSTknTTLKsyXWMXd7ZoNE5yCOzIxPaBb0pspzdyyDbj8krKTK6W
IxFImItbIDn+/VnsMi/wXS2uVQ+PZRlpTnTgNgEZU/6N+VmBU6cIKvjewgFrfZV/KUxhS4a6BzbG
x2C9H6Js3didiWG8Utv7yi1uRdG3F91N2os2X3VRgR2LiDBJA4V8mjx0famkID6g5aBr5rFgmnnp
CWmojy66g39NV8UEdCsed56FN7OTP0FErfYTYhBrr7GyL23V7otGheiIgOshtOGbZlmdfdHq5iES
tX/ftpa7nlCrrdquu1RgxbmpA5sw0JFefYzJK4sy96WJ6y+Bbeg7JHwU5Jvmh6VWWVzEizHPy0U6
ySq4d8W419uuoDIw+rBHreDe0tvgvnLR7IDOfCN7ckWMnxTGBkzKprc0to/Y+2EFR9JTrM2gKGPK
75u5GT0fXNdgXIWa5fdqOKN0TE9fy0mgs9HVaNKlnJQPAlCMH1liI8cwPzwMe85lpn1b20p+L5f1
DaFel/b1QXYRczYPc+S3wIuhOkbAd0m2utNRLZC9jUPNJxvt/AGNCQmDKukv6gDdRcFl5stI8QtC
N9nfHDnMaxL2r+/rbRKwqpfmRyMUxKaOcjJVLdv24KmW7xFOYcX5e19GKu/NPDaFCIG+ux3Ogc7H
42QoJCd8w822w7zuIzz65fnkhKez7oe/Kfvvzy9rIx/PY2j3YzcBlmt880YHu3pj4udFIZRymOxW
ETo6iwrm/NhXNx/LKKJMew46r4kuZo3gKtjCMikfTan1XSW32tyLivCLM40Ros/00sIuFybpr5Oc
NFxKMB1ZrIOczbACX05+bu/02CoeewGFLqaUuZWL3dIDNpd64UbOpq4rtRq8Fcqs1AnR8VsWIijW
6KJrkKZ6sVNxiB/KqjlUAwC5KRDdnZkG7oKvif91CDD0qAvvjbzgs2GI/Dk0B2vlkcO/yAelU5Ft
49ArjpE33ZrFqO1I8sdr7ovx56gvkB92kY1VSUQ+ozYqh8fUrsH8YpwnuwPyiat81IO97E5NdfTS
SSGoG0ao/th2E4cYJ24z+SaaPeAwBuLeNo+hD2bgLDv4FMHqYNOoVMK9wvQRVev0xzZGURwT+2Aj
sdhtav84OwkIY9XwRSaX4ICxi7foW9dz6ikYfWwYixQPaKc1n9ADKRYjuuvnjDziU65lu3LUxzu7
C8NH9qJFMg/HdvOHlU7hUire9KT21gOufhs16rMHNXbEoSsKsYBsQhqxb92tqB0sxshSKYU4cUqz
3xs5/Es3hXy9qCr3jqocij0oQF28tKXugrc5REdkkREVpHbm2hU7i6KmXwureU04XD9hYPCYOCGu
WjEkKztug61buu5BNnmeeu9XslvO3V/GtHRMkawwjaWckEtEQHpMI12594GHrMtWzCIeFicIJxm8
dal6SCijX7aKGqOD4leTvtZiaBGyUR2QMthijO/dfzkGS7bYlLr/KNeG2eihK54kWzFAkTbHAc1z
xUJL23Wdh5HT6k7h37OUsxZg81PGXXchZ/1JD25nGX0NNwZV4GmiNhS0YyQSjVGpV7LbeUpzlFey
0WJNK94XWtOgYh5famLXdmb/YE75umjr7Fso7BtUAsOXehbcahIBSqdBpk2dcSF5UVu3qtWeqqyt
zjGl5msOmufWSd9iyKT40o1jwIvov753Nc030ErDQVKuFUXRryJMJTdB1xl3iqmT7VBLAIhzD9jL
QSE4xWKJ7jhEjIW1tghiCqpKy1iq5tm2MkW3HPX06vaRDnA91YMVwI1u/d5H9BNWJyxZ6I+oAJel
xpY0Ym6h4eAC80rZj535LHshGOaVXw4t1RMRcJC36lvqZuWtViLpUJhZ/5J5arOK3G46jLZdLvNK
tTduhAKbo4ji6uiNudbr1rm4iAdtBwc0fZ7U7s50fJCMZmMc3Hx8Erh4susF2jFIX6a01Q5RlsQ+
dnIR2BYU2RzUrpZ6r7ivbosHBrynN7V0fMSJSgzXB7va2DPdTs/z+OK7eruKDKd4cUjKQ0PtF8j3
P/lpAWhI98QlLoS4mKFJtU2rD3KomJx4A0dCW6PXNhxLHVo1DJ76CRNOe5c6s/L13K3VcNoUlh6h
wl41Tz1aIUD3lGLXzt2xgiUNDBlPq3Hyj5VuEqHP9xIF/p/wqdY4Df5OsXmS9w6rdvpTbrtY/M2L
0LHSF6aIMG3tE+WQfm9+6VYj5ldw+v5cIrtyMUCUZIPnqbKeIEwDpPLzL2qCsZqvFG8Adu693G6e
bcsJEf9X4/MoVO1od52ytgarfQRB+qZOyV1Sx5cpKMLP+OTdxoluoQWkh3d9BW6gaja67RfP0GXF
AVzltJRdJYReryrGgLw0s1GO2cKUxcW5xwjquetrMuap+VD7ZX3VQmiDoYmomT4TAgS2onMTR6Fa
rKKYwG/oD3I8EaV+anzsGDxEDtetDZfXQ5voxu45LGdhcNe4DY3iZPtakKuUY+9NHaPig0jr+mOM
0Baj0CnsDh9jRfHgt6l7K5/IDydlV9R4pSVdDB+uFslCAWR+9BWjzhclIc2Pl3LKnefljKmkLNJa
aJeCZCiaar88VK5ydeMpC7Vs8W4Ja9rtfSvUZeHF4bWZK4zoFgfrMlFRUJwne0RRLtBlYXEzOfla
dgPdbGMPSXSyRzNc9TEeQLBtreirG5GWTXXQXEai4feAwlW7cAY9vvTosaa+hifigJqir1WIAGGa
Rcxg6ye/ULkpJ43YOkE93iK/qyxhsuWIM03uPjCxT2+DYWt7Nircpe9c5JBuGh14FOtK8hn2Yqoo
OzKt2r2B9MMhS9gV+mhQ72WTZvESYld/lb1Rc7OV3+TVVnGNL/VIuqLGMTldqH0wIg1pDAeRl+MB
qHyWLhAM5dVZSaAt5WVTpMCBguxsA7fj59IbX/BVsheebpoXrbRU5LORPC75n31JEfJb2KVr3XAy
EpfB5NafzxMjJAq4CKN7WyiWOPszVNKtGnwbSuNrRCx+F3Woz2qTh23f/CfiMn7iAN5uXM2FqK+Z
cB05Ct/0PTqu/hgrm1F2vzd4dE4bhBMdpNNnN8sg1Z70A8nX8k31cadoI2+4jwccI43QFgfdiUjz
ROBQQ9gBn7GuoMpcYOFHOb7GXxLDAJXPl5LuTLluj++XpWn/HreGuavYIRySyq32wJauQ1oZrNPg
CGNR2siTO7nN/1rMuYxU3+AcVtyRyx8XyMbVf/QBdDynDn63XAvfkyp7zmYdBQfE4jVD9YjM1cyF
GbrnqfZeXZhp235U02ON9MQBwFG0c0yFzKfbUhBLE7dYOzoSRE4WdTIhBGJNjAdkAP0nWwm1BYk1
84igpv+UjwUmhjo0IoS+xZE3Qn4w9Y55bPb3KmSxS99N+AvZgYvyEFoERdNbe0h4NvYWUFLV2fJZ
oNm9g0gY8YtChxAgjX6L1aOh4UDlTM5DqEzutZ3sXZaQpU2wHb4ZleTZj0X2VJBIP9mTiso4cpq3
vgMKovHrR9OjdhQUTyDRijuRYYmgC0S+Au5csao8yl7V2n8ACaA2PmFV2Jepvk1FBc1XjxeKnrrj
bRCKYZm6hAFl7FVwFNBSK4bym6ZieNnZRnV2DVDRElLbJpssWQ6zdFEMReYIVS05yq5sPLjmcauP
sBW98Yuh/p4qife5iaOcwNu4xWHDuvhVaF4HCrtd3l5lR41Tvttmd5A9223Mq6dRnAhxrlnIsffH
VKgUwfP92hnBuJOfNvX7tapN3WMZ9eEZSLW/LD0CG/hXwOcmtzq2re5u1Yx6Tdgr+npwLOUadJay
VC3LWGCP7Kxl1Vwfy6VlttW9OuuNz70I64x7OVdaxfvc95XQ61daC5CdG+Tk2yr8B53ER5c46yT1
tLXsDlpOXrTsykvtw4rLTazuSJJUV9noMwziY2xqLGAZGSVbe1SPFXHEoTVPJrDibYOygqO76J4H
xOLvasdur09H2Y2jbNp6nhWgLKtkC8xhnMfBr/WV2unAT3q7x/4GF4oyb6O1OURv5rwhRXaWbuzI
b1bQo/w72VRFbS9gZAvOD4ypSKYpyO2sak/3XvxuW1lG8kLqyt7xMtBKpqL7nMevdVuUSAK0wSrw
dP1cWpjEkD+GjjHDnRQ9/jK0A0LYhG73FX6E29Y1EVWYJ0GjRvfmLJfCnGws3LmXWW9icDrNyLNC
TWfO/9LGbp3UuQusTDX7b7XiX/tex4jFCtIVyL30wRWKtRCmkWy73P4j8zNgb4ACs7alWBSNqrVw
84cC+ZCLHBqnCGHzXoDmcf2j7MnxwY1aZOTqaG+VuCLVjfW1jIMXHGbyx1Yv463V1K/EiP7aSYAp
Zmw0y34cqz+MakUBUv9qmcY3PczHYxPqLa46aYQ/iuOcTBsDCq/ytyXZfwgjVrcZcPoDa6Sq0Y0F
YHLdhWLtJgOwoD5cqG3jhMtETMjP2mq9bHTbDZeKSXE8dTZl+8j9EHOVn1Vk3FlPRgrIIIkZ7oAr
fJZDnKCtRRs0X0SD1Y2Y+v4krwZ8+ojxfDK87qYZymWXNfUF8gKW3oGCgRtuUdVazdzHxqir28AQ
0QZ+a7wTAzBDp9OWxNvDk2agbFWz7+4i7AUu8WxfRB1M3cZ6jSfh3M1D3uH7pRlnFfwv/15L7GHX
tub44LslvO9wGjcQ26aHrm3hl5RTA1mDWYNpjOiCZiH6FgeiIeh+R8TktkOf8bEr/GCXhRb4My8q
n7ibn+WCKi1OYT6s02Tyjp23H42hQtwkUY5dNELMdDKjWcJtwTXQK2B0dg6MTtkYYTsejbhojrid
2LEBrosYJUfaG0Xh7rkMSmvZJ3V9kF13GM4op1brwBybFTo1q8TSg1cjzdJ1azjloejK6QFkw01a
F8GrOmQupLtgOAmRPOrkofe6Vlkn2ZhCb7nvJAGgTJyybW3Lj0A5JHHDppJSG70QWOHtRkpjM8Fo
owYSNEe/deBm9U33FM5XfeN3TwqqzEsY3daS6HDYOzkqbwZlBHnrwZyzvk6OpxwT7RSpx7L09ukI
YXvpxhPKcWxVC4mJdRzlQnFn4HQJe3MKU3RYM/LeuTF44Pmn9H4cleuE9OIdKsSAwESmZ4vMMdwD
Qb2AJIK9rOz5fXFQCJ3Q0HO+Zml9Ky+UqL/NnNH+Ol+MYeh89UEYKz2gyk+//fc//ufr8P/8t/w2
T/ASyH7L2vQ2D/mC/v2T7n76rXgf3v/x90+WZauaaaLgpXLcFjCZ5/mvr3d8y1it/hdcZCVj5+fD
ntjxPLXbNn3qPsgmdk9Glir3Ae4D8LtL9rckyLiZGPFngQz8Po/G4WZAQR7fQq5s7EIKL+1OsqcC
jl0VyoCefG74K8PJ3V0dNtNqdEmrNm5O+gcZ8PNk5eNNqdUugDfMYKZstjjzj9hOKYcCA6KrbMoU
jgDovHD3MTbwGv7T5+H88+dhOZahq45whWGY2s+fB7+toG+IufaV3sSbrL8f8tC5QH11Ll7imYs4
CJ1lOIfU+hjs0TKvSa0SUsuhxOqms6J1O6H3SNRjUNteZNODcF4KncAXBTjqUClfGtWvPnt5vQqm
dHrVUzGs0BO+Sc0gvPMzjqeow95R5M8QAsRPxePHKptwvnLtUOxwlj7IIUT/68V/+F7Y//w5uDo0
aGpChsAZzvj5c3BJj0Zj37f7kLvmEp/b9hSQKz5xo/nzyp9Gf9uX7u9yqIyhbGdOu1dqDQxhUNwq
U6yumiBBmq3Mohc1FO7RiJpyZZC2X4pmINZCTmLJLl5uDD0HwoZOvkUkNp6zvB23AowOXGckHoxU
GOs2EMOtbFxu8Icgyl9gNhd8PBZ2DBZuEYQ4sb769x+E6qj/9EnoQMJ027ENl9YSP38SKLHrvdbW
8C3UutuTgP3Ga822jeMl52puel9NznXiPo+zQWVXzvriFlb0BUo5fWvqZ5U8z7mpOv1c99CcK2KU
9wl0Lh4DZIUWfVfUmzysk2XkTlQG58aYnYT4NtYb7vq3wIz6JQ72wZHsZ/AUki8mQLZfalebNrXr
WjCiPesl717MCnqjgE2zbyjOriu7vxduCjkkUOJDbNgD8D4L1qkb4v+aAMeI0ZZACDEH3dGI+KlR
b9u2KJ47P60uJtiYBYFM8YwJI9glFdY2Ys/QEkRjhcfMTddV5vRn4MgBWUSQAaKPtCNSah5xdZZf
aw0nFreKlWfLtl/rPsTlUX+Z45icJDyxLfAv3zSMl9zrWnF6v3QqFEmont96oos3KY6NN7pZuTel
hwEPafA2t1u0WgzjqiV4jZdAuH/XoftglxcAcghJXloDtlEeHvGD1UwbXxjKA/4CxlYxlW6FfKv/
WDgVOTfdCe+qMBn32PHgQDYroxZ9Ac9tzgUohm8v/KhSyYDjpBq03b1rBxzxVcREQ2DhB89nrKGO
sx97WLtEmv3eQm7sqFKNWSLI3R4dyCqfoYVARVUaTNcssMe26E5GYEGdl5fejMVzI+8z1N16K3t2
7kKbkpdyiTsj80Qrhq1qKU9yPLPUbk0B3tjJZHiBvkfhav59pVTWQ506j20BIFrrtjXpmaOdqV7J
fsWlqelle3XibtoQQe2sadc7ylGzc2qf2ewC5DvtreD0DqBbx0ch9YBt+WgJIyyRX2a734uwq/xi
JG28CsRaIg2lhAHqEJwIwD/4yrHCHu/i6wrG7pnavogI8mqme95RI5p/bMtkE8/jMXWNrUoBhDue
cK/y1/vfP+1vtdzvvubFWIV+0PzS/cc5/Aq5K//W/M/8sO/Lfn7QP7Zv+eU1fav/7aIHHIXy9Ncl
Pz0tf/3PV7d6bV5/6qyzJmzGa/sG2eitbpPmr316Xvl/nfztTT4LQndvf//0lRtNMz+bH+bZpz+n
5n3d5Cb2PQyYn/7Pufkt/v3TMk/y9Pfw9ddHvL3Wzd8/KZb1N8dyHc2GJGwK21H1T7/1b3LKUf9m
mxYboyW097lPv2U5GVViBf1vqPsaSFgKx4YHZrCz1nk7TynG3zTNUR2X47CmCRcm1Ke/3vufMcr7
P+1/j1m0n/dok3iFmzGYREc3eRGmmO/YP8QscDOSPlVahGcHftu5Xa8F9MnnNjdx9hvQGQrHInzJ
cKtzIrN5RZ2BVFitWfuqmqVQIqW9CYVqbDuSZXFTWvdanb6NI3DCttAhb9SNvwda55xBZfmhcfZ7
2z5XwwCLR28rvLKVwlti8O2uf/gv/C/BmGr+tNXMb8zl3Vh88KaBlYxj/fzG5sDEwxwm2rhweRK7
FjCt9DdMOa1t7ICmktJs6bDrwV/kHqwRuyy/5lQNciPLjpkYxJoqv7b7Dy9rjnk+YkReFqIXlonj
tmG7hqrLHfLHz5tbWySy1N843QjDrByC+1qvv5aW5WK+4NkL2wcfpZRmTWEr76NlOJjiBRDwqqz8
Yf/vX42j//IxWUQkurB4IbqtckC05PwPr6fsnWCssU1ajTlqr2blbTXdfvAQOILN4xjrqBK7DNLe
SdNKb6XXI/JxCCbvrX68K0NYsKvSxqo3CsPpVJnDogriHv704Cwz3wpOcrKLTLKu7AsTDhoHbQq9
85hDeFMD3dhUZu2dxYh9yKgJWGut4Z7lkmlo/Z052V+bNtehhvXNbcB5fS8fIJfpZvP+lMb8lO/L
5ERNELJCiBsg6Dyj9Qjj2x5s9mFmPU6SCRm76clNI3vPyaYeV/nMlsw4CR3Cqdi8L+nYrg5Aa/fl
PPn+2LzWIL+MHsDvoqy2ctAIEZYZx0EF8/19UEFN0UJt4SQfjE0BqSbyy2akCyyEfQobpC2NxXsf
JdRpBaTXWXrEbmdnbsZkWNhxV59kT46rUfznJHK98cqwvVff91/TyjfPsRr39bY0UnxZtfIox7LR
8KfVFCNyqLUYcdhtaZ7ljGxav7kAtEE2eB7PAxvuTRSrGzn5y9pKscWpC35HvDiYgOIjPjaNdbiq
2KTgRAQnbK/Eir3XWsYJCZiF8EznjG0lv3zXx9bTW5RlgwG1HE9DFdXkEpCvXEE2D+RypcUbyx48
FCFiZxUM36pStJRcscxqveg16idz2QDHWajopT6Rtp9WqPR5i2k2QFLKEv0ujhzLNEGp2ycE1Mpk
he7AG5A6EzVqpVgPvekiyFB7SCCq3gr6SrLws5o4AA9QTGOMFCFoh6xx3m/ZLbRFj8bHChjySXOH
fJsZNnaS43CqogR/Qzx9FjD9/HUaKvk6aRq0XGKAjF2fi2WKOdGBD/NicRdfWkURn0aHjMuoZD3F
KCyrEc6/sgd7m8YZAR5X0EV7JOwdbAZcZGFQPD9k9zqqN5EJJStWlAZVdFKneedvJmwoFvVIzS+q
MXMZKM7bYfNSKQQRZVd8RtMeoQTlJVnFarpxRXtw2uZ2gnWHkrqyNkYy5xWaJSOK1/zW71O0Spdl
hAFN6VUHWH8ZokcOYtloQ1lB2KBqGqx637nPYfvgIed9jRGItnTv1M+UirAeMZM0+TZ547I0J2Vr
lejJAx3CoS3Njqr2GFEkT4RRLvzhPIA42lHxxcFm6pJFrawLIKW7IWmJrLK97oZIh/IfWuTOKcZX
ww/eJkiKms6zz78c9E9zTjkm7Gb/m6DoicyC+dUXQ7UOgQI0GGdT3u8RqM12xI7rrN26HRqQAAc/
52p/UnAVWKWGuc6yF+4awOeMrxO5/gVCqQC04/AsP182jqdisHgfVGdqW9wOdrd2jOBOt73r1CJ3
FmE8bpe3lt4dwyi9AeSCV2MVrlQrv/GmDt2bvDQXrY+nQjm4LntscWN7bbWahHcNsiLY2n25aEWN
JEBivlVNuw0U5CkxpFZWlGDaVaIUe/QD3zrXTVBi4QuHCtYiHmZZGuzf1q4RnmH7IppOpnRL3qdZ
KqWPSZYegnpMb2K9ejBL7drgQr/AL6CHEuOgdL8u7YRENQm3VZhau7GHZ9X1AyVLNJajwMFgro/3
KLqTXUNwRumLF0Bw3q6ygRQZBtm3RtyrdXhLlBouCXLQ3C+SbKPcjaOZHJDWyvZUEDZUtiCEW2Kt
4Wd+KAz+TaGRbIZc+xJgsgjgPDmpvrYLQrvd1pyGthAzVpEKca20py9BWHcLjaoplT+k03A3s/FS
xw8lX/lIvCGfoPaIijvF2irGg+2HAQn5Sr2NwxD0q3WojC7ktjer8LjiprHH/CUNDlVp5AAieR0G
Zt0lUeHOdpRrxeliJ/qeTH5aH2Rjc74E1g0nHQYe4Aur/v9MndeSnUi0bb+ICBLPK2a78l5VL0Sr
pMIlkNgEvv6OrXsiznnpaLWklmoXZC4z55gG6So8g//zr0Vn8ePGUQevdn/rNuAn/v23rER7cMhz
m1gt10TdvY+X//1HHvr/94f/fsJyOYd6MsFr1HJEjrx7Zf4wtNmXYcmH2rI3XBVXDU7dTLz0hCPs
G3AZz8K6tJwc0oZKZ7/b++mXqHqOmYZGAH+0ZSrcIObCLS2eMkN48S7amiSA7dBPZM/TS3tIG2WF
Wnh1nzNNy0K2QR0J95rjbSdlB6tT4P6lRytisRZDtOQzjj9iDevS4MxtgdOULBAFo8wjUM4KcsYy
Rt0J84ar0Z2Xb9BtahiP6wkALF5Ut3qwF/FZWnuVGgNo+K17qFvEv9wACQLA7GBk8229lCkO+SGd
7faqhnwMJiKahfOhKu9ncIZ7yDQvrsx+QmZpHsNWwmwPHkfOoVY8xcvaox2xwWWMfE11NX9U3vzE
1OsDbaNIcmikMYsLI6kWtWGp8tIJn1hjuKB/yTrn0uRPXYYbEyXgoOebEi9m6hvBeTPCR/wvfTwU
mGyqmdwtiHzNxBhg8YGPr1iXWjlgwZysFzN7WU06+Ub4sdkNvxzPzqN5cNF0DNYfNWJ51o8ABmi8
C1pjhxBplfz7hoUG7aLdG2ck95FXdVjNtE1qQSQghpBtPrKyJXp0KVuklurW5gY1yv+qcLpZwdXF
UwV8dRAzMIhs+O534npFhUxqOgyL+VTxBIBFDqWxxZPBn26jzrZDUSUYF2BJB3sEOQs3vD1/zvW0
PCJa5n8fPCI4gB/GgZnSTMDYbQCmrIwyCV9d7tgx5Me5as+AL55807silcabnghk17DQMZEzApj1
V2kvLyzBL1KuD+D8jnhIerPHPqXbUx16527uqD17h61rMEfkJ6aCAJ3Q3/52RMowU98fBu1ASgCx
jPiK4qDHOQGenGBbupTuZRntG3OxEppyQqTbCaiUD20kTHRGIcgEibUdaIQ++GlGj4zi7LQzkD1I
D3Stb2wBWFASK6Z2Ttxcy6QaeaSNzD2jeU7xPBfoHvZva1qntDXCawhiFPSWTMpKnKcw/95J1ojV
1UAedHkR22zGfaSYl8Ebjpmi0ylqxlQNajcW0nz2e7W/NSZe/bHgTSz633tfT6dNeRBt1+UxqyRx
9TZXdtFst7U3VQlOPlJksoj0dL4R+ZZg//tBb4YAjs3o/neE8JKYvgWLpjfU0QWPYGwuKuus5E8B
mM3arLpkCxIQb19+kaT7Zhn5x6KGC8jNPCLsb4kwoT9bxXQvLHLP+IPeC7kE8dQ3TFIGD0EDT5lH
7hdEkltiSm9to7NiB8prZC2Gncjx+ka9ajd/3iyqi0oT4zCok7PycbXFY7fNf2GGMqVzgCuu7m01
yyFiEgjF85H8Nzs2toxr2Z8Jmi3WBNkOfs46aWe4fhyvCEBFESMCjQLhEna5herGhxm/7TcgP9Ce
tJsAF1NyfTju7W4D4FvJnrOGcIzwhTeopQh93JyPjkSAdF8Q7IYsxkUxoDzVLlvUIqdK6Itb1B/N
yW1B0jp+w1ByedOb7V+1i7GY/eHCXI30AeF+uki22Jgjval0GGEhn+IwZXH5i4VK2pioY9Va/ur0
5DKk1EUyoWvJ1zj0Ov9Ch2PyJKVzjg+yJKHitFbNGZCZOoXl9Cab8Bso9GtHYG3nG9E2OQ9BXQKU
3zFf1Sbmt4m31wz/SHQceYV4KfABMbvGwaYWuvFz98m26p8m23W6VuSUh3CISDni3XRkgtz2GGQh
pCooIwX6omipGNcJ9J5kBW9pObXU9uotm8d4C3cdT/vK0T4z5qwlnWKOTjSUIh1dvh9OnlO+O8sd
VJbXvm86kJytH/P0LKfyHJYMHf1ZtKlduOQdEjzmGV2drB5GzUw9VYL8FfijF9PCdBzvvt1eiGrx
95QKorsEla73+N+/ouDOuKiuv+Dfr/r/v+Hf77WXJtjTf/91/PeroGXIakExWlzIVo3D0D+7rf+Q
ZR3PtrORYBXG3mBh4VyddArD+0KsBHE5X4FNo1qU167DGP/OAPkyoD1M15svMbog5Gr/ts+Ca4pK
xcDAJ7JnZtTO6bdedRQHzzXj2e9/2bPtR8YovtvQuB06NECVQOlt2TJuDFK4KKCsYCK6O0y8DsNf
bnD6K2HEVe5slIhYI0XVxDX7CWDbfRZZP0Z5tFvxdg1CkXLuIxvlUTeyR5vxH/ogfPSCkofczoCs
wAgAC/f01iN8NLwDEiMAWL53Ulf1GC7znPRcZqzIesEMpZMyW0TG/hCbQJ3avn9p9j3FlLwdl128
LjRuzrwdsqaKttBgMjnxzgzcvOzyeuW/6xHcYaGMQzdYPkCsNd6kfTtZOYfDPn+bG9mFnp4P3d7c
bBQHcTgRWGRZDjMBn6NiteEZEGTmq8VBTuU/8GV3l85au8scOHVU6LBLG75DPdaJZKtgVevSHejm
pCkSbFw8+iSpRguhKGlmm/9U/XgyrP4yrvhWlNlrHo8VuExnHBi+AOqtCcexxoFujj2zaZJMSQw8
1ZPXnxax2ken1QP5p3ssM/tJ+fKFp1dsVTpZUx8JDNTJNPM6yXY6a5SaKWyIm7ntYowS73PftrEp
yfKxwNQy/3lQPRWhY1AHUso4Z9HcOmOG+FUymS+qgfVr/9fSkhX9YPSXtZz/5x9T2z4vTR7E5MO9
ytE6qmEhnkwW30s93IT2Yhxm73XwWzthfs0ad1/AYVrm0UEvELdsFGOq1+YyjsuvaxGmAoeisvEO
Jo6/REFsQt2XQs3uD57Qv0J7/Mgqa48mpwI1AJX5kl8/RasnBU4USMh0183n61OiugmzrOnulEGU
XeVsEyyttzVqhd6ooasna931kchNej/+P2p0Dqu2vXjYux8NmS6hiEPMBOgHFWYsKauiTGwX5WKo
bmgNYomx8NLQUF8W891AUXvtBH53PAYMKfEu5ZRurfm1eG5GAOf8yZiS/N48KA5NeF4C/RjamLlJ
Wajk09Az6lzIi4wyV9zZAim1Bp2IdAfRGch08vW+x7auj2uPqK3mM9nuh2p9mTEvErwWtQVmsUVa
b8OcHYjwVucMc0BUe9m7J7Mw8q5Ha1HiyIEznk5lk73Kx3nYOHh9CzE5id7T0hz7WRuJKbf/DFcc
YT5gnZo94gGzgTm+89NLjya8LIixN6rYr9j/0FY+LQtnpn+w2u9Zq/mu7/z3Pai+BEthTBY3ru3i
wTbLq2xhiYr+oViIEss842sKrT6dzOkn92p4QUjCIhWoF7DnOp1Nbv7V+N1p9c6G6GH1mN9mjveF
+QvibohuZxbhN8XLBaITBAXxrmSosVW0STWbaNnMinDblQ0RSKGUC2TlVDHvzYEgMfBNrk/GOtNP
EaE31iwrzRkbRzc751UGNgWrYcQMddaow9tQ6YB57ZCneeMnHqkTl2Yr3sgkX2M65fwk5TvotzMr
Q3nbrT9E1TUokDIBC8Lvog7HPmqhPkxsRbyEQeg2oomVWRJJeuAP2UElVT7ML2o1YSzB86vt5dwL
DW2WL4THLIEAcvAzgD2Fv3bnACCP7xNDmU8WYGPbA8viOVuyGOVrT9gjMzYsDZmvgd1Z1xizr3kq
D+bsOZQIHWdhX/2uBpgi7lVkYY49iAAbOeZeBtXRcknCJc/zTBMiblSz3a8OiZsK0iu+7zY7OLkJ
Cex5NE8Mzo2Dxmh6rI2XYUBs1a//IZfOjs2MFDMnqiAdswDfq8U4YuciaqtMR0EzjRebl6EDhADX
xX431+qMMxMCgT8TS0yG42CtB8u2e1QHPGrk4d3iL0DYDZ+js4NkNkkDEjx/s2v+Ins4r+ffVkvx
0SyiOkJ5pdacaXJQqgD9cUlV6W3MfIiH5g3Ty6jNs1nDmjbc59Bu1jhwkTsO3kSbuKOsEX7SeEjX
1LWWsqmQUlwc2eE6m3OMPPY9HBiOW4Ce8E9VM9BM4fhMNGpHRM/JppB0rkP+h5qMe7J1X8MsZPlQ
CSthTtObgEkkUmC+6X1qdqtzWXf5AFITOzRiwoCXD+tsRlFrsp3cmzRUPii1uuPZE1IyDh4vo0vk
i8yqgJwRm0gFl1Qb31/J9sAkuA9uk+6GtZ54e7AbOTMegwAlCmw2/XuluXKluowml2Ezo+yYnf/s
PFwScnuwxOVnz8E5ny+TuGfG9d9oDQAKBllFrGZ+D7uFBti5+kxI25A7hnHbuVmr/ExesDouZgt6
cb9d98V4CrwdvyC+Wr7l0WBY3+Z1ENjWnCCmvyKbMEwUO8QRhMEsGWp6PHShscdz3/+xSO5ZBIud
Ev++BLJemjMO4nACF4wqap7ND3eu/tvA+ux5QRp747ypDavEYvnikJf+CJaeTBKvx1c3yDYJrzo5
f25emqGQl6Uv/3SG650sxsSBRrTmYLtyt/zNGpbbyVdrXNSQIRfjWwxvZWHTowpmpVaw3u7L9nuy
tnff1zBnr8WPxks05zWhEuob+pymhgmeg6C6JpsByrKs6Qy00npwiUbenVdlLuMj/k20ftlrtaoh
9Rt96osc9lwXMuPMGE/yxPIKmVt1ycnktBVIIzK7dVSV44j3aU5o78l4ZiwY6UmviV+QQ6u44Gpk
dfPY/2mFTFbYC9JTpHLU1NVtXqwxOGiCzYDdcra7D6zzGX94J25GniLbFhQWUF4qSiN7WT5Vs9js
gIb3VizVZUae8aCyHJrh6A8Jcphnw+y/hQsrj5jvpWMi7m4WuSEAPfP2vmGAcCi8hSkcQ5SBDm0Y
/Qdv3G+DrWcH0P6BwzsfMa2cJ5i1RALmT47q+hspH3hot9suMCnMxjrGy+tBtPoHxwdoYzXFYaFm
5LUbz6bnPhtQnfeNbFkfnhEiVjKRK5FmTG8i0g8E/gR3PW/2VYILsRHcPOBkLncR3nvNTN5i0H1O
Cj2GrjtoHcw090zUx2ufIByjfna67ThsbMKklCmE9F9rK7rYDHKConqrTbu1XU81xygvHVbxbEwa
7I381X8XzMN4x8mKyz1mC/302yP+AidLTQY8LbdgL0hvxY1yHVZ3bvnXDFXzZBpE85QZabsqaRs3
PJH70SL1HN+1ZXlpOdDCluZ4NSpxndvmRwPbKu3pAxiO0iXlxvXNocbP6qk4kmC9L1fJwPppKV6j
IAwAtKuOi8+1zxuZsgjvvoKKkK8+r5bjIlHYbfafSm/5w+hLImhyBK4kysUZwffRPuh3KOFdDG2Y
oGGbtWyGnBATD6WByuu4HJqjokaLCcK9hIhrmFmhZGe61XvuEVrBTjaJLUlrmOqk0s0dtnvEdYxm
TNJ0EfQ6B8cY4j0jCJhgtkvVXZYy/JTl/EjR7qeFRWATxB7GAhtDrkIferEtt+hkumjwx/w6PLEZ
CJ64ID9JD+GoJQwsn784XQbGpjjgRd5/hy6ODQXWZekRi49zfgiL3o3ZbF65mUiMp/2+pxyieV4Q
/ABrxNRAknkN1STvr5FqY3jY1UKXGJrk/IE+9QJCueY6PMPN7k91Rusg9eO/j85tnfcwc7/dmqO0
MJ/hcbuRceWFZ4p+aSossqbIZU5I3r34u/NZyGqN1tobIxHQwRBxkMesTKOwQjCng31IaBwK1MEs
echsywLGZyFpuAloWkQsdf7a6Zkov60kxXLtjwuZLAg9RkYLVnshVBSOUEECnWQu0nKJsFFnqeP1
HXkl1cnz+Q5ULUVRzec8jjhHZbvJQ7MtXE+beF4N22Qqi82uqc++yIKkGXAXe+yz/AZJyYBahPuW
4kyY7Fmre0HmJnIu+eDsRpbWe/bm82YgTRpfpg6WvRz4Wze1GY8NuZEz+0xtGHlCPDD5JsP4qdTw
X66aNkZubsWWeeNDho22ngo1CJdHv3M+5yVVfV3FgS2zaCirW/1ty5ykLvwoQrKiwwAL+pw7psvA
XvT8YdoMotKzES0Fy7m9PqbQ3OOaMtIj4q30+gfHAnph7Sd7YQEIOiuLdMv0R6xwg8yv1Wm/UIg/
tFul473HtMfM0MfMT5x53TL4F8oRUOsAU/WWSt22+SjqNkUWxzD0lDXjn1bK52pYbgZfJn1TJe41
UrztkBn6WLZNc/gwjWPVMTMFv4QmpzP+ZN5QnrQI/9a9GhI679H8XVbv+zAAUQ+Kb9uyf7jVbloi
Thq7+jFgVzv6Ipr5lewDHnFyraKCE1cUGfrPnPBX16I3LJ+3BSc4/s5HDppUKeeIJR70F2d+wBWR
6kbnWFVi2wwwn1gGTWfLkciCPvG2/rPHeqbExybm5mZZ7EdslwhCyR06Go1/MUc+a8MM7iA6PTMV
a5KWuXMKbEbTiAc3KBOzQzYVjzmqj2SbxGkJQedOatwJHphlVFDrMOlql8c1mJqE6OF36Q7dDYm7
j6Xof/I68H6XjRNj7o1LAUq4buGceOUD+JaTcJF1miiZmXW+++jq16J0jtmCJFTb07dpeuLDg7YU
6VrdEAX4xyU26maR7IuAET6zM2KwtpI8yfQSydjuHWoD7MlEBeAI9dHstXMrUAEcDPKEn/ZaubG7
NX/dge0oC7ElYRvxTFLcH3dMnZmC0SH+J6oAVkT93v+EA0SqSyXnDtFWRS5Ov+xxkte8BlyBf2zX
/y8gfPdX+yvPiVuCnx17zv7XKu3x3ML2aD9ps5kSaTprCsoXk/4ihayp4zFQt7M2lyNoqhnjZWKH
CiG4oV6zgvlgKIMIrQGTTcAdyTKlmD1xSWeUvb7FIKQt6wcQpagACQnpSk2Ir+aQZ1gEmo3obaX0
yQ3Hr84GItR6jiIgqWdZ3aLEnuvvjjMtDiqu4q38HlfNlrh2Xu11UrHsGV7l2c8IOrH28v4+r9ss
6XX9yDb+sdSuPoOxv2QbAakesJTYuR6vTms+7po9lsto925oxX1H+Oc90QjxYZvr9TkjXDfabe7q
tTYPrfIg32fTxfBguDSNjHxAnFOYyYMNF+5gM0wm0uGaD0kpWlrGgPYBrKK9etzMzjvXxw2Ihbed
eJzQM7JDiaYmsmTG/RB8kQDyBiP2Wrxg1QmRJJ5hoNx0LB84ux3I42L9rUZQWxNovxunLznHuPBk
0x1UHUDNd5d4tgFMDWZYJpIXIDSCe0bkpv+tCBiMbcf+qWCbY98pwmPR7M5ho3u8iiETr35n7hgi
WXKJOrXWW8U4qZ+n183LmL9UbfawsWBh++SdmrTXznAZiv6u9RgZZCCidObdsTi6ivtLqCC6v9km
70TUQ1oBCkzqzSGVrJ9uWt99kcGX3DCH2sveErWQpahVh/tp6ON9kyz6/aBKx0HcaCpeZzUDtPjO
fjuGBredVMdyyJ8nB/jsytyeXG7cI/qpGEfiozqFTQL71DnIlxdk++K29ILvLFtYgBGEDPKKfj1/
5EUrEzs3+wh0asSInI1c0dncMUV1zAfkOhuL25vM1D9Zf0WNPrgTuhTSnEdeddCsSJjX0kxwKD7D
BXjxt/BGCdbIamYOpe/gW10VILyoVzerMdGdKx+mdb3Pvyr9Tlf3pGlvLLmdcMRe4eUzMKfg3q76
z4rZ2wFLEnenM7NJqd9lDzuorrV9NgK8jKv6RB0JKMKCQYLN5c7pmRyW+/iojUCSGMdcB6Ds78AC
z1mHJ3wNSEh3jbZJDF/oD9jYBOuFGqyLcVy4URkssdFl/KiklQQXXpWyBiTF/tydJXs+O7zzrZJp
yOjyIpb+BfqDyQcBcwiVwpbM265iYC4vugHw8i9ZLJAdG+N8/kVU1RebiEhSBNypriDy9Zr8RvYr
oq4tzfhd4979XZylYg8urBixlUFnTq8yzDdekVt8MT6g7cakwirHSFrDIwkSrE/N6Rar1QeY1wzH
ZvvhND1/Tt0+I2OaqN1h+QvUrE5/7E0zRFXLD2pG0ONu9eh7trgp6Zancb61FE8nZIMiWSU5FAR1
3GKF0UymdRi7/nZ2B2UjqMr+qnk/TCG6KkyuYWT1I27XsDy1omVGxqLoYDruM/fih+wCldS8CFRV
7cdoq7+ofsIjz/ZHBqw1QkXHZD4bL5YIvYjUjfDGGzJyo2sfhY/68K7W+YnwpUQF4Ss4FY59PwGu
KC+4G3tYUpt17sw82fJgfcqcmZ6OP6Nzh7StOwxFre3GYA0kSjKieNjdRcZAXEfVzHezg/Da8sLI
lW5JJgOoSZahTL5KP/YdIL2tkd8s5RtqET8eOESZVlUPBlGYjkfz4I7sURDZMuoeFlZbhnXJ3V4e
DV+crUmih4z7seQUcWmvoVOwwsWSrdQzmGQz8mmOakg2lmq3U2vCepUZjMawLBOvzM5twPVQdPWX
1czUmJzbfaB+lD+b6V1nhcTqVJUNT8p4kluRhh5jFQvCcrSWhKkUtBy4CeiwGBPbQBExFtsxA/n8
ISzFp0G5RUJiv/t8ktl+WAgmSIOqZbgdaCsJSXCOEJ9YF6E/3N7/ozt13ob2pZIBQwlzes/WbsDf
Jl8bC7lzno2x30q2qYr9ZVURA8+MJUaiVUlGrgtWEFQb8tm5MPmr7rOchzAr3ccdaC1b+P5CuLaB
me04FuAOLNSWh25uvmz2s2PV3yrfeMoaQZrnVL8MVsNmpevz45JZBDyfZ2NgKDfsRlIGwyPYWcaU
Alx3g8Km63Y71mP5e7DDz3qZoDzym7yVLA33w6igtTozYSgsOcK+/nI9wz14yr5jNqmAN1E+GwG7
tH6K3az4GPzmSAZAjRcqP7Xq0ht6OVqOzk90/c9QKcGDN829g241loaTQDDaB3lw0behE9kQ0lfU
qSgdk2IzBqxRzCbC1LE4k4OQA56p5anXPk1TNx2Lxf0u8wacDi8JfNDwlFELxNPmMFue8K3Khspb
g6oiLouVr9cTJyRKKn+QPR3M86hEUV+ODx5kKWdCL9OnmsQUvPIsfhy/L46e2XyHs55PpS6+W8P6
qdXKSC2gtWRv3+Aej0XOKFtQK7BKMv5TdLrJVJ9c25HpAl4zhW5kowC2UiMktshjYQ96Gb7zNHxb
cr3JZi/7QjOVmssW5xTIib215cEaGe0Y+KAD6z3HtoEZHHArmyn6Pir6r91TzLAgSPqMagPFdwcS
IqDDKjSQplQ7LVQXb6AoifihxykhccaBP5IRSm3NluNu8ifM+iaY/e76QRdYSxzBlGIrFGPolUUE
a5kyMofpa8irP0voPLXllJRm/dCIvb9Bj6Gp4m5rVdyK2cNMLrVCB8Nb0e+PgZHXF2fX2ZPHag1X
lvOwXgT9xFYByp4Vo9bQZmRSdyYuhvF6+IwmHz584qmbP/GeoZqCL+kRz3fhwvxguaVvLcA9UjGm
tBlmxM3CHnVe6R9K2wC57L9Oy1Te4HR8yMPGPwyZfhwqfWyZt7yF4kLSNadGG2K1bDBau/bCvE6/
4vPhS78+3w4NY1w7NqFp8oc8zefKg/7ged63X4ovOWbM4TLjO5D6z0LGJB3OxhiRVtDcH/OxQCGb
4eSeyiTQrT43hp+Y3o6Ts6YJXBX9aGYDeq0r8NJAAIKBX+mb0xIX/ymx3TjeSnDbtvHbDbyJOUiq
LrheYYICUFfeu6nRWGRSsypW6ysuiLGBiLvzU0c0hpHPTGQv1sde5C37yeplN1V1RDpjymt7vFwx
ZsYMtr/iPM/WP7PtFqhO5jKFdP4CWr5hoSgO3gzIVizPM+/7pO7WcCH7ZZ7xE+doH8pXkQFdhRWW
xzimY1eMFjuVAakNC0aMGiTibDxASs/62qTjt2vddBI9O6kStSeyREJ2+KYjRuEjaIPmMFXrY9j6
Ez0eEbYttdRpIMip5TIr7JV6p5zEpfdYJpjdA/E7x1EbDuo0E130PMfjNW3EHnbqSOfLNfmsmyXA
51y5L+MIIEzLFQgmhc3kMN9T1b2xvtdrUaRoyFJvoKvGxf7j+bI8ZOa1yp9MxbmD35MvPCM4Kdyf
rK184uR5djDkkCv440ycHcr2AX15v5AoSZr3ShzkMr2BqE2rXN7l69Cc2RuCLQmgI3nN217Mry6C
pQ4LQeRokD1oIWLcRqlBB9LUCF3yXiAls7fydzkwmROe9W5sJlCsgZrKrIKj0zX+2Wwl0ZTIkFao
HRC1wo6BLjdtLuaEIgUTpCLwMhDMtkkMHdF/6eYeTxv7EGnFrjXk76NbJZaq7AMKri9XVVZis314
K0bjFmEAn7kjxmcSECUFN5ttswX8xYb9UBZlWrdIOBwfQRiiJCcpxnJLB3tPy6+6c9yHMHC/7QXR
I7hTCTc0JcjqyAVvfCDDSMu9aG7zq5C/7Es3Rn/2PmB7OAZG92r6PDjSJxR82c1vLKpUfxpjvui6
RMzO67qKifUKoyNCWPcz312UlhBYE6uZXHxTBdM+YLBiM5snXeN1UoZ9N2sdniBLHHBXUG9NCHN2
r7wH2nYfTnP2nxms366uC6rR/X4aF2ax+jNAhJV2vEN3ZUNXr8InXzLhX7f6nmj2gB6AGcZc5E/S
WAM4uTBjQ76foLN5mYlkOkzWfiNZtN8jgH6wlP1bdCc23IQ4u0/hROk/CmCJ0tnGh4oFAH/Lu6ok
iyynSj/SxhN+ua/nTGOQakrzZgTfH3sb9TPTA6JM7ppibONMhD/uM0tnB3sE6r3W3z5qs56TVrNx
I/oynZrg46ont4fynh3bzDGyxEjVGEPaxntQLPgO9HCYNUuvGu3j0rQvw7ZrthJ+QM2/nsqVFExE
3/PUfRlSswHbH5cR+URJQlpMzgBLcve3kQn2FkVDmOvcvCqJPs33GiQJE6oNZwr4MoR6D4fCi9T0
s322o3xn4vqM2L7jY8Xjixk6zqzuZwnyOhpQrWEUfyDS/UbM+VlWumfBRDJr0DNxHrjmrMlP+kx9
ZZs6DXs+YXevfmpvvtCDt3EAdyfO0Z6jrl+92GE6l0mDG4e5/rivrz4rbLnxt7Q6i+0L5juMEdYF
ow8YpG5Ofb3puKrY5Bete5owBR13CzU4EJRvMrJudD2jNmtyVOhuUq0WPIJcMH/diJww2N7bLXD9
rTDfmV/5Bxxrn5LPpain5mTcuwUKr2y37kuUHE9XQmOrm+dAaxYtk/oqh2CJpuux0LZeSUVQl2Rt
uGcinoAQVSTvkfMBREAd8mt2VHrYpranmrk2m9WLh5ItGq8oupYy1yBjkuJAGOnotyU10RgV4bCw
ngntixuqSML7n7waAXX+JqR5p/0SsPtA9AxLyVvCPickPISqM2UXTI8Md5R8r8Svxs8ey/kY9LQl
wvPfueJEginkoEIahVVyj4zEnfkN1IHVIHejKLhFCK+Ms8J/WlVGEU2sXsU6oWdrGEtZfCD3oieX
0c4qOQkrpSKw6XVSxu5as5Kqu+LbmLSTkmawxojAiVfyn6T+i54eQf9US/ZI7sK5Amx2mENkVO01
HRmt/96dEV1YvLbcDl69vpZjSSNoFqlvE3Q8s02dq+oZWCLLGioiY5J7arcj3RiR3tbgk2CdMZ+b
ereJwQF7YJYIPSgQzIIIcN0sT5q54a+aZafJ1mgxTQRgTfXlsHgjBqGn0KiSAqbKDQTNRYYTONL9
F7gSvtrtexGg+jIFc9AL93O2UIRlZYEqb4Im7MqkQaLmbvTrbY6UXgUH2w0eZ97VKPDXFIRVeZzN
4Ftb+afpv7mNdu6JEejgKIwrHhXu3tXrHu0mM9JcBUCjma3PxCjUgse1uMppHXIi4lygV55WzVCX
ysxR84FAYUkjHGj2S5uMGhvltV2MzM8goUQNdlUWwF8F1Uhq1mjxAwywfPtmFJ8EEZaCJrLYX+cO
raLLxhULnhmBDLi1gyBpC079DiAhSVE9UeIcDC6TUffGKYJzYUIj32eCUmHrWqTBIwtlzPOArABq
mr+89qV6LUvvtQf7XWyf1jUZTk8mVZ6FA8o4VMWCFK2+bWml+FrrD2vceHD+uoX/lhXGfvQaKAsK
6KV7x0DrfrX9u63Yvi1hlahMtgtDGHKUEbshNxVPcEl/+Y16tJbyaGEctxr9TOzUr84gqXT1CWxf
Qnb+y5dosfzmIXX5UPHFVu7yq5cICtX4G/rb3ZznuNr2tx41eYWu5kZmnhUDgQ4SYFbPvZ/xrfSP
VrVMibRZV5fbfbYi4Jz6s9MXfwLtBKwR5z+W55mHj6CEvohsrwAVxraEG1l34sa4wsOHznRi0Dr6
bjLbixEG74MnuhfS3y5+2HiJ7a7ruRJX9KULqyco/no2eizbbH52dvKXaZ7QQ9aMMj1bTmcGNGA7
hp18tPw2RL31OlWYZ/h2kCi4zzwLlX2a1QErZ85MCaOAAGrgqIHFw9yj5S7K+7wtpoR+FDOTPP8/
ts6rt3VkzaK/iEAxk6/K0bJly+mFcDiHsZiK+dfPovpe9GAwL4Zku0/bFlX8wt5rezBjWX+6+brP
ylNiVKA/oF24pdZs4zZ4YCiiECr72JvD4C0xgnXoRReU2qfQ7R4tOvMluRwMWcRumshtDK0rN1Ny
5F1SQWUzoC7Lmc3lxzBGyTzE2Uug1U/s/LdtCmV01M1HFy9AVFp7vyfmkjXm2xgpsFhkxYR4dKAN
aQ4cIA6GfDlhbSAv7mQIAsOjICQ8EGOHRrRKFUtgFulv1k7rnlRGnOf6i4hQjrdEmwOqe6ob48ZS
9m3sNG1hYJ6BWcsEsZyKjhivmDhW7T2QM1+kRU7VkdBDS48ScxTH9DAEYb+TmejWo7D+6IzRbN4S
FbJRNCEFZjGQOLbxw2mCyWsq8ApR6JjJC2e6vw3y8RIV0bebyQ+0x8wJFAOmnFFbbzCOseD8rEt9
4J9Kw6VuRv4eNMKtC6doTQAEyz0nWAOLVDt0YGaYH5l9XFJv7LbT9JcBYryNUhqSsi38dY21fxH2
35BFs52uelYC2cWNu3StV/Geyd7fqv8WkYWGthpvSVMcdGf4k1d1vYmG+Rz11UECbIaJFJIhl5sY
2Er6CfzlcmLvZ+jWLDPPXmW2JQ5twzRwl0BzWAF/f+Pv8WCV3S7L7Tcz4cyrHP1lcJPL6IpdN4sE
LX2j9UF0CIbQRvas1rHm0+RU7z07enT84UKZg0v34m8dT78ZHEMYPpYx1TrImw+M92wjulfu9Htg
xQT5dv5P2uBwMNkaA6R81hv2QxG3kZZ9rYw7FnI+LamJ/0ESTGppKGQm3uyr6ORX07iErFctAuG9
FmF1dEuUdq1FDiz+LiAKGu6HId/qmsQix53cB9vhe/AA/AhkOkHVC1C9zC6Y+G6m2Bw3Tm79Dl56
UF5xLRAhSDs+UOtEa2ua3nWv7VFxE4aTvMlSQBD3uKplM0HGdDcN8BtH9j1jfUgIgXetZfLOYJyJ
OpINO9ROJlyWRaFB+2F9jCOFGx79ZSjokgaDL0WNQAXTfo5WT2pFwEyNk6pCjT2cBaaoSfY4I4RL
y+OmeFxcixe7QzTKyBKdKpp9eOpZqz1yTCAwCLRVWDPpDVWYL4t52Zem5iYOy+e+rDaRQnnsN9NW
U4reMx2+JwZ4iHo5h6SXXnS/+A4BloVgG5aRSByKMFatBEoARfSG6knV4Tuuqyck3XIX611xQPlD
Bjp6hf6pjzzGp5H1CmeEeFU8mXMhyaKpV0T3FQE3P9+EfFYsmUoP0ELnwNgCIQnsp11OfMIxLEZy
sIV70A1ScTLSyoWW03ox9QLh8Mlf4GqhihzF+Hdob7FVrX6qQVyqZhyWujR2kxueMEU2yzHx3a0W
Z8xYJkoulBLFUhu0Uw7Jjy25lhNH05SrrgV+U2RBeklM0zyWCQEsVg3wFn1cC/XsQRq189CiQ2Jp
ErpLCq83h/JzX3PQPmRa5J555cgU9S7wErl9WAz3MSx/pseAUIRLae9oEJuHCuPgLCjzdkLvsMZF
vkFNah2dOdCpGXB7WoW7HN1sj32LtJnBe2fnise0h6zMSkPVlySvNmGffA8VL+EgU51rMPhgb8yt
z2h2qPnOMfrHUCQnBwQVAWXr4kfF3rjs2JOlYSPwFic3uLE9LXj7aiZEH6r6kGYfGoItCuD2s3Qa
apZZfuFHi7Axx4Pf/A5txmBDdr+DdF9wsgxEJaCdb2xv62XdqSyPmeNFK6bs/cFjjlQLYnKjAKc5
bSEpqcZLy1DKq6pyrVUjPjzeGI6Z3BIZFszNy8NomV9sMT+yiR8Nv07q99GzEyNnB3hGtBqEM7ku
MvFI7EZ5GJL4b20RPcRp0SQd1xII/6XzB4eKcTRZzfShVawG3IuO6DiCMgYU6Vg1Cydy9nhh93B9
Fjb+1GUfzW0PwRkL4Th/Q+WfQ0GRm09Xb1CPVaU/dgFvFgBoFJ/9VGOj8GxkXMMzKXLvDMb3VC1q
VrJgFWJ2hgdAKzBl5g35Z/5wVPgMSqv4dvXyj9fB9g2pY+Fxr2KXtaNeOGw8WgT5Ss9C3l1yvsuh
2K8FdvDqovX2HycDPFyG9bIy20eWoDH3Nm/t65485n10TmTGuVerN2lV6hgpCON4lnitksuUWfU+
cgg0p2LdGYirYsN/yaWjbaaGzKUIs8FK+de0dr/gp1ml5EfoKAIbWdmbYWAS2jfUJR2RaGkQ2vsG
hRL86vzU5umDi0h0tNksGIP+YZukESQ2JB0FlTGzT1YixoPpFrfIkFeDW5Yygy8AxShCTH9Eflw/
DLWqdmYRjIukpcoNuuTbgM+0MH89axLMkmNu/bLijRDqiHEo0YoWbkBPeDeAXKhLKQJBRgYrgnmH
G+/d1eDv0frET0oZYB3dsNn5/neUJ+22CKeX3uDETMuSVXjhOdB/vLOWxF+tFshrQ/hEa0yw2vh9
g4GccIopzEVO+9aa8j3Lc30ZBsGmjEggM7O/6GiSBYFh0KXRQbNVXSbYWTfewN0XiPvKhHt3biZy
ItxCjAit4y1+cvMwRuGbMFE0QB+UGs4oeC2KIZJ6sBzfJD6Ym31vv7f0dV7ignSfCYURAsUos/qN
IVyYTd3cb+TTcUCYHIzhW1gpftmZoSMqshh11LidpN/0p5KGm14jtLHitqjzfP2v0aJpApiwRRJa
r9GTHciqik9dgzA+69TFdXNjdhJves9QpJWZxzYBeKgb4rW31APOoOLoGOFe1HCplYLdECMZLbdB
xpgr0lsGzqQ9ctANHeq3tite0FOJlfTKmV9Ds2+K1lwilgEYC65/4hZTSMwQQ2zuRBS1K4NR6Xpk
ykNZUEYbEW7ydiDu+xGskL7V0k/XJtQ6iSq1HXL7pmXtLH2uAG/41rsKU7yBufU2rEy0HGzVErx0
OOEMw8BNyCXSpQFkK6c/mumHoeHGI1S6ojxmheKgz91bhgUoM6t2Qf0HfltLz+qAfm6ftKa+mb79
jDtP7dvYY5CcM1sTAQJnArGmEt2R0IOJwwubuJv3t9L0H+oM1UbIinzVUxOsM1wauJF9fo6o9ckZ
xJ/fRdvOiCTiFOcPe5Wt5/flboxpjf1NYGYd/oij9J3kIK3+5DTf0dTu5KxCzGJvg6SIF0dN+77A
H4uo69OsM30VzdHmNXLzRawPFH4J9WmtXtCRWQsn9F6tyG/XaWN/uWVsHuRAFqzf54RtSkrplnCR
oRkuwkKC4wdfuLeORutLmPNmuq5bbKTVZDOWyl4cOEsLFzcuYxQ0bn7cL/2sPTMDiDZ8duWj5djW
k3pDbfQXLV6OtNJnHJQiJtXwLcX19Gs2uLqo9ZH7RBiSMMuwCMcnsLV1hmkaR2/PDHWLpc9YTVPz
rIXjWpR43cVoIv5U0DRqjSkZY+lVoQOO8IVD4xv2z/o4HKI6/8I9qqBf2o/ssq/EFkClpCFZ6xwH
4YQ+VWNonAcE000BO8yGbdXMQyCDZmJGNKQS4rLbrknM6T/a/ksFD3U72hc1cg/LEsUUORziVa43
3I1tPd1YeYcbHNWvb36G6NkwoY43fYpvjqZNK7/i+1wHAb0crmaYXQbBAtNOg/wBudVyDM3zpCH8
Enb4rnOUr6cRuQQETOAzFsGxnPp595Ql0c6Im/6l0bEJuwCsIi28mDIUlG04tRoIvmtgX4umCbYl
GKcN0jUgIgjW8WoCWiFd+9TrLxE/DHi0dtODWV+FEX9WqxO8X8cKERDHfVc2gtLfirmJYs6WpjA5
6tj+GATicT1xPE8TuyljevTr5C01+kc2b8lGSn3tDQ5vS4gH63aQWNAEP4GOB3CuCk9mlTtPETjt
DT6mcoOG1MED5mWb0Oekdx3PZHY8fhROmB88SGOQPntUXLyZOzOWnAtPtLo9i78Zxzo9azr3gC4S
klh7j/uSWrcWUr4md64tgdEHfo8ajKXjLkOPCKOGaKBNMyE8AMzONe31ry70bN5BI4u/1Ns3sDze
pjDb58TmUvoljygirY038QKP6idEPn6LXU89jY56MOzcOSd1/pBn9Epx8Tfp9e8sL/S9Z8XPSBvV
o059GicPUn/xYQVUw6QdPOWsDFvXT04a5hdAJ8apUS43A0JkS9LsN8QcEh4QO/629GJrOWCZwO2I
zXzwuECcisWDjlOMQu6St/2vZtvodbUufpoMZxHlBgS31ul3EYSHyzQU/M+6loTIAM0LVRWxAadM
ev2xMOLpUjagiAc5r+796TkXxwEDggixEbLCqTZd6UEgtnrjEc6FJIQmczQGtExxdDP9xdAqVlPB
62MaA0Y5wuJZVj0UugrXjR2iXCgfOyBhm8YsTm5jMSyX5THXYnkLHTUegACgDrADVK7h/NoKLWVL
W2Q3InLsdafC5pSMnXeUbsLkhpBeLSa1dKJ3e7g/yhSTaieeofSTrm1JNkq2HiGXZ7vV40WlWR4p
BlF07iq17FRvL5Xy1HnE136g7dW3EmHIo4/ujw3+FLzX/E/86hRl6fgueaW2uKa99f1pDSp9gYlN
J1jbT5/nb3MwByyaQBhXckEctpWV1e1641lz7WrOWfAvU0ou0f1RM2pEp0XG4f4pbyLXKRzMFucu
vVcBxunzn0ey9B4Gz/Vn3IS265LupQzwStw/iMF3xcrSjQ2/XXK8fy4hXBmnMDheLc/tPRtvRNWd
Xj6BEX0LPRSaEw3GZrIdkIBOO5xZ4MR5r1VsuUKUVzY9EvXHY6q372rOvbdrYiE8W9anYHLMl24a
d4pN6Ad5sskWZGK0DaDBHFNliq2RN2vdD81bqMnuavHME2G3k6aVw2bKnhM9tm6BdPGyqB89k/Jq
an62qOJaO9CziUNhFfqySBFQtEhPo1UZFtMu0bplFTnI3exsIAu8cvONjVoiXUcmo7ZU+Io6Wtis
M3ybIoV7XWhzw9CdgCErEqiHO/6uA4nfCLu7cN1zMfY2cQq9p65VVTTXbszOlrBJILAK8qJzKwTz
OrJcbMvxE3usgyPVxvRJ5bBlWVl3qCLGgYGA7F5GzSqQOGj0b/PTAODfuo48a9OwQHmRDoBdpDw3
EFyQ9+bvIPQVkoutne/P7t8Vd1RBhlFfR8EqxPVqZz1YoTqGqjpXkGHS9WQ3KNNIeprP4Ai1TcbW
KPB4rxoNgYmNCaS5D4hDyvSfSYzIi9AZXh1RO9tKDc0+MVzzglzJXpaxbu+Y3GRQXN0fl23m1/zA
/+8DzzC1W2XVVw1ac+0Ct2+L0TtMfiYo13jq+L6NCFY96Jo3gNkktNsP5LAuh9Z8YZVIG5XL4Ccm
iCg3yhGYY1qeHFS6RK0H/hGLTvnsuuWL5xMBPkbkFJdj66w0h3Paqcvsw4Y5A6TZ6iwBTCjnjz0L
LVh8nlPLD7n4eZQFhBpQEMYItM3+3GrV91jazlaRIo3xp7fS8xRQZqSISmqW/pXYsWnf61Ngo/fQ
bfyMgXloW19r9uDn1Gmwo36V5o1zsmVTPOi6xAYDdP7HVEfVuP6Ziq0g1bXJ7VU6hepSecJdATSi
1J6fdkKbDvNCqTG1fhu5cbmxynJ8H6vwBwL6tHRjRrOW13w2cSp/Uk98tLPmaYj8vLjQsMeHqNOA
CpSopLL6tQZDcVUdUuoyt6n56qa7WH1jLaYCEIPAKQVmxk581EwOV1ZRM0tFVa/tAjfqnqkC5dEe
ArkIvGi4WuYzC2lxKniRVyIW0XdHDGMfWMnHZPgQ9sNmXLYFbmVPt4nk0eZcv6zjLzf0BBshkkjg
l8ckfgxBVX6w8iAwpiKEifpRPPQWubspzcQ/j/BSm1sv5ayxBS9/bBXqoyqNPcIZ57exyivlcKiX
KexLMzo16Gz/IfTbfXMDml0u8tjSHqIwDpfCDcQrwhUNpxmPgEb/53P3r3qNDiBa+dYqr6JPLw6d
Xy1vdqps7Q9KbRYxZguzXS84lrOGTIvaMHYg/JJ34cG5qIzxk3TJfImG+OhUY/gcVVWH4pkfM7Re
R6izh8LTLX41773r7Ph7foAhprsYzE7z2ZDV6l0KHgOGds1EuR+qjYDR82hkzCtRv55Si3/WTgr7
wrADvBLlJDlWmb+1RVc/0YyQzpejq6+ZUG3QdDBdG6R6SixgcPcvjKKzTo1NlzofVm6kAUPVjNP9
GXKf7mxq0cP8aWkNQPkxkmZaBY0wMagM4hj0qOWUD6OlJdcR7tQpbZTubJO83dyPxord2sP/PiTf
6yTKzk5H6VsaRnmxKmRI+aCGs4GHnVKLWQBROM021HFHHLU6Z+JDCRY5w+/gRPgugtR47kofi5zD
MZQY7V8EFkhb85bcYnSzb8DaDloAFFGljrHzR2TibhFdVB+xlfGj53DQCRtyejhfhtYgifJqatwQ
mF3fo2w3lQx398+xOZ9WlfCMW6TS/3xLwaLo1Ek4KWU/1k9pGNQnQoCYtGPTNlLuYZiCEkTG3Aw/
ijFvrjPQcWllVUoxbqurGVA4qI4YhahtWJwJS67aokNWmFYfZWwhZYlbn4t5nmR/edLg7WCJOQQF
AenUKDIb0MhdA6Jd6GMiMJ8+cW/OfO/PDpYC4biyKr3ZoqQ5eG72kwyd82tjMKmT2f1Rai09QAvD
O1bBTtgBx3Slsqd/HxUYff/v5/796r+PZuYHJZuxbLNAfBLatvJUEP9y42Gw0TXd1RmGcReJnLLG
ZWHgkP8wow+u9/u7BTl5nTE52E3zWUzA1TJ00/4ap/YNKBt/sbAe302nTVZT4w6EndExFAmtGV13
/WRmRJBEonu+x9FOeqKe6ElHWtGEk14ABI0zeqqWbdOlwV69RohKfKLlMzq1MLxFvmUcPFaQVmwY
35Nh/PNA/++D+Utd3XzopTrRWibXktXnudNDluQMGtnzhzTQ0raXnRcUJ3Lt7WOgGwi3AajfY+us
gL1c1ue/9Hvbe65dVjbO0/ysIzaDHcRkK6zKObzf3gvPaMxCYEQY9fB2E9o+PyXZIcXzYqJPzgvw
hWvK8Xx5ryjCnvOnMXTncH+r9kk2XvwSrZkT8s/Wo+UczD7t3xr7nLTx+E5/gng1ZpzqrTBxJ+d+
rs7aRKZHffKohQz0Hi12v0iiHrHEqYr0ZDdlznXg9D0FscrXsQekK5I50xED8YibaM9tHM0zFqBn
NEtry22do9LPBRgg1mrk/HbmrQysYH7S13UPYHGw96keR+fctcIzmV39sRfcHemkK7aSNzXQecvh
o6huRezPg2G0d//vI4t9to7M5AFJTrYtBZYLl63DB2jl/WDbHTMDn3CPiTFMWZVkJI3NopG8wJUd
/u+nGRLieQuEQFCoZk2x73zFT8gwom8LPvm6AXx2yFhxVfEwrRp/dM8MxN0jRMZV3bJzynP2dLq6
YVANV6LoiWo0tl2XGzsnLj8ZcyGa6fUd+jBE9EoRagVDr/cRbU8RI9Wu6vpXpMOcgp0Hx4EG3KrZ
XuCN4I2D6XLowpuN+NAy+99mdM7oui9NKreB03AgjCt4ALs8p+WT+s528Wnb4eeYOrhd1bau1Lem
eXKZxEiV8rz4w0DS87UvLIbtztJwiyVcwOQM4+OkJGEMExyMSAD5S6aC2Vy8UkZ8LQSGODv+W7DM
J8bbPUy4tVOoIVvLixnr6itK2nKjVWi86nAPj6ZZixrDyFRSf/uozWSK5VhPHIhJq26Wgk2sDxy8
sRiMMDYToLJAG+qytYY0St2C9Ahb3FYVhGaM7Yc2b/pdz4t3GfCJBfmd07Lv5Edjz/9voJkLzQVw
UZPUiaUAXRdVW7EmtpMhuR8f3UE/1KkPMZV8UyQi3aYMvRejBbEhDMam5NEgOGjrL1vq7VYHyYde
OGDJ0wdnN+ze++wjqRBFRiPJfRE9TRerZlnHjCa8QL0DVnE2xfwrSt2Cm6kBF/HRYZh5vkk7nR8u
JpMwitjeGTFzdWFar3EK6yyAgkHpn1UbxpDhvLsmNq1Yac2mMoNmQSg6rYrmfJdTj/20bPU1jfuy
lzkpcfH0zVtgV3jfNprpZUvw+hE32VNWz/8v02R5S776wnylqBUbg6JYn756MfT7opMPUGNKKIpm
tFO981TUhbYrdGw7E2xWRPcsNIj+fCq77jONfOJmRuZIWlxzOaeAguzu06Jf0MKWpLMU45oJJikj
vZlUMDPb1D1LHPDwv7nXFSu3hlRDpv0yrvhOw2h3kesP22FW5zOAGDsmokELUD5SjCJNu180OTsO
fFqRfpBlaKPQ5FdKPP+nmJp3cyIbCbchd8ZoW443pUx/zUYXEHBTvysrf2kCmxHMhLxsdMotus+1
jmt7JyoZLcuwuhbSUts2wFcoGg8Rw5+Jd+PSUCrdOySxL9jEP7jm7OAz+8dEYCaxMxcGjNrQqPZc
vmZy5Ko5C5Jq+iYHsR/TI9qBaADv1A9Z7hxpuPF6mbpxGG9177tXM+64uB1V7xvqEDfs3afSAxZU
pskuDrz4UjvetCMmGfJBm1GZSOwtMqraXec9aQO4Odwr57hD5EaC5kXK4G87VytuXW9rYSICDPP0
s06rYRX0PSIdGZ7h1WN+4ISWIxXPs5sWfyTT4EcP6QZEfuLn7IfYN81NHlU68Ya2/+h4Lge1gvM7
tAy/8/YLy0SydTP7C3z8uO8aME0aGAeIoHLpmt2zP3AEaro/7l3WXnVBdpQ3JfVelDTGDs3aWBJk
J9gxalNoHyATiqch0Aif5aLssaeoVj8zQzGfEscwn1DfYZ/iGpF1fs6R1j+1lnTPmBw2DAjeVJaM
HKvZvkUy8ZRK95gzOkKmjq4ULqDHzgS5igyrYp9TC2H78wV1+dg8C6Hi5UAb9Amk7gnNHOAYpCLt
vE7GZ/bkFXX+qYM7RA//Cwilud4/SPTfDtGVl/uzvs2g2IAk2N/r67gT5mFS7XfQwrQjkAyub00t
SmVNkp1jc+gIm+O8SaKbOSV/HeA+v5El1kWeOJ+2jD+aQjtCnzNvHM+AmbXZHDffNIXbHyybLMpa
+dGJNW1xbiFhr2p2yDfuGss4TOSP6Nqlk4w1PzcxSrZM3sjT/Wkx/bxICwFklphkaRIlIeMguzC3
TyLxCbZO/mSR+kjoVF7+04WJ8bXPbaJvmbtYu0xTc6cW4R9zgzxd2Ibb7pMMx2iQhd323kKIZBwJ
DXOt5X3Yk7UJfMQOfaLmUPU5XXKbqDJnJ8eX0DpzlyDNWAmTIEk48fbxPlHBFUh6gxL8S1ieNNau
+gIdPtkPZtMgrwjETxHiL2qmQb71jQdlywOwb3HH3sSqJOecsXVpgvOAVlGfRlGp0/3R/YOT8/NH
OKdA2zh702qHG+9RGE5mFa4dqemEuA5stPqASUzYsGC0Rw5+d6p5jnZ14ce5uSmRwS7V5FrPls4g
Gc8Rhv5geujRJW9IMro3517uMjqalN+A3ZonS7CxWY6/DbARLo1eW49RjoYpw3Ox8DhPd/enrMqs
R+rKYa1NFhyhe0UY1wc0NE6/0nvjxVKi2dW2U2E3mODblMWZGwRd0P1hEozF2XD0r8CyarxRki6C
9mgRhZF+SuYPIggT/kCz6Qa0wp4Jw3i8f4j9AZHov8/vjwKDiTYmNtgHYXUmbD54uH/wDPGfR3bZ
nTUx6of755Xnc4+8/9SDaVxdy2wAAvoN8zdMXtzKB1aT8wcUFBIg+1zBMgaB2hCm78Pg+M8zy3Pv
OG66AfqZfM64QmaLOKlqWz1Kab/qYZncEqhO0HqGeteT4PdCzO+PMTAyYm1gkAivgSwxLLHDNm7c
7k8HCUqdt9fzyD0Nq4OoqZ8d+xmZXbVPhighuMpOd5XCohrptnx0o6nYNQ3u3thI80doff1S1qN/
6Cpza1TF8F40Ej2mSRSfT/bTo5VoBvy0UjGmxuQfjAjiCDH5LrUcpGVYl1ebwdwWm7hLjPgG2K9z
1HpWj/dHObHZu3EMybpRlbm7R1J1bg0hap4/pWMene+P+I9nhOOy6k2ESqZRYHWY2NIhn62OqdlA
+UHaSfodwMnNfQrpxUG6ryfzxeF6VIadHNl5liiTZOQc8HxspZFlK0U58lZr1i8rCv1P7b7nRVmj
ccy1B01p7quW9gxvCtYHBlPy+9/136f3hthOJXeccOIla9sdfAj9wzNPjpLT+8j4a28DD1272iSw
qNWvKZPIa41ee1E4dbUbfe9PZgwm8r3M3FZZaq4dINZvIWVxLJJViyRr8+/wVC/kFsGY/2A7VElV
olfHcAj+eo5sH6N00B9h4/y5N8oWfIiVcnqWaaalI1QVRLBPPnsTPx9OXuzSOMa+tvY74HmIQ8yw
8ubRunxJJALJUrMHhnfkFbqg4lYWkS2iD7WLSWjP0ghHSeBdu2LfbH/IylcwCS0IAAWW+JT2Aa8Q
L15S+j7w9VL+M1Ccz8euhwmD+5Tb/W40ynrHEELu8PPEz/pcF97bZrePN/5UBB9ePForj5A5/H9P
wWBNSz+V1fuYxl+D1M0/boXfOGq5a7mWP3OP6tvghYe6D1DNYSFd49fpXmJr0I8p98GFMT/VNI0X
IJAUOdrIVrH5KJjynqhx2Q0XbvA5zcb2eW6o622zLNs4ufz7HSClgs+B7zB1Mhf+ecPrRtQtIYG8
+WAuL/fEcuAibtd2r1NvGY/eGDzRsGBbIJ54b2QMuPJ+P2ZYUOK5H5WezQtkQyv953iaOJA+wE3q
KwMMEOv3WUPuJOpCqacuTMNtaqu5tVUj/TZKXs72sUWeKcfJWydyRLBQQuGe+oKBmasN0ZYjPVw1
ZR6c9IGEZJ+K7znRhnCpgIF8jrl9CmyLyz4cUXvC2+L0SH1IvPPVj2XZuLlahwZ3bJf3r3FfQOab
NMEhDWdmQFUYR8dJcxRF8oUJbg5+qJY/wHGXYGUwW8LAXsxUg2vj43LPTeMy4cRcGTXRTQMgDUyk
gLlUHdkIoftuGxgDhvqitVkvonwdMAmtB7f9NOBj7foI14MS4V+7VUz9+Cf8cbR2c4BuHbKRyO14
4bQFZbsilEib/XZZ9zN0JkF0pbvLcNF32UPqptqT3Y1wT4XEMCCvUYNaLu0ZlFlTR5RWYe31ERyM
w3Ww6KzniMi7zVRwhjlMetfV7GoYlMLrpkBDVRXS1pHEil6DrhIwDrbTcoWpGVSwEV8GSdcQZe4b
S2mF2x8lO3r+fOG+DL6Gp1rJU1L3yTovNpllGYCcrBTLH05X3hdrSyvCrRACDw3gyYUcg33IPW7Z
Ty69KFaUPorjRS2ZdYV9vEV+T/6Rqb8anlHjZYo21mSIc0ixm03CWzNY/1TWjMflr7AQ3gwmYx1k
h5G3pEKfdob7VE/4c1Fy7oYU6hIhlA8+AOGHXo+eaq64vdVaNnhBl4vN1d9Fj0kflZNcmQJxsV/S
sPaaMa08UluFZrDsd8ppQ7tWIpMk946dSKC715D72S/iIjJRsS4VISob+1o4hrPFU9WuyXwm+BYY
TpSgcCVCBFSPa8J7DvFTz9ELANbYSFXJGko42PVKG2hZ6kvaFYjvvdzcm3DmcQdBfBgtes4an9oK
hRlDnhIBURPpR90MXgCknZHpN3vZvsoKoVMN8CvOTgwLi5Mu8vNQ2COUzOpArHm7jmT466CrYt4h
0h1++G/Nro5BjDAO2DCY2OFPZ9I0CFcQUMwONGNRlZX6T2iGG1INLv00im0OyT/lGljVjQe1PbJ2
MkVdondPPn0i/insT9bshbWFvi1gFhBF/xhWXN0J344MnshdokHBBrwOZsQIVBP4kfUyWGtzLcb0
VaFjOI9Du7NBxMQRFpWSkHYvyD8tYsMYVAgScvW1sIYKY/loMusstoYxuWtjAOidnU1i4leahkUm
bLxZ5MpnAy1ottUQ7KAqvfTVyPTabvMVFWe5KAA80UoGByAWCw6efCtbgEuQxxSTnIijQv+T5/Hb
EFYNgjLAA5G9i2MwWQAluqUbHeSoQXkznGqDyBfwVhV++7pcZlJkJ+UUaMWbjCRlp1qA1qAIb6sn
hGyzvHy0tzjhCKVUU7JpfdfcRUWytWVpbLyMpX4/edQjwOI37cwJG26qIheiJl2T+VIzbiJr4fJ3
XBO4yjt5EnDSETpnuLgF4MuM/eqiRM/jprch0tE/Gb0AtS8Y2YuInJqZqx3a/UMVFzjASepwDW2v
i+lzjl1wSsfjj0sfQlJOsBKjQEHXCedMdfVs63G/c2uVnF29QtgPZtKwOsYpHf1GQRQLxpIIokJD
inomfhprZfNq5gnw4ppZSMNeNzD3rus+YhMIzhlS6TOi2XfUT8VWoEjoHW41oMjxJvTJHivln6wO
zt4wQomyvHNfuO/Q7D4bLzqSyAwAIVt5pf3TEv9LTkB8ciYIALhchi1FYQgKzteMd6qocfs/jJ3Z
buTIlmV/JRHPzVscjWaFynrweZLkLtf8Qig0cJ5nfn0vxs2qupkFZDeQSCDkCoXcSZodO2fvtS1U
PDwnV9/y7nvAnruCZL+F6ZNVkLv34A3fmgC3tyry5yqTW9eBti1jFCuiINXD+Y6nFAxX6m5LVK00
kfJLn40CwRgYMVIAM7w8uyyorZPZS7hMT8zRLSJYui/UAzHaeomwearXgRc+5Lb6CZIAaG64bmnd
LBo9lmuGCDSbbNieIY+rzpZmusmzFYdfPqrZwFa885AVOkcFVUpbrIzOgF8oX0jPuwnLUzLfm06T
/mQbheoEPaEz25y0NoU4hupskR6LfHioLC/e6KV4YSixCTq8jgYPd5hH9cqh1mGu6NuLZPLPfViu
OMLe0aQ8lK174xkSuyn5yUGYcSHkMbY3lCKPCdL+TeW0ZJH8IpK1MbP94lgkLtyzqhMb21vmpviS
Et94q5d0ynXr2pYffQRpu685cyCX3GeVrO7JEsErYEURtZQZ3fo/UzzOu7wW93DiF5Oex0tKHTYl
Lrdp06sz0YIsa6mfapQ8CWNESOEQsvhLoHPyJc+y6wKYaicbpgopAx3A42WP2j2fEnfZoeRbjPDv
jlFVMafzg82k2pajcndGHMtk22SG0yp9b2IRXUFwvq2GGbYrqwEmYYGcoAPS0sDNolcS8m/kcYwA
6eRHVJB80N1KU8Yn0BuL/g8SR+OjJWoLB1EFcz6oAY26iFBnG6TegBPRCUthAhtg8FgiFa1pdAAL
r3u3X/qp/mwFA9rvGY9WGfsuNg7R7JlJrGzLrc7zV2CXJxkl2GahdU0LD/G9wr1gICemfwvcCv5L
w8i2J95hS3IYavMi5ehmfYYqeHCasmKo2awGzgapi+0DASV2xww0bEVRNFX2ITXjn0OtvFuv9fam
imuSJsrHhhChuzFpL06i70ODPiqJywEIXxbcoHaLJRPd7WSDD+vCCgZYO64z4V7tCqKb5xNA0I4N
zWwgkaap/DN7/7zHZEDMQT9yXOnoxNdIOR2SFU260kbprEVvuzuG7Tg3Onqz8DSfNaOY7o2xBC4K
8HQxTDbfG43nKIijLWnNwW3gyGTBjBukTd18RfhzESVO+WOZvCT9nP/Zgj/blxGE1GHCzlxVFUYx
ezzorQRfOFb6imZPDWeSG9dpRwziDXkNUXDKTc7gmDA09rllWlMy4TRJTCukB4tkLI7rvdHaR0kd
uO7M8aYpsU7nxBMvsfzvkZSVK612sEuIaDNvevTcERDjS1gZ0/DZW7SjPMcjssuUy3wc8T7HL1EN
Hi6TBlnm+k8ZvHJrYgIXMITMco4YkFO6zfDEmMo5W754nIAbI21sg12lGwg0A3G0yvgBWx6VyETQ
cVA1QLPR5vSxoC5XH8EE/HOskFvF2S1r2xsqScRe6tOHm+ilGT1fGuML23G9RcGhEBukBpvJhSeX
d+upMZ7sgmJrqiW0O5YVg8GMJSHwhxGtIAz+S3DwZkofXB8acUZp8FhjcAu6CGZUCGe7i+J7cu5v
ocGuMsYyUuIHisY6WznowhOkRJr2EOVGiuoHvY1stMcRbdxSBn2yJsUqNJuFL91mYQrq0MFZMv/H
nDk0+cJrs00P2IlOMuqwgYQ8riPxqiRdrQxX6/Fr1vnSMirzNgiGJ9dnOOJUYFSQxeNZ8VGDGS4u
YhFf+pqIVl2N6RqL5LRI/OEVmqrOlDNa5SVtZ0Ri+qYtwwfLrn96iT4fsus7vfbfk/HWqZA4Td17
4wJ4MxjpLD0WKoopSDsZwmkSlwx6fMiSnQV8NhDqrvZQ4HvuG4Egzr8hhB2v6WRhsqbaw1rSfMgO
P09ZSQLajH7pVg9xmlwSL3/hAMHZA/uISMWNMwacgXFAaSYewBLeUcVuFvsODyMXbqXi7qohEiFk
VnB3q3DbgbNikXNAPUbiWg3aQ1y7XNceA3M9mOmqN/ANIwmKK7RWrq6x7NiSqHYTqC9ZK4aGMBmD
I0TKdPkUyQmkVu6n+3pe9a14E2auBioC80qPGomh5YI4F6wNnbF390NVXgMvLR4iR78buN2kSm4I
m1sCu+MATU0SMfZN0l0z1ljJSmpO7YQfYTu4xk0WWx9lkGJbCWkGZ6b3aNp3iddl2JOJtK507Wqp
4SB1k0XZRjTsRI/4mnZIHva9ph4ipuGLKkveiCfBvd3haDNoKgTWRkMJv3D3LrRlsn+aWcXY3eax
QCad20fXkIQDk0nE6kreEnrzwt/DoVPg+co9LNVbHHk1QIjk2iKyXCopjqVtcoehyKM8aTZ+Xu4H
+1XwqZIHDOUkSN48FIcLIwQOpeTAZ9ygMQxrYKJmBWF8QtnfCg23LIgjKESq+6rH9oOAp1/3WCPI
nc4eHeOOZBC+yYS21DQWURkUoanGhWNvXND1Blmqj2tpaA8W/eHVkCNeCHF5iX48CiCD0guZ0TD7
sPr5jg13RgPYP2lNHuqTGQCe7Lpy3PuTt7Nl8eFQN3W2mi302Pcbt7zCdUYAqi7sicO2x44ne/dD
GsbV8jBqx3p9bWUUICoYLxh4To5lvQd+vvVKzq1Cq98QLq91WX3aRF5T2tfFNre/TZxEZtg6+ywZ
nyxdvrIKoy9UK8KHljWjU78sz2YZtT85HgeYRKCroK4MYoIcPPqwnAB3FeRKP+ZEK9tzpzGzhyyY
8TbtsxniDjaa8a7SmdOEzXjOA7WiYuR2t7OvEYDV2isJzPF0NDGRzg460UnksDfEydvY9E81h58F
ozpnSZed2wI5mt6ikGkZS47PdsyoU6/UszO670Aqvl0XsAc/rxqSvVaFn7BCxKJDrUyK3DMmV3Lh
9DuhO8MSHKKR4FHNyGp0QeHjGXwoI/XuKUetk+o5Rle/IhfgPQpBU5JNsbd98wP1LCAJdVJjky5J
/puQgTD04xQy9MVLQ5+JDoV8kN2T7XbkPHX1qWFMoHk0x5TGADyyqCSsIscjIBBrVAqUVscZFdsD
I0nIEW24Y1M2OJgzvFE6MWg53q2uvjoCfyPa3HyWJG0mHwcfC8MKiiSVp0Iu7BpbBDLZrVu7z2Fx
6G3jkg+6hUehPlJRn8HDYakn9phFj2xEBe9RUuhKn8qQADqG0zY+npqaJX9XUtuLgTmXAeVs64T4
Bh04cptW+JvAHz9rGhiTzcOUswShnjtleFmLApe5r66Jrl3SmhxztzHWlk8MRlujbHFq68tvolPl
d+cYHqLmxMco9b7s8kDcYUkPO/tsA6p04FQ5jQpOeJ+1T4Jk3sOhqb1DH/XVCovpCmQ5RnTdiSHz
096mAt4qd0B5oSU3Kba6eU8VbbYTuNiniTqhg9rgmeFxNu7GPbviqDHixY75lvn102hnd4FwbuIq
+RljLQhmdRczSp9FTB9qTJazsbZH7gtyAYMIVUKlPPKzevYBO4B6jlkDUfC4lCZB8Jb9OYaDzZm5
Vou6WaQ1U1hBKkuusb1TGNyIpHytLtpoM7llZ0VnWm4hw94XJu2d0cxKejO3DJjJAGrqfg14+dq7
IHXS4Jvs0RQbIYwb01jIgYrOxyUwTQxAUbdgZE1LFI3AQ6InQJhYwplkLFo/etVBm7cpklritSBU
RncFfbdFZ2U/m8feXLsBFcfUkjCge/HO7gf2EY9nvKhozlbBlfBKMtUL7ylR1UnG7aOeqhxtivvu
WPELJBCOb6HxkRQArcxcnLOBBb4jrlCEL4jBEVdGmFJGo7vy4F+SrH6siDTBYMupZE7OG1vMCKIj
e0Aks8lcQ1hWvA6aBlE2ysEekZ9jUlQjGoIdFpF5gnPpvW0ZznrtWdQ5fiDg1lTJmwxGFX1VVPSC
tNscaqIEs7XVh/IpcsM5BQ/zOmb1fZWlwFGyZjNK42J3lIJDn+1ppAKusTO5mOQevtUbaHttShk5
aTVpFUn8s5DmKm9cb+XEjP8d8zRRbnJYAh3iZqCcMvxYQYm0X0YsZEOYrhP/uW26E16Uq7BmlYHn
vM2dQklre4H2GAWqarqFvUHfG2UfuqHde50Go8bvFQyXVUx8DxD+HqM+0oG6Kw4qSd5SqCAYZDE7
j0wRMyDZBy0/9RUZ5CIcz2OZveiQXte1Pq1njS3xNCv6bUdfOB9pUq5ay7vImm2qboeO3hc8jAnW
ZDcS6YTaFi1f8V0iwOk7eB+hMoKN0GI4FcWLk1qoNCyO4CnRpI2b72ot2semfLaZATl0bKM2voub
9ika/fvY0G8mDC7zZtlV1UuLupOQsPNQsrK6UboN6GKVnjgbeG6OytVKKFc3esy5hn1r49uiWw4k
a1TTN90HesDewDAVJkDZkGqbtk67xm35mM5ywdKomNln+WNW2ZdG5+Ea2XRZndNNiBuWaerem1Ap
5/Zd3YiI3jlufAl7ZeTMAuPzeVRUDWVFKJuvBd2aPvoBUbyJM2R8b42f9IRKnmagSqHpbacweSG5
IKVDKm9y8jBqhEinoo3eCko/kYgbl9y6tdlHFMeaBQ686lnVo+7gCxDmubcSsrEORpzt4CrUywhT
OnmGcJNgMWVCA/sUvqDbeukLsZWjvq9M9yMS3j7qygufxwnd3F1auNMyBLmGwfXZDLNZF08FFeF/
8ka1GrXmRFuILIV2PIa2oyCkWIT0ya9+JPqiEPA4muPQsa1T8j22qflR2GgtCg8Vv2+jsmWy6GsP
usWDUvGA5gavElX2QOdZjspGd+NIKiAffr0OMcBHgYv3gPUeFM9YdVcPZg3s9xuLQkmFrX6rCW57
RG+YDpiGg4PKVlnFvx+E0zUOOmTvzoF74RO9O/YDfKWwIGgLsv9lxtizkt/3MRrncGCoPnoK/m4F
8Kyf+9OTeELfxGTKbFkf0aZ0hnZG+0LLz3Nv5/cxDITLAm9sUygRxcQui8nHAl6DFYuUvxhYGr5T
hPDzc+HThgvcN98Lv7UxstcWO1CWFOC0urTh1ss3YUFF0Och7i4WJ5vTiiaA5DqkD5Cu5IcZZSsu
bFwZp6VLuBP0ER++dFw+JDEx69RQH+HU3LQ5A2/OVQvI6FBj8QpM/ghrnurCsxVdE+4MxuJoeONd
UH3bQd+xBs1QJTVV61wOfHArjLlgmy2MRKOiEoGaAwIDi3Qj07vJaAgKsLGoGfgzMI6XFuEBFdq8
Ib2jyJ39wEQuWZee1ZCGkjrUNqhgpVN2FVn7QZ0yEThnERyOlqTaFpHzohXjUab1JveJ/9GZltIa
jwhNT2wfFnEaMqpS1XkqTmXRfRDPsSlnuYfMym6ryJeMpnhXYBOGEIfghX3FCfQX2hInpyivynb2
MPToZBIlhcJ6tviuRWEAsuhLuIG+/VqGI1FX+llFFtfM4DgKXKZtskcv9njUaNouRH5QIrgrTe29
KfGIQ+0yS/cx+UxKWOOpha4GKPkOI1K+kkmG47Lsn2X21Mn2ZTQNdysH89IGTrrBBBNjW3zUInAH
0rrUEZG1SBvJ0sNe3hvP/hzImtjtUc8LWPpokK1k8BkilfdpI4liC+/t/CVT+XvYOOEm0pITicBg
rRDALq024+RPm5sGjfzAL7g0I61cVJr+RXACH+yoPw1o7zzokctMqx/p+b/1UXBPOA55cvnZH4lN
JauXpDL2Kz0ktDU13n6951R/yLvuhmM6jqOB9pJ26050n8XM/LFE8jlxLx8UOdwoqpxLgn189Gio
pCp16Os3byoPsjWcjJTQuTMK5yecP/g7kebXXXcsgfZjDc52+OwBSajyXqh2iYOHWC62R7MGT0Np
FJBgAPopfMkqXMQ99xzbYMvPjB3BMbzEYVp1p0oFzzATXrIGOldYut8jTCYGpsoxbmoSyDotJlpe
mqcOzi5tL6SP2S7V4p/6xPDbSnemRvsvdmLEcXiRF5hxH8s2uGM8SXQbC4LxVaT5W5VWn74O0s3l
6JjS+oT8cIO8vVq0tfjqMyQseUXlMzWA58V4h3KPAOwExTVKMz0FyDX03T1dGmw1sA7HuN0AsbiP
odHFON8p8C94M/uNAw7JxBFioLKwz3qEHwZmYbajtYyHSGcQOCZPY3IRQnsxzYEWjm3cgHYZ6Fsz
jWdGQdfklsyUJXGy7cpPgntVyhOHcrCUnnFDVPLVlvqGgIEVBAZtN0tIY2wjq6ihx+bL+IxxWlIb
TvOIZNN7w9KVw6JEC7DSze6l5uvSa37Sizr2+BD2nqs9plLfzw9u6jzmBjptkrI4zlHnCAKCFc/6
glh4dOid9tSRY7yQLqMrt84vxLx/wgRY5zY8LDsHK86BZ86ELpL8Ds3Lh5O1h0yHY1MVNJ/jyN8I
P17JToM83CMN7PwnqDgPbuJ/FgaAQX+aC++cYl9117GcOJpE99mA2BId0sLXhz3bnLvI+XAV65DR
mS+Yn05ZenIzEjn0JFiKVPHYSLlF5WZuR5yqtUMxlY83Mz9v4VicL5UVXrwC+gSlpVdmV4/uJmWq
twGecpP4ztaE9FXL5gyx6slIwk8dm+FkTh8ZMUlLy6kfmY89abbxxIzq2Dnk3TccDRQeX6qPlUuV
R1Esr6adfQ4WHmnJ8GaYwzyisL1qFISj7T5VCUuS2Vfgdjs73k4MjemL7TpkZ1sSSvSNT5gEnb6l
1k/dGxTaBV7pVVYb9lqhySU2cTzXTvGzkU/wrl4dVGXAlGjQaUl9CFgMyeO+dONW6fGsWGRTshAu
IPkmxGSq92HnYTQNDwZtj1UgwPUTp7AuGr48Oi9Jnt+RucoXxSUtgsdg5ITdi3o/BxArlKeChHtF
Zjvev7iz1hptAjZ/Nothoh+WpqQZQJsXK9bpu9jV1rpBiIH0aVuSe30cQAYV+QcpVVXkPKEx21hN
UIEeD45O0149PIwyHm7rCFxiq6ZTVmh39taShPSlyajRKyKnte5QKSblu9SaJ6KD9Dt4Bse4cJ1b
1+to+aTWU/LJ2JD3XN6yFBFObphPtV/eRRMoUveMqQuJrpvvyy4ABU4wFD4ZIFVavyKEFRUfwYCi
SPdW3uwFQlFvPFuKeBXf4UpnHQQkh3GtbBnfwHYv5vjpaRziFRAKGvQg3XtqXe6YcEKNg6Wsi/LH
UPUCe3W+01r4xQWruI7NB9suIrmuTp4NAHrxAOhoiNlPE2ckGQuvc1cOG3AXs/qiuzacNLaNMSa7
mAWVLQJ6dqQuJgXvJk4JJ2qfS2rNamISnLZiY8WathzT5gbVJmHRTHfYtq+pC6fGdZBhTe1+TnUG
BbLLBqqqOBT3rkHfLhcPImZNK1nTsIjMaXzJix/OYY0SLy9V8Ar1LXJp88Sh5mS5RbWf5wMahMRV
btHlw2NBAZBw1CgSbzlFLqdEn5yJwqRblTLnwY3ZjTz6kIwhFw43gxa9MPt2d10eX+siN1adrDjF
rz0xBUi533D20KAbEBK1BLcA0ycTM6m3GqwY3S4OfrpFEoe0Xf+uuptyyt7KPi02UZ8DzrEMIsNi
DlCmBKTRlwNOnP4GLgrMT7z8DErJfGAkUxl8d4pzouvjG8ud6lubj6WqkPirjkScguZjaxWbtJiz
VfSv1oehgVfiZVdZJQ+e4Ml2g9uo8z97ZD43rV4fug+/AfYaG2scuiSxONOHP/jNltb8i0/LLvDT
1y7BseXm6DHr0jwSGVhuQEdf9TQ1gTlkX0mvylkvGq4qjkRjRYAuIv82n/OXiw/XDDiV8hvR09vl
PTNBYETwgRiccjgPo/JTr5xkH9bPRkvxGgBKWlH5HzoTWBkljvJ8GA3aAUTV41hG9TZ2XoVGkUQr
EzGE2QBP1r5GhfmDajta0gh2nGCVTdOdgoLKsRsmY9dcmzDDf09I/JoNZNUCV2Oe86nId1lQEKKf
xaU45s5BZrMi13xy0EhxQ9HtqvOPtm5BtAiq8TllWxbWCeok5H5nuiL9fyJW/su0rG2fuE+o5Z/Y
9+Zr5hBci9SCEY3CCtlTYHQ+3N9sD9stuPUKVkwYG0ZkULND+qly+a4/Qi5664mWQq7HzMCLUccm
hJHiUFoolEaL+OK0E4NbN/1GWdYusAWy0nufuVcaKy8mlCjwP6OQfjHUBqL8EvBbc1JV31Rs0Ul6
sIJvM+4QPGqwNG3mZ35hGssUZnOOwrGyinKpZzkOOZT60kWcg4I+aqTa+Rbt0TZDxggcsYdWmfxs
fQvLdMDDldrR1arqz1gzdi6aZ1jWLQNUcbFi1HAgP4zByRm77xlu8zjy+CySOnpE8zS2dFoVQV9s
0NEtol2mUykHESP2LLQd7cqr1XM61NehqdgMbZq+KmruMwtbMv2dehUXDSIsVT7Q77o105L3QqaF
33/NLYFsBnBGnDclzl8npDJJSS5aJjWEx5LUtT4jO4b2/7J3pgfOBPbim37n/YThYtEMA80sgaRd
VOu4BvAzApPIJxMBDPnlUdOf0UUDQacYaTxwg6X/XcbqyOjwWPMuYRsk59gvL7Qn5zpl8jmkV8n0
EByB8sPMm5xLJ8t0N+Xk0KlN1eSoREY6exFmMR4mIBzOTeaZMMTwijTthow1DbNE9RVGz/6I7wbi
0AqFwxPx6vjrES3I6TphikTM9SBKFlESDcFzzSDxl7GOnmAeQgWKRrooebW3OmpBRoghzbnwkwCV
TaXR35FgG0AuomRpVjagc8ToWUg3yqDgXBZYlCjGUNVldUn6Z3rJSMwMJSM8o4C5P6WDvlaQ682s
fuEh2sWhMVKDktNm6U/tjHOrs2/R0x8vxXRrTzdmN9GOKAnBCKK5q44962BkP/UMw0bItL8Zuq9Z
jr7El74mb9Vjsc6JGp0QE7YubVlNG15oTyaLGsrfSmsKJo8QvikwBQD7mshFn6ZP31ET0/Pm+F+A
79SIObFF4aw1k6yfkf4wPWIClFLwEsH0WRnq16h/EYA1t2ihmSWzvtLgBymNI7ux9VWrlplVHIL6
vqj1lMGEuBQkrQRETpGyycyenZlI8abGXIRehN8KhlP6PEha2K37Qgg3qqq4WFPSoCdLyvOAWoy3
5DKLs+pNN1h3Q4F7DVjKRTZ0qAEFv+phrO2SznmQYfoGrwmw2XQunA4yX4hixRw+ehjJAYLJZasY
XRekKzEl6fZh4YCgI6wF/jc0J90cGfIxEpTi/dcXvCIDpgzyvOMk5/rwiKA5s1fqwSWeOx+TcVIB
XnCQPoz5a7KDM+HsUgAUEOgo3HhTsXr1RqeCRbNUGde2n+yDBSHXm6aLgAO7hufwaImNmXREqXpO
ydBCMW7P6G7JfdgMb/Q6RqalyZs5jMeB3noXWi/cYIqmlQN2wZ/jNPDOg897lKkg9lpF90SAgxUq
5Q3C1IHTL2Isn2lCLaIdE40X0WpLO6Y37CRQaJP+jnVz1RrThQCghWmn6JHBY1EeRCX5rpZaueNl
wI+emgi/Ctq4deldSp0+HWiA14HapwwAk5jWcDsNpQVWM4vx4qP3NQRaf5uxXNZHxRPoG7GkBawd
DQXXByj4sTRd9SqUOKQRbQOGKZC9tKl/kQnnWyt8C5qmmRNgoq1OTM9bCyY5bLKzGAxcTKVVsHNo
w9qiAnli6dt47bTXApk/SgIHD4HH7LYYgvzNMJOH0SJzWLOd4jjipzj5MZwq3aRmZ1b7otKC03Ha
mVtQnObNVHD6NTOYB5y7HaytSXWbBUW9p29FwTV47w4FzltPMt0KAa511Lq0fGCuhJlWJG+JKg66
65bLjt1jn4iOoIoHeKn6QRh9s6pClL2q83BPfHez7zptwc1iiz3V6HSWNXF8dYFrPMQbHLfFwQod
Z2WPTXBnTmzTccKcV5rufZW56U1RlbABw1RjRojQhxN6fsdOsZYjZRqqK8Ql8wdJZ4yfXGXtacxy
/Tp/iCT4+efccggWbvQK3gjOfrMNHyunnH1vuAzGnOzTELUt0xRCVGmbix6ZZdjjjmd4oAzvMZ0q
Oh3qofdFcEga66eyOL8hW7nHMcZpa0LsCiXGxYLZgrrWYc70zVvnsalm6BvINQZMK4JvJ4S/hJKB
dD/MbqmBGVk9+KW7jQsm/1G217K0PM1zyl72wLVl/GbgqVpD2vUW0AKxVQrQ8nU0mwPiLfzxT+AX
zbqhL2mWm8nTg41b8gHldbhCNkdt3IVraK7z2ZLWjKVuIpnaKzdF9y5pygWB96S5+isEDeBEWdKt
QR06cl8wmVuFDqkV4ZT/tCY06wgpaNvMhh7L+QxFA0bVMs+pZr2WusUd0d8IErF3Vtjmi2iEScpI
ZBjFA+GfxrmnwOyzU2H74aXThCAmcxMQX77IXaSLiEdMMk1pfjNJHncZTG2Ro9TVBtJ/skNS5I+V
AVI5OXBwlctCs6bNGBmYG+Mm2PQIgaUDOllBLNVHk3x6u1rCz2Pm3ccl7o4UmAERSekdXiRri0ii
Im9wOgaWY2y8kBGkwphANFGxQROe0eilLx86EzT2QKO7kJRry9J3HNO6kAjjsBuA4jiIpTWX6KJX
Y8Ae26saAXL33bRZx8PCAZecEcSBNKUDsLo7IStqfo1pixYlLxrZ6AcfAHozdT4GFn+ZpWOycmp0
xS5hl2sj+sxhUO0NL3osXRUuf/z2b//5H//2Mfy7/5WfSTvy86z+z//gzx95MUJkQmf+5z/+50Oe
8t+vv/Pf3/OXb7kJP6q8zr+bv/2u7Vd++55+1X/9pvm3+e+fzL/+x2+3em/e//SHdYbbb7y0X9V4
/1W3SfPrt+B9zN/5//vib1+/fsrDWHz9/uMjb7Nm/ml+mGc//nhp//n7DyF+fU7//JjmH//Ha/Pv
//uP9Uf7/plXf/0LX+918/sPKE//MKTtSGbNhilhz1k/fuu/fr2kzH/owpWmYxkua5I0eCnLqyb4
/YfxD75CkUmoju7AS7d//Fbn7fyKZv9D4WUyFH9Btyzbdq0f//XO/3QF/+eK/pa16Zmwn6b+/Ydr
/Pit+OeFnt+ZA7lAGboQEnefMgwGibz+8X4fMkXm1/g/JGQ1sL1qxZmhvlYpJlnehfPP/w0eDlCq
xP/68/+8TEJBtTMmGxRYSMZ3kplUkXXc3o8e0pkhJ+7EC9p+S9qXh5SkUIgJg5xMt848wUQgUDpq
3bvaAmZD8Vxf/QrfihV0xXMi0W6HQhvf6Yue+yrOvysm7W4goBwo/eeYMKUMnGFV0ZBjZCTTczf/
T5FWjQAOdN80vNArEzu9M6tbQlhz6s6+3cKKzY9/fK2ubrthHrfwsPpTE/zxJzfmhdTSxbEp8vU/
/2rruTvPY9nS6V3cVnKcq4JRJ3mRverXn369EIxBfksGunuT0lydv7WTcvcvt9Uf1+5fr5Up/3qt
pM5nbTuguOb7yZ5f/5drRehMgAyMjog+h4gAQH10bZr2ogwYIXsuBW7PctdDW3WBAKyDzh82fH+0
IxRsBLXQPKQ6IY444qFWecGwjtMW1K6O3ZdJ8a2JA3utGYQU++TCEpKUmNvBKWPSsqJ2TV4dAdyF
cMi4bO/+/p1ZPFB/vgu5+bkVhVSGYzqG6fz5nQXULEaRC2Md9I6/ElW8rp3M4c5R+VZ2+riyTTfY
4GNTG5b5ZJPkOK14PrTnLnKBmTMhNob4YTLKL5qeiDJrgoOx4xFt7rOrkGtBLivz/60UvsWqG730
0mgeeAiRJIH0GNvaXjBgz2g1hicZpW+Y2Vd4G52rpaUwJYuaMA7f+sYP3i3+H2/+L4+gQ4NKGEI5
zGSF5QjH/PObt/2sc9xe01f1ALDADqbDUAU0xYLkZAq334lSd9Z6HTAb0bGyvDGI4jcmuq0Wcblv
GxfCTO/hUhH2tajTfD+YvctJzcE9nQ5Xo0XZwUCSEb1+1RQTxa5ATkG04FQhWx1SE94i0dr7zh6v
yJfF+u/f37xa/uvFVY4QLGbChNlgYEo1/7LEuHU/tbLxgZtFVKeSrBxmqNaNaeW3WNnlMQymdUmZ
uk50Shg3yJ4r2OE4K6APJlNDIhL0LhesulOEUMsV5CevHdWSWGaWJz9FSx1RsMtM8EHYYfEcc9Uq
k9zLmrFW5ITjyrXa9Fa35KfTf8pANw9uUe7acEjPjFLYyIW3jPrE2rSBPpx7FLNriDfJqpk0Zw3P
j5x0yAfrf1rd4gk5SlbcEyo13Nm/cFnxZPf3U0TOR5AO5ykK3VOQVvQ/FOz9oouaB+7HOyuoePia
4sOOy3I/5e0LBn/niJtjXMEJTydDrey+KF/biHaElh/+/jq47v+6DpzeDBrE0kI7b1h/uc8aBiSd
24zmGoZ+riMRotRReRSvm0g/WPZXDrBqIdOu/xDM2kAjDzj3fISSr40umEFk46rTiA1Hi1VfZK9r
0GlKVEoSEH2bPZkQLxFL5EikkKJf0na8kQmSn8youHxhYe+cMq3u7KnYEZbocfLNEbEGNcQ0hw2i
oXoyOrLShiY+kH407qdU4/EcU7GWTGts8uEReKXaKkk5jeN6GGZBsdpO82L46+GeOHD+4sI19vgs
Ma8cUX1jO4xuByNojoYMqo3j+wbGYHkLe5WQuKZCMzh1HRZQ86DBRT9SiRsWxplK6qRmVrF+qFvx
4sOgPSlY4xtnCrBwjBCqPU5kS4gUz9ZIeT1qcEBazfRXFmLP/d9fO2O+Nv+yTfMMYZrRTdOhTHDU
/1r6+9DH/Z87xlqTMKWyjE3PGQG2JrTpbItQQwTJd/mkY9pKGYTQhPWIRCClqHbB6/79L2MZlB9/
/W1Yq1Dg2coC7/LXJzqP+wFQpiPWaGWHM2PfcF+XVX1nz9nGXlUa9Fvcb4cq/5yEYbwJXFP/GQyp
WiRdFd+PLUFgoL27fUAbusCycWnwc/Ft+utEtubRKQsbziAHYjdNjrbuF2tQSsm+1JJjqWwUpm2k
jm4pAROo/0vYeSxHjqTN9olghgACastEasFMJvUGVmRVQ2uNp78nWP9iehZzNzTjTHcXiwlEfML9
OBbhLB3Cs8qXQnx+7N0LE+OAPWugf6WxbHzPYx/bcN6wAFwZVuM9/nwBY8X0WT0mURkg2sLOtS7Y
m20BjkES99i8ywpyvAaibjsieN6PFnzdqm/gcJjhKRrS78R1S94Rvgunm40HEYsarrHejPUtchtz
09ADrK10umNt77ZwQlojuOoB4EpbRPcsJSyr1EZ2M4PQyWAMQTLgaHR6wcLQ9EIG+bPcj2a7rGfN
0+5hgoTJAYYJl8ByHgcaJESkPtaC/DFuzXtgyO7VHEyb/oOXhhS3aZeRP/y+0PxpBRohadYBEKfw
U7E7ta7O9wEi59JdvPuiDH0KTPhZAm+vkBt3cmofm6qbVn2NtbM2h+JKZPVHbCNNAuyoYwCcYTwI
Z+TRbII3mWOYVvcTJoZDHLnpDZe1u5N1ioqv1dYAKa19z/kxJCQMccmSV5kbw4OHE2ZHh+bt0Llv
a4vhbR/U5ltxL5z4yc1c74DiMl2Xs9HvQ6t/L9mkF0XRnam8iCFH+vMlkllDmlYYV6/z6HexjRBc
P+x+WBAscijXXNJGw4JaV04rOQPDFUBqwFmf24oJprngmsgbBGM8NrdxqoAvIxFaIu2CxexNEU2P
pshJtcsRpYxdwEK3H7pjjxMC/VeZ7rV6cNB5DREAFI5GLfEox8CRBa0wd1hJ+qZ6tN35MDHgvheV
yfC2pdwqXG9NaIO2SrRZxXZ1eITI3FhjMHouCXRl/G+FG7D4bE0KB5ffRCnbJrcZK+DJiK0ccRgv
4sx81W5EQzaxYR3gLnLKM2vsDxhoP6S6fZIkQDKP2V2DMwp+2y72U9bFT9y8SE8Rz/LORnuSyoxt
COJkDYuEjl+v/4QNdhwUduMhe6m60dwMnpnc4WUAriiiY7mptbJmi65+CgDulimH/WIl4PTCmJom
seungk0R+L2cCWxkvhQGQ5JihKwSVMjofcQa1UdN7kzBmGWNxdvwIYgz1EZH4rNplyeRWPqqRuL7
fxdDDPm9HQ0gkaz0CKJP3LXugCgsskO3hiId39Hh1Jt8hn6ezA4iM9+VY/aKONaIeNg5zHk/Ekgp
qFhAtHlxc3OEx/UoWo+NWpLtqu6Um6m4Wp4BoN3NQFw1WnkO2oaro3yM8H486h507QJSD8JFSdEC
RborwV0zqGY2kjJZGrlH932JAg/59XeaRuNJM6LP0u7Cc2sUvxCTFjsmYgQhZDpdTGrM27o2SLFR
Z9MkEGm6Aw7rrMTXpJB2zjik92bR/lmQjviRkczsAByy8Rb5WHGRHHVrcLZx4dquHzL62fx0JwPD
Aj9JgRsuC4ap/30nuPSq/3UluAYWbnC59JDS8P6ruKDeyJAXKJFlNg7QfO0UbHdyaifVNYQ83xDc
KLkkaryZG+IaDVrAcWwUfqs3wbqIZ4PhPVa3PLFY+TRJfB86DQwi4KNaxTBZNz0CYbskYLj/npZD
xxi4hTA11BaiQU9ABDUzcqeS+sWyLEngVoeQgzYVARZWCVAPq9YcYmA0Hm7wtLRObsZWtjU+AiKe
tm5vIOhFkjDIJHvF8gokWRVoP1/mWPdZhB2Hn5/GlhCQgRid2HNSUJAaAkbl4NT5CdHLBTYTdJvF
Mi+Om+7w2rJjbnWDq7noVm2Iy7dJMn4jqr4h8mEE9oo7+mDEYUxB1A2+QO6QWUGzLWw5H6OCnst1
sJd0sQD00PGv2jXYWdyitbSjeyB+dcJ78hYtvjfJUv9/ig+puq9/Fx9MMHCRmXzARA/a/9WdlWjw
smLClJep0tftHR7BDPHvTyECF3htxeWmR57xLEwe/7RhLSIss8W9BH/bdsqalQ/bWj1LnwGZfSaC
ja3HG+lVDEiXVvtSkIVDHUaPNBLWYwCsmVVs9JBAa1klYhmOQQQ23WZCcqjRr/vNQPqIDp/8L42i
1XucfsEMAKz6AOczHGVCKFWYs+QUEOXQ7fsGfKGjZyBM0434PWncwf/fr4DQ/12k2cBL6F4dVxqG
kI7u/HcX63rmODo6aKtQeo3CsDVnvCYBzcXPbyqlfV3BeSWMobfAwzDu3g/t+CUFCdat+EgFC/ei
sadT3s0fTR2/tkYCSTLh5CDoDMuhKhvYjzn5WNzKJdz/lF+lHs1XsjL305KV7C5yhpIDtkgvMwBW
4toZYoQcFnPmY5PNSIY7C+dhgM4gmrJLOGU+ZkkXo/j8zDB8fuwTpNOOKc9leln0Fp1/vCybWgVC
5n10BBHyEtg9FDCKuFSvo51oa+LqyYPZgmCiR7AkIP2W17mcO33d1lpOzEX23U7ViC23eKZytG4F
mdKBlU9/y3d32dC5VEdSx7+cEDWZBVsIDccFBSspZkGAdyMjDAkEIrP56STcBdf6YoZnPCX4dIdL
PaLAMLMxR+VtqB/Hxi6nB8ueWpB1aEaKA8Jp8WSWzXu30N6o8SsuVUeFgTUEVeY5CrQ6W9cxyEow
m/pZAa+5C4qr7pXj31Hq3xHh9e/L869Zzr+bsZ9nhUfBoPE3TcPTf2Y9/zHLyQl9cuPJMNaNsUyH
pdBXDKO9M7LfEA1lSHZTPj63bZNsBCJCzRi5y5W/pinzTy9Fj5tVY3D4ObJC3b0MdYpxpI5P3Ovi
0nisHzsPKl5DCvDOsNn8mbpWb2ynNQ+FIUwW+8i9//cL4P670efvZOk2IigP05UnGeio//8//k5x
ORiaqSWBD040aNY2yQ7Ak6NtH9f9HvZlty+Vu1eSNqVqcyNFGmuN4xeKr2XXVAywpiIt112+fIoG
59VsJsY+ifp7WbobHVzcU9zOpKmn+VHkdXG1cM81wEc2Wc0DMmP1BYZIMkBrkKRu5sO0it0MFon8
49po2cZsfsIdcW4Vu6bViPaVaWSsk6oRF2R/7fyeq087i8xeGQ2sg4zSNcl8RDerF29iofl34Fjo
5fmn4ZwLIZ5j5ea2O7M7EBn0IdJwvgbGa4TEk5hEiQzVK4+EEejH6NW1OudULUnlt/vFKay7DYEL
bFrkY770th1BAwcnfqs4Rny9w5gwVjBbrHRIT4b0iN/uvSHdBZ6DNjoARJDzTwgEIcEiyTlPvecI
COgPiz/I3Zf//ekaTJj/dQ+oz5fhIwZFXfekLd2fKd5/fL7IZ5bFWvpwLQ2J0pzLKizqfdUdCoEL
R9jzQ8NI+wGRPtuQVJR0MCQX9cZvN9F1lWnRIrZlS2Po4wVoUbcXSUZjhdoNzmhI8s7Qe/YuRI2+
mtMUQ6KnynTeBtAPBKz2UYCAcBEhgduELtlS93UQkGs+qz8LPISHSlQshLL8kahqBBmxcdJtIihJ
axnPBrKYJUi3MInHiyVnSBzzMq2nprnW0y8Utoe4I8GvzWOMZlaxmxvTIh2s/9L0apuETXkg3PtF
YgEOrlaiEnuNEM8vEibdLm5DD2+iZESE/fgP4w9rJRVaM08w/rgvWCK09aBzBYLY/UitAAKsAVAg
JObdrNGsuIjxhF51D9HC8z9qZe4Lnu8O7wiGkqm/9obSJcVJSeh8osA41S8zcBOOfAvN0YDaj5M6
3LcMF7l+JdykoB1WDaj6Wk9+S54l347DXZQilBcZOlvXTAhHLBvFPdF80trqVRnZBMJjxsetv5Gu
hXzGwM/Fk/sQdDGtZkzUUA56AmdSCSJk1ZsC/kFSZ1hDkbICCSA+veVijtUXpHvWymL4sBDtvcHu
Rya7xc1HrV4aCKTMbMBLioJBaJ+pXb2NAVE8opx+m1N2GFtj2UmbwIAlPdFw4gnX+k05GueEKc7D
UqC7s8Ngb87lAR6Hszc5QG2V7iA1fgUhIVgxWlB/bpotIh+WrhO6VNLZcIpPL9wQ5ktXDzqpOCgT
6nn8XKSDO9U2Wh/cm4Z+aS6XmExY7V4GnXtqVEqEs1At4pAHA7EUIPa8MHkgkNZeC2OskAT1yYYD
4VZbA1IzaWN/sRsER7CKYwqVsYUfoQk+X0jwJLLKYh+Y9dqGl3oW4aTBqrmY8p9RG8W1gfLBzjE+
NNG2iVkrgwx7k/REh2yxXrMm6femTeJHCsUviWCNiNlvZpOgK+2rwN5A82Hg6NaldnRr54SLmVUM
0sEVvhtUDLo4zPVwLl38QKQlMCSvxdVuO/Q4BUCANsWbl8wuElXRsE2ND3E13kst7jAM8YXko95P
oZ2sRl77IcofCL4aVmnfArHNx+28IC1o1cJ1ImSHpdFDFgCoirFvsHQh4A1ajg/MaGgY0lcu9Iqa
uUhTzy3a9H7v1t3kizw+Fp004BDFhbJqnc1u+OV2i/IWchRUSH2kNWKGq+MvOFe/Mo3/coz2mr4O
N4BOqRUOKO0Hy74TsBosnEmjNV55a/Dagpcx6Swy0fBpx6QnNRjxWouF7SLY9JBFbUttixOKhFf0
8yT0BSvJfOAhM1CAiLy5uLB3V9PAgYPWa2/o7uzXuAYAzKNvjM1QnHl7VFT9dp6zZacnxJPGiPRc
JziEevoMmhK/psmf21Jaqcj3C1nbn64zfhYxIzJOe1g8aO7NnGcyAUiHN4ts50mS/tri2Fra4RQQ
UFsx6Ubw31sgVMKNV2ou+22eToo+/LuNg3sCdkhooITG3I80aSZtTZEKMZmmCeNb7c7s55sdJbOf
RkEyl2jHZm6dG9NV71tMObyZe1n96Xo4GQEz9hhrvJWk9aaGhBVFRuyns+tLvVrOwsVJB29q5zII
pU2bV3RulMF1e6Zmp41JtQ9W5MCT0kNIQXga0GS22BRP+ciPKaf0Bbg0+wo8ApcOvV6MVwdj8m9n
QKHiuB15L1NwsysMj6TWrPiIr5k5tMAd6OF1GNxZGXeXwCRohNtKOXTxGlsTSLUGCjiit4aaYO+x
xOu95OYRTYC8QDuXLUHlDML0nZv5SUPJaC4OQgfo8PgqjOFWtPMKLzduejmdBo+WskvsS1A78a0s
ON57to3+UOU7WTgXorIm9MhufLJsavMo725AdA6Bp7Xnn+/mLJ4eXdRLxg1a2gEFRAJ6HQHPFDcR
InW4vUPI0V7ZYJtj/kKLLcebZkfjzYMQoRnaqk8rSXshLT/g2Fq30E9xfJTjOvJ+pUOtPYLDgfMA
rXPCQ/vQM6u4SNKrEsanOOaYFpM7cc10PGEeAvdaWjzJWuB7EcylvqsWYOsyWxOknCAUIVkTBBs+
Btp13a+tpLiNKyMj6COMomptNu9Bhn0Ptt+yJRdFv0XRvDAE9PY/3y1NDuSl7UngNuOa+GSbzmxB
NVmh3yBJBRWKrffihiUai+Ic0Ierb+Gq8OjO1eAbqfLSB5XyZwF9GuXZQn0BTc0WN0IZtZ2hfLmj
AuqcMfBwWS7OL3C+OhEDrnsVnsUtBaF3g4N58WWEeivX9zhm9C+0zCuCEIEOIZI2k6E5i4YcNd32
EhTutXyyBD88SIDyImtIizX/vCfXepQHN6dCLGOmvFZai6QkISQkp+fd6HH4IrzJ2DimXTMwm35F
YmpQ8rfHJGq+rWRwroJWEDO6tUlou45RgPMX8L+O0U50awPr4xt06us4C/23DLtb7wb9GrOR3AKQ
tNd2u/w2rD7avBtBT5+klZcJdgMV2FJzIaQPMwFLv/NRQ4c5MH9aEMQ+0Pz8JqcME4+Q+Y4/0fUn
2/DWyNuJvgQGdZ4rRJGJhfQwWq46+M3XUECtSAVFSN4Q76EHw5l6pkStHhw09iob4uk7spgTps0k
GaziAr2UYBvrGyPafeQ5n8JMSfGIguqcZTTqpBlGqi0c/a7dz1pE4mKdVQfgnINerMkLY0eXtQwO
cnRjJakT296JjT3bX9B6KT9tQvjYknGnxhJ7SdwX5lPVEPwjk2+Rwo1PEwgjgQMuookrgtun1uax
D6b71Nymlh+Uqft4NEvlQIkBlKgmNQg/Mf9/J874W05dezYNuwHU66h+cvGubpu/m4N+7DrnNjOW
e5V99QcIkkFAFucWhKrAT+QfcvnYlA/yu+zscxxMGEsWIhlUwCBs0rWGfmfE2Q1wqXiuSbRl6Mve
uezuk+EIIjtfEqM5DRyfzhCExJME4J8qp73OnREd2GGk1Wc4Nu9R4vaHmA/tWkX2ci2nfG91qYtV
OExXMOFBtEVFejVC7jpAo7+AzI0rK4p7ZpsNIzEjWa7wE+KrveBqIYY9BZ758PMn9W3eXUMUYMT5
cbp23iZrQcxYlr5soq5wryMPL75PBPD0pMj/+hmuwDJeuqzvL3GS+/MUzpdIovKHYu5zTwHM8Fog
3LUpPifm0fSxeN8jLz2FKvAEcwqZdr3dMX11jsu0nfnQvrmrz6H4cotx2UxSgGJaBHFYXNMZ6Mki
TT6nOn8lg92AWgBgyPZCnIjRNfU4iiok7NaSPhrOeKl8HMD4BHtXspUqb12FrbygKMB7smidvXLN
92Bq7tpA5ozX37F74Awzn9KeZc6SzXJjVsV7jgwCSd3jkrvNanGqkZ8HIwi7jRU7UfehmDHANvI1
qjI/lapEjDHnN3P0MZSAurjg0KaZDuHwWoK76ZbNCvQRrQe3eHRbBtsOGSZmV6x7nWFig7+yI1UV
0wVyeMA9lHqGH87JP6ANt6TeHwLHfau7/LNNmH/S+fLiWjqjHbTi5cs41vmh9rBm6l0L3pqSwUiv
M5c0uvDg23II1SAGl3ON3DUHrARPOC+FA0CQEmHV4+ROEMXyjcRxO+OHHKcbIlT8ITa66QD/9Uj4
PGGNwqHYCiRwQGLDFEnqaFrJp4ja14nlOzgCMhE94wudz8fIGCyaHR/rDvnKsjklE5cw0rYVZMtj
bfN7CaH/rEqINcO0g719roRzbhvGpaR7/Ck9tjsonFVX86eoONghH7SWQ76b0N7czugfmhlbT8SU
jXNS0ABqL3qk0+vkwtpYMtvNyXi1UZJyyPtOyythe/iFwYtcU5PU7SD4B83vabHDk15kFn1lQm0S
E0JmoXOyp7dlgsWJABXZBChQyUZ/gRM2Rd4D5rfZqn0YMwhuE4cYZYzSY6FfGZVjUgfSMuPpQz/5
kQ/E9Q5oNrGdboJRfI/SMXw4A7h8B1ILnRvqk52bBxie449Epr+TEgeqe/fiOV6BHe0PmedE2ISz
T8eCjSeVkhJCZIXPfu6HHapWE1prNmw4DB6zXtzrQI4c8dba0r9DbN+nUG9fG6KmuN9XYrbfc7sL
VobmEhRgGefYXlBV9MzLixajPYV8J1iN8xuSXrDNgEgssn8qm6jyc8HuPyrhl7DvvNiG8YbMPz5w
qJGEMWIDECRMd24yX0w3VbJ2x1hB+IgTeg4WJZ9FTfNYO8YTAQ0LApXwxfZkvWnbkBfJXg5Oy/gj
y8KcW6FZ1mUs/rRm321TkZwsjP+i3HYwOfp8eaIa+6cZ67u56FDHQqaH2vw1g4ZjN8j74w2AM6Ai
/vJSQjwp7aPgogu78J0Jr7KDcDknb3Jp0IbHJImtk4G70MTKLoaBhRjYEQNiTg7I1mcIfDY6/Xvu
esZXafliWgrCVqYHqyrIZODJDOJ423Qp6ZS8lLkFmswugK0FEpVA+JkCCUAVcWSl5u4WMktX3CpY
g83wc8LpQj2yU1wXc40ahZ3ICHM/Ko+Z7oSbfqi+tZx8u6J5r/tym5vYYwNHf59KbT+gBX+YPHLI
eo8mYBCHoFSv6kQuHWhL2X1UWciV6A+cyXt7IAClNI2tVMA2A3KbqxBufN4PloK66Z149aC8zR1o
mlrU2qoGyYUsjZZdQeH4MVjig5Ybvd+ewsZ5tg6/7VzXWPw7/hIkNtjfE6Q5F+Jc3HTjloEt2x+F
o2Mf/LzAp2t1QHXhALKO1A4uPCh2hCxzoQFvV3g7U4HuOpujtFXwOy/6iAb9i3i2j1TB8XooeWM7
IW2neAoTEaz4NDcMVH+jOSKjVkH2PLqqGiQm5P1i12Sc/gxy9szVFnbaQPpGaH2ewvbRmh5HBfJr
5vkhx4Dmo8ItFOovGXTS5Y1xVVJzYFQNT2lG6VbSDnDHs5gHGSgUPDCVEm9GMeE/Ayw4/yAGlZnQ
yvcT0WsjJt0me2f7VL7gktAeWiiFo8IVxgpcmCqEYfoDM2R8Py/gDUmrQv871+Bd8XY+NVAQ2ReR
7azAiA5Hxy4R7GWgG7PsAJ84wlGMFFAxDDm5cXDiQ+M3yAQ6vAJ5eRgUiFFTSEar6Yd1aTt3TeEa
R7iNugTgqEFyjFunWg0K7qgrzGMiAD5CJ9svWX9Dg788CpiQpgccUoMSOStcJGGzXzr8yFmBJGeF
lIxlgizIG3wv7nZ60apjoNkkXvScwqM0FJgSXRxLG1CVsYJWzgpfCchdFwpnqcCWiDh2JFXcvRwE
fdkBSKhJRn7IWRIiuKo2I4RME1ImJDMDX9+0j2BodiNuenhbcDwUYPNnONvA3IRL4KxTheEMqGag
coYxd2vIxpK7UION+AsONGaQGieqky+/E4MhRtkacoU/LE6pq5iImQ8VRH4fU3C5qhEzgV/JOPCd
AHdQVFxywAh+r2wWuJIAJjKTIt7qOivk6KDgozEU0knhSHsFJi1+EKWwSvsIjkek8KUdHNOiwmGs
tl2uUeJF73ZsXegYuJzdRD51bPwZ5cNfUHhUUp39qFFIDJ5cKr8Iaod8KhRUNfpKjTa5lDJA06+w
q6UCsBaQWCeFZCWHYln3zpcxlPhol2qte2l8rOC4gqEk6tTeAFjlZ4T0mkJ8NRT6tbWAwOYKB5vD
heW9k4t9zOrsHICM9TX4sU3vnElROdhwZQmQ83M4s7UCztou6NlEQWijyLl4rsUoI3M3orbfWwWs
rSHXFkfku+RptMrAk5flBlWob87MCsHeoOQBfxuBwYWGO3nYk+35m/xwMpQjjTQuhc6NYegy6jpI
mLombF0BYzdQ6x/Y2smDzfxtagNnDZ3knyl0ovVITnfifMH+eJaK3YviGFK3SB+gHv1pEvQSwT1o
ZMpoFO5vqQjADShgcii4G2EDt0CCmw7qHTKTbcY6FyKJ9U+miMIcV28uiOEW1DACh7desYdzIMQa
MOJem2+Zzn8+5LpDDIeyMYjvToWuTM4zfmv9PVFsY0aTHaRjRzGPQQqcDAtmiwcOGfSZj1/1sWeO
NYFLnhQ2eYIHodEPWWlIMW78KRVhWZ+Gy2TDXBbKv68ozC045ryCy7xALHrCs3nVzH3UZg86YRqE
TcBytqNrzzAewDPJYcWGgxVsPzxOnX6cexKuVTZU1qYQ5Y30jIRFmU3OFPjoEE7kWSiiNMdh4EeK
Mu1U8Kbx4e1wo3y6hraPFZEavrKvhTCqTUWrbjzO/okhqhl3VLHwoakQn720frZ42kDtQb3WFP8a
JJOiYc+Ki+0qQjaf6axDzMasohCMWDTml0ExtdGSz5tJcbY9RdwGAWVsgCBv2TvjCFFc7kkRumfF
6iZAUGcCB/DaxnpeSqbXvWtml9asfEv3slMAnscD/y0VB7wxIIIXig3uRgd0GQONDo+mofjhNvRO
xRNPXO3Vy/6Ui5OuAbWAj1bs8XCGQt6BIy/BkpMo2jK1R+1eK2b5VHPeBmDMG3DmMMS6LdZpfM+K
dR6GeMjZ/7R+fjYn/lfTgIseGgWtEmpwIWGmLw5vOBB1S9HU1Z0nkHzPcc6wpEmutTfsdKDaZzIF
8Iq0gPiBJKRIhzf4G7mqc/c1kMpRrVjuYKxw2Mb8OFekNTCTLV1speK/14DgA0WEZ3XHXWBvRh3v
jg7Zuo2AtoL4u5R1o2/55jECMD8t8/cyJNEaXOWJk32TINqD89z/sZDYc8si6CAKXG/yr0a0KVJn
3lZv8L4BKvZrAeQel/XMeLU424p/3/2Q8IHaVNOx6F9RmHT7IurQEgfPgPiOZoU5F/2hmqpC118k
fJcxZ38gFXu/cKHwZ4zRUcI1j4si9JstQtNCUft7xe+fAfnrYfxgKrL/oBj/7Fw8ROHjAXsYsF6V
BFDZZALEhANA3sGsk5MXEB4ilR6gCeeptoHVEiswqXyBUiUNCIiT2LF1wACkEOCcjLdIGpNVqTIK
xEit1RBboKn8AkslGbQq04DJyi2ISDkg6eFC6+ZgA8p3ROP0vuncyABfdrbKSBCEJQiVmkACHG+A
SlLoiVQgyInIckIWrAXmFaKuDQ6UBpm1eAU+VmOKJZuBVn9LLcqkReU2TAQ4kFw6rArq1URlOwiV
8mCpvIdYJT84uM8qlQWRU+acOJ9TlRIB1f00q9wI99lRKRKWosQZKlkiJmIiY7b1kNvhY63SJ2xi
KIgyxNw7ggsoiajwVFZF5ZJakU/kVzTsCVB6R2tdZVuAmwEAI++O6NnbzNxAVUAShkUkRjaSjRGr
lAxCL59A7uYnmwCNTCVpjBk38XhbVMLGPJCBTOSGppG9kRHC4ag0DhQ1/KVVQgeUg0AldmQqu8Mm
xKMjzGOKSPUwbfI9ZoI++M/gElPZHynH+4um8kACQTJI15ARMqq0kFnlhmQuNl+ltg1myWiD0fB2
HlOIthBZwqYm/6yq4Sl03Rq0CEMhyrMGNop1sWVBoHYYEjPYEzzeZcm9CT9qmo1VYZuvgwx9I2ja
42I1RFt5zsUIR2s9g53a8HpVfVt/mX3rkcFDBGIT8m+MZr1NOnPZ/mypc4oY3SwhJjq9wdzSIexl
mTu/EJm2zmPOU5A9byJ7+wm7zZ0KR4X1m1A1+KhdKN5SoR/6hsziviUwCGzCecHW+xixckFVQ+Ix
eLVbootywwK79NsiNs4DJuW/ussy2P6oM8mJO/wEv/7EvfICfP0VNdD5Eb7JVU/jHWmcRN34ksGg
HNx4eCt4TM8FE9cHwxxeijixbk3NxjSOqv6gSTd75y4GLSEPdZzN4IYccD06Ooi9dKb7DEtmC+TL
8Kn0ly0KgnzVd6SoFikcqYifaFVWIAg4sspD6g7uEVBavS11VGlL09dcupP3hBj0AM6VvivkoPH0
/LngwZHdtPHaKHpMJhxzWTluMr3lRZX4q3X2jUHgHcxMW5iCEkMw26USRLT69JTz6KXAE+iz82Uz
cOrjOoq/tOo6NYF97I1aHlm5oSWLzkx+HAJ4lXhafcnZq95mvJSdLUm2ol6/BGnza0qTel1P6R2b
5XigKWATUvXRU28Mzd5KTCYR2KeZ9ML2/1EdzKx6Aq7Uv6KD6K4VX0Y1TdfOS51bvUTO2eGgdNhi
sCIq+OMCpzj9fKEsL0+hOc482vPdJDH8SCKgBzgjeCD30HocHIPgRbP7QLL8q/kJCVJfNDhCj/nV
5HJbmUIP95E3kGKXad4xdGOQvWUNWywfmIO7FLohI9mqt6f4AXQeJiUGCTYC4tbSfpt6+pLZbKST
+D3WmTIPXSYeJ53Ah4b4nK0djLi8SOtkTNSfmZ2yJm0QUHk1BV9C8AadD+v1PsfSNBMT7ddCURFG
0oPTsXaeBps7MbfxmoTmuXFYp0i0Bj9Z2eNYLmiX3V9V1qQHM0xZcU4Yos0yAKETC2odMzcvpB5B
Z0FkBi+XLc+S9G8JWzQ979rLUqtkWmVdWAIGEj/eo0KiSJSyfsgaLJyOKLNdYViM6pIpf7aj9JGC
aqBpi9AII+nZwi/cWUOOHgi0jApSCKoVE5n42fYwcy9Cbdw1pkd26u2GWcAHkS2ZP0l/QRLza8yC
g2jd6CKAGT5hcs9OXZm9uTpj8UJDoiMs9PFoEQiPMBIEzrKk9+0KsSYPjrw55OiQOpjFesRRPcYO
T8cQ74JYcz/0jEW1lXIK8zrvxqI4N3JEBIPUbv2joDE97j8iVEqAU+Hr0i7ndWRV8q/eMrUN6+j1
9a51nOlbOe5sGbN8cwZyfyKzOzotmg+zj+5GBwOTG4JiRcUt6yFb4KadEQ24w3bsjXsI3O5Zn++y
LhN6lLG+EB376NiYlVH8mLQD+zjS7D3KgKO0tJEwWTLwRtnRfQKJfxZj/JGZRn52YDw/x/OfNh5t
/jQhHu0MSYstLYongmfh8DyBBOXpSjP5NrMdB3CLxTGvF8cniBdzVZXdCZimOjY6/OSsW0ES3pDX
sUn2BOshl4e0ADpRT9E99Vn/VbekR8DxY18ZTGUIc8R3nFnj1jR0E00rFyd8rXUr8MHxK+c04/KN
iPHcSihwR31KMLhLJG6pRKW+jEWJFRK+a1KIadPaJno/wr+ALvT03yZW7t3P/1jMcXDSyl9ameX/
9B4YxkkQJeEyBGHJGAnWoPmtNNp6z8zdOY9WEUGfB1ATFn9/etYB2v+JzqPEsPahkKRYyHg8JMMM
OSL2/MWgKJ0GSooVsnRr7egsGXQjDE8o45EFBeWtwuIBlGMDvGF+krWciJcB3WTkqfkWFrThiECI
6o6KZ7udwzUAbmdlasEl8ubx+mM1shC5PBF8vPnR1+pV6C9LctSIk/kcovrS18k5cjiN04Y1Y4C6
R4rhjbPUfZpDPAk9A5lDpRb4E+LTMjCabWY7EyC9/lQwLb/xF54YKu56p6geF92b7/yiD0ZWFz4c
+OrMKBqaxkjSq3BOdpgPyPTt3wHzkl9s2MwH/jh3zxj2Esh0vurEDx7brHkkCmuQPEBG1TyUE8ZD
QyA/y5BFgivoDjjoll+VF1krhpUzNRoqYC1xfqhRrDxR+Cl+lFp+HlNLpS9kFesdPbf9sdLj58kB
8WH0Hf6gQUabqIGHg+8X0ESL5t5DqHadHfA+NltPorzINMXEER+9gdD2CTfJAIh56xgQiHrThqEA
aNWssy9jYgghypGLEbvygxBKvZgN8yfG+5qYq/CfZcI5OY5L+aZPkvQSFNmglNutSKfhRHCzZPub
2w+m+qSbFiJXU03VuxsX31Ov49cjWaAanfR37U77maRjl+v/mHhh/jg29qc7O89cucNzi3nVr5vg
N8tAsRvB0F9Erdt+ifwwKzv9NgFGRCA2NV/xkOwH87WJDIKXU0hQUupskkCnOV2unQZ3/B54AndN
K561JgkfA5w6B6Pqdu2AAK1k0/RcZ1HwSE7e/uc7TZ/ff25pI/Dm1Y+un1FneKavI9adpGaGh6T+
OGwf9bBdjy5aXixUzb5mf30OXD3fIyku1+iGwtbnsu4IGnDLtxr9LJTt+jIGaq/GLP4+OAFjtZIq
0yGDOXkQ2tislwlckT0CNsIAzb1Q2723BbLdPs7Vm8XZdGjHynypx9hP3Dn5f+yd13bcWJZtf6V/
ADXgDg7wGhbhyKCX+IJBSiS89/j6ntCtrpKiRXLceu6X1MhUMoIwx+291lwzFjrYqSExVqHO+tjl
9PaaqM/csih22egcf3kw/p+1MQMGRGvCrrCN+MUcB5M8WqhDhEZt2kr6mkBcwYk2SSGbUhKUeuY8
sths2vqHn5rjsaL4eG2PIbFPfiFWTZMPW79UcBpOa62FzblAgwA9Z56Hf/2j9gE7sVS5v/bRGskv
C4xhmIIiZLGRDd2urBrHtT3wHVMKNTpH/n3KwYAowuIdTRS3nH3s3gTVF99tsSnnEEG7FNuCl2eL
NJUiUOXTIap+3RabwxoFiF/OwXY0H2LKoicbd9fGZPD+mojjxCJ18tdkq1VzOraCvjsPSa4yIzc3
Z02b6I0rJgH2Mmn24heO/GkjX9GzIAoWWIHitPIeIgcgewPMQwswV1W5MqwEEYI7IxqTBS2OlKQN
VmVHS+QqaAwSOkg+qdI+Bxl+Nqmjb0JLs49mbzxr/SBeYnsEUj/T/q0qNJ7SsuQIiDD4ZOBxfZDC
JmuGhALE+sNZaXnUWIvOaoemoVHp+BfV+GDREFuldmqsBh1i6zgGa7REj36RnhoiL5YetPFlyfsy
0pIDF+33yL4gFbL5oGvdQDxM6DgEk3J2SiraUwpZ0vJepUNNo1XNLdWiHIYKuexOmf2kz0aVAnGm
kdE5i7tzIehYhc13Va8Vl1uDSKvUatfHBbxUSkhYVIVJAS5WvaXe9KDw5kIiPeBr26h4uhE78Tyz
fpSCBbethUWd9ypTgqthDOSG+h/85T4EyxKZjyLP2c6k0zYzQa60HM2M9EfbNsbO6SfQh3hlCvnm
+B2nLIInQJ9UN1OgcWN8+5HgTnLfYQ/FfkgAQfas66TsZk5waxv1N8R4V45n+HQUbGJjDKWjl48J
omwVkHTi1CTy3kKM6aUqQX1oxhyJInNUPVyyHP/Nej7Dp+iyqAMrbIDxh2QuqdAEjrTlg6rGe9tB
8zySNZI3/lXSV8O+iEeIwWGBrMt0aKeX0Evsrn9Js2DVZDHpHWr6SkwGbfejQie71ObTmrzGcBK6
MuVlMIr+3VI9ztFCOREIe+xttNSYoRJKE7yk8djcSaHs0yQiuCGb9RrGxEGcAwUeCiRmk2luyREL
0HlMYXMz2ZMHSo9WchSAIB+ala82/r7JvWsoaYhbeZPXfiefKoBc1hhcoxr+mbHhPVJ0JAWRwIt1
nZXW1nGMR5MwRTRgHGrBwWXZ9Eq6U25tk7B810mqXZOcXWORWLVwK2gjrxOM34h0NtgvqoXusGtu
ssylBHvsUg0xOIxcpYnWcdweprmv60XFQhBsumSj/yDDFB2fOX7LDOcYNCJdYyqOdoG9rrzCneDg
aQQyLPDrIBLzi62MuswV+L0jOJUzw1fNmOEhoRUrWMWrHs0gNQEWyx5QHYXLaDvm4AS86Un11WPY
e/NI9G8jImP0cqvWzqEWKacAQ7lvE+P7SCODwk30zNbHQA/0HONxXPNcK/DAVQaQBgJp+qjmZESE
OvfblsWjYTChII0sR+cHs9KrWRO6G6ZgbajowAJC4NQn/SEH3KXAHFkOA5UiMkm2lde5FIm6LQw+
2indFgKPNXC+HsYSimjlogk0KSwvB5NvpnyytmX2rqnNY5h4B+EUHRpnzbulnygklUARJJDHoVL1
pI/4Tv86audJOsHKQOFJm6dcoYSuDnRdEPDYuqvjTkHtodJtaqallkV3XW4uaZb9oOb9OvbBQ0em
xiLmc/eqUmxG3iSDvSrNFhjtenvGK+cWUm5qNh9NEN8wRE9qUjzStnf1CuVAlq+6FP1ljrM8L8wj
jUK8mUn2o7OPAzb8WNqIyyPW1CYAMNbdTWpEWqatvVOkPMoB2m01RBMu2/wnmHHuN8ezzEA7QPWt
5+CA3L8P2Z5wnpfNIcE2jWKiBOZK47isSZ51+hVBBDW4qeZQ1OYjk9w512e9Kc1SuyCgR1TI/UhU
eAyUANmh1HGoOPcdOuLlZJEpmnq7Pi/vNWJqsio7GVbluZ6GND5Np70gUMI3Pbe0yU4Ru5Qtv0+r
FbbnIe6T51KPH7K4IHdmBqKKR7XPnpX+BsrCrkGHjhFuYdy1qnWEPXQL4ORbBtOJHm3JW6wGt3kB
zli3IrmwcyI1BlXcNz1NrpzdeDmqyEdC52ZK4QGADT54ENwbs6teWoG6K4zc2kMeZyCvtqSpL+uu
v6PF8sqJ7AE8ADNcWB9s0RVruwYNWKsEKYufOS0J+yWu2jdTPlde0h/NibFnBA197V1PxOyiyQkm
6tL5r4iwN9s3K8Voq0JxoBMcE1wxDEsb5LTyFPjRXhp0Mh2P6mYdyEehDJjPnO5MW6hrebJhju0f
NdBKzB1eAQ8rSgIEE0RvFDbPDsnNlvPfYqTainZseuIZLAal+m57CtXzeUpXVFiDoL/gyU/5m8NW
Ew1iOrfIyq3ZWDxOGKe6MrXLXg+odBNrutA1b8ZQb31kBPuo4bAqAWcPGmtsl2z0aoKYZf70rPnc
yNrbSUtjHbePQetQZRzYSncQGLWOxA2QpMuhvPHVeTOgQbZrKTdixfDZ/1vtrie1aVHYMbps740z
9Z2MwlcsA+9K3a9QEmALU+cwu4p0ojxyNnO7cQp0BOUCXnP83KPWqHiG+GAdJ3owFX5xD249NATU
YAnPRbfUnzLkrSsAysuxpms3MeZMo5rxbOTY6TvIolQ/cqBqmSMe6/m4rBodtaeVGEyX4uQB3sui
fZcaGpGJvl8nNHuFYQSJSbmru1Jdl4X5vZ2Ub5UNTLoom2seRnx1pwQEBUUxc7QotJtm8LFboL+L
x3WOZM6WKqGwSVVf9YYAmN7GwTKxznRJbHjKNTbxuaJHxA2vZ6bo+8Z/CiFebgJoNcy0QPbqtt17
KT8WonZcUeW8shKkYxXVH68yy5M9/0OvwhvsJVeQOce12rb4Jiqr/cEtm2KxiQOx6CNtW2ukX0a9
fR2R8s2QNpdgSGLy4Hz0YlLQ80eXv0RNFergwHQN2DjLoTP66cbWXiIRUFGC2DI5yrnogbKiE0D8
TD5Dz0qCbgm+2gyWTun9VynRE1iK2XD36o9ochroKtLZqbSEY7U/x2o+rSht3UOZuRlo05W4tV2L
ra7TwACmKj8t9Vp/VHLV3CC9fyDJl95vitJWozvTFN+isUEGjD2AZdRi8q4sh5Z3vEstC/XgFLEV
SfV1rZDZbln0onwKLcus6s9On98jaL1GDZgyES6TeGKIT8sgYi/zy7j0f9Sy+8+pZdL5zeD1v6hl
m5ckTl6yn/+1q+c/6t/xZfNP/hNfJuQ/JHUaWngq5BiYMTCn/okvs7R/gKKSttRUKCB4gv/JLlOE
CqLMMi0pHAhlumoAPPofepnQ/4EPm32mI9nwmrrm/P/Qy/Q/HWnK7LPFh8Z3/Ok0tERuI4XzUyR9
yX0cnDr03JaxKYBw8kcmbGpcccQShj0++aHaJy2sb0rrRhob2WVLEmhX4Rzk1hzs9EoYmyC9/e1m
/sXf+csL92/P9L9+M67vDw9kTgeLBOIGdsBwJXqm+ATny7CxfTqoM8KRX5R/HS16t+j/NKZoEAU+
thWT4gsiTwoWm2gg1h2SKKmyMXnBJc294UofHg3+YzGeZEPv0Go4YrxVyGg8dmraz4GUalUQpzai
gPziYswPbrN2ARxrplYMOCoTV/PMB7BdG1sfD0agXSmw/Vu9vk1kusX85A6Y+5ctqvjaJ2dItMuK
EjOu+/FH6Uxnz5xcyVmwKEJiTlEIZfPD8dvJW+c6xcue+TQyoet6Mb5W4txMWEiLYIyOBdLWJTt5
ci8KCB5eMFUYAolMmUBjtgPq7SBtX4xR+V7V4WuKsZwCbLxXAB1+YYKfn9vfnufs4/3N8+glloab
J0zcKM7Ojelsxti4UwF35FI3OJ71pyykqB05p89foD+9tP9+fy48tMCU+sQZtdgNMUgL5tT59orJ
WDOYNp9/hfwT4/Pv77jw81dZGXaSgDnXt81Xz6+SpWoSDSyKmnIxVufRUL5rIXr8XhBA51fU2v1n
QXTVuhjMU0dPPdWTV7sIX5ndz16ZXs9vrgOVqfTGbWg7z4pqrBq9KakkyWuldb6TTvVQ8Zda47+E
BEvPn6pPzsrX2p2n0JbIIrwo3Ubr0zu/rIxrtX3SRU4DqKvc3LHdbH6z0fwddIt20DiG2NejB7su
fsSN5o6JPDn6+Bj45PAW4HjJ6Qhh5kwDXeo04gflvTnFKw399rqsreuAAIgFt/dMcJO5TrvgSejZ
VZdAogZxoMCY0ACkKGF+Rf3jWStNXKLFzy/u/wev1PxYfnulqlqEfZohKLdjbStM/eAD78kmSBgl
OXNN9IVxd36af3tzZ2LHb1/DDgBTk1nELrCBLSlQG/hzwBzTLwaG8dHImCeN3z4/sJW2hZISu4qP
4Jq+QNErr20YXQuJMt7IxhunotUPzXIL6WDgZCcPwURWAZ5n5OWPViznO+whmWn9HS6K70pIqLaD
aWYgEjCxqqsij0+wvNYxEzoxWsmuHhWEtWglE610A3t8caxo3wL7iSd7naPUw9t6rcR4UzVyWeLi
vhQk33z+2D663hnj99v1cij1HNgJXK9n3DJFq1hr+EMJCXTLI+KTb5nYP/+qX475vz27i/XNNIxo
gjURuxixrW/ClIjhJkLWhsAmGS3ikApyIYqmGlxTrLKnHsvboo+r7WAFJAk7OdlXGowJGOs1Qae+
+QW+4Bcr7i+/mDrfnN9uQpVhNjJBG7lFacEu0tgRx2KPT/I4QLKNKrEKhn5Hza3cDJFx0wTjqbHq
Qx5QKlcg/JF+ZwzyyNSNTqDmxAuuP1CxEQc91g97g9b1gP//fqqSq2Kwr0dp7fOZfTQGbkiCT9gF
HswAqi2f3+kPHqp6scLZdYUWzifVy0N9isYWHS+MeOnUd3pZ3il4yXV6KwtiNr5AXn4wv6sX60kS
R71EfBi56BpxX2ktAndK5WSfX6UFiRSfX5b2J2biX1O8erGM2GGSlx6IYzeJiYVUYGinZXKLBzBg
xTSOGcqmKAmf57FoEYEDcP8h65RvLOMszP2wGkeCBhvEbrG4/fxXmu/o396ci0XHBHsD98eI6JuR
W9h3OT1Y+pbYCQoKjlg3tnptfXH5H139xQyrCZvOuNLzVGX+GLbagyNLN0THVFbtMvTLL4bpR8/y
YoalHjt6XcUlzVOBKKszIVjq0hPOhnDf8os3VMyf9rcbp/855JRMdwbMjZEL2gPmXXzXjcpTSGEG
F3T8qvlJ+lQHxEsbssALA81+WVZ2Sx4mgnpNJxlTyLBbhJXW7Gynd7Nw2BmgExoqI4Cq1oNN22kw
h2vDknsxCNpTDf1W84Hx6YJv+pmO1t5IJT679tCXjbetC6feRZZ+M2bljWNxupQJ6gnagEutnHZU
Pa4iJ32yvOwOzrq5MYHILou62uRKvTFbhJpT8rM1GGdqUG/tPnmxom472sYXj0X/6PFfzNRJJHBN
kt/j0vxd9BWJ5sOmKlecDISD1PZR0hGwiEUklevgB0hNgieZXpUZJU6oQR3qzuGqzE/8kx/sZbWf
LDCLHkJRgyJiek/e4P3ng2I+Ev314V5M9JLOXqTl5KthJ14La0AMoKyI1tr4jiCvKHhKUSo5mPYN
GxriBFztvkru6vJYF4KTtr5KQ+tulnGBEYsrt9DfhK4tR6IYKgWndnGDT3tBPYVkhmY1KeqSZjqz
sPziVv99j6E7F8uBJ2ZlxpQSJyKyTaQjWayU2aX3/fPb89HHX8zOQ0W9tPPyHF2tv0ZbfuOV0XNt
p9vPP167IFz9zzSpO/Mb9Ntylsghsixgc25IIjO5jfozbBJSs4KnamAU4K0/t12KQsa+xmmHYabl
RY+QiWfo8BdlmKXMZBYeVKNi+9M9+hVyZbPS79Panqko6MQUTawjpVk7yfRNqsNGJ+OGModJTdTv
XzsledOT5FRWuCqH3toDzXMLT9LRJ0i9Zj8akMKCedYoaMURjZ1K437OocKfuacHCJDGB+tknani
vxAenKwMZ7zpM9EsG6uNlhO94IXi6GjhuvtuIKaAaf6pLMa9qRVPmkgeTRyOk0ndzoi19wAU1MKf
1f+DLV7kZFJ8okRTRc7elvFJSP+gsg8fFW8nS3OTlmSxS6BLC68fgY626xhNndL0a/qeD5nA26xo
SyQzlJvSdxkjWDHIvtObnewgdIYqItvR2ZZ5SQ1Zt+D8DXjKog2wr3qhTMGwrHzO0LHdPodeRAdY
R2SUI7lD7K90LQm/9OuV+jqOk7PHkXR0ih2NlcfId3agOFynBmNQOQen4kLIW6VaCTyEwwyytqtC
UcjqcR7o1LlxTpZqHa1H+nLAuoZbIZpjJ5NjyjU14CzbTNmV+ngORQCIg7ymOD73Wf+GRQtic7CS
vdya5bQ0IKmXvKgW15qhjivx28A1P/iMjc9f2r/vWHT7YkxUyORhq025C5gIj63eugm4aoC5V1Wb
v07Ic5UhOjbMWp9/3wf7fN2+GCNtZeQUJ4h7C9h/oc8GdCO3Ra09coxZKRSpF0EH2Qcd8HvWyOJq
yMN91yONPxuxPLcyfwt69ZZgVFLHRXesaV3QmaBZKivMTRY3DjsgrKXIHXQWqiJX3iwxHgvyTR1P
ebdj9bGjqu7zeDxt3BVd76pcZRGo8TKl5ArTbSkRpHx+uX9fO8Dd/TkjjMMosTYx5XiBjZo2oqA6
1O196lC+IE61aBVz9fk3fbBHg6/351chXqSyUFo53Tf/e1IEB8nX6lZOsyd8C4rytS20k5maaCJb
nHXDlR+3W/ZRW9FrBECzhjXmfRNb7ue/z993M7pzsWnyUczSJCq4cg1HO/jmfVWyXWAiw/T01SHq
o9t7sWXisBCNE7GBbtnY20JP3wLADOgdxmXfapgwzK9e24+Wjotdk24mOst0SUihPnES1JZSmofG
VP7D1+RiixFEDcEHLQuHbisH1EBkAtYNODb1YJiEP3rjw+cPRbugqP97ibrYIbSgWU0Fx7yrmwQi
2pZyNkb7aJjDutM72N36cPQ89cbo1ZDRaVFNy9Jz0ponh0PkYtAKKIzqRtfJaAnbTWnbP4NJEKuT
8Ld1JjBaNjh4AFsR5Mhjt0h36weyn5hvsZGeUi2WnLoGXkjlAQrXwWsG/BOO9aP1+qPdDAlK+Q5l
7UCjxj6U8biJjZHIhPHB13QcSUQEKXXFfG12yLPpD4y+ckOt+dqvtFlKKt8nVqGpMoJF7hcbcLEA
Q3v1KDGF2thwWITVPcQL3G2kYJtduxQmdDsmuW95i8Yi8QLUCaV+o4wVrvl4eswyLA2hHhzsxlka
cX5nCHO2/J1I0lv6BlZb0N6nRGn2g+qdUN6y0I+sDkHbnYLQINWmPTuhdsDZveoI+h4LY98q3CBc
3hYSEDsX1dbOw+tc8qO1MwFk6RqWfVRMo3kvA/8beJc1DR261rVyAn7ULUw7rtd2pdY7i322ho2h
ZXkp7PYaIMxDmcx1TpZzVTrz0ntFPMuePOnD1JJ/KInrAp/60OTFLehXmiX+W0JPLdVjsqmt5JV2
zboL2W202MNBtbh4xq/gVpG7LXewNZZ+aYBgt3ZhG5OMBBGbeMOide7mpYvlY+bGXZXsIiCOxZRp
a8yClG7MqCXIqJgaiuj2jeJPv5Z4n1ZSgflJa5iUG7kADVEunaTao3k+qB5xPEGtQ1YnvFAtVo1i
3VCFcjDNZ1/FRnwwtsXFiuQ0Wuk5ZZ27dhCvkly5Y5NzlF3zxUSozUPrf5+4dHGxBniclSjh60zM
lJGW6ZiC6cRvW+LaXJS4dFKYRVYX7XMDQTH+rM+H+ocL7bzi/7YZhVE8BE0y5K4ZFZuGKmsrwjtv
qN5jj1E9DeT2zplPYbxz4uZbYVdvUQmUw062sIfWOdYlLUWbopffpvYJ7tbadhgIpO9trSj6Cbj6
dqzyZ5DjONabo41Or9FA8Iy1QAVRH+dFVWczWNoKkix7n/Ct4LYPFYTS0X+tVePx8wudU2z+dn/t
i/vbl4bVjKrKrls3MBYGV+AP3KxsSMtr0XAoXffAFelLI/cz0uhUN66DktZsckyGQsE9kS7n3UET
dJxWrRZyAEkn62IGSkwp9CVhP5lBSm0sobhg1W+f/9ofdEN0e34df3s+Bt5pC4Vo4voDPAjFXJgS
Ri2149NENhpMBcyKaxRjqzlgN8/hDQxzq+mqHeS+Uux3hydlYaMUzpkSF1FUz4RzrtMB2lferwyy
KIt8K5uHSAldfNLteAjjM0I+qHt0Grx2qXmS2EvHlUm78xXnxsIcM5TfWn8AH+SQgKx8sTX58FIv
9gKJB3DMB/DhZhVIAdBYslsjWzg1cb3VnfshOCdde5XHuEZnSYVM1gntNFSmS8XbyrFEO+YOoMqs
8H0ktS0P9nYcY7uU0FZwTeA2m4EqwAtJzej3jCVmEmYv0H45Te/KxgQ3PmXZbSR+xtrtWJ8jgENU
PDjwOsHh8+dpfbSTvtiLiCrwHQUdoJv1xnWbGkBybePNo3CGL5OMT9RstMtBB6YrRUs2s+YlDv1N
TaLauqRmFYRoP7RJLjXOjFiTWVAR5Z0GKBAtqSPLuFKIhptb9IS7WpFxnObKSl6nNI+azq280oVM
tK3yjjqLd07JCrQLb+1E1X2k4nzoyepBaMd4ID1Me/TVdFVA6Up988R50x3i8lmzesrtwy4KVaSB
WvfKHg4NXcFetQYi0p6QAXwTFbVNSXCPLFBpdf2qVrpDF3Z3KdqMsvAOaGM2VdVvfv2Qk4Ce8aGZ
k7GdfVUpu8ix+NcuxrrYLyHEBB05GqjmzPYq6NLHwKgeMVTgkOyXYYlFaj6SzS0/m4U6HCwge+37
5w/6g+XCuthBOSUbzgpchWvl1m2p5jsdtozU+68Gy99nM3ExbftZpcLRGDOapAFHZmBj/fjFR88T
4t8WoouzXhL1BM7JiolyJNAHu+MiSwfwNdWqilj6P789H5TLYHz/Oa+1qdQMrXVitxTtrhwkOO+i
X9QdrI4W/ZDh9WiCM/2+EMVD5Vf3OvWd2Na32OmGRWzIb0ms3nigyYmTX84M6rxIj17nMEFHD8hL
ljlhB0UEiGdsNx3aTUk36otF84Nna1+8V+Ruh6xZ/O4ieCjVayrMOwJCvrj9H7RhcDD8eWcys7Hr
UtQEaPXPBnqldV/j8IaUQBqAdFbYyHcYqB5DCzvQpG+0JtqmdX6Ms+6nk2uc57Tt7Hb9/Dl9cKmz
SOP35ScfyEgcCKQhzyLBWtLeRqZ2nRTm+MXna/M9+8vbJi/eNt0aOQqkNAwjyBNbr9E2omi39Zhv
LbIGIjo1spHRoom9a5IEnzt//Pn5lWnm379ZzP/9t5UViUcip5z33BhSdrkIQ41x2iYFDQGUwZu4
aZ8IilqTAKEDTo0frL67t6Jwp2GaogZZfHEHPhpuFwtCq6aVioeeujFVzWUu8l1ltLsiMe4B5H3R
//ngAPwrpOm3S427cID3xWLYzum0VvAw+Z2FWmxW7qrKC6ymr/LFPmgc6PJimzWKhiTyfkCKQknN
NsdboFKLZD4JKMqqk2ioe2tT1MO+NRUgmXb7mo72dur8fUq7jrhKATGzWwELfW/UcGKngwslKmnl
ZmpE3hZNXQSPOhbsmWml6rO+S+QrK05386pX+lTREctjT2AmyJZzA9Mqmyu4K5S0lWnHXi7jqMeB
KunZxj4B/Fk4YYwFyk/WqVbsY7qFJUVEI2TfoDRPyJkX5ICvtdSkwJbuyAb5YqSL+R3/27s/D7rf
HkszqSINUjVxlX7YJG26VGV/bLEZr1NbTVa10bzWGsdC3brp1OIR6RonIAQPnZA3Rm4/DFIhDnpA
VNBCCl1UFmg7A0aNM1BAGn2xKUwAEHFaH7OJ3ssgkC+gXslIFjJpfsgSAlxQ3MLGYH8BISGpH3g5
zkVub2Ppu4bpka8VvvgEYleDfJz//9H03mMbtbToqUc6g9tGw7av8M7XUEKiDEtPfphCfV8Knr/j
a7dBSTY46zqK9CtH9ocwC3afj2B9HiJ/u3+XI9gjyAAbGLpW5M5tQfPCU+KnREOrIfL6vtMsuBEE
DsKw8Mf20DoIfBJtThDQ5Sq0u+sq9+8jFLlId3bJNJ4jldqGVd3Yg3PAPkhkV/efLRniYrlTq7LF
zMB2wOCAzMloKwBbZLg0Pr8VH8xl8mISGYO2KdGMxi7yyEKcCjznn3/wRzPHxe+NznNQfJMPrstH
CYWwDiYkuCe/dB396T/7iovV1DPh5rFbit0hgqlw0wXPfnudY7Xr0y8G2kd352JFjWPb1NR8/gZh
kqaZgm+orj7/5T+YvX9t838bwvqkA+3wuD/mkCwNjhS2syuGb3ZbfbE8/NLw/eUlty4WSEEolwpG
PXfz1lppNdM2dG36Js17mXtrYSRuQmFEROFJKfRnqTjnjHDyhnOEMk4vJPSIpU0vlHhTbdqORut6
Plnxn1/9R0UL66IoUtSlDt+CHbYHTg0Es0kWKySBvj/QJjxY5BQuWqVEcw/yIu0Ryn3xvR+8lr/q
lr/ddjNGB9oYSjZ3rbZztHSWRzeZkT6oYXK2qSt2c3iSEVbXpLRfh75COgnerkZ9DpX4DoLwppsA
PpfUUr74jT4o31gXc7nnZPijCnqqJGKfNVmea607ZB1IHfyrNJ9BhC70GQBj169YTL7ok3x0Hy5m
wKQtUtPHAOFqFUmlkbUF6PFjMn0a8YSchFL7YhrQP9imzYHCvy9VlrDAtxKc5JbceGhoGPPy7DAV
wXcwa3PIm7I2+7RdY+qFOKXtBO9EUmLFjuqKZI70xkzjc6iVh4CelFNbp8mm99nn4z1gsK+2Uh+c
ra2LycoHc4VumBwFx2jB5wwb8KvnSamOYsThECfh3hrxWifG++cP3bQ/mFnExVMHD9/k2ux8yULv
AFhvX8xg+VB5ibQyXZYavG1qm3FAjGBdMHXOJWVlSm68SNlGyKy2SgL1GXOCRQvKVpZVNt1ZplyS
WOjDyQXToVrdQokDmqS56U5W+OCk3Xoo80Uzm26D1PmZo3lctl73HtcgOgngA+qn9QiyYr+kzhbB
e4kI9G7G4WRHir5uvAaLcjmM5EZM7mCb3/UqAYfXfWeeuNfnmngXaayUow0qPNQeQoETSomrDTSO
nWaZ6wLLLmBGTB9NHvwgkY4Vvq92YUcI7lgVx4AyWmtiFFZBZ8emtw/ZP817aSw3rlmou0rTvgdG
DdyNOzQIyj3zELVkdVKicaX7DM1KyyHCK6QjJnm717SBaHXih2VnLrvRr8hHLH/2YXpWSKxrg8zY
eBSiBiu9pU2JvjmJH6vax7E0AfqBjlsKij7lyTfCHXogezt24oRb8wdQ8Bu2mbg6i0JsFeFvlZzq
e5D6Oy8dj6ZjH22PzWINvqgfZ75Qq7fLCZP10sm9W9sKboJphHkvqCalwT62ErcPxEoU47XMegfT
hXpr2t23WU07oOQQFcYkdSSKpai/F03xSETCU9FlAImAIi19E2C6V123Qf0kKiydGN7Jb6JS6k3O
c1sNmzzqHwtGOqDVDemcjxUBMLBqq/syGmPa++YPvBegIWfXp+iC81jrV7Flxgui2M4xxggDpxG+
EwqfLIs1trIUaQeaghGnK2I/qkVWTp2xpgE9Dd6tANS/0egw193scrKmrafBbFOVYG+mznmiqYAk
6SW2vG2pU2VKBlA5soquxxA5UiZTnMhklJC9cz+kxo/Mn8K1gX1+MWnyqk3jrZ20V7QmaPjH3jog
GHpVouc2hu5bZzg/JF0Gsq92fgxcImNv3siu3M7q0rz31qXanbIIVQp9dLdI5e04RW/2SP8G9BAJ
nf06mrBycieRP7T0kCzV2eqVT1Yc00/tJ26t1yeUosoiHKdXW4F+lHdnJyc/wteK1VQIjMrCv0ls
H3oSHlhsj5q/ou6Phb9VjiVKCFGPBSCr2k0hJPWom+a9nV36q7oz3UzouwYZUtt1uIbxPq4IhDxk
tvo0ksbE84K6we8bU4cjbn4DyGqJkXZlkZEObMd/iXSMjO2TUcl7w2mgzDK2cj9592oFIWiTrsze
eekF+iY7De8mo+1Xspm2YUJNu216e+PoPMzJGB8yzwBHr8avhSmDlahLbUWv8ikedcCkGKr0LIVW
ZUeUEAegwsapSwcfBg7Z6k6O0plJ20jBkXHggFapRo9NQakQcbrGKal1dFfNE3D5WXEf6+0LUtKf
ppd8x2d/a2sZIEOwzmQDbgMtWckofefQ9ZJn1baKQyygJC4U2njAwbPrveA7zTPgVGJmhyrPdtaQ
CpPd9UVQot/2zqhAljlkc2hr+lrvHeSFg3grupE0T2QCGKjKhYMzsZOANpvCeVdHQI9OtJtsjcpm
imE/TZ7mZYqz1h6gxUmhNUUv66XkU0GCbQJQmdiuQq5HnWbHJSk9LfPC/M3+BLNP74/kS621Klzj
Ij13rbFTuhCakvEghLiHfYvRPw7mhB1Mz7oo3/RBfA87+6pGe2Kgrpn76aJu7mhi3SDsOM1Lg5DA
M00xLVoPL7FekM7N/c0LDFKpXXFGLSmU6kX4bYjAuA/+ziZA2FTSt1hj1pfEgCY5U70FeoJ18NVT
kZINyOiWVSRgJanx0YbARFE0oBU7oHTGcJ6YxHRBTIPcAmerrWdFqv1ck5hFEl7J4uPFN3NPyEjj
k+4BxaXzipvN2BVBcCr6wjlyBNwYwYC9SxKVxA616dI1RZV2WU72G0nW1xnPGbDOKaXz2KhYuhsJ
ERUgDs0JRCSHhu7tr88MB4XCgHVVptFhBL0//w++gnNZta2DAXgBP7e+hO/yvZ3fjiKU7CvpyszD
qGyh0ViZedVqzMgRqPJSfSy02XXTAVHVAWms46G4K+kpOdDiCW1lngeS1xr7vBueUa7eoeK+Kpx6
iRfkkRL5UquNu/kj+5GopdFJsdlHYqmgDVr4SvHfnJ3HbuPc2mZvpdFzAsyhgZ4oUpItJzlOCNtV
Zs6ZV9+L/nvgw2NKQE0+4FSdEvPeb3rWs0W3D2ZrXAHrZ9Wh4eup/fvYMsrc0RJUeaC9/VyV1r2h
6ScKnu9OK1xHFUyh8wHITPahTVKn1qXMkQdIzrUm2Phsa6HWIuTu9hbNmn87xCR3Yh5K5fahPCdN
Q7zeY4SKN7eBtxpzDRfys7kioDqpMqKZhBdZE8YOVXqT9cWfxO1vwBDdxWK+c0Jn27TR0pHLvddG
V5YrbM5f20z0pk5SKzMK6hRXqxRPHvTD40STHl68pplno05So8CLs1FeySwIcIwF0+tscIO7Rl32
XBu4lowxkcqEa07EqNVsyX6F5oBxbBqL8ibWMCuhzoV03LxQgjBnwmN1PNMfSdO4G6g0DRK7jptD
5LQnPzVT1hTn2JbBS9WEjzHz9Q3Tgbz/1p3itU9joMku8GpE8qM4qJ95rO6HcZbBjI7iAB9eV9+U
rD2JRbEz/Og0elJjO7xG4Punj+Jt25gu/k74Ig3ROE/KjumreKLJ7c0go7e1UrzW2FARzTV2A7N8
KbnZTsTSZoktW8HYnHCyMpzBkuY2zqtrKzEPgaMdkxAxdqeFd4iYl2WhfLqJw34usQBJKtzrMeqV
KFJHLDh6Gh9SvdBo4dbSIvTibmkMVAMLEfMZnSVQNostNKVbqSH0HTfjbiB2ojYI4QbosHAVGvIr
/vNXSuKyS3h7xIbA5zLpwVAiAKs5UqwuuSsx55Dk5vj9tyHRbi4YtBWT6qHN4eoGsvp2/rWVxqTr
l5LA92DpjweZV36kC5UcATjHJ6DoAE4KOHt668q6GeuZYQETra5tvK4WkfugUensrepCyjmX86uT
nJNtpyxNfKbsWM2WJeP6CvGUaeJVpWwUnp5gPMfdcSz7nb/cmRxXnaSeWUQNEsv5yO7EvzJzrZYu
gZKiJi+6wCXLS2vQ3Pc6SR47VP2QCEfDBqxx6eSDNSdOAKLam6w/0ZZoNXfb9dgb/Q4guyOLPv6j
y0A51BR+zl/s7FI4WdKdVMwlWK+RjZvrwRM/Hc3HFVvfpB2+T8FGziHrFI+G8KUjATp/TGXMVn97
nyZrfGU6qQTVOrI1J3/KLP85xlV5gad5htBbVoGyqbYOaDKSVFszxL3ZtsDeHXAhCehVud3WAvcB
/vdjEjsdKQ4ztO1QMKbUVYwpFcGpLptrRFYxf1LiczoIS6r/1wCgscZqM6KS+tGFywW+PNzAp0b3
7bykQ/qgopw7f5Fz7Z7vAZgfHw1xSVO5ch3bifgV5CeUnehcsyUj0cEIaew2sNy22qBteH97EjVA
b6wMp388+mSriRXLwIe5jO3Mjfa8zby597H4lbt3ueMw5LrRiPoGPmN0wYIIs4fh+TK6sM/NFcqV
6V6khl1parlvpzGyKA1yfJN0ykrwgw9S0Y8qt5IVC9xraikvZhrtgx4PPnJzSnpS+AFDe4Nm6SlB
zNMMKn2ywECFRttG8/DfHcjH2rL+Owj4Lp+/Xd+S6l/eyG+h84+H5XjAF+jGubacgw+Qml3sZOBw
cEFJw6dQlQA4ozZIgXHppOYLh9e1qs2HQqu2aVpB1B9KUnVjZDv0JP8Rk/CILVwIWhfOcCZ0+P6U
fpwgJKM0DbvQ5Y5a12Js2oIUf56/+Jn1Tpmsr63WdF1MzcWOxPCm1fSMeWvweKZvF2a4EbtLQgR1
pmSpTBZW12u8jElq18ZU5IYSBCT4pjyWbsisAj4gLTNFFtD+XmkfezNZiYkSIDxUsYKkO4o7J+gq
YvHE+kA+jkNOWj5EGIuFQ9pCNZFO1KvXGUKNRet328Ast7jHXMUeyNBRr6PFRyPV15GCG6glKBhH
xy8B5giqke21KnlqnOQxsrw92EdqyEV3YRn4vou/vVmTZd5wVC8dPAbKU+XaLRHfPqpyvzXl7ARK
hQxm08rH2kw3ELRIOrpVi5g30u/5U0FQDgWWl95Rh0MzpLDbMEKkVyvpt/x13piAEyPGLYV1UShr
cZQyy8cSv08dP4fwSTSyC3vVTN/wW9fz4+VDP+DwpfLycbqNfByMT7LdYzyAyDc2umdcaCrN7UXK
ZF9QhwS2ohVC08m0v3nAVKemXbt6ixWWl1YLXei7gzYwJt8oLPg4VV15qiJcOPr/jLj98qjkSVaQ
+LTFrVz17R6Lo1WTY4oU5PGjnAtUrcC1uxKlEVqPLqFGnDaHtB15OgFFWAUeE9XWHNvV0DUwbFSK
hUyLOZCCux6yFIDNF/Ck4pLhKLsF0RKiCvQJ2eoOnUBSRXQS5YpufAt3a4hMklJNXMLSHZZuVT6h
Ef0qcEvbRuqwAc21d6/KAZOqlmHyJAivi4FHgdcL7JVWc5eWEj3wT1eGSgblGuY2VV6qKnqMGjFf
4c26aRQIO3FHGd2njBBLBYYaeQ/tufwIteqjExAF9OCXF03nnPpaWlPnRCLW2IKfH1Md91qx3isC
g2ySL1c2KPsD7dd9FIJczuTgjQGy/RBiW64ApNOwUhGH+wAO7dqMQz7PgeIRTSwMTI2GGq+zFODq
xiXDAcogbNyyegListNzJV0kcv+l0AZYKV1xb6jdHuxwC+Io0Dgqo8ASfm+rsmLy2kkYp3L7vtqy
PgZDfcC84W8meD7QFnigpvWuJ5L7MEgUm7JMvA4ASoMRG1v3aimvfYzXj4HvEsLXjkL+Bya3tOI9
FLadJAzbVNKTtdJUx8iS4QOVn3gCQHWKdgjzP4TeeKqUNF0EUZSvMLj5bEPgpDIBRoUvd9EwChgy
DKlJjS2xsnmhe2ojH2d70PKZ2Z1Q3iYPqkTz3GkNnFiZfTw2XogxSG7tErn7HJjGXAnwj5ZdVb+U
GDTVVXyyuvJJN3LbgbG4bHX3vVRzAZCr/96rgbBQO/8hAFOueOWnF76PgAkzZ5+SXDZRGds5Sjyw
FmGbBykepE2M7aQ4Vi+ye5yQdkXoflY8faznwztKqqfAMUGzGWB4SpPXNkp8Ci0kkmBtI6pDxrYw
8yuTGsUyc71ns/ZSwEOD3Yrkcwkxu0cEV4GtbbMXtR+n28viusMdlieQNODt3L96jlN9qiASG4YD
5aNtFOBcU7m72qseoVwyollSCB2rIHhSfNB7yJYxJc6myK/z1rrnpbpFbSgv5K68ha587QXtuyaL
S9ztdihwMZb22r1XxjB8G+yd2GGuYiwUCEf3njU6JFqrsmhux3/itOh0GAZZGz1Et1YwtGUKNREa
7Rq1Wr5rBQEGl0fLo+dTDFRKtUMMksoJpaPJnJTfVf5yHDAMM6YVR6uFnIGbBaTt6yjJEWT19yh9
spWPOYkCRBgexk0i8lXAjmo3ZSH9hUS/KrvoYJo67nBm+OLm7d/eIlKit2rTwV6UQg4pGz0BAgW3
YT+MhJ3WRDekh2t94F/5Vr1r5dY+HynMJPQjJudnQm8OnFmLRbZdxMIdvZL7vpGuSgdyPJjkmmeg
wDnRdf/C4WZinu9Rvh/bjhOXRmBhJGG3LPd+rr1KfXB3/krmfnpSmnAMdeg6AVFzGEt3IrO8vH7K
hd+eSezkMev5cdoKcHZXHrv/cdEvjMS58yMGhvNVUlSX4uu5Q0xCNtQcjI93TMkNTMFQR1+Furv0
Jfmq1Y1miXYloLpjLIRKucePPlvWifg2BP6to9e3gqJf80l+GH6AdaKUwqbC5NQJ0XEEMqA8KQ+2
yJyp4Up4TVIkY2f5lL3cuXB75l6iSRQooeLuKwrQdlJlOuS04QPcbr9oxPZBa4YSrz+0/DnTlHja
qNWF8Hnuhk2iMDf3vEKUBbxuxeYpl917sasPhFtUwaT66d/eqUkmLYpqzR4J9ABLwRsXWEYsXiJS
zCTMUxKUA2DbpcXq2yXPBD0Ea3hSnZwkvFBjmbk9U56TpZa9qkqRb3u5eXQz6VGLcLNjQ2Aw8cJI
4MwlTClLDgU0tWdqxNabbD96adLzOxWpcSHO/laG/hK8fesPf351HsoKFbMSyuZacGBnpqxWyls4
yzdhStVe9gHDiF0aLX0Pqy4CgzspCw6qyuSdReQVoqvQeo+cRFeqNb4HW8+X7vrAvQ0ySJSN9dRX
b42FWDjLAsY+zIVTurbZlTuz7mzfqK+auiBqLFNvk41bCU0JZM3DjZpWmLkIex0LGdixD21NhoUU
6l4ypGcVkkundTv20ltH0551hA9Z3Y+7YYr/kFnvtNQ4NZFz16v603hWZhgRa+oDrmjFmwtCuYBC
voh760nkXNkR33QBhDVSKyjp0mjjjl4phgugKtcaLkRox+S1hJJ50+qphQBVe0OfhTTZjGIUb+la
7MrooAYoe0sgVmEZHLpSOliDkd4IlfVixHn3YFnOE73eB0FOgRnVsIX/UWv/PaT84zHi51CbJjpi
e2g8ULHRDrfvJVnj7vw3OvcWjn/+4+dpWVa4LYoeU+DZvhpwFMKu/rnMhejfFprvatCPA2CFGTRW
gLm8JdZ3vSmuEk89lZWwErAhOn8Nc2nSd5n2xzEQ5bhyFbbcI1V+j7pi7eTmJsadkDmM4ToYFGDK
NZl7mtuj3ZRqeRcKwXN3b7KKOnICnjyjrCOZ8p3MN5wU+ksVZBdWobnRs+8L/nFh8PQiHHYz365A
yBNppg6tZySDRv9l1GwPDjBQL/f+KhI+jTXxe8JQAXCl60QcjgWUbZbFsFlYMivwAsfbx6iq6Ba3
F16emULJd4H6x+kJVub00Iw92wi1p6Zr7cEN8Vjx1lqTr9NK+rfDTOlDNYMuUl0wjdK31k4VwA1Q
kk0oPfWUfVonvLBizuzDUyiQ5Sk106yJZ1eh9zdU64/xUEYv7bJE01eCEu8R6m1dM75wvO/b9MsK
PYUC9YWqJ01muXYjAZVTcyDKyDuYLV4FlrGFJ34yg2YvZIq6chUe7vmvZSbSmzKC6g7Xc8dzPSDJ
WAt7ZXavCebtv/32ZDWBTQCeXwtYTUr1U6sz5ouCS0LJuaaLOInx3KYyAInxfLAHtnESO7YqPX51
0F46rAfrEGib7ny2bXJKU4ADaXpPfY30o/UvtRRnyj7iJFKzhsgCnM+LSPZ5CMPsxklh5eY5tYYy
2Qx+34KcDy8N0818XeJkcakbx7MKI/JQVWOcnDbxG1MUOpTzUS8ngDBG7PVvj20SqAUS71zZZJ4N
BL2BuRirq5qx1vM/PldKFidFrKStTaFnD6NJ5ijLAflA6Bh3LiMKLG/LrEEiif5kjM91Oyvle6Oz
EGyHjC11Hpa8ersRzeGvR0mhz4ZVkxo3IfVP7FcvbB+/fxDSlGajQC22pEB17VgQtwREN8yeXFi5
Ziq8kjW+ST9XSKWVgioRXNsvcTSwQot8NzG2sVdsm6b+yomLLEd9DnXpFI720Zkg3iRZ96ab0YfP
SIarmvCTYwj19GlU/QpSwsLJShW2e3qQHQdivYP5Y/Wu9f6uxmpKHqTHHCsgr8A7EM+Yd9OIVlk6
3JcJBqwo45Mi3UW6u7fgO2HMRBNWx0WMUOf80/59R5SmaJ206+VaMVld0ihL17mWPkm9gjOsmF2o
Sv7+VUj/ReooJR3UJG+TrN+KhfenUHR0Wove82+jzHg4fxUza400hXTE9NRMBlxc2x2tWuS8XDpp
SRCcXH8HwA331mCcmT0hrOTnoWgggRfGmo//n7IDaYrlcIrAUD1ZRwNihfs2wDuC4T8mQqE0n7/E
uQc1WcuqRgm93tJCTAzonaLlfUjJejsUsOd///cMSrImq1frWE5p6TXd3K7cd9XwGPvFh8ZMHrOE
F8KjuUNMli3F7ctBGZLQbmqsd4MWAy6KCuhqs86/tEfPLQ6TxQszFR8gA8l5I9fHKFFx8qxjbdH7
ygfK6LUR6m9OPqqfcGlllt1PyvvErL/qnLmNrsMr4vzdnHnrvydKfqwjyMAlrVaLgDF/qnQdQ95M
hQgbj7lPJb2vmKU9f5yZUFqacoZG3alaMMxmB3q5qTxl25lwryBI9UyGgnNIqyuHNkyviyc9ZI5D
94LN+UP/vrlKU+CQHHdWAL0eiVxfQ5NX14pxHMPZwHl2lF1ayxf2oxlRsvRfHIKmt6hvdTj4DCR3
NNrcaiUWRwHbHv22UweWyXjnenjNPBbm/8eSf3b/x/2b3v5PVPe/kjq+TX26yf/3f89d3SQyKhVZ
bTSZBwjVb115R7cr0Y5LYE42mIItq7i/oG+fO9AkSlJqt0+I9uE1Zd5NGiXI3I/ZUAO3dPdjC1Nh
aOP8A5v5NMzJCtIakjSUtezatVK/y0VyEuDOn//pmZiB7Ok/903JBQwVSJJrD2HlvmVwZtdmUjz0
eoZLm+9t6KCvisz7y3hiyJCAep2pEfSXagDv54l/NS+O15GpeVhtaH8LA/MQUcLiAEb5OGxwYY2e
mWiQpjJkHP4sPZc5y8ArwYcKmLm5zacYW1eNyHxT3hxGv5mhNf8y3LENCqBdnr/Gi/F13HnP36r/
+TT/O42QpnJlz4GLnll0kRFk36dDsxnDKq1LQcflkp3U+qZw+I5MCZJdjKeEYSZrSdGXYhg+ti7+
Ho0hKFAzqmfVB0c89FF+G1fwAPBuULFkI+IUg2VvqLdc5irzs26dJIx/CwJOIRZ2AcvA1Le6gqGW
hAAEEwOlXmLNwOjuANTLMHDzNPEDLkt9lw8VVmmmfM3w1JXkpye3yg8aUg2GguE04l5chsGKLV5d
GGJ6MlqdOo16crBPXQtNt08CCReJd0EHH2e2u7xPHgUFHkOf54eksGw1jr/wxlm0Hj4jfv+Cg8ez
S32QyQ5CTR4ILw/mI7g10oWoN2Zl2F5m4vbV3+LjGAAYwTZVdE5x323A5aFedbedrFJQEFaZlizN
pEWjqq/gF+vAhhi2z3iSUT18wBuwHaheKo4NDRWtReuKq1bGZV1gFM4QTeYb87E5wpBhE/T3bU2n
rc+Se/zRnny3OsS+tRV5LIZu2mkh4p0iHlzdWPu4gLOxsZ3EhJBao2500VtLrrEUJP2qrIEW5t31
WCcTQ36hiA8j+CgRhCNU8ZvMi79c3XsSq3rdNlq3GHQwrBIT6WOU64CFVMx8kzKkMdZNEC9sIJAf
6ja+yWTzz/iaWonzOnCLqyB5Gec9BjM8NIH8nQNFTDY3QbsrHO0r98Wt2QxrIaz2rdYf6lr4EzAF
WxtOu8mVcifm+JeEcHDBv8rYGrdwLYy1lzzWzDGJ96XT7cfrd2C9YP2CEtlgCxAP411Wm/BVNw5p
iDIY9psZajvt0Tf9TWgxBh35/hof7E0QlK96rr4JmQ4Zr3o//4H9XhagBvmfS5FThC2TUS6lTUaT
cFLbmEnDLY7wp1duy0Q8lk5/V4i+d+GD/p4J+uV7NiYhh1+nIo7aORFu0uJooKVLVR12QTOiloTa
1hRxnbbFFyzzJf1rEtCmKK8M04XKggmeJyBCid1CYExcW0nMQBhmuudb9leN6y4Lg1XAyarP8X84
MeM4eJhuFAdr6rzOtReN8cxnWYUhlVJ1qmGbyOGLham5LVf6H8NpDnWHnqCrL8g35wKOKd/A6Svf
FDG7tk2/PTIlbywClFBEHPVTmZfrscyjxXxBTZDeZoj5cKa7lKvMbGBT8kGDODtwtYbkjM8sIQ9t
W+HCSzP302Mc9zNe6xKcoIKaARFNvW0ZtYFcdCEUnPvpMRr+8dMOLr9BRhZiG+DuscGjyon86sKe
PoYjv717kzBlGER4DIhd8Vl0t5EQbmMl//z3nx+v6ce557qe+6ETEZwgDlEFdTsCBjAOvBC9zsQ+
UxF2gOxAj2J+vqcThFmre5tq+BYq/h3EELwi9XXKjNT5ZUEfv//fbtUkRFGqthOtlhkgIy0eKWq/
iDAc2d9PZeI+DrXxkJLcx5G5l6rhFDKpFNTKSlLqV89oHoQi3eau9hfW760KywxP3AajcPfeUmRn
he7wseefLExB+0B3csV8FujLKtooZfxaQe/rA0b9crV+C2sHKFwAFaQ8DVb7SbMZIz5L2w8y+2+T
XfcyA/1O+ogWI902EpyFQSGJxKSxe1ZYVyoLJUxp4omrqTdjYbWqwmXrdOjzI+vZVapbkQ2qTxj3
btrh6Ek54wk69dDGWYHE/afCoaRNbmarpInBjuDbSU+zM8iRbEqxf+GLmYsmpxpxUfRDK3L5Gusa
37ICTY2PEaMqGvteGj7zjhEhsfEE1JHijvm050BSyk2NU4vCpoyllpkvx5vuhc5mdGUsg2TlSEgM
k+ZCJjvzTU8l5nHZFIXf8OJ2efFk1u2ftE8upFUzX/RUII7Dj6wLBjCJOkSknnh7fNVWieN9nP8M
tHFX+uUzmArBAz/oCczIAkKnsdmB/yStUS39Vj40MkOqvRO91Iq4C/vQ7vX+MaXyhX0IBIg8XnsB
nlLjgGhaDIvOxApRU/+MYen4uWRB/ZqY8Tub4BLpqrxA8Tc2WIhILOcKm6F9qlIlB4ys5t2SkTwD
eof4OG78eoMTHK2IrDCu4TNuEwtf8dSiSwys+E8JrmQhMYLrCck2dDT+Cs0HbRYmTYCdU358Fyzn
dP7+zCTuU1V62WEk0ojUcRil8rDTZDvupBeoffvY0p5aTb00sTvTTUAF/J9rq2n0oRqmCmlAkW8Y
Gn8dr1z1uluzZ0yocMUaWYK3UYmxxYuDkNLc6zVJAjvFjOlQda6dZEATGbm5U0q0LX36YNT1UsyE
r8RHvijKtlpjtsvsta8ClhT9jRYNfzS/upCLzZ3HZAHxxCExgZu4thj76ybTtzCcvsPH84/xu2v+
22s+iQIbIRXSlvl1O28ZJgWyfwVl5wa/ikdXwfMu0R/w8MWYSXgsI7Eli+lpTeQjN6lRDx25U0+8
SzUYlpS6PX9O8kz9S58EimRN3ujDzmYdZ++DWN4wAROshzTdU9vb+INzsuToqe7bV92Vrtsq3VvE
545WbDI/eM3ZHIw23QZiYe36plkNJV6YSZnbJYxGVejFRW1VARO5SIXdonS2mtR9Xjj1uWVjik9T
8UzoxL4QtrgUoJAud0rvfimW+Mcp8+4Kfuw+9JTXUslXZmsu0pz3xTCbtUnC4nu6HRk1npCFgedT
4jMzgxAzcVdRnNuVVb3VQ36FAzu9SJltKxnMDkf7/N2ztHvJ+korqt15HN9VefreBMVO4o5VunOo
PPwARVwwmUQtr/3A+Vvjz9E6JcivUYFe2uO9UwmrgRx81KoPC95K343SOmpMA1lu+icAmSIlyY2f
ibfSgDS00k+hIgcrVjdbcaud63Q3Mlg3tHXAjczbNMV7V1WPMSnGqiCZS0OT4QlKN4yODnioJEGQ
L4RexcBQrfpFq2uviZweI7EcHsvKesortoqhwRiMDW6HJzgK8vhqjPvdCtSk2+NbjP6Nse72WOvm
0UGJvrQ0GbuDyC8xzGzzhSo7PQtg8nd8icS66TFVjF5DrbvxyM/RcckPqSNdo2z6gN6NhqTpnlPT
3+VJ8RWN0bpbGVeJKhNEEKkPg/seRxFfuy//HVeBhsdBh34jj8Ee18tUykeYG90KhDzX3F6nlf+s
sIiD66OLhnNmK6UvBdiBpaKqSLQJoBpZQPBVPkZqLG460tE6xlp0TC/bl9z1rvPEu6KHRQLfHUul
BmLDwF/e7sa0fCx5OX76XEZQikX1ofHx2M1gG8MBp6sCucgAl2xg7+n4x7zI2aDq65Z8owc0vmgY
9TUdeVMJISOoUALM/A2Qsrwc3sLMu4qC7FHt8CEyBP7PoJXzxXi8EGbaOh8bLq6v3CQp2txKvMGu
+NNjssVrs41Ox8bKzQ9dYKpIk9cpLuGjhmFcoDPBzReGioI80OX8vZCNDVHIc+BV3PfGXVfILKgH
m4vKal8rv1HWTqZhjhqqOz1AvyhnzxUqAs+LhoWSSjey2eIfEoLmldYBe6sfjPbkrbxDNYZVaEuU
k6Os5lqTEDeMducqgrUUFapouAwwh4+yFyImV+n6grPqlKzfYRDHm1hflUmxHpV8sNIRzkeHcY2J
ZONZNztIRRn/ybLkNVYwgKU77IFwDq+kGuCDHCd7CFt3oikeJYLMpT9YOwOyPuJD/OWZQ/I12d1R
OhguBIIzYdaUIBxY9NVjBq23dCRDkBHmuilDeX1+TZurBk75wV5ZW4IVsU4mRYz9AdU+/G0prJnO
oWiaZaowq28auK3mzlejpY8qr6QTJM8YaQiwQi7hC+cuctwhf+RYhWX1WZEhmYuD7EnjbcBU/UKY
Olc61yYxRhEICVFdLGybxNn2rr4L8LKPle6Zz2tLFHiDNc6dVlQ29LTHUOqIvFzzwsObvb+TUKPM
0zqOoatu3RCVe6HuKkm9zgVrp8WtwTh5sZEHnC78SH0JMuNRLBHrgW3OBn0bi82Fju5cveIbJffj
9iZq68tMZtOVD+X7cZkNqwhHXg2Buymo9cKTzdswwpbbTNIbozE3RSgsLrxhM8HkVG3u+CytSSWM
s1RVseZV85aWjF2vUHnFvs/cYtmntR13qrgrsWZZGG1gLv3Cy7dxXuwbt72KvHbZKQVCQgqrLAbn
T+z7+f8SHX3v8j9uShXnpViIhmd3BhQuNTDytZB1thWF95EgntIe8sCoJo6DYEPD/7pozPdWjk8O
TvEUpvsTWqdtW3MBrMmvbkSbMK+1bFUL3eNY+BK6bG+l2VqysNdEbV/F3qHVDAMuoAYYVZC2TSxp
digh9I6N5pUxpyfBcz4JMQ5BFR5b8A5jjdOtAcg4fnCgMYknSpFHK9mCUKH2q6p96cLyLVabrWVy
qnnWpNgJW3exnlDb9J5yemP4M2vmpac5vre/3LT/0tzD441NMjK7Edql3mnGUm58jb2A+1O1fzJH
+4hy4SVrhDey01e+PCYniho/jSZ+vvDgZk5hLKT8eG5shJgtokuAa2TcyFJy7YbRVpbKCx/LzFI0
VeDD55G6smOupCmSW0Y/HzrVuNDmmol9p1L6JI79OigYPUsF1BGlqt7UmXDbRua1gdPV+bszt+JM
Zd4IG0t5EGvYHwFskLb27gtZuINZuqyLfusBV9HM6plqBuRrCC0LweifdYKQOCoRZw2dff485q51
sur2nlAM1ViPLQL1XoZknIX5jQYwha7KpcV1Jo2farxJYkCjtKO0QBa2JlFAVjKAY/baPlEQP7Uj
sy9nUKAZZNw5B+3q/KXNQOGJJP/zDfTTKPXgtvjYK0p4pCcCvYPqs1djjG4riLCVq+SbUtc3QdzC
ZkpI+Gkz9XyzlnQbRcZO66yNL/VvvcsKXIvDVquikxkHaxdjiJXs5zvdQR1TpP2F0u5MpqlOMkHo
pWbsJI0PeLMCqtMizmaGOiqZyDp/T+Ye9ySt65wgbxqpQivsWx2D/9UVDjBM0rHl6p34eP4gczWx
qRo71LPWlFSOEscB5fa4XVeVE8Kpqe00RfFZEtLlQbVyYbAT4j86erxSEvNjvMV6Ydy0RXJEu3TS
+vKqFJv3krJh0Kb3509vbkdRJisT3eo8CqDLg0fDfEqEFSV3tNB8SxJWTE/5S1I0prO1o6BIB6G0
vtxQ3gVIJgzUn03rtrQzug8jFN76RL8y3fJGr4VDnyonV8/iY9RAp9IEaZ3gU+q36rvnKqtQiG81
TwaMwwOlWIVFqQIZIy2/sjx+a5PsxTT7Rxg469QvgoXuRBKcoOJmbNFYmbCP2Du6FNW6l+sGpufR
Ncjzv6WrPngQlUbhWZq1WNeXD1XW7EzJv4va9MJKPheaTRXmvlxKGThY36YfJ6+IL7kcQ1tAAraW
ug84NhjCp8BT0yWpDxrjYh233sHFW+z8E5sbmZoqxqNepWoGAN8evAbvhq5k+toRD7oinqwEIZ9u
6huh0qh71Z8ukw++Z3y0I0qfj/kfT2ES+ipShKH86KOAsg0rPK8NACBFV2ktPjWC+yyQ3pmwbICU
B6tM8J980d9nQvnV9pfUzTOLw1Q6rjWK2KcBr62Wa6cxOozEoWUruNT8mfv9SQzc1QKzrRaLTxmG
T+P8iIuYKSn6pwt3cFx2f4lJvg1gfwQERkrR0Myo5grVi48eHas4kvsV2zbV8k1aQYw4lvrXWEP2
9OhSWjETJ0zl1HnfykPNp0bC1I7x9LKNXNo3H4b36nk3dHahbO3i2IGefIOcOyRn7aNLDKLZF3ey
3oaoH+Qg1gSQbT5iDwPSu7LsJBzVvRu6eAsOGuBhXQYCcnyQGuImvQSg/hb7/HK/pwrrrM8MC1a3
sEWbuOR4Rixvx5vAbVbDaJn26GbEURE/sIfJ+lNJ1zZxciS8SOZhfMfGRsouns1MRDqVM+I6j7dv
z8RxJj3H5ddAXFPB7BSiuyA2N5yICpJ5LDFxprn0XJl/z792M3gMaSpsNFWv7FGuU111X3yBW25g
G9Cm7OHIepQPnoDXUpr88vxtOhKG2Am0ZJUp14VvHbRmNxQSACF1WSBXKjLcPW/a8BLqdgYSLn2X
X398Ex5ZjKtXEuZl/bWC2xMwQL+74b9p+DVCOapo5yYokwt1DcdbTxXURBs9eHCZWfHBmzmtc8ql
Df+g7IebRDiBqVy0WrkqTPiO2EgHf0rkSOE+Af5UsIBqpCNFra5GKjhYA/O6VUrkvUfQugjQUa0L
W0W+rrWPEYPD9PlWUu8s4avPvGWGSMGv97IqjhwTTjMsnxXrHriK2t2DsbsQkc41G6aSzqFS0fVY
eK3Wlv9QS8WuqqkSK5a0C2l2OxU1RnHwT56SnrgFl+o3s4edRMI+ZY1AFcGUZbF1NA1xiyJAwFSm
pCTVPWVjFQomJfkbgyad8Xb+7ZxL+b/f2h8vgBhHQ2OIHj4FcfWSh+1eMVFjxIF+TJFawze2taHZ
Kw4FK1NHGU0UcuHIM8uxPP75jyNn6MsL31BJeD22ExWrOTBXJuhajTb9UhmqPSHXdZv5d7gjjTBa
8NeFUVzYT2fKDd8o4h9HbwN8TavGjKnmpDBac7tJjL+Zbl03JvU5A8vh85c5d5zJAuwCXpBUT0rs
vshvIrFwViNUTKnyYxzDhRUuYbtUcy7qneo6vf9H1Hkst64kW/SLEAFfwBQESdFTlKGkCUIW3nt8
fa8690W8Qd/TciBQKJu5c+3JCNJupkF1o32cChXGZYayahGIp9BcBfF0C3XAsSjocKO5JrYBsFTd
uJ15gGexxoLumg/Vuw2Wg6RP6sctC0S6UHTYV6cmDDbKaD6IwHpV6/ykFeLQSWZ/FAVbx8BwORyt
ywx/ztCsd1DVC+NV2SI3/dIUnXSLajOUC7bao19DLFWUxgTjRJ4d8KKXFOJKNfN7B2JkGptfOLgO
zA/7OGl6542V8hmo+boOy3UzR18NHncwhGwvkYi5DmDownbIx5dvD1D+0sMMiXhQdrrnkYBKxZ6X
XK16wvxghRxwVQbtWSzYuMec9/QW6ALKpzYZ4Epw8qaSIXk2ZwRIierbkzR1LUawtMtToBmbqkm3
pZOj/sof+9Eejq4Z7dzQOLit+hpV6na0qzccjh+nuaSA13VWGiS7zJk3LURIRZjMmaJ8zp0BM6/A
eM0V0EyRFhwRXO4ad/5Wg+QX4C71UtUYgzJwaz9vTJL5zHrC/ivz8c0kQuCXZX2a0vFlsJJLrFbb
uNLPHXXzGwxVVsKY8OtSTJxH8jVQml0pbeo1RRAyy3F0sIrus8D3c6XM2OUmiEey3jpiykjVrGiu
9kxrh3oD8NnV1q1r/khemKjSZB2NQt0QAii9AOEFPjsfgIsPQjiXYq5DUhR47CguRfAgmtdZIeCF
GuBPerCnAwy/VV+rpAlJK5o2PGkMT3dxYuxzs+iQMUaJj+bwji/As8XC0nV6QI1MThi2kZgH3WlX
SgHNp1Y3cZp3fhWyEW8SMMTl+G7q2W9HUE61yYVjnXunu/xEg7uGrworsLCuWla/dFG/tcm8U3bz
p/5X8xpf+lb5NYcEI2Qr+U2UGXF0N35PvXasyn6nqsK3bJrGslWcHGr3k/T9rqJWUU2XB0i3iWe6
xncmipOWhXdDjxFBhyc0gp+uwuFevmpXNfwipMS21z9Ga1y7VhCulnlkt5PXv/NsvlH0NXhJW1yr
2dxhzPEbB801VusSOJNAoVhWDxOjq1HqBndR7S0Kkg+ttNp1zg0prfYn8vTbwrpTHYe1mU0PExxW
M0KW6oTzZpnVXRzG6yjExWMqw1vZQApT4yfbcWlCndmizoKNMwpOh1a11TrlpifttJODyVAQheis
sCgRwsVzFucuFrXekALmGMmRCJQGjRA0+ezFwXTjU8HbzsUqN7VDljXXup0OrpWAbFnq60QsAzNH
lLDsN2T2LhDdcURsv2rcHg2Kiz8TFQftMG4cy9yHevLYIgNcRRWDosjDJ7POm1UGl7VBZaqIrFnZ
+sQIcfFsyvthnSrpY0ukunf7W6Szz5iyR7OakLiYB2WESdO37LrN/pgkzrqo2xFJITHtuNVeI4gu
pqse5FMnmuLNVMlI5EhvJo9oTa5V1+C+DtEmGXT8vIr4aHBYYTsHxoUjH5XRkSeJ4G6EJUrtSNvq
kKhtZ4Ueh7RLU7dXaqyxr1e3Fn6hvVlBzjb1b1wZj33urvF4fcwGWNRWFt+jKXlanOI1kDxJZRpW
STj784wVQujcdRE/mFjSJBa9ZEhfZZOpdfWskfPR7RrerekL191USvVUkmVdsOvzmBr2WgEtXQ+u
QwgMIgoILIzWa1ZZnjmovhblTKgVahFExpnfMQuLKPtO9OnBqKhj6538KQ2CE6X9AT5GZQOvmZwp
qNPskXSbs80b/d+mcSrRKefJrrdQ0UImemgj5yuIjEfNAh+ZZRwaqxvZ2FvHGWGDkUx20Oyw96dy
/Eg6JhRK9Ml29Ouh4FcdahI9NaYAMsN7tDY28LAhblbZ1uwy1AdueEx6MPFpAQBI4rE1GBNzZjhI
immWmSRGUhpXzL8xr0vOTR48w03FDKyock9o0WOm1a9O1kDgKY92N65gFv7UnbmDJz55uqGBjM7W
1gyDSCnmdDVoZKDxV5GBdMZ6890t2cbJhovT2r45ceIOF2vP6ujbg7vlXe5aaIdtNOnrJP6THHAJ
aRLES9z0M8cWFn8e8M8uaJk6/BgdagSjxTmYC3segIJ6VH2gf1a8Doh1PumbylB6anXGQ6BEsPIQ
N4+oQ+p62Zd2gjG6QVWLOWCPahDrn/RqwwY7Mam6m8ZdSrwVNELHfm4hVNSRX+fKka4eilB8T1H1
aKYCKrkGUNsaTS/oGzzanG471vNbykJjKmSc8bT1WkQVnknD4PJJGUYJfT0qTxDM551cchQ7wQvJ
im91Wk1+g5RzVJ1NmolVCkfoRXZmqG5HnU6cWuqntbh+SkLNVJWtmoWHGimuErrrdEjAxdvVcxAO
l7YcgByY+jlrS+BYQ0BC2rVXBqu1xbCtq3SXgu1R25/Ycbq1XXQ+JpwbcN4Pqi7WWss67+SXIJrf
s9x4i23Y4mZz7oKRTG5XrBKcuButLbHAtV+idNrOTJVGxfpFYloU/VsfANkalHmF0d861vXV1Kvg
wAv3PIr01lnOZiwyXCC7Y2tmnGh6+gW0W7YgLHbB8pcUypcz5Ds95bSk6k9xidd9Ez1SDDR6Uxyz
8wIQPRnqnws9YqLnDDmtXBQoE4cK3NXiPpEl29eu4mvm9OIo9jriLFUl6VccNheV3AE+RcbKxOcU
fFQJN4yLpFV9jc1xl7Xy8BTrn1qR7Vx55dZlg4Ts2YPdXa1s4Wxmazrh8/RgWBh7qrODO2O7kawf
fdCJuXFIh6Gdr/qu1Fa1NiM/MSjVJIgh+3BcYXwcZEdwdit+y3PH8nmOJNg0+tQzFnEKSTDTBehH
NsONzTuqAJ+kHkp6gXhCVKyyzvRij+nBDcIDKv9DXyZrNbVPpVL9pMhJgLhoeJRObbVu7ATqfeSh
KW8+sHieTWDoGVDx8FA5zAWxBSDAUOttkc+vsci3NvThhjYxR2PnmpPUhV57DMECEa+h3q1KdXig
HR6xu2NlA95VYZ+p6c5NFkuFbXQT0M2lQ9g6zfI94phNUaqXcrD7FVJBAPc5q1EaNi6Rv+ngBOY1
cgrsFszsYkSx/WbgKIafqnukblv1K5dakjpv/aVQyfoK5VemXyAI6j9LGV7auqq3rJoJxT9hnG3s
+sca3JK4SDX4ZT/fWnyHPDUavxRmtU0cNz9hYeOqcYKwqvjJslwHQt+t2T2UyCH6JsQmBNB5PdsY
F4jDFA7JqhA9sQb8wHDS3MrAkxIN26GxHtgwaSeDHDfgNDKrBxktqyYDzY6xIkO7YUWFk8/O2IQH
FkR/6tBtM5wBdY4BUTo8RNQ1XFszumH33a4K0EM+OqUXxdYvumk+djjDWcP8nZZjvQlrTLXKxf0u
mav0dIYm38/PY2tfcLLWfbvqVrJEuqyMqwLcWXQTlojONuydYOPmvMcWzUhm9qeiml+I3MSVOXhV
XtuyGuPSjAXmMOmnQXPmtvVgWZi0VZTRYyv04GgwESzoI2J4Q7d0rNmxaVjCCp0JK69vuCY/K5O5
LfDOwHYhgdo+lTe3x0eK8HKAzPIIsXhbl9nWsJtjHqqfC8RXFzFVlCVXs17ufdSwn0xXlAIw3gIy
u/XUX1INV8pyOOsWNka107Rgwyxgn+NXkJcmxgr1fBiFWbJqahn7HozXKFhZzHqP3dqrlTtv8TCQ
qGeSZb5f6Y5LvbP9aSnBb1AZr2XOOitTk4NTzJ7DfG8q7SlJsqdoSQ6R0m7KwfwZ02GX5UO5MQHH
9G773jvaX4x6tS/0G74uGbS2ZW+n3TtKuUfLME86DgwyuU6pwmVonWBdqM6p6gzVW1wF2ztUgejD
bkkcXdOKw1yy7PD0zf79VCvoYwnOA7uqrvAoiTT4T91DhMj2OzWGmqNCtazsKDzOTqR4aqAB9U7F
t7ZMT/ykojREqJ7bKOmhs5fbMIqfmofIHIO0xJytloZzQWvfI0kkbB3egtv/lpRzrjG8PokmekaF
rlynjFhSYFwhCJV7QMfSrc0wt0lBGVGvGwosHLvzEfT8UkZ17+vqLhpK2SkN0xHWysDhYDb3kCNd
UpT1KkD+u13MLvIV5jdUGjCDTAZv1550s4+ORh0g69AGldm1WAmt3SLf3cKSuKWk/Wa9Qs5pwhJa
Otur5RqUqEc0Nes4BOieoPwgG7pTw/BkjpHYzcHEXJPbKlAIW/GWrsdYOXhVS+qFWJxDV19XGGOt
gC1vrcrqPU0p3s2xR3n0b9oMxoOsfNEpsZoJu1ID5isFZxu3DvBfQ5YuynCLH+bWsaqvZY72esGb
wpkdbPl+5msVzb3sFFiePQdRjBucuk5aF4pe/WjPC5ogDFU9m0glxhK7ZViuJfWLHjk5DBXF9CNp
uuoy/5LGOkY10z1hV6gyaylwC5T5Ra2dXToFu3guX4q+ZRNSfemtYMIf9inhUwFtjw71PuFP69Wx
e63JfggzjFZUfgWrAh/DdZ8i91fqW51E6MridV6g/c+zkRXRRVKSxzOLGA/rN7b4GUjARiJ8GvNx
ooKNP8ds6wX2wGHoRn+UwKWZF0Zy2NPVeeMu9lWKHBuOA9FY7qmkFZ3LSknoOJutbQsWYBrKYs/2
Z9V0yy6crIY4aPWau7xv1tz9QrzJmwmKW6J6NrVS22W6BVOGYmSHVohLytnMZq2YNEXWgPbXByxk
cP4gjxmdjT4lEd8+mDECgaLaB5U4G2W9yeCqhIpieUakXPRkXMluJu+6DJajBSJhrZn2m2xuNYn8
OG4/VFHdNRMxb2bL0DdzcI8edEbXHMUqx9Oy2ZZ2/WXJElSVpSz4btGMdtTCYThI5U/mW+NtygZW
+v571OmBPFcXTs/LWD00RXltWvHpzNVfU5VvShI0ft/iOgLfzJe/UQfla58NB4eiuAHNGqehq5uX
R05R24pXYFU6iAysoj07UqtVqmu8gdb5yVRqTxWFyJ1xLZvi3gb6U2dbK7RbhM9Zpkqr32Yuu1Zh
/w4tYFEIOxRG5uJiTH+93jwEhXuL68rx7Cm96G7O5i+nmWWX7HuMo6LC3beN6zuLjVG7aXi5Sv1f
Y/5B+nuzyV3QnBujzE92k7yaS09KI32Ze/FklO6lLtJ1NfE+dfKRWric1Dq9qgvgJsP5VBP9pOrz
OZom36VAE9h5i4VBcVGAnss6DL0j3k3PSU13HUzRg6UqvtSXTrmFRbb6EBq2h/fHTcu1p7rP1oPt
HASBL/mzof3ukfo2WrgrNP1vjI31MsHeTpDbFrLfKZpPscg1HILLFNvILlmPyy+rUN4SRJtKPp9E
ZOzyMA5xhnJ3EcpN2QxmTlXFrHx1zqiuKuzt9DJ4Qa02bmRrd4tgwy4+5lk/uvIVyGtJbV6PGtIz
22nw5eSMj9gt46GQ/vwNlUjZe4mPAtQv9a0toX5dJ/tTJO+tTV8ZCB0aXb+hNjPz67y4u2ZME8z7
coKYqsz2ABiczb1VGfbN/NBrzn2h/kzPkiioIWK5wXCdTftRTnYlKW+tstZZl7yYgj222WPznJfd
pXbNrbZYa4GuU+Z+KOG6cwDxpYJ5rPCvmsu1TDzwQMiwi3J2MY2ok7WD+5fAEhr9NnrT6VB0Lr0m
ST/TsnlVqEC0l+5plveOy6nUf81RdZyh9ySyWmOBJMou3GDWjboHpRgfFBf/a4xOV3pZ/DDnXyap
1C4sMORKnbo0af6naiHnEJOQdW+3H3aXaGt28R/yL/5dCy3vwWg6hg5hGMuxVgXbakEfk4WtzEov
luHep3rUmDXBofU10FZn8EyTUDC1z/hjYa4xXbDYRS/djQGA6nZe1cX4ptiof+UOJ604ULpYv8ta
jwq0fBFkhFmh7mHbVIErGsetvlTngqaF8HKgGOV7bqMzO/ZyM9Yq4YvayQG4iscGEf4WiLfi1XP9
LWXdhWogTNA9hskuiq1zDvxhmZLHqbfv8ZxdhWs+BFEwbNREHbwiXphINIyNsn1pNNekq54LikXX
RaTtOsVQVwp7kE3TYhuYu+6y1RQlR59Qd9BNQCoVfUdwUCfdob8StHyChbhXOf2Qc2H2bV2AgkP2
Zy3tsXemQzC1MYKhUvHajkC2TllxmHV7yhDufarspX4HzPnaJE3Wuc61Yqm91HOwnjtuQel/ZrTn
cQvU3HAsRLKsqxw39cLLpqnwhpBNu8h7MEAFGksOBlYR7NqpOKrkKotUBktVaSagJFfLmo994xIW
dXKqhmA1yAHaKZzpo7x/bjkekMqMguagp/Gxs+KVY5RX17BWQ/eRRJeiN97zOFnJfGdPzA9SKaUd
tf2pdK891WlC7Xcmwmrwh5WpvIrpm0mlNu4KMYGYv2vGN8I6f/8Yd9H2X/F/4MttQ6dwBEfwmHRU
PgWHOVu2cl7PpJIl2jbGnSvSVJ6KbsEawRXI2ldG+MCHmtFZCMIev2G1NcB3eRI2Pgsms6Ow/kaV
QD8IRC5jWfhs6soA49TG87M0iBDOmdfIKGtJAXaYLCeLxyKVykloyyC8sWDOpEsH55dvEpfGUOWb
h+8VCh6MF7mhkCfaWrc2pGf5LT7Fbn/ZDvu0Fo7Mq5SnJksv75kVXzCvJUQPNSoR8yVdSXZRZCdH
8hZ9TODSUs6y3qtgzy3vmd0acKL8GDtkPSIS7JSgeknzktsVJ4Fn3JlBNmwyVVzZRujyZ51zzKxu
Le+UW0GQe+G+NFY+F2pyoWMNw3PQnLJRyV7wQ1nbLs+0Ayz5PJh3JkUnvDEeUluMrT3fRftbzC+h
eeEvZYG14mqEyogbdR1F/OdoRnrEBKDWe3DvHXR6/nHK+lmKFThRyFfYONFKS9HQ6+dSHhhj/Yuf
8FXNuhsJsoeEBtv10IfnfEx2bSlZi3l8iTuV86g6AXZMXuWrHgyUKfRwHQU8iJ69W9e3av61BNMT
kvloVIgmksXysAH8AOKzB7rwKFX3EkxAXnCX6sOTPJgPBr0rGueLI8yV0bdn0uTIkqHu257KSyld
ivVYfqgCLbW7QtPX7TNCtpXC4YW3VVMNVw/U2ERbFSCRVD60zHD8D7RN84CGeMX9lJpGfc5n0p75
PdkRY9AmaXgjOx+4NzlQZKm5AZ6D4ger2yScCWeKU2lyHACwBiZmrx8g/LduK7UexlKeEeM24x2z
ugf5YQlbYIZGiNd2gD2UKIkDlq7fZy+Orj7XvGL5yTQ7xb6SIJDUtwn+oV4e+AwrfuunxzAlcKvM
PoxOT2PPx9apY+XtVEo8FfbUnY9XQp9fCuM0ZZR8kkmS102bF4cDCdOzWJInBraeTJxfWAU1SujG
gQSh7TN8GJ3kW8pI94thOI389aD9wZTh7fNEQcG8Lw4VTPEAykVhLX7HQFDHfG/GbxJoxv0PUfs6
wsxw3RvtPGjZ14zbhhRCNEn11E5h7zWus54gRtBHneouh5W8OT5Atsy/F66fuaAcCVq9l8OjGtJL
IRx2RdMuUak15NLyuZaJzTjIGw2zbrFR0rd2fKOtJCMlitJXfisAElIHA8u9xqCyQOESm2sO/CQ1
wkuYPxpN/8v8U7fGnkXdN+yrfJWmFrk+4XTJvEgpCJHzJW9G1rjwTwU53wGAbjIJ/l+PS5vSNzFC
iWS32kr2g5S+IDdKh5Pc68kyZlpR9NaOf+gX/NfR7JPJoWywQzISmAK9dUWINPtFsrJoDilc4ptx
U71JW0auLeEivfuFbIUHwDVxU5kYZ2R35lOegTuT9NOSLcz//zUz3ChjmNwq7S3nNH4mu3dOekfO
Y0PerfnWf69Yvk+Uf+t5WCBcT1RdNwgALQ8ctVcwkTEb1fZfkDzb9KOUZjV7i6VwXHEcz5g9dfHm
sADJadXST6QJv231xN3Jl5wmygMjSdQ/vQuSZFn+BMndIKpISce+7IFEvWTfC7RsI4/39AZd3yYh
6HMNqwjcm/D4eQPIhVBzAwyHeUjVMUecIf/+U1elbwiX5amHUI1sgsoiO8KV9MDdkMyWLRiE3yoU
QisYVqFbrJPsODBOLAZPZIWvC4VqspXaX7mg0Z5zfPv3dtS3jKcfm8eqO8WBtvoXbP3nySEXOjpK
SrIE0xF0TDQk8wHTCBeSi3HXfstWx+3DicIbtyAbPRRfGabbcvefgMdL7VunvPOx9TTiQHpmoMqR
IVcOVvjoorm9Z6nkL7piw0fIP6Pb8/uhfm66kqj8N0JFyt0f5exnxP/ER/Ldyb4g/UPoXlxJst5k
R+QTatbxHnUa9xMzLekLHrvEfyWNkCujvfCcIF7V/Y3yVq9i68Bj0RiTVrNRFt98NM8lx+tI5aje
rFlRWqIDjfJeoWpjvpEsHSY7bWm2YbzVOdZUCBOqynqS/S8qpQyLqN+/XhWxp2Ke5IqsygOr0tJi
+GqcQOP7ciIMuldDHKxO2+DuR1Tga6Iomn8cjsSAkfZtRLCFY9pYTmtu0mJHT5bpIqEMHKSxv8Cj
rQ45rqa7tviIk96XRwXHrH15E2wXKnFgogvJPPLO+V6CilaIZCXn1caRy6VcOfmZINZHZ1OJxOWU
kkmIqkRYkh3zuHt+gYebeThu/p/PTo/SntFoBMgArW02fFdIAJqQDGbVHKmp9kztleaRGw8+NuB5
/7ujmnbEpVhuO/iGnIHoElyeXkFLLNkf3+WN8E25M4jzE96sW+xj2vFu9cMWNyWvp4yxD7Dmmzyq
H305CZW6Q1JqPMrbjXRQdlw+0burXVo3uRvUxDWacJtVN0UtKEYYb0uwqVPyzsL1a1wHpoBI5y9C
L2xFaJm3JlT8yPldyEglSF0cdNWmOI8op4L06sR7Jz9P80+qVOg5HpW52bqi89PYfOhLc4vL26B2
+AdKmJX926Z/WsKzTlSn6Gc5g6aEbkZO13TIaBpYNtpLRUBiwKjZmalLLeNtzCuLeAl0OPlQsvH0
M3gZf2EjgnX4Rj6iHKJ5dZYLiVyGg8A80nCylzDXiuDDtmffiObIz7B60TB2CCEMcN4es22p3ir1
r40oBhJnnl4LMEJJ4leTfUNKYMaFV0Hp5buS/lqm6k9Qw/krUcOlybaZhE2kdXQkh39osJKxwvZA
es5hZ5slHBTYoZiUleYEhhMcm6dNIcuC4pVrW5tubm8ZRabR8kmi1SvJRidLddQ0ysENUue//HeC
GVmY+A52aJj4WnBhPOcqjgNqQAAZuR3f5c77/IM77MG3JHcuCELB03kSM33hdYbqt7SW0LAksjrj
PqImL7XsgfzEZp7YdtrYDU9ncz5MFbXK2PrSKabKIOd7lvYxtEqHiSNf2QxyNSq+cixieblKN574
ocDHhK9SjklztpV/yFfZlFz4BzHRI79Sx/ShovgZuz/ozxtHfPZiH5V/1Oht27jaThZHrz9pnaf+
Cid6QiOwnVL3sdOnx4h4qgMErzLf5zJ/jlIO1mm0Fsm0TrEQsrBKqUjQ85Do2a4zrEP0Mhw7uEcb
V3s10Dmf8QtTQYld4Vw6d9nRaDxxH9aHcEkp9im3GsynDcVxsj2XjhAJmf2OmBQ331IezYnIlj+q
MnM/FrDbVGsbpDnBzQj7kg5VrPPw7010F96PPijeZE+HhHHBozUquD5FuSZZsO1mA+iLzq47vthA
osWZhN+M+2LMXOEOJKraalsxl5ngyGR3z2XEnz1zwxSNXJQjQLWENycyPce908vlSjjPR0kjCyJ0
HxOIqn7HlGMwXBJ2/UHSHmv8fLmWiRqrqdKvyTHmB82yXI9ufitLQEXZfGJXKTOQjQ4MI/3M8E2U
7Uc7haW7XuYLvaJ34s+2xUGlaPd4imzcinLRrto14aNR3afqLckoyw1k43Zaju2TfagxHIksBxV2
ALXL3Tfp38xbz6J7PZ0ZGdKNxx7PQqpGi8eKtqwD598FrGGljvdF/Z2x7NX0/MhVpX8O/9DUujU9
hUoDYteVPVTebsNfyKHHlx0qCX4pRvOAtqsJ7TVOYfuu7QlWGvtixBqRhCZH7VPUHxKEYjwKAZKo
c66ZYpLpYc3HC1OPzMeAeGel9TeF+jMCJ2q3y9Xkb4QTTIqDZAWyKIODZbi31PpTJVsQRyUqWAaO
FRCfiapeSMdmdyXn2YacgOaqHMtS9RvzntC3I2kVngIbfbTKhuRP1xR7sgQPkdNzusrDy6BNf4NR
PqA42hfoDC3cpTzLZLZ2quWM9OHDGofnJlVPrqoczLAYcQOiRrpRNcqhcA4nXfecYVmlzhGHimn4
dKkWIyi47FS7IqCK+yk5RpQ+2fxgms277hY7pzV2fYFSuaZspqGqDAUaddmJijFVHqie6SyrfHZa
xDOYPIPDylczGLsW/Z68C7dsi5Wd1wGovKpBEO5a/6RILnOFyFwGvcwrtE2yCrLJF6xPZwDmrh/o
an7Kkd/tQQHtkqm4tLr2o1tdsGr1+rzk2m8QULICHBysdE+i17YptzIG9vahADqafmeajqFfmF3M
bnghEdquupH4m9INX0TlCCpzhK+E+hMuKBmLBbS4VVf7Yta3VGn9U5yIToc6l1p7uFtob7LP2px3
XZD7YtRWNNBl5OVmSvSmcyyZ2/S1CctPwpjPxGQ5O/YfBRU0cuYsMVQqQL1SMeBHkbruY+aiMSFq
EjvR3tHyd7bNj/lAOIZM04BXjmJC/2OyqoZK8/Im+SALkfvhNDPT6FSrl892F7CVzG/6MsHa1diS
lnp0ToyCVHbNlgibMmi/q2CoiDRhkrma24ZQubUOgCxBdmgPXbis9Fi5kM6/m6Pz57hMEmb1WDFi
FS07kETzGg3aHUkIzs/zByI01F729D41yb0H06in6bsusruU8daVCvaP0FjbhGu3sNCVa6TmmbDR
QRWQE3qbRI2CQ6atn9zE0fD7CmY/srRzbOQ68yOsFy0kbT/am3hokVbMxrVTrRM8kMQLVcgemj3e
mtn+g+EP2TAcXl0jKdbxlH85UbsWIt4JrTEOY2pgWaXDZA1ext46axwOGIJ0j7RmDmUn3s8YyrNh
1ut9DKqTkE65H022Jw36tVsvFowZSNI1MhouIFlkNbEPZUTdQgvWm7hxDyXZ1mJUd/3i3Do1MTwl
FPlamUt2Fk79ZEj/qVz9rqMGb1R7VbjY/c4sR3SD0G1bLzU4ePYzPPYydJqVtfTrpEu6lSV9taaZ
cG8X5u/2TJ7fdH8dqK91g2Ia248dEhV/ymy/ToiMl2YSEtvkhC6CcMdecoW/VO6F5fIMa5igeW8j
42Xl71N/iklg28vjaMfBIXCdg2WDQuSkainR3lYUNoR6jiOcNiDpWHZ6MLwbZv2oqR9BRyJYa+wH
axJnx3FkurLZO/3ih7X6AzNjbTL8rXoiVaiEw1NV94M/wnX1enpziD4HAMV4DEihLYOzdfPuszMm
AKzaR5Ky5DTKkz0u69FRTmk33gQnN8ME8dcW9dcoIKZolj2dKNaKXzVLeVAIuXt2yVY9Q9DnZPq0
6o0afwXTgCQpuq1jaj9TY9wUNe1WSuPcbdETzMMhKTWWhaBHdmh165o3trZG7/Wsd/k9c4dwW4cA
nDCSKtOZiLmwmAHZzWYoeka92zRz4hecB3zbVV7ThfJDzSh3MrYjhmEmxmKfM2CqliImsqXxupGH
kmHc913+pyioPoWN/ILYWySiA+ADv4/euqXcV6J/i+sa3NCalPmmzUco1/bJCZNTnT+z7qGKfc+a
ap2I8SQo8UMj9iB6aLyKTedF59ytwaWwi2CvRViZCMn4KJ2GNakb/bdRzytiMdY9J5DCasv3Mtog
Y+Dp5Ka4Ig6iPjvzokk4sw57dnlNfpmBRGZU02ZWivrB3sklF9HQbJBpmc5j9YZC0ZNrccEZJuF4
6nD+XWz0ofz/BBHVKDDyztv8OglnbfTNo4GOKGycXZAsWyUMAJulxbZ0wpNmTcex73YBVplSqTkj
0pGbozRMT1gjfDdW/9Fm0ZsBKG9yOZQY/ReH6LvZ6OT2+/cR0vNqKqNjk+vvZloQQhrEymXH6mW5
tpOPL0VTSgtauIzCJ5wKIIs56N/VfTeG7toMx3PO5nsguog9yFGP0cZmRfLZBuatAWGDxLhStj1Y
FL81ugpibfUMSsqFYhk/xWpyr7MlPSVm+egaA+GAJQq8LpipPg6NHeBU1NzdZUrKny4dnhPW4cW1
pk0ciL3rZp9gaZk53LEjbqui06bxhFYFCGmrATOkmZS+nJM5742JWNumfZj7Nn7IkEjGC+6TdeNw
JkjM5ZRZiIC8qbBKSjY1Ak9IvpcUuXg+WLiqkk0qQuOU2XnK56GE72vnyDnS8PHeK7ZOZjwI4oFN
om0FHn5QxphpFq1+ryu07tyDG01owGJnjwHbhxGl1CpPiyS++gGrVqqlly6yN3MJZgessR8VbBG6
KCEpkTaxrwib8lygC1We/C6oTW7LzFX63uMsflJb7X+cncdy40rWdV/oRwS8mdJbkRQpO0FIKinh
vX/6b2WNbuuvuoq4g+6OdhQBApl5ztl77X0IZyYekF5EfXnQoimac6AUdfLSjelXb3YnI25vkRV9
pezVVSVO4aiuc/reds2022nFV661gG7rrJ/5A7Mh4fk7ltalrYRsZIzYLOLb5RPbhIzh3SiBO2Gv
sG8ciAGt561VP8kUb8u1P8vQDGiO+LsJj6qaaYeQl4cgspUt/JfCU7amWh5FXm9t1gDXU10uK3io
epZb5JGo/uJ+uBnkZWlhdGyK+lmZ3DNheLeKGkWX+qAufYhxdSqheodc5j7uwseB6mdoYXSgRplC
9VWuL6bl7fUEeRF28qM8X9ROO0/cZK2W4c5Iq60Dw6fjIXN0DZIqBw29Jh0uS9BtsoDJo5oe1iu5
U+skro9jeZD/jylDosgGdBcU2QB22d94NE8WRTIymnJtmrvqPmC7IZWTcnBwAJ3T64kd9QpqHVOn
H9MfYV3SA8IxNUewzlrv2WhXc8YaqhT0IXys+i3TgVLHVmX7UngynUYrfopy62jX4wsWD3bgkFPH
xE0qUudmtGY8U0XoMMPpH1Jfu2aZn8380sR4oZJS37hbffDvQ6t/8XvlzLR1QYjwfUBiXt2/kyV0
Nvmvp1AOItNdP/WvcTe84hQ1aQ/TKeR3Rxg7R6nNpuytscvdy3/f1fWul7tn3bl8eU256UD6tCIr
5j1N7ZUaVqdqsO69tCjgboE8Yo7JrI8uMa3MvRQZD7V1SxuyHU2GSV6onuVdTgrX3HR54vGLWf4i
L3tM7P2dzp4ale4nwKxyLh08yHUeQXQ++K1xNKwv3+2fRWNHK6Pl5nQ4LPj2gbXQU5fZoiViypvp
Eo3tgZJp07Nuuemwr/38KiNO1bJcl1m0azNtV8cms5S8m/dl+4Xr7Jqo5nvDIyjbNHqRv6Qesix+
+mNpWaucWFAnqq4lpTUo7XOQZtTaGlNoEhE0TV2SwLzVgpG2a5yuy9heJdOw7zLjYjco1eE91cu2
sYkh0k99TN3aWlo050Q0zIRu7DqD1pjwQrItycDwHJe7NoBK0w3dWCpoCbephRA/HXJ3UVe1sqpK
mpb0onoNKUpgGv0WK9dAP7g5VOj/Zt40EtmtmVCo43VD1khEEegn45K1XsbrVmyfwOUXqlL+aup6
pH9G229gg7WEt/IHemR2aczL3F1r1TRuq7B89+ziwTGyzYTsmsysg1dgW8uaq4gMVlXzQXT1G47s
g9THqhkGIH1k5hf292HnvVV9+yT3Fi9uX0gMRYuZcDz1zJU/1Rfs9Xdar7ekrwJ6HKzPLg95nQ1x
dAvngWPHzULfLk9jYUtfPjAOwq6/ch+RTYglfaZ0LidbF4o8fxFp+PSM4oijuPnltwi42xhnSEmj
OtIc/EvjTbiuMndt8yXz6ydWjmUrxpNWuK+DTKxxRLfpO8oR0iP32hiIuTwtM2O+tK2RzfrR5rKr
Uz1mG9aBee5lGAf0hZLDdlHzoEErzrzzt6hditjZzTBTpFM6h98M35l+AyYletqxynrGvRo6qlxZ
4VjE8TJJnijE6nTtD91zVyE5HiWyw0QXq9pvBod6rnjPafE+8J2tbkbPSo84rLBBlnjVqwyxUCFu
yX8V2kSQaX7tWusiqyfDgaJA1p80FCg82EUIbyxJLKIwpvEaT+JjYES4cEZzNQ3Fp4qQNtPKTZF7
F08FnB6o3qmx6ourt6yaNNmEKV4bxGimRUOty1kkhYVYlN7lQirvyZk+FLxuJJfx4jvJVlEY3bFP
L11j2uu4DznMpptElDtzgvoDwJoA5mhCjMN2ykzt3eW81uEXaUvYeC4s22LIQCK16UUP06ui6JhG
qr2N0Fyrul86Byd4+ebcDLW9tMtZ4TTPo5SnJiE3nRNphsjTHw9S6V4N+XsedHuLq83r7i2reU8D
ZiMzpyqokZJVWfW30ql2dPo3QVU85Xp/s4Z0p6fiyYRh6KTdUqh4xrABGQ2P+tjQ18FpKNitXdY4
zUnPRtu084oD1MxqKXtVoaAmTBkdWM2LHTaHYbJuyIKXiMfX8mlyecGEgT6DnhB0/MeR37Kjb1jY
1aNvD6i4tB6dEZ2Axl1H4Oz0Nv/swvRM4u8mDTmcmj7h04UlLiVwpgZOkkoWNGnINZ5EOh7FNG5s
vcXnTLmEn3DNbW5rtCA9fttKa5Y5x8KyE78c2Bjzylf2Lv4OshFuDN03sTe08CjgLeIjmyN030Vx
Dfe10x+heTEe8bQExAt+qYHaAGHNi1C9t7hJjyZxcjK0V57LM9sk+Kir1/LWNSkKeY1KRb7faWEx
fa9N0rjkEyc8JE3BlDzmFf3wouEVZyN9dtTpoe0pPCZCkORxT57D8CmvndxBdia2I8tawpYzOsW+
D4FPZmP7ZqfjggjYs1JMq1SdVOY/NYd8vqdDPytlDmJW+Wtmedt8nJA5NcMxJeU4lVYWs157tfZW
Tw4dcqIyefzKeTYFWwHIn8pQONgdufmBmrHnOSt1IoMgdZxrmpVM2jkpmbZRbzgazj2cyPPIn54G
xBJFlRxJgN4ItunQpq8smR8AbqFcBYspQf066ifVC49TqdyZhYL1fDp2kXWBd8lMKn5OQ/2c9N1D
FIFzLtKrkzWrJB5pmXALIhF/hrp6p7o0Gvj32At3sr6x7eZLLgYj/U8jzaPdoNU7tmp9wUF7NpTW
MctaZu/6g/StuXF6Lgcic9HjXeXdRkC8ddEUhxZ4LVUzDwCEO766vumoplE5n6yxwdzOuVRORprI
vPp9tfOn8KJm6FksuI2jirmhcPM92oZ7rZavOK2fxLmkBYxZ22ypKphY0VmyJnFhcHMl+RE5i7/L
LBe7WISpiy5pVPUHoiMfHUHUH294NmhXI3XuFIdFk8bhFr/JXO3ys+9TzvDDZGaCxBkI8UjNbZbM
+bhB0DOz4UVJEF71WETo+D1U/tSSQyT2Nl2ICnfDrFe1e/yDE6IC6x6nzZIJ6wOTx5sWYoRyk+kF
cSVbWDrcGtTJFZ9ND5mVzyZzQAUzOasQK3PA9mmlKRqtAq15b/r4iBDt1dKUM/3Ix7ix3kFrctBC
ahsNCboF2fKd0MbVmEA3ftScR789lUO9YqXb2q2XcMdhKaTDcJEXKV/rFneT3MWasP/Q9XtTtRCa
RPWbYRqycYOCxSFUexHnQPjEhIbMN/M7ywdF75gmKzRmLsxdx9YfXzJsjXYy4TPpkRTIpPdphVgx
WOgCwqSZEJTe+M9NEXGkqTPGzl0vK4Ppl3zny9J6CIbqJhJtl3XBNCeaCtNZrN2ZnZCZtTRvomwd
8JDYHT+FO0rvAdKKuCUqswiHZcuMsG/raq6E5qMsHgrcm7RMH2mbLcd8eDPGAc/hkK/bQFnXY2Qx
XSjOckGLPG1XDM2u4VvTdIP3MM5rjithpN783OAXDk8EjiLJiCdk72gmq6lmFCiW1jSoCGtQ+onR
/6CCmWnN0M+YPK/ckv6Nj9NhHuLeizlTdjym+KoBueg3JcqbheLqTzEvXVCKep630X0o7X2i/mqE
fp9Sk4W8gaov+6rBzh8xEBKPQ6i6g+NGr+N8RtzAXC9YjnNWRvBup6kYn3ryG2bkgH5obcfrMG28
kVXCpD1Mx9dpZhHwr7m0uktPVplycNYDdOOIEFwlumQcr7tGHh+mRz+eOPiGK4Rki7afHkd8qp7R
vECN2kaRdUV2yLh3zDfS/eLJLUMhyGeWBvgG68q4cAnQ6evu2lOHZXAsrNHfYyVhoiaWdWLMayJM
UKeviqI8F7H/S52iQ9Vw3wQrqhGkTCLN8cvk7CctskZffKmZcR2xJOaCEUeh0h5nT5mUaFsOFUIX
08fC3N50IFATPhQ9n94zxxrnAzP/PlafTLMtVp2H9r8N46eCa42SzMABnr9FOWZphlLh1O5Endl4
8kiqB0+AdBksIYuZRsOzwm8YWHQgx2qcJ1ZAe7g3D6lPJhgisyA1t4FDuUHrB7cnXv4sHj51h0mb
14tPhP7Pqc3ouEpbDsshSp5irZf+XdrWexOVvOaGv59OXWH40dbjoajxxlR9D1iIRS/jCBjkFke6
EN1Ybd13VRUvOS9/sZ4fZG2rFuQW9xbLUIaYIVkNpUlIZYmuVkYQSM7ClNUIPQZlTnW5Dgk0IVaV
/nYgWryswWBj6XYe4wJ/UYaToI4Zf0f2u4rfYKsZiCJ0ICSixrlQ+oayzfq0lXbdZcikz7Bjgtn8
5Ih3Vizk3aoH/a73nKsNttPQ4xfglMfYbi+40OZsPfq8z33GkslNz6O1Zw9PFha/xGmW9ajc7FF7
4Ux6B+ZrA1nr0bSsZcqEqIUawAODUka3qMtH9ZMl2cOja6Drt46mHY6olicEPAZ+AsO8ZgaKrFQF
pdh5iERyPKF6f7RT5eTrdMrrovxUp/bFBn5AI4hHwE8bcyb/LA3DS5Sn7MFBSjcsOlN88jaqk7cP
h4nY+cg+Kn34XLYCinSkbXXH7PAH9yclQSYrKiYWabSSV8ih5tnBZTzT5O1WKE7lhlSwgLtO61Iz
Iy9RSGZknK+vNSt6icYCsYno3qDtg8fhIypl4NAaUC5xpCpQVNYQIVi+SqvHTiHiuXAV1L4I1ucl
NXpi6PvQNE4B9ZxHR0ZU6rArbPU6uPgyRPlFWjKsfTauPB35paMzDrCNNtLENvTinubBkY0MGo04
9JAL1KBeDypDAiyl1B/G2yTqmzf0rxB2b3GJpp3chXuBxH7RcshUm/Hscw6C9XRqhgrrRX+X29U6
HsI7JE5g+ckKpEeNU0l+wrW29VuPyHTOyLOk/lFQHkElmOmOvtOKkscUegAmLG05dCruxeGRSdtu
sKN3gNv7yUa8FWg0Svwhu8gLrCaMjjHdVORBt5RDKb4tazOFdQhkQD3XAT9x3GgHFFory82Zfwyn
wHDX9NtmHp4FpaghT4W3VKcb1jETHSpCmQJoCFPuJruqK3e6N+5qYjRSFSEfXf1lorWPWRr7MwK1
6V5GHByronhIaU5Qv9JHDNtda4hdMxanCfahRIqoykSDQWz6FhIHpgpknuUDkay7Pg42EawG6hg6
+Un42BfGV1LhJ9TwA7uxh52iP3pTdhxcthy/L6MZQVkV2yJCPKsGq9Un8zSdHoysqsB9YugdJ5QK
U8vDI4rsNvDfN5wZtKZYTCGjl5JJW9E0ytw2KlRJmG904AyhES2rrtGRSSqIu1zrsQtLxOABLXF2
tERv5urYrShc9kGmMqcnmVfhQBbQBZMID9jYhKHgx4sEe7YZnXtW5iIel7ZAjsr7MQu5O+umq8YD
bO917AybnLN91Nrq2oicYRWN4Eo0tbhFU0XHwdv17Aa2VaB0rZngd/Cs9ZxlYKTAd810WQ/uXuu0
U1rz4OEWpslccShl4nthTUYdHSkfVh7tOR8+2WWybcIWLi3BV11jbhO/QUQ4xauQxucoT5IVPn3O
Hm7LMim7Wm1AyejshGwhBeY2TMaPLJs2aOEvZp8ymS2f88zCTUtWK/0yoi+uqjldhJYsQnqcpVE6
y6FPsYsjmBkZHmEtkHJbBIGpvalT8ZFVzr3nTHdZr9wDPtnrjjhbdXalJ4coG2On3fczBQHOqfdo
tZJnYRsjiymskhZUuBqeLdt/se1oqykDc44BXWIhVDTpTnRUCf0UJYcqQ6F/jfuL2W6BHz03INwr
jrUZjHqb2jbdgU5/ZyZ9N0hJgFmfeRTp5eXmNrdopAVOdNEKPdmOYsCWVyvDMgjaRxsiFkHhBMuw
IHexcu8wugkA8CyDIYEcE6qfvlpcggaTp4QsGFxbG0MOYYCuiOw8RDWeNc8qOKh4L6yhu0QdXuUP
EfUw/jWk5ex6azulDOpQ6vrKsebknmApNHkOmalXa9Po3kYLG1Zn2jtKha3h4miadEufq4CqZhVz
x6Wj0iDoh7c6So8iVZFH4vNzhOiQ4NGwif2ymBUtGB+917xZiInXRMBl6v255OHFRbF2yLUvbIe5
ZD+dktE51wO+xKx9yopoWKhgdEaNBlbgWrR7VH2vBhii7VRsEi9/Uqcel2umfeXUZQYhM9SX5PdN
dgHqAgl2x6bdaMYTHOdr6FjtvG0lQaDCJoGa2g3e5cRWKWkkFF6wd5t0qWZ4j/D7QoTxDk3fFKtC
SfbB4PIDi5PXvdaG+YVr6SsozedU8KXylHNCgYh5ZvXqCbZYsGkT96XQUTGqibtwXGurBJgi4vJs
V8V90zTO3HXTVdQx6BLGR6dM9C4Q4CqtcS37is1v0N7MsXtUE/suxpXSGUDdCHbDgx+hx8xj5SqB
Q5YZHkXpHzCoMIJs48c0adZ6bRmQJLxr2DZgNolQMOhZ5o73GvgFi0r13vcTmYQjeagW0iUQ3F0w
B7K+TXAYLTyqMo+5NhXkU+3isWoQIlEQ5xbpcSztURoHdE40d+Z7xFKjY3yNU/crlgSFonffjci8
73nUE8fa2yFMmSxbj5a+N5x+6+P5jH3ilLyBE1Xuer8YcLzz8xHLR9ghjtajlfcsacZJ0e2XGLaQ
41kHGzjkTKSZyqAwQE/ZaB80QICGsdondcUPq951w/BIwOWtdIki8Ii+tJg1zQxhv0jCEkwSjklT
cmdxziTLYut5+myA0D+nofdk6NlFPvC6FlU0U8wnTWWKU6NvZlQLnKwejRCygvLWqjxO1oTqb2Kl
qEb0r8QBU6uNF/R/LDrWYsRQPGuq/BKM7sOoYDHC3qCozv0ov3GVUGqE9U5FPbJAPLzVhELP1buX
8gwdeFdMx6zjOGewTksZnpHH701rPYvMmscu5w8ov1tZx8X01ZDLtWfFCPdBhZkxB1FT2f2+TNqj
5G8EnfsaV+M5q7V3o9Kfhp5jTevcgkJHj62vg9F+kT8WUXxkEDIHmhi/aoVzSnTtqsTjXdlot9wx
lqM9LAKeJWNQ9pjgXiiV2ZdTKMfBeHPkQxCarcWsKn0j7pO0VnZVZnw5wKvgpHTUSZpv2Yuk6Ugz
Tz9KCYktaGXM8OrIEQEk7UEh06jF0Flm7UJPcNsY8TEOXGZP0bHKYVKMcFLoV9m1+Qsr/cYdk33j
DccSfPl81KyTWpt4KSZrpvVYxQvGB5NmoCHXisMUGrh6xa2D2SVvTkpDEQ/keIjxCeUJVHSn+urB
eMiwSoGBoAya7UR3ckyDRRV07bxu2SjM/tRSPFqd/qnobPGGwuwaG4qcJ5kNxKURXoXa+4REJP48
ppiRXLC8GT8bB7FCmNt3zWi/uR7FXW17d8bgXQSt6thVdjrIItmOcpP0k4r7mMPgT3tGpbpfIKqB
LUT61C/NV+fOVGyI+lyFSY6AGXVzCK/C1NCGANDFhNHjtQg9Y6904j5k48NggEyhd28G4gjVLR4p
OU+mxjEnVKdtYFa2HOBvlBo2zjQeIaWEIJnMD0ezVz0bis0zV9W4zXM0fMB+mh/Qt3+Bsv6Ge368
3YeZIABY+38WZlw9Qdq8aZTw5o3uNmitz7Rpf2Bk/4WOqkls3j8+XnhBDH+DJF8/STbsg7vaMX9K
X/wL9luTDOp/fLbfZGYmFD/lYVow7SbkQ+uPgU5/rqJ5Z2dPMSgLO8aoSif932l/v/GBf2CeavI2
/uNvqrS2y6jnerwwOjOHAvpxa5jzEZGIEjl9lWOGwanOw5jdKEAunFfcGiVyopyqxLiBsdu3VrSM
MxTmkoFHYNBaM6b4h1/T+Ns9+QaZbJByE67jpRs5BG+G8sWuxMoi7NpHtNDxcmB9Ppqp8xVTpPtG
s5K8NX/C8Uwzg1kqqkMyUuRrUEQmPQFsNPPAGx6roeCxTX6FZnydhE7jnxNpB3OtL8sHMQASBEP2
rhFy+sOVSFb2n260xLz+40bbQRPHA4XextOqs+sbDFTqCjFUvaQM6tDYxGQPMl34999V+9t90//3
z6GLcOmspfHGUdpHo2uuMt5HqYJ7FBbIRltWX8gcdeY+pJ33E/b6b3/0O409KSFWjeSzK4Z4L/Rw
Z1pUyb0XfKgNcmFhBfRNehNxTHGso/iHV/Jvb7z8Nv+4s7WtqHZKGMnGQEBfl447CyvcXpPR/IDE
/MsfUGUY7T/+AD0dZ8wmJ9ponQHRdcCuWXy2TCT+/beSH/OHJ0P9Rlev6gbXsEy1V93knlzelXQ3
y5NU2/CPMD7+Bv/0ww8E1b9dzbcVrMG2otJTjDY0jJ9wS3MSooFmZYt/v5rfdOo/Xc63VayaoC4a
aRdtcM7uAgdbmD4yHapz+zVS6Uko6ZJ8DTYzy6Qq8+RgMBzeC8EEqhpPkaOegR8R5hYgoBbhXsV6
oHnGXRyieAOioPbqo3R/NqWGxxRyntdXx6zFzaGqH+hd0dqQJe3E7W50qh+u6W+3TP7n/3gAijZu
kXCOPACZ+IgBRGOGXCqD9cMDoMn340+37Nsixzh9sH3GDBsDqYAdRlADuDgSwT6bVBp4ZHffVh8J
leEo7+pLj3zRf/+1/hJvoH5blRh3UdD6RrSxk36tRv4iEMW5g8NAj+0/vj3fVqJKQBGpDTUCsKGc
HK97UwmNqLJ49e9X8Neb923RMTA/5Ijkok1s54+CyWthG0tJDZdTIoQsH9Im1df9LqYDrlf+D9Tl
v3By1W+rThqlxPNOfrQZR+W1aALiu2ns+1p1SdwgmNNU0366wt/p1v//86F63xYgk+Z9GogqRnnD
rBS9PLuTnYNAEfaTdDrnwvyUqB8oRCBhDWZcRicKytfyvVX1XTKk1CN1iePPkHr5hPJCUrPsLj8G
Hu5vp8RAXNKI6ZrxIEYMyzo+rpxOuaBnZ0fKa1ulTMIzjiRyyqDHI2IkdTwivbsPguJotu2iQwWh
NHj8er8HMVXM4RdkMzWdcGa4SFiodZUY+Sgijcx5MJX2qkfui23o+AeyGH2GO+98E4Jl/ZDl3VMZ
OVtvSt4GDzuw5yw8A+6RO6Fa7xnJw/SMt70TriUCpbb0ba7ozwyxNm6AAjWJnX1UZLtKNxcKYKeR
1CDesA9hwmWy0ECVnvPVW9mnEpPcOxrtvk0hBtOTgMwWwSqoGLlVwcDV1lAAp+qB3DV0C5b20ejT
OyTbtRL0v0XlRhwd4lhcW6W9Oc74FeTOG6m1Z8p6Kro0XTvWsE/75mhgaALwwcmI7v0A34LmVufK
iomKt6qdh6pVXy2pPuisO6YQB6FVp4mGxwyt0Nkkh04zyY6EMxfW4ybtGAzbROZazdVHudUN/cKi
pQ4uMqeWs7KlIw1Opcn0KsZ6NHzKAGSAjtsudE6VDUUxJZYzdgH5IYgNoGMmAXt10dsPhpXvNDe/
WbDn2hZyMJo2b0i2elQec19csXmB5O8oT7Gc2GbV8Pdsusne1xCM/UxPjc9hQExKRAcesBkcnYcu
zE6B8CypiD26BMJGeY6hRpDdw0/+7wvBnxdp1fu2jdpugvMOj/XGMYI3iZLBjc/jNv7wvv8l4FP1
vu2bOlum4bXsa6WJLNQmOhIk76F2y2wWjc7C8CFu9Fr6bLDE0LU7y3QAkVFRB2qwxl16xzRyg0II
Lo+2GbIYdBBcFpNIxy5nYjVpLa8b8XMMLKNihil43SXFfzoiqd63PXkIoyCegoo93xI3s2jOYgre
8ir4YQP7263/tj8yRwS21eRs+VTPGWuhljoMdvP/+O2/bY+GKKbI7FRyMACu+jWiR1iMwgl/qrv+
vP2yNfzv9q56mT/QneHzoxiXOISfUM2OZpTcV4FxU1r9USjjqwcUFgL7k5/GL//tif22M+ZiZIWO
EDqb6KssfGi25l/7Iv/h1PLnHUr1vm2Mo96odRnw8UOZklNWd3cT8hGvI9tz0nhrc7M5/7cL+bYX
GmPddJZbhrQng3PgKfe96t1iUV7+/ePlG/yH7c/9tv2hXp2UGns9DsyoWBiG+4C6vl/YQO7kOlIa
7UYrfsrd+Nsf+7aM1DWGAY4TBD+gl2RvCA22R+s5852Vrk8LzHsrZSx+WFT+8uK439YU1S+nqh3i
aENX8irfSZOnAKPKD1kufz7dIQ763we7gYPYTk0Ubeo+uXedYSnd65kPpV4Jlv/+2zj671z0P/08
397+pGiDRAwUFGqtaECy6S7GWvFuYXWsacebib+0jODLEiXgAsD0Hv1hHYAKMx3SqwIEJxK0gor+
1jvWfRmMJ2LDV3bK9N7jOxtegK6xNC8GVgJ4Dt6LEY/7CoZTGUIV9Irwo2OMOTNTc1+7DD5tcxsr
w0soml3bUwhWyb1hTPOJykqUw0ZnjzW0rJmLRCZroQ2f5XK45CkDplQmVhUoWkRgDjBSLzx47bBJ
fO0C7aJ0/FoaAw94PPnSdXiIu3FvJ46zGKII3JzAeujmD4JWWtN7O7v131wzn+ZjOzw5bBhTi35n
EHQDlZz/TdtpT0bsP/sqoGJPHCez25lBT3kOHdUuIxCAAZ0+o4Y3gVElajLJGS1y8gBsCD3t0Sur
u97GnymtunYiOVZoWBw8hGp2SRTI4uH02NQcw5qM1BrslCv68gz3wxIfZXojJXbpDYUyy22XQZm9
zi3sbLRlsT2EDXPNqtoqqfJcOfapt4etzveZqTnnhLGQI2uqxnnaxu9u4b/ZwZjvyAN5LJhIWy3T
2NjRSHhqd6FifQkcZZoArU2Q3V5yAUu1Yqcw5z4wMd8RG2LL+xkgxqVdA/MeBwjTubYLQmdTKzCE
eis6iiH55fmwaWILG0ZYfY3q9IRyp16nubWU58fYCveycIGXtUSHe+KQKSEgBNWb/YPEAZViOAll
QkXJIdCYIJAaZvs+RMnO6MWdDiGWE3x+p4fwcfMOA66jLk23O7vYrgbFZ0bW4AOcDoRMpHCdGJi1
unOWNAq/SD4yXdmFtvdLGadfk7xBtuq+Ch8ySePdVLp7mNrRyTeavfcZPiMHOCOJHpHSpy+WxgxG
ioKFhSTCYzQI8MK2tVvnxqcKzyfz5BrpT4c0BJKYvHWKK7AstDGE0VzhWGmVL+pU7yY2kLqOAtrG
7lUfDDyWkXOILfWiO1Ctxva+9BA1GStRuN6sNMHtICA/lUHewvGqamI0yrWppVdSREuJQn8ea4Rm
WhJ/SBCSMql3kihY2khBachPrn/UKAOIgE6WIgBm3uqYrtU+fkRIAMTKuiuIsJsbfJBQLXPR1M4v
lchfhpnM68ribtDJFE5VfB/tGJzCUrm4fQF6hdxDN2dUFoo7lFFI1aNik+rYXCqX6bmdH5KiOepF
dLB86L4u3kXOYHi6dP+OtIKAIBG9X6JjvUOAv/KczOetg7ppYVi0k2slsks2mg/yLpkMQ+pAnEp2
RIVDPM4HdIUiefVS/QEpwFEdIaAH0S7Ty2ghHwLYl4zuqEzS6dODqhzXiMwGJ7pG3bSqOkXBnSNO
rUG4ORDhXWj4xyBkKqcqcH86hAZOxn1xyoOdh/CVg53G9lxh1cEngTUVJvezF3gPiIYWodfuOaxj
mUKGNY7epvSENrM9HZ1KMjgLvxFfMkh7GLpVDTk4jZP3dijvfBYuZyxjssSrg6I7+1LHi5mOKKkR
KdmqqWJn869qph6nkagDLJbtXpKFW1pPkaOtECK81KjVFpGukDZm4i9mxLJm8LqGl7cIrRapICt3
hT6i4QlB738u2G1wZKaf+KgQXwXTJWWWa2GbmFdl/Z6F5MbaZkBbmXQWL0EqYF5o1z8H0gahDqJc
eYl10/UeKY1Skz5hISSzPPTAUc4Tbj8yoD7qE8ZhFsuQtVTdEk9+0E1NjjPfTVTXvNJiMTAPl+kM
MrZcRXS5sI1u2Vr2r4kBSaHijLDIXqlbJnlO8aqoCIFN9ZAM1qWbYAwW4FCc2gJihVhbq+4800hm
YxDdU9Tksy5goZ+cDwnnntx6ZVKteWP7ZAWI3JoOl7Kd+zi86Ttgj38qLAOVFjW3g4UJ0slXmppn
z0svtelLjf7OIPNVLghtGr2rHC5g9k80hMXSxRkfu06wEIVz72NnKRNsoaKH5+T1+qask2MDrcBS
wouoNMaBVUvUb/ZVFwERHR2uOH/n1THQUYiuTYLa1dEftbF4JjN+P6n6HeyNfKnV9ZJ4x0fFd5YG
axpqE8y4eS0OtobAPXVV+C0deWBObZyimoqmHbz1NLjrjkyQ2lnXSv9Ls9ttluRzxQqWoWGgaO8x
WRerKkL+XmVg7Dqjm+kKVl/PeDFH7wXEO2E/I6rqJuw2baVvmTYfRyNaSzh42TQHrQ6wJOjmSS8M
CP3mq2ITCU+mtyXSdAbhENCdRlMnh1dTdjlomAmhc4C2POzblaJZCz4+pwepoXTtz0Zv3/u8VIYd
8VKQECFF6w57UU+G06TASwl4eZs02hc8cb3nQr8Kxhl6MjwMMVrKAZArnhAbwl32Wpn+VVEHJIS8
lc2IG11E68Iu92EUrpoRFYcaWtugLM4ZeHcU0shkK6a/iZufwVSg/gcADhEnJhqa1A7+yXXv9JS5
3dhjALYAqxMisiOM5pQSxjbjxi5y35tNblrMBeKmmUnSFnjEB4Emtuvdw+DzUY3b7H2ze+2dtpnr
hvJI3AfdgYKZLjra+eCMB62A7W9oxoOjBK+QOE9WiadM7upVHDMgHTHMwB34P5bOazt1ZduiX6TW
pFIqvYKIBoyxjcOLmtNSzllff3rte5/22itgEBXnHKMPqA6FRoU194PCfRua6X1oxTOyay6mCM/a
dDx4rLmFlv0EsAt7Y94sXferjRBVIwwObea0ay91jomgg69X3YKSaMCxOFpPIytgOWqI9ajVwcpc
q6k0L1W2VtuLwkzncfowalmoqngAGApvZ47BLeUJHFJ2e88oP8t2OqgXqgz3U+XzyR7yMR7cL5Cj
SGzDodgGbfZsxOVvijtWLU9GiMc0F8XF6d3rVA63AdUDtJyQaY+nfjCK7WDqCHomkLsmChj+aqfZ
R4N6hjoywFB+HcwG8kv87ALcabAVkBdjrl3c7hxhLQXgbNaICHcozNdD3ZWQlCeslF3y3FeWAeqX
d0pjFFINKQG6+UTExb5Ow2/6CUAl7Tet1V/tiJnkOCmHRfAvSAOxkejFEZf1bhHRoceZ1vfoU9DA
7roMTWaiu4ii9Esgxbu7iEfQKV9jmLyWDqUyTw/8NHK/u7w+5ZN2Nib3pGdWt0Yz8ojA7or38k2r
23dnjH7c3t0hPjlMOcUk2wgA9zO79M6j+VH66quKKMS7dftPo6O1sjR5qKnjhw4IBDVe1Ql/Smt/
MmgyZ/aB3tZTXFXlphA472fb3LVoGVGFAX1qop8cZO+6CePvihLdoKmbXYT7hYSqKT7Z3LdaTdvM
oEHBYpGnxdyXFaDcxKpvSe58z6z/hQVEZuy0SzzJb2cxLkLip/zvM/AFk9+4d4gqVgBJclCzbdRE
qIMAmBaMMNaRbGWzr7rZ9JlDwZPa9DyOKSfqCKBRa39Ih3ANRHTf4eKeEdHhKw6HI8WurdSaTVh6
W4jOLO10GnUnZpVC3uDFpFnY5YqrzLsbiQf0pxwvsDQlY4F8KerMbZ7FoHsQw6kBHARMOY8dBA2f
vq87aKkLsO2hxPVKk2Zr8oU5nXxGolH4hpxP6k/JGV1XsSppmxag+SC72V53Ujf8lPgLdbq3Ah25
HO7lFMqHpDVrEVGQmcx9kGKSCVebZ0faKBZHGEdW8eC62VY9b7uOpnXV16+V5PFWWPkXALQujRuc
GvsZdXO1TBsIEHf1kYU93Ee7uQq0NBbf2OIYh1IfX2OoVgT47jvEGj3raEDE7tD+EOA75uKg3sNi
z29G1mLoz872Ml/Us/BsimtjGB+drIEwHn1Hgb5d4J8Y0/zUcdIoM2sjhuRs58uxNlhu3XqrU7ht
gAZqC6a1YP5cQt1P0mWrzv8Bv8exGThhLFJibtJ3vALgxom2GoJl8OGH/Joeuos6Yluds+Id1vNB
496S1/KeLwb5LTqF1yZ194UeUFe2tgUstnrIvuwUoZ/Mpn9mrz8vIn8iLGQzYIVeLaOSaqAATReF
8LL3tsbHEp0/8KSGtN4EWf7C9rmnkHGpq/haMDGpKT92udfhKCfMMLh5DvbtkDQwP1OoGUN4l9Qi
rIIRHElY0mwRagFihT9DpH5VFR4KyLCRNEJk5F2tibEWPqjhow6SjlNuNdc7kvW1t9iIS+56lue+
YlrgCkTOH28ljico2/05qdp7NMpPwBUdXKLogAdKRw8AWdDBz6QwaosD0Unk4uql8xHf1qb3hj9n
iKLtpNCBVnRmkd1F4KFEP++HEL+QtNHHFOyMqFCoGLSMvG4/YdIZevDZA4oDAnAepEFoqNDfUAXu
syx/dqaY4youPGo8PWcqdWSGbLKNy5kLz/QdMTMDvX63a6rYBcXqXIunVachRHcZJOoHtrjcJ1zo
kQz3i4cLrthlcYMex3xxZXBvHPNqZuC4MceheCE/3t3ZLoIXTRCPQoDap2Fp56quHyQjSrO7B88s
dgvgX+JRbm0XbrrY80Hl7saeExOOmn1uKUMpq7hpndW76JHaL+KpsAJ7begoiQwrO7mB6ZvV1PhM
5neEasc0iThpI5NsU/euu2HHImCAO/CY92OTAQVrTqLqn5VqKxqhL2XeJagnzoUJjAzzYAnvQR38
FB9/yJE8T5z/TYs9TkY6poCyebRd/J45Nw8tj14WAbQ9NHzZpPe6JjxppDNgG/OfmMhxC6ruaOrN
uVWh5DIdn0mU/oTBfvov7nspjtZs/TZl/OVJF41feRzcAcChu+6le3bYKtQRTBfVU9MJMMC839mS
q2Ug6ySgL4SMS++ppzibGe8IB+fklfQ+NOV2+FV45Y7YE78wqsdi0p+SwbyYNlvDoi6Zw08X2tuc
O+ykiWtRNYR9ldW6hkpiFfM2T8LOzxpHlT94XNHNMyqA8lWyMRDDExIFZGj6cqN0a4XaJStBEWVe
sLGW4RjHGKE4B3zgBvxb7GTmDJ4ShAFbjkwp8elRc4xy+8WW8MRKypBIyJePpkwfQ6gkcYsxZMSF
VhW4gCcDEsUUb8zcOY5TCTkpPi9j+VW7XOKFE5CuVtyFGguaHewwotXHORgASg93LTHsFUT4fBWE
GWI9Yhhx8tS3KJMrxzR2eZH+N3iWwNoarcWVmPGnBnk7iLObuLuSNV8LzLPatJux3BKfkW04Pj/F
DgkY/FyqGHtdLQyN+Ain+FY4w43r17kOuYcHBbyOZeCGRBIzCs7qKBLnM1NmlUlfh3rPEWbu521W
hQBwhuTqKtE6Hc9rzATTUv3ZDMs/twE1aIptBl5fADEu1bFbZoAXWu8yDdahEdNWAuRBWZ/52Rzd
ken8W8phl3fx1SX5xJedhYWuyZEEcPpyquIx7fs3QzY/C24bEu/GDQijI0LYtRuXXFDDyR/j8sGo
woyuYvRSEoOUA4iz1f7Me4/z5b3qqlMm5EH9l5b6bzktSIOnbWuKjcHwaZz8sa0IqAR6OZnyM57t
45zH+1hm0FpQFg71lyHSF6cRv0Umr0MCOSvv/01etK068VDwMxOje5eWhACt0I1sTaGJSUK3lZ2u
Bl9dLmREJsvfLBGbd0iZ0Uytm1E+N4RLZty3M9YPM18eXQRtaiT84GrCWD30/8j5eQlT8hxn7zXM
h2fCmrkOGjW3+AF5szrQDMNz32IXBCLreDn8FLP7ySSmxLh+TXMb/gSOSvSB8mB0zk/Ws316NsJr
cPo/HAIhvBGFEWBD5uKT1/tYmXpx0WIcvZbWZgBiYM1nOyo+TR0CQl5/VZSuQ1QKlonfW+r6r6mu
yH1fMPC1oynGxzzrlf1124JDYqdZzsTwIH8KzedmQuTdGv8mopE1k/MqyBCiHeQjLvtHsSj6h7wb
BelGJK+hSIzu1YjQDBfiPm8oiU3DS4qKeiUqeY3C0h8brkGRi3hRJG+4bB7p++91M7yTfPVqJSrx
Ke8QrvLAXbvxAEEOO7t09iS/YHeQbzYHD9HMyulJLUFzd9g56ZxQL7T7E1yMK320rdFM0CnrTQ4u
1vQg1Ln9g072YlEZO1Flr1GkEuTao1qjBAcDrraMw+i94Bq9aPM909rPhH186e7SlUejB1s2MdfS
on2JNfMvyVwPckty7MpJhVZHV/W2XFYoT2VTM0BSz1jFnU2wl9JwsdPUYXzQXfneEomHxI0gy9m5
c1a44NZJVmRLbrO6ZJGjfFyWkoEB3ZXjnIXnd0WweL4ee+euufEb80GBl1A6R2hpW1d8ByWGpY4g
bEQHF/z/vpiIYMxA0LUjdHYEzlj2NBe3OrYJg285J86z85ITZP1VX8l90/wTY/DIZrifw5BQK+9z
zodtkcSfZNtcak4wRd4+YdHFUZu89FrjR469Y0/GlZOd1dO3CVhXvw/izc/ygqbWP5EWJ/ynzxEa
/FFcEtfe9PJvceBvx47vcRbrE3DL6pyktlH136B4o+n+Ag3hy+AQHUaPc1t8cxDOW5U+B+eFBbNg
k2m7L/WovArLL46tGZCaYMSMHJUjlqLUZPVrBBJ4pWxqSXMw39QHh7U7VdA/EkFoJH4cMBIbj6vV
yH5V1eMloduAywSiZ3XRk+5bRPa26b0GNKbKDYnJowWLUC39ypHDnyWgccXSr1lRdLv36wlivlu8
qnNuxBFABsxiRRyvNrqc/MzxzjEVUDt21jLTr6SS7NQbFDCC1afVFTOveDPa+Mz7jLB0xZkke5IM
DNKryil4mSgC8EcBpxu+UQv/+Jzq91HSoJoyfxmSx9DUmf2QI3kLlF/tOX2EUwfE+k9aLz3nw3pu
/tXdWTPBhpDpYzNV4XvAcSoPfQ6bmYOnel3l/YI/r/YsPgHCjweK5FDicFTY0W4xNJYPq9prUfXh
gSmJXMoQizxGovGpvLkYm2et2sbuvQJsqi4zYzScsROsjCHyo2y5qV8vsL9Cqj/qX+uZdoJqcbCN
97ScfDWk1Bmto68gvY1Dnp6keM47D7C9rlxqJTALVykYUyxqe2cufN5u4ZAsWMXvVJO30iFcgyke
WeZavYGeIdZVk77qCJ0DQHZqSIkpAdg12IfxdK5jg7oLFPdbrFUn9YjVW2QETtRQ1WFkbIIDo7q1
XV+9VuJp15Baj+StJPWtEt5fQYSvx49KjdqvAm1vBN5niHdOciJW/4QjNCg668VwBmrPATe/7m5b
2SFd6DiJ+WjWHCHN70zo8LlMb+V00TpUPkec2k76LqlBwuXiexnI5CJ1te8+vaGnzNdvFXpGq+Qj
o4O/qYCW1uAcgs42iFzWfvrxq2VDBr1kbZwFrypo+96jgEjvhjIbBVptq+u6zS0wewwtjAR0qlBV
+mo423ZyUgslQXiqTFanBIey2OiOfeLHpZZ4V9PX8azD1OU3Jms6Oh8eXKROXHIOJWYR7HX3B2//
M39fDSmubdwlulbHLVKfWLG2YvFuANOe0zq715w70KNzPzcxFFr7hVddnOVHda7U4+wLcojAmCwW
iMS5pqmXxDd1ejHt7kmlVhnM6tb4tM1vVV6YRHyzJiD8rA/qrfAe/vtEsO8D7XsiojBd6p2R2O9E
rnAxgKrgfg4pXCqGpiGnex5Fl4kgRr4/Qglwu6uJE4vc55Vi9axYSOoAnBq5fVmYneOY2jqOzJM+
0/iAokjL76TV4YZvxhzivV7PlEAdTseMLK9RnwjYrtTmZ5OiFIF7V5cyiU6lVcHT1btIu4GC57ea
1AUNbtOV16WON+wPD/qcAx0GcQTt+CT5xvhqUbP4HnJ03kvU5tvO+aceFSAmcEHym//tx+BLrTbO
bK9p8VMIe/SsYlcTdUPAxSWJcpIjGh4oTHmKoUsRHSfaVi5rvEegGJNCVdsYDzyBxeZYFUKgSvqV
sntU83LoKARVqfWgEuEq9r54Do6N6RzVKtdQfhHSvPI2iP85caV6KzG3D1qEQP1SuwimeJVxfphD
Sh8A191ifiQTYaNOkWDQDszzuWtO6ribaAC1jDf16UjKYLksDgsm+pWa+1bPrR32VMKXG2J81fOa
EBgOEXmLk1C7pGwBWmZvVaWjYD+0EZjElrdPwril7N/tuVHB8ZYq1ip8trJ63Tr1XzGaO3WFmixt
z3uFik0Bz3pR654LkLhair1lfgc0GDjTbvPavPD8KgbHwAmkaegB/beUJMZDVXcb9VVAXbVACZRd
8FgbFFs4Ig9GedO95EfNliZ/4YWA6Gw9L30vZHEteqBGcwSJpeJ3U9M9hSXWeoc31N9mHkXlzn9R
Nv2oHVbqVuPrDYWj9mUJ5F5M/9ToUGulad1RMa8muzjnSX+1TPwuMUViVl5kbBAVilUaee9EAZhN
+j1wi7bcz2DAfMxs9zg88/bUqNZ7EtHo5SUkalO1mSfzjGzqaHNYgJXlz1GOitF8Uleg+b9wsWRH
D/TQBDQEeDAzPw92I2o3brjKMksELmn0EcLnLqX+2a+lbd8Eo7WSYo+X9d6X3WUODXI/MOGoQrsh
fvB20di8qFVHDQ41sOtGEVTYr/O+24QZVzN2jzmzL+onqjeOCYcLRbycsckaMM44RPUlBDiWfdMK
HvTeK/2pRRY4aJTB8cPvKqM/NpNLSGWl3wAhQIAxib3t9o0xnBznL6EYRiXe18ge06miYdm8tK79
W2PkbcndRHFoG+rkeiyzlFKGE606Ilz4hO0lW5o/IqIRRU5bAy9lowEujssYJxE7SmnZ+A2bHWJ3
oBLZ1qKB1lYppj+VjaSdFmrbWdjvE8/DUBSfvXT6SQvjSWcG2x5Y18KhNjrMwZ3D3Rn+OxQx2Iwm
3ZK8nVdljCjVS5ebNWAH50A1WLlGoTevj2WI72/GeL0SE+WJwG7X6i9FPDyNukLOSSuno6FA8BuL
BaKxwYBQdlHXHnWy8SIXMWM4P3iQuRIONbNrPJk59Hs+QhV3D+nYnDzctSV4y+fehLfVsvfYI8Ie
h+2p4tGGg3bEkJB+gLTlzj4m2153hN8NBIIY2Xeis34SjazwAOKQ0vGpZ/Hbm0h805B+2KxcVcL1
WyrhAde0MLIfWE51NgMUJ19VPLx4gChoKZvPQ9c0LIQhF3pFsklx/XrNewn6QOuB5PRZ0h6EKmia
Uc0HDFgHe+l8RTO4L49Kc2lydRsT2K3K+lYVN6Nb5nXR5oOf64m9RuGM1oVYCPyAWEw5ynoxsCJs
jNvMgaGx2M2etZDaWNhkj82C5Uu2QJBzKix962w7briarC828r0IXwVUhuBKqOPN7js/0JafVgzH
DNBcPCBm4dD/LQKMX06nr4xseqAuwM4bVy9uEF81BBaaPRIpTX3Gn0e5H2iJrKZ6PDphdur1jPpP
6KEwRck10UVYwgNN8OMy93togB99Em8KKphGSy+ZMWE4SHJZsdWIbRft5sA4R+28wZI1PxfAAkkR
H7elMmi6Hlp2QGalyoLR7VucSARHPDK3T/ekoJ6n9id3Slg+ibd11A0p6wRnjcAgQiT+TNl9LTYo
HZviQGF01TiGvxiu8vkRGOaY96wQbyElrZF1K55wamA4etOtyO8Yn6Eegl9i2oS5ag1TvauHf3RB
aWhTrJ8q95j3GU4qpN6kluToJs1P3Vw2YaW9tnRmROI9dA3+WFU2KZxjlqfMMBtbYpXdFtLgGxsM
aqNpB0L/sMJXMB/50ygpv7D0fPdyuMicrGnXpHsxI5pAsDN/pQnxByjx10tvOWibzU8CbhvSfbh2
mG3uO4QMyrJBvsVGDeE539Dw2DtR/x12YAQMyZnc1jD7SzG9tbG3i3qaEg4JEMDM3/Ns8LXJeyNF
YKeeepV7vsnlzaOO2qPR98uEONDFuLd6/jS1MMuJbIy2nRhPpPfw0l79avfWM930P4Aj7+o5xqlN
P8S6FIV4tUq8yIsp1v8FOXZB9inr/mnSWi4hFbrQAagBY8LlfJGaI1gy9CB1RPrD7KtlwuaeKbuG
zBjwixwIVhMer6GYJkbQ5Pda169AEtdrbTJZRZYvNxn2bCm73jZ/+8R4q0g8HZgfauzVOUhjfaLL
xckxNgUIKw0GdzSpK7L5atP41fOKszXw8Ur5yQ06ZWqmy78U5k6d0SEQk0qBBklUFwDqjJJmG7Xm
jvK1mVAE5AguVMeqzR6Cpn5cyF5Q/8K0viCurrTcIKKmJTmTDb0GT2A695EU54SCIEIV67UWBcSN
UN9Nrtihyn8LrG4HfnOlymaLxeAOCvI4VJEeG7YwE99Z8lNtaxcU3z5AUp/K/iEfoJhLWLtANe5F
MTw2YdX4s6ypl8WXkSOyGrBjr631KYXpMV97IKfERxAJTMxwHB4iuJwaDaRQ2T/p2lR1Va8Tqd8c
5qeDcYMQ1f7QFfDjJ/yGLhSSrtp5chh2dL4ug1YdZOjshwKKjxggEdQbdWsQ1hd3u60xDbRf+6OV
tmxlfbO2NOspDpw95ZlzKvEzhtfMWF7CefwISkKDrVjxLIhfNboGfbjwM26QhASDh9FACbpQp4pu
IpKTiZ1J2sulijHkm4tBPKuVHWMbNX2WHRiRz5bBTUhzig3u7XWAjQsaKzX4hNT70MZWTd+eAKAC
FT8hGuCfeo6gjkEYoAzcH7PBE7wMWzQtVWS/dOOEA759NI2fZDZpqBHFAeXH9oCBCtwUq4GCqTV2
DB4EI4yOmMgQl5uxoQ2fFO31+BZV8a1R3gAWa3XIigleUcOtYQLVXKI0Co/qz73R3I4kEFoEKZmx
fbdrxH+9pGoC1GQljVtGYYpRCezgoeaY1IfBaUbKoBuXjlAW9ekpzryinGzBX7C4lwQY8htqHNhu
LZge9ns9WUC2KxDqIDaIVoLguqeN8GhT0gmowPM5ValDc0iETc5LGLHbu85qUEluGd1erjE27WC1
eBRDSF+TcjszcOTPbevL5aq2ToAAWGPxL5RHEiJDn7es581zmU2bjD3F5XDVOL7tKc0mqdcjhHrN
stghM/mkt9kpZkvtCM7O6i9qIO+lblFIsFT9Q9E0YsoR1ECfdGz3psom6c7gdfGdUSlrXUv9tNnq
N+qIoIZuaDGP1BphdOm5ZbPQAvtT67oPXr3y8t+J4HkTP1c5EbdCiFtsl3tLemeQYL41TwqIPD6y
KUq27eDdCchZdflWcb6t66ytt+rHqTUK4uU9RYnECfLr/2ZG+S9MIfBO1s0kdm6dO+5GqG82kTtp
FPtYp0Rhtr7X/M71+FI0f6Y9/Qov8P5b0F0r3gFZWbcsbc48/FVE71qUBRrMYOTWCjhx9KbNAHv3
SDKQvsZGED71xbfTI0nVtOqJLeE5n2PfxqK01V3nNRKUo5jmXZCeIp4iS/S6qkgpZvxfgnB+WlhA
TFgJAVojUOc8vNHY5OkAhyfMRx8sH5yqCo+Mo5ODy9ow28hpqGa/86E94SgKU/XmdiMJxIYg3XFC
CAkB5DyHInqgoEdGzOylWzOhbCbzeUN1dtlEAVInozvKERmsbmsdbSe4VFRXgIpfGwNRyVTs3Zpg
zP/0SwRJSeswTm77nvT2PZEOl1KYcux9VPoCf7Sq+rsG/dAxfUfwAg2jIkicqwyt4JxI8ZUjnaKs
Bnc2WaBSwCOq6e9LOzmy4I8rCDYgAsziSWtAmnOP2mCXBbQvou0ydNQYY8DhNefrskleBx5mlY+S
wsxIOJouT7Gz/GVF/MLZJ1CHF8nm3B4MkrxYrborNsVuvdjZtrdCEIz5YeL0ImNMTRLUnHTJ3faE
eW4K/S66+5KWmxS30uiEw4edoSZkzRJWcJXtiFd/0XffgzdWfjO1mLzGc+xxbW2Lc2YYV8NKDnGN
z9PU892Ur8OZS/1HQzZtL81D24ES4uhIYMMflVTKY+Gyp24GV6Ltd7NFEF4eoh0XNUyGAdqDQ0ha
sUwYFYb5xzTU0VqiNPTGDBJq3fZrq9Hr/26PGv7v964fv5PcmHe5HYdfecJQlrqzQSNJ7uMQP9Eh
vw0W0ZGp8WQRElPS61zjHqNzJLrNmJOl3IhnuCEIcplhK8dYrqy1J7curmLkYFHSChKtuzU64OW4
AXC3Dj7X3jcNPHNrDOeloUBH7mbaFGSccE9f9MeBDkowo0KAj1vo428fd3+ym57m2iFXZoh9KcUN
U85j36OGsaAM9st0kgm2T2MgPzFsh4M9LD5T8cIVgD5/S20CpgIwln3RastqJNSlHMuzETAPURY9
AFMArxTvPBPxkSWBQo20H8JTQNJT5ZZ/NZf+IfTSVc2xse3K22h0J5JcjkWsIRpJM4z8IeXyIaFi
CwZj7ZbY0WUx/XSt96PZhD0PdfVjmu7GMbjKhrSsNl0NgTOJu33VUqww9AHzG3FJtnsVDMAVRSxq
It6A9WwyjkYCYRRY/FoLxVOg96eGZEwJIIYvF02PUR0ic6AsAn3FRpbhxwWcHjo/FN2cGOogicCa
qEgPngFgta11FXP+OYYMEHY5NTfpC5DjHnlcIARbRbSRvK4DrbT1ip0Vpy9FWEEaDTc12LJmqR6E
Zq2jiIhTpq7Rf2tz9jhx61a1okaXX55CbqFKRdkbge33riYIHvDQPl978zgQJVtAwZskCYdJfMI5
QmnB2TFQZhZK9iC1drbo4pyWfRqFpRVEV/V7Aj2HX5n1Rp24HVZCJ+IcjS2nokM5i4vaa3r0jOmQ
b2Y50zG1oZ7U5C3siSzY0nLetQR2aZqKe+hOelKy8YavQ6R9i8p6MMr+3s4mRfreeAe7syBNsikM
o1dagnWnvm4RFKSvB/UKJA5KnmJLTeQvMxpz2wBEJ2EOJXw/GhNyZGJgyu4M/fa35wOrT0ZsxYGq
Ta0NDyzIUwSQRLj3scRTMVFEBAOj4HgIq788p6Oj0T6qFmEEcdL7VRs5oNHVALvX4ZlQLYuuudTe
egdfeCB2BNaebFBEDR1SWyRPubGQROqcBeelljpeSqqJTKsPTg0Z/ywaIW4W5p5vj+oq39ywClvq
RZoozhxKiaYvjxXfftCK+8RaW2A8liz0aKe0cmsaFMeDpNyN9lPjhpvSbN/UpbNf0FzXGjXtW6/b
/yqYBbbr3hp9Oluz9mHm4t1m01djz2DdlmX3A874oanrP85zYZtzqSeWTZZHdczLqCKq5xaRg9uY
weG/rwRp9ov6tzV6oTXHd7RMx5JcvH4c6ZzUpHdH2rmHzdBn+s/cIlmS1au6kpaGfmykCSaZWvTv
hN5GH8PjKNJvL0L2YUzGJYOI1VS0BhEKaq72XRUNbfzORp+WVntbBNo6s/p3oqLKHWqgFzVy7Unj
2FQ0QA0RxvDVZmz4wIgJV2Q9X3AneBPWESOBXSMj2byJtvoonPqa6uQkSD2hTEOFn7xdFzOD8pvJ
l9phpUP2ZfFZbUFsW01LJWjAbaXdns7CZ8rhpGbdag0y3HG+XXXmT9jrT1WD4IJSRUmDhubVmKQv
SxK9zqikvCh8FUNHKa81H2oz+xGh9mQarfuURDzk0FmibZ2AL8tNYIH4hchz4XgyzP0PCfAQwe3w
SIP7NzPK5zIBUl7O41PB5ACz8OyW6QUJkblekumKur7edCF5E5NoHvSQ4yjOZDCtWbU1w5RpnzXL
ZqAGC+sUKGJJt7TTTuVCZHpV5ZCeZqLqKSPn+vDe9vrsoxnNdwa3rYBDLnFd5l7K4d80i08jU34b
G8+JWvZlml6pem6cEnk0cuDDMGtfozcAelqsQ9AUZHbxx9FSWQAF+wt0VuTJEp2xJvvXfKl8NfaK
KLsKk93EAtGHrzHfR8F0oWX9p49UX0p3TQz3eprkpiSqnZ8TvmRT8JhX3YeMIC736CgHUf5Nmn4F
1/M0cpXm+nxximFfDyY9paS8JazKje5QdqYM1ZhgkqUxr2suT5YNitlsH5POGzeA7FiGWKiypT5B
aDsXAll7JulTlRtTTFcsnnSOFuhZQ7NPknaLPHSLaHRj2hCazOCZG0Msxm0Xf9e9dUasfuo9wjs4
8SHovY15yw24/PBGLbqlBRp4trsuk1CDp3PWeQ+9zm7PKa2txYmBsm7neRs4w3bRs7dQ6y9qZrTd
6Oum7S9ivnWW9qpeXE3Ynsue1hTHahjelxAdu6kNDa0hgaPaaEh2jfZ21V7cQm5xoPEjuq8a3Ydk
SqnlvwmyX6c2fkp8+qgu8C1YnX5PUgYFlRk7jV9SRBETKyL317W69sG8pwM9+moRrEvapGl1Hj2y
pbgOtSLoVnkBFoJUWp1sYY6/T1r2tBTWOuvDg1phm8X+a/rsIlgZcfL52gD9Kzl3ie3341uMHjHn
wEISyDqpECrN6Z/6SeoFjfg2Lu5u5sXUD87j8oQT7L9lX/1aVVMY+qic7PSkem8dqWseQqOQAlGU
ohI2YWMxqkwuzWlZgulS0rB6tVBtYf3wTWZN3VqPc29xAOb/+bQ1HDAYKH7LV8QGUjn0DK0vHToX
xagDSTUG+hJy5yt0x31EMV/Z9hI2YZoJMKE9Nzw6ikPZokIPpu9ZYlVhC1Ufng9dSIPePUW2OXV/
e779tsCkNLmkNc/QqqjRxGZxVnXQKHPOXLh26mlxyeTWt+ZlYptgqErH6S2eYkQXToD+OeipidC1
r+yTF3sf//+u1QMJIAqhN9RQ/7Xn/67GhMA7hb2y2sRCSKbfOiByAd+hlyFxzqrvsZl2E9jbplfs
Zec+afKr9BbqZdUmICHBbPsv4cyfucCbU6haleT+HvmtKkHY9QYtCVXwKvVTrfkbXa5MenLkGA2f
PTd3Q6f9lsDTGgHUOUDDHJHAveTvqGPeM9ZFtZlLtHxmPB0aDdqqnrIKT98DhUrBIgLpW5VftiXO
hJII35h7ddzaH0FOVVRG059de9k64wSGGmE3khMpnYVdpK9/hoV9eFD5JtTGATG+IhlfZ1RWR5Ye
5OqPtM3QYwdrshWwuKRwGYbOtyzEYDzIKWi3dbk8TGW+a8nJnpzmXdPrfzkLSMdhIc6ZeuAofiY9
e+m6ArRQSg1Hy4qPrqJfVwxvgxNg9PHIN6jDneXhzoEE+h4VE8RL4/zfuAGNjQmX0k8mb72jHQvD
u5YqMdYKe9he4qhGDt4Grro8WNavgPJT3C1nN5TnZvT8qp0iijLTRnft1zDuoOlNH0rNFbYXy9M2
I+9hsjOfLd4pm9Nk9Hx5iILqjg4SoImVVecHmBvHdAwg/syb2qDkrHo8/ECX86tFk3doWZ8V0Y5t
faLauMxfdZv/DG1+onYNHjyLvumHYaWAeBjLTeHFj2otSHrjNoz6qXCnB8FwzukkW+R0yyLcghXm
2ul9x5N5ICLrwuEsYRkK4gy9tU2xrvadirvrQOONe8VKN1Q/p0zv5WJtqt7dRM34WfdklWJjoEuq
bHWAWu28efCC4jyExmsNCIP981XdtFpFVCWyhUJGaxC/pU6Graf9N5vTmlBadQr973cSytReAGIj
DA6J9j+WzmM5bmSJol+ECHizZXtHdtNLGwRJkfCu4PH17yTnLSYYI4ltgEJV5s1rrL3cgcKY9m1S
bMO53ep18e0P7RNy2M3SWwdOHyRq/caiaOpMZxtG2VXxubxo+un86bEHUE8G45NHa1Dpz0DjFAXp
NTRg1xLQESYmj1txWxrIFaH9DD3rHLKj5S4jOmt47jEOEZSncTPyJaEEGY9S4to8W5qfXnUIMT7b
sjEWoLQO5uHgcnX4UhGW8IsDxSHX1PwALtiE5uBhp8juRDJ1sShUN8y+epaEPgaVkDjJnDEZ8jgG
e0he7zLTcnaUtqPRQ/FmofUVYylL6/6Z06xWjL5p6ZzHfsm3VeNpd05qPPR0BmmQHNOq/ecs6k9D
XVsgMWeh0uIm7XuQQg+Qr6CskbFuhk0+e3icXtJ+vPjJtI95LAvANVYwdPQNrmtHVacnwvIOhV+9
h06jHxKqw7EMD4mcXMo+DA6GAoW/LaxkvpP6c+m1j7JnfTslaWpzC/o1/YT0p/gL3zJTY7DEIp9o
NkHF67FZ90mNTAV3mQSqalIMxyZVh7Kr9rmKn+0aj2QQLZ2iHF3dA/s6lKMqcV/16NXC7zgwQ4iq
819s4lam1j+QlAo4l+Iz1TPrqkyAAAhChj4fMye4enzLrNcepG3vh/AQ03SV2vTOAwmpJyP8nQF2
KqtyJM2bs0Aaa6W1UK6MR0YpB2v08eHJsJuBF94bf+TBQmS8MtocnuICgycyn7IAGR6zTt0uD55v
vQ91eJ9Gy6khNxxZJDEf4ljKkrNqZ1fl4cOEWWZKuEmWKoAUn0kH9kIV7FAempHZQhhDvfOQFPE4
z/w/GXqPk29KPCo50yS+d8gUYwb2hAbtwDGjYXqL6ure8/MfkR9Tqh/qtlsDwJPazVoec2oOAFKM
ImB6Ts+q8LhoyUZ6RbdoHz2oUKyCnHmKWjB7zWroLfGwgSK4ky7OrnEdB95rGmNd+8leqggdNJp+
NrCz74pdIhDFCf1f4ZT3At9nZnSTIUSZOCu5f4RcURNGrwSU7OSODyV6Divlc5MawFbIqPKKUgEZ
ZvYux2+cajdhhAlanPHU8ziyA66Y5KyLQR3wvdvKosoamoO5eG2n7Oj63YVvUQmGkuZbmVtMEF/k
qR10BpkwxeN6kYR1cVgN8SXHPEmxX0GcX0lvBPcDpHx5c4bwaBRfitIxIMPAL82PZNL2do22NIEt
mlj5G3jvlOHeCdKOnwGyGZTLCWccfx771avlSocq0QlutQ9Nd+NMX74NORBUDX/DZSsNvK78J0SU
Z8EDasvetqE6Yi4Khjt+ScNuklI8mfBttcX4DNlsBQ2Qer6Efi0dp7ww1LUnw8s/EXbvZE6E4hjr
oWrPli+vq0fjpcxpjoQZTpnTBfNnbQS70kB0GTIu9wFyVGt9IMjdyrnW8Rpyc4wFGmSBRknG+b6b
4Ahabnx4krVhnmRu2nIJha2KEHav2emT0AmsGcIl1x7n7Z1PS65UvZV5vZTIsCPIxcKOlcuKynwj
pamh9G/0ine4d++jkpxYWF/CfGuj/rGL5nvXAjoviLBvv/nscp8GT+1pcVH8osaWSDreCVB008/T
D4yNH8DklVtPjwK3pJYNvArtT/YCVWjXekp6SNFAM+OwMI7ExB8NA4SsMj/mFEg5D06Peue/BSdk
WA5quSgCvevFlzMRR1pFfyYQmIldsQ21cwh2aDJm8CX9duK5iaZ97TA8nqaTlhT3SQmRVnbKiXIg
iPNDbFef/hK/Kurauai2OabI7rRgChUjxTCJ6qCQ4dqYxVfppec2Cbe2mWx0YrDrNIYyEu7xDQcz
GI9y2BqV/2JVRBaEnf2dR85etnqjI5caDe+dwRKo8uaflaFVGYdXN0OZa7pfWdUT4jS9BPqDgA2d
EePOynhLdga5YcYS4d/LLJEKRyqUlgNCpeady7FfpdOpXOwPrS8usBDO7gRhohzWpY7zM0OnMoeb
lrkPSKl+0RYFAFyIS3/HlSA/+dXhuQgqHsDCffIboASJ8PnDRlbX1kvM5Z4jFLE4EFPpL6A9S1wz
u/Q2bNZyYaDV/f6QB6DvVzHRcmJsPjYZQMaA9YF9N/GSkKTBUdm9ZNDqmNVTp9lrU3aFsJt2UqP6
Kt9IRkAzOOsg6+4dvXiUVc3YHEvhhppm2rMg2VMmL1gpbdkt3gAvdXwz5/Endpd76GufKHaeOjhC
tuUfOEKaAadDNuGQKyE92mAD3Do8FxwL55kD0oRQJuMxi+yB1v5uECmBO270oTvF6XjPE+KyzqX7
KVmaGTW1My8fli1cPQLQQfR8Oz7K38FDkh8JHEs1DCe5VBGAvQwVKyM5ovFeLV6Gl2zjHMOx/S0L
pZvymvyRY2TEYnjqAAmRQv0iBBkCS3YXOev5FCZ4HoRaE/MQL3AxbGZjoXiDVVYe9JaFl4kZAMlf
MwJGxuGCzAKgxwSW2zuL0RRPrOxAv7zeChd4Ks0BANaqOETc5pbNmCbQ3xj4lLeqeZITQmvFhYR8
CopkM/hJDcBymFs2wGoEqjZBiZCVhMvq8XcJxAjzOBlCsk9Sn8AYNMV4NMNDrq03eY2xYQTOdY5H
7yDbrz5Ye7nDeFfuo8g7j/nwMSpAL45PuXa3CONbcxhXyA2edG8kvoT5STDdy04JDVV+8C5JyZPD
9hbypCx5dpSaZqQLks/m++1atjbWrx9pe2mOICDzn3NG+iC/LQuVH7JI+KHTITt597sXG3DaM0M/
WCGBAvL5gdKRQBh0RvTMcTDPdygJTDZYSGKW195sP9sxvfwb6t5DzEtS3GGckXEOMbUhoSb+K8e+
037LmlB5tdfZ+/iHWvnm6A1bt41TDIIuCKg9KfSp8RwvxaNr1B9SuA+WeXTJfGnSbOtMKVkv3DJp
7ORWmtTPedC9gRB3knUddMSpSQfE7Ib4uXucvg/8MKjWc57Kyawu2FbsZLdpA/Usl8geNSbSgF1Z
yVxf+1B1gDIzInPHhpGjb0ipOkX0oVKmCFlQw33crd9MqyPtwFtVAwJHRrbQXO4CGga+Bf3hq9bZ
V60ZYUxj0w+yBg6sziNjzoCxv1RAPLTkdYGLwBwM2EDkLnJvhd80BdNmkJ4CSY1cgbbGt841MFEZ
i5UM0r2q3toVrBruOtVOQL0os/fWzddO6H2WNBhV9HuXFZM88iDoFfs3FXiPqWVdtAWiG+8cMz7C
jR8eI0/rRGvAeNq3LBh4A09fyH9AH5iE1MO08WRKa4sO2dlT7J6lbG7Mgx0N9/kYc/vYvSkJyabz
S74cyw7T7yvbVgM889tsAihZDDdqZnizBCnI8mHmPOJTyF9labqVHkk+By9Uqn6vgMfpYfC+vplG
+az8aafzjKMpKAH5FYqOCr2eBWUVmsRDuiB9lP2N4YmX4DZi0yeWKoQcq22d7sW3p71MRrqceOYx
vjC0uspOHvZHDOmhxcub1mB/mHuj9nTCPSz66wKLLJaNSFXbxnqzOixDKCJYbfKhZaY/lfF66nXG
3T/S0ArPpyzja8m8xSjzrUFFXlf9vfw5ALpnvRTgiRZ9g0sxo+v1UboRjGn3U6voHqpjTw+ge91p
rtKLsFVppMHbMJ86ktKA5BZ9AdAcC4bx3aXlosj2jmUZBhPZRhgU5RRe9SB7M+Gs8M+nsHkdeO5a
JlCymPgU7kQQNjBZwTYlbz13xlEAMB5nlFzZXcVHUo59rTlKEVD+iw3joEFWMEdwpDSFOZrEVzd7
pYnvqxEXyPpAYpk8bqHeocuc7kXZ1rWI8xv1JA88tGaFh33LLcXJ6iOFhHyHKGA3864LPDt+tWdX
7cH55EAqEC7xOcvmIyVPoon1/cjRN/JN5CDyS30tDMNGI2RpSDdQlE32PMrst9LkfOpe06R5MKmm
5LcD68V1jOfCz64muDcUQKwTXas+U5pmTvNeNf7RFKRPGzT5Cr7VPcAgPGc0WXL0Op36pxca9BnM
/TnnRgCgdolF1ALYQ8o8OQghGEB3kUsqtBH5fK1JmSnLpWKQxzvZifkoj2gKrKlTbjZ0Di1HDNDi
Sdo5tmDRWMnqlX2HQv9RVmk5l/c1yFzPfZazV5ilNSo4N6o+yjF4yMPhPiVMY+0yK4QnmaxKUBBz
BDyB4rGWp5fFwyog/fufFlhfApupAq62DWzWE9zLPonz2fyWluxTBpP+HK0CWzCs5+VpbL+0CWPj
diog5VA2sYrbsf/QYzG2SGjlmJVPJJ/AAju33GB5dBkVyQli+uWLwhtElx6Gd5xR7xdJ+VmRsKxs
hG6cqKqmDkqRtJQLtoeoweU4jTglbVJcEpMBAMQgBzCGl2YvIauHOWL3tyXM1GCXYTpEdlK4y9mZ
O3Z1LuLsDBMeqvAQ2cFVOQNO/esXdyfb0P//SdAxoKOrl/fgyrQUTZ5X/YwG/E1WcaeH7xjfirAi
wRq/b59RewksyNooifgZI3WV+pLjDKyElkCa9JR8Ax2nIj89Wm7yEGvzL7m3tMYXKO37iWJwmbov
d5zu9RjbF9qvnJ5RVsBA/cPY9blBIJrFBDNp9N05ETSy7+hpJI2aenP7/APE/N6Jg3+/iyAewPE0
GLpxt6xqpet36djszch9SkygLQtLKjzZ8RRkZGcEP/JELQrxnSw0IzgJ+Oql5cfskrmhQGpZoyF2
Qxuzw2BE1n3KCcDlF+xSFqhce2WqGzwhz1puLqUjauKtLPHYx8KiwYBUTkipGKWZC2P/Xn4d7Ctb
igcX6BNrpBdqqK0Nal+Cwgs+I5tXSRMlR5bgXaQ47XrKM4GjBWWRllnAZJFjQydZBRSQuQbPU05M
zirGhUhnyXVRePcxz/AguyXi2Nt7V/I6IVCAJkS5fqk1Mmun+m3Q8qcmU1gAJsanM7ufmYc7WOfq
/+Say2ZZOumpHWo8pLpiTZt4corkSgNL7O2y9emzkti4IKX9wu0S7Mt8LNzupayX/WinR8P2nrAD
vw/ysNhGHX5oA75f66GsyYxiFlmZwL/aGB+7pvxeBsgHKMA6oYqdp0Y3N1qSJCKYB6FSAdA3qgIV
4KYB9mtyCeC4sPLtL2yFNw14B7dwRf094dElhEGpn1mUUv/MIrBxOK/vKwRGgtwnag5oeIwTeDEe
G1t8azCXbLdjQ+hprftfRR/iEOLT5Kkcq7N8t6TLLRmzeRWFxsWGPaDx2MgZonKU/1mF/RF8Lm3e
mIa/rofxJTLgBlNybKbSOQmOLcU9lOx75H5XPfGRDrv1WiT0NfdLvkCzFFhEJDupiHjicDfZ+2N3
CYYZVp6PuQJjTzbxyjG3mLysqBjkW9WLDdIo/UGzJl2P/8KVTKykEWPEImucAlTwbNd4DQvz6JN8
1gH9yAzGbMytV78Js1CGT/RxMmnAk3lt5O6vziX4V7v5q/+BAu6n8c2rvJgwee223UtfIF8X3vbh
V/WfzpCVOcKwVXmQxe9Y3PSEw2KilMmaAQ1psB6W8XepyxCqxtOI84YKmPpK3rrlm8jZIHcvDOKV
Pg6r0vs3V+EOafxWbi6niz65V5T4Por47lvuMF0MBD2yGVH9uS7x1agQBoZqlZfvZRTUzDwHsqvl
nU2lnxyjwU5ALnCp1sZbzWBDyiNOyyBhcMnUlR0t4fMm+KhFEF/seHpIUR/n9cwARQRw3JzBXRB2
4xmXMRKPq21JwLCu+tPUut3v5eT1evYW+T522z3Jd+xq5zu0KuJNCdmKmuQc4Z5254/lC97U1zoO
vyef60VIDBxwNbR7EKsYkUHWkMZjnWK//opyk84nLY6Tr+lk0VZQfOxH6VC9JjrXiUlOYzKvoxIx
cz+faqA81x4+ihCgu8ItJFswCVHpI87m33msEeoz4JzUBsSetIU+3jlVdpohyJFTfUkWsE4Pqgzu
hIEfbxCa30Z3ebKSf0mEQ+NwMt1Xh/NWRJD4nMLVglmIRIdt1kba6ofLXjXdTS69prdrKA8kKHPR
+7/+WJwcTBpkzCWYBkdKFJYYPI2/M7rCGZ4dfFP8xgGN1Z5lqcu6oxSq1YBJKfWzmvxrR8tQ+CTh
iBI7raMXuSDytiEwZcAZw+vaIxo5p2ZczBRpsfGJ5wbm3U1zpsepWS5yhP3OPr2/lHHsIUVQnuV8
70Dw5a7J/sMA4DAQRTWYWAuCFzL5oEdizcmaBGVQUCY5l2UXmszkEceyA9gSNMtAtK0G2X4Kmd48
RgeLbtYw1DGBrRI2uIbLQLOcp7NlTaSd8XJsOE9NrhE5jxqX3zYBOSqqc4pAFmZnYPGOuengpPKI
pkmIVyqSLMhHigasipcDgUt3fBi4ybJ6I9PHaQcpQkEO5HAeoghSAtZWzAwfLJjnRvJheflFVe5H
p9tXYr8pvLw/Wcrd4kpw+G5bnT6fisDo2vt0ZhxRDkeDM0CmEdWkIEWDc2UyG+/mU59q6ZoU42LT
Tx1aiAE1Ci6UNxQMu2rs/85+/jA6NGHU1HHS/2soa4IwtdYu40+xm1r6mCZ/zF+kHpY7FIYeDMjs
TZSezEEB7zE/bbCvIvB4xGAiH2/A5A+YVVI/ZfZL3ACMaekfwqd+7EHA/nnZEc72MJFjTMdP9kVS
5H/7uqS9Xp4T6MssHudpGPx7dwzfXEg1E8MyO5xug2LX586wgUSQy1tmBiCCc8JdMlog6/HV6JN3
yBjdEjVcHOvD6ds/nhSh7NhLTfE1gxLHE65sXoTI04+McdWkmGzM1oul4r9F70Ek9VD12vVLn7M4
faE61VdXi66+xULURX7FSp84QyJP+6dBCgkSAx2flt/jr3bCXon9IAruUsW2mmnR1kJUsZfrEGTQ
q6vUJNRs5FTHCCrE9bTloMPufBtnAHOYngQQwxK0ViAhgaDoSJre06z+pOACiwnrPQyR44xZkcUQ
xgvmFZGjZFexQQLxhemmXuqP0kiRQrvVbiqLc0ubaLdaAsszearC4ZFpOTV7s8ey6kc8v9PCXHai
t4IaOd2J74yuVy/KYcUslNJFHt5USW6k7hukDMRFRhUcv00ltu9xIZYjQ/kVDeZXkvIIOZmyeFy7
q1vPkG6RHA0pCAA2cjzZSMDxlfznQu7FoBXrHyZz5Ub5NLUwKKa7Om92Gce62JuWafrHm30Ihz/6
wEQtUNgnuXqZcMeKtTycZNQekxF/5EQr3iCColmdNznetHyP9cIVatktRMA7T2rf8kC2UfaOp/m2
XdSD4dlXHWwxsvyzwxGKaIjF5Xefxezs5CAJLOe77gusyVTPAYETErLRKnU3Y5sfE+4yk8bVDDms
ZsDauIB7mtFz4ifdSy/cLkD2PjCgphRnIsDfpgXBTaiQp1sCkugp1DF8f8IQFrI7Bydz8SEdJI99
OzwVGfneS9lw7Qv9beyW5yHraeHZkccWo0GmOvlKubQ6PjUGBNNngAtF0vQc4pFLQWeLLSU4dSSQ
1JmJwjFIId9nFvqo4ujkWbKOqvFRrpMfNSerHf5A9X7KVHPT6wxTI9CwHuJJm2NfhafEsMzfYe69
MzQ84ClzdaDa2ap673syFLleQd1esbh8m0aina0q3lk66lyC39eqY0s1aua2kAn3s87z5VG44XBC
pnCAkb2WzA/2UIKXQYJtQblcr9k3xptdwqPi7h7CJvjjc9CHQxRvciA4/G9O+QgSiLlXBxka8sJh
5k6KDULkJNvJ1C9Kd64+nlM5cuXez04+AtK4ISvLIWCMKPT+vg2Z52S4mfstttBo+B0w0Klpnj3E
omIBaGB9Sbcyr7qyg6evPaoSJdnUjRrmTjPHQ1vc48oPWa08017uC7hjehfsFySARHy/uw796By1
QOXaj51U93XpA+MphG9xdbORDMD7ys5m3fzJHB8pEO9Zxeatoqp2c6JcQ6w161T/2ygmxXIfOdor
5B7Fd9SXzlr+usLh8C5skuy/VaocLEjFHS4J0hiKCTV6xhPKTHz4cJLsLfBszJMwKc6dDv61V0Aj
7f5EGaWFsp5GWMMZvbEKxoCLWu+A3J/xlv7UbNhuRm1gpFocewQRsT+ftGg+Tn27QwX9UZODUoPC
DuakMdX0MArCjTFgbOhjFjVZyA70xj/4vf2gSnPlDEYCyILY2eiwZSr/GkH4NIVojSwHtxyIfVlP
BaydZduemSVlCwdr4V/bnrT0Kt/5VBSEf7+rQEcB4p3iGq7g0ASPUx99u7QCmInCxYABEFdMtZDU
YbxTeExoIp68DC+aUoa2MTz++dtRWHrkiOlVhsSIQxinF3qvYuzvNJIgHwnT43AxMh74qvqw/eiM
z97flPaQJYtCgxkqlcf8VuGvMwTJIW3BQ+lmj7r4jTg1lG6k6CVYZM8ASc1qbVTTi8nmIaVahWpI
Ds0EHZScqYz0tdF5SilKC/XYDfFXOUAPWzBzCNPufUZHEzX5sba7fWLNh0krT1OgjnGebAZGpHh5
+JxQRHky0mrQEQ1QlfvDCDyBkF28NJwcljuj/uYjxDolNp2Tp1lvw5Q+kP29mfPw96PGGgQEoA9x
WSsUjPrqU559PY4+RfhPRRPw2+JD4OfRXgshGhJBIK4CDtYX3aytVZ9uk5mUEGRNQ+ZyEbA8W4qN
ePiqZnw29Orq5/7OnJd9j4DUoYQwOmJCwMWRgFToYTMbZVRuPMh+76vHLKgPC/9iGqFytliEJCig
HEpcAZ8bjnNVjWfA6sAwqLn4HZmWory+ukGHorA9FzJHFj2/bYu/ggPWE8cPVtXjXpudyiR597ue
bJJHw8g3RaNWXKTBjY8yeYzG4YuPJpEb/LDEjZc/pSKMmYvOjFJQY4pxxUqWlQ9o5y3LPVaDT5oP
Ste1dKH6L4HMpPwrFPgEFk/d4GwD3A9iW4eELPvKd+XgBdel30bgoB35zsd+3bs/AjC47Eu/tv/4
otWj/lONNEB584SFGlxm9CBz4T3KMmO+Q21acwH4MRPl4dvFKcXeIuZ6iVWE7Z3EflAcRbA6e8d8
xmUrQPb/byyh0POuuvNs21jXMtO58xJsIqcakwp3UzI+gjv4d0T21dDhJSitYM3tOStXbiRmJ9G3
eGAw6jqYEHhkiS3odrsOzxoOApCMzQC8/HvpYS7Qs8TYNEFTvGn0mbMWkiwPIR5PBE3Xt2I5xCWW
V5HFOHlEhDJ9wDkMmtfCsTIzTqIhMO8NQOBl6V5S2iQum9UyLKQbhXa65iZqrn+tRvUSeAxNs2UT
YCNRDePzYhgnD491TB2GwP1GyH/m9mxlaBLx6doUEktjjXeS8YyPhN7pq6kwvh23uYjfvtgsyWMg
Zr0J+8HkzCdO3095nYIdxmBOI98UK5/TQiG1TM5PG6DFDdODzaRTNt40iZ891QNa3KN6oZTtMR+o
9MsERS2rp2dx2zOK+WYiR5b3shiJy+Dz3gv+lMC1wBOoguDE+e96PxwqY9yL+0WUP5ZluZZntTOm
o7gApfhFuvhJcrvF+aWGVhTa6tbG3YYLCILZUvoF1xSHlQYHDi+bn9oWEbM8jdmU3BzCUEs73Yq/
x+/DyrfDh/0GGnwjQW2XePOBR2OOqYTGuIUHMRKKlXylTLHkGG4qtiuMjSAwQrwr9xgYrE041qKs
sOtbE2dvoJi/S2NEu+Ob5kFiqQAQ8bMxNiPnBc4aGqZKaT7fi1tHbV0cpO9Ip3kD4jBpDHrKGzCh
awPGjBPwRi6RzYEgLiuyvTaT8UktBT5EFHoHXws5hfyOjnQKKo97QcP4N8FCTazcjLrZueN4gjst
iDqQRUy7hQ0zW5YTxa+oiDYtYgqvj1ayulOOK+GIihWlOKvIZS5Ld/N773BXwmyQGOv4srBdyGXP
UOuLfaw85NrU3zeAvuJVknXkNrr6h5n9tVG/x2VxL97oUpiIP5F4Auu4VjYspd7M7gsebTz1t2xk
d57Pfm1El6TxQG2EC6/RnbZPoMWpNq3dMLw3uW9yEsmnletP4ypXSzHpSfCgXKp20+ivucT7DSjZ
AmQTWc/YCBKPq5tvNfC8hTJOrFVtJNk5Ecfl7GGb5u4YqBRAqKXt0uKFSP7Cs0bAsstNkn3NIOnT
DpBfJQBvdZG/LpF9kQWOPuuQ8PHyUW2rqN3rJLBqPnclii5e5l4ip10TcPc2+iQNDMjiTOKv3912
fG4z7a432w8wBnbQ+7hQMhFLODh8GPGCGMjyG4vsyXP9nSJdnt4EZ7SQRejYxDEm6Qsf6xyE3k+e
xVu5nRhVH8R6yDP7l3gsAGhHCR7bhtSC8sSkNjnGNvYtTYZGWnyvMG0hpPUG6AauB6fVept6javh
EGBoPgRMXsysFtbVwDCNpc2xF3vFGRr9S93+wEr8UKGZ7os2Pcol6QwWkaP81x4WgRqhPYcDvBlg
2ZiOc4wVs9puBAdKcCjtgwhvMKPeZkPHt23z/YzsMDAJB9JKdut+eDCN9rdYTtImBNubbuVYH4aA
1rhLHqRCSwdCjxPyx0M7J2MlPpJ+vOkZwDKVh7mGT7MNqj5hpURoF1Q6yTeA70qTlrI2Fyv77ojg
Y7aF5YK1c93o5uN5ZnnBv3HS91rn3bg3Uwoh2Mo2VmherBFWbccAhnM6Oxum9nesCGK2DXzmyVmD
s06ejHL21mA/4i330PcRDkpl8mmWRIRNgX3WuU5jrV2dwSzZNJH8W5fBzA6TP/8tM+NI4PbWxWQz
xTxK/q3l98dGpOmCTZIeYk7VQ1WZMVPw9DDOuPP3CY9wRwPSlO3e8oa9g9WVHFa9TXaUnZoxR7AG
zR7hVFdCIhhbicpeESDATuSdmQhDtsIzberTTZXE7R07GxvudakSnIB8bFbaHzndLK0Vj/9DhSQ7
jThZG03fqAyHA/YHleZXLYXWhsWpU8aHxRirzdL3qDIbiPwc6qCrL+J77w7NS6G6dxNzpRlaNYyG
Z/bqTxK1jq5CxZREcClssgeSDD8D6qkK72avJYIF9at408pvyvBQYZSJPzjTelJvwsXdN4uNGqqF
z0L8wl3IVlBn0dmMm1tJla/jpzd1Hj4nPppjnaCZcsjPcRP/ncZsL1VohDVzh9mSpTGOTsd9zi6s
cxUYwVySSJAkRRyjNkGZSLvuNY6CP4sq75chPjvuuB+tbCtZjouPUrSweEuRwEaefxdF1hrdKoC9
9BlkYizoLzMbW4Hphdg/5PsaemfeqcUusHSdfVLQ1GGF3UYwvHmWmZpcxFgtZdfqCPlciRd9g8jX
HMN7OB0bsLtr0hJsEWe0V5aKLpWztESOR2tbp6q1zAYUdIYaCHuKnn6tL8xNa4Q01H59bWwcDvcQ
oU9DmmtsTeGuq436mnhRssb6FxF+Ymx9bH1phB79ZHxu/BF9m7UmAQ/SM97KeV69xdydmeKE0war
FAI8Uiw3rCW6hNgJI+fFVAmD5mc/T/cOeSiALtDQ4IGXWMgXuP0zeqeSItth1nM+a1BtJAEUVOom
P+ldgv9uvt7dFvypahZdZoZ48iTRFiLLpcrQRRYqR7CXI2tH2rbXGn+bu9HJboZPcbSOqBNwuecA
DHfQDrCWjG8uKfAeb1IS0k2IEHZRYaATqJKvY8KPWjYUCe5xap/RD8li2jj9MCl8b51u5xjRTdHU
LJH4B+dwoCd83Csr/TYD/zNbiEHgliAV8hciZFAw3+nJwv7azy+G49Gq8fF0e3wHSijRHwyvsxuj
GzOwnKgB5zM3/eva1VWP6zskrZsaHsOMVUqQWV9umz9hl83zkOox0AlVmAGDkMyBeqfjJ7PSW0Ge
tCbbGs33BKU+MIXrxBEhWWVBATTjsotGjjoi0744QY+N6rD8MQPjSTdSHHG1U1UvryYHDBEgl6AM
CH6CJxxiw1ATQWi6w83ycErPWMMMxGM6q/TbxwKBuYrj3dWls5eiwfAdfWXqxhFrrQ+Y0owIrB7o
bdgDqB2xetm7ajo7xKYo1v/Uarc052QN4z8jGaE8lQAS4C1MGfHWybSjx9mlVZ9Y4AFujy47K+P1
KDA30YiORUHNCpKJKIvZeXT19mPGICzgOjOdPdc14UZ20bBfzA9TRoxTxscZ6mHPtcFTANJmmpiX
fO7OY0Mrjazvb1IrE7fD6opO9my3FgaOwzV3q+kuqC1ELuOqK4weGGtC/R1bR8NjhNsTN3pn+Mx/
fbdDHR3RbHOBQsKg4zg6lTSFsziMUhjNtF7wZHaG7iHGEiOp6KC1BsIEQ0VrLYpOVtQdSjKUPHRC
G8uy4RA6bc/kw/yx8VjfFXp5qdoU7zKPYtIOskMnPAdxqdI8qBElFCELK6NleB/H+Vsze+ywKL8L
FvwYMvrSvOYJyjMJswVyxG5B3ObOMQGybnmm+/1W9Yy5VvmTz/37xCA8Y2ccQgKnTL278yivItaN
JfkGnAUuduay2ZoGLHzBCPXeeJ+iN7n2pa//1RRkPgJw2gpLuJEaTp47o8YcR2KMGys8LXjeW8QL
1HjhlzHuHxIM7DbBh48OZeWP0VUWGp4nMxsxPFk18wSUfkMrwEu1cOwbwmtYt4+mjn+jio8+WlYd
ar0V6O+20l8rm4FYbuAmGOXlXe42u8AGZOI7/fhjGMLq/ZG6FRLjVeXwVFVgA41b42No2isH4v4d
lpi7JkuPreGvxLdwbkBgcNvn6pRoRAxXvaPHJRSpX3tgCXgb3xVMZZIiPhKltMe69ElW2YDPki3Z
A1l2y5QerZUWfBoz+2fgXyoqd1m9koo2msGTE1vvKiVIt+rNF4mTHvRu53Lg8Rzt2oE4Ybv73Sr7
ybonfPPYT9qN42LTatGD/MQSA1lSaD4bFX4IuWm/hYl/wTAhw7YPjxJGAtvc6x4KX3saPG3X2to6
LY0H10dR4/Y7TWWn3Oq31QBQBtT0U+GY6g30c5r5x530l2jyrlPjL8D5TPjAc+ky1dYbqULyZnhM
hugLWg4NPCnDLevTxEfKI1W2avOdPo/1SonzXd0l3ylOyQ5fAXcxuGdDA/t36rem037grDfSSPva
nVL6DNTCiIXoHwm0CrxgU6BxpjaIzjn8LdNo2LDR71HFhB/E/TJXa5+xymIYE9ev8pnqIeEBm/M7
X7lgrBVoaVGTquXycJddeAtdPAcH8BlCX9Ea/oNBz+hsmeZ9pA9nrIajlVnhwWJNPoSe0nxenPHJ
iVhj0Gzt5L1t9JeQNLR+qh8axmSHIooQkwJ56VgxIbIjDQ06WIGLhlUAX2F0YuUwT0aIurRMMy/N
s/pFgjjpRbTjPUCFq5idDIb72nZIkQYjgo6PfGWWZKuGoBLSpk59NuzgwGGBYNFUiaHbbFWnxsFc
i8s6RzGkk2R4i6PuOA/uk7xSKmHEOPo+J5xvaNXqPayPaxQwsERyt0d3/0qmTnRnzO4fpOs9atXg
wahpDYfiKyPjBVwh1FcWIrsmkwbGSB+r0v4eshGTcKhBQwDGONX/VMzkK6gn7EYC9uCRG6+b6hnG
QnQXRBFsNOz9LBY2W9Yx8LyneJ5/cEf6yifcSrxcHWpql3Go/5C8dUr+x9l5LUeuXNv2VxT7+UAH
LmFuHOmhDMuQRW/7BcFms+G9x9ffkb11FL1xWVU3FNILN9kFFJBYyMw155gV0II8nDBKtfuR1GL2
Q32mbaUJyXHs976ffgun7LLhWEbjLAMFV6vpIe/gFb6TT2HBPIskNUTWAtKtQWxFZFjfTOF882xj
X3txjSKzTGEh/7ouzN1HGtJebGL7dFCqTKp/74Wsz6PgyjWrN6/AaoxMDEMynRO7UtZI+F2WwWxE
9QPmR0k610yD2BK3vR8anQ45M8jIQg1g5u3TmKM+E6nxNjps3JGHLSdQjYIzWY7yomqkHDy7cvP6
u9c1P9SOXWLcq+qi6uyHLqZz7PebyqAOGXrw6g3ZrnKtniVCu2+F7SxDrCML4eofusJOvG4F9XpK
nR1i1leZw04M3L4K40dSIh9LT79MBhSrcvvKaOyLgF4O3diAhVqx6SCmBlakX6QE9ESsIAAZhtjJ
CHPzpCIPX6zPHGrq/TcgjjzmhD511UHvxGOsFzutM5D5eeV31P2xzFBGzwME0a/YaeIy5HH6Hqbh
vVnk3toVxEmhc98R5YN+gdggo6JqyN1Uuwzwu3Exe/wBvl6/5hS+hTIEz7nfPanpdFepylpPvdv/
itWiqcbe8jZmh5dJBOzJ6kC7wSoRsTS9hlN9HxLdOaYZUId+a2CA7FgN+obFoq9Yy35BaYxX1D5o
MudyjFUZiPtVEussKFlvGSyaMOOtYqeH1BitjW4amBmda69AF8sMwS6GfcbsM9HJllCMHlcLWF62
JCCcFytZnFjNvSmhFi2rFsUZoY6LENEYkL941eHEXPR2B6TE8b+xAE0YfcPezTKDhty7SMSrTBvH
5sSwKHtqVRgSF0UylDbg6XZyCzGk6NylIpBUTQOFje2YiNQD/GQR7cXpNdNw4hvefiqJF48iIOqB
8wY6ObksMx2oRRZzA6L7AFCc4RCjGYXbPu/opKZbyyte1FH8TAq52kR9RjXLdhpbTFnssjnU+K9u
U7yUWXbXdTXb7VtLTO9VjgVVxqUbOjRhZs384NCYyFfElx7CjuT6yvkwA/6jfGg8P7w2q/oqydmE
tMatU7LzPqntqhPi1eiB+Jp6880WyjcWz/CNR/qRWRg9VKK/YfXECEn8J5kkmiY0mEXVProqOF9R
XKLHQlYSuj/ivFvTq7jwmf+N2ruiZGeieo+EDVuz0REX9mDSRFM2gu1XHMvjKoCDBObSePrjb//9
z//5GP6P/5nf/jnQ/sZewy3C0Kb+xx/HDjDL0fZ1euBOwQGsvGMB6ykYyKbwe24l1rlIa3muX43w
2SFYM4STqgzxVgsbua/WvNmkdEyVtTSl5dlIvqsVAgY7LpatGT4gWrtqhJPvGNDf1Zi1lJIdgk6N
gWApP4U5oWkIFXIMePxdkX1M6KqAkH5vc5cVk1sBW3GYXNX7TFQvgZbfBCJhV14rn9WWV0icNDeZ
yk4jy6xikTbiKUxHwpUn3pbpUmnZRmlsZxUl5arpu6fJr198EdwaKe2PTLioA0V+Z9cGpkwQ8KZD
ljAhDzYUhYbtY0xOYy++mYPz7iR0variOWDH1o77faf7j3lOxK/94E3RTUXaxtKxjMcgtXZFgrZD
wawpxxyrCDpVwYh7nJzP07fZPBYrPcst7zEuCTJMwy2dE3WdesaLZ/TfJrM5RDwJasJ2c5LmRJTZ
uFUieqSLqMwF7z4H9QJbMg0B0KUxsPVehtdKbmDWBCnrNFdV0n8arYUPFudYaffcXLh+ft36aOZz
eCfoUxe23Tyblftkh+KhtdM7pW0/dHJ9JvhxWo8L07Lcn/hknvXUaJg41lcxGwpQOj9p6JCuU99n
mvOjYm1JhghP/+mLciQ23JpdE1aFpC/0qUILL1pkahqhvShZRgNXh7F8nRGqu3Q6d3P6aEfugDWL
dq9SUVU5Sv2NZSckaFSrXrCVFYztpduUZ8rFsWPMQ90HK3Mrm28kUx06lKOyywMvGKuBf+Zx1o5U
DGf2PUwLz2XEltW20bqn0HIeakDLtvsiNwHH8RUlhF7dEBoXZwFbM3Cm6I9r1Q3I89PXUZdf5qt6
MvuSmeGpvVDVeOsV9YG22tIxxh+Di7RL9XQ4zDz5ebOMjBZOb54Am/fkhIGHy2INnXcsHXtSYc0h
fYyTCZm7h5AaUfdqcOwzGe7akZFly5f9xzueF5/Sq/2XoGGbjoibNwUdXOldSESxiUL8WtIxRAss
B1SABQeFode0+yku9nYFBRkZa8P+qtTsw09ZSMD86YumyWL7xUWz5Zn+dkZx6g2mBv9iM/r9tSlT
uRAFyqnNqLUHx6DPg7IBExAyfHpi/CCNQqePrR8ZMbb912NP3dD2sdLbmxDonAu0g1gzOr2okG3f
fJQCX6KY2E1A3C6dYVwU8grkpUGLneN5kHYGeSErrOacme3e14J9X6w00gFH9ufp8zx61+RT9ds1
ItYeeLnb2Buvutex3pjdm47ncRgvNXSXnDGTKjauf8mSc4NZCTshuTRXeFiUDYpbcqYwHb1b8kr+
diZl3fjEoBJxa8CFX8gGWJjFeNYTtnhg9rCBI7vNRebfdjQoUrPYhe4+V5qr01fiyJzUns06cq3s
c0MLlQ1iu1XvKgCIaDCTnM3d4fUZQjxlWXz6WEe/62x6EBUu+TKoiTcqUgl+2ouO+Wh9XVs/o9S7
qDrrihHJqpGWYGJfSJPs6SMfKZb2rPwXMTIfK4zJESYcQGpHA0yaKklkFTEdpw8hR/hXT92sVioE
0tZpSD2uVDI9CYhV0+amgz4iE/R4IM+83Y89YLOKqBHOolVloZBFUF9gNe9rcd/H5plPP/IlrFkx
K4ZJ7a2y4TqReUBHg3VjMbEWVdk0qUbr2hHemXfLkXFnzYpUmBWiQi+u0J+NDjbZMX0T7329+5kG
49asPUSAlrvv6cmfvj3HjjcrTKhfM1hH8pWMVCh0xosYNGjEzs+o05qUCTJjH7y0NH/+syFnzSpM
QEpP4DscsGSItT6ELNnbGVjvxFh0zhzkyGiwZsXD0BUivCZGA40YlodDdJFCy0glovf0ZTvy4IjZ
gMgsr7J8WR6gtiJ1KzctVL9CjJtcS95PH+LImkHMRoKtENwwWRSFhr0E+prSNOiKMy/DYx8+u+1x
0kegAzxvI0M3LHrbTUpF/c9OfHaH22DSyrq08ZxU6qVTkaXbpkI5M16P3Fkxu7M02RTdImNx4/jo
t0gjAq2z1QmKOX3ux+7rrOwrhdHG1ch1yUBQkPtiyabbeC0mWguagm/89GHkZf6iKIpZwbfr3uHt
MnmbsYLb0VivXt7v2Fk/DPTbMLecm/PoR2ZhYlbgvWwkOSSkTdin/V7r0XMTg2H6donopXvV/eRZ
1ZKNHWnf8lC9k9lqUq0yWJ7zy1YeypiQaYL1q4Hz0siaTQb/IgtzeMjYnOgh9steNBivQZPmbvkI
eeSjaNyrru7OjKZjN3z2/kAmHuh+pHmb2sILGKvgaoLxzhLtzelbocsP+upezN4cmJwTpTVH7oWC
SjXVnqRttu/LYJVMhkdEgvEpwxMcgkX6AOF6nmOzQxL6E7DXcijsvQqhOtIqtBauvYgm/FgyT9AY
WFQZbI6cPs0jI8acFZykSJSxVGhNixTTEUoddnj64qLJys/egR+QuvaZN9CR0mDO6k6pGo4ZJJ23
CTWagkYQfe9C8z97ek357X6b1KHgqSYDQCdGluiqK6x7PVAQN0dnpq9HRvuvlf9vH+8gAMa+TcgW
5DJIDyqztSJZe0Rj8MJ5inkFjKrxfPqGHBmX5qwQeVYi1LrlhpQ59OGqXtZ9eJeK/syMQz/yYjZn
lSjUApoaveVuwENh09ZxoLajjV156pcyZarFsWiHKVvMxC+wjn92kuG+ksiBQlcODbDvVHoE6yqF
ZZY09TJLxau0Sudw3x3dPhiKm14IdP+D1MH1sQFfQLrdZIpX310rTn3mCTs2oGbFLlDVLgdp5m4m
17/wiHDLCRb6z27CrLxlLcGrYlTcjQW03M/bnS03X2MinM68J489drPqY7VWRXvNp37SOEVVMyII
oWlLKEe4TNjLhyP68/RXObb0Mmd1aIzGMCgGbrjpZG9mPN5kcY3bLLgCOdkvbS15CcPauLB/ZeBi
XIAUHtKZr29lklaELCeNbOB3QbAWJAU0jfFw+sSOXAJjVnkaH3xQUHKNx4HWMGpxSXO1yC+VvkMZ
Mnv6MEdGiTErO77dCJGktruhJHzTDO3WJZDn9Ecfeakbs6ozlKaSE9zFZGeq7+wwui5V+zXqgh8Y
bM/cvSPVwJCH/q3yxIqa9pAlyBZy0uc+1mjPAiaqB2R3p7/Dr0L/xWvKmNUbLdTyIhx4ivQA4KNh
73oy/0xN8rdgsUqIGj1jB0HTNDjrqMKM75Tqy6SUN7ZKP3xstmql/Mwgk0RFnJMZM1YLm/1YpbLu
Cr+9ATiNiZgZG3QqVjdYi9lOIvUOpyhO3LDHFpBk2D8m/VLUdMSsOCW9JX7PMbmnMbHABMnFob6e
an/TJVFIgRLS36owWyAPoGDWQH+fbFRJA5TpV6evy5EyaczKZD+aldeGBhWAumWUw0OGeR7kUXGj
p/bdyKtZ6TS07t6308c7dqNnxcwbIr9lzu9uZKCKqps3SNZfGlvxzxScY2N1VtFw4hUaHE5w/Oiq
CzyjpXA/C6158svmzJN2bLvBmBU1G8iD7uuBTcpusysy+0Zae3X8dDmxINLWLd3n9CDY80ke5fRu
xKuqmPWZOfaxSzgrdKpfD1hCNBunIS4ZGIlRbuymRDuz83jk43+9UH97FNvBr8hKGe1N5CQfDYwR
yYGTkP3TA+DY1fs11f7t8xvXBTtb6Pj9A/0aZpxLOCxPjDS0yBCuAQUJvlIJ7+GRizTQcEVy6QYk
RND2PnMOcjR8UQz0WUULK8cuYOhgeIug7GTs4qMwV98kR68eIBf0pNPUQQEOotNwwjs3epdKkZC+
O30CRyZa+qzcJajCBqWkUSujrGoLE7FuutsMLaCli4EXsEmOkz2cm5Ieech/7ar+dsnRK1VVEw3W
pmbRIRGwbB/L7At72gV4rKr7QSteT3+zI68hfVZP4lYPzJYkFmRlr4BVaI2bq9OffGzTXp+VDr3I
UOAWvNWCKN4iM9tLxikhRhluRQS+GjUlTrKbAfVDQsc3HMmkqgr7RQJAUy5tAh9ft2t7xwJbW2Rt
y00nAB7oln5mbB97dGbFp7UD3azNUGwIpMcJof6MiFfx3enMnPbYtZ3VHZLX60TJNQE9kdtWDt6D
4uLNP315jz6Xs7KC1ozXOdayTQXoeQy0vfwSaDu3qNHAoBIrFKDNjAZj56KtHntSB+ghr0ywDWce
yyMzJW02U5oCPVdBx4iN1VYJngVzVXDrCrLaJgzkkTGcWeYcuU2/ZpC/PQ5ZLJS0KXSxCTvCbvOs
ZTBgZq/t5swXOXKjtFl50dFRRezbAlODJOUySZABmqdv07Fzn1WOrNLNRoMOtYHGdJBRdkZEIlwU
p8OZcXDsJsgD/3ZxwjxCLVsr9mZq/e/Y3uBGEKdBuqLP3Q8G5fb099DkCX9RgjV57X47TjEpUxTj
ld+YmhVvRYVsgh7StZkCQkZ0SocNAaRBVJrnkYQTCLAP6lB/6/we7iC77JJBpJXjwZ0AlZ8+p2O3
bVZgnL6IHF80nJIav7gF7eq0m86MuWOfPSsNwPY6j3BxZ6OS8waI+b3AaX36tI9dyVlZcBtUvGHu
kd7AjLFsKlQOev7YGe594CYPp49xbNjNikOipH7rZnQjM6xpaQLEUa6fjdw6M6c6cnl+SZt+Gw2p
HdujajGncdgv0R1SYNBNnbmturzGXww1dbY0KghQ92EoY+tHzIW2UMYWAlAZMTJDX4otC3iv6BhV
409CgQYU2dgSCggEI0uBxBEvsV3u+gQ/pK1eBoN77U7afWdZe0fmCipkzZ+5k8euwqxuCKyufZPw
cDcssDoA5apbvZy+gUcGiTqrG1VmO1Ma8dGsx58k62uU1wAfqomh5fQhjrX11VnpCPw4g2zPMaZY
xW6fb1P2sddBFP6cqnJY9lnzNmhVt8T+ChKFDFAAiwYSRx1yL/SOboUgpFydPpkjA1aVl/i3AeV1
uDDojvAssxymVqySwL4W4BZPf7wmB/5XY2pWKwanaEC0D3x+hjZSrs8IIedVOSy0EjK7LdTbCVZs
pnbxMjbHM1P/Y3dRjvDfvlWJDLufutrZ+KWx9h0DLzeCud7cZEn24/Q3+7VB9tU3m5WTUFX0vNRH
dyPAF9C522DTR2YUNbTrADULmUVF7oUZ4n0o6mydTdXeUHCwyAQtw01uPResfVu9Ei37DusZqZRC
Rln8UcoURAXHBUwvdE+jQ0BwFuyjlrTKuLxNDf1nUGv3vBd6iGHO25CAwIeAgdRouNBb/RU7/XXW
4Uhh9Ytr/dMu1BIbIJHXWnHXR5Bdu3Rz+iocmaCrs3pnJ0aB5QJ8SjTQqwSAgJkwu3JKBNxlTFZR
9mYgXTx9rK9fhbrrzuY9Vts65GgApeECY8cT1W3b1tc67ud2qld0x25cFUjNNNQ08uk3gcLoluQp
vLA9kEmLc5YlWyvMz01fvhxlnM+sXhqRFaSa7fpb7O4XVh++aVxsNxlWgIfeT3/nY4eYVbq8VdzW
1wLMO65L4pcSHsiGuPBzSZ6K1qePIR/1/2cg8zVmJW9MU1GgjPW35BrX5PeUt0XRbE9/9pfjg8+e
lboSfDEvLEKeiUGoFjr6QY2tEi0igi7GJW8ZHQ4aPT7zBjt2tWbFbBDTiH498rdepa1LT+HGAJBD
pnkZGuR6n/5Kxw4yq2gMAz7MrkF4aQRYpt1z4kpeBhinODfPvCLk7f3qlszqV4Y2semTmMumoZB1
DRiKnu0vVdDNi9HDxoWF9vS3+bVo+OpQszJG+uaA9p0mkm77j0UXXPgwdfwQ7KDS61sPtmwH2Z++
0D0ekGt6ZEQSRVCpFG1cdWGBi4xIZXwaQQ6GhEUJnEpNnFn+a78Ue1+d3ay+1JCd8zKNg63nDTfF
2D+rBQU3x9ydGuvRjp5l7ADp3xm+Uh4Q2mV3EjwT5eWmKP0P3W6XwvB3oz7uc9jlhPKtxqG/TrCg
KSn0G1NhN7Kc9Cev8HaDbb+qgkjTUuZRyd/ozKb1wb/qLf4LIdcvFUUHxfMTsIrv6th+akm7jQdx
W6gxlHclfR1MOIK9zlK5K/2DP+gJbk+MvR7icyp/3q4A6UKVZG9qIfrwcXSdF83A8jYCrZIG9mhU
bmu6/Atd7R4CYO61koO0GvU76BSkTuLvqnNSYJTwubTFp6mPyF7JUHK0n1ogoN9qN47eXrehuPKj
5MY3ikM+GvseOC95XLwyoCOUgH7bT6Gbe6WLfogs30rwXJDYu9w23yonftVQFbaKeEuiHPSpr92O
6vDgkmLh9NPeyb0X3k/bgkK7FHl3aQllTWyfiXgfazzx1VJzYybBhzsWW1mwDHIryHNoFp2WX2Y4
1msQe1CfBmy5ZXox4KSKwum5GyGXccta2VXCosZE3cC92e3U3gPeBdfKG98iFUun9AvhJPjWEduE
v8AnlzWPN5FPjkfr7n2UUwUOdFEw905wWVfJfet4BzP0NjROzbUQ5VbRUBWDp6ThW288rztgsG0W
DjYxy9a/S94/6gsofwleJS1zyGBTlEuZGeDilWpd0kJ1MyctQU0WiqAr64krE/jH6ccSw8HXJcCZ
lYAo7FTdczDQ4le70f36LhD4BuQAzkmzmPrgQw+LiyLQnlh8uqJ8STsyjouSUALybwwcIRBPOvPg
2PjotLEhFTqYXvTWQPA17tJc2RqmuEx9810bxqtcTllkNArgOPzszSavyDm1x+x1wM6S1x4kBKYu
STjhSwS5GWMZb6AxDAyztvTIxBDJr27B1Gk3k2ljWXbAZ9orDaV3nvg3fl09ByEpHVYL9iUNt17s
hAsiKK8iPq4u2aiRkURw+G4M5lO1BuQoNzH2dpCypqTN97aKVptcoE3DqiMHMl7KnjQNCXzXaxiq
ntEeckJAGDkVO3ctTne6kLJxZPWkb4H7/MTGerBJ3QFxa8LzEtdBOF3lwiMCHazaUqkUsTHjgoVz
49y3vrqz9YarAFoF3CeKqAYyIjsgIQV/8vwtYWPfMCRdWFNxVRFHYUAnyBL9Kof1ENlpz1aJsdOk
myGr13rm3cS9/94SxBJBJMmC0FtqlbYkXuM9NsCo6+qNCqc1nsiVH0d9hQblWd6bRvb7RWj9rKvx
oee6atzEqoqvZRtVSKwQsGYTbQ1UtidHazdRRa6UrTXXHlzepT7pFzn8EzhAgAX50nIMpGH9ESVu
dGHgN65RLQ+VkV7oLDL4y23SxGs/Ge9ql3mWmKxHIt94+h9Chf3WxMbZ2tK0X0HMeGiq9lNu4+uO
cz354jbkbrZkM5WS1pYpdy18q0Ams+AAKOEy9WO3iwLjQrW1HzJe1sJ9F7fZFY5s/LS8XGwAqGnr
s8Gh3gsSBPD+LbG+QCUICph/KfEbMZkD6GREXz+1nS7A0GK69wJ7H2jKuCgt8Qiv8VVvseOYHuTX
CUMDLifCPpzvjQwHRbAHGKJsnqwUgLA7POuleQjQEi1qBR4wTjREqd6NSgBKpWCK5Dl4aLPwPjOd
z1Tkl33TfA/6ZOOWIR5VhSjiqnQui1b7THscyXXdvKHfh62Wji8Zb86EibnlRqyjs+haIrvjFtt9
JbqtJsobEZkEwXTKm9kr9MoG/ZYNzI1dDx+dN6wVxz9TU47MxZzZ9Dk1+gaXIQqXMTJYXDjBxtaM
XRwM1qJ3p5fSIyghNc+8uo8dTP7331dgifBT4lSR1fpiMww2WwfNQRmscRFcgv/xzsxdj0zGnNn8
uBnTrhXBiHgtDJ992953SJ0Tv/3wpnPKReNYJZ7Nj/2mcrXMT5CCgaBchkVwHUbWvQdLg5dXeejH
9MGKfSI4eqtdNFHFlliFkwmT9pCkBz0yDmQ1fG9L885GT4HoZZ+51tawuBZmxP6hICkv8Le2C8IA
WfT1pNbbsBKflmiua7z7uFx2kaq+xkbxUNtopE6/Yr5c+QNKmE3NnSHoNE1Dk+vH0UNr9m+a5lz6
g3Jm5XLs42dz8SZzMjrJPQq3VnnRTe17BQPfZNifPvsjixZnNgt32rqmKxrQa8/tbehmHVB2sz03
KT528rNJMZkIAynqrkwoiK4nHdwT+XqsM4O+ONSBnBo3qz7wLllbesZNBRZ8ssO9YdyjmT/9/eRD
+cXE15lNfNth1HKR2gFg7HgxqSQOocIAp/ZzYMLjME8Mu/AAmGp7+nBfy4B0LNx/fV6TJjMs8lmD
baB04JC/e/6N0pOSp19DhLOSYAEajB8SJd7k+a28FtLs7Pk4mMNNxBwIo8qiZcrbW8F7lBhXgUfP
X4I3KvyqbPfkuNxR7rshE+y6r/7cf/jvv5jq6l8mu4+8GCsEgc3sx38+5in//x/5b/79N3/9F//c
fObX7+lnPf+jv/wbPvdfx129N+9/+WGdNWEz3rWf1Xj/WbdJ87+2P/mX/7+//Nvnr095HIvPf/zx
wYQBL+z9px/m2R//+tXuB9YVlUH3b1uh/Px//VJ+gX/8sWnH94xH8c/P+vc/+Hyvm3/8oQjr70IC
P9BhaJoBWYjHo//89StL+ztwJdNx+Z/lsF3CYbK8aoJ//OH83VRNV1NVxxaOME2XOWedt/JX2t81
tuIQluBcMTEB043+369+++dw/fNufO2ANIT91ydLWJqmg9rQ4WjYlqU6831HFrgZqhCwVfC87muA
/zmk4W1Ym99hF0YE0LKwShscutBHl8zDDbQV2iqttU2fTRmhDV124VfXSGAyxJTMSBSbj2njLQ2T
FyfftOa+UMOfZQXWyonSlM+orxRL3/kybtI10w9wzzfEXUSb1CBsT8vxO/Jke+nkE1CAnx3ndBIA
73YHdd0X06UdDKxKIAstgnZT5ag/emdZEPRzETGTWqIzdMsfWe4jZBcpyDQmr5PSPiBr35dZD07T
qsFjO/27bphg6kD1ZUF7aejmQXgqzCiB68PHgwPViAtgFaytwBQ8tQ0w/ILNK7sarxWkAAFb6UF1
kLL2cezXdPtXDjTgpAM8RfY0UBGju0xNlj+VVe4J28jh2AJjz8p9zKb5OsS5S+yvcxPpYBtG2vsX
ugFkjjj5RR4RBVD3yU9b5Ct4OAQo1E68UGuc7zVoKWG/lZXiLFu7eZnG6bYKzQKqiPHNSexvTC5u
nVq/SVwAU5lBzg5D/8NK2mBN6nC80tjnKfVN2ntUC1VBnRPl35gm9QtwESHZE1a0NKzu0SiqN9Py
V1SVtRZ2QLfYQN5OHpmAhUNqk6J/2iEAwmQbq/lbEXo9i2YtX8FwInBUtZAlYCoN2CrRarradnE9
VQqZ64Pe7rmj0AJbKFEZJFoYnCtSz54YKaRlqUyzncR9y8eC2+GhwwvNlMzIMSIRlMyGUlcuTVEs
gmH86YAyBTeu/UhxApVhCVoArM2i/R6Hub0qMVAswqzrAH6lwUXpQFAJo5XRVodIUzeqjvAah/Oz
lllQHb2GrB9Q5ho8VbsIIxZoyZWCy34zScG8zo6ynSOxtLNko4RedNkVj4T0YbT1SvbrWSjRpzCZ
dUYG9uyUWMy6N/aeBCPmUaJtch/fdhGaw2Ps4PF5DLuaxZOe9yg3d2DXCQotkC6N/gCjInoTmQuB
1BwATyjQFJSJFJ3Wb5ZpX8WrPmQKFPe0FF0fxCPxRMsRLn9DP3/J5LEkVyc1t5mbMMLa9zJ+wVeu
XrQegdDTWO7L9keTEMXRk8pF/Au58CMKrskGrBlMZrYqG6u4VVyxKvpoXOq2Rh5wJB6CwCXtTO3j
lTBbJhRLclEUHI+NvhhN/TFPnJFcT3sf1QzHIYLcXJNw0I5BuIW62+CA0+zlRTPW6iUQK2gM1RrD
Pm1TS0b+GbZNAx0W/wAAZZlEpbbLxoTYhJDoM2hWxDloO5uU5ExPNYBPur7q/KRdREVWs73AKPUD
U9mMKeCxmvUxYvUfWo0qp0tLe2WI7tmRCyvdZwk5VLhdai+L1kEI7NbT99pFjQPmJpmSteg9saon
tmKAkN7ERg27kqUNiT4BXMQieBWawhAdgeLoPDAqiNglU598lYtw5eXEIOiqu8xFkj1EsOC99BB1
DaORxrHkB7EzhyncaP1oU6g65ztZWLwEMBInAdifYNRGYLewLfCUfpVmay3Pr7ht2pqcwJCAvumd
25ZATGc3hb23Zdub45Ydon0XhkT+TSW7JdTLUtwn09hdpZP5WBXqbmC2sWt0+O8NR1r2LXgPNxju
/QQOsm/Gu8i8NqWQeMrIU7Nitd7UjLJhUtZN05Hy52WXWjjI1AJ7Pzqqswjc+JL9EeTW1Ee33ppO
GOwRrjlE1jTfXS+8DVN8narn4+IDdU7gKztwpL5epWoqT7cRrGBdKGbFx+jpLrGbEFf7inAxkyj1
oIKgkkbpdaZ17oqZUJYoJNeLhExiqIB6zdPSNebO42HfKLjmYzJIWkW/ZIk3XLRGf0VL54pgPxTU
cld0sJnUE9WbjQX4sQoOe3xQe7LsBt0g7d2GH5eZCdS6tutWVpRuusKk4JITiUXVJPPar8nDVKYS
56rxYCpyOds5oJKAIqy0FOhEQ7664wcX4kFzp/spqtprpXGdCwib6CDhvdBfIvfKHc11rqA2clxB
GaupHpZxARlmETQRQRqjeFUp96RusiDFxbHqMunSsJOfOeJ5Rod6mzUaAs2gG7a5KKaLICufhhfT
SlLJ8OUF1Hs3LTuYqRKsO9/aqyVBtFzvjWVYb3DoH+IuBV/R/iCqwb3wLQBJRideHK1eTn2ub7Tc
PLQJVnafKafdkfg0KDdeH37PWjVbxTUBtmlRkHlOCp+tRdEWPzxc/4JQIFGrO/px77wc26Vq3QrK
86vOsi0Rw09Tt649K2c25r6HDi/JuCh83kgettfaeh6hrKbTwI5NZd7VPsi36tLXpoiZQLfXDLtY
UztI73xCYANLaRTwjhqjhvRXRUu1s7Zl2twTqI6gNQJo5g54/Me283deUN8qIwLXGswSIkSg64aA
x5mioWlQQK2HVoLXiHIvSsgfVsioVDoI5hC5AAsRU+ml9doaNq6SllvILtmqumx4y66cFPhG1V3X
pUAwPnC+qraZAm8fZhFM0l5bqGa7i90J1LMOLwP4fcc+VTbc+NZ0b6gI/A24t2TlLKN0uo/sWpVy
2W96X71qtb5BRvsocfvkq17VnXrr+UXA6FXFuqmBYugHtasuO0AjZYhT1HTv9IEdZyW9GzIyBiK6
1ujWl03brRNLfYBK8jgQFTa43abvakzGTK9cXtGtmVzh+XnMRYvONa93UdneaWmVLdrkVtWJ1lGU
cRc11RYxAdnhBSPXQ4Dfivqx7PemUby6vX5nF8W6StqrCR7VCvn8UpgOHHXjWrjVk11Zb32YfyoW
pSD33Fevq1bJoBYPfmHy7bG55k7+oRgZnJrPsh9I84LzGZVsmhZVv+14oUSul8OWaIFOtinhS+wM
+3avwMtS7HWe2VsADJ/lmOFv1ww4gkSwkFhgrlwrCFbNkDAj7SDlaTDHhrKApe/zl16/V4kM8Xum
b2Q77MuhvjSmK8PObtRuPDgktCwJA4LXEsPKoUUzOHuldZYY6peKX+6qvrwyAtpQgUoyeimV1p1Y
t/WYL7A0y3niuvA8d9H3BngFCSdSy/YmL6Mf4dAj3G5t4DyM9YXrrkFEOtdhTMScEQbBxk1WVqYf
WpPIPpl7qexjo3mC9ButHO95ZwX0FUxjxO0RM4cfp0MfqZ95HT/5fX1ZeuQrWSMFMvvQBs/YRBk+
rdDpaC61TEetpCB6rV1lk7czn4ZOOej6uM188PCTbXrYTi87j1edHte7JmNu45oBJk4j3zRJ2i2L
hCa5l3yqkM4WcZYS8TDW94ERXvf1t1ErKkTGH3rQEwOn7migvSbiYHsa6Gk9vnUDDy+ad1/qXgcH
J1rBa3B4JZO0okPkQFxVFFCEnwELPMZINVZhPx06xf7uOM5qqEFETamSLerWJjvpDg7afRe4F6E7
vbq+1dwPlXU5MZ6pzQ1zam+Hv+bCrqPPMaZ6hI9p5rTQIP2RZynd8kfEhdUqmfWjQsJLD705qlad
m0ueRMa+T1ovuwJtaNji9Yq7CCDn/yXrPJYjR5Ys+kUwgxbbBJCKSZlUxQ2MEloDEQF8/Rz0mM1m
Nm1d9V5XkUkgwv369XtmANqiCxdq6lDrSXJTYILIaDGgMzf6u5A1bBC/eLTR9rdHrFxWQjK3hGyi
sGRt8iG3VZQCuqCSW86amT8AWvgmJ+HQMUBpzGy7mcg0a5HngZDYLqHy5oMmqvOYmi88i1Uy2CSX
yS9iVAlSsS8DPrg2g3STienOU5O14w76Hfz5LjU3LV8dResQzJ62IOKeGqE/kZf+4Wtcy1ZrRaa7
xc9Z812JEyt0svZdy/dJBRi3lHDgiJE8G5z3jvdjLASz6XQapOgt4FMZSZjNuWrXl6nsYvZHql3b
jxyMzvTaLBqzvMr7ygpwGKUKXle2+VpYrkwkINwRL4xMDecQMfng2uU1tepPa1gPdZd5tH35R9eD
SmFVfaeZK1m3TSB2/QA2mZFIDVbPSVjbdwqCcmuNx9ssRby8y9XeU/hR7DR80qVK/ml2+lIsEpqh
f6OtK8BZubgxu32AZYXbfXdVBbCyrMxQpxjGo/Zh82gw5iIwNrDWnQAbxVoEvQfqEhilDH/3YAXf
hvi0qvVWbQMNZ17ZxTJ0TgrzveOjWCbd/XLu8v4DlMfPYmUkaw3FXdnNm7tHPyV6ajGNO3StLiIi
3eadonOOKb4ubrAQ+zi5995MhHLXnNLOeKqd6bclm+7gW+kBncc4BKXzlxHtTLmqk0h5kKOkjtbK
U5PWZhS0wRCBMWzilWgsdFqDlgGAmdW78ZrOZVz165PXGlyDqZa9FWPy6JoWO0WT25zqorfCXhJ/
pq0Z+3QmbEGmRW6tWVFLvMjZ6a/B6tYx3neq2i6WxY3nlMszkNDzuhDEYgD4wsFF7meSs3NMkakV
iqkWcE2Zta8NHd8jyYn0qZoZhFZiQB7porws3L2w/YWoZZaOmnyB8dsP+6wKJFcEV6qsbVKLE/DV
fOKXYHGuqWCcC8OYirTFZUqrf9CrfAHY0exr8ljfTiSnB+fFs6myuqUN8dCvmSiPTVcTiN8sFE42
mT5J+pqVFGmGlS8AL/omrh3vLRtJoyuL5rDKZIq9jslKO1C56JL00LlvjlqQ2edCLncz5eadN7X7
UdfNo7mR6ErJJAE6G5rWGlX2CitsOXT5kkFv3+aZwmcga2bFoWfzLw2y8inJyD8kMfF91GoLdqPP
kcm7M7Wt91FaZrSUrgTu5JAXxvpm1M3NZ5UpmCtbzqlaLz0cqlC9T4Wlo7q41oHc+XM6WlgJmZ1g
/4JKDaSFvn6erI1vZEWS4p2vAnPUfzfy4M5tKPrmzepa60aSgX0YlPGWlqYB5Scvn7r0rvTy4UiE
3pZz7fR8tNK9KZTO7eeW8phwDA0WekNnNPOn0WnwmOcvk4n9pU9t4/LfD3sZA5SQefZCl7tUlCaT
MJOz1l0lefozCO+i+jdIrnvJ9KwHbdD6LkF/qQZmyWsJROsy90Ymv1w/nHWtF5cBSoVZ+wdNcITY
LjNQLzcum3IzDW5xgk/DhTYUyBkcaWtDHE4uZ3XgkG32htkS/2kZl34kFq905ok2rnvKHBe/BwPB
Q9kqUJvc7E/Osp+LJSGhEtpqkhOamKfjn1vmzN2IBnJr/L5lsGjnNLCOLTnYTJX4DhuecE916Bld
IWKLLWMagA4StQ/crK/fKR5LPB1Akiz9aBp0d6buFkytSgbL2RPPWzgYy2OtlfFS8Ai7U0kusNH5
N+3UnP3Stk7kB4B3Iedj34zavPWSyV0+9AY8tRJeZh2PevFLR2LGZpGdOko8UoDTDyexCNU0nOZY
wQjuCxBjrjsEmEaJ+82B1GiTk0UWVq7Kmoa4zLuJSaFYIxL4zloyglSBvrWz7MKPmzzRCZSbSaDT
7jUbeEvOILDS33h5H7R2KAgymmbWwwizSes1iwy1/fcBKGibN04n/fyQSO541cWqGIgPTib/pGhN
4iad5NuUQH7reWXNlkOtsZbzMq3AcAAyWra1nj26J3dOSPyusYHUjUsucpXcOuN6Xckq61bdOa04
LjqS1menA428eNFCFGacFwNrUq5BPthKt06z0EjdBOqSakThbgFlTjHifyBRt6DyBudHXJg26n6U
mThIu7KnOdVqSRbuY8/6Rxh0a6QlVf+45QWqZGP4ZjNqR2WhEhkmR6uRsjTQ1s5Gx/uVlUFDCdEm
Hki0HyRookJbWDXq+5epRWfUlOSWosjkW7b4SHR5mayoglpb5WrTo5Y9vZGz60ePLVH0Dq1sV1y0
tHHVKKOu5PxLRNWd9bV3w6IV+1l27QOPs2jVEmuL490q9sGPpXHUISPeN86LJ9rqblFEZgMEcaPi
H57HdE92GpnO83if28VXgXP0JXBJv1Ru9ihsLQkpTRnH9OP7OkNS77jWQneZ/s2zszz7i8mPchoX
BtB8zkRC5qfMdFEl8gS2e9ALko+tVzwJGzRwJGqDBrDfadXQxOmwtvsANxJkN8+L06D4rLlxoTli
v7R6/irdjhPT6vfaZGJ0Sy1vXyv5l3LsPetxpxqm7Pp8K/2MTQEHroWzmvOjWK/OyJBUn1TA32kW
lDP9XeZrpDLxU4HVZ2jWoYJnuks74swmHzDYorwnWXTAOVPCuBoklie7oCpqdeItBQVh6Nud/y9X
6QNPL0H9sqZYW5IfX0PVLN4KqxQ/U13fzoNZvdtt08alrexTNfqxnizBnUurGWrd2H+VzQyvpx0f
tnAvVU3evRjAbpVe/WyninDeDFAPufNx2U2w3LmoQ5p3HMzTeOsjCoVdf7NUvn6x5KJfGrdwosrK
rIPwFpMuRsynPi+sl/9+mcwZPTdwilCmuv86OCvshboNbjOn9l9Vs0WDJvN+MM1pH2iFefB92gxA
ouo+IMgQxbCcPvKqgTTQv2V1tSB2JtiSyDJ4GtLFP1i1U5+qrs4vrKGSlExvRQKvePNcXZLF0Ttx
2ROL3DbympyWXBc/dSWzcKx87QGUi4RkBOzT0FfyKpuKLbwcSSbKjTlaeJhtvW3fsVaVodkV07NZ
NdydfkZW6+jaD071Lhev+7cEwj9qgL3i/345J1kkp+UTWVwdMz1rHmrUw4fUayaueTTPgToagpE7
O7sRSfPcdly/THjePKvQT6nw+Oj95mXIKibseaZf+lk92wJsKl5+cw+nwIozTgOqYG9fMbE42Agm
92MTnKwJWBWjxpNWu/0Tbaodz6lb3yHcv1EzwshphxKK3Wp8LBikDD159SYixazAT3amZgPdGyz9
wsXzznHvH9wuH4iwH4dbAzTZTuM3Y+jFRLF3WnrTbf8Qq7ubrVw/i6llerha87lsBKay6akDn9cD
FCVvvhAPEBMVQgmrvoajfSauzF4SMWaHpfTX01C16WO2lMlulUP9rbpz61/WEVQZddolVYn871/U
//ud//v/tAw0NrDhn0x/fTWWpE90eYSNprxbeoO8aFKk47okcTIlrRHYGVWXNxTNA0NYijfl2qe+
N7M7cjxZXyZatVG3qu7WeyMvEeOtXnx2rfgqi9Z5aj20xtYNYri/xqM/cDwTIpV9ZktyXLt1/KNQ
Pi3d4n5o26trNql6zC1fHoyeReaNbRh0pnUx6wYfSV52j5k+bA+Nr177at6S21y+BsP19+RELye3
9BF1dTN/t5sC2VqwYutMGXD6VHpHD+VSzMp+ZErZv7bdS+Pk2cuW2moGpo9iV7o7KsP1c3Xd97Lr
52sqCc5DAwXoIBCBi+rRH+f+w6Rj2wtlfkyC+ZHVTPIfyX+2Akq7rK3gGEqy/X+/nDMdookW4YOZ
7hqH9JcgI8HY1Xt1Qeqxnu2qzqIuUA91r+l7Qw3pFRgxjMeGLma2irdK5+Ij8l/RuEj3ijkomsuA
re/a3tggYBko5NcozQoVg08iXpo1nJhBTkbzDdEClyqBe+C76pzcckTl3venm8Rdd/Wo4cvRtXd9
7W7XkWssmVlIgJoBwaZdEDc0+G9cXOHqFdqJS/SyCNHg4UqCaDaMhBGJjf2bVXVsQfaBO6wARZn/
yrS/Iz5hz4lhnifFUGiGdsfYS5EffACvuRO53mG6Ts9L7qzhKshjZrUqKgyL3HGzxfIk4A44/QLF
sJL7pcnU7TqNJI1k/q2iOd21q3M0TBp5cshppZ363mwz++AtyX5mh38/9aMV1j/ztIL8FkQSdiOw
VPpxNEy2+mbuhTYnkRolwIObTS1+a8rmIfH7mxnJyEh5jSbbYVHUtqPaLcb7bAhLSvrKQjGiDb9t
x/XU+8YdnhuTKpVl9bqtSaF0IDl0HVHBIztQRT1bWz3A1KsOLhP0E8AYb2RyMSKcjZUdCUJQhYHB
k5RZ575SRbYTrNNPJRXLoGVyr6GqVraVxkZfDQdM44xyNLNs8UUzvtysiTJR1/XJHP0fJHAR+TP7
B1S+j+Ya7JTWvVkmLwq/YcQKxE0nM+ZbOpCXwnMvgdA7tplQEwynOM8FWjfTqmJHaUWnov+yLX+d
fdtlmWAkMzY9uzRRu4bo1JG17Aa/GAss/fsI6zesxuXVGAOQUFuEdwAGeW/vM3+MW5UNjzKjM0Jh
2pQSqiLuVuYS+WcapCCByow/x8hu521vAebWHx3aX1DMsESbY1Db9cnDapy2ONgYEZtxV0DeLLpL
v3Sx2dKIWGvwrTNM5wf3XlTreZsvhGLhUzNSUM0q+2CInNzIsv4nJxZMxsX/JeqlUGUXOXk9wTb9
Sl1ovEvGJEzL+ouO5TI4denJS9G2PP+bbMmAQdhE2oPgA6RF782+D7PCeaisRws8aMxUdT5OoBE4
3lXaqiN0greqlu9ZzlWhUlIklig12L8DQFOGXoaE5gTfspiR4UwM20NDmSW0kFTPcl9tBRv/ts3P
6YWZtRNDuZIVwaQcVeDkjNpvx/4h9ta82mByTM0JeHddMpXkMn+wjEva1YhjIP2xZgNFI0fMl9+u
rts7t+LJ8RzGa2Kd8ZSjzgIZ6VzygmufeONC2lGPuTb0F6ckXrW8kii419VqsuDbZqGdELidJN9l
rXM7FnTEHknePQcjJlERKh2nwDjq4TLo+BoSaA7l9+Bl37XMZRTwqI9k7+PtJMl9nuiqfM7mgeM/
bEf7MrK1HGFb5WwFwHJANFnDcaTXQ/GaW8pQhBrGii2eTYNmyvH4qqsgezJcBjc6r1BLfuC5dLVw
yjwQcVNnb/VPF09b8Dig7tgZkJdYiwziIUUvKX2YIW6Jy7hFwKwz/ygTIuYLvtZePLBZYUdrTjXE
Duqe9Fv8SJWJSI1Iojf8La5JfSFIcN6lGbXYavthIcn17fMJ+y0+ftDueCABfIR50ePmr7FbTDWp
n4K8WMMhTl0+Zds2de/iai3ckdNxVL+Gm1xZUYuLSpfwRqx/lpMYRySGNhLzM9Dnd9fpvgoh3L1t
BCGumHvXIwl3tuw74Wdd1FC2UF7uDB9Rp3RWGiPOwyCtiV8PzKvS2qNXWD9NAuFn6ZLQ8pbisLg8
vZZFrcOdQjnqf5jiLi34yQ69hrZQnlLH/vEHIvUDY5OHhHEa145uKiv2NGbdzUKgRclEoayoRbzu
K6gY3vjZD6F4O91Yb5h3XWox6OE0JN/L6D3YjdbedJwBrsLLfleNFTJTh51fxW6u7xMkRwMMCGI4
PwgmKnjZPySsMiNgIYMYcfK0/epjaPUx1PBKe7bY2Q1ioZbWPbv//KyzyZNMm+ybPC+QmhftLWce
RTyievbLOrTq7DBJwFrrzDJzC8MwbAllT0sv9E0WJDoYfIPNRkCVNvusw4etlcaHSw4Uv3FtePH2
tDXBnjUcuJFRbs7qPpllGrWtc9FahI62r8a4Yf92BsYW63WPJdlxj8oHLeDy8xyKEn2tCA2rtI9t
wBDQ6qfXFATEkGdtaFQLtmJLckeYYFxqJyti4eQ/0zZRnwX4l2HRyJxhuFHnmQ8URvLFmoXAGOHx
BTkeMf0M6plgVkjHbdvwmHJ6I+mFvUgK6jZ1TdL13djuvMR8Mm3tLXOMB37uryviIkIvapWQt5Mw
mcexHBsS8lPvGnt9Vmmq8C9zxgU4fdhM4BmzoBqWAZl1DjH/5uDbu13QfuckP4SUOniyeWBNvB9p
nvihYU9aBKNBhZYpz8qazoTcf6ywPHa53qYRIdlMoyUvaYlJT2/1ODOZURKKIdQYeVWp8w5T3APk
ajFK//cPr2/vrGz6Ajr855VGiurXYB1wngp4ZN1iECAnOEBVjfecSb8oqqNT16cOrkPklAXlz3y7
JCBCh34N0KPVg11OpO9sNJDRzTgHiUKI+9neG7nlHk38SUyAzoEefDFGusnr+Tr36qcdxgZGabKR
E7PDvAIqsFgQiRv7YKt307+HE7EeFKZzHEc5qRM4r6KFbRmnt5rjBFZGz/KTocCX1a78MoihmmAX
HHAXpWHZH1WyGGHaenrULR15Qf0h1yFKwnT+txozMqpfvqBbYRf5BTFg8YS2v4FnvLLKAlePGcRh
WfNXyzjOOX+gp5ZXT6h7e0EBmQ0Qht7KveLjoygSL+Lu4bmRzBrcqpdwHy9V4m84EAH5ujnWdf2w
AETLOGj4cLWjRCQo7E3kElDtfftO9jDnM/9iNuqKEUAPU8OKxlreJ4M69xrjUVYffhCjGqR1rADG
8Dn762te+GM06DaaYG/NIVln406hpe3S3PBPi81k3me3ZzI72HXycdQN/dTV6SNsWDKVW0wNPw61
3q7zmi/6+wf6HBSwikUPOVi7Ug+YsQZRnTH2HIziRZT1PWxRwRYUtVQw4VwSoFUqr4kcQyLn+Uw7
/Oa+H2t46ggFVk8kYcCCBMuoJSkY+k6k85M7MaWzfTmfxPQ56gGqbVuxTdXkYEXYblPZNidpZycu
MOwnxbyGhKHgfyCG2mqnCI8y+zZqecjFcG4bUJAJrM+kk69WksCHo1Yb+OCN6sU1xpfWMvn0Agk0
r8JRsoZGQ41iB+43mVOE3y/uFzy8tsah7ZYtH61Vvuh59SW065JgYirH5uQuzKgmXrGNrIduh0yR
Y17WprGEmtv8WUSCKq78Q51CqajL7kPjHb4sTnFk53i/Fr32Croo2ekpcDimT07cOclT7bpTZK6Q
diGsmlm7hq6hSsqd6img9cRk5ewEJsxd57QJms6zU6GPa1LKOwOYxqnCxnicWKR8GAxO5K6Z6n9u
y7Zmn8s/xwW5M7r19yr5AKpk0q+2oTV76oDsgm3OuXFFN+1no+qvtPEsjPSt8+UxqfnvP7dN+67o
bfVvqTdVI7DMh6JZtYOx4bkDf27uaoHWiF4rXjPdxhu7iL+FrdS1/ytghe3SPqtfDd9gC9m00ju6
Qe00ciJgziyTBzlra0gT4v0b1uV22L7guh3iOkjEl+VvexesI1z9xlN7aeTrjW3JBqYklYVshH8F
TsdWBYfid0rGyn//OZb6x8aygnfT5samjKsgx9XDcaXoZo8vO9lZ+mJaLnt0frdT+XzbDf4vr3C2
X9gwWfKN/U5MWLjq7g1B9o90BAA/9WYJ3ZGrQWjYLvqR24bhrCR7Y5804is3/efOqO4JRZ8eKyFz
Ug14oCmmT2uj4xm1TY56EswlMaZOx65LRbyWY2rALNPib0I04/YAe0pWE3MAa2SniIQB6Haj3fqR
s6QPRKHEbWqdieiD0VNrBhg6Y2ZCAlgz0fYjYZnva27+8OiqOcdOktxmKJUQxBpOmyMqcRa3M8Qg
3g6w7/ahsic/grD07Tg4yQWfT9lQCXba7WKWn6UcwCv11V+5XYZzzSCWJH924RiSEkQdUjGIvTlk
T9QX7TFrpj9sZ8wOTPGCVzJg9C+uRLvlLD5wtwYJtY7gtFE2dXDg000zbU3qtHjoaKoL+WhICpza
Gvn22/7sLsY9MDkrLwDe2JjuMgsf1LSKfz4vEM8CbV9mWd+i9V58BjyV773msx7EEHtp2HAuYByr
njNJvPMwz7GuN+egzGQ8lij8lACvrj5hq6mdMvbEPwqrN1lYzq3wdUB4jfm4rHaIpyfyjR7PxFbp
1gALWYKyn1noZssVYg0z0AOyJZYLxfpkgN578Cuskbk+GIRCachNOV7Rsdaiyd3PqzuAyvHJVqrG
u871b4zUUNGc9odiU7KZysEBJZagxm6wq9bHDD/JJei6IZ5cem7Pf+98Zd7nrP3XZu/uxilXcbZa
VuxpZFD0AtiJkQZvjZLT9mjB+LLSyJycVza5A1Dbf6tgQNn6wZviyK4HWsuhEtda5dOpbJOzOftm
RCZUh33OPPmWTST2eknrBo+ZvIykptqG7x4DjeJlqtXjduGM1TB/1R7Pg+2QI8UnEYelptmnbjJi
rxmIoKULbJYc61G+gu6VFHOp3cZqoI8eT35lrnE/VmdrMqqoxszFpKiXUcaiK4LRDlnSQ2Xn3G3r
k4MB2SBQrBk77gK0Yo4HD7Ofj8l3pVVSJtQcs02wEm5A+Mp9NCrKfGMpdKajGRdjd582GheuqNpo
UPWxanVacWOPvYBAqPw98CBqc83BJHkAsEl/p7ZoM6yi2sg4lQ7FTgaslqW6SqbzIZlK6B4UE13S
3+Ov2mJXhMRPCZDdEC8onNg+m239R/cvtj3/ukxpYUCXPyXWTFh25Bgu9O8WS2Zh7uCrxoh477v2
dVwciSJvXYjEiCbnu5Eg3VxgMWFF2ndgPwxj+dQ6O8bMPQZVSWUkX4y1vLcW82LnrOWR7Ow04nYa
a4oeD2ylSsoQwytoY3SM2Ww+jNG+Ncfq2WpJaqNl1cIO8kzqj07oOvbO0MB3rHN/kyLSyy5vQrrt
kjV9TyVv4AMVY2ZZLhR5ZgzY6TnTtd9sTH4Df7kyij32QaXRmOfPWQCK0K19F0OHaVEv6Xwd8pKA
EMPNgoKku/olb7QUA2fyYrbmEb/uqSjv/EXA5c5Ys0xsh4SGexBvL3wQ1Q3CIAlHKnhrFfZqtzZ8
1JMUsp9HanatqaOmhls3NQ8OkjaFis54Vez1tvwZluIDHeyVpHta55Y1ZBNT0fAwSBrcqp6/Rp8C
pS6Kx9UDNSdUb+0gMt/gGt7p1kWCjHke1mKKnfkrMJS9E5ULXG9x1TFfpqurOPOqYfjD+/2lecis
AouTy526rIojNjC+E7adjoJwXJjQ6QvNwZdp4sBedBx/88qkXnOKT4txYRisiRlVYw6G15zHeOZn
FIJoOPumWUUE5t6WC07W2lYrSZwOGSPQZ5HZnlbaD5GghrSeY0VOgBNB8uQglaMFoZMz1O9w/nlE
r0v7CcOxihtJ9+OycYCxmjR55XUPcsKEWr8vBREi0tQ+TbRt3v6dFpkL9grL9r/byXswnBTt0g3B
eBe7XDX3Q2pAfGQ7eXvYEGh9vnoE+S57aBgMFG761c3zDZl6zyMei8GVH3JKilBN1Z/bmTSSNB9a
Lq7Irdy1iwodooMYZq63TtPdY6dtCiZiCiYgTxfHQ0mE3bapyEKc8dnZHEG9tNcwMz7saXxu+L56
I3imBmG86FIk1TprzazMC0FKWhMsWIzMfAxJvQRjVkg9cmigPOikjGEQgRAsg+EnU9gR+l6LZUVB
kpnzcV34uSwV1FXrue/UV6CocLu1LqmyLg5ej32TIpy47CjMrKhgccLTUnU/mt2THpSyuToHmKLo
71gdvbes7sVbuT2GpDoUeMl3vfU3NB15GFuaU1lydNdWet+x+808luX+cbiCinWpPOcLqUDUymzE
TGlxTfBCH8bBew9g2Y4TkzZS/x4sB6/y9rF+dhO5EW6Q8VF3JhdEepdK55XAH1BIZWOCBHQfWYyg
KGjG2yG4sv7l8Y327GcbJXy1mkeqLPFIWU5k+OtP2vLzJnou7kvzM9D4Y3y8ifzP0C+T8q9QHU5+
BHP2zB+61N/05Dwy5obU6JEAHvcn9+qXyuQ7GFcpYo1JSM6xDQQcpaxYbzNtGCNRj0hHq3mbW1T6
HhXWmluvPXna56z/XQS9lFTNG5hkRtyTpPmbxH2X6sVOSffOhcUZd92seDVpuOTi8DZQjoky5TMb
O5pl3VY7p1nGsK8ddjo4LcwEIQo/2s3YibD3F+7Owqjj0nQuumjuxbKCQTfLjyjltQsITGi8dYhX
c6riSstuM2Xtc1GjaoqCbV0bLWCTNvmrnOTOQVjbdQIRxhvnm8Spnxf3Nqm5UlZiQ2IcltuNonvY
hwbn2pc29OneiiavNHHBWE1IwuW9bNVvoHcnp6teKk9cJRNX3TF/Ef0ZSmKZnaxDY5PB0E3dC0YX
PNXV1UHzDPxs/GHfZ09UwAcL9z1mLQ58U+jnrt+sSC58DKDVkZjqUz/gDJgc2km9QM9qakHJnEwh
YLVTZydLZBut3Jk202fHfahX7RFQDoMEo9yebCcKhLKfSr5BsT7pu+poWT06ZrNcZr8dIzOZH7xG
v6ROJ9ncz045iKYwALdTG8v7DIdVq7BrYUe6W5bhMrr4kkVHPzli//Uo18KCq2yXLBgZ1ST3LHhw
b6Zmsv/fL3muP7OhafdABOROYYA1jcnmhSQFz67HtznxjqKh1qgI2sqRKEmgZBldjdCkrS+nQz80
IMznYkGEHhkK8+7OqX3bkLgUznP+Mgisrc9rr/1O2shrHOQ3jMKzmA23IZ67HIfK3GehIiyfTXV9
X3icI6rPjJiJiVzKG+k0hHilpKZ13t1mha4cVDtqKMRQjXF94rTxqiMRImy1u0T3j57okyjAThSi
o/Vc8tkdLgVY9WxQerqtYYaWcOiNJ3cuqHENh7+5Kt6mSY+m1Tijf3xkeoAah38+HACSelmnRWNH
CK8j28eRfV/wXOjPpSV+GBcvjCJaXDO8z42Tvplje/G7f/o2+fK1WLfsgyDLGlNcDe26gK2lqLfw
JdzBFTwxgyHWl6+8LnOWUbp/Y6AuqTG+K2UUZ1F3l6QtjrlPkDxzy541Gy6RDH3PGXwRYZhjA2VA
XJU27WZ1qpy+jRMj/0gSSFlpAOUeaiyn/6jwk+hrSADEqSJUvjTHK2nz4Of9b64AGilfIxJichhk
5q90OmDhA9i5pR+Zzezs17Ej24P1+gGlND3RS4Ct9+YXO/duXct79VfMGc5yTXh5EYxO7qjf5yxy
WWv6VG9OyxFYJ+Hs8OvHkSlB6UQZzC2GDtrn9mf0E8VarxcHwSntlMGtlpQffY73ULOC3zJ4lJV2
WyL739hiEvEU0K3Zh0y2z8pb7xNWPkqFzMctr4z0rraHPwK0+7BYu4MDKItKfng19exOZz7iuaZO
vI2fIXgR20F29kPuMg5odH3Xm+C+5qGMy0Qy366+RiJ8diTRoIyyUrEwCA0nITGh6YW5GwHL1jPD
81rjLCTyDgqvRytF7qfppD/b6xmoad9qpISsrvmIdYordZgelwBpyA1cmJxYmzQhPh2Paq9Z2g3M
3t4Eqfak8mzGlpSQebGkL05PUW/4fDHDzNqi4+TpDYOlcPup147LJMK7tD3bUKOm6+Hsq9ve1F+A
LTQwLPniZqHOBO1snsuKZakB90BwLipe6XVgZW9ghpYzbuFs4xWWgXsuUtz0Q/1j1lkD28u8lFvg
FCvNkd7bWdQU7q0mFHtTFVer8p2I8dxPY1VQyEu6z9qPemNbTlLac91KYmr/wY/bmQc1V9/umNzn
sn7uXYGBlgqAmOld1Seo+FYRMg5lGLRilNM0l03Dlqsnc+sfsu4idyXrIavbk9Y5YIl8OxQp+rOx
qCGusiUIsVwYCR8l+99ZlGS4ItVqaeGIdyV0hMkqHn+a4ZCmUjT51bGW2BvF0cYNwqiwzCOnMsHZ
Mq0pOo2Xki1sTSso5Hdj7dJbaKwuZBpEaJl/S8aPGDqzdO8lBHRXNbhbRDkm0umd68/BYVydqyam
X5IqcO8PmOKttbbOhKcEcmX+aHGmNyNq5eI3m54xl+fM1Y/CJPHRHur2UNa3jqP95cuCJsYuhDEx
FU6SSt6gyqAt48FMbNTDqW5byle3PekOhXDgWqG9pqSqsD/OygTx8ohbaYnYLHV/v1Wmru18J51F
N78se4ftrHmV+hnTSjqvcTWZJCYt894YGfkT68QF44b5XFoRSUJMxP+HvTPbjRxJs/QTWYE0Grdb
3xe55NqXG0JSRHDfjDuffj4qe5BVhZluNNA3A8yNkOGSUpK7k2b2n3O+w88uW998QAs6ZaF3xfY8
M0MH7uMW8+8yMLfacp58TJXnxeNg5rZai3yujiUVUnL8VXAxbH30wA16xNZQzlsnkL0G7wldRjM9
yzaVpTkTp01Jr8GN5XhoMnP4p4pYHgKDwyy2Qt77pntklP3epJdRy/KWi5h+zN/WbGaHubukflLR
EA6WuUEv4Oe5UH+XM+Q44I70fwuX1cIubkOoNIxaJ7X2YnQ3U7MbT8STbHjenQZPWbGO9Idp+eYx
TOd3k6Bn5+dbnoubhsEfaJfoOYlsaz2nDIvxKu3A+lVUCLsXIIqXzpF3MInitVPyNHU+LchLpgTD
E8EeT5+jhM7WxC1/FV7ClIEwWzJUz8si0AoGpbLMr7HPb+gOzB9rQiPU6dV6i+wgWvNZGtUlEMVG
mK2J0sRh2qPiCQEgPYTuLLeBH3xFc9NhYSz+guz/T9MDLvG3ppn+T/vv+IB/IQ78P8QYkAqWyf+d
MfCsu7D7nP4ZMvDzHf8bMmD9w3AtPEGeZRkYPM2/IQM2KAHfNpRnS2b1vlxoc/8BGRCW8Q+Dg6vk
W1zbxAgNGqb5izIgLPsfDvBs2+VhGxIhfNv/BmaALdu/4mcc4AL8DhacIFMSTnd/mC7/hKHR1SA7
K68UgpWCJRTX7a2KHn/8b39/qDqDA5r58PMIR/GRvMvyUFj/9dDP44MRNJA+eLgK7v/+3p+H3YxY
RVX89XCJu9Rmk/JPD/180c/3OONMgzdS7+LA+/thWJfdrTX8+8OtnPpby7lrfHMVkyvCUvSsfD8/
W1P+otzqJpTp8BaYDYY04VrbjtTWSNDgyVBkW3QxmOcSv+SWOfm4QzPgmtaQFDrDeyz6strpYbwE
sRE9hX75rNo5Pk5Jc2m7xr81UGV7AVcvcSeEBfJlowcNP6Yu4g5sNytrTFOkyLApx9kpJK8zEp44
9hksIzceRo53Ub5vSmkeXFN+SdSwYxyhTCZ2xzSJm0jT9keIRJCfKkk4P56x8LBxGfRsEvvUJwE3
Y4tL0tv4dvJHwfdj+qT7GxYMNqBeQx8BHpczghybtFofK6vroZ6RvFdZh0FaVc8NDRqEjidWkRwl
D50oPDoJW642dxEF+MV2s+2eLcGwGvfGC1PgjR8W4Z3riqOmYWuL33XlkjWjEYwpuuA0h9ub0Ci5
nlVpk/glg7oW6FYcSwLm4WwPnLc2Mq42R4kNwytn21nj0aK9Aw++TRW72Tq38Z++TMgsMKo4T54z
HGcgw11l9Sc9hbjsOrivtd+znGtHbSg+Sebs6NryOZH5DbEGya+THEVQymMVfHQtK95UBrz0s71T
GsFi9g2kcCWSa2dbz1kW4zIPcYhjtVYrLPOESzLBS1TdYTXd2NoYHxDPn1TR4eCojP5QVVDMcTj7
h3ienkwjmZc9DowylouoZqNi8Oq23iBo6rHGdR/NdATnDHMZ0ouKJJrPk7Ztp7B4GRrmPDPDpRXe
k3KbO8p/xG8XE7CNLq5M96NIs2u2FFxYlUq2U6ExWIe0FLj4spXv2mcMJ/q2MSbj0RW7XgrGFPj1
T/1cT09MOe2tH5Lr54b01DSdc9s6YIcS7KOIZzhFChiXayC9zj1etczOk/uuqkiJjmW5I/jbnsQg
ODq1pnpgXzJh8TX6fazmcR0i8u9bHIN+3qfXeLbNu4GofO5nH+zKo1PQjQJhx4Ik4NbuVqtOYS5k
qcNVUR1wVVlrXtXuFrVo3XYvedM9tlb+1EdM/kldEFPLxSNDqfwQ+cSx7DRHNOk1ab2hZxwCj6vc
23HwVOeLTyf2qS/hFWAi5+79ph2eXWppt0FYE0srFOA7lVvvbUvDtp/AxHMhy62lMnBbLoJwkjWv
Q4t1pMedtnaN5YzcZekLJVzVOa4cJqeRuI3ysL5GQ1+fCoPhTinC7K7TzkPMj7/VfnSU1mDuW+hV
VNDhUK4c24L5XWO+Vc2eri9vG7jiuRYD5b3LWMb0vT86R2mH90yukmjgdIkceCidkWG1ccYTKTAy
ttOZ5O9lyqvmcUyfG6NNbw1qKXHAuL8GM2qeR7iaWqm9gcx89gJxNt2m+p7l8DUNqU39gZgueW7e
uxwpbuNZN1v7u4rm7DdCJvtuMVWPoiOIosBznZAiiiPRjD8pYwUQkww7fqCb/lIRTYjfszNjn9ba
IWPhXts0/9NlSbQHfbpuvUofHLqAVrZDcp4QcHleWJ9TgNDoN+al9KR9nYLwvmJKDh6pL48EIjbh
yExHKYd61TSJ127ZEo/2GLn1wXOh3OjdjisXBoBdEjcc22NM2GrvTaaxm7PmSRtWforynsRwCJgQ
RXff11N3HIdUMsFK3GusZ7qCq63bzRhbp3lvVgidKAkbs/LMbWg6ZKaM+zFP5yORjHyTDc0TCXN7
o4CQMhzY+V64l1iosMMYwU7W7mPfLv+LPIbmWY2YtXvPXINuMDezYYQ4qKKbmozyIS+no1R4hwvJ
WTYgUhR19V5IloI6bo7OyDTMQs5kk9muZQvTeIVxFmuMtfg9kPwJerXd+ee/Jt2h8ub5LrZh/eFk
3rbSe+MSdU5NhFiQF7eMU8zznPtw9SebN15C4XeSL/zSO4+3CKTIG6+pk1Md9OrUeVBwqLEN3Aa7
SAJ3JOMOytHcBufVx8UGI9mL243y0SBmoez6D091ehfWRkE3kkkVNASVJC4vslXfWaooTB4Ha43j
xjm45YhE5pPDbXqR4sOcSccDzd9WwZ2O45PgXJw6Uj+leMb3I5dtiiVz4wozfqcr7DmVxibGBHXk
DXxvdrWxdqxZE7E0Nm4X8X63nGLrCy87DCB8Vn1kzZvKQKliCFuq5jLkGIjjqnhsWxAUehh+UVz5
u0kdvIxhYC93y5yoJcyZ9F63w8rMjek8cdWGPbeLprcAMBP+aJpdqOU5bTE5TBUfeM4eWlC0Meev
fMBilBcTAnhX42OozZOVt0dpdvy2mIBmBpYbirEYuU6JtxvYePRzz0zM1hwFRxQxEyfAcIyMGkCj
rzj6Dv1eGdp7rQU7BzVX39ZimJRdirXSjx5lS9IuLuxyzQSvDot6V/gJtklrGxudv3PzPlu7iQNr
xjb2wAz6O6zDJ1maZyOIzn5qmOBjvFfnjtqBZ+GJZ4WzD/WOyBtN75s+CcZDUWfxIcc3hWQ85rsu
3iMzwxA35Kvnc7QasyLfesgHmDFIz8wk0VdxNkHT9MWjyy0NAww5ihyjfeW0N0Wx0EBeEqZ/r7XR
kN7z9G3ChOJgLqhJP16wIGZDnAxBo+Iyb7z5jWsDCgfzP3cMqUNkgmOFEeEUh/hhBnejcKpzEqY3
vfSga5gztIKeO33SEbrnrMyAvkDoAIfsEj9Tv1wdvWpsc2yXBGDJsmW6rPdGDQQepj8eowApPu+3
uh1vsgVdIatNZ/PztYMJNmAarT3roQSOtDajimqepifBqOpVyBYhTb2roxECopwpsZzZlej8M5nh
6qiWaUMQndzIlFvY2Ec49sVulObOi9P3ue9ftN0/L6f7ZsCROOGSGrL+TTNpbHB5isnd0SDCjA3h
v812JK1NRghhsqZd5ImU8AeB5y/pRP6qb/GhDUNzU7oyO7iO/W3HGaAlEvNDmbFFrr2vGDzoylHt
80xzAj9RnhqnIGeX3NOZsG/i337d3Qy6up+FUxzSTnJ/k+rBcWA1dHZwLuDLM5TyULqBpSTmeBp7
uRpc99xWwwQJD5hKjImeBBBidFx+iNl/URVp+X5XstPrvcBdk+nsV6VQlGKkv/Milzdu73z2cJYH
J3FWI3ZZnNH1Vw8kQkTpr861YtJ72BlGFg/6s8jRkcohCpU1V9XCCAiG8Vt270PevEcu096CjWhT
Wo9eHz4ZXfm7S8JsPRnq1KYhkkyX3lMRcJtoJpekh9ad29+Ywr4SjXsJxsjfRJaCldUfLJPRSZe5
y3YzuGrecaKNeZKFNo6kmi5JUX2HqmAvyIxoM1fyoWtgEyQeiKEUZ7I0FWweAyoBiU+PGLHuBoZM
8Ul1/Wmqy37lIQGBo82qyt7GOoXw2lbfubKwqM4PgVD+ihQI6di0gxoNMzWawhsv8t9o82yQ7gYg
DWCDUXEfuXl7q8BTWMuK6dmd8FIo/YTayt3RVGsjMnMc6elmpA+gLz+dBPnEdYqWLYQWKxN0rd/6
CZ7kAOdnE+NGxrfU2ATy7Py7ThdRoBEO70ToySPDhwHu0UTU2pfpCfdphugZ6E3RzO8TfVWM3YS3
maTUJ7eLHwTtoI9Z1CGTu1jSXGG14C1YWjyywQQnrk6UMKLtKVVv/dbb0o2IDN6JHNOOzJ6qiUKu
oHvQsY/iKiQbe98gyWUkuKYZcxbyOc+tfRd73JHqGWhozmsmOdmAd1NTw8mujX+rLH4neXo/Bui7
TNByokTZrZZt94S4Hiq6qYaFnE2I5T7S3q1uBH9VmZMnA5I14h+UA07zrIfzDmNIYygfPDpK2s5n
qzbeNO7w7qZoaoge0aaPfCbtJH93gyPI9HaYQcuhQ7ad2u3MbWQW47hvQtdZ5a6/q7P0oc0x9IxG
ZGwyCBgdILS1o6bfSc5wrS7TJ+0wCOXGxli2oWlGG8hzNFKugAlu+8l3V6HJxaAyEhzAlRwHv6fZ
IRthRP8o5tiBRReyMV3Cm9k4bCRC0DZmgNQFf4TAkuCIyoDKK9bDOOX7kuxv4OLg9PMZXg81HOTr
803o5bfRn1hasCqERd3S1K5xzr4Tz18KmQnLwDn2vGijQ14sz7XcdScJ/XCCOJl4p2N8+skos6uD
pw1G17edO5+5EryrKmbBeeNOm6FodyN4OZQWSMZAsy16sNWnlM15jtUpd/w3e8JLpZzqMAN+6jLr
CymN7DxdJlb+xy6CqzXhimuzJ+kwTK3BQU9NyUrmt7uojJ5DSEbcY4pNwL5mC4YiTHiHF9m8T61x
cyWLccsMGtdwf2R+wjuWxAyI6KHelg6WIoYLOOvDXRIk+dZCQB+0lFvtlx000uqlC4F1j517KCJQ
ICRri4N+rUiUb4K6eTHURLo/2VaeSA9WgynAS85ei8yO+2oVJohSJviidQCB3fcUb96CRTjj4CqN
MxAcfDSdJuiLxFxydlmFBmtCm5h0OUDpBkICdA72Tlk7z5LQRdlOp8TAY1CwS1x5JveUonn03QET
jZOf65w+2S4AWj2Y17b8SI3szYr07yEPcHoRYlwNvb+ddHg1Lch4MS/6WbbVXeuYv6VtvuQ6AeWb
wE/r4+YGoed2TmmrQSTnrjLj9UXCXSs93CeOiW7KdaLz0NuFFqpJl/SXOM4+nLH8jAKzw5iWa7wC
1d0xWGbB8Dbybe9UXxGOTdZ/TdY4FN+2j+0lAjMT1/NtNuExDow/Hlg9TIP2Q6vDO7H8QSAW2CnZ
i0HCvdFzyAggdM55zx0w0AStWoxhDFzwzU1BsdmJxN3YsqRNseYtMEz+1kGOp4CPGKF4MMIuegsv
TLmUN88HL2FCjYFqD7IkBNuOWGi689Z1/XeH5CZCBMuVm41vjtYXEb6PYXsep2VnX3MxedMVMp/H
fSU8qppbNsfuX4335TsMILy5mVeEY7m9yz91jiwbD5r8630/Ii1Qgo6HOasfPN9/tkrw38pP1Lqe
yRbA6LA6kluzRXlhN561O5JW0cdAmhG5YeTHrL2ds/iKOn+A1vx7tMaXmVHFCHOzAfYTWlZwDJbR
dNHhGq86UOHOR+X3ci0ne9wE0/BF5HXejIN/Z+mEoCZzAHhzTNyRKpjdz9Nav5gBD0RN+lIEU7G1
LWwlIpse+pJgTTzf0gutNkPYXbIUY4fssApNpGJXaY95X+jsNkpmiBszEk3hsKGoym9LTux4zJg9
aDqA2k3bx0FP35U3x/tBWrsob+ITNXDniFTdeuinV56zI3rIvBa2TLYeNqLEIHchzK/R915oCeIn
Wy1iUbbvKgbuNgSQVc8M3rWKmyDwvhvBJFRvxwmMIr/wi4bgsfPkDsSkAqWD9J+zBLZojGPJUhcb
LhVNAEeLjP3DUB5GwollSAZP9PV1yqbmpk+mT24hd0ZhzuwErnRcAdoroovNUXWVkvdOobUxMCYn
n/cfDklBLK5kFYPu5GKWszjexvU0bshsHttcw7+zF8wEx2UdAlQITJXtuE4rWmW3ecP9kvI2+gg/
owbGeuUew0yf+VPYl0zNty3nsx1xRUV+8ivQrSZv5t+2Ur4PbvTLhDe7mxqxGv2lGyH1f1k4/QgA
gZoMkunL6DAIp/WFBxiUimGfIrkD72IHocZ+n/cCddKl8tUGxmySalg7XXd0BnvYSbt5JnBNw2aX
bIecHTGWaDIwAi8r8w8duPmG/uZjqGq0r1KjZdYDO+60+cOqt7bnG3Mcvjy/OyrPuZSivBGme0Oo
vkQIw/5eepcCI9CmgBgXzUSqvDl8QumGpMktx27rFzw+i61n4k82lAV3hhxXORe/KhiBDEcB2bBo
jWkbAGwsDob5qx29q6+ZpOVTOqKlGU+90PPGrftfsqperFk+Nnhz2Yc6TxLiYI6TiotUfCvHx/AY
sUNN/MtoTK919tED81Je/1oKQFRR8EQnAMyrsJGrvuq3dqzphceAM1lsX3r42b4k7OTJk5iy+yKp
v2BuGo2TLOmKpxxouBjftRQbhZyF3xx/Ch5hZYyv2GTDlRk56dZcMDGhukngkxETfiRg4JBCwDnJ
WuI1DYnW6g214XdKhMhk9x4VJ91Pb+FYH9hErFLmfD04QyfiTMUJwd614r0b5I12yDuz4e25DbUD
2pufcEJjwBZwu8fxwglXvC9FDTIa33uoMrh+CDc0rqIdgPs3OIpqZEPNgsCduP81kSsFUGI8xmn8
p5bjo1reKxOupqnnfjrF3n2Y+wd/pT3zxqiVSXyeqarXlOaqK4W9bnR6N8YiBFgyvlTTAUZBvXPS
5ZnuqWxx2xfPCXDBRM9jFd+mOZyEvAo2IT41jo2/RJFd8EINBDyqL3sODmigW2GoB7e35iMBQMLk
90NEYTKdByC3lAO71mnOXszKO0fdFW392JnOQzhIDsOMOrBw/TJafC1lFhXHpxRNZpN1Yi0C+9fU
4DaXfvReLKm+uKqMTe/1z+Vn24+flizeJKtazvC10j7Cajh7q6nElq6vHK+h49fqLnFKSjwG+zao
/IeO+I6RewD35lPiuQdccGTVE3n1DHEcTGeLV/jd5WTGbLI2tsSpgm01cO2hnNzEoriWqax2XeK+
ynAZvqWY+Xqyn57o1vPU/MbMKNds81iu6jDfPGQ4IwuogsLMCQEQF1v53bQXw4zDTqtbO/XCdReG
2ynrTdD9zptRKGKGHTmhmQWYLgcvxgjpb+ELI3y77Av7+hNnIb1spY9WjW9zVZo4p8NMbon7fCVq
8WDKY8rTXDX2HqkG3pzBr2dzyMcH9ZHbwNWHHKsyjn1zm0TxVVuDfxaxd9uzDfOcmVaW7nvkprrJ
0undRvsNi+BY3rSBGtbT1J7nL1fgd4+Mbtc6FAx6YfYRRnG4ltK/cUV6TT1577eEaplOzTtCzF+s
s4YYvqLCvOtxNNW+eGgG4zkr0JpD/7ZKqWMmXfflJPKxdBDATHozsm74aJ0SMiYWAGXhotH5aZjI
h1fCuXGZlcWE8hgMswEQG+0Qt3Fx7y19H7ToZnPwWJfeW2p7yZ5c9NI1CbCwsfx3YZgESQ2PFxsO
FoGUk6mGG9urG7yLZEcFY7BCMjE2qtleiQkclpraYi8C/+AV0Z36jgdOOFM7Qs+L2npT2Tg4m3ze
tMNIiZ8RvMrCPAFEMli+eXPLtiCo4l800pfhQ/nh0PqIULKqW1Ad5vCKX8giKm1cHB19q19hqueT
9eq0tdqMNZXdFrSZLuSna3iXbjVuJKYugr1Av7M4HnazFe5aHRwIqsVkHUnmN9I912nwLjPn1Y3k
iZDwlgHTY6wY38M90dtglMeigb/mcvIZOkg2VtoQpoCQCYNvHYBTiMOPOhogjbDWE1d5SBp9F0Wo
H7F+k3GybmYuEyt4kWog9McojoPMczzi/3M0z1ztM1cc65qW76EVjAXUTnnWGz6fahum5gMHjdew
gBsjivgJnAP+CoOpQOaLz7SCtdU8oIXV3ALa31kHwCwu18uAhkvwpZoXmkLIwmS0TXzISLRtsHcv
XNL87FnLHtBhKD8T6nYjKEJDe1CgTYkNTN/ZgNlx9rZOtZBF7PFIEbq7Vyo/l0ueTynO1m4JFmHA
AWtErIU+AfstBtISFMAWqQ9bd127dxUs8JW9DIUNL0Eo4r4aCBNrDNQg8m1dTKMZCiAeRHtjtOPJ
4ZRB7Zi6JCn2ydRNj4Emz2jHjOrnIQVlSU+YwbQFFa3U67jR4sRABfUlA1yd1HrklUv31tTaD9qB
+8vhO+aMTd6f6qLsLvGbU1C33Ov9eZdEHXyNiV3n4Dzg5RrXfiEzAm0mql5y9QGs3jR5Wp/pIFqp
Bjq4Nap4k3Aes4C59jOsjtD5aH3nHQ2iXg9zygDQijgWe0RTjQ4QZEb6gJMp5CWaOV0EteNsxuG+
mE0yEW76C4gRpx1p8Cdmwx5/6U0t5vSWg69e45EEjuJ8muFs3cwhhxAZ1DvGrxQ/qh5uRhhsWWY0
mfKnqDdntE8IGEDrNM1fbrwGWuKua7f9EwDW2LVtxFaWyAnFW61R9dCzpn5d1N52XJEEA8Ulm68q
8c+5pcj/VBhP5haOQsyTydYfX1Jkcp1mTN2KsXgnnFUdFEPUwcTLNr8IFBGq3wiYNQPmO+lWoI/U
Szf7KWgHzPAjxk8gu3urV7xTZpxoHnkHXcXGM51Y5U0hmMvCa4AoabJ9nZFpspkTdZN7QFkmSiVL
vzZ4Ey4ISErYQgEgL+icAQfLVbJrJwYwAFmeIQuCYjB+xy4vhW8jb7KxMU+2kJdQTzRXAUTZca5A
Fy2NHdjZ704bd3aHYt0PHNfsCvsZZKJNnnZvbuzRFQB3CoE1J0qomUcSllbStdepHPurLppzlL62
hWO9eMCBc6vZZ64PILA296NNnJqsHWSudHivJeNVIx4y/sz5IWW8isp9kJb91aKZU3OH5wwK2Fp6
mD9la3ylTnXrkYBFiKVVKE6YJCaW+V7qwad4FaqJWzNTfY6K/pGUnLVPi+R+GBLvYcqLENC109Fe
8CKGYjh5YfVG+8TRKvKPLG+HI1hCH9NwYnF7IgTZ7HxrxJxW1SblY0xsdzbqwQb7B8yOaARFEOqO
Ibn6Tnq33TJ/wrh2qDtCTd1AEK6E8YpiYa3DNkLw5tXmv9IFzWekuxE0uZcQXyONtOsKKFMkBjJo
xPk7F7Wz4ew6ro35nArkDus8F+V01r2xc4swvh9774sTMjEabzGrK6c5iYjwNFkscku+8e1BiuEI
k3QHxEVmTY1DZWDNYdnHHTe1vthYtqIahcsCAD0w/xkLtmOisffhFB1MF8IAmIRqZXWzccqxhbJ7
xxVuOVD16SAnoeiDgCBouB20uclMfqli6rh/Jsa1U63xUM/9KxSDfT23I7ZVFW6qEY0CFAgTExiY
aRh9mhSxnyJUB5FXQO6lmjekn4iIh/JDG87vNrTUEa+Eby5AQ6J32Pd6+NETJM+We1s5lCQrDYiC
tTKSTUnGYjDY6vlNtw7sVNzUmXvGLL2B6ISHIivVJqp7mrDSgBWynOKLZMI6TjHwaA7ZjF5jNFT3
MExZQH6hyG+NzsPdUDHNEFF5EbZRfRs2PaKAmNqyvzgq+q2K9CN0njkv8+SRisCP2DIKCRhLsV5n
W2aq+9pObukffU5Sccrd+YXjDWlC2R7Zfjx5Iatc2sWfjYlxeKQrzyrHc+D7gKmwxbCXv8DYY0Ma
558i4W3T4lgpoByU0isv5vSEafWrDctolTCI243V+DAl6tknsBYnJQlxq+aouaQFEUm2GB+eMG6C
75YlxoDwIS0uga5fgHvdxRZ5Kl3z5UB0CNuSjxwHY1111Q12js2Uq+ecboO1oLMH4d/cwUVt0bYH
uhh4H3rAkDvIujYtJJNJbHiOnoZpuNMVv5viAO+Vqufuw1ikdk2uKNoWqu7SZr3aFU6/Em7RQ60h
gGXgwnGgd9sTgUxpOhr8Ct0caQyv3rT0UwXBfB0CeF6zCI4EJdov0S0b/VxVLOh/gijnJllDNpxq
FLiqm/ydZXiLZwTsylga4Bhr+27EAbQypqDfEm5arDqAgBmpQ1EvhmuWcvKqFssI9H4rdp/HVvwW
y7UfITcsPRUHZ3SLPccge90bR2d2h5dK1nd9/9AprBdptXYBK0AFwiMUZTnsHFGxEM6Yv+X80nrm
Sz3ouzAG6VQQAh3LAnuwwpgkjObqS9beJMH8yNzmEFIZiSl33JFQQWqKi/vChsZb5tWwBV8HZYtE
yMkHKLzQuFFGsgrAlGAbzJMK8Se7ySr/2OOMhkQUNrewuOL18m4cR4w96QJZYvgE2tninBkGdzaC
4HGYMVZYLdPZLHW9VTpzJs2TFPuqUd65rX6by/qNaSsnlGWfXJb+mfKZc5BQY2eFNZl7y7U3ZMZe
I1MV33Uc388YlGqidedCBOIY59MHo/hVE9fBaZJWvMY4hlBM6hlXAxO4bUQZANEGoooRAJKbuJWH
VJAI6jAJsBfnGY7jft04fcz+xqkefZ95b+O5H4jOAUBMO3zXaX8Ry4KcFmhpHnQths1U2ijWmQhq
8TnpuvqSmkFJm1cJR3E6KTdwHhdJClI9T0wt0ECY0xMBZaCRW5dhFp+Zk3iflUZsMrPBONMkdGnp
JnzmBhxGhnFHlcOrAOh6VmPkYZMu8/s+LN4TD7dXOkavgzQN+OUjqBBLx3S8Ng++Kdj2kXX4aJhV
J47c1xxJz7apb3MjdR7p8Eq2cza9inS0jpMdfrYWl51DV+MjzYAJqn2e3+Vjbe9j30nPBGYJzpUZ
SMWuOPvLByTL4vzzz7wmYZTUs7u1Cx1dskqxeOcg9BW+r2E1dPWw6/sRL3GvyKNFEff2KY+uHjZ5
aGYYLznEePrw8+AwjhEjPhldHIoGGKSRy/v5hC/cecNe39v8/XXd8sUYlGlC6KbLz+M/HzKT+DuR
/B1JU9JThjs9/nzIW2SluXxUTjE/1qJlPbXT+OAs/7SjQqIF8sL8fHZWatwXAp85HQh/Kpvdm6vT
qxv2xm8nx1DSDDgcQnWgpZyAnYvQZ7fxFK4o0D5mc1j8GvvmJWlV9Dm3UYlbr4JnhxKwDnlvPMcA
+bmmbeOBw0+8tSOVX/PMa3ZCuv5lCiN/nyuWnEZP07GKvYB5otGeyVwjOYn0VnRFcpYd4Oif//r5
QPY1OPR1BlyUT/79+P/pa8EkMRK14mwjrXSphOrccwx47yUeijtRyvjeizQNP8M6XB41zb66Np39
+PM1A4z288SRi/XTInPSG+ke0qez/flsYupkAy9lYLzLZ8ViFZ9ImN3+fLY22o0qERtzMKaPeD3+
+qbB7NRlVBFD9WjyXii+To8E6rFmLD8+RXxhSW26/c8/TTI+TA7V9NevXLjiSnZGXdPEVS/YapYf
i3tovhpkq3/+f32qujM+nviv35gDGZFvqBjbn8+6Ft09ZMDKv37jErfjyhk879JadGb9WJD/v1f7
v+iDY5/9n3m1n8jy/P5Xq/byDX9ZtZX6BzF+32M7bFgeQ3fs2H/VwUkM1wiUjCwc3/KwS2MI536x
VL4p+Q/TsG3LVaaywY54FMX9h08bm7Zn2kr6jufa/x2Htr10Z/7VF7dU1rlS0UVn+MpjDE1nufnv
/uxKtz1DdE5WmnH3viOD7U6te8roaoFYFhuMDFgXPhmLkxfL/MqFX6QECCb2lwqGPbAVarJ5O1d3
OM6PmfdcxreRmvUNXdfjyYOxvMBsRnky0sRYYYT6kqNSuzzvuhP50XMtol/ay8gTmc0ApynvE7xd
QfVo5Ih13hSZ5IpgaWXteNVuiHexQ+MxcjMizeePe1iT9z+fDJqaWDnBUPxQfwbfL+9jwZy6bnO8
OHFynlLZHybf9rZ95mJY1cbFJ42EKBdYu9Awvooh/S+KXqWhlprIf31+gQh4vkGjOowbw/m3Gta0
a5hc1YgKOYbvlTPaMOgWLjdibnBreVW9NbWOIYsPXzH57luzd+Rz1A9fLVVMbe1kuLFME2tZHF0r
ryn2ss7RoJIgYHU0KWiAbkbjmLz5+caim9UTVkjJEfZ5lC9elbdnXBMFO+/YelXReC1mXd9XE+NL
elAm+NO1PP58788/c1SyY9nsGuWN9/+LsDPrbZ05t/RfafQ9Ac5FXvSNBmqWZXn2DWHvgTNZZHH+
9f3QOUAnOQdpING37W/HkSWxWLXetZ41z7hbc4L//EnnbQh155RnyZESlfo5k6+DW5C7yzsoiHaU
PNmSit8IBd6qHPXgBJ1brBXI4LeCOP0ljsiL6mFRbhQwYzq8e53zGOVX5liOrxZc3WDyciICU+e+
VMV2zLL4HDs5vi1LXF1HeRTv4Zgj3evimQCLE+gMDb2oScHdE5WunOXHtn7yjg2J9AtgbsdNcIWl
MeEl3txdVTcVlsYlSlsTg5zl0L+x/ceMYJnJ8efLipZ7HDTjoxXb6FiUJG2wY2uX2sGE58fF/Nn7
KkDnJHxeKMo6bT87zFZV7aJy9/PLzllhXlOXFgb4plEnYt5XpvcOYcVjSZh42WgwNqqnZMuAMv5I
7abed3nrbh2OgQirHSP9NJlg0WDLDsxeZ49lB4MzKWBeMii45w4bF9ONmp3hajdOeNMJvsrOti9F
539IlvyzZRTW1pgdc2e2s6MCXSDKsjXAPiOEfvx5Kzkqt+RYq41fRdofPJ0vqV4fRD0CWBCtuFia
JS6jMT6ZVJjv3NABYbQ8QKSiPcaFIWmIkTRHmh3apq4ubHyd89AhDEj7WqAhnEGlEuYb1Xpo83Zb
hUq7hHoTLmQ7u9p3KvoaNTwVseUd4sQXl1aL2a61I8fyMbXvtu0F4yDqh5+vtLyPD+T0vFUcK7Wz
Q1RjHU7xMpFH7vdH+eF0HA1FXcSXJreukeZ/zF7VXK0wZ+fa4aadtPzKPsrASFANkBB+gVhWDxWW
8oYI20WBw02Hpr50hipI8ZHBipvZXUXEGBnFdPY5ip3fvd5YJ2g8bwz79IvVdXtkEnQ5G8QLXJin
LJPEMBrmdn67SwwszDlS7gP+/zva41c9uuKmeTyJ0Z36z0h4T8wxAE9V9UXWVXsnzOMRSMArMv0R
s3p3ajyZ9tzqa0Yu7rnvfVjdfvOaKgHur7KSUzOggRap/zTUFvbNRr4YcriHCJeh7KuLtzygEU4n
G8WZOvrqKn0o2pxqs4OCenCwPEY2HE3FjXyMuI2OqwUKtXyl7HFvxmI+ujYZNFMzUbJnFzZ+O4ZX
mTbGNW6ZCvBFUuugQvX+gqwqbp1Bf7oxAiX/+YFpk2WbNNJE0LCArPM4ng7MqKNn6fBCwz92sVHp
3Xmsxk+PdplbD9ee+elIm0NjeDduND7OEZOsmiTr9/++F+W9v1fLLPTnr1g4ZhYOgQ1ppC7YGZbW
zh/K8pkJeX0IZ+xOP9x02kYFHL0s+PmX+TTFeJGoqKySjiMfgJLPOSaM+/Onf3xvZNo8Yye7OnoZ
dE6i/rZWgr1AiA+tQuOg1dza/2NF9pWqMBkAjRwJP30UtKkNLixpvzGn4Ae1Ts7AOKTJLMjc42FJ
x0beswy/bTN3pDochmAVzmdEHKahkeu9xS5yuCYife/kPUvIaINMckNfu/08cAb/8EIi1yOG4W2n
mTtLafc28q4TDO3Bt18IKZIk9uqXXp18VyBByPldVd5jatNiHPprlz0u0ZjjlMcnQF/b2J52cf1K
nPZu9BocnBT8Mt9S6OyxCpZ4cV6SMG0YK9IJKkxtV2vZkeEzUyvm0Plb5YPJLenAizlIFW6zx+Id
EO5BGnG3U0a+CINE4X+ZaRO0oREsP8o0Upr4WFgGse31aOvgD06RSDzpbtG1kcXiDcraxtQgpkdi
5zp473OLO5YDz2FpRp6OA7cBamIOTVI8hjAYeswfRRLSKAZrHuv7Y5MwNXB88EirFpAlyymIdsGk
j2uDaifdsS/sc+55ZAd5OFzinnYHO2CCCZqqDmQiuF9OF4Pee5MykTEKGQRqzAHXvbKBfhFDob4L
h84+JEFLh+DW6gHEA+Tr4uHcU765vIjLCzGz7bcYCXRdgUEuOnWCswR2QlWt8CyaNCb4/HrjO8BU
ijhedUs7cJ5bsXPAI1VsIUvuYkNuMo1YQxyuOxauvIB7mBlBU0MdgLgB/cfWYuYSxrZNac7RsZYC
Z85xsXE0OFmDh7+63gorOsgJ7VUbgSXZl3m0H0JNHhT2enjkr25E4iCvmAaNvA/jeRkVgKY9kJgO
gHlvjBrKUKdz3xhPmAhem4pZKM5JuktZZUj8qqV5jPHZ1G18i4ocBlriZjKXicaYZgsswLB7rPjk
jdWhC3/nVXgAbB7Q9nv24UzhySbk3uxtq4DL3jDGWrHmbahhC6a+Wyt8qfkw7yrTDAyj3raY7OpI
POrMnNqITiaOoytM45/owludz5aOuoZOmgcCkpRJJJki1W2sj+sCnnGbXJXPZ7KEHslcmrv6JqKn
dtSb9RgPJyvqH8zF0y2jrYfO6fXenfRbbA5Bzi/2RZsFtHPvAsso8PwJx4L8JtODCYQZ9vL/6bcT
AyKxz6Z6M4ZqT+hqFy7WkegvxLLP5ag8qfjM/ApOl7/FO+DGe11ov2qgil5ZQfmhocxpjgzJdhqD
uITfKja9oNC0WxI5r2mkLstPSRZ+EsjIbuvIO2UjvMq8lCCd/SF67BTOIN+5Ds3IGL8MVErpnkbn
IXQqkm+bLDWDMNKeevmbPq993DdBDS8sLGyOxslu+Txjw76UbfuqdIsR2HyD83rkmW/qHCyD2kZt
cUxChqncRmFx73qMb8v3/UZcMq8iuWIeCrddd5V+if3mCGc7cLigO8lITMeX604P1AGsyOIcl38q
0F7JaPPmLQeVC0VuB8uOEWzhETiQTCuCD3a9bngrl/dYOVddFiuJOEE97dFQ5+VNDpP8AAyDG6Ba
m0N8tvJ2n7nWA1GAnyc3mKjh/XiUWAwGWbwua2HhT9eKg4V6x2G/sdipep5adaJ4zIpu35n6B0Ck
lQmGiN5Mc7oOgn2psZ3IvU/Gr2U9y4mBdo/2AF1hRnokRMhInVWMnkwB5ylzntm0kbYYuEKym8HM
V3fnYKQXGyn95kCDqDL/3XIYaY/pCRSFGt8bP9rCNrgs70KrEV+J+Imus5vrhUc9XXz40LSmvC9a
wPJfB4eTquybFi/zQan94ka7G8rxg6TKtUTyVbn7EkL9oFNl75nA1ZLugUUCZLy5a2Jw5OhjXFHH
0bMCGiMDU/RMxcJDVH5ZVN+WFUNSx0s2pRVeY4zaQx9eOtLvFR2aBDZlcqbte1dx19O18JBjKSRs
eZQOrxTaVzoOdyk8UloWVbroww0z5NGeXx29P2SGcYI+Se2otSdu+OH07qUwlygTiXz63Ap8SGxr
gBWX+htSbrTK6+QTiPJmAunCMu9th2lCj3xRWfbI4OSU+zlHXV7MQbQ7TIzpgtnau5Z59RiKOm3H
a+W+pw22zTHrzkk0ftCstHN1+V4uph/AlVJqR6G8J9UlZ8rUV2X0aanHEDJgGzsb/MkPblnD2nRP
uVHBY6gBX5YnAOsYJorogxLDF13TgArj0dGbfudokv+1/VUBj7d7+5J1xFpp47U3tq8zlHnWqD7l
GLnPwyWRv4eIjh48mTiePfEi4xxMO+mvDDQvDA9B3zGDC2E+YopEEtcLDDD+H/b6Z7APvyGGfDpd
gqkbedlhW6dMrkJt/kwo4tJ5lS2cvKOdPf4xax8bvPvtlszYrFD+4mR0BlITyKnd4dh4tBMLwEY5
n8raPngl1vL8kbhOBtZG4ncX7vcwhk9qvI62fIwS7dnu8IM1xr0b6Jt3nyMvfqFEjfqaLCgb8i69
3mNqhVA41vLehGujAOiWChCJU/lHluZnNb9Ps/Gqyxa4GCPXtovOTax/JVW/c+3h1VrKudOQIVUm
nltaOWaQ4PRW7Tlm7xo1b5Et91NlfVHZ/GXx9pVjtbOiEY6v2s2ldkzx2fKhWtN3d+pF/a7zIVxl
ouZyvMZ18zQmmHDdFMyiVh6T33UVE5F1glKOnMM2fsMxu7KA33C92/7dHNKrVl2V6d2tKb+0hMRF
nP6m1fTYNeFfPSOgpHFzrVIqaph6DfKYsB5WbM+U75xTv2OTYhxH/dmBk5oa0zdu7Yc68u8O698g
5oMpV8vVmcz6C3vcjU0Cyzfa3zSl1Cuin77MiPm15FCsq5Lmm/KRetk8wJIhc0DI1flAGY9EeTDT
8Y058nvt9Xc+M69tJT8Mjf34gAu0yn/Po7zadAatu1btXS78kjt8X3KatrPxgWPEPgFpoqHshp8G
dSod/Bdam34PCpNZH87XzGBCBOMLnHWyn4f46uIgkPaDNzNvZbrwu2X/QJgKqqhJqYahUUKAMynX
wQd32B9bIDEDJZY271Ruzc+a6FaTjLFWsZgZ0aWLrB0bx9GgdXMEpNaUDyjVFxsTLI0AGujAXaWB
nosy6zsROQgV4gwuBpWsF0HUqoHdWHbKTe3IjBtkSVc9yAJPWM0BbCcFnfP+sGlbm0mgYGDWeQZG
mBZsJVsCDFoZJ6a9jBMuf/9tTim2ZolJCmcv2xKEjT5+F7obtExp22retpn3MTGSdfAX13V1hPkI
103dKtvBRRptarZbjfAo8IRx0gdz350qVv0eh4YhWzKXI9Cv9iXC6AM+8c2N+ket3E25dTOKlnvv
p4j8dUsOvNcvRU1niluQNOsqE4NNc0lG71JHoEg7gyQ08t++0/x+N47y1JcsnbOOm0vq+bitC4I6
Ai7laPMtUU8sBCnaBGtn4Eb1E3f2cg2F2iLW4f7KoJ7hRqUOg9nOYqbbaQQ7S4ZsYUH6YxqZUkYk
P0miuTXWuH43Z9bFlOKxKXfVlN7mZnwcx4hte9Z9juWT3Ts7CC0Ple7tLWzYmGBxM87drzmbT1Vc
HZA4HnGmPYKHbXblku3tjZfeUN9ewYUAuIhRMVNK0Z3gHnCXuZuTPEYROQKG2ekFq1APs97f13a4
NbQUEzCpW7pzQbZxS+G0b5NRsXOEH9aKVssIzYlHs6j3fBJP5EfuXdI/GPBbGgWEJTJh3yRBDZKh
JCmMU3ddda99R3FtmAHsETtZiDdylcyo4iDGC1qZLxUVlW0WAvyj8ST/1rgJ6ZO8JDmoJNsJLzjh
DiH0f4ybJsVPeiCH5GBbL00EB3yID7P8zumHs7Jk65OWKDOxLeJ+N7GhNxpQne74lGOAH02WH9TT
9y6ZINdwrNLVyYDttBPSpCikwnqZFOWhm8PtgsaSrO0gK+2HHjEGE66BEXh68rqiP7c+byFtm1jb
omCaxL0PMQOD9MOlQf861RIzxrNR7YZzNnakA2LnxRuNlVoMDwxT/JnyWV2a3GruKGvcZiEiatGD
ERYBrIAn4qIPiLtBylg9LvyLIAoxMr63QsrE200x/fZaThj1fOTSxYFUllcdY9A4DoFfDnsKRsll
uY+2iIIKtm/KBpCqqL+lxM6QVRf2nXrzha/+dSThrShFryv1ZzDSrd6TU2L67UNuNzP3WDaChHoa
BuQcUxCWnL507Zx61c7usgOg5U1lps80HQRd7qx98wISdY0R9ixl8oux8yHSjG1B20seM6AsGFYl
SfTgszfVrfYoO6LRZN2dJMH4n7/KR5V8DxKOyB/R9Mc4ZalwrL3jy327tHyy0HzQRw/T3tx2UP96
fb5MdngYPJeTId66YtNQO8h90d+lPtwAUz+WromT1EHqG0T0DUwJeH9nbSvV/m1oYp7Il68s763s
M74GcxgmWyJJN0arLNqV3NF1yCmJ3Axgsl1GzZg3qv2o+0AmvL+ZvLjL3YgeJiF3odJfs3Tc+xRT
6lBU0wHQQIjhk5LYzLrLzt2ZyfQnMZyrNfenZtbRg6vAJpGWGs4tdbVTmJtAq9sbbtaXCuMXiiRp
r5YDEhecHp9n7A+1KXcchd7bni4HfJcjlmvCcthf1n2XIuZ4a5osvnt62hubgM9c7xtsy7MdHcGw
XZSBp0IQQyxZtXGabIvKfNPMYm1nbKB9eY5zr98bc/XdL8dJit5HuwlUmAdhOmy+VDudY5eaDkKf
1SZHD8kd4toUwOMvCOe1XYQfmF6CRvmnNPHwbXbyAV/bOueSya1P0mq/sAAG5OeAQRqvjl2t6Nvb
Raxlk/NbNQwHo+mhg2NGjxcklZG13/3Lu8iLXKBeQiMpm/J7cL7E+EEj36YRVKFo7UmRzquBFKMK
BwVOuH5In5QfI4o6ZAtzO5hmJPtIWyGoE+UMKTLAnivat0r5m6jjmDz6CBaTtSIotBjC19XsBhnM
DM0Wx7pVwdgYiFhWuHRbbo1+3xrdkx9jnZeWc5Fltyb5sPE1Jxgi6zbwUwXiMlfqKs9RvQtOMniT
Hco3zFvncxzIn0P3qzSP/AdDKPkpex/NRrQenP7VSckIWmNQDf7RGvb4EVdVER+I2e5nQBJTCpxd
s0fAmOqYOvMjrPFNE4NM0eZj0oanNh8ucx5u0Qs/694jgWSVf0PdJ04w9SebYqpIm2kKSPM12Nkd
t2g6cGPJgBvqm3/saCoBjZZiHuVgW6fLVmQ9AdVUMOxyKBHscUMKYsni4BCVB9YHQAD4cDzn6HEN
YQ9nCYqPSo/29JOvwMmtImHsRB8edSd/tOFurGSZBZTdbizkp3JyAqPEMp9a1QEKOmjGMjAr/5ow
Vs6bYAIiR1gGqu1o3jLUAGGoq1GQHhoIMRpqNZnfmJ23mR+ZV/oLoFUsusf0VWN1zjrrPnvxCRn7
eZj/1ByV7TT+GCprPWHQQ3DlkK8ORY26m6cGSfV0b9qUWzq7oVa7zjxPzbjTXf+ZJBAsBflVDvB3
QZYwHNn107d9UBwkSPxpK9oG7o1N6k/Kqz6l2Kb/dAOT+DDaipTzuGZuiWLeDNQeu/denA7jS2jt
KbpdE0EKDMy4WGtmqf9JlQUU1CTIlrrrUONX9fi0z/Z6yU2IHuZjz9nPbsoN0ZFz0/ufSbECt3gw
WsAzuXbVcIVQ1oUfzUZl1/36ggNbzd5hIAuNLbBk5XvKkAMTJkVb36KUi3hNj3k41qddqUewQ/iF
6FPCQLaDJm/rh5j4nQ+7KEYRgMYOjyQg/e4m5nockxMHi3XEAmQNMnB9h4LBCiZIQ/1dPgZ56980
Li2D1BBKEzlyd+H1HTnt7m1SxN2g3Si1oSib4ZkjL6aoIJVofFArYiJ4AuXTNOAmgioymmBIu7u+
VPKeVap+YVUFXaRt4oS8bKzOov3MCWbicqAvZQPWuTCcrfiVVb/djqOHTrP6Iwf49Vwg8OoEZYyD
5x0KL9rr5YdmPOvpi5599fzq4ndo+reZIg+Ms+zjoUQl2tYnD5oaxc47uM10ZCme9RapEWx7w0yK
eKEuvoZZPKUWCWyKXZl0I8XR/RBD+yELV1J3/5TGxnYAJc0h0E1OKnwtiGmXpbj07LdMg9JhYkEL
4uTMfbFQKVJSd/QGPJ5YK/wGYuG8pmwakPQ748qTabBDaCPicwilrXmLys9We7Prgx+eUtu+NvQW
i/YP+Y1h5ZTt3pjEVRcH36DrPfubpBEJNPUuvC2FHaOHwwW6jq27CFqfTh8SwNeuqLmmcI9m277n
Bc0AeOpBPkG1d8hFNuaRXAwxwgOZDwzK1TrW3ho8W5zF2AEsZnNd+/bkfPPmM9Jb17yVE2JVqK11
y7lmc8rAXd8RddlhHVslRDkz16WFQ+08PXvIcu2RfsMD4KqVKFD/8BxLklFme08LDnkZb/9kTOsB
yY5uoSPAUh2a5dqEjZ7IJQzo2zs3ms54CCf0bMSlCnRHFPS04BHDdfz9pGb4D7Uug2jQ+Gxn1q2y
tplRG+c4iqnvVoQoFKl+8uYh5Qk8NOjeptM9uimZYuiM/qaUfnNu2DOwMW2inI/iJB4AnLZ3mnyP
4Hr3NF1gYMyQMyvGLOexyeITxua15ULq8o3BvWQMVg59TAMNrebOk27E2RbbX80RS7vCn9bPgkkJ
YxGoIJpVHuqROnA1QPKP1JuvRdNeown0qtuxsdOE+svYcqKmZsI7LKPp9PNlY4FOyApF4G35tz8P
9M19Jp3z5jZG85gODoFN7TXq62+meM6pHM1NjdXj4eeBNjZBRzRZ9NJoKNWCXYHt1XjLjaXRjxP+
Q5edub6xgCWUkfs2fB4vzJjbTxFMlFSF+t2gjWWbUiC99fpJv0tgT+U01fuEtAX+exML3BLCmPEl
I+SSb5DhHF3yiZuGU3kEQuTSoilJtfotzJmuzE7REEYfon8hABkeNIGZ3+GMS+6ZZINrMFgfw5az
vFIPBGxIxI5J8+1nv0FYD+iJGHXr2cN/L4ro+PMncN3xLjIpq2kEswDKjJlxa/LswUN7lgQc1tlk
ExbFV7Wtdc98kfLUmZ2Dn7dDw2rK5pTMflAuzfZ0hf/DkQTUMfpT3f7hpvhfZVfcqgRL1f/53+b/
ZLLw4RZ6+I193XNMTBj/BBmsSxEToxcdmbcOg7WVcM91/PyVVgAtIBzJKqHGv5EM9W9EoVI22dmS
bnSed6KpdlXoMGAEF0CJIZsiAPDbtFUG2m1sPhsc5IN/8gX9T09X/DdPiG/5rsPabxrMq63Fk/NP
TzfTZrzGOmZiyO2QFgZqZgY5X7UWdltEWaRO7/fNATV9zbpltO028iGzGI3n4Rye3BkQnjdJ3PJY
JtJsxmyewxxx7fo3Fkz+gpeHJ8wJAGoFVeLMnLdxmfoPPw8UKvwpjJf//BsZ/91F5Nu6qZPUJCOA
G8D+198oKk3yiXlMUDlKvLPCDvDQKJ4mkdvraDBNsCpiPxnIrZ2govioOaJZ0yj8khUFWoRwnTtv
7Lqyp/FmtdLf/X+eHyDMf3PhcGU54C5N37ddjHz/+vz6yHd6zQRKTP0KHhZCh9vS4tW20gEvUzaj
f5CCqzbC1rxz3D/P+lST0ijC689D1Ifb//yMTLxb//qMeKl0y7YhYzqeYzjLZ+SfPgNGTJWMv+ij
jjKwLRuUXXXlkoUy+/lcyj2Dve4ZlFPEOe9YuZp5wEmbbYooz9i0DPJQ2sfGyq+YG8eLw3C36RAx
HBIwrwSrUCLSQdz/83N2Df3fn7WznEgs3l/TEgIK1r+5mQD4Krb9S/FL7BRvCNSYGI35DKMOi3LN
iNowYFwX8dpxRgwTZFeoilayO+Bt2pi5bh4qYP1tHNUwfAjXeEbIOEQ1Rx/1K6b3F3WluEGcNTbl
Epgl5OSkDik5Sor3Ed6StObmpiLGj9RIXmfb+FVRerLxjOpNlQTm+8Kgph5LQA/f0kSOy2Uoj7Nb
PlazFT6xEq/xolUbt2uZKMLarEdi5m2Ln2fOycR0ScokLwceMPnFSnP6jz7q+JhgswYXATplqn8n
MvrMo7mFLNYwrVJA8me2xMz2uL/6NuoS5k53aS92wSHTj1ttm8F6b4phXAN47GhH0XatBTtEdtFJ
NJ5zMNk/FRPSu59qRO276dy39cltnT+qsPdZ0uVrwifa1iGTU7awL4YeU5Ms7T+h4T8RrDWO6M93
YclPjTSU9OoysAUNZKAJ9sIbMH54QdqPf0wDonWj0aRLXxvDZfgyWEpoRCE3oD9MZcEcncMp0a8P
qIQcbSk1IpW0G72Z389NN5pHZjyb+3cRWQhZc/iaa3eS7e5b3/nnUet9stKY3Bqd9uIh8zmHIUyE
VV8eOYPCmEGaqPqMqhdKQTnGQyzS+o6mtpDwnr22FBn+KJtOwh8upmlDdD36ZXcpnEFA2J8+Wp+B
Wcj5o7fpmC6oVx8BFWfcOBGW6A4rNfnUN/kfQwIp49gt14SrOLMBISo1EpsFKdHRp+MjpuEm4rzV
9ox/29Khy8cyztVA4r3GBNKS5t42qU7FBDz6eB5OWY+fAY0ipgyFSSpnviIDeKSH0Iaka37aDhpj
FBn75RINQ86rwxB9cvtuCT92LzzNbFVwyRKDUjp+vBFDiVoq1zhVJD7DDnirQLZPVk1AIYqSbS1J
+ihSRusp5ViSVTiq0Uo43fqHSGTxftJIj+X+vqFQhWIp85XNzF/pEZpgxtQAQiHm3kI+89LiuRnJ
H8l221dZ9EHlRm7sUo8PhRmVAlZUCxcdvdW2vAAoENtzoV4mjlhYbSaEXnPJdf6pO/eFZMG0KUfS
ZvWtNpJwBZsyfyVkZzlF9wVZ5pZIUgsOdjNPC7+EfCe7cbCK7BxRUiBU/EKLE/WiQiC59jnIM/fW
qCg9UNgKTU2kxbVBZd4OuqHWjX3DWGo8jl7h3Z3GJRbeZvP+kXyhx/mWhyGZvKvN2CBUyTVPqTi3
ZyHWJgkP0n6VIDdvjqu6hQZa9rH3JJ2UYVhtn9mtQ/GwtS+GvPR2AFzbtE22b4fq3hsj4/GlhFFF
2jcmx+fYcB41rzh3dt5ce069pDb0ayw0tUqXuoF81G9zmXyYZdzu9LTbuYbzy/Zc2iwpVmp0trz4
ngLaHUCT4SvUIudeRFRDJyHXmxc5pwxPoijVH3q2hi2D779dRqyYjR1kXt3+kpb7oSzEWz9y97PB
nsrpoHkSE7xoqnZuBG4fCcqaO1khZDKJ8VJ2gZg4u0CbrYwFzm+u/IWjopBh73vztEdM3umjqI9J
ooIm7qNLrEYIhbFvBb3nZGeduE6sSHBS8z4jVQdt5+jnosg2rUGqr+qM4dpg29zojFY6PaOoV5nq
YlkxiYa4uUmdbLcxTviJMoJG2oj6aOIVFJhe1xopt22UxM8h1d/nNmX9FVpJ73XoE56uJRvKVxE5
KRt+wnjjSNAXoQqLG10UeVMF1WRKPv8Lic7JjhEHPkc3pqe6POmzdcAs6p8dLp2bpTDzZXV9Gs22
xxkDCAd4xadZROKU9+6T5mXmgwbpJRIBjRbNthZgFRTtzbtUb8iJsmlCyefwLnVcQ5nsNy07q1EU
V6Ky+q4rTJMlvn9BRNpG40tTxdzM6AvEwDV4tzIlsqZV2ZPtJk8+6YgTWcv6MpUyaFNsPno7+2dl
PEaWyUoSi7+ypFdLmKNzQBxD36jUDnIzqS7sCH0NPt4ezX7jDFF74iQdAPYA+6vrV5XX8TXkLahx
+U1VYu7KpLuO3uBRr4LSU/bMgES+KeuQkgHfVUuA+ggILX7WfQuZH8ZJVacnqXvzzeX0DdSD3kQN
4bEeszv1NODd2CpVXuhjvoDP1XjfrWVDZRhYsU2uKDxB10RKcQtjMiK9OT5XWB4DlNV4DyDNXVt2
VF8JwWy8MSJhokFzybXwWRVZedcxBKUUo2wMdAOy+jChHK1xLhblERgM2uvYdPHBKf1ANfR6g9IF
E2zj/IAf0rRldxzd0ubOEomlD04LfjCZCW5r6gtqtSa32x7Tho4cpK5dWA97Xv34/PNAAzVSb9Zf
C4Mlx2Aes1VlNlxjLUwOSB4fcxs5D9x+u11YVTjRO1yTYs7ew0l+gzhBum+xI4R9iq2WMhdHS8nQ
h8ACDEUIOJ/i8Kp5bh8A0x8o+vD80389PIAxmFJJR6WJzYIxDdPsQmH/cjkPFohEIumvUhoE72e3
2PoiBo6XTP5ZemWyJ8fz3iwucip5IKkC7GVwxPQF8NBREl7CV5MgkaSyO1GJeJ5s1znJLAwvFlrC
0KXeas7Aa/SEoBC6Gc96UTScStCSeC8cBnNidvZJWDxlSfqhCtUCYn6ZJVYgt8xfUrOvtljk8HQZ
LY1/GbhJq9JfJdyYU88p9ehmTPBqH053bPnGsR/n5qWV9l20eM815YC60WzjlJj+r7RzujOi84YD
KHdmyzq28BtgsVIW2udR9YBn/YKeT6l7RWaf7Li31QuFzO3H3MKGZsmZyfHqO5hmvEhwi63VSeJW
RZVpsotpyPsSPHpU4XR0zDy/+RlmP0Atr7g7aQALc+cQWwzWGjO6UdharOwiJrfNGYph6SaDBFTB
ft05YycPg439zBzzHFx2A3lzYvIz2JzG7QRjVploCCWzU6C3MK+LnKJnrnMTI7YPg3WaksvUOnia
ah4LTmdDTE1tpYzykJk5qfjceRgyxJ3Oqqdtnp57G1HfqJs71+LV0CPvyKD/q/OvIqvKY+vZMH1s
91ebAwwm67tPMKpuo3zGNrU0RIPwbC52eQLBzkaqle2+JCtAUOHBiBPK3FLt4kVQ0QwrOZYxJn+H
Yr9FJTWo7CLPDUL4kGX5s6Jr4JRo7GU6oXfbevJj6q3BTbhuZe8pMSJvhIh7qbugdh8ZeOVnJREe
BfuojWUg08iCfZpdx9GV3Z92Abh+brti2GMjj3t3PkqT+tBhbBaix7VsvOY+AaRlr1i+T4K5x6D/
6iZcYCDBN5rl6mxKWDPZHey1Jr3ODfcKv8NULWb8sbVwbG4vAKYB6A8FpybGXxnR1VEAZCuYNNJc
VR0JYf/Xw8+XFXOOwJ+aN2o4svPPAzGFdjWw54VUZSUrgLxI+t705uodoGssj5u5FdqmtwDEZizW
s61xJictOIrhRJjuMbEbCuMjpR/dYtxo9qyOii61tarCgc8VQTgBr+Ha53V+nRPI4WwdJlLNMNlM
UENXfXn4+ROyTXYtJoK73GIpW18QDdTINIdqAbp3GsYh8tA5TIaDcunD85n/BClYn2LwzUcLcnE3
gNT9v0Sdx3LlOBZEv4gR9CS2z1s9ebdhlEolegOA/uvnUL2YjaJrpo2kRwLXZJ5MuJZi8CwrR/D2
u3F5bsu2OTgCHnXkV/tyIjSuKsmD5Sb1SKFjwkSWSUxPdptj460fE8gURuOuTGn1J6+qrrO0CVKf
kO1N+HDtYH4qc4ywrv8Qpd1Fz5K2LbulI/IAI7+h1gZugh5in6Tum192Z+z6L7mOf+LaZ2BdPXqy
jdZjY/x4skSGPtfEajrcgdTZOaJeqxgfRVG854SWrE15Qt0PD4vrbVugBUvdttyryDua6LBXXs86
ADUxSAVnqgh8TL/EXJ+zDEOyPQ68X2zxKjYhxiJTCEm4wmu6l0h7NjVuxG2EUnTde0iGAG7iw2VT
FM+k2EhBcFkA9cubuy0Jk29yXsDu4I2I4vvRPfCjwSfZr4+Lp7R2/9oJALO2mWku4bSiGMPzEV8d
ZogbgS1KaFwoAWF6dTcxGKH5Xo98t8ld3nsSu6i8S/Mn6NbtKvTxhTMjRWUE7ff3zdFeelDMZpBZ
RFuPhnDVhpC/uxQd8JiTsJSZrImjiDGuJK8T8d06noadi7ds5bdw8Lo/5GxPx2EgwpW0VZKLyi+J
hGrrmNGe8sA4ezMV38BwmHfpsyvluKZsJo4qfmh7hVLBQT7Vs6ZqMmQHNsNdq0MSFmLYD0cZbyBH
22Rn42hm0z6thF3U3PH4gdqWjU46rrmW1CaOZ17OsPhwJEQtjSLMIZAWekB934ewQE1QEdRG02fJ
bOVQR+0u1u5TipFZZge/tllxSeSHhYmkqNP9V5USNyB1vicN4yer8/uhA4NkDn/p9B4Bm/vboNQv
sfZvv8dSPgbJCicB1xibK5JKEKHk+T2sjnzLI3snuDGTSIP9lVa9M3kM9twE/MtIuUwysJFdYxwL
EdEjhhcsP9+zUsYZZNhSvhbXMNXncQkhFkrS99YD2W7yNHZOtHJSLP5Fk6htY6q7uLFRhoT6Kxes
gKlXdsJQ3IqaXIWcYbgzdBVFaPeOZJTj2CStYbYDfWjEK651UOFcjBvX1vMm4UVRXqMAUqZX8ASf
jTuY28LtEbdNGVfjlZR73vNYPkewZg6mj/qs6NaT5kct7AoUpx3/sRGDbyvPbzHs6HdiTvQBoFm7
9w3EGFMoLCI32ocuK+tznXok2mIlWFcRsUxs33louvFgWkG8dqfhyWiiGhVfznq1QrTLQbFKqqjc
Nx5mDfj+qzCJcUbY8QcAznpbzRBgwGhx+EO/5KoeD2CtwTx0yLKDLNjlg3VsveZ9ShG4TpWc19B/
cs0aaUgOZQl00K+eK9cAmdLegr7EBeCDlyrk+K9M85dKJhJ45KqMSZSJ6xi9dnTxe7hPZNYTLzAT
5+Hn70MTghXN92aeWi/RDGKuDl9yUBnnXkWgoJzm3xAiCuSe4flUl6SjzWCk94LB4mwqqbc1vH/0
c5BrA8hBEMfqV7e6z8b+JVcdqZ1GC8dMMUgqpbLWxoSi2TUBoHiR2qWix9yjXydTOxvBjLVOoSHM
BMBvVD0QrWxVz0QK/GX2L0Hruu4Dhje2OOssEd9wrU/MRkhTTbKvohriA7YAIJwKvujcPlQQ8zZT
JsVq8vwELdUEZiOAIYsHDrMiErRK+TTZvFYoI2jbSHGAFWtV28Tvriqw+lVlNuFe+LSkAWmW9wtF
4vcvDFnhJUjsPVF16PBmwKL4xF86v3cOpu3/CTmLL2BV/tacY146msfRT5L11NAWJbplQegOmyyL
z1xWmBYK+RTAYQGuXV9IFb2rR/Rl6F5KSPZEAoTOa6nUvc3DsCZR4seQ/PrKujo2ia1W5aJPLpyW
wUjSPQifFqMY23xvDDyhLHUe5bN0HWsXO4APLMncXcYGqgcn3sdcHSLV7p20jO8wx9NNtloJT7gu
UXsrN/3DzylOykWVQWuytW2Wc8XCIMIEpMgkwKfevip2loHLygwxjrDLO3/CcyWNkriNdKdJ8jJe
Mou0j2KUH9ZSTy/JNFQLy2aSGWIe293dhGLT00V7IgHlatXuj0AXdq7YTRoWI4CmJvAuxOC48TT7
INr7J9q8aC2H7AhaD9fAyLKyjLaUQAdwLu7GxpDMDleuc11+Nnae3afp/NfpRlrO7LuwpH9aUg29
qZtvZd9YQGyTclf2fbVKQu9SR90tysv62hTxBhfzuBINwCg4QCdbII6yy+DRzYJrw2OyL7L+EJC+
CROhfRx5u6iOIdqllgg2jG7YmvkdMZulSne91he75H3hdQMxMT+ZCo26Ch8QtocHl4lfWE5fKMpo
4nwR7WcGt4wtEvIqkvs4zHcN84YNkm5mQV72r20QlmZp356NNgA3bHpb32a24nYU/lESPmNI5D/P
meXpgMEdqUnHDrtQEzhXA2jG8wC3J4ubU7k8+yn366sloo3btGRl2oF6GeIY6syjasK7QAL+x7aP
2bVz9hBVLqUXHk0TdC7dw2uX5Rl+TIy9w4igQeLecA1UDSkWliCdP5hX59cJWEXlG8Ox+W1MxgN+
hpeoWZTuE1nATUhiRqGgoDEJ/WM6bP5n529lFOKS82uxEK2hwwLc2ng6PvLrsLns4TvP+hqiNYAV
BEUKZi6lyXJSWVN/qAnRoEejhJdLlLXvxdd69NXOrS65MkuCro1yZ1exZKu7UfDGsW92xynonlvH
eDCbc1BhhwDOSeMOb/9YMwgy/A0AsKNIgv5aTktYooc0gAnStk4FdTC6lCLOOqjZ2avTDfnB0EBM
mI18+dE4rlMj/0z88V64dbQVHp/NxEtmSzI4yKvYg0pCQqobRc6pi7rHfk0LK9xnP4nAQjJ6wRFF
1Xnm2jtYmaJ3t7ArxfOTY2ysLtinBmEgfjqnazt9V8J4iGfsElbxAEUy32o2KC7h0kEffMIUkZuE
Ac7K9iaqlAk5SUjTo9CrjPaI6tZ5iHqmTzF26EaPeA8QQAYa+czgVxA8fIviZuyIRhgtRB1RP91z
hG10JF9dm66Ya/WLhCJIE+ZpFFKfWiOGvlap+9J5wg/PBI34VWIIBZY7394VyZ0xo0NQGaS3NHWu
DkcsC2/vTrX+d+nDzmAhcRdlPV08ApR1Cy1tY+rUXWHYPbquhJNVJre0tMojS5qEqjqzH7MkWKBW
7CcK+ouQ7j1skQ4HkiSPAoiY10IEJTZkS0+NL5UBXOXWt9EI/81ZUwHO4dhqHkp32YtcRi8L1q3O
P4sGISmD5NRKvVso+GGqYnj0ZlRyc8IZFWD9WztmtzjGqTiTq06td5Io0+gSVOoRj+Z50G2wahgN
3iG0pmskjxhO0AbvRL2VvSa/XEDdDYvmpafkWKdTZu2xSj+bfXbk0uVxNaJbhkVwMxM6ubfV/J2l
ynqEsqb3BLEcNA5BBm/IfNvKop6Ic8Z5fMSQWAFoVSLeO6nsVmLwF3w1k4WMdF/bBRWiMRTPCdck
6THW62zUR22wtwIBkG38kaxIN0i9HaI8+NlV9CEUNyNW1A2a36Etd1VBwPLk2m9Dk/ztAvr4sCNX
y3cYUHcu9KTCTU6qHT9bHn+WvCFi0rjuCUTlwiEA8ilLEWV7Iu23UlaHWkBydcKPuG8vTsevQgpO
bOqj7Kgi0d3bmd3xyjlUV4T3oLoeBalF+bTGwgodKU+vaTKaN7vdObZTnmMoZ5g+2QvEHFVVXjeH
ug9QtY3upSx8IJdyfkljizHMKymd8VX33Vuom5cAR33trxIDGfwQi5PZ3RJNODO7vXqvcnjSSfeh
KBbRaRZPQ+VcsQUjwU9wJksyiTZcNhAKs4uFWp+5HT56VBTnJooQ17iIpsh/QS7qEbsTsNcfGG2h
uGDQYmYjDZjOERpKmgoxYHGk4mPea4jolIkAog9Jznmzg/P75qQIlFHxQIetSH6rQrJLudwZxDAr
hdpnS2tnjQrJXbV1CadAgZt2MS8lES5Nku+lw1TN6eDctq2JOJ0HYwIap4t4p3Fv4wieub9Qj6sS
hKBHUzUjmx6j9NwIscYVyzxWQriagg+fh/lc0xOxqfcrAu179Izzr/yYIBg/eRC6KS9YAUzIh+k6
abBJex7pedM07YuZATyDvdg3vb0+MXInAC1XA2gkmNognYULH1UG9TkGJptVnO+GVFurhS1O1uca
K3BzyDVU16kyw60FaIzmf0LUaj6ac1etsQbWp0wm/bbzw6Md4tRqJq85aW4a7MpL3EIhmaLJdt/l
JpGAXcJkGrHs5KQHupBybfRkbDRmAvLX2ZKNeAabeRxt71k2zevskdYiLRh/Ome+09yIrrHWhbAW
GZLeUNrd1cRbMt5zahK0kPi2gEa7KOw2Plq1OIu6S9FD1aMOTwrU/IGHYyuRyGCdih+KfVS8tX2L
1t00g5075q+FySCh9nMc8fFbrcTfqUUO3WQLHhNPGAQ06twJrF6Vs7AsFLN8Np2CgDJlhns87UTd
Ri0OFCg/fvLcOAZDA/jISelPO9PjOe4g1o8pv8BMyFU0pksYR/Xja5s8xs4edzJjOqIqfWFD0dwH
i55a8aY1DZJgFDsMj5NgY1UqImXxgRnRHUTBL1yTxob0Jjaf2dWP/GxnGvW4YWHVbgcZoFlZ+JAS
JAZKDchdrI22weTMa9Md/T3lOqDJBhgxKoHc94ZrP6jn2svYBtsFY8M5frcq46M2vexEyqWzbS9D
3z3LrsBSEn80es+w7DpNNYVJzrzRG6dTXIbPnQwSlByWxc3FZGOcAuc5pm9jFuO/2TbodqdXNr4i
PCNuHhPmOM3uLmNpyMC1emN/cvNH7Fb2fJsYYpzwZg6kleQPlWUbLwmI+DhjQjqYrj5qCKgBeR53
AqMMIVf2hAzRKyhq2fbVtn+07OwwtIYElK1oBIUkgsB/djIWthVhPi1v0gaop9j3JXTzLsR47Bfw
apMmzLZW7P94HutrORD5MtnVvqoDeV8YIK6bTr+y7osOUVNEt6FqgjWWXknmwqHLgj05dtY7Arhp
L70jrEV5EHqIWOhN/8ZWERtwtbyZTqgHIlDW7gO5fXC71Ieulb0HNeGhek3fm0AfJQuV3vkQAsq6
i9qX59JAL8n7GdHeE4/DzrJgKJZO5qYJGauEEQnkUXarEV27yBZH5JvrRTCUReXRgPW5GvFOot68
iJb/J4RrjZoyeZ2IHIpslzb0mYpqE7pFzMHH6BH0M+u8PH5Psnq8ZQZ4STDv62CU2R5Oz0NIrAjq
vgle95PhUVfN7W2yvO7Ux7QzvndkXPCh7ex1RFRnJX2+DWloVuXkvvto4ohnJ8GOuEpOGHKofcyU
QQ/0AOUcajjezFkz1PPb/plKdxvYbExTQz3EmflAhRhtWvbb2yGv/gYTkUr5+LtA5ZfPt7WJacjr
kwvvkxcyy/iwzJ+os4oz2N5x7fXsOkdHAaBH070ijdU926l51KEjPwyYzZzZHZLCBwf5OPSsCBsR
TxAB24e0pUrGwVS8thFnPouNbCNVcKsg/6zTdvBBlYpHz8o8JpxUC17Q2qvG9tIN7IVjNjKiYeux
q9HMsld7iFzvQ7stkHzl77uWjzIY/inPsVZuBSwFMPX9hFG/YAa1SSbzrs5Yioq2wh3pWSsqs2pr
LF3KyHK2QZu9dsoIc1kEMUIYxrKfRYEJioxIH/Y8a6uF5dAW3XNeu8OeEhGUD+3V6CBJ92/4dvoZ
ImuAfRJXOrVHYa3t26jz4FTKdz02PcoPKGIY086cdQnT97TDLvYT5nyuSZtVp3qKnuwx+UOP8GJ7
tkdZbp2G0GCtJvg8ki2bFnM39eJfYvj7qa4mRm8Nozq32ZlFc6vYm+1at9gUM95I6Ow7eEB7IvW+
4RQvCgymP3Y4fpOFzcoip2zHJWWPDKgafjxFiDeJmiS21/Fttnk3SQFZAWTK9xopQziHGLArqhgI
Ewh4o59yzv/YnCUgTYLdPCpgoWlM52XPd2YLd6UbpleGc1tLEHJmWmIj+Z0WmFt9Ew6euZAHCS2h
E+a8Fr3xhfjbQGKofItkgWRrmcPRZ+3B8mRrdRbNSJ58iIi8kfRskZreBmoP4xpwBiMC+ANR2H40
isExMpi5M9+GOGAkdVdxW8bjyWnfG1seMdzA1Lw6VKao2VbK64eDJr0WR9UaReBnkDs/06A+RG2+
yWZ4F+Vn0Frkcpwbl2wp3yI4s47EI7mDDHX866yxVbldWW4sg5oJ9Ef6JlLEx4a9GxwCXR0CHMqK
9qX6cFEbbUtW1eic8Lz6GLNJi2jpA0wMPA414sDkFlULY4Bu13ThWhqctpFxsQfvbPdknzCoIpWj
Q/YFRcJnhEA6EaUWmezu/BkUzrRxeLkrP8I9YfxFjEnmoEnmiRmnO2VV97j47wB+L+eMB+cIkDWG
H2tAWtNKbkOqnsRdIH0mqa8NqrqE3F8dWylWMJc1j/FgqPanKmS5rdvOJBM0e2qd6OT6J0fc6pjp
DeDES5QY+c7UFJ+ehQ/XVysAD6RxFB49GDpKlIIFI02T56GxWIpE/rSfA3pfEeM1sM6orXZCReA3
q0e0zyB36V4qLNwbv8FN7LnfHeoZTG3UrO7o7vs8+VeG2T97MD5bxVIoCepNNSGGMEf8UsM4f1VF
z+1nf8JCrjdmMZ+Q2X3DvR6hr7nfqO8PkWt96tp5Dhp0ZLo+L8SEbP43G/opmV+TwXtrIHRvfatk
Zf6Dk47QXYEadNb/6B5ovRwWdLm9DwM+pzK1itfaSf91uizvsLpYDUlxKvBNjEfts8maZD3LTm/C
hOSjKc4Q2gJYEjxCNjHyfebC/2DlMDUu0r02MMllsu7pW7DbQQaTOQ2MP5SftR2g47bRT9HN3JSj
KB08gCxAzgmEYcRW1LQio0MOYtwrD7uEvCfeeOvELS0WYcNnPLee4hvJVP+dmAh3Kyyw4FqHxzqJ
36WH46jR3pdJRgtLhQBlSwdVwa0R4Rf9d1uZaheN3XsycviFhf7rRc39MGMEDoi+2tjgcVqSiRM+
JXfiyopV/W8x0W+o71lyAIUBbhzXD+bg30n6bL/m+dUoHFd4Sd4dY8CjwK8PAS/uW3CSnU4wKqNZ
Ok/l8FAqOg81tNeukRxMVUZqBGsgHVH3l3SYODMmHFXZbR6im6pFt1OQSFfZJN7A3PIB25XB2+kf
CLMCOuKGvNvIiEFuoUeYVgEsa4bcxkmihuWs6IZdEqMvt0UO6gQO3831y2KbEvyw9vzI2nth9eEo
G8Z2fuReLtel+Rn1xbSzJEEInceTMdpNeQSinQO5VvEHNQHOICByPiY/xkVEiJgZTLpslQSDy1TY
LI8jZopYleEl7J5jnyenaxECzWgKJQ4ytkbtVxQ3/6oUqZL03skjHvDAcmvxWB/nipAdfLqrwAwP
Nu+RQjgD/vjauc7BEcWfTL45U8SxaSyXGXaSULLrg4nJLpDFf1YADahsMFIBJablfmJ19ncKpIYM
y26dsWGGQ6Xoo9TA/MavEXCm5r0kwZSpYr8nqK14CjfV4FmHMLPOiKZIv2F1yepPbnMDqu2MdyaA
XbEFp7doReNt1u8oHOt1FfD9xIXxzsxDapMMhLzveWOzbR6Nb2USfOJOaIXJppm/kb09oW+AtCgj
2WJzsa3yZPrCQv03qiOSrn198UtksGkzA2PbTmqgB0lT3iBhEhQzjzdrSr/tHGEFygfmaIR3C5ta
EgmaXoWYfpbTMRvaD88SX9Ho32c1CPSc9dFIVpsOeSuaofnuvDVNz1rGTk+QUvFmT3zIUnPNw2dC
FfvAVLpbxd1wD1WcjU1N2M8ENsGdq5UMY36StvU2/CTJLgriexLtdl0+3YaMUWHLoNfjWwYF663b
lr487tON8rByATy487U5nkoySlZhgEUID+ajg/koZsDLrVVb1EWuz9rHgzBp2TUXb0xRQIW3tqO/
gthW02tTwD/GN63l9xDCwXJjbPZxwb+ti0gNcRbkGWmaESkDK80RvRKG+EP41HOPrgJog7PKXcou
GGL+VoBwyiwH7DPZq7Fi19DU4Skair/tGDBRbd/xBr7bOnqLKaJfZCn+FUwhMJsEJLqL9zSo8M7M
LjPinARFK9pNTXgNIjXtmeOTGEA4QlZH32wnPonCvaJG37BZIJUN1YLPMMiUTcVEGxFrWr2T235N
XQcos5Xwz/rjiRbrIe1O9Rjsh8Y7KEY6Jm3bJl9+3NKPVo2buuc2t/YS/BIUlglbUfCEZOoU9Wtu
NvbDpTmCjyMAmKjRgtAJqCGcI4VAS7nJUemdkp+oInNwdmXHu4F6tfIe7cijRs5uVpBe4A3FzD2O
EbivVdoSUISdtiWAqd5hSkL8saR5pOHfTrAWX5ozdk3lwi8S+sdYhDwhaVob4jnIZ++aXUiO8QBa
cV90mDQOZGDh9DfjfD9DxHTlhe3pnywxrr0b/9HcxmT7wf+2fPnuKI9EnDz7JHJ20zj9j1xc8jEB
ipwfTfGvG4+lQfGhLExOtsPEJyuLnUuc3or44ocxBu44tOTKOd2f0bbVLW0qBK7ZZ05BQdk21OvI
nLxjTlG9RLus7on5wOhbb9rumwr5IHLi8wau4uw1RchydCu0XL5LxncTs3CYw2GTmPRi5Msn206m
+yKeXiwUplxR772IMTQzqt8gWCOQJCHBKAvBJyVPXhu1B+HJYqPJtPZMcDYRui2479vRG4moWQJ5
TZ1QXBunZrJ+UkzNvgVDX2b+HTUHiR5ufCFFmDOKmXtX12SdVe5HHXZQ1QxrbaH3WiVeuFNV8mZ6
CaORnrmi4QFFK/MGooFTEKpQvPPpEGsZTbsUtIA0h5csmz9IB34Mh+HHwjZdDghkE/xWy6DXRS2x
ia3igzUuVJuINJmZ9hTg+7wZJEFK9viSlQaMUMmx5zIvR0/usR3iCBe8QNxwEQti0qY71/5bTTac
LXI+4AtA5JcclSNd18YkRmw1ImERVVrc5ebsPS1/cgWYUJ7A8aQrVz2ABXkK0bL1sICQ7zmFuja6
ehqMyP9OElg2qHfWmKiHfSy6ZZvNl8S41Nng3GIGH3XQWc/DoIpbZ7ZPfUpO62GIE337tWuFFnCh
QuCmFOgjgM2NHx65hF0c1j+p960kft+SR6pHOvlQcdIio4MeYiDAnlpLXDOjDAllpsBdoVAzrv//
4sMAanKOcluUd7jH0R66XvHVi2rJ8BXxlw4Nyr8bhquaGSNGfrLeFuO0zP70OjzJMZne0DlcLY0u
zZe62wamiamwbiyWKWn6QubwzZmT+owOJbwxcBqJNIISAIiOR9NCSRu3eQ4vt5bbZHQYIJMkajdp
iYBmuGsrcNUrx44fYtNnsbwY6PTirKMCvB+BZy5OEHWKhSoe/JIQgnSGZuhV/ZcN5kE3InppsLpv
GCf6mNZpGZx6mEvYC+XVSpgfL98AKdHW8+TXES7XF3JLp/dGrzVDMs62+THNuYK9cBiJRbNM8gAd
/xxnmP6A48/H/3xRngdbYI766kJNSa9sv+ioDx6LNPgXqSA9kHLEtdcDZcva3vwqfD96NJKsAxqE
39alAoOgxGdnZMU98Igl8Df4Ny1ZqpkL/z7KW49/crT3c8ldjq5c3Lz0udYV1ukxN0umPaPxYuGK
2JW+DfOlZFpTRBEcRmbjLqTkZpz0vhKCcXZrGa8zBxQpNaq6BE59dew0BOuH/NLUksheFY9bo+kH
Fky1LTnFaz4qAzZGuGBXJdwrrrvoGVs5e5m5fKbho6JX+biJZ5e4wsQo6aSeeaOCa7ZgXoHlDati
KE8K4uLm11v4+yUwlyEG4r+dhUvujjquW48cm782OmiTeBz8+CSa1HomAo9rAhcuOTzZrtKhPk2D
qy6m82gXYfekQDhWownaHG891oQnJ9oOtAiPv39ow2jeMIP+zu1O4cyPXwt0y/BMX4dimN59QK06
tLxzmPR8xL4d4Yrggj/pwP73+/Gw37Mxw2ErOUwZAVYNb9mlmD4B+9l4y9tXRzvb0kxQSQln73SJ
fMQ6K8nNaROEXoALIvAzvgCgFFvnX7Rp5fFIeao6acMEdtdRIIV9NAp8jrRPdeadJ82v22TlafjZ
zVZDdqNFaPf/PXPOqOvtkldQuuLizJ24d9zu0Rf1TzHhcQSEg1RPoo1/K3PznvHO9FClAbpFQ4Qv
0PVX/YhTc/SNu99PNbVgtFLZPvdGpy5d14fI+hlSaZkPF1JkiCOojpQef0ixnl/mln1rTh4IwWDi
vRZflK/9S1eN58FDJZlA12avhp5cgQxzhVk+T6M3b34flMSihCSvBNtyhflMY3tqUNyoxN7iPRH7
iM7zHr1IsOkD1CFJ03+RiVH+DRLvLRbENckxO8Sta+/rRlPdDPo24fbaeGOrISkH86E3S4FmI6t4
7mNTXUa3eBOjnoCnAg+glfGJ3Jrqx2zQqD5IhLHd5knaM4dfEsLV+kUom5IxHF6RkMAJMXP0ONbG
YV9ctqmBACtpr47l2pvA6IqDXYBvcQYnOKvM+lMXrn1RI35iZJoAE9QY76SLPDUCTvz7hT1gctCe
8WYFtiYIrWXstfxVZE93OkeOHsFphphJEFNtFwJWZsgyn68bGdLpDyqRl4LqKeTIOQxV2Bz6vqSE
nYhlFB61yDQ+E0Mj4SACnslI0qPZ5giJXfOhL9iLQ8m7/n5pPYzVvcPIDSewuPks+a9yEFtyhtmx
D0nzwiK7QcCk9pAcB2xc1mnK4FUESxzEmKczmTp8c8MSHyETjXLGqf4NEMc4CR8ZYxXnEBvyKncC
9HaO+jPl4DtKj0jELnHucInoS1aoZxk2OAt8bXwUImbsFYz3/aT+ZJOjLpnf1rssiGNEFh4DsMSb
YUnWKdrUpKmvOZhm8lSD6mDYPZ1VkJNYjlMaOqsht3OE9EKqJrvnFjQf+P5f7W4iQqnq0n1DC/xA
d7E4/sH4QhYEa2uToG547nQoBDaAoi28pzBNAQSSgQQrr0dHkqFTtTINm5GqnbGWPIRK2GsnY5XX
lVEMQdzsrzjVorOSAx2cxS5lEC3GhQYFr0EZv+pnWZ475C7nySQNL2fGuIt0a9TrLMa3VS7O0N8v
eYfXz+lYmJUqh7OwvAsF+U3jTHnqwRz4/bsMVyfXkjGGtCPg2xZ6Assx9OPvl3SmM4bEzWuPDDcx
7ZdMLgNWNjEHghpHo6tfPUXxFgdJfcx8UEl+mstTYVK52e5k7ty4s3CVw1vFqCgeJiQI1ZCke8Of
G1jlfHM9HKYTo6ynrAmni2dXJ7OSw0Ou8BgtyOmoAjhiJSRg5a3gOu+iV+SMiIVTjUYrTY6xU1hf
SI3AEaWvjh8cYk94W5IEu4PfZ+Mx9rt72YbVXSfUH2sBSpCZE1pNdHTG+TTF6T8jtONjYzbDCdXr
eJ8IMCbpzM9ZBuH71KOPtAADJJ7735dwrB6coq1vpZm6e1pCMoMROPnoDT/0ANDAMqavefKZAqE5
VEHvvDnlTG1cN8OlVOCxe+OiDffSm2BIPeCQd8HyJR7KlyQNkz37L3EKpBCn378yW1OcGqspDlPU
Hdq4k2eTqdZ/X6pRAc3Ki+QnFAyJQ8aeQ3CwhPnpjB05hQr6eYHw/2zTL+dB6V9+v6hp8C9Mrm7/
2YzLglTv/x8qlMDBxi8wtTGj6t2VYQx3ASyq03+XCYDUEpXzoYzmlpYpUtk5iPOEvncyshO6HnuL
B4Og9Mh1zqwwnfPvH+MiS/es9JiNVM2FWHhi5IuUCEU7RXqZlDAX2XxcQZ6xN14aPgRR4cXOmdJ4
kGwvGU4wdJcmXGB/JM0lqYxxP7hyQ6jirqjnkVOmGS9+EI6XahJFtwrATEsEg5hc7Gnbc1xvjQnN
r+/pRwraAGXl9vcPzHfax6Tv9UHGhDw07nhsRNACTqf4lOaMcddhe8HrrHmzy2r7WwrXPb/cpn1M
sQw+CcZPQaSzN0ThBQC7sqel8bO3OiwAjFEn762CFZGj7xjVt3dNrNu73z8aUQRRWJe3puWbzB3W
Ir+fGj1lff3/l//+N0Iufey3bMNIK2O1e+5AIhzmOb0V7tCyRl/Kppn+4MrhRvUqt27Xu6wmXM8h
3xFJvrlUHijhUCuUGetsQhU8ruWXehy+f0ERtdHdAxWWe3Ll/NeghMVcLFiCOPBZKXTYZwvBj4wq
ey5ztWNsmp7CLqYKrgfmrFla7UIdpd/846BVQ5Z3iyiauFmiJcrFcZRr6kKjWNIbHSBNUulbHk7c
TG5yl4GoAx0Sm6caCRCLQQLq0IgZEbm/dbjIKGXh3ix39/uHiJOAosj4lFXNEsLseAbZWX3UQX6Z
ZbPL2qi8s5bACSwWnDl2+MA2sTxlCYzw3rPg0bRhSa8fjDh2Z3FojHDYabuKdqZTjE+mz9448LPk
mMRoH7wM2hwRiCiS2hsYNu6wsMDS4WQsYXK/e079bm9UoY2cm6WO1atm/9/JY/U8deMmbJOEiGUT
Qb1s0wOOcHeDX6HaeVKRPzBYxtUIBhjLhfrbaroUQR3x3E1SbF0rLC62xwqkSj3OIZN6I0/ik5sO
f+uIhPQpe/itOGuiyvdMdv7H3HktR45k2fZXxvodHCiHMJvph9CSIigzX2BkCmit8fV3OZjVlVk1
U7en8iXNxsqGTVZUBAJwP37O3mvDfdc5Pg98c/OObRsGLLAOPV3GnBKkNR9JQmwudILWTon7mK5A
v0wFmPWVTh9wPZWem+zV2vd3mhDHEIU3E4+EcHeg31Fia6dMGtejxPQ3RGm260L+yL6HYm0yHr2q
OvZtS2B1ojuAXEnkIMHZIh8exN4RZzUpma6qS7Zwmq71boAjH3kWwpIJDh0TY/KkBhc5vm8Mb1Yt
leVjhyZWVvxGM6l7z0w+65nh36C+Z3eVX3ykNp8yVdzoZq0c1TCgxrZWNmp+GuUBg5QGJHmMeNS0
ci7BMDowSOcPLBpEAPPSiqn+29Kqe8ZLp3omeHBKfCYP5Ev4NUkTjgPDOsAfpvnXxNJMp7kesLGE
oK/jwDDzVBxcJ2uCddyFhWVzXIRV1W+UMLxVi3anGRa4z1rS4DmLIJL6ygDQ3yFbx9ymxebW99OU
by/QCBeth/WYtxbBq9XX32tBNGMKUWbtU0QYBPG0oXXyAAy1iV5iVmv0dpMjcCNCnmLCm0zvqAOu
XrvAa4EPdcjzgyLmTfkcqTlhbWtu58NgOs5KkNdkxzA+yALcOKJh8B0xUQjMjoFlX3uLDpvVNoQf
wxmzvdWSAk5OytcQTIF/tjHPiRBGaTAGH/uqZ2achrBq8BC5Q96eQzbgVTs4L3Zqwzirh2tT4+Eb
sqT5aCjlqnOSAzW29tDR0byLinZNK7ghs/6OwRoWNr+a9tE0rglusT4oo+avq0YAMoqsfUvP5Q4t
I5jzkl2prPDlNKBgE/z6TsycTCNjEfxLhcrNDd1tLnmvgnbsAknip5remAiRtixyFCyQJnWeiJn6
oVBwR6ngQQ+pSBaGhhmYlqe1ZxZ4dOa2BZNUOtXaOcVOYsMNafam0xPMXQf60YyxErYNjrC0KHFa
0+qRuz9nhqB5nOAPCryO3/4tuhIvQ5xlt3XJ7/D8IjJetqWV7cogV5fz29Ycxup+K0xs5rAmCNo5
97Qul+/HO7gNBCbLOn0yBl8K7PdhzQoqzNBavd/2uLWJ8erEITZdn4MFxJ44qTl8Rul+3lMaLsw6
J5LAN9HY4aQrMJncViESLz3sXqK0FmxYnnsgAWm66/S7OnHQu9IZ5Cg+ICiQgUj4kbqlJQ/+wEHE
qmGSxMEr8tY+UKk9lE4gHCZ6maAObm3DgcvmJddodPJrDQ+6uTNrtziMWTCcLRyZwBtliVtN8XPo
V4/vj7Pfh/2eqBEEe4W58zzdfuwKqDRYud73+FbLxXKI1G6r6IpYZxBT1p1nmxuNnhm5GFV9oG1y
soST7+qWQnc+lmN9IFoPrmJ3x45W3YWcRjB2MJKti/qOdM0PSuQGp8zseUaqWpwTjFBAflpatibP
uB9We7ufmMtoePh84kXmzCNH7+6BPjEm6LiVSIk89DxvBEV7xjVHQqS7Qa0f/HAyn0VG09gd90WW
pGc9x7WptbAB0B0eBfsogUo0t8aGf5meAk1n2igdMTbH+XChpN7pfV+yPEp6wm7WQ9m1l7FQazlj
T55qc3geu4iGhdU7d72bIIFhX57/4XYWBqiRBAk3sZ9+Lz/00WT+Q6jxsoYwfPI9Vg8P1eD6fXWf
sKStuixghGyzEgWW9hIEbXdvJfHt+1en9/i1qFp/r18nE7smkui8OomCtqnZqqdWvvj8j4pgkoVd
ZNHagiNzqtqWqg5cBEO6Ag+W/N8IrTN2QZjcxqzLN3Q+QKk2VbGcWxFG65DcQtOBHdzjzbkq/k3C
JAVuXnKlUpv6QylsUplDItZB1NxUGQ4+Pffji48wtuas7CRd9qRalJdB2jS4ojqKaau29zSIjlC9
nzMgfQcbrJWzINK52dsjAxvgtaCqslM6gpYwB98/vhfZEdI1f+SWrYTyoACvPKh5mTyx6EMmk75z
pdSZlVRwUTyfGWs9mR+8Ts0SSFueWi37NN5bccvgtWzOUcmAIRkr45QWtrZ2GR1JENoFef8bOTbN
DcGVHmxdLf1YA1wDGFbzLcfTQ06QUiRc5Vyb7sdM8s2clrPQ3GCkSCStySu1I8DZ03yybxWwhrLI
YarSr0PT8rcaCqDdNCcE04bCwhIrNGx8Km9LdNckSGVbkSsV/lt+VGVIQBeN175oO4QpJGxUYW1c
D5YgkYuE+u2Q50zWDEMcGyW6UUI6J6Wfu+fM0fSLpZb3hY7HqRIU77R/EJ8Ktb+uO+0TdIjx5PfZ
JQzV6BIo7rmaQNvmagcUxqvxqMtJQV3q8NUxWgTQtuxFSMbRojUo8qupoQO0ysse0gqIESqDqD4E
BYly8iakciVfoBcqywZ0FojFzDR4cILui18oJn4xv2d+GTrgp90BSzsjQEKf2M4nqwWEFkkknETN
hVTVeLY9az3fl7pwscdY8QGFnberYIEt83SgZPGsowUlZKu4FSIdB6K4bULX1jkAn5QxdVZm6TL1
Mwlsy03KokxM/n5+ns2xysHpeZRWSZLsRVRtJ+AEh6jv1RMm7grqDnVQLqp437bYfMwiwAEsu9Ka
jegu12qYBsnAKN4MPkaFkTzpPhhrnII6g3m4ZfMm4TkEkox+h+jEUU9uECEKixL3wLBi2rQG83VK
Pov4Db1d0oMeXgT14zLT7XUPpmBtjK15rfj5J70cS7YCLo2GYnHKRLlFdVNtNc7jx+vYxK1JM4b1
yL81VDFeTBEwRa8gUHWMqHGPRJS98yKaEVu/JiNcXdGiHm5F/SlQjGzXjFqLNQJLatUp4pADXVCa
crwhlgN/w5wRqKkEeCEois9RR6p4k6cXR1E/xPGgbERqV4ep4vhgB97ZasQe0Wn6AKIaZ3R7z1T1
khlGueRJJQ+zd+oL6QVQRAKlOwdV118zDb50EIG2zfzfSj21WTFRd7YwDgwM1MOw6xMAUGnvURhO
UQpeXqqJJtnQaWV/Z/7/HD2iNNGtW3+IMdwlYYmhHjoOgg8dQvKAk2ZyiHHgGM7Qgf40+y5LnG2k
O7j97opog25Vy+NVEw2vc5tEH5FxUhASBA+/t+EjJfpp6HW8p7IvRa+iX8x/KBI7uU0IHhkz5aPd
VTwzPa0hP0KA+r6BVQUPRF/S5TDzQMYRWblKyz8tlmFbPjaGoGdpYvPPC50YmDK4oYlKSk0ajrd4
xwysrISk2fSZV4UJQF5xzJUnwYlRoKvrzigF+i1OHXpObAP8JBPxRJZDVBgR9QSqq5/CEXtvpT2Y
MidNCMPb6n7SrUrlHFDKfE2c/M1rKCwoOJ3tQI5RZmBpbiBf7DzsK3tXteKF4O3h28+ZONIcXfem
W23xPrJQq/5BU4PyWMA82LsGDJPe5KmJWHrQlymJDf5WptBN+IpwmLsxmCFD3Hs6fGJkXKNjf3YQ
A1JfYQ3OeIi3qh00ByZiiLb9ErieazPAkwVG5I3pyci+XVi18dQvoPmwsmXasWNd4SRjINYCOrBX
uvpJ6dPpTYnS6lLmBmoLeSBCqqUeiCPOOyHHyCK6M6RsRDEzYrIJ4tpSsryWYw+Iohz2He2DTTog
Lndoz6yoxHPi61rxlMQU85XLOdA2yenW6OKvLQ/xHxOWbusUNBzsypPog6i8jKF33w0pZ4GBeYXj
IZJLOlgpAW4rt0x3BIsNt4lrFdctSdH3vTC2Fh7ZnSZ3PfTX7b62xSEiBPREA824LfqWQZBO1Y/t
aiVCsmS08LGrSneb9fYir0xJYk/GRQo+ZG+w2zGe1U+mo+fLPAvDG1uBWZwTLSdkg6ciUnjJBunt
Hf+VpRfAlHypGrnTgTjqgd+pkYyCAgWYf9Qn0GVqzH84Y8c+hLrh3NZh0YErsl/o9CaPFZMVRUTo
pYKe0wJBPZSuE+BlbNzzKGSwUbIEedDuFLyhilqBG5RDXlzHa8VXxLFM9Px6tNLPWmaNO6NL8czL
S4p/v2Qibn3FYYtHiEWIrwS4eli16iYQWX12GxwHTIc6TBtRcXTz+oOm0Pl2SnUgzdRiPTU4GxdT
uM8Ki36Z0PdGlg48gskBZaix1zK0vNjapsd2RNAPN//oCdO60SwXpCdgaSWqATNbJYhc+Z7yrLHQ
THAC4ORhnG0c0KtJ7m5GxfRlyG1jhWAZ5GpKZLVIpqPj+sWaoIVTiS4bUxeGX6rd5yavP/V+Lw6J
QfyEAtoSUEo1nEfMsJJtSGprm8LnhJ3WYGvRYR7Hqb+LTKRVQY8vaZ6Z+o0Rbxufg6JeS+E7MW6y
Ozb3xGxP9Du1v4+t7jK2ATj/jtbpUf6o1Zdoyg30vsOAWqttkYZXBbCcrk72VsG2Ivr2qaSdLQUk
LtLYhH1Z00BppwJhOPf0oaxzAuZ11duXCn0WebTpQfSeu4nQVKUk8oFHWsev3TDz74CwCvK0/FhX
9qYewODTGeMBF+AXic9iwuNuGOp1oYTVcp5SFBT7sBXy+gBi/Y56LF2iQvDOpNg6uIOFec4nsNP4
C09Wbpi4qdjphpweBZOlY2f4+lGARFv7RZrs4oZsw7ydIL35eXtTU1086TYLWyPiemm1AaEmSH0J
PwTQqjrBPaxw1pkNJJ/oc1Fio87FEG2pfbAPOXWyxWrL3lU72WIyWEa1aqJBEAztktzUlPgB5dBF
TnrbSZlKppifQHpxpFSnZ0dXEoAuHrTExINY4QzxbnDiC5J/5IcOf6RJo2TUpLek3+76uEheylZs
0XP6BFYpjyi/l4rj2McAGf+JdYNOevBWc+SFkDWcKB+Q83ntYYpyJNuldoh8MrxHJehXvlmZi7Ex
LnbuOdssnbaIMJMzfDESzJQbjw4ZDbPoPtOc4M12lpmpgiWIJ+WsMyRBUv5ZylO2gOrjE4bMe6j+
6gGA4cVNcceo+SMYgfyW4M16Z+tdvBoy6fnyoTGCe13gYxxooOoAXdFjAID2Svpg1MQKbKc4QE4a
FTkjY/mUlfkQ7Cw5ymjS4ZClrkqZoY7roBScUwQWPzfIFZzuO60zumNmcuZu6MBVA8+Pd6nlTKfO
NfZQVT8BBXNWo/yaokj9+jtXtdSbndmhY4ir8gOOQSzRva0tJ82kl6UPJt++bmzLrOW8TonmYFDd
Dy0D5nHQPiYOanDaxeOLGIN23Tg2DDJ5WxVFpl6jlqAbykcdS/thRhojtTpMAkmQk5Yec6G0OBpy
OCrsqD9QFDO2s687mAqEO/f04bpD1znBSe2KD9YUpAfUZzZwDxqjTVNa66gt6vNc3HWJ3ty2gPhM
x/fu85hs04HKYxOOpYnnnC3FjOGP+LaHbqLQX7lE6xKZQFsO2r2GtX/fc4bFxqC4S0AR5bqeIFKI
UotOlTWAz/biiU4pqnNHRS7OgSRZVkk3kqrbRIhHOX3Uir1rc4CWjWrdxvQmzkaPvGy+ANjz7HsQ
OO3S8YeNR//tBa6ETBu27VzbzSc9E4nRyU2qhskp9Y3eP5ke9D8rDeFcDw5tX+pqRR2dVYpsYNko
TX3w6vo5EsR06m790RfMMllkiFRKDOfsp327FZjAhQJfrZorvTHAKUsbCkM0nV/64tb79DwJq+TA
LiiL7i89b6ziicZ3N1+Uvu9ZWqt87A+tHtypU7DtVV29nmyvO0dhfnxvUkzRCsONsi0kCxd2df2h
d/0ndfxUVdEHbYBnMZ8dWMq9Q5q0047mFHKRaRRbQ/ncg6O8HqKVOjkUPxm9fw7H+A2MJmLikhR3
fQL3zUFwwHQF/2QjFQTRMPnHYBro4EphoBLW8YOZTc+BQjI1+omKIIueY3+vc76ZF9eWdLkJSbAg
bdQrjWcX2Ii8Q9WKUyPj3iO+fhXt505JvPQVER+i0I5mupW/gvBZ05m1F25Z3lQyHlqqQzSb1Mn5
+6sw+NuGTuY0Ydlbc7rA8WF1ZIPmeMgS0pJ94wCEuq0xgV3oAPKymOC2ucBrgipsOvZ0S7fx1APK
JfhqjddMLOokhGc+IZ6FBk3BL49fqkb9TuuZpmbilfRCh3u/gTHhykVDMWOXJBDUBIYNuAmjnEEn
YDKk49S9tf2U0VCuGIuu0Q8Mw/L1aHvFPgHzgyawYgQn6+rYge4fjSQeKIaXHazpk68YePjnbmBZ
rrD/Kg8BbMCl3uFfL+3ukgI5uAlC65ATwxMvorcqc/ozdrBwMVVoxmj4UKWhi176xZhu4IRih2kd
WGUFNRm2xuG2RErWqVrwoOtUdIiGzoEA0oWACyB9orqLsmR9ccwUwCaqTeB+7nCq/e6tqFFgmEzw
j1EXKUdD3beE7m0YZqnreSWVXUBlaJLbgLgSPwSmYrarUMoAupbjeB70yTaUmo+erJOpjYY3x8JW
ODoPIzBH5O3iJvSYPamqUu2KvuN7pY+w6oYs2GC2w68sn3fEGTvEjQkhrbGkAqE7EK2ztSYYgm2v
jhvPSTXUoA96m9A+jnVgVlgLQ5oAjgVzmkP3YsbD0/7BizUfYn2HXDZLy92bzMZ+3hv0rXzubj91
GVlI5XqA8/LYV7TC6NrSBdV8u9sIv3oi9mHaKX0HaJ95PgBg7xgG7TYy80OHdMjcSQljrXOPd9Pk
3qgDaJ82JgwoBPgufNA+voYi3sVis8uVWMYOg1uQT4tZdLe91g9HGLHdRsXjuKjIFbSCaNjUtKLT
5bOfYgYRTTLc+VbSIJUDHJ+U6gG26ZvW+8lNKPjKFEZF8o5uyzwkj4oZb1VkLzkqjp2dy6tW9648
uCKQGQgPB4axB8TWP2Dy8FdV3X20WQFWWTw8ZeGkbEcdx27SwOpUMgt0qbyV543Mh6u66ThBzJtF
TBcQyy3NqaZswQA7H6ap5wsxUIk9JYyCZdGidqhtmScY7xqW3Immk6GPR62Y3KfCe7aRjm2qUW1X
cpI5N8joLj7PzcbJJUcxJaWBmFRCvZgGFWsaQqy4HbG32HdVotLhpcYxCN8iYKGdh0JZjLjJGUit
HCI3IssCf3kU0LLGsZ9vrNk+B75XXaR4efx8/OhKBp9bbeajizLKPIWSunNu+3BisW9M2740NqQN
6MfLSK2ubfQve3yT1Qm/2GqQg46yB8qaqcYj50WEfPMpqOGmdPt2OM5fd23oyark7r5XPkeJQLKb
RTSlLXoNZhhsbLX2drql4IyMnPyZ0pfzmVtH+0YnAS8JXbG1RUOqngLwYEislae37lE1Phrgrem4
AywC+5cdXJA+nqmP1N01oLIZMW+PfoxkTPYjVMJK3Ahl/EiMJA24clsmtrcp0xCkFlMKxXU5XNuh
e/YNwlFGGoGMNLrsSBpDtWhBUGZj5r4fU4Vj67e0MzAl+hTfwwA4iy1aQZC4Y/CrnCsXyTL940Gt
tijK49sirGCzwIHf81yOJJv592x/pSwiwmMjptfeyIP7CRzl3TjACjRIC9q/tz2ytrKARfclASh5
tiGhqXgyZKw4FqUFM9/wZOKMfh/QxCZZHErW82U5A2BxuALF5NA1FkYJcK8s7+tKkyPWAr0W51UN
HsQNEiJYOmQAnjpv/Jr3WbsGJ1FeIDU/inRSnydS0eMOMTqoa9bfxHsVFHbdYHXnAmTuOYwN0C4a
ChhFaNcJObp999Ci7nyZOgiGA2KtxSx+4Zt4cAdkOn0l6CMNBpWHpj06LS0HRm4YvlzUfVEogPPJ
qRwdiGsswYgPVTptcgdmwrd1k6i/6WtsXfU4eA80D1Cw9xjTOW2kc+dPaP6hD1v3vZhgruieIQoi
KLrveR5WmVe8vGcEzMWGrctS2KiaC+zrBQme7jIio33R1oo4abobrcLJEMuObvsmNoHrJaPdHPIi
qUj7YstEYQjSHKDAvlJVOGA57YqDVYXGMyepls0i3vOhkTCEfjHt+mYoroXjPoVK/4KQeY0qILmD
Euocvfmvyrw02eQocKa4vA+c/tH3K+KkeJRhXyTLRJ5shzaxgBjUw37AvW50HfNyChDEJVRPA6q4
XVZr6J9agRMCf35IsOU+nwiDp5ej7h2s50tCfLeouOOboo6Cc0JgDcigdTUM42XUyhMkUv8oWtRb
RdOTfCur4AxTXIE0dMNL9YcpfyUZhRQVIvLUMAUX1zrdgRom4QC7V9BMj/KubkAvdeaGoMfmUkf6
NVm61r406XxZWKAZ9LCrNYkFYsa/DhnR3tB+QjAtd4rKD5iz9MZaTjRuMrx5K+TIGNuUr4mlKTDC
pvqm40ktG8s7dAl6HUM13/JSEBTWoJg2ItV/KdKWFgV5C4pwn0ozmA4ecBniFkA7zcJJmxpzxaHy
c+Ig+KzpBj9khvK1Z8gLvcD67NqnPLmr9Sl/zlvS3oO6fqxc+NLxpBvPbeGg2x8anHpE2RD4y440
lw3z+qi4DJSnPEjXInCUp7g26OTrAZkWsqdp5OV2hlDjKYGn7UnuupzslAbFn+tjz2e/jXeOicRv
PurUWoE5K3U05PR8vkT3KjCZuLRC7GbkSK2z1o5Xo6ey4sujn6anrxWfYZ+hEMp4PLU4HlfkkZQf
XPSyizMNm/yCqBxRksj79XvZkCeKy8Cgh5CjNfuqIj3T7zvAyZ67mRxYKBmV2Wa+2arKvnP9Dp0Y
QO+HXivTBbbmmwaANaIa9iEdl+xmktPxPLQ+z1fHqmgvJ0hmLmYPHrERFIGzPpbWDlQ42QmyJJwN
2aO9mtfrOip1TnWyUZu7IYML0RiPqNgBkRNQSMtFu659xd4jx+toMOKbwpMnzyyo7MgzyEN6UE7v
blTiEheWnhC8M2TkNNRBdoMceFyrSC+PcXFbKYG4xAFTdLtxrjW9gUlof6pk+iGcmGCZVth3e4sk
qtCVcSQ4YfW0uQsZO+zmSSyCtX1V3rnKcFvLE14Vlk/akJ2ouIoPekH6IaYRZNtlykkN4G4lYu8R
zyHj/cE70D/EidXb7aEeYeaEYw67H+fODp4JCUMiffHwjKkkCzUuKpyys7FJ4KXEfVyMH22DJDAE
1ER4DosIf+C2nzowTxHty1ySewTId8NzmHp2wWZKfWXZapV521cdfr2iZBRFFeXfFQ+u7oFOqaAm
dRYUna6Ujpji3oCp9cmQcXkIW2gG9SlVmJ1Gh/lWmNqwOFoGo3ltGpKbgXbBYsjDU1nX5rf7vZ8C
5UBHEuqPByDY4rD/batG6ZkuJ77WEuwOhr65dGD/TpHDGGiACkbKUA15KkybyYM70h3vo+Gg+i2y
6rAA7ilASM23CM3HfB+Ao26CroATbr1YUxJfCldEl9Yd7mQPndiJ/JRUpbdvnIDrkGn3nWp0z766
aMY0uPWiO8VPw5t2wtGXxJN9Cs1mNxWFAfgQOQ1U6u4eh0jNAAqHWgJEYTHf5e/LGwNgFMxIZthE
HiaSg8kfH/Z9bEbkXFZrQ+uDm/kfIYrKxoZeDkXPBA09BJsGPe5mmBryvuwi3/eEk65c3EeIJsfT
fM7IS2+X5Up5ZlrGmUuFPydS39ybFXPDru6CRw2oE1EqvAlSP+aKTeiKC8GsoXMxZvkqNL1ki9/R
0KvmJSoJ8gpGEwFBp3TbTkF7TkQ1LDobomvWS+NJGsTpc5Dlt24bxM9OVm9CDdV8EUbGY1zEYCdI
E1/WGvoirKrPuAjSVWkywUld5y50GfDMHSXTdZnZ+iiOUGZxMIA+bfieuh/ZmXlFQquzDssnRSL4
VWyWObD8jFhb057qXRYiiVkiJk3Hx6rzdbh34hZPiDpL9xEhXSse2GqtNi4Dkosdo9doJw3vhMho
ZNur05pDQAPfX3EuftKcG3DzSLwwVcL2A1UwmnRwWiMgFT613Kfa8tftaKm72i4eLdfRziI3DIlf
se1DHw93WpuE11VbvTUK2Y3CCfLLoNPmc11A5BXTZDo0b2M4YKGxp8u8suGMCgjbJjt8NBsg+z2d
oiB0Qc+HRnH+dmyzbf0w1s6T6/b+M3l4A/Z4h221hl86ykAsrak5auKo2qcs3hwnEBBXLuM34LRR
uasRex21WDvnBrT0kmxs3+u6HbyCr7Tg1GOIG2Fd4dxZVXKKEHGaim28XEJ3aHhOvkFjv3tgxVQk
alV0J9UtqiUyGjrs7hgC7x32PHRUlkOQtCsz1cfT+7M3y4h2TcJEwG2LALYcgsyM8+CS9vx0iqFo
0IZQ1csQecEha7Nn0hyCvVdGb3ya4B4pUbPoIk0/lpZdPNn0m9eDMqBr76gF1LZJ1qoekUftjOLe
qm8TWfEVg9seFCfYiL4KL046wRyxPotOJfAir+s7O0irtZKGnx0cqxd2fqaDhppsIZOwr2Y5kZkh
hIJM7ZnTiBEERpeSlzfW9iqqy+mIvBDWxhQAh5nST6abv/khkWeAPVFyj2o3LIY6rY5tGZunqFGP
Wk+yLKa+6s1h1JsGyVcjLu1n0MOclSLriz2qT3LisBlswIFpWNwRLgSK7owQqeNcxYXKUJqvtIqd
AKc1gAzwG0tNzgSx1sRnyOHIJkAM0ZRtUKaqieE+eGWq72Cz22jDYuuIcAt+RpU4z+DEECybfvBR
bZX04GrQgbpWS9dx10q9kgl6Jg/zM330aJWqDPB5DqLL4FYPjgSrdFWqrc1B704VJpGNZXoXu7JS
+odQLdpU8U998kXtQo7EQU+b4f0mdmzot2hE8Ab53aPB9PxoFPggpiDDA9yU57DzupukDiGSZcr0
rfSoFCSi88gO3xNd0jbItvhZIZfSadonvM1dq6MHbVU9fNF7h1ZUksZnQpmnZ3gFtDmpnDmerzrp
/uj99mQ1hWBsjjUkjpmWIdq5V23sITlC0gfHVTMopvS7ms43EbDk9nXm40iRP3Vpmp2yGDcCR1Px
lKMiXVkmU0ZwUOHOntAEgZ1+Mx2biKK532IF5mnO9dNDxJygVdUk5sCShfdq2Dr3po/RNeBMlFXx
iyLi4RxIuL+Op8MImDT7Bn1+o23zXRo407rKPAXIDA/EfHyK6szHBJMTB5OSpDyo+nDumHwBQkpR
hsxNCC95jWc5YSNgavRucjTb1NjlUdUeDWerji0xD7L7yPpsMCsG0SQLe+JL+6oAilIPlLdduwuN
Vr0Rpvs0MUKFAUWWkob3AA8z2AqlbR9i1EYk0pfTsx+7IBj4W/A3nB0HX0HxWSO+cf0MyWZtbJjm
ax/ikHZsm6qn0W8+TFKH2BvwyXyhGIfBrrsHHCyvDfLMNdBgzPiiVZ6G3j74DNwvXVsskdljr6oa
/Y6dHoZ2njBdT+sQUFd38HBhcZ+3JA9Uub72eNHOagdUO+k+nkttzQ3tVV7l8UW33ejGTSs8L1Hy
Un+m3zacEwQZ730YiKDYWtJcnGkOQGVscmWvMZBbQUkk9hK98caV7r/AFjk8kI4dKa70tR/4/oWN
4Y1yDCN/TXozURK7JE7OLb3Mo5BduEiPv8J3NVl5em01JONlHlROTeheJ0n+gdFLf1J6m2H5tIZ9
MO2pIU1Y4J21J8d82ONDHxbZtKNJwFCiYHpedWm3nVvIkPjXXasyCUwArjbN0G3txB6WeR4Hy3DI
8k99WKCjCdInr61fCga2C9Hp8W3kKOEZ85u1lCws880nUiRje8uZNRJbUholIK+kfoqq+jZQa3S5
8qdEheBrDMnBHPVyzaKYsEkT2Kjk6r035NojciDCM5jnwbVLN8zV7X2lBf6SxmX2aCeHOCG6nqRk
9HHGnUwzQFvJDNKvXqEC3owKjox2UrlM2FkKdCl8BgyPrhA5Ain6BxWNrEiDetWWCdSQTlxMejdr
miMSfAuDQSbdNqnTbLHCgWdGHx8FqGO8O6H0yYrxWoVDoyW6pMqt6ynVO9Jz23uNtB2sH5Bxlcp+
Ll0oAFVGjNHEIRq/LnuVDb7RgdgCUCA+hkOzOs6Jc//5Q7Jj/c//4udPeTFWoR80f/jxnw95yv/9
l/x3/vU3P/4b/zyHnzh55V+bv/yr7Zf8+jX9Uv/xj354Zf7r397d6rV5/eGHdUYwyXjXfqnGy5e6
TZq//u375yDAUr7QnFz5ALD8Dy/xb/3R/Gn/1xf6jy/ziz6MxZf//senvM0a+f78MM/+8e1X+89E
ZppEMv7nn15p/jR/9QrJK++4/cxLG+6V4NiOqMG1HaEJi4xF5tb+t1/TFrxSNcdQdVezTUc1Lff7
7/qvLsKf3tX/cKH++m/+6hO8Xx55DbSfvQSmfUVHU7X5cMztbaxmP1wCzbxCQew6DhInl7mu4Ndc
8u/up//tNvjrT/fb3fb+1PzPV/LfvQLETP7UXWC6V7Zt4bmFJ6DZmmOLHy6BdYUojDQfRscq14Cm
5a92CXSd+/bnLoF15agan1KVY8o/XQLnSjdUl3RXzTQIh2U08MtdApN83J+6BMK4cg1bNUxLxVyD
RIIn6/u1QL8SDGxJgnVs07JMQ/31rsH7jfmHR+r/sBwK9criHjeFaZiCS6H9uByaV5alGZqm8aC4
OIgJSv3FlgLnZ58DxeQucISjO4bL/e7o6o+XQLPVKzYC10ZlqKo8LoTu/mLX4GefA0UXV7bO3Miw
DNtyIXT+4RIY5hUABZYB4TqWwV/+cpdAe78z//6DwF0A0ZPHQNd0DomW/uOOoOlXmqWqGvMhjfrh
F7wLjPdC5e9fAYvlzjZ19NSqQGD+x+dAca0rS+V0qAvdcrhSv15lJNfvn9sQNDZ+ljsLECSin/lb
/m5D0NQrw1F1DV+irhGiJX652tD66f2A0seQyx13usDBqfNcfXcF3CsDHIClGroAdCgwPP5qKwHf
zk/eBCbfMosdSwCP+58LI4WFgmWCI4LBaMKkGfS+A/1C9bHzs8+ByaOum45GxeMiXnTlC353F+hX
pmC3BI2BnM2y7V/vCnwrVP7+YkhpCIiBzy6E/b4h/HAFFIczEmWh0Mmo41FhyfzVHgTNfn82f+Ia
6Fe6Kah7LU1Q/XAW+OEaCO4Ry5VTEipjVRj2r1cVfDu0/P1LwJ6omZoh98U/nZBctkPNQoDPGuG6
Jn/3q90Cuv6z2wGfn7QVmy4AtTFb4x/OyZp1ZfPls1Tolgre5Nd7CnTt/cH8+7eAdgUiXPDhZSdE
dXgcfngKKJo5Rzuaw/PG40Dt/O/fBf/GlvGvzhozw+Tz3HgLv9Tfde/+v3/wW1Pmzy/wfV/NEBT1
P/yp7MS9v/jvnbl//tCYm1tC3/1S9j+/+/GHv31vV37329/6SfPb+vbf+nY9/vxOf3hja9ko5CL8
9j/uwi/Va/UpQOot25LfPpXskf73P5av2evn1+87iLJM/v1t/KnV+K/y8a9edVt9+ZIlr9nn315K
tuVc7ov/x93VLLeNHOFXwTE5qFaAfmhdUiVSNC2LVLiCpFT2NiTG5FgUwB0A0lKpVOU19rynHHLL
G/hN8iT5BtTY7AEs/kwnWvtoe7cx7On//rrHl/BA/qLGmaVTFfuOYXR9ycYCy/iCIfikZYBjBwNM
bkg4dEu6Kq2axNb3SzepKmQSxIUoZG7JVdRN4daXegcEtJgFp/dSqzG51qiFjOWFL+AwG11tR2g1
GklBWIPhZsRAb/bX0m8S4M+V07pY04ro9v/+zFDDX0Ssrf2NFBhKkoKPa5Q3G4MHa/6b34OCn35w
JQGu2r2n55+8oQicpgXMSeEIGGYba5ZjS7q5oiKLWoLfSbulzubS0qjMBXAhcEBU0bY75iVartNG
Fat8hBft0zI3CuzwAarryYg4w8r9pjOjknVSM2vb8QNMFs7NHSMmOkSVCO/joTWAipiJeyjPyy/9
q6XpeT3TEFYyYb3lqr99wV9/C6o/G4mUilLtqleuYWPtTzKtiaKiBPLVy92UqhF8elbTxvMl25az
iSrvLaHK0dbUf3setLHVWYkqUngn9ZPEuyYqJSwx1VGGwwtd0iihZgd2OHw5m8CJk+MeMBz3TKaA
Vt/Z3214baptvlw419KNJE3xwpdsNy+wxoAwAfGBN9nOkxxPHbIMvH2rauG0Sd19mfBW4DWbAO/p
IeYlcmYaGN7EtUjH0tIx4mCqZL5Ue2oEB4kAxJIyhE8Ybq4HwEeaywWhW4uUyi9ua0PL1pP6XqSU
LAcfkGJR7p4waEVHZwCCEK1ASm9Z0og92ShreFemsDmECeE+gy07H9eMQxgyCMN5IWb0tKZ/5iu7
76V2BAyFUQayIg0GYiFpSsbhgfqieHCk4ZCBu31VTEs3NKnKg74cjmfZg7hzj8zA476CXS9kmhdS
UT4fMpj3fvmLvB9leNPBSoOxauEhg4kfZLMEPCF0jxjM2iBLhVOJOWJQkYGx7eSwBn/mKxaXsphK
XfNyVQfAm3amHwW1FRyueZi5UU9oYGi+px0iecXzSTNLqZIzjsrcVQYvRxUv2mewFUaj8TIckQkg
EOz5d3dJcWU1tUpJOTHiyDriOeqJ9oSGw1XP1ffq4geBhE4nhHDEweJHmVDnUfVFvM/7qIqnpdbR
IzMo9A3e2UKVjtCt13XKrYO15/LshUonSUbTxnrVbHvytwiuxpA7YOiJxQCUwv6U3QUaFhkOSgLu
b2lVoseR1cRSjxwVNM1MXwlB4iGD7AOCF6It4VEYMRQqlnW6gRjLxM30wpNjjnjuAmD0B8JtgwfG
0xTrWPN6tS6YzpONquArwv0tlLo+TPDqtMoLKkkMWnUKEzYS6iMlzBDznep7168xhHttvL09E4nM
p1YGKyPAwIjBQpj6DiHLceBp6V4aQ3bc1mUq1epZDxjO2hEI0hNqCDnyoViroC/SOxLkcPgb1LJp
WZIjWXmHYZAAKysnQXx6tcricJ/h5s5TWGvp9BOAr7Yf2t0/gjK9utCgeH192Hsxp6YhjBiC04uF
niyeXHMGuJn/gZdu8SLTkogbQOz+tJdtpgbaDIJxIZ7E3bTOEga97osstz++SogOWDLZschqKmJm
hXxFDoHeJHN6hOERA4uRfCfqgeISwmMGXwfCYuHq9DHDzV3KuZPLthiubig0osZZU2EcEH//Cxyi
RFUTZI4a9hAYKDWfIzMi8gycrv+hY+REAgufadJl0GO+8nw9FcotdkQRg3Rci4+qzunIQLa9zyzU
I7X7EUeEcY0RXRMWutKBBdn+Z755GskGdnBUGW+VLFJBE2YOU3eOHZrl/FkRLQcqE32EOQz7F7vH
BNhVJvKp0k1fwEgbQ3wQz7XA8o8mW2JW/jEo5kAlCfLoLl7SsAwxHDpsvUwdFmKj1k08NW+RoWix
bBOufgKIH0Db12a7S2jpS3jByj+I4AILU2f/+cev+Z1YiOBKJRNibACDOcYooj3B7rd+re4zvdeX
KOZbYoZjrQgrD81wm69xiCVi+bvS3vkPZ0pkWCsmVPBjmSaCVgxagI63GD56lt0lWfBDcC3ukP2p
e2F/h/lpJ61joHMZbupC4NlmRZr8GALeP8acg/3e7vcyFHsztTdG/3wvz0tLr1L35TcY7h5l30kD
ZQZb0hfzYupEI8tjr7Xdr1cPMmDA7xH5NAEAlmgAg3iemrCbEGVQqHZW5IgkCNmQgy6iCFJV5Yh6
2vDGyKJX9YcjMOlMRbJKk6OSfyXneJtLjU19Gc2/AI+WTIjhNWMKvoa+Ihr84eyq80dLrHK9DMKG
WpPUGUWgHzLIBd6/ws4fOP/lbzfHPWKoKnxGnldw4zSw7CffYcgVOmIug1upE+K5jxjM99lHhQ58
QYT7mKGUg1fo5sUqGzjy3u7PpSgymLhZ0CuR7hHzYeaOfSW7i43wToWIo+PTLaYqm1PLzBH8XEPD
e6jOUspm+NaXET0xokr4hkHWemhWkCtb3zJaH0TXBQFjGf4M6Hz6dyGDBGH5+UOmaPofcniqC5ku
CDMaYP/l1p3cvhq5IUDIUVJH1pAVU+JJ0PLzZzPO63DhcG3YuF4mBhjumoh8TPs2WFbif2AgzrKC
JlAhSxsbtcJHYoWxg4rjuDOHKIMeD+BKxy4KioW3yISRc1NzFnK4IzxwZewkxtssT6v8igNSfakQ
dROqHKa9ouowwkzZehv2ym/utVWei9KSq3hRH4jZ3vxcIaanc5URR3fseY6nNtMVcYBpUbaQDjQs
4gDTxmauUgR9icbeKqMjjv5bDNyZ0wuJQgZ7EZeJU9/l8HXXGU1CogOGCDP+9FsWYHfip39WEylD
/elf6VjRubfogCHduS5RmaaqGB0w5DrXIn1yjR32rllZ2b2gdDOpaSFHvx5p8B0a68FbkZNAAMsg
/M+MuWzlxLFYNONPt4syAyZbiRPEUgJ/wj/V4u6Io3D+k7ofidEjtRjHDIxY2tC6fpt1IL5OBa+I
ogD7qAi+9uhgLeXXKwCaufDvEhHWNEm7Hjf8ehdRzU9/h6XYxmHxo/W7FF7vJpYz0d/hVeiJsW+0
8sDRgWwDjeLMCXEAeNtaPFFLyhEtdYCRIE6FI3vvZLPMrT5x9L+741Jg3No6JpOecOw7eatlOp6a
0qFTh+LwgW8FVrybJSoNc6UthqCuVwKJSgtGLPgWpNyAMBDRwNIiy/rdg1CDJpqUzojQG4ZIcSh1
aY9XJa4cpckbXbqHjTg05BbJ5RN26pCLw3pp+wO+xt/XcwNNSyx8ncLqrzG/GDuaVv+qC/NsNjdV
66vIt+y/2L98CU2BBfh6QtM0DtTaVZm7yR8HWMJAnujUdbR+G0ET015gJeMeoSWsxl6DcSbJ80Vu
syxk9fz/Mzloi6mZkrIaVpkIhqJnZzF3tlJwAEt6gPdiLZZWc3LefYb6yDkWERCiHPWh81wLSdI8
7EK1X/maMVtfsMdZf7ZUqgszGwp9s9L3mXaKWSwDVhflo1CktYlF+f6n7UusraE9Nywp8qf7Zwyo
WioVazmKCT/i0Q8SnuHBc/uR3aUgFmWiglMt3ELQi3uUNgX04f0V6oU5JhZulovtzJmD7r0C6NHB
IEcMpZu/ALIXYMSJ4M+wZdmf43+VgN1aMkY6Io7dNT0zxB28k9V7N6vUsUWcw2iiIDtqCrMByIM1
4pgXPx2VwaDMibw8U2ewzH+76sbdq9vu2d8Dc7VYwBLErnS2sDR0H1v3sWYYq0TxzMb66fpV7/ol
cGr625U9ocSl2/9ro39/ts+V1FRbFgmp3210IGfqiWQ7HBrayQBdB3SXLp9kqV/PgljMHtx0uMUg
hj2AaSTaSETK69sMy61BCBiVS8x2vFXVh/bYP+7uIC7B4CqrtKQqh/bigs8NvcMQuTXFDocna1nc
pFr/n3D88+bRb0LnTnU5IkIW2vvbXRSwjVMhY69af22hR+hbWqKVRbJ/8PnCpFQzqh0ccz/mtFBn
qh0MoBcDBkPuAzEmpDminEvxIIAXaJiF4Bif7IgFYtQmh84xo9NxZI8DVXOW3aOlSI09R/PP0m0G
knKMJGJFtbv5miNeWlZW9+BREuyPLmkTngNY8g4pF+nhIijyV/H3UBbnGkOOcOCZHQOhTevZBR1x
AI/N1pPc4EtoIsqREwyxEbDITDBDu/wcNYm4CC5UUeSV2b6UD4qaKo7ZtuVS8345drI9js0n16iV
q0Qk1fGvs5FwYC0cy+dMYXDJnw5kM8ub7CKeHPMXftzFrcKqSqyAN20LMy2wtA61OVoOSGYbyD6V
T/FJFGkbjX3EoRc38YtfWBvSrS9VtbEBzsEDRxzReAcRM0bn7b0u0yoGGxcLGntFLYaKxFLJugAb
AFxTUiXmQCku6SNSglTO5P1ilSt4bcP+cffgDmPdBRYw4QO0/mHetuSoZBnixvjbk5rrPMCTgWuT
oB1ziqb/bSWLf264jGdS6D/9FwAA//8=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133350</xdr:colOff>
      <xdr:row>2</xdr:row>
      <xdr:rowOff>19050</xdr:rowOff>
    </xdr:from>
    <xdr:to>
      <xdr:col>8</xdr:col>
      <xdr:colOff>438150</xdr:colOff>
      <xdr:row>17</xdr:row>
      <xdr:rowOff>19050</xdr:rowOff>
    </xdr:to>
    <xdr:graphicFrame macro="">
      <xdr:nvGraphicFramePr>
        <xdr:cNvPr id="2" name="Chart 1">
          <a:extLst>
            <a:ext uri="{FF2B5EF4-FFF2-40B4-BE49-F238E27FC236}">
              <a16:creationId xmlns:a16="http://schemas.microsoft.com/office/drawing/2014/main" id="{F30880D7-1CF7-4D81-8E5C-788091977A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463550</xdr:colOff>
      <xdr:row>2</xdr:row>
      <xdr:rowOff>25400</xdr:rowOff>
    </xdr:from>
    <xdr:to>
      <xdr:col>21</xdr:col>
      <xdr:colOff>584200</xdr:colOff>
      <xdr:row>17</xdr:row>
      <xdr:rowOff>25400</xdr:rowOff>
    </xdr:to>
    <xdr:graphicFrame macro="">
      <xdr:nvGraphicFramePr>
        <xdr:cNvPr id="3" name="Chart 2">
          <a:extLst>
            <a:ext uri="{FF2B5EF4-FFF2-40B4-BE49-F238E27FC236}">
              <a16:creationId xmlns:a16="http://schemas.microsoft.com/office/drawing/2014/main" id="{CE8F5CE1-7E31-4DC6-B7AB-9838300E9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127000</xdr:colOff>
      <xdr:row>17</xdr:row>
      <xdr:rowOff>50800</xdr:rowOff>
    </xdr:from>
    <xdr:to>
      <xdr:col>8</xdr:col>
      <xdr:colOff>431800</xdr:colOff>
      <xdr:row>32</xdr:row>
      <xdr:rowOff>31750</xdr:rowOff>
    </xdr:to>
    <xdr:graphicFrame macro="">
      <xdr:nvGraphicFramePr>
        <xdr:cNvPr id="4" name="Chart 3">
          <a:extLst>
            <a:ext uri="{FF2B5EF4-FFF2-40B4-BE49-F238E27FC236}">
              <a16:creationId xmlns:a16="http://schemas.microsoft.com/office/drawing/2014/main" id="{1904E4BC-EF9E-4524-BFD7-BB8E21897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444500</xdr:colOff>
      <xdr:row>17</xdr:row>
      <xdr:rowOff>44450</xdr:rowOff>
    </xdr:from>
    <xdr:to>
      <xdr:col>16</xdr:col>
      <xdr:colOff>358775</xdr:colOff>
      <xdr:row>32</xdr:row>
      <xdr:rowOff>44450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0D86308-6120-45D2-8511-1815AAC3BB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715000" y="3137807"/>
              <a:ext cx="4776561" cy="2721429"/>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387350</xdr:colOff>
      <xdr:row>17</xdr:row>
      <xdr:rowOff>44450</xdr:rowOff>
    </xdr:from>
    <xdr:to>
      <xdr:col>21</xdr:col>
      <xdr:colOff>571500</xdr:colOff>
      <xdr:row>32</xdr:row>
      <xdr:rowOff>38100</xdr:rowOff>
    </xdr:to>
    <xdr:graphicFrame macro="">
      <xdr:nvGraphicFramePr>
        <xdr:cNvPr id="7" name="Chart 6">
          <a:extLst>
            <a:ext uri="{FF2B5EF4-FFF2-40B4-BE49-F238E27FC236}">
              <a16:creationId xmlns:a16="http://schemas.microsoft.com/office/drawing/2014/main" id="{0B49179E-08BD-4A86-B06E-9F6498255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36</xdr:row>
      <xdr:rowOff>0</xdr:rowOff>
    </xdr:from>
    <xdr:to>
      <xdr:col>17</xdr:col>
      <xdr:colOff>438150</xdr:colOff>
      <xdr:row>53</xdr:row>
      <xdr:rowOff>25400</xdr:rowOff>
    </xdr:to>
    <xdr:graphicFrame macro="">
      <xdr:nvGraphicFramePr>
        <xdr:cNvPr id="8" name="Chart 7">
          <a:extLst>
            <a:ext uri="{FF2B5EF4-FFF2-40B4-BE49-F238E27FC236}">
              <a16:creationId xmlns:a16="http://schemas.microsoft.com/office/drawing/2014/main" id="{2ED02878-F012-4FE2-AC0A-8DB165A08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xdr:row>
      <xdr:rowOff>38100</xdr:rowOff>
    </xdr:from>
    <xdr:to>
      <xdr:col>1</xdr:col>
      <xdr:colOff>95250</xdr:colOff>
      <xdr:row>11</xdr:row>
      <xdr:rowOff>57149</xdr:rowOff>
    </xdr:to>
    <mc:AlternateContent xmlns:mc="http://schemas.openxmlformats.org/markup-compatibility/2006">
      <mc:Choice xmlns:a14="http://schemas.microsoft.com/office/drawing/2010/main" Requires="a14">
        <xdr:graphicFrame macro="">
          <xdr:nvGraphicFramePr>
            <xdr:cNvPr id="9" name="state">
              <a:extLst>
                <a:ext uri="{FF2B5EF4-FFF2-40B4-BE49-F238E27FC236}">
                  <a16:creationId xmlns:a16="http://schemas.microsoft.com/office/drawing/2014/main" id="{DD92F143-4AB4-4980-8BFF-144EC3A99A4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412750"/>
              <a:ext cx="1111250" cy="1676399"/>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114300</xdr:rowOff>
    </xdr:from>
    <xdr:to>
      <xdr:col>1</xdr:col>
      <xdr:colOff>88900</xdr:colOff>
      <xdr:row>30</xdr:row>
      <xdr:rowOff>171450</xdr:rowOff>
    </xdr:to>
    <mc:AlternateContent xmlns:mc="http://schemas.openxmlformats.org/markup-compatibility/2006">
      <mc:Choice xmlns:a14="http://schemas.microsoft.com/office/drawing/2010/main" Requires="a14">
        <xdr:graphicFrame macro="">
          <xdr:nvGraphicFramePr>
            <xdr:cNvPr id="14" name="Date Created Conversion (Month)">
              <a:extLst>
                <a:ext uri="{FF2B5EF4-FFF2-40B4-BE49-F238E27FC236}">
                  <a16:creationId xmlns:a16="http://schemas.microsoft.com/office/drawing/2014/main" id="{EE62BDE0-42EF-463A-9C92-B114FE34ABF7}"/>
                </a:ext>
              </a:extLst>
            </xdr:cNvPr>
            <xdr:cNvGraphicFramePr/>
          </xdr:nvGraphicFramePr>
          <xdr:xfrm>
            <a:off x="0" y="0"/>
            <a:ext cx="0" cy="0"/>
          </xdr:xfrm>
          <a:graphic>
            <a:graphicData uri="http://schemas.microsoft.com/office/drawing/2010/slicer">
              <sle:slicer xmlns:sle="http://schemas.microsoft.com/office/drawing/2010/slicer" name="Date Created Conversion (Month)"/>
            </a:graphicData>
          </a:graphic>
        </xdr:graphicFrame>
      </mc:Choice>
      <mc:Fallback>
        <xdr:sp macro="" textlink="">
          <xdr:nvSpPr>
            <xdr:cNvPr id="0" name=""/>
            <xdr:cNvSpPr>
              <a:spLocks noTextEdit="1"/>
            </xdr:cNvSpPr>
          </xdr:nvSpPr>
          <xdr:spPr>
            <a:xfrm>
              <a:off x="0" y="2146300"/>
              <a:ext cx="1104900" cy="3556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184150</xdr:colOff>
      <xdr:row>0</xdr:row>
      <xdr:rowOff>133350</xdr:rowOff>
    </xdr:from>
    <xdr:to>
      <xdr:col>13</xdr:col>
      <xdr:colOff>349250</xdr:colOff>
      <xdr:row>15</xdr:row>
      <xdr:rowOff>114300</xdr:rowOff>
    </xdr:to>
    <xdr:graphicFrame macro="">
      <xdr:nvGraphicFramePr>
        <xdr:cNvPr id="2" name="Chart 1">
          <a:extLst>
            <a:ext uri="{FF2B5EF4-FFF2-40B4-BE49-F238E27FC236}">
              <a16:creationId xmlns:a16="http://schemas.microsoft.com/office/drawing/2014/main" id="{BA01293B-4C79-4F9D-8F67-243131318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174624</xdr:colOff>
      <xdr:row>6</xdr:row>
      <xdr:rowOff>0</xdr:rowOff>
    </xdr:from>
    <xdr:to>
      <xdr:col>17</xdr:col>
      <xdr:colOff>482599</xdr:colOff>
      <xdr:row>20</xdr:row>
      <xdr:rowOff>165100</xdr:rowOff>
    </xdr:to>
    <xdr:graphicFrame macro="">
      <xdr:nvGraphicFramePr>
        <xdr:cNvPr id="2" name="Chart 1">
          <a:extLst>
            <a:ext uri="{FF2B5EF4-FFF2-40B4-BE49-F238E27FC236}">
              <a16:creationId xmlns:a16="http://schemas.microsoft.com/office/drawing/2014/main" id="{506CB735-F0F5-4447-AB49-B13B2BE8A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298450</xdr:colOff>
      <xdr:row>2</xdr:row>
      <xdr:rowOff>171450</xdr:rowOff>
    </xdr:from>
    <xdr:to>
      <xdr:col>12</xdr:col>
      <xdr:colOff>323850</xdr:colOff>
      <xdr:row>17</xdr:row>
      <xdr:rowOff>152400</xdr:rowOff>
    </xdr:to>
    <xdr:graphicFrame macro="">
      <xdr:nvGraphicFramePr>
        <xdr:cNvPr id="2" name="Chart 1">
          <a:extLst>
            <a:ext uri="{FF2B5EF4-FFF2-40B4-BE49-F238E27FC236}">
              <a16:creationId xmlns:a16="http://schemas.microsoft.com/office/drawing/2014/main" id="{720966DA-4EFC-4537-A4CD-89479C930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14</xdr:row>
      <xdr:rowOff>79375</xdr:rowOff>
    </xdr:from>
    <xdr:to>
      <xdr:col>8</xdr:col>
      <xdr:colOff>69850</xdr:colOff>
      <xdr:row>29</xdr:row>
      <xdr:rowOff>60325</xdr:rowOff>
    </xdr:to>
    <xdr:graphicFrame macro="">
      <xdr:nvGraphicFramePr>
        <xdr:cNvPr id="9" name="Chart 8">
          <a:extLst>
            <a:ext uri="{FF2B5EF4-FFF2-40B4-BE49-F238E27FC236}">
              <a16:creationId xmlns:a16="http://schemas.microsoft.com/office/drawing/2014/main" id="{12892F86-7790-4765-B7DD-BC3658BAD1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422274</xdr:colOff>
      <xdr:row>2</xdr:row>
      <xdr:rowOff>31750</xdr:rowOff>
    </xdr:from>
    <xdr:to>
      <xdr:col>13</xdr:col>
      <xdr:colOff>44449</xdr:colOff>
      <xdr:row>19</xdr:row>
      <xdr:rowOff>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C0294F17-D33C-4DC2-90E4-ECD6A75319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75124" y="400050"/>
              <a:ext cx="4791075" cy="309880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7</xdr:col>
      <xdr:colOff>685800</xdr:colOff>
      <xdr:row>9</xdr:row>
      <xdr:rowOff>146050</xdr:rowOff>
    </xdr:from>
    <xdr:to>
      <xdr:col>16</xdr:col>
      <xdr:colOff>546100</xdr:colOff>
      <xdr:row>26</xdr:row>
      <xdr:rowOff>171450</xdr:rowOff>
    </xdr:to>
    <xdr:graphicFrame macro="">
      <xdr:nvGraphicFramePr>
        <xdr:cNvPr id="2" name="Chart 1">
          <a:extLst>
            <a:ext uri="{FF2B5EF4-FFF2-40B4-BE49-F238E27FC236}">
              <a16:creationId xmlns:a16="http://schemas.microsoft.com/office/drawing/2014/main" id="{F3A17E13-9DC4-4B50-A8CA-387B21CDB2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95250</xdr:colOff>
      <xdr:row>11</xdr:row>
      <xdr:rowOff>69850</xdr:rowOff>
    </xdr:from>
    <xdr:to>
      <xdr:col>7</xdr:col>
      <xdr:colOff>495300</xdr:colOff>
      <xdr:row>24</xdr:row>
      <xdr:rowOff>158750</xdr:rowOff>
    </xdr:to>
    <xdr:graphicFrame macro="">
      <xdr:nvGraphicFramePr>
        <xdr:cNvPr id="5" name="Chart 4">
          <a:extLst>
            <a:ext uri="{FF2B5EF4-FFF2-40B4-BE49-F238E27FC236}">
              <a16:creationId xmlns:a16="http://schemas.microsoft.com/office/drawing/2014/main" id="{956B8519-3ADB-4EBB-A538-4336EDE94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 carolina dias do vale" refreshedDate="44451.959181018516" backgroundQuery="1" createdVersion="7" refreshedVersion="7" minRefreshableVersion="3" recordCount="0" supportSubquery="1" supportAdvancedDrill="1" xr:uid="{4BA25D61-20AA-4B3F-B1E3-41141371025E}">
  <cacheSource type="external" connectionId="2"/>
  <cacheFields count="4">
    <cacheField name="[Range 2].[country].[country]" caption="country" numFmtId="0" hierarchy="38" level="1">
      <sharedItems count="19">
        <s v="AT"/>
        <s v="AU"/>
        <s v="BE"/>
        <s v="CA"/>
        <s v="CH"/>
        <s v="DE"/>
        <s v="DK"/>
        <s v="ES"/>
        <s v="FR"/>
        <s v="GB"/>
        <s v="IE"/>
        <s v="IT"/>
        <s v="LU"/>
        <s v="NL"/>
        <s v="NO"/>
        <s v="NZ"/>
        <s v="SE"/>
        <s v="SG"/>
        <s v="US"/>
      </sharedItems>
    </cacheField>
    <cacheField name="[Range 2].[state].[state]" caption="state" numFmtId="0" hierarchy="37" level="1">
      <sharedItems containsNonDate="0" count="4">
        <s v="canceled"/>
        <s v="failed"/>
        <s v="live"/>
        <s v="successful"/>
      </sharedItems>
    </cacheField>
    <cacheField name="[Measures].[Sum of pledged]" caption="Sum of pledged" numFmtId="0" hierarchy="67" level="32767"/>
    <cacheField name="[Range 2].[Date Created Conversion (Month)].[Date Created Conversion (Month)]" caption="Date Created Conversion (Month)" numFmtId="0" hierarchy="54" level="1">
      <sharedItems containsSemiMixedTypes="0" containsNonDate="0" containsString="0"/>
    </cacheField>
  </cacheFields>
  <cacheHierarchies count="68">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 1].[id]" caption="id" attribute="1" defaultMemberUniqueName="[Range 1].[id].[All]" allUniqueName="[Range 1].[id].[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blurb]" caption="blurb" attribute="1" defaultMemberUniqueName="[Range 1].[blurb].[All]" allUniqueName="[Range 1].[blurb].[All]" dimensionUniqueName="[Range 1]" displayFolder="" count="0" memberValueDatatype="130" unbalanced="0"/>
    <cacheHierarchy uniqueName="[Range 1].[goal]" caption="goal" attribute="1" defaultMemberUniqueName="[Range 1].[goal].[All]" allUniqueName="[Range 1].[goal].[All]" dimensionUniqueName="[Range 1]" displayFolder="" count="0" memberValueDatatype="5" unbalanced="0"/>
    <cacheHierarchy uniqueName="[Range 1].[pledged]" caption="pledged" attribute="1" defaultMemberUniqueName="[Range 1].[pledged].[All]" allUniqueName="[Range 1].[pledged].[All]" dimensionUniqueName="[Range 1]" displayFolder="" count="0" memberValueDatatype="5" unbalanced="0"/>
    <cacheHierarchy uniqueName="[Range 1].[state]" caption="state" attribute="1" defaultMemberUniqueName="[Range 1].[state].[All]" allUniqueName="[Range 1].[state].[All]" dimensionUniqueName="[Range 1]" displayFolder="" count="2"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urrency]" caption="currency" attribute="1" defaultMemberUniqueName="[Range 1].[currency].[All]" allUniqueName="[Range 1].[currency].[All]" dimensionUniqueName="[Range 1]" displayFolder="" count="0" memberValueDatatype="130" unbalanced="0"/>
    <cacheHierarchy uniqueName="[Range 1].[deadline]" caption="deadline" attribute="1" defaultMemberUniqueName="[Range 1].[deadline].[All]" allUniqueName="[Range 1].[deadline].[All]" dimensionUniqueName="[Range 1]" displayFolder="" count="0" memberValueDatatype="20" unbalanced="0"/>
    <cacheHierarchy uniqueName="[Range 1].[launched_at]" caption="launched_at" attribute="1" defaultMemberUniqueName="[Range 1].[launched_at].[All]" allUniqueName="[Range 1].[launched_at].[All]" dimensionUniqueName="[Range 1]" displayFolder="" count="0" memberValueDatatype="20" unbalanced="0"/>
    <cacheHierarchy uniqueName="[Range 1].[staff_pick]" caption="staff_pick" attribute="1" defaultMemberUniqueName="[Range 1].[staff_pick].[All]" allUniqueName="[Range 1].[staff_pick].[All]" dimensionUniqueName="[Range 1]" displayFolder="" count="0" memberValueDatatype="11" unbalanced="0"/>
    <cacheHierarchy uniqueName="[Range 1].[backers_count]" caption="backers_count" attribute="1" defaultMemberUniqueName="[Range 1].[backers_count].[All]" allUniqueName="[Range 1].[backers_count].[All]" dimensionUniqueName="[Range 1]" displayFolder="" count="0" memberValueDatatype="20" unbalanced="0"/>
    <cacheHierarchy uniqueName="[Range 1].[spotlight]" caption="spotlight" attribute="1" defaultMemberUniqueName="[Range 1].[spotlight].[All]" allUniqueName="[Range 1].[spotlight].[All]" dimensionUniqueName="[Range 1]" displayFolder="" count="0" memberValueDatatype="11" unbalanced="0"/>
    <cacheHierarchy uniqueName="[Range 1].[Category and Sub-Category]" caption="Category and Sub-Category" attribute="1" defaultMemberUniqueName="[Range 1].[Category and Sub-Category].[All]" allUniqueName="[Range 1].[Category and Sub-Category].[All]" dimensionUniqueName="[Range 1]" displayFolder="" count="0" memberValueDatatype="130" unbalanced="0"/>
    <cacheHierarchy uniqueName="[Range 1].[Porcentage Funded]" caption="Porcentage Funded" attribute="1" defaultMemberUniqueName="[Range 1].[Porcentage Funded].[All]" allUniqueName="[Range 1].[Porcentage Funded].[All]" dimensionUniqueName="[Range 1]" displayFolder="" count="0" memberValueDatatype="5" unbalanced="0"/>
    <cacheHierarchy uniqueName="[Range 1].[Average Donation]" caption="Average Donation" attribute="1" defaultMemberUniqueName="[Range 1].[Average Donation].[All]" allUniqueName="[Range 1].[Average Donation].[All]" dimensionUniqueName="[Range 1]" displayFolder="" count="0" memberValueDatatype="5" unbalanced="0"/>
    <cacheHierarchy uniqueName="[Range 1].[Parent Category]" caption="Parent Category" attribute="1" defaultMemberUniqueName="[Range 1].[Parent Category].[All]" allUniqueName="[Range 1].[Parent 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2].[id]" caption="id" attribute="1" defaultMemberUniqueName="[Range 2].[id].[All]" allUniqueName="[Range 2].[id].[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blurb]" caption="blurb" attribute="1" defaultMemberUniqueName="[Range 2].[blurb].[All]" allUniqueName="[Range 2].[blurb].[All]" dimensionUniqueName="[Range 2]" displayFolder="" count="0" memberValueDatatype="130" unbalanced="0"/>
    <cacheHierarchy uniqueName="[Range 2].[goal]" caption="goal" attribute="1" defaultMemberUniqueName="[Range 2].[goal].[All]" allUniqueName="[Range 2].[goal].[All]" dimensionUniqueName="[Range 2]" displayFolder="" count="0" memberValueDatatype="5" unbalanced="0"/>
    <cacheHierarchy uniqueName="[Range 2].[pledged]" caption="pledged" attribute="1" defaultMemberUniqueName="[Range 2].[pledged].[All]" allUniqueName="[Range 2].[pledged].[All]" dimensionUniqueName="[Range 2]" displayFolder="" count="0" memberValueDatatype="5" unbalanced="0"/>
    <cacheHierarchy uniqueName="[Range 2].[state]" caption="state" attribute="1" defaultMemberUniqueName="[Range 2].[state].[All]" allUniqueName="[Range 2].[state].[All]" dimensionUniqueName="[Range 2]" displayFolder="" count="2" memberValueDatatype="130" unbalanced="0">
      <fieldsUsage count="2">
        <fieldUsage x="-1"/>
        <fieldUsage x="1"/>
      </fieldsUsage>
    </cacheHierarchy>
    <cacheHierarchy uniqueName="[Range 2].[country]" caption="country" attribute="1" defaultMemberUniqueName="[Range 2].[country].[All]" allUniqueName="[Range 2].[country].[All]" dimensionUniqueName="[Range 2]" displayFolder="" count="2" memberValueDatatype="130" unbalanced="0">
      <fieldsUsage count="2">
        <fieldUsage x="-1"/>
        <fieldUsage x="0"/>
      </fieldsUsage>
    </cacheHierarchy>
    <cacheHierarchy uniqueName="[Range 2].[currency]" caption="currency" attribute="1" defaultMemberUniqueName="[Range 2].[currency].[All]" allUniqueName="[Range 2].[currency].[All]" dimensionUniqueName="[Range 2]" displayFolder="" count="0" memberValueDatatype="130" unbalanced="0"/>
    <cacheHierarchy uniqueName="[Range 2].[deadline]" caption="deadline" attribute="1" defaultMemberUniqueName="[Range 2].[deadline].[All]" allUniqueName="[Range 2].[deadline].[All]" dimensionUniqueName="[Range 2]" displayFolder="" count="0" memberValueDatatype="20" unbalanced="0"/>
    <cacheHierarchy uniqueName="[Range 2].[launched_at]" caption="launched_at" attribute="1" defaultMemberUniqueName="[Range 2].[launched_at].[All]" allUniqueName="[Range 2].[launched_at].[All]" dimensionUniqueName="[Range 2]" displayFolder="" count="0" memberValueDatatype="20" unbalanced="0"/>
    <cacheHierarchy uniqueName="[Range 2].[staff_pick]" caption="staff_pick" attribute="1" defaultMemberUniqueName="[Range 2].[staff_pick].[All]" allUniqueName="[Range 2].[staff_pick].[All]" dimensionUniqueName="[Range 2]" displayFolder="" count="0" memberValueDatatype="11" unbalanced="0"/>
    <cacheHierarchy uniqueName="[Range 2].[backers_count]" caption="backers_count" attribute="1" defaultMemberUniqueName="[Range 2].[backers_count].[All]" allUniqueName="[Range 2].[backers_count].[All]" dimensionUniqueName="[Range 2]" displayFolder="" count="0" memberValueDatatype="20" unbalanced="0"/>
    <cacheHierarchy uniqueName="[Range 2].[spotlight]" caption="spotlight" attribute="1" defaultMemberUniqueName="[Range 2].[spotlight].[All]" allUniqueName="[Range 2].[spotlight].[All]" dimensionUniqueName="[Range 2]" displayFolder="" count="0" memberValueDatatype="11" unbalanced="0"/>
    <cacheHierarchy uniqueName="[Range 2].[Category and Sub-Category]" caption="Category and Sub-Category" attribute="1" defaultMemberUniqueName="[Range 2].[Category and Sub-Category].[All]" allUniqueName="[Range 2].[Category and Sub-Category].[All]" dimensionUniqueName="[Range 2]" displayFolder="" count="0" memberValueDatatype="130" unbalanced="0"/>
    <cacheHierarchy uniqueName="[Range 2].[Porcentage Funded]" caption="Porcentage Funded" attribute="1" defaultMemberUniqueName="[Range 2].[Porcentage Funded].[All]" allUniqueName="[Range 2].[Porcentage Funded].[All]" dimensionUniqueName="[Range 2]" displayFolder="" count="0" memberValueDatatype="5" unbalanced="0"/>
    <cacheHierarchy uniqueName="[Range 2].[Average Donation]" caption="Average Donation" attribute="1" defaultMemberUniqueName="[Range 2].[Average Donation].[All]" allUniqueName="[Range 2].[Average Donation].[All]" dimensionUniqueName="[Range 2]" displayFolder="" count="0" memberValueDatatype="5" unbalanced="0"/>
    <cacheHierarchy uniqueName="[Range 2].[Parent Category]" caption="Parent Category" attribute="1" defaultMemberUniqueName="[Range 2].[Parent Category].[All]" allUniqueName="[Range 2].[Parent 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Date Created Conversion]" caption="Date Created Conversion" attribute="1" time="1" defaultMemberUniqueName="[Range 2].[Date Created Conversion].[All]" allUniqueName="[Range 2].[Date Created Conversion].[All]" dimensionUniqueName="[Range 2]" displayFolder="" count="0" memberValueDatatype="7" unbalanced="0"/>
    <cacheHierarchy uniqueName="[Range 2].[Date Ended Conversion]" caption="Date Ended Conversion" attribute="1" time="1" defaultMemberUniqueName="[Range 2].[Date Ended Conversion].[All]" allUniqueName="[Range 2].[Date Ended Conversion].[All]" dimensionUniqueName="[Range 2]" displayFolder="" count="0" memberValueDatatype="7" unbalanced="0"/>
    <cacheHierarchy uniqueName="[Range 2].[Date Created Conversion (Year)]" caption="Date Created Conversion (Year)" attribute="1" defaultMemberUniqueName="[Range 2].[Date Created Conversion (Year)].[All]" allUniqueName="[Range 2].[Date Created Conversion (Year)].[All]" dimensionUniqueName="[Range 2]" displayFolder="" count="0" memberValueDatatype="130" unbalanced="0"/>
    <cacheHierarchy uniqueName="[Range 2].[Date Created Conversion (Quarter)]" caption="Date Created Conversion (Quarter)" attribute="1" defaultMemberUniqueName="[Range 2].[Date Created Conversion (Quarter)].[All]" allUniqueName="[Range 2].[Date Created Conversion (Quarter)].[All]" dimensionUniqueName="[Range 2]" displayFolder="" count="0" memberValueDatatype="130" unbalanced="0"/>
    <cacheHierarchy uniqueName="[Range 2].[Date Created Conversion (Month)]" caption="Date Created Conversion (Month)" attribute="1" defaultMemberUniqueName="[Range 2].[Date Created Conversion (Month)].[All]" allUniqueName="[Range 2].[Date Created Conversion (Month)].[All]" dimensionUniqueName="[Range 2]" displayFolder="" count="2" memberValueDatatype="130" unbalanced="0">
      <fieldsUsage count="2">
        <fieldUsage x="-1"/>
        <fieldUsage x="3"/>
      </fieldsUsage>
    </cacheHierarchy>
    <cacheHierarchy uniqueName="[Range 2].[Date Created Conversion (Month Index)]" caption="Date Created Conversion (Month Index)" attribute="1" defaultMemberUniqueName="[Range 2].[Date Created Conversion (Month Index)].[All]" allUniqueName="[Range 2].[Date Created Conversion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Sum of goal]" caption="Sum of goal" measure="1" displayFolder="" measureGroup="Range" count="0" hidden="1">
      <extLst>
        <ext xmlns:x15="http://schemas.microsoft.com/office/spreadsheetml/2010/11/main" uri="{B97F6D7D-B522-45F9-BDA1-12C45D357490}">
          <x15:cacheHierarchy aggregatedColumn="3"/>
        </ext>
      </extLst>
    </cacheHierarchy>
    <cacheHierarchy uniqueName="[Measures].[Sum of goal 2]" caption="Sum of goal 2" measure="1" displayFolder="" measureGroup="Range 1" count="0" hidden="1">
      <extLst>
        <ext xmlns:x15="http://schemas.microsoft.com/office/spreadsheetml/2010/11/main" uri="{B97F6D7D-B522-45F9-BDA1-12C45D357490}">
          <x15:cacheHierarchy aggregatedColumn="17"/>
        </ext>
      </extLst>
    </cacheHierarchy>
    <cacheHierarchy uniqueName="[Measures].[Count of goal]" caption="Count of goal" measure="1" displayFolder="" measureGroup="Range 1" count="0" hidden="1">
      <extLst>
        <ext xmlns:x15="http://schemas.microsoft.com/office/spreadsheetml/2010/11/main" uri="{B97F6D7D-B522-45F9-BDA1-12C45D357490}">
          <x15:cacheHierarchy aggregatedColumn="17"/>
        </ext>
      </extLst>
    </cacheHierarchy>
    <cacheHierarchy uniqueName="[Measures].[Sum of goal 3]" caption="Sum of goal 3" measure="1" displayFolder="" measureGroup="Range 2" count="0" hidden="1">
      <extLst>
        <ext xmlns:x15="http://schemas.microsoft.com/office/spreadsheetml/2010/11/main" uri="{B97F6D7D-B522-45F9-BDA1-12C45D357490}">
          <x15:cacheHierarchy aggregatedColumn="35"/>
        </ext>
      </extLst>
    </cacheHierarchy>
    <cacheHierarchy uniqueName="[Measures].[Count of goal 2]" caption="Count of goal 2" measure="1" displayFolder="" measureGroup="Range 2" count="0" hidden="1">
      <extLst>
        <ext xmlns:x15="http://schemas.microsoft.com/office/spreadsheetml/2010/11/main" uri="{B97F6D7D-B522-45F9-BDA1-12C45D357490}">
          <x15:cacheHierarchy aggregatedColumn="35"/>
        </ext>
      </extLst>
    </cacheHierarchy>
    <cacheHierarchy uniqueName="[Measures].[Sum of pledged]" caption="Sum of pledged" measure="1" displayFolder="" measureGroup="Range 2" count="0" oneField="1" hidden="1">
      <fieldsUsage count="1">
        <fieldUsage x="2"/>
      </fieldsUsage>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 carolina dias do vale" refreshedDate="44451.959181597224" backgroundQuery="1" createdVersion="7" refreshedVersion="7" minRefreshableVersion="3" recordCount="0" supportSubquery="1" supportAdvancedDrill="1" xr:uid="{95FDAFC8-7A33-4887-A0E6-5D54FAA87B89}">
  <cacheSource type="external" connectionId="2"/>
  <cacheFields count="6">
    <cacheField name="[Range 1].[Sub-Category].[Sub-Category]" caption="Sub-Category" numFmtId="0" hierarchy="31" level="1">
      <sharedItems count="41">
        <s v="animation"/>
        <s v="art books"/>
        <s v="audio"/>
        <s v="children's books"/>
        <s v="classical music"/>
        <s v="documentary"/>
        <s v="drama"/>
        <s v="electronic music"/>
        <s v="faith"/>
        <s v="fiction"/>
        <s v="food trucks"/>
        <s v="gadgets"/>
        <s v="hardware"/>
        <s v="indie rock"/>
        <s v="jazz"/>
        <s v="makerspaces"/>
        <s v="metal"/>
        <s v="mobile games"/>
        <s v="musical"/>
        <s v="nature"/>
        <s v="nonfiction"/>
        <s v="people"/>
        <s v="photobooks"/>
        <s v="places"/>
        <s v="plays"/>
        <s v="pop"/>
        <s v="radio &amp; podcasts"/>
        <s v="restaurants"/>
        <s v="rock"/>
        <s v="science fiction"/>
        <s v="shorts"/>
        <s v="small batch"/>
        <s v="space exploration"/>
        <s v="spaces"/>
        <s v="tabletop games"/>
        <s v="television"/>
        <s v="translations"/>
        <s v="video games"/>
        <s v="wearables"/>
        <s v="web"/>
        <s v="world music"/>
      </sharedItems>
    </cacheField>
    <cacheField name="[Measures].[Count of goal]" caption="Count of goal" numFmtId="0" hierarchy="64" level="32767"/>
    <cacheField name="[Range 1].[state].[state]" caption="state" numFmtId="0" hierarchy="19" level="1">
      <sharedItems count="4">
        <s v="canceled"/>
        <s v="failed"/>
        <s v="live"/>
        <s v="successful"/>
      </sharedItems>
    </cacheField>
    <cacheField name="[Range 1].[country].[country]" caption="country" numFmtId="0" hierarchy="20" level="1">
      <sharedItems containsSemiMixedTypes="0" containsNonDate="0" containsString="0"/>
    </cacheField>
    <cacheField name="[Range 1].[Parent Category].[Parent Category]" caption="Parent Category" numFmtId="0" hierarchy="30" level="1">
      <sharedItems containsSemiMixedTypes="0" containsNonDate="0" containsString="0"/>
    </cacheField>
    <cacheField name="[Range 2].[Date Created Conversion (Month)].[Date Created Conversion (Month)]" caption="Date Created Conversion (Month)" numFmtId="0" hierarchy="54" level="1">
      <sharedItems containsSemiMixedTypes="0" containsNonDate="0" containsString="0"/>
    </cacheField>
  </cacheFields>
  <cacheHierarchies count="68">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 1].[id]" caption="id" attribute="1" defaultMemberUniqueName="[Range 1].[id].[All]" allUniqueName="[Range 1].[id].[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blurb]" caption="blurb" attribute="1" defaultMemberUniqueName="[Range 1].[blurb].[All]" allUniqueName="[Range 1].[blurb].[All]" dimensionUniqueName="[Range 1]" displayFolder="" count="0" memberValueDatatype="130" unbalanced="0"/>
    <cacheHierarchy uniqueName="[Range 1].[goal]" caption="goal" attribute="1" defaultMemberUniqueName="[Range 1].[goal].[All]" allUniqueName="[Range 1].[goal].[All]" dimensionUniqueName="[Range 1]" displayFolder="" count="0" memberValueDatatype="5" unbalanced="0"/>
    <cacheHierarchy uniqueName="[Range 1].[pledged]" caption="pledged" attribute="1" defaultMemberUniqueName="[Range 1].[pledged].[All]" allUniqueName="[Range 1].[pledged].[All]" dimensionUniqueName="[Range 1]" displayFolder="" count="0" memberValueDatatype="5" unbalanced="0"/>
    <cacheHierarchy uniqueName="[Range 1].[state]" caption="state" attribute="1" defaultMemberUniqueName="[Range 1].[state].[All]" allUniqueName="[Range 1].[state].[All]" dimensionUniqueName="[Range 1]" displayFolder="" count="2" memberValueDatatype="130" unbalanced="0">
      <fieldsUsage count="2">
        <fieldUsage x="-1"/>
        <fieldUsage x="2"/>
      </fieldsUsage>
    </cacheHierarchy>
    <cacheHierarchy uniqueName="[Range 1].[country]" caption="country" attribute="1" defaultMemberUniqueName="[Range 1].[country].[All]" allUniqueName="[Range 1].[country].[All]" dimensionUniqueName="[Range 1]" displayFolder="" count="2" memberValueDatatype="130" unbalanced="0">
      <fieldsUsage count="2">
        <fieldUsage x="-1"/>
        <fieldUsage x="3"/>
      </fieldsUsage>
    </cacheHierarchy>
    <cacheHierarchy uniqueName="[Range 1].[currency]" caption="currency" attribute="1" defaultMemberUniqueName="[Range 1].[currency].[All]" allUniqueName="[Range 1].[currency].[All]" dimensionUniqueName="[Range 1]" displayFolder="" count="0" memberValueDatatype="130" unbalanced="0"/>
    <cacheHierarchy uniqueName="[Range 1].[deadline]" caption="deadline" attribute="1" defaultMemberUniqueName="[Range 1].[deadline].[All]" allUniqueName="[Range 1].[deadline].[All]" dimensionUniqueName="[Range 1]" displayFolder="" count="0" memberValueDatatype="20" unbalanced="0"/>
    <cacheHierarchy uniqueName="[Range 1].[launched_at]" caption="launched_at" attribute="1" defaultMemberUniqueName="[Range 1].[launched_at].[All]" allUniqueName="[Range 1].[launched_at].[All]" dimensionUniqueName="[Range 1]" displayFolder="" count="0" memberValueDatatype="20" unbalanced="0"/>
    <cacheHierarchy uniqueName="[Range 1].[staff_pick]" caption="staff_pick" attribute="1" defaultMemberUniqueName="[Range 1].[staff_pick].[All]" allUniqueName="[Range 1].[staff_pick].[All]" dimensionUniqueName="[Range 1]" displayFolder="" count="0" memberValueDatatype="11" unbalanced="0"/>
    <cacheHierarchy uniqueName="[Range 1].[backers_count]" caption="backers_count" attribute="1" defaultMemberUniqueName="[Range 1].[backers_count].[All]" allUniqueName="[Range 1].[backers_count].[All]" dimensionUniqueName="[Range 1]" displayFolder="" count="0" memberValueDatatype="20" unbalanced="0"/>
    <cacheHierarchy uniqueName="[Range 1].[spotlight]" caption="spotlight" attribute="1" defaultMemberUniqueName="[Range 1].[spotlight].[All]" allUniqueName="[Range 1].[spotlight].[All]" dimensionUniqueName="[Range 1]" displayFolder="" count="0" memberValueDatatype="11" unbalanced="0"/>
    <cacheHierarchy uniqueName="[Range 1].[Category and Sub-Category]" caption="Category and Sub-Category" attribute="1" defaultMemberUniqueName="[Range 1].[Category and Sub-Category].[All]" allUniqueName="[Range 1].[Category and Sub-Category].[All]" dimensionUniqueName="[Range 1]" displayFolder="" count="0" memberValueDatatype="130" unbalanced="0"/>
    <cacheHierarchy uniqueName="[Range 1].[Porcentage Funded]" caption="Porcentage Funded" attribute="1" defaultMemberUniqueName="[Range 1].[Porcentage Funded].[All]" allUniqueName="[Range 1].[Porcentage Funded].[All]" dimensionUniqueName="[Range 1]" displayFolder="" count="0" memberValueDatatype="5" unbalanced="0"/>
    <cacheHierarchy uniqueName="[Range 1].[Average Donation]" caption="Average Donation" attribute="1" defaultMemberUniqueName="[Range 1].[Average Donation].[All]" allUniqueName="[Range 1].[Average Donation].[All]" dimensionUniqueName="[Range 1]" displayFolder="" count="0" memberValueDatatype="5" unbalanced="0"/>
    <cacheHierarchy uniqueName="[Range 1].[Parent Category]" caption="Parent Category" attribute="1" defaultMemberUniqueName="[Range 1].[Parent Category].[All]" allUniqueName="[Range 1].[Parent Category].[All]" dimensionUniqueName="[Range 1]" displayFolder="" count="2" memberValueDatatype="130" unbalanced="0">
      <fieldsUsage count="2">
        <fieldUsage x="-1"/>
        <fieldUsage x="4"/>
      </fieldsUsage>
    </cacheHierarchy>
    <cacheHierarchy uniqueName="[Range 1].[Sub-Category]" caption="Sub-Category" attribute="1" defaultMemberUniqueName="[Range 1].[Sub-Category].[All]" allUniqueName="[Range 1].[Sub-Category].[All]" dimensionUniqueName="[Range 1]" displayFolder="" count="2" memberValueDatatype="130" unbalanced="0">
      <fieldsUsage count="2">
        <fieldUsage x="-1"/>
        <fieldUsage x="0"/>
      </fieldsUsage>
    </cacheHierarchy>
    <cacheHierarchy uniqueName="[Range 2].[id]" caption="id" attribute="1" defaultMemberUniqueName="[Range 2].[id].[All]" allUniqueName="[Range 2].[id].[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blurb]" caption="blurb" attribute="1" defaultMemberUniqueName="[Range 2].[blurb].[All]" allUniqueName="[Range 2].[blurb].[All]" dimensionUniqueName="[Range 2]" displayFolder="" count="0" memberValueDatatype="130" unbalanced="0"/>
    <cacheHierarchy uniqueName="[Range 2].[goal]" caption="goal" attribute="1" defaultMemberUniqueName="[Range 2].[goal].[All]" allUniqueName="[Range 2].[goal].[All]" dimensionUniqueName="[Range 2]" displayFolder="" count="0" memberValueDatatype="5" unbalanced="0"/>
    <cacheHierarchy uniqueName="[Range 2].[pledged]" caption="pledged" attribute="1" defaultMemberUniqueName="[Range 2].[pledged].[All]" allUniqueName="[Range 2].[pledged].[All]" dimensionUniqueName="[Range 2]"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deadline]" caption="deadline" attribute="1" defaultMemberUniqueName="[Range 2].[deadline].[All]" allUniqueName="[Range 2].[deadline].[All]" dimensionUniqueName="[Range 2]" displayFolder="" count="0" memberValueDatatype="20" unbalanced="0"/>
    <cacheHierarchy uniqueName="[Range 2].[launched_at]" caption="launched_at" attribute="1" defaultMemberUniqueName="[Range 2].[launched_at].[All]" allUniqueName="[Range 2].[launched_at].[All]" dimensionUniqueName="[Range 2]" displayFolder="" count="0" memberValueDatatype="20" unbalanced="0"/>
    <cacheHierarchy uniqueName="[Range 2].[staff_pick]" caption="staff_pick" attribute="1" defaultMemberUniqueName="[Range 2].[staff_pick].[All]" allUniqueName="[Range 2].[staff_pick].[All]" dimensionUniqueName="[Range 2]" displayFolder="" count="0" memberValueDatatype="11" unbalanced="0"/>
    <cacheHierarchy uniqueName="[Range 2].[backers_count]" caption="backers_count" attribute="1" defaultMemberUniqueName="[Range 2].[backers_count].[All]" allUniqueName="[Range 2].[backers_count].[All]" dimensionUniqueName="[Range 2]" displayFolder="" count="0" memberValueDatatype="20" unbalanced="0"/>
    <cacheHierarchy uniqueName="[Range 2].[spotlight]" caption="spotlight" attribute="1" defaultMemberUniqueName="[Range 2].[spotlight].[All]" allUniqueName="[Range 2].[spotlight].[All]" dimensionUniqueName="[Range 2]" displayFolder="" count="0" memberValueDatatype="11" unbalanced="0"/>
    <cacheHierarchy uniqueName="[Range 2].[Category and Sub-Category]" caption="Category and Sub-Category" attribute="1" defaultMemberUniqueName="[Range 2].[Category and Sub-Category].[All]" allUniqueName="[Range 2].[Category and Sub-Category].[All]" dimensionUniqueName="[Range 2]" displayFolder="" count="0" memberValueDatatype="130" unbalanced="0"/>
    <cacheHierarchy uniqueName="[Range 2].[Porcentage Funded]" caption="Porcentage Funded" attribute="1" defaultMemberUniqueName="[Range 2].[Porcentage Funded].[All]" allUniqueName="[Range 2].[Porcentage Funded].[All]" dimensionUniqueName="[Range 2]" displayFolder="" count="0" memberValueDatatype="5" unbalanced="0"/>
    <cacheHierarchy uniqueName="[Range 2].[Average Donation]" caption="Average Donation" attribute="1" defaultMemberUniqueName="[Range 2].[Average Donation].[All]" allUniqueName="[Range 2].[Average Donation].[All]" dimensionUniqueName="[Range 2]" displayFolder="" count="0" memberValueDatatype="5" unbalanced="0"/>
    <cacheHierarchy uniqueName="[Range 2].[Parent Category]" caption="Parent Category" attribute="1" defaultMemberUniqueName="[Range 2].[Parent Category].[All]" allUniqueName="[Range 2].[Parent 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Date Created Conversion]" caption="Date Created Conversion" attribute="1" time="1" defaultMemberUniqueName="[Range 2].[Date Created Conversion].[All]" allUniqueName="[Range 2].[Date Created Conversion].[All]" dimensionUniqueName="[Range 2]" displayFolder="" count="0" memberValueDatatype="7" unbalanced="0"/>
    <cacheHierarchy uniqueName="[Range 2].[Date Ended Conversion]" caption="Date Ended Conversion" attribute="1" time="1" defaultMemberUniqueName="[Range 2].[Date Ended Conversion].[All]" allUniqueName="[Range 2].[Date Ended Conversion].[All]" dimensionUniqueName="[Range 2]" displayFolder="" count="0" memberValueDatatype="7" unbalanced="0"/>
    <cacheHierarchy uniqueName="[Range 2].[Date Created Conversion (Year)]" caption="Date Created Conversion (Year)" attribute="1" defaultMemberUniqueName="[Range 2].[Date Created Conversion (Year)].[All]" allUniqueName="[Range 2].[Date Created Conversion (Year)].[All]" dimensionUniqueName="[Range 2]" displayFolder="" count="0" memberValueDatatype="130" unbalanced="0"/>
    <cacheHierarchy uniqueName="[Range 2].[Date Created Conversion (Quarter)]" caption="Date Created Conversion (Quarter)" attribute="1" defaultMemberUniqueName="[Range 2].[Date Created Conversion (Quarter)].[All]" allUniqueName="[Range 2].[Date Created Conversion (Quarter)].[All]" dimensionUniqueName="[Range 2]" displayFolder="" count="0" memberValueDatatype="130" unbalanced="0"/>
    <cacheHierarchy uniqueName="[Range 2].[Date Created Conversion (Month)]" caption="Date Created Conversion (Month)" attribute="1" defaultMemberUniqueName="[Range 2].[Date Created Conversion (Month)].[All]" allUniqueName="[Range 2].[Date Created Conversion (Month)].[All]" dimensionUniqueName="[Range 2]" displayFolder="" count="2" memberValueDatatype="130" unbalanced="0">
      <fieldsUsage count="2">
        <fieldUsage x="-1"/>
        <fieldUsage x="5"/>
      </fieldsUsage>
    </cacheHierarchy>
    <cacheHierarchy uniqueName="[Range 2].[Date Created Conversion (Month Index)]" caption="Date Created Conversion (Month Index)" attribute="1" defaultMemberUniqueName="[Range 2].[Date Created Conversion (Month Index)].[All]" allUniqueName="[Range 2].[Date Created Conversion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Sum of goal]" caption="Sum of goal" measure="1" displayFolder="" measureGroup="Range" count="0" hidden="1">
      <extLst>
        <ext xmlns:x15="http://schemas.microsoft.com/office/spreadsheetml/2010/11/main" uri="{B97F6D7D-B522-45F9-BDA1-12C45D357490}">
          <x15:cacheHierarchy aggregatedColumn="3"/>
        </ext>
      </extLst>
    </cacheHierarchy>
    <cacheHierarchy uniqueName="[Measures].[Sum of goal 2]" caption="Sum of goal 2" measure="1" displayFolder="" measureGroup="Range 1" count="0" hidden="1">
      <extLst>
        <ext xmlns:x15="http://schemas.microsoft.com/office/spreadsheetml/2010/11/main" uri="{B97F6D7D-B522-45F9-BDA1-12C45D357490}">
          <x15:cacheHierarchy aggregatedColumn="17"/>
        </ext>
      </extLst>
    </cacheHierarchy>
    <cacheHierarchy uniqueName="[Measures].[Count of goal]" caption="Count of goal" measure="1" displayFolder="" measureGroup="Range 1"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goal 3]" caption="Sum of goal 3" measure="1" displayFolder="" measureGroup="Range 2" count="0" hidden="1">
      <extLst>
        <ext xmlns:x15="http://schemas.microsoft.com/office/spreadsheetml/2010/11/main" uri="{B97F6D7D-B522-45F9-BDA1-12C45D357490}">
          <x15:cacheHierarchy aggregatedColumn="35"/>
        </ext>
      </extLst>
    </cacheHierarchy>
    <cacheHierarchy uniqueName="[Measures].[Count of goal 2]" caption="Count of goal 2" measure="1" displayFolder="" measureGroup="Range 2" count="0" hidden="1">
      <extLst>
        <ext xmlns:x15="http://schemas.microsoft.com/office/spreadsheetml/2010/11/main" uri="{B97F6D7D-B522-45F9-BDA1-12C45D357490}">
          <x15:cacheHierarchy aggregatedColumn="35"/>
        </ext>
      </extLst>
    </cacheHierarchy>
    <cacheHierarchy uniqueName="[Measures].[Sum of pledged]" caption="Sum of pledged" measure="1" displayFolder="" measureGroup="Range 2" count="0" hidden="1">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 carolina dias do vale" refreshedDate="44451.959179398145" backgroundQuery="1" createdVersion="7" refreshedVersion="7" minRefreshableVersion="3" recordCount="0" supportSubquery="1" supportAdvancedDrill="1" xr:uid="{FA10B318-6978-417D-8D1D-984DBB5F330D}">
  <cacheSource type="external" connectionId="2"/>
  <cacheFields count="3">
    <cacheField name="[Measures].[Sum of goal 3]" caption="Sum of goal 3" numFmtId="0" hierarchy="65" level="32767"/>
    <cacheField name="[Range 2].[state].[state]" caption="state" numFmtId="0" hierarchy="37" level="1">
      <sharedItems count="4">
        <s v="canceled"/>
        <s v="failed"/>
        <s v="live"/>
        <s v="successful"/>
      </sharedItems>
    </cacheField>
    <cacheField name="[Range 2].[Date Created Conversion (Month)].[Date Created Conversion (Month)]" caption="Date Created Conversion (Month)" numFmtId="0" hierarchy="54" level="1">
      <sharedItems count="12">
        <s v="Jan"/>
        <s v="Feb"/>
        <s v="Mar"/>
        <s v="Apr"/>
        <s v="May"/>
        <s v="Jun"/>
        <s v="Jul"/>
        <s v="Aug"/>
        <s v="Sep"/>
        <s v="Oct"/>
        <s v="Nov"/>
        <s v="Dec"/>
      </sharedItems>
    </cacheField>
  </cacheFields>
  <cacheHierarchies count="68">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 1].[id]" caption="id" attribute="1" defaultMemberUniqueName="[Range 1].[id].[All]" allUniqueName="[Range 1].[id].[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blurb]" caption="blurb" attribute="1" defaultMemberUniqueName="[Range 1].[blurb].[All]" allUniqueName="[Range 1].[blurb].[All]" dimensionUniqueName="[Range 1]" displayFolder="" count="0" memberValueDatatype="130" unbalanced="0"/>
    <cacheHierarchy uniqueName="[Range 1].[goal]" caption="goal" attribute="1" defaultMemberUniqueName="[Range 1].[goal].[All]" allUniqueName="[Range 1].[goal].[All]" dimensionUniqueName="[Range 1]" displayFolder="" count="0" memberValueDatatype="5" unbalanced="0"/>
    <cacheHierarchy uniqueName="[Range 1].[pledged]" caption="pledged" attribute="1" defaultMemberUniqueName="[Range 1].[pledged].[All]" allUniqueName="[Range 1].[pledged].[All]" dimensionUniqueName="[Range 1]" displayFolder="" count="0" memberValueDatatype="5" unbalanced="0"/>
    <cacheHierarchy uniqueName="[Range 1].[state]" caption="state" attribute="1" defaultMemberUniqueName="[Range 1].[state].[All]" allUniqueName="[Range 1].[state].[All]" dimensionUniqueName="[Range 1]" displayFolder="" count="2"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urrency]" caption="currency" attribute="1" defaultMemberUniqueName="[Range 1].[currency].[All]" allUniqueName="[Range 1].[currency].[All]" dimensionUniqueName="[Range 1]" displayFolder="" count="0" memberValueDatatype="130" unbalanced="0"/>
    <cacheHierarchy uniqueName="[Range 1].[deadline]" caption="deadline" attribute="1" defaultMemberUniqueName="[Range 1].[deadline].[All]" allUniqueName="[Range 1].[deadline].[All]" dimensionUniqueName="[Range 1]" displayFolder="" count="0" memberValueDatatype="20" unbalanced="0"/>
    <cacheHierarchy uniqueName="[Range 1].[launched_at]" caption="launched_at" attribute="1" defaultMemberUniqueName="[Range 1].[launched_at].[All]" allUniqueName="[Range 1].[launched_at].[All]" dimensionUniqueName="[Range 1]" displayFolder="" count="0" memberValueDatatype="20" unbalanced="0"/>
    <cacheHierarchy uniqueName="[Range 1].[staff_pick]" caption="staff_pick" attribute="1" defaultMemberUniqueName="[Range 1].[staff_pick].[All]" allUniqueName="[Range 1].[staff_pick].[All]" dimensionUniqueName="[Range 1]" displayFolder="" count="0" memberValueDatatype="11" unbalanced="0"/>
    <cacheHierarchy uniqueName="[Range 1].[backers_count]" caption="backers_count" attribute="1" defaultMemberUniqueName="[Range 1].[backers_count].[All]" allUniqueName="[Range 1].[backers_count].[All]" dimensionUniqueName="[Range 1]" displayFolder="" count="0" memberValueDatatype="20" unbalanced="0"/>
    <cacheHierarchy uniqueName="[Range 1].[spotlight]" caption="spotlight" attribute="1" defaultMemberUniqueName="[Range 1].[spotlight].[All]" allUniqueName="[Range 1].[spotlight].[All]" dimensionUniqueName="[Range 1]" displayFolder="" count="0" memberValueDatatype="11" unbalanced="0"/>
    <cacheHierarchy uniqueName="[Range 1].[Category and Sub-Category]" caption="Category and Sub-Category" attribute="1" defaultMemberUniqueName="[Range 1].[Category and Sub-Category].[All]" allUniqueName="[Range 1].[Category and Sub-Category].[All]" dimensionUniqueName="[Range 1]" displayFolder="" count="0" memberValueDatatype="130" unbalanced="0"/>
    <cacheHierarchy uniqueName="[Range 1].[Porcentage Funded]" caption="Porcentage Funded" attribute="1" defaultMemberUniqueName="[Range 1].[Porcentage Funded].[All]" allUniqueName="[Range 1].[Porcentage Funded].[All]" dimensionUniqueName="[Range 1]" displayFolder="" count="0" memberValueDatatype="5" unbalanced="0"/>
    <cacheHierarchy uniqueName="[Range 1].[Average Donation]" caption="Average Donation" attribute="1" defaultMemberUniqueName="[Range 1].[Average Donation].[All]" allUniqueName="[Range 1].[Average Donation].[All]" dimensionUniqueName="[Range 1]" displayFolder="" count="0" memberValueDatatype="5" unbalanced="0"/>
    <cacheHierarchy uniqueName="[Range 1].[Parent Category]" caption="Parent Category" attribute="1" defaultMemberUniqueName="[Range 1].[Parent Category].[All]" allUniqueName="[Range 1].[Parent 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2].[id]" caption="id" attribute="1" defaultMemberUniqueName="[Range 2].[id].[All]" allUniqueName="[Range 2].[id].[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blurb]" caption="blurb" attribute="1" defaultMemberUniqueName="[Range 2].[blurb].[All]" allUniqueName="[Range 2].[blurb].[All]" dimensionUniqueName="[Range 2]" displayFolder="" count="0" memberValueDatatype="130" unbalanced="0"/>
    <cacheHierarchy uniqueName="[Range 2].[goal]" caption="goal" attribute="1" defaultMemberUniqueName="[Range 2].[goal].[All]" allUniqueName="[Range 2].[goal].[All]" dimensionUniqueName="[Range 2]" displayFolder="" count="0" memberValueDatatype="5" unbalanced="0"/>
    <cacheHierarchy uniqueName="[Range 2].[pledged]" caption="pledged" attribute="1" defaultMemberUniqueName="[Range 2].[pledged].[All]" allUniqueName="[Range 2].[pledged].[All]" dimensionUniqueName="[Range 2]" displayFolder="" count="0" memberValueDatatype="5" unbalanced="0"/>
    <cacheHierarchy uniqueName="[Range 2].[state]" caption="state" attribute="1" defaultMemberUniqueName="[Range 2].[state].[All]" allUniqueName="[Range 2].[state].[All]" dimensionUniqueName="[Range 2]" displayFolder="" count="2" memberValueDatatype="130" unbalanced="0">
      <fieldsUsage count="2">
        <fieldUsage x="-1"/>
        <fieldUsage x="1"/>
      </fieldsUsage>
    </cacheHierarchy>
    <cacheHierarchy uniqueName="[Range 2].[country]" caption="country" attribute="1" defaultMemberUniqueName="[Range 2].[country].[All]" allUniqueName="[Range 2].[country].[All]" dimensionUniqueName="[Range 2]" displayFolder="" count="2"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deadline]" caption="deadline" attribute="1" defaultMemberUniqueName="[Range 2].[deadline].[All]" allUniqueName="[Range 2].[deadline].[All]" dimensionUniqueName="[Range 2]" displayFolder="" count="0" memberValueDatatype="20" unbalanced="0"/>
    <cacheHierarchy uniqueName="[Range 2].[launched_at]" caption="launched_at" attribute="1" defaultMemberUniqueName="[Range 2].[launched_at].[All]" allUniqueName="[Range 2].[launched_at].[All]" dimensionUniqueName="[Range 2]" displayFolder="" count="0" memberValueDatatype="20" unbalanced="0"/>
    <cacheHierarchy uniqueName="[Range 2].[staff_pick]" caption="staff_pick" attribute="1" defaultMemberUniqueName="[Range 2].[staff_pick].[All]" allUniqueName="[Range 2].[staff_pick].[All]" dimensionUniqueName="[Range 2]" displayFolder="" count="0" memberValueDatatype="11" unbalanced="0"/>
    <cacheHierarchy uniqueName="[Range 2].[backers_count]" caption="backers_count" attribute="1" defaultMemberUniqueName="[Range 2].[backers_count].[All]" allUniqueName="[Range 2].[backers_count].[All]" dimensionUniqueName="[Range 2]" displayFolder="" count="0" memberValueDatatype="20" unbalanced="0"/>
    <cacheHierarchy uniqueName="[Range 2].[spotlight]" caption="spotlight" attribute="1" defaultMemberUniqueName="[Range 2].[spotlight].[All]" allUniqueName="[Range 2].[spotlight].[All]" dimensionUniqueName="[Range 2]" displayFolder="" count="0" memberValueDatatype="11" unbalanced="0"/>
    <cacheHierarchy uniqueName="[Range 2].[Category and Sub-Category]" caption="Category and Sub-Category" attribute="1" defaultMemberUniqueName="[Range 2].[Category and Sub-Category].[All]" allUniqueName="[Range 2].[Category and Sub-Category].[All]" dimensionUniqueName="[Range 2]" displayFolder="" count="0" memberValueDatatype="130" unbalanced="0"/>
    <cacheHierarchy uniqueName="[Range 2].[Porcentage Funded]" caption="Porcentage Funded" attribute="1" defaultMemberUniqueName="[Range 2].[Porcentage Funded].[All]" allUniqueName="[Range 2].[Porcentage Funded].[All]" dimensionUniqueName="[Range 2]" displayFolder="" count="0" memberValueDatatype="5" unbalanced="0"/>
    <cacheHierarchy uniqueName="[Range 2].[Average Donation]" caption="Average Donation" attribute="1" defaultMemberUniqueName="[Range 2].[Average Donation].[All]" allUniqueName="[Range 2].[Average Donation].[All]" dimensionUniqueName="[Range 2]" displayFolder="" count="0" memberValueDatatype="5" unbalanced="0"/>
    <cacheHierarchy uniqueName="[Range 2].[Parent Category]" caption="Parent Category" attribute="1" defaultMemberUniqueName="[Range 2].[Parent Category].[All]" allUniqueName="[Range 2].[Parent 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Date Created Conversion]" caption="Date Created Conversion" attribute="1" time="1" defaultMemberUniqueName="[Range 2].[Date Created Conversion].[All]" allUniqueName="[Range 2].[Date Created Conversion].[All]" dimensionUniqueName="[Range 2]" displayFolder="" count="0" memberValueDatatype="7" unbalanced="0"/>
    <cacheHierarchy uniqueName="[Range 2].[Date Ended Conversion]" caption="Date Ended Conversion" attribute="1" time="1" defaultMemberUniqueName="[Range 2].[Date Ended Conversion].[All]" allUniqueName="[Range 2].[Date Ended Conversion].[All]" dimensionUniqueName="[Range 2]" displayFolder="" count="0" memberValueDatatype="7" unbalanced="0"/>
    <cacheHierarchy uniqueName="[Range 2].[Date Created Conversion (Year)]" caption="Date Created Conversion (Year)" attribute="1" defaultMemberUniqueName="[Range 2].[Date Created Conversion (Year)].[All]" allUniqueName="[Range 2].[Date Created Conversion (Year)].[All]" dimensionUniqueName="[Range 2]" displayFolder="" count="0" memberValueDatatype="130" unbalanced="0"/>
    <cacheHierarchy uniqueName="[Range 2].[Date Created Conversion (Quarter)]" caption="Date Created Conversion (Quarter)" attribute="1" defaultMemberUniqueName="[Range 2].[Date Created Conversion (Quarter)].[All]" allUniqueName="[Range 2].[Date Created Conversion (Quarter)].[All]" dimensionUniqueName="[Range 2]" displayFolder="" count="0" memberValueDatatype="130" unbalanced="0"/>
    <cacheHierarchy uniqueName="[Range 2].[Date Created Conversion (Month)]" caption="Date Created Conversion (Month)" attribute="1" defaultMemberUniqueName="[Range 2].[Date Created Conversion (Month)].[All]" allUniqueName="[Range 2].[Date Created Conversion (Month)].[All]" dimensionUniqueName="[Range 2]" displayFolder="" count="2" memberValueDatatype="130" unbalanced="0">
      <fieldsUsage count="2">
        <fieldUsage x="-1"/>
        <fieldUsage x="2"/>
      </fieldsUsage>
    </cacheHierarchy>
    <cacheHierarchy uniqueName="[Range 2].[Date Created Conversion (Month Index)]" caption="Date Created Conversion (Month Index)" attribute="1" defaultMemberUniqueName="[Range 2].[Date Created Conversion (Month Index)].[All]" allUniqueName="[Range 2].[Date Created Conversion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Sum of goal]" caption="Sum of goal" measure="1" displayFolder="" measureGroup="Range" count="0" hidden="1">
      <extLst>
        <ext xmlns:x15="http://schemas.microsoft.com/office/spreadsheetml/2010/11/main" uri="{B97F6D7D-B522-45F9-BDA1-12C45D357490}">
          <x15:cacheHierarchy aggregatedColumn="3"/>
        </ext>
      </extLst>
    </cacheHierarchy>
    <cacheHierarchy uniqueName="[Measures].[Sum of goal 2]" caption="Sum of goal 2" measure="1" displayFolder="" measureGroup="Range 1" count="0" hidden="1">
      <extLst>
        <ext xmlns:x15="http://schemas.microsoft.com/office/spreadsheetml/2010/11/main" uri="{B97F6D7D-B522-45F9-BDA1-12C45D357490}">
          <x15:cacheHierarchy aggregatedColumn="17"/>
        </ext>
      </extLst>
    </cacheHierarchy>
    <cacheHierarchy uniqueName="[Measures].[Count of goal]" caption="Count of goal" measure="1" displayFolder="" measureGroup="Range 1" count="0" hidden="1">
      <extLst>
        <ext xmlns:x15="http://schemas.microsoft.com/office/spreadsheetml/2010/11/main" uri="{B97F6D7D-B522-45F9-BDA1-12C45D357490}">
          <x15:cacheHierarchy aggregatedColumn="17"/>
        </ext>
      </extLst>
    </cacheHierarchy>
    <cacheHierarchy uniqueName="[Measures].[Sum of goal 3]" caption="Sum of goal 3" measure="1" displayFolder="" measureGroup="Range 2" count="0" oneField="1" hidden="1">
      <fieldsUsage count="1">
        <fieldUsage x="0"/>
      </fieldsUsage>
      <extLst>
        <ext xmlns:x15="http://schemas.microsoft.com/office/spreadsheetml/2010/11/main" uri="{B97F6D7D-B522-45F9-BDA1-12C45D357490}">
          <x15:cacheHierarchy aggregatedColumn="35"/>
        </ext>
      </extLst>
    </cacheHierarchy>
    <cacheHierarchy uniqueName="[Measures].[Count of goal 2]" caption="Count of goal 2" measure="1" displayFolder="" measureGroup="Range 2" count="0" hidden="1">
      <extLst>
        <ext xmlns:x15="http://schemas.microsoft.com/office/spreadsheetml/2010/11/main" uri="{B97F6D7D-B522-45F9-BDA1-12C45D357490}">
          <x15:cacheHierarchy aggregatedColumn="35"/>
        </ext>
      </extLst>
    </cacheHierarchy>
    <cacheHierarchy uniqueName="[Measures].[Sum of pledged]" caption="Sum of pledged" measure="1" displayFolder="" measureGroup="Range 2" count="0" hidden="1">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 carolina dias do vale" refreshedDate="44452.958524652779" backgroundQuery="1" createdVersion="7" refreshedVersion="7" minRefreshableVersion="3" recordCount="0" supportSubquery="1" supportAdvancedDrill="1" xr:uid="{8EE4A1BF-FC36-4BD0-ADE2-6A79776424DB}">
  <cacheSource type="external" connectionId="2"/>
  <cacheFields count="6">
    <cacheField name="[Range 2].[Date Created Conversion].[Date Created Conversion]" caption="Date Created Conversion" numFmtId="0" hierarchy="50" level="1">
      <sharedItems containsSemiMixedTypes="0" containsNonDate="0" containsDate="1" containsString="0" minDate="2009-05-17T03:55:13" maxDate="2017-03-06T18:01:30" count="4064">
        <d v="2010-01-14T13:00:49"/>
        <d v="2010-01-16T22:04:52"/>
        <d v="2010-01-20T10:11:47"/>
        <d v="2010-01-27T04:11:47"/>
        <d v="2011-01-12T05:57:08"/>
        <d v="2011-01-12T07:44:38"/>
        <d v="2011-01-12T07:49:21"/>
        <d v="2011-01-14T10:18:49"/>
        <d v="2011-01-21T01:56:41"/>
        <d v="2011-01-21T15:35:13"/>
        <d v="2011-01-21T23:52:34"/>
        <d v="2011-01-22T00:46:49"/>
        <d v="2011-01-24T16:40:10"/>
        <d v="2011-01-24T19:48:47"/>
        <d v="2011-01-25T23:20:30"/>
        <d v="2011-01-27T00:37:10"/>
        <d v="2012-01-01T15:34:51"/>
        <d v="2012-01-03T19:26:13"/>
        <d v="2012-01-10T17:44:04"/>
        <d v="2012-01-12T21:43:03"/>
        <d v="2012-01-13T02:49:26"/>
        <d v="2012-01-13T22:03:51"/>
        <d v="2012-01-15T17:31:08"/>
        <d v="2012-01-16T15:37:15"/>
        <d v="2012-01-17T14:23:31"/>
        <d v="2012-01-18T01:08:55"/>
        <d v="2012-01-18T07:39:27"/>
        <d v="2012-01-19T00:53:15"/>
        <d v="2012-01-19T11:21:47"/>
        <d v="2012-01-19T17:33:46"/>
        <d v="2012-01-25T19:14:45"/>
        <d v="2012-01-25T20:33:58"/>
        <d v="2012-01-25T20:34:02"/>
        <d v="2012-01-26T09:01:39"/>
        <d v="2012-01-27T00:07:21"/>
        <d v="2012-01-28T16:17:03"/>
        <d v="2012-01-29T16:18:34"/>
        <d v="2012-01-30T01:29:58"/>
        <d v="2012-01-31T00:28:50"/>
        <d v="2012-01-31T18:16:58"/>
        <d v="2012-01-31T20:06:15"/>
        <d v="2012-01-31T22:46:14"/>
        <d v="2012-01-31T23:30:39"/>
        <d v="2013-01-02T01:08:59"/>
        <d v="2013-01-02T11:55:27"/>
        <d v="2013-01-02T20:19:25"/>
        <d v="2013-01-03T04:28:00"/>
        <d v="2013-01-08T00:25:52"/>
        <d v="2013-01-08T22:40:01"/>
        <d v="2013-01-14T16:29:28"/>
        <d v="2013-01-14T22:37:49"/>
        <d v="2013-01-15T23:59:29"/>
        <d v="2013-01-16T14:21:49"/>
        <d v="2013-01-17T15:52:38"/>
        <d v="2013-01-24T12:14:21"/>
        <d v="2013-01-25T09:09:15"/>
        <d v="2013-01-25T19:02:26"/>
        <d v="2013-01-25T21:04:32"/>
        <d v="2013-01-27T15:42:15"/>
        <d v="2013-01-29T01:03:23"/>
        <d v="2013-01-29T14:15:15"/>
        <d v="2013-01-30T18:01:51"/>
        <d v="2013-01-30T19:59:48"/>
        <d v="2013-01-30T23:05:37"/>
        <d v="2013-01-31T19:25:29"/>
        <d v="2014-01-03T00:07:25"/>
        <d v="2014-01-03T18:02:06"/>
        <d v="2014-01-04T11:41:32"/>
        <d v="2014-01-06T19:58:17"/>
        <d v="2014-01-06T20:48:53"/>
        <d v="2014-01-07T15:04:22"/>
        <d v="2014-01-07T19:00:48"/>
        <d v="2014-01-08T15:10:27"/>
        <d v="2014-01-09T09:30:31"/>
        <d v="2014-01-11T00:21:41"/>
        <d v="2014-01-13T17:49:11"/>
        <d v="2014-01-15T22:43:20"/>
        <d v="2014-01-16T17:01:24"/>
        <d v="2014-01-17T18:18:12"/>
        <d v="2014-01-18T22:10:17"/>
        <d v="2014-01-18T23:38:31"/>
        <d v="2014-01-21T17:00:17"/>
        <d v="2014-01-21T19:01:17"/>
        <d v="2014-01-22T09:08:42"/>
        <d v="2014-01-23T01:08:24"/>
        <d v="2014-01-23T20:31:11"/>
        <d v="2014-01-24T12:00:57"/>
        <d v="2014-01-24T13:39:51"/>
        <d v="2014-01-24T18:43:38"/>
        <d v="2014-01-25T16:25:07"/>
        <d v="2014-01-27T20:13:40"/>
        <d v="2014-01-27T22:11:35"/>
        <d v="2014-01-28T06:36:27"/>
        <d v="2014-01-28T19:45:32"/>
        <d v="2014-01-29T14:33:19"/>
        <d v="2015-01-01T05:59:59"/>
        <d v="2015-01-02T00:31:47"/>
        <d v="2015-01-02T21:48:31"/>
        <d v="2015-01-03T00:23:42"/>
        <d v="2015-01-03T18:55:42"/>
        <d v="2015-01-05T11:50:18"/>
        <d v="2015-01-05T15:22:29"/>
        <d v="2015-01-05T19:36:46"/>
        <d v="2015-01-05T23:22:29"/>
        <d v="2015-01-06T16:11:18"/>
        <d v="2015-01-06T19:44:01"/>
        <d v="2015-01-06T23:14:16"/>
        <d v="2015-01-07T04:51:43"/>
        <d v="2015-01-07T13:13:42"/>
        <d v="2015-01-07T15:04:31"/>
        <d v="2015-01-07T22:13:21"/>
        <d v="2015-01-08T18:26:21"/>
        <d v="2015-01-09T01:25:00"/>
        <d v="2015-01-09T03:39:39"/>
        <d v="2015-01-09T10:11:17"/>
        <d v="2015-01-09T21:58:29"/>
        <d v="2015-01-10T19:58:33"/>
        <d v="2015-01-12T01:12:39"/>
        <d v="2015-01-12T02:53:41"/>
        <d v="2015-01-12T15:23:40"/>
        <d v="2015-01-12T16:57:37"/>
        <d v="2015-01-12T19:12:18"/>
        <d v="2015-01-12T19:58:45"/>
        <d v="2015-01-12T22:31:43"/>
        <d v="2015-01-12T23:33:28"/>
        <d v="2015-01-13T14:15:42"/>
        <d v="2015-01-13T20:14:20"/>
        <d v="2015-01-13T21:07:51"/>
        <d v="2015-01-13T21:46:34"/>
        <d v="2015-01-13T22:15:29"/>
        <d v="2015-01-13T23:13:07"/>
        <d v="2015-01-14T01:43:02"/>
        <d v="2015-01-14T16:14:44"/>
        <d v="2015-01-14T22:34:19"/>
        <d v="2015-01-14T22:35:54"/>
        <d v="2015-01-14T23:58:02"/>
        <d v="2015-01-15T14:09:51"/>
        <d v="2015-01-15T16:24:37"/>
        <d v="2015-01-15T17:42:23"/>
        <d v="2015-01-15T18:28:00"/>
        <d v="2015-01-15T23:02:10"/>
        <d v="2015-01-16T14:05:47"/>
        <d v="2015-01-16T16:48:49"/>
        <d v="2015-01-16T18:26:50"/>
        <d v="2015-01-16T19:21:39"/>
        <d v="2015-01-16T20:19:12"/>
        <d v="2015-01-16T20:30:07"/>
        <d v="2015-01-17T03:21:13"/>
        <d v="2015-01-17T07:13:43"/>
        <d v="2015-01-17T18:48:03"/>
        <d v="2015-01-17T19:58:29"/>
        <d v="2015-01-18T00:08:47"/>
        <d v="2015-01-18T01:40:47"/>
        <d v="2015-01-18T15:52:36"/>
        <d v="2015-01-19T03:26:31"/>
        <d v="2015-01-19T15:14:22"/>
        <d v="2015-01-19T19:38:49"/>
        <d v="2015-01-20T16:52:10"/>
        <d v="2015-01-20T20:45:48"/>
        <d v="2015-01-20T21:19:43"/>
        <d v="2015-01-21T03:57:17"/>
        <d v="2015-01-21T08:34:13"/>
        <d v="2015-01-21T15:18:38"/>
        <d v="2015-01-22T04:13:42"/>
        <d v="2015-01-22T08:53:50"/>
        <d v="2015-01-22T14:31:17"/>
        <d v="2015-01-22T16:29:56"/>
        <d v="2015-01-22T21:08:54"/>
        <d v="2015-01-22T22:05:25"/>
        <d v="2015-01-22T22:11:58"/>
        <d v="2015-01-23T01:21:47"/>
        <d v="2015-01-23T03:18:58"/>
        <d v="2015-01-23T08:29:23"/>
        <d v="2015-01-23T19:59:14"/>
        <d v="2015-01-23T20:09:13"/>
        <d v="2015-01-23T20:34:04"/>
        <d v="2015-01-24T02:51:10"/>
        <d v="2015-01-24T11:55:03"/>
        <d v="2015-01-25T01:42:42"/>
        <d v="2015-01-25T03:15:40"/>
        <d v="2015-01-25T21:47:19"/>
        <d v="2015-01-27T00:16:12"/>
        <d v="2015-01-27T03:19:55"/>
        <d v="2015-01-27T08:41:33"/>
        <d v="2015-01-27T11:19:12"/>
        <d v="2015-01-27T15:09:41"/>
        <d v="2015-01-27T16:00:20"/>
        <d v="2015-01-27T18:28:38"/>
        <d v="2015-01-27T20:00:22"/>
        <d v="2015-01-27T20:06:04"/>
        <d v="2015-01-27T21:13:54"/>
        <d v="2015-01-27T22:17:09"/>
        <d v="2015-01-27T23:09:48"/>
        <d v="2015-01-28T04:02:41"/>
        <d v="2015-01-28T06:00:18"/>
        <d v="2015-01-28T12:14:45"/>
        <d v="2015-01-28T16:37:59"/>
        <d v="2015-01-28T17:11:15"/>
        <d v="2015-01-28T19:49:06"/>
        <d v="2015-01-29T00:01:34"/>
        <d v="2015-01-29T07:32:16"/>
        <d v="2015-01-29T12:24:20"/>
        <d v="2015-01-29T13:45:08"/>
        <d v="2015-01-29T14:00:59"/>
        <d v="2015-01-29T20:17:35"/>
        <d v="2015-01-30T08:08:41"/>
        <d v="2015-01-30T15:21:16"/>
        <d v="2015-01-30T18:07:20"/>
        <d v="2015-01-30T20:33:49"/>
        <d v="2015-01-30T22:16:41"/>
        <d v="2015-01-30T23:02:35"/>
        <d v="2015-01-31T00:42:05"/>
        <d v="2016-01-01T00:11:11"/>
        <d v="2016-01-01T13:43:28"/>
        <d v="2016-01-01T13:56:03"/>
        <d v="2016-01-01T21:40:37"/>
        <d v="2016-01-02T08:32:15"/>
        <d v="2016-01-02T10:43:33"/>
        <d v="2016-01-02T14:48:43"/>
        <d v="2016-01-02T22:27:15"/>
        <d v="2016-01-03T14:58:48"/>
        <d v="2016-01-03T16:38:00"/>
        <d v="2016-01-04T06:03:17"/>
        <d v="2016-01-04T17:05:53"/>
        <d v="2016-01-04T23:36:10"/>
        <d v="2016-01-05T15:38:10"/>
        <d v="2016-01-05T15:43:19"/>
        <d v="2016-01-05T19:44:56"/>
        <d v="2016-01-05T21:52:10"/>
        <d v="2016-01-06T02:00:53"/>
        <d v="2016-01-06T02:45:35"/>
        <d v="2016-01-06T05:31:22"/>
        <d v="2016-01-06T23:55:31"/>
        <d v="2016-01-07T19:00:34"/>
        <d v="2016-01-08T13:18:51"/>
        <d v="2016-01-08T13:51:09"/>
        <d v="2016-01-08T16:58:00"/>
        <d v="2016-01-09T11:28:49"/>
        <d v="2016-01-10T17:51:38"/>
        <d v="2016-01-11T13:56:54"/>
        <d v="2016-01-11T16:34:01"/>
        <d v="2016-01-11T16:42:44"/>
        <d v="2016-01-11T19:30:11"/>
        <d v="2016-01-11T21:14:13"/>
        <d v="2016-01-11T22:13:36"/>
        <d v="2016-01-12T11:29:44"/>
        <d v="2016-01-12T16:07:27"/>
        <d v="2016-01-12T16:29:03"/>
        <d v="2016-01-12T19:10:22"/>
        <d v="2016-01-12T20:47:27"/>
        <d v="2016-01-13T03:08:24"/>
        <d v="2016-01-13T04:33:11"/>
        <d v="2016-01-13T05:51:57"/>
        <d v="2016-01-13T10:20:45"/>
        <d v="2016-01-13T17:45:44"/>
        <d v="2016-01-13T20:14:20"/>
        <d v="2016-01-13T21:45:24"/>
        <d v="2016-01-14T19:02:06"/>
        <d v="2016-01-14T21:35:13"/>
        <d v="2016-01-14T22:24:57"/>
        <d v="2016-01-15T02:39:31"/>
        <d v="2016-01-15T07:21:51"/>
        <d v="2016-01-15T16:20:32"/>
        <d v="2016-01-18T09:33:48"/>
        <d v="2016-01-18T12:04:39"/>
        <d v="2016-01-18T17:26:38"/>
        <d v="2016-01-19T12:33:09"/>
        <d v="2016-01-19T13:48:09"/>
        <d v="2016-01-19T14:08:17"/>
        <d v="2016-01-19T17:00:27"/>
        <d v="2016-01-19T19:09:29"/>
        <d v="2016-01-21T00:03:49"/>
        <d v="2016-01-21T04:06:37"/>
        <d v="2016-01-21T20:07:47"/>
        <d v="2016-01-22T08:24:17"/>
        <d v="2016-01-22T11:24:25"/>
        <d v="2016-01-22T18:33:07"/>
        <d v="2016-01-22T22:36:37"/>
        <d v="2016-01-24T23:05:09"/>
        <d v="2016-01-25T13:56:16"/>
        <d v="2016-01-25T21:36:40"/>
        <d v="2016-01-26T07:25:01"/>
        <d v="2016-01-26T10:57:14"/>
        <d v="2016-01-26T16:57:16"/>
        <d v="2016-01-27T11:52:12"/>
        <d v="2016-01-27T20:15:27"/>
        <d v="2016-01-27T21:52:52"/>
        <d v="2016-01-27T23:22:17"/>
        <d v="2016-01-28T06:45:36"/>
        <d v="2016-01-28T16:18:30"/>
        <d v="2016-01-28T21:35:43"/>
        <d v="2016-01-29T04:42:12"/>
        <d v="2016-01-29T20:22:56"/>
        <d v="2016-01-30T16:58:40"/>
        <d v="2016-01-30T21:10:58"/>
        <d v="2016-01-31T04:13:59"/>
        <d v="2016-01-31T16:54:32"/>
        <d v="2016-01-31T17:05:14"/>
        <d v="2016-01-31T22:43:06"/>
        <d v="2017-01-01T17:35:22"/>
        <d v="2017-01-01T21:45:31"/>
        <d v="2017-01-02T13:05:19"/>
        <d v="2017-01-02T15:55:59"/>
        <d v="2017-01-02T21:50:36"/>
        <d v="2017-01-03T14:46:01"/>
        <d v="2017-01-03T16:36:49"/>
        <d v="2017-01-05T16:38:55"/>
        <d v="2017-01-05T20:05:30"/>
        <d v="2017-01-06T14:23:31"/>
        <d v="2017-01-06T16:25:39"/>
        <d v="2017-01-06T20:21:40"/>
        <d v="2017-01-07T05:54:57"/>
        <d v="2017-01-07T07:16:47"/>
        <d v="2017-01-07T16:20:30"/>
        <d v="2017-01-09T09:59:05"/>
        <d v="2017-01-09T21:40:35"/>
        <d v="2017-01-10T00:45:19"/>
        <d v="2017-01-10T08:46:17"/>
        <d v="2017-01-10T14:24:21"/>
        <d v="2017-01-10T17:52:15"/>
        <d v="2017-01-11T00:28:18"/>
        <d v="2017-01-11T01:22:14"/>
        <d v="2017-01-11T02:19:05"/>
        <d v="2017-01-11T06:16:58"/>
        <d v="2017-01-11T06:28:53"/>
        <d v="2017-01-12T04:40:05"/>
        <d v="2017-01-12T05:16:10"/>
        <d v="2017-01-12T12:09:38"/>
        <d v="2017-01-14T01:26:00"/>
        <d v="2017-01-15T12:43:39"/>
        <d v="2017-01-16T12:48:05"/>
        <d v="2017-01-17T03:28:46"/>
        <d v="2017-01-17T15:32:48"/>
        <d v="2017-01-17T19:51:10"/>
        <d v="2017-01-17T20:17:27"/>
        <d v="2017-01-18T04:56:06"/>
        <d v="2017-01-18T07:53:49"/>
        <d v="2017-01-18T16:17:25"/>
        <d v="2017-01-19T16:39:08"/>
        <d v="2017-01-20T11:49:34"/>
        <d v="2017-01-20T15:03:25"/>
        <d v="2017-01-21T00:26:39"/>
        <d v="2017-01-21T12:01:30"/>
        <d v="2017-01-23T04:43:42"/>
        <d v="2017-01-23T08:50:02"/>
        <d v="2017-01-23T13:25:52"/>
        <d v="2017-01-23T23:25:21"/>
        <d v="2017-01-24T05:51:36"/>
        <d v="2017-01-24T14:14:22"/>
        <d v="2017-01-24T15:05:11"/>
        <d v="2017-01-24T17:23:40"/>
        <d v="2017-01-25T05:51:40"/>
        <d v="2017-01-25T11:58:28"/>
        <d v="2017-01-26T09:01:47"/>
        <d v="2017-01-26T20:18:25"/>
        <d v="2017-01-26T23:03:59"/>
        <d v="2017-01-27T13:05:58"/>
        <d v="2017-01-27T22:37:06"/>
        <d v="2017-01-27T23:05:18"/>
        <d v="2017-01-28T18:44:10"/>
        <d v="2017-01-31T14:24:43"/>
        <d v="2017-01-31T15:02:35"/>
        <d v="2017-01-31T19:19:15"/>
        <d v="2017-01-31T19:51:40"/>
        <d v="2017-01-31T22:57:58"/>
        <d v="2010-02-04T07:45:59"/>
        <d v="2010-02-06T22:03:26"/>
        <d v="2010-02-26T21:36:31"/>
        <d v="2011-02-02T12:57:07"/>
        <d v="2011-02-11T19:07:25"/>
        <d v="2011-02-13T02:03:10"/>
        <d v="2011-02-13T18:09:44"/>
        <d v="2011-02-14T12:38:02"/>
        <d v="2011-02-16T18:24:19"/>
        <d v="2011-02-18T16:54:42"/>
        <d v="2011-02-21T11:55:55"/>
        <d v="2012-02-02T04:47:45"/>
        <d v="2012-02-02T15:39:25"/>
        <d v="2012-02-06T20:17:15"/>
        <d v="2012-02-07T02:43:55"/>
        <d v="2012-02-07T21:10:26"/>
        <d v="2012-02-09T01:00:49"/>
        <d v="2012-02-09T01:56:15"/>
        <d v="2012-02-09T04:02:09"/>
        <d v="2012-02-09T15:07:29"/>
        <d v="2012-02-10T23:36:27"/>
        <d v="2012-02-13T15:17:15"/>
        <d v="2012-02-17T01:35:10"/>
        <d v="2012-02-17T13:17:05"/>
        <d v="2012-02-19T17:12:52"/>
        <d v="2012-02-20T17:37:32"/>
        <d v="2012-02-21T20:40:39"/>
        <d v="2012-02-22T01:22:35"/>
        <d v="2012-02-22T06:03:05"/>
        <d v="2012-02-24T14:42:46"/>
        <d v="2012-02-28T01:57:54"/>
        <d v="2012-02-28T14:45:23"/>
        <d v="2013-02-02T23:42:17"/>
        <d v="2013-02-04T02:49:48"/>
        <d v="2013-02-05T23:15:45"/>
        <d v="2013-02-06T03:02:08"/>
        <d v="2013-02-06T19:11:18"/>
        <d v="2013-02-07T07:28:39"/>
        <d v="2013-02-07T17:42:15"/>
        <d v="2013-02-07T21:08:19"/>
        <d v="2013-02-08T18:07:31"/>
        <d v="2013-02-08T19:35:24"/>
        <d v="2013-02-08T23:38:28"/>
        <d v="2013-02-11T02:54:10"/>
        <d v="2013-02-14T08:23:59"/>
        <d v="2013-02-14T18:27:47"/>
        <d v="2013-02-15T17:13:09"/>
        <d v="2013-02-16T08:09:00"/>
        <d v="2013-02-19T04:38:21"/>
        <d v="2013-02-19T05:08:59"/>
        <d v="2013-02-19T19:03:35"/>
        <d v="2013-02-20T12:37:05"/>
        <d v="2013-02-21T21:52:18"/>
        <d v="2013-02-21T23:42:41"/>
        <d v="2013-02-22T23:54:52"/>
        <d v="2013-02-25T00:55:51"/>
        <d v="2013-02-26T06:04:33"/>
        <d v="2013-02-26T13:19:23"/>
        <d v="2013-02-28T20:05:33"/>
        <d v="2014-02-01T22:29:05"/>
        <d v="2014-02-04T01:30:50"/>
        <d v="2014-02-04T02:02:19"/>
        <d v="2014-02-05T03:35:19"/>
        <d v="2014-02-10T08:38:22"/>
        <d v="2014-02-10T14:00:06"/>
        <d v="2014-02-11T04:33:10"/>
        <d v="2014-02-12T01:41:38"/>
        <d v="2014-02-12T02:22:50"/>
        <d v="2014-02-12T05:40:31"/>
        <d v="2014-02-12T19:20:30"/>
        <d v="2014-02-13T19:58:29"/>
        <d v="2014-02-16T16:55:30"/>
        <d v="2014-02-19T03:36:01"/>
        <d v="2014-02-19T22:01:52"/>
        <d v="2014-02-22T02:01:10"/>
        <d v="2014-02-22T03:15:27"/>
        <d v="2014-02-24T09:24:15"/>
        <d v="2014-02-24T20:10:33"/>
        <d v="2014-02-25T00:24:10"/>
        <d v="2014-02-26T19:36:40"/>
        <d v="2015-02-01T05:51:46"/>
        <d v="2015-02-01T16:54:31"/>
        <d v="2015-02-01T23:53:39"/>
        <d v="2015-02-02T02:00:20"/>
        <d v="2015-02-02T14:22:30"/>
        <d v="2015-02-02T18:57:27"/>
        <d v="2015-02-02T18:59:23"/>
        <d v="2015-02-02T22:31:01"/>
        <d v="2015-02-02T22:49:21"/>
        <d v="2015-02-02T23:40:15"/>
        <d v="2015-02-03T17:17:27"/>
        <d v="2015-02-03T19:47:59"/>
        <d v="2015-02-04T04:40:47"/>
        <d v="2015-02-04T09:13:47"/>
        <d v="2015-02-04T21:04:52"/>
        <d v="2015-02-04T22:49:34"/>
        <d v="2015-02-05T15:18:45"/>
        <d v="2015-02-05T19:55:01"/>
        <d v="2015-02-05T19:57:37"/>
        <d v="2015-02-06T04:55:12"/>
        <d v="2015-02-06T05:14:57"/>
        <d v="2015-02-06T13:57:05"/>
        <d v="2015-02-06T17:08:25"/>
        <d v="2015-02-06T17:50:03"/>
        <d v="2015-02-07T04:44:52"/>
        <d v="2015-02-07T14:46:29"/>
        <d v="2015-02-07T16:13:46"/>
        <d v="2015-02-08T03:39:49"/>
        <d v="2015-02-08T14:32:02"/>
        <d v="2015-02-09T04:26:23"/>
        <d v="2015-02-09T06:32:54"/>
        <d v="2015-02-09T17:05:07"/>
        <d v="2015-02-09T17:23:56"/>
        <d v="2015-02-09T18:22:59"/>
        <d v="2015-02-09T22:16:17"/>
        <d v="2015-02-10T00:45:52"/>
        <d v="2015-02-10T12:07:43"/>
        <d v="2015-02-10T18:49:11"/>
        <d v="2015-02-10T20:13:02"/>
        <d v="2015-02-10T20:43:15"/>
        <d v="2015-02-10T22:58:32"/>
        <d v="2015-02-11T01:44:45"/>
        <d v="2015-02-11T18:57:36"/>
        <d v="2015-02-12T01:20:16"/>
        <d v="2015-02-12T01:50:01"/>
        <d v="2015-02-12T03:05:08"/>
        <d v="2015-02-12T09:28:43"/>
        <d v="2015-02-12T17:23:12"/>
        <d v="2015-02-12T18:17:52"/>
        <d v="2015-02-12T19:30:02"/>
        <d v="2015-02-12T21:37:23"/>
        <d v="2015-02-13T04:21:58"/>
        <d v="2015-02-13T17:04:53"/>
        <d v="2015-02-13T19:31:59"/>
        <d v="2015-02-14T17:11:56"/>
        <d v="2015-02-14T17:35:52"/>
        <d v="2015-02-14T20:00:37"/>
        <d v="2015-02-15T00:12:03"/>
        <d v="2015-02-15T00:28:17"/>
        <d v="2015-02-15T23:35:47"/>
        <d v="2015-02-16T03:34:24"/>
        <d v="2015-02-17T15:05:20"/>
        <d v="2015-02-17T16:00:28"/>
        <d v="2015-02-17T18:45:23"/>
        <d v="2015-02-17T19:15:30"/>
        <d v="2015-02-17T20:02:50"/>
        <d v="2015-02-17T22:31:27"/>
        <d v="2015-02-17T22:47:44"/>
        <d v="2015-02-18T01:11:06"/>
        <d v="2015-02-18T01:13:44"/>
        <d v="2015-02-18T02:32:48"/>
        <d v="2015-02-18T04:45:32"/>
        <d v="2015-02-18T16:07:12"/>
        <d v="2015-02-18T16:08:52"/>
        <d v="2015-02-18T16:54:11"/>
        <d v="2015-02-18T17:19:46"/>
        <d v="2015-02-18T17:34:59"/>
        <d v="2015-02-18T17:35:38"/>
        <d v="2015-02-18T22:00:22"/>
        <d v="2015-02-19T00:35:10"/>
        <d v="2015-02-19T17:51:38"/>
        <d v="2015-02-19T20:22:38"/>
        <d v="2015-02-20T06:39:10"/>
        <d v="2015-02-20T14:25:26"/>
        <d v="2015-02-20T17:07:15"/>
        <d v="2015-02-20T17:45:19"/>
        <d v="2015-02-20T23:20:52"/>
        <d v="2015-02-21T00:18:54"/>
        <d v="2015-02-21T02:11:57"/>
        <d v="2015-02-21T03:10:44"/>
        <d v="2015-02-21T15:38:04"/>
        <d v="2015-02-22T04:34:59"/>
        <d v="2015-02-22T06:40:07"/>
        <d v="2015-02-22T12:53:12"/>
        <d v="2015-02-22T21:11:45"/>
        <d v="2015-02-23T05:38:49"/>
        <d v="2015-02-23T08:01:00"/>
        <d v="2015-02-23T14:29:35"/>
        <d v="2015-02-23T17:16:17"/>
        <d v="2015-02-23T19:01:10"/>
        <d v="2015-02-23T19:25:49"/>
        <d v="2015-02-23T21:41:52"/>
        <d v="2015-02-23T22:36:06"/>
        <d v="2015-02-24T02:03:29"/>
        <d v="2015-02-24T06:28:50"/>
        <d v="2015-02-24T10:53:39"/>
        <d v="2015-02-24T16:49:54"/>
        <d v="2015-02-24T23:17:51"/>
        <d v="2015-02-25T00:02:36"/>
        <d v="2015-02-25T00:14:07"/>
        <d v="2015-02-25T00:51:19"/>
        <d v="2015-02-25T01:05:32"/>
        <d v="2015-02-25T16:24:52"/>
        <d v="2015-02-25T21:55:59"/>
        <d v="2015-02-26T02:46:48"/>
        <d v="2015-02-26T03:43:06"/>
        <d v="2015-02-26T05:05:59"/>
        <d v="2015-02-26T16:42:10"/>
        <d v="2015-02-26T23:07:06"/>
        <d v="2015-02-27T00:31:51"/>
        <d v="2015-02-27T07:06:50"/>
        <d v="2015-02-27T16:19:54"/>
        <d v="2015-02-27T20:01:36"/>
        <d v="2015-02-28T17:19:25"/>
        <d v="2015-02-28T20:52:30"/>
        <d v="2016-02-01T03:43:06"/>
        <d v="2016-02-01T14:39:49"/>
        <d v="2016-02-01T16:08:13"/>
        <d v="2016-02-01T19:21:27"/>
        <d v="2016-02-01T22:41:07"/>
        <d v="2016-02-02T17:01:54"/>
        <d v="2016-02-02T21:20:12"/>
        <d v="2016-02-02T22:43:41"/>
        <d v="2016-02-03T00:51:13"/>
        <d v="2016-02-03T01:55:55"/>
        <d v="2016-02-03T23:19:28"/>
        <d v="2016-02-03T23:57:26"/>
        <d v="2016-02-04T00:47:39"/>
        <d v="2016-02-05T02:10:02"/>
        <d v="2016-02-05T16:08:33"/>
        <d v="2016-02-05T16:51:23"/>
        <d v="2016-02-06T23:49:05"/>
        <d v="2016-02-07T15:18:05"/>
        <d v="2016-02-08T17:09:20"/>
        <d v="2016-02-08T23:59:23"/>
        <d v="2016-02-09T00:35:00"/>
        <d v="2016-02-09T00:57:56"/>
        <d v="2016-02-09T05:48:07"/>
        <d v="2016-02-09T13:42:39"/>
        <d v="2016-02-09T18:37:33"/>
        <d v="2016-02-10T00:24:46"/>
        <d v="2016-02-10T18:34:47"/>
        <d v="2016-02-10T22:20:43"/>
        <d v="2016-02-10T23:34:05"/>
        <d v="2016-02-11T19:52:44"/>
        <d v="2016-02-11T22:36:54"/>
        <d v="2016-02-11T22:37:55"/>
        <d v="2016-02-12T07:38:53"/>
        <d v="2016-02-12T22:25:16"/>
        <d v="2016-02-13T10:24:43"/>
        <d v="2016-02-13T15:35:29"/>
        <d v="2016-02-13T16:06:15"/>
        <d v="2016-02-14T05:39:40"/>
        <d v="2016-02-14T10:38:23"/>
        <d v="2016-02-15T04:02:44"/>
        <d v="2016-02-15T06:04:57"/>
        <d v="2016-02-15T09:33:10"/>
        <d v="2016-02-15T19:16:33"/>
        <d v="2016-02-15T21:12:08"/>
        <d v="2016-02-16T09:46:16"/>
        <d v="2016-02-16T16:35:59"/>
        <d v="2016-02-16T18:25:49"/>
        <d v="2016-02-16T21:08:40"/>
        <d v="2016-02-17T14:03:10"/>
        <d v="2016-02-17T15:00:04"/>
        <d v="2016-02-17T16:13:16"/>
        <d v="2016-02-17T19:18:39"/>
        <d v="2016-02-17T19:38:02"/>
        <d v="2016-02-18T00:44:54"/>
        <d v="2016-02-18T05:33:43"/>
        <d v="2016-02-18T10:13:25"/>
        <d v="2016-02-19T05:54:29"/>
        <d v="2016-02-19T14:29:20"/>
        <d v="2016-02-19T22:03:58"/>
        <d v="2016-02-20T00:27:30"/>
        <d v="2016-02-20T03:22:00"/>
        <d v="2016-02-20T17:59:28"/>
        <d v="2016-02-21T03:23:43"/>
        <d v="2016-02-22T02:34:16"/>
        <d v="2016-02-22T06:06:14"/>
        <d v="2016-02-22T12:52:07"/>
        <d v="2016-02-22T23:27:29"/>
        <d v="2016-02-23T01:12:53"/>
        <d v="2016-02-23T09:11:38"/>
        <d v="2016-02-23T13:01:02"/>
        <d v="2016-02-23T14:27:36"/>
        <d v="2016-02-23T17:01:04"/>
        <d v="2016-02-23T23:39:13"/>
        <d v="2016-02-24T03:53:08"/>
        <d v="2016-02-24T17:59:16"/>
        <d v="2016-02-25T13:50:44"/>
        <d v="2016-02-25T17:32:10"/>
        <d v="2016-02-25T17:39:00"/>
        <d v="2016-02-25T18:11:30"/>
        <d v="2016-02-25T23:03:49"/>
        <d v="2016-02-25T23:16:56"/>
        <d v="2016-02-26T09:46:56"/>
        <d v="2016-02-26T13:01:20"/>
        <d v="2016-02-26T22:47:59"/>
        <d v="2016-02-27T00:26:02"/>
        <d v="2016-02-27T17:18:15"/>
        <d v="2016-02-27T23:09:14"/>
        <d v="2016-02-29T07:50:25"/>
        <d v="2016-02-29T16:41:35"/>
        <d v="2016-02-29T20:23:22"/>
        <d v="2016-02-29T23:48:05"/>
        <d v="2017-02-01T00:45:37"/>
        <d v="2017-02-01T13:51:19"/>
        <d v="2017-02-01T16:31:28"/>
        <d v="2017-02-01T19:14:28"/>
        <d v="2017-02-01T19:30:34"/>
        <d v="2017-02-02T10:12:32"/>
        <d v="2017-02-02T20:00:27"/>
        <d v="2017-02-02T23:18:01"/>
        <d v="2017-02-03T13:48:00"/>
        <d v="2017-02-03T19:26:21"/>
        <d v="2017-02-04T04:50:08"/>
        <d v="2017-02-04T06:58:27"/>
        <d v="2017-02-06T16:03:27"/>
        <d v="2017-02-06T18:37:33"/>
        <d v="2017-02-06T20:00:04"/>
        <d v="2017-02-07T00:07:33"/>
        <d v="2017-02-08T10:44:48"/>
        <d v="2017-02-08T14:55:16"/>
        <d v="2017-02-08T19:00:35"/>
        <d v="2017-02-09T04:08:52"/>
        <d v="2017-02-09T07:33:26"/>
        <d v="2017-02-09T12:21:31"/>
        <d v="2017-02-09T17:36:33"/>
        <d v="2017-02-09T23:08:28"/>
        <d v="2017-02-10T01:58:35"/>
        <d v="2017-02-10T16:54:23"/>
        <d v="2017-02-12T18:22:02"/>
        <d v="2017-02-13T14:38:49"/>
        <d v="2017-02-13T21:48:10"/>
        <d v="2017-02-14T14:24:46"/>
        <d v="2017-02-14T17:01:01"/>
        <d v="2017-02-14T17:46:00"/>
        <d v="2017-02-15T13:10:42"/>
        <d v="2017-02-16T10:14:42"/>
        <d v="2017-02-17T11:01:32"/>
        <d v="2017-02-20T00:00:02"/>
        <d v="2017-02-24T14:00:03"/>
        <d v="2017-02-24T21:29:37"/>
        <d v="2017-02-27T16:49:11"/>
        <d v="2010-03-10T21:15:51"/>
        <d v="2010-03-11T20:02:24"/>
        <d v="2010-03-13T05:48:38"/>
        <d v="2010-03-17T10:48:29"/>
        <d v="2010-03-18T17:52:16"/>
        <d v="2010-03-29T15:54:18"/>
        <d v="2010-03-30T05:53:50"/>
        <d v="2011-03-10T16:41:06"/>
        <d v="2011-03-17T02:19:59"/>
        <d v="2011-03-17T09:39:24"/>
        <d v="2011-03-22T04:21:13"/>
        <d v="2011-03-23T21:37:00"/>
        <d v="2011-03-24T20:01:36"/>
        <d v="2011-03-24T23:02:18"/>
        <d v="2011-03-30T22:36:25"/>
        <d v="2011-03-31T03:42:17"/>
        <d v="2012-03-01T21:53:49"/>
        <d v="2012-03-02T18:00:03"/>
        <d v="2012-03-02T21:00:58"/>
        <d v="2012-03-03T00:03:42"/>
        <d v="2012-03-05T00:55:30"/>
        <d v="2012-03-05T17:25:47"/>
        <d v="2012-03-05T17:46:15"/>
        <d v="2012-03-05T18:33:23"/>
        <d v="2012-03-06T19:00:20"/>
        <d v="2012-03-09T19:19:38"/>
        <d v="2012-03-09T22:45:08"/>
        <d v="2012-03-10T03:00:04"/>
        <d v="2012-03-10T05:42:49"/>
        <d v="2012-03-13T17:02:45"/>
        <d v="2012-03-13T19:15:46"/>
        <d v="2012-03-15T01:20:34"/>
        <d v="2012-03-17T11:02:07"/>
        <d v="2012-03-19T16:31:12"/>
        <d v="2012-03-19T16:44:36"/>
        <d v="2012-03-19T18:34:09"/>
        <d v="2012-03-19T18:38:21"/>
        <d v="2012-03-19T20:02:14"/>
        <d v="2012-03-19T21:22:40"/>
        <d v="2012-03-19T23:26:58"/>
        <d v="2012-03-22T01:12:06"/>
        <d v="2012-03-22T17:01:25"/>
        <d v="2012-03-22T21:49:20"/>
        <d v="2012-03-23T16:59:36"/>
        <d v="2012-03-27T00:35:01"/>
        <d v="2012-03-28T15:31:34"/>
        <d v="2012-03-28T16:00:46"/>
        <d v="2012-03-28T23:51:28"/>
        <d v="2012-03-29T03:28:37"/>
        <d v="2012-03-29T06:10:24"/>
        <d v="2012-03-29T06:30:57"/>
        <d v="2012-03-30T01:13:43"/>
        <d v="2012-03-31T15:30:08"/>
        <d v="2013-03-03T16:52:45"/>
        <d v="2013-03-07T07:16:22"/>
        <d v="2013-03-08T02:40:25"/>
        <d v="2013-03-08T20:54:03"/>
        <d v="2013-03-09T20:17:37"/>
        <d v="2013-03-11T15:54:31"/>
        <d v="2013-03-13T01:01:27"/>
        <d v="2013-03-15T04:02:20"/>
        <d v="2013-03-15T21:03:52"/>
        <d v="2013-03-18T12:59:35"/>
        <d v="2013-03-18T18:15:42"/>
        <d v="2013-03-21T17:00:11"/>
        <d v="2013-03-22T13:51:18"/>
        <d v="2013-03-22T19:48:43"/>
        <d v="2013-03-24T05:01:12"/>
        <d v="2013-03-27T23:17:40"/>
        <d v="2013-03-28T21:16:31"/>
        <d v="2014-03-03T21:38:37"/>
        <d v="2014-03-05T17:19:39"/>
        <d v="2014-03-06T03:59:39"/>
        <d v="2014-03-06T17:39:45"/>
        <d v="2014-03-11T11:07:28"/>
        <d v="2014-03-12T14:15:46"/>
        <d v="2014-03-13T04:03:29"/>
        <d v="2014-03-14T18:18:15"/>
        <d v="2014-03-17T20:59:41"/>
        <d v="2014-03-18T15:11:18"/>
        <d v="2014-03-18T17:13:42"/>
        <d v="2014-03-18T18:50:25"/>
        <d v="2014-03-20T01:01:58"/>
        <d v="2014-03-20T12:34:08"/>
        <d v="2014-03-20T21:04:35"/>
        <d v="2014-03-21T13:10:45"/>
        <d v="2014-03-21T16:01:54"/>
        <d v="2014-03-21T21:18:37"/>
        <d v="2014-03-24T15:59:33"/>
        <d v="2014-03-24T19:01:04"/>
        <d v="2014-03-25T19:11:07"/>
        <d v="2014-03-25T22:52:53"/>
        <d v="2014-03-26T18:38:13"/>
        <d v="2014-03-26T21:08:47"/>
        <d v="2014-03-27T01:58:38"/>
        <d v="2014-03-28T17:06:22"/>
        <d v="2014-03-31T16:51:20"/>
        <d v="2015-03-01T05:13:05"/>
        <d v="2015-03-01T05:16:54"/>
        <d v="2015-03-01T15:39:51"/>
        <d v="2015-03-01T18:51:17"/>
        <d v="2015-03-01T19:04:04"/>
        <d v="2015-03-02T01:16:51"/>
        <d v="2015-03-02T02:01:30"/>
        <d v="2015-03-02T04:34:36"/>
        <d v="2015-03-02T18:00:26"/>
        <d v="2015-03-02T18:59:52"/>
        <d v="2015-03-02T19:39:05"/>
        <d v="2015-03-02T21:17:48"/>
        <d v="2015-03-02T21:32:43"/>
        <d v="2015-03-02T21:51:49"/>
        <d v="2015-03-03T17:36:22"/>
        <d v="2015-03-03T23:00:37"/>
        <d v="2015-03-04T00:16:46"/>
        <d v="2015-03-04T05:37:30"/>
        <d v="2015-03-04T14:59:01"/>
        <d v="2015-03-04T17:20:13"/>
        <d v="2015-03-04T21:02:33"/>
        <d v="2015-03-04T22:10:05"/>
        <d v="2015-03-04T22:44:10"/>
        <d v="2015-03-04T23:47:23"/>
        <d v="2015-03-05T05:01:06"/>
        <d v="2015-03-05T07:22:05"/>
        <d v="2015-03-05T15:43:57"/>
        <d v="2015-03-05T19:10:37"/>
        <d v="2015-03-05T19:53:49"/>
        <d v="2015-03-05T21:19:17"/>
        <d v="2015-03-06T02:30:22"/>
        <d v="2015-03-06T09:23:41"/>
        <d v="2015-03-06T21:40:57"/>
        <d v="2015-03-07T01:08:46"/>
        <d v="2015-03-07T16:15:45"/>
        <d v="2015-03-09T08:53:21"/>
        <d v="2015-03-09T11:42:59"/>
        <d v="2015-03-09T13:49:48"/>
        <d v="2015-03-09T17:42:49"/>
        <d v="2015-03-09T18:12:56"/>
        <d v="2015-03-09T18:58:47"/>
        <d v="2015-03-10T15:51:24"/>
        <d v="2015-03-10T19:09:22"/>
        <d v="2015-03-10T22:58:54"/>
        <d v="2015-03-11T01:27:22"/>
        <d v="2015-03-11T05:16:22"/>
        <d v="2015-03-11T22:27:28"/>
        <d v="2015-03-12T04:06:32"/>
        <d v="2015-03-12T19:22:39"/>
        <d v="2015-03-12T22:37:23"/>
        <d v="2015-03-12T23:31:11"/>
        <d v="2015-03-13T02:12:42"/>
        <d v="2015-03-13T03:07:13"/>
        <d v="2015-03-14T02:51:57"/>
        <d v="2015-03-14T03:06:20"/>
        <d v="2015-03-14T15:59:35"/>
        <d v="2015-03-15T05:19:57"/>
        <d v="2015-03-15T08:17:06"/>
        <d v="2015-03-15T19:00:33"/>
        <d v="2015-03-15T19:02:06"/>
        <d v="2015-03-15T23:56:12"/>
        <d v="2015-03-16T15:04:49"/>
        <d v="2015-03-16T17:53:38"/>
        <d v="2015-03-16T20:35:29"/>
        <d v="2015-03-16T21:54:53"/>
        <d v="2015-03-17T18:10:33"/>
        <d v="2015-03-18T12:22:05"/>
        <d v="2015-03-18T17:33:02"/>
        <d v="2015-03-18T18:30:52"/>
        <d v="2015-03-18T20:45:05"/>
        <d v="2015-03-18T21:41:10"/>
        <d v="2015-03-19T01:40:10"/>
        <d v="2015-03-19T13:48:48"/>
        <d v="2015-03-19T13:55:20"/>
        <d v="2015-03-19T16:52:02"/>
        <d v="2015-03-19T19:16:03"/>
        <d v="2015-03-20T01:40:38"/>
        <d v="2015-03-20T01:41:39"/>
        <d v="2015-03-20T21:29:34"/>
        <d v="2015-03-21T21:09:25"/>
        <d v="2015-03-23T14:45:31"/>
        <d v="2015-03-23T19:28:25"/>
        <d v="2015-03-23T19:56:26"/>
        <d v="2015-03-24T08:14:03"/>
        <d v="2015-03-24T16:01:58"/>
        <d v="2015-03-24T18:26:00"/>
        <d v="2015-03-24T19:00:55"/>
        <d v="2015-03-24T19:16:46"/>
        <d v="2015-03-24T21:05:38"/>
        <d v="2015-03-25T01:39:31"/>
        <d v="2015-03-25T17:22:07"/>
        <d v="2015-03-25T21:52:21"/>
        <d v="2015-03-26T09:54:05"/>
        <d v="2015-03-26T11:27:36"/>
        <d v="2015-03-26T17:22:37"/>
        <d v="2015-03-26T17:28:21"/>
        <d v="2015-03-26T19:59:22"/>
        <d v="2015-03-26T20:17:06"/>
        <d v="2015-03-26T21:38:16"/>
        <d v="2015-03-27T03:53:02"/>
        <d v="2015-03-27T19:57:02"/>
        <d v="2015-03-27T21:48:59"/>
        <d v="2015-03-27T21:54:00"/>
        <d v="2015-03-28T18:41:20"/>
        <d v="2015-03-30T03:09:19"/>
        <d v="2015-03-30T04:22:00"/>
        <d v="2015-03-30T14:07:06"/>
        <d v="2015-03-30T18:14:28"/>
        <d v="2015-03-30T18:53:03"/>
        <d v="2015-03-30T20:38:26"/>
        <d v="2015-03-30T22:07:45"/>
        <d v="2015-03-31T02:25:39"/>
        <d v="2015-03-31T05:40:32"/>
        <d v="2015-03-31T16:00:51"/>
        <d v="2015-03-31T19:23:47"/>
        <d v="2016-03-01T00:58:45"/>
        <d v="2016-03-01T10:19:33"/>
        <d v="2016-03-01T13:36:20"/>
        <d v="2016-03-01T16:51:11"/>
        <d v="2016-03-01T17:17:27"/>
        <d v="2016-03-01T17:56:25"/>
        <d v="2016-03-01T18:17:36"/>
        <d v="2016-03-01T20:08:44"/>
        <d v="2016-03-02T02:27:39"/>
        <d v="2016-03-02T07:14:53"/>
        <d v="2016-03-02T12:00:06"/>
        <d v="2016-03-03T06:38:28"/>
        <d v="2016-03-03T09:06:57"/>
        <d v="2016-03-03T16:50:29"/>
        <d v="2016-03-04T08:07:48"/>
        <d v="2016-03-04T15:36:51"/>
        <d v="2016-03-04T16:32:01"/>
        <d v="2016-03-04T17:25:41"/>
        <d v="2016-03-04T17:41:56"/>
        <d v="2016-03-04T18:17:07"/>
        <d v="2016-03-04T19:49:02"/>
        <d v="2016-03-06T20:58:52"/>
        <d v="2016-03-06T22:36:36"/>
        <d v="2016-03-07T05:04:51"/>
        <d v="2016-03-07T12:13:07"/>
        <d v="2016-03-08T02:16:04"/>
        <d v="2016-03-08T09:34:06"/>
        <d v="2016-03-08T15:16:31"/>
        <d v="2016-03-08T15:29:18"/>
        <d v="2016-03-08T22:11:59"/>
        <d v="2016-03-09T12:56:16"/>
        <d v="2016-03-09T16:00:35"/>
        <d v="2016-03-09T18:41:57"/>
        <d v="2016-03-09T19:31:22"/>
        <d v="2016-03-09T19:52:01"/>
        <d v="2016-03-09T23:04:14"/>
        <d v="2016-03-10T16:51:20"/>
        <d v="2016-03-11T08:54:24"/>
        <d v="2016-03-11T09:59:46"/>
        <d v="2016-03-11T15:36:29"/>
        <d v="2016-03-11T19:41:12"/>
        <d v="2016-03-13T14:57:37"/>
        <d v="2016-03-14T00:02:57"/>
        <d v="2016-03-14T19:15:24"/>
        <d v="2016-03-14T23:44:14"/>
        <d v="2016-03-15T06:26:04"/>
        <d v="2016-03-15T14:00:50"/>
        <d v="2016-03-15T21:03:57"/>
        <d v="2016-03-16T04:39:48"/>
        <d v="2016-03-16T14:21:19"/>
        <d v="2016-03-16T17:06:22"/>
        <d v="2016-03-16T19:45:12"/>
        <d v="2016-03-16T20:48:27"/>
        <d v="2016-03-17T01:27:24"/>
        <d v="2016-03-17T18:43:26"/>
        <d v="2016-03-17T20:17:35"/>
        <d v="2016-03-17T22:39:07"/>
        <d v="2016-03-18T02:29:04"/>
        <d v="2016-03-18T20:43:31"/>
        <d v="2016-03-18T21:27:59"/>
        <d v="2016-03-18T21:31:12"/>
        <d v="2016-03-18T21:31:30"/>
        <d v="2016-03-19T19:43:05"/>
        <d v="2016-03-20T08:12:01"/>
        <d v="2016-03-21T14:08:22"/>
        <d v="2016-03-21T21:11:16"/>
        <d v="2016-03-22T02:18:02"/>
        <d v="2016-03-22T11:55:25"/>
        <d v="2016-03-22T16:45:46"/>
        <d v="2016-03-22T20:48:26"/>
        <d v="2016-03-23T06:32:52"/>
        <d v="2016-03-23T13:55:11"/>
        <d v="2016-03-23T16:00:09"/>
        <d v="2016-03-23T18:45:50"/>
        <d v="2016-03-23T19:34:33"/>
        <d v="2016-03-23T19:49:04"/>
        <d v="2016-03-23T19:51:57"/>
        <d v="2016-03-23T21:02:45"/>
        <d v="2016-03-23T21:59:44"/>
        <d v="2016-03-24T10:16:40"/>
        <d v="2016-03-24T11:56:04"/>
        <d v="2016-03-24T19:21:05"/>
        <d v="2016-03-24T19:40:21"/>
        <d v="2016-03-25T20:05:04"/>
        <d v="2016-03-28T14:58:27"/>
        <d v="2016-03-28T20:54:59"/>
        <d v="2016-03-28T22:22:07"/>
        <d v="2016-03-29T03:03:08"/>
        <d v="2016-03-29T15:24:05"/>
        <d v="2016-03-29T16:20:32"/>
        <d v="2016-03-30T03:48:24"/>
        <d v="2016-03-30T16:39:10"/>
        <d v="2016-03-30T18:44:25"/>
        <d v="2016-03-31T07:41:41"/>
        <d v="2016-03-31T08:02:51"/>
        <d v="2016-03-31T08:59:00"/>
        <d v="2016-03-31T13:46:00"/>
        <d v="2016-03-31T14:39:09"/>
        <d v="2016-03-31T17:36:17"/>
        <d v="2016-03-31T17:48:07"/>
        <d v="2016-03-31T22:36:48"/>
        <d v="2016-03-31T23:33:58"/>
        <d v="2017-03-01T16:42:27"/>
        <d v="2017-03-06T18:01:30"/>
        <d v="2010-04-06T17:52:59"/>
        <d v="2010-04-23T19:28:34"/>
        <d v="2011-04-02T23:34:47"/>
        <d v="2011-04-03T16:10:25"/>
        <d v="2011-04-04T20:47:50"/>
        <d v="2011-04-05T02:13:53"/>
        <d v="2011-04-05T03:53:57"/>
        <d v="2011-04-05T19:52:20"/>
        <d v="2011-04-05T20:50:48"/>
        <d v="2011-04-11T03:49:20"/>
        <d v="2011-04-13T00:20:49"/>
        <d v="2011-04-13T02:22:42"/>
        <d v="2011-04-15T18:11:26"/>
        <d v="2011-04-25T04:33:21"/>
        <d v="2011-04-30T02:04:48"/>
        <d v="2012-04-03T23:00:26"/>
        <d v="2012-04-04T14:33:35"/>
        <d v="2012-04-05T03:20:19"/>
        <d v="2012-04-05T03:45:55"/>
        <d v="2012-04-05T17:25:43"/>
        <d v="2012-04-05T19:15:33"/>
        <d v="2012-04-06T10:59:18"/>
        <d v="2012-04-06T21:41:56"/>
        <d v="2012-04-10T20:20:08"/>
        <d v="2012-04-11T14:53:15"/>
        <d v="2012-04-14T18:54:06"/>
        <d v="2012-04-14T19:44:55"/>
        <d v="2012-04-14T22:28:39"/>
        <d v="2012-04-18T21:15:04"/>
        <d v="2012-04-19T17:05:05"/>
        <d v="2012-04-20T19:01:58"/>
        <d v="2012-04-21T06:31:21"/>
        <d v="2012-04-23T15:29:04"/>
        <d v="2012-04-24T01:47:35"/>
        <d v="2012-04-24T05:27:56"/>
        <d v="2012-04-24T18:46:08"/>
        <d v="2012-04-25T23:39:48"/>
        <d v="2012-04-26T20:58:51"/>
        <d v="2012-04-27T01:59:57"/>
        <d v="2012-04-27T15:43:13"/>
        <d v="2012-04-27T22:52:24"/>
        <d v="2012-04-27T23:00:55"/>
        <d v="2012-04-27T23:54:23"/>
        <d v="2013-04-01T14:42:50"/>
        <d v="2013-04-01T21:42:37"/>
        <d v="2013-04-01T22:16:33"/>
        <d v="2013-04-03T13:44:05"/>
        <d v="2013-04-04T13:26:49"/>
        <d v="2013-04-04T14:00:34"/>
        <d v="2013-04-06T07:00:55"/>
        <d v="2013-04-06T19:12:16"/>
        <d v="2013-04-07T15:33:14"/>
        <d v="2013-04-09T02:27:33"/>
        <d v="2013-04-09T13:54:44"/>
        <d v="2013-04-09T16:33:59"/>
        <d v="2013-04-11T01:22:24"/>
        <d v="2013-04-11T16:51:11"/>
        <d v="2013-04-12T18:27:26"/>
        <d v="2013-04-14T16:47:40"/>
        <d v="2013-04-15T12:22:43"/>
        <d v="2013-04-17T12:08:19"/>
        <d v="2013-04-18T02:18:30"/>
        <d v="2013-04-19T14:31:17"/>
        <d v="2013-04-23T04:07:24"/>
        <d v="2013-04-23T15:38:11"/>
        <d v="2013-04-24T00:30:37"/>
        <d v="2013-04-25T08:45:23"/>
        <d v="2013-04-25T16:18:34"/>
        <d v="2013-04-25T19:23:48"/>
        <d v="2013-04-26T18:11:10"/>
        <d v="2013-04-27T18:47:23"/>
        <d v="2013-04-30T01:47:14"/>
        <d v="2013-04-30T20:13:07"/>
        <d v="2013-04-30T20:55:13"/>
        <d v="2014-04-01T06:38:31"/>
        <d v="2014-04-01T14:01:30"/>
        <d v="2014-04-01T15:55:29"/>
        <d v="2014-04-01T17:00:12"/>
        <d v="2014-04-01T23:57:42"/>
        <d v="2014-04-02T12:30:10"/>
        <d v="2014-04-02T19:59:42"/>
        <d v="2014-04-03T11:30:44"/>
        <d v="2014-04-04T17:11:40"/>
        <d v="2014-04-04T17:41:24"/>
        <d v="2014-04-07T00:06:29"/>
        <d v="2014-04-07T13:11:42"/>
        <d v="2014-04-07T21:35:30"/>
        <d v="2014-04-08T02:20:24"/>
        <d v="2014-04-08T16:25:55"/>
        <d v="2014-04-09T20:45:19"/>
        <d v="2014-04-10T12:36:26"/>
        <d v="2014-04-11T03:18:53"/>
        <d v="2014-04-11T11:50:52"/>
        <d v="2014-04-13T18:43:56"/>
        <d v="2014-04-15T06:58:51"/>
        <d v="2014-04-15T14:10:35"/>
        <d v="2014-04-15T17:53:06"/>
        <d v="2014-04-16T15:15:47"/>
        <d v="2014-04-16T19:49:50"/>
        <d v="2014-04-16T20:17:25"/>
        <d v="2014-04-16T21:23:30"/>
        <d v="2014-04-17T04:32:45"/>
        <d v="2014-04-18T11:18:58"/>
        <d v="2014-04-18T20:52:36"/>
        <d v="2014-04-18T21:17:22"/>
        <d v="2014-04-23T20:01:47"/>
        <d v="2014-04-24T12:22:50"/>
        <d v="2014-04-24T14:14:19"/>
        <d v="2014-04-24T15:15:31"/>
        <d v="2014-04-24T18:11:35"/>
        <d v="2014-04-25T01:07:48"/>
        <d v="2014-04-25T13:32:38"/>
        <d v="2014-04-25T17:53:09"/>
        <d v="2014-04-26T02:49:19"/>
        <d v="2014-04-26T11:26:29"/>
        <d v="2014-04-28T23:24:01"/>
        <d v="2014-04-29T20:00:20"/>
        <d v="2014-04-29T20:09:08"/>
        <d v="2014-04-30T03:21:04"/>
        <d v="2014-04-30T13:01:15"/>
        <d v="2014-04-30T16:06:09"/>
        <d v="2014-04-30T22:09:16"/>
        <d v="2015-04-01T05:30:00"/>
        <d v="2015-04-01T05:46:37"/>
        <d v="2015-04-01T08:59:32"/>
        <d v="2015-04-01T22:02:41"/>
        <d v="2015-04-02T09:50:34"/>
        <d v="2015-04-02T13:04:09"/>
        <d v="2015-04-02T15:11:49"/>
        <d v="2015-04-02T16:28:25"/>
        <d v="2015-04-02T16:55:10"/>
        <d v="2015-04-02T22:02:16"/>
        <d v="2015-04-03T15:34:53"/>
        <d v="2015-04-03T17:34:41"/>
        <d v="2015-04-03T18:41:41"/>
        <d v="2015-04-03T18:52:33"/>
        <d v="2015-04-03T20:58:47"/>
        <d v="2015-04-04T05:11:23"/>
        <d v="2015-04-04T07:00:14"/>
        <d v="2015-04-06T02:04:03"/>
        <d v="2015-04-06T15:24:35"/>
        <d v="2015-04-06T17:22:11"/>
        <d v="2015-04-06T17:39:45"/>
        <d v="2015-04-06T22:16:07"/>
        <d v="2015-04-07T10:09:54"/>
        <d v="2015-04-07T14:01:04"/>
        <d v="2015-04-07T15:12:32"/>
        <d v="2015-04-07T16:22:37"/>
        <d v="2015-04-07T17:41:55"/>
        <d v="2015-04-07T18:12:22"/>
        <d v="2015-04-07T19:53:30"/>
        <d v="2015-04-08T00:52:36"/>
        <d v="2015-04-08T03:57:00"/>
        <d v="2015-04-08T15:36:49"/>
        <d v="2015-04-08T17:51:02"/>
        <d v="2015-04-08T20:47:29"/>
        <d v="2015-04-09T00:23:53"/>
        <d v="2015-04-09T00:35:08"/>
        <d v="2015-04-09T01:01:16"/>
        <d v="2015-04-09T03:51:14"/>
        <d v="2015-04-09T09:35:15"/>
        <d v="2015-04-09T12:50:46"/>
        <d v="2015-04-09T13:21:50"/>
        <d v="2015-04-09T16:13:42"/>
        <d v="2015-04-09T21:14:18"/>
        <d v="2015-04-10T18:45:30"/>
        <d v="2015-04-10T20:10:05"/>
        <d v="2015-04-11T01:45:04"/>
        <d v="2015-04-11T06:25:11"/>
        <d v="2015-04-12T15:59:04"/>
        <d v="2015-04-13T01:37:17"/>
        <d v="2015-04-13T03:45:06"/>
        <d v="2015-04-13T14:54:16"/>
        <d v="2015-04-13T16:18:51"/>
        <d v="2015-04-13T16:53:35"/>
        <d v="2015-04-13T20:04:28"/>
        <d v="2015-04-13T20:11:27"/>
        <d v="2015-04-13T20:45:12"/>
        <d v="2015-04-14T01:16:39"/>
        <d v="2015-04-14T12:55:22"/>
        <d v="2015-04-14T16:36:34"/>
        <d v="2015-04-14T23:44:01"/>
        <d v="2015-04-15T17:01:52"/>
        <d v="2015-04-15T18:01:48"/>
        <d v="2015-04-15T19:14:28"/>
        <d v="2015-04-15T19:49:39"/>
        <d v="2015-04-15T21:28:43"/>
        <d v="2015-04-16T03:40:23"/>
        <d v="2015-04-16T07:50:03"/>
        <d v="2015-04-17T15:31:17"/>
        <d v="2015-04-17T16:25:00"/>
        <d v="2015-04-17T17:01:00"/>
        <d v="2015-04-17T17:11:59"/>
        <d v="2015-04-17T21:35:20"/>
        <d v="2015-04-17T21:41:54"/>
        <d v="2015-04-17T23:18:14"/>
        <d v="2015-04-18T00:52:52"/>
        <d v="2015-04-19T02:31:16"/>
        <d v="2015-04-19T13:13:11"/>
        <d v="2015-04-19T21:00:49"/>
        <d v="2015-04-19T23:33:17"/>
        <d v="2015-04-20T06:04:15"/>
        <d v="2015-04-20T17:25:38"/>
        <d v="2015-04-20T19:39:16"/>
        <d v="2015-04-20T19:48:46"/>
        <d v="2015-04-20T22:17:22"/>
        <d v="2015-04-20T22:39:50"/>
        <d v="2015-04-21T01:42:58"/>
        <d v="2015-04-21T02:47:18"/>
        <d v="2015-04-21T03:26:50"/>
        <d v="2015-04-21T13:08:15"/>
        <d v="2015-04-21T15:45:25"/>
        <d v="2015-04-21T17:56:28"/>
        <d v="2015-04-21T20:29:36"/>
        <d v="2015-04-21T21:21:06"/>
        <d v="2015-04-21T22:28:38"/>
        <d v="2015-04-21T22:47:58"/>
        <d v="2015-04-22T13:02:09"/>
        <d v="2015-04-22T17:03:29"/>
        <d v="2015-04-23T21:23:39"/>
        <d v="2015-04-24T03:21:00"/>
        <d v="2015-04-24T08:18:52"/>
        <d v="2015-04-24T13:21:07"/>
        <d v="2015-04-25T19:44:22"/>
        <d v="2015-04-26T12:44:58"/>
        <d v="2015-04-26T15:04:31"/>
        <d v="2015-04-27T05:59:44"/>
        <d v="2015-04-27T08:48:29"/>
        <d v="2015-04-27T16:13:06"/>
        <d v="2015-04-27T18:09:58"/>
        <d v="2015-04-27T19:47:19"/>
        <d v="2015-04-28T00:13:17"/>
        <d v="2015-04-28T15:06:29"/>
        <d v="2015-04-28T16:04:54"/>
        <d v="2015-04-28T16:38:09"/>
        <d v="2015-04-28T17:34:48"/>
        <d v="2015-04-29T04:27:33"/>
        <d v="2015-04-29T15:34:19"/>
        <d v="2015-04-29T16:17:15"/>
        <d v="2015-04-29T20:43:15"/>
        <d v="2015-04-30T14:58:23"/>
        <d v="2015-04-30T20:11:12"/>
        <d v="2015-04-30T20:21:43"/>
        <d v="2015-04-30T21:26:11"/>
        <d v="2016-04-01T10:44:38"/>
        <d v="2016-04-01T14:18:38"/>
        <d v="2016-04-01T15:03:37"/>
        <d v="2016-04-01T16:33:14"/>
        <d v="2016-04-01T17:55:58"/>
        <d v="2016-04-01T21:14:36"/>
        <d v="2016-04-02T03:22:51"/>
        <d v="2016-04-02T21:26:38"/>
        <d v="2016-04-03T19:31:57"/>
        <d v="2016-04-03T20:48:00"/>
        <d v="2016-04-04T23:00:50"/>
        <d v="2016-04-05T03:04:53"/>
        <d v="2016-04-05T04:02:40"/>
        <d v="2016-04-05T11:47:40"/>
        <d v="2016-04-05T13:01:47"/>
        <d v="2016-04-05T14:19:05"/>
        <d v="2016-04-06T07:17:21"/>
        <d v="2016-04-06T13:24:40"/>
        <d v="2016-04-06T14:35:58"/>
        <d v="2016-04-06T19:49:42"/>
        <d v="2016-04-06T20:36:48"/>
        <d v="2016-04-07T03:27:36"/>
        <d v="2016-04-07T13:09:54"/>
        <d v="2016-04-07T13:57:12"/>
        <d v="2016-04-07T18:55:00"/>
        <d v="2016-04-07T22:50:51"/>
        <d v="2016-04-08T08:59:26"/>
        <d v="2016-04-08T20:12:07"/>
        <d v="2016-04-08T22:40:12"/>
        <d v="2016-04-09T16:25:10"/>
        <d v="2016-04-09T20:59:52"/>
        <d v="2016-04-09T22:49:51"/>
        <d v="2016-04-11T01:15:06"/>
        <d v="2016-04-12T10:47:14"/>
        <d v="2016-04-12T17:35:01"/>
        <d v="2016-04-13T00:10:08"/>
        <d v="2016-04-13T13:40:48"/>
        <d v="2016-04-13T14:30:09"/>
        <d v="2016-04-13T19:04:23"/>
        <d v="2016-04-14T15:18:28"/>
        <d v="2016-04-14T20:45:21"/>
        <d v="2016-04-15T01:22:19"/>
        <d v="2016-04-15T20:21:13"/>
        <d v="2016-04-17T17:30:53"/>
        <d v="2016-04-19T00:56:28"/>
        <d v="2016-04-19T05:19:50"/>
        <d v="2016-04-19T07:38:40"/>
        <d v="2016-04-19T10:22:30"/>
        <d v="2016-04-19T11:10:48"/>
        <d v="2016-04-19T13:35:36"/>
        <d v="2016-04-19T15:02:42"/>
        <d v="2016-04-20T01:53:21"/>
        <d v="2016-04-20T11:31:00"/>
        <d v="2016-04-20T15:41:12"/>
        <d v="2016-04-20T19:12:56"/>
        <d v="2016-04-21T09:02:18"/>
        <d v="2016-04-22T01:09:10"/>
        <d v="2016-04-22T10:26:05"/>
        <d v="2016-04-22T14:59:34"/>
        <d v="2016-04-23T00:22:36"/>
        <d v="2016-04-23T16:12:18"/>
        <d v="2016-04-23T19:08:15"/>
        <d v="2016-04-24T13:14:14"/>
        <d v="2016-04-24T19:53:51"/>
        <d v="2016-04-25T15:29:18"/>
        <d v="2016-04-25T17:23:40"/>
        <d v="2016-04-25T18:06:31"/>
        <d v="2016-04-26T17:57:43"/>
        <d v="2016-04-27T00:54:35"/>
        <d v="2016-04-27T15:02:53"/>
        <d v="2016-04-27T19:49:05"/>
        <d v="2016-04-28T20:22:15"/>
        <d v="2016-04-29T02:23:33"/>
        <d v="2016-04-29T14:52:07"/>
        <d v="2016-04-29T16:43:05"/>
        <d v="2016-04-29T18:32:09"/>
        <d v="2016-04-30T03:12:47"/>
        <d v="2009-05-17T03:55:13"/>
        <d v="2010-05-01T05:45:32"/>
        <d v="2010-05-06T04:48:03"/>
        <d v="2010-05-12T06:54:15"/>
        <d v="2010-05-14T21:58:26"/>
        <d v="2010-05-15T22:19:59"/>
        <d v="2010-05-24T12:56:43"/>
        <d v="2010-05-26T15:54:01"/>
        <d v="2011-05-02T22:47:58"/>
        <d v="2011-05-03T23:21:54"/>
        <d v="2011-05-05T19:33:10"/>
        <d v="2011-05-07T12:10:33"/>
        <d v="2011-05-08T15:18:01"/>
        <d v="2011-05-08T21:06:11"/>
        <d v="2011-05-09T17:31:01"/>
        <d v="2011-05-12T17:02:24"/>
        <d v="2011-05-16T17:50:01"/>
        <d v="2011-05-19T01:14:26"/>
        <d v="2011-05-19T21:14:06"/>
        <d v="2011-05-24T00:31:06"/>
        <d v="2011-05-24T06:51:37"/>
        <d v="2011-05-25T00:35:27"/>
        <d v="2011-05-26T13:42:03"/>
        <d v="2011-05-27T19:45:12"/>
        <d v="2011-05-28T18:54:48"/>
        <d v="2011-05-31T15:19:23"/>
        <d v="2012-05-01T07:00:31"/>
        <d v="2012-05-01T17:16:27"/>
        <d v="2012-05-02T19:43:09"/>
        <d v="2012-05-03T01:42:26"/>
        <d v="2012-05-05T15:45:30"/>
        <d v="2012-05-05T17:19:55"/>
        <d v="2012-05-07T22:42:55"/>
        <d v="2012-05-08T13:14:17"/>
        <d v="2012-05-08T19:55:05"/>
        <d v="2012-05-08T21:25:09"/>
        <d v="2012-05-10T05:24:52"/>
        <d v="2012-05-10T09:49:37"/>
        <d v="2012-05-12T04:01:23"/>
        <d v="2012-05-15T15:33:17"/>
        <d v="2012-05-15T23:42:48"/>
        <d v="2012-05-22T04:03:13"/>
        <d v="2012-05-24T04:49:23"/>
        <d v="2012-05-24T18:32:55"/>
        <d v="2012-05-24T19:24:11"/>
        <d v="2012-05-25T20:20:48"/>
        <d v="2012-05-29T20:16:11"/>
        <d v="2012-05-30T00:09:48"/>
        <d v="2012-05-30T02:51:21"/>
        <d v="2012-05-30T04:27:23"/>
        <d v="2013-05-05T23:54:34"/>
        <d v="2013-05-06T22:13:50"/>
        <d v="2013-05-07T13:34:51"/>
        <d v="2013-05-07T15:33:26"/>
        <d v="2013-05-08T13:24:42"/>
        <d v="2013-05-08T18:03:12"/>
        <d v="2013-05-09T00:01:14"/>
        <d v="2013-05-13T20:19:27"/>
        <d v="2013-05-15T00:00:32"/>
        <d v="2013-05-15T00:57:37"/>
        <d v="2013-05-15T19:32:37"/>
        <d v="2013-05-16T16:53:45"/>
        <d v="2013-05-17T20:47:55"/>
        <d v="2013-05-21T11:04:18"/>
        <d v="2013-05-22T03:31:36"/>
        <d v="2013-05-22T18:18:58"/>
        <d v="2013-05-23T05:28:23"/>
        <d v="2013-05-28T01:49:11"/>
        <d v="2013-05-28T19:44:52"/>
        <d v="2013-05-29T21:51:41"/>
        <d v="2013-05-30T06:30:21"/>
        <d v="2014-05-01T02:38:02"/>
        <d v="2014-05-01T19:06:51"/>
        <d v="2014-05-01T19:40:52"/>
        <d v="2014-05-01T21:49:01"/>
        <d v="2014-05-01T22:27:25"/>
        <d v="2014-05-02T12:13:33"/>
        <d v="2014-05-02T19:26:37"/>
        <d v="2014-05-02T22:37:19"/>
        <d v="2014-05-05T10:43:09"/>
        <d v="2014-05-06T14:39:33"/>
        <d v="2014-05-06T22:11:30"/>
        <d v="2014-05-06T22:31:40"/>
        <d v="2014-05-07T01:44:24"/>
        <d v="2014-05-07T14:48:54"/>
        <d v="2014-05-07T16:36:32"/>
        <d v="2014-05-07T17:13:56"/>
        <d v="2014-05-07T19:20:15"/>
        <d v="2014-05-07T23:17:44"/>
        <d v="2014-05-08T14:05:25"/>
        <d v="2014-05-08T15:36:30"/>
        <d v="2014-05-08T15:45:53"/>
        <d v="2014-05-09T20:12:22"/>
        <d v="2014-05-12T09:50:21"/>
        <d v="2014-05-12T13:44:03"/>
        <d v="2014-05-12T15:38:47"/>
        <d v="2014-05-12T19:33:18"/>
        <d v="2014-05-13T02:32:33"/>
        <d v="2014-05-13T15:47:04"/>
        <d v="2014-05-13T16:26:58"/>
        <d v="2014-05-13T17:28:10"/>
        <d v="2014-05-13T19:08:05"/>
        <d v="2014-05-14T00:12:35"/>
        <d v="2014-05-14T07:04:10"/>
        <d v="2014-05-14T22:22:51"/>
        <d v="2014-05-15T14:23:54"/>
        <d v="2014-05-15T15:37:44"/>
        <d v="2014-05-15T17:41:22"/>
        <d v="2014-05-16T15:16:04"/>
        <d v="2014-05-16T17:08:07"/>
        <d v="2014-05-16T18:05:25"/>
        <d v="2014-05-16T20:36:20"/>
        <d v="2014-05-17T01:30:55"/>
        <d v="2014-05-17T06:50:05"/>
        <d v="2014-05-19T04:38:49"/>
        <d v="2014-05-19T13:09:12"/>
        <d v="2014-05-19T15:17:38"/>
        <d v="2014-05-19T18:24:05"/>
        <d v="2014-05-19T21:58:12"/>
        <d v="2014-05-20T01:06:09"/>
        <d v="2014-05-20T07:26:27"/>
        <d v="2014-05-20T15:33:51"/>
        <d v="2014-05-20T15:35:01"/>
        <d v="2014-05-20T15:47:20"/>
        <d v="2014-05-20T16:40:56"/>
        <d v="2014-05-20T17:22:53"/>
        <d v="2014-05-21T01:12:08"/>
        <d v="2014-05-21T01:37:59"/>
        <d v="2014-05-21T09:54:09"/>
        <d v="2014-05-21T12:37:21"/>
        <d v="2014-05-21T17:06:34"/>
        <d v="2014-05-21T17:53:10"/>
        <d v="2014-05-21T18:51:27"/>
        <d v="2014-05-21T20:37:52"/>
        <d v="2014-05-22T01:05:03"/>
        <d v="2014-05-22T02:18:32"/>
        <d v="2014-05-22T16:00:09"/>
        <d v="2014-05-22T17:12:52"/>
        <d v="2014-05-22T19:21:54"/>
        <d v="2014-05-22T20:31:20"/>
        <d v="2014-05-23T17:48:03"/>
        <d v="2014-05-24T15:25:50"/>
        <d v="2014-05-25T18:57:09"/>
        <d v="2014-05-25T22:51:35"/>
        <d v="2014-05-26T10:51:39"/>
        <d v="2014-05-26T16:59:06"/>
        <d v="2014-05-26T17:27:18"/>
        <d v="2014-05-27T13:19:26"/>
        <d v="2014-05-27T14:44:41"/>
        <d v="2014-05-27T15:22:23"/>
        <d v="2014-05-27T15:48:51"/>
        <d v="2014-05-27T18:16:21"/>
        <d v="2014-05-27T23:02:02"/>
        <d v="2014-05-28T05:14:15"/>
        <d v="2014-05-28T16:21:24"/>
        <d v="2014-05-28T21:33:28"/>
        <d v="2014-05-29T04:00:45"/>
        <d v="2014-05-29T09:09:57"/>
        <d v="2014-05-29T14:05:24"/>
        <d v="2014-05-29T14:09:34"/>
        <d v="2014-05-29T22:04:24"/>
        <d v="2014-05-30T01:55:44"/>
        <d v="2014-05-30T05:08:08"/>
        <d v="2014-05-30T07:55:39"/>
        <d v="2014-05-30T17:26:51"/>
        <d v="2014-05-30T21:26:47"/>
        <d v="2014-05-30T21:31:24"/>
        <d v="2015-05-01T01:52:43"/>
        <d v="2015-05-01T07:59:47"/>
        <d v="2015-05-01T14:45:27"/>
        <d v="2015-05-01T15:28:02"/>
        <d v="2015-05-01T15:32:27"/>
        <d v="2015-05-01T18:32:51"/>
        <d v="2015-05-01T21:55:53"/>
        <d v="2015-05-02T21:00:01"/>
        <d v="2015-05-02T22:06:35"/>
        <d v="2015-05-03T01:40:09"/>
        <d v="2015-05-04T10:20:44"/>
        <d v="2015-05-04T14:46:35"/>
        <d v="2015-05-04T15:04:10"/>
        <d v="2015-05-04T15:04:29"/>
        <d v="2015-05-04T17:40:43"/>
        <d v="2015-05-04T19:32:31"/>
        <d v="2015-05-04T19:41:08"/>
        <d v="2015-05-04T19:46:40"/>
        <d v="2015-05-05T05:26:00"/>
        <d v="2015-05-05T12:59:53"/>
        <d v="2015-05-05T18:39:11"/>
        <d v="2015-05-05T19:48:35"/>
        <d v="2015-05-06T08:02:55"/>
        <d v="2015-05-06T11:47:56"/>
        <d v="2015-05-06T18:48:24"/>
        <d v="2015-05-06T19:06:13"/>
        <d v="2015-05-06T20:45:49"/>
        <d v="2015-05-07T10:55:50"/>
        <d v="2015-05-08T00:52:05"/>
        <d v="2015-05-08T13:55:54"/>
        <d v="2015-05-08T19:26:20"/>
        <d v="2015-05-08T21:56:38"/>
        <d v="2015-05-08T22:36:12"/>
        <d v="2015-05-10T04:07:47"/>
        <d v="2015-05-11T05:38:46"/>
        <d v="2015-05-11T14:08:57"/>
        <d v="2015-05-11T14:24:18"/>
        <d v="2015-05-11T16:05:32"/>
        <d v="2015-05-11T19:27:24"/>
        <d v="2015-05-12T00:50:59"/>
        <d v="2015-05-12T02:13:11"/>
        <d v="2015-05-12T04:25:46"/>
        <d v="2015-05-12T05:01:56"/>
        <d v="2015-05-12T06:29:56"/>
        <d v="2015-05-12T07:07:56"/>
        <d v="2015-05-12T10:05:53"/>
        <d v="2015-05-12T12:52:02"/>
        <d v="2015-05-12T16:12:17"/>
        <d v="2015-05-12T18:01:27"/>
        <d v="2015-05-12T18:24:44"/>
        <d v="2015-05-13T09:29:57"/>
        <d v="2015-05-14T12:09:11"/>
        <d v="2015-05-14T16:25:14"/>
        <d v="2015-05-14T16:37:23"/>
        <d v="2015-05-14T19:10:18"/>
        <d v="2015-05-14T22:20:10"/>
        <d v="2015-05-15T00:20:55"/>
        <d v="2015-05-15T12:36:49"/>
        <d v="2015-05-15T13:00:55"/>
        <d v="2015-05-15T18:45:37"/>
        <d v="2015-05-15T19:36:15"/>
        <d v="2015-05-16T04:09:29"/>
        <d v="2015-05-16T10:06:42"/>
        <d v="2015-05-16T17:05:44"/>
        <d v="2015-05-16T21:06:08"/>
        <d v="2015-05-16T22:06:20"/>
        <d v="2015-05-17T12:59:14"/>
        <d v="2015-05-17T17:47:29"/>
        <d v="2015-05-17T18:18:26"/>
        <d v="2015-05-17T22:58:15"/>
        <d v="2015-05-18T12:20:11"/>
        <d v="2015-05-18T18:24:38"/>
        <d v="2015-05-18T18:27:06"/>
        <d v="2015-05-19T10:41:07"/>
        <d v="2015-05-19T11:04:01"/>
        <d v="2015-05-19T17:08:25"/>
        <d v="2015-05-19T19:03:35"/>
        <d v="2015-05-19T22:01:33"/>
        <d v="2015-05-20T01:00:16"/>
        <d v="2015-05-20T05:33:24"/>
        <d v="2015-05-20T09:58:22"/>
        <d v="2015-05-20T13:46:17"/>
        <d v="2015-05-20T18:28:03"/>
        <d v="2015-05-21T17:55:14"/>
        <d v="2015-05-21T22:04:21"/>
        <d v="2015-05-22T04:34:54"/>
        <d v="2015-05-22T13:41:22"/>
        <d v="2015-05-22T17:32:46"/>
        <d v="2015-05-22T20:04:09"/>
        <d v="2015-05-23T17:31:06"/>
        <d v="2015-05-23T17:48:15"/>
        <d v="2015-05-23T19:50:39"/>
        <d v="2015-05-24T16:14:40"/>
        <d v="2015-05-25T13:10:24"/>
        <d v="2015-05-25T22:34:12"/>
        <d v="2015-05-26T11:05:24"/>
        <d v="2015-05-26T11:39:02"/>
        <d v="2015-05-26T17:03:13"/>
        <d v="2015-05-26T18:07:39"/>
        <d v="2015-05-26T18:39:56"/>
        <d v="2015-05-27T01:40:14"/>
        <d v="2015-05-27T04:32:55"/>
        <d v="2015-05-27T05:42:16"/>
        <d v="2015-05-27T16:00:58"/>
        <d v="2015-05-27T21:44:14"/>
        <d v="2015-05-28T06:55:54"/>
        <d v="2015-05-28T12:05:02"/>
        <d v="2015-05-28T15:22:48"/>
        <d v="2015-05-28T18:22:38"/>
        <d v="2015-05-28T21:45:52"/>
        <d v="2015-05-29T15:09:30"/>
        <d v="2015-05-30T15:21:58"/>
        <d v="2015-05-30T17:26:05"/>
        <d v="2015-05-30T19:39:06"/>
        <d v="2015-05-30T20:57:18"/>
        <d v="2015-05-31T03:06:42"/>
        <d v="2015-05-31T03:20:51"/>
        <d v="2015-05-31T03:25:24"/>
        <d v="2015-05-31T16:43:23"/>
        <d v="2015-05-31T22:05:07"/>
        <d v="2016-05-01T18:45:06"/>
        <d v="2016-05-01T19:23:04"/>
        <d v="2016-05-01T22:08:57"/>
        <d v="2016-05-02T17:12:49"/>
        <d v="2016-05-02T17:42:30"/>
        <d v="2016-05-02T23:38:29"/>
        <d v="2016-05-03T04:01:31"/>
        <d v="2016-05-03T05:15:42"/>
        <d v="2016-05-03T13:07:28"/>
        <d v="2016-05-03T14:19:42"/>
        <d v="2016-05-03T14:25:10"/>
        <d v="2016-05-03T20:34:12"/>
        <d v="2016-05-04T01:28:59"/>
        <d v="2016-05-04T11:19:12"/>
        <d v="2016-05-04T13:31:22"/>
        <d v="2016-05-04T16:24:26"/>
        <d v="2016-05-05T10:25:18"/>
        <d v="2016-05-05T17:19:57"/>
        <d v="2016-05-05T20:55:18"/>
        <d v="2016-05-05T22:57:33"/>
        <d v="2016-05-05T23:49:38"/>
        <d v="2016-05-06T06:21:33"/>
        <d v="2016-05-06T10:43:47"/>
        <d v="2016-05-06T12:42:12"/>
        <d v="2016-05-06T13:58:34"/>
        <d v="2016-05-06T23:15:16"/>
        <d v="2016-05-06T23:33:30"/>
        <d v="2016-05-07T01:41:55"/>
        <d v="2016-05-07T06:37:01"/>
        <d v="2016-05-08T00:12:05"/>
        <d v="2016-05-08T08:11:13"/>
        <d v="2016-05-08T21:35:08"/>
        <d v="2016-05-09T00:57:04"/>
        <d v="2016-05-09T15:06:59"/>
        <d v="2016-05-09T17:33:39"/>
        <d v="2016-05-09T20:13:52"/>
        <d v="2016-05-09T23:03:34"/>
        <d v="2016-05-10T00:59:50"/>
        <d v="2016-05-12T06:01:07"/>
        <d v="2016-05-12T13:39:32"/>
        <d v="2016-05-12T19:22:59"/>
        <d v="2016-05-12T20:51:01"/>
        <d v="2016-05-12T21:55:49"/>
        <d v="2016-05-13T08:29:03"/>
        <d v="2016-05-13T12:57:34"/>
        <d v="2016-05-13T13:25:38"/>
        <d v="2016-05-13T15:57:14"/>
        <d v="2016-05-13T17:46:51"/>
        <d v="2016-05-14T09:41:35"/>
        <d v="2016-05-14T19:14:00"/>
        <d v="2016-05-15T17:42:46"/>
        <d v="2016-05-15T18:35:15"/>
        <d v="2016-05-15T22:28:49"/>
        <d v="2016-05-15T22:56:32"/>
        <d v="2016-05-16T10:00:28"/>
        <d v="2016-05-16T17:01:30"/>
        <d v="2016-05-16T17:02:00"/>
        <d v="2016-05-16T18:14:59"/>
        <d v="2016-05-17T06:21:10"/>
        <d v="2016-05-17T07:11:02"/>
        <d v="2016-05-17T13:57:14"/>
        <d v="2016-05-17T17:02:46"/>
        <d v="2016-05-17T20:38:41"/>
        <d v="2016-05-18T04:19:09"/>
        <d v="2016-05-18T12:59:50"/>
        <d v="2016-05-18T16:15:09"/>
        <d v="2016-05-19T08:59:20"/>
        <d v="2016-05-19T17:23:02"/>
        <d v="2016-05-19T19:32:19"/>
        <d v="2016-05-20T08:11:57"/>
        <d v="2016-05-20T14:30:46"/>
        <d v="2016-05-20T19:10:21"/>
        <d v="2016-05-20T22:32:01"/>
        <d v="2016-05-21T08:41:21"/>
        <d v="2016-05-21T16:45:16"/>
        <d v="2016-05-21T17:48:24"/>
        <d v="2016-05-22T13:59:50"/>
        <d v="2016-05-22T15:02:31"/>
        <d v="2016-05-22T16:45:26"/>
        <d v="2016-05-23T01:05:57"/>
        <d v="2016-05-23T02:39:32"/>
        <d v="2016-05-23T23:25:54"/>
        <d v="2016-05-24T10:25:45"/>
        <d v="2016-05-24T16:00:25"/>
        <d v="2016-05-24T16:06:23"/>
        <d v="2016-05-25T01:29:00"/>
        <d v="2016-05-25T01:52:38"/>
        <d v="2016-05-25T10:32:46"/>
        <d v="2016-05-25T17:13:34"/>
        <d v="2016-05-25T17:27:49"/>
        <d v="2016-05-25T20:47:41"/>
        <d v="2016-05-26T01:07:47"/>
        <d v="2016-05-27T00:04:51"/>
        <d v="2016-05-29T15:45:23"/>
        <d v="2016-05-30T05:39:06"/>
        <d v="2016-05-30T20:20:14"/>
        <d v="2016-05-31T00:14:56"/>
        <d v="2016-05-31T06:59:46"/>
        <d v="2016-05-31T15:42:14"/>
        <d v="2010-06-01T18:07:59"/>
        <d v="2010-06-03T21:16:52"/>
        <d v="2010-06-03T22:10:20"/>
        <d v="2010-06-06T19:09:14"/>
        <d v="2010-06-09T00:28:50"/>
        <d v="2010-06-11T19:14:15"/>
        <d v="2010-06-14T02:01:34"/>
        <d v="2010-06-18T03:00:52"/>
        <d v="2010-06-18T20:06:26"/>
        <d v="2010-06-25T02:46:20"/>
        <d v="2010-06-26T00:35:56"/>
        <d v="2010-06-28T05:28:14"/>
        <d v="2011-06-01T19:05:20"/>
        <d v="2011-06-02T15:34:15"/>
        <d v="2011-06-03T11:57:46"/>
        <d v="2011-06-07T04:42:01"/>
        <d v="2011-06-09T04:43:45"/>
        <d v="2011-06-09T05:37:31"/>
        <d v="2011-06-11T03:02:21"/>
        <d v="2011-06-12T03:14:42"/>
        <d v="2011-06-12T07:08:19"/>
        <d v="2011-06-16T17:32:54"/>
        <d v="2011-06-17T18:46:23"/>
        <d v="2011-06-19T15:07:55"/>
        <d v="2011-06-24T07:27:21"/>
        <d v="2011-06-24T20:08:56"/>
        <d v="2011-06-29T01:17:16"/>
        <d v="2011-06-29T01:39:05"/>
        <d v="2012-06-05T20:35:37"/>
        <d v="2012-06-07T17:46:51"/>
        <d v="2012-06-07T19:51:29"/>
        <d v="2012-06-07T22:46:52"/>
        <d v="2012-06-08T12:29:29"/>
        <d v="2012-06-09T02:07:27"/>
        <d v="2012-06-12T17:45:32"/>
        <d v="2012-06-13T01:13:02"/>
        <d v="2012-06-14T05:19:03"/>
        <d v="2012-06-14T17:26:56"/>
        <d v="2012-06-14T20:02:21"/>
        <d v="2012-06-15T05:42:31"/>
        <d v="2012-06-15T14:00:04"/>
        <d v="2012-06-15T20:03:07"/>
        <d v="2012-06-18T21:35:45"/>
        <d v="2012-06-18T21:53:18"/>
        <d v="2012-06-19T21:03:31"/>
        <d v="2012-06-20T23:02:45"/>
        <d v="2012-06-21T16:34:00"/>
        <d v="2012-06-22T01:40:02"/>
        <d v="2012-06-22T13:33:26"/>
        <d v="2012-06-25T16:45:17"/>
        <d v="2012-06-28T16:35:45"/>
        <d v="2012-06-29T04:28:16"/>
        <d v="2013-06-01T06:13:51"/>
        <d v="2013-06-05T00:56:00"/>
        <d v="2013-06-07T01:29:20"/>
        <d v="2013-06-08T00:26:21"/>
        <d v="2013-06-13T21:35:25"/>
        <d v="2013-06-17T17:47:24"/>
        <d v="2013-06-18T15:26:42"/>
        <d v="2013-06-18T20:01:43"/>
        <d v="2013-06-19T15:25:22"/>
        <d v="2013-06-20T08:01:09"/>
        <d v="2013-06-20T23:06:22"/>
        <d v="2013-06-22T20:09:12"/>
        <d v="2013-06-24T14:02:38"/>
        <d v="2013-06-25T16:21:28"/>
        <d v="2013-06-26T01:30:35"/>
        <d v="2013-06-27T01:27:16"/>
        <d v="2013-06-28T01:49:54"/>
        <d v="2013-06-28T16:31:29"/>
        <d v="2014-06-01T01:22:32"/>
        <d v="2014-06-01T11:49:36"/>
        <d v="2014-06-01T17:07:05"/>
        <d v="2014-06-01T23:50:31"/>
        <d v="2014-06-02T05:08:50"/>
        <d v="2014-06-02T13:01:54"/>
        <d v="2014-06-02T15:29:12"/>
        <d v="2014-06-02T16:01:00"/>
        <d v="2014-06-02T16:29:55"/>
        <d v="2014-06-03T00:42:23"/>
        <d v="2014-06-03T04:07:58"/>
        <d v="2014-06-03T04:36:18"/>
        <d v="2014-06-03T15:49:43"/>
        <d v="2014-06-03T16:03:01"/>
        <d v="2014-06-03T17:02:44"/>
        <d v="2014-06-03T19:32:32"/>
        <d v="2014-06-04T01:44:10"/>
        <d v="2014-06-04T02:59:56"/>
        <d v="2014-06-04T19:37:14"/>
        <d v="2014-06-04T23:32:49"/>
        <d v="2014-06-05T12:40:28"/>
        <d v="2014-06-05T14:22:27"/>
        <d v="2014-06-05T23:07:12"/>
        <d v="2014-06-06T10:08:09"/>
        <d v="2014-06-06T12:45:39"/>
        <d v="2014-06-06T18:31:06"/>
        <d v="2014-06-08T22:34:00"/>
        <d v="2014-06-09T06:13:01"/>
        <d v="2014-06-09T12:34:56"/>
        <d v="2014-06-09T16:27:42"/>
        <d v="2014-06-09T17:24:25"/>
        <d v="2014-06-09T19:32:39"/>
        <d v="2014-06-09T19:56:05"/>
        <d v="2014-06-10T09:07:49"/>
        <d v="2014-06-10T10:09:11"/>
        <d v="2014-06-10T12:38:27"/>
        <d v="2014-06-10T14:31:03"/>
        <d v="2014-06-10T19:40:11"/>
        <d v="2014-06-10T23:01:40"/>
        <d v="2014-06-11T02:52:54"/>
        <d v="2014-06-11T17:04:38"/>
        <d v="2014-06-12T13:46:58"/>
        <d v="2014-06-12T14:54:06"/>
        <d v="2014-06-12T18:11:07"/>
        <d v="2014-06-12T18:58:06"/>
        <d v="2014-06-12T22:38:50"/>
        <d v="2014-06-13T02:47:07"/>
        <d v="2014-06-13T10:58:33"/>
        <d v="2014-06-13T16:37:37"/>
        <d v="2014-06-13T21:08:09"/>
        <d v="2014-06-14T22:29:24"/>
        <d v="2014-06-15T21:29:10"/>
        <d v="2014-06-16T02:33:45"/>
        <d v="2014-06-16T09:29:25"/>
        <d v="2014-06-16T14:31:15"/>
        <d v="2014-06-16T15:17:46"/>
        <d v="2014-06-16T16:03:49"/>
        <d v="2014-06-16T19:03:28"/>
        <d v="2014-06-17T02:50:38"/>
        <d v="2014-06-17T13:43:27"/>
        <d v="2014-06-17T14:59:06"/>
        <d v="2014-06-17T16:33:43"/>
        <d v="2014-06-17T16:50:46"/>
        <d v="2014-06-18T00:38:08"/>
        <d v="2014-06-18T04:45:52"/>
        <d v="2014-06-18T15:35:24"/>
        <d v="2014-06-18T16:04:11"/>
        <d v="2014-06-18T21:08:57"/>
        <d v="2014-06-18T23:48:24"/>
        <d v="2014-06-19T02:57:08"/>
        <d v="2014-06-19T03:43:24"/>
        <d v="2014-06-19T09:14:38"/>
        <d v="2014-06-19T09:21:30"/>
        <d v="2014-06-19T11:21:31"/>
        <d v="2014-06-19T18:05:47"/>
        <d v="2014-06-19T20:38:50"/>
        <d v="2014-06-20T03:24:46"/>
        <d v="2014-06-21T12:52:06"/>
        <d v="2014-06-21T13:19:52"/>
        <d v="2014-06-22T16:09:28"/>
        <d v="2014-06-22T18:35:11"/>
        <d v="2014-06-23T15:54:40"/>
        <d v="2014-06-23T18:23:11"/>
        <d v="2014-06-23T20:40:24"/>
        <d v="2014-06-23T22:31:45"/>
        <d v="2014-06-24T08:49:38"/>
        <d v="2014-06-24T18:51:44"/>
        <d v="2014-06-25T13:39:40"/>
        <d v="2014-06-25T18:35:45"/>
        <d v="2014-06-25T19:33:40"/>
        <d v="2014-06-25T22:15:02"/>
        <d v="2014-06-26T19:29:25"/>
        <d v="2014-06-26T22:48:32"/>
        <d v="2014-06-27T14:17:25"/>
        <d v="2014-06-27T20:31:12"/>
        <d v="2014-06-27T20:47:40"/>
        <d v="2014-06-28T16:52:43"/>
        <d v="2014-06-30T15:04:27"/>
        <d v="2014-06-30T15:20:26"/>
        <d v="2014-06-30T18:03:16"/>
        <d v="2014-06-30T18:38:02"/>
        <d v="2014-06-30T20:53:59"/>
        <d v="2014-06-30T21:57:05"/>
        <d v="2014-06-30T22:41:41"/>
        <d v="2015-06-01T12:14:58"/>
        <d v="2015-06-02T06:02:38"/>
        <d v="2015-06-02T11:17:04"/>
        <d v="2015-06-02T14:11:08"/>
        <d v="2015-06-02T14:21:15"/>
        <d v="2015-06-02T15:39:37"/>
        <d v="2015-06-02T21:59:44"/>
        <d v="2015-06-03T00:40:46"/>
        <d v="2015-06-03T01:34:36"/>
        <d v="2015-06-04T05:23:11"/>
        <d v="2015-06-04T11:20:30"/>
        <d v="2015-06-04T15:35:24"/>
        <d v="2015-06-05T13:59:35"/>
        <d v="2015-06-05T15:38:37"/>
        <d v="2015-06-05T17:00:17"/>
        <d v="2015-06-05T17:38:42"/>
        <d v="2015-06-05T22:15:35"/>
        <d v="2015-06-06T18:30:00"/>
        <d v="2015-06-07T03:31:22"/>
        <d v="2015-06-07T17:30:33"/>
        <d v="2015-06-08T07:09:36"/>
        <d v="2015-06-08T14:00:23"/>
        <d v="2015-06-08T15:01:08"/>
        <d v="2015-06-08T15:17:02"/>
        <d v="2015-06-08T21:33:00"/>
        <d v="2015-06-08T22:58:33"/>
        <d v="2015-06-09T04:04:52"/>
        <d v="2015-06-09T07:11:36"/>
        <d v="2015-06-09T14:46:50"/>
        <d v="2015-06-09T16:47:30"/>
        <d v="2015-06-09T21:27:21"/>
        <d v="2015-06-09T21:48:17"/>
        <d v="2015-06-10T00:54:07"/>
        <d v="2015-06-10T11:06:11"/>
        <d v="2015-06-10T18:50:49"/>
        <d v="2015-06-10T19:09:36"/>
        <d v="2015-06-10T22:08:55"/>
        <d v="2015-06-10T23:50:06"/>
        <d v="2015-06-11T05:16:25"/>
        <d v="2015-06-12T00:33:25"/>
        <d v="2015-06-12T04:58:11"/>
        <d v="2015-06-12T10:25:12"/>
        <d v="2015-06-12T12:47:45"/>
        <d v="2015-06-12T12:50:06"/>
        <d v="2015-06-12T19:31:44"/>
        <d v="2015-06-12T21:26:26"/>
        <d v="2015-06-13T07:35:44"/>
        <d v="2015-06-13T13:25:35"/>
        <d v="2015-06-14T19:32:39"/>
        <d v="2015-06-14T23:00:15"/>
        <d v="2015-06-15T10:43:42"/>
        <d v="2015-06-15T17:28:59"/>
        <d v="2015-06-15T20:18:53"/>
        <d v="2015-06-15T21:50:44"/>
        <d v="2015-06-15T23:55:00"/>
        <d v="2015-06-16T00:50:12"/>
        <d v="2015-06-16T07:37:07"/>
        <d v="2015-06-16T09:12:17"/>
        <d v="2015-06-16T17:24:36"/>
        <d v="2015-06-16T17:51:19"/>
        <d v="2015-06-16T18:12:24"/>
        <d v="2015-06-16T18:19:19"/>
        <d v="2015-06-16T19:37:02"/>
        <d v="2015-06-16T19:47:50"/>
        <d v="2015-06-16T19:51:45"/>
        <d v="2015-06-16T21:54:51"/>
        <d v="2015-06-17T10:32:59"/>
        <d v="2015-06-17T14:43:27"/>
        <d v="2015-06-17T16:03:24"/>
        <d v="2015-06-17T16:27:59"/>
        <d v="2015-06-17T18:11:00"/>
        <d v="2015-06-17T19:35:39"/>
        <d v="2015-06-17T21:45:37"/>
        <d v="2015-06-17T23:00:50"/>
        <d v="2015-06-18T06:37:04"/>
        <d v="2015-06-18T11:12:17"/>
        <d v="2015-06-18T16:05:59"/>
        <d v="2015-06-18T17:54:44"/>
        <d v="2015-06-18T19:16:38"/>
        <d v="2015-06-18T20:14:16"/>
        <d v="2015-06-18T23:16:59"/>
        <d v="2015-06-19T18:44:23"/>
        <d v="2015-06-20T18:43:48"/>
        <d v="2015-06-20T19:35:34"/>
        <d v="2015-06-20T22:46:32"/>
        <d v="2015-06-21T10:03:25"/>
        <d v="2015-06-22T00:10:11"/>
        <d v="2015-06-22T11:47:36"/>
        <d v="2015-06-22T13:02:10"/>
        <d v="2015-06-22T18:16:58"/>
        <d v="2015-06-22T19:00:21"/>
        <d v="2015-06-22T23:08:27"/>
        <d v="2015-06-23T06:46:37"/>
        <d v="2015-06-23T14:44:59"/>
        <d v="2015-06-23T19:34:53"/>
        <d v="2015-06-24T03:51:29"/>
        <d v="2015-06-24T07:21:12"/>
        <d v="2015-06-24T08:16:47"/>
        <d v="2015-06-24T15:40:52"/>
        <d v="2015-06-24T20:30:40"/>
        <d v="2015-06-24T21:33:48"/>
        <d v="2015-06-25T03:29:56"/>
        <d v="2015-06-25T04:27:54"/>
        <d v="2015-06-25T09:22:00"/>
        <d v="2015-06-26T21:38:56"/>
        <d v="2015-06-27T00:12:06"/>
        <d v="2015-06-27T01:29:58"/>
        <d v="2015-06-27T02:35:53"/>
        <d v="2015-06-27T05:37:37"/>
        <d v="2015-06-28T05:32:39"/>
        <d v="2015-06-29T04:27:37"/>
        <d v="2015-06-29T05:01:44"/>
        <d v="2015-06-29T13:44:57"/>
        <d v="2015-06-29T15:01:48"/>
        <d v="2015-06-29T15:31:29"/>
        <d v="2015-06-29T19:35:49"/>
        <d v="2015-06-29T20:59:32"/>
        <d v="2015-06-30T01:24:57"/>
        <d v="2015-06-30T06:24:50"/>
        <d v="2015-06-30T09:32:39"/>
        <d v="2015-06-30T12:30:22"/>
        <d v="2015-06-30T13:20:52"/>
        <d v="2016-06-01T06:38:29"/>
        <d v="2016-06-01T08:20:51"/>
        <d v="2016-06-01T18:57:19"/>
        <d v="2016-06-01T21:07:33"/>
        <d v="2016-06-02T00:36:20"/>
        <d v="2016-06-02T05:58:09"/>
        <d v="2016-06-02T07:59:58"/>
        <d v="2016-06-02T17:44:28"/>
        <d v="2016-06-03T02:31:52"/>
        <d v="2016-06-03T07:38:56"/>
        <d v="2016-06-03T08:47:46"/>
        <d v="2016-06-03T12:54:44"/>
        <d v="2016-06-03T16:01:26"/>
        <d v="2016-06-03T18:47:00"/>
        <d v="2016-06-04T03:40:24"/>
        <d v="2016-06-04T15:46:00"/>
        <d v="2016-06-05T20:54:43"/>
        <d v="2016-06-05T20:58:54"/>
        <d v="2016-06-06T00:10:33"/>
        <d v="2016-06-06T00:13:44"/>
        <d v="2016-06-06T15:00:58"/>
        <d v="2016-06-06T15:37:26"/>
        <d v="2016-06-07T13:01:23"/>
        <d v="2016-06-07T15:02:20"/>
        <d v="2016-06-07T21:35:08"/>
        <d v="2016-06-07T23:42:17"/>
        <d v="2016-06-08T00:31:42"/>
        <d v="2016-06-08T15:11:10"/>
        <d v="2016-06-08T17:32:14"/>
        <d v="2016-06-08T23:15:33"/>
        <d v="2016-06-08T23:29:55"/>
        <d v="2016-06-09T23:49:58"/>
        <d v="2016-06-10T04:41:12"/>
        <d v="2016-06-10T05:28:57"/>
        <d v="2016-06-10T23:32:12"/>
        <d v="2016-06-11T01:15:38"/>
        <d v="2016-06-11T18:35:38"/>
        <d v="2016-06-13T04:20:14"/>
        <d v="2016-06-13T06:49:59"/>
        <d v="2016-06-13T15:09:20"/>
        <d v="2016-06-13T15:35:23"/>
        <d v="2016-06-13T20:48:18"/>
        <d v="2016-06-13T21:29:42"/>
        <d v="2016-06-13T22:23:59"/>
        <d v="2016-06-14T01:11:47"/>
        <d v="2016-06-14T07:51:34"/>
        <d v="2016-06-14T11:48:53"/>
        <d v="2016-06-14T16:25:33"/>
        <d v="2016-06-14T19:25:40"/>
        <d v="2016-06-14T23:29:16"/>
        <d v="2016-06-15T05:55:08"/>
        <d v="2016-06-15T14:34:06"/>
        <d v="2016-06-15T19:34:32"/>
        <d v="2016-06-15T20:42:26"/>
        <d v="2016-06-17T17:39:36"/>
        <d v="2016-06-17T17:49:46"/>
        <d v="2016-06-17T18:07:49"/>
        <d v="2016-06-17T18:09:48"/>
        <d v="2016-06-17T18:32:18"/>
        <d v="2016-06-17T23:14:22"/>
        <d v="2016-06-18T20:23:40"/>
        <d v="2016-06-19T14:14:41"/>
        <d v="2016-06-20T12:02:11"/>
        <d v="2016-06-20T20:06:01"/>
        <d v="2016-06-21T12:38:03"/>
        <d v="2016-06-22T15:58:28"/>
        <d v="2016-06-22T18:55:32"/>
        <d v="2016-06-22T20:42:24"/>
        <d v="2016-06-23T19:32:38"/>
        <d v="2016-06-24T03:00:17"/>
        <d v="2016-06-24T11:28:48"/>
        <d v="2016-06-24T16:55:35"/>
        <d v="2016-06-24T18:34:50"/>
        <d v="2016-06-25T20:41:37"/>
        <d v="2016-06-27T04:37:55"/>
        <d v="2016-06-27T06:28:36"/>
        <d v="2016-06-27T10:47:48"/>
        <d v="2016-06-27T15:19:29"/>
        <d v="2016-06-27T21:01:43"/>
        <d v="2016-06-28T01:49:40"/>
        <d v="2016-06-28T15:58:38"/>
        <d v="2016-06-28T17:21:04"/>
        <d v="2016-06-28T22:00:04"/>
        <d v="2016-06-29T01:09:46"/>
        <d v="2016-06-29T16:50:43"/>
        <d v="2016-06-30T02:27:20"/>
        <d v="2016-06-30T21:13:14"/>
        <d v="2016-06-30T22:17:33"/>
        <d v="2016-06-30T23:04:50"/>
        <d v="2009-07-13T16:54:07"/>
        <d v="2010-07-19T21:26:13"/>
        <d v="2010-07-20T05:32:35"/>
        <d v="2010-07-20T18:38:04"/>
        <d v="2011-07-06T02:32:06"/>
        <d v="2011-07-06T21:05:38"/>
        <d v="2011-07-06T21:30:45"/>
        <d v="2011-07-07T14:38:56"/>
        <d v="2011-07-07T20:05:57"/>
        <d v="2011-07-08T20:12:50"/>
        <d v="2011-07-12T02:45:37"/>
        <d v="2011-07-12T16:01:58"/>
        <d v="2011-07-15T01:39:46"/>
        <d v="2011-07-23T00:18:33"/>
        <d v="2011-07-26T08:10:54"/>
        <d v="2011-07-26T17:02:33"/>
        <d v="2011-07-27T18:04:45"/>
        <d v="2011-07-27T19:32:47"/>
        <d v="2011-07-28T18:57:11"/>
        <d v="2011-07-29T18:12:08"/>
        <d v="2011-07-30T17:30:08"/>
        <d v="2012-07-05T21:37:00"/>
        <d v="2012-07-09T02:15:10"/>
        <d v="2012-07-09T17:49:38"/>
        <d v="2012-07-09T23:12:24"/>
        <d v="2012-07-10T03:48:47"/>
        <d v="2012-07-11T21:44:48"/>
        <d v="2012-07-17T01:16:25"/>
        <d v="2012-07-17T03:07:25"/>
        <d v="2012-07-17T17:26:34"/>
        <d v="2012-07-17T20:22:46"/>
        <d v="2012-07-20T16:19:24"/>
        <d v="2012-07-21T04:27:41"/>
        <d v="2012-07-23T04:46:47"/>
        <d v="2012-07-23T18:32:14"/>
        <d v="2012-07-23T23:14:45"/>
        <d v="2012-07-24T02:16:37"/>
        <d v="2012-07-26T16:33:45"/>
        <d v="2012-07-26T18:11:42"/>
        <d v="2012-07-26T18:19:07"/>
        <d v="2012-07-27T21:37:03"/>
        <d v="2012-07-30T21:11:21"/>
        <d v="2012-07-31T13:29:07"/>
        <d v="2013-07-01T08:41:53"/>
        <d v="2013-07-01T23:32:57"/>
        <d v="2013-07-03T20:49:47"/>
        <d v="2013-07-08T17:50:36"/>
        <d v="2013-07-09T02:32:46"/>
        <d v="2013-07-09T22:24:59"/>
        <d v="2013-07-09T22:25:31"/>
        <d v="2013-07-10T12:00:15"/>
        <d v="2013-07-11T13:15:20"/>
        <d v="2013-07-11T18:50:44"/>
        <d v="2013-07-16T10:43:28"/>
        <d v="2013-07-22T22:20:31"/>
        <d v="2013-07-26T23:54:51"/>
        <d v="2013-07-28T10:46:58"/>
        <d v="2013-07-29T15:56:31"/>
        <d v="2013-07-31T10:11:01"/>
        <d v="2013-07-31T12:53:40"/>
        <d v="2014-07-01T00:29:40"/>
        <d v="2014-07-01T04:56:07"/>
        <d v="2014-07-01T09:46:21"/>
        <d v="2014-07-01T16:45:59"/>
        <d v="2014-07-02T00:58:19"/>
        <d v="2014-07-02T10:01:50"/>
        <d v="2014-07-02T13:48:03"/>
        <d v="2014-07-02T21:43:02"/>
        <d v="2014-07-04T15:48:04"/>
        <d v="2014-07-05T01:19:32"/>
        <d v="2014-07-05T11:39:39"/>
        <d v="2014-07-05T18:59:22"/>
        <d v="2014-07-06T14:52:09"/>
        <d v="2014-07-06T20:54:35"/>
        <d v="2014-07-07T14:31:17"/>
        <d v="2014-07-07T16:10:46"/>
        <d v="2014-07-07T21:45:38"/>
        <d v="2014-07-07T21:50:19"/>
        <d v="2014-07-07T22:03:36"/>
        <d v="2014-07-07T23:45:24"/>
        <d v="2014-07-08T05:30:28"/>
        <d v="2014-07-08T12:21:47"/>
        <d v="2014-07-08T12:22:24"/>
        <d v="2014-07-08T15:30:42"/>
        <d v="2014-07-08T15:35:17"/>
        <d v="2014-07-08T15:56:49"/>
        <d v="2014-07-08T17:41:10"/>
        <d v="2014-07-08T18:57:31"/>
        <d v="2014-07-08T22:08:59"/>
        <d v="2014-07-08T23:13:48"/>
        <d v="2014-07-09T07:48:43"/>
        <d v="2014-07-09T12:03:49"/>
        <d v="2014-07-09T14:12:29"/>
        <d v="2014-07-09T14:23:42"/>
        <d v="2014-07-09T17:37:20"/>
        <d v="2014-07-09T17:41:30"/>
        <d v="2014-07-09T18:53:24"/>
        <d v="2014-07-09T18:55:05"/>
        <d v="2014-07-09T19:05:51"/>
        <d v="2014-07-09T21:20:12"/>
        <d v="2014-07-09T21:31:03"/>
        <d v="2014-07-09T21:53:24"/>
        <d v="2014-07-09T22:27:26"/>
        <d v="2014-07-09T23:10:22"/>
        <d v="2014-07-09T23:27:21"/>
        <d v="2014-07-10T00:48:54"/>
        <d v="2014-07-10T05:37:12"/>
        <d v="2014-07-10T06:25:04"/>
        <d v="2014-07-10T13:05:48"/>
        <d v="2014-07-10T14:44:07"/>
        <d v="2014-07-10T17:22:00"/>
        <d v="2014-07-10T19:41:37"/>
        <d v="2014-07-10T20:36:01"/>
        <d v="2014-07-10T22:43:42"/>
        <d v="2014-07-11T01:26:32"/>
        <d v="2014-07-11T16:12:03"/>
        <d v="2014-07-11T16:45:02"/>
        <d v="2014-07-11T16:56:00"/>
        <d v="2014-07-11T17:12:18"/>
        <d v="2014-07-11T17:20:48"/>
        <d v="2014-07-11T17:49:52"/>
        <d v="2014-07-11T20:19:26"/>
        <d v="2014-07-11T20:26:39"/>
        <d v="2014-07-11T21:13:07"/>
        <d v="2014-07-12T02:04:23"/>
        <d v="2014-07-12T16:08:40"/>
        <d v="2014-07-12T20:27:47"/>
        <d v="2014-07-13T02:09:15"/>
        <d v="2014-07-13T10:48:23"/>
        <d v="2014-07-13T15:51:50"/>
        <d v="2014-07-13T22:50:11"/>
        <d v="2014-07-14T03:14:56"/>
        <d v="2014-07-14T03:19:26"/>
        <d v="2014-07-14T14:04:40"/>
        <d v="2014-07-14T16:41:12"/>
        <d v="2014-07-14T18:49:08"/>
        <d v="2014-07-14T22:53:34"/>
        <d v="2014-07-14T23:31:52"/>
        <d v="2014-07-15T03:02:36"/>
        <d v="2014-07-15T12:58:18"/>
        <d v="2014-07-15T13:56:40"/>
        <d v="2014-07-15T15:20:23"/>
        <d v="2014-07-15T15:59:33"/>
        <d v="2014-07-15T18:20:08"/>
        <d v="2014-07-15T19:42:34"/>
        <d v="2014-07-15T22:50:34"/>
        <d v="2014-07-15T23:27:00"/>
        <d v="2014-07-16T04:34:57"/>
        <d v="2014-07-16T11:18:30"/>
        <d v="2014-07-16T14:17:33"/>
        <d v="2014-07-16T15:00:22"/>
        <d v="2014-07-16T20:20:34"/>
        <d v="2014-07-17T05:03:11"/>
        <d v="2014-07-17T07:45:08"/>
        <d v="2014-07-17T18:25:12"/>
        <d v="2014-07-17T19:55:03"/>
        <d v="2014-07-17T21:44:12"/>
        <d v="2014-07-17T23:38:22"/>
        <d v="2014-07-18T09:04:10"/>
        <d v="2014-07-18T11:24:19"/>
        <d v="2014-07-18T12:52:58"/>
        <d v="2014-07-18T19:58:18"/>
        <d v="2014-07-18T20:10:17"/>
        <d v="2014-07-19T00:08:10"/>
        <d v="2014-07-19T04:13:01"/>
        <d v="2014-07-19T05:06:39"/>
        <d v="2014-07-19T17:32:33"/>
        <d v="2014-07-20T23:36:18"/>
        <d v="2014-07-21T06:21:27"/>
        <d v="2014-07-21T07:43:21"/>
        <d v="2014-07-21T13:31:54"/>
        <d v="2014-07-21T15:38:18"/>
        <d v="2014-07-21T16:22:32"/>
        <d v="2014-07-21T18:18:21"/>
        <d v="2014-07-21T19:41:30"/>
        <d v="2014-07-21T20:24:03"/>
        <d v="2014-07-22T00:45:30"/>
        <d v="2014-07-22T04:49:49"/>
        <d v="2014-07-22T07:01:55"/>
        <d v="2014-07-22T14:34:56"/>
        <d v="2014-07-22T19:53:18"/>
        <d v="2014-07-22T22:00:40"/>
        <d v="2014-07-22T23:32:28"/>
        <d v="2014-07-23T03:44:15"/>
        <d v="2014-07-23T15:10:50"/>
        <d v="2014-07-23T15:25:31"/>
        <d v="2014-07-23T15:57:03"/>
        <d v="2014-07-23T18:32:49"/>
        <d v="2014-07-23T18:36:01"/>
        <d v="2014-07-24T03:00:10"/>
        <d v="2014-07-24T18:31:23"/>
        <d v="2014-07-24T20:59:10"/>
        <d v="2014-07-24T22:08:38"/>
        <d v="2014-07-25T19:25:12"/>
        <d v="2014-07-25T20:48:11"/>
        <d v="2014-07-25T23:14:09"/>
        <d v="2014-07-26T08:17:57"/>
        <d v="2014-07-26T16:00:57"/>
        <d v="2014-07-26T23:28:26"/>
        <d v="2014-07-27T22:20:12"/>
        <d v="2014-07-28T00:31:21"/>
        <d v="2014-07-28T16:18:55"/>
        <d v="2014-07-28T18:33:01"/>
        <d v="2014-07-28T20:09:38"/>
        <d v="2014-07-28T20:47:16"/>
        <d v="2014-07-29T00:50:56"/>
        <d v="2014-07-29T13:27:24"/>
        <d v="2014-07-29T21:17:20"/>
        <d v="2014-07-30T00:20:25"/>
        <d v="2014-07-30T09:37:21"/>
        <d v="2014-07-30T18:45:11"/>
        <d v="2014-07-30T20:43:05"/>
        <d v="2014-07-31T04:48:13"/>
        <d v="2014-07-31T12:59:53"/>
        <d v="2014-07-31T15:16:24"/>
        <d v="2014-07-31T16:42:28"/>
        <d v="2014-07-31T16:49:20"/>
        <d v="2014-07-31T18:30:45"/>
        <d v="2014-07-31T23:06:36"/>
        <d v="2015-07-01T00:16:05"/>
        <d v="2015-07-01T06:10:41"/>
        <d v="2015-07-01T20:32:28"/>
        <d v="2015-07-02T03:00:54"/>
        <d v="2015-07-02T06:45:37"/>
        <d v="2015-07-02T22:06:12"/>
        <d v="2015-07-02T22:33:43"/>
        <d v="2015-07-03T00:18:24"/>
        <d v="2015-07-03T06:03:10"/>
        <d v="2015-07-03T11:13:12"/>
        <d v="2015-07-03T19:17:13"/>
        <d v="2015-07-03T19:59:26"/>
        <d v="2015-07-04T00:44:42"/>
        <d v="2015-07-04T16:09:30"/>
        <d v="2015-07-06T00:33:53"/>
        <d v="2015-07-06T08:43:27"/>
        <d v="2015-07-06T16:50:32"/>
        <d v="2015-07-06T19:46:39"/>
        <d v="2015-07-07T11:05:21"/>
        <d v="2015-07-07T14:12:24"/>
        <d v="2015-07-07T15:31:47"/>
        <d v="2015-07-07T16:13:11"/>
        <d v="2015-07-07T19:35:23"/>
        <d v="2015-07-07T21:44:12"/>
        <d v="2015-07-07T22:24:54"/>
        <d v="2015-07-08T11:34:30"/>
        <d v="2015-07-08T15:36:58"/>
        <d v="2015-07-08T17:22:26"/>
        <d v="2015-07-08T18:30:56"/>
        <d v="2015-07-08T19:31:29"/>
        <d v="2015-07-08T22:36:08"/>
        <d v="2015-07-09T02:18:28"/>
        <d v="2015-07-09T08:35:08"/>
        <d v="2015-07-09T15:33:37"/>
        <d v="2015-07-09T18:02:25"/>
        <d v="2015-07-09T20:00:39"/>
        <d v="2015-07-10T04:30:03"/>
        <d v="2015-07-10T15:27:10"/>
        <d v="2015-07-10T17:59:38"/>
        <d v="2015-07-11T00:41:20"/>
        <d v="2015-07-11T04:00:18"/>
        <d v="2015-07-11T22:17:17"/>
        <d v="2015-07-12T18:31:40"/>
        <d v="2015-07-13T13:25:39"/>
        <d v="2015-07-13T16:14:23"/>
        <d v="2015-07-13T16:41:00"/>
        <d v="2015-07-13T18:00:22"/>
        <d v="2015-07-13T18:22:49"/>
        <d v="2015-07-13T18:37:08"/>
        <d v="2015-07-14T07:50:59"/>
        <d v="2015-07-14T08:46:49"/>
        <d v="2015-07-14T13:40:48"/>
        <d v="2015-07-14T14:50:40"/>
        <d v="2015-07-14T15:34:26"/>
        <d v="2015-07-14T15:37:54"/>
        <d v="2015-07-14T20:57:42"/>
        <d v="2015-07-15T06:16:59"/>
        <d v="2015-07-15T13:00:52"/>
        <d v="2015-07-15T13:52:46"/>
        <d v="2015-07-15T15:01:12"/>
        <d v="2015-07-15T15:59:25"/>
        <d v="2015-07-15T16:14:18"/>
        <d v="2015-07-15T18:11:52"/>
        <d v="2015-07-16T10:28:10"/>
        <d v="2015-07-16T16:12:01"/>
        <d v="2015-07-17T06:40:36"/>
        <d v="2015-07-17T14:15:47"/>
        <d v="2015-07-18T10:22:16"/>
        <d v="2015-07-18T16:15:59"/>
        <d v="2015-07-18T16:19:38"/>
        <d v="2015-07-19T21:01:15"/>
        <d v="2015-07-20T04:06:16"/>
        <d v="2015-07-20T17:03:40"/>
        <d v="2015-07-20T17:15:12"/>
        <d v="2015-07-21T18:19:02"/>
        <d v="2015-07-21T20:02:56"/>
        <d v="2015-07-22T06:14:17"/>
        <d v="2015-07-22T14:05:16"/>
        <d v="2015-07-22T17:55:13"/>
        <d v="2015-07-22T19:05:56"/>
        <d v="2015-07-23T15:05:19"/>
        <d v="2015-07-23T16:19:14"/>
        <d v="2015-07-23T20:18:55"/>
        <d v="2015-07-24T13:37:40"/>
        <d v="2015-07-24T14:14:55"/>
        <d v="2015-07-24T16:08:57"/>
        <d v="2015-07-25T10:33:16"/>
        <d v="2015-07-26T15:05:12"/>
        <d v="2015-07-26T17:34:42"/>
        <d v="2015-07-26T22:49:51"/>
        <d v="2015-07-26T23:52:09"/>
        <d v="2015-07-27T14:58:50"/>
        <d v="2015-07-28T00:18:50"/>
        <d v="2015-07-28T12:07:53"/>
        <d v="2015-07-28T15:54:35"/>
        <d v="2015-07-28T19:15:10"/>
        <d v="2015-07-29T16:41:46"/>
        <d v="2015-07-30T15:53:44"/>
        <d v="2015-07-31T23:28:03"/>
        <d v="2016-07-01T01:09:38"/>
        <d v="2016-07-01T07:33:47"/>
        <d v="2016-07-01T15:41:45"/>
        <d v="2016-07-02T13:03:34"/>
        <d v="2016-07-02T14:00:08"/>
        <d v="2016-07-02T16:22:03"/>
        <d v="2016-07-02T22:14:12"/>
        <d v="2016-07-03T22:01:11"/>
        <d v="2016-07-04T04:00:04"/>
        <d v="2016-07-04T08:10:18"/>
        <d v="2016-07-04T16:07:36"/>
        <d v="2016-07-04T16:46:11"/>
        <d v="2016-07-05T12:06:28"/>
        <d v="2016-07-05T14:00:03"/>
        <d v="2016-07-05T16:00:50"/>
        <d v="2016-07-05T16:34:37"/>
        <d v="2016-07-05T16:41:49"/>
        <d v="2016-07-05T19:22:21"/>
        <d v="2016-07-05T20:57:09"/>
        <d v="2016-07-06T19:01:08"/>
        <d v="2016-07-07T04:32:47"/>
        <d v="2016-07-07T23:44:54"/>
        <d v="2016-07-08T01:32:22"/>
        <d v="2016-07-08T10:20:56"/>
        <d v="2016-07-08T11:22:34"/>
        <d v="2016-07-08T18:08:10"/>
        <d v="2016-07-08T18:38:29"/>
        <d v="2016-07-08T19:32:25"/>
        <d v="2016-07-10T03:42:43"/>
        <d v="2016-07-10T18:48:47"/>
        <d v="2016-07-10T19:54:22"/>
        <d v="2016-07-12T22:23:27"/>
        <d v="2016-07-13T00:37:54"/>
        <d v="2016-07-13T21:08:45"/>
        <d v="2016-07-13T22:53:29"/>
        <d v="2016-07-14T00:13:06"/>
        <d v="2016-07-14T11:32:37"/>
        <d v="2016-07-15T10:35:20"/>
        <d v="2016-07-15T14:30:57"/>
        <d v="2016-07-15T22:45:43"/>
        <d v="2016-07-16T00:06:23"/>
        <d v="2016-07-16T06:20:25"/>
        <d v="2016-07-16T12:44:52"/>
        <d v="2016-07-16T20:09:42"/>
        <d v="2016-07-17T18:13:30"/>
        <d v="2016-07-18T12:05:54"/>
        <d v="2016-07-18T14:31:46"/>
        <d v="2016-07-19T02:38:45"/>
        <d v="2016-07-19T16:52:18"/>
        <d v="2016-07-19T20:24:33"/>
        <d v="2016-07-19T21:52:19"/>
        <d v="2016-07-19T23:54:51"/>
        <d v="2016-07-20T04:01:09"/>
        <d v="2016-07-20T10:05:40"/>
        <d v="2016-07-20T15:01:43"/>
        <d v="2016-07-21T14:48:13"/>
        <d v="2016-07-21T18:41:02"/>
        <d v="2016-07-22T07:52:18"/>
        <d v="2016-07-22T15:45:32"/>
        <d v="2016-07-23T16:01:25"/>
        <d v="2016-07-24T03:07:17"/>
        <d v="2016-07-25T06:41:21"/>
        <d v="2016-07-25T10:51:56"/>
        <d v="2016-07-25T16:44:30"/>
        <d v="2016-07-26T14:34:36"/>
        <d v="2016-07-27T04:56:36"/>
        <d v="2016-07-28T15:14:01"/>
        <d v="2016-07-28T17:00:09"/>
        <d v="2016-07-30T09:32:28"/>
        <d v="2009-08-18T21:29:28"/>
        <d v="2009-08-25T15:26:54"/>
        <d v="2010-08-05T17:09:12"/>
        <d v="2010-08-09T01:34:51"/>
        <d v="2010-08-27T00:16:16"/>
        <d v="2011-08-02T21:20:31"/>
        <d v="2011-08-03T17:36:13"/>
        <d v="2011-08-04T20:39:10"/>
        <d v="2011-08-06T14:30:22"/>
        <d v="2011-08-08T16:35:39"/>
        <d v="2011-08-08T16:58:52"/>
        <d v="2011-08-08T17:12:51"/>
        <d v="2011-08-09T04:54:18"/>
        <d v="2011-08-10T21:02:43"/>
        <d v="2011-08-11T01:00:22"/>
        <d v="2011-08-12T04:37:03"/>
        <d v="2011-08-16T22:00:03"/>
        <d v="2011-08-17T20:22:12"/>
        <d v="2011-08-23T18:28:49"/>
        <d v="2011-08-24T03:00:37"/>
        <d v="2011-08-27T03:58:22"/>
        <d v="2011-08-29T00:18:17"/>
        <d v="2011-08-30T16:12:01"/>
        <d v="2011-08-31T04:30:25"/>
        <d v="2012-08-02T00:32:04"/>
        <d v="2012-08-02T01:21:02"/>
        <d v="2012-08-03T11:30:48"/>
        <d v="2012-08-04T06:47:45"/>
        <d v="2012-08-06T19:29:43"/>
        <d v="2012-08-08T22:37:44"/>
        <d v="2012-08-13T11:24:43"/>
        <d v="2012-08-13T18:02:14"/>
        <d v="2012-08-14T04:13:00"/>
        <d v="2012-08-14T16:18:54"/>
        <d v="2012-08-14T16:47:33"/>
        <d v="2012-08-15T18:40:03"/>
        <d v="2012-08-15T20:35:36"/>
        <d v="2012-08-22T19:38:14"/>
        <d v="2012-08-23T10:07:02"/>
        <d v="2012-08-23T17:01:40"/>
        <d v="2012-08-23T18:19:16"/>
        <d v="2012-08-24T17:15:48"/>
        <d v="2012-08-25T19:46:52"/>
        <d v="2012-08-27T04:40:17"/>
        <d v="2012-08-28T19:06:20"/>
        <d v="2012-08-28T22:54:54"/>
        <d v="2012-08-29T21:39:09"/>
        <d v="2012-08-30T16:59:59"/>
        <d v="2013-08-01T14:40:12"/>
        <d v="2013-08-02T00:32:03"/>
        <d v="2013-08-02T20:30:06"/>
        <d v="2013-08-05T19:04:29"/>
        <d v="2013-08-07T13:03:18"/>
        <d v="2013-08-08T23:07:34"/>
        <d v="2013-08-09T16:37:23"/>
        <d v="2013-08-13T13:07:20"/>
        <d v="2013-08-14T17:28:12"/>
        <d v="2013-08-14T17:56:20"/>
        <d v="2013-08-16T21:11:25"/>
        <d v="2013-08-20T18:08:48"/>
        <d v="2013-08-20T20:21:10"/>
        <d v="2013-08-21T20:17:27"/>
        <d v="2013-08-23T10:14:17"/>
        <d v="2013-08-23T21:44:38"/>
        <d v="2013-08-27T02:34:27"/>
        <d v="2014-08-01T12:39:12"/>
        <d v="2014-08-01T15:30:34"/>
        <d v="2014-08-01T15:47:58"/>
        <d v="2014-08-01T15:58:45"/>
        <d v="2014-08-01T17:31:31"/>
        <d v="2014-08-02T05:45:54"/>
        <d v="2014-08-02T13:31:18"/>
        <d v="2014-08-03T09:21:17"/>
        <d v="2014-08-03T14:27:49"/>
        <d v="2014-08-03T17:56:32"/>
        <d v="2014-08-04T13:09:16"/>
        <d v="2014-08-04T18:40:11"/>
        <d v="2014-08-04T18:48:27"/>
        <d v="2014-08-04T18:49:24"/>
        <d v="2014-08-04T20:38:08"/>
        <d v="2014-08-05T00:14:30"/>
        <d v="2014-08-05T16:07:54"/>
        <d v="2014-08-05T17:09:42"/>
        <d v="2014-08-05T20:46:38"/>
        <d v="2014-08-06T04:23:35"/>
        <d v="2014-08-06T20:30:02"/>
        <d v="2014-08-07T00:10:11"/>
        <d v="2014-08-07T05:09:04"/>
        <d v="2014-08-07T08:31:46"/>
        <d v="2014-08-07T18:16:58"/>
        <d v="2014-08-07T19:48:38"/>
        <d v="2014-08-08T22:13:14"/>
        <d v="2014-08-09T21:50:26"/>
        <d v="2014-08-10T01:41:37"/>
        <d v="2014-08-10T12:35:46"/>
        <d v="2014-08-10T18:24:37"/>
        <d v="2014-08-11T18:16:53"/>
        <d v="2014-08-11T19:16:26"/>
        <d v="2014-08-11T20:09:34"/>
        <d v="2014-08-11T20:45:08"/>
        <d v="2014-08-12T06:14:57"/>
        <d v="2014-08-12T08:37:22"/>
        <d v="2014-08-12T10:18:54"/>
        <d v="2014-08-12T10:24:14"/>
        <d v="2014-08-12T12:39:21"/>
        <d v="2014-08-12T14:01:08"/>
        <d v="2014-08-12T15:15:51"/>
        <d v="2014-08-12T17:38:15"/>
        <d v="2014-08-12T18:10:23"/>
        <d v="2014-08-13T01:10:22"/>
        <d v="2014-08-13T12:02:11"/>
        <d v="2014-08-13T18:26:53"/>
        <d v="2014-08-14T13:59:55"/>
        <d v="2014-08-14T15:50:05"/>
        <d v="2014-08-14T21:05:16"/>
        <d v="2014-08-14T21:11:25"/>
        <d v="2014-08-15T00:36:30"/>
        <d v="2014-08-15T15:22:32"/>
        <d v="2014-08-15T19:10:22"/>
        <d v="2014-08-15T22:20:45"/>
        <d v="2014-08-16T02:00:03"/>
        <d v="2014-08-16T15:39:17"/>
        <d v="2014-08-17T22:10:38"/>
        <d v="2014-08-18T12:49:51"/>
        <d v="2014-08-18T13:00:56"/>
        <d v="2014-08-18T16:45:19"/>
        <d v="2014-08-18T17:08:24"/>
        <d v="2014-08-18T17:46:34"/>
        <d v="2014-08-18T19:10:10"/>
        <d v="2014-08-18T20:56:40"/>
        <d v="2014-08-19T20:46:16"/>
        <d v="2014-08-19T20:59:32"/>
        <d v="2014-08-20T15:40:33"/>
        <d v="2014-08-20T18:08:12"/>
        <d v="2014-08-20T20:17:40"/>
        <d v="2014-08-20T23:19:43"/>
        <d v="2014-08-21T06:59:23"/>
        <d v="2014-08-21T12:37:02"/>
        <d v="2014-08-21T19:16:13"/>
        <d v="2014-08-21T19:23:05"/>
        <d v="2014-08-22T19:00:15"/>
        <d v="2014-08-23T02:22:17"/>
        <d v="2014-08-24T01:51:40"/>
        <d v="2014-08-24T22:08:55"/>
        <d v="2014-08-25T04:28:06"/>
        <d v="2014-08-25T10:24:30"/>
        <d v="2014-08-25T16:24:24"/>
        <d v="2014-08-25T17:15:16"/>
        <d v="2014-08-25T19:34:44"/>
        <d v="2014-08-26T05:19:31"/>
        <d v="2014-08-26T15:19:09"/>
        <d v="2014-08-26T21:16:44"/>
        <d v="2014-08-26T21:43:11"/>
        <d v="2014-08-26T21:53:33"/>
        <d v="2014-08-27T03:22:19"/>
        <d v="2014-08-27T12:43:13"/>
        <d v="2014-08-27T15:03:09"/>
        <d v="2014-08-27T21:04:52"/>
        <d v="2014-08-27T21:52:38"/>
        <d v="2014-08-27T22:43:04"/>
        <d v="2014-08-28T01:02:41"/>
        <d v="2014-08-28T03:08:27"/>
        <d v="2014-08-28T21:37:05"/>
        <d v="2014-08-28T21:55:49"/>
        <d v="2014-08-28T23:01:02"/>
        <d v="2014-08-29T01:27:51"/>
        <d v="2014-08-29T01:38:33"/>
        <d v="2014-08-29T18:04:57"/>
        <d v="2014-08-29T18:19:33"/>
        <d v="2014-08-29T18:55:56"/>
        <d v="2014-08-29T19:51:03"/>
        <d v="2014-08-30T08:40:20"/>
        <d v="2014-08-30T10:53:10"/>
        <d v="2014-08-31T14:03:20"/>
        <d v="2014-08-31T14:09:47"/>
        <d v="2014-08-31T22:29:43"/>
        <d v="2015-08-01T16:04:57"/>
        <d v="2015-08-01T20:01:43"/>
        <d v="2015-08-02T04:03:47"/>
        <d v="2015-08-02T20:57:06"/>
        <d v="2015-08-03T00:28:25"/>
        <d v="2015-08-03T04:19:46"/>
        <d v="2015-08-03T06:47:27"/>
        <d v="2015-08-03T15:57:51"/>
        <d v="2015-08-03T21:58:50"/>
        <d v="2015-08-03T22:49:03"/>
        <d v="2015-08-04T19:04:37"/>
        <d v="2015-08-05T15:45:46"/>
        <d v="2015-08-05T16:11:02"/>
        <d v="2015-08-05T19:00:10"/>
        <d v="2015-08-05T21:50:18"/>
        <d v="2015-08-06T14:56:47"/>
        <d v="2015-08-06T17:31:15"/>
        <d v="2015-08-07T02:36:46"/>
        <d v="2015-08-07T09:27:53"/>
        <d v="2015-08-07T14:47:04"/>
        <d v="2015-08-07T14:52:01"/>
        <d v="2015-08-08T02:27:43"/>
        <d v="2015-08-08T09:47:55"/>
        <d v="2015-08-08T18:09:57"/>
        <d v="2015-08-09T12:20:00"/>
        <d v="2015-08-09T13:25:56"/>
        <d v="2015-08-10T07:31:09"/>
        <d v="2015-08-10T15:38:43"/>
        <d v="2015-08-10T16:40:29"/>
        <d v="2015-08-10T22:31:19"/>
        <d v="2015-08-11T04:09:21"/>
        <d v="2015-08-11T19:46:52"/>
        <d v="2015-08-11T22:28:04"/>
        <d v="2015-08-12T01:04:19"/>
        <d v="2015-08-12T03:38:27"/>
        <d v="2015-08-12T15:07:02"/>
        <d v="2015-08-12T15:13:26"/>
        <d v="2015-08-13T19:41:03"/>
        <d v="2015-08-14T01:56:53"/>
        <d v="2015-08-14T05:39:36"/>
        <d v="2015-08-14T11:20:00"/>
        <d v="2015-08-14T13:53:13"/>
        <d v="2015-08-14T15:54:20"/>
        <d v="2015-08-15T19:07:57"/>
        <d v="2015-08-16T03:36:14"/>
        <d v="2015-08-16T16:51:40"/>
        <d v="2015-08-17T08:41:44"/>
        <d v="2015-08-17T16:07:19"/>
        <d v="2015-08-17T17:43:32"/>
        <d v="2015-08-17T17:56:11"/>
        <d v="2015-08-17T18:19:55"/>
        <d v="2015-08-18T02:31:52"/>
        <d v="2015-08-18T14:20:40"/>
        <d v="2015-08-18T14:59:51"/>
        <d v="2015-08-18T18:57:26"/>
        <d v="2015-08-19T02:49:10"/>
        <d v="2015-08-19T18:20:39"/>
        <d v="2015-08-20T03:50:17"/>
        <d v="2015-08-20T06:37:31"/>
        <d v="2015-08-20T14:57:29"/>
        <d v="2015-08-21T00:23:36"/>
        <d v="2015-08-21T04:21:31"/>
        <d v="2015-08-22T00:32:59"/>
        <d v="2015-08-22T03:11:16"/>
        <d v="2015-08-22T17:26:21"/>
        <d v="2015-08-23T10:35:38"/>
        <d v="2015-08-23T13:46:33"/>
        <d v="2015-08-23T22:59:28"/>
        <d v="2015-08-24T20:10:01"/>
        <d v="2015-08-24T20:27:39"/>
        <d v="2015-08-24T20:34:24"/>
        <d v="2015-08-25T10:17:56"/>
        <d v="2015-08-25T14:43:52"/>
        <d v="2015-08-25T19:09:25"/>
        <d v="2015-08-25T20:38:02"/>
        <d v="2015-08-26T02:55:59"/>
        <d v="2015-08-26T23:43:42"/>
        <d v="2015-08-27T04:33:41"/>
        <d v="2015-08-27T15:00:23"/>
        <d v="2015-08-27T18:58:10"/>
        <d v="2015-08-27T23:04:14"/>
        <d v="2015-08-28T18:38:24"/>
        <d v="2015-08-29T00:24:06"/>
        <d v="2015-08-29T05:37:27"/>
        <d v="2015-08-29T06:35:34"/>
        <d v="2015-08-30T18:57:33"/>
        <d v="2015-08-30T21:12:39"/>
        <d v="2015-08-31T11:55:20"/>
        <d v="2015-08-31T14:47:37"/>
        <d v="2015-08-31T19:17:38"/>
        <d v="2016-08-01T00:44:22"/>
        <d v="2016-08-01T14:45:43"/>
        <d v="2016-08-02T02:58:22"/>
        <d v="2016-08-02T15:59:54"/>
        <d v="2016-08-02T20:19:26"/>
        <d v="2016-08-03T00:45:46"/>
        <d v="2016-08-03T12:34:20"/>
        <d v="2016-08-03T16:36:20"/>
        <d v="2016-08-03T17:03:22"/>
        <d v="2016-08-04T01:35:09"/>
        <d v="2016-08-04T07:05:00"/>
        <d v="2016-08-04T22:12:55"/>
        <d v="2016-08-08T11:20:40"/>
        <d v="2016-08-08T16:15:06"/>
        <d v="2016-08-08T21:42:08"/>
        <d v="2016-08-09T07:38:46"/>
        <d v="2016-08-09T21:35:59"/>
        <d v="2016-08-10T01:36:22"/>
        <d v="2016-08-10T18:00:48"/>
        <d v="2016-08-10T20:03:57"/>
        <d v="2016-08-11T00:16:58"/>
        <d v="2016-08-11T10:21:47"/>
        <d v="2016-08-11T20:46:11"/>
        <d v="2016-08-12T12:35:39"/>
        <d v="2016-08-13T14:02:55"/>
        <d v="2016-08-14T00:50:30"/>
        <d v="2016-08-14T15:28:22"/>
        <d v="2016-08-15T14:49:05"/>
        <d v="2016-08-15T21:10:47"/>
        <d v="2016-08-16T01:16:29"/>
        <d v="2016-08-16T17:58:47"/>
        <d v="2016-08-17T23:10:04"/>
        <d v="2016-08-18T06:41:24"/>
        <d v="2016-08-18T18:08:42"/>
        <d v="2016-08-19T19:51:05"/>
        <d v="2016-08-19T20:26:25"/>
        <d v="2016-08-19T20:30:46"/>
        <d v="2016-08-20T13:50:28"/>
        <d v="2016-08-21T08:29:57"/>
        <d v="2016-08-21T20:53:33"/>
        <d v="2016-08-22T05:45:04"/>
        <d v="2016-08-22T16:04:20"/>
        <d v="2016-08-22T17:32:01"/>
        <d v="2016-08-23T01:17:45"/>
        <d v="2016-08-23T17:00:21"/>
        <d v="2016-08-23T18:22:09"/>
        <d v="2016-08-23T21:47:47"/>
        <d v="2016-08-24T01:21:53"/>
        <d v="2016-08-24T08:20:01"/>
        <d v="2016-08-25T05:26:27"/>
        <d v="2016-08-25T07:35:13"/>
        <d v="2016-08-26T08:46:48"/>
        <d v="2016-08-27T07:29:16"/>
        <d v="2016-08-27T10:37:09"/>
        <d v="2016-08-29T06:15:56"/>
        <d v="2016-08-29T11:35:49"/>
        <d v="2016-08-29T14:43:32"/>
        <d v="2016-08-29T19:14:02"/>
        <d v="2016-08-29T22:24:55"/>
        <d v="2016-08-30T03:35:41"/>
        <d v="2016-08-30T14:24:45"/>
        <d v="2016-08-30T14:58:37"/>
        <d v="2016-08-30T15:25:34"/>
        <d v="2016-08-30T15:45:21"/>
        <d v="2016-08-30T21:52:52"/>
        <d v="2016-08-30T22:03:05"/>
        <d v="2016-08-31T20:11:25"/>
        <d v="2009-09-12T01:21:59"/>
        <d v="2009-09-14T06:05:30"/>
        <d v="2009-09-14T21:38:02"/>
        <d v="2009-09-23T13:35:16"/>
        <d v="2009-09-23T17:24:10"/>
        <d v="2010-09-08T20:04:28"/>
        <d v="2010-09-09T14:30:14"/>
        <d v="2010-09-10T03:03:49"/>
        <d v="2010-09-13T20:28:54"/>
        <d v="2010-09-15T16:25:05"/>
        <d v="2011-09-02T07:08:37"/>
        <d v="2011-09-02T18:52:37"/>
        <d v="2011-09-07T23:57:59"/>
        <d v="2011-09-09T17:07:13"/>
        <d v="2011-09-09T19:41:01"/>
        <d v="2011-09-10T00:01:49"/>
        <d v="2011-09-13T20:56:40"/>
        <d v="2011-09-14T15:22:07"/>
        <d v="2011-09-16T17:35:40"/>
        <d v="2011-09-16T23:09:01"/>
        <d v="2011-09-20T20:54:10"/>
        <d v="2011-09-23T03:39:38"/>
        <d v="2011-09-25T02:53:16"/>
        <d v="2011-09-26T19:16:39"/>
        <d v="2012-09-01T01:35:37"/>
        <d v="2012-09-04T23:00:57"/>
        <d v="2012-09-04T23:07:13"/>
        <d v="2012-09-05T01:01:49"/>
        <d v="2012-09-05T22:44:10"/>
        <d v="2012-09-06T23:51:15"/>
        <d v="2012-09-08T20:55:31"/>
        <d v="2012-09-10T16:08:09"/>
        <d v="2012-09-11T00:17:02"/>
        <d v="2012-09-12T00:58:59"/>
        <d v="2012-09-12T20:37:41"/>
        <d v="2012-09-17T20:17:39"/>
        <d v="2012-09-22T03:42:01"/>
        <d v="2012-09-23T01:26:00"/>
        <d v="2012-09-24T16:26:16"/>
        <d v="2012-09-25T01:26:57"/>
        <d v="2012-09-27T02:21:53"/>
        <d v="2012-09-27T07:42:18"/>
        <d v="2012-09-28T20:41:53"/>
        <d v="2013-09-02T00:06:49"/>
        <d v="2013-09-03T13:27:54"/>
        <d v="2013-09-04T14:49:00"/>
        <d v="2013-09-07T01:21:58"/>
        <d v="2013-09-07T20:36:19"/>
        <d v="2013-09-09T08:18:07"/>
        <d v="2013-09-09T10:27:17"/>
        <d v="2013-09-09T14:13:03"/>
        <d v="2013-09-09T14:33:35"/>
        <d v="2013-09-09T17:00:52"/>
        <d v="2013-09-12T01:31:05"/>
        <d v="2013-09-16T13:01:43"/>
        <d v="2013-09-17T13:38:05"/>
        <d v="2013-09-18T19:30:18"/>
        <d v="2013-09-18T21:38:08"/>
        <d v="2013-09-19T12:13:06"/>
        <d v="2013-09-20T20:51:34"/>
        <d v="2013-09-24T02:33:58"/>
        <d v="2013-09-25T23:00:10"/>
        <d v="2013-09-26T17:39:50"/>
        <d v="2013-09-26T23:42:49"/>
        <d v="2013-09-29T15:56:28"/>
        <d v="2013-09-29T18:01:31"/>
        <d v="2013-09-30T15:54:43"/>
        <d v="2013-09-30T16:40:01"/>
        <d v="2014-09-01T22:00:01"/>
        <d v="2014-09-02T01:21:43"/>
        <d v="2014-09-02T14:23:47"/>
        <d v="2014-09-02T14:48:56"/>
        <d v="2014-09-02T20:59:02"/>
        <d v="2014-09-03T05:19:02"/>
        <d v="2014-09-03T11:29:32"/>
        <d v="2014-09-03T12:25:54"/>
        <d v="2014-09-03T14:17:00"/>
        <d v="2014-09-05T02:40:21"/>
        <d v="2014-09-05T07:00:45"/>
        <d v="2014-09-05T09:12:02"/>
        <d v="2014-09-05T13:39:14"/>
        <d v="2014-09-05T18:49:03"/>
        <d v="2014-09-05T19:13:32"/>
        <d v="2014-09-05T19:13:41"/>
        <d v="2014-09-06T16:11:45"/>
        <d v="2014-09-07T00:06:13"/>
        <d v="2014-09-07T18:26:15"/>
        <d v="2014-09-08T02:05:00"/>
        <d v="2014-09-08T03:54:17"/>
        <d v="2014-09-08T04:01:08"/>
        <d v="2014-09-08T12:16:18"/>
        <d v="2014-09-09T15:58:04"/>
        <d v="2014-09-09T16:38:28"/>
        <d v="2014-09-09T18:43:14"/>
        <d v="2014-09-09T23:09:39"/>
        <d v="2014-09-09T23:26:00"/>
        <d v="2014-09-10T16:31:48"/>
        <d v="2014-09-10T23:23:43"/>
        <d v="2014-09-11T00:41:35"/>
        <d v="2014-09-11T07:47:50"/>
        <d v="2014-09-11T18:48:19"/>
        <d v="2014-09-12T15:10:36"/>
        <d v="2014-09-12T21:06:38"/>
        <d v="2014-09-12T21:55:48"/>
        <d v="2014-09-15T03:14:15"/>
        <d v="2014-09-15T12:52:02"/>
        <d v="2014-09-15T14:26:56"/>
        <d v="2014-09-15T15:51:36"/>
        <d v="2014-09-15T16:51:10"/>
        <d v="2014-09-16T04:02:06"/>
        <d v="2014-09-16T15:58:59"/>
        <d v="2014-09-17T07:04:43"/>
        <d v="2014-09-17T15:02:59"/>
        <d v="2014-09-17T15:29:14"/>
        <d v="2014-09-17T19:00:32"/>
        <d v="2014-09-17T19:55:39"/>
        <d v="2014-09-18T05:50:09"/>
        <d v="2014-09-18T12:07:39"/>
        <d v="2014-09-19T06:46:07"/>
        <d v="2014-09-19T13:01:24"/>
        <d v="2014-09-19T16:26:12"/>
        <d v="2014-09-20T01:44:16"/>
        <d v="2014-09-20T08:00:34"/>
        <d v="2014-09-20T14:56:15"/>
        <d v="2014-09-20T20:59:11"/>
        <d v="2014-09-21T21:11:27"/>
        <d v="2014-09-22T01:50:28"/>
        <d v="2014-09-22T09:47:15"/>
        <d v="2014-09-22T15:36:50"/>
        <d v="2014-09-22T18:46:04"/>
        <d v="2014-09-22T20:26:42"/>
        <d v="2014-09-23T00:49:07"/>
        <d v="2014-09-23T10:17:59"/>
        <d v="2014-09-23T15:16:31"/>
        <d v="2014-09-23T16:25:52"/>
        <d v="2014-09-23T19:05:49"/>
        <d v="2014-09-23T19:30:07"/>
        <d v="2014-09-23T22:57:51"/>
        <d v="2014-09-23T23:30:40"/>
        <d v="2014-09-24T19:40:06"/>
        <d v="2014-09-26T15:36:30"/>
        <d v="2014-09-26T23:55:00"/>
        <d v="2014-09-27T21:25:08"/>
        <d v="2014-09-27T23:15:55"/>
        <d v="2014-09-29T15:46:42"/>
        <d v="2014-09-29T22:26:06"/>
        <d v="2014-09-30T12:59:59"/>
        <d v="2014-09-30T15:37:03"/>
        <d v="2014-09-30T20:36:53"/>
        <d v="2014-09-30T22:22:42"/>
        <d v="2015-09-01T12:51:32"/>
        <d v="2015-09-01T15:02:54"/>
        <d v="2015-09-01T15:10:22"/>
        <d v="2015-09-01T15:21:50"/>
        <d v="2015-09-01T16:44:46"/>
        <d v="2015-09-01T17:22:11"/>
        <d v="2015-09-01T19:02:22"/>
        <d v="2015-09-01T21:36:37"/>
        <d v="2015-09-01T22:25:56"/>
        <d v="2015-09-02T01:33:12"/>
        <d v="2015-09-02T16:01:55"/>
        <d v="2015-09-03T14:21:26"/>
        <d v="2015-09-03T16:27:25"/>
        <d v="2015-09-04T04:00:42"/>
        <d v="2015-09-05T06:39:46"/>
        <d v="2015-09-05T11:23:04"/>
        <d v="2015-09-05T18:56:01"/>
        <d v="2015-09-06T15:11:45"/>
        <d v="2015-09-06T16:30:47"/>
        <d v="2015-09-06T22:17:05"/>
        <d v="2015-09-07T06:21:09"/>
        <d v="2015-09-08T07:59:53"/>
        <d v="2015-09-08T14:51:52"/>
        <d v="2015-09-08T16:42:15"/>
        <d v="2015-09-08T19:00:21"/>
        <d v="2015-09-08T22:16:04"/>
        <d v="2015-09-09T09:24:18"/>
        <d v="2015-09-09T18:20:28"/>
        <d v="2015-09-09T23:38:06"/>
        <d v="2015-09-10T00:21:33"/>
        <d v="2015-09-10T14:10:48"/>
        <d v="2015-09-10T21:11:08"/>
        <d v="2015-09-11T07:07:49"/>
        <d v="2015-09-11T15:30:58"/>
        <d v="2015-09-11T18:43:40"/>
        <d v="2015-09-12T13:01:38"/>
        <d v="2015-09-13T12:41:29"/>
        <d v="2015-09-14T12:00:21"/>
        <d v="2015-09-14T15:11:24"/>
        <d v="2015-09-14T22:01:03"/>
        <d v="2015-09-15T02:19:22"/>
        <d v="2015-09-15T02:30:53"/>
        <d v="2015-09-15T09:59:58"/>
        <d v="2015-09-15T20:22:38"/>
        <d v="2015-09-16T16:19:37"/>
        <d v="2015-09-16T16:35:52"/>
        <d v="2015-09-16T22:51:50"/>
        <d v="2015-09-17T07:00:10"/>
        <d v="2015-09-17T14:52:58"/>
        <d v="2015-09-17T23:06:57"/>
        <d v="2015-09-18T00:32:52"/>
        <d v="2015-09-18T16:23:47"/>
        <d v="2015-09-18T19:36:29"/>
        <d v="2015-09-18T19:38:49"/>
        <d v="2015-09-20T17:55:22"/>
        <d v="2015-09-21T00:13:17"/>
        <d v="2015-09-21T03:03:53"/>
        <d v="2015-09-21T12:45:33"/>
        <d v="2015-09-21T15:01:14"/>
        <d v="2015-09-21T15:48:33"/>
        <d v="2015-09-22T03:01:46"/>
        <d v="2015-09-22T23:13:41"/>
        <d v="2015-09-23T13:58:17"/>
        <d v="2015-09-23T17:26:46"/>
        <d v="2015-09-23T19:27:50"/>
        <d v="2015-09-23T21:01:01"/>
        <d v="2015-09-24T04:14:05"/>
        <d v="2015-09-24T06:02:51"/>
        <d v="2015-09-25T02:06:23"/>
        <d v="2015-09-25T12:43:56"/>
        <d v="2015-09-25T17:06:58"/>
        <d v="2015-09-25T22:32:52"/>
        <d v="2015-09-26T02:10:40"/>
        <d v="2015-09-26T21:13:24"/>
        <d v="2015-09-28T14:07:45"/>
        <d v="2015-09-28T17:17:07"/>
        <d v="2015-09-28T17:33:36"/>
        <d v="2015-09-28T18:24:55"/>
        <d v="2015-09-28T20:40:04"/>
        <d v="2015-09-29T01:07:14"/>
        <d v="2015-09-29T02:53:43"/>
        <d v="2015-09-29T14:59:43"/>
        <d v="2015-09-29T21:40:48"/>
        <d v="2015-09-30T14:00:12"/>
        <d v="2016-09-01T06:27:04"/>
        <d v="2016-09-01T08:33:45"/>
        <d v="2016-09-01T16:12:54"/>
        <d v="2016-09-01T17:19:42"/>
        <d v="2016-09-01T18:15:45"/>
        <d v="2016-09-02T02:55:34"/>
        <d v="2016-09-02T03:25:44"/>
        <d v="2016-09-02T08:19:25"/>
        <d v="2016-09-02T18:04:46"/>
        <d v="2016-09-02T19:10:31"/>
        <d v="2016-09-03T01:11:47"/>
        <d v="2016-09-05T15:00:37"/>
        <d v="2016-09-05T19:50:54"/>
        <d v="2016-09-06T11:11:32"/>
        <d v="2016-09-06T15:15:32"/>
        <d v="2016-09-06T19:15:35"/>
        <d v="2016-09-06T22:27:24"/>
        <d v="2016-09-07T03:26:44"/>
        <d v="2016-09-07T21:51:48"/>
        <d v="2016-09-08T09:20:39"/>
        <d v="2016-09-09T10:28:26"/>
        <d v="2016-09-09T10:56:59"/>
        <d v="2016-09-09T18:25:10"/>
        <d v="2016-09-10T14:32:50"/>
        <d v="2016-09-12T15:15:19"/>
        <d v="2016-09-13T15:12:32"/>
        <d v="2016-09-13T16:03:12"/>
        <d v="2016-09-13T18:00:27"/>
        <d v="2016-09-14T06:04:42"/>
        <d v="2016-09-14T07:22:31"/>
        <d v="2016-09-14T10:53:54"/>
        <d v="2016-09-14T22:55:21"/>
        <d v="2016-09-15T05:28:13"/>
        <d v="2016-09-15T06:55:41"/>
        <d v="2016-09-15T15:36:18"/>
        <d v="2016-09-15T16:33:59"/>
        <d v="2016-09-15T20:22:44"/>
        <d v="2016-09-16T12:05:01"/>
        <d v="2016-09-16T15:43:16"/>
        <d v="2016-09-17T22:08:58"/>
        <d v="2016-09-18T18:28:06"/>
        <d v="2016-09-19T07:53:27"/>
        <d v="2016-09-19T08:21:34"/>
        <d v="2016-09-19T08:57:43"/>
        <d v="2016-09-19T10:38:27"/>
        <d v="2016-09-20T02:48:16"/>
        <d v="2016-09-20T11:05:13"/>
        <d v="2016-09-20T14:04:01"/>
        <d v="2016-09-20T20:11:55"/>
        <d v="2016-09-21T14:45:17"/>
        <d v="2016-09-21T21:36:04"/>
        <d v="2016-09-23T14:45:14"/>
        <d v="2016-09-23T15:29:19"/>
        <d v="2016-09-23T20:50:40"/>
        <d v="2016-09-24T00:24:06"/>
        <d v="2016-09-26T10:06:57"/>
        <d v="2016-09-26T10:36:23"/>
        <d v="2016-09-26T13:11:15"/>
        <d v="2016-09-26T19:20:04"/>
        <d v="2016-09-27T06:40:34"/>
        <d v="2016-09-27T22:01:50"/>
        <d v="2016-09-29T23:43:54"/>
        <d v="2016-09-30T15:11:19"/>
        <d v="2016-09-30T15:25:38"/>
        <d v="2009-10-02T02:31:46"/>
        <d v="2009-10-16T22:02:00"/>
        <d v="2010-10-05T22:54:16"/>
        <d v="2010-10-07T19:34:30"/>
        <d v="2010-10-13T00:40:35"/>
        <d v="2010-10-14T15:43:35"/>
        <d v="2010-10-18T05:24:20"/>
        <d v="2010-10-27T06:20:03"/>
        <d v="2010-10-29T08:43:25"/>
        <d v="2011-10-02T14:02:15"/>
        <d v="2011-10-05T04:23:43"/>
        <d v="2011-10-13T20:58:04"/>
        <d v="2011-10-17T04:48:41"/>
        <d v="2011-10-17T15:11:48"/>
        <d v="2011-10-22T01:02:29"/>
        <d v="2011-10-24T14:46:44"/>
        <d v="2011-10-28T16:35:58"/>
        <d v="2011-10-29T01:13:16"/>
        <d v="2011-10-29T03:35:39"/>
        <d v="2011-10-31T04:06:16"/>
        <d v="2012-10-02T04:00:40"/>
        <d v="2012-10-02T06:40:18"/>
        <d v="2012-10-02T20:22:48"/>
        <d v="2012-10-04T07:21:24"/>
        <d v="2012-10-10T18:07:07"/>
        <d v="2012-10-10T18:12:15"/>
        <d v="2012-10-11T00:46:06"/>
        <d v="2012-10-11T17:57:49"/>
        <d v="2012-10-12T02:37:27"/>
        <d v="2012-10-12T13:53:48"/>
        <d v="2012-10-12T17:10:21"/>
        <d v="2012-10-15T18:04:46"/>
        <d v="2012-10-16T14:40:52"/>
        <d v="2012-10-19T00:17:24"/>
        <d v="2012-10-23T04:45:35"/>
        <d v="2012-10-23T16:58:09"/>
        <d v="2012-10-23T20:30:32"/>
        <d v="2012-10-26T00:14:41"/>
        <d v="2012-10-29T16:31:48"/>
        <d v="2012-10-30T23:54:56"/>
        <d v="2012-10-31T06:06:45"/>
        <d v="2013-10-01T00:04:50"/>
        <d v="2013-10-01T17:56:17"/>
        <d v="2013-10-02T15:03:46"/>
        <d v="2013-10-03T10:57:14"/>
        <d v="2013-10-03T19:03:16"/>
        <d v="2013-10-03T20:49:27"/>
        <d v="2013-10-03T22:09:05"/>
        <d v="2013-10-04T19:09:17"/>
        <d v="2013-10-08T01:00:03"/>
        <d v="2013-10-08T20:58:03"/>
        <d v="2013-10-10T00:18:59"/>
        <d v="2013-10-10T18:44:06"/>
        <d v="2013-10-10T22:47:33"/>
        <d v="2013-10-12T13:19:08"/>
        <d v="2013-10-14T12:01:01"/>
        <d v="2013-10-14T16:24:19"/>
        <d v="2013-10-14T19:22:35"/>
        <d v="2013-10-15T16:07:02"/>
        <d v="2013-10-16T11:39:08"/>
        <d v="2013-10-17T04:39:33"/>
        <d v="2013-10-22T13:48:53"/>
        <d v="2013-10-22T16:46:19"/>
        <d v="2013-10-23T11:35:13"/>
        <d v="2013-10-24T23:57:40"/>
        <d v="2013-10-25T05:30:59"/>
        <d v="2013-10-25T11:49:53"/>
        <d v="2013-10-25T23:00:14"/>
        <d v="2013-10-28T05:41:54"/>
        <d v="2013-10-28T12:39:23"/>
        <d v="2013-10-28T21:08:31"/>
        <d v="2013-10-29T20:01:42"/>
        <d v="2013-10-30T01:05:25"/>
        <d v="2013-10-30T13:28:15"/>
        <d v="2013-10-31T05:02:33"/>
        <d v="2013-10-31T22:15:03"/>
        <d v="2014-10-01T07:52:50"/>
        <d v="2014-10-01T12:30:20"/>
        <d v="2014-10-01T18:58:01"/>
        <d v="2014-10-01T22:45:42"/>
        <d v="2014-10-02T02:12:42"/>
        <d v="2014-10-02T02:24:25"/>
        <d v="2014-10-02T07:04:57"/>
        <d v="2014-10-02T14:09:37"/>
        <d v="2014-10-02T22:01:43"/>
        <d v="2014-10-03T00:04:43"/>
        <d v="2014-10-03T09:36:19"/>
        <d v="2014-10-03T10:29:35"/>
        <d v="2014-10-03T17:56:08"/>
        <d v="2014-10-03T18:18:29"/>
        <d v="2014-10-03T21:31:38"/>
        <d v="2014-10-04T14:20:36"/>
        <d v="2014-10-05T17:33:42"/>
        <d v="2014-10-06T15:04:40"/>
        <d v="2014-10-06T16:04:58"/>
        <d v="2014-10-06T17:48:44"/>
        <d v="2014-10-06T19:38:35"/>
        <d v="2014-10-06T21:08:24"/>
        <d v="2014-10-07T03:22:37"/>
        <d v="2014-10-07T18:16:58"/>
        <d v="2014-10-08T02:58:00"/>
        <d v="2014-10-08T18:54:03"/>
        <d v="2014-10-08T23:07:24"/>
        <d v="2014-10-09T06:18:50"/>
        <d v="2014-10-09T06:43:10"/>
        <d v="2014-10-09T09:00:46"/>
        <d v="2014-10-09T18:29:26"/>
        <d v="2014-10-09T20:13:23"/>
        <d v="2014-10-10T12:50:40"/>
        <d v="2014-10-10T15:22:27"/>
        <d v="2014-10-10T17:47:59"/>
        <d v="2014-10-10T18:47:51"/>
        <d v="2014-10-11T08:30:16"/>
        <d v="2014-10-11T18:48:21"/>
        <d v="2014-10-11T20:06:20"/>
        <d v="2014-10-11T20:07:43"/>
        <d v="2014-10-11T20:34:49"/>
        <d v="2014-10-11T22:07:10"/>
        <d v="2014-10-12T23:54:23"/>
        <d v="2014-10-13T21:45:38"/>
        <d v="2014-10-14T07:11:30"/>
        <d v="2014-10-14T11:35:08"/>
        <d v="2014-10-14T13:00:55"/>
        <d v="2014-10-14T14:02:38"/>
        <d v="2014-10-14T16:20:28"/>
        <d v="2014-10-14T17:42:25"/>
        <d v="2014-10-14T20:30:00"/>
        <d v="2014-10-14T22:37:28"/>
        <d v="2014-10-15T01:37:23"/>
        <d v="2014-10-15T02:59:50"/>
        <d v="2014-10-15T05:39:19"/>
        <d v="2014-10-15T07:05:48"/>
        <d v="2014-10-15T17:16:31"/>
        <d v="2014-10-15T20:22:25"/>
        <d v="2014-10-15T20:58:15"/>
        <d v="2014-10-15T22:28:04"/>
        <d v="2014-10-16T00:22:14"/>
        <d v="2014-10-16T04:05:31"/>
        <d v="2014-10-16T16:33:48"/>
        <d v="2014-10-16T21:08:44"/>
        <d v="2014-10-16T21:42:02"/>
        <d v="2014-10-17T03:57:13"/>
        <d v="2014-10-17T04:11:13"/>
        <d v="2014-10-17T06:23:21"/>
        <d v="2014-10-18T05:14:52"/>
        <d v="2014-10-18T23:24:52"/>
        <d v="2014-10-19T16:23:26"/>
        <d v="2014-10-19T23:00:59"/>
        <d v="2014-10-20T00:53:04"/>
        <d v="2014-10-20T07:27:59"/>
        <d v="2014-10-20T17:00:47"/>
        <d v="2014-10-20T17:52:52"/>
        <d v="2014-10-20T19:40:07"/>
        <d v="2014-10-20T20:55:40"/>
        <d v="2014-10-21T06:59:58"/>
        <d v="2014-10-21T14:04:04"/>
        <d v="2014-10-21T20:06:58"/>
        <d v="2014-10-22T14:01:41"/>
        <d v="2014-10-22T17:03:13"/>
        <d v="2014-10-22T20:13:28"/>
        <d v="2014-10-22T21:57:29"/>
        <d v="2014-10-22T23:02:03"/>
        <d v="2014-10-23T01:41:30"/>
        <d v="2014-10-23T05:19:05"/>
        <d v="2014-10-23T12:13:54"/>
        <d v="2014-10-24T00:01:46"/>
        <d v="2014-10-24T00:29:53"/>
        <d v="2014-10-24T15:31:55"/>
        <d v="2014-10-25T22:52:58"/>
        <d v="2014-10-26T17:01:34"/>
        <d v="2014-10-26T17:12:51"/>
        <d v="2014-10-26T19:18:47"/>
        <d v="2014-10-26T21:26:18"/>
        <d v="2014-10-27T00:10:16"/>
        <d v="2014-10-27T13:40:40"/>
        <d v="2014-10-27T19:26:50"/>
        <d v="2014-10-27T19:29:37"/>
        <d v="2014-10-28T00:40:44"/>
        <d v="2014-10-28T14:05:37"/>
        <d v="2014-10-28T14:21:23"/>
        <d v="2014-10-28T15:48:27"/>
        <d v="2014-10-28T16:35:53"/>
        <d v="2014-10-28T21:24:00"/>
        <d v="2014-10-28T23:13:51"/>
        <d v="2014-10-29T02:28:17"/>
        <d v="2014-10-29T10:19:29"/>
        <d v="2014-10-29T12:00:45"/>
        <d v="2014-10-29T14:02:44"/>
        <d v="2014-10-29T16:20:01"/>
        <d v="2014-10-29T16:24:46"/>
        <d v="2014-10-29T18:02:56"/>
        <d v="2014-10-29T19:15:26"/>
        <d v="2014-10-30T15:40:52"/>
        <d v="2014-10-30T20:19:50"/>
        <d v="2014-10-31T03:25:15"/>
        <d v="2014-10-31T07:03:14"/>
        <d v="2014-10-31T14:29:54"/>
        <d v="2014-10-31T18:04:22"/>
        <d v="2014-10-31T18:59:05"/>
        <d v="2015-10-01T02:08:13"/>
        <d v="2015-10-01T10:53:17"/>
        <d v="2015-10-01T11:57:28"/>
        <d v="2015-10-01T15:06:47"/>
        <d v="2015-10-01T15:53:20"/>
        <d v="2015-10-01T15:57:33"/>
        <d v="2015-10-01T22:43:08"/>
        <d v="2015-10-02T16:04:28"/>
        <d v="2015-10-02T18:41:08"/>
        <d v="2015-10-02T19:01:01"/>
        <d v="2015-10-04T03:15:59"/>
        <d v="2015-10-05T04:03:21"/>
        <d v="2015-10-05T15:43:59"/>
        <d v="2015-10-05T16:16:44"/>
        <d v="2015-10-05T17:11:28"/>
        <d v="2015-10-05T18:26:31"/>
        <d v="2015-10-05T18:29:08"/>
        <d v="2015-10-06T09:22:57"/>
        <d v="2015-10-06T13:16:15"/>
        <d v="2015-10-06T14:13:09"/>
        <d v="2015-10-06T20:44:40"/>
        <d v="2015-10-07T12:00:09"/>
        <d v="2015-10-07T12:23:08"/>
        <d v="2015-10-07T16:43:36"/>
        <d v="2015-10-08T03:27:19"/>
        <d v="2015-10-08T21:49:00"/>
        <d v="2015-10-08T21:57:42"/>
        <d v="2015-10-09T15:51:41"/>
        <d v="2015-10-09T17:59:41"/>
        <d v="2015-10-09T20:40:33"/>
        <d v="2015-10-09T21:10:20"/>
        <d v="2015-10-12T16:12:15"/>
        <d v="2015-10-12T18:16:07"/>
        <d v="2015-10-12T21:30:44"/>
        <d v="2015-10-12T22:34:19"/>
        <d v="2015-10-12T22:58:20"/>
        <d v="2015-10-13T01:25:49"/>
        <d v="2015-10-13T11:02:26"/>
        <d v="2015-10-13T14:50:43"/>
        <d v="2015-10-14T11:12:07"/>
        <d v="2015-10-14T13:20:45"/>
        <d v="2015-10-14T13:57:11"/>
        <d v="2015-10-14T14:18:38"/>
        <d v="2015-10-14T17:44:57"/>
        <d v="2015-10-14T19:59:56"/>
        <d v="2015-10-14T20:55:56"/>
        <d v="2015-10-15T00:04:10"/>
        <d v="2015-10-15T02:06:08"/>
        <d v="2015-10-15T06:01:08"/>
        <d v="2015-10-15T10:27:10"/>
        <d v="2015-10-15T11:53:29"/>
        <d v="2015-10-15T12:20:00"/>
        <d v="2015-10-15T12:56:57"/>
        <d v="2015-10-15T16:49:31"/>
        <d v="2015-10-16T19:25:16"/>
        <d v="2015-10-16T20:29:06"/>
        <d v="2015-10-16T22:09:06"/>
        <d v="2015-10-17T10:18:41"/>
        <d v="2015-10-17T15:04:58"/>
        <d v="2015-10-17T19:23:42"/>
        <d v="2015-10-18T18:04:53"/>
        <d v="2015-10-18T21:24:14"/>
        <d v="2015-10-19T03:41:57"/>
        <d v="2015-10-19T06:15:58"/>
        <d v="2015-10-19T14:00:04"/>
        <d v="2015-10-19T15:09:07"/>
        <d v="2015-10-20T02:38:50"/>
        <d v="2015-10-20T10:23:27"/>
        <d v="2015-10-20T16:35:03"/>
        <d v="2015-10-20T17:57:13"/>
        <d v="2015-10-20T17:58:11"/>
        <d v="2015-10-20T19:00:19"/>
        <d v="2015-10-20T19:35:27"/>
        <d v="2015-10-20T19:45:17"/>
        <d v="2015-10-21T08:20:53"/>
        <d v="2015-10-22T03:07:26"/>
        <d v="2015-10-22T18:38:33"/>
        <d v="2015-10-22T22:13:39"/>
        <d v="2015-10-23T14:03:41"/>
        <d v="2015-10-23T19:48:56"/>
        <d v="2015-10-25T16:50:11"/>
        <d v="2015-10-26T14:49:11"/>
        <d v="2015-10-26T15:49:25"/>
        <d v="2015-10-26T16:08:38"/>
        <d v="2015-10-26T21:04:55"/>
        <d v="2015-10-27T05:03:36"/>
        <d v="2015-10-27T19:54:21"/>
        <d v="2015-10-27T22:34:59"/>
        <d v="2015-10-27T22:55:45"/>
        <d v="2015-10-28T16:06:07"/>
        <d v="2015-10-29T20:22:21"/>
        <d v="2015-10-30T00:49:04"/>
        <d v="2015-10-30T04:32:33"/>
        <d v="2015-10-30T12:56:44"/>
        <d v="2015-10-30T21:48:04"/>
        <d v="2015-10-31T05:04:09"/>
        <d v="2016-10-01T12:50:55"/>
        <d v="2016-10-01T16:01:15"/>
        <d v="2016-10-02T08:49:07"/>
        <d v="2016-10-03T02:13:39"/>
        <d v="2016-10-03T21:31:32"/>
        <d v="2016-10-04T10:43:06"/>
        <d v="2016-10-04T18:00:08"/>
        <d v="2016-10-04T19:39:06"/>
        <d v="2016-10-05T13:06:24"/>
        <d v="2016-10-06T13:10:54"/>
        <d v="2016-10-06T13:29:27"/>
        <d v="2016-10-06T14:57:47"/>
        <d v="2016-10-06T17:48:47"/>
        <d v="2016-10-06T22:11:52"/>
        <d v="2016-10-08T00:09:02"/>
        <d v="2016-10-08T10:05:37"/>
        <d v="2016-10-09T23:09:28"/>
        <d v="2016-10-11T04:15:09"/>
        <d v="2016-10-11T11:16:33"/>
        <d v="2016-10-11T12:37:07"/>
        <d v="2016-10-11T23:22:08"/>
        <d v="2016-10-12T11:10:53"/>
        <d v="2016-10-12T17:41:13"/>
        <d v="2016-10-13T00:07:27"/>
        <d v="2016-10-13T17:12:55"/>
        <d v="2016-10-13T19:19:55"/>
        <d v="2016-10-13T20:40:23"/>
        <d v="2016-10-14T09:17:40"/>
        <d v="2016-10-15T16:34:22"/>
        <d v="2016-10-15T19:26:48"/>
        <d v="2016-10-17T13:15:33"/>
        <d v="2016-10-17T14:51:09"/>
        <d v="2016-10-18T03:10:26"/>
        <d v="2016-10-18T04:14:37"/>
        <d v="2016-10-18T07:45:43"/>
        <d v="2016-10-18T10:36:34"/>
        <d v="2016-10-19T00:31:01"/>
        <d v="2016-10-19T14:43:32"/>
        <d v="2016-10-19T18:03:10"/>
        <d v="2016-10-20T11:14:02"/>
        <d v="2016-10-21T09:44:32"/>
        <d v="2016-10-21T19:25:46"/>
        <d v="2016-10-22T03:36:30"/>
        <d v="2016-10-22T10:50:30"/>
        <d v="2016-10-22T23:17:18"/>
        <d v="2016-10-23T16:00:23"/>
        <d v="2016-10-25T04:14:27"/>
        <d v="2016-10-25T17:26:27"/>
        <d v="2016-10-26T14:16:34"/>
        <d v="2016-10-26T19:15:19"/>
        <d v="2016-10-26T20:53:03"/>
        <d v="2016-10-27T14:27:51"/>
        <d v="2016-10-27T18:20:13"/>
        <d v="2016-10-29T22:55:24"/>
        <d v="2016-10-30T13:51:39"/>
        <d v="2016-10-30T15:01:15"/>
        <d v="2016-10-30T16:01:45"/>
        <d v="2009-11-05T18:02:20"/>
        <d v="2009-11-06T20:07:09"/>
        <d v="2009-11-10T16:48:32"/>
        <d v="2010-11-05T14:54:46"/>
        <d v="2010-11-20T19:34:51"/>
        <d v="2010-11-23T03:08:53"/>
        <d v="2010-11-23T05:35:24"/>
        <d v="2010-11-25T05:45:26"/>
        <d v="2011-11-01T04:45:36"/>
        <d v="2011-11-03T02:39:56"/>
        <d v="2011-11-05T21:21:10"/>
        <d v="2011-11-07T17:53:11"/>
        <d v="2011-11-08T18:21:44"/>
        <d v="2011-11-11T18:17:29"/>
        <d v="2011-11-13T16:05:32"/>
        <d v="2011-11-14T06:34:48"/>
        <d v="2011-11-15T11:49:50"/>
        <d v="2011-11-16T00:19:14"/>
        <d v="2011-11-16T01:26:35"/>
        <d v="2011-11-18T01:00:51"/>
        <d v="2011-11-18T20:48:41"/>
        <d v="2011-11-21T05:16:32"/>
        <d v="2011-11-22T16:12:15"/>
        <d v="2011-11-23T18:35:09"/>
        <d v="2011-11-29T04:04:19"/>
        <d v="2011-11-30T06:01:26"/>
        <d v="2012-11-01T19:04:34"/>
        <d v="2012-11-05T09:23:41"/>
        <d v="2012-11-07T22:23:42"/>
        <d v="2012-11-09T23:47:37"/>
        <d v="2012-11-10T05:19:27"/>
        <d v="2012-11-13T00:25:00"/>
        <d v="2012-11-13T15:33:57"/>
        <d v="2012-11-13T22:17:32"/>
        <d v="2012-11-13T22:58:23"/>
        <d v="2012-11-14T15:24:05"/>
        <d v="2012-11-15T15:36:17"/>
        <d v="2012-11-15T18:52:08"/>
        <d v="2012-11-15T22:11:50"/>
        <d v="2012-11-17T18:33:17"/>
        <d v="2012-11-20T11:58:45"/>
        <d v="2012-11-22T01:18:34"/>
        <d v="2012-11-26T20:04:12"/>
        <d v="2012-11-30T04:44:32"/>
        <d v="2012-11-30T08:48:55"/>
        <d v="2013-11-01T17:37:20"/>
        <d v="2013-11-01T20:17:32"/>
        <d v="2013-11-01T20:21:07"/>
        <d v="2013-11-05T02:00:56"/>
        <d v="2013-11-05T03:14:59"/>
        <d v="2013-11-08T11:24:15"/>
        <d v="2013-11-11T16:14:43"/>
        <d v="2013-11-12T06:08:27"/>
        <d v="2013-11-13T17:42:41"/>
        <d v="2013-11-13T23:08:56"/>
        <d v="2013-11-15T01:58:05"/>
        <d v="2013-11-16T04:58:10"/>
        <d v="2013-11-18T21:55:21"/>
        <d v="2013-11-19T18:56:00"/>
        <d v="2013-11-20T04:13:24"/>
        <d v="2013-11-20T10:04:52"/>
        <d v="2013-11-21T20:32:11"/>
        <d v="2013-11-22T12:55:40"/>
        <d v="2013-11-25T08:00:29"/>
        <d v="2013-11-26T00:32:17"/>
        <d v="2013-11-26T23:54:54"/>
        <d v="2013-11-27T04:01:29"/>
        <d v="2013-11-27T20:50:34"/>
        <d v="2013-11-29T19:56:26"/>
        <d v="2014-11-01T12:39:47"/>
        <d v="2014-11-01T20:08:08"/>
        <d v="2014-11-01T21:59:21"/>
        <d v="2014-11-02T00:54:25"/>
        <d v="2014-11-02T03:12:15"/>
        <d v="2014-11-03T00:42:26"/>
        <d v="2014-11-03T05:34:20"/>
        <d v="2014-11-03T15:28:26"/>
        <d v="2014-11-03T16:10:43"/>
        <d v="2014-11-03T21:33:15"/>
        <d v="2014-11-03T22:29:09"/>
        <d v="2014-11-04T01:31:39"/>
        <d v="2014-11-04T10:58:54"/>
        <d v="2014-11-04T18:18:08"/>
        <d v="2014-11-04T22:34:40"/>
        <d v="2014-11-05T00:03:01"/>
        <d v="2014-11-05T00:59:19"/>
        <d v="2014-11-05T13:16:06"/>
        <d v="2014-11-05T13:35:53"/>
        <d v="2014-11-05T17:27:15"/>
        <d v="2014-11-05T18:30:29"/>
        <d v="2014-11-05T22:58:45"/>
        <d v="2014-11-06T16:45:04"/>
        <d v="2014-11-07T02:44:19"/>
        <d v="2014-11-07T06:24:24"/>
        <d v="2014-11-07T07:04:34"/>
        <d v="2014-11-07T20:37:46"/>
        <d v="2014-11-07T22:09:57"/>
        <d v="2014-11-08T16:41:46"/>
        <d v="2014-11-08T18:55:53"/>
        <d v="2014-11-08T23:21:27"/>
        <d v="2014-11-09T02:12:08"/>
        <d v="2014-11-10T02:11:14"/>
        <d v="2014-11-10T03:48:45"/>
        <d v="2014-11-10T18:33:15"/>
        <d v="2014-11-10T20:49:12"/>
        <d v="2014-11-10T22:59:50"/>
        <d v="2014-11-10T23:11:07"/>
        <d v="2014-11-11T05:28:22"/>
        <d v="2014-11-11T13:04:55"/>
        <d v="2014-11-11T16:31:10"/>
        <d v="2014-11-11T17:21:00"/>
        <d v="2014-11-11T20:07:04"/>
        <d v="2014-11-11T20:25:15"/>
        <d v="2014-11-12T00:03:35"/>
        <d v="2014-11-12T20:35:13"/>
        <d v="2014-11-12T20:43:48"/>
        <d v="2014-11-13T00:25:11"/>
        <d v="2014-11-13T06:00:03"/>
        <d v="2014-11-13T20:28:26"/>
        <d v="2014-11-13T22:49:25"/>
        <d v="2014-11-14T18:09:51"/>
        <d v="2014-11-14T20:00:34"/>
        <d v="2014-11-15T06:50:28"/>
        <d v="2014-11-15T13:12:57"/>
        <d v="2014-11-16T08:52:47"/>
        <d v="2014-11-17T02:51:29"/>
        <d v="2014-11-17T17:21:03"/>
        <d v="2014-11-17T18:30:45"/>
        <d v="2014-11-18T04:32:21"/>
        <d v="2014-11-18T11:49:11"/>
        <d v="2014-11-18T19:22:37"/>
        <d v="2014-11-18T19:31:28"/>
        <d v="2014-11-19T01:29:45"/>
        <d v="2014-11-19T02:24:46"/>
        <d v="2014-11-19T14:19:04"/>
        <d v="2014-11-19T17:58:36"/>
        <d v="2014-11-20T01:12:11"/>
        <d v="2014-11-20T12:08:53"/>
        <d v="2014-11-20T18:13:31"/>
        <d v="2014-11-20T20:56:12"/>
        <d v="2014-11-21T07:34:22"/>
        <d v="2014-11-21T08:42:21"/>
        <d v="2014-11-21T17:11:30"/>
        <d v="2014-11-21T18:01:56"/>
        <d v="2014-11-21T20:16:00"/>
        <d v="2014-11-22T14:47:59"/>
        <d v="2014-11-25T04:07:50"/>
        <d v="2014-11-25T06:17:44"/>
        <d v="2014-11-25T16:15:33"/>
        <d v="2014-11-25T19:54:57"/>
        <d v="2014-11-25T20:27:03"/>
        <d v="2014-11-25T22:32:09"/>
        <d v="2014-11-26T04:47:39"/>
        <d v="2014-11-26T18:25:40"/>
        <d v="2014-11-26T20:35:39"/>
        <d v="2014-11-27T02:02:28"/>
        <d v="2014-11-27T15:22:29"/>
        <d v="2014-11-28T00:03:06"/>
        <d v="2014-11-28T15:20:26"/>
        <d v="2014-11-28T20:47:52"/>
        <d v="2014-11-28T21:02:41"/>
        <d v="2014-11-28T21:08:45"/>
        <d v="2014-11-30T17:46:05"/>
        <d v="2014-11-30T20:21:04"/>
        <d v="2015-11-01T04:35:29"/>
        <d v="2015-11-01T18:09:32"/>
        <d v="2015-11-02T23:14:40"/>
        <d v="2015-11-03T05:12:20"/>
        <d v="2015-11-03T14:54:54"/>
        <d v="2015-11-03T15:00:07"/>
        <d v="2015-11-03T17:05:15"/>
        <d v="2015-11-03T18:00:28"/>
        <d v="2015-11-04T04:54:56"/>
        <d v="2015-11-04T19:01:26"/>
        <d v="2015-11-04T20:59:25"/>
        <d v="2015-11-05T00:36:37"/>
        <d v="2015-11-05T16:53:37"/>
        <d v="2015-11-05T22:28:22"/>
        <d v="2015-11-07T16:47:16"/>
        <d v="2015-11-09T07:58:55"/>
        <d v="2015-11-09T19:26:43"/>
        <d v="2015-11-09T19:49:59"/>
        <d v="2015-11-09T22:54:35"/>
        <d v="2015-11-10T00:36:01"/>
        <d v="2015-11-10T02:21:26"/>
        <d v="2015-11-10T14:14:56"/>
        <d v="2015-11-10T14:48:16"/>
        <d v="2015-11-10T16:51:01"/>
        <d v="2015-11-10T22:12:46"/>
        <d v="2015-11-10T22:48:15"/>
        <d v="2015-11-11T00:51:36"/>
        <d v="2015-11-11T11:04:23"/>
        <d v="2015-11-11T20:26:00"/>
        <d v="2015-11-13T02:01:39"/>
        <d v="2015-11-13T02:26:32"/>
        <d v="2015-11-13T06:47:40"/>
        <d v="2015-11-13T15:01:52"/>
        <d v="2015-11-13T15:51:08"/>
        <d v="2015-11-14T00:16:40"/>
        <d v="2015-11-14T00:36:10"/>
        <d v="2015-11-14T15:41:24"/>
        <d v="2015-11-15T04:11:26"/>
        <d v="2015-11-15T13:29:36"/>
        <d v="2015-11-15T17:01:24"/>
        <d v="2015-11-15T19:12:12"/>
        <d v="2015-11-15T23:09:34"/>
        <d v="2015-11-16T18:20:10"/>
        <d v="2015-11-16T18:25:00"/>
        <d v="2015-11-16T23:08:04"/>
        <d v="2015-11-17T04:38:46"/>
        <d v="2015-11-17T10:46:30"/>
        <d v="2015-11-17T16:24:41"/>
        <d v="2015-11-17T16:25:14"/>
        <d v="2015-11-17T22:05:50"/>
        <d v="2015-11-18T16:27:01"/>
        <d v="2015-11-18T19:38:59"/>
        <d v="2015-11-19T11:46:41"/>
        <d v="2015-11-19T16:07:09"/>
        <d v="2015-11-19T19:20:09"/>
        <d v="2015-11-19T19:48:25"/>
        <d v="2015-11-19T20:01:19"/>
        <d v="2015-11-20T13:27:17"/>
        <d v="2015-11-20T17:27:05"/>
        <d v="2015-11-20T18:42:05"/>
        <d v="2015-11-21T14:07:17"/>
        <d v="2015-11-21T20:06:57"/>
        <d v="2015-11-23T09:05:39"/>
        <d v="2015-11-23T13:13:53"/>
        <d v="2015-11-23T16:59:34"/>
        <d v="2015-11-23T20:17:52"/>
        <d v="2015-11-24T21:35:43"/>
        <d v="2015-11-24T21:47:48"/>
        <d v="2015-11-25T07:55:36"/>
        <d v="2015-11-25T14:21:53"/>
        <d v="2015-11-25T14:23:54"/>
        <d v="2015-11-25T14:51:26"/>
        <d v="2015-11-25T16:41:59"/>
        <d v="2015-11-25T17:07:01"/>
        <d v="2015-11-26T00:18:54"/>
        <d v="2015-11-26T11:15:16"/>
        <d v="2015-11-26T19:17:39"/>
        <d v="2015-11-29T00:29:22"/>
        <d v="2015-11-29T19:01:13"/>
        <d v="2015-11-30T14:46:10"/>
        <d v="2015-11-30T16:12:33"/>
        <d v="2015-11-30T17:01:07"/>
        <d v="2015-11-30T20:15:00"/>
        <d v="2015-11-30T23:08:02"/>
        <d v="2016-11-01T01:23:31"/>
        <d v="2016-11-01T04:06:21"/>
        <d v="2016-11-01T06:18:40"/>
        <d v="2016-11-01T10:32:05"/>
        <d v="2016-11-01T11:41:42"/>
        <d v="2016-11-01T16:01:37"/>
        <d v="2016-11-01T16:34:10"/>
        <d v="2016-11-01T16:39:42"/>
        <d v="2016-11-01T19:58:45"/>
        <d v="2016-11-02T01:33:49"/>
        <d v="2016-11-02T14:00:23"/>
        <d v="2016-11-02T14:05:15"/>
        <d v="2016-11-02T17:13:22"/>
        <d v="2016-11-02T22:36:43"/>
        <d v="2016-11-02T23:53:03"/>
        <d v="2016-11-03T00:07:53"/>
        <d v="2016-11-03T16:03:26"/>
        <d v="2016-11-04T11:01:08"/>
        <d v="2016-11-04T14:04:47"/>
        <d v="2016-11-04T20:54:43"/>
        <d v="2016-11-04T22:22:12"/>
        <d v="2016-11-05T23:00:12"/>
        <d v="2016-11-06T11:24:48"/>
        <d v="2016-11-07T08:26:16"/>
        <d v="2016-11-08T10:50:46"/>
        <d v="2016-11-08T14:48:26"/>
        <d v="2016-11-08T16:15:52"/>
        <d v="2016-11-09T03:37:55"/>
        <d v="2016-11-09T10:05:15"/>
        <d v="2016-11-10T00:00:04"/>
        <d v="2016-11-11T16:20:08"/>
        <d v="2016-11-11T23:22:34"/>
        <d v="2016-11-13T21:01:07"/>
        <d v="2016-11-14T17:04:21"/>
        <d v="2016-11-14T17:34:40"/>
        <d v="2016-11-14T21:01:18"/>
        <d v="2016-11-15T00:42:36"/>
        <d v="2016-11-15T04:30:33"/>
        <d v="2016-11-15T05:09:35"/>
        <d v="2016-11-15T13:34:34"/>
        <d v="2016-11-15T13:39:49"/>
        <d v="2016-11-15T13:58:35"/>
        <d v="2016-11-15T17:50:16"/>
        <d v="2016-11-15T20:28:27"/>
        <d v="2016-11-16T00:59:40"/>
        <d v="2016-11-16T06:13:58"/>
        <d v="2016-11-16T08:01:25"/>
        <d v="2016-11-16T17:36:09"/>
        <d v="2016-11-16T20:36:10"/>
        <d v="2016-11-17T20:25:44"/>
        <d v="2016-11-18T02:37:26"/>
        <d v="2016-11-18T06:09:26"/>
        <d v="2016-11-18T09:20:15"/>
        <d v="2016-11-18T18:30:57"/>
        <d v="2016-11-18T19:11:49"/>
        <d v="2016-11-19T00:23:18"/>
        <d v="2016-11-19T00:45:50"/>
        <d v="2016-11-19T17:49:21"/>
        <d v="2016-11-20T02:38:40"/>
        <d v="2016-11-20T23:33:03"/>
        <d v="2016-11-21T06:11:20"/>
        <d v="2016-11-21T14:59:03"/>
        <d v="2016-11-21T17:03:14"/>
        <d v="2016-11-22T09:01:03"/>
        <d v="2016-11-22T14:59:12"/>
        <d v="2016-11-22T15:55:27"/>
        <d v="2016-11-23T00:15:09"/>
        <d v="2016-11-23T01:59:03"/>
        <d v="2016-11-23T07:42:46"/>
        <d v="2016-11-23T17:58:57"/>
        <d v="2016-11-23T20:25:13"/>
        <d v="2016-11-26T19:18:51"/>
        <d v="2016-11-27T03:59:34"/>
        <d v="2016-11-27T21:48:41"/>
        <d v="2016-11-28T05:05:46"/>
        <d v="2016-11-28T18:29:51"/>
        <d v="2016-11-28T19:18:56"/>
        <d v="2016-11-28T19:25:15"/>
        <d v="2016-11-28T22:00:33"/>
        <d v="2016-11-29T05:08:45"/>
        <d v="2016-11-29T22:01:40"/>
        <d v="2016-11-30T02:03:55"/>
        <d v="2016-11-30T04:29:27"/>
        <d v="2016-11-30T08:03:34"/>
        <d v="2016-11-30T20:34:13"/>
        <d v="2016-11-30T22:50:33"/>
        <d v="2010-12-01T18:10:54"/>
        <d v="2010-12-02T02:34:58"/>
        <d v="2010-12-04T02:06:11"/>
        <d v="2010-12-14T08:51:37"/>
        <d v="2010-12-19T21:17:07"/>
        <d v="2010-12-24T02:40:38"/>
        <d v="2010-12-30T20:08:34"/>
        <d v="2011-12-01T18:11:50"/>
        <d v="2011-12-02T19:05:47"/>
        <d v="2011-12-05T11:33:36"/>
        <d v="2011-12-06T00:34:49"/>
        <d v="2011-12-06T22:47:01"/>
        <d v="2011-12-06T23:06:07"/>
        <d v="2011-12-07T01:36:01"/>
        <d v="2011-12-15T03:35:14"/>
        <d v="2011-12-16T13:14:29"/>
        <d v="2011-12-16T23:49:52"/>
        <d v="2011-12-17T21:46:01"/>
        <d v="2011-12-18T21:33:05"/>
        <d v="2011-12-19T21:12:36"/>
        <d v="2011-12-21T02:08:30"/>
        <d v="2011-12-27T17:43:00"/>
        <d v="2011-12-29T18:54:07"/>
        <d v="2012-12-03T20:59:44"/>
        <d v="2012-12-04T00:29:09"/>
        <d v="2012-12-04T01:31:33"/>
        <d v="2012-12-06T10:46:30"/>
        <d v="2012-12-06T17:58:41"/>
        <d v="2012-12-07T00:37:18"/>
        <d v="2012-12-07T19:51:03"/>
        <d v="2012-12-12T20:00:24"/>
        <d v="2012-12-14T12:45:40"/>
        <d v="2012-12-14T22:48:33"/>
        <d v="2012-12-18T18:25:39"/>
        <d v="2012-12-21T17:21:20"/>
        <d v="2012-12-21T20:29:34"/>
        <d v="2012-12-27T05:09:34"/>
        <d v="2012-12-27T22:54:16"/>
        <d v="2012-12-31T18:38:30"/>
        <d v="2013-12-02T19:03:58"/>
        <d v="2013-12-03T22:01:27"/>
        <d v="2013-12-04T02:24:21"/>
        <d v="2013-12-04T21:53:33"/>
        <d v="2013-12-05T04:09:05"/>
        <d v="2013-12-06T13:31:00"/>
        <d v="2013-12-06T15:38:09"/>
        <d v="2013-12-08T00:39:58"/>
        <d v="2013-12-09T21:54:14"/>
        <d v="2013-12-11T23:57:34"/>
        <d v="2013-12-12T21:02:25"/>
        <d v="2013-12-12T21:36:41"/>
        <d v="2013-12-12T22:21:14"/>
        <d v="2013-12-18T18:15:55"/>
        <d v="2013-12-18T21:59:27"/>
        <d v="2013-12-20T20:00:30"/>
        <d v="2013-12-23T21:39:59"/>
        <d v="2013-12-26T17:09:51"/>
        <d v="2013-12-26T19:07:42"/>
        <d v="2013-12-30T08:13:47"/>
        <d v="2014-12-01T05:16:04"/>
        <d v="2014-12-01T16:54:50"/>
        <d v="2014-12-01T17:05:38"/>
        <d v="2014-12-01T17:43:33"/>
        <d v="2014-12-01T17:50:08"/>
        <d v="2014-12-01T19:00:28"/>
        <d v="2014-12-01T21:33:59"/>
        <d v="2014-12-01T21:51:58"/>
        <d v="2014-12-02T02:59:03"/>
        <d v="2014-12-02T07:54:13"/>
        <d v="2014-12-02T08:20:26"/>
        <d v="2014-12-02T15:25:53"/>
        <d v="2014-12-02T16:13:36"/>
        <d v="2014-12-02T16:48:55"/>
        <d v="2014-12-02T20:13:14"/>
        <d v="2014-12-02T21:37:42"/>
        <d v="2014-12-02T22:20:04"/>
        <d v="2014-12-03T07:58:03"/>
        <d v="2014-12-03T21:14:16"/>
        <d v="2014-12-04T00:07:10"/>
        <d v="2014-12-04T00:57:52"/>
        <d v="2014-12-04T18:43:21"/>
        <d v="2014-12-04T21:39:12"/>
        <d v="2014-12-05T04:43:58"/>
        <d v="2014-12-05T18:14:58"/>
        <d v="2014-12-05T22:20:36"/>
        <d v="2014-12-07T18:45:47"/>
        <d v="2014-12-08T01:37:14"/>
        <d v="2014-12-08T13:44:07"/>
        <d v="2014-12-08T18:46:10"/>
        <d v="2014-12-09T03:26:10"/>
        <d v="2014-12-09T16:31:36"/>
        <d v="2014-12-09T17:41:23"/>
        <d v="2014-12-09T18:33:38"/>
        <d v="2014-12-09T20:58:03"/>
        <d v="2014-12-09T21:17:41"/>
        <d v="2014-12-09T21:42:19"/>
        <d v="2014-12-10T02:39:50"/>
        <d v="2014-12-10T18:04:06"/>
        <d v="2014-12-11T16:37:32"/>
        <d v="2014-12-12T01:02:52"/>
        <d v="2014-12-12T10:15:24"/>
        <d v="2014-12-13T02:36:34"/>
        <d v="2014-12-14T19:39:19"/>
        <d v="2014-12-15T13:10:19"/>
        <d v="2014-12-15T14:48:36"/>
        <d v="2014-12-15T19:55:07"/>
        <d v="2014-12-15T23:08:15"/>
        <d v="2014-12-16T05:56:28"/>
        <d v="2014-12-16T15:56:45"/>
        <d v="2014-12-16T19:39:40"/>
        <d v="2014-12-16T20:29:19"/>
        <d v="2014-12-16T21:52:20"/>
        <d v="2014-12-16T21:54:55"/>
        <d v="2014-12-17T10:30:47"/>
        <d v="2014-12-17T12:09:11"/>
        <d v="2014-12-17T14:01:07"/>
        <d v="2014-12-17T14:03:06"/>
        <d v="2014-12-17T14:42:04"/>
        <d v="2014-12-17T23:58:02"/>
        <d v="2014-12-18T00:32:23"/>
        <d v="2014-12-18T12:38:23"/>
        <d v="2014-12-18T17:07:23"/>
        <d v="2014-12-20T04:11:05"/>
        <d v="2014-12-20T17:43:09"/>
        <d v="2014-12-20T19:47:03"/>
        <d v="2014-12-22T02:01:04"/>
        <d v="2014-12-22T18:04:18"/>
        <d v="2014-12-22T20:53:30"/>
        <d v="2014-12-23T19:58:39"/>
        <d v="2014-12-24T12:11:23"/>
        <d v="2014-12-26T03:56:39"/>
        <d v="2014-12-26T20:39:56"/>
        <d v="2014-12-27T07:12:21"/>
        <d v="2014-12-29T13:04:38"/>
        <d v="2014-12-29T19:37:11"/>
        <d v="2014-12-29T22:14:52"/>
        <d v="2014-12-30T15:44:00"/>
        <d v="2014-12-30T22:45:44"/>
        <d v="2014-12-31T16:53:34"/>
        <d v="2015-12-01T06:37:27"/>
        <d v="2015-12-01T20:00:56"/>
        <d v="2015-12-01T23:13:30"/>
        <d v="2015-12-02T04:07:46"/>
        <d v="2015-12-02T08:38:51"/>
        <d v="2015-12-02T16:50:10"/>
        <d v="2015-12-02T20:20:12"/>
        <d v="2015-12-02T23:19:51"/>
        <d v="2015-12-03T04:20:07"/>
        <d v="2015-12-03T13:47:00"/>
        <d v="2015-12-03T14:11:28"/>
        <d v="2015-12-03T19:38:28"/>
        <d v="2015-12-03T23:00:51"/>
        <d v="2015-12-03T23:55:41"/>
        <d v="2015-12-04T00:56:47"/>
        <d v="2015-12-04T01:55:37"/>
        <d v="2015-12-04T20:17:36"/>
        <d v="2015-12-05T23:57:11"/>
        <d v="2015-12-06T07:50:33"/>
        <d v="2015-12-06T19:47:17"/>
        <d v="2015-12-06T21:13:10"/>
        <d v="2015-12-07T20:38:37"/>
        <d v="2015-12-07T22:50:13"/>
        <d v="2015-12-08T04:57:52"/>
        <d v="2015-12-08T17:40:25"/>
        <d v="2015-12-09T04:53:10"/>
        <d v="2015-12-09T08:36:13"/>
        <d v="2015-12-10T22:07:03"/>
        <d v="2015-12-11T19:46:42"/>
        <d v="2015-12-13T15:48:44"/>
        <d v="2015-12-15T04:00:11"/>
        <d v="2015-12-15T18:16:56"/>
        <d v="2015-12-16T03:09:34"/>
        <d v="2015-12-18T18:01:01"/>
        <d v="2015-12-20T13:45:23"/>
        <d v="2015-12-20T16:26:13"/>
        <d v="2015-12-21T17:24:21"/>
        <d v="2015-12-21T19:00:49"/>
        <d v="2015-12-21T20:50:48"/>
        <d v="2015-12-22T05:05:19"/>
        <d v="2015-12-22T10:29:30"/>
        <d v="2015-12-22T11:41:35"/>
        <d v="2015-12-22T21:18:29"/>
        <d v="2015-12-22T22:22:18"/>
        <d v="2015-12-23T01:02:56"/>
        <d v="2015-12-23T14:27:34"/>
        <d v="2015-12-24T08:45:52"/>
        <d v="2015-12-28T04:37:53"/>
        <d v="2015-12-28T23:34:59"/>
        <d v="2015-12-29T17:16:32"/>
        <d v="2015-12-30T08:00:29"/>
        <d v="2016-12-01T15:53:27"/>
        <d v="2016-12-01T16:34:06"/>
        <d v="2016-12-01T18:20:54"/>
        <d v="2016-12-01T22:03:39"/>
        <d v="2016-12-02T02:46:11"/>
        <d v="2016-12-03T01:47:58"/>
        <d v="2016-12-03T21:29:28"/>
        <d v="2016-12-03T22:13:29"/>
        <d v="2016-12-04T06:04:27"/>
        <d v="2016-12-04T16:02:45"/>
        <d v="2016-12-04T20:12:50"/>
        <d v="2016-12-05T00:04:09"/>
        <d v="2016-12-05T03:14:05"/>
        <d v="2016-12-05T13:06:20"/>
        <d v="2016-12-05T23:51:20"/>
        <d v="2016-12-06T19:47:27"/>
        <d v="2016-12-06T21:02:50"/>
        <d v="2016-12-07T13:05:05"/>
        <d v="2016-12-07T16:49:00"/>
        <d v="2016-12-07T18:00:53"/>
        <d v="2016-12-07T19:05:00"/>
        <d v="2016-12-07T22:49:09"/>
        <d v="2016-12-08T00:17:12"/>
        <d v="2016-12-08T05:38:02"/>
        <d v="2016-12-08T07:12:49"/>
        <d v="2016-12-09T22:35:11"/>
        <d v="2016-12-09T23:06:00"/>
        <d v="2016-12-10T01:18:20"/>
        <d v="2016-12-10T10:34:12"/>
        <d v="2016-12-11T16:31:21"/>
        <d v="2016-12-12T17:49:08"/>
        <d v="2016-12-13T02:54:47"/>
        <d v="2016-12-14T23:07:35"/>
        <d v="2016-12-15T21:48:01"/>
        <d v="2016-12-16T01:35:19"/>
        <d v="2016-12-16T17:16:53"/>
        <d v="2016-12-17T01:49:22"/>
        <d v="2016-12-17T04:46:23"/>
        <d v="2016-12-17T05:17:33"/>
        <d v="2016-12-18T20:16:26"/>
        <d v="2016-12-18T21:10:36"/>
        <d v="2016-12-19T15:16:37"/>
        <d v="2016-12-20T15:57:51"/>
        <d v="2016-12-21T00:44:54"/>
        <d v="2016-12-21T20:51:53"/>
        <d v="2016-12-22T04:37:48"/>
        <d v="2016-12-22T11:47:58"/>
        <d v="2016-12-22T22:04:55"/>
        <d v="2016-12-24T17:05:43"/>
        <d v="2016-12-24T19:51:28"/>
        <d v="2016-12-26T21:41:22"/>
        <d v="2016-12-27T18:08:20"/>
        <d v="2016-12-28T00:09:49"/>
        <d v="2016-12-28T01:26:48"/>
        <d v="2016-12-28T18:54:02"/>
        <d v="2016-12-28T20:57:06"/>
        <d v="2016-12-29T12:01:58"/>
        <d v="2016-12-29T19:51:23"/>
        <d v="2016-12-29T22:35:30"/>
        <d v="2016-12-30T18:54:42"/>
        <d v="2016-12-30T18:56:48"/>
        <d v="2016-12-30T21:06:06"/>
      </sharedItems>
      <extLst>
        <ext xmlns:x15="http://schemas.microsoft.com/office/spreadsheetml/2010/11/main" uri="{4F2E5C28-24EA-4eb8-9CBF-B6C8F9C3D259}">
          <x15:cachedUniqueNames>
            <x15:cachedUniqueName index="0" name="[Range 2].[Date Created Conversion].&amp;[2010-01-14T13:00:49]"/>
            <x15:cachedUniqueName index="1" name="[Range 2].[Date Created Conversion].&amp;[2010-01-16T22:04:52]"/>
            <x15:cachedUniqueName index="2" name="[Range 2].[Date Created Conversion].&amp;[2010-01-20T10:11:47]"/>
            <x15:cachedUniqueName index="3" name="[Range 2].[Date Created Conversion].&amp;[2010-01-27T04:11:47]"/>
            <x15:cachedUniqueName index="4" name="[Range 2].[Date Created Conversion].&amp;[2011-01-12T05:57:08]"/>
            <x15:cachedUniqueName index="5" name="[Range 2].[Date Created Conversion].&amp;[2011-01-12T07:44:38]"/>
            <x15:cachedUniqueName index="6" name="[Range 2].[Date Created Conversion].&amp;[2011-01-12T07:49:21]"/>
            <x15:cachedUniqueName index="7" name="[Range 2].[Date Created Conversion].&amp;[2011-01-14T10:18:49]"/>
            <x15:cachedUniqueName index="8" name="[Range 2].[Date Created Conversion].&amp;[2011-01-21T01:56:41]"/>
            <x15:cachedUniqueName index="9" name="[Range 2].[Date Created Conversion].&amp;[2011-01-21T15:35:13]"/>
            <x15:cachedUniqueName index="10" name="[Range 2].[Date Created Conversion].&amp;[2011-01-21T23:52:34]"/>
            <x15:cachedUniqueName index="11" name="[Range 2].[Date Created Conversion].&amp;[2011-01-22T00:46:49]"/>
            <x15:cachedUniqueName index="12" name="[Range 2].[Date Created Conversion].&amp;[2011-01-24T16:40:10]"/>
            <x15:cachedUniqueName index="13" name="[Range 2].[Date Created Conversion].&amp;[2011-01-24T19:48:47]"/>
            <x15:cachedUniqueName index="14" name="[Range 2].[Date Created Conversion].&amp;[2011-01-25T23:20:30]"/>
            <x15:cachedUniqueName index="15" name="[Range 2].[Date Created Conversion].&amp;[2011-01-27T00:37:10]"/>
            <x15:cachedUniqueName index="16" name="[Range 2].[Date Created Conversion].&amp;[2012-01-01T15:34:51]"/>
            <x15:cachedUniqueName index="17" name="[Range 2].[Date Created Conversion].&amp;[2012-01-03T19:26:13]"/>
            <x15:cachedUniqueName index="18" name="[Range 2].[Date Created Conversion].&amp;[2012-01-10T17:44:04]"/>
            <x15:cachedUniqueName index="19" name="[Range 2].[Date Created Conversion].&amp;[2012-01-12T21:43:03]"/>
            <x15:cachedUniqueName index="20" name="[Range 2].[Date Created Conversion].&amp;[2012-01-13T02:49:26]"/>
            <x15:cachedUniqueName index="21" name="[Range 2].[Date Created Conversion].&amp;[2012-01-13T22:03:51]"/>
            <x15:cachedUniqueName index="22" name="[Range 2].[Date Created Conversion].&amp;[2012-01-15T17:31:08]"/>
            <x15:cachedUniqueName index="23" name="[Range 2].[Date Created Conversion].&amp;[2012-01-16T15:37:15]"/>
            <x15:cachedUniqueName index="24" name="[Range 2].[Date Created Conversion].&amp;[2012-01-17T14:23:31]"/>
            <x15:cachedUniqueName index="25" name="[Range 2].[Date Created Conversion].&amp;[2012-01-18T01:08:55]"/>
            <x15:cachedUniqueName index="26" name="[Range 2].[Date Created Conversion].&amp;[2012-01-18T07:39:27]"/>
            <x15:cachedUniqueName index="27" name="[Range 2].[Date Created Conversion].&amp;[2012-01-19T00:53:15]"/>
            <x15:cachedUniqueName index="28" name="[Range 2].[Date Created Conversion].&amp;[2012-01-19T11:21:47]"/>
            <x15:cachedUniqueName index="29" name="[Range 2].[Date Created Conversion].&amp;[2012-01-19T17:33:46]"/>
            <x15:cachedUniqueName index="30" name="[Range 2].[Date Created Conversion].&amp;[2012-01-25T19:14:45]"/>
            <x15:cachedUniqueName index="31" name="[Range 2].[Date Created Conversion].&amp;[2012-01-25T20:33:58]"/>
            <x15:cachedUniqueName index="32" name="[Range 2].[Date Created Conversion].&amp;[2012-01-25T20:34:02]"/>
            <x15:cachedUniqueName index="33" name="[Range 2].[Date Created Conversion].&amp;[2012-01-26T09:01:39]"/>
            <x15:cachedUniqueName index="34" name="[Range 2].[Date Created Conversion].&amp;[2012-01-27T00:07:21]"/>
            <x15:cachedUniqueName index="35" name="[Range 2].[Date Created Conversion].&amp;[2012-01-28T16:17:03]"/>
            <x15:cachedUniqueName index="36" name="[Range 2].[Date Created Conversion].&amp;[2012-01-29T16:18:34]"/>
            <x15:cachedUniqueName index="37" name="[Range 2].[Date Created Conversion].&amp;[2012-01-30T01:29:58]"/>
            <x15:cachedUniqueName index="38" name="[Range 2].[Date Created Conversion].&amp;[2012-01-31T00:28:50]"/>
            <x15:cachedUniqueName index="39" name="[Range 2].[Date Created Conversion].&amp;[2012-01-31T18:16:58]"/>
            <x15:cachedUniqueName index="40" name="[Range 2].[Date Created Conversion].&amp;[2012-01-31T20:06:15]"/>
            <x15:cachedUniqueName index="41" name="[Range 2].[Date Created Conversion].&amp;[2012-01-31T22:46:14]"/>
            <x15:cachedUniqueName index="42" name="[Range 2].[Date Created Conversion].&amp;[2012-01-31T23:30:39]"/>
            <x15:cachedUniqueName index="43" name="[Range 2].[Date Created Conversion].&amp;[2013-01-02T01:08:59]"/>
            <x15:cachedUniqueName index="44" name="[Range 2].[Date Created Conversion].&amp;[2013-01-02T11:55:27]"/>
            <x15:cachedUniqueName index="45" name="[Range 2].[Date Created Conversion].&amp;[2013-01-02T20:19:25]"/>
            <x15:cachedUniqueName index="46" name="[Range 2].[Date Created Conversion].&amp;[2013-01-03T04:28:00]"/>
            <x15:cachedUniqueName index="47" name="[Range 2].[Date Created Conversion].&amp;[2013-01-08T00:25:52]"/>
            <x15:cachedUniqueName index="48" name="[Range 2].[Date Created Conversion].&amp;[2013-01-08T22:40:01]"/>
            <x15:cachedUniqueName index="49" name="[Range 2].[Date Created Conversion].&amp;[2013-01-14T16:29:28]"/>
            <x15:cachedUniqueName index="50" name="[Range 2].[Date Created Conversion].&amp;[2013-01-14T22:37:49]"/>
            <x15:cachedUniqueName index="51" name="[Range 2].[Date Created Conversion].&amp;[2013-01-15T23:59:29]"/>
            <x15:cachedUniqueName index="52" name="[Range 2].[Date Created Conversion].&amp;[2013-01-16T14:21:49]"/>
            <x15:cachedUniqueName index="53" name="[Range 2].[Date Created Conversion].&amp;[2013-01-17T15:52:38]"/>
            <x15:cachedUniqueName index="54" name="[Range 2].[Date Created Conversion].&amp;[2013-01-24T12:14:21]"/>
            <x15:cachedUniqueName index="55" name="[Range 2].[Date Created Conversion].&amp;[2013-01-25T09:09:15]"/>
            <x15:cachedUniqueName index="56" name="[Range 2].[Date Created Conversion].&amp;[2013-01-25T19:02:26]"/>
            <x15:cachedUniqueName index="57" name="[Range 2].[Date Created Conversion].&amp;[2013-01-25T21:04:32]"/>
            <x15:cachedUniqueName index="58" name="[Range 2].[Date Created Conversion].&amp;[2013-01-27T15:42:15]"/>
            <x15:cachedUniqueName index="59" name="[Range 2].[Date Created Conversion].&amp;[2013-01-29T01:03:23]"/>
            <x15:cachedUniqueName index="60" name="[Range 2].[Date Created Conversion].&amp;[2013-01-29T14:15:15]"/>
            <x15:cachedUniqueName index="61" name="[Range 2].[Date Created Conversion].&amp;[2013-01-30T18:01:51]"/>
            <x15:cachedUniqueName index="62" name="[Range 2].[Date Created Conversion].&amp;[2013-01-30T19:59:48]"/>
            <x15:cachedUniqueName index="63" name="[Range 2].[Date Created Conversion].&amp;[2013-01-30T23:05:37]"/>
            <x15:cachedUniqueName index="64" name="[Range 2].[Date Created Conversion].&amp;[2013-01-31T19:25:29]"/>
            <x15:cachedUniqueName index="65" name="[Range 2].[Date Created Conversion].&amp;[2014-01-03T00:07:25]"/>
            <x15:cachedUniqueName index="66" name="[Range 2].[Date Created Conversion].&amp;[2014-01-03T18:02:06]"/>
            <x15:cachedUniqueName index="67" name="[Range 2].[Date Created Conversion].&amp;[2014-01-04T11:41:32]"/>
            <x15:cachedUniqueName index="68" name="[Range 2].[Date Created Conversion].&amp;[2014-01-06T19:58:17]"/>
            <x15:cachedUniqueName index="69" name="[Range 2].[Date Created Conversion].&amp;[2014-01-06T20:48:53]"/>
            <x15:cachedUniqueName index="70" name="[Range 2].[Date Created Conversion].&amp;[2014-01-07T15:04:22]"/>
            <x15:cachedUniqueName index="71" name="[Range 2].[Date Created Conversion].&amp;[2014-01-07T19:00:48]"/>
            <x15:cachedUniqueName index="72" name="[Range 2].[Date Created Conversion].&amp;[2014-01-08T15:10:27]"/>
            <x15:cachedUniqueName index="73" name="[Range 2].[Date Created Conversion].&amp;[2014-01-09T09:30:31]"/>
            <x15:cachedUniqueName index="74" name="[Range 2].[Date Created Conversion].&amp;[2014-01-11T00:21:41]"/>
            <x15:cachedUniqueName index="75" name="[Range 2].[Date Created Conversion].&amp;[2014-01-13T17:49:11]"/>
            <x15:cachedUniqueName index="76" name="[Range 2].[Date Created Conversion].&amp;[2014-01-15T22:43:20]"/>
            <x15:cachedUniqueName index="77" name="[Range 2].[Date Created Conversion].&amp;[2014-01-16T17:01:24]"/>
            <x15:cachedUniqueName index="78" name="[Range 2].[Date Created Conversion].&amp;[2014-01-17T18:18:12]"/>
            <x15:cachedUniqueName index="79" name="[Range 2].[Date Created Conversion].&amp;[2014-01-18T22:10:17]"/>
            <x15:cachedUniqueName index="80" name="[Range 2].[Date Created Conversion].&amp;[2014-01-18T23:38:31]"/>
            <x15:cachedUniqueName index="81" name="[Range 2].[Date Created Conversion].&amp;[2014-01-21T17:00:17]"/>
            <x15:cachedUniqueName index="82" name="[Range 2].[Date Created Conversion].&amp;[2014-01-21T19:01:17]"/>
            <x15:cachedUniqueName index="83" name="[Range 2].[Date Created Conversion].&amp;[2014-01-22T09:08:42]"/>
            <x15:cachedUniqueName index="84" name="[Range 2].[Date Created Conversion].&amp;[2014-01-23T01:08:24]"/>
            <x15:cachedUniqueName index="85" name="[Range 2].[Date Created Conversion].&amp;[2014-01-23T20:31:11]"/>
            <x15:cachedUniqueName index="86" name="[Range 2].[Date Created Conversion].&amp;[2014-01-24T12:00:57]"/>
            <x15:cachedUniqueName index="87" name="[Range 2].[Date Created Conversion].&amp;[2014-01-24T13:39:51]"/>
            <x15:cachedUniqueName index="88" name="[Range 2].[Date Created Conversion].&amp;[2014-01-24T18:43:38]"/>
            <x15:cachedUniqueName index="89" name="[Range 2].[Date Created Conversion].&amp;[2014-01-25T16:25:07]"/>
            <x15:cachedUniqueName index="90" name="[Range 2].[Date Created Conversion].&amp;[2014-01-27T20:13:40]"/>
            <x15:cachedUniqueName index="91" name="[Range 2].[Date Created Conversion].&amp;[2014-01-27T22:11:35]"/>
            <x15:cachedUniqueName index="92" name="[Range 2].[Date Created Conversion].&amp;[2014-01-28T06:36:27]"/>
            <x15:cachedUniqueName index="93" name="[Range 2].[Date Created Conversion].&amp;[2014-01-28T19:45:32]"/>
            <x15:cachedUniqueName index="94" name="[Range 2].[Date Created Conversion].&amp;[2014-01-29T14:33:19]"/>
            <x15:cachedUniqueName index="95" name="[Range 2].[Date Created Conversion].&amp;[2015-01-01T05:59:59]"/>
            <x15:cachedUniqueName index="96" name="[Range 2].[Date Created Conversion].&amp;[2015-01-02T00:31:47]"/>
            <x15:cachedUniqueName index="97" name="[Range 2].[Date Created Conversion].&amp;[2015-01-02T21:48:31]"/>
            <x15:cachedUniqueName index="98" name="[Range 2].[Date Created Conversion].&amp;[2015-01-03T00:23:42]"/>
            <x15:cachedUniqueName index="99" name="[Range 2].[Date Created Conversion].&amp;[2015-01-03T18:55:42]"/>
            <x15:cachedUniqueName index="100" name="[Range 2].[Date Created Conversion].&amp;[2015-01-05T11:50:18]"/>
            <x15:cachedUniqueName index="101" name="[Range 2].[Date Created Conversion].&amp;[2015-01-05T15:22:29]"/>
            <x15:cachedUniqueName index="102" name="[Range 2].[Date Created Conversion].&amp;[2015-01-05T19:36:46]"/>
            <x15:cachedUniqueName index="103" name="[Range 2].[Date Created Conversion].&amp;[2015-01-05T23:22:29]"/>
            <x15:cachedUniqueName index="104" name="[Range 2].[Date Created Conversion].&amp;[2015-01-06T16:11:18]"/>
            <x15:cachedUniqueName index="105" name="[Range 2].[Date Created Conversion].&amp;[2015-01-06T19:44:01]"/>
            <x15:cachedUniqueName index="106" name="[Range 2].[Date Created Conversion].&amp;[2015-01-06T23:14:16]"/>
            <x15:cachedUniqueName index="107" name="[Range 2].[Date Created Conversion].&amp;[2015-01-07T04:51:43]"/>
            <x15:cachedUniqueName index="108" name="[Range 2].[Date Created Conversion].&amp;[2015-01-07T13:13:42]"/>
            <x15:cachedUniqueName index="109" name="[Range 2].[Date Created Conversion].&amp;[2015-01-07T15:04:31]"/>
            <x15:cachedUniqueName index="110" name="[Range 2].[Date Created Conversion].&amp;[2015-01-07T22:13:21]"/>
            <x15:cachedUniqueName index="111" name="[Range 2].[Date Created Conversion].&amp;[2015-01-08T18:26:21]"/>
            <x15:cachedUniqueName index="112" name="[Range 2].[Date Created Conversion].&amp;[2015-01-09T01:25:00]"/>
            <x15:cachedUniqueName index="113" name="[Range 2].[Date Created Conversion].&amp;[2015-01-09T03:39:39]"/>
            <x15:cachedUniqueName index="114" name="[Range 2].[Date Created Conversion].&amp;[2015-01-09T10:11:17]"/>
            <x15:cachedUniqueName index="115" name="[Range 2].[Date Created Conversion].&amp;[2015-01-09T21:58:29]"/>
            <x15:cachedUniqueName index="116" name="[Range 2].[Date Created Conversion].&amp;[2015-01-10T19:58:33]"/>
            <x15:cachedUniqueName index="117" name="[Range 2].[Date Created Conversion].&amp;[2015-01-12T01:12:39]"/>
            <x15:cachedUniqueName index="118" name="[Range 2].[Date Created Conversion].&amp;[2015-01-12T02:53:41]"/>
            <x15:cachedUniqueName index="119" name="[Range 2].[Date Created Conversion].&amp;[2015-01-12T15:23:40]"/>
            <x15:cachedUniqueName index="120" name="[Range 2].[Date Created Conversion].&amp;[2015-01-12T16:57:37]"/>
            <x15:cachedUniqueName index="121" name="[Range 2].[Date Created Conversion].&amp;[2015-01-12T19:12:18]"/>
            <x15:cachedUniqueName index="122" name="[Range 2].[Date Created Conversion].&amp;[2015-01-12T19:58:45]"/>
            <x15:cachedUniqueName index="123" name="[Range 2].[Date Created Conversion].&amp;[2015-01-12T22:31:43]"/>
            <x15:cachedUniqueName index="124" name="[Range 2].[Date Created Conversion].&amp;[2015-01-12T23:33:28]"/>
            <x15:cachedUniqueName index="125" name="[Range 2].[Date Created Conversion].&amp;[2015-01-13T14:15:42]"/>
            <x15:cachedUniqueName index="126" name="[Range 2].[Date Created Conversion].&amp;[2015-01-13T20:14:20]"/>
            <x15:cachedUniqueName index="127" name="[Range 2].[Date Created Conversion].&amp;[2015-01-13T21:07:51]"/>
            <x15:cachedUniqueName index="128" name="[Range 2].[Date Created Conversion].&amp;[2015-01-13T21:46:34]"/>
            <x15:cachedUniqueName index="129" name="[Range 2].[Date Created Conversion].&amp;[2015-01-13T22:15:29]"/>
            <x15:cachedUniqueName index="130" name="[Range 2].[Date Created Conversion].&amp;[2015-01-13T23:13:07]"/>
            <x15:cachedUniqueName index="131" name="[Range 2].[Date Created Conversion].&amp;[2015-01-14T01:43:02]"/>
            <x15:cachedUniqueName index="132" name="[Range 2].[Date Created Conversion].&amp;[2015-01-14T16:14:44]"/>
            <x15:cachedUniqueName index="133" name="[Range 2].[Date Created Conversion].&amp;[2015-01-14T22:34:19]"/>
            <x15:cachedUniqueName index="134" name="[Range 2].[Date Created Conversion].&amp;[2015-01-14T22:35:54]"/>
            <x15:cachedUniqueName index="135" name="[Range 2].[Date Created Conversion].&amp;[2015-01-14T23:58:02]"/>
            <x15:cachedUniqueName index="136" name="[Range 2].[Date Created Conversion].&amp;[2015-01-15T14:09:51]"/>
            <x15:cachedUniqueName index="137" name="[Range 2].[Date Created Conversion].&amp;[2015-01-15T16:24:37]"/>
            <x15:cachedUniqueName index="138" name="[Range 2].[Date Created Conversion].&amp;[2015-01-15T17:42:23]"/>
            <x15:cachedUniqueName index="139" name="[Range 2].[Date Created Conversion].&amp;[2015-01-15T18:28:00]"/>
            <x15:cachedUniqueName index="140" name="[Range 2].[Date Created Conversion].&amp;[2015-01-15T23:02:10]"/>
            <x15:cachedUniqueName index="141" name="[Range 2].[Date Created Conversion].&amp;[2015-01-16T14:05:47]"/>
            <x15:cachedUniqueName index="142" name="[Range 2].[Date Created Conversion].&amp;[2015-01-16T16:48:49]"/>
            <x15:cachedUniqueName index="143" name="[Range 2].[Date Created Conversion].&amp;[2015-01-16T18:26:50]"/>
            <x15:cachedUniqueName index="144" name="[Range 2].[Date Created Conversion].&amp;[2015-01-16T19:21:39]"/>
            <x15:cachedUniqueName index="145" name="[Range 2].[Date Created Conversion].&amp;[2015-01-16T20:19:12]"/>
            <x15:cachedUniqueName index="146" name="[Range 2].[Date Created Conversion].&amp;[2015-01-16T20:30:07]"/>
            <x15:cachedUniqueName index="147" name="[Range 2].[Date Created Conversion].&amp;[2015-01-17T03:21:13]"/>
            <x15:cachedUniqueName index="148" name="[Range 2].[Date Created Conversion].&amp;[2015-01-17T07:13:43]"/>
            <x15:cachedUniqueName index="149" name="[Range 2].[Date Created Conversion].&amp;[2015-01-17T18:48:03]"/>
            <x15:cachedUniqueName index="150" name="[Range 2].[Date Created Conversion].&amp;[2015-01-17T19:58:29]"/>
            <x15:cachedUniqueName index="151" name="[Range 2].[Date Created Conversion].&amp;[2015-01-18T00:08:47]"/>
            <x15:cachedUniqueName index="152" name="[Range 2].[Date Created Conversion].&amp;[2015-01-18T01:40:47]"/>
            <x15:cachedUniqueName index="153" name="[Range 2].[Date Created Conversion].&amp;[2015-01-18T15:52:36]"/>
            <x15:cachedUniqueName index="154" name="[Range 2].[Date Created Conversion].&amp;[2015-01-19T03:26:31]"/>
            <x15:cachedUniqueName index="155" name="[Range 2].[Date Created Conversion].&amp;[2015-01-19T15:14:22]"/>
            <x15:cachedUniqueName index="156" name="[Range 2].[Date Created Conversion].&amp;[2015-01-19T19:38:49]"/>
            <x15:cachedUniqueName index="157" name="[Range 2].[Date Created Conversion].&amp;[2015-01-20T16:52:10]"/>
            <x15:cachedUniqueName index="158" name="[Range 2].[Date Created Conversion].&amp;[2015-01-20T20:45:48]"/>
            <x15:cachedUniqueName index="159" name="[Range 2].[Date Created Conversion].&amp;[2015-01-20T21:19:43]"/>
            <x15:cachedUniqueName index="160" name="[Range 2].[Date Created Conversion].&amp;[2015-01-21T03:57:17]"/>
            <x15:cachedUniqueName index="161" name="[Range 2].[Date Created Conversion].&amp;[2015-01-21T08:34:13]"/>
            <x15:cachedUniqueName index="162" name="[Range 2].[Date Created Conversion].&amp;[2015-01-21T15:18:38]"/>
            <x15:cachedUniqueName index="163" name="[Range 2].[Date Created Conversion].&amp;[2015-01-22T04:13:42]"/>
            <x15:cachedUniqueName index="164" name="[Range 2].[Date Created Conversion].&amp;[2015-01-22T08:53:50]"/>
            <x15:cachedUniqueName index="165" name="[Range 2].[Date Created Conversion].&amp;[2015-01-22T14:31:17]"/>
            <x15:cachedUniqueName index="166" name="[Range 2].[Date Created Conversion].&amp;[2015-01-22T16:29:56]"/>
            <x15:cachedUniqueName index="167" name="[Range 2].[Date Created Conversion].&amp;[2015-01-22T21:08:54]"/>
            <x15:cachedUniqueName index="168" name="[Range 2].[Date Created Conversion].&amp;[2015-01-22T22:05:25]"/>
            <x15:cachedUniqueName index="169" name="[Range 2].[Date Created Conversion].&amp;[2015-01-22T22:11:58]"/>
            <x15:cachedUniqueName index="170" name="[Range 2].[Date Created Conversion].&amp;[2015-01-23T01:21:47]"/>
            <x15:cachedUniqueName index="171" name="[Range 2].[Date Created Conversion].&amp;[2015-01-23T03:18:58]"/>
            <x15:cachedUniqueName index="172" name="[Range 2].[Date Created Conversion].&amp;[2015-01-23T08:29:23]"/>
            <x15:cachedUniqueName index="173" name="[Range 2].[Date Created Conversion].&amp;[2015-01-23T19:59:14]"/>
            <x15:cachedUniqueName index="174" name="[Range 2].[Date Created Conversion].&amp;[2015-01-23T20:09:13]"/>
            <x15:cachedUniqueName index="175" name="[Range 2].[Date Created Conversion].&amp;[2015-01-23T20:34:04]"/>
            <x15:cachedUniqueName index="176" name="[Range 2].[Date Created Conversion].&amp;[2015-01-24T02:51:10]"/>
            <x15:cachedUniqueName index="177" name="[Range 2].[Date Created Conversion].&amp;[2015-01-24T11:55:03]"/>
            <x15:cachedUniqueName index="178" name="[Range 2].[Date Created Conversion].&amp;[2015-01-25T01:42:42]"/>
            <x15:cachedUniqueName index="179" name="[Range 2].[Date Created Conversion].&amp;[2015-01-25T03:15:40]"/>
            <x15:cachedUniqueName index="180" name="[Range 2].[Date Created Conversion].&amp;[2015-01-25T21:47:19]"/>
            <x15:cachedUniqueName index="181" name="[Range 2].[Date Created Conversion].&amp;[2015-01-27T00:16:12]"/>
            <x15:cachedUniqueName index="182" name="[Range 2].[Date Created Conversion].&amp;[2015-01-27T03:19:55]"/>
            <x15:cachedUniqueName index="183" name="[Range 2].[Date Created Conversion].&amp;[2015-01-27T08:41:33]"/>
            <x15:cachedUniqueName index="184" name="[Range 2].[Date Created Conversion].&amp;[2015-01-27T11:19:12]"/>
            <x15:cachedUniqueName index="185" name="[Range 2].[Date Created Conversion].&amp;[2015-01-27T15:09:41]"/>
            <x15:cachedUniqueName index="186" name="[Range 2].[Date Created Conversion].&amp;[2015-01-27T16:00:20]"/>
            <x15:cachedUniqueName index="187" name="[Range 2].[Date Created Conversion].&amp;[2015-01-27T18:28:38]"/>
            <x15:cachedUniqueName index="188" name="[Range 2].[Date Created Conversion].&amp;[2015-01-27T20:00:22]"/>
            <x15:cachedUniqueName index="189" name="[Range 2].[Date Created Conversion].&amp;[2015-01-27T20:06:04]"/>
            <x15:cachedUniqueName index="190" name="[Range 2].[Date Created Conversion].&amp;[2015-01-27T21:13:54]"/>
            <x15:cachedUniqueName index="191" name="[Range 2].[Date Created Conversion].&amp;[2015-01-27T22:17:09]"/>
            <x15:cachedUniqueName index="192" name="[Range 2].[Date Created Conversion].&amp;[2015-01-27T23:09:48]"/>
            <x15:cachedUniqueName index="193" name="[Range 2].[Date Created Conversion].&amp;[2015-01-28T04:02:41]"/>
            <x15:cachedUniqueName index="194" name="[Range 2].[Date Created Conversion].&amp;[2015-01-28T06:00:18]"/>
            <x15:cachedUniqueName index="195" name="[Range 2].[Date Created Conversion].&amp;[2015-01-28T12:14:45]"/>
            <x15:cachedUniqueName index="196" name="[Range 2].[Date Created Conversion].&amp;[2015-01-28T16:37:59]"/>
            <x15:cachedUniqueName index="197" name="[Range 2].[Date Created Conversion].&amp;[2015-01-28T17:11:15]"/>
            <x15:cachedUniqueName index="198" name="[Range 2].[Date Created Conversion].&amp;[2015-01-28T19:49:06]"/>
            <x15:cachedUniqueName index="199" name="[Range 2].[Date Created Conversion].&amp;[2015-01-29T00:01:34]"/>
            <x15:cachedUniqueName index="200" name="[Range 2].[Date Created Conversion].&amp;[2015-01-29T07:32:16]"/>
            <x15:cachedUniqueName index="201" name="[Range 2].[Date Created Conversion].&amp;[2015-01-29T12:24:20]"/>
            <x15:cachedUniqueName index="202" name="[Range 2].[Date Created Conversion].&amp;[2015-01-29T13:45:08]"/>
            <x15:cachedUniqueName index="203" name="[Range 2].[Date Created Conversion].&amp;[2015-01-29T14:00:59]"/>
            <x15:cachedUniqueName index="204" name="[Range 2].[Date Created Conversion].&amp;[2015-01-29T20:17:35]"/>
            <x15:cachedUniqueName index="205" name="[Range 2].[Date Created Conversion].&amp;[2015-01-30T08:08:41]"/>
            <x15:cachedUniqueName index="206" name="[Range 2].[Date Created Conversion].&amp;[2015-01-30T15:21:16]"/>
            <x15:cachedUniqueName index="207" name="[Range 2].[Date Created Conversion].&amp;[2015-01-30T18:07:20]"/>
            <x15:cachedUniqueName index="208" name="[Range 2].[Date Created Conversion].&amp;[2015-01-30T20:33:49]"/>
            <x15:cachedUniqueName index="209" name="[Range 2].[Date Created Conversion].&amp;[2015-01-30T22:16:41]"/>
            <x15:cachedUniqueName index="210" name="[Range 2].[Date Created Conversion].&amp;[2015-01-30T23:02:35]"/>
            <x15:cachedUniqueName index="211" name="[Range 2].[Date Created Conversion].&amp;[2015-01-31T00:42:05]"/>
            <x15:cachedUniqueName index="212" name="[Range 2].[Date Created Conversion].&amp;[2016-01-01T00:11:11]"/>
            <x15:cachedUniqueName index="213" name="[Range 2].[Date Created Conversion].&amp;[2016-01-01T13:43:28]"/>
            <x15:cachedUniqueName index="214" name="[Range 2].[Date Created Conversion].&amp;[2016-01-01T13:56:03]"/>
            <x15:cachedUniqueName index="215" name="[Range 2].[Date Created Conversion].&amp;[2016-01-01T21:40:37]"/>
            <x15:cachedUniqueName index="216" name="[Range 2].[Date Created Conversion].&amp;[2016-01-02T08:32:15]"/>
            <x15:cachedUniqueName index="217" name="[Range 2].[Date Created Conversion].&amp;[2016-01-02T10:43:33]"/>
            <x15:cachedUniqueName index="218" name="[Range 2].[Date Created Conversion].&amp;[2016-01-02T14:48:43]"/>
            <x15:cachedUniqueName index="219" name="[Range 2].[Date Created Conversion].&amp;[2016-01-02T22:27:15]"/>
            <x15:cachedUniqueName index="220" name="[Range 2].[Date Created Conversion].&amp;[2016-01-03T14:58:48]"/>
            <x15:cachedUniqueName index="221" name="[Range 2].[Date Created Conversion].&amp;[2016-01-03T16:38:00]"/>
            <x15:cachedUniqueName index="222" name="[Range 2].[Date Created Conversion].&amp;[2016-01-04T06:03:17]"/>
            <x15:cachedUniqueName index="223" name="[Range 2].[Date Created Conversion].&amp;[2016-01-04T17:05:53]"/>
            <x15:cachedUniqueName index="224" name="[Range 2].[Date Created Conversion].&amp;[2016-01-04T23:36:10]"/>
            <x15:cachedUniqueName index="225" name="[Range 2].[Date Created Conversion].&amp;[2016-01-05T15:38:10]"/>
            <x15:cachedUniqueName index="226" name="[Range 2].[Date Created Conversion].&amp;[2016-01-05T15:43:19]"/>
            <x15:cachedUniqueName index="227" name="[Range 2].[Date Created Conversion].&amp;[2016-01-05T19:44:56]"/>
            <x15:cachedUniqueName index="228" name="[Range 2].[Date Created Conversion].&amp;[2016-01-05T21:52:10]"/>
            <x15:cachedUniqueName index="229" name="[Range 2].[Date Created Conversion].&amp;[2016-01-06T02:00:53]"/>
            <x15:cachedUniqueName index="230" name="[Range 2].[Date Created Conversion].&amp;[2016-01-06T02:45:35]"/>
            <x15:cachedUniqueName index="231" name="[Range 2].[Date Created Conversion].&amp;[2016-01-06T05:31:22]"/>
            <x15:cachedUniqueName index="232" name="[Range 2].[Date Created Conversion].&amp;[2016-01-06T23:55:31]"/>
            <x15:cachedUniqueName index="233" name="[Range 2].[Date Created Conversion].&amp;[2016-01-07T19:00:34]"/>
            <x15:cachedUniqueName index="234" name="[Range 2].[Date Created Conversion].&amp;[2016-01-08T13:18:51]"/>
            <x15:cachedUniqueName index="235" name="[Range 2].[Date Created Conversion].&amp;[2016-01-08T13:51:09]"/>
            <x15:cachedUniqueName index="236" name="[Range 2].[Date Created Conversion].&amp;[2016-01-08T16:58:00]"/>
            <x15:cachedUniqueName index="237" name="[Range 2].[Date Created Conversion].&amp;[2016-01-09T11:28:49]"/>
            <x15:cachedUniqueName index="238" name="[Range 2].[Date Created Conversion].&amp;[2016-01-10T17:51:38]"/>
            <x15:cachedUniqueName index="239" name="[Range 2].[Date Created Conversion].&amp;[2016-01-11T13:56:54]"/>
            <x15:cachedUniqueName index="240" name="[Range 2].[Date Created Conversion].&amp;[2016-01-11T16:34:01]"/>
            <x15:cachedUniqueName index="241" name="[Range 2].[Date Created Conversion].&amp;[2016-01-11T16:42:44]"/>
            <x15:cachedUniqueName index="242" name="[Range 2].[Date Created Conversion].&amp;[2016-01-11T19:30:11]"/>
            <x15:cachedUniqueName index="243" name="[Range 2].[Date Created Conversion].&amp;[2016-01-11T21:14:13]"/>
            <x15:cachedUniqueName index="244" name="[Range 2].[Date Created Conversion].&amp;[2016-01-11T22:13:36]"/>
            <x15:cachedUniqueName index="245" name="[Range 2].[Date Created Conversion].&amp;[2016-01-12T11:29:44]"/>
            <x15:cachedUniqueName index="246" name="[Range 2].[Date Created Conversion].&amp;[2016-01-12T16:07:27]"/>
            <x15:cachedUniqueName index="247" name="[Range 2].[Date Created Conversion].&amp;[2016-01-12T16:29:03]"/>
            <x15:cachedUniqueName index="248" name="[Range 2].[Date Created Conversion].&amp;[2016-01-12T19:10:22]"/>
            <x15:cachedUniqueName index="249" name="[Range 2].[Date Created Conversion].&amp;[2016-01-12T20:47:27]"/>
            <x15:cachedUniqueName index="250" name="[Range 2].[Date Created Conversion].&amp;[2016-01-13T03:08:24]"/>
            <x15:cachedUniqueName index="251" name="[Range 2].[Date Created Conversion].&amp;[2016-01-13T04:33:11]"/>
            <x15:cachedUniqueName index="252" name="[Range 2].[Date Created Conversion].&amp;[2016-01-13T05:51:57]"/>
            <x15:cachedUniqueName index="253" name="[Range 2].[Date Created Conversion].&amp;[2016-01-13T10:20:45]"/>
            <x15:cachedUniqueName index="254" name="[Range 2].[Date Created Conversion].&amp;[2016-01-13T17:45:44]"/>
            <x15:cachedUniqueName index="255" name="[Range 2].[Date Created Conversion].&amp;[2016-01-13T20:14:20]"/>
            <x15:cachedUniqueName index="256" name="[Range 2].[Date Created Conversion].&amp;[2016-01-13T21:45:24]"/>
            <x15:cachedUniqueName index="257" name="[Range 2].[Date Created Conversion].&amp;[2016-01-14T19:02:06]"/>
            <x15:cachedUniqueName index="258" name="[Range 2].[Date Created Conversion].&amp;[2016-01-14T21:35:13]"/>
            <x15:cachedUniqueName index="259" name="[Range 2].[Date Created Conversion].&amp;[2016-01-14T22:24:57]"/>
            <x15:cachedUniqueName index="260" name="[Range 2].[Date Created Conversion].&amp;[2016-01-15T02:39:31]"/>
            <x15:cachedUniqueName index="261" name="[Range 2].[Date Created Conversion].&amp;[2016-01-15T07:21:51]"/>
            <x15:cachedUniqueName index="262" name="[Range 2].[Date Created Conversion].&amp;[2016-01-15T16:20:32]"/>
            <x15:cachedUniqueName index="263" name="[Range 2].[Date Created Conversion].&amp;[2016-01-18T09:33:48]"/>
            <x15:cachedUniqueName index="264" name="[Range 2].[Date Created Conversion].&amp;[2016-01-18T12:04:39]"/>
            <x15:cachedUniqueName index="265" name="[Range 2].[Date Created Conversion].&amp;[2016-01-18T17:26:38]"/>
            <x15:cachedUniqueName index="266" name="[Range 2].[Date Created Conversion].&amp;[2016-01-19T12:33:09]"/>
            <x15:cachedUniqueName index="267" name="[Range 2].[Date Created Conversion].&amp;[2016-01-19T13:48:09]"/>
            <x15:cachedUniqueName index="268" name="[Range 2].[Date Created Conversion].&amp;[2016-01-19T14:08:17]"/>
            <x15:cachedUniqueName index="269" name="[Range 2].[Date Created Conversion].&amp;[2016-01-19T17:00:27]"/>
            <x15:cachedUniqueName index="270" name="[Range 2].[Date Created Conversion].&amp;[2016-01-19T19:09:29]"/>
            <x15:cachedUniqueName index="271" name="[Range 2].[Date Created Conversion].&amp;[2016-01-21T00:03:49]"/>
            <x15:cachedUniqueName index="272" name="[Range 2].[Date Created Conversion].&amp;[2016-01-21T04:06:37]"/>
            <x15:cachedUniqueName index="273" name="[Range 2].[Date Created Conversion].&amp;[2016-01-21T20:07:47]"/>
            <x15:cachedUniqueName index="274" name="[Range 2].[Date Created Conversion].&amp;[2016-01-22T08:24:17]"/>
            <x15:cachedUniqueName index="275" name="[Range 2].[Date Created Conversion].&amp;[2016-01-22T11:24:25]"/>
            <x15:cachedUniqueName index="276" name="[Range 2].[Date Created Conversion].&amp;[2016-01-22T18:33:07]"/>
            <x15:cachedUniqueName index="277" name="[Range 2].[Date Created Conversion].&amp;[2016-01-22T22:36:37]"/>
            <x15:cachedUniqueName index="278" name="[Range 2].[Date Created Conversion].&amp;[2016-01-24T23:05:09]"/>
            <x15:cachedUniqueName index="279" name="[Range 2].[Date Created Conversion].&amp;[2016-01-25T13:56:16]"/>
            <x15:cachedUniqueName index="280" name="[Range 2].[Date Created Conversion].&amp;[2016-01-25T21:36:40]"/>
            <x15:cachedUniqueName index="281" name="[Range 2].[Date Created Conversion].&amp;[2016-01-26T07:25:01]"/>
            <x15:cachedUniqueName index="282" name="[Range 2].[Date Created Conversion].&amp;[2016-01-26T10:57:14]"/>
            <x15:cachedUniqueName index="283" name="[Range 2].[Date Created Conversion].&amp;[2016-01-26T16:57:16]"/>
            <x15:cachedUniqueName index="284" name="[Range 2].[Date Created Conversion].&amp;[2016-01-27T11:52:12]"/>
            <x15:cachedUniqueName index="285" name="[Range 2].[Date Created Conversion].&amp;[2016-01-27T20:15:27]"/>
            <x15:cachedUniqueName index="286" name="[Range 2].[Date Created Conversion].&amp;[2016-01-27T21:52:52]"/>
            <x15:cachedUniqueName index="287" name="[Range 2].[Date Created Conversion].&amp;[2016-01-27T23:22:17]"/>
            <x15:cachedUniqueName index="288" name="[Range 2].[Date Created Conversion].&amp;[2016-01-28T06:45:36]"/>
            <x15:cachedUniqueName index="289" name="[Range 2].[Date Created Conversion].&amp;[2016-01-28T16:18:30]"/>
            <x15:cachedUniqueName index="290" name="[Range 2].[Date Created Conversion].&amp;[2016-01-28T21:35:43]"/>
            <x15:cachedUniqueName index="291" name="[Range 2].[Date Created Conversion].&amp;[2016-01-29T04:42:12]"/>
            <x15:cachedUniqueName index="292" name="[Range 2].[Date Created Conversion].&amp;[2016-01-29T20:22:56]"/>
            <x15:cachedUniqueName index="293" name="[Range 2].[Date Created Conversion].&amp;[2016-01-30T16:58:40]"/>
            <x15:cachedUniqueName index="294" name="[Range 2].[Date Created Conversion].&amp;[2016-01-30T21:10:58]"/>
            <x15:cachedUniqueName index="295" name="[Range 2].[Date Created Conversion].&amp;[2016-01-31T04:13:59]"/>
            <x15:cachedUniqueName index="296" name="[Range 2].[Date Created Conversion].&amp;[2016-01-31T16:54:32]"/>
            <x15:cachedUniqueName index="297" name="[Range 2].[Date Created Conversion].&amp;[2016-01-31T17:05:14]"/>
            <x15:cachedUniqueName index="298" name="[Range 2].[Date Created Conversion].&amp;[2016-01-31T22:43:06]"/>
            <x15:cachedUniqueName index="299" name="[Range 2].[Date Created Conversion].&amp;[2017-01-01T17:35:22]"/>
            <x15:cachedUniqueName index="300" name="[Range 2].[Date Created Conversion].&amp;[2017-01-01T21:45:31]"/>
            <x15:cachedUniqueName index="301" name="[Range 2].[Date Created Conversion].&amp;[2017-01-02T13:05:19]"/>
            <x15:cachedUniqueName index="302" name="[Range 2].[Date Created Conversion].&amp;[2017-01-02T15:55:59]"/>
            <x15:cachedUniqueName index="303" name="[Range 2].[Date Created Conversion].&amp;[2017-01-02T21:50:36]"/>
            <x15:cachedUniqueName index="304" name="[Range 2].[Date Created Conversion].&amp;[2017-01-03T14:46:01]"/>
            <x15:cachedUniqueName index="305" name="[Range 2].[Date Created Conversion].&amp;[2017-01-03T16:36:49]"/>
            <x15:cachedUniqueName index="306" name="[Range 2].[Date Created Conversion].&amp;[2017-01-05T16:38:55]"/>
            <x15:cachedUniqueName index="307" name="[Range 2].[Date Created Conversion].&amp;[2017-01-05T20:05:30]"/>
            <x15:cachedUniqueName index="308" name="[Range 2].[Date Created Conversion].&amp;[2017-01-06T14:23:31]"/>
            <x15:cachedUniqueName index="309" name="[Range 2].[Date Created Conversion].&amp;[2017-01-06T16:25:39]"/>
            <x15:cachedUniqueName index="310" name="[Range 2].[Date Created Conversion].&amp;[2017-01-06T20:21:40]"/>
            <x15:cachedUniqueName index="311" name="[Range 2].[Date Created Conversion].&amp;[2017-01-07T05:54:57]"/>
            <x15:cachedUniqueName index="312" name="[Range 2].[Date Created Conversion].&amp;[2017-01-07T07:16:47]"/>
            <x15:cachedUniqueName index="313" name="[Range 2].[Date Created Conversion].&amp;[2017-01-07T16:20:30]"/>
            <x15:cachedUniqueName index="314" name="[Range 2].[Date Created Conversion].&amp;[2017-01-09T09:59:05]"/>
            <x15:cachedUniqueName index="315" name="[Range 2].[Date Created Conversion].&amp;[2017-01-09T21:40:35]"/>
            <x15:cachedUniqueName index="316" name="[Range 2].[Date Created Conversion].&amp;[2017-01-10T00:45:19]"/>
            <x15:cachedUniqueName index="317" name="[Range 2].[Date Created Conversion].&amp;[2017-01-10T08:46:17]"/>
            <x15:cachedUniqueName index="318" name="[Range 2].[Date Created Conversion].&amp;[2017-01-10T14:24:21]"/>
            <x15:cachedUniqueName index="319" name="[Range 2].[Date Created Conversion].&amp;[2017-01-10T17:52:15]"/>
            <x15:cachedUniqueName index="320" name="[Range 2].[Date Created Conversion].&amp;[2017-01-11T00:28:18]"/>
            <x15:cachedUniqueName index="321" name="[Range 2].[Date Created Conversion].&amp;[2017-01-11T01:22:14]"/>
            <x15:cachedUniqueName index="322" name="[Range 2].[Date Created Conversion].&amp;[2017-01-11T02:19:05]"/>
            <x15:cachedUniqueName index="323" name="[Range 2].[Date Created Conversion].&amp;[2017-01-11T06:16:58]"/>
            <x15:cachedUniqueName index="324" name="[Range 2].[Date Created Conversion].&amp;[2017-01-11T06:28:53]"/>
            <x15:cachedUniqueName index="325" name="[Range 2].[Date Created Conversion].&amp;[2017-01-12T04:40:05]"/>
            <x15:cachedUniqueName index="326" name="[Range 2].[Date Created Conversion].&amp;[2017-01-12T05:16:10]"/>
            <x15:cachedUniqueName index="327" name="[Range 2].[Date Created Conversion].&amp;[2017-01-12T12:09:38]"/>
            <x15:cachedUniqueName index="328" name="[Range 2].[Date Created Conversion].&amp;[2017-01-14T01:26:00]"/>
            <x15:cachedUniqueName index="329" name="[Range 2].[Date Created Conversion].&amp;[2017-01-15T12:43:39]"/>
            <x15:cachedUniqueName index="330" name="[Range 2].[Date Created Conversion].&amp;[2017-01-16T12:48:05]"/>
            <x15:cachedUniqueName index="331" name="[Range 2].[Date Created Conversion].&amp;[2017-01-17T03:28:46]"/>
            <x15:cachedUniqueName index="332" name="[Range 2].[Date Created Conversion].&amp;[2017-01-17T15:32:48]"/>
            <x15:cachedUniqueName index="333" name="[Range 2].[Date Created Conversion].&amp;[2017-01-17T19:51:10]"/>
            <x15:cachedUniqueName index="334" name="[Range 2].[Date Created Conversion].&amp;[2017-01-17T20:17:27]"/>
            <x15:cachedUniqueName index="335" name="[Range 2].[Date Created Conversion].&amp;[2017-01-18T04:56:06]"/>
            <x15:cachedUniqueName index="336" name="[Range 2].[Date Created Conversion].&amp;[2017-01-18T07:53:49]"/>
            <x15:cachedUniqueName index="337" name="[Range 2].[Date Created Conversion].&amp;[2017-01-18T16:17:25]"/>
            <x15:cachedUniqueName index="338" name="[Range 2].[Date Created Conversion].&amp;[2017-01-19T16:39:08]"/>
            <x15:cachedUniqueName index="339" name="[Range 2].[Date Created Conversion].&amp;[2017-01-20T11:49:34]"/>
            <x15:cachedUniqueName index="340" name="[Range 2].[Date Created Conversion].&amp;[2017-01-20T15:03:25]"/>
            <x15:cachedUniqueName index="341" name="[Range 2].[Date Created Conversion].&amp;[2017-01-21T00:26:39]"/>
            <x15:cachedUniqueName index="342" name="[Range 2].[Date Created Conversion].&amp;[2017-01-21T12:01:30]"/>
            <x15:cachedUniqueName index="343" name="[Range 2].[Date Created Conversion].&amp;[2017-01-23T04:43:42]"/>
            <x15:cachedUniqueName index="344" name="[Range 2].[Date Created Conversion].&amp;[2017-01-23T08:50:02]"/>
            <x15:cachedUniqueName index="345" name="[Range 2].[Date Created Conversion].&amp;[2017-01-23T13:25:52]"/>
            <x15:cachedUniqueName index="346" name="[Range 2].[Date Created Conversion].&amp;[2017-01-23T23:25:21]"/>
            <x15:cachedUniqueName index="347" name="[Range 2].[Date Created Conversion].&amp;[2017-01-24T05:51:36]"/>
            <x15:cachedUniqueName index="348" name="[Range 2].[Date Created Conversion].&amp;[2017-01-24T14:14:22]"/>
            <x15:cachedUniqueName index="349" name="[Range 2].[Date Created Conversion].&amp;[2017-01-24T15:05:11]"/>
            <x15:cachedUniqueName index="350" name="[Range 2].[Date Created Conversion].&amp;[2017-01-24T17:23:40]"/>
            <x15:cachedUniqueName index="351" name="[Range 2].[Date Created Conversion].&amp;[2017-01-25T05:51:40]"/>
            <x15:cachedUniqueName index="352" name="[Range 2].[Date Created Conversion].&amp;[2017-01-25T11:58:28]"/>
            <x15:cachedUniqueName index="353" name="[Range 2].[Date Created Conversion].&amp;[2017-01-26T09:01:47]"/>
            <x15:cachedUniqueName index="354" name="[Range 2].[Date Created Conversion].&amp;[2017-01-26T20:18:25]"/>
            <x15:cachedUniqueName index="355" name="[Range 2].[Date Created Conversion].&amp;[2017-01-26T23:03:59]"/>
            <x15:cachedUniqueName index="356" name="[Range 2].[Date Created Conversion].&amp;[2017-01-27T13:05:58]"/>
            <x15:cachedUniqueName index="357" name="[Range 2].[Date Created Conversion].&amp;[2017-01-27T22:37:06]"/>
            <x15:cachedUniqueName index="358" name="[Range 2].[Date Created Conversion].&amp;[2017-01-27T23:05:18]"/>
            <x15:cachedUniqueName index="359" name="[Range 2].[Date Created Conversion].&amp;[2017-01-28T18:44:10]"/>
            <x15:cachedUniqueName index="360" name="[Range 2].[Date Created Conversion].&amp;[2017-01-31T14:24:43]"/>
            <x15:cachedUniqueName index="361" name="[Range 2].[Date Created Conversion].&amp;[2017-01-31T15:02:35]"/>
            <x15:cachedUniqueName index="362" name="[Range 2].[Date Created Conversion].&amp;[2017-01-31T19:19:15]"/>
            <x15:cachedUniqueName index="363" name="[Range 2].[Date Created Conversion].&amp;[2017-01-31T19:51:40]"/>
            <x15:cachedUniqueName index="364" name="[Range 2].[Date Created Conversion].&amp;[2017-01-31T22:57:58]"/>
            <x15:cachedUniqueName index="365" name="[Range 2].[Date Created Conversion].&amp;[2010-02-04T07:45:59]"/>
            <x15:cachedUniqueName index="366" name="[Range 2].[Date Created Conversion].&amp;[2010-02-06T22:03:26]"/>
            <x15:cachedUniqueName index="367" name="[Range 2].[Date Created Conversion].&amp;[2010-02-26T21:36:31]"/>
            <x15:cachedUniqueName index="368" name="[Range 2].[Date Created Conversion].&amp;[2011-02-02T12:57:07]"/>
            <x15:cachedUniqueName index="369" name="[Range 2].[Date Created Conversion].&amp;[2011-02-11T19:07:25]"/>
            <x15:cachedUniqueName index="370" name="[Range 2].[Date Created Conversion].&amp;[2011-02-13T02:03:10]"/>
            <x15:cachedUniqueName index="371" name="[Range 2].[Date Created Conversion].&amp;[2011-02-13T18:09:44]"/>
            <x15:cachedUniqueName index="372" name="[Range 2].[Date Created Conversion].&amp;[2011-02-14T12:38:02]"/>
            <x15:cachedUniqueName index="373" name="[Range 2].[Date Created Conversion].&amp;[2011-02-16T18:24:19]"/>
            <x15:cachedUniqueName index="374" name="[Range 2].[Date Created Conversion].&amp;[2011-02-18T16:54:42]"/>
            <x15:cachedUniqueName index="375" name="[Range 2].[Date Created Conversion].&amp;[2011-02-21T11:55:55]"/>
            <x15:cachedUniqueName index="376" name="[Range 2].[Date Created Conversion].&amp;[2012-02-02T04:47:45]"/>
            <x15:cachedUniqueName index="377" name="[Range 2].[Date Created Conversion].&amp;[2012-02-02T15:39:25]"/>
            <x15:cachedUniqueName index="378" name="[Range 2].[Date Created Conversion].&amp;[2012-02-06T20:17:15]"/>
            <x15:cachedUniqueName index="379" name="[Range 2].[Date Created Conversion].&amp;[2012-02-07T02:43:55]"/>
            <x15:cachedUniqueName index="380" name="[Range 2].[Date Created Conversion].&amp;[2012-02-07T21:10:26]"/>
            <x15:cachedUniqueName index="381" name="[Range 2].[Date Created Conversion].&amp;[2012-02-09T01:00:49]"/>
            <x15:cachedUniqueName index="382" name="[Range 2].[Date Created Conversion].&amp;[2012-02-09T01:56:15]"/>
            <x15:cachedUniqueName index="383" name="[Range 2].[Date Created Conversion].&amp;[2012-02-09T04:02:09]"/>
            <x15:cachedUniqueName index="384" name="[Range 2].[Date Created Conversion].&amp;[2012-02-09T15:07:29]"/>
            <x15:cachedUniqueName index="385" name="[Range 2].[Date Created Conversion].&amp;[2012-02-10T23:36:27]"/>
            <x15:cachedUniqueName index="386" name="[Range 2].[Date Created Conversion].&amp;[2012-02-13T15:17:15]"/>
            <x15:cachedUniqueName index="387" name="[Range 2].[Date Created Conversion].&amp;[2012-02-17T01:35:10]"/>
            <x15:cachedUniqueName index="388" name="[Range 2].[Date Created Conversion].&amp;[2012-02-17T13:17:05]"/>
            <x15:cachedUniqueName index="389" name="[Range 2].[Date Created Conversion].&amp;[2012-02-19T17:12:52]"/>
            <x15:cachedUniqueName index="390" name="[Range 2].[Date Created Conversion].&amp;[2012-02-20T17:37:32]"/>
            <x15:cachedUniqueName index="391" name="[Range 2].[Date Created Conversion].&amp;[2012-02-21T20:40:39]"/>
            <x15:cachedUniqueName index="392" name="[Range 2].[Date Created Conversion].&amp;[2012-02-22T01:22:35]"/>
            <x15:cachedUniqueName index="393" name="[Range 2].[Date Created Conversion].&amp;[2012-02-22T06:03:05]"/>
            <x15:cachedUniqueName index="394" name="[Range 2].[Date Created Conversion].&amp;[2012-02-24T14:42:46]"/>
            <x15:cachedUniqueName index="395" name="[Range 2].[Date Created Conversion].&amp;[2012-02-28T01:57:54]"/>
            <x15:cachedUniqueName index="396" name="[Range 2].[Date Created Conversion].&amp;[2012-02-28T14:45:23]"/>
            <x15:cachedUniqueName index="397" name="[Range 2].[Date Created Conversion].&amp;[2013-02-02T23:42:17]"/>
            <x15:cachedUniqueName index="398" name="[Range 2].[Date Created Conversion].&amp;[2013-02-04T02:49:48]"/>
            <x15:cachedUniqueName index="399" name="[Range 2].[Date Created Conversion].&amp;[2013-02-05T23:15:45]"/>
            <x15:cachedUniqueName index="400" name="[Range 2].[Date Created Conversion].&amp;[2013-02-06T03:02:08]"/>
            <x15:cachedUniqueName index="401" name="[Range 2].[Date Created Conversion].&amp;[2013-02-06T19:11:18]"/>
            <x15:cachedUniqueName index="402" name="[Range 2].[Date Created Conversion].&amp;[2013-02-07T07:28:39]"/>
            <x15:cachedUniqueName index="403" name="[Range 2].[Date Created Conversion].&amp;[2013-02-07T17:42:15]"/>
            <x15:cachedUniqueName index="404" name="[Range 2].[Date Created Conversion].&amp;[2013-02-07T21:08:19]"/>
            <x15:cachedUniqueName index="405" name="[Range 2].[Date Created Conversion].&amp;[2013-02-08T18:07:31]"/>
            <x15:cachedUniqueName index="406" name="[Range 2].[Date Created Conversion].&amp;[2013-02-08T19:35:24]"/>
            <x15:cachedUniqueName index="407" name="[Range 2].[Date Created Conversion].&amp;[2013-02-08T23:38:28]"/>
            <x15:cachedUniqueName index="408" name="[Range 2].[Date Created Conversion].&amp;[2013-02-11T02:54:10]"/>
            <x15:cachedUniqueName index="409" name="[Range 2].[Date Created Conversion].&amp;[2013-02-14T08:23:59]"/>
            <x15:cachedUniqueName index="410" name="[Range 2].[Date Created Conversion].&amp;[2013-02-14T18:27:47]"/>
            <x15:cachedUniqueName index="411" name="[Range 2].[Date Created Conversion].&amp;[2013-02-15T17:13:09]"/>
            <x15:cachedUniqueName index="412" name="[Range 2].[Date Created Conversion].&amp;[2013-02-16T08:09:00]"/>
            <x15:cachedUniqueName index="413" name="[Range 2].[Date Created Conversion].&amp;[2013-02-19T04:38:21]"/>
            <x15:cachedUniqueName index="414" name="[Range 2].[Date Created Conversion].&amp;[2013-02-19T05:08:59]"/>
            <x15:cachedUniqueName index="415" name="[Range 2].[Date Created Conversion].&amp;[2013-02-19T19:03:35]"/>
            <x15:cachedUniqueName index="416" name="[Range 2].[Date Created Conversion].&amp;[2013-02-20T12:37:05]"/>
            <x15:cachedUniqueName index="417" name="[Range 2].[Date Created Conversion].&amp;[2013-02-21T21:52:18]"/>
            <x15:cachedUniqueName index="418" name="[Range 2].[Date Created Conversion].&amp;[2013-02-21T23:42:41]"/>
            <x15:cachedUniqueName index="419" name="[Range 2].[Date Created Conversion].&amp;[2013-02-22T23:54:52]"/>
            <x15:cachedUniqueName index="420" name="[Range 2].[Date Created Conversion].&amp;[2013-02-25T00:55:51]"/>
            <x15:cachedUniqueName index="421" name="[Range 2].[Date Created Conversion].&amp;[2013-02-26T06:04:33]"/>
            <x15:cachedUniqueName index="422" name="[Range 2].[Date Created Conversion].&amp;[2013-02-26T13:19:23]"/>
            <x15:cachedUniqueName index="423" name="[Range 2].[Date Created Conversion].&amp;[2013-02-28T20:05:33]"/>
            <x15:cachedUniqueName index="424" name="[Range 2].[Date Created Conversion].&amp;[2014-02-01T22:29:05]"/>
            <x15:cachedUniqueName index="425" name="[Range 2].[Date Created Conversion].&amp;[2014-02-04T01:30:50]"/>
            <x15:cachedUniqueName index="426" name="[Range 2].[Date Created Conversion].&amp;[2014-02-04T02:02:19]"/>
            <x15:cachedUniqueName index="427" name="[Range 2].[Date Created Conversion].&amp;[2014-02-05T03:35:19]"/>
            <x15:cachedUniqueName index="428" name="[Range 2].[Date Created Conversion].&amp;[2014-02-10T08:38:22]"/>
            <x15:cachedUniqueName index="429" name="[Range 2].[Date Created Conversion].&amp;[2014-02-10T14:00:06]"/>
            <x15:cachedUniqueName index="430" name="[Range 2].[Date Created Conversion].&amp;[2014-02-11T04:33:10]"/>
            <x15:cachedUniqueName index="431" name="[Range 2].[Date Created Conversion].&amp;[2014-02-12T01:41:38]"/>
            <x15:cachedUniqueName index="432" name="[Range 2].[Date Created Conversion].&amp;[2014-02-12T02:22:50]"/>
            <x15:cachedUniqueName index="433" name="[Range 2].[Date Created Conversion].&amp;[2014-02-12T05:40:31]"/>
            <x15:cachedUniqueName index="434" name="[Range 2].[Date Created Conversion].&amp;[2014-02-12T19:20:30]"/>
            <x15:cachedUniqueName index="435" name="[Range 2].[Date Created Conversion].&amp;[2014-02-13T19:58:29]"/>
            <x15:cachedUniqueName index="436" name="[Range 2].[Date Created Conversion].&amp;[2014-02-16T16:55:30]"/>
            <x15:cachedUniqueName index="437" name="[Range 2].[Date Created Conversion].&amp;[2014-02-19T03:36:01]"/>
            <x15:cachedUniqueName index="438" name="[Range 2].[Date Created Conversion].&amp;[2014-02-19T22:01:52]"/>
            <x15:cachedUniqueName index="439" name="[Range 2].[Date Created Conversion].&amp;[2014-02-22T02:01:10]"/>
            <x15:cachedUniqueName index="440" name="[Range 2].[Date Created Conversion].&amp;[2014-02-22T03:15:27]"/>
            <x15:cachedUniqueName index="441" name="[Range 2].[Date Created Conversion].&amp;[2014-02-24T09:24:15]"/>
            <x15:cachedUniqueName index="442" name="[Range 2].[Date Created Conversion].&amp;[2014-02-24T20:10:33]"/>
            <x15:cachedUniqueName index="443" name="[Range 2].[Date Created Conversion].&amp;[2014-02-25T00:24:10]"/>
            <x15:cachedUniqueName index="444" name="[Range 2].[Date Created Conversion].&amp;[2014-02-26T19:36:40]"/>
            <x15:cachedUniqueName index="445" name="[Range 2].[Date Created Conversion].&amp;[2015-02-01T05:51:46]"/>
            <x15:cachedUniqueName index="446" name="[Range 2].[Date Created Conversion].&amp;[2015-02-01T16:54:31]"/>
            <x15:cachedUniqueName index="447" name="[Range 2].[Date Created Conversion].&amp;[2015-02-01T23:53:39]"/>
            <x15:cachedUniqueName index="448" name="[Range 2].[Date Created Conversion].&amp;[2015-02-02T02:00:20]"/>
            <x15:cachedUniqueName index="449" name="[Range 2].[Date Created Conversion].&amp;[2015-02-02T14:22:30]"/>
            <x15:cachedUniqueName index="450" name="[Range 2].[Date Created Conversion].&amp;[2015-02-02T18:57:27]"/>
            <x15:cachedUniqueName index="451" name="[Range 2].[Date Created Conversion].&amp;[2015-02-02T18:59:23]"/>
            <x15:cachedUniqueName index="452" name="[Range 2].[Date Created Conversion].&amp;[2015-02-02T22:31:01]"/>
            <x15:cachedUniqueName index="453" name="[Range 2].[Date Created Conversion].&amp;[2015-02-02T22:49:21]"/>
            <x15:cachedUniqueName index="454" name="[Range 2].[Date Created Conversion].&amp;[2015-02-02T23:40:15]"/>
            <x15:cachedUniqueName index="455" name="[Range 2].[Date Created Conversion].&amp;[2015-02-03T17:17:27]"/>
            <x15:cachedUniqueName index="456" name="[Range 2].[Date Created Conversion].&amp;[2015-02-03T19:47:59]"/>
            <x15:cachedUniqueName index="457" name="[Range 2].[Date Created Conversion].&amp;[2015-02-04T04:40:47]"/>
            <x15:cachedUniqueName index="458" name="[Range 2].[Date Created Conversion].&amp;[2015-02-04T09:13:47]"/>
            <x15:cachedUniqueName index="459" name="[Range 2].[Date Created Conversion].&amp;[2015-02-04T21:04:52]"/>
            <x15:cachedUniqueName index="460" name="[Range 2].[Date Created Conversion].&amp;[2015-02-04T22:49:34]"/>
            <x15:cachedUniqueName index="461" name="[Range 2].[Date Created Conversion].&amp;[2015-02-05T15:18:45]"/>
            <x15:cachedUniqueName index="462" name="[Range 2].[Date Created Conversion].&amp;[2015-02-05T19:55:01]"/>
            <x15:cachedUniqueName index="463" name="[Range 2].[Date Created Conversion].&amp;[2015-02-05T19:57:37]"/>
            <x15:cachedUniqueName index="464" name="[Range 2].[Date Created Conversion].&amp;[2015-02-06T04:55:12]"/>
            <x15:cachedUniqueName index="465" name="[Range 2].[Date Created Conversion].&amp;[2015-02-06T05:14:57]"/>
            <x15:cachedUniqueName index="466" name="[Range 2].[Date Created Conversion].&amp;[2015-02-06T13:57:05]"/>
            <x15:cachedUniqueName index="467" name="[Range 2].[Date Created Conversion].&amp;[2015-02-06T17:08:25]"/>
            <x15:cachedUniqueName index="468" name="[Range 2].[Date Created Conversion].&amp;[2015-02-06T17:50:03]"/>
            <x15:cachedUniqueName index="469" name="[Range 2].[Date Created Conversion].&amp;[2015-02-07T04:44:52]"/>
            <x15:cachedUniqueName index="470" name="[Range 2].[Date Created Conversion].&amp;[2015-02-07T14:46:29]"/>
            <x15:cachedUniqueName index="471" name="[Range 2].[Date Created Conversion].&amp;[2015-02-07T16:13:46]"/>
            <x15:cachedUniqueName index="472" name="[Range 2].[Date Created Conversion].&amp;[2015-02-08T03:39:49]"/>
            <x15:cachedUniqueName index="473" name="[Range 2].[Date Created Conversion].&amp;[2015-02-08T14:32:02]"/>
            <x15:cachedUniqueName index="474" name="[Range 2].[Date Created Conversion].&amp;[2015-02-09T04:26:23]"/>
            <x15:cachedUniqueName index="475" name="[Range 2].[Date Created Conversion].&amp;[2015-02-09T06:32:54]"/>
            <x15:cachedUniqueName index="476" name="[Range 2].[Date Created Conversion].&amp;[2015-02-09T17:05:07]"/>
            <x15:cachedUniqueName index="477" name="[Range 2].[Date Created Conversion].&amp;[2015-02-09T17:23:56]"/>
            <x15:cachedUniqueName index="478" name="[Range 2].[Date Created Conversion].&amp;[2015-02-09T18:22:59]"/>
            <x15:cachedUniqueName index="479" name="[Range 2].[Date Created Conversion].&amp;[2015-02-09T22:16:17]"/>
            <x15:cachedUniqueName index="480" name="[Range 2].[Date Created Conversion].&amp;[2015-02-10T00:45:52]"/>
            <x15:cachedUniqueName index="481" name="[Range 2].[Date Created Conversion].&amp;[2015-02-10T12:07:43]"/>
            <x15:cachedUniqueName index="482" name="[Range 2].[Date Created Conversion].&amp;[2015-02-10T18:49:11]"/>
            <x15:cachedUniqueName index="483" name="[Range 2].[Date Created Conversion].&amp;[2015-02-10T20:13:02]"/>
            <x15:cachedUniqueName index="484" name="[Range 2].[Date Created Conversion].&amp;[2015-02-10T20:43:15]"/>
            <x15:cachedUniqueName index="485" name="[Range 2].[Date Created Conversion].&amp;[2015-02-10T22:58:32]"/>
            <x15:cachedUniqueName index="486" name="[Range 2].[Date Created Conversion].&amp;[2015-02-11T01:44:45]"/>
            <x15:cachedUniqueName index="487" name="[Range 2].[Date Created Conversion].&amp;[2015-02-11T18:57:36]"/>
            <x15:cachedUniqueName index="488" name="[Range 2].[Date Created Conversion].&amp;[2015-02-12T01:20:16]"/>
            <x15:cachedUniqueName index="489" name="[Range 2].[Date Created Conversion].&amp;[2015-02-12T01:50:01]"/>
            <x15:cachedUniqueName index="490" name="[Range 2].[Date Created Conversion].&amp;[2015-02-12T03:05:08]"/>
            <x15:cachedUniqueName index="491" name="[Range 2].[Date Created Conversion].&amp;[2015-02-12T09:28:43]"/>
            <x15:cachedUniqueName index="492" name="[Range 2].[Date Created Conversion].&amp;[2015-02-12T17:23:12]"/>
            <x15:cachedUniqueName index="493" name="[Range 2].[Date Created Conversion].&amp;[2015-02-12T18:17:52]"/>
            <x15:cachedUniqueName index="494" name="[Range 2].[Date Created Conversion].&amp;[2015-02-12T19:30:02]"/>
            <x15:cachedUniqueName index="495" name="[Range 2].[Date Created Conversion].&amp;[2015-02-12T21:37:23]"/>
            <x15:cachedUniqueName index="496" name="[Range 2].[Date Created Conversion].&amp;[2015-02-13T04:21:58]"/>
            <x15:cachedUniqueName index="497" name="[Range 2].[Date Created Conversion].&amp;[2015-02-13T17:04:53]"/>
            <x15:cachedUniqueName index="498" name="[Range 2].[Date Created Conversion].&amp;[2015-02-13T19:31:59]"/>
            <x15:cachedUniqueName index="499" name="[Range 2].[Date Created Conversion].&amp;[2015-02-14T17:11:56]"/>
            <x15:cachedUniqueName index="500" name="[Range 2].[Date Created Conversion].&amp;[2015-02-14T17:35:52]"/>
            <x15:cachedUniqueName index="501" name="[Range 2].[Date Created Conversion].&amp;[2015-02-14T20:00:37]"/>
            <x15:cachedUniqueName index="502" name="[Range 2].[Date Created Conversion].&amp;[2015-02-15T00:12:03]"/>
            <x15:cachedUniqueName index="503" name="[Range 2].[Date Created Conversion].&amp;[2015-02-15T00:28:17]"/>
            <x15:cachedUniqueName index="504" name="[Range 2].[Date Created Conversion].&amp;[2015-02-15T23:35:47]"/>
            <x15:cachedUniqueName index="505" name="[Range 2].[Date Created Conversion].&amp;[2015-02-16T03:34:24]"/>
            <x15:cachedUniqueName index="506" name="[Range 2].[Date Created Conversion].&amp;[2015-02-17T15:05:20]"/>
            <x15:cachedUniqueName index="507" name="[Range 2].[Date Created Conversion].&amp;[2015-02-17T16:00:28]"/>
            <x15:cachedUniqueName index="508" name="[Range 2].[Date Created Conversion].&amp;[2015-02-17T18:45:23]"/>
            <x15:cachedUniqueName index="509" name="[Range 2].[Date Created Conversion].&amp;[2015-02-17T19:15:30]"/>
            <x15:cachedUniqueName index="510" name="[Range 2].[Date Created Conversion].&amp;[2015-02-17T20:02:50]"/>
            <x15:cachedUniqueName index="511" name="[Range 2].[Date Created Conversion].&amp;[2015-02-17T22:31:27]"/>
            <x15:cachedUniqueName index="512" name="[Range 2].[Date Created Conversion].&amp;[2015-02-17T22:47:44]"/>
            <x15:cachedUniqueName index="513" name="[Range 2].[Date Created Conversion].&amp;[2015-02-18T01:11:06]"/>
            <x15:cachedUniqueName index="514" name="[Range 2].[Date Created Conversion].&amp;[2015-02-18T01:13:44]"/>
            <x15:cachedUniqueName index="515" name="[Range 2].[Date Created Conversion].&amp;[2015-02-18T02:32:48]"/>
            <x15:cachedUniqueName index="516" name="[Range 2].[Date Created Conversion].&amp;[2015-02-18T04:45:32]"/>
            <x15:cachedUniqueName index="517" name="[Range 2].[Date Created Conversion].&amp;[2015-02-18T16:07:12]"/>
            <x15:cachedUniqueName index="518" name="[Range 2].[Date Created Conversion].&amp;[2015-02-18T16:08:52]"/>
            <x15:cachedUniqueName index="519" name="[Range 2].[Date Created Conversion].&amp;[2015-02-18T16:54:11]"/>
            <x15:cachedUniqueName index="520" name="[Range 2].[Date Created Conversion].&amp;[2015-02-18T17:19:46]"/>
            <x15:cachedUniqueName index="521" name="[Range 2].[Date Created Conversion].&amp;[2015-02-18T17:34:59]"/>
            <x15:cachedUniqueName index="522" name="[Range 2].[Date Created Conversion].&amp;[2015-02-18T17:35:38]"/>
            <x15:cachedUniqueName index="523" name="[Range 2].[Date Created Conversion].&amp;[2015-02-18T22:00:22]"/>
            <x15:cachedUniqueName index="524" name="[Range 2].[Date Created Conversion].&amp;[2015-02-19T00:35:10]"/>
            <x15:cachedUniqueName index="525" name="[Range 2].[Date Created Conversion].&amp;[2015-02-19T17:51:38]"/>
            <x15:cachedUniqueName index="526" name="[Range 2].[Date Created Conversion].&amp;[2015-02-19T20:22:38]"/>
            <x15:cachedUniqueName index="527" name="[Range 2].[Date Created Conversion].&amp;[2015-02-20T06:39:10]"/>
            <x15:cachedUniqueName index="528" name="[Range 2].[Date Created Conversion].&amp;[2015-02-20T14:25:26]"/>
            <x15:cachedUniqueName index="529" name="[Range 2].[Date Created Conversion].&amp;[2015-02-20T17:07:15]"/>
            <x15:cachedUniqueName index="530" name="[Range 2].[Date Created Conversion].&amp;[2015-02-20T17:45:19]"/>
            <x15:cachedUniqueName index="531" name="[Range 2].[Date Created Conversion].&amp;[2015-02-20T23:20:52]"/>
            <x15:cachedUniqueName index="532" name="[Range 2].[Date Created Conversion].&amp;[2015-02-21T00:18:54]"/>
            <x15:cachedUniqueName index="533" name="[Range 2].[Date Created Conversion].&amp;[2015-02-21T02:11:57]"/>
            <x15:cachedUniqueName index="534" name="[Range 2].[Date Created Conversion].&amp;[2015-02-21T03:10:44]"/>
            <x15:cachedUniqueName index="535" name="[Range 2].[Date Created Conversion].&amp;[2015-02-21T15:38:04]"/>
            <x15:cachedUniqueName index="536" name="[Range 2].[Date Created Conversion].&amp;[2015-02-22T04:34:59]"/>
            <x15:cachedUniqueName index="537" name="[Range 2].[Date Created Conversion].&amp;[2015-02-22T06:40:07]"/>
            <x15:cachedUniqueName index="538" name="[Range 2].[Date Created Conversion].&amp;[2015-02-22T12:53:12]"/>
            <x15:cachedUniqueName index="539" name="[Range 2].[Date Created Conversion].&amp;[2015-02-22T21:11:45]"/>
            <x15:cachedUniqueName index="540" name="[Range 2].[Date Created Conversion].&amp;[2015-02-23T05:38:49]"/>
            <x15:cachedUniqueName index="541" name="[Range 2].[Date Created Conversion].&amp;[2015-02-23T08:01:00]"/>
            <x15:cachedUniqueName index="542" name="[Range 2].[Date Created Conversion].&amp;[2015-02-23T14:29:35]"/>
            <x15:cachedUniqueName index="543" name="[Range 2].[Date Created Conversion].&amp;[2015-02-23T17:16:17]"/>
            <x15:cachedUniqueName index="544" name="[Range 2].[Date Created Conversion].&amp;[2015-02-23T19:01:10]"/>
            <x15:cachedUniqueName index="545" name="[Range 2].[Date Created Conversion].&amp;[2015-02-23T19:25:49]"/>
            <x15:cachedUniqueName index="546" name="[Range 2].[Date Created Conversion].&amp;[2015-02-23T21:41:52]"/>
            <x15:cachedUniqueName index="547" name="[Range 2].[Date Created Conversion].&amp;[2015-02-23T22:36:06]"/>
            <x15:cachedUniqueName index="548" name="[Range 2].[Date Created Conversion].&amp;[2015-02-24T02:03:29]"/>
            <x15:cachedUniqueName index="549" name="[Range 2].[Date Created Conversion].&amp;[2015-02-24T06:28:50]"/>
            <x15:cachedUniqueName index="550" name="[Range 2].[Date Created Conversion].&amp;[2015-02-24T10:53:39]"/>
            <x15:cachedUniqueName index="551" name="[Range 2].[Date Created Conversion].&amp;[2015-02-24T16:49:54]"/>
            <x15:cachedUniqueName index="552" name="[Range 2].[Date Created Conversion].&amp;[2015-02-24T23:17:51]"/>
            <x15:cachedUniqueName index="553" name="[Range 2].[Date Created Conversion].&amp;[2015-02-25T00:02:36]"/>
            <x15:cachedUniqueName index="554" name="[Range 2].[Date Created Conversion].&amp;[2015-02-25T00:14:07]"/>
            <x15:cachedUniqueName index="555" name="[Range 2].[Date Created Conversion].&amp;[2015-02-25T00:51:19]"/>
            <x15:cachedUniqueName index="556" name="[Range 2].[Date Created Conversion].&amp;[2015-02-25T01:05:32]"/>
            <x15:cachedUniqueName index="557" name="[Range 2].[Date Created Conversion].&amp;[2015-02-25T16:24:52]"/>
            <x15:cachedUniqueName index="558" name="[Range 2].[Date Created Conversion].&amp;[2015-02-25T21:55:59]"/>
            <x15:cachedUniqueName index="559" name="[Range 2].[Date Created Conversion].&amp;[2015-02-26T02:46:48]"/>
            <x15:cachedUniqueName index="560" name="[Range 2].[Date Created Conversion].&amp;[2015-02-26T03:43:06]"/>
            <x15:cachedUniqueName index="561" name="[Range 2].[Date Created Conversion].&amp;[2015-02-26T05:05:59]"/>
            <x15:cachedUniqueName index="562" name="[Range 2].[Date Created Conversion].&amp;[2015-02-26T16:42:10]"/>
            <x15:cachedUniqueName index="563" name="[Range 2].[Date Created Conversion].&amp;[2015-02-26T23:07:06]"/>
            <x15:cachedUniqueName index="564" name="[Range 2].[Date Created Conversion].&amp;[2015-02-27T00:31:51]"/>
            <x15:cachedUniqueName index="565" name="[Range 2].[Date Created Conversion].&amp;[2015-02-27T07:06:50]"/>
            <x15:cachedUniqueName index="566" name="[Range 2].[Date Created Conversion].&amp;[2015-02-27T16:19:54]"/>
            <x15:cachedUniqueName index="567" name="[Range 2].[Date Created Conversion].&amp;[2015-02-27T20:01:36]"/>
            <x15:cachedUniqueName index="568" name="[Range 2].[Date Created Conversion].&amp;[2015-02-28T17:19:25]"/>
            <x15:cachedUniqueName index="569" name="[Range 2].[Date Created Conversion].&amp;[2015-02-28T20:52:30]"/>
            <x15:cachedUniqueName index="570" name="[Range 2].[Date Created Conversion].&amp;[2016-02-01T03:43:06]"/>
            <x15:cachedUniqueName index="571" name="[Range 2].[Date Created Conversion].&amp;[2016-02-01T14:39:49]"/>
            <x15:cachedUniqueName index="572" name="[Range 2].[Date Created Conversion].&amp;[2016-02-01T16:08:13]"/>
            <x15:cachedUniqueName index="573" name="[Range 2].[Date Created Conversion].&amp;[2016-02-01T19:21:27]"/>
            <x15:cachedUniqueName index="574" name="[Range 2].[Date Created Conversion].&amp;[2016-02-01T22:41:07]"/>
            <x15:cachedUniqueName index="575" name="[Range 2].[Date Created Conversion].&amp;[2016-02-02T17:01:54]"/>
            <x15:cachedUniqueName index="576" name="[Range 2].[Date Created Conversion].&amp;[2016-02-02T21:20:12]"/>
            <x15:cachedUniqueName index="577" name="[Range 2].[Date Created Conversion].&amp;[2016-02-02T22:43:41]"/>
            <x15:cachedUniqueName index="578" name="[Range 2].[Date Created Conversion].&amp;[2016-02-03T00:51:13]"/>
            <x15:cachedUniqueName index="579" name="[Range 2].[Date Created Conversion].&amp;[2016-02-03T01:55:55]"/>
            <x15:cachedUniqueName index="580" name="[Range 2].[Date Created Conversion].&amp;[2016-02-03T23:19:28]"/>
            <x15:cachedUniqueName index="581" name="[Range 2].[Date Created Conversion].&amp;[2016-02-03T23:57:26]"/>
            <x15:cachedUniqueName index="582" name="[Range 2].[Date Created Conversion].&amp;[2016-02-04T00:47:39]"/>
            <x15:cachedUniqueName index="583" name="[Range 2].[Date Created Conversion].&amp;[2016-02-05T02:10:02]"/>
            <x15:cachedUniqueName index="584" name="[Range 2].[Date Created Conversion].&amp;[2016-02-05T16:08:33]"/>
            <x15:cachedUniqueName index="585" name="[Range 2].[Date Created Conversion].&amp;[2016-02-05T16:51:23]"/>
            <x15:cachedUniqueName index="586" name="[Range 2].[Date Created Conversion].&amp;[2016-02-06T23:49:05]"/>
            <x15:cachedUniqueName index="587" name="[Range 2].[Date Created Conversion].&amp;[2016-02-07T15:18:05]"/>
            <x15:cachedUniqueName index="588" name="[Range 2].[Date Created Conversion].&amp;[2016-02-08T17:09:20]"/>
            <x15:cachedUniqueName index="589" name="[Range 2].[Date Created Conversion].&amp;[2016-02-08T23:59:23]"/>
            <x15:cachedUniqueName index="590" name="[Range 2].[Date Created Conversion].&amp;[2016-02-09T00:35:00]"/>
            <x15:cachedUniqueName index="591" name="[Range 2].[Date Created Conversion].&amp;[2016-02-09T00:57:56]"/>
            <x15:cachedUniqueName index="592" name="[Range 2].[Date Created Conversion].&amp;[2016-02-09T05:48:07]"/>
            <x15:cachedUniqueName index="593" name="[Range 2].[Date Created Conversion].&amp;[2016-02-09T13:42:39]"/>
            <x15:cachedUniqueName index="594" name="[Range 2].[Date Created Conversion].&amp;[2016-02-09T18:37:33]"/>
            <x15:cachedUniqueName index="595" name="[Range 2].[Date Created Conversion].&amp;[2016-02-10T00:24:46]"/>
            <x15:cachedUniqueName index="596" name="[Range 2].[Date Created Conversion].&amp;[2016-02-10T18:34:47]"/>
            <x15:cachedUniqueName index="597" name="[Range 2].[Date Created Conversion].&amp;[2016-02-10T22:20:43]"/>
            <x15:cachedUniqueName index="598" name="[Range 2].[Date Created Conversion].&amp;[2016-02-10T23:34:05]"/>
            <x15:cachedUniqueName index="599" name="[Range 2].[Date Created Conversion].&amp;[2016-02-11T19:52:44]"/>
            <x15:cachedUniqueName index="600" name="[Range 2].[Date Created Conversion].&amp;[2016-02-11T22:36:54]"/>
            <x15:cachedUniqueName index="601" name="[Range 2].[Date Created Conversion].&amp;[2016-02-11T22:37:55]"/>
            <x15:cachedUniqueName index="602" name="[Range 2].[Date Created Conversion].&amp;[2016-02-12T07:38:53]"/>
            <x15:cachedUniqueName index="603" name="[Range 2].[Date Created Conversion].&amp;[2016-02-12T22:25:16]"/>
            <x15:cachedUniqueName index="604" name="[Range 2].[Date Created Conversion].&amp;[2016-02-13T10:24:43]"/>
            <x15:cachedUniqueName index="605" name="[Range 2].[Date Created Conversion].&amp;[2016-02-13T15:35:29]"/>
            <x15:cachedUniqueName index="606" name="[Range 2].[Date Created Conversion].&amp;[2016-02-13T16:06:15]"/>
            <x15:cachedUniqueName index="607" name="[Range 2].[Date Created Conversion].&amp;[2016-02-14T05:39:40]"/>
            <x15:cachedUniqueName index="608" name="[Range 2].[Date Created Conversion].&amp;[2016-02-14T10:38:23]"/>
            <x15:cachedUniqueName index="609" name="[Range 2].[Date Created Conversion].&amp;[2016-02-15T04:02:44]"/>
            <x15:cachedUniqueName index="610" name="[Range 2].[Date Created Conversion].&amp;[2016-02-15T06:04:57]"/>
            <x15:cachedUniqueName index="611" name="[Range 2].[Date Created Conversion].&amp;[2016-02-15T09:33:10]"/>
            <x15:cachedUniqueName index="612" name="[Range 2].[Date Created Conversion].&amp;[2016-02-15T19:16:33]"/>
            <x15:cachedUniqueName index="613" name="[Range 2].[Date Created Conversion].&amp;[2016-02-15T21:12:08]"/>
            <x15:cachedUniqueName index="614" name="[Range 2].[Date Created Conversion].&amp;[2016-02-16T09:46:16]"/>
            <x15:cachedUniqueName index="615" name="[Range 2].[Date Created Conversion].&amp;[2016-02-16T16:35:59]"/>
            <x15:cachedUniqueName index="616" name="[Range 2].[Date Created Conversion].&amp;[2016-02-16T18:25:49]"/>
            <x15:cachedUniqueName index="617" name="[Range 2].[Date Created Conversion].&amp;[2016-02-16T21:08:40]"/>
            <x15:cachedUniqueName index="618" name="[Range 2].[Date Created Conversion].&amp;[2016-02-17T14:03:10]"/>
            <x15:cachedUniqueName index="619" name="[Range 2].[Date Created Conversion].&amp;[2016-02-17T15:00:04]"/>
            <x15:cachedUniqueName index="620" name="[Range 2].[Date Created Conversion].&amp;[2016-02-17T16:13:16]"/>
            <x15:cachedUniqueName index="621" name="[Range 2].[Date Created Conversion].&amp;[2016-02-17T19:18:39]"/>
            <x15:cachedUniqueName index="622" name="[Range 2].[Date Created Conversion].&amp;[2016-02-17T19:38:02]"/>
            <x15:cachedUniqueName index="623" name="[Range 2].[Date Created Conversion].&amp;[2016-02-18T00:44:54]"/>
            <x15:cachedUniqueName index="624" name="[Range 2].[Date Created Conversion].&amp;[2016-02-18T05:33:43]"/>
            <x15:cachedUniqueName index="625" name="[Range 2].[Date Created Conversion].&amp;[2016-02-18T10:13:25]"/>
            <x15:cachedUniqueName index="626" name="[Range 2].[Date Created Conversion].&amp;[2016-02-19T05:54:29]"/>
            <x15:cachedUniqueName index="627" name="[Range 2].[Date Created Conversion].&amp;[2016-02-19T14:29:20]"/>
            <x15:cachedUniqueName index="628" name="[Range 2].[Date Created Conversion].&amp;[2016-02-19T22:03:58]"/>
            <x15:cachedUniqueName index="629" name="[Range 2].[Date Created Conversion].&amp;[2016-02-20T00:27:30]"/>
            <x15:cachedUniqueName index="630" name="[Range 2].[Date Created Conversion].&amp;[2016-02-20T03:22:00]"/>
            <x15:cachedUniqueName index="631" name="[Range 2].[Date Created Conversion].&amp;[2016-02-20T17:59:28]"/>
            <x15:cachedUniqueName index="632" name="[Range 2].[Date Created Conversion].&amp;[2016-02-21T03:23:43]"/>
            <x15:cachedUniqueName index="633" name="[Range 2].[Date Created Conversion].&amp;[2016-02-22T02:34:16]"/>
            <x15:cachedUniqueName index="634" name="[Range 2].[Date Created Conversion].&amp;[2016-02-22T06:06:14]"/>
            <x15:cachedUniqueName index="635" name="[Range 2].[Date Created Conversion].&amp;[2016-02-22T12:52:07]"/>
            <x15:cachedUniqueName index="636" name="[Range 2].[Date Created Conversion].&amp;[2016-02-22T23:27:29]"/>
            <x15:cachedUniqueName index="637" name="[Range 2].[Date Created Conversion].&amp;[2016-02-23T01:12:53]"/>
            <x15:cachedUniqueName index="638" name="[Range 2].[Date Created Conversion].&amp;[2016-02-23T09:11:38]"/>
            <x15:cachedUniqueName index="639" name="[Range 2].[Date Created Conversion].&amp;[2016-02-23T13:01:02]"/>
            <x15:cachedUniqueName index="640" name="[Range 2].[Date Created Conversion].&amp;[2016-02-23T14:27:36]"/>
            <x15:cachedUniqueName index="641" name="[Range 2].[Date Created Conversion].&amp;[2016-02-23T17:01:04]"/>
            <x15:cachedUniqueName index="642" name="[Range 2].[Date Created Conversion].&amp;[2016-02-23T23:39:13]"/>
            <x15:cachedUniqueName index="643" name="[Range 2].[Date Created Conversion].&amp;[2016-02-24T03:53:08]"/>
            <x15:cachedUniqueName index="644" name="[Range 2].[Date Created Conversion].&amp;[2016-02-24T17:59:16]"/>
            <x15:cachedUniqueName index="645" name="[Range 2].[Date Created Conversion].&amp;[2016-02-25T13:50:44]"/>
            <x15:cachedUniqueName index="646" name="[Range 2].[Date Created Conversion].&amp;[2016-02-25T17:32:10]"/>
            <x15:cachedUniqueName index="647" name="[Range 2].[Date Created Conversion].&amp;[2016-02-25T17:39:00]"/>
            <x15:cachedUniqueName index="648" name="[Range 2].[Date Created Conversion].&amp;[2016-02-25T18:11:30]"/>
            <x15:cachedUniqueName index="649" name="[Range 2].[Date Created Conversion].&amp;[2016-02-25T23:03:49]"/>
            <x15:cachedUniqueName index="650" name="[Range 2].[Date Created Conversion].&amp;[2016-02-25T23:16:56]"/>
            <x15:cachedUniqueName index="651" name="[Range 2].[Date Created Conversion].&amp;[2016-02-26T09:46:56]"/>
            <x15:cachedUniqueName index="652" name="[Range 2].[Date Created Conversion].&amp;[2016-02-26T13:01:20]"/>
            <x15:cachedUniqueName index="653" name="[Range 2].[Date Created Conversion].&amp;[2016-02-26T22:47:59]"/>
            <x15:cachedUniqueName index="654" name="[Range 2].[Date Created Conversion].&amp;[2016-02-27T00:26:02]"/>
            <x15:cachedUniqueName index="655" name="[Range 2].[Date Created Conversion].&amp;[2016-02-27T17:18:15]"/>
            <x15:cachedUniqueName index="656" name="[Range 2].[Date Created Conversion].&amp;[2016-02-27T23:09:14]"/>
            <x15:cachedUniqueName index="657" name="[Range 2].[Date Created Conversion].&amp;[2016-02-29T07:50:25]"/>
            <x15:cachedUniqueName index="658" name="[Range 2].[Date Created Conversion].&amp;[2016-02-29T16:41:35]"/>
            <x15:cachedUniqueName index="659" name="[Range 2].[Date Created Conversion].&amp;[2016-02-29T20:23:22]"/>
            <x15:cachedUniqueName index="660" name="[Range 2].[Date Created Conversion].&amp;[2016-02-29T23:48:05]"/>
            <x15:cachedUniqueName index="661" name="[Range 2].[Date Created Conversion].&amp;[2017-02-01T00:45:37]"/>
            <x15:cachedUniqueName index="662" name="[Range 2].[Date Created Conversion].&amp;[2017-02-01T13:51:19]"/>
            <x15:cachedUniqueName index="663" name="[Range 2].[Date Created Conversion].&amp;[2017-02-01T16:31:28]"/>
            <x15:cachedUniqueName index="664" name="[Range 2].[Date Created Conversion].&amp;[2017-02-01T19:14:28]"/>
            <x15:cachedUniqueName index="665" name="[Range 2].[Date Created Conversion].&amp;[2017-02-01T19:30:34]"/>
            <x15:cachedUniqueName index="666" name="[Range 2].[Date Created Conversion].&amp;[2017-02-02T10:12:32]"/>
            <x15:cachedUniqueName index="667" name="[Range 2].[Date Created Conversion].&amp;[2017-02-02T20:00:27]"/>
            <x15:cachedUniqueName index="668" name="[Range 2].[Date Created Conversion].&amp;[2017-02-02T23:18:01]"/>
            <x15:cachedUniqueName index="669" name="[Range 2].[Date Created Conversion].&amp;[2017-02-03T13:48:00]"/>
            <x15:cachedUniqueName index="670" name="[Range 2].[Date Created Conversion].&amp;[2017-02-03T19:26:21]"/>
            <x15:cachedUniqueName index="671" name="[Range 2].[Date Created Conversion].&amp;[2017-02-04T04:50:08]"/>
            <x15:cachedUniqueName index="672" name="[Range 2].[Date Created Conversion].&amp;[2017-02-04T06:58:27]"/>
            <x15:cachedUniqueName index="673" name="[Range 2].[Date Created Conversion].&amp;[2017-02-06T16:03:27]"/>
            <x15:cachedUniqueName index="674" name="[Range 2].[Date Created Conversion].&amp;[2017-02-06T18:37:33]"/>
            <x15:cachedUniqueName index="675" name="[Range 2].[Date Created Conversion].&amp;[2017-02-06T20:00:04]"/>
            <x15:cachedUniqueName index="676" name="[Range 2].[Date Created Conversion].&amp;[2017-02-07T00:07:33]"/>
            <x15:cachedUniqueName index="677" name="[Range 2].[Date Created Conversion].&amp;[2017-02-08T10:44:48]"/>
            <x15:cachedUniqueName index="678" name="[Range 2].[Date Created Conversion].&amp;[2017-02-08T14:55:16]"/>
            <x15:cachedUniqueName index="679" name="[Range 2].[Date Created Conversion].&amp;[2017-02-08T19:00:35]"/>
            <x15:cachedUniqueName index="680" name="[Range 2].[Date Created Conversion].&amp;[2017-02-09T04:08:52]"/>
            <x15:cachedUniqueName index="681" name="[Range 2].[Date Created Conversion].&amp;[2017-02-09T07:33:26]"/>
            <x15:cachedUniqueName index="682" name="[Range 2].[Date Created Conversion].&amp;[2017-02-09T12:21:31]"/>
            <x15:cachedUniqueName index="683" name="[Range 2].[Date Created Conversion].&amp;[2017-02-09T17:36:33]"/>
            <x15:cachedUniqueName index="684" name="[Range 2].[Date Created Conversion].&amp;[2017-02-09T23:08:28]"/>
            <x15:cachedUniqueName index="685" name="[Range 2].[Date Created Conversion].&amp;[2017-02-10T01:58:35]"/>
            <x15:cachedUniqueName index="686" name="[Range 2].[Date Created Conversion].&amp;[2017-02-10T16:54:23]"/>
            <x15:cachedUniqueName index="687" name="[Range 2].[Date Created Conversion].&amp;[2017-02-12T18:22:02]"/>
            <x15:cachedUniqueName index="688" name="[Range 2].[Date Created Conversion].&amp;[2017-02-13T14:38:49]"/>
            <x15:cachedUniqueName index="689" name="[Range 2].[Date Created Conversion].&amp;[2017-02-13T21:48:10]"/>
            <x15:cachedUniqueName index="690" name="[Range 2].[Date Created Conversion].&amp;[2017-02-14T14:24:46]"/>
            <x15:cachedUniqueName index="691" name="[Range 2].[Date Created Conversion].&amp;[2017-02-14T17:01:01]"/>
            <x15:cachedUniqueName index="692" name="[Range 2].[Date Created Conversion].&amp;[2017-02-14T17:46:00]"/>
            <x15:cachedUniqueName index="693" name="[Range 2].[Date Created Conversion].&amp;[2017-02-15T13:10:42]"/>
            <x15:cachedUniqueName index="694" name="[Range 2].[Date Created Conversion].&amp;[2017-02-16T10:14:42]"/>
            <x15:cachedUniqueName index="695" name="[Range 2].[Date Created Conversion].&amp;[2017-02-17T11:01:32]"/>
            <x15:cachedUniqueName index="696" name="[Range 2].[Date Created Conversion].&amp;[2017-02-20T00:00:02]"/>
            <x15:cachedUniqueName index="697" name="[Range 2].[Date Created Conversion].&amp;[2017-02-24T14:00:03]"/>
            <x15:cachedUniqueName index="698" name="[Range 2].[Date Created Conversion].&amp;[2017-02-24T21:29:37]"/>
            <x15:cachedUniqueName index="699" name="[Range 2].[Date Created Conversion].&amp;[2017-02-27T16:49:11]"/>
            <x15:cachedUniqueName index="700" name="[Range 2].[Date Created Conversion].&amp;[2010-03-10T21:15:51]"/>
            <x15:cachedUniqueName index="701" name="[Range 2].[Date Created Conversion].&amp;[2010-03-11T20:02:24]"/>
            <x15:cachedUniqueName index="702" name="[Range 2].[Date Created Conversion].&amp;[2010-03-13T05:48:38]"/>
            <x15:cachedUniqueName index="703" name="[Range 2].[Date Created Conversion].&amp;[2010-03-17T10:48:29]"/>
            <x15:cachedUniqueName index="704" name="[Range 2].[Date Created Conversion].&amp;[2010-03-18T17:52:16]"/>
            <x15:cachedUniqueName index="705" name="[Range 2].[Date Created Conversion].&amp;[2010-03-29T15:54:18]"/>
            <x15:cachedUniqueName index="706" name="[Range 2].[Date Created Conversion].&amp;[2010-03-30T05:53:50]"/>
            <x15:cachedUniqueName index="707" name="[Range 2].[Date Created Conversion].&amp;[2011-03-10T16:41:06]"/>
            <x15:cachedUniqueName index="708" name="[Range 2].[Date Created Conversion].&amp;[2011-03-17T02:19:59]"/>
            <x15:cachedUniqueName index="709" name="[Range 2].[Date Created Conversion].&amp;[2011-03-17T09:39:24]"/>
            <x15:cachedUniqueName index="710" name="[Range 2].[Date Created Conversion].&amp;[2011-03-22T04:21:13]"/>
            <x15:cachedUniqueName index="711" name="[Range 2].[Date Created Conversion].&amp;[2011-03-23T21:37:00]"/>
            <x15:cachedUniqueName index="712" name="[Range 2].[Date Created Conversion].&amp;[2011-03-24T20:01:36]"/>
            <x15:cachedUniqueName index="713" name="[Range 2].[Date Created Conversion].&amp;[2011-03-24T23:02:18]"/>
            <x15:cachedUniqueName index="714" name="[Range 2].[Date Created Conversion].&amp;[2011-03-30T22:36:25]"/>
            <x15:cachedUniqueName index="715" name="[Range 2].[Date Created Conversion].&amp;[2011-03-31T03:42:17]"/>
            <x15:cachedUniqueName index="716" name="[Range 2].[Date Created Conversion].&amp;[2012-03-01T21:53:49]"/>
            <x15:cachedUniqueName index="717" name="[Range 2].[Date Created Conversion].&amp;[2012-03-02T18:00:03]"/>
            <x15:cachedUniqueName index="718" name="[Range 2].[Date Created Conversion].&amp;[2012-03-02T21:00:58]"/>
            <x15:cachedUniqueName index="719" name="[Range 2].[Date Created Conversion].&amp;[2012-03-03T00:03:42]"/>
            <x15:cachedUniqueName index="720" name="[Range 2].[Date Created Conversion].&amp;[2012-03-05T00:55:30]"/>
            <x15:cachedUniqueName index="721" name="[Range 2].[Date Created Conversion].&amp;[2012-03-05T17:25:47]"/>
            <x15:cachedUniqueName index="722" name="[Range 2].[Date Created Conversion].&amp;[2012-03-05T17:46:15]"/>
            <x15:cachedUniqueName index="723" name="[Range 2].[Date Created Conversion].&amp;[2012-03-05T18:33:23]"/>
            <x15:cachedUniqueName index="724" name="[Range 2].[Date Created Conversion].&amp;[2012-03-06T19:00:20]"/>
            <x15:cachedUniqueName index="725" name="[Range 2].[Date Created Conversion].&amp;[2012-03-09T19:19:38]"/>
            <x15:cachedUniqueName index="726" name="[Range 2].[Date Created Conversion].&amp;[2012-03-09T22:45:08]"/>
            <x15:cachedUniqueName index="727" name="[Range 2].[Date Created Conversion].&amp;[2012-03-10T03:00:04]"/>
            <x15:cachedUniqueName index="728" name="[Range 2].[Date Created Conversion].&amp;[2012-03-10T05:42:49]"/>
            <x15:cachedUniqueName index="729" name="[Range 2].[Date Created Conversion].&amp;[2012-03-13T17:02:45]"/>
            <x15:cachedUniqueName index="730" name="[Range 2].[Date Created Conversion].&amp;[2012-03-13T19:15:46]"/>
            <x15:cachedUniqueName index="731" name="[Range 2].[Date Created Conversion].&amp;[2012-03-15T01:20:34]"/>
            <x15:cachedUniqueName index="732" name="[Range 2].[Date Created Conversion].&amp;[2012-03-17T11:02:07]"/>
            <x15:cachedUniqueName index="733" name="[Range 2].[Date Created Conversion].&amp;[2012-03-19T16:31:12]"/>
            <x15:cachedUniqueName index="734" name="[Range 2].[Date Created Conversion].&amp;[2012-03-19T16:44:36]"/>
            <x15:cachedUniqueName index="735" name="[Range 2].[Date Created Conversion].&amp;[2012-03-19T18:34:09]"/>
            <x15:cachedUniqueName index="736" name="[Range 2].[Date Created Conversion].&amp;[2012-03-19T18:38:21]"/>
            <x15:cachedUniqueName index="737" name="[Range 2].[Date Created Conversion].&amp;[2012-03-19T20:02:14]"/>
            <x15:cachedUniqueName index="738" name="[Range 2].[Date Created Conversion].&amp;[2012-03-19T21:22:40]"/>
            <x15:cachedUniqueName index="739" name="[Range 2].[Date Created Conversion].&amp;[2012-03-19T23:26:58]"/>
            <x15:cachedUniqueName index="740" name="[Range 2].[Date Created Conversion].&amp;[2012-03-22T01:12:06]"/>
            <x15:cachedUniqueName index="741" name="[Range 2].[Date Created Conversion].&amp;[2012-03-22T17:01:25]"/>
            <x15:cachedUniqueName index="742" name="[Range 2].[Date Created Conversion].&amp;[2012-03-22T21:49:20]"/>
            <x15:cachedUniqueName index="743" name="[Range 2].[Date Created Conversion].&amp;[2012-03-23T16:59:36]"/>
            <x15:cachedUniqueName index="744" name="[Range 2].[Date Created Conversion].&amp;[2012-03-27T00:35:01]"/>
            <x15:cachedUniqueName index="745" name="[Range 2].[Date Created Conversion].&amp;[2012-03-28T15:31:34]"/>
            <x15:cachedUniqueName index="746" name="[Range 2].[Date Created Conversion].&amp;[2012-03-28T16:00:46]"/>
            <x15:cachedUniqueName index="747" name="[Range 2].[Date Created Conversion].&amp;[2012-03-28T23:51:28]"/>
            <x15:cachedUniqueName index="748" name="[Range 2].[Date Created Conversion].&amp;[2012-03-29T03:28:37]"/>
            <x15:cachedUniqueName index="749" name="[Range 2].[Date Created Conversion].&amp;[2012-03-29T06:10:24]"/>
            <x15:cachedUniqueName index="750" name="[Range 2].[Date Created Conversion].&amp;[2012-03-29T06:30:57]"/>
            <x15:cachedUniqueName index="751" name="[Range 2].[Date Created Conversion].&amp;[2012-03-30T01:13:43]"/>
            <x15:cachedUniqueName index="752" name="[Range 2].[Date Created Conversion].&amp;[2012-03-31T15:30:08]"/>
            <x15:cachedUniqueName index="753" name="[Range 2].[Date Created Conversion].&amp;[2013-03-03T16:52:45]"/>
            <x15:cachedUniqueName index="754" name="[Range 2].[Date Created Conversion].&amp;[2013-03-07T07:16:22]"/>
            <x15:cachedUniqueName index="755" name="[Range 2].[Date Created Conversion].&amp;[2013-03-08T02:40:25]"/>
            <x15:cachedUniqueName index="756" name="[Range 2].[Date Created Conversion].&amp;[2013-03-08T20:54:03]"/>
            <x15:cachedUniqueName index="757" name="[Range 2].[Date Created Conversion].&amp;[2013-03-09T20:17:37]"/>
            <x15:cachedUniqueName index="758" name="[Range 2].[Date Created Conversion].&amp;[2013-03-11T15:54:31]"/>
            <x15:cachedUniqueName index="759" name="[Range 2].[Date Created Conversion].&amp;[2013-03-13T01:01:27]"/>
            <x15:cachedUniqueName index="760" name="[Range 2].[Date Created Conversion].&amp;[2013-03-15T04:02:20]"/>
            <x15:cachedUniqueName index="761" name="[Range 2].[Date Created Conversion].&amp;[2013-03-15T21:03:52]"/>
            <x15:cachedUniqueName index="762" name="[Range 2].[Date Created Conversion].&amp;[2013-03-18T12:59:35]"/>
            <x15:cachedUniqueName index="763" name="[Range 2].[Date Created Conversion].&amp;[2013-03-18T18:15:42]"/>
            <x15:cachedUniqueName index="764" name="[Range 2].[Date Created Conversion].&amp;[2013-03-21T17:00:11]"/>
            <x15:cachedUniqueName index="765" name="[Range 2].[Date Created Conversion].&amp;[2013-03-22T13:51:18]"/>
            <x15:cachedUniqueName index="766" name="[Range 2].[Date Created Conversion].&amp;[2013-03-22T19:48:43]"/>
            <x15:cachedUniqueName index="767" name="[Range 2].[Date Created Conversion].&amp;[2013-03-24T05:01:12]"/>
            <x15:cachedUniqueName index="768" name="[Range 2].[Date Created Conversion].&amp;[2013-03-27T23:17:40]"/>
            <x15:cachedUniqueName index="769" name="[Range 2].[Date Created Conversion].&amp;[2013-03-28T21:16:31]"/>
            <x15:cachedUniqueName index="770" name="[Range 2].[Date Created Conversion].&amp;[2014-03-03T21:38:37]"/>
            <x15:cachedUniqueName index="771" name="[Range 2].[Date Created Conversion].&amp;[2014-03-05T17:19:39]"/>
            <x15:cachedUniqueName index="772" name="[Range 2].[Date Created Conversion].&amp;[2014-03-06T03:59:39]"/>
            <x15:cachedUniqueName index="773" name="[Range 2].[Date Created Conversion].&amp;[2014-03-06T17:39:45]"/>
            <x15:cachedUniqueName index="774" name="[Range 2].[Date Created Conversion].&amp;[2014-03-11T11:07:28]"/>
            <x15:cachedUniqueName index="775" name="[Range 2].[Date Created Conversion].&amp;[2014-03-12T14:15:46]"/>
            <x15:cachedUniqueName index="776" name="[Range 2].[Date Created Conversion].&amp;[2014-03-13T04:03:29]"/>
            <x15:cachedUniqueName index="777" name="[Range 2].[Date Created Conversion].&amp;[2014-03-14T18:18:15]"/>
            <x15:cachedUniqueName index="778" name="[Range 2].[Date Created Conversion].&amp;[2014-03-17T20:59:41]"/>
            <x15:cachedUniqueName index="779" name="[Range 2].[Date Created Conversion].&amp;[2014-03-18T15:11:18]"/>
            <x15:cachedUniqueName index="780" name="[Range 2].[Date Created Conversion].&amp;[2014-03-18T17:13:42]"/>
            <x15:cachedUniqueName index="781" name="[Range 2].[Date Created Conversion].&amp;[2014-03-18T18:50:25]"/>
            <x15:cachedUniqueName index="782" name="[Range 2].[Date Created Conversion].&amp;[2014-03-20T01:01:58]"/>
            <x15:cachedUniqueName index="783" name="[Range 2].[Date Created Conversion].&amp;[2014-03-20T12:34:08]"/>
            <x15:cachedUniqueName index="784" name="[Range 2].[Date Created Conversion].&amp;[2014-03-20T21:04:35]"/>
            <x15:cachedUniqueName index="785" name="[Range 2].[Date Created Conversion].&amp;[2014-03-21T13:10:45]"/>
            <x15:cachedUniqueName index="786" name="[Range 2].[Date Created Conversion].&amp;[2014-03-21T16:01:54]"/>
            <x15:cachedUniqueName index="787" name="[Range 2].[Date Created Conversion].&amp;[2014-03-21T21:18:37]"/>
            <x15:cachedUniqueName index="788" name="[Range 2].[Date Created Conversion].&amp;[2014-03-24T15:59:33]"/>
            <x15:cachedUniqueName index="789" name="[Range 2].[Date Created Conversion].&amp;[2014-03-24T19:01:04]"/>
            <x15:cachedUniqueName index="790" name="[Range 2].[Date Created Conversion].&amp;[2014-03-25T19:11:07]"/>
            <x15:cachedUniqueName index="791" name="[Range 2].[Date Created Conversion].&amp;[2014-03-25T22:52:53]"/>
            <x15:cachedUniqueName index="792" name="[Range 2].[Date Created Conversion].&amp;[2014-03-26T18:38:13]"/>
            <x15:cachedUniqueName index="793" name="[Range 2].[Date Created Conversion].&amp;[2014-03-26T21:08:47]"/>
            <x15:cachedUniqueName index="794" name="[Range 2].[Date Created Conversion].&amp;[2014-03-27T01:58:38]"/>
            <x15:cachedUniqueName index="795" name="[Range 2].[Date Created Conversion].&amp;[2014-03-28T17:06:22]"/>
            <x15:cachedUniqueName index="796" name="[Range 2].[Date Created Conversion].&amp;[2014-03-31T16:51:20]"/>
            <x15:cachedUniqueName index="797" name="[Range 2].[Date Created Conversion].&amp;[2015-03-01T05:13:05]"/>
            <x15:cachedUniqueName index="798" name="[Range 2].[Date Created Conversion].&amp;[2015-03-01T05:16:54]"/>
            <x15:cachedUniqueName index="799" name="[Range 2].[Date Created Conversion].&amp;[2015-03-01T15:39:51]"/>
            <x15:cachedUniqueName index="800" name="[Range 2].[Date Created Conversion].&amp;[2015-03-01T18:51:17]"/>
            <x15:cachedUniqueName index="801" name="[Range 2].[Date Created Conversion].&amp;[2015-03-01T19:04:04]"/>
            <x15:cachedUniqueName index="802" name="[Range 2].[Date Created Conversion].&amp;[2015-03-02T01:16:51]"/>
            <x15:cachedUniqueName index="803" name="[Range 2].[Date Created Conversion].&amp;[2015-03-02T02:01:30]"/>
            <x15:cachedUniqueName index="804" name="[Range 2].[Date Created Conversion].&amp;[2015-03-02T04:34:36]"/>
            <x15:cachedUniqueName index="805" name="[Range 2].[Date Created Conversion].&amp;[2015-03-02T18:00:26]"/>
            <x15:cachedUniqueName index="806" name="[Range 2].[Date Created Conversion].&amp;[2015-03-02T18:59:52]"/>
            <x15:cachedUniqueName index="807" name="[Range 2].[Date Created Conversion].&amp;[2015-03-02T19:39:05]"/>
            <x15:cachedUniqueName index="808" name="[Range 2].[Date Created Conversion].&amp;[2015-03-02T21:17:48]"/>
            <x15:cachedUniqueName index="809" name="[Range 2].[Date Created Conversion].&amp;[2015-03-02T21:32:43]"/>
            <x15:cachedUniqueName index="810" name="[Range 2].[Date Created Conversion].&amp;[2015-03-02T21:51:49]"/>
            <x15:cachedUniqueName index="811" name="[Range 2].[Date Created Conversion].&amp;[2015-03-03T17:36:22]"/>
            <x15:cachedUniqueName index="812" name="[Range 2].[Date Created Conversion].&amp;[2015-03-03T23:00:37]"/>
            <x15:cachedUniqueName index="813" name="[Range 2].[Date Created Conversion].&amp;[2015-03-04T00:16:46]"/>
            <x15:cachedUniqueName index="814" name="[Range 2].[Date Created Conversion].&amp;[2015-03-04T05:37:30]"/>
            <x15:cachedUniqueName index="815" name="[Range 2].[Date Created Conversion].&amp;[2015-03-04T14:59:01]"/>
            <x15:cachedUniqueName index="816" name="[Range 2].[Date Created Conversion].&amp;[2015-03-04T17:20:13]"/>
            <x15:cachedUniqueName index="817" name="[Range 2].[Date Created Conversion].&amp;[2015-03-04T21:02:33]"/>
            <x15:cachedUniqueName index="818" name="[Range 2].[Date Created Conversion].&amp;[2015-03-04T22:10:05]"/>
            <x15:cachedUniqueName index="819" name="[Range 2].[Date Created Conversion].&amp;[2015-03-04T22:44:10]"/>
            <x15:cachedUniqueName index="820" name="[Range 2].[Date Created Conversion].&amp;[2015-03-04T23:47:23]"/>
            <x15:cachedUniqueName index="821" name="[Range 2].[Date Created Conversion].&amp;[2015-03-05T05:01:06]"/>
            <x15:cachedUniqueName index="822" name="[Range 2].[Date Created Conversion].&amp;[2015-03-05T07:22:05]"/>
            <x15:cachedUniqueName index="823" name="[Range 2].[Date Created Conversion].&amp;[2015-03-05T15:43:57]"/>
            <x15:cachedUniqueName index="824" name="[Range 2].[Date Created Conversion].&amp;[2015-03-05T19:10:37]"/>
            <x15:cachedUniqueName index="825" name="[Range 2].[Date Created Conversion].&amp;[2015-03-05T19:53:49]"/>
            <x15:cachedUniqueName index="826" name="[Range 2].[Date Created Conversion].&amp;[2015-03-05T21:19:17]"/>
            <x15:cachedUniqueName index="827" name="[Range 2].[Date Created Conversion].&amp;[2015-03-06T02:30:22]"/>
            <x15:cachedUniqueName index="828" name="[Range 2].[Date Created Conversion].&amp;[2015-03-06T09:23:41]"/>
            <x15:cachedUniqueName index="829" name="[Range 2].[Date Created Conversion].&amp;[2015-03-06T21:40:57]"/>
            <x15:cachedUniqueName index="830" name="[Range 2].[Date Created Conversion].&amp;[2015-03-07T01:08:46]"/>
            <x15:cachedUniqueName index="831" name="[Range 2].[Date Created Conversion].&amp;[2015-03-07T16:15:45]"/>
            <x15:cachedUniqueName index="832" name="[Range 2].[Date Created Conversion].&amp;[2015-03-09T08:53:21]"/>
            <x15:cachedUniqueName index="833" name="[Range 2].[Date Created Conversion].&amp;[2015-03-09T11:42:59]"/>
            <x15:cachedUniqueName index="834" name="[Range 2].[Date Created Conversion].&amp;[2015-03-09T13:49:48]"/>
            <x15:cachedUniqueName index="835" name="[Range 2].[Date Created Conversion].&amp;[2015-03-09T17:42:49]"/>
            <x15:cachedUniqueName index="836" name="[Range 2].[Date Created Conversion].&amp;[2015-03-09T18:12:56]"/>
            <x15:cachedUniqueName index="837" name="[Range 2].[Date Created Conversion].&amp;[2015-03-09T18:58:47]"/>
            <x15:cachedUniqueName index="838" name="[Range 2].[Date Created Conversion].&amp;[2015-03-10T15:51:24]"/>
            <x15:cachedUniqueName index="839" name="[Range 2].[Date Created Conversion].&amp;[2015-03-10T19:09:22]"/>
            <x15:cachedUniqueName index="840" name="[Range 2].[Date Created Conversion].&amp;[2015-03-10T22:58:54]"/>
            <x15:cachedUniqueName index="841" name="[Range 2].[Date Created Conversion].&amp;[2015-03-11T01:27:22]"/>
            <x15:cachedUniqueName index="842" name="[Range 2].[Date Created Conversion].&amp;[2015-03-11T05:16:22]"/>
            <x15:cachedUniqueName index="843" name="[Range 2].[Date Created Conversion].&amp;[2015-03-11T22:27:28]"/>
            <x15:cachedUniqueName index="844" name="[Range 2].[Date Created Conversion].&amp;[2015-03-12T04:06:32]"/>
            <x15:cachedUniqueName index="845" name="[Range 2].[Date Created Conversion].&amp;[2015-03-12T19:22:39]"/>
            <x15:cachedUniqueName index="846" name="[Range 2].[Date Created Conversion].&amp;[2015-03-12T22:37:23]"/>
            <x15:cachedUniqueName index="847" name="[Range 2].[Date Created Conversion].&amp;[2015-03-12T23:31:11]"/>
            <x15:cachedUniqueName index="848" name="[Range 2].[Date Created Conversion].&amp;[2015-03-13T02:12:42]"/>
            <x15:cachedUniqueName index="849" name="[Range 2].[Date Created Conversion].&amp;[2015-03-13T03:07:13]"/>
            <x15:cachedUniqueName index="850" name="[Range 2].[Date Created Conversion].&amp;[2015-03-14T02:51:57]"/>
            <x15:cachedUniqueName index="851" name="[Range 2].[Date Created Conversion].&amp;[2015-03-14T03:06:20]"/>
            <x15:cachedUniqueName index="852" name="[Range 2].[Date Created Conversion].&amp;[2015-03-14T15:59:35]"/>
            <x15:cachedUniqueName index="853" name="[Range 2].[Date Created Conversion].&amp;[2015-03-15T05:19:57]"/>
            <x15:cachedUniqueName index="854" name="[Range 2].[Date Created Conversion].&amp;[2015-03-15T08:17:06]"/>
            <x15:cachedUniqueName index="855" name="[Range 2].[Date Created Conversion].&amp;[2015-03-15T19:00:33]"/>
            <x15:cachedUniqueName index="856" name="[Range 2].[Date Created Conversion].&amp;[2015-03-15T19:02:06]"/>
            <x15:cachedUniqueName index="857" name="[Range 2].[Date Created Conversion].&amp;[2015-03-15T23:56:12]"/>
            <x15:cachedUniqueName index="858" name="[Range 2].[Date Created Conversion].&amp;[2015-03-16T15:04:49]"/>
            <x15:cachedUniqueName index="859" name="[Range 2].[Date Created Conversion].&amp;[2015-03-16T17:53:38]"/>
            <x15:cachedUniqueName index="860" name="[Range 2].[Date Created Conversion].&amp;[2015-03-16T20:35:29]"/>
            <x15:cachedUniqueName index="861" name="[Range 2].[Date Created Conversion].&amp;[2015-03-16T21:54:53]"/>
            <x15:cachedUniqueName index="862" name="[Range 2].[Date Created Conversion].&amp;[2015-03-17T18:10:33]"/>
            <x15:cachedUniqueName index="863" name="[Range 2].[Date Created Conversion].&amp;[2015-03-18T12:22:05]"/>
            <x15:cachedUniqueName index="864" name="[Range 2].[Date Created Conversion].&amp;[2015-03-18T17:33:02]"/>
            <x15:cachedUniqueName index="865" name="[Range 2].[Date Created Conversion].&amp;[2015-03-18T18:30:52]"/>
            <x15:cachedUniqueName index="866" name="[Range 2].[Date Created Conversion].&amp;[2015-03-18T20:45:05]"/>
            <x15:cachedUniqueName index="867" name="[Range 2].[Date Created Conversion].&amp;[2015-03-18T21:41:10]"/>
            <x15:cachedUniqueName index="868" name="[Range 2].[Date Created Conversion].&amp;[2015-03-19T01:40:10]"/>
            <x15:cachedUniqueName index="869" name="[Range 2].[Date Created Conversion].&amp;[2015-03-19T13:48:48]"/>
            <x15:cachedUniqueName index="870" name="[Range 2].[Date Created Conversion].&amp;[2015-03-19T13:55:20]"/>
            <x15:cachedUniqueName index="871" name="[Range 2].[Date Created Conversion].&amp;[2015-03-19T16:52:02]"/>
            <x15:cachedUniqueName index="872" name="[Range 2].[Date Created Conversion].&amp;[2015-03-19T19:16:03]"/>
            <x15:cachedUniqueName index="873" name="[Range 2].[Date Created Conversion].&amp;[2015-03-20T01:40:38]"/>
            <x15:cachedUniqueName index="874" name="[Range 2].[Date Created Conversion].&amp;[2015-03-20T01:41:39]"/>
            <x15:cachedUniqueName index="875" name="[Range 2].[Date Created Conversion].&amp;[2015-03-20T21:29:34]"/>
            <x15:cachedUniqueName index="876" name="[Range 2].[Date Created Conversion].&amp;[2015-03-21T21:09:25]"/>
            <x15:cachedUniqueName index="877" name="[Range 2].[Date Created Conversion].&amp;[2015-03-23T14:45:31]"/>
            <x15:cachedUniqueName index="878" name="[Range 2].[Date Created Conversion].&amp;[2015-03-23T19:28:25]"/>
            <x15:cachedUniqueName index="879" name="[Range 2].[Date Created Conversion].&amp;[2015-03-23T19:56:26]"/>
            <x15:cachedUniqueName index="880" name="[Range 2].[Date Created Conversion].&amp;[2015-03-24T08:14:03]"/>
            <x15:cachedUniqueName index="881" name="[Range 2].[Date Created Conversion].&amp;[2015-03-24T16:01:58]"/>
            <x15:cachedUniqueName index="882" name="[Range 2].[Date Created Conversion].&amp;[2015-03-24T18:26:00]"/>
            <x15:cachedUniqueName index="883" name="[Range 2].[Date Created Conversion].&amp;[2015-03-24T19:00:55]"/>
            <x15:cachedUniqueName index="884" name="[Range 2].[Date Created Conversion].&amp;[2015-03-24T19:16:46]"/>
            <x15:cachedUniqueName index="885" name="[Range 2].[Date Created Conversion].&amp;[2015-03-24T21:05:38]"/>
            <x15:cachedUniqueName index="886" name="[Range 2].[Date Created Conversion].&amp;[2015-03-25T01:39:31]"/>
            <x15:cachedUniqueName index="887" name="[Range 2].[Date Created Conversion].&amp;[2015-03-25T17:22:07]"/>
            <x15:cachedUniqueName index="888" name="[Range 2].[Date Created Conversion].&amp;[2015-03-25T21:52:21]"/>
            <x15:cachedUniqueName index="889" name="[Range 2].[Date Created Conversion].&amp;[2015-03-26T09:54:05]"/>
            <x15:cachedUniqueName index="890" name="[Range 2].[Date Created Conversion].&amp;[2015-03-26T11:27:36]"/>
            <x15:cachedUniqueName index="891" name="[Range 2].[Date Created Conversion].&amp;[2015-03-26T17:22:37]"/>
            <x15:cachedUniqueName index="892" name="[Range 2].[Date Created Conversion].&amp;[2015-03-26T17:28:21]"/>
            <x15:cachedUniqueName index="893" name="[Range 2].[Date Created Conversion].&amp;[2015-03-26T19:59:22]"/>
            <x15:cachedUniqueName index="894" name="[Range 2].[Date Created Conversion].&amp;[2015-03-26T20:17:06]"/>
            <x15:cachedUniqueName index="895" name="[Range 2].[Date Created Conversion].&amp;[2015-03-26T21:38:16]"/>
            <x15:cachedUniqueName index="896" name="[Range 2].[Date Created Conversion].&amp;[2015-03-27T03:53:02]"/>
            <x15:cachedUniqueName index="897" name="[Range 2].[Date Created Conversion].&amp;[2015-03-27T19:57:02]"/>
            <x15:cachedUniqueName index="898" name="[Range 2].[Date Created Conversion].&amp;[2015-03-27T21:48:59]"/>
            <x15:cachedUniqueName index="899" name="[Range 2].[Date Created Conversion].&amp;[2015-03-27T21:54:00]"/>
            <x15:cachedUniqueName index="900" name="[Range 2].[Date Created Conversion].&amp;[2015-03-28T18:41:20]"/>
            <x15:cachedUniqueName index="901" name="[Range 2].[Date Created Conversion].&amp;[2015-03-30T03:09:19]"/>
            <x15:cachedUniqueName index="902" name="[Range 2].[Date Created Conversion].&amp;[2015-03-30T04:22:00]"/>
            <x15:cachedUniqueName index="903" name="[Range 2].[Date Created Conversion].&amp;[2015-03-30T14:07:06]"/>
            <x15:cachedUniqueName index="904" name="[Range 2].[Date Created Conversion].&amp;[2015-03-30T18:14:28]"/>
            <x15:cachedUniqueName index="905" name="[Range 2].[Date Created Conversion].&amp;[2015-03-30T18:53:03]"/>
            <x15:cachedUniqueName index="906" name="[Range 2].[Date Created Conversion].&amp;[2015-03-30T20:38:26]"/>
            <x15:cachedUniqueName index="907" name="[Range 2].[Date Created Conversion].&amp;[2015-03-30T22:07:45]"/>
            <x15:cachedUniqueName index="908" name="[Range 2].[Date Created Conversion].&amp;[2015-03-31T02:25:39]"/>
            <x15:cachedUniqueName index="909" name="[Range 2].[Date Created Conversion].&amp;[2015-03-31T05:40:32]"/>
            <x15:cachedUniqueName index="910" name="[Range 2].[Date Created Conversion].&amp;[2015-03-31T16:00:51]"/>
            <x15:cachedUniqueName index="911" name="[Range 2].[Date Created Conversion].&amp;[2015-03-31T19:23:47]"/>
            <x15:cachedUniqueName index="912" name="[Range 2].[Date Created Conversion].&amp;[2016-03-01T00:58:45]"/>
            <x15:cachedUniqueName index="913" name="[Range 2].[Date Created Conversion].&amp;[2016-03-01T10:19:33]"/>
            <x15:cachedUniqueName index="914" name="[Range 2].[Date Created Conversion].&amp;[2016-03-01T13:36:20]"/>
            <x15:cachedUniqueName index="915" name="[Range 2].[Date Created Conversion].&amp;[2016-03-01T16:51:11]"/>
            <x15:cachedUniqueName index="916" name="[Range 2].[Date Created Conversion].&amp;[2016-03-01T17:17:27]"/>
            <x15:cachedUniqueName index="917" name="[Range 2].[Date Created Conversion].&amp;[2016-03-01T17:56:25]"/>
            <x15:cachedUniqueName index="918" name="[Range 2].[Date Created Conversion].&amp;[2016-03-01T18:17:36]"/>
            <x15:cachedUniqueName index="919" name="[Range 2].[Date Created Conversion].&amp;[2016-03-01T20:08:44]"/>
            <x15:cachedUniqueName index="920" name="[Range 2].[Date Created Conversion].&amp;[2016-03-02T02:27:39]"/>
            <x15:cachedUniqueName index="921" name="[Range 2].[Date Created Conversion].&amp;[2016-03-02T07:14:53]"/>
            <x15:cachedUniqueName index="922" name="[Range 2].[Date Created Conversion].&amp;[2016-03-02T12:00:06]"/>
            <x15:cachedUniqueName index="923" name="[Range 2].[Date Created Conversion].&amp;[2016-03-03T06:38:28]"/>
            <x15:cachedUniqueName index="924" name="[Range 2].[Date Created Conversion].&amp;[2016-03-03T09:06:57]"/>
            <x15:cachedUniqueName index="925" name="[Range 2].[Date Created Conversion].&amp;[2016-03-03T16:50:29]"/>
            <x15:cachedUniqueName index="926" name="[Range 2].[Date Created Conversion].&amp;[2016-03-04T08:07:48]"/>
            <x15:cachedUniqueName index="927" name="[Range 2].[Date Created Conversion].&amp;[2016-03-04T15:36:51]"/>
            <x15:cachedUniqueName index="928" name="[Range 2].[Date Created Conversion].&amp;[2016-03-04T16:32:01]"/>
            <x15:cachedUniqueName index="929" name="[Range 2].[Date Created Conversion].&amp;[2016-03-04T17:25:41]"/>
            <x15:cachedUniqueName index="930" name="[Range 2].[Date Created Conversion].&amp;[2016-03-04T17:41:56]"/>
            <x15:cachedUniqueName index="931" name="[Range 2].[Date Created Conversion].&amp;[2016-03-04T18:17:07]"/>
            <x15:cachedUniqueName index="932" name="[Range 2].[Date Created Conversion].&amp;[2016-03-04T19:49:02]"/>
            <x15:cachedUniqueName index="933" name="[Range 2].[Date Created Conversion].&amp;[2016-03-06T20:58:52]"/>
            <x15:cachedUniqueName index="934" name="[Range 2].[Date Created Conversion].&amp;[2016-03-06T22:36:36]"/>
            <x15:cachedUniqueName index="935" name="[Range 2].[Date Created Conversion].&amp;[2016-03-07T05:04:51]"/>
            <x15:cachedUniqueName index="936" name="[Range 2].[Date Created Conversion].&amp;[2016-03-07T12:13:07]"/>
            <x15:cachedUniqueName index="937" name="[Range 2].[Date Created Conversion].&amp;[2016-03-08T02:16:04]"/>
            <x15:cachedUniqueName index="938" name="[Range 2].[Date Created Conversion].&amp;[2016-03-08T09:34:06]"/>
            <x15:cachedUniqueName index="939" name="[Range 2].[Date Created Conversion].&amp;[2016-03-08T15:16:31]"/>
            <x15:cachedUniqueName index="940" name="[Range 2].[Date Created Conversion].&amp;[2016-03-08T15:29:18]"/>
            <x15:cachedUniqueName index="941" name="[Range 2].[Date Created Conversion].&amp;[2016-03-08T22:11:59]"/>
            <x15:cachedUniqueName index="942" name="[Range 2].[Date Created Conversion].&amp;[2016-03-09T12:56:16]"/>
            <x15:cachedUniqueName index="943" name="[Range 2].[Date Created Conversion].&amp;[2016-03-09T16:00:35]"/>
            <x15:cachedUniqueName index="944" name="[Range 2].[Date Created Conversion].&amp;[2016-03-09T18:41:57]"/>
            <x15:cachedUniqueName index="945" name="[Range 2].[Date Created Conversion].&amp;[2016-03-09T19:31:22]"/>
            <x15:cachedUniqueName index="946" name="[Range 2].[Date Created Conversion].&amp;[2016-03-09T19:52:01]"/>
            <x15:cachedUniqueName index="947" name="[Range 2].[Date Created Conversion].&amp;[2016-03-09T23:04:14]"/>
            <x15:cachedUniqueName index="948" name="[Range 2].[Date Created Conversion].&amp;[2016-03-10T16:51:20]"/>
            <x15:cachedUniqueName index="949" name="[Range 2].[Date Created Conversion].&amp;[2016-03-11T08:54:24]"/>
            <x15:cachedUniqueName index="950" name="[Range 2].[Date Created Conversion].&amp;[2016-03-11T09:59:46]"/>
            <x15:cachedUniqueName index="951" name="[Range 2].[Date Created Conversion].&amp;[2016-03-11T15:36:29]"/>
            <x15:cachedUniqueName index="952" name="[Range 2].[Date Created Conversion].&amp;[2016-03-11T19:41:12]"/>
            <x15:cachedUniqueName index="953" name="[Range 2].[Date Created Conversion].&amp;[2016-03-13T14:57:37]"/>
            <x15:cachedUniqueName index="954" name="[Range 2].[Date Created Conversion].&amp;[2016-03-14T00:02:57]"/>
            <x15:cachedUniqueName index="955" name="[Range 2].[Date Created Conversion].&amp;[2016-03-14T19:15:24]"/>
            <x15:cachedUniqueName index="956" name="[Range 2].[Date Created Conversion].&amp;[2016-03-14T23:44:14]"/>
            <x15:cachedUniqueName index="957" name="[Range 2].[Date Created Conversion].&amp;[2016-03-15T06:26:04]"/>
            <x15:cachedUniqueName index="958" name="[Range 2].[Date Created Conversion].&amp;[2016-03-15T14:00:50]"/>
            <x15:cachedUniqueName index="959" name="[Range 2].[Date Created Conversion].&amp;[2016-03-15T21:03:57]"/>
            <x15:cachedUniqueName index="960" name="[Range 2].[Date Created Conversion].&amp;[2016-03-16T04:39:48]"/>
            <x15:cachedUniqueName index="961" name="[Range 2].[Date Created Conversion].&amp;[2016-03-16T14:21:19]"/>
            <x15:cachedUniqueName index="962" name="[Range 2].[Date Created Conversion].&amp;[2016-03-16T17:06:22]"/>
            <x15:cachedUniqueName index="963" name="[Range 2].[Date Created Conversion].&amp;[2016-03-16T19:45:12]"/>
            <x15:cachedUniqueName index="964" name="[Range 2].[Date Created Conversion].&amp;[2016-03-16T20:48:27]"/>
            <x15:cachedUniqueName index="965" name="[Range 2].[Date Created Conversion].&amp;[2016-03-17T01:27:24]"/>
            <x15:cachedUniqueName index="966" name="[Range 2].[Date Created Conversion].&amp;[2016-03-17T18:43:26]"/>
            <x15:cachedUniqueName index="967" name="[Range 2].[Date Created Conversion].&amp;[2016-03-17T20:17:35]"/>
            <x15:cachedUniqueName index="968" name="[Range 2].[Date Created Conversion].&amp;[2016-03-17T22:39:07]"/>
            <x15:cachedUniqueName index="969" name="[Range 2].[Date Created Conversion].&amp;[2016-03-18T02:29:04]"/>
            <x15:cachedUniqueName index="970" name="[Range 2].[Date Created Conversion].&amp;[2016-03-18T20:43:31]"/>
            <x15:cachedUniqueName index="971" name="[Range 2].[Date Created Conversion].&amp;[2016-03-18T21:27:59]"/>
            <x15:cachedUniqueName index="972" name="[Range 2].[Date Created Conversion].&amp;[2016-03-18T21:31:12]"/>
            <x15:cachedUniqueName index="973" name="[Range 2].[Date Created Conversion].&amp;[2016-03-18T21:31:30]"/>
            <x15:cachedUniqueName index="974" name="[Range 2].[Date Created Conversion].&amp;[2016-03-19T19:43:05]"/>
            <x15:cachedUniqueName index="975" name="[Range 2].[Date Created Conversion].&amp;[2016-03-20T08:12:01]"/>
            <x15:cachedUniqueName index="976" name="[Range 2].[Date Created Conversion].&amp;[2016-03-21T14:08:22]"/>
            <x15:cachedUniqueName index="977" name="[Range 2].[Date Created Conversion].&amp;[2016-03-21T21:11:16]"/>
            <x15:cachedUniqueName index="978" name="[Range 2].[Date Created Conversion].&amp;[2016-03-22T02:18:02]"/>
            <x15:cachedUniqueName index="979" name="[Range 2].[Date Created Conversion].&amp;[2016-03-22T11:55:25]"/>
            <x15:cachedUniqueName index="980" name="[Range 2].[Date Created Conversion].&amp;[2016-03-22T16:45:46]"/>
            <x15:cachedUniqueName index="981" name="[Range 2].[Date Created Conversion].&amp;[2016-03-22T20:48:26]"/>
            <x15:cachedUniqueName index="982" name="[Range 2].[Date Created Conversion].&amp;[2016-03-23T06:32:52]"/>
            <x15:cachedUniqueName index="983" name="[Range 2].[Date Created Conversion].&amp;[2016-03-23T13:55:11]"/>
            <x15:cachedUniqueName index="984" name="[Range 2].[Date Created Conversion].&amp;[2016-03-23T16:00:09]"/>
            <x15:cachedUniqueName index="985" name="[Range 2].[Date Created Conversion].&amp;[2016-03-23T18:45:50]"/>
            <x15:cachedUniqueName index="986" name="[Range 2].[Date Created Conversion].&amp;[2016-03-23T19:34:33]"/>
            <x15:cachedUniqueName index="987" name="[Range 2].[Date Created Conversion].&amp;[2016-03-23T19:49:04]"/>
            <x15:cachedUniqueName index="988" name="[Range 2].[Date Created Conversion].&amp;[2016-03-23T19:51:57]"/>
            <x15:cachedUniqueName index="989" name="[Range 2].[Date Created Conversion].&amp;[2016-03-23T21:02:45]"/>
            <x15:cachedUniqueName index="990" name="[Range 2].[Date Created Conversion].&amp;[2016-03-23T21:59:44]"/>
            <x15:cachedUniqueName index="991" name="[Range 2].[Date Created Conversion].&amp;[2016-03-24T10:16:40]"/>
            <x15:cachedUniqueName index="992" name="[Range 2].[Date Created Conversion].&amp;[2016-03-24T11:56:04]"/>
            <x15:cachedUniqueName index="993" name="[Range 2].[Date Created Conversion].&amp;[2016-03-24T19:21:05]"/>
            <x15:cachedUniqueName index="994" name="[Range 2].[Date Created Conversion].&amp;[2016-03-24T19:40:21]"/>
            <x15:cachedUniqueName index="995" name="[Range 2].[Date Created Conversion].&amp;[2016-03-25T20:05:04]"/>
            <x15:cachedUniqueName index="996" name="[Range 2].[Date Created Conversion].&amp;[2016-03-28T14:58:27]"/>
            <x15:cachedUniqueName index="997" name="[Range 2].[Date Created Conversion].&amp;[2016-03-28T20:54:59]"/>
            <x15:cachedUniqueName index="998" name="[Range 2].[Date Created Conversion].&amp;[2016-03-28T22:22:07]"/>
            <x15:cachedUniqueName index="999" name="[Range 2].[Date Created Conversion].&amp;[2016-03-29T03:03:08]"/>
            <x15:cachedUniqueName index="1000" name="[Range 2].[Date Created Conversion].&amp;[2016-03-29T15:24:05]"/>
            <x15:cachedUniqueName index="1001" name="[Range 2].[Date Created Conversion].&amp;[2016-03-29T16:20:32]"/>
            <x15:cachedUniqueName index="1002" name="[Range 2].[Date Created Conversion].&amp;[2016-03-30T03:48:24]"/>
            <x15:cachedUniqueName index="1003" name="[Range 2].[Date Created Conversion].&amp;[2016-03-30T16:39:10]"/>
            <x15:cachedUniqueName index="1004" name="[Range 2].[Date Created Conversion].&amp;[2016-03-30T18:44:25]"/>
            <x15:cachedUniqueName index="1005" name="[Range 2].[Date Created Conversion].&amp;[2016-03-31T07:41:41]"/>
            <x15:cachedUniqueName index="1006" name="[Range 2].[Date Created Conversion].&amp;[2016-03-31T08:02:51]"/>
            <x15:cachedUniqueName index="1007" name="[Range 2].[Date Created Conversion].&amp;[2016-03-31T08:59:00]"/>
            <x15:cachedUniqueName index="1008" name="[Range 2].[Date Created Conversion].&amp;[2016-03-31T13:46:00]"/>
            <x15:cachedUniqueName index="1009" name="[Range 2].[Date Created Conversion].&amp;[2016-03-31T14:39:09]"/>
            <x15:cachedUniqueName index="1010" name="[Range 2].[Date Created Conversion].&amp;[2016-03-31T17:36:17]"/>
            <x15:cachedUniqueName index="1011" name="[Range 2].[Date Created Conversion].&amp;[2016-03-31T17:48:07]"/>
            <x15:cachedUniqueName index="1012" name="[Range 2].[Date Created Conversion].&amp;[2016-03-31T22:36:48]"/>
            <x15:cachedUniqueName index="1013" name="[Range 2].[Date Created Conversion].&amp;[2016-03-31T23:33:58]"/>
            <x15:cachedUniqueName index="1014" name="[Range 2].[Date Created Conversion].&amp;[2017-03-01T16:42:27]"/>
            <x15:cachedUniqueName index="1015" name="[Range 2].[Date Created Conversion].&amp;[2017-03-06T18:01:30]"/>
            <x15:cachedUniqueName index="1016" name="[Range 2].[Date Created Conversion].&amp;[2010-04-06T17:52:59]"/>
            <x15:cachedUniqueName index="1017" name="[Range 2].[Date Created Conversion].&amp;[2010-04-23T19:28:34]"/>
            <x15:cachedUniqueName index="1018" name="[Range 2].[Date Created Conversion].&amp;[2011-04-02T23:34:47]"/>
            <x15:cachedUniqueName index="1019" name="[Range 2].[Date Created Conversion].&amp;[2011-04-03T16:10:25]"/>
            <x15:cachedUniqueName index="1020" name="[Range 2].[Date Created Conversion].&amp;[2011-04-04T20:47:50]"/>
            <x15:cachedUniqueName index="1021" name="[Range 2].[Date Created Conversion].&amp;[2011-04-05T02:13:53]"/>
            <x15:cachedUniqueName index="1022" name="[Range 2].[Date Created Conversion].&amp;[2011-04-05T03:53:57]"/>
            <x15:cachedUniqueName index="1023" name="[Range 2].[Date Created Conversion].&amp;[2011-04-05T19:52:20]"/>
            <x15:cachedUniqueName index="1024" name="[Range 2].[Date Created Conversion].&amp;[2011-04-05T20:50:48]"/>
            <x15:cachedUniqueName index="1025" name="[Range 2].[Date Created Conversion].&amp;[2011-04-11T03:49:20]"/>
            <x15:cachedUniqueName index="1026" name="[Range 2].[Date Created Conversion].&amp;[2011-04-13T00:20:49]"/>
            <x15:cachedUniqueName index="1027" name="[Range 2].[Date Created Conversion].&amp;[2011-04-13T02:22:42]"/>
            <x15:cachedUniqueName index="1028" name="[Range 2].[Date Created Conversion].&amp;[2011-04-15T18:11:26]"/>
            <x15:cachedUniqueName index="1029" name="[Range 2].[Date Created Conversion].&amp;[2011-04-25T04:33:21]"/>
            <x15:cachedUniqueName index="1030" name="[Range 2].[Date Created Conversion].&amp;[2011-04-30T02:04:48]"/>
            <x15:cachedUniqueName index="1031" name="[Range 2].[Date Created Conversion].&amp;[2012-04-03T23:00:26]"/>
            <x15:cachedUniqueName index="1032" name="[Range 2].[Date Created Conversion].&amp;[2012-04-04T14:33:35]"/>
            <x15:cachedUniqueName index="1033" name="[Range 2].[Date Created Conversion].&amp;[2012-04-05T03:20:19]"/>
            <x15:cachedUniqueName index="1034" name="[Range 2].[Date Created Conversion].&amp;[2012-04-05T03:45:55]"/>
            <x15:cachedUniqueName index="1035" name="[Range 2].[Date Created Conversion].&amp;[2012-04-05T17:25:43]"/>
            <x15:cachedUniqueName index="1036" name="[Range 2].[Date Created Conversion].&amp;[2012-04-05T19:15:33]"/>
            <x15:cachedUniqueName index="1037" name="[Range 2].[Date Created Conversion].&amp;[2012-04-06T10:59:18]"/>
            <x15:cachedUniqueName index="1038" name="[Range 2].[Date Created Conversion].&amp;[2012-04-06T21:41:56]"/>
            <x15:cachedUniqueName index="1039" name="[Range 2].[Date Created Conversion].&amp;[2012-04-10T20:20:08]"/>
            <x15:cachedUniqueName index="1040" name="[Range 2].[Date Created Conversion].&amp;[2012-04-11T14:53:15]"/>
            <x15:cachedUniqueName index="1041" name="[Range 2].[Date Created Conversion].&amp;[2012-04-14T18:54:06]"/>
            <x15:cachedUniqueName index="1042" name="[Range 2].[Date Created Conversion].&amp;[2012-04-14T19:44:55]"/>
            <x15:cachedUniqueName index="1043" name="[Range 2].[Date Created Conversion].&amp;[2012-04-14T22:28:39]"/>
            <x15:cachedUniqueName index="1044" name="[Range 2].[Date Created Conversion].&amp;[2012-04-18T21:15:04]"/>
            <x15:cachedUniqueName index="1045" name="[Range 2].[Date Created Conversion].&amp;[2012-04-19T17:05:05]"/>
            <x15:cachedUniqueName index="1046" name="[Range 2].[Date Created Conversion].&amp;[2012-04-20T19:01:58]"/>
            <x15:cachedUniqueName index="1047" name="[Range 2].[Date Created Conversion].&amp;[2012-04-21T06:31:21]"/>
            <x15:cachedUniqueName index="1048" name="[Range 2].[Date Created Conversion].&amp;[2012-04-23T15:29:04]"/>
            <x15:cachedUniqueName index="1049" name="[Range 2].[Date Created Conversion].&amp;[2012-04-24T01:47:35]"/>
            <x15:cachedUniqueName index="1050" name="[Range 2].[Date Created Conversion].&amp;[2012-04-24T05:27:56]"/>
            <x15:cachedUniqueName index="1051" name="[Range 2].[Date Created Conversion].&amp;[2012-04-24T18:46:08]"/>
            <x15:cachedUniqueName index="1052" name="[Range 2].[Date Created Conversion].&amp;[2012-04-25T23:39:48]"/>
            <x15:cachedUniqueName index="1053" name="[Range 2].[Date Created Conversion].&amp;[2012-04-26T20:58:51]"/>
            <x15:cachedUniqueName index="1054" name="[Range 2].[Date Created Conversion].&amp;[2012-04-27T01:59:57]"/>
            <x15:cachedUniqueName index="1055" name="[Range 2].[Date Created Conversion].&amp;[2012-04-27T15:43:13]"/>
            <x15:cachedUniqueName index="1056" name="[Range 2].[Date Created Conversion].&amp;[2012-04-27T22:52:24]"/>
            <x15:cachedUniqueName index="1057" name="[Range 2].[Date Created Conversion].&amp;[2012-04-27T23:00:55]"/>
            <x15:cachedUniqueName index="1058" name="[Range 2].[Date Created Conversion].&amp;[2012-04-27T23:54:23]"/>
            <x15:cachedUniqueName index="1059" name="[Range 2].[Date Created Conversion].&amp;[2013-04-01T14:42:50]"/>
            <x15:cachedUniqueName index="1060" name="[Range 2].[Date Created Conversion].&amp;[2013-04-01T21:42:37]"/>
            <x15:cachedUniqueName index="1061" name="[Range 2].[Date Created Conversion].&amp;[2013-04-01T22:16:33]"/>
            <x15:cachedUniqueName index="1062" name="[Range 2].[Date Created Conversion].&amp;[2013-04-03T13:44:05]"/>
            <x15:cachedUniqueName index="1063" name="[Range 2].[Date Created Conversion].&amp;[2013-04-04T13:26:49]"/>
            <x15:cachedUniqueName index="1064" name="[Range 2].[Date Created Conversion].&amp;[2013-04-04T14:00:34]"/>
            <x15:cachedUniqueName index="1065" name="[Range 2].[Date Created Conversion].&amp;[2013-04-06T07:00:55]"/>
            <x15:cachedUniqueName index="1066" name="[Range 2].[Date Created Conversion].&amp;[2013-04-06T19:12:16]"/>
            <x15:cachedUniqueName index="1067" name="[Range 2].[Date Created Conversion].&amp;[2013-04-07T15:33:14]"/>
            <x15:cachedUniqueName index="1068" name="[Range 2].[Date Created Conversion].&amp;[2013-04-09T02:27:33]"/>
            <x15:cachedUniqueName index="1069" name="[Range 2].[Date Created Conversion].&amp;[2013-04-09T13:54:44]"/>
            <x15:cachedUniqueName index="1070" name="[Range 2].[Date Created Conversion].&amp;[2013-04-09T16:33:59]"/>
            <x15:cachedUniqueName index="1071" name="[Range 2].[Date Created Conversion].&amp;[2013-04-11T01:22:24]"/>
            <x15:cachedUniqueName index="1072" name="[Range 2].[Date Created Conversion].&amp;[2013-04-11T16:51:11]"/>
            <x15:cachedUniqueName index="1073" name="[Range 2].[Date Created Conversion].&amp;[2013-04-12T18:27:26]"/>
            <x15:cachedUniqueName index="1074" name="[Range 2].[Date Created Conversion].&amp;[2013-04-14T16:47:40]"/>
            <x15:cachedUniqueName index="1075" name="[Range 2].[Date Created Conversion].&amp;[2013-04-15T12:22:43]"/>
            <x15:cachedUniqueName index="1076" name="[Range 2].[Date Created Conversion].&amp;[2013-04-17T12:08:19]"/>
            <x15:cachedUniqueName index="1077" name="[Range 2].[Date Created Conversion].&amp;[2013-04-18T02:18:30]"/>
            <x15:cachedUniqueName index="1078" name="[Range 2].[Date Created Conversion].&amp;[2013-04-19T14:31:17]"/>
            <x15:cachedUniqueName index="1079" name="[Range 2].[Date Created Conversion].&amp;[2013-04-23T04:07:24]"/>
            <x15:cachedUniqueName index="1080" name="[Range 2].[Date Created Conversion].&amp;[2013-04-23T15:38:11]"/>
            <x15:cachedUniqueName index="1081" name="[Range 2].[Date Created Conversion].&amp;[2013-04-24T00:30:37]"/>
            <x15:cachedUniqueName index="1082" name="[Range 2].[Date Created Conversion].&amp;[2013-04-25T08:45:23]"/>
            <x15:cachedUniqueName index="1083" name="[Range 2].[Date Created Conversion].&amp;[2013-04-25T16:18:34]"/>
            <x15:cachedUniqueName index="1084" name="[Range 2].[Date Created Conversion].&amp;[2013-04-25T19:23:48]"/>
            <x15:cachedUniqueName index="1085" name="[Range 2].[Date Created Conversion].&amp;[2013-04-26T18:11:10]"/>
            <x15:cachedUniqueName index="1086" name="[Range 2].[Date Created Conversion].&amp;[2013-04-27T18:47:23]"/>
            <x15:cachedUniqueName index="1087" name="[Range 2].[Date Created Conversion].&amp;[2013-04-30T01:47:14]"/>
            <x15:cachedUniqueName index="1088" name="[Range 2].[Date Created Conversion].&amp;[2013-04-30T20:13:07]"/>
            <x15:cachedUniqueName index="1089" name="[Range 2].[Date Created Conversion].&amp;[2013-04-30T20:55:13]"/>
            <x15:cachedUniqueName index="1090" name="[Range 2].[Date Created Conversion].&amp;[2014-04-01T06:38:31]"/>
            <x15:cachedUniqueName index="1091" name="[Range 2].[Date Created Conversion].&amp;[2014-04-01T14:01:30]"/>
            <x15:cachedUniqueName index="1092" name="[Range 2].[Date Created Conversion].&amp;[2014-04-01T15:55:29]"/>
            <x15:cachedUniqueName index="1093" name="[Range 2].[Date Created Conversion].&amp;[2014-04-01T17:00:12]"/>
            <x15:cachedUniqueName index="1094" name="[Range 2].[Date Created Conversion].&amp;[2014-04-01T23:57:42]"/>
            <x15:cachedUniqueName index="1095" name="[Range 2].[Date Created Conversion].&amp;[2014-04-02T12:30:10]"/>
            <x15:cachedUniqueName index="1096" name="[Range 2].[Date Created Conversion].&amp;[2014-04-02T19:59:42]"/>
            <x15:cachedUniqueName index="1097" name="[Range 2].[Date Created Conversion].&amp;[2014-04-03T11:30:44]"/>
            <x15:cachedUniqueName index="1098" name="[Range 2].[Date Created Conversion].&amp;[2014-04-04T17:11:40]"/>
            <x15:cachedUniqueName index="1099" name="[Range 2].[Date Created Conversion].&amp;[2014-04-04T17:41:24]"/>
            <x15:cachedUniqueName index="1100" name="[Range 2].[Date Created Conversion].&amp;[2014-04-07T00:06:29]"/>
            <x15:cachedUniqueName index="1101" name="[Range 2].[Date Created Conversion].&amp;[2014-04-07T13:11:42]"/>
            <x15:cachedUniqueName index="1102" name="[Range 2].[Date Created Conversion].&amp;[2014-04-07T21:35:30]"/>
            <x15:cachedUniqueName index="1103" name="[Range 2].[Date Created Conversion].&amp;[2014-04-08T02:20:24]"/>
            <x15:cachedUniqueName index="1104" name="[Range 2].[Date Created Conversion].&amp;[2014-04-08T16:25:55]"/>
            <x15:cachedUniqueName index="1105" name="[Range 2].[Date Created Conversion].&amp;[2014-04-09T20:45:19]"/>
            <x15:cachedUniqueName index="1106" name="[Range 2].[Date Created Conversion].&amp;[2014-04-10T12:36:26]"/>
            <x15:cachedUniqueName index="1107" name="[Range 2].[Date Created Conversion].&amp;[2014-04-11T03:18:53]"/>
            <x15:cachedUniqueName index="1108" name="[Range 2].[Date Created Conversion].&amp;[2014-04-11T11:50:52]"/>
            <x15:cachedUniqueName index="1109" name="[Range 2].[Date Created Conversion].&amp;[2014-04-13T18:43:56]"/>
            <x15:cachedUniqueName index="1110" name="[Range 2].[Date Created Conversion].&amp;[2014-04-15T06:58:51]"/>
            <x15:cachedUniqueName index="1111" name="[Range 2].[Date Created Conversion].&amp;[2014-04-15T14:10:35]"/>
            <x15:cachedUniqueName index="1112" name="[Range 2].[Date Created Conversion].&amp;[2014-04-15T17:53:06]"/>
            <x15:cachedUniqueName index="1113" name="[Range 2].[Date Created Conversion].&amp;[2014-04-16T15:15:47]"/>
            <x15:cachedUniqueName index="1114" name="[Range 2].[Date Created Conversion].&amp;[2014-04-16T19:49:50]"/>
            <x15:cachedUniqueName index="1115" name="[Range 2].[Date Created Conversion].&amp;[2014-04-16T20:17:25]"/>
            <x15:cachedUniqueName index="1116" name="[Range 2].[Date Created Conversion].&amp;[2014-04-16T21:23:30]"/>
            <x15:cachedUniqueName index="1117" name="[Range 2].[Date Created Conversion].&amp;[2014-04-17T04:32:45]"/>
            <x15:cachedUniqueName index="1118" name="[Range 2].[Date Created Conversion].&amp;[2014-04-18T11:18:58]"/>
            <x15:cachedUniqueName index="1119" name="[Range 2].[Date Created Conversion].&amp;[2014-04-18T20:52:36]"/>
            <x15:cachedUniqueName index="1120" name="[Range 2].[Date Created Conversion].&amp;[2014-04-18T21:17:22]"/>
            <x15:cachedUniqueName index="1121" name="[Range 2].[Date Created Conversion].&amp;[2014-04-23T20:01:47]"/>
            <x15:cachedUniqueName index="1122" name="[Range 2].[Date Created Conversion].&amp;[2014-04-24T12:22:50]"/>
            <x15:cachedUniqueName index="1123" name="[Range 2].[Date Created Conversion].&amp;[2014-04-24T14:14:19]"/>
            <x15:cachedUniqueName index="1124" name="[Range 2].[Date Created Conversion].&amp;[2014-04-24T15:15:31]"/>
            <x15:cachedUniqueName index="1125" name="[Range 2].[Date Created Conversion].&amp;[2014-04-24T18:11:35]"/>
            <x15:cachedUniqueName index="1126" name="[Range 2].[Date Created Conversion].&amp;[2014-04-25T01:07:48]"/>
            <x15:cachedUniqueName index="1127" name="[Range 2].[Date Created Conversion].&amp;[2014-04-25T13:32:38]"/>
            <x15:cachedUniqueName index="1128" name="[Range 2].[Date Created Conversion].&amp;[2014-04-25T17:53:09]"/>
            <x15:cachedUniqueName index="1129" name="[Range 2].[Date Created Conversion].&amp;[2014-04-26T02:49:19]"/>
            <x15:cachedUniqueName index="1130" name="[Range 2].[Date Created Conversion].&amp;[2014-04-26T11:26:29]"/>
            <x15:cachedUniqueName index="1131" name="[Range 2].[Date Created Conversion].&amp;[2014-04-28T23:24:01]"/>
            <x15:cachedUniqueName index="1132" name="[Range 2].[Date Created Conversion].&amp;[2014-04-29T20:00:20]"/>
            <x15:cachedUniqueName index="1133" name="[Range 2].[Date Created Conversion].&amp;[2014-04-29T20:09:08]"/>
            <x15:cachedUniqueName index="1134" name="[Range 2].[Date Created Conversion].&amp;[2014-04-30T03:21:04]"/>
            <x15:cachedUniqueName index="1135" name="[Range 2].[Date Created Conversion].&amp;[2014-04-30T13:01:15]"/>
            <x15:cachedUniqueName index="1136" name="[Range 2].[Date Created Conversion].&amp;[2014-04-30T16:06:09]"/>
            <x15:cachedUniqueName index="1137" name="[Range 2].[Date Created Conversion].&amp;[2014-04-30T22:09:16]"/>
            <x15:cachedUniqueName index="1138" name="[Range 2].[Date Created Conversion].&amp;[2015-04-01T05:30:00]"/>
            <x15:cachedUniqueName index="1139" name="[Range 2].[Date Created Conversion].&amp;[2015-04-01T05:46:37]"/>
            <x15:cachedUniqueName index="1140" name="[Range 2].[Date Created Conversion].&amp;[2015-04-01T08:59:32]"/>
            <x15:cachedUniqueName index="1141" name="[Range 2].[Date Created Conversion].&amp;[2015-04-01T22:02:41]"/>
            <x15:cachedUniqueName index="1142" name="[Range 2].[Date Created Conversion].&amp;[2015-04-02T09:50:34]"/>
            <x15:cachedUniqueName index="1143" name="[Range 2].[Date Created Conversion].&amp;[2015-04-02T13:04:09]"/>
            <x15:cachedUniqueName index="1144" name="[Range 2].[Date Created Conversion].&amp;[2015-04-02T15:11:49]"/>
            <x15:cachedUniqueName index="1145" name="[Range 2].[Date Created Conversion].&amp;[2015-04-02T16:28:25]"/>
            <x15:cachedUniqueName index="1146" name="[Range 2].[Date Created Conversion].&amp;[2015-04-02T16:55:10]"/>
            <x15:cachedUniqueName index="1147" name="[Range 2].[Date Created Conversion].&amp;[2015-04-02T22:02:16]"/>
            <x15:cachedUniqueName index="1148" name="[Range 2].[Date Created Conversion].&amp;[2015-04-03T15:34:53]"/>
            <x15:cachedUniqueName index="1149" name="[Range 2].[Date Created Conversion].&amp;[2015-04-03T17:34:41]"/>
            <x15:cachedUniqueName index="1150" name="[Range 2].[Date Created Conversion].&amp;[2015-04-03T18:41:41]"/>
            <x15:cachedUniqueName index="1151" name="[Range 2].[Date Created Conversion].&amp;[2015-04-03T18:52:33]"/>
            <x15:cachedUniqueName index="1152" name="[Range 2].[Date Created Conversion].&amp;[2015-04-03T20:58:47]"/>
            <x15:cachedUniqueName index="1153" name="[Range 2].[Date Created Conversion].&amp;[2015-04-04T05:11:23]"/>
            <x15:cachedUniqueName index="1154" name="[Range 2].[Date Created Conversion].&amp;[2015-04-04T07:00:14]"/>
            <x15:cachedUniqueName index="1155" name="[Range 2].[Date Created Conversion].&amp;[2015-04-06T02:04:03]"/>
            <x15:cachedUniqueName index="1156" name="[Range 2].[Date Created Conversion].&amp;[2015-04-06T15:24:35]"/>
            <x15:cachedUniqueName index="1157" name="[Range 2].[Date Created Conversion].&amp;[2015-04-06T17:22:11]"/>
            <x15:cachedUniqueName index="1158" name="[Range 2].[Date Created Conversion].&amp;[2015-04-06T17:39:45]"/>
            <x15:cachedUniqueName index="1159" name="[Range 2].[Date Created Conversion].&amp;[2015-04-06T22:16:07]"/>
            <x15:cachedUniqueName index="1160" name="[Range 2].[Date Created Conversion].&amp;[2015-04-07T10:09:54]"/>
            <x15:cachedUniqueName index="1161" name="[Range 2].[Date Created Conversion].&amp;[2015-04-07T14:01:04]"/>
            <x15:cachedUniqueName index="1162" name="[Range 2].[Date Created Conversion].&amp;[2015-04-07T15:12:32]"/>
            <x15:cachedUniqueName index="1163" name="[Range 2].[Date Created Conversion].&amp;[2015-04-07T16:22:37]"/>
            <x15:cachedUniqueName index="1164" name="[Range 2].[Date Created Conversion].&amp;[2015-04-07T17:41:55]"/>
            <x15:cachedUniqueName index="1165" name="[Range 2].[Date Created Conversion].&amp;[2015-04-07T18:12:22]"/>
            <x15:cachedUniqueName index="1166" name="[Range 2].[Date Created Conversion].&amp;[2015-04-07T19:53:30]"/>
            <x15:cachedUniqueName index="1167" name="[Range 2].[Date Created Conversion].&amp;[2015-04-08T00:52:36]"/>
            <x15:cachedUniqueName index="1168" name="[Range 2].[Date Created Conversion].&amp;[2015-04-08T03:57:00]"/>
            <x15:cachedUniqueName index="1169" name="[Range 2].[Date Created Conversion].&amp;[2015-04-08T15:36:49]"/>
            <x15:cachedUniqueName index="1170" name="[Range 2].[Date Created Conversion].&amp;[2015-04-08T17:51:02]"/>
            <x15:cachedUniqueName index="1171" name="[Range 2].[Date Created Conversion].&amp;[2015-04-08T20:47:29]"/>
            <x15:cachedUniqueName index="1172" name="[Range 2].[Date Created Conversion].&amp;[2015-04-09T00:23:53]"/>
            <x15:cachedUniqueName index="1173" name="[Range 2].[Date Created Conversion].&amp;[2015-04-09T00:35:08]"/>
            <x15:cachedUniqueName index="1174" name="[Range 2].[Date Created Conversion].&amp;[2015-04-09T01:01:16]"/>
            <x15:cachedUniqueName index="1175" name="[Range 2].[Date Created Conversion].&amp;[2015-04-09T03:51:14]"/>
            <x15:cachedUniqueName index="1176" name="[Range 2].[Date Created Conversion].&amp;[2015-04-09T09:35:15]"/>
            <x15:cachedUniqueName index="1177" name="[Range 2].[Date Created Conversion].&amp;[2015-04-09T12:50:46]"/>
            <x15:cachedUniqueName index="1178" name="[Range 2].[Date Created Conversion].&amp;[2015-04-09T13:21:50]"/>
            <x15:cachedUniqueName index="1179" name="[Range 2].[Date Created Conversion].&amp;[2015-04-09T16:13:42]"/>
            <x15:cachedUniqueName index="1180" name="[Range 2].[Date Created Conversion].&amp;[2015-04-09T21:14:18]"/>
            <x15:cachedUniqueName index="1181" name="[Range 2].[Date Created Conversion].&amp;[2015-04-10T18:45:30]"/>
            <x15:cachedUniqueName index="1182" name="[Range 2].[Date Created Conversion].&amp;[2015-04-10T20:10:05]"/>
            <x15:cachedUniqueName index="1183" name="[Range 2].[Date Created Conversion].&amp;[2015-04-11T01:45:04]"/>
            <x15:cachedUniqueName index="1184" name="[Range 2].[Date Created Conversion].&amp;[2015-04-11T06:25:11]"/>
            <x15:cachedUniqueName index="1185" name="[Range 2].[Date Created Conversion].&amp;[2015-04-12T15:59:04]"/>
            <x15:cachedUniqueName index="1186" name="[Range 2].[Date Created Conversion].&amp;[2015-04-13T01:37:17]"/>
            <x15:cachedUniqueName index="1187" name="[Range 2].[Date Created Conversion].&amp;[2015-04-13T03:45:06]"/>
            <x15:cachedUniqueName index="1188" name="[Range 2].[Date Created Conversion].&amp;[2015-04-13T14:54:16]"/>
            <x15:cachedUniqueName index="1189" name="[Range 2].[Date Created Conversion].&amp;[2015-04-13T16:18:51]"/>
            <x15:cachedUniqueName index="1190" name="[Range 2].[Date Created Conversion].&amp;[2015-04-13T16:53:35]"/>
            <x15:cachedUniqueName index="1191" name="[Range 2].[Date Created Conversion].&amp;[2015-04-13T20:04:28]"/>
            <x15:cachedUniqueName index="1192" name="[Range 2].[Date Created Conversion].&amp;[2015-04-13T20:11:27]"/>
            <x15:cachedUniqueName index="1193" name="[Range 2].[Date Created Conversion].&amp;[2015-04-13T20:45:12]"/>
            <x15:cachedUniqueName index="1194" name="[Range 2].[Date Created Conversion].&amp;[2015-04-14T01:16:39]"/>
            <x15:cachedUniqueName index="1195" name="[Range 2].[Date Created Conversion].&amp;[2015-04-14T12:55:22]"/>
            <x15:cachedUniqueName index="1196" name="[Range 2].[Date Created Conversion].&amp;[2015-04-14T16:36:34]"/>
            <x15:cachedUniqueName index="1197" name="[Range 2].[Date Created Conversion].&amp;[2015-04-14T23:44:01]"/>
            <x15:cachedUniqueName index="1198" name="[Range 2].[Date Created Conversion].&amp;[2015-04-15T17:01:52]"/>
            <x15:cachedUniqueName index="1199" name="[Range 2].[Date Created Conversion].&amp;[2015-04-15T18:01:48]"/>
            <x15:cachedUniqueName index="1200" name="[Range 2].[Date Created Conversion].&amp;[2015-04-15T19:14:28]"/>
            <x15:cachedUniqueName index="1201" name="[Range 2].[Date Created Conversion].&amp;[2015-04-15T19:49:39]"/>
            <x15:cachedUniqueName index="1202" name="[Range 2].[Date Created Conversion].&amp;[2015-04-15T21:28:43]"/>
            <x15:cachedUniqueName index="1203" name="[Range 2].[Date Created Conversion].&amp;[2015-04-16T03:40:23]"/>
            <x15:cachedUniqueName index="1204" name="[Range 2].[Date Created Conversion].&amp;[2015-04-16T07:50:03]"/>
            <x15:cachedUniqueName index="1205" name="[Range 2].[Date Created Conversion].&amp;[2015-04-17T15:31:17]"/>
            <x15:cachedUniqueName index="1206" name="[Range 2].[Date Created Conversion].&amp;[2015-04-17T16:25:00]"/>
            <x15:cachedUniqueName index="1207" name="[Range 2].[Date Created Conversion].&amp;[2015-04-17T17:01:00]"/>
            <x15:cachedUniqueName index="1208" name="[Range 2].[Date Created Conversion].&amp;[2015-04-17T17:11:59]"/>
            <x15:cachedUniqueName index="1209" name="[Range 2].[Date Created Conversion].&amp;[2015-04-17T21:35:20]"/>
            <x15:cachedUniqueName index="1210" name="[Range 2].[Date Created Conversion].&amp;[2015-04-17T21:41:54]"/>
            <x15:cachedUniqueName index="1211" name="[Range 2].[Date Created Conversion].&amp;[2015-04-17T23:18:14]"/>
            <x15:cachedUniqueName index="1212" name="[Range 2].[Date Created Conversion].&amp;[2015-04-18T00:52:52]"/>
            <x15:cachedUniqueName index="1213" name="[Range 2].[Date Created Conversion].&amp;[2015-04-19T02:31:16]"/>
            <x15:cachedUniqueName index="1214" name="[Range 2].[Date Created Conversion].&amp;[2015-04-19T13:13:11]"/>
            <x15:cachedUniqueName index="1215" name="[Range 2].[Date Created Conversion].&amp;[2015-04-19T21:00:49]"/>
            <x15:cachedUniqueName index="1216" name="[Range 2].[Date Created Conversion].&amp;[2015-04-19T23:33:17]"/>
            <x15:cachedUniqueName index="1217" name="[Range 2].[Date Created Conversion].&amp;[2015-04-20T06:04:15]"/>
            <x15:cachedUniqueName index="1218" name="[Range 2].[Date Created Conversion].&amp;[2015-04-20T17:25:38]"/>
            <x15:cachedUniqueName index="1219" name="[Range 2].[Date Created Conversion].&amp;[2015-04-20T19:39:16]"/>
            <x15:cachedUniqueName index="1220" name="[Range 2].[Date Created Conversion].&amp;[2015-04-20T19:48:46]"/>
            <x15:cachedUniqueName index="1221" name="[Range 2].[Date Created Conversion].&amp;[2015-04-20T22:17:22]"/>
            <x15:cachedUniqueName index="1222" name="[Range 2].[Date Created Conversion].&amp;[2015-04-20T22:39:50]"/>
            <x15:cachedUniqueName index="1223" name="[Range 2].[Date Created Conversion].&amp;[2015-04-21T01:42:58]"/>
            <x15:cachedUniqueName index="1224" name="[Range 2].[Date Created Conversion].&amp;[2015-04-21T02:47:18]"/>
            <x15:cachedUniqueName index="1225" name="[Range 2].[Date Created Conversion].&amp;[2015-04-21T03:26:50]"/>
            <x15:cachedUniqueName index="1226" name="[Range 2].[Date Created Conversion].&amp;[2015-04-21T13:08:15]"/>
            <x15:cachedUniqueName index="1227" name="[Range 2].[Date Created Conversion].&amp;[2015-04-21T15:45:25]"/>
            <x15:cachedUniqueName index="1228" name="[Range 2].[Date Created Conversion].&amp;[2015-04-21T17:56:28]"/>
            <x15:cachedUniqueName index="1229" name="[Range 2].[Date Created Conversion].&amp;[2015-04-21T20:29:36]"/>
            <x15:cachedUniqueName index="1230" name="[Range 2].[Date Created Conversion].&amp;[2015-04-21T21:21:06]"/>
            <x15:cachedUniqueName index="1231" name="[Range 2].[Date Created Conversion].&amp;[2015-04-21T22:28:38]"/>
            <x15:cachedUniqueName index="1232" name="[Range 2].[Date Created Conversion].&amp;[2015-04-21T22:47:58]"/>
            <x15:cachedUniqueName index="1233" name="[Range 2].[Date Created Conversion].&amp;[2015-04-22T13:02:09]"/>
            <x15:cachedUniqueName index="1234" name="[Range 2].[Date Created Conversion].&amp;[2015-04-22T17:03:29]"/>
            <x15:cachedUniqueName index="1235" name="[Range 2].[Date Created Conversion].&amp;[2015-04-23T21:23:39]"/>
            <x15:cachedUniqueName index="1236" name="[Range 2].[Date Created Conversion].&amp;[2015-04-24T03:21:00]"/>
            <x15:cachedUniqueName index="1237" name="[Range 2].[Date Created Conversion].&amp;[2015-04-24T08:18:52]"/>
            <x15:cachedUniqueName index="1238" name="[Range 2].[Date Created Conversion].&amp;[2015-04-24T13:21:07]"/>
            <x15:cachedUniqueName index="1239" name="[Range 2].[Date Created Conversion].&amp;[2015-04-25T19:44:22]"/>
            <x15:cachedUniqueName index="1240" name="[Range 2].[Date Created Conversion].&amp;[2015-04-26T12:44:58]"/>
            <x15:cachedUniqueName index="1241" name="[Range 2].[Date Created Conversion].&amp;[2015-04-26T15:04:31]"/>
            <x15:cachedUniqueName index="1242" name="[Range 2].[Date Created Conversion].&amp;[2015-04-27T05:59:44]"/>
            <x15:cachedUniqueName index="1243" name="[Range 2].[Date Created Conversion].&amp;[2015-04-27T08:48:29]"/>
            <x15:cachedUniqueName index="1244" name="[Range 2].[Date Created Conversion].&amp;[2015-04-27T16:13:06]"/>
            <x15:cachedUniqueName index="1245" name="[Range 2].[Date Created Conversion].&amp;[2015-04-27T18:09:58]"/>
            <x15:cachedUniqueName index="1246" name="[Range 2].[Date Created Conversion].&amp;[2015-04-27T19:47:19]"/>
            <x15:cachedUniqueName index="1247" name="[Range 2].[Date Created Conversion].&amp;[2015-04-28T00:13:17]"/>
            <x15:cachedUniqueName index="1248" name="[Range 2].[Date Created Conversion].&amp;[2015-04-28T15:06:29]"/>
            <x15:cachedUniqueName index="1249" name="[Range 2].[Date Created Conversion].&amp;[2015-04-28T16:04:54]"/>
            <x15:cachedUniqueName index="1250" name="[Range 2].[Date Created Conversion].&amp;[2015-04-28T16:38:09]"/>
            <x15:cachedUniqueName index="1251" name="[Range 2].[Date Created Conversion].&amp;[2015-04-28T17:34:48]"/>
            <x15:cachedUniqueName index="1252" name="[Range 2].[Date Created Conversion].&amp;[2015-04-29T04:27:33]"/>
            <x15:cachedUniqueName index="1253" name="[Range 2].[Date Created Conversion].&amp;[2015-04-29T15:34:19]"/>
            <x15:cachedUniqueName index="1254" name="[Range 2].[Date Created Conversion].&amp;[2015-04-29T16:17:15]"/>
            <x15:cachedUniqueName index="1255" name="[Range 2].[Date Created Conversion].&amp;[2015-04-29T20:43:15]"/>
            <x15:cachedUniqueName index="1256" name="[Range 2].[Date Created Conversion].&amp;[2015-04-30T14:58:23]"/>
            <x15:cachedUniqueName index="1257" name="[Range 2].[Date Created Conversion].&amp;[2015-04-30T20:11:12]"/>
            <x15:cachedUniqueName index="1258" name="[Range 2].[Date Created Conversion].&amp;[2015-04-30T20:21:43]"/>
            <x15:cachedUniqueName index="1259" name="[Range 2].[Date Created Conversion].&amp;[2015-04-30T21:26:11]"/>
            <x15:cachedUniqueName index="1260" name="[Range 2].[Date Created Conversion].&amp;[2016-04-01T10:44:38]"/>
            <x15:cachedUniqueName index="1261" name="[Range 2].[Date Created Conversion].&amp;[2016-04-01T14:18:38]"/>
            <x15:cachedUniqueName index="1262" name="[Range 2].[Date Created Conversion].&amp;[2016-04-01T15:03:37]"/>
            <x15:cachedUniqueName index="1263" name="[Range 2].[Date Created Conversion].&amp;[2016-04-01T16:33:14]"/>
            <x15:cachedUniqueName index="1264" name="[Range 2].[Date Created Conversion].&amp;[2016-04-01T17:55:58]"/>
            <x15:cachedUniqueName index="1265" name="[Range 2].[Date Created Conversion].&amp;[2016-04-01T21:14:36]"/>
            <x15:cachedUniqueName index="1266" name="[Range 2].[Date Created Conversion].&amp;[2016-04-02T03:22:51]"/>
            <x15:cachedUniqueName index="1267" name="[Range 2].[Date Created Conversion].&amp;[2016-04-02T21:26:38]"/>
            <x15:cachedUniqueName index="1268" name="[Range 2].[Date Created Conversion].&amp;[2016-04-03T19:31:57]"/>
            <x15:cachedUniqueName index="1269" name="[Range 2].[Date Created Conversion].&amp;[2016-04-03T20:48:00]"/>
            <x15:cachedUniqueName index="1270" name="[Range 2].[Date Created Conversion].&amp;[2016-04-04T23:00:50]"/>
            <x15:cachedUniqueName index="1271" name="[Range 2].[Date Created Conversion].&amp;[2016-04-05T03:04:53]"/>
            <x15:cachedUniqueName index="1272" name="[Range 2].[Date Created Conversion].&amp;[2016-04-05T04:02:40]"/>
            <x15:cachedUniqueName index="1273" name="[Range 2].[Date Created Conversion].&amp;[2016-04-05T11:47:40]"/>
            <x15:cachedUniqueName index="1274" name="[Range 2].[Date Created Conversion].&amp;[2016-04-05T13:01:47]"/>
            <x15:cachedUniqueName index="1275" name="[Range 2].[Date Created Conversion].&amp;[2016-04-05T14:19:05]"/>
            <x15:cachedUniqueName index="1276" name="[Range 2].[Date Created Conversion].&amp;[2016-04-06T07:17:21]"/>
            <x15:cachedUniqueName index="1277" name="[Range 2].[Date Created Conversion].&amp;[2016-04-06T13:24:40]"/>
            <x15:cachedUniqueName index="1278" name="[Range 2].[Date Created Conversion].&amp;[2016-04-06T14:35:58]"/>
            <x15:cachedUniqueName index="1279" name="[Range 2].[Date Created Conversion].&amp;[2016-04-06T19:49:42]"/>
            <x15:cachedUniqueName index="1280" name="[Range 2].[Date Created Conversion].&amp;[2016-04-06T20:36:48]"/>
            <x15:cachedUniqueName index="1281" name="[Range 2].[Date Created Conversion].&amp;[2016-04-07T03:27:36]"/>
            <x15:cachedUniqueName index="1282" name="[Range 2].[Date Created Conversion].&amp;[2016-04-07T13:09:54]"/>
            <x15:cachedUniqueName index="1283" name="[Range 2].[Date Created Conversion].&amp;[2016-04-07T13:57:12]"/>
            <x15:cachedUniqueName index="1284" name="[Range 2].[Date Created Conversion].&amp;[2016-04-07T18:55:00]"/>
            <x15:cachedUniqueName index="1285" name="[Range 2].[Date Created Conversion].&amp;[2016-04-07T22:50:51]"/>
            <x15:cachedUniqueName index="1286" name="[Range 2].[Date Created Conversion].&amp;[2016-04-08T08:59:26]"/>
            <x15:cachedUniqueName index="1287" name="[Range 2].[Date Created Conversion].&amp;[2016-04-08T20:12:07]"/>
            <x15:cachedUniqueName index="1288" name="[Range 2].[Date Created Conversion].&amp;[2016-04-08T22:40:12]"/>
            <x15:cachedUniqueName index="1289" name="[Range 2].[Date Created Conversion].&amp;[2016-04-09T16:25:10]"/>
            <x15:cachedUniqueName index="1290" name="[Range 2].[Date Created Conversion].&amp;[2016-04-09T20:59:52]"/>
            <x15:cachedUniqueName index="1291" name="[Range 2].[Date Created Conversion].&amp;[2016-04-09T22:49:51]"/>
            <x15:cachedUniqueName index="1292" name="[Range 2].[Date Created Conversion].&amp;[2016-04-11T01:15:06]"/>
            <x15:cachedUniqueName index="1293" name="[Range 2].[Date Created Conversion].&amp;[2016-04-12T10:47:14]"/>
            <x15:cachedUniqueName index="1294" name="[Range 2].[Date Created Conversion].&amp;[2016-04-12T17:35:01]"/>
            <x15:cachedUniqueName index="1295" name="[Range 2].[Date Created Conversion].&amp;[2016-04-13T00:10:08]"/>
            <x15:cachedUniqueName index="1296" name="[Range 2].[Date Created Conversion].&amp;[2016-04-13T13:40:48]"/>
            <x15:cachedUniqueName index="1297" name="[Range 2].[Date Created Conversion].&amp;[2016-04-13T14:30:09]"/>
            <x15:cachedUniqueName index="1298" name="[Range 2].[Date Created Conversion].&amp;[2016-04-13T19:04:23]"/>
            <x15:cachedUniqueName index="1299" name="[Range 2].[Date Created Conversion].&amp;[2016-04-14T15:18:28]"/>
            <x15:cachedUniqueName index="1300" name="[Range 2].[Date Created Conversion].&amp;[2016-04-14T20:45:21]"/>
            <x15:cachedUniqueName index="1301" name="[Range 2].[Date Created Conversion].&amp;[2016-04-15T01:22:19]"/>
            <x15:cachedUniqueName index="1302" name="[Range 2].[Date Created Conversion].&amp;[2016-04-15T20:21:13]"/>
            <x15:cachedUniqueName index="1303" name="[Range 2].[Date Created Conversion].&amp;[2016-04-17T17:30:53]"/>
            <x15:cachedUniqueName index="1304" name="[Range 2].[Date Created Conversion].&amp;[2016-04-19T00:56:28]"/>
            <x15:cachedUniqueName index="1305" name="[Range 2].[Date Created Conversion].&amp;[2016-04-19T05:19:50]"/>
            <x15:cachedUniqueName index="1306" name="[Range 2].[Date Created Conversion].&amp;[2016-04-19T07:38:40]"/>
            <x15:cachedUniqueName index="1307" name="[Range 2].[Date Created Conversion].&amp;[2016-04-19T10:22:30]"/>
            <x15:cachedUniqueName index="1308" name="[Range 2].[Date Created Conversion].&amp;[2016-04-19T11:10:48]"/>
            <x15:cachedUniqueName index="1309" name="[Range 2].[Date Created Conversion].&amp;[2016-04-19T13:35:36]"/>
            <x15:cachedUniqueName index="1310" name="[Range 2].[Date Created Conversion].&amp;[2016-04-19T15:02:42]"/>
            <x15:cachedUniqueName index="1311" name="[Range 2].[Date Created Conversion].&amp;[2016-04-20T01:53:21]"/>
            <x15:cachedUniqueName index="1312" name="[Range 2].[Date Created Conversion].&amp;[2016-04-20T11:31:00]"/>
            <x15:cachedUniqueName index="1313" name="[Range 2].[Date Created Conversion].&amp;[2016-04-20T15:41:12]"/>
            <x15:cachedUniqueName index="1314" name="[Range 2].[Date Created Conversion].&amp;[2016-04-20T19:12:56]"/>
            <x15:cachedUniqueName index="1315" name="[Range 2].[Date Created Conversion].&amp;[2016-04-21T09:02:18]"/>
            <x15:cachedUniqueName index="1316" name="[Range 2].[Date Created Conversion].&amp;[2016-04-22T01:09:10]"/>
            <x15:cachedUniqueName index="1317" name="[Range 2].[Date Created Conversion].&amp;[2016-04-22T10:26:05]"/>
            <x15:cachedUniqueName index="1318" name="[Range 2].[Date Created Conversion].&amp;[2016-04-22T14:59:34]"/>
            <x15:cachedUniqueName index="1319" name="[Range 2].[Date Created Conversion].&amp;[2016-04-23T00:22:36]"/>
            <x15:cachedUniqueName index="1320" name="[Range 2].[Date Created Conversion].&amp;[2016-04-23T16:12:18]"/>
            <x15:cachedUniqueName index="1321" name="[Range 2].[Date Created Conversion].&amp;[2016-04-23T19:08:15]"/>
            <x15:cachedUniqueName index="1322" name="[Range 2].[Date Created Conversion].&amp;[2016-04-24T13:14:14]"/>
            <x15:cachedUniqueName index="1323" name="[Range 2].[Date Created Conversion].&amp;[2016-04-24T19:53:51]"/>
            <x15:cachedUniqueName index="1324" name="[Range 2].[Date Created Conversion].&amp;[2016-04-25T15:29:18]"/>
            <x15:cachedUniqueName index="1325" name="[Range 2].[Date Created Conversion].&amp;[2016-04-25T17:23:40]"/>
            <x15:cachedUniqueName index="1326" name="[Range 2].[Date Created Conversion].&amp;[2016-04-25T18:06:31]"/>
            <x15:cachedUniqueName index="1327" name="[Range 2].[Date Created Conversion].&amp;[2016-04-26T17:57:43]"/>
            <x15:cachedUniqueName index="1328" name="[Range 2].[Date Created Conversion].&amp;[2016-04-27T00:54:35]"/>
            <x15:cachedUniqueName index="1329" name="[Range 2].[Date Created Conversion].&amp;[2016-04-27T15:02:53]"/>
            <x15:cachedUniqueName index="1330" name="[Range 2].[Date Created Conversion].&amp;[2016-04-27T19:49:05]"/>
            <x15:cachedUniqueName index="1331" name="[Range 2].[Date Created Conversion].&amp;[2016-04-28T20:22:15]"/>
            <x15:cachedUniqueName index="1332" name="[Range 2].[Date Created Conversion].&amp;[2016-04-29T02:23:33]"/>
            <x15:cachedUniqueName index="1333" name="[Range 2].[Date Created Conversion].&amp;[2016-04-29T14:52:07]"/>
            <x15:cachedUniqueName index="1334" name="[Range 2].[Date Created Conversion].&amp;[2016-04-29T16:43:05]"/>
            <x15:cachedUniqueName index="1335" name="[Range 2].[Date Created Conversion].&amp;[2016-04-29T18:32:09]"/>
            <x15:cachedUniqueName index="1336" name="[Range 2].[Date Created Conversion].&amp;[2016-04-30T03:12:47]"/>
            <x15:cachedUniqueName index="1337" name="[Range 2].[Date Created Conversion].&amp;[2009-05-17T03:55:13]"/>
            <x15:cachedUniqueName index="1338" name="[Range 2].[Date Created Conversion].&amp;[2010-05-01T05:45:32]"/>
            <x15:cachedUniqueName index="1339" name="[Range 2].[Date Created Conversion].&amp;[2010-05-06T04:48:03]"/>
            <x15:cachedUniqueName index="1340" name="[Range 2].[Date Created Conversion].&amp;[2010-05-12T06:54:15]"/>
            <x15:cachedUniqueName index="1341" name="[Range 2].[Date Created Conversion].&amp;[2010-05-14T21:58:26]"/>
            <x15:cachedUniqueName index="1342" name="[Range 2].[Date Created Conversion].&amp;[2010-05-15T22:19:59]"/>
            <x15:cachedUniqueName index="1343" name="[Range 2].[Date Created Conversion].&amp;[2010-05-24T12:56:43]"/>
            <x15:cachedUniqueName index="1344" name="[Range 2].[Date Created Conversion].&amp;[2010-05-26T15:54:01]"/>
            <x15:cachedUniqueName index="1345" name="[Range 2].[Date Created Conversion].&amp;[2011-05-02T22:47:58]"/>
            <x15:cachedUniqueName index="1346" name="[Range 2].[Date Created Conversion].&amp;[2011-05-03T23:21:54]"/>
            <x15:cachedUniqueName index="1347" name="[Range 2].[Date Created Conversion].&amp;[2011-05-05T19:33:10]"/>
            <x15:cachedUniqueName index="1348" name="[Range 2].[Date Created Conversion].&amp;[2011-05-07T12:10:33]"/>
            <x15:cachedUniqueName index="1349" name="[Range 2].[Date Created Conversion].&amp;[2011-05-08T15:18:01]"/>
            <x15:cachedUniqueName index="1350" name="[Range 2].[Date Created Conversion].&amp;[2011-05-08T21:06:11]"/>
            <x15:cachedUniqueName index="1351" name="[Range 2].[Date Created Conversion].&amp;[2011-05-09T17:31:01]"/>
            <x15:cachedUniqueName index="1352" name="[Range 2].[Date Created Conversion].&amp;[2011-05-12T17:02:24]"/>
            <x15:cachedUniqueName index="1353" name="[Range 2].[Date Created Conversion].&amp;[2011-05-16T17:50:01]"/>
            <x15:cachedUniqueName index="1354" name="[Range 2].[Date Created Conversion].&amp;[2011-05-19T01:14:26]"/>
            <x15:cachedUniqueName index="1355" name="[Range 2].[Date Created Conversion].&amp;[2011-05-19T21:14:06]"/>
            <x15:cachedUniqueName index="1356" name="[Range 2].[Date Created Conversion].&amp;[2011-05-24T00:31:06]"/>
            <x15:cachedUniqueName index="1357" name="[Range 2].[Date Created Conversion].&amp;[2011-05-24T06:51:37]"/>
            <x15:cachedUniqueName index="1358" name="[Range 2].[Date Created Conversion].&amp;[2011-05-25T00:35:27]"/>
            <x15:cachedUniqueName index="1359" name="[Range 2].[Date Created Conversion].&amp;[2011-05-26T13:42:03]"/>
            <x15:cachedUniqueName index="1360" name="[Range 2].[Date Created Conversion].&amp;[2011-05-27T19:45:12]"/>
            <x15:cachedUniqueName index="1361" name="[Range 2].[Date Created Conversion].&amp;[2011-05-28T18:54:48]"/>
            <x15:cachedUniqueName index="1362" name="[Range 2].[Date Created Conversion].&amp;[2011-05-31T15:19:23]"/>
            <x15:cachedUniqueName index="1363" name="[Range 2].[Date Created Conversion].&amp;[2012-05-01T07:00:31]"/>
            <x15:cachedUniqueName index="1364" name="[Range 2].[Date Created Conversion].&amp;[2012-05-01T17:16:27]"/>
            <x15:cachedUniqueName index="1365" name="[Range 2].[Date Created Conversion].&amp;[2012-05-02T19:43:09]"/>
            <x15:cachedUniqueName index="1366" name="[Range 2].[Date Created Conversion].&amp;[2012-05-03T01:42:26]"/>
            <x15:cachedUniqueName index="1367" name="[Range 2].[Date Created Conversion].&amp;[2012-05-05T15:45:30]"/>
            <x15:cachedUniqueName index="1368" name="[Range 2].[Date Created Conversion].&amp;[2012-05-05T17:19:55]"/>
            <x15:cachedUniqueName index="1369" name="[Range 2].[Date Created Conversion].&amp;[2012-05-07T22:42:55]"/>
            <x15:cachedUniqueName index="1370" name="[Range 2].[Date Created Conversion].&amp;[2012-05-08T13:14:17]"/>
            <x15:cachedUniqueName index="1371" name="[Range 2].[Date Created Conversion].&amp;[2012-05-08T19:55:05]"/>
            <x15:cachedUniqueName index="1372" name="[Range 2].[Date Created Conversion].&amp;[2012-05-08T21:25:09]"/>
            <x15:cachedUniqueName index="1373" name="[Range 2].[Date Created Conversion].&amp;[2012-05-10T05:24:52]"/>
            <x15:cachedUniqueName index="1374" name="[Range 2].[Date Created Conversion].&amp;[2012-05-10T09:49:37]"/>
            <x15:cachedUniqueName index="1375" name="[Range 2].[Date Created Conversion].&amp;[2012-05-12T04:01:23]"/>
            <x15:cachedUniqueName index="1376" name="[Range 2].[Date Created Conversion].&amp;[2012-05-15T15:33:17]"/>
            <x15:cachedUniqueName index="1377" name="[Range 2].[Date Created Conversion].&amp;[2012-05-15T23:42:48]"/>
            <x15:cachedUniqueName index="1378" name="[Range 2].[Date Created Conversion].&amp;[2012-05-22T04:03:13]"/>
            <x15:cachedUniqueName index="1379" name="[Range 2].[Date Created Conversion].&amp;[2012-05-24T04:49:23]"/>
            <x15:cachedUniqueName index="1380" name="[Range 2].[Date Created Conversion].&amp;[2012-05-24T18:32:55]"/>
            <x15:cachedUniqueName index="1381" name="[Range 2].[Date Created Conversion].&amp;[2012-05-24T19:24:11]"/>
            <x15:cachedUniqueName index="1382" name="[Range 2].[Date Created Conversion].&amp;[2012-05-25T20:20:48]"/>
            <x15:cachedUniqueName index="1383" name="[Range 2].[Date Created Conversion].&amp;[2012-05-29T20:16:11]"/>
            <x15:cachedUniqueName index="1384" name="[Range 2].[Date Created Conversion].&amp;[2012-05-30T00:09:48]"/>
            <x15:cachedUniqueName index="1385" name="[Range 2].[Date Created Conversion].&amp;[2012-05-30T02:51:21]"/>
            <x15:cachedUniqueName index="1386" name="[Range 2].[Date Created Conversion].&amp;[2012-05-30T04:27:23]"/>
            <x15:cachedUniqueName index="1387" name="[Range 2].[Date Created Conversion].&amp;[2013-05-05T23:54:34]"/>
            <x15:cachedUniqueName index="1388" name="[Range 2].[Date Created Conversion].&amp;[2013-05-06T22:13:50]"/>
            <x15:cachedUniqueName index="1389" name="[Range 2].[Date Created Conversion].&amp;[2013-05-07T13:34:51]"/>
            <x15:cachedUniqueName index="1390" name="[Range 2].[Date Created Conversion].&amp;[2013-05-07T15:33:26]"/>
            <x15:cachedUniqueName index="1391" name="[Range 2].[Date Created Conversion].&amp;[2013-05-08T13:24:42]"/>
            <x15:cachedUniqueName index="1392" name="[Range 2].[Date Created Conversion].&amp;[2013-05-08T18:03:12]"/>
            <x15:cachedUniqueName index="1393" name="[Range 2].[Date Created Conversion].&amp;[2013-05-09T00:01:14]"/>
            <x15:cachedUniqueName index="1394" name="[Range 2].[Date Created Conversion].&amp;[2013-05-13T20:19:27]"/>
            <x15:cachedUniqueName index="1395" name="[Range 2].[Date Created Conversion].&amp;[2013-05-15T00:00:32]"/>
            <x15:cachedUniqueName index="1396" name="[Range 2].[Date Created Conversion].&amp;[2013-05-15T00:57:37]"/>
            <x15:cachedUniqueName index="1397" name="[Range 2].[Date Created Conversion].&amp;[2013-05-15T19:32:37]"/>
            <x15:cachedUniqueName index="1398" name="[Range 2].[Date Created Conversion].&amp;[2013-05-16T16:53:45]"/>
            <x15:cachedUniqueName index="1399" name="[Range 2].[Date Created Conversion].&amp;[2013-05-17T20:47:55]"/>
            <x15:cachedUniqueName index="1400" name="[Range 2].[Date Created Conversion].&amp;[2013-05-21T11:04:18]"/>
            <x15:cachedUniqueName index="1401" name="[Range 2].[Date Created Conversion].&amp;[2013-05-22T03:31:36]"/>
            <x15:cachedUniqueName index="1402" name="[Range 2].[Date Created Conversion].&amp;[2013-05-22T18:18:58]"/>
            <x15:cachedUniqueName index="1403" name="[Range 2].[Date Created Conversion].&amp;[2013-05-23T05:28:23]"/>
            <x15:cachedUniqueName index="1404" name="[Range 2].[Date Created Conversion].&amp;[2013-05-28T01:49:11]"/>
            <x15:cachedUniqueName index="1405" name="[Range 2].[Date Created Conversion].&amp;[2013-05-28T19:44:52]"/>
            <x15:cachedUniqueName index="1406" name="[Range 2].[Date Created Conversion].&amp;[2013-05-29T21:51:41]"/>
            <x15:cachedUniqueName index="1407" name="[Range 2].[Date Created Conversion].&amp;[2013-05-30T06:30:21]"/>
            <x15:cachedUniqueName index="1408" name="[Range 2].[Date Created Conversion].&amp;[2014-05-01T02:38:02]"/>
            <x15:cachedUniqueName index="1409" name="[Range 2].[Date Created Conversion].&amp;[2014-05-01T19:06:51]"/>
            <x15:cachedUniqueName index="1410" name="[Range 2].[Date Created Conversion].&amp;[2014-05-01T19:40:52]"/>
            <x15:cachedUniqueName index="1411" name="[Range 2].[Date Created Conversion].&amp;[2014-05-01T21:49:01]"/>
            <x15:cachedUniqueName index="1412" name="[Range 2].[Date Created Conversion].&amp;[2014-05-01T22:27:25]"/>
            <x15:cachedUniqueName index="1413" name="[Range 2].[Date Created Conversion].&amp;[2014-05-02T12:13:33]"/>
            <x15:cachedUniqueName index="1414" name="[Range 2].[Date Created Conversion].&amp;[2014-05-02T19:26:37]"/>
            <x15:cachedUniqueName index="1415" name="[Range 2].[Date Created Conversion].&amp;[2014-05-02T22:37:19]"/>
            <x15:cachedUniqueName index="1416" name="[Range 2].[Date Created Conversion].&amp;[2014-05-05T10:43:09]"/>
            <x15:cachedUniqueName index="1417" name="[Range 2].[Date Created Conversion].&amp;[2014-05-06T14:39:33]"/>
            <x15:cachedUniqueName index="1418" name="[Range 2].[Date Created Conversion].&amp;[2014-05-06T22:11:30]"/>
            <x15:cachedUniqueName index="1419" name="[Range 2].[Date Created Conversion].&amp;[2014-05-06T22:31:40]"/>
            <x15:cachedUniqueName index="1420" name="[Range 2].[Date Created Conversion].&amp;[2014-05-07T01:44:24]"/>
            <x15:cachedUniqueName index="1421" name="[Range 2].[Date Created Conversion].&amp;[2014-05-07T14:48:54]"/>
            <x15:cachedUniqueName index="1422" name="[Range 2].[Date Created Conversion].&amp;[2014-05-07T16:36:32]"/>
            <x15:cachedUniqueName index="1423" name="[Range 2].[Date Created Conversion].&amp;[2014-05-07T17:13:56]"/>
            <x15:cachedUniqueName index="1424" name="[Range 2].[Date Created Conversion].&amp;[2014-05-07T19:20:15]"/>
            <x15:cachedUniqueName index="1425" name="[Range 2].[Date Created Conversion].&amp;[2014-05-07T23:17:44]"/>
            <x15:cachedUniqueName index="1426" name="[Range 2].[Date Created Conversion].&amp;[2014-05-08T14:05:25]"/>
            <x15:cachedUniqueName index="1427" name="[Range 2].[Date Created Conversion].&amp;[2014-05-08T15:36:30]"/>
            <x15:cachedUniqueName index="1428" name="[Range 2].[Date Created Conversion].&amp;[2014-05-08T15:45:53]"/>
            <x15:cachedUniqueName index="1429" name="[Range 2].[Date Created Conversion].&amp;[2014-05-09T20:12:22]"/>
            <x15:cachedUniqueName index="1430" name="[Range 2].[Date Created Conversion].&amp;[2014-05-12T09:50:21]"/>
            <x15:cachedUniqueName index="1431" name="[Range 2].[Date Created Conversion].&amp;[2014-05-12T13:44:03]"/>
            <x15:cachedUniqueName index="1432" name="[Range 2].[Date Created Conversion].&amp;[2014-05-12T15:38:47]"/>
            <x15:cachedUniqueName index="1433" name="[Range 2].[Date Created Conversion].&amp;[2014-05-12T19:33:18]"/>
            <x15:cachedUniqueName index="1434" name="[Range 2].[Date Created Conversion].&amp;[2014-05-13T02:32:33]"/>
            <x15:cachedUniqueName index="1435" name="[Range 2].[Date Created Conversion].&amp;[2014-05-13T15:47:04]"/>
            <x15:cachedUniqueName index="1436" name="[Range 2].[Date Created Conversion].&amp;[2014-05-13T16:26:58]"/>
            <x15:cachedUniqueName index="1437" name="[Range 2].[Date Created Conversion].&amp;[2014-05-13T17:28:10]"/>
            <x15:cachedUniqueName index="1438" name="[Range 2].[Date Created Conversion].&amp;[2014-05-13T19:08:05]"/>
            <x15:cachedUniqueName index="1439" name="[Range 2].[Date Created Conversion].&amp;[2014-05-14T00:12:35]"/>
            <x15:cachedUniqueName index="1440" name="[Range 2].[Date Created Conversion].&amp;[2014-05-14T07:04:10]"/>
            <x15:cachedUniqueName index="1441" name="[Range 2].[Date Created Conversion].&amp;[2014-05-14T22:22:51]"/>
            <x15:cachedUniqueName index="1442" name="[Range 2].[Date Created Conversion].&amp;[2014-05-15T14:23:54]"/>
            <x15:cachedUniqueName index="1443" name="[Range 2].[Date Created Conversion].&amp;[2014-05-15T15:37:44]"/>
            <x15:cachedUniqueName index="1444" name="[Range 2].[Date Created Conversion].&amp;[2014-05-15T17:41:22]"/>
            <x15:cachedUniqueName index="1445" name="[Range 2].[Date Created Conversion].&amp;[2014-05-16T15:16:04]"/>
            <x15:cachedUniqueName index="1446" name="[Range 2].[Date Created Conversion].&amp;[2014-05-16T17:08:07]"/>
            <x15:cachedUniqueName index="1447" name="[Range 2].[Date Created Conversion].&amp;[2014-05-16T18:05:25]"/>
            <x15:cachedUniqueName index="1448" name="[Range 2].[Date Created Conversion].&amp;[2014-05-16T20:36:20]"/>
            <x15:cachedUniqueName index="1449" name="[Range 2].[Date Created Conversion].&amp;[2014-05-17T01:30:55]"/>
            <x15:cachedUniqueName index="1450" name="[Range 2].[Date Created Conversion].&amp;[2014-05-17T06:50:05]"/>
            <x15:cachedUniqueName index="1451" name="[Range 2].[Date Created Conversion].&amp;[2014-05-19T04:38:49]"/>
            <x15:cachedUniqueName index="1452" name="[Range 2].[Date Created Conversion].&amp;[2014-05-19T13:09:12]"/>
            <x15:cachedUniqueName index="1453" name="[Range 2].[Date Created Conversion].&amp;[2014-05-19T15:17:38]"/>
            <x15:cachedUniqueName index="1454" name="[Range 2].[Date Created Conversion].&amp;[2014-05-19T18:24:05]"/>
            <x15:cachedUniqueName index="1455" name="[Range 2].[Date Created Conversion].&amp;[2014-05-19T21:58:12]"/>
            <x15:cachedUniqueName index="1456" name="[Range 2].[Date Created Conversion].&amp;[2014-05-20T01:06:09]"/>
            <x15:cachedUniqueName index="1457" name="[Range 2].[Date Created Conversion].&amp;[2014-05-20T07:26:27]"/>
            <x15:cachedUniqueName index="1458" name="[Range 2].[Date Created Conversion].&amp;[2014-05-20T15:33:51]"/>
            <x15:cachedUniqueName index="1459" name="[Range 2].[Date Created Conversion].&amp;[2014-05-20T15:35:01]"/>
            <x15:cachedUniqueName index="1460" name="[Range 2].[Date Created Conversion].&amp;[2014-05-20T15:47:20]"/>
            <x15:cachedUniqueName index="1461" name="[Range 2].[Date Created Conversion].&amp;[2014-05-20T16:40:56]"/>
            <x15:cachedUniqueName index="1462" name="[Range 2].[Date Created Conversion].&amp;[2014-05-20T17:22:53]"/>
            <x15:cachedUniqueName index="1463" name="[Range 2].[Date Created Conversion].&amp;[2014-05-21T01:12:08]"/>
            <x15:cachedUniqueName index="1464" name="[Range 2].[Date Created Conversion].&amp;[2014-05-21T01:37:59]"/>
            <x15:cachedUniqueName index="1465" name="[Range 2].[Date Created Conversion].&amp;[2014-05-21T09:54:09]"/>
            <x15:cachedUniqueName index="1466" name="[Range 2].[Date Created Conversion].&amp;[2014-05-21T12:37:21]"/>
            <x15:cachedUniqueName index="1467" name="[Range 2].[Date Created Conversion].&amp;[2014-05-21T17:06:34]"/>
            <x15:cachedUniqueName index="1468" name="[Range 2].[Date Created Conversion].&amp;[2014-05-21T17:53:10]"/>
            <x15:cachedUniqueName index="1469" name="[Range 2].[Date Created Conversion].&amp;[2014-05-21T18:51:27]"/>
            <x15:cachedUniqueName index="1470" name="[Range 2].[Date Created Conversion].&amp;[2014-05-21T20:37:52]"/>
            <x15:cachedUniqueName index="1471" name="[Range 2].[Date Created Conversion].&amp;[2014-05-22T01:05:03]"/>
            <x15:cachedUniqueName index="1472" name="[Range 2].[Date Created Conversion].&amp;[2014-05-22T02:18:32]"/>
            <x15:cachedUniqueName index="1473" name="[Range 2].[Date Created Conversion].&amp;[2014-05-22T16:00:09]"/>
            <x15:cachedUniqueName index="1474" name="[Range 2].[Date Created Conversion].&amp;[2014-05-22T17:12:52]"/>
            <x15:cachedUniqueName index="1475" name="[Range 2].[Date Created Conversion].&amp;[2014-05-22T19:21:54]"/>
            <x15:cachedUniqueName index="1476" name="[Range 2].[Date Created Conversion].&amp;[2014-05-22T20:31:20]"/>
            <x15:cachedUniqueName index="1477" name="[Range 2].[Date Created Conversion].&amp;[2014-05-23T17:48:03]"/>
            <x15:cachedUniqueName index="1478" name="[Range 2].[Date Created Conversion].&amp;[2014-05-24T15:25:50]"/>
            <x15:cachedUniqueName index="1479" name="[Range 2].[Date Created Conversion].&amp;[2014-05-25T18:57:09]"/>
            <x15:cachedUniqueName index="1480" name="[Range 2].[Date Created Conversion].&amp;[2014-05-25T22:51:35]"/>
            <x15:cachedUniqueName index="1481" name="[Range 2].[Date Created Conversion].&amp;[2014-05-26T10:51:39]"/>
            <x15:cachedUniqueName index="1482" name="[Range 2].[Date Created Conversion].&amp;[2014-05-26T16:59:06]"/>
            <x15:cachedUniqueName index="1483" name="[Range 2].[Date Created Conversion].&amp;[2014-05-26T17:27:18]"/>
            <x15:cachedUniqueName index="1484" name="[Range 2].[Date Created Conversion].&amp;[2014-05-27T13:19:26]"/>
            <x15:cachedUniqueName index="1485" name="[Range 2].[Date Created Conversion].&amp;[2014-05-27T14:44:41]"/>
            <x15:cachedUniqueName index="1486" name="[Range 2].[Date Created Conversion].&amp;[2014-05-27T15:22:23]"/>
            <x15:cachedUniqueName index="1487" name="[Range 2].[Date Created Conversion].&amp;[2014-05-27T15:48:51]"/>
            <x15:cachedUniqueName index="1488" name="[Range 2].[Date Created Conversion].&amp;[2014-05-27T18:16:21]"/>
            <x15:cachedUniqueName index="1489" name="[Range 2].[Date Created Conversion].&amp;[2014-05-27T23:02:02]"/>
            <x15:cachedUniqueName index="1490" name="[Range 2].[Date Created Conversion].&amp;[2014-05-28T05:14:15]"/>
            <x15:cachedUniqueName index="1491" name="[Range 2].[Date Created Conversion].&amp;[2014-05-28T16:21:24]"/>
            <x15:cachedUniqueName index="1492" name="[Range 2].[Date Created Conversion].&amp;[2014-05-28T21:33:28]"/>
            <x15:cachedUniqueName index="1493" name="[Range 2].[Date Created Conversion].&amp;[2014-05-29T04:00:45]"/>
            <x15:cachedUniqueName index="1494" name="[Range 2].[Date Created Conversion].&amp;[2014-05-29T09:09:57]"/>
            <x15:cachedUniqueName index="1495" name="[Range 2].[Date Created Conversion].&amp;[2014-05-29T14:05:24]"/>
            <x15:cachedUniqueName index="1496" name="[Range 2].[Date Created Conversion].&amp;[2014-05-29T14:09:34]"/>
            <x15:cachedUniqueName index="1497" name="[Range 2].[Date Created Conversion].&amp;[2014-05-29T22:04:24]"/>
            <x15:cachedUniqueName index="1498" name="[Range 2].[Date Created Conversion].&amp;[2014-05-30T01:55:44]"/>
            <x15:cachedUniqueName index="1499" name="[Range 2].[Date Created Conversion].&amp;[2014-05-30T05:08:08]"/>
            <x15:cachedUniqueName index="1500" name="[Range 2].[Date Created Conversion].&amp;[2014-05-30T07:55:39]"/>
            <x15:cachedUniqueName index="1501" name="[Range 2].[Date Created Conversion].&amp;[2014-05-30T17:26:51]"/>
            <x15:cachedUniqueName index="1502" name="[Range 2].[Date Created Conversion].&amp;[2014-05-30T21:26:47]"/>
            <x15:cachedUniqueName index="1503" name="[Range 2].[Date Created Conversion].&amp;[2014-05-30T21:31:24]"/>
            <x15:cachedUniqueName index="1504" name="[Range 2].[Date Created Conversion].&amp;[2015-05-01T01:52:43]"/>
            <x15:cachedUniqueName index="1505" name="[Range 2].[Date Created Conversion].&amp;[2015-05-01T07:59:47]"/>
            <x15:cachedUniqueName index="1506" name="[Range 2].[Date Created Conversion].&amp;[2015-05-01T14:45:27]"/>
            <x15:cachedUniqueName index="1507" name="[Range 2].[Date Created Conversion].&amp;[2015-05-01T15:28:02]"/>
            <x15:cachedUniqueName index="1508" name="[Range 2].[Date Created Conversion].&amp;[2015-05-01T15:32:27]"/>
            <x15:cachedUniqueName index="1509" name="[Range 2].[Date Created Conversion].&amp;[2015-05-01T18:32:51]"/>
            <x15:cachedUniqueName index="1510" name="[Range 2].[Date Created Conversion].&amp;[2015-05-01T21:55:53]"/>
            <x15:cachedUniqueName index="1511" name="[Range 2].[Date Created Conversion].&amp;[2015-05-02T21:00:01]"/>
            <x15:cachedUniqueName index="1512" name="[Range 2].[Date Created Conversion].&amp;[2015-05-02T22:06:35]"/>
            <x15:cachedUniqueName index="1513" name="[Range 2].[Date Created Conversion].&amp;[2015-05-03T01:40:09]"/>
            <x15:cachedUniqueName index="1514" name="[Range 2].[Date Created Conversion].&amp;[2015-05-04T10:20:44]"/>
            <x15:cachedUniqueName index="1515" name="[Range 2].[Date Created Conversion].&amp;[2015-05-04T14:46:35]"/>
            <x15:cachedUniqueName index="1516" name="[Range 2].[Date Created Conversion].&amp;[2015-05-04T15:04:10]"/>
            <x15:cachedUniqueName index="1517" name="[Range 2].[Date Created Conversion].&amp;[2015-05-04T15:04:29]"/>
            <x15:cachedUniqueName index="1518" name="[Range 2].[Date Created Conversion].&amp;[2015-05-04T17:40:43]"/>
            <x15:cachedUniqueName index="1519" name="[Range 2].[Date Created Conversion].&amp;[2015-05-04T19:32:31]"/>
            <x15:cachedUniqueName index="1520" name="[Range 2].[Date Created Conversion].&amp;[2015-05-04T19:41:08]"/>
            <x15:cachedUniqueName index="1521" name="[Range 2].[Date Created Conversion].&amp;[2015-05-04T19:46:40]"/>
            <x15:cachedUniqueName index="1522" name="[Range 2].[Date Created Conversion].&amp;[2015-05-05T05:26:00]"/>
            <x15:cachedUniqueName index="1523" name="[Range 2].[Date Created Conversion].&amp;[2015-05-05T12:59:53]"/>
            <x15:cachedUniqueName index="1524" name="[Range 2].[Date Created Conversion].&amp;[2015-05-05T18:39:11]"/>
            <x15:cachedUniqueName index="1525" name="[Range 2].[Date Created Conversion].&amp;[2015-05-05T19:48:35]"/>
            <x15:cachedUniqueName index="1526" name="[Range 2].[Date Created Conversion].&amp;[2015-05-06T08:02:55]"/>
            <x15:cachedUniqueName index="1527" name="[Range 2].[Date Created Conversion].&amp;[2015-05-06T11:47:56]"/>
            <x15:cachedUniqueName index="1528" name="[Range 2].[Date Created Conversion].&amp;[2015-05-06T18:48:24]"/>
            <x15:cachedUniqueName index="1529" name="[Range 2].[Date Created Conversion].&amp;[2015-05-06T19:06:13]"/>
            <x15:cachedUniqueName index="1530" name="[Range 2].[Date Created Conversion].&amp;[2015-05-06T20:45:49]"/>
            <x15:cachedUniqueName index="1531" name="[Range 2].[Date Created Conversion].&amp;[2015-05-07T10:55:50]"/>
            <x15:cachedUniqueName index="1532" name="[Range 2].[Date Created Conversion].&amp;[2015-05-08T00:52:05]"/>
            <x15:cachedUniqueName index="1533" name="[Range 2].[Date Created Conversion].&amp;[2015-05-08T13:55:54]"/>
            <x15:cachedUniqueName index="1534" name="[Range 2].[Date Created Conversion].&amp;[2015-05-08T19:26:20]"/>
            <x15:cachedUniqueName index="1535" name="[Range 2].[Date Created Conversion].&amp;[2015-05-08T21:56:38]"/>
            <x15:cachedUniqueName index="1536" name="[Range 2].[Date Created Conversion].&amp;[2015-05-08T22:36:12]"/>
            <x15:cachedUniqueName index="1537" name="[Range 2].[Date Created Conversion].&amp;[2015-05-10T04:07:47]"/>
            <x15:cachedUniqueName index="1538" name="[Range 2].[Date Created Conversion].&amp;[2015-05-11T05:38:46]"/>
            <x15:cachedUniqueName index="1539" name="[Range 2].[Date Created Conversion].&amp;[2015-05-11T14:08:57]"/>
            <x15:cachedUniqueName index="1540" name="[Range 2].[Date Created Conversion].&amp;[2015-05-11T14:24:18]"/>
            <x15:cachedUniqueName index="1541" name="[Range 2].[Date Created Conversion].&amp;[2015-05-11T16:05:32]"/>
            <x15:cachedUniqueName index="1542" name="[Range 2].[Date Created Conversion].&amp;[2015-05-11T19:27:24]"/>
            <x15:cachedUniqueName index="1543" name="[Range 2].[Date Created Conversion].&amp;[2015-05-12T00:50:59]"/>
            <x15:cachedUniqueName index="1544" name="[Range 2].[Date Created Conversion].&amp;[2015-05-12T02:13:11]"/>
            <x15:cachedUniqueName index="1545" name="[Range 2].[Date Created Conversion].&amp;[2015-05-12T04:25:46]"/>
            <x15:cachedUniqueName index="1546" name="[Range 2].[Date Created Conversion].&amp;[2015-05-12T05:01:56]"/>
            <x15:cachedUniqueName index="1547" name="[Range 2].[Date Created Conversion].&amp;[2015-05-12T06:29:56]"/>
            <x15:cachedUniqueName index="1548" name="[Range 2].[Date Created Conversion].&amp;[2015-05-12T07:07:56]"/>
            <x15:cachedUniqueName index="1549" name="[Range 2].[Date Created Conversion].&amp;[2015-05-12T10:05:53]"/>
            <x15:cachedUniqueName index="1550" name="[Range 2].[Date Created Conversion].&amp;[2015-05-12T12:52:02]"/>
            <x15:cachedUniqueName index="1551" name="[Range 2].[Date Created Conversion].&amp;[2015-05-12T16:12:17]"/>
            <x15:cachedUniqueName index="1552" name="[Range 2].[Date Created Conversion].&amp;[2015-05-12T18:01:27]"/>
            <x15:cachedUniqueName index="1553" name="[Range 2].[Date Created Conversion].&amp;[2015-05-12T18:24:44]"/>
            <x15:cachedUniqueName index="1554" name="[Range 2].[Date Created Conversion].&amp;[2015-05-13T09:29:57]"/>
            <x15:cachedUniqueName index="1555" name="[Range 2].[Date Created Conversion].&amp;[2015-05-14T12:09:11]"/>
            <x15:cachedUniqueName index="1556" name="[Range 2].[Date Created Conversion].&amp;[2015-05-14T16:25:14]"/>
            <x15:cachedUniqueName index="1557" name="[Range 2].[Date Created Conversion].&amp;[2015-05-14T16:37:23]"/>
            <x15:cachedUniqueName index="1558" name="[Range 2].[Date Created Conversion].&amp;[2015-05-14T19:10:18]"/>
            <x15:cachedUniqueName index="1559" name="[Range 2].[Date Created Conversion].&amp;[2015-05-14T22:20:10]"/>
            <x15:cachedUniqueName index="1560" name="[Range 2].[Date Created Conversion].&amp;[2015-05-15T00:20:55]"/>
            <x15:cachedUniqueName index="1561" name="[Range 2].[Date Created Conversion].&amp;[2015-05-15T12:36:49]"/>
            <x15:cachedUniqueName index="1562" name="[Range 2].[Date Created Conversion].&amp;[2015-05-15T13:00:55]"/>
            <x15:cachedUniqueName index="1563" name="[Range 2].[Date Created Conversion].&amp;[2015-05-15T18:45:37]"/>
            <x15:cachedUniqueName index="1564" name="[Range 2].[Date Created Conversion].&amp;[2015-05-15T19:36:15]"/>
            <x15:cachedUniqueName index="1565" name="[Range 2].[Date Created Conversion].&amp;[2015-05-16T04:09:29]"/>
            <x15:cachedUniqueName index="1566" name="[Range 2].[Date Created Conversion].&amp;[2015-05-16T10:06:42]"/>
            <x15:cachedUniqueName index="1567" name="[Range 2].[Date Created Conversion].&amp;[2015-05-16T17:05:44]"/>
            <x15:cachedUniqueName index="1568" name="[Range 2].[Date Created Conversion].&amp;[2015-05-16T21:06:08]"/>
            <x15:cachedUniqueName index="1569" name="[Range 2].[Date Created Conversion].&amp;[2015-05-16T22:06:20]"/>
            <x15:cachedUniqueName index="1570" name="[Range 2].[Date Created Conversion].&amp;[2015-05-17T12:59:14]"/>
            <x15:cachedUniqueName index="1571" name="[Range 2].[Date Created Conversion].&amp;[2015-05-17T17:47:29]"/>
            <x15:cachedUniqueName index="1572" name="[Range 2].[Date Created Conversion].&amp;[2015-05-17T18:18:26]"/>
            <x15:cachedUniqueName index="1573" name="[Range 2].[Date Created Conversion].&amp;[2015-05-17T22:58:15]"/>
            <x15:cachedUniqueName index="1574" name="[Range 2].[Date Created Conversion].&amp;[2015-05-18T12:20:11]"/>
            <x15:cachedUniqueName index="1575" name="[Range 2].[Date Created Conversion].&amp;[2015-05-18T18:24:38]"/>
            <x15:cachedUniqueName index="1576" name="[Range 2].[Date Created Conversion].&amp;[2015-05-18T18:27:06]"/>
            <x15:cachedUniqueName index="1577" name="[Range 2].[Date Created Conversion].&amp;[2015-05-19T10:41:07]"/>
            <x15:cachedUniqueName index="1578" name="[Range 2].[Date Created Conversion].&amp;[2015-05-19T11:04:01]"/>
            <x15:cachedUniqueName index="1579" name="[Range 2].[Date Created Conversion].&amp;[2015-05-19T17:08:25]"/>
            <x15:cachedUniqueName index="1580" name="[Range 2].[Date Created Conversion].&amp;[2015-05-19T19:03:35]"/>
            <x15:cachedUniqueName index="1581" name="[Range 2].[Date Created Conversion].&amp;[2015-05-19T22:01:33]"/>
            <x15:cachedUniqueName index="1582" name="[Range 2].[Date Created Conversion].&amp;[2015-05-20T01:00:16]"/>
            <x15:cachedUniqueName index="1583" name="[Range 2].[Date Created Conversion].&amp;[2015-05-20T05:33:24]"/>
            <x15:cachedUniqueName index="1584" name="[Range 2].[Date Created Conversion].&amp;[2015-05-20T09:58:22]"/>
            <x15:cachedUniqueName index="1585" name="[Range 2].[Date Created Conversion].&amp;[2015-05-20T13:46:17]"/>
            <x15:cachedUniqueName index="1586" name="[Range 2].[Date Created Conversion].&amp;[2015-05-20T18:28:03]"/>
            <x15:cachedUniqueName index="1587" name="[Range 2].[Date Created Conversion].&amp;[2015-05-21T17:55:14]"/>
            <x15:cachedUniqueName index="1588" name="[Range 2].[Date Created Conversion].&amp;[2015-05-21T22:04:21]"/>
            <x15:cachedUniqueName index="1589" name="[Range 2].[Date Created Conversion].&amp;[2015-05-22T04:34:54]"/>
            <x15:cachedUniqueName index="1590" name="[Range 2].[Date Created Conversion].&amp;[2015-05-22T13:41:22]"/>
            <x15:cachedUniqueName index="1591" name="[Range 2].[Date Created Conversion].&amp;[2015-05-22T17:32:46]"/>
            <x15:cachedUniqueName index="1592" name="[Range 2].[Date Created Conversion].&amp;[2015-05-22T20:04:09]"/>
            <x15:cachedUniqueName index="1593" name="[Range 2].[Date Created Conversion].&amp;[2015-05-23T17:31:06]"/>
            <x15:cachedUniqueName index="1594" name="[Range 2].[Date Created Conversion].&amp;[2015-05-23T17:48:15]"/>
            <x15:cachedUniqueName index="1595" name="[Range 2].[Date Created Conversion].&amp;[2015-05-23T19:50:39]"/>
            <x15:cachedUniqueName index="1596" name="[Range 2].[Date Created Conversion].&amp;[2015-05-24T16:14:40]"/>
            <x15:cachedUniqueName index="1597" name="[Range 2].[Date Created Conversion].&amp;[2015-05-25T13:10:24]"/>
            <x15:cachedUniqueName index="1598" name="[Range 2].[Date Created Conversion].&amp;[2015-05-25T22:34:12]"/>
            <x15:cachedUniqueName index="1599" name="[Range 2].[Date Created Conversion].&amp;[2015-05-26T11:05:24]"/>
            <x15:cachedUniqueName index="1600" name="[Range 2].[Date Created Conversion].&amp;[2015-05-26T11:39:02]"/>
            <x15:cachedUniqueName index="1601" name="[Range 2].[Date Created Conversion].&amp;[2015-05-26T17:03:13]"/>
            <x15:cachedUniqueName index="1602" name="[Range 2].[Date Created Conversion].&amp;[2015-05-26T18:07:39]"/>
            <x15:cachedUniqueName index="1603" name="[Range 2].[Date Created Conversion].&amp;[2015-05-26T18:39:56]"/>
            <x15:cachedUniqueName index="1604" name="[Range 2].[Date Created Conversion].&amp;[2015-05-27T01:40:14]"/>
            <x15:cachedUniqueName index="1605" name="[Range 2].[Date Created Conversion].&amp;[2015-05-27T04:32:55]"/>
            <x15:cachedUniqueName index="1606" name="[Range 2].[Date Created Conversion].&amp;[2015-05-27T05:42:16]"/>
            <x15:cachedUniqueName index="1607" name="[Range 2].[Date Created Conversion].&amp;[2015-05-27T16:00:58]"/>
            <x15:cachedUniqueName index="1608" name="[Range 2].[Date Created Conversion].&amp;[2015-05-27T21:44:14]"/>
            <x15:cachedUniqueName index="1609" name="[Range 2].[Date Created Conversion].&amp;[2015-05-28T06:55:54]"/>
            <x15:cachedUniqueName index="1610" name="[Range 2].[Date Created Conversion].&amp;[2015-05-28T12:05:02]"/>
            <x15:cachedUniqueName index="1611" name="[Range 2].[Date Created Conversion].&amp;[2015-05-28T15:22:48]"/>
            <x15:cachedUniqueName index="1612" name="[Range 2].[Date Created Conversion].&amp;[2015-05-28T18:22:38]"/>
            <x15:cachedUniqueName index="1613" name="[Range 2].[Date Created Conversion].&amp;[2015-05-28T21:45:52]"/>
            <x15:cachedUniqueName index="1614" name="[Range 2].[Date Created Conversion].&amp;[2015-05-29T15:09:30]"/>
            <x15:cachedUniqueName index="1615" name="[Range 2].[Date Created Conversion].&amp;[2015-05-30T15:21:58]"/>
            <x15:cachedUniqueName index="1616" name="[Range 2].[Date Created Conversion].&amp;[2015-05-30T17:26:05]"/>
            <x15:cachedUniqueName index="1617" name="[Range 2].[Date Created Conversion].&amp;[2015-05-30T19:39:06]"/>
            <x15:cachedUniqueName index="1618" name="[Range 2].[Date Created Conversion].&amp;[2015-05-30T20:57:18]"/>
            <x15:cachedUniqueName index="1619" name="[Range 2].[Date Created Conversion].&amp;[2015-05-31T03:06:42]"/>
            <x15:cachedUniqueName index="1620" name="[Range 2].[Date Created Conversion].&amp;[2015-05-31T03:20:51]"/>
            <x15:cachedUniqueName index="1621" name="[Range 2].[Date Created Conversion].&amp;[2015-05-31T03:25:24]"/>
            <x15:cachedUniqueName index="1622" name="[Range 2].[Date Created Conversion].&amp;[2015-05-31T16:43:23]"/>
            <x15:cachedUniqueName index="1623" name="[Range 2].[Date Created Conversion].&amp;[2015-05-31T22:05:07]"/>
            <x15:cachedUniqueName index="1624" name="[Range 2].[Date Created Conversion].&amp;[2016-05-01T18:45:06]"/>
            <x15:cachedUniqueName index="1625" name="[Range 2].[Date Created Conversion].&amp;[2016-05-01T19:23:04]"/>
            <x15:cachedUniqueName index="1626" name="[Range 2].[Date Created Conversion].&amp;[2016-05-01T22:08:57]"/>
            <x15:cachedUniqueName index="1627" name="[Range 2].[Date Created Conversion].&amp;[2016-05-02T17:12:49]"/>
            <x15:cachedUniqueName index="1628" name="[Range 2].[Date Created Conversion].&amp;[2016-05-02T17:42:30]"/>
            <x15:cachedUniqueName index="1629" name="[Range 2].[Date Created Conversion].&amp;[2016-05-02T23:38:29]"/>
            <x15:cachedUniqueName index="1630" name="[Range 2].[Date Created Conversion].&amp;[2016-05-03T04:01:31]"/>
            <x15:cachedUniqueName index="1631" name="[Range 2].[Date Created Conversion].&amp;[2016-05-03T05:15:42]"/>
            <x15:cachedUniqueName index="1632" name="[Range 2].[Date Created Conversion].&amp;[2016-05-03T13:07:28]"/>
            <x15:cachedUniqueName index="1633" name="[Range 2].[Date Created Conversion].&amp;[2016-05-03T14:19:42]"/>
            <x15:cachedUniqueName index="1634" name="[Range 2].[Date Created Conversion].&amp;[2016-05-03T14:25:10]"/>
            <x15:cachedUniqueName index="1635" name="[Range 2].[Date Created Conversion].&amp;[2016-05-03T20:34:12]"/>
            <x15:cachedUniqueName index="1636" name="[Range 2].[Date Created Conversion].&amp;[2016-05-04T01:28:59]"/>
            <x15:cachedUniqueName index="1637" name="[Range 2].[Date Created Conversion].&amp;[2016-05-04T11:19:12]"/>
            <x15:cachedUniqueName index="1638" name="[Range 2].[Date Created Conversion].&amp;[2016-05-04T13:31:22]"/>
            <x15:cachedUniqueName index="1639" name="[Range 2].[Date Created Conversion].&amp;[2016-05-04T16:24:26]"/>
            <x15:cachedUniqueName index="1640" name="[Range 2].[Date Created Conversion].&amp;[2016-05-05T10:25:18]"/>
            <x15:cachedUniqueName index="1641" name="[Range 2].[Date Created Conversion].&amp;[2016-05-05T17:19:57]"/>
            <x15:cachedUniqueName index="1642" name="[Range 2].[Date Created Conversion].&amp;[2016-05-05T20:55:18]"/>
            <x15:cachedUniqueName index="1643" name="[Range 2].[Date Created Conversion].&amp;[2016-05-05T22:57:33]"/>
            <x15:cachedUniqueName index="1644" name="[Range 2].[Date Created Conversion].&amp;[2016-05-05T23:49:38]"/>
            <x15:cachedUniqueName index="1645" name="[Range 2].[Date Created Conversion].&amp;[2016-05-06T06:21:33]"/>
            <x15:cachedUniqueName index="1646" name="[Range 2].[Date Created Conversion].&amp;[2016-05-06T10:43:47]"/>
            <x15:cachedUniqueName index="1647" name="[Range 2].[Date Created Conversion].&amp;[2016-05-06T12:42:12]"/>
            <x15:cachedUniqueName index="1648" name="[Range 2].[Date Created Conversion].&amp;[2016-05-06T13:58:34]"/>
            <x15:cachedUniqueName index="1649" name="[Range 2].[Date Created Conversion].&amp;[2016-05-06T23:15:16]"/>
            <x15:cachedUniqueName index="1650" name="[Range 2].[Date Created Conversion].&amp;[2016-05-06T23:33:30]"/>
            <x15:cachedUniqueName index="1651" name="[Range 2].[Date Created Conversion].&amp;[2016-05-07T01:41:55]"/>
            <x15:cachedUniqueName index="1652" name="[Range 2].[Date Created Conversion].&amp;[2016-05-07T06:37:01]"/>
            <x15:cachedUniqueName index="1653" name="[Range 2].[Date Created Conversion].&amp;[2016-05-08T00:12:05]"/>
            <x15:cachedUniqueName index="1654" name="[Range 2].[Date Created Conversion].&amp;[2016-05-08T08:11:13]"/>
            <x15:cachedUniqueName index="1655" name="[Range 2].[Date Created Conversion].&amp;[2016-05-08T21:35:08]"/>
            <x15:cachedUniqueName index="1656" name="[Range 2].[Date Created Conversion].&amp;[2016-05-09T00:57:04]"/>
            <x15:cachedUniqueName index="1657" name="[Range 2].[Date Created Conversion].&amp;[2016-05-09T15:06:59]"/>
            <x15:cachedUniqueName index="1658" name="[Range 2].[Date Created Conversion].&amp;[2016-05-09T17:33:39]"/>
            <x15:cachedUniqueName index="1659" name="[Range 2].[Date Created Conversion].&amp;[2016-05-09T20:13:52]"/>
            <x15:cachedUniqueName index="1660" name="[Range 2].[Date Created Conversion].&amp;[2016-05-09T23:03:34]"/>
            <x15:cachedUniqueName index="1661" name="[Range 2].[Date Created Conversion].&amp;[2016-05-10T00:59:50]"/>
            <x15:cachedUniqueName index="1662" name="[Range 2].[Date Created Conversion].&amp;[2016-05-12T06:01:07]"/>
            <x15:cachedUniqueName index="1663" name="[Range 2].[Date Created Conversion].&amp;[2016-05-12T13:39:32]"/>
            <x15:cachedUniqueName index="1664" name="[Range 2].[Date Created Conversion].&amp;[2016-05-12T19:22:59]"/>
            <x15:cachedUniqueName index="1665" name="[Range 2].[Date Created Conversion].&amp;[2016-05-12T20:51:01]"/>
            <x15:cachedUniqueName index="1666" name="[Range 2].[Date Created Conversion].&amp;[2016-05-12T21:55:49]"/>
            <x15:cachedUniqueName index="1667" name="[Range 2].[Date Created Conversion].&amp;[2016-05-13T08:29:03]"/>
            <x15:cachedUniqueName index="1668" name="[Range 2].[Date Created Conversion].&amp;[2016-05-13T12:57:34]"/>
            <x15:cachedUniqueName index="1669" name="[Range 2].[Date Created Conversion].&amp;[2016-05-13T13:25:38]"/>
            <x15:cachedUniqueName index="1670" name="[Range 2].[Date Created Conversion].&amp;[2016-05-13T15:57:14]"/>
            <x15:cachedUniqueName index="1671" name="[Range 2].[Date Created Conversion].&amp;[2016-05-13T17:46:51]"/>
            <x15:cachedUniqueName index="1672" name="[Range 2].[Date Created Conversion].&amp;[2016-05-14T09:41:35]"/>
            <x15:cachedUniqueName index="1673" name="[Range 2].[Date Created Conversion].&amp;[2016-05-14T19:14:00]"/>
            <x15:cachedUniqueName index="1674" name="[Range 2].[Date Created Conversion].&amp;[2016-05-15T17:42:46]"/>
            <x15:cachedUniqueName index="1675" name="[Range 2].[Date Created Conversion].&amp;[2016-05-15T18:35:15]"/>
            <x15:cachedUniqueName index="1676" name="[Range 2].[Date Created Conversion].&amp;[2016-05-15T22:28:49]"/>
            <x15:cachedUniqueName index="1677" name="[Range 2].[Date Created Conversion].&amp;[2016-05-15T22:56:32]"/>
            <x15:cachedUniqueName index="1678" name="[Range 2].[Date Created Conversion].&amp;[2016-05-16T10:00:28]"/>
            <x15:cachedUniqueName index="1679" name="[Range 2].[Date Created Conversion].&amp;[2016-05-16T17:01:30]"/>
            <x15:cachedUniqueName index="1680" name="[Range 2].[Date Created Conversion].&amp;[2016-05-16T17:02:00]"/>
            <x15:cachedUniqueName index="1681" name="[Range 2].[Date Created Conversion].&amp;[2016-05-16T18:14:59]"/>
            <x15:cachedUniqueName index="1682" name="[Range 2].[Date Created Conversion].&amp;[2016-05-17T06:21:10]"/>
            <x15:cachedUniqueName index="1683" name="[Range 2].[Date Created Conversion].&amp;[2016-05-17T07:11:02]"/>
            <x15:cachedUniqueName index="1684" name="[Range 2].[Date Created Conversion].&amp;[2016-05-17T13:57:14]"/>
            <x15:cachedUniqueName index="1685" name="[Range 2].[Date Created Conversion].&amp;[2016-05-17T17:02:46]"/>
            <x15:cachedUniqueName index="1686" name="[Range 2].[Date Created Conversion].&amp;[2016-05-17T20:38:41]"/>
            <x15:cachedUniqueName index="1687" name="[Range 2].[Date Created Conversion].&amp;[2016-05-18T04:19:09]"/>
            <x15:cachedUniqueName index="1688" name="[Range 2].[Date Created Conversion].&amp;[2016-05-18T12:59:50]"/>
            <x15:cachedUniqueName index="1689" name="[Range 2].[Date Created Conversion].&amp;[2016-05-18T16:15:09]"/>
            <x15:cachedUniqueName index="1690" name="[Range 2].[Date Created Conversion].&amp;[2016-05-19T08:59:20]"/>
            <x15:cachedUniqueName index="1691" name="[Range 2].[Date Created Conversion].&amp;[2016-05-19T17:23:02]"/>
            <x15:cachedUniqueName index="1692" name="[Range 2].[Date Created Conversion].&amp;[2016-05-19T19:32:19]"/>
            <x15:cachedUniqueName index="1693" name="[Range 2].[Date Created Conversion].&amp;[2016-05-20T08:11:57]"/>
            <x15:cachedUniqueName index="1694" name="[Range 2].[Date Created Conversion].&amp;[2016-05-20T14:30:46]"/>
            <x15:cachedUniqueName index="1695" name="[Range 2].[Date Created Conversion].&amp;[2016-05-20T19:10:21]"/>
            <x15:cachedUniqueName index="1696" name="[Range 2].[Date Created Conversion].&amp;[2016-05-20T22:32:01]"/>
            <x15:cachedUniqueName index="1697" name="[Range 2].[Date Created Conversion].&amp;[2016-05-21T08:41:21]"/>
            <x15:cachedUniqueName index="1698" name="[Range 2].[Date Created Conversion].&amp;[2016-05-21T16:45:16]"/>
            <x15:cachedUniqueName index="1699" name="[Range 2].[Date Created Conversion].&amp;[2016-05-21T17:48:24]"/>
            <x15:cachedUniqueName index="1700" name="[Range 2].[Date Created Conversion].&amp;[2016-05-22T13:59:50]"/>
            <x15:cachedUniqueName index="1701" name="[Range 2].[Date Created Conversion].&amp;[2016-05-22T15:02:31]"/>
            <x15:cachedUniqueName index="1702" name="[Range 2].[Date Created Conversion].&amp;[2016-05-22T16:45:26]"/>
            <x15:cachedUniqueName index="1703" name="[Range 2].[Date Created Conversion].&amp;[2016-05-23T01:05:57]"/>
            <x15:cachedUniqueName index="1704" name="[Range 2].[Date Created Conversion].&amp;[2016-05-23T02:39:32]"/>
            <x15:cachedUniqueName index="1705" name="[Range 2].[Date Created Conversion].&amp;[2016-05-23T23:25:54]"/>
            <x15:cachedUniqueName index="1706" name="[Range 2].[Date Created Conversion].&amp;[2016-05-24T10:25:45]"/>
            <x15:cachedUniqueName index="1707" name="[Range 2].[Date Created Conversion].&amp;[2016-05-24T16:00:25]"/>
            <x15:cachedUniqueName index="1708" name="[Range 2].[Date Created Conversion].&amp;[2016-05-24T16:06:23]"/>
            <x15:cachedUniqueName index="1709" name="[Range 2].[Date Created Conversion].&amp;[2016-05-25T01:29:00]"/>
            <x15:cachedUniqueName index="1710" name="[Range 2].[Date Created Conversion].&amp;[2016-05-25T01:52:38]"/>
            <x15:cachedUniqueName index="1711" name="[Range 2].[Date Created Conversion].&amp;[2016-05-25T10:32:46]"/>
            <x15:cachedUniqueName index="1712" name="[Range 2].[Date Created Conversion].&amp;[2016-05-25T17:13:34]"/>
            <x15:cachedUniqueName index="1713" name="[Range 2].[Date Created Conversion].&amp;[2016-05-25T17:27:49]"/>
            <x15:cachedUniqueName index="1714" name="[Range 2].[Date Created Conversion].&amp;[2016-05-25T20:47:41]"/>
            <x15:cachedUniqueName index="1715" name="[Range 2].[Date Created Conversion].&amp;[2016-05-26T01:07:47]"/>
            <x15:cachedUniqueName index="1716" name="[Range 2].[Date Created Conversion].&amp;[2016-05-27T00:04:51]"/>
            <x15:cachedUniqueName index="1717" name="[Range 2].[Date Created Conversion].&amp;[2016-05-29T15:45:23]"/>
            <x15:cachedUniqueName index="1718" name="[Range 2].[Date Created Conversion].&amp;[2016-05-30T05:39:06]"/>
            <x15:cachedUniqueName index="1719" name="[Range 2].[Date Created Conversion].&amp;[2016-05-30T20:20:14]"/>
            <x15:cachedUniqueName index="1720" name="[Range 2].[Date Created Conversion].&amp;[2016-05-31T00:14:56]"/>
            <x15:cachedUniqueName index="1721" name="[Range 2].[Date Created Conversion].&amp;[2016-05-31T06:59:46]"/>
            <x15:cachedUniqueName index="1722" name="[Range 2].[Date Created Conversion].&amp;[2016-05-31T15:42:14]"/>
            <x15:cachedUniqueName index="1723" name="[Range 2].[Date Created Conversion].&amp;[2010-06-01T18:07:59]"/>
            <x15:cachedUniqueName index="1724" name="[Range 2].[Date Created Conversion].&amp;[2010-06-03T21:16:52]"/>
            <x15:cachedUniqueName index="1725" name="[Range 2].[Date Created Conversion].&amp;[2010-06-03T22:10:20]"/>
            <x15:cachedUniqueName index="1726" name="[Range 2].[Date Created Conversion].&amp;[2010-06-06T19:09:14]"/>
            <x15:cachedUniqueName index="1727" name="[Range 2].[Date Created Conversion].&amp;[2010-06-09T00:28:50]"/>
            <x15:cachedUniqueName index="1728" name="[Range 2].[Date Created Conversion].&amp;[2010-06-11T19:14:15]"/>
            <x15:cachedUniqueName index="1729" name="[Range 2].[Date Created Conversion].&amp;[2010-06-14T02:01:34]"/>
            <x15:cachedUniqueName index="1730" name="[Range 2].[Date Created Conversion].&amp;[2010-06-18T03:00:52]"/>
            <x15:cachedUniqueName index="1731" name="[Range 2].[Date Created Conversion].&amp;[2010-06-18T20:06:26]"/>
            <x15:cachedUniqueName index="1732" name="[Range 2].[Date Created Conversion].&amp;[2010-06-25T02:46:20]"/>
            <x15:cachedUniqueName index="1733" name="[Range 2].[Date Created Conversion].&amp;[2010-06-26T00:35:56]"/>
            <x15:cachedUniqueName index="1734" name="[Range 2].[Date Created Conversion].&amp;[2010-06-28T05:28:14]"/>
            <x15:cachedUniqueName index="1735" name="[Range 2].[Date Created Conversion].&amp;[2011-06-01T19:05:20]"/>
            <x15:cachedUniqueName index="1736" name="[Range 2].[Date Created Conversion].&amp;[2011-06-02T15:34:15]"/>
            <x15:cachedUniqueName index="1737" name="[Range 2].[Date Created Conversion].&amp;[2011-06-03T11:57:46]"/>
            <x15:cachedUniqueName index="1738" name="[Range 2].[Date Created Conversion].&amp;[2011-06-07T04:42:01]"/>
            <x15:cachedUniqueName index="1739" name="[Range 2].[Date Created Conversion].&amp;[2011-06-09T04:43:45]"/>
            <x15:cachedUniqueName index="1740" name="[Range 2].[Date Created Conversion].&amp;[2011-06-09T05:37:31]"/>
            <x15:cachedUniqueName index="1741" name="[Range 2].[Date Created Conversion].&amp;[2011-06-11T03:02:21]"/>
            <x15:cachedUniqueName index="1742" name="[Range 2].[Date Created Conversion].&amp;[2011-06-12T03:14:42]"/>
            <x15:cachedUniqueName index="1743" name="[Range 2].[Date Created Conversion].&amp;[2011-06-12T07:08:19]"/>
            <x15:cachedUniqueName index="1744" name="[Range 2].[Date Created Conversion].&amp;[2011-06-16T17:32:54]"/>
            <x15:cachedUniqueName index="1745" name="[Range 2].[Date Created Conversion].&amp;[2011-06-17T18:46:23]"/>
            <x15:cachedUniqueName index="1746" name="[Range 2].[Date Created Conversion].&amp;[2011-06-19T15:07:55]"/>
            <x15:cachedUniqueName index="1747" name="[Range 2].[Date Created Conversion].&amp;[2011-06-24T07:27:21]"/>
            <x15:cachedUniqueName index="1748" name="[Range 2].[Date Created Conversion].&amp;[2011-06-24T20:08:56]"/>
            <x15:cachedUniqueName index="1749" name="[Range 2].[Date Created Conversion].&amp;[2011-06-29T01:17:16]"/>
            <x15:cachedUniqueName index="1750" name="[Range 2].[Date Created Conversion].&amp;[2011-06-29T01:39:05]"/>
            <x15:cachedUniqueName index="1751" name="[Range 2].[Date Created Conversion].&amp;[2012-06-05T20:35:37]"/>
            <x15:cachedUniqueName index="1752" name="[Range 2].[Date Created Conversion].&amp;[2012-06-07T17:46:51]"/>
            <x15:cachedUniqueName index="1753" name="[Range 2].[Date Created Conversion].&amp;[2012-06-07T19:51:29]"/>
            <x15:cachedUniqueName index="1754" name="[Range 2].[Date Created Conversion].&amp;[2012-06-07T22:46:52]"/>
            <x15:cachedUniqueName index="1755" name="[Range 2].[Date Created Conversion].&amp;[2012-06-08T12:29:29]"/>
            <x15:cachedUniqueName index="1756" name="[Range 2].[Date Created Conversion].&amp;[2012-06-09T02:07:27]"/>
            <x15:cachedUniqueName index="1757" name="[Range 2].[Date Created Conversion].&amp;[2012-06-12T17:45:32]"/>
            <x15:cachedUniqueName index="1758" name="[Range 2].[Date Created Conversion].&amp;[2012-06-13T01:13:02]"/>
            <x15:cachedUniqueName index="1759" name="[Range 2].[Date Created Conversion].&amp;[2012-06-14T05:19:03]"/>
            <x15:cachedUniqueName index="1760" name="[Range 2].[Date Created Conversion].&amp;[2012-06-14T17:26:56]"/>
            <x15:cachedUniqueName index="1761" name="[Range 2].[Date Created Conversion].&amp;[2012-06-14T20:02:21]"/>
            <x15:cachedUniqueName index="1762" name="[Range 2].[Date Created Conversion].&amp;[2012-06-15T05:42:31]"/>
            <x15:cachedUniqueName index="1763" name="[Range 2].[Date Created Conversion].&amp;[2012-06-15T14:00:04]"/>
            <x15:cachedUniqueName index="1764" name="[Range 2].[Date Created Conversion].&amp;[2012-06-15T20:03:07]"/>
            <x15:cachedUniqueName index="1765" name="[Range 2].[Date Created Conversion].&amp;[2012-06-18T21:35:45]"/>
            <x15:cachedUniqueName index="1766" name="[Range 2].[Date Created Conversion].&amp;[2012-06-18T21:53:18]"/>
            <x15:cachedUniqueName index="1767" name="[Range 2].[Date Created Conversion].&amp;[2012-06-19T21:03:31]"/>
            <x15:cachedUniqueName index="1768" name="[Range 2].[Date Created Conversion].&amp;[2012-06-20T23:02:45]"/>
            <x15:cachedUniqueName index="1769" name="[Range 2].[Date Created Conversion].&amp;[2012-06-21T16:34:00]"/>
            <x15:cachedUniqueName index="1770" name="[Range 2].[Date Created Conversion].&amp;[2012-06-22T01:40:02]"/>
            <x15:cachedUniqueName index="1771" name="[Range 2].[Date Created Conversion].&amp;[2012-06-22T13:33:26]"/>
            <x15:cachedUniqueName index="1772" name="[Range 2].[Date Created Conversion].&amp;[2012-06-25T16:45:17]"/>
            <x15:cachedUniqueName index="1773" name="[Range 2].[Date Created Conversion].&amp;[2012-06-28T16:35:45]"/>
            <x15:cachedUniqueName index="1774" name="[Range 2].[Date Created Conversion].&amp;[2012-06-29T04:28:16]"/>
            <x15:cachedUniqueName index="1775" name="[Range 2].[Date Created Conversion].&amp;[2013-06-01T06:13:51]"/>
            <x15:cachedUniqueName index="1776" name="[Range 2].[Date Created Conversion].&amp;[2013-06-05T00:56:00]"/>
            <x15:cachedUniqueName index="1777" name="[Range 2].[Date Created Conversion].&amp;[2013-06-07T01:29:20]"/>
            <x15:cachedUniqueName index="1778" name="[Range 2].[Date Created Conversion].&amp;[2013-06-08T00:26:21]"/>
            <x15:cachedUniqueName index="1779" name="[Range 2].[Date Created Conversion].&amp;[2013-06-13T21:35:25]"/>
            <x15:cachedUniqueName index="1780" name="[Range 2].[Date Created Conversion].&amp;[2013-06-17T17:47:24]"/>
            <x15:cachedUniqueName index="1781" name="[Range 2].[Date Created Conversion].&amp;[2013-06-18T15:26:42]"/>
            <x15:cachedUniqueName index="1782" name="[Range 2].[Date Created Conversion].&amp;[2013-06-18T20:01:43]"/>
            <x15:cachedUniqueName index="1783" name="[Range 2].[Date Created Conversion].&amp;[2013-06-19T15:25:22]"/>
            <x15:cachedUniqueName index="1784" name="[Range 2].[Date Created Conversion].&amp;[2013-06-20T08:01:09]"/>
            <x15:cachedUniqueName index="1785" name="[Range 2].[Date Created Conversion].&amp;[2013-06-20T23:06:22]"/>
            <x15:cachedUniqueName index="1786" name="[Range 2].[Date Created Conversion].&amp;[2013-06-22T20:09:12]"/>
            <x15:cachedUniqueName index="1787" name="[Range 2].[Date Created Conversion].&amp;[2013-06-24T14:02:38]"/>
            <x15:cachedUniqueName index="1788" name="[Range 2].[Date Created Conversion].&amp;[2013-06-25T16:21:28]"/>
            <x15:cachedUniqueName index="1789" name="[Range 2].[Date Created Conversion].&amp;[2013-06-26T01:30:35]"/>
            <x15:cachedUniqueName index="1790" name="[Range 2].[Date Created Conversion].&amp;[2013-06-27T01:27:16]"/>
            <x15:cachedUniqueName index="1791" name="[Range 2].[Date Created Conversion].&amp;[2013-06-28T01:49:54]"/>
            <x15:cachedUniqueName index="1792" name="[Range 2].[Date Created Conversion].&amp;[2013-06-28T16:31:29]"/>
            <x15:cachedUniqueName index="1793" name="[Range 2].[Date Created Conversion].&amp;[2014-06-01T01:22:32]"/>
            <x15:cachedUniqueName index="1794" name="[Range 2].[Date Created Conversion].&amp;[2014-06-01T11:49:36]"/>
            <x15:cachedUniqueName index="1795" name="[Range 2].[Date Created Conversion].&amp;[2014-06-01T17:07:05]"/>
            <x15:cachedUniqueName index="1796" name="[Range 2].[Date Created Conversion].&amp;[2014-06-01T23:50:31]"/>
            <x15:cachedUniqueName index="1797" name="[Range 2].[Date Created Conversion].&amp;[2014-06-02T05:08:50]"/>
            <x15:cachedUniqueName index="1798" name="[Range 2].[Date Created Conversion].&amp;[2014-06-02T13:01:54]"/>
            <x15:cachedUniqueName index="1799" name="[Range 2].[Date Created Conversion].&amp;[2014-06-02T15:29:12]"/>
            <x15:cachedUniqueName index="1800" name="[Range 2].[Date Created Conversion].&amp;[2014-06-02T16:01:00]"/>
            <x15:cachedUniqueName index="1801" name="[Range 2].[Date Created Conversion].&amp;[2014-06-02T16:29:55]"/>
            <x15:cachedUniqueName index="1802" name="[Range 2].[Date Created Conversion].&amp;[2014-06-03T00:42:23]"/>
            <x15:cachedUniqueName index="1803" name="[Range 2].[Date Created Conversion].&amp;[2014-06-03T04:07:58]"/>
            <x15:cachedUniqueName index="1804" name="[Range 2].[Date Created Conversion].&amp;[2014-06-03T04:36:18]"/>
            <x15:cachedUniqueName index="1805" name="[Range 2].[Date Created Conversion].&amp;[2014-06-03T15:49:43]"/>
            <x15:cachedUniqueName index="1806" name="[Range 2].[Date Created Conversion].&amp;[2014-06-03T16:03:01]"/>
            <x15:cachedUniqueName index="1807" name="[Range 2].[Date Created Conversion].&amp;[2014-06-03T17:02:44]"/>
            <x15:cachedUniqueName index="1808" name="[Range 2].[Date Created Conversion].&amp;[2014-06-03T19:32:32]"/>
            <x15:cachedUniqueName index="1809" name="[Range 2].[Date Created Conversion].&amp;[2014-06-04T01:44:10]"/>
            <x15:cachedUniqueName index="1810" name="[Range 2].[Date Created Conversion].&amp;[2014-06-04T02:59:56]"/>
            <x15:cachedUniqueName index="1811" name="[Range 2].[Date Created Conversion].&amp;[2014-06-04T19:37:14]"/>
            <x15:cachedUniqueName index="1812" name="[Range 2].[Date Created Conversion].&amp;[2014-06-04T23:32:49]"/>
            <x15:cachedUniqueName index="1813" name="[Range 2].[Date Created Conversion].&amp;[2014-06-05T12:40:28]"/>
            <x15:cachedUniqueName index="1814" name="[Range 2].[Date Created Conversion].&amp;[2014-06-05T14:22:27]"/>
            <x15:cachedUniqueName index="1815" name="[Range 2].[Date Created Conversion].&amp;[2014-06-05T23:07:12]"/>
            <x15:cachedUniqueName index="1816" name="[Range 2].[Date Created Conversion].&amp;[2014-06-06T10:08:09]"/>
            <x15:cachedUniqueName index="1817" name="[Range 2].[Date Created Conversion].&amp;[2014-06-06T12:45:39]"/>
            <x15:cachedUniqueName index="1818" name="[Range 2].[Date Created Conversion].&amp;[2014-06-06T18:31:06]"/>
            <x15:cachedUniqueName index="1819" name="[Range 2].[Date Created Conversion].&amp;[2014-06-08T22:34:00]"/>
            <x15:cachedUniqueName index="1820" name="[Range 2].[Date Created Conversion].&amp;[2014-06-09T06:13:01]"/>
            <x15:cachedUniqueName index="1821" name="[Range 2].[Date Created Conversion].&amp;[2014-06-09T12:34:56]"/>
            <x15:cachedUniqueName index="1822" name="[Range 2].[Date Created Conversion].&amp;[2014-06-09T16:27:42]"/>
            <x15:cachedUniqueName index="1823" name="[Range 2].[Date Created Conversion].&amp;[2014-06-09T17:24:25]"/>
            <x15:cachedUniqueName index="1824" name="[Range 2].[Date Created Conversion].&amp;[2014-06-09T19:32:39]"/>
            <x15:cachedUniqueName index="1825" name="[Range 2].[Date Created Conversion].&amp;[2014-06-09T19:56:05]"/>
            <x15:cachedUniqueName index="1826" name="[Range 2].[Date Created Conversion].&amp;[2014-06-10T09:07:49]"/>
            <x15:cachedUniqueName index="1827" name="[Range 2].[Date Created Conversion].&amp;[2014-06-10T10:09:11]"/>
            <x15:cachedUniqueName index="1828" name="[Range 2].[Date Created Conversion].&amp;[2014-06-10T12:38:27]"/>
            <x15:cachedUniqueName index="1829" name="[Range 2].[Date Created Conversion].&amp;[2014-06-10T14:31:03]"/>
            <x15:cachedUniqueName index="1830" name="[Range 2].[Date Created Conversion].&amp;[2014-06-10T19:40:11]"/>
            <x15:cachedUniqueName index="1831" name="[Range 2].[Date Created Conversion].&amp;[2014-06-10T23:01:40]"/>
            <x15:cachedUniqueName index="1832" name="[Range 2].[Date Created Conversion].&amp;[2014-06-11T02:52:54]"/>
            <x15:cachedUniqueName index="1833" name="[Range 2].[Date Created Conversion].&amp;[2014-06-11T17:04:38]"/>
            <x15:cachedUniqueName index="1834" name="[Range 2].[Date Created Conversion].&amp;[2014-06-12T13:46:58]"/>
            <x15:cachedUniqueName index="1835" name="[Range 2].[Date Created Conversion].&amp;[2014-06-12T14:54:06]"/>
            <x15:cachedUniqueName index="1836" name="[Range 2].[Date Created Conversion].&amp;[2014-06-12T18:11:07]"/>
            <x15:cachedUniqueName index="1837" name="[Range 2].[Date Created Conversion].&amp;[2014-06-12T18:58:06]"/>
            <x15:cachedUniqueName index="1838" name="[Range 2].[Date Created Conversion].&amp;[2014-06-12T22:38:50]"/>
            <x15:cachedUniqueName index="1839" name="[Range 2].[Date Created Conversion].&amp;[2014-06-13T02:47:07]"/>
            <x15:cachedUniqueName index="1840" name="[Range 2].[Date Created Conversion].&amp;[2014-06-13T10:58:33]"/>
            <x15:cachedUniqueName index="1841" name="[Range 2].[Date Created Conversion].&amp;[2014-06-13T16:37:37]"/>
            <x15:cachedUniqueName index="1842" name="[Range 2].[Date Created Conversion].&amp;[2014-06-13T21:08:09]"/>
            <x15:cachedUniqueName index="1843" name="[Range 2].[Date Created Conversion].&amp;[2014-06-14T22:29:24]"/>
            <x15:cachedUniqueName index="1844" name="[Range 2].[Date Created Conversion].&amp;[2014-06-15T21:29:10]"/>
            <x15:cachedUniqueName index="1845" name="[Range 2].[Date Created Conversion].&amp;[2014-06-16T02:33:45]"/>
            <x15:cachedUniqueName index="1846" name="[Range 2].[Date Created Conversion].&amp;[2014-06-16T09:29:25]"/>
            <x15:cachedUniqueName index="1847" name="[Range 2].[Date Created Conversion].&amp;[2014-06-16T14:31:15]"/>
            <x15:cachedUniqueName index="1848" name="[Range 2].[Date Created Conversion].&amp;[2014-06-16T15:17:46]"/>
            <x15:cachedUniqueName index="1849" name="[Range 2].[Date Created Conversion].&amp;[2014-06-16T16:03:49]"/>
            <x15:cachedUniqueName index="1850" name="[Range 2].[Date Created Conversion].&amp;[2014-06-16T19:03:28]"/>
            <x15:cachedUniqueName index="1851" name="[Range 2].[Date Created Conversion].&amp;[2014-06-17T02:50:38]"/>
            <x15:cachedUniqueName index="1852" name="[Range 2].[Date Created Conversion].&amp;[2014-06-17T13:43:27]"/>
            <x15:cachedUniqueName index="1853" name="[Range 2].[Date Created Conversion].&amp;[2014-06-17T14:59:06]"/>
            <x15:cachedUniqueName index="1854" name="[Range 2].[Date Created Conversion].&amp;[2014-06-17T16:33:43]"/>
            <x15:cachedUniqueName index="1855" name="[Range 2].[Date Created Conversion].&amp;[2014-06-17T16:50:46]"/>
            <x15:cachedUniqueName index="1856" name="[Range 2].[Date Created Conversion].&amp;[2014-06-18T00:38:08]"/>
            <x15:cachedUniqueName index="1857" name="[Range 2].[Date Created Conversion].&amp;[2014-06-18T04:45:52]"/>
            <x15:cachedUniqueName index="1858" name="[Range 2].[Date Created Conversion].&amp;[2014-06-18T15:35:24]"/>
            <x15:cachedUniqueName index="1859" name="[Range 2].[Date Created Conversion].&amp;[2014-06-18T16:04:11]"/>
            <x15:cachedUniqueName index="1860" name="[Range 2].[Date Created Conversion].&amp;[2014-06-18T21:08:57]"/>
            <x15:cachedUniqueName index="1861" name="[Range 2].[Date Created Conversion].&amp;[2014-06-18T23:48:24]"/>
            <x15:cachedUniqueName index="1862" name="[Range 2].[Date Created Conversion].&amp;[2014-06-19T02:57:08]"/>
            <x15:cachedUniqueName index="1863" name="[Range 2].[Date Created Conversion].&amp;[2014-06-19T03:43:24]"/>
            <x15:cachedUniqueName index="1864" name="[Range 2].[Date Created Conversion].&amp;[2014-06-19T09:14:38]"/>
            <x15:cachedUniqueName index="1865" name="[Range 2].[Date Created Conversion].&amp;[2014-06-19T09:21:30]"/>
            <x15:cachedUniqueName index="1866" name="[Range 2].[Date Created Conversion].&amp;[2014-06-19T11:21:31]"/>
            <x15:cachedUniqueName index="1867" name="[Range 2].[Date Created Conversion].&amp;[2014-06-19T18:05:47]"/>
            <x15:cachedUniqueName index="1868" name="[Range 2].[Date Created Conversion].&amp;[2014-06-19T20:38:50]"/>
            <x15:cachedUniqueName index="1869" name="[Range 2].[Date Created Conversion].&amp;[2014-06-20T03:24:46]"/>
            <x15:cachedUniqueName index="1870" name="[Range 2].[Date Created Conversion].&amp;[2014-06-21T12:52:06]"/>
            <x15:cachedUniqueName index="1871" name="[Range 2].[Date Created Conversion].&amp;[2014-06-21T13:19:52]"/>
            <x15:cachedUniqueName index="1872" name="[Range 2].[Date Created Conversion].&amp;[2014-06-22T16:09:28]"/>
            <x15:cachedUniqueName index="1873" name="[Range 2].[Date Created Conversion].&amp;[2014-06-22T18:35:11]"/>
            <x15:cachedUniqueName index="1874" name="[Range 2].[Date Created Conversion].&amp;[2014-06-23T15:54:40]"/>
            <x15:cachedUniqueName index="1875" name="[Range 2].[Date Created Conversion].&amp;[2014-06-23T18:23:11]"/>
            <x15:cachedUniqueName index="1876" name="[Range 2].[Date Created Conversion].&amp;[2014-06-23T20:40:24]"/>
            <x15:cachedUniqueName index="1877" name="[Range 2].[Date Created Conversion].&amp;[2014-06-23T22:31:45]"/>
            <x15:cachedUniqueName index="1878" name="[Range 2].[Date Created Conversion].&amp;[2014-06-24T08:49:38]"/>
            <x15:cachedUniqueName index="1879" name="[Range 2].[Date Created Conversion].&amp;[2014-06-24T18:51:44]"/>
            <x15:cachedUniqueName index="1880" name="[Range 2].[Date Created Conversion].&amp;[2014-06-25T13:39:40]"/>
            <x15:cachedUniqueName index="1881" name="[Range 2].[Date Created Conversion].&amp;[2014-06-25T18:35:45]"/>
            <x15:cachedUniqueName index="1882" name="[Range 2].[Date Created Conversion].&amp;[2014-06-25T19:33:40]"/>
            <x15:cachedUniqueName index="1883" name="[Range 2].[Date Created Conversion].&amp;[2014-06-25T22:15:02]"/>
            <x15:cachedUniqueName index="1884" name="[Range 2].[Date Created Conversion].&amp;[2014-06-26T19:29:25]"/>
            <x15:cachedUniqueName index="1885" name="[Range 2].[Date Created Conversion].&amp;[2014-06-26T22:48:32]"/>
            <x15:cachedUniqueName index="1886" name="[Range 2].[Date Created Conversion].&amp;[2014-06-27T14:17:25]"/>
            <x15:cachedUniqueName index="1887" name="[Range 2].[Date Created Conversion].&amp;[2014-06-27T20:31:12]"/>
            <x15:cachedUniqueName index="1888" name="[Range 2].[Date Created Conversion].&amp;[2014-06-27T20:47:40]"/>
            <x15:cachedUniqueName index="1889" name="[Range 2].[Date Created Conversion].&amp;[2014-06-28T16:52:43]"/>
            <x15:cachedUniqueName index="1890" name="[Range 2].[Date Created Conversion].&amp;[2014-06-30T15:04:27]"/>
            <x15:cachedUniqueName index="1891" name="[Range 2].[Date Created Conversion].&amp;[2014-06-30T15:20:26]"/>
            <x15:cachedUniqueName index="1892" name="[Range 2].[Date Created Conversion].&amp;[2014-06-30T18:03:16]"/>
            <x15:cachedUniqueName index="1893" name="[Range 2].[Date Created Conversion].&amp;[2014-06-30T18:38:02]"/>
            <x15:cachedUniqueName index="1894" name="[Range 2].[Date Created Conversion].&amp;[2014-06-30T20:53:59]"/>
            <x15:cachedUniqueName index="1895" name="[Range 2].[Date Created Conversion].&amp;[2014-06-30T21:57:05]"/>
            <x15:cachedUniqueName index="1896" name="[Range 2].[Date Created Conversion].&amp;[2014-06-30T22:41:41]"/>
            <x15:cachedUniqueName index="1897" name="[Range 2].[Date Created Conversion].&amp;[2015-06-01T12:14:58]"/>
            <x15:cachedUniqueName index="1898" name="[Range 2].[Date Created Conversion].&amp;[2015-06-02T06:02:38]"/>
            <x15:cachedUniqueName index="1899" name="[Range 2].[Date Created Conversion].&amp;[2015-06-02T11:17:04]"/>
            <x15:cachedUniqueName index="1900" name="[Range 2].[Date Created Conversion].&amp;[2015-06-02T14:11:08]"/>
            <x15:cachedUniqueName index="1901" name="[Range 2].[Date Created Conversion].&amp;[2015-06-02T14:21:15]"/>
            <x15:cachedUniqueName index="1902" name="[Range 2].[Date Created Conversion].&amp;[2015-06-02T15:39:37]"/>
            <x15:cachedUniqueName index="1903" name="[Range 2].[Date Created Conversion].&amp;[2015-06-02T21:59:44]"/>
            <x15:cachedUniqueName index="1904" name="[Range 2].[Date Created Conversion].&amp;[2015-06-03T00:40:46]"/>
            <x15:cachedUniqueName index="1905" name="[Range 2].[Date Created Conversion].&amp;[2015-06-03T01:34:36]"/>
            <x15:cachedUniqueName index="1906" name="[Range 2].[Date Created Conversion].&amp;[2015-06-04T05:23:11]"/>
            <x15:cachedUniqueName index="1907" name="[Range 2].[Date Created Conversion].&amp;[2015-06-04T11:20:30]"/>
            <x15:cachedUniqueName index="1908" name="[Range 2].[Date Created Conversion].&amp;[2015-06-04T15:35:24]"/>
            <x15:cachedUniqueName index="1909" name="[Range 2].[Date Created Conversion].&amp;[2015-06-05T13:59:35]"/>
            <x15:cachedUniqueName index="1910" name="[Range 2].[Date Created Conversion].&amp;[2015-06-05T15:38:37]"/>
            <x15:cachedUniqueName index="1911" name="[Range 2].[Date Created Conversion].&amp;[2015-06-05T17:00:17]"/>
            <x15:cachedUniqueName index="1912" name="[Range 2].[Date Created Conversion].&amp;[2015-06-05T17:38:42]"/>
            <x15:cachedUniqueName index="1913" name="[Range 2].[Date Created Conversion].&amp;[2015-06-05T22:15:35]"/>
            <x15:cachedUniqueName index="1914" name="[Range 2].[Date Created Conversion].&amp;[2015-06-06T18:30:00]"/>
            <x15:cachedUniqueName index="1915" name="[Range 2].[Date Created Conversion].&amp;[2015-06-07T03:31:22]"/>
            <x15:cachedUniqueName index="1916" name="[Range 2].[Date Created Conversion].&amp;[2015-06-07T17:30:33]"/>
            <x15:cachedUniqueName index="1917" name="[Range 2].[Date Created Conversion].&amp;[2015-06-08T07:09:36]"/>
            <x15:cachedUniqueName index="1918" name="[Range 2].[Date Created Conversion].&amp;[2015-06-08T14:00:23]"/>
            <x15:cachedUniqueName index="1919" name="[Range 2].[Date Created Conversion].&amp;[2015-06-08T15:01:08]"/>
            <x15:cachedUniqueName index="1920" name="[Range 2].[Date Created Conversion].&amp;[2015-06-08T15:17:02]"/>
            <x15:cachedUniqueName index="1921" name="[Range 2].[Date Created Conversion].&amp;[2015-06-08T21:33:00]"/>
            <x15:cachedUniqueName index="1922" name="[Range 2].[Date Created Conversion].&amp;[2015-06-08T22:58:33]"/>
            <x15:cachedUniqueName index="1923" name="[Range 2].[Date Created Conversion].&amp;[2015-06-09T04:04:52]"/>
            <x15:cachedUniqueName index="1924" name="[Range 2].[Date Created Conversion].&amp;[2015-06-09T07:11:36]"/>
            <x15:cachedUniqueName index="1925" name="[Range 2].[Date Created Conversion].&amp;[2015-06-09T14:46:50]"/>
            <x15:cachedUniqueName index="1926" name="[Range 2].[Date Created Conversion].&amp;[2015-06-09T16:47:30]"/>
            <x15:cachedUniqueName index="1927" name="[Range 2].[Date Created Conversion].&amp;[2015-06-09T21:27:21]"/>
            <x15:cachedUniqueName index="1928" name="[Range 2].[Date Created Conversion].&amp;[2015-06-09T21:48:17]"/>
            <x15:cachedUniqueName index="1929" name="[Range 2].[Date Created Conversion].&amp;[2015-06-10T00:54:07]"/>
            <x15:cachedUniqueName index="1930" name="[Range 2].[Date Created Conversion].&amp;[2015-06-10T11:06:11]"/>
            <x15:cachedUniqueName index="1931" name="[Range 2].[Date Created Conversion].&amp;[2015-06-10T18:50:49]"/>
            <x15:cachedUniqueName index="1932" name="[Range 2].[Date Created Conversion].&amp;[2015-06-10T19:09:36]"/>
            <x15:cachedUniqueName index="1933" name="[Range 2].[Date Created Conversion].&amp;[2015-06-10T22:08:55]"/>
            <x15:cachedUniqueName index="1934" name="[Range 2].[Date Created Conversion].&amp;[2015-06-10T23:50:06]"/>
            <x15:cachedUniqueName index="1935" name="[Range 2].[Date Created Conversion].&amp;[2015-06-11T05:16:25]"/>
            <x15:cachedUniqueName index="1936" name="[Range 2].[Date Created Conversion].&amp;[2015-06-12T00:33:25]"/>
            <x15:cachedUniqueName index="1937" name="[Range 2].[Date Created Conversion].&amp;[2015-06-12T04:58:11]"/>
            <x15:cachedUniqueName index="1938" name="[Range 2].[Date Created Conversion].&amp;[2015-06-12T10:25:12]"/>
            <x15:cachedUniqueName index="1939" name="[Range 2].[Date Created Conversion].&amp;[2015-06-12T12:47:45]"/>
            <x15:cachedUniqueName index="1940" name="[Range 2].[Date Created Conversion].&amp;[2015-06-12T12:50:06]"/>
            <x15:cachedUniqueName index="1941" name="[Range 2].[Date Created Conversion].&amp;[2015-06-12T19:31:44]"/>
            <x15:cachedUniqueName index="1942" name="[Range 2].[Date Created Conversion].&amp;[2015-06-12T21:26:26]"/>
            <x15:cachedUniqueName index="1943" name="[Range 2].[Date Created Conversion].&amp;[2015-06-13T07:35:44]"/>
            <x15:cachedUniqueName index="1944" name="[Range 2].[Date Created Conversion].&amp;[2015-06-13T13:25:35]"/>
            <x15:cachedUniqueName index="1945" name="[Range 2].[Date Created Conversion].&amp;[2015-06-14T19:32:39]"/>
            <x15:cachedUniqueName index="1946" name="[Range 2].[Date Created Conversion].&amp;[2015-06-14T23:00:15]"/>
            <x15:cachedUniqueName index="1947" name="[Range 2].[Date Created Conversion].&amp;[2015-06-15T10:43:42]"/>
            <x15:cachedUniqueName index="1948" name="[Range 2].[Date Created Conversion].&amp;[2015-06-15T17:28:59]"/>
            <x15:cachedUniqueName index="1949" name="[Range 2].[Date Created Conversion].&amp;[2015-06-15T20:18:53]"/>
            <x15:cachedUniqueName index="1950" name="[Range 2].[Date Created Conversion].&amp;[2015-06-15T21:50:44]"/>
            <x15:cachedUniqueName index="1951" name="[Range 2].[Date Created Conversion].&amp;[2015-06-15T23:55:00]"/>
            <x15:cachedUniqueName index="1952" name="[Range 2].[Date Created Conversion].&amp;[2015-06-16T00:50:12]"/>
            <x15:cachedUniqueName index="1953" name="[Range 2].[Date Created Conversion].&amp;[2015-06-16T07:37:07]"/>
            <x15:cachedUniqueName index="1954" name="[Range 2].[Date Created Conversion].&amp;[2015-06-16T09:12:17]"/>
            <x15:cachedUniqueName index="1955" name="[Range 2].[Date Created Conversion].&amp;[2015-06-16T17:24:36]"/>
            <x15:cachedUniqueName index="1956" name="[Range 2].[Date Created Conversion].&amp;[2015-06-16T17:51:19]"/>
            <x15:cachedUniqueName index="1957" name="[Range 2].[Date Created Conversion].&amp;[2015-06-16T18:12:24]"/>
            <x15:cachedUniqueName index="1958" name="[Range 2].[Date Created Conversion].&amp;[2015-06-16T18:19:19]"/>
            <x15:cachedUniqueName index="1959" name="[Range 2].[Date Created Conversion].&amp;[2015-06-16T19:37:02]"/>
            <x15:cachedUniqueName index="1960" name="[Range 2].[Date Created Conversion].&amp;[2015-06-16T19:47:50]"/>
            <x15:cachedUniqueName index="1961" name="[Range 2].[Date Created Conversion].&amp;[2015-06-16T19:51:45]"/>
            <x15:cachedUniqueName index="1962" name="[Range 2].[Date Created Conversion].&amp;[2015-06-16T21:54:51]"/>
            <x15:cachedUniqueName index="1963" name="[Range 2].[Date Created Conversion].&amp;[2015-06-17T10:32:59]"/>
            <x15:cachedUniqueName index="1964" name="[Range 2].[Date Created Conversion].&amp;[2015-06-17T14:43:27]"/>
            <x15:cachedUniqueName index="1965" name="[Range 2].[Date Created Conversion].&amp;[2015-06-17T16:03:24]"/>
            <x15:cachedUniqueName index="1966" name="[Range 2].[Date Created Conversion].&amp;[2015-06-17T16:27:59]"/>
            <x15:cachedUniqueName index="1967" name="[Range 2].[Date Created Conversion].&amp;[2015-06-17T18:11:00]"/>
            <x15:cachedUniqueName index="1968" name="[Range 2].[Date Created Conversion].&amp;[2015-06-17T19:35:39]"/>
            <x15:cachedUniqueName index="1969" name="[Range 2].[Date Created Conversion].&amp;[2015-06-17T21:45:37]"/>
            <x15:cachedUniqueName index="1970" name="[Range 2].[Date Created Conversion].&amp;[2015-06-17T23:00:50]"/>
            <x15:cachedUniqueName index="1971" name="[Range 2].[Date Created Conversion].&amp;[2015-06-18T06:37:04]"/>
            <x15:cachedUniqueName index="1972" name="[Range 2].[Date Created Conversion].&amp;[2015-06-18T11:12:17]"/>
            <x15:cachedUniqueName index="1973" name="[Range 2].[Date Created Conversion].&amp;[2015-06-18T16:05:59]"/>
            <x15:cachedUniqueName index="1974" name="[Range 2].[Date Created Conversion].&amp;[2015-06-18T17:54:44]"/>
            <x15:cachedUniqueName index="1975" name="[Range 2].[Date Created Conversion].&amp;[2015-06-18T19:16:38]"/>
            <x15:cachedUniqueName index="1976" name="[Range 2].[Date Created Conversion].&amp;[2015-06-18T20:14:16]"/>
            <x15:cachedUniqueName index="1977" name="[Range 2].[Date Created Conversion].&amp;[2015-06-18T23:16:59]"/>
            <x15:cachedUniqueName index="1978" name="[Range 2].[Date Created Conversion].&amp;[2015-06-19T18:44:23]"/>
            <x15:cachedUniqueName index="1979" name="[Range 2].[Date Created Conversion].&amp;[2015-06-20T18:43:48]"/>
            <x15:cachedUniqueName index="1980" name="[Range 2].[Date Created Conversion].&amp;[2015-06-20T19:35:34]"/>
            <x15:cachedUniqueName index="1981" name="[Range 2].[Date Created Conversion].&amp;[2015-06-20T22:46:32]"/>
            <x15:cachedUniqueName index="1982" name="[Range 2].[Date Created Conversion].&amp;[2015-06-21T10:03:25]"/>
            <x15:cachedUniqueName index="1983" name="[Range 2].[Date Created Conversion].&amp;[2015-06-22T00:10:11]"/>
            <x15:cachedUniqueName index="1984" name="[Range 2].[Date Created Conversion].&amp;[2015-06-22T11:47:36]"/>
            <x15:cachedUniqueName index="1985" name="[Range 2].[Date Created Conversion].&amp;[2015-06-22T13:02:10]"/>
            <x15:cachedUniqueName index="1986" name="[Range 2].[Date Created Conversion].&amp;[2015-06-22T18:16:58]"/>
            <x15:cachedUniqueName index="1987" name="[Range 2].[Date Created Conversion].&amp;[2015-06-22T19:00:21]"/>
            <x15:cachedUniqueName index="1988" name="[Range 2].[Date Created Conversion].&amp;[2015-06-22T23:08:27]"/>
            <x15:cachedUniqueName index="1989" name="[Range 2].[Date Created Conversion].&amp;[2015-06-23T06:46:37]"/>
            <x15:cachedUniqueName index="1990" name="[Range 2].[Date Created Conversion].&amp;[2015-06-23T14:44:59]"/>
            <x15:cachedUniqueName index="1991" name="[Range 2].[Date Created Conversion].&amp;[2015-06-23T19:34:53]"/>
            <x15:cachedUniqueName index="1992" name="[Range 2].[Date Created Conversion].&amp;[2015-06-24T03:51:29]"/>
            <x15:cachedUniqueName index="1993" name="[Range 2].[Date Created Conversion].&amp;[2015-06-24T07:21:12]"/>
            <x15:cachedUniqueName index="1994" name="[Range 2].[Date Created Conversion].&amp;[2015-06-24T08:16:47]"/>
            <x15:cachedUniqueName index="1995" name="[Range 2].[Date Created Conversion].&amp;[2015-06-24T15:40:52]"/>
            <x15:cachedUniqueName index="1996" name="[Range 2].[Date Created Conversion].&amp;[2015-06-24T20:30:40]"/>
            <x15:cachedUniqueName index="1997" name="[Range 2].[Date Created Conversion].&amp;[2015-06-24T21:33:48]"/>
            <x15:cachedUniqueName index="1998" name="[Range 2].[Date Created Conversion].&amp;[2015-06-25T03:29:56]"/>
            <x15:cachedUniqueName index="1999" name="[Range 2].[Date Created Conversion].&amp;[2015-06-25T04:27:54]"/>
            <x15:cachedUniqueName index="2000" name="[Range 2].[Date Created Conversion].&amp;[2015-06-25T09:22:00]"/>
            <x15:cachedUniqueName index="2001" name="[Range 2].[Date Created Conversion].&amp;[2015-06-26T21:38:56]"/>
            <x15:cachedUniqueName index="2002" name="[Range 2].[Date Created Conversion].&amp;[2015-06-27T00:12:06]"/>
            <x15:cachedUniqueName index="2003" name="[Range 2].[Date Created Conversion].&amp;[2015-06-27T01:29:58]"/>
            <x15:cachedUniqueName index="2004" name="[Range 2].[Date Created Conversion].&amp;[2015-06-27T02:35:53]"/>
            <x15:cachedUniqueName index="2005" name="[Range 2].[Date Created Conversion].&amp;[2015-06-27T05:37:37]"/>
            <x15:cachedUniqueName index="2006" name="[Range 2].[Date Created Conversion].&amp;[2015-06-28T05:32:39]"/>
            <x15:cachedUniqueName index="2007" name="[Range 2].[Date Created Conversion].&amp;[2015-06-29T04:27:37]"/>
            <x15:cachedUniqueName index="2008" name="[Range 2].[Date Created Conversion].&amp;[2015-06-29T05:01:44]"/>
            <x15:cachedUniqueName index="2009" name="[Range 2].[Date Created Conversion].&amp;[2015-06-29T13:44:57]"/>
            <x15:cachedUniqueName index="2010" name="[Range 2].[Date Created Conversion].&amp;[2015-06-29T15:01:48]"/>
            <x15:cachedUniqueName index="2011" name="[Range 2].[Date Created Conversion].&amp;[2015-06-29T15:31:29]"/>
            <x15:cachedUniqueName index="2012" name="[Range 2].[Date Created Conversion].&amp;[2015-06-29T19:35:49]"/>
            <x15:cachedUniqueName index="2013" name="[Range 2].[Date Created Conversion].&amp;[2015-06-29T20:59:32]"/>
            <x15:cachedUniqueName index="2014" name="[Range 2].[Date Created Conversion].&amp;[2015-06-30T01:24:57]"/>
            <x15:cachedUniqueName index="2015" name="[Range 2].[Date Created Conversion].&amp;[2015-06-30T06:24:50]"/>
            <x15:cachedUniqueName index="2016" name="[Range 2].[Date Created Conversion].&amp;[2015-06-30T09:32:39]"/>
            <x15:cachedUniqueName index="2017" name="[Range 2].[Date Created Conversion].&amp;[2015-06-30T12:30:22]"/>
            <x15:cachedUniqueName index="2018" name="[Range 2].[Date Created Conversion].&amp;[2015-06-30T13:20:52]"/>
            <x15:cachedUniqueName index="2019" name="[Range 2].[Date Created Conversion].&amp;[2016-06-01T06:38:29]"/>
            <x15:cachedUniqueName index="2020" name="[Range 2].[Date Created Conversion].&amp;[2016-06-01T08:20:51]"/>
            <x15:cachedUniqueName index="2021" name="[Range 2].[Date Created Conversion].&amp;[2016-06-01T18:57:19]"/>
            <x15:cachedUniqueName index="2022" name="[Range 2].[Date Created Conversion].&amp;[2016-06-01T21:07:33]"/>
            <x15:cachedUniqueName index="2023" name="[Range 2].[Date Created Conversion].&amp;[2016-06-02T00:36:20]"/>
            <x15:cachedUniqueName index="2024" name="[Range 2].[Date Created Conversion].&amp;[2016-06-02T05:58:09]"/>
            <x15:cachedUniqueName index="2025" name="[Range 2].[Date Created Conversion].&amp;[2016-06-02T07:59:58]"/>
            <x15:cachedUniqueName index="2026" name="[Range 2].[Date Created Conversion].&amp;[2016-06-02T17:44:28]"/>
            <x15:cachedUniqueName index="2027" name="[Range 2].[Date Created Conversion].&amp;[2016-06-03T02:31:52]"/>
            <x15:cachedUniqueName index="2028" name="[Range 2].[Date Created Conversion].&amp;[2016-06-03T07:38:56]"/>
            <x15:cachedUniqueName index="2029" name="[Range 2].[Date Created Conversion].&amp;[2016-06-03T08:47:46]"/>
            <x15:cachedUniqueName index="2030" name="[Range 2].[Date Created Conversion].&amp;[2016-06-03T12:54:44]"/>
            <x15:cachedUniqueName index="2031" name="[Range 2].[Date Created Conversion].&amp;[2016-06-03T16:01:26]"/>
            <x15:cachedUniqueName index="2032" name="[Range 2].[Date Created Conversion].&amp;[2016-06-03T18:47:00]"/>
            <x15:cachedUniqueName index="2033" name="[Range 2].[Date Created Conversion].&amp;[2016-06-04T03:40:24]"/>
            <x15:cachedUniqueName index="2034" name="[Range 2].[Date Created Conversion].&amp;[2016-06-04T15:46:00]"/>
            <x15:cachedUniqueName index="2035" name="[Range 2].[Date Created Conversion].&amp;[2016-06-05T20:54:43]"/>
            <x15:cachedUniqueName index="2036" name="[Range 2].[Date Created Conversion].&amp;[2016-06-05T20:58:54]"/>
            <x15:cachedUniqueName index="2037" name="[Range 2].[Date Created Conversion].&amp;[2016-06-06T00:10:33]"/>
            <x15:cachedUniqueName index="2038" name="[Range 2].[Date Created Conversion].&amp;[2016-06-06T00:13:44]"/>
            <x15:cachedUniqueName index="2039" name="[Range 2].[Date Created Conversion].&amp;[2016-06-06T15:00:58]"/>
            <x15:cachedUniqueName index="2040" name="[Range 2].[Date Created Conversion].&amp;[2016-06-06T15:37:26]"/>
            <x15:cachedUniqueName index="2041" name="[Range 2].[Date Created Conversion].&amp;[2016-06-07T13:01:23]"/>
            <x15:cachedUniqueName index="2042" name="[Range 2].[Date Created Conversion].&amp;[2016-06-07T15:02:20]"/>
            <x15:cachedUniqueName index="2043" name="[Range 2].[Date Created Conversion].&amp;[2016-06-07T21:35:08]"/>
            <x15:cachedUniqueName index="2044" name="[Range 2].[Date Created Conversion].&amp;[2016-06-07T23:42:17]"/>
            <x15:cachedUniqueName index="2045" name="[Range 2].[Date Created Conversion].&amp;[2016-06-08T00:31:42]"/>
            <x15:cachedUniqueName index="2046" name="[Range 2].[Date Created Conversion].&amp;[2016-06-08T15:11:10]"/>
            <x15:cachedUniqueName index="2047" name="[Range 2].[Date Created Conversion].&amp;[2016-06-08T17:32:14]"/>
            <x15:cachedUniqueName index="2048" name="[Range 2].[Date Created Conversion].&amp;[2016-06-08T23:15:33]"/>
            <x15:cachedUniqueName index="2049" name="[Range 2].[Date Created Conversion].&amp;[2016-06-08T23:29:55]"/>
            <x15:cachedUniqueName index="2050" name="[Range 2].[Date Created Conversion].&amp;[2016-06-09T23:49:58]"/>
            <x15:cachedUniqueName index="2051" name="[Range 2].[Date Created Conversion].&amp;[2016-06-10T04:41:12]"/>
            <x15:cachedUniqueName index="2052" name="[Range 2].[Date Created Conversion].&amp;[2016-06-10T05:28:57]"/>
            <x15:cachedUniqueName index="2053" name="[Range 2].[Date Created Conversion].&amp;[2016-06-10T23:32:12]"/>
            <x15:cachedUniqueName index="2054" name="[Range 2].[Date Created Conversion].&amp;[2016-06-11T01:15:38]"/>
            <x15:cachedUniqueName index="2055" name="[Range 2].[Date Created Conversion].&amp;[2016-06-11T18:35:38]"/>
            <x15:cachedUniqueName index="2056" name="[Range 2].[Date Created Conversion].&amp;[2016-06-13T04:20:14]"/>
            <x15:cachedUniqueName index="2057" name="[Range 2].[Date Created Conversion].&amp;[2016-06-13T06:49:59]"/>
            <x15:cachedUniqueName index="2058" name="[Range 2].[Date Created Conversion].&amp;[2016-06-13T15:09:20]"/>
            <x15:cachedUniqueName index="2059" name="[Range 2].[Date Created Conversion].&amp;[2016-06-13T15:35:23]"/>
            <x15:cachedUniqueName index="2060" name="[Range 2].[Date Created Conversion].&amp;[2016-06-13T20:48:18]"/>
            <x15:cachedUniqueName index="2061" name="[Range 2].[Date Created Conversion].&amp;[2016-06-13T21:29:42]"/>
            <x15:cachedUniqueName index="2062" name="[Range 2].[Date Created Conversion].&amp;[2016-06-13T22:23:59]"/>
            <x15:cachedUniqueName index="2063" name="[Range 2].[Date Created Conversion].&amp;[2016-06-14T01:11:47]"/>
            <x15:cachedUniqueName index="2064" name="[Range 2].[Date Created Conversion].&amp;[2016-06-14T07:51:34]"/>
            <x15:cachedUniqueName index="2065" name="[Range 2].[Date Created Conversion].&amp;[2016-06-14T11:48:53]"/>
            <x15:cachedUniqueName index="2066" name="[Range 2].[Date Created Conversion].&amp;[2016-06-14T16:25:33]"/>
            <x15:cachedUniqueName index="2067" name="[Range 2].[Date Created Conversion].&amp;[2016-06-14T19:25:40]"/>
            <x15:cachedUniqueName index="2068" name="[Range 2].[Date Created Conversion].&amp;[2016-06-14T23:29:16]"/>
            <x15:cachedUniqueName index="2069" name="[Range 2].[Date Created Conversion].&amp;[2016-06-15T05:55:08]"/>
            <x15:cachedUniqueName index="2070" name="[Range 2].[Date Created Conversion].&amp;[2016-06-15T14:34:06]"/>
            <x15:cachedUniqueName index="2071" name="[Range 2].[Date Created Conversion].&amp;[2016-06-15T19:34:32]"/>
            <x15:cachedUniqueName index="2072" name="[Range 2].[Date Created Conversion].&amp;[2016-06-15T20:42:26]"/>
            <x15:cachedUniqueName index="2073" name="[Range 2].[Date Created Conversion].&amp;[2016-06-17T17:39:36]"/>
            <x15:cachedUniqueName index="2074" name="[Range 2].[Date Created Conversion].&amp;[2016-06-17T17:49:46]"/>
            <x15:cachedUniqueName index="2075" name="[Range 2].[Date Created Conversion].&amp;[2016-06-17T18:07:49]"/>
            <x15:cachedUniqueName index="2076" name="[Range 2].[Date Created Conversion].&amp;[2016-06-17T18:09:48]"/>
            <x15:cachedUniqueName index="2077" name="[Range 2].[Date Created Conversion].&amp;[2016-06-17T18:32:18]"/>
            <x15:cachedUniqueName index="2078" name="[Range 2].[Date Created Conversion].&amp;[2016-06-17T23:14:22]"/>
            <x15:cachedUniqueName index="2079" name="[Range 2].[Date Created Conversion].&amp;[2016-06-18T20:23:40]"/>
            <x15:cachedUniqueName index="2080" name="[Range 2].[Date Created Conversion].&amp;[2016-06-19T14:14:41]"/>
            <x15:cachedUniqueName index="2081" name="[Range 2].[Date Created Conversion].&amp;[2016-06-20T12:02:11]"/>
            <x15:cachedUniqueName index="2082" name="[Range 2].[Date Created Conversion].&amp;[2016-06-20T20:06:01]"/>
            <x15:cachedUniqueName index="2083" name="[Range 2].[Date Created Conversion].&amp;[2016-06-21T12:38:03]"/>
            <x15:cachedUniqueName index="2084" name="[Range 2].[Date Created Conversion].&amp;[2016-06-22T15:58:28]"/>
            <x15:cachedUniqueName index="2085" name="[Range 2].[Date Created Conversion].&amp;[2016-06-22T18:55:32]"/>
            <x15:cachedUniqueName index="2086" name="[Range 2].[Date Created Conversion].&amp;[2016-06-22T20:42:24]"/>
            <x15:cachedUniqueName index="2087" name="[Range 2].[Date Created Conversion].&amp;[2016-06-23T19:32:38]"/>
            <x15:cachedUniqueName index="2088" name="[Range 2].[Date Created Conversion].&amp;[2016-06-24T03:00:17]"/>
            <x15:cachedUniqueName index="2089" name="[Range 2].[Date Created Conversion].&amp;[2016-06-24T11:28:48]"/>
            <x15:cachedUniqueName index="2090" name="[Range 2].[Date Created Conversion].&amp;[2016-06-24T16:55:35]"/>
            <x15:cachedUniqueName index="2091" name="[Range 2].[Date Created Conversion].&amp;[2016-06-24T18:34:50]"/>
            <x15:cachedUniqueName index="2092" name="[Range 2].[Date Created Conversion].&amp;[2016-06-25T20:41:37]"/>
            <x15:cachedUniqueName index="2093" name="[Range 2].[Date Created Conversion].&amp;[2016-06-27T04:37:55]"/>
            <x15:cachedUniqueName index="2094" name="[Range 2].[Date Created Conversion].&amp;[2016-06-27T06:28:36]"/>
            <x15:cachedUniqueName index="2095" name="[Range 2].[Date Created Conversion].&amp;[2016-06-27T10:47:48]"/>
            <x15:cachedUniqueName index="2096" name="[Range 2].[Date Created Conversion].&amp;[2016-06-27T15:19:29]"/>
            <x15:cachedUniqueName index="2097" name="[Range 2].[Date Created Conversion].&amp;[2016-06-27T21:01:43]"/>
            <x15:cachedUniqueName index="2098" name="[Range 2].[Date Created Conversion].&amp;[2016-06-28T01:49:40]"/>
            <x15:cachedUniqueName index="2099" name="[Range 2].[Date Created Conversion].&amp;[2016-06-28T15:58:38]"/>
            <x15:cachedUniqueName index="2100" name="[Range 2].[Date Created Conversion].&amp;[2016-06-28T17:21:04]"/>
            <x15:cachedUniqueName index="2101" name="[Range 2].[Date Created Conversion].&amp;[2016-06-28T22:00:04]"/>
            <x15:cachedUniqueName index="2102" name="[Range 2].[Date Created Conversion].&amp;[2016-06-29T01:09:46]"/>
            <x15:cachedUniqueName index="2103" name="[Range 2].[Date Created Conversion].&amp;[2016-06-29T16:50:43]"/>
            <x15:cachedUniqueName index="2104" name="[Range 2].[Date Created Conversion].&amp;[2016-06-30T02:27:20]"/>
            <x15:cachedUniqueName index="2105" name="[Range 2].[Date Created Conversion].&amp;[2016-06-30T21:13:14]"/>
            <x15:cachedUniqueName index="2106" name="[Range 2].[Date Created Conversion].&amp;[2016-06-30T22:17:33]"/>
            <x15:cachedUniqueName index="2107" name="[Range 2].[Date Created Conversion].&amp;[2016-06-30T23:04:50]"/>
            <x15:cachedUniqueName index="2108" name="[Range 2].[Date Created Conversion].&amp;[2009-07-13T16:54:07]"/>
            <x15:cachedUniqueName index="2109" name="[Range 2].[Date Created Conversion].&amp;[2010-07-19T21:26:13]"/>
            <x15:cachedUniqueName index="2110" name="[Range 2].[Date Created Conversion].&amp;[2010-07-20T05:32:35]"/>
            <x15:cachedUniqueName index="2111" name="[Range 2].[Date Created Conversion].&amp;[2010-07-20T18:38:04]"/>
            <x15:cachedUniqueName index="2112" name="[Range 2].[Date Created Conversion].&amp;[2011-07-06T02:32:06]"/>
            <x15:cachedUniqueName index="2113" name="[Range 2].[Date Created Conversion].&amp;[2011-07-06T21:05:38]"/>
            <x15:cachedUniqueName index="2114" name="[Range 2].[Date Created Conversion].&amp;[2011-07-06T21:30:45]"/>
            <x15:cachedUniqueName index="2115" name="[Range 2].[Date Created Conversion].&amp;[2011-07-07T14:38:56]"/>
            <x15:cachedUniqueName index="2116" name="[Range 2].[Date Created Conversion].&amp;[2011-07-07T20:05:57]"/>
            <x15:cachedUniqueName index="2117" name="[Range 2].[Date Created Conversion].&amp;[2011-07-08T20:12:50]"/>
            <x15:cachedUniqueName index="2118" name="[Range 2].[Date Created Conversion].&amp;[2011-07-12T02:45:37]"/>
            <x15:cachedUniqueName index="2119" name="[Range 2].[Date Created Conversion].&amp;[2011-07-12T16:01:58]"/>
            <x15:cachedUniqueName index="2120" name="[Range 2].[Date Created Conversion].&amp;[2011-07-15T01:39:46]"/>
            <x15:cachedUniqueName index="2121" name="[Range 2].[Date Created Conversion].&amp;[2011-07-23T00:18:33]"/>
            <x15:cachedUniqueName index="2122" name="[Range 2].[Date Created Conversion].&amp;[2011-07-26T08:10:54]"/>
            <x15:cachedUniqueName index="2123" name="[Range 2].[Date Created Conversion].&amp;[2011-07-26T17:02:33]"/>
            <x15:cachedUniqueName index="2124" name="[Range 2].[Date Created Conversion].&amp;[2011-07-27T18:04:45]"/>
            <x15:cachedUniqueName index="2125" name="[Range 2].[Date Created Conversion].&amp;[2011-07-27T19:32:47]"/>
            <x15:cachedUniqueName index="2126" name="[Range 2].[Date Created Conversion].&amp;[2011-07-28T18:57:11]"/>
            <x15:cachedUniqueName index="2127" name="[Range 2].[Date Created Conversion].&amp;[2011-07-29T18:12:08]"/>
            <x15:cachedUniqueName index="2128" name="[Range 2].[Date Created Conversion].&amp;[2011-07-30T17:30:08]"/>
            <x15:cachedUniqueName index="2129" name="[Range 2].[Date Created Conversion].&amp;[2012-07-05T21:37:00]"/>
            <x15:cachedUniqueName index="2130" name="[Range 2].[Date Created Conversion].&amp;[2012-07-09T02:15:10]"/>
            <x15:cachedUniqueName index="2131" name="[Range 2].[Date Created Conversion].&amp;[2012-07-09T17:49:38]"/>
            <x15:cachedUniqueName index="2132" name="[Range 2].[Date Created Conversion].&amp;[2012-07-09T23:12:24]"/>
            <x15:cachedUniqueName index="2133" name="[Range 2].[Date Created Conversion].&amp;[2012-07-10T03:48:47]"/>
            <x15:cachedUniqueName index="2134" name="[Range 2].[Date Created Conversion].&amp;[2012-07-11T21:44:48]"/>
            <x15:cachedUniqueName index="2135" name="[Range 2].[Date Created Conversion].&amp;[2012-07-17T01:16:25]"/>
            <x15:cachedUniqueName index="2136" name="[Range 2].[Date Created Conversion].&amp;[2012-07-17T03:07:25]"/>
            <x15:cachedUniqueName index="2137" name="[Range 2].[Date Created Conversion].&amp;[2012-07-17T17:26:34]"/>
            <x15:cachedUniqueName index="2138" name="[Range 2].[Date Created Conversion].&amp;[2012-07-17T20:22:46]"/>
            <x15:cachedUniqueName index="2139" name="[Range 2].[Date Created Conversion].&amp;[2012-07-20T16:19:24]"/>
            <x15:cachedUniqueName index="2140" name="[Range 2].[Date Created Conversion].&amp;[2012-07-21T04:27:41]"/>
            <x15:cachedUniqueName index="2141" name="[Range 2].[Date Created Conversion].&amp;[2012-07-23T04:46:47]"/>
            <x15:cachedUniqueName index="2142" name="[Range 2].[Date Created Conversion].&amp;[2012-07-23T18:32:14]"/>
            <x15:cachedUniqueName index="2143" name="[Range 2].[Date Created Conversion].&amp;[2012-07-23T23:14:45]"/>
            <x15:cachedUniqueName index="2144" name="[Range 2].[Date Created Conversion].&amp;[2012-07-24T02:16:37]"/>
            <x15:cachedUniqueName index="2145" name="[Range 2].[Date Created Conversion].&amp;[2012-07-26T16:33:45]"/>
            <x15:cachedUniqueName index="2146" name="[Range 2].[Date Created Conversion].&amp;[2012-07-26T18:11:42]"/>
            <x15:cachedUniqueName index="2147" name="[Range 2].[Date Created Conversion].&amp;[2012-07-26T18:19:07]"/>
            <x15:cachedUniqueName index="2148" name="[Range 2].[Date Created Conversion].&amp;[2012-07-27T21:37:03]"/>
            <x15:cachedUniqueName index="2149" name="[Range 2].[Date Created Conversion].&amp;[2012-07-30T21:11:21]"/>
            <x15:cachedUniqueName index="2150" name="[Range 2].[Date Created Conversion].&amp;[2012-07-31T13:29:07]"/>
            <x15:cachedUniqueName index="2151" name="[Range 2].[Date Created Conversion].&amp;[2013-07-01T08:41:53]"/>
            <x15:cachedUniqueName index="2152" name="[Range 2].[Date Created Conversion].&amp;[2013-07-01T23:32:57]"/>
            <x15:cachedUniqueName index="2153" name="[Range 2].[Date Created Conversion].&amp;[2013-07-03T20:49:47]"/>
            <x15:cachedUniqueName index="2154" name="[Range 2].[Date Created Conversion].&amp;[2013-07-08T17:50:36]"/>
            <x15:cachedUniqueName index="2155" name="[Range 2].[Date Created Conversion].&amp;[2013-07-09T02:32:46]"/>
            <x15:cachedUniqueName index="2156" name="[Range 2].[Date Created Conversion].&amp;[2013-07-09T22:24:59]"/>
            <x15:cachedUniqueName index="2157" name="[Range 2].[Date Created Conversion].&amp;[2013-07-09T22:25:31]"/>
            <x15:cachedUniqueName index="2158" name="[Range 2].[Date Created Conversion].&amp;[2013-07-10T12:00:15]"/>
            <x15:cachedUniqueName index="2159" name="[Range 2].[Date Created Conversion].&amp;[2013-07-11T13:15:20]"/>
            <x15:cachedUniqueName index="2160" name="[Range 2].[Date Created Conversion].&amp;[2013-07-11T18:50:44]"/>
            <x15:cachedUniqueName index="2161" name="[Range 2].[Date Created Conversion].&amp;[2013-07-16T10:43:28]"/>
            <x15:cachedUniqueName index="2162" name="[Range 2].[Date Created Conversion].&amp;[2013-07-22T22:20:31]"/>
            <x15:cachedUniqueName index="2163" name="[Range 2].[Date Created Conversion].&amp;[2013-07-26T23:54:51]"/>
            <x15:cachedUniqueName index="2164" name="[Range 2].[Date Created Conversion].&amp;[2013-07-28T10:46:58]"/>
            <x15:cachedUniqueName index="2165" name="[Range 2].[Date Created Conversion].&amp;[2013-07-29T15:56:31]"/>
            <x15:cachedUniqueName index="2166" name="[Range 2].[Date Created Conversion].&amp;[2013-07-31T10:11:01]"/>
            <x15:cachedUniqueName index="2167" name="[Range 2].[Date Created Conversion].&amp;[2013-07-31T12:53:40]"/>
            <x15:cachedUniqueName index="2168" name="[Range 2].[Date Created Conversion].&amp;[2014-07-01T00:29:40]"/>
            <x15:cachedUniqueName index="2169" name="[Range 2].[Date Created Conversion].&amp;[2014-07-01T04:56:07]"/>
            <x15:cachedUniqueName index="2170" name="[Range 2].[Date Created Conversion].&amp;[2014-07-01T09:46:21]"/>
            <x15:cachedUniqueName index="2171" name="[Range 2].[Date Created Conversion].&amp;[2014-07-01T16:45:59]"/>
            <x15:cachedUniqueName index="2172" name="[Range 2].[Date Created Conversion].&amp;[2014-07-02T00:58:19]"/>
            <x15:cachedUniqueName index="2173" name="[Range 2].[Date Created Conversion].&amp;[2014-07-02T10:01:50]"/>
            <x15:cachedUniqueName index="2174" name="[Range 2].[Date Created Conversion].&amp;[2014-07-02T13:48:03]"/>
            <x15:cachedUniqueName index="2175" name="[Range 2].[Date Created Conversion].&amp;[2014-07-02T21:43:02]"/>
            <x15:cachedUniqueName index="2176" name="[Range 2].[Date Created Conversion].&amp;[2014-07-04T15:48:04]"/>
            <x15:cachedUniqueName index="2177" name="[Range 2].[Date Created Conversion].&amp;[2014-07-05T01:19:32]"/>
            <x15:cachedUniqueName index="2178" name="[Range 2].[Date Created Conversion].&amp;[2014-07-05T11:39:39]"/>
            <x15:cachedUniqueName index="2179" name="[Range 2].[Date Created Conversion].&amp;[2014-07-05T18:59:22]"/>
            <x15:cachedUniqueName index="2180" name="[Range 2].[Date Created Conversion].&amp;[2014-07-06T14:52:09]"/>
            <x15:cachedUniqueName index="2181" name="[Range 2].[Date Created Conversion].&amp;[2014-07-06T20:54:35]"/>
            <x15:cachedUniqueName index="2182" name="[Range 2].[Date Created Conversion].&amp;[2014-07-07T14:31:17]"/>
            <x15:cachedUniqueName index="2183" name="[Range 2].[Date Created Conversion].&amp;[2014-07-07T16:10:46]"/>
            <x15:cachedUniqueName index="2184" name="[Range 2].[Date Created Conversion].&amp;[2014-07-07T21:45:38]"/>
            <x15:cachedUniqueName index="2185" name="[Range 2].[Date Created Conversion].&amp;[2014-07-07T21:50:19]"/>
            <x15:cachedUniqueName index="2186" name="[Range 2].[Date Created Conversion].&amp;[2014-07-07T22:03:36]"/>
            <x15:cachedUniqueName index="2187" name="[Range 2].[Date Created Conversion].&amp;[2014-07-07T23:45:24]"/>
            <x15:cachedUniqueName index="2188" name="[Range 2].[Date Created Conversion].&amp;[2014-07-08T05:30:28]"/>
            <x15:cachedUniqueName index="2189" name="[Range 2].[Date Created Conversion].&amp;[2014-07-08T12:21:47]"/>
            <x15:cachedUniqueName index="2190" name="[Range 2].[Date Created Conversion].&amp;[2014-07-08T12:22:24]"/>
            <x15:cachedUniqueName index="2191" name="[Range 2].[Date Created Conversion].&amp;[2014-07-08T15:30:42]"/>
            <x15:cachedUniqueName index="2192" name="[Range 2].[Date Created Conversion].&amp;[2014-07-08T15:35:17]"/>
            <x15:cachedUniqueName index="2193" name="[Range 2].[Date Created Conversion].&amp;[2014-07-08T15:56:49]"/>
            <x15:cachedUniqueName index="2194" name="[Range 2].[Date Created Conversion].&amp;[2014-07-08T17:41:10]"/>
            <x15:cachedUniqueName index="2195" name="[Range 2].[Date Created Conversion].&amp;[2014-07-08T18:57:31]"/>
            <x15:cachedUniqueName index="2196" name="[Range 2].[Date Created Conversion].&amp;[2014-07-08T22:08:59]"/>
            <x15:cachedUniqueName index="2197" name="[Range 2].[Date Created Conversion].&amp;[2014-07-08T23:13:48]"/>
            <x15:cachedUniqueName index="2198" name="[Range 2].[Date Created Conversion].&amp;[2014-07-09T07:48:43]"/>
            <x15:cachedUniqueName index="2199" name="[Range 2].[Date Created Conversion].&amp;[2014-07-09T12:03:49]"/>
            <x15:cachedUniqueName index="2200" name="[Range 2].[Date Created Conversion].&amp;[2014-07-09T14:12:29]"/>
            <x15:cachedUniqueName index="2201" name="[Range 2].[Date Created Conversion].&amp;[2014-07-09T14:23:42]"/>
            <x15:cachedUniqueName index="2202" name="[Range 2].[Date Created Conversion].&amp;[2014-07-09T17:37:20]"/>
            <x15:cachedUniqueName index="2203" name="[Range 2].[Date Created Conversion].&amp;[2014-07-09T17:41:30]"/>
            <x15:cachedUniqueName index="2204" name="[Range 2].[Date Created Conversion].&amp;[2014-07-09T18:53:24]"/>
            <x15:cachedUniqueName index="2205" name="[Range 2].[Date Created Conversion].&amp;[2014-07-09T18:55:05]"/>
            <x15:cachedUniqueName index="2206" name="[Range 2].[Date Created Conversion].&amp;[2014-07-09T19:05:51]"/>
            <x15:cachedUniqueName index="2207" name="[Range 2].[Date Created Conversion].&amp;[2014-07-09T21:20:12]"/>
            <x15:cachedUniqueName index="2208" name="[Range 2].[Date Created Conversion].&amp;[2014-07-09T21:31:03]"/>
            <x15:cachedUniqueName index="2209" name="[Range 2].[Date Created Conversion].&amp;[2014-07-09T21:53:24]"/>
            <x15:cachedUniqueName index="2210" name="[Range 2].[Date Created Conversion].&amp;[2014-07-09T22:27:26]"/>
            <x15:cachedUniqueName index="2211" name="[Range 2].[Date Created Conversion].&amp;[2014-07-09T23:10:22]"/>
            <x15:cachedUniqueName index="2212" name="[Range 2].[Date Created Conversion].&amp;[2014-07-09T23:27:21]"/>
            <x15:cachedUniqueName index="2213" name="[Range 2].[Date Created Conversion].&amp;[2014-07-10T00:48:54]"/>
            <x15:cachedUniqueName index="2214" name="[Range 2].[Date Created Conversion].&amp;[2014-07-10T05:37:12]"/>
            <x15:cachedUniqueName index="2215" name="[Range 2].[Date Created Conversion].&amp;[2014-07-10T06:25:04]"/>
            <x15:cachedUniqueName index="2216" name="[Range 2].[Date Created Conversion].&amp;[2014-07-10T13:05:48]"/>
            <x15:cachedUniqueName index="2217" name="[Range 2].[Date Created Conversion].&amp;[2014-07-10T14:44:07]"/>
            <x15:cachedUniqueName index="2218" name="[Range 2].[Date Created Conversion].&amp;[2014-07-10T17:22:00]"/>
            <x15:cachedUniqueName index="2219" name="[Range 2].[Date Created Conversion].&amp;[2014-07-10T19:41:37]"/>
            <x15:cachedUniqueName index="2220" name="[Range 2].[Date Created Conversion].&amp;[2014-07-10T20:36:01]"/>
            <x15:cachedUniqueName index="2221" name="[Range 2].[Date Created Conversion].&amp;[2014-07-10T22:43:42]"/>
            <x15:cachedUniqueName index="2222" name="[Range 2].[Date Created Conversion].&amp;[2014-07-11T01:26:32]"/>
            <x15:cachedUniqueName index="2223" name="[Range 2].[Date Created Conversion].&amp;[2014-07-11T16:12:03]"/>
            <x15:cachedUniqueName index="2224" name="[Range 2].[Date Created Conversion].&amp;[2014-07-11T16:45:02]"/>
            <x15:cachedUniqueName index="2225" name="[Range 2].[Date Created Conversion].&amp;[2014-07-11T16:56:00]"/>
            <x15:cachedUniqueName index="2226" name="[Range 2].[Date Created Conversion].&amp;[2014-07-11T17:12:18]"/>
            <x15:cachedUniqueName index="2227" name="[Range 2].[Date Created Conversion].&amp;[2014-07-11T17:20:48]"/>
            <x15:cachedUniqueName index="2228" name="[Range 2].[Date Created Conversion].&amp;[2014-07-11T17:49:52]"/>
            <x15:cachedUniqueName index="2229" name="[Range 2].[Date Created Conversion].&amp;[2014-07-11T20:19:26]"/>
            <x15:cachedUniqueName index="2230" name="[Range 2].[Date Created Conversion].&amp;[2014-07-11T20:26:39]"/>
            <x15:cachedUniqueName index="2231" name="[Range 2].[Date Created Conversion].&amp;[2014-07-11T21:13:07]"/>
            <x15:cachedUniqueName index="2232" name="[Range 2].[Date Created Conversion].&amp;[2014-07-12T02:04:23]"/>
            <x15:cachedUniqueName index="2233" name="[Range 2].[Date Created Conversion].&amp;[2014-07-12T16:08:40]"/>
            <x15:cachedUniqueName index="2234" name="[Range 2].[Date Created Conversion].&amp;[2014-07-12T20:27:47]"/>
            <x15:cachedUniqueName index="2235" name="[Range 2].[Date Created Conversion].&amp;[2014-07-13T02:09:15]"/>
            <x15:cachedUniqueName index="2236" name="[Range 2].[Date Created Conversion].&amp;[2014-07-13T10:48:23]"/>
            <x15:cachedUniqueName index="2237" name="[Range 2].[Date Created Conversion].&amp;[2014-07-13T15:51:50]"/>
            <x15:cachedUniqueName index="2238" name="[Range 2].[Date Created Conversion].&amp;[2014-07-13T22:50:11]"/>
            <x15:cachedUniqueName index="2239" name="[Range 2].[Date Created Conversion].&amp;[2014-07-14T03:14:56]"/>
            <x15:cachedUniqueName index="2240" name="[Range 2].[Date Created Conversion].&amp;[2014-07-14T03:19:26]"/>
            <x15:cachedUniqueName index="2241" name="[Range 2].[Date Created Conversion].&amp;[2014-07-14T14:04:40]"/>
            <x15:cachedUniqueName index="2242" name="[Range 2].[Date Created Conversion].&amp;[2014-07-14T16:41:12]"/>
            <x15:cachedUniqueName index="2243" name="[Range 2].[Date Created Conversion].&amp;[2014-07-14T18:49:08]"/>
            <x15:cachedUniqueName index="2244" name="[Range 2].[Date Created Conversion].&amp;[2014-07-14T22:53:34]"/>
            <x15:cachedUniqueName index="2245" name="[Range 2].[Date Created Conversion].&amp;[2014-07-14T23:31:52]"/>
            <x15:cachedUniqueName index="2246" name="[Range 2].[Date Created Conversion].&amp;[2014-07-15T03:02:36]"/>
            <x15:cachedUniqueName index="2247" name="[Range 2].[Date Created Conversion].&amp;[2014-07-15T12:58:18]"/>
            <x15:cachedUniqueName index="2248" name="[Range 2].[Date Created Conversion].&amp;[2014-07-15T13:56:40]"/>
            <x15:cachedUniqueName index="2249" name="[Range 2].[Date Created Conversion].&amp;[2014-07-15T15:20:23]"/>
            <x15:cachedUniqueName index="2250" name="[Range 2].[Date Created Conversion].&amp;[2014-07-15T15:59:33]"/>
            <x15:cachedUniqueName index="2251" name="[Range 2].[Date Created Conversion].&amp;[2014-07-15T18:20:08]"/>
            <x15:cachedUniqueName index="2252" name="[Range 2].[Date Created Conversion].&amp;[2014-07-15T19:42:34]"/>
            <x15:cachedUniqueName index="2253" name="[Range 2].[Date Created Conversion].&amp;[2014-07-15T22:50:34]"/>
            <x15:cachedUniqueName index="2254" name="[Range 2].[Date Created Conversion].&amp;[2014-07-15T23:27:00]"/>
            <x15:cachedUniqueName index="2255" name="[Range 2].[Date Created Conversion].&amp;[2014-07-16T04:34:57]"/>
            <x15:cachedUniqueName index="2256" name="[Range 2].[Date Created Conversion].&amp;[2014-07-16T11:18:30]"/>
            <x15:cachedUniqueName index="2257" name="[Range 2].[Date Created Conversion].&amp;[2014-07-16T14:17:33]"/>
            <x15:cachedUniqueName index="2258" name="[Range 2].[Date Created Conversion].&amp;[2014-07-16T15:00:22]"/>
            <x15:cachedUniqueName index="2259" name="[Range 2].[Date Created Conversion].&amp;[2014-07-16T20:20:34]"/>
            <x15:cachedUniqueName index="2260" name="[Range 2].[Date Created Conversion].&amp;[2014-07-17T05:03:11]"/>
            <x15:cachedUniqueName index="2261" name="[Range 2].[Date Created Conversion].&amp;[2014-07-17T07:45:08]"/>
            <x15:cachedUniqueName index="2262" name="[Range 2].[Date Created Conversion].&amp;[2014-07-17T18:25:12]"/>
            <x15:cachedUniqueName index="2263" name="[Range 2].[Date Created Conversion].&amp;[2014-07-17T19:55:03]"/>
            <x15:cachedUniqueName index="2264" name="[Range 2].[Date Created Conversion].&amp;[2014-07-17T21:44:12]"/>
            <x15:cachedUniqueName index="2265" name="[Range 2].[Date Created Conversion].&amp;[2014-07-17T23:38:22]"/>
            <x15:cachedUniqueName index="2266" name="[Range 2].[Date Created Conversion].&amp;[2014-07-18T09:04:10]"/>
            <x15:cachedUniqueName index="2267" name="[Range 2].[Date Created Conversion].&amp;[2014-07-18T11:24:19]"/>
            <x15:cachedUniqueName index="2268" name="[Range 2].[Date Created Conversion].&amp;[2014-07-18T12:52:58]"/>
            <x15:cachedUniqueName index="2269" name="[Range 2].[Date Created Conversion].&amp;[2014-07-18T19:58:18]"/>
            <x15:cachedUniqueName index="2270" name="[Range 2].[Date Created Conversion].&amp;[2014-07-18T20:10:17]"/>
            <x15:cachedUniqueName index="2271" name="[Range 2].[Date Created Conversion].&amp;[2014-07-19T00:08:10]"/>
            <x15:cachedUniqueName index="2272" name="[Range 2].[Date Created Conversion].&amp;[2014-07-19T04:13:01]"/>
            <x15:cachedUniqueName index="2273" name="[Range 2].[Date Created Conversion].&amp;[2014-07-19T05:06:39]"/>
            <x15:cachedUniqueName index="2274" name="[Range 2].[Date Created Conversion].&amp;[2014-07-19T17:32:33]"/>
            <x15:cachedUniqueName index="2275" name="[Range 2].[Date Created Conversion].&amp;[2014-07-20T23:36:18]"/>
            <x15:cachedUniqueName index="2276" name="[Range 2].[Date Created Conversion].&amp;[2014-07-21T06:21:27]"/>
            <x15:cachedUniqueName index="2277" name="[Range 2].[Date Created Conversion].&amp;[2014-07-21T07:43:21]"/>
            <x15:cachedUniqueName index="2278" name="[Range 2].[Date Created Conversion].&amp;[2014-07-21T13:31:54]"/>
            <x15:cachedUniqueName index="2279" name="[Range 2].[Date Created Conversion].&amp;[2014-07-21T15:38:18]"/>
            <x15:cachedUniqueName index="2280" name="[Range 2].[Date Created Conversion].&amp;[2014-07-21T16:22:32]"/>
            <x15:cachedUniqueName index="2281" name="[Range 2].[Date Created Conversion].&amp;[2014-07-21T18:18:21]"/>
            <x15:cachedUniqueName index="2282" name="[Range 2].[Date Created Conversion].&amp;[2014-07-21T19:41:30]"/>
            <x15:cachedUniqueName index="2283" name="[Range 2].[Date Created Conversion].&amp;[2014-07-21T20:24:03]"/>
            <x15:cachedUniqueName index="2284" name="[Range 2].[Date Created Conversion].&amp;[2014-07-22T00:45:30]"/>
            <x15:cachedUniqueName index="2285" name="[Range 2].[Date Created Conversion].&amp;[2014-07-22T04:49:49]"/>
            <x15:cachedUniqueName index="2286" name="[Range 2].[Date Created Conversion].&amp;[2014-07-22T07:01:55]"/>
            <x15:cachedUniqueName index="2287" name="[Range 2].[Date Created Conversion].&amp;[2014-07-22T14:34:56]"/>
            <x15:cachedUniqueName index="2288" name="[Range 2].[Date Created Conversion].&amp;[2014-07-22T19:53:18]"/>
            <x15:cachedUniqueName index="2289" name="[Range 2].[Date Created Conversion].&amp;[2014-07-22T22:00:40]"/>
            <x15:cachedUniqueName index="2290" name="[Range 2].[Date Created Conversion].&amp;[2014-07-22T23:32:28]"/>
            <x15:cachedUniqueName index="2291" name="[Range 2].[Date Created Conversion].&amp;[2014-07-23T03:44:15]"/>
            <x15:cachedUniqueName index="2292" name="[Range 2].[Date Created Conversion].&amp;[2014-07-23T15:10:50]"/>
            <x15:cachedUniqueName index="2293" name="[Range 2].[Date Created Conversion].&amp;[2014-07-23T15:25:31]"/>
            <x15:cachedUniqueName index="2294" name="[Range 2].[Date Created Conversion].&amp;[2014-07-23T15:57:03]"/>
            <x15:cachedUniqueName index="2295" name="[Range 2].[Date Created Conversion].&amp;[2014-07-23T18:32:49]"/>
            <x15:cachedUniqueName index="2296" name="[Range 2].[Date Created Conversion].&amp;[2014-07-23T18:36:01]"/>
            <x15:cachedUniqueName index="2297" name="[Range 2].[Date Created Conversion].&amp;[2014-07-24T03:00:10]"/>
            <x15:cachedUniqueName index="2298" name="[Range 2].[Date Created Conversion].&amp;[2014-07-24T18:31:23]"/>
            <x15:cachedUniqueName index="2299" name="[Range 2].[Date Created Conversion].&amp;[2014-07-24T20:59:10]"/>
            <x15:cachedUniqueName index="2300" name="[Range 2].[Date Created Conversion].&amp;[2014-07-24T22:08:38]"/>
            <x15:cachedUniqueName index="2301" name="[Range 2].[Date Created Conversion].&amp;[2014-07-25T19:25:12]"/>
            <x15:cachedUniqueName index="2302" name="[Range 2].[Date Created Conversion].&amp;[2014-07-25T20:48:11]"/>
            <x15:cachedUniqueName index="2303" name="[Range 2].[Date Created Conversion].&amp;[2014-07-25T23:14:09]"/>
            <x15:cachedUniqueName index="2304" name="[Range 2].[Date Created Conversion].&amp;[2014-07-26T08:17:57]"/>
            <x15:cachedUniqueName index="2305" name="[Range 2].[Date Created Conversion].&amp;[2014-07-26T16:00:57]"/>
            <x15:cachedUniqueName index="2306" name="[Range 2].[Date Created Conversion].&amp;[2014-07-26T23:28:26]"/>
            <x15:cachedUniqueName index="2307" name="[Range 2].[Date Created Conversion].&amp;[2014-07-27T22:20:12]"/>
            <x15:cachedUniqueName index="2308" name="[Range 2].[Date Created Conversion].&amp;[2014-07-28T00:31:21]"/>
            <x15:cachedUniqueName index="2309" name="[Range 2].[Date Created Conversion].&amp;[2014-07-28T16:18:55]"/>
            <x15:cachedUniqueName index="2310" name="[Range 2].[Date Created Conversion].&amp;[2014-07-28T18:33:01]"/>
            <x15:cachedUniqueName index="2311" name="[Range 2].[Date Created Conversion].&amp;[2014-07-28T20:09:38]"/>
            <x15:cachedUniqueName index="2312" name="[Range 2].[Date Created Conversion].&amp;[2014-07-28T20:47:16]"/>
            <x15:cachedUniqueName index="2313" name="[Range 2].[Date Created Conversion].&amp;[2014-07-29T00:50:56]"/>
            <x15:cachedUniqueName index="2314" name="[Range 2].[Date Created Conversion].&amp;[2014-07-29T13:27:24]"/>
            <x15:cachedUniqueName index="2315" name="[Range 2].[Date Created Conversion].&amp;[2014-07-29T21:17:20]"/>
            <x15:cachedUniqueName index="2316" name="[Range 2].[Date Created Conversion].&amp;[2014-07-30T00:20:25]"/>
            <x15:cachedUniqueName index="2317" name="[Range 2].[Date Created Conversion].&amp;[2014-07-30T09:37:21]"/>
            <x15:cachedUniqueName index="2318" name="[Range 2].[Date Created Conversion].&amp;[2014-07-30T18:45:11]"/>
            <x15:cachedUniqueName index="2319" name="[Range 2].[Date Created Conversion].&amp;[2014-07-30T20:43:05]"/>
            <x15:cachedUniqueName index="2320" name="[Range 2].[Date Created Conversion].&amp;[2014-07-31T04:48:13]"/>
            <x15:cachedUniqueName index="2321" name="[Range 2].[Date Created Conversion].&amp;[2014-07-31T12:59:53]"/>
            <x15:cachedUniqueName index="2322" name="[Range 2].[Date Created Conversion].&amp;[2014-07-31T15:16:24]"/>
            <x15:cachedUniqueName index="2323" name="[Range 2].[Date Created Conversion].&amp;[2014-07-31T16:42:28]"/>
            <x15:cachedUniqueName index="2324" name="[Range 2].[Date Created Conversion].&amp;[2014-07-31T16:49:20]"/>
            <x15:cachedUniqueName index="2325" name="[Range 2].[Date Created Conversion].&amp;[2014-07-31T18:30:45]"/>
            <x15:cachedUniqueName index="2326" name="[Range 2].[Date Created Conversion].&amp;[2014-07-31T23:06:36]"/>
            <x15:cachedUniqueName index="2327" name="[Range 2].[Date Created Conversion].&amp;[2015-07-01T00:16:05]"/>
            <x15:cachedUniqueName index="2328" name="[Range 2].[Date Created Conversion].&amp;[2015-07-01T06:10:41]"/>
            <x15:cachedUniqueName index="2329" name="[Range 2].[Date Created Conversion].&amp;[2015-07-01T20:32:28]"/>
            <x15:cachedUniqueName index="2330" name="[Range 2].[Date Created Conversion].&amp;[2015-07-02T03:00:54]"/>
            <x15:cachedUniqueName index="2331" name="[Range 2].[Date Created Conversion].&amp;[2015-07-02T06:45:37]"/>
            <x15:cachedUniqueName index="2332" name="[Range 2].[Date Created Conversion].&amp;[2015-07-02T22:06:12]"/>
            <x15:cachedUniqueName index="2333" name="[Range 2].[Date Created Conversion].&amp;[2015-07-02T22:33:43]"/>
            <x15:cachedUniqueName index="2334" name="[Range 2].[Date Created Conversion].&amp;[2015-07-03T00:18:24]"/>
            <x15:cachedUniqueName index="2335" name="[Range 2].[Date Created Conversion].&amp;[2015-07-03T06:03:10]"/>
            <x15:cachedUniqueName index="2336" name="[Range 2].[Date Created Conversion].&amp;[2015-07-03T11:13:12]"/>
            <x15:cachedUniqueName index="2337" name="[Range 2].[Date Created Conversion].&amp;[2015-07-03T19:17:13]"/>
            <x15:cachedUniqueName index="2338" name="[Range 2].[Date Created Conversion].&amp;[2015-07-03T19:59:26]"/>
            <x15:cachedUniqueName index="2339" name="[Range 2].[Date Created Conversion].&amp;[2015-07-04T00:44:42]"/>
            <x15:cachedUniqueName index="2340" name="[Range 2].[Date Created Conversion].&amp;[2015-07-04T16:09:30]"/>
            <x15:cachedUniqueName index="2341" name="[Range 2].[Date Created Conversion].&amp;[2015-07-06T00:33:53]"/>
            <x15:cachedUniqueName index="2342" name="[Range 2].[Date Created Conversion].&amp;[2015-07-06T08:43:27]"/>
            <x15:cachedUniqueName index="2343" name="[Range 2].[Date Created Conversion].&amp;[2015-07-06T16:50:32]"/>
            <x15:cachedUniqueName index="2344" name="[Range 2].[Date Created Conversion].&amp;[2015-07-06T19:46:39]"/>
            <x15:cachedUniqueName index="2345" name="[Range 2].[Date Created Conversion].&amp;[2015-07-07T11:05:21]"/>
            <x15:cachedUniqueName index="2346" name="[Range 2].[Date Created Conversion].&amp;[2015-07-07T14:12:24]"/>
            <x15:cachedUniqueName index="2347" name="[Range 2].[Date Created Conversion].&amp;[2015-07-07T15:31:47]"/>
            <x15:cachedUniqueName index="2348" name="[Range 2].[Date Created Conversion].&amp;[2015-07-07T16:13:11]"/>
            <x15:cachedUniqueName index="2349" name="[Range 2].[Date Created Conversion].&amp;[2015-07-07T19:35:23]"/>
            <x15:cachedUniqueName index="2350" name="[Range 2].[Date Created Conversion].&amp;[2015-07-07T21:44:12]"/>
            <x15:cachedUniqueName index="2351" name="[Range 2].[Date Created Conversion].&amp;[2015-07-07T22:24:54]"/>
            <x15:cachedUniqueName index="2352" name="[Range 2].[Date Created Conversion].&amp;[2015-07-08T11:34:30]"/>
            <x15:cachedUniqueName index="2353" name="[Range 2].[Date Created Conversion].&amp;[2015-07-08T15:36:58]"/>
            <x15:cachedUniqueName index="2354" name="[Range 2].[Date Created Conversion].&amp;[2015-07-08T17:22:26]"/>
            <x15:cachedUniqueName index="2355" name="[Range 2].[Date Created Conversion].&amp;[2015-07-08T18:30:56]"/>
            <x15:cachedUniqueName index="2356" name="[Range 2].[Date Created Conversion].&amp;[2015-07-08T19:31:29]"/>
            <x15:cachedUniqueName index="2357" name="[Range 2].[Date Created Conversion].&amp;[2015-07-08T22:36:08]"/>
            <x15:cachedUniqueName index="2358" name="[Range 2].[Date Created Conversion].&amp;[2015-07-09T02:18:28]"/>
            <x15:cachedUniqueName index="2359" name="[Range 2].[Date Created Conversion].&amp;[2015-07-09T08:35:08]"/>
            <x15:cachedUniqueName index="2360" name="[Range 2].[Date Created Conversion].&amp;[2015-07-09T15:33:37]"/>
            <x15:cachedUniqueName index="2361" name="[Range 2].[Date Created Conversion].&amp;[2015-07-09T18:02:25]"/>
            <x15:cachedUniqueName index="2362" name="[Range 2].[Date Created Conversion].&amp;[2015-07-09T20:00:39]"/>
            <x15:cachedUniqueName index="2363" name="[Range 2].[Date Created Conversion].&amp;[2015-07-10T04:30:03]"/>
            <x15:cachedUniqueName index="2364" name="[Range 2].[Date Created Conversion].&amp;[2015-07-10T15:27:10]"/>
            <x15:cachedUniqueName index="2365" name="[Range 2].[Date Created Conversion].&amp;[2015-07-10T17:59:38]"/>
            <x15:cachedUniqueName index="2366" name="[Range 2].[Date Created Conversion].&amp;[2015-07-11T00:41:20]"/>
            <x15:cachedUniqueName index="2367" name="[Range 2].[Date Created Conversion].&amp;[2015-07-11T04:00:18]"/>
            <x15:cachedUniqueName index="2368" name="[Range 2].[Date Created Conversion].&amp;[2015-07-11T22:17:17]"/>
            <x15:cachedUniqueName index="2369" name="[Range 2].[Date Created Conversion].&amp;[2015-07-12T18:31:40]"/>
            <x15:cachedUniqueName index="2370" name="[Range 2].[Date Created Conversion].&amp;[2015-07-13T13:25:39]"/>
            <x15:cachedUniqueName index="2371" name="[Range 2].[Date Created Conversion].&amp;[2015-07-13T16:14:23]"/>
            <x15:cachedUniqueName index="2372" name="[Range 2].[Date Created Conversion].&amp;[2015-07-13T16:41:00]"/>
            <x15:cachedUniqueName index="2373" name="[Range 2].[Date Created Conversion].&amp;[2015-07-13T18:00:22]"/>
            <x15:cachedUniqueName index="2374" name="[Range 2].[Date Created Conversion].&amp;[2015-07-13T18:22:49]"/>
            <x15:cachedUniqueName index="2375" name="[Range 2].[Date Created Conversion].&amp;[2015-07-13T18:37:08]"/>
            <x15:cachedUniqueName index="2376" name="[Range 2].[Date Created Conversion].&amp;[2015-07-14T07:50:59]"/>
            <x15:cachedUniqueName index="2377" name="[Range 2].[Date Created Conversion].&amp;[2015-07-14T08:46:49]"/>
            <x15:cachedUniqueName index="2378" name="[Range 2].[Date Created Conversion].&amp;[2015-07-14T13:40:48]"/>
            <x15:cachedUniqueName index="2379" name="[Range 2].[Date Created Conversion].&amp;[2015-07-14T14:50:40]"/>
            <x15:cachedUniqueName index="2380" name="[Range 2].[Date Created Conversion].&amp;[2015-07-14T15:34:26]"/>
            <x15:cachedUniqueName index="2381" name="[Range 2].[Date Created Conversion].&amp;[2015-07-14T15:37:54]"/>
            <x15:cachedUniqueName index="2382" name="[Range 2].[Date Created Conversion].&amp;[2015-07-14T20:57:42]"/>
            <x15:cachedUniqueName index="2383" name="[Range 2].[Date Created Conversion].&amp;[2015-07-15T06:16:59]"/>
            <x15:cachedUniqueName index="2384" name="[Range 2].[Date Created Conversion].&amp;[2015-07-15T13:00:52]"/>
            <x15:cachedUniqueName index="2385" name="[Range 2].[Date Created Conversion].&amp;[2015-07-15T13:52:46]"/>
            <x15:cachedUniqueName index="2386" name="[Range 2].[Date Created Conversion].&amp;[2015-07-15T15:01:12]"/>
            <x15:cachedUniqueName index="2387" name="[Range 2].[Date Created Conversion].&amp;[2015-07-15T15:59:25]"/>
            <x15:cachedUniqueName index="2388" name="[Range 2].[Date Created Conversion].&amp;[2015-07-15T16:14:18]"/>
            <x15:cachedUniqueName index="2389" name="[Range 2].[Date Created Conversion].&amp;[2015-07-15T18:11:52]"/>
            <x15:cachedUniqueName index="2390" name="[Range 2].[Date Created Conversion].&amp;[2015-07-16T10:28:10]"/>
            <x15:cachedUniqueName index="2391" name="[Range 2].[Date Created Conversion].&amp;[2015-07-16T16:12:01]"/>
            <x15:cachedUniqueName index="2392" name="[Range 2].[Date Created Conversion].&amp;[2015-07-17T06:40:36]"/>
            <x15:cachedUniqueName index="2393" name="[Range 2].[Date Created Conversion].&amp;[2015-07-17T14:15:47]"/>
            <x15:cachedUniqueName index="2394" name="[Range 2].[Date Created Conversion].&amp;[2015-07-18T10:22:16]"/>
            <x15:cachedUniqueName index="2395" name="[Range 2].[Date Created Conversion].&amp;[2015-07-18T16:15:59]"/>
            <x15:cachedUniqueName index="2396" name="[Range 2].[Date Created Conversion].&amp;[2015-07-18T16:19:38]"/>
            <x15:cachedUniqueName index="2397" name="[Range 2].[Date Created Conversion].&amp;[2015-07-19T21:01:15]"/>
            <x15:cachedUniqueName index="2398" name="[Range 2].[Date Created Conversion].&amp;[2015-07-20T04:06:16]"/>
            <x15:cachedUniqueName index="2399" name="[Range 2].[Date Created Conversion].&amp;[2015-07-20T17:03:40]"/>
            <x15:cachedUniqueName index="2400" name="[Range 2].[Date Created Conversion].&amp;[2015-07-20T17:15:12]"/>
            <x15:cachedUniqueName index="2401" name="[Range 2].[Date Created Conversion].&amp;[2015-07-21T18:19:02]"/>
            <x15:cachedUniqueName index="2402" name="[Range 2].[Date Created Conversion].&amp;[2015-07-21T20:02:56]"/>
            <x15:cachedUniqueName index="2403" name="[Range 2].[Date Created Conversion].&amp;[2015-07-22T06:14:17]"/>
            <x15:cachedUniqueName index="2404" name="[Range 2].[Date Created Conversion].&amp;[2015-07-22T14:05:16]"/>
            <x15:cachedUniqueName index="2405" name="[Range 2].[Date Created Conversion].&amp;[2015-07-22T17:55:13]"/>
            <x15:cachedUniqueName index="2406" name="[Range 2].[Date Created Conversion].&amp;[2015-07-22T19:05:56]"/>
            <x15:cachedUniqueName index="2407" name="[Range 2].[Date Created Conversion].&amp;[2015-07-23T15:05:19]"/>
            <x15:cachedUniqueName index="2408" name="[Range 2].[Date Created Conversion].&amp;[2015-07-23T16:19:14]"/>
            <x15:cachedUniqueName index="2409" name="[Range 2].[Date Created Conversion].&amp;[2015-07-23T20:18:55]"/>
            <x15:cachedUniqueName index="2410" name="[Range 2].[Date Created Conversion].&amp;[2015-07-24T13:37:40]"/>
            <x15:cachedUniqueName index="2411" name="[Range 2].[Date Created Conversion].&amp;[2015-07-24T14:14:55]"/>
            <x15:cachedUniqueName index="2412" name="[Range 2].[Date Created Conversion].&amp;[2015-07-24T16:08:57]"/>
            <x15:cachedUniqueName index="2413" name="[Range 2].[Date Created Conversion].&amp;[2015-07-25T10:33:16]"/>
            <x15:cachedUniqueName index="2414" name="[Range 2].[Date Created Conversion].&amp;[2015-07-26T15:05:12]"/>
            <x15:cachedUniqueName index="2415" name="[Range 2].[Date Created Conversion].&amp;[2015-07-26T17:34:42]"/>
            <x15:cachedUniqueName index="2416" name="[Range 2].[Date Created Conversion].&amp;[2015-07-26T22:49:51]"/>
            <x15:cachedUniqueName index="2417" name="[Range 2].[Date Created Conversion].&amp;[2015-07-26T23:52:09]"/>
            <x15:cachedUniqueName index="2418" name="[Range 2].[Date Created Conversion].&amp;[2015-07-27T14:58:50]"/>
            <x15:cachedUniqueName index="2419" name="[Range 2].[Date Created Conversion].&amp;[2015-07-28T00:18:50]"/>
            <x15:cachedUniqueName index="2420" name="[Range 2].[Date Created Conversion].&amp;[2015-07-28T12:07:53]"/>
            <x15:cachedUniqueName index="2421" name="[Range 2].[Date Created Conversion].&amp;[2015-07-28T15:54:35]"/>
            <x15:cachedUniqueName index="2422" name="[Range 2].[Date Created Conversion].&amp;[2015-07-28T19:15:10]"/>
            <x15:cachedUniqueName index="2423" name="[Range 2].[Date Created Conversion].&amp;[2015-07-29T16:41:46]"/>
            <x15:cachedUniqueName index="2424" name="[Range 2].[Date Created Conversion].&amp;[2015-07-30T15:53:44]"/>
            <x15:cachedUniqueName index="2425" name="[Range 2].[Date Created Conversion].&amp;[2015-07-31T23:28:03]"/>
            <x15:cachedUniqueName index="2426" name="[Range 2].[Date Created Conversion].&amp;[2016-07-01T01:09:38]"/>
            <x15:cachedUniqueName index="2427" name="[Range 2].[Date Created Conversion].&amp;[2016-07-01T07:33:47]"/>
            <x15:cachedUniqueName index="2428" name="[Range 2].[Date Created Conversion].&amp;[2016-07-01T15:41:45]"/>
            <x15:cachedUniqueName index="2429" name="[Range 2].[Date Created Conversion].&amp;[2016-07-02T13:03:34]"/>
            <x15:cachedUniqueName index="2430" name="[Range 2].[Date Created Conversion].&amp;[2016-07-02T14:00:08]"/>
            <x15:cachedUniqueName index="2431" name="[Range 2].[Date Created Conversion].&amp;[2016-07-02T16:22:03]"/>
            <x15:cachedUniqueName index="2432" name="[Range 2].[Date Created Conversion].&amp;[2016-07-02T22:14:12]"/>
            <x15:cachedUniqueName index="2433" name="[Range 2].[Date Created Conversion].&amp;[2016-07-03T22:01:11]"/>
            <x15:cachedUniqueName index="2434" name="[Range 2].[Date Created Conversion].&amp;[2016-07-04T04:00:04]"/>
            <x15:cachedUniqueName index="2435" name="[Range 2].[Date Created Conversion].&amp;[2016-07-04T08:10:18]"/>
            <x15:cachedUniqueName index="2436" name="[Range 2].[Date Created Conversion].&amp;[2016-07-04T16:07:36]"/>
            <x15:cachedUniqueName index="2437" name="[Range 2].[Date Created Conversion].&amp;[2016-07-04T16:46:11]"/>
            <x15:cachedUniqueName index="2438" name="[Range 2].[Date Created Conversion].&amp;[2016-07-05T12:06:28]"/>
            <x15:cachedUniqueName index="2439" name="[Range 2].[Date Created Conversion].&amp;[2016-07-05T14:00:03]"/>
            <x15:cachedUniqueName index="2440" name="[Range 2].[Date Created Conversion].&amp;[2016-07-05T16:00:50]"/>
            <x15:cachedUniqueName index="2441" name="[Range 2].[Date Created Conversion].&amp;[2016-07-05T16:34:37]"/>
            <x15:cachedUniqueName index="2442" name="[Range 2].[Date Created Conversion].&amp;[2016-07-05T16:41:49]"/>
            <x15:cachedUniqueName index="2443" name="[Range 2].[Date Created Conversion].&amp;[2016-07-05T19:22:21]"/>
            <x15:cachedUniqueName index="2444" name="[Range 2].[Date Created Conversion].&amp;[2016-07-05T20:57:09]"/>
            <x15:cachedUniqueName index="2445" name="[Range 2].[Date Created Conversion].&amp;[2016-07-06T19:01:08]"/>
            <x15:cachedUniqueName index="2446" name="[Range 2].[Date Created Conversion].&amp;[2016-07-07T04:32:47]"/>
            <x15:cachedUniqueName index="2447" name="[Range 2].[Date Created Conversion].&amp;[2016-07-07T23:44:54]"/>
            <x15:cachedUniqueName index="2448" name="[Range 2].[Date Created Conversion].&amp;[2016-07-08T01:32:22]"/>
            <x15:cachedUniqueName index="2449" name="[Range 2].[Date Created Conversion].&amp;[2016-07-08T10:20:56]"/>
            <x15:cachedUniqueName index="2450" name="[Range 2].[Date Created Conversion].&amp;[2016-07-08T11:22:34]"/>
            <x15:cachedUniqueName index="2451" name="[Range 2].[Date Created Conversion].&amp;[2016-07-08T18:08:10]"/>
            <x15:cachedUniqueName index="2452" name="[Range 2].[Date Created Conversion].&amp;[2016-07-08T18:38:29]"/>
            <x15:cachedUniqueName index="2453" name="[Range 2].[Date Created Conversion].&amp;[2016-07-08T19:32:25]"/>
            <x15:cachedUniqueName index="2454" name="[Range 2].[Date Created Conversion].&amp;[2016-07-10T03:42:43]"/>
            <x15:cachedUniqueName index="2455" name="[Range 2].[Date Created Conversion].&amp;[2016-07-10T18:48:47]"/>
            <x15:cachedUniqueName index="2456" name="[Range 2].[Date Created Conversion].&amp;[2016-07-10T19:54:22]"/>
            <x15:cachedUniqueName index="2457" name="[Range 2].[Date Created Conversion].&amp;[2016-07-12T22:23:27]"/>
            <x15:cachedUniqueName index="2458" name="[Range 2].[Date Created Conversion].&amp;[2016-07-13T00:37:54]"/>
            <x15:cachedUniqueName index="2459" name="[Range 2].[Date Created Conversion].&amp;[2016-07-13T21:08:45]"/>
            <x15:cachedUniqueName index="2460" name="[Range 2].[Date Created Conversion].&amp;[2016-07-13T22:53:29]"/>
            <x15:cachedUniqueName index="2461" name="[Range 2].[Date Created Conversion].&amp;[2016-07-14T00:13:06]"/>
            <x15:cachedUniqueName index="2462" name="[Range 2].[Date Created Conversion].&amp;[2016-07-14T11:32:37]"/>
            <x15:cachedUniqueName index="2463" name="[Range 2].[Date Created Conversion].&amp;[2016-07-15T10:35:20]"/>
            <x15:cachedUniqueName index="2464" name="[Range 2].[Date Created Conversion].&amp;[2016-07-15T14:30:57]"/>
            <x15:cachedUniqueName index="2465" name="[Range 2].[Date Created Conversion].&amp;[2016-07-15T22:45:43]"/>
            <x15:cachedUniqueName index="2466" name="[Range 2].[Date Created Conversion].&amp;[2016-07-16T00:06:23]"/>
            <x15:cachedUniqueName index="2467" name="[Range 2].[Date Created Conversion].&amp;[2016-07-16T06:20:25]"/>
            <x15:cachedUniqueName index="2468" name="[Range 2].[Date Created Conversion].&amp;[2016-07-16T12:44:52]"/>
            <x15:cachedUniqueName index="2469" name="[Range 2].[Date Created Conversion].&amp;[2016-07-16T20:09:42]"/>
            <x15:cachedUniqueName index="2470" name="[Range 2].[Date Created Conversion].&amp;[2016-07-17T18:13:30]"/>
            <x15:cachedUniqueName index="2471" name="[Range 2].[Date Created Conversion].&amp;[2016-07-18T12:05:54]"/>
            <x15:cachedUniqueName index="2472" name="[Range 2].[Date Created Conversion].&amp;[2016-07-18T14:31:46]"/>
            <x15:cachedUniqueName index="2473" name="[Range 2].[Date Created Conversion].&amp;[2016-07-19T02:38:45]"/>
            <x15:cachedUniqueName index="2474" name="[Range 2].[Date Created Conversion].&amp;[2016-07-19T16:52:18]"/>
            <x15:cachedUniqueName index="2475" name="[Range 2].[Date Created Conversion].&amp;[2016-07-19T20:24:33]"/>
            <x15:cachedUniqueName index="2476" name="[Range 2].[Date Created Conversion].&amp;[2016-07-19T21:52:19]"/>
            <x15:cachedUniqueName index="2477" name="[Range 2].[Date Created Conversion].&amp;[2016-07-19T23:54:51]"/>
            <x15:cachedUniqueName index="2478" name="[Range 2].[Date Created Conversion].&amp;[2016-07-20T04:01:09]"/>
            <x15:cachedUniqueName index="2479" name="[Range 2].[Date Created Conversion].&amp;[2016-07-20T10:05:40]"/>
            <x15:cachedUniqueName index="2480" name="[Range 2].[Date Created Conversion].&amp;[2016-07-20T15:01:43]"/>
            <x15:cachedUniqueName index="2481" name="[Range 2].[Date Created Conversion].&amp;[2016-07-21T14:48:13]"/>
            <x15:cachedUniqueName index="2482" name="[Range 2].[Date Created Conversion].&amp;[2016-07-21T18:41:02]"/>
            <x15:cachedUniqueName index="2483" name="[Range 2].[Date Created Conversion].&amp;[2016-07-22T07:52:18]"/>
            <x15:cachedUniqueName index="2484" name="[Range 2].[Date Created Conversion].&amp;[2016-07-22T15:45:32]"/>
            <x15:cachedUniqueName index="2485" name="[Range 2].[Date Created Conversion].&amp;[2016-07-23T16:01:25]"/>
            <x15:cachedUniqueName index="2486" name="[Range 2].[Date Created Conversion].&amp;[2016-07-24T03:07:17]"/>
            <x15:cachedUniqueName index="2487" name="[Range 2].[Date Created Conversion].&amp;[2016-07-25T06:41:21]"/>
            <x15:cachedUniqueName index="2488" name="[Range 2].[Date Created Conversion].&amp;[2016-07-25T10:51:56]"/>
            <x15:cachedUniqueName index="2489" name="[Range 2].[Date Created Conversion].&amp;[2016-07-25T16:44:30]"/>
            <x15:cachedUniqueName index="2490" name="[Range 2].[Date Created Conversion].&amp;[2016-07-26T14:34:36]"/>
            <x15:cachedUniqueName index="2491" name="[Range 2].[Date Created Conversion].&amp;[2016-07-27T04:56:36]"/>
            <x15:cachedUniqueName index="2492" name="[Range 2].[Date Created Conversion].&amp;[2016-07-28T15:14:01]"/>
            <x15:cachedUniqueName index="2493" name="[Range 2].[Date Created Conversion].&amp;[2016-07-28T17:00:09]"/>
            <x15:cachedUniqueName index="2494" name="[Range 2].[Date Created Conversion].&amp;[2016-07-30T09:32:28]"/>
            <x15:cachedUniqueName index="2495" name="[Range 2].[Date Created Conversion].&amp;[2009-08-18T21:29:28]"/>
            <x15:cachedUniqueName index="2496" name="[Range 2].[Date Created Conversion].&amp;[2009-08-25T15:26:54]"/>
            <x15:cachedUniqueName index="2497" name="[Range 2].[Date Created Conversion].&amp;[2010-08-05T17:09:12]"/>
            <x15:cachedUniqueName index="2498" name="[Range 2].[Date Created Conversion].&amp;[2010-08-09T01:34:51]"/>
            <x15:cachedUniqueName index="2499" name="[Range 2].[Date Created Conversion].&amp;[2010-08-27T00:16:16]"/>
            <x15:cachedUniqueName index="2500" name="[Range 2].[Date Created Conversion].&amp;[2011-08-02T21:20:31]"/>
            <x15:cachedUniqueName index="2501" name="[Range 2].[Date Created Conversion].&amp;[2011-08-03T17:36:13]"/>
            <x15:cachedUniqueName index="2502" name="[Range 2].[Date Created Conversion].&amp;[2011-08-04T20:39:10]"/>
            <x15:cachedUniqueName index="2503" name="[Range 2].[Date Created Conversion].&amp;[2011-08-06T14:30:22]"/>
            <x15:cachedUniqueName index="2504" name="[Range 2].[Date Created Conversion].&amp;[2011-08-08T16:35:39]"/>
            <x15:cachedUniqueName index="2505" name="[Range 2].[Date Created Conversion].&amp;[2011-08-08T16:58:52]"/>
            <x15:cachedUniqueName index="2506" name="[Range 2].[Date Created Conversion].&amp;[2011-08-08T17:12:51]"/>
            <x15:cachedUniqueName index="2507" name="[Range 2].[Date Created Conversion].&amp;[2011-08-09T04:54:18]"/>
            <x15:cachedUniqueName index="2508" name="[Range 2].[Date Created Conversion].&amp;[2011-08-10T21:02:43]"/>
            <x15:cachedUniqueName index="2509" name="[Range 2].[Date Created Conversion].&amp;[2011-08-11T01:00:22]"/>
            <x15:cachedUniqueName index="2510" name="[Range 2].[Date Created Conversion].&amp;[2011-08-12T04:37:03]"/>
            <x15:cachedUniqueName index="2511" name="[Range 2].[Date Created Conversion].&amp;[2011-08-16T22:00:03]"/>
            <x15:cachedUniqueName index="2512" name="[Range 2].[Date Created Conversion].&amp;[2011-08-17T20:22:12]"/>
            <x15:cachedUniqueName index="2513" name="[Range 2].[Date Created Conversion].&amp;[2011-08-23T18:28:49]"/>
            <x15:cachedUniqueName index="2514" name="[Range 2].[Date Created Conversion].&amp;[2011-08-24T03:00:37]"/>
            <x15:cachedUniqueName index="2515" name="[Range 2].[Date Created Conversion].&amp;[2011-08-27T03:58:22]"/>
            <x15:cachedUniqueName index="2516" name="[Range 2].[Date Created Conversion].&amp;[2011-08-29T00:18:17]"/>
            <x15:cachedUniqueName index="2517" name="[Range 2].[Date Created Conversion].&amp;[2011-08-30T16:12:01]"/>
            <x15:cachedUniqueName index="2518" name="[Range 2].[Date Created Conversion].&amp;[2011-08-31T04:30:25]"/>
            <x15:cachedUniqueName index="2519" name="[Range 2].[Date Created Conversion].&amp;[2012-08-02T00:32:04]"/>
            <x15:cachedUniqueName index="2520" name="[Range 2].[Date Created Conversion].&amp;[2012-08-02T01:21:02]"/>
            <x15:cachedUniqueName index="2521" name="[Range 2].[Date Created Conversion].&amp;[2012-08-03T11:30:48]"/>
            <x15:cachedUniqueName index="2522" name="[Range 2].[Date Created Conversion].&amp;[2012-08-04T06:47:45]"/>
            <x15:cachedUniqueName index="2523" name="[Range 2].[Date Created Conversion].&amp;[2012-08-06T19:29:43]"/>
            <x15:cachedUniqueName index="2524" name="[Range 2].[Date Created Conversion].&amp;[2012-08-08T22:37:44]"/>
            <x15:cachedUniqueName index="2525" name="[Range 2].[Date Created Conversion].&amp;[2012-08-13T11:24:43]"/>
            <x15:cachedUniqueName index="2526" name="[Range 2].[Date Created Conversion].&amp;[2012-08-13T18:02:14]"/>
            <x15:cachedUniqueName index="2527" name="[Range 2].[Date Created Conversion].&amp;[2012-08-14T04:13:00]"/>
            <x15:cachedUniqueName index="2528" name="[Range 2].[Date Created Conversion].&amp;[2012-08-14T16:18:54]"/>
            <x15:cachedUniqueName index="2529" name="[Range 2].[Date Created Conversion].&amp;[2012-08-14T16:47:33]"/>
            <x15:cachedUniqueName index="2530" name="[Range 2].[Date Created Conversion].&amp;[2012-08-15T18:40:03]"/>
            <x15:cachedUniqueName index="2531" name="[Range 2].[Date Created Conversion].&amp;[2012-08-15T20:35:36]"/>
            <x15:cachedUniqueName index="2532" name="[Range 2].[Date Created Conversion].&amp;[2012-08-22T19:38:14]"/>
            <x15:cachedUniqueName index="2533" name="[Range 2].[Date Created Conversion].&amp;[2012-08-23T10:07:02]"/>
            <x15:cachedUniqueName index="2534" name="[Range 2].[Date Created Conversion].&amp;[2012-08-23T17:01:40]"/>
            <x15:cachedUniqueName index="2535" name="[Range 2].[Date Created Conversion].&amp;[2012-08-23T18:19:16]"/>
            <x15:cachedUniqueName index="2536" name="[Range 2].[Date Created Conversion].&amp;[2012-08-24T17:15:48]"/>
            <x15:cachedUniqueName index="2537" name="[Range 2].[Date Created Conversion].&amp;[2012-08-25T19:46:52]"/>
            <x15:cachedUniqueName index="2538" name="[Range 2].[Date Created Conversion].&amp;[2012-08-27T04:40:17]"/>
            <x15:cachedUniqueName index="2539" name="[Range 2].[Date Created Conversion].&amp;[2012-08-28T19:06:20]"/>
            <x15:cachedUniqueName index="2540" name="[Range 2].[Date Created Conversion].&amp;[2012-08-28T22:54:54]"/>
            <x15:cachedUniqueName index="2541" name="[Range 2].[Date Created Conversion].&amp;[2012-08-29T21:39:09]"/>
            <x15:cachedUniqueName index="2542" name="[Range 2].[Date Created Conversion].&amp;[2012-08-30T16:59:59]"/>
            <x15:cachedUniqueName index="2543" name="[Range 2].[Date Created Conversion].&amp;[2013-08-01T14:40:12]"/>
            <x15:cachedUniqueName index="2544" name="[Range 2].[Date Created Conversion].&amp;[2013-08-02T00:32:03]"/>
            <x15:cachedUniqueName index="2545" name="[Range 2].[Date Created Conversion].&amp;[2013-08-02T20:30:06]"/>
            <x15:cachedUniqueName index="2546" name="[Range 2].[Date Created Conversion].&amp;[2013-08-05T19:04:29]"/>
            <x15:cachedUniqueName index="2547" name="[Range 2].[Date Created Conversion].&amp;[2013-08-07T13:03:18]"/>
            <x15:cachedUniqueName index="2548" name="[Range 2].[Date Created Conversion].&amp;[2013-08-08T23:07:34]"/>
            <x15:cachedUniqueName index="2549" name="[Range 2].[Date Created Conversion].&amp;[2013-08-09T16:37:23]"/>
            <x15:cachedUniqueName index="2550" name="[Range 2].[Date Created Conversion].&amp;[2013-08-13T13:07:20]"/>
            <x15:cachedUniqueName index="2551" name="[Range 2].[Date Created Conversion].&amp;[2013-08-14T17:28:12]"/>
            <x15:cachedUniqueName index="2552" name="[Range 2].[Date Created Conversion].&amp;[2013-08-14T17:56:20]"/>
            <x15:cachedUniqueName index="2553" name="[Range 2].[Date Created Conversion].&amp;[2013-08-16T21:11:25]"/>
            <x15:cachedUniqueName index="2554" name="[Range 2].[Date Created Conversion].&amp;[2013-08-20T18:08:48]"/>
            <x15:cachedUniqueName index="2555" name="[Range 2].[Date Created Conversion].&amp;[2013-08-20T20:21:10]"/>
            <x15:cachedUniqueName index="2556" name="[Range 2].[Date Created Conversion].&amp;[2013-08-21T20:17:27]"/>
            <x15:cachedUniqueName index="2557" name="[Range 2].[Date Created Conversion].&amp;[2013-08-23T10:14:17]"/>
            <x15:cachedUniqueName index="2558" name="[Range 2].[Date Created Conversion].&amp;[2013-08-23T21:44:38]"/>
            <x15:cachedUniqueName index="2559" name="[Range 2].[Date Created Conversion].&amp;[2013-08-27T02:34:27]"/>
            <x15:cachedUniqueName index="2560" name="[Range 2].[Date Created Conversion].&amp;[2014-08-01T12:39:12]"/>
            <x15:cachedUniqueName index="2561" name="[Range 2].[Date Created Conversion].&amp;[2014-08-01T15:30:34]"/>
            <x15:cachedUniqueName index="2562" name="[Range 2].[Date Created Conversion].&amp;[2014-08-01T15:47:58]"/>
            <x15:cachedUniqueName index="2563" name="[Range 2].[Date Created Conversion].&amp;[2014-08-01T15:58:45]"/>
            <x15:cachedUniqueName index="2564" name="[Range 2].[Date Created Conversion].&amp;[2014-08-01T17:31:31]"/>
            <x15:cachedUniqueName index="2565" name="[Range 2].[Date Created Conversion].&amp;[2014-08-02T05:45:54]"/>
            <x15:cachedUniqueName index="2566" name="[Range 2].[Date Created Conversion].&amp;[2014-08-02T13:31:18]"/>
            <x15:cachedUniqueName index="2567" name="[Range 2].[Date Created Conversion].&amp;[2014-08-03T09:21:17]"/>
            <x15:cachedUniqueName index="2568" name="[Range 2].[Date Created Conversion].&amp;[2014-08-03T14:27:49]"/>
            <x15:cachedUniqueName index="2569" name="[Range 2].[Date Created Conversion].&amp;[2014-08-03T17:56:32]"/>
            <x15:cachedUniqueName index="2570" name="[Range 2].[Date Created Conversion].&amp;[2014-08-04T13:09:16]"/>
            <x15:cachedUniqueName index="2571" name="[Range 2].[Date Created Conversion].&amp;[2014-08-04T18:40:11]"/>
            <x15:cachedUniqueName index="2572" name="[Range 2].[Date Created Conversion].&amp;[2014-08-04T18:48:27]"/>
            <x15:cachedUniqueName index="2573" name="[Range 2].[Date Created Conversion].&amp;[2014-08-04T18:49:24]"/>
            <x15:cachedUniqueName index="2574" name="[Range 2].[Date Created Conversion].&amp;[2014-08-04T20:38:08]"/>
            <x15:cachedUniqueName index="2575" name="[Range 2].[Date Created Conversion].&amp;[2014-08-05T00:14:30]"/>
            <x15:cachedUniqueName index="2576" name="[Range 2].[Date Created Conversion].&amp;[2014-08-05T16:07:54]"/>
            <x15:cachedUniqueName index="2577" name="[Range 2].[Date Created Conversion].&amp;[2014-08-05T17:09:42]"/>
            <x15:cachedUniqueName index="2578" name="[Range 2].[Date Created Conversion].&amp;[2014-08-05T20:46:38]"/>
            <x15:cachedUniqueName index="2579" name="[Range 2].[Date Created Conversion].&amp;[2014-08-06T04:23:35]"/>
            <x15:cachedUniqueName index="2580" name="[Range 2].[Date Created Conversion].&amp;[2014-08-06T20:30:02]"/>
            <x15:cachedUniqueName index="2581" name="[Range 2].[Date Created Conversion].&amp;[2014-08-07T00:10:11]"/>
            <x15:cachedUniqueName index="2582" name="[Range 2].[Date Created Conversion].&amp;[2014-08-07T05:09:04]"/>
            <x15:cachedUniqueName index="2583" name="[Range 2].[Date Created Conversion].&amp;[2014-08-07T08:31:46]"/>
            <x15:cachedUniqueName index="2584" name="[Range 2].[Date Created Conversion].&amp;[2014-08-07T18:16:58]"/>
            <x15:cachedUniqueName index="2585" name="[Range 2].[Date Created Conversion].&amp;[2014-08-07T19:48:38]"/>
            <x15:cachedUniqueName index="2586" name="[Range 2].[Date Created Conversion].&amp;[2014-08-08T22:13:14]"/>
            <x15:cachedUniqueName index="2587" name="[Range 2].[Date Created Conversion].&amp;[2014-08-09T21:50:26]"/>
            <x15:cachedUniqueName index="2588" name="[Range 2].[Date Created Conversion].&amp;[2014-08-10T01:41:37]"/>
            <x15:cachedUniqueName index="2589" name="[Range 2].[Date Created Conversion].&amp;[2014-08-10T12:35:46]"/>
            <x15:cachedUniqueName index="2590" name="[Range 2].[Date Created Conversion].&amp;[2014-08-10T18:24:37]"/>
            <x15:cachedUniqueName index="2591" name="[Range 2].[Date Created Conversion].&amp;[2014-08-11T18:16:53]"/>
            <x15:cachedUniqueName index="2592" name="[Range 2].[Date Created Conversion].&amp;[2014-08-11T19:16:26]"/>
            <x15:cachedUniqueName index="2593" name="[Range 2].[Date Created Conversion].&amp;[2014-08-11T20:09:34]"/>
            <x15:cachedUniqueName index="2594" name="[Range 2].[Date Created Conversion].&amp;[2014-08-11T20:45:08]"/>
            <x15:cachedUniqueName index="2595" name="[Range 2].[Date Created Conversion].&amp;[2014-08-12T06:14:57]"/>
            <x15:cachedUniqueName index="2596" name="[Range 2].[Date Created Conversion].&amp;[2014-08-12T08:37:22]"/>
            <x15:cachedUniqueName index="2597" name="[Range 2].[Date Created Conversion].&amp;[2014-08-12T10:18:54]"/>
            <x15:cachedUniqueName index="2598" name="[Range 2].[Date Created Conversion].&amp;[2014-08-12T10:24:14]"/>
            <x15:cachedUniqueName index="2599" name="[Range 2].[Date Created Conversion].&amp;[2014-08-12T12:39:21]"/>
            <x15:cachedUniqueName index="2600" name="[Range 2].[Date Created Conversion].&amp;[2014-08-12T14:01:08]"/>
            <x15:cachedUniqueName index="2601" name="[Range 2].[Date Created Conversion].&amp;[2014-08-12T15:15:51]"/>
            <x15:cachedUniqueName index="2602" name="[Range 2].[Date Created Conversion].&amp;[2014-08-12T17:38:15]"/>
            <x15:cachedUniqueName index="2603" name="[Range 2].[Date Created Conversion].&amp;[2014-08-12T18:10:23]"/>
            <x15:cachedUniqueName index="2604" name="[Range 2].[Date Created Conversion].&amp;[2014-08-13T01:10:22]"/>
            <x15:cachedUniqueName index="2605" name="[Range 2].[Date Created Conversion].&amp;[2014-08-13T12:02:11]"/>
            <x15:cachedUniqueName index="2606" name="[Range 2].[Date Created Conversion].&amp;[2014-08-13T18:26:53]"/>
            <x15:cachedUniqueName index="2607" name="[Range 2].[Date Created Conversion].&amp;[2014-08-14T13:59:55]"/>
            <x15:cachedUniqueName index="2608" name="[Range 2].[Date Created Conversion].&amp;[2014-08-14T15:50:05]"/>
            <x15:cachedUniqueName index="2609" name="[Range 2].[Date Created Conversion].&amp;[2014-08-14T21:05:16]"/>
            <x15:cachedUniqueName index="2610" name="[Range 2].[Date Created Conversion].&amp;[2014-08-14T21:11:25]"/>
            <x15:cachedUniqueName index="2611" name="[Range 2].[Date Created Conversion].&amp;[2014-08-15T00:36:30]"/>
            <x15:cachedUniqueName index="2612" name="[Range 2].[Date Created Conversion].&amp;[2014-08-15T15:22:32]"/>
            <x15:cachedUniqueName index="2613" name="[Range 2].[Date Created Conversion].&amp;[2014-08-15T19:10:22]"/>
            <x15:cachedUniqueName index="2614" name="[Range 2].[Date Created Conversion].&amp;[2014-08-15T22:20:45]"/>
            <x15:cachedUniqueName index="2615" name="[Range 2].[Date Created Conversion].&amp;[2014-08-16T02:00:03]"/>
            <x15:cachedUniqueName index="2616" name="[Range 2].[Date Created Conversion].&amp;[2014-08-16T15:39:17]"/>
            <x15:cachedUniqueName index="2617" name="[Range 2].[Date Created Conversion].&amp;[2014-08-17T22:10:38]"/>
            <x15:cachedUniqueName index="2618" name="[Range 2].[Date Created Conversion].&amp;[2014-08-18T12:49:51]"/>
            <x15:cachedUniqueName index="2619" name="[Range 2].[Date Created Conversion].&amp;[2014-08-18T13:00:56]"/>
            <x15:cachedUniqueName index="2620" name="[Range 2].[Date Created Conversion].&amp;[2014-08-18T16:45:19]"/>
            <x15:cachedUniqueName index="2621" name="[Range 2].[Date Created Conversion].&amp;[2014-08-18T17:08:24]"/>
            <x15:cachedUniqueName index="2622" name="[Range 2].[Date Created Conversion].&amp;[2014-08-18T17:46:34]"/>
            <x15:cachedUniqueName index="2623" name="[Range 2].[Date Created Conversion].&amp;[2014-08-18T19:10:10]"/>
            <x15:cachedUniqueName index="2624" name="[Range 2].[Date Created Conversion].&amp;[2014-08-18T20:56:40]"/>
            <x15:cachedUniqueName index="2625" name="[Range 2].[Date Created Conversion].&amp;[2014-08-19T20:46:16]"/>
            <x15:cachedUniqueName index="2626" name="[Range 2].[Date Created Conversion].&amp;[2014-08-19T20:59:32]"/>
            <x15:cachedUniqueName index="2627" name="[Range 2].[Date Created Conversion].&amp;[2014-08-20T15:40:33]"/>
            <x15:cachedUniqueName index="2628" name="[Range 2].[Date Created Conversion].&amp;[2014-08-20T18:08:12]"/>
            <x15:cachedUniqueName index="2629" name="[Range 2].[Date Created Conversion].&amp;[2014-08-20T20:17:40]"/>
            <x15:cachedUniqueName index="2630" name="[Range 2].[Date Created Conversion].&amp;[2014-08-20T23:19:43]"/>
            <x15:cachedUniqueName index="2631" name="[Range 2].[Date Created Conversion].&amp;[2014-08-21T06:59:23]"/>
            <x15:cachedUniqueName index="2632" name="[Range 2].[Date Created Conversion].&amp;[2014-08-21T12:37:02]"/>
            <x15:cachedUniqueName index="2633" name="[Range 2].[Date Created Conversion].&amp;[2014-08-21T19:16:13]"/>
            <x15:cachedUniqueName index="2634" name="[Range 2].[Date Created Conversion].&amp;[2014-08-21T19:23:05]"/>
            <x15:cachedUniqueName index="2635" name="[Range 2].[Date Created Conversion].&amp;[2014-08-22T19:00:15]"/>
            <x15:cachedUniqueName index="2636" name="[Range 2].[Date Created Conversion].&amp;[2014-08-23T02:22:17]"/>
            <x15:cachedUniqueName index="2637" name="[Range 2].[Date Created Conversion].&amp;[2014-08-24T01:51:40]"/>
            <x15:cachedUniqueName index="2638" name="[Range 2].[Date Created Conversion].&amp;[2014-08-24T22:08:55]"/>
            <x15:cachedUniqueName index="2639" name="[Range 2].[Date Created Conversion].&amp;[2014-08-25T04:28:06]"/>
            <x15:cachedUniqueName index="2640" name="[Range 2].[Date Created Conversion].&amp;[2014-08-25T10:24:30]"/>
            <x15:cachedUniqueName index="2641" name="[Range 2].[Date Created Conversion].&amp;[2014-08-25T16:24:24]"/>
            <x15:cachedUniqueName index="2642" name="[Range 2].[Date Created Conversion].&amp;[2014-08-25T17:15:16]"/>
            <x15:cachedUniqueName index="2643" name="[Range 2].[Date Created Conversion].&amp;[2014-08-25T19:34:44]"/>
            <x15:cachedUniqueName index="2644" name="[Range 2].[Date Created Conversion].&amp;[2014-08-26T05:19:31]"/>
            <x15:cachedUniqueName index="2645" name="[Range 2].[Date Created Conversion].&amp;[2014-08-26T15:19:09]"/>
            <x15:cachedUniqueName index="2646" name="[Range 2].[Date Created Conversion].&amp;[2014-08-26T21:16:44]"/>
            <x15:cachedUniqueName index="2647" name="[Range 2].[Date Created Conversion].&amp;[2014-08-26T21:43:11]"/>
            <x15:cachedUniqueName index="2648" name="[Range 2].[Date Created Conversion].&amp;[2014-08-26T21:53:33]"/>
            <x15:cachedUniqueName index="2649" name="[Range 2].[Date Created Conversion].&amp;[2014-08-27T03:22:19]"/>
            <x15:cachedUniqueName index="2650" name="[Range 2].[Date Created Conversion].&amp;[2014-08-27T12:43:13]"/>
            <x15:cachedUniqueName index="2651" name="[Range 2].[Date Created Conversion].&amp;[2014-08-27T15:03:09]"/>
            <x15:cachedUniqueName index="2652" name="[Range 2].[Date Created Conversion].&amp;[2014-08-27T21:04:52]"/>
            <x15:cachedUniqueName index="2653" name="[Range 2].[Date Created Conversion].&amp;[2014-08-27T21:52:38]"/>
            <x15:cachedUniqueName index="2654" name="[Range 2].[Date Created Conversion].&amp;[2014-08-27T22:43:04]"/>
            <x15:cachedUniqueName index="2655" name="[Range 2].[Date Created Conversion].&amp;[2014-08-28T01:02:41]"/>
            <x15:cachedUniqueName index="2656" name="[Range 2].[Date Created Conversion].&amp;[2014-08-28T03:08:27]"/>
            <x15:cachedUniqueName index="2657" name="[Range 2].[Date Created Conversion].&amp;[2014-08-28T21:37:05]"/>
            <x15:cachedUniqueName index="2658" name="[Range 2].[Date Created Conversion].&amp;[2014-08-28T21:55:49]"/>
            <x15:cachedUniqueName index="2659" name="[Range 2].[Date Created Conversion].&amp;[2014-08-28T23:01:02]"/>
            <x15:cachedUniqueName index="2660" name="[Range 2].[Date Created Conversion].&amp;[2014-08-29T01:27:51]"/>
            <x15:cachedUniqueName index="2661" name="[Range 2].[Date Created Conversion].&amp;[2014-08-29T01:38:33]"/>
            <x15:cachedUniqueName index="2662" name="[Range 2].[Date Created Conversion].&amp;[2014-08-29T18:04:57]"/>
            <x15:cachedUniqueName index="2663" name="[Range 2].[Date Created Conversion].&amp;[2014-08-29T18:19:33]"/>
            <x15:cachedUniqueName index="2664" name="[Range 2].[Date Created Conversion].&amp;[2014-08-29T18:55:56]"/>
            <x15:cachedUniqueName index="2665" name="[Range 2].[Date Created Conversion].&amp;[2014-08-29T19:51:03]"/>
            <x15:cachedUniqueName index="2666" name="[Range 2].[Date Created Conversion].&amp;[2014-08-30T08:40:20]"/>
            <x15:cachedUniqueName index="2667" name="[Range 2].[Date Created Conversion].&amp;[2014-08-30T10:53:10]"/>
            <x15:cachedUniqueName index="2668" name="[Range 2].[Date Created Conversion].&amp;[2014-08-31T14:03:20]"/>
            <x15:cachedUniqueName index="2669" name="[Range 2].[Date Created Conversion].&amp;[2014-08-31T14:09:47]"/>
            <x15:cachedUniqueName index="2670" name="[Range 2].[Date Created Conversion].&amp;[2014-08-31T22:29:43]"/>
            <x15:cachedUniqueName index="2671" name="[Range 2].[Date Created Conversion].&amp;[2015-08-01T16:04:57]"/>
            <x15:cachedUniqueName index="2672" name="[Range 2].[Date Created Conversion].&amp;[2015-08-01T20:01:43]"/>
            <x15:cachedUniqueName index="2673" name="[Range 2].[Date Created Conversion].&amp;[2015-08-02T04:03:47]"/>
            <x15:cachedUniqueName index="2674" name="[Range 2].[Date Created Conversion].&amp;[2015-08-02T20:57:06]"/>
            <x15:cachedUniqueName index="2675" name="[Range 2].[Date Created Conversion].&amp;[2015-08-03T00:28:25]"/>
            <x15:cachedUniqueName index="2676" name="[Range 2].[Date Created Conversion].&amp;[2015-08-03T04:19:46]"/>
            <x15:cachedUniqueName index="2677" name="[Range 2].[Date Created Conversion].&amp;[2015-08-03T06:47:27]"/>
            <x15:cachedUniqueName index="2678" name="[Range 2].[Date Created Conversion].&amp;[2015-08-03T15:57:51]"/>
            <x15:cachedUniqueName index="2679" name="[Range 2].[Date Created Conversion].&amp;[2015-08-03T21:58:50]"/>
            <x15:cachedUniqueName index="2680" name="[Range 2].[Date Created Conversion].&amp;[2015-08-03T22:49:03]"/>
            <x15:cachedUniqueName index="2681" name="[Range 2].[Date Created Conversion].&amp;[2015-08-04T19:04:37]"/>
            <x15:cachedUniqueName index="2682" name="[Range 2].[Date Created Conversion].&amp;[2015-08-05T15:45:46]"/>
            <x15:cachedUniqueName index="2683" name="[Range 2].[Date Created Conversion].&amp;[2015-08-05T16:11:02]"/>
            <x15:cachedUniqueName index="2684" name="[Range 2].[Date Created Conversion].&amp;[2015-08-05T19:00:10]"/>
            <x15:cachedUniqueName index="2685" name="[Range 2].[Date Created Conversion].&amp;[2015-08-05T21:50:18]"/>
            <x15:cachedUniqueName index="2686" name="[Range 2].[Date Created Conversion].&amp;[2015-08-06T14:56:47]"/>
            <x15:cachedUniqueName index="2687" name="[Range 2].[Date Created Conversion].&amp;[2015-08-06T17:31:15]"/>
            <x15:cachedUniqueName index="2688" name="[Range 2].[Date Created Conversion].&amp;[2015-08-07T02:36:46]"/>
            <x15:cachedUniqueName index="2689" name="[Range 2].[Date Created Conversion].&amp;[2015-08-07T09:27:53]"/>
            <x15:cachedUniqueName index="2690" name="[Range 2].[Date Created Conversion].&amp;[2015-08-07T14:47:04]"/>
            <x15:cachedUniqueName index="2691" name="[Range 2].[Date Created Conversion].&amp;[2015-08-07T14:52:01]"/>
            <x15:cachedUniqueName index="2692" name="[Range 2].[Date Created Conversion].&amp;[2015-08-08T02:27:43]"/>
            <x15:cachedUniqueName index="2693" name="[Range 2].[Date Created Conversion].&amp;[2015-08-08T09:47:55]"/>
            <x15:cachedUniqueName index="2694" name="[Range 2].[Date Created Conversion].&amp;[2015-08-08T18:09:57]"/>
            <x15:cachedUniqueName index="2695" name="[Range 2].[Date Created Conversion].&amp;[2015-08-09T12:20:00]"/>
            <x15:cachedUniqueName index="2696" name="[Range 2].[Date Created Conversion].&amp;[2015-08-09T13:25:56]"/>
            <x15:cachedUniqueName index="2697" name="[Range 2].[Date Created Conversion].&amp;[2015-08-10T07:31:09]"/>
            <x15:cachedUniqueName index="2698" name="[Range 2].[Date Created Conversion].&amp;[2015-08-10T15:38:43]"/>
            <x15:cachedUniqueName index="2699" name="[Range 2].[Date Created Conversion].&amp;[2015-08-10T16:40:29]"/>
            <x15:cachedUniqueName index="2700" name="[Range 2].[Date Created Conversion].&amp;[2015-08-10T22:31:19]"/>
            <x15:cachedUniqueName index="2701" name="[Range 2].[Date Created Conversion].&amp;[2015-08-11T04:09:21]"/>
            <x15:cachedUniqueName index="2702" name="[Range 2].[Date Created Conversion].&amp;[2015-08-11T19:46:52]"/>
            <x15:cachedUniqueName index="2703" name="[Range 2].[Date Created Conversion].&amp;[2015-08-11T22:28:04]"/>
            <x15:cachedUniqueName index="2704" name="[Range 2].[Date Created Conversion].&amp;[2015-08-12T01:04:19]"/>
            <x15:cachedUniqueName index="2705" name="[Range 2].[Date Created Conversion].&amp;[2015-08-12T03:38:27]"/>
            <x15:cachedUniqueName index="2706" name="[Range 2].[Date Created Conversion].&amp;[2015-08-12T15:07:02]"/>
            <x15:cachedUniqueName index="2707" name="[Range 2].[Date Created Conversion].&amp;[2015-08-12T15:13:26]"/>
            <x15:cachedUniqueName index="2708" name="[Range 2].[Date Created Conversion].&amp;[2015-08-13T19:41:03]"/>
            <x15:cachedUniqueName index="2709" name="[Range 2].[Date Created Conversion].&amp;[2015-08-14T01:56:53]"/>
            <x15:cachedUniqueName index="2710" name="[Range 2].[Date Created Conversion].&amp;[2015-08-14T05:39:36]"/>
            <x15:cachedUniqueName index="2711" name="[Range 2].[Date Created Conversion].&amp;[2015-08-14T11:20:00]"/>
            <x15:cachedUniqueName index="2712" name="[Range 2].[Date Created Conversion].&amp;[2015-08-14T13:53:13]"/>
            <x15:cachedUniqueName index="2713" name="[Range 2].[Date Created Conversion].&amp;[2015-08-14T15:54:20]"/>
            <x15:cachedUniqueName index="2714" name="[Range 2].[Date Created Conversion].&amp;[2015-08-15T19:07:57]"/>
            <x15:cachedUniqueName index="2715" name="[Range 2].[Date Created Conversion].&amp;[2015-08-16T03:36:14]"/>
            <x15:cachedUniqueName index="2716" name="[Range 2].[Date Created Conversion].&amp;[2015-08-16T16:51:40]"/>
            <x15:cachedUniqueName index="2717" name="[Range 2].[Date Created Conversion].&amp;[2015-08-17T08:41:44]"/>
            <x15:cachedUniqueName index="2718" name="[Range 2].[Date Created Conversion].&amp;[2015-08-17T16:07:19]"/>
            <x15:cachedUniqueName index="2719" name="[Range 2].[Date Created Conversion].&amp;[2015-08-17T17:43:32]"/>
            <x15:cachedUniqueName index="2720" name="[Range 2].[Date Created Conversion].&amp;[2015-08-17T17:56:11]"/>
            <x15:cachedUniqueName index="2721" name="[Range 2].[Date Created Conversion].&amp;[2015-08-17T18:19:55]"/>
            <x15:cachedUniqueName index="2722" name="[Range 2].[Date Created Conversion].&amp;[2015-08-18T02:31:52]"/>
            <x15:cachedUniqueName index="2723" name="[Range 2].[Date Created Conversion].&amp;[2015-08-18T14:20:40]"/>
            <x15:cachedUniqueName index="2724" name="[Range 2].[Date Created Conversion].&amp;[2015-08-18T14:59:51]"/>
            <x15:cachedUniqueName index="2725" name="[Range 2].[Date Created Conversion].&amp;[2015-08-18T18:57:26]"/>
            <x15:cachedUniqueName index="2726" name="[Range 2].[Date Created Conversion].&amp;[2015-08-19T02:49:10]"/>
            <x15:cachedUniqueName index="2727" name="[Range 2].[Date Created Conversion].&amp;[2015-08-19T18:20:39]"/>
            <x15:cachedUniqueName index="2728" name="[Range 2].[Date Created Conversion].&amp;[2015-08-20T03:50:17]"/>
            <x15:cachedUniqueName index="2729" name="[Range 2].[Date Created Conversion].&amp;[2015-08-20T06:37:31]"/>
            <x15:cachedUniqueName index="2730" name="[Range 2].[Date Created Conversion].&amp;[2015-08-20T14:57:29]"/>
            <x15:cachedUniqueName index="2731" name="[Range 2].[Date Created Conversion].&amp;[2015-08-21T00:23:36]"/>
            <x15:cachedUniqueName index="2732" name="[Range 2].[Date Created Conversion].&amp;[2015-08-21T04:21:31]"/>
            <x15:cachedUniqueName index="2733" name="[Range 2].[Date Created Conversion].&amp;[2015-08-22T00:32:59]"/>
            <x15:cachedUniqueName index="2734" name="[Range 2].[Date Created Conversion].&amp;[2015-08-22T03:11:16]"/>
            <x15:cachedUniqueName index="2735" name="[Range 2].[Date Created Conversion].&amp;[2015-08-22T17:26:21]"/>
            <x15:cachedUniqueName index="2736" name="[Range 2].[Date Created Conversion].&amp;[2015-08-23T10:35:38]"/>
            <x15:cachedUniqueName index="2737" name="[Range 2].[Date Created Conversion].&amp;[2015-08-23T13:46:33]"/>
            <x15:cachedUniqueName index="2738" name="[Range 2].[Date Created Conversion].&amp;[2015-08-23T22:59:28]"/>
            <x15:cachedUniqueName index="2739" name="[Range 2].[Date Created Conversion].&amp;[2015-08-24T20:10:01]"/>
            <x15:cachedUniqueName index="2740" name="[Range 2].[Date Created Conversion].&amp;[2015-08-24T20:27:39]"/>
            <x15:cachedUniqueName index="2741" name="[Range 2].[Date Created Conversion].&amp;[2015-08-24T20:34:24]"/>
            <x15:cachedUniqueName index="2742" name="[Range 2].[Date Created Conversion].&amp;[2015-08-25T10:17:56]"/>
            <x15:cachedUniqueName index="2743" name="[Range 2].[Date Created Conversion].&amp;[2015-08-25T14:43:52]"/>
            <x15:cachedUniqueName index="2744" name="[Range 2].[Date Created Conversion].&amp;[2015-08-25T19:09:25]"/>
            <x15:cachedUniqueName index="2745" name="[Range 2].[Date Created Conversion].&amp;[2015-08-25T20:38:02]"/>
            <x15:cachedUniqueName index="2746" name="[Range 2].[Date Created Conversion].&amp;[2015-08-26T02:55:59]"/>
            <x15:cachedUniqueName index="2747" name="[Range 2].[Date Created Conversion].&amp;[2015-08-26T23:43:42]"/>
            <x15:cachedUniqueName index="2748" name="[Range 2].[Date Created Conversion].&amp;[2015-08-27T04:33:41]"/>
            <x15:cachedUniqueName index="2749" name="[Range 2].[Date Created Conversion].&amp;[2015-08-27T15:00:23]"/>
            <x15:cachedUniqueName index="2750" name="[Range 2].[Date Created Conversion].&amp;[2015-08-27T18:58:10]"/>
            <x15:cachedUniqueName index="2751" name="[Range 2].[Date Created Conversion].&amp;[2015-08-27T23:04:14]"/>
            <x15:cachedUniqueName index="2752" name="[Range 2].[Date Created Conversion].&amp;[2015-08-28T18:38:24]"/>
            <x15:cachedUniqueName index="2753" name="[Range 2].[Date Created Conversion].&amp;[2015-08-29T00:24:06]"/>
            <x15:cachedUniqueName index="2754" name="[Range 2].[Date Created Conversion].&amp;[2015-08-29T05:37:27]"/>
            <x15:cachedUniqueName index="2755" name="[Range 2].[Date Created Conversion].&amp;[2015-08-29T06:35:34]"/>
            <x15:cachedUniqueName index="2756" name="[Range 2].[Date Created Conversion].&amp;[2015-08-30T18:57:33]"/>
            <x15:cachedUniqueName index="2757" name="[Range 2].[Date Created Conversion].&amp;[2015-08-30T21:12:39]"/>
            <x15:cachedUniqueName index="2758" name="[Range 2].[Date Created Conversion].&amp;[2015-08-31T11:55:20]"/>
            <x15:cachedUniqueName index="2759" name="[Range 2].[Date Created Conversion].&amp;[2015-08-31T14:47:37]"/>
            <x15:cachedUniqueName index="2760" name="[Range 2].[Date Created Conversion].&amp;[2015-08-31T19:17:38]"/>
            <x15:cachedUniqueName index="2761" name="[Range 2].[Date Created Conversion].&amp;[2016-08-01T00:44:22]"/>
            <x15:cachedUniqueName index="2762" name="[Range 2].[Date Created Conversion].&amp;[2016-08-01T14:45:43]"/>
            <x15:cachedUniqueName index="2763" name="[Range 2].[Date Created Conversion].&amp;[2016-08-02T02:58:22]"/>
            <x15:cachedUniqueName index="2764" name="[Range 2].[Date Created Conversion].&amp;[2016-08-02T15:59:54]"/>
            <x15:cachedUniqueName index="2765" name="[Range 2].[Date Created Conversion].&amp;[2016-08-02T20:19:26]"/>
            <x15:cachedUniqueName index="2766" name="[Range 2].[Date Created Conversion].&amp;[2016-08-03T00:45:46]"/>
            <x15:cachedUniqueName index="2767" name="[Range 2].[Date Created Conversion].&amp;[2016-08-03T12:34:20]"/>
            <x15:cachedUniqueName index="2768" name="[Range 2].[Date Created Conversion].&amp;[2016-08-03T16:36:20]"/>
            <x15:cachedUniqueName index="2769" name="[Range 2].[Date Created Conversion].&amp;[2016-08-03T17:03:22]"/>
            <x15:cachedUniqueName index="2770" name="[Range 2].[Date Created Conversion].&amp;[2016-08-04T01:35:09]"/>
            <x15:cachedUniqueName index="2771" name="[Range 2].[Date Created Conversion].&amp;[2016-08-04T07:05:00]"/>
            <x15:cachedUniqueName index="2772" name="[Range 2].[Date Created Conversion].&amp;[2016-08-04T22:12:55]"/>
            <x15:cachedUniqueName index="2773" name="[Range 2].[Date Created Conversion].&amp;[2016-08-08T11:20:40]"/>
            <x15:cachedUniqueName index="2774" name="[Range 2].[Date Created Conversion].&amp;[2016-08-08T16:15:06]"/>
            <x15:cachedUniqueName index="2775" name="[Range 2].[Date Created Conversion].&amp;[2016-08-08T21:42:08]"/>
            <x15:cachedUniqueName index="2776" name="[Range 2].[Date Created Conversion].&amp;[2016-08-09T07:38:46]"/>
            <x15:cachedUniqueName index="2777" name="[Range 2].[Date Created Conversion].&amp;[2016-08-09T21:35:59]"/>
            <x15:cachedUniqueName index="2778" name="[Range 2].[Date Created Conversion].&amp;[2016-08-10T01:36:22]"/>
            <x15:cachedUniqueName index="2779" name="[Range 2].[Date Created Conversion].&amp;[2016-08-10T18:00:48]"/>
            <x15:cachedUniqueName index="2780" name="[Range 2].[Date Created Conversion].&amp;[2016-08-10T20:03:57]"/>
            <x15:cachedUniqueName index="2781" name="[Range 2].[Date Created Conversion].&amp;[2016-08-11T00:16:58]"/>
            <x15:cachedUniqueName index="2782" name="[Range 2].[Date Created Conversion].&amp;[2016-08-11T10:21:47]"/>
            <x15:cachedUniqueName index="2783" name="[Range 2].[Date Created Conversion].&amp;[2016-08-11T20:46:11]"/>
            <x15:cachedUniqueName index="2784" name="[Range 2].[Date Created Conversion].&amp;[2016-08-12T12:35:39]"/>
            <x15:cachedUniqueName index="2785" name="[Range 2].[Date Created Conversion].&amp;[2016-08-13T14:02:55]"/>
            <x15:cachedUniqueName index="2786" name="[Range 2].[Date Created Conversion].&amp;[2016-08-14T00:50:30]"/>
            <x15:cachedUniqueName index="2787" name="[Range 2].[Date Created Conversion].&amp;[2016-08-14T15:28:22]"/>
            <x15:cachedUniqueName index="2788" name="[Range 2].[Date Created Conversion].&amp;[2016-08-15T14:49:05]"/>
            <x15:cachedUniqueName index="2789" name="[Range 2].[Date Created Conversion].&amp;[2016-08-15T21:10:47]"/>
            <x15:cachedUniqueName index="2790" name="[Range 2].[Date Created Conversion].&amp;[2016-08-16T01:16:29]"/>
            <x15:cachedUniqueName index="2791" name="[Range 2].[Date Created Conversion].&amp;[2016-08-16T17:58:47]"/>
            <x15:cachedUniqueName index="2792" name="[Range 2].[Date Created Conversion].&amp;[2016-08-17T23:10:04]"/>
            <x15:cachedUniqueName index="2793" name="[Range 2].[Date Created Conversion].&amp;[2016-08-18T06:41:24]"/>
            <x15:cachedUniqueName index="2794" name="[Range 2].[Date Created Conversion].&amp;[2016-08-18T18:08:42]"/>
            <x15:cachedUniqueName index="2795" name="[Range 2].[Date Created Conversion].&amp;[2016-08-19T19:51:05]"/>
            <x15:cachedUniqueName index="2796" name="[Range 2].[Date Created Conversion].&amp;[2016-08-19T20:26:25]"/>
            <x15:cachedUniqueName index="2797" name="[Range 2].[Date Created Conversion].&amp;[2016-08-19T20:30:46]"/>
            <x15:cachedUniqueName index="2798" name="[Range 2].[Date Created Conversion].&amp;[2016-08-20T13:50:28]"/>
            <x15:cachedUniqueName index="2799" name="[Range 2].[Date Created Conversion].&amp;[2016-08-21T08:29:57]"/>
            <x15:cachedUniqueName index="2800" name="[Range 2].[Date Created Conversion].&amp;[2016-08-21T20:53:33]"/>
            <x15:cachedUniqueName index="2801" name="[Range 2].[Date Created Conversion].&amp;[2016-08-22T05:45:04]"/>
            <x15:cachedUniqueName index="2802" name="[Range 2].[Date Created Conversion].&amp;[2016-08-22T16:04:20]"/>
            <x15:cachedUniqueName index="2803" name="[Range 2].[Date Created Conversion].&amp;[2016-08-22T17:32:01]"/>
            <x15:cachedUniqueName index="2804" name="[Range 2].[Date Created Conversion].&amp;[2016-08-23T01:17:45]"/>
            <x15:cachedUniqueName index="2805" name="[Range 2].[Date Created Conversion].&amp;[2016-08-23T17:00:21]"/>
            <x15:cachedUniqueName index="2806" name="[Range 2].[Date Created Conversion].&amp;[2016-08-23T18:22:09]"/>
            <x15:cachedUniqueName index="2807" name="[Range 2].[Date Created Conversion].&amp;[2016-08-23T21:47:47]"/>
            <x15:cachedUniqueName index="2808" name="[Range 2].[Date Created Conversion].&amp;[2016-08-24T01:21:53]"/>
            <x15:cachedUniqueName index="2809" name="[Range 2].[Date Created Conversion].&amp;[2016-08-24T08:20:01]"/>
            <x15:cachedUniqueName index="2810" name="[Range 2].[Date Created Conversion].&amp;[2016-08-25T05:26:27]"/>
            <x15:cachedUniqueName index="2811" name="[Range 2].[Date Created Conversion].&amp;[2016-08-25T07:35:13]"/>
            <x15:cachedUniqueName index="2812" name="[Range 2].[Date Created Conversion].&amp;[2016-08-26T08:46:48]"/>
            <x15:cachedUniqueName index="2813" name="[Range 2].[Date Created Conversion].&amp;[2016-08-27T07:29:16]"/>
            <x15:cachedUniqueName index="2814" name="[Range 2].[Date Created Conversion].&amp;[2016-08-27T10:37:09]"/>
            <x15:cachedUniqueName index="2815" name="[Range 2].[Date Created Conversion].&amp;[2016-08-29T06:15:56]"/>
            <x15:cachedUniqueName index="2816" name="[Range 2].[Date Created Conversion].&amp;[2016-08-29T11:35:49]"/>
            <x15:cachedUniqueName index="2817" name="[Range 2].[Date Created Conversion].&amp;[2016-08-29T14:43:32]"/>
            <x15:cachedUniqueName index="2818" name="[Range 2].[Date Created Conversion].&amp;[2016-08-29T19:14:02]"/>
            <x15:cachedUniqueName index="2819" name="[Range 2].[Date Created Conversion].&amp;[2016-08-29T22:24:55]"/>
            <x15:cachedUniqueName index="2820" name="[Range 2].[Date Created Conversion].&amp;[2016-08-30T03:35:41]"/>
            <x15:cachedUniqueName index="2821" name="[Range 2].[Date Created Conversion].&amp;[2016-08-30T14:24:45]"/>
            <x15:cachedUniqueName index="2822" name="[Range 2].[Date Created Conversion].&amp;[2016-08-30T14:58:37]"/>
            <x15:cachedUniqueName index="2823" name="[Range 2].[Date Created Conversion].&amp;[2016-08-30T15:25:34]"/>
            <x15:cachedUniqueName index="2824" name="[Range 2].[Date Created Conversion].&amp;[2016-08-30T15:45:21]"/>
            <x15:cachedUniqueName index="2825" name="[Range 2].[Date Created Conversion].&amp;[2016-08-30T21:52:52]"/>
            <x15:cachedUniqueName index="2826" name="[Range 2].[Date Created Conversion].&amp;[2016-08-30T22:03:05]"/>
            <x15:cachedUniqueName index="2827" name="[Range 2].[Date Created Conversion].&amp;[2016-08-31T20:11:25]"/>
            <x15:cachedUniqueName index="2828" name="[Range 2].[Date Created Conversion].&amp;[2009-09-12T01:21:59]"/>
            <x15:cachedUniqueName index="2829" name="[Range 2].[Date Created Conversion].&amp;[2009-09-14T06:05:30]"/>
            <x15:cachedUniqueName index="2830" name="[Range 2].[Date Created Conversion].&amp;[2009-09-14T21:38:02]"/>
            <x15:cachedUniqueName index="2831" name="[Range 2].[Date Created Conversion].&amp;[2009-09-23T13:35:16]"/>
            <x15:cachedUniqueName index="2832" name="[Range 2].[Date Created Conversion].&amp;[2009-09-23T17:24:10]"/>
            <x15:cachedUniqueName index="2833" name="[Range 2].[Date Created Conversion].&amp;[2010-09-08T20:04:28]"/>
            <x15:cachedUniqueName index="2834" name="[Range 2].[Date Created Conversion].&amp;[2010-09-09T14:30:14]"/>
            <x15:cachedUniqueName index="2835" name="[Range 2].[Date Created Conversion].&amp;[2010-09-10T03:03:49]"/>
            <x15:cachedUniqueName index="2836" name="[Range 2].[Date Created Conversion].&amp;[2010-09-13T20:28:54]"/>
            <x15:cachedUniqueName index="2837" name="[Range 2].[Date Created Conversion].&amp;[2010-09-15T16:25:05]"/>
            <x15:cachedUniqueName index="2838" name="[Range 2].[Date Created Conversion].&amp;[2011-09-02T07:08:37]"/>
            <x15:cachedUniqueName index="2839" name="[Range 2].[Date Created Conversion].&amp;[2011-09-02T18:52:37]"/>
            <x15:cachedUniqueName index="2840" name="[Range 2].[Date Created Conversion].&amp;[2011-09-07T23:57:59]"/>
            <x15:cachedUniqueName index="2841" name="[Range 2].[Date Created Conversion].&amp;[2011-09-09T17:07:13]"/>
            <x15:cachedUniqueName index="2842" name="[Range 2].[Date Created Conversion].&amp;[2011-09-09T19:41:01]"/>
            <x15:cachedUniqueName index="2843" name="[Range 2].[Date Created Conversion].&amp;[2011-09-10T00:01:49]"/>
            <x15:cachedUniqueName index="2844" name="[Range 2].[Date Created Conversion].&amp;[2011-09-13T20:56:40]"/>
            <x15:cachedUniqueName index="2845" name="[Range 2].[Date Created Conversion].&amp;[2011-09-14T15:22:07]"/>
            <x15:cachedUniqueName index="2846" name="[Range 2].[Date Created Conversion].&amp;[2011-09-16T17:35:40]"/>
            <x15:cachedUniqueName index="2847" name="[Range 2].[Date Created Conversion].&amp;[2011-09-16T23:09:01]"/>
            <x15:cachedUniqueName index="2848" name="[Range 2].[Date Created Conversion].&amp;[2011-09-20T20:54:10]"/>
            <x15:cachedUniqueName index="2849" name="[Range 2].[Date Created Conversion].&amp;[2011-09-23T03:39:38]"/>
            <x15:cachedUniqueName index="2850" name="[Range 2].[Date Created Conversion].&amp;[2011-09-25T02:53:16]"/>
            <x15:cachedUniqueName index="2851" name="[Range 2].[Date Created Conversion].&amp;[2011-09-26T19:16:39]"/>
            <x15:cachedUniqueName index="2852" name="[Range 2].[Date Created Conversion].&amp;[2012-09-01T01:35:37]"/>
            <x15:cachedUniqueName index="2853" name="[Range 2].[Date Created Conversion].&amp;[2012-09-04T23:00:57]"/>
            <x15:cachedUniqueName index="2854" name="[Range 2].[Date Created Conversion].&amp;[2012-09-04T23:07:13]"/>
            <x15:cachedUniqueName index="2855" name="[Range 2].[Date Created Conversion].&amp;[2012-09-05T01:01:49]"/>
            <x15:cachedUniqueName index="2856" name="[Range 2].[Date Created Conversion].&amp;[2012-09-05T22:44:10]"/>
            <x15:cachedUniqueName index="2857" name="[Range 2].[Date Created Conversion].&amp;[2012-09-06T23:51:15]"/>
            <x15:cachedUniqueName index="2858" name="[Range 2].[Date Created Conversion].&amp;[2012-09-08T20:55:31]"/>
            <x15:cachedUniqueName index="2859" name="[Range 2].[Date Created Conversion].&amp;[2012-09-10T16:08:09]"/>
            <x15:cachedUniqueName index="2860" name="[Range 2].[Date Created Conversion].&amp;[2012-09-11T00:17:02]"/>
            <x15:cachedUniqueName index="2861" name="[Range 2].[Date Created Conversion].&amp;[2012-09-12T00:58:59]"/>
            <x15:cachedUniqueName index="2862" name="[Range 2].[Date Created Conversion].&amp;[2012-09-12T20:37:41]"/>
            <x15:cachedUniqueName index="2863" name="[Range 2].[Date Created Conversion].&amp;[2012-09-17T20:17:39]"/>
            <x15:cachedUniqueName index="2864" name="[Range 2].[Date Created Conversion].&amp;[2012-09-22T03:42:01]"/>
            <x15:cachedUniqueName index="2865" name="[Range 2].[Date Created Conversion].&amp;[2012-09-23T01:26:00]"/>
            <x15:cachedUniqueName index="2866" name="[Range 2].[Date Created Conversion].&amp;[2012-09-24T16:26:16]"/>
            <x15:cachedUniqueName index="2867" name="[Range 2].[Date Created Conversion].&amp;[2012-09-25T01:26:57]"/>
            <x15:cachedUniqueName index="2868" name="[Range 2].[Date Created Conversion].&amp;[2012-09-27T02:21:53]"/>
            <x15:cachedUniqueName index="2869" name="[Range 2].[Date Created Conversion].&amp;[2012-09-27T07:42:18]"/>
            <x15:cachedUniqueName index="2870" name="[Range 2].[Date Created Conversion].&amp;[2012-09-28T20:41:53]"/>
            <x15:cachedUniqueName index="2871" name="[Range 2].[Date Created Conversion].&amp;[2013-09-02T00:06:49]"/>
            <x15:cachedUniqueName index="2872" name="[Range 2].[Date Created Conversion].&amp;[2013-09-03T13:27:54]"/>
            <x15:cachedUniqueName index="2873" name="[Range 2].[Date Created Conversion].&amp;[2013-09-04T14:49:00]"/>
            <x15:cachedUniqueName index="2874" name="[Range 2].[Date Created Conversion].&amp;[2013-09-07T01:21:58]"/>
            <x15:cachedUniqueName index="2875" name="[Range 2].[Date Created Conversion].&amp;[2013-09-07T20:36:19]"/>
            <x15:cachedUniqueName index="2876" name="[Range 2].[Date Created Conversion].&amp;[2013-09-09T08:18:07]"/>
            <x15:cachedUniqueName index="2877" name="[Range 2].[Date Created Conversion].&amp;[2013-09-09T10:27:17]"/>
            <x15:cachedUniqueName index="2878" name="[Range 2].[Date Created Conversion].&amp;[2013-09-09T14:13:03]"/>
            <x15:cachedUniqueName index="2879" name="[Range 2].[Date Created Conversion].&amp;[2013-09-09T14:33:35]"/>
            <x15:cachedUniqueName index="2880" name="[Range 2].[Date Created Conversion].&amp;[2013-09-09T17:00:52]"/>
            <x15:cachedUniqueName index="2881" name="[Range 2].[Date Created Conversion].&amp;[2013-09-12T01:31:05]"/>
            <x15:cachedUniqueName index="2882" name="[Range 2].[Date Created Conversion].&amp;[2013-09-16T13:01:43]"/>
            <x15:cachedUniqueName index="2883" name="[Range 2].[Date Created Conversion].&amp;[2013-09-17T13:38:05]"/>
            <x15:cachedUniqueName index="2884" name="[Range 2].[Date Created Conversion].&amp;[2013-09-18T19:30:18]"/>
            <x15:cachedUniqueName index="2885" name="[Range 2].[Date Created Conversion].&amp;[2013-09-18T21:38:08]"/>
            <x15:cachedUniqueName index="2886" name="[Range 2].[Date Created Conversion].&amp;[2013-09-19T12:13:06]"/>
            <x15:cachedUniqueName index="2887" name="[Range 2].[Date Created Conversion].&amp;[2013-09-20T20:51:34]"/>
            <x15:cachedUniqueName index="2888" name="[Range 2].[Date Created Conversion].&amp;[2013-09-24T02:33:58]"/>
            <x15:cachedUniqueName index="2889" name="[Range 2].[Date Created Conversion].&amp;[2013-09-25T23:00:10]"/>
            <x15:cachedUniqueName index="2890" name="[Range 2].[Date Created Conversion].&amp;[2013-09-26T17:39:50]"/>
            <x15:cachedUniqueName index="2891" name="[Range 2].[Date Created Conversion].&amp;[2013-09-26T23:42:49]"/>
            <x15:cachedUniqueName index="2892" name="[Range 2].[Date Created Conversion].&amp;[2013-09-29T15:56:28]"/>
            <x15:cachedUniqueName index="2893" name="[Range 2].[Date Created Conversion].&amp;[2013-09-29T18:01:31]"/>
            <x15:cachedUniqueName index="2894" name="[Range 2].[Date Created Conversion].&amp;[2013-09-30T15:54:43]"/>
            <x15:cachedUniqueName index="2895" name="[Range 2].[Date Created Conversion].&amp;[2013-09-30T16:40:01]"/>
            <x15:cachedUniqueName index="2896" name="[Range 2].[Date Created Conversion].&amp;[2014-09-01T22:00:01]"/>
            <x15:cachedUniqueName index="2897" name="[Range 2].[Date Created Conversion].&amp;[2014-09-02T01:21:43]"/>
            <x15:cachedUniqueName index="2898" name="[Range 2].[Date Created Conversion].&amp;[2014-09-02T14:23:47]"/>
            <x15:cachedUniqueName index="2899" name="[Range 2].[Date Created Conversion].&amp;[2014-09-02T14:48:56]"/>
            <x15:cachedUniqueName index="2900" name="[Range 2].[Date Created Conversion].&amp;[2014-09-02T20:59:02]"/>
            <x15:cachedUniqueName index="2901" name="[Range 2].[Date Created Conversion].&amp;[2014-09-03T05:19:02]"/>
            <x15:cachedUniqueName index="2902" name="[Range 2].[Date Created Conversion].&amp;[2014-09-03T11:29:32]"/>
            <x15:cachedUniqueName index="2903" name="[Range 2].[Date Created Conversion].&amp;[2014-09-03T12:25:54]"/>
            <x15:cachedUniqueName index="2904" name="[Range 2].[Date Created Conversion].&amp;[2014-09-03T14:17:00]"/>
            <x15:cachedUniqueName index="2905" name="[Range 2].[Date Created Conversion].&amp;[2014-09-05T02:40:21]"/>
            <x15:cachedUniqueName index="2906" name="[Range 2].[Date Created Conversion].&amp;[2014-09-05T07:00:45]"/>
            <x15:cachedUniqueName index="2907" name="[Range 2].[Date Created Conversion].&amp;[2014-09-05T09:12:02]"/>
            <x15:cachedUniqueName index="2908" name="[Range 2].[Date Created Conversion].&amp;[2014-09-05T13:39:14]"/>
            <x15:cachedUniqueName index="2909" name="[Range 2].[Date Created Conversion].&amp;[2014-09-05T18:49:03]"/>
            <x15:cachedUniqueName index="2910" name="[Range 2].[Date Created Conversion].&amp;[2014-09-05T19:13:32]"/>
            <x15:cachedUniqueName index="2911" name="[Range 2].[Date Created Conversion].&amp;[2014-09-05T19:13:41]"/>
            <x15:cachedUniqueName index="2912" name="[Range 2].[Date Created Conversion].&amp;[2014-09-06T16:11:45]"/>
            <x15:cachedUniqueName index="2913" name="[Range 2].[Date Created Conversion].&amp;[2014-09-07T00:06:13]"/>
            <x15:cachedUniqueName index="2914" name="[Range 2].[Date Created Conversion].&amp;[2014-09-07T18:26:15]"/>
            <x15:cachedUniqueName index="2915" name="[Range 2].[Date Created Conversion].&amp;[2014-09-08T02:05:00]"/>
            <x15:cachedUniqueName index="2916" name="[Range 2].[Date Created Conversion].&amp;[2014-09-08T03:54:17]"/>
            <x15:cachedUniqueName index="2917" name="[Range 2].[Date Created Conversion].&amp;[2014-09-08T04:01:08]"/>
            <x15:cachedUniqueName index="2918" name="[Range 2].[Date Created Conversion].&amp;[2014-09-08T12:16:18]"/>
            <x15:cachedUniqueName index="2919" name="[Range 2].[Date Created Conversion].&amp;[2014-09-09T15:58:04]"/>
            <x15:cachedUniqueName index="2920" name="[Range 2].[Date Created Conversion].&amp;[2014-09-09T16:38:28]"/>
            <x15:cachedUniqueName index="2921" name="[Range 2].[Date Created Conversion].&amp;[2014-09-09T18:43:14]"/>
            <x15:cachedUniqueName index="2922" name="[Range 2].[Date Created Conversion].&amp;[2014-09-09T23:09:39]"/>
            <x15:cachedUniqueName index="2923" name="[Range 2].[Date Created Conversion].&amp;[2014-09-09T23:26:00]"/>
            <x15:cachedUniqueName index="2924" name="[Range 2].[Date Created Conversion].&amp;[2014-09-10T16:31:48]"/>
            <x15:cachedUniqueName index="2925" name="[Range 2].[Date Created Conversion].&amp;[2014-09-10T23:23:43]"/>
            <x15:cachedUniqueName index="2926" name="[Range 2].[Date Created Conversion].&amp;[2014-09-11T00:41:35]"/>
            <x15:cachedUniqueName index="2927" name="[Range 2].[Date Created Conversion].&amp;[2014-09-11T07:47:50]"/>
            <x15:cachedUniqueName index="2928" name="[Range 2].[Date Created Conversion].&amp;[2014-09-11T18:48:19]"/>
            <x15:cachedUniqueName index="2929" name="[Range 2].[Date Created Conversion].&amp;[2014-09-12T15:10:36]"/>
            <x15:cachedUniqueName index="2930" name="[Range 2].[Date Created Conversion].&amp;[2014-09-12T21:06:38]"/>
            <x15:cachedUniqueName index="2931" name="[Range 2].[Date Created Conversion].&amp;[2014-09-12T21:55:48]"/>
            <x15:cachedUniqueName index="2932" name="[Range 2].[Date Created Conversion].&amp;[2014-09-15T03:14:15]"/>
            <x15:cachedUniqueName index="2933" name="[Range 2].[Date Created Conversion].&amp;[2014-09-15T12:52:02]"/>
            <x15:cachedUniqueName index="2934" name="[Range 2].[Date Created Conversion].&amp;[2014-09-15T14:26:56]"/>
            <x15:cachedUniqueName index="2935" name="[Range 2].[Date Created Conversion].&amp;[2014-09-15T15:51:36]"/>
            <x15:cachedUniqueName index="2936" name="[Range 2].[Date Created Conversion].&amp;[2014-09-15T16:51:10]"/>
            <x15:cachedUniqueName index="2937" name="[Range 2].[Date Created Conversion].&amp;[2014-09-16T04:02:06]"/>
            <x15:cachedUniqueName index="2938" name="[Range 2].[Date Created Conversion].&amp;[2014-09-16T15:58:59]"/>
            <x15:cachedUniqueName index="2939" name="[Range 2].[Date Created Conversion].&amp;[2014-09-17T07:04:43]"/>
            <x15:cachedUniqueName index="2940" name="[Range 2].[Date Created Conversion].&amp;[2014-09-17T15:02:59]"/>
            <x15:cachedUniqueName index="2941" name="[Range 2].[Date Created Conversion].&amp;[2014-09-17T15:29:14]"/>
            <x15:cachedUniqueName index="2942" name="[Range 2].[Date Created Conversion].&amp;[2014-09-17T19:00:32]"/>
            <x15:cachedUniqueName index="2943" name="[Range 2].[Date Created Conversion].&amp;[2014-09-17T19:55:39]"/>
            <x15:cachedUniqueName index="2944" name="[Range 2].[Date Created Conversion].&amp;[2014-09-18T05:50:09]"/>
            <x15:cachedUniqueName index="2945" name="[Range 2].[Date Created Conversion].&amp;[2014-09-18T12:07:39]"/>
            <x15:cachedUniqueName index="2946" name="[Range 2].[Date Created Conversion].&amp;[2014-09-19T06:46:07]"/>
            <x15:cachedUniqueName index="2947" name="[Range 2].[Date Created Conversion].&amp;[2014-09-19T13:01:24]"/>
            <x15:cachedUniqueName index="2948" name="[Range 2].[Date Created Conversion].&amp;[2014-09-19T16:26:12]"/>
            <x15:cachedUniqueName index="2949" name="[Range 2].[Date Created Conversion].&amp;[2014-09-20T01:44:16]"/>
            <x15:cachedUniqueName index="2950" name="[Range 2].[Date Created Conversion].&amp;[2014-09-20T08:00:34]"/>
            <x15:cachedUniqueName index="2951" name="[Range 2].[Date Created Conversion].&amp;[2014-09-20T14:56:15]"/>
            <x15:cachedUniqueName index="2952" name="[Range 2].[Date Created Conversion].&amp;[2014-09-20T20:59:11]"/>
            <x15:cachedUniqueName index="2953" name="[Range 2].[Date Created Conversion].&amp;[2014-09-21T21:11:27]"/>
            <x15:cachedUniqueName index="2954" name="[Range 2].[Date Created Conversion].&amp;[2014-09-22T01:50:28]"/>
            <x15:cachedUniqueName index="2955" name="[Range 2].[Date Created Conversion].&amp;[2014-09-22T09:47:15]"/>
            <x15:cachedUniqueName index="2956" name="[Range 2].[Date Created Conversion].&amp;[2014-09-22T15:36:50]"/>
            <x15:cachedUniqueName index="2957" name="[Range 2].[Date Created Conversion].&amp;[2014-09-22T18:46:04]"/>
            <x15:cachedUniqueName index="2958" name="[Range 2].[Date Created Conversion].&amp;[2014-09-22T20:26:42]"/>
            <x15:cachedUniqueName index="2959" name="[Range 2].[Date Created Conversion].&amp;[2014-09-23T00:49:07]"/>
            <x15:cachedUniqueName index="2960" name="[Range 2].[Date Created Conversion].&amp;[2014-09-23T10:17:59]"/>
            <x15:cachedUniqueName index="2961" name="[Range 2].[Date Created Conversion].&amp;[2014-09-23T15:16:31]"/>
            <x15:cachedUniqueName index="2962" name="[Range 2].[Date Created Conversion].&amp;[2014-09-23T16:25:52]"/>
            <x15:cachedUniqueName index="2963" name="[Range 2].[Date Created Conversion].&amp;[2014-09-23T19:05:49]"/>
            <x15:cachedUniqueName index="2964" name="[Range 2].[Date Created Conversion].&amp;[2014-09-23T19:30:07]"/>
            <x15:cachedUniqueName index="2965" name="[Range 2].[Date Created Conversion].&amp;[2014-09-23T22:57:51]"/>
            <x15:cachedUniqueName index="2966" name="[Range 2].[Date Created Conversion].&amp;[2014-09-23T23:30:40]"/>
            <x15:cachedUniqueName index="2967" name="[Range 2].[Date Created Conversion].&amp;[2014-09-24T19:40:06]"/>
            <x15:cachedUniqueName index="2968" name="[Range 2].[Date Created Conversion].&amp;[2014-09-26T15:36:30]"/>
            <x15:cachedUniqueName index="2969" name="[Range 2].[Date Created Conversion].&amp;[2014-09-26T23:55:00]"/>
            <x15:cachedUniqueName index="2970" name="[Range 2].[Date Created Conversion].&amp;[2014-09-27T21:25:08]"/>
            <x15:cachedUniqueName index="2971" name="[Range 2].[Date Created Conversion].&amp;[2014-09-27T23:15:55]"/>
            <x15:cachedUniqueName index="2972" name="[Range 2].[Date Created Conversion].&amp;[2014-09-29T15:46:42]"/>
            <x15:cachedUniqueName index="2973" name="[Range 2].[Date Created Conversion].&amp;[2014-09-29T22:26:06]"/>
            <x15:cachedUniqueName index="2974" name="[Range 2].[Date Created Conversion].&amp;[2014-09-30T12:59:59]"/>
            <x15:cachedUniqueName index="2975" name="[Range 2].[Date Created Conversion].&amp;[2014-09-30T15:37:03]"/>
            <x15:cachedUniqueName index="2976" name="[Range 2].[Date Created Conversion].&amp;[2014-09-30T20:36:53]"/>
            <x15:cachedUniqueName index="2977" name="[Range 2].[Date Created Conversion].&amp;[2014-09-30T22:22:42]"/>
            <x15:cachedUniqueName index="2978" name="[Range 2].[Date Created Conversion].&amp;[2015-09-01T12:51:32]"/>
            <x15:cachedUniqueName index="2979" name="[Range 2].[Date Created Conversion].&amp;[2015-09-01T15:02:54]"/>
            <x15:cachedUniqueName index="2980" name="[Range 2].[Date Created Conversion].&amp;[2015-09-01T15:10:22]"/>
            <x15:cachedUniqueName index="2981" name="[Range 2].[Date Created Conversion].&amp;[2015-09-01T15:21:50]"/>
            <x15:cachedUniqueName index="2982" name="[Range 2].[Date Created Conversion].&amp;[2015-09-01T16:44:46]"/>
            <x15:cachedUniqueName index="2983" name="[Range 2].[Date Created Conversion].&amp;[2015-09-01T17:22:11]"/>
            <x15:cachedUniqueName index="2984" name="[Range 2].[Date Created Conversion].&amp;[2015-09-01T19:02:22]"/>
            <x15:cachedUniqueName index="2985" name="[Range 2].[Date Created Conversion].&amp;[2015-09-01T21:36:37]"/>
            <x15:cachedUniqueName index="2986" name="[Range 2].[Date Created Conversion].&amp;[2015-09-01T22:25:56]"/>
            <x15:cachedUniqueName index="2987" name="[Range 2].[Date Created Conversion].&amp;[2015-09-02T01:33:12]"/>
            <x15:cachedUniqueName index="2988" name="[Range 2].[Date Created Conversion].&amp;[2015-09-02T16:01:55]"/>
            <x15:cachedUniqueName index="2989" name="[Range 2].[Date Created Conversion].&amp;[2015-09-03T14:21:26]"/>
            <x15:cachedUniqueName index="2990" name="[Range 2].[Date Created Conversion].&amp;[2015-09-03T16:27:25]"/>
            <x15:cachedUniqueName index="2991" name="[Range 2].[Date Created Conversion].&amp;[2015-09-04T04:00:42]"/>
            <x15:cachedUniqueName index="2992" name="[Range 2].[Date Created Conversion].&amp;[2015-09-05T06:39:46]"/>
            <x15:cachedUniqueName index="2993" name="[Range 2].[Date Created Conversion].&amp;[2015-09-05T11:23:04]"/>
            <x15:cachedUniqueName index="2994" name="[Range 2].[Date Created Conversion].&amp;[2015-09-05T18:56:01]"/>
            <x15:cachedUniqueName index="2995" name="[Range 2].[Date Created Conversion].&amp;[2015-09-06T15:11:45]"/>
            <x15:cachedUniqueName index="2996" name="[Range 2].[Date Created Conversion].&amp;[2015-09-06T16:30:47]"/>
            <x15:cachedUniqueName index="2997" name="[Range 2].[Date Created Conversion].&amp;[2015-09-06T22:17:05]"/>
            <x15:cachedUniqueName index="2998" name="[Range 2].[Date Created Conversion].&amp;[2015-09-07T06:21:09]"/>
            <x15:cachedUniqueName index="2999" name="[Range 2].[Date Created Conversion].&amp;[2015-09-08T07:59:53]"/>
            <x15:cachedUniqueName index="3000" name="[Range 2].[Date Created Conversion].&amp;[2015-09-08T14:51:52]"/>
            <x15:cachedUniqueName index="3001" name="[Range 2].[Date Created Conversion].&amp;[2015-09-08T16:42:15]"/>
            <x15:cachedUniqueName index="3002" name="[Range 2].[Date Created Conversion].&amp;[2015-09-08T19:00:21]"/>
            <x15:cachedUniqueName index="3003" name="[Range 2].[Date Created Conversion].&amp;[2015-09-08T22:16:04]"/>
            <x15:cachedUniqueName index="3004" name="[Range 2].[Date Created Conversion].&amp;[2015-09-09T09:24:18]"/>
            <x15:cachedUniqueName index="3005" name="[Range 2].[Date Created Conversion].&amp;[2015-09-09T18:20:28]"/>
            <x15:cachedUniqueName index="3006" name="[Range 2].[Date Created Conversion].&amp;[2015-09-09T23:38:06]"/>
            <x15:cachedUniqueName index="3007" name="[Range 2].[Date Created Conversion].&amp;[2015-09-10T00:21:33]"/>
            <x15:cachedUniqueName index="3008" name="[Range 2].[Date Created Conversion].&amp;[2015-09-10T14:10:48]"/>
            <x15:cachedUniqueName index="3009" name="[Range 2].[Date Created Conversion].&amp;[2015-09-10T21:11:08]"/>
            <x15:cachedUniqueName index="3010" name="[Range 2].[Date Created Conversion].&amp;[2015-09-11T07:07:49]"/>
            <x15:cachedUniqueName index="3011" name="[Range 2].[Date Created Conversion].&amp;[2015-09-11T15:30:58]"/>
            <x15:cachedUniqueName index="3012" name="[Range 2].[Date Created Conversion].&amp;[2015-09-11T18:43:40]"/>
            <x15:cachedUniqueName index="3013" name="[Range 2].[Date Created Conversion].&amp;[2015-09-12T13:01:38]"/>
            <x15:cachedUniqueName index="3014" name="[Range 2].[Date Created Conversion].&amp;[2015-09-13T12:41:29]"/>
            <x15:cachedUniqueName index="3015" name="[Range 2].[Date Created Conversion].&amp;[2015-09-14T12:00:21]"/>
            <x15:cachedUniqueName index="3016" name="[Range 2].[Date Created Conversion].&amp;[2015-09-14T15:11:24]"/>
            <x15:cachedUniqueName index="3017" name="[Range 2].[Date Created Conversion].&amp;[2015-09-14T22:01:03]"/>
            <x15:cachedUniqueName index="3018" name="[Range 2].[Date Created Conversion].&amp;[2015-09-15T02:19:22]"/>
            <x15:cachedUniqueName index="3019" name="[Range 2].[Date Created Conversion].&amp;[2015-09-15T02:30:53]"/>
            <x15:cachedUniqueName index="3020" name="[Range 2].[Date Created Conversion].&amp;[2015-09-15T09:59:58]"/>
            <x15:cachedUniqueName index="3021" name="[Range 2].[Date Created Conversion].&amp;[2015-09-15T20:22:38]"/>
            <x15:cachedUniqueName index="3022" name="[Range 2].[Date Created Conversion].&amp;[2015-09-16T16:19:37]"/>
            <x15:cachedUniqueName index="3023" name="[Range 2].[Date Created Conversion].&amp;[2015-09-16T16:35:52]"/>
            <x15:cachedUniqueName index="3024" name="[Range 2].[Date Created Conversion].&amp;[2015-09-16T22:51:50]"/>
            <x15:cachedUniqueName index="3025" name="[Range 2].[Date Created Conversion].&amp;[2015-09-17T07:00:10]"/>
            <x15:cachedUniqueName index="3026" name="[Range 2].[Date Created Conversion].&amp;[2015-09-17T14:52:58]"/>
            <x15:cachedUniqueName index="3027" name="[Range 2].[Date Created Conversion].&amp;[2015-09-17T23:06:57]"/>
            <x15:cachedUniqueName index="3028" name="[Range 2].[Date Created Conversion].&amp;[2015-09-18T00:32:52]"/>
            <x15:cachedUniqueName index="3029" name="[Range 2].[Date Created Conversion].&amp;[2015-09-18T16:23:47]"/>
            <x15:cachedUniqueName index="3030" name="[Range 2].[Date Created Conversion].&amp;[2015-09-18T19:36:29]"/>
            <x15:cachedUniqueName index="3031" name="[Range 2].[Date Created Conversion].&amp;[2015-09-18T19:38:49]"/>
            <x15:cachedUniqueName index="3032" name="[Range 2].[Date Created Conversion].&amp;[2015-09-20T17:55:22]"/>
            <x15:cachedUniqueName index="3033" name="[Range 2].[Date Created Conversion].&amp;[2015-09-21T00:13:17]"/>
            <x15:cachedUniqueName index="3034" name="[Range 2].[Date Created Conversion].&amp;[2015-09-21T03:03:53]"/>
            <x15:cachedUniqueName index="3035" name="[Range 2].[Date Created Conversion].&amp;[2015-09-21T12:45:33]"/>
            <x15:cachedUniqueName index="3036" name="[Range 2].[Date Created Conversion].&amp;[2015-09-21T15:01:14]"/>
            <x15:cachedUniqueName index="3037" name="[Range 2].[Date Created Conversion].&amp;[2015-09-21T15:48:33]"/>
            <x15:cachedUniqueName index="3038" name="[Range 2].[Date Created Conversion].&amp;[2015-09-22T03:01:46]"/>
            <x15:cachedUniqueName index="3039" name="[Range 2].[Date Created Conversion].&amp;[2015-09-22T23:13:41]"/>
            <x15:cachedUniqueName index="3040" name="[Range 2].[Date Created Conversion].&amp;[2015-09-23T13:58:17]"/>
            <x15:cachedUniqueName index="3041" name="[Range 2].[Date Created Conversion].&amp;[2015-09-23T17:26:46]"/>
            <x15:cachedUniqueName index="3042" name="[Range 2].[Date Created Conversion].&amp;[2015-09-23T19:27:50]"/>
            <x15:cachedUniqueName index="3043" name="[Range 2].[Date Created Conversion].&amp;[2015-09-23T21:01:01]"/>
            <x15:cachedUniqueName index="3044" name="[Range 2].[Date Created Conversion].&amp;[2015-09-24T04:14:05]"/>
            <x15:cachedUniqueName index="3045" name="[Range 2].[Date Created Conversion].&amp;[2015-09-24T06:02:51]"/>
            <x15:cachedUniqueName index="3046" name="[Range 2].[Date Created Conversion].&amp;[2015-09-25T02:06:23]"/>
            <x15:cachedUniqueName index="3047" name="[Range 2].[Date Created Conversion].&amp;[2015-09-25T12:43:56]"/>
            <x15:cachedUniqueName index="3048" name="[Range 2].[Date Created Conversion].&amp;[2015-09-25T17:06:58]"/>
            <x15:cachedUniqueName index="3049" name="[Range 2].[Date Created Conversion].&amp;[2015-09-25T22:32:52]"/>
            <x15:cachedUniqueName index="3050" name="[Range 2].[Date Created Conversion].&amp;[2015-09-26T02:10:40]"/>
            <x15:cachedUniqueName index="3051" name="[Range 2].[Date Created Conversion].&amp;[2015-09-26T21:13:24]"/>
            <x15:cachedUniqueName index="3052" name="[Range 2].[Date Created Conversion].&amp;[2015-09-28T14:07:45]"/>
            <x15:cachedUniqueName index="3053" name="[Range 2].[Date Created Conversion].&amp;[2015-09-28T17:17:07]"/>
            <x15:cachedUniqueName index="3054" name="[Range 2].[Date Created Conversion].&amp;[2015-09-28T17:33:36]"/>
            <x15:cachedUniqueName index="3055" name="[Range 2].[Date Created Conversion].&amp;[2015-09-28T18:24:55]"/>
            <x15:cachedUniqueName index="3056" name="[Range 2].[Date Created Conversion].&amp;[2015-09-28T20:40:04]"/>
            <x15:cachedUniqueName index="3057" name="[Range 2].[Date Created Conversion].&amp;[2015-09-29T01:07:14]"/>
            <x15:cachedUniqueName index="3058" name="[Range 2].[Date Created Conversion].&amp;[2015-09-29T02:53:43]"/>
            <x15:cachedUniqueName index="3059" name="[Range 2].[Date Created Conversion].&amp;[2015-09-29T14:59:43]"/>
            <x15:cachedUniqueName index="3060" name="[Range 2].[Date Created Conversion].&amp;[2015-09-29T21:40:48]"/>
            <x15:cachedUniqueName index="3061" name="[Range 2].[Date Created Conversion].&amp;[2015-09-30T14:00:12]"/>
            <x15:cachedUniqueName index="3062" name="[Range 2].[Date Created Conversion].&amp;[2016-09-01T06:27:04]"/>
            <x15:cachedUniqueName index="3063" name="[Range 2].[Date Created Conversion].&amp;[2016-09-01T08:33:45]"/>
            <x15:cachedUniqueName index="3064" name="[Range 2].[Date Created Conversion].&amp;[2016-09-01T16:12:54]"/>
            <x15:cachedUniqueName index="3065" name="[Range 2].[Date Created Conversion].&amp;[2016-09-01T17:19:42]"/>
            <x15:cachedUniqueName index="3066" name="[Range 2].[Date Created Conversion].&amp;[2016-09-01T18:15:45]"/>
            <x15:cachedUniqueName index="3067" name="[Range 2].[Date Created Conversion].&amp;[2016-09-02T02:55:34]"/>
            <x15:cachedUniqueName index="3068" name="[Range 2].[Date Created Conversion].&amp;[2016-09-02T03:25:44]"/>
            <x15:cachedUniqueName index="3069" name="[Range 2].[Date Created Conversion].&amp;[2016-09-02T08:19:25]"/>
            <x15:cachedUniqueName index="3070" name="[Range 2].[Date Created Conversion].&amp;[2016-09-02T18:04:46]"/>
            <x15:cachedUniqueName index="3071" name="[Range 2].[Date Created Conversion].&amp;[2016-09-02T19:10:31]"/>
            <x15:cachedUniqueName index="3072" name="[Range 2].[Date Created Conversion].&amp;[2016-09-03T01:11:47]"/>
            <x15:cachedUniqueName index="3073" name="[Range 2].[Date Created Conversion].&amp;[2016-09-05T15:00:37]"/>
            <x15:cachedUniqueName index="3074" name="[Range 2].[Date Created Conversion].&amp;[2016-09-05T19:50:54]"/>
            <x15:cachedUniqueName index="3075" name="[Range 2].[Date Created Conversion].&amp;[2016-09-06T11:11:32]"/>
            <x15:cachedUniqueName index="3076" name="[Range 2].[Date Created Conversion].&amp;[2016-09-06T15:15:32]"/>
            <x15:cachedUniqueName index="3077" name="[Range 2].[Date Created Conversion].&amp;[2016-09-06T19:15:35]"/>
            <x15:cachedUniqueName index="3078" name="[Range 2].[Date Created Conversion].&amp;[2016-09-06T22:27:24]"/>
            <x15:cachedUniqueName index="3079" name="[Range 2].[Date Created Conversion].&amp;[2016-09-07T03:26:44]"/>
            <x15:cachedUniqueName index="3080" name="[Range 2].[Date Created Conversion].&amp;[2016-09-07T21:51:48]"/>
            <x15:cachedUniqueName index="3081" name="[Range 2].[Date Created Conversion].&amp;[2016-09-08T09:20:39]"/>
            <x15:cachedUniqueName index="3082" name="[Range 2].[Date Created Conversion].&amp;[2016-09-09T10:28:26]"/>
            <x15:cachedUniqueName index="3083" name="[Range 2].[Date Created Conversion].&amp;[2016-09-09T10:56:59]"/>
            <x15:cachedUniqueName index="3084" name="[Range 2].[Date Created Conversion].&amp;[2016-09-09T18:25:10]"/>
            <x15:cachedUniqueName index="3085" name="[Range 2].[Date Created Conversion].&amp;[2016-09-10T14:32:50]"/>
            <x15:cachedUniqueName index="3086" name="[Range 2].[Date Created Conversion].&amp;[2016-09-12T15:15:19]"/>
            <x15:cachedUniqueName index="3087" name="[Range 2].[Date Created Conversion].&amp;[2016-09-13T15:12:32]"/>
            <x15:cachedUniqueName index="3088" name="[Range 2].[Date Created Conversion].&amp;[2016-09-13T16:03:12]"/>
            <x15:cachedUniqueName index="3089" name="[Range 2].[Date Created Conversion].&amp;[2016-09-13T18:00:27]"/>
            <x15:cachedUniqueName index="3090" name="[Range 2].[Date Created Conversion].&amp;[2016-09-14T06:04:42]"/>
            <x15:cachedUniqueName index="3091" name="[Range 2].[Date Created Conversion].&amp;[2016-09-14T07:22:31]"/>
            <x15:cachedUniqueName index="3092" name="[Range 2].[Date Created Conversion].&amp;[2016-09-14T10:53:54]"/>
            <x15:cachedUniqueName index="3093" name="[Range 2].[Date Created Conversion].&amp;[2016-09-14T22:55:21]"/>
            <x15:cachedUniqueName index="3094" name="[Range 2].[Date Created Conversion].&amp;[2016-09-15T05:28:13]"/>
            <x15:cachedUniqueName index="3095" name="[Range 2].[Date Created Conversion].&amp;[2016-09-15T06:55:41]"/>
            <x15:cachedUniqueName index="3096" name="[Range 2].[Date Created Conversion].&amp;[2016-09-15T15:36:18]"/>
            <x15:cachedUniqueName index="3097" name="[Range 2].[Date Created Conversion].&amp;[2016-09-15T16:33:59]"/>
            <x15:cachedUniqueName index="3098" name="[Range 2].[Date Created Conversion].&amp;[2016-09-15T20:22:44]"/>
            <x15:cachedUniqueName index="3099" name="[Range 2].[Date Created Conversion].&amp;[2016-09-16T12:05:01]"/>
            <x15:cachedUniqueName index="3100" name="[Range 2].[Date Created Conversion].&amp;[2016-09-16T15:43:16]"/>
            <x15:cachedUniqueName index="3101" name="[Range 2].[Date Created Conversion].&amp;[2016-09-17T22:08:58]"/>
            <x15:cachedUniqueName index="3102" name="[Range 2].[Date Created Conversion].&amp;[2016-09-18T18:28:06]"/>
            <x15:cachedUniqueName index="3103" name="[Range 2].[Date Created Conversion].&amp;[2016-09-19T07:53:27]"/>
            <x15:cachedUniqueName index="3104" name="[Range 2].[Date Created Conversion].&amp;[2016-09-19T08:21:34]"/>
            <x15:cachedUniqueName index="3105" name="[Range 2].[Date Created Conversion].&amp;[2016-09-19T08:57:43]"/>
            <x15:cachedUniqueName index="3106" name="[Range 2].[Date Created Conversion].&amp;[2016-09-19T10:38:27]"/>
            <x15:cachedUniqueName index="3107" name="[Range 2].[Date Created Conversion].&amp;[2016-09-20T02:48:16]"/>
            <x15:cachedUniqueName index="3108" name="[Range 2].[Date Created Conversion].&amp;[2016-09-20T11:05:13]"/>
            <x15:cachedUniqueName index="3109" name="[Range 2].[Date Created Conversion].&amp;[2016-09-20T14:04:01]"/>
            <x15:cachedUniqueName index="3110" name="[Range 2].[Date Created Conversion].&amp;[2016-09-20T20:11:55]"/>
            <x15:cachedUniqueName index="3111" name="[Range 2].[Date Created Conversion].&amp;[2016-09-21T14:45:17]"/>
            <x15:cachedUniqueName index="3112" name="[Range 2].[Date Created Conversion].&amp;[2016-09-21T21:36:04]"/>
            <x15:cachedUniqueName index="3113" name="[Range 2].[Date Created Conversion].&amp;[2016-09-23T14:45:14]"/>
            <x15:cachedUniqueName index="3114" name="[Range 2].[Date Created Conversion].&amp;[2016-09-23T15:29:19]"/>
            <x15:cachedUniqueName index="3115" name="[Range 2].[Date Created Conversion].&amp;[2016-09-23T20:50:40]"/>
            <x15:cachedUniqueName index="3116" name="[Range 2].[Date Created Conversion].&amp;[2016-09-24T00:24:06]"/>
            <x15:cachedUniqueName index="3117" name="[Range 2].[Date Created Conversion].&amp;[2016-09-26T10:06:57]"/>
            <x15:cachedUniqueName index="3118" name="[Range 2].[Date Created Conversion].&amp;[2016-09-26T10:36:23]"/>
            <x15:cachedUniqueName index="3119" name="[Range 2].[Date Created Conversion].&amp;[2016-09-26T13:11:15]"/>
            <x15:cachedUniqueName index="3120" name="[Range 2].[Date Created Conversion].&amp;[2016-09-26T19:20:04]"/>
            <x15:cachedUniqueName index="3121" name="[Range 2].[Date Created Conversion].&amp;[2016-09-27T06:40:34]"/>
            <x15:cachedUniqueName index="3122" name="[Range 2].[Date Created Conversion].&amp;[2016-09-27T22:01:50]"/>
            <x15:cachedUniqueName index="3123" name="[Range 2].[Date Created Conversion].&amp;[2016-09-29T23:43:54]"/>
            <x15:cachedUniqueName index="3124" name="[Range 2].[Date Created Conversion].&amp;[2016-09-30T15:11:19]"/>
            <x15:cachedUniqueName index="3125" name="[Range 2].[Date Created Conversion].&amp;[2016-09-30T15:25:38]"/>
            <x15:cachedUniqueName index="3126" name="[Range 2].[Date Created Conversion].&amp;[2009-10-02T02:31:46]"/>
            <x15:cachedUniqueName index="3127" name="[Range 2].[Date Created Conversion].&amp;[2009-10-16T22:02:00]"/>
            <x15:cachedUniqueName index="3128" name="[Range 2].[Date Created Conversion].&amp;[2010-10-05T22:54:16]"/>
            <x15:cachedUniqueName index="3129" name="[Range 2].[Date Created Conversion].&amp;[2010-10-07T19:34:30]"/>
            <x15:cachedUniqueName index="3130" name="[Range 2].[Date Created Conversion].&amp;[2010-10-13T00:40:35]"/>
            <x15:cachedUniqueName index="3131" name="[Range 2].[Date Created Conversion].&amp;[2010-10-14T15:43:35]"/>
            <x15:cachedUniqueName index="3132" name="[Range 2].[Date Created Conversion].&amp;[2010-10-18T05:24:20]"/>
            <x15:cachedUniqueName index="3133" name="[Range 2].[Date Created Conversion].&amp;[2010-10-27T06:20:03]"/>
            <x15:cachedUniqueName index="3134" name="[Range 2].[Date Created Conversion].&amp;[2010-10-29T08:43:25]"/>
            <x15:cachedUniqueName index="3135" name="[Range 2].[Date Created Conversion].&amp;[2011-10-02T14:02:15]"/>
            <x15:cachedUniqueName index="3136" name="[Range 2].[Date Created Conversion].&amp;[2011-10-05T04:23:43]"/>
            <x15:cachedUniqueName index="3137" name="[Range 2].[Date Created Conversion].&amp;[2011-10-13T20:58:04]"/>
            <x15:cachedUniqueName index="3138" name="[Range 2].[Date Created Conversion].&amp;[2011-10-17T04:48:41]"/>
            <x15:cachedUniqueName index="3139" name="[Range 2].[Date Created Conversion].&amp;[2011-10-17T15:11:48]"/>
            <x15:cachedUniqueName index="3140" name="[Range 2].[Date Created Conversion].&amp;[2011-10-22T01:02:29]"/>
            <x15:cachedUniqueName index="3141" name="[Range 2].[Date Created Conversion].&amp;[2011-10-24T14:46:44]"/>
            <x15:cachedUniqueName index="3142" name="[Range 2].[Date Created Conversion].&amp;[2011-10-28T16:35:58]"/>
            <x15:cachedUniqueName index="3143" name="[Range 2].[Date Created Conversion].&amp;[2011-10-29T01:13:16]"/>
            <x15:cachedUniqueName index="3144" name="[Range 2].[Date Created Conversion].&amp;[2011-10-29T03:35:39]"/>
            <x15:cachedUniqueName index="3145" name="[Range 2].[Date Created Conversion].&amp;[2011-10-31T04:06:16]"/>
            <x15:cachedUniqueName index="3146" name="[Range 2].[Date Created Conversion].&amp;[2012-10-02T04:00:40]"/>
            <x15:cachedUniqueName index="3147" name="[Range 2].[Date Created Conversion].&amp;[2012-10-02T06:40:18]"/>
            <x15:cachedUniqueName index="3148" name="[Range 2].[Date Created Conversion].&amp;[2012-10-02T20:22:48]"/>
            <x15:cachedUniqueName index="3149" name="[Range 2].[Date Created Conversion].&amp;[2012-10-04T07:21:24]"/>
            <x15:cachedUniqueName index="3150" name="[Range 2].[Date Created Conversion].&amp;[2012-10-10T18:07:07]"/>
            <x15:cachedUniqueName index="3151" name="[Range 2].[Date Created Conversion].&amp;[2012-10-10T18:12:15]"/>
            <x15:cachedUniqueName index="3152" name="[Range 2].[Date Created Conversion].&amp;[2012-10-11T00:46:06]"/>
            <x15:cachedUniqueName index="3153" name="[Range 2].[Date Created Conversion].&amp;[2012-10-11T17:57:49]"/>
            <x15:cachedUniqueName index="3154" name="[Range 2].[Date Created Conversion].&amp;[2012-10-12T02:37:27]"/>
            <x15:cachedUniqueName index="3155" name="[Range 2].[Date Created Conversion].&amp;[2012-10-12T13:53:48]"/>
            <x15:cachedUniqueName index="3156" name="[Range 2].[Date Created Conversion].&amp;[2012-10-12T17:10:21]"/>
            <x15:cachedUniqueName index="3157" name="[Range 2].[Date Created Conversion].&amp;[2012-10-15T18:04:46]"/>
            <x15:cachedUniqueName index="3158" name="[Range 2].[Date Created Conversion].&amp;[2012-10-16T14:40:52]"/>
            <x15:cachedUniqueName index="3159" name="[Range 2].[Date Created Conversion].&amp;[2012-10-19T00:17:24]"/>
            <x15:cachedUniqueName index="3160" name="[Range 2].[Date Created Conversion].&amp;[2012-10-23T04:45:35]"/>
            <x15:cachedUniqueName index="3161" name="[Range 2].[Date Created Conversion].&amp;[2012-10-23T16:58:09]"/>
            <x15:cachedUniqueName index="3162" name="[Range 2].[Date Created Conversion].&amp;[2012-10-23T20:30:32]"/>
            <x15:cachedUniqueName index="3163" name="[Range 2].[Date Created Conversion].&amp;[2012-10-26T00:14:41]"/>
            <x15:cachedUniqueName index="3164" name="[Range 2].[Date Created Conversion].&amp;[2012-10-29T16:31:48]"/>
            <x15:cachedUniqueName index="3165" name="[Range 2].[Date Created Conversion].&amp;[2012-10-30T23:54:56]"/>
            <x15:cachedUniqueName index="3166" name="[Range 2].[Date Created Conversion].&amp;[2012-10-31T06:06:45]"/>
            <x15:cachedUniqueName index="3167" name="[Range 2].[Date Created Conversion].&amp;[2013-10-01T00:04:50]"/>
            <x15:cachedUniqueName index="3168" name="[Range 2].[Date Created Conversion].&amp;[2013-10-01T17:56:17]"/>
            <x15:cachedUniqueName index="3169" name="[Range 2].[Date Created Conversion].&amp;[2013-10-02T15:03:46]"/>
            <x15:cachedUniqueName index="3170" name="[Range 2].[Date Created Conversion].&amp;[2013-10-03T10:57:14]"/>
            <x15:cachedUniqueName index="3171" name="[Range 2].[Date Created Conversion].&amp;[2013-10-03T19:03:16]"/>
            <x15:cachedUniqueName index="3172" name="[Range 2].[Date Created Conversion].&amp;[2013-10-03T20:49:27]"/>
            <x15:cachedUniqueName index="3173" name="[Range 2].[Date Created Conversion].&amp;[2013-10-03T22:09:05]"/>
            <x15:cachedUniqueName index="3174" name="[Range 2].[Date Created Conversion].&amp;[2013-10-04T19:09:17]"/>
            <x15:cachedUniqueName index="3175" name="[Range 2].[Date Created Conversion].&amp;[2013-10-08T01:00:03]"/>
            <x15:cachedUniqueName index="3176" name="[Range 2].[Date Created Conversion].&amp;[2013-10-08T20:58:03]"/>
            <x15:cachedUniqueName index="3177" name="[Range 2].[Date Created Conversion].&amp;[2013-10-10T00:18:59]"/>
            <x15:cachedUniqueName index="3178" name="[Range 2].[Date Created Conversion].&amp;[2013-10-10T18:44:06]"/>
            <x15:cachedUniqueName index="3179" name="[Range 2].[Date Created Conversion].&amp;[2013-10-10T22:47:33]"/>
            <x15:cachedUniqueName index="3180" name="[Range 2].[Date Created Conversion].&amp;[2013-10-12T13:19:08]"/>
            <x15:cachedUniqueName index="3181" name="[Range 2].[Date Created Conversion].&amp;[2013-10-14T12:01:01]"/>
            <x15:cachedUniqueName index="3182" name="[Range 2].[Date Created Conversion].&amp;[2013-10-14T16:24:19]"/>
            <x15:cachedUniqueName index="3183" name="[Range 2].[Date Created Conversion].&amp;[2013-10-14T19:22:35]"/>
            <x15:cachedUniqueName index="3184" name="[Range 2].[Date Created Conversion].&amp;[2013-10-15T16:07:02]"/>
            <x15:cachedUniqueName index="3185" name="[Range 2].[Date Created Conversion].&amp;[2013-10-16T11:39:08]"/>
            <x15:cachedUniqueName index="3186" name="[Range 2].[Date Created Conversion].&amp;[2013-10-17T04:39:33]"/>
            <x15:cachedUniqueName index="3187" name="[Range 2].[Date Created Conversion].&amp;[2013-10-22T13:48:53]"/>
            <x15:cachedUniqueName index="3188" name="[Range 2].[Date Created Conversion].&amp;[2013-10-22T16:46:19]"/>
            <x15:cachedUniqueName index="3189" name="[Range 2].[Date Created Conversion].&amp;[2013-10-23T11:35:13]"/>
            <x15:cachedUniqueName index="3190" name="[Range 2].[Date Created Conversion].&amp;[2013-10-24T23:57:40]"/>
            <x15:cachedUniqueName index="3191" name="[Range 2].[Date Created Conversion].&amp;[2013-10-25T05:30:59]"/>
            <x15:cachedUniqueName index="3192" name="[Range 2].[Date Created Conversion].&amp;[2013-10-25T11:49:53]"/>
            <x15:cachedUniqueName index="3193" name="[Range 2].[Date Created Conversion].&amp;[2013-10-25T23:00:14]"/>
            <x15:cachedUniqueName index="3194" name="[Range 2].[Date Created Conversion].&amp;[2013-10-28T05:41:54]"/>
            <x15:cachedUniqueName index="3195" name="[Range 2].[Date Created Conversion].&amp;[2013-10-28T12:39:23]"/>
            <x15:cachedUniqueName index="3196" name="[Range 2].[Date Created Conversion].&amp;[2013-10-28T21:08:31]"/>
            <x15:cachedUniqueName index="3197" name="[Range 2].[Date Created Conversion].&amp;[2013-10-29T20:01:42]"/>
            <x15:cachedUniqueName index="3198" name="[Range 2].[Date Created Conversion].&amp;[2013-10-30T01:05:25]"/>
            <x15:cachedUniqueName index="3199" name="[Range 2].[Date Created Conversion].&amp;[2013-10-30T13:28:15]"/>
            <x15:cachedUniqueName index="3200" name="[Range 2].[Date Created Conversion].&amp;[2013-10-31T05:02:33]"/>
            <x15:cachedUniqueName index="3201" name="[Range 2].[Date Created Conversion].&amp;[2013-10-31T22:15:03]"/>
            <x15:cachedUniqueName index="3202" name="[Range 2].[Date Created Conversion].&amp;[2014-10-01T07:52:50]"/>
            <x15:cachedUniqueName index="3203" name="[Range 2].[Date Created Conversion].&amp;[2014-10-01T12:30:20]"/>
            <x15:cachedUniqueName index="3204" name="[Range 2].[Date Created Conversion].&amp;[2014-10-01T18:58:01]"/>
            <x15:cachedUniqueName index="3205" name="[Range 2].[Date Created Conversion].&amp;[2014-10-01T22:45:42]"/>
            <x15:cachedUniqueName index="3206" name="[Range 2].[Date Created Conversion].&amp;[2014-10-02T02:12:42]"/>
            <x15:cachedUniqueName index="3207" name="[Range 2].[Date Created Conversion].&amp;[2014-10-02T02:24:25]"/>
            <x15:cachedUniqueName index="3208" name="[Range 2].[Date Created Conversion].&amp;[2014-10-02T07:04:57]"/>
            <x15:cachedUniqueName index="3209" name="[Range 2].[Date Created Conversion].&amp;[2014-10-02T14:09:37]"/>
            <x15:cachedUniqueName index="3210" name="[Range 2].[Date Created Conversion].&amp;[2014-10-02T22:01:43]"/>
            <x15:cachedUniqueName index="3211" name="[Range 2].[Date Created Conversion].&amp;[2014-10-03T00:04:43]"/>
            <x15:cachedUniqueName index="3212" name="[Range 2].[Date Created Conversion].&amp;[2014-10-03T09:36:19]"/>
            <x15:cachedUniqueName index="3213" name="[Range 2].[Date Created Conversion].&amp;[2014-10-03T10:29:35]"/>
            <x15:cachedUniqueName index="3214" name="[Range 2].[Date Created Conversion].&amp;[2014-10-03T17:56:08]"/>
            <x15:cachedUniqueName index="3215" name="[Range 2].[Date Created Conversion].&amp;[2014-10-03T18:18:29]"/>
            <x15:cachedUniqueName index="3216" name="[Range 2].[Date Created Conversion].&amp;[2014-10-03T21:31:38]"/>
            <x15:cachedUniqueName index="3217" name="[Range 2].[Date Created Conversion].&amp;[2014-10-04T14:20:36]"/>
            <x15:cachedUniqueName index="3218" name="[Range 2].[Date Created Conversion].&amp;[2014-10-05T17:33:42]"/>
            <x15:cachedUniqueName index="3219" name="[Range 2].[Date Created Conversion].&amp;[2014-10-06T15:04:40]"/>
            <x15:cachedUniqueName index="3220" name="[Range 2].[Date Created Conversion].&amp;[2014-10-06T16:04:58]"/>
            <x15:cachedUniqueName index="3221" name="[Range 2].[Date Created Conversion].&amp;[2014-10-06T17:48:44]"/>
            <x15:cachedUniqueName index="3222" name="[Range 2].[Date Created Conversion].&amp;[2014-10-06T19:38:35]"/>
            <x15:cachedUniqueName index="3223" name="[Range 2].[Date Created Conversion].&amp;[2014-10-06T21:08:24]"/>
            <x15:cachedUniqueName index="3224" name="[Range 2].[Date Created Conversion].&amp;[2014-10-07T03:22:37]"/>
            <x15:cachedUniqueName index="3225" name="[Range 2].[Date Created Conversion].&amp;[2014-10-07T18:16:58]"/>
            <x15:cachedUniqueName index="3226" name="[Range 2].[Date Created Conversion].&amp;[2014-10-08T02:58:00]"/>
            <x15:cachedUniqueName index="3227" name="[Range 2].[Date Created Conversion].&amp;[2014-10-08T18:54:03]"/>
            <x15:cachedUniqueName index="3228" name="[Range 2].[Date Created Conversion].&amp;[2014-10-08T23:07:24]"/>
            <x15:cachedUniqueName index="3229" name="[Range 2].[Date Created Conversion].&amp;[2014-10-09T06:18:50]"/>
            <x15:cachedUniqueName index="3230" name="[Range 2].[Date Created Conversion].&amp;[2014-10-09T06:43:10]"/>
            <x15:cachedUniqueName index="3231" name="[Range 2].[Date Created Conversion].&amp;[2014-10-09T09:00:46]"/>
            <x15:cachedUniqueName index="3232" name="[Range 2].[Date Created Conversion].&amp;[2014-10-09T18:29:26]"/>
            <x15:cachedUniqueName index="3233" name="[Range 2].[Date Created Conversion].&amp;[2014-10-09T20:13:23]"/>
            <x15:cachedUniqueName index="3234" name="[Range 2].[Date Created Conversion].&amp;[2014-10-10T12:50:40]"/>
            <x15:cachedUniqueName index="3235" name="[Range 2].[Date Created Conversion].&amp;[2014-10-10T15:22:27]"/>
            <x15:cachedUniqueName index="3236" name="[Range 2].[Date Created Conversion].&amp;[2014-10-10T17:47:59]"/>
            <x15:cachedUniqueName index="3237" name="[Range 2].[Date Created Conversion].&amp;[2014-10-10T18:47:51]"/>
            <x15:cachedUniqueName index="3238" name="[Range 2].[Date Created Conversion].&amp;[2014-10-11T08:30:16]"/>
            <x15:cachedUniqueName index="3239" name="[Range 2].[Date Created Conversion].&amp;[2014-10-11T18:48:21]"/>
            <x15:cachedUniqueName index="3240" name="[Range 2].[Date Created Conversion].&amp;[2014-10-11T20:06:20]"/>
            <x15:cachedUniqueName index="3241" name="[Range 2].[Date Created Conversion].&amp;[2014-10-11T20:07:43]"/>
            <x15:cachedUniqueName index="3242" name="[Range 2].[Date Created Conversion].&amp;[2014-10-11T20:34:49]"/>
            <x15:cachedUniqueName index="3243" name="[Range 2].[Date Created Conversion].&amp;[2014-10-11T22:07:10]"/>
            <x15:cachedUniqueName index="3244" name="[Range 2].[Date Created Conversion].&amp;[2014-10-12T23:54:23]"/>
            <x15:cachedUniqueName index="3245" name="[Range 2].[Date Created Conversion].&amp;[2014-10-13T21:45:38]"/>
            <x15:cachedUniqueName index="3246" name="[Range 2].[Date Created Conversion].&amp;[2014-10-14T07:11:30]"/>
            <x15:cachedUniqueName index="3247" name="[Range 2].[Date Created Conversion].&amp;[2014-10-14T11:35:08]"/>
            <x15:cachedUniqueName index="3248" name="[Range 2].[Date Created Conversion].&amp;[2014-10-14T13:00:55]"/>
            <x15:cachedUniqueName index="3249" name="[Range 2].[Date Created Conversion].&amp;[2014-10-14T14:02:38]"/>
            <x15:cachedUniqueName index="3250" name="[Range 2].[Date Created Conversion].&amp;[2014-10-14T16:20:28]"/>
            <x15:cachedUniqueName index="3251" name="[Range 2].[Date Created Conversion].&amp;[2014-10-14T17:42:25]"/>
            <x15:cachedUniqueName index="3252" name="[Range 2].[Date Created Conversion].&amp;[2014-10-14T20:30:00]"/>
            <x15:cachedUniqueName index="3253" name="[Range 2].[Date Created Conversion].&amp;[2014-10-14T22:37:28]"/>
            <x15:cachedUniqueName index="3254" name="[Range 2].[Date Created Conversion].&amp;[2014-10-15T01:37:23]"/>
            <x15:cachedUniqueName index="3255" name="[Range 2].[Date Created Conversion].&amp;[2014-10-15T02:59:50]"/>
            <x15:cachedUniqueName index="3256" name="[Range 2].[Date Created Conversion].&amp;[2014-10-15T05:39:19]"/>
            <x15:cachedUniqueName index="3257" name="[Range 2].[Date Created Conversion].&amp;[2014-10-15T07:05:48]"/>
            <x15:cachedUniqueName index="3258" name="[Range 2].[Date Created Conversion].&amp;[2014-10-15T17:16:31]"/>
            <x15:cachedUniqueName index="3259" name="[Range 2].[Date Created Conversion].&amp;[2014-10-15T20:22:25]"/>
            <x15:cachedUniqueName index="3260" name="[Range 2].[Date Created Conversion].&amp;[2014-10-15T20:58:15]"/>
            <x15:cachedUniqueName index="3261" name="[Range 2].[Date Created Conversion].&amp;[2014-10-15T22:28:04]"/>
            <x15:cachedUniqueName index="3262" name="[Range 2].[Date Created Conversion].&amp;[2014-10-16T00:22:14]"/>
            <x15:cachedUniqueName index="3263" name="[Range 2].[Date Created Conversion].&amp;[2014-10-16T04:05:31]"/>
            <x15:cachedUniqueName index="3264" name="[Range 2].[Date Created Conversion].&amp;[2014-10-16T16:33:48]"/>
            <x15:cachedUniqueName index="3265" name="[Range 2].[Date Created Conversion].&amp;[2014-10-16T21:08:44]"/>
            <x15:cachedUniqueName index="3266" name="[Range 2].[Date Created Conversion].&amp;[2014-10-16T21:42:02]"/>
            <x15:cachedUniqueName index="3267" name="[Range 2].[Date Created Conversion].&amp;[2014-10-17T03:57:13]"/>
            <x15:cachedUniqueName index="3268" name="[Range 2].[Date Created Conversion].&amp;[2014-10-17T04:11:13]"/>
            <x15:cachedUniqueName index="3269" name="[Range 2].[Date Created Conversion].&amp;[2014-10-17T06:23:21]"/>
            <x15:cachedUniqueName index="3270" name="[Range 2].[Date Created Conversion].&amp;[2014-10-18T05:14:52]"/>
            <x15:cachedUniqueName index="3271" name="[Range 2].[Date Created Conversion].&amp;[2014-10-18T23:24:52]"/>
            <x15:cachedUniqueName index="3272" name="[Range 2].[Date Created Conversion].&amp;[2014-10-19T16:23:26]"/>
            <x15:cachedUniqueName index="3273" name="[Range 2].[Date Created Conversion].&amp;[2014-10-19T23:00:59]"/>
            <x15:cachedUniqueName index="3274" name="[Range 2].[Date Created Conversion].&amp;[2014-10-20T00:53:04]"/>
            <x15:cachedUniqueName index="3275" name="[Range 2].[Date Created Conversion].&amp;[2014-10-20T07:27:59]"/>
            <x15:cachedUniqueName index="3276" name="[Range 2].[Date Created Conversion].&amp;[2014-10-20T17:00:47]"/>
            <x15:cachedUniqueName index="3277" name="[Range 2].[Date Created Conversion].&amp;[2014-10-20T17:52:52]"/>
            <x15:cachedUniqueName index="3278" name="[Range 2].[Date Created Conversion].&amp;[2014-10-20T19:40:07]"/>
            <x15:cachedUniqueName index="3279" name="[Range 2].[Date Created Conversion].&amp;[2014-10-20T20:55:40]"/>
            <x15:cachedUniqueName index="3280" name="[Range 2].[Date Created Conversion].&amp;[2014-10-21T06:59:58]"/>
            <x15:cachedUniqueName index="3281" name="[Range 2].[Date Created Conversion].&amp;[2014-10-21T14:04:04]"/>
            <x15:cachedUniqueName index="3282" name="[Range 2].[Date Created Conversion].&amp;[2014-10-21T20:06:58]"/>
            <x15:cachedUniqueName index="3283" name="[Range 2].[Date Created Conversion].&amp;[2014-10-22T14:01:41]"/>
            <x15:cachedUniqueName index="3284" name="[Range 2].[Date Created Conversion].&amp;[2014-10-22T17:03:13]"/>
            <x15:cachedUniqueName index="3285" name="[Range 2].[Date Created Conversion].&amp;[2014-10-22T20:13:28]"/>
            <x15:cachedUniqueName index="3286" name="[Range 2].[Date Created Conversion].&amp;[2014-10-22T21:57:29]"/>
            <x15:cachedUniqueName index="3287" name="[Range 2].[Date Created Conversion].&amp;[2014-10-22T23:02:03]"/>
            <x15:cachedUniqueName index="3288" name="[Range 2].[Date Created Conversion].&amp;[2014-10-23T01:41:30]"/>
            <x15:cachedUniqueName index="3289" name="[Range 2].[Date Created Conversion].&amp;[2014-10-23T05:19:05]"/>
            <x15:cachedUniqueName index="3290" name="[Range 2].[Date Created Conversion].&amp;[2014-10-23T12:13:54]"/>
            <x15:cachedUniqueName index="3291" name="[Range 2].[Date Created Conversion].&amp;[2014-10-24T00:01:46]"/>
            <x15:cachedUniqueName index="3292" name="[Range 2].[Date Created Conversion].&amp;[2014-10-24T00:29:53]"/>
            <x15:cachedUniqueName index="3293" name="[Range 2].[Date Created Conversion].&amp;[2014-10-24T15:31:55]"/>
            <x15:cachedUniqueName index="3294" name="[Range 2].[Date Created Conversion].&amp;[2014-10-25T22:52:58]"/>
            <x15:cachedUniqueName index="3295" name="[Range 2].[Date Created Conversion].&amp;[2014-10-26T17:01:34]"/>
            <x15:cachedUniqueName index="3296" name="[Range 2].[Date Created Conversion].&amp;[2014-10-26T17:12:51]"/>
            <x15:cachedUniqueName index="3297" name="[Range 2].[Date Created Conversion].&amp;[2014-10-26T19:18:47]"/>
            <x15:cachedUniqueName index="3298" name="[Range 2].[Date Created Conversion].&amp;[2014-10-26T21:26:18]"/>
            <x15:cachedUniqueName index="3299" name="[Range 2].[Date Created Conversion].&amp;[2014-10-27T00:10:16]"/>
            <x15:cachedUniqueName index="3300" name="[Range 2].[Date Created Conversion].&amp;[2014-10-27T13:40:40]"/>
            <x15:cachedUniqueName index="3301" name="[Range 2].[Date Created Conversion].&amp;[2014-10-27T19:26:50]"/>
            <x15:cachedUniqueName index="3302" name="[Range 2].[Date Created Conversion].&amp;[2014-10-27T19:29:37]"/>
            <x15:cachedUniqueName index="3303" name="[Range 2].[Date Created Conversion].&amp;[2014-10-28T00:40:44]"/>
            <x15:cachedUniqueName index="3304" name="[Range 2].[Date Created Conversion].&amp;[2014-10-28T14:05:37]"/>
            <x15:cachedUniqueName index="3305" name="[Range 2].[Date Created Conversion].&amp;[2014-10-28T14:21:23]"/>
            <x15:cachedUniqueName index="3306" name="[Range 2].[Date Created Conversion].&amp;[2014-10-28T15:48:27]"/>
            <x15:cachedUniqueName index="3307" name="[Range 2].[Date Created Conversion].&amp;[2014-10-28T16:35:53]"/>
            <x15:cachedUniqueName index="3308" name="[Range 2].[Date Created Conversion].&amp;[2014-10-28T21:24:00]"/>
            <x15:cachedUniqueName index="3309" name="[Range 2].[Date Created Conversion].&amp;[2014-10-28T23:13:51]"/>
            <x15:cachedUniqueName index="3310" name="[Range 2].[Date Created Conversion].&amp;[2014-10-29T02:28:17]"/>
            <x15:cachedUniqueName index="3311" name="[Range 2].[Date Created Conversion].&amp;[2014-10-29T10:19:29]"/>
            <x15:cachedUniqueName index="3312" name="[Range 2].[Date Created Conversion].&amp;[2014-10-29T12:00:45]"/>
            <x15:cachedUniqueName index="3313" name="[Range 2].[Date Created Conversion].&amp;[2014-10-29T14:02:44]"/>
            <x15:cachedUniqueName index="3314" name="[Range 2].[Date Created Conversion].&amp;[2014-10-29T16:20:01]"/>
            <x15:cachedUniqueName index="3315" name="[Range 2].[Date Created Conversion].&amp;[2014-10-29T16:24:46]"/>
            <x15:cachedUniqueName index="3316" name="[Range 2].[Date Created Conversion].&amp;[2014-10-29T18:02:56]"/>
            <x15:cachedUniqueName index="3317" name="[Range 2].[Date Created Conversion].&amp;[2014-10-29T19:15:26]"/>
            <x15:cachedUniqueName index="3318" name="[Range 2].[Date Created Conversion].&amp;[2014-10-30T15:40:52]"/>
            <x15:cachedUniqueName index="3319" name="[Range 2].[Date Created Conversion].&amp;[2014-10-30T20:19:50]"/>
            <x15:cachedUniqueName index="3320" name="[Range 2].[Date Created Conversion].&amp;[2014-10-31T03:25:15]"/>
            <x15:cachedUniqueName index="3321" name="[Range 2].[Date Created Conversion].&amp;[2014-10-31T07:03:14]"/>
            <x15:cachedUniqueName index="3322" name="[Range 2].[Date Created Conversion].&amp;[2014-10-31T14:29:54]"/>
            <x15:cachedUniqueName index="3323" name="[Range 2].[Date Created Conversion].&amp;[2014-10-31T18:04:22]"/>
            <x15:cachedUniqueName index="3324" name="[Range 2].[Date Created Conversion].&amp;[2014-10-31T18:59:05]"/>
            <x15:cachedUniqueName index="3325" name="[Range 2].[Date Created Conversion].&amp;[2015-10-01T02:08:13]"/>
            <x15:cachedUniqueName index="3326" name="[Range 2].[Date Created Conversion].&amp;[2015-10-01T10:53:17]"/>
            <x15:cachedUniqueName index="3327" name="[Range 2].[Date Created Conversion].&amp;[2015-10-01T11:57:28]"/>
            <x15:cachedUniqueName index="3328" name="[Range 2].[Date Created Conversion].&amp;[2015-10-01T15:06:47]"/>
            <x15:cachedUniqueName index="3329" name="[Range 2].[Date Created Conversion].&amp;[2015-10-01T15:53:20]"/>
            <x15:cachedUniqueName index="3330" name="[Range 2].[Date Created Conversion].&amp;[2015-10-01T15:57:33]"/>
            <x15:cachedUniqueName index="3331" name="[Range 2].[Date Created Conversion].&amp;[2015-10-01T22:43:08]"/>
            <x15:cachedUniqueName index="3332" name="[Range 2].[Date Created Conversion].&amp;[2015-10-02T16:04:28]"/>
            <x15:cachedUniqueName index="3333" name="[Range 2].[Date Created Conversion].&amp;[2015-10-02T18:41:08]"/>
            <x15:cachedUniqueName index="3334" name="[Range 2].[Date Created Conversion].&amp;[2015-10-02T19:01:01]"/>
            <x15:cachedUniqueName index="3335" name="[Range 2].[Date Created Conversion].&amp;[2015-10-04T03:15:59]"/>
            <x15:cachedUniqueName index="3336" name="[Range 2].[Date Created Conversion].&amp;[2015-10-05T04:03:21]"/>
            <x15:cachedUniqueName index="3337" name="[Range 2].[Date Created Conversion].&amp;[2015-10-05T15:43:59]"/>
            <x15:cachedUniqueName index="3338" name="[Range 2].[Date Created Conversion].&amp;[2015-10-05T16:16:44]"/>
            <x15:cachedUniqueName index="3339" name="[Range 2].[Date Created Conversion].&amp;[2015-10-05T17:11:28]"/>
            <x15:cachedUniqueName index="3340" name="[Range 2].[Date Created Conversion].&amp;[2015-10-05T18:26:31]"/>
            <x15:cachedUniqueName index="3341" name="[Range 2].[Date Created Conversion].&amp;[2015-10-05T18:29:08]"/>
            <x15:cachedUniqueName index="3342" name="[Range 2].[Date Created Conversion].&amp;[2015-10-06T09:22:57]"/>
            <x15:cachedUniqueName index="3343" name="[Range 2].[Date Created Conversion].&amp;[2015-10-06T13:16:15]"/>
            <x15:cachedUniqueName index="3344" name="[Range 2].[Date Created Conversion].&amp;[2015-10-06T14:13:09]"/>
            <x15:cachedUniqueName index="3345" name="[Range 2].[Date Created Conversion].&amp;[2015-10-06T20:44:40]"/>
            <x15:cachedUniqueName index="3346" name="[Range 2].[Date Created Conversion].&amp;[2015-10-07T12:00:09]"/>
            <x15:cachedUniqueName index="3347" name="[Range 2].[Date Created Conversion].&amp;[2015-10-07T12:23:08]"/>
            <x15:cachedUniqueName index="3348" name="[Range 2].[Date Created Conversion].&amp;[2015-10-07T16:43:36]"/>
            <x15:cachedUniqueName index="3349" name="[Range 2].[Date Created Conversion].&amp;[2015-10-08T03:27:19]"/>
            <x15:cachedUniqueName index="3350" name="[Range 2].[Date Created Conversion].&amp;[2015-10-08T21:49:00]"/>
            <x15:cachedUniqueName index="3351" name="[Range 2].[Date Created Conversion].&amp;[2015-10-08T21:57:42]"/>
            <x15:cachedUniqueName index="3352" name="[Range 2].[Date Created Conversion].&amp;[2015-10-09T15:51:41]"/>
            <x15:cachedUniqueName index="3353" name="[Range 2].[Date Created Conversion].&amp;[2015-10-09T17:59:41]"/>
            <x15:cachedUniqueName index="3354" name="[Range 2].[Date Created Conversion].&amp;[2015-10-09T20:40:33]"/>
            <x15:cachedUniqueName index="3355" name="[Range 2].[Date Created Conversion].&amp;[2015-10-09T21:10:20]"/>
            <x15:cachedUniqueName index="3356" name="[Range 2].[Date Created Conversion].&amp;[2015-10-12T16:12:15]"/>
            <x15:cachedUniqueName index="3357" name="[Range 2].[Date Created Conversion].&amp;[2015-10-12T18:16:07]"/>
            <x15:cachedUniqueName index="3358" name="[Range 2].[Date Created Conversion].&amp;[2015-10-12T21:30:44]"/>
            <x15:cachedUniqueName index="3359" name="[Range 2].[Date Created Conversion].&amp;[2015-10-12T22:34:19]"/>
            <x15:cachedUniqueName index="3360" name="[Range 2].[Date Created Conversion].&amp;[2015-10-12T22:58:20]"/>
            <x15:cachedUniqueName index="3361" name="[Range 2].[Date Created Conversion].&amp;[2015-10-13T01:25:49]"/>
            <x15:cachedUniqueName index="3362" name="[Range 2].[Date Created Conversion].&amp;[2015-10-13T11:02:26]"/>
            <x15:cachedUniqueName index="3363" name="[Range 2].[Date Created Conversion].&amp;[2015-10-13T14:50:43]"/>
            <x15:cachedUniqueName index="3364" name="[Range 2].[Date Created Conversion].&amp;[2015-10-14T11:12:07]"/>
            <x15:cachedUniqueName index="3365" name="[Range 2].[Date Created Conversion].&amp;[2015-10-14T13:20:45]"/>
            <x15:cachedUniqueName index="3366" name="[Range 2].[Date Created Conversion].&amp;[2015-10-14T13:57:11]"/>
            <x15:cachedUniqueName index="3367" name="[Range 2].[Date Created Conversion].&amp;[2015-10-14T14:18:38]"/>
            <x15:cachedUniqueName index="3368" name="[Range 2].[Date Created Conversion].&amp;[2015-10-14T17:44:57]"/>
            <x15:cachedUniqueName index="3369" name="[Range 2].[Date Created Conversion].&amp;[2015-10-14T19:59:56]"/>
            <x15:cachedUniqueName index="3370" name="[Range 2].[Date Created Conversion].&amp;[2015-10-14T20:55:56]"/>
            <x15:cachedUniqueName index="3371" name="[Range 2].[Date Created Conversion].&amp;[2015-10-15T00:04:10]"/>
            <x15:cachedUniqueName index="3372" name="[Range 2].[Date Created Conversion].&amp;[2015-10-15T02:06:08]"/>
            <x15:cachedUniqueName index="3373" name="[Range 2].[Date Created Conversion].&amp;[2015-10-15T06:01:08]"/>
            <x15:cachedUniqueName index="3374" name="[Range 2].[Date Created Conversion].&amp;[2015-10-15T10:27:10]"/>
            <x15:cachedUniqueName index="3375" name="[Range 2].[Date Created Conversion].&amp;[2015-10-15T11:53:29]"/>
            <x15:cachedUniqueName index="3376" name="[Range 2].[Date Created Conversion].&amp;[2015-10-15T12:20:00]"/>
            <x15:cachedUniqueName index="3377" name="[Range 2].[Date Created Conversion].&amp;[2015-10-15T12:56:57]"/>
            <x15:cachedUniqueName index="3378" name="[Range 2].[Date Created Conversion].&amp;[2015-10-15T16:49:31]"/>
            <x15:cachedUniqueName index="3379" name="[Range 2].[Date Created Conversion].&amp;[2015-10-16T19:25:16]"/>
            <x15:cachedUniqueName index="3380" name="[Range 2].[Date Created Conversion].&amp;[2015-10-16T20:29:06]"/>
            <x15:cachedUniqueName index="3381" name="[Range 2].[Date Created Conversion].&amp;[2015-10-16T22:09:06]"/>
            <x15:cachedUniqueName index="3382" name="[Range 2].[Date Created Conversion].&amp;[2015-10-17T10:18:41]"/>
            <x15:cachedUniqueName index="3383" name="[Range 2].[Date Created Conversion].&amp;[2015-10-17T15:04:58]"/>
            <x15:cachedUniqueName index="3384" name="[Range 2].[Date Created Conversion].&amp;[2015-10-17T19:23:42]"/>
            <x15:cachedUniqueName index="3385" name="[Range 2].[Date Created Conversion].&amp;[2015-10-18T18:04:53]"/>
            <x15:cachedUniqueName index="3386" name="[Range 2].[Date Created Conversion].&amp;[2015-10-18T21:24:14]"/>
            <x15:cachedUniqueName index="3387" name="[Range 2].[Date Created Conversion].&amp;[2015-10-19T03:41:57]"/>
            <x15:cachedUniqueName index="3388" name="[Range 2].[Date Created Conversion].&amp;[2015-10-19T06:15:58]"/>
            <x15:cachedUniqueName index="3389" name="[Range 2].[Date Created Conversion].&amp;[2015-10-19T14:00:04]"/>
            <x15:cachedUniqueName index="3390" name="[Range 2].[Date Created Conversion].&amp;[2015-10-19T15:09:07]"/>
            <x15:cachedUniqueName index="3391" name="[Range 2].[Date Created Conversion].&amp;[2015-10-20T02:38:50]"/>
            <x15:cachedUniqueName index="3392" name="[Range 2].[Date Created Conversion].&amp;[2015-10-20T10:23:27]"/>
            <x15:cachedUniqueName index="3393" name="[Range 2].[Date Created Conversion].&amp;[2015-10-20T16:35:03]"/>
            <x15:cachedUniqueName index="3394" name="[Range 2].[Date Created Conversion].&amp;[2015-10-20T17:57:13]"/>
            <x15:cachedUniqueName index="3395" name="[Range 2].[Date Created Conversion].&amp;[2015-10-20T17:58:11]"/>
            <x15:cachedUniqueName index="3396" name="[Range 2].[Date Created Conversion].&amp;[2015-10-20T19:00:19]"/>
            <x15:cachedUniqueName index="3397" name="[Range 2].[Date Created Conversion].&amp;[2015-10-20T19:35:27]"/>
            <x15:cachedUniqueName index="3398" name="[Range 2].[Date Created Conversion].&amp;[2015-10-20T19:45:17]"/>
            <x15:cachedUniqueName index="3399" name="[Range 2].[Date Created Conversion].&amp;[2015-10-21T08:20:53]"/>
            <x15:cachedUniqueName index="3400" name="[Range 2].[Date Created Conversion].&amp;[2015-10-22T03:07:26]"/>
            <x15:cachedUniqueName index="3401" name="[Range 2].[Date Created Conversion].&amp;[2015-10-22T18:38:33]"/>
            <x15:cachedUniqueName index="3402" name="[Range 2].[Date Created Conversion].&amp;[2015-10-22T22:13:39]"/>
            <x15:cachedUniqueName index="3403" name="[Range 2].[Date Created Conversion].&amp;[2015-10-23T14:03:41]"/>
            <x15:cachedUniqueName index="3404" name="[Range 2].[Date Created Conversion].&amp;[2015-10-23T19:48:56]"/>
            <x15:cachedUniqueName index="3405" name="[Range 2].[Date Created Conversion].&amp;[2015-10-25T16:50:11]"/>
            <x15:cachedUniqueName index="3406" name="[Range 2].[Date Created Conversion].&amp;[2015-10-26T14:49:11]"/>
            <x15:cachedUniqueName index="3407" name="[Range 2].[Date Created Conversion].&amp;[2015-10-26T15:49:25]"/>
            <x15:cachedUniqueName index="3408" name="[Range 2].[Date Created Conversion].&amp;[2015-10-26T16:08:38]"/>
            <x15:cachedUniqueName index="3409" name="[Range 2].[Date Created Conversion].&amp;[2015-10-26T21:04:55]"/>
            <x15:cachedUniqueName index="3410" name="[Range 2].[Date Created Conversion].&amp;[2015-10-27T05:03:36]"/>
            <x15:cachedUniqueName index="3411" name="[Range 2].[Date Created Conversion].&amp;[2015-10-27T19:54:21]"/>
            <x15:cachedUniqueName index="3412" name="[Range 2].[Date Created Conversion].&amp;[2015-10-27T22:34:59]"/>
            <x15:cachedUniqueName index="3413" name="[Range 2].[Date Created Conversion].&amp;[2015-10-27T22:55:45]"/>
            <x15:cachedUniqueName index="3414" name="[Range 2].[Date Created Conversion].&amp;[2015-10-28T16:06:07]"/>
            <x15:cachedUniqueName index="3415" name="[Range 2].[Date Created Conversion].&amp;[2015-10-29T20:22:21]"/>
            <x15:cachedUniqueName index="3416" name="[Range 2].[Date Created Conversion].&amp;[2015-10-30T00:49:04]"/>
            <x15:cachedUniqueName index="3417" name="[Range 2].[Date Created Conversion].&amp;[2015-10-30T04:32:33]"/>
            <x15:cachedUniqueName index="3418" name="[Range 2].[Date Created Conversion].&amp;[2015-10-30T12:56:44]"/>
            <x15:cachedUniqueName index="3419" name="[Range 2].[Date Created Conversion].&amp;[2015-10-30T21:48:04]"/>
            <x15:cachedUniqueName index="3420" name="[Range 2].[Date Created Conversion].&amp;[2015-10-31T05:04:09]"/>
            <x15:cachedUniqueName index="3421" name="[Range 2].[Date Created Conversion].&amp;[2016-10-01T12:50:55]"/>
            <x15:cachedUniqueName index="3422" name="[Range 2].[Date Created Conversion].&amp;[2016-10-01T16:01:15]"/>
            <x15:cachedUniqueName index="3423" name="[Range 2].[Date Created Conversion].&amp;[2016-10-02T08:49:07]"/>
            <x15:cachedUniqueName index="3424" name="[Range 2].[Date Created Conversion].&amp;[2016-10-03T02:13:39]"/>
            <x15:cachedUniqueName index="3425" name="[Range 2].[Date Created Conversion].&amp;[2016-10-03T21:31:32]"/>
            <x15:cachedUniqueName index="3426" name="[Range 2].[Date Created Conversion].&amp;[2016-10-04T10:43:06]"/>
            <x15:cachedUniqueName index="3427" name="[Range 2].[Date Created Conversion].&amp;[2016-10-04T18:00:08]"/>
            <x15:cachedUniqueName index="3428" name="[Range 2].[Date Created Conversion].&amp;[2016-10-04T19:39:06]"/>
            <x15:cachedUniqueName index="3429" name="[Range 2].[Date Created Conversion].&amp;[2016-10-05T13:06:24]"/>
            <x15:cachedUniqueName index="3430" name="[Range 2].[Date Created Conversion].&amp;[2016-10-06T13:10:54]"/>
            <x15:cachedUniqueName index="3431" name="[Range 2].[Date Created Conversion].&amp;[2016-10-06T13:29:27]"/>
            <x15:cachedUniqueName index="3432" name="[Range 2].[Date Created Conversion].&amp;[2016-10-06T14:57:47]"/>
            <x15:cachedUniqueName index="3433" name="[Range 2].[Date Created Conversion].&amp;[2016-10-06T17:48:47]"/>
            <x15:cachedUniqueName index="3434" name="[Range 2].[Date Created Conversion].&amp;[2016-10-06T22:11:52]"/>
            <x15:cachedUniqueName index="3435" name="[Range 2].[Date Created Conversion].&amp;[2016-10-08T00:09:02]"/>
            <x15:cachedUniqueName index="3436" name="[Range 2].[Date Created Conversion].&amp;[2016-10-08T10:05:37]"/>
            <x15:cachedUniqueName index="3437" name="[Range 2].[Date Created Conversion].&amp;[2016-10-09T23:09:28]"/>
            <x15:cachedUniqueName index="3438" name="[Range 2].[Date Created Conversion].&amp;[2016-10-11T04:15:09]"/>
            <x15:cachedUniqueName index="3439" name="[Range 2].[Date Created Conversion].&amp;[2016-10-11T11:16:33]"/>
            <x15:cachedUniqueName index="3440" name="[Range 2].[Date Created Conversion].&amp;[2016-10-11T12:37:07]"/>
            <x15:cachedUniqueName index="3441" name="[Range 2].[Date Created Conversion].&amp;[2016-10-11T23:22:08]"/>
            <x15:cachedUniqueName index="3442" name="[Range 2].[Date Created Conversion].&amp;[2016-10-12T11:10:53]"/>
            <x15:cachedUniqueName index="3443" name="[Range 2].[Date Created Conversion].&amp;[2016-10-12T17:41:13]"/>
            <x15:cachedUniqueName index="3444" name="[Range 2].[Date Created Conversion].&amp;[2016-10-13T00:07:27]"/>
            <x15:cachedUniqueName index="3445" name="[Range 2].[Date Created Conversion].&amp;[2016-10-13T17:12:55]"/>
            <x15:cachedUniqueName index="3446" name="[Range 2].[Date Created Conversion].&amp;[2016-10-13T19:19:55]"/>
            <x15:cachedUniqueName index="3447" name="[Range 2].[Date Created Conversion].&amp;[2016-10-13T20:40:23]"/>
            <x15:cachedUniqueName index="3448" name="[Range 2].[Date Created Conversion].&amp;[2016-10-14T09:17:40]"/>
            <x15:cachedUniqueName index="3449" name="[Range 2].[Date Created Conversion].&amp;[2016-10-15T16:34:22]"/>
            <x15:cachedUniqueName index="3450" name="[Range 2].[Date Created Conversion].&amp;[2016-10-15T19:26:48]"/>
            <x15:cachedUniqueName index="3451" name="[Range 2].[Date Created Conversion].&amp;[2016-10-17T13:15:33]"/>
            <x15:cachedUniqueName index="3452" name="[Range 2].[Date Created Conversion].&amp;[2016-10-17T14:51:09]"/>
            <x15:cachedUniqueName index="3453" name="[Range 2].[Date Created Conversion].&amp;[2016-10-18T03:10:26]"/>
            <x15:cachedUniqueName index="3454" name="[Range 2].[Date Created Conversion].&amp;[2016-10-18T04:14:37]"/>
            <x15:cachedUniqueName index="3455" name="[Range 2].[Date Created Conversion].&amp;[2016-10-18T07:45:43]"/>
            <x15:cachedUniqueName index="3456" name="[Range 2].[Date Created Conversion].&amp;[2016-10-18T10:36:34]"/>
            <x15:cachedUniqueName index="3457" name="[Range 2].[Date Created Conversion].&amp;[2016-10-19T00:31:01]"/>
            <x15:cachedUniqueName index="3458" name="[Range 2].[Date Created Conversion].&amp;[2016-10-19T14:43:32]"/>
            <x15:cachedUniqueName index="3459" name="[Range 2].[Date Created Conversion].&amp;[2016-10-19T18:03:10]"/>
            <x15:cachedUniqueName index="3460" name="[Range 2].[Date Created Conversion].&amp;[2016-10-20T11:14:02]"/>
            <x15:cachedUniqueName index="3461" name="[Range 2].[Date Created Conversion].&amp;[2016-10-21T09:44:32]"/>
            <x15:cachedUniqueName index="3462" name="[Range 2].[Date Created Conversion].&amp;[2016-10-21T19:25:46]"/>
            <x15:cachedUniqueName index="3463" name="[Range 2].[Date Created Conversion].&amp;[2016-10-22T03:36:30]"/>
            <x15:cachedUniqueName index="3464" name="[Range 2].[Date Created Conversion].&amp;[2016-10-22T10:50:30]"/>
            <x15:cachedUniqueName index="3465" name="[Range 2].[Date Created Conversion].&amp;[2016-10-22T23:17:18]"/>
            <x15:cachedUniqueName index="3466" name="[Range 2].[Date Created Conversion].&amp;[2016-10-23T16:00:23]"/>
            <x15:cachedUniqueName index="3467" name="[Range 2].[Date Created Conversion].&amp;[2016-10-25T04:14:27]"/>
            <x15:cachedUniqueName index="3468" name="[Range 2].[Date Created Conversion].&amp;[2016-10-25T17:26:27]"/>
            <x15:cachedUniqueName index="3469" name="[Range 2].[Date Created Conversion].&amp;[2016-10-26T14:16:34]"/>
            <x15:cachedUniqueName index="3470" name="[Range 2].[Date Created Conversion].&amp;[2016-10-26T19:15:19]"/>
            <x15:cachedUniqueName index="3471" name="[Range 2].[Date Created Conversion].&amp;[2016-10-26T20:53:03]"/>
            <x15:cachedUniqueName index="3472" name="[Range 2].[Date Created Conversion].&amp;[2016-10-27T14:27:51]"/>
            <x15:cachedUniqueName index="3473" name="[Range 2].[Date Created Conversion].&amp;[2016-10-27T18:20:13]"/>
            <x15:cachedUniqueName index="3474" name="[Range 2].[Date Created Conversion].&amp;[2016-10-29T22:55:24]"/>
            <x15:cachedUniqueName index="3475" name="[Range 2].[Date Created Conversion].&amp;[2016-10-30T13:51:39]"/>
            <x15:cachedUniqueName index="3476" name="[Range 2].[Date Created Conversion].&amp;[2016-10-30T15:01:15]"/>
            <x15:cachedUniqueName index="3477" name="[Range 2].[Date Created Conversion].&amp;[2016-10-30T16:01:45]"/>
            <x15:cachedUniqueName index="3478" name="[Range 2].[Date Created Conversion].&amp;[2009-11-05T18:02:20]"/>
            <x15:cachedUniqueName index="3479" name="[Range 2].[Date Created Conversion].&amp;[2009-11-06T20:07:09]"/>
            <x15:cachedUniqueName index="3480" name="[Range 2].[Date Created Conversion].&amp;[2009-11-10T16:48:32]"/>
            <x15:cachedUniqueName index="3481" name="[Range 2].[Date Created Conversion].&amp;[2010-11-05T14:54:46]"/>
            <x15:cachedUniqueName index="3482" name="[Range 2].[Date Created Conversion].&amp;[2010-11-20T19:34:51]"/>
            <x15:cachedUniqueName index="3483" name="[Range 2].[Date Created Conversion].&amp;[2010-11-23T03:08:53]"/>
            <x15:cachedUniqueName index="3484" name="[Range 2].[Date Created Conversion].&amp;[2010-11-23T05:35:24]"/>
            <x15:cachedUniqueName index="3485" name="[Range 2].[Date Created Conversion].&amp;[2010-11-25T05:45:26]"/>
            <x15:cachedUniqueName index="3486" name="[Range 2].[Date Created Conversion].&amp;[2011-11-01T04:45:36]"/>
            <x15:cachedUniqueName index="3487" name="[Range 2].[Date Created Conversion].&amp;[2011-11-03T02:39:56]"/>
            <x15:cachedUniqueName index="3488" name="[Range 2].[Date Created Conversion].&amp;[2011-11-05T21:21:10]"/>
            <x15:cachedUniqueName index="3489" name="[Range 2].[Date Created Conversion].&amp;[2011-11-07T17:53:11]"/>
            <x15:cachedUniqueName index="3490" name="[Range 2].[Date Created Conversion].&amp;[2011-11-08T18:21:44]"/>
            <x15:cachedUniqueName index="3491" name="[Range 2].[Date Created Conversion].&amp;[2011-11-11T18:17:29]"/>
            <x15:cachedUniqueName index="3492" name="[Range 2].[Date Created Conversion].&amp;[2011-11-13T16:05:32]"/>
            <x15:cachedUniqueName index="3493" name="[Range 2].[Date Created Conversion].&amp;[2011-11-14T06:34:48]"/>
            <x15:cachedUniqueName index="3494" name="[Range 2].[Date Created Conversion].&amp;[2011-11-15T11:49:50]"/>
            <x15:cachedUniqueName index="3495" name="[Range 2].[Date Created Conversion].&amp;[2011-11-16T00:19:14]"/>
            <x15:cachedUniqueName index="3496" name="[Range 2].[Date Created Conversion].&amp;[2011-11-16T01:26:35]"/>
            <x15:cachedUniqueName index="3497" name="[Range 2].[Date Created Conversion].&amp;[2011-11-18T01:00:51]"/>
            <x15:cachedUniqueName index="3498" name="[Range 2].[Date Created Conversion].&amp;[2011-11-18T20:48:41]"/>
            <x15:cachedUniqueName index="3499" name="[Range 2].[Date Created Conversion].&amp;[2011-11-21T05:16:32]"/>
            <x15:cachedUniqueName index="3500" name="[Range 2].[Date Created Conversion].&amp;[2011-11-22T16:12:15]"/>
            <x15:cachedUniqueName index="3501" name="[Range 2].[Date Created Conversion].&amp;[2011-11-23T18:35:09]"/>
            <x15:cachedUniqueName index="3502" name="[Range 2].[Date Created Conversion].&amp;[2011-11-29T04:04:19]"/>
            <x15:cachedUniqueName index="3503" name="[Range 2].[Date Created Conversion].&amp;[2011-11-30T06:01:26]"/>
            <x15:cachedUniqueName index="3504" name="[Range 2].[Date Created Conversion].&amp;[2012-11-01T19:04:34]"/>
            <x15:cachedUniqueName index="3505" name="[Range 2].[Date Created Conversion].&amp;[2012-11-05T09:23:41]"/>
            <x15:cachedUniqueName index="3506" name="[Range 2].[Date Created Conversion].&amp;[2012-11-07T22:23:42]"/>
            <x15:cachedUniqueName index="3507" name="[Range 2].[Date Created Conversion].&amp;[2012-11-09T23:47:37]"/>
            <x15:cachedUniqueName index="3508" name="[Range 2].[Date Created Conversion].&amp;[2012-11-10T05:19:27]"/>
            <x15:cachedUniqueName index="3509" name="[Range 2].[Date Created Conversion].&amp;[2012-11-13T00:25:00]"/>
            <x15:cachedUniqueName index="3510" name="[Range 2].[Date Created Conversion].&amp;[2012-11-13T15:33:57]"/>
            <x15:cachedUniqueName index="3511" name="[Range 2].[Date Created Conversion].&amp;[2012-11-13T22:17:32]"/>
            <x15:cachedUniqueName index="3512" name="[Range 2].[Date Created Conversion].&amp;[2012-11-13T22:58:23]"/>
            <x15:cachedUniqueName index="3513" name="[Range 2].[Date Created Conversion].&amp;[2012-11-14T15:24:05]"/>
            <x15:cachedUniqueName index="3514" name="[Range 2].[Date Created Conversion].&amp;[2012-11-15T15:36:17]"/>
            <x15:cachedUniqueName index="3515" name="[Range 2].[Date Created Conversion].&amp;[2012-11-15T18:52:08]"/>
            <x15:cachedUniqueName index="3516" name="[Range 2].[Date Created Conversion].&amp;[2012-11-15T22:11:50]"/>
            <x15:cachedUniqueName index="3517" name="[Range 2].[Date Created Conversion].&amp;[2012-11-17T18:33:17]"/>
            <x15:cachedUniqueName index="3518" name="[Range 2].[Date Created Conversion].&amp;[2012-11-20T11:58:45]"/>
            <x15:cachedUniqueName index="3519" name="[Range 2].[Date Created Conversion].&amp;[2012-11-22T01:18:34]"/>
            <x15:cachedUniqueName index="3520" name="[Range 2].[Date Created Conversion].&amp;[2012-11-26T20:04:12]"/>
            <x15:cachedUniqueName index="3521" name="[Range 2].[Date Created Conversion].&amp;[2012-11-30T04:44:32]"/>
            <x15:cachedUniqueName index="3522" name="[Range 2].[Date Created Conversion].&amp;[2012-11-30T08:48:55]"/>
            <x15:cachedUniqueName index="3523" name="[Range 2].[Date Created Conversion].&amp;[2013-11-01T17:37:20]"/>
            <x15:cachedUniqueName index="3524" name="[Range 2].[Date Created Conversion].&amp;[2013-11-01T20:17:32]"/>
            <x15:cachedUniqueName index="3525" name="[Range 2].[Date Created Conversion].&amp;[2013-11-01T20:21:07]"/>
            <x15:cachedUniqueName index="3526" name="[Range 2].[Date Created Conversion].&amp;[2013-11-05T02:00:56]"/>
            <x15:cachedUniqueName index="3527" name="[Range 2].[Date Created Conversion].&amp;[2013-11-05T03:14:59]"/>
            <x15:cachedUniqueName index="3528" name="[Range 2].[Date Created Conversion].&amp;[2013-11-08T11:24:15]"/>
            <x15:cachedUniqueName index="3529" name="[Range 2].[Date Created Conversion].&amp;[2013-11-11T16:14:43]"/>
            <x15:cachedUniqueName index="3530" name="[Range 2].[Date Created Conversion].&amp;[2013-11-12T06:08:27]"/>
            <x15:cachedUniqueName index="3531" name="[Range 2].[Date Created Conversion].&amp;[2013-11-13T17:42:41]"/>
            <x15:cachedUniqueName index="3532" name="[Range 2].[Date Created Conversion].&amp;[2013-11-13T23:08:56]"/>
            <x15:cachedUniqueName index="3533" name="[Range 2].[Date Created Conversion].&amp;[2013-11-15T01:58:05]"/>
            <x15:cachedUniqueName index="3534" name="[Range 2].[Date Created Conversion].&amp;[2013-11-16T04:58:10]"/>
            <x15:cachedUniqueName index="3535" name="[Range 2].[Date Created Conversion].&amp;[2013-11-18T21:55:21]"/>
            <x15:cachedUniqueName index="3536" name="[Range 2].[Date Created Conversion].&amp;[2013-11-19T18:56:00]"/>
            <x15:cachedUniqueName index="3537" name="[Range 2].[Date Created Conversion].&amp;[2013-11-20T04:13:24]"/>
            <x15:cachedUniqueName index="3538" name="[Range 2].[Date Created Conversion].&amp;[2013-11-20T10:04:52]"/>
            <x15:cachedUniqueName index="3539" name="[Range 2].[Date Created Conversion].&amp;[2013-11-21T20:32:11]"/>
            <x15:cachedUniqueName index="3540" name="[Range 2].[Date Created Conversion].&amp;[2013-11-22T12:55:40]"/>
            <x15:cachedUniqueName index="3541" name="[Range 2].[Date Created Conversion].&amp;[2013-11-25T08:00:29]"/>
            <x15:cachedUniqueName index="3542" name="[Range 2].[Date Created Conversion].&amp;[2013-11-26T00:32:17]"/>
            <x15:cachedUniqueName index="3543" name="[Range 2].[Date Created Conversion].&amp;[2013-11-26T23:54:54]"/>
            <x15:cachedUniqueName index="3544" name="[Range 2].[Date Created Conversion].&amp;[2013-11-27T04:01:29]"/>
            <x15:cachedUniqueName index="3545" name="[Range 2].[Date Created Conversion].&amp;[2013-11-27T20:50:34]"/>
            <x15:cachedUniqueName index="3546" name="[Range 2].[Date Created Conversion].&amp;[2013-11-29T19:56:26]"/>
            <x15:cachedUniqueName index="3547" name="[Range 2].[Date Created Conversion].&amp;[2014-11-01T12:39:47]"/>
            <x15:cachedUniqueName index="3548" name="[Range 2].[Date Created Conversion].&amp;[2014-11-01T20:08:08]"/>
            <x15:cachedUniqueName index="3549" name="[Range 2].[Date Created Conversion].&amp;[2014-11-01T21:59:21]"/>
            <x15:cachedUniqueName index="3550" name="[Range 2].[Date Created Conversion].&amp;[2014-11-02T00:54:25]"/>
            <x15:cachedUniqueName index="3551" name="[Range 2].[Date Created Conversion].&amp;[2014-11-02T03:12:15]"/>
            <x15:cachedUniqueName index="3552" name="[Range 2].[Date Created Conversion].&amp;[2014-11-03T00:42:26]"/>
            <x15:cachedUniqueName index="3553" name="[Range 2].[Date Created Conversion].&amp;[2014-11-03T05:34:20]"/>
            <x15:cachedUniqueName index="3554" name="[Range 2].[Date Created Conversion].&amp;[2014-11-03T15:28:26]"/>
            <x15:cachedUniqueName index="3555" name="[Range 2].[Date Created Conversion].&amp;[2014-11-03T16:10:43]"/>
            <x15:cachedUniqueName index="3556" name="[Range 2].[Date Created Conversion].&amp;[2014-11-03T21:33:15]"/>
            <x15:cachedUniqueName index="3557" name="[Range 2].[Date Created Conversion].&amp;[2014-11-03T22:29:09]"/>
            <x15:cachedUniqueName index="3558" name="[Range 2].[Date Created Conversion].&amp;[2014-11-04T01:31:39]"/>
            <x15:cachedUniqueName index="3559" name="[Range 2].[Date Created Conversion].&amp;[2014-11-04T10:58:54]"/>
            <x15:cachedUniqueName index="3560" name="[Range 2].[Date Created Conversion].&amp;[2014-11-04T18:18:08]"/>
            <x15:cachedUniqueName index="3561" name="[Range 2].[Date Created Conversion].&amp;[2014-11-04T22:34:40]"/>
            <x15:cachedUniqueName index="3562" name="[Range 2].[Date Created Conversion].&amp;[2014-11-05T00:03:01]"/>
            <x15:cachedUniqueName index="3563" name="[Range 2].[Date Created Conversion].&amp;[2014-11-05T00:59:19]"/>
            <x15:cachedUniqueName index="3564" name="[Range 2].[Date Created Conversion].&amp;[2014-11-05T13:16:06]"/>
            <x15:cachedUniqueName index="3565" name="[Range 2].[Date Created Conversion].&amp;[2014-11-05T13:35:53]"/>
            <x15:cachedUniqueName index="3566" name="[Range 2].[Date Created Conversion].&amp;[2014-11-05T17:27:15]"/>
            <x15:cachedUniqueName index="3567" name="[Range 2].[Date Created Conversion].&amp;[2014-11-05T18:30:29]"/>
            <x15:cachedUniqueName index="3568" name="[Range 2].[Date Created Conversion].&amp;[2014-11-05T22:58:45]"/>
            <x15:cachedUniqueName index="3569" name="[Range 2].[Date Created Conversion].&amp;[2014-11-06T16:45:04]"/>
            <x15:cachedUniqueName index="3570" name="[Range 2].[Date Created Conversion].&amp;[2014-11-07T02:44:19]"/>
            <x15:cachedUniqueName index="3571" name="[Range 2].[Date Created Conversion].&amp;[2014-11-07T06:24:24]"/>
            <x15:cachedUniqueName index="3572" name="[Range 2].[Date Created Conversion].&amp;[2014-11-07T07:04:34]"/>
            <x15:cachedUniqueName index="3573" name="[Range 2].[Date Created Conversion].&amp;[2014-11-07T20:37:46]"/>
            <x15:cachedUniqueName index="3574" name="[Range 2].[Date Created Conversion].&amp;[2014-11-07T22:09:57]"/>
            <x15:cachedUniqueName index="3575" name="[Range 2].[Date Created Conversion].&amp;[2014-11-08T16:41:46]"/>
            <x15:cachedUniqueName index="3576" name="[Range 2].[Date Created Conversion].&amp;[2014-11-08T18:55:53]"/>
            <x15:cachedUniqueName index="3577" name="[Range 2].[Date Created Conversion].&amp;[2014-11-08T23:21:27]"/>
            <x15:cachedUniqueName index="3578" name="[Range 2].[Date Created Conversion].&amp;[2014-11-09T02:12:08]"/>
            <x15:cachedUniqueName index="3579" name="[Range 2].[Date Created Conversion].&amp;[2014-11-10T02:11:14]"/>
            <x15:cachedUniqueName index="3580" name="[Range 2].[Date Created Conversion].&amp;[2014-11-10T03:48:45]"/>
            <x15:cachedUniqueName index="3581" name="[Range 2].[Date Created Conversion].&amp;[2014-11-10T18:33:15]"/>
            <x15:cachedUniqueName index="3582" name="[Range 2].[Date Created Conversion].&amp;[2014-11-10T20:49:12]"/>
            <x15:cachedUniqueName index="3583" name="[Range 2].[Date Created Conversion].&amp;[2014-11-10T22:59:50]"/>
            <x15:cachedUniqueName index="3584" name="[Range 2].[Date Created Conversion].&amp;[2014-11-10T23:11:07]"/>
            <x15:cachedUniqueName index="3585" name="[Range 2].[Date Created Conversion].&amp;[2014-11-11T05:28:22]"/>
            <x15:cachedUniqueName index="3586" name="[Range 2].[Date Created Conversion].&amp;[2014-11-11T13:04:55]"/>
            <x15:cachedUniqueName index="3587" name="[Range 2].[Date Created Conversion].&amp;[2014-11-11T16:31:10]"/>
            <x15:cachedUniqueName index="3588" name="[Range 2].[Date Created Conversion].&amp;[2014-11-11T17:21:00]"/>
            <x15:cachedUniqueName index="3589" name="[Range 2].[Date Created Conversion].&amp;[2014-11-11T20:07:04]"/>
            <x15:cachedUniqueName index="3590" name="[Range 2].[Date Created Conversion].&amp;[2014-11-11T20:25:15]"/>
            <x15:cachedUniqueName index="3591" name="[Range 2].[Date Created Conversion].&amp;[2014-11-12T00:03:35]"/>
            <x15:cachedUniqueName index="3592" name="[Range 2].[Date Created Conversion].&amp;[2014-11-12T20:35:13]"/>
            <x15:cachedUniqueName index="3593" name="[Range 2].[Date Created Conversion].&amp;[2014-11-12T20:43:48]"/>
            <x15:cachedUniqueName index="3594" name="[Range 2].[Date Created Conversion].&amp;[2014-11-13T00:25:11]"/>
            <x15:cachedUniqueName index="3595" name="[Range 2].[Date Created Conversion].&amp;[2014-11-13T06:00:03]"/>
            <x15:cachedUniqueName index="3596" name="[Range 2].[Date Created Conversion].&amp;[2014-11-13T20:28:26]"/>
            <x15:cachedUniqueName index="3597" name="[Range 2].[Date Created Conversion].&amp;[2014-11-13T22:49:25]"/>
            <x15:cachedUniqueName index="3598" name="[Range 2].[Date Created Conversion].&amp;[2014-11-14T18:09:51]"/>
            <x15:cachedUniqueName index="3599" name="[Range 2].[Date Created Conversion].&amp;[2014-11-14T20:00:34]"/>
            <x15:cachedUniqueName index="3600" name="[Range 2].[Date Created Conversion].&amp;[2014-11-15T06:50:28]"/>
            <x15:cachedUniqueName index="3601" name="[Range 2].[Date Created Conversion].&amp;[2014-11-15T13:12:57]"/>
            <x15:cachedUniqueName index="3602" name="[Range 2].[Date Created Conversion].&amp;[2014-11-16T08:52:47]"/>
            <x15:cachedUniqueName index="3603" name="[Range 2].[Date Created Conversion].&amp;[2014-11-17T02:51:29]"/>
            <x15:cachedUniqueName index="3604" name="[Range 2].[Date Created Conversion].&amp;[2014-11-17T17:21:03]"/>
            <x15:cachedUniqueName index="3605" name="[Range 2].[Date Created Conversion].&amp;[2014-11-17T18:30:45]"/>
            <x15:cachedUniqueName index="3606" name="[Range 2].[Date Created Conversion].&amp;[2014-11-18T04:32:21]"/>
            <x15:cachedUniqueName index="3607" name="[Range 2].[Date Created Conversion].&amp;[2014-11-18T11:49:11]"/>
            <x15:cachedUniqueName index="3608" name="[Range 2].[Date Created Conversion].&amp;[2014-11-18T19:22:37]"/>
            <x15:cachedUniqueName index="3609" name="[Range 2].[Date Created Conversion].&amp;[2014-11-18T19:31:28]"/>
            <x15:cachedUniqueName index="3610" name="[Range 2].[Date Created Conversion].&amp;[2014-11-19T01:29:45]"/>
            <x15:cachedUniqueName index="3611" name="[Range 2].[Date Created Conversion].&amp;[2014-11-19T02:24:46]"/>
            <x15:cachedUniqueName index="3612" name="[Range 2].[Date Created Conversion].&amp;[2014-11-19T14:19:04]"/>
            <x15:cachedUniqueName index="3613" name="[Range 2].[Date Created Conversion].&amp;[2014-11-19T17:58:36]"/>
            <x15:cachedUniqueName index="3614" name="[Range 2].[Date Created Conversion].&amp;[2014-11-20T01:12:11]"/>
            <x15:cachedUniqueName index="3615" name="[Range 2].[Date Created Conversion].&amp;[2014-11-20T12:08:53]"/>
            <x15:cachedUniqueName index="3616" name="[Range 2].[Date Created Conversion].&amp;[2014-11-20T18:13:31]"/>
            <x15:cachedUniqueName index="3617" name="[Range 2].[Date Created Conversion].&amp;[2014-11-20T20:56:12]"/>
            <x15:cachedUniqueName index="3618" name="[Range 2].[Date Created Conversion].&amp;[2014-11-21T07:34:22]"/>
            <x15:cachedUniqueName index="3619" name="[Range 2].[Date Created Conversion].&amp;[2014-11-21T08:42:21]"/>
            <x15:cachedUniqueName index="3620" name="[Range 2].[Date Created Conversion].&amp;[2014-11-21T17:11:30]"/>
            <x15:cachedUniqueName index="3621" name="[Range 2].[Date Created Conversion].&amp;[2014-11-21T18:01:56]"/>
            <x15:cachedUniqueName index="3622" name="[Range 2].[Date Created Conversion].&amp;[2014-11-21T20:16:00]"/>
            <x15:cachedUniqueName index="3623" name="[Range 2].[Date Created Conversion].&amp;[2014-11-22T14:47:59]"/>
            <x15:cachedUniqueName index="3624" name="[Range 2].[Date Created Conversion].&amp;[2014-11-25T04:07:50]"/>
            <x15:cachedUniqueName index="3625" name="[Range 2].[Date Created Conversion].&amp;[2014-11-25T06:17:44]"/>
            <x15:cachedUniqueName index="3626" name="[Range 2].[Date Created Conversion].&amp;[2014-11-25T16:15:33]"/>
            <x15:cachedUniqueName index="3627" name="[Range 2].[Date Created Conversion].&amp;[2014-11-25T19:54:57]"/>
            <x15:cachedUniqueName index="3628" name="[Range 2].[Date Created Conversion].&amp;[2014-11-25T20:27:03]"/>
            <x15:cachedUniqueName index="3629" name="[Range 2].[Date Created Conversion].&amp;[2014-11-25T22:32:09]"/>
            <x15:cachedUniqueName index="3630" name="[Range 2].[Date Created Conversion].&amp;[2014-11-26T04:47:39]"/>
            <x15:cachedUniqueName index="3631" name="[Range 2].[Date Created Conversion].&amp;[2014-11-26T18:25:40]"/>
            <x15:cachedUniqueName index="3632" name="[Range 2].[Date Created Conversion].&amp;[2014-11-26T20:35:39]"/>
            <x15:cachedUniqueName index="3633" name="[Range 2].[Date Created Conversion].&amp;[2014-11-27T02:02:28]"/>
            <x15:cachedUniqueName index="3634" name="[Range 2].[Date Created Conversion].&amp;[2014-11-27T15:22:29]"/>
            <x15:cachedUniqueName index="3635" name="[Range 2].[Date Created Conversion].&amp;[2014-11-28T00:03:06]"/>
            <x15:cachedUniqueName index="3636" name="[Range 2].[Date Created Conversion].&amp;[2014-11-28T15:20:26]"/>
            <x15:cachedUniqueName index="3637" name="[Range 2].[Date Created Conversion].&amp;[2014-11-28T20:47:52]"/>
            <x15:cachedUniqueName index="3638" name="[Range 2].[Date Created Conversion].&amp;[2014-11-28T21:02:41]"/>
            <x15:cachedUniqueName index="3639" name="[Range 2].[Date Created Conversion].&amp;[2014-11-28T21:08:45]"/>
            <x15:cachedUniqueName index="3640" name="[Range 2].[Date Created Conversion].&amp;[2014-11-30T17:46:05]"/>
            <x15:cachedUniqueName index="3641" name="[Range 2].[Date Created Conversion].&amp;[2014-11-30T20:21:04]"/>
            <x15:cachedUniqueName index="3642" name="[Range 2].[Date Created Conversion].&amp;[2015-11-01T04:35:29]"/>
            <x15:cachedUniqueName index="3643" name="[Range 2].[Date Created Conversion].&amp;[2015-11-01T18:09:32]"/>
            <x15:cachedUniqueName index="3644" name="[Range 2].[Date Created Conversion].&amp;[2015-11-02T23:14:40]"/>
            <x15:cachedUniqueName index="3645" name="[Range 2].[Date Created Conversion].&amp;[2015-11-03T05:12:20]"/>
            <x15:cachedUniqueName index="3646" name="[Range 2].[Date Created Conversion].&amp;[2015-11-03T14:54:54]"/>
            <x15:cachedUniqueName index="3647" name="[Range 2].[Date Created Conversion].&amp;[2015-11-03T15:00:07]"/>
            <x15:cachedUniqueName index="3648" name="[Range 2].[Date Created Conversion].&amp;[2015-11-03T17:05:15]"/>
            <x15:cachedUniqueName index="3649" name="[Range 2].[Date Created Conversion].&amp;[2015-11-03T18:00:28]"/>
            <x15:cachedUniqueName index="3650" name="[Range 2].[Date Created Conversion].&amp;[2015-11-04T04:54:56]"/>
            <x15:cachedUniqueName index="3651" name="[Range 2].[Date Created Conversion].&amp;[2015-11-04T19:01:26]"/>
            <x15:cachedUniqueName index="3652" name="[Range 2].[Date Created Conversion].&amp;[2015-11-04T20:59:25]"/>
            <x15:cachedUniqueName index="3653" name="[Range 2].[Date Created Conversion].&amp;[2015-11-05T00:36:37]"/>
            <x15:cachedUniqueName index="3654" name="[Range 2].[Date Created Conversion].&amp;[2015-11-05T16:53:37]"/>
            <x15:cachedUniqueName index="3655" name="[Range 2].[Date Created Conversion].&amp;[2015-11-05T22:28:22]"/>
            <x15:cachedUniqueName index="3656" name="[Range 2].[Date Created Conversion].&amp;[2015-11-07T16:47:16]"/>
            <x15:cachedUniqueName index="3657" name="[Range 2].[Date Created Conversion].&amp;[2015-11-09T07:58:55]"/>
            <x15:cachedUniqueName index="3658" name="[Range 2].[Date Created Conversion].&amp;[2015-11-09T19:26:43]"/>
            <x15:cachedUniqueName index="3659" name="[Range 2].[Date Created Conversion].&amp;[2015-11-09T19:49:59]"/>
            <x15:cachedUniqueName index="3660" name="[Range 2].[Date Created Conversion].&amp;[2015-11-09T22:54:35]"/>
            <x15:cachedUniqueName index="3661" name="[Range 2].[Date Created Conversion].&amp;[2015-11-10T00:36:01]"/>
            <x15:cachedUniqueName index="3662" name="[Range 2].[Date Created Conversion].&amp;[2015-11-10T02:21:26]"/>
            <x15:cachedUniqueName index="3663" name="[Range 2].[Date Created Conversion].&amp;[2015-11-10T14:14:56]"/>
            <x15:cachedUniqueName index="3664" name="[Range 2].[Date Created Conversion].&amp;[2015-11-10T14:48:16]"/>
            <x15:cachedUniqueName index="3665" name="[Range 2].[Date Created Conversion].&amp;[2015-11-10T16:51:01]"/>
            <x15:cachedUniqueName index="3666" name="[Range 2].[Date Created Conversion].&amp;[2015-11-10T22:12:46]"/>
            <x15:cachedUniqueName index="3667" name="[Range 2].[Date Created Conversion].&amp;[2015-11-10T22:48:15]"/>
            <x15:cachedUniqueName index="3668" name="[Range 2].[Date Created Conversion].&amp;[2015-11-11T00:51:36]"/>
            <x15:cachedUniqueName index="3669" name="[Range 2].[Date Created Conversion].&amp;[2015-11-11T11:04:23]"/>
            <x15:cachedUniqueName index="3670" name="[Range 2].[Date Created Conversion].&amp;[2015-11-11T20:26:00]"/>
            <x15:cachedUniqueName index="3671" name="[Range 2].[Date Created Conversion].&amp;[2015-11-13T02:01:39]"/>
            <x15:cachedUniqueName index="3672" name="[Range 2].[Date Created Conversion].&amp;[2015-11-13T02:26:32]"/>
            <x15:cachedUniqueName index="3673" name="[Range 2].[Date Created Conversion].&amp;[2015-11-13T06:47:40]"/>
            <x15:cachedUniqueName index="3674" name="[Range 2].[Date Created Conversion].&amp;[2015-11-13T15:01:52]"/>
            <x15:cachedUniqueName index="3675" name="[Range 2].[Date Created Conversion].&amp;[2015-11-13T15:51:08]"/>
            <x15:cachedUniqueName index="3676" name="[Range 2].[Date Created Conversion].&amp;[2015-11-14T00:16:40]"/>
            <x15:cachedUniqueName index="3677" name="[Range 2].[Date Created Conversion].&amp;[2015-11-14T00:36:10]"/>
            <x15:cachedUniqueName index="3678" name="[Range 2].[Date Created Conversion].&amp;[2015-11-14T15:41:24]"/>
            <x15:cachedUniqueName index="3679" name="[Range 2].[Date Created Conversion].&amp;[2015-11-15T04:11:26]"/>
            <x15:cachedUniqueName index="3680" name="[Range 2].[Date Created Conversion].&amp;[2015-11-15T13:29:36]"/>
            <x15:cachedUniqueName index="3681" name="[Range 2].[Date Created Conversion].&amp;[2015-11-15T17:01:24]"/>
            <x15:cachedUniqueName index="3682" name="[Range 2].[Date Created Conversion].&amp;[2015-11-15T19:12:12]"/>
            <x15:cachedUniqueName index="3683" name="[Range 2].[Date Created Conversion].&amp;[2015-11-15T23:09:34]"/>
            <x15:cachedUniqueName index="3684" name="[Range 2].[Date Created Conversion].&amp;[2015-11-16T18:20:10]"/>
            <x15:cachedUniqueName index="3685" name="[Range 2].[Date Created Conversion].&amp;[2015-11-16T18:25:00]"/>
            <x15:cachedUniqueName index="3686" name="[Range 2].[Date Created Conversion].&amp;[2015-11-16T23:08:04]"/>
            <x15:cachedUniqueName index="3687" name="[Range 2].[Date Created Conversion].&amp;[2015-11-17T04:38:46]"/>
            <x15:cachedUniqueName index="3688" name="[Range 2].[Date Created Conversion].&amp;[2015-11-17T10:46:30]"/>
            <x15:cachedUniqueName index="3689" name="[Range 2].[Date Created Conversion].&amp;[2015-11-17T16:24:41]"/>
            <x15:cachedUniqueName index="3690" name="[Range 2].[Date Created Conversion].&amp;[2015-11-17T16:25:14]"/>
            <x15:cachedUniqueName index="3691" name="[Range 2].[Date Created Conversion].&amp;[2015-11-17T22:05:50]"/>
            <x15:cachedUniqueName index="3692" name="[Range 2].[Date Created Conversion].&amp;[2015-11-18T16:27:01]"/>
            <x15:cachedUniqueName index="3693" name="[Range 2].[Date Created Conversion].&amp;[2015-11-18T19:38:59]"/>
            <x15:cachedUniqueName index="3694" name="[Range 2].[Date Created Conversion].&amp;[2015-11-19T11:46:41]"/>
            <x15:cachedUniqueName index="3695" name="[Range 2].[Date Created Conversion].&amp;[2015-11-19T16:07:09]"/>
            <x15:cachedUniqueName index="3696" name="[Range 2].[Date Created Conversion].&amp;[2015-11-19T19:20:09]"/>
            <x15:cachedUniqueName index="3697" name="[Range 2].[Date Created Conversion].&amp;[2015-11-19T19:48:25]"/>
            <x15:cachedUniqueName index="3698" name="[Range 2].[Date Created Conversion].&amp;[2015-11-19T20:01:19]"/>
            <x15:cachedUniqueName index="3699" name="[Range 2].[Date Created Conversion].&amp;[2015-11-20T13:27:17]"/>
            <x15:cachedUniqueName index="3700" name="[Range 2].[Date Created Conversion].&amp;[2015-11-20T17:27:05]"/>
            <x15:cachedUniqueName index="3701" name="[Range 2].[Date Created Conversion].&amp;[2015-11-20T18:42:05]"/>
            <x15:cachedUniqueName index="3702" name="[Range 2].[Date Created Conversion].&amp;[2015-11-21T14:07:17]"/>
            <x15:cachedUniqueName index="3703" name="[Range 2].[Date Created Conversion].&amp;[2015-11-21T20:06:57]"/>
            <x15:cachedUniqueName index="3704" name="[Range 2].[Date Created Conversion].&amp;[2015-11-23T09:05:39]"/>
            <x15:cachedUniqueName index="3705" name="[Range 2].[Date Created Conversion].&amp;[2015-11-23T13:13:53]"/>
            <x15:cachedUniqueName index="3706" name="[Range 2].[Date Created Conversion].&amp;[2015-11-23T16:59:34]"/>
            <x15:cachedUniqueName index="3707" name="[Range 2].[Date Created Conversion].&amp;[2015-11-23T20:17:52]"/>
            <x15:cachedUniqueName index="3708" name="[Range 2].[Date Created Conversion].&amp;[2015-11-24T21:35:43]"/>
            <x15:cachedUniqueName index="3709" name="[Range 2].[Date Created Conversion].&amp;[2015-11-24T21:47:48]"/>
            <x15:cachedUniqueName index="3710" name="[Range 2].[Date Created Conversion].&amp;[2015-11-25T07:55:36]"/>
            <x15:cachedUniqueName index="3711" name="[Range 2].[Date Created Conversion].&amp;[2015-11-25T14:21:53]"/>
            <x15:cachedUniqueName index="3712" name="[Range 2].[Date Created Conversion].&amp;[2015-11-25T14:23:54]"/>
            <x15:cachedUniqueName index="3713" name="[Range 2].[Date Created Conversion].&amp;[2015-11-25T14:51:26]"/>
            <x15:cachedUniqueName index="3714" name="[Range 2].[Date Created Conversion].&amp;[2015-11-25T16:41:59]"/>
            <x15:cachedUniqueName index="3715" name="[Range 2].[Date Created Conversion].&amp;[2015-11-25T17:07:01]"/>
            <x15:cachedUniqueName index="3716" name="[Range 2].[Date Created Conversion].&amp;[2015-11-26T00:18:54]"/>
            <x15:cachedUniqueName index="3717" name="[Range 2].[Date Created Conversion].&amp;[2015-11-26T11:15:16]"/>
            <x15:cachedUniqueName index="3718" name="[Range 2].[Date Created Conversion].&amp;[2015-11-26T19:17:39]"/>
            <x15:cachedUniqueName index="3719" name="[Range 2].[Date Created Conversion].&amp;[2015-11-29T00:29:22]"/>
            <x15:cachedUniqueName index="3720" name="[Range 2].[Date Created Conversion].&amp;[2015-11-29T19:01:13]"/>
            <x15:cachedUniqueName index="3721" name="[Range 2].[Date Created Conversion].&amp;[2015-11-30T14:46:10]"/>
            <x15:cachedUniqueName index="3722" name="[Range 2].[Date Created Conversion].&amp;[2015-11-30T16:12:33]"/>
            <x15:cachedUniqueName index="3723" name="[Range 2].[Date Created Conversion].&amp;[2015-11-30T17:01:07]"/>
            <x15:cachedUniqueName index="3724" name="[Range 2].[Date Created Conversion].&amp;[2015-11-30T20:15:00]"/>
            <x15:cachedUniqueName index="3725" name="[Range 2].[Date Created Conversion].&amp;[2015-11-30T23:08:02]"/>
            <x15:cachedUniqueName index="3726" name="[Range 2].[Date Created Conversion].&amp;[2016-11-01T01:23:31]"/>
            <x15:cachedUniqueName index="3727" name="[Range 2].[Date Created Conversion].&amp;[2016-11-01T04:06:21]"/>
            <x15:cachedUniqueName index="3728" name="[Range 2].[Date Created Conversion].&amp;[2016-11-01T06:18:40]"/>
            <x15:cachedUniqueName index="3729" name="[Range 2].[Date Created Conversion].&amp;[2016-11-01T10:32:05]"/>
            <x15:cachedUniqueName index="3730" name="[Range 2].[Date Created Conversion].&amp;[2016-11-01T11:41:42]"/>
            <x15:cachedUniqueName index="3731" name="[Range 2].[Date Created Conversion].&amp;[2016-11-01T16:01:37]"/>
            <x15:cachedUniqueName index="3732" name="[Range 2].[Date Created Conversion].&amp;[2016-11-01T16:34:10]"/>
            <x15:cachedUniqueName index="3733" name="[Range 2].[Date Created Conversion].&amp;[2016-11-01T16:39:42]"/>
            <x15:cachedUniqueName index="3734" name="[Range 2].[Date Created Conversion].&amp;[2016-11-01T19:58:45]"/>
            <x15:cachedUniqueName index="3735" name="[Range 2].[Date Created Conversion].&amp;[2016-11-02T01:33:49]"/>
            <x15:cachedUniqueName index="3736" name="[Range 2].[Date Created Conversion].&amp;[2016-11-02T14:00:23]"/>
            <x15:cachedUniqueName index="3737" name="[Range 2].[Date Created Conversion].&amp;[2016-11-02T14:05:15]"/>
            <x15:cachedUniqueName index="3738" name="[Range 2].[Date Created Conversion].&amp;[2016-11-02T17:13:22]"/>
            <x15:cachedUniqueName index="3739" name="[Range 2].[Date Created Conversion].&amp;[2016-11-02T22:36:43]"/>
            <x15:cachedUniqueName index="3740" name="[Range 2].[Date Created Conversion].&amp;[2016-11-02T23:53:03]"/>
            <x15:cachedUniqueName index="3741" name="[Range 2].[Date Created Conversion].&amp;[2016-11-03T00:07:53]"/>
            <x15:cachedUniqueName index="3742" name="[Range 2].[Date Created Conversion].&amp;[2016-11-03T16:03:26]"/>
            <x15:cachedUniqueName index="3743" name="[Range 2].[Date Created Conversion].&amp;[2016-11-04T11:01:08]"/>
            <x15:cachedUniqueName index="3744" name="[Range 2].[Date Created Conversion].&amp;[2016-11-04T14:04:47]"/>
            <x15:cachedUniqueName index="3745" name="[Range 2].[Date Created Conversion].&amp;[2016-11-04T20:54:43]"/>
            <x15:cachedUniqueName index="3746" name="[Range 2].[Date Created Conversion].&amp;[2016-11-04T22:22:12]"/>
            <x15:cachedUniqueName index="3747" name="[Range 2].[Date Created Conversion].&amp;[2016-11-05T23:00:12]"/>
            <x15:cachedUniqueName index="3748" name="[Range 2].[Date Created Conversion].&amp;[2016-11-06T11:24:48]"/>
            <x15:cachedUniqueName index="3749" name="[Range 2].[Date Created Conversion].&amp;[2016-11-07T08:26:16]"/>
            <x15:cachedUniqueName index="3750" name="[Range 2].[Date Created Conversion].&amp;[2016-11-08T10:50:46]"/>
            <x15:cachedUniqueName index="3751" name="[Range 2].[Date Created Conversion].&amp;[2016-11-08T14:48:26]"/>
            <x15:cachedUniqueName index="3752" name="[Range 2].[Date Created Conversion].&amp;[2016-11-08T16:15:52]"/>
            <x15:cachedUniqueName index="3753" name="[Range 2].[Date Created Conversion].&amp;[2016-11-09T03:37:55]"/>
            <x15:cachedUniqueName index="3754" name="[Range 2].[Date Created Conversion].&amp;[2016-11-09T10:05:15]"/>
            <x15:cachedUniqueName index="3755" name="[Range 2].[Date Created Conversion].&amp;[2016-11-10T00:00:04]"/>
            <x15:cachedUniqueName index="3756" name="[Range 2].[Date Created Conversion].&amp;[2016-11-11T16:20:08]"/>
            <x15:cachedUniqueName index="3757" name="[Range 2].[Date Created Conversion].&amp;[2016-11-11T23:22:34]"/>
            <x15:cachedUniqueName index="3758" name="[Range 2].[Date Created Conversion].&amp;[2016-11-13T21:01:07]"/>
            <x15:cachedUniqueName index="3759" name="[Range 2].[Date Created Conversion].&amp;[2016-11-14T17:04:21]"/>
            <x15:cachedUniqueName index="3760" name="[Range 2].[Date Created Conversion].&amp;[2016-11-14T17:34:40]"/>
            <x15:cachedUniqueName index="3761" name="[Range 2].[Date Created Conversion].&amp;[2016-11-14T21:01:18]"/>
            <x15:cachedUniqueName index="3762" name="[Range 2].[Date Created Conversion].&amp;[2016-11-15T00:42:36]"/>
            <x15:cachedUniqueName index="3763" name="[Range 2].[Date Created Conversion].&amp;[2016-11-15T04:30:33]"/>
            <x15:cachedUniqueName index="3764" name="[Range 2].[Date Created Conversion].&amp;[2016-11-15T05:09:35]"/>
            <x15:cachedUniqueName index="3765" name="[Range 2].[Date Created Conversion].&amp;[2016-11-15T13:34:34]"/>
            <x15:cachedUniqueName index="3766" name="[Range 2].[Date Created Conversion].&amp;[2016-11-15T13:39:49]"/>
            <x15:cachedUniqueName index="3767" name="[Range 2].[Date Created Conversion].&amp;[2016-11-15T13:58:35]"/>
            <x15:cachedUniqueName index="3768" name="[Range 2].[Date Created Conversion].&amp;[2016-11-15T17:50:16]"/>
            <x15:cachedUniqueName index="3769" name="[Range 2].[Date Created Conversion].&amp;[2016-11-15T20:28:27]"/>
            <x15:cachedUniqueName index="3770" name="[Range 2].[Date Created Conversion].&amp;[2016-11-16T00:59:40]"/>
            <x15:cachedUniqueName index="3771" name="[Range 2].[Date Created Conversion].&amp;[2016-11-16T06:13:58]"/>
            <x15:cachedUniqueName index="3772" name="[Range 2].[Date Created Conversion].&amp;[2016-11-16T08:01:25]"/>
            <x15:cachedUniqueName index="3773" name="[Range 2].[Date Created Conversion].&amp;[2016-11-16T17:36:09]"/>
            <x15:cachedUniqueName index="3774" name="[Range 2].[Date Created Conversion].&amp;[2016-11-16T20:36:10]"/>
            <x15:cachedUniqueName index="3775" name="[Range 2].[Date Created Conversion].&amp;[2016-11-17T20:25:44]"/>
            <x15:cachedUniqueName index="3776" name="[Range 2].[Date Created Conversion].&amp;[2016-11-18T02:37:26]"/>
            <x15:cachedUniqueName index="3777" name="[Range 2].[Date Created Conversion].&amp;[2016-11-18T06:09:26]"/>
            <x15:cachedUniqueName index="3778" name="[Range 2].[Date Created Conversion].&amp;[2016-11-18T09:20:15]"/>
            <x15:cachedUniqueName index="3779" name="[Range 2].[Date Created Conversion].&amp;[2016-11-18T18:30:57]"/>
            <x15:cachedUniqueName index="3780" name="[Range 2].[Date Created Conversion].&amp;[2016-11-18T19:11:49]"/>
            <x15:cachedUniqueName index="3781" name="[Range 2].[Date Created Conversion].&amp;[2016-11-19T00:23:18]"/>
            <x15:cachedUniqueName index="3782" name="[Range 2].[Date Created Conversion].&amp;[2016-11-19T00:45:50]"/>
            <x15:cachedUniqueName index="3783" name="[Range 2].[Date Created Conversion].&amp;[2016-11-19T17:49:21]"/>
            <x15:cachedUniqueName index="3784" name="[Range 2].[Date Created Conversion].&amp;[2016-11-20T02:38:40]"/>
            <x15:cachedUniqueName index="3785" name="[Range 2].[Date Created Conversion].&amp;[2016-11-20T23:33:03]"/>
            <x15:cachedUniqueName index="3786" name="[Range 2].[Date Created Conversion].&amp;[2016-11-21T06:11:20]"/>
            <x15:cachedUniqueName index="3787" name="[Range 2].[Date Created Conversion].&amp;[2016-11-21T14:59:03]"/>
            <x15:cachedUniqueName index="3788" name="[Range 2].[Date Created Conversion].&amp;[2016-11-21T17:03:14]"/>
            <x15:cachedUniqueName index="3789" name="[Range 2].[Date Created Conversion].&amp;[2016-11-22T09:01:03]"/>
            <x15:cachedUniqueName index="3790" name="[Range 2].[Date Created Conversion].&amp;[2016-11-22T14:59:12]"/>
            <x15:cachedUniqueName index="3791" name="[Range 2].[Date Created Conversion].&amp;[2016-11-22T15:55:27]"/>
            <x15:cachedUniqueName index="3792" name="[Range 2].[Date Created Conversion].&amp;[2016-11-23T00:15:09]"/>
            <x15:cachedUniqueName index="3793" name="[Range 2].[Date Created Conversion].&amp;[2016-11-23T01:59:03]"/>
            <x15:cachedUniqueName index="3794" name="[Range 2].[Date Created Conversion].&amp;[2016-11-23T07:42:46]"/>
            <x15:cachedUniqueName index="3795" name="[Range 2].[Date Created Conversion].&amp;[2016-11-23T17:58:57]"/>
            <x15:cachedUniqueName index="3796" name="[Range 2].[Date Created Conversion].&amp;[2016-11-23T20:25:13]"/>
            <x15:cachedUniqueName index="3797" name="[Range 2].[Date Created Conversion].&amp;[2016-11-26T19:18:51]"/>
            <x15:cachedUniqueName index="3798" name="[Range 2].[Date Created Conversion].&amp;[2016-11-27T03:59:34]"/>
            <x15:cachedUniqueName index="3799" name="[Range 2].[Date Created Conversion].&amp;[2016-11-27T21:48:41]"/>
            <x15:cachedUniqueName index="3800" name="[Range 2].[Date Created Conversion].&amp;[2016-11-28T05:05:46]"/>
            <x15:cachedUniqueName index="3801" name="[Range 2].[Date Created Conversion].&amp;[2016-11-28T18:29:51]"/>
            <x15:cachedUniqueName index="3802" name="[Range 2].[Date Created Conversion].&amp;[2016-11-28T19:18:56]"/>
            <x15:cachedUniqueName index="3803" name="[Range 2].[Date Created Conversion].&amp;[2016-11-28T19:25:15]"/>
            <x15:cachedUniqueName index="3804" name="[Range 2].[Date Created Conversion].&amp;[2016-11-28T22:00:33]"/>
            <x15:cachedUniqueName index="3805" name="[Range 2].[Date Created Conversion].&amp;[2016-11-29T05:08:45]"/>
            <x15:cachedUniqueName index="3806" name="[Range 2].[Date Created Conversion].&amp;[2016-11-29T22:01:40]"/>
            <x15:cachedUniqueName index="3807" name="[Range 2].[Date Created Conversion].&amp;[2016-11-30T02:03:55]"/>
            <x15:cachedUniqueName index="3808" name="[Range 2].[Date Created Conversion].&amp;[2016-11-30T04:29:27]"/>
            <x15:cachedUniqueName index="3809" name="[Range 2].[Date Created Conversion].&amp;[2016-11-30T08:03:34]"/>
            <x15:cachedUniqueName index="3810" name="[Range 2].[Date Created Conversion].&amp;[2016-11-30T20:34:13]"/>
            <x15:cachedUniqueName index="3811" name="[Range 2].[Date Created Conversion].&amp;[2016-11-30T22:50:33]"/>
            <x15:cachedUniqueName index="3812" name="[Range 2].[Date Created Conversion].&amp;[2010-12-01T18:10:54]"/>
            <x15:cachedUniqueName index="3813" name="[Range 2].[Date Created Conversion].&amp;[2010-12-02T02:34:58]"/>
            <x15:cachedUniqueName index="3814" name="[Range 2].[Date Created Conversion].&amp;[2010-12-04T02:06:11]"/>
            <x15:cachedUniqueName index="3815" name="[Range 2].[Date Created Conversion].&amp;[2010-12-14T08:51:37]"/>
            <x15:cachedUniqueName index="3816" name="[Range 2].[Date Created Conversion].&amp;[2010-12-19T21:17:07]"/>
            <x15:cachedUniqueName index="3817" name="[Range 2].[Date Created Conversion].&amp;[2010-12-24T02:40:38]"/>
            <x15:cachedUniqueName index="3818" name="[Range 2].[Date Created Conversion].&amp;[2010-12-30T20:08:34]"/>
            <x15:cachedUniqueName index="3819" name="[Range 2].[Date Created Conversion].&amp;[2011-12-01T18:11:50]"/>
            <x15:cachedUniqueName index="3820" name="[Range 2].[Date Created Conversion].&amp;[2011-12-02T19:05:47]"/>
            <x15:cachedUniqueName index="3821" name="[Range 2].[Date Created Conversion].&amp;[2011-12-05T11:33:36]"/>
            <x15:cachedUniqueName index="3822" name="[Range 2].[Date Created Conversion].&amp;[2011-12-06T00:34:49]"/>
            <x15:cachedUniqueName index="3823" name="[Range 2].[Date Created Conversion].&amp;[2011-12-06T22:47:01]"/>
            <x15:cachedUniqueName index="3824" name="[Range 2].[Date Created Conversion].&amp;[2011-12-06T23:06:07]"/>
            <x15:cachedUniqueName index="3825" name="[Range 2].[Date Created Conversion].&amp;[2011-12-07T01:36:01]"/>
            <x15:cachedUniqueName index="3826" name="[Range 2].[Date Created Conversion].&amp;[2011-12-15T03:35:14]"/>
            <x15:cachedUniqueName index="3827" name="[Range 2].[Date Created Conversion].&amp;[2011-12-16T13:14:29]"/>
            <x15:cachedUniqueName index="3828" name="[Range 2].[Date Created Conversion].&amp;[2011-12-16T23:49:52]"/>
            <x15:cachedUniqueName index="3829" name="[Range 2].[Date Created Conversion].&amp;[2011-12-17T21:46:01]"/>
            <x15:cachedUniqueName index="3830" name="[Range 2].[Date Created Conversion].&amp;[2011-12-18T21:33:05]"/>
            <x15:cachedUniqueName index="3831" name="[Range 2].[Date Created Conversion].&amp;[2011-12-19T21:12:36]"/>
            <x15:cachedUniqueName index="3832" name="[Range 2].[Date Created Conversion].&amp;[2011-12-21T02:08:30]"/>
            <x15:cachedUniqueName index="3833" name="[Range 2].[Date Created Conversion].&amp;[2011-12-27T17:43:00]"/>
            <x15:cachedUniqueName index="3834" name="[Range 2].[Date Created Conversion].&amp;[2011-12-29T18:54:07]"/>
            <x15:cachedUniqueName index="3835" name="[Range 2].[Date Created Conversion].&amp;[2012-12-03T20:59:44]"/>
            <x15:cachedUniqueName index="3836" name="[Range 2].[Date Created Conversion].&amp;[2012-12-04T00:29:09]"/>
            <x15:cachedUniqueName index="3837" name="[Range 2].[Date Created Conversion].&amp;[2012-12-04T01:31:33]"/>
            <x15:cachedUniqueName index="3838" name="[Range 2].[Date Created Conversion].&amp;[2012-12-06T10:46:30]"/>
            <x15:cachedUniqueName index="3839" name="[Range 2].[Date Created Conversion].&amp;[2012-12-06T17:58:41]"/>
            <x15:cachedUniqueName index="3840" name="[Range 2].[Date Created Conversion].&amp;[2012-12-07T00:37:18]"/>
            <x15:cachedUniqueName index="3841" name="[Range 2].[Date Created Conversion].&amp;[2012-12-07T19:51:03]"/>
            <x15:cachedUniqueName index="3842" name="[Range 2].[Date Created Conversion].&amp;[2012-12-12T20:00:24]"/>
            <x15:cachedUniqueName index="3843" name="[Range 2].[Date Created Conversion].&amp;[2012-12-14T12:45:40]"/>
            <x15:cachedUniqueName index="3844" name="[Range 2].[Date Created Conversion].&amp;[2012-12-14T22:48:33]"/>
            <x15:cachedUniqueName index="3845" name="[Range 2].[Date Created Conversion].&amp;[2012-12-18T18:25:39]"/>
            <x15:cachedUniqueName index="3846" name="[Range 2].[Date Created Conversion].&amp;[2012-12-21T17:21:20]"/>
            <x15:cachedUniqueName index="3847" name="[Range 2].[Date Created Conversion].&amp;[2012-12-21T20:29:34]"/>
            <x15:cachedUniqueName index="3848" name="[Range 2].[Date Created Conversion].&amp;[2012-12-27T05:09:34]"/>
            <x15:cachedUniqueName index="3849" name="[Range 2].[Date Created Conversion].&amp;[2012-12-27T22:54:16]"/>
            <x15:cachedUniqueName index="3850" name="[Range 2].[Date Created Conversion].&amp;[2012-12-31T18:38:30]"/>
            <x15:cachedUniqueName index="3851" name="[Range 2].[Date Created Conversion].&amp;[2013-12-02T19:03:58]"/>
            <x15:cachedUniqueName index="3852" name="[Range 2].[Date Created Conversion].&amp;[2013-12-03T22:01:27]"/>
            <x15:cachedUniqueName index="3853" name="[Range 2].[Date Created Conversion].&amp;[2013-12-04T02:24:21]"/>
            <x15:cachedUniqueName index="3854" name="[Range 2].[Date Created Conversion].&amp;[2013-12-04T21:53:33]"/>
            <x15:cachedUniqueName index="3855" name="[Range 2].[Date Created Conversion].&amp;[2013-12-05T04:09:05]"/>
            <x15:cachedUniqueName index="3856" name="[Range 2].[Date Created Conversion].&amp;[2013-12-06T13:31:00]"/>
            <x15:cachedUniqueName index="3857" name="[Range 2].[Date Created Conversion].&amp;[2013-12-06T15:38:09]"/>
            <x15:cachedUniqueName index="3858" name="[Range 2].[Date Created Conversion].&amp;[2013-12-08T00:39:58]"/>
            <x15:cachedUniqueName index="3859" name="[Range 2].[Date Created Conversion].&amp;[2013-12-09T21:54:14]"/>
            <x15:cachedUniqueName index="3860" name="[Range 2].[Date Created Conversion].&amp;[2013-12-11T23:57:34]"/>
            <x15:cachedUniqueName index="3861" name="[Range 2].[Date Created Conversion].&amp;[2013-12-12T21:02:25]"/>
            <x15:cachedUniqueName index="3862" name="[Range 2].[Date Created Conversion].&amp;[2013-12-12T21:36:41]"/>
            <x15:cachedUniqueName index="3863" name="[Range 2].[Date Created Conversion].&amp;[2013-12-12T22:21:14]"/>
            <x15:cachedUniqueName index="3864" name="[Range 2].[Date Created Conversion].&amp;[2013-12-18T18:15:55]"/>
            <x15:cachedUniqueName index="3865" name="[Range 2].[Date Created Conversion].&amp;[2013-12-18T21:59:27]"/>
            <x15:cachedUniqueName index="3866" name="[Range 2].[Date Created Conversion].&amp;[2013-12-20T20:00:30]"/>
            <x15:cachedUniqueName index="3867" name="[Range 2].[Date Created Conversion].&amp;[2013-12-23T21:39:59]"/>
            <x15:cachedUniqueName index="3868" name="[Range 2].[Date Created Conversion].&amp;[2013-12-26T17:09:51]"/>
            <x15:cachedUniqueName index="3869" name="[Range 2].[Date Created Conversion].&amp;[2013-12-26T19:07:42]"/>
            <x15:cachedUniqueName index="3870" name="[Range 2].[Date Created Conversion].&amp;[2013-12-30T08:13:47]"/>
            <x15:cachedUniqueName index="3871" name="[Range 2].[Date Created Conversion].&amp;[2014-12-01T05:16:04]"/>
            <x15:cachedUniqueName index="3872" name="[Range 2].[Date Created Conversion].&amp;[2014-12-01T16:54:50]"/>
            <x15:cachedUniqueName index="3873" name="[Range 2].[Date Created Conversion].&amp;[2014-12-01T17:05:38]"/>
            <x15:cachedUniqueName index="3874" name="[Range 2].[Date Created Conversion].&amp;[2014-12-01T17:43:33]"/>
            <x15:cachedUniqueName index="3875" name="[Range 2].[Date Created Conversion].&amp;[2014-12-01T17:50:08]"/>
            <x15:cachedUniqueName index="3876" name="[Range 2].[Date Created Conversion].&amp;[2014-12-01T19:00:28]"/>
            <x15:cachedUniqueName index="3877" name="[Range 2].[Date Created Conversion].&amp;[2014-12-01T21:33:59]"/>
            <x15:cachedUniqueName index="3878" name="[Range 2].[Date Created Conversion].&amp;[2014-12-01T21:51:58]"/>
            <x15:cachedUniqueName index="3879" name="[Range 2].[Date Created Conversion].&amp;[2014-12-02T02:59:03]"/>
            <x15:cachedUniqueName index="3880" name="[Range 2].[Date Created Conversion].&amp;[2014-12-02T07:54:13]"/>
            <x15:cachedUniqueName index="3881" name="[Range 2].[Date Created Conversion].&amp;[2014-12-02T08:20:26]"/>
            <x15:cachedUniqueName index="3882" name="[Range 2].[Date Created Conversion].&amp;[2014-12-02T15:25:53]"/>
            <x15:cachedUniqueName index="3883" name="[Range 2].[Date Created Conversion].&amp;[2014-12-02T16:13:36]"/>
            <x15:cachedUniqueName index="3884" name="[Range 2].[Date Created Conversion].&amp;[2014-12-02T16:48:55]"/>
            <x15:cachedUniqueName index="3885" name="[Range 2].[Date Created Conversion].&amp;[2014-12-02T20:13:14]"/>
            <x15:cachedUniqueName index="3886" name="[Range 2].[Date Created Conversion].&amp;[2014-12-02T21:37:42]"/>
            <x15:cachedUniqueName index="3887" name="[Range 2].[Date Created Conversion].&amp;[2014-12-02T22:20:04]"/>
            <x15:cachedUniqueName index="3888" name="[Range 2].[Date Created Conversion].&amp;[2014-12-03T07:58:03]"/>
            <x15:cachedUniqueName index="3889" name="[Range 2].[Date Created Conversion].&amp;[2014-12-03T21:14:16]"/>
            <x15:cachedUniqueName index="3890" name="[Range 2].[Date Created Conversion].&amp;[2014-12-04T00:07:10]"/>
            <x15:cachedUniqueName index="3891" name="[Range 2].[Date Created Conversion].&amp;[2014-12-04T00:57:52]"/>
            <x15:cachedUniqueName index="3892" name="[Range 2].[Date Created Conversion].&amp;[2014-12-04T18:43:21]"/>
            <x15:cachedUniqueName index="3893" name="[Range 2].[Date Created Conversion].&amp;[2014-12-04T21:39:12]"/>
            <x15:cachedUniqueName index="3894" name="[Range 2].[Date Created Conversion].&amp;[2014-12-05T04:43:58]"/>
            <x15:cachedUniqueName index="3895" name="[Range 2].[Date Created Conversion].&amp;[2014-12-05T18:14:58]"/>
            <x15:cachedUniqueName index="3896" name="[Range 2].[Date Created Conversion].&amp;[2014-12-05T22:20:36]"/>
            <x15:cachedUniqueName index="3897" name="[Range 2].[Date Created Conversion].&amp;[2014-12-07T18:45:47]"/>
            <x15:cachedUniqueName index="3898" name="[Range 2].[Date Created Conversion].&amp;[2014-12-08T01:37:14]"/>
            <x15:cachedUniqueName index="3899" name="[Range 2].[Date Created Conversion].&amp;[2014-12-08T13:44:07]"/>
            <x15:cachedUniqueName index="3900" name="[Range 2].[Date Created Conversion].&amp;[2014-12-08T18:46:10]"/>
            <x15:cachedUniqueName index="3901" name="[Range 2].[Date Created Conversion].&amp;[2014-12-09T03:26:10]"/>
            <x15:cachedUniqueName index="3902" name="[Range 2].[Date Created Conversion].&amp;[2014-12-09T16:31:36]"/>
            <x15:cachedUniqueName index="3903" name="[Range 2].[Date Created Conversion].&amp;[2014-12-09T17:41:23]"/>
            <x15:cachedUniqueName index="3904" name="[Range 2].[Date Created Conversion].&amp;[2014-12-09T18:33:38]"/>
            <x15:cachedUniqueName index="3905" name="[Range 2].[Date Created Conversion].&amp;[2014-12-09T20:58:03]"/>
            <x15:cachedUniqueName index="3906" name="[Range 2].[Date Created Conversion].&amp;[2014-12-09T21:17:41]"/>
            <x15:cachedUniqueName index="3907" name="[Range 2].[Date Created Conversion].&amp;[2014-12-09T21:42:19]"/>
            <x15:cachedUniqueName index="3908" name="[Range 2].[Date Created Conversion].&amp;[2014-12-10T02:39:50]"/>
            <x15:cachedUniqueName index="3909" name="[Range 2].[Date Created Conversion].&amp;[2014-12-10T18:04:06]"/>
            <x15:cachedUniqueName index="3910" name="[Range 2].[Date Created Conversion].&amp;[2014-12-11T16:37:32]"/>
            <x15:cachedUniqueName index="3911" name="[Range 2].[Date Created Conversion].&amp;[2014-12-12T01:02:52]"/>
            <x15:cachedUniqueName index="3912" name="[Range 2].[Date Created Conversion].&amp;[2014-12-12T10:15:24]"/>
            <x15:cachedUniqueName index="3913" name="[Range 2].[Date Created Conversion].&amp;[2014-12-13T02:36:34]"/>
            <x15:cachedUniqueName index="3914" name="[Range 2].[Date Created Conversion].&amp;[2014-12-14T19:39:19]"/>
            <x15:cachedUniqueName index="3915" name="[Range 2].[Date Created Conversion].&amp;[2014-12-15T13:10:19]"/>
            <x15:cachedUniqueName index="3916" name="[Range 2].[Date Created Conversion].&amp;[2014-12-15T14:48:36]"/>
            <x15:cachedUniqueName index="3917" name="[Range 2].[Date Created Conversion].&amp;[2014-12-15T19:55:07]"/>
            <x15:cachedUniqueName index="3918" name="[Range 2].[Date Created Conversion].&amp;[2014-12-15T23:08:15]"/>
            <x15:cachedUniqueName index="3919" name="[Range 2].[Date Created Conversion].&amp;[2014-12-16T05:56:28]"/>
            <x15:cachedUniqueName index="3920" name="[Range 2].[Date Created Conversion].&amp;[2014-12-16T15:56:45]"/>
            <x15:cachedUniqueName index="3921" name="[Range 2].[Date Created Conversion].&amp;[2014-12-16T19:39:40]"/>
            <x15:cachedUniqueName index="3922" name="[Range 2].[Date Created Conversion].&amp;[2014-12-16T20:29:19]"/>
            <x15:cachedUniqueName index="3923" name="[Range 2].[Date Created Conversion].&amp;[2014-12-16T21:52:20]"/>
            <x15:cachedUniqueName index="3924" name="[Range 2].[Date Created Conversion].&amp;[2014-12-16T21:54:55]"/>
            <x15:cachedUniqueName index="3925" name="[Range 2].[Date Created Conversion].&amp;[2014-12-17T10:30:47]"/>
            <x15:cachedUniqueName index="3926" name="[Range 2].[Date Created Conversion].&amp;[2014-12-17T12:09:11]"/>
            <x15:cachedUniqueName index="3927" name="[Range 2].[Date Created Conversion].&amp;[2014-12-17T14:01:07]"/>
            <x15:cachedUniqueName index="3928" name="[Range 2].[Date Created Conversion].&amp;[2014-12-17T14:03:06]"/>
            <x15:cachedUniqueName index="3929" name="[Range 2].[Date Created Conversion].&amp;[2014-12-17T14:42:04]"/>
            <x15:cachedUniqueName index="3930" name="[Range 2].[Date Created Conversion].&amp;[2014-12-17T23:58:02]"/>
            <x15:cachedUniqueName index="3931" name="[Range 2].[Date Created Conversion].&amp;[2014-12-18T00:32:23]"/>
            <x15:cachedUniqueName index="3932" name="[Range 2].[Date Created Conversion].&amp;[2014-12-18T12:38:23]"/>
            <x15:cachedUniqueName index="3933" name="[Range 2].[Date Created Conversion].&amp;[2014-12-18T17:07:23]"/>
            <x15:cachedUniqueName index="3934" name="[Range 2].[Date Created Conversion].&amp;[2014-12-20T04:11:05]"/>
            <x15:cachedUniqueName index="3935" name="[Range 2].[Date Created Conversion].&amp;[2014-12-20T17:43:09]"/>
            <x15:cachedUniqueName index="3936" name="[Range 2].[Date Created Conversion].&amp;[2014-12-20T19:47:03]"/>
            <x15:cachedUniqueName index="3937" name="[Range 2].[Date Created Conversion].&amp;[2014-12-22T02:01:04]"/>
            <x15:cachedUniqueName index="3938" name="[Range 2].[Date Created Conversion].&amp;[2014-12-22T18:04:18]"/>
            <x15:cachedUniqueName index="3939" name="[Range 2].[Date Created Conversion].&amp;[2014-12-22T20:53:30]"/>
            <x15:cachedUniqueName index="3940" name="[Range 2].[Date Created Conversion].&amp;[2014-12-23T19:58:39]"/>
            <x15:cachedUniqueName index="3941" name="[Range 2].[Date Created Conversion].&amp;[2014-12-24T12:11:23]"/>
            <x15:cachedUniqueName index="3942" name="[Range 2].[Date Created Conversion].&amp;[2014-12-26T03:56:39]"/>
            <x15:cachedUniqueName index="3943" name="[Range 2].[Date Created Conversion].&amp;[2014-12-26T20:39:56]"/>
            <x15:cachedUniqueName index="3944" name="[Range 2].[Date Created Conversion].&amp;[2014-12-27T07:12:21]"/>
            <x15:cachedUniqueName index="3945" name="[Range 2].[Date Created Conversion].&amp;[2014-12-29T13:04:38]"/>
            <x15:cachedUniqueName index="3946" name="[Range 2].[Date Created Conversion].&amp;[2014-12-29T19:37:11]"/>
            <x15:cachedUniqueName index="3947" name="[Range 2].[Date Created Conversion].&amp;[2014-12-29T22:14:52]"/>
            <x15:cachedUniqueName index="3948" name="[Range 2].[Date Created Conversion].&amp;[2014-12-30T15:44:00]"/>
            <x15:cachedUniqueName index="3949" name="[Range 2].[Date Created Conversion].&amp;[2014-12-30T22:45:44]"/>
            <x15:cachedUniqueName index="3950" name="[Range 2].[Date Created Conversion].&amp;[2014-12-31T16:53:34]"/>
            <x15:cachedUniqueName index="3951" name="[Range 2].[Date Created Conversion].&amp;[2015-12-01T06:37:27]"/>
            <x15:cachedUniqueName index="3952" name="[Range 2].[Date Created Conversion].&amp;[2015-12-01T20:00:56]"/>
            <x15:cachedUniqueName index="3953" name="[Range 2].[Date Created Conversion].&amp;[2015-12-01T23:13:30]"/>
            <x15:cachedUniqueName index="3954" name="[Range 2].[Date Created Conversion].&amp;[2015-12-02T04:07:46]"/>
            <x15:cachedUniqueName index="3955" name="[Range 2].[Date Created Conversion].&amp;[2015-12-02T08:38:51]"/>
            <x15:cachedUniqueName index="3956" name="[Range 2].[Date Created Conversion].&amp;[2015-12-02T16:50:10]"/>
            <x15:cachedUniqueName index="3957" name="[Range 2].[Date Created Conversion].&amp;[2015-12-02T20:20:12]"/>
            <x15:cachedUniqueName index="3958" name="[Range 2].[Date Created Conversion].&amp;[2015-12-02T23:19:51]"/>
            <x15:cachedUniqueName index="3959" name="[Range 2].[Date Created Conversion].&amp;[2015-12-03T04:20:07]"/>
            <x15:cachedUniqueName index="3960" name="[Range 2].[Date Created Conversion].&amp;[2015-12-03T13:47:00]"/>
            <x15:cachedUniqueName index="3961" name="[Range 2].[Date Created Conversion].&amp;[2015-12-03T14:11:28]"/>
            <x15:cachedUniqueName index="3962" name="[Range 2].[Date Created Conversion].&amp;[2015-12-03T19:38:28]"/>
            <x15:cachedUniqueName index="3963" name="[Range 2].[Date Created Conversion].&amp;[2015-12-03T23:00:51]"/>
            <x15:cachedUniqueName index="3964" name="[Range 2].[Date Created Conversion].&amp;[2015-12-03T23:55:41]"/>
            <x15:cachedUniqueName index="3965" name="[Range 2].[Date Created Conversion].&amp;[2015-12-04T00:56:47]"/>
            <x15:cachedUniqueName index="3966" name="[Range 2].[Date Created Conversion].&amp;[2015-12-04T01:55:37]"/>
            <x15:cachedUniqueName index="3967" name="[Range 2].[Date Created Conversion].&amp;[2015-12-04T20:17:36]"/>
            <x15:cachedUniqueName index="3968" name="[Range 2].[Date Created Conversion].&amp;[2015-12-05T23:57:11]"/>
            <x15:cachedUniqueName index="3969" name="[Range 2].[Date Created Conversion].&amp;[2015-12-06T07:50:33]"/>
            <x15:cachedUniqueName index="3970" name="[Range 2].[Date Created Conversion].&amp;[2015-12-06T19:47:17]"/>
            <x15:cachedUniqueName index="3971" name="[Range 2].[Date Created Conversion].&amp;[2015-12-06T21:13:10]"/>
            <x15:cachedUniqueName index="3972" name="[Range 2].[Date Created Conversion].&amp;[2015-12-07T20:38:37]"/>
            <x15:cachedUniqueName index="3973" name="[Range 2].[Date Created Conversion].&amp;[2015-12-07T22:50:13]"/>
            <x15:cachedUniqueName index="3974" name="[Range 2].[Date Created Conversion].&amp;[2015-12-08T04:57:52]"/>
            <x15:cachedUniqueName index="3975" name="[Range 2].[Date Created Conversion].&amp;[2015-12-08T17:40:25]"/>
            <x15:cachedUniqueName index="3976" name="[Range 2].[Date Created Conversion].&amp;[2015-12-09T04:53:10]"/>
            <x15:cachedUniqueName index="3977" name="[Range 2].[Date Created Conversion].&amp;[2015-12-09T08:36:13]"/>
            <x15:cachedUniqueName index="3978" name="[Range 2].[Date Created Conversion].&amp;[2015-12-10T22:07:03]"/>
            <x15:cachedUniqueName index="3979" name="[Range 2].[Date Created Conversion].&amp;[2015-12-11T19:46:42]"/>
            <x15:cachedUniqueName index="3980" name="[Range 2].[Date Created Conversion].&amp;[2015-12-13T15:48:44]"/>
            <x15:cachedUniqueName index="3981" name="[Range 2].[Date Created Conversion].&amp;[2015-12-15T04:00:11]"/>
            <x15:cachedUniqueName index="3982" name="[Range 2].[Date Created Conversion].&amp;[2015-12-15T18:16:56]"/>
            <x15:cachedUniqueName index="3983" name="[Range 2].[Date Created Conversion].&amp;[2015-12-16T03:09:34]"/>
            <x15:cachedUniqueName index="3984" name="[Range 2].[Date Created Conversion].&amp;[2015-12-18T18:01:01]"/>
            <x15:cachedUniqueName index="3985" name="[Range 2].[Date Created Conversion].&amp;[2015-12-20T13:45:23]"/>
            <x15:cachedUniqueName index="3986" name="[Range 2].[Date Created Conversion].&amp;[2015-12-20T16:26:13]"/>
            <x15:cachedUniqueName index="3987" name="[Range 2].[Date Created Conversion].&amp;[2015-12-21T17:24:21]"/>
            <x15:cachedUniqueName index="3988" name="[Range 2].[Date Created Conversion].&amp;[2015-12-21T19:00:49]"/>
            <x15:cachedUniqueName index="3989" name="[Range 2].[Date Created Conversion].&amp;[2015-12-21T20:50:48]"/>
            <x15:cachedUniqueName index="3990" name="[Range 2].[Date Created Conversion].&amp;[2015-12-22T05:05:19]"/>
            <x15:cachedUniqueName index="3991" name="[Range 2].[Date Created Conversion].&amp;[2015-12-22T10:29:30]"/>
            <x15:cachedUniqueName index="3992" name="[Range 2].[Date Created Conversion].&amp;[2015-12-22T11:41:35]"/>
            <x15:cachedUniqueName index="3993" name="[Range 2].[Date Created Conversion].&amp;[2015-12-22T21:18:29]"/>
            <x15:cachedUniqueName index="3994" name="[Range 2].[Date Created Conversion].&amp;[2015-12-22T22:22:18]"/>
            <x15:cachedUniqueName index="3995" name="[Range 2].[Date Created Conversion].&amp;[2015-12-23T01:02:56]"/>
            <x15:cachedUniqueName index="3996" name="[Range 2].[Date Created Conversion].&amp;[2015-12-23T14:27:34]"/>
            <x15:cachedUniqueName index="3997" name="[Range 2].[Date Created Conversion].&amp;[2015-12-24T08:45:52]"/>
            <x15:cachedUniqueName index="3998" name="[Range 2].[Date Created Conversion].&amp;[2015-12-28T04:37:53]"/>
            <x15:cachedUniqueName index="3999" name="[Range 2].[Date Created Conversion].&amp;[2015-12-28T23:34:59]"/>
            <x15:cachedUniqueName index="4000" name="[Range 2].[Date Created Conversion].&amp;[2015-12-29T17:16:32]"/>
            <x15:cachedUniqueName index="4001" name="[Range 2].[Date Created Conversion].&amp;[2015-12-30T08:00:29]"/>
            <x15:cachedUniqueName index="4002" name="[Range 2].[Date Created Conversion].&amp;[2016-12-01T15:53:27]"/>
            <x15:cachedUniqueName index="4003" name="[Range 2].[Date Created Conversion].&amp;[2016-12-01T16:34:06]"/>
            <x15:cachedUniqueName index="4004" name="[Range 2].[Date Created Conversion].&amp;[2016-12-01T18:20:54]"/>
            <x15:cachedUniqueName index="4005" name="[Range 2].[Date Created Conversion].&amp;[2016-12-01T22:03:39]"/>
            <x15:cachedUniqueName index="4006" name="[Range 2].[Date Created Conversion].&amp;[2016-12-02T02:46:11]"/>
            <x15:cachedUniqueName index="4007" name="[Range 2].[Date Created Conversion].&amp;[2016-12-03T01:47:58]"/>
            <x15:cachedUniqueName index="4008" name="[Range 2].[Date Created Conversion].&amp;[2016-12-03T21:29:28]"/>
            <x15:cachedUniqueName index="4009" name="[Range 2].[Date Created Conversion].&amp;[2016-12-03T22:13:29]"/>
            <x15:cachedUniqueName index="4010" name="[Range 2].[Date Created Conversion].&amp;[2016-12-04T06:04:27]"/>
            <x15:cachedUniqueName index="4011" name="[Range 2].[Date Created Conversion].&amp;[2016-12-04T16:02:45]"/>
            <x15:cachedUniqueName index="4012" name="[Range 2].[Date Created Conversion].&amp;[2016-12-04T20:12:50]"/>
            <x15:cachedUniqueName index="4013" name="[Range 2].[Date Created Conversion].&amp;[2016-12-05T00:04:09]"/>
            <x15:cachedUniqueName index="4014" name="[Range 2].[Date Created Conversion].&amp;[2016-12-05T03:14:05]"/>
            <x15:cachedUniqueName index="4015" name="[Range 2].[Date Created Conversion].&amp;[2016-12-05T13:06:20]"/>
            <x15:cachedUniqueName index="4016" name="[Range 2].[Date Created Conversion].&amp;[2016-12-05T23:51:20]"/>
            <x15:cachedUniqueName index="4017" name="[Range 2].[Date Created Conversion].&amp;[2016-12-06T19:47:27]"/>
            <x15:cachedUniqueName index="4018" name="[Range 2].[Date Created Conversion].&amp;[2016-12-06T21:02:50]"/>
            <x15:cachedUniqueName index="4019" name="[Range 2].[Date Created Conversion].&amp;[2016-12-07T13:05:05]"/>
            <x15:cachedUniqueName index="4020" name="[Range 2].[Date Created Conversion].&amp;[2016-12-07T16:49:00]"/>
            <x15:cachedUniqueName index="4021" name="[Range 2].[Date Created Conversion].&amp;[2016-12-07T18:00:53]"/>
            <x15:cachedUniqueName index="4022" name="[Range 2].[Date Created Conversion].&amp;[2016-12-07T19:05:00]"/>
            <x15:cachedUniqueName index="4023" name="[Range 2].[Date Created Conversion].&amp;[2016-12-07T22:49:09]"/>
            <x15:cachedUniqueName index="4024" name="[Range 2].[Date Created Conversion].&amp;[2016-12-08T00:17:12]"/>
            <x15:cachedUniqueName index="4025" name="[Range 2].[Date Created Conversion].&amp;[2016-12-08T05:38:02]"/>
            <x15:cachedUniqueName index="4026" name="[Range 2].[Date Created Conversion].&amp;[2016-12-08T07:12:49]"/>
            <x15:cachedUniqueName index="4027" name="[Range 2].[Date Created Conversion].&amp;[2016-12-09T22:35:11]"/>
            <x15:cachedUniqueName index="4028" name="[Range 2].[Date Created Conversion].&amp;[2016-12-09T23:06:00]"/>
            <x15:cachedUniqueName index="4029" name="[Range 2].[Date Created Conversion].&amp;[2016-12-10T01:18:20]"/>
            <x15:cachedUniqueName index="4030" name="[Range 2].[Date Created Conversion].&amp;[2016-12-10T10:34:12]"/>
            <x15:cachedUniqueName index="4031" name="[Range 2].[Date Created Conversion].&amp;[2016-12-11T16:31:21]"/>
            <x15:cachedUniqueName index="4032" name="[Range 2].[Date Created Conversion].&amp;[2016-12-12T17:49:08]"/>
            <x15:cachedUniqueName index="4033" name="[Range 2].[Date Created Conversion].&amp;[2016-12-13T02:54:47]"/>
            <x15:cachedUniqueName index="4034" name="[Range 2].[Date Created Conversion].&amp;[2016-12-14T23:07:35]"/>
            <x15:cachedUniqueName index="4035" name="[Range 2].[Date Created Conversion].&amp;[2016-12-15T21:48:01]"/>
            <x15:cachedUniqueName index="4036" name="[Range 2].[Date Created Conversion].&amp;[2016-12-16T01:35:19]"/>
            <x15:cachedUniqueName index="4037" name="[Range 2].[Date Created Conversion].&amp;[2016-12-16T17:16:53]"/>
            <x15:cachedUniqueName index="4038" name="[Range 2].[Date Created Conversion].&amp;[2016-12-17T01:49:22]"/>
            <x15:cachedUniqueName index="4039" name="[Range 2].[Date Created Conversion].&amp;[2016-12-17T04:46:23]"/>
            <x15:cachedUniqueName index="4040" name="[Range 2].[Date Created Conversion].&amp;[2016-12-17T05:17:33]"/>
            <x15:cachedUniqueName index="4041" name="[Range 2].[Date Created Conversion].&amp;[2016-12-18T20:16:26]"/>
            <x15:cachedUniqueName index="4042" name="[Range 2].[Date Created Conversion].&amp;[2016-12-18T21:10:36]"/>
            <x15:cachedUniqueName index="4043" name="[Range 2].[Date Created Conversion].&amp;[2016-12-19T15:16:37]"/>
            <x15:cachedUniqueName index="4044" name="[Range 2].[Date Created Conversion].&amp;[2016-12-20T15:57:51]"/>
            <x15:cachedUniqueName index="4045" name="[Range 2].[Date Created Conversion].&amp;[2016-12-21T00:44:54]"/>
            <x15:cachedUniqueName index="4046" name="[Range 2].[Date Created Conversion].&amp;[2016-12-21T20:51:53]"/>
            <x15:cachedUniqueName index="4047" name="[Range 2].[Date Created Conversion].&amp;[2016-12-22T04:37:48]"/>
            <x15:cachedUniqueName index="4048" name="[Range 2].[Date Created Conversion].&amp;[2016-12-22T11:47:58]"/>
            <x15:cachedUniqueName index="4049" name="[Range 2].[Date Created Conversion].&amp;[2016-12-22T22:04:55]"/>
            <x15:cachedUniqueName index="4050" name="[Range 2].[Date Created Conversion].&amp;[2016-12-24T17:05:43]"/>
            <x15:cachedUniqueName index="4051" name="[Range 2].[Date Created Conversion].&amp;[2016-12-24T19:51:28]"/>
            <x15:cachedUniqueName index="4052" name="[Range 2].[Date Created Conversion].&amp;[2016-12-26T21:41:22]"/>
            <x15:cachedUniqueName index="4053" name="[Range 2].[Date Created Conversion].&amp;[2016-12-27T18:08:20]"/>
            <x15:cachedUniqueName index="4054" name="[Range 2].[Date Created Conversion].&amp;[2016-12-28T00:09:49]"/>
            <x15:cachedUniqueName index="4055" name="[Range 2].[Date Created Conversion].&amp;[2016-12-28T01:26:48]"/>
            <x15:cachedUniqueName index="4056" name="[Range 2].[Date Created Conversion].&amp;[2016-12-28T18:54:02]"/>
            <x15:cachedUniqueName index="4057" name="[Range 2].[Date Created Conversion].&amp;[2016-12-28T20:57:06]"/>
            <x15:cachedUniqueName index="4058" name="[Range 2].[Date Created Conversion].&amp;[2016-12-29T12:01:58]"/>
            <x15:cachedUniqueName index="4059" name="[Range 2].[Date Created Conversion].&amp;[2016-12-29T19:51:23]"/>
            <x15:cachedUniqueName index="4060" name="[Range 2].[Date Created Conversion].&amp;[2016-12-29T22:35:30]"/>
            <x15:cachedUniqueName index="4061" name="[Range 2].[Date Created Conversion].&amp;[2016-12-30T18:54:42]"/>
            <x15:cachedUniqueName index="4062" name="[Range 2].[Date Created Conversion].&amp;[2016-12-30T18:56:48]"/>
            <x15:cachedUniqueName index="4063" name="[Range 2].[Date Created Conversion].&amp;[2016-12-30T21:06:06]"/>
          </x15:cachedUniqueNames>
        </ext>
      </extLst>
    </cacheField>
    <cacheField name="[Range 2].[Date Created Conversion (Month)].[Date Created Conversion (Month)]" caption="Date Created Conversion (Month)" numFmtId="0" hierarchy="54" level="1">
      <sharedItems count="12">
        <s v="Jan"/>
        <s v="Feb"/>
        <s v="Mar"/>
        <s v="Apr"/>
        <s v="May"/>
        <s v="Jun"/>
        <s v="Jul"/>
        <s v="Aug"/>
        <s v="Sep"/>
        <s v="Oct"/>
        <s v="Nov"/>
        <s v="Dec"/>
      </sharedItems>
    </cacheField>
    <cacheField name="[Range 2].[state].[state]" caption="state" numFmtId="0" hierarchy="37" level="1">
      <sharedItems count="3">
        <s v="canceled"/>
        <s v="failed"/>
        <s v="successful"/>
      </sharedItems>
    </cacheField>
    <cacheField name="[Measures].[Count of goal 2]" caption="Count of goal 2" numFmtId="0" hierarchy="66" level="32767"/>
    <cacheField name="[Range 2].[country].[country]" caption="country" numFmtId="0" hierarchy="38" level="1">
      <sharedItems containsSemiMixedTypes="0" containsNonDate="0" containsString="0"/>
    </cacheField>
    <cacheField name="[Range 2].[Parent Category].[Parent Category]" caption="Parent Category" numFmtId="0" hierarchy="48" level="1">
      <sharedItems containsSemiMixedTypes="0" containsNonDate="0" containsString="0"/>
    </cacheField>
  </cacheFields>
  <cacheHierarchies count="68">
    <cacheHierarchy uniqueName="[Range].[id]" caption="id" attribute="1" defaultMemberUniqueName="[Range].[id].[All]" allUniqueName="[Range].[id].[All]" dimensionUniqueName="[Range]" displayFolder="" count="2" memberValueDatatype="20" unbalanced="0"/>
    <cacheHierarchy uniqueName="[Range].[name]" caption="name" attribute="1" defaultMemberUniqueName="[Range].[name].[All]" allUniqueName="[Range].[name].[All]" dimensionUniqueName="[Range]" displayFolder="" count="2" memberValueDatatype="130" unbalanced="0"/>
    <cacheHierarchy uniqueName="[Range].[blurb]" caption="blurb" attribute="1" defaultMemberUniqueName="[Range].[blurb].[All]" allUniqueName="[Range].[blurb].[All]" dimensionUniqueName="[Range]" displayFolder="" count="2" memberValueDatatype="130" unbalanced="0"/>
    <cacheHierarchy uniqueName="[Range].[goal]" caption="goal" attribute="1" defaultMemberUniqueName="[Range].[goal].[All]" allUniqueName="[Range].[goal].[All]" dimensionUniqueName="[Range]" displayFolder="" count="2" memberValueDatatype="5" unbalanced="0"/>
    <cacheHierarchy uniqueName="[Range].[pledged]" caption="pledged" attribute="1" defaultMemberUniqueName="[Range].[pledged].[All]" allUniqueName="[Range].[pledged].[All]" dimensionUniqueName="[Range]" displayFolder="" count="2" memberValueDatatype="5" unbalanced="0"/>
    <cacheHierarchy uniqueName="[Range].[state]" caption="state" attribute="1" defaultMemberUniqueName="[Range].[state].[All]" allUniqueName="[Range].[state].[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urrency]" caption="currency" attribute="1" defaultMemberUniqueName="[Range].[currency].[All]" allUniqueName="[Range].[currency].[All]" dimensionUniqueName="[Range]" displayFolder="" count="2" memberValueDatatype="130" unbalanced="0"/>
    <cacheHierarchy uniqueName="[Range].[deadline]" caption="deadline" attribute="1" defaultMemberUniqueName="[Range].[deadline].[All]" allUniqueName="[Range].[deadline].[All]" dimensionUniqueName="[Range]" displayFolder="" count="2" memberValueDatatype="20" unbalanced="0"/>
    <cacheHierarchy uniqueName="[Range].[launched_at]" caption="launched_at" attribute="1" defaultMemberUniqueName="[Range].[launched_at].[All]" allUniqueName="[Range].[launched_at].[All]" dimensionUniqueName="[Range]" displayFolder="" count="2" memberValueDatatype="20" unbalanced="0"/>
    <cacheHierarchy uniqueName="[Range].[staff_pick]" caption="staff_pick" attribute="1" defaultMemberUniqueName="[Range].[staff_pick].[All]" allUniqueName="[Range].[staff_pick].[All]" dimensionUniqueName="[Range]" displayFolder="" count="2" memberValueDatatype="11" unbalanced="0"/>
    <cacheHierarchy uniqueName="[Range].[backers_count]" caption="backers_count" attribute="1" defaultMemberUniqueName="[Range].[backers_count].[All]" allUniqueName="[Range].[backers_count].[All]" dimensionUniqueName="[Range]" displayFolder="" count="2" memberValueDatatype="20" unbalanced="0"/>
    <cacheHierarchy uniqueName="[Range].[spotlight]" caption="spotlight" attribute="1" defaultMemberUniqueName="[Range].[spotlight].[All]" allUniqueName="[Range].[spotlight].[All]" dimensionUniqueName="[Range]" displayFolder="" count="2" memberValueDatatype="11" unbalanced="0"/>
    <cacheHierarchy uniqueName="[Range].[Category and Sub-Category]" caption="Category and Sub-Category" attribute="1" defaultMemberUniqueName="[Range].[Category and Sub-Category].[All]" allUniqueName="[Range].[Category and Sub-Category].[All]" dimensionUniqueName="[Range]" displayFolder="" count="2" memberValueDatatype="130" unbalanced="0"/>
    <cacheHierarchy uniqueName="[Range 1].[id]" caption="id" attribute="1" defaultMemberUniqueName="[Range 1].[id].[All]" allUniqueName="[Range 1].[id].[All]" dimensionUniqueName="[Range 1]" displayFolder="" count="2" memberValueDatatype="20" unbalanced="0"/>
    <cacheHierarchy uniqueName="[Range 1].[name]" caption="name" attribute="1" defaultMemberUniqueName="[Range 1].[name].[All]" allUniqueName="[Range 1].[name].[All]" dimensionUniqueName="[Range 1]" displayFolder="" count="2" memberValueDatatype="130" unbalanced="0"/>
    <cacheHierarchy uniqueName="[Range 1].[blurb]" caption="blurb" attribute="1" defaultMemberUniqueName="[Range 1].[blurb].[All]" allUniqueName="[Range 1].[blurb].[All]" dimensionUniqueName="[Range 1]" displayFolder="" count="2" memberValueDatatype="130" unbalanced="0"/>
    <cacheHierarchy uniqueName="[Range 1].[goal]" caption="goal" attribute="1" defaultMemberUniqueName="[Range 1].[goal].[All]" allUniqueName="[Range 1].[goal].[All]" dimensionUniqueName="[Range 1]" displayFolder="" count="2" memberValueDatatype="5" unbalanced="0"/>
    <cacheHierarchy uniqueName="[Range 1].[pledged]" caption="pledged" attribute="1" defaultMemberUniqueName="[Range 1].[pledged].[All]" allUniqueName="[Range 1].[pledged].[All]" dimensionUniqueName="[Range 1]" displayFolder="" count="2" memberValueDatatype="5" unbalanced="0"/>
    <cacheHierarchy uniqueName="[Range 1].[state]" caption="state" attribute="1" defaultMemberUniqueName="[Range 1].[state].[All]" allUniqueName="[Range 1].[state].[All]" dimensionUniqueName="[Range 1]" displayFolder="" count="2" memberValueDatatype="130" unbalanced="0"/>
    <cacheHierarchy uniqueName="[Range 1].[country]" caption="country" attribute="1" defaultMemberUniqueName="[Range 1].[country].[All]" allUniqueName="[Range 1].[country].[All]" dimensionUniqueName="[Range 1]" displayFolder="" count="2" memberValueDatatype="130" unbalanced="0"/>
    <cacheHierarchy uniqueName="[Range 1].[currency]" caption="currency" attribute="1" defaultMemberUniqueName="[Range 1].[currency].[All]" allUniqueName="[Range 1].[currency].[All]" dimensionUniqueName="[Range 1]" displayFolder="" count="2" memberValueDatatype="130" unbalanced="0"/>
    <cacheHierarchy uniqueName="[Range 1].[deadline]" caption="deadline" attribute="1" defaultMemberUniqueName="[Range 1].[deadline].[All]" allUniqueName="[Range 1].[deadline].[All]" dimensionUniqueName="[Range 1]" displayFolder="" count="2" memberValueDatatype="20" unbalanced="0"/>
    <cacheHierarchy uniqueName="[Range 1].[launched_at]" caption="launched_at" attribute="1" defaultMemberUniqueName="[Range 1].[launched_at].[All]" allUniqueName="[Range 1].[launched_at].[All]" dimensionUniqueName="[Range 1]" displayFolder="" count="2" memberValueDatatype="20" unbalanced="0"/>
    <cacheHierarchy uniqueName="[Range 1].[staff_pick]" caption="staff_pick" attribute="1" defaultMemberUniqueName="[Range 1].[staff_pick].[All]" allUniqueName="[Range 1].[staff_pick].[All]" dimensionUniqueName="[Range 1]" displayFolder="" count="2" memberValueDatatype="11" unbalanced="0"/>
    <cacheHierarchy uniqueName="[Range 1].[backers_count]" caption="backers_count" attribute="1" defaultMemberUniqueName="[Range 1].[backers_count].[All]" allUniqueName="[Range 1].[backers_count].[All]" dimensionUniqueName="[Range 1]" displayFolder="" count="2" memberValueDatatype="20" unbalanced="0"/>
    <cacheHierarchy uniqueName="[Range 1].[spotlight]" caption="spotlight" attribute="1" defaultMemberUniqueName="[Range 1].[spotlight].[All]" allUniqueName="[Range 1].[spotlight].[All]" dimensionUniqueName="[Range 1]" displayFolder="" count="2" memberValueDatatype="11" unbalanced="0"/>
    <cacheHierarchy uniqueName="[Range 1].[Category and Sub-Category]" caption="Category and Sub-Category" attribute="1" defaultMemberUniqueName="[Range 1].[Category and Sub-Category].[All]" allUniqueName="[Range 1].[Category and Sub-Category].[All]" dimensionUniqueName="[Range 1]" displayFolder="" count="2" memberValueDatatype="130" unbalanced="0"/>
    <cacheHierarchy uniqueName="[Range 1].[Porcentage Funded]" caption="Porcentage Funded" attribute="1" defaultMemberUniqueName="[Range 1].[Porcentage Funded].[All]" allUniqueName="[Range 1].[Porcentage Funded].[All]" dimensionUniqueName="[Range 1]" displayFolder="" count="2" memberValueDatatype="5" unbalanced="0"/>
    <cacheHierarchy uniqueName="[Range 1].[Average Donation]" caption="Average Donation" attribute="1" defaultMemberUniqueName="[Range 1].[Average Donation].[All]" allUniqueName="[Range 1].[Average Donation].[All]" dimensionUniqueName="[Range 1]" displayFolder="" count="2" memberValueDatatype="5" unbalanced="0"/>
    <cacheHierarchy uniqueName="[Range 1].[Parent Category]" caption="Parent Category" attribute="1" defaultMemberUniqueName="[Range 1].[Parent Category].[All]" allUniqueName="[Range 1].[Parent Category].[All]" dimensionUniqueName="[Range 1]" displayFolder="" count="2" memberValueDatatype="130" unbalanced="0"/>
    <cacheHierarchy uniqueName="[Range 1].[Sub-Category]" caption="Sub-Category" attribute="1" defaultMemberUniqueName="[Range 1].[Sub-Category].[All]" allUniqueName="[Range 1].[Sub-Category].[All]" dimensionUniqueName="[Range 1]" displayFolder="" count="2" memberValueDatatype="130" unbalanced="0"/>
    <cacheHierarchy uniqueName="[Range 2].[id]" caption="id" attribute="1" defaultMemberUniqueName="[Range 2].[id].[All]" allUniqueName="[Range 2].[id].[All]" dimensionUniqueName="[Range 2]" displayFolder="" count="2" memberValueDatatype="20" unbalanced="0"/>
    <cacheHierarchy uniqueName="[Range 2].[name]" caption="name" attribute="1" defaultMemberUniqueName="[Range 2].[name].[All]" allUniqueName="[Range 2].[name].[All]" dimensionUniqueName="[Range 2]" displayFolder="" count="2" memberValueDatatype="130" unbalanced="0"/>
    <cacheHierarchy uniqueName="[Range 2].[blurb]" caption="blurb" attribute="1" defaultMemberUniqueName="[Range 2].[blurb].[All]" allUniqueName="[Range 2].[blurb].[All]" dimensionUniqueName="[Range 2]" displayFolder="" count="2" memberValueDatatype="130" unbalanced="0"/>
    <cacheHierarchy uniqueName="[Range 2].[goal]" caption="goal" attribute="1" defaultMemberUniqueName="[Range 2].[goal].[All]" allUniqueName="[Range 2].[goal].[All]" dimensionUniqueName="[Range 2]" displayFolder="" count="2" memberValueDatatype="5" unbalanced="0"/>
    <cacheHierarchy uniqueName="[Range 2].[pledged]" caption="pledged" attribute="1" defaultMemberUniqueName="[Range 2].[pledged].[All]" allUniqueName="[Range 2].[pledged].[All]" dimensionUniqueName="[Range 2]" displayFolder="" count="2" memberValueDatatype="5" unbalanced="0"/>
    <cacheHierarchy uniqueName="[Range 2].[state]" caption="state" attribute="1" defaultMemberUniqueName="[Range 2].[state].[All]" allUniqueName="[Range 2].[state].[All]" dimensionUniqueName="[Range 2]" displayFolder="" count="2" memberValueDatatype="130" unbalanced="0">
      <fieldsUsage count="2">
        <fieldUsage x="-1"/>
        <fieldUsage x="2"/>
      </fieldsUsage>
    </cacheHierarchy>
    <cacheHierarchy uniqueName="[Range 2].[country]" caption="country" attribute="1" defaultMemberUniqueName="[Range 2].[country].[All]" allUniqueName="[Range 2].[country].[All]" dimensionUniqueName="[Range 2]" displayFolder="" count="2" memberValueDatatype="130" unbalanced="0">
      <fieldsUsage count="2">
        <fieldUsage x="-1"/>
        <fieldUsage x="4"/>
      </fieldsUsage>
    </cacheHierarchy>
    <cacheHierarchy uniqueName="[Range 2].[currency]" caption="currency" attribute="1" defaultMemberUniqueName="[Range 2].[currency].[All]" allUniqueName="[Range 2].[currency].[All]" dimensionUniqueName="[Range 2]" displayFolder="" count="2" memberValueDatatype="130" unbalanced="0"/>
    <cacheHierarchy uniqueName="[Range 2].[deadline]" caption="deadline" attribute="1" defaultMemberUniqueName="[Range 2].[deadline].[All]" allUniqueName="[Range 2].[deadline].[All]" dimensionUniqueName="[Range 2]" displayFolder="" count="2" memberValueDatatype="20" unbalanced="0"/>
    <cacheHierarchy uniqueName="[Range 2].[launched_at]" caption="launched_at" attribute="1" defaultMemberUniqueName="[Range 2].[launched_at].[All]" allUniqueName="[Range 2].[launched_at].[All]" dimensionUniqueName="[Range 2]" displayFolder="" count="2" memberValueDatatype="20" unbalanced="0"/>
    <cacheHierarchy uniqueName="[Range 2].[staff_pick]" caption="staff_pick" attribute="1" defaultMemberUniqueName="[Range 2].[staff_pick].[All]" allUniqueName="[Range 2].[staff_pick].[All]" dimensionUniqueName="[Range 2]" displayFolder="" count="2" memberValueDatatype="11" unbalanced="0"/>
    <cacheHierarchy uniqueName="[Range 2].[backers_count]" caption="backers_count" attribute="1" defaultMemberUniqueName="[Range 2].[backers_count].[All]" allUniqueName="[Range 2].[backers_count].[All]" dimensionUniqueName="[Range 2]" displayFolder="" count="2" memberValueDatatype="20" unbalanced="0"/>
    <cacheHierarchy uniqueName="[Range 2].[spotlight]" caption="spotlight" attribute="1" defaultMemberUniqueName="[Range 2].[spotlight].[All]" allUniqueName="[Range 2].[spotlight].[All]" dimensionUniqueName="[Range 2]" displayFolder="" count="2" memberValueDatatype="11" unbalanced="0"/>
    <cacheHierarchy uniqueName="[Range 2].[Category and Sub-Category]" caption="Category and Sub-Category" attribute="1" defaultMemberUniqueName="[Range 2].[Category and Sub-Category].[All]" allUniqueName="[Range 2].[Category and Sub-Category].[All]" dimensionUniqueName="[Range 2]" displayFolder="" count="2" memberValueDatatype="130" unbalanced="0"/>
    <cacheHierarchy uniqueName="[Range 2].[Porcentage Funded]" caption="Porcentage Funded" attribute="1" defaultMemberUniqueName="[Range 2].[Porcentage Funded].[All]" allUniqueName="[Range 2].[Porcentage Funded].[All]" dimensionUniqueName="[Range 2]" displayFolder="" count="2" memberValueDatatype="5" unbalanced="0"/>
    <cacheHierarchy uniqueName="[Range 2].[Average Donation]" caption="Average Donation" attribute="1" defaultMemberUniqueName="[Range 2].[Average Donation].[All]" allUniqueName="[Range 2].[Average Donation].[All]" dimensionUniqueName="[Range 2]" displayFolder="" count="2" memberValueDatatype="5" unbalanced="0"/>
    <cacheHierarchy uniqueName="[Range 2].[Parent Category]" caption="Parent Category" attribute="1" defaultMemberUniqueName="[Range 2].[Parent Category].[All]" allUniqueName="[Range 2].[Parent Category].[All]" dimensionUniqueName="[Range 2]" displayFolder="" count="2" memberValueDatatype="130" unbalanced="0">
      <fieldsUsage count="2">
        <fieldUsage x="-1"/>
        <fieldUsage x="5"/>
      </fieldsUsage>
    </cacheHierarchy>
    <cacheHierarchy uniqueName="[Range 2].[Sub-Category]" caption="Sub-Category" attribute="1" defaultMemberUniqueName="[Range 2].[Sub-Category].[All]" allUniqueName="[Range 2].[Sub-Category].[All]" dimensionUniqueName="[Range 2]" displayFolder="" count="2" memberValueDatatype="130" unbalanced="0"/>
    <cacheHierarchy uniqueName="[Range 2].[Date Created Conversion]" caption="Date Created Conversion" attribute="1" time="1" defaultMemberUniqueName="[Range 2].[Date Created Conversion].[All]" allUniqueName="[Range 2].[Date Created Conversion].[All]" dimensionUniqueName="[Range 2]" displayFolder="" count="2" memberValueDatatype="7" unbalanced="0">
      <fieldsUsage count="2">
        <fieldUsage x="-1"/>
        <fieldUsage x="0"/>
      </fieldsUsage>
    </cacheHierarchy>
    <cacheHierarchy uniqueName="[Range 2].[Date Ended Conversion]" caption="Date Ended Conversion" attribute="1" time="1" defaultMemberUniqueName="[Range 2].[Date Ended Conversion].[All]" allUniqueName="[Range 2].[Date Ended Conversion].[All]" dimensionUniqueName="[Range 2]" displayFolder="" count="2" memberValueDatatype="7" unbalanced="0"/>
    <cacheHierarchy uniqueName="[Range 2].[Date Created Conversion (Year)]" caption="Date Created Conversion (Year)" attribute="1" defaultMemberUniqueName="[Range 2].[Date Created Conversion (Year)].[All]" allUniqueName="[Range 2].[Date Created Conversion (Year)].[All]" dimensionUniqueName="[Range 2]" displayFolder="" count="2" memberValueDatatype="130" unbalanced="0"/>
    <cacheHierarchy uniqueName="[Range 2].[Date Created Conversion (Quarter)]" caption="Date Created Conversion (Quarter)" attribute="1" defaultMemberUniqueName="[Range 2].[Date Created Conversion (Quarter)].[All]" allUniqueName="[Range 2].[Date Created Conversion (Quarter)].[All]" dimensionUniqueName="[Range 2]" displayFolder="" count="2" memberValueDatatype="130" unbalanced="0"/>
    <cacheHierarchy uniqueName="[Range 2].[Date Created Conversion (Month)]" caption="Date Created Conversion (Month)" attribute="1" defaultMemberUniqueName="[Range 2].[Date Created Conversion (Month)].[All]" allUniqueName="[Range 2].[Date Created Conversion (Month)].[All]" dimensionUniqueName="[Range 2]" displayFolder="" count="2" memberValueDatatype="130" unbalanced="0">
      <fieldsUsage count="2">
        <fieldUsage x="-1"/>
        <fieldUsage x="1"/>
      </fieldsUsage>
    </cacheHierarchy>
    <cacheHierarchy uniqueName="[Range 2].[Date Created Conversion (Month Index)]" caption="Date Created Conversion (Month Index)" attribute="1" defaultMemberUniqueName="[Range 2].[Date Created Conversion (Month Index)].[All]" allUniqueName="[Range 2].[Date Created Conversion (Month Index)].[All]" dimensionUniqueName="[Range 2]"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Sum of goal]" caption="Sum of goal" measure="1" displayFolder="" measureGroup="Range" count="0" hidden="1">
      <extLst>
        <ext xmlns:x15="http://schemas.microsoft.com/office/spreadsheetml/2010/11/main" uri="{B97F6D7D-B522-45F9-BDA1-12C45D357490}">
          <x15:cacheHierarchy aggregatedColumn="3"/>
        </ext>
      </extLst>
    </cacheHierarchy>
    <cacheHierarchy uniqueName="[Measures].[Sum of goal 2]" caption="Sum of goal 2" measure="1" displayFolder="" measureGroup="Range 1" count="0" hidden="1">
      <extLst>
        <ext xmlns:x15="http://schemas.microsoft.com/office/spreadsheetml/2010/11/main" uri="{B97F6D7D-B522-45F9-BDA1-12C45D357490}">
          <x15:cacheHierarchy aggregatedColumn="17"/>
        </ext>
      </extLst>
    </cacheHierarchy>
    <cacheHierarchy uniqueName="[Measures].[Count of goal]" caption="Count of goal" measure="1" displayFolder="" measureGroup="Range 1" count="0" hidden="1">
      <extLst>
        <ext xmlns:x15="http://schemas.microsoft.com/office/spreadsheetml/2010/11/main" uri="{B97F6D7D-B522-45F9-BDA1-12C45D357490}">
          <x15:cacheHierarchy aggregatedColumn="17"/>
        </ext>
      </extLst>
    </cacheHierarchy>
    <cacheHierarchy uniqueName="[Measures].[Sum of goal 3]" caption="Sum of goal 3" measure="1" displayFolder="" measureGroup="Range 2" count="0" hidden="1">
      <extLst>
        <ext xmlns:x15="http://schemas.microsoft.com/office/spreadsheetml/2010/11/main" uri="{B97F6D7D-B522-45F9-BDA1-12C45D357490}">
          <x15:cacheHierarchy aggregatedColumn="35"/>
        </ext>
      </extLst>
    </cacheHierarchy>
    <cacheHierarchy uniqueName="[Measures].[Count of goal 2]" caption="Count of goal 2" measure="1" displayFolder="" measureGroup="Range 2" count="0" oneField="1" hidden="1">
      <fieldsUsage count="1">
        <fieldUsage x="3"/>
      </fieldsUsage>
      <extLst>
        <ext xmlns:x15="http://schemas.microsoft.com/office/spreadsheetml/2010/11/main" uri="{B97F6D7D-B522-45F9-BDA1-12C45D357490}">
          <x15:cacheHierarchy aggregatedColumn="35"/>
        </ext>
      </extLst>
    </cacheHierarchy>
    <cacheHierarchy uniqueName="[Measures].[Sum of pledged]" caption="Sum of pledged" measure="1" displayFolder="" measureGroup="Range 2" count="0" hidden="1">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 carolina dias do vale" refreshedDate="44452.959090046294" backgroundQuery="1" createdVersion="7" refreshedVersion="7" minRefreshableVersion="3" recordCount="0" supportSubquery="1" supportAdvancedDrill="1" xr:uid="{36C23462-C678-4812-89D5-0826B00CDD75}">
  <cacheSource type="external" connectionId="2"/>
  <cacheFields count="2">
    <cacheField name="[Measures].[Sum of goal 3]" caption="Sum of goal 3" numFmtId="0" hierarchy="65" level="32767"/>
    <cacheField name="[Range 2].[state].[state]" caption="state" numFmtId="0" hierarchy="37" level="1">
      <sharedItems count="4">
        <s v="canceled"/>
        <s v="failed"/>
        <s v="live"/>
        <s v="successful"/>
      </sharedItems>
    </cacheField>
  </cacheFields>
  <cacheHierarchies count="68">
    <cacheHierarchy uniqueName="[Range].[id]" caption="id" attribute="1" defaultMemberUniqueName="[Range].[id].[All]" allUniqueName="[Range].[id].[All]" dimensionUniqueName="[Range]" displayFolder="" count="2" memberValueDatatype="20" unbalanced="0"/>
    <cacheHierarchy uniqueName="[Range].[name]" caption="name" attribute="1" defaultMemberUniqueName="[Range].[name].[All]" allUniqueName="[Range].[name].[All]" dimensionUniqueName="[Range]" displayFolder="" count="2" memberValueDatatype="130" unbalanced="0"/>
    <cacheHierarchy uniqueName="[Range].[blurb]" caption="blurb" attribute="1" defaultMemberUniqueName="[Range].[blurb].[All]" allUniqueName="[Range].[blurb].[All]" dimensionUniqueName="[Range]" displayFolder="" count="2" memberValueDatatype="130" unbalanced="0"/>
    <cacheHierarchy uniqueName="[Range].[goal]" caption="goal" attribute="1" defaultMemberUniqueName="[Range].[goal].[All]" allUniqueName="[Range].[goal].[All]" dimensionUniqueName="[Range]" displayFolder="" count="2" memberValueDatatype="5" unbalanced="0"/>
    <cacheHierarchy uniqueName="[Range].[pledged]" caption="pledged" attribute="1" defaultMemberUniqueName="[Range].[pledged].[All]" allUniqueName="[Range].[pledged].[All]" dimensionUniqueName="[Range]" displayFolder="" count="2" memberValueDatatype="5" unbalanced="0"/>
    <cacheHierarchy uniqueName="[Range].[state]" caption="state" attribute="1" defaultMemberUniqueName="[Range].[state].[All]" allUniqueName="[Range].[state].[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urrency]" caption="currency" attribute="1" defaultMemberUniqueName="[Range].[currency].[All]" allUniqueName="[Range].[currency].[All]" dimensionUniqueName="[Range]" displayFolder="" count="2" memberValueDatatype="130" unbalanced="0"/>
    <cacheHierarchy uniqueName="[Range].[deadline]" caption="deadline" attribute="1" defaultMemberUniqueName="[Range].[deadline].[All]" allUniqueName="[Range].[deadline].[All]" dimensionUniqueName="[Range]" displayFolder="" count="2" memberValueDatatype="20" unbalanced="0"/>
    <cacheHierarchy uniqueName="[Range].[launched_at]" caption="launched_at" attribute="1" defaultMemberUniqueName="[Range].[launched_at].[All]" allUniqueName="[Range].[launched_at].[All]" dimensionUniqueName="[Range]" displayFolder="" count="2" memberValueDatatype="20" unbalanced="0"/>
    <cacheHierarchy uniqueName="[Range].[staff_pick]" caption="staff_pick" attribute="1" defaultMemberUniqueName="[Range].[staff_pick].[All]" allUniqueName="[Range].[staff_pick].[All]" dimensionUniqueName="[Range]" displayFolder="" count="2" memberValueDatatype="11" unbalanced="0"/>
    <cacheHierarchy uniqueName="[Range].[backers_count]" caption="backers_count" attribute="1" defaultMemberUniqueName="[Range].[backers_count].[All]" allUniqueName="[Range].[backers_count].[All]" dimensionUniqueName="[Range]" displayFolder="" count="2" memberValueDatatype="20" unbalanced="0"/>
    <cacheHierarchy uniqueName="[Range].[spotlight]" caption="spotlight" attribute="1" defaultMemberUniqueName="[Range].[spotlight].[All]" allUniqueName="[Range].[spotlight].[All]" dimensionUniqueName="[Range]" displayFolder="" count="2" memberValueDatatype="11" unbalanced="0"/>
    <cacheHierarchy uniqueName="[Range].[Category and Sub-Category]" caption="Category and Sub-Category" attribute="1" defaultMemberUniqueName="[Range].[Category and Sub-Category].[All]" allUniqueName="[Range].[Category and Sub-Category].[All]" dimensionUniqueName="[Range]" displayFolder="" count="2" memberValueDatatype="130" unbalanced="0"/>
    <cacheHierarchy uniqueName="[Range 1].[id]" caption="id" attribute="1" defaultMemberUniqueName="[Range 1].[id].[All]" allUniqueName="[Range 1].[id].[All]" dimensionUniqueName="[Range 1]" displayFolder="" count="2" memberValueDatatype="20" unbalanced="0"/>
    <cacheHierarchy uniqueName="[Range 1].[name]" caption="name" attribute="1" defaultMemberUniqueName="[Range 1].[name].[All]" allUniqueName="[Range 1].[name].[All]" dimensionUniqueName="[Range 1]" displayFolder="" count="2" memberValueDatatype="130" unbalanced="0"/>
    <cacheHierarchy uniqueName="[Range 1].[blurb]" caption="blurb" attribute="1" defaultMemberUniqueName="[Range 1].[blurb].[All]" allUniqueName="[Range 1].[blurb].[All]" dimensionUniqueName="[Range 1]" displayFolder="" count="2" memberValueDatatype="130" unbalanced="0"/>
    <cacheHierarchy uniqueName="[Range 1].[goal]" caption="goal" attribute="1" defaultMemberUniqueName="[Range 1].[goal].[All]" allUniqueName="[Range 1].[goal].[All]" dimensionUniqueName="[Range 1]" displayFolder="" count="2" memberValueDatatype="5" unbalanced="0"/>
    <cacheHierarchy uniqueName="[Range 1].[pledged]" caption="pledged" attribute="1" defaultMemberUniqueName="[Range 1].[pledged].[All]" allUniqueName="[Range 1].[pledged].[All]" dimensionUniqueName="[Range 1]" displayFolder="" count="2" memberValueDatatype="5" unbalanced="0"/>
    <cacheHierarchy uniqueName="[Range 1].[state]" caption="state" attribute="1" defaultMemberUniqueName="[Range 1].[state].[All]" allUniqueName="[Range 1].[state].[All]" dimensionUniqueName="[Range 1]" displayFolder="" count="2" memberValueDatatype="130" unbalanced="0"/>
    <cacheHierarchy uniqueName="[Range 1].[country]" caption="country" attribute="1" defaultMemberUniqueName="[Range 1].[country].[All]" allUniqueName="[Range 1].[country].[All]" dimensionUniqueName="[Range 1]" displayFolder="" count="2" memberValueDatatype="130" unbalanced="0"/>
    <cacheHierarchy uniqueName="[Range 1].[currency]" caption="currency" attribute="1" defaultMemberUniqueName="[Range 1].[currency].[All]" allUniqueName="[Range 1].[currency].[All]" dimensionUniqueName="[Range 1]" displayFolder="" count="2" memberValueDatatype="130" unbalanced="0"/>
    <cacheHierarchy uniqueName="[Range 1].[deadline]" caption="deadline" attribute="1" defaultMemberUniqueName="[Range 1].[deadline].[All]" allUniqueName="[Range 1].[deadline].[All]" dimensionUniqueName="[Range 1]" displayFolder="" count="2" memberValueDatatype="20" unbalanced="0"/>
    <cacheHierarchy uniqueName="[Range 1].[launched_at]" caption="launched_at" attribute="1" defaultMemberUniqueName="[Range 1].[launched_at].[All]" allUniqueName="[Range 1].[launched_at].[All]" dimensionUniqueName="[Range 1]" displayFolder="" count="2" memberValueDatatype="20" unbalanced="0"/>
    <cacheHierarchy uniqueName="[Range 1].[staff_pick]" caption="staff_pick" attribute="1" defaultMemberUniqueName="[Range 1].[staff_pick].[All]" allUniqueName="[Range 1].[staff_pick].[All]" dimensionUniqueName="[Range 1]" displayFolder="" count="2" memberValueDatatype="11" unbalanced="0"/>
    <cacheHierarchy uniqueName="[Range 1].[backers_count]" caption="backers_count" attribute="1" defaultMemberUniqueName="[Range 1].[backers_count].[All]" allUniqueName="[Range 1].[backers_count].[All]" dimensionUniqueName="[Range 1]" displayFolder="" count="2" memberValueDatatype="20" unbalanced="0"/>
    <cacheHierarchy uniqueName="[Range 1].[spotlight]" caption="spotlight" attribute="1" defaultMemberUniqueName="[Range 1].[spotlight].[All]" allUniqueName="[Range 1].[spotlight].[All]" dimensionUniqueName="[Range 1]" displayFolder="" count="2" memberValueDatatype="11" unbalanced="0"/>
    <cacheHierarchy uniqueName="[Range 1].[Category and Sub-Category]" caption="Category and Sub-Category" attribute="1" defaultMemberUniqueName="[Range 1].[Category and Sub-Category].[All]" allUniqueName="[Range 1].[Category and Sub-Category].[All]" dimensionUniqueName="[Range 1]" displayFolder="" count="2" memberValueDatatype="130" unbalanced="0"/>
    <cacheHierarchy uniqueName="[Range 1].[Porcentage Funded]" caption="Porcentage Funded" attribute="1" defaultMemberUniqueName="[Range 1].[Porcentage Funded].[All]" allUniqueName="[Range 1].[Porcentage Funded].[All]" dimensionUniqueName="[Range 1]" displayFolder="" count="2" memberValueDatatype="5" unbalanced="0"/>
    <cacheHierarchy uniqueName="[Range 1].[Average Donation]" caption="Average Donation" attribute="1" defaultMemberUniqueName="[Range 1].[Average Donation].[All]" allUniqueName="[Range 1].[Average Donation].[All]" dimensionUniqueName="[Range 1]" displayFolder="" count="2" memberValueDatatype="5" unbalanced="0"/>
    <cacheHierarchy uniqueName="[Range 1].[Parent Category]" caption="Parent Category" attribute="1" defaultMemberUniqueName="[Range 1].[Parent Category].[All]" allUniqueName="[Range 1].[Parent Category].[All]" dimensionUniqueName="[Range 1]" displayFolder="" count="2" memberValueDatatype="130" unbalanced="0"/>
    <cacheHierarchy uniqueName="[Range 1].[Sub-Category]" caption="Sub-Category" attribute="1" defaultMemberUniqueName="[Range 1].[Sub-Category].[All]" allUniqueName="[Range 1].[Sub-Category].[All]" dimensionUniqueName="[Range 1]" displayFolder="" count="2" memberValueDatatype="130" unbalanced="0"/>
    <cacheHierarchy uniqueName="[Range 2].[id]" caption="id" attribute="1" defaultMemberUniqueName="[Range 2].[id].[All]" allUniqueName="[Range 2].[id].[All]" dimensionUniqueName="[Range 2]" displayFolder="" count="2" memberValueDatatype="20" unbalanced="0"/>
    <cacheHierarchy uniqueName="[Range 2].[name]" caption="name" attribute="1" defaultMemberUniqueName="[Range 2].[name].[All]" allUniqueName="[Range 2].[name].[All]" dimensionUniqueName="[Range 2]" displayFolder="" count="2" memberValueDatatype="130" unbalanced="0"/>
    <cacheHierarchy uniqueName="[Range 2].[blurb]" caption="blurb" attribute="1" defaultMemberUniqueName="[Range 2].[blurb].[All]" allUniqueName="[Range 2].[blurb].[All]" dimensionUniqueName="[Range 2]" displayFolder="" count="2" memberValueDatatype="130" unbalanced="0"/>
    <cacheHierarchy uniqueName="[Range 2].[goal]" caption="goal" attribute="1" defaultMemberUniqueName="[Range 2].[goal].[All]" allUniqueName="[Range 2].[goal].[All]" dimensionUniqueName="[Range 2]" displayFolder="" count="2" memberValueDatatype="5" unbalanced="0"/>
    <cacheHierarchy uniqueName="[Range 2].[pledged]" caption="pledged" attribute="1" defaultMemberUniqueName="[Range 2].[pledged].[All]" allUniqueName="[Range 2].[pledged].[All]" dimensionUniqueName="[Range 2]" displayFolder="" count="2" memberValueDatatype="5" unbalanced="0"/>
    <cacheHierarchy uniqueName="[Range 2].[state]" caption="state" attribute="1" defaultMemberUniqueName="[Range 2].[state].[All]" allUniqueName="[Range 2].[state].[All]" dimensionUniqueName="[Range 2]" displayFolder="" count="2" memberValueDatatype="130" unbalanced="0">
      <fieldsUsage count="2">
        <fieldUsage x="-1"/>
        <fieldUsage x="1"/>
      </fieldsUsage>
    </cacheHierarchy>
    <cacheHierarchy uniqueName="[Range 2].[country]" caption="country" attribute="1" defaultMemberUniqueName="[Range 2].[country].[All]" allUniqueName="[Range 2].[country].[All]" dimensionUniqueName="[Range 2]" displayFolder="" count="2" memberValueDatatype="130" unbalanced="0"/>
    <cacheHierarchy uniqueName="[Range 2].[currency]" caption="currency" attribute="1" defaultMemberUniqueName="[Range 2].[currency].[All]" allUniqueName="[Range 2].[currency].[All]" dimensionUniqueName="[Range 2]" displayFolder="" count="2" memberValueDatatype="130" unbalanced="0"/>
    <cacheHierarchy uniqueName="[Range 2].[deadline]" caption="deadline" attribute="1" defaultMemberUniqueName="[Range 2].[deadline].[All]" allUniqueName="[Range 2].[deadline].[All]" dimensionUniqueName="[Range 2]" displayFolder="" count="2" memberValueDatatype="20" unbalanced="0"/>
    <cacheHierarchy uniqueName="[Range 2].[launched_at]" caption="launched_at" attribute="1" defaultMemberUniqueName="[Range 2].[launched_at].[All]" allUniqueName="[Range 2].[launched_at].[All]" dimensionUniqueName="[Range 2]" displayFolder="" count="2" memberValueDatatype="20" unbalanced="0"/>
    <cacheHierarchy uniqueName="[Range 2].[staff_pick]" caption="staff_pick" attribute="1" defaultMemberUniqueName="[Range 2].[staff_pick].[All]" allUniqueName="[Range 2].[staff_pick].[All]" dimensionUniqueName="[Range 2]" displayFolder="" count="2" memberValueDatatype="11" unbalanced="0"/>
    <cacheHierarchy uniqueName="[Range 2].[backers_count]" caption="backers_count" attribute="1" defaultMemberUniqueName="[Range 2].[backers_count].[All]" allUniqueName="[Range 2].[backers_count].[All]" dimensionUniqueName="[Range 2]" displayFolder="" count="2" memberValueDatatype="20" unbalanced="0"/>
    <cacheHierarchy uniqueName="[Range 2].[spotlight]" caption="spotlight" attribute="1" defaultMemberUniqueName="[Range 2].[spotlight].[All]" allUniqueName="[Range 2].[spotlight].[All]" dimensionUniqueName="[Range 2]" displayFolder="" count="2" memberValueDatatype="11" unbalanced="0"/>
    <cacheHierarchy uniqueName="[Range 2].[Category and Sub-Category]" caption="Category and Sub-Category" attribute="1" defaultMemberUniqueName="[Range 2].[Category and Sub-Category].[All]" allUniqueName="[Range 2].[Category and Sub-Category].[All]" dimensionUniqueName="[Range 2]" displayFolder="" count="2" memberValueDatatype="130" unbalanced="0"/>
    <cacheHierarchy uniqueName="[Range 2].[Porcentage Funded]" caption="Porcentage Funded" attribute="1" defaultMemberUniqueName="[Range 2].[Porcentage Funded].[All]" allUniqueName="[Range 2].[Porcentage Funded].[All]" dimensionUniqueName="[Range 2]" displayFolder="" count="2" memberValueDatatype="5" unbalanced="0"/>
    <cacheHierarchy uniqueName="[Range 2].[Average Donation]" caption="Average Donation" attribute="1" defaultMemberUniqueName="[Range 2].[Average Donation].[All]" allUniqueName="[Range 2].[Average Donation].[All]" dimensionUniqueName="[Range 2]" displayFolder="" count="2" memberValueDatatype="5" unbalanced="0"/>
    <cacheHierarchy uniqueName="[Range 2].[Parent Category]" caption="Parent Category" attribute="1" defaultMemberUniqueName="[Range 2].[Parent Category].[All]" allUniqueName="[Range 2].[Parent Category].[All]" dimensionUniqueName="[Range 2]" displayFolder="" count="2" memberValueDatatype="130" unbalanced="0"/>
    <cacheHierarchy uniqueName="[Range 2].[Sub-Category]" caption="Sub-Category" attribute="1" defaultMemberUniqueName="[Range 2].[Sub-Category].[All]" allUniqueName="[Range 2].[Sub-Category].[All]" dimensionUniqueName="[Range 2]" displayFolder="" count="2" memberValueDatatype="130" unbalanced="0"/>
    <cacheHierarchy uniqueName="[Range 2].[Date Created Conversion]" caption="Date Created Conversion" attribute="1" time="1" defaultMemberUniqueName="[Range 2].[Date Created Conversion].[All]" allUniqueName="[Range 2].[Date Created Conversion].[All]" dimensionUniqueName="[Range 2]" displayFolder="" count="2" memberValueDatatype="7" unbalanced="0"/>
    <cacheHierarchy uniqueName="[Range 2].[Date Ended Conversion]" caption="Date Ended Conversion" attribute="1" time="1" defaultMemberUniqueName="[Range 2].[Date Ended Conversion].[All]" allUniqueName="[Range 2].[Date Ended Conversion].[All]" dimensionUniqueName="[Range 2]" displayFolder="" count="2" memberValueDatatype="7" unbalanced="0"/>
    <cacheHierarchy uniqueName="[Range 2].[Date Created Conversion (Year)]" caption="Date Created Conversion (Year)" attribute="1" defaultMemberUniqueName="[Range 2].[Date Created Conversion (Year)].[All]" allUniqueName="[Range 2].[Date Created Conversion (Year)].[All]" dimensionUniqueName="[Range 2]" displayFolder="" count="2" memberValueDatatype="130" unbalanced="0"/>
    <cacheHierarchy uniqueName="[Range 2].[Date Created Conversion (Quarter)]" caption="Date Created Conversion (Quarter)" attribute="1" defaultMemberUniqueName="[Range 2].[Date Created Conversion (Quarter)].[All]" allUniqueName="[Range 2].[Date Created Conversion (Quarter)].[All]" dimensionUniqueName="[Range 2]" displayFolder="" count="2" memberValueDatatype="130" unbalanced="0"/>
    <cacheHierarchy uniqueName="[Range 2].[Date Created Conversion (Month)]" caption="Date Created Conversion (Month)" attribute="1" defaultMemberUniqueName="[Range 2].[Date Created Conversion (Month)].[All]" allUniqueName="[Range 2].[Date Created Conversion (Month)].[All]" dimensionUniqueName="[Range 2]" displayFolder="" count="2" memberValueDatatype="130" unbalanced="0"/>
    <cacheHierarchy uniqueName="[Range 2].[Date Created Conversion (Month Index)]" caption="Date Created Conversion (Month Index)" attribute="1" defaultMemberUniqueName="[Range 2].[Date Created Conversion (Month Index)].[All]" allUniqueName="[Range 2].[Date Created Conversion (Month Index)].[All]" dimensionUniqueName="[Range 2]"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Sum of goal]" caption="Sum of goal" measure="1" displayFolder="" measureGroup="Range" count="0" hidden="1">
      <extLst>
        <ext xmlns:x15="http://schemas.microsoft.com/office/spreadsheetml/2010/11/main" uri="{B97F6D7D-B522-45F9-BDA1-12C45D357490}">
          <x15:cacheHierarchy aggregatedColumn="3"/>
        </ext>
      </extLst>
    </cacheHierarchy>
    <cacheHierarchy uniqueName="[Measures].[Sum of goal 2]" caption="Sum of goal 2" measure="1" displayFolder="" measureGroup="Range 1" count="0" hidden="1">
      <extLst>
        <ext xmlns:x15="http://schemas.microsoft.com/office/spreadsheetml/2010/11/main" uri="{B97F6D7D-B522-45F9-BDA1-12C45D357490}">
          <x15:cacheHierarchy aggregatedColumn="17"/>
        </ext>
      </extLst>
    </cacheHierarchy>
    <cacheHierarchy uniqueName="[Measures].[Count of goal]" caption="Count of goal" measure="1" displayFolder="" measureGroup="Range 1" count="0" hidden="1">
      <extLst>
        <ext xmlns:x15="http://schemas.microsoft.com/office/spreadsheetml/2010/11/main" uri="{B97F6D7D-B522-45F9-BDA1-12C45D357490}">
          <x15:cacheHierarchy aggregatedColumn="17"/>
        </ext>
      </extLst>
    </cacheHierarchy>
    <cacheHierarchy uniqueName="[Measures].[Sum of goal 3]" caption="Sum of goal 3" measure="1" displayFolder="" measureGroup="Range 2" count="0" oneField="1" hidden="1">
      <fieldsUsage count="1">
        <fieldUsage x="0"/>
      </fieldsUsage>
      <extLst>
        <ext xmlns:x15="http://schemas.microsoft.com/office/spreadsheetml/2010/11/main" uri="{B97F6D7D-B522-45F9-BDA1-12C45D357490}">
          <x15:cacheHierarchy aggregatedColumn="35"/>
        </ext>
      </extLst>
    </cacheHierarchy>
    <cacheHierarchy uniqueName="[Measures].[Count of goal 2]" caption="Count of goal 2" measure="1" displayFolder="" measureGroup="Range 2" count="0" hidden="1">
      <extLst>
        <ext xmlns:x15="http://schemas.microsoft.com/office/spreadsheetml/2010/11/main" uri="{B97F6D7D-B522-45F9-BDA1-12C45D357490}">
          <x15:cacheHierarchy aggregatedColumn="35"/>
        </ext>
      </extLst>
    </cacheHierarchy>
    <cacheHierarchy uniqueName="[Measures].[Sum of pledged]" caption="Sum of pledged" measure="1" displayFolder="" measureGroup="Range 2" count="0" hidden="1">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 carolina dias do vale" refreshedDate="44452.959692245371" backgroundQuery="1" createdVersion="7" refreshedVersion="7" minRefreshableVersion="3" recordCount="0" supportSubquery="1" supportAdvancedDrill="1" xr:uid="{4C16B972-45F4-4B25-8139-5340F5A14D1D}">
  <cacheSource type="external" connectionId="2"/>
  <cacheFields count="3">
    <cacheField name="[Measures].[Sum of goal 3]" caption="Sum of goal 3" numFmtId="0" hierarchy="65" level="32767"/>
    <cacheField name="[Range 2].[state].[state]" caption="state" numFmtId="0" hierarchy="37" level="1">
      <sharedItems count="4">
        <s v="canceled"/>
        <s v="failed"/>
        <s v="live"/>
        <s v="successful"/>
      </sharedItems>
    </cacheField>
    <cacheField name="[Range 2].[Date Created Conversion (Year)].[Date Created Conversion (Year)]" caption="Date Created Conversion (Year)" numFmtId="0" hierarchy="52" level="1">
      <sharedItems count="9">
        <s v="2009"/>
        <s v="2010"/>
        <s v="2011"/>
        <s v="2012"/>
        <s v="2013"/>
        <s v="2014"/>
        <s v="2015"/>
        <s v="2016"/>
        <s v="2017"/>
      </sharedItems>
    </cacheField>
  </cacheFields>
  <cacheHierarchies count="68">
    <cacheHierarchy uniqueName="[Range].[id]" caption="id" attribute="1" defaultMemberUniqueName="[Range].[id].[All]" allUniqueName="[Range].[id].[All]" dimensionUniqueName="[Range]" displayFolder="" count="2" memberValueDatatype="20" unbalanced="0"/>
    <cacheHierarchy uniqueName="[Range].[name]" caption="name" attribute="1" defaultMemberUniqueName="[Range].[name].[All]" allUniqueName="[Range].[name].[All]" dimensionUniqueName="[Range]" displayFolder="" count="2" memberValueDatatype="130" unbalanced="0"/>
    <cacheHierarchy uniqueName="[Range].[blurb]" caption="blurb" attribute="1" defaultMemberUniqueName="[Range].[blurb].[All]" allUniqueName="[Range].[blurb].[All]" dimensionUniqueName="[Range]" displayFolder="" count="2" memberValueDatatype="130" unbalanced="0"/>
    <cacheHierarchy uniqueName="[Range].[goal]" caption="goal" attribute="1" defaultMemberUniqueName="[Range].[goal].[All]" allUniqueName="[Range].[goal].[All]" dimensionUniqueName="[Range]" displayFolder="" count="2" memberValueDatatype="5" unbalanced="0"/>
    <cacheHierarchy uniqueName="[Range].[pledged]" caption="pledged" attribute="1" defaultMemberUniqueName="[Range].[pledged].[All]" allUniqueName="[Range].[pledged].[All]" dimensionUniqueName="[Range]" displayFolder="" count="2" memberValueDatatype="5" unbalanced="0"/>
    <cacheHierarchy uniqueName="[Range].[state]" caption="state" attribute="1" defaultMemberUniqueName="[Range].[state].[All]" allUniqueName="[Range].[state].[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urrency]" caption="currency" attribute="1" defaultMemberUniqueName="[Range].[currency].[All]" allUniqueName="[Range].[currency].[All]" dimensionUniqueName="[Range]" displayFolder="" count="2" memberValueDatatype="130" unbalanced="0"/>
    <cacheHierarchy uniqueName="[Range].[deadline]" caption="deadline" attribute="1" defaultMemberUniqueName="[Range].[deadline].[All]" allUniqueName="[Range].[deadline].[All]" dimensionUniqueName="[Range]" displayFolder="" count="2" memberValueDatatype="20" unbalanced="0"/>
    <cacheHierarchy uniqueName="[Range].[launched_at]" caption="launched_at" attribute="1" defaultMemberUniqueName="[Range].[launched_at].[All]" allUniqueName="[Range].[launched_at].[All]" dimensionUniqueName="[Range]" displayFolder="" count="2" memberValueDatatype="20" unbalanced="0"/>
    <cacheHierarchy uniqueName="[Range].[staff_pick]" caption="staff_pick" attribute="1" defaultMemberUniqueName="[Range].[staff_pick].[All]" allUniqueName="[Range].[staff_pick].[All]" dimensionUniqueName="[Range]" displayFolder="" count="2" memberValueDatatype="11" unbalanced="0"/>
    <cacheHierarchy uniqueName="[Range].[backers_count]" caption="backers_count" attribute="1" defaultMemberUniqueName="[Range].[backers_count].[All]" allUniqueName="[Range].[backers_count].[All]" dimensionUniqueName="[Range]" displayFolder="" count="2" memberValueDatatype="20" unbalanced="0"/>
    <cacheHierarchy uniqueName="[Range].[spotlight]" caption="spotlight" attribute="1" defaultMemberUniqueName="[Range].[spotlight].[All]" allUniqueName="[Range].[spotlight].[All]" dimensionUniqueName="[Range]" displayFolder="" count="2" memberValueDatatype="11" unbalanced="0"/>
    <cacheHierarchy uniqueName="[Range].[Category and Sub-Category]" caption="Category and Sub-Category" attribute="1" defaultMemberUniqueName="[Range].[Category and Sub-Category].[All]" allUniqueName="[Range].[Category and Sub-Category].[All]" dimensionUniqueName="[Range]" displayFolder="" count="2" memberValueDatatype="130" unbalanced="0"/>
    <cacheHierarchy uniqueName="[Range 1].[id]" caption="id" attribute="1" defaultMemberUniqueName="[Range 1].[id].[All]" allUniqueName="[Range 1].[id].[All]" dimensionUniqueName="[Range 1]" displayFolder="" count="2" memberValueDatatype="20" unbalanced="0"/>
    <cacheHierarchy uniqueName="[Range 1].[name]" caption="name" attribute="1" defaultMemberUniqueName="[Range 1].[name].[All]" allUniqueName="[Range 1].[name].[All]" dimensionUniqueName="[Range 1]" displayFolder="" count="2" memberValueDatatype="130" unbalanced="0"/>
    <cacheHierarchy uniqueName="[Range 1].[blurb]" caption="blurb" attribute="1" defaultMemberUniqueName="[Range 1].[blurb].[All]" allUniqueName="[Range 1].[blurb].[All]" dimensionUniqueName="[Range 1]" displayFolder="" count="2" memberValueDatatype="130" unbalanced="0"/>
    <cacheHierarchy uniqueName="[Range 1].[goal]" caption="goal" attribute="1" defaultMemberUniqueName="[Range 1].[goal].[All]" allUniqueName="[Range 1].[goal].[All]" dimensionUniqueName="[Range 1]" displayFolder="" count="2" memberValueDatatype="5" unbalanced="0"/>
    <cacheHierarchy uniqueName="[Range 1].[pledged]" caption="pledged" attribute="1" defaultMemberUniqueName="[Range 1].[pledged].[All]" allUniqueName="[Range 1].[pledged].[All]" dimensionUniqueName="[Range 1]" displayFolder="" count="2" memberValueDatatype="5" unbalanced="0"/>
    <cacheHierarchy uniqueName="[Range 1].[state]" caption="state" attribute="1" defaultMemberUniqueName="[Range 1].[state].[All]" allUniqueName="[Range 1].[state].[All]" dimensionUniqueName="[Range 1]" displayFolder="" count="2" memberValueDatatype="130" unbalanced="0"/>
    <cacheHierarchy uniqueName="[Range 1].[country]" caption="country" attribute="1" defaultMemberUniqueName="[Range 1].[country].[All]" allUniqueName="[Range 1].[country].[All]" dimensionUniqueName="[Range 1]" displayFolder="" count="2" memberValueDatatype="130" unbalanced="0"/>
    <cacheHierarchy uniqueName="[Range 1].[currency]" caption="currency" attribute="1" defaultMemberUniqueName="[Range 1].[currency].[All]" allUniqueName="[Range 1].[currency].[All]" dimensionUniqueName="[Range 1]" displayFolder="" count="2" memberValueDatatype="130" unbalanced="0"/>
    <cacheHierarchy uniqueName="[Range 1].[deadline]" caption="deadline" attribute="1" defaultMemberUniqueName="[Range 1].[deadline].[All]" allUniqueName="[Range 1].[deadline].[All]" dimensionUniqueName="[Range 1]" displayFolder="" count="2" memberValueDatatype="20" unbalanced="0"/>
    <cacheHierarchy uniqueName="[Range 1].[launched_at]" caption="launched_at" attribute="1" defaultMemberUniqueName="[Range 1].[launched_at].[All]" allUniqueName="[Range 1].[launched_at].[All]" dimensionUniqueName="[Range 1]" displayFolder="" count="2" memberValueDatatype="20" unbalanced="0"/>
    <cacheHierarchy uniqueName="[Range 1].[staff_pick]" caption="staff_pick" attribute="1" defaultMemberUniqueName="[Range 1].[staff_pick].[All]" allUniqueName="[Range 1].[staff_pick].[All]" dimensionUniqueName="[Range 1]" displayFolder="" count="2" memberValueDatatype="11" unbalanced="0"/>
    <cacheHierarchy uniqueName="[Range 1].[backers_count]" caption="backers_count" attribute="1" defaultMemberUniqueName="[Range 1].[backers_count].[All]" allUniqueName="[Range 1].[backers_count].[All]" dimensionUniqueName="[Range 1]" displayFolder="" count="2" memberValueDatatype="20" unbalanced="0"/>
    <cacheHierarchy uniqueName="[Range 1].[spotlight]" caption="spotlight" attribute="1" defaultMemberUniqueName="[Range 1].[spotlight].[All]" allUniqueName="[Range 1].[spotlight].[All]" dimensionUniqueName="[Range 1]" displayFolder="" count="2" memberValueDatatype="11" unbalanced="0"/>
    <cacheHierarchy uniqueName="[Range 1].[Category and Sub-Category]" caption="Category and Sub-Category" attribute="1" defaultMemberUniqueName="[Range 1].[Category and Sub-Category].[All]" allUniqueName="[Range 1].[Category and Sub-Category].[All]" dimensionUniqueName="[Range 1]" displayFolder="" count="2" memberValueDatatype="130" unbalanced="0"/>
    <cacheHierarchy uniqueName="[Range 1].[Porcentage Funded]" caption="Porcentage Funded" attribute="1" defaultMemberUniqueName="[Range 1].[Porcentage Funded].[All]" allUniqueName="[Range 1].[Porcentage Funded].[All]" dimensionUniqueName="[Range 1]" displayFolder="" count="2" memberValueDatatype="5" unbalanced="0"/>
    <cacheHierarchy uniqueName="[Range 1].[Average Donation]" caption="Average Donation" attribute="1" defaultMemberUniqueName="[Range 1].[Average Donation].[All]" allUniqueName="[Range 1].[Average Donation].[All]" dimensionUniqueName="[Range 1]" displayFolder="" count="2" memberValueDatatype="5" unbalanced="0"/>
    <cacheHierarchy uniqueName="[Range 1].[Parent Category]" caption="Parent Category" attribute="1" defaultMemberUniqueName="[Range 1].[Parent Category].[All]" allUniqueName="[Range 1].[Parent Category].[All]" dimensionUniqueName="[Range 1]" displayFolder="" count="2" memberValueDatatype="130" unbalanced="0"/>
    <cacheHierarchy uniqueName="[Range 1].[Sub-Category]" caption="Sub-Category" attribute="1" defaultMemberUniqueName="[Range 1].[Sub-Category].[All]" allUniqueName="[Range 1].[Sub-Category].[All]" dimensionUniqueName="[Range 1]" displayFolder="" count="2" memberValueDatatype="130" unbalanced="0"/>
    <cacheHierarchy uniqueName="[Range 2].[id]" caption="id" attribute="1" defaultMemberUniqueName="[Range 2].[id].[All]" allUniqueName="[Range 2].[id].[All]" dimensionUniqueName="[Range 2]" displayFolder="" count="2" memberValueDatatype="20" unbalanced="0"/>
    <cacheHierarchy uniqueName="[Range 2].[name]" caption="name" attribute="1" defaultMemberUniqueName="[Range 2].[name].[All]" allUniqueName="[Range 2].[name].[All]" dimensionUniqueName="[Range 2]" displayFolder="" count="2" memberValueDatatype="130" unbalanced="0"/>
    <cacheHierarchy uniqueName="[Range 2].[blurb]" caption="blurb" attribute="1" defaultMemberUniqueName="[Range 2].[blurb].[All]" allUniqueName="[Range 2].[blurb].[All]" dimensionUniqueName="[Range 2]" displayFolder="" count="2" memberValueDatatype="130" unbalanced="0"/>
    <cacheHierarchy uniqueName="[Range 2].[goal]" caption="goal" attribute="1" defaultMemberUniqueName="[Range 2].[goal].[All]" allUniqueName="[Range 2].[goal].[All]" dimensionUniqueName="[Range 2]" displayFolder="" count="2" memberValueDatatype="5" unbalanced="0"/>
    <cacheHierarchy uniqueName="[Range 2].[pledged]" caption="pledged" attribute="1" defaultMemberUniqueName="[Range 2].[pledged].[All]" allUniqueName="[Range 2].[pledged].[All]" dimensionUniqueName="[Range 2]" displayFolder="" count="2" memberValueDatatype="5" unbalanced="0"/>
    <cacheHierarchy uniqueName="[Range 2].[state]" caption="state" attribute="1" defaultMemberUniqueName="[Range 2].[state].[All]" allUniqueName="[Range 2].[state].[All]" dimensionUniqueName="[Range 2]" displayFolder="" count="2" memberValueDatatype="130" unbalanced="0">
      <fieldsUsage count="2">
        <fieldUsage x="-1"/>
        <fieldUsage x="1"/>
      </fieldsUsage>
    </cacheHierarchy>
    <cacheHierarchy uniqueName="[Range 2].[country]" caption="country" attribute="1" defaultMemberUniqueName="[Range 2].[country].[All]" allUniqueName="[Range 2].[country].[All]" dimensionUniqueName="[Range 2]" displayFolder="" count="2" memberValueDatatype="130" unbalanced="0"/>
    <cacheHierarchy uniqueName="[Range 2].[currency]" caption="currency" attribute="1" defaultMemberUniqueName="[Range 2].[currency].[All]" allUniqueName="[Range 2].[currency].[All]" dimensionUniqueName="[Range 2]" displayFolder="" count="2" memberValueDatatype="130" unbalanced="0"/>
    <cacheHierarchy uniqueName="[Range 2].[deadline]" caption="deadline" attribute="1" defaultMemberUniqueName="[Range 2].[deadline].[All]" allUniqueName="[Range 2].[deadline].[All]" dimensionUniqueName="[Range 2]" displayFolder="" count="2" memberValueDatatype="20" unbalanced="0"/>
    <cacheHierarchy uniqueName="[Range 2].[launched_at]" caption="launched_at" attribute="1" defaultMemberUniqueName="[Range 2].[launched_at].[All]" allUniqueName="[Range 2].[launched_at].[All]" dimensionUniqueName="[Range 2]" displayFolder="" count="2" memberValueDatatype="20" unbalanced="0"/>
    <cacheHierarchy uniqueName="[Range 2].[staff_pick]" caption="staff_pick" attribute="1" defaultMemberUniqueName="[Range 2].[staff_pick].[All]" allUniqueName="[Range 2].[staff_pick].[All]" dimensionUniqueName="[Range 2]" displayFolder="" count="2" memberValueDatatype="11" unbalanced="0"/>
    <cacheHierarchy uniqueName="[Range 2].[backers_count]" caption="backers_count" attribute="1" defaultMemberUniqueName="[Range 2].[backers_count].[All]" allUniqueName="[Range 2].[backers_count].[All]" dimensionUniqueName="[Range 2]" displayFolder="" count="2" memberValueDatatype="20" unbalanced="0"/>
    <cacheHierarchy uniqueName="[Range 2].[spotlight]" caption="spotlight" attribute="1" defaultMemberUniqueName="[Range 2].[spotlight].[All]" allUniqueName="[Range 2].[spotlight].[All]" dimensionUniqueName="[Range 2]" displayFolder="" count="2" memberValueDatatype="11" unbalanced="0"/>
    <cacheHierarchy uniqueName="[Range 2].[Category and Sub-Category]" caption="Category and Sub-Category" attribute="1" defaultMemberUniqueName="[Range 2].[Category and Sub-Category].[All]" allUniqueName="[Range 2].[Category and Sub-Category].[All]" dimensionUniqueName="[Range 2]" displayFolder="" count="2" memberValueDatatype="130" unbalanced="0"/>
    <cacheHierarchy uniqueName="[Range 2].[Porcentage Funded]" caption="Porcentage Funded" attribute="1" defaultMemberUniqueName="[Range 2].[Porcentage Funded].[All]" allUniqueName="[Range 2].[Porcentage Funded].[All]" dimensionUniqueName="[Range 2]" displayFolder="" count="2" memberValueDatatype="5" unbalanced="0"/>
    <cacheHierarchy uniqueName="[Range 2].[Average Donation]" caption="Average Donation" attribute="1" defaultMemberUniqueName="[Range 2].[Average Donation].[All]" allUniqueName="[Range 2].[Average Donation].[All]" dimensionUniqueName="[Range 2]" displayFolder="" count="2" memberValueDatatype="5" unbalanced="0"/>
    <cacheHierarchy uniqueName="[Range 2].[Parent Category]" caption="Parent Category" attribute="1" defaultMemberUniqueName="[Range 2].[Parent Category].[All]" allUniqueName="[Range 2].[Parent Category].[All]" dimensionUniqueName="[Range 2]" displayFolder="" count="2" memberValueDatatype="130" unbalanced="0"/>
    <cacheHierarchy uniqueName="[Range 2].[Sub-Category]" caption="Sub-Category" attribute="1" defaultMemberUniqueName="[Range 2].[Sub-Category].[All]" allUniqueName="[Range 2].[Sub-Category].[All]" dimensionUniqueName="[Range 2]" displayFolder="" count="2" memberValueDatatype="130" unbalanced="0"/>
    <cacheHierarchy uniqueName="[Range 2].[Date Created Conversion]" caption="Date Created Conversion" attribute="1" time="1" defaultMemberUniqueName="[Range 2].[Date Created Conversion].[All]" allUniqueName="[Range 2].[Date Created Conversion].[All]" dimensionUniqueName="[Range 2]" displayFolder="" count="2" memberValueDatatype="7" unbalanced="0"/>
    <cacheHierarchy uniqueName="[Range 2].[Date Ended Conversion]" caption="Date Ended Conversion" attribute="1" time="1" defaultMemberUniqueName="[Range 2].[Date Ended Conversion].[All]" allUniqueName="[Range 2].[Date Ended Conversion].[All]" dimensionUniqueName="[Range 2]" displayFolder="" count="2" memberValueDatatype="7" unbalanced="0"/>
    <cacheHierarchy uniqueName="[Range 2].[Date Created Conversion (Year)]" caption="Date Created Conversion (Year)" attribute="1" defaultMemberUniqueName="[Range 2].[Date Created Conversion (Year)].[All]" allUniqueName="[Range 2].[Date Created Conversion (Year)].[All]" dimensionUniqueName="[Range 2]" displayFolder="" count="2" memberValueDatatype="130" unbalanced="0">
      <fieldsUsage count="2">
        <fieldUsage x="-1"/>
        <fieldUsage x="2"/>
      </fieldsUsage>
    </cacheHierarchy>
    <cacheHierarchy uniqueName="[Range 2].[Date Created Conversion (Quarter)]" caption="Date Created Conversion (Quarter)" attribute="1" defaultMemberUniqueName="[Range 2].[Date Created Conversion (Quarter)].[All]" allUniqueName="[Range 2].[Date Created Conversion (Quarter)].[All]" dimensionUniqueName="[Range 2]" displayFolder="" count="2" memberValueDatatype="130" unbalanced="0"/>
    <cacheHierarchy uniqueName="[Range 2].[Date Created Conversion (Month)]" caption="Date Created Conversion (Month)" attribute="1" defaultMemberUniqueName="[Range 2].[Date Created Conversion (Month)].[All]" allUniqueName="[Range 2].[Date Created Conversion (Month)].[All]" dimensionUniqueName="[Range 2]" displayFolder="" count="2" memberValueDatatype="130" unbalanced="0"/>
    <cacheHierarchy uniqueName="[Range 2].[Date Created Conversion (Month Index)]" caption="Date Created Conversion (Month Index)" attribute="1" defaultMemberUniqueName="[Range 2].[Date Created Conversion (Month Index)].[All]" allUniqueName="[Range 2].[Date Created Conversion (Month Index)].[All]" dimensionUniqueName="[Range 2]"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Sum of goal]" caption="Sum of goal" measure="1" displayFolder="" measureGroup="Range" count="0" hidden="1">
      <extLst>
        <ext xmlns:x15="http://schemas.microsoft.com/office/spreadsheetml/2010/11/main" uri="{B97F6D7D-B522-45F9-BDA1-12C45D357490}">
          <x15:cacheHierarchy aggregatedColumn="3"/>
        </ext>
      </extLst>
    </cacheHierarchy>
    <cacheHierarchy uniqueName="[Measures].[Sum of goal 2]" caption="Sum of goal 2" measure="1" displayFolder="" measureGroup="Range 1" count="0" hidden="1">
      <extLst>
        <ext xmlns:x15="http://schemas.microsoft.com/office/spreadsheetml/2010/11/main" uri="{B97F6D7D-B522-45F9-BDA1-12C45D357490}">
          <x15:cacheHierarchy aggregatedColumn="17"/>
        </ext>
      </extLst>
    </cacheHierarchy>
    <cacheHierarchy uniqueName="[Measures].[Count of goal]" caption="Count of goal" measure="1" displayFolder="" measureGroup="Range 1" count="0" hidden="1">
      <extLst>
        <ext xmlns:x15="http://schemas.microsoft.com/office/spreadsheetml/2010/11/main" uri="{B97F6D7D-B522-45F9-BDA1-12C45D357490}">
          <x15:cacheHierarchy aggregatedColumn="17"/>
        </ext>
      </extLst>
    </cacheHierarchy>
    <cacheHierarchy uniqueName="[Measures].[Sum of goal 3]" caption="Sum of goal 3" measure="1" displayFolder="" measureGroup="Range 2" count="0" oneField="1" hidden="1">
      <fieldsUsage count="1">
        <fieldUsage x="0"/>
      </fieldsUsage>
      <extLst>
        <ext xmlns:x15="http://schemas.microsoft.com/office/spreadsheetml/2010/11/main" uri="{B97F6D7D-B522-45F9-BDA1-12C45D357490}">
          <x15:cacheHierarchy aggregatedColumn="35"/>
        </ext>
      </extLst>
    </cacheHierarchy>
    <cacheHierarchy uniqueName="[Measures].[Count of goal 2]" caption="Count of goal 2" measure="1" displayFolder="" measureGroup="Range 2" count="0" hidden="1">
      <extLst>
        <ext xmlns:x15="http://schemas.microsoft.com/office/spreadsheetml/2010/11/main" uri="{B97F6D7D-B522-45F9-BDA1-12C45D357490}">
          <x15:cacheHierarchy aggregatedColumn="35"/>
        </ext>
      </extLst>
    </cacheHierarchy>
    <cacheHierarchy uniqueName="[Measures].[Sum of pledged]" caption="Sum of pledged" measure="1" displayFolder="" measureGroup="Range 2" count="0" hidden="1">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 carolina dias do vale" refreshedDate="44452.965333217595" backgroundQuery="1" createdVersion="7" refreshedVersion="7" minRefreshableVersion="3" recordCount="0" supportSubquery="1" supportAdvancedDrill="1" xr:uid="{704FABA7-4D18-456C-AED6-C340485C8631}">
  <cacheSource type="external" connectionId="2"/>
  <cacheFields count="4">
    <cacheField name="[Range 1].[state].[state]" caption="state" numFmtId="0" hierarchy="19" level="1">
      <sharedItems count="4">
        <s v="canceled"/>
        <s v="failed"/>
        <s v="live"/>
        <s v="successful"/>
      </sharedItems>
    </cacheField>
    <cacheField name="[Range 1].[Parent Category].[Parent Category]" caption="Parent Category" numFmtId="0" hierarchy="30" level="1">
      <sharedItems count="9">
        <s v="film &amp; video"/>
        <s v="food"/>
        <s v="games"/>
        <s v="journalism"/>
        <s v="music"/>
        <s v="photography"/>
        <s v="publishing"/>
        <s v="technology"/>
        <s v="theater"/>
      </sharedItems>
    </cacheField>
    <cacheField name="[Measures].[Count of goal]" caption="Count of goal" numFmtId="0" hierarchy="64" level="32767"/>
    <cacheField name="[Range 1].[country].[country]" caption="country" numFmtId="0" hierarchy="20" level="1">
      <sharedItems containsSemiMixedTypes="0" containsNonDate="0" containsString="0"/>
    </cacheField>
  </cacheFields>
  <cacheHierarchies count="68">
    <cacheHierarchy uniqueName="[Range].[id]" caption="id" attribute="1" defaultMemberUniqueName="[Range].[id].[All]" allUniqueName="[Range].[id].[All]" dimensionUniqueName="[Range]" displayFolder="" count="2" memberValueDatatype="20" unbalanced="0"/>
    <cacheHierarchy uniqueName="[Range].[name]" caption="name" attribute="1" defaultMemberUniqueName="[Range].[name].[All]" allUniqueName="[Range].[name].[All]" dimensionUniqueName="[Range]" displayFolder="" count="2" memberValueDatatype="130" unbalanced="0"/>
    <cacheHierarchy uniqueName="[Range].[blurb]" caption="blurb" attribute="1" defaultMemberUniqueName="[Range].[blurb].[All]" allUniqueName="[Range].[blurb].[All]" dimensionUniqueName="[Range]" displayFolder="" count="2" memberValueDatatype="130" unbalanced="0"/>
    <cacheHierarchy uniqueName="[Range].[goal]" caption="goal" attribute="1" defaultMemberUniqueName="[Range].[goal].[All]" allUniqueName="[Range].[goal].[All]" dimensionUniqueName="[Range]" displayFolder="" count="2" memberValueDatatype="5" unbalanced="0"/>
    <cacheHierarchy uniqueName="[Range].[pledged]" caption="pledged" attribute="1" defaultMemberUniqueName="[Range].[pledged].[All]" allUniqueName="[Range].[pledged].[All]" dimensionUniqueName="[Range]" displayFolder="" count="2" memberValueDatatype="5" unbalanced="0"/>
    <cacheHierarchy uniqueName="[Range].[state]" caption="state" attribute="1" defaultMemberUniqueName="[Range].[state].[All]" allUniqueName="[Range].[state].[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urrency]" caption="currency" attribute="1" defaultMemberUniqueName="[Range].[currency].[All]" allUniqueName="[Range].[currency].[All]" dimensionUniqueName="[Range]" displayFolder="" count="2" memberValueDatatype="130" unbalanced="0"/>
    <cacheHierarchy uniqueName="[Range].[deadline]" caption="deadline" attribute="1" defaultMemberUniqueName="[Range].[deadline].[All]" allUniqueName="[Range].[deadline].[All]" dimensionUniqueName="[Range]" displayFolder="" count="2" memberValueDatatype="20" unbalanced="0"/>
    <cacheHierarchy uniqueName="[Range].[launched_at]" caption="launched_at" attribute="1" defaultMemberUniqueName="[Range].[launched_at].[All]" allUniqueName="[Range].[launched_at].[All]" dimensionUniqueName="[Range]" displayFolder="" count="2" memberValueDatatype="20" unbalanced="0"/>
    <cacheHierarchy uniqueName="[Range].[staff_pick]" caption="staff_pick" attribute="1" defaultMemberUniqueName="[Range].[staff_pick].[All]" allUniqueName="[Range].[staff_pick].[All]" dimensionUniqueName="[Range]" displayFolder="" count="2" memberValueDatatype="11" unbalanced="0"/>
    <cacheHierarchy uniqueName="[Range].[backers_count]" caption="backers_count" attribute="1" defaultMemberUniqueName="[Range].[backers_count].[All]" allUniqueName="[Range].[backers_count].[All]" dimensionUniqueName="[Range]" displayFolder="" count="2" memberValueDatatype="20" unbalanced="0"/>
    <cacheHierarchy uniqueName="[Range].[spotlight]" caption="spotlight" attribute="1" defaultMemberUniqueName="[Range].[spotlight].[All]" allUniqueName="[Range].[spotlight].[All]" dimensionUniqueName="[Range]" displayFolder="" count="2" memberValueDatatype="11" unbalanced="0"/>
    <cacheHierarchy uniqueName="[Range].[Category and Sub-Category]" caption="Category and Sub-Category" attribute="1" defaultMemberUniqueName="[Range].[Category and Sub-Category].[All]" allUniqueName="[Range].[Category and Sub-Category].[All]" dimensionUniqueName="[Range]" displayFolder="" count="2" memberValueDatatype="130" unbalanced="0"/>
    <cacheHierarchy uniqueName="[Range 1].[id]" caption="id" attribute="1" defaultMemberUniqueName="[Range 1].[id].[All]" allUniqueName="[Range 1].[id].[All]" dimensionUniqueName="[Range 1]" displayFolder="" count="2" memberValueDatatype="20" unbalanced="0"/>
    <cacheHierarchy uniqueName="[Range 1].[name]" caption="name" attribute="1" defaultMemberUniqueName="[Range 1].[name].[All]" allUniqueName="[Range 1].[name].[All]" dimensionUniqueName="[Range 1]" displayFolder="" count="2" memberValueDatatype="130" unbalanced="0"/>
    <cacheHierarchy uniqueName="[Range 1].[blurb]" caption="blurb" attribute="1" defaultMemberUniqueName="[Range 1].[blurb].[All]" allUniqueName="[Range 1].[blurb].[All]" dimensionUniqueName="[Range 1]" displayFolder="" count="2" memberValueDatatype="130" unbalanced="0"/>
    <cacheHierarchy uniqueName="[Range 1].[goal]" caption="goal" attribute="1" defaultMemberUniqueName="[Range 1].[goal].[All]" allUniqueName="[Range 1].[goal].[All]" dimensionUniqueName="[Range 1]" displayFolder="" count="2" memberValueDatatype="5" unbalanced="0"/>
    <cacheHierarchy uniqueName="[Range 1].[pledged]" caption="pledged" attribute="1" defaultMemberUniqueName="[Range 1].[pledged].[All]" allUniqueName="[Range 1].[pledged].[All]" dimensionUniqueName="[Range 1]" displayFolder="" count="2" memberValueDatatype="5" unbalanced="0"/>
    <cacheHierarchy uniqueName="[Range 1].[state]" caption="state" attribute="1" defaultMemberUniqueName="[Range 1].[state].[All]" allUniqueName="[Range 1].[state].[All]" dimensionUniqueName="[Range 1]" displayFolder="" count="2" memberValueDatatype="130" unbalanced="0">
      <fieldsUsage count="2">
        <fieldUsage x="-1"/>
        <fieldUsage x="0"/>
      </fieldsUsage>
    </cacheHierarchy>
    <cacheHierarchy uniqueName="[Range 1].[country]" caption="country" attribute="1" defaultMemberUniqueName="[Range 1].[country].[All]" allUniqueName="[Range 1].[country].[All]" dimensionUniqueName="[Range 1]" displayFolder="" count="2" memberValueDatatype="130" unbalanced="0">
      <fieldsUsage count="2">
        <fieldUsage x="-1"/>
        <fieldUsage x="3"/>
      </fieldsUsage>
    </cacheHierarchy>
    <cacheHierarchy uniqueName="[Range 1].[currency]" caption="currency" attribute="1" defaultMemberUniqueName="[Range 1].[currency].[All]" allUniqueName="[Range 1].[currency].[All]" dimensionUniqueName="[Range 1]" displayFolder="" count="2" memberValueDatatype="130" unbalanced="0"/>
    <cacheHierarchy uniqueName="[Range 1].[deadline]" caption="deadline" attribute="1" defaultMemberUniqueName="[Range 1].[deadline].[All]" allUniqueName="[Range 1].[deadline].[All]" dimensionUniqueName="[Range 1]" displayFolder="" count="2" memberValueDatatype="20" unbalanced="0"/>
    <cacheHierarchy uniqueName="[Range 1].[launched_at]" caption="launched_at" attribute="1" defaultMemberUniqueName="[Range 1].[launched_at].[All]" allUniqueName="[Range 1].[launched_at].[All]" dimensionUniqueName="[Range 1]" displayFolder="" count="2" memberValueDatatype="20" unbalanced="0"/>
    <cacheHierarchy uniqueName="[Range 1].[staff_pick]" caption="staff_pick" attribute="1" defaultMemberUniqueName="[Range 1].[staff_pick].[All]" allUniqueName="[Range 1].[staff_pick].[All]" dimensionUniqueName="[Range 1]" displayFolder="" count="2" memberValueDatatype="11" unbalanced="0"/>
    <cacheHierarchy uniqueName="[Range 1].[backers_count]" caption="backers_count" attribute="1" defaultMemberUniqueName="[Range 1].[backers_count].[All]" allUniqueName="[Range 1].[backers_count].[All]" dimensionUniqueName="[Range 1]" displayFolder="" count="2" memberValueDatatype="20" unbalanced="0"/>
    <cacheHierarchy uniqueName="[Range 1].[spotlight]" caption="spotlight" attribute="1" defaultMemberUniqueName="[Range 1].[spotlight].[All]" allUniqueName="[Range 1].[spotlight].[All]" dimensionUniqueName="[Range 1]" displayFolder="" count="2" memberValueDatatype="11" unbalanced="0"/>
    <cacheHierarchy uniqueName="[Range 1].[Category and Sub-Category]" caption="Category and Sub-Category" attribute="1" defaultMemberUniqueName="[Range 1].[Category and Sub-Category].[All]" allUniqueName="[Range 1].[Category and Sub-Category].[All]" dimensionUniqueName="[Range 1]" displayFolder="" count="2" memberValueDatatype="130" unbalanced="0"/>
    <cacheHierarchy uniqueName="[Range 1].[Porcentage Funded]" caption="Porcentage Funded" attribute="1" defaultMemberUniqueName="[Range 1].[Porcentage Funded].[All]" allUniqueName="[Range 1].[Porcentage Funded].[All]" dimensionUniqueName="[Range 1]" displayFolder="" count="2" memberValueDatatype="5" unbalanced="0"/>
    <cacheHierarchy uniqueName="[Range 1].[Average Donation]" caption="Average Donation" attribute="1" defaultMemberUniqueName="[Range 1].[Average Donation].[All]" allUniqueName="[Range 1].[Average Donation].[All]" dimensionUniqueName="[Range 1]" displayFolder="" count="2" memberValueDatatype="5" unbalanced="0"/>
    <cacheHierarchy uniqueName="[Range 1].[Parent Category]" caption="Parent Category" attribute="1" defaultMemberUniqueName="[Range 1].[Parent Category].[All]" allUniqueName="[Range 1].[Parent Category].[All]" dimensionUniqueName="[Range 1]" displayFolder="" count="2" memberValueDatatype="130" unbalanced="0">
      <fieldsUsage count="2">
        <fieldUsage x="-1"/>
        <fieldUsage x="1"/>
      </fieldsUsage>
    </cacheHierarchy>
    <cacheHierarchy uniqueName="[Range 1].[Sub-Category]" caption="Sub-Category" attribute="1" defaultMemberUniqueName="[Range 1].[Sub-Category].[All]" allUniqueName="[Range 1].[Sub-Category].[All]" dimensionUniqueName="[Range 1]" displayFolder="" count="2" memberValueDatatype="130" unbalanced="0"/>
    <cacheHierarchy uniqueName="[Range 2].[id]" caption="id" attribute="1" defaultMemberUniqueName="[Range 2].[id].[All]" allUniqueName="[Range 2].[id].[All]" dimensionUniqueName="[Range 2]" displayFolder="" count="2" memberValueDatatype="20" unbalanced="0"/>
    <cacheHierarchy uniqueName="[Range 2].[name]" caption="name" attribute="1" defaultMemberUniqueName="[Range 2].[name].[All]" allUniqueName="[Range 2].[name].[All]" dimensionUniqueName="[Range 2]" displayFolder="" count="2" memberValueDatatype="130" unbalanced="0"/>
    <cacheHierarchy uniqueName="[Range 2].[blurb]" caption="blurb" attribute="1" defaultMemberUniqueName="[Range 2].[blurb].[All]" allUniqueName="[Range 2].[blurb].[All]" dimensionUniqueName="[Range 2]" displayFolder="" count="2" memberValueDatatype="130" unbalanced="0"/>
    <cacheHierarchy uniqueName="[Range 2].[goal]" caption="goal" attribute="1" defaultMemberUniqueName="[Range 2].[goal].[All]" allUniqueName="[Range 2].[goal].[All]" dimensionUniqueName="[Range 2]" displayFolder="" count="2" memberValueDatatype="5" unbalanced="0"/>
    <cacheHierarchy uniqueName="[Range 2].[pledged]" caption="pledged" attribute="1" defaultMemberUniqueName="[Range 2].[pledged].[All]" allUniqueName="[Range 2].[pledged].[All]" dimensionUniqueName="[Range 2]" displayFolder="" count="2" memberValueDatatype="5" unbalanced="0"/>
    <cacheHierarchy uniqueName="[Range 2].[state]" caption="state" attribute="1" defaultMemberUniqueName="[Range 2].[state].[All]" allUniqueName="[Range 2].[state].[All]" dimensionUniqueName="[Range 2]" displayFolder="" count="2" memberValueDatatype="130" unbalanced="0"/>
    <cacheHierarchy uniqueName="[Range 2].[country]" caption="country" attribute="1" defaultMemberUniqueName="[Range 2].[country].[All]" allUniqueName="[Range 2].[country].[All]" dimensionUniqueName="[Range 2]" displayFolder="" count="2" memberValueDatatype="130" unbalanced="0"/>
    <cacheHierarchy uniqueName="[Range 2].[currency]" caption="currency" attribute="1" defaultMemberUniqueName="[Range 2].[currency].[All]" allUniqueName="[Range 2].[currency].[All]" dimensionUniqueName="[Range 2]" displayFolder="" count="2" memberValueDatatype="130" unbalanced="0"/>
    <cacheHierarchy uniqueName="[Range 2].[deadline]" caption="deadline" attribute="1" defaultMemberUniqueName="[Range 2].[deadline].[All]" allUniqueName="[Range 2].[deadline].[All]" dimensionUniqueName="[Range 2]" displayFolder="" count="2" memberValueDatatype="20" unbalanced="0"/>
    <cacheHierarchy uniqueName="[Range 2].[launched_at]" caption="launched_at" attribute="1" defaultMemberUniqueName="[Range 2].[launched_at].[All]" allUniqueName="[Range 2].[launched_at].[All]" dimensionUniqueName="[Range 2]" displayFolder="" count="2" memberValueDatatype="20" unbalanced="0"/>
    <cacheHierarchy uniqueName="[Range 2].[staff_pick]" caption="staff_pick" attribute="1" defaultMemberUniqueName="[Range 2].[staff_pick].[All]" allUniqueName="[Range 2].[staff_pick].[All]" dimensionUniqueName="[Range 2]" displayFolder="" count="2" memberValueDatatype="11" unbalanced="0"/>
    <cacheHierarchy uniqueName="[Range 2].[backers_count]" caption="backers_count" attribute="1" defaultMemberUniqueName="[Range 2].[backers_count].[All]" allUniqueName="[Range 2].[backers_count].[All]" dimensionUniqueName="[Range 2]" displayFolder="" count="2" memberValueDatatype="20" unbalanced="0"/>
    <cacheHierarchy uniqueName="[Range 2].[spotlight]" caption="spotlight" attribute="1" defaultMemberUniqueName="[Range 2].[spotlight].[All]" allUniqueName="[Range 2].[spotlight].[All]" dimensionUniqueName="[Range 2]" displayFolder="" count="2" memberValueDatatype="11" unbalanced="0"/>
    <cacheHierarchy uniqueName="[Range 2].[Category and Sub-Category]" caption="Category and Sub-Category" attribute="1" defaultMemberUniqueName="[Range 2].[Category and Sub-Category].[All]" allUniqueName="[Range 2].[Category and Sub-Category].[All]" dimensionUniqueName="[Range 2]" displayFolder="" count="2" memberValueDatatype="130" unbalanced="0"/>
    <cacheHierarchy uniqueName="[Range 2].[Porcentage Funded]" caption="Porcentage Funded" attribute="1" defaultMemberUniqueName="[Range 2].[Porcentage Funded].[All]" allUniqueName="[Range 2].[Porcentage Funded].[All]" dimensionUniqueName="[Range 2]" displayFolder="" count="2" memberValueDatatype="5" unbalanced="0"/>
    <cacheHierarchy uniqueName="[Range 2].[Average Donation]" caption="Average Donation" attribute="1" defaultMemberUniqueName="[Range 2].[Average Donation].[All]" allUniqueName="[Range 2].[Average Donation].[All]" dimensionUniqueName="[Range 2]" displayFolder="" count="2" memberValueDatatype="5" unbalanced="0"/>
    <cacheHierarchy uniqueName="[Range 2].[Parent Category]" caption="Parent Category" attribute="1" defaultMemberUniqueName="[Range 2].[Parent Category].[All]" allUniqueName="[Range 2].[Parent Category].[All]" dimensionUniqueName="[Range 2]" displayFolder="" count="2" memberValueDatatype="130" unbalanced="0"/>
    <cacheHierarchy uniqueName="[Range 2].[Sub-Category]" caption="Sub-Category" attribute="1" defaultMemberUniqueName="[Range 2].[Sub-Category].[All]" allUniqueName="[Range 2].[Sub-Category].[All]" dimensionUniqueName="[Range 2]" displayFolder="" count="2" memberValueDatatype="130" unbalanced="0"/>
    <cacheHierarchy uniqueName="[Range 2].[Date Created Conversion]" caption="Date Created Conversion" attribute="1" time="1" defaultMemberUniqueName="[Range 2].[Date Created Conversion].[All]" allUniqueName="[Range 2].[Date Created Conversion].[All]" dimensionUniqueName="[Range 2]" displayFolder="" count="2" memberValueDatatype="7" unbalanced="0"/>
    <cacheHierarchy uniqueName="[Range 2].[Date Ended Conversion]" caption="Date Ended Conversion" attribute="1" time="1" defaultMemberUniqueName="[Range 2].[Date Ended Conversion].[All]" allUniqueName="[Range 2].[Date Ended Conversion].[All]" dimensionUniqueName="[Range 2]" displayFolder="" count="2" memberValueDatatype="7" unbalanced="0"/>
    <cacheHierarchy uniqueName="[Range 2].[Date Created Conversion (Year)]" caption="Date Created Conversion (Year)" attribute="1" defaultMemberUniqueName="[Range 2].[Date Created Conversion (Year)].[All]" allUniqueName="[Range 2].[Date Created Conversion (Year)].[All]" dimensionUniqueName="[Range 2]" displayFolder="" count="2" memberValueDatatype="130" unbalanced="0"/>
    <cacheHierarchy uniqueName="[Range 2].[Date Created Conversion (Quarter)]" caption="Date Created Conversion (Quarter)" attribute="1" defaultMemberUniqueName="[Range 2].[Date Created Conversion (Quarter)].[All]" allUniqueName="[Range 2].[Date Created Conversion (Quarter)].[All]" dimensionUniqueName="[Range 2]" displayFolder="" count="2" memberValueDatatype="130" unbalanced="0"/>
    <cacheHierarchy uniqueName="[Range 2].[Date Created Conversion (Month)]" caption="Date Created Conversion (Month)" attribute="1" defaultMemberUniqueName="[Range 2].[Date Created Conversion (Month)].[All]" allUniqueName="[Range 2].[Date Created Conversion (Month)].[All]" dimensionUniqueName="[Range 2]" displayFolder="" count="2" memberValueDatatype="130" unbalanced="0"/>
    <cacheHierarchy uniqueName="[Range 2].[Date Created Conversion (Month Index)]" caption="Date Created Conversion (Month Index)" attribute="1" defaultMemberUniqueName="[Range 2].[Date Created Conversion (Month Index)].[All]" allUniqueName="[Range 2].[Date Created Conversion (Month Index)].[All]" dimensionUniqueName="[Range 2]"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Sum of goal]" caption="Sum of goal" measure="1" displayFolder="" measureGroup="Range" count="0" hidden="1">
      <extLst>
        <ext xmlns:x15="http://schemas.microsoft.com/office/spreadsheetml/2010/11/main" uri="{B97F6D7D-B522-45F9-BDA1-12C45D357490}">
          <x15:cacheHierarchy aggregatedColumn="3"/>
        </ext>
      </extLst>
    </cacheHierarchy>
    <cacheHierarchy uniqueName="[Measures].[Sum of goal 2]" caption="Sum of goal 2" measure="1" displayFolder="" measureGroup="Range 1" count="0" hidden="1">
      <extLst>
        <ext xmlns:x15="http://schemas.microsoft.com/office/spreadsheetml/2010/11/main" uri="{B97F6D7D-B522-45F9-BDA1-12C45D357490}">
          <x15:cacheHierarchy aggregatedColumn="17"/>
        </ext>
      </extLst>
    </cacheHierarchy>
    <cacheHierarchy uniqueName="[Measures].[Count of goal]" caption="Count of goal" measure="1" displayFolder="" measureGroup="Range 1"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goal 3]" caption="Sum of goal 3" measure="1" displayFolder="" measureGroup="Range 2" count="0" hidden="1">
      <extLst>
        <ext xmlns:x15="http://schemas.microsoft.com/office/spreadsheetml/2010/11/main" uri="{B97F6D7D-B522-45F9-BDA1-12C45D357490}">
          <x15:cacheHierarchy aggregatedColumn="35"/>
        </ext>
      </extLst>
    </cacheHierarchy>
    <cacheHierarchy uniqueName="[Measures].[Count of goal 2]" caption="Count of goal 2" measure="1" displayFolder="" measureGroup="Range 2" count="0" hidden="1">
      <extLst>
        <ext xmlns:x15="http://schemas.microsoft.com/office/spreadsheetml/2010/11/main" uri="{B97F6D7D-B522-45F9-BDA1-12C45D357490}">
          <x15:cacheHierarchy aggregatedColumn="35"/>
        </ext>
      </extLst>
    </cacheHierarchy>
    <cacheHierarchy uniqueName="[Measures].[Sum of pledged]" caption="Sum of pledged" measure="1" displayFolder="" measureGroup="Range 2" count="0" hidden="1">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 carolina dias do vale" refreshedDate="44452.965768287038" createdVersion="7" refreshedVersion="7" minRefreshableVersion="3" recordCount="4115" xr:uid="{868ECD01-9558-443B-8718-7FD21A34A02E}">
  <cacheSource type="worksheet">
    <worksheetSource ref="A1:T1048576" sheet="MasterData"/>
  </cacheSource>
  <cacheFields count="20">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165">
      <sharedItems containsString="0" containsBlank="1" containsNumber="1" minValue="1" maxValue="100000000"/>
    </cacheField>
    <cacheField name="pledged" numFmtId="165">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orcentage Funded" numFmtId="1">
      <sharedItems containsString="0" containsBlank="1" containsNumber="1" minValue="0" maxValue="2260300"/>
    </cacheField>
    <cacheField name="Average Donation" numFmtId="0">
      <sharedItems containsString="0" containsBlank="1" containsNumber="1" minValue="0" maxValue="3304"/>
    </cacheField>
    <cacheField name="Parent Category" numFmtId="0">
      <sharedItems containsBlank="1"/>
    </cacheField>
    <cacheField name="Sub-Category" numFmtId="0">
      <sharedItems containsBlank="1"/>
    </cacheField>
    <cacheField name="Date Created Conversion" numFmtId="14">
      <sharedItems containsNonDate="0" containsDate="1" containsString="0" containsBlank="1" minDate="2009-05-17T03:55:13" maxDate="2017-03-15T15:30:07"/>
    </cacheField>
    <cacheField name="Date Ended Conversion" numFmtId="0">
      <sharedItems containsNonDate="0" containsDate="1" containsString="0" containsBlank="1" minDate="2009-08-10T19:26:00" maxDate="2017-05-03T19:12:00"/>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 carolina dias do vale" refreshedDate="44451.953544328702" backgroundQuery="1" createdVersion="3" refreshedVersion="7" minRefreshableVersion="3" recordCount="0" supportSubquery="1" supportAdvancedDrill="1" xr:uid="{2865F006-A3B5-4D96-8CA3-9EEABFE7EC94}">
  <cacheSource type="external" connectionId="2">
    <extLst>
      <ext xmlns:x14="http://schemas.microsoft.com/office/spreadsheetml/2009/9/main" uri="{F057638F-6D5F-4e77-A914-E7F072B9BCA8}">
        <x14:sourceConnection name="ThisWorkbookDataModel"/>
      </ext>
    </extLst>
  </cacheSource>
  <cacheFields count="0"/>
  <cacheHierarchies count="68">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 1].[id]" caption="id" attribute="1" defaultMemberUniqueName="[Range 1].[id].[All]" allUniqueName="[Range 1].[id].[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blurb]" caption="blurb" attribute="1" defaultMemberUniqueName="[Range 1].[blurb].[All]" allUniqueName="[Range 1].[blurb].[All]" dimensionUniqueName="[Range 1]" displayFolder="" count="0" memberValueDatatype="130" unbalanced="0"/>
    <cacheHierarchy uniqueName="[Range 1].[goal]" caption="goal" attribute="1" defaultMemberUniqueName="[Range 1].[goal].[All]" allUniqueName="[Range 1].[goal].[All]" dimensionUniqueName="[Range 1]" displayFolder="" count="0" memberValueDatatype="5" unbalanced="0"/>
    <cacheHierarchy uniqueName="[Range 1].[pledged]" caption="pledged" attribute="1" defaultMemberUniqueName="[Range 1].[pledged].[All]" allUniqueName="[Range 1].[pledged].[All]" dimensionUniqueName="[Range 1]" displayFolder="" count="0" memberValueDatatype="5" unbalanced="0"/>
    <cacheHierarchy uniqueName="[Range 1].[state]" caption="state" attribute="1" defaultMemberUniqueName="[Range 1].[state].[All]" allUniqueName="[Range 1].[state].[All]" dimensionUniqueName="[Range 1]" displayFolder="" count="2" memberValueDatatype="130" unbalanced="0"/>
    <cacheHierarchy uniqueName="[Range 1].[country]" caption="country" attribute="1" defaultMemberUniqueName="[Range 1].[country].[All]" allUniqueName="[Range 1].[country].[All]" dimensionUniqueName="[Range 1]" displayFolder="" count="2" memberValueDatatype="130" unbalanced="0"/>
    <cacheHierarchy uniqueName="[Range 1].[currency]" caption="currency" attribute="1" defaultMemberUniqueName="[Range 1].[currency].[All]" allUniqueName="[Range 1].[currency].[All]" dimensionUniqueName="[Range 1]" displayFolder="" count="0" memberValueDatatype="130" unbalanced="0"/>
    <cacheHierarchy uniqueName="[Range 1].[deadline]" caption="deadline" attribute="1" defaultMemberUniqueName="[Range 1].[deadline].[All]" allUniqueName="[Range 1].[deadline].[All]" dimensionUniqueName="[Range 1]" displayFolder="" count="0" memberValueDatatype="20" unbalanced="0"/>
    <cacheHierarchy uniqueName="[Range 1].[launched_at]" caption="launched_at" attribute="1" defaultMemberUniqueName="[Range 1].[launched_at].[All]" allUniqueName="[Range 1].[launched_at].[All]" dimensionUniqueName="[Range 1]" displayFolder="" count="0" memberValueDatatype="20" unbalanced="0"/>
    <cacheHierarchy uniqueName="[Range 1].[staff_pick]" caption="staff_pick" attribute="1" defaultMemberUniqueName="[Range 1].[staff_pick].[All]" allUniqueName="[Range 1].[staff_pick].[All]" dimensionUniqueName="[Range 1]" displayFolder="" count="0" memberValueDatatype="11" unbalanced="0"/>
    <cacheHierarchy uniqueName="[Range 1].[backers_count]" caption="backers_count" attribute="1" defaultMemberUniqueName="[Range 1].[backers_count].[All]" allUniqueName="[Range 1].[backers_count].[All]" dimensionUniqueName="[Range 1]" displayFolder="" count="0" memberValueDatatype="20" unbalanced="0"/>
    <cacheHierarchy uniqueName="[Range 1].[spotlight]" caption="spotlight" attribute="1" defaultMemberUniqueName="[Range 1].[spotlight].[All]" allUniqueName="[Range 1].[spotlight].[All]" dimensionUniqueName="[Range 1]" displayFolder="" count="0" memberValueDatatype="11" unbalanced="0"/>
    <cacheHierarchy uniqueName="[Range 1].[Category and Sub-Category]" caption="Category and Sub-Category" attribute="1" defaultMemberUniqueName="[Range 1].[Category and Sub-Category].[All]" allUniqueName="[Range 1].[Category and Sub-Category].[All]" dimensionUniqueName="[Range 1]" displayFolder="" count="0" memberValueDatatype="130" unbalanced="0"/>
    <cacheHierarchy uniqueName="[Range 1].[Porcentage Funded]" caption="Porcentage Funded" attribute="1" defaultMemberUniqueName="[Range 1].[Porcentage Funded].[All]" allUniqueName="[Range 1].[Porcentage Funded].[All]" dimensionUniqueName="[Range 1]" displayFolder="" count="0" memberValueDatatype="5" unbalanced="0"/>
    <cacheHierarchy uniqueName="[Range 1].[Average Donation]" caption="Average Donation" attribute="1" defaultMemberUniqueName="[Range 1].[Average Donation].[All]" allUniqueName="[Range 1].[Average Donation].[All]" dimensionUniqueName="[Range 1]" displayFolder="" count="0" memberValueDatatype="5" unbalanced="0"/>
    <cacheHierarchy uniqueName="[Range 1].[Parent Category]" caption="Parent Category" attribute="1" defaultMemberUniqueName="[Range 1].[Parent Category].[All]" allUniqueName="[Range 1].[Parent 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2].[id]" caption="id" attribute="1" defaultMemberUniqueName="[Range 2].[id].[All]" allUniqueName="[Range 2].[id].[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blurb]" caption="blurb" attribute="1" defaultMemberUniqueName="[Range 2].[blurb].[All]" allUniqueName="[Range 2].[blurb].[All]" dimensionUniqueName="[Range 2]" displayFolder="" count="0" memberValueDatatype="130" unbalanced="0"/>
    <cacheHierarchy uniqueName="[Range 2].[goal]" caption="goal" attribute="1" defaultMemberUniqueName="[Range 2].[goal].[All]" allUniqueName="[Range 2].[goal].[All]" dimensionUniqueName="[Range 2]" displayFolder="" count="0" memberValueDatatype="5" unbalanced="0"/>
    <cacheHierarchy uniqueName="[Range 2].[pledged]" caption="pledged" attribute="1" defaultMemberUniqueName="[Range 2].[pledged].[All]" allUniqueName="[Range 2].[pledged].[All]" dimensionUniqueName="[Range 2]"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deadline]" caption="deadline" attribute="1" defaultMemberUniqueName="[Range 2].[deadline].[All]" allUniqueName="[Range 2].[deadline].[All]" dimensionUniqueName="[Range 2]" displayFolder="" count="0" memberValueDatatype="20" unbalanced="0"/>
    <cacheHierarchy uniqueName="[Range 2].[launched_at]" caption="launched_at" attribute="1" defaultMemberUniqueName="[Range 2].[launched_at].[All]" allUniqueName="[Range 2].[launched_at].[All]" dimensionUniqueName="[Range 2]" displayFolder="" count="0" memberValueDatatype="20" unbalanced="0"/>
    <cacheHierarchy uniqueName="[Range 2].[staff_pick]" caption="staff_pick" attribute="1" defaultMemberUniqueName="[Range 2].[staff_pick].[All]" allUniqueName="[Range 2].[staff_pick].[All]" dimensionUniqueName="[Range 2]" displayFolder="" count="0" memberValueDatatype="11" unbalanced="0"/>
    <cacheHierarchy uniqueName="[Range 2].[backers_count]" caption="backers_count" attribute="1" defaultMemberUniqueName="[Range 2].[backers_count].[All]" allUniqueName="[Range 2].[backers_count].[All]" dimensionUniqueName="[Range 2]" displayFolder="" count="0" memberValueDatatype="20" unbalanced="0"/>
    <cacheHierarchy uniqueName="[Range 2].[spotlight]" caption="spotlight" attribute="1" defaultMemberUniqueName="[Range 2].[spotlight].[All]" allUniqueName="[Range 2].[spotlight].[All]" dimensionUniqueName="[Range 2]" displayFolder="" count="0" memberValueDatatype="11" unbalanced="0"/>
    <cacheHierarchy uniqueName="[Range 2].[Category and Sub-Category]" caption="Category and Sub-Category" attribute="1" defaultMemberUniqueName="[Range 2].[Category and Sub-Category].[All]" allUniqueName="[Range 2].[Category and Sub-Category].[All]" dimensionUniqueName="[Range 2]" displayFolder="" count="0" memberValueDatatype="130" unbalanced="0"/>
    <cacheHierarchy uniqueName="[Range 2].[Porcentage Funded]" caption="Porcentage Funded" attribute="1" defaultMemberUniqueName="[Range 2].[Porcentage Funded].[All]" allUniqueName="[Range 2].[Porcentage Funded].[All]" dimensionUniqueName="[Range 2]" displayFolder="" count="0" memberValueDatatype="5" unbalanced="0"/>
    <cacheHierarchy uniqueName="[Range 2].[Average Donation]" caption="Average Donation" attribute="1" defaultMemberUniqueName="[Range 2].[Average Donation].[All]" allUniqueName="[Range 2].[Average Donation].[All]" dimensionUniqueName="[Range 2]" displayFolder="" count="0" memberValueDatatype="5" unbalanced="0"/>
    <cacheHierarchy uniqueName="[Range 2].[Parent Category]" caption="Parent Category" attribute="1" defaultMemberUniqueName="[Range 2].[Parent Category].[All]" allUniqueName="[Range 2].[Parent 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Date Created Conversion]" caption="Date Created Conversion" attribute="1" time="1" defaultMemberUniqueName="[Range 2].[Date Created Conversion].[All]" allUniqueName="[Range 2].[Date Created Conversion].[All]" dimensionUniqueName="[Range 2]" displayFolder="" count="0" memberValueDatatype="7" unbalanced="0"/>
    <cacheHierarchy uniqueName="[Range 2].[Date Ended Conversion]" caption="Date Ended Conversion" attribute="1" time="1" defaultMemberUniqueName="[Range 2].[Date Ended Conversion].[All]" allUniqueName="[Range 2].[Date Ended Conversion].[All]" dimensionUniqueName="[Range 2]" displayFolder="" count="2" memberValueDatatype="7" unbalanced="0"/>
    <cacheHierarchy uniqueName="[Range 2].[Date Created Conversion (Year)]" caption="Date Created Conversion (Year)" attribute="1" defaultMemberUniqueName="[Range 2].[Date Created Conversion (Year)].[All]" allUniqueName="[Range 2].[Date Created Conversion (Year)].[All]" dimensionUniqueName="[Range 2]" displayFolder="" count="2" memberValueDatatype="130" unbalanced="0"/>
    <cacheHierarchy uniqueName="[Range 2].[Date Created Conversion (Quarter)]" caption="Date Created Conversion (Quarter)" attribute="1" defaultMemberUniqueName="[Range 2].[Date Created Conversion (Quarter)].[All]" allUniqueName="[Range 2].[Date Created Conversion (Quarter)].[All]" dimensionUniqueName="[Range 2]" displayFolder="" count="0" memberValueDatatype="130" unbalanced="0"/>
    <cacheHierarchy uniqueName="[Range 2].[Date Created Conversion (Month)]" caption="Date Created Conversion (Month)" attribute="1" defaultMemberUniqueName="[Range 2].[Date Created Conversion (Month)].[All]" allUniqueName="[Range 2].[Date Created Conversion (Month)].[All]" dimensionUniqueName="[Range 2]" displayFolder="" count="0" memberValueDatatype="130" unbalanced="0"/>
    <cacheHierarchy uniqueName="[Range 2].[Date Created Conversion (Month Index)]" caption="Date Created Conversion (Month Index)" attribute="1" defaultMemberUniqueName="[Range 2].[Date Created Conversion (Month Index)].[All]" allUniqueName="[Range 2].[Date Created Conversion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Sum of goal]" caption="Sum of goal" measure="1" displayFolder="" measureGroup="Range" count="0" hidden="1">
      <extLst>
        <ext xmlns:x15="http://schemas.microsoft.com/office/spreadsheetml/2010/11/main" uri="{B97F6D7D-B522-45F9-BDA1-12C45D357490}">
          <x15:cacheHierarchy aggregatedColumn="3"/>
        </ext>
      </extLst>
    </cacheHierarchy>
    <cacheHierarchy uniqueName="[Measures].[Sum of goal 2]" caption="Sum of goal 2" measure="1" displayFolder="" measureGroup="Range 1" count="0" hidden="1">
      <extLst>
        <ext xmlns:x15="http://schemas.microsoft.com/office/spreadsheetml/2010/11/main" uri="{B97F6D7D-B522-45F9-BDA1-12C45D357490}">
          <x15:cacheHierarchy aggregatedColumn="17"/>
        </ext>
      </extLst>
    </cacheHierarchy>
    <cacheHierarchy uniqueName="[Measures].[Count of goal]" caption="Count of goal" measure="1" displayFolder="" measureGroup="Range 1" count="0" hidden="1">
      <extLst>
        <ext xmlns:x15="http://schemas.microsoft.com/office/spreadsheetml/2010/11/main" uri="{B97F6D7D-B522-45F9-BDA1-12C45D357490}">
          <x15:cacheHierarchy aggregatedColumn="17"/>
        </ext>
      </extLst>
    </cacheHierarchy>
    <cacheHierarchy uniqueName="[Measures].[Sum of goal 3]" caption="Sum of goal 3" measure="1" displayFolder="" measureGroup="Range 2" count="0" hidden="1">
      <extLst>
        <ext xmlns:x15="http://schemas.microsoft.com/office/spreadsheetml/2010/11/main" uri="{B97F6D7D-B522-45F9-BDA1-12C45D357490}">
          <x15:cacheHierarchy aggregatedColumn="35"/>
        </ext>
      </extLst>
    </cacheHierarchy>
    <cacheHierarchy uniqueName="[Measures].[Count of goal 2]" caption="Count of goal 2" measure="1" displayFolder="" measureGroup="Range 2" count="0" hidden="1">
      <extLst>
        <ext xmlns:x15="http://schemas.microsoft.com/office/spreadsheetml/2010/11/main" uri="{B97F6D7D-B522-45F9-BDA1-12C45D357490}">
          <x15:cacheHierarchy aggregatedColumn="35"/>
        </ext>
      </extLst>
    </cacheHierarchy>
    <cacheHierarchy uniqueName="[Measures].[Sum of pledged]" caption="Sum of pledged" measure="1" displayFolder="" measureGroup="Range 2" count="0" hidden="1">
      <extLst>
        <ext xmlns:x15="http://schemas.microsoft.com/office/spreadsheetml/2010/11/main" uri="{B97F6D7D-B522-45F9-BDA1-12C45D357490}">
          <x15:cacheHierarchy aggregatedColumn="36"/>
        </ext>
      </extLst>
    </cacheHierarchy>
  </cacheHierarchies>
  <kpis count="0"/>
  <extLst>
    <ext xmlns:x14="http://schemas.microsoft.com/office/spreadsheetml/2009/9/main" uri="{725AE2AE-9491-48be-B2B4-4EB974FC3084}">
      <x14:pivotCacheDefinition slicerData="1" pivotCacheId="1862703494"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 carolina dias do vale" refreshedDate="44451.958329050925" backgroundQuery="1" createdVersion="3" refreshedVersion="7" minRefreshableVersion="3" recordCount="0" supportSubquery="1" supportAdvancedDrill="1" xr:uid="{548BBA0D-DE42-49A1-91CA-8F2F972B687E}">
  <cacheSource type="external" connectionId="2">
    <extLst>
      <ext xmlns:x14="http://schemas.microsoft.com/office/spreadsheetml/2009/9/main" uri="{F057638F-6D5F-4e77-A914-E7F072B9BCA8}">
        <x14:sourceConnection name="ThisWorkbookDataModel"/>
      </ext>
    </extLst>
  </cacheSource>
  <cacheFields count="0"/>
  <cacheHierarchies count="68">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 1].[id]" caption="id" attribute="1" defaultMemberUniqueName="[Range 1].[id].[All]" allUniqueName="[Range 1].[id].[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blurb]" caption="blurb" attribute="1" defaultMemberUniqueName="[Range 1].[blurb].[All]" allUniqueName="[Range 1].[blurb].[All]" dimensionUniqueName="[Range 1]" displayFolder="" count="0" memberValueDatatype="130" unbalanced="0"/>
    <cacheHierarchy uniqueName="[Range 1].[goal]" caption="goal" attribute="1" defaultMemberUniqueName="[Range 1].[goal].[All]" allUniqueName="[Range 1].[goal].[All]" dimensionUniqueName="[Range 1]" displayFolder="" count="0" memberValueDatatype="5" unbalanced="0"/>
    <cacheHierarchy uniqueName="[Range 1].[pledged]" caption="pledged" attribute="1" defaultMemberUniqueName="[Range 1].[pledged].[All]" allUniqueName="[Range 1].[pledged].[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urrency]" caption="currency" attribute="1" defaultMemberUniqueName="[Range 1].[currency].[All]" allUniqueName="[Range 1].[currency].[All]" dimensionUniqueName="[Range 1]" displayFolder="" count="0" memberValueDatatype="130" unbalanced="0"/>
    <cacheHierarchy uniqueName="[Range 1].[deadline]" caption="deadline" attribute="1" defaultMemberUniqueName="[Range 1].[deadline].[All]" allUniqueName="[Range 1].[deadline].[All]" dimensionUniqueName="[Range 1]" displayFolder="" count="0" memberValueDatatype="20" unbalanced="0"/>
    <cacheHierarchy uniqueName="[Range 1].[launched_at]" caption="launched_at" attribute="1" defaultMemberUniqueName="[Range 1].[launched_at].[All]" allUniqueName="[Range 1].[launched_at].[All]" dimensionUniqueName="[Range 1]" displayFolder="" count="0" memberValueDatatype="20" unbalanced="0"/>
    <cacheHierarchy uniqueName="[Range 1].[staff_pick]" caption="staff_pick" attribute="1" defaultMemberUniqueName="[Range 1].[staff_pick].[All]" allUniqueName="[Range 1].[staff_pick].[All]" dimensionUniqueName="[Range 1]" displayFolder="" count="0" memberValueDatatype="11" unbalanced="0"/>
    <cacheHierarchy uniqueName="[Range 1].[backers_count]" caption="backers_count" attribute="1" defaultMemberUniqueName="[Range 1].[backers_count].[All]" allUniqueName="[Range 1].[backers_count].[All]" dimensionUniqueName="[Range 1]" displayFolder="" count="0" memberValueDatatype="20" unbalanced="0"/>
    <cacheHierarchy uniqueName="[Range 1].[spotlight]" caption="spotlight" attribute="1" defaultMemberUniqueName="[Range 1].[spotlight].[All]" allUniqueName="[Range 1].[spotlight].[All]" dimensionUniqueName="[Range 1]" displayFolder="" count="0" memberValueDatatype="11" unbalanced="0"/>
    <cacheHierarchy uniqueName="[Range 1].[Category and Sub-Category]" caption="Category and Sub-Category" attribute="1" defaultMemberUniqueName="[Range 1].[Category and Sub-Category].[All]" allUniqueName="[Range 1].[Category and Sub-Category].[All]" dimensionUniqueName="[Range 1]" displayFolder="" count="0" memberValueDatatype="130" unbalanced="0"/>
    <cacheHierarchy uniqueName="[Range 1].[Porcentage Funded]" caption="Porcentage Funded" attribute="1" defaultMemberUniqueName="[Range 1].[Porcentage Funded].[All]" allUniqueName="[Range 1].[Porcentage Funded].[All]" dimensionUniqueName="[Range 1]" displayFolder="" count="0" memberValueDatatype="5" unbalanced="0"/>
    <cacheHierarchy uniqueName="[Range 1].[Average Donation]" caption="Average Donation" attribute="1" defaultMemberUniqueName="[Range 1].[Average Donation].[All]" allUniqueName="[Range 1].[Average Donation].[All]" dimensionUniqueName="[Range 1]" displayFolder="" count="0" memberValueDatatype="5" unbalanced="0"/>
    <cacheHierarchy uniqueName="[Range 1].[Parent Category]" caption="Parent Category" attribute="1" defaultMemberUniqueName="[Range 1].[Parent Category].[All]" allUniqueName="[Range 1].[Parent 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2].[id]" caption="id" attribute="1" defaultMemberUniqueName="[Range 2].[id].[All]" allUniqueName="[Range 2].[id].[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blurb]" caption="blurb" attribute="1" defaultMemberUniqueName="[Range 2].[blurb].[All]" allUniqueName="[Range 2].[blurb].[All]" dimensionUniqueName="[Range 2]" displayFolder="" count="0" memberValueDatatype="130" unbalanced="0"/>
    <cacheHierarchy uniqueName="[Range 2].[goal]" caption="goal" attribute="1" defaultMemberUniqueName="[Range 2].[goal].[All]" allUniqueName="[Range 2].[goal].[All]" dimensionUniqueName="[Range 2]" displayFolder="" count="0" memberValueDatatype="5" unbalanced="0"/>
    <cacheHierarchy uniqueName="[Range 2].[pledged]" caption="pledged" attribute="1" defaultMemberUniqueName="[Range 2].[pledged].[All]" allUniqueName="[Range 2].[pledged].[All]" dimensionUniqueName="[Range 2]"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urrency]" caption="currency" attribute="1" defaultMemberUniqueName="[Range 2].[currency].[All]" allUniqueName="[Range 2].[currency].[All]" dimensionUniqueName="[Range 2]" displayFolder="" count="0" memberValueDatatype="130" unbalanced="0"/>
    <cacheHierarchy uniqueName="[Range 2].[deadline]" caption="deadline" attribute="1" defaultMemberUniqueName="[Range 2].[deadline].[All]" allUniqueName="[Range 2].[deadline].[All]" dimensionUniqueName="[Range 2]" displayFolder="" count="0" memberValueDatatype="20" unbalanced="0"/>
    <cacheHierarchy uniqueName="[Range 2].[launched_at]" caption="launched_at" attribute="1" defaultMemberUniqueName="[Range 2].[launched_at].[All]" allUniqueName="[Range 2].[launched_at].[All]" dimensionUniqueName="[Range 2]" displayFolder="" count="0" memberValueDatatype="20" unbalanced="0"/>
    <cacheHierarchy uniqueName="[Range 2].[staff_pick]" caption="staff_pick" attribute="1" defaultMemberUniqueName="[Range 2].[staff_pick].[All]" allUniqueName="[Range 2].[staff_pick].[All]" dimensionUniqueName="[Range 2]" displayFolder="" count="0" memberValueDatatype="11" unbalanced="0"/>
    <cacheHierarchy uniqueName="[Range 2].[backers_count]" caption="backers_count" attribute="1" defaultMemberUniqueName="[Range 2].[backers_count].[All]" allUniqueName="[Range 2].[backers_count].[All]" dimensionUniqueName="[Range 2]" displayFolder="" count="0" memberValueDatatype="20" unbalanced="0"/>
    <cacheHierarchy uniqueName="[Range 2].[spotlight]" caption="spotlight" attribute="1" defaultMemberUniqueName="[Range 2].[spotlight].[All]" allUniqueName="[Range 2].[spotlight].[All]" dimensionUniqueName="[Range 2]" displayFolder="" count="0" memberValueDatatype="11" unbalanced="0"/>
    <cacheHierarchy uniqueName="[Range 2].[Category and Sub-Category]" caption="Category and Sub-Category" attribute="1" defaultMemberUniqueName="[Range 2].[Category and Sub-Category].[All]" allUniqueName="[Range 2].[Category and Sub-Category].[All]" dimensionUniqueName="[Range 2]" displayFolder="" count="0" memberValueDatatype="130" unbalanced="0"/>
    <cacheHierarchy uniqueName="[Range 2].[Porcentage Funded]" caption="Porcentage Funded" attribute="1" defaultMemberUniqueName="[Range 2].[Porcentage Funded].[All]" allUniqueName="[Range 2].[Porcentage Funded].[All]" dimensionUniqueName="[Range 2]" displayFolder="" count="0" memberValueDatatype="5" unbalanced="0"/>
    <cacheHierarchy uniqueName="[Range 2].[Average Donation]" caption="Average Donation" attribute="1" defaultMemberUniqueName="[Range 2].[Average Donation].[All]" allUniqueName="[Range 2].[Average Donation].[All]" dimensionUniqueName="[Range 2]" displayFolder="" count="0" memberValueDatatype="5" unbalanced="0"/>
    <cacheHierarchy uniqueName="[Range 2].[Parent Category]" caption="Parent Category" attribute="1" defaultMemberUniqueName="[Range 2].[Parent Category].[All]" allUniqueName="[Range 2].[Parent 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Date Created Conversion]" caption="Date Created Conversion" attribute="1" time="1" defaultMemberUniqueName="[Range 2].[Date Created Conversion].[All]" allUniqueName="[Range 2].[Date Created Conversion].[All]" dimensionUniqueName="[Range 2]" displayFolder="" count="0" memberValueDatatype="7" unbalanced="0"/>
    <cacheHierarchy uniqueName="[Range 2].[Date Ended Conversion]" caption="Date Ended Conversion" attribute="1" time="1" defaultMemberUniqueName="[Range 2].[Date Ended Conversion].[All]" allUniqueName="[Range 2].[Date Ended Conversion].[All]" dimensionUniqueName="[Range 2]" displayFolder="" count="0" memberValueDatatype="7" unbalanced="0"/>
    <cacheHierarchy uniqueName="[Range 2].[Date Created Conversion (Year)]" caption="Date Created Conversion (Year)" attribute="1" defaultMemberUniqueName="[Range 2].[Date Created Conversion (Year)].[All]" allUniqueName="[Range 2].[Date Created Conversion (Year)].[All]" dimensionUniqueName="[Range 2]" displayFolder="" count="0" memberValueDatatype="130" unbalanced="0"/>
    <cacheHierarchy uniqueName="[Range 2].[Date Created Conversion (Quarter)]" caption="Date Created Conversion (Quarter)" attribute="1" defaultMemberUniqueName="[Range 2].[Date Created Conversion (Quarter)].[All]" allUniqueName="[Range 2].[Date Created Conversion (Quarter)].[All]" dimensionUniqueName="[Range 2]" displayFolder="" count="0" memberValueDatatype="130" unbalanced="0"/>
    <cacheHierarchy uniqueName="[Range 2].[Date Created Conversion (Month)]" caption="Date Created Conversion (Month)" attribute="1" defaultMemberUniqueName="[Range 2].[Date Created Conversion (Month)].[All]" allUniqueName="[Range 2].[Date Created Conversion (Month)].[All]" dimensionUniqueName="[Range 2]" displayFolder="" count="2" memberValueDatatype="130" unbalanced="0"/>
    <cacheHierarchy uniqueName="[Range 2].[Date Created Conversion (Month Index)]" caption="Date Created Conversion (Month Index)" attribute="1" defaultMemberUniqueName="[Range 2].[Date Created Conversion (Month Index)].[All]" allUniqueName="[Range 2].[Date Created Conversion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Sum of goal]" caption="Sum of goal" measure="1" displayFolder="" measureGroup="Range" count="0" hidden="1">
      <extLst>
        <ext xmlns:x15="http://schemas.microsoft.com/office/spreadsheetml/2010/11/main" uri="{B97F6D7D-B522-45F9-BDA1-12C45D357490}">
          <x15:cacheHierarchy aggregatedColumn="3"/>
        </ext>
      </extLst>
    </cacheHierarchy>
    <cacheHierarchy uniqueName="[Measures].[Sum of goal 2]" caption="Sum of goal 2" measure="1" displayFolder="" measureGroup="Range 1" count="0" hidden="1">
      <extLst>
        <ext xmlns:x15="http://schemas.microsoft.com/office/spreadsheetml/2010/11/main" uri="{B97F6D7D-B522-45F9-BDA1-12C45D357490}">
          <x15:cacheHierarchy aggregatedColumn="17"/>
        </ext>
      </extLst>
    </cacheHierarchy>
    <cacheHierarchy uniqueName="[Measures].[Count of goal]" caption="Count of goal" measure="1" displayFolder="" measureGroup="Range 1" count="0" hidden="1">
      <extLst>
        <ext xmlns:x15="http://schemas.microsoft.com/office/spreadsheetml/2010/11/main" uri="{B97F6D7D-B522-45F9-BDA1-12C45D357490}">
          <x15:cacheHierarchy aggregatedColumn="17"/>
        </ext>
      </extLst>
    </cacheHierarchy>
    <cacheHierarchy uniqueName="[Measures].[Sum of goal 3]" caption="Sum of goal 3" measure="1" displayFolder="" measureGroup="Range 2" count="0" hidden="1">
      <extLst>
        <ext xmlns:x15="http://schemas.microsoft.com/office/spreadsheetml/2010/11/main" uri="{B97F6D7D-B522-45F9-BDA1-12C45D357490}">
          <x15:cacheHierarchy aggregatedColumn="35"/>
        </ext>
      </extLst>
    </cacheHierarchy>
    <cacheHierarchy uniqueName="[Measures].[Count of goal 2]" caption="Count of goal 2" measure="1" displayFolder="" measureGroup="Range 2" count="0" hidden="1">
      <extLst>
        <ext xmlns:x15="http://schemas.microsoft.com/office/spreadsheetml/2010/11/main" uri="{B97F6D7D-B522-45F9-BDA1-12C45D357490}">
          <x15:cacheHierarchy aggregatedColumn="35"/>
        </ext>
      </extLst>
    </cacheHierarchy>
    <cacheHierarchy uniqueName="[Measures].[Sum of pledged]" caption="Sum of pledged" measure="1" displayFolder="" measureGroup="Range 2" count="0" hidden="1">
      <extLst>
        <ext xmlns:x15="http://schemas.microsoft.com/office/spreadsheetml/2010/11/main" uri="{B97F6D7D-B522-45F9-BDA1-12C45D357490}">
          <x15:cacheHierarchy aggregatedColumn="36"/>
        </ext>
      </extLst>
    </cacheHierarchy>
  </cacheHierarchies>
  <kpis count="0"/>
  <extLst>
    <ext xmlns:x14="http://schemas.microsoft.com/office/spreadsheetml/2009/9/main" uri="{725AE2AE-9491-48be-B2B4-4EB974FC3084}">
      <x14:pivotCacheDefinition slicerData="1" pivotCacheId="131407358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s v="film &amp; video"/>
    <s v="television"/>
    <d v="2015-06-22T00:10:11"/>
    <d v="2015-07-23T03:00:00"/>
  </r>
  <r>
    <n v="1"/>
    <s v="FannibalFest Fan Convention"/>
    <s v="A Hannibal TV Show Fan Convention and Art Collective"/>
    <n v="10275"/>
    <n v="14653"/>
    <x v="0"/>
    <x v="0"/>
    <s v="USD"/>
    <n v="1488464683"/>
    <n v="1485872683"/>
    <b v="0"/>
    <n v="79"/>
    <b v="1"/>
    <s v="film &amp; video/television"/>
    <n v="142.60827250608273"/>
    <n v="185.48101265822785"/>
    <s v="film &amp; video"/>
    <s v="television"/>
    <d v="2017-01-31T14:24:43"/>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s v="film &amp; video"/>
    <s v="television"/>
    <d v="2016-02-05T16:51:23"/>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s v="film &amp; video"/>
    <s v="television"/>
    <d v="2014-07-08T12:21:47"/>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s v="film &amp; video"/>
    <s v="television"/>
    <d v="2015-11-19T20:01:19"/>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s v="film &amp; video"/>
    <s v="television"/>
    <d v="2016-07-12T22:23:27"/>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s v="film &amp; video"/>
    <s v="television"/>
    <d v="2014-06-04T01:44:10"/>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s v="film &amp; video"/>
    <s v="television"/>
    <d v="2016-05-26T01:07:47"/>
    <d v="2016-07-05T01:07:47"/>
  </r>
  <r>
    <n v="8"/>
    <s v="Sizzling in the Kitchen Flynn Style"/>
    <s v="Help us raise the funds to film our pilot episode!"/>
    <n v="3500"/>
    <n v="3501.52"/>
    <x v="0"/>
    <x v="0"/>
    <s v="USD"/>
    <n v="1460754000"/>
    <n v="1460155212"/>
    <b v="0"/>
    <n v="12"/>
    <b v="1"/>
    <s v="film &amp; video/television"/>
    <n v="100.04342857142856"/>
    <n v="291.79333333333335"/>
    <s v="film &amp; video"/>
    <s v="television"/>
    <d v="2016-04-08T22:40:12"/>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s v="film &amp; video"/>
    <s v="television"/>
    <d v="2016-03-18T02:29:04"/>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s v="film &amp; video"/>
    <s v="television"/>
    <d v="2014-05-21T01:37:59"/>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s v="film &amp; video"/>
    <s v="television"/>
    <d v="2016-07-21T18:41:02"/>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s v="film &amp; video"/>
    <s v="television"/>
    <d v="2014-06-01T17:07:05"/>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s v="film &amp; video"/>
    <s v="television"/>
    <d v="2016-05-18T16:15:09"/>
    <d v="2016-06-23T20:27:00"/>
  </r>
  <r>
    <n v="14"/>
    <s v="3010 | Sci-fi Series"/>
    <s v="A highly charged post apocalyptic sci fi series that pulls no punches!"/>
    <n v="6000"/>
    <n v="6056"/>
    <x v="0"/>
    <x v="2"/>
    <s v="AUD"/>
    <n v="1405259940"/>
    <n v="1403051888"/>
    <b v="0"/>
    <n v="41"/>
    <b v="1"/>
    <s v="film &amp; video/television"/>
    <n v="100.93333333333334"/>
    <n v="147.70731707317074"/>
    <s v="film &amp; video"/>
    <s v="television"/>
    <d v="2014-06-18T00:38:08"/>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s v="film &amp; video"/>
    <s v="television"/>
    <d v="2015-09-09T09:24:18"/>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s v="film &amp; video"/>
    <s v="television"/>
    <d v="2014-05-01T19:06:51"/>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s v="film &amp; video"/>
    <s v="television"/>
    <d v="2014-10-05T17:33:42"/>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s v="film &amp; video"/>
    <s v="television"/>
    <d v="2014-08-18T13:00:56"/>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s v="film &amp; video"/>
    <s v="television"/>
    <d v="2015-06-20T19:35:34"/>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s v="film &amp; video"/>
    <s v="television"/>
    <d v="2015-07-15T18:11:52"/>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s v="film &amp; video"/>
    <s v="television"/>
    <d v="2014-08-27T15:03:09"/>
    <d v="2014-09-26T15:03:09"/>
  </r>
  <r>
    <n v="22"/>
    <s v="CREATURES OF HABIT!"/>
    <s v="Meet Gary, and Troy: Two unlikely friends that investigate &quot;strange phenomenon&quot;."/>
    <n v="350"/>
    <n v="410"/>
    <x v="0"/>
    <x v="0"/>
    <s v="USD"/>
    <n v="1420099140"/>
    <n v="1418766740"/>
    <b v="0"/>
    <n v="8"/>
    <b v="1"/>
    <s v="film &amp; video/television"/>
    <n v="117.14285714285715"/>
    <n v="51.25"/>
    <s v="film &amp; video"/>
    <s v="television"/>
    <d v="2014-12-16T21:52:20"/>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s v="film &amp; video"/>
    <s v="television"/>
    <d v="2015-04-03T18:41:41"/>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s v="film &amp; video"/>
    <s v="television"/>
    <d v="2015-08-13T19:41:03"/>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s v="film &amp; video"/>
    <s v="television"/>
    <d v="2015-11-10T00:36:01"/>
    <d v="2016-01-09T00: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s v="film &amp; video"/>
    <s v="television"/>
    <d v="2014-07-08T12:22:24"/>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s v="film &amp; video"/>
    <s v="television"/>
    <d v="2014-10-17T03:57:13"/>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s v="film &amp; video"/>
    <s v="television"/>
    <d v="2015-11-16T23:08:04"/>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s v="film &amp; video"/>
    <s v="television"/>
    <d v="2014-06-22T16:09:28"/>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s v="film &amp; video"/>
    <s v="television"/>
    <d v="2014-07-22T07:01:55"/>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s v="film &amp; video"/>
    <s v="television"/>
    <d v="2016-01-07T19:00:34"/>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s v="film &amp; video"/>
    <s v="television"/>
    <d v="2016-04-01T15:03:37"/>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s v="film &amp; video"/>
    <s v="television"/>
    <d v="2015-10-09T15:51:41"/>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s v="film &amp; video"/>
    <s v="television"/>
    <d v="2014-07-21T07:43:21"/>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s v="film &amp; video"/>
    <s v="television"/>
    <d v="2015-04-04T07:00:14"/>
    <d v="2015-04-28T00:00:00"/>
  </r>
  <r>
    <n v="36"/>
    <s v="THE LISTENING BOX"/>
    <s v="A modern day priest makes an unusual discovery, setting off a chain of events."/>
    <n v="6000"/>
    <n v="8529"/>
    <x v="0"/>
    <x v="0"/>
    <s v="USD"/>
    <n v="1428128525"/>
    <n v="1425540125"/>
    <b v="0"/>
    <n v="44"/>
    <b v="1"/>
    <s v="film &amp; video/television"/>
    <n v="142.15"/>
    <n v="193.84090909090909"/>
    <s v="film &amp; video"/>
    <s v="television"/>
    <d v="2015-03-05T07:22:05"/>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s v="film &amp; video"/>
    <s v="television"/>
    <d v="2015-01-28T16:37:59"/>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s v="film &amp; video"/>
    <s v="television"/>
    <d v="2013-04-11T01:22:24"/>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s v="film &amp; video"/>
    <s v="television"/>
    <d v="2014-04-25T01:07:48"/>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s v="film &amp; video"/>
    <s v="television"/>
    <d v="2014-05-30T05:08:08"/>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s v="film &amp; video"/>
    <s v="television"/>
    <d v="2014-09-05T13:39:14"/>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s v="film &amp; video"/>
    <s v="television"/>
    <d v="2014-11-28T15:20:26"/>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s v="film &amp; video"/>
    <s v="television"/>
    <d v="2014-06-12T18:58:06"/>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s v="film &amp; video"/>
    <s v="television"/>
    <d v="2014-08-23T02:22:17"/>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s v="film &amp; video"/>
    <s v="television"/>
    <d v="2016-03-28T14:58:27"/>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s v="film &amp; video"/>
    <s v="television"/>
    <d v="2015-11-15T23:09:34"/>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s v="film &amp; video"/>
    <s v="television"/>
    <d v="2014-10-20T19:40:0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s v="film &amp; video"/>
    <s v="television"/>
    <d v="2015-01-29T12:24:20"/>
    <d v="2015-03-01T12:00:00"/>
  </r>
  <r>
    <n v="49"/>
    <s v="Driving Jersey - Season Five"/>
    <s v="Driving Jersey is real people telling real stories."/>
    <n v="12000"/>
    <n v="12000"/>
    <x v="0"/>
    <x v="0"/>
    <s v="USD"/>
    <n v="1445660045"/>
    <n v="1443068045"/>
    <b v="0"/>
    <n v="87"/>
    <b v="1"/>
    <s v="film &amp; video/television"/>
    <n v="100"/>
    <n v="137.93103448275863"/>
    <s v="film &amp; video"/>
    <s v="television"/>
    <d v="2015-09-24T04:14:05"/>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s v="film &amp; video"/>
    <s v="television"/>
    <d v="2014-12-22T18:04:18"/>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s v="film &amp; video"/>
    <s v="television"/>
    <d v="2015-07-11T22:17:17"/>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s v="film &amp; video"/>
    <s v="television"/>
    <d v="2014-06-17T16:50:46"/>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s v="film &amp; video"/>
    <s v="television"/>
    <d v="2014-03-21T13:10:45"/>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s v="film &amp; video"/>
    <s v="television"/>
    <d v="2015-11-25T17:07:01"/>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s v="film &amp; video"/>
    <s v="television"/>
    <d v="2016-05-06T23:15:16"/>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s v="film &amp; video"/>
    <s v="television"/>
    <d v="2015-05-25T13:10:24"/>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s v="film &amp; video"/>
    <s v="television"/>
    <d v="2015-03-26T19:59:22"/>
    <d v="2015-04-25T19:59:22"/>
  </r>
  <r>
    <n v="58"/>
    <s v="Gloaming"/>
    <s v="Alex thought he knew how the world worked. You live, you die and it's over. He was very, very wrong."/>
    <n v="10000"/>
    <n v="10291"/>
    <x v="0"/>
    <x v="0"/>
    <s v="USD"/>
    <n v="1416423172"/>
    <n v="1413827572"/>
    <b v="0"/>
    <n v="75"/>
    <b v="1"/>
    <s v="film &amp; video/television"/>
    <n v="102.91"/>
    <n v="137.21333333333334"/>
    <s v="film &amp; video"/>
    <s v="television"/>
    <d v="2014-10-20T17:52:52"/>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s v="film &amp; video"/>
    <s v="television"/>
    <d v="2015-08-14T05:39:36"/>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s v="film &amp; video"/>
    <s v="shorts"/>
    <d v="2014-03-03T21:38:37"/>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s v="film &amp; video"/>
    <s v="shorts"/>
    <d v="2013-05-15T19:32:37"/>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s v="film &amp; video"/>
    <s v="shorts"/>
    <d v="2013-02-06T19:11:18"/>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s v="film &amp; video"/>
    <s v="shorts"/>
    <d v="2013-12-04T21:53:3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s v="film &amp; video"/>
    <s v="shorts"/>
    <d v="2013-06-08T00:26:21"/>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s v="film &amp; video"/>
    <s v="shorts"/>
    <d v="2014-07-15T19:42:34"/>
    <d v="2014-08-11T05:59:00"/>
  </r>
  <r>
    <n v="66"/>
    <s v="A Stagnant Fever: Short Film"/>
    <s v="A dark comedy set in the '60s about clinical depression and one night stands."/>
    <n v="2000"/>
    <n v="2372"/>
    <x v="0"/>
    <x v="0"/>
    <s v="USD"/>
    <n v="1468873420"/>
    <n v="1466281420"/>
    <b v="0"/>
    <n v="26"/>
    <b v="1"/>
    <s v="film &amp; video/shorts"/>
    <n v="118.6"/>
    <n v="91.230769230769226"/>
    <s v="film &amp; video"/>
    <s v="shorts"/>
    <d v="2016-06-18T20:23:40"/>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s v="film &amp; video"/>
    <s v="shorts"/>
    <d v="2012-06-15T14:00:04"/>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s v="film &amp; video"/>
    <s v="shorts"/>
    <d v="2014-01-24T13:39:51"/>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s v="film &amp; video"/>
    <s v="shorts"/>
    <d v="2011-08-31T04:30:25"/>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s v="film &amp; video"/>
    <s v="shorts"/>
    <d v="2011-07-06T21:30:45"/>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s v="film &amp; video"/>
    <s v="shorts"/>
    <d v="2012-03-29T06:30:57"/>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s v="film &amp; video"/>
    <s v="shorts"/>
    <d v="2012-10-26T00:14:41"/>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s v="film &amp; video"/>
    <s v="shorts"/>
    <d v="2011-02-13T18:09:44"/>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s v="film &amp; video"/>
    <s v="shorts"/>
    <d v="2015-12-22T11:41:35"/>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s v="film &amp; video"/>
    <s v="shorts"/>
    <d v="2013-03-24T05:01:12"/>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s v="film &amp; video"/>
    <s v="shorts"/>
    <d v="2011-10-28T16:35:58"/>
    <d v="2011-12-27T17:35:58"/>
  </r>
  <r>
    <n v="77"/>
    <s v="Jonah and the Crab"/>
    <s v="A short film about a boy searching for companionship in a hermit crab he finds on the beach."/>
    <n v="400"/>
    <n v="1570"/>
    <x v="0"/>
    <x v="0"/>
    <s v="USD"/>
    <n v="1337569140"/>
    <n v="1332991717"/>
    <b v="0"/>
    <n v="26"/>
    <b v="1"/>
    <s v="film &amp; video/shorts"/>
    <n v="392.5"/>
    <n v="60.384615384615387"/>
    <s v="film &amp; video"/>
    <s v="shorts"/>
    <d v="2012-03-29T03:28:3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s v="film &amp; video"/>
    <s v="shorts"/>
    <d v="2016-08-22T17:32:01"/>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s v="film &amp; video"/>
    <s v="shorts"/>
    <d v="2014-03-26T18:38:13"/>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s v="film &amp; video"/>
    <s v="shorts"/>
    <d v="2013-11-05T02:00:56"/>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s v="film &amp; video"/>
    <s v="shorts"/>
    <d v="2012-07-10T03:48:47"/>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s v="film &amp; video"/>
    <s v="shorts"/>
    <d v="2011-09-09T19:41:01"/>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s v="film &amp; video"/>
    <s v="shorts"/>
    <d v="2015-02-07T14:46:29"/>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s v="film &amp; video"/>
    <s v="shorts"/>
    <d v="2011-04-15T18:11:26"/>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s v="film &amp; video"/>
    <s v="shorts"/>
    <d v="2011-08-24T03:00:37"/>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s v="film &amp; video"/>
    <s v="shorts"/>
    <d v="2015-10-14T13:20:45"/>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s v="film &amp; video"/>
    <s v="shorts"/>
    <d v="2010-05-24T12:56:43"/>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s v="film &amp; video"/>
    <s v="shorts"/>
    <d v="2014-05-27T15:48:51"/>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s v="film &amp; video"/>
    <s v="shorts"/>
    <d v="2013-05-08T18:03:12"/>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s v="film &amp; video"/>
    <s v="shorts"/>
    <d v="2011-06-12T07:08:19"/>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s v="film &amp; video"/>
    <s v="shorts"/>
    <d v="2011-03-17T09:39:24"/>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s v="film &amp; video"/>
    <s v="shorts"/>
    <d v="2016-12-17T04:46:23"/>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s v="film &amp; video"/>
    <s v="shorts"/>
    <d v="2012-06-05T20:35:37"/>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s v="film &amp; video"/>
    <s v="shorts"/>
    <d v="2014-03-18T17:13:42"/>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s v="film &amp; video"/>
    <s v="shorts"/>
    <d v="2012-01-27T00:07:21"/>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s v="film &amp; video"/>
    <s v="shorts"/>
    <d v="2010-05-26T15:54:01"/>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s v="film &amp; video"/>
    <s v="shorts"/>
    <d v="2011-06-12T03:14:42"/>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s v="film &amp; video"/>
    <s v="shorts"/>
    <d v="2012-11-01T19:04:34"/>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s v="film &amp; video"/>
    <s v="shorts"/>
    <d v="2013-12-23T21:39:5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s v="film &amp; video"/>
    <s v="shorts"/>
    <d v="2012-10-15T18:04:46"/>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s v="film &amp; video"/>
    <s v="shorts"/>
    <d v="2012-12-31T18:38:30"/>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s v="film &amp; video"/>
    <s v="shorts"/>
    <d v="2010-11-23T03:08:53"/>
    <d v="2010-12-23T03: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s v="film &amp; video"/>
    <s v="shorts"/>
    <d v="2014-02-12T19:20:30"/>
    <d v="2014-03-07T19:20:30"/>
  </r>
  <r>
    <n v="104"/>
    <s v="Good 'Ol Trumpet"/>
    <s v="UCF short film about an old man, his love for music, and his misplaced trumpet.  "/>
    <n v="500"/>
    <n v="600"/>
    <x v="0"/>
    <x v="0"/>
    <s v="USD"/>
    <n v="1301792400"/>
    <n v="1299775266"/>
    <b v="0"/>
    <n v="10"/>
    <b v="1"/>
    <s v="film &amp; video/shorts"/>
    <n v="120"/>
    <n v="60"/>
    <s v="film &amp; video"/>
    <s v="shorts"/>
    <d v="2011-03-10T16:41:06"/>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s v="film &amp; video"/>
    <s v="shorts"/>
    <d v="2016-04-25T17:23:40"/>
    <d v="2016-05-14T00:00:00"/>
  </r>
  <r>
    <n v="106"/>
    <s v="LOST WEEKEND"/>
    <s v="A Boy. A Girl. A Car. A Serial Killer."/>
    <n v="5000"/>
    <n v="5025"/>
    <x v="0"/>
    <x v="0"/>
    <s v="USD"/>
    <n v="1333391901"/>
    <n v="1332182301"/>
    <b v="0"/>
    <n v="27"/>
    <b v="1"/>
    <s v="film &amp; video/shorts"/>
    <n v="100.49999999999999"/>
    <n v="186.11111111111111"/>
    <s v="film &amp; video"/>
    <s v="shorts"/>
    <d v="2012-03-19T18:38:21"/>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s v="film &amp; video"/>
    <s v="shorts"/>
    <d v="2011-04-02T23:34:4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s v="film &amp; video"/>
    <s v="shorts"/>
    <d v="2013-04-01T14:42:50"/>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s v="film &amp; video"/>
    <s v="shorts"/>
    <d v="2011-01-27T00:37:10"/>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s v="film &amp; video"/>
    <s v="shorts"/>
    <d v="2013-10-10T22:47:33"/>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s v="film &amp; video"/>
    <s v="shorts"/>
    <d v="2015-05-01T07:59:47"/>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s v="film &amp; video"/>
    <s v="shorts"/>
    <d v="2014-03-20T01:01:58"/>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s v="film &amp; video"/>
    <s v="shorts"/>
    <d v="2011-07-29T18:12:08"/>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s v="film &amp; video"/>
    <s v="shorts"/>
    <d v="2011-11-14T06:34:48"/>
    <d v="2012-01-13T06:34:48"/>
  </r>
  <r>
    <n v="115"/>
    <s v="The World's Greatest Lover"/>
    <s v="Never judge a book (or a lover) by their cover."/>
    <n v="450"/>
    <n v="632"/>
    <x v="0"/>
    <x v="0"/>
    <s v="USD"/>
    <n v="1328377444"/>
    <n v="1326217444"/>
    <b v="0"/>
    <n v="22"/>
    <b v="1"/>
    <s v="film &amp; video/shorts"/>
    <n v="140.44444444444443"/>
    <n v="28.727272727272727"/>
    <s v="film &amp; video"/>
    <s v="shorts"/>
    <d v="2012-01-10T17:44:04"/>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s v="film &amp; video"/>
    <s v="shorts"/>
    <d v="2011-02-21T11:55:55"/>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s v="film &amp; video"/>
    <s v="shorts"/>
    <d v="2010-03-11T20:02:24"/>
    <d v="2010-06-09T19:00:00"/>
  </r>
  <r>
    <n v="118"/>
    <s v="DENOUNCED - A Short Film"/>
    <s v="When a ruthless hit-man is 'denounced' from the mafia, his old enemies declare war."/>
    <n v="5000"/>
    <n v="5651.58"/>
    <x v="0"/>
    <x v="0"/>
    <s v="USD"/>
    <n v="1311902236"/>
    <n v="1309310236"/>
    <b v="0"/>
    <n v="39"/>
    <b v="1"/>
    <s v="film &amp; video/shorts"/>
    <n v="113.03159999999998"/>
    <n v="144.91230769230768"/>
    <s v="film &amp; video"/>
    <s v="shorts"/>
    <d v="2011-06-29T01:17:16"/>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s v="film &amp; video"/>
    <s v="shorts"/>
    <d v="2011-07-15T01:39:46"/>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s v="film &amp; video"/>
    <s v="science fiction"/>
    <d v="2016-09-03T01:11:47"/>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s v="film &amp; video"/>
    <s v="science fiction"/>
    <d v="2015-04-02T16:55:10"/>
    <d v="2015-04-18T10:16:00"/>
  </r>
  <r>
    <n v="122"/>
    <s v="The Time Jumper (Canceled)"/>
    <s v="My ambition for this knows no bounds.  Seeing Sephoria in a live-action is a dream of mine."/>
    <n v="100000000"/>
    <n v="0"/>
    <x v="1"/>
    <x v="0"/>
    <s v="USD"/>
    <n v="1476094907"/>
    <n v="1470910907"/>
    <b v="0"/>
    <n v="0"/>
    <b v="0"/>
    <s v="film &amp; video/science fiction"/>
    <n v="0"/>
    <n v="0"/>
    <s v="film &amp; video"/>
    <s v="science fiction"/>
    <d v="2016-08-11T10:21:47"/>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s v="film &amp; video"/>
    <s v="science fiction"/>
    <d v="2014-09-22T18:46:04"/>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s v="film &amp; video"/>
    <s v="science fiction"/>
    <d v="2015-04-20T22:17:22"/>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s v="film &amp; video"/>
    <s v="science fiction"/>
    <d v="2016-12-05T23:51:20"/>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s v="film &amp; video"/>
    <s v="science fiction"/>
    <d v="2015-05-11T14:08:57"/>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s v="film &amp; video"/>
    <s v="science fiction"/>
    <d v="2015-03-04T14:59:01"/>
    <d v="2015-04-03T13:59:01"/>
  </r>
  <r>
    <n v="128"/>
    <s v="Ralphi3 (Canceled)"/>
    <s v="A Science Fiction film filled with entertainment and Excitement"/>
    <n v="100000"/>
    <n v="1867"/>
    <x v="1"/>
    <x v="0"/>
    <s v="USD"/>
    <n v="1476941293"/>
    <n v="1473917293"/>
    <b v="0"/>
    <n v="6"/>
    <b v="0"/>
    <s v="film &amp; video/science fiction"/>
    <n v="1.867"/>
    <n v="311.16666666666669"/>
    <s v="film &amp; video"/>
    <s v="science fiction"/>
    <d v="2016-09-15T05:28:13"/>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s v="film &amp; video"/>
    <s v="science fiction"/>
    <d v="2014-08-31T22:29:43"/>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s v="film &amp; video"/>
    <s v="science fiction"/>
    <d v="2014-05-19T21:58:12"/>
    <d v="2014-06-16T20:16:00"/>
  </r>
  <r>
    <n v="131"/>
    <s v="I (Canceled)"/>
    <s v="I"/>
    <n v="1200"/>
    <n v="0"/>
    <x v="1"/>
    <x v="0"/>
    <s v="USD"/>
    <n v="1467763200"/>
    <n v="1466453161"/>
    <b v="0"/>
    <n v="0"/>
    <b v="0"/>
    <s v="film &amp; video/science fiction"/>
    <n v="0"/>
    <n v="0"/>
    <s v="film &amp; video"/>
    <s v="science fiction"/>
    <d v="2016-06-20T20:06:0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s v="film &amp; video"/>
    <s v="science fiction"/>
    <d v="2014-09-23T19:30:07"/>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s v="film &amp; video"/>
    <s v="science fiction"/>
    <d v="2016-05-01T19:23:04"/>
    <d v="2016-05-31T17:31:00"/>
  </r>
  <r>
    <n v="134"/>
    <s v="MARLEY'S GHOST (AMBASSADORS OF STEAM) (Canceled)"/>
    <s v="steampunk  remake of &quot;a Christmas carol&quot;"/>
    <n v="5000"/>
    <n v="0"/>
    <x v="1"/>
    <x v="0"/>
    <s v="USD"/>
    <n v="1441386000"/>
    <n v="1438811418"/>
    <b v="0"/>
    <n v="0"/>
    <b v="0"/>
    <s v="film &amp; video/science fiction"/>
    <n v="0"/>
    <n v="0"/>
    <s v="film &amp; video"/>
    <s v="science fiction"/>
    <d v="2015-08-05T21:50:18"/>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s v="film &amp; video"/>
    <s v="science fiction"/>
    <d v="2014-05-29T09:09:57"/>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s v="film &amp; video"/>
    <s v="science fiction"/>
    <d v="2015-04-02T09:50:34"/>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s v="film &amp; video"/>
    <s v="science fiction"/>
    <d v="2015-08-23T13:46:33"/>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s v="film &amp; video"/>
    <s v="science fiction"/>
    <d v="2015-07-01T06:10:41"/>
    <d v="2015-08-01T04:59:00"/>
  </r>
  <r>
    <n v="139"/>
    <s v="Roman Dead (Canceled)"/>
    <s v="When  Rome is infected with a zombie plague, Lucius Agrippa and a small group fights for survival"/>
    <n v="500"/>
    <n v="500"/>
    <x v="1"/>
    <x v="0"/>
    <s v="USD"/>
    <n v="1436738772"/>
    <n v="1435874772"/>
    <b v="0"/>
    <n v="1"/>
    <b v="0"/>
    <s v="film &amp; video/science fiction"/>
    <n v="100"/>
    <n v="500"/>
    <s v="film &amp; video"/>
    <s v="science fiction"/>
    <d v="2015-07-02T22:06:12"/>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s v="film &amp; video"/>
    <s v="science fiction"/>
    <d v="2015-02-18T04:45:32"/>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s v="film &amp; video"/>
    <s v="science fiction"/>
    <d v="2015-04-16T03:40:23"/>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s v="film &amp; video"/>
    <s v="science fiction"/>
    <d v="2014-10-26T21:26:18"/>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s v="film &amp; video"/>
    <s v="science fiction"/>
    <d v="2016-07-08T01:32:22"/>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s v="film &amp; video"/>
    <s v="science fiction"/>
    <d v="2015-02-12T18:17:52"/>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s v="film &amp; video"/>
    <s v="science fiction"/>
    <d v="2015-07-15T13:00:52"/>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s v="film &amp; video"/>
    <s v="science fiction"/>
    <d v="2016-11-19T00:23:18"/>
    <d v="2017-01-18T00:23:18"/>
  </r>
  <r>
    <n v="147"/>
    <s v="Consumed (Static Air) (Canceled)"/>
    <s v="Film makers catch live footage beyond their wildest dreams."/>
    <n v="7000"/>
    <n v="0"/>
    <x v="1"/>
    <x v="1"/>
    <s v="GBP"/>
    <n v="1420741080"/>
    <n v="1417026340"/>
    <b v="0"/>
    <n v="0"/>
    <b v="0"/>
    <s v="film &amp; video/science fiction"/>
    <n v="0"/>
    <n v="0"/>
    <s v="film &amp; video"/>
    <s v="science fiction"/>
    <d v="2014-11-26T18:25:40"/>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s v="film &amp; video"/>
    <s v="science fiction"/>
    <d v="2016-01-28T06:45:36"/>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s v="film &amp; video"/>
    <s v="science fiction"/>
    <d v="2014-11-25T04:07:50"/>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s v="film &amp; video"/>
    <s v="science fiction"/>
    <d v="2015-03-27T03:53:02"/>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s v="film &amp; video"/>
    <s v="science fiction"/>
    <d v="2015-04-19T13:13:11"/>
    <d v="2015-06-18T13:13:11"/>
  </r>
  <r>
    <n v="152"/>
    <s v="The Great Dark (Canceled)"/>
    <s v="The Great Dark is a journey through the unimaginable...and un foreseeable..."/>
    <n v="380000"/>
    <n v="30"/>
    <x v="1"/>
    <x v="0"/>
    <s v="USD"/>
    <n v="1411437100"/>
    <n v="1408845100"/>
    <b v="0"/>
    <n v="2"/>
    <b v="0"/>
    <s v="film &amp; video/science fiction"/>
    <n v="7.8947368421052634E-3"/>
    <n v="15"/>
    <s v="film &amp; video"/>
    <s v="science fiction"/>
    <d v="2014-08-24T01:51:40"/>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s v="film &amp; video"/>
    <s v="science fiction"/>
    <d v="2014-10-21T14:04:04"/>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s v="film &amp; video"/>
    <s v="science fiction"/>
    <d v="2015-04-21T13:08:15"/>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s v="film &amp; video"/>
    <s v="science fiction"/>
    <d v="2015-06-13T13:25:3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s v="film &amp; video"/>
    <s v="science fiction"/>
    <d v="2014-06-04T02:59: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s v="film &amp; video"/>
    <s v="science fiction"/>
    <d v="2016-01-27T21:52:52"/>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s v="film &amp; video"/>
    <s v="science fiction"/>
    <d v="2014-09-22T01:50:2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s v="film &amp; video"/>
    <s v="science fiction"/>
    <d v="2016-05-24T10:25:45"/>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s v="film &amp; video"/>
    <s v="drama"/>
    <d v="2015-06-16T21:54:51"/>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s v="film &amp; video"/>
    <s v="drama"/>
    <d v="2014-06-02T16:29:55"/>
    <d v="2014-07-02T16: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s v="film &amp; video"/>
    <s v="drama"/>
    <d v="2014-07-15T03:02:36"/>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s v="film &amp; video"/>
    <s v="drama"/>
    <d v="2015-08-27T23:04:14"/>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s v="film &amp; video"/>
    <s v="drama"/>
    <d v="2014-07-21T18:18:21"/>
    <d v="2014-09-19T18:18:21"/>
  </r>
  <r>
    <n v="165"/>
    <s v="NET"/>
    <s v="A teacher. A boy. The beach and a heatwave that drove them all insane."/>
    <n v="17000"/>
    <n v="0"/>
    <x v="2"/>
    <x v="1"/>
    <s v="GBP"/>
    <n v="1452613724"/>
    <n v="1450021724"/>
    <b v="0"/>
    <n v="0"/>
    <b v="0"/>
    <s v="film &amp; video/drama"/>
    <n v="0"/>
    <n v="0"/>
    <s v="film &amp; video"/>
    <s v="drama"/>
    <d v="2015-12-13T15:48:44"/>
    <d v="2016-01-12T15:48:44"/>
  </r>
  <r>
    <n v="166"/>
    <s v="Pressure"/>
    <s v="A young teen makes a bad decision after joining gang and the film expresses his choices that led him to that point."/>
    <n v="5000"/>
    <n v="3000"/>
    <x v="2"/>
    <x v="0"/>
    <s v="USD"/>
    <n v="1484531362"/>
    <n v="1481939362"/>
    <b v="0"/>
    <n v="1"/>
    <b v="0"/>
    <s v="film &amp; video/drama"/>
    <n v="60"/>
    <n v="3000"/>
    <s v="film &amp; video"/>
    <s v="drama"/>
    <d v="2016-12-17T01:49:22"/>
    <d v="2017-01-16T01:49:22"/>
  </r>
  <r>
    <n v="167"/>
    <s v="Past"/>
    <s v="A young man experiences a tragedy and has the opportunity to go back and learn from his mistakes and find out his true self."/>
    <n v="110000"/>
    <n v="11"/>
    <x v="2"/>
    <x v="0"/>
    <s v="USD"/>
    <n v="1438726535"/>
    <n v="1433542535"/>
    <b v="0"/>
    <n v="2"/>
    <b v="0"/>
    <s v="film &amp; video/drama"/>
    <n v="0.01"/>
    <n v="5.5"/>
    <s v="film &amp; video"/>
    <s v="drama"/>
    <d v="2015-06-05T22:15:35"/>
    <d v="2015-08-04T22: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s v="film &amp; video"/>
    <s v="drama"/>
    <d v="2015-02-17T20:02:50"/>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s v="film &amp; video"/>
    <s v="drama"/>
    <d v="2014-09-18T12:07:3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s v="film &amp; video"/>
    <s v="drama"/>
    <d v="2015-07-31T23:28:03"/>
    <d v="2015-08-30T05:28:00"/>
  </r>
  <r>
    <n v="171"/>
    <s v="IRL: Gamers Unite"/>
    <s v="Team Mayhem, a local small town gang of gamers who are enlisted   to save the world from the new great evil known as Prowler."/>
    <n v="50000"/>
    <n v="1"/>
    <x v="2"/>
    <x v="0"/>
    <s v="USD"/>
    <n v="1470975614"/>
    <n v="1465791614"/>
    <b v="0"/>
    <n v="1"/>
    <b v="0"/>
    <s v="film &amp; video/drama"/>
    <n v="2E-3"/>
    <n v="1"/>
    <s v="film &amp; video"/>
    <s v="drama"/>
    <d v="2016-06-13T04:20:14"/>
    <d v="2016-08-12T04:20:14"/>
  </r>
  <r>
    <n v="172"/>
    <s v="The Blind Dolphin Story"/>
    <s v="A short film on the rarest mammal and the second most endangered freshwater river dolphin, in Pakistan."/>
    <n v="95000"/>
    <n v="0"/>
    <x v="2"/>
    <x v="0"/>
    <s v="USD"/>
    <n v="1426753723"/>
    <n v="1423733323"/>
    <b v="0"/>
    <n v="0"/>
    <b v="0"/>
    <s v="film &amp; video/drama"/>
    <n v="0"/>
    <n v="0"/>
    <s v="film &amp; video"/>
    <s v="drama"/>
    <d v="2015-02-12T09:28:43"/>
    <d v="2015-03-19T08:28:43"/>
  </r>
  <r>
    <n v="173"/>
    <s v="7 Sins"/>
    <s v="This is a film inspired by Quentin Tarantino, I want to make a film thats entertaining yet gritty. 7 Sins is in pre-production."/>
    <n v="1110"/>
    <n v="0"/>
    <x v="2"/>
    <x v="1"/>
    <s v="GBP"/>
    <n v="1425131108"/>
    <n v="1422539108"/>
    <b v="0"/>
    <n v="0"/>
    <b v="0"/>
    <s v="film &amp; video/drama"/>
    <n v="0"/>
    <n v="0"/>
    <s v="film &amp; video"/>
    <s v="drama"/>
    <d v="2015-01-29T13:45:08"/>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s v="film &amp; video"/>
    <s v="drama"/>
    <d v="2015-03-09T18:12:56"/>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s v="film &amp; video"/>
    <s v="drama"/>
    <d v="2014-08-04T18:40:11"/>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s v="film &amp; video"/>
    <s v="drama"/>
    <d v="2015-07-06T19:46:39"/>
    <d v="2015-08-05T19:46:39"/>
  </r>
  <r>
    <n v="177"/>
    <s v="The Good Samaritan"/>
    <s v="I'm making a modern day version of the bible story &quot; The Good Samaritan&quot;"/>
    <n v="450"/>
    <n v="180"/>
    <x v="2"/>
    <x v="0"/>
    <s v="USD"/>
    <n v="1427155726"/>
    <n v="1425690526"/>
    <b v="0"/>
    <n v="7"/>
    <b v="0"/>
    <s v="film &amp; video/drama"/>
    <n v="40"/>
    <n v="25.714285714285715"/>
    <s v="film &amp; video"/>
    <s v="drama"/>
    <d v="2015-03-07T01:08:46"/>
    <d v="2015-03-24T00:08:46"/>
  </r>
  <r>
    <n v="178"/>
    <s v="El viaje de LucÃ­a"/>
    <s v="El viaje de LucÃ­a es un largometraje de ficciÃ³n con temÃ¡tica sobre el cÃ¡ncer infantil."/>
    <n v="500000"/>
    <n v="0"/>
    <x v="2"/>
    <x v="3"/>
    <s v="EUR"/>
    <n v="1448582145"/>
    <n v="1445986545"/>
    <b v="0"/>
    <n v="0"/>
    <b v="0"/>
    <s v="film &amp; video/drama"/>
    <n v="0"/>
    <n v="0"/>
    <s v="film &amp; video"/>
    <s v="drama"/>
    <d v="2015-10-27T22:55:45"/>
    <d v="2015-11-26T23:55:45"/>
  </r>
  <r>
    <n v="179"/>
    <s v="Sustain: A Film About Survival"/>
    <s v="A feature-length film about how three people survive in a diseased world."/>
    <n v="1000"/>
    <n v="200"/>
    <x v="2"/>
    <x v="0"/>
    <s v="USD"/>
    <n v="1457056555"/>
    <n v="1454464555"/>
    <b v="0"/>
    <n v="2"/>
    <b v="0"/>
    <s v="film &amp; video/drama"/>
    <n v="20"/>
    <n v="100"/>
    <s v="film &amp; video"/>
    <s v="drama"/>
    <d v="2016-02-03T01:55:55"/>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s v="film &amp; video"/>
    <s v="drama"/>
    <d v="2015-03-04T23:47:23"/>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s v="film &amp; video"/>
    <s v="drama"/>
    <d v="2015-05-23T17:48:15"/>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s v="film &amp; video"/>
    <s v="drama"/>
    <d v="2016-12-08T00:17:12"/>
    <d v="2017-01-07T00:17:12"/>
  </r>
  <r>
    <n v="183"/>
    <s v="Three Little Words"/>
    <s v="Don't kill me until I meet my Dad"/>
    <n v="12500"/>
    <n v="4482"/>
    <x v="2"/>
    <x v="1"/>
    <s v="GBP"/>
    <n v="1417033610"/>
    <n v="1414438010"/>
    <b v="0"/>
    <n v="12"/>
    <b v="0"/>
    <s v="film &amp; video/drama"/>
    <n v="35.856000000000002"/>
    <n v="373.5"/>
    <s v="film &amp; video"/>
    <s v="drama"/>
    <d v="2014-10-27T19:26:50"/>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s v="film &amp; video"/>
    <s v="drama"/>
    <d v="2014-07-05T18:59:22"/>
    <d v="2014-09-01T03:59:00"/>
  </r>
  <r>
    <n v="185"/>
    <s v="BLANK Short Movie"/>
    <s v="Love has no boundaries!"/>
    <n v="40000"/>
    <n v="2200"/>
    <x v="2"/>
    <x v="10"/>
    <s v="NOK"/>
    <n v="1471557139"/>
    <n v="1468965139"/>
    <b v="0"/>
    <n v="10"/>
    <b v="0"/>
    <s v="film &amp; video/drama"/>
    <n v="5.5"/>
    <n v="220"/>
    <s v="film &amp; video"/>
    <s v="drama"/>
    <d v="2016-07-19T21:52:19"/>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s v="film &amp; video"/>
    <s v="drama"/>
    <d v="2017-02-01T19:30:34"/>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s v="film &amp; video"/>
    <s v="drama"/>
    <d v="2015-06-27T05:37:3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s v="film &amp; video"/>
    <s v="drama"/>
    <d v="2014-08-06T04:23:35"/>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s v="film &amp; video"/>
    <s v="drama"/>
    <d v="2016-07-05T16:34:37"/>
    <d v="2016-09-03T16:34:37"/>
  </r>
  <r>
    <n v="190"/>
    <s v="REGIONRAT, the movie"/>
    <s v="Because hope can be a 4 letter word"/>
    <n v="12000"/>
    <n v="50"/>
    <x v="2"/>
    <x v="0"/>
    <s v="USD"/>
    <n v="1466091446"/>
    <n v="1465227446"/>
    <b v="0"/>
    <n v="1"/>
    <b v="0"/>
    <s v="film &amp; video/drama"/>
    <n v="0.41666666666666669"/>
    <n v="50"/>
    <s v="film &amp; video"/>
    <s v="drama"/>
    <d v="2016-06-06T15:37:26"/>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s v="film &amp; video"/>
    <s v="drama"/>
    <d v="2015-08-23T10:35:38"/>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s v="film &amp; video"/>
    <s v="drama"/>
    <d v="2014-09-17T19:00:3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s v="film &amp; video"/>
    <s v="drama"/>
    <d v="2014-09-29T22:26:06"/>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12"/>
    <n v="1"/>
    <s v="film &amp; video"/>
    <s v="drama"/>
    <d v="2016-01-06T23:55:31"/>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s v="film &amp; video"/>
    <s v="drama"/>
    <d v="2015-05-11T16:05:32"/>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s v="film &amp; video"/>
    <s v="drama"/>
    <d v="2015-09-12T13:01:38"/>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s v="film &amp; video"/>
    <s v="drama"/>
    <d v="2017-01-06T20:21:40"/>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s v="film &amp; video"/>
    <s v="drama"/>
    <d v="2014-09-05T09:12:02"/>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s v="film &amp; video"/>
    <s v="drama"/>
    <d v="2016-08-02T02:58:22"/>
    <d v="2016-09-01T02:58:22"/>
  </r>
  <r>
    <n v="200"/>
    <s v="The Crossing Shore"/>
    <s v="A film dedicated to an AAF Pilot's struggle to survive behind enemy lines during WWII."/>
    <n v="6000"/>
    <n v="1571.55"/>
    <x v="2"/>
    <x v="0"/>
    <s v="USD"/>
    <n v="1410746403"/>
    <n v="1408154403"/>
    <b v="0"/>
    <n v="18"/>
    <b v="0"/>
    <s v="film &amp; video/drama"/>
    <n v="26.192500000000003"/>
    <n v="87.308333333333337"/>
    <s v="film &amp; video"/>
    <s v="drama"/>
    <d v="2014-08-16T02:00:03"/>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s v="film &amp; video"/>
    <s v="drama"/>
    <d v="2015-01-19T19:38:49"/>
    <d v="2015-02-08T19:38:49"/>
  </r>
  <r>
    <n v="202"/>
    <s v="Modern Gangsters"/>
    <s v="new web series created by jonney terry"/>
    <n v="6000"/>
    <n v="0"/>
    <x v="2"/>
    <x v="0"/>
    <s v="USD"/>
    <n v="1444337940"/>
    <n v="1441750564"/>
    <b v="0"/>
    <n v="0"/>
    <b v="0"/>
    <s v="film &amp; video/drama"/>
    <n v="0"/>
    <n v="0"/>
    <s v="film &amp; video"/>
    <s v="drama"/>
    <d v="2015-09-08T22:16:04"/>
    <d v="2015-10-08T20:59:00"/>
  </r>
  <r>
    <n v="203"/>
    <s v="TheM"/>
    <s v="We are aiming to make a Web Series based on Youth Culture and the misrepresentation of socially stereotyped people."/>
    <n v="2500"/>
    <n v="746"/>
    <x v="2"/>
    <x v="1"/>
    <s v="GBP"/>
    <n v="1422562864"/>
    <n v="1417378864"/>
    <b v="0"/>
    <n v="8"/>
    <b v="0"/>
    <s v="film &amp; video/drama"/>
    <n v="29.84"/>
    <n v="93.25"/>
    <s v="film &amp; video"/>
    <s v="drama"/>
    <d v="2014-11-30T20:21:04"/>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s v="film &amp; video"/>
    <s v="drama"/>
    <d v="2016-07-05T14:00:03"/>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s v="film &amp; video"/>
    <s v="drama"/>
    <d v="2015-09-01T15:10:22"/>
    <d v="2015-10-06T15:10:22"/>
  </r>
  <r>
    <n v="206"/>
    <s v="Blood Bond Movie Development"/>
    <s v="A love story featuring adoption,struggle,dysfunction,grace, healing, and restoration."/>
    <n v="12700"/>
    <n v="0"/>
    <x v="2"/>
    <x v="0"/>
    <s v="USD"/>
    <n v="1470441983"/>
    <n v="1468627583"/>
    <b v="0"/>
    <n v="0"/>
    <b v="0"/>
    <s v="film &amp; video/drama"/>
    <n v="0"/>
    <n v="0"/>
    <s v="film &amp; video"/>
    <s v="drama"/>
    <d v="2016-07-16T00:06:23"/>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s v="film &amp; video"/>
    <s v="drama"/>
    <d v="2014-12-05T04:43:58"/>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s v="film &amp; video"/>
    <s v="drama"/>
    <d v="2014-11-16T08:52:47"/>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s v="film &amp; video"/>
    <s v="drama"/>
    <d v="2015-06-10T22:08:55"/>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s v="film &amp; video"/>
    <s v="drama"/>
    <d v="2015-09-02T01:33:12"/>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s v="film &amp; video"/>
    <s v="drama"/>
    <d v="2015-08-20T03:50:17"/>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s v="film &amp; video"/>
    <s v="drama"/>
    <d v="2016-02-16T21:08:40"/>
    <d v="2016-04-16T20:08:40"/>
  </r>
  <r>
    <n v="213"/>
    <s v="Hart Blvd. A feature film by Andrew Greve"/>
    <s v="A family dramedy about a grandfather  and grandson who are both on their path to redemption."/>
    <n v="50000"/>
    <n v="20"/>
    <x v="2"/>
    <x v="0"/>
    <s v="USD"/>
    <n v="1439734001"/>
    <n v="1437142547"/>
    <b v="0"/>
    <n v="1"/>
    <b v="0"/>
    <s v="film &amp; video/drama"/>
    <n v="0.04"/>
    <n v="20"/>
    <s v="film &amp; video"/>
    <s v="drama"/>
    <d v="2015-07-17T14:15:47"/>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s v="film &amp; video"/>
    <s v="drama"/>
    <d v="2015-01-05T15:22:29"/>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s v="film &amp; video"/>
    <s v="drama"/>
    <d v="2016-01-06T05:31:22"/>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s v="film &amp; video"/>
    <s v="drama"/>
    <d v="2015-03-03T23:00:37"/>
    <d v="2015-04-22T22:00:37"/>
  </r>
  <r>
    <n v="217"/>
    <s v="Bitch"/>
    <s v="A roadmovie by paw"/>
    <n v="100000"/>
    <n v="11943"/>
    <x v="2"/>
    <x v="11"/>
    <s v="SEK"/>
    <n v="1419780149"/>
    <n v="1417101749"/>
    <b v="0"/>
    <n v="38"/>
    <b v="0"/>
    <s v="film &amp; video/drama"/>
    <n v="11.943"/>
    <n v="314.28947368421052"/>
    <s v="film &amp; video"/>
    <s v="drama"/>
    <d v="2014-11-27T15:22:29"/>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s v="film &amp; video"/>
    <s v="drama"/>
    <d v="2015-03-16T15:04:49"/>
    <d v="2015-05-15T15:04:49"/>
  </r>
  <r>
    <n v="219"/>
    <s v="True Colors"/>
    <s v="An hour-long pilot about a group of suburban LGBT teens coming of age in the early 90's."/>
    <n v="50000"/>
    <n v="8815"/>
    <x v="2"/>
    <x v="0"/>
    <s v="USD"/>
    <n v="1459493940"/>
    <n v="1456732225"/>
    <b v="0"/>
    <n v="76"/>
    <b v="0"/>
    <s v="film &amp; video/drama"/>
    <n v="17.630000000000003"/>
    <n v="115.98684210526316"/>
    <s v="film &amp; video"/>
    <s v="drama"/>
    <d v="2016-02-29T07:50:25"/>
    <d v="2016-04-01T06:59:00"/>
  </r>
  <r>
    <n v="220"/>
    <s v="LA VIE"/>
    <s v="A Freelancer abandons everything to chase after his dream of being &quot;great&quot; escape to Bangkok and return to his home-world."/>
    <n v="50000"/>
    <n v="360"/>
    <x v="2"/>
    <x v="0"/>
    <s v="USD"/>
    <n v="1440101160"/>
    <n v="1436542030"/>
    <b v="0"/>
    <n v="3"/>
    <b v="0"/>
    <s v="film &amp; video/drama"/>
    <n v="0.72"/>
    <n v="120"/>
    <s v="film &amp; video"/>
    <s v="drama"/>
    <d v="2015-07-10T15:27:10"/>
    <d v="2015-08-20T20:06:00"/>
  </r>
  <r>
    <n v="221"/>
    <s v="Archetypes"/>
    <s v="Film about Schizophrenia with Surreal Twists!"/>
    <n v="50000"/>
    <n v="0"/>
    <x v="2"/>
    <x v="0"/>
    <s v="USD"/>
    <n v="1427569564"/>
    <n v="1422389164"/>
    <b v="0"/>
    <n v="0"/>
    <b v="0"/>
    <s v="film &amp; video/drama"/>
    <n v="0"/>
    <n v="0"/>
    <s v="film &amp; video"/>
    <s v="drama"/>
    <d v="2015-01-27T20:06:04"/>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s v="film &amp; video"/>
    <s v="drama"/>
    <d v="2015-01-27T18:28:38"/>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s v="film &amp; video"/>
    <s v="drama"/>
    <d v="2016-04-22T01:09:10"/>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s v="film &amp; video"/>
    <s v="drama"/>
    <d v="2015-05-11T05:38:46"/>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s v="film &amp; video"/>
    <s v="drama"/>
    <d v="2016-03-09T23:04:14"/>
    <d v="2016-04-08T22:04:14"/>
  </r>
  <r>
    <n v="226"/>
    <s v="MAGGIE Film"/>
    <s v="A TRUE STORY OF DOMESTIC VILOLENCE THAT SEEKS TO OFFER THE VIEWER OUTLEST OF SUPPORT."/>
    <n v="29000"/>
    <n v="250"/>
    <x v="2"/>
    <x v="1"/>
    <s v="GBP"/>
    <n v="1433064540"/>
    <n v="1428854344"/>
    <b v="0"/>
    <n v="2"/>
    <b v="0"/>
    <s v="film &amp; video/drama"/>
    <n v="0.86206896551724133"/>
    <n v="125"/>
    <s v="film &amp; video"/>
    <s v="drama"/>
    <d v="2015-04-12T15:59:04"/>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s v="film &amp; video"/>
    <s v="drama"/>
    <d v="2015-06-09T21:27:21"/>
    <d v="2015-07-09T21:27:21"/>
  </r>
  <r>
    <n v="228"/>
    <s v="Facets of a Geek life"/>
    <s v="I am making a film from one one of my books called facets of a Geek life."/>
    <n v="8000"/>
    <n v="0"/>
    <x v="2"/>
    <x v="1"/>
    <s v="GBP"/>
    <n v="1433176105"/>
    <n v="1427992105"/>
    <b v="0"/>
    <n v="0"/>
    <b v="0"/>
    <s v="film &amp; video/drama"/>
    <n v="0"/>
    <n v="0"/>
    <s v="film &amp; video"/>
    <s v="drama"/>
    <d v="2015-04-02T16:28:25"/>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s v="film &amp; video"/>
    <s v="drama"/>
    <d v="2016-01-14T22:24:57"/>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s v="film &amp; video"/>
    <s v="drama"/>
    <d v="2015-05-05T18:39:11"/>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s v="film &amp; video"/>
    <s v="drama"/>
    <d v="2015-12-03T23:00:51"/>
    <d v="2016-01-02T23: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s v="film &amp; video"/>
    <s v="drama"/>
    <d v="2015-01-28T19:49:06"/>
    <d v="2015-02-27T19:49:06"/>
  </r>
  <r>
    <n v="233"/>
    <s v="Area 4 - The Film"/>
    <s v="â€œArea 4â€ revolves around Frank Hammond, a counselor at a high school, who discovers the scandals that took place."/>
    <n v="350000"/>
    <n v="0"/>
    <x v="2"/>
    <x v="0"/>
    <s v="USD"/>
    <n v="1475185972"/>
    <n v="1472593972"/>
    <b v="0"/>
    <n v="0"/>
    <b v="0"/>
    <s v="film &amp; video/drama"/>
    <n v="0"/>
    <n v="0"/>
    <s v="film &amp; video"/>
    <s v="drama"/>
    <d v="2016-08-30T21:52:52"/>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s v="film &amp; video"/>
    <s v="drama"/>
    <d v="2015-05-12T00:50:59"/>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s v="film &amp; video"/>
    <s v="drama"/>
    <d v="2015-06-09T21:48:17"/>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s v="film &amp; video"/>
    <s v="drama"/>
    <d v="2015-11-13T02:01:39"/>
    <d v="2016-01-05T00:00:00"/>
  </r>
  <r>
    <n v="237"/>
    <s v="Making The Choice"/>
    <s v="Making The Choice is a christian short film series."/>
    <n v="15000"/>
    <n v="50"/>
    <x v="2"/>
    <x v="0"/>
    <s v="USD"/>
    <n v="1457445069"/>
    <n v="1452261069"/>
    <b v="0"/>
    <n v="1"/>
    <b v="0"/>
    <s v="film &amp; video/drama"/>
    <n v="0.33333333333333337"/>
    <n v="50"/>
    <s v="film &amp; video"/>
    <s v="drama"/>
    <d v="2016-01-08T13:51:09"/>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s v="film &amp; video"/>
    <s v="drama"/>
    <d v="2016-12-09T23:06:00"/>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s v="film &amp; video"/>
    <s v="drama"/>
    <d v="2015-10-20T02:38:50"/>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s v="film &amp; video"/>
    <s v="documentary"/>
    <d v="2013-03-21T17:00:11"/>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s v="film &amp; video"/>
    <s v="documentary"/>
    <d v="2014-11-06T16:45:04"/>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s v="film &amp; video"/>
    <s v="documentary"/>
    <d v="2011-11-15T11:49:50"/>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s v="film &amp; video"/>
    <s v="documentary"/>
    <d v="2014-01-23T01:08:24"/>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s v="film &amp; video"/>
    <s v="documentary"/>
    <d v="2010-02-04T07:45:59"/>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s v="film &amp; video"/>
    <s v="documentary"/>
    <d v="2012-07-17T01:16:2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s v="film &amp; video"/>
    <s v="documentary"/>
    <d v="2010-10-29T08:43:25"/>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s v="film &amp; video"/>
    <s v="documentary"/>
    <d v="2010-09-09T14:30:14"/>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s v="film &amp; video"/>
    <s v="documentary"/>
    <d v="2011-11-23T18:35:09"/>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s v="film &amp; video"/>
    <s v="documentary"/>
    <d v="2010-06-03T22:10:20"/>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s v="film &amp; video"/>
    <s v="documentary"/>
    <d v="2013-05-07T13:34:51"/>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s v="film &amp; video"/>
    <s v="documentary"/>
    <d v="2012-04-14T18:54:06"/>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s v="film &amp; video"/>
    <s v="documentary"/>
    <d v="2010-03-29T15:54:18"/>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s v="film &amp; video"/>
    <s v="documentary"/>
    <d v="2012-01-16T15:37:15"/>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s v="film &amp; video"/>
    <s v="documentary"/>
    <d v="2015-09-16T22:51:50"/>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s v="film &amp; video"/>
    <s v="documentary"/>
    <d v="2011-02-14T12:38:02"/>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s v="film &amp; video"/>
    <s v="documentary"/>
    <d v="2013-02-14T18:27:47"/>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s v="film &amp; video"/>
    <s v="documentary"/>
    <d v="2016-04-19T15:02:42"/>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s v="film &amp; video"/>
    <s v="documentary"/>
    <d v="2011-05-19T01:14:26"/>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s v="film &amp; video"/>
    <s v="documentary"/>
    <d v="2015-03-09T17:42:4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s v="film &amp; video"/>
    <s v="documentary"/>
    <d v="2010-06-01T18:07:59"/>
    <d v="2010-07-17T09:59:00"/>
  </r>
  <r>
    <n v="261"/>
    <s v="Empires: The Film"/>
    <s v="Empires explores the impact of networks on histories and philosophies of political thought."/>
    <n v="20000"/>
    <n v="21480"/>
    <x v="0"/>
    <x v="0"/>
    <s v="USD"/>
    <n v="1339080900"/>
    <n v="1334783704"/>
    <b v="1"/>
    <n v="220"/>
    <b v="1"/>
    <s v="film &amp; video/documentary"/>
    <n v="107.4"/>
    <n v="97.63636363636364"/>
    <s v="film &amp; video"/>
    <s v="documentary"/>
    <d v="2012-04-18T21:15:04"/>
    <d v="2012-06-07T14:55:00"/>
  </r>
  <r>
    <n v="262"/>
    <s v="The Last Cosmonaut"/>
    <s v="He can never die. He will live forever. He is the last cosmonaut, and this is his story."/>
    <n v="2500"/>
    <n v="6000"/>
    <x v="0"/>
    <x v="0"/>
    <s v="USD"/>
    <n v="1298699828"/>
    <n v="1294811828"/>
    <b v="1"/>
    <n v="145"/>
    <b v="1"/>
    <s v="film &amp; video/documentary"/>
    <n v="240"/>
    <n v="41.379310344827587"/>
    <s v="film &amp; video"/>
    <s v="documentary"/>
    <d v="2011-01-12T05:57:08"/>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s v="film &amp; video"/>
    <s v="documentary"/>
    <d v="2012-08-28T22:54:54"/>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s v="film &amp; video"/>
    <s v="documentary"/>
    <d v="2012-04-11T14:53:15"/>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s v="film &amp; video"/>
    <s v="documentary"/>
    <d v="2010-03-30T05:53:50"/>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s v="film &amp; video"/>
    <s v="documentary"/>
    <d v="2010-01-27T04:11:47"/>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s v="film &amp; video"/>
    <s v="documentary"/>
    <d v="2014-05-26T10:51:39"/>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s v="film &amp; video"/>
    <s v="documentary"/>
    <d v="2011-09-23T03:39:3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s v="film &amp; video"/>
    <s v="documentary"/>
    <d v="2017-01-23T04:43:42"/>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s v="film &amp; video"/>
    <s v="documentary"/>
    <d v="2011-04-04T20:47:5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s v="film &amp; video"/>
    <s v="documentary"/>
    <d v="2013-12-04T02:24:2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s v="film &amp; video"/>
    <s v="documentary"/>
    <d v="2010-02-26T21:36:31"/>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s v="film &amp; video"/>
    <s v="documentary"/>
    <d v="2011-06-03T11:57:46"/>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s v="film &amp; video"/>
    <s v="documentary"/>
    <d v="2012-03-01T21:53:49"/>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s v="film &amp; video"/>
    <s v="documentary"/>
    <d v="2012-10-11T00:46:06"/>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s v="film &amp; video"/>
    <s v="documentary"/>
    <d v="2012-02-28T01:57:54"/>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s v="film &amp; video"/>
    <s v="documentary"/>
    <d v="2015-04-23T21:23:39"/>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s v="film &amp; video"/>
    <s v="documentary"/>
    <d v="2012-09-12T00:58:59"/>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s v="film &amp; video"/>
    <s v="documentary"/>
    <d v="2017-01-24T05:51:36"/>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s v="film &amp; video"/>
    <s v="documentary"/>
    <d v="2014-04-15T14:10:35"/>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s v="film &amp; video"/>
    <s v="documentary"/>
    <d v="2009-05-17T03:55:13"/>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s v="film &amp; video"/>
    <s v="documentary"/>
    <d v="2010-01-16T22:04:52"/>
    <d v="2010-02-22T22:00:00"/>
  </r>
  <r>
    <n v="283"/>
    <s v="SOLE SURVIVOR"/>
    <s v="What is the impact of survivorship on the human condition?"/>
    <n v="18000"/>
    <n v="20569.05"/>
    <x v="0"/>
    <x v="0"/>
    <s v="USD"/>
    <n v="1306904340"/>
    <n v="1305219744"/>
    <b v="1"/>
    <n v="202"/>
    <b v="1"/>
    <s v="film &amp; video/documentary"/>
    <n v="114.27249999999999"/>
    <n v="101.8269801980198"/>
    <s v="film &amp; video"/>
    <s v="documentary"/>
    <d v="2011-05-12T17:02:24"/>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s v="film &amp; video"/>
    <s v="documentary"/>
    <d v="2011-12-27T17:43:00"/>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s v="film &amp; video"/>
    <s v="documentary"/>
    <d v="2013-08-20T18:08:48"/>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s v="film &amp; video"/>
    <s v="documentary"/>
    <d v="2013-02-08T19:35:24"/>
    <d v="2013-03-25T18: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s v="film &amp; video"/>
    <s v="documentary"/>
    <d v="2012-10-02T06:40:18"/>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s v="film &amp; video"/>
    <s v="documentary"/>
    <d v="2012-05-22T04:03:13"/>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s v="film &amp; video"/>
    <s v="documentary"/>
    <d v="2013-10-03T10:57:14"/>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s v="film &amp; video"/>
    <s v="documentary"/>
    <d v="2010-12-14T08:51:37"/>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s v="film &amp; video"/>
    <s v="documentary"/>
    <d v="2013-04-12T18:27:26"/>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s v="film &amp; video"/>
    <s v="documentary"/>
    <d v="2011-09-26T19:16:39"/>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s v="film &amp; video"/>
    <s v="documentary"/>
    <d v="2014-03-21T16:01:54"/>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s v="film &amp; video"/>
    <s v="documentary"/>
    <d v="2010-06-14T02:01:3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s v="film &amp; video"/>
    <s v="documentary"/>
    <d v="2013-09-02T00:06:49"/>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s v="film &amp; video"/>
    <s v="documentary"/>
    <d v="2012-08-13T11:24:43"/>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s v="film &amp; video"/>
    <s v="documentary"/>
    <d v="2015-03-26T17:28:21"/>
    <d v="2015-05-01T03:59:00"/>
  </r>
  <r>
    <n v="298"/>
    <s v="DisHonesty - A Documentary Feature Film"/>
    <s v="The truth is, we all lie - and by &quot;we,&quot; we mean everyone!"/>
    <n v="126000"/>
    <n v="137254.84"/>
    <x v="0"/>
    <x v="0"/>
    <s v="USD"/>
    <n v="1399669200"/>
    <n v="1394536048"/>
    <b v="1"/>
    <n v="2436"/>
    <b v="1"/>
    <s v="film &amp; video/documentary"/>
    <n v="108.93241269841269"/>
    <n v="56.344351395730705"/>
    <s v="film &amp; video"/>
    <s v="documentary"/>
    <d v="2014-03-11T11:07:2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s v="film &amp; video"/>
    <s v="documentary"/>
    <d v="2010-10-18T05:24:20"/>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s v="film &amp; video"/>
    <s v="documentary"/>
    <d v="2011-03-24T23:02:18"/>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s v="film &amp; video"/>
    <s v="documentary"/>
    <d v="2013-02-07T17:42:15"/>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s v="film &amp; video"/>
    <s v="documentary"/>
    <d v="2012-01-25T20:33:58"/>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s v="film &amp; video"/>
    <s v="documentary"/>
    <d v="2012-05-03T01:42:26"/>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s v="film &amp; video"/>
    <s v="documentary"/>
    <d v="2012-07-24T02:16:37"/>
    <d v="2012-09-01T02:00:0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s v="film &amp; video"/>
    <s v="documentary"/>
    <d v="2012-02-09T15:07:29"/>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s v="film &amp; video"/>
    <s v="documentary"/>
    <d v="2013-02-28T20:05:33"/>
    <d v="2013-03-20T19:05:33"/>
  </r>
  <r>
    <n v="307"/>
    <s v="Grammar Revolution"/>
    <s v="Why is grammar important?"/>
    <n v="22000"/>
    <n v="24490"/>
    <x v="0"/>
    <x v="0"/>
    <s v="USD"/>
    <n v="1360276801"/>
    <n v="1357684801"/>
    <b v="1"/>
    <n v="576"/>
    <b v="1"/>
    <s v="film &amp; video/documentary"/>
    <n v="111.31818181818183"/>
    <n v="42.517361111111114"/>
    <s v="film &amp; video"/>
    <s v="documentary"/>
    <d v="2013-01-08T22:40:01"/>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s v="film &amp; video"/>
    <s v="documentary"/>
    <d v="2011-01-24T16:40:10"/>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s v="film &amp; video"/>
    <s v="documentary"/>
    <d v="2012-08-13T18:02:14"/>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s v="film &amp; video"/>
    <s v="documentary"/>
    <d v="2011-10-05T04:23:43"/>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s v="film &amp; video"/>
    <s v="documentary"/>
    <d v="2011-11-21T05:16:32"/>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s v="film &amp; video"/>
    <s v="documentary"/>
    <d v="2013-03-15T21:03:5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s v="film &amp; video"/>
    <s v="documentary"/>
    <d v="2010-06-28T05:28:14"/>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s v="film &amp; video"/>
    <s v="documentary"/>
    <d v="2013-01-30T19:59:48"/>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s v="film &amp; video"/>
    <s v="documentary"/>
    <d v="2012-07-23T18:32:14"/>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s v="film &amp; video"/>
    <s v="documentary"/>
    <d v="2014-11-07T22:09:57"/>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s v="film &amp; video"/>
    <s v="documentary"/>
    <d v="2013-11-11T16:14:43"/>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s v="film &amp; video"/>
    <s v="documentary"/>
    <d v="2013-02-25T00:55:51"/>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s v="film &amp; video"/>
    <s v="documentary"/>
    <d v="2009-11-06T20:07:0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s v="film &amp; video"/>
    <s v="documentary"/>
    <d v="2015-11-23T13:13:53"/>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s v="film &amp; video"/>
    <s v="documentary"/>
    <d v="2016-10-04T10:43:06"/>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s v="film &amp; video"/>
    <s v="documentary"/>
    <d v="2016-04-13T13:40:48"/>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s v="film &amp; video"/>
    <s v="documentary"/>
    <d v="2016-11-23T07:42:46"/>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s v="film &amp; video"/>
    <s v="documentary"/>
    <d v="2015-06-29T15:01:48"/>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s v="film &amp; video"/>
    <s v="documentary"/>
    <d v="2016-11-15T04:30:33"/>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s v="film &amp; video"/>
    <s v="documentary"/>
    <d v="2017-02-09T07:3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s v="film &amp; video"/>
    <s v="documentary"/>
    <d v="2015-02-23T05:38:49"/>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s v="film &amp; video"/>
    <s v="documentary"/>
    <d v="2015-10-01T22:43:0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s v="film &amp; video"/>
    <s v="documentary"/>
    <d v="2015-10-14T11:12:07"/>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s v="film &amp; video"/>
    <s v="documentary"/>
    <d v="2013-04-15T12:22:43"/>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s v="film &amp; video"/>
    <s v="documentary"/>
    <d v="2016-05-17T13:57:14"/>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s v="film &amp; video"/>
    <s v="documentary"/>
    <d v="2015-09-16T16:19:37"/>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s v="film &amp; video"/>
    <s v="documentary"/>
    <d v="2016-03-08T15:16:31"/>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s v="film &amp; video"/>
    <s v="documentary"/>
    <d v="2015-04-07T16:22:37"/>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s v="film &amp; video"/>
    <s v="documentary"/>
    <d v="2015-04-07T17:41:5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s v="film &amp; video"/>
    <s v="documentary"/>
    <d v="2015-10-14T14:18:38"/>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s v="film &amp; video"/>
    <s v="documentary"/>
    <d v="2015-02-12T03:05:08"/>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s v="film &amp; video"/>
    <s v="documentary"/>
    <d v="2016-07-08T18:08:10"/>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s v="film &amp; video"/>
    <s v="documentary"/>
    <d v="2015-03-30T18:14:28"/>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s v="film &amp; video"/>
    <s v="documentary"/>
    <d v="2017-02-06T16:03:27"/>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s v="film &amp; video"/>
    <s v="documentary"/>
    <d v="2014-09-12T21:06:38"/>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s v="film &amp; video"/>
    <s v="documentary"/>
    <d v="2016-03-30T18:44:25"/>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s v="film &amp; video"/>
    <s v="documentary"/>
    <d v="2014-10-14T17:42:25"/>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s v="film &amp; video"/>
    <s v="documentary"/>
    <d v="2015-04-17T23:18:1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s v="film &amp; video"/>
    <s v="documentary"/>
    <d v="2015-04-20T22:39:50"/>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s v="film &amp; video"/>
    <s v="documentary"/>
    <d v="2015-09-14T12:00:21"/>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s v="film &amp; video"/>
    <s v="documentary"/>
    <d v="2015-10-15T11:53:29"/>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s v="film &amp; video"/>
    <s v="documentary"/>
    <d v="2015-07-22T14:05:16"/>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s v="film &amp; video"/>
    <s v="documentary"/>
    <d v="2017-01-25T11:58:28"/>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s v="film &amp; video"/>
    <s v="documentary"/>
    <d v="2016-08-04T01:35:09"/>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s v="film &amp; video"/>
    <s v="documentary"/>
    <d v="2016-02-27T23:09:14"/>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s v="film &amp; video"/>
    <s v="documentary"/>
    <d v="2014-09-08T04:01:08"/>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s v="film &amp; video"/>
    <s v="documentary"/>
    <d v="2015-10-20T19:00:19"/>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s v="film &amp; video"/>
    <s v="documentary"/>
    <d v="2016-03-09T19:52:01"/>
    <d v="2016-04-08T18: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s v="film &amp; video"/>
    <s v="documentary"/>
    <d v="2014-10-31T07:03:14"/>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s v="film &amp; video"/>
    <s v="documentary"/>
    <d v="2016-02-15T19:16:33"/>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s v="film &amp; video"/>
    <s v="documentary"/>
    <d v="2015-03-15T05:19: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s v="film &amp; video"/>
    <s v="documentary"/>
    <d v="2016-05-17T20:38:41"/>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s v="film &amp; video"/>
    <s v="documentary"/>
    <d v="2014-10-23T01:41:30"/>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s v="film &amp; video"/>
    <s v="documentary"/>
    <d v="2015-06-08T21:33:0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s v="film &amp; video"/>
    <s v="documentary"/>
    <d v="2014-10-24T00:01:46"/>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s v="film &amp; video"/>
    <s v="documentary"/>
    <d v="2014-07-17T05:03:11"/>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s v="film &amp; video"/>
    <s v="documentary"/>
    <d v="2010-03-18T17:52:16"/>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s v="film &amp; video"/>
    <s v="documentary"/>
    <d v="2014-05-21T20:37:52"/>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s v="film &amp; video"/>
    <s v="documentary"/>
    <d v="2014-01-29T14:33:19"/>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s v="film &amp; video"/>
    <s v="documentary"/>
    <d v="2012-04-20T19:01:58"/>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s v="film &amp; video"/>
    <s v="documentary"/>
    <d v="2013-03-22T13:51:18"/>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s v="film &amp; video"/>
    <s v="documentary"/>
    <d v="2015-02-08T14:32:02"/>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s v="film &amp; video"/>
    <s v="documentary"/>
    <d v="2011-12-16T13:14:2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s v="film &amp; video"/>
    <s v="documentary"/>
    <d v="2016-12-07T19:05:0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s v="film &amp; video"/>
    <s v="documentary"/>
    <d v="2012-12-18T18:25:39"/>
    <d v="2013-02-01T18:25:39"/>
  </r>
  <r>
    <n v="372"/>
    <s v="Wild Equus"/>
    <s v="A short documentary exploring the uses of 'Natural Horsemanship' across Europe"/>
    <n v="300"/>
    <n v="376"/>
    <x v="0"/>
    <x v="1"/>
    <s v="GBP"/>
    <n v="1459872000"/>
    <n v="1456408244"/>
    <b v="0"/>
    <n v="9"/>
    <b v="1"/>
    <s v="film &amp; video/documentary"/>
    <n v="125.33333333333334"/>
    <n v="41.777777777777779"/>
    <s v="film &amp; video"/>
    <s v="documentary"/>
    <d v="2016-02-25T13:50:44"/>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s v="film &amp; video"/>
    <s v="documentary"/>
    <d v="2012-06-18T21:53:18"/>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s v="film &amp; video"/>
    <s v="documentary"/>
    <d v="2011-08-02T21:20:31"/>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s v="film &amp; video"/>
    <s v="documentary"/>
    <d v="2014-01-18T23:38:31"/>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s v="film &amp; video"/>
    <s v="documentary"/>
    <d v="2016-07-25T10:51:5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s v="film &amp; video"/>
    <s v="documentary"/>
    <d v="2015-10-15T06:01:08"/>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s v="film &amp; video"/>
    <s v="documentary"/>
    <d v="2016-01-01T13:43:2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s v="film &amp; video"/>
    <s v="documentary"/>
    <d v="2012-03-19T16:31:12"/>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s v="film &amp; video"/>
    <s v="documentary"/>
    <d v="2015-12-29T17:16:32"/>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s v="film &amp; video"/>
    <s v="documentary"/>
    <d v="2012-06-25T16:45:17"/>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s v="film &amp; video"/>
    <s v="documentary"/>
    <d v="2012-08-23T17:01:40"/>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s v="film &amp; video"/>
    <s v="documentary"/>
    <d v="2014-04-26T02:49:19"/>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s v="film &amp; video"/>
    <s v="documentary"/>
    <d v="2014-12-07T18:45:47"/>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s v="film &amp; video"/>
    <s v="documentary"/>
    <d v="2014-10-22T14:01:41"/>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s v="film &amp; video"/>
    <s v="documentary"/>
    <d v="2015-07-26T22:49:51"/>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s v="film &amp; video"/>
    <s v="documentary"/>
    <d v="2015-07-15T16:14:18"/>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s v="film &amp; video"/>
    <s v="documentary"/>
    <d v="2016-06-28T01:49:40"/>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s v="film &amp; video"/>
    <s v="documentary"/>
    <d v="2014-02-04T01:30:50"/>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s v="film &amp; video"/>
    <s v="documentary"/>
    <d v="2015-04-18T00:52:52"/>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s v="film &amp; video"/>
    <s v="documentary"/>
    <d v="2011-11-18T01:00:5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s v="film &amp; video"/>
    <s v="documentary"/>
    <d v="2011-08-08T17:12:51"/>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s v="film &amp; video"/>
    <s v="documentary"/>
    <d v="2013-09-09T17:00:52"/>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s v="film &amp; video"/>
    <s v="documentary"/>
    <d v="2016-02-17T19:38:02"/>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s v="film &amp; video"/>
    <s v="documentary"/>
    <d v="2012-03-22T21:49:20"/>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s v="film &amp; video"/>
    <s v="documentary"/>
    <d v="2012-06-22T13:33:2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s v="film &amp; video"/>
    <s v="documentary"/>
    <d v="2010-07-20T18:38:04"/>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s v="film &amp; video"/>
    <s v="documentary"/>
    <d v="2015-03-15T19:02:06"/>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s v="film &amp; video"/>
    <s v="documentary"/>
    <d v="2016-11-13T21:01:07"/>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s v="film &amp; video"/>
    <s v="documentary"/>
    <d v="2014-04-16T15:15:47"/>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s v="film &amp; video"/>
    <s v="documentary"/>
    <d v="2011-07-08T20:12:50"/>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s v="film &amp; video"/>
    <s v="documentary"/>
    <d v="2015-10-15T12:56:57"/>
    <d v="2015-11-05T13: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s v="film &amp; video"/>
    <s v="documentary"/>
    <d v="2011-06-24T07:27:21"/>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s v="film &amp; video"/>
    <s v="documentary"/>
    <d v="2014-01-07T15:04:22"/>
    <d v="2014-02-05T23:04:00"/>
  </r>
  <r>
    <n v="405"/>
    <s v="The Healing Effect Movie"/>
    <s v="Come, join our movie movement.  A new documentary about the healing power of food."/>
    <n v="2820"/>
    <n v="3036"/>
    <x v="0"/>
    <x v="0"/>
    <s v="USD"/>
    <n v="1394071339"/>
    <n v="1391479339"/>
    <b v="0"/>
    <n v="55"/>
    <b v="1"/>
    <s v="film &amp; video/documentary"/>
    <n v="107.65957446808511"/>
    <n v="55.2"/>
    <s v="film &amp; video"/>
    <s v="documentary"/>
    <d v="2014-02-04T02:02:19"/>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s v="film &amp; video"/>
    <s v="documentary"/>
    <d v="2011-04-05T03:53:57"/>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s v="film &amp; video"/>
    <s v="documentary"/>
    <d v="2011-09-20T20:54:10"/>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s v="film &amp; video"/>
    <s v="documentary"/>
    <d v="2013-09-26T17:39:50"/>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s v="film &amp; video"/>
    <s v="documentary"/>
    <d v="2016-06-22T20:42:24"/>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s v="film &amp; video"/>
    <s v="documentary"/>
    <d v="2015-04-19T23:33:17"/>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s v="film &amp; video"/>
    <s v="documentary"/>
    <d v="2013-11-20T04:13:24"/>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s v="film &amp; video"/>
    <s v="documentary"/>
    <d v="2012-07-09T17:49:38"/>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s v="film &amp; video"/>
    <s v="documentary"/>
    <d v="2012-06-19T21:03:31"/>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s v="film &amp; video"/>
    <s v="documentary"/>
    <d v="2013-09-12T01:31:05"/>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s v="film &amp; video"/>
    <s v="documentary"/>
    <d v="2014-09-22T20:26:42"/>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s v="film &amp; video"/>
    <s v="documentary"/>
    <d v="2014-01-09T09:30:31"/>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s v="film &amp; video"/>
    <s v="documentary"/>
    <d v="2013-03-27T23:17:40"/>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s v="film &amp; video"/>
    <s v="documentary"/>
    <d v="2015-06-23T06:46:37"/>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s v="film &amp; video"/>
    <s v="documentary"/>
    <d v="2013-04-30T20:13:07"/>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s v="film &amp; video"/>
    <s v="animation"/>
    <d v="2014-02-12T05:40:31"/>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s v="film &amp; video"/>
    <s v="animation"/>
    <d v="2015-06-22T11:47:36"/>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s v="film &amp; video"/>
    <s v="animation"/>
    <d v="2014-08-12T06:14:57"/>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s v="film &amp; video"/>
    <s v="animation"/>
    <d v="2013-05-06T22:13:50"/>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s v="film &amp; video"/>
    <s v="animation"/>
    <d v="2012-01-26T09:01:39"/>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s v="film &amp; video"/>
    <s v="animation"/>
    <d v="2015-09-28T20:40:04"/>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s v="film &amp; video"/>
    <s v="animation"/>
    <d v="2016-01-31T17:05:14"/>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s v="film &amp; video"/>
    <s v="animation"/>
    <d v="2015-10-08T21:49:00"/>
    <d v="2015-10-22T18:59:00"/>
  </r>
  <r>
    <n v="428"/>
    <s v="Little Clay Bible - Zacchaeus"/>
    <s v="Fresh, fun, entertaining Bible stories on YouTube, stop-motion style."/>
    <n v="12000"/>
    <n v="676"/>
    <x v="2"/>
    <x v="0"/>
    <s v="USD"/>
    <n v="1402956000"/>
    <n v="1400523845"/>
    <b v="0"/>
    <n v="13"/>
    <b v="0"/>
    <s v="film &amp; video/animation"/>
    <n v="5.6333333333333329"/>
    <n v="52"/>
    <s v="film &amp; video"/>
    <s v="animation"/>
    <d v="2014-05-19T18:24:05"/>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s v="film &amp; video"/>
    <s v="animation"/>
    <d v="2009-09-14T21:38:02"/>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s v="film &amp; video"/>
    <s v="animation"/>
    <d v="2013-08-27T02:34:27"/>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s v="film &amp; video"/>
    <s v="animation"/>
    <d v="2016-06-05T20:54:43"/>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s v="film &amp; video"/>
    <s v="animation"/>
    <d v="2015-08-22T17:26:21"/>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s v="film &amp; video"/>
    <s v="animation"/>
    <d v="2015-08-12T15:07:02"/>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s v="film &amp; video"/>
    <s v="animation"/>
    <d v="2013-10-29T20:01:42"/>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s v="film &amp; video"/>
    <s v="animation"/>
    <d v="2013-08-14T17:56:20"/>
    <d v="2013-09-13T17:56:20"/>
  </r>
  <r>
    <n v="436"/>
    <s v="Blinky"/>
    <s v="Blinky is the story of a naÃ¯ve simpleton who suddenly finds himself struggling to adapt to changes within his environment."/>
    <n v="1000"/>
    <n v="0"/>
    <x v="2"/>
    <x v="0"/>
    <s v="USD"/>
    <n v="1375260113"/>
    <n v="1372668113"/>
    <b v="0"/>
    <n v="0"/>
    <b v="0"/>
    <s v="film &amp; video/animation"/>
    <n v="0"/>
    <n v="0"/>
    <s v="film &amp; video"/>
    <s v="animation"/>
    <d v="2013-07-01T08:41:53"/>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s v="film &amp; video"/>
    <s v="animation"/>
    <d v="2016-08-09T07:38:46"/>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s v="film &amp; video"/>
    <s v="animation"/>
    <d v="2015-10-19T06:15:5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s v="film &amp; video"/>
    <s v="animation"/>
    <d v="2014-10-07T18:16:58"/>
    <d v="2014-10-17T18:16:58"/>
  </r>
  <r>
    <n v="440"/>
    <s v="Consumed"/>
    <s v="A stop-motion animation made by a one girl team, with a camera, creativity, and a lot of determination."/>
    <n v="5000"/>
    <n v="5"/>
    <x v="2"/>
    <x v="0"/>
    <s v="USD"/>
    <n v="1458859153"/>
    <n v="1456270753"/>
    <b v="0"/>
    <n v="1"/>
    <b v="0"/>
    <s v="film &amp; video/animation"/>
    <n v="0.1"/>
    <n v="5"/>
    <s v="film &amp; video"/>
    <s v="animation"/>
    <d v="2016-02-23T23:39:13"/>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s v="film &amp; video"/>
    <s v="animation"/>
    <d v="2013-10-03T19:03:16"/>
    <d v="2013-11-02T19:03:16"/>
  </r>
  <r>
    <n v="442"/>
    <s v="The Paranormal Idiot"/>
    <s v="Doomsday is here"/>
    <n v="17000"/>
    <n v="6691"/>
    <x v="2"/>
    <x v="0"/>
    <s v="USD"/>
    <n v="1424380783"/>
    <n v="1421788783"/>
    <b v="0"/>
    <n v="17"/>
    <b v="0"/>
    <s v="film &amp; video/animation"/>
    <n v="39.358823529411765"/>
    <n v="393.58823529411762"/>
    <s v="film &amp; video"/>
    <s v="animation"/>
    <d v="2015-01-20T21:19:43"/>
    <d v="2015-02-19T21:19:43"/>
  </r>
  <r>
    <n v="443"/>
    <s v="Bad Teddy Studios"/>
    <s v="We love cartoons!! We want to make more but it costs money to so. Be apart of your daily dose of WTF!?! Pledge now!!"/>
    <n v="10000"/>
    <n v="10"/>
    <x v="2"/>
    <x v="5"/>
    <s v="CAD"/>
    <n v="1391991701"/>
    <n v="1389399701"/>
    <b v="0"/>
    <n v="2"/>
    <b v="0"/>
    <s v="film &amp; video/animation"/>
    <n v="0.1"/>
    <n v="5"/>
    <s v="film &amp; video"/>
    <s v="animation"/>
    <d v="2014-01-11T00:21:41"/>
    <d v="2014-02-10T00:21:41"/>
  </r>
  <r>
    <n v="444"/>
    <s v="Discovering the Other Woman"/>
    <s v="An upcoming animated web sitcom series centered around dealing with life, love, and relationships."/>
    <n v="1000"/>
    <n v="50"/>
    <x v="2"/>
    <x v="0"/>
    <s v="USD"/>
    <n v="1329342361"/>
    <n v="1324158361"/>
    <b v="0"/>
    <n v="1"/>
    <b v="0"/>
    <s v="film &amp; video/animation"/>
    <n v="5"/>
    <n v="50"/>
    <s v="film &amp; video"/>
    <s v="animation"/>
    <d v="2011-12-17T21:46:01"/>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s v="film &amp; video"/>
    <s v="animation"/>
    <d v="2015-05-06T08:02:5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s v="film &amp; video"/>
    <s v="animation"/>
    <d v="2015-02-02T02:00:20"/>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s v="film &amp; video"/>
    <s v="animation"/>
    <d v="2013-02-26T13:19:23"/>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s v="film &amp; video"/>
    <s v="animation"/>
    <d v="2014-04-24T18:11:35"/>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s v="film &amp; video"/>
    <s v="animation"/>
    <d v="2013-09-17T13:38:05"/>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s v="film &amp; video"/>
    <s v="animation"/>
    <d v="2014-01-15T22:43:2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s v="film &amp; video"/>
    <s v="animation"/>
    <d v="2013-12-26T17:09:51"/>
    <d v="2014-01-25T17:09:51"/>
  </r>
  <r>
    <n v="452"/>
    <s v="Lost in the Shadows"/>
    <s v="A man must find his way out of the depths of the shadows by using the aid of a little girl."/>
    <n v="750"/>
    <n v="480"/>
    <x v="2"/>
    <x v="0"/>
    <s v="USD"/>
    <n v="1431536015"/>
    <n v="1428944015"/>
    <b v="0"/>
    <n v="12"/>
    <b v="0"/>
    <s v="film &amp; video/animation"/>
    <n v="64"/>
    <n v="40"/>
    <s v="film &amp; video"/>
    <s v="animation"/>
    <d v="2015-04-13T16:53:35"/>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s v="film &amp; video"/>
    <s v="animation"/>
    <d v="2015-02-03T19:47:59"/>
    <d v="2015-02-19T19: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s v="film &amp; video"/>
    <s v="animation"/>
    <d v="2014-10-26T17:12:51"/>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s v="film &amp; video"/>
    <s v="animation"/>
    <d v="2012-03-03T00:03:42"/>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s v="film &amp; video"/>
    <s v="animation"/>
    <d v="2013-09-30T16:40:01"/>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s v="film &amp; video"/>
    <s v="animation"/>
    <d v="2014-07-17T18:25:12"/>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s v="film &amp; video"/>
    <s v="animation"/>
    <d v="2013-04-14T16:47:40"/>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s v="film &amp; video"/>
    <s v="animation"/>
    <d v="2011-09-14T15:22:07"/>
    <d v="2011-11-13T16:22:07"/>
  </r>
  <r>
    <n v="460"/>
    <s v="Darwin's Kiss"/>
    <s v="An animated web series about biological evolution gone haywire."/>
    <n v="8500"/>
    <n v="25"/>
    <x v="2"/>
    <x v="0"/>
    <s v="USD"/>
    <n v="1401595200"/>
    <n v="1398862875"/>
    <b v="0"/>
    <n v="2"/>
    <b v="0"/>
    <s v="film &amp; video/animation"/>
    <n v="0.29411764705882354"/>
    <n v="12.5"/>
    <s v="film &amp; video"/>
    <s v="animation"/>
    <d v="2014-04-30T13:01:15"/>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s v="film &amp; video"/>
    <s v="animation"/>
    <d v="2013-05-13T20:19:27"/>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s v="film &amp; video"/>
    <s v="animation"/>
    <d v="2011-06-11T03:02:21"/>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s v="film &amp; video"/>
    <s v="animation"/>
    <d v="2011-07-26T17:02:3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5E-2"/>
    <n v="1"/>
    <s v="film &amp; video"/>
    <s v="animation"/>
    <d v="2016-04-28T20:22:15"/>
    <d v="2016-05-18T20:22:15"/>
  </r>
  <r>
    <n v="465"/>
    <s v="&quot;Amp&quot; A Story About a Robot"/>
    <s v="&quot;Amp&quot; is a short film about a robot with needs."/>
    <n v="512"/>
    <n v="138"/>
    <x v="2"/>
    <x v="0"/>
    <s v="USD"/>
    <n v="1403837574"/>
    <n v="1402455174"/>
    <b v="0"/>
    <n v="8"/>
    <b v="0"/>
    <s v="film &amp; video/animation"/>
    <n v="26.953125"/>
    <n v="17.25"/>
    <s v="film &amp; video"/>
    <s v="animation"/>
    <d v="2014-06-11T02:52:54"/>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s v="film &amp; video"/>
    <s v="animation"/>
    <d v="2012-08-08T22:37:44"/>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s v="film &amp; video"/>
    <s v="animation"/>
    <d v="2012-08-14T16:18:54"/>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s v="film &amp; video"/>
    <s v="animation"/>
    <d v="2012-05-12T04:01:23"/>
    <d v="2012-07-11T03:51:05"/>
  </r>
  <r>
    <n v="469"/>
    <s v="Dreamland PERSONALISED Animated Shorts Film"/>
    <s v="Create a personalised animation film using your child's name and photo."/>
    <n v="6000"/>
    <n v="0"/>
    <x v="2"/>
    <x v="1"/>
    <s v="GBP"/>
    <n v="1409960724"/>
    <n v="1404776724"/>
    <b v="0"/>
    <n v="0"/>
    <b v="0"/>
    <s v="film &amp; video/animation"/>
    <n v="0"/>
    <n v="0"/>
    <s v="film &amp; video"/>
    <s v="animation"/>
    <d v="2014-07-07T23:45:24"/>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s v="film &amp; video"/>
    <s v="animation"/>
    <d v="2013-11-27T04:01:29"/>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s v="film &amp; video"/>
    <s v="animation"/>
    <d v="2014-03-05T17:19:39"/>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s v="film &amp; video"/>
    <s v="animation"/>
    <d v="2014-07-24T22:08:38"/>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s v="film &amp; video"/>
    <s v="animation"/>
    <d v="2014-08-18T16:45:19"/>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s v="film &amp; video"/>
    <s v="animation"/>
    <d v="2017-01-18T07:53:49"/>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s v="film &amp; video"/>
    <s v="animation"/>
    <d v="2015-04-06T02:04:03"/>
    <d v="2015-05-06T02:04:03"/>
  </r>
  <r>
    <n v="476"/>
    <s v="Sight Word Music Videos"/>
    <s v="Animated Music Videos that teach kids how to read."/>
    <n v="220000"/>
    <n v="4906.59"/>
    <x v="2"/>
    <x v="0"/>
    <s v="USD"/>
    <n v="1401767940"/>
    <n v="1398727441"/>
    <b v="0"/>
    <n v="124"/>
    <b v="0"/>
    <s v="film &amp; video/animation"/>
    <n v="2.230268181818182"/>
    <n v="39.569274193548388"/>
    <s v="film &amp; video"/>
    <s v="animation"/>
    <d v="2014-04-28T23:24:01"/>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s v="film &amp; video"/>
    <s v="animation"/>
    <d v="2012-03-19T20:02:14"/>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s v="film &amp; video"/>
    <s v="animation"/>
    <d v="2015-03-02T21:51:49"/>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s v="film &amp; video"/>
    <s v="animation"/>
    <d v="2014-09-22T09:47:15"/>
    <d v="2014-11-21T10: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s v="film &amp; video"/>
    <s v="animation"/>
    <d v="2013-07-10T12:00:15"/>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s v="film &amp; video"/>
    <s v="animation"/>
    <d v="2012-09-10T16:08:09"/>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1"/>
    <n v="10"/>
    <s v="film &amp; video"/>
    <s v="animation"/>
    <d v="2016-03-18T21:31:30"/>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s v="film &amp; video"/>
    <s v="animation"/>
    <d v="2012-11-30T04:44:32"/>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s v="film &amp; video"/>
    <s v="animation"/>
    <d v="2015-09-25T22:32:52"/>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s v="film &amp; video"/>
    <s v="animation"/>
    <d v="2013-04-17T12:08:19"/>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s v="film &amp; video"/>
    <s v="animation"/>
    <d v="2014-05-02T22:37:19"/>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s v="film &amp; video"/>
    <s v="animation"/>
    <d v="2016-10-26T14:16:34"/>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s v="film &amp; video"/>
    <s v="animation"/>
    <d v="2016-12-10T01:18:20"/>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s v="film &amp; video"/>
    <s v="animation"/>
    <d v="2011-12-05T11:33:36"/>
    <d v="2012-01-05T11:33:00"/>
  </r>
  <r>
    <n v="490"/>
    <s v="PROJECT IS CANCELLED"/>
    <s v="Cancelled"/>
    <n v="1000"/>
    <n v="0"/>
    <x v="2"/>
    <x v="0"/>
    <s v="USD"/>
    <n v="1345677285"/>
    <n v="1343085285"/>
    <b v="0"/>
    <n v="0"/>
    <b v="0"/>
    <s v="film &amp; video/animation"/>
    <n v="0"/>
    <n v="0"/>
    <s v="film &amp; video"/>
    <s v="animation"/>
    <d v="2012-07-23T23:14:45"/>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s v="film &amp; video"/>
    <s v="animation"/>
    <d v="2015-12-28T23:34:59"/>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s v="film &amp; video"/>
    <s v="animation"/>
    <d v="2016-08-14T00:50:30"/>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s v="film &amp; video"/>
    <s v="animation"/>
    <d v="2015-04-20T17:25:38"/>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s v="film &amp; video"/>
    <s v="animation"/>
    <d v="2014-06-09T19:56:05"/>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s v="film &amp; video"/>
    <s v="animation"/>
    <d v="2015-06-16T19:51:45"/>
    <d v="2015-07-16T19:51:45"/>
  </r>
  <r>
    <n v="496"/>
    <s v="Airships and Anatasia: The Movie"/>
    <s v="The movie is about the adventures of Ethan, Danna, The mysterious inventor and more."/>
    <n v="60000"/>
    <n v="1"/>
    <x v="2"/>
    <x v="0"/>
    <s v="USD"/>
    <n v="1392070874"/>
    <n v="1386886874"/>
    <b v="0"/>
    <n v="1"/>
    <b v="0"/>
    <s v="film &amp; video/animation"/>
    <n v="1.6666666666666668E-3"/>
    <n v="1"/>
    <s v="film &amp; video"/>
    <s v="animation"/>
    <d v="2013-12-12T22:21:14"/>
    <d v="2014-02-10T22:21:14"/>
  </r>
  <r>
    <n v="497"/>
    <s v="Galaxy Probe Kids"/>
    <s v="live-action/animated series pilot."/>
    <n v="4480"/>
    <n v="30"/>
    <x v="2"/>
    <x v="0"/>
    <s v="USD"/>
    <n v="1419483600"/>
    <n v="1414889665"/>
    <b v="0"/>
    <n v="3"/>
    <b v="0"/>
    <s v="film &amp; video/animation"/>
    <n v="0.6696428571428571"/>
    <n v="10"/>
    <s v="film &amp; video"/>
    <s v="animation"/>
    <d v="2014-11-02T00:54:25"/>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s v="film &amp; video"/>
    <s v="animation"/>
    <d v="2011-11-11T18:17:29"/>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s v="film &amp; video"/>
    <s v="animation"/>
    <d v="2009-08-18T21:29:28"/>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s v="film &amp; video"/>
    <s v="animation"/>
    <d v="2010-03-10T21:15:51"/>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s v="film &amp; video"/>
    <s v="animation"/>
    <d v="2011-06-09T05:37:3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s v="film &amp; video"/>
    <s v="animation"/>
    <d v="2012-02-17T13:17:05"/>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s v="film &amp; video"/>
    <s v="animation"/>
    <d v="2014-12-18T12:38:2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s v="film &amp; video"/>
    <s v="animation"/>
    <d v="2012-02-10T23:36:27"/>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s v="film &amp; video"/>
    <s v="animation"/>
    <d v="2015-11-10T02:21:26"/>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s v="film &amp; video"/>
    <s v="animation"/>
    <d v="2013-07-11T13:15:20"/>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s v="film &amp; video"/>
    <s v="animation"/>
    <d v="2012-09-04T23:00:5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s v="film &amp; video"/>
    <s v="animation"/>
    <d v="2012-03-27T00:35:01"/>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2"/>
    <n v="10"/>
    <s v="film &amp; video"/>
    <s v="animation"/>
    <d v="2015-05-29T15:09:30"/>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s v="film &amp; video"/>
    <s v="animation"/>
    <d v="2016-01-31T04:13:59"/>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s v="film &amp; video"/>
    <s v="animation"/>
    <d v="2013-03-07T07:16:22"/>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s v="film &amp; video"/>
    <s v="animation"/>
    <d v="2016-10-06T17:48:47"/>
    <d v="2016-11-20T18: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s v="film &amp; video"/>
    <s v="animation"/>
    <d v="2016-07-01T15:41:45"/>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s v="film &amp; video"/>
    <s v="animation"/>
    <d v="2014-07-10T14:44:07"/>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s v="film &amp; video"/>
    <s v="animation"/>
    <d v="2015-11-19T11:46:41"/>
    <d v="2015-12-29T11:46:41"/>
  </r>
  <r>
    <n v="516"/>
    <s v="Shipmates"/>
    <s v="A big brother style comedy animation series starring famous seafarers"/>
    <n v="5000"/>
    <n v="0"/>
    <x v="2"/>
    <x v="1"/>
    <s v="GBP"/>
    <n v="1432752080"/>
    <n v="1427568080"/>
    <b v="0"/>
    <n v="0"/>
    <b v="0"/>
    <s v="film &amp; video/animation"/>
    <n v="0"/>
    <n v="0"/>
    <s v="film &amp; video"/>
    <s v="animation"/>
    <d v="2015-03-28T18:41:20"/>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s v="film &amp; video"/>
    <s v="animation"/>
    <d v="2017-01-03T14:46:01"/>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s v="film &amp; video"/>
    <s v="animation"/>
    <d v="2015-08-07T14:47:04"/>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s v="film &amp; video"/>
    <s v="animation"/>
    <d v="2012-11-05T09:23:41"/>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s v="theater"/>
    <s v="plays"/>
    <d v="2015-11-10T16:51:01"/>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s v="theater"/>
    <s v="plays"/>
    <d v="2016-10-03T02:13:39"/>
    <d v="2016-11-01T04:59:00"/>
  </r>
  <r>
    <n v="522"/>
    <s v="COMPASS PLAYERS"/>
    <s v="*** TO MAKE DONATIONS IN THE FUTURE                                   GO TO OUR WEBSITE: www.compassplayers.com ***"/>
    <n v="3000"/>
    <n v="3440"/>
    <x v="0"/>
    <x v="0"/>
    <s v="USD"/>
    <n v="1458518325"/>
    <n v="1456793925"/>
    <b v="0"/>
    <n v="31"/>
    <b v="1"/>
    <s v="theater/plays"/>
    <n v="114.66666666666667"/>
    <n v="110.96774193548387"/>
    <s v="theater"/>
    <s v="plays"/>
    <d v="2016-03-01T00:58:45"/>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s v="theater"/>
    <s v="plays"/>
    <d v="2015-08-22T03:11:16"/>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s v="theater"/>
    <s v="plays"/>
    <d v="2016-05-02T17:12:49"/>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s v="theater"/>
    <s v="plays"/>
    <d v="2014-07-30T09:37:21"/>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s v="theater"/>
    <s v="plays"/>
    <d v="2015-07-07T14:12:24"/>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s v="theater"/>
    <s v="plays"/>
    <d v="2017-01-18T04:56:06"/>
    <d v="2017-02-17T16:05:00"/>
  </r>
  <r>
    <n v="528"/>
    <s v="Devastated No Matter What"/>
    <s v="A Festival Backed Production of a Full-Length Play."/>
    <n v="1150"/>
    <n v="1330"/>
    <x v="0"/>
    <x v="0"/>
    <s v="USD"/>
    <n v="1434921600"/>
    <n v="1433109907"/>
    <b v="0"/>
    <n v="30"/>
    <b v="1"/>
    <s v="theater/plays"/>
    <n v="115.65217391304347"/>
    <n v="44.333333333333336"/>
    <s v="theater"/>
    <s v="plays"/>
    <d v="2015-05-31T22:05:07"/>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s v="theater"/>
    <s v="plays"/>
    <d v="2016-12-21T00:44:54"/>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s v="theater"/>
    <s v="plays"/>
    <d v="2015-06-02T14:11:08"/>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s v="theater"/>
    <s v="plays"/>
    <d v="2016-11-02T01:33:49"/>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s v="theater"/>
    <s v="plays"/>
    <d v="2016-04-13T00:10:08"/>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s v="theater"/>
    <s v="plays"/>
    <d v="2016-04-22T10:26:05"/>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s v="theater"/>
    <s v="plays"/>
    <d v="2015-09-23T19:27:50"/>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s v="theater"/>
    <s v="plays"/>
    <d v="2016-12-07T13:05:0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s v="theater"/>
    <s v="plays"/>
    <d v="2015-06-24T08:16:47"/>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s v="theater"/>
    <s v="plays"/>
    <d v="2015-10-05T18:26:31"/>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s v="theater"/>
    <s v="plays"/>
    <d v="2016-04-13T19:04:23"/>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s v="theater"/>
    <s v="plays"/>
    <d v="2016-06-14T01:11:47"/>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s v="technology"/>
    <s v="web"/>
    <d v="2015-01-05T19:36:46"/>
    <d v="2015-02-04T19:36:46"/>
  </r>
  <r>
    <n v="541"/>
    <s v="Deviations"/>
    <s v="A website dedicated to local Kink Communities; to find others with matching interests and bring them together."/>
    <n v="4500"/>
    <n v="25"/>
    <x v="2"/>
    <x v="0"/>
    <s v="USD"/>
    <n v="1446080834"/>
    <n v="1443488834"/>
    <b v="0"/>
    <n v="1"/>
    <b v="0"/>
    <s v="technology/web"/>
    <n v="0.55555555555555558"/>
    <n v="25"/>
    <s v="technology"/>
    <s v="web"/>
    <d v="2015-09-29T01:07:14"/>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s v="technology"/>
    <s v="web"/>
    <d v="2016-03-04T17:41:56"/>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s v="technology"/>
    <s v="web"/>
    <d v="2014-10-02T02:12:42"/>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s v="technology"/>
    <s v="web"/>
    <d v="2016-06-04T15:46:00"/>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s v="technology"/>
    <s v="web"/>
    <d v="2015-10-06T14:13:09"/>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s v="technology"/>
    <s v="web"/>
    <d v="2015-09-02T16:01:55"/>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s v="technology"/>
    <s v="web"/>
    <d v="2016-01-11T16:42:44"/>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s v="technology"/>
    <s v="web"/>
    <d v="2015-09-29T21:40: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s v="technology"/>
    <s v="web"/>
    <d v="2015-06-08T15:17:02"/>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s v="technology"/>
    <s v="web"/>
    <d v="2017-01-18T16:17:25"/>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s v="technology"/>
    <s v="web"/>
    <d v="2015-06-18T06:37:04"/>
    <d v="2015-08-01T17:53:00"/>
  </r>
  <r>
    <n v="552"/>
    <s v="Spinnable Social Media"/>
    <s v="Axoral is a 3d interactive social media interface, with the potential to be so much more, but we need your help!"/>
    <n v="45000"/>
    <n v="0"/>
    <x v="2"/>
    <x v="5"/>
    <s v="CAD"/>
    <n v="1452350896"/>
    <n v="1447166896"/>
    <b v="0"/>
    <n v="0"/>
    <b v="0"/>
    <s v="technology/web"/>
    <n v="0"/>
    <n v="0"/>
    <s v="technology"/>
    <s v="web"/>
    <d v="2015-11-10T14:48:16"/>
    <d v="2016-01-09T14:48:16"/>
  </r>
  <r>
    <n v="553"/>
    <s v="sellorshopusa.com"/>
    <s v="Groundbreaking New Classifieds Website Grows Into Largest Nationwide Coverage By Turning Users Into Entrepreneurs"/>
    <n v="25000"/>
    <n v="123"/>
    <x v="2"/>
    <x v="0"/>
    <s v="USD"/>
    <n v="1415988991"/>
    <n v="1413393391"/>
    <b v="0"/>
    <n v="6"/>
    <b v="0"/>
    <s v="technology/web"/>
    <n v="0.49199999999999999"/>
    <n v="20.5"/>
    <s v="technology"/>
    <s v="web"/>
    <d v="2014-10-15T17:16:31"/>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s v="technology"/>
    <s v="web"/>
    <d v="2014-09-19T16:26:12"/>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s v="technology"/>
    <s v="web"/>
    <d v="2016-05-13T08:29:03"/>
    <d v="2016-06-12T08:29:03"/>
  </r>
  <r>
    <n v="556"/>
    <s v="Braille Academy"/>
    <s v="An educational platform for learning Unified English Braille Code"/>
    <n v="8000"/>
    <n v="200"/>
    <x v="2"/>
    <x v="0"/>
    <s v="USD"/>
    <n v="1452112717"/>
    <n v="1449520717"/>
    <b v="0"/>
    <n v="1"/>
    <b v="0"/>
    <s v="technology/web"/>
    <n v="2.5"/>
    <n v="200"/>
    <s v="technology"/>
    <s v="web"/>
    <d v="2015-12-07T20:38:37"/>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s v="technology"/>
    <s v="web"/>
    <d v="2016-11-02T22:36:43"/>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s v="technology"/>
    <s v="web"/>
    <d v="2015-02-22T21:11:45"/>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s v="technology"/>
    <s v="web"/>
    <d v="2015-11-13T06:47:40"/>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2"/>
    <n v="4"/>
    <s v="technology"/>
    <s v="web"/>
    <d v="2014-11-17T18:30:45"/>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s v="technology"/>
    <s v="web"/>
    <d v="2015-09-21T15:48:33"/>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s v="technology"/>
    <s v="web"/>
    <d v="2016-11-18T09:20:15"/>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s v="technology"/>
    <s v="web"/>
    <d v="2015-01-18T01:40:47"/>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s v="technology"/>
    <s v="web"/>
    <d v="2016-02-11T22:37:55"/>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s v="technology"/>
    <s v="web"/>
    <d v="2015-06-10T18:50:49"/>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s v="technology"/>
    <s v="web"/>
    <d v="2016-06-14T16:25:33"/>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s v="technology"/>
    <s v="web"/>
    <d v="2014-12-02T20:13:14"/>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s v="technology"/>
    <s v="web"/>
    <d v="2015-12-10T22:07:03"/>
    <d v="2016-01-16T11:00:00"/>
  </r>
  <r>
    <n v="569"/>
    <s v="Mioti"/>
    <s v="Mioti is an indie game marketplace that doubles as a community for developers to join networks and discuss projects."/>
    <n v="2500"/>
    <n v="20"/>
    <x v="2"/>
    <x v="5"/>
    <s v="CAD"/>
    <n v="1451679612"/>
    <n v="1449087612"/>
    <b v="0"/>
    <n v="1"/>
    <b v="0"/>
    <s v="technology/web"/>
    <n v="0.8"/>
    <n v="20"/>
    <s v="technology"/>
    <s v="web"/>
    <d v="2015-12-02T20:20:12"/>
    <d v="2016-01-01T20:20:12"/>
  </r>
  <r>
    <n v="570"/>
    <s v="Relaunching in May"/>
    <s v="Humans have AM/FM/Satellite radio, kids have radio Disney, pets have DogCatRadio."/>
    <n v="85000"/>
    <n v="142"/>
    <x v="2"/>
    <x v="0"/>
    <s v="USD"/>
    <n v="1455822569"/>
    <n v="1453230569"/>
    <b v="0"/>
    <n v="1"/>
    <b v="0"/>
    <s v="technology/web"/>
    <n v="0.16705882352941176"/>
    <n v="142"/>
    <s v="technology"/>
    <s v="web"/>
    <d v="2016-01-19T19:09:29"/>
    <d v="2016-02-18T19: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s v="technology"/>
    <s v="web"/>
    <d v="2015-07-07T19:35:23"/>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s v="technology"/>
    <s v="web"/>
    <d v="2015-10-05T17:11:28"/>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s v="technology"/>
    <s v="web"/>
    <d v="2014-11-20T01:12:11"/>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s v="technology"/>
    <s v="web"/>
    <d v="2016-09-19T10:38:27"/>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s v="technology"/>
    <s v="web"/>
    <d v="2015-05-14T16:37:23"/>
    <d v="2015-06-13T16:37:23"/>
  </r>
  <r>
    <n v="576"/>
    <s v="Uthtopia"/>
    <s v="UthTopia Is a social media organization that believes in positive online usage, youth mentorship, and youth empowerment."/>
    <n v="80000"/>
    <n v="1"/>
    <x v="2"/>
    <x v="0"/>
    <s v="USD"/>
    <n v="1427537952"/>
    <n v="1422357552"/>
    <b v="0"/>
    <n v="1"/>
    <b v="0"/>
    <s v="technology/web"/>
    <n v="1.25E-3"/>
    <n v="1"/>
    <s v="technology"/>
    <s v="web"/>
    <d v="2015-01-27T11:19:12"/>
    <d v="2015-03-28T10:19:12"/>
  </r>
  <r>
    <n v="577"/>
    <s v="everydayrelay"/>
    <s v="Emails are one of pervasively used mode of communication today. However, emails can be personal and sometimes discretion is needed."/>
    <n v="5000"/>
    <n v="10"/>
    <x v="2"/>
    <x v="0"/>
    <s v="USD"/>
    <n v="1463753302"/>
    <n v="1458569302"/>
    <b v="0"/>
    <n v="1"/>
    <b v="0"/>
    <s v="technology/web"/>
    <n v="0.2"/>
    <n v="10"/>
    <s v="technology"/>
    <s v="web"/>
    <d v="2016-03-21T14:08:22"/>
    <d v="2016-05-20T14:08:22"/>
  </r>
  <r>
    <n v="578"/>
    <s v="weBuy Crowdsourced Shopping"/>
    <s v="weBuy trade built on technology and Crowd Sourced Power"/>
    <n v="125000"/>
    <n v="14"/>
    <x v="2"/>
    <x v="1"/>
    <s v="GBP"/>
    <n v="1441633993"/>
    <n v="1439560393"/>
    <b v="0"/>
    <n v="7"/>
    <b v="0"/>
    <s v="technology/web"/>
    <n v="1.12E-2"/>
    <n v="2"/>
    <s v="technology"/>
    <s v="web"/>
    <d v="2015-08-14T13:53:13"/>
    <d v="2015-09-07T13:53:13"/>
  </r>
  <r>
    <n v="579"/>
    <s v="Course: Learn Cryptography"/>
    <s v="Learn classic and public key cryptography with a full proof-of-concept system in JavaScript."/>
    <n v="12000"/>
    <n v="175"/>
    <x v="2"/>
    <x v="0"/>
    <s v="USD"/>
    <n v="1419539223"/>
    <n v="1416947223"/>
    <b v="0"/>
    <n v="5"/>
    <b v="0"/>
    <s v="technology/web"/>
    <n v="1.4583333333333333"/>
    <n v="35"/>
    <s v="technology"/>
    <s v="web"/>
    <d v="2014-11-25T20:27:03"/>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s v="technology"/>
    <s v="web"/>
    <d v="2016-08-23T21:47:47"/>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s v="technology"/>
    <s v="web"/>
    <d v="2015-07-03T00:18:24"/>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s v="technology"/>
    <s v="web"/>
    <d v="2015-02-20T17:45:19"/>
    <d v="2015-03-15T18:00:00"/>
  </r>
  <r>
    <n v="583"/>
    <s v="HackersArchive.com"/>
    <s v="HackersArchive.com will help rid the web of viruses and scams found everywhere else you look!"/>
    <n v="9000"/>
    <n v="1"/>
    <x v="2"/>
    <x v="0"/>
    <s v="USD"/>
    <n v="1426800687"/>
    <n v="1424212287"/>
    <b v="0"/>
    <n v="1"/>
    <b v="0"/>
    <s v="technology/web"/>
    <n v="1.1111111111111112E-2"/>
    <n v="1"/>
    <s v="technology"/>
    <s v="web"/>
    <d v="2015-02-17T22:31:27"/>
    <d v="2015-03-19T21:31:27"/>
  </r>
  <r>
    <n v="584"/>
    <s v="scriptCall - The Personal Presentation Platform"/>
    <s v="Script Call takes your presentation from the wall to your audience; from your device to theirs."/>
    <n v="1000"/>
    <n v="10"/>
    <x v="2"/>
    <x v="0"/>
    <s v="USD"/>
    <n v="1426522316"/>
    <n v="1423933916"/>
    <b v="0"/>
    <n v="2"/>
    <b v="0"/>
    <s v="technology/web"/>
    <n v="1"/>
    <n v="5"/>
    <s v="technology"/>
    <s v="web"/>
    <d v="2015-02-14T17:11:56"/>
    <d v="2015-03-16T16:11:56"/>
  </r>
  <r>
    <n v="585"/>
    <s v="Link Card"/>
    <s v="SAVE UP TO 40% WHEN YOU SPEND!_x000a__x000a_PRE-ORDER YOUR LINK CARD TODAY"/>
    <n v="9000"/>
    <n v="0"/>
    <x v="2"/>
    <x v="1"/>
    <s v="GBP"/>
    <n v="1448928000"/>
    <n v="1444123377"/>
    <b v="0"/>
    <n v="0"/>
    <b v="0"/>
    <s v="technology/web"/>
    <n v="0"/>
    <n v="0"/>
    <s v="technology"/>
    <s v="web"/>
    <d v="2015-10-06T09:22:57"/>
    <d v="2015-12-01T00:00:00"/>
  </r>
  <r>
    <n v="586"/>
    <s v="Employ College 2K"/>
    <s v="Employ College is a movement for companies to hire college graduates from their respected institutions."/>
    <n v="10000"/>
    <n v="56"/>
    <x v="2"/>
    <x v="0"/>
    <s v="USD"/>
    <n v="1424032207"/>
    <n v="1421440207"/>
    <b v="0"/>
    <n v="4"/>
    <b v="0"/>
    <s v="technology/web"/>
    <n v="0.55999999999999994"/>
    <n v="14"/>
    <s v="technology"/>
    <s v="web"/>
    <d v="2015-01-16T20:30:07"/>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s v="technology"/>
    <s v="web"/>
    <d v="2015-03-17T18:10:33"/>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s v="technology"/>
    <s v="web"/>
    <d v="2016-09-18T18:28:06"/>
    <d v="2016-11-17T19:28:06"/>
  </r>
  <r>
    <n v="589"/>
    <s v="Get Neighborly"/>
    <s v="Services closer than you think..."/>
    <n v="7500"/>
    <n v="1"/>
    <x v="2"/>
    <x v="0"/>
    <s v="USD"/>
    <n v="1436366699"/>
    <n v="1435070699"/>
    <b v="0"/>
    <n v="1"/>
    <b v="0"/>
    <s v="technology/web"/>
    <n v="1.3333333333333334E-2"/>
    <n v="1"/>
    <s v="technology"/>
    <s v="web"/>
    <d v="2015-06-23T14:44:5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s v="technology"/>
    <s v="web"/>
    <d v="2016-01-08T13:18:51"/>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s v="technology"/>
    <s v="web"/>
    <d v="2015-06-22T13:02:10"/>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s v="technology"/>
    <s v="web"/>
    <d v="2014-11-03T05:34:20"/>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s v="technology"/>
    <s v="web"/>
    <d v="2015-03-07T16:15:45"/>
    <d v="2015-04-06T15:15:45"/>
  </r>
  <r>
    <n v="594"/>
    <s v="Unleashed Fitness"/>
    <s v="Creating a fitness site that will change the fitness game forever!"/>
    <n v="25000"/>
    <n v="26"/>
    <x v="2"/>
    <x v="0"/>
    <s v="USD"/>
    <n v="1460832206"/>
    <n v="1458240206"/>
    <b v="0"/>
    <n v="2"/>
    <b v="0"/>
    <s v="technology/web"/>
    <n v="0.104"/>
    <n v="13"/>
    <s v="technology"/>
    <s v="web"/>
    <d v="2016-03-17T18:43:26"/>
    <d v="2016-04-16T18: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s v="technology"/>
    <s v="web"/>
    <d v="2015-03-20T01:40:38"/>
    <d v="2015-05-04T01:40:38"/>
  </r>
  <r>
    <n v="596"/>
    <s v="DigitaliBook free library"/>
    <s v="We present digitaibook,com site which can become a free electronic library with your help,"/>
    <n v="20000"/>
    <n v="6"/>
    <x v="2"/>
    <x v="0"/>
    <s v="USD"/>
    <n v="1478122292"/>
    <n v="1475530292"/>
    <b v="0"/>
    <n v="2"/>
    <b v="0"/>
    <s v="technology/web"/>
    <n v="0.03"/>
    <n v="3"/>
    <s v="technology"/>
    <s v="web"/>
    <d v="2016-10-03T21:31:32"/>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s v="technology"/>
    <s v="web"/>
    <d v="2016-06-24T16:55:35"/>
    <d v="2016-07-31T16:00:00"/>
  </r>
  <r>
    <n v="598"/>
    <s v="Goals not creeds"/>
    <s v="This is a project to create a crowd-funding site for Urantia Book readers worldwide."/>
    <n v="2500"/>
    <n v="850"/>
    <x v="2"/>
    <x v="0"/>
    <s v="USD"/>
    <n v="1417737781"/>
    <n v="1415145781"/>
    <b v="0"/>
    <n v="7"/>
    <b v="0"/>
    <s v="technology/web"/>
    <n v="34"/>
    <n v="121.42857142857143"/>
    <s v="technology"/>
    <s v="web"/>
    <d v="2014-11-05T00:03:01"/>
    <d v="2014-12-05T00:03:01"/>
  </r>
  <r>
    <n v="599"/>
    <s v="Mail 4 Jail"/>
    <s v="We send care packages to incarcerated individuals throughout the country that include specific items hand picked by the sender."/>
    <n v="50000"/>
    <n v="31"/>
    <x v="2"/>
    <x v="0"/>
    <s v="USD"/>
    <n v="1425827760"/>
    <n v="1423769402"/>
    <b v="0"/>
    <n v="2"/>
    <b v="0"/>
    <s v="technology/web"/>
    <n v="6.2E-2"/>
    <n v="15.5"/>
    <s v="technology"/>
    <s v="web"/>
    <d v="2015-02-12T19:30:02"/>
    <d v="2015-03-08T15:16:00"/>
  </r>
  <r>
    <n v="600"/>
    <s v="Anaheim California here we come but we need your help."/>
    <s v="Science Technology Engineering and Math + youth = a brighter tomorrow."/>
    <n v="5000"/>
    <n v="100"/>
    <x v="1"/>
    <x v="0"/>
    <s v="USD"/>
    <n v="1431198562"/>
    <n v="1426014562"/>
    <b v="0"/>
    <n v="1"/>
    <b v="0"/>
    <s v="technology/web"/>
    <n v="2"/>
    <n v="100"/>
    <s v="technology"/>
    <s v="web"/>
    <d v="2015-03-10T19:09:22"/>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s v="technology"/>
    <s v="web"/>
    <d v="2014-11-26T20:35:39"/>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s v="technology"/>
    <s v="web"/>
    <d v="2015-05-19T19:03:35"/>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s v="technology"/>
    <s v="web"/>
    <d v="2014-07-15T15:20:2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s v="technology"/>
    <s v="web"/>
    <d v="2014-07-29T00:50:56"/>
    <d v="2014-08-28T00:50:56"/>
  </r>
  <r>
    <n v="605"/>
    <s v="Teach Your Parents iPad (Canceled)"/>
    <s v="An iPad support care package for your parents / seniors."/>
    <n v="5000"/>
    <n v="131"/>
    <x v="1"/>
    <x v="0"/>
    <s v="USD"/>
    <n v="1440318908"/>
    <n v="1436430908"/>
    <b v="0"/>
    <n v="8"/>
    <b v="0"/>
    <s v="technology/web"/>
    <n v="2.62"/>
    <n v="16.375"/>
    <s v="technology"/>
    <s v="web"/>
    <d v="2015-07-09T08:35:08"/>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s v="technology"/>
    <s v="web"/>
    <d v="2015-04-08T15:36:49"/>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s v="technology"/>
    <s v="web"/>
    <d v="2015-10-23T19:48:56"/>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s v="technology"/>
    <s v="web"/>
    <d v="2015-05-16T22:06:20"/>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s v="technology"/>
    <s v="web"/>
    <d v="2015-10-30T00:49:04"/>
    <d v="2015-11-29T01:49:04"/>
  </r>
  <r>
    <n v="610"/>
    <s v="UniteChrist (Canceled)"/>
    <s v="We are creating a Christian social network to empower, educate, and connect Christians all over the world."/>
    <n v="13803"/>
    <n v="0"/>
    <x v="1"/>
    <x v="0"/>
    <s v="USD"/>
    <n v="1429732586"/>
    <n v="1427140586"/>
    <b v="0"/>
    <n v="0"/>
    <b v="0"/>
    <s v="technology/web"/>
    <n v="0"/>
    <n v="0"/>
    <s v="technology"/>
    <s v="web"/>
    <d v="2015-03-23T19:56:26"/>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s v="technology"/>
    <s v="web"/>
    <d v="2015-11-20T13:27:17"/>
    <d v="2016-01-19T13:27:17"/>
  </r>
  <r>
    <n v="612"/>
    <s v="Web Streaming 2.0 (Canceled)"/>
    <s v="A Fast and Reliable new Web platform to stream videos from Internet"/>
    <n v="10000"/>
    <n v="0"/>
    <x v="1"/>
    <x v="13"/>
    <s v="EUR"/>
    <n v="1472777146"/>
    <n v="1470185146"/>
    <b v="0"/>
    <n v="0"/>
    <b v="0"/>
    <s v="technology/web"/>
    <n v="0"/>
    <n v="0"/>
    <s v="technology"/>
    <s v="web"/>
    <d v="2016-08-03T00:45:46"/>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s v="technology"/>
    <s v="web"/>
    <d v="2015-08-31T11:55:20"/>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s v="technology"/>
    <s v="web"/>
    <d v="2016-05-25T01:29:00"/>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s v="technology"/>
    <s v="web"/>
    <d v="2015-08-26T02:55:59"/>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s v="technology"/>
    <s v="web"/>
    <d v="2017-01-26T09:01:47"/>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s v="technology"/>
    <s v="web"/>
    <d v="2015-03-24T08:14:03"/>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s v="technology"/>
    <s v="web"/>
    <d v="2015-11-09T19:26:43"/>
    <d v="2015-12-09T19:26:43"/>
  </r>
  <r>
    <n v="619"/>
    <s v="Big Data (Canceled)"/>
    <s v="Big Data Sets for researchers interested in improving the quality of life."/>
    <n v="2500000"/>
    <n v="1"/>
    <x v="1"/>
    <x v="0"/>
    <s v="USD"/>
    <n v="1416933390"/>
    <n v="1411745790"/>
    <b v="0"/>
    <n v="1"/>
    <b v="0"/>
    <s v="technology/web"/>
    <n v="3.9999999999999996E-5"/>
    <n v="1"/>
    <s v="technology"/>
    <s v="web"/>
    <d v="2014-09-26T15:36:30"/>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s v="technology"/>
    <s v="web"/>
    <d v="2014-07-11T17:12:18"/>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s v="technology"/>
    <s v="web"/>
    <d v="2016-06-07T23:42:17"/>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s v="technology"/>
    <s v="web"/>
    <d v="2016-06-11T18:35:38"/>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s v="technology"/>
    <s v="web"/>
    <d v="2015-04-28T00:13:17"/>
    <d v="2015-05-28T00:13:17"/>
  </r>
  <r>
    <n v="624"/>
    <s v="NeedSomeLoven.com (Canceled)"/>
    <s v="I am designing a fun, high tech dating website, with over 25 cool features. It is innovate as well as user friendly."/>
    <n v="5000"/>
    <n v="0"/>
    <x v="1"/>
    <x v="0"/>
    <s v="USD"/>
    <n v="1431647041"/>
    <n v="1429055041"/>
    <b v="0"/>
    <n v="0"/>
    <b v="0"/>
    <s v="technology/web"/>
    <n v="0"/>
    <n v="0"/>
    <s v="technology"/>
    <s v="web"/>
    <d v="2015-04-14T23:44:01"/>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s v="technology"/>
    <s v="web"/>
    <d v="2017-02-24T21:29:37"/>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s v="technology"/>
    <s v="web"/>
    <d v="2015-07-13T13:25:39"/>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s v="technology"/>
    <s v="web"/>
    <d v="2016-01-15T07:21:51"/>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s v="technology"/>
    <s v="web"/>
    <d v="2014-06-13T16:37:37"/>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s v="technology"/>
    <s v="web"/>
    <d v="2016-04-14T15:18:28"/>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s v="technology"/>
    <s v="web"/>
    <d v="2015-08-07T14:52:01"/>
    <d v="2015-09-06T05:10:0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s v="technology"/>
    <s v="web"/>
    <d v="2016-04-29T18:32:09"/>
    <d v="2016-05-28T18:32:09"/>
  </r>
  <r>
    <n v="632"/>
    <s v="UniWherse.com - Bring students future (Canceled)"/>
    <s v="Our goal is to create a system, students can find universities that best match their interests."/>
    <n v="20000"/>
    <n v="0"/>
    <x v="1"/>
    <x v="9"/>
    <s v="EUR"/>
    <n v="1448470165"/>
    <n v="1445874565"/>
    <b v="0"/>
    <n v="0"/>
    <b v="0"/>
    <s v="technology/web"/>
    <n v="0"/>
    <n v="0"/>
    <s v="technology"/>
    <s v="web"/>
    <d v="2015-10-26T15:49:25"/>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s v="technology"/>
    <s v="web"/>
    <d v="2016-05-17T07:11:02"/>
    <d v="2016-06-17T23:00:00"/>
  </r>
  <r>
    <n v="634"/>
    <s v="pitchtograndma (Canceled)"/>
    <s v="We help companies to explain what they do in simple, grandma-would-understand terms."/>
    <n v="5000"/>
    <n v="1"/>
    <x v="1"/>
    <x v="0"/>
    <s v="USD"/>
    <n v="1424989029"/>
    <n v="1422397029"/>
    <b v="0"/>
    <n v="1"/>
    <b v="0"/>
    <s v="technology/web"/>
    <n v="0.02"/>
    <n v="1"/>
    <s v="technology"/>
    <s v="web"/>
    <d v="2015-01-27T22:17:09"/>
    <d v="2015-02-26T22:17:09"/>
  </r>
  <r>
    <n v="635"/>
    <s v="Pleero, A Technology Team Building Website (Canceled)"/>
    <s v="Network used for building technology development teams."/>
    <n v="25000"/>
    <n v="2"/>
    <x v="1"/>
    <x v="0"/>
    <s v="USD"/>
    <n v="1428804762"/>
    <n v="1426212762"/>
    <b v="0"/>
    <n v="1"/>
    <b v="0"/>
    <s v="technology/web"/>
    <n v="8.0000000000000002E-3"/>
    <n v="2"/>
    <s v="technology"/>
    <s v="web"/>
    <d v="2015-03-13T02:12:42"/>
    <d v="2015-04-12T02:12:42"/>
  </r>
  <r>
    <n v="636"/>
    <s v="Keto Advice (Canceled)"/>
    <s v="With no central location for keto knowledge, keto advice will be a community run knowledge base."/>
    <n v="2000"/>
    <n v="4"/>
    <x v="1"/>
    <x v="1"/>
    <s v="GBP"/>
    <n v="1433587620"/>
    <n v="1430996150"/>
    <b v="0"/>
    <n v="1"/>
    <b v="0"/>
    <s v="technology/web"/>
    <n v="0.2"/>
    <n v="4"/>
    <s v="technology"/>
    <s v="web"/>
    <d v="2015-05-07T10:55:50"/>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s v="technology"/>
    <s v="web"/>
    <d v="2017-01-27T23:05:18"/>
    <d v="2017-02-25T23:04:00"/>
  </r>
  <r>
    <n v="638"/>
    <s v="W (Canceled)"/>
    <s v="O0"/>
    <n v="200000"/>
    <n v="18"/>
    <x v="1"/>
    <x v="12"/>
    <s v="EUR"/>
    <n v="1490447662"/>
    <n v="1485267262"/>
    <b v="0"/>
    <n v="6"/>
    <b v="0"/>
    <s v="technology/web"/>
    <n v="9.0000000000000011E-3"/>
    <n v="3"/>
    <s v="technology"/>
    <s v="web"/>
    <d v="2017-01-24T14:14:22"/>
    <d v="2017-03-25T13:14:22"/>
  </r>
  <r>
    <n v="639"/>
    <s v="Kids Educational Social Media Site (Canceled)"/>
    <s v="Development of a Safe and Educational Social Media site for kids."/>
    <n v="1000000"/>
    <n v="1"/>
    <x v="1"/>
    <x v="0"/>
    <s v="USD"/>
    <n v="1413208795"/>
    <n v="1408024795"/>
    <b v="0"/>
    <n v="1"/>
    <b v="0"/>
    <s v="technology/web"/>
    <n v="9.9999999999999991E-5"/>
    <n v="1"/>
    <s v="technology"/>
    <s v="web"/>
    <d v="2014-08-14T13:59:55"/>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s v="technology"/>
    <s v="wearables"/>
    <d v="2016-11-09T10:05:15"/>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s v="technology"/>
    <s v="wearables"/>
    <d v="2015-07-14T13:40:48"/>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s v="technology"/>
    <s v="wearables"/>
    <d v="2015-07-14T15:37:54"/>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s v="technology"/>
    <s v="wearables"/>
    <d v="2015-04-06T15:24:35"/>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s v="technology"/>
    <s v="wearables"/>
    <d v="2014-09-16T15:58:59"/>
    <d v="2014-10-29T01:00:00"/>
  </r>
  <r>
    <n v="645"/>
    <s v="Carbon Fiber Collar Stays"/>
    <s v="Ever wanted to own something made out of carbon fiber? Now you can!"/>
    <n v="2000"/>
    <n v="5574"/>
    <x v="0"/>
    <x v="0"/>
    <s v="USD"/>
    <n v="1470962274"/>
    <n v="1468370274"/>
    <b v="0"/>
    <n v="237"/>
    <b v="1"/>
    <s v="technology/wearables"/>
    <n v="278.7"/>
    <n v="23.518987341772153"/>
    <s v="technology"/>
    <s v="wearables"/>
    <d v="2016-07-13T00:37:54"/>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s v="technology"/>
    <s v="wearables"/>
    <d v="2014-07-12T20:27:47"/>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s v="technology"/>
    <s v="wearables"/>
    <d v="2016-02-16T18:25:49"/>
    <d v="2016-03-17T17:25:49"/>
  </r>
  <r>
    <n v="648"/>
    <s v="Audio Jacket"/>
    <s v="Get ready for the next product that you canâ€™t live without"/>
    <n v="35000"/>
    <n v="44388"/>
    <x v="0"/>
    <x v="0"/>
    <s v="USD"/>
    <n v="1413304708"/>
    <n v="1410280708"/>
    <b v="0"/>
    <n v="27"/>
    <b v="1"/>
    <s v="technology/wearables"/>
    <n v="126.82285714285715"/>
    <n v="1644"/>
    <s v="technology"/>
    <s v="wearables"/>
    <d v="2014-09-09T16:38:2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s v="technology"/>
    <s v="wearables"/>
    <d v="2014-08-26T21:53:33"/>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s v="technology"/>
    <s v="wearables"/>
    <d v="2014-10-20T00:53:04"/>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s v="technology"/>
    <s v="wearables"/>
    <d v="2014-11-13T00:25:1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s v="technology"/>
    <s v="wearables"/>
    <d v="2016-11-01T16:34:10"/>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s v="technology"/>
    <s v="wearables"/>
    <d v="2015-07-14T14:50:40"/>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s v="technology"/>
    <s v="wearables"/>
    <d v="2015-06-08T22:58:33"/>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s v="technology"/>
    <s v="wearables"/>
    <d v="2015-02-10T22:58:32"/>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s v="technology"/>
    <s v="wearables"/>
    <d v="2016-02-17T19:18:39"/>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s v="technology"/>
    <s v="wearables"/>
    <d v="2015-11-23T20:17:52"/>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s v="technology"/>
    <s v="wearables"/>
    <d v="2015-06-24T03:51:29"/>
    <d v="2015-07-26T18:00:00"/>
  </r>
  <r>
    <n v="659"/>
    <s v="Lulu Watch Designs - Apple Watch"/>
    <s v="Sync up your lifestyle"/>
    <n v="3000"/>
    <n v="3017"/>
    <x v="0"/>
    <x v="0"/>
    <s v="USD"/>
    <n v="1440339295"/>
    <n v="1437747295"/>
    <b v="0"/>
    <n v="21"/>
    <b v="1"/>
    <s v="technology/wearables"/>
    <n v="100.56666666666668"/>
    <n v="143.66666666666666"/>
    <s v="technology"/>
    <s v="wearables"/>
    <d v="2015-07-24T14:14:55"/>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s v="technology"/>
    <s v="wearables"/>
    <d v="2014-10-10T17:47:59"/>
    <d v="2014-11-09T18:47:59"/>
  </r>
  <r>
    <n v="661"/>
    <s v="AirString"/>
    <s v="AirString keeps your AirPods from getting lost by keeping the pair together with a  durable and premium quality string."/>
    <n v="10000"/>
    <n v="95"/>
    <x v="2"/>
    <x v="0"/>
    <s v="USD"/>
    <n v="1477236559"/>
    <n v="1474644559"/>
    <b v="0"/>
    <n v="9"/>
    <b v="0"/>
    <s v="technology/wearables"/>
    <n v="0.95"/>
    <n v="10.555555555555555"/>
    <s v="technology"/>
    <s v="wearables"/>
    <d v="2016-09-23T15:29:19"/>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4"/>
    <n v="39"/>
    <s v="technology"/>
    <s v="wearables"/>
    <d v="2014-12-17T10:30:47"/>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s v="technology"/>
    <s v="wearables"/>
    <d v="2015-06-18T20:14:16"/>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s v="technology"/>
    <s v="wearables"/>
    <d v="2015-03-14T15:59:35"/>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s v="technology"/>
    <s v="wearables"/>
    <d v="2016-11-14T17:04:21"/>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s v="technology"/>
    <s v="wearables"/>
    <d v="2014-07-18T19:58:18"/>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s v="technology"/>
    <s v="wearables"/>
    <d v="2016-09-19T08:57:43"/>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s v="technology"/>
    <s v="wearables"/>
    <d v="2015-03-27T19:57:02"/>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s v="technology"/>
    <s v="wearables"/>
    <d v="2016-06-06T15:00:58"/>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s v="technology"/>
    <s v="wearables"/>
    <d v="2016-05-16T17:02:0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s v="technology"/>
    <s v="wearables"/>
    <d v="2014-12-11T16:37:32"/>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s v="technology"/>
    <s v="wearables"/>
    <d v="2014-12-01T05:16:04"/>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s v="technology"/>
    <s v="wearables"/>
    <d v="2014-07-18T20:10:17"/>
    <d v="2014-09-01T20:10:17"/>
  </r>
  <r>
    <n v="674"/>
    <s v="Something To Wear For Hearing Sounds By Feeling Vibrations"/>
    <s v="Listen to sounds by feeling an array of vibrational patterns against your body."/>
    <n v="50000"/>
    <n v="15"/>
    <x v="2"/>
    <x v="0"/>
    <s v="USD"/>
    <n v="1407811627"/>
    <n v="1402627627"/>
    <b v="0"/>
    <n v="2"/>
    <b v="0"/>
    <s v="technology/wearables"/>
    <n v="0.03"/>
    <n v="7.5"/>
    <s v="technology"/>
    <s v="wearables"/>
    <d v="2014-06-13T02:47:07"/>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s v="technology"/>
    <s v="wearables"/>
    <d v="2014-12-02T22:20:04"/>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s v="technology"/>
    <s v="wearables"/>
    <d v="2015-01-08T18:26:21"/>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s v="technology"/>
    <s v="wearables"/>
    <d v="2016-05-14T09:41:35"/>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s v="technology"/>
    <s v="wearables"/>
    <d v="2016-04-21T09:02:1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s v="technology"/>
    <s v="wearables"/>
    <d v="2016-07-05T16:41:4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s v="technology"/>
    <s v="wearables"/>
    <d v="2014-08-13T12:02:11"/>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s v="technology"/>
    <s v="wearables"/>
    <d v="2016-09-26T19:20:04"/>
    <d v="2016-10-26T19:20:04"/>
  </r>
  <r>
    <n v="682"/>
    <s v="Deception Belt"/>
    <s v="The Deception Belt is an innovative belt with app capability, designed to assist any user gain control over their appetite."/>
    <n v="50000"/>
    <n v="53"/>
    <x v="2"/>
    <x v="0"/>
    <s v="USD"/>
    <n v="1489512122"/>
    <n v="1486923722"/>
    <b v="0"/>
    <n v="4"/>
    <b v="0"/>
    <s v="technology/wearables"/>
    <n v="0.106"/>
    <n v="13.25"/>
    <s v="technology"/>
    <s v="wearables"/>
    <d v="2017-02-12T18:22:0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s v="technology"/>
    <s v="wearables"/>
    <d v="2016-09-21T21:36:04"/>
    <d v="2016-10-31T21:36:04"/>
  </r>
  <r>
    <n v="684"/>
    <s v="Arcus Motion Analyzer | The Versatile Smart Ring"/>
    <s v="Arcus gives your fingers super powers."/>
    <n v="320000"/>
    <n v="23948"/>
    <x v="2"/>
    <x v="0"/>
    <s v="USD"/>
    <n v="1406257200"/>
    <n v="1403176891"/>
    <b v="0"/>
    <n v="135"/>
    <b v="0"/>
    <s v="technology/wearables"/>
    <n v="7.4837500000000006"/>
    <n v="177.39259259259259"/>
    <s v="technology"/>
    <s v="wearables"/>
    <d v="2014-06-19T11:21:31"/>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s v="technology"/>
    <s v="wearables"/>
    <d v="2014-11-28T20:47:52"/>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s v="technology"/>
    <s v="wearables"/>
    <d v="2015-07-04T16:09:30"/>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s v="technology"/>
    <s v="wearables"/>
    <d v="2016-12-07T18:00:53"/>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s v="technology"/>
    <s v="wearables"/>
    <d v="2015-09-15T02:30:53"/>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s v="technology"/>
    <s v="wearables"/>
    <d v="2016-11-01T16:01:37"/>
    <d v="2016-12-08T04:59:00"/>
  </r>
  <r>
    <n v="690"/>
    <s v="BLOXSHIELD"/>
    <s v="A radiation shield for your fitness tracker, smartwatch or other wearable smart device"/>
    <n v="20000"/>
    <n v="2468"/>
    <x v="2"/>
    <x v="0"/>
    <s v="USD"/>
    <n v="1473400800"/>
    <n v="1469718841"/>
    <b v="0"/>
    <n v="34"/>
    <b v="0"/>
    <s v="technology/wearables"/>
    <n v="12.34"/>
    <n v="72.588235294117652"/>
    <s v="technology"/>
    <s v="wearables"/>
    <d v="2016-07-28T15:14:01"/>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s v="technology"/>
    <s v="wearables"/>
    <d v="2015-06-03T00:40:46"/>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s v="technology"/>
    <s v="wearables"/>
    <d v="2016-11-22T09:01:03"/>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s v="technology"/>
    <s v="wearables"/>
    <d v="2015-03-31T19:23:47"/>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s v="technology"/>
    <s v="wearables"/>
    <d v="2017-01-02T15:55:59"/>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s v="technology"/>
    <s v="wearables"/>
    <d v="2014-10-01T12:30:20"/>
    <d v="2014-10-31T12:30:20"/>
  </r>
  <r>
    <n v="696"/>
    <s v="trustee"/>
    <s v="Show your fidelity by wearing the Trustee rings! Show where you are (at)!"/>
    <n v="175000"/>
    <n v="1"/>
    <x v="2"/>
    <x v="9"/>
    <s v="EUR"/>
    <n v="1406326502"/>
    <n v="1403734502"/>
    <b v="0"/>
    <n v="1"/>
    <b v="0"/>
    <s v="technology/wearables"/>
    <n v="5.7142857142857147E-4"/>
    <n v="1"/>
    <s v="technology"/>
    <s v="wearables"/>
    <d v="2014-06-25T22:15:02"/>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s v="technology"/>
    <s v="wearables"/>
    <d v="2016-01-19T12:33:09"/>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s v="technology"/>
    <s v="wearables"/>
    <d v="2014-08-15T22:20:45"/>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s v="technology"/>
    <s v="wearables"/>
    <d v="2013-10-16T11:39:08"/>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s v="technology"/>
    <s v="wearables"/>
    <d v="2016-12-11T16:31:21"/>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s v="technology"/>
    <s v="wearables"/>
    <d v="2014-06-23T15:54:40"/>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s v="technology"/>
    <s v="wearables"/>
    <d v="2016-10-25T17:26:27"/>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s v="technology"/>
    <s v="wearables"/>
    <d v="2016-12-07T22:49:09"/>
    <d v="2017-01-31T23:32:0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s v="technology"/>
    <s v="wearables"/>
    <d v="2016-12-22T04:37:48"/>
    <d v="2017-02-20T04:37:48"/>
  </r>
  <r>
    <n v="705"/>
    <s v="SomnoScope"/>
    <s v="The closest thing ever to the Holy Grail of wearables technology"/>
    <n v="100000"/>
    <n v="977"/>
    <x v="2"/>
    <x v="9"/>
    <s v="EUR"/>
    <n v="1484999278"/>
    <n v="1482407278"/>
    <b v="0"/>
    <n v="5"/>
    <b v="0"/>
    <s v="technology/wearables"/>
    <n v="0.97699999999999987"/>
    <n v="195.4"/>
    <s v="technology"/>
    <s v="wearables"/>
    <d v="2016-12-22T11:47:58"/>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s v="technology"/>
    <s v="wearables"/>
    <d v="2016-11-02T23:53:03"/>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s v="technology"/>
    <s v="wearables"/>
    <d v="2016-11-22T15:55:2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s v="technology"/>
    <s v="wearables"/>
    <d v="2014-07-15T13:56:40"/>
    <d v="2014-09-13T13:56:40"/>
  </r>
  <r>
    <n v="709"/>
    <s v="lumiglove"/>
    <s v="A &quot;handheld&quot; light, which eases the way you illuminate objects and/or paths."/>
    <n v="15000"/>
    <n v="61"/>
    <x v="2"/>
    <x v="0"/>
    <s v="USD"/>
    <n v="1417741159"/>
    <n v="1415149159"/>
    <b v="0"/>
    <n v="2"/>
    <b v="0"/>
    <s v="technology/wearables"/>
    <n v="0.40666666666666662"/>
    <n v="30.5"/>
    <s v="technology"/>
    <s v="wearables"/>
    <d v="2014-11-05T00:59:19"/>
    <d v="2014-12-05T00:59:19"/>
  </r>
  <r>
    <n v="710"/>
    <s v="Hate York Shirt 2.0"/>
    <s v="Shirts, so technologically advanced, they connect mentally to their audience upon sight."/>
    <n v="1200"/>
    <n v="0"/>
    <x v="2"/>
    <x v="5"/>
    <s v="CAD"/>
    <n v="1408495440"/>
    <n v="1405640302"/>
    <b v="0"/>
    <n v="0"/>
    <b v="0"/>
    <s v="technology/wearables"/>
    <n v="0"/>
    <n v="0"/>
    <s v="technology"/>
    <s v="wearables"/>
    <d v="2014-07-17T23:38:22"/>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s v="technology"/>
    <s v="wearables"/>
    <d v="2016-11-04T11:01:08"/>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s v="technology"/>
    <s v="wearables"/>
    <d v="2016-01-15T16:20:3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s v="technology"/>
    <s v="wearables"/>
    <d v="2016-05-06T12:42:12"/>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s v="technology"/>
    <s v="wearables"/>
    <d v="2016-12-30T18:54:42"/>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s v="technology"/>
    <s v="wearables"/>
    <d v="2015-09-26T02:10:40"/>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s v="technology"/>
    <s v="wearables"/>
    <d v="2014-10-28T15:48:27"/>
    <d v="2014-12-01T00:00:00"/>
  </r>
  <r>
    <n v="717"/>
    <s v="cool air belt"/>
    <s v="Cool air flowing under clothing keeps you cool."/>
    <n v="100000"/>
    <n v="305"/>
    <x v="2"/>
    <x v="0"/>
    <s v="USD"/>
    <n v="1409949002"/>
    <n v="1407357002"/>
    <b v="0"/>
    <n v="4"/>
    <b v="0"/>
    <s v="technology/wearables"/>
    <n v="0.30499999999999999"/>
    <n v="76.25"/>
    <s v="technology"/>
    <s v="wearables"/>
    <d v="2014-08-06T20:30:02"/>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s v="technology"/>
    <s v="wearables"/>
    <d v="2017-01-17T20:17:27"/>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s v="technology"/>
    <s v="wearables"/>
    <d v="2016-02-09T00:57:56"/>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s v="publishing"/>
    <s v="nonfiction"/>
    <d v="2012-01-01T15:34:51"/>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s v="publishing"/>
    <s v="nonfiction"/>
    <d v="2014-06-17T13:43:27"/>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s v="publishing"/>
    <s v="nonfiction"/>
    <d v="2012-03-09T19:19:38"/>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s v="publishing"/>
    <s v="nonfiction"/>
    <d v="2015-06-29T19:35:49"/>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s v="publishing"/>
    <s v="nonfiction"/>
    <d v="2011-05-31T15:19:23"/>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s v="publishing"/>
    <s v="nonfiction"/>
    <d v="2015-11-13T15:01:52"/>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s v="publishing"/>
    <s v="nonfiction"/>
    <d v="2013-03-13T01:01:27"/>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s v="publishing"/>
    <s v="nonfiction"/>
    <d v="2012-12-04T00:29:09"/>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s v="publishing"/>
    <s v="nonfiction"/>
    <d v="2011-07-07T20:05:57"/>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s v="publishing"/>
    <s v="nonfiction"/>
    <d v="2012-07-21T04:27:41"/>
    <d v="2012-09-19T04:27:41"/>
  </r>
  <r>
    <n v="730"/>
    <s v="Encyclopedia of Surfing"/>
    <s v="A Massive but Cheerful Online Digital Archive of Surfing"/>
    <n v="20000"/>
    <n v="26438"/>
    <x v="0"/>
    <x v="0"/>
    <s v="USD"/>
    <n v="1323280391"/>
    <n v="1320688391"/>
    <b v="0"/>
    <n v="265"/>
    <b v="1"/>
    <s v="publishing/nonfiction"/>
    <n v="132.19"/>
    <n v="99.766037735849054"/>
    <s v="publishing"/>
    <s v="nonfiction"/>
    <d v="2011-11-07T17:53:11"/>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s v="publishing"/>
    <s v="nonfiction"/>
    <d v="2011-12-02T19:05:47"/>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s v="publishing"/>
    <s v="nonfiction"/>
    <d v="2013-07-31T10:11:01"/>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s v="publishing"/>
    <s v="nonfiction"/>
    <d v="2013-11-20T10:04:52"/>
    <d v="2013-12-20T10:04:52"/>
  </r>
  <r>
    <n v="734"/>
    <s v="Sideswiped"/>
    <s v="Sideswiped is my story of growing in and trusting God through the mess and mysteries of life."/>
    <n v="8500"/>
    <n v="10670"/>
    <x v="0"/>
    <x v="5"/>
    <s v="CAD"/>
    <n v="1431147600"/>
    <n v="1428465420"/>
    <b v="0"/>
    <n v="57"/>
    <b v="1"/>
    <s v="publishing/nonfiction"/>
    <n v="125.52941176470588"/>
    <n v="187.19298245614036"/>
    <s v="publishing"/>
    <s v="nonfiction"/>
    <d v="2015-04-08T03:57:00"/>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s v="publishing"/>
    <s v="nonfiction"/>
    <d v="2014-11-03T00:42:26"/>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s v="publishing"/>
    <s v="nonfiction"/>
    <d v="2013-11-01T17:37:20"/>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s v="publishing"/>
    <s v="nonfiction"/>
    <d v="2014-01-28T06:36:2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s v="publishing"/>
    <s v="nonfiction"/>
    <d v="2014-10-31T14:29:54"/>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s v="publishing"/>
    <s v="nonfiction"/>
    <d v="2014-07-09T12:03:4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s v="publishing"/>
    <s v="nonfiction"/>
    <d v="2015-06-07T03:31:22"/>
    <d v="2015-06-21T03:31:22"/>
  </r>
  <r>
    <n v="741"/>
    <s v="reVILNA: the vilna ghetto project"/>
    <s v="A revolutionary digital mapping project of the Vilna Ghetto"/>
    <n v="13000"/>
    <n v="13293.8"/>
    <x v="0"/>
    <x v="0"/>
    <s v="USD"/>
    <n v="1370964806"/>
    <n v="1367940806"/>
    <b v="0"/>
    <n v="94"/>
    <b v="1"/>
    <s v="publishing/nonfiction"/>
    <n v="102.25999999999999"/>
    <n v="141.42340425531913"/>
    <s v="publishing"/>
    <s v="nonfiction"/>
    <d v="2013-05-07T15:33:26"/>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s v="publishing"/>
    <s v="nonfiction"/>
    <d v="2014-02-19T22:01:5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s v="publishing"/>
    <s v="nonfiction"/>
    <d v="2012-03-22T17:01:25"/>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s v="publishing"/>
    <s v="nonfiction"/>
    <d v="2012-11-13T22:58:23"/>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s v="publishing"/>
    <s v="nonfiction"/>
    <d v="2013-04-03T13:44:05"/>
    <d v="2013-05-03T13:44:05"/>
  </r>
  <r>
    <n v="746"/>
    <s v="Attention: People With Body Parts"/>
    <s v="This is a book of letters. Letters to our body parts."/>
    <n v="2987"/>
    <n v="3318"/>
    <x v="0"/>
    <x v="0"/>
    <s v="USD"/>
    <n v="1348372740"/>
    <n v="1346806909"/>
    <b v="0"/>
    <n v="97"/>
    <b v="1"/>
    <s v="publishing/nonfiction"/>
    <n v="111.08135252761969"/>
    <n v="34.206185567010309"/>
    <s v="publishing"/>
    <s v="nonfiction"/>
    <d v="2012-09-05T01:01:49"/>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s v="publishing"/>
    <s v="nonfiction"/>
    <d v="2014-12-15T13:10:19"/>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s v="publishing"/>
    <s v="nonfiction"/>
    <d v="2014-07-11T20:19:26"/>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s v="publishing"/>
    <s v="nonfiction"/>
    <d v="2016-12-29T22:35:30"/>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s v="publishing"/>
    <s v="nonfiction"/>
    <d v="2013-01-25T21:04:32"/>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s v="publishing"/>
    <s v="nonfiction"/>
    <d v="2011-06-19T15:07:55"/>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s v="publishing"/>
    <s v="nonfiction"/>
    <d v="2016-09-26T10:06:57"/>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s v="publishing"/>
    <s v="nonfiction"/>
    <d v="2015-01-15T14:09:51"/>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s v="publishing"/>
    <s v="nonfiction"/>
    <d v="2012-12-06T17:58:41"/>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s v="publishing"/>
    <s v="nonfiction"/>
    <d v="2013-04-19T14:31:17"/>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s v="publishing"/>
    <s v="nonfiction"/>
    <d v="2011-02-16T18:24:19"/>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s v="publishing"/>
    <s v="nonfiction"/>
    <d v="2012-11-22T01:18:34"/>
    <d v="2012-12-06T01:18:34"/>
  </r>
  <r>
    <n v="758"/>
    <s v="Publish Waiting On Humanity"/>
    <s v="I am publishing my book, Waiting on Humanity and need some finishing funds to do so."/>
    <n v="2500"/>
    <n v="2550"/>
    <x v="0"/>
    <x v="0"/>
    <s v="USD"/>
    <n v="1286568268"/>
    <n v="1283976268"/>
    <b v="0"/>
    <n v="19"/>
    <b v="1"/>
    <s v="publishing/nonfiction"/>
    <n v="102"/>
    <n v="134.21052631578948"/>
    <s v="publishing"/>
    <s v="nonfiction"/>
    <d v="2010-09-08T20:04:2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s v="publishing"/>
    <s v="nonfiction"/>
    <d v="2014-05-30T07:55:3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s v="publishing"/>
    <s v="fiction"/>
    <d v="2016-10-27T18:20:13"/>
    <d v="2016-11-26T19: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s v="publishing"/>
    <s v="fiction"/>
    <d v="2014-01-03T18:02:06"/>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s v="publishing"/>
    <s v="fiction"/>
    <d v="2016-11-16T20:36:10"/>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s v="publishing"/>
    <s v="fiction"/>
    <d v="2013-07-16T10:43:28"/>
    <d v="2013-08-15T10:43:28"/>
  </r>
  <r>
    <n v="764"/>
    <s v="[JOE]KES"/>
    <s v="[JOE]KES is a book full of over 200 original, sometimes funny, pun-ish Joekes. If you hate the book, use it as a coster!"/>
    <n v="5000"/>
    <n v="0"/>
    <x v="2"/>
    <x v="0"/>
    <s v="USD"/>
    <n v="1441858161"/>
    <n v="1439266161"/>
    <b v="0"/>
    <n v="0"/>
    <b v="0"/>
    <s v="publishing/fiction"/>
    <n v="0"/>
    <n v="0"/>
    <s v="publishing"/>
    <s v="fiction"/>
    <d v="2015-08-11T04:09:21"/>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s v="publishing"/>
    <s v="fiction"/>
    <d v="2014-09-19T13:01:24"/>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s v="publishing"/>
    <s v="fiction"/>
    <d v="2015-01-17T18:48:03"/>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s v="publishing"/>
    <s v="fiction"/>
    <d v="2015-04-21T03:26:50"/>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s v="publishing"/>
    <s v="fiction"/>
    <d v="2013-11-16T04:58:10"/>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s v="publishing"/>
    <s v="fiction"/>
    <d v="2013-11-26T23:54:54"/>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s v="publishing"/>
    <s v="fiction"/>
    <d v="2013-01-15T23:59:29"/>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s v="publishing"/>
    <s v="fiction"/>
    <d v="2015-12-11T19:46:42"/>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s v="publishing"/>
    <s v="fiction"/>
    <d v="2009-09-12T01:21:59"/>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s v="publishing"/>
    <s v="fiction"/>
    <d v="2015-04-06T17:39:45"/>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s v="publishing"/>
    <s v="fiction"/>
    <d v="2014-01-24T18:43:38"/>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s v="publishing"/>
    <s v="fiction"/>
    <d v="2011-11-16T01:26:35"/>
    <d v="2011-12-16T01: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s v="publishing"/>
    <s v="fiction"/>
    <d v="2015-09-03T16:27:25"/>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s v="publishing"/>
    <s v="fiction"/>
    <d v="2013-07-01T23:32:5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s v="publishing"/>
    <s v="fiction"/>
    <d v="2014-03-31T16:51:20"/>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s v="publishing"/>
    <s v="fiction"/>
    <d v="2010-09-15T16:25:05"/>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s v="music"/>
    <s v="rock"/>
    <d v="2011-04-03T16:10:25"/>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s v="music"/>
    <s v="rock"/>
    <d v="2013-05-09T00:01:14"/>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s v="music"/>
    <s v="rock"/>
    <d v="2012-07-26T18:11:4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s v="music"/>
    <s v="rock"/>
    <d v="2012-03-19T18:34:09"/>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s v="music"/>
    <s v="rock"/>
    <d v="2014-02-05T03:35:19"/>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s v="music"/>
    <s v="rock"/>
    <d v="2013-01-29T14:15:1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s v="music"/>
    <s v="rock"/>
    <d v="2012-03-15T01:20:34"/>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s v="music"/>
    <s v="rock"/>
    <d v="2013-10-02T15:03:46"/>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s v="music"/>
    <s v="rock"/>
    <d v="2012-05-30T00:09:4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s v="music"/>
    <s v="rock"/>
    <d v="2013-01-03T04:28:00"/>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s v="music"/>
    <s v="rock"/>
    <d v="2013-01-02T01:08:59"/>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s v="music"/>
    <s v="rock"/>
    <d v="2013-10-10T18:44:06"/>
    <d v="2013-11-13T05:59:00"/>
  </r>
  <r>
    <n v="792"/>
    <s v="&quot;Believable Lies&quot; - The Album"/>
    <s v="Rock n' Roll about the intersection of lies and belief: the Believable Lie."/>
    <n v="2500"/>
    <n v="2511.11"/>
    <x v="0"/>
    <x v="0"/>
    <s v="USD"/>
    <n v="1383861483"/>
    <n v="1381265883"/>
    <b v="0"/>
    <n v="60"/>
    <b v="1"/>
    <s v="music/rock"/>
    <n v="100.44440000000002"/>
    <n v="41.851833333333339"/>
    <s v="music"/>
    <s v="rock"/>
    <d v="2013-10-08T20:58:03"/>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s v="music"/>
    <s v="rock"/>
    <d v="2013-06-17T17:47:24"/>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s v="music"/>
    <s v="rock"/>
    <d v="2011-07-12T02:45:37"/>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s v="music"/>
    <s v="rock"/>
    <d v="2012-02-24T14:42:46"/>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s v="music"/>
    <s v="rock"/>
    <d v="2013-08-16T21:11:25"/>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s v="music"/>
    <s v="rock"/>
    <d v="2012-03-28T23:51:28"/>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s v="music"/>
    <s v="rock"/>
    <d v="2014-08-31T14:09:47"/>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s v="music"/>
    <s v="rock"/>
    <d v="2012-03-28T16:00:46"/>
    <d v="2012-04-27T16:00:46"/>
  </r>
  <r>
    <n v="800"/>
    <s v="LF4 WildFire"/>
    <s v="Scotland's premier classic rock and metal festival, 3 days, 3-4 stages, family friendly,  for people of all ages"/>
    <n v="1500"/>
    <n v="2282"/>
    <x v="0"/>
    <x v="1"/>
    <s v="GBP"/>
    <n v="1410431054"/>
    <n v="1407839054"/>
    <b v="0"/>
    <n v="56"/>
    <b v="1"/>
    <s v="music/rock"/>
    <n v="152.13333333333335"/>
    <n v="40.75"/>
    <s v="music"/>
    <s v="rock"/>
    <d v="2014-08-12T10:24:14"/>
    <d v="2014-09-11T10: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s v="music"/>
    <s v="rock"/>
    <d v="2011-06-01T19:05:20"/>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s v="music"/>
    <s v="rock"/>
    <d v="2012-08-02T00:32:04"/>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s v="music"/>
    <s v="rock"/>
    <d v="2011-05-02T22:47:58"/>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s v="music"/>
    <s v="rock"/>
    <d v="2011-07-06T02:32:06"/>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s v="music"/>
    <s v="rock"/>
    <d v="2011-05-27T19:45:12"/>
    <d v="2011-07-16T23:00:00"/>
  </r>
  <r>
    <n v="806"/>
    <s v="Golden Animals NEW Album!"/>
    <s v="Help Golden Animals finish their NEW Album!"/>
    <n v="8000"/>
    <n v="8355"/>
    <x v="0"/>
    <x v="0"/>
    <s v="USD"/>
    <n v="1315413339"/>
    <n v="1312821339"/>
    <b v="0"/>
    <n v="71"/>
    <b v="1"/>
    <s v="music/rock"/>
    <n v="104.4375"/>
    <n v="117.67605633802818"/>
    <s v="music"/>
    <s v="rock"/>
    <d v="2011-08-08T16:35:39"/>
    <d v="2011-09-07T16:35:39"/>
  </r>
  <r>
    <n v="807"/>
    <s v="Sic Vita - New EP Release - 2017"/>
    <s v="Join the Sic Vita family and lend a hand as we create a new album!"/>
    <n v="4000"/>
    <n v="4205"/>
    <x v="0"/>
    <x v="0"/>
    <s v="USD"/>
    <n v="1488333600"/>
    <n v="1485270311"/>
    <b v="0"/>
    <n v="57"/>
    <b v="1"/>
    <s v="music/rock"/>
    <n v="105.125"/>
    <n v="73.771929824561397"/>
    <s v="music"/>
    <s v="rock"/>
    <d v="2017-01-24T15:05:11"/>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s v="music"/>
    <s v="rock"/>
    <d v="2014-11-19T02:24:46"/>
    <d v="2014-12-22T04:59:00"/>
  </r>
  <r>
    <n v="809"/>
    <s v="Peter's New Album!!"/>
    <s v="Acknowledged songwriter looking to record album of new songs to secure a Publishing Contract"/>
    <n v="4000"/>
    <n v="4151"/>
    <x v="0"/>
    <x v="0"/>
    <s v="USD"/>
    <n v="1390161630"/>
    <n v="1387569630"/>
    <b v="0"/>
    <n v="52"/>
    <b v="1"/>
    <s v="music/rock"/>
    <n v="103.77499999999999"/>
    <n v="79.82692307692308"/>
    <s v="music"/>
    <s v="rock"/>
    <d v="2013-12-20T20:00:30"/>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s v="music"/>
    <s v="rock"/>
    <d v="2012-08-02T01:21:02"/>
    <d v="2012-09-01T01:21:02"/>
  </r>
  <r>
    <n v="811"/>
    <s v="Love Water Tour"/>
    <s v="We need your financial support to cover the tour costs!  (Sound, lights, travel, stage design)"/>
    <n v="1000"/>
    <n v="1040"/>
    <x v="0"/>
    <x v="0"/>
    <s v="USD"/>
    <n v="1373475120"/>
    <n v="1371569202"/>
    <b v="0"/>
    <n v="12"/>
    <b v="1"/>
    <s v="music/rock"/>
    <n v="104"/>
    <n v="86.666666666666671"/>
    <s v="music"/>
    <s v="rock"/>
    <d v="2013-06-18T15:26:42"/>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s v="music"/>
    <s v="rock"/>
    <d v="2013-01-08T00:25:52"/>
    <d v="2013-03-01T13:58:00"/>
  </r>
  <r>
    <n v="813"/>
    <s v="Rules of Civility and Decent Behavior"/>
    <s v="A pre order campaign to fund the pressing of our second full length vinyl LP"/>
    <n v="1500"/>
    <n v="2399.94"/>
    <x v="0"/>
    <x v="0"/>
    <s v="USD"/>
    <n v="1342825365"/>
    <n v="1340233365"/>
    <b v="0"/>
    <n v="96"/>
    <b v="1"/>
    <s v="music/rock"/>
    <n v="159.99600000000001"/>
    <n v="24.999375000000001"/>
    <s v="music"/>
    <s v="rock"/>
    <d v="2012-06-20T23:02:45"/>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s v="music"/>
    <s v="rock"/>
    <d v="2011-05-16T17:50:01"/>
    <d v="2011-05-31T18:04:00"/>
  </r>
  <r>
    <n v="815"/>
    <s v="Some Late Help for The Early Reset"/>
    <s v="Be a part of helping The Early Reset finish their new 7 song EP."/>
    <n v="4000"/>
    <n v="4280"/>
    <x v="0"/>
    <x v="0"/>
    <s v="USD"/>
    <n v="1414879303"/>
    <n v="1412287303"/>
    <b v="0"/>
    <n v="43"/>
    <b v="1"/>
    <s v="music/rock"/>
    <n v="107"/>
    <n v="99.534883720930239"/>
    <s v="music"/>
    <s v="rock"/>
    <d v="2014-10-02T22:01:43"/>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s v="music"/>
    <s v="rock"/>
    <d v="2013-03-08T20:54:03"/>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s v="music"/>
    <s v="rock"/>
    <d v="2012-01-17T14:23:31"/>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s v="music"/>
    <s v="rock"/>
    <d v="2012-07-30T21:11:21"/>
    <d v="2012-08-07T17:01:00"/>
  </r>
  <r>
    <n v="819"/>
    <s v="Winter Tour"/>
    <s v="We are touring the Southeast in support of our new EP"/>
    <n v="400"/>
    <n v="435"/>
    <x v="0"/>
    <x v="0"/>
    <s v="USD"/>
    <n v="1387601040"/>
    <n v="1386806254"/>
    <b v="0"/>
    <n v="14"/>
    <b v="1"/>
    <s v="music/rock"/>
    <n v="108.74999999999999"/>
    <n v="31.071428571428573"/>
    <s v="music"/>
    <s v="rock"/>
    <d v="2013-12-11T23:57:34"/>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s v="music"/>
    <s v="rock"/>
    <d v="2014-05-09T20:12:22"/>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s v="music"/>
    <s v="rock"/>
    <d v="2015-03-30T22:07:45"/>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s v="music"/>
    <s v="rock"/>
    <d v="2012-09-05T22:44:10"/>
    <d v="2012-10-05T22:44:10"/>
  </r>
  <r>
    <n v="823"/>
    <s v="Debut Album"/>
    <s v="Eyes For Fire is finally ready to release their Debut Album but we need YOU to help us put the final touches on it."/>
    <n v="800"/>
    <n v="1436"/>
    <x v="0"/>
    <x v="0"/>
    <s v="USD"/>
    <n v="1427062852"/>
    <n v="1424474452"/>
    <b v="0"/>
    <n v="33"/>
    <b v="1"/>
    <s v="music/rock"/>
    <n v="179.5"/>
    <n v="43.515151515151516"/>
    <s v="music"/>
    <s v="rock"/>
    <d v="2015-02-20T23:20:52"/>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s v="music"/>
    <s v="rock"/>
    <d v="2010-03-13T05:48:38"/>
    <d v="2010-04-18T06:59:00"/>
  </r>
  <r>
    <n v="825"/>
    <s v="KILL FREEMAN"/>
    <s v="Kickstarting Kill Freeman independently. Help fund the New Record, Video and Live Shows."/>
    <n v="12500"/>
    <n v="12554"/>
    <x v="0"/>
    <x v="0"/>
    <s v="USD"/>
    <n v="1351495284"/>
    <n v="1349335284"/>
    <b v="0"/>
    <n v="99"/>
    <b v="1"/>
    <s v="music/rock"/>
    <n v="100.43200000000002"/>
    <n v="126.8080808080808"/>
    <s v="music"/>
    <s v="rock"/>
    <d v="2012-10-04T07:21:24"/>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s v="music"/>
    <s v="rock"/>
    <d v="2012-03-05T00:55:30"/>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s v="music"/>
    <s v="rock"/>
    <d v="2012-01-19T11:21:4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s v="music"/>
    <s v="rock"/>
    <d v="2012-06-13T01:13:02"/>
    <d v="2012-06-25T16:24:00"/>
  </r>
  <r>
    <n v="829"/>
    <s v="Monk"/>
    <s v="We are a band from South East London- each member is19 years OA. We have been together for two years. Taking pride in making good music"/>
    <n v="500"/>
    <n v="520"/>
    <x v="0"/>
    <x v="1"/>
    <s v="GBP"/>
    <n v="1468437240"/>
    <n v="1463253240"/>
    <b v="0"/>
    <n v="16"/>
    <b v="1"/>
    <s v="music/rock"/>
    <n v="104"/>
    <n v="32.5"/>
    <s v="music"/>
    <s v="rock"/>
    <d v="2016-05-14T19:14:00"/>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s v="music"/>
    <s v="rock"/>
    <d v="2013-02-20T12:37:05"/>
    <d v="2013-03-22T11:37:05"/>
  </r>
  <r>
    <n v="831"/>
    <s v="Let The 7Horse Run!"/>
    <s v="7Horse is a new band with a self-funded album and a show they want to rock in your town!"/>
    <n v="1500"/>
    <n v="3500"/>
    <x v="0"/>
    <x v="0"/>
    <s v="USD"/>
    <n v="1335540694"/>
    <n v="1332948694"/>
    <b v="0"/>
    <n v="20"/>
    <b v="1"/>
    <s v="music/rock"/>
    <n v="233.33333333333334"/>
    <n v="175"/>
    <s v="music"/>
    <s v="rock"/>
    <d v="2012-03-28T15:31:34"/>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s v="music"/>
    <s v="rock"/>
    <d v="2011-11-22T16:12:15"/>
    <d v="2012-01-21T08:13:00"/>
  </r>
  <r>
    <n v="833"/>
    <s v="Ragman Rolls"/>
    <s v="This is an American rock album."/>
    <n v="6000"/>
    <n v="6100"/>
    <x v="0"/>
    <x v="0"/>
    <s v="USD"/>
    <n v="1397941475"/>
    <n v="1395349475"/>
    <b v="0"/>
    <n v="41"/>
    <b v="1"/>
    <s v="music/rock"/>
    <n v="101.66666666666666"/>
    <n v="148.78048780487805"/>
    <s v="music"/>
    <s v="rock"/>
    <d v="2014-03-20T21:04:35"/>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s v="music"/>
    <s v="rock"/>
    <d v="2013-05-28T19:44:52"/>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s v="music"/>
    <s v="rock"/>
    <d v="2012-04-06T10:59:18"/>
    <d v="2012-05-19T03:00:00"/>
  </r>
  <r>
    <n v="836"/>
    <s v="DESMADRE Full Album + Press Kit"/>
    <s v="An album you can bring home to mom."/>
    <n v="5000"/>
    <n v="5046.5200000000004"/>
    <x v="0"/>
    <x v="0"/>
    <s v="USD"/>
    <n v="1381108918"/>
    <n v="1378516918"/>
    <b v="0"/>
    <n v="46"/>
    <b v="1"/>
    <s v="music/rock"/>
    <n v="100.93039999999999"/>
    <n v="109.70695652173914"/>
    <s v="music"/>
    <s v="rock"/>
    <d v="2013-09-07T01:21:58"/>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s v="music"/>
    <s v="rock"/>
    <d v="2014-04-01T23:57:42"/>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s v="music"/>
    <s v="rock"/>
    <d v="2011-12-18T21:33:05"/>
    <d v="2012-01-17T21: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s v="music"/>
    <s v="rock"/>
    <d v="2012-08-23T18:19:16"/>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s v="music"/>
    <s v="metal"/>
    <d v="2016-08-25T05:26:27"/>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s v="music"/>
    <s v="metal"/>
    <d v="2014-10-11T20:07:43"/>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s v="music"/>
    <s v="metal"/>
    <d v="2013-09-09T14:13:03"/>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s v="music"/>
    <s v="metal"/>
    <d v="2016-11-21T06:11:20"/>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s v="music"/>
    <s v="metal"/>
    <d v="2014-09-23T16:25:52"/>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s v="music"/>
    <s v="metal"/>
    <d v="2016-07-27T04:56:36"/>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s v="music"/>
    <s v="metal"/>
    <d v="2014-02-24T09:24:15"/>
    <d v="2014-03-10T14:00:00"/>
  </r>
  <r>
    <n v="847"/>
    <s v="CENTROPYMUSIC"/>
    <s v="MUSIC WITH MEANING!  MUSIC THAT MATTERS!!!"/>
    <n v="10"/>
    <n v="10"/>
    <x v="0"/>
    <x v="0"/>
    <s v="USD"/>
    <n v="1436555376"/>
    <n v="1433963376"/>
    <b v="0"/>
    <n v="1"/>
    <b v="1"/>
    <s v="music/metal"/>
    <n v="100"/>
    <n v="10"/>
    <s v="music"/>
    <s v="metal"/>
    <d v="2015-06-10T19:09:36"/>
    <d v="2015-07-10T19:09:36"/>
  </r>
  <r>
    <n v="848"/>
    <s v="God Am"/>
    <s v="God Am, a Grunge/Doom metal band, who have been trying to fund the production of our EP to bring you a unique aural assault."/>
    <n v="300"/>
    <n v="300"/>
    <x v="0"/>
    <x v="0"/>
    <s v="USD"/>
    <n v="1429038033"/>
    <n v="1426446033"/>
    <b v="0"/>
    <n v="16"/>
    <b v="1"/>
    <s v="music/metal"/>
    <n v="100"/>
    <n v="18.75"/>
    <s v="music"/>
    <s v="metal"/>
    <d v="2015-03-15T19:00:33"/>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s v="music"/>
    <s v="metal"/>
    <d v="2015-02-16T03:34:24"/>
    <d v="2015-03-16T02: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s v="music"/>
    <s v="metal"/>
    <d v="2016-03-23T19:51:57"/>
    <d v="2016-04-25T04:59:0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s v="music"/>
    <s v="metal"/>
    <d v="2016-06-01T21:07:33"/>
    <d v="2016-07-31T19:45:0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s v="music"/>
    <s v="metal"/>
    <d v="2016-10-13T19:19:55"/>
    <d v="2016-10-24T21:00:00"/>
  </r>
  <r>
    <n v="853"/>
    <s v="sloggoth"/>
    <s v="Help release a CD of sloggoth's first album &quot;sloggoth&quot;.  All contributors of $5 or more get a CD when the goal is met!"/>
    <n v="300"/>
    <n v="300"/>
    <x v="0"/>
    <x v="0"/>
    <s v="USD"/>
    <n v="1424116709"/>
    <n v="1421524709"/>
    <b v="0"/>
    <n v="10"/>
    <b v="1"/>
    <s v="music/metal"/>
    <n v="100"/>
    <n v="30"/>
    <s v="music"/>
    <s v="metal"/>
    <d v="2015-01-17T19:58:29"/>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s v="music"/>
    <s v="metal"/>
    <d v="2016-11-28T05:05:46"/>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s v="music"/>
    <s v="metal"/>
    <d v="2016-06-24T03:00:17"/>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s v="music"/>
    <s v="metal"/>
    <d v="2016-08-27T07:29:16"/>
    <d v="2016-10-25T19:00:00"/>
  </r>
  <r>
    <n v="857"/>
    <s v="A Reason To Breathe - DEBUT ALBUM"/>
    <s v="Modern Post-Hardcore/Electro music (Hardstyle, EDM, Trap, Dubstep, Dembow, House)."/>
    <n v="1200"/>
    <n v="1200"/>
    <x v="0"/>
    <x v="3"/>
    <s v="EUR"/>
    <n v="1448463431"/>
    <n v="1444831031"/>
    <b v="0"/>
    <n v="24"/>
    <b v="1"/>
    <s v="music/metal"/>
    <n v="100"/>
    <n v="50"/>
    <s v="music"/>
    <s v="metal"/>
    <d v="2015-10-14T13:57:11"/>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s v="music"/>
    <s v="metal"/>
    <d v="2015-03-16T17:53:3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s v="music"/>
    <s v="metal"/>
    <d v="2015-05-04T19:41:08"/>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s v="music"/>
    <s v="jazz"/>
    <d v="2013-10-23T11:35:13"/>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s v="music"/>
    <s v="jazz"/>
    <d v="2016-08-17T23:10:04"/>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s v="music"/>
    <s v="jazz"/>
    <d v="2013-10-12T13:19:08"/>
    <d v="2013-11-11T14:19:08"/>
  </r>
  <r>
    <n v="863"/>
    <s v="Help Fund Jason's Debut Jazz CD &quot;Exodus&quot;"/>
    <s v="I'm making the move from a side man in local groups to the leader with this debut jazz CD project."/>
    <n v="2000"/>
    <n v="90"/>
    <x v="2"/>
    <x v="0"/>
    <s v="USD"/>
    <n v="1329014966"/>
    <n v="1326422966"/>
    <b v="0"/>
    <n v="5"/>
    <b v="0"/>
    <s v="music/jazz"/>
    <n v="4.5"/>
    <n v="18"/>
    <s v="music"/>
    <s v="jazz"/>
    <d v="2012-01-13T02:49:26"/>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s v="music"/>
    <s v="jazz"/>
    <d v="2013-09-24T02:33:58"/>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s v="music"/>
    <s v="jazz"/>
    <d v="2012-11-17T18:33:17"/>
    <d v="2013-01-16T18: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s v="music"/>
    <s v="jazz"/>
    <d v="2015-01-21T15:18:38"/>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s v="music"/>
    <s v="jazz"/>
    <d v="2009-10-02T02:31:46"/>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s v="music"/>
    <s v="jazz"/>
    <d v="2013-12-08T00:39:5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s v="music"/>
    <s v="jazz"/>
    <d v="2013-03-09T20:17:37"/>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s v="music"/>
    <s v="jazz"/>
    <d v="2013-08-02T00:32:03"/>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s v="music"/>
    <s v="jazz"/>
    <d v="2013-10-30T13:28:15"/>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s v="music"/>
    <s v="jazz"/>
    <d v="2011-01-24T19:48:47"/>
    <d v="2011-03-10T19:48:47"/>
  </r>
  <r>
    <n v="873"/>
    <s v="The Dreamer-An Original Jazz CD"/>
    <s v="Fall in love with &quot;The Dreamer&quot;, new original music from trumpeter Freddie Dunn!"/>
    <n v="3500"/>
    <n v="45"/>
    <x v="2"/>
    <x v="0"/>
    <s v="USD"/>
    <n v="1352610040"/>
    <n v="1349150440"/>
    <b v="0"/>
    <n v="5"/>
    <b v="0"/>
    <s v="music/jazz"/>
    <n v="1.2857142857142856"/>
    <n v="9"/>
    <s v="music"/>
    <s v="jazz"/>
    <d v="2012-10-02T04:00:40"/>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s v="music"/>
    <s v="jazz"/>
    <d v="2013-04-04T14:00:3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s v="music"/>
    <s v="jazz"/>
    <d v="2015-09-01T17:22:11"/>
    <d v="2015-09-21T17:22:11"/>
  </r>
  <r>
    <n v="876"/>
    <s v="Sound Of Dobells"/>
    <s v="What was the greatest record shop ever?  DOBELLS!"/>
    <n v="3152"/>
    <n v="1286"/>
    <x v="2"/>
    <x v="1"/>
    <s v="GBP"/>
    <n v="1359978927"/>
    <n v="1357127727"/>
    <b v="0"/>
    <n v="45"/>
    <b v="0"/>
    <s v="music/jazz"/>
    <n v="40.799492385786799"/>
    <n v="28.577777777777779"/>
    <s v="music"/>
    <s v="jazz"/>
    <d v="2013-01-02T11:55:27"/>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s v="music"/>
    <s v="jazz"/>
    <d v="2013-11-19T18:56:00"/>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3"/>
    <n v="32.5"/>
    <s v="music"/>
    <s v="jazz"/>
    <d v="2010-11-23T05:35:24"/>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s v="music"/>
    <s v="jazz"/>
    <d v="2012-05-08T19:55:05"/>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s v="music"/>
    <s v="indie rock"/>
    <d v="2012-09-27T07:42:18"/>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s v="music"/>
    <s v="indie rock"/>
    <d v="2011-11-30T06:01:26"/>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s v="music"/>
    <s v="indie rock"/>
    <d v="2011-08-04T20:39:10"/>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s v="music"/>
    <s v="indie rock"/>
    <d v="2016-01-02T22:27:15"/>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s v="music"/>
    <s v="indie rock"/>
    <d v="2012-03-13T19:15:46"/>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s v="music"/>
    <s v="indie rock"/>
    <d v="2016-12-09T22:35:11"/>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s v="music"/>
    <s v="indie rock"/>
    <d v="2016-08-21T20:53:33"/>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s v="music"/>
    <s v="indie rock"/>
    <d v="2012-04-27T23:00:55"/>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s v="music"/>
    <s v="indie rock"/>
    <d v="2011-07-27T18:04:45"/>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s v="music"/>
    <s v="indie rock"/>
    <d v="2014-09-05T18:49:03"/>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s v="music"/>
    <s v="indie rock"/>
    <d v="2013-10-22T16:46:19"/>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s v="music"/>
    <s v="indie rock"/>
    <d v="2014-07-22T00:45:30"/>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s v="music"/>
    <s v="indie rock"/>
    <d v="2010-05-06T04:48:03"/>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s v="music"/>
    <s v="indie rock"/>
    <d v="2015-03-02T21:32:4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s v="music"/>
    <s v="indie rock"/>
    <d v="2016-05-06T23:33:30"/>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s v="music"/>
    <s v="indie rock"/>
    <d v="2010-09-10T03:03:49"/>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s v="music"/>
    <s v="indie rock"/>
    <d v="2015-08-02T20:57:0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s v="music"/>
    <s v="indie rock"/>
    <d v="2012-10-29T16:31:48"/>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s v="music"/>
    <s v="indie rock"/>
    <d v="2011-12-01T18:11:50"/>
    <d v="2012-01-15T18:11:50"/>
  </r>
  <r>
    <n v="899"/>
    <s v="Lets get 48/14 pressed!!!"/>
    <s v="Lets get 48/14 pressed and in your cd players,ipods,blogs, and facebook status'. Lets get it everywhere!"/>
    <n v="750"/>
    <n v="280"/>
    <x v="2"/>
    <x v="0"/>
    <s v="USD"/>
    <n v="1306549362"/>
    <n v="1302661362"/>
    <b v="0"/>
    <n v="8"/>
    <b v="0"/>
    <s v="music/indie rock"/>
    <n v="37.333333333333336"/>
    <n v="35"/>
    <s v="music"/>
    <s v="indie rock"/>
    <d v="2011-04-13T02:22:42"/>
    <d v="2011-05-28T02:22:42"/>
  </r>
  <r>
    <n v="900"/>
    <s v="Project Revive: Protecting the Creative Impulse"/>
    <s v="With Project Revive, I aim to protect and nurture the creative impulse through music."/>
    <n v="5000"/>
    <n v="21"/>
    <x v="2"/>
    <x v="0"/>
    <s v="USD"/>
    <n v="1459365802"/>
    <n v="1456777402"/>
    <b v="0"/>
    <n v="2"/>
    <b v="0"/>
    <s v="music/jazz"/>
    <n v="0.42"/>
    <n v="10.5"/>
    <s v="music"/>
    <s v="jazz"/>
    <d v="2016-02-29T20:23:22"/>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s v="music"/>
    <s v="jazz"/>
    <d v="2010-04-23T19:28:34"/>
    <d v="2010-06-08T19:11:00"/>
  </r>
  <r>
    <n v="902"/>
    <s v="MISTER BROWN"/>
    <s v="I'VE STARTED A BRAND NEW ALBUM THAT WILL FEATURE ACID JAZZ, FUNK, ROCK, AND DANCE WITH THE PROMISE OF TOURING NEXT YEAR IN THE USA"/>
    <n v="30000"/>
    <n v="90"/>
    <x v="2"/>
    <x v="0"/>
    <s v="USD"/>
    <n v="1409412600"/>
    <n v="1404947422"/>
    <b v="0"/>
    <n v="3"/>
    <b v="0"/>
    <s v="music/jazz"/>
    <n v="0.3"/>
    <n v="30"/>
    <s v="music"/>
    <s v="jazz"/>
    <d v="2014-07-09T23:10:22"/>
    <d v="2014-08-30T15:30:00"/>
  </r>
  <r>
    <n v="903"/>
    <s v="U City Jazz Festival, St. Louis, MO"/>
    <s v="The U City Jazz Festival is offered for free to the community and features the best jazz talent from the midwest."/>
    <n v="5000"/>
    <n v="160"/>
    <x v="2"/>
    <x v="0"/>
    <s v="USD"/>
    <n v="1348367100"/>
    <n v="1346180780"/>
    <b v="0"/>
    <n v="4"/>
    <b v="0"/>
    <s v="music/jazz"/>
    <n v="3.2"/>
    <n v="40"/>
    <s v="music"/>
    <s v="jazz"/>
    <d v="2012-08-28T19:06:20"/>
    <d v="2012-09-23T02:25:0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s v="music"/>
    <s v="jazz"/>
    <d v="2015-12-04T01:55:37"/>
    <d v="2016-01-03T01:55:37"/>
  </r>
  <r>
    <n v="905"/>
    <s v="Jazz For Everyone!"/>
    <s v="Working hard to get into the studio to record, produce, and edit my break out CD. I hope to realize my vision!"/>
    <n v="6500"/>
    <n v="196"/>
    <x v="2"/>
    <x v="0"/>
    <s v="USD"/>
    <n v="1295847926"/>
    <n v="1290663926"/>
    <b v="0"/>
    <n v="6"/>
    <b v="0"/>
    <s v="music/jazz"/>
    <n v="3.0153846153846153"/>
    <n v="32.666666666666664"/>
    <s v="music"/>
    <s v="jazz"/>
    <d v="2010-11-25T05:45:26"/>
    <d v="2011-01-24T05:45:26"/>
  </r>
  <r>
    <n v="906"/>
    <s v="24th Music Presents Channeling Motown (Live)"/>
    <s v="The DMV's most respected saxophonist pay tribute to Motown."/>
    <n v="15000"/>
    <n v="0"/>
    <x v="2"/>
    <x v="0"/>
    <s v="USD"/>
    <n v="1394681590"/>
    <n v="1392093190"/>
    <b v="0"/>
    <n v="0"/>
    <b v="0"/>
    <s v="music/jazz"/>
    <n v="0"/>
    <n v="0"/>
    <s v="music"/>
    <s v="jazz"/>
    <d v="2014-02-11T04:33:10"/>
    <d v="2014-03-13T03:33:10"/>
  </r>
  <r>
    <n v="907"/>
    <s v="Greg Chambers Saxophone CD"/>
    <s v="Greg Chambers' self-titled CD needs support for post production, replication, and promotion."/>
    <n v="2900"/>
    <n v="0"/>
    <x v="2"/>
    <x v="0"/>
    <s v="USD"/>
    <n v="1315715823"/>
    <n v="1313123823"/>
    <b v="0"/>
    <n v="0"/>
    <b v="0"/>
    <s v="music/jazz"/>
    <n v="0"/>
    <n v="0"/>
    <s v="music"/>
    <s v="jazz"/>
    <d v="2011-08-12T04:37:03"/>
    <d v="2011-09-11T04:37:03"/>
  </r>
  <r>
    <n v="908"/>
    <s v="Help Tony Copeland and get free cd's and mp3's"/>
    <s v="This project is designed to help protect the environment by using Eco-friendly product packaging."/>
    <n v="2500"/>
    <n v="0"/>
    <x v="2"/>
    <x v="0"/>
    <s v="USD"/>
    <n v="1280206740"/>
    <n v="1276283655"/>
    <b v="0"/>
    <n v="0"/>
    <b v="0"/>
    <s v="music/jazz"/>
    <n v="0"/>
    <n v="0"/>
    <s v="music"/>
    <s v="jazz"/>
    <d v="2010-06-11T19:14:15"/>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s v="music"/>
    <s v="jazz"/>
    <d v="2012-06-21T16:34:00"/>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s v="music"/>
    <s v="jazz"/>
    <d v="2017-01-02T13:05:19"/>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s v="music"/>
    <s v="jazz"/>
    <d v="2014-01-03T00:07:25"/>
    <d v="2014-01-24T00:07:25"/>
  </r>
  <r>
    <n v="912"/>
    <s v="Triad a new album by James Murrell"/>
    <s v="My new album will be called Triad, an album of original music performed by me &amp; guest musical artists."/>
    <n v="3500"/>
    <n v="30"/>
    <x v="2"/>
    <x v="0"/>
    <s v="USD"/>
    <n v="1355197047"/>
    <n v="1350009447"/>
    <b v="0"/>
    <n v="2"/>
    <b v="0"/>
    <s v="music/jazz"/>
    <n v="0.85714285714285721"/>
    <n v="15"/>
    <s v="music"/>
    <s v="jazz"/>
    <d v="2012-10-12T02:37:27"/>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s v="music"/>
    <s v="jazz"/>
    <d v="2012-04-05T03:20:19"/>
    <d v="2012-05-05T03:20:19"/>
  </r>
  <r>
    <n v="914"/>
    <s v="Soul Of Man Video Project"/>
    <s v="This project is for the making of a music video. All funds will go towards production costs for this event only."/>
    <n v="1500"/>
    <n v="0"/>
    <x v="2"/>
    <x v="0"/>
    <s v="USD"/>
    <n v="1345918747"/>
    <n v="1343326747"/>
    <b v="0"/>
    <n v="0"/>
    <b v="0"/>
    <s v="music/jazz"/>
    <n v="0"/>
    <n v="0"/>
    <s v="music"/>
    <s v="jazz"/>
    <d v="2012-07-26T18:19:07"/>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s v="music"/>
    <s v="jazz"/>
    <d v="2012-01-29T16:18:34"/>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s v="music"/>
    <s v="jazz"/>
    <d v="2010-09-13T20:28:54"/>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s v="music"/>
    <s v="jazz"/>
    <d v="2014-06-12T22:38:50"/>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s v="music"/>
    <s v="jazz"/>
    <d v="2014-11-01T21:59:21"/>
    <d v="2014-12-01T22:59:21"/>
  </r>
  <r>
    <n v="919"/>
    <s v="Jazz CD:  Out of The Blue"/>
    <s v="Cool jazz with a New Orleans flavor."/>
    <n v="20000"/>
    <n v="100"/>
    <x v="2"/>
    <x v="0"/>
    <s v="USD"/>
    <n v="1355930645"/>
    <n v="1352906645"/>
    <b v="0"/>
    <n v="1"/>
    <b v="0"/>
    <s v="music/jazz"/>
    <n v="0.5"/>
    <n v="100"/>
    <s v="music"/>
    <s v="jazz"/>
    <d v="2012-11-14T15:24:05"/>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s v="music"/>
    <s v="jazz"/>
    <d v="2013-10-15T16:07:02"/>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s v="music"/>
    <s v="jazz"/>
    <d v="2011-10-31T04:06:16"/>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s v="music"/>
    <s v="jazz"/>
    <d v="2014-08-27T12:43:13"/>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s v="music"/>
    <s v="jazz"/>
    <d v="2014-10-22T23:02:0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s v="music"/>
    <s v="jazz"/>
    <d v="2013-01-14T22:37:49"/>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s v="music"/>
    <s v="jazz"/>
    <d v="2013-10-28T21:08:31"/>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s v="music"/>
    <s v="jazz"/>
    <d v="2010-06-09T00:28:50"/>
    <d v="2010-07-08T22:40:00"/>
  </r>
  <r>
    <n v="927"/>
    <s v="JETRO DA SILVA FUNK PROJECT"/>
    <s v="Studio CD/DVD Solo project of Pianist &amp; Keyboardist Jetro da Silva"/>
    <n v="20000"/>
    <n v="0"/>
    <x v="2"/>
    <x v="0"/>
    <s v="USD"/>
    <n v="1337024695"/>
    <n v="1334432695"/>
    <b v="0"/>
    <n v="0"/>
    <b v="0"/>
    <s v="music/jazz"/>
    <n v="0"/>
    <n v="0"/>
    <s v="music"/>
    <s v="jazz"/>
    <d v="2012-04-14T19:44:55"/>
    <d v="2012-05-14T19:44:55"/>
  </r>
  <r>
    <n v="928"/>
    <s v="In a Jazzy Motown"/>
    <s v="A real Motown Backup singer on 22 gold and platinum albums headlines her own Jazz CD of Motown songs."/>
    <n v="14500"/>
    <n v="1575"/>
    <x v="2"/>
    <x v="0"/>
    <s v="USD"/>
    <n v="1353196800"/>
    <n v="1348864913"/>
    <b v="0"/>
    <n v="28"/>
    <b v="0"/>
    <s v="music/jazz"/>
    <n v="10.86206896551724"/>
    <n v="56.25"/>
    <s v="music"/>
    <s v="jazz"/>
    <d v="2012-09-28T20:41:53"/>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s v="music"/>
    <s v="jazz"/>
    <d v="2012-03-10T05:42:4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s v="music"/>
    <s v="jazz"/>
    <d v="2010-05-14T21:58:26"/>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s v="music"/>
    <s v="jazz"/>
    <d v="2014-02-10T08:38:22"/>
    <d v="2014-03-16T22:00:00"/>
  </r>
  <r>
    <n v="932"/>
    <s v="Mandy Harvey Christmas Album"/>
    <s v="Help me to create my 3rd album, a Christmas CD with 16 Holiday/Original favorites!"/>
    <n v="9500"/>
    <n v="1381"/>
    <x v="2"/>
    <x v="0"/>
    <s v="USD"/>
    <n v="1363990545"/>
    <n v="1360106145"/>
    <b v="0"/>
    <n v="30"/>
    <b v="0"/>
    <s v="music/jazz"/>
    <n v="14.536842105263158"/>
    <n v="46.033333333333331"/>
    <s v="music"/>
    <s v="jazz"/>
    <d v="2013-02-05T23:15:45"/>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s v="music"/>
    <s v="jazz"/>
    <d v="2014-03-13T04:03:29"/>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s v="music"/>
    <s v="jazz"/>
    <d v="2014-04-04T17:41:2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s v="music"/>
    <s v="jazz"/>
    <d v="2015-12-30T08:00:29"/>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s v="music"/>
    <s v="jazz"/>
    <d v="2011-12-06T00:34:49"/>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s v="music"/>
    <s v="jazz"/>
    <d v="2013-10-04T19:09:17"/>
    <d v="2013-11-03T20:09:17"/>
  </r>
  <r>
    <n v="938"/>
    <s v="Celebrating American Jazz &amp; Soul Music"/>
    <s v="Creating new avenues of exposure for young Jazz &amp; Soul artists_x000a_to express their Art of Music."/>
    <n v="7000"/>
    <n v="25"/>
    <x v="2"/>
    <x v="0"/>
    <s v="USD"/>
    <n v="1346585448"/>
    <n v="1343993448"/>
    <b v="0"/>
    <n v="1"/>
    <b v="0"/>
    <s v="music/jazz"/>
    <n v="0.35714285714285715"/>
    <n v="25"/>
    <s v="music"/>
    <s v="jazz"/>
    <d v="2012-08-03T11:30:4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s v="music"/>
    <s v="jazz"/>
    <d v="2013-05-22T18:18:58"/>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s v="technology"/>
    <s v="wearables"/>
    <d v="2015-06-27T00:12:06"/>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s v="technology"/>
    <s v="wearables"/>
    <d v="2017-01-11T02:19:05"/>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s v="technology"/>
    <s v="wearables"/>
    <d v="2016-01-13T20:14:20"/>
    <d v="2016-02-18T20:14:20"/>
  </r>
  <r>
    <n v="943"/>
    <s v="SleepMode"/>
    <s v="A mask for home or travel that will give you the best, undisturbed sleep of your life."/>
    <n v="3000"/>
    <n v="289"/>
    <x v="2"/>
    <x v="0"/>
    <s v="USD"/>
    <n v="1480438905"/>
    <n v="1477843305"/>
    <b v="0"/>
    <n v="12"/>
    <b v="0"/>
    <s v="technology/wearables"/>
    <n v="9.6333333333333346"/>
    <n v="24.083333333333332"/>
    <s v="technology"/>
    <s v="wearables"/>
    <d v="2016-10-30T16:01:45"/>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s v="technology"/>
    <s v="wearables"/>
    <d v="2016-03-15T14:00:50"/>
    <d v="2016-04-18T14:00:00"/>
  </r>
  <r>
    <n v="945"/>
    <s v="CT BAND"/>
    <s v="Make your watch Smart ! CT Band is an ultra-thin, high-tech smart watch-strap awarded twice at CES 2017 las vegas"/>
    <n v="100000"/>
    <n v="2484"/>
    <x v="2"/>
    <x v="6"/>
    <s v="EUR"/>
    <n v="1487462340"/>
    <n v="1482958626"/>
    <b v="0"/>
    <n v="16"/>
    <b v="0"/>
    <s v="technology/wearables"/>
    <n v="2.484"/>
    <n v="155.25"/>
    <s v="technology"/>
    <s v="wearables"/>
    <d v="2016-12-28T20:57:06"/>
    <d v="2017-02-18T23:59:00"/>
  </r>
  <r>
    <n v="946"/>
    <s v="OmniTrade Apron"/>
    <s v="Soft edged-Hard working. The perfect wearable organization for the home and professional shop."/>
    <n v="15000"/>
    <n v="286"/>
    <x v="2"/>
    <x v="0"/>
    <s v="USD"/>
    <n v="1473444048"/>
    <n v="1470852048"/>
    <b v="0"/>
    <n v="5"/>
    <b v="0"/>
    <s v="technology/wearables"/>
    <n v="1.9066666666666665"/>
    <n v="57.2"/>
    <s v="technology"/>
    <s v="wearables"/>
    <d v="2016-08-10T18:00:48"/>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s v="technology"/>
    <s v="wearables"/>
    <d v="2016-05-01T18:45:06"/>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s v="technology"/>
    <s v="wearables"/>
    <d v="2016-02-11T19:52:44"/>
    <d v="2016-03-12T19:52:44"/>
  </r>
  <r>
    <n v="949"/>
    <s v="INBED"/>
    <s v="Der INBED ist ein innovatives Multisensor-Wearable fÃ¼r die SturzprÃ¤vention motorisch eingeschrÃ¤nkter Personen."/>
    <n v="20000"/>
    <n v="273"/>
    <x v="2"/>
    <x v="12"/>
    <s v="EUR"/>
    <n v="1456016576"/>
    <n v="1450832576"/>
    <b v="0"/>
    <n v="7"/>
    <b v="0"/>
    <s v="technology/wearables"/>
    <n v="1.365"/>
    <n v="39"/>
    <s v="technology"/>
    <s v="wearables"/>
    <d v="2015-12-23T01:02:56"/>
    <d v="2016-02-21T01:02:56"/>
  </r>
  <r>
    <n v="950"/>
    <s v="EZC Smartlight"/>
    <s v="Rider worn tail light brake light. Adheres to virtually any coat, jacket or vest. Stays on even when you get off."/>
    <n v="5000"/>
    <n v="1402"/>
    <x v="2"/>
    <x v="5"/>
    <s v="CAD"/>
    <n v="1453053661"/>
    <n v="1450461661"/>
    <b v="0"/>
    <n v="24"/>
    <b v="0"/>
    <s v="technology/wearables"/>
    <n v="28.04"/>
    <n v="58.416666666666664"/>
    <s v="technology"/>
    <s v="wearables"/>
    <d v="2015-12-18T18:01:01"/>
    <d v="2016-01-17T18:01:01"/>
  </r>
  <r>
    <n v="951"/>
    <s v="Smart Harness"/>
    <s v="Revolutionizing the way we walk our dogs!"/>
    <n v="50000"/>
    <n v="19195"/>
    <x v="2"/>
    <x v="0"/>
    <s v="USD"/>
    <n v="1465054872"/>
    <n v="1461166872"/>
    <b v="0"/>
    <n v="121"/>
    <b v="0"/>
    <s v="technology/wearables"/>
    <n v="38.39"/>
    <n v="158.63636363636363"/>
    <s v="technology"/>
    <s v="wearables"/>
    <d v="2016-04-20T15:41:12"/>
    <d v="2016-06-04T15:41:12"/>
  </r>
  <r>
    <n v="952"/>
    <s v="Audionoggin - Join the Earvolution"/>
    <s v="Audionoggin: Wireless personal surround sound for the athlete in everyone."/>
    <n v="49000"/>
    <n v="19572"/>
    <x v="2"/>
    <x v="0"/>
    <s v="USD"/>
    <n v="1479483812"/>
    <n v="1476888212"/>
    <b v="0"/>
    <n v="196"/>
    <b v="0"/>
    <s v="technology/wearables"/>
    <n v="39.942857142857143"/>
    <n v="99.857142857142861"/>
    <s v="technology"/>
    <s v="wearables"/>
    <d v="2016-10-19T14:43:3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s v="technology"/>
    <s v="wearables"/>
    <d v="2014-12-26T03:56:39"/>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s v="technology"/>
    <s v="wearables"/>
    <d v="2015-07-09T20:00:39"/>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s v="technology"/>
    <s v="wearables"/>
    <d v="2016-08-04T07:05:00"/>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s v="technology"/>
    <s v="wearables"/>
    <d v="2015-02-25T21:55:59"/>
    <d v="2015-04-26T20:55:59"/>
  </r>
  <r>
    <n v="957"/>
    <s v="DUALBAND, the Leather NFC Smart Watch Band"/>
    <s v="A Leather Smart watch Band, that NEVER needs to be charged for only $37!"/>
    <n v="12000"/>
    <n v="233"/>
    <x v="2"/>
    <x v="0"/>
    <s v="USD"/>
    <n v="1479392133"/>
    <n v="1476710133"/>
    <b v="0"/>
    <n v="7"/>
    <b v="0"/>
    <s v="technology/wearables"/>
    <n v="1.9416666666666664"/>
    <n v="33.285714285714285"/>
    <s v="technology"/>
    <s v="wearables"/>
    <d v="2016-10-17T13:15:33"/>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s v="technology"/>
    <s v="wearables"/>
    <d v="2015-03-19T19:16:03"/>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s v="technology"/>
    <s v="wearables"/>
    <d v="2014-12-20T04:11:05"/>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s v="technology"/>
    <s v="wearables"/>
    <d v="2017-01-31T15:02:35"/>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s v="technology"/>
    <s v="wearables"/>
    <d v="2017-01-05T16:38:55"/>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s v="technology"/>
    <s v="wearables"/>
    <d v="2016-01-04T17:05:53"/>
    <d v="2016-02-11T17:05:53"/>
  </r>
  <r>
    <n v="963"/>
    <s v="The Ultimate Learning Center"/>
    <s v="WE are molding an educated, motivated, non violent GENERATION!"/>
    <n v="35000"/>
    <n v="377"/>
    <x v="2"/>
    <x v="0"/>
    <s v="USD"/>
    <n v="1476717319"/>
    <n v="1473693319"/>
    <b v="0"/>
    <n v="9"/>
    <b v="0"/>
    <s v="technology/wearables"/>
    <n v="1.077142857142857"/>
    <n v="41.888888888888886"/>
    <s v="technology"/>
    <s v="wearables"/>
    <d v="2016-09-12T15:15:19"/>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s v="technology"/>
    <s v="wearables"/>
    <d v="2015-07-23T15:05:19"/>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s v="technology"/>
    <s v="wearables"/>
    <d v="2016-09-24T00:24:06"/>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s v="technology"/>
    <s v="wearables"/>
    <d v="2016-09-06T15:15:32"/>
    <d v="2016-10-06T15:15:32"/>
  </r>
  <r>
    <n v="967"/>
    <s v="Better Beanie"/>
    <s v="Better Beanie is the new therapeutic wearable designed to assist you while keeping your hands free."/>
    <n v="20000"/>
    <n v="3562"/>
    <x v="2"/>
    <x v="0"/>
    <s v="USD"/>
    <n v="1461301574"/>
    <n v="1456121174"/>
    <b v="0"/>
    <n v="81"/>
    <b v="0"/>
    <s v="technology/wearables"/>
    <n v="17.810000000000002"/>
    <n v="43.97530864197531"/>
    <s v="technology"/>
    <s v="wearables"/>
    <d v="2016-02-22T06:06:14"/>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s v="technology"/>
    <s v="wearables"/>
    <d v="2014-07-16T20:20:34"/>
    <d v="2014-08-15T20:20:34"/>
  </r>
  <r>
    <n v="969"/>
    <s v="Make 100 | Geek &amp; Chic: Smart Safety Jewelry."/>
    <s v="Geek &amp; Chic Smart Jewelry Collection, Wearables Meet Style!"/>
    <n v="30000"/>
    <n v="14000"/>
    <x v="2"/>
    <x v="14"/>
    <s v="MXN"/>
    <n v="1486624607"/>
    <n v="1483773407"/>
    <b v="0"/>
    <n v="11"/>
    <b v="0"/>
    <s v="technology/wearables"/>
    <n v="46.666666666666664"/>
    <n v="1272.7272727272727"/>
    <s v="technology"/>
    <s v="wearables"/>
    <d v="2017-01-07T07:16:47"/>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s v="technology"/>
    <s v="wearables"/>
    <d v="2016-12-17T05:17:33"/>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s v="technology"/>
    <s v="wearables"/>
    <d v="2015-04-17T17:01:00"/>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s v="technology"/>
    <s v="wearables"/>
    <d v="2014-08-05T20:46:38"/>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s v="technology"/>
    <s v="wearables"/>
    <d v="2015-09-10T00:21:33"/>
    <d v="2015-11-09T01: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s v="technology"/>
    <s v="wearables"/>
    <d v="2016-02-24T17:59:16"/>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s v="technology"/>
    <s v="wearables"/>
    <d v="2016-04-29T16:43:0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s v="technology"/>
    <s v="wearables"/>
    <d v="2015-06-30T01:24:57"/>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s v="technology"/>
    <s v="wearables"/>
    <d v="2016-01-22T22:36:3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s v="technology"/>
    <s v="wearables"/>
    <d v="2016-01-26T07:25:01"/>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s v="technology"/>
    <s v="wearables"/>
    <d v="2016-05-16T10:00:28"/>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s v="technology"/>
    <s v="wearables"/>
    <d v="2014-10-16T21:42:02"/>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s v="technology"/>
    <s v="wearables"/>
    <d v="2014-07-10T22:43:42"/>
    <d v="2014-08-09T22:43:42"/>
  </r>
  <r>
    <n v="982"/>
    <s v="Smart 2-in-1 I-PHONE HANDLE/WALLETtm"/>
    <s v="revolutonary ultra-slim 2-in-1 Smart  2-in-1 I-PHONE handle/WALLETtm with 360 rotatiion"/>
    <n v="17500"/>
    <n v="3"/>
    <x v="2"/>
    <x v="0"/>
    <s v="USD"/>
    <n v="1475431486"/>
    <n v="1472839486"/>
    <b v="0"/>
    <n v="3"/>
    <b v="0"/>
    <s v="technology/wearables"/>
    <n v="1.7142857142857144E-2"/>
    <n v="1"/>
    <s v="technology"/>
    <s v="wearables"/>
    <d v="2016-09-02T18:04:46"/>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s v="technology"/>
    <s v="wearables"/>
    <d v="2016-07-23T16:01:25"/>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s v="technology"/>
    <s v="wearables"/>
    <d v="2015-02-26T02:46:48"/>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s v="technology"/>
    <s v="wearables"/>
    <d v="2015-12-01T23:13:30"/>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s v="technology"/>
    <s v="wearables"/>
    <d v="2015-11-16T18:25:00"/>
    <d v="2016-01-10T00:00: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s v="technology"/>
    <s v="wearables"/>
    <d v="2014-05-14T07:04:10"/>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s v="technology"/>
    <s v="wearables"/>
    <d v="2016-09-01T08:33:45"/>
    <d v="2016-10-01T08:33:45"/>
  </r>
  <r>
    <n v="989"/>
    <s v="Power Rope"/>
    <s v="The most useful phone charger you will ever buy"/>
    <n v="10000"/>
    <n v="1677"/>
    <x v="2"/>
    <x v="0"/>
    <s v="USD"/>
    <n v="1475101495"/>
    <n v="1472509495"/>
    <b v="0"/>
    <n v="32"/>
    <b v="0"/>
    <s v="technology/wearables"/>
    <n v="16.77"/>
    <n v="52.40625"/>
    <s v="technology"/>
    <s v="wearables"/>
    <d v="2016-08-29T22:24:55"/>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s v="technology"/>
    <s v="wearables"/>
    <d v="2014-08-04T18:49:24"/>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s v="technology"/>
    <s v="wearables"/>
    <d v="2016-06-17T18:09:48"/>
    <d v="2016-07-12T18:51:00"/>
  </r>
  <r>
    <n v="992"/>
    <s v="WairConditioning"/>
    <s v="The HOTTEST and COOLEST thing yet! WairConditioning... an entirely new level of comfortability!"/>
    <n v="100000"/>
    <n v="467"/>
    <x v="2"/>
    <x v="0"/>
    <s v="USD"/>
    <n v="1462655519"/>
    <n v="1457475119"/>
    <b v="0"/>
    <n v="4"/>
    <b v="0"/>
    <s v="technology/wearables"/>
    <n v="0.46699999999999997"/>
    <n v="116.75"/>
    <s v="technology"/>
    <s v="wearables"/>
    <d v="2016-03-08T22:11:59"/>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s v="technology"/>
    <s v="wearables"/>
    <d v="2016-10-09T23:09:28"/>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s v="technology"/>
    <s v="wearables"/>
    <d v="2014-10-09T06:18:50"/>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s v="technology"/>
    <s v="wearables"/>
    <d v="2014-11-04T22:34:40"/>
    <d v="2014-11-29T16:00:00"/>
  </r>
  <r>
    <n v="996"/>
    <s v="Social behavior in technical communities"/>
    <s v="Study the behaviour of technical communities by tracking their movement  through wearables"/>
    <n v="4000"/>
    <n v="65"/>
    <x v="2"/>
    <x v="0"/>
    <s v="USD"/>
    <n v="1406474820"/>
    <n v="1403902060"/>
    <b v="0"/>
    <n v="5"/>
    <b v="0"/>
    <s v="technology/wearables"/>
    <n v="1.625"/>
    <n v="13"/>
    <s v="technology"/>
    <s v="wearables"/>
    <d v="2014-06-27T20:47:40"/>
    <d v="2014-07-27T15:27:00"/>
  </r>
  <r>
    <n v="997"/>
    <s v="iPhanny"/>
    <s v="The iPhanny keeps your iPhone 6 safe from bending in those dangerous pants pockets."/>
    <n v="5000"/>
    <n v="65"/>
    <x v="2"/>
    <x v="0"/>
    <s v="USD"/>
    <n v="1417145297"/>
    <n v="1414549697"/>
    <b v="0"/>
    <n v="8"/>
    <b v="0"/>
    <s v="technology/wearables"/>
    <n v="1.3"/>
    <n v="8.125"/>
    <s v="technology"/>
    <s v="wearables"/>
    <d v="2014-10-29T02:28:1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s v="technology"/>
    <s v="wearables"/>
    <d v="2015-10-05T04:03:21"/>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s v="technology"/>
    <s v="wearables"/>
    <d v="2014-10-14T07:11:30"/>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s v="technology"/>
    <s v="wearables"/>
    <d v="2017-01-14T01:26: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s v="technology"/>
    <s v="wearables"/>
    <d v="2016-12-16T17:16:53"/>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s v="technology"/>
    <s v="wearables"/>
    <d v="2015-11-17T16:25:14"/>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s v="technology"/>
    <s v="wearables"/>
    <d v="2017-02-14T17:01:01"/>
    <d v="2017-03-16T16: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s v="technology"/>
    <s v="wearables"/>
    <d v="2016-01-19T17:00:27"/>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s v="technology"/>
    <s v="wearables"/>
    <d v="2015-09-29T14:59:43"/>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s v="technology"/>
    <s v="wearables"/>
    <d v="2014-12-04T00:57:52"/>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s v="technology"/>
    <s v="wearables"/>
    <d v="2016-11-02T14:00:23"/>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s v="technology"/>
    <s v="wearables"/>
    <d v="2016-11-28T19:25:15"/>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s v="technology"/>
    <s v="wearables"/>
    <d v="2016-05-20T14:30:46"/>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s v="technology"/>
    <s v="wearables"/>
    <d v="2016-07-10T19:54:22"/>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s v="technology"/>
    <s v="wearables"/>
    <d v="2014-11-03T21:33:15"/>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s v="technology"/>
    <s v="wearables"/>
    <d v="2016-12-10T10:34: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s v="technology"/>
    <s v="wearables"/>
    <d v="2015-12-01T20:00:56"/>
    <d v="2015-12-29T20:00:00"/>
  </r>
  <r>
    <n v="1014"/>
    <s v="CHEMION: The World's First Smart Glasses (Canceled)"/>
    <s v="CHEMION is an eyewear device that lets you show your creativity to the world."/>
    <n v="10000"/>
    <n v="3060"/>
    <x v="1"/>
    <x v="0"/>
    <s v="USD"/>
    <n v="1420070615"/>
    <n v="1415750615"/>
    <b v="0"/>
    <n v="16"/>
    <b v="0"/>
    <s v="technology/wearables"/>
    <n v="30.599999999999998"/>
    <n v="191.25"/>
    <s v="technology"/>
    <s v="wearables"/>
    <d v="2014-11-12T00:03:35"/>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s v="technology"/>
    <s v="wearables"/>
    <d v="2015-10-26T21:04:5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s v="technology"/>
    <s v="wearables"/>
    <d v="2016-02-22T02:34: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s v="technology"/>
    <s v="wearables"/>
    <d v="2015-10-12T16:12:15"/>
    <d v="2015-11-21T17:12:15"/>
  </r>
  <r>
    <n v="1018"/>
    <s v="Owl (Canceled)"/>
    <s v="Owl is a fitness tracker along with an accompanying iOS app, that is both fun and interactive for children."/>
    <n v="20000"/>
    <n v="621"/>
    <x v="1"/>
    <x v="0"/>
    <s v="USD"/>
    <n v="1468496933"/>
    <n v="1465904933"/>
    <b v="0"/>
    <n v="7"/>
    <b v="0"/>
    <s v="technology/wearables"/>
    <n v="3.105"/>
    <n v="88.714285714285708"/>
    <s v="technology"/>
    <s v="wearables"/>
    <d v="2016-06-14T11:48:53"/>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s v="technology"/>
    <s v="wearables"/>
    <d v="2015-01-05T23:22:2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s v="music"/>
    <s v="electronic music"/>
    <d v="2015-05-03T01:40:09"/>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s v="music"/>
    <s v="electronic music"/>
    <d v="2015-09-24T06:02:51"/>
    <d v="2015-10-17T04:00:00"/>
  </r>
  <r>
    <n v="1022"/>
    <s v="Sammy Bananas - Bootlegs Vol. 2!!"/>
    <s v="Help get four new bootlegs onto vinyl in the second installment of my series!"/>
    <n v="2000"/>
    <n v="2298"/>
    <x v="0"/>
    <x v="0"/>
    <s v="USD"/>
    <n v="1431876677"/>
    <n v="1429284677"/>
    <b v="1"/>
    <n v="74"/>
    <b v="1"/>
    <s v="music/electronic music"/>
    <n v="114.9"/>
    <n v="31.054054054054053"/>
    <s v="music"/>
    <s v="electronic music"/>
    <d v="2015-04-17T15:31:17"/>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s v="music"/>
    <s v="electronic music"/>
    <d v="2015-05-21T22:04:21"/>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s v="music"/>
    <s v="electronic music"/>
    <d v="2016-01-01T13:56:03"/>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s v="music"/>
    <s v="electronic music"/>
    <d v="2015-02-14T20:00:37"/>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s v="music"/>
    <s v="electronic music"/>
    <d v="2016-02-26T09:46:5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s v="music"/>
    <s v="electronic music"/>
    <d v="2014-09-23T00:49:0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s v="music"/>
    <s v="electronic music"/>
    <d v="2017-01-20T15:03:25"/>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s v="music"/>
    <s v="electronic music"/>
    <d v="2015-02-09T17:05:07"/>
    <d v="2015-04-04T21:59:00"/>
  </r>
  <r>
    <n v="1030"/>
    <s v="The Gothsicles - I FEEL SICLE"/>
    <s v="Help fund the latest Gothsicles mega-album, I FEEL SICLE!"/>
    <n v="2000"/>
    <n v="6842"/>
    <x v="0"/>
    <x v="0"/>
    <s v="USD"/>
    <n v="1473680149"/>
    <n v="1472470549"/>
    <b v="0"/>
    <n v="159"/>
    <b v="1"/>
    <s v="music/electronic music"/>
    <n v="342.09999999999997"/>
    <n v="43.031446540880502"/>
    <s v="music"/>
    <s v="electronic music"/>
    <d v="2016-08-29T11:35:49"/>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s v="music"/>
    <s v="electronic music"/>
    <d v="2015-11-16T18:20:10"/>
    <d v="2015-12-16T18:20:10"/>
  </r>
  <r>
    <n v="1032"/>
    <s v="Phantom Ship / Coastal (Album Preorder)"/>
    <s v="Ideal for living rooms and open spaces."/>
    <n v="5400"/>
    <n v="5858.84"/>
    <x v="0"/>
    <x v="0"/>
    <s v="USD"/>
    <n v="1466697625"/>
    <n v="1464105625"/>
    <b v="0"/>
    <n v="96"/>
    <b v="1"/>
    <s v="music/electronic music"/>
    <n v="108.49703703703703"/>
    <n v="61.029583333333335"/>
    <s v="music"/>
    <s v="electronic music"/>
    <d v="2016-05-24T16:00:25"/>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s v="music"/>
    <s v="electronic music"/>
    <d v="2016-11-14T17:34:40"/>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s v="music"/>
    <s v="electronic music"/>
    <d v="2016-07-04T04:00:0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s v="music"/>
    <s v="electronic music"/>
    <d v="2015-01-12T15:23:40"/>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s v="music"/>
    <s v="electronic music"/>
    <d v="2012-12-06T10:46:30"/>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s v="music"/>
    <s v="electronic music"/>
    <d v="2015-04-25T19:44:22"/>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s v="music"/>
    <s v="electronic music"/>
    <d v="2016-02-18T05:33:43"/>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s v="music"/>
    <s v="electronic music"/>
    <d v="2016-11-18T02:37:26"/>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s v="journalism"/>
    <s v="audio"/>
    <d v="2016-07-28T17:00:09"/>
    <d v="2016-08-27T17:00:09"/>
  </r>
  <r>
    <n v="1041"/>
    <s v="Industry Success Project (Canceled)"/>
    <s v="I am trying to document what it is like to plunge head first into the music/audio industry as an intern."/>
    <n v="50"/>
    <n v="0"/>
    <x v="1"/>
    <x v="0"/>
    <s v="USD"/>
    <n v="1406769992"/>
    <n v="1405041992"/>
    <b v="0"/>
    <n v="0"/>
    <b v="0"/>
    <s v="journalism/audio"/>
    <n v="0"/>
    <n v="0"/>
    <s v="journalism"/>
    <s v="audio"/>
    <d v="2014-07-11T01:26:32"/>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s v="journalism"/>
    <s v="audio"/>
    <d v="2014-07-31T16:42:28"/>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s v="journalism"/>
    <s v="audio"/>
    <d v="2015-04-20T06:04:15"/>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s v="journalism"/>
    <s v="audio"/>
    <d v="2015-01-07T22:13:21"/>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7"/>
    <n v="33.25"/>
    <s v="journalism"/>
    <s v="audio"/>
    <d v="2014-07-24T20:59:10"/>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s v="journalism"/>
    <s v="audio"/>
    <d v="2015-11-11T20:26:00"/>
    <d v="2015-12-26T20:26:00"/>
  </r>
  <r>
    <n v="1047"/>
    <s v="Start a New Podcast (Canceled)"/>
    <s v="I wish to start a new podcast called Voices of Texas, and I want to interview interesting people of Texas each week."/>
    <n v="2000"/>
    <n v="1"/>
    <x v="1"/>
    <x v="0"/>
    <s v="USD"/>
    <n v="1415219915"/>
    <n v="1412624315"/>
    <b v="0"/>
    <n v="1"/>
    <b v="0"/>
    <s v="journalism/audio"/>
    <n v="0.05"/>
    <n v="1"/>
    <s v="journalism"/>
    <s v="audio"/>
    <d v="2014-10-06T19:38:35"/>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s v="journalism"/>
    <s v="audio"/>
    <d v="2016-08-16T01:16:29"/>
    <d v="2016-09-25T01:16:29"/>
  </r>
  <r>
    <n v="1049"/>
    <s v="J1 (Canceled)"/>
    <s v="------"/>
    <n v="12000"/>
    <n v="0"/>
    <x v="1"/>
    <x v="0"/>
    <s v="USD"/>
    <n v="1455272445"/>
    <n v="1452680445"/>
    <b v="0"/>
    <n v="0"/>
    <b v="0"/>
    <s v="journalism/audio"/>
    <n v="0"/>
    <n v="0"/>
    <s v="journalism"/>
    <s v="audio"/>
    <d v="2016-01-13T10:20:45"/>
    <d v="2016-02-12T10:20:45"/>
  </r>
  <r>
    <n v="1050"/>
    <s v="The (Secular) Barbershop Podcast (Canceled)"/>
    <s v="Secularism is on the rise and I hear you.Talk to me."/>
    <n v="2500"/>
    <n v="0"/>
    <x v="1"/>
    <x v="0"/>
    <s v="USD"/>
    <n v="1442257677"/>
    <n v="1439665677"/>
    <b v="0"/>
    <n v="0"/>
    <b v="0"/>
    <s v="journalism/audio"/>
    <n v="0"/>
    <n v="0"/>
    <s v="journalism"/>
    <s v="audio"/>
    <d v="2015-08-15T19:07:57"/>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s v="journalism"/>
    <s v="audio"/>
    <d v="2014-07-30T00:20:25"/>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s v="journalism"/>
    <s v="audio"/>
    <d v="2016-04-23T19:08:15"/>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s v="journalism"/>
    <s v="audio"/>
    <d v="2017-02-09T04:08:52"/>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s v="journalism"/>
    <s v="audio"/>
    <d v="2014-07-11T20:26:39"/>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s v="journalism"/>
    <s v="audio"/>
    <d v="2016-02-06T23:49:0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s v="journalism"/>
    <s v="audio"/>
    <d v="2015-02-23T17:16:17"/>
    <d v="2015-04-24T16:16:17"/>
  </r>
  <r>
    <n v="1057"/>
    <s v="Support Independent Media (Canceled)"/>
    <s v="Sayin it Plain is a Independent Radio Show created to inform the public and empower the community."/>
    <n v="10000"/>
    <n v="0"/>
    <x v="1"/>
    <x v="0"/>
    <s v="USD"/>
    <n v="1480888483"/>
    <n v="1478292883"/>
    <b v="0"/>
    <n v="0"/>
    <b v="0"/>
    <s v="journalism/audio"/>
    <n v="0"/>
    <n v="0"/>
    <s v="journalism"/>
    <s v="audio"/>
    <d v="2016-11-04T20:54:43"/>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s v="journalism"/>
    <s v="audio"/>
    <d v="2015-02-12T21:37:23"/>
    <d v="2015-03-26T00:00:00"/>
  </r>
  <r>
    <n v="1059"/>
    <s v="Voice Over Artist (Canceled)"/>
    <s v="Turning myself into a vocal artist."/>
    <n v="1100"/>
    <n v="0"/>
    <x v="1"/>
    <x v="0"/>
    <s v="USD"/>
    <n v="1426269456"/>
    <n v="1423681056"/>
    <b v="0"/>
    <n v="0"/>
    <b v="0"/>
    <s v="journalism/audio"/>
    <n v="0"/>
    <n v="0"/>
    <s v="journalism"/>
    <s v="audio"/>
    <d v="2015-02-11T18:57:36"/>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s v="journalism"/>
    <s v="audio"/>
    <d v="2015-03-16T21:54:53"/>
    <d v="2015-04-15T21:54:53"/>
  </r>
  <r>
    <n v="1061"/>
    <s v="Chat Box 23 (Canceled)"/>
    <s v="T.O., Adi &amp; Mercedes discuss their point of views, women's issues &amp; Hollywood Hotties."/>
    <n v="4000"/>
    <n v="0"/>
    <x v="1"/>
    <x v="0"/>
    <s v="USD"/>
    <n v="1462150800"/>
    <n v="1456987108"/>
    <b v="0"/>
    <n v="0"/>
    <b v="0"/>
    <s v="journalism/audio"/>
    <n v="0"/>
    <n v="0"/>
    <s v="journalism"/>
    <s v="audio"/>
    <d v="2016-03-03T06:38:28"/>
    <d v="2016-05-02T01:00:00"/>
  </r>
  <r>
    <n v="1062"/>
    <s v="RETURNING AT A LATER DATE"/>
    <s v="SEE US ON PATREON www.badgirlartwork.com"/>
    <n v="199"/>
    <n v="190"/>
    <x v="1"/>
    <x v="0"/>
    <s v="USD"/>
    <n v="1468351341"/>
    <n v="1467746541"/>
    <b v="0"/>
    <n v="4"/>
    <b v="0"/>
    <s v="journalism/audio"/>
    <n v="95.477386934673376"/>
    <n v="47.5"/>
    <s v="journalism"/>
    <s v="audio"/>
    <d v="2016-07-05T19:22:21"/>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s v="journalism"/>
    <s v="audio"/>
    <d v="2016-08-01T00:44:22"/>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s v="games"/>
    <s v="video games"/>
    <d v="2013-05-23T05:28:23"/>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s v="games"/>
    <s v="video games"/>
    <d v="2014-01-22T09:08:42"/>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s v="games"/>
    <s v="video games"/>
    <d v="2013-06-20T23:06:22"/>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s v="games"/>
    <s v="video games"/>
    <d v="2013-11-21T20:32:11"/>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s v="games"/>
    <s v="video games"/>
    <d v="2016-03-11T08:54:24"/>
    <d v="2016-04-10T07: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s v="games"/>
    <s v="video games"/>
    <d v="2013-10-25T05:30:5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s v="games"/>
    <s v="video games"/>
    <d v="2012-09-11T00:17:02"/>
    <d v="2012-10-01T00:17:02"/>
  </r>
  <r>
    <n v="1071"/>
    <s v="DJ's Bane"/>
    <s v="I'm making a game where you choose how you want to kill the DJ, so you yourself can decide what music will be played at the party."/>
    <n v="100"/>
    <n v="0"/>
    <x v="2"/>
    <x v="10"/>
    <s v="NOK"/>
    <n v="1447787093"/>
    <n v="1445191493"/>
    <b v="0"/>
    <n v="0"/>
    <b v="0"/>
    <s v="games/video games"/>
    <n v="0"/>
    <n v="0"/>
    <s v="games"/>
    <s v="video games"/>
    <d v="2015-10-18T18:04:53"/>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s v="games"/>
    <s v="video games"/>
    <d v="2014-01-06T19:58:17"/>
    <d v="2014-02-05T19:58:17"/>
  </r>
  <r>
    <n v="1073"/>
    <s v="Rainbow Ball to the Iphone"/>
    <s v="We want to bring our Game Rainbow Ball to the iphone and to do that we need a little help"/>
    <n v="750"/>
    <n v="10"/>
    <x v="2"/>
    <x v="0"/>
    <s v="USD"/>
    <n v="1318806541"/>
    <n v="1316214541"/>
    <b v="0"/>
    <n v="1"/>
    <b v="0"/>
    <s v="games/video games"/>
    <n v="1.3333333333333335"/>
    <n v="10"/>
    <s v="games"/>
    <s v="video games"/>
    <d v="2011-09-16T23:09:01"/>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s v="games"/>
    <s v="video games"/>
    <d v="2013-12-05T04:09:05"/>
    <d v="2014-01-04T04:09:05"/>
  </r>
  <r>
    <n v="1075"/>
    <s v="Towers Of The Apocalypse"/>
    <s v="Fully 3D, post Apocalyptic themed tower defense video game. New take on the genre."/>
    <n v="1000"/>
    <n v="45"/>
    <x v="2"/>
    <x v="0"/>
    <s v="USD"/>
    <n v="1336340516"/>
    <n v="1333748516"/>
    <b v="0"/>
    <n v="3"/>
    <b v="0"/>
    <s v="games/video games"/>
    <n v="4.5"/>
    <n v="15"/>
    <s v="games"/>
    <s v="video games"/>
    <d v="2012-04-06T21:41:56"/>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s v="games"/>
    <s v="video games"/>
    <d v="2014-07-18T09:04:10"/>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s v="games"/>
    <s v="video games"/>
    <d v="2015-12-15T04:00:11"/>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s v="games"/>
    <s v="video games"/>
    <d v="2011-06-07T04:42:01"/>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s v="games"/>
    <s v="video games"/>
    <d v="2016-04-19T13:35:36"/>
    <d v="2016-05-14T13: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s v="games"/>
    <s v="video games"/>
    <d v="2014-04-11T03:18:53"/>
    <d v="2014-05-11T03:18:53"/>
  </r>
  <r>
    <n v="1081"/>
    <s v="The Creature"/>
    <s v="Finishing your last job before you retire until a disaster strikes the cargo ship can you survive The Creature?"/>
    <n v="68000"/>
    <n v="12"/>
    <x v="2"/>
    <x v="0"/>
    <s v="USD"/>
    <n v="1422483292"/>
    <n v="1419891292"/>
    <b v="0"/>
    <n v="4"/>
    <b v="0"/>
    <s v="games/video games"/>
    <n v="1.7647058823529412E-2"/>
    <n v="3"/>
    <s v="games"/>
    <s v="video games"/>
    <d v="2014-12-29T22:14:52"/>
    <d v="2015-01-28T22: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s v="games"/>
    <s v="video games"/>
    <d v="2012-07-11T21:44:48"/>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s v="games"/>
    <s v="video games"/>
    <d v="2014-06-03T15:49:43"/>
    <d v="2014-08-02T15:49:43"/>
  </r>
  <r>
    <n v="1084"/>
    <s v="My own channel"/>
    <s v="I want to start my own channel for gaming"/>
    <n v="550"/>
    <n v="0"/>
    <x v="2"/>
    <x v="0"/>
    <s v="USD"/>
    <n v="1407534804"/>
    <n v="1404942804"/>
    <b v="0"/>
    <n v="0"/>
    <b v="0"/>
    <s v="games/video games"/>
    <n v="0"/>
    <n v="0"/>
    <s v="games"/>
    <s v="video games"/>
    <d v="2014-07-09T21:53:24"/>
    <d v="2014-08-08T21:53:24"/>
  </r>
  <r>
    <n v="1085"/>
    <s v="Sun Dryd Studios"/>
    <s v="The new kid on the block. Re-imagining old games and creating new ones. Ship, Lazer, Rock is first."/>
    <n v="30000"/>
    <n v="1026"/>
    <x v="2"/>
    <x v="5"/>
    <s v="CAD"/>
    <n v="1457967975"/>
    <n v="1455379575"/>
    <b v="0"/>
    <n v="9"/>
    <b v="0"/>
    <s v="games/video games"/>
    <n v="3.42"/>
    <n v="114"/>
    <s v="games"/>
    <s v="video games"/>
    <d v="2016-02-13T16:06:15"/>
    <d v="2016-03-14T15:06:15"/>
  </r>
  <r>
    <n v="1086"/>
    <s v="Cyber Universe Online"/>
    <s v="Humanity's future in the Galaxy"/>
    <n v="18000"/>
    <n v="15"/>
    <x v="2"/>
    <x v="0"/>
    <s v="USD"/>
    <n v="1408913291"/>
    <n v="1406321291"/>
    <b v="0"/>
    <n v="2"/>
    <b v="0"/>
    <s v="games/video games"/>
    <n v="8.3333333333333343E-2"/>
    <n v="7.5"/>
    <s v="games"/>
    <s v="video games"/>
    <d v="2014-07-25T20:48:11"/>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s v="games"/>
    <s v="video games"/>
    <d v="2014-05-16T17:08:07"/>
    <d v="2014-06-15T17:08:07"/>
  </r>
  <r>
    <n v="1088"/>
    <s v="Still Alive"/>
    <s v="A fresh twist on survival games. Intense, high-stakes 30 minute rounds for up to 10 players."/>
    <n v="45000"/>
    <n v="6382.34"/>
    <x v="2"/>
    <x v="0"/>
    <s v="USD"/>
    <n v="1398366667"/>
    <n v="1395774667"/>
    <b v="0"/>
    <n v="147"/>
    <b v="0"/>
    <s v="games/video games"/>
    <n v="14.182977777777777"/>
    <n v="43.41727891156463"/>
    <s v="games"/>
    <s v="video games"/>
    <d v="2014-03-25T19:11:07"/>
    <d v="2014-04-24T19:11:07"/>
  </r>
  <r>
    <n v="1089"/>
    <s v="Farabel"/>
    <s v="Farabel is a single player turn-based fantasy strategy game for Mac/PC/Linux"/>
    <n v="15000"/>
    <n v="1174"/>
    <x v="2"/>
    <x v="6"/>
    <s v="EUR"/>
    <n v="1435293175"/>
    <n v="1432701175"/>
    <b v="0"/>
    <n v="49"/>
    <b v="0"/>
    <s v="games/video games"/>
    <n v="7.8266666666666662"/>
    <n v="23.959183673469386"/>
    <s v="games"/>
    <s v="video games"/>
    <d v="2015-05-27T04:32:55"/>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s v="games"/>
    <s v="video games"/>
    <d v="2015-04-29T04:27:33"/>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s v="games"/>
    <s v="video games"/>
    <d v="2016-03-11T19:41:12"/>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s v="games"/>
    <s v="video games"/>
    <d v="2012-12-07T00:37:18"/>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s v="games"/>
    <s v="video games"/>
    <d v="2016-01-27T23:22:17"/>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s v="games"/>
    <s v="video games"/>
    <d v="2011-09-09T17:07:13"/>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s v="games"/>
    <s v="video games"/>
    <d v="2013-07-31T12:53:40"/>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s v="games"/>
    <s v="video games"/>
    <d v="2014-09-03T12:25:54"/>
    <d v="2014-10-04T03:30:00"/>
  </r>
  <r>
    <n v="1097"/>
    <s v="Rabbly"/>
    <s v="Rabbly is action-adventure game. Is about a scientist going on an adventure, to find rare materials in another galaxy."/>
    <n v="100000"/>
    <n v="47"/>
    <x v="2"/>
    <x v="0"/>
    <s v="USD"/>
    <n v="1393786877"/>
    <n v="1390330877"/>
    <b v="0"/>
    <n v="7"/>
    <b v="0"/>
    <s v="games/video games"/>
    <n v="4.7E-2"/>
    <n v="6.7142857142857144"/>
    <s v="games"/>
    <s v="video games"/>
    <d v="2014-01-21T19:01:17"/>
    <d v="2014-03-02T19:01:17"/>
  </r>
  <r>
    <n v="1098"/>
    <s v="Kick, Punch... Fireball"/>
    <s v="Kick, Punch... Fireball is an FPS type arena game set inside the fantasy world."/>
    <n v="25000"/>
    <n v="1803"/>
    <x v="2"/>
    <x v="0"/>
    <s v="USD"/>
    <n v="1397413095"/>
    <n v="1394821095"/>
    <b v="0"/>
    <n v="22"/>
    <b v="0"/>
    <s v="games/video games"/>
    <n v="7.2120000000000006"/>
    <n v="81.954545454545453"/>
    <s v="games"/>
    <s v="video games"/>
    <d v="2014-03-14T18:18:15"/>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0.5"/>
    <n v="25"/>
    <s v="games"/>
    <s v="video games"/>
    <d v="2015-04-13T20:04:28"/>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
    <n v="10"/>
    <s v="games"/>
    <s v="video games"/>
    <d v="2016-01-15T02:39:31"/>
    <d v="2016-02-14T02:39:31"/>
  </r>
  <r>
    <n v="1101"/>
    <s v="Strain Wars"/>
    <s v="Different strains of marijuana leafs battling to the death to see which one is the top strain."/>
    <n v="100000"/>
    <n v="41"/>
    <x v="2"/>
    <x v="0"/>
    <s v="USD"/>
    <n v="1468519920"/>
    <n v="1466188338"/>
    <b v="0"/>
    <n v="6"/>
    <b v="0"/>
    <s v="games/video games"/>
    <n v="4.1000000000000002E-2"/>
    <n v="6.833333333333333"/>
    <s v="games"/>
    <s v="video games"/>
    <d v="2016-06-17T18:32:18"/>
    <d v="2016-07-14T18:12:00"/>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s v="games"/>
    <s v="video games"/>
    <d v="2013-10-30T01:05:25"/>
    <d v="2013-12-09T05:59:00"/>
  </r>
  <r>
    <n v="1103"/>
    <s v="The Morgue"/>
    <s v="&quot;I go to work... I classify the bodies and store them accordingly... Sometimes I here noises... Other times is see her..."/>
    <n v="15000"/>
    <n v="243"/>
    <x v="2"/>
    <x v="0"/>
    <s v="USD"/>
    <n v="1466227190"/>
    <n v="1461043190"/>
    <b v="0"/>
    <n v="15"/>
    <b v="0"/>
    <s v="games/video games"/>
    <n v="1.6199999999999999"/>
    <n v="16.2"/>
    <s v="games"/>
    <s v="video games"/>
    <d v="2016-04-19T05:19:50"/>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s v="games"/>
    <s v="video games"/>
    <d v="2014-05-12T09:50:21"/>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s v="games"/>
    <s v="video games"/>
    <d v="2014-02-22T03:15:27"/>
    <d v="2014-03-24T02:15:27"/>
  </r>
  <r>
    <n v="1106"/>
    <s v="Backyard Zombies"/>
    <s v="Collect coins and save civilians while you blast your way through tons of zombies! Unlock new characters and levels!"/>
    <n v="400"/>
    <n v="165"/>
    <x v="2"/>
    <x v="0"/>
    <s v="USD"/>
    <n v="1333557975"/>
    <n v="1330969575"/>
    <b v="0"/>
    <n v="7"/>
    <b v="0"/>
    <s v="games/video games"/>
    <n v="41.25"/>
    <n v="23.571428571428573"/>
    <s v="games"/>
    <s v="video games"/>
    <d v="2012-03-05T17:46:15"/>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s v="games"/>
    <s v="video games"/>
    <d v="2014-06-23T20:40:24"/>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s v="games"/>
    <s v="video games"/>
    <d v="2012-02-13T15:17:15"/>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s v="games"/>
    <s v="video games"/>
    <d v="2016-10-19T18:03:10"/>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s v="games"/>
    <s v="video games"/>
    <d v="2012-11-07T22:23:42"/>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s v="games"/>
    <s v="video games"/>
    <d v="2015-12-09T04:53:10"/>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s v="games"/>
    <s v="video games"/>
    <d v="2014-11-20T18:13:31"/>
    <d v="2015-01-19T08:30:00"/>
  </r>
  <r>
    <n v="1113"/>
    <s v="A YouTube Gaming Channel"/>
    <s v="A start up YouTube PC Gaming channel named ''Jeansie''. Comprised of witty banter and slightly above average  gaming skills :)"/>
    <n v="1000"/>
    <n v="5"/>
    <x v="2"/>
    <x v="1"/>
    <s v="GBP"/>
    <n v="1408058820"/>
    <n v="1405466820"/>
    <b v="0"/>
    <n v="1"/>
    <b v="0"/>
    <s v="games/video games"/>
    <n v="0.5"/>
    <n v="5"/>
    <s v="games"/>
    <s v="video games"/>
    <d v="2014-07-15T23:27:00"/>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s v="games"/>
    <s v="video games"/>
    <d v="2013-09-09T08:18:07"/>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s v="games"/>
    <s v="video games"/>
    <d v="2016-02-29T16:41:35"/>
    <d v="2016-03-30T15:41:35"/>
  </r>
  <r>
    <n v="1116"/>
    <s v="Quest Remnants of Chaos"/>
    <s v="A medieval, post apocolyptic, Online, MMORPG. Class morphing, character customization game."/>
    <n v="500000"/>
    <n v="178.52"/>
    <x v="2"/>
    <x v="0"/>
    <s v="USD"/>
    <n v="1339273208"/>
    <n v="1334089208"/>
    <b v="0"/>
    <n v="10"/>
    <b v="0"/>
    <s v="games/video games"/>
    <n v="3.5704000000000007E-2"/>
    <n v="17.852"/>
    <s v="games"/>
    <s v="video games"/>
    <d v="2012-04-10T20:20:08"/>
    <d v="2012-06-09T20:20:08"/>
  </r>
  <r>
    <n v="1117"/>
    <s v="Medieval Village"/>
    <s v="Experience the Medieval in your own village. Increase your village into a city and walk through the streets."/>
    <n v="1000"/>
    <n v="83"/>
    <x v="2"/>
    <x v="12"/>
    <s v="EUR"/>
    <n v="1451053313"/>
    <n v="1448461313"/>
    <b v="0"/>
    <n v="8"/>
    <b v="0"/>
    <s v="games/video games"/>
    <n v="8.3000000000000007"/>
    <n v="10.375"/>
    <s v="games"/>
    <s v="video games"/>
    <d v="2015-11-25T14:21:53"/>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s v="games"/>
    <s v="video games"/>
    <d v="2014-03-06T03:59:39"/>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s v="games"/>
    <s v="video games"/>
    <d v="2014-03-24T19:01:04"/>
    <d v="2014-04-06T19:01:04"/>
  </r>
  <r>
    <n v="1120"/>
    <s v="PlanEt Ninjahwah"/>
    <s v="Planet Ninjahwah is a highly anticipated futuristic action adventure game that will blow your mind!!"/>
    <n v="25000"/>
    <n v="0"/>
    <x v="2"/>
    <x v="0"/>
    <s v="USD"/>
    <n v="1319835400"/>
    <n v="1315947400"/>
    <b v="0"/>
    <n v="0"/>
    <b v="0"/>
    <s v="games/video games"/>
    <n v="0"/>
    <n v="0"/>
    <s v="games"/>
    <s v="video games"/>
    <d v="2011-09-13T20:56:40"/>
    <d v="2011-10-28T20:56:40"/>
  </r>
  <r>
    <n v="1121"/>
    <s v="Pwincess"/>
    <s v="An action packed, side scrolling, platform jumping, laser shooting ADVENTURE that will be fun for everyone."/>
    <n v="250000"/>
    <n v="29"/>
    <x v="2"/>
    <x v="0"/>
    <s v="USD"/>
    <n v="1457904316"/>
    <n v="1455315916"/>
    <b v="0"/>
    <n v="5"/>
    <b v="0"/>
    <s v="games/video games"/>
    <n v="1.1599999999999999E-2"/>
    <n v="5.8"/>
    <s v="games"/>
    <s v="video games"/>
    <d v="2016-02-12T22:25:16"/>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s v="games"/>
    <s v="video games"/>
    <d v="2013-05-16T16:53:45"/>
    <d v="2013-05-30T16: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s v="games"/>
    <s v="video games"/>
    <d v="2014-03-20T12:34:08"/>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s v="games"/>
    <s v="mobile games"/>
    <d v="2015-03-31T16:00:51"/>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s v="games"/>
    <s v="mobile games"/>
    <d v="2015-07-27T14:58:50"/>
    <d v="2015-09-25T14:58:50"/>
  </r>
  <r>
    <n v="1126"/>
    <s v="GAMING TO LEARN"/>
    <s v="Imagine a science class where the teacher walks in a says &quot;Take out your cell phone and play a game.&quot;"/>
    <n v="2000"/>
    <n v="10"/>
    <x v="2"/>
    <x v="0"/>
    <s v="USD"/>
    <n v="1468482694"/>
    <n v="1465890694"/>
    <b v="0"/>
    <n v="2"/>
    <b v="0"/>
    <s v="games/mobile games"/>
    <n v="0.5"/>
    <n v="5"/>
    <s v="games"/>
    <s v="mobile games"/>
    <d v="2016-06-14T07:51:34"/>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s v="games"/>
    <s v="mobile games"/>
    <d v="2014-10-14T20:30:00"/>
    <d v="2014-11-14T21:30:00"/>
  </r>
  <r>
    <n v="1128"/>
    <s v="Flying Turds"/>
    <s v="#havingfunFTW"/>
    <n v="1000"/>
    <n v="1"/>
    <x v="2"/>
    <x v="1"/>
    <s v="GBP"/>
    <n v="1407425717"/>
    <n v="1404833717"/>
    <b v="0"/>
    <n v="1"/>
    <b v="0"/>
    <s v="games/mobile games"/>
    <n v="0.1"/>
    <n v="1"/>
    <s v="games"/>
    <s v="mobile games"/>
    <d v="2014-07-08T15:35:17"/>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105"/>
    <n v="10.5"/>
    <s v="games"/>
    <s v="mobile games"/>
    <d v="2016-05-06T06:21:33"/>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s v="games"/>
    <s v="mobile games"/>
    <d v="2014-09-26T23:55:0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s v="games"/>
    <s v="mobile games"/>
    <d v="2015-11-24T21:47:48"/>
    <d v="2015-12-24T21:47:48"/>
  </r>
  <r>
    <n v="1132"/>
    <s v="One"/>
    <s v="One is a simple mobile game about exploring the connections between all living things. Featuring hand-painted art."/>
    <n v="10000"/>
    <n v="1438"/>
    <x v="2"/>
    <x v="5"/>
    <s v="CAD"/>
    <n v="1483238771"/>
    <n v="1480646771"/>
    <b v="0"/>
    <n v="13"/>
    <b v="0"/>
    <s v="games/mobile games"/>
    <n v="14.38"/>
    <n v="110.61538461538461"/>
    <s v="games"/>
    <s v="mobile games"/>
    <d v="2016-12-02T02:46:11"/>
    <d v="2017-01-01T02: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s v="games"/>
    <s v="mobile games"/>
    <d v="2014-07-01T09:46:21"/>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1E-3"/>
    <n v="1"/>
    <s v="games"/>
    <s v="mobile games"/>
    <d v="2014-11-15T06:50:28"/>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s v="games"/>
    <s v="mobile games"/>
    <d v="2016-07-07T23:44:54"/>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s v="games"/>
    <s v="mobile games"/>
    <d v="2015-11-19T16:07:09"/>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s v="games"/>
    <s v="mobile games"/>
    <d v="2016-03-24T19:40:21"/>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s v="games"/>
    <s v="mobile games"/>
    <d v="2017-01-01T21:45:31"/>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E-2"/>
    <n v="5"/>
    <s v="games"/>
    <s v="mobile games"/>
    <d v="2014-12-02T08:20:26"/>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s v="games"/>
    <s v="mobile games"/>
    <d v="2015-07-07T11:05:21"/>
    <d v="2015-08-06T11:05:21"/>
  </r>
  <r>
    <n v="1141"/>
    <s v="Arena Z - Zombie Survival"/>
    <s v="I think this will be a great game!"/>
    <n v="500"/>
    <n v="0"/>
    <x v="2"/>
    <x v="12"/>
    <s v="EUR"/>
    <n v="1436460450"/>
    <n v="1433868450"/>
    <b v="0"/>
    <n v="0"/>
    <b v="0"/>
    <s v="games/mobile games"/>
    <n v="0"/>
    <n v="0"/>
    <s v="games"/>
    <s v="mobile games"/>
    <d v="2015-06-09T16:47:30"/>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s v="games"/>
    <s v="mobile games"/>
    <d v="2015-01-18T00:08:47"/>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s v="games"/>
    <s v="mobile games"/>
    <d v="2015-11-17T04:38:46"/>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s v="food"/>
    <s v="food trucks"/>
    <d v="2015-03-30T04:22:00"/>
    <d v="2015-04-29T04:22:00"/>
  </r>
  <r>
    <n v="1145"/>
    <s v="A FORK IN THE ROAD food truck"/>
    <s v="Emphasizing locally and responsibly raised ingredients, serving delicious food! I need your help."/>
    <n v="80000"/>
    <n v="100"/>
    <x v="2"/>
    <x v="0"/>
    <s v="USD"/>
    <n v="1412272592"/>
    <n v="1407088592"/>
    <b v="0"/>
    <n v="1"/>
    <b v="0"/>
    <s v="food/food trucks"/>
    <n v="0.125"/>
    <n v="100"/>
    <s v="food"/>
    <s v="food trucks"/>
    <d v="2014-08-03T17:56:32"/>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s v="food"/>
    <s v="food trucks"/>
    <d v="2014-03-25T22:52:53"/>
    <d v="2014-05-02T22:52:53"/>
  </r>
  <r>
    <n v="1147"/>
    <s v="baked pugtato"/>
    <s v="amazing gourmet baked potato truck with variable options for everyone, its always been my dream, help me make it come true :)."/>
    <n v="25000"/>
    <n v="0"/>
    <x v="2"/>
    <x v="5"/>
    <s v="CAD"/>
    <n v="1413760783"/>
    <n v="1408576783"/>
    <b v="0"/>
    <n v="0"/>
    <b v="0"/>
    <s v="food/food trucks"/>
    <n v="0"/>
    <n v="0"/>
    <s v="food"/>
    <s v="food trucks"/>
    <d v="2014-08-20T23:19:43"/>
    <d v="2014-10-19T23:19:43"/>
  </r>
  <r>
    <n v="1148"/>
    <s v="Warren's / Adilyn's Rollin' Bistro"/>
    <s v="New local (Louisville, KY.) food truck with a refreshing spin on rolling kitchens."/>
    <n v="15000"/>
    <n v="73"/>
    <x v="2"/>
    <x v="0"/>
    <s v="USD"/>
    <n v="1480568781"/>
    <n v="1477973181"/>
    <b v="0"/>
    <n v="3"/>
    <b v="0"/>
    <s v="food/food trucks"/>
    <n v="0.48666666666666669"/>
    <n v="24.333333333333332"/>
    <s v="food"/>
    <s v="food trucks"/>
    <d v="2016-11-01T04:06:21"/>
    <d v="2016-12-01T05:06:21"/>
  </r>
  <r>
    <n v="1149"/>
    <s v="The Floridian Food Truck"/>
    <s v="Bringing culturally diverse Floridian cuisine to the people!"/>
    <n v="50000"/>
    <n v="75"/>
    <x v="2"/>
    <x v="0"/>
    <s v="USD"/>
    <n v="1466096566"/>
    <n v="1463504566"/>
    <b v="0"/>
    <n v="2"/>
    <b v="0"/>
    <s v="food/food trucks"/>
    <n v="0.15"/>
    <n v="37.5"/>
    <s v="food"/>
    <s v="food trucks"/>
    <d v="2016-05-17T17:02:46"/>
    <d v="2016-06-16T17:02:46"/>
  </r>
  <r>
    <n v="1150"/>
    <s v="Chef Po's Food Truck"/>
    <s v="Bringing delicious authentic and fusion Taiwanese Food to the West Coast."/>
    <n v="2500"/>
    <n v="252"/>
    <x v="2"/>
    <x v="0"/>
    <s v="USD"/>
    <n v="1452293675"/>
    <n v="1447109675"/>
    <b v="0"/>
    <n v="6"/>
    <b v="0"/>
    <s v="food/food trucks"/>
    <n v="10.08"/>
    <n v="42"/>
    <s v="food"/>
    <s v="food trucks"/>
    <d v="2015-11-09T22:54:35"/>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s v="food"/>
    <s v="food trucks"/>
    <d v="2015-08-08T02:27:43"/>
    <d v="2015-09-07T02:27:43"/>
  </r>
  <r>
    <n v="1152"/>
    <s v="Peruvian King Food Truck"/>
    <s v="Peruvian food truck with an LA twist."/>
    <n v="16000"/>
    <n v="911"/>
    <x v="2"/>
    <x v="0"/>
    <s v="USD"/>
    <n v="1431709312"/>
    <n v="1429117312"/>
    <b v="0"/>
    <n v="15"/>
    <b v="0"/>
    <s v="food/food trucks"/>
    <n v="5.6937500000000005"/>
    <n v="60.733333333333334"/>
    <s v="food"/>
    <s v="food trucks"/>
    <d v="2015-04-15T17:01:52"/>
    <d v="2015-05-15T17:01:52"/>
  </r>
  <r>
    <n v="1153"/>
    <s v="The Cold Spot Mobile Trailer"/>
    <s v="A mobile concession trailer for snow cones, ice cream, smoothies and more"/>
    <n v="8000"/>
    <n v="50"/>
    <x v="2"/>
    <x v="0"/>
    <s v="USD"/>
    <n v="1434647305"/>
    <n v="1432055305"/>
    <b v="0"/>
    <n v="1"/>
    <b v="0"/>
    <s v="food/food trucks"/>
    <n v="0.625"/>
    <n v="50"/>
    <s v="food"/>
    <s v="food trucks"/>
    <d v="2015-05-19T17:08:25"/>
    <d v="2015-06-18T17: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s v="food"/>
    <s v="food trucks"/>
    <d v="2015-08-07T02:36:46"/>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s v="food"/>
    <s v="food trucks"/>
    <d v="2014-07-15T18:20:08"/>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s v="food"/>
    <s v="food trucks"/>
    <d v="2015-01-25T01:42:42"/>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s v="food"/>
    <s v="food trucks"/>
    <d v="2014-10-06T15:04:40"/>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s v="food"/>
    <s v="food trucks"/>
    <d v="2014-11-09T02:12:0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s v="food"/>
    <s v="food trucks"/>
    <d v="2015-05-30T17:26:05"/>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s v="food"/>
    <s v="food trucks"/>
    <d v="2015-02-26T03:43:06"/>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s v="food"/>
    <s v="food trucks"/>
    <d v="2015-04-28T15:06:29"/>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s v="food"/>
    <s v="food trucks"/>
    <d v="2014-08-25T16:24:24"/>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s v="food"/>
    <s v="food trucks"/>
    <d v="2014-07-10T17:22:00"/>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s v="food"/>
    <s v="food trucks"/>
    <d v="2016-05-19T17:23:02"/>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s v="food"/>
    <s v="food trucks"/>
    <d v="2014-06-02T05:08:50"/>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s v="food"/>
    <s v="food trucks"/>
    <d v="2015-05-26T11:39:02"/>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s v="food"/>
    <s v="food trucks"/>
    <d v="2014-08-12T17:38:15"/>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s v="food"/>
    <s v="food trucks"/>
    <d v="2016-08-23T01:17:45"/>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s v="food"/>
    <s v="food trucks"/>
    <d v="2015-01-23T08:29:23"/>
    <d v="2015-02-22T08:29:23"/>
  </r>
  <r>
    <n v="1170"/>
    <s v="Its A Rib Thing"/>
    <s v="They are sweet, sticky and incredibly addictive. People are left with a huge smile and a full stomach but still ask for more!!!"/>
    <n v="25000"/>
    <n v="100"/>
    <x v="2"/>
    <x v="1"/>
    <s v="GBP"/>
    <n v="1433021171"/>
    <n v="1430429171"/>
    <b v="0"/>
    <n v="2"/>
    <b v="0"/>
    <s v="food/food trucks"/>
    <n v="0.4"/>
    <n v="50"/>
    <s v="food"/>
    <s v="food trucks"/>
    <d v="2015-04-30T21:26:11"/>
    <d v="2015-05-30T21:26:11"/>
  </r>
  <r>
    <n v="1171"/>
    <s v="The Mean Green Purple Machine"/>
    <s v="Tulsa's first true biodiesel, alternative energy powered food truck! Oh yeah, and delicious food!"/>
    <n v="25000"/>
    <n v="25"/>
    <x v="2"/>
    <x v="0"/>
    <s v="USD"/>
    <n v="1415909927"/>
    <n v="1414351127"/>
    <b v="0"/>
    <n v="1"/>
    <b v="0"/>
    <s v="food/food trucks"/>
    <n v="0.1"/>
    <n v="25"/>
    <s v="food"/>
    <s v="food trucks"/>
    <d v="2014-10-26T19:18:47"/>
    <d v="2014-11-13T20:18:47"/>
  </r>
  <r>
    <n v="1172"/>
    <s v="let your dayz take you to the dogs."/>
    <s v="Bringing YOUR favorite dog recipes to the streets."/>
    <n v="9000"/>
    <n v="0"/>
    <x v="2"/>
    <x v="0"/>
    <s v="USD"/>
    <n v="1408551752"/>
    <n v="1405959752"/>
    <b v="0"/>
    <n v="0"/>
    <b v="0"/>
    <s v="food/food trucks"/>
    <n v="0"/>
    <n v="0"/>
    <s v="food"/>
    <s v="food trucks"/>
    <d v="2014-07-21T16:22:3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s v="food"/>
    <s v="food trucks"/>
    <d v="2015-06-29T04:27:37"/>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s v="food"/>
    <s v="food trucks"/>
    <d v="2016-04-08T20:12:07"/>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s v="food"/>
    <s v="food trucks"/>
    <d v="2015-06-15T17:28:59"/>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s v="food"/>
    <s v="food trucks"/>
    <d v="2017-01-11T00:28:18"/>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s v="food"/>
    <s v="food trucks"/>
    <d v="2014-09-15T15:51:36"/>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s v="food"/>
    <s v="food trucks"/>
    <d v="2014-07-17T21:44:12"/>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s v="food"/>
    <s v="food trucks"/>
    <d v="2015-09-28T17:17:07"/>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s v="food"/>
    <s v="food trucks"/>
    <d v="2014-05-22T19:21:54"/>
    <d v="2014-06-28T19:21:54"/>
  </r>
  <r>
    <n v="1181"/>
    <s v="Gringo Loco Tacos Food Truck"/>
    <s v="Bringing the best tacos to the streets of Chicago!"/>
    <n v="50000"/>
    <n v="4"/>
    <x v="2"/>
    <x v="0"/>
    <s v="USD"/>
    <n v="1425197321"/>
    <n v="1422605321"/>
    <b v="0"/>
    <n v="3"/>
    <b v="0"/>
    <s v="food/food trucks"/>
    <n v="8.0000000000000002E-3"/>
    <n v="1.3333333333333333"/>
    <s v="food"/>
    <s v="food trucks"/>
    <d v="2015-01-30T08:08:4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s v="food"/>
    <s v="food trucks"/>
    <d v="2016-12-24T19:51:28"/>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s v="food"/>
    <s v="food trucks"/>
    <d v="2016-10-13T20:40:2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s v="photography"/>
    <s v="photobooks"/>
    <d v="2017-01-06T14:23:31"/>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s v="photography"/>
    <s v="photobooks"/>
    <d v="2015-05-06T20:45:49"/>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s v="photography"/>
    <s v="photobooks"/>
    <d v="2015-04-29T20:43:15"/>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s v="photography"/>
    <s v="photobooks"/>
    <d v="2015-04-15T21:28:43"/>
    <d v="2015-05-17T18:00:0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s v="photography"/>
    <s v="photobooks"/>
    <d v="2016-12-07T16:49:00"/>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s v="photography"/>
    <s v="photobooks"/>
    <d v="2016-06-08T23:29:55"/>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s v="photography"/>
    <s v="photobooks"/>
    <d v="2014-08-01T15:58:45"/>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s v="photography"/>
    <s v="photobooks"/>
    <d v="2016-02-19T14:29:20"/>
    <d v="2016-03-20T13:29:20"/>
  </r>
  <r>
    <n v="1192"/>
    <s v="Other Worlds - A Make 100 Project"/>
    <s v="A macro landscape photography art book &amp; limited edition prints. A Make 100 project."/>
    <n v="100"/>
    <n v="290"/>
    <x v="0"/>
    <x v="1"/>
    <s v="GBP"/>
    <n v="1486814978"/>
    <n v="1484222978"/>
    <b v="0"/>
    <n v="15"/>
    <b v="1"/>
    <s v="photography/photobooks"/>
    <n v="290"/>
    <n v="19.333333333333332"/>
    <s v="photography"/>
    <s v="photobooks"/>
    <d v="2017-01-12T12:09:38"/>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s v="photography"/>
    <s v="photobooks"/>
    <d v="2016-02-09T18:37:3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s v="photography"/>
    <s v="photobooks"/>
    <d v="2015-03-09T11:42:59"/>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s v="photography"/>
    <s v="photobooks"/>
    <d v="2015-10-21T08:20:53"/>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s v="photography"/>
    <s v="photobooks"/>
    <d v="2015-11-18T19:38:59"/>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s v="photography"/>
    <s v="photobooks"/>
    <d v="2016-05-13T15:57:14"/>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s v="photography"/>
    <s v="photobooks"/>
    <d v="2015-11-25T14:51:26"/>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s v="photography"/>
    <s v="photobooks"/>
    <d v="2015-06-06T18:30:00"/>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s v="photography"/>
    <s v="photobooks"/>
    <d v="2015-03-26T11:27:36"/>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s v="photography"/>
    <s v="photobooks"/>
    <d v="2016-06-15T14:34:06"/>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s v="photography"/>
    <s v="photobooks"/>
    <d v="2015-05-28T06:55:54"/>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s v="photography"/>
    <s v="photobooks"/>
    <d v="2015-05-01T14:45:27"/>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s v="photography"/>
    <s v="photobooks"/>
    <d v="2015-10-20T17:57:13"/>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s v="photography"/>
    <s v="photobooks"/>
    <d v="2015-05-14T12:09:11"/>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s v="photography"/>
    <s v="photobooks"/>
    <d v="2017-02-06T18:37:33"/>
    <d v="2017-03-11T13:29:00"/>
  </r>
  <r>
    <n v="1207"/>
    <s v="ITALIANA"/>
    <s v="A humanistic photo book about ancestral &amp; post-modern Italy."/>
    <n v="16700"/>
    <n v="17396"/>
    <x v="0"/>
    <x v="13"/>
    <s v="EUR"/>
    <n v="1459418400"/>
    <n v="1456827573"/>
    <b v="0"/>
    <n v="141"/>
    <b v="1"/>
    <s v="photography/photobooks"/>
    <n v="104.16766467065868"/>
    <n v="123.37588652482269"/>
    <s v="photography"/>
    <s v="photobooks"/>
    <d v="2016-03-01T10:19:33"/>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s v="photography"/>
    <s v="photobooks"/>
    <d v="2016-02-23T17:01:04"/>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s v="photography"/>
    <s v="photobooks"/>
    <d v="2017-01-26T20:18:25"/>
    <d v="2017-02-25T20:18:25"/>
  </r>
  <r>
    <n v="1210"/>
    <s v="Det Andra GÃ¶teborg"/>
    <s v="En fotobok om livet i det enda andra GÃ¶teborg i vÃ¤rlden"/>
    <n v="20000"/>
    <n v="50863"/>
    <x v="0"/>
    <x v="11"/>
    <s v="SEK"/>
    <n v="1433106000"/>
    <n v="1431124572"/>
    <b v="0"/>
    <n v="103"/>
    <b v="1"/>
    <s v="photography/photobooks"/>
    <n v="254.31499999999997"/>
    <n v="493.81553398058253"/>
    <s v="photography"/>
    <s v="photobooks"/>
    <d v="2015-05-08T22:36:12"/>
    <d v="2015-05-31T21:00:00"/>
  </r>
  <r>
    <n v="1211"/>
    <s v="500 Views of Japan"/>
    <s v="From 2010 to 2015, I took over 15 000 photos in Japan. Here's 500 of them. Landscape, city view, people and so much more!"/>
    <n v="1000"/>
    <n v="1011"/>
    <x v="0"/>
    <x v="5"/>
    <s v="CAD"/>
    <n v="1465505261"/>
    <n v="1464209261"/>
    <b v="0"/>
    <n v="6"/>
    <b v="1"/>
    <s v="photography/photobooks"/>
    <n v="101.1"/>
    <n v="168.5"/>
    <s v="photography"/>
    <s v="photobooks"/>
    <d v="2016-05-25T20:47:4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s v="photography"/>
    <s v="photobooks"/>
    <d v="2015-11-10T22:48:15"/>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s v="photography"/>
    <s v="photobooks"/>
    <d v="2016-12-27T18:08:20"/>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s v="photography"/>
    <s v="photobooks"/>
    <d v="2015-04-10T20:10:05"/>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s v="photography"/>
    <s v="photobooks"/>
    <d v="2014-04-30T22:09:16"/>
    <d v="2014-05-30T22:09:16"/>
  </r>
  <r>
    <n v="1216"/>
    <s v="In Training: a book of Bonsai photographs"/>
    <s v="A fine art photography book taking a new look at the art of bonsai."/>
    <n v="14000"/>
    <n v="20398"/>
    <x v="0"/>
    <x v="0"/>
    <s v="USD"/>
    <n v="1443826980"/>
    <n v="1441032457"/>
    <b v="0"/>
    <n v="222"/>
    <b v="1"/>
    <s v="photography/photobooks"/>
    <n v="145.70000000000002"/>
    <n v="91.882882882882882"/>
    <s v="photography"/>
    <s v="photobooks"/>
    <d v="2015-08-31T14:47:37"/>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s v="photography"/>
    <s v="photobooks"/>
    <d v="2016-06-14T19:25:40"/>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s v="photography"/>
    <s v="photobooks"/>
    <d v="2015-10-01T15:53:20"/>
    <d v="2015-11-01T03:00:00"/>
  </r>
  <r>
    <n v="1219"/>
    <s v="The Box"/>
    <s v="The Box is a fine art book of Ron Amato's innovative and seductive photography project."/>
    <n v="16350"/>
    <n v="26024"/>
    <x v="0"/>
    <x v="0"/>
    <s v="USD"/>
    <n v="1476961513"/>
    <n v="1474369513"/>
    <b v="0"/>
    <n v="253"/>
    <b v="1"/>
    <s v="photography/photobooks"/>
    <n v="159.16819571865443"/>
    <n v="102.86166007905139"/>
    <s v="photography"/>
    <s v="photobooks"/>
    <d v="2016-09-20T11:05:13"/>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s v="photography"/>
    <s v="photobooks"/>
    <d v="2015-07-26T15:05:12"/>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s v="photography"/>
    <s v="photobooks"/>
    <d v="2016-11-06T11:24:48"/>
    <d v="2016-12-04T00:00:00"/>
  </r>
  <r>
    <n v="1222"/>
    <s v="Project Pilgrim"/>
    <s v="Project Pilgrim is my effort to work towards normalizing mental health."/>
    <n v="4000"/>
    <n v="11215"/>
    <x v="0"/>
    <x v="5"/>
    <s v="CAD"/>
    <n v="1459483200"/>
    <n v="1456852647"/>
    <b v="0"/>
    <n v="138"/>
    <b v="1"/>
    <s v="photography/photobooks"/>
    <n v="280.375"/>
    <n v="81.268115942028984"/>
    <s v="photography"/>
    <s v="photobooks"/>
    <d v="2016-03-01T17:17:27"/>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s v="photography"/>
    <s v="photobooks"/>
    <d v="2016-10-11T04:15:09"/>
    <d v="2016-11-10T05:15:09"/>
  </r>
  <r>
    <n v="1224"/>
    <s v="&quot;I Dreamed Last Night&quot; Album (Canceled)"/>
    <s v="Modern Celtic influenced CD.  Help me finish what I started before the stroke."/>
    <n v="15000"/>
    <n v="1060"/>
    <x v="1"/>
    <x v="0"/>
    <s v="USD"/>
    <n v="1402060302"/>
    <n v="1396876302"/>
    <b v="0"/>
    <n v="18"/>
    <b v="0"/>
    <s v="music/world music"/>
    <n v="7.0666666666666673"/>
    <n v="58.888888888888886"/>
    <s v="music"/>
    <s v="world music"/>
    <d v="2014-04-07T13:11:42"/>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s v="music"/>
    <s v="world music"/>
    <d v="2013-08-23T21:44:38"/>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s v="music"/>
    <s v="world music"/>
    <d v="2014-03-17T20:59:41"/>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s v="music"/>
    <s v="world music"/>
    <d v="2014-07-07T22:03:36"/>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s v="music"/>
    <s v="world music"/>
    <d v="2011-07-30T17:30:0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s v="music"/>
    <s v="world music"/>
    <d v="2012-03-17T11:02:07"/>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s v="music"/>
    <s v="world music"/>
    <d v="2011-01-25T23:20: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s v="music"/>
    <s v="world music"/>
    <d v="2015-07-08T22:36:08"/>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s v="music"/>
    <s v="world music"/>
    <d v="2013-08-20T20:21:10"/>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s v="music"/>
    <s v="world music"/>
    <d v="2012-01-31T22:46:14"/>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s v="music"/>
    <s v="world music"/>
    <d v="2015-01-03T18:55:42"/>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s v="music"/>
    <s v="world music"/>
    <d v="2013-11-05T03:14:59"/>
    <d v="2013-12-15T03:14:59"/>
  </r>
  <r>
    <n v="1236"/>
    <s v="&quot;Volando&quot; CD Release (Canceled)"/>
    <s v="Raising money to give the musicians their due."/>
    <n v="2500"/>
    <n v="0"/>
    <x v="1"/>
    <x v="0"/>
    <s v="USD"/>
    <n v="1343491200"/>
    <n v="1342801164"/>
    <b v="0"/>
    <n v="0"/>
    <b v="0"/>
    <s v="music/world music"/>
    <n v="0"/>
    <n v="0"/>
    <s v="music"/>
    <s v="world music"/>
    <d v="2012-07-20T16:19:24"/>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s v="music"/>
    <s v="world music"/>
    <d v="2012-08-04T06:47:45"/>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s v="music"/>
    <s v="world music"/>
    <d v="2011-07-07T14:38:56"/>
    <d v="2011-08-06T14:38:56"/>
  </r>
  <r>
    <n v="1239"/>
    <s v="Help Calmenco! finance new CD and Tour (Canceled)"/>
    <s v="Please consider helping us with our new CD and Riverdance Tour"/>
    <n v="2500"/>
    <n v="0"/>
    <x v="1"/>
    <x v="0"/>
    <s v="USD"/>
    <n v="1325804767"/>
    <n v="1323212767"/>
    <b v="0"/>
    <n v="0"/>
    <b v="0"/>
    <s v="music/world music"/>
    <n v="0"/>
    <n v="0"/>
    <s v="music"/>
    <s v="world music"/>
    <d v="2011-12-06T23:06:07"/>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7"/>
    <n v="30.125"/>
    <s v="music"/>
    <s v="world music"/>
    <d v="2013-05-15T00:57:37"/>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s v="music"/>
    <s v="world music"/>
    <d v="2014-10-11T20:06:20"/>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s v="music"/>
    <s v="world music"/>
    <d v="2011-08-27T03:58:2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s v="music"/>
    <s v="world music"/>
    <d v="2011-05-08T21:06:11"/>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s v="music"/>
    <s v="rock"/>
    <d v="2013-03-22T19:48:43"/>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s v="music"/>
    <s v="rock"/>
    <d v="2014-05-15T14:23:54"/>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s v="music"/>
    <s v="rock"/>
    <d v="2011-10-22T01:02:29"/>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s v="music"/>
    <s v="rock"/>
    <d v="2013-04-06T07:00:55"/>
    <d v="2013-05-06T07: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s v="music"/>
    <s v="rock"/>
    <d v="2014-05-08T15:45:53"/>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s v="music"/>
    <s v="rock"/>
    <d v="2012-06-07T17:46:51"/>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s v="music"/>
    <s v="rock"/>
    <d v="2014-07-23T15:25:31"/>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s v="music"/>
    <s v="rock"/>
    <d v="2011-07-27T19:32:47"/>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s v="music"/>
    <s v="rock"/>
    <d v="2013-09-26T23:42:49"/>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s v="music"/>
    <s v="rock"/>
    <d v="2014-08-04T18:48:27"/>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s v="music"/>
    <s v="rock"/>
    <d v="2010-11-05T14:54:46"/>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s v="music"/>
    <s v="rock"/>
    <d v="2013-11-01T20:17:32"/>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s v="music"/>
    <s v="rock"/>
    <d v="2012-01-13T22:03:51"/>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s v="music"/>
    <s v="rock"/>
    <d v="2011-02-13T02:03:10"/>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s v="music"/>
    <s v="rock"/>
    <d v="2013-08-01T14:40:12"/>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s v="music"/>
    <s v="rock"/>
    <d v="2014-05-07T23:17:44"/>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s v="music"/>
    <s v="rock"/>
    <d v="2014-01-27T20:13:4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s v="music"/>
    <s v="rock"/>
    <d v="2013-12-30T08:13:47"/>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s v="music"/>
    <s v="rock"/>
    <d v="2014-01-17T18:18:12"/>
    <d v="2014-02-16T18:18:12"/>
  </r>
  <r>
    <n v="1263"/>
    <s v="New Tropic Bombs EP ~ &quot;Return to Bomber Bay&quot;"/>
    <s v="A fresh batch of chaos from Toledo, Ohio's reggae-rockers, Tropic Bombs!"/>
    <n v="1500"/>
    <n v="1785"/>
    <x v="0"/>
    <x v="0"/>
    <s v="USD"/>
    <n v="1396054800"/>
    <n v="1393034470"/>
    <b v="1"/>
    <n v="41"/>
    <b v="1"/>
    <s v="music/rock"/>
    <n v="119"/>
    <n v="43.536585365853661"/>
    <s v="music"/>
    <s v="rock"/>
    <d v="2014-02-22T02:01:10"/>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s v="music"/>
    <s v="rock"/>
    <d v="2013-09-30T15:54:43"/>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s v="music"/>
    <s v="rock"/>
    <d v="2010-10-14T15:43:35"/>
    <d v="2010-11-30T15:43:35"/>
  </r>
  <r>
    <n v="1266"/>
    <s v="Sensory Station's First EP"/>
    <s v="We are looking to record our first EP produced by Aaron Harris (ISIS/Palms) at Studio West."/>
    <n v="9500"/>
    <n v="9545"/>
    <x v="0"/>
    <x v="0"/>
    <s v="USD"/>
    <n v="1389474145"/>
    <n v="1386882145"/>
    <b v="1"/>
    <n v="50"/>
    <b v="1"/>
    <s v="music/rock"/>
    <n v="100.47368421052632"/>
    <n v="190.9"/>
    <s v="music"/>
    <s v="rock"/>
    <d v="2013-12-12T21:02:25"/>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s v="music"/>
    <s v="rock"/>
    <d v="2013-06-24T14:02:38"/>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s v="music"/>
    <s v="rock"/>
    <d v="2013-08-21T20:17:27"/>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s v="music"/>
    <s v="rock"/>
    <d v="2016-03-16T19:45:12"/>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s v="music"/>
    <s v="rock"/>
    <d v="2012-01-25T20:34:02"/>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s v="music"/>
    <s v="rock"/>
    <d v="2013-10-14T16:24:19"/>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s v="music"/>
    <s v="rock"/>
    <d v="2010-04-06T17:52:59"/>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s v="music"/>
    <s v="rock"/>
    <d v="2014-08-01T17:31:31"/>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s v="music"/>
    <s v="rock"/>
    <d v="2012-07-26T16:33:45"/>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s v="music"/>
    <s v="rock"/>
    <d v="2013-07-03T20:49:47"/>
    <d v="2013-08-07T20:49:47"/>
  </r>
  <r>
    <n v="1276"/>
    <s v="MR. DREAM GOES TO JAIL"/>
    <s v="Sponsor this Brooklyn punk band's debut seven-inch, MR. DREAM GOES TO JAIL."/>
    <n v="3000"/>
    <n v="3132.63"/>
    <x v="0"/>
    <x v="0"/>
    <s v="USD"/>
    <n v="1251777600"/>
    <n v="1247504047"/>
    <b v="1"/>
    <n v="68"/>
    <b v="1"/>
    <s v="music/rock"/>
    <n v="104.42100000000001"/>
    <n v="46.06808823529412"/>
    <s v="music"/>
    <s v="rock"/>
    <d v="2009-07-13T16:54:07"/>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s v="music"/>
    <s v="rock"/>
    <d v="2012-07-31T13:29:0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s v="music"/>
    <s v="rock"/>
    <d v="2014-05-27T13:19:26"/>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s v="music"/>
    <s v="rock"/>
    <d v="2014-02-12T02:22:50"/>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s v="music"/>
    <s v="rock"/>
    <d v="2010-12-01T18:10:54"/>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s v="music"/>
    <s v="rock"/>
    <d v="2013-07-08T17:50:36"/>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s v="music"/>
    <s v="rock"/>
    <d v="2013-11-08T11:24:15"/>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s v="music"/>
    <s v="rock"/>
    <d v="2013-02-15T17:13:09"/>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s v="theater"/>
    <s v="plays"/>
    <d v="2016-12-08T05:38:02"/>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s v="theater"/>
    <s v="plays"/>
    <d v="2015-06-05T13:59:3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s v="theater"/>
    <s v="plays"/>
    <d v="2015-02-04T09:13:47"/>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s v="theater"/>
    <s v="plays"/>
    <d v="2015-04-13T14:54:16"/>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s v="theater"/>
    <s v="plays"/>
    <d v="2016-07-10T03:42:43"/>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s v="theater"/>
    <s v="plays"/>
    <d v="2016-12-05T03:14:05"/>
    <d v="2017-01-04T03:14:05"/>
  </r>
  <r>
    <n v="1290"/>
    <s v="I Died... I Came Back, ... Whatever"/>
    <s v="Sometimes your Heart has to STOP for your Life to START."/>
    <n v="3500"/>
    <n v="3800"/>
    <x v="0"/>
    <x v="0"/>
    <s v="USD"/>
    <n v="1429772340"/>
    <n v="1427121931"/>
    <b v="0"/>
    <n v="86"/>
    <b v="1"/>
    <s v="theater/plays"/>
    <n v="108.57142857142857"/>
    <n v="44.186046511627907"/>
    <s v="theater"/>
    <s v="plays"/>
    <d v="2015-03-23T14:45:31"/>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s v="theater"/>
    <s v="plays"/>
    <d v="2015-03-01T15:39:5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s v="theater"/>
    <s v="plays"/>
    <d v="2015-09-09T18:20:28"/>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s v="theater"/>
    <s v="plays"/>
    <d v="2015-10-15T16:49:31"/>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s v="theater"/>
    <s v="plays"/>
    <d v="2015-10-01T10:53:17"/>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s v="theater"/>
    <s v="plays"/>
    <d v="2015-06-29T13:44:57"/>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s v="theater"/>
    <s v="plays"/>
    <d v="2016-02-23T01:12:53"/>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s v="theater"/>
    <s v="plays"/>
    <d v="2016-04-01T17:55:58"/>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s v="theater"/>
    <s v="plays"/>
    <d v="2016-03-29T16:20:32"/>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s v="theater"/>
    <s v="plays"/>
    <d v="2015-06-14T19:32:3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s v="theater"/>
    <s v="plays"/>
    <d v="2016-04-23T16:12:18"/>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s v="theater"/>
    <s v="plays"/>
    <d v="2015-07-10T17:59:38"/>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s v="theater"/>
    <s v="plays"/>
    <d v="2016-11-01T01:23:31"/>
    <d v="2016-12-01T02:23:31"/>
  </r>
  <r>
    <n v="1303"/>
    <s v="Forward Arena Theatre Company: Summer Season"/>
    <s v="Groundbreaking queer theatre."/>
    <n v="3500"/>
    <n v="4559.13"/>
    <x v="0"/>
    <x v="1"/>
    <s v="GBP"/>
    <n v="1469962800"/>
    <n v="1468578920"/>
    <b v="0"/>
    <n v="108"/>
    <b v="1"/>
    <s v="theater/plays"/>
    <n v="130.26085714285716"/>
    <n v="42.214166666666671"/>
    <s v="theater"/>
    <s v="plays"/>
    <d v="2016-07-15T10:35:20"/>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s v="technology"/>
    <s v="wearables"/>
    <d v="2017-01-12T04:40:05"/>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s v="technology"/>
    <s v="wearables"/>
    <d v="2016-06-22T15:58:28"/>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s v="technology"/>
    <s v="wearables"/>
    <d v="2014-11-04T10:58:54"/>
    <d v="2014-12-04T10:58:54"/>
  </r>
  <r>
    <n v="1307"/>
    <s v="VR Card - Customized Virtual Reality Viewer (Canceled)"/>
    <s v="Get VR to Everyone with Mailable, Ready to Use Viewers"/>
    <n v="50000"/>
    <n v="5757"/>
    <x v="1"/>
    <x v="0"/>
    <s v="USD"/>
    <n v="1455710679"/>
    <n v="1453118679"/>
    <b v="0"/>
    <n v="45"/>
    <b v="0"/>
    <s v="technology/wearables"/>
    <n v="11.514000000000001"/>
    <n v="127.93333333333334"/>
    <s v="technology"/>
    <s v="wearables"/>
    <d v="2016-01-18T12:04:39"/>
    <d v="2016-02-17T12:04:39"/>
  </r>
  <r>
    <n v="1308"/>
    <s v="Boost Band: Wristband Phone Charger (Canceled)"/>
    <s v="Boost Band, a wristband that charges any device"/>
    <n v="10000"/>
    <n v="1136"/>
    <x v="1"/>
    <x v="0"/>
    <s v="USD"/>
    <n v="1475937812"/>
    <n v="1472481812"/>
    <b v="0"/>
    <n v="38"/>
    <b v="0"/>
    <s v="technology/wearables"/>
    <n v="11.360000000000001"/>
    <n v="29.894736842105264"/>
    <s v="technology"/>
    <s v="wearables"/>
    <d v="2016-08-29T14:43:32"/>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s v="technology"/>
    <s v="wearables"/>
    <d v="2015-09-10T21:11:08"/>
    <d v="2015-10-15T21:11:08"/>
  </r>
  <r>
    <n v="1310"/>
    <s v="k5-jkt.by kiger (Canceled)"/>
    <s v="An essential hoodie that holds all sized smart phones and keep your headphone wires tangle free."/>
    <n v="20000"/>
    <n v="3100"/>
    <x v="1"/>
    <x v="0"/>
    <s v="USD"/>
    <n v="1471622450"/>
    <n v="1467734450"/>
    <b v="0"/>
    <n v="24"/>
    <b v="0"/>
    <s v="technology/wearables"/>
    <n v="15.5"/>
    <n v="129.16666666666666"/>
    <s v="technology"/>
    <s v="wearables"/>
    <d v="2016-07-05T16:00:5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s v="technology"/>
    <s v="wearables"/>
    <d v="2016-10-26T19:15:19"/>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s v="technology"/>
    <s v="wearables"/>
    <d v="2015-03-19T16:52:0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s v="technology"/>
    <s v="wearables"/>
    <d v="2016-02-02T17:01:54"/>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s v="technology"/>
    <s v="wearables"/>
    <d v="2016-08-22T16:04:20"/>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s v="technology"/>
    <s v="wearables"/>
    <d v="2015-10-01T11:57:28"/>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s v="technology"/>
    <s v="wearables"/>
    <d v="2016-01-24T23:05:09"/>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s v="technology"/>
    <s v="wearables"/>
    <d v="2016-05-30T05:39:06"/>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s v="technology"/>
    <s v="wearables"/>
    <d v="2014-12-12T01:02:52"/>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s v="technology"/>
    <s v="wearables"/>
    <d v="2014-06-26T19:29:25"/>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s v="technology"/>
    <s v="wearables"/>
    <d v="2016-12-01T16:34:06"/>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s v="technology"/>
    <s v="wearables"/>
    <d v="2016-11-23T17:58:57"/>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s v="technology"/>
    <s v="wearables"/>
    <d v="2015-04-21T15:45:25"/>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s v="technology"/>
    <s v="wearables"/>
    <d v="2016-03-22T16:45:46"/>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s v="technology"/>
    <s v="wearables"/>
    <d v="2016-09-13T15:12:32"/>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s v="technology"/>
    <s v="wearables"/>
    <d v="2016-11-30T02:03:5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s v="technology"/>
    <s v="wearables"/>
    <d v="2014-12-01T19:00:28"/>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s v="technology"/>
    <s v="wearables"/>
    <d v="2015-04-29T16:17:15"/>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s v="technology"/>
    <s v="wearables"/>
    <d v="2016-08-30T15:25:34"/>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s v="technology"/>
    <s v="wearables"/>
    <d v="2014-10-23T05:19:05"/>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s v="technology"/>
    <s v="wearables"/>
    <d v="2016-06-01T06:38:29"/>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s v="technology"/>
    <s v="wearables"/>
    <d v="2016-07-18T12:05:54"/>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s v="technology"/>
    <s v="wearables"/>
    <d v="2016-12-28T01:26:48"/>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s v="technology"/>
    <s v="wearables"/>
    <d v="2014-06-16T02:33:45"/>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s v="technology"/>
    <s v="wearables"/>
    <d v="2016-02-10T18:34:47"/>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s v="technology"/>
    <s v="wearables"/>
    <d v="2015-11-05T22:28:22"/>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s v="technology"/>
    <s v="wearables"/>
    <d v="2014-11-12T20:43:48"/>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s v="technology"/>
    <s v="wearables"/>
    <d v="2017-02-01T13:51:19"/>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s v="technology"/>
    <s v="wearables"/>
    <d v="2015-07-03T19:17:13"/>
    <d v="2015-08-02T19:17:13"/>
  </r>
  <r>
    <n v="1339"/>
    <s v="Linkoo (Canceled)"/>
    <s v="World's Smallest customizable Phone &amp; GPS Watch for kids !"/>
    <n v="50000"/>
    <n v="3317"/>
    <x v="1"/>
    <x v="0"/>
    <s v="USD"/>
    <n v="1418056315"/>
    <n v="1414164715"/>
    <b v="0"/>
    <n v="37"/>
    <b v="0"/>
    <s v="technology/wearables"/>
    <n v="6.6339999999999995"/>
    <n v="89.648648648648646"/>
    <s v="technology"/>
    <s v="wearables"/>
    <d v="2014-10-24T15:31:55"/>
    <d v="2014-12-08T16:31:55"/>
  </r>
  <r>
    <n v="1340"/>
    <s v="Glass Designs (Canceled)"/>
    <s v="I would like to make nicer, more stylish looking frames for the Google Glass using 3D printing technology."/>
    <n v="1680"/>
    <n v="0"/>
    <x v="1"/>
    <x v="0"/>
    <s v="USD"/>
    <n v="1408112253"/>
    <n v="1405520253"/>
    <b v="0"/>
    <n v="0"/>
    <b v="0"/>
    <s v="technology/wearables"/>
    <n v="0"/>
    <n v="0"/>
    <s v="technology"/>
    <s v="wearables"/>
    <d v="2014-07-16T14:17:33"/>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s v="technology"/>
    <s v="wearables"/>
    <d v="2016-08-30T14:58:37"/>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s v="technology"/>
    <s v="wearables"/>
    <d v="2015-06-17T19:35:39"/>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s v="technology"/>
    <s v="wearables"/>
    <d v="2016-06-21T12:38:0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s v="publishing"/>
    <s v="nonfiction"/>
    <d v="2016-06-01T18:57:19"/>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s v="publishing"/>
    <s v="nonfiction"/>
    <d v="2014-06-09T19:32:39"/>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s v="publishing"/>
    <s v="nonfiction"/>
    <d v="2013-05-28T01:49:11"/>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s v="publishing"/>
    <s v="nonfiction"/>
    <d v="2015-02-05T15:18:45"/>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s v="publishing"/>
    <s v="nonfiction"/>
    <d v="2014-11-20T12:08:53"/>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s v="publishing"/>
    <s v="nonfiction"/>
    <d v="2015-11-09T07:58:55"/>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s v="publishing"/>
    <s v="nonfiction"/>
    <d v="2015-11-26T00:18:54"/>
    <d v="2015-12-26T00: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s v="publishing"/>
    <s v="nonfiction"/>
    <d v="2016-01-13T17:45:44"/>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s v="publishing"/>
    <s v="nonfiction"/>
    <d v="2015-07-15T13:52:46"/>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s v="publishing"/>
    <s v="nonfiction"/>
    <d v="2013-02-04T02:49:48"/>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s v="publishing"/>
    <s v="nonfiction"/>
    <d v="2016-05-12T19:22:59"/>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s v="publishing"/>
    <s v="nonfiction"/>
    <d v="2012-10-31T06:06:4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s v="publishing"/>
    <s v="nonfiction"/>
    <d v="2013-06-05T00:56:00"/>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s v="publishing"/>
    <s v="nonfiction"/>
    <d v="2013-01-30T23:05:3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s v="publishing"/>
    <s v="nonfiction"/>
    <d v="2011-05-26T13:42:03"/>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s v="publishing"/>
    <s v="nonfiction"/>
    <d v="2011-05-05T19:33:10"/>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s v="publishing"/>
    <s v="nonfiction"/>
    <d v="2012-07-05T21:37:0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s v="publishing"/>
    <s v="nonfiction"/>
    <d v="2014-05-22T17:12:52"/>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s v="publishing"/>
    <s v="nonfiction"/>
    <d v="2013-07-09T22:25:31"/>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s v="publishing"/>
    <s v="nonfiction"/>
    <d v="2016-01-27T20:15:27"/>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s v="music"/>
    <s v="rock"/>
    <d v="2014-11-08T16:41:46"/>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s v="music"/>
    <s v="rock"/>
    <d v="2015-02-14T17:35:52"/>
    <d v="2015-03-16T16:35:52"/>
  </r>
  <r>
    <n v="1366"/>
    <s v="Kick It! A Tribute to the A.K.s"/>
    <s v="A musical memorial for Alexi Petersen."/>
    <n v="7500"/>
    <n v="9486.69"/>
    <x v="0"/>
    <x v="0"/>
    <s v="USD"/>
    <n v="1417049663"/>
    <n v="1413158063"/>
    <b v="0"/>
    <n v="147"/>
    <b v="1"/>
    <s v="music/rock"/>
    <n v="126.48920000000001"/>
    <n v="64.535306122448986"/>
    <s v="music"/>
    <s v="rock"/>
    <d v="2014-10-12T23:54:23"/>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s v="music"/>
    <s v="rock"/>
    <d v="2015-10-15T00:04:10"/>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s v="music"/>
    <s v="rock"/>
    <d v="2015-05-22T04:34:54"/>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s v="music"/>
    <s v="rock"/>
    <d v="2014-03-12T14:15:46"/>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s v="music"/>
    <s v="rock"/>
    <d v="2013-10-01T00:04:5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s v="music"/>
    <s v="rock"/>
    <d v="2015-04-07T18:12:22"/>
    <d v="2015-05-07T18:12:22"/>
  </r>
  <r>
    <n v="1372"/>
    <s v="Ted Lukas &amp; the Misled new CD - &quot;FEED&quot;"/>
    <s v="Please help us raise funds to press our new CD!"/>
    <n v="500"/>
    <n v="620"/>
    <x v="0"/>
    <x v="0"/>
    <s v="USD"/>
    <n v="1342115132"/>
    <n v="1339523132"/>
    <b v="0"/>
    <n v="16"/>
    <b v="1"/>
    <s v="music/rock"/>
    <n v="124"/>
    <n v="38.75"/>
    <s v="music"/>
    <s v="rock"/>
    <d v="2012-06-12T17:45:3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s v="music"/>
    <s v="rock"/>
    <d v="2016-11-30T22:50:3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s v="music"/>
    <s v="rock"/>
    <d v="2016-02-24T03:53:08"/>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s v="music"/>
    <s v="rock"/>
    <d v="2016-12-16T01:35:19"/>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s v="music"/>
    <s v="rock"/>
    <d v="2016-11-03T16:03:2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s v="music"/>
    <s v="rock"/>
    <d v="2017-01-12T05:16:10"/>
    <d v="2017-02-03T04:11:00"/>
  </r>
  <r>
    <n v="1378"/>
    <s v="SIX BY SEVEN"/>
    <s v="A psychedelic post rock masterpiece!"/>
    <n v="2000"/>
    <n v="4067"/>
    <x v="0"/>
    <x v="1"/>
    <s v="GBP"/>
    <n v="1470075210"/>
    <n v="1468779210"/>
    <b v="0"/>
    <n v="133"/>
    <b v="1"/>
    <s v="music/rock"/>
    <n v="203.35000000000002"/>
    <n v="30.578947368421051"/>
    <s v="music"/>
    <s v="rock"/>
    <d v="2016-07-17T18:13:30"/>
    <d v="2016-08-01T18:13:30"/>
  </r>
  <r>
    <n v="1379"/>
    <s v="J. Walter Makes a Record"/>
    <s v="---------The long-awaited debut full-length from Justin Ruddy--------"/>
    <n v="10000"/>
    <n v="11160"/>
    <x v="0"/>
    <x v="0"/>
    <s v="USD"/>
    <n v="1433504876"/>
    <n v="1430912876"/>
    <b v="0"/>
    <n v="151"/>
    <b v="1"/>
    <s v="music/rock"/>
    <n v="111.60000000000001"/>
    <n v="73.907284768211923"/>
    <s v="music"/>
    <s v="rock"/>
    <d v="2015-05-06T11:47:56"/>
    <d v="2015-06-05T11:47:56"/>
  </r>
  <r>
    <n v="1380"/>
    <s v="BARNFEST 2015"/>
    <s v="A DIY MUSIC FESTIVAL FROM ST. LOUIS MO! Bands make their own festival, help make it legit!"/>
    <n v="25"/>
    <n v="106"/>
    <x v="0"/>
    <x v="0"/>
    <s v="USD"/>
    <n v="1433815200"/>
    <n v="1431886706"/>
    <b v="0"/>
    <n v="5"/>
    <b v="1"/>
    <s v="music/rock"/>
    <n v="424"/>
    <n v="21.2"/>
    <s v="music"/>
    <s v="rock"/>
    <d v="2015-05-17T18:18:26"/>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s v="music"/>
    <s v="rock"/>
    <d v="2016-11-29T05:08:45"/>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s v="music"/>
    <s v="rock"/>
    <d v="2013-04-06T19:12:16"/>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s v="music"/>
    <s v="rock"/>
    <d v="2016-12-03T01:47:58"/>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s v="music"/>
    <s v="rock"/>
    <d v="2015-06-05T17:38:42"/>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s v="music"/>
    <s v="rock"/>
    <d v="2016-03-04T16:32:01"/>
    <d v="2016-04-29T12:11:00"/>
  </r>
  <r>
    <n v="1386"/>
    <s v="MALTESE CROSS: The First Album"/>
    <s v="We are a classic hard rock/heavy metal band just trying to keep rock alive!"/>
    <n v="400"/>
    <n v="875"/>
    <x v="0"/>
    <x v="0"/>
    <s v="USD"/>
    <n v="1438183889"/>
    <n v="1435591889"/>
    <b v="0"/>
    <n v="14"/>
    <b v="1"/>
    <s v="music/rock"/>
    <n v="218.75"/>
    <n v="62.5"/>
    <s v="music"/>
    <s v="rock"/>
    <d v="2015-06-29T15:31:29"/>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s v="music"/>
    <s v="rock"/>
    <d v="2015-05-02T22:06:35"/>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s v="music"/>
    <s v="rock"/>
    <d v="2016-09-21T14:45:17"/>
    <d v="2016-10-17T16:14:00"/>
  </r>
  <r>
    <n v="1389"/>
    <s v="Pre-order DANCEHALL's first record!!!"/>
    <s v="Help fund the pressing of DANCEHALL's first record by pre-ordering it in advance!!!"/>
    <n v="500"/>
    <n v="727"/>
    <x v="0"/>
    <x v="1"/>
    <s v="GBP"/>
    <n v="1471087957"/>
    <n v="1468495957"/>
    <b v="0"/>
    <n v="34"/>
    <b v="1"/>
    <s v="music/rock"/>
    <n v="145.4"/>
    <n v="21.382352941176471"/>
    <s v="music"/>
    <s v="rock"/>
    <d v="2016-07-14T11:32:37"/>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s v="music"/>
    <s v="rock"/>
    <d v="2015-03-24T19:16:46"/>
    <d v="2015-04-27T17:12:00"/>
  </r>
  <r>
    <n v="1391"/>
    <s v="Rules and Regulations"/>
    <s v="With the money donated through this project we intend on investing in sound equipment for live shows"/>
    <n v="500"/>
    <n v="551"/>
    <x v="0"/>
    <x v="0"/>
    <s v="USD"/>
    <n v="1440219540"/>
    <n v="1436369818"/>
    <b v="0"/>
    <n v="13"/>
    <b v="1"/>
    <s v="music/rock"/>
    <n v="110.2"/>
    <n v="42.384615384615387"/>
    <s v="music"/>
    <s v="rock"/>
    <d v="2015-07-08T15:36:58"/>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s v="music"/>
    <s v="rock"/>
    <d v="2016-02-01T03:43:06"/>
    <d v="2016-03-03T03:43:06"/>
  </r>
  <r>
    <n v="1393"/>
    <s v="WolfHunt | Social Commentary Rock Project"/>
    <s v="Rock n' Roll tales of our times"/>
    <n v="10000"/>
    <n v="10235"/>
    <x v="0"/>
    <x v="0"/>
    <s v="USD"/>
    <n v="1470068523"/>
    <n v="1467476523"/>
    <b v="0"/>
    <n v="52"/>
    <b v="1"/>
    <s v="music/rock"/>
    <n v="102.35000000000001"/>
    <n v="196.82692307692307"/>
    <s v="music"/>
    <s v="rock"/>
    <d v="2016-07-02T16:22:0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s v="music"/>
    <s v="rock"/>
    <d v="2017-01-17T03:28:46"/>
    <d v="2017-03-01T03:00:00"/>
  </r>
  <r>
    <n v="1395"/>
    <s v="Quiet Oaks Full Length Album"/>
    <s v="Help Quiet Oaks record their debut album!!!"/>
    <n v="3500"/>
    <n v="3916"/>
    <x v="0"/>
    <x v="0"/>
    <s v="USD"/>
    <n v="1484430481"/>
    <n v="1481838481"/>
    <b v="0"/>
    <n v="82"/>
    <b v="1"/>
    <s v="music/rock"/>
    <n v="111.88571428571427"/>
    <n v="47.756097560975611"/>
    <s v="music"/>
    <s v="rock"/>
    <d v="2016-12-15T21:48:01"/>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s v="music"/>
    <s v="rock"/>
    <d v="2015-01-14T23:58:02"/>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s v="music"/>
    <s v="rock"/>
    <d v="2016-09-27T22:01:50"/>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s v="music"/>
    <s v="rock"/>
    <d v="2016-06-05T20:58:54"/>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s v="music"/>
    <s v="rock"/>
    <d v="2014-09-07T00:06:13"/>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s v="music"/>
    <s v="rock"/>
    <d v="2016-05-08T08:11:13"/>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s v="music"/>
    <s v="rock"/>
    <d v="2013-05-05T23:54:34"/>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s v="music"/>
    <s v="rock"/>
    <d v="2015-03-02T01:16:51"/>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s v="music"/>
    <s v="rock"/>
    <d v="2013-06-26T01:30:35"/>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s v="publishing"/>
    <s v="translations"/>
    <d v="2015-01-28T12:14:45"/>
    <d v="2015-02-22T12:14:45"/>
  </r>
  <r>
    <n v="1405"/>
    <s v="The Bible translated into Emoticons"/>
    <s v="Will more people read the Bible if it were translated into Emoticons?"/>
    <n v="25000"/>
    <n v="105"/>
    <x v="2"/>
    <x v="0"/>
    <s v="USD"/>
    <n v="1417195201"/>
    <n v="1414599601"/>
    <b v="1"/>
    <n v="17"/>
    <b v="0"/>
    <s v="publishing/translations"/>
    <n v="0.42"/>
    <n v="6.1764705882352944"/>
    <s v="publishing"/>
    <s v="translations"/>
    <d v="2014-10-29T16:20:01"/>
    <d v="2014-11-28T17:20:01"/>
  </r>
  <r>
    <n v="1406"/>
    <s v="Man Down! Translation project"/>
    <s v="The White coat and the battle dress uniform"/>
    <n v="12000"/>
    <n v="15"/>
    <x v="2"/>
    <x v="13"/>
    <s v="EUR"/>
    <n v="1449914400"/>
    <n v="1445336607"/>
    <b v="0"/>
    <n v="3"/>
    <b v="0"/>
    <s v="publishing/translations"/>
    <n v="0.125"/>
    <n v="5"/>
    <s v="publishing"/>
    <s v="translations"/>
    <d v="2015-10-20T10:23:27"/>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s v="publishing"/>
    <s v="translations"/>
    <d v="2014-07-18T12:52:58"/>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s v="publishing"/>
    <s v="translations"/>
    <d v="2015-10-14T20:55:56"/>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s v="publishing"/>
    <s v="translations"/>
    <d v="2014-11-02T03:12:15"/>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s v="publishing"/>
    <s v="translations"/>
    <d v="2016-04-19T07:38:4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s v="publishing"/>
    <s v="translations"/>
    <d v="2015-01-09T01:25:00"/>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s v="publishing"/>
    <s v="translations"/>
    <d v="2014-11-04T01:31:39"/>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s v="publishing"/>
    <s v="translations"/>
    <d v="2015-12-22T10:29:30"/>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s v="publishing"/>
    <s v="translations"/>
    <d v="2016-12-04T06:04:27"/>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s v="publishing"/>
    <s v="translations"/>
    <d v="2015-07-07T16:13:11"/>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s v="publishing"/>
    <s v="translations"/>
    <d v="2015-10-22T22:13:39"/>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s v="publishing"/>
    <s v="translations"/>
    <d v="2015-08-16T03:36:14"/>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s v="publishing"/>
    <s v="translations"/>
    <d v="2016-01-26T10:57:14"/>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s v="publishing"/>
    <s v="translations"/>
    <d v="2016-09-09T10:56:59"/>
    <d v="2016-10-09T10:56:59"/>
  </r>
  <r>
    <n v="1420"/>
    <s v="Shakespeare in the Hood - Romeo and Juliet"/>
    <s v="Help me butcher Shakespeare in a satirical fashion."/>
    <n v="110"/>
    <n v="3"/>
    <x v="2"/>
    <x v="0"/>
    <s v="USD"/>
    <n v="1467129686"/>
    <n v="1464969686"/>
    <b v="0"/>
    <n v="3"/>
    <b v="0"/>
    <s v="publishing/translations"/>
    <n v="2.7272727272727271"/>
    <n v="1"/>
    <s v="publishing"/>
    <s v="translations"/>
    <d v="2016-06-03T16:01:26"/>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s v="publishing"/>
    <s v="translations"/>
    <d v="2015-01-09T21:58:29"/>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s v="publishing"/>
    <s v="translations"/>
    <d v="2016-08-22T05:45:04"/>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s v="publishing"/>
    <s v="translations"/>
    <d v="2015-12-02T08:38:51"/>
    <d v="2016-01-01T08: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s v="publishing"/>
    <s v="translations"/>
    <d v="2016-11-02T17:13:22"/>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s v="publishing"/>
    <s v="translations"/>
    <d v="2015-03-30T03:09:19"/>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s v="publishing"/>
    <s v="translations"/>
    <d v="2015-06-25T09:22:00"/>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s v="publishing"/>
    <s v="translations"/>
    <d v="2016-08-19T20:26:25"/>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s v="publishing"/>
    <s v="translations"/>
    <d v="2016-03-03T09:06:57"/>
    <d v="2016-04-02T08:06:57"/>
  </r>
  <r>
    <n v="1429"/>
    <s v="10 P.M."/>
    <s v="A guy in his 30's tries to live his &quot;American Dream&quot;, but quickly it turns into a nightmare. (A Novel)"/>
    <n v="10000"/>
    <n v="0"/>
    <x v="2"/>
    <x v="0"/>
    <s v="USD"/>
    <n v="1428629242"/>
    <n v="1426037242"/>
    <b v="0"/>
    <n v="0"/>
    <b v="0"/>
    <s v="publishing/translations"/>
    <n v="0"/>
    <n v="0"/>
    <s v="publishing"/>
    <s v="translations"/>
    <d v="2015-03-11T01:27:22"/>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s v="publishing"/>
    <s v="translations"/>
    <d v="2014-11-18T19:31:28"/>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s v="publishing"/>
    <s v="translations"/>
    <d v="2015-10-27T05:03:36"/>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s v="publishing"/>
    <s v="translations"/>
    <d v="2015-06-20T18:43:48"/>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s v="publishing"/>
    <s v="translations"/>
    <d v="2016-10-30T15:01:15"/>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s v="publishing"/>
    <s v="translations"/>
    <d v="2015-05-18T18:24:38"/>
    <d v="2015-06-08T15:00:00"/>
  </r>
  <r>
    <n v="1435"/>
    <s v="Trilogy of Crystals, book 1, translation"/>
    <s v="English translation of the first book from a sword and sorcery Fantasy trilogy, by Paolo Parente"/>
    <n v="15000"/>
    <n v="15"/>
    <x v="2"/>
    <x v="13"/>
    <s v="EUR"/>
    <n v="1444589020"/>
    <n v="1441997020"/>
    <b v="0"/>
    <n v="2"/>
    <b v="0"/>
    <s v="publishing/translations"/>
    <n v="0.1"/>
    <n v="7.5"/>
    <s v="publishing"/>
    <s v="translations"/>
    <d v="2015-09-11T18:43:40"/>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s v="publishing"/>
    <s v="translations"/>
    <d v="2016-01-22T08:24:17"/>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s v="publishing"/>
    <s v="translations"/>
    <d v="2014-06-06T12:45:39"/>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s v="publishing"/>
    <s v="translations"/>
    <d v="2016-03-28T20:54:59"/>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s v="publishing"/>
    <s v="translations"/>
    <d v="2015-02-05T19:55:01"/>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s v="publishing"/>
    <s v="translations"/>
    <d v="2016-04-26T17:57:43"/>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s v="publishing"/>
    <s v="translations"/>
    <d v="2015-07-13T18:22:49"/>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s v="publishing"/>
    <s v="translations"/>
    <d v="2016-04-25T15:29:18"/>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s v="publishing"/>
    <s v="translations"/>
    <d v="2016-12-03T22:13:29"/>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s v="publishing"/>
    <s v="translations"/>
    <d v="2015-07-14T20:57:42"/>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s v="publishing"/>
    <s v="translations"/>
    <d v="2015-05-15T13:00:5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s v="publishing"/>
    <s v="translations"/>
    <d v="2016-04-01T10:44:38"/>
    <d v="2016-04-21T10:44:38"/>
  </r>
  <r>
    <n v="1447"/>
    <s v="Indian Language Dictionary"/>
    <s v="I'm creating a dictionary of multiple Indian languages."/>
    <n v="500000"/>
    <n v="75"/>
    <x v="2"/>
    <x v="0"/>
    <s v="USD"/>
    <n v="1467999134"/>
    <n v="1465407134"/>
    <b v="0"/>
    <n v="3"/>
    <b v="0"/>
    <s v="publishing/translations"/>
    <n v="1.4999999999999999E-2"/>
    <n v="25"/>
    <s v="publishing"/>
    <s v="translations"/>
    <d v="2016-06-08T17:32:14"/>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s v="publishing"/>
    <s v="translations"/>
    <d v="2015-04-21T22:28:3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s v="publishing"/>
    <s v="translations"/>
    <d v="2015-03-23T19:28:25"/>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s v="publishing"/>
    <s v="translations"/>
    <d v="2016-01-21T04:06:37"/>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s v="publishing"/>
    <s v="translations"/>
    <d v="2014-10-19T23:00:59"/>
    <d v="2014-11-19T00:00:59"/>
  </r>
  <r>
    <n v="1452"/>
    <s v="The Judo Preservation Project (Canceled)"/>
    <s v="I am gathering rare, out-of-print Judo books for preservation, translation and sharing."/>
    <n v="14000"/>
    <n v="0"/>
    <x v="1"/>
    <x v="0"/>
    <s v="USD"/>
    <n v="1406566363"/>
    <n v="1403974363"/>
    <b v="0"/>
    <n v="0"/>
    <b v="0"/>
    <s v="publishing/translations"/>
    <n v="0"/>
    <n v="0"/>
    <s v="publishing"/>
    <s v="translations"/>
    <d v="2014-06-28T16:52:43"/>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s v="publishing"/>
    <s v="translations"/>
    <d v="2017-03-01T16:42:27"/>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s v="publishing"/>
    <s v="translations"/>
    <d v="2016-04-03T20:48:00"/>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s v="publishing"/>
    <s v="translations"/>
    <d v="2014-07-12T16:08:40"/>
    <d v="2014-09-05T13:39:00"/>
  </r>
  <r>
    <n v="1456"/>
    <s v="Sometimes you don't need love (Canceled)"/>
    <s v="English Version of my auto-published novel"/>
    <n v="5000"/>
    <n v="145"/>
    <x v="1"/>
    <x v="13"/>
    <s v="EUR"/>
    <n v="1483459365"/>
    <n v="1480867365"/>
    <b v="0"/>
    <n v="3"/>
    <b v="0"/>
    <s v="publishing/translations"/>
    <n v="2.9000000000000004"/>
    <n v="48.333333333333336"/>
    <s v="publishing"/>
    <s v="translations"/>
    <d v="2016-12-04T16:02:45"/>
    <d v="2017-01-03T16:02:45"/>
  </r>
  <r>
    <n v="1457"/>
    <s v="Hey! I&quot;m not invisable, I am Just Old (Canceled)"/>
    <s v="Age is more than just a number, I hope your younger than you feel."/>
    <n v="6000"/>
    <n v="0"/>
    <x v="1"/>
    <x v="0"/>
    <s v="USD"/>
    <n v="1447281044"/>
    <n v="1444685444"/>
    <b v="0"/>
    <n v="0"/>
    <b v="0"/>
    <s v="publishing/translations"/>
    <n v="0"/>
    <n v="0"/>
    <s v="publishing"/>
    <s v="translations"/>
    <d v="2015-10-12T21:30:44"/>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s v="publishing"/>
    <s v="translations"/>
    <d v="2014-07-11T16:56:00"/>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s v="publishing"/>
    <s v="translations"/>
    <d v="2015-11-04T04:54:56"/>
    <d v="2015-12-02T17:25:00"/>
  </r>
  <r>
    <n v="1460"/>
    <s v="KJV2015 (Canceled)"/>
    <s v="KJV2015 Easier to understand for our kids and family not leaving out one verse or changing a meaning one bit."/>
    <n v="25000000"/>
    <n v="0"/>
    <x v="1"/>
    <x v="0"/>
    <s v="USD"/>
    <n v="1417391100"/>
    <n v="1412371898"/>
    <b v="0"/>
    <n v="0"/>
    <b v="0"/>
    <s v="publishing/translations"/>
    <n v="0"/>
    <n v="0"/>
    <s v="publishing"/>
    <s v="translations"/>
    <d v="2014-10-03T21:31:38"/>
    <d v="2014-11-30T23:45:0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s v="publishing"/>
    <s v="radio &amp; podcasts"/>
    <d v="2014-09-17T15:29:14"/>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s v="publishing"/>
    <s v="radio &amp; podcasts"/>
    <d v="2013-03-11T15:54:31"/>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s v="publishing"/>
    <s v="radio &amp; podcasts"/>
    <d v="2013-02-21T21:52:18"/>
    <d v="2013-04-07T20:52:18"/>
  </r>
  <r>
    <n v="1464"/>
    <s v="Science Studio"/>
    <s v="The Best Science Media on the Web"/>
    <n v="5000"/>
    <n v="8160"/>
    <x v="0"/>
    <x v="0"/>
    <s v="USD"/>
    <n v="1361029958"/>
    <n v="1358437958"/>
    <b v="1"/>
    <n v="234"/>
    <b v="1"/>
    <s v="publishing/radio &amp; podcasts"/>
    <n v="163.19999999999999"/>
    <n v="34.871794871794869"/>
    <s v="publishing"/>
    <s v="radio &amp; podcasts"/>
    <d v="2013-01-17T15:52:38"/>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s v="publishing"/>
    <s v="radio &amp; podcasts"/>
    <d v="2012-02-20T17:37:32"/>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s v="publishing"/>
    <s v="radio &amp; podcasts"/>
    <d v="2015-12-02T04:07:46"/>
    <d v="2016-01-12T05:00:00"/>
  </r>
  <r>
    <n v="1467"/>
    <s v="Radio Ambulante"/>
    <s v="We are a new Spanish language podcast telling uniquely Latin American stories."/>
    <n v="40000"/>
    <n v="46032"/>
    <x v="0"/>
    <x v="0"/>
    <s v="USD"/>
    <n v="1332699285"/>
    <n v="1327518885"/>
    <b v="1"/>
    <n v="600"/>
    <b v="1"/>
    <s v="publishing/radio &amp; podcasts"/>
    <n v="115.08"/>
    <n v="76.72"/>
    <s v="publishing"/>
    <s v="radio &amp; podcasts"/>
    <d v="2012-01-25T19:14:45"/>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s v="publishing"/>
    <s v="radio &amp; podcasts"/>
    <d v="2011-04-13T00:20:49"/>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s v="publishing"/>
    <s v="radio &amp; podcasts"/>
    <d v="2013-01-16T14:21:4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s v="publishing"/>
    <s v="radio &amp; podcasts"/>
    <d v="2012-12-07T19:51:03"/>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s v="publishing"/>
    <s v="radio &amp; podcasts"/>
    <d v="2015-03-10T22:58:54"/>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s v="publishing"/>
    <s v="radio &amp; podcasts"/>
    <d v="2013-09-16T13:01:43"/>
    <d v="2013-10-16T13:01:43"/>
  </r>
  <r>
    <n v="1473"/>
    <s v="ONE LOVES ONLY FORM"/>
    <s v="Public Radio Project"/>
    <n v="1500"/>
    <n v="1807.74"/>
    <x v="0"/>
    <x v="0"/>
    <s v="USD"/>
    <n v="1330644639"/>
    <n v="1328052639"/>
    <b v="1"/>
    <n v="47"/>
    <b v="1"/>
    <s v="publishing/radio &amp; podcasts"/>
    <n v="120.51600000000001"/>
    <n v="38.462553191489363"/>
    <s v="publishing"/>
    <s v="radio &amp; podcasts"/>
    <d v="2012-01-31T23:30:39"/>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s v="publishing"/>
    <s v="radio &amp; podcasts"/>
    <d v="2013-08-14T17:28:12"/>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s v="publishing"/>
    <s v="radio &amp; podcasts"/>
    <d v="2014-11-17T17:21:03"/>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s v="publishing"/>
    <s v="radio &amp; podcasts"/>
    <d v="2011-08-11T01:00:22"/>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s v="publishing"/>
    <s v="radio &amp; podcasts"/>
    <d v="2011-10-24T14:46:44"/>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s v="publishing"/>
    <s v="radio &amp; podcasts"/>
    <d v="2013-04-30T20:55:13"/>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s v="publishing"/>
    <s v="radio &amp; podcasts"/>
    <d v="2014-04-25T17:53:0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s v="publishing"/>
    <s v="radio &amp; podcasts"/>
    <d v="2013-07-09T22:24:59"/>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s v="publishing"/>
    <s v="fiction"/>
    <d v="2013-10-03T22:09:05"/>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s v="publishing"/>
    <s v="fiction"/>
    <d v="2012-08-15T20:35:36"/>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s v="publishing"/>
    <s v="fiction"/>
    <d v="2016-06-27T04:37:55"/>
    <d v="2016-07-22T04:37:55"/>
  </r>
  <r>
    <n v="1484"/>
    <s v="a book called filtered down thru the stars"/>
    <s v="The mussings of an old wizard"/>
    <n v="2000"/>
    <n v="0"/>
    <x v="2"/>
    <x v="0"/>
    <s v="USD"/>
    <n v="1342882260"/>
    <n v="1337834963"/>
    <b v="0"/>
    <n v="0"/>
    <b v="0"/>
    <s v="publishing/fiction"/>
    <n v="0"/>
    <n v="0"/>
    <s v="publishing"/>
    <s v="fiction"/>
    <d v="2012-05-24T04:49:23"/>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s v="publishing"/>
    <s v="fiction"/>
    <d v="2015-05-06T19:06:13"/>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s v="publishing"/>
    <s v="fiction"/>
    <d v="2015-01-28T04:02:41"/>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s v="publishing"/>
    <s v="fiction"/>
    <d v="2016-07-03T22:01:11"/>
    <d v="2016-08-02T22:01:11"/>
  </r>
  <r>
    <n v="1488"/>
    <s v="Nanolution"/>
    <s v="A blockbuster sci-fi adventure. What would you do if one day your life changed to beyond the imaginable?"/>
    <n v="15000"/>
    <n v="360"/>
    <x v="2"/>
    <x v="2"/>
    <s v="AUD"/>
    <n v="1388928660"/>
    <n v="1386336660"/>
    <b v="0"/>
    <n v="6"/>
    <b v="0"/>
    <s v="publishing/fiction"/>
    <n v="2.4"/>
    <n v="60"/>
    <s v="publishing"/>
    <s v="fiction"/>
    <d v="2013-12-06T13:31:00"/>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s v="publishing"/>
    <s v="fiction"/>
    <d v="2012-10-16T14:40:52"/>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s v="publishing"/>
    <s v="fiction"/>
    <d v="2013-09-03T13:27:54"/>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s v="publishing"/>
    <s v="fiction"/>
    <d v="2014-12-18T17:07:23"/>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s v="publishing"/>
    <s v="fiction"/>
    <d v="2011-05-19T21:14:06"/>
    <d v="2011-06-18T21:14:06"/>
  </r>
  <r>
    <n v="1493"/>
    <s v="The Great Grand Zeppelin Chase"/>
    <s v="Help illustrate the sequel to the bestselling _x000a_The Transylvania Flying Squad of Detectives"/>
    <n v="2400"/>
    <n v="0"/>
    <x v="2"/>
    <x v="0"/>
    <s v="USD"/>
    <n v="1371415675"/>
    <n v="1368823675"/>
    <b v="0"/>
    <n v="0"/>
    <b v="0"/>
    <s v="publishing/fiction"/>
    <n v="0"/>
    <n v="0"/>
    <s v="publishing"/>
    <s v="fiction"/>
    <d v="2013-05-17T20:47:55"/>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s v="publishing"/>
    <s v="fiction"/>
    <d v="2015-03-04T17:20:13"/>
    <d v="2015-04-03T15:38:00"/>
  </r>
  <r>
    <n v="1495"/>
    <s v="A Magical Bildungsroman with a Female Heroine"/>
    <s v="The Adventures of Penelope Hawthorne. Part One: The Spellbook of Dracone."/>
    <n v="2000"/>
    <n v="0"/>
    <x v="2"/>
    <x v="0"/>
    <s v="USD"/>
    <n v="1314471431"/>
    <n v="1311879431"/>
    <b v="0"/>
    <n v="0"/>
    <b v="0"/>
    <s v="publishing/fiction"/>
    <n v="0"/>
    <n v="0"/>
    <s v="publishing"/>
    <s v="fiction"/>
    <d v="2011-07-28T18:57:11"/>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s v="publishing"/>
    <s v="fiction"/>
    <d v="2014-07-18T11:24:19"/>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s v="publishing"/>
    <s v="fiction"/>
    <d v="2013-06-19T15:25:22"/>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s v="publishing"/>
    <s v="fiction"/>
    <d v="2014-07-20T23:36:1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s v="publishing"/>
    <s v="fiction"/>
    <d v="2016-06-06T00:10:33"/>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s v="publishing"/>
    <s v="fiction"/>
    <d v="2013-04-01T21:42:37"/>
    <d v="2013-05-01T21:42:37"/>
  </r>
  <r>
    <n v="1501"/>
    <s v="This is Nowhere"/>
    <s v="A hardcover book of surf, outdoor and nature photos from the British Columbia coast."/>
    <n v="52000"/>
    <n v="86492"/>
    <x v="0"/>
    <x v="5"/>
    <s v="CAD"/>
    <n v="1436364023"/>
    <n v="1433772023"/>
    <b v="1"/>
    <n v="885"/>
    <b v="1"/>
    <s v="photography/photobooks"/>
    <n v="166.33076923076925"/>
    <n v="97.731073446327684"/>
    <s v="photography"/>
    <s v="photobooks"/>
    <d v="2015-06-08T14:00:23"/>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s v="photography"/>
    <s v="photobooks"/>
    <d v="2016-02-26T13:01:20"/>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s v="photography"/>
    <s v="photobooks"/>
    <d v="2016-08-24T08:20:01"/>
    <d v="2016-10-23T08:20:01"/>
  </r>
  <r>
    <n v="1504"/>
    <s v="RYU X RIO"/>
    <s v="A football photography book like no other about the 2014 World Cup in Brazil, by Ryu Voelkel."/>
    <n v="6500"/>
    <n v="18066"/>
    <x v="0"/>
    <x v="1"/>
    <s v="GBP"/>
    <n v="1402389180"/>
    <n v="1399996024"/>
    <b v="1"/>
    <n v="269"/>
    <b v="1"/>
    <s v="photography/photobooks"/>
    <n v="277.93846153846158"/>
    <n v="67.159851301115239"/>
    <s v="photography"/>
    <s v="photobooks"/>
    <d v="2014-05-13T15:47: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s v="photography"/>
    <s v="photobooks"/>
    <d v="2016-02-14T10:38:23"/>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s v="photography"/>
    <s v="photobooks"/>
    <d v="2014-06-24T18:51:44"/>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s v="photography"/>
    <s v="photobooks"/>
    <d v="2010-03-17T10:48:29"/>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s v="photography"/>
    <s v="photobooks"/>
    <d v="2014-05-27T14:44:41"/>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s v="photography"/>
    <s v="photobooks"/>
    <d v="2017-01-16T12:48:05"/>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s v="photography"/>
    <s v="photobooks"/>
    <d v="2014-06-19T09:14:38"/>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s v="photography"/>
    <s v="photobooks"/>
    <d v="2015-10-19T14:00:04"/>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s v="photography"/>
    <s v="photobooks"/>
    <d v="2017-01-06T16:25:39"/>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s v="photography"/>
    <s v="photobooks"/>
    <d v="2014-06-16T15:17:46"/>
    <d v="2014-07-16T15: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s v="photography"/>
    <s v="photobooks"/>
    <d v="2015-08-18T14:20:40"/>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s v="photography"/>
    <s v="photobooks"/>
    <d v="2016-02-15T06:04:57"/>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s v="photography"/>
    <s v="photobooks"/>
    <d v="2016-09-06T11:11:32"/>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s v="photography"/>
    <s v="photobooks"/>
    <d v="2014-11-05T13:35:53"/>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s v="photography"/>
    <s v="photobooks"/>
    <d v="2014-05-01T19:40:52"/>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s v="photography"/>
    <s v="photobooks"/>
    <d v="2014-05-23T17:48:03"/>
    <d v="2014-06-20T21:59:00"/>
  </r>
  <r>
    <n v="1520"/>
    <s v="TULIPS"/>
    <s v="A self-published photography book by Andrew Miksys from his new series about Belarus"/>
    <n v="18000"/>
    <n v="18625"/>
    <x v="0"/>
    <x v="0"/>
    <s v="USD"/>
    <n v="1418961600"/>
    <n v="1415824513"/>
    <b v="1"/>
    <n v="167"/>
    <b v="1"/>
    <s v="photography/photobooks"/>
    <n v="103.47222222222223"/>
    <n v="111.52694610778443"/>
    <s v="photography"/>
    <s v="photobooks"/>
    <d v="2014-11-12T20:35:13"/>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s v="photography"/>
    <s v="photobooks"/>
    <d v="2016-05-03T04:01:3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s v="photography"/>
    <s v="photobooks"/>
    <d v="2014-09-17T19:55:39"/>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s v="photography"/>
    <s v="photobooks"/>
    <d v="2014-11-21T18:01:56"/>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s v="photography"/>
    <s v="photobooks"/>
    <d v="2017-01-21T12:01:30"/>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s v="photography"/>
    <s v="photobooks"/>
    <d v="2016-07-19T16:52:18"/>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s v="photography"/>
    <s v="photobooks"/>
    <d v="2015-12-01T06:37:27"/>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s v="photography"/>
    <s v="photobooks"/>
    <d v="2017-02-14T14:24:46"/>
    <d v="2017-03-14T13:24:46"/>
  </r>
  <r>
    <n v="1528"/>
    <s v="Don't Go Outside: Tokyo Street Photos"/>
    <s v="A book of street photos from around Shibuya that I've made between 2011-2016."/>
    <n v="3000"/>
    <n v="8447"/>
    <x v="0"/>
    <x v="0"/>
    <s v="USD"/>
    <n v="1485907200"/>
    <n v="1483292122"/>
    <b v="1"/>
    <n v="160"/>
    <b v="1"/>
    <s v="photography/photobooks"/>
    <n v="281.56666666666666"/>
    <n v="52.793750000000003"/>
    <s v="photography"/>
    <s v="photobooks"/>
    <d v="2017-01-01T17:35:22"/>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s v="photography"/>
    <s v="photobooks"/>
    <d v="2015-02-17T15:05:20"/>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s v="photography"/>
    <s v="photobooks"/>
    <d v="2015-09-28T18:24:55"/>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s v="photography"/>
    <s v="photobooks"/>
    <d v="2014-10-29T19:15:26"/>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s v="photography"/>
    <s v="photobooks"/>
    <d v="2016-01-22T11:24:25"/>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s v="photography"/>
    <s v="photobooks"/>
    <d v="2016-03-14T00:02:57"/>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s v="photography"/>
    <s v="photobooks"/>
    <d v="2015-08-05T16:11:02"/>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s v="photography"/>
    <s v="photobooks"/>
    <d v="2016-04-24T19:53:51"/>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s v="photography"/>
    <s v="photobooks"/>
    <d v="2015-07-28T19:15:10"/>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s v="photography"/>
    <s v="photobooks"/>
    <d v="2016-07-01T07:33:4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s v="photography"/>
    <s v="photobooks"/>
    <d v="2014-12-08T18:46:10"/>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s v="photography"/>
    <s v="photobooks"/>
    <d v="2016-12-01T22:03: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s v="photography"/>
    <s v="photobooks"/>
    <d v="2014-10-27T00:10:16"/>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s v="photography"/>
    <s v="nature"/>
    <d v="2014-12-01T17:05:38"/>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s v="photography"/>
    <s v="nature"/>
    <d v="2015-06-15T23:55:00"/>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s v="photography"/>
    <s v="nature"/>
    <d v="2014-10-23T12:13:54"/>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s v="photography"/>
    <s v="nature"/>
    <d v="2015-02-18T01:13:44"/>
    <d v="2015-04-01T00:18:00"/>
  </r>
  <r>
    <n v="1545"/>
    <s v="Nevada County Hearts"/>
    <s v="&quot;He will not be a wise man who does not study human hearts!&quot;_x000a_Hope in natural art, creation!"/>
    <n v="3000"/>
    <n v="1"/>
    <x v="2"/>
    <x v="0"/>
    <s v="USD"/>
    <n v="1425330960"/>
    <n v="1422393234"/>
    <b v="0"/>
    <n v="1"/>
    <b v="0"/>
    <s v="photography/nature"/>
    <n v="3.3333333333333333E-2"/>
    <n v="1"/>
    <s v="photography"/>
    <s v="nature"/>
    <d v="2015-01-27T21:13:54"/>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s v="photography"/>
    <s v="nature"/>
    <d v="2014-07-19T05:06:39"/>
    <d v="2014-09-17T05:06:39"/>
  </r>
  <r>
    <n v="1547"/>
    <s v="Sound Photography"/>
    <s v="I have produced a limited number (100) of five 8x10 prints of mixed photography I would like to share with you."/>
    <n v="20"/>
    <n v="0"/>
    <x v="2"/>
    <x v="0"/>
    <s v="USD"/>
    <n v="1487844882"/>
    <n v="1487240082"/>
    <b v="0"/>
    <n v="0"/>
    <b v="0"/>
    <s v="photography/nature"/>
    <n v="0"/>
    <n v="0"/>
    <s v="photography"/>
    <s v="nature"/>
    <d v="2017-02-16T10:14:42"/>
    <d v="2017-02-23T10:14:42"/>
  </r>
  <r>
    <n v="1548"/>
    <s v="Change the World through Color"/>
    <s v="Beauty is in the eye of the beholder and I want to inspire conservation through color."/>
    <n v="700"/>
    <n v="60"/>
    <x v="2"/>
    <x v="0"/>
    <s v="USD"/>
    <n v="1447020620"/>
    <n v="1444425020"/>
    <b v="0"/>
    <n v="1"/>
    <b v="0"/>
    <s v="photography/nature"/>
    <n v="8.5714285714285712"/>
    <n v="60"/>
    <s v="photography"/>
    <s v="nature"/>
    <d v="2015-10-09T21:10:20"/>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s v="photography"/>
    <s v="nature"/>
    <d v="2015-10-04T03:15:5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s v="photography"/>
    <s v="nature"/>
    <d v="2016-04-12T10:47:14"/>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s v="photography"/>
    <s v="nature"/>
    <d v="2015-04-27T19:47:19"/>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s v="photography"/>
    <s v="nature"/>
    <d v="2014-09-10T16:31:48"/>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s v="photography"/>
    <s v="nature"/>
    <d v="2015-08-03T06:47:27"/>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s v="photography"/>
    <s v="nature"/>
    <d v="2015-07-03T06:03:10"/>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s v="photography"/>
    <s v="nature"/>
    <d v="2015-08-25T14:43:52"/>
    <d v="2015-09-17T17:00:0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s v="photography"/>
    <s v="nature"/>
    <d v="2016-06-04T03:40:24"/>
    <d v="2016-07-04T03:40:24"/>
  </r>
  <r>
    <n v="1557"/>
    <s v="Reflecting Light Photo"/>
    <s v="I have always been captivated by photography, Now I am trying to set up my own company and publish my pictures."/>
    <n v="2500"/>
    <n v="100"/>
    <x v="2"/>
    <x v="0"/>
    <s v="USD"/>
    <n v="1411227633"/>
    <n v="1408549233"/>
    <b v="0"/>
    <n v="1"/>
    <b v="0"/>
    <s v="photography/nature"/>
    <n v="4"/>
    <n v="100"/>
    <s v="photography"/>
    <s v="nature"/>
    <d v="2014-08-20T15:40:33"/>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s v="photography"/>
    <s v="nature"/>
    <d v="2015-06-30T09:32:39"/>
    <d v="2015-08-28T12:12:00"/>
  </r>
  <r>
    <n v="1559"/>
    <s v="North Cascades Bigfoot Photo Expedition"/>
    <s v="The goal of this project is to provide scientific evidence of bigfoot in the North Cascades."/>
    <n v="15000"/>
    <n v="50"/>
    <x v="2"/>
    <x v="0"/>
    <s v="USD"/>
    <n v="1430270199"/>
    <n v="1428974199"/>
    <b v="0"/>
    <n v="1"/>
    <b v="0"/>
    <s v="photography/nature"/>
    <n v="0.33333333333333337"/>
    <n v="50"/>
    <s v="photography"/>
    <s v="nature"/>
    <d v="2015-04-14T01:16:3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s v="photography"/>
    <s v="nature"/>
    <d v="2014-10-24T00:29:53"/>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s v="publishing"/>
    <s v="art books"/>
    <d v="2013-10-08T01:00:03"/>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s v="publishing"/>
    <s v="art books"/>
    <d v="2009-09-23T13:35:16"/>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s v="publishing"/>
    <s v="art books"/>
    <d v="2014-01-13T17:49:11"/>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s v="publishing"/>
    <s v="art books"/>
    <d v="2015-04-27T08:48:29"/>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s v="publishing"/>
    <s v="art books"/>
    <d v="2011-05-09T17:31:01"/>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s v="publishing"/>
    <s v="art books"/>
    <d v="2016-06-28T22:00:04"/>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s v="publishing"/>
    <s v="art books"/>
    <d v="2014-02-01T22:29:05"/>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s v="publishing"/>
    <s v="art books"/>
    <d v="2014-11-19T01:29:45"/>
    <d v="2014-12-24T01:29:45"/>
  </r>
  <r>
    <n v="1569"/>
    <s v="to be removed (Canceled)"/>
    <s v="to be removed"/>
    <n v="30000"/>
    <n v="0"/>
    <x v="1"/>
    <x v="0"/>
    <s v="USD"/>
    <n v="1369498714"/>
    <n v="1366906714"/>
    <b v="0"/>
    <n v="0"/>
    <b v="0"/>
    <s v="publishing/art books"/>
    <n v="0"/>
    <n v="0"/>
    <s v="publishing"/>
    <s v="art books"/>
    <d v="2013-04-25T16:18:34"/>
    <d v="2013-05-25T16:18:34"/>
  </r>
  <r>
    <n v="1570"/>
    <s v="BEAUTIFUL DREAMERS: An Adult Coloring Book (Canceled)"/>
    <s v="A Coloring Book of Breathtaking Beauties_x000a_To Calm the Heart and Soul"/>
    <n v="6000"/>
    <n v="2484"/>
    <x v="1"/>
    <x v="0"/>
    <s v="USD"/>
    <n v="1460140282"/>
    <n v="1457551882"/>
    <b v="0"/>
    <n v="52"/>
    <b v="0"/>
    <s v="publishing/art books"/>
    <n v="41.4"/>
    <n v="47.769230769230766"/>
    <s v="publishing"/>
    <s v="art books"/>
    <d v="2016-03-09T19:31:22"/>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s v="publishing"/>
    <s v="art books"/>
    <d v="2015-05-20T18:28:03"/>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s v="publishing"/>
    <s v="art books"/>
    <d v="2016-02-04T00:47:39"/>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s v="publishing"/>
    <s v="art books"/>
    <d v="2017-02-20T00:00:02"/>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s v="publishing"/>
    <s v="art books"/>
    <d v="2015-01-13T22:15:29"/>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s v="publishing"/>
    <s v="art books"/>
    <d v="2014-06-09T12:34:56"/>
    <d v="2014-07-09T12:34:56"/>
  </r>
  <r>
    <n v="1576"/>
    <s v="The Obsessive Line Collection (Canceled)"/>
    <s v="For the publication of my first 3 books: an Art book, a graphic novel, and a coloring book"/>
    <n v="5000"/>
    <n v="650"/>
    <x v="1"/>
    <x v="0"/>
    <s v="USD"/>
    <n v="1435698368"/>
    <n v="1431810368"/>
    <b v="0"/>
    <n v="10"/>
    <b v="0"/>
    <s v="publishing/art books"/>
    <n v="13"/>
    <n v="65"/>
    <s v="publishing"/>
    <s v="art books"/>
    <d v="2015-05-16T21:06:08"/>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s v="publishing"/>
    <s v="art books"/>
    <d v="2012-05-25T20:20:48"/>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s v="publishing"/>
    <s v="art books"/>
    <d v="2010-08-09T01:34:51"/>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s v="publishing"/>
    <s v="art books"/>
    <d v="2013-07-26T23:54:51"/>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s v="publishing"/>
    <s v="art books"/>
    <d v="2012-03-22T01:12:06"/>
    <d v="2012-05-21T01:12:06"/>
  </r>
  <r>
    <n v="1581"/>
    <s v="The Sharper Image"/>
    <s v="Photographic canvas prints depicting different scenes from around the globe, including local images taken in Sussex England."/>
    <n v="1000"/>
    <n v="5"/>
    <x v="2"/>
    <x v="1"/>
    <s v="GBP"/>
    <n v="1450521990"/>
    <n v="1447757190"/>
    <b v="0"/>
    <n v="1"/>
    <b v="0"/>
    <s v="photography/places"/>
    <n v="0.5"/>
    <n v="5"/>
    <s v="photography"/>
    <s v="places"/>
    <d v="2015-11-17T10:46:30"/>
    <d v="2015-12-19T10:46:30"/>
  </r>
  <r>
    <n v="1582"/>
    <s v="Scenes from New Orleans"/>
    <s v="I create canvas prints of images from in and around New Orleans"/>
    <n v="1000"/>
    <n v="93"/>
    <x v="2"/>
    <x v="0"/>
    <s v="USD"/>
    <n v="1445894400"/>
    <n v="1440961053"/>
    <b v="0"/>
    <n v="3"/>
    <b v="0"/>
    <s v="photography/places"/>
    <n v="9.3000000000000007"/>
    <n v="31"/>
    <s v="photography"/>
    <s v="places"/>
    <d v="2015-08-30T18:57:33"/>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s v="photography"/>
    <s v="places"/>
    <d v="2014-08-26T21:43:11"/>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s v="photography"/>
    <s v="places"/>
    <d v="2014-05-20T15:35:01"/>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s v="photography"/>
    <s v="places"/>
    <d v="2016-12-03T21:29:28"/>
    <d v="2016-12-25T11:00:00"/>
  </r>
  <r>
    <n v="1586"/>
    <s v="Missouri In Pictures"/>
    <s v="Show the world the beauty that is in all of our back yards!"/>
    <n v="1500"/>
    <n v="0"/>
    <x v="2"/>
    <x v="0"/>
    <s v="USD"/>
    <n v="1428197422"/>
    <n v="1425609022"/>
    <b v="0"/>
    <n v="0"/>
    <b v="0"/>
    <s v="photography/places"/>
    <n v="0"/>
    <n v="0"/>
    <s v="photography"/>
    <s v="places"/>
    <d v="2015-03-06T02:30:22"/>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s v="photography"/>
    <s v="places"/>
    <d v="2014-11-13T22:49:25"/>
    <d v="2014-12-13T22:49:25"/>
  </r>
  <r>
    <n v="1588"/>
    <s v="The Right Side of Texas"/>
    <s v="Southeast Texas as seen through the lens of a cell phone camera"/>
    <n v="516"/>
    <n v="0"/>
    <x v="2"/>
    <x v="0"/>
    <s v="USD"/>
    <n v="1422735120"/>
    <n v="1420091999"/>
    <b v="0"/>
    <n v="0"/>
    <b v="0"/>
    <s v="photography/places"/>
    <n v="0"/>
    <n v="0"/>
    <s v="photography"/>
    <s v="places"/>
    <d v="2015-01-01T05:59:59"/>
    <d v="2015-01-31T20:12:00"/>
  </r>
  <r>
    <n v="1589"/>
    <s v="A Side Of The World In Canvas"/>
    <s v="I want to be able to have my own photography inside a canvas and have it be displayed everywhere."/>
    <n v="1200"/>
    <n v="0"/>
    <x v="2"/>
    <x v="0"/>
    <s v="USD"/>
    <n v="1444433886"/>
    <n v="1441841886"/>
    <b v="0"/>
    <n v="0"/>
    <b v="0"/>
    <s v="photography/places"/>
    <n v="0"/>
    <n v="0"/>
    <s v="photography"/>
    <s v="places"/>
    <d v="2015-09-09T23:38:06"/>
    <d v="2015-10-09T23:38:06"/>
  </r>
  <r>
    <n v="1590"/>
    <s v="An Italian Adventure"/>
    <s v="Discover Italy through photography."/>
    <n v="60000"/>
    <n v="1020"/>
    <x v="2"/>
    <x v="13"/>
    <s v="EUR"/>
    <n v="1443040464"/>
    <n v="1440448464"/>
    <b v="0"/>
    <n v="2"/>
    <b v="0"/>
    <s v="photography/places"/>
    <n v="1.7000000000000002"/>
    <n v="510"/>
    <s v="photography"/>
    <s v="places"/>
    <d v="2015-08-24T20:34:24"/>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s v="photography"/>
    <s v="places"/>
    <d v="2016-03-04T17:25:41"/>
    <d v="2016-04-03T16:25:41"/>
  </r>
  <r>
    <n v="1592"/>
    <s v="The Views of Pittsburgh"/>
    <s v="A portfolio collage of beautiful pictures of authentic Pittsburgh locations and scenery."/>
    <n v="25"/>
    <n v="0"/>
    <x v="2"/>
    <x v="0"/>
    <s v="USD"/>
    <n v="1427503485"/>
    <n v="1423619085"/>
    <b v="0"/>
    <n v="0"/>
    <b v="0"/>
    <s v="photography/places"/>
    <n v="0"/>
    <n v="0"/>
    <s v="photography"/>
    <s v="places"/>
    <d v="2015-02-11T01:44:45"/>
    <d v="2015-03-28T00:44:45"/>
  </r>
  <r>
    <n v="1593"/>
    <s v="Picturing Italy"/>
    <s v="A trip to fulfill a dream of capturing the wonders and history of ancient Italy in person."/>
    <n v="22000"/>
    <n v="3"/>
    <x v="2"/>
    <x v="0"/>
    <s v="USD"/>
    <n v="1425154655"/>
    <n v="1422562655"/>
    <b v="0"/>
    <n v="3"/>
    <b v="0"/>
    <s v="photography/places"/>
    <n v="1.3636363636363637E-2"/>
    <n v="1"/>
    <s v="photography"/>
    <s v="places"/>
    <d v="2015-01-29T20:17:35"/>
    <d v="2015-02-28T20:17:35"/>
  </r>
  <r>
    <n v="1594"/>
    <s v="Scenes and Things from New Orleans"/>
    <s v="I photograph my love of New Orleans, create canvases and share those memories with you."/>
    <n v="1000"/>
    <n v="205"/>
    <x v="2"/>
    <x v="0"/>
    <s v="USD"/>
    <n v="1463329260"/>
    <n v="1458147982"/>
    <b v="0"/>
    <n v="10"/>
    <b v="0"/>
    <s v="photography/places"/>
    <n v="20.5"/>
    <n v="20.5"/>
    <s v="photography"/>
    <s v="places"/>
    <d v="2016-03-16T17:06:22"/>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s v="photography"/>
    <s v="places"/>
    <d v="2014-05-21T01:12:08"/>
    <d v="2014-06-18T20:13:00"/>
  </r>
  <r>
    <n v="1596"/>
    <s v="The Town We Live In"/>
    <s v="London is beautiful. I want to create a book of stunning images from in and around our great city"/>
    <n v="3250"/>
    <n v="75"/>
    <x v="2"/>
    <x v="1"/>
    <s v="GBP"/>
    <n v="1418469569"/>
    <n v="1414577969"/>
    <b v="0"/>
    <n v="3"/>
    <b v="0"/>
    <s v="photography/places"/>
    <n v="2.3076923076923079"/>
    <n v="25"/>
    <s v="photography"/>
    <s v="places"/>
    <d v="2014-10-29T10:19:29"/>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s v="photography"/>
    <s v="places"/>
    <d v="2016-08-21T08:29:5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s v="photography"/>
    <s v="places"/>
    <d v="2015-05-27T16:00:58"/>
    <d v="2015-07-26T16:00:58"/>
  </r>
  <r>
    <n v="1599"/>
    <s v="The Londoner: Prints &amp; Canvas"/>
    <s v="A London photographer trekking 5,895m up Africa's Mount Kilimanjaro to pursue and enrich a career."/>
    <n v="500"/>
    <n v="0"/>
    <x v="2"/>
    <x v="1"/>
    <s v="GBP"/>
    <n v="1460116576"/>
    <n v="1457528176"/>
    <b v="0"/>
    <n v="0"/>
    <b v="0"/>
    <s v="photography/places"/>
    <n v="0"/>
    <n v="0"/>
    <s v="photography"/>
    <s v="places"/>
    <d v="2016-03-09T12:56:16"/>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s v="photography"/>
    <s v="places"/>
    <d v="2014-06-01T01:22:32"/>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s v="music"/>
    <s v="rock"/>
    <d v="2011-04-05T02:13:53"/>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s v="music"/>
    <s v="rock"/>
    <d v="2011-09-02T07:08:37"/>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s v="music"/>
    <s v="rock"/>
    <d v="2011-11-29T04:04:19"/>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s v="music"/>
    <s v="rock"/>
    <d v="2012-02-06T20:17:15"/>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s v="music"/>
    <s v="rock"/>
    <d v="2011-07-23T00:18:33"/>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s v="music"/>
    <s v="rock"/>
    <d v="2010-12-24T02:40:38"/>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s v="music"/>
    <s v="rock"/>
    <d v="2012-05-24T19:24:11"/>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s v="music"/>
    <s v="rock"/>
    <d v="2013-11-29T19:56:26"/>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s v="music"/>
    <s v="rock"/>
    <d v="2011-09-10T00:01:49"/>
    <d v="2011-11-02T08:00:0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s v="music"/>
    <s v="rock"/>
    <d v="2012-11-15T22:11:50"/>
    <d v="2012-12-15T22:11:50"/>
  </r>
  <r>
    <n v="1611"/>
    <s v="Skelton-Luns CD/7&quot;             No Big Deal."/>
    <s v="Skelton-Luns CD/7&quot; No Big Deal."/>
    <n v="800"/>
    <n v="1001"/>
    <x v="0"/>
    <x v="0"/>
    <s v="USD"/>
    <n v="1370390432"/>
    <n v="1368576032"/>
    <b v="0"/>
    <n v="27"/>
    <b v="1"/>
    <s v="music/rock"/>
    <n v="125.125"/>
    <n v="37.074074074074076"/>
    <s v="music"/>
    <s v="rock"/>
    <d v="2013-05-15T00:00:32"/>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s v="music"/>
    <s v="rock"/>
    <d v="2012-12-03T20:59:44"/>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s v="music"/>
    <s v="rock"/>
    <d v="2012-06-22T01:40:02"/>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s v="music"/>
    <s v="rock"/>
    <d v="2014-06-04T23:32:49"/>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s v="music"/>
    <s v="rock"/>
    <d v="2011-10-29T01:13:16"/>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s v="music"/>
    <s v="rock"/>
    <d v="2012-10-12T17:10:21"/>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s v="music"/>
    <s v="rock"/>
    <d v="2013-09-29T15:56:28"/>
    <d v="2013-11-01T19:00:00"/>
  </r>
  <r>
    <n v="1618"/>
    <s v="Janus Word Album"/>
    <s v="Janus Word combines hard rock with melodic acoustic music for a unique and awesome sound."/>
    <n v="1500"/>
    <n v="1576"/>
    <x v="0"/>
    <x v="0"/>
    <s v="USD"/>
    <n v="1362757335"/>
    <n v="1359301335"/>
    <b v="0"/>
    <n v="27"/>
    <b v="1"/>
    <s v="music/rock"/>
    <n v="105.06666666666666"/>
    <n v="58.370370370370374"/>
    <s v="music"/>
    <s v="rock"/>
    <d v="2013-01-27T15:42:15"/>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s v="music"/>
    <s v="rock"/>
    <d v="2014-08-25T04:28:06"/>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s v="music"/>
    <s v="rock"/>
    <d v="2013-02-16T08:09:0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s v="music"/>
    <s v="rock"/>
    <d v="2012-04-04T14:33:35"/>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s v="music"/>
    <s v="rock"/>
    <d v="2014-11-07T07:04:34"/>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s v="music"/>
    <s v="rock"/>
    <d v="2013-06-28T16:31:29"/>
    <d v="2013-08-27T16:31:29"/>
  </r>
  <r>
    <n v="1624"/>
    <s v="Joey De Noble needs YOUR help!"/>
    <s v="Joey De Noble is raising money to help record his latest music, and he wants YOU to be a part of it!"/>
    <n v="1000"/>
    <n v="1180"/>
    <x v="0"/>
    <x v="0"/>
    <s v="USD"/>
    <n v="1357721335"/>
    <n v="1354265335"/>
    <b v="0"/>
    <n v="25"/>
    <b v="1"/>
    <s v="music/rock"/>
    <n v="118"/>
    <n v="47.2"/>
    <s v="music"/>
    <s v="rock"/>
    <d v="2012-11-30T08:48:55"/>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s v="music"/>
    <s v="rock"/>
    <d v="2012-08-14T16:47:33"/>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s v="music"/>
    <s v="rock"/>
    <d v="2013-11-01T20:21:07"/>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s v="music"/>
    <s v="rock"/>
    <d v="2012-10-23T16:58:09"/>
    <d v="2012-11-26T04:59:00"/>
  </r>
  <r>
    <n v="1628"/>
    <s v="&quot;Songs for Tsippora&quot; Byronâ€™s DEBUT EP"/>
    <s v="Original Jewish rock music on human relationships and identity"/>
    <n v="4000"/>
    <n v="4037"/>
    <x v="0"/>
    <x v="0"/>
    <s v="USD"/>
    <n v="1403026882"/>
    <n v="1400175682"/>
    <b v="0"/>
    <n v="88"/>
    <b v="1"/>
    <s v="music/rock"/>
    <n v="100.925"/>
    <n v="45.875"/>
    <s v="music"/>
    <s v="rock"/>
    <d v="2014-05-15T17:41:22"/>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s v="music"/>
    <s v="rock"/>
    <d v="2014-01-06T20:48:53"/>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s v="music"/>
    <s v="rock"/>
    <d v="2012-01-31T20:06:15"/>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s v="music"/>
    <s v="rock"/>
    <d v="2012-09-12T20:37:4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s v="music"/>
    <s v="rock"/>
    <d v="2011-07-26T08:10:54"/>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s v="music"/>
    <s v="rock"/>
    <d v="2011-12-19T21:12:36"/>
    <d v="2012-01-16T05:00:00"/>
  </r>
  <r>
    <n v="1634"/>
    <s v="RUBEDO: Debut Full Length Album"/>
    <s v="Recording Debut  Album w/ Producer Ikey Owens from Free Moral Agents/ The Mars Volta"/>
    <n v="2000"/>
    <n v="2010"/>
    <x v="0"/>
    <x v="0"/>
    <s v="USD"/>
    <n v="1306994340"/>
    <n v="1303706001"/>
    <b v="0"/>
    <n v="32"/>
    <b v="1"/>
    <s v="music/rock"/>
    <n v="100.49999999999999"/>
    <n v="62.8125"/>
    <s v="music"/>
    <s v="rock"/>
    <d v="2011-04-25T04:33:21"/>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s v="music"/>
    <s v="rock"/>
    <d v="2016-05-12T20:51:01"/>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s v="music"/>
    <s v="rock"/>
    <d v="2011-04-30T02:04:48"/>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s v="music"/>
    <s v="rock"/>
    <d v="2009-11-05T18:02:20"/>
    <d v="2009-12-31T23:39:00"/>
  </r>
  <r>
    <n v="1638"/>
    <s v="Avenues EP 2013"/>
    <s v="Avenues will be going in to the studio to record a new EP with Matt Allison!"/>
    <n v="1000"/>
    <n v="1050"/>
    <x v="0"/>
    <x v="0"/>
    <s v="USD"/>
    <n v="1362086700"/>
    <n v="1358180968"/>
    <b v="0"/>
    <n v="27"/>
    <b v="1"/>
    <s v="music/rock"/>
    <n v="105"/>
    <n v="38.888888888888886"/>
    <s v="music"/>
    <s v="rock"/>
    <d v="2013-01-14T16:29:2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s v="music"/>
    <s v="rock"/>
    <d v="2012-02-02T15:39:25"/>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s v="music"/>
    <s v="rock"/>
    <d v="2010-07-20T05:32:35"/>
    <d v="2010-08-03T01:59:00"/>
  </r>
  <r>
    <n v="1641"/>
    <s v="Tanya Dartson- Run for Your Life music video"/>
    <s v="Music Video For Upbeat and Inspiring Song - Run For Your Life"/>
    <n v="2500"/>
    <n v="2535"/>
    <x v="0"/>
    <x v="0"/>
    <s v="USD"/>
    <n v="1418998744"/>
    <n v="1416406744"/>
    <b v="0"/>
    <n v="26"/>
    <b v="1"/>
    <s v="music/pop"/>
    <n v="101.4"/>
    <n v="97.5"/>
    <s v="music"/>
    <s v="pop"/>
    <d v="2014-11-19T14:19:04"/>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s v="music"/>
    <s v="pop"/>
    <d v="2011-05-25T00:35:27"/>
    <d v="2011-06-14T00:35:27"/>
  </r>
  <r>
    <n v="1643"/>
    <s v="This Is All Now's Brand New Album!!"/>
    <s v="This Is All Now is putting out a brand new record, and we need YOUR help to do it!"/>
    <n v="5000"/>
    <n v="6235"/>
    <x v="0"/>
    <x v="0"/>
    <s v="USD"/>
    <n v="1348516012"/>
    <n v="1345924012"/>
    <b v="0"/>
    <n v="37"/>
    <b v="1"/>
    <s v="music/pop"/>
    <n v="124.70000000000002"/>
    <n v="168.51351351351352"/>
    <s v="music"/>
    <s v="pop"/>
    <d v="2012-08-25T19:46:52"/>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s v="music"/>
    <s v="pop"/>
    <d v="2012-09-23T01:26:00"/>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s v="music"/>
    <s v="pop"/>
    <d v="2013-09-04T14:49:00"/>
    <d v="2013-09-18T14: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s v="music"/>
    <s v="pop"/>
    <d v="2014-07-13T10:48:23"/>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s v="music"/>
    <s v="pop"/>
    <d v="2012-05-10T09:49:3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s v="music"/>
    <s v="pop"/>
    <d v="2011-02-18T16:54:42"/>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s v="music"/>
    <s v="pop"/>
    <d v="2014-04-08T16:25:55"/>
    <d v="2014-05-23T16:25:55"/>
  </r>
  <r>
    <n v="1650"/>
    <s v="The Psalm Praise Project, Vol. 2"/>
    <s v="Help me record a CD that uses pop styling to give a fresh sound to ancient wisdom from scripture!"/>
    <n v="2000"/>
    <n v="2831"/>
    <x v="0"/>
    <x v="0"/>
    <s v="USD"/>
    <n v="1381314437"/>
    <n v="1378722437"/>
    <b v="0"/>
    <n v="32"/>
    <b v="1"/>
    <s v="music/pop"/>
    <n v="141.55000000000001"/>
    <n v="88.46875"/>
    <s v="music"/>
    <s v="pop"/>
    <d v="2013-09-09T10:27:17"/>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s v="music"/>
    <s v="pop"/>
    <d v="2011-03-23T21:37:00"/>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s v="music"/>
    <s v="pop"/>
    <d v="2013-10-25T11:49:53"/>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s v="music"/>
    <s v="pop"/>
    <d v="2011-03-24T20:01:36"/>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s v="music"/>
    <s v="pop"/>
    <d v="2012-03-19T21:22:40"/>
    <d v="2012-04-18T21:22:40"/>
  </r>
  <r>
    <n v="1655"/>
    <s v="Meg Porter Debut EP!"/>
    <s v="Berklee College of Music student, Meg Porter needs YOUR help to fund her very first EP!"/>
    <n v="1500"/>
    <n v="2143"/>
    <x v="0"/>
    <x v="0"/>
    <s v="USD"/>
    <n v="1333648820"/>
    <n v="1331060420"/>
    <b v="0"/>
    <n v="48"/>
    <b v="1"/>
    <s v="music/pop"/>
    <n v="142.86666666666667"/>
    <n v="44.645833333333336"/>
    <s v="music"/>
    <s v="pop"/>
    <d v="2012-03-06T19:00:20"/>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s v="music"/>
    <s v="pop"/>
    <d v="2012-11-13T22:17:32"/>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s v="music"/>
    <s v="pop"/>
    <d v="2012-04-24T18:46:08"/>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s v="music"/>
    <s v="pop"/>
    <d v="2012-11-10T05:19:27"/>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s v="music"/>
    <s v="pop"/>
    <d v="2013-11-18T21:55:21"/>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s v="music"/>
    <s v="pop"/>
    <d v="2016-03-30T16:39:1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s v="music"/>
    <s v="pop"/>
    <d v="2015-12-05T23:57:1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s v="music"/>
    <s v="pop"/>
    <d v="2011-11-01T04:45:36"/>
    <d v="2011-12-31T05:45:36"/>
  </r>
  <r>
    <n v="1663"/>
    <s v="ghost -- a music video"/>
    <s v="music is as important to the eyes as it is to the ears. help bring ghost to life in front of your eyes."/>
    <n v="1000"/>
    <n v="1080"/>
    <x v="0"/>
    <x v="0"/>
    <s v="USD"/>
    <n v="1422750707"/>
    <n v="1420158707"/>
    <b v="0"/>
    <n v="32"/>
    <b v="1"/>
    <s v="music/pop"/>
    <n v="108"/>
    <n v="33.75"/>
    <s v="music"/>
    <s v="pop"/>
    <d v="2015-01-02T00:31:47"/>
    <d v="2015-02-01T00: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s v="music"/>
    <s v="pop"/>
    <d v="2012-01-31T18:16:58"/>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s v="music"/>
    <s v="pop"/>
    <d v="2011-01-21T15:35:13"/>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s v="music"/>
    <s v="pop"/>
    <d v="2013-02-26T06:04:33"/>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s v="music"/>
    <s v="pop"/>
    <d v="2014-02-12T01:41:38"/>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s v="music"/>
    <s v="pop"/>
    <d v="2011-10-29T03:35:39"/>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s v="music"/>
    <s v="pop"/>
    <d v="2016-04-01T21:14:36"/>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s v="music"/>
    <s v="pop"/>
    <d v="2010-05-15T22:19:59"/>
    <d v="2010-07-05T04:00:00"/>
  </r>
  <r>
    <n v="1671"/>
    <s v="Luke O'Brien's Kickstarter"/>
    <s v="I am seeking funding in order to help take my music from a hobby to a career."/>
    <n v="2000"/>
    <n v="2013.47"/>
    <x v="0"/>
    <x v="0"/>
    <s v="USD"/>
    <n v="1470056614"/>
    <n v="1467464614"/>
    <b v="0"/>
    <n v="77"/>
    <b v="1"/>
    <s v="music/pop"/>
    <n v="100.67349999999999"/>
    <n v="26.148961038961041"/>
    <s v="music"/>
    <s v="pop"/>
    <d v="2016-07-02T13:03:34"/>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s v="music"/>
    <s v="pop"/>
    <d v="2012-05-05T15:45:30"/>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s v="music"/>
    <s v="pop"/>
    <d v="2015-02-04T21:04:52"/>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s v="music"/>
    <s v="pop"/>
    <d v="2016-07-18T14:31:46"/>
    <d v="2016-08-18T06:59:00"/>
  </r>
  <r>
    <n v="1675"/>
    <s v="The Great Party's Debut Album!"/>
    <s v="The Great Party is releasing their debut album. Here's your chance to be a part of it!"/>
    <n v="1000"/>
    <n v="1374.16"/>
    <x v="0"/>
    <x v="0"/>
    <s v="USD"/>
    <n v="1318802580"/>
    <n v="1316194540"/>
    <b v="0"/>
    <n v="34"/>
    <b v="1"/>
    <s v="music/pop"/>
    <n v="137.416"/>
    <n v="40.416470588235299"/>
    <s v="music"/>
    <s v="pop"/>
    <d v="2011-09-16T17:35:40"/>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s v="music"/>
    <s v="pop"/>
    <d v="2012-03-05T17:25:47"/>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s v="music"/>
    <s v="pop"/>
    <d v="2016-02-16T09:46:16"/>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s v="music"/>
    <s v="pop"/>
    <d v="2014-01-23T20:31:11"/>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s v="music"/>
    <s v="pop"/>
    <d v="2011-06-29T01:39:05"/>
    <d v="2011-07-22T01:39:05"/>
  </r>
  <r>
    <n v="1680"/>
    <s v="Kick Out a Record"/>
    <s v="Working Musician dilemma #164: how the taxman put Kick the Record 2.0 on hold"/>
    <n v="1000"/>
    <n v="1175"/>
    <x v="0"/>
    <x v="0"/>
    <s v="USD"/>
    <n v="1405188667"/>
    <n v="1402596667"/>
    <b v="0"/>
    <n v="25"/>
    <b v="1"/>
    <s v="music/pop"/>
    <n v="117.5"/>
    <n v="47"/>
    <s v="music"/>
    <s v="pop"/>
    <d v="2014-06-12T18:11:07"/>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s v="music"/>
    <s v="faith"/>
    <d v="2017-02-08T02:54:44"/>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s v="music"/>
    <s v="faith"/>
    <d v="2017-02-13T05:07:40"/>
    <d v="2017-04-14T04: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s v="music"/>
    <s v="faith"/>
    <d v="2017-03-14T18:45:38"/>
    <d v="2017-04-07T18:45:38"/>
  </r>
  <r>
    <n v="1684"/>
    <s v="Goodness &amp; Mercy EP - Marty Mikles"/>
    <s v="New Music from Marty Mikles!  A new EP all about God's Goodness &amp; Mercy."/>
    <n v="8000"/>
    <n v="8730"/>
    <x v="3"/>
    <x v="0"/>
    <s v="USD"/>
    <n v="1489775641"/>
    <n v="1487360041"/>
    <b v="0"/>
    <n v="101"/>
    <b v="0"/>
    <s v="music/faith"/>
    <n v="109.125"/>
    <n v="86.43564356435644"/>
    <s v="music"/>
    <s v="faith"/>
    <d v="2017-02-17T19:34:01"/>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s v="music"/>
    <s v="faith"/>
    <d v="2017-02-22T06:00:23"/>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s v="music"/>
    <s v="faith"/>
    <d v="2017-02-26T20:15:19"/>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s v="music"/>
    <s v="faith"/>
    <d v="2017-03-08T01:07:25"/>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s v="music"/>
    <s v="faith"/>
    <d v="2017-03-10T12:49:54"/>
    <d v="2017-04-09T11:49:54"/>
  </r>
  <r>
    <n v="1689"/>
    <s v="Fly Away"/>
    <s v="Praising the Living God in the second half of life."/>
    <n v="2400"/>
    <n v="2400"/>
    <x v="3"/>
    <x v="0"/>
    <s v="USD"/>
    <n v="1489700230"/>
    <n v="1487111830"/>
    <b v="0"/>
    <n v="14"/>
    <b v="0"/>
    <s v="music/faith"/>
    <n v="100"/>
    <n v="171.42857142857142"/>
    <s v="music"/>
    <s v="faith"/>
    <d v="2017-02-14T22:37:10"/>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s v="music"/>
    <s v="faith"/>
    <d v="2017-03-07T10:20:42"/>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s v="music"/>
    <s v="faith"/>
    <d v="2017-03-01T16:50:08"/>
    <d v="2017-04-03T01:00:00"/>
  </r>
  <r>
    <n v="1692"/>
    <s v="Get Your Hopes Up"/>
    <s v="After 3 years.....It's time for some new music! Album #2 is in motion and I can't wait to share it with all of you!"/>
    <n v="5000"/>
    <n v="2390"/>
    <x v="3"/>
    <x v="0"/>
    <s v="USD"/>
    <n v="1490572740"/>
    <n v="1487734667"/>
    <b v="0"/>
    <n v="15"/>
    <b v="0"/>
    <s v="music/faith"/>
    <n v="47.8"/>
    <n v="159.33333333333334"/>
    <s v="music"/>
    <s v="faith"/>
    <d v="2017-02-22T03:37:47"/>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s v="music"/>
    <s v="faith"/>
    <d v="2017-03-09T22:05:12"/>
    <d v="2017-04-09T20:00:00"/>
  </r>
  <r>
    <n v="1694"/>
    <s v="Thundercreek Studios"/>
    <s v="Hey all I'm building out my Christian Recording studio in a new building. I have the building but lack the funds to build it out!!!"/>
    <n v="10000"/>
    <n v="5"/>
    <x v="3"/>
    <x v="0"/>
    <s v="USD"/>
    <n v="1490589360"/>
    <n v="1488038674"/>
    <b v="0"/>
    <n v="1"/>
    <b v="0"/>
    <s v="music/faith"/>
    <n v="0.05"/>
    <n v="5"/>
    <s v="music"/>
    <s v="faith"/>
    <d v="2017-02-25T16:04:3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s v="music"/>
    <s v="faith"/>
    <d v="2017-03-07T00:45:14"/>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s v="music"/>
    <s v="faith"/>
    <d v="2017-03-02T01:40:11"/>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s v="music"/>
    <s v="faith"/>
    <d v="2017-03-11T00:47:28"/>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s v="music"/>
    <s v="faith"/>
    <d v="2017-03-02T04:59:20"/>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s v="music"/>
    <s v="faith"/>
    <d v="2017-03-12T20:44:05"/>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s v="music"/>
    <s v="faith"/>
    <d v="2017-03-02T01:43:1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s v="music"/>
    <s v="faith"/>
    <d v="2014-12-16T15:56:45"/>
    <d v="2015-01-15T15:56:45"/>
  </r>
  <r>
    <n v="1702"/>
    <s v="lyndale lewis and new vision prosper cd release"/>
    <s v="I can do all things through christ jesus"/>
    <n v="16500"/>
    <n v="1"/>
    <x v="2"/>
    <x v="0"/>
    <s v="USD"/>
    <n v="1427745150"/>
    <n v="1425156750"/>
    <b v="0"/>
    <n v="1"/>
    <b v="0"/>
    <s v="music/faith"/>
    <n v="6.0606060606060606E-3"/>
    <n v="1"/>
    <s v="music"/>
    <s v="faith"/>
    <d v="2015-02-28T20:52:30"/>
    <d v="2015-03-30T19:52:30"/>
  </r>
  <r>
    <n v="1703"/>
    <s v="Joy Full Noise!"/>
    <s v="I would love for you to be a part of helping me raise money for music and video production to launch my first Worship album!"/>
    <n v="5000"/>
    <n v="51"/>
    <x v="2"/>
    <x v="0"/>
    <s v="USD"/>
    <n v="1441003537"/>
    <n v="1435819537"/>
    <b v="0"/>
    <n v="2"/>
    <b v="0"/>
    <s v="music/faith"/>
    <n v="1.02"/>
    <n v="25.5"/>
    <s v="music"/>
    <s v="faith"/>
    <d v="2015-07-02T06:45:37"/>
    <d v="2015-08-31T06:45:37"/>
  </r>
  <r>
    <n v="1704"/>
    <s v="Jericho Down Worship Album"/>
    <s v="We want to record an album of popular praise &amp; worship songs with our own influence and style."/>
    <n v="2000"/>
    <n v="1302"/>
    <x v="2"/>
    <x v="0"/>
    <s v="USD"/>
    <n v="1424056873"/>
    <n v="1421464873"/>
    <b v="0"/>
    <n v="11"/>
    <b v="0"/>
    <s v="music/faith"/>
    <n v="65.100000000000009"/>
    <n v="118.36363636363636"/>
    <s v="music"/>
    <s v="faith"/>
    <d v="2015-01-17T03:21:13"/>
    <d v="2015-02-16T03:21:13"/>
  </r>
  <r>
    <n v="1705"/>
    <s v="Piano Prayer Album - Russ James"/>
    <s v="An instrumental album that ranges from hymns to contemporary music. All the music is recorded by myself."/>
    <n v="2000"/>
    <n v="0"/>
    <x v="2"/>
    <x v="0"/>
    <s v="USD"/>
    <n v="1441814400"/>
    <n v="1440807846"/>
    <b v="0"/>
    <n v="0"/>
    <b v="0"/>
    <s v="music/faith"/>
    <n v="0"/>
    <n v="0"/>
    <s v="music"/>
    <s v="faith"/>
    <d v="2015-08-29T00:24:06"/>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s v="music"/>
    <s v="faith"/>
    <d v="2015-06-24T07:21:12"/>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s v="music"/>
    <s v="faith"/>
    <d v="2016-02-27T17:18:15"/>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s v="music"/>
    <s v="faith"/>
    <d v="2016-03-22T20:48:26"/>
    <d v="2016-05-01T20:48:26"/>
  </r>
  <r>
    <n v="1709"/>
    <s v="Psalms"/>
    <s v="A project to set psalms to music. The psalms are taken from the English Standard Version (ESV) of the Bible."/>
    <n v="1750"/>
    <n v="85"/>
    <x v="2"/>
    <x v="0"/>
    <s v="USD"/>
    <n v="1409513940"/>
    <n v="1405949514"/>
    <b v="0"/>
    <n v="4"/>
    <b v="0"/>
    <s v="music/faith"/>
    <n v="4.8571428571428568"/>
    <n v="21.25"/>
    <s v="music"/>
    <s v="faith"/>
    <d v="2014-07-21T13:31:54"/>
    <d v="2014-08-31T19:39:00"/>
  </r>
  <r>
    <n v="1710"/>
    <s v="Producing a live album of our upcoming Europe tour"/>
    <s v="We want to create a gospel live album which has never been produced before."/>
    <n v="5000"/>
    <n v="34"/>
    <x v="2"/>
    <x v="12"/>
    <s v="EUR"/>
    <n v="1453122000"/>
    <n v="1449151888"/>
    <b v="0"/>
    <n v="1"/>
    <b v="0"/>
    <s v="music/faith"/>
    <n v="0.67999999999999994"/>
    <n v="34"/>
    <s v="music"/>
    <s v="faith"/>
    <d v="2015-12-03T14:11:28"/>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s v="music"/>
    <s v="faith"/>
    <d v="2014-08-01T15:30:34"/>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s v="music"/>
    <s v="faith"/>
    <d v="2015-05-01T21:55:53"/>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s v="music"/>
    <s v="faith"/>
    <d v="2014-09-05T19:13:32"/>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s v="music"/>
    <s v="faith"/>
    <d v="2015-04-01T22:02:41"/>
    <d v="2015-05-01T22:02:41"/>
  </r>
  <r>
    <n v="1715"/>
    <s v="The Heart of a P.K."/>
    <s v="Kimberly Stokes the daughter of Elder Baby Stokes Jr, of Bibleway C.O.G.I.C, is currently working on a EP. She is sharing her heart"/>
    <n v="5000"/>
    <n v="11"/>
    <x v="2"/>
    <x v="0"/>
    <s v="USD"/>
    <n v="1427772120"/>
    <n v="1425186785"/>
    <b v="0"/>
    <n v="2"/>
    <b v="0"/>
    <s v="music/faith"/>
    <n v="0.22"/>
    <n v="5.5"/>
    <s v="music"/>
    <s v="faith"/>
    <d v="2015-03-01T05:13:0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s v="music"/>
    <s v="faith"/>
    <d v="2016-10-30T13:51:39"/>
    <d v="2016-12-09T14: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s v="music"/>
    <s v="faith"/>
    <d v="2016-03-31T23:33:58"/>
    <d v="2016-04-21T04:00:00"/>
  </r>
  <r>
    <n v="1718"/>
    <s v="The Prodigal Son"/>
    <s v="A melody for the galaxy."/>
    <n v="35000"/>
    <n v="75"/>
    <x v="2"/>
    <x v="0"/>
    <s v="USD"/>
    <n v="1463201940"/>
    <n v="1459435149"/>
    <b v="0"/>
    <n v="2"/>
    <b v="0"/>
    <s v="music/faith"/>
    <n v="0.2142857142857143"/>
    <n v="37.5"/>
    <s v="music"/>
    <s v="faith"/>
    <d v="2016-03-31T14:39:09"/>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s v="music"/>
    <s v="faith"/>
    <d v="2014-08-18T12:49:51"/>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s v="music"/>
    <s v="faith"/>
    <d v="2014-10-10T18:47:51"/>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s v="music"/>
    <s v="faith"/>
    <d v="2015-11-11T11:04:23"/>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s v="music"/>
    <s v="faith"/>
    <d v="2016-02-25T23:03:49"/>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s v="music"/>
    <s v="faith"/>
    <d v="2015-05-05T19:48:35"/>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s v="music"/>
    <s v="faith"/>
    <d v="2014-09-30T22:22:42"/>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s v="music"/>
    <s v="faith"/>
    <d v="2014-07-25T23:14:09"/>
    <d v="2014-08-24T23:14:09"/>
  </r>
  <r>
    <n v="1726"/>
    <s v="&quot;Every Day&quot; CD by Amanda Joy Hall"/>
    <s v="Amanda Joy Hall's sophomore album, &quot;Every Day&quot;. Release expected July 2014"/>
    <n v="6500"/>
    <n v="2196"/>
    <x v="2"/>
    <x v="0"/>
    <s v="USD"/>
    <n v="1403906664"/>
    <n v="1401401064"/>
    <b v="0"/>
    <n v="16"/>
    <b v="0"/>
    <s v="music/faith"/>
    <n v="33.784615384615385"/>
    <n v="137.25"/>
    <s v="music"/>
    <s v="faith"/>
    <d v="2014-05-29T22:04:24"/>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s v="music"/>
    <s v="faith"/>
    <d v="2015-02-09T22:16:17"/>
    <d v="2015-04-05T11:00:0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s v="music"/>
    <s v="faith"/>
    <d v="2015-09-21T15:01:14"/>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s v="music"/>
    <s v="faith"/>
    <d v="2016-04-11T01:15:06"/>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s v="music"/>
    <s v="faith"/>
    <d v="2015-09-25T02:06:23"/>
    <d v="2015-10-25T02:06:23"/>
  </r>
  <r>
    <n v="1731"/>
    <s v="Sam Cox Band First Christian Tour"/>
    <s v="We are a Christin Worship band looking to midwest tour. God Bless!"/>
    <n v="1000"/>
    <n v="0"/>
    <x v="2"/>
    <x v="0"/>
    <s v="USD"/>
    <n v="1434034800"/>
    <n v="1432849552"/>
    <b v="0"/>
    <n v="0"/>
    <b v="0"/>
    <s v="music/faith"/>
    <n v="0"/>
    <n v="0"/>
    <s v="music"/>
    <s v="faith"/>
    <d v="2015-05-28T21:45:52"/>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s v="music"/>
    <s v="faith"/>
    <d v="2015-11-17T16:24:41"/>
    <d v="2016-01-16T05:00:00"/>
  </r>
  <r>
    <n v="1733"/>
    <s v="What Faith Is EP/Album"/>
    <s v="I am trying to share the music I am blessed to have written. https://www.johncox4.com or https://reverbnation.com/johncox4"/>
    <n v="10000"/>
    <n v="0"/>
    <x v="2"/>
    <x v="0"/>
    <s v="USD"/>
    <n v="1473802200"/>
    <n v="1472746374"/>
    <b v="0"/>
    <n v="0"/>
    <b v="0"/>
    <s v="music/faith"/>
    <n v="0"/>
    <n v="0"/>
    <s v="music"/>
    <s v="faith"/>
    <d v="2016-09-01T16:12:54"/>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s v="music"/>
    <s v="faith"/>
    <d v="2015-04-08T00:52:36"/>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s v="music"/>
    <s v="faith"/>
    <d v="2016-07-08T19:32:25"/>
    <d v="2016-08-07T19:32:25"/>
  </r>
  <r>
    <n v="1736"/>
    <s v="In His Presence"/>
    <s v="A unique meditative album reflecting on the life of Christ, inviting Him into your presence"/>
    <n v="3000"/>
    <n v="22"/>
    <x v="2"/>
    <x v="0"/>
    <s v="USD"/>
    <n v="1447018833"/>
    <n v="1444423233"/>
    <b v="0"/>
    <n v="1"/>
    <b v="0"/>
    <s v="music/faith"/>
    <n v="0.73333333333333328"/>
    <n v="22"/>
    <s v="music"/>
    <s v="faith"/>
    <d v="2015-10-09T20:40:33"/>
    <d v="2015-11-08T21: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s v="music"/>
    <s v="faith"/>
    <d v="2015-06-20T22:46:32"/>
    <d v="2015-07-20T22:46:32"/>
  </r>
  <r>
    <n v="1738"/>
    <s v="The Flashing Lights"/>
    <s v="Music that inspires and gives hope for overcoming and change. And it is good music."/>
    <n v="5000"/>
    <n v="20"/>
    <x v="2"/>
    <x v="0"/>
    <s v="USD"/>
    <n v="1412283542"/>
    <n v="1409691542"/>
    <b v="0"/>
    <n v="1"/>
    <b v="0"/>
    <s v="music/faith"/>
    <n v="0.4"/>
    <n v="20"/>
    <s v="music"/>
    <s v="faith"/>
    <d v="2014-09-02T20:59:02"/>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s v="music"/>
    <s v="faith"/>
    <d v="2016-03-06T20:58:52"/>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s v="music"/>
    <s v="faith"/>
    <d v="2015-06-16T19:37:02"/>
    <d v="2015-07-16T19:37:02"/>
  </r>
  <r>
    <n v="1741"/>
    <s v="Caught off Guard"/>
    <s v="A photo journal documenting my experiences and travels across New Zealand"/>
    <n v="1200"/>
    <n v="1330"/>
    <x v="0"/>
    <x v="1"/>
    <s v="GBP"/>
    <n v="1433948671"/>
    <n v="1430060671"/>
    <b v="0"/>
    <n v="52"/>
    <b v="1"/>
    <s v="photography/photobooks"/>
    <n v="110.83333333333334"/>
    <n v="25.576923076923077"/>
    <s v="photography"/>
    <s v="photobooks"/>
    <d v="2015-04-26T15:04:3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s v="photography"/>
    <s v="photobooks"/>
    <d v="2016-12-06T21:02:50"/>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s v="photography"/>
    <s v="photobooks"/>
    <d v="2016-08-04T22:12:55"/>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s v="photography"/>
    <s v="photobooks"/>
    <d v="2015-01-22T14:31:17"/>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s v="photography"/>
    <s v="photobooks"/>
    <d v="2016-11-16T06:13:58"/>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s v="photography"/>
    <s v="photobooks"/>
    <d v="2016-10-25T04:14:27"/>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s v="photography"/>
    <s v="photobooks"/>
    <d v="2015-10-15T10:27:10"/>
    <d v="2015-11-13T15:00:00"/>
  </r>
  <r>
    <n v="1748"/>
    <s v="So It Is: Vancouver"/>
    <s v="Telling the story of the city through remarkable people who live in Vancouver today."/>
    <n v="50000"/>
    <n v="64974"/>
    <x v="0"/>
    <x v="5"/>
    <s v="CAD"/>
    <n v="1441234143"/>
    <n v="1438642143"/>
    <b v="0"/>
    <n v="181"/>
    <b v="1"/>
    <s v="photography/photobooks"/>
    <n v="129.94800000000001"/>
    <n v="358.97237569060775"/>
    <s v="photography"/>
    <s v="photobooks"/>
    <d v="2015-08-03T22:49:03"/>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s v="photography"/>
    <s v="photobooks"/>
    <d v="2017-01-23T23:25:21"/>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s v="photography"/>
    <s v="photobooks"/>
    <d v="2016-03-25T20:05:04"/>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s v="photography"/>
    <s v="photobooks"/>
    <d v="2015-02-17T18:45:23"/>
    <d v="2015-03-19T17:45:23"/>
  </r>
  <r>
    <n v="1752"/>
    <s v="Adfectus Book"/>
    <s v="A little book of calm, in picture form, that will soothe the soul and un-furrow the brow."/>
    <n v="1200"/>
    <n v="3122"/>
    <x v="0"/>
    <x v="1"/>
    <s v="GBP"/>
    <n v="1476425082"/>
    <n v="1473833082"/>
    <b v="0"/>
    <n v="90"/>
    <b v="1"/>
    <s v="photography/photobooks"/>
    <n v="260.16666666666663"/>
    <n v="34.68888888888889"/>
    <s v="photography"/>
    <s v="photobooks"/>
    <d v="2016-09-14T06:04:4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s v="photography"/>
    <s v="photobooks"/>
    <d v="2016-02-20T17:59:28"/>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s v="photography"/>
    <s v="photobooks"/>
    <d v="2015-03-04T21:02:33"/>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s v="photography"/>
    <s v="photobooks"/>
    <d v="2015-09-05T18:56:01"/>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s v="photography"/>
    <s v="photobooks"/>
    <d v="2016-07-20T04:01:09"/>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s v="photography"/>
    <s v="photobooks"/>
    <d v="2016-12-29T19:51:23"/>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s v="photography"/>
    <s v="photobooks"/>
    <d v="2016-05-15T22:56:32"/>
    <d v="2016-07-14T22:56:32"/>
  </r>
  <r>
    <n v="1759"/>
    <s v="Death Valley"/>
    <s v="Death Valley will be the first photo book of Andi State"/>
    <n v="5000"/>
    <n v="5330"/>
    <x v="0"/>
    <x v="0"/>
    <s v="USD"/>
    <n v="1427309629"/>
    <n v="1425585229"/>
    <b v="0"/>
    <n v="49"/>
    <b v="1"/>
    <s v="photography/photobooks"/>
    <n v="106.60000000000001"/>
    <n v="108.77551020408163"/>
    <s v="photography"/>
    <s v="photobooks"/>
    <d v="2015-03-05T19:53:4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s v="photography"/>
    <s v="photobooks"/>
    <d v="2016-02-05T16:08:33"/>
    <d v="2016-02-25T16:08:33"/>
  </r>
  <r>
    <n v="1761"/>
    <s v="I Wanted To See Boobs"/>
    <s v="A hardcover photobook telling the naked truth of a young photographers journey."/>
    <n v="100"/>
    <n v="155"/>
    <x v="0"/>
    <x v="1"/>
    <s v="GBP"/>
    <n v="1442065060"/>
    <n v="1437745060"/>
    <b v="0"/>
    <n v="3"/>
    <b v="1"/>
    <s v="photography/photobooks"/>
    <n v="155"/>
    <n v="51.666666666666664"/>
    <s v="photography"/>
    <s v="photobooks"/>
    <d v="2015-07-24T13:37:40"/>
    <d v="2015-09-12T13:37:40"/>
  </r>
  <r>
    <n v="1762"/>
    <s v="&quot;The Naked Pixel&quot; Ali Pakele"/>
    <s v="Project rewards $25 gets you 190+ digital images"/>
    <n v="100"/>
    <n v="885"/>
    <x v="0"/>
    <x v="0"/>
    <s v="USD"/>
    <n v="1457739245"/>
    <n v="1455147245"/>
    <b v="0"/>
    <n v="25"/>
    <b v="1"/>
    <s v="photography/photobooks"/>
    <n v="885"/>
    <n v="35.4"/>
    <s v="photography"/>
    <s v="photobooks"/>
    <d v="2016-02-10T23:34:05"/>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s v="photography"/>
    <s v="photobooks"/>
    <d v="2016-09-23T20:50:40"/>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s v="photography"/>
    <s v="photobooks"/>
    <d v="2014-07-05T11:39:39"/>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s v="photography"/>
    <s v="photobooks"/>
    <d v="2014-07-14T23:31:52"/>
    <d v="2014-08-13T23:31:52"/>
  </r>
  <r>
    <n v="1766"/>
    <s v="Photographic book on Melbourne's music scene"/>
    <s v="I want to create a beautiful book which documents the Melbourne music scene."/>
    <n v="1500"/>
    <n v="0"/>
    <x v="2"/>
    <x v="2"/>
    <s v="AUD"/>
    <n v="1408999088"/>
    <n v="1407184688"/>
    <b v="1"/>
    <n v="0"/>
    <b v="0"/>
    <s v="photography/photobooks"/>
    <n v="0"/>
    <n v="0"/>
    <s v="photography"/>
    <s v="photobooks"/>
    <d v="2014-08-04T20:38:08"/>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s v="photography"/>
    <s v="photobooks"/>
    <d v="2014-07-04T15:48:04"/>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s v="photography"/>
    <s v="photobooks"/>
    <d v="2014-07-29T13:27:24"/>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s v="photography"/>
    <s v="photobooks"/>
    <d v="2014-12-14T19:39:1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s v="photography"/>
    <s v="photobooks"/>
    <d v="2014-09-09T18:43:14"/>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s v="photography"/>
    <s v="photobooks"/>
    <d v="2014-09-23T23:30:40"/>
    <d v="2014-10-23T23:30:40"/>
  </r>
  <r>
    <n v="1772"/>
    <s v="White Mountain"/>
    <s v="A photobook and a short documentary film telling the story of Holocaust in Northwestern Lithuania"/>
    <n v="5500"/>
    <n v="858"/>
    <x v="2"/>
    <x v="1"/>
    <s v="GBP"/>
    <n v="1404666836"/>
    <n v="1399482836"/>
    <b v="1"/>
    <n v="19"/>
    <b v="0"/>
    <s v="photography/photobooks"/>
    <n v="15.6"/>
    <n v="45.157894736842103"/>
    <s v="photography"/>
    <s v="photobooks"/>
    <d v="2014-05-07T17:13:56"/>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s v="photography"/>
    <s v="photobooks"/>
    <d v="2014-12-05T18:14:58"/>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s v="photography"/>
    <s v="photobooks"/>
    <d v="2014-10-18T05:14:52"/>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s v="photography"/>
    <s v="photobooks"/>
    <d v="2014-09-09T23:26:00"/>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s v="photography"/>
    <s v="photobooks"/>
    <d v="2014-09-23T22:57:51"/>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s v="photography"/>
    <s v="photobooks"/>
    <d v="2015-01-21T08:34:13"/>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s v="photography"/>
    <s v="photobooks"/>
    <d v="2015-02-10T20:43:15"/>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s v="photography"/>
    <s v="photobooks"/>
    <d v="2016-08-03T16:36:20"/>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s v="photography"/>
    <s v="photobooks"/>
    <d v="2016-05-03T14:25:1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s v="photography"/>
    <s v="photobooks"/>
    <d v="2016-08-15T14:49:05"/>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s v="photography"/>
    <s v="photobooks"/>
    <d v="2016-01-19T13:48:09"/>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s v="photography"/>
    <s v="photobooks"/>
    <d v="2015-04-21T22:47:58"/>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s v="photography"/>
    <s v="photobooks"/>
    <d v="2014-12-30T15:44:00"/>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s v="photography"/>
    <s v="photobooks"/>
    <d v="2014-09-15T03:14:1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s v="photography"/>
    <s v="photobooks"/>
    <d v="2014-11-15T13:12:57"/>
    <d v="2014-12-15T13:12:57"/>
  </r>
  <r>
    <n v="1787"/>
    <s v="Alpamayo to Yerupaja"/>
    <s v="Raising awareness to the effects of global warming through photographs of the high mountains of Peru."/>
    <n v="10000"/>
    <n v="1533"/>
    <x v="2"/>
    <x v="0"/>
    <s v="USD"/>
    <n v="1428158637"/>
    <n v="1425570237"/>
    <b v="1"/>
    <n v="24"/>
    <b v="0"/>
    <s v="photography/photobooks"/>
    <n v="15.329999999999998"/>
    <n v="63.875"/>
    <s v="photography"/>
    <s v="photobooks"/>
    <d v="2015-03-05T15:43:57"/>
    <d v="2015-04-04T14:43:57"/>
  </r>
  <r>
    <n v="1788"/>
    <s v="Beyond the Pale"/>
    <s v="A photo book celebrating Goths, exploring their lives and giving an insight into what Goth is for them."/>
    <n v="5500"/>
    <n v="76"/>
    <x v="2"/>
    <x v="1"/>
    <s v="GBP"/>
    <n v="1414795542"/>
    <n v="1412203542"/>
    <b v="1"/>
    <n v="4"/>
    <b v="0"/>
    <s v="photography/photobooks"/>
    <n v="1.3818181818181818"/>
    <n v="19"/>
    <s v="photography"/>
    <s v="photobooks"/>
    <d v="2014-10-01T22:45:42"/>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s v="photography"/>
    <s v="photobooks"/>
    <d v="2014-11-13T06:00:03"/>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s v="photography"/>
    <s v="photobooks"/>
    <d v="2015-01-06T16:11:18"/>
    <d v="2015-02-05T16:11:18"/>
  </r>
  <r>
    <n v="1791"/>
    <s v="disCover: Napoli"/>
    <s v="For the love of street photography and the beauty of traditional cultures in southern Italy."/>
    <n v="3000"/>
    <n v="107"/>
    <x v="2"/>
    <x v="1"/>
    <s v="GBP"/>
    <n v="1422553565"/>
    <n v="1417369565"/>
    <b v="1"/>
    <n v="4"/>
    <b v="0"/>
    <s v="photography/photobooks"/>
    <n v="3.5666666666666664"/>
    <n v="26.75"/>
    <s v="photography"/>
    <s v="photobooks"/>
    <d v="2014-11-30T17:46:05"/>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s v="photography"/>
    <s v="photobooks"/>
    <d v="2015-07-04T00:44:4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s v="photography"/>
    <s v="photobooks"/>
    <d v="2014-10-28T21:24:00"/>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s v="photography"/>
    <s v="photobooks"/>
    <d v="2015-01-07T13:13:42"/>
    <d v="2015-02-11T13: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s v="photography"/>
    <s v="photobooks"/>
    <d v="2016-09-15T06:55:41"/>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s v="photography"/>
    <s v="photobooks"/>
    <d v="2016-05-25T10:32:4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s v="photography"/>
    <s v="photobooks"/>
    <d v="2016-11-15T13:39:49"/>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s v="photography"/>
    <s v="photobooks"/>
    <d v="2015-12-06T07:50:33"/>
    <d v="2016-02-04T07:50:33"/>
  </r>
  <r>
    <n v="1799"/>
    <s v="The UnDiscovered Image"/>
    <s v="The UnDiscovered Image, a monthly publication dedicated to photographers."/>
    <n v="4000"/>
    <n v="69.83"/>
    <x v="2"/>
    <x v="1"/>
    <s v="GBP"/>
    <n v="1415740408"/>
    <n v="1414008808"/>
    <b v="1"/>
    <n v="6"/>
    <b v="0"/>
    <s v="photography/photobooks"/>
    <n v="1.7457500000000001"/>
    <n v="11.638333333333334"/>
    <s v="photography"/>
    <s v="photobooks"/>
    <d v="2014-10-22T20:13:28"/>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s v="photography"/>
    <s v="photobooks"/>
    <d v="2016-09-10T14:32:5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s v="photography"/>
    <s v="photobooks"/>
    <d v="2015-11-13T15:51:08"/>
    <d v="2015-12-15T12:10:00"/>
  </r>
  <r>
    <n v="1802"/>
    <s v="Out Of The Dark"/>
    <s v="Inner Darkness turned into a photobook. Personal work i shot during my recovery...in Berlin."/>
    <n v="3500"/>
    <n v="1697"/>
    <x v="2"/>
    <x v="12"/>
    <s v="EUR"/>
    <n v="1435442340"/>
    <n v="1433416830"/>
    <b v="1"/>
    <n v="18"/>
    <b v="0"/>
    <s v="photography/photobooks"/>
    <n v="48.485714285714288"/>
    <n v="94.277777777777771"/>
    <s v="photography"/>
    <s v="photobooks"/>
    <d v="2015-06-04T11:20:30"/>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s v="photography"/>
    <s v="photobooks"/>
    <d v="2015-01-14T01:43:02"/>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s v="photography"/>
    <s v="photobooks"/>
    <d v="2015-10-05T16:16:4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s v="photography"/>
    <s v="photobooks"/>
    <d v="2015-08-31T19:17:38"/>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s v="photography"/>
    <s v="photobooks"/>
    <d v="2014-08-26T15:19:09"/>
    <d v="2014-09-30T15:19:09"/>
  </r>
  <r>
    <n v="1807"/>
    <s v="Anywhere but Here"/>
    <s v="I want to explore alternative cultures and lifestyles in America."/>
    <n v="5000"/>
    <n v="553"/>
    <x v="2"/>
    <x v="0"/>
    <s v="USD"/>
    <n v="1411868313"/>
    <n v="1409276313"/>
    <b v="1"/>
    <n v="8"/>
    <b v="0"/>
    <s v="photography/photobooks"/>
    <n v="11.06"/>
    <n v="69.125"/>
    <s v="photography"/>
    <s v="photobooks"/>
    <d v="2014-08-29T01:38:33"/>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s v="photography"/>
    <s v="photobooks"/>
    <d v="2017-01-07T16:20:30"/>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s v="photography"/>
    <s v="photobooks"/>
    <d v="2015-01-25T21:47:19"/>
    <d v="2015-03-01T21:47:19"/>
  </r>
  <r>
    <n v="1810"/>
    <s v="Film Speed"/>
    <s v="Film Speed is a series of Zines focusing on architecture shot completely on 35 and 120mm film."/>
    <n v="450"/>
    <n v="15"/>
    <x v="2"/>
    <x v="0"/>
    <s v="USD"/>
    <n v="1408657826"/>
    <n v="1407621026"/>
    <b v="0"/>
    <n v="2"/>
    <b v="0"/>
    <s v="photography/photobooks"/>
    <n v="3.3333333333333335"/>
    <n v="7.5"/>
    <s v="photography"/>
    <s v="photobooks"/>
    <d v="2014-08-09T21:50:26"/>
    <d v="2014-08-21T21: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s v="photography"/>
    <s v="photobooks"/>
    <d v="2014-08-25T10:24:30"/>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s v="photography"/>
    <s v="photobooks"/>
    <d v="2016-06-03T07:38:56"/>
    <d v="2016-07-03T07:38:56"/>
  </r>
  <r>
    <n v="1813"/>
    <s v="Libya : The Lost Days"/>
    <s v="This project aims to document, Libyan photographic history; through both print and artisan mediums ."/>
    <n v="8750"/>
    <n v="0"/>
    <x v="2"/>
    <x v="1"/>
    <s v="GBP"/>
    <n v="1407532812"/>
    <n v="1404940812"/>
    <b v="0"/>
    <n v="0"/>
    <b v="0"/>
    <s v="photography/photobooks"/>
    <n v="0"/>
    <n v="0"/>
    <s v="photography"/>
    <s v="photobooks"/>
    <d v="2014-07-09T21:20:12"/>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s v="photography"/>
    <s v="photobooks"/>
    <d v="2015-01-29T07:32:16"/>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s v="photography"/>
    <s v="photobooks"/>
    <d v="2015-06-17T21:45:37"/>
    <d v="2015-07-01T21: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s v="photography"/>
    <s v="photobooks"/>
    <d v="2016-06-27T21:01:43"/>
    <d v="2016-07-25T19:00:00"/>
  </r>
  <r>
    <n v="1817"/>
    <s v="Through the Lens of Jerry Gustafson"/>
    <s v="Hundreds of breathtaking rodeo photographs collected in a beautiful coffee table book."/>
    <n v="18000"/>
    <n v="9419"/>
    <x v="2"/>
    <x v="0"/>
    <s v="USD"/>
    <n v="1485759540"/>
    <n v="1480607607"/>
    <b v="0"/>
    <n v="100"/>
    <b v="0"/>
    <s v="photography/photobooks"/>
    <n v="52.327777777777776"/>
    <n v="94.19"/>
    <s v="photography"/>
    <s v="photobooks"/>
    <d v="2016-12-01T15:53:27"/>
    <d v="2017-01-30T06:59:00"/>
  </r>
  <r>
    <n v="1818"/>
    <s v="Give Me Your Goofy-ist"/>
    <s v="We are all different, this is a way to honor and celebrate the authenticity in being different."/>
    <n v="15000"/>
    <n v="0"/>
    <x v="2"/>
    <x v="0"/>
    <s v="USD"/>
    <n v="1428035850"/>
    <n v="1425447450"/>
    <b v="0"/>
    <n v="0"/>
    <b v="0"/>
    <s v="photography/photobooks"/>
    <n v="0"/>
    <n v="0"/>
    <s v="photography"/>
    <s v="photobooks"/>
    <d v="2015-03-04T05:37:30"/>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s v="photography"/>
    <s v="photobooks"/>
    <d v="2014-06-30T18:03:16"/>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s v="photography"/>
    <s v="photobooks"/>
    <d v="2015-03-02T02:01:30"/>
    <d v="2015-04-01T01: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s v="music"/>
    <s v="rock"/>
    <d v="2012-01-18T07:39:27"/>
    <d v="2012-03-03T07:39:27"/>
  </r>
  <r>
    <n v="1822"/>
    <s v="Wood Butcher's new music video- I Don't Wanna Party"/>
    <s v="Wood Butcher needs your help to make this happen. Buy a CD, support local music!"/>
    <n v="300"/>
    <n v="300"/>
    <x v="0"/>
    <x v="5"/>
    <s v="CAD"/>
    <n v="1391194860"/>
    <n v="1388084862"/>
    <b v="0"/>
    <n v="11"/>
    <b v="1"/>
    <s v="music/rock"/>
    <n v="100"/>
    <n v="27.272727272727273"/>
    <s v="music"/>
    <s v="rock"/>
    <d v="2013-12-26T19:07:4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s v="music"/>
    <s v="rock"/>
    <d v="2012-09-24T16:26:16"/>
    <d v="2012-10-24T16:26:16"/>
  </r>
  <r>
    <n v="1824"/>
    <s v="Tin Man's Broken Wisdom Fund"/>
    <s v="cd fund raiser"/>
    <n v="3000"/>
    <n v="3002"/>
    <x v="0"/>
    <x v="0"/>
    <s v="USD"/>
    <n v="1389146880"/>
    <n v="1387403967"/>
    <b v="0"/>
    <n v="40"/>
    <b v="1"/>
    <s v="music/rock"/>
    <n v="100.06666666666666"/>
    <n v="75.05"/>
    <s v="music"/>
    <s v="rock"/>
    <d v="2013-12-18T21:59:27"/>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s v="music"/>
    <s v="rock"/>
    <d v="2013-06-18T20:01:43"/>
    <d v="2013-07-11T20:01:43"/>
  </r>
  <r>
    <n v="1826"/>
    <s v="BEAR GHOST! Professional Recording! Yay!"/>
    <s v="Hear your favorite Bear Ghost in eargasmic quality!"/>
    <n v="2000"/>
    <n v="2020"/>
    <x v="0"/>
    <x v="0"/>
    <s v="USD"/>
    <n v="1392675017"/>
    <n v="1390083017"/>
    <b v="0"/>
    <n v="38"/>
    <b v="1"/>
    <s v="music/rock"/>
    <n v="101"/>
    <n v="53.157894736842103"/>
    <s v="music"/>
    <s v="rock"/>
    <d v="2014-01-18T22:10:17"/>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s v="music"/>
    <s v="rock"/>
    <d v="2011-01-12T07:49:21"/>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s v="music"/>
    <s v="rock"/>
    <d v="2014-04-07T21:35:30"/>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s v="music"/>
    <s v="rock"/>
    <d v="2010-12-04T02:06:11"/>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s v="music"/>
    <s v="rock"/>
    <d v="2014-01-25T16:25:07"/>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s v="music"/>
    <s v="rock"/>
    <d v="2012-04-27T23:54:23"/>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s v="music"/>
    <s v="rock"/>
    <d v="2011-02-02T12:57:07"/>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s v="music"/>
    <s v="rock"/>
    <d v="2013-01-29T01:03:23"/>
    <d v="2013-03-02T07:59:00"/>
  </r>
  <r>
    <n v="1834"/>
    <s v="TDJ - All Part of the Plan EP/Tour"/>
    <s v="Help us fund our first tour and promote our new EP!"/>
    <n v="10000"/>
    <n v="11805"/>
    <x v="0"/>
    <x v="0"/>
    <s v="USD"/>
    <n v="1422140895"/>
    <n v="1418684895"/>
    <b v="0"/>
    <n v="90"/>
    <b v="1"/>
    <s v="music/rock"/>
    <n v="118.05000000000001"/>
    <n v="131.16666666666666"/>
    <s v="music"/>
    <s v="rock"/>
    <d v="2014-12-15T23:08:15"/>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s v="music"/>
    <s v="rock"/>
    <d v="2016-03-01T16:51:11"/>
    <d v="2016-03-31T15:51:11"/>
  </r>
  <r>
    <n v="1836"/>
    <s v="KICKSTART OUR &lt;+3"/>
    <s v="Help fund our 2013 Sound &amp; Lighting Touring rig!"/>
    <n v="5000"/>
    <n v="10017"/>
    <x v="0"/>
    <x v="0"/>
    <s v="USD"/>
    <n v="1361129129"/>
    <n v="1359660329"/>
    <b v="0"/>
    <n v="55"/>
    <b v="1"/>
    <s v="music/rock"/>
    <n v="200.34"/>
    <n v="182.12727272727273"/>
    <s v="music"/>
    <s v="rock"/>
    <d v="2013-01-31T19:25:29"/>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s v="music"/>
    <s v="rock"/>
    <d v="2012-01-18T01:08:55"/>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s v="music"/>
    <s v="rock"/>
    <d v="2011-09-02T18:52:37"/>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s v="music"/>
    <s v="rock"/>
    <d v="2016-09-01T17:19:42"/>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s v="music"/>
    <s v="rock"/>
    <d v="2013-04-18T02:18:30"/>
    <d v="2013-05-07T04:59:00"/>
  </r>
  <r>
    <n v="1841"/>
    <s v="Hydra Effect Debut EP"/>
    <s v="Hard Rock with a Positive Message. Help us fund, release and promote our debut EP!"/>
    <n v="2000"/>
    <n v="2035"/>
    <x v="0"/>
    <x v="0"/>
    <s v="USD"/>
    <n v="1400561940"/>
    <n v="1397679445"/>
    <b v="0"/>
    <n v="40"/>
    <b v="1"/>
    <s v="music/rock"/>
    <n v="101.75"/>
    <n v="50.875"/>
    <s v="music"/>
    <s v="rock"/>
    <d v="2014-04-16T20:17:25"/>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s v="music"/>
    <s v="rock"/>
    <d v="2015-01-27T15:09:41"/>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s v="music"/>
    <s v="rock"/>
    <d v="2011-01-21T23:52:34"/>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s v="music"/>
    <s v="rock"/>
    <d v="2011-05-03T23:21:5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s v="music"/>
    <s v="rock"/>
    <d v="2016-06-02T07:59:58"/>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s v="music"/>
    <s v="rock"/>
    <d v="2012-11-15T15:36:17"/>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s v="music"/>
    <s v="rock"/>
    <d v="2015-03-31T05:40:32"/>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s v="music"/>
    <s v="rock"/>
    <d v="2011-05-28T18:54:48"/>
    <d v="2011-07-31T06:59:00"/>
  </r>
  <r>
    <n v="1849"/>
    <s v="Release the Skyline Album"/>
    <s v="Release the Skylines is a small, local Cleveland metal band looking to record an album."/>
    <n v="300"/>
    <n v="301"/>
    <x v="0"/>
    <x v="0"/>
    <s v="USD"/>
    <n v="1350505059"/>
    <n v="1347913059"/>
    <b v="0"/>
    <n v="8"/>
    <b v="1"/>
    <s v="music/rock"/>
    <n v="100.33333333333334"/>
    <n v="37.625"/>
    <s v="music"/>
    <s v="rock"/>
    <d v="2012-09-17T20:17:3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s v="music"/>
    <s v="rock"/>
    <d v="2014-06-10T23:01:4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s v="music"/>
    <s v="rock"/>
    <d v="2014-07-07T21:45:38"/>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s v="music"/>
    <s v="rock"/>
    <d v="2015-03-18T18:30: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s v="music"/>
    <s v="rock"/>
    <d v="2012-09-25T01:26:57"/>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s v="music"/>
    <s v="rock"/>
    <d v="2013-04-24T00:30:37"/>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s v="music"/>
    <s v="rock"/>
    <d v="2013-11-22T12:55:40"/>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s v="music"/>
    <s v="rock"/>
    <d v="2014-06-27T20:31:12"/>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s v="music"/>
    <s v="rock"/>
    <d v="2014-08-13T18:26:53"/>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s v="music"/>
    <s v="rock"/>
    <d v="2011-10-17T04:48:41"/>
    <d v="2011-12-16T05:48:41"/>
  </r>
  <r>
    <n v="1859"/>
    <s v="Queen Kwong Tour to London and Paris"/>
    <s v="Queen Kwong is going ON TOUR to London and Paris!"/>
    <n v="3000"/>
    <n v="3955"/>
    <x v="0"/>
    <x v="0"/>
    <s v="USD"/>
    <n v="1316716129"/>
    <n v="1314124129"/>
    <b v="0"/>
    <n v="56"/>
    <b v="1"/>
    <s v="music/rock"/>
    <n v="131.83333333333334"/>
    <n v="70.625"/>
    <s v="music"/>
    <s v="rock"/>
    <d v="2011-08-23T18:28:4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s v="music"/>
    <s v="rock"/>
    <d v="2014-01-16T17:01:24"/>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s v="games"/>
    <s v="mobile games"/>
    <d v="2014-12-27T07:12:2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s v="games"/>
    <s v="mobile games"/>
    <d v="2017-01-20T11:49:34"/>
    <d v="2017-03-08T07:30:00"/>
  </r>
  <r>
    <n v="1863"/>
    <s v="Project: 20M813"/>
    <s v="This is an Android game where you take control of the zombies and try to eat your way to world domination!"/>
    <n v="2500"/>
    <n v="10"/>
    <x v="2"/>
    <x v="0"/>
    <s v="USD"/>
    <n v="1402600085"/>
    <n v="1400008085"/>
    <b v="0"/>
    <n v="2"/>
    <b v="0"/>
    <s v="games/mobile games"/>
    <n v="0.4"/>
    <n v="5"/>
    <s v="games"/>
    <s v="mobile games"/>
    <d v="2014-05-13T19:08:05"/>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s v="games"/>
    <s v="mobile games"/>
    <d v="2014-04-04T17:11:40"/>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s v="games"/>
    <s v="mobile games"/>
    <d v="2016-10-02T08:49:07"/>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s v="games"/>
    <s v="mobile games"/>
    <d v="2017-01-07T05:54:57"/>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05"/>
    <n v="10"/>
    <s v="games"/>
    <s v="mobile games"/>
    <d v="2016-10-06T22:11:52"/>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s v="games"/>
    <s v="mobile games"/>
    <d v="2015-11-20T18:42:05"/>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s v="games"/>
    <s v="mobile games"/>
    <d v="2016-12-05T00:04:0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s v="games"/>
    <s v="mobile games"/>
    <d v="2016-01-02T08:32:15"/>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s v="games"/>
    <s v="mobile games"/>
    <d v="2014-10-11T18:48:2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s v="games"/>
    <s v="mobile games"/>
    <d v="2015-05-31T03:06:4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s v="games"/>
    <s v="mobile games"/>
    <d v="2015-06-09T14:46:50"/>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s v="games"/>
    <s v="mobile games"/>
    <d v="2016-06-08T23:15:33"/>
    <d v="2016-06-28T23:15:33"/>
  </r>
  <r>
    <n v="1875"/>
    <s v="Claws &amp; Fins"/>
    <s v="Sea opposition of Crab's family and angry fishes. Who is going to win, and who is going to loose ?!"/>
    <n v="10000"/>
    <n v="51"/>
    <x v="2"/>
    <x v="0"/>
    <s v="USD"/>
    <n v="1470519308"/>
    <n v="1465335308"/>
    <b v="0"/>
    <n v="3"/>
    <b v="0"/>
    <s v="games/mobile games"/>
    <n v="0.51"/>
    <n v="17"/>
    <s v="games"/>
    <s v="mobile games"/>
    <d v="2016-06-07T21:35:08"/>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s v="games"/>
    <s v="mobile games"/>
    <d v="2014-05-17T06:50:05"/>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s v="games"/>
    <s v="mobile games"/>
    <d v="2015-01-31T00:42:05"/>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s v="games"/>
    <s v="mobile games"/>
    <d v="2014-05-14T00:12:35"/>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12"/>
    <n v="3"/>
    <s v="games"/>
    <s v="mobile games"/>
    <d v="2016-02-13T15:35:29"/>
    <d v="2016-03-14T14:35:29"/>
  </r>
  <r>
    <n v="1880"/>
    <s v="Sim Betting Football"/>
    <s v="Sim Betting Football is the only football (soccer) betting simulation  game."/>
    <n v="5000"/>
    <n v="1004"/>
    <x v="2"/>
    <x v="1"/>
    <s v="GBP"/>
    <n v="1459341380"/>
    <n v="1456839380"/>
    <b v="0"/>
    <n v="24"/>
    <b v="0"/>
    <s v="games/mobile games"/>
    <n v="20.080000000000002"/>
    <n v="41.833333333333336"/>
    <s v="games"/>
    <s v="mobile games"/>
    <d v="2016-03-01T13:36:2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s v="music"/>
    <s v="indie rock"/>
    <d v="2015-02-08T03:39:49"/>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s v="music"/>
    <s v="indie rock"/>
    <d v="2012-06-07T22:46:5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s v="music"/>
    <s v="indie rock"/>
    <d v="2012-03-09T22:45:08"/>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s v="music"/>
    <s v="indie rock"/>
    <d v="2012-10-23T04:45:35"/>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s v="music"/>
    <s v="indie rock"/>
    <d v="2012-07-09T02:15:10"/>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s v="music"/>
    <s v="indie rock"/>
    <d v="2014-10-13T21:45:38"/>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s v="music"/>
    <s v="indie rock"/>
    <d v="2015-11-15T19:12:12"/>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s v="music"/>
    <s v="indie rock"/>
    <d v="2010-05-01T05:45:32"/>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s v="music"/>
    <s v="indie rock"/>
    <d v="2013-01-25T19:02:26"/>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s v="music"/>
    <s v="indie rock"/>
    <d v="2012-11-15T18:52:08"/>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s v="music"/>
    <s v="indie rock"/>
    <d v="2010-06-06T19:09:14"/>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s v="music"/>
    <s v="indie rock"/>
    <d v="2011-05-08T15:18:01"/>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s v="music"/>
    <s v="indie rock"/>
    <d v="2011-03-30T22:36:25"/>
    <d v="2011-04-16T03:59:00"/>
  </r>
  <r>
    <n v="1894"/>
    <s v="Help me release my first 3 song EP!!"/>
    <s v="Im trying to raise $1000 for a 3 song EP in a studio!"/>
    <n v="1000"/>
    <n v="1145"/>
    <x v="0"/>
    <x v="0"/>
    <s v="USD"/>
    <n v="1329082983"/>
    <n v="1326404583"/>
    <b v="0"/>
    <n v="20"/>
    <b v="1"/>
    <s v="music/indie rock"/>
    <n v="114.5"/>
    <n v="57.25"/>
    <s v="music"/>
    <s v="indie rock"/>
    <d v="2012-01-12T21:43:03"/>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s v="music"/>
    <s v="indie rock"/>
    <d v="2015-09-20T17:55:22"/>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s v="music"/>
    <s v="indie rock"/>
    <d v="2012-03-13T17:02:45"/>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s v="music"/>
    <s v="indie rock"/>
    <d v="2014-02-10T14:00:06"/>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s v="music"/>
    <s v="indie rock"/>
    <d v="2015-12-28T04:37:53"/>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s v="music"/>
    <s v="indie rock"/>
    <d v="2015-02-23T22:36:06"/>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s v="music"/>
    <s v="indie rock"/>
    <d v="2012-09-08T20:55:31"/>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s v="technology"/>
    <s v="gadgets"/>
    <d v="2015-04-22T13:02:09"/>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
    <n v="4"/>
    <s v="technology"/>
    <s v="gadgets"/>
    <d v="2015-02-02T18:57:27"/>
    <d v="2015-03-04T18: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s v="technology"/>
    <s v="gadgets"/>
    <d v="2016-11-28T18:29:51"/>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s v="technology"/>
    <s v="gadgets"/>
    <d v="2015-11-18T16:27:01"/>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s v="technology"/>
    <s v="gadgets"/>
    <d v="2014-08-08T22:13:14"/>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s v="technology"/>
    <s v="gadgets"/>
    <d v="2016-05-24T16:06:23"/>
    <d v="2016-06-23T16:06:23"/>
  </r>
  <r>
    <n v="1907"/>
    <s v="Litter-Buddy"/>
    <s v="Litter-Buddy is great economical alternative to leading pet waste disposal systems with cartridge bag elements."/>
    <n v="30000"/>
    <n v="85"/>
    <x v="2"/>
    <x v="0"/>
    <s v="USD"/>
    <n v="1400853925"/>
    <n v="1399557925"/>
    <b v="0"/>
    <n v="4"/>
    <b v="0"/>
    <s v="technology/gadgets"/>
    <n v="0.28333333333333333"/>
    <n v="21.25"/>
    <s v="technology"/>
    <s v="gadgets"/>
    <d v="2014-05-08T14:05:25"/>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s v="technology"/>
    <s v="gadgets"/>
    <d v="2016-11-29T22:01:40"/>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s v="technology"/>
    <s v="gadgets"/>
    <d v="2014-09-23T10:17:5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s v="technology"/>
    <s v="gadgets"/>
    <d v="2015-09-17T23:06:57"/>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s v="technology"/>
    <s v="gadgets"/>
    <d v="2014-07-10T00:48:54"/>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s v="technology"/>
    <s v="gadgets"/>
    <d v="2015-05-05T05:26:00"/>
    <d v="2015-06-04T05:26:00"/>
  </r>
  <r>
    <n v="1913"/>
    <s v="Tibio - Spreading warmth in everyones home"/>
    <s v="Tibio is a revolutionary new product designed to solve an age old problem."/>
    <n v="48000"/>
    <n v="637"/>
    <x v="2"/>
    <x v="1"/>
    <s v="GBP"/>
    <n v="1412770578"/>
    <n v="1410178578"/>
    <b v="0"/>
    <n v="26"/>
    <b v="0"/>
    <s v="technology/gadgets"/>
    <n v="1.3270833333333334"/>
    <n v="24.5"/>
    <s v="technology"/>
    <s v="gadgets"/>
    <d v="2014-09-08T12:16:18"/>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s v="technology"/>
    <s v="gadgets"/>
    <d v="2014-10-17T04:11:13"/>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s v="technology"/>
    <s v="gadgets"/>
    <d v="2014-08-13T01:10:22"/>
    <d v="2014-09-02T01:10:22"/>
  </r>
  <r>
    <n v="1916"/>
    <s v="The Paint Can Holder by U.S. Green Products"/>
    <s v="The Paint Can Holder Makes Painting Easier and Safer on Extension Ladders."/>
    <n v="20000"/>
    <n v="102"/>
    <x v="2"/>
    <x v="0"/>
    <s v="USD"/>
    <n v="1478542375"/>
    <n v="1476378775"/>
    <b v="0"/>
    <n v="6"/>
    <b v="0"/>
    <s v="technology/gadgets"/>
    <n v="0.51"/>
    <n v="17"/>
    <s v="technology"/>
    <s v="gadgets"/>
    <d v="2016-10-13T17:12:55"/>
    <d v="2016-11-07T18:12:55"/>
  </r>
  <r>
    <n v="1917"/>
    <s v="Chronovisor:The MOST innovative watch for night time reading"/>
    <s v="Let's build a legendary brand altogether"/>
    <n v="390000"/>
    <n v="205025"/>
    <x v="2"/>
    <x v="7"/>
    <s v="HKD"/>
    <n v="1486708133"/>
    <n v="1484116133"/>
    <b v="0"/>
    <n v="70"/>
    <b v="0"/>
    <s v="technology/gadgets"/>
    <n v="52.570512820512818"/>
    <n v="2928.9285714285716"/>
    <s v="technology"/>
    <s v="gadgets"/>
    <d v="2017-01-11T06:28:53"/>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s v="technology"/>
    <s v="gadgets"/>
    <d v="2014-07-08T18:57:31"/>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s v="technology"/>
    <s v="gadgets"/>
    <d v="2015-04-19T21:00:4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s v="technology"/>
    <s v="gadgets"/>
    <d v="2015-09-23T21:01:01"/>
    <d v="2015-10-21T23:00:00"/>
  </r>
  <r>
    <n v="1921"/>
    <s v="The Fine Spirits are making an album!"/>
    <s v="The Fine Spirits are making an album, but we need your help!"/>
    <n v="1500"/>
    <n v="2052"/>
    <x v="0"/>
    <x v="0"/>
    <s v="USD"/>
    <n v="1342243143"/>
    <n v="1339651143"/>
    <b v="0"/>
    <n v="38"/>
    <b v="1"/>
    <s v="music/indie rock"/>
    <n v="136.80000000000001"/>
    <n v="54"/>
    <s v="music"/>
    <s v="indie rock"/>
    <d v="2012-06-14T05:19:03"/>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s v="music"/>
    <s v="indie rock"/>
    <d v="2013-11-12T06:08:27"/>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s v="music"/>
    <s v="indie rock"/>
    <d v="2011-08-17T20:22:12"/>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s v="music"/>
    <s v="indie rock"/>
    <d v="2013-12-18T18:15:55"/>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s v="music"/>
    <s v="indie rock"/>
    <d v="2013-09-18T21:38:08"/>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s v="music"/>
    <s v="indie rock"/>
    <d v="2010-10-05T22:54:16"/>
    <d v="2010-11-02T00:26:00"/>
  </r>
  <r>
    <n v="1927"/>
    <s v="GBS Detroit Presents Hampshire"/>
    <s v="Hampshire is headed to GBS Detroit."/>
    <n v="600"/>
    <n v="620"/>
    <x v="0"/>
    <x v="0"/>
    <s v="USD"/>
    <n v="1331182740"/>
    <n v="1329856839"/>
    <b v="0"/>
    <n v="11"/>
    <b v="1"/>
    <s v="music/indie rock"/>
    <n v="103.33333333333334"/>
    <n v="56.363636363636367"/>
    <s v="music"/>
    <s v="indie rock"/>
    <d v="2012-02-21T20:40:39"/>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s v="music"/>
    <s v="indie rock"/>
    <d v="2013-04-07T15:33:14"/>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s v="music"/>
    <s v="indie rock"/>
    <d v="2011-05-24T00:31:06"/>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s v="music"/>
    <s v="indie rock"/>
    <d v="2013-05-08T13:24:42"/>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s v="music"/>
    <s v="indie rock"/>
    <d v="2012-05-08T21:25:09"/>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s v="music"/>
    <s v="indie rock"/>
    <d v="2012-01-03T19:26:13"/>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s v="music"/>
    <s v="indie rock"/>
    <d v="2014-08-28T03:08:27"/>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s v="music"/>
    <s v="indie rock"/>
    <d v="2011-11-18T20:48:41"/>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s v="music"/>
    <s v="indie rock"/>
    <d v="2014-05-14T22:22:51"/>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s v="music"/>
    <s v="indie rock"/>
    <d v="2011-11-05T21:21:10"/>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s v="music"/>
    <s v="indie rock"/>
    <d v="2012-05-30T02:51:21"/>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s v="music"/>
    <s v="indie rock"/>
    <d v="2013-06-01T06:13:51"/>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s v="music"/>
    <s v="indie rock"/>
    <d v="2013-02-08T23:38:28"/>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s v="music"/>
    <s v="indie rock"/>
    <d v="2011-05-07T12:10:33"/>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s v="technology"/>
    <s v="hardware"/>
    <d v="2014-04-15T06:58:5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s v="technology"/>
    <s v="hardware"/>
    <d v="2011-04-05T19:52:20"/>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s v="technology"/>
    <s v="hardware"/>
    <d v="2016-06-27T06:28:36"/>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s v="technology"/>
    <s v="hardware"/>
    <d v="2014-04-01T14:01:30"/>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s v="technology"/>
    <s v="hardware"/>
    <d v="2015-06-02T06:02:38"/>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s v="technology"/>
    <s v="hardware"/>
    <d v="2014-02-19T03:36:01"/>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s v="technology"/>
    <s v="hardware"/>
    <d v="2009-10-16T22:02:00"/>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s v="technology"/>
    <s v="hardware"/>
    <d v="2016-04-13T14:30:09"/>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s v="technology"/>
    <s v="hardware"/>
    <d v="2014-06-10T10:09:11"/>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s v="technology"/>
    <s v="hardware"/>
    <d v="2011-03-22T04:21:13"/>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s v="technology"/>
    <s v="hardware"/>
    <d v="2016-10-08T10:05:37"/>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s v="technology"/>
    <s v="hardware"/>
    <d v="2013-09-09T14:33:35"/>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s v="technology"/>
    <s v="hardware"/>
    <d v="2012-02-02T04:47:45"/>
    <d v="2012-03-02T03:00:00"/>
  </r>
  <r>
    <n v="1954"/>
    <s v="Orison â€“ Rethink the Power of Energy"/>
    <s v="The First Home Battery System You Simply Plug in to Install"/>
    <n v="50000"/>
    <n v="349474"/>
    <x v="0"/>
    <x v="0"/>
    <s v="USD"/>
    <n v="1457758800"/>
    <n v="1453730176"/>
    <b v="1"/>
    <n v="415"/>
    <b v="1"/>
    <s v="technology/hardware"/>
    <n v="698.94800000000009"/>
    <n v="842.10602409638557"/>
    <s v="technology"/>
    <s v="hardware"/>
    <d v="2016-01-25T13:56:16"/>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s v="technology"/>
    <s v="hardware"/>
    <d v="2012-04-21T06:31:21"/>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s v="technology"/>
    <s v="hardware"/>
    <d v="2015-03-04T22:10:05"/>
    <d v="2015-04-18T21:10:05"/>
  </r>
  <r>
    <n v="1957"/>
    <s v="freeSoC and freeSoC Mini"/>
    <s v="An open hardware platform for the best microcontroller in the world."/>
    <n v="30000"/>
    <n v="50251.41"/>
    <x v="0"/>
    <x v="0"/>
    <s v="USD"/>
    <n v="1351304513"/>
    <n v="1348712513"/>
    <b v="1"/>
    <n v="660"/>
    <b v="1"/>
    <s v="technology/hardware"/>
    <n v="167.50470000000001"/>
    <n v="76.138500000000008"/>
    <s v="technology"/>
    <s v="hardware"/>
    <d v="2012-09-27T02:21:53"/>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s v="technology"/>
    <s v="hardware"/>
    <d v="2013-02-21T23:42:41"/>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s v="technology"/>
    <s v="hardware"/>
    <d v="2014-08-20T20:17:40"/>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s v="technology"/>
    <s v="hardware"/>
    <d v="2014-11-21T08:42:21"/>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s v="technology"/>
    <s v="hardware"/>
    <d v="2012-08-27T04:40:17"/>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s v="technology"/>
    <s v="hardware"/>
    <d v="2014-04-13T18:43:56"/>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s v="technology"/>
    <s v="hardware"/>
    <d v="2014-08-12T10:18:54"/>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s v="technology"/>
    <s v="hardware"/>
    <d v="2016-03-23T06:32:52"/>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s v="technology"/>
    <s v="hardware"/>
    <d v="2011-12-21T02:08:30"/>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s v="technology"/>
    <s v="hardware"/>
    <d v="2014-07-15T12:58:18"/>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s v="technology"/>
    <s v="hardware"/>
    <d v="2014-04-01T15:55:29"/>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s v="technology"/>
    <s v="hardware"/>
    <d v="2016-11-02T14:05:15"/>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s v="technology"/>
    <s v="hardware"/>
    <d v="2016-07-06T19:01:08"/>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s v="technology"/>
    <s v="hardware"/>
    <d v="2013-02-19T04:38:21"/>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s v="technology"/>
    <s v="hardware"/>
    <d v="2013-10-14T12:01:0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s v="technology"/>
    <s v="hardware"/>
    <d v="2012-10-19T00:17:24"/>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s v="technology"/>
    <s v="hardware"/>
    <d v="2016-06-28T17:21:04"/>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s v="technology"/>
    <s v="hardware"/>
    <d v="2013-06-20T08:01:09"/>
    <d v="2013-08-19T08: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s v="technology"/>
    <s v="hardware"/>
    <d v="2013-02-08T18:07:31"/>
    <d v="2013-03-10T18:07:31"/>
  </r>
  <r>
    <n v="1976"/>
    <s v="Pi Lite white - Bright white LED display for Raspberry Pi"/>
    <s v="Can you help us make an ultra bright white one a reality?"/>
    <n v="4000"/>
    <n v="13864"/>
    <x v="0"/>
    <x v="1"/>
    <s v="GBP"/>
    <n v="1373751325"/>
    <n v="1371159325"/>
    <b v="1"/>
    <n v="473"/>
    <b v="1"/>
    <s v="technology/hardware"/>
    <n v="346.6"/>
    <n v="29.310782241014799"/>
    <s v="technology"/>
    <s v="hardware"/>
    <d v="2013-06-13T21:35:25"/>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s v="technology"/>
    <s v="hardware"/>
    <d v="2015-11-03T05:12:20"/>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s v="technology"/>
    <s v="hardware"/>
    <d v="2012-05-10T05:24:52"/>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s v="technology"/>
    <s v="hardware"/>
    <d v="2015-10-13T11:02:26"/>
    <d v="2015-11-19T04:59:00"/>
  </r>
  <r>
    <n v="1980"/>
    <s v="YOUMO - Your Smart Modular Power Strip"/>
    <s v="Multi-power charging that is smarter, stylish and designed for you."/>
    <n v="50000"/>
    <n v="177412.01"/>
    <x v="0"/>
    <x v="12"/>
    <s v="EUR"/>
    <n v="1459684862"/>
    <n v="1456232462"/>
    <b v="1"/>
    <n v="1945"/>
    <b v="1"/>
    <s v="technology/hardware"/>
    <n v="354.82402000000002"/>
    <n v="91.214401028277635"/>
    <s v="technology"/>
    <s v="hardware"/>
    <d v="2016-02-23T13:01:02"/>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s v="photography"/>
    <s v="people"/>
    <d v="2014-06-09T17:24:25"/>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s v="photography"/>
    <s v="people"/>
    <d v="2016-11-04T14:04:47"/>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s v="photography"/>
    <s v="people"/>
    <d v="2016-08-11T00:16:58"/>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s v="photography"/>
    <s v="people"/>
    <d v="2014-10-01T18:58:01"/>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s v="photography"/>
    <s v="people"/>
    <d v="2016-07-04T16:46:11"/>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s v="photography"/>
    <s v="people"/>
    <d v="2016-02-13T10:24:43"/>
    <d v="2016-03-14T09:24:43"/>
  </r>
  <r>
    <n v="1987"/>
    <s v="Ethiopia: Beheld"/>
    <s v="A collection of images that depicts the beauty and diversity within Ethiopia"/>
    <n v="5500"/>
    <n v="2336"/>
    <x v="2"/>
    <x v="1"/>
    <s v="GBP"/>
    <n v="1425223276"/>
    <n v="1422631276"/>
    <b v="0"/>
    <n v="28"/>
    <b v="0"/>
    <s v="photography/people"/>
    <n v="42.472727272727276"/>
    <n v="83.428571428571431"/>
    <s v="photography"/>
    <s v="people"/>
    <d v="2015-01-30T15:21:16"/>
    <d v="2015-03-01T15:21:16"/>
  </r>
  <r>
    <n v="1988"/>
    <s v="Phillip Michael Photography"/>
    <s v="Expressing art in an image!"/>
    <n v="6000"/>
    <n v="25"/>
    <x v="2"/>
    <x v="0"/>
    <s v="USD"/>
    <n v="1440094742"/>
    <n v="1437502742"/>
    <b v="0"/>
    <n v="1"/>
    <b v="0"/>
    <s v="photography/people"/>
    <n v="0.41666666666666669"/>
    <n v="25"/>
    <s v="photography"/>
    <s v="people"/>
    <d v="2015-07-21T18:19:02"/>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s v="photography"/>
    <s v="people"/>
    <d v="2016-11-11T16:20:08"/>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s v="photography"/>
    <s v="people"/>
    <d v="2016-01-29T04:42:12"/>
    <d v="2016-02-13T04:42:12"/>
  </r>
  <r>
    <n v="1991"/>
    <s v="Portraits of Resilience"/>
    <s v="Taking (and giving) professional portraits of survivors of human trafficking in Myanmar."/>
    <n v="2000"/>
    <n v="140"/>
    <x v="2"/>
    <x v="0"/>
    <s v="USD"/>
    <n v="1435958786"/>
    <n v="1434144386"/>
    <b v="0"/>
    <n v="3"/>
    <b v="0"/>
    <s v="photography/people"/>
    <n v="7.0000000000000009"/>
    <n v="46.666666666666664"/>
    <s v="photography"/>
    <s v="people"/>
    <d v="2015-06-12T21:26:26"/>
    <d v="2015-07-03T21:26:26"/>
  </r>
  <r>
    <n v="1992"/>
    <s v="The Wonderful World of Princes &amp; Princesses"/>
    <s v="A complete revamp of all the Disney Princes &amp; Princesses!"/>
    <n v="1500"/>
    <n v="2"/>
    <x v="2"/>
    <x v="0"/>
    <s v="USD"/>
    <n v="1424229991"/>
    <n v="1421637991"/>
    <b v="0"/>
    <n v="2"/>
    <b v="0"/>
    <s v="photography/people"/>
    <n v="0.13333333333333333"/>
    <n v="1"/>
    <s v="photography"/>
    <s v="people"/>
    <d v="2015-01-19T03:26:31"/>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s v="photography"/>
    <s v="people"/>
    <d v="2015-11-21T14:07:17"/>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s v="photography"/>
    <s v="people"/>
    <d v="2016-10-08T00:09:02"/>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s v="photography"/>
    <s v="people"/>
    <d v="2015-06-26T21:38:56"/>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s v="photography"/>
    <s v="people"/>
    <d v="2014-06-10T19:40:11"/>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s v="photography"/>
    <s v="people"/>
    <d v="2014-07-27T22:20:12"/>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s v="photography"/>
    <s v="people"/>
    <d v="2014-06-17T02:50:38"/>
    <d v="2014-08-01T02:50:38"/>
  </r>
  <r>
    <n v="1999"/>
    <s v="Planet Venus"/>
    <s v="This is a portrait photo project aiming to inspire women to explore themselves and live their passion"/>
    <n v="31000"/>
    <n v="236"/>
    <x v="2"/>
    <x v="1"/>
    <s v="GBP"/>
    <n v="1415882108"/>
    <n v="1413286508"/>
    <b v="0"/>
    <n v="7"/>
    <b v="0"/>
    <s v="photography/people"/>
    <n v="0.76129032258064511"/>
    <n v="33.714285714285715"/>
    <s v="photography"/>
    <s v="people"/>
    <d v="2014-10-14T11:35:08"/>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2.5"/>
    <n v="25"/>
    <s v="photography"/>
    <s v="people"/>
    <d v="2015-12-07T22:50:13"/>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s v="technology"/>
    <s v="hardware"/>
    <d v="2015-05-12T05:01:56"/>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s v="technology"/>
    <s v="hardware"/>
    <d v="2016-12-24T17:05:43"/>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s v="technology"/>
    <s v="hardware"/>
    <d v="2010-06-18T03:00:52"/>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s v="technology"/>
    <s v="hardware"/>
    <d v="2014-06-10T14:31:03"/>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s v="technology"/>
    <s v="hardware"/>
    <d v="2013-09-18T19:30:18"/>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s v="technology"/>
    <s v="hardware"/>
    <d v="2014-10-29T12:00:45"/>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s v="technology"/>
    <s v="hardware"/>
    <d v="2010-06-18T20:06:26"/>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s v="technology"/>
    <s v="hardware"/>
    <d v="2011-08-06T14:30:22"/>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s v="technology"/>
    <s v="hardware"/>
    <d v="2016-10-18T07:45:43"/>
    <d v="2016-11-23T08:45:43"/>
  </r>
  <r>
    <n v="2010"/>
    <s v="Weighitz: Weigh Smarter"/>
    <s v="Weighitz are miniature smart scales designed to weigh anything in the home."/>
    <n v="30000"/>
    <n v="96015.9"/>
    <x v="0"/>
    <x v="0"/>
    <s v="USD"/>
    <n v="1471564491"/>
    <n v="1468972491"/>
    <b v="1"/>
    <n v="1737"/>
    <b v="1"/>
    <s v="technology/hardware"/>
    <n v="320.05299999999994"/>
    <n v="55.276856649395505"/>
    <s v="technology"/>
    <s v="hardware"/>
    <d v="2016-07-19T23:54:51"/>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s v="technology"/>
    <s v="hardware"/>
    <d v="2015-12-09T08:36:13"/>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s v="technology"/>
    <s v="hardware"/>
    <d v="2015-01-06T19:44:01"/>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s v="technology"/>
    <s v="hardware"/>
    <d v="2016-05-09T23:03:34"/>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s v="technology"/>
    <s v="hardware"/>
    <d v="2013-02-19T05:08:59"/>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s v="technology"/>
    <s v="hardware"/>
    <d v="2011-08-10T21:02:43"/>
    <d v="2011-09-09T21: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s v="technology"/>
    <s v="hardware"/>
    <d v="2013-02-07T21:08:19"/>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s v="technology"/>
    <s v="hardware"/>
    <d v="2012-02-22T01:22:35"/>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s v="technology"/>
    <s v="hardware"/>
    <d v="2015-07-14T08:46:49"/>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s v="technology"/>
    <s v="hardware"/>
    <d v="2016-08-23T17:00:21"/>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s v="technology"/>
    <s v="hardware"/>
    <d v="2014-04-08T02:20:24"/>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s v="technology"/>
    <s v="hardware"/>
    <d v="2014-08-10T01:41:37"/>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s v="technology"/>
    <s v="hardware"/>
    <d v="2016-05-12T13:39:3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s v="technology"/>
    <s v="hardware"/>
    <d v="2015-05-12T10:05:5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s v="technology"/>
    <s v="hardware"/>
    <d v="2012-07-09T23:12: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s v="technology"/>
    <s v="hardware"/>
    <d v="2015-05-12T04:25:46"/>
    <d v="2015-06-11T04: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s v="technology"/>
    <s v="hardware"/>
    <d v="2014-03-06T17:39:45"/>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s v="technology"/>
    <s v="hardware"/>
    <d v="2015-02-13T19:31:59"/>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s v="technology"/>
    <s v="hardware"/>
    <d v="2010-02-06T22:03:26"/>
    <d v="2010-03-15T21:55:00"/>
  </r>
  <r>
    <n v="2029"/>
    <s v="Lumin8 Pro"/>
    <s v="Lumin8 Pro is a fun and easy to use light controller that makes light dance to your favorite music."/>
    <n v="2500"/>
    <n v="9030"/>
    <x v="0"/>
    <x v="0"/>
    <s v="USD"/>
    <n v="1409099481"/>
    <n v="1406507481"/>
    <b v="1"/>
    <n v="94"/>
    <b v="1"/>
    <s v="technology/hardware"/>
    <n v="361.2"/>
    <n v="96.063829787234042"/>
    <s v="technology"/>
    <s v="hardware"/>
    <d v="2014-07-28T00:31:21"/>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s v="technology"/>
    <s v="hardware"/>
    <d v="2012-10-30T23:54:56"/>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s v="technology"/>
    <s v="hardware"/>
    <d v="2014-12-02T07:54:13"/>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s v="technology"/>
    <s v="hardware"/>
    <d v="2016-11-15T13:34:34"/>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s v="technology"/>
    <s v="hardware"/>
    <d v="2014-03-27T01:58:38"/>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s v="technology"/>
    <s v="hardware"/>
    <d v="2015-03-13T03:07:13"/>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s v="technology"/>
    <s v="hardware"/>
    <d v="2015-11-03T15:00:07"/>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s v="technology"/>
    <s v="hardware"/>
    <d v="2014-04-09T20:45:19"/>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s v="technology"/>
    <s v="hardware"/>
    <d v="2013-10-31T05:02:33"/>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s v="technology"/>
    <s v="hardware"/>
    <d v="2013-05-30T06:30:21"/>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s v="technology"/>
    <s v="hardware"/>
    <d v="2016-11-01T10:32:05"/>
    <d v="2016-12-01T04:59:00"/>
  </r>
  <r>
    <n v="2040"/>
    <s v="Programmable Capacitor"/>
    <s v="4.29 Billion+ Capacitor Combinations._x000a_No Coding Required."/>
    <n v="3000"/>
    <n v="7445.14"/>
    <x v="0"/>
    <x v="0"/>
    <s v="USD"/>
    <n v="1384557303"/>
    <n v="1383257703"/>
    <b v="1"/>
    <n v="271"/>
    <b v="1"/>
    <s v="technology/hardware"/>
    <n v="248.17133333333334"/>
    <n v="27.472841328413285"/>
    <s v="technology"/>
    <s v="hardware"/>
    <d v="2013-10-31T22:15:03"/>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s v="technology"/>
    <s v="hardware"/>
    <d v="2016-10-11T12:37:07"/>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s v="technology"/>
    <s v="hardware"/>
    <d v="2015-11-23T16:59:34"/>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s v="technology"/>
    <s v="hardware"/>
    <d v="2016-10-18T04:14:37"/>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s v="technology"/>
    <s v="hardware"/>
    <d v="2015-05-14T16:25:1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s v="technology"/>
    <s v="hardware"/>
    <d v="2012-06-09T02:07:27"/>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s v="technology"/>
    <s v="hardware"/>
    <d v="2013-04-23T04:07:24"/>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s v="technology"/>
    <s v="hardware"/>
    <d v="2015-03-18T21:41:10"/>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s v="technology"/>
    <s v="hardware"/>
    <d v="2013-04-23T15:38:11"/>
    <d v="2013-05-23T15:38:11"/>
  </r>
  <r>
    <n v="2049"/>
    <s v="LOCK8 - the World's First Smart Bike Lock"/>
    <s v="Keyless. Alarm secured. GPS tracking."/>
    <n v="50000"/>
    <n v="60095.35"/>
    <x v="0"/>
    <x v="1"/>
    <s v="GBP"/>
    <n v="1386025140"/>
    <n v="1382963963"/>
    <b v="0"/>
    <n v="742"/>
    <b v="1"/>
    <s v="technology/hardware"/>
    <n v="120.19070000000001"/>
    <n v="80.991037735849048"/>
    <s v="technology"/>
    <s v="hardware"/>
    <d v="2013-10-28T12:39:23"/>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s v="technology"/>
    <s v="hardware"/>
    <d v="2015-04-21T01:42:58"/>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s v="technology"/>
    <s v="hardware"/>
    <d v="2013-11-26T00:32:17"/>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s v="technology"/>
    <s v="hardware"/>
    <d v="2016-01-06T02:00:53"/>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s v="technology"/>
    <s v="hardware"/>
    <d v="2015-10-26T14:49:11"/>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s v="technology"/>
    <s v="hardware"/>
    <d v="2014-04-02T12:30:10"/>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s v="technology"/>
    <s v="hardware"/>
    <d v="2014-11-03T16:10:43"/>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s v="technology"/>
    <s v="hardware"/>
    <d v="2013-03-18T18:15:42"/>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s v="technology"/>
    <s v="hardware"/>
    <d v="2016-01-27T11:52:12"/>
    <d v="2016-02-26T11:52:12"/>
  </r>
  <r>
    <n v="2058"/>
    <s v="Raspberry Pi Debug Clip"/>
    <s v="Making using the serial terminal on the Raspberry Pi as easy as Pi!"/>
    <n v="2560"/>
    <n v="4308"/>
    <x v="0"/>
    <x v="1"/>
    <s v="GBP"/>
    <n v="1425326400"/>
    <n v="1421916830"/>
    <b v="0"/>
    <n v="410"/>
    <b v="1"/>
    <s v="technology/hardware"/>
    <n v="168.28125"/>
    <n v="10.507317073170732"/>
    <s v="technology"/>
    <s v="hardware"/>
    <d v="2015-01-22T08:53:50"/>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s v="technology"/>
    <s v="hardware"/>
    <d v="2015-12-23T14:27:34"/>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s v="technology"/>
    <s v="hardware"/>
    <d v="2014-05-24T15:25:5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s v="technology"/>
    <s v="hardware"/>
    <d v="2016-12-01T18:20:54"/>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s v="technology"/>
    <s v="hardware"/>
    <d v="2016-02-23T09:11:38"/>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s v="technology"/>
    <s v="hardware"/>
    <d v="2016-04-12T17:35:01"/>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s v="technology"/>
    <s v="hardware"/>
    <d v="2013-04-25T08:45:23"/>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s v="technology"/>
    <s v="hardware"/>
    <d v="2013-11-25T08:00:29"/>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s v="technology"/>
    <s v="hardware"/>
    <d v="2014-07-24T18:31:23"/>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s v="technology"/>
    <s v="hardware"/>
    <d v="2015-04-21T20:29:36"/>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s v="technology"/>
    <s v="hardware"/>
    <d v="2016-09-20T20:11:55"/>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s v="technology"/>
    <s v="hardware"/>
    <d v="2015-12-02T23:19:51"/>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s v="technology"/>
    <s v="hardware"/>
    <d v="2016-05-29T15:45:23"/>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s v="technology"/>
    <s v="hardware"/>
    <d v="2016-08-18T06:41:24"/>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s v="technology"/>
    <s v="hardware"/>
    <d v="2016-04-07T13:57:1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s v="technology"/>
    <s v="hardware"/>
    <d v="2015-03-24T16:01:58"/>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s v="technology"/>
    <s v="hardware"/>
    <d v="2016-04-06T19:49:42"/>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s v="technology"/>
    <s v="hardware"/>
    <d v="2013-06-25T16:21:28"/>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s v="technology"/>
    <s v="hardware"/>
    <d v="2014-06-13T21:08:09"/>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s v="technology"/>
    <s v="hardware"/>
    <d v="2015-04-09T01:01:16"/>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s v="technology"/>
    <s v="hardware"/>
    <d v="2016-11-18T18:30:57"/>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s v="technology"/>
    <s v="hardware"/>
    <d v="2015-05-26T17:03:13"/>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s v="technology"/>
    <s v="hardware"/>
    <d v="2015-10-12T22:58:2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s v="music"/>
    <s v="indie rock"/>
    <d v="2012-04-05T03:45:55"/>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s v="music"/>
    <s v="indie rock"/>
    <d v="2011-09-25T02:53:16"/>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s v="music"/>
    <s v="indie rock"/>
    <d v="2012-05-05T17:19:55"/>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s v="music"/>
    <s v="indie rock"/>
    <d v="2014-04-02T19:59:42"/>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s v="music"/>
    <s v="indie rock"/>
    <d v="2012-06-15T20:03:07"/>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s v="music"/>
    <s v="indie rock"/>
    <d v="2011-11-13T16:05:32"/>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s v="music"/>
    <s v="indie rock"/>
    <d v="2011-08-09T04:54:18"/>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s v="music"/>
    <s v="indie rock"/>
    <d v="2010-08-05T17:09:12"/>
    <d v="2010-09-11T03:59:00"/>
  </r>
  <r>
    <n v="2089"/>
    <s v="Little Moses EP"/>
    <s v="Little Moses is trying to record their first EP, and we can't do it without your help!"/>
    <n v="2500"/>
    <n v="3010.01"/>
    <x v="0"/>
    <x v="0"/>
    <s v="USD"/>
    <n v="1375408194"/>
    <n v="1372384194"/>
    <b v="0"/>
    <n v="62"/>
    <b v="1"/>
    <s v="music/indie rock"/>
    <n v="120.4004"/>
    <n v="48.54854838709678"/>
    <s v="music"/>
    <s v="indie rock"/>
    <d v="2013-06-28T01:49:54"/>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s v="music"/>
    <s v="indie rock"/>
    <d v="2013-01-25T09:09:15"/>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s v="music"/>
    <s v="indie rock"/>
    <d v="2011-01-12T07:44:38"/>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s v="music"/>
    <s v="indie rock"/>
    <d v="2011-08-08T16:58:5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s v="music"/>
    <s v="indie rock"/>
    <d v="2012-10-23T20:30:32"/>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s v="music"/>
    <s v="indie rock"/>
    <d v="2012-01-31T00:28:50"/>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s v="music"/>
    <s v="indie rock"/>
    <d v="2011-08-03T17:36:13"/>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s v="music"/>
    <s v="indie rock"/>
    <d v="2012-10-10T18:12:15"/>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s v="music"/>
    <s v="indie rock"/>
    <d v="2011-10-02T14:02:15"/>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s v="music"/>
    <s v="indie rock"/>
    <d v="2012-02-07T02:43:55"/>
    <d v="2012-03-08T02:43:55"/>
  </r>
  <r>
    <n v="2099"/>
    <s v="Roosevelt Died."/>
    <s v="Our tour van died, we need help!"/>
    <n v="3000"/>
    <n v="3971"/>
    <x v="0"/>
    <x v="0"/>
    <s v="USD"/>
    <n v="1435808400"/>
    <n v="1434650084"/>
    <b v="0"/>
    <n v="63"/>
    <b v="1"/>
    <s v="music/indie rock"/>
    <n v="132.36666666666667"/>
    <n v="63.031746031746032"/>
    <s v="music"/>
    <s v="indie rock"/>
    <d v="2015-06-18T17:54:44"/>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s v="music"/>
    <s v="indie rock"/>
    <d v="2012-06-14T20:02:21"/>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s v="music"/>
    <s v="indie rock"/>
    <d v="2011-12-15T03:35:14"/>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s v="music"/>
    <s v="indie rock"/>
    <d v="2011-04-05T20:50:48"/>
    <d v="2011-05-05T20:50:48"/>
  </r>
  <r>
    <n v="2103"/>
    <s v="Matthew Moon's New Album"/>
    <s v="Indie rocker, Matthew Moon, has something to share with you..."/>
    <n v="7777"/>
    <n v="11364"/>
    <x v="0"/>
    <x v="0"/>
    <s v="USD"/>
    <n v="1352488027"/>
    <n v="1349892427"/>
    <b v="0"/>
    <n v="115"/>
    <b v="1"/>
    <s v="music/indie rock"/>
    <n v="146.12318374694613"/>
    <n v="98.817391304347822"/>
    <s v="music"/>
    <s v="indie rock"/>
    <d v="2012-10-10T18:07:07"/>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s v="music"/>
    <s v="indie rock"/>
    <d v="2013-04-30T01:47:1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s v="music"/>
    <s v="indie rock"/>
    <d v="2014-11-08T18:55:53"/>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s v="music"/>
    <s v="indie rock"/>
    <d v="2012-12-27T05:09:34"/>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s v="music"/>
    <s v="indie rock"/>
    <d v="2014-10-22T17:03:13"/>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s v="music"/>
    <s v="indie rock"/>
    <d v="2012-08-14T04:13:00"/>
    <d v="2012-09-10T03:55: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s v="music"/>
    <s v="indie rock"/>
    <d v="2015-06-05T17:00:17"/>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s v="music"/>
    <s v="indie rock"/>
    <d v="2014-04-30T16:06:09"/>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s v="music"/>
    <s v="indie rock"/>
    <d v="2011-06-09T04:43:45"/>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s v="music"/>
    <s v="indie rock"/>
    <d v="2013-04-01T22:16:33"/>
    <d v="2013-04-15T22:16:33"/>
  </r>
  <r>
    <n v="2113"/>
    <s v="Summer Underground // Honeycomb LP"/>
    <s v="Help us fund our second full-length album Honeycomb!"/>
    <n v="7000"/>
    <n v="7340"/>
    <x v="0"/>
    <x v="0"/>
    <s v="USD"/>
    <n v="1411505176"/>
    <n v="1408481176"/>
    <b v="0"/>
    <n v="107"/>
    <b v="1"/>
    <s v="music/indie rock"/>
    <n v="104.85714285714285"/>
    <n v="68.598130841121488"/>
    <s v="music"/>
    <s v="indie rock"/>
    <d v="2014-08-19T20:46:16"/>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s v="music"/>
    <s v="indie rock"/>
    <d v="2010-10-07T19:34:30"/>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s v="music"/>
    <s v="indie rock"/>
    <d v="2011-01-21T01:56:41"/>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s v="music"/>
    <s v="indie rock"/>
    <d v="2012-08-15T18:40:03"/>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s v="music"/>
    <s v="indie rock"/>
    <d v="2015-10-13T01:25:49"/>
    <d v="2015-10-27T04:59:00"/>
  </r>
  <r>
    <n v="2118"/>
    <s v="PORCHES. vs. THE U.S.A."/>
    <s v="PORCHES.  and Documentarians tour from New York to San Francisco and back."/>
    <n v="1000"/>
    <n v="1346.11"/>
    <x v="0"/>
    <x v="0"/>
    <s v="USD"/>
    <n v="1311538136"/>
    <n v="1308946136"/>
    <b v="0"/>
    <n v="17"/>
    <b v="1"/>
    <s v="music/indie rock"/>
    <n v="134.61099999999999"/>
    <n v="79.182941176470578"/>
    <s v="music"/>
    <s v="indie rock"/>
    <d v="2011-06-24T20:08:56"/>
    <d v="2011-07-24T20: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s v="music"/>
    <s v="indie rock"/>
    <d v="2012-07-17T03:07:25"/>
    <d v="2012-08-16T03:07:25"/>
  </r>
  <r>
    <n v="2120"/>
    <s v="Hearty Har Full Length Album"/>
    <s v="&lt;3_x000a_Coming in from outer space. Help Hearty Har record their 1st album!!"/>
    <n v="8000"/>
    <n v="8070.43"/>
    <x v="0"/>
    <x v="0"/>
    <s v="USD"/>
    <n v="1388617736"/>
    <n v="1384384136"/>
    <b v="0"/>
    <n v="69"/>
    <b v="1"/>
    <s v="music/indie rock"/>
    <n v="100.880375"/>
    <n v="116.96275362318841"/>
    <s v="music"/>
    <s v="indie rock"/>
    <d v="2013-11-13T23:08:56"/>
    <d v="2014-01-01T23:08:56"/>
  </r>
  <r>
    <n v="2121"/>
    <s v="Legend of Decay"/>
    <s v="Join us on an epic journey to discover a millennia old secret which will change the world forever."/>
    <n v="50000"/>
    <n v="284"/>
    <x v="2"/>
    <x v="16"/>
    <s v="CHF"/>
    <n v="1484156948"/>
    <n v="1481564948"/>
    <b v="0"/>
    <n v="10"/>
    <b v="0"/>
    <s v="games/video games"/>
    <n v="0.56800000000000006"/>
    <n v="28.4"/>
    <s v="games"/>
    <s v="video games"/>
    <d v="2016-12-12T17:49:08"/>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s v="games"/>
    <s v="video games"/>
    <d v="2016-12-08T07:12:49"/>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s v="games"/>
    <s v="video games"/>
    <d v="2010-01-20T10:11:47"/>
    <d v="2010-03-15T06:59:0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s v="games"/>
    <s v="video games"/>
    <d v="2010-10-13T00:40:35"/>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s v="games"/>
    <s v="video games"/>
    <d v="2015-07-06T00:33:53"/>
    <d v="2015-08-05T00:33:53"/>
  </r>
  <r>
    <n v="2126"/>
    <s v="DodgeBall Blitz"/>
    <s v="Lead your team to victory in this fast-paced, action, sports game! Use Power-ups and avoid attacks as you fight for victory!"/>
    <n v="20000"/>
    <n v="10"/>
    <x v="2"/>
    <x v="0"/>
    <s v="USD"/>
    <n v="1418080887"/>
    <n v="1415488887"/>
    <b v="0"/>
    <n v="2"/>
    <b v="0"/>
    <s v="games/video games"/>
    <n v="0.05"/>
    <n v="5"/>
    <s v="games"/>
    <s v="video games"/>
    <d v="2014-11-08T23:21:27"/>
    <d v="2014-12-08T23:21:27"/>
  </r>
  <r>
    <n v="2127"/>
    <s v="Three Monkeys - Part 1: Into the Abyss"/>
    <s v="Three Monkeys is an audio adventure game for PC."/>
    <n v="28000"/>
    <n v="8076"/>
    <x v="2"/>
    <x v="1"/>
    <s v="GBP"/>
    <n v="1426158463"/>
    <n v="1423570063"/>
    <b v="0"/>
    <n v="236"/>
    <b v="0"/>
    <s v="games/video games"/>
    <n v="28.842857142857142"/>
    <n v="34.220338983050844"/>
    <s v="games"/>
    <s v="video games"/>
    <d v="2015-02-10T12:07:43"/>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s v="games"/>
    <s v="video games"/>
    <d v="2014-07-23T18:32:49"/>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s v="games"/>
    <s v="video games"/>
    <d v="2016-02-09T00:35:00"/>
    <d v="2016-03-10T00:35:00"/>
  </r>
  <r>
    <n v="2130"/>
    <s v="Wondrous Adventures: A Kid's Game"/>
    <s v="You are the hero tasked to save your home from the villainous Sanword."/>
    <n v="42000"/>
    <n v="85"/>
    <x v="2"/>
    <x v="0"/>
    <s v="USD"/>
    <n v="1408154663"/>
    <n v="1405130663"/>
    <b v="0"/>
    <n v="4"/>
    <b v="0"/>
    <s v="games/video games"/>
    <n v="0.20238095238095236"/>
    <n v="21.25"/>
    <s v="games"/>
    <s v="video games"/>
    <d v="2014-07-12T02:04:23"/>
    <d v="2014-08-16T02:04:23"/>
  </r>
  <r>
    <n v="2131"/>
    <s v="Scout's Honor"/>
    <s v="From frightened girl to empowered woman, Scout's Honor is a tale about facing your fears and overcoming odds."/>
    <n v="500"/>
    <n v="25"/>
    <x v="2"/>
    <x v="0"/>
    <s v="USD"/>
    <n v="1436677091"/>
    <n v="1434085091"/>
    <b v="0"/>
    <n v="3"/>
    <b v="0"/>
    <s v="games/video games"/>
    <n v="5"/>
    <n v="8.3333333333333339"/>
    <s v="games"/>
    <s v="video games"/>
    <d v="2015-06-12T04:58:1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s v="games"/>
    <s v="video games"/>
    <d v="2014-01-04T11:4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s v="games"/>
    <s v="video games"/>
    <d v="2011-03-17T02:19:59"/>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s v="games"/>
    <s v="video games"/>
    <d v="2013-03-28T21:16:31"/>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s v="games"/>
    <s v="video games"/>
    <d v="2012-09-04T23:07:13"/>
    <d v="2012-10-04T23: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s v="games"/>
    <s v="video games"/>
    <d v="2013-09-19T12:13:0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s v="games"/>
    <s v="video games"/>
    <d v="2014-11-05T18:30:29"/>
    <d v="2014-12-05T18:30:29"/>
  </r>
  <r>
    <n v="2138"/>
    <s v="Tales Of Tameria - Dawning Light"/>
    <s v="A game with a mixture of a few genres from RPG, Simulation and to adventure elements."/>
    <n v="1000"/>
    <n v="128"/>
    <x v="2"/>
    <x v="1"/>
    <s v="GBP"/>
    <n v="1383959939"/>
    <n v="1381364339"/>
    <b v="0"/>
    <n v="12"/>
    <b v="0"/>
    <s v="games/video games"/>
    <n v="12.8"/>
    <n v="10.666666666666666"/>
    <s v="games"/>
    <s v="video games"/>
    <d v="2013-10-10T00:18:59"/>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s v="games"/>
    <s v="video games"/>
    <d v="2016-10-04T18:00:08"/>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s v="games"/>
    <s v="video games"/>
    <d v="2012-12-12T20:00:24"/>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s v="games"/>
    <s v="video games"/>
    <d v="2014-10-15T05:39:19"/>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s v="games"/>
    <s v="video games"/>
    <d v="2015-12-02T16:50:10"/>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s v="games"/>
    <s v="video games"/>
    <d v="2010-06-03T21:16:52"/>
    <d v="2010-07-21T19:00:00"/>
  </r>
  <r>
    <n v="2144"/>
    <s v="Project Starborn"/>
    <s v="A thousand community-built sandbox games (and more!) with a fully-customizable game engine."/>
    <n v="35500"/>
    <n v="607"/>
    <x v="2"/>
    <x v="0"/>
    <s v="USD"/>
    <n v="1379164040"/>
    <n v="1376399240"/>
    <b v="0"/>
    <n v="24"/>
    <b v="0"/>
    <s v="games/video games"/>
    <n v="1.7098591549295776"/>
    <n v="25.291666666666668"/>
    <s v="games"/>
    <s v="video games"/>
    <d v="2013-08-13T13:07:20"/>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s v="games"/>
    <s v="video games"/>
    <d v="2013-10-28T05:41:54"/>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02"/>
    <n v="1"/>
    <s v="games"/>
    <s v="video games"/>
    <d v="2016-01-28T16:18:30"/>
    <d v="2016-02-11T16:18:30"/>
  </r>
  <r>
    <n v="2147"/>
    <s v="Johnny Rocketfingers 3"/>
    <s v="A Point and Click Adventure on Steroids."/>
    <n v="390000"/>
    <n v="2716"/>
    <x v="2"/>
    <x v="0"/>
    <s v="USD"/>
    <n v="1416125148"/>
    <n v="1413356748"/>
    <b v="0"/>
    <n v="55"/>
    <b v="0"/>
    <s v="games/video games"/>
    <n v="0.69641025641025645"/>
    <n v="49.381818181818183"/>
    <s v="games"/>
    <s v="video games"/>
    <d v="2014-10-15T07:05:48"/>
    <d v="2014-11-16T08:05:48"/>
  </r>
  <r>
    <n v="2148"/>
    <s v="ZomBlock's"/>
    <s v="zomblock's is a online zombie survival game where you can craft new weapons,find food and water to keep yourself alive."/>
    <n v="100"/>
    <n v="2"/>
    <x v="2"/>
    <x v="1"/>
    <s v="GBP"/>
    <n v="1427992582"/>
    <n v="1425404182"/>
    <b v="0"/>
    <n v="2"/>
    <b v="0"/>
    <s v="games/video games"/>
    <n v="2"/>
    <n v="1"/>
    <s v="games"/>
    <s v="video games"/>
    <d v="2015-03-03T17:36:22"/>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s v="games"/>
    <s v="video games"/>
    <d v="2010-06-26T00:35:56"/>
    <d v="2010-07-31T00:00:00"/>
  </r>
  <r>
    <n v="2150"/>
    <s v="The Unknown Door"/>
    <s v="A pixel styled open world detective game."/>
    <n v="50000"/>
    <n v="405"/>
    <x v="2"/>
    <x v="10"/>
    <s v="NOK"/>
    <n v="1468392599"/>
    <n v="1465800599"/>
    <b v="0"/>
    <n v="4"/>
    <b v="0"/>
    <s v="games/video games"/>
    <n v="0.80999999999999994"/>
    <n v="101.25"/>
    <s v="games"/>
    <s v="video games"/>
    <d v="2016-06-13T06:49:59"/>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s v="games"/>
    <s v="video games"/>
    <d v="2016-05-30T20:20:14"/>
    <d v="2016-06-29T20: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s v="games"/>
    <s v="video games"/>
    <d v="2014-02-13T19:58:29"/>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s v="games"/>
    <s v="video games"/>
    <d v="2014-12-01T21:51:58"/>
    <d v="2015-01-10T07:59:00"/>
  </r>
  <r>
    <n v="2154"/>
    <s v="Demigods - Rise of the Children - Part 1 (Design)"/>
    <s v="A Real Time Strategy game based on Greek mythology in a fictional world."/>
    <n v="250"/>
    <n v="2"/>
    <x v="2"/>
    <x v="0"/>
    <s v="USD"/>
    <n v="1390921827"/>
    <n v="1389193827"/>
    <b v="0"/>
    <n v="2"/>
    <b v="0"/>
    <s v="games/video games"/>
    <n v="0.8"/>
    <n v="1"/>
    <s v="games"/>
    <s v="video games"/>
    <d v="2014-01-08T15:10:27"/>
    <d v="2014-01-28T15:10:27"/>
  </r>
  <r>
    <n v="2155"/>
    <s v="VoxelMaze"/>
    <s v="A Level Editor, Turned up to eleven. Infinite creativity in one package, solo or with up to 16 of your friends."/>
    <n v="5000"/>
    <n v="115"/>
    <x v="2"/>
    <x v="1"/>
    <s v="GBP"/>
    <n v="1459443385"/>
    <n v="1456854985"/>
    <b v="0"/>
    <n v="5"/>
    <b v="0"/>
    <s v="games/video games"/>
    <n v="2.2999999999999998"/>
    <n v="23"/>
    <s v="games"/>
    <s v="video games"/>
    <d v="2016-03-01T17:56:25"/>
    <d v="2016-03-31T16:56:25"/>
  </r>
  <r>
    <n v="2156"/>
    <s v="Beyond Black Space"/>
    <s v="Captain and manage your ship along with your crew in this deep space adventure! (PC/Linux/Mac)"/>
    <n v="56000"/>
    <n v="1493"/>
    <x v="2"/>
    <x v="0"/>
    <s v="USD"/>
    <n v="1379363406"/>
    <n v="1375475406"/>
    <b v="0"/>
    <n v="83"/>
    <b v="0"/>
    <s v="games/video games"/>
    <n v="2.6660714285714282"/>
    <n v="17.987951807228917"/>
    <s v="games"/>
    <s v="video games"/>
    <d v="2013-08-02T20:30:06"/>
    <d v="2013-09-16T20:30:06"/>
  </r>
  <r>
    <n v="2157"/>
    <s v="Nin"/>
    <s v="Gamers and 90's fans unite in this small tale of epic proportions!"/>
    <n v="75000"/>
    <n v="21144"/>
    <x v="2"/>
    <x v="0"/>
    <s v="USD"/>
    <n v="1482479940"/>
    <n v="1479684783"/>
    <b v="0"/>
    <n v="57"/>
    <b v="0"/>
    <s v="games/video games"/>
    <n v="28.192"/>
    <n v="370.94736842105266"/>
    <s v="games"/>
    <s v="video games"/>
    <d v="2016-11-20T23:33:03"/>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s v="games"/>
    <s v="video games"/>
    <d v="2012-12-21T20:29:34"/>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s v="games"/>
    <s v="video games"/>
    <d v="2011-06-16T17:32:54"/>
    <d v="2011-07-16T17: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s v="games"/>
    <s v="video games"/>
    <d v="2012-04-19T17:05:05"/>
    <d v="2012-05-19T17:05:05"/>
  </r>
  <r>
    <n v="2161"/>
    <s v="CallMeGhost DEBUT ALBUM preorder!"/>
    <s v="We're trying to fund hard copies of our debut album!"/>
    <n v="400"/>
    <n v="463"/>
    <x v="0"/>
    <x v="0"/>
    <s v="USD"/>
    <n v="1443040059"/>
    <n v="1440448059"/>
    <b v="0"/>
    <n v="13"/>
    <b v="1"/>
    <s v="music/rock"/>
    <n v="115.75"/>
    <n v="35.615384615384613"/>
    <s v="music"/>
    <s v="rock"/>
    <d v="2015-08-24T20:27:39"/>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s v="music"/>
    <s v="rock"/>
    <d v="2014-06-23T18:23:11"/>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s v="music"/>
    <s v="rock"/>
    <d v="2015-04-17T21:35:20"/>
    <d v="2015-06-08T03:50:00"/>
  </r>
  <r>
    <n v="2164"/>
    <s v="Rosaline debut record"/>
    <s v="South Florida roots country/rock outfit's long awaited debut record"/>
    <n v="5500"/>
    <n v="5645"/>
    <x v="0"/>
    <x v="0"/>
    <s v="USD"/>
    <n v="1466827140"/>
    <n v="1464196414"/>
    <b v="0"/>
    <n v="83"/>
    <b v="1"/>
    <s v="music/rock"/>
    <n v="102.63636363636364"/>
    <n v="68.01204819277109"/>
    <s v="music"/>
    <s v="rock"/>
    <d v="2016-05-25T17:13:3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s v="music"/>
    <s v="rock"/>
    <d v="2016-03-09T16:00:3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s v="music"/>
    <s v="rock"/>
    <d v="2014-10-21T20:06:58"/>
    <d v="2014-12-05T21:06:58"/>
  </r>
  <r>
    <n v="2167"/>
    <s v="Planes and Planets needs to get their EP finished!!"/>
    <s v="We need YOUR HELP to take one more step to this make release sound amazing!"/>
    <n v="150"/>
    <n v="180"/>
    <x v="0"/>
    <x v="0"/>
    <s v="USD"/>
    <n v="1347672937"/>
    <n v="1346463337"/>
    <b v="0"/>
    <n v="8"/>
    <b v="1"/>
    <s v="music/rock"/>
    <n v="120"/>
    <n v="22.5"/>
    <s v="music"/>
    <s v="rock"/>
    <d v="2012-09-01T01:35:3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s v="music"/>
    <s v="rock"/>
    <d v="2017-01-10T14:24:21"/>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s v="music"/>
    <s v="rock"/>
    <d v="2017-02-27T16:49:11"/>
    <d v="2017-03-02T16:49:11"/>
  </r>
  <r>
    <n v="2170"/>
    <s v="STETSON'S NEW EP"/>
    <s v="We are a hard rock band from Northern California trying to raise $350 for our next EP. Be a part of our journey!"/>
    <n v="350"/>
    <n v="633"/>
    <x v="0"/>
    <x v="0"/>
    <s v="USD"/>
    <n v="1440266422"/>
    <n v="1436810422"/>
    <b v="0"/>
    <n v="19"/>
    <b v="1"/>
    <s v="music/rock"/>
    <n v="180.85714285714286"/>
    <n v="33.315789473684212"/>
    <s v="music"/>
    <s v="rock"/>
    <d v="2015-07-13T18:00:22"/>
    <d v="2015-08-22T18:00:22"/>
  </r>
  <r>
    <n v="2171"/>
    <s v="Brainspoonâ€™s New Record"/>
    <s v="Like records? We do, too! Help this Los Angeles based rock 'n' roll band get their new album out on vinyl!"/>
    <n v="4000"/>
    <n v="4243"/>
    <x v="0"/>
    <x v="0"/>
    <s v="USD"/>
    <n v="1434949200"/>
    <n v="1431903495"/>
    <b v="0"/>
    <n v="47"/>
    <b v="1"/>
    <s v="music/rock"/>
    <n v="106.075"/>
    <n v="90.276595744680847"/>
    <s v="music"/>
    <s v="rock"/>
    <d v="2015-05-17T22:58:15"/>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s v="music"/>
    <s v="rock"/>
    <d v="2015-03-19T13:55:20"/>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s v="music"/>
    <s v="rock"/>
    <d v="2013-08-09T16:37:2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s v="music"/>
    <s v="rock"/>
    <d v="2016-04-05T13:01:47"/>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s v="music"/>
    <s v="rock"/>
    <d v="2016-07-14T00:13:06"/>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s v="music"/>
    <s v="rock"/>
    <d v="2015-04-02T15:11:49"/>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s v="music"/>
    <s v="rock"/>
    <d v="2016-05-12T06:01:0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s v="music"/>
    <s v="rock"/>
    <d v="2016-12-19T15:16:37"/>
    <d v="2017-01-18T15:16:37"/>
  </r>
  <r>
    <n v="2179"/>
    <s v="Woodhouse EP"/>
    <s v="Woodhouse is making an EP!  If you are a fan of whiskey and loud guitars, contribute to the cause!"/>
    <n v="1000"/>
    <n v="1614"/>
    <x v="0"/>
    <x v="0"/>
    <s v="USD"/>
    <n v="1428725192"/>
    <n v="1426133192"/>
    <b v="0"/>
    <n v="21"/>
    <b v="1"/>
    <s v="music/rock"/>
    <n v="161.4"/>
    <n v="76.857142857142861"/>
    <s v="music"/>
    <s v="rock"/>
    <d v="2015-03-12T04:06:32"/>
    <d v="2015-04-11T04:06:32"/>
  </r>
  <r>
    <n v="2180"/>
    <s v="FOUR STAR MARY &quot;PIECES&quot;"/>
    <s v="Help fund the new record by independent alternative rockers FOUR STAR MARY &quot;PIECES&quot;"/>
    <n v="5000"/>
    <n v="5359.21"/>
    <x v="0"/>
    <x v="0"/>
    <s v="USD"/>
    <n v="1447434268"/>
    <n v="1443801868"/>
    <b v="0"/>
    <n v="78"/>
    <b v="1"/>
    <s v="music/rock"/>
    <n v="107.18419999999999"/>
    <n v="68.707820512820518"/>
    <s v="music"/>
    <s v="rock"/>
    <d v="2015-10-02T16:04:28"/>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s v="games"/>
    <s v="tabletop games"/>
    <d v="2017-02-07T00:07:33"/>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s v="games"/>
    <s v="tabletop games"/>
    <d v="2014-08-28T21:37:05"/>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s v="games"/>
    <s v="tabletop games"/>
    <d v="2017-01-10T08:46:17"/>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s v="games"/>
    <s v="tabletop games"/>
    <d v="2016-01-11T16:34:01"/>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s v="games"/>
    <s v="tabletop games"/>
    <d v="2013-02-14T08:23:59"/>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s v="games"/>
    <s v="tabletop games"/>
    <d v="2016-08-01T14:45:43"/>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s v="games"/>
    <s v="tabletop games"/>
    <d v="2015-03-05T05:01:06"/>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s v="games"/>
    <s v="tabletop games"/>
    <d v="2016-09-20T14:04:01"/>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s v="games"/>
    <s v="tabletop games"/>
    <d v="2016-04-07T18:55:00"/>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s v="games"/>
    <s v="tabletop games"/>
    <d v="2016-02-17T15:00:04"/>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s v="games"/>
    <s v="tabletop games"/>
    <d v="2017-02-02T20:00:27"/>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s v="games"/>
    <s v="tabletop games"/>
    <d v="2016-11-17T20:25:44"/>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s v="games"/>
    <s v="tabletop games"/>
    <d v="2016-10-21T09:44:32"/>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s v="games"/>
    <s v="tabletop games"/>
    <d v="2016-02-25T18:11:30"/>
    <d v="2016-03-26T17:11:30"/>
  </r>
  <r>
    <n v="2195"/>
    <s v="Purgatoria: City of Angels"/>
    <s v="A gritty, noir tabletop RPG with a fast-paced combo-based battle system."/>
    <n v="4600"/>
    <n v="5535"/>
    <x v="0"/>
    <x v="0"/>
    <s v="USD"/>
    <n v="1439317900"/>
    <n v="1436725900"/>
    <b v="0"/>
    <n v="115"/>
    <b v="1"/>
    <s v="games/tabletop games"/>
    <n v="120.32608695652173"/>
    <n v="48.130434782608695"/>
    <s v="games"/>
    <s v="tabletop games"/>
    <d v="2015-07-12T18:31:40"/>
    <d v="2015-08-11T18:31:40"/>
  </r>
  <r>
    <n v="2196"/>
    <s v="LACORSA Grand Prix Game (relaunch)"/>
    <s v="Race your friends in style with this classic Grand Prix game."/>
    <n v="14000"/>
    <n v="15937"/>
    <x v="0"/>
    <x v="0"/>
    <s v="USD"/>
    <n v="1480662000"/>
    <n v="1478000502"/>
    <b v="0"/>
    <n v="234"/>
    <b v="1"/>
    <s v="games/tabletop games"/>
    <n v="113.83571428571429"/>
    <n v="68.106837606837601"/>
    <s v="games"/>
    <s v="tabletop games"/>
    <d v="2016-11-01T11:41:42"/>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s v="games"/>
    <s v="tabletop games"/>
    <d v="2015-01-29T14:00:59"/>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s v="games"/>
    <s v="tabletop games"/>
    <d v="2015-10-15T12:20:00"/>
    <d v="2015-11-14T13:20:00"/>
  </r>
  <r>
    <n v="2199"/>
    <s v="Decadolo. Flip it!"/>
    <s v="A new strategic board game designed to flip out your opponent."/>
    <n v="9000"/>
    <n v="13228"/>
    <x v="0"/>
    <x v="17"/>
    <s v="EUR"/>
    <n v="1444903198"/>
    <n v="1442311198"/>
    <b v="1"/>
    <n v="251"/>
    <b v="1"/>
    <s v="games/tabletop games"/>
    <n v="146.97777777777779"/>
    <n v="52.701195219123505"/>
    <s v="games"/>
    <s v="tabletop games"/>
    <d v="2015-09-15T09:59:58"/>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s v="games"/>
    <s v="tabletop games"/>
    <d v="2015-06-08T15:01:08"/>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s v="music"/>
    <s v="electronic music"/>
    <d v="2013-01-02T20:19:25"/>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s v="music"/>
    <s v="electronic music"/>
    <d v="2012-10-02T20:22:48"/>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s v="music"/>
    <s v="electronic music"/>
    <d v="2015-08-25T20:38:02"/>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s v="music"/>
    <s v="electronic music"/>
    <d v="2013-02-07T07:28:39"/>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s v="music"/>
    <s v="electronic music"/>
    <d v="2012-05-02T19:43:09"/>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s v="music"/>
    <s v="electronic music"/>
    <d v="2012-03-29T06:10:24"/>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s v="music"/>
    <s v="electronic music"/>
    <d v="2013-10-17T04:39:33"/>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s v="music"/>
    <s v="electronic music"/>
    <d v="2012-02-07T21:10:26"/>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s v="music"/>
    <s v="electronic music"/>
    <d v="2014-04-03T11:30:44"/>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s v="music"/>
    <s v="electronic music"/>
    <d v="2012-02-17T01:35: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s v="music"/>
    <s v="electronic music"/>
    <d v="2014-03-18T18:50:25"/>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s v="music"/>
    <s v="electronic music"/>
    <d v="2013-10-01T17:56:17"/>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s v="music"/>
    <s v="electronic music"/>
    <d v="2015-04-15T19:49:39"/>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s v="music"/>
    <s v="electronic music"/>
    <d v="2014-01-07T19:00:48"/>
    <d v="2014-02-06T19:00:48"/>
  </r>
  <r>
    <n v="2215"/>
    <s v="&quot;Something to See, Not to Say&quot; - Anemometer's First EP Album"/>
    <s v="Ambient Electro Grind-fest!"/>
    <n v="550"/>
    <n v="860"/>
    <x v="0"/>
    <x v="0"/>
    <s v="USD"/>
    <n v="1331621940"/>
    <n v="1329671572"/>
    <b v="0"/>
    <n v="33"/>
    <b v="1"/>
    <s v="music/electronic music"/>
    <n v="156.36363636363637"/>
    <n v="26.060606060606062"/>
    <s v="music"/>
    <s v="electronic music"/>
    <d v="2012-02-19T17:12:52"/>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s v="music"/>
    <s v="electronic music"/>
    <d v="2015-07-09T18:02:25"/>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s v="music"/>
    <s v="electronic music"/>
    <d v="2015-10-22T18:38:33"/>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s v="music"/>
    <s v="electronic music"/>
    <d v="2012-08-06T19:29:43"/>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s v="music"/>
    <s v="electronic music"/>
    <d v="2015-07-20T17:15:12"/>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s v="music"/>
    <s v="electronic music"/>
    <d v="2013-06-27T01:27:16"/>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s v="games"/>
    <s v="tabletop games"/>
    <d v="2016-03-23T16:00:09"/>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s v="games"/>
    <s v="tabletop games"/>
    <d v="2011-12-29T18:54:07"/>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s v="games"/>
    <s v="tabletop games"/>
    <d v="2015-05-28T15:22:48"/>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s v="games"/>
    <s v="tabletop games"/>
    <d v="2016-10-01T16:01:15"/>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s v="games"/>
    <s v="tabletop games"/>
    <d v="2014-08-22T19:00:1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s v="games"/>
    <s v="tabletop games"/>
    <d v="2016-01-12T19:10:22"/>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s v="games"/>
    <s v="tabletop games"/>
    <d v="2013-10-14T19:22:35"/>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s v="games"/>
    <s v="tabletop games"/>
    <d v="2015-07-17T06:40:36"/>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s v="games"/>
    <s v="tabletop games"/>
    <d v="2013-07-29T15:56:31"/>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s v="games"/>
    <s v="tabletop games"/>
    <d v="2014-03-26T21:08:47"/>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s v="games"/>
    <s v="tabletop games"/>
    <d v="2013-05-29T21:51:4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s v="games"/>
    <s v="tabletop games"/>
    <d v="2014-06-16T19:03:28"/>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s v="games"/>
    <s v="tabletop games"/>
    <d v="2015-11-23T09:05:39"/>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s v="games"/>
    <s v="tabletop games"/>
    <d v="2016-12-06T19:47:27"/>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s v="games"/>
    <s v="tabletop games"/>
    <d v="2015-02-27T00:31:51"/>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s v="games"/>
    <s v="tabletop games"/>
    <d v="2016-01-02T14:48:43"/>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s v="games"/>
    <s v="tabletop games"/>
    <d v="2014-10-03T00:04:43"/>
    <d v="2014-11-12T07:59:00"/>
  </r>
  <r>
    <n v="2238"/>
    <s v="28mm Fantasy Miniature range Feral Orcs!"/>
    <s v="28mm Fantasy Miniature Range in leadfree white metal: Orcs, wolves and more."/>
    <n v="4000"/>
    <n v="5496"/>
    <x v="0"/>
    <x v="12"/>
    <s v="EUR"/>
    <n v="1489157716"/>
    <n v="1486565716"/>
    <b v="0"/>
    <n v="79"/>
    <b v="1"/>
    <s v="games/tabletop games"/>
    <n v="137.4"/>
    <n v="69.569620253164558"/>
    <s v="games"/>
    <s v="tabletop games"/>
    <d v="2017-02-08T14:55:16"/>
    <d v="2017-03-10T14: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s v="games"/>
    <s v="tabletop games"/>
    <d v="2013-10-25T23:00:14"/>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s v="games"/>
    <s v="tabletop games"/>
    <d v="2016-03-23T19:49:04"/>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s v="games"/>
    <s v="tabletop games"/>
    <d v="2017-01-31T19:51:40"/>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s v="games"/>
    <s v="tabletop games"/>
    <d v="2013-10-22T13:48:53"/>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s v="games"/>
    <s v="tabletop games"/>
    <d v="2017-03-06T18:01:30"/>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s v="games"/>
    <s v="tabletop games"/>
    <d v="2016-10-04T19:39:06"/>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s v="games"/>
    <s v="tabletop games"/>
    <d v="2014-01-21T17:00:17"/>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s v="games"/>
    <s v="tabletop games"/>
    <d v="2015-08-05T19:00:10"/>
    <d v="2015-09-04T19:00:10"/>
  </r>
  <r>
    <n v="2247"/>
    <s v="Foragers"/>
    <s v="Take on the role of an ancient forager in this fun strategy game from the designer of Biblios."/>
    <n v="18500"/>
    <n v="19324"/>
    <x v="0"/>
    <x v="0"/>
    <s v="USD"/>
    <n v="1438185565"/>
    <n v="1436975965"/>
    <b v="0"/>
    <n v="380"/>
    <b v="1"/>
    <s v="games/tabletop games"/>
    <n v="104.45405405405405"/>
    <n v="50.852631578947367"/>
    <s v="games"/>
    <s v="tabletop games"/>
    <d v="2015-07-15T15:59:25"/>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s v="games"/>
    <s v="tabletop games"/>
    <d v="2016-11-14T21:01:1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s v="games"/>
    <s v="tabletop games"/>
    <d v="2013-03-03T16:52:45"/>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s v="games"/>
    <s v="tabletop games"/>
    <d v="2016-11-03T00:07:53"/>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s v="games"/>
    <s v="tabletop games"/>
    <d v="2014-07-26T08:17:57"/>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s v="games"/>
    <s v="tabletop games"/>
    <d v="2016-07-22T07:52:18"/>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s v="games"/>
    <s v="tabletop games"/>
    <d v="2015-10-19T15:09:07"/>
    <d v="2015-11-18T16:09:07"/>
  </r>
  <r>
    <n v="2254"/>
    <s v="Green Couch Games Limited: FrogFlip!"/>
    <s v="A dexterity microgame by father/daughter team, Jason and Claire Kotarski. Make 100 project."/>
    <n v="500"/>
    <n v="2299"/>
    <x v="0"/>
    <x v="0"/>
    <s v="USD"/>
    <n v="1485271968"/>
    <n v="1484667168"/>
    <b v="0"/>
    <n v="197"/>
    <b v="1"/>
    <s v="games/tabletop games"/>
    <n v="459.8"/>
    <n v="11.67005076142132"/>
    <s v="games"/>
    <s v="tabletop games"/>
    <d v="2017-01-17T15:32:48"/>
    <d v="2017-01-24T15:32:48"/>
  </r>
  <r>
    <n v="2255"/>
    <s v="Jumbo Jets - Jet Set Expansion Set #2"/>
    <s v="This is the second set of 5 expansions for our route-building game, Jet Set!"/>
    <n v="3950"/>
    <n v="11323"/>
    <x v="0"/>
    <x v="0"/>
    <s v="USD"/>
    <n v="1462661451"/>
    <n v="1460069451"/>
    <b v="0"/>
    <n v="271"/>
    <b v="1"/>
    <s v="games/tabletop games"/>
    <n v="286.65822784810126"/>
    <n v="41.782287822878232"/>
    <s v="games"/>
    <s v="tabletop games"/>
    <d v="2016-04-07T22:50:51"/>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4"/>
    <n v="21.38"/>
    <s v="games"/>
    <s v="tabletop games"/>
    <d v="2016-11-08T10:50:4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s v="games"/>
    <s v="tabletop games"/>
    <d v="2016-05-15T22:28:49"/>
    <d v="2016-06-19T23:00:00"/>
  </r>
  <r>
    <n v="2258"/>
    <s v="A Sundered World"/>
    <s v="A Dungeon World campaign setting that takes place after the end of the worlds."/>
    <n v="2200"/>
    <n v="3223"/>
    <x v="0"/>
    <x v="0"/>
    <s v="USD"/>
    <n v="1434045687"/>
    <n v="1431453687"/>
    <b v="0"/>
    <n v="205"/>
    <b v="1"/>
    <s v="games/tabletop games"/>
    <n v="146.5"/>
    <n v="15.721951219512196"/>
    <s v="games"/>
    <s v="tabletop games"/>
    <d v="2015-05-12T18:01:27"/>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s v="games"/>
    <s v="tabletop games"/>
    <d v="2016-11-28T19:18:56"/>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s v="games"/>
    <s v="tabletop games"/>
    <d v="2014-02-25T00:24:1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s v="games"/>
    <s v="tabletop games"/>
    <d v="2017-01-24T17:23:40"/>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s v="games"/>
    <s v="tabletop games"/>
    <d v="2014-10-14T14:02:38"/>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s v="games"/>
    <s v="tabletop games"/>
    <d v="2015-01-10T19:58:3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s v="games"/>
    <s v="tabletop games"/>
    <d v="2016-05-06T13:58:3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s v="games"/>
    <s v="tabletop games"/>
    <d v="2016-11-15T20:28:27"/>
    <d v="2016-11-22T20:28:27"/>
  </r>
  <r>
    <n v="2266"/>
    <s v="GOAT LORDS."/>
    <s v="Want to be LORD OF THE GOATS? Start building your herd using thievery, magic, bombs and mostly goats."/>
    <n v="1500"/>
    <n v="4804"/>
    <x v="0"/>
    <x v="0"/>
    <s v="USD"/>
    <n v="1461722400"/>
    <n v="1460235592"/>
    <b v="0"/>
    <n v="194"/>
    <b v="1"/>
    <s v="games/tabletop games"/>
    <n v="320.26666666666665"/>
    <n v="24.762886597938145"/>
    <s v="games"/>
    <s v="tabletop games"/>
    <d v="2016-04-09T20:59:52"/>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s v="games"/>
    <s v="tabletop games"/>
    <d v="2014-11-25T19:54:5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s v="games"/>
    <s v="tabletop games"/>
    <d v="2017-02-10T01:58:35"/>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s v="games"/>
    <s v="tabletop games"/>
    <d v="2017-02-10T16:54:23"/>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s v="games"/>
    <s v="tabletop games"/>
    <d v="2016-12-21T20:51:53"/>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s v="games"/>
    <s v="tabletop games"/>
    <d v="2016-11-10T00:00:04"/>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s v="games"/>
    <s v="tabletop games"/>
    <d v="2015-11-07T16:47:16"/>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s v="games"/>
    <s v="tabletop games"/>
    <d v="2017-02-15T13:10:42"/>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s v="games"/>
    <s v="tabletop games"/>
    <d v="2014-01-24T12:00:57"/>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s v="games"/>
    <s v="tabletop games"/>
    <d v="2014-11-22T14:47:59"/>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s v="games"/>
    <s v="tabletop games"/>
    <d v="2013-12-06T15:38:09"/>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s v="games"/>
    <s v="tabletop games"/>
    <d v="2012-01-28T16:17:03"/>
    <d v="2012-02-27T16: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s v="games"/>
    <s v="tabletop games"/>
    <d v="2015-11-30T17:01:07"/>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s v="games"/>
    <s v="tabletop games"/>
    <d v="2015-01-16T19:21:3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s v="games"/>
    <s v="tabletop games"/>
    <d v="2015-08-18T14:59:51"/>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s v="music"/>
    <s v="rock"/>
    <d v="2011-05-24T06:51:37"/>
    <d v="2011-07-25T06:50:00"/>
  </r>
  <r>
    <n v="2282"/>
    <s v="Sage King's Debut Album"/>
    <s v="Sage King is recording his debut album and wants YOU to be a part of the creation process"/>
    <n v="750"/>
    <n v="1390"/>
    <x v="0"/>
    <x v="0"/>
    <s v="USD"/>
    <n v="1452744686"/>
    <n v="1447560686"/>
    <b v="0"/>
    <n v="12"/>
    <b v="1"/>
    <s v="music/rock"/>
    <n v="185.33333333333331"/>
    <n v="115.83333333333333"/>
    <s v="music"/>
    <s v="rock"/>
    <d v="2015-11-15T04:11:26"/>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s v="music"/>
    <s v="rock"/>
    <d v="2012-03-10T03:00:04"/>
    <d v="2012-05-09T02:00:04"/>
  </r>
  <r>
    <n v="2284"/>
    <s v="Make a record, write a song, take the Vinyl Skyway. "/>
    <s v="The Vinyl Skyway reunite to make a third album. "/>
    <n v="6000"/>
    <n v="6373.27"/>
    <x v="0"/>
    <x v="0"/>
    <s v="USD"/>
    <n v="1299902400"/>
    <n v="1297451245"/>
    <b v="0"/>
    <n v="59"/>
    <b v="1"/>
    <s v="music/rock"/>
    <n v="106.22116666666668"/>
    <n v="108.02152542372882"/>
    <s v="music"/>
    <s v="rock"/>
    <d v="2011-02-11T19:07:25"/>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s v="music"/>
    <s v="rock"/>
    <d v="2012-05-30T04:27:23"/>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s v="music"/>
    <s v="rock"/>
    <d v="2013-08-08T23:07:34"/>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s v="music"/>
    <s v="rock"/>
    <d v="2014-06-02T16:01:00"/>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s v="music"/>
    <s v="rock"/>
    <d v="2012-06-07T19:51:29"/>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s v="music"/>
    <s v="rock"/>
    <d v="2013-10-24T23:57:40"/>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s v="music"/>
    <s v="rock"/>
    <d v="2009-09-14T06:05:3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s v="music"/>
    <s v="rock"/>
    <d v="2012-03-19T23:26:58"/>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s v="music"/>
    <s v="rock"/>
    <d v="2012-03-19T16:44:36"/>
    <d v="2012-04-18T16:44:36"/>
  </r>
  <r>
    <n v="2293"/>
    <s v="&quot;Hurt N' Wrong&quot; New Album Fundraiser!"/>
    <s v="Donate here to be a part of the upcoming album. Every little bit helps!"/>
    <n v="850"/>
    <n v="920"/>
    <x v="0"/>
    <x v="0"/>
    <s v="USD"/>
    <n v="1348545540"/>
    <n v="1346345999"/>
    <b v="0"/>
    <n v="27"/>
    <b v="1"/>
    <s v="music/rock"/>
    <n v="108.23529411764706"/>
    <n v="34.074074074074076"/>
    <s v="music"/>
    <s v="rock"/>
    <d v="2012-08-30T16:59:59"/>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s v="music"/>
    <s v="rock"/>
    <d v="2012-12-21T17:21:20"/>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s v="music"/>
    <s v="rock"/>
    <d v="2012-12-27T22:54:16"/>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s v="music"/>
    <s v="rock"/>
    <d v="2012-01-19T17:33:46"/>
    <d v="2012-02-23T17:33:46"/>
  </r>
  <r>
    <n v="2297"/>
    <s v="Company Company: Debut EP"/>
    <s v="New Jersey Alternative Rock band COCO needs YOUR help self-releasing debut EP!"/>
    <n v="1000"/>
    <n v="1006"/>
    <x v="0"/>
    <x v="0"/>
    <s v="USD"/>
    <n v="1331697540"/>
    <n v="1328749249"/>
    <b v="0"/>
    <n v="19"/>
    <b v="1"/>
    <s v="music/rock"/>
    <n v="100.6"/>
    <n v="52.94736842105263"/>
    <s v="music"/>
    <s v="rock"/>
    <d v="2012-02-09T01:00:49"/>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s v="music"/>
    <s v="rock"/>
    <d v="2014-02-24T20:10:33"/>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s v="music"/>
    <s v="rock"/>
    <d v="2011-01-22T00:46:4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s v="music"/>
    <s v="rock"/>
    <d v="2012-06-14T17:26:56"/>
    <d v="2012-06-28T17:26:56"/>
  </r>
  <r>
    <n v="2301"/>
    <s v="Time Crash"/>
    <s v="We are America's first trock band, and we're ready to bring you our first album!"/>
    <n v="5000"/>
    <n v="6680.22"/>
    <x v="0"/>
    <x v="0"/>
    <s v="USD"/>
    <n v="1371785496"/>
    <n v="1369193496"/>
    <b v="1"/>
    <n v="211"/>
    <b v="1"/>
    <s v="music/indie rock"/>
    <n v="133.6044"/>
    <n v="31.659810426540286"/>
    <s v="music"/>
    <s v="indie rock"/>
    <d v="2013-05-22T03:31:36"/>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s v="music"/>
    <s v="indie rock"/>
    <d v="2013-11-27T20:50:34"/>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s v="music"/>
    <s v="indie rock"/>
    <d v="2011-11-03T02:39:56"/>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s v="music"/>
    <s v="indie rock"/>
    <d v="2010-11-20T19:34:51"/>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s v="music"/>
    <s v="indie rock"/>
    <d v="2014-07-14T16:41:12"/>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s v="music"/>
    <s v="indie rock"/>
    <d v="2012-02-09T04:02:09"/>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s v="music"/>
    <s v="indie rock"/>
    <d v="2012-04-05T19:15:33"/>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s v="music"/>
    <s v="indie rock"/>
    <d v="2014-07-31T23:06:36"/>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s v="music"/>
    <s v="indie rock"/>
    <d v="2013-02-02T23:42:17"/>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s v="music"/>
    <s v="indie rock"/>
    <d v="2013-02-19T19:03:35"/>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s v="music"/>
    <s v="indie rock"/>
    <d v="2014-04-07T00:06:29"/>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s v="music"/>
    <s v="indie rock"/>
    <d v="2014-03-18T15:11:18"/>
    <d v="2014-04-18T23:00:00"/>
  </r>
  <r>
    <n v="2313"/>
    <s v="A SUNNY DAY IN GLASGOW"/>
    <s v="A Sunny Day in Glasgow are recording a new album and we need your help!"/>
    <n v="5000"/>
    <n v="8792.02"/>
    <x v="0"/>
    <x v="0"/>
    <s v="USD"/>
    <n v="1336086026"/>
    <n v="1333494026"/>
    <b v="1"/>
    <n v="157"/>
    <b v="1"/>
    <s v="music/indie rock"/>
    <n v="175.84040000000002"/>
    <n v="56.000127388535034"/>
    <s v="music"/>
    <s v="indie rock"/>
    <d v="2012-04-03T23:00:26"/>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s v="music"/>
    <s v="indie rock"/>
    <d v="2012-05-08T13:14:17"/>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s v="music"/>
    <s v="indie rock"/>
    <d v="2012-04-05T17:25:43"/>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s v="music"/>
    <s v="indie rock"/>
    <d v="2009-09-23T17:24:10"/>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s v="music"/>
    <s v="indie rock"/>
    <d v="2010-01-14T13:00:49"/>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s v="music"/>
    <s v="indie rock"/>
    <d v="2009-08-25T15:26:54"/>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s v="music"/>
    <s v="indie rock"/>
    <d v="2013-11-15T01:58:05"/>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s v="music"/>
    <s v="indie rock"/>
    <d v="2014-02-26T19:36:40"/>
    <d v="2014-04-02T18: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s v="food"/>
    <s v="small batch"/>
    <d v="2017-03-05T06:15:0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s v="food"/>
    <s v="small batch"/>
    <d v="2017-03-10T21:29:29"/>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s v="food"/>
    <s v="small batch"/>
    <d v="2017-03-13T18:07:27"/>
    <d v="2017-03-20T18:07:27"/>
  </r>
  <r>
    <n v="2324"/>
    <s v="Pies not Lies"/>
    <s v="A city centre shop selling great locally made food with room to chat and learn about eachother."/>
    <n v="7500"/>
    <n v="1555"/>
    <x v="3"/>
    <x v="1"/>
    <s v="GBP"/>
    <n v="1490559285"/>
    <n v="1487970885"/>
    <b v="0"/>
    <n v="61"/>
    <b v="0"/>
    <s v="food/small batch"/>
    <n v="20.733333333333334"/>
    <n v="25.491803278688526"/>
    <s v="food"/>
    <s v="small batch"/>
    <d v="2017-02-24T21:14:45"/>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s v="food"/>
    <s v="small batch"/>
    <d v="2017-02-28T00:32:11"/>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s v="food"/>
    <s v="small batch"/>
    <d v="2017-03-10T00:49:08"/>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s v="food"/>
    <s v="small batch"/>
    <d v="2014-07-22T22:00:40"/>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s v="food"/>
    <s v="small batch"/>
    <d v="2015-05-15T18:45:37"/>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s v="food"/>
    <s v="small batch"/>
    <d v="2014-06-17T14:59:06"/>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s v="food"/>
    <s v="small batch"/>
    <d v="2015-11-24T21:35:43"/>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s v="food"/>
    <s v="small batch"/>
    <d v="2014-07-19T00:08:10"/>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s v="food"/>
    <s v="small batch"/>
    <d v="2015-01-07T15:04:31"/>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s v="food"/>
    <s v="small batch"/>
    <d v="2014-05-08T15:36:30"/>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s v="food"/>
    <s v="small batch"/>
    <d v="2014-10-06T16:04:58"/>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s v="food"/>
    <s v="small batch"/>
    <d v="2014-05-12T13:44:03"/>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s v="food"/>
    <s v="small batch"/>
    <d v="2014-01-27T22:11:35"/>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s v="food"/>
    <s v="small batch"/>
    <d v="2014-05-27T15:22:23"/>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s v="food"/>
    <s v="small batch"/>
    <d v="2014-05-30T21:31:24"/>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s v="food"/>
    <s v="small batch"/>
    <d v="2016-11-18T19:11:4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s v="food"/>
    <s v="small batch"/>
    <d v="2016-09-30T15:25:38"/>
    <d v="2016-10-30T15:25:38"/>
  </r>
  <r>
    <n v="2341"/>
    <s v="Cutting Edge Fitness Website (Canceled)"/>
    <s v="This website will serve as an interface to change lives and have a community routing for your success!"/>
    <n v="5000"/>
    <n v="0"/>
    <x v="1"/>
    <x v="0"/>
    <s v="USD"/>
    <n v="1436729504"/>
    <n v="1434137504"/>
    <b v="0"/>
    <n v="0"/>
    <b v="0"/>
    <s v="technology/web"/>
    <n v="0"/>
    <n v="0"/>
    <s v="technology"/>
    <s v="web"/>
    <d v="2015-06-12T19:31:44"/>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s v="technology"/>
    <s v="web"/>
    <d v="2014-09-15T16:51:10"/>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s v="technology"/>
    <s v="web"/>
    <d v="2015-11-19T19:48:25"/>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s v="technology"/>
    <s v="web"/>
    <d v="2016-05-25T17:27:49"/>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s v="technology"/>
    <s v="web"/>
    <d v="2015-02-25T00:02:36"/>
    <d v="2015-03-31T23:39:00"/>
  </r>
  <r>
    <n v="2346"/>
    <s v="Ez 2c 3D Viewers (Canceled)"/>
    <s v="Watch and Make FREE 3D Videos &amp; Pics - No Viewer needed. To Help Learn we have Training and Instant 3D viewers."/>
    <n v="60000"/>
    <n v="39"/>
    <x v="1"/>
    <x v="0"/>
    <s v="USD"/>
    <n v="1476731431"/>
    <n v="1472843431"/>
    <b v="0"/>
    <n v="3"/>
    <b v="0"/>
    <s v="technology/web"/>
    <n v="6.5000000000000002E-2"/>
    <n v="13"/>
    <s v="technology"/>
    <s v="web"/>
    <d v="2016-09-02T19:10:31"/>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s v="technology"/>
    <s v="web"/>
    <d v="2016-07-26T14:34:36"/>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s v="technology"/>
    <s v="web"/>
    <d v="2015-12-22T22:22:1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s v="technology"/>
    <s v="web"/>
    <d v="2015-07-13T18:37:08"/>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s v="technology"/>
    <s v="web"/>
    <d v="2016-12-04T20:12:50"/>
    <d v="2017-01-03T20:12:50"/>
  </r>
  <r>
    <n v="2351"/>
    <s v="NZ Auction site.  No listing or success fees. Only $2 p/m"/>
    <s v="Donate $30 or more and receive a free selfie stick."/>
    <n v="18900"/>
    <n v="108"/>
    <x v="1"/>
    <x v="4"/>
    <s v="NZD"/>
    <n v="1430360739"/>
    <n v="1427768739"/>
    <b v="0"/>
    <n v="7"/>
    <b v="0"/>
    <s v="technology/web"/>
    <n v="0.5714285714285714"/>
    <n v="15.428571428571429"/>
    <s v="technology"/>
    <s v="web"/>
    <d v="2015-03-31T02:25:39"/>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s v="technology"/>
    <s v="web"/>
    <d v="2015-04-07T15:12:3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s v="technology"/>
    <s v="web"/>
    <d v="2015-04-09T16:13:42"/>
    <d v="2015-04-21T16:13:42"/>
  </r>
  <r>
    <n v="2354"/>
    <s v="Dissertation (Canceled)"/>
    <s v="Almost done with doctorate degree but need funding of $35,000 to complete research of project."/>
    <n v="35000"/>
    <n v="25"/>
    <x v="1"/>
    <x v="0"/>
    <s v="USD"/>
    <n v="1420910460"/>
    <n v="1415726460"/>
    <b v="0"/>
    <n v="1"/>
    <b v="0"/>
    <s v="technology/web"/>
    <n v="7.1428571428571425E-2"/>
    <n v="25"/>
    <s v="technology"/>
    <s v="web"/>
    <d v="2014-11-11T17:21:00"/>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0.6875"/>
    <n v="27.5"/>
    <s v="technology"/>
    <s v="web"/>
    <d v="2015-04-02T22:02:16"/>
    <d v="2015-05-02T22:02:16"/>
  </r>
  <r>
    <n v="2356"/>
    <s v="HardstyleUnited.com (Canceled)"/>
    <s v="HardstyleUnited.com The Global Hardstyle community. Your Hardstyle community."/>
    <n v="10000"/>
    <n v="0"/>
    <x v="1"/>
    <x v="9"/>
    <s v="EUR"/>
    <n v="1433530104"/>
    <n v="1430938104"/>
    <b v="0"/>
    <n v="0"/>
    <b v="0"/>
    <s v="technology/web"/>
    <n v="0"/>
    <n v="0"/>
    <s v="technology"/>
    <s v="web"/>
    <d v="2015-05-06T18:48:24"/>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s v="technology"/>
    <s v="web"/>
    <d v="2015-09-17T14:52:58"/>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s v="technology"/>
    <s v="web"/>
    <d v="2014-12-05T22:20:36"/>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s v="technology"/>
    <s v="web"/>
    <d v="2015-06-04T15:35:24"/>
    <d v="2015-08-03T15:35:24"/>
  </r>
  <r>
    <n v="2360"/>
    <s v="Bee Bay Microjobs (Canceled)"/>
    <s v="Welcome to Bee Bay Canada, your commission free microjobs website.  Sell at any price and keep 100% of what you earn!"/>
    <n v="5000"/>
    <n v="2"/>
    <x v="1"/>
    <x v="5"/>
    <s v="CAD"/>
    <n v="1454864280"/>
    <n v="1452272280"/>
    <b v="0"/>
    <n v="1"/>
    <b v="0"/>
    <s v="technology/web"/>
    <n v="0.04"/>
    <n v="2"/>
    <s v="technology"/>
    <s v="web"/>
    <d v="2016-01-08T16:58:0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s v="technology"/>
    <s v="web"/>
    <d v="2016-04-06T20:36:48"/>
    <d v="2016-04-30T22:00:00"/>
  </r>
  <r>
    <n v="2362"/>
    <s v="Help CRB obtain 501(c)(3) status! (Canceled)"/>
    <s v="The Columbus Ruby Brigade has brought monthly ruby goodness and camaraderie to all participants."/>
    <n v="420"/>
    <n v="120"/>
    <x v="1"/>
    <x v="0"/>
    <s v="USD"/>
    <n v="1418315470"/>
    <n v="1415723470"/>
    <b v="0"/>
    <n v="2"/>
    <b v="0"/>
    <s v="technology/web"/>
    <n v="28.571428571428569"/>
    <n v="60"/>
    <s v="technology"/>
    <s v="web"/>
    <d v="2014-11-11T16:31:10"/>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s v="technology"/>
    <s v="web"/>
    <d v="2015-11-14T00:16:40"/>
    <d v="2015-12-29T00:16:40"/>
  </r>
  <r>
    <n v="2364"/>
    <s v="Minecraft Server and Website Help (Name: Forge Realms)"/>
    <s v="Making a Minecraft server and Website and I need your help to fund it. Thanks in Advance!"/>
    <n v="128"/>
    <n v="0"/>
    <x v="1"/>
    <x v="0"/>
    <s v="USD"/>
    <n v="1445898356"/>
    <n v="1441146356"/>
    <b v="0"/>
    <n v="0"/>
    <b v="0"/>
    <s v="technology/web"/>
    <n v="0"/>
    <n v="0"/>
    <s v="technology"/>
    <s v="web"/>
    <d v="2015-09-01T22:25:56"/>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s v="technology"/>
    <s v="web"/>
    <d v="2015-12-08T17:40:2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s v="technology"/>
    <s v="web"/>
    <d v="2015-09-21T12:45:33"/>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s v="technology"/>
    <s v="web"/>
    <d v="2016-02-25T23:16:56"/>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s v="technology"/>
    <s v="web"/>
    <d v="2015-02-28T17:19:25"/>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s v="technology"/>
    <s v="web"/>
    <d v="2016-01-11T19:30:11"/>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s v="technology"/>
    <s v="web"/>
    <d v="2014-11-18T04:32:21"/>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s v="technology"/>
    <s v="web"/>
    <d v="2015-05-26T18:39:56"/>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s v="technology"/>
    <s v="web"/>
    <d v="2015-03-25T01:39:31"/>
    <d v="2015-04-24T01:39:31"/>
  </r>
  <r>
    <n v="2373"/>
    <s v="Cykelauktion.com (Canceled)"/>
    <s v="We want to create a safe marketplace for buying and selling bicycles."/>
    <n v="850000"/>
    <n v="50"/>
    <x v="1"/>
    <x v="11"/>
    <s v="SEK"/>
    <n v="1440863624"/>
    <n v="1438271624"/>
    <b v="0"/>
    <n v="1"/>
    <b v="0"/>
    <s v="technology/web"/>
    <n v="5.8823529411764705E-3"/>
    <n v="50"/>
    <s v="technology"/>
    <s v="web"/>
    <d v="2015-07-30T15:53:44"/>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s v="technology"/>
    <s v="web"/>
    <d v="2015-01-13T20:14:20"/>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s v="technology"/>
    <s v="web"/>
    <d v="2016-08-10T20:03:57"/>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s v="technology"/>
    <s v="web"/>
    <d v="2015-11-10T22:12:4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s v="technology"/>
    <s v="web"/>
    <d v="2016-10-26T20:53:03"/>
    <d v="2016-11-25T21:53:03"/>
  </r>
  <r>
    <n v="2378"/>
    <s v="KEEPUP INC (Canceled)"/>
    <s v="KEEPUP allows you to extend your social circle by introducing you to new people via your friends."/>
    <n v="110000"/>
    <n v="0"/>
    <x v="1"/>
    <x v="0"/>
    <s v="USD"/>
    <n v="1440548330"/>
    <n v="1438042730"/>
    <b v="0"/>
    <n v="0"/>
    <b v="0"/>
    <s v="technology/web"/>
    <n v="0"/>
    <n v="0"/>
    <s v="technology"/>
    <s v="web"/>
    <d v="2015-07-28T00:18:50"/>
    <d v="2015-08-26T00:18:50"/>
  </r>
  <r>
    <n v="2379"/>
    <s v="SelectCooks.com (Canceled)"/>
    <s v="Selectcooks.com is a community marketplace for people to list, find and hire chefs."/>
    <n v="30000"/>
    <n v="0"/>
    <x v="1"/>
    <x v="0"/>
    <s v="USD"/>
    <n v="1444004616"/>
    <n v="1440116616"/>
    <b v="0"/>
    <n v="0"/>
    <b v="0"/>
    <s v="technology/web"/>
    <n v="0"/>
    <n v="0"/>
    <s v="technology"/>
    <s v="web"/>
    <d v="2015-08-21T00:23:36"/>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s v="technology"/>
    <s v="web"/>
    <d v="2015-09-01T19:02:22"/>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s v="technology"/>
    <s v="web"/>
    <d v="2015-03-11T22:27:28"/>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5"/>
    <s v="technology"/>
    <s v="web"/>
    <d v="2015-07-10T04:30:03"/>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s v="technology"/>
    <s v="web"/>
    <d v="2015-01-23T01:21:47"/>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s v="technology"/>
    <s v="web"/>
    <d v="2014-10-15T01:37:23"/>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s v="technology"/>
    <s v="web"/>
    <d v="2015-07-06T16:50:32"/>
    <d v="2015-08-05T16:50:32"/>
  </r>
  <r>
    <n v="2386"/>
    <s v="Realjobmatch.com (Canceled)"/>
    <s v="Realjobmatch is not just a job search site but a matching site , matching the right jobseekers with the best jobs."/>
    <n v="30000"/>
    <n v="0"/>
    <x v="1"/>
    <x v="5"/>
    <s v="CAD"/>
    <n v="1420920424"/>
    <n v="1415736424"/>
    <b v="0"/>
    <n v="0"/>
    <b v="0"/>
    <s v="technology/web"/>
    <n v="0"/>
    <n v="0"/>
    <s v="technology"/>
    <s v="web"/>
    <d v="2014-11-11T20:07:04"/>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s v="technology"/>
    <s v="web"/>
    <d v="2016-06-07T15:02:20"/>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s v="technology"/>
    <s v="web"/>
    <d v="2014-12-16T20:29:19"/>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s v="technology"/>
    <s v="web"/>
    <d v="2015-06-24T15:40:52"/>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s v="technology"/>
    <s v="web"/>
    <d v="2014-11-25T06:17:44"/>
    <d v="2015-01-04T06:17:44"/>
  </r>
  <r>
    <n v="2391"/>
    <s v="oToBOTS.com - Freedom from high cost auto repairs (Canceled)"/>
    <s v="Using the power of internet to help people save hundreds in car repair."/>
    <n v="20000"/>
    <n v="25"/>
    <x v="1"/>
    <x v="0"/>
    <s v="USD"/>
    <n v="1427825044"/>
    <n v="1425236644"/>
    <b v="0"/>
    <n v="1"/>
    <b v="0"/>
    <s v="technology/web"/>
    <n v="0.125"/>
    <n v="25"/>
    <s v="technology"/>
    <s v="web"/>
    <d v="2015-03-01T19:04:04"/>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s v="technology"/>
    <s v="web"/>
    <d v="2015-09-29T02:53:43"/>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05"/>
    <n v="50"/>
    <s v="technology"/>
    <s v="web"/>
    <d v="2015-07-09T15:33:37"/>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s v="technology"/>
    <s v="web"/>
    <d v="2015-01-27T08:41:33"/>
    <d v="2015-02-26T08:41:33"/>
  </r>
  <r>
    <n v="2395"/>
    <s v="VENT it out (Canceled)"/>
    <s v="I am making a social website where people can anonymously or openly vent, All walks of life all over the world"/>
    <n v="33000"/>
    <n v="0"/>
    <x v="1"/>
    <x v="0"/>
    <s v="USD"/>
    <n v="1484038620"/>
    <n v="1481597687"/>
    <b v="0"/>
    <n v="0"/>
    <b v="0"/>
    <s v="technology/web"/>
    <n v="0"/>
    <n v="0"/>
    <s v="technology"/>
    <s v="web"/>
    <d v="2016-12-13T02:54:47"/>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2"/>
    <n v="10"/>
    <s v="technology"/>
    <s v="web"/>
    <d v="2015-09-15T20:22:38"/>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s v="technology"/>
    <s v="web"/>
    <d v="2014-12-03T21:14:16"/>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s v="technology"/>
    <s v="web"/>
    <d v="2015-06-02T21:59:44"/>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s v="technology"/>
    <s v="web"/>
    <d v="2014-11-13T20:28:26"/>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s v="technology"/>
    <s v="web"/>
    <d v="2016-03-15T06:26:04"/>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s v="food"/>
    <s v="food trucks"/>
    <d v="2016-01-05T19:44:56"/>
    <d v="2016-03-05T19:44:56"/>
  </r>
  <r>
    <n v="2402"/>
    <s v="Cupcake Truck Unite"/>
    <s v="Small town, delicious treats, and a mobile truck"/>
    <n v="12000"/>
    <n v="52"/>
    <x v="2"/>
    <x v="0"/>
    <s v="USD"/>
    <n v="1431533931"/>
    <n v="1428941931"/>
    <b v="0"/>
    <n v="1"/>
    <b v="0"/>
    <s v="food/food trucks"/>
    <n v="0.43333333333333329"/>
    <n v="52"/>
    <s v="food"/>
    <s v="food trucks"/>
    <d v="2015-04-13T16:18:51"/>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s v="food"/>
    <s v="food trucks"/>
    <d v="2016-01-30T21:10:58"/>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s v="food"/>
    <s v="food trucks"/>
    <d v="2015-12-04T00:56:47"/>
    <d v="2016-01-03T00:56:47"/>
  </r>
  <r>
    <n v="2405"/>
    <s v="JoyShtick Food Truck"/>
    <s v="We are the first gaming-themed food truck, bringing gourmet pub fare to the Jacksonville area."/>
    <n v="5000"/>
    <n v="1126"/>
    <x v="2"/>
    <x v="0"/>
    <s v="USD"/>
    <n v="1472911375"/>
    <n v="1471096975"/>
    <b v="0"/>
    <n v="20"/>
    <b v="0"/>
    <s v="food/food trucks"/>
    <n v="22.52"/>
    <n v="56.3"/>
    <s v="food"/>
    <s v="food trucks"/>
    <d v="2016-08-13T14:02:5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s v="food"/>
    <s v="food trucks"/>
    <d v="2014-12-10T02:39:50"/>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s v="food"/>
    <s v="food trucks"/>
    <d v="2015-03-19T13:48:48"/>
    <d v="2015-04-11T06:00:00"/>
  </r>
  <r>
    <n v="2408"/>
    <s v="Sabroso On Wheels"/>
    <s v="A US Army Vet trying to get a Peruvian food truck going! Really good Peruvian food now mobile!"/>
    <n v="15000"/>
    <n v="30"/>
    <x v="2"/>
    <x v="0"/>
    <s v="USD"/>
    <n v="1415247757"/>
    <n v="1412652157"/>
    <b v="0"/>
    <n v="2"/>
    <b v="0"/>
    <s v="food/food trucks"/>
    <n v="0.2"/>
    <n v="15"/>
    <s v="food"/>
    <s v="food trucks"/>
    <d v="2014-10-07T03:22:37"/>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s v="food"/>
    <s v="food trucks"/>
    <d v="2015-07-19T21:01:15"/>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s v="food"/>
    <s v="food trucks"/>
    <d v="2015-08-08T09:47:55"/>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s v="food"/>
    <s v="food trucks"/>
    <d v="2015-07-26T17:34:42"/>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s v="food"/>
    <s v="food trucks"/>
    <d v="2016-10-12T17:41:13"/>
    <d v="2016-11-26T18: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s v="food"/>
    <s v="food trucks"/>
    <d v="2014-05-01T02:38:02"/>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s v="food"/>
    <s v="food trucks"/>
    <d v="2015-07-13T16:41:00"/>
    <d v="2015-08-22T03:59: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s v="food"/>
    <s v="food trucks"/>
    <d v="2016-06-15T20:42:26"/>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s v="food"/>
    <s v="food trucks"/>
    <d v="2015-01-15T17:42:23"/>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s v="food"/>
    <s v="food trucks"/>
    <d v="2014-07-11T21:13:07"/>
    <d v="2014-08-10T21:13:07"/>
  </r>
  <r>
    <n v="2418"/>
    <s v="Mexican food truck"/>
    <s v="I want to start my food truck business."/>
    <n v="25000"/>
    <n v="5"/>
    <x v="2"/>
    <x v="0"/>
    <s v="USD"/>
    <n v="1427225644"/>
    <n v="1422045244"/>
    <b v="0"/>
    <n v="5"/>
    <b v="0"/>
    <s v="food/food trucks"/>
    <n v="0.02"/>
    <n v="1"/>
    <s v="food"/>
    <s v="food trucks"/>
    <d v="2015-01-23T20:34:04"/>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s v="food"/>
    <s v="food trucks"/>
    <d v="2014-12-20T17:43:0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s v="food"/>
    <s v="food trucks"/>
    <d v="2014-09-11T00:41:35"/>
    <d v="2014-11-10T01:41:35"/>
  </r>
  <r>
    <n v="2421"/>
    <s v="hot dog cart"/>
    <s v="help me start Merrill's first hot dog cart in this empty lot"/>
    <n v="6000"/>
    <n v="1"/>
    <x v="2"/>
    <x v="0"/>
    <s v="USD"/>
    <n v="1424536196"/>
    <n v="1421944196"/>
    <b v="0"/>
    <n v="1"/>
    <b v="0"/>
    <s v="food/food trucks"/>
    <n v="1.6666666666666666E-2"/>
    <n v="1"/>
    <s v="food"/>
    <s v="food trucks"/>
    <d v="2015-01-22T16:29:56"/>
    <d v="2015-02-21T16:29:56"/>
  </r>
  <r>
    <n v="2422"/>
    <s v="Help starting a family owned food truck"/>
    <s v="Family owned business serving BBQ and seafood to the public"/>
    <n v="500"/>
    <n v="1"/>
    <x v="2"/>
    <x v="0"/>
    <s v="USD"/>
    <n v="1426091036"/>
    <n v="1423502636"/>
    <b v="0"/>
    <n v="1"/>
    <b v="0"/>
    <s v="food/food trucks"/>
    <n v="0.2"/>
    <n v="1"/>
    <s v="food"/>
    <s v="food trucks"/>
    <d v="2015-02-09T17:23:56"/>
    <d v="2015-03-11T16:23:56"/>
  </r>
  <r>
    <n v="2423"/>
    <s v="FBTR BBQ"/>
    <s v="FBTR is a Texas-style, North Carolina based, homemade BBQ company looking to bring good meat to the masses."/>
    <n v="60000"/>
    <n v="8"/>
    <x v="2"/>
    <x v="0"/>
    <s v="USD"/>
    <n v="1420044890"/>
    <n v="1417452890"/>
    <b v="0"/>
    <n v="1"/>
    <b v="0"/>
    <s v="food/food trucks"/>
    <n v="1.3333333333333334E-2"/>
    <n v="8"/>
    <s v="food"/>
    <s v="food trucks"/>
    <d v="2014-12-01T16:54:50"/>
    <d v="2014-12-31T16:54:50"/>
  </r>
  <r>
    <n v="2424"/>
    <s v="Lily and Memphs"/>
    <s v="Great and creative food from the heart in the form of a sweet food truck!"/>
    <n v="25000"/>
    <n v="310"/>
    <x v="2"/>
    <x v="0"/>
    <s v="USD"/>
    <n v="1414445108"/>
    <n v="1411853108"/>
    <b v="0"/>
    <n v="9"/>
    <b v="0"/>
    <s v="food/food trucks"/>
    <n v="1.24"/>
    <n v="34.444444444444443"/>
    <s v="food"/>
    <s v="food trucks"/>
    <d v="2014-09-27T21:25:08"/>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s v="food"/>
    <s v="food trucks"/>
    <d v="2016-05-12T21:55:49"/>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s v="food"/>
    <s v="food trucks"/>
    <d v="2015-06-09T04:04:52"/>
    <d v="2015-08-08T04:04:52"/>
  </r>
  <r>
    <n v="2427"/>
    <s v="Wraps in a snap. Fast lunch with a gourmet punch!"/>
    <s v="Fast and simple lunches for those on the go.  All (lunch) deals $10 or less."/>
    <n v="50000"/>
    <n v="1"/>
    <x v="2"/>
    <x v="0"/>
    <s v="USD"/>
    <n v="1458715133"/>
    <n v="1455262733"/>
    <b v="0"/>
    <n v="1"/>
    <b v="0"/>
    <s v="food/food trucks"/>
    <n v="2E-3"/>
    <n v="1"/>
    <s v="food"/>
    <s v="food trucks"/>
    <d v="2016-02-12T07:38:53"/>
    <d v="2016-03-23T06:38:53"/>
  </r>
  <r>
    <n v="2428"/>
    <s v="Premium Burgers"/>
    <s v="From Moo 2 You! We want to offer premium burgers to a taco flooded environment."/>
    <n v="35000"/>
    <n v="1"/>
    <x v="2"/>
    <x v="0"/>
    <s v="USD"/>
    <n v="1426182551"/>
    <n v="1423594151"/>
    <b v="0"/>
    <n v="1"/>
    <b v="0"/>
    <s v="food/food trucks"/>
    <n v="2.8571428571428571E-3"/>
    <n v="1"/>
    <s v="food"/>
    <s v="food trucks"/>
    <d v="2015-02-10T18:49:11"/>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s v="food"/>
    <s v="food trucks"/>
    <d v="2016-12-30T21:06:06"/>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s v="food"/>
    <s v="food trucks"/>
    <d v="2016-01-13T03:08:24"/>
    <d v="2016-02-12T03:08:24"/>
  </r>
  <r>
    <n v="2431"/>
    <s v="Murphy's good eatin'"/>
    <s v="Go to Colorado and run a food truck with homemade food of all kinds."/>
    <n v="100000"/>
    <n v="2"/>
    <x v="2"/>
    <x v="0"/>
    <s v="USD"/>
    <n v="1467080613"/>
    <n v="1461896613"/>
    <b v="0"/>
    <n v="2"/>
    <b v="0"/>
    <s v="food/food trucks"/>
    <n v="2E-3"/>
    <n v="1"/>
    <s v="food"/>
    <s v="food trucks"/>
    <d v="2016-04-29T02:23:33"/>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2"/>
    <n v="1"/>
    <s v="food"/>
    <s v="food trucks"/>
    <d v="2015-02-06T05:14:57"/>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s v="food"/>
    <s v="food trucks"/>
    <d v="2016-01-28T21:35:4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s v="food"/>
    <s v="food trucks"/>
    <d v="2015-06-25T04:27:5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s v="food"/>
    <s v="food trucks"/>
    <d v="2015-09-05T06:39:46"/>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s v="food"/>
    <s v="food trucks"/>
    <d v="2015-11-30T14:46:10"/>
    <d v="2016-01-29T14:46:10"/>
  </r>
  <r>
    <n v="2437"/>
    <s v="Cuppa Gumbos"/>
    <s v="Homemade Gumbo, Stews and Curry to be served hot and fresh everyday at any festival or concert we can attend."/>
    <n v="8000"/>
    <n v="0"/>
    <x v="2"/>
    <x v="0"/>
    <s v="USD"/>
    <n v="1426615200"/>
    <n v="1422400188"/>
    <b v="0"/>
    <n v="0"/>
    <b v="0"/>
    <s v="food/food trucks"/>
    <n v="0"/>
    <n v="0"/>
    <s v="food"/>
    <s v="food trucks"/>
    <d v="2015-01-27T23:09:48"/>
    <d v="2015-03-17T18:00:00"/>
  </r>
  <r>
    <n v="2438"/>
    <s v="FOOD|Art"/>
    <s v="I'm starting a catering and food truck business of southern comfort food. My FOOD is my Art!  _x000a_Thanks for you help!"/>
    <n v="15000"/>
    <n v="50"/>
    <x v="2"/>
    <x v="0"/>
    <s v="USD"/>
    <n v="1449529062"/>
    <n v="1444341462"/>
    <b v="0"/>
    <n v="1"/>
    <b v="0"/>
    <s v="food/food trucks"/>
    <n v="0.33333333333333337"/>
    <n v="50"/>
    <s v="food"/>
    <s v="food trucks"/>
    <d v="2015-10-08T21:57:42"/>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s v="food"/>
    <s v="food trucks"/>
    <d v="2015-09-18T19:38:49"/>
    <d v="2015-10-18T19:38:49"/>
  </r>
  <r>
    <n v="2440"/>
    <s v="The first green Food Truck in Phnom Penh"/>
    <s v="Starting a entire clean energy food truck and set a new standard for Cambodia"/>
    <n v="5000"/>
    <n v="10"/>
    <x v="2"/>
    <x v="18"/>
    <s v="EUR"/>
    <n v="1455399313"/>
    <n v="1452807313"/>
    <b v="0"/>
    <n v="2"/>
    <b v="0"/>
    <s v="food/food trucks"/>
    <n v="0.2"/>
    <n v="5"/>
    <s v="food"/>
    <s v="food trucks"/>
    <d v="2016-01-14T21:35:13"/>
    <d v="2016-02-13T21:35:13"/>
  </r>
  <r>
    <n v="2441"/>
    <s v="Bring Alchemy Pops to the People!"/>
    <s v="YOU can help Alchemy Pops POP up on a street near you!"/>
    <n v="7500"/>
    <n v="8091"/>
    <x v="0"/>
    <x v="0"/>
    <s v="USD"/>
    <n v="1437627540"/>
    <n v="1435806054"/>
    <b v="0"/>
    <n v="109"/>
    <b v="1"/>
    <s v="food/small batch"/>
    <n v="107.88"/>
    <n v="74.22935779816514"/>
    <s v="food"/>
    <s v="small batch"/>
    <d v="2015-07-02T03:00:54"/>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s v="food"/>
    <s v="small batch"/>
    <d v="2015-02-17T16:00:28"/>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s v="food"/>
    <s v="small batch"/>
    <d v="2014-07-16T15:00:22"/>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s v="food"/>
    <s v="small batch"/>
    <d v="2016-04-25T18:06:31"/>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s v="food"/>
    <s v="small batch"/>
    <d v="2015-08-27T04:33:41"/>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s v="food"/>
    <s v="small batch"/>
    <d v="2016-10-27T14:27:51"/>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s v="food"/>
    <s v="small batch"/>
    <d v="2016-10-11T11:16:33"/>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s v="food"/>
    <s v="small batch"/>
    <d v="2016-08-25T07:35:13"/>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s v="food"/>
    <s v="small batch"/>
    <d v="2014-10-31T03:25:15"/>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s v="food"/>
    <s v="small batch"/>
    <d v="2014-09-20T01:44:16"/>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s v="food"/>
    <s v="small batch"/>
    <d v="2017-02-13T21:48:10"/>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s v="food"/>
    <s v="small batch"/>
    <d v="2015-11-30T20:15:00"/>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s v="food"/>
    <s v="small batch"/>
    <d v="2017-01-03T16:36:49"/>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s v="food"/>
    <s v="small batch"/>
    <d v="2017-02-04T04:50:08"/>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s v="food"/>
    <s v="small batch"/>
    <d v="2016-03-23T18:45:50"/>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s v="food"/>
    <s v="small batch"/>
    <d v="2017-01-26T23:03:59"/>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s v="food"/>
    <s v="small batch"/>
    <d v="2016-02-23T14:27:36"/>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s v="food"/>
    <s v="small batch"/>
    <d v="2016-05-05T20:55:1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s v="food"/>
    <s v="small batch"/>
    <d v="2016-02-07T15:18:05"/>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s v="food"/>
    <s v="small batch"/>
    <d v="2016-11-30T04:29:27"/>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s v="music"/>
    <s v="indie rock"/>
    <d v="2011-08-29T00:18:17"/>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s v="music"/>
    <s v="indie rock"/>
    <d v="2012-06-29T04:28:16"/>
    <d v="2012-07-19T04:28:16"/>
  </r>
  <r>
    <n v="2463"/>
    <s v="Emma Ate the Lion &quot;Songs Two Count Too&quot;"/>
    <s v="Emma Ate The Lion's debut full length album"/>
    <n v="2000"/>
    <n v="2325"/>
    <x v="0"/>
    <x v="0"/>
    <s v="USD"/>
    <n v="1366138800"/>
    <n v="1362710425"/>
    <b v="0"/>
    <n v="75"/>
    <b v="1"/>
    <s v="music/indie rock"/>
    <n v="116.25000000000001"/>
    <n v="31"/>
    <s v="music"/>
    <s v="indie rock"/>
    <d v="2013-03-08T02:40:25"/>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s v="music"/>
    <s v="indie rock"/>
    <d v="2015-09-01T21:36:37"/>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s v="music"/>
    <s v="indie rock"/>
    <d v="2012-08-24T17:15:48"/>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s v="music"/>
    <s v="indie rock"/>
    <d v="2013-04-09T02:27:33"/>
    <d v="2013-05-09T02:27:33"/>
  </r>
  <r>
    <n v="2467"/>
    <s v="Nature Boy Explorer EP"/>
    <s v="We've finished our first EP and we're taking it on the road in three weeks! Help us fund manufacturing?"/>
    <n v="1000"/>
    <n v="1185"/>
    <x v="0"/>
    <x v="0"/>
    <s v="USD"/>
    <n v="1336669200"/>
    <n v="1335473931"/>
    <b v="0"/>
    <n v="43"/>
    <b v="1"/>
    <s v="music/indie rock"/>
    <n v="118.5"/>
    <n v="27.558139534883722"/>
    <s v="music"/>
    <s v="indie rock"/>
    <d v="2012-04-26T20:58:51"/>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s v="music"/>
    <s v="indie rock"/>
    <d v="2012-09-22T03:42:01"/>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s v="music"/>
    <s v="indie rock"/>
    <d v="2011-01-14T10:18:4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s v="music"/>
    <s v="indie rock"/>
    <d v="2012-04-24T01:47:35"/>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s v="music"/>
    <s v="indie rock"/>
    <d v="2011-12-16T23:49:52"/>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s v="music"/>
    <s v="indie rock"/>
    <d v="2010-06-25T02:46:20"/>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s v="music"/>
    <s v="indie rock"/>
    <d v="2012-10-11T17:57:49"/>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s v="music"/>
    <s v="indie rock"/>
    <d v="2010-08-27T00:16:16"/>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s v="music"/>
    <s v="indie rock"/>
    <d v="2010-05-12T06:54:15"/>
    <d v="2010-07-10T22:00:0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s v="music"/>
    <s v="indie rock"/>
    <d v="2014-10-01T07:52:50"/>
    <d v="2014-11-03T08:52:50"/>
  </r>
  <r>
    <n v="2477"/>
    <s v="Debut Album"/>
    <s v="Releasing my first album in August, and I need your help in order to get it done!"/>
    <n v="750"/>
    <n v="1285"/>
    <x v="0"/>
    <x v="0"/>
    <s v="USD"/>
    <n v="1344789345"/>
    <n v="1340901345"/>
    <b v="0"/>
    <n v="41"/>
    <b v="1"/>
    <s v="music/indie rock"/>
    <n v="171.33333333333334"/>
    <n v="31.341463414634145"/>
    <s v="music"/>
    <s v="indie rock"/>
    <d v="2012-06-28T16:35:45"/>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s v="music"/>
    <s v="indie rock"/>
    <d v="2012-12-14T22:48:33"/>
    <d v="2013-01-13T22:48:33"/>
  </r>
  <r>
    <n v="2479"/>
    <s v="FUEL FAKE NATIVES"/>
    <s v="Fake Natives is headed on tour this summer. Help them fill their tank with fossil fuels."/>
    <n v="300"/>
    <n v="400.33"/>
    <x v="0"/>
    <x v="0"/>
    <s v="USD"/>
    <n v="1343440800"/>
    <n v="1342545994"/>
    <b v="0"/>
    <n v="16"/>
    <b v="1"/>
    <s v="music/indie rock"/>
    <n v="133.44333333333333"/>
    <n v="25.020624999999999"/>
    <s v="music"/>
    <s v="indie rock"/>
    <d v="2012-07-17T17:26:34"/>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s v="music"/>
    <s v="indie rock"/>
    <d v="2015-08-11T22:28:04"/>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s v="music"/>
    <s v="indie rock"/>
    <d v="2012-03-31T15:30:08"/>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s v="music"/>
    <s v="indie rock"/>
    <d v="2011-06-17T18:46:23"/>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s v="music"/>
    <s v="indie rock"/>
    <d v="2012-03-02T18:00:0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s v="music"/>
    <s v="indie rock"/>
    <d v="2011-08-16T22:00:03"/>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s v="music"/>
    <s v="indie rock"/>
    <d v="2011-09-07T23:57:59"/>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s v="music"/>
    <s v="indie rock"/>
    <d v="2012-03-23T16:59:3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s v="music"/>
    <s v="indie rock"/>
    <d v="2012-04-27T01:59:5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s v="music"/>
    <s v="indie rock"/>
    <d v="2011-10-17T15:11:4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s v="music"/>
    <s v="indie rock"/>
    <d v="2013-04-09T16:33:5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s v="music"/>
    <s v="indie rock"/>
    <d v="2012-04-24T05:27:56"/>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s v="music"/>
    <s v="indie rock"/>
    <d v="2010-12-30T20:08:34"/>
    <d v="2011-01-16T01:51:00"/>
  </r>
  <r>
    <n v="2492"/>
    <s v="SUPER NICE EP 2012"/>
    <s v="We're a band from Hawaii trying to produce our first EP and we need help!"/>
    <n v="600"/>
    <n v="750"/>
    <x v="0"/>
    <x v="0"/>
    <s v="USD"/>
    <n v="1339840740"/>
    <n v="1335397188"/>
    <b v="0"/>
    <n v="27"/>
    <b v="1"/>
    <s v="music/indie rock"/>
    <n v="125"/>
    <n v="27.777777777777779"/>
    <s v="music"/>
    <s v="indie rock"/>
    <d v="2012-04-25T23:39:48"/>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s v="music"/>
    <s v="indie rock"/>
    <d v="2013-03-15T04:02:20"/>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s v="music"/>
    <s v="indie rock"/>
    <d v="2012-04-23T15:29:0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s v="music"/>
    <s v="indie rock"/>
    <d v="2012-05-07T22:42:5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s v="music"/>
    <s v="indie rock"/>
    <d v="2013-02-22T23:54:52"/>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s v="music"/>
    <s v="indie rock"/>
    <d v="2011-07-06T21:05:38"/>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s v="music"/>
    <s v="indie rock"/>
    <d v="2015-01-13T23:13:07"/>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s v="music"/>
    <s v="indie rock"/>
    <d v="2012-11-13T15:33:57"/>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s v="music"/>
    <s v="indie rock"/>
    <d v="2012-05-24T18:32:55"/>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s v="food"/>
    <s v="restaurants"/>
    <d v="2015-08-28T18:38:24"/>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s v="food"/>
    <s v="restaurants"/>
    <d v="2014-08-07T19:48:38"/>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s v="food"/>
    <s v="restaurants"/>
    <d v="2016-05-08T21:35:08"/>
    <d v="2016-06-07T21:06:00"/>
  </r>
  <r>
    <n v="2504"/>
    <s v="Halal Restaurant and Internet Cafe"/>
    <s v="Halal Restaurant and Internet Cafe 20 percent of profits will go to building masjids."/>
    <n v="35000"/>
    <n v="0"/>
    <x v="2"/>
    <x v="0"/>
    <s v="USD"/>
    <n v="1416014534"/>
    <n v="1413418934"/>
    <b v="0"/>
    <n v="0"/>
    <b v="0"/>
    <s v="food/restaurants"/>
    <n v="0"/>
    <n v="0"/>
    <s v="food"/>
    <s v="restaurants"/>
    <d v="2014-10-16T00:22:14"/>
    <d v="2014-11-15T01:22:14"/>
  </r>
  <r>
    <n v="2505"/>
    <s v="PASTATUTION"/>
    <s v="PASTATUTION- The act or practice of engaging in Pasta Making for money.  _x000a__x000a_Help us get the Arcobaleno Pasta Extruder!"/>
    <n v="7000"/>
    <n v="0"/>
    <x v="2"/>
    <x v="0"/>
    <s v="USD"/>
    <n v="1426292416"/>
    <n v="1423704016"/>
    <b v="0"/>
    <n v="0"/>
    <b v="0"/>
    <s v="food/restaurants"/>
    <n v="0"/>
    <n v="0"/>
    <s v="food"/>
    <s v="restaurants"/>
    <d v="2015-02-12T01:20:16"/>
    <d v="2015-03-14T00:20:16"/>
  </r>
  <r>
    <n v="2506"/>
    <s v="Bowlz Cafe, Hull"/>
    <s v="Love cereal as much as we do? Then we need your help! We are opening a worldwide cereal cafe, serving the best in imported cereals!"/>
    <n v="5000"/>
    <n v="30"/>
    <x v="2"/>
    <x v="1"/>
    <s v="GBP"/>
    <n v="1443906000"/>
    <n v="1441955269"/>
    <b v="0"/>
    <n v="2"/>
    <b v="0"/>
    <s v="food/restaurants"/>
    <n v="0.6"/>
    <n v="15"/>
    <s v="food"/>
    <s v="restaurants"/>
    <d v="2015-09-11T07:07:49"/>
    <d v="2015-10-03T21:00:00"/>
  </r>
  <r>
    <n v="2507"/>
    <s v="Help Cafe Talavera get a New Kitchen!"/>
    <s v="Unique dishes for a unique city!."/>
    <n v="42850"/>
    <n v="0"/>
    <x v="2"/>
    <x v="0"/>
    <s v="USD"/>
    <n v="1431308704"/>
    <n v="1428716704"/>
    <b v="0"/>
    <n v="0"/>
    <b v="0"/>
    <s v="food/restaurants"/>
    <n v="0"/>
    <n v="0"/>
    <s v="food"/>
    <s v="restaurants"/>
    <d v="2015-04-11T01:45:04"/>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s v="food"/>
    <s v="restaurants"/>
    <d v="2014-07-15T22:50:34"/>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s v="food"/>
    <s v="restaurants"/>
    <d v="2015-02-23T19:25:4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s v="food"/>
    <s v="restaurants"/>
    <d v="2015-03-15T23:56:12"/>
    <d v="2015-05-14T23:56:12"/>
  </r>
  <r>
    <n v="2511"/>
    <s v="loluli's"/>
    <s v="Fresh Fast Food. A bbq ramen bar thats healthy, tasty and made to order right in front of your eyes....... From flame to bowl"/>
    <n v="100000"/>
    <n v="0"/>
    <x v="2"/>
    <x v="1"/>
    <s v="GBP"/>
    <n v="1454323413"/>
    <n v="1451731413"/>
    <b v="0"/>
    <n v="0"/>
    <b v="0"/>
    <s v="food/restaurants"/>
    <n v="0"/>
    <n v="0"/>
    <s v="food"/>
    <s v="restaurants"/>
    <d v="2016-01-02T10:43:33"/>
    <d v="2016-02-01T10:43:33"/>
  </r>
  <r>
    <n v="2512"/>
    <s v="Somethin' Tasty"/>
    <s v="Somethin' Tasty is a unique coffee, pastry &amp; retail store. We consign from all local sources: pottery, glass &amp; art."/>
    <n v="1150"/>
    <n v="0"/>
    <x v="2"/>
    <x v="0"/>
    <s v="USD"/>
    <n v="1418504561"/>
    <n v="1417208561"/>
    <b v="0"/>
    <n v="0"/>
    <b v="0"/>
    <s v="food/restaurants"/>
    <n v="0"/>
    <n v="0"/>
    <s v="food"/>
    <s v="restaurants"/>
    <d v="2014-11-28T21:02:41"/>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s v="food"/>
    <s v="restaurants"/>
    <d v="2016-12-28T00:09:49"/>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s v="food"/>
    <s v="restaurants"/>
    <d v="2014-08-03T09:21:17"/>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s v="food"/>
    <s v="restaurants"/>
    <d v="2015-01-23T20:09:13"/>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s v="food"/>
    <s v="restaurants"/>
    <d v="2014-10-30T15:40:52"/>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s v="food"/>
    <s v="restaurants"/>
    <d v="2015-02-17T19:15:30"/>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s v="food"/>
    <s v="restaurants"/>
    <d v="2014-10-14T16:20:28"/>
    <d v="2014-11-13T17:20:28"/>
  </r>
  <r>
    <n v="2519"/>
    <s v="Kelli's Kitchen"/>
    <s v="Better than your mom's, better than Cracker Barrel, only at Kelli's Kitchen (all from scratch)."/>
    <n v="150000"/>
    <n v="65"/>
    <x v="2"/>
    <x v="0"/>
    <s v="USD"/>
    <n v="1405741404"/>
    <n v="1403149404"/>
    <b v="0"/>
    <n v="4"/>
    <b v="0"/>
    <s v="food/restaurants"/>
    <n v="4.3333333333333335E-2"/>
    <n v="16.25"/>
    <s v="food"/>
    <s v="restaurants"/>
    <d v="2014-06-19T03:43:24"/>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s v="food"/>
    <s v="restaurants"/>
    <d v="2016-08-30T14:24:45"/>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s v="music"/>
    <s v="classical music"/>
    <d v="2015-09-22T23:13:4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s v="music"/>
    <s v="classical music"/>
    <d v="2016-03-31T13:46:00"/>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s v="music"/>
    <s v="classical music"/>
    <d v="2014-10-18T23:24:52"/>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s v="music"/>
    <s v="classical music"/>
    <d v="2014-11-18T19:22:37"/>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s v="music"/>
    <s v="classical music"/>
    <d v="2012-05-29T20:16:11"/>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s v="music"/>
    <s v="classical music"/>
    <d v="2014-11-10T02:11:14"/>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s v="music"/>
    <s v="classical music"/>
    <d v="2013-09-29T18:01:31"/>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s v="music"/>
    <s v="classical music"/>
    <d v="2015-08-01T20:01:43"/>
    <d v="2015-08-20T11:00:00"/>
  </r>
  <r>
    <n v="2529"/>
    <s v="UrbanArias is DC's Contemporary Opera Company"/>
    <s v="Opera. Short. New."/>
    <n v="6000"/>
    <n v="6257"/>
    <x v="0"/>
    <x v="0"/>
    <s v="USD"/>
    <n v="1332636975"/>
    <n v="1328752575"/>
    <b v="0"/>
    <n v="76"/>
    <b v="1"/>
    <s v="music/classical music"/>
    <n v="104.28333333333333"/>
    <n v="82.328947368421055"/>
    <s v="music"/>
    <s v="classical music"/>
    <d v="2012-02-09T01:56:15"/>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s v="music"/>
    <s v="classical music"/>
    <d v="2015-03-18T20:45:05"/>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s v="music"/>
    <s v="classical music"/>
    <d v="2015-07-23T16:19:14"/>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s v="music"/>
    <s v="classical music"/>
    <d v="2012-07-17T20:22:46"/>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s v="music"/>
    <s v="classical music"/>
    <d v="2013-01-30T18:01:51"/>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s v="music"/>
    <s v="classical music"/>
    <d v="2009-11-10T16:48:32"/>
    <d v="2010-01-01T06:00:00"/>
  </r>
  <r>
    <n v="2535"/>
    <s v="Mark Hayes Requiem Recording"/>
    <s v="Mark Hayes: Requiem Recording"/>
    <n v="20000"/>
    <n v="20755"/>
    <x v="0"/>
    <x v="0"/>
    <s v="USD"/>
    <n v="1417463945"/>
    <n v="1414781945"/>
    <b v="0"/>
    <n v="78"/>
    <b v="1"/>
    <s v="music/classical music"/>
    <n v="103.77499999999999"/>
    <n v="266.08974358974359"/>
    <s v="music"/>
    <s v="classical music"/>
    <d v="2014-10-31T18:59:0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s v="music"/>
    <s v="classical music"/>
    <d v="2013-07-09T02:32:4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s v="music"/>
    <s v="classical music"/>
    <d v="2011-06-02T15:34:15"/>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s v="music"/>
    <s v="classical music"/>
    <d v="2013-01-24T12:14:21"/>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s v="music"/>
    <s v="classical music"/>
    <d v="2014-12-04T21:39:12"/>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s v="music"/>
    <s v="classical music"/>
    <d v="2011-08-30T16:12:01"/>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s v="music"/>
    <s v="classical music"/>
    <d v="2013-07-28T10:46:58"/>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s v="music"/>
    <s v="classical music"/>
    <d v="2013-08-23T10:14:17"/>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s v="music"/>
    <s v="classical music"/>
    <d v="2010-12-02T02:34:58"/>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s v="music"/>
    <s v="classical music"/>
    <d v="2012-06-08T12:29:29"/>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s v="music"/>
    <s v="classical music"/>
    <d v="2015-01-23T03:18:58"/>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s v="music"/>
    <s v="classical music"/>
    <d v="2013-09-07T20:36:19"/>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s v="music"/>
    <s v="classical music"/>
    <d v="2012-03-05T18:33:23"/>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s v="music"/>
    <s v="classical music"/>
    <d v="2016-09-05T15:00:37"/>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s v="music"/>
    <s v="classical music"/>
    <d v="2013-04-26T18:11:10"/>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s v="music"/>
    <s v="classical music"/>
    <d v="2015-08-12T15:13:26"/>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s v="music"/>
    <s v="classical music"/>
    <d v="2012-02-22T06:03:05"/>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5"/>
    <n v="177.5"/>
    <s v="music"/>
    <s v="classical music"/>
    <d v="2017-02-03T19:26:21"/>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s v="music"/>
    <s v="classical music"/>
    <d v="2012-07-23T04:46:47"/>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s v="music"/>
    <s v="classical music"/>
    <d v="2015-05-01T01:52:43"/>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s v="music"/>
    <s v="classical music"/>
    <d v="2012-04-27T15:43:13"/>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s v="music"/>
    <s v="classical music"/>
    <d v="2012-11-09T23:47:37"/>
    <d v="2012-12-24T23:47:37"/>
  </r>
  <r>
    <n v="2557"/>
    <s v="European Tour"/>
    <s v="Raising money for our concert tour of Switzerland and Germany in June/July 2014"/>
    <n v="900"/>
    <n v="1066"/>
    <x v="0"/>
    <x v="1"/>
    <s v="GBP"/>
    <n v="1400176386"/>
    <n v="1397584386"/>
    <b v="0"/>
    <n v="36"/>
    <b v="1"/>
    <s v="music/classical music"/>
    <n v="118.44444444444444"/>
    <n v="29.611111111111111"/>
    <s v="music"/>
    <s v="classical music"/>
    <d v="2014-04-15T17:53:06"/>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s v="music"/>
    <s v="classical music"/>
    <d v="2015-03-30T20:38:26"/>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s v="music"/>
    <s v="classical music"/>
    <d v="2011-10-13T20:58:04"/>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s v="music"/>
    <s v="classical music"/>
    <d v="2015-02-04T22:49:34"/>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s v="food"/>
    <s v="food trucks"/>
    <d v="2015-09-13T12:41:29"/>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s v="food"/>
    <s v="food trucks"/>
    <d v="2016-08-12T12:35:39"/>
    <d v="2016-10-11T12:35:39"/>
  </r>
  <r>
    <n v="2563"/>
    <s v="Phoenix Pearl Boba Tea Truck (Canceled)"/>
    <s v="Michigan based bubble tea and specialty ice cream food truck"/>
    <n v="20000"/>
    <n v="0"/>
    <x v="1"/>
    <x v="0"/>
    <s v="USD"/>
    <n v="1438226451"/>
    <n v="1433042451"/>
    <b v="0"/>
    <n v="0"/>
    <b v="0"/>
    <s v="food/food trucks"/>
    <n v="0"/>
    <n v="0"/>
    <s v="food"/>
    <s v="food trucks"/>
    <d v="2015-05-31T03:20:51"/>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s v="food"/>
    <s v="food trucks"/>
    <d v="2014-07-02T00:58:19"/>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s v="food"/>
    <s v="food trucks"/>
    <d v="2016-03-11T15:36:29"/>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s v="food"/>
    <s v="food trucks"/>
    <d v="2014-07-22T23:32:28"/>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s v="food"/>
    <s v="food trucks"/>
    <d v="2015-03-24T21:05:38"/>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s v="food"/>
    <s v="food trucks"/>
    <d v="2016-08-02T15:59:54"/>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s v="food"/>
    <s v="food trucks"/>
    <d v="2015-08-18T02:31:52"/>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s v="food"/>
    <s v="food trucks"/>
    <d v="2017-01-09T21:40:35"/>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25"/>
    <n v="62.5"/>
    <s v="food"/>
    <s v="food trucks"/>
    <d v="2016-03-20T08:12:01"/>
    <d v="2016-05-19T08:12:01"/>
  </r>
  <r>
    <n v="2572"/>
    <s v="A Dream of Naughty Nachos (Canceled)"/>
    <s v="Mesquite smoked brisket nachos, food truck style, with homemade salsa to make your taste buds dance."/>
    <n v="30000"/>
    <n v="0"/>
    <x v="1"/>
    <x v="0"/>
    <s v="USD"/>
    <n v="1428893517"/>
    <n v="1426301517"/>
    <b v="0"/>
    <n v="0"/>
    <b v="0"/>
    <s v="food/food trucks"/>
    <n v="0"/>
    <n v="0"/>
    <s v="food"/>
    <s v="food trucks"/>
    <d v="2015-03-14T02:51:57"/>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s v="food"/>
    <s v="food trucks"/>
    <d v="2014-07-09T14:12:29"/>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s v="food"/>
    <s v="food trucks"/>
    <d v="2016-04-27T19:49:05"/>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s v="food"/>
    <s v="food trucks"/>
    <d v="2014-12-13T02:36:34"/>
    <d v="2015-01-12T02:36:34"/>
  </r>
  <r>
    <n v="2576"/>
    <s v="2 Go Fast Food (Canceled)"/>
    <s v="A New Twist with an American and Philippine fast food Mobile Trailer."/>
    <n v="10000"/>
    <n v="0"/>
    <x v="1"/>
    <x v="0"/>
    <s v="USD"/>
    <n v="1428707647"/>
    <n v="1424823247"/>
    <b v="0"/>
    <n v="0"/>
    <b v="0"/>
    <s v="food/food trucks"/>
    <n v="0"/>
    <n v="0"/>
    <s v="food"/>
    <s v="food trucks"/>
    <d v="2015-02-25T00:14:07"/>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s v="food"/>
    <s v="food trucks"/>
    <d v="2014-07-10T19:41:3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s v="food"/>
    <s v="food trucks"/>
    <d v="2015-08-22T00:32:59"/>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s v="food"/>
    <s v="food trucks"/>
    <d v="2014-07-17T19:55:03"/>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s v="food"/>
    <s v="food trucks"/>
    <d v="2015-04-16T07:50:03"/>
    <d v="2015-05-16T03:00:0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s v="food"/>
    <s v="food trucks"/>
    <d v="2015-10-17T15:04:58"/>
    <d v="2015-11-16T16:04:58"/>
  </r>
  <r>
    <n v="2582"/>
    <s v="Drunken Wings"/>
    <s v="The place where chicken meets liquor for the first time!"/>
    <n v="90000"/>
    <n v="1"/>
    <x v="2"/>
    <x v="0"/>
    <s v="USD"/>
    <n v="1477784634"/>
    <n v="1475192634"/>
    <b v="0"/>
    <n v="1"/>
    <b v="0"/>
    <s v="food/food trucks"/>
    <n v="1.1111111111111111E-3"/>
    <n v="1"/>
    <s v="food"/>
    <s v="food trucks"/>
    <d v="2016-09-29T23:43:54"/>
    <d v="2016-10-29T23:43:54"/>
  </r>
  <r>
    <n v="2583"/>
    <s v="Crazy Daisy Food Truck"/>
    <s v="Crazy Daisy will become the newest member of the food truck distributors in Kansas City, Missouri."/>
    <n v="1000"/>
    <n v="5"/>
    <x v="2"/>
    <x v="0"/>
    <s v="USD"/>
    <n v="1426526880"/>
    <n v="1421346480"/>
    <b v="0"/>
    <n v="5"/>
    <b v="0"/>
    <s v="food/food trucks"/>
    <n v="0.5"/>
    <n v="1"/>
    <s v="food"/>
    <s v="food trucks"/>
    <d v="2015-01-15T18:28:00"/>
    <d v="2015-03-16T17:28:00"/>
  </r>
  <r>
    <n v="2584"/>
    <s v="Culinary Arts Food Truck Style"/>
    <s v="Bringing quality food to the masses using local premium ingredients, but at a food truck price!"/>
    <n v="10000"/>
    <n v="0"/>
    <x v="2"/>
    <x v="0"/>
    <s v="USD"/>
    <n v="1434341369"/>
    <n v="1431749369"/>
    <b v="0"/>
    <n v="0"/>
    <b v="0"/>
    <s v="food/food trucks"/>
    <n v="0"/>
    <n v="0"/>
    <s v="food"/>
    <s v="food trucks"/>
    <d v="2015-05-16T04:09:29"/>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s v="food"/>
    <s v="food trucks"/>
    <d v="2014-06-05T23:07:12"/>
    <d v="2014-07-05T23:07:12"/>
  </r>
  <r>
    <n v="2586"/>
    <s v="Inspire Healthy Eating"/>
    <s v="I would like to bring fresh salad and food to the streets of London at a reasonable price."/>
    <n v="3000"/>
    <n v="5"/>
    <x v="2"/>
    <x v="1"/>
    <s v="GBP"/>
    <n v="1451030136"/>
    <n v="1448438136"/>
    <b v="0"/>
    <n v="1"/>
    <b v="0"/>
    <s v="food/food trucks"/>
    <n v="0.16666666666666669"/>
    <n v="5"/>
    <s v="food"/>
    <s v="food trucks"/>
    <d v="2015-11-25T07:55:3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s v="food"/>
    <s v="food trucks"/>
    <d v="2015-11-30T16:12:33"/>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s v="food"/>
    <s v="food trucks"/>
    <d v="2015-02-07T16:13:46"/>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s v="food"/>
    <s v="food trucks"/>
    <d v="2016-02-22T12:52:07"/>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s v="food"/>
    <s v="food trucks"/>
    <d v="2016-01-19T14:08:17"/>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s v="food"/>
    <s v="food trucks"/>
    <d v="2016-01-13T21:45:24"/>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s v="food"/>
    <s v="food trucks"/>
    <d v="2014-09-05T19:13:41"/>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s v="food"/>
    <s v="food trucks"/>
    <d v="2015-03-26T20:17:06"/>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s v="food"/>
    <s v="food trucks"/>
    <d v="2014-07-08T23:13:48"/>
    <d v="2014-08-07T23:13:48"/>
  </r>
  <r>
    <n v="2595"/>
    <s v="Food Truck for Little Fox Bakery"/>
    <s v="Looking to put the best baked goods in Bowling Green on wheels"/>
    <n v="15000"/>
    <n v="1825"/>
    <x v="2"/>
    <x v="0"/>
    <s v="USD"/>
    <n v="1487915500"/>
    <n v="1485323500"/>
    <b v="0"/>
    <n v="19"/>
    <b v="0"/>
    <s v="food/food trucks"/>
    <n v="12.166666666666668"/>
    <n v="96.05263157894737"/>
    <s v="food"/>
    <s v="food trucks"/>
    <d v="2017-01-25T05:51:40"/>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s v="food"/>
    <s v="food trucks"/>
    <d v="2014-07-08T15:56:49"/>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s v="food"/>
    <s v="food trucks"/>
    <d v="2016-05-20T08:11:5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s v="food"/>
    <s v="food trucks"/>
    <d v="2015-08-24T20:10:01"/>
    <d v="2015-09-23T20:10:01"/>
  </r>
  <r>
    <n v="2599"/>
    <s v="Empty Ramekins Catering Group"/>
    <s v="The Empty Ramekins Catering Group is looking for your help to start up in Miami Florida!!!!"/>
    <n v="9041"/>
    <n v="90"/>
    <x v="2"/>
    <x v="0"/>
    <s v="USD"/>
    <n v="1407089147"/>
    <n v="1403201147"/>
    <b v="0"/>
    <n v="5"/>
    <b v="0"/>
    <s v="food/food trucks"/>
    <n v="0.99546510341776351"/>
    <n v="18"/>
    <s v="food"/>
    <s v="food trucks"/>
    <d v="2014-06-19T18:05:47"/>
    <d v="2014-08-03T18: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s v="food"/>
    <s v="food trucks"/>
    <d v="2016-01-25T21:36:4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s v="technology"/>
    <s v="space exploration"/>
    <d v="2012-08-29T21:39:09"/>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s v="technology"/>
    <s v="space exploration"/>
    <d v="2014-10-03T17:56:08"/>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s v="technology"/>
    <s v="space exploration"/>
    <d v="2013-12-09T21:54:14"/>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s v="technology"/>
    <s v="space exploration"/>
    <d v="2012-03-30T01:13:43"/>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s v="technology"/>
    <s v="space exploration"/>
    <d v="2016-05-18T12:59:50"/>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s v="technology"/>
    <s v="space exploration"/>
    <d v="2014-03-28T17:06:22"/>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s v="technology"/>
    <s v="space exploration"/>
    <d v="2015-06-29T20:59:32"/>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s v="technology"/>
    <s v="space exploration"/>
    <d v="2017-02-01T19:14:2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s v="technology"/>
    <s v="space exploration"/>
    <d v="2012-06-15T05:42:31"/>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s v="technology"/>
    <s v="space exploration"/>
    <d v="2016-07-13T21:08:45"/>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s v="technology"/>
    <s v="space exploration"/>
    <d v="2016-11-30T08:03:34"/>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s v="technology"/>
    <s v="space exploration"/>
    <d v="2014-12-09T03:26:10"/>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s v="technology"/>
    <s v="space exploration"/>
    <d v="2012-08-22T19:38:14"/>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s v="technology"/>
    <s v="space exploration"/>
    <d v="2014-04-01T17:00:12"/>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s v="technology"/>
    <s v="space exploration"/>
    <d v="2016-03-24T11:56:04"/>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s v="technology"/>
    <s v="space exploration"/>
    <d v="2015-07-26T23:52:09"/>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s v="technology"/>
    <s v="space exploration"/>
    <d v="2014-09-20T20:59:11"/>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s v="technology"/>
    <s v="space exploration"/>
    <d v="2015-10-02T19:01:01"/>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s v="technology"/>
    <s v="space exploration"/>
    <d v="2015-09-26T21:13:24"/>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s v="technology"/>
    <s v="space exploration"/>
    <d v="2015-09-04T04:00:42"/>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s v="technology"/>
    <s v="space exploration"/>
    <d v="2015-04-21T17:56:28"/>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s v="technology"/>
    <s v="space exploration"/>
    <d v="2016-11-15T17:50:16"/>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s v="technology"/>
    <s v="space exploration"/>
    <d v="2016-11-18T06:09:26"/>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s v="technology"/>
    <s v="space exploration"/>
    <d v="2012-08-23T10:07:02"/>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s v="technology"/>
    <s v="space exploration"/>
    <d v="2016-10-15T19:26:48"/>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s v="technology"/>
    <s v="space exploration"/>
    <d v="2015-05-04T15:04:29"/>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s v="technology"/>
    <s v="space exploration"/>
    <d v="2015-10-27T19:54:21"/>
    <d v="2015-11-26T20:54:21"/>
  </r>
  <r>
    <n v="2628"/>
    <s v="Pie In Space!"/>
    <s v="A high school freshman is sending pie into space and you can be a part of it.  GO SCIENCE!!!"/>
    <n v="839"/>
    <n v="926"/>
    <x v="0"/>
    <x v="0"/>
    <s v="USD"/>
    <n v="1417389067"/>
    <n v="1415661067"/>
    <b v="0"/>
    <n v="21"/>
    <b v="1"/>
    <s v="technology/space exploration"/>
    <n v="110.36948748510132"/>
    <n v="44.095238095238095"/>
    <s v="technology"/>
    <s v="space exploration"/>
    <d v="2014-11-10T23:11:07"/>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s v="technology"/>
    <s v="space exploration"/>
    <d v="2015-04-14T12:55:22"/>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s v="technology"/>
    <s v="space exploration"/>
    <d v="2016-06-03T02:31:52"/>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s v="technology"/>
    <s v="space exploration"/>
    <d v="2015-08-02T04:03:47"/>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s v="technology"/>
    <s v="space exploration"/>
    <d v="2016-05-04T01:28:59"/>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s v="technology"/>
    <s v="space exploration"/>
    <d v="2014-01-28T19:45:32"/>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s v="technology"/>
    <s v="space exploration"/>
    <d v="2016-08-30T15:45:21"/>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s v="technology"/>
    <s v="space exploration"/>
    <d v="2015-02-02T22:49:21"/>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s v="technology"/>
    <s v="space exploration"/>
    <d v="2016-09-23T14:45:14"/>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s v="technology"/>
    <s v="space exploration"/>
    <d v="2016-09-26T13:11:15"/>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s v="technology"/>
    <s v="space exploration"/>
    <d v="2014-12-16T21:54:55"/>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s v="technology"/>
    <s v="space exploration"/>
    <d v="2015-01-20T20:45:48"/>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s v="technology"/>
    <s v="space exploration"/>
    <d v="2015-04-09T03:51:14"/>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s v="technology"/>
    <s v="space exploration"/>
    <d v="2014-08-29T19:51:03"/>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s v="technology"/>
    <s v="space exploration"/>
    <d v="2016-06-15T05:55:08"/>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s v="technology"/>
    <s v="space exploration"/>
    <d v="2016-11-15T13:58:35"/>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s v="technology"/>
    <s v="space exploration"/>
    <d v="2017-02-08T19:00:35"/>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s v="technology"/>
    <s v="space exploration"/>
    <d v="2014-10-09T20:13:23"/>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s v="technology"/>
    <s v="space exploration"/>
    <d v="2015-08-10T07:31:09"/>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s v="technology"/>
    <s v="space exploration"/>
    <d v="2015-07-15T06:16:59"/>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s v="technology"/>
    <s v="space exploration"/>
    <d v="2016-02-08T17:09:20"/>
    <d v="2016-03-09T17:09:20"/>
  </r>
  <r>
    <n v="2649"/>
    <s v="The Mission - Please Check Back Soon (Canceled)"/>
    <s v="They have launched a Kickstarter."/>
    <n v="125000"/>
    <n v="124"/>
    <x v="1"/>
    <x v="0"/>
    <s v="USD"/>
    <n v="1454370941"/>
    <n v="1449186941"/>
    <b v="0"/>
    <n v="3"/>
    <b v="0"/>
    <s v="technology/space exploration"/>
    <n v="9.920000000000001E-2"/>
    <n v="41.333333333333336"/>
    <s v="technology"/>
    <s v="space exploration"/>
    <d v="2015-12-03T23:55:41"/>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s v="technology"/>
    <s v="space exploration"/>
    <d v="2016-11-21T14:59:03"/>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s v="technology"/>
    <s v="space exploration"/>
    <d v="2015-11-19T19:20:09"/>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s v="technology"/>
    <s v="space exploration"/>
    <d v="2014-11-10T03:48:45"/>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s v="technology"/>
    <s v="space exploration"/>
    <d v="2014-05-12T15:38:47"/>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s v="technology"/>
    <s v="space exploration"/>
    <d v="2015-02-20T14:25:26"/>
    <d v="2015-04-21T13:25:26"/>
  </r>
  <r>
    <n v="2655"/>
    <s v="Balloons (Canceled)"/>
    <s v="Thank you for your support!"/>
    <n v="15000"/>
    <n v="3155"/>
    <x v="1"/>
    <x v="0"/>
    <s v="USD"/>
    <n v="1455048000"/>
    <n v="1452631647"/>
    <b v="0"/>
    <n v="43"/>
    <b v="0"/>
    <s v="technology/space exploration"/>
    <n v="21.033333333333335"/>
    <n v="73.372093023255815"/>
    <s v="technology"/>
    <s v="space exploration"/>
    <d v="2016-01-12T20:47:27"/>
    <d v="2016-02-09T20:00:0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s v="technology"/>
    <s v="space exploration"/>
    <d v="2017-02-01T16:31:28"/>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s v="technology"/>
    <s v="space exploration"/>
    <d v="2016-06-30T22:17:33"/>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s v="technology"/>
    <s v="space exploration"/>
    <d v="2016-06-30T21:13:14"/>
    <d v="2016-07-30T21:13:14"/>
  </r>
  <r>
    <n v="2659"/>
    <s v="test (Canceled)"/>
    <s v="test"/>
    <n v="49000"/>
    <n v="1333"/>
    <x v="1"/>
    <x v="0"/>
    <s v="USD"/>
    <n v="1429321210"/>
    <n v="1426729210"/>
    <b v="0"/>
    <n v="10"/>
    <b v="0"/>
    <s v="technology/space exploration"/>
    <n v="2.7204081632653061"/>
    <n v="133.30000000000001"/>
    <s v="technology"/>
    <s v="space exploration"/>
    <d v="2015-03-19T01:40:10"/>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s v="technology"/>
    <s v="space exploration"/>
    <d v="2015-09-25T17:06:58"/>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s v="technology"/>
    <s v="makerspaces"/>
    <d v="2013-09-25T23:00:10"/>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s v="technology"/>
    <s v="makerspaces"/>
    <d v="2015-07-22T17:55:13"/>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s v="technology"/>
    <s v="makerspaces"/>
    <d v="2015-08-06T14:56:47"/>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s v="technology"/>
    <s v="makerspaces"/>
    <d v="2015-11-05T00:36:37"/>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s v="technology"/>
    <s v="makerspaces"/>
    <d v="2015-03-20T21:29:34"/>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s v="technology"/>
    <s v="makerspaces"/>
    <d v="2015-08-19T18:20:39"/>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s v="technology"/>
    <s v="makerspaces"/>
    <d v="2016-01-11T22:13:36"/>
    <d v="2016-02-10T22:13:36"/>
  </r>
  <r>
    <n v="2668"/>
    <s v="UOttawa Makermobile"/>
    <s v="Creativity on the go! |_x000a_CrÃ©ativitÃ© en mouvement !"/>
    <n v="1000"/>
    <n v="1707"/>
    <x v="0"/>
    <x v="5"/>
    <s v="CAD"/>
    <n v="1447079520"/>
    <n v="1443449265"/>
    <b v="0"/>
    <n v="28"/>
    <b v="1"/>
    <s v="technology/makerspaces"/>
    <n v="170.70000000000002"/>
    <n v="60.964285714285715"/>
    <s v="technology"/>
    <s v="makerspaces"/>
    <d v="2015-09-28T14:07:45"/>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s v="technology"/>
    <s v="makerspaces"/>
    <d v="2015-11-11T00:51:36"/>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s v="technology"/>
    <s v="makerspaces"/>
    <d v="2014-07-01T00:29:4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s v="technology"/>
    <s v="makerspaces"/>
    <d v="2014-11-19T17:58:36"/>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s v="technology"/>
    <s v="makerspaces"/>
    <d v="2015-12-06T21:13:10"/>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s v="technology"/>
    <s v="makerspaces"/>
    <d v="2014-09-30T12:59:59"/>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s v="technology"/>
    <s v="makerspaces"/>
    <d v="2016-06-08T15:11:10"/>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s v="technology"/>
    <s v="makerspaces"/>
    <d v="2014-10-11T20:34:49"/>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s v="technology"/>
    <s v="makerspaces"/>
    <d v="2016-04-22T14:59:34"/>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s v="technology"/>
    <s v="makerspaces"/>
    <d v="2014-06-03T00:42:23"/>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s v="technology"/>
    <s v="makerspaces"/>
    <d v="2015-08-25T19:09:25"/>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s v="technology"/>
    <s v="makerspaces"/>
    <d v="2015-01-29T00:01:34"/>
    <d v="2015-02-28T00:01:34"/>
  </r>
  <r>
    <n v="2680"/>
    <s v="iHeart Pillow"/>
    <s v="iHeartPillow, Connecting loved ones"/>
    <n v="32000"/>
    <n v="276"/>
    <x v="2"/>
    <x v="3"/>
    <s v="EUR"/>
    <n v="1459915491"/>
    <n v="1457327091"/>
    <b v="0"/>
    <n v="4"/>
    <b v="0"/>
    <s v="technology/makerspaces"/>
    <n v="0.86250000000000004"/>
    <n v="69"/>
    <s v="technology"/>
    <s v="makerspaces"/>
    <d v="2016-03-07T05:04:51"/>
    <d v="2016-04-06T04:04:51"/>
  </r>
  <r>
    <n v="2681"/>
    <s v="Jolly's Hot Dogs An All-Beef Coney Dog"/>
    <s v="Jolly's Hot Dogs: A beef hot dog topped with deliciously seasoned ground beef, mustard and minced onions."/>
    <n v="8000"/>
    <n v="55"/>
    <x v="2"/>
    <x v="0"/>
    <s v="USD"/>
    <n v="1405027750"/>
    <n v="1402867750"/>
    <b v="0"/>
    <n v="2"/>
    <b v="0"/>
    <s v="food/food trucks"/>
    <n v="0.6875"/>
    <n v="27.5"/>
    <s v="food"/>
    <s v="food trucks"/>
    <d v="2014-06-15T21:29:10"/>
    <d v="2014-07-10T21:29:10"/>
  </r>
  <r>
    <n v="2682"/>
    <s v="Toastie's Gourmet Toast"/>
    <s v="Gourmet Toast is the culinary combination, neigh, perfection of America's most under-utilized snack: Toast."/>
    <n v="6000"/>
    <n v="1698"/>
    <x v="2"/>
    <x v="0"/>
    <s v="USD"/>
    <n v="1416635940"/>
    <n v="1413838540"/>
    <b v="0"/>
    <n v="20"/>
    <b v="0"/>
    <s v="food/food trucks"/>
    <n v="28.299999999999997"/>
    <n v="84.9"/>
    <s v="food"/>
    <s v="food trucks"/>
    <d v="2014-10-20T20:55:40"/>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s v="food"/>
    <s v="food trucks"/>
    <d v="2015-01-30T18:07:20"/>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s v="food"/>
    <s v="food trucks"/>
    <d v="2014-06-30T21:57:05"/>
    <d v="2014-08-09T21:57:05"/>
  </r>
  <r>
    <n v="2685"/>
    <s v="Nana's Home Cooking on Wheels"/>
    <s v="Home cooked meals made by Nana. Indiana's famous tenderloin sandwiches, Nana's homemade cole slaw and so much more."/>
    <n v="50000"/>
    <n v="10"/>
    <x v="2"/>
    <x v="0"/>
    <s v="USD"/>
    <n v="1430149330"/>
    <n v="1424968930"/>
    <b v="0"/>
    <n v="1"/>
    <b v="0"/>
    <s v="food/food trucks"/>
    <n v="0.02"/>
    <n v="10"/>
    <s v="food"/>
    <s v="food trucks"/>
    <d v="2015-02-26T16:42:10"/>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s v="food"/>
    <s v="food trucks"/>
    <d v="2014-09-10T23:23:43"/>
    <d v="2014-09-30T23:23:43"/>
  </r>
  <r>
    <n v="2687"/>
    <s v="Munch Wagon"/>
    <s v="Your American Pizzas, Wings, Stuffed Gouda Burger, Sweet &amp; Russet Potato Fries served on a food Truck!!"/>
    <n v="15000"/>
    <n v="0"/>
    <x v="2"/>
    <x v="0"/>
    <s v="USD"/>
    <n v="1435591318"/>
    <n v="1432999318"/>
    <b v="0"/>
    <n v="0"/>
    <b v="0"/>
    <s v="food/food trucks"/>
    <n v="0"/>
    <n v="0"/>
    <s v="food"/>
    <s v="food trucks"/>
    <d v="2015-05-30T15:21:58"/>
    <d v="2015-06-29T15:21:58"/>
  </r>
  <r>
    <n v="2688"/>
    <s v="Mac N Cheez Food Truck"/>
    <s v="The amazing gourmet Mac N Cheez Food Truck Campaigne!"/>
    <n v="50000"/>
    <n v="74"/>
    <x v="2"/>
    <x v="0"/>
    <s v="USD"/>
    <n v="1424746800"/>
    <n v="1422067870"/>
    <b v="0"/>
    <n v="14"/>
    <b v="0"/>
    <s v="food/food trucks"/>
    <n v="0.14799999999999999"/>
    <n v="5.2857142857142856"/>
    <s v="food"/>
    <s v="food trucks"/>
    <d v="2015-01-24T02:51:10"/>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s v="food"/>
    <s v="food trucks"/>
    <d v="2016-06-30T23:04:50"/>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s v="food"/>
    <s v="food trucks"/>
    <d v="2015-04-19T02:31:16"/>
    <d v="2015-06-03T02:31:16"/>
  </r>
  <r>
    <n v="2691"/>
    <s v="Cook"/>
    <s v="A Great New local Food Truck serving up ethnic fusion inspired eats in Ottawa."/>
    <n v="65000"/>
    <n v="35"/>
    <x v="2"/>
    <x v="5"/>
    <s v="CAD"/>
    <n v="1431278557"/>
    <n v="1427390557"/>
    <b v="0"/>
    <n v="2"/>
    <b v="0"/>
    <s v="food/food trucks"/>
    <n v="5.3846153846153842E-2"/>
    <n v="17.5"/>
    <s v="food"/>
    <s v="food trucks"/>
    <d v="2015-03-26T17:22:37"/>
    <d v="2015-05-10T17:22:37"/>
  </r>
  <r>
    <n v="2692"/>
    <s v="&quot;Sami j's Food Truck&quot;"/>
    <s v="Our food truck will bring you -_x000a_                       Fast, Fresh, Food -_x000a_                            Throughout the Omaha area"/>
    <n v="3500"/>
    <n v="25"/>
    <x v="2"/>
    <x v="0"/>
    <s v="USD"/>
    <n v="1427266860"/>
    <n v="1424678460"/>
    <b v="0"/>
    <n v="1"/>
    <b v="0"/>
    <s v="food/food trucks"/>
    <n v="0.7142857142857143"/>
    <n v="25"/>
    <s v="food"/>
    <s v="food trucks"/>
    <d v="2015-02-23T08:01:00"/>
    <d v="2015-03-25T07: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s v="food"/>
    <s v="food trucks"/>
    <d v="2014-07-14T03:19:26"/>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s v="food"/>
    <s v="food trucks"/>
    <d v="2014-08-27T03:22:19"/>
    <d v="2014-09-26T03:22:19"/>
  </r>
  <r>
    <n v="2695"/>
    <s v="Fat daddy mac food truck"/>
    <s v="I am creating food magic on the go! Amazing food isn't just for sitdown restaraunts anymore!"/>
    <n v="15000"/>
    <n v="71"/>
    <x v="2"/>
    <x v="0"/>
    <s v="USD"/>
    <n v="1428981718"/>
    <n v="1423801318"/>
    <b v="0"/>
    <n v="3"/>
    <b v="0"/>
    <s v="food/food trucks"/>
    <n v="0.47333333333333333"/>
    <n v="23.666666666666668"/>
    <s v="food"/>
    <s v="food trucks"/>
    <d v="2015-02-13T04:21:58"/>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s v="food"/>
    <s v="food trucks"/>
    <d v="2014-11-21T20:16:00"/>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s v="food"/>
    <s v="food trucks"/>
    <d v="2015-07-02T22:33:43"/>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s v="food"/>
    <s v="food trucks"/>
    <d v="2014-05-28T21:33:28"/>
    <d v="2014-06-27T21:33:28"/>
  </r>
  <r>
    <n v="2699"/>
    <s v="my bakery truck"/>
    <s v="Hi, I want make my first bakery. Food truck was great, but I not have a car licence. So, help me to be my dream!"/>
    <n v="2"/>
    <n v="0"/>
    <x v="2"/>
    <x v="5"/>
    <s v="CAD"/>
    <n v="1407533463"/>
    <n v="1404941463"/>
    <b v="0"/>
    <n v="0"/>
    <b v="0"/>
    <s v="food/food trucks"/>
    <n v="0"/>
    <n v="0"/>
    <s v="food"/>
    <s v="food trucks"/>
    <d v="2014-07-09T21:31:03"/>
    <d v="2014-08-08T21:31:03"/>
  </r>
  <r>
    <n v="2700"/>
    <s v="Holly's Hot Stuff"/>
    <s v="I currently own and operate a hot dog cart. I am hoping to purchase a used food truck so I can do business year round!"/>
    <n v="9999"/>
    <n v="70"/>
    <x v="2"/>
    <x v="0"/>
    <s v="USD"/>
    <n v="1411073972"/>
    <n v="1408481972"/>
    <b v="0"/>
    <n v="4"/>
    <b v="0"/>
    <s v="food/food trucks"/>
    <n v="0.7000700070007001"/>
    <n v="17.5"/>
    <s v="food"/>
    <s v="food trucks"/>
    <d v="2014-08-19T20:59:32"/>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s v="theater"/>
    <s v="spaces"/>
    <d v="2017-03-07T18:35:34"/>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s v="theater"/>
    <s v="spaces"/>
    <d v="2017-03-06T19:14:37"/>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s v="theater"/>
    <s v="spaces"/>
    <d v="2017-01-21T16:33:50"/>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s v="theater"/>
    <s v="spaces"/>
    <d v="2017-02-21T20:41:54"/>
    <d v="2017-04-05T19:41:54"/>
  </r>
  <r>
    <n v="2705"/>
    <s v="Fischer Theatre Marquee"/>
    <s v="Help light the lights at the historic Fischer Theatre in Danville, IL."/>
    <n v="16500"/>
    <n v="1739"/>
    <x v="3"/>
    <x v="0"/>
    <s v="USD"/>
    <n v="1490389158"/>
    <n v="1486504758"/>
    <b v="0"/>
    <n v="8"/>
    <b v="0"/>
    <s v="theater/spaces"/>
    <n v="10.539393939393939"/>
    <n v="217.375"/>
    <s v="theater"/>
    <s v="spaces"/>
    <d v="2017-02-07T21:59:18"/>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s v="theater"/>
    <s v="spaces"/>
    <d v="2014-09-17T07:04:43"/>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s v="theater"/>
    <s v="spaces"/>
    <d v="2013-04-27T18:47:23"/>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s v="theater"/>
    <s v="spaces"/>
    <d v="2016-05-22T16:45:26"/>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s v="theater"/>
    <s v="spaces"/>
    <d v="2016-08-30T03:35:41"/>
    <d v="2016-10-04T03:59:00"/>
  </r>
  <r>
    <n v="2710"/>
    <s v="House of Yes"/>
    <s v="Building Brooklyn's own creative venue for circus, theater and events of all types."/>
    <n v="60000"/>
    <n v="92340.21"/>
    <x v="0"/>
    <x v="0"/>
    <s v="USD"/>
    <n v="1407549600"/>
    <n v="1404797428"/>
    <b v="1"/>
    <n v="1088"/>
    <b v="1"/>
    <s v="theater/spaces"/>
    <n v="153.90035000000003"/>
    <n v="84.871516544117654"/>
    <s v="theater"/>
    <s v="spaces"/>
    <d v="2014-07-08T05:30:28"/>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s v="theater"/>
    <s v="spaces"/>
    <d v="2014-05-21T17:53:10"/>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s v="theater"/>
    <s v="spaces"/>
    <d v="2013-06-07T01:29:20"/>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s v="theater"/>
    <s v="spaces"/>
    <d v="2015-11-14T15:41:24"/>
    <d v="2015-12-24T15:41:24"/>
  </r>
  <r>
    <n v="2714"/>
    <s v="The Crane Theater"/>
    <s v="The Crane will be the new home for independent theater in Northeast Minneapolis"/>
    <n v="25000"/>
    <n v="29089"/>
    <x v="0"/>
    <x v="0"/>
    <s v="USD"/>
    <n v="1476486000"/>
    <n v="1474040596"/>
    <b v="1"/>
    <n v="305"/>
    <b v="1"/>
    <s v="theater/spaces"/>
    <n v="116.35599999999999"/>
    <n v="95.373770491803285"/>
    <s v="theater"/>
    <s v="spaces"/>
    <d v="2016-09-16T15:43:16"/>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s v="theater"/>
    <s v="spaces"/>
    <d v="2016-01-18T09:33:48"/>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s v="theater"/>
    <s v="spaces"/>
    <d v="2015-09-08T07:59:53"/>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s v="theater"/>
    <s v="spaces"/>
    <d v="2014-10-22T21:57:29"/>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s v="theater"/>
    <s v="spaces"/>
    <d v="2016-04-05T14:19:05"/>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s v="theater"/>
    <s v="spaces"/>
    <d v="2016-02-18T00:44:54"/>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s v="theater"/>
    <s v="spaces"/>
    <d v="2016-10-12T11:10:53"/>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s v="technology"/>
    <s v="hardware"/>
    <d v="2013-08-07T13:03:18"/>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s v="technology"/>
    <s v="hardware"/>
    <d v="2016-11-30T20:34:13"/>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s v="technology"/>
    <s v="hardware"/>
    <d v="2014-11-01T20:08:08"/>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s v="technology"/>
    <s v="hardware"/>
    <d v="2015-07-14T07:50:59"/>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s v="technology"/>
    <s v="hardware"/>
    <d v="2017-01-10T17:52:15"/>
    <d v="2017-03-01T17:52:15"/>
  </r>
  <r>
    <n v="2726"/>
    <s v="Krimston TWO - Dual SIM case for iPhone"/>
    <s v="Krimston TWO: iPhone Dual SIM Case"/>
    <n v="100000"/>
    <n v="105745"/>
    <x v="0"/>
    <x v="0"/>
    <s v="USD"/>
    <n v="1461333311"/>
    <n v="1458741311"/>
    <b v="0"/>
    <n v="404"/>
    <b v="1"/>
    <s v="technology/hardware"/>
    <n v="105.745"/>
    <n v="261.74504950495049"/>
    <s v="technology"/>
    <s v="hardware"/>
    <d v="2016-03-23T13:55:11"/>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s v="technology"/>
    <s v="hardware"/>
    <d v="2015-07-13T16:14:23"/>
    <d v="2015-08-07T16:14:23"/>
  </r>
  <r>
    <n v="2728"/>
    <s v="Multi-Function SSD Shield for the Raspberry Pi 2"/>
    <s v="SSD, WiFi, RTC w/Battery and high power USB all in one shield."/>
    <n v="15000"/>
    <n v="30274"/>
    <x v="0"/>
    <x v="0"/>
    <s v="USD"/>
    <n v="1451485434"/>
    <n v="1448461434"/>
    <b v="0"/>
    <n v="392"/>
    <b v="1"/>
    <s v="technology/hardware"/>
    <n v="201.82666666666668"/>
    <n v="77.229591836734699"/>
    <s v="technology"/>
    <s v="hardware"/>
    <d v="2015-11-25T14:23:54"/>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s v="technology"/>
    <s v="hardware"/>
    <d v="2015-04-01T05:46:37"/>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s v="technology"/>
    <s v="hardware"/>
    <d v="2013-03-18T12:59:35"/>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s v="technology"/>
    <s v="hardware"/>
    <d v="2014-08-21T12:37:02"/>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s v="technology"/>
    <s v="hardware"/>
    <d v="2013-04-25T19:23:48"/>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s v="technology"/>
    <s v="hardware"/>
    <d v="2015-02-09T06:32:54"/>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s v="technology"/>
    <s v="hardware"/>
    <d v="2016-09-13T16:03:12"/>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s v="technology"/>
    <s v="hardware"/>
    <d v="2013-02-11T02:54:10"/>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s v="technology"/>
    <s v="hardware"/>
    <d v="2014-03-24T15:59:33"/>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s v="technology"/>
    <s v="hardware"/>
    <d v="2013-12-03T22:01:2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s v="technology"/>
    <s v="hardware"/>
    <d v="2016-09-07T03:26:44"/>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s v="technology"/>
    <s v="hardware"/>
    <d v="2014-03-21T21:18:37"/>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s v="technology"/>
    <s v="hardware"/>
    <d v="2015-02-10T00:45:52"/>
    <d v="2015-03-11T23:45:52"/>
  </r>
  <r>
    <n v="2741"/>
    <s v="Mrs. Brown and Her Lost Puppy."/>
    <s v="Help me publish my 1st children's book as an aspiring author!"/>
    <n v="8000"/>
    <n v="35"/>
    <x v="2"/>
    <x v="0"/>
    <s v="USD"/>
    <n v="1413770820"/>
    <n v="1412005602"/>
    <b v="0"/>
    <n v="4"/>
    <b v="0"/>
    <s v="publishing/children's books"/>
    <n v="0.43750000000000006"/>
    <n v="8.75"/>
    <s v="publishing"/>
    <s v="children's books"/>
    <d v="2014-09-29T15:46:42"/>
    <d v="2014-10-20T02:07:00"/>
  </r>
  <r>
    <n v="2742"/>
    <s v="What a Zoo!"/>
    <s v="The pachyderms at the Denver Zoo are moving. Follow along on the convoluted journey to their new home."/>
    <n v="2500"/>
    <n v="731"/>
    <x v="2"/>
    <x v="0"/>
    <s v="USD"/>
    <n v="1337102187"/>
    <n v="1335892587"/>
    <b v="0"/>
    <n v="18"/>
    <b v="0"/>
    <s v="publishing/children's books"/>
    <n v="29.24"/>
    <n v="40.611111111111114"/>
    <s v="publishing"/>
    <s v="children's books"/>
    <d v="2012-05-01T17:16:27"/>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s v="publishing"/>
    <s v="children's books"/>
    <d v="2016-09-19T07:53:27"/>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s v="publishing"/>
    <s v="children's books"/>
    <d v="2012-01-30T01:29:58"/>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s v="publishing"/>
    <s v="children's books"/>
    <d v="2012-05-15T23:42:48"/>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s v="publishing"/>
    <s v="children's books"/>
    <d v="2014-07-30T18:45:11"/>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s v="publishing"/>
    <s v="children's books"/>
    <d v="2012-05-15T15:33:1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
    <n v="13.25"/>
    <s v="publishing"/>
    <s v="children's books"/>
    <d v="2016-08-03T17:03:22"/>
    <d v="2016-09-02T17:03:22"/>
  </r>
  <r>
    <n v="2749"/>
    <s v="A Tree is a Tree, no matter what you see.  CHILDREN'S BOOK"/>
    <s v="Self-publishing my children's book."/>
    <n v="10000"/>
    <n v="110"/>
    <x v="2"/>
    <x v="0"/>
    <s v="USD"/>
    <n v="1428171037"/>
    <n v="1425582637"/>
    <b v="0"/>
    <n v="2"/>
    <b v="0"/>
    <s v="publishing/children's books"/>
    <n v="1.0999999999999999"/>
    <n v="55"/>
    <s v="publishing"/>
    <s v="children's books"/>
    <d v="2015-03-05T19:10:37"/>
    <d v="2015-04-04T18:10:37"/>
  </r>
  <r>
    <n v="2750"/>
    <s v="My Child, My Blessing"/>
    <s v="This is a journal where parents daily write something positive about their child.  Places for pictures, too."/>
    <n v="1999"/>
    <n v="0"/>
    <x v="2"/>
    <x v="0"/>
    <s v="USD"/>
    <n v="1341086400"/>
    <n v="1340055345"/>
    <b v="0"/>
    <n v="0"/>
    <b v="0"/>
    <s v="publishing/children's books"/>
    <n v="0"/>
    <n v="0"/>
    <s v="publishing"/>
    <s v="children's books"/>
    <d v="2012-06-18T21:35:45"/>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s v="publishing"/>
    <s v="children's books"/>
    <d v="2014-04-18T21:17:22"/>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s v="publishing"/>
    <s v="children's books"/>
    <d v="2011-11-08T18:21:44"/>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s v="publishing"/>
    <s v="children's books"/>
    <d v="2012-07-27T21:37:0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s v="publishing"/>
    <s v="children's books"/>
    <d v="2014-08-12T15:15:51"/>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s v="publishing"/>
    <s v="children's books"/>
    <d v="2015-03-09T18:58:47"/>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s v="publishing"/>
    <s v="children's books"/>
    <d v="2013-12-12T21:36:41"/>
    <d v="2014-01-11T21:36:41"/>
  </r>
  <r>
    <n v="2757"/>
    <s v="C is for Crooked"/>
    <s v="A children's letter book that Lampoons Hillary Clinton"/>
    <n v="1500"/>
    <n v="10"/>
    <x v="2"/>
    <x v="0"/>
    <s v="USD"/>
    <n v="1470498332"/>
    <n v="1469202332"/>
    <b v="0"/>
    <n v="2"/>
    <b v="0"/>
    <s v="publishing/children's books"/>
    <n v="0.66666666666666674"/>
    <n v="5"/>
    <s v="publishing"/>
    <s v="children's books"/>
    <d v="2016-07-22T15:45:32"/>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s v="publishing"/>
    <s v="children's books"/>
    <d v="2016-09-26T10:36:23"/>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s v="publishing"/>
    <s v="children's books"/>
    <d v="2016-06-03T08:47:46"/>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s v="publishing"/>
    <s v="children's books"/>
    <d v="2013-05-21T11:04:18"/>
    <d v="2013-06-20T11:04:18"/>
  </r>
  <r>
    <n v="2761"/>
    <s v="Learn U.S. Geography: Dreaming my way across The U.S."/>
    <s v="Help me give away 500 copies of my picture book so more kids will know US geography!"/>
    <n v="5000"/>
    <n v="36"/>
    <x v="2"/>
    <x v="0"/>
    <s v="USD"/>
    <n v="1357176693"/>
    <n v="1354584693"/>
    <b v="0"/>
    <n v="4"/>
    <b v="0"/>
    <s v="publishing/children's books"/>
    <n v="0.72"/>
    <n v="9"/>
    <s v="publishing"/>
    <s v="children's books"/>
    <d v="2012-12-04T01:31:33"/>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s v="publishing"/>
    <s v="children's books"/>
    <d v="2012-01-19T00:53:15"/>
    <d v="2012-03-18T23:53:15"/>
  </r>
  <r>
    <n v="2763"/>
    <s v="My Christmas Star"/>
    <s v="How Santa finds childrens homes without getting lost by following certain stars."/>
    <n v="39400"/>
    <n v="90"/>
    <x v="2"/>
    <x v="0"/>
    <s v="USD"/>
    <n v="1369403684"/>
    <n v="1365515684"/>
    <b v="0"/>
    <n v="3"/>
    <b v="0"/>
    <s v="publishing/children's books"/>
    <n v="0.22842639593908631"/>
    <n v="30"/>
    <s v="publishing"/>
    <s v="children's books"/>
    <d v="2013-04-09T13:54:44"/>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s v="publishing"/>
    <s v="children's books"/>
    <d v="2012-05-01T07:00:31"/>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s v="publishing"/>
    <s v="children's books"/>
    <d v="2012-10-12T13:53:48"/>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s v="publishing"/>
    <s v="children's books"/>
    <d v="2011-07-12T16:01:58"/>
    <d v="2011-08-11T16: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s v="publishing"/>
    <s v="children's books"/>
    <d v="2015-06-17T23:00:50"/>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s v="publishing"/>
    <s v="children's books"/>
    <d v="2012-02-28T14:45:23"/>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25"/>
    <n v="1"/>
    <s v="publishing"/>
    <s v="children's books"/>
    <d v="2014-04-16T19:49:50"/>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s v="publishing"/>
    <s v="children's books"/>
    <d v="2014-02-16T16:55:3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s v="publishing"/>
    <s v="children's books"/>
    <d v="2012-12-14T12:45:40"/>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s v="publishing"/>
    <s v="children's books"/>
    <d v="2013-09-20T20:51:34"/>
    <d v="2013-10-05T20: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s v="publishing"/>
    <s v="children's books"/>
    <d v="2016-04-14T20:45:21"/>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s v="publishing"/>
    <s v="children's books"/>
    <d v="2013-02-06T03:02:08"/>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s v="publishing"/>
    <s v="children's books"/>
    <d v="2011-11-16T00:19:14"/>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s v="publishing"/>
    <s v="children's books"/>
    <d v="2015-05-12T07:07:5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s v="publishing"/>
    <s v="children's books"/>
    <d v="2015-06-17T16:03:24"/>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s v="publishing"/>
    <s v="children's books"/>
    <d v="2014-07-26T23:28:26"/>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s v="publishing"/>
    <s v="children's books"/>
    <d v="2015-10-23T14:03:41"/>
    <d v="2015-11-22T15:03:41"/>
  </r>
  <r>
    <n v="2780"/>
    <s v="Travel with baby"/>
    <s v="Turn the World with my kids, and then write a book with the advice for traveling with baby"/>
    <n v="100000"/>
    <n v="0"/>
    <x v="2"/>
    <x v="13"/>
    <s v="EUR"/>
    <n v="1489142688"/>
    <n v="1486550688"/>
    <b v="0"/>
    <n v="0"/>
    <b v="0"/>
    <s v="publishing/children's books"/>
    <n v="0"/>
    <n v="0"/>
    <s v="publishing"/>
    <s v="children's books"/>
    <d v="2017-02-08T10:44:48"/>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s v="theater"/>
    <s v="plays"/>
    <d v="2015-01-14T22:35:54"/>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s v="theater"/>
    <s v="plays"/>
    <d v="2015-01-22T22:11:58"/>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s v="theater"/>
    <s v="plays"/>
    <d v="2015-04-09T12:50:46"/>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s v="theater"/>
    <s v="plays"/>
    <d v="2014-10-08T18:54:03"/>
    <d v="2014-10-29T18: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s v="theater"/>
    <s v="plays"/>
    <d v="2016-07-07T04:32:47"/>
    <d v="2016-08-05T21:00:00"/>
  </r>
  <r>
    <n v="2786"/>
    <s v="Fierce"/>
    <s v="A heart-melting farce about sex, art and the lovelorn lay-abouts of London-town."/>
    <n v="2500"/>
    <n v="2946"/>
    <x v="0"/>
    <x v="1"/>
    <s v="GBP"/>
    <n v="1404913180"/>
    <n v="1403703580"/>
    <b v="0"/>
    <n v="74"/>
    <b v="1"/>
    <s v="theater/plays"/>
    <n v="117.83999999999999"/>
    <n v="39.810810810810814"/>
    <s v="theater"/>
    <s v="plays"/>
    <d v="2014-06-25T13:39:40"/>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s v="theater"/>
    <s v="plays"/>
    <d v="2014-06-18T04:45:52"/>
    <d v="2014-07-18T04:45:52"/>
  </r>
  <r>
    <n v="2788"/>
    <s v="ACT Underground Theatre, TLDC"/>
    <s v="MOVING FORWARD! WE HAVE REACHED GOAL BUT HAVE MORE TIME!! PLEASE CONSIDER PLEDGING."/>
    <n v="2000"/>
    <n v="2050"/>
    <x v="0"/>
    <x v="0"/>
    <s v="USD"/>
    <n v="1469811043"/>
    <n v="1467219043"/>
    <b v="0"/>
    <n v="20"/>
    <b v="1"/>
    <s v="theater/plays"/>
    <n v="102.49999999999999"/>
    <n v="102.5"/>
    <s v="theater"/>
    <s v="plays"/>
    <d v="2016-06-29T16:50:43"/>
    <d v="2016-07-29T16:50:43"/>
  </r>
  <r>
    <n v="2789"/>
    <s v="The Adventurers Club"/>
    <s v="BNT's Biggest Adventure So Far: Our 2015 full length production!"/>
    <n v="3000"/>
    <n v="3035"/>
    <x v="0"/>
    <x v="0"/>
    <s v="USD"/>
    <n v="1426132800"/>
    <n v="1424477934"/>
    <b v="0"/>
    <n v="24"/>
    <b v="1"/>
    <s v="theater/plays"/>
    <n v="101.16666666666667"/>
    <n v="126.45833333333333"/>
    <s v="theater"/>
    <s v="plays"/>
    <d v="2015-02-21T00:18:54"/>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s v="theater"/>
    <s v="plays"/>
    <d v="2015-01-12T22:31:43"/>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s v="theater"/>
    <s v="plays"/>
    <d v="2016-08-09T21:35:59"/>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s v="theater"/>
    <s v="plays"/>
    <d v="2015-06-28T05:32:39"/>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s v="theater"/>
    <s v="plays"/>
    <d v="2015-06-21T10:03:25"/>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s v="theater"/>
    <s v="plays"/>
    <d v="2016-02-16T16:35:59"/>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s v="theater"/>
    <s v="plays"/>
    <d v="2014-05-21T12:37:21"/>
    <d v="2014-06-06T23:00:00"/>
  </r>
  <r>
    <n v="2796"/>
    <s v="Fishcakes"/>
    <s v="Fishcakes is a piece of new writing for the Camden Fringe that explores a story of love, loss, and all the â€˜little things'."/>
    <n v="800"/>
    <n v="924"/>
    <x v="0"/>
    <x v="1"/>
    <s v="GBP"/>
    <n v="1404564028"/>
    <n v="1401972028"/>
    <b v="0"/>
    <n v="21"/>
    <b v="1"/>
    <s v="theater/plays"/>
    <n v="115.5"/>
    <n v="44"/>
    <s v="theater"/>
    <s v="plays"/>
    <d v="2014-06-05T12:40:28"/>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s v="theater"/>
    <s v="plays"/>
    <d v="2014-06-08T22:34:00"/>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s v="theater"/>
    <s v="plays"/>
    <d v="2015-07-16T16:12:01"/>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s v="theater"/>
    <s v="plays"/>
    <d v="2016-05-17T06:21:10"/>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s v="theater"/>
    <s v="plays"/>
    <d v="2014-11-05T13:16:06"/>
    <d v="2015-01-04T13:16:06"/>
  </r>
  <r>
    <n v="2801"/>
    <s v="A Dream Play"/>
    <s v="Arise Theatre Company's production of August Strindberg's expressionist masterpiece 'A Dream Play'."/>
    <n v="500"/>
    <n v="666"/>
    <x v="0"/>
    <x v="2"/>
    <s v="AUD"/>
    <n v="1412938800"/>
    <n v="1411019409"/>
    <b v="0"/>
    <n v="13"/>
    <b v="1"/>
    <s v="theater/plays"/>
    <n v="133.20000000000002"/>
    <n v="51.230769230769234"/>
    <s v="theater"/>
    <s v="plays"/>
    <d v="2014-09-18T05:50:09"/>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s v="theater"/>
    <s v="plays"/>
    <d v="2015-07-07T15:31:47"/>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s v="theater"/>
    <s v="plays"/>
    <d v="2015-06-03T01:34:36"/>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s v="theater"/>
    <s v="plays"/>
    <d v="2014-08-30T10:53:10"/>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s v="theater"/>
    <s v="plays"/>
    <d v="2015-07-28T12:07:53"/>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s v="theater"/>
    <s v="plays"/>
    <d v="2015-06-30T06:24:50"/>
    <d v="2015-08-05T11:00:00"/>
  </r>
  <r>
    <n v="2807"/>
    <s v="The Commission Theatre Co."/>
    <s v="Bringing Shakespeare back to the Playwrights"/>
    <n v="5000"/>
    <n v="6300"/>
    <x v="0"/>
    <x v="0"/>
    <s v="USD"/>
    <n v="1435611438"/>
    <n v="1433019438"/>
    <b v="0"/>
    <n v="93"/>
    <b v="1"/>
    <s v="theater/plays"/>
    <n v="126"/>
    <n v="67.741935483870961"/>
    <s v="theater"/>
    <s v="plays"/>
    <d v="2015-05-30T20:57:18"/>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s v="theater"/>
    <s v="plays"/>
    <d v="2015-07-23T20:18:55"/>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s v="theater"/>
    <s v="plays"/>
    <d v="2016-03-22T11:55:25"/>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s v="theater"/>
    <s v="plays"/>
    <d v="2014-04-30T03:21:04"/>
    <d v="2014-06-01T03:59:00"/>
  </r>
  <r>
    <n v="2811"/>
    <s v="Ray Gunn and Starburst"/>
    <s v="Ray Gunn and Starburst is an audio sci-fi/comedy sending up the tropes of classic and pulp science-fiction."/>
    <n v="10000"/>
    <n v="10027"/>
    <x v="0"/>
    <x v="1"/>
    <s v="GBP"/>
    <n v="1424692503"/>
    <n v="1422100503"/>
    <b v="0"/>
    <n v="108"/>
    <b v="1"/>
    <s v="theater/plays"/>
    <n v="100.27"/>
    <n v="92.842592592592595"/>
    <s v="theater"/>
    <s v="plays"/>
    <d v="2015-01-24T11:55:03"/>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s v="theater"/>
    <s v="plays"/>
    <d v="2015-02-19T17:51:38"/>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s v="theater"/>
    <s v="plays"/>
    <d v="2016-11-19T17:49:21"/>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s v="theater"/>
    <s v="plays"/>
    <d v="2015-04-09T09:35:15"/>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s v="theater"/>
    <s v="plays"/>
    <d v="2016-07-08T18:38:29"/>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s v="theater"/>
    <s v="plays"/>
    <d v="2015-07-03T11:13:12"/>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s v="theater"/>
    <s v="plays"/>
    <d v="2015-01-19T15:14:22"/>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s v="theater"/>
    <s v="plays"/>
    <d v="2015-09-03T14:21:26"/>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s v="theater"/>
    <s v="plays"/>
    <d v="2015-05-15T12:36:4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s v="theater"/>
    <s v="plays"/>
    <d v="2016-02-01T14:39:49"/>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s v="theater"/>
    <s v="plays"/>
    <d v="2014-08-24T22:08:55"/>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s v="theater"/>
    <s v="plays"/>
    <d v="2015-02-25T16:24:5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s v="theater"/>
    <s v="plays"/>
    <d v="2015-03-04T00:16:46"/>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s v="theater"/>
    <s v="plays"/>
    <d v="2015-05-12T06:29:56"/>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s v="theater"/>
    <s v="plays"/>
    <d v="2015-11-04T19:01:26"/>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s v="theater"/>
    <s v="plays"/>
    <d v="2015-06-16T00:50:12"/>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s v="theater"/>
    <s v="plays"/>
    <d v="2016-05-04T16:24:26"/>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s v="theater"/>
    <s v="plays"/>
    <d v="2015-09-07T06:21:09"/>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s v="theater"/>
    <s v="plays"/>
    <d v="2016-05-05T10:25:18"/>
    <d v="2016-06-02T10:25:18"/>
  </r>
  <r>
    <n v="2830"/>
    <s v="Nakhtik and Avalon"/>
    <s v="Avalon is a new South African Township play and Nakhtik is a  danced political lecture."/>
    <n v="3000"/>
    <n v="3000"/>
    <x v="0"/>
    <x v="0"/>
    <s v="USD"/>
    <n v="1399867140"/>
    <n v="1398802148"/>
    <b v="0"/>
    <n v="11"/>
    <b v="1"/>
    <s v="theater/plays"/>
    <n v="100"/>
    <n v="272.72727272727275"/>
    <s v="theater"/>
    <s v="plays"/>
    <d v="2014-04-29T20:09:08"/>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s v="theater"/>
    <s v="plays"/>
    <d v="2015-06-16T19:47:50"/>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s v="theater"/>
    <s v="plays"/>
    <d v="2014-10-26T17:01:34"/>
    <d v="2014-11-23T22:00:00"/>
  </r>
  <r>
    <n v="2833"/>
    <s v="Star Man Rocket Man"/>
    <s v="A new play about exploring outer space"/>
    <n v="2700"/>
    <n v="2923"/>
    <x v="0"/>
    <x v="0"/>
    <s v="USD"/>
    <n v="1444528800"/>
    <n v="1442804633"/>
    <b v="0"/>
    <n v="35"/>
    <b v="1"/>
    <s v="theater/plays"/>
    <n v="108.25925925925925"/>
    <n v="83.51428571428572"/>
    <s v="theater"/>
    <s v="plays"/>
    <d v="2015-09-21T03:03:5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s v="theater"/>
    <s v="plays"/>
    <d v="2015-01-15T23:02:10"/>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s v="theater"/>
    <s v="plays"/>
    <d v="2015-11-05T16:53:37"/>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s v="theater"/>
    <s v="plays"/>
    <d v="2017-01-11T06:16:58"/>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s v="theater"/>
    <s v="plays"/>
    <d v="2015-10-30T21:48:04"/>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s v="theater"/>
    <s v="plays"/>
    <d v="2014-07-22T14:34:56"/>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s v="theater"/>
    <s v="plays"/>
    <d v="2014-08-02T05:45:54"/>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s v="theater"/>
    <s v="plays"/>
    <d v="2015-02-25T00:51:19"/>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s v="theater"/>
    <s v="plays"/>
    <d v="2015-10-14T17:44:57"/>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s v="theater"/>
    <s v="plays"/>
    <d v="2014-05-25T22:51:35"/>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s v="theater"/>
    <s v="plays"/>
    <d v="2016-05-02T17:42:30"/>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s v="theater"/>
    <s v="plays"/>
    <d v="2016-12-05T13:06:20"/>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s v="theater"/>
    <s v="plays"/>
    <d v="2015-04-09T00:23:53"/>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s v="theater"/>
    <s v="plays"/>
    <d v="2015-04-14T16:36:34"/>
    <d v="2015-05-29T16:36:34"/>
  </r>
  <r>
    <n v="2847"/>
    <s v="COLOR ME"/>
    <s v="Dark secrets come to light when Mariah meets Stella. They find a way to face the south's largest elephant in the room: RACISM."/>
    <n v="2000"/>
    <n v="0"/>
    <x v="2"/>
    <x v="0"/>
    <s v="USD"/>
    <n v="1464031265"/>
    <n v="1458847265"/>
    <b v="0"/>
    <n v="0"/>
    <b v="0"/>
    <s v="theater/plays"/>
    <n v="0"/>
    <n v="0"/>
    <s v="theater"/>
    <s v="plays"/>
    <d v="2016-03-24T19:21:05"/>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s v="theater"/>
    <s v="plays"/>
    <d v="2015-04-29T15:34:19"/>
    <d v="2015-05-29T15:34:19"/>
  </r>
  <r>
    <n v="2849"/>
    <s v="100, Acre Wood"/>
    <s v="NonSens!cal tackles the struggles of four people with mental health issues/disorders inspired by A.A Milne's Winnie the Pooh"/>
    <n v="500"/>
    <n v="5"/>
    <x v="2"/>
    <x v="1"/>
    <s v="GBP"/>
    <n v="1461406600"/>
    <n v="1458814600"/>
    <b v="0"/>
    <n v="1"/>
    <b v="0"/>
    <s v="theater/plays"/>
    <n v="1"/>
    <n v="5"/>
    <s v="theater"/>
    <s v="plays"/>
    <d v="2016-03-24T10:16:40"/>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s v="theater"/>
    <s v="plays"/>
    <d v="2014-08-07T00:10:11"/>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s v="theater"/>
    <s v="plays"/>
    <d v="2016-01-21T00:03:49"/>
    <d v="2016-01-29T23:17:00"/>
  </r>
  <r>
    <n v="2852"/>
    <s v="Freedom Train"/>
    <s v="Just one time back to the past on the Freedom Train will open your eyes and your lives will never ever be the same!"/>
    <n v="5000"/>
    <n v="95"/>
    <x v="2"/>
    <x v="0"/>
    <s v="USD"/>
    <n v="1403312703"/>
    <n v="1400720703"/>
    <b v="0"/>
    <n v="6"/>
    <b v="0"/>
    <s v="theater/plays"/>
    <n v="1.9"/>
    <n v="15.833333333333334"/>
    <s v="theater"/>
    <s v="plays"/>
    <d v="2014-05-22T01:05:03"/>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s v="theater"/>
    <s v="plays"/>
    <d v="2014-07-16T04:34:57"/>
    <d v="2014-09-14T04: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s v="theater"/>
    <s v="plays"/>
    <d v="2015-04-17T17:11:59"/>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s v="theater"/>
    <s v="plays"/>
    <d v="2016-01-01T00:11:11"/>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s v="theater"/>
    <s v="plays"/>
    <d v="2015-06-10T00:54:07"/>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s v="theater"/>
    <s v="plays"/>
    <d v="2016-12-22T22:04:55"/>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s v="theater"/>
    <s v="plays"/>
    <d v="2014-11-11T13:04:55"/>
    <d v="2014-12-05T11:28:00"/>
  </r>
  <r>
    <n v="2859"/>
    <s v="Grover Theatre Company (GTC)"/>
    <s v="A theatre company that will create works to inspire young people and get everyone involved."/>
    <n v="2000"/>
    <n v="35"/>
    <x v="2"/>
    <x v="2"/>
    <s v="AUD"/>
    <n v="1444984904"/>
    <n v="1439800904"/>
    <b v="0"/>
    <n v="1"/>
    <b v="0"/>
    <s v="theater/plays"/>
    <n v="1.7500000000000002"/>
    <n v="35"/>
    <s v="theater"/>
    <s v="plays"/>
    <d v="2015-08-17T08:41:44"/>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s v="theater"/>
    <s v="plays"/>
    <d v="2016-04-20T19:12:56"/>
    <d v="2016-06-19T19:12:56"/>
  </r>
  <r>
    <n v="2861"/>
    <s v="Julius Caesar"/>
    <s v="The University of Queensland Drama Production Course is putting on an adaptation of William Shakespeares Julius Caesar"/>
    <n v="250"/>
    <n v="80"/>
    <x v="2"/>
    <x v="2"/>
    <s v="AUD"/>
    <n v="1443103848"/>
    <n v="1441894248"/>
    <b v="0"/>
    <n v="3"/>
    <b v="0"/>
    <s v="theater/plays"/>
    <n v="32"/>
    <n v="26.666666666666668"/>
    <s v="theater"/>
    <s v="plays"/>
    <d v="2015-09-10T14:10:48"/>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s v="theater"/>
    <s v="plays"/>
    <d v="2014-05-25T18:57:09"/>
    <d v="2014-06-24T18:57:09"/>
  </r>
  <r>
    <n v="2863"/>
    <s v="Equality Theatre"/>
    <s v="I would like to start a Acting Company that supports and includes LGBTQ youth and young adults in very conservative North Texas"/>
    <n v="50000"/>
    <n v="20"/>
    <x v="2"/>
    <x v="0"/>
    <s v="USD"/>
    <n v="1410279123"/>
    <n v="1405095123"/>
    <b v="0"/>
    <n v="1"/>
    <b v="0"/>
    <s v="theater/plays"/>
    <n v="0.04"/>
    <n v="20"/>
    <s v="theater"/>
    <s v="plays"/>
    <d v="2014-07-11T16:12:03"/>
    <d v="2014-09-09T16:12:03"/>
  </r>
  <r>
    <n v="2864"/>
    <s v="'Haunting Julia' by Alan Ayckbourn"/>
    <s v="Accessible, original theatre for all!"/>
    <n v="2500"/>
    <n v="40"/>
    <x v="2"/>
    <x v="1"/>
    <s v="GBP"/>
    <n v="1437139080"/>
    <n v="1434552207"/>
    <b v="0"/>
    <n v="3"/>
    <b v="0"/>
    <s v="theater/plays"/>
    <n v="1.6"/>
    <n v="13.333333333333334"/>
    <s v="theater"/>
    <s v="plays"/>
    <d v="2015-06-17T14:43:27"/>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s v="theater"/>
    <s v="plays"/>
    <d v="2014-11-07T02:44:19"/>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s v="theater"/>
    <s v="plays"/>
    <d v="2016-09-14T22:55:21"/>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s v="theater"/>
    <s v="plays"/>
    <d v="2016-06-10T04:41:12"/>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s v="theater"/>
    <s v="plays"/>
    <d v="2016-09-05T19:50:54"/>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s v="theater"/>
    <s v="plays"/>
    <d v="2016-06-19T14:14:41"/>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s v="theater"/>
    <s v="plays"/>
    <d v="2014-04-17T04:32:45"/>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s v="theater"/>
    <s v="plays"/>
    <d v="2014-12-01T17:43:33"/>
    <d v="2014-12-21T17:43:33"/>
  </r>
  <r>
    <n v="2872"/>
    <s v="Loud Arts"/>
    <s v="Local Theatre group in Loudoun County, Virginia. Looking for funds to start producing shows!"/>
    <n v="3000"/>
    <n v="0"/>
    <x v="2"/>
    <x v="0"/>
    <s v="USD"/>
    <n v="1434768438"/>
    <n v="1429584438"/>
    <b v="0"/>
    <n v="0"/>
    <b v="0"/>
    <s v="theater/plays"/>
    <n v="0"/>
    <n v="0"/>
    <s v="theater"/>
    <s v="plays"/>
    <d v="2015-04-21T02:47:18"/>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s v="theater"/>
    <s v="plays"/>
    <d v="2014-12-29T19:37:11"/>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s v="theater"/>
    <s v="plays"/>
    <d v="2016-12-18T20:16:26"/>
    <d v="2017-01-17T20: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s v="theater"/>
    <s v="plays"/>
    <d v="2016-04-05T03:04:53"/>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s v="theater"/>
    <s v="plays"/>
    <d v="2015-06-16T17:51:19"/>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s v="theater"/>
    <s v="plays"/>
    <d v="2016-10-29T22:55:24"/>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s v="theater"/>
    <s v="plays"/>
    <d v="2015-05-04T14:46:35"/>
    <d v="2015-07-03T14: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s v="theater"/>
    <s v="plays"/>
    <d v="2015-12-21T17:24:21"/>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s v="theater"/>
    <s v="plays"/>
    <d v="2015-07-07T21:44:12"/>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s v="theater"/>
    <s v="plays"/>
    <d v="2014-10-04T14:20:36"/>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s v="theater"/>
    <s v="plays"/>
    <d v="2016-04-01T14:18:38"/>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s v="theater"/>
    <s v="plays"/>
    <d v="2016-01-01T21:40:37"/>
    <d v="2016-02-06T04:59:00"/>
  </r>
  <r>
    <n v="2884"/>
    <s v="The Lizard King, a play by Jay Jeff Jones"/>
    <s v="Come explore the dream world of Jim Morrison, rock singer, mystic, poet, shaman."/>
    <n v="45000"/>
    <n v="185"/>
    <x v="2"/>
    <x v="0"/>
    <s v="USD"/>
    <n v="1417800435"/>
    <n v="1415208435"/>
    <b v="0"/>
    <n v="4"/>
    <b v="0"/>
    <s v="theater/plays"/>
    <n v="0.41111111111111115"/>
    <n v="46.25"/>
    <s v="theater"/>
    <s v="plays"/>
    <d v="2014-11-05T17:27:15"/>
    <d v="2014-12-05T17:27:15"/>
  </r>
  <r>
    <n v="2885"/>
    <s v="The Wedding"/>
    <s v="An historic and proud work of Polish nationalistic literature performed on stage."/>
    <n v="400"/>
    <n v="130"/>
    <x v="2"/>
    <x v="0"/>
    <s v="USD"/>
    <n v="1426294201"/>
    <n v="1423705801"/>
    <b v="0"/>
    <n v="5"/>
    <b v="0"/>
    <s v="theater/plays"/>
    <n v="32.5"/>
    <n v="26"/>
    <s v="theater"/>
    <s v="plays"/>
    <d v="2015-02-12T01:50:01"/>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s v="theater"/>
    <s v="plays"/>
    <d v="2015-09-14T15:11:24"/>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s v="theater"/>
    <s v="plays"/>
    <d v="2014-12-12T10:15:24"/>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s v="theater"/>
    <s v="plays"/>
    <d v="2014-10-10T12:50:40"/>
    <d v="2014-10-18T04:59:0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s v="theater"/>
    <s v="plays"/>
    <d v="2014-07-30T20:43:05"/>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s v="theater"/>
    <s v="plays"/>
    <d v="2014-07-11T17:49:52"/>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s v="theater"/>
    <s v="plays"/>
    <d v="2016-02-15T21:12:08"/>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s v="theater"/>
    <s v="plays"/>
    <d v="2014-08-18T17:08:24"/>
    <d v="2014-08-25T21:00:00"/>
  </r>
  <r>
    <n v="2893"/>
    <s v="REDISCOVERING KIA THE PLAY"/>
    <s v="Fundraising for REDISCOVERING KIA THE PLAY"/>
    <n v="5000"/>
    <n v="25"/>
    <x v="2"/>
    <x v="0"/>
    <s v="USD"/>
    <n v="1420768800"/>
    <n v="1415644395"/>
    <b v="0"/>
    <n v="2"/>
    <b v="0"/>
    <s v="theater/plays"/>
    <n v="0.5"/>
    <n v="12.5"/>
    <s v="theater"/>
    <s v="plays"/>
    <d v="2014-11-10T18:33:15"/>
    <d v="2015-01-09T02:00:00"/>
  </r>
  <r>
    <n v="2894"/>
    <s v="How Could You Do This To Me (The Stage Play)"/>
    <s v="This Is A Story About A Woman A Man And A Woman"/>
    <n v="50000"/>
    <n v="0"/>
    <x v="2"/>
    <x v="0"/>
    <s v="USD"/>
    <n v="1428100815"/>
    <n v="1422920415"/>
    <b v="0"/>
    <n v="0"/>
    <b v="0"/>
    <s v="theater/plays"/>
    <n v="0"/>
    <n v="0"/>
    <s v="theater"/>
    <s v="plays"/>
    <d v="2015-02-02T23:40:15"/>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s v="theater"/>
    <s v="plays"/>
    <d v="2014-06-21T13:19:52"/>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s v="theater"/>
    <s v="plays"/>
    <d v="2016-11-27T21:48:41"/>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s v="theater"/>
    <s v="plays"/>
    <d v="2015-09-11T15:30:58"/>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s v="theater"/>
    <s v="plays"/>
    <d v="2015-10-01T15:57:33"/>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s v="theater"/>
    <s v="plays"/>
    <d v="2016-05-25T01:52:38"/>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s v="theater"/>
    <s v="plays"/>
    <d v="2014-07-10T05:37:12"/>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0.8"/>
    <n v="3"/>
    <s v="theater"/>
    <s v="plays"/>
    <d v="2014-12-09T21:42:19"/>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s v="theater"/>
    <s v="plays"/>
    <d v="2015-07-25T10:33:16"/>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s v="theater"/>
    <s v="plays"/>
    <d v="2015-07-11T04:00:18"/>
    <d v="2015-09-09T04:00:18"/>
  </r>
  <r>
    <n v="2904"/>
    <s v="The Love Shack"/>
    <s v="A Tequila slammer with a slice of Tarantino, a line of the London Fringe scene and a shot of â€œBreaking Badâ€. New Writing."/>
    <n v="1500"/>
    <n v="75"/>
    <x v="2"/>
    <x v="1"/>
    <s v="GBP"/>
    <n v="1415534400"/>
    <n v="1414538031"/>
    <b v="0"/>
    <n v="4"/>
    <b v="0"/>
    <s v="theater/plays"/>
    <n v="5"/>
    <n v="18.75"/>
    <s v="theater"/>
    <s v="plays"/>
    <d v="2014-10-28T23:13:51"/>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s v="theater"/>
    <s v="plays"/>
    <d v="2016-08-24T01:21:53"/>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s v="theater"/>
    <s v="plays"/>
    <d v="2015-07-14T15:34:2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08"/>
    <n v="1"/>
    <s v="theater"/>
    <s v="plays"/>
    <d v="2016-03-15T21:03:5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s v="theater"/>
    <s v="plays"/>
    <d v="2016-05-09T17:33:39"/>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s v="theater"/>
    <s v="plays"/>
    <d v="2014-10-17T06:23:21"/>
    <d v="2014-11-25T19:46:00"/>
  </r>
  <r>
    <n v="2910"/>
    <s v="Strive"/>
    <s v="Free drama, dance and singing workshops for disadvantaged young people to inspire, create and help them follow their dreams."/>
    <n v="30000"/>
    <n v="1"/>
    <x v="2"/>
    <x v="1"/>
    <s v="GBP"/>
    <n v="1434139887"/>
    <n v="1428955887"/>
    <b v="0"/>
    <n v="1"/>
    <b v="0"/>
    <s v="theater/plays"/>
    <n v="3.3333333333333335E-3"/>
    <n v="1"/>
    <s v="theater"/>
    <s v="plays"/>
    <d v="2015-04-13T20:11:27"/>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s v="theater"/>
    <s v="plays"/>
    <d v="2015-05-18T18:27:06"/>
    <d v="2015-06-27T18: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s v="theater"/>
    <s v="plays"/>
    <d v="2015-12-16T03:09:34"/>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02"/>
    <n v="1"/>
    <s v="theater"/>
    <s v="plays"/>
    <d v="2014-07-08T22:08:59"/>
    <d v="2014-09-06T22:08:59"/>
  </r>
  <r>
    <n v="2914"/>
    <s v="Hercules the Panto"/>
    <s v="Hercules must complete four challenges in order to meet the father he never knew"/>
    <n v="25000"/>
    <n v="1"/>
    <x v="2"/>
    <x v="1"/>
    <s v="GBP"/>
    <n v="1426365994"/>
    <n v="1421185594"/>
    <b v="0"/>
    <n v="1"/>
    <b v="0"/>
    <s v="theater/plays"/>
    <n v="4.0000000000000001E-3"/>
    <n v="1"/>
    <s v="theater"/>
    <s v="plays"/>
    <d v="2015-01-13T21:46:3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s v="theater"/>
    <s v="plays"/>
    <d v="2016-02-15T09:33:10"/>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s v="theater"/>
    <s v="plays"/>
    <d v="2014-04-26T11:26:29"/>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s v="theater"/>
    <s v="plays"/>
    <d v="2015-08-29T05:37:27"/>
    <d v="2015-09-16T05: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s v="theater"/>
    <s v="plays"/>
    <d v="2015-10-01T15:06:47"/>
    <d v="2015-10-29T15:06:47"/>
  </r>
  <r>
    <n v="2919"/>
    <s v="While the Stars Fall"/>
    <s v="A full staged reading of a new play about a boy who learns how to be happy from the most unexpected person."/>
    <n v="600"/>
    <n v="51"/>
    <x v="2"/>
    <x v="0"/>
    <s v="USD"/>
    <n v="1407250329"/>
    <n v="1404658329"/>
    <b v="0"/>
    <n v="6"/>
    <b v="0"/>
    <s v="theater/plays"/>
    <n v="8.5"/>
    <n v="8.5"/>
    <s v="theater"/>
    <s v="plays"/>
    <d v="2014-07-06T14:52:0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s v="theater"/>
    <s v="plays"/>
    <d v="2015-02-23T19:01:1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s v="theater"/>
    <s v="musical"/>
    <d v="2014-08-26T21:16:44"/>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s v="theater"/>
    <s v="musical"/>
    <d v="2015-04-03T20:58:47"/>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s v="theater"/>
    <s v="musical"/>
    <d v="2015-01-09T03:39:39"/>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s v="theater"/>
    <s v="musical"/>
    <d v="2015-04-09T13:21:50"/>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s v="theater"/>
    <s v="musical"/>
    <d v="2014-08-12T14:01:08"/>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s v="theater"/>
    <s v="musical"/>
    <d v="2015-02-09T18:22:59"/>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s v="theater"/>
    <s v="musical"/>
    <d v="2014-06-16T16:03:49"/>
    <d v="2014-07-15T05:00:00"/>
  </r>
  <r>
    <n v="2928"/>
    <s v="Music Theatre of Idaho Presents &quot;A Year with Frog and Toad"/>
    <s v="This is a touring production for schools in the Treasure Valley!"/>
    <n v="1000"/>
    <n v="1000"/>
    <x v="0"/>
    <x v="0"/>
    <s v="USD"/>
    <n v="1457135846"/>
    <n v="1454543846"/>
    <b v="0"/>
    <n v="24"/>
    <b v="1"/>
    <s v="theater/musical"/>
    <n v="100"/>
    <n v="41.666666666666664"/>
    <s v="theater"/>
    <s v="musical"/>
    <d v="2016-02-03T23:57:26"/>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s v="theater"/>
    <s v="musical"/>
    <d v="2014-04-25T13:32:38"/>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s v="theater"/>
    <s v="musical"/>
    <d v="2015-04-07T14:01:04"/>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s v="theater"/>
    <s v="musical"/>
    <d v="2014-08-21T06:59:23"/>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s v="theater"/>
    <s v="musical"/>
    <d v="2015-01-21T03:57:17"/>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s v="theater"/>
    <s v="musical"/>
    <d v="2016-05-05T22:57: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s v="theater"/>
    <s v="musical"/>
    <d v="2014-05-16T15:16:0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s v="theater"/>
    <s v="musical"/>
    <d v="2016-07-02T14:00:08"/>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s v="theater"/>
    <s v="musical"/>
    <d v="2014-09-30T15:37:03"/>
    <d v="2014-10-13T04:59:00"/>
  </r>
  <r>
    <n v="2937"/>
    <s v="UCAS"/>
    <s v="UCAS is a new British musical premiering at the Edinburgh Fringe Festival 2014."/>
    <n v="1500"/>
    <n v="2000"/>
    <x v="0"/>
    <x v="1"/>
    <s v="GBP"/>
    <n v="1405249113"/>
    <n v="1402657113"/>
    <b v="0"/>
    <n v="55"/>
    <b v="1"/>
    <s v="theater/musical"/>
    <n v="133.33333333333331"/>
    <n v="36.363636363636367"/>
    <s v="theater"/>
    <s v="musical"/>
    <d v="2014-06-13T10:58:33"/>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s v="theater"/>
    <s v="musical"/>
    <d v="2014-12-31T16:53:34"/>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s v="theater"/>
    <s v="musical"/>
    <d v="2014-07-25T19:25:12"/>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s v="theater"/>
    <s v="musical"/>
    <d v="2014-12-09T18:33:38"/>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s v="theater"/>
    <s v="spaces"/>
    <d v="2015-01-30T23:02:35"/>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s v="theater"/>
    <s v="spaces"/>
    <d v="2015-11-26T19:17:39"/>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s v="theater"/>
    <s v="spaces"/>
    <d v="2015-03-14T03:06:20"/>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s v="theater"/>
    <s v="spaces"/>
    <d v="2015-05-08T21:56:38"/>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s v="theater"/>
    <s v="spaces"/>
    <d v="2015-04-24T03:21:00"/>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s v="theater"/>
    <s v="spaces"/>
    <d v="2016-07-16T12:44:52"/>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s v="theater"/>
    <s v="spaces"/>
    <d v="2016-10-06T13:29:2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s v="theater"/>
    <s v="spaces"/>
    <d v="2015-04-03T15:34:53"/>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s v="theater"/>
    <s v="spaces"/>
    <d v="2015-10-20T19:45:17"/>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s v="theater"/>
    <s v="spaces"/>
    <d v="2015-12-24T08:45:52"/>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s v="theater"/>
    <s v="spaces"/>
    <d v="2014-08-21T19:16:13"/>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s v="theater"/>
    <s v="spaces"/>
    <d v="2016-09-15T16:33:59"/>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s v="theater"/>
    <s v="spaces"/>
    <d v="2015-09-08T19:00:21"/>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s v="theater"/>
    <s v="spaces"/>
    <d v="2017-02-24T14:00:03"/>
    <d v="2017-03-16T13:00:03"/>
  </r>
  <r>
    <n v="2955"/>
    <s v="A Stage for Stage Door Theater Company (Canceled)"/>
    <s v="Stage Door Theater needs a stage for its current and future productions. Can you help?"/>
    <n v="1200"/>
    <n v="715"/>
    <x v="1"/>
    <x v="0"/>
    <s v="USD"/>
    <n v="1434476849"/>
    <n v="1431884849"/>
    <b v="0"/>
    <n v="11"/>
    <b v="0"/>
    <s v="theater/spaces"/>
    <n v="59.583333333333336"/>
    <n v="65"/>
    <s v="theater"/>
    <s v="spaces"/>
    <d v="2015-05-17T17:47:29"/>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s v="theater"/>
    <s v="spaces"/>
    <d v="2016-04-04T23:00:50"/>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s v="theater"/>
    <s v="spaces"/>
    <d v="2015-01-27T00:16:12"/>
    <d v="2015-03-27T23:16:12"/>
  </r>
  <r>
    <n v="2958"/>
    <s v="Uprising Theater (Canceled)"/>
    <s v="Chicago Based Theater Company and Venue Dedicated to Social Justice and Mainstreaming the Palestinian Narrative"/>
    <n v="80000"/>
    <n v="0"/>
    <x v="1"/>
    <x v="0"/>
    <s v="USD"/>
    <n v="1462729317"/>
    <n v="1457548917"/>
    <b v="0"/>
    <n v="0"/>
    <b v="0"/>
    <s v="theater/spaces"/>
    <n v="0"/>
    <n v="0"/>
    <s v="theater"/>
    <s v="spaces"/>
    <d v="2016-03-09T18:41:57"/>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s v="theater"/>
    <s v="spaces"/>
    <d v="2016-05-08T00:12:05"/>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s v="theater"/>
    <s v="spaces"/>
    <d v="2014-08-12T18:10:23"/>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s v="theater"/>
    <s v="plays"/>
    <d v="2015-02-26T05:05:59"/>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s v="theater"/>
    <s v="plays"/>
    <d v="2015-02-01T05:51:46"/>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s v="theater"/>
    <s v="plays"/>
    <d v="2015-06-02T11:17:04"/>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s v="theater"/>
    <s v="plays"/>
    <d v="2014-07-07T21:50:19"/>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s v="theater"/>
    <s v="plays"/>
    <d v="2015-06-07T17:30:33"/>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s v="theater"/>
    <s v="plays"/>
    <d v="2015-08-17T17:43:32"/>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s v="theater"/>
    <s v="plays"/>
    <d v="2015-02-07T04:44:52"/>
    <d v="2015-03-09T03:44:52"/>
  </r>
  <r>
    <n v="2968"/>
    <s v="The Curse of the Babywoman @ FringeNYC"/>
    <s v="The Curse of the Babywoman is real â€” and it is coming to FringeNYC this August."/>
    <n v="3500"/>
    <n v="3710"/>
    <x v="0"/>
    <x v="0"/>
    <s v="USD"/>
    <n v="1471406340"/>
    <n v="1470227660"/>
    <b v="0"/>
    <n v="47"/>
    <b v="1"/>
    <s v="theater/plays"/>
    <n v="106"/>
    <n v="78.936170212765958"/>
    <s v="theater"/>
    <s v="plays"/>
    <d v="2016-08-03T12:34:20"/>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s v="theater"/>
    <s v="plays"/>
    <d v="2015-04-03T18:52:33"/>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s v="theater"/>
    <s v="plays"/>
    <d v="2014-06-18T16:04:11"/>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s v="theater"/>
    <s v="plays"/>
    <d v="2014-08-01T15:47:58"/>
    <d v="2014-08-31T15:47:58"/>
  </r>
  <r>
    <n v="2972"/>
    <s v="A Bad Plan"/>
    <s v="A group of artists. A mythical art piece. A harrowing quest. And some margaritas."/>
    <n v="2000"/>
    <n v="2107"/>
    <x v="0"/>
    <x v="0"/>
    <s v="USD"/>
    <n v="1480899600"/>
    <n v="1479609520"/>
    <b v="0"/>
    <n v="17"/>
    <b v="1"/>
    <s v="theater/plays"/>
    <n v="105.35000000000001"/>
    <n v="123.94117647058823"/>
    <s v="theater"/>
    <s v="plays"/>
    <d v="2016-11-20T02:38:40"/>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s v="theater"/>
    <s v="plays"/>
    <d v="2015-12-03T19:38:28"/>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s v="theater"/>
    <s v="plays"/>
    <d v="2014-08-29T01:27:51"/>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s v="theater"/>
    <s v="plays"/>
    <d v="2014-10-29T16:24:46"/>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s v="theater"/>
    <s v="plays"/>
    <d v="2016-02-25T17:32:10"/>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s v="theater"/>
    <s v="plays"/>
    <d v="2015-01-22T21:08:54"/>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s v="theater"/>
    <s v="plays"/>
    <d v="2014-10-10T15:22:27"/>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s v="theater"/>
    <s v="plays"/>
    <d v="2014-12-20T19:47:03"/>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s v="theater"/>
    <s v="plays"/>
    <d v="2015-08-03T21:58:5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s v="theater"/>
    <s v="spaces"/>
    <d v="2015-08-09T13:25:56"/>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s v="theater"/>
    <s v="spaces"/>
    <d v="2016-01-12T16:29:03"/>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s v="theater"/>
    <s v="spaces"/>
    <d v="2014-09-12T15:10:36"/>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s v="theater"/>
    <s v="spaces"/>
    <d v="2016-07-25T06:41:21"/>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s v="theater"/>
    <s v="spaces"/>
    <d v="2016-10-11T23:22:08"/>
    <d v="2016-10-31T04:00:00"/>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s v="theater"/>
    <s v="spaces"/>
    <d v="2016-03-02T12:00:0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s v="theater"/>
    <s v="spaces"/>
    <d v="2016-09-14T07:22:31"/>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s v="theater"/>
    <s v="spaces"/>
    <d v="2016-05-21T08:41:21"/>
    <d v="2016-06-20T08:41:21"/>
  </r>
  <r>
    <n v="2989"/>
    <s v="Let's Light Up The Gem!"/>
    <s v="Bring the movies back to Bethel, Maine."/>
    <n v="20000"/>
    <n v="35307"/>
    <x v="0"/>
    <x v="0"/>
    <s v="USD"/>
    <n v="1450673940"/>
    <n v="1448756962"/>
    <b v="0"/>
    <n v="364"/>
    <b v="1"/>
    <s v="theater/spaces"/>
    <n v="176.535"/>
    <n v="96.997252747252745"/>
    <s v="theater"/>
    <s v="spaces"/>
    <d v="2015-11-29T00:29:22"/>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s v="theater"/>
    <s v="spaces"/>
    <d v="2015-12-03T13:47:0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s v="theater"/>
    <s v="spaces"/>
    <d v="2017-01-05T20:05:30"/>
    <d v="2017-01-27T20:05:30"/>
  </r>
  <r>
    <n v="2992"/>
    <s v="Th'underGrounds"/>
    <s v="Creating a non-profit CAFE &amp; VILLAGE COMMONS in SE Portland, in service to Neighbors, Kids, Artists &amp; the Underserved"/>
    <n v="3000"/>
    <n v="3135"/>
    <x v="0"/>
    <x v="0"/>
    <s v="USD"/>
    <n v="1476037510"/>
    <n v="1473445510"/>
    <b v="0"/>
    <n v="64"/>
    <b v="1"/>
    <s v="theater/spaces"/>
    <n v="104.5"/>
    <n v="48.984375"/>
    <s v="theater"/>
    <s v="spaces"/>
    <d v="2016-09-09T18:25:10"/>
    <d v="2016-10-09T18:25:10"/>
  </r>
  <r>
    <n v="2993"/>
    <s v="TRUE WEST: Think, Dog! Productions"/>
    <s v="Help us build the Kitchen from Hell!"/>
    <n v="1000"/>
    <n v="1003"/>
    <x v="0"/>
    <x v="0"/>
    <s v="USD"/>
    <n v="1455998867"/>
    <n v="1453406867"/>
    <b v="0"/>
    <n v="22"/>
    <b v="1"/>
    <s v="theater/spaces"/>
    <n v="100.29999999999998"/>
    <n v="45.590909090909093"/>
    <s v="theater"/>
    <s v="spaces"/>
    <d v="2016-01-21T20:07:47"/>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s v="theater"/>
    <s v="spaces"/>
    <d v="2014-09-03T11:29:32"/>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s v="theater"/>
    <s v="spaces"/>
    <d v="2016-12-20T15:57:51"/>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s v="theater"/>
    <s v="spaces"/>
    <d v="2015-03-27T21:54:00"/>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s v="theater"/>
    <s v="spaces"/>
    <d v="2017-02-09T17:36:33"/>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s v="theater"/>
    <s v="spaces"/>
    <d v="2014-05-19T04:38:49"/>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s v="theater"/>
    <s v="spaces"/>
    <d v="2017-02-14T17:46:00"/>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s v="theater"/>
    <s v="spaces"/>
    <d v="2017-01-17T19:51:1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s v="theater"/>
    <s v="spaces"/>
    <d v="2016-06-13T21:29:42"/>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s v="theater"/>
    <s v="spaces"/>
    <d v="2012-11-26T20:04:1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s v="theater"/>
    <s v="spaces"/>
    <d v="2016-01-29T20:22:56"/>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s v="theater"/>
    <s v="spaces"/>
    <d v="2014-10-16T21:08:4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s v="theater"/>
    <s v="spaces"/>
    <d v="2014-09-06T16:11:4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s v="theater"/>
    <s v="spaces"/>
    <d v="2014-11-14T18:09:51"/>
    <d v="2014-12-14T18:09:51"/>
  </r>
  <r>
    <n v="3007"/>
    <s v="Bethlem"/>
    <s v="Consuite for 2015 CoreCon.  An adventure into insanity."/>
    <n v="600"/>
    <n v="1080"/>
    <x v="0"/>
    <x v="0"/>
    <s v="USD"/>
    <n v="1429938683"/>
    <n v="1428124283"/>
    <b v="0"/>
    <n v="20"/>
    <b v="1"/>
    <s v="theater/spaces"/>
    <n v="180"/>
    <n v="54"/>
    <s v="theater"/>
    <s v="spaces"/>
    <d v="2015-04-04T05:11:23"/>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s v="theater"/>
    <s v="spaces"/>
    <d v="2015-12-22T05:05:19"/>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s v="theater"/>
    <s v="spaces"/>
    <d v="2014-10-27T13:40:40"/>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s v="theater"/>
    <s v="spaces"/>
    <d v="2014-12-23T19:58:39"/>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s v="theater"/>
    <s v="spaces"/>
    <d v="2015-11-26T11:15:16"/>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s v="theater"/>
    <s v="spaces"/>
    <d v="2015-01-20T16:52:10"/>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s v="theater"/>
    <s v="spaces"/>
    <d v="2015-05-22T20:04:09"/>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s v="theater"/>
    <s v="spaces"/>
    <d v="2014-10-08T02:58:00"/>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s v="theater"/>
    <s v="spaces"/>
    <d v="2014-05-26T17:27:18"/>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s v="theater"/>
    <s v="spaces"/>
    <d v="2014-05-19T13:09:12"/>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s v="theater"/>
    <s v="spaces"/>
    <d v="2014-07-21T20:24:03"/>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s v="theater"/>
    <s v="spaces"/>
    <d v="2015-06-08T07:09:36"/>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s v="theater"/>
    <s v="spaces"/>
    <d v="2014-04-29T20:00:20"/>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s v="theater"/>
    <s v="spaces"/>
    <d v="2015-06-15T20:18:53"/>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s v="theater"/>
    <s v="spaces"/>
    <d v="2016-10-17T14:51:09"/>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s v="theater"/>
    <s v="spaces"/>
    <d v="2016-07-13T22:53:29"/>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s v="theater"/>
    <s v="spaces"/>
    <d v="2015-04-27T16:13:06"/>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s v="theater"/>
    <s v="spaces"/>
    <d v="2012-09-06T23:51:15"/>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s v="theater"/>
    <s v="spaces"/>
    <d v="2014-05-02T12:13:33"/>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s v="theater"/>
    <s v="spaces"/>
    <d v="2017-02-17T11:01:32"/>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s v="theater"/>
    <s v="spaces"/>
    <d v="2015-02-18T16:54:11"/>
    <d v="2015-03-20T15:54:11"/>
  </r>
  <r>
    <n v="3028"/>
    <s v="A Home for Vegas Theatre Hub"/>
    <s v="We have a space! Help us fill it with a stage, chairs, gear and audiences' laughter!"/>
    <n v="5000"/>
    <n v="8401"/>
    <x v="0"/>
    <x v="0"/>
    <s v="USD"/>
    <n v="1471242025"/>
    <n v="1468650025"/>
    <b v="0"/>
    <n v="99"/>
    <b v="1"/>
    <s v="theater/spaces"/>
    <n v="168.01999999999998"/>
    <n v="84.858585858585855"/>
    <s v="theater"/>
    <s v="spaces"/>
    <d v="2016-07-16T06:20:25"/>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s v="theater"/>
    <s v="spaces"/>
    <d v="2014-10-20T17:00:47"/>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s v="theater"/>
    <s v="spaces"/>
    <d v="2015-08-17T17:56:11"/>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s v="theater"/>
    <s v="spaces"/>
    <d v="2016-08-15T21:10:47"/>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s v="theater"/>
    <s v="spaces"/>
    <d v="2015-08-12T01:04:19"/>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s v="theater"/>
    <s v="spaces"/>
    <d v="2016-07-19T02:38:45"/>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s v="theater"/>
    <s v="spaces"/>
    <d v="2016-10-01T12:50:55"/>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s v="theater"/>
    <s v="spaces"/>
    <d v="2013-04-04T13:26:49"/>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s v="theater"/>
    <s v="spaces"/>
    <d v="2013-07-11T18:50:44"/>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s v="theater"/>
    <s v="spaces"/>
    <d v="2010-07-19T21:26:13"/>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s v="theater"/>
    <s v="spaces"/>
    <d v="2016-01-04T06:03:17"/>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s v="theater"/>
    <s v="spaces"/>
    <d v="2013-12-02T19:03:58"/>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s v="theater"/>
    <s v="spaces"/>
    <d v="2015-06-22T19:00:21"/>
    <d v="2015-06-26T23:00:00"/>
  </r>
  <r>
    <n v="3041"/>
    <s v="Lend a Hand in Our Home"/>
    <s v="Privet! Hello! Bon Jour! We are the Arlekin Players Theatre and we need a home."/>
    <n v="8300"/>
    <n v="9170"/>
    <x v="0"/>
    <x v="0"/>
    <s v="USD"/>
    <n v="1453323048"/>
    <n v="1450731048"/>
    <b v="0"/>
    <n v="95"/>
    <b v="1"/>
    <s v="theater/spaces"/>
    <n v="110.48192771084338"/>
    <n v="96.526315789473685"/>
    <s v="theater"/>
    <s v="spaces"/>
    <d v="2015-12-21T20:50:48"/>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s v="theater"/>
    <s v="spaces"/>
    <d v="2015-09-06T16:30:47"/>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s v="theater"/>
    <s v="spaces"/>
    <d v="2015-03-20T01:41:39"/>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s v="theater"/>
    <s v="spaces"/>
    <d v="2016-01-18T17:26:38"/>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s v="theater"/>
    <s v="spaces"/>
    <d v="2014-07-23T03:44:1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s v="theater"/>
    <s v="spaces"/>
    <d v="2014-08-11T19:16:26"/>
    <d v="2014-09-10T04:52:00"/>
  </r>
  <r>
    <n v="3047"/>
    <s v="Acting V Senior Showcase"/>
    <s v="Hi! We're the Graduating Seniors Acting V Seniors at Temple University! Welcome to our Kick starter Page!"/>
    <n v="500"/>
    <n v="745"/>
    <x v="0"/>
    <x v="0"/>
    <s v="USD"/>
    <n v="1461762960"/>
    <n v="1457999054"/>
    <b v="0"/>
    <n v="20"/>
    <b v="1"/>
    <s v="theater/spaces"/>
    <n v="149"/>
    <n v="37.25"/>
    <s v="theater"/>
    <s v="spaces"/>
    <d v="2016-03-14T23:44:14"/>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s v="theater"/>
    <s v="spaces"/>
    <d v="2014-12-02T21:37:42"/>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s v="theater"/>
    <s v="spaces"/>
    <d v="2015-05-15T00:20:55"/>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s v="theater"/>
    <s v="spaces"/>
    <d v="2016-04-05T04:02:4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s v="theater"/>
    <s v="spaces"/>
    <d v="2017-01-09T09:59:05"/>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15"/>
    <n v="37.5"/>
    <s v="theater"/>
    <s v="spaces"/>
    <d v="2015-04-28T16:04:54"/>
    <d v="2015-05-28T15:59:0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s v="theater"/>
    <s v="spaces"/>
    <d v="2014-08-11T18:16: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s v="theater"/>
    <s v="spaces"/>
    <d v="2015-01-23T19:59:1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s v="theater"/>
    <s v="spaces"/>
    <d v="2014-11-10T22:59:50"/>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s v="theater"/>
    <s v="spaces"/>
    <d v="2014-07-31T15:16:24"/>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s v="theater"/>
    <s v="spaces"/>
    <d v="2016-03-04T15:36:51"/>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s v="theater"/>
    <s v="spaces"/>
    <d v="2016-03-31T08:59:00"/>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s v="theater"/>
    <s v="spaces"/>
    <d v="2014-07-09T22:27:26"/>
    <d v="2014-08-08T22: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s v="theater"/>
    <s v="spaces"/>
    <d v="2015-08-29T06:35:34"/>
    <d v="2015-09-28T06:35:34"/>
  </r>
  <r>
    <n v="3061"/>
    <s v="Help Save Parkway Cinemas!"/>
    <s v="Save a historic Local theater."/>
    <n v="1000000"/>
    <n v="0"/>
    <x v="2"/>
    <x v="0"/>
    <s v="USD"/>
    <n v="1407955748"/>
    <n v="1405363748"/>
    <b v="0"/>
    <n v="0"/>
    <b v="0"/>
    <s v="theater/spaces"/>
    <n v="0"/>
    <n v="0"/>
    <s v="theater"/>
    <s v="spaces"/>
    <d v="2014-07-14T18:49:08"/>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s v="theater"/>
    <s v="spaces"/>
    <d v="2015-09-01T12:51:32"/>
    <d v="2015-09-30T18:00:00"/>
  </r>
  <r>
    <n v="3063"/>
    <s v="Spec Haus"/>
    <s v="Members of the local Miami music scene are putting together a venue/creative space in Kendall!"/>
    <n v="3000"/>
    <n v="587"/>
    <x v="2"/>
    <x v="0"/>
    <s v="USD"/>
    <n v="1477174138"/>
    <n v="1474150138"/>
    <b v="0"/>
    <n v="23"/>
    <b v="0"/>
    <s v="theater/spaces"/>
    <n v="19.566666666666666"/>
    <n v="25.521739130434781"/>
    <s v="theater"/>
    <s v="spaces"/>
    <d v="2016-09-17T22:08:58"/>
    <d v="2016-10-22T22:08:58"/>
  </r>
  <r>
    <n v="3064"/>
    <s v="Kickstart the Crossroads Community"/>
    <s v="An epicenter for connection, creation and expression of the community."/>
    <n v="75000"/>
    <n v="8471"/>
    <x v="2"/>
    <x v="0"/>
    <s v="USD"/>
    <n v="1448175540"/>
    <n v="1445483246"/>
    <b v="0"/>
    <n v="72"/>
    <b v="0"/>
    <s v="theater/spaces"/>
    <n v="11.294666666666666"/>
    <n v="117.65277777777777"/>
    <s v="theater"/>
    <s v="spaces"/>
    <d v="2015-10-22T03:07:26"/>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04"/>
    <n v="5"/>
    <s v="theater"/>
    <s v="spaces"/>
    <d v="2014-07-05T01:19:32"/>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s v="theater"/>
    <s v="spaces"/>
    <d v="2016-06-10T05:28:57"/>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s v="theater"/>
    <s v="spaces"/>
    <d v="2015-08-10T22:31:19"/>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s v="theater"/>
    <s v="spaces"/>
    <d v="2015-09-16T16:35:52"/>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s v="theater"/>
    <s v="spaces"/>
    <d v="2014-11-14T20:00:34"/>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s v="theater"/>
    <s v="spaces"/>
    <d v="2016-11-16T17:36:09"/>
    <d v="2016-12-07T17: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s v="theater"/>
    <s v="spaces"/>
    <d v="2015-04-03T17:34:4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s v="theater"/>
    <s v="spaces"/>
    <d v="2016-10-15T16:34:2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s v="theater"/>
    <s v="spaces"/>
    <d v="2015-04-17T16:25:00"/>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s v="theater"/>
    <s v="spaces"/>
    <d v="2016-02-09T13:42:39"/>
    <d v="2016-03-10T13:42:39"/>
  </r>
  <r>
    <n v="3075"/>
    <s v="The Little MAGIC Theatre"/>
    <s v="Magic Morgan &amp; Liliana are raising funds to expand their famed traveling magic show to a theater of magic."/>
    <n v="15000"/>
    <n v="1296"/>
    <x v="2"/>
    <x v="0"/>
    <s v="USD"/>
    <n v="1471573640"/>
    <n v="1467253640"/>
    <b v="0"/>
    <n v="20"/>
    <b v="0"/>
    <s v="theater/spaces"/>
    <n v="8.64"/>
    <n v="64.8"/>
    <s v="theater"/>
    <s v="spaces"/>
    <d v="2016-06-30T02:27:20"/>
    <d v="2016-08-19T02:27:20"/>
  </r>
  <r>
    <n v="3076"/>
    <s v="10,000 Hours"/>
    <s v="Helping female comedians get in their 10,000 Hours of practice!"/>
    <n v="10000"/>
    <n v="1506"/>
    <x v="2"/>
    <x v="0"/>
    <s v="USD"/>
    <n v="1444405123"/>
    <n v="1439221123"/>
    <b v="0"/>
    <n v="50"/>
    <b v="0"/>
    <s v="theater/spaces"/>
    <n v="15.06"/>
    <n v="30.12"/>
    <s v="theater"/>
    <s v="spaces"/>
    <d v="2015-08-10T15:38:43"/>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s v="theater"/>
    <s v="spaces"/>
    <d v="2017-01-31T22:57:58"/>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s v="theater"/>
    <s v="spaces"/>
    <d v="2015-01-27T03:19:55"/>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s v="theater"/>
    <s v="spaces"/>
    <d v="2015-02-20T17:07:15"/>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s v="theater"/>
    <s v="spaces"/>
    <d v="2014-10-28T00:40:44"/>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s v="theater"/>
    <s v="spaces"/>
    <d v="2015-08-21T04:21:3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s v="theater"/>
    <s v="spaces"/>
    <d v="2015-10-16T22:09:06"/>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s v="theater"/>
    <s v="spaces"/>
    <d v="2014-08-02T13:31:18"/>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s v="theater"/>
    <s v="spaces"/>
    <d v="2015-04-06T17:22:11"/>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s v="theater"/>
    <s v="spaces"/>
    <d v="2015-08-30T21:12:39"/>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s v="theater"/>
    <s v="spaces"/>
    <d v="2015-06-18T16:05:59"/>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s v="theater"/>
    <s v="spaces"/>
    <d v="2016-10-22T03:36:30"/>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s v="theater"/>
    <s v="spaces"/>
    <d v="2014-12-08T13:44:07"/>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s v="theater"/>
    <s v="spaces"/>
    <d v="2016-06-07T13:01:23"/>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s v="theater"/>
    <s v="spaces"/>
    <d v="2015-03-02T19:39:05"/>
    <d v="2015-05-01T18: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s v="theater"/>
    <s v="spaces"/>
    <d v="2016-07-15T22:45:43"/>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s v="theater"/>
    <s v="spaces"/>
    <d v="2015-09-08T14:51:5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s v="theater"/>
    <s v="spaces"/>
    <d v="2014-05-01T21:49:01"/>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s v="theater"/>
    <s v="spaces"/>
    <d v="2015-07-22T19:05:56"/>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s v="theater"/>
    <s v="spaces"/>
    <d v="2016-06-02T00:36:20"/>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s v="theater"/>
    <s v="spaces"/>
    <d v="2015-04-20T19:48:4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s v="theater"/>
    <s v="spaces"/>
    <d v="2016-09-16T12:05:01"/>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s v="theater"/>
    <s v="spaces"/>
    <d v="2015-12-21T19:00:49"/>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s v="theater"/>
    <s v="spaces"/>
    <d v="2016-01-13T04:33:11"/>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s v="theater"/>
    <s v="spaces"/>
    <d v="2014-09-20T14:56:15"/>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s v="theater"/>
    <s v="spaces"/>
    <d v="2015-06-16T09:12:17"/>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s v="theater"/>
    <s v="spaces"/>
    <d v="2016-07-04T08:10:18"/>
    <d v="2016-08-23T08:10:18"/>
  </r>
  <r>
    <n v="3103"/>
    <s v="Professional Venue for local artists!!"/>
    <s v="Creating a place for local artists to perform, at substantially less cost for them"/>
    <n v="4100"/>
    <n v="11"/>
    <x v="2"/>
    <x v="0"/>
    <s v="USD"/>
    <n v="1434080706"/>
    <n v="1428896706"/>
    <b v="0"/>
    <n v="2"/>
    <b v="0"/>
    <s v="theater/spaces"/>
    <n v="0.26829268292682928"/>
    <n v="5.5"/>
    <s v="theater"/>
    <s v="spaces"/>
    <d v="2015-04-13T03:45:06"/>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s v="theater"/>
    <s v="spaces"/>
    <d v="2015-01-02T21:48:31"/>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s v="theater"/>
    <s v="spaces"/>
    <d v="2014-08-25T17:15:16"/>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s v="theater"/>
    <s v="spaces"/>
    <d v="2015-08-25T10:17:56"/>
    <d v="2015-09-16T22:00:0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s v="theater"/>
    <s v="spaces"/>
    <d v="2015-05-04T19:32:31"/>
    <d v="2015-05-11T19:32:31"/>
  </r>
  <r>
    <n v="3108"/>
    <s v="Funding a home for our Children's Theater"/>
    <s v="We need a permanent home for the theater!"/>
    <n v="50000"/>
    <n v="26"/>
    <x v="2"/>
    <x v="0"/>
    <s v="USD"/>
    <n v="1430234394"/>
    <n v="1425053994"/>
    <b v="0"/>
    <n v="2"/>
    <b v="0"/>
    <s v="theater/spaces"/>
    <n v="5.1999999999999998E-2"/>
    <n v="13"/>
    <s v="theater"/>
    <s v="spaces"/>
    <d v="2015-02-27T16:19:54"/>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s v="theater"/>
    <s v="spaces"/>
    <d v="2014-07-24T03:00:10"/>
    <d v="2014-08-28T03:00:10"/>
  </r>
  <r>
    <n v="3110"/>
    <s v="Hip Justice Catmunity Center"/>
    <s v="Cat People Unite! It's time we get a space of our own to relax, socialize and learn! Join the Catmunity!"/>
    <n v="25000"/>
    <n v="10"/>
    <x v="2"/>
    <x v="0"/>
    <s v="USD"/>
    <n v="1487465119"/>
    <n v="1484009119"/>
    <b v="0"/>
    <n v="1"/>
    <b v="0"/>
    <s v="theater/spaces"/>
    <n v="0.04"/>
    <n v="10"/>
    <s v="theater"/>
    <s v="spaces"/>
    <d v="2017-01-10T00:45:19"/>
    <d v="2017-02-19T00: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s v="theater"/>
    <s v="spaces"/>
    <d v="2014-09-03T14:17:00"/>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s v="theater"/>
    <s v="spaces"/>
    <d v="2016-09-02T02:55:34"/>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s v="theater"/>
    <s v="spaces"/>
    <d v="2015-03-18T17:33:02"/>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s v="theater"/>
    <s v="spaces"/>
    <d v="2014-07-23T15:10:50"/>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s v="theater"/>
    <s v="spaces"/>
    <d v="2016-05-06T10:43:47"/>
    <d v="2016-06-05T10:43:47"/>
  </r>
  <r>
    <n v="3116"/>
    <s v="CoreCon Asylum"/>
    <s v="Creating a consuite for CoreCon. A focus on the insanity of asylums and early medical practices from history."/>
    <n v="750"/>
    <n v="430"/>
    <x v="2"/>
    <x v="0"/>
    <s v="USD"/>
    <n v="1427890925"/>
    <n v="1426681325"/>
    <b v="0"/>
    <n v="10"/>
    <b v="0"/>
    <s v="theater/spaces"/>
    <n v="57.333333333333336"/>
    <n v="43"/>
    <s v="theater"/>
    <s v="spaces"/>
    <d v="2015-03-18T12:22:05"/>
    <d v="2015-04-01T12:22:05"/>
  </r>
  <r>
    <n v="3117"/>
    <s v="Cowes and The Sea"/>
    <s v="Performing Arts workshops, for young people aged 5 -16, exploring how the sea has shaped Cowes as a settlement."/>
    <n v="1000"/>
    <n v="1"/>
    <x v="2"/>
    <x v="1"/>
    <s v="GBP"/>
    <n v="1464354720"/>
    <n v="1463648360"/>
    <b v="0"/>
    <n v="1"/>
    <b v="0"/>
    <s v="theater/spaces"/>
    <n v="0.1"/>
    <n v="1"/>
    <s v="theater"/>
    <s v="spaces"/>
    <d v="2016-05-19T08:59:20"/>
    <d v="2016-05-27T13:12:00"/>
  </r>
  <r>
    <n v="3118"/>
    <s v="Garden Eden, theatre, meeting, culture, music, art"/>
    <s v="a magical place for all kind of people, like a fairytaile in all colours"/>
    <n v="500000"/>
    <n v="1550"/>
    <x v="2"/>
    <x v="11"/>
    <s v="SEK"/>
    <n v="1467473723"/>
    <n v="1465832123"/>
    <b v="0"/>
    <n v="2"/>
    <b v="0"/>
    <s v="theater/spaces"/>
    <n v="0.31"/>
    <n v="775"/>
    <s v="theater"/>
    <s v="spaces"/>
    <d v="2016-06-13T15:35:23"/>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s v="theater"/>
    <s v="spaces"/>
    <d v="2015-02-25T01:05:32"/>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s v="theater"/>
    <s v="spaces"/>
    <d v="2016-03-06T22:36:36"/>
    <d v="2016-05-05T21:36:36"/>
  </r>
  <r>
    <n v="3121"/>
    <s v="Ant Farm Theatre Project (Canceled)"/>
    <s v="I going to build a theatre for a local ant farm so that Ants can put on their theatre productions."/>
    <n v="1500"/>
    <n v="10"/>
    <x v="1"/>
    <x v="5"/>
    <s v="CAD"/>
    <n v="1411748335"/>
    <n v="1406564335"/>
    <b v="0"/>
    <n v="1"/>
    <b v="0"/>
    <s v="theater/spaces"/>
    <n v="0.66666666666666674"/>
    <n v="10"/>
    <s v="theater"/>
    <s v="spaces"/>
    <d v="2014-07-28T16:18:55"/>
    <d v="2014-09-26T16:18:55"/>
  </r>
  <r>
    <n v="3122"/>
    <s v="be back soon (Canceled)"/>
    <s v="cancelled until further notice"/>
    <n v="199"/>
    <n v="116"/>
    <x v="1"/>
    <x v="0"/>
    <s v="USD"/>
    <n v="1478733732"/>
    <n v="1478298132"/>
    <b v="0"/>
    <n v="2"/>
    <b v="0"/>
    <s v="theater/spaces"/>
    <n v="58.291457286432156"/>
    <n v="58"/>
    <s v="theater"/>
    <s v="spaces"/>
    <d v="2016-11-04T22:22:1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s v="theater"/>
    <s v="spaces"/>
    <d v="2016-06-09T23:49:58"/>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9E-3"/>
    <n v="6.5"/>
    <s v="theater"/>
    <s v="spaces"/>
    <d v="2014-12-04T18:43:21"/>
    <d v="2015-02-02T18:43:21"/>
  </r>
  <r>
    <n v="3125"/>
    <s v="N/A (Canceled)"/>
    <s v="N/A"/>
    <n v="1500000"/>
    <n v="0"/>
    <x v="1"/>
    <x v="0"/>
    <s v="USD"/>
    <n v="1452142672"/>
    <n v="1449550672"/>
    <b v="0"/>
    <n v="0"/>
    <b v="0"/>
    <s v="theater/spaces"/>
    <n v="0"/>
    <n v="0"/>
    <s v="theater"/>
    <s v="spaces"/>
    <d v="2015-12-08T04:57:52"/>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s v="theater"/>
    <s v="spaces"/>
    <d v="2016-02-27T00:26:02"/>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s v="theater"/>
    <s v="spaces"/>
    <d v="2015-01-30T20:33:49"/>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s v="theater"/>
    <s v="plays"/>
    <d v="2017-02-14T19:49:01"/>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s v="theater"/>
    <s v="plays"/>
    <d v="2017-03-09T20:13:39"/>
    <d v="2017-04-18T19:13:39"/>
  </r>
  <r>
    <n v="3130"/>
    <s v="MEDEA | A New Vision"/>
    <s v="A shockingly relevant modern take on a 2,000-year-old tragedy that confronts current gender politics."/>
    <n v="10000"/>
    <n v="375"/>
    <x v="3"/>
    <x v="0"/>
    <s v="USD"/>
    <n v="1492145940"/>
    <n v="1489504916"/>
    <b v="0"/>
    <n v="4"/>
    <b v="0"/>
    <s v="theater/plays"/>
    <n v="3.75"/>
    <n v="93.75"/>
    <s v="theater"/>
    <s v="plays"/>
    <d v="2017-03-14T15:21:56"/>
    <d v="2017-04-14T04:59:00"/>
  </r>
  <r>
    <n v="3131"/>
    <s v="SNAKE EYES"/>
    <s v="A Staged Reading of &quot;Snake Eyes,&quot; a new play by Alex Rafala"/>
    <n v="4100"/>
    <n v="645"/>
    <x v="3"/>
    <x v="0"/>
    <s v="USD"/>
    <n v="1491656045"/>
    <n v="1489067645"/>
    <b v="0"/>
    <n v="12"/>
    <b v="0"/>
    <s v="theater/plays"/>
    <n v="15.731707317073171"/>
    <n v="53.75"/>
    <s v="theater"/>
    <s v="plays"/>
    <d v="2017-03-09T13:54:05"/>
    <d v="2017-04-08T12:54:05"/>
  </r>
  <r>
    <n v="3132"/>
    <s v="A Bite of a Snake Play"/>
    <s v="Smells Like Money, Drips Like Honey, Taste Like Mocha, Better Run AWAY"/>
    <n v="30000"/>
    <n v="10"/>
    <x v="3"/>
    <x v="0"/>
    <s v="USD"/>
    <n v="1492759460"/>
    <n v="1487579060"/>
    <b v="0"/>
    <n v="1"/>
    <b v="0"/>
    <s v="theater/plays"/>
    <n v="3.3333333333333333E-2"/>
    <n v="10"/>
    <s v="theater"/>
    <s v="plays"/>
    <d v="2017-02-20T08:24:20"/>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s v="theater"/>
    <s v="plays"/>
    <d v="2017-02-22T13:33:54"/>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s v="theater"/>
    <s v="plays"/>
    <d v="2017-03-06T17:16:59"/>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s v="theater"/>
    <s v="plays"/>
    <d v="2017-03-13T03:38:41"/>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s v="theater"/>
    <s v="plays"/>
    <d v="2017-02-23T11:05:54"/>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s v="theater"/>
    <s v="plays"/>
    <d v="2017-03-13T21:14:29"/>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s v="theater"/>
    <s v="plays"/>
    <d v="2017-03-15T15:30:07"/>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s v="theater"/>
    <s v="plays"/>
    <d v="2017-02-19T06:29:20"/>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s v="theater"/>
    <s v="plays"/>
    <d v="2017-03-08T17:15:03"/>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s v="theater"/>
    <s v="plays"/>
    <d v="2017-03-06T18:04:48"/>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s v="theater"/>
    <s v="plays"/>
    <d v="2017-02-17T12:18:59"/>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s v="theater"/>
    <s v="plays"/>
    <d v="2017-03-14T08:35:56"/>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s v="theater"/>
    <s v="plays"/>
    <d v="2017-03-02T12:55:07"/>
    <d v="2017-03-19T06:00:00"/>
  </r>
  <r>
    <n v="3145"/>
    <s v="Arlington's 1st Dinner Theatre"/>
    <s v="Dominion Theatre Company is the first community dinner theatre  to be established in Arlington TX."/>
    <n v="25000"/>
    <n v="0"/>
    <x v="3"/>
    <x v="0"/>
    <s v="USD"/>
    <n v="1490659134"/>
    <n v="1485478734"/>
    <b v="0"/>
    <n v="0"/>
    <b v="0"/>
    <s v="theater/plays"/>
    <n v="0"/>
    <n v="0"/>
    <s v="theater"/>
    <s v="plays"/>
    <d v="2017-01-27T00:58:54"/>
    <d v="2017-03-27T23:58:54"/>
  </r>
  <r>
    <n v="3146"/>
    <s v="SoÃ±Ã© una ciudad amurallada"/>
    <s v="Somos... Podemos... Amamos... Nuestra muralla, nuestra utopÃ­a. Que el amor sea el lÃ­mite"/>
    <n v="50000"/>
    <n v="5250"/>
    <x v="3"/>
    <x v="14"/>
    <s v="MXN"/>
    <n v="1492356166"/>
    <n v="1488471766"/>
    <b v="0"/>
    <n v="12"/>
    <b v="0"/>
    <s v="theater/plays"/>
    <n v="10.5"/>
    <n v="437.5"/>
    <s v="theater"/>
    <s v="plays"/>
    <d v="2017-03-02T16:22: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s v="theater"/>
    <s v="plays"/>
    <d v="2014-09-27T23:15:55"/>
    <d v="2014-11-07T00:15:55"/>
  </r>
  <r>
    <n v="3148"/>
    <s v="The Aurora Project: A Sci-Fi Epic by Bella Poynton"/>
    <s v="Help fund The Aurora Project, an immersive science fiction epic."/>
    <n v="1800"/>
    <n v="2361"/>
    <x v="0"/>
    <x v="0"/>
    <s v="USD"/>
    <n v="1412136000"/>
    <n v="1410278284"/>
    <b v="1"/>
    <n v="57"/>
    <b v="1"/>
    <s v="theater/plays"/>
    <n v="131.16666666666669"/>
    <n v="41.421052631578945"/>
    <s v="theater"/>
    <s v="plays"/>
    <d v="2014-09-09T15:58:04"/>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s v="theater"/>
    <s v="plays"/>
    <d v="2012-11-13T00:25:00"/>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s v="theater"/>
    <s v="plays"/>
    <d v="2010-10-27T06:20:03"/>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s v="theater"/>
    <s v="plays"/>
    <d v="2014-08-11T20:09:34"/>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s v="theater"/>
    <s v="plays"/>
    <d v="2013-10-03T20:49:27"/>
    <d v="2013-11-02T20: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s v="theater"/>
    <s v="plays"/>
    <d v="2011-03-31T03:42:17"/>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s v="theater"/>
    <s v="plays"/>
    <d v="2012-03-02T21:00:58"/>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s v="theater"/>
    <s v="plays"/>
    <d v="2012-11-20T11:58:4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s v="theater"/>
    <s v="plays"/>
    <d v="2012-04-27T22:52:24"/>
    <d v="2012-06-01T22:52:24"/>
  </r>
  <r>
    <n v="3157"/>
    <s v="Summer FourPlay"/>
    <s v="Four Directors.  Four One Acts.  Four Genres.  For You."/>
    <n v="4000"/>
    <n v="4040"/>
    <x v="0"/>
    <x v="0"/>
    <s v="USD"/>
    <n v="1405746000"/>
    <n v="1404932105"/>
    <b v="1"/>
    <n v="41"/>
    <b v="1"/>
    <s v="theater/plays"/>
    <n v="101"/>
    <n v="98.536585365853654"/>
    <s v="theater"/>
    <s v="plays"/>
    <d v="2014-07-09T18:55:05"/>
    <d v="2014-07-19T05:00:00"/>
  </r>
  <r>
    <n v="3158"/>
    <s v="Nursery Crimes"/>
    <s v="A 40s crime-noir play using nursery rhyme characters."/>
    <n v="5000"/>
    <n v="5700"/>
    <x v="0"/>
    <x v="0"/>
    <s v="USD"/>
    <n v="1374523752"/>
    <n v="1371931752"/>
    <b v="1"/>
    <n v="69"/>
    <b v="1"/>
    <s v="theater/plays"/>
    <n v="113.99999999999999"/>
    <n v="82.608695652173907"/>
    <s v="theater"/>
    <s v="plays"/>
    <d v="2013-06-22T20:09:12"/>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s v="theater"/>
    <s v="plays"/>
    <d v="2011-12-07T01:36:01"/>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s v="theater"/>
    <s v="plays"/>
    <d v="2014-07-21T06:21:27"/>
    <d v="2014-08-13T04:59:0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s v="theater"/>
    <s v="plays"/>
    <d v="2014-09-15T12:52:02"/>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s v="theater"/>
    <s v="plays"/>
    <d v="2014-06-09T16:27:4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s v="theater"/>
    <s v="plays"/>
    <d v="2014-05-16T18:05:25"/>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s v="theater"/>
    <s v="plays"/>
    <d v="2014-05-07T19:20:15"/>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s v="theater"/>
    <s v="plays"/>
    <d v="2011-04-11T03:49:20"/>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s v="theater"/>
    <s v="plays"/>
    <d v="2014-10-28T16:35:53"/>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s v="theater"/>
    <s v="plays"/>
    <d v="2014-07-19T04:13:01"/>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s v="theater"/>
    <s v="plays"/>
    <d v="2014-05-13T02:32:33"/>
    <d v="2014-06-13T22:00:00"/>
  </r>
  <r>
    <n v="3169"/>
    <s v="The Window"/>
    <s v="We're bringing The Window to the Cherry Lane Theater in January 2014."/>
    <n v="8000"/>
    <n v="8241"/>
    <x v="0"/>
    <x v="0"/>
    <s v="USD"/>
    <n v="1386910740"/>
    <n v="1384364561"/>
    <b v="1"/>
    <n v="82"/>
    <b v="1"/>
    <s v="theater/plays"/>
    <n v="103.01249999999999"/>
    <n v="100.5"/>
    <s v="theater"/>
    <s v="plays"/>
    <d v="2013-11-13T17:42:41"/>
    <d v="2013-12-13T04:59:00"/>
  </r>
  <r>
    <n v="3170"/>
    <s v="Ain't She Brave FringeNYC 2014 Project"/>
    <s v="An emotionally-charged journey through the history of black women in America told in reverse."/>
    <n v="2000"/>
    <n v="2245"/>
    <x v="0"/>
    <x v="0"/>
    <s v="USD"/>
    <n v="1404273600"/>
    <n v="1401414944"/>
    <b v="1"/>
    <n v="71"/>
    <b v="1"/>
    <s v="theater/plays"/>
    <n v="112.25"/>
    <n v="31.619718309859156"/>
    <s v="theater"/>
    <s v="plays"/>
    <d v="2014-05-30T01:55:44"/>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s v="theater"/>
    <s v="plays"/>
    <d v="2016-04-06T14:35:58"/>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s v="theater"/>
    <s v="plays"/>
    <d v="2012-01-15T17:31:08"/>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s v="theater"/>
    <s v="plays"/>
    <d v="2014-08-27T21:04:52"/>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s v="theater"/>
    <s v="plays"/>
    <d v="2014-08-11T20:45:08"/>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s v="theater"/>
    <s v="plays"/>
    <d v="2010-12-19T21:17:07"/>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s v="theater"/>
    <s v="plays"/>
    <d v="2013-07-22T22:20:31"/>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s v="theater"/>
    <s v="plays"/>
    <d v="2014-05-22T16:00:09"/>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s v="theater"/>
    <s v="plays"/>
    <d v="2014-06-16T14:31:15"/>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s v="theater"/>
    <s v="plays"/>
    <d v="2013-04-11T16:51:11"/>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s v="theater"/>
    <s v="plays"/>
    <d v="2014-05-21T09:54:09"/>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s v="theater"/>
    <s v="plays"/>
    <d v="2014-05-20T07:26:27"/>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s v="theater"/>
    <s v="plays"/>
    <d v="2011-12-06T22:47:01"/>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s v="theater"/>
    <s v="plays"/>
    <d v="2013-08-05T19:04:29"/>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s v="theater"/>
    <s v="plays"/>
    <d v="2014-06-01T23:50:31"/>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s v="theater"/>
    <s v="plays"/>
    <d v="2014-07-09T23:27:21"/>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s v="theater"/>
    <s v="plays"/>
    <d v="2014-08-17T22:10:38"/>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s v="theater"/>
    <s v="plays"/>
    <d v="2014-07-15T15:59:33"/>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s v="theater"/>
    <s v="musical"/>
    <d v="2015-05-20T09:58:22"/>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s v="theater"/>
    <s v="musical"/>
    <d v="2015-04-24T08:18:52"/>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s v="theater"/>
    <s v="musical"/>
    <d v="2016-11-09T03:37:55"/>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s v="theater"/>
    <s v="musical"/>
    <d v="2016-06-17T18:07:49"/>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
    <n v="12.75"/>
    <s v="theater"/>
    <s v="musical"/>
    <d v="2015-01-14T22:34:19"/>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s v="theater"/>
    <s v="musical"/>
    <d v="2015-01-06T23:14:16"/>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s v="theater"/>
    <s v="musical"/>
    <d v="2015-06-27T01:29:58"/>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s v="theater"/>
    <s v="musical"/>
    <d v="2015-01-13T14:15:42"/>
    <d v="2015-02-12T14:15:42"/>
  </r>
  <r>
    <n v="3196"/>
    <s v="Our Modern Lives"/>
    <s v="Help five college students as they journey to bring their groundbreaking new musical &quot;Our Modern Lives&quot; to Broadway!"/>
    <n v="3000000"/>
    <n v="1800"/>
    <x v="2"/>
    <x v="0"/>
    <s v="USD"/>
    <n v="1438437600"/>
    <n v="1433254875"/>
    <b v="0"/>
    <n v="6"/>
    <b v="0"/>
    <s v="theater/musical"/>
    <n v="0.06"/>
    <n v="300"/>
    <s v="theater"/>
    <s v="musical"/>
    <d v="2015-06-02T14:21:15"/>
    <d v="2015-08-01T14:00:00"/>
  </r>
  <r>
    <n v="3197"/>
    <s v="Mirror, mirror on the wall"/>
    <s v="This years most important stage project for young artists in our region. www.ungespor.no"/>
    <n v="10000"/>
    <n v="1145"/>
    <x v="2"/>
    <x v="10"/>
    <s v="NOK"/>
    <n v="1423050618"/>
    <n v="1420458618"/>
    <b v="0"/>
    <n v="4"/>
    <b v="0"/>
    <s v="theater/musical"/>
    <n v="11.450000000000001"/>
    <n v="286.25"/>
    <s v="theater"/>
    <s v="musical"/>
    <d v="2015-01-05T11:50:18"/>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s v="theater"/>
    <s v="musical"/>
    <d v="2015-01-09T10:11:17"/>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s v="theater"/>
    <s v="musical"/>
    <d v="2014-08-07T18:16:58"/>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E-3"/>
    <n v="1"/>
    <s v="theater"/>
    <s v="musical"/>
    <d v="2016-03-31T07:41:41"/>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s v="theater"/>
    <s v="musical"/>
    <d v="2014-08-10T18:24:37"/>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s v="theater"/>
    <s v="musical"/>
    <d v="2015-10-16T20:29:06"/>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s v="theater"/>
    <s v="musical"/>
    <d v="2015-08-26T23:43:42"/>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s v="theater"/>
    <s v="musical"/>
    <d v="2015-06-17T16:27:59"/>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s v="theater"/>
    <s v="musical"/>
    <d v="2015-04-01T08:59:32"/>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s v="theater"/>
    <s v="musical"/>
    <d v="2015-08-20T06:37:31"/>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s v="theater"/>
    <s v="musical"/>
    <d v="2015-02-22T06:40: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s v="theater"/>
    <s v="plays"/>
    <d v="2014-07-07T14:31:17"/>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s v="theater"/>
    <s v="plays"/>
    <d v="2014-05-19T15:17:38"/>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s v="theater"/>
    <s v="plays"/>
    <d v="2012-04-14T22:28:39"/>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s v="theater"/>
    <s v="plays"/>
    <d v="2014-07-14T14:04:40"/>
    <d v="2014-08-15T02:00:00"/>
  </r>
  <r>
    <n v="3212"/>
    <s v="Campo Maldito"/>
    <s v="Help us bring our production of Campo Maldito to New York AND San Francisco!"/>
    <n v="4000"/>
    <n v="5050"/>
    <x v="0"/>
    <x v="0"/>
    <s v="USD"/>
    <n v="1407524751"/>
    <n v="1404932751"/>
    <b v="1"/>
    <n v="94"/>
    <b v="1"/>
    <s v="theater/plays"/>
    <n v="126.25"/>
    <n v="53.723404255319146"/>
    <s v="theater"/>
    <s v="plays"/>
    <d v="2014-07-09T19:05:51"/>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s v="theater"/>
    <s v="plays"/>
    <d v="2015-06-16T18:19:19"/>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s v="theater"/>
    <s v="plays"/>
    <d v="2015-11-29T19:01:13"/>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s v="theater"/>
    <s v="plays"/>
    <d v="2015-08-03T15:57:51"/>
    <d v="2015-09-10T03:59:00"/>
  </r>
  <r>
    <n v="3216"/>
    <s v="BRUTE"/>
    <s v="Brute (winner of the 2015 IdeasTap Underbelly Award) is new writing based on the true story of a rather twisted, horrible schoolgirl."/>
    <n v="2000"/>
    <n v="2001"/>
    <x v="0"/>
    <x v="1"/>
    <s v="GBP"/>
    <n v="1436625000"/>
    <n v="1433934371"/>
    <b v="1"/>
    <n v="35"/>
    <b v="1"/>
    <s v="theater/plays"/>
    <n v="100.05"/>
    <n v="57.171428571428571"/>
    <s v="theater"/>
    <s v="plays"/>
    <d v="2015-06-10T11:06:11"/>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s v="theater"/>
    <s v="plays"/>
    <d v="2016-10-05T13:06:24"/>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s v="theater"/>
    <s v="plays"/>
    <d v="2014-11-28T00:03:06"/>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s v="theater"/>
    <s v="plays"/>
    <d v="2015-02-15T23:35:47"/>
    <d v="2015-03-22T22:35:47"/>
  </r>
  <r>
    <n v="3220"/>
    <s v="Burners"/>
    <s v="A sci-fi thriller for the stage opening March 10 in Los Angeles."/>
    <n v="15000"/>
    <n v="15126"/>
    <x v="0"/>
    <x v="0"/>
    <s v="USD"/>
    <n v="1489352400"/>
    <n v="1486411204"/>
    <b v="1"/>
    <n v="59"/>
    <b v="1"/>
    <s v="theater/plays"/>
    <n v="100.84"/>
    <n v="256.37288135593218"/>
    <s v="theater"/>
    <s v="plays"/>
    <d v="2017-02-06T20:00:04"/>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s v="theater"/>
    <s v="plays"/>
    <d v="2015-05-31T16:43:23"/>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s v="theater"/>
    <s v="plays"/>
    <d v="2015-09-23T13:58:17"/>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s v="theater"/>
    <s v="plays"/>
    <d v="2015-07-21T20:02:56"/>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s v="theater"/>
    <s v="plays"/>
    <d v="2016-11-23T20:25:13"/>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s v="theater"/>
    <s v="plays"/>
    <d v="2016-05-13T13:25:38"/>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s v="theater"/>
    <s v="plays"/>
    <d v="2015-09-30T14:00:12"/>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s v="theater"/>
    <s v="plays"/>
    <d v="2016-12-18T21:10:36"/>
    <d v="2017-01-17T21:10:36"/>
  </r>
  <r>
    <n v="3228"/>
    <s v="Hear Me Roar: A Season of Powerful Women"/>
    <s v="A Season of Powerful Women. A Season of Defiance."/>
    <n v="7000"/>
    <n v="7164"/>
    <x v="0"/>
    <x v="0"/>
    <s v="USD"/>
    <n v="1450328340"/>
    <n v="1447606884"/>
    <b v="1"/>
    <n v="37"/>
    <b v="1"/>
    <s v="theater/plays"/>
    <n v="102.34285714285714"/>
    <n v="193.62162162162161"/>
    <s v="theater"/>
    <s v="plays"/>
    <d v="2015-11-15T17:01:24"/>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s v="theater"/>
    <s v="plays"/>
    <d v="2014-10-21T06:59:58"/>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s v="theater"/>
    <s v="plays"/>
    <d v="2014-09-16T04:02:06"/>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s v="theater"/>
    <s v="plays"/>
    <d v="2016-03-17T22:39:07"/>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s v="theater"/>
    <s v="plays"/>
    <d v="2016-04-03T19:31:57"/>
    <d v="2016-05-04T03:59:00"/>
  </r>
  <r>
    <n v="3233"/>
    <s v="64 Squares"/>
    <s v="64 Squares is an autobiographical one-man exploration of the internal chess game played to reconcile relationships."/>
    <n v="5000"/>
    <n v="5940"/>
    <x v="0"/>
    <x v="0"/>
    <s v="USD"/>
    <n v="1488482355"/>
    <n v="1485890355"/>
    <b v="0"/>
    <n v="61"/>
    <b v="1"/>
    <s v="theater/plays"/>
    <n v="118.8"/>
    <n v="97.377049180327873"/>
    <s v="theater"/>
    <s v="plays"/>
    <d v="2017-01-31T19:19:15"/>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s v="theater"/>
    <s v="plays"/>
    <d v="2016-12-30T18:56:48"/>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s v="theater"/>
    <s v="plays"/>
    <d v="2016-06-01T08:20:51"/>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s v="theater"/>
    <s v="plays"/>
    <d v="2016-11-28T22:00:33"/>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s v="theater"/>
    <s v="plays"/>
    <d v="2015-09-05T11:23:04"/>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s v="theater"/>
    <s v="plays"/>
    <d v="2015-06-01T12:14:5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s v="theater"/>
    <s v="plays"/>
    <d v="2015-10-01T02:08:13"/>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s v="theater"/>
    <s v="plays"/>
    <d v="2017-01-19T16:39:08"/>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s v="theater"/>
    <s v="plays"/>
    <d v="2014-09-11T07:47:50"/>
    <d v="2014-10-14T06:59:00"/>
  </r>
  <r>
    <n v="3242"/>
    <s v="First Day Off in a Long Time by Brian Finkelstein"/>
    <s v="First Day Off in a Long Time is a comedy show...            _x000a_About suicide."/>
    <n v="10000"/>
    <n v="12730.42"/>
    <x v="0"/>
    <x v="0"/>
    <s v="USD"/>
    <n v="1411150092"/>
    <n v="1408558092"/>
    <b v="1"/>
    <n v="183"/>
    <b v="1"/>
    <s v="theater/plays"/>
    <n v="127.30419999999999"/>
    <n v="69.56513661202186"/>
    <s v="theater"/>
    <s v="plays"/>
    <d v="2014-08-20T18:08:1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s v="theater"/>
    <s v="plays"/>
    <d v="2015-09-15T02:19:22"/>
    <d v="2015-10-09T00:00:00"/>
  </r>
  <r>
    <n v="3244"/>
    <s v="'Time Please'"/>
    <s v="'Time Please' is a black comedy set in a failing public house in a run-down part of town, where things are about to get messy."/>
    <n v="1600"/>
    <n v="1647"/>
    <x v="0"/>
    <x v="1"/>
    <s v="GBP"/>
    <n v="1480613982"/>
    <n v="1478018382"/>
    <b v="0"/>
    <n v="69"/>
    <b v="1"/>
    <s v="theater/plays"/>
    <n v="102.9375"/>
    <n v="23.869565217391305"/>
    <s v="theater"/>
    <s v="plays"/>
    <d v="2016-11-01T16:39:42"/>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s v="theater"/>
    <s v="plays"/>
    <d v="2015-05-11T14:24:18"/>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s v="theater"/>
    <s v="plays"/>
    <d v="2015-08-14T11:20:00"/>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s v="theater"/>
    <s v="plays"/>
    <d v="2015-06-12T10:25:12"/>
    <d v="2015-07-12T10:25:12"/>
  </r>
  <r>
    <n v="3248"/>
    <s v="Honest Accomplice Theatre 2015-16 Season"/>
    <s v="Honest Accomplice Theatre produces theatre for social change."/>
    <n v="12000"/>
    <n v="12095"/>
    <x v="0"/>
    <x v="0"/>
    <s v="USD"/>
    <n v="1428178757"/>
    <n v="1425590357"/>
    <b v="1"/>
    <n v="200"/>
    <b v="1"/>
    <s v="theater/plays"/>
    <n v="100.79166666666666"/>
    <n v="60.475000000000001"/>
    <s v="theater"/>
    <s v="plays"/>
    <d v="2015-03-05T21:19:17"/>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s v="theater"/>
    <s v="plays"/>
    <d v="2015-05-21T17:55:14"/>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s v="theater"/>
    <s v="plays"/>
    <d v="2014-10-06T17:48:44"/>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s v="theater"/>
    <s v="plays"/>
    <d v="2015-05-22T17:32:46"/>
    <d v="2015-06-21T17:32:46"/>
  </r>
  <r>
    <n v="3252"/>
    <s v="Modern Love"/>
    <s v="How do we navigate the boundaries between friendship, sexual intimacy and obsessive desire?"/>
    <n v="2250"/>
    <n v="2876"/>
    <x v="0"/>
    <x v="1"/>
    <s v="GBP"/>
    <n v="1473247240"/>
    <n v="1470655240"/>
    <b v="1"/>
    <n v="50"/>
    <b v="1"/>
    <s v="theater/plays"/>
    <n v="127.82222222222221"/>
    <n v="57.52"/>
    <s v="theater"/>
    <s v="plays"/>
    <d v="2016-08-08T11:20:40"/>
    <d v="2016-09-07T11:20:40"/>
  </r>
  <r>
    <n v="3253"/>
    <s v="EMPATHITRAX, a new play by Ana Nogueira"/>
    <s v="Can you ever truly feel what someone else is feeling?_x000a_Do you want to?"/>
    <n v="20000"/>
    <n v="20365"/>
    <x v="0"/>
    <x v="0"/>
    <s v="USD"/>
    <n v="1473306300"/>
    <n v="1471701028"/>
    <b v="1"/>
    <n v="115"/>
    <b v="1"/>
    <s v="theater/plays"/>
    <n v="101.82500000000002"/>
    <n v="177.08695652173913"/>
    <s v="theater"/>
    <s v="plays"/>
    <d v="2016-08-20T13:50:28"/>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s v="theater"/>
    <s v="plays"/>
    <d v="2015-02-24T02:03:29"/>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s v="theater"/>
    <s v="plays"/>
    <d v="2014-09-07T18:26:1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s v="theater"/>
    <s v="plays"/>
    <d v="2015-05-20T13:46:17"/>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s v="theater"/>
    <s v="plays"/>
    <d v="2017-01-23T13:25:52"/>
    <d v="2017-02-22T13:25:52"/>
  </r>
  <r>
    <n v="3258"/>
    <s v="Bluebirds by Joe Brondo"/>
    <s v="A guy named Walt steals a book and plans to sell it to get his life on track... until his wife finds out."/>
    <n v="7000"/>
    <n v="7365"/>
    <x v="0"/>
    <x v="0"/>
    <s v="USD"/>
    <n v="1420751861"/>
    <n v="1418159861"/>
    <b v="1"/>
    <n v="75"/>
    <b v="1"/>
    <s v="theater/plays"/>
    <n v="105.21428571428571"/>
    <n v="98.2"/>
    <s v="theater"/>
    <s v="plays"/>
    <d v="2014-12-09T21:17:41"/>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s v="theater"/>
    <s v="plays"/>
    <d v="2016-09-01T18:15:45"/>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s v="theater"/>
    <s v="plays"/>
    <d v="2015-10-26T16:08:38"/>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s v="theater"/>
    <s v="plays"/>
    <d v="2015-06-16T17:24:36"/>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s v="theater"/>
    <s v="plays"/>
    <d v="2014-11-21T07:34:2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s v="theater"/>
    <s v="plays"/>
    <d v="2015-10-07T12:23:08"/>
    <d v="2015-10-30T21:00:00"/>
  </r>
  <r>
    <n v="3264"/>
    <s v="Kapow-i GoGo at The PIT"/>
    <s v="The three part comedic saga of Kapow-i GoGo, who saves the world.  Again.  And again."/>
    <n v="2500"/>
    <n v="2575"/>
    <x v="0"/>
    <x v="0"/>
    <s v="USD"/>
    <n v="1422482400"/>
    <n v="1421089938"/>
    <b v="1"/>
    <n v="49"/>
    <b v="1"/>
    <s v="theater/plays"/>
    <n v="103"/>
    <n v="52.551020408163268"/>
    <s v="theater"/>
    <s v="plays"/>
    <d v="2015-01-12T19:12:18"/>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s v="theater"/>
    <s v="plays"/>
    <d v="2015-11-03T17:05:1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s v="theater"/>
    <s v="plays"/>
    <d v="2015-05-12T12:52:02"/>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s v="theater"/>
    <s v="plays"/>
    <d v="2015-06-17T18:11:00"/>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s v="theater"/>
    <s v="plays"/>
    <d v="2016-08-08T21:42:0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s v="theater"/>
    <s v="plays"/>
    <d v="2015-05-13T09:29:57"/>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s v="theater"/>
    <s v="plays"/>
    <d v="2015-06-12T12:47:45"/>
    <d v="2015-07-12T12:47:45"/>
  </r>
  <r>
    <n v="3271"/>
    <s v="Saxon Court at Southwark Playhouse"/>
    <s v="A razor sharp satire to darken your Christmas."/>
    <n v="1500"/>
    <n v="1950"/>
    <x v="0"/>
    <x v="1"/>
    <s v="GBP"/>
    <n v="1414927775"/>
    <n v="1412332175"/>
    <b v="1"/>
    <n v="51"/>
    <b v="1"/>
    <s v="theater/plays"/>
    <n v="130"/>
    <n v="38.235294117647058"/>
    <s v="theater"/>
    <s v="plays"/>
    <d v="2014-10-03T10:29:35"/>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s v="theater"/>
    <s v="plays"/>
    <d v="2015-10-07T12:00:09"/>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s v="theater"/>
    <s v="plays"/>
    <d v="2016-08-29T19:14:02"/>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s v="theater"/>
    <s v="plays"/>
    <d v="2016-01-31T16:54:32"/>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s v="theater"/>
    <s v="plays"/>
    <d v="2015-01-13T21:07:51"/>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s v="theater"/>
    <s v="plays"/>
    <d v="2016-02-26T22:47:59"/>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s v="theater"/>
    <s v="plays"/>
    <d v="2014-10-19T16:23:26"/>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s v="theater"/>
    <s v="plays"/>
    <d v="2015-04-30T20:21:43"/>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s v="theater"/>
    <s v="plays"/>
    <d v="2016-03-02T02:27:3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s v="theater"/>
    <s v="plays"/>
    <d v="2015-04-27T18:09:58"/>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s v="theater"/>
    <s v="plays"/>
    <d v="2015-08-03T00:28:25"/>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s v="theater"/>
    <s v="plays"/>
    <d v="2016-03-16T04:39:48"/>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s v="theater"/>
    <s v="plays"/>
    <d v="2016-01-10T17:51:38"/>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s v="theater"/>
    <s v="plays"/>
    <d v="2016-01-11T21:14:13"/>
    <d v="2016-01-29T05:59:00"/>
  </r>
  <r>
    <n v="3285"/>
    <s v="By Morning"/>
    <s v="A new play by Matthew Gasda"/>
    <n v="4999"/>
    <n v="5604"/>
    <x v="0"/>
    <x v="0"/>
    <s v="USD"/>
    <n v="1488258000"/>
    <n v="1485556626"/>
    <b v="0"/>
    <n v="81"/>
    <b v="1"/>
    <s v="theater/plays"/>
    <n v="112.10242048409683"/>
    <n v="69.18518518518519"/>
    <s v="theater"/>
    <s v="plays"/>
    <d v="2017-01-27T22:37:06"/>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s v="theater"/>
    <s v="plays"/>
    <d v="2016-07-16T20:09:42"/>
    <d v="2016-08-15T20:09:42"/>
  </r>
  <r>
    <n v="3287"/>
    <s v="Three Things: Stories About Life"/>
    <s v="An inspirational one-man play about crisis, community, and the search for wholeness."/>
    <n v="2500"/>
    <n v="2500"/>
    <x v="0"/>
    <x v="5"/>
    <s v="CAD"/>
    <n v="1448733628"/>
    <n v="1446573628"/>
    <b v="0"/>
    <n v="34"/>
    <b v="1"/>
    <s v="theater/plays"/>
    <n v="100"/>
    <n v="73.529411764705884"/>
    <s v="theater"/>
    <s v="plays"/>
    <d v="2015-11-03T18:00:28"/>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s v="theater"/>
    <s v="plays"/>
    <d v="2016-05-15T18:35:15"/>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s v="theater"/>
    <s v="plays"/>
    <d v="2017-01-23T08:50:02"/>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s v="theater"/>
    <s v="plays"/>
    <d v="2017-02-09T12:21:31"/>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s v="theater"/>
    <s v="plays"/>
    <d v="2015-08-16T16:51:40"/>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s v="theater"/>
    <s v="plays"/>
    <d v="2015-10-05T18:29:08"/>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s v="theater"/>
    <s v="plays"/>
    <d v="2017-02-02T10:12:32"/>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s v="theater"/>
    <s v="plays"/>
    <d v="2015-05-17T12:59:1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s v="theater"/>
    <s v="plays"/>
    <d v="2016-08-27T10:37:09"/>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s v="theater"/>
    <s v="plays"/>
    <d v="2015-11-01T18:09:32"/>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s v="theater"/>
    <s v="plays"/>
    <d v="2015-07-08T18:30:56"/>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s v="theater"/>
    <s v="plays"/>
    <d v="2015-08-23T22:59:2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s v="theater"/>
    <s v="plays"/>
    <d v="2015-09-14T22:01:03"/>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s v="theater"/>
    <s v="plays"/>
    <d v="2015-04-08T17:51:02"/>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s v="theater"/>
    <s v="plays"/>
    <d v="2016-06-17T17:39:36"/>
    <d v="2016-08-01T06:59:00"/>
  </r>
  <r>
    <n v="3302"/>
    <s v="El muro de BorÃ­s KiÃ©n"/>
    <s v="FilosofÃ­a de los anÃ³nimos"/>
    <n v="8400"/>
    <n v="8685"/>
    <x v="0"/>
    <x v="3"/>
    <s v="EUR"/>
    <n v="1481099176"/>
    <n v="1478507176"/>
    <b v="0"/>
    <n v="50"/>
    <b v="1"/>
    <s v="theater/plays"/>
    <n v="103.39285714285715"/>
    <n v="173.7"/>
    <s v="theater"/>
    <s v="plays"/>
    <d v="2016-11-07T08:26:16"/>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s v="theater"/>
    <s v="plays"/>
    <d v="2015-02-21T15:38:04"/>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s v="theater"/>
    <s v="plays"/>
    <d v="2016-11-22T14:59:12"/>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s v="theater"/>
    <s v="plays"/>
    <d v="2015-07-01T20:32:28"/>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s v="theater"/>
    <s v="plays"/>
    <d v="2016-05-03T05:15:42"/>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s v="theater"/>
    <s v="plays"/>
    <d v="2016-04-15T01:22:19"/>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s v="theater"/>
    <s v="plays"/>
    <d v="2016-03-23T21:02:45"/>
    <d v="2016-04-13T21:02:45"/>
  </r>
  <r>
    <n v="3309"/>
    <s v="Collision Course"/>
    <s v="Two unlikely friends, a garage, tinned beans &amp; the end of the world."/>
    <n v="350"/>
    <n v="558"/>
    <x v="0"/>
    <x v="1"/>
    <s v="GBP"/>
    <n v="1476632178"/>
    <n v="1473953778"/>
    <b v="0"/>
    <n v="31"/>
    <b v="1"/>
    <s v="theater/plays"/>
    <n v="159.42857142857144"/>
    <n v="18"/>
    <s v="theater"/>
    <s v="plays"/>
    <d v="2016-09-15T15:36:18"/>
    <d v="2016-10-16T15:36:18"/>
  </r>
  <r>
    <n v="3310"/>
    <s v="The Island Boys: A New Play"/>
    <s v="A new play about coming coming home, recovery, and trying to find God in the process."/>
    <n v="6500"/>
    <n v="6505"/>
    <x v="0"/>
    <x v="0"/>
    <s v="USD"/>
    <n v="1444169825"/>
    <n v="1441577825"/>
    <b v="0"/>
    <n v="31"/>
    <b v="1"/>
    <s v="theater/plays"/>
    <n v="100.07692307692308"/>
    <n v="209.83870967741936"/>
    <s v="theater"/>
    <s v="plays"/>
    <d v="2015-09-06T22:17:05"/>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s v="theater"/>
    <s v="plays"/>
    <d v="2015-09-17T07:00:10"/>
    <d v="2015-10-17T07:00:10"/>
  </r>
  <r>
    <n v="3312"/>
    <s v="Richard III"/>
    <s v="Bare Theatre presents one of Shakespeare's most notorious characters in the final chapter of the War of the Roses saga."/>
    <n v="2500"/>
    <n v="2501"/>
    <x v="0"/>
    <x v="0"/>
    <s v="USD"/>
    <n v="1478901600"/>
    <n v="1477077946"/>
    <b v="0"/>
    <n v="41"/>
    <b v="1"/>
    <s v="theater/plays"/>
    <n v="100.03999999999999"/>
    <n v="61"/>
    <s v="theater"/>
    <s v="plays"/>
    <d v="2016-10-21T19:25:46"/>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s v="theater"/>
    <s v="plays"/>
    <d v="2016-01-13T05:51:57"/>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s v="theater"/>
    <s v="plays"/>
    <d v="2015-04-11T06:25:11"/>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s v="theater"/>
    <s v="plays"/>
    <d v="2016-04-06T07:17:21"/>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s v="theater"/>
    <s v="plays"/>
    <d v="2014-07-06T20:54:35"/>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s v="theater"/>
    <s v="plays"/>
    <d v="2016-05-09T00:57:04"/>
    <d v="2016-06-08T00:57:04"/>
  </r>
  <r>
    <n v="3318"/>
    <s v="ROOMIES - Atlantic Canada Tour 2016-17"/>
    <s v="Help us strengthen and inspire disability arts in Atlantic Canada"/>
    <n v="2000"/>
    <n v="2512"/>
    <x v="0"/>
    <x v="5"/>
    <s v="CAD"/>
    <n v="1460341800"/>
    <n v="1456902893"/>
    <b v="0"/>
    <n v="32"/>
    <b v="1"/>
    <s v="theater/plays"/>
    <n v="125.6"/>
    <n v="78.5"/>
    <s v="theater"/>
    <s v="plays"/>
    <d v="2016-03-02T07:14:53"/>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s v="theater"/>
    <s v="plays"/>
    <d v="2014-12-17T14:03:06"/>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s v="theater"/>
    <s v="plays"/>
    <d v="2016-05-23T01:05:57"/>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s v="theater"/>
    <s v="plays"/>
    <d v="2014-10-02T02:24:25"/>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s v="theater"/>
    <s v="plays"/>
    <d v="2016-05-31T00:14:56"/>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s v="theater"/>
    <s v="plays"/>
    <d v="2016-08-26T08:46:48"/>
    <d v="2016-09-25T08:46:48"/>
  </r>
  <r>
    <n v="3324"/>
    <s v="At Swim, Two Boys"/>
    <s v="The play tells the story of Jim and Doyler and their friendship on the brink of Irish independence."/>
    <n v="1500"/>
    <n v="1525"/>
    <x v="0"/>
    <x v="17"/>
    <s v="EUR"/>
    <n v="1465135190"/>
    <n v="1463925590"/>
    <b v="0"/>
    <n v="10"/>
    <b v="1"/>
    <s v="theater/plays"/>
    <n v="101.66666666666666"/>
    <n v="152.5"/>
    <s v="theater"/>
    <s v="plays"/>
    <d v="2016-05-22T13:59:50"/>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s v="theater"/>
    <s v="plays"/>
    <d v="2015-03-01T18:51:17"/>
    <d v="2015-04-05T17: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s v="theater"/>
    <s v="plays"/>
    <d v="2015-02-06T17:08:25"/>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s v="theater"/>
    <s v="plays"/>
    <d v="2016-04-08T08:59:26"/>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s v="theater"/>
    <s v="plays"/>
    <d v="2014-07-02T13:48:03"/>
    <d v="2014-07-05T01:00:00"/>
  </r>
  <r>
    <n v="3329"/>
    <s v="Jestia and Raedon"/>
    <s v="Jestia and Raedon is a brand new romantic comedy play going to the Edinburgh Fringe Festival this summer."/>
    <n v="1000"/>
    <n v="1168"/>
    <x v="0"/>
    <x v="1"/>
    <s v="GBP"/>
    <n v="1406502000"/>
    <n v="1405583108"/>
    <b v="0"/>
    <n v="26"/>
    <b v="1"/>
    <s v="theater/plays"/>
    <n v="116.8"/>
    <n v="44.92307692307692"/>
    <s v="theater"/>
    <s v="plays"/>
    <d v="2014-07-17T07:45:08"/>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s v="theater"/>
    <s v="plays"/>
    <d v="2015-03-02T21:17:48"/>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s v="theater"/>
    <s v="plays"/>
    <d v="2015-09-01T16:44:46"/>
    <d v="2015-10-06T16:44:46"/>
  </r>
  <r>
    <n v="3332"/>
    <s v="Cortez"/>
    <s v="Two marine biologists are at odds during an important expedition. When a stranded shark refuses to die, things get weird."/>
    <n v="6000"/>
    <n v="6000"/>
    <x v="0"/>
    <x v="0"/>
    <s v="USD"/>
    <n v="1405802330"/>
    <n v="1403210330"/>
    <b v="0"/>
    <n v="83"/>
    <b v="1"/>
    <s v="theater/plays"/>
    <n v="100"/>
    <n v="72.289156626506028"/>
    <s v="theater"/>
    <s v="plays"/>
    <d v="2014-06-19T20:38:50"/>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s v="theater"/>
    <s v="plays"/>
    <d v="2015-05-24T16:14:40"/>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s v="theater"/>
    <s v="plays"/>
    <d v="2015-06-30T12:30:22"/>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s v="theater"/>
    <s v="plays"/>
    <d v="2014-07-07T16:10:46"/>
    <d v="2014-08-03T23:00:00"/>
  </r>
  <r>
    <n v="3336"/>
    <s v="WILDE TALES"/>
    <s v="A theatrical adaptation of Oscar Wilde's short stories, presented by Suitcase Civilians at The Space, April 5-10 2016."/>
    <n v="250"/>
    <n v="250"/>
    <x v="0"/>
    <x v="1"/>
    <s v="GBP"/>
    <n v="1459845246"/>
    <n v="1457429646"/>
    <b v="0"/>
    <n v="9"/>
    <b v="1"/>
    <s v="theater/plays"/>
    <n v="100"/>
    <n v="27.777777777777779"/>
    <s v="theater"/>
    <s v="plays"/>
    <d v="2016-03-08T09:34:0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s v="theater"/>
    <s v="plays"/>
    <d v="2014-09-19T06:46:07"/>
    <d v="2014-10-10T21:00:00"/>
  </r>
  <r>
    <n v="3338"/>
    <s v="The Last Days of Judas Iscariot"/>
    <s v="Join Estelle Parsons in support of Theater That Looks and Sounds Like America"/>
    <n v="15000"/>
    <n v="15327"/>
    <x v="0"/>
    <x v="0"/>
    <s v="USD"/>
    <n v="1487944080"/>
    <n v="1486129680"/>
    <b v="0"/>
    <n v="112"/>
    <b v="1"/>
    <s v="theater/plays"/>
    <n v="102.18"/>
    <n v="136.84821428571428"/>
    <s v="theater"/>
    <s v="plays"/>
    <d v="2017-02-03T13:48:00"/>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s v="theater"/>
    <s v="plays"/>
    <d v="2016-06-28T15:58:38"/>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s v="theater"/>
    <s v="plays"/>
    <d v="2016-11-11T23:22:34"/>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s v="theater"/>
    <s v="plays"/>
    <d v="2016-05-20T19:10:2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s v="theater"/>
    <s v="plays"/>
    <d v="2015-02-27T07:06:50"/>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s v="theater"/>
    <s v="plays"/>
    <d v="2016-03-23T21:59:44"/>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s v="theater"/>
    <s v="plays"/>
    <d v="2014-07-31T04:48:13"/>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s v="theater"/>
    <s v="plays"/>
    <d v="2015-02-18T02:32:48"/>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s v="theater"/>
    <s v="plays"/>
    <d v="2015-02-19T00:35:10"/>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s v="theater"/>
    <s v="plays"/>
    <d v="2016-04-24T13:14:14"/>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s v="theater"/>
    <s v="plays"/>
    <d v="2016-04-06T13:24:40"/>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s v="theater"/>
    <s v="plays"/>
    <d v="2016-05-23T02:39:32"/>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s v="theater"/>
    <s v="plays"/>
    <d v="2015-10-25T16:50:11"/>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s v="theater"/>
    <s v="plays"/>
    <d v="2014-06-16T09:29:25"/>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s v="theater"/>
    <s v="plays"/>
    <d v="2016-05-05T23:49:38"/>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s v="theater"/>
    <s v="plays"/>
    <d v="2016-04-19T10:22:30"/>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s v="theater"/>
    <s v="plays"/>
    <d v="2015-09-23T17:26:46"/>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s v="theater"/>
    <s v="plays"/>
    <d v="2016-04-29T14:52:07"/>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s v="theater"/>
    <s v="plays"/>
    <d v="2016-06-15T19:34:32"/>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s v="theater"/>
    <s v="plays"/>
    <d v="2014-07-02T10:01:50"/>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s v="theater"/>
    <s v="plays"/>
    <d v="2014-10-20T07:27:59"/>
    <d v="2014-11-19T08:27:59"/>
  </r>
  <r>
    <n v="3359"/>
    <s v="BEIRUT, LADY OF LEBANON"/>
    <s v="A Theatrical Production Celebrating the Lebanese Culture and the Human Spirit in Time of War."/>
    <n v="4000"/>
    <n v="4250"/>
    <x v="0"/>
    <x v="0"/>
    <s v="USD"/>
    <n v="1487985734"/>
    <n v="1484097734"/>
    <b v="0"/>
    <n v="23"/>
    <b v="1"/>
    <s v="theater/plays"/>
    <n v="106.25"/>
    <n v="184.78260869565219"/>
    <s v="theater"/>
    <s v="plays"/>
    <d v="2017-01-11T01:22:14"/>
    <d v="2017-02-25T01:22:14"/>
  </r>
  <r>
    <n v="3360"/>
    <s v="Pretty Butch"/>
    <s v="World Premiere, an M1 Singapore Fringe Festival 2017 commission."/>
    <n v="9000"/>
    <n v="9124"/>
    <x v="0"/>
    <x v="20"/>
    <s v="SGD"/>
    <n v="1481731140"/>
    <n v="1479866343"/>
    <b v="0"/>
    <n v="72"/>
    <b v="1"/>
    <s v="theater/plays"/>
    <n v="101.37777777777779"/>
    <n v="126.72222222222223"/>
    <s v="theater"/>
    <s v="plays"/>
    <d v="2016-11-23T01:59:03"/>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s v="theater"/>
    <s v="plays"/>
    <d v="2014-08-15T00:36:30"/>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s v="theater"/>
    <s v="plays"/>
    <d v="2015-02-21T02:11:57"/>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s v="theater"/>
    <s v="plays"/>
    <d v="2014-07-31T18:30:45"/>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s v="theater"/>
    <s v="plays"/>
    <d v="2016-02-22T23:27:29"/>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s v="theater"/>
    <s v="plays"/>
    <d v="2015-11-13T02:26:32"/>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s v="theater"/>
    <s v="plays"/>
    <d v="2015-04-13T01:37:17"/>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s v="theater"/>
    <s v="plays"/>
    <d v="2015-07-07T22:24:54"/>
    <d v="2015-08-01T22: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s v="theater"/>
    <s v="plays"/>
    <d v="2014-11-26T04:47:39"/>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s v="theater"/>
    <s v="plays"/>
    <d v="2016-11-16T00:59:40"/>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s v="theater"/>
    <s v="plays"/>
    <d v="2016-11-16T08:01:25"/>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s v="theater"/>
    <s v="plays"/>
    <d v="2015-11-04T20:59:25"/>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s v="theater"/>
    <s v="plays"/>
    <d v="2014-08-04T13:09:16"/>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s v="theater"/>
    <s v="plays"/>
    <d v="2015-06-24T20:30:40"/>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s v="theater"/>
    <s v="plays"/>
    <d v="2015-09-28T17:33:36"/>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s v="theater"/>
    <s v="plays"/>
    <d v="2014-05-06T14:39:33"/>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s v="theater"/>
    <s v="plays"/>
    <d v="2015-02-24T16:49:54"/>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s v="theater"/>
    <s v="plays"/>
    <d v="2015-02-18T17:34:59"/>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s v="theater"/>
    <s v="plays"/>
    <d v="2014-08-07T08:31:46"/>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s v="theater"/>
    <s v="plays"/>
    <d v="2015-08-09T12:20:00"/>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s v="theater"/>
    <s v="plays"/>
    <d v="2014-10-25T22:52:58"/>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s v="theater"/>
    <s v="plays"/>
    <d v="2015-02-09T04:26:23"/>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s v="theater"/>
    <s v="plays"/>
    <d v="2016-07-08T10:20:56"/>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s v="theater"/>
    <s v="plays"/>
    <d v="2016-06-03T18:47:00"/>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s v="theater"/>
    <s v="plays"/>
    <d v="2015-10-15T02:06:08"/>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s v="theater"/>
    <s v="plays"/>
    <d v="2014-11-10T20:49:12"/>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s v="theater"/>
    <s v="plays"/>
    <d v="2014-11-03T15:28:2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s v="theater"/>
    <s v="plays"/>
    <d v="2014-11-04T18:18:08"/>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s v="theater"/>
    <s v="plays"/>
    <d v="2015-05-19T11:04:01"/>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s v="theater"/>
    <s v="plays"/>
    <d v="2016-05-04T13:31:22"/>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s v="theater"/>
    <s v="plays"/>
    <d v="2014-06-25T18:35:45"/>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s v="theater"/>
    <s v="plays"/>
    <d v="2014-07-10T13:05:48"/>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s v="theater"/>
    <s v="plays"/>
    <d v="2016-03-17T20:17:35"/>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s v="theater"/>
    <s v="plays"/>
    <d v="2014-10-11T22:07:10"/>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s v="theater"/>
    <s v="plays"/>
    <d v="2014-06-27T14:17:25"/>
    <d v="2014-07-27T14:17:25"/>
  </r>
  <r>
    <n v="3395"/>
    <s v="MIRAMAR"/>
    <s v="Miramar is a a darkly funny play exploring what it is we call â€˜homeâ€™."/>
    <n v="500"/>
    <n v="920"/>
    <x v="0"/>
    <x v="1"/>
    <s v="GBP"/>
    <n v="1433009400"/>
    <n v="1431795944"/>
    <b v="0"/>
    <n v="38"/>
    <b v="1"/>
    <s v="theater/plays"/>
    <n v="184"/>
    <n v="24.210526315789473"/>
    <s v="theater"/>
    <s v="plays"/>
    <d v="2015-05-16T17:05:44"/>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s v="theater"/>
    <s v="plays"/>
    <d v="2014-05-05T10:43:09"/>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s v="theater"/>
    <s v="plays"/>
    <d v="2016-01-09T11:28:49"/>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s v="theater"/>
    <s v="plays"/>
    <d v="2014-10-29T18:02:56"/>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s v="theater"/>
    <s v="plays"/>
    <d v="2015-01-22T22:05:25"/>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s v="theater"/>
    <s v="plays"/>
    <d v="2014-07-14T22:53:34"/>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s v="theater"/>
    <s v="plays"/>
    <d v="2015-07-08T17:22:26"/>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s v="theater"/>
    <s v="plays"/>
    <d v="2015-10-13T14:50:43"/>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s v="theater"/>
    <s v="plays"/>
    <d v="2015-05-26T11:05:24"/>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s v="theater"/>
    <s v="plays"/>
    <d v="2015-05-28T12:05:02"/>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s v="theater"/>
    <s v="plays"/>
    <d v="2016-02-10T00:24:46"/>
    <d v="2016-03-01T23:59:00"/>
  </r>
  <r>
    <n v="3406"/>
    <s v="Voices of Swords"/>
    <s v="A funny and moving new play about two families dealing with aging parents in very different ways!"/>
    <n v="10000"/>
    <n v="10031"/>
    <x v="0"/>
    <x v="0"/>
    <s v="USD"/>
    <n v="1405511376"/>
    <n v="1401623376"/>
    <b v="0"/>
    <n v="91"/>
    <b v="1"/>
    <s v="theater/plays"/>
    <n v="100.31000000000002"/>
    <n v="110.23076923076923"/>
    <s v="theater"/>
    <s v="plays"/>
    <d v="2014-06-01T11:49:3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s v="theater"/>
    <s v="plays"/>
    <d v="2014-06-06T10:08:09"/>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s v="theater"/>
    <s v="plays"/>
    <d v="2014-06-18T23:48:24"/>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s v="theater"/>
    <s v="plays"/>
    <d v="2016-06-23T19:32:38"/>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s v="theater"/>
    <s v="plays"/>
    <d v="2016-05-10T00:59:5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s v="theater"/>
    <s v="plays"/>
    <d v="2015-09-18T00:32:52"/>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s v="theater"/>
    <s v="plays"/>
    <d v="2014-08-28T23:01:0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s v="theater"/>
    <s v="plays"/>
    <d v="2015-02-18T17:35:38"/>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s v="theater"/>
    <s v="plays"/>
    <d v="2016-11-01T19:58:45"/>
    <d v="2016-12-01T07:59:00"/>
  </r>
  <r>
    <n v="3415"/>
    <s v="Balm in Gilead at Columbia"/>
    <s v="We are raising funds to allow for enhanced scenic, costume, and lighting design. Every dollar helps!"/>
    <n v="200"/>
    <n v="200"/>
    <x v="0"/>
    <x v="0"/>
    <s v="USD"/>
    <n v="1460935800"/>
    <n v="1459999656"/>
    <b v="0"/>
    <n v="9"/>
    <b v="1"/>
    <s v="theater/plays"/>
    <n v="100"/>
    <n v="22.222222222222221"/>
    <s v="theater"/>
    <s v="plays"/>
    <d v="2016-04-07T03:27:36"/>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s v="theater"/>
    <s v="plays"/>
    <d v="2015-03-26T09:54:05"/>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s v="theater"/>
    <s v="plays"/>
    <d v="2014-09-12T21:55:48"/>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s v="theater"/>
    <s v="plays"/>
    <d v="2014-04-23T20:01:47"/>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s v="theater"/>
    <s v="plays"/>
    <d v="2016-03-19T19:43:05"/>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s v="theater"/>
    <s v="plays"/>
    <d v="2016-02-05T02:10:02"/>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s v="theater"/>
    <s v="plays"/>
    <d v="2015-02-02T18:59:23"/>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s v="theater"/>
    <s v="plays"/>
    <d v="2015-11-15T13:29:36"/>
    <d v="2015-12-14T00:00:00"/>
  </r>
  <r>
    <n v="3423"/>
    <s v="And That's How The Story Goes"/>
    <s v="Forest Hills Eastern's Student Run Show 2015. Our goal is to present a professional quality show on a budget."/>
    <n v="250"/>
    <n v="350"/>
    <x v="0"/>
    <x v="0"/>
    <s v="USD"/>
    <n v="1429912341"/>
    <n v="1427320341"/>
    <b v="0"/>
    <n v="10"/>
    <b v="1"/>
    <s v="theater/plays"/>
    <n v="140"/>
    <n v="35"/>
    <s v="theater"/>
    <s v="plays"/>
    <d v="2015-03-25T21:52:21"/>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s v="theater"/>
    <s v="plays"/>
    <d v="2015-01-14T16:14:4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s v="theater"/>
    <s v="plays"/>
    <d v="2014-09-02T14:48:56"/>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s v="theater"/>
    <s v="plays"/>
    <d v="2014-09-02T01:21:43"/>
    <d v="2014-09-21T02:00:00"/>
  </r>
  <r>
    <n v="3427"/>
    <s v="We Were Kings"/>
    <s v="A new play developed in collaboration with graduating theatre makers, premiering at the Edinburgh Fringe Festival 2014."/>
    <n v="1500"/>
    <n v="1500"/>
    <x v="0"/>
    <x v="1"/>
    <s v="GBP"/>
    <n v="1404314952"/>
    <n v="1401722952"/>
    <b v="0"/>
    <n v="29"/>
    <b v="1"/>
    <s v="theater/plays"/>
    <n v="100"/>
    <n v="51.724137931034484"/>
    <s v="theater"/>
    <s v="plays"/>
    <d v="2014-06-02T15:29:12"/>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s v="theater"/>
    <s v="plays"/>
    <d v="2015-02-03T17:17:27"/>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s v="theater"/>
    <s v="plays"/>
    <d v="2016-10-19T00:31:01"/>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s v="theater"/>
    <s v="plays"/>
    <d v="2014-06-30T22:41:41"/>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s v="theater"/>
    <s v="plays"/>
    <d v="2014-07-19T17:32:33"/>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s v="theater"/>
    <s v="plays"/>
    <d v="2016-01-11T13:56:54"/>
    <d v="2016-02-05T22:00:00"/>
  </r>
  <r>
    <n v="3433"/>
    <s v="The Dybbuk"/>
    <s v="death&amp;pretzels presents their first Chicago based project:_x000a_The Dybbuk by S. Ansky"/>
    <n v="9500"/>
    <n v="9525"/>
    <x v="0"/>
    <x v="0"/>
    <s v="USD"/>
    <n v="1402974000"/>
    <n v="1400290255"/>
    <b v="0"/>
    <n v="71"/>
    <b v="1"/>
    <s v="theater/plays"/>
    <n v="100.26315789473684"/>
    <n v="134.1549295774648"/>
    <s v="theater"/>
    <s v="plays"/>
    <d v="2014-05-17T01:30:55"/>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s v="theater"/>
    <s v="plays"/>
    <d v="2014-06-10T09:07:49"/>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s v="theater"/>
    <s v="plays"/>
    <d v="2016-07-21T14:48:13"/>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s v="theater"/>
    <s v="plays"/>
    <d v="2014-07-31T12:59:53"/>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s v="theater"/>
    <s v="plays"/>
    <d v="2015-07-20T17:03:40"/>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s v="theater"/>
    <s v="plays"/>
    <d v="2015-04-06T22:16:07"/>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s v="theater"/>
    <s v="plays"/>
    <d v="2016-01-05T21:52:10"/>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s v="theater"/>
    <s v="plays"/>
    <d v="2014-06-19T02:57:08"/>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s v="theater"/>
    <s v="plays"/>
    <d v="2015-10-17T10:18: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s v="theater"/>
    <s v="plays"/>
    <d v="2015-04-30T20:11:1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s v="theater"/>
    <s v="plays"/>
    <d v="2014-08-10T12:35:46"/>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s v="theater"/>
    <s v="plays"/>
    <d v="2016-05-31T06:59:46"/>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s v="theater"/>
    <s v="plays"/>
    <d v="2015-09-25T12:43:56"/>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s v="theater"/>
    <s v="plays"/>
    <d v="2015-01-12T19:58:45"/>
    <d v="2015-02-05T12:20:00"/>
  </r>
  <r>
    <n v="3447"/>
    <s v="The Vagabond Halfback"/>
    <s v="&quot;He was a poet, a vagrant, a philosopher, a lady's man and a hard drinker&quot;"/>
    <n v="1000"/>
    <n v="1078"/>
    <x v="0"/>
    <x v="0"/>
    <s v="USD"/>
    <n v="1458332412"/>
    <n v="1454448012"/>
    <b v="0"/>
    <n v="14"/>
    <b v="1"/>
    <s v="theater/plays"/>
    <n v="107.80000000000001"/>
    <n v="77"/>
    <s v="theater"/>
    <s v="plays"/>
    <d v="2016-02-02T21:20:12"/>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s v="theater"/>
    <s v="plays"/>
    <d v="2014-11-17T02:51:29"/>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s v="theater"/>
    <s v="plays"/>
    <d v="2016-06-11T01:15:38"/>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s v="theater"/>
    <s v="plays"/>
    <d v="2015-02-01T16:54:31"/>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s v="theater"/>
    <s v="plays"/>
    <d v="2015-03-25T17:22:07"/>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s v="theater"/>
    <s v="plays"/>
    <d v="2014-06-30T15:20:26"/>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s v="theater"/>
    <s v="plays"/>
    <d v="2016-06-14T23:29:16"/>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s v="theater"/>
    <s v="plays"/>
    <d v="2014-07-01T16:45:59"/>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s v="theater"/>
    <s v="plays"/>
    <d v="2016-09-13T18:00:27"/>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s v="theater"/>
    <s v="plays"/>
    <d v="2014-07-01T04:56:07"/>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s v="theater"/>
    <s v="plays"/>
    <d v="2015-01-12T16:57:3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s v="theater"/>
    <s v="plays"/>
    <d v="2015-01-07T04:51:43"/>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s v="theater"/>
    <s v="plays"/>
    <d v="2016-04-20T11:31:00"/>
    <d v="2016-05-20T11:31:00"/>
  </r>
  <r>
    <n v="3460"/>
    <s v="Pushers"/>
    <s v="'Pushers' is an exciting new play and the first project for brand new theatre company, Ain't Got No Home Productions."/>
    <n v="500"/>
    <n v="950"/>
    <x v="0"/>
    <x v="1"/>
    <s v="GBP"/>
    <n v="1408106352"/>
    <n v="1406896752"/>
    <b v="0"/>
    <n v="19"/>
    <b v="1"/>
    <s v="theater/plays"/>
    <n v="190"/>
    <n v="50"/>
    <s v="theater"/>
    <s v="plays"/>
    <d v="2014-08-01T12:39:12"/>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s v="theater"/>
    <s v="plays"/>
    <d v="2016-09-30T15:11:19"/>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s v="theater"/>
    <s v="plays"/>
    <d v="2015-06-24T21:33:48"/>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s v="theater"/>
    <s v="plays"/>
    <d v="2016-08-30T22:03:05"/>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s v="theater"/>
    <s v="plays"/>
    <d v="2016-07-24T03:07:17"/>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s v="theater"/>
    <s v="plays"/>
    <d v="2015-07-15T15:01:12"/>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s v="theater"/>
    <s v="plays"/>
    <d v="2016-02-20T00:27:30"/>
    <d v="2016-04-19T23:27:30"/>
  </r>
  <r>
    <n v="3467"/>
    <s v="Venus in Fur, Los Angeles."/>
    <s v="Venus in Fur, By David Ives."/>
    <n v="3000"/>
    <n v="3030"/>
    <x v="0"/>
    <x v="0"/>
    <s v="USD"/>
    <n v="1426864032"/>
    <n v="1424275632"/>
    <b v="0"/>
    <n v="47"/>
    <b v="1"/>
    <s v="theater/plays"/>
    <n v="101"/>
    <n v="64.468085106382972"/>
    <s v="theater"/>
    <s v="plays"/>
    <d v="2015-02-18T16:07:12"/>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s v="theater"/>
    <s v="plays"/>
    <d v="2016-08-23T18:22:09"/>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s v="theater"/>
    <s v="plays"/>
    <d v="2016-03-29T15:24:05"/>
    <d v="2016-04-28T15:24:05"/>
  </r>
  <r>
    <n v="3470"/>
    <s v="She Kills Monsters"/>
    <s v="The New Artist's Circle is a theatre company dedicated to bringing the arts to young people."/>
    <n v="250"/>
    <n v="375"/>
    <x v="0"/>
    <x v="0"/>
    <s v="USD"/>
    <n v="1468618680"/>
    <n v="1465345902"/>
    <b v="0"/>
    <n v="9"/>
    <b v="1"/>
    <s v="theater/plays"/>
    <n v="150"/>
    <n v="41.666666666666664"/>
    <s v="theater"/>
    <s v="plays"/>
    <d v="2016-06-08T00:31:42"/>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s v="theater"/>
    <s v="plays"/>
    <d v="2014-07-21T19:41:30"/>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s v="theater"/>
    <s v="plays"/>
    <d v="2014-10-16T04:05:31"/>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s v="theater"/>
    <s v="plays"/>
    <d v="2015-02-27T20:01:36"/>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s v="theater"/>
    <s v="plays"/>
    <d v="2016-06-20T12:02:11"/>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s v="theater"/>
    <s v="plays"/>
    <d v="2014-10-06T21:08:24"/>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s v="theater"/>
    <s v="plays"/>
    <d v="2014-10-09T06:43:10"/>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s v="theater"/>
    <s v="plays"/>
    <d v="2015-05-04T17:40:43"/>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s v="theater"/>
    <s v="plays"/>
    <d v="2015-02-18T22:00:22"/>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s v="theater"/>
    <s v="plays"/>
    <d v="2014-05-22T20:31:20"/>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s v="theater"/>
    <s v="plays"/>
    <d v="2015-06-16T07:37:07"/>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s v="theater"/>
    <s v="plays"/>
    <d v="2014-12-16T05:56:28"/>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s v="theater"/>
    <s v="plays"/>
    <d v="2014-06-06T18:31:06"/>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s v="theater"/>
    <s v="plays"/>
    <d v="2014-06-03T16:03:01"/>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s v="theater"/>
    <s v="plays"/>
    <d v="2016-05-16T18:14:59"/>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s v="theater"/>
    <s v="plays"/>
    <d v="2016-01-03T16:38:00"/>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s v="theater"/>
    <s v="plays"/>
    <d v="2015-05-02T21:00:01"/>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s v="theater"/>
    <s v="plays"/>
    <d v="2015-05-25T22:34:12"/>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s v="theater"/>
    <s v="plays"/>
    <d v="2015-03-24T18:26:00"/>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s v="theater"/>
    <s v="plays"/>
    <d v="2014-04-24T15:15:31"/>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s v="theater"/>
    <s v="plays"/>
    <d v="2016-03-14T19:15:24"/>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s v="theater"/>
    <s v="plays"/>
    <d v="2015-04-27T05:59:44"/>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s v="theater"/>
    <s v="plays"/>
    <d v="2015-09-21T00:13:17"/>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s v="theater"/>
    <s v="plays"/>
    <d v="2014-07-28T20:47:16"/>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s v="theater"/>
    <s v="plays"/>
    <d v="2016-11-15T05:09:35"/>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s v="theater"/>
    <s v="plays"/>
    <d v="2014-10-03T18:18:29"/>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s v="theater"/>
    <s v="plays"/>
    <d v="2016-08-02T20:19:2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s v="theater"/>
    <s v="plays"/>
    <d v="2016-05-21T17:48:24"/>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s v="theater"/>
    <s v="plays"/>
    <d v="2016-03-30T03:48:24"/>
    <d v="2016-05-28T21:44:0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s v="theater"/>
    <s v="plays"/>
    <d v="2015-05-08T00:52:05"/>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s v="theater"/>
    <s v="plays"/>
    <d v="2016-02-19T22:03:58"/>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s v="theater"/>
    <s v="plays"/>
    <d v="2015-08-17T18:19:55"/>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s v="theater"/>
    <s v="plays"/>
    <d v="2016-03-01T20:08:44"/>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s v="theater"/>
    <s v="plays"/>
    <d v="2016-06-24T11:28:48"/>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s v="theater"/>
    <s v="plays"/>
    <d v="2015-10-20T17:58:11"/>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s v="theater"/>
    <s v="plays"/>
    <d v="2014-05-01T22:27:2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s v="theater"/>
    <s v="plays"/>
    <d v="2014-07-09T17:37:20"/>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s v="theater"/>
    <s v="plays"/>
    <d v="2016-05-01T22:08:5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s v="theater"/>
    <s v="plays"/>
    <d v="2016-04-17T17:30:53"/>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s v="theater"/>
    <s v="plays"/>
    <d v="2014-11-07T20:37:46"/>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s v="theater"/>
    <s v="plays"/>
    <d v="2014-06-12T14:54:06"/>
    <d v="2014-07-02T14:54:06"/>
  </r>
  <r>
    <n v="3511"/>
    <s v="Silent Planet"/>
    <s v="The world premiere of the first full-length play by Eve Leigh, at the intimate Finborough Theatre in London."/>
    <n v="1500"/>
    <n v="1518"/>
    <x v="0"/>
    <x v="1"/>
    <s v="GBP"/>
    <n v="1415385000"/>
    <n v="1413406695"/>
    <b v="0"/>
    <n v="19"/>
    <b v="1"/>
    <s v="theater/plays"/>
    <n v="101.2"/>
    <n v="79.89473684210526"/>
    <s v="theater"/>
    <s v="plays"/>
    <d v="2014-10-15T20:58:15"/>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s v="theater"/>
    <s v="plays"/>
    <d v="2015-02-22T12:53: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s v="theater"/>
    <s v="plays"/>
    <d v="2014-05-22T02:18:32"/>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s v="theater"/>
    <s v="plays"/>
    <d v="2015-01-16T20:19:12"/>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s v="theater"/>
    <s v="plays"/>
    <d v="2015-05-01T18:32:51"/>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s v="theater"/>
    <s v="plays"/>
    <d v="2014-08-05T00:14:30"/>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s v="theater"/>
    <s v="plays"/>
    <d v="2014-06-04T19:37:14"/>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s v="theater"/>
    <s v="plays"/>
    <d v="2014-09-11T18:48:19"/>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s v="theater"/>
    <s v="plays"/>
    <d v="2015-02-02T14:22:30"/>
    <d v="2015-03-04T14:22:30"/>
  </r>
  <r>
    <n v="3520"/>
    <s v="Protocols"/>
    <s v="Help us to bring &quot;Protocols&quot; at the 2015 Camden Fringe. The most controversial play of the year."/>
    <n v="2000"/>
    <n v="2015"/>
    <x v="0"/>
    <x v="1"/>
    <s v="GBP"/>
    <n v="1441547220"/>
    <n v="1439322412"/>
    <b v="0"/>
    <n v="21"/>
    <b v="1"/>
    <s v="theater/plays"/>
    <n v="100.75"/>
    <n v="95.952380952380949"/>
    <s v="theater"/>
    <s v="plays"/>
    <d v="2015-08-11T19:46:52"/>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s v="theater"/>
    <s v="plays"/>
    <d v="2014-08-30T08:40:20"/>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s v="theater"/>
    <s v="plays"/>
    <d v="2015-08-18T18:57:26"/>
    <d v="2015-09-15T10:06:00"/>
  </r>
  <r>
    <n v="3523"/>
    <s v="Magnificence"/>
    <s v="An old play about our world. Set in 1970s England, Magnificence is a gut-wrenching story of radicalisation, idealism and pity."/>
    <n v="4000"/>
    <n v="4546"/>
    <x v="0"/>
    <x v="1"/>
    <s v="GBP"/>
    <n v="1474844400"/>
    <n v="1469871148"/>
    <b v="0"/>
    <n v="80"/>
    <b v="1"/>
    <s v="theater/plays"/>
    <n v="113.65"/>
    <n v="56.825000000000003"/>
    <s v="theater"/>
    <s v="plays"/>
    <d v="2016-07-30T09:32:28"/>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s v="theater"/>
    <s v="plays"/>
    <d v="2014-08-29T18:19:33"/>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s v="theater"/>
    <s v="plays"/>
    <d v="2015-07-29T16:41:46"/>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s v="theater"/>
    <s v="plays"/>
    <d v="2016-03-31T08:02:51"/>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s v="theater"/>
    <s v="plays"/>
    <d v="2015-06-12T00:33:25"/>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s v="theater"/>
    <s v="plays"/>
    <d v="2016-12-29T12:01:5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s v="theater"/>
    <s v="plays"/>
    <d v="2015-06-22T18:16:58"/>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s v="theater"/>
    <s v="plays"/>
    <d v="2016-03-13T14:57:37"/>
    <d v="2016-04-10T20:00:00"/>
  </r>
  <r>
    <n v="3531"/>
    <s v="The Reinvention of Lily Johnson"/>
    <s v="A political comedy for a crazy election year"/>
    <n v="1000"/>
    <n v="1280"/>
    <x v="0"/>
    <x v="0"/>
    <s v="USD"/>
    <n v="1467301334"/>
    <n v="1464709334"/>
    <b v="0"/>
    <n v="26"/>
    <b v="1"/>
    <s v="theater/plays"/>
    <n v="128"/>
    <n v="49.230769230769234"/>
    <s v="theater"/>
    <s v="plays"/>
    <d v="2016-05-31T15:42:14"/>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s v="theater"/>
    <s v="plays"/>
    <d v="2014-09-02T14:23:47"/>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s v="theater"/>
    <s v="plays"/>
    <d v="2015-10-12T18:16:07"/>
    <d v="2015-11-11T19:16:07"/>
  </r>
  <r>
    <n v="3534"/>
    <s v="Night of Ashes"/>
    <s v="A Theatrical Prequel to Hell's Rebels, the current Pathfinder Adventure Path from Paizo Publishing"/>
    <n v="5000"/>
    <n v="7810"/>
    <x v="0"/>
    <x v="0"/>
    <s v="USD"/>
    <n v="1443711623"/>
    <n v="1440687623"/>
    <b v="0"/>
    <n v="204"/>
    <b v="1"/>
    <s v="theater/plays"/>
    <n v="156.20000000000002"/>
    <n v="38.284313725490193"/>
    <s v="theater"/>
    <s v="plays"/>
    <d v="2015-08-27T15:00:23"/>
    <d v="2015-10-01T15:00:23"/>
  </r>
  <r>
    <n v="3535"/>
    <s v="Twelve Angry Women"/>
    <s v="On the 60th anniversary of Twelve Angry Men, 12 female writers create 12 short pieces about what makes them angry."/>
    <n v="2000"/>
    <n v="2063"/>
    <x v="0"/>
    <x v="1"/>
    <s v="GBP"/>
    <n v="1443808800"/>
    <n v="1441120910"/>
    <b v="0"/>
    <n v="46"/>
    <b v="1"/>
    <s v="theater/plays"/>
    <n v="103.15"/>
    <n v="44.847826086956523"/>
    <s v="theater"/>
    <s v="plays"/>
    <d v="2015-09-01T15:21:50"/>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s v="theater"/>
    <s v="plays"/>
    <d v="2015-11-20T17:27:05"/>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s v="theater"/>
    <s v="plays"/>
    <d v="2014-10-11T08:30:16"/>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s v="theater"/>
    <s v="plays"/>
    <d v="2016-07-20T10:05:40"/>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s v="theater"/>
    <s v="plays"/>
    <d v="2016-08-18T18:08:42"/>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s v="theater"/>
    <s v="plays"/>
    <d v="2016-05-27T00:04:51"/>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s v="theater"/>
    <s v="plays"/>
    <d v="2015-08-06T17:31:15"/>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s v="theater"/>
    <s v="plays"/>
    <d v="2014-07-09T14:23: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s v="theater"/>
    <s v="plays"/>
    <d v="2015-05-26T18:07:39"/>
    <d v="2015-06-25T18:07:39"/>
  </r>
  <r>
    <n v="3544"/>
    <s v="Gruoch, or Lady Macbeth"/>
    <s v="Death &amp; Pretzels presents the world premiere of Paul Pasulka's Gruoch, or Lady Macbeth"/>
    <n v="2500"/>
    <n v="2500"/>
    <x v="0"/>
    <x v="0"/>
    <s v="USD"/>
    <n v="1425758257"/>
    <n v="1423166257"/>
    <b v="0"/>
    <n v="24"/>
    <b v="1"/>
    <s v="theater/plays"/>
    <n v="100"/>
    <n v="104.16666666666667"/>
    <s v="theater"/>
    <s v="plays"/>
    <d v="2015-02-05T19:57:37"/>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s v="theater"/>
    <s v="plays"/>
    <d v="2015-03-12T19:22:39"/>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s v="theater"/>
    <s v="plays"/>
    <d v="2015-03-10T15:51:24"/>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s v="theater"/>
    <s v="plays"/>
    <d v="2016-04-20T01:53:21"/>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s v="theater"/>
    <s v="plays"/>
    <d v="2016-02-11T22:36:54"/>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s v="theater"/>
    <s v="plays"/>
    <d v="2015-08-07T09:27:53"/>
    <d v="2015-09-04T09:27:53"/>
  </r>
  <r>
    <n v="3550"/>
    <s v="MOONFACE"/>
    <s v="MOONFACE explores the formative f***k-ups of adolescence. Fresh, incisive new writing. Monologue, movement and striking naturalism."/>
    <n v="2500"/>
    <n v="2620"/>
    <x v="0"/>
    <x v="1"/>
    <s v="GBP"/>
    <n v="1462224398"/>
    <n v="1459632398"/>
    <b v="0"/>
    <n v="64"/>
    <b v="1"/>
    <s v="theater/plays"/>
    <n v="104.80000000000001"/>
    <n v="40.9375"/>
    <s v="theater"/>
    <s v="plays"/>
    <d v="2016-04-02T21:26:38"/>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s v="theater"/>
    <s v="plays"/>
    <d v="2014-04-24T12:22:50"/>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s v="theater"/>
    <s v="plays"/>
    <d v="2014-05-29T14:05:24"/>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s v="theater"/>
    <s v="plays"/>
    <d v="2015-07-11T00:41:20"/>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s v="theater"/>
    <s v="plays"/>
    <d v="2015-01-12T01:12:39"/>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s v="theater"/>
    <s v="plays"/>
    <d v="2016-10-18T10:36:34"/>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s v="theater"/>
    <s v="plays"/>
    <d v="2014-06-18T15:35:24"/>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s v="theater"/>
    <s v="plays"/>
    <d v="2014-04-01T06:38:31"/>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s v="theater"/>
    <s v="plays"/>
    <d v="2015-05-15T19:36:15"/>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s v="theater"/>
    <s v="plays"/>
    <d v="2015-07-09T02:18:28"/>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s v="theater"/>
    <s v="plays"/>
    <d v="2015-04-21T21:21:06"/>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s v="theater"/>
    <s v="plays"/>
    <d v="2015-07-18T16:19:38"/>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s v="theater"/>
    <s v="plays"/>
    <d v="2016-03-04T18:17:07"/>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s v="theater"/>
    <s v="plays"/>
    <d v="2016-07-04T16:07:36"/>
    <d v="2016-08-01T19:00:00"/>
  </r>
  <r>
    <n v="3564"/>
    <s v="The Pillowman Aberdeen"/>
    <s v="Multi Award-Winng play THE PILLOWMAN coming to the Arts Centre Theatre, Aberdeen"/>
    <n v="1000"/>
    <n v="1005"/>
    <x v="0"/>
    <x v="1"/>
    <s v="GBP"/>
    <n v="1444060800"/>
    <n v="1440082649"/>
    <b v="0"/>
    <n v="17"/>
    <b v="1"/>
    <s v="theater/plays"/>
    <n v="100.49999999999999"/>
    <n v="59.117647058823529"/>
    <s v="theater"/>
    <s v="plays"/>
    <d v="2015-08-20T14:57:29"/>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s v="theater"/>
    <s v="plays"/>
    <d v="2014-12-01T17:50:08"/>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s v="theater"/>
    <s v="plays"/>
    <d v="2014-12-24T12:11:23"/>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s v="theater"/>
    <s v="plays"/>
    <d v="2015-05-11T19:27:24"/>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s v="theater"/>
    <s v="plays"/>
    <d v="2014-08-18T17:46:34"/>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s v="theater"/>
    <s v="plays"/>
    <d v="2014-12-09T16:31:36"/>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s v="theater"/>
    <s v="plays"/>
    <d v="2014-12-03T07:58:03"/>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s v="theater"/>
    <s v="plays"/>
    <d v="2014-09-30T20:36:53"/>
    <d v="2014-10-30T20:36:53"/>
  </r>
  <r>
    <n v="3572"/>
    <s v="Monster"/>
    <s v="A darkly comic one woman show by Abram Rooney as part of The Camden Fringe 2015."/>
    <n v="500"/>
    <n v="500"/>
    <x v="0"/>
    <x v="1"/>
    <s v="GBP"/>
    <n v="1434894082"/>
    <n v="1432302082"/>
    <b v="0"/>
    <n v="9"/>
    <b v="1"/>
    <s v="theater/plays"/>
    <n v="100"/>
    <n v="55.555555555555557"/>
    <s v="theater"/>
    <s v="plays"/>
    <d v="2015-05-22T13:41:22"/>
    <d v="2015-06-21T13:41:22"/>
  </r>
  <r>
    <n v="3573"/>
    <s v="Licensed To Ill"/>
    <s v="London based theatre makers collaborating to create a new show about the history of HipHop."/>
    <n v="3000"/>
    <n v="3084"/>
    <x v="0"/>
    <x v="1"/>
    <s v="GBP"/>
    <n v="1415440846"/>
    <n v="1412845246"/>
    <b v="0"/>
    <n v="78"/>
    <b v="1"/>
    <s v="theater/plays"/>
    <n v="102.8"/>
    <n v="39.53846153846154"/>
    <s v="theater"/>
    <s v="plays"/>
    <d v="2014-10-09T09:00:46"/>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s v="theater"/>
    <s v="plays"/>
    <d v="2014-10-14T22:37:28"/>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s v="theater"/>
    <s v="plays"/>
    <d v="2016-07-10T18:48:47"/>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s v="theater"/>
    <s v="plays"/>
    <d v="2016-10-06T13:10:54"/>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s v="theater"/>
    <s v="plays"/>
    <d v="2015-03-30T18:53:03"/>
    <d v="2015-04-26T06:28:0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s v="theater"/>
    <s v="plays"/>
    <d v="2016-03-31T17:36:17"/>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s v="theater"/>
    <s v="plays"/>
    <d v="2016-03-01T18:17:36"/>
    <d v="2016-03-31T17: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s v="theater"/>
    <s v="plays"/>
    <d v="2015-01-22T04:13:42"/>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s v="theater"/>
    <s v="plays"/>
    <d v="2014-07-16T11:18:30"/>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s v="theater"/>
    <s v="plays"/>
    <d v="2016-03-22T02:18:0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s v="theater"/>
    <s v="plays"/>
    <d v="2016-02-18T10:13:25"/>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s v="theater"/>
    <s v="plays"/>
    <d v="2015-06-13T07:35:4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s v="theater"/>
    <s v="plays"/>
    <d v="2014-11-21T17:11:30"/>
    <d v="2014-12-21T17:11:30"/>
  </r>
  <r>
    <n v="3586"/>
    <s v="Actors &amp; Musicians who are Blind or Autistic"/>
    <s v="See Theatre In A New Light"/>
    <n v="7500"/>
    <n v="8207"/>
    <x v="0"/>
    <x v="0"/>
    <s v="USD"/>
    <n v="1474649070"/>
    <n v="1469465070"/>
    <b v="0"/>
    <n v="54"/>
    <b v="1"/>
    <s v="theater/plays"/>
    <n v="109.42666666666668"/>
    <n v="151.9814814814815"/>
    <s v="theater"/>
    <s v="plays"/>
    <d v="2016-07-25T16:44:30"/>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s v="theater"/>
    <s v="plays"/>
    <d v="2016-05-13T12:57:34"/>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s v="theater"/>
    <s v="plays"/>
    <d v="2015-04-07T19:53:30"/>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s v="theater"/>
    <s v="plays"/>
    <d v="2015-05-01T15:32:27"/>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s v="theater"/>
    <s v="plays"/>
    <d v="2014-09-20T08:00:34"/>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s v="theater"/>
    <s v="plays"/>
    <d v="2014-12-30T22:45:44"/>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s v="theater"/>
    <s v="plays"/>
    <d v="2014-12-15T19:55:07"/>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s v="theater"/>
    <s v="plays"/>
    <d v="2014-12-01T21:33:59"/>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s v="theater"/>
    <s v="plays"/>
    <d v="2016-08-10T01:36:22"/>
    <d v="2016-09-04T01:36:22"/>
  </r>
  <r>
    <n v="3595"/>
    <s v="The Flu Season"/>
    <s v="A new theatre company staging Will Eno's The Flu Season in Seattle"/>
    <n v="2600"/>
    <n v="3081"/>
    <x v="0"/>
    <x v="0"/>
    <s v="USD"/>
    <n v="1426229940"/>
    <n v="1423959123"/>
    <b v="0"/>
    <n v="62"/>
    <b v="1"/>
    <s v="theater/plays"/>
    <n v="118.5"/>
    <n v="49.693548387096776"/>
    <s v="theater"/>
    <s v="plays"/>
    <d v="2015-02-15T00:12:03"/>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s v="theater"/>
    <s v="plays"/>
    <d v="2014-08-05T17:09:42"/>
    <d v="2014-08-26T17: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s v="theater"/>
    <s v="plays"/>
    <d v="2016-02-17T14:03:10"/>
    <d v="2016-03-03T05:59:00"/>
  </r>
  <r>
    <n v="3598"/>
    <s v="Cinderella"/>
    <s v="River City Theatre Company needs your support as we embark on our thirteenth production, CINDERELLA!"/>
    <n v="1000"/>
    <n v="1101"/>
    <x v="0"/>
    <x v="0"/>
    <s v="USD"/>
    <n v="1409720340"/>
    <n v="1408129822"/>
    <b v="0"/>
    <n v="27"/>
    <b v="1"/>
    <s v="theater/plays"/>
    <n v="110.1"/>
    <n v="40.777777777777779"/>
    <s v="theater"/>
    <s v="plays"/>
    <d v="2014-08-15T19:10:22"/>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s v="theater"/>
    <s v="plays"/>
    <d v="2015-08-04T19:04:37"/>
    <d v="2015-08-30T00:00:00"/>
  </r>
  <r>
    <n v="3600"/>
    <s v="Pariah"/>
    <s v="The First Play From The Man Who Brought You The Black James Bond!"/>
    <n v="10"/>
    <n v="13"/>
    <x v="0"/>
    <x v="0"/>
    <s v="USD"/>
    <n v="1476390164"/>
    <n v="1473970964"/>
    <b v="0"/>
    <n v="4"/>
    <b v="1"/>
    <s v="theater/plays"/>
    <n v="130"/>
    <n v="3.25"/>
    <s v="theater"/>
    <s v="plays"/>
    <d v="2016-09-15T20:22:44"/>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s v="theater"/>
    <s v="plays"/>
    <d v="2014-12-17T23:58:02"/>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s v="theater"/>
    <s v="plays"/>
    <d v="2016-03-18T21:27:59"/>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s v="theater"/>
    <s v="plays"/>
    <d v="2015-10-06T20:44:40"/>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s v="theater"/>
    <s v="plays"/>
    <d v="2016-04-23T00:22:36"/>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s v="theater"/>
    <s v="plays"/>
    <d v="2016-01-14T19:02:06"/>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s v="theater"/>
    <s v="plays"/>
    <d v="2016-07-15T14:30:57"/>
    <d v="2016-08-14T14:30:57"/>
  </r>
  <r>
    <n v="3607"/>
    <s v="E15 at The Pleasance and CPT"/>
    <s v="'E15' is a verbatim project that looks at the story of the Focus E15 Campaign"/>
    <n v="550"/>
    <n v="580"/>
    <x v="0"/>
    <x v="1"/>
    <s v="GBP"/>
    <n v="1450137600"/>
    <n v="1448924882"/>
    <b v="0"/>
    <n v="20"/>
    <b v="1"/>
    <s v="theater/plays"/>
    <n v="105.45454545454544"/>
    <n v="29"/>
    <s v="theater"/>
    <s v="plays"/>
    <d v="2015-11-30T23:08:02"/>
    <d v="2015-12-15T00:00:00"/>
  </r>
  <r>
    <n v="3608"/>
    <s v="Petrification"/>
    <s v="Help us get the show on the road! Petrification is a new play about home, memory and identity and we need your help to tour."/>
    <n v="800"/>
    <n v="800"/>
    <x v="0"/>
    <x v="1"/>
    <s v="GBP"/>
    <n v="1466172000"/>
    <n v="1463418090"/>
    <b v="0"/>
    <n v="27"/>
    <b v="1"/>
    <s v="theater/plays"/>
    <n v="100"/>
    <n v="29.62962962962963"/>
    <s v="theater"/>
    <s v="plays"/>
    <d v="2016-05-16T17:01:30"/>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s v="theater"/>
    <s v="plays"/>
    <d v="2016-02-29T23:48:05"/>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s v="theater"/>
    <s v="plays"/>
    <d v="2015-07-18T10:22:16"/>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s v="theater"/>
    <s v="plays"/>
    <d v="2015-03-09T08:53:2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s v="theater"/>
    <s v="plays"/>
    <d v="2014-05-30T17:26:51"/>
    <d v="2014-06-09T17:26:51"/>
  </r>
  <r>
    <n v="3613"/>
    <s v="HIS NAME IS ARTHUR HOLMBERG"/>
    <s v="a woman walks into a bar except she looks like a man and no one's serving drinks. one night only"/>
    <n v="1250"/>
    <n v="1250"/>
    <x v="0"/>
    <x v="0"/>
    <s v="USD"/>
    <n v="1403964574"/>
    <n v="1401372574"/>
    <b v="0"/>
    <n v="20"/>
    <b v="1"/>
    <s v="theater/plays"/>
    <n v="100"/>
    <n v="62.5"/>
    <s v="theater"/>
    <s v="plays"/>
    <d v="2014-05-29T14:09:34"/>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s v="theater"/>
    <s v="plays"/>
    <d v="2015-05-20T01:00:16"/>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s v="theater"/>
    <s v="plays"/>
    <d v="2015-11-10T14:14:56"/>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s v="theater"/>
    <s v="plays"/>
    <d v="2015-02-17T22:47:44"/>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s v="theater"/>
    <s v="plays"/>
    <d v="2017-02-13T14:38:49"/>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s v="theater"/>
    <s v="plays"/>
    <d v="2015-05-04T15:04:10"/>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s v="theater"/>
    <s v="plays"/>
    <d v="2016-10-18T03:10:26"/>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s v="theater"/>
    <s v="plays"/>
    <d v="2015-02-02T22:31:01"/>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s v="theater"/>
    <s v="plays"/>
    <d v="2016-09-06T22:27:24"/>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s v="theater"/>
    <s v="plays"/>
    <d v="2014-08-26T05:19:31"/>
    <d v="2014-09-28T03:23:00"/>
  </r>
  <r>
    <n v="3623"/>
    <s v="Since I've Been Here"/>
    <s v="An original play exploring the complications of romantic relationships in all forms."/>
    <n v="2500"/>
    <n v="3000"/>
    <x v="0"/>
    <x v="0"/>
    <s v="USD"/>
    <n v="1406358000"/>
    <n v="1404841270"/>
    <b v="0"/>
    <n v="34"/>
    <b v="1"/>
    <s v="theater/plays"/>
    <n v="120"/>
    <n v="88.235294117647058"/>
    <s v="theater"/>
    <s v="plays"/>
    <d v="2014-07-08T17:41:10"/>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s v="theater"/>
    <s v="plays"/>
    <d v="2016-06-24T18:34:50"/>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s v="theater"/>
    <s v="plays"/>
    <d v="2015-06-02T15:39:37"/>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s v="theater"/>
    <s v="plays"/>
    <d v="2014-07-26T16:00:57"/>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s v="theater"/>
    <s v="plays"/>
    <d v="2016-03-31T17:48:0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s v="theater"/>
    <s v="musical"/>
    <d v="2015-10-14T19:59:56"/>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s v="theater"/>
    <s v="musical"/>
    <d v="2016-03-08T02:16:04"/>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s v="theater"/>
    <s v="musical"/>
    <d v="2014-10-30T20:19:5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s v="theater"/>
    <s v="musical"/>
    <d v="2014-08-29T18:04:57"/>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s v="theater"/>
    <s v="musical"/>
    <d v="2014-11-03T22:29:09"/>
    <d v="2014-11-23T22: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s v="theater"/>
    <s v="musical"/>
    <d v="2016-10-06T14:57:47"/>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s v="theater"/>
    <s v="musical"/>
    <d v="2016-11-27T03:59:34"/>
    <d v="2017-01-14T03:59:00"/>
  </r>
  <r>
    <n v="3635"/>
    <s v="Mary's Son"/>
    <s v="Mary's Son is a pop opera about Jesus and the hope he brings to all people."/>
    <n v="3500"/>
    <n v="1276"/>
    <x v="2"/>
    <x v="0"/>
    <s v="USD"/>
    <n v="1461186676"/>
    <n v="1458594676"/>
    <b v="0"/>
    <n v="10"/>
    <b v="0"/>
    <s v="theater/musical"/>
    <n v="36.457142857142856"/>
    <n v="127.6"/>
    <s v="theater"/>
    <s v="musical"/>
    <d v="2016-03-21T21:11:16"/>
    <d v="2016-04-20T21:11:16"/>
  </r>
  <r>
    <n v="3636"/>
    <s v="The Brother's of B-Block"/>
    <s v="The Brotherâ€™s of B-block is a musical play. A new take on &quot;OZ&quot; _x000a_The Wizard of OZ meets HBO's OZ."/>
    <n v="150000"/>
    <n v="0"/>
    <x v="2"/>
    <x v="0"/>
    <s v="USD"/>
    <n v="1442248829"/>
    <n v="1439224829"/>
    <b v="0"/>
    <n v="0"/>
    <b v="0"/>
    <s v="theater/musical"/>
    <n v="0"/>
    <n v="0"/>
    <s v="theater"/>
    <s v="musical"/>
    <d v="2015-08-10T16:40:29"/>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s v="theater"/>
    <s v="musical"/>
    <d v="2014-12-02T16:48:55"/>
    <d v="2015-01-01T16:48:55"/>
  </r>
  <r>
    <n v="3638"/>
    <s v="Project Hedwig and the Angry Inch"/>
    <s v="A rock and roll journey that explores love, loss, redemption, duality and ascension."/>
    <n v="3300"/>
    <n v="216"/>
    <x v="2"/>
    <x v="5"/>
    <s v="CAD"/>
    <n v="1429456132"/>
    <n v="1424275732"/>
    <b v="0"/>
    <n v="2"/>
    <b v="0"/>
    <s v="theater/musical"/>
    <n v="6.5454545454545459"/>
    <n v="108"/>
    <s v="theater"/>
    <s v="musical"/>
    <d v="2015-02-18T16:08:52"/>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1E-3"/>
    <n v="1"/>
    <s v="theater"/>
    <s v="musical"/>
    <d v="2016-08-08T16:15:06"/>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s v="theater"/>
    <s v="musical"/>
    <d v="2015-04-10T18:45:3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s v="theater"/>
    <s v="musical"/>
    <d v="2014-09-17T15:02:59"/>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s v="theater"/>
    <s v="musical"/>
    <d v="2015-10-20T19:35:27"/>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s v="theater"/>
    <s v="musical"/>
    <d v="2015-10-08T03:27:19"/>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s v="theater"/>
    <s v="musical"/>
    <d v="2016-02-09T05:48:07"/>
    <d v="2016-03-08T04:59:00"/>
  </r>
  <r>
    <n v="3645"/>
    <s v="If the Shoe Fits"/>
    <s v="This new musical comedy empowers women and girls of all ages to be themselves in their shoes, whatever shoes they choose."/>
    <n v="1000"/>
    <n v="1"/>
    <x v="2"/>
    <x v="5"/>
    <s v="CAD"/>
    <n v="1479773838"/>
    <n v="1477178238"/>
    <b v="0"/>
    <n v="1"/>
    <b v="0"/>
    <s v="theater/musical"/>
    <n v="0.1"/>
    <n v="1"/>
    <s v="theater"/>
    <s v="musical"/>
    <d v="2016-10-22T23:17:18"/>
    <d v="2016-11-22T00:17:18"/>
  </r>
  <r>
    <n v="3646"/>
    <s v="Our Sacred Honor"/>
    <s v="Develop demo materials for new, true story of teen Revolutionary War heroes - for hybrid film/live stage musical"/>
    <n v="10000"/>
    <n v="481"/>
    <x v="2"/>
    <x v="0"/>
    <s v="USD"/>
    <n v="1434497400"/>
    <n v="1431770802"/>
    <b v="0"/>
    <n v="8"/>
    <b v="0"/>
    <s v="theater/musical"/>
    <n v="4.8099999999999996"/>
    <n v="60.125"/>
    <s v="theater"/>
    <s v="musical"/>
    <d v="2015-05-16T10:06:42"/>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s v="theater"/>
    <s v="musical"/>
    <d v="2016-08-16T17:58:47"/>
    <d v="2016-09-30T17:58:47"/>
  </r>
  <r>
    <n v="3648"/>
    <s v="Moth Theater Lives"/>
    <s v="Help Moth Live! Support Moth and its artist collective to achieve its 2014/15 season."/>
    <n v="40000"/>
    <n v="40153"/>
    <x v="0"/>
    <x v="0"/>
    <s v="USD"/>
    <n v="1412492445"/>
    <n v="1409900445"/>
    <b v="0"/>
    <n v="73"/>
    <b v="1"/>
    <s v="theater/plays"/>
    <n v="100.38249999999999"/>
    <n v="550.04109589041093"/>
    <s v="theater"/>
    <s v="plays"/>
    <d v="2014-09-05T07:00:45"/>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s v="theater"/>
    <s v="plays"/>
    <d v="2014-05-21T17:06:34"/>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s v="theater"/>
    <s v="plays"/>
    <d v="2016-01-12T11:29:44"/>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s v="theater"/>
    <s v="plays"/>
    <d v="2014-07-08T15:30:42"/>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s v="theater"/>
    <s v="plays"/>
    <d v="2016-08-14T15:28:2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s v="theater"/>
    <s v="plays"/>
    <d v="2015-07-06T08:43:27"/>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s v="theater"/>
    <s v="plays"/>
    <d v="2016-03-11T09:59:46"/>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s v="theater"/>
    <s v="plays"/>
    <d v="2015-06-18T19:16:38"/>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s v="theater"/>
    <s v="plays"/>
    <d v="2017-01-02T21:50:3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s v="theater"/>
    <s v="plays"/>
    <d v="2016-05-09T15:06:59"/>
    <d v="2016-06-01T21:42:00"/>
  </r>
  <r>
    <n v="3658"/>
    <s v="Mr. Marmalade"/>
    <s v="Life is hard when your own imaginary friend can't make time for you."/>
    <n v="1500"/>
    <n v="1510"/>
    <x v="0"/>
    <x v="0"/>
    <s v="USD"/>
    <n v="1404273540"/>
    <n v="1400272580"/>
    <b v="0"/>
    <n v="20"/>
    <b v="1"/>
    <s v="theater/plays"/>
    <n v="100.66666666666666"/>
    <n v="75.5"/>
    <s v="theater"/>
    <s v="plays"/>
    <d v="2014-05-16T20:36:20"/>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s v="theater"/>
    <s v="plays"/>
    <d v="2015-02-20T06:39:10"/>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s v="theater"/>
    <s v="plays"/>
    <d v="2014-11-28T21:08:45"/>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s v="theater"/>
    <s v="plays"/>
    <d v="2016-03-18T21:31:12"/>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s v="theater"/>
    <s v="plays"/>
    <d v="2015-03-01T05:16:54"/>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s v="theater"/>
    <s v="plays"/>
    <d v="2016-10-22T10:50:30"/>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s v="theater"/>
    <s v="plays"/>
    <d v="2016-06-02T05:58:09"/>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s v="theater"/>
    <s v="plays"/>
    <d v="2015-10-17T19:23:42"/>
    <d v="2015-10-28T19:54:00"/>
  </r>
  <r>
    <n v="3666"/>
    <s v="Israel LÃ³pez @ Ojai Playwrights Conference"/>
    <s v="Artistic Internship @ Ojai Playwrights Conference"/>
    <n v="1200"/>
    <n v="1200"/>
    <x v="0"/>
    <x v="0"/>
    <s v="USD"/>
    <n v="1406185200"/>
    <n v="1404337382"/>
    <b v="0"/>
    <n v="38"/>
    <b v="1"/>
    <s v="theater/plays"/>
    <n v="100"/>
    <n v="31.578947368421051"/>
    <s v="theater"/>
    <s v="plays"/>
    <d v="2014-07-02T21:43:02"/>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s v="theater"/>
    <s v="plays"/>
    <d v="2015-06-18T23:16:59"/>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s v="theater"/>
    <s v="plays"/>
    <d v="2015-06-30T13:20:52"/>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s v="theater"/>
    <s v="plays"/>
    <d v="2015-05-12T16:12:17"/>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s v="theater"/>
    <s v="plays"/>
    <d v="2015-05-18T12:20:11"/>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s v="theater"/>
    <s v="plays"/>
    <d v="2014-06-30T15:04:27"/>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s v="theater"/>
    <s v="plays"/>
    <d v="2014-08-27T22:43:04"/>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s v="theater"/>
    <s v="plays"/>
    <d v="2014-10-02T07:04:57"/>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s v="theater"/>
    <s v="plays"/>
    <d v="2016-07-05T20:57:09"/>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s v="theater"/>
    <s v="plays"/>
    <d v="2016-05-03T14:19:42"/>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s v="theater"/>
    <s v="plays"/>
    <d v="2014-08-25T19:34:44"/>
    <d v="2014-09-12T19: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s v="theater"/>
    <s v="plays"/>
    <d v="2014-06-12T13:46:58"/>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s v="theater"/>
    <s v="plays"/>
    <d v="2015-04-26T12:44:5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s v="theater"/>
    <s v="plays"/>
    <d v="2014-05-27T18:16:21"/>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s v="theater"/>
    <s v="plays"/>
    <d v="2016-09-14T10:53:54"/>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s v="theater"/>
    <s v="plays"/>
    <d v="2016-01-05T15:38:10"/>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s v="theater"/>
    <s v="plays"/>
    <d v="2014-05-13T16:26:58"/>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s v="theater"/>
    <s v="plays"/>
    <d v="2016-09-20T02:48:16"/>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s v="theater"/>
    <s v="plays"/>
    <d v="2015-08-03T04:19:46"/>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s v="theater"/>
    <s v="plays"/>
    <d v="2014-04-24T14:14:19"/>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s v="theater"/>
    <s v="plays"/>
    <d v="2015-08-14T15:54:20"/>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s v="theater"/>
    <s v="plays"/>
    <d v="2014-05-28T05:14:15"/>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s v="theater"/>
    <s v="plays"/>
    <d v="2014-07-09T18:53:24"/>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s v="theater"/>
    <s v="plays"/>
    <d v="2015-05-23T19:50:3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s v="theater"/>
    <s v="plays"/>
    <d v="2014-10-28T14:21:23"/>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s v="theater"/>
    <s v="plays"/>
    <d v="2015-01-16T16:48:49"/>
    <d v="2015-03-02T04:59:00"/>
  </r>
  <r>
    <n v="3692"/>
    <s v="An Evening With Durang"/>
    <s v="Help us independently produce two great comedies by Christopher Durang."/>
    <n v="1000"/>
    <n v="1260"/>
    <x v="0"/>
    <x v="0"/>
    <s v="USD"/>
    <n v="1411084800"/>
    <n v="1410304179"/>
    <b v="0"/>
    <n v="17"/>
    <b v="1"/>
    <s v="theater/plays"/>
    <n v="126"/>
    <n v="74.117647058823536"/>
    <s v="theater"/>
    <s v="plays"/>
    <d v="2014-09-09T23:09:39"/>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s v="theater"/>
    <s v="plays"/>
    <d v="2015-11-01T04:35:29"/>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s v="theater"/>
    <s v="plays"/>
    <d v="2016-04-30T03:12:47"/>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s v="theater"/>
    <s v="plays"/>
    <d v="2014-12-22T20:53:30"/>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s v="theater"/>
    <s v="plays"/>
    <d v="2014-12-15T14:48:3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s v="theater"/>
    <s v="plays"/>
    <d v="2016-04-19T11:10:48"/>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s v="theater"/>
    <s v="plays"/>
    <d v="2016-02-01T19:21:27"/>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s v="theater"/>
    <s v="plays"/>
    <d v="2014-09-15T14:26:56"/>
    <d v="2014-10-15T14:26:56"/>
  </r>
  <r>
    <n v="3700"/>
    <s v="Generations (Senior Project)"/>
    <s v="Help me produce the play I have written for my senior project!"/>
    <n v="500"/>
    <n v="606"/>
    <x v="0"/>
    <x v="0"/>
    <s v="USD"/>
    <n v="1412092800"/>
    <n v="1409493800"/>
    <b v="0"/>
    <n v="18"/>
    <b v="1"/>
    <s v="theater/plays"/>
    <n v="121.2"/>
    <n v="33.666666666666664"/>
    <s v="theater"/>
    <s v="plays"/>
    <d v="2014-08-31T14:03:2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s v="theater"/>
    <s v="plays"/>
    <d v="2015-05-05T12:59:53"/>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s v="theater"/>
    <s v="plays"/>
    <d v="2016-06-03T12:54:44"/>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s v="theater"/>
    <s v="plays"/>
    <d v="2016-07-05T12:06:28"/>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s v="theater"/>
    <s v="plays"/>
    <d v="2016-04-01T16:33:1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s v="theater"/>
    <s v="plays"/>
    <d v="2014-06-02T13:01:54"/>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s v="theater"/>
    <s v="plays"/>
    <d v="2014-08-28T21:55:49"/>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s v="theater"/>
    <s v="plays"/>
    <d v="2016-07-01T01:09:38"/>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s v="theater"/>
    <s v="plays"/>
    <d v="2014-06-20T03:24:46"/>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s v="theater"/>
    <s v="plays"/>
    <d v="2014-05-26T16:59:06"/>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s v="theater"/>
    <s v="plays"/>
    <d v="2015-03-09T13:49:48"/>
    <d v="2015-04-03T13:49:48"/>
  </r>
  <r>
    <n v="3711"/>
    <s v="The Youth Shakespeare Project 2014"/>
    <s v="Two teachers and twenty kids bring one of Shakespeare's plays to life!"/>
    <n v="500"/>
    <n v="570"/>
    <x v="0"/>
    <x v="0"/>
    <s v="USD"/>
    <n v="1402848000"/>
    <n v="1400606573"/>
    <b v="0"/>
    <n v="21"/>
    <b v="1"/>
    <s v="theater/plays"/>
    <n v="113.99999999999999"/>
    <n v="27.142857142857142"/>
    <s v="theater"/>
    <s v="plays"/>
    <d v="2014-05-20T17:22:53"/>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s v="theater"/>
    <s v="plays"/>
    <d v="2015-05-10T04:07:47"/>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s v="theater"/>
    <s v="plays"/>
    <d v="2016-05-15T17:42:46"/>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s v="theater"/>
    <s v="plays"/>
    <d v="2015-04-24T13:21:07"/>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s v="theater"/>
    <s v="plays"/>
    <d v="2015-02-01T23:53:39"/>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s v="theater"/>
    <s v="plays"/>
    <d v="2015-12-22T21:18:29"/>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s v="theater"/>
    <s v="plays"/>
    <d v="2015-04-08T20:47:29"/>
    <d v="2015-05-09T20:47:29"/>
  </r>
  <r>
    <n v="3718"/>
    <s v="PUNK ROCK"/>
    <s v="William Carlisle has the world at his feet but its weight on his shoulders. He is intelligent, articulate and fucked."/>
    <n v="500"/>
    <n v="1197"/>
    <x v="0"/>
    <x v="1"/>
    <s v="GBP"/>
    <n v="1425057075"/>
    <n v="1422465075"/>
    <b v="0"/>
    <n v="46"/>
    <b v="1"/>
    <s v="theater/plays"/>
    <n v="239.4"/>
    <n v="26.021739130434781"/>
    <s v="theater"/>
    <s v="plays"/>
    <d v="2015-01-28T17:11:15"/>
    <d v="2015-02-27T17:11:15"/>
  </r>
  <r>
    <n v="3719"/>
    <s v="Corium"/>
    <s v="A new piece of physical theatre about love, regret and longing."/>
    <n v="200"/>
    <n v="420"/>
    <x v="0"/>
    <x v="1"/>
    <s v="GBP"/>
    <n v="1434994266"/>
    <n v="1432402266"/>
    <b v="0"/>
    <n v="4"/>
    <b v="1"/>
    <s v="theater/plays"/>
    <n v="210"/>
    <n v="105"/>
    <s v="theater"/>
    <s v="plays"/>
    <d v="2015-05-23T17:31:06"/>
    <d v="2015-06-22T17:31:06"/>
  </r>
  <r>
    <n v="3720"/>
    <s v="Lakotas and the American Theatre"/>
    <s v="Breaking the American Indian stereotype in the American Theatre."/>
    <n v="3300"/>
    <n v="3449"/>
    <x v="0"/>
    <x v="0"/>
    <s v="USD"/>
    <n v="1435881006"/>
    <n v="1433980206"/>
    <b v="0"/>
    <n v="40"/>
    <b v="1"/>
    <s v="theater/plays"/>
    <n v="104.51515151515152"/>
    <n v="86.224999999999994"/>
    <s v="theater"/>
    <s v="plays"/>
    <d v="2015-06-10T23:50:06"/>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s v="theater"/>
    <s v="plays"/>
    <d v="2014-10-15T22:28:04"/>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s v="theater"/>
    <s v="plays"/>
    <d v="2016-01-12T16:07:27"/>
    <d v="2016-02-11T22:59:00"/>
  </r>
  <r>
    <n v="3723"/>
    <s v="Beauty and the Beast"/>
    <s v="Saltmine Theatre Company present Beauty and the Beast:"/>
    <n v="4500"/>
    <n v="4592"/>
    <x v="0"/>
    <x v="1"/>
    <s v="GBP"/>
    <n v="1417374262"/>
    <n v="1414778662"/>
    <b v="0"/>
    <n v="63"/>
    <b v="1"/>
    <s v="theater/plays"/>
    <n v="102.04444444444445"/>
    <n v="72.888888888888886"/>
    <s v="theater"/>
    <s v="plays"/>
    <d v="2014-10-31T18:04:22"/>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s v="theater"/>
    <s v="plays"/>
    <d v="2016-04-05T11:47:40"/>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s v="theater"/>
    <s v="plays"/>
    <d v="2016-02-01T22:41:07"/>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s v="theater"/>
    <s v="plays"/>
    <d v="2016-04-02T03:22:51"/>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s v="theater"/>
    <s v="plays"/>
    <d v="2016-09-19T08:21:34"/>
    <d v="2016-10-20T04:55:00"/>
  </r>
  <r>
    <n v="3728"/>
    <s v="Bare Bones Shakespeare 2015-16 Season"/>
    <s v="Bare Bones Shakespeare's first season will start with a DFW school touring show: Romeo and Juliet."/>
    <n v="20000"/>
    <n v="1862"/>
    <x v="2"/>
    <x v="0"/>
    <s v="USD"/>
    <n v="1439957176"/>
    <n v="1437365176"/>
    <b v="0"/>
    <n v="31"/>
    <b v="0"/>
    <s v="theater/plays"/>
    <n v="9.31"/>
    <n v="60.064516129032256"/>
    <s v="theater"/>
    <s v="plays"/>
    <d v="2015-07-20T04:06:16"/>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s v="theater"/>
    <s v="plays"/>
    <d v="2015-02-06T04:55:12"/>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s v="theater"/>
    <s v="plays"/>
    <d v="2015-07-18T16:15:59"/>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s v="theater"/>
    <s v="plays"/>
    <d v="2014-12-10T18:04:06"/>
    <d v="2015-01-10T03:23:00"/>
  </r>
  <r>
    <n v="3732"/>
    <s v="Elektra Bekent - Afstudeervoorstelling"/>
    <s v="Mijn solo voorstelling gaat over Elektra (Sophokles) en hoe zij als jongere alles beleeft en meemaakt!"/>
    <n v="850"/>
    <n v="131"/>
    <x v="2"/>
    <x v="9"/>
    <s v="EUR"/>
    <n v="1422100800"/>
    <n v="1416932133"/>
    <b v="0"/>
    <n v="4"/>
    <b v="0"/>
    <s v="theater/plays"/>
    <n v="15.411764705882353"/>
    <n v="32.75"/>
    <s v="theater"/>
    <s v="plays"/>
    <d v="2014-11-25T16:15:33"/>
    <d v="2015-01-24T12:00:00"/>
  </r>
  <r>
    <n v="3733"/>
    <s v="laughter in the hood"/>
    <s v="want to donate tickets to residents who live in the community that cant afford the 35.00 price of ticket"/>
    <n v="1500"/>
    <n v="0"/>
    <x v="2"/>
    <x v="0"/>
    <s v="USD"/>
    <n v="1429396200"/>
    <n v="1428539708"/>
    <b v="0"/>
    <n v="0"/>
    <b v="0"/>
    <s v="theater/plays"/>
    <n v="0"/>
    <n v="0"/>
    <s v="theater"/>
    <s v="plays"/>
    <d v="2015-04-09T00:35:08"/>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s v="theater"/>
    <s v="plays"/>
    <d v="2015-03-26T21:38:16"/>
    <d v="2015-05-25T21:38:16"/>
  </r>
  <r>
    <n v="3735"/>
    <s v="Women Beware Women"/>
    <s v="Young Actor's taking on a Jacobean tragedy. Family, betrayal, love, lust, sex and death."/>
    <n v="150"/>
    <n v="20"/>
    <x v="2"/>
    <x v="1"/>
    <s v="GBP"/>
    <n v="1432831089"/>
    <n v="1430239089"/>
    <b v="0"/>
    <n v="2"/>
    <b v="0"/>
    <s v="theater/plays"/>
    <n v="13.333333333333334"/>
    <n v="10"/>
    <s v="theater"/>
    <s v="plays"/>
    <d v="2015-04-28T16:38:09"/>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s v="theater"/>
    <s v="plays"/>
    <d v="2015-02-13T17:04:53"/>
    <d v="2015-03-23T18:00:00"/>
  </r>
  <r>
    <n v="3737"/>
    <s v="Measure For Measure"/>
    <s v="The ASU Theatre and Shakespeare Club presents Measure For Measure directed by Jordyn Ochser."/>
    <n v="700"/>
    <n v="150"/>
    <x v="2"/>
    <x v="0"/>
    <s v="USD"/>
    <n v="1447311540"/>
    <n v="1445358903"/>
    <b v="0"/>
    <n v="4"/>
    <b v="0"/>
    <s v="theater/plays"/>
    <n v="21.428571428571427"/>
    <n v="37.5"/>
    <s v="theater"/>
    <s v="plays"/>
    <d v="2015-10-20T16:35:03"/>
    <d v="2015-11-12T06:59:00"/>
  </r>
  <r>
    <n v="3738"/>
    <s v="'GULF' - a new play by PIVOT THEATRE"/>
    <s v="A filmic, fast-paced exploration of trust, making its debut at Camden People's Theatre this July."/>
    <n v="1500"/>
    <n v="270"/>
    <x v="2"/>
    <x v="1"/>
    <s v="GBP"/>
    <n v="1405461600"/>
    <n v="1403562705"/>
    <b v="0"/>
    <n v="6"/>
    <b v="0"/>
    <s v="theater/plays"/>
    <n v="18"/>
    <n v="45"/>
    <s v="theater"/>
    <s v="plays"/>
    <d v="2014-06-23T22:31:45"/>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s v="theater"/>
    <s v="plays"/>
    <d v="2016-06-27T10:47:48"/>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s v="theater"/>
    <s v="plays"/>
    <d v="2014-07-13T02:09:15"/>
    <d v="2014-08-12T01:53:58"/>
  </r>
  <r>
    <n v="3741"/>
    <s v="Open House Theater"/>
    <s v="A small community with a love for theater would like to continue. Help the children of this community continue."/>
    <n v="20000"/>
    <n v="0"/>
    <x v="2"/>
    <x v="0"/>
    <s v="USD"/>
    <n v="1450389950"/>
    <n v="1447797950"/>
    <b v="0"/>
    <n v="0"/>
    <b v="0"/>
    <s v="theater/plays"/>
    <n v="0"/>
    <n v="0"/>
    <s v="theater"/>
    <s v="plays"/>
    <d v="2015-11-17T22:05:50"/>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s v="theater"/>
    <s v="plays"/>
    <d v="2014-08-07T05:09:04"/>
    <d v="2014-09-06T05:09:04"/>
  </r>
  <r>
    <n v="3743"/>
    <s v="Down the Mississippi"/>
    <s v="I'm taking the Adventures of Huckleberry Finn puppet show down the Mississippi River!"/>
    <n v="2200"/>
    <n v="0"/>
    <x v="2"/>
    <x v="0"/>
    <s v="USD"/>
    <n v="1404406964"/>
    <n v="1401814964"/>
    <b v="0"/>
    <n v="0"/>
    <b v="0"/>
    <s v="theater/plays"/>
    <n v="0"/>
    <n v="0"/>
    <s v="theater"/>
    <s v="plays"/>
    <d v="2014-06-03T17:02:44"/>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s v="theater"/>
    <s v="plays"/>
    <d v="2014-06-03T19:32:32"/>
    <d v="2014-07-05T03:59:00"/>
  </r>
  <r>
    <n v="3745"/>
    <s v="Tyke Theatre Web Show"/>
    <s v="Tyke wants to expand her puppet theater show to weekly online web shows and is looking for backers."/>
    <n v="100"/>
    <n v="10"/>
    <x v="2"/>
    <x v="0"/>
    <s v="USD"/>
    <n v="1407689102"/>
    <n v="1405097102"/>
    <b v="0"/>
    <n v="1"/>
    <b v="0"/>
    <s v="theater/plays"/>
    <n v="10"/>
    <n v="10"/>
    <s v="theater"/>
    <s v="plays"/>
    <d v="2014-07-11T16:45:02"/>
    <d v="2014-08-10T16:45:02"/>
  </r>
  <r>
    <n v="3746"/>
    <s v="Stage Play Production - &quot;I Love You to Death&quot;"/>
    <s v="Generational curses CAN be broken...right?"/>
    <n v="8500"/>
    <n v="202"/>
    <x v="2"/>
    <x v="0"/>
    <s v="USD"/>
    <n v="1475918439"/>
    <n v="1473326439"/>
    <b v="0"/>
    <n v="1"/>
    <b v="0"/>
    <s v="theater/plays"/>
    <n v="2.3764705882352941"/>
    <n v="202"/>
    <s v="theater"/>
    <s v="plays"/>
    <d v="2016-09-08T09:20:39"/>
    <d v="2016-10-08T09:20:39"/>
  </r>
  <r>
    <n v="3747"/>
    <s v="Counting Stars"/>
    <s v="The world premiere of an astonishing new play by acclaimed writer Atiha Sen Gupta."/>
    <n v="2500"/>
    <n v="25"/>
    <x v="2"/>
    <x v="1"/>
    <s v="GBP"/>
    <n v="1436137140"/>
    <n v="1433833896"/>
    <b v="0"/>
    <n v="1"/>
    <b v="0"/>
    <s v="theater/plays"/>
    <n v="1"/>
    <n v="25"/>
    <s v="theater"/>
    <s v="plays"/>
    <d v="2015-06-09T07:11:36"/>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s v="theater"/>
    <s v="musical"/>
    <d v="2016-01-26T16:57:16"/>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s v="theater"/>
    <s v="musical"/>
    <d v="2016-03-29T03:03:08"/>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s v="theater"/>
    <s v="musical"/>
    <d v="2015-01-12T23:33:28"/>
    <d v="2015-02-10T07:59:00"/>
  </r>
  <r>
    <n v="3751"/>
    <s v="GGC Productions 2016"/>
    <s v="I will be performing in TWO productions to kick off the 2016 season. NEED HELP TO FUND THESE GREAT SHOWS!"/>
    <n v="1000"/>
    <n v="1326"/>
    <x v="0"/>
    <x v="0"/>
    <s v="USD"/>
    <n v="1459641073"/>
    <n v="1454460673"/>
    <b v="0"/>
    <n v="11"/>
    <b v="1"/>
    <s v="theater/musical"/>
    <n v="132.6"/>
    <n v="120.54545454545455"/>
    <s v="theater"/>
    <s v="musical"/>
    <d v="2016-02-03T00:51:13"/>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s v="theater"/>
    <s v="musical"/>
    <d v="2016-09-06T19:15:35"/>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s v="theater"/>
    <s v="musical"/>
    <d v="2015-05-04T19:46:40"/>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s v="theater"/>
    <s v="musical"/>
    <d v="2014-06-18T21:08:57"/>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s v="theater"/>
    <s v="musical"/>
    <d v="2016-03-16T20:48:27"/>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s v="theater"/>
    <s v="musical"/>
    <d v="2014-05-12T19:33:18"/>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s v="theater"/>
    <s v="musical"/>
    <d v="2014-11-11T20:25:15"/>
    <d v="2014-12-01T20:25:15"/>
  </r>
  <r>
    <n v="3758"/>
    <s v="Luigi's Ladies"/>
    <s v="LUIGI'S LADIES: an original one-woman musical comedy"/>
    <n v="1500"/>
    <n v="1535"/>
    <x v="0"/>
    <x v="0"/>
    <s v="USD"/>
    <n v="1400475600"/>
    <n v="1397819938"/>
    <b v="0"/>
    <n v="26"/>
    <b v="1"/>
    <s v="theater/musical"/>
    <n v="102.33333333333334"/>
    <n v="59.03846153846154"/>
    <s v="theater"/>
    <s v="musical"/>
    <d v="2014-04-18T11:18:58"/>
    <d v="2014-05-19T05:00:00"/>
  </r>
  <r>
    <n v="3759"/>
    <s v="Pared Down Productions"/>
    <s v="A production company specializing in small-scale musicals"/>
    <n v="4000"/>
    <n v="4409.7700000000004"/>
    <x v="0"/>
    <x v="0"/>
    <s v="USD"/>
    <n v="1440556553"/>
    <n v="1435372553"/>
    <b v="0"/>
    <n v="88"/>
    <b v="1"/>
    <s v="theater/musical"/>
    <n v="110.24425000000002"/>
    <n v="50.111022727272733"/>
    <s v="theater"/>
    <s v="musical"/>
    <d v="2015-06-27T02:35:53"/>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s v="theater"/>
    <s v="musical"/>
    <d v="2014-04-10T12:36:26"/>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s v="theater"/>
    <s v="musical"/>
    <d v="2015-06-18T11:12:17"/>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s v="theater"/>
    <s v="musical"/>
    <d v="2015-07-08T19:31:29"/>
    <d v="2015-08-02T19:31:29"/>
  </r>
  <r>
    <n v="3763"/>
    <s v="[title of show] â€” The Chicago Storefront Premiere"/>
    <s v="A musical about two guys writing a musical about...two guys writing a musical."/>
    <n v="5000"/>
    <n v="5000"/>
    <x v="0"/>
    <x v="0"/>
    <s v="USD"/>
    <n v="1427907626"/>
    <n v="1425319226"/>
    <b v="0"/>
    <n v="77"/>
    <b v="1"/>
    <s v="theater/musical"/>
    <n v="100"/>
    <n v="64.935064935064929"/>
    <s v="theater"/>
    <s v="musical"/>
    <d v="2015-03-02T18:00:26"/>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s v="theater"/>
    <s v="musical"/>
    <d v="2016-05-09T20:13:52"/>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s v="theater"/>
    <s v="musical"/>
    <d v="2014-06-30T18:38:02"/>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s v="theater"/>
    <s v="musical"/>
    <d v="2014-05-29T04:00:45"/>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s v="theater"/>
    <s v="musical"/>
    <d v="2015-02-15T00:28:1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s v="theater"/>
    <s v="musical"/>
    <d v="2014-05-13T17:28:10"/>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s v="theater"/>
    <s v="musical"/>
    <d v="2016-03-16T14:21:1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s v="theater"/>
    <s v="musical"/>
    <d v="2015-05-14T22:20:10"/>
    <d v="2015-06-13T22:20:10"/>
  </r>
  <r>
    <n v="3771"/>
    <s v="COME OUT SWINGIN'!"/>
    <s v="I would like to make a demo recording of six songs from COME OUT SWINGIN'!"/>
    <n v="1000"/>
    <n v="1460"/>
    <x v="0"/>
    <x v="0"/>
    <s v="USD"/>
    <n v="1463529600"/>
    <n v="1462307652"/>
    <b v="0"/>
    <n v="38"/>
    <b v="1"/>
    <s v="theater/musical"/>
    <n v="146"/>
    <n v="38.421052631578945"/>
    <s v="theater"/>
    <s v="musical"/>
    <d v="2016-05-03T20:34:12"/>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s v="theater"/>
    <s v="musical"/>
    <d v="2016-11-08T14:48:26"/>
    <d v="2016-11-29T06:00:00"/>
  </r>
  <r>
    <n v="3773"/>
    <s v="Dundee: A Hip-Hopera"/>
    <s v="A dramatic hip-hopera, inspired from monologues written by the performers."/>
    <n v="5000"/>
    <n v="5410"/>
    <x v="0"/>
    <x v="0"/>
    <s v="USD"/>
    <n v="1479175680"/>
    <n v="1476317247"/>
    <b v="0"/>
    <n v="57"/>
    <b v="1"/>
    <s v="theater/musical"/>
    <n v="108.2"/>
    <n v="94.912280701754383"/>
    <s v="theater"/>
    <s v="musical"/>
    <d v="2016-10-13T00:07:27"/>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s v="theater"/>
    <s v="musical"/>
    <d v="2015-03-24T19:00:55"/>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s v="theater"/>
    <s v="musical"/>
    <d v="2015-03-12T22:37:23"/>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s v="theater"/>
    <s v="musical"/>
    <d v="2014-06-24T08:49:38"/>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s v="theater"/>
    <s v="musical"/>
    <d v="2014-09-05T02:40:21"/>
    <d v="2014-09-27T04:00:00"/>
  </r>
  <r>
    <n v="3778"/>
    <s v="Give a Puppet a Hand"/>
    <s v="Sponsor an AVENUE Q puppet for The Barn Players April 2015 production."/>
    <n v="2400"/>
    <n v="2521"/>
    <x v="0"/>
    <x v="0"/>
    <s v="USD"/>
    <n v="1423942780"/>
    <n v="1418758780"/>
    <b v="0"/>
    <n v="36"/>
    <b v="1"/>
    <s v="theater/musical"/>
    <n v="105.04166666666667"/>
    <n v="70.027777777777771"/>
    <s v="theater"/>
    <s v="musical"/>
    <d v="2014-12-16T19:39:40"/>
    <d v="2015-02-14T19:39:40"/>
  </r>
  <r>
    <n v="3779"/>
    <s v="&quot;The Last Adam&quot; A New Musical, NYC reading"/>
    <s v="A fresh, re-telling of the Jesus story for a new generation."/>
    <n v="15000"/>
    <n v="15597"/>
    <x v="0"/>
    <x v="0"/>
    <s v="USD"/>
    <n v="1459010340"/>
    <n v="1456421940"/>
    <b v="0"/>
    <n v="115"/>
    <b v="1"/>
    <s v="theater/musical"/>
    <n v="103.98"/>
    <n v="135.62608695652173"/>
    <s v="theater"/>
    <s v="musical"/>
    <d v="2016-02-25T17:39:00"/>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s v="theater"/>
    <s v="musical"/>
    <d v="2015-06-11T05:16:25"/>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s v="theater"/>
    <s v="musical"/>
    <d v="2014-08-14T21:11:25"/>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s v="theater"/>
    <s v="musical"/>
    <d v="2016-06-25T20:41:37"/>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s v="theater"/>
    <s v="musical"/>
    <d v="2016-02-20T03:22:00"/>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s v="theater"/>
    <s v="musical"/>
    <d v="2016-06-10T23:32:12"/>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s v="theater"/>
    <s v="musical"/>
    <d v="2016-06-27T15:19:29"/>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s v="theater"/>
    <s v="musical"/>
    <d v="2016-04-27T00:54:35"/>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s v="theater"/>
    <s v="musical"/>
    <d v="2015-06-12T12:50:06"/>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s v="theater"/>
    <s v="musical"/>
    <d v="2015-11-25T16:41:59"/>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
    <n v="29"/>
    <s v="theater"/>
    <s v="musical"/>
    <d v="2015-05-14T19:10:18"/>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s v="theater"/>
    <s v="musical"/>
    <d v="2016-10-23T16:00:23"/>
    <d v="2016-11-22T17:00:23"/>
  </r>
  <r>
    <n v="3791"/>
    <s v="Spin! at The Cumming Playhouse"/>
    <s v="Spin! is an original musical comedy-drama presented by Blue Palm Productions."/>
    <n v="1500"/>
    <n v="0"/>
    <x v="2"/>
    <x v="0"/>
    <s v="USD"/>
    <n v="1404664592"/>
    <n v="1399480592"/>
    <b v="0"/>
    <n v="0"/>
    <b v="0"/>
    <s v="theater/musical"/>
    <n v="0"/>
    <n v="0"/>
    <s v="theater"/>
    <s v="musical"/>
    <d v="2014-05-07T16:36:32"/>
    <d v="2014-07-06T16:36:32"/>
  </r>
  <r>
    <n v="3792"/>
    <s v="BorikÃ©n: The Show"/>
    <s v="A cultural and historic journey through Puerto Rico's music and dance!"/>
    <n v="12500"/>
    <n v="35"/>
    <x v="2"/>
    <x v="0"/>
    <s v="USD"/>
    <n v="1436957022"/>
    <n v="1434365022"/>
    <b v="0"/>
    <n v="2"/>
    <b v="0"/>
    <s v="theater/musical"/>
    <n v="0.27999999999999997"/>
    <n v="17.5"/>
    <s v="theater"/>
    <s v="musical"/>
    <d v="2015-06-15T10:43:4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s v="theater"/>
    <s v="musical"/>
    <d v="2014-11-25T22:32:09"/>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s v="theater"/>
    <s v="musical"/>
    <d v="2015-05-08T13:55:54"/>
    <d v="2015-06-07T13:55:54"/>
  </r>
  <r>
    <n v="3795"/>
    <s v="Duodeca"/>
    <s v="Poppin Productions are currently entering the development stage of their very first production -  &quot;Duodeca&quot;."/>
    <n v="600"/>
    <n v="10"/>
    <x v="2"/>
    <x v="1"/>
    <s v="GBP"/>
    <n v="1440801000"/>
    <n v="1437042490"/>
    <b v="0"/>
    <n v="2"/>
    <b v="0"/>
    <s v="theater/musical"/>
    <n v="1.6666666666666667"/>
    <n v="5"/>
    <s v="theater"/>
    <s v="musical"/>
    <d v="2015-07-16T10:28:10"/>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s v="theater"/>
    <s v="musical"/>
    <d v="2016-11-15T00:42:3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s v="theater"/>
    <s v="musical"/>
    <d v="2015-03-21T21:09:25"/>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s v="theater"/>
    <s v="musical"/>
    <d v="2014-07-11T17:20:48"/>
    <d v="2014-08-10T17:20:48"/>
  </r>
  <r>
    <n v="3799"/>
    <s v="A Story Once Told"/>
    <s v="An original musical on it's way to the stage in Minneapolis, MN. Feel free to ask any questions."/>
    <n v="10000"/>
    <n v="402"/>
    <x v="2"/>
    <x v="0"/>
    <s v="USD"/>
    <n v="1457734843"/>
    <n v="1455142843"/>
    <b v="0"/>
    <n v="4"/>
    <b v="0"/>
    <s v="theater/musical"/>
    <n v="4.0199999999999996"/>
    <n v="100.5"/>
    <s v="theater"/>
    <s v="musical"/>
    <d v="2016-02-10T22:20:43"/>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s v="theater"/>
    <s v="musical"/>
    <d v="2014-12-09T17:41:23"/>
    <d v="2015-01-11T04:59:0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s v="theater"/>
    <s v="musical"/>
    <d v="2014-12-02T16:13:36"/>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s v="theater"/>
    <s v="musical"/>
    <d v="2015-09-22T03:01:46"/>
    <d v="2015-10-22T03:01:46"/>
  </r>
  <r>
    <n v="3803"/>
    <s v="Benjamin Button the Musical Concept Album"/>
    <s v="A fully orchestrated concept album of Benjamin Button the Musical!"/>
    <n v="12000"/>
    <n v="2358"/>
    <x v="2"/>
    <x v="0"/>
    <s v="USD"/>
    <n v="1457133568"/>
    <n v="1454541568"/>
    <b v="0"/>
    <n v="40"/>
    <b v="0"/>
    <s v="theater/musical"/>
    <n v="19.650000000000002"/>
    <n v="58.95"/>
    <s v="theater"/>
    <s v="musical"/>
    <d v="2016-02-03T23:19:28"/>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s v="theater"/>
    <s v="musical"/>
    <d v="2016-06-06T00:13:4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E-3"/>
    <n v="1.5"/>
    <s v="theater"/>
    <s v="musical"/>
    <d v="2014-07-29T21:17:20"/>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s v="theater"/>
    <s v="musical"/>
    <d v="2014-06-09T06:13:01"/>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s v="theater"/>
    <s v="musical"/>
    <d v="2015-03-27T21:48:59"/>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s v="theater"/>
    <s v="plays"/>
    <d v="2015-02-24T10:53:39"/>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s v="theater"/>
    <s v="plays"/>
    <d v="2014-06-10T12:38:27"/>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s v="theater"/>
    <s v="plays"/>
    <d v="2015-02-19T20:22:38"/>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s v="theater"/>
    <s v="plays"/>
    <d v="2016-04-27T15:02:53"/>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s v="theater"/>
    <s v="plays"/>
    <d v="2015-04-15T18:01:48"/>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s v="theater"/>
    <s v="plays"/>
    <d v="2016-05-07T06:37:01"/>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s v="theater"/>
    <s v="plays"/>
    <d v="2015-02-23T21:41:52"/>
    <d v="2015-04-01T03:59:00"/>
  </r>
  <r>
    <n v="3815"/>
    <s v="The Canterbury Shakespeare Festival - first season"/>
    <s v="Come and help us make the Canterbury Shakespeare Festival a reality"/>
    <n v="1000"/>
    <n v="1000.01"/>
    <x v="0"/>
    <x v="1"/>
    <s v="GBP"/>
    <n v="1440111600"/>
    <n v="1437545657"/>
    <b v="0"/>
    <n v="20"/>
    <b v="1"/>
    <s v="theater/plays"/>
    <n v="100.001"/>
    <n v="50.000500000000002"/>
    <s v="theater"/>
    <s v="plays"/>
    <d v="2015-07-22T06:14:17"/>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s v="theater"/>
    <s v="plays"/>
    <d v="2014-06-17T16:33:43"/>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s v="theater"/>
    <s v="plays"/>
    <d v="2015-10-07T16:43:36"/>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s v="theater"/>
    <s v="plays"/>
    <d v="2015-02-10T20:13:02"/>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s v="theater"/>
    <s v="plays"/>
    <d v="2015-06-29T05:01:44"/>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4"/>
    <n v="21.5"/>
    <s v="theater"/>
    <s v="plays"/>
    <d v="2015-06-05T15:38:37"/>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s v="theater"/>
    <s v="plays"/>
    <d v="2015-12-03T04:20:07"/>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s v="theater"/>
    <s v="plays"/>
    <d v="2015-11-21T20:06:57"/>
    <d v="2016-01-19T22:59:00"/>
  </r>
  <r>
    <n v="3823"/>
    <s v="FEED"/>
    <s v="Feed, a new play by Garrett Markgraf (based on the novel by M.T. Anderson), Directed by Anna Marck at Oakland University."/>
    <n v="2500"/>
    <n v="2650"/>
    <x v="0"/>
    <x v="0"/>
    <s v="USD"/>
    <n v="1437364740"/>
    <n v="1434405044"/>
    <b v="0"/>
    <n v="41"/>
    <b v="1"/>
    <s v="theater/plays"/>
    <n v="106"/>
    <n v="64.634146341463421"/>
    <s v="theater"/>
    <s v="plays"/>
    <d v="2015-06-15T21:50:44"/>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s v="theater"/>
    <s v="plays"/>
    <d v="2016-07-20T15:01:43"/>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s v="theater"/>
    <s v="plays"/>
    <d v="2015-05-27T01:40:14"/>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s v="theater"/>
    <s v="plays"/>
    <d v="2015-04-07T10:09:54"/>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s v="theater"/>
    <s v="plays"/>
    <d v="2015-01-30T22:16:41"/>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s v="theater"/>
    <s v="plays"/>
    <d v="2014-11-01T12:39:47"/>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s v="theater"/>
    <s v="plays"/>
    <d v="2016-08-11T20:46:11"/>
    <d v="2016-08-31T20:46:11"/>
  </r>
  <r>
    <n v="3830"/>
    <s v="Run Away"/>
    <s v="The Aeon Theatre company is producing another original play by Parker Hale at the Manhattan Reportory Theatre"/>
    <n v="100"/>
    <n v="225"/>
    <x v="0"/>
    <x v="0"/>
    <s v="USD"/>
    <n v="1464371211"/>
    <n v="1463161611"/>
    <b v="0"/>
    <n v="3"/>
    <b v="1"/>
    <s v="theater/plays"/>
    <n v="225"/>
    <n v="75"/>
    <s v="theater"/>
    <s v="plays"/>
    <d v="2016-05-13T17:46:51"/>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s v="theater"/>
    <s v="plays"/>
    <d v="2014-10-15T20:22:25"/>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s v="theater"/>
    <s v="plays"/>
    <d v="2016-01-06T02:45:35"/>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s v="theater"/>
    <s v="plays"/>
    <d v="2014-11-20T20:56:12"/>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s v="theater"/>
    <s v="plays"/>
    <d v="2015-05-19T10:41:07"/>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s v="theater"/>
    <s v="plays"/>
    <d v="2016-03-31T22:36:48"/>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s v="theater"/>
    <s v="plays"/>
    <d v="2016-07-02T22:14:12"/>
    <d v="2016-08-03T04:09:00"/>
  </r>
  <r>
    <n v="3837"/>
    <s v="Farcical Elements Presents Boeing-Boeing"/>
    <s v="A high-flying French farce with the thrust of a well-tuned jet engine"/>
    <n v="2000"/>
    <n v="2042"/>
    <x v="0"/>
    <x v="1"/>
    <s v="GBP"/>
    <n v="1435947758"/>
    <n v="1432837358"/>
    <b v="0"/>
    <n v="17"/>
    <b v="1"/>
    <s v="theater/plays"/>
    <n v="102.1"/>
    <n v="120.11764705882354"/>
    <s v="theater"/>
    <s v="plays"/>
    <d v="2015-05-28T18:22:38"/>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s v="theater"/>
    <s v="plays"/>
    <d v="2015-04-22T17:03:29"/>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s v="theater"/>
    <s v="plays"/>
    <d v="2015-05-31T03:25:24"/>
    <d v="2015-07-30T03:25:24"/>
  </r>
  <r>
    <n v="3840"/>
    <s v="Tonight I'll be April"/>
    <s v="A gritty play looking at a modern day relationship, highlighting issues of mental health and abuse suffered by men."/>
    <n v="1"/>
    <n v="65"/>
    <x v="0"/>
    <x v="1"/>
    <s v="GBP"/>
    <n v="1459180229"/>
    <n v="1457023829"/>
    <b v="0"/>
    <n v="3"/>
    <b v="1"/>
    <s v="theater/plays"/>
    <n v="6500"/>
    <n v="21.666666666666668"/>
    <s v="theater"/>
    <s v="plays"/>
    <d v="2016-03-03T16:50:29"/>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s v="theater"/>
    <s v="plays"/>
    <d v="2014-05-21T18:51:27"/>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s v="theater"/>
    <s v="plays"/>
    <d v="2014-04-11T11:50:5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s v="theater"/>
    <s v="plays"/>
    <d v="2014-05-07T01:44:24"/>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s v="theater"/>
    <s v="plays"/>
    <d v="2014-05-07T14:48:54"/>
    <d v="2014-06-03T06:59:00"/>
  </r>
  <r>
    <n v="3845"/>
    <s v="Marilyn Madness &amp; Me"/>
    <s v="He met Marilyn. He became obsessed with Norma Jean. That changed everything._x000a__x000a_                                A play by Frank Furino"/>
    <n v="40000"/>
    <n v="842"/>
    <x v="2"/>
    <x v="0"/>
    <s v="USD"/>
    <n v="1443711774"/>
    <n v="1441119774"/>
    <b v="1"/>
    <n v="12"/>
    <b v="0"/>
    <s v="theater/plays"/>
    <n v="2.105"/>
    <n v="70.166666666666671"/>
    <s v="theater"/>
    <s v="plays"/>
    <d v="2015-09-01T15:02:54"/>
    <d v="2015-10-01T15:02:54"/>
  </r>
  <r>
    <n v="3846"/>
    <s v="My Insane Shakespeare"/>
    <s v="My Insane Shakespeare. An original play by Arthur Elbakyan premiering October 13th at United Solo, New York City."/>
    <n v="7000"/>
    <n v="189"/>
    <x v="2"/>
    <x v="0"/>
    <s v="USD"/>
    <n v="1412405940"/>
    <n v="1409721542"/>
    <b v="1"/>
    <n v="8"/>
    <b v="0"/>
    <s v="theater/plays"/>
    <n v="2.7"/>
    <n v="23.625"/>
    <s v="theater"/>
    <s v="plays"/>
    <d v="2014-09-03T05:19:02"/>
    <d v="2014-10-04T06:59:00"/>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s v="theater"/>
    <s v="plays"/>
    <d v="2015-06-04T05:23:11"/>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s v="theater"/>
    <s v="plays"/>
    <d v="2015-09-18T19:36:29"/>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s v="theater"/>
    <s v="plays"/>
    <d v="2015-05-12T18:24:44"/>
    <d v="2015-06-11T18:24:44"/>
  </r>
  <r>
    <n v="3850"/>
    <s v="The Vagina Monologues 2015"/>
    <s v="V-Day is a global activist movement to end violence against women and girls."/>
    <n v="1000"/>
    <n v="38"/>
    <x v="2"/>
    <x v="0"/>
    <s v="USD"/>
    <n v="1420081143"/>
    <n v="1417489143"/>
    <b v="1"/>
    <n v="4"/>
    <b v="0"/>
    <s v="theater/plays"/>
    <n v="3.8"/>
    <n v="9.5"/>
    <s v="theater"/>
    <s v="plays"/>
    <d v="2014-12-02T02:59:03"/>
    <d v="2015-01-01T02:59:03"/>
  </r>
  <r>
    <n v="3851"/>
    <s v="Waving Goodbye"/>
    <s v="A play about the horrible choices we have to make every day. Should we take a risk, or take the road most travelled?"/>
    <n v="2500"/>
    <n v="852"/>
    <x v="2"/>
    <x v="1"/>
    <s v="GBP"/>
    <n v="1437129179"/>
    <n v="1434537179"/>
    <b v="1"/>
    <n v="24"/>
    <b v="0"/>
    <s v="theater/plays"/>
    <n v="34.08"/>
    <n v="35.5"/>
    <s v="theater"/>
    <s v="plays"/>
    <d v="2015-06-17T10:32:59"/>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s v="theater"/>
    <s v="plays"/>
    <d v="2015-03-02T04:34:36"/>
    <d v="2015-03-27T03:34:36"/>
  </r>
  <r>
    <n v="3853"/>
    <s v="The Original Laughter Therapist"/>
    <s v="A dose of One-woman &quot;Dramedy&quot; to cure those daily blues is just what the doctor ordered!"/>
    <n v="100000"/>
    <n v="26"/>
    <x v="2"/>
    <x v="0"/>
    <s v="USD"/>
    <n v="1409602178"/>
    <n v="1406578178"/>
    <b v="0"/>
    <n v="2"/>
    <b v="0"/>
    <s v="theater/plays"/>
    <n v="2.5999999999999999E-2"/>
    <n v="13"/>
    <s v="theater"/>
    <s v="plays"/>
    <d v="2014-07-28T20:09:38"/>
    <d v="2014-09-01T20:09:38"/>
  </r>
  <r>
    <n v="3854"/>
    <s v="The Case Of Soghomon Tehlirian"/>
    <s v="A play dedicated to the 100th anniversary of the Armenian Genocide."/>
    <n v="11000"/>
    <n v="1788"/>
    <x v="2"/>
    <x v="0"/>
    <s v="USD"/>
    <n v="1431206058"/>
    <n v="1428614058"/>
    <b v="0"/>
    <n v="20"/>
    <b v="0"/>
    <s v="theater/plays"/>
    <n v="16.254545454545454"/>
    <n v="89.4"/>
    <s v="theater"/>
    <s v="plays"/>
    <d v="2015-04-09T21:14:18"/>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s v="theater"/>
    <s v="plays"/>
    <d v="2015-02-24T23:17:51"/>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s v="theater"/>
    <s v="plays"/>
    <d v="2015-02-06T17:50:03"/>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s v="theater"/>
    <s v="plays"/>
    <d v="2014-07-09T17:41:30"/>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s v="theater"/>
    <s v="plays"/>
    <d v="2015-05-04T10:20:44"/>
    <d v="2015-05-22T21:00:00"/>
  </r>
  <r>
    <n v="3859"/>
    <s v="What Dreams Were Made Of"/>
    <s v="This is a play that will have each and everyone that sees it thinking about the dreams they had growing up. It's a dramady"/>
    <n v="2500"/>
    <n v="1"/>
    <x v="2"/>
    <x v="0"/>
    <s v="USD"/>
    <n v="1403730000"/>
    <n v="1401485207"/>
    <b v="0"/>
    <n v="1"/>
    <b v="0"/>
    <s v="theater/plays"/>
    <n v="0.04"/>
    <n v="1"/>
    <s v="theater"/>
    <s v="plays"/>
    <d v="2014-05-30T21:26:47"/>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s v="theater"/>
    <s v="plays"/>
    <d v="2014-07-13T15:51:50"/>
    <d v="2014-08-12T15:51:50"/>
  </r>
  <r>
    <n v="3861"/>
    <s v="READY OR NOT HERE I COME"/>
    <s v="THE COMING OF THE LORD!"/>
    <n v="2000"/>
    <n v="100"/>
    <x v="2"/>
    <x v="0"/>
    <s v="USD"/>
    <n v="1415828820"/>
    <n v="1412258977"/>
    <b v="0"/>
    <n v="1"/>
    <b v="0"/>
    <s v="theater/plays"/>
    <n v="5"/>
    <n v="100"/>
    <s v="theater"/>
    <s v="plays"/>
    <d v="2014-10-02T14:09:37"/>
    <d v="2014-11-12T21:47:00"/>
  </r>
  <r>
    <n v="3862"/>
    <s v="The Container Play"/>
    <s v="The hit immersive theatre experience of England comes to Corpus Christi!"/>
    <n v="7500"/>
    <n v="1"/>
    <x v="2"/>
    <x v="0"/>
    <s v="USD"/>
    <n v="1473699540"/>
    <n v="1472451356"/>
    <b v="0"/>
    <n v="1"/>
    <b v="0"/>
    <s v="theater/plays"/>
    <n v="1.3333333333333334E-2"/>
    <n v="1"/>
    <s v="theater"/>
    <s v="plays"/>
    <d v="2016-08-29T06:15:56"/>
    <d v="2016-09-12T16:59:00"/>
  </r>
  <r>
    <n v="3863"/>
    <s v="Umma Yemaya"/>
    <s v="Umma Yemaya is  a play that examines the challenges of unconventional love. The Lady  and the Artist create their own world for love."/>
    <n v="6000"/>
    <n v="0"/>
    <x v="2"/>
    <x v="0"/>
    <s v="USD"/>
    <n v="1446739905"/>
    <n v="1441552305"/>
    <b v="0"/>
    <n v="0"/>
    <b v="0"/>
    <s v="theater/plays"/>
    <n v="0"/>
    <n v="0"/>
    <s v="theater"/>
    <s v="plays"/>
    <d v="2015-09-06T15:11:45"/>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s v="theater"/>
    <s v="plays"/>
    <d v="2015-10-18T21:24:14"/>
    <d v="2015-11-17T22: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s v="theater"/>
    <s v="plays"/>
    <d v="2014-07-21T15:38:18"/>
    <d v="2014-08-30T05:30:00"/>
  </r>
  <r>
    <n v="3866"/>
    <s v="a feminine ending, brought to you by the East End Theatre Co"/>
    <s v="A funny, moving, witty piece about a girl, her oboe, and her dreams."/>
    <n v="2000"/>
    <n v="11"/>
    <x v="2"/>
    <x v="0"/>
    <s v="USD"/>
    <n v="1458703740"/>
    <n v="1454453021"/>
    <b v="0"/>
    <n v="2"/>
    <b v="0"/>
    <s v="theater/plays"/>
    <n v="0.54999999999999993"/>
    <n v="5.5"/>
    <s v="theater"/>
    <s v="plays"/>
    <d v="2016-02-02T22:43:41"/>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2.55"/>
    <n v="50.2"/>
    <s v="theater"/>
    <s v="plays"/>
    <d v="2016-05-19T19:32:19"/>
    <d v="2016-06-18T19:32:19"/>
  </r>
  <r>
    <n v="3868"/>
    <s v="1000 words (Canceled)"/>
    <s v="New collection of music by Scott Evan Davis!"/>
    <n v="5000"/>
    <n v="10"/>
    <x v="1"/>
    <x v="1"/>
    <s v="GBP"/>
    <n v="1410191405"/>
    <n v="1408031405"/>
    <b v="0"/>
    <n v="1"/>
    <b v="0"/>
    <s v="theater/musical"/>
    <n v="0.2"/>
    <n v="10"/>
    <s v="theater"/>
    <s v="musical"/>
    <d v="2014-08-14T15:50:05"/>
    <d v="2014-09-08T15:50:05"/>
  </r>
  <r>
    <n v="3869"/>
    <s v="The Masturbation Musical (Canceled)"/>
    <s v="A Musical about 3 women who pursue their Pleasure and end up finding themselves."/>
    <n v="13111"/>
    <n v="452"/>
    <x v="1"/>
    <x v="0"/>
    <s v="USD"/>
    <n v="1426302660"/>
    <n v="1423761792"/>
    <b v="0"/>
    <n v="15"/>
    <b v="0"/>
    <s v="theater/musical"/>
    <n v="3.4474868431088401"/>
    <n v="30.133333333333333"/>
    <s v="theater"/>
    <s v="musical"/>
    <d v="2015-02-12T17:23:12"/>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s v="theater"/>
    <s v="musical"/>
    <d v="2014-06-03T04:07:58"/>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s v="theater"/>
    <s v="musical"/>
    <d v="2017-01-28T18:44:10"/>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s v="theater"/>
    <s v="musical"/>
    <d v="2015-06-25T03:29:56"/>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s v="theater"/>
    <s v="musical"/>
    <d v="2015-09-08T16:42:15"/>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s v="theater"/>
    <s v="musical"/>
    <d v="2015-01-03T00:23:42"/>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s v="theater"/>
    <s v="musical"/>
    <d v="2016-09-02T08:19:2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s v="theater"/>
    <s v="musical"/>
    <d v="2016-01-03T14:58:48"/>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s v="theater"/>
    <s v="musical"/>
    <d v="2016-11-08T16:15:52"/>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s v="theater"/>
    <s v="musical"/>
    <d v="2015-05-30T19:39:06"/>
    <d v="2015-06-30T03:59:00"/>
  </r>
  <r>
    <n v="3879"/>
    <s v="Theatre 'Portable' Royal (Canceled)"/>
    <s v="Theatre â€˜Portableâ€™ Royal is a portable, fully working, 40 seater theatre which will tour the UK and beyond!"/>
    <n v="15000"/>
    <n v="0"/>
    <x v="1"/>
    <x v="1"/>
    <s v="GBP"/>
    <n v="1422218396"/>
    <n v="1419626396"/>
    <b v="0"/>
    <n v="0"/>
    <b v="0"/>
    <s v="theater/musical"/>
    <n v="0"/>
    <n v="0"/>
    <s v="theater"/>
    <s v="musical"/>
    <d v="2014-12-26T20:39:56"/>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s v="theater"/>
    <s v="musical"/>
    <d v="2014-06-25T19:33:40"/>
    <d v="2014-07-30T23:00:00"/>
  </r>
  <r>
    <n v="3881"/>
    <s v="My Real Mother's Name is... (Canceled)"/>
    <s v="A musical journey coming to the Blue Venue at the 2017 Orlando Fringe Festival!"/>
    <n v="500"/>
    <n v="25"/>
    <x v="1"/>
    <x v="0"/>
    <s v="USD"/>
    <n v="1487550399"/>
    <n v="1484958399"/>
    <b v="0"/>
    <n v="1"/>
    <b v="0"/>
    <s v="theater/musical"/>
    <n v="5"/>
    <n v="25"/>
    <s v="theater"/>
    <s v="musical"/>
    <d v="2017-01-21T00:26:39"/>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s v="theater"/>
    <s v="musical"/>
    <d v="2016-01-04T23:36:10"/>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s v="theater"/>
    <s v="musical"/>
    <d v="2014-08-03T14:27:49"/>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s v="theater"/>
    <s v="musical"/>
    <d v="2015-03-02T18:59:52"/>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s v="theater"/>
    <s v="musical"/>
    <d v="2016-04-09T22:49:51"/>
    <d v="2016-05-09T22:49:51"/>
  </r>
  <r>
    <n v="3886"/>
    <s v="a (Canceled)"/>
    <n v="1"/>
    <n v="10000"/>
    <n v="0"/>
    <x v="1"/>
    <x v="2"/>
    <s v="AUD"/>
    <n v="1418275702"/>
    <n v="1415683702"/>
    <b v="0"/>
    <n v="0"/>
    <b v="0"/>
    <s v="theater/musical"/>
    <n v="0"/>
    <n v="0"/>
    <s v="theater"/>
    <s v="musical"/>
    <d v="2014-11-11T05:28:22"/>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s v="theater"/>
    <s v="musical"/>
    <d v="2015-03-16T20:35:29"/>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s v="theater"/>
    <s v="plays"/>
    <d v="2017-01-27T13:05:5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s v="theater"/>
    <s v="plays"/>
    <d v="2014-12-04T00:07:10"/>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s v="theater"/>
    <s v="plays"/>
    <d v="2015-06-16T18:12:24"/>
    <d v="2015-08-15T18:12:24"/>
  </r>
  <r>
    <n v="3891"/>
    <s v="Out of the Box: A Mime Story"/>
    <s v="A comedy about a mime who dreams of becoming a stand up comedian."/>
    <n v="800"/>
    <n v="260"/>
    <x v="2"/>
    <x v="0"/>
    <s v="USD"/>
    <n v="1427086740"/>
    <n v="1424488244"/>
    <b v="0"/>
    <n v="7"/>
    <b v="0"/>
    <s v="theater/plays"/>
    <n v="32.5"/>
    <n v="37.142857142857146"/>
    <s v="theater"/>
    <s v="plays"/>
    <d v="2015-02-21T03:10:44"/>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s v="theater"/>
    <s v="plays"/>
    <d v="2014-08-16T15:39:17"/>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s v="theater"/>
    <s v="plays"/>
    <d v="2014-05-20T15:47:20"/>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s v="theater"/>
    <s v="plays"/>
    <d v="2016-11-05T23:00:12"/>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s v="theater"/>
    <s v="plays"/>
    <d v="2015-01-28T06:00:18"/>
    <d v="2015-02-28T06:00:18"/>
  </r>
  <r>
    <n v="3896"/>
    <s v="Yorick and Company"/>
    <s v="Yorick and Co. is a comedy about a struggling theatre company whose mysterious benefactor starts haunting the show!"/>
    <n v="1600"/>
    <n v="170"/>
    <x v="2"/>
    <x v="0"/>
    <s v="USD"/>
    <n v="1402979778"/>
    <n v="1401770178"/>
    <b v="0"/>
    <n v="4"/>
    <b v="0"/>
    <s v="theater/plays"/>
    <n v="10.625"/>
    <n v="42.5"/>
    <s v="theater"/>
    <s v="plays"/>
    <d v="2014-06-03T04:36:18"/>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s v="theater"/>
    <s v="plays"/>
    <d v="2014-12-09T20:58:03"/>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s v="theater"/>
    <s v="plays"/>
    <d v="2015-07-08T11:34:30"/>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s v="theater"/>
    <s v="plays"/>
    <d v="2014-07-23T18:36:01"/>
    <d v="2014-08-12T18:36:01"/>
  </r>
  <r>
    <n v="3900"/>
    <s v="HUB Theatre Group presents John Logan's RED"/>
    <s v="HUB Theatre Group collaborates with local artists to present John Logan's RED to the community."/>
    <n v="2500"/>
    <n v="135"/>
    <x v="2"/>
    <x v="0"/>
    <s v="USD"/>
    <n v="1433988791"/>
    <n v="1431396791"/>
    <b v="0"/>
    <n v="5"/>
    <b v="0"/>
    <s v="theater/plays"/>
    <n v="5.4"/>
    <n v="27"/>
    <s v="theater"/>
    <s v="plays"/>
    <d v="2015-05-12T02:13:11"/>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s v="theater"/>
    <s v="plays"/>
    <d v="2015-11-09T19:49:59"/>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s v="theater"/>
    <s v="plays"/>
    <d v="2016-10-20T11:14: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s v="theater"/>
    <s v="plays"/>
    <d v="2015-07-01T00:16:05"/>
    <d v="2015-08-14T19:38:00"/>
  </r>
  <r>
    <n v="3904"/>
    <s v="Black America from Prophets to Pimps"/>
    <s v="A play that will cover 4000 years of black history."/>
    <n v="10000"/>
    <n v="3"/>
    <x v="2"/>
    <x v="0"/>
    <s v="USD"/>
    <n v="1429074240"/>
    <n v="1427866200"/>
    <b v="0"/>
    <n v="2"/>
    <b v="0"/>
    <s v="theater/plays"/>
    <n v="0.03"/>
    <n v="1.5"/>
    <s v="theater"/>
    <s v="plays"/>
    <d v="2015-04-01T05:30:00"/>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s v="theater"/>
    <s v="plays"/>
    <d v="2015-04-30T14:58:23"/>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s v="theater"/>
    <s v="plays"/>
    <d v="2015-05-19T22:01:33"/>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s v="theater"/>
    <s v="plays"/>
    <d v="2014-09-24T19:40:06"/>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s v="theater"/>
    <s v="plays"/>
    <d v="2014-07-14T03:14:56"/>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s v="theater"/>
    <s v="plays"/>
    <d v="2014-08-12T08:37:22"/>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s v="theater"/>
    <s v="plays"/>
    <d v="2015-08-08T18:09:57"/>
    <d v="2015-09-07T18: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s v="theater"/>
    <s v="plays"/>
    <d v="2014-10-27T19:29:37"/>
    <d v="2014-11-26T20:29:37"/>
  </r>
  <r>
    <n v="3912"/>
    <s v="JoLee Productions"/>
    <s v="Producing &amp; directing Jake's Women by Neil Simon opening July 9 and running through July 26 for Sonoma Arts Live"/>
    <n v="15000"/>
    <n v="1"/>
    <x v="2"/>
    <x v="0"/>
    <s v="USD"/>
    <n v="1429936500"/>
    <n v="1424759330"/>
    <b v="0"/>
    <n v="1"/>
    <b v="0"/>
    <s v="theater/plays"/>
    <n v="6.6666666666666671E-3"/>
    <n v="1"/>
    <s v="theater"/>
    <s v="plays"/>
    <d v="2015-02-24T06:28:50"/>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s v="theater"/>
    <s v="plays"/>
    <d v="2015-10-31T05:04:09"/>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s v="theater"/>
    <s v="plays"/>
    <d v="2015-04-20T19:39:16"/>
    <d v="2015-05-10T22:59:00"/>
  </r>
  <r>
    <n v="3915"/>
    <s v="Hardcross"/>
    <s v="Following the enormous success of Hardcross, we are looking for new ways to bring this wonderful play to a wider audience."/>
    <n v="1500"/>
    <n v="5"/>
    <x v="2"/>
    <x v="1"/>
    <s v="GBP"/>
    <n v="1464824309"/>
    <n v="1462232309"/>
    <b v="0"/>
    <n v="1"/>
    <b v="0"/>
    <s v="theater/plays"/>
    <n v="0.33333333333333337"/>
    <n v="5"/>
    <s v="theater"/>
    <s v="plays"/>
    <d v="2016-05-02T23:38:29"/>
    <d v="2016-06-01T23:38:29"/>
  </r>
  <r>
    <n v="3916"/>
    <s v="Final exam"/>
    <s v="We're a small group of University students who need a little help making our final exam production the best product possible."/>
    <n v="2000"/>
    <n v="0"/>
    <x v="2"/>
    <x v="8"/>
    <s v="DKK"/>
    <n v="1464952752"/>
    <n v="1462360752"/>
    <b v="0"/>
    <n v="0"/>
    <b v="0"/>
    <s v="theater/plays"/>
    <n v="0"/>
    <n v="0"/>
    <s v="theater"/>
    <s v="plays"/>
    <d v="2016-05-04T11:19:12"/>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s v="theater"/>
    <s v="plays"/>
    <d v="2014-08-12T12:39:21"/>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2"/>
    <n v="40"/>
    <s v="theater"/>
    <s v="plays"/>
    <d v="2014-07-23T15:57:03"/>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8"/>
    <n v="30"/>
    <s v="theater"/>
    <s v="plays"/>
    <d v="2015-12-20T16:26:13"/>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s v="theater"/>
    <s v="plays"/>
    <d v="2016-10-14T09:17:4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s v="theater"/>
    <s v="plays"/>
    <d v="2014-10-14T13:00:55"/>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s v="theater"/>
    <s v="plays"/>
    <d v="2015-01-16T18:26:50"/>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s v="theater"/>
    <s v="plays"/>
    <d v="2015-03-12T23:31:11"/>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s v="theater"/>
    <s v="plays"/>
    <d v="2014-05-27T23:02:02"/>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s v="theater"/>
    <s v="plays"/>
    <d v="2014-06-30T20:53:59"/>
    <d v="2014-07-30T20:53:59"/>
  </r>
  <r>
    <n v="3926"/>
    <s v="Caryl Churchill's 'Top Girls' - NSW HSC Text"/>
    <s v="Producing syllabus-relevant theatre targeted to HSC students on the NSW Central Coast"/>
    <n v="5000"/>
    <n v="15"/>
    <x v="2"/>
    <x v="2"/>
    <s v="AUD"/>
    <n v="1419645748"/>
    <n v="1417053748"/>
    <b v="0"/>
    <n v="1"/>
    <b v="0"/>
    <s v="theater/plays"/>
    <n v="0.3"/>
    <n v="15"/>
    <s v="theater"/>
    <s v="plays"/>
    <d v="2014-11-27T02:02:28"/>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s v="theater"/>
    <s v="plays"/>
    <d v="2014-07-10T06:25:04"/>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s v="theater"/>
    <s v="plays"/>
    <d v="2015-09-18T16:23:47"/>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s v="theater"/>
    <s v="plays"/>
    <d v="2016-08-19T19:51:05"/>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s v="theater"/>
    <s v="plays"/>
    <d v="2016-03-04T08:07:48"/>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s v="theater"/>
    <s v="plays"/>
    <d v="2015-08-12T03:38:27"/>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s v="theater"/>
    <s v="plays"/>
    <d v="2016-02-15T04:02:44"/>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s v="theater"/>
    <s v="plays"/>
    <d v="2016-06-17T23:14:22"/>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s v="theater"/>
    <s v="plays"/>
    <d v="2015-08-17T16:07:19"/>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s v="theater"/>
    <s v="plays"/>
    <d v="2015-08-05T15:45:46"/>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s v="theater"/>
    <s v="plays"/>
    <d v="2016-11-01T06:18:40"/>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s v="theater"/>
    <s v="plays"/>
    <d v="2016-06-13T15:09:20"/>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s v="theater"/>
    <s v="plays"/>
    <d v="2015-05-27T21:44:14"/>
    <d v="2015-06-27T21:44:14"/>
  </r>
  <r>
    <n v="3939"/>
    <s v="'Potter.' Funding 2015"/>
    <s v="'Potter.' is a parody of the popular Harry Potter series allowing aspiring actors a chance to work in a professional production."/>
    <n v="5000"/>
    <n v="5"/>
    <x v="2"/>
    <x v="2"/>
    <s v="AUD"/>
    <n v="1412656200"/>
    <n v="1412328979"/>
    <b v="0"/>
    <n v="1"/>
    <b v="0"/>
    <s v="theater/plays"/>
    <n v="0.1"/>
    <n v="5"/>
    <s v="theater"/>
    <s v="plays"/>
    <d v="2014-10-03T09:36:19"/>
    <d v="2014-10-07T04:30:00"/>
  </r>
  <r>
    <n v="3940"/>
    <s v="Attraction"/>
    <s v="A Stage Play that will bring you to the edge of your seat , leave you thinkin and will also have you laughing while enjoyin the talent"/>
    <n v="5000"/>
    <n v="11"/>
    <x v="2"/>
    <x v="0"/>
    <s v="USD"/>
    <n v="1420199351"/>
    <n v="1416311351"/>
    <b v="0"/>
    <n v="2"/>
    <b v="0"/>
    <s v="theater/plays"/>
    <n v="0.22"/>
    <n v="5.5"/>
    <s v="theater"/>
    <s v="plays"/>
    <d v="2014-11-18T11:49:11"/>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s v="theater"/>
    <s v="plays"/>
    <d v="2014-10-28T14:05:37"/>
    <d v="2014-11-25T01:00:00"/>
  </r>
  <r>
    <n v="3942"/>
    <s v="Epic Proportions"/>
    <s v="In the 30's, two brothers, Benny and Phil, who go to the Arizona desert to be extras in a huge Biblical epic. Riotous comedy!"/>
    <n v="1200"/>
    <n v="0"/>
    <x v="2"/>
    <x v="0"/>
    <s v="USD"/>
    <n v="1434490914"/>
    <n v="1429306914"/>
    <b v="0"/>
    <n v="0"/>
    <b v="0"/>
    <s v="theater/plays"/>
    <n v="0"/>
    <n v="0"/>
    <s v="theater"/>
    <s v="plays"/>
    <d v="2015-04-17T21:41:54"/>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s v="theater"/>
    <s v="plays"/>
    <d v="2015-10-02T18:41:08"/>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s v="theater"/>
    <s v="plays"/>
    <d v="2015-07-28T15:54:35"/>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s v="theater"/>
    <s v="plays"/>
    <d v="2015-04-15T19:14:28"/>
    <d v="2015-05-15T19:14:28"/>
  </r>
  <r>
    <n v="3946"/>
    <s v="DR. Mecurio's Mythical Marvels &amp; Beastiry"/>
    <s v="Dr. Mecurio's is an original work of fantasy designed and written for the stage."/>
    <n v="6000"/>
    <n v="195"/>
    <x v="2"/>
    <x v="0"/>
    <s v="USD"/>
    <n v="1425110400"/>
    <n v="1422388822"/>
    <b v="0"/>
    <n v="5"/>
    <b v="0"/>
    <s v="theater/plays"/>
    <n v="3.25"/>
    <n v="39"/>
    <s v="theater"/>
    <s v="plays"/>
    <d v="2015-01-27T20:00:22"/>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s v="theater"/>
    <s v="plays"/>
    <d v="2016-09-02T03:25:44"/>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s v="theater"/>
    <s v="plays"/>
    <d v="2014-07-09T07:48:43"/>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s v="theater"/>
    <s v="plays"/>
    <d v="2015-01-12T02:53:41"/>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s v="theater"/>
    <s v="plays"/>
    <d v="2016-03-10T16:51:2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s v="theater"/>
    <s v="plays"/>
    <d v="2016-03-04T19:49:02"/>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s v="theater"/>
    <s v="plays"/>
    <d v="2015-08-27T18:58:10"/>
    <d v="2015-10-26T18:58:10"/>
  </r>
  <r>
    <n v="3953"/>
    <s v="A Time Pirate's Love"/>
    <s v="Actors and actresses are needed to help me create a stage play. A stage play needs to be adapted from the book I wrote."/>
    <n v="17600"/>
    <n v="0"/>
    <x v="2"/>
    <x v="0"/>
    <s v="USD"/>
    <n v="1469834940"/>
    <n v="1467162586"/>
    <b v="0"/>
    <n v="0"/>
    <b v="0"/>
    <s v="theater/plays"/>
    <n v="0"/>
    <n v="0"/>
    <s v="theater"/>
    <s v="plays"/>
    <d v="2016-06-29T01:09:46"/>
    <d v="2016-07-29T23:29:00"/>
  </r>
  <r>
    <n v="3954"/>
    <s v="City of Joy"/>
    <s v="Despite hunger and conditions of a Calcutta slum, the people there know that life is precious. They have named it â€˜City of Joy.â€™"/>
    <n v="25000"/>
    <n v="0"/>
    <x v="2"/>
    <x v="5"/>
    <s v="CAD"/>
    <n v="1405352264"/>
    <n v="1400168264"/>
    <b v="0"/>
    <n v="0"/>
    <b v="0"/>
    <s v="theater/plays"/>
    <n v="0"/>
    <n v="0"/>
    <s v="theater"/>
    <s v="plays"/>
    <d v="2014-05-15T15:37:4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s v="theater"/>
    <s v="plays"/>
    <d v="2015-10-29T20:22:21"/>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s v="theater"/>
    <s v="plays"/>
    <d v="2016-03-28T22:22:07"/>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s v="theater"/>
    <s v="plays"/>
    <d v="2016-05-23T23:25:54"/>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s v="theater"/>
    <s v="plays"/>
    <d v="2014-06-26T22:48:32"/>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s v="theater"/>
    <s v="plays"/>
    <d v="2014-08-29T18:55:56"/>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s v="theater"/>
    <s v="plays"/>
    <d v="2015-12-04T20:17:36"/>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42"/>
    <n v="10.5"/>
    <s v="theater"/>
    <s v="plays"/>
    <d v="2014-04-16T21:23:30"/>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s v="theater"/>
    <s v="plays"/>
    <d v="2015-11-03T14:54:54"/>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s v="theater"/>
    <s v="plays"/>
    <d v="2015-10-19T03:41:57"/>
    <d v="2015-11-18T04:41:57"/>
  </r>
  <r>
    <n v="3964"/>
    <s v="MAMA'Z BA-B: The StagePlay"/>
    <s v="&quot;MAMA'Z BA-B&quot; is the story of Marcus Williams who struggles to find a place for himself as a young black male."/>
    <n v="2000"/>
    <n v="126"/>
    <x v="2"/>
    <x v="0"/>
    <s v="USD"/>
    <n v="1429460386"/>
    <n v="1424279986"/>
    <b v="0"/>
    <n v="3"/>
    <b v="0"/>
    <s v="theater/plays"/>
    <n v="6.3"/>
    <n v="42"/>
    <s v="theater"/>
    <s v="plays"/>
    <d v="2015-02-18T17:19:46"/>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s v="theater"/>
    <s v="plays"/>
    <d v="2016-02-14T05:39:40"/>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s v="theater"/>
    <s v="plays"/>
    <d v="2014-06-11T17:04:38"/>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s v="theater"/>
    <s v="plays"/>
    <d v="2017-02-04T06:58:2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s v="theater"/>
    <s v="plays"/>
    <d v="2016-03-23T19:34:33"/>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s v="theater"/>
    <s v="plays"/>
    <d v="2016-08-19T20:30:46"/>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s v="theater"/>
    <s v="plays"/>
    <d v="2016-03-18T20:43:31"/>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s v="theater"/>
    <s v="plays"/>
    <d v="2014-06-21T12:52:06"/>
    <d v="2014-07-21T12:52:06"/>
  </r>
  <r>
    <n v="3972"/>
    <s v="Valkyrie Theatre Company"/>
    <s v="We're a horror based theatre company in Oklahoma City beginning our first season of shows."/>
    <n v="1000"/>
    <n v="211"/>
    <x v="2"/>
    <x v="0"/>
    <s v="USD"/>
    <n v="1423186634"/>
    <n v="1418002634"/>
    <b v="0"/>
    <n v="8"/>
    <b v="0"/>
    <s v="theater/plays"/>
    <n v="21.099999999999998"/>
    <n v="26.375"/>
    <s v="theater"/>
    <s v="plays"/>
    <d v="2014-12-08T01:37:14"/>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s v="theater"/>
    <s v="plays"/>
    <d v="2016-04-09T16:25:10"/>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s v="theater"/>
    <s v="plays"/>
    <d v="2016-05-03T13:07:28"/>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s v="theater"/>
    <s v="plays"/>
    <d v="2016-06-13T20:48:18"/>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s v="theater"/>
    <s v="plays"/>
    <d v="2014-07-10T20:36:01"/>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s v="theater"/>
    <s v="plays"/>
    <d v="2016-06-22T18:55:32"/>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s v="theater"/>
    <s v="plays"/>
    <d v="2014-12-02T15:25:53"/>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s v="theater"/>
    <s v="plays"/>
    <d v="2015-03-06T21:40:57"/>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s v="theater"/>
    <s v="plays"/>
    <d v="2014-06-05T14:22:27"/>
    <d v="2014-07-05T14:22:27"/>
  </r>
  <r>
    <n v="3981"/>
    <s v="BEIRUT, LADY OF LEBANON"/>
    <s v="A Theatrical Production Celebrating the Lebanese Culture and the Human Spirit in Time of War."/>
    <n v="30000"/>
    <n v="1225"/>
    <x v="2"/>
    <x v="0"/>
    <s v="USD"/>
    <n v="1468729149"/>
    <n v="1463545149"/>
    <b v="0"/>
    <n v="7"/>
    <b v="0"/>
    <s v="theater/plays"/>
    <n v="4.083333333333333"/>
    <n v="175"/>
    <s v="theater"/>
    <s v="plays"/>
    <d v="2016-05-18T04:19:09"/>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s v="theater"/>
    <s v="plays"/>
    <d v="2015-05-08T19:26:20"/>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s v="theater"/>
    <s v="plays"/>
    <d v="2014-04-18T20:52:36"/>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s v="theater"/>
    <s v="plays"/>
    <d v="2014-10-08T23:07:2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s v="theater"/>
    <s v="plays"/>
    <d v="2016-01-30T16:58:40"/>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s v="theater"/>
    <s v="plays"/>
    <d v="2016-04-07T13:09:54"/>
    <d v="2016-05-06T13:04:00"/>
  </r>
  <r>
    <n v="3987"/>
    <s v="Write Now 5"/>
    <s v="Write Now 5 is a new writing festival in south east London promoting new work from emerging playwrights."/>
    <n v="400"/>
    <n v="151"/>
    <x v="2"/>
    <x v="1"/>
    <s v="GBP"/>
    <n v="1400278290"/>
    <n v="1399414290"/>
    <b v="0"/>
    <n v="13"/>
    <b v="0"/>
    <s v="theater/plays"/>
    <n v="37.75"/>
    <n v="11.615384615384615"/>
    <s v="theater"/>
    <s v="plays"/>
    <d v="2014-05-06T22:11:30"/>
    <d v="2014-05-16T22:11:30"/>
  </r>
  <r>
    <n v="3988"/>
    <s v="Folk-Tales: What Stories Do Your Folks Tell?"/>
    <s v="An evening of of stories based both in myth and truth."/>
    <n v="1500"/>
    <n v="32"/>
    <x v="2"/>
    <x v="0"/>
    <s v="USD"/>
    <n v="1440813413"/>
    <n v="1439517413"/>
    <b v="0"/>
    <n v="4"/>
    <b v="0"/>
    <s v="theater/plays"/>
    <n v="2.1333333333333333"/>
    <n v="8"/>
    <s v="theater"/>
    <s v="plays"/>
    <d v="2015-08-14T01:56:53"/>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s v="theater"/>
    <s v="plays"/>
    <d v="2015-10-09T17:59:41"/>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s v="theater"/>
    <s v="plays"/>
    <d v="2016-02-01T16:08:13"/>
    <d v="2016-03-02T16:08:13"/>
  </r>
  <r>
    <n v="3991"/>
    <s v="NTACTheatre - North Texas Actor's Collaborative Theatre"/>
    <s v="North Texas first actor-driven theatre company needs your help"/>
    <n v="500"/>
    <n v="100"/>
    <x v="2"/>
    <x v="0"/>
    <s v="USD"/>
    <n v="1433086082"/>
    <n v="1430494082"/>
    <b v="0"/>
    <n v="1"/>
    <b v="0"/>
    <s v="theater/plays"/>
    <n v="20"/>
    <n v="100"/>
    <s v="theater"/>
    <s v="plays"/>
    <d v="2015-05-01T15:28:02"/>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s v="theater"/>
    <s v="plays"/>
    <d v="2015-10-12T22:34:19"/>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s v="theater"/>
    <s v="plays"/>
    <d v="2015-04-13T20:45:12"/>
    <d v="2015-05-13T20:45:12"/>
  </r>
  <r>
    <n v="3994"/>
    <s v="Poles Apart - A Play in 2 Acts"/>
    <s v="Is Henson willing to dare risk a theatrical speaking tour of his North Pole adventures...and more?"/>
    <n v="2000"/>
    <n v="5"/>
    <x v="2"/>
    <x v="0"/>
    <s v="USD"/>
    <n v="1405761690"/>
    <n v="1403169690"/>
    <b v="0"/>
    <n v="1"/>
    <b v="0"/>
    <s v="theater/plays"/>
    <n v="0.25"/>
    <n v="5"/>
    <s v="theater"/>
    <s v="plays"/>
    <d v="2014-06-19T09:21:30"/>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s v="theater"/>
    <s v="plays"/>
    <d v="2015-01-15T16:24:37"/>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s v="theater"/>
    <s v="plays"/>
    <d v="2014-11-07T06:24:24"/>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s v="theater"/>
    <s v="plays"/>
    <d v="2015-03-06T09:23:41"/>
    <d v="2015-04-05T08: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s v="theater"/>
    <s v="plays"/>
    <d v="2015-02-26T23:07:06"/>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s v="theater"/>
    <s v="plays"/>
    <d v="2014-07-22T19:53:18"/>
    <d v="2014-08-31T19:51:49"/>
  </r>
  <r>
    <n v="4000"/>
    <s v="The Escorts"/>
    <s v="An Enticing Trip into the World of Assisted Dying"/>
    <n v="8000"/>
    <n v="10"/>
    <x v="2"/>
    <x v="0"/>
    <s v="USD"/>
    <n v="1462631358"/>
    <n v="1457450958"/>
    <b v="0"/>
    <n v="1"/>
    <b v="0"/>
    <s v="theater/plays"/>
    <n v="0.125"/>
    <n v="10"/>
    <s v="theater"/>
    <s v="plays"/>
    <d v="2016-03-08T15:29:18"/>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s v="theater"/>
    <s v="plays"/>
    <d v="2017-02-09T23:08:28"/>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s v="theater"/>
    <s v="plays"/>
    <d v="2014-08-28T01:02:41"/>
    <d v="2014-09-27T01: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s v="theater"/>
    <s v="plays"/>
    <d v="2015-01-16T14:05:47"/>
    <d v="2015-02-15T14:05:47"/>
  </r>
  <r>
    <n v="4004"/>
    <s v="South Florida Tours"/>
    <s v="Help Launch The Queen Into South Florida!"/>
    <n v="500"/>
    <n v="1"/>
    <x v="2"/>
    <x v="0"/>
    <s v="USD"/>
    <n v="1412740457"/>
    <n v="1410148457"/>
    <b v="0"/>
    <n v="1"/>
    <b v="0"/>
    <s v="theater/plays"/>
    <n v="0.2"/>
    <n v="1"/>
    <s v="theater"/>
    <s v="plays"/>
    <d v="2014-09-08T03:54:17"/>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s v="theater"/>
    <s v="plays"/>
    <d v="2014-08-21T19:23: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s v="theater"/>
    <s v="plays"/>
    <d v="2016-01-22T18:33:07"/>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25"/>
    <n v="5"/>
    <s v="theater"/>
    <s v="plays"/>
    <d v="2014-07-28T18:33:01"/>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s v="theater"/>
    <s v="plays"/>
    <d v="2015-06-22T23:08:27"/>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s v="theater"/>
    <s v="plays"/>
    <d v="2014-07-31T16:49:20"/>
    <d v="2014-09-09T16: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s v="theater"/>
    <s v="plays"/>
    <d v="2014-10-09T18:29:26"/>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s v="theater"/>
    <s v="plays"/>
    <d v="2014-12-29T13:04:38"/>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s v="theater"/>
    <s v="plays"/>
    <d v="2015-04-02T13:04:09"/>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s v="theater"/>
    <s v="plays"/>
    <d v="2015-01-17T07:13:4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s v="theater"/>
    <s v="plays"/>
    <d v="2016-02-19T05:54:29"/>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s v="theater"/>
    <s v="plays"/>
    <d v="2015-06-19T18:44:23"/>
    <d v="2015-07-19T18:44:23"/>
  </r>
  <r>
    <n v="4016"/>
    <s v="MENTAL Play"/>
    <s v="A new play and project exploring challenges faced by young adults struggling with mental health issues in contemporary Britain."/>
    <n v="500"/>
    <n v="70"/>
    <x v="2"/>
    <x v="1"/>
    <s v="GBP"/>
    <n v="1410987400"/>
    <n v="1408395400"/>
    <b v="0"/>
    <n v="7"/>
    <b v="0"/>
    <s v="theater/plays"/>
    <n v="14.000000000000002"/>
    <n v="10"/>
    <s v="theater"/>
    <s v="plays"/>
    <d v="2014-08-18T20:56:40"/>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s v="theater"/>
    <s v="plays"/>
    <d v="2014-08-05T16:07:54"/>
    <d v="2014-09-04T16:07:54"/>
  </r>
  <r>
    <n v="4018"/>
    <s v="Time Please Fringe"/>
    <s v="Funding for a production of Time Please at the Brighton Fringe 2017... and beyond."/>
    <n v="1500"/>
    <n v="130"/>
    <x v="2"/>
    <x v="1"/>
    <s v="GBP"/>
    <n v="1475877108"/>
    <n v="1473285108"/>
    <b v="0"/>
    <n v="4"/>
    <b v="0"/>
    <s v="theater/plays"/>
    <n v="8.6666666666666679"/>
    <n v="32.5"/>
    <s v="theater"/>
    <s v="plays"/>
    <d v="2016-09-07T21:51:4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s v="theater"/>
    <s v="plays"/>
    <d v="2016-02-17T16:13:16"/>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s v="theater"/>
    <s v="plays"/>
    <d v="2015-02-22T04:34:59"/>
    <d v="2015-03-24T03:34:59"/>
  </r>
  <r>
    <n v="4021"/>
    <s v="Angels in Houston"/>
    <s v="Help a group of actors end bigotry in Houston, TX by supporting a  full production of Angels in America."/>
    <n v="15000"/>
    <n v="125"/>
    <x v="2"/>
    <x v="0"/>
    <s v="USD"/>
    <n v="1414360358"/>
    <n v="1409176358"/>
    <b v="0"/>
    <n v="2"/>
    <b v="0"/>
    <s v="theater/plays"/>
    <n v="0.83333333333333337"/>
    <n v="62.5"/>
    <s v="theater"/>
    <s v="plays"/>
    <d v="2014-08-27T21:52:38"/>
    <d v="2014-10-26T21: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s v="theater"/>
    <s v="plays"/>
    <d v="2014-12-17T14:01:07"/>
    <d v="2015-02-01T02:54:00"/>
  </r>
  <r>
    <n v="4023"/>
    <s v="Forgive &amp; Forget"/>
    <s v="An original gospel stage play that explores the pain and hurt caused by those who struggle to forgive others!"/>
    <n v="7000"/>
    <n v="0"/>
    <x v="2"/>
    <x v="0"/>
    <s v="USD"/>
    <n v="1458860363"/>
    <n v="1454975963"/>
    <b v="0"/>
    <n v="0"/>
    <b v="0"/>
    <s v="theater/plays"/>
    <n v="0"/>
    <n v="0"/>
    <s v="theater"/>
    <s v="plays"/>
    <d v="2016-02-08T23:59: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s v="theater"/>
    <s v="plays"/>
    <d v="2015-08-01T16:04:57"/>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s v="theater"/>
    <s v="plays"/>
    <d v="2015-05-27T05:42:16"/>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s v="theater"/>
    <s v="plays"/>
    <d v="2015-10-05T15:43:59"/>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s v="theater"/>
    <s v="plays"/>
    <d v="2017-02-02T23:18:01"/>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s v="theater"/>
    <s v="plays"/>
    <d v="2014-05-06T22:31:40"/>
    <d v="2014-06-05T22:31:40"/>
  </r>
  <r>
    <n v="4029"/>
    <s v="Next 2 the Stage"/>
    <s v="A theater complex that educates as we entertain.  We will provide shows that inspire and theater classes that motivate."/>
    <n v="20000"/>
    <n v="0"/>
    <x v="2"/>
    <x v="0"/>
    <s v="USD"/>
    <n v="1450053370"/>
    <n v="1447461370"/>
    <b v="0"/>
    <n v="0"/>
    <b v="0"/>
    <s v="theater/plays"/>
    <n v="0"/>
    <n v="0"/>
    <s v="theater"/>
    <s v="plays"/>
    <d v="2015-11-14T00:36:10"/>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s v="theater"/>
    <s v="plays"/>
    <d v="2016-01-05T15:43:19"/>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s v="theater"/>
    <s v="plays"/>
    <d v="2014-10-29T14:02:44"/>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s v="theater"/>
    <s v="plays"/>
    <d v="2015-10-16T19:25:16"/>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s v="theater"/>
    <s v="plays"/>
    <d v="2016-09-01T06:27:04"/>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s v="theater"/>
    <s v="plays"/>
    <d v="2015-03-04T22:44:10"/>
    <d v="2015-04-03T21:44:10"/>
  </r>
  <r>
    <n v="4035"/>
    <s v="The Lost Boy"/>
    <s v="&quot;Stories are where you go to look for the truth of your own life.&quot; (Frank Delaney)"/>
    <n v="10000"/>
    <n v="3685"/>
    <x v="2"/>
    <x v="0"/>
    <s v="USD"/>
    <n v="1413925887"/>
    <n v="1411333887"/>
    <b v="0"/>
    <n v="25"/>
    <b v="0"/>
    <s v="theater/plays"/>
    <n v="36.85"/>
    <n v="147.4"/>
    <s v="theater"/>
    <s v="plays"/>
    <d v="2014-09-21T21:11:27"/>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s v="theater"/>
    <s v="plays"/>
    <d v="2014-06-14T22:29:24"/>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s v="theater"/>
    <s v="plays"/>
    <d v="2016-05-07T01:41:55"/>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s v="theater"/>
    <s v="plays"/>
    <d v="2014-08-18T19:10:10"/>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s v="theater"/>
    <s v="plays"/>
    <d v="2015-10-28T16:06:07"/>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25"/>
    <n v="1250"/>
    <s v="theater"/>
    <s v="plays"/>
    <d v="2015-05-20T05:33:24"/>
    <d v="2015-07-18T03:00:00"/>
  </r>
  <r>
    <n v="4041"/>
    <s v="In the Land of Gold"/>
    <s v="A bold, colouful, vibrant play centred around the last remaining monarchy of Africa."/>
    <n v="5000"/>
    <n v="21"/>
    <x v="2"/>
    <x v="1"/>
    <s v="GBP"/>
    <n v="1473160954"/>
    <n v="1467976954"/>
    <b v="0"/>
    <n v="2"/>
    <b v="0"/>
    <s v="theater/plays"/>
    <n v="0.42"/>
    <n v="10.5"/>
    <s v="theater"/>
    <s v="plays"/>
    <d v="2016-07-08T11:22:34"/>
    <d v="2016-09-06T11:22:34"/>
  </r>
  <r>
    <n v="4042"/>
    <s v="Messages"/>
    <s v="Acting group and production for inner city youth, about inner city youth. The problems and stuation that they see everyday."/>
    <n v="10000"/>
    <n v="21"/>
    <x v="2"/>
    <x v="0"/>
    <s v="USD"/>
    <n v="1421781360"/>
    <n v="1419213664"/>
    <b v="0"/>
    <n v="3"/>
    <b v="0"/>
    <s v="theater/plays"/>
    <n v="0.21"/>
    <n v="7"/>
    <s v="theater"/>
    <s v="plays"/>
    <d v="2014-12-22T02:01:04"/>
    <d v="2015-01-20T19:16:00"/>
  </r>
  <r>
    <n v="4043"/>
    <s v="Not making potato salad here!"/>
    <s v="This could be my last play, need to bring my son out to see it before it's over.  Need to fly him here from BC"/>
    <n v="300"/>
    <n v="0"/>
    <x v="2"/>
    <x v="5"/>
    <s v="CAD"/>
    <n v="1416524325"/>
    <n v="1415228325"/>
    <b v="0"/>
    <n v="0"/>
    <b v="0"/>
    <s v="theater/plays"/>
    <n v="0"/>
    <n v="0"/>
    <s v="theater"/>
    <s v="plays"/>
    <d v="2014-11-05T22:58:45"/>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s v="theater"/>
    <s v="plays"/>
    <d v="2015-03-11T05:16:22"/>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02"/>
    <n v="1"/>
    <s v="theater"/>
    <s v="plays"/>
    <d v="2014-07-22T04:49:49"/>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s v="theater"/>
    <s v="plays"/>
    <d v="2014-09-22T15:36:50"/>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s v="theater"/>
    <s v="plays"/>
    <d v="2014-12-18T00:32:23"/>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s v="theater"/>
    <s v="plays"/>
    <d v="2016-03-07T12:13:07"/>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s v="theater"/>
    <s v="plays"/>
    <d v="2015-06-14T23:00:15"/>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s v="theater"/>
    <s v="plays"/>
    <d v="2014-09-23T15:16:31"/>
    <d v="2014-10-23T15:16:31"/>
  </r>
  <r>
    <n v="4051"/>
    <s v="Phantom of the Kun Opera"/>
    <s v="It is a heart-breaking life story of Wu family who tries to preserve the gem of Chinese Kun Opera through generations."/>
    <n v="500"/>
    <n v="0"/>
    <x v="2"/>
    <x v="0"/>
    <s v="USD"/>
    <n v="1399618380"/>
    <n v="1399058797"/>
    <b v="0"/>
    <n v="0"/>
    <b v="0"/>
    <s v="theater/plays"/>
    <n v="0"/>
    <n v="0"/>
    <s v="theater"/>
    <s v="plays"/>
    <d v="2014-05-02T19:26:37"/>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s v="theater"/>
    <s v="plays"/>
    <d v="2014-08-14T21:05:16"/>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s v="theater"/>
    <s v="plays"/>
    <d v="2014-10-16T16:33:48"/>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s v="theater"/>
    <s v="plays"/>
    <d v="2016-08-31T20:11:25"/>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s v="theater"/>
    <s v="plays"/>
    <d v="2014-05-20T15:33:51"/>
    <d v="2014-06-19T15:33:51"/>
  </r>
  <r>
    <n v="4056"/>
    <s v="American Pride"/>
    <s v="American Pride is a play centered on the Poetry of one Iraq War veteran, and follows her journey through war and back home."/>
    <n v="1500"/>
    <n v="795"/>
    <x v="2"/>
    <x v="0"/>
    <s v="USD"/>
    <n v="1467575940"/>
    <n v="1465856639"/>
    <b v="0"/>
    <n v="9"/>
    <b v="0"/>
    <s v="theater/plays"/>
    <n v="53"/>
    <n v="88.333333333333329"/>
    <s v="theater"/>
    <s v="plays"/>
    <d v="2016-06-13T22:23:59"/>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s v="theater"/>
    <s v="plays"/>
    <d v="2015-11-02T23:14:40"/>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s v="theater"/>
    <s v="plays"/>
    <d v="2016-03-17T01:27:24"/>
    <d v="2016-04-01T03:59:00"/>
  </r>
  <r>
    <n v="4059"/>
    <s v="The Million Dollar Shot"/>
    <s v="A very Canadian children's play inspired by the tradition of British pantomimes like Aladdin, and the Nutcracker."/>
    <n v="10000"/>
    <n v="250"/>
    <x v="2"/>
    <x v="5"/>
    <s v="CAD"/>
    <n v="1410836400"/>
    <n v="1408116152"/>
    <b v="0"/>
    <n v="7"/>
    <b v="0"/>
    <s v="theater/plays"/>
    <n v="2.5"/>
    <n v="35.714285714285715"/>
    <s v="theater"/>
    <s v="plays"/>
    <d v="2014-08-15T15:22:32"/>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s v="theater"/>
    <s v="plays"/>
    <d v="2014-05-20T16:40:56"/>
    <d v="2014-06-23T16:00:00"/>
  </r>
  <r>
    <n v="4061"/>
    <s v="PRODUCE the Stage Play SKYLAR'S SYNDROME by Gavin Kayner"/>
    <s v="SKYLAR'S SYNDROME is a tremendous psychodrama by master playwright Gavin Kayner!"/>
    <n v="525"/>
    <n v="0"/>
    <x v="2"/>
    <x v="0"/>
    <s v="USD"/>
    <n v="1461205423"/>
    <n v="1456025023"/>
    <b v="0"/>
    <n v="0"/>
    <b v="0"/>
    <s v="theater/plays"/>
    <n v="0"/>
    <n v="0"/>
    <s v="theater"/>
    <s v="plays"/>
    <d v="2016-02-21T03:23:43"/>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s v="theater"/>
    <s v="plays"/>
    <d v="2016-06-02T17:44:28"/>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s v="theater"/>
    <s v="plays"/>
    <d v="2014-05-28T16:21:24"/>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s v="theater"/>
    <s v="plays"/>
    <d v="2015-03-30T14:07:06"/>
    <d v="2015-04-29T14:07:06"/>
  </r>
  <r>
    <n v="4065"/>
    <s v="A Midsummer's Night's Dream"/>
    <s v="A classical/ fantasy version of midsummers done by professionally trained actors in Tulsa!"/>
    <n v="4000"/>
    <n v="27"/>
    <x v="2"/>
    <x v="0"/>
    <s v="USD"/>
    <n v="1407883811"/>
    <n v="1405291811"/>
    <b v="0"/>
    <n v="4"/>
    <b v="0"/>
    <s v="theater/plays"/>
    <n v="0.67500000000000004"/>
    <n v="6.75"/>
    <s v="theater"/>
    <s v="plays"/>
    <d v="2014-07-13T22:50:11"/>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s v="theater"/>
    <s v="plays"/>
    <d v="2016-04-19T00:56:28"/>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s v="theater"/>
    <s v="plays"/>
    <d v="2015-08-19T02:49:10"/>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s v="theater"/>
    <s v="plays"/>
    <d v="2016-12-14T23:07:35"/>
    <d v="2017-01-13T23:05:00"/>
  </r>
  <r>
    <n v="4069"/>
    <s v="The Pendulum Swings"/>
    <s v="'The Pendulum Swings' is a three-act dark comedy that sees Frank and Michael await their execution on Death Row."/>
    <n v="1250"/>
    <n v="430"/>
    <x v="2"/>
    <x v="1"/>
    <s v="GBP"/>
    <n v="1425124800"/>
    <n v="1421596356"/>
    <b v="0"/>
    <n v="13"/>
    <b v="0"/>
    <s v="theater/plays"/>
    <n v="34.4"/>
    <n v="33.07692307692308"/>
    <s v="theater"/>
    <s v="plays"/>
    <d v="2015-01-18T15:52:36"/>
    <d v="2015-02-28T12:00:00"/>
  </r>
  <r>
    <n v="4070"/>
    <s v="Southern Utah University: V-Day 2015"/>
    <s v="V-Day Southern Utah University 2015 and Second Studio Players presents: The Vagina Monologues"/>
    <n v="1000"/>
    <n v="165"/>
    <x v="2"/>
    <x v="0"/>
    <s v="USD"/>
    <n v="1425178800"/>
    <n v="1422374420"/>
    <b v="0"/>
    <n v="6"/>
    <b v="0"/>
    <s v="theater/plays"/>
    <n v="16.5"/>
    <n v="27.5"/>
    <s v="theater"/>
    <s v="plays"/>
    <d v="2015-01-27T16:00:2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s v="theater"/>
    <s v="plays"/>
    <d v="2016-11-26T19:18:5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s v="theater"/>
    <s v="plays"/>
    <d v="2014-06-22T18:35:11"/>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s v="theater"/>
    <s v="plays"/>
    <d v="2015-03-15T08:17:06"/>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s v="theater"/>
    <s v="plays"/>
    <d v="2015-10-06T13:16:15"/>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s v="theater"/>
    <s v="plays"/>
    <d v="2014-05-20T01:06:09"/>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s v="theater"/>
    <s v="plays"/>
    <d v="2014-09-23T19:05:49"/>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s v="theater"/>
    <s v="plays"/>
    <d v="2016-11-21T17:03:14"/>
    <d v="2016-12-21T17:03:14"/>
  </r>
  <r>
    <n v="4078"/>
    <s v="Theatre Memoire"/>
    <s v="Theatre Memoire are a High Wycombe based theatre company. Performing plays about multi-culturalism and interconectedness."/>
    <n v="250"/>
    <n v="0"/>
    <x v="2"/>
    <x v="1"/>
    <s v="GBP"/>
    <n v="1485543242"/>
    <n v="1482951242"/>
    <b v="0"/>
    <n v="0"/>
    <b v="0"/>
    <s v="theater/plays"/>
    <n v="0"/>
    <n v="0"/>
    <s v="theater"/>
    <s v="plays"/>
    <d v="2016-12-28T18:54:02"/>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s v="theater"/>
    <s v="plays"/>
    <d v="2016-05-20T22:32:01"/>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s v="theater"/>
    <s v="plays"/>
    <d v="2016-05-21T16:45:16"/>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s v="theater"/>
    <s v="plays"/>
    <d v="2015-02-06T13:57:05"/>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s v="theater"/>
    <s v="plays"/>
    <d v="2015-10-30T04:32:33"/>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s v="theater"/>
    <s v="plays"/>
    <d v="2015-12-15T18:16:56"/>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s v="theater"/>
    <s v="plays"/>
    <d v="2016-09-09T10:28:26"/>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s v="theater"/>
    <s v="plays"/>
    <d v="2015-02-23T14:29:3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s v="theater"/>
    <s v="plays"/>
    <d v="2015-10-27T22:34:59"/>
    <d v="2015-11-21T04:00:00"/>
  </r>
  <r>
    <n v="4087"/>
    <s v="Stage Production &quot;The Nail Shop&quot;"/>
    <s v="Comedy Stage Play"/>
    <n v="9600"/>
    <n v="0"/>
    <x v="2"/>
    <x v="0"/>
    <s v="USD"/>
    <n v="1468777786"/>
    <n v="1466185786"/>
    <b v="0"/>
    <n v="0"/>
    <b v="0"/>
    <s v="theater/plays"/>
    <n v="0"/>
    <n v="0"/>
    <s v="theater"/>
    <s v="plays"/>
    <d v="2016-06-17T17:49:46"/>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s v="theater"/>
    <s v="plays"/>
    <d v="2014-12-17T14:42:04"/>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s v="theater"/>
    <s v="plays"/>
    <d v="2015-04-28T17:34:48"/>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s v="theater"/>
    <s v="plays"/>
    <d v="2015-07-24T16:08:57"/>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s v="theater"/>
    <s v="plays"/>
    <d v="2014-12-17T12:09:1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s v="theater"/>
    <s v="plays"/>
    <d v="2015-02-04T04:40:47"/>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s v="theater"/>
    <s v="plays"/>
    <d v="2015-06-23T19:34:5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s v="theater"/>
    <s v="plays"/>
    <d v="2014-09-08T02:05:00"/>
    <d v="2014-10-22T04:59:00"/>
  </r>
  <r>
    <n v="4095"/>
    <s v="LOPE ENAMORADO"/>
    <s v="Proyecto teatral dirigido por MartÃ­n Acosta que habla y reflexiona sobre el amor y su naturaleza."/>
    <n v="30000"/>
    <n v="800"/>
    <x v="2"/>
    <x v="14"/>
    <s v="MXN"/>
    <n v="1482108350"/>
    <n v="1479516350"/>
    <b v="0"/>
    <n v="1"/>
    <b v="0"/>
    <s v="theater/plays"/>
    <n v="2.666666666666667"/>
    <n v="800"/>
    <s v="theater"/>
    <s v="plays"/>
    <d v="2016-11-19T00:45:50"/>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s v="theater"/>
    <s v="plays"/>
    <d v="2017-01-15T12:43:39"/>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s v="theater"/>
    <s v="plays"/>
    <d v="2015-12-06T19:47:17"/>
    <d v="2016-01-31T23:55:00"/>
  </r>
  <r>
    <n v="4098"/>
    <s v="Life is simple"/>
    <s v="Community Youth play, written by and performed by the youth about finding joy in the simple things in life"/>
    <n v="75000"/>
    <n v="0"/>
    <x v="2"/>
    <x v="0"/>
    <s v="USD"/>
    <n v="1465060797"/>
    <n v="1462468797"/>
    <b v="0"/>
    <n v="0"/>
    <b v="0"/>
    <s v="theater/plays"/>
    <n v="0"/>
    <n v="0"/>
    <s v="theater"/>
    <s v="plays"/>
    <d v="2016-05-05T17:19:57"/>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s v="theater"/>
    <s v="plays"/>
    <d v="2016-07-19T20:24:33"/>
    <d v="2016-09-02T20:24:33"/>
  </r>
  <r>
    <n v="4100"/>
    <s v="America is at the Mall: A Play in Three Acts"/>
    <s v="How does war change a family?  A peek into one family's kitchen as their soldier fights in Iraq."/>
    <n v="270"/>
    <n v="0"/>
    <x v="2"/>
    <x v="0"/>
    <s v="USD"/>
    <n v="1414205990"/>
    <n v="1413341990"/>
    <b v="0"/>
    <n v="0"/>
    <b v="0"/>
    <s v="theater/plays"/>
    <n v="0"/>
    <n v="0"/>
    <s v="theater"/>
    <s v="plays"/>
    <d v="2014-10-15T02:59:5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s v="theater"/>
    <s v="plays"/>
    <d v="2016-12-26T21:41:22"/>
    <d v="2017-01-25T21: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s v="theater"/>
    <s v="plays"/>
    <d v="2016-04-15T20:21:13"/>
    <d v="2016-05-15T20:21:13"/>
  </r>
  <r>
    <n v="4103"/>
    <s v="Weather Men"/>
    <s v="Weather Men is a play, written by Nathan Black.  A comedy/drama that explores the question of 'why people stay together?'"/>
    <n v="1000"/>
    <n v="100"/>
    <x v="2"/>
    <x v="0"/>
    <s v="USD"/>
    <n v="1440613920"/>
    <n v="1435953566"/>
    <b v="0"/>
    <n v="6"/>
    <b v="0"/>
    <s v="theater/plays"/>
    <n v="10"/>
    <n v="16.666666666666668"/>
    <s v="theater"/>
    <s v="plays"/>
    <d v="2015-07-03T19:59:26"/>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s v="theater"/>
    <s v="plays"/>
    <d v="2016-09-27T06:40:3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s v="theater"/>
    <s v="plays"/>
    <d v="2016-11-23T00:15:09"/>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s v="theater"/>
    <s v="plays"/>
    <d v="2015-02-18T01:1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s v="theater"/>
    <s v="plays"/>
    <d v="2014-09-01T22:00:01"/>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s v="theater"/>
    <s v="plays"/>
    <d v="2017-02-01T00:45:37"/>
    <d v="2017-03-03T05:00:00"/>
  </r>
  <r>
    <n v="4109"/>
    <s v="Jack the Lad"/>
    <s v="Jack the Lad - a new play that explores how far the boundaries of friendship will stretch when morality and loyalties clash."/>
    <n v="500"/>
    <n v="0"/>
    <x v="2"/>
    <x v="1"/>
    <s v="GBP"/>
    <n v="1448805404"/>
    <n v="1446209804"/>
    <b v="0"/>
    <n v="0"/>
    <b v="0"/>
    <s v="theater/plays"/>
    <n v="0"/>
    <n v="0"/>
    <s v="theater"/>
    <s v="plays"/>
    <d v="2015-10-30T12:56:44"/>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s v="theater"/>
    <s v="plays"/>
    <d v="2016-05-22T15:02:31"/>
    <d v="2016-07-21T15: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s v="theater"/>
    <s v="plays"/>
    <d v="2015-01-25T03:15:40"/>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s v="theater"/>
    <s v="plays"/>
    <d v="2016-01-31T22:43:06"/>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s v="theater"/>
    <s v="plays"/>
    <d v="2015-12-20T13:45:23"/>
    <d v="2016-01-08T06:34:00"/>
  </r>
  <r>
    <m/>
    <m/>
    <m/>
    <m/>
    <m/>
    <x v="4"/>
    <x v="21"/>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AE871C-B9ED-42FC-8B37-D5C0F0DF796F}" name="PivotTable6" cacheId="41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rowHeaderCaption="Category">
  <location ref="A3:F14" firstHeaderRow="1" firstDataRow="2" firstDataCol="1" rowPageCount="1" colPageCount="1"/>
  <pivotFields count="4">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xis="axisPage" allDrilled="1" subtotalTop="0" showAll="0" dataSourceSort="1" defaultSubtotal="0" defaultAttributeDrillState="1"/>
  </pivotFields>
  <rowFields count="1">
    <field x="1"/>
  </rowFields>
  <rowItems count="10">
    <i>
      <x/>
    </i>
    <i>
      <x v="1"/>
    </i>
    <i>
      <x v="2"/>
    </i>
    <i>
      <x v="3"/>
    </i>
    <i>
      <x v="4"/>
    </i>
    <i>
      <x v="5"/>
    </i>
    <i>
      <x v="6"/>
    </i>
    <i>
      <x v="7"/>
    </i>
    <i>
      <x v="8"/>
    </i>
    <i t="grand">
      <x/>
    </i>
  </rowItems>
  <colFields count="1">
    <field x="0"/>
  </colFields>
  <colItems count="5">
    <i>
      <x/>
    </i>
    <i>
      <x v="1"/>
    </i>
    <i>
      <x v="2"/>
    </i>
    <i>
      <x v="3"/>
    </i>
    <i t="grand">
      <x/>
    </i>
  </colItems>
  <pageFields count="1">
    <pageField fld="3" hier="20" name="[Range 1].[country].[All]" cap="All"/>
  </pageFields>
  <dataFields count="1">
    <dataField name="Count of goal" fld="2" subtotal="count" baseField="1" baseItem="0" numFmtId="3"/>
  </dataFields>
  <formats count="5">
    <format dxfId="24">
      <pivotArea type="origin" dataOnly="0" labelOnly="1" outline="0" fieldPosition="0"/>
    </format>
    <format dxfId="25">
      <pivotArea field="0" type="button" dataOnly="0" labelOnly="1" outline="0" axis="axisCol" fieldPosition="0"/>
    </format>
    <format dxfId="26">
      <pivotArea type="topRight" dataOnly="0" labelOnly="1" outline="0" fieldPosition="0"/>
    </format>
    <format dxfId="27">
      <pivotArea collapsedLevelsAreSubtotals="1" fieldPosition="0">
        <references count="1">
          <reference field="1" count="0"/>
        </references>
      </pivotArea>
    </format>
    <format dxfId="28">
      <pivotArea dataOnly="0" labelOnly="1" fieldPosition="0">
        <references count="1">
          <reference field="1" count="0"/>
        </references>
      </pivotArea>
    </format>
  </formats>
  <chartFormats count="8">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3" format="8" series="1">
      <pivotArea type="data" outline="0" fieldPosition="0">
        <references count="2">
          <reference field="4294967294" count="1" selected="0">
            <x v="0"/>
          </reference>
          <reference field="0" count="1" selected="0">
            <x v="0"/>
          </reference>
        </references>
      </pivotArea>
    </chartFormat>
    <chartFormat chart="3" format="9" series="1">
      <pivotArea type="data" outline="0" fieldPosition="0">
        <references count="2">
          <reference field="4294967294" count="1" selected="0">
            <x v="0"/>
          </reference>
          <reference field="0" count="1" selected="0">
            <x v="1"/>
          </reference>
        </references>
      </pivotArea>
    </chartFormat>
    <chartFormat chart="3" format="10" series="1">
      <pivotArea type="data" outline="0" fieldPosition="0">
        <references count="2">
          <reference field="4294967294" count="1" selected="0">
            <x v="0"/>
          </reference>
          <reference field="0" count="1" selected="0">
            <x v="2"/>
          </reference>
        </references>
      </pivotArea>
    </chartFormat>
    <chartFormat chart="3" format="11" series="1">
      <pivotArea type="data" outline="0" fieldPosition="0">
        <references count="2">
          <reference field="4294967294" count="1" selected="0">
            <x v="0"/>
          </reference>
          <reference field="0" count="1" selected="0">
            <x v="3"/>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goal"/>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332CC7-9B0B-4AA0-9D7D-8BE04A2DE519}" name="PivotTable7" cacheId="36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rowHeaderCaption="Sub-Category">
  <location ref="A4:F47" firstHeaderRow="1" firstDataRow="2" firstDataCol="1" rowPageCount="2" colPageCount="1"/>
  <pivotFields count="6">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dataField="1" subtotalTop="0" showAll="0" defaultSubtotal="0"/>
    <pivotField axis="axisCol"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5">
    <i>
      <x/>
    </i>
    <i>
      <x v="1"/>
    </i>
    <i>
      <x v="2"/>
    </i>
    <i>
      <x v="3"/>
    </i>
    <i t="grand">
      <x/>
    </i>
  </colItems>
  <pageFields count="2">
    <pageField fld="3" hier="20" name="[Range 1].[country].[All]" cap="All"/>
    <pageField fld="4" hier="30" name="[Range 1].[Parent Category].[All]" cap="All"/>
  </pageFields>
  <dataFields count="1">
    <dataField name="Count of goal" fld="1" subtotal="count" baseField="0" baseItem="0"/>
  </dataFields>
  <formats count="6">
    <format dxfId="18">
      <pivotArea type="origin" dataOnly="0" labelOnly="1" outline="0" fieldPosition="0"/>
    </format>
    <format dxfId="19">
      <pivotArea field="2" type="button" dataOnly="0" labelOnly="1" outline="0" axis="axisCol" fieldPosition="0"/>
    </format>
    <format dxfId="20">
      <pivotArea collapsedLevelsAreSubtotals="1" fieldPosition="0">
        <references count="1">
          <reference field="0" count="0"/>
        </references>
      </pivotArea>
    </format>
    <format dxfId="21">
      <pivotArea dataOnly="0" labelOnly="1" fieldPosition="0">
        <references count="1">
          <reference field="0" count="0"/>
        </references>
      </pivotArea>
    </format>
    <format dxfId="22">
      <pivotArea collapsedLevelsAreSubtotals="1" fieldPosition="0">
        <references count="1">
          <reference field="0" count="0"/>
        </references>
      </pivotArea>
    </format>
    <format dxfId="23">
      <pivotArea dataOnly="0" labelOnly="1" fieldPosition="0">
        <references count="1">
          <reference field="0" count="0"/>
        </references>
      </pivotArea>
    </format>
  </formats>
  <chartFormats count="8">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 chart="4" format="8" series="1">
      <pivotArea type="data" outline="0" fieldPosition="0">
        <references count="2">
          <reference field="4294967294" count="1" selected="0">
            <x v="0"/>
          </reference>
          <reference field="2" count="1" selected="0">
            <x v="0"/>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 chart="4" format="10" series="1">
      <pivotArea type="data" outline="0" fieldPosition="0">
        <references count="2">
          <reference field="4294967294" count="1" selected="0">
            <x v="0"/>
          </reference>
          <reference field="2" count="1" selected="0">
            <x v="2"/>
          </reference>
        </references>
      </pivotArea>
    </chartFormat>
    <chartFormat chart="4" format="11" series="1">
      <pivotArea type="data" outline="0" fieldPosition="0">
        <references count="2">
          <reference field="4294967294" count="1" selected="0">
            <x v="0"/>
          </reference>
          <reference field="2" count="1" selected="0">
            <x v="3"/>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goal"/>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Data!$A:$R">
        <x15:activeTabTopLevelEntity name="[Range 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3890F1-B335-4201-B1DC-A3553F7EB29C}" name="PivotTable9" cacheId="37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rowHeaderCaption="Period">
  <location ref="A4:E18" firstHeaderRow="1" firstDataRow="2" firstDataCol="1" rowPageCount="2" colPageCount="1"/>
  <pivotFields count="6">
    <pivotField axis="axisRow" allDrilled="1" subtotalTop="0" showAll="0" dataSourceSort="1" defaultSubtotal="0" defaultAttributeDrillState="1">
      <items count="40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defaultAttributeDrillState="1">
      <items count="3">
        <item s="1" x="0"/>
        <item s="1" x="1"/>
        <item s="1" x="2"/>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2">
    <field x="1"/>
    <field x="0"/>
  </rowFields>
  <rowItems count="13">
    <i>
      <x/>
    </i>
    <i>
      <x v="1"/>
    </i>
    <i>
      <x v="2"/>
    </i>
    <i>
      <x v="3"/>
    </i>
    <i>
      <x v="4"/>
    </i>
    <i>
      <x v="5"/>
    </i>
    <i>
      <x v="6"/>
    </i>
    <i>
      <x v="7"/>
    </i>
    <i>
      <x v="8"/>
    </i>
    <i>
      <x v="9"/>
    </i>
    <i>
      <x v="10"/>
    </i>
    <i>
      <x v="11"/>
    </i>
    <i t="grand">
      <x/>
    </i>
  </rowItems>
  <colFields count="1">
    <field x="2"/>
  </colFields>
  <colItems count="4">
    <i>
      <x/>
    </i>
    <i>
      <x v="1"/>
    </i>
    <i>
      <x v="2"/>
    </i>
    <i t="grand">
      <x/>
    </i>
  </colItems>
  <pageFields count="2">
    <pageField fld="5" hier="48" name="[Range 2].[Parent Category].[All]" cap="All"/>
    <pageField fld="4" hier="38" name="[Range 2].[country].[All]" cap="All"/>
  </pageFields>
  <dataFields count="1">
    <dataField name="Count of goal" fld="3" subtotal="count" baseField="0" baseItem="0"/>
  </dataFields>
  <chartFormats count="6">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5" format="6" series="1">
      <pivotArea type="data" outline="0" fieldPosition="0">
        <references count="2">
          <reference field="4294967294" count="1" selected="0">
            <x v="0"/>
          </reference>
          <reference field="2" count="1" selected="0">
            <x v="0"/>
          </reference>
        </references>
      </pivotArea>
    </chartFormat>
    <chartFormat chart="5" format="7" series="1">
      <pivotArea type="data" outline="0" fieldPosition="0">
        <references count="2">
          <reference field="4294967294" count="1" selected="0">
            <x v="0"/>
          </reference>
          <reference field="2" count="1" selected="0">
            <x v="1"/>
          </reference>
        </references>
      </pivotArea>
    </chartFormat>
    <chartFormat chart="5" format="8" series="1">
      <pivotArea type="data" outline="0" fieldPosition="0">
        <references count="2">
          <reference field="4294967294" count="1" selected="0">
            <x v="0"/>
          </reference>
          <reference field="2" count="1" selected="0">
            <x v="2"/>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4" level="1">
        <member name="[Range 2].[state].&amp;"/>
        <member name=""/>
        <member name=""/>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goal"/>
    <pivotHierarchy dragToData="1"/>
  </pivotHierarchies>
  <pivotTableStyleInfo name="PivotStyleLight16" showRowHeaders="1" showColHeaders="1" showRowStripes="0" showColStripes="0" showLastColumn="1"/>
  <rowHierarchiesUsage count="2">
    <rowHierarchyUsage hierarchyUsage="54"/>
    <rowHierarchyUsage hierarchyUsage="50"/>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4D8C15-5D08-402D-87B5-3A779FF6F7BD}" name="PivotTable10" cacheId="36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 rowHeaderCaption="Country">
  <location ref="A3:B23" firstHeaderRow="1" firstDataRow="1" firstDataCol="1" rowPageCount="1" colPageCount="1"/>
  <pivotFields count="4">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axis="axisPage" allDrilled="1" subtotalTop="0" showAll="0" dataSourceSort="1" defaultSubtotal="0" defaultAttributeDrillState="1">
      <items count="4">
        <item x="0"/>
        <item x="1"/>
        <item x="2"/>
        <item s="1" x="3"/>
      </items>
    </pivotField>
    <pivotField dataField="1" subtotalTop="0" showAll="0" defaultSubtotal="0"/>
    <pivotField allDrilled="1" subtotalTop="0" showAll="0" dataSourceSort="1" defaultSubtotal="0" defaultAttributeDrillState="1"/>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pageFields count="1">
    <pageField fld="1" hier="37" name="[Range 2].[state].&amp;[successful]" cap="successful"/>
  </pageFields>
  <dataFields count="1">
    <dataField name="Pledged" fld="2" baseField="0" baseItem="0" numFmtId="176"/>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Pledged"/>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Data!$A:$T">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DDC69E-8073-4F5A-A967-64068D133B0A}" name="PivotTable13" cacheId="38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0" rowHeaderCaption="State">
  <location ref="A28:K34" firstHeaderRow="1" firstDataRow="2"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9">
        <item x="0"/>
        <item x="1"/>
        <item x="2"/>
        <item x="3"/>
        <item x="4"/>
        <item x="5"/>
        <item x="6"/>
        <item x="7"/>
        <item x="8"/>
      </items>
    </pivotField>
  </pivotFields>
  <rowFields count="1">
    <field x="1"/>
  </rowFields>
  <rowItems count="5">
    <i>
      <x/>
    </i>
    <i>
      <x v="1"/>
    </i>
    <i>
      <x v="2"/>
    </i>
    <i>
      <x v="3"/>
    </i>
    <i t="grand">
      <x/>
    </i>
  </rowItems>
  <colFields count="1">
    <field x="2"/>
  </colFields>
  <colItems count="10">
    <i>
      <x/>
    </i>
    <i>
      <x v="1"/>
    </i>
    <i>
      <x v="2"/>
    </i>
    <i>
      <x v="3"/>
    </i>
    <i>
      <x v="4"/>
    </i>
    <i>
      <x v="5"/>
    </i>
    <i>
      <x v="6"/>
    </i>
    <i>
      <x v="7"/>
    </i>
    <i>
      <x v="8"/>
    </i>
    <i t="grand">
      <x/>
    </i>
  </colItems>
  <dataFields count="1">
    <dataField name="Goal" fld="0" baseField="1" baseItem="0" numFmtId="3"/>
  </dataFields>
  <chartFormats count="7">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1" count="1" selected="0">
            <x v="0"/>
          </reference>
        </references>
      </pivotArea>
    </chartFormat>
    <chartFormat chart="9" format="9">
      <pivotArea type="data" outline="0" fieldPosition="0">
        <references count="2">
          <reference field="4294967294" count="1" selected="0">
            <x v="0"/>
          </reference>
          <reference field="1" count="1" selected="0">
            <x v="1"/>
          </reference>
        </references>
      </pivotArea>
    </chartFormat>
    <chartFormat chart="9" format="10">
      <pivotArea type="data" outline="0" fieldPosition="0">
        <references count="2">
          <reference field="4294967294" count="1" selected="0">
            <x v="0"/>
          </reference>
          <reference field="1" count="1" selected="0">
            <x v="2"/>
          </reference>
        </references>
      </pivotArea>
    </chartFormat>
    <chartFormat chart="9" format="11">
      <pivotArea type="data" outline="0" fieldPosition="0">
        <references count="2">
          <reference field="4294967294" count="1" selected="0">
            <x v="0"/>
          </reference>
          <reference field="1" count="1" selected="0">
            <x v="3"/>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colHierarchiesUsage count="1">
    <colHierarchyUsage hierarchyUsage="5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E878F9-6257-4584-9827-C011A1BA0CA6}" name="PivotTable12" cacheId="37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0" rowHeaderCaption="State">
  <location ref="A14:B19"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Goal" fld="0" baseField="1" baseItem="0" numFmtId="3"/>
  </dataFields>
  <chartFormats count="7">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1" count="1" selected="0">
            <x v="0"/>
          </reference>
        </references>
      </pivotArea>
    </chartFormat>
    <chartFormat chart="9" format="9">
      <pivotArea type="data" outline="0" fieldPosition="0">
        <references count="2">
          <reference field="4294967294" count="1" selected="0">
            <x v="0"/>
          </reference>
          <reference field="1" count="1" selected="0">
            <x v="1"/>
          </reference>
        </references>
      </pivotArea>
    </chartFormat>
    <chartFormat chart="9" format="10">
      <pivotArea type="data" outline="0" fieldPosition="0">
        <references count="2">
          <reference field="4294967294" count="1" selected="0">
            <x v="0"/>
          </reference>
          <reference field="1" count="1" selected="0">
            <x v="2"/>
          </reference>
        </references>
      </pivotArea>
    </chartFormat>
    <chartFormat chart="9" format="11">
      <pivotArea type="data" outline="0" fieldPosition="0">
        <references count="2">
          <reference field="4294967294" count="1" selected="0">
            <x v="0"/>
          </reference>
          <reference field="1" count="1" selected="0">
            <x v="3"/>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006841-6195-4765-8B22-E2C9DAD781A7}" name="PivotTable11" cacheId="35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rowHeaderCaption="State">
  <location ref="A3:N9" firstHeaderRow="1" firstDataRow="2"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5">
    <i>
      <x/>
    </i>
    <i>
      <x v="1"/>
    </i>
    <i>
      <x v="2"/>
    </i>
    <i>
      <x v="3"/>
    </i>
    <i t="grand">
      <x/>
    </i>
  </rowItems>
  <colFields count="1">
    <field x="2"/>
  </colFields>
  <colItems count="13">
    <i>
      <x/>
    </i>
    <i>
      <x v="1"/>
    </i>
    <i>
      <x v="2"/>
    </i>
    <i>
      <x v="3"/>
    </i>
    <i>
      <x v="4"/>
    </i>
    <i>
      <x v="5"/>
    </i>
    <i>
      <x v="6"/>
    </i>
    <i>
      <x v="7"/>
    </i>
    <i>
      <x v="8"/>
    </i>
    <i>
      <x v="9"/>
    </i>
    <i>
      <x v="10"/>
    </i>
    <i>
      <x v="11"/>
    </i>
    <i t="grand">
      <x/>
    </i>
  </colItems>
  <dataFields count="1">
    <dataField name="Goal" fld="0" baseField="1" baseItem="0" numFmtId="3"/>
  </dataFields>
  <chartFormats count="24">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3" format="3" series="1">
      <pivotArea type="data" outline="0" fieldPosition="0">
        <references count="2">
          <reference field="4294967294" count="1" selected="0">
            <x v="0"/>
          </reference>
          <reference field="2" count="1" selected="0">
            <x v="3"/>
          </reference>
        </references>
      </pivotArea>
    </chartFormat>
    <chartFormat chart="3" format="4" series="1">
      <pivotArea type="data" outline="0" fieldPosition="0">
        <references count="2">
          <reference field="4294967294" count="1" selected="0">
            <x v="0"/>
          </reference>
          <reference field="2" count="1" selected="0">
            <x v="4"/>
          </reference>
        </references>
      </pivotArea>
    </chartFormat>
    <chartFormat chart="3" format="5" series="1">
      <pivotArea type="data" outline="0" fieldPosition="0">
        <references count="2">
          <reference field="4294967294" count="1" selected="0">
            <x v="0"/>
          </reference>
          <reference field="2" count="1" selected="0">
            <x v="5"/>
          </reference>
        </references>
      </pivotArea>
    </chartFormat>
    <chartFormat chart="3" format="6" series="1">
      <pivotArea type="data" outline="0" fieldPosition="0">
        <references count="2">
          <reference field="4294967294" count="1" selected="0">
            <x v="0"/>
          </reference>
          <reference field="2" count="1" selected="0">
            <x v="6"/>
          </reference>
        </references>
      </pivotArea>
    </chartFormat>
    <chartFormat chart="3" format="7" series="1">
      <pivotArea type="data" outline="0" fieldPosition="0">
        <references count="2">
          <reference field="4294967294" count="1" selected="0">
            <x v="0"/>
          </reference>
          <reference field="2" count="1" selected="0">
            <x v="7"/>
          </reference>
        </references>
      </pivotArea>
    </chartFormat>
    <chartFormat chart="3" format="8" series="1">
      <pivotArea type="data" outline="0" fieldPosition="0">
        <references count="2">
          <reference field="4294967294" count="1" selected="0">
            <x v="0"/>
          </reference>
          <reference field="2" count="1" selected="0">
            <x v="8"/>
          </reference>
        </references>
      </pivotArea>
    </chartFormat>
    <chartFormat chart="3" format="9" series="1">
      <pivotArea type="data" outline="0" fieldPosition="0">
        <references count="2">
          <reference field="4294967294" count="1" selected="0">
            <x v="0"/>
          </reference>
          <reference field="2" count="1" selected="0">
            <x v="9"/>
          </reference>
        </references>
      </pivotArea>
    </chartFormat>
    <chartFormat chart="3" format="10" series="1">
      <pivotArea type="data" outline="0" fieldPosition="0">
        <references count="2">
          <reference field="4294967294" count="1" selected="0">
            <x v="0"/>
          </reference>
          <reference field="2" count="1" selected="0">
            <x v="10"/>
          </reference>
        </references>
      </pivotArea>
    </chartFormat>
    <chartFormat chart="3" format="11" series="1">
      <pivotArea type="data" outline="0" fieldPosition="0">
        <references count="2">
          <reference field="4294967294" count="1" selected="0">
            <x v="0"/>
          </reference>
          <reference field="2" count="1" selected="0">
            <x v="11"/>
          </reference>
        </references>
      </pivotArea>
    </chartFormat>
    <chartFormat chart="5" format="24" series="1">
      <pivotArea type="data" outline="0" fieldPosition="0">
        <references count="2">
          <reference field="4294967294" count="1" selected="0">
            <x v="0"/>
          </reference>
          <reference field="2" count="1" selected="0">
            <x v="0"/>
          </reference>
        </references>
      </pivotArea>
    </chartFormat>
    <chartFormat chart="5" format="25" series="1">
      <pivotArea type="data" outline="0" fieldPosition="0">
        <references count="2">
          <reference field="4294967294" count="1" selected="0">
            <x v="0"/>
          </reference>
          <reference field="2" count="1" selected="0">
            <x v="1"/>
          </reference>
        </references>
      </pivotArea>
    </chartFormat>
    <chartFormat chart="5" format="26" series="1">
      <pivotArea type="data" outline="0" fieldPosition="0">
        <references count="2">
          <reference field="4294967294" count="1" selected="0">
            <x v="0"/>
          </reference>
          <reference field="2" count="1" selected="0">
            <x v="2"/>
          </reference>
        </references>
      </pivotArea>
    </chartFormat>
    <chartFormat chart="5" format="27" series="1">
      <pivotArea type="data" outline="0" fieldPosition="0">
        <references count="2">
          <reference field="4294967294" count="1" selected="0">
            <x v="0"/>
          </reference>
          <reference field="2" count="1" selected="0">
            <x v="3"/>
          </reference>
        </references>
      </pivotArea>
    </chartFormat>
    <chartFormat chart="5" format="28" series="1">
      <pivotArea type="data" outline="0" fieldPosition="0">
        <references count="2">
          <reference field="4294967294" count="1" selected="0">
            <x v="0"/>
          </reference>
          <reference field="2" count="1" selected="0">
            <x v="4"/>
          </reference>
        </references>
      </pivotArea>
    </chartFormat>
    <chartFormat chart="5" format="29" series="1">
      <pivotArea type="data" outline="0" fieldPosition="0">
        <references count="2">
          <reference field="4294967294" count="1" selected="0">
            <x v="0"/>
          </reference>
          <reference field="2" count="1" selected="0">
            <x v="5"/>
          </reference>
        </references>
      </pivotArea>
    </chartFormat>
    <chartFormat chart="5" format="30" series="1">
      <pivotArea type="data" outline="0" fieldPosition="0">
        <references count="2">
          <reference field="4294967294" count="1" selected="0">
            <x v="0"/>
          </reference>
          <reference field="2" count="1" selected="0">
            <x v="6"/>
          </reference>
        </references>
      </pivotArea>
    </chartFormat>
    <chartFormat chart="5" format="31" series="1">
      <pivotArea type="data" outline="0" fieldPosition="0">
        <references count="2">
          <reference field="4294967294" count="1" selected="0">
            <x v="0"/>
          </reference>
          <reference field="2" count="1" selected="0">
            <x v="7"/>
          </reference>
        </references>
      </pivotArea>
    </chartFormat>
    <chartFormat chart="5" format="32" series="1">
      <pivotArea type="data" outline="0" fieldPosition="0">
        <references count="2">
          <reference field="4294967294" count="1" selected="0">
            <x v="0"/>
          </reference>
          <reference field="2" count="1" selected="0">
            <x v="8"/>
          </reference>
        </references>
      </pivotArea>
    </chartFormat>
    <chartFormat chart="5" format="33" series="1">
      <pivotArea type="data" outline="0" fieldPosition="0">
        <references count="2">
          <reference field="4294967294" count="1" selected="0">
            <x v="0"/>
          </reference>
          <reference field="2" count="1" selected="0">
            <x v="9"/>
          </reference>
        </references>
      </pivotArea>
    </chartFormat>
    <chartFormat chart="5" format="34" series="1">
      <pivotArea type="data" outline="0" fieldPosition="0">
        <references count="2">
          <reference field="4294967294" count="1" selected="0">
            <x v="0"/>
          </reference>
          <reference field="2" count="1" selected="0">
            <x v="10"/>
          </reference>
        </references>
      </pivotArea>
    </chartFormat>
    <chartFormat chart="5" format="35" series="1">
      <pivotArea type="data" outline="0" fieldPosition="0">
        <references count="2">
          <reference field="4294967294" count="1" selected="0">
            <x v="0"/>
          </reference>
          <reference field="2" count="1" selected="0">
            <x v="11"/>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colHierarchiesUsage count="1">
    <colHierarchyUsage hierarchyUsage="5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Data!$A:$T">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CEE05A-EA4E-437F-8195-B1E2C29D3D38}" name="PivotTable15" cacheId="4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G27" firstHeaderRow="1" firstDataRow="2" firstDataCol="1"/>
  <pivotFields count="20">
    <pivotField showAll="0"/>
    <pivotField showAll="0"/>
    <pivotField showAll="0"/>
    <pivotField dataField="1" showAll="0"/>
    <pivotField showAll="0"/>
    <pivotField axis="axisCol" showAll="0">
      <items count="6">
        <item x="1"/>
        <item x="2"/>
        <item x="3"/>
        <item x="0"/>
        <item x="4"/>
        <item t="default"/>
      </items>
    </pivotField>
    <pivotField axis="axisRow"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5"/>
  </colFields>
  <colItems count="6">
    <i>
      <x/>
    </i>
    <i>
      <x v="1"/>
    </i>
    <i>
      <x v="2"/>
    </i>
    <i>
      <x v="3"/>
    </i>
    <i>
      <x v="4"/>
    </i>
    <i t="grand">
      <x/>
    </i>
  </colItems>
  <dataFields count="1">
    <dataField name="Count of goal" fld="3"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124149D-D71C-4548-B36F-8027158F3F3D}" autoFormatId="16" applyNumberFormats="0" applyBorderFormats="0" applyFontFormats="0" applyPatternFormats="0" applyAlignmentFormats="0" applyWidthHeightFormats="0">
  <queryTableRefresh nextId="20" unboundColumnsRight="1">
    <queryTableFields count="17">
      <queryTableField id="1" name="id" tableColumnId="1"/>
      <queryTableField id="2" name="name" tableColumnId="2"/>
      <queryTableField id="3" name="blurb" tableColumnId="3"/>
      <queryTableField id="4" name="goal" tableColumnId="4"/>
      <queryTableField id="5" name="pledged" tableColumnId="5"/>
      <queryTableField id="6" name="state" tableColumnId="6"/>
      <queryTableField id="7" name="country" tableColumnId="7"/>
      <queryTableField id="8" name="currency" tableColumnId="8"/>
      <queryTableField id="9" name="deadline" tableColumnId="9"/>
      <queryTableField id="10" name="launched_at" tableColumnId="10"/>
      <queryTableField id="11" name="staff_pick" tableColumnId="11"/>
      <queryTableField id="12" name="backers_count" tableColumnId="12"/>
      <queryTableField id="13" name="spotlight" tableColumnId="13"/>
      <queryTableField id="14" name="Category" tableColumnId="14"/>
      <queryTableField id="15" name="Sub-Category" tableColumnId="15"/>
      <queryTableField id="18" name="Porcentage Funded" tableColumnId="18"/>
      <queryTableField id="19" dataBound="0"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422177C-2954-4C8A-9422-E2C306E1613C}" sourceName="[Range 1].[state]">
  <pivotTables>
    <pivotTable tabId="6" name="PivotTable6"/>
    <pivotTable tabId="9" name="PivotTable9"/>
    <pivotTable tabId="13" name="PivotTable11"/>
    <pivotTable tabId="13" name="PivotTable12"/>
    <pivotTable tabId="12" name="PivotTable10"/>
    <pivotTable tabId="7" name="PivotTable7"/>
    <pivotTable tabId="13" name="PivotTable13"/>
  </pivotTables>
  <data>
    <olap pivotCacheId="1862703494">
      <levels count="2">
        <level uniqueName="[Range 1].[state].[(All)]" sourceCaption="(All)" count="0"/>
        <level uniqueName="[Range 1].[state].[state]" sourceCaption="state" count="5">
          <ranges>
            <range startItem="0">
              <i n="[Range 1].[state].&amp;[canceled]" c="canceled"/>
              <i n="[Range 1].[state].&amp;[failed]" c="failed"/>
              <i n="[Range 1].[state].&amp;[live]" c="live"/>
              <i n="[Range 1].[state].&amp;[successful]" c="successful"/>
              <i n="[Range 1].[state].&amp;" c="(blank)"/>
            </range>
          </ranges>
        </level>
      </levels>
      <selections count="1">
        <selection n="[Range 1].[stat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__Month" xr10:uid="{7678233B-31C1-4267-914D-865B4D5989F4}" sourceName="[Range 2].[Date Created Conversion (Month)]">
  <pivotTables>
    <pivotTable tabId="9" name="PivotTable9"/>
    <pivotTable tabId="6" name="PivotTable6"/>
    <pivotTable tabId="13" name="PivotTable11"/>
    <pivotTable tabId="13" name="PivotTable12"/>
    <pivotTable tabId="12" name="PivotTable10"/>
    <pivotTable tabId="7" name="PivotTable7"/>
    <pivotTable tabId="13" name="PivotTable13"/>
  </pivotTables>
  <data>
    <olap pivotCacheId="1314073586">
      <levels count="2">
        <level uniqueName="[Range 2].[Date Created Conversion (Month)].[(All)]" sourceCaption="(All)" count="0"/>
        <level uniqueName="[Range 2].[Date Created Conversion (Month)].[Date Created Conversion (Month)]" sourceCaption="Date Created Conversion (Month)" count="13">
          <ranges>
            <range startItem="0">
              <i n="[Range 2].[Date Created Conversion (Month)].&amp;[Jan]" c="Jan"/>
              <i n="[Range 2].[Date Created Conversion (Month)].&amp;[Feb]" c="Feb"/>
              <i n="[Range 2].[Date Created Conversion (Month)].&amp;[Mar]" c="Mar"/>
              <i n="[Range 2].[Date Created Conversion (Month)].&amp;[Apr]" c="Apr"/>
              <i n="[Range 2].[Date Created Conversion (Month)].&amp;[May]" c="May"/>
              <i n="[Range 2].[Date Created Conversion (Month)].&amp;[Jun]" c="Jun"/>
              <i n="[Range 2].[Date Created Conversion (Month)].&amp;[Jul]" c="Jul"/>
              <i n="[Range 2].[Date Created Conversion (Month)].&amp;[Aug]" c="Aug"/>
              <i n="[Range 2].[Date Created Conversion (Month)].&amp;[Sep]" c="Sep"/>
              <i n="[Range 2].[Date Created Conversion (Month)].&amp;[Oct]" c="Oct"/>
              <i n="[Range 2].[Date Created Conversion (Month)].&amp;[Nov]" c="Nov"/>
              <i n="[Range 2].[Date Created Conversion (Month)].&amp;[Dec]" c="Dec"/>
              <i n="[Range 2].[Date Created Conversion (Month)].&amp;[]" c=""/>
            </range>
          </ranges>
        </level>
      </levels>
      <selections count="1">
        <selection n="[Range 2].[Date Created Conversion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59BD6E2-0E17-4898-89F4-81FCAFCC30F0}" cache="Slicer_state" caption="state" level="1" style="SlicerStyleLight6" rowHeight="241300"/>
  <slicer name="Date Created Conversion (Month)" xr10:uid="{E2C6B072-3C4C-4C61-9BF6-AE6FAB0D91E0}" cache="Slicer_Date_Created_Conversion__Month" caption="Date Created Conversion (Month)" level="1" style="SlicerStyleLight6"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C8A7EA-B602-4835-B960-DF24BB23EB0E}" name="Table1" displayName="Table1" ref="A1:T4115" totalsRowShown="0" headerRowDxfId="44">
  <tableColumns count="20">
    <tableColumn id="1" xr3:uid="{0F8CBAEB-A37B-4435-843F-80C110CEF2C7}" name="id"/>
    <tableColumn id="2" xr3:uid="{4FDBEAF9-977B-4B00-B7DC-492315F52ABE}" name="name" dataDxfId="46"/>
    <tableColumn id="3" xr3:uid="{52ECD728-3C7D-4C74-90D0-A04722A2C0F4}" name="blurb" dataDxfId="45"/>
    <tableColumn id="4" xr3:uid="{145E7195-5AEC-4D94-B46E-5F4CA38C22D3}" name="goal" dataDxfId="43"/>
    <tableColumn id="5" xr3:uid="{D15582B7-72C6-4F8D-8E6E-057BAD537CB4}" name="pledged" dataDxfId="42"/>
    <tableColumn id="6" xr3:uid="{A394BE79-534C-4B4D-AC81-A0762BCE6535}" name="state"/>
    <tableColumn id="7" xr3:uid="{5BA89088-47E1-4F03-98CE-39E31F43BDA8}" name="country"/>
    <tableColumn id="8" xr3:uid="{F1871F5B-6812-4E0C-98C6-08706A6B3C61}" name="currency"/>
    <tableColumn id="9" xr3:uid="{8B70C6C8-9077-4162-9F06-BE1FB3341A7B}" name="deadline"/>
    <tableColumn id="10" xr3:uid="{56AB0809-AEE9-442D-8CF7-3BCA0B6499D5}" name="launched_at"/>
    <tableColumn id="11" xr3:uid="{CAC80D9D-C321-4658-924E-883C122C7495}" name="staff_pick"/>
    <tableColumn id="12" xr3:uid="{4F4E9671-4228-44C6-A37B-D0D2D36CD284}" name="backers_count"/>
    <tableColumn id="13" xr3:uid="{5F2C7EF5-1751-457C-9FCD-4B630167DC18}" name="spotlight"/>
    <tableColumn id="14" xr3:uid="{F1E03570-D391-4EE3-8F4C-0A15977465A8}" name="Category and Sub-Category"/>
    <tableColumn id="15" xr3:uid="{77276D1C-3549-4594-A948-C635E055BBFA}" name="Porcentage Funded" dataDxfId="37"/>
    <tableColumn id="18" xr3:uid="{AA5C5205-128F-4F01-BFD8-E6FF3D925C90}" name="Average Donation" dataDxfId="36">
      <calculatedColumnFormula>IFERROR(Table1[[#This Row],[pledged]]/Table1[[#This Row],[backers_count]],0)</calculatedColumnFormula>
    </tableColumn>
    <tableColumn id="19" xr3:uid="{0080FE84-491B-40E8-B845-DF179A088A1E}" name="Parent Category" dataDxfId="32">
      <calculatedColumnFormula>LEFT(Table1[[#This Row],[Category and Sub-Category]],FIND("/",Table1[[#This Row],[Category and Sub-Category]])-1)</calculatedColumnFormula>
    </tableColumn>
    <tableColumn id="20" xr3:uid="{0F546347-941B-4D58-B251-BBCF1DB0056D}" name="Sub-Category" dataDxfId="31">
      <calculatedColumnFormula>RIGHT(Table1[[#This Row],[Category and Sub-Category]],LEN(Table1[[#This Row],[Category and Sub-Category]])-FIND("/",Table1[[#This Row],[Category and Sub-Category]]))</calculatedColumnFormula>
    </tableColumn>
    <tableColumn id="22" xr3:uid="{975C31DF-9B1D-44C5-9EFC-7E67F6349C3E}" name="Date Created Conversion" dataDxfId="30">
      <calculatedColumnFormula>(((Table1[[#This Row],[launched_at]]/60)/60)/24)+DATE(1970,1,1)</calculatedColumnFormula>
    </tableColumn>
    <tableColumn id="23" xr3:uid="{3A81A72C-217B-4B1B-81E0-A23668B1F651}" name="Date Ended Conversion" dataDxfId="29">
      <calculatedColumnFormula>(((I2/60)/60)/24)+DATE(1970,1,1)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1128CE-9960-4780-AFE8-393C5C6380E6}" name="Table1_2" displayName="Table1_2" ref="A1:Q4115" tableType="queryTable" totalsRowShown="0">
  <autoFilter ref="A1:Q4115" xr:uid="{4F1128CE-9960-4780-AFE8-393C5C6380E6}"/>
  <tableColumns count="17">
    <tableColumn id="1" xr3:uid="{259B7230-0DB6-40E1-9CC7-80A8C5BE8846}" uniqueName="1" name="id" queryTableFieldId="1"/>
    <tableColumn id="2" xr3:uid="{DA3FBCD0-87A8-4E11-93C5-2AA532716269}" uniqueName="2" name="name" queryTableFieldId="2"/>
    <tableColumn id="3" xr3:uid="{ECDB10EA-6A56-47C2-A2F2-7568E900C414}" uniqueName="3" name="blurb" queryTableFieldId="3"/>
    <tableColumn id="4" xr3:uid="{9F9902AE-3C38-4E88-94CB-E53476EF307A}" uniqueName="4" name="goal" queryTableFieldId="4" dataDxfId="35"/>
    <tableColumn id="5" xr3:uid="{42880FA1-5D65-4FF3-B52E-4C0602ED757A}" uniqueName="5" name="pledged" queryTableFieldId="5" dataDxfId="34"/>
    <tableColumn id="6" xr3:uid="{D5E40D31-2715-4C70-AA4F-C3B2C0ECA9D8}" uniqueName="6" name="state" queryTableFieldId="6"/>
    <tableColumn id="7" xr3:uid="{06A7B433-7ED8-41D7-BB9F-B7F62E2BCD36}" uniqueName="7" name="country" queryTableFieldId="7"/>
    <tableColumn id="8" xr3:uid="{80898FF6-25DE-4BE1-8B0B-D38F0E9CBC93}" uniqueName="8" name="currency" queryTableFieldId="8"/>
    <tableColumn id="9" xr3:uid="{88AF229E-211C-405E-9012-B86FC09326AA}" uniqueName="9" name="deadline" queryTableFieldId="9" dataDxfId="41"/>
    <tableColumn id="10" xr3:uid="{FF6398E0-D66C-4172-B3DE-A0DBCE169AA2}" uniqueName="10" name="launched_at" queryTableFieldId="10" dataDxfId="40"/>
    <tableColumn id="11" xr3:uid="{53A483BF-3CBF-4B92-AA43-2FE4A5EBB7CB}" uniqueName="11" name="staff_pick" queryTableFieldId="11"/>
    <tableColumn id="12" xr3:uid="{090FCD58-C112-41E1-95C6-70201125A548}" uniqueName="12" name="backers_count" queryTableFieldId="12"/>
    <tableColumn id="13" xr3:uid="{6DA8F03E-E576-4C8B-B77E-3DE5AD476D45}" uniqueName="13" name="spotlight" queryTableFieldId="13"/>
    <tableColumn id="14" xr3:uid="{548EFF30-9B63-4872-AB45-9F84989D8D71}" uniqueName="14" name="Category" queryTableFieldId="14" dataDxfId="39"/>
    <tableColumn id="15" xr3:uid="{3417A964-4F8F-4976-BBB0-25639B8A7FCD}" uniqueName="15" name="Sub-Category" queryTableFieldId="15" dataDxfId="38"/>
    <tableColumn id="18" xr3:uid="{576B56F9-36E4-440B-9DC8-3234AE0C070D}" uniqueName="18" name="Porcentage Funded" queryTableFieldId="18"/>
    <tableColumn id="19" xr3:uid="{540FAAAB-63D7-4025-82BB-2530123DDD0B}" uniqueName="19" name="Average Donation" queryTableFieldId="19" dataDxfId="33">
      <calculatedColumnFormula>E2/Table1_2[[#This Row],[backers_count]]</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70" zoomScaleNormal="70" workbookViewId="0">
      <selection sqref="A1:XFD1048576"/>
    </sheetView>
  </sheetViews>
  <sheetFormatPr defaultRowHeight="14.5" x14ac:dyDescent="0.35"/>
  <cols>
    <col min="2" max="2" width="38.453125" style="1" customWidth="1"/>
    <col min="3" max="3" width="40.26953125" style="1" customWidth="1"/>
    <col min="4" max="4" width="15.6328125" style="6" bestFit="1" customWidth="1"/>
    <col min="5" max="5" width="16.453125" style="6"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25.6328125" style="16" bestFit="1" customWidth="1"/>
    <col min="16" max="16" width="24.36328125" bestFit="1" customWidth="1"/>
    <col min="17" max="17" width="15.81640625" bestFit="1" customWidth="1"/>
    <col min="18" max="18" width="20" bestFit="1" customWidth="1"/>
    <col min="19" max="19" width="23.453125" style="14" bestFit="1" customWidth="1"/>
    <col min="20" max="20" width="22.90625" bestFit="1" customWidth="1"/>
  </cols>
  <sheetData>
    <row r="1" spans="1:20" ht="15.5" x14ac:dyDescent="0.35">
      <c r="A1" s="11" t="s">
        <v>0</v>
      </c>
      <c r="B1" s="12" t="s">
        <v>1</v>
      </c>
      <c r="C1" s="12" t="s">
        <v>4110</v>
      </c>
      <c r="D1" s="13" t="s">
        <v>8216</v>
      </c>
      <c r="E1" s="13" t="s">
        <v>8217</v>
      </c>
      <c r="F1" s="11" t="s">
        <v>8218</v>
      </c>
      <c r="G1" s="11" t="s">
        <v>8223</v>
      </c>
      <c r="H1" s="11" t="s">
        <v>8245</v>
      </c>
      <c r="I1" s="11" t="s">
        <v>8259</v>
      </c>
      <c r="J1" s="11" t="s">
        <v>8260</v>
      </c>
      <c r="K1" s="11" t="s">
        <v>8261</v>
      </c>
      <c r="L1" s="11" t="s">
        <v>8262</v>
      </c>
      <c r="M1" s="11" t="s">
        <v>8263</v>
      </c>
      <c r="N1" s="11" t="s">
        <v>8264</v>
      </c>
      <c r="O1" s="17" t="s">
        <v>8310</v>
      </c>
      <c r="P1" s="11" t="s">
        <v>8363</v>
      </c>
      <c r="Q1" s="11" t="s">
        <v>8364</v>
      </c>
      <c r="R1" s="11" t="s">
        <v>8312</v>
      </c>
      <c r="S1" s="15" t="s">
        <v>8367</v>
      </c>
      <c r="T1" s="11" t="s">
        <v>8368</v>
      </c>
    </row>
    <row r="2" spans="1:20" ht="43.5" x14ac:dyDescent="0.35">
      <c r="A2">
        <v>0</v>
      </c>
      <c r="B2" s="1" t="s">
        <v>2</v>
      </c>
      <c r="C2" s="1" t="s">
        <v>4111</v>
      </c>
      <c r="D2" s="6">
        <v>8500</v>
      </c>
      <c r="E2" s="6">
        <v>11633</v>
      </c>
      <c r="F2" t="s">
        <v>8219</v>
      </c>
      <c r="G2" t="s">
        <v>8224</v>
      </c>
      <c r="H2" t="s">
        <v>8246</v>
      </c>
      <c r="I2">
        <v>1437620400</v>
      </c>
      <c r="J2">
        <v>1434931811</v>
      </c>
      <c r="K2" t="b">
        <v>0</v>
      </c>
      <c r="L2">
        <v>182</v>
      </c>
      <c r="M2" t="b">
        <v>1</v>
      </c>
      <c r="N2" t="s">
        <v>8265</v>
      </c>
      <c r="O2" s="16">
        <f>Table1[[#This Row],[pledged]]/Table1[[#This Row],[goal]]*100</f>
        <v>136.85882352941178</v>
      </c>
      <c r="P2" s="6">
        <f>IFERROR(Table1[[#This Row],[pledged]]/Table1[[#This Row],[backers_count]],0)</f>
        <v>63.917582417582416</v>
      </c>
      <c r="Q2" t="str">
        <f>LEFT(Table1[[#This Row],[Category and Sub-Category]],FIND("/",Table1[[#This Row],[Category and Sub-Category]])-1)</f>
        <v>film &amp; video</v>
      </c>
      <c r="R2" t="str">
        <f>RIGHT(Table1[[#This Row],[Category and Sub-Category]],LEN(Table1[[#This Row],[Category and Sub-Category]])-FIND("/",Table1[[#This Row],[Category and Sub-Category]]))</f>
        <v>television</v>
      </c>
      <c r="S2" s="14">
        <f>(((Table1[[#This Row],[launched_at]]/60)/60)/24)+DATE(1970,1,1)</f>
        <v>42177.007071759261</v>
      </c>
      <c r="T2" s="14">
        <f t="shared" ref="T2:T65" si="0">(((I2/60)/60)/24)+DATE(1970,1,1)</f>
        <v>42208.125</v>
      </c>
    </row>
    <row r="3" spans="1:20" ht="29" x14ac:dyDescent="0.35">
      <c r="A3">
        <v>1</v>
      </c>
      <c r="B3" s="1" t="s">
        <v>3</v>
      </c>
      <c r="C3" s="1" t="s">
        <v>4112</v>
      </c>
      <c r="D3" s="6">
        <v>10275</v>
      </c>
      <c r="E3" s="6">
        <v>14653</v>
      </c>
      <c r="F3" t="s">
        <v>8219</v>
      </c>
      <c r="G3" t="s">
        <v>8224</v>
      </c>
      <c r="H3" t="s">
        <v>8246</v>
      </c>
      <c r="I3">
        <v>1488464683</v>
      </c>
      <c r="J3">
        <v>1485872683</v>
      </c>
      <c r="K3" t="b">
        <v>0</v>
      </c>
      <c r="L3">
        <v>79</v>
      </c>
      <c r="M3" t="b">
        <v>1</v>
      </c>
      <c r="N3" t="s">
        <v>8265</v>
      </c>
      <c r="O3" s="16">
        <f>Table1[[#This Row],[pledged]]/Table1[[#This Row],[goal]]*100</f>
        <v>142.60827250608273</v>
      </c>
      <c r="P3" s="6">
        <f>IFERROR(Table1[[#This Row],[pledged]]/Table1[[#This Row],[backers_count]],0)</f>
        <v>185.48101265822785</v>
      </c>
      <c r="Q3" t="str">
        <f>LEFT(Table1[[#This Row],[Category and Sub-Category]],FIND("/",Table1[[#This Row],[Category and Sub-Category]])-1)</f>
        <v>film &amp; video</v>
      </c>
      <c r="R3" t="str">
        <f>RIGHT(Table1[[#This Row],[Category and Sub-Category]],LEN(Table1[[#This Row],[Category and Sub-Category]])-FIND("/",Table1[[#This Row],[Category and Sub-Category]]))</f>
        <v>television</v>
      </c>
      <c r="S3" s="14">
        <f>(((Table1[[#This Row],[launched_at]]/60)/60)/24)+DATE(1970,1,1)</f>
        <v>42766.600497685184</v>
      </c>
      <c r="T3" s="14">
        <f t="shared" si="0"/>
        <v>42796.600497685184</v>
      </c>
    </row>
    <row r="4" spans="1:20" ht="43.5" x14ac:dyDescent="0.35">
      <c r="A4">
        <v>2</v>
      </c>
      <c r="B4" s="1" t="s">
        <v>4</v>
      </c>
      <c r="C4" s="1" t="s">
        <v>4113</v>
      </c>
      <c r="D4" s="6">
        <v>500</v>
      </c>
      <c r="E4" s="6">
        <v>525</v>
      </c>
      <c r="F4" t="s">
        <v>8219</v>
      </c>
      <c r="G4" t="s">
        <v>8225</v>
      </c>
      <c r="H4" t="s">
        <v>8247</v>
      </c>
      <c r="I4">
        <v>1455555083</v>
      </c>
      <c r="J4">
        <v>1454691083</v>
      </c>
      <c r="K4" t="b">
        <v>0</v>
      </c>
      <c r="L4">
        <v>35</v>
      </c>
      <c r="M4" t="b">
        <v>1</v>
      </c>
      <c r="N4" t="s">
        <v>8265</v>
      </c>
      <c r="O4" s="16">
        <f>Table1[[#This Row],[pledged]]/Table1[[#This Row],[goal]]*100</f>
        <v>105</v>
      </c>
      <c r="P4" s="6">
        <f>IFERROR(Table1[[#This Row],[pledged]]/Table1[[#This Row],[backers_count]],0)</f>
        <v>15</v>
      </c>
      <c r="Q4" t="str">
        <f>LEFT(Table1[[#This Row],[Category and Sub-Category]],FIND("/",Table1[[#This Row],[Category and Sub-Category]])-1)</f>
        <v>film &amp; video</v>
      </c>
      <c r="R4" t="str">
        <f>RIGHT(Table1[[#This Row],[Category and Sub-Category]],LEN(Table1[[#This Row],[Category and Sub-Category]])-FIND("/",Table1[[#This Row],[Category and Sub-Category]]))</f>
        <v>television</v>
      </c>
      <c r="S4" s="14">
        <f>(((Table1[[#This Row],[launched_at]]/60)/60)/24)+DATE(1970,1,1)</f>
        <v>42405.702349537038</v>
      </c>
      <c r="T4" s="14">
        <f t="shared" si="0"/>
        <v>42415.702349537038</v>
      </c>
    </row>
    <row r="5" spans="1:20" ht="29" x14ac:dyDescent="0.35">
      <c r="A5">
        <v>3</v>
      </c>
      <c r="B5" s="1" t="s">
        <v>5</v>
      </c>
      <c r="C5" s="1" t="s">
        <v>4114</v>
      </c>
      <c r="D5" s="6">
        <v>10000</v>
      </c>
      <c r="E5" s="6">
        <v>10390</v>
      </c>
      <c r="F5" t="s">
        <v>8219</v>
      </c>
      <c r="G5" t="s">
        <v>8224</v>
      </c>
      <c r="H5" t="s">
        <v>8246</v>
      </c>
      <c r="I5">
        <v>1407414107</v>
      </c>
      <c r="J5">
        <v>1404822107</v>
      </c>
      <c r="K5" t="b">
        <v>0</v>
      </c>
      <c r="L5">
        <v>150</v>
      </c>
      <c r="M5" t="b">
        <v>1</v>
      </c>
      <c r="N5" t="s">
        <v>8265</v>
      </c>
      <c r="O5" s="16">
        <f>Table1[[#This Row],[pledged]]/Table1[[#This Row],[goal]]*100</f>
        <v>103.89999999999999</v>
      </c>
      <c r="P5" s="6">
        <f>IFERROR(Table1[[#This Row],[pledged]]/Table1[[#This Row],[backers_count]],0)</f>
        <v>69.266666666666666</v>
      </c>
      <c r="Q5" t="str">
        <f>LEFT(Table1[[#This Row],[Category and Sub-Category]],FIND("/",Table1[[#This Row],[Category and Sub-Category]])-1)</f>
        <v>film &amp; video</v>
      </c>
      <c r="R5" t="str">
        <f>RIGHT(Table1[[#This Row],[Category and Sub-Category]],LEN(Table1[[#This Row],[Category and Sub-Category]])-FIND("/",Table1[[#This Row],[Category and Sub-Category]]))</f>
        <v>television</v>
      </c>
      <c r="S5" s="14">
        <f>(((Table1[[#This Row],[launched_at]]/60)/60)/24)+DATE(1970,1,1)</f>
        <v>41828.515127314815</v>
      </c>
      <c r="T5" s="14">
        <f t="shared" si="0"/>
        <v>41858.515127314815</v>
      </c>
    </row>
    <row r="6" spans="1:20" ht="58" x14ac:dyDescent="0.35">
      <c r="A6">
        <v>4</v>
      </c>
      <c r="B6" s="1" t="s">
        <v>6</v>
      </c>
      <c r="C6" s="1" t="s">
        <v>4115</v>
      </c>
      <c r="D6" s="6">
        <v>44000</v>
      </c>
      <c r="E6" s="6">
        <v>54116.28</v>
      </c>
      <c r="F6" t="s">
        <v>8219</v>
      </c>
      <c r="G6" t="s">
        <v>8224</v>
      </c>
      <c r="H6" t="s">
        <v>8246</v>
      </c>
      <c r="I6">
        <v>1450555279</v>
      </c>
      <c r="J6">
        <v>1447963279</v>
      </c>
      <c r="K6" t="b">
        <v>0</v>
      </c>
      <c r="L6">
        <v>284</v>
      </c>
      <c r="M6" t="b">
        <v>1</v>
      </c>
      <c r="N6" t="s">
        <v>8265</v>
      </c>
      <c r="O6" s="16">
        <f>Table1[[#This Row],[pledged]]/Table1[[#This Row],[goal]]*100</f>
        <v>122.99154545454545</v>
      </c>
      <c r="P6" s="6">
        <f>IFERROR(Table1[[#This Row],[pledged]]/Table1[[#This Row],[backers_count]],0)</f>
        <v>190.55028169014085</v>
      </c>
      <c r="Q6" t="str">
        <f>LEFT(Table1[[#This Row],[Category and Sub-Category]],FIND("/",Table1[[#This Row],[Category and Sub-Category]])-1)</f>
        <v>film &amp; video</v>
      </c>
      <c r="R6" t="str">
        <f>RIGHT(Table1[[#This Row],[Category and Sub-Category]],LEN(Table1[[#This Row],[Category and Sub-Category]])-FIND("/",Table1[[#This Row],[Category and Sub-Category]]))</f>
        <v>television</v>
      </c>
      <c r="S6" s="14">
        <f>(((Table1[[#This Row],[launched_at]]/60)/60)/24)+DATE(1970,1,1)</f>
        <v>42327.834247685183</v>
      </c>
      <c r="T6" s="14">
        <f t="shared" si="0"/>
        <v>42357.834247685183</v>
      </c>
    </row>
    <row r="7" spans="1:20" ht="43.5" x14ac:dyDescent="0.35">
      <c r="A7">
        <v>5</v>
      </c>
      <c r="B7" s="1" t="s">
        <v>7</v>
      </c>
      <c r="C7" s="1" t="s">
        <v>4116</v>
      </c>
      <c r="D7" s="6">
        <v>3999</v>
      </c>
      <c r="E7" s="6">
        <v>4390</v>
      </c>
      <c r="F7" t="s">
        <v>8219</v>
      </c>
      <c r="G7" t="s">
        <v>8224</v>
      </c>
      <c r="H7" t="s">
        <v>8246</v>
      </c>
      <c r="I7">
        <v>1469770500</v>
      </c>
      <c r="J7">
        <v>1468362207</v>
      </c>
      <c r="K7" t="b">
        <v>0</v>
      </c>
      <c r="L7">
        <v>47</v>
      </c>
      <c r="M7" t="b">
        <v>1</v>
      </c>
      <c r="N7" t="s">
        <v>8265</v>
      </c>
      <c r="O7" s="16">
        <f>Table1[[#This Row],[pledged]]/Table1[[#This Row],[goal]]*100</f>
        <v>109.77744436109028</v>
      </c>
      <c r="P7" s="6">
        <f>IFERROR(Table1[[#This Row],[pledged]]/Table1[[#This Row],[backers_count]],0)</f>
        <v>93.40425531914893</v>
      </c>
      <c r="Q7" t="str">
        <f>LEFT(Table1[[#This Row],[Category and Sub-Category]],FIND("/",Table1[[#This Row],[Category and Sub-Category]])-1)</f>
        <v>film &amp; video</v>
      </c>
      <c r="R7" t="str">
        <f>RIGHT(Table1[[#This Row],[Category and Sub-Category]],LEN(Table1[[#This Row],[Category and Sub-Category]])-FIND("/",Table1[[#This Row],[Category and Sub-Category]]))</f>
        <v>television</v>
      </c>
      <c r="S7" s="14">
        <f>(((Table1[[#This Row],[launched_at]]/60)/60)/24)+DATE(1970,1,1)</f>
        <v>42563.932951388888</v>
      </c>
      <c r="T7" s="14">
        <f t="shared" si="0"/>
        <v>42580.232638888891</v>
      </c>
    </row>
    <row r="8" spans="1:20" ht="43.5" x14ac:dyDescent="0.35">
      <c r="A8">
        <v>6</v>
      </c>
      <c r="B8" s="1" t="s">
        <v>8</v>
      </c>
      <c r="C8" s="1" t="s">
        <v>4117</v>
      </c>
      <c r="D8" s="6">
        <v>8000</v>
      </c>
      <c r="E8" s="6">
        <v>8519</v>
      </c>
      <c r="F8" t="s">
        <v>8219</v>
      </c>
      <c r="G8" t="s">
        <v>8224</v>
      </c>
      <c r="H8" t="s">
        <v>8246</v>
      </c>
      <c r="I8">
        <v>1402710250</v>
      </c>
      <c r="J8">
        <v>1401846250</v>
      </c>
      <c r="K8" t="b">
        <v>0</v>
      </c>
      <c r="L8">
        <v>58</v>
      </c>
      <c r="M8" t="b">
        <v>1</v>
      </c>
      <c r="N8" t="s">
        <v>8265</v>
      </c>
      <c r="O8" s="16">
        <f>Table1[[#This Row],[pledged]]/Table1[[#This Row],[goal]]*100</f>
        <v>106.4875</v>
      </c>
      <c r="P8" s="6">
        <f>IFERROR(Table1[[#This Row],[pledged]]/Table1[[#This Row],[backers_count]],0)</f>
        <v>146.87931034482759</v>
      </c>
      <c r="Q8" t="str">
        <f>LEFT(Table1[[#This Row],[Category and Sub-Category]],FIND("/",Table1[[#This Row],[Category and Sub-Category]])-1)</f>
        <v>film &amp; video</v>
      </c>
      <c r="R8" t="str">
        <f>RIGHT(Table1[[#This Row],[Category and Sub-Category]],LEN(Table1[[#This Row],[Category and Sub-Category]])-FIND("/",Table1[[#This Row],[Category and Sub-Category]]))</f>
        <v>television</v>
      </c>
      <c r="S8" s="14">
        <f>(((Table1[[#This Row],[launched_at]]/60)/60)/24)+DATE(1970,1,1)</f>
        <v>41794.072337962964</v>
      </c>
      <c r="T8" s="14">
        <f t="shared" si="0"/>
        <v>41804.072337962964</v>
      </c>
    </row>
    <row r="9" spans="1:20" ht="58" x14ac:dyDescent="0.35">
      <c r="A9">
        <v>7</v>
      </c>
      <c r="B9" s="1" t="s">
        <v>9</v>
      </c>
      <c r="C9" s="1" t="s">
        <v>4118</v>
      </c>
      <c r="D9" s="6">
        <v>9000</v>
      </c>
      <c r="E9" s="6">
        <v>9110</v>
      </c>
      <c r="F9" t="s">
        <v>8219</v>
      </c>
      <c r="G9" t="s">
        <v>8224</v>
      </c>
      <c r="H9" t="s">
        <v>8246</v>
      </c>
      <c r="I9">
        <v>1467680867</v>
      </c>
      <c r="J9">
        <v>1464224867</v>
      </c>
      <c r="K9" t="b">
        <v>0</v>
      </c>
      <c r="L9">
        <v>57</v>
      </c>
      <c r="M9" t="b">
        <v>1</v>
      </c>
      <c r="N9" t="s">
        <v>8265</v>
      </c>
      <c r="O9" s="16">
        <f>Table1[[#This Row],[pledged]]/Table1[[#This Row],[goal]]*100</f>
        <v>101.22222222222221</v>
      </c>
      <c r="P9" s="6">
        <f>IFERROR(Table1[[#This Row],[pledged]]/Table1[[#This Row],[backers_count]],0)</f>
        <v>159.82456140350877</v>
      </c>
      <c r="Q9" t="str">
        <f>LEFT(Table1[[#This Row],[Category and Sub-Category]],FIND("/",Table1[[#This Row],[Category and Sub-Category]])-1)</f>
        <v>film &amp; video</v>
      </c>
      <c r="R9" t="str">
        <f>RIGHT(Table1[[#This Row],[Category and Sub-Category]],LEN(Table1[[#This Row],[Category and Sub-Category]])-FIND("/",Table1[[#This Row],[Category and Sub-Category]]))</f>
        <v>television</v>
      </c>
      <c r="S9" s="14">
        <f>(((Table1[[#This Row],[launched_at]]/60)/60)/24)+DATE(1970,1,1)</f>
        <v>42516.047071759262</v>
      </c>
      <c r="T9" s="14">
        <f t="shared" si="0"/>
        <v>42556.047071759262</v>
      </c>
    </row>
    <row r="10" spans="1:20" ht="29" x14ac:dyDescent="0.35">
      <c r="A10">
        <v>8</v>
      </c>
      <c r="B10" s="1" t="s">
        <v>10</v>
      </c>
      <c r="C10" s="1" t="s">
        <v>4119</v>
      </c>
      <c r="D10" s="6">
        <v>3500</v>
      </c>
      <c r="E10" s="6">
        <v>3501.52</v>
      </c>
      <c r="F10" t="s">
        <v>8219</v>
      </c>
      <c r="G10" t="s">
        <v>8224</v>
      </c>
      <c r="H10" t="s">
        <v>8246</v>
      </c>
      <c r="I10">
        <v>1460754000</v>
      </c>
      <c r="J10">
        <v>1460155212</v>
      </c>
      <c r="K10" t="b">
        <v>0</v>
      </c>
      <c r="L10">
        <v>12</v>
      </c>
      <c r="M10" t="b">
        <v>1</v>
      </c>
      <c r="N10" t="s">
        <v>8265</v>
      </c>
      <c r="O10" s="16">
        <f>Table1[[#This Row],[pledged]]/Table1[[#This Row],[goal]]*100</f>
        <v>100.04342857142856</v>
      </c>
      <c r="P10" s="6">
        <f>IFERROR(Table1[[#This Row],[pledged]]/Table1[[#This Row],[backers_count]],0)</f>
        <v>291.79333333333335</v>
      </c>
      <c r="Q10" t="str">
        <f>LEFT(Table1[[#This Row],[Category and Sub-Category]],FIND("/",Table1[[#This Row],[Category and Sub-Category]])-1)</f>
        <v>film &amp; video</v>
      </c>
      <c r="R10" t="str">
        <f>RIGHT(Table1[[#This Row],[Category and Sub-Category]],LEN(Table1[[#This Row],[Category and Sub-Category]])-FIND("/",Table1[[#This Row],[Category and Sub-Category]]))</f>
        <v>television</v>
      </c>
      <c r="S10" s="14">
        <f>(((Table1[[#This Row],[launched_at]]/60)/60)/24)+DATE(1970,1,1)</f>
        <v>42468.94458333333</v>
      </c>
      <c r="T10" s="14">
        <f t="shared" si="0"/>
        <v>42475.875</v>
      </c>
    </row>
    <row r="11" spans="1:20" ht="43.5" x14ac:dyDescent="0.35">
      <c r="A11">
        <v>9</v>
      </c>
      <c r="B11" s="1" t="s">
        <v>11</v>
      </c>
      <c r="C11" s="1" t="s">
        <v>4120</v>
      </c>
      <c r="D11" s="6">
        <v>500</v>
      </c>
      <c r="E11" s="6">
        <v>629.99</v>
      </c>
      <c r="F11" t="s">
        <v>8219</v>
      </c>
      <c r="G11" t="s">
        <v>8224</v>
      </c>
      <c r="H11" t="s">
        <v>8246</v>
      </c>
      <c r="I11">
        <v>1460860144</v>
      </c>
      <c r="J11">
        <v>1458268144</v>
      </c>
      <c r="K11" t="b">
        <v>0</v>
      </c>
      <c r="L11">
        <v>20</v>
      </c>
      <c r="M11" t="b">
        <v>1</v>
      </c>
      <c r="N11" t="s">
        <v>8265</v>
      </c>
      <c r="O11" s="16">
        <f>Table1[[#This Row],[pledged]]/Table1[[#This Row],[goal]]*100</f>
        <v>125.998</v>
      </c>
      <c r="P11" s="6">
        <f>IFERROR(Table1[[#This Row],[pledged]]/Table1[[#This Row],[backers_count]],0)</f>
        <v>31.499500000000001</v>
      </c>
      <c r="Q11" t="str">
        <f>LEFT(Table1[[#This Row],[Category and Sub-Category]],FIND("/",Table1[[#This Row],[Category and Sub-Category]])-1)</f>
        <v>film &amp; video</v>
      </c>
      <c r="R11" t="str">
        <f>RIGHT(Table1[[#This Row],[Category and Sub-Category]],LEN(Table1[[#This Row],[Category and Sub-Category]])-FIND("/",Table1[[#This Row],[Category and Sub-Category]]))</f>
        <v>television</v>
      </c>
      <c r="S11" s="14">
        <f>(((Table1[[#This Row],[launched_at]]/60)/60)/24)+DATE(1970,1,1)</f>
        <v>42447.103518518517</v>
      </c>
      <c r="T11" s="14">
        <f t="shared" si="0"/>
        <v>42477.103518518517</v>
      </c>
    </row>
    <row r="12" spans="1:20" ht="43.5" x14ac:dyDescent="0.35">
      <c r="A12">
        <v>10</v>
      </c>
      <c r="B12" s="1" t="s">
        <v>12</v>
      </c>
      <c r="C12" s="1" t="s">
        <v>4121</v>
      </c>
      <c r="D12" s="6">
        <v>3000</v>
      </c>
      <c r="E12" s="6">
        <v>3015</v>
      </c>
      <c r="F12" t="s">
        <v>8219</v>
      </c>
      <c r="G12" t="s">
        <v>8224</v>
      </c>
      <c r="H12" t="s">
        <v>8246</v>
      </c>
      <c r="I12">
        <v>1403660279</v>
      </c>
      <c r="J12">
        <v>1400636279</v>
      </c>
      <c r="K12" t="b">
        <v>0</v>
      </c>
      <c r="L12">
        <v>19</v>
      </c>
      <c r="M12" t="b">
        <v>1</v>
      </c>
      <c r="N12" t="s">
        <v>8265</v>
      </c>
      <c r="O12" s="16">
        <f>Table1[[#This Row],[pledged]]/Table1[[#This Row],[goal]]*100</f>
        <v>100.49999999999999</v>
      </c>
      <c r="P12" s="6">
        <f>IFERROR(Table1[[#This Row],[pledged]]/Table1[[#This Row],[backers_count]],0)</f>
        <v>158.68421052631578</v>
      </c>
      <c r="Q12" t="str">
        <f>LEFT(Table1[[#This Row],[Category and Sub-Category]],FIND("/",Table1[[#This Row],[Category and Sub-Category]])-1)</f>
        <v>film &amp; video</v>
      </c>
      <c r="R12" t="str">
        <f>RIGHT(Table1[[#This Row],[Category and Sub-Category]],LEN(Table1[[#This Row],[Category and Sub-Category]])-FIND("/",Table1[[#This Row],[Category and Sub-Category]]))</f>
        <v>television</v>
      </c>
      <c r="S12" s="14">
        <f>(((Table1[[#This Row],[launched_at]]/60)/60)/24)+DATE(1970,1,1)</f>
        <v>41780.068043981482</v>
      </c>
      <c r="T12" s="14">
        <f t="shared" si="0"/>
        <v>41815.068043981482</v>
      </c>
    </row>
    <row r="13" spans="1:20" ht="58" x14ac:dyDescent="0.35">
      <c r="A13">
        <v>11</v>
      </c>
      <c r="B13" s="1" t="s">
        <v>13</v>
      </c>
      <c r="C13" s="1" t="s">
        <v>4122</v>
      </c>
      <c r="D13" s="6">
        <v>5000</v>
      </c>
      <c r="E13" s="6">
        <v>6025</v>
      </c>
      <c r="F13" t="s">
        <v>8219</v>
      </c>
      <c r="G13" t="s">
        <v>8224</v>
      </c>
      <c r="H13" t="s">
        <v>8246</v>
      </c>
      <c r="I13">
        <v>1471834800</v>
      </c>
      <c r="J13">
        <v>1469126462</v>
      </c>
      <c r="K13" t="b">
        <v>0</v>
      </c>
      <c r="L13">
        <v>75</v>
      </c>
      <c r="M13" t="b">
        <v>1</v>
      </c>
      <c r="N13" t="s">
        <v>8265</v>
      </c>
      <c r="O13" s="16">
        <f>Table1[[#This Row],[pledged]]/Table1[[#This Row],[goal]]*100</f>
        <v>120.5</v>
      </c>
      <c r="P13" s="6">
        <f>IFERROR(Table1[[#This Row],[pledged]]/Table1[[#This Row],[backers_count]],0)</f>
        <v>80.333333333333329</v>
      </c>
      <c r="Q13" t="str">
        <f>LEFT(Table1[[#This Row],[Category and Sub-Category]],FIND("/",Table1[[#This Row],[Category and Sub-Category]])-1)</f>
        <v>film &amp; video</v>
      </c>
      <c r="R13" t="str">
        <f>RIGHT(Table1[[#This Row],[Category and Sub-Category]],LEN(Table1[[#This Row],[Category and Sub-Category]])-FIND("/",Table1[[#This Row],[Category and Sub-Category]]))</f>
        <v>television</v>
      </c>
      <c r="S13" s="14">
        <f>(((Table1[[#This Row],[launched_at]]/60)/60)/24)+DATE(1970,1,1)</f>
        <v>42572.778495370367</v>
      </c>
      <c r="T13" s="14">
        <f t="shared" si="0"/>
        <v>42604.125</v>
      </c>
    </row>
    <row r="14" spans="1:20" ht="58" x14ac:dyDescent="0.35">
      <c r="A14">
        <v>12</v>
      </c>
      <c r="B14" s="1" t="s">
        <v>14</v>
      </c>
      <c r="C14" s="1" t="s">
        <v>4123</v>
      </c>
      <c r="D14" s="6">
        <v>30000</v>
      </c>
      <c r="E14" s="6">
        <v>49588</v>
      </c>
      <c r="F14" t="s">
        <v>8219</v>
      </c>
      <c r="G14" t="s">
        <v>8224</v>
      </c>
      <c r="H14" t="s">
        <v>8246</v>
      </c>
      <c r="I14">
        <v>1405479600</v>
      </c>
      <c r="J14">
        <v>1401642425</v>
      </c>
      <c r="K14" t="b">
        <v>0</v>
      </c>
      <c r="L14">
        <v>827</v>
      </c>
      <c r="M14" t="b">
        <v>1</v>
      </c>
      <c r="N14" t="s">
        <v>8265</v>
      </c>
      <c r="O14" s="16">
        <f>Table1[[#This Row],[pledged]]/Table1[[#This Row],[goal]]*100</f>
        <v>165.29333333333335</v>
      </c>
      <c r="P14" s="6">
        <f>IFERROR(Table1[[#This Row],[pledged]]/Table1[[#This Row],[backers_count]],0)</f>
        <v>59.961305925030231</v>
      </c>
      <c r="Q14" t="str">
        <f>LEFT(Table1[[#This Row],[Category and Sub-Category]],FIND("/",Table1[[#This Row],[Category and Sub-Category]])-1)</f>
        <v>film &amp; video</v>
      </c>
      <c r="R14" t="str">
        <f>RIGHT(Table1[[#This Row],[Category and Sub-Category]],LEN(Table1[[#This Row],[Category and Sub-Category]])-FIND("/",Table1[[#This Row],[Category and Sub-Category]]))</f>
        <v>television</v>
      </c>
      <c r="S14" s="14">
        <f>(((Table1[[#This Row],[launched_at]]/60)/60)/24)+DATE(1970,1,1)</f>
        <v>41791.713252314818</v>
      </c>
      <c r="T14" s="14">
        <f t="shared" si="0"/>
        <v>41836.125</v>
      </c>
    </row>
    <row r="15" spans="1:20" ht="43.5" x14ac:dyDescent="0.35">
      <c r="A15">
        <v>13</v>
      </c>
      <c r="B15" s="1" t="s">
        <v>15</v>
      </c>
      <c r="C15" s="1" t="s">
        <v>4124</v>
      </c>
      <c r="D15" s="6">
        <v>3500</v>
      </c>
      <c r="E15" s="6">
        <v>5599</v>
      </c>
      <c r="F15" t="s">
        <v>8219</v>
      </c>
      <c r="G15" t="s">
        <v>8224</v>
      </c>
      <c r="H15" t="s">
        <v>8246</v>
      </c>
      <c r="I15">
        <v>1466713620</v>
      </c>
      <c r="J15">
        <v>1463588109</v>
      </c>
      <c r="K15" t="b">
        <v>0</v>
      </c>
      <c r="L15">
        <v>51</v>
      </c>
      <c r="M15" t="b">
        <v>1</v>
      </c>
      <c r="N15" t="s">
        <v>8265</v>
      </c>
      <c r="O15" s="16">
        <f>Table1[[#This Row],[pledged]]/Table1[[#This Row],[goal]]*100</f>
        <v>159.97142857142856</v>
      </c>
      <c r="P15" s="6">
        <f>IFERROR(Table1[[#This Row],[pledged]]/Table1[[#This Row],[backers_count]],0)</f>
        <v>109.78431372549019</v>
      </c>
      <c r="Q15" t="str">
        <f>LEFT(Table1[[#This Row],[Category and Sub-Category]],FIND("/",Table1[[#This Row],[Category and Sub-Category]])-1)</f>
        <v>film &amp; video</v>
      </c>
      <c r="R15" t="str">
        <f>RIGHT(Table1[[#This Row],[Category and Sub-Category]],LEN(Table1[[#This Row],[Category and Sub-Category]])-FIND("/",Table1[[#This Row],[Category and Sub-Category]]))</f>
        <v>television</v>
      </c>
      <c r="S15" s="14">
        <f>(((Table1[[#This Row],[launched_at]]/60)/60)/24)+DATE(1970,1,1)</f>
        <v>42508.677187499998</v>
      </c>
      <c r="T15" s="14">
        <f t="shared" si="0"/>
        <v>42544.852083333331</v>
      </c>
    </row>
    <row r="16" spans="1:20" ht="29" x14ac:dyDescent="0.35">
      <c r="A16">
        <v>14</v>
      </c>
      <c r="B16" s="1" t="s">
        <v>16</v>
      </c>
      <c r="C16" s="1" t="s">
        <v>4125</v>
      </c>
      <c r="D16" s="6">
        <v>6000</v>
      </c>
      <c r="E16" s="6">
        <v>6056</v>
      </c>
      <c r="F16" t="s">
        <v>8219</v>
      </c>
      <c r="G16" t="s">
        <v>8226</v>
      </c>
      <c r="H16" t="s">
        <v>8248</v>
      </c>
      <c r="I16">
        <v>1405259940</v>
      </c>
      <c r="J16">
        <v>1403051888</v>
      </c>
      <c r="K16" t="b">
        <v>0</v>
      </c>
      <c r="L16">
        <v>41</v>
      </c>
      <c r="M16" t="b">
        <v>1</v>
      </c>
      <c r="N16" t="s">
        <v>8265</v>
      </c>
      <c r="O16" s="16">
        <f>Table1[[#This Row],[pledged]]/Table1[[#This Row],[goal]]*100</f>
        <v>100.93333333333334</v>
      </c>
      <c r="P16" s="6">
        <f>IFERROR(Table1[[#This Row],[pledged]]/Table1[[#This Row],[backers_count]],0)</f>
        <v>147.70731707317074</v>
      </c>
      <c r="Q16" t="str">
        <f>LEFT(Table1[[#This Row],[Category and Sub-Category]],FIND("/",Table1[[#This Row],[Category and Sub-Category]])-1)</f>
        <v>film &amp; video</v>
      </c>
      <c r="R16" t="str">
        <f>RIGHT(Table1[[#This Row],[Category and Sub-Category]],LEN(Table1[[#This Row],[Category and Sub-Category]])-FIND("/",Table1[[#This Row],[Category and Sub-Category]]))</f>
        <v>television</v>
      </c>
      <c r="S16" s="14">
        <f>(((Table1[[#This Row],[launched_at]]/60)/60)/24)+DATE(1970,1,1)</f>
        <v>41808.02648148148</v>
      </c>
      <c r="T16" s="14">
        <f t="shared" si="0"/>
        <v>41833.582638888889</v>
      </c>
    </row>
    <row r="17" spans="1:20" ht="43.5" x14ac:dyDescent="0.35">
      <c r="A17">
        <v>15</v>
      </c>
      <c r="B17" s="1" t="s">
        <v>17</v>
      </c>
      <c r="C17" s="1" t="s">
        <v>4126</v>
      </c>
      <c r="D17" s="6">
        <v>2000</v>
      </c>
      <c r="E17" s="6">
        <v>2132</v>
      </c>
      <c r="F17" t="s">
        <v>8219</v>
      </c>
      <c r="G17" t="s">
        <v>8227</v>
      </c>
      <c r="H17" t="s">
        <v>8249</v>
      </c>
      <c r="I17">
        <v>1443384840</v>
      </c>
      <c r="J17">
        <v>1441790658</v>
      </c>
      <c r="K17" t="b">
        <v>0</v>
      </c>
      <c r="L17">
        <v>98</v>
      </c>
      <c r="M17" t="b">
        <v>1</v>
      </c>
      <c r="N17" t="s">
        <v>8265</v>
      </c>
      <c r="O17" s="16">
        <f>Table1[[#This Row],[pledged]]/Table1[[#This Row],[goal]]*100</f>
        <v>106.60000000000001</v>
      </c>
      <c r="P17" s="6">
        <f>IFERROR(Table1[[#This Row],[pledged]]/Table1[[#This Row],[backers_count]],0)</f>
        <v>21.755102040816325</v>
      </c>
      <c r="Q17" t="str">
        <f>LEFT(Table1[[#This Row],[Category and Sub-Category]],FIND("/",Table1[[#This Row],[Category and Sub-Category]])-1)</f>
        <v>film &amp; video</v>
      </c>
      <c r="R17" t="str">
        <f>RIGHT(Table1[[#This Row],[Category and Sub-Category]],LEN(Table1[[#This Row],[Category and Sub-Category]])-FIND("/",Table1[[#This Row],[Category and Sub-Category]]))</f>
        <v>television</v>
      </c>
      <c r="S17" s="14">
        <f>(((Table1[[#This Row],[launched_at]]/60)/60)/24)+DATE(1970,1,1)</f>
        <v>42256.391875000001</v>
      </c>
      <c r="T17" s="14">
        <f t="shared" si="0"/>
        <v>42274.843055555553</v>
      </c>
    </row>
    <row r="18" spans="1:20" ht="43.5" x14ac:dyDescent="0.35">
      <c r="A18">
        <v>16</v>
      </c>
      <c r="B18" s="1" t="s">
        <v>18</v>
      </c>
      <c r="C18" s="1" t="s">
        <v>4127</v>
      </c>
      <c r="D18" s="6">
        <v>12000</v>
      </c>
      <c r="E18" s="6">
        <v>12029</v>
      </c>
      <c r="F18" t="s">
        <v>8219</v>
      </c>
      <c r="G18" t="s">
        <v>8224</v>
      </c>
      <c r="H18" t="s">
        <v>8246</v>
      </c>
      <c r="I18">
        <v>1402896600</v>
      </c>
      <c r="J18">
        <v>1398971211</v>
      </c>
      <c r="K18" t="b">
        <v>0</v>
      </c>
      <c r="L18">
        <v>70</v>
      </c>
      <c r="M18" t="b">
        <v>1</v>
      </c>
      <c r="N18" t="s">
        <v>8265</v>
      </c>
      <c r="O18" s="16">
        <f>Table1[[#This Row],[pledged]]/Table1[[#This Row],[goal]]*100</f>
        <v>100.24166666666667</v>
      </c>
      <c r="P18" s="6">
        <f>IFERROR(Table1[[#This Row],[pledged]]/Table1[[#This Row],[backers_count]],0)</f>
        <v>171.84285714285716</v>
      </c>
      <c r="Q18" t="str">
        <f>LEFT(Table1[[#This Row],[Category and Sub-Category]],FIND("/",Table1[[#This Row],[Category and Sub-Category]])-1)</f>
        <v>film &amp; video</v>
      </c>
      <c r="R18" t="str">
        <f>RIGHT(Table1[[#This Row],[Category and Sub-Category]],LEN(Table1[[#This Row],[Category and Sub-Category]])-FIND("/",Table1[[#This Row],[Category and Sub-Category]]))</f>
        <v>television</v>
      </c>
      <c r="S18" s="14">
        <f>(((Table1[[#This Row],[launched_at]]/60)/60)/24)+DATE(1970,1,1)</f>
        <v>41760.796423611115</v>
      </c>
      <c r="T18" s="14">
        <f t="shared" si="0"/>
        <v>41806.229166666664</v>
      </c>
    </row>
    <row r="19" spans="1:20" ht="43.5" x14ac:dyDescent="0.35">
      <c r="A19">
        <v>17</v>
      </c>
      <c r="B19" s="1" t="s">
        <v>19</v>
      </c>
      <c r="C19" s="1" t="s">
        <v>4128</v>
      </c>
      <c r="D19" s="6">
        <v>1500</v>
      </c>
      <c r="E19" s="6">
        <v>1510</v>
      </c>
      <c r="F19" t="s">
        <v>8219</v>
      </c>
      <c r="G19" t="s">
        <v>8225</v>
      </c>
      <c r="H19" t="s">
        <v>8247</v>
      </c>
      <c r="I19">
        <v>1415126022</v>
      </c>
      <c r="J19">
        <v>1412530422</v>
      </c>
      <c r="K19" t="b">
        <v>0</v>
      </c>
      <c r="L19">
        <v>36</v>
      </c>
      <c r="M19" t="b">
        <v>1</v>
      </c>
      <c r="N19" t="s">
        <v>8265</v>
      </c>
      <c r="O19" s="16">
        <f>Table1[[#This Row],[pledged]]/Table1[[#This Row],[goal]]*100</f>
        <v>100.66666666666666</v>
      </c>
      <c r="P19" s="6">
        <f>IFERROR(Table1[[#This Row],[pledged]]/Table1[[#This Row],[backers_count]],0)</f>
        <v>41.944444444444443</v>
      </c>
      <c r="Q19" t="str">
        <f>LEFT(Table1[[#This Row],[Category and Sub-Category]],FIND("/",Table1[[#This Row],[Category and Sub-Category]])-1)</f>
        <v>film &amp; video</v>
      </c>
      <c r="R19" t="str">
        <f>RIGHT(Table1[[#This Row],[Category and Sub-Category]],LEN(Table1[[#This Row],[Category and Sub-Category]])-FIND("/",Table1[[#This Row],[Category and Sub-Category]]))</f>
        <v>television</v>
      </c>
      <c r="S19" s="14">
        <f>(((Table1[[#This Row],[launched_at]]/60)/60)/24)+DATE(1970,1,1)</f>
        <v>41917.731736111113</v>
      </c>
      <c r="T19" s="14">
        <f t="shared" si="0"/>
        <v>41947.773402777777</v>
      </c>
    </row>
    <row r="20" spans="1:20" ht="43.5" x14ac:dyDescent="0.35">
      <c r="A20">
        <v>18</v>
      </c>
      <c r="B20" s="1" t="s">
        <v>20</v>
      </c>
      <c r="C20" s="1" t="s">
        <v>4129</v>
      </c>
      <c r="D20" s="6">
        <v>30000</v>
      </c>
      <c r="E20" s="6">
        <v>31896.33</v>
      </c>
      <c r="F20" t="s">
        <v>8219</v>
      </c>
      <c r="G20" t="s">
        <v>8224</v>
      </c>
      <c r="H20" t="s">
        <v>8246</v>
      </c>
      <c r="I20">
        <v>1410958856</v>
      </c>
      <c r="J20">
        <v>1408366856</v>
      </c>
      <c r="K20" t="b">
        <v>0</v>
      </c>
      <c r="L20">
        <v>342</v>
      </c>
      <c r="M20" t="b">
        <v>1</v>
      </c>
      <c r="N20" t="s">
        <v>8265</v>
      </c>
      <c r="O20" s="16">
        <f>Table1[[#This Row],[pledged]]/Table1[[#This Row],[goal]]*100</f>
        <v>106.32110000000002</v>
      </c>
      <c r="P20" s="6">
        <f>IFERROR(Table1[[#This Row],[pledged]]/Table1[[#This Row],[backers_count]],0)</f>
        <v>93.264122807017543</v>
      </c>
      <c r="Q20" t="str">
        <f>LEFT(Table1[[#This Row],[Category and Sub-Category]],FIND("/",Table1[[#This Row],[Category and Sub-Category]])-1)</f>
        <v>film &amp; video</v>
      </c>
      <c r="R20" t="str">
        <f>RIGHT(Table1[[#This Row],[Category and Sub-Category]],LEN(Table1[[#This Row],[Category and Sub-Category]])-FIND("/",Table1[[#This Row],[Category and Sub-Category]]))</f>
        <v>television</v>
      </c>
      <c r="S20" s="14">
        <f>(((Table1[[#This Row],[launched_at]]/60)/60)/24)+DATE(1970,1,1)</f>
        <v>41869.542314814818</v>
      </c>
      <c r="T20" s="14">
        <f t="shared" si="0"/>
        <v>41899.542314814818</v>
      </c>
    </row>
    <row r="21" spans="1:20" ht="43.5" x14ac:dyDescent="0.35">
      <c r="A21">
        <v>19</v>
      </c>
      <c r="B21" s="1" t="s">
        <v>21</v>
      </c>
      <c r="C21" s="1" t="s">
        <v>4130</v>
      </c>
      <c r="D21" s="6">
        <v>850</v>
      </c>
      <c r="E21" s="6">
        <v>1235</v>
      </c>
      <c r="F21" t="s">
        <v>8219</v>
      </c>
      <c r="G21" t="s">
        <v>8224</v>
      </c>
      <c r="H21" t="s">
        <v>8246</v>
      </c>
      <c r="I21">
        <v>1437420934</v>
      </c>
      <c r="J21">
        <v>1434828934</v>
      </c>
      <c r="K21" t="b">
        <v>0</v>
      </c>
      <c r="L21">
        <v>22</v>
      </c>
      <c r="M21" t="b">
        <v>1</v>
      </c>
      <c r="N21" t="s">
        <v>8265</v>
      </c>
      <c r="O21" s="16">
        <f>Table1[[#This Row],[pledged]]/Table1[[#This Row],[goal]]*100</f>
        <v>145.29411764705881</v>
      </c>
      <c r="P21" s="6">
        <f>IFERROR(Table1[[#This Row],[pledged]]/Table1[[#This Row],[backers_count]],0)</f>
        <v>56.136363636363633</v>
      </c>
      <c r="Q21" t="str">
        <f>LEFT(Table1[[#This Row],[Category and Sub-Category]],FIND("/",Table1[[#This Row],[Category and Sub-Category]])-1)</f>
        <v>film &amp; video</v>
      </c>
      <c r="R21" t="str">
        <f>RIGHT(Table1[[#This Row],[Category and Sub-Category]],LEN(Table1[[#This Row],[Category and Sub-Category]])-FIND("/",Table1[[#This Row],[Category and Sub-Category]]))</f>
        <v>television</v>
      </c>
      <c r="S21" s="14">
        <f>(((Table1[[#This Row],[launched_at]]/60)/60)/24)+DATE(1970,1,1)</f>
        <v>42175.816365740742</v>
      </c>
      <c r="T21" s="14">
        <f t="shared" si="0"/>
        <v>42205.816365740742</v>
      </c>
    </row>
    <row r="22" spans="1:20" ht="43.5" x14ac:dyDescent="0.35">
      <c r="A22">
        <v>20</v>
      </c>
      <c r="B22" s="1" t="s">
        <v>22</v>
      </c>
      <c r="C22" s="1" t="s">
        <v>4131</v>
      </c>
      <c r="D22" s="6">
        <v>2000</v>
      </c>
      <c r="E22" s="6">
        <v>2004</v>
      </c>
      <c r="F22" t="s">
        <v>8219</v>
      </c>
      <c r="G22" t="s">
        <v>8224</v>
      </c>
      <c r="H22" t="s">
        <v>8246</v>
      </c>
      <c r="I22">
        <v>1442167912</v>
      </c>
      <c r="J22">
        <v>1436983912</v>
      </c>
      <c r="K22" t="b">
        <v>0</v>
      </c>
      <c r="L22">
        <v>25</v>
      </c>
      <c r="M22" t="b">
        <v>1</v>
      </c>
      <c r="N22" t="s">
        <v>8265</v>
      </c>
      <c r="O22" s="16">
        <f>Table1[[#This Row],[pledged]]/Table1[[#This Row],[goal]]*100</f>
        <v>100.2</v>
      </c>
      <c r="P22" s="6">
        <f>IFERROR(Table1[[#This Row],[pledged]]/Table1[[#This Row],[backers_count]],0)</f>
        <v>80.16</v>
      </c>
      <c r="Q22" t="str">
        <f>LEFT(Table1[[#This Row],[Category and Sub-Category]],FIND("/",Table1[[#This Row],[Category and Sub-Category]])-1)</f>
        <v>film &amp; video</v>
      </c>
      <c r="R22" t="str">
        <f>RIGHT(Table1[[#This Row],[Category and Sub-Category]],LEN(Table1[[#This Row],[Category and Sub-Category]])-FIND("/",Table1[[#This Row],[Category and Sub-Category]]))</f>
        <v>television</v>
      </c>
      <c r="S22" s="14">
        <f>(((Table1[[#This Row],[launched_at]]/60)/60)/24)+DATE(1970,1,1)</f>
        <v>42200.758240740746</v>
      </c>
      <c r="T22" s="14">
        <f t="shared" si="0"/>
        <v>42260.758240740746</v>
      </c>
    </row>
    <row r="23" spans="1:20" ht="43.5" x14ac:dyDescent="0.35">
      <c r="A23">
        <v>21</v>
      </c>
      <c r="B23" s="1" t="s">
        <v>23</v>
      </c>
      <c r="C23" s="1" t="s">
        <v>4132</v>
      </c>
      <c r="D23" s="6">
        <v>18500</v>
      </c>
      <c r="E23" s="6">
        <v>20190</v>
      </c>
      <c r="F23" t="s">
        <v>8219</v>
      </c>
      <c r="G23" t="s">
        <v>8224</v>
      </c>
      <c r="H23" t="s">
        <v>8246</v>
      </c>
      <c r="I23">
        <v>1411743789</v>
      </c>
      <c r="J23">
        <v>1409151789</v>
      </c>
      <c r="K23" t="b">
        <v>0</v>
      </c>
      <c r="L23">
        <v>101</v>
      </c>
      <c r="M23" t="b">
        <v>1</v>
      </c>
      <c r="N23" t="s">
        <v>8265</v>
      </c>
      <c r="O23" s="16">
        <f>Table1[[#This Row],[pledged]]/Table1[[#This Row],[goal]]*100</f>
        <v>109.13513513513513</v>
      </c>
      <c r="P23" s="6">
        <f>IFERROR(Table1[[#This Row],[pledged]]/Table1[[#This Row],[backers_count]],0)</f>
        <v>199.9009900990099</v>
      </c>
      <c r="Q23" t="str">
        <f>LEFT(Table1[[#This Row],[Category and Sub-Category]],FIND("/",Table1[[#This Row],[Category and Sub-Category]])-1)</f>
        <v>film &amp; video</v>
      </c>
      <c r="R23" t="str">
        <f>RIGHT(Table1[[#This Row],[Category and Sub-Category]],LEN(Table1[[#This Row],[Category and Sub-Category]])-FIND("/",Table1[[#This Row],[Category and Sub-Category]]))</f>
        <v>television</v>
      </c>
      <c r="S23" s="14">
        <f>(((Table1[[#This Row],[launched_at]]/60)/60)/24)+DATE(1970,1,1)</f>
        <v>41878.627187500002</v>
      </c>
      <c r="T23" s="14">
        <f t="shared" si="0"/>
        <v>41908.627187500002</v>
      </c>
    </row>
    <row r="24" spans="1:20" ht="29" x14ac:dyDescent="0.35">
      <c r="A24">
        <v>22</v>
      </c>
      <c r="B24" s="1" t="s">
        <v>24</v>
      </c>
      <c r="C24" s="1" t="s">
        <v>4133</v>
      </c>
      <c r="D24" s="6">
        <v>350</v>
      </c>
      <c r="E24" s="6">
        <v>410</v>
      </c>
      <c r="F24" t="s">
        <v>8219</v>
      </c>
      <c r="G24" t="s">
        <v>8224</v>
      </c>
      <c r="H24" t="s">
        <v>8246</v>
      </c>
      <c r="I24">
        <v>1420099140</v>
      </c>
      <c r="J24">
        <v>1418766740</v>
      </c>
      <c r="K24" t="b">
        <v>0</v>
      </c>
      <c r="L24">
        <v>8</v>
      </c>
      <c r="M24" t="b">
        <v>1</v>
      </c>
      <c r="N24" t="s">
        <v>8265</v>
      </c>
      <c r="O24" s="16">
        <f>Table1[[#This Row],[pledged]]/Table1[[#This Row],[goal]]*100</f>
        <v>117.14285714285715</v>
      </c>
      <c r="P24" s="6">
        <f>IFERROR(Table1[[#This Row],[pledged]]/Table1[[#This Row],[backers_count]],0)</f>
        <v>51.25</v>
      </c>
      <c r="Q24" t="str">
        <f>LEFT(Table1[[#This Row],[Category and Sub-Category]],FIND("/",Table1[[#This Row],[Category and Sub-Category]])-1)</f>
        <v>film &amp; video</v>
      </c>
      <c r="R24" t="str">
        <f>RIGHT(Table1[[#This Row],[Category and Sub-Category]],LEN(Table1[[#This Row],[Category and Sub-Category]])-FIND("/",Table1[[#This Row],[Category and Sub-Category]]))</f>
        <v>television</v>
      </c>
      <c r="S24" s="14">
        <f>(((Table1[[#This Row],[launched_at]]/60)/60)/24)+DATE(1970,1,1)</f>
        <v>41989.91134259259</v>
      </c>
      <c r="T24" s="14">
        <f t="shared" si="0"/>
        <v>42005.332638888889</v>
      </c>
    </row>
    <row r="25" spans="1:20" ht="43.5" x14ac:dyDescent="0.35">
      <c r="A25">
        <v>23</v>
      </c>
      <c r="B25" s="1" t="s">
        <v>25</v>
      </c>
      <c r="C25" s="1" t="s">
        <v>4134</v>
      </c>
      <c r="D25" s="6">
        <v>2000</v>
      </c>
      <c r="E25" s="6">
        <v>2370</v>
      </c>
      <c r="F25" t="s">
        <v>8219</v>
      </c>
      <c r="G25" t="s">
        <v>8224</v>
      </c>
      <c r="H25" t="s">
        <v>8246</v>
      </c>
      <c r="I25">
        <v>1430407200</v>
      </c>
      <c r="J25">
        <v>1428086501</v>
      </c>
      <c r="K25" t="b">
        <v>0</v>
      </c>
      <c r="L25">
        <v>23</v>
      </c>
      <c r="M25" t="b">
        <v>1</v>
      </c>
      <c r="N25" t="s">
        <v>8265</v>
      </c>
      <c r="O25" s="16">
        <f>Table1[[#This Row],[pledged]]/Table1[[#This Row],[goal]]*100</f>
        <v>118.5</v>
      </c>
      <c r="P25" s="6">
        <f>IFERROR(Table1[[#This Row],[pledged]]/Table1[[#This Row],[backers_count]],0)</f>
        <v>103.04347826086956</v>
      </c>
      <c r="Q25" t="str">
        <f>LEFT(Table1[[#This Row],[Category and Sub-Category]],FIND("/",Table1[[#This Row],[Category and Sub-Category]])-1)</f>
        <v>film &amp; video</v>
      </c>
      <c r="R25" t="str">
        <f>RIGHT(Table1[[#This Row],[Category and Sub-Category]],LEN(Table1[[#This Row],[Category and Sub-Category]])-FIND("/",Table1[[#This Row],[Category and Sub-Category]]))</f>
        <v>television</v>
      </c>
      <c r="S25" s="14">
        <f>(((Table1[[#This Row],[launched_at]]/60)/60)/24)+DATE(1970,1,1)</f>
        <v>42097.778946759259</v>
      </c>
      <c r="T25" s="14">
        <f t="shared" si="0"/>
        <v>42124.638888888891</v>
      </c>
    </row>
    <row r="26" spans="1:20" ht="29" x14ac:dyDescent="0.35">
      <c r="A26">
        <v>24</v>
      </c>
      <c r="B26" s="1" t="s">
        <v>26</v>
      </c>
      <c r="C26" s="1" t="s">
        <v>4135</v>
      </c>
      <c r="D26" s="6">
        <v>35000</v>
      </c>
      <c r="E26" s="6">
        <v>38082.69</v>
      </c>
      <c r="F26" t="s">
        <v>8219</v>
      </c>
      <c r="G26" t="s">
        <v>8224</v>
      </c>
      <c r="H26" t="s">
        <v>8246</v>
      </c>
      <c r="I26">
        <v>1442345940</v>
      </c>
      <c r="J26">
        <v>1439494863</v>
      </c>
      <c r="K26" t="b">
        <v>0</v>
      </c>
      <c r="L26">
        <v>574</v>
      </c>
      <c r="M26" t="b">
        <v>1</v>
      </c>
      <c r="N26" t="s">
        <v>8265</v>
      </c>
      <c r="O26" s="16">
        <f>Table1[[#This Row],[pledged]]/Table1[[#This Row],[goal]]*100</f>
        <v>108.80768571428572</v>
      </c>
      <c r="P26" s="6">
        <f>IFERROR(Table1[[#This Row],[pledged]]/Table1[[#This Row],[backers_count]],0)</f>
        <v>66.346149825783982</v>
      </c>
      <c r="Q26" t="str">
        <f>LEFT(Table1[[#This Row],[Category and Sub-Category]],FIND("/",Table1[[#This Row],[Category and Sub-Category]])-1)</f>
        <v>film &amp; video</v>
      </c>
      <c r="R26" t="str">
        <f>RIGHT(Table1[[#This Row],[Category and Sub-Category]],LEN(Table1[[#This Row],[Category and Sub-Category]])-FIND("/",Table1[[#This Row],[Category and Sub-Category]]))</f>
        <v>television</v>
      </c>
      <c r="S26" s="14">
        <f>(((Table1[[#This Row],[launched_at]]/60)/60)/24)+DATE(1970,1,1)</f>
        <v>42229.820173611108</v>
      </c>
      <c r="T26" s="14">
        <f t="shared" si="0"/>
        <v>42262.818750000006</v>
      </c>
    </row>
    <row r="27" spans="1:20" ht="43.5" x14ac:dyDescent="0.35">
      <c r="A27">
        <v>25</v>
      </c>
      <c r="B27" s="1" t="s">
        <v>27</v>
      </c>
      <c r="C27" s="1" t="s">
        <v>4136</v>
      </c>
      <c r="D27" s="6">
        <v>600</v>
      </c>
      <c r="E27" s="6">
        <v>800</v>
      </c>
      <c r="F27" t="s">
        <v>8219</v>
      </c>
      <c r="G27" t="s">
        <v>8224</v>
      </c>
      <c r="H27" t="s">
        <v>8246</v>
      </c>
      <c r="I27">
        <v>1452299761</v>
      </c>
      <c r="J27">
        <v>1447115761</v>
      </c>
      <c r="K27" t="b">
        <v>0</v>
      </c>
      <c r="L27">
        <v>14</v>
      </c>
      <c r="M27" t="b">
        <v>1</v>
      </c>
      <c r="N27" t="s">
        <v>8265</v>
      </c>
      <c r="O27" s="16">
        <f>Table1[[#This Row],[pledged]]/Table1[[#This Row],[goal]]*100</f>
        <v>133.33333333333331</v>
      </c>
      <c r="P27" s="6">
        <f>IFERROR(Table1[[#This Row],[pledged]]/Table1[[#This Row],[backers_count]],0)</f>
        <v>57.142857142857146</v>
      </c>
      <c r="Q27" t="str">
        <f>LEFT(Table1[[#This Row],[Category and Sub-Category]],FIND("/",Table1[[#This Row],[Category and Sub-Category]])-1)</f>
        <v>film &amp; video</v>
      </c>
      <c r="R27" t="str">
        <f>RIGHT(Table1[[#This Row],[Category and Sub-Category]],LEN(Table1[[#This Row],[Category and Sub-Category]])-FIND("/",Table1[[#This Row],[Category and Sub-Category]]))</f>
        <v>television</v>
      </c>
      <c r="S27" s="14">
        <f>(((Table1[[#This Row],[launched_at]]/60)/60)/24)+DATE(1970,1,1)</f>
        <v>42318.025011574078</v>
      </c>
      <c r="T27" s="14">
        <f t="shared" si="0"/>
        <v>42378.025011574078</v>
      </c>
    </row>
    <row r="28" spans="1:20" ht="43.5" x14ac:dyDescent="0.35">
      <c r="A28">
        <v>26</v>
      </c>
      <c r="B28" s="1" t="s">
        <v>28</v>
      </c>
      <c r="C28" s="1" t="s">
        <v>4137</v>
      </c>
      <c r="D28" s="6">
        <v>1250</v>
      </c>
      <c r="E28" s="6">
        <v>1940</v>
      </c>
      <c r="F28" t="s">
        <v>8219</v>
      </c>
      <c r="G28" t="s">
        <v>8224</v>
      </c>
      <c r="H28" t="s">
        <v>8246</v>
      </c>
      <c r="I28">
        <v>1408278144</v>
      </c>
      <c r="J28">
        <v>1404822144</v>
      </c>
      <c r="K28" t="b">
        <v>0</v>
      </c>
      <c r="L28">
        <v>19</v>
      </c>
      <c r="M28" t="b">
        <v>1</v>
      </c>
      <c r="N28" t="s">
        <v>8265</v>
      </c>
      <c r="O28" s="16">
        <f>Table1[[#This Row],[pledged]]/Table1[[#This Row],[goal]]*100</f>
        <v>155.20000000000002</v>
      </c>
      <c r="P28" s="6">
        <f>IFERROR(Table1[[#This Row],[pledged]]/Table1[[#This Row],[backers_count]],0)</f>
        <v>102.10526315789474</v>
      </c>
      <c r="Q28" t="str">
        <f>LEFT(Table1[[#This Row],[Category and Sub-Category]],FIND("/",Table1[[#This Row],[Category and Sub-Category]])-1)</f>
        <v>film &amp; video</v>
      </c>
      <c r="R28" t="str">
        <f>RIGHT(Table1[[#This Row],[Category and Sub-Category]],LEN(Table1[[#This Row],[Category and Sub-Category]])-FIND("/",Table1[[#This Row],[Category and Sub-Category]]))</f>
        <v>television</v>
      </c>
      <c r="S28" s="14">
        <f>(((Table1[[#This Row],[launched_at]]/60)/60)/24)+DATE(1970,1,1)</f>
        <v>41828.515555555554</v>
      </c>
      <c r="T28" s="14">
        <f t="shared" si="0"/>
        <v>41868.515555555554</v>
      </c>
    </row>
    <row r="29" spans="1:20" ht="43.5" x14ac:dyDescent="0.35">
      <c r="A29">
        <v>27</v>
      </c>
      <c r="B29" s="1" t="s">
        <v>29</v>
      </c>
      <c r="C29" s="1" t="s">
        <v>4138</v>
      </c>
      <c r="D29" s="6">
        <v>20000</v>
      </c>
      <c r="E29" s="6">
        <v>22345</v>
      </c>
      <c r="F29" t="s">
        <v>8219</v>
      </c>
      <c r="G29" t="s">
        <v>8228</v>
      </c>
      <c r="H29" t="s">
        <v>8250</v>
      </c>
      <c r="I29">
        <v>1416113833</v>
      </c>
      <c r="J29">
        <v>1413518233</v>
      </c>
      <c r="K29" t="b">
        <v>0</v>
      </c>
      <c r="L29">
        <v>150</v>
      </c>
      <c r="M29" t="b">
        <v>1</v>
      </c>
      <c r="N29" t="s">
        <v>8265</v>
      </c>
      <c r="O29" s="16">
        <f>Table1[[#This Row],[pledged]]/Table1[[#This Row],[goal]]*100</f>
        <v>111.72500000000001</v>
      </c>
      <c r="P29" s="6">
        <f>IFERROR(Table1[[#This Row],[pledged]]/Table1[[#This Row],[backers_count]],0)</f>
        <v>148.96666666666667</v>
      </c>
      <c r="Q29" t="str">
        <f>LEFT(Table1[[#This Row],[Category and Sub-Category]],FIND("/",Table1[[#This Row],[Category and Sub-Category]])-1)</f>
        <v>film &amp; video</v>
      </c>
      <c r="R29" t="str">
        <f>RIGHT(Table1[[#This Row],[Category and Sub-Category]],LEN(Table1[[#This Row],[Category and Sub-Category]])-FIND("/",Table1[[#This Row],[Category and Sub-Category]]))</f>
        <v>television</v>
      </c>
      <c r="S29" s="14">
        <f>(((Table1[[#This Row],[launched_at]]/60)/60)/24)+DATE(1970,1,1)</f>
        <v>41929.164733796293</v>
      </c>
      <c r="T29" s="14">
        <f t="shared" si="0"/>
        <v>41959.206400462965</v>
      </c>
    </row>
    <row r="30" spans="1:20" ht="29" x14ac:dyDescent="0.35">
      <c r="A30">
        <v>28</v>
      </c>
      <c r="B30" s="1" t="s">
        <v>30</v>
      </c>
      <c r="C30" s="1" t="s">
        <v>4139</v>
      </c>
      <c r="D30" s="6">
        <v>12000</v>
      </c>
      <c r="E30" s="6">
        <v>12042</v>
      </c>
      <c r="F30" t="s">
        <v>8219</v>
      </c>
      <c r="G30" t="s">
        <v>8224</v>
      </c>
      <c r="H30" t="s">
        <v>8246</v>
      </c>
      <c r="I30">
        <v>1450307284</v>
      </c>
      <c r="J30">
        <v>1447715284</v>
      </c>
      <c r="K30" t="b">
        <v>0</v>
      </c>
      <c r="L30">
        <v>71</v>
      </c>
      <c r="M30" t="b">
        <v>1</v>
      </c>
      <c r="N30" t="s">
        <v>8265</v>
      </c>
      <c r="O30" s="16">
        <f>Table1[[#This Row],[pledged]]/Table1[[#This Row],[goal]]*100</f>
        <v>100.35000000000001</v>
      </c>
      <c r="P30" s="6">
        <f>IFERROR(Table1[[#This Row],[pledged]]/Table1[[#This Row],[backers_count]],0)</f>
        <v>169.6056338028169</v>
      </c>
      <c r="Q30" t="str">
        <f>LEFT(Table1[[#This Row],[Category and Sub-Category]],FIND("/",Table1[[#This Row],[Category and Sub-Category]])-1)</f>
        <v>film &amp; video</v>
      </c>
      <c r="R30" t="str">
        <f>RIGHT(Table1[[#This Row],[Category and Sub-Category]],LEN(Table1[[#This Row],[Category and Sub-Category]])-FIND("/",Table1[[#This Row],[Category and Sub-Category]]))</f>
        <v>television</v>
      </c>
      <c r="S30" s="14">
        <f>(((Table1[[#This Row],[launched_at]]/60)/60)/24)+DATE(1970,1,1)</f>
        <v>42324.96393518518</v>
      </c>
      <c r="T30" s="14">
        <f t="shared" si="0"/>
        <v>42354.96393518518</v>
      </c>
    </row>
    <row r="31" spans="1:20" ht="58" x14ac:dyDescent="0.35">
      <c r="A31">
        <v>29</v>
      </c>
      <c r="B31" s="1" t="s">
        <v>31</v>
      </c>
      <c r="C31" s="1" t="s">
        <v>4140</v>
      </c>
      <c r="D31" s="6">
        <v>3000</v>
      </c>
      <c r="E31" s="6">
        <v>3700</v>
      </c>
      <c r="F31" t="s">
        <v>8219</v>
      </c>
      <c r="G31" t="s">
        <v>8225</v>
      </c>
      <c r="H31" t="s">
        <v>8247</v>
      </c>
      <c r="I31">
        <v>1406045368</v>
      </c>
      <c r="J31">
        <v>1403453368</v>
      </c>
      <c r="K31" t="b">
        <v>0</v>
      </c>
      <c r="L31">
        <v>117</v>
      </c>
      <c r="M31" t="b">
        <v>1</v>
      </c>
      <c r="N31" t="s">
        <v>8265</v>
      </c>
      <c r="O31" s="16">
        <f>Table1[[#This Row],[pledged]]/Table1[[#This Row],[goal]]*100</f>
        <v>123.33333333333334</v>
      </c>
      <c r="P31" s="6">
        <f>IFERROR(Table1[[#This Row],[pledged]]/Table1[[#This Row],[backers_count]],0)</f>
        <v>31.623931623931625</v>
      </c>
      <c r="Q31" t="str">
        <f>LEFT(Table1[[#This Row],[Category and Sub-Category]],FIND("/",Table1[[#This Row],[Category and Sub-Category]])-1)</f>
        <v>film &amp; video</v>
      </c>
      <c r="R31" t="str">
        <f>RIGHT(Table1[[#This Row],[Category and Sub-Category]],LEN(Table1[[#This Row],[Category and Sub-Category]])-FIND("/",Table1[[#This Row],[Category and Sub-Category]]))</f>
        <v>television</v>
      </c>
      <c r="S31" s="14">
        <f>(((Table1[[#This Row],[launched_at]]/60)/60)/24)+DATE(1970,1,1)</f>
        <v>41812.67324074074</v>
      </c>
      <c r="T31" s="14">
        <f t="shared" si="0"/>
        <v>41842.67324074074</v>
      </c>
    </row>
    <row r="32" spans="1:20" ht="43.5" x14ac:dyDescent="0.35">
      <c r="A32">
        <v>30</v>
      </c>
      <c r="B32" s="1" t="s">
        <v>32</v>
      </c>
      <c r="C32" s="1" t="s">
        <v>4141</v>
      </c>
      <c r="D32" s="6">
        <v>4000</v>
      </c>
      <c r="E32" s="6">
        <v>4051.99</v>
      </c>
      <c r="F32" t="s">
        <v>8219</v>
      </c>
      <c r="G32" t="s">
        <v>8224</v>
      </c>
      <c r="H32" t="s">
        <v>8246</v>
      </c>
      <c r="I32">
        <v>1408604515</v>
      </c>
      <c r="J32">
        <v>1406012515</v>
      </c>
      <c r="K32" t="b">
        <v>0</v>
      </c>
      <c r="L32">
        <v>53</v>
      </c>
      <c r="M32" t="b">
        <v>1</v>
      </c>
      <c r="N32" t="s">
        <v>8265</v>
      </c>
      <c r="O32" s="16">
        <f>Table1[[#This Row],[pledged]]/Table1[[#This Row],[goal]]*100</f>
        <v>101.29975</v>
      </c>
      <c r="P32" s="6">
        <f>IFERROR(Table1[[#This Row],[pledged]]/Table1[[#This Row],[backers_count]],0)</f>
        <v>76.45264150943396</v>
      </c>
      <c r="Q32" t="str">
        <f>LEFT(Table1[[#This Row],[Category and Sub-Category]],FIND("/",Table1[[#This Row],[Category and Sub-Category]])-1)</f>
        <v>film &amp; video</v>
      </c>
      <c r="R32" t="str">
        <f>RIGHT(Table1[[#This Row],[Category and Sub-Category]],LEN(Table1[[#This Row],[Category and Sub-Category]])-FIND("/",Table1[[#This Row],[Category and Sub-Category]]))</f>
        <v>television</v>
      </c>
      <c r="S32" s="14">
        <f>(((Table1[[#This Row],[launched_at]]/60)/60)/24)+DATE(1970,1,1)</f>
        <v>41842.292997685188</v>
      </c>
      <c r="T32" s="14">
        <f t="shared" si="0"/>
        <v>41872.292997685188</v>
      </c>
    </row>
    <row r="33" spans="1:20" ht="43.5" x14ac:dyDescent="0.35">
      <c r="A33">
        <v>31</v>
      </c>
      <c r="B33" s="1" t="s">
        <v>33</v>
      </c>
      <c r="C33" s="1" t="s">
        <v>4142</v>
      </c>
      <c r="D33" s="6">
        <v>13</v>
      </c>
      <c r="E33" s="6">
        <v>13</v>
      </c>
      <c r="F33" t="s">
        <v>8219</v>
      </c>
      <c r="G33" t="s">
        <v>8224</v>
      </c>
      <c r="H33" t="s">
        <v>8246</v>
      </c>
      <c r="I33">
        <v>1453748434</v>
      </c>
      <c r="J33">
        <v>1452193234</v>
      </c>
      <c r="K33" t="b">
        <v>0</v>
      </c>
      <c r="L33">
        <v>1</v>
      </c>
      <c r="M33" t="b">
        <v>1</v>
      </c>
      <c r="N33" t="s">
        <v>8265</v>
      </c>
      <c r="O33" s="16">
        <f>Table1[[#This Row],[pledged]]/Table1[[#This Row],[goal]]*100</f>
        <v>100</v>
      </c>
      <c r="P33" s="6">
        <f>IFERROR(Table1[[#This Row],[pledged]]/Table1[[#This Row],[backers_count]],0)</f>
        <v>13</v>
      </c>
      <c r="Q33" t="str">
        <f>LEFT(Table1[[#This Row],[Category and Sub-Category]],FIND("/",Table1[[#This Row],[Category and Sub-Category]])-1)</f>
        <v>film &amp; video</v>
      </c>
      <c r="R33" t="str">
        <f>RIGHT(Table1[[#This Row],[Category and Sub-Category]],LEN(Table1[[#This Row],[Category and Sub-Category]])-FIND("/",Table1[[#This Row],[Category and Sub-Category]]))</f>
        <v>television</v>
      </c>
      <c r="S33" s="14">
        <f>(((Table1[[#This Row],[launched_at]]/60)/60)/24)+DATE(1970,1,1)</f>
        <v>42376.79206018518</v>
      </c>
      <c r="T33" s="14">
        <f t="shared" si="0"/>
        <v>42394.79206018518</v>
      </c>
    </row>
    <row r="34" spans="1:20" ht="58" x14ac:dyDescent="0.35">
      <c r="A34">
        <v>32</v>
      </c>
      <c r="B34" s="1" t="s">
        <v>34</v>
      </c>
      <c r="C34" s="1" t="s">
        <v>4143</v>
      </c>
      <c r="D34" s="6">
        <v>28450</v>
      </c>
      <c r="E34" s="6">
        <v>28520</v>
      </c>
      <c r="F34" t="s">
        <v>8219</v>
      </c>
      <c r="G34" t="s">
        <v>8224</v>
      </c>
      <c r="H34" t="s">
        <v>8246</v>
      </c>
      <c r="I34">
        <v>1463111940</v>
      </c>
      <c r="J34">
        <v>1459523017</v>
      </c>
      <c r="K34" t="b">
        <v>0</v>
      </c>
      <c r="L34">
        <v>89</v>
      </c>
      <c r="M34" t="b">
        <v>1</v>
      </c>
      <c r="N34" t="s">
        <v>8265</v>
      </c>
      <c r="O34" s="16">
        <f>Table1[[#This Row],[pledged]]/Table1[[#This Row],[goal]]*100</f>
        <v>100.24604569420035</v>
      </c>
      <c r="P34" s="6">
        <f>IFERROR(Table1[[#This Row],[pledged]]/Table1[[#This Row],[backers_count]],0)</f>
        <v>320.44943820224717</v>
      </c>
      <c r="Q34" t="str">
        <f>LEFT(Table1[[#This Row],[Category and Sub-Category]],FIND("/",Table1[[#This Row],[Category and Sub-Category]])-1)</f>
        <v>film &amp; video</v>
      </c>
      <c r="R34" t="str">
        <f>RIGHT(Table1[[#This Row],[Category and Sub-Category]],LEN(Table1[[#This Row],[Category and Sub-Category]])-FIND("/",Table1[[#This Row],[Category and Sub-Category]]))</f>
        <v>television</v>
      </c>
      <c r="S34" s="14">
        <f>(((Table1[[#This Row],[launched_at]]/60)/60)/24)+DATE(1970,1,1)</f>
        <v>42461.627511574072</v>
      </c>
      <c r="T34" s="14">
        <f t="shared" si="0"/>
        <v>42503.165972222225</v>
      </c>
    </row>
    <row r="35" spans="1:20" ht="43.5" x14ac:dyDescent="0.35">
      <c r="A35">
        <v>33</v>
      </c>
      <c r="B35" s="1" t="s">
        <v>35</v>
      </c>
      <c r="C35" s="1" t="s">
        <v>4144</v>
      </c>
      <c r="D35" s="6">
        <v>5250</v>
      </c>
      <c r="E35" s="6">
        <v>5360</v>
      </c>
      <c r="F35" t="s">
        <v>8219</v>
      </c>
      <c r="G35" t="s">
        <v>8224</v>
      </c>
      <c r="H35" t="s">
        <v>8246</v>
      </c>
      <c r="I35">
        <v>1447001501</v>
      </c>
      <c r="J35">
        <v>1444405901</v>
      </c>
      <c r="K35" t="b">
        <v>0</v>
      </c>
      <c r="L35">
        <v>64</v>
      </c>
      <c r="M35" t="b">
        <v>1</v>
      </c>
      <c r="N35" t="s">
        <v>8265</v>
      </c>
      <c r="O35" s="16">
        <f>Table1[[#This Row],[pledged]]/Table1[[#This Row],[goal]]*100</f>
        <v>102.0952380952381</v>
      </c>
      <c r="P35" s="6">
        <f>IFERROR(Table1[[#This Row],[pledged]]/Table1[[#This Row],[backers_count]],0)</f>
        <v>83.75</v>
      </c>
      <c r="Q35" t="str">
        <f>LEFT(Table1[[#This Row],[Category and Sub-Category]],FIND("/",Table1[[#This Row],[Category and Sub-Category]])-1)</f>
        <v>film &amp; video</v>
      </c>
      <c r="R35" t="str">
        <f>RIGHT(Table1[[#This Row],[Category and Sub-Category]],LEN(Table1[[#This Row],[Category and Sub-Category]])-FIND("/",Table1[[#This Row],[Category and Sub-Category]]))</f>
        <v>television</v>
      </c>
      <c r="S35" s="14">
        <f>(((Table1[[#This Row],[launched_at]]/60)/60)/24)+DATE(1970,1,1)</f>
        <v>42286.660891203705</v>
      </c>
      <c r="T35" s="14">
        <f t="shared" si="0"/>
        <v>42316.702557870376</v>
      </c>
    </row>
    <row r="36" spans="1:20" ht="43.5" x14ac:dyDescent="0.35">
      <c r="A36">
        <v>34</v>
      </c>
      <c r="B36" s="1" t="s">
        <v>36</v>
      </c>
      <c r="C36" s="1" t="s">
        <v>4145</v>
      </c>
      <c r="D36" s="6">
        <v>2600</v>
      </c>
      <c r="E36" s="6">
        <v>3392</v>
      </c>
      <c r="F36" t="s">
        <v>8219</v>
      </c>
      <c r="G36" t="s">
        <v>8224</v>
      </c>
      <c r="H36" t="s">
        <v>8246</v>
      </c>
      <c r="I36">
        <v>1407224601</v>
      </c>
      <c r="J36">
        <v>1405928601</v>
      </c>
      <c r="K36" t="b">
        <v>0</v>
      </c>
      <c r="L36">
        <v>68</v>
      </c>
      <c r="M36" t="b">
        <v>1</v>
      </c>
      <c r="N36" t="s">
        <v>8265</v>
      </c>
      <c r="O36" s="16">
        <f>Table1[[#This Row],[pledged]]/Table1[[#This Row],[goal]]*100</f>
        <v>130.46153846153845</v>
      </c>
      <c r="P36" s="6">
        <f>IFERROR(Table1[[#This Row],[pledged]]/Table1[[#This Row],[backers_count]],0)</f>
        <v>49.882352941176471</v>
      </c>
      <c r="Q36" t="str">
        <f>LEFT(Table1[[#This Row],[Category and Sub-Category]],FIND("/",Table1[[#This Row],[Category and Sub-Category]])-1)</f>
        <v>film &amp; video</v>
      </c>
      <c r="R36" t="str">
        <f>RIGHT(Table1[[#This Row],[Category and Sub-Category]],LEN(Table1[[#This Row],[Category and Sub-Category]])-FIND("/",Table1[[#This Row],[Category and Sub-Category]]))</f>
        <v>television</v>
      </c>
      <c r="S36" s="14">
        <f>(((Table1[[#This Row],[launched_at]]/60)/60)/24)+DATE(1970,1,1)</f>
        <v>41841.321770833332</v>
      </c>
      <c r="T36" s="14">
        <f t="shared" si="0"/>
        <v>41856.321770833332</v>
      </c>
    </row>
    <row r="37" spans="1:20" ht="43.5" x14ac:dyDescent="0.35">
      <c r="A37">
        <v>35</v>
      </c>
      <c r="B37" s="1" t="s">
        <v>37</v>
      </c>
      <c r="C37" s="1" t="s">
        <v>4146</v>
      </c>
      <c r="D37" s="6">
        <v>1000</v>
      </c>
      <c r="E37" s="6">
        <v>1665</v>
      </c>
      <c r="F37" t="s">
        <v>8219</v>
      </c>
      <c r="G37" t="s">
        <v>8224</v>
      </c>
      <c r="H37" t="s">
        <v>8246</v>
      </c>
      <c r="I37">
        <v>1430179200</v>
      </c>
      <c r="J37">
        <v>1428130814</v>
      </c>
      <c r="K37" t="b">
        <v>0</v>
      </c>
      <c r="L37">
        <v>28</v>
      </c>
      <c r="M37" t="b">
        <v>1</v>
      </c>
      <c r="N37" t="s">
        <v>8265</v>
      </c>
      <c r="O37" s="16">
        <f>Table1[[#This Row],[pledged]]/Table1[[#This Row],[goal]]*100</f>
        <v>166.5</v>
      </c>
      <c r="P37" s="6">
        <f>IFERROR(Table1[[#This Row],[pledged]]/Table1[[#This Row],[backers_count]],0)</f>
        <v>59.464285714285715</v>
      </c>
      <c r="Q37" t="str">
        <f>LEFT(Table1[[#This Row],[Category and Sub-Category]],FIND("/",Table1[[#This Row],[Category and Sub-Category]])-1)</f>
        <v>film &amp; video</v>
      </c>
      <c r="R37" t="str">
        <f>RIGHT(Table1[[#This Row],[Category and Sub-Category]],LEN(Table1[[#This Row],[Category and Sub-Category]])-FIND("/",Table1[[#This Row],[Category and Sub-Category]]))</f>
        <v>television</v>
      </c>
      <c r="S37" s="14">
        <f>(((Table1[[#This Row],[launched_at]]/60)/60)/24)+DATE(1970,1,1)</f>
        <v>42098.291828703703</v>
      </c>
      <c r="T37" s="14">
        <f t="shared" si="0"/>
        <v>42122</v>
      </c>
    </row>
    <row r="38" spans="1:20" ht="29" x14ac:dyDescent="0.35">
      <c r="A38">
        <v>36</v>
      </c>
      <c r="B38" s="1" t="s">
        <v>38</v>
      </c>
      <c r="C38" s="1" t="s">
        <v>4147</v>
      </c>
      <c r="D38" s="6">
        <v>6000</v>
      </c>
      <c r="E38" s="6">
        <v>8529</v>
      </c>
      <c r="F38" t="s">
        <v>8219</v>
      </c>
      <c r="G38" t="s">
        <v>8224</v>
      </c>
      <c r="H38" t="s">
        <v>8246</v>
      </c>
      <c r="I38">
        <v>1428128525</v>
      </c>
      <c r="J38">
        <v>1425540125</v>
      </c>
      <c r="K38" t="b">
        <v>0</v>
      </c>
      <c r="L38">
        <v>44</v>
      </c>
      <c r="M38" t="b">
        <v>1</v>
      </c>
      <c r="N38" t="s">
        <v>8265</v>
      </c>
      <c r="O38" s="16">
        <f>Table1[[#This Row],[pledged]]/Table1[[#This Row],[goal]]*100</f>
        <v>142.15</v>
      </c>
      <c r="P38" s="6">
        <f>IFERROR(Table1[[#This Row],[pledged]]/Table1[[#This Row],[backers_count]],0)</f>
        <v>193.84090909090909</v>
      </c>
      <c r="Q38" t="str">
        <f>LEFT(Table1[[#This Row],[Category and Sub-Category]],FIND("/",Table1[[#This Row],[Category and Sub-Category]])-1)</f>
        <v>film &amp; video</v>
      </c>
      <c r="R38" t="str">
        <f>RIGHT(Table1[[#This Row],[Category and Sub-Category]],LEN(Table1[[#This Row],[Category and Sub-Category]])-FIND("/",Table1[[#This Row],[Category and Sub-Category]]))</f>
        <v>television</v>
      </c>
      <c r="S38" s="14">
        <f>(((Table1[[#This Row],[launched_at]]/60)/60)/24)+DATE(1970,1,1)</f>
        <v>42068.307002314818</v>
      </c>
      <c r="T38" s="14">
        <f t="shared" si="0"/>
        <v>42098.265335648146</v>
      </c>
    </row>
    <row r="39" spans="1:20" ht="43.5" x14ac:dyDescent="0.35">
      <c r="A39">
        <v>37</v>
      </c>
      <c r="B39" s="1" t="s">
        <v>39</v>
      </c>
      <c r="C39" s="1" t="s">
        <v>4148</v>
      </c>
      <c r="D39" s="6">
        <v>22000</v>
      </c>
      <c r="E39" s="6">
        <v>40357</v>
      </c>
      <c r="F39" t="s">
        <v>8219</v>
      </c>
      <c r="G39" t="s">
        <v>8224</v>
      </c>
      <c r="H39" t="s">
        <v>8246</v>
      </c>
      <c r="I39">
        <v>1425055079</v>
      </c>
      <c r="J39">
        <v>1422463079</v>
      </c>
      <c r="K39" t="b">
        <v>0</v>
      </c>
      <c r="L39">
        <v>253</v>
      </c>
      <c r="M39" t="b">
        <v>1</v>
      </c>
      <c r="N39" t="s">
        <v>8265</v>
      </c>
      <c r="O39" s="16">
        <f>Table1[[#This Row],[pledged]]/Table1[[#This Row],[goal]]*100</f>
        <v>183.44090909090909</v>
      </c>
      <c r="P39" s="6">
        <f>IFERROR(Table1[[#This Row],[pledged]]/Table1[[#This Row],[backers_count]],0)</f>
        <v>159.51383399209487</v>
      </c>
      <c r="Q39" t="str">
        <f>LEFT(Table1[[#This Row],[Category and Sub-Category]],FIND("/",Table1[[#This Row],[Category and Sub-Category]])-1)</f>
        <v>film &amp; video</v>
      </c>
      <c r="R39" t="str">
        <f>RIGHT(Table1[[#This Row],[Category and Sub-Category]],LEN(Table1[[#This Row],[Category and Sub-Category]])-FIND("/",Table1[[#This Row],[Category and Sub-Category]]))</f>
        <v>television</v>
      </c>
      <c r="S39" s="14">
        <f>(((Table1[[#This Row],[launched_at]]/60)/60)/24)+DATE(1970,1,1)</f>
        <v>42032.693043981482</v>
      </c>
      <c r="T39" s="14">
        <f t="shared" si="0"/>
        <v>42062.693043981482</v>
      </c>
    </row>
    <row r="40" spans="1:20" ht="43.5" x14ac:dyDescent="0.35">
      <c r="A40">
        <v>38</v>
      </c>
      <c r="B40" s="1" t="s">
        <v>40</v>
      </c>
      <c r="C40" s="1" t="s">
        <v>4149</v>
      </c>
      <c r="D40" s="6">
        <v>2500</v>
      </c>
      <c r="E40" s="6">
        <v>2751</v>
      </c>
      <c r="F40" t="s">
        <v>8219</v>
      </c>
      <c r="G40" t="s">
        <v>8224</v>
      </c>
      <c r="H40" t="s">
        <v>8246</v>
      </c>
      <c r="I40">
        <v>1368235344</v>
      </c>
      <c r="J40">
        <v>1365643344</v>
      </c>
      <c r="K40" t="b">
        <v>0</v>
      </c>
      <c r="L40">
        <v>66</v>
      </c>
      <c r="M40" t="b">
        <v>1</v>
      </c>
      <c r="N40" t="s">
        <v>8265</v>
      </c>
      <c r="O40" s="16">
        <f>Table1[[#This Row],[pledged]]/Table1[[#This Row],[goal]]*100</f>
        <v>110.04</v>
      </c>
      <c r="P40" s="6">
        <f>IFERROR(Table1[[#This Row],[pledged]]/Table1[[#This Row],[backers_count]],0)</f>
        <v>41.68181818181818</v>
      </c>
      <c r="Q40" t="str">
        <f>LEFT(Table1[[#This Row],[Category and Sub-Category]],FIND("/",Table1[[#This Row],[Category and Sub-Category]])-1)</f>
        <v>film &amp; video</v>
      </c>
      <c r="R40" t="str">
        <f>RIGHT(Table1[[#This Row],[Category and Sub-Category]],LEN(Table1[[#This Row],[Category and Sub-Category]])-FIND("/",Table1[[#This Row],[Category and Sub-Category]]))</f>
        <v>television</v>
      </c>
      <c r="S40" s="14">
        <f>(((Table1[[#This Row],[launched_at]]/60)/60)/24)+DATE(1970,1,1)</f>
        <v>41375.057222222218</v>
      </c>
      <c r="T40" s="14">
        <f t="shared" si="0"/>
        <v>41405.057222222218</v>
      </c>
    </row>
    <row r="41" spans="1:20" ht="58" x14ac:dyDescent="0.35">
      <c r="A41">
        <v>39</v>
      </c>
      <c r="B41" s="1" t="s">
        <v>41</v>
      </c>
      <c r="C41" s="1" t="s">
        <v>4150</v>
      </c>
      <c r="D41" s="6">
        <v>25000</v>
      </c>
      <c r="E41" s="6">
        <v>32745</v>
      </c>
      <c r="F41" t="s">
        <v>8219</v>
      </c>
      <c r="G41" t="s">
        <v>8225</v>
      </c>
      <c r="H41" t="s">
        <v>8247</v>
      </c>
      <c r="I41">
        <v>1401058740</v>
      </c>
      <c r="J41">
        <v>1398388068</v>
      </c>
      <c r="K41" t="b">
        <v>0</v>
      </c>
      <c r="L41">
        <v>217</v>
      </c>
      <c r="M41" t="b">
        <v>1</v>
      </c>
      <c r="N41" t="s">
        <v>8265</v>
      </c>
      <c r="O41" s="16">
        <f>Table1[[#This Row],[pledged]]/Table1[[#This Row],[goal]]*100</f>
        <v>130.98000000000002</v>
      </c>
      <c r="P41" s="6">
        <f>IFERROR(Table1[[#This Row],[pledged]]/Table1[[#This Row],[backers_count]],0)</f>
        <v>150.89861751152074</v>
      </c>
      <c r="Q41" t="str">
        <f>LEFT(Table1[[#This Row],[Category and Sub-Category]],FIND("/",Table1[[#This Row],[Category and Sub-Category]])-1)</f>
        <v>film &amp; video</v>
      </c>
      <c r="R41" t="str">
        <f>RIGHT(Table1[[#This Row],[Category and Sub-Category]],LEN(Table1[[#This Row],[Category and Sub-Category]])-FIND("/",Table1[[#This Row],[Category and Sub-Category]]))</f>
        <v>television</v>
      </c>
      <c r="S41" s="14">
        <f>(((Table1[[#This Row],[launched_at]]/60)/60)/24)+DATE(1970,1,1)</f>
        <v>41754.047083333331</v>
      </c>
      <c r="T41" s="14">
        <f t="shared" si="0"/>
        <v>41784.957638888889</v>
      </c>
    </row>
    <row r="42" spans="1:20" ht="58" x14ac:dyDescent="0.35">
      <c r="A42">
        <v>40</v>
      </c>
      <c r="B42" s="1" t="s">
        <v>42</v>
      </c>
      <c r="C42" s="1" t="s">
        <v>4151</v>
      </c>
      <c r="D42" s="6">
        <v>2000</v>
      </c>
      <c r="E42" s="6">
        <v>2027</v>
      </c>
      <c r="F42" t="s">
        <v>8219</v>
      </c>
      <c r="G42" t="s">
        <v>8224</v>
      </c>
      <c r="H42" t="s">
        <v>8246</v>
      </c>
      <c r="I42">
        <v>1403150400</v>
      </c>
      <c r="J42">
        <v>1401426488</v>
      </c>
      <c r="K42" t="b">
        <v>0</v>
      </c>
      <c r="L42">
        <v>16</v>
      </c>
      <c r="M42" t="b">
        <v>1</v>
      </c>
      <c r="N42" t="s">
        <v>8265</v>
      </c>
      <c r="O42" s="16">
        <f>Table1[[#This Row],[pledged]]/Table1[[#This Row],[goal]]*100</f>
        <v>101.35000000000001</v>
      </c>
      <c r="P42" s="6">
        <f>IFERROR(Table1[[#This Row],[pledged]]/Table1[[#This Row],[backers_count]],0)</f>
        <v>126.6875</v>
      </c>
      <c r="Q42" t="str">
        <f>LEFT(Table1[[#This Row],[Category and Sub-Category]],FIND("/",Table1[[#This Row],[Category and Sub-Category]])-1)</f>
        <v>film &amp; video</v>
      </c>
      <c r="R42" t="str">
        <f>RIGHT(Table1[[#This Row],[Category and Sub-Category]],LEN(Table1[[#This Row],[Category and Sub-Category]])-FIND("/",Table1[[#This Row],[Category and Sub-Category]]))</f>
        <v>television</v>
      </c>
      <c r="S42" s="14">
        <f>(((Table1[[#This Row],[launched_at]]/60)/60)/24)+DATE(1970,1,1)</f>
        <v>41789.21398148148</v>
      </c>
      <c r="T42" s="14">
        <f t="shared" si="0"/>
        <v>41809.166666666664</v>
      </c>
    </row>
    <row r="43" spans="1:20" ht="43.5" x14ac:dyDescent="0.35">
      <c r="A43">
        <v>41</v>
      </c>
      <c r="B43" s="1" t="s">
        <v>43</v>
      </c>
      <c r="C43" s="1" t="s">
        <v>4152</v>
      </c>
      <c r="D43" s="6">
        <v>2000</v>
      </c>
      <c r="E43" s="6">
        <v>2000</v>
      </c>
      <c r="F43" t="s">
        <v>8219</v>
      </c>
      <c r="G43" t="s">
        <v>8224</v>
      </c>
      <c r="H43" t="s">
        <v>8246</v>
      </c>
      <c r="I43">
        <v>1412516354</v>
      </c>
      <c r="J43">
        <v>1409924354</v>
      </c>
      <c r="K43" t="b">
        <v>0</v>
      </c>
      <c r="L43">
        <v>19</v>
      </c>
      <c r="M43" t="b">
        <v>1</v>
      </c>
      <c r="N43" t="s">
        <v>8265</v>
      </c>
      <c r="O43" s="16">
        <f>Table1[[#This Row],[pledged]]/Table1[[#This Row],[goal]]*100</f>
        <v>100</v>
      </c>
      <c r="P43" s="6">
        <f>IFERROR(Table1[[#This Row],[pledged]]/Table1[[#This Row],[backers_count]],0)</f>
        <v>105.26315789473684</v>
      </c>
      <c r="Q43" t="str">
        <f>LEFT(Table1[[#This Row],[Category and Sub-Category]],FIND("/",Table1[[#This Row],[Category and Sub-Category]])-1)</f>
        <v>film &amp; video</v>
      </c>
      <c r="R43" t="str">
        <f>RIGHT(Table1[[#This Row],[Category and Sub-Category]],LEN(Table1[[#This Row],[Category and Sub-Category]])-FIND("/",Table1[[#This Row],[Category and Sub-Category]]))</f>
        <v>television</v>
      </c>
      <c r="S43" s="14">
        <f>(((Table1[[#This Row],[launched_at]]/60)/60)/24)+DATE(1970,1,1)</f>
        <v>41887.568912037037</v>
      </c>
      <c r="T43" s="14">
        <f t="shared" si="0"/>
        <v>41917.568912037037</v>
      </c>
    </row>
    <row r="44" spans="1:20" ht="43.5" x14ac:dyDescent="0.35">
      <c r="A44">
        <v>42</v>
      </c>
      <c r="B44" s="1" t="s">
        <v>44</v>
      </c>
      <c r="C44" s="1" t="s">
        <v>4153</v>
      </c>
      <c r="D44" s="6">
        <v>14000</v>
      </c>
      <c r="E44" s="6">
        <v>19860</v>
      </c>
      <c r="F44" t="s">
        <v>8219</v>
      </c>
      <c r="G44" t="s">
        <v>8224</v>
      </c>
      <c r="H44" t="s">
        <v>8246</v>
      </c>
      <c r="I44">
        <v>1419780026</v>
      </c>
      <c r="J44">
        <v>1417188026</v>
      </c>
      <c r="K44" t="b">
        <v>0</v>
      </c>
      <c r="L44">
        <v>169</v>
      </c>
      <c r="M44" t="b">
        <v>1</v>
      </c>
      <c r="N44" t="s">
        <v>8265</v>
      </c>
      <c r="O44" s="16">
        <f>Table1[[#This Row],[pledged]]/Table1[[#This Row],[goal]]*100</f>
        <v>141.85714285714286</v>
      </c>
      <c r="P44" s="6">
        <f>IFERROR(Table1[[#This Row],[pledged]]/Table1[[#This Row],[backers_count]],0)</f>
        <v>117.51479289940828</v>
      </c>
      <c r="Q44" t="str">
        <f>LEFT(Table1[[#This Row],[Category and Sub-Category]],FIND("/",Table1[[#This Row],[Category and Sub-Category]])-1)</f>
        <v>film &amp; video</v>
      </c>
      <c r="R44" t="str">
        <f>RIGHT(Table1[[#This Row],[Category and Sub-Category]],LEN(Table1[[#This Row],[Category and Sub-Category]])-FIND("/",Table1[[#This Row],[Category and Sub-Category]]))</f>
        <v>television</v>
      </c>
      <c r="S44" s="14">
        <f>(((Table1[[#This Row],[launched_at]]/60)/60)/24)+DATE(1970,1,1)</f>
        <v>41971.639189814814</v>
      </c>
      <c r="T44" s="14">
        <f t="shared" si="0"/>
        <v>42001.639189814814</v>
      </c>
    </row>
    <row r="45" spans="1:20" ht="43.5" x14ac:dyDescent="0.35">
      <c r="A45">
        <v>43</v>
      </c>
      <c r="B45" s="1" t="s">
        <v>45</v>
      </c>
      <c r="C45" s="1" t="s">
        <v>4154</v>
      </c>
      <c r="D45" s="6">
        <v>10000</v>
      </c>
      <c r="E45" s="6">
        <v>30866</v>
      </c>
      <c r="F45" t="s">
        <v>8219</v>
      </c>
      <c r="G45" t="s">
        <v>8224</v>
      </c>
      <c r="H45" t="s">
        <v>8246</v>
      </c>
      <c r="I45">
        <v>1405209600</v>
      </c>
      <c r="J45">
        <v>1402599486</v>
      </c>
      <c r="K45" t="b">
        <v>0</v>
      </c>
      <c r="L45">
        <v>263</v>
      </c>
      <c r="M45" t="b">
        <v>1</v>
      </c>
      <c r="N45" t="s">
        <v>8265</v>
      </c>
      <c r="O45" s="16">
        <f>Table1[[#This Row],[pledged]]/Table1[[#This Row],[goal]]*100</f>
        <v>308.65999999999997</v>
      </c>
      <c r="P45" s="6">
        <f>IFERROR(Table1[[#This Row],[pledged]]/Table1[[#This Row],[backers_count]],0)</f>
        <v>117.36121673003802</v>
      </c>
      <c r="Q45" t="str">
        <f>LEFT(Table1[[#This Row],[Category and Sub-Category]],FIND("/",Table1[[#This Row],[Category and Sub-Category]])-1)</f>
        <v>film &amp; video</v>
      </c>
      <c r="R45" t="str">
        <f>RIGHT(Table1[[#This Row],[Category and Sub-Category]],LEN(Table1[[#This Row],[Category and Sub-Category]])-FIND("/",Table1[[#This Row],[Category and Sub-Category]]))</f>
        <v>television</v>
      </c>
      <c r="S45" s="14">
        <f>(((Table1[[#This Row],[launched_at]]/60)/60)/24)+DATE(1970,1,1)</f>
        <v>41802.790347222224</v>
      </c>
      <c r="T45" s="14">
        <f t="shared" si="0"/>
        <v>41833</v>
      </c>
    </row>
    <row r="46" spans="1:20" ht="58" x14ac:dyDescent="0.35">
      <c r="A46">
        <v>44</v>
      </c>
      <c r="B46" s="1" t="s">
        <v>46</v>
      </c>
      <c r="C46" s="1" t="s">
        <v>4155</v>
      </c>
      <c r="D46" s="6">
        <v>2000</v>
      </c>
      <c r="E46" s="6">
        <v>2000</v>
      </c>
      <c r="F46" t="s">
        <v>8219</v>
      </c>
      <c r="G46" t="s">
        <v>8224</v>
      </c>
      <c r="H46" t="s">
        <v>8246</v>
      </c>
      <c r="I46">
        <v>1412648537</v>
      </c>
      <c r="J46">
        <v>1408760537</v>
      </c>
      <c r="K46" t="b">
        <v>0</v>
      </c>
      <c r="L46">
        <v>15</v>
      </c>
      <c r="M46" t="b">
        <v>1</v>
      </c>
      <c r="N46" t="s">
        <v>8265</v>
      </c>
      <c r="O46" s="16">
        <f>Table1[[#This Row],[pledged]]/Table1[[#This Row],[goal]]*100</f>
        <v>100</v>
      </c>
      <c r="P46" s="6">
        <f>IFERROR(Table1[[#This Row],[pledged]]/Table1[[#This Row],[backers_count]],0)</f>
        <v>133.33333333333334</v>
      </c>
      <c r="Q46" t="str">
        <f>LEFT(Table1[[#This Row],[Category and Sub-Category]],FIND("/",Table1[[#This Row],[Category and Sub-Category]])-1)</f>
        <v>film &amp; video</v>
      </c>
      <c r="R46" t="str">
        <f>RIGHT(Table1[[#This Row],[Category and Sub-Category]],LEN(Table1[[#This Row],[Category and Sub-Category]])-FIND("/",Table1[[#This Row],[Category and Sub-Category]]))</f>
        <v>television</v>
      </c>
      <c r="S46" s="14">
        <f>(((Table1[[#This Row],[launched_at]]/60)/60)/24)+DATE(1970,1,1)</f>
        <v>41874.098807870374</v>
      </c>
      <c r="T46" s="14">
        <f t="shared" si="0"/>
        <v>41919.098807870374</v>
      </c>
    </row>
    <row r="47" spans="1:20" ht="43.5" x14ac:dyDescent="0.35">
      <c r="A47">
        <v>45</v>
      </c>
      <c r="B47" s="1" t="s">
        <v>47</v>
      </c>
      <c r="C47" s="1" t="s">
        <v>4156</v>
      </c>
      <c r="D47" s="6">
        <v>5000</v>
      </c>
      <c r="E47" s="6">
        <v>6000</v>
      </c>
      <c r="F47" t="s">
        <v>8219</v>
      </c>
      <c r="G47" t="s">
        <v>8224</v>
      </c>
      <c r="H47" t="s">
        <v>8246</v>
      </c>
      <c r="I47">
        <v>1461769107</v>
      </c>
      <c r="J47">
        <v>1459177107</v>
      </c>
      <c r="K47" t="b">
        <v>0</v>
      </c>
      <c r="L47">
        <v>61</v>
      </c>
      <c r="M47" t="b">
        <v>1</v>
      </c>
      <c r="N47" t="s">
        <v>8265</v>
      </c>
      <c r="O47" s="16">
        <f>Table1[[#This Row],[pledged]]/Table1[[#This Row],[goal]]*100</f>
        <v>120</v>
      </c>
      <c r="P47" s="6">
        <f>IFERROR(Table1[[#This Row],[pledged]]/Table1[[#This Row],[backers_count]],0)</f>
        <v>98.360655737704917</v>
      </c>
      <c r="Q47" t="str">
        <f>LEFT(Table1[[#This Row],[Category and Sub-Category]],FIND("/",Table1[[#This Row],[Category and Sub-Category]])-1)</f>
        <v>film &amp; video</v>
      </c>
      <c r="R47" t="str">
        <f>RIGHT(Table1[[#This Row],[Category and Sub-Category]],LEN(Table1[[#This Row],[Category and Sub-Category]])-FIND("/",Table1[[#This Row],[Category and Sub-Category]]))</f>
        <v>television</v>
      </c>
      <c r="S47" s="14">
        <f>(((Table1[[#This Row],[launched_at]]/60)/60)/24)+DATE(1970,1,1)</f>
        <v>42457.623923611114</v>
      </c>
      <c r="T47" s="14">
        <f t="shared" si="0"/>
        <v>42487.623923611114</v>
      </c>
    </row>
    <row r="48" spans="1:20" ht="43.5" x14ac:dyDescent="0.35">
      <c r="A48">
        <v>46</v>
      </c>
      <c r="B48" s="1" t="s">
        <v>48</v>
      </c>
      <c r="C48" s="1" t="s">
        <v>4157</v>
      </c>
      <c r="D48" s="6">
        <v>8400</v>
      </c>
      <c r="E48" s="6">
        <v>8750</v>
      </c>
      <c r="F48" t="s">
        <v>8219</v>
      </c>
      <c r="G48" t="s">
        <v>8226</v>
      </c>
      <c r="H48" t="s">
        <v>8248</v>
      </c>
      <c r="I48">
        <v>1450220974</v>
      </c>
      <c r="J48">
        <v>1447628974</v>
      </c>
      <c r="K48" t="b">
        <v>0</v>
      </c>
      <c r="L48">
        <v>45</v>
      </c>
      <c r="M48" t="b">
        <v>1</v>
      </c>
      <c r="N48" t="s">
        <v>8265</v>
      </c>
      <c r="O48" s="16">
        <f>Table1[[#This Row],[pledged]]/Table1[[#This Row],[goal]]*100</f>
        <v>104.16666666666667</v>
      </c>
      <c r="P48" s="6">
        <f>IFERROR(Table1[[#This Row],[pledged]]/Table1[[#This Row],[backers_count]],0)</f>
        <v>194.44444444444446</v>
      </c>
      <c r="Q48" t="str">
        <f>LEFT(Table1[[#This Row],[Category and Sub-Category]],FIND("/",Table1[[#This Row],[Category and Sub-Category]])-1)</f>
        <v>film &amp; video</v>
      </c>
      <c r="R48" t="str">
        <f>RIGHT(Table1[[#This Row],[Category and Sub-Category]],LEN(Table1[[#This Row],[Category and Sub-Category]])-FIND("/",Table1[[#This Row],[Category and Sub-Category]]))</f>
        <v>television</v>
      </c>
      <c r="S48" s="14">
        <f>(((Table1[[#This Row],[launched_at]]/60)/60)/24)+DATE(1970,1,1)</f>
        <v>42323.964976851858</v>
      </c>
      <c r="T48" s="14">
        <f t="shared" si="0"/>
        <v>42353.964976851858</v>
      </c>
    </row>
    <row r="49" spans="1:20" ht="58" x14ac:dyDescent="0.35">
      <c r="A49">
        <v>47</v>
      </c>
      <c r="B49" s="1" t="s">
        <v>49</v>
      </c>
      <c r="C49" s="1" t="s">
        <v>4158</v>
      </c>
      <c r="D49" s="6">
        <v>5000</v>
      </c>
      <c r="E49" s="6">
        <v>5380.55</v>
      </c>
      <c r="F49" t="s">
        <v>8219</v>
      </c>
      <c r="G49" t="s">
        <v>8224</v>
      </c>
      <c r="H49" t="s">
        <v>8246</v>
      </c>
      <c r="I49">
        <v>1419021607</v>
      </c>
      <c r="J49">
        <v>1413834007</v>
      </c>
      <c r="K49" t="b">
        <v>0</v>
      </c>
      <c r="L49">
        <v>70</v>
      </c>
      <c r="M49" t="b">
        <v>1</v>
      </c>
      <c r="N49" t="s">
        <v>8265</v>
      </c>
      <c r="O49" s="16">
        <f>Table1[[#This Row],[pledged]]/Table1[[#This Row],[goal]]*100</f>
        <v>107.61100000000002</v>
      </c>
      <c r="P49" s="6">
        <f>IFERROR(Table1[[#This Row],[pledged]]/Table1[[#This Row],[backers_count]],0)</f>
        <v>76.865000000000009</v>
      </c>
      <c r="Q49" t="str">
        <f>LEFT(Table1[[#This Row],[Category and Sub-Category]],FIND("/",Table1[[#This Row],[Category and Sub-Category]])-1)</f>
        <v>film &amp; video</v>
      </c>
      <c r="R49" t="str">
        <f>RIGHT(Table1[[#This Row],[Category and Sub-Category]],LEN(Table1[[#This Row],[Category and Sub-Category]])-FIND("/",Table1[[#This Row],[Category and Sub-Category]]))</f>
        <v>television</v>
      </c>
      <c r="S49" s="14">
        <f>(((Table1[[#This Row],[launched_at]]/60)/60)/24)+DATE(1970,1,1)</f>
        <v>41932.819525462961</v>
      </c>
      <c r="T49" s="14">
        <f t="shared" si="0"/>
        <v>41992.861192129625</v>
      </c>
    </row>
    <row r="50" spans="1:20" ht="43.5" x14ac:dyDescent="0.35">
      <c r="A50">
        <v>48</v>
      </c>
      <c r="B50" s="1" t="s">
        <v>50</v>
      </c>
      <c r="C50" s="1" t="s">
        <v>4159</v>
      </c>
      <c r="D50" s="6">
        <v>2000</v>
      </c>
      <c r="E50" s="6">
        <v>2159</v>
      </c>
      <c r="F50" t="s">
        <v>8219</v>
      </c>
      <c r="G50" t="s">
        <v>8225</v>
      </c>
      <c r="H50" t="s">
        <v>8247</v>
      </c>
      <c r="I50">
        <v>1425211200</v>
      </c>
      <c r="J50">
        <v>1422534260</v>
      </c>
      <c r="K50" t="b">
        <v>0</v>
      </c>
      <c r="L50">
        <v>38</v>
      </c>
      <c r="M50" t="b">
        <v>1</v>
      </c>
      <c r="N50" t="s">
        <v>8265</v>
      </c>
      <c r="O50" s="16">
        <f>Table1[[#This Row],[pledged]]/Table1[[#This Row],[goal]]*100</f>
        <v>107.94999999999999</v>
      </c>
      <c r="P50" s="6">
        <f>IFERROR(Table1[[#This Row],[pledged]]/Table1[[#This Row],[backers_count]],0)</f>
        <v>56.815789473684212</v>
      </c>
      <c r="Q50" t="str">
        <f>LEFT(Table1[[#This Row],[Category and Sub-Category]],FIND("/",Table1[[#This Row],[Category and Sub-Category]])-1)</f>
        <v>film &amp; video</v>
      </c>
      <c r="R50" t="str">
        <f>RIGHT(Table1[[#This Row],[Category and Sub-Category]],LEN(Table1[[#This Row],[Category and Sub-Category]])-FIND("/",Table1[[#This Row],[Category and Sub-Category]]))</f>
        <v>television</v>
      </c>
      <c r="S50" s="14">
        <f>(((Table1[[#This Row],[launched_at]]/60)/60)/24)+DATE(1970,1,1)</f>
        <v>42033.516898148147</v>
      </c>
      <c r="T50" s="14">
        <f t="shared" si="0"/>
        <v>42064.5</v>
      </c>
    </row>
    <row r="51" spans="1:20" x14ac:dyDescent="0.35">
      <c r="A51">
        <v>49</v>
      </c>
      <c r="B51" s="1" t="s">
        <v>51</v>
      </c>
      <c r="C51" s="1" t="s">
        <v>4160</v>
      </c>
      <c r="D51" s="6">
        <v>12000</v>
      </c>
      <c r="E51" s="6">
        <v>12000</v>
      </c>
      <c r="F51" t="s">
        <v>8219</v>
      </c>
      <c r="G51" t="s">
        <v>8224</v>
      </c>
      <c r="H51" t="s">
        <v>8246</v>
      </c>
      <c r="I51">
        <v>1445660045</v>
      </c>
      <c r="J51">
        <v>1443068045</v>
      </c>
      <c r="K51" t="b">
        <v>0</v>
      </c>
      <c r="L51">
        <v>87</v>
      </c>
      <c r="M51" t="b">
        <v>1</v>
      </c>
      <c r="N51" t="s">
        <v>8265</v>
      </c>
      <c r="O51" s="16">
        <f>Table1[[#This Row],[pledged]]/Table1[[#This Row],[goal]]*100</f>
        <v>100</v>
      </c>
      <c r="P51" s="6">
        <f>IFERROR(Table1[[#This Row],[pledged]]/Table1[[#This Row],[backers_count]],0)</f>
        <v>137.93103448275863</v>
      </c>
      <c r="Q51" t="str">
        <f>LEFT(Table1[[#This Row],[Category and Sub-Category]],FIND("/",Table1[[#This Row],[Category and Sub-Category]])-1)</f>
        <v>film &amp; video</v>
      </c>
      <c r="R51" t="str">
        <f>RIGHT(Table1[[#This Row],[Category and Sub-Category]],LEN(Table1[[#This Row],[Category and Sub-Category]])-FIND("/",Table1[[#This Row],[Category and Sub-Category]]))</f>
        <v>television</v>
      </c>
      <c r="S51" s="14">
        <f>(((Table1[[#This Row],[launched_at]]/60)/60)/24)+DATE(1970,1,1)</f>
        <v>42271.176446759258</v>
      </c>
      <c r="T51" s="14">
        <f t="shared" si="0"/>
        <v>42301.176446759258</v>
      </c>
    </row>
    <row r="52" spans="1:20" ht="43.5" x14ac:dyDescent="0.35">
      <c r="A52">
        <v>50</v>
      </c>
      <c r="B52" s="1" t="s">
        <v>52</v>
      </c>
      <c r="C52" s="1" t="s">
        <v>4161</v>
      </c>
      <c r="D52" s="6">
        <v>600</v>
      </c>
      <c r="E52" s="6">
        <v>600</v>
      </c>
      <c r="F52" t="s">
        <v>8219</v>
      </c>
      <c r="G52" t="s">
        <v>8225</v>
      </c>
      <c r="H52" t="s">
        <v>8247</v>
      </c>
      <c r="I52">
        <v>1422637200</v>
      </c>
      <c r="J52">
        <v>1419271458</v>
      </c>
      <c r="K52" t="b">
        <v>0</v>
      </c>
      <c r="L52">
        <v>22</v>
      </c>
      <c r="M52" t="b">
        <v>1</v>
      </c>
      <c r="N52" t="s">
        <v>8265</v>
      </c>
      <c r="O52" s="16">
        <f>Table1[[#This Row],[pledged]]/Table1[[#This Row],[goal]]*100</f>
        <v>100</v>
      </c>
      <c r="P52" s="6">
        <f>IFERROR(Table1[[#This Row],[pledged]]/Table1[[#This Row],[backers_count]],0)</f>
        <v>27.272727272727273</v>
      </c>
      <c r="Q52" t="str">
        <f>LEFT(Table1[[#This Row],[Category and Sub-Category]],FIND("/",Table1[[#This Row],[Category and Sub-Category]])-1)</f>
        <v>film &amp; video</v>
      </c>
      <c r="R52" t="str">
        <f>RIGHT(Table1[[#This Row],[Category and Sub-Category]],LEN(Table1[[#This Row],[Category and Sub-Category]])-FIND("/",Table1[[#This Row],[Category and Sub-Category]]))</f>
        <v>television</v>
      </c>
      <c r="S52" s="14">
        <f>(((Table1[[#This Row],[launched_at]]/60)/60)/24)+DATE(1970,1,1)</f>
        <v>41995.752986111111</v>
      </c>
      <c r="T52" s="14">
        <f t="shared" si="0"/>
        <v>42034.708333333328</v>
      </c>
    </row>
    <row r="53" spans="1:20" ht="43.5" x14ac:dyDescent="0.35">
      <c r="A53">
        <v>51</v>
      </c>
      <c r="B53" s="1" t="s">
        <v>53</v>
      </c>
      <c r="C53" s="1" t="s">
        <v>4162</v>
      </c>
      <c r="D53" s="6">
        <v>11000</v>
      </c>
      <c r="E53" s="6">
        <v>14082</v>
      </c>
      <c r="F53" t="s">
        <v>8219</v>
      </c>
      <c r="G53" t="s">
        <v>8224</v>
      </c>
      <c r="H53" t="s">
        <v>8246</v>
      </c>
      <c r="I53">
        <v>1439245037</v>
      </c>
      <c r="J53">
        <v>1436653037</v>
      </c>
      <c r="K53" t="b">
        <v>0</v>
      </c>
      <c r="L53">
        <v>119</v>
      </c>
      <c r="M53" t="b">
        <v>1</v>
      </c>
      <c r="N53" t="s">
        <v>8265</v>
      </c>
      <c r="O53" s="16">
        <f>Table1[[#This Row],[pledged]]/Table1[[#This Row],[goal]]*100</f>
        <v>128.0181818181818</v>
      </c>
      <c r="P53" s="6">
        <f>IFERROR(Table1[[#This Row],[pledged]]/Table1[[#This Row],[backers_count]],0)</f>
        <v>118.33613445378151</v>
      </c>
      <c r="Q53" t="str">
        <f>LEFT(Table1[[#This Row],[Category and Sub-Category]],FIND("/",Table1[[#This Row],[Category and Sub-Category]])-1)</f>
        <v>film &amp; video</v>
      </c>
      <c r="R53" t="str">
        <f>RIGHT(Table1[[#This Row],[Category and Sub-Category]],LEN(Table1[[#This Row],[Category and Sub-Category]])-FIND("/",Table1[[#This Row],[Category and Sub-Category]]))</f>
        <v>television</v>
      </c>
      <c r="S53" s="14">
        <f>(((Table1[[#This Row],[launched_at]]/60)/60)/24)+DATE(1970,1,1)</f>
        <v>42196.928668981483</v>
      </c>
      <c r="T53" s="14">
        <f t="shared" si="0"/>
        <v>42226.928668981483</v>
      </c>
    </row>
    <row r="54" spans="1:20" ht="43.5" x14ac:dyDescent="0.35">
      <c r="A54">
        <v>52</v>
      </c>
      <c r="B54" s="1" t="s">
        <v>54</v>
      </c>
      <c r="C54" s="1" t="s">
        <v>4163</v>
      </c>
      <c r="D54" s="6">
        <v>10000</v>
      </c>
      <c r="E54" s="6">
        <v>11621</v>
      </c>
      <c r="F54" t="s">
        <v>8219</v>
      </c>
      <c r="G54" t="s">
        <v>8224</v>
      </c>
      <c r="H54" t="s">
        <v>8246</v>
      </c>
      <c r="I54">
        <v>1405615846</v>
      </c>
      <c r="J54">
        <v>1403023846</v>
      </c>
      <c r="K54" t="b">
        <v>0</v>
      </c>
      <c r="L54">
        <v>52</v>
      </c>
      <c r="M54" t="b">
        <v>1</v>
      </c>
      <c r="N54" t="s">
        <v>8265</v>
      </c>
      <c r="O54" s="16">
        <f>Table1[[#This Row],[pledged]]/Table1[[#This Row],[goal]]*100</f>
        <v>116.21</v>
      </c>
      <c r="P54" s="6">
        <f>IFERROR(Table1[[#This Row],[pledged]]/Table1[[#This Row],[backers_count]],0)</f>
        <v>223.48076923076923</v>
      </c>
      <c r="Q54" t="str">
        <f>LEFT(Table1[[#This Row],[Category and Sub-Category]],FIND("/",Table1[[#This Row],[Category and Sub-Category]])-1)</f>
        <v>film &amp; video</v>
      </c>
      <c r="R54" t="str">
        <f>RIGHT(Table1[[#This Row],[Category and Sub-Category]],LEN(Table1[[#This Row],[Category and Sub-Category]])-FIND("/",Table1[[#This Row],[Category and Sub-Category]]))</f>
        <v>television</v>
      </c>
      <c r="S54" s="14">
        <f>(((Table1[[#This Row],[launched_at]]/60)/60)/24)+DATE(1970,1,1)</f>
        <v>41807.701921296299</v>
      </c>
      <c r="T54" s="14">
        <f t="shared" si="0"/>
        <v>41837.701921296299</v>
      </c>
    </row>
    <row r="55" spans="1:20" ht="29" x14ac:dyDescent="0.35">
      <c r="A55">
        <v>53</v>
      </c>
      <c r="B55" s="1" t="s">
        <v>55</v>
      </c>
      <c r="C55" s="1" t="s">
        <v>4164</v>
      </c>
      <c r="D55" s="6">
        <v>3000</v>
      </c>
      <c r="E55" s="6">
        <v>3289</v>
      </c>
      <c r="F55" t="s">
        <v>8219</v>
      </c>
      <c r="G55" t="s">
        <v>8224</v>
      </c>
      <c r="H55" t="s">
        <v>8246</v>
      </c>
      <c r="I55">
        <v>1396648800</v>
      </c>
      <c r="J55">
        <v>1395407445</v>
      </c>
      <c r="K55" t="b">
        <v>0</v>
      </c>
      <c r="L55">
        <v>117</v>
      </c>
      <c r="M55" t="b">
        <v>1</v>
      </c>
      <c r="N55" t="s">
        <v>8265</v>
      </c>
      <c r="O55" s="16">
        <f>Table1[[#This Row],[pledged]]/Table1[[#This Row],[goal]]*100</f>
        <v>109.63333333333334</v>
      </c>
      <c r="P55" s="6">
        <f>IFERROR(Table1[[#This Row],[pledged]]/Table1[[#This Row],[backers_count]],0)</f>
        <v>28.111111111111111</v>
      </c>
      <c r="Q55" t="str">
        <f>LEFT(Table1[[#This Row],[Category and Sub-Category]],FIND("/",Table1[[#This Row],[Category and Sub-Category]])-1)</f>
        <v>film &amp; video</v>
      </c>
      <c r="R55" t="str">
        <f>RIGHT(Table1[[#This Row],[Category and Sub-Category]],LEN(Table1[[#This Row],[Category and Sub-Category]])-FIND("/",Table1[[#This Row],[Category and Sub-Category]]))</f>
        <v>television</v>
      </c>
      <c r="S55" s="14">
        <f>(((Table1[[#This Row],[launched_at]]/60)/60)/24)+DATE(1970,1,1)</f>
        <v>41719.549131944441</v>
      </c>
      <c r="T55" s="14">
        <f t="shared" si="0"/>
        <v>41733.916666666664</v>
      </c>
    </row>
    <row r="56" spans="1:20" ht="58" x14ac:dyDescent="0.35">
      <c r="A56">
        <v>54</v>
      </c>
      <c r="B56" s="1" t="s">
        <v>56</v>
      </c>
      <c r="C56" s="1" t="s">
        <v>4165</v>
      </c>
      <c r="D56" s="6">
        <v>10000</v>
      </c>
      <c r="E56" s="6">
        <v>10100</v>
      </c>
      <c r="F56" t="s">
        <v>8219</v>
      </c>
      <c r="G56" t="s">
        <v>8224</v>
      </c>
      <c r="H56" t="s">
        <v>8246</v>
      </c>
      <c r="I56">
        <v>1451063221</v>
      </c>
      <c r="J56">
        <v>1448471221</v>
      </c>
      <c r="K56" t="b">
        <v>0</v>
      </c>
      <c r="L56">
        <v>52</v>
      </c>
      <c r="M56" t="b">
        <v>1</v>
      </c>
      <c r="N56" t="s">
        <v>8265</v>
      </c>
      <c r="O56" s="16">
        <f>Table1[[#This Row],[pledged]]/Table1[[#This Row],[goal]]*100</f>
        <v>101</v>
      </c>
      <c r="P56" s="6">
        <f>IFERROR(Table1[[#This Row],[pledged]]/Table1[[#This Row],[backers_count]],0)</f>
        <v>194.23076923076923</v>
      </c>
      <c r="Q56" t="str">
        <f>LEFT(Table1[[#This Row],[Category and Sub-Category]],FIND("/",Table1[[#This Row],[Category and Sub-Category]])-1)</f>
        <v>film &amp; video</v>
      </c>
      <c r="R56" t="str">
        <f>RIGHT(Table1[[#This Row],[Category and Sub-Category]],LEN(Table1[[#This Row],[Category and Sub-Category]])-FIND("/",Table1[[#This Row],[Category and Sub-Category]]))</f>
        <v>television</v>
      </c>
      <c r="S56" s="14">
        <f>(((Table1[[#This Row],[launched_at]]/60)/60)/24)+DATE(1970,1,1)</f>
        <v>42333.713206018518</v>
      </c>
      <c r="T56" s="14">
        <f t="shared" si="0"/>
        <v>42363.713206018518</v>
      </c>
    </row>
    <row r="57" spans="1:20" ht="43.5" x14ac:dyDescent="0.35">
      <c r="A57">
        <v>55</v>
      </c>
      <c r="B57" s="1" t="s">
        <v>57</v>
      </c>
      <c r="C57" s="1" t="s">
        <v>4166</v>
      </c>
      <c r="D57" s="6">
        <v>8600</v>
      </c>
      <c r="E57" s="6">
        <v>11090</v>
      </c>
      <c r="F57" t="s">
        <v>8219</v>
      </c>
      <c r="G57" t="s">
        <v>8224</v>
      </c>
      <c r="H57" t="s">
        <v>8246</v>
      </c>
      <c r="I57">
        <v>1464390916</v>
      </c>
      <c r="J57">
        <v>1462576516</v>
      </c>
      <c r="K57" t="b">
        <v>0</v>
      </c>
      <c r="L57">
        <v>86</v>
      </c>
      <c r="M57" t="b">
        <v>1</v>
      </c>
      <c r="N57" t="s">
        <v>8265</v>
      </c>
      <c r="O57" s="16">
        <f>Table1[[#This Row],[pledged]]/Table1[[#This Row],[goal]]*100</f>
        <v>128.95348837209301</v>
      </c>
      <c r="P57" s="6">
        <f>IFERROR(Table1[[#This Row],[pledged]]/Table1[[#This Row],[backers_count]],0)</f>
        <v>128.95348837209303</v>
      </c>
      <c r="Q57" t="str">
        <f>LEFT(Table1[[#This Row],[Category and Sub-Category]],FIND("/",Table1[[#This Row],[Category and Sub-Category]])-1)</f>
        <v>film &amp; video</v>
      </c>
      <c r="R57" t="str">
        <f>RIGHT(Table1[[#This Row],[Category and Sub-Category]],LEN(Table1[[#This Row],[Category and Sub-Category]])-FIND("/",Table1[[#This Row],[Category and Sub-Category]]))</f>
        <v>television</v>
      </c>
      <c r="S57" s="14">
        <f>(((Table1[[#This Row],[launched_at]]/60)/60)/24)+DATE(1970,1,1)</f>
        <v>42496.968935185185</v>
      </c>
      <c r="T57" s="14">
        <f t="shared" si="0"/>
        <v>42517.968935185185</v>
      </c>
    </row>
    <row r="58" spans="1:20" ht="29" x14ac:dyDescent="0.35">
      <c r="A58">
        <v>56</v>
      </c>
      <c r="B58" s="1" t="s">
        <v>58</v>
      </c>
      <c r="C58" s="1" t="s">
        <v>4167</v>
      </c>
      <c r="D58" s="6">
        <v>8000</v>
      </c>
      <c r="E58" s="6">
        <v>8581</v>
      </c>
      <c r="F58" t="s">
        <v>8219</v>
      </c>
      <c r="G58" t="s">
        <v>8225</v>
      </c>
      <c r="H58" t="s">
        <v>8247</v>
      </c>
      <c r="I58">
        <v>1433779200</v>
      </c>
      <c r="J58">
        <v>1432559424</v>
      </c>
      <c r="K58" t="b">
        <v>0</v>
      </c>
      <c r="L58">
        <v>174</v>
      </c>
      <c r="M58" t="b">
        <v>1</v>
      </c>
      <c r="N58" t="s">
        <v>8265</v>
      </c>
      <c r="O58" s="16">
        <f>Table1[[#This Row],[pledged]]/Table1[[#This Row],[goal]]*100</f>
        <v>107.26249999999999</v>
      </c>
      <c r="P58" s="6">
        <f>IFERROR(Table1[[#This Row],[pledged]]/Table1[[#This Row],[backers_count]],0)</f>
        <v>49.316091954022987</v>
      </c>
      <c r="Q58" t="str">
        <f>LEFT(Table1[[#This Row],[Category and Sub-Category]],FIND("/",Table1[[#This Row],[Category and Sub-Category]])-1)</f>
        <v>film &amp; video</v>
      </c>
      <c r="R58" t="str">
        <f>RIGHT(Table1[[#This Row],[Category and Sub-Category]],LEN(Table1[[#This Row],[Category and Sub-Category]])-FIND("/",Table1[[#This Row],[Category and Sub-Category]]))</f>
        <v>television</v>
      </c>
      <c r="S58" s="14">
        <f>(((Table1[[#This Row],[launched_at]]/60)/60)/24)+DATE(1970,1,1)</f>
        <v>42149.548888888887</v>
      </c>
      <c r="T58" s="14">
        <f t="shared" si="0"/>
        <v>42163.666666666672</v>
      </c>
    </row>
    <row r="59" spans="1:20" ht="43.5" x14ac:dyDescent="0.35">
      <c r="A59">
        <v>57</v>
      </c>
      <c r="B59" s="1" t="s">
        <v>59</v>
      </c>
      <c r="C59" s="1" t="s">
        <v>4168</v>
      </c>
      <c r="D59" s="6">
        <v>15000</v>
      </c>
      <c r="E59" s="6">
        <v>15285</v>
      </c>
      <c r="F59" t="s">
        <v>8219</v>
      </c>
      <c r="G59" t="s">
        <v>8224</v>
      </c>
      <c r="H59" t="s">
        <v>8246</v>
      </c>
      <c r="I59">
        <v>1429991962</v>
      </c>
      <c r="J59">
        <v>1427399962</v>
      </c>
      <c r="K59" t="b">
        <v>0</v>
      </c>
      <c r="L59">
        <v>69</v>
      </c>
      <c r="M59" t="b">
        <v>1</v>
      </c>
      <c r="N59" t="s">
        <v>8265</v>
      </c>
      <c r="O59" s="16">
        <f>Table1[[#This Row],[pledged]]/Table1[[#This Row],[goal]]*100</f>
        <v>101.89999999999999</v>
      </c>
      <c r="P59" s="6">
        <f>IFERROR(Table1[[#This Row],[pledged]]/Table1[[#This Row],[backers_count]],0)</f>
        <v>221.52173913043478</v>
      </c>
      <c r="Q59" t="str">
        <f>LEFT(Table1[[#This Row],[Category and Sub-Category]],FIND("/",Table1[[#This Row],[Category and Sub-Category]])-1)</f>
        <v>film &amp; video</v>
      </c>
      <c r="R59" t="str">
        <f>RIGHT(Table1[[#This Row],[Category and Sub-Category]],LEN(Table1[[#This Row],[Category and Sub-Category]])-FIND("/",Table1[[#This Row],[Category and Sub-Category]]))</f>
        <v>television</v>
      </c>
      <c r="S59" s="14">
        <f>(((Table1[[#This Row],[launched_at]]/60)/60)/24)+DATE(1970,1,1)</f>
        <v>42089.83289351852</v>
      </c>
      <c r="T59" s="14">
        <f t="shared" si="0"/>
        <v>42119.83289351852</v>
      </c>
    </row>
    <row r="60" spans="1:20" ht="43.5" x14ac:dyDescent="0.35">
      <c r="A60">
        <v>58</v>
      </c>
      <c r="B60" s="1" t="s">
        <v>60</v>
      </c>
      <c r="C60" s="1" t="s">
        <v>4169</v>
      </c>
      <c r="D60" s="6">
        <v>10000</v>
      </c>
      <c r="E60" s="6">
        <v>10291</v>
      </c>
      <c r="F60" t="s">
        <v>8219</v>
      </c>
      <c r="G60" t="s">
        <v>8224</v>
      </c>
      <c r="H60" t="s">
        <v>8246</v>
      </c>
      <c r="I60">
        <v>1416423172</v>
      </c>
      <c r="J60">
        <v>1413827572</v>
      </c>
      <c r="K60" t="b">
        <v>0</v>
      </c>
      <c r="L60">
        <v>75</v>
      </c>
      <c r="M60" t="b">
        <v>1</v>
      </c>
      <c r="N60" t="s">
        <v>8265</v>
      </c>
      <c r="O60" s="16">
        <f>Table1[[#This Row],[pledged]]/Table1[[#This Row],[goal]]*100</f>
        <v>102.91</v>
      </c>
      <c r="P60" s="6">
        <f>IFERROR(Table1[[#This Row],[pledged]]/Table1[[#This Row],[backers_count]],0)</f>
        <v>137.21333333333334</v>
      </c>
      <c r="Q60" t="str">
        <f>LEFT(Table1[[#This Row],[Category and Sub-Category]],FIND("/",Table1[[#This Row],[Category and Sub-Category]])-1)</f>
        <v>film &amp; video</v>
      </c>
      <c r="R60" t="str">
        <f>RIGHT(Table1[[#This Row],[Category and Sub-Category]],LEN(Table1[[#This Row],[Category and Sub-Category]])-FIND("/",Table1[[#This Row],[Category and Sub-Category]]))</f>
        <v>television</v>
      </c>
      <c r="S60" s="14">
        <f>(((Table1[[#This Row],[launched_at]]/60)/60)/24)+DATE(1970,1,1)</f>
        <v>41932.745046296295</v>
      </c>
      <c r="T60" s="14">
        <f t="shared" si="0"/>
        <v>41962.786712962959</v>
      </c>
    </row>
    <row r="61" spans="1:20" ht="43.5" x14ac:dyDescent="0.35">
      <c r="A61">
        <v>59</v>
      </c>
      <c r="B61" s="1" t="s">
        <v>61</v>
      </c>
      <c r="C61" s="1" t="s">
        <v>4170</v>
      </c>
      <c r="D61" s="6">
        <v>20000</v>
      </c>
      <c r="E61" s="6">
        <v>20025.14</v>
      </c>
      <c r="F61" t="s">
        <v>8219</v>
      </c>
      <c r="G61" t="s">
        <v>8224</v>
      </c>
      <c r="H61" t="s">
        <v>8246</v>
      </c>
      <c r="I61">
        <v>1442264400</v>
      </c>
      <c r="J61">
        <v>1439530776</v>
      </c>
      <c r="K61" t="b">
        <v>0</v>
      </c>
      <c r="L61">
        <v>33</v>
      </c>
      <c r="M61" t="b">
        <v>1</v>
      </c>
      <c r="N61" t="s">
        <v>8265</v>
      </c>
      <c r="O61" s="16">
        <f>Table1[[#This Row],[pledged]]/Table1[[#This Row],[goal]]*100</f>
        <v>100.12570000000001</v>
      </c>
      <c r="P61" s="6">
        <f>IFERROR(Table1[[#This Row],[pledged]]/Table1[[#This Row],[backers_count]],0)</f>
        <v>606.82242424242418</v>
      </c>
      <c r="Q61" t="str">
        <f>LEFT(Table1[[#This Row],[Category and Sub-Category]],FIND("/",Table1[[#This Row],[Category and Sub-Category]])-1)</f>
        <v>film &amp; video</v>
      </c>
      <c r="R61" t="str">
        <f>RIGHT(Table1[[#This Row],[Category and Sub-Category]],LEN(Table1[[#This Row],[Category and Sub-Category]])-FIND("/",Table1[[#This Row],[Category and Sub-Category]]))</f>
        <v>television</v>
      </c>
      <c r="S61" s="14">
        <f>(((Table1[[#This Row],[launched_at]]/60)/60)/24)+DATE(1970,1,1)</f>
        <v>42230.23583333334</v>
      </c>
      <c r="T61" s="14">
        <f t="shared" si="0"/>
        <v>42261.875</v>
      </c>
    </row>
    <row r="62" spans="1:20" ht="43.5" x14ac:dyDescent="0.35">
      <c r="A62">
        <v>60</v>
      </c>
      <c r="B62" s="1" t="s">
        <v>62</v>
      </c>
      <c r="C62" s="1" t="s">
        <v>4171</v>
      </c>
      <c r="D62" s="6">
        <v>4500</v>
      </c>
      <c r="E62" s="6">
        <v>4648.33</v>
      </c>
      <c r="F62" t="s">
        <v>8219</v>
      </c>
      <c r="G62" t="s">
        <v>8225</v>
      </c>
      <c r="H62" t="s">
        <v>8247</v>
      </c>
      <c r="I62">
        <v>1395532800</v>
      </c>
      <c r="J62">
        <v>1393882717</v>
      </c>
      <c r="K62" t="b">
        <v>0</v>
      </c>
      <c r="L62">
        <v>108</v>
      </c>
      <c r="M62" t="b">
        <v>1</v>
      </c>
      <c r="N62" t="s">
        <v>8266</v>
      </c>
      <c r="O62" s="16">
        <f>Table1[[#This Row],[pledged]]/Table1[[#This Row],[goal]]*100</f>
        <v>103.29622222222221</v>
      </c>
      <c r="P62" s="6">
        <f>IFERROR(Table1[[#This Row],[pledged]]/Table1[[#This Row],[backers_count]],0)</f>
        <v>43.040092592592593</v>
      </c>
      <c r="Q62" t="str">
        <f>LEFT(Table1[[#This Row],[Category and Sub-Category]],FIND("/",Table1[[#This Row],[Category and Sub-Category]])-1)</f>
        <v>film &amp; video</v>
      </c>
      <c r="R62" t="str">
        <f>RIGHT(Table1[[#This Row],[Category and Sub-Category]],LEN(Table1[[#This Row],[Category and Sub-Category]])-FIND("/",Table1[[#This Row],[Category and Sub-Category]]))</f>
        <v>shorts</v>
      </c>
      <c r="S62" s="14">
        <f>(((Table1[[#This Row],[launched_at]]/60)/60)/24)+DATE(1970,1,1)</f>
        <v>41701.901817129627</v>
      </c>
      <c r="T62" s="14">
        <f t="shared" si="0"/>
        <v>41721</v>
      </c>
    </row>
    <row r="63" spans="1:20" ht="43.5" x14ac:dyDescent="0.35">
      <c r="A63">
        <v>61</v>
      </c>
      <c r="B63" s="1" t="s">
        <v>63</v>
      </c>
      <c r="C63" s="1" t="s">
        <v>4172</v>
      </c>
      <c r="D63" s="6">
        <v>5000</v>
      </c>
      <c r="E63" s="6">
        <v>7415</v>
      </c>
      <c r="F63" t="s">
        <v>8219</v>
      </c>
      <c r="G63" t="s">
        <v>8224</v>
      </c>
      <c r="H63" t="s">
        <v>8246</v>
      </c>
      <c r="I63">
        <v>1370547157</v>
      </c>
      <c r="J63">
        <v>1368646357</v>
      </c>
      <c r="K63" t="b">
        <v>0</v>
      </c>
      <c r="L63">
        <v>23</v>
      </c>
      <c r="M63" t="b">
        <v>1</v>
      </c>
      <c r="N63" t="s">
        <v>8266</v>
      </c>
      <c r="O63" s="16">
        <f>Table1[[#This Row],[pledged]]/Table1[[#This Row],[goal]]*100</f>
        <v>148.30000000000001</v>
      </c>
      <c r="P63" s="6">
        <f>IFERROR(Table1[[#This Row],[pledged]]/Table1[[#This Row],[backers_count]],0)</f>
        <v>322.39130434782606</v>
      </c>
      <c r="Q63" t="str">
        <f>LEFT(Table1[[#This Row],[Category and Sub-Category]],FIND("/",Table1[[#This Row],[Category and Sub-Category]])-1)</f>
        <v>film &amp; video</v>
      </c>
      <c r="R63" t="str">
        <f>RIGHT(Table1[[#This Row],[Category and Sub-Category]],LEN(Table1[[#This Row],[Category and Sub-Category]])-FIND("/",Table1[[#This Row],[Category and Sub-Category]]))</f>
        <v>shorts</v>
      </c>
      <c r="S63" s="14">
        <f>(((Table1[[#This Row],[launched_at]]/60)/60)/24)+DATE(1970,1,1)</f>
        <v>41409.814317129632</v>
      </c>
      <c r="T63" s="14">
        <f t="shared" si="0"/>
        <v>41431.814317129632</v>
      </c>
    </row>
    <row r="64" spans="1:20" ht="43.5" x14ac:dyDescent="0.35">
      <c r="A64">
        <v>62</v>
      </c>
      <c r="B64" s="1" t="s">
        <v>64</v>
      </c>
      <c r="C64" s="1" t="s">
        <v>4173</v>
      </c>
      <c r="D64" s="6">
        <v>3000</v>
      </c>
      <c r="E64" s="6">
        <v>4642</v>
      </c>
      <c r="F64" t="s">
        <v>8219</v>
      </c>
      <c r="G64" t="s">
        <v>8224</v>
      </c>
      <c r="H64" t="s">
        <v>8246</v>
      </c>
      <c r="I64">
        <v>1362337878</v>
      </c>
      <c r="J64">
        <v>1360177878</v>
      </c>
      <c r="K64" t="b">
        <v>0</v>
      </c>
      <c r="L64">
        <v>48</v>
      </c>
      <c r="M64" t="b">
        <v>1</v>
      </c>
      <c r="N64" t="s">
        <v>8266</v>
      </c>
      <c r="O64" s="16">
        <f>Table1[[#This Row],[pledged]]/Table1[[#This Row],[goal]]*100</f>
        <v>154.73333333333332</v>
      </c>
      <c r="P64" s="6">
        <f>IFERROR(Table1[[#This Row],[pledged]]/Table1[[#This Row],[backers_count]],0)</f>
        <v>96.708333333333329</v>
      </c>
      <c r="Q64" t="str">
        <f>LEFT(Table1[[#This Row],[Category and Sub-Category]],FIND("/",Table1[[#This Row],[Category and Sub-Category]])-1)</f>
        <v>film &amp; video</v>
      </c>
      <c r="R64" t="str">
        <f>RIGHT(Table1[[#This Row],[Category and Sub-Category]],LEN(Table1[[#This Row],[Category and Sub-Category]])-FIND("/",Table1[[#This Row],[Category and Sub-Category]]))</f>
        <v>shorts</v>
      </c>
      <c r="S64" s="14">
        <f>(((Table1[[#This Row],[launched_at]]/60)/60)/24)+DATE(1970,1,1)</f>
        <v>41311.799513888887</v>
      </c>
      <c r="T64" s="14">
        <f t="shared" si="0"/>
        <v>41336.799513888887</v>
      </c>
    </row>
    <row r="65" spans="1:20" ht="43.5" x14ac:dyDescent="0.35">
      <c r="A65">
        <v>63</v>
      </c>
      <c r="B65" s="1" t="s">
        <v>65</v>
      </c>
      <c r="C65" s="1" t="s">
        <v>4174</v>
      </c>
      <c r="D65" s="6">
        <v>2000</v>
      </c>
      <c r="E65" s="6">
        <v>2270.37</v>
      </c>
      <c r="F65" t="s">
        <v>8219</v>
      </c>
      <c r="G65" t="s">
        <v>8224</v>
      </c>
      <c r="H65" t="s">
        <v>8246</v>
      </c>
      <c r="I65">
        <v>1388206740</v>
      </c>
      <c r="J65">
        <v>1386194013</v>
      </c>
      <c r="K65" t="b">
        <v>0</v>
      </c>
      <c r="L65">
        <v>64</v>
      </c>
      <c r="M65" t="b">
        <v>1</v>
      </c>
      <c r="N65" t="s">
        <v>8266</v>
      </c>
      <c r="O65" s="16">
        <f>Table1[[#This Row],[pledged]]/Table1[[#This Row],[goal]]*100</f>
        <v>113.51849999999999</v>
      </c>
      <c r="P65" s="6">
        <f>IFERROR(Table1[[#This Row],[pledged]]/Table1[[#This Row],[backers_count]],0)</f>
        <v>35.474531249999998</v>
      </c>
      <c r="Q65" t="str">
        <f>LEFT(Table1[[#This Row],[Category and Sub-Category]],FIND("/",Table1[[#This Row],[Category and Sub-Category]])-1)</f>
        <v>film &amp; video</v>
      </c>
      <c r="R65" t="str">
        <f>RIGHT(Table1[[#This Row],[Category and Sub-Category]],LEN(Table1[[#This Row],[Category and Sub-Category]])-FIND("/",Table1[[#This Row],[Category and Sub-Category]]))</f>
        <v>shorts</v>
      </c>
      <c r="S65" s="14">
        <f>(((Table1[[#This Row],[launched_at]]/60)/60)/24)+DATE(1970,1,1)</f>
        <v>41612.912187499998</v>
      </c>
      <c r="T65" s="14">
        <f t="shared" si="0"/>
        <v>41636.207638888889</v>
      </c>
    </row>
    <row r="66" spans="1:20" ht="58" x14ac:dyDescent="0.35">
      <c r="A66">
        <v>64</v>
      </c>
      <c r="B66" s="1" t="s">
        <v>66</v>
      </c>
      <c r="C66" s="1" t="s">
        <v>4175</v>
      </c>
      <c r="D66" s="6">
        <v>1200</v>
      </c>
      <c r="E66" s="6">
        <v>2080</v>
      </c>
      <c r="F66" t="s">
        <v>8219</v>
      </c>
      <c r="G66" t="s">
        <v>8224</v>
      </c>
      <c r="H66" t="s">
        <v>8246</v>
      </c>
      <c r="I66">
        <v>1373243181</v>
      </c>
      <c r="J66">
        <v>1370651181</v>
      </c>
      <c r="K66" t="b">
        <v>0</v>
      </c>
      <c r="L66">
        <v>24</v>
      </c>
      <c r="M66" t="b">
        <v>1</v>
      </c>
      <c r="N66" t="s">
        <v>8266</v>
      </c>
      <c r="O66" s="16">
        <f>Table1[[#This Row],[pledged]]/Table1[[#This Row],[goal]]*100</f>
        <v>173.33333333333334</v>
      </c>
      <c r="P66" s="6">
        <f>IFERROR(Table1[[#This Row],[pledged]]/Table1[[#This Row],[backers_count]],0)</f>
        <v>86.666666666666671</v>
      </c>
      <c r="Q66" t="str">
        <f>LEFT(Table1[[#This Row],[Category and Sub-Category]],FIND("/",Table1[[#This Row],[Category and Sub-Category]])-1)</f>
        <v>film &amp; video</v>
      </c>
      <c r="R66" t="str">
        <f>RIGHT(Table1[[#This Row],[Category and Sub-Category]],LEN(Table1[[#This Row],[Category and Sub-Category]])-FIND("/",Table1[[#This Row],[Category and Sub-Category]]))</f>
        <v>shorts</v>
      </c>
      <c r="S66" s="14">
        <f>(((Table1[[#This Row],[launched_at]]/60)/60)/24)+DATE(1970,1,1)</f>
        <v>41433.01829861111</v>
      </c>
      <c r="T66" s="14">
        <f t="shared" ref="T66:T129" si="1">(((I66/60)/60)/24)+DATE(1970,1,1)</f>
        <v>41463.01829861111</v>
      </c>
    </row>
    <row r="67" spans="1:20" ht="43.5" x14ac:dyDescent="0.35">
      <c r="A67">
        <v>65</v>
      </c>
      <c r="B67" s="1" t="s">
        <v>67</v>
      </c>
      <c r="C67" s="1" t="s">
        <v>4176</v>
      </c>
      <c r="D67" s="6">
        <v>7000</v>
      </c>
      <c r="E67" s="6">
        <v>7527</v>
      </c>
      <c r="F67" t="s">
        <v>8219</v>
      </c>
      <c r="G67" t="s">
        <v>8229</v>
      </c>
      <c r="H67" t="s">
        <v>8251</v>
      </c>
      <c r="I67">
        <v>1407736740</v>
      </c>
      <c r="J67">
        <v>1405453354</v>
      </c>
      <c r="K67" t="b">
        <v>0</v>
      </c>
      <c r="L67">
        <v>57</v>
      </c>
      <c r="M67" t="b">
        <v>1</v>
      </c>
      <c r="N67" t="s">
        <v>8266</v>
      </c>
      <c r="O67" s="16">
        <f>Table1[[#This Row],[pledged]]/Table1[[#This Row],[goal]]*100</f>
        <v>107.52857142857141</v>
      </c>
      <c r="P67" s="6">
        <f>IFERROR(Table1[[#This Row],[pledged]]/Table1[[#This Row],[backers_count]],0)</f>
        <v>132.05263157894737</v>
      </c>
      <c r="Q67" t="str">
        <f>LEFT(Table1[[#This Row],[Category and Sub-Category]],FIND("/",Table1[[#This Row],[Category and Sub-Category]])-1)</f>
        <v>film &amp; video</v>
      </c>
      <c r="R67" t="str">
        <f>RIGHT(Table1[[#This Row],[Category and Sub-Category]],LEN(Table1[[#This Row],[Category and Sub-Category]])-FIND("/",Table1[[#This Row],[Category and Sub-Category]]))</f>
        <v>shorts</v>
      </c>
      <c r="S67" s="14">
        <f>(((Table1[[#This Row],[launched_at]]/60)/60)/24)+DATE(1970,1,1)</f>
        <v>41835.821226851855</v>
      </c>
      <c r="T67" s="14">
        <f t="shared" si="1"/>
        <v>41862.249305555553</v>
      </c>
    </row>
    <row r="68" spans="1:20" ht="29" x14ac:dyDescent="0.35">
      <c r="A68">
        <v>66</v>
      </c>
      <c r="B68" s="1" t="s">
        <v>68</v>
      </c>
      <c r="C68" s="1" t="s">
        <v>4177</v>
      </c>
      <c r="D68" s="6">
        <v>2000</v>
      </c>
      <c r="E68" s="6">
        <v>2372</v>
      </c>
      <c r="F68" t="s">
        <v>8219</v>
      </c>
      <c r="G68" t="s">
        <v>8224</v>
      </c>
      <c r="H68" t="s">
        <v>8246</v>
      </c>
      <c r="I68">
        <v>1468873420</v>
      </c>
      <c r="J68">
        <v>1466281420</v>
      </c>
      <c r="K68" t="b">
        <v>0</v>
      </c>
      <c r="L68">
        <v>26</v>
      </c>
      <c r="M68" t="b">
        <v>1</v>
      </c>
      <c r="N68" t="s">
        <v>8266</v>
      </c>
      <c r="O68" s="16">
        <f>Table1[[#This Row],[pledged]]/Table1[[#This Row],[goal]]*100</f>
        <v>118.6</v>
      </c>
      <c r="P68" s="6">
        <f>IFERROR(Table1[[#This Row],[pledged]]/Table1[[#This Row],[backers_count]],0)</f>
        <v>91.230769230769226</v>
      </c>
      <c r="Q68" t="str">
        <f>LEFT(Table1[[#This Row],[Category and Sub-Category]],FIND("/",Table1[[#This Row],[Category and Sub-Category]])-1)</f>
        <v>film &amp; video</v>
      </c>
      <c r="R68" t="str">
        <f>RIGHT(Table1[[#This Row],[Category and Sub-Category]],LEN(Table1[[#This Row],[Category and Sub-Category]])-FIND("/",Table1[[#This Row],[Category and Sub-Category]]))</f>
        <v>shorts</v>
      </c>
      <c r="S68" s="14">
        <f>(((Table1[[#This Row],[launched_at]]/60)/60)/24)+DATE(1970,1,1)</f>
        <v>42539.849768518514</v>
      </c>
      <c r="T68" s="14">
        <f t="shared" si="1"/>
        <v>42569.849768518514</v>
      </c>
    </row>
    <row r="69" spans="1:20" ht="43.5" x14ac:dyDescent="0.35">
      <c r="A69">
        <v>67</v>
      </c>
      <c r="B69" s="1" t="s">
        <v>69</v>
      </c>
      <c r="C69" s="1" t="s">
        <v>4178</v>
      </c>
      <c r="D69" s="6">
        <v>2000</v>
      </c>
      <c r="E69" s="6">
        <v>2325</v>
      </c>
      <c r="F69" t="s">
        <v>8219</v>
      </c>
      <c r="G69" t="s">
        <v>8224</v>
      </c>
      <c r="H69" t="s">
        <v>8246</v>
      </c>
      <c r="I69">
        <v>1342360804</v>
      </c>
      <c r="J69">
        <v>1339768804</v>
      </c>
      <c r="K69" t="b">
        <v>0</v>
      </c>
      <c r="L69">
        <v>20</v>
      </c>
      <c r="M69" t="b">
        <v>1</v>
      </c>
      <c r="N69" t="s">
        <v>8266</v>
      </c>
      <c r="O69" s="16">
        <f>Table1[[#This Row],[pledged]]/Table1[[#This Row],[goal]]*100</f>
        <v>116.25000000000001</v>
      </c>
      <c r="P69" s="6">
        <f>IFERROR(Table1[[#This Row],[pledged]]/Table1[[#This Row],[backers_count]],0)</f>
        <v>116.25</v>
      </c>
      <c r="Q69" t="str">
        <f>LEFT(Table1[[#This Row],[Category and Sub-Category]],FIND("/",Table1[[#This Row],[Category and Sub-Category]])-1)</f>
        <v>film &amp; video</v>
      </c>
      <c r="R69" t="str">
        <f>RIGHT(Table1[[#This Row],[Category and Sub-Category]],LEN(Table1[[#This Row],[Category and Sub-Category]])-FIND("/",Table1[[#This Row],[Category and Sub-Category]]))</f>
        <v>shorts</v>
      </c>
      <c r="S69" s="14">
        <f>(((Table1[[#This Row],[launched_at]]/60)/60)/24)+DATE(1970,1,1)</f>
        <v>41075.583379629628</v>
      </c>
      <c r="T69" s="14">
        <f t="shared" si="1"/>
        <v>41105.583379629628</v>
      </c>
    </row>
    <row r="70" spans="1:20" ht="58" x14ac:dyDescent="0.35">
      <c r="A70">
        <v>68</v>
      </c>
      <c r="B70" s="1" t="s">
        <v>70</v>
      </c>
      <c r="C70" s="1" t="s">
        <v>4179</v>
      </c>
      <c r="D70" s="6">
        <v>600</v>
      </c>
      <c r="E70" s="6">
        <v>763</v>
      </c>
      <c r="F70" t="s">
        <v>8219</v>
      </c>
      <c r="G70" t="s">
        <v>8225</v>
      </c>
      <c r="H70" t="s">
        <v>8247</v>
      </c>
      <c r="I70">
        <v>1393162791</v>
      </c>
      <c r="J70">
        <v>1390570791</v>
      </c>
      <c r="K70" t="b">
        <v>0</v>
      </c>
      <c r="L70">
        <v>36</v>
      </c>
      <c r="M70" t="b">
        <v>1</v>
      </c>
      <c r="N70" t="s">
        <v>8266</v>
      </c>
      <c r="O70" s="16">
        <f>Table1[[#This Row],[pledged]]/Table1[[#This Row],[goal]]*100</f>
        <v>127.16666666666667</v>
      </c>
      <c r="P70" s="6">
        <f>IFERROR(Table1[[#This Row],[pledged]]/Table1[[#This Row],[backers_count]],0)</f>
        <v>21.194444444444443</v>
      </c>
      <c r="Q70" t="str">
        <f>LEFT(Table1[[#This Row],[Category and Sub-Category]],FIND("/",Table1[[#This Row],[Category and Sub-Category]])-1)</f>
        <v>film &amp; video</v>
      </c>
      <c r="R70" t="str">
        <f>RIGHT(Table1[[#This Row],[Category and Sub-Category]],LEN(Table1[[#This Row],[Category and Sub-Category]])-FIND("/",Table1[[#This Row],[Category and Sub-Category]]))</f>
        <v>shorts</v>
      </c>
      <c r="S70" s="14">
        <f>(((Table1[[#This Row],[launched_at]]/60)/60)/24)+DATE(1970,1,1)</f>
        <v>41663.569340277776</v>
      </c>
      <c r="T70" s="14">
        <f t="shared" si="1"/>
        <v>41693.569340277776</v>
      </c>
    </row>
    <row r="71" spans="1:20" ht="43.5" x14ac:dyDescent="0.35">
      <c r="A71">
        <v>69</v>
      </c>
      <c r="B71" s="1" t="s">
        <v>71</v>
      </c>
      <c r="C71" s="1" t="s">
        <v>4180</v>
      </c>
      <c r="D71" s="6">
        <v>10000</v>
      </c>
      <c r="E71" s="6">
        <v>11094.23</v>
      </c>
      <c r="F71" t="s">
        <v>8219</v>
      </c>
      <c r="G71" t="s">
        <v>8224</v>
      </c>
      <c r="H71" t="s">
        <v>8246</v>
      </c>
      <c r="I71">
        <v>1317538740</v>
      </c>
      <c r="J71">
        <v>1314765025</v>
      </c>
      <c r="K71" t="b">
        <v>0</v>
      </c>
      <c r="L71">
        <v>178</v>
      </c>
      <c r="M71" t="b">
        <v>1</v>
      </c>
      <c r="N71" t="s">
        <v>8266</v>
      </c>
      <c r="O71" s="16">
        <f>Table1[[#This Row],[pledged]]/Table1[[#This Row],[goal]]*100</f>
        <v>110.9423</v>
      </c>
      <c r="P71" s="6">
        <f>IFERROR(Table1[[#This Row],[pledged]]/Table1[[#This Row],[backers_count]],0)</f>
        <v>62.327134831460668</v>
      </c>
      <c r="Q71" t="str">
        <f>LEFT(Table1[[#This Row],[Category and Sub-Category]],FIND("/",Table1[[#This Row],[Category and Sub-Category]])-1)</f>
        <v>film &amp; video</v>
      </c>
      <c r="R71" t="str">
        <f>RIGHT(Table1[[#This Row],[Category and Sub-Category]],LEN(Table1[[#This Row],[Category and Sub-Category]])-FIND("/",Table1[[#This Row],[Category and Sub-Category]]))</f>
        <v>shorts</v>
      </c>
      <c r="S71" s="14">
        <f>(((Table1[[#This Row],[launched_at]]/60)/60)/24)+DATE(1970,1,1)</f>
        <v>40786.187789351854</v>
      </c>
      <c r="T71" s="14">
        <f t="shared" si="1"/>
        <v>40818.290972222225</v>
      </c>
    </row>
    <row r="72" spans="1:20" ht="43.5" x14ac:dyDescent="0.35">
      <c r="A72">
        <v>70</v>
      </c>
      <c r="B72" s="1" t="s">
        <v>72</v>
      </c>
      <c r="C72" s="1" t="s">
        <v>4181</v>
      </c>
      <c r="D72" s="6">
        <v>500</v>
      </c>
      <c r="E72" s="6">
        <v>636</v>
      </c>
      <c r="F72" t="s">
        <v>8219</v>
      </c>
      <c r="G72" t="s">
        <v>8224</v>
      </c>
      <c r="H72" t="s">
        <v>8246</v>
      </c>
      <c r="I72">
        <v>1315171845</v>
      </c>
      <c r="J72">
        <v>1309987845</v>
      </c>
      <c r="K72" t="b">
        <v>0</v>
      </c>
      <c r="L72">
        <v>17</v>
      </c>
      <c r="M72" t="b">
        <v>1</v>
      </c>
      <c r="N72" t="s">
        <v>8266</v>
      </c>
      <c r="O72" s="16">
        <f>Table1[[#This Row],[pledged]]/Table1[[#This Row],[goal]]*100</f>
        <v>127.2</v>
      </c>
      <c r="P72" s="6">
        <f>IFERROR(Table1[[#This Row],[pledged]]/Table1[[#This Row],[backers_count]],0)</f>
        <v>37.411764705882355</v>
      </c>
      <c r="Q72" t="str">
        <f>LEFT(Table1[[#This Row],[Category and Sub-Category]],FIND("/",Table1[[#This Row],[Category and Sub-Category]])-1)</f>
        <v>film &amp; video</v>
      </c>
      <c r="R72" t="str">
        <f>RIGHT(Table1[[#This Row],[Category and Sub-Category]],LEN(Table1[[#This Row],[Category and Sub-Category]])-FIND("/",Table1[[#This Row],[Category and Sub-Category]]))</f>
        <v>shorts</v>
      </c>
      <c r="S72" s="14">
        <f>(((Table1[[#This Row],[launched_at]]/60)/60)/24)+DATE(1970,1,1)</f>
        <v>40730.896354166667</v>
      </c>
      <c r="T72" s="14">
        <f t="shared" si="1"/>
        <v>40790.896354166667</v>
      </c>
    </row>
    <row r="73" spans="1:20" ht="43.5" x14ac:dyDescent="0.35">
      <c r="A73">
        <v>71</v>
      </c>
      <c r="B73" s="1" t="s">
        <v>73</v>
      </c>
      <c r="C73" s="1" t="s">
        <v>4182</v>
      </c>
      <c r="D73" s="6">
        <v>1800</v>
      </c>
      <c r="E73" s="6">
        <v>2231</v>
      </c>
      <c r="F73" t="s">
        <v>8219</v>
      </c>
      <c r="G73" t="s">
        <v>8224</v>
      </c>
      <c r="H73" t="s">
        <v>8246</v>
      </c>
      <c r="I73">
        <v>1338186657</v>
      </c>
      <c r="J73">
        <v>1333002657</v>
      </c>
      <c r="K73" t="b">
        <v>0</v>
      </c>
      <c r="L73">
        <v>32</v>
      </c>
      <c r="M73" t="b">
        <v>1</v>
      </c>
      <c r="N73" t="s">
        <v>8266</v>
      </c>
      <c r="O73" s="16">
        <f>Table1[[#This Row],[pledged]]/Table1[[#This Row],[goal]]*100</f>
        <v>123.94444444444443</v>
      </c>
      <c r="P73" s="6">
        <f>IFERROR(Table1[[#This Row],[pledged]]/Table1[[#This Row],[backers_count]],0)</f>
        <v>69.71875</v>
      </c>
      <c r="Q73" t="str">
        <f>LEFT(Table1[[#This Row],[Category and Sub-Category]],FIND("/",Table1[[#This Row],[Category and Sub-Category]])-1)</f>
        <v>film &amp; video</v>
      </c>
      <c r="R73" t="str">
        <f>RIGHT(Table1[[#This Row],[Category and Sub-Category]],LEN(Table1[[#This Row],[Category and Sub-Category]])-FIND("/",Table1[[#This Row],[Category and Sub-Category]]))</f>
        <v>shorts</v>
      </c>
      <c r="S73" s="14">
        <f>(((Table1[[#This Row],[launched_at]]/60)/60)/24)+DATE(1970,1,1)</f>
        <v>40997.271493055552</v>
      </c>
      <c r="T73" s="14">
        <f t="shared" si="1"/>
        <v>41057.271493055552</v>
      </c>
    </row>
    <row r="74" spans="1:20" ht="43.5" x14ac:dyDescent="0.35">
      <c r="A74">
        <v>72</v>
      </c>
      <c r="B74" s="1" t="s">
        <v>74</v>
      </c>
      <c r="C74" s="1" t="s">
        <v>4183</v>
      </c>
      <c r="D74" s="6">
        <v>2200</v>
      </c>
      <c r="E74" s="6">
        <v>2385</v>
      </c>
      <c r="F74" t="s">
        <v>8219</v>
      </c>
      <c r="G74" t="s">
        <v>8224</v>
      </c>
      <c r="H74" t="s">
        <v>8246</v>
      </c>
      <c r="I74">
        <v>1352937600</v>
      </c>
      <c r="J74">
        <v>1351210481</v>
      </c>
      <c r="K74" t="b">
        <v>0</v>
      </c>
      <c r="L74">
        <v>41</v>
      </c>
      <c r="M74" t="b">
        <v>1</v>
      </c>
      <c r="N74" t="s">
        <v>8266</v>
      </c>
      <c r="O74" s="16">
        <f>Table1[[#This Row],[pledged]]/Table1[[#This Row],[goal]]*100</f>
        <v>108.40909090909091</v>
      </c>
      <c r="P74" s="6">
        <f>IFERROR(Table1[[#This Row],[pledged]]/Table1[[#This Row],[backers_count]],0)</f>
        <v>58.170731707317074</v>
      </c>
      <c r="Q74" t="str">
        <f>LEFT(Table1[[#This Row],[Category and Sub-Category]],FIND("/",Table1[[#This Row],[Category and Sub-Category]])-1)</f>
        <v>film &amp; video</v>
      </c>
      <c r="R74" t="str">
        <f>RIGHT(Table1[[#This Row],[Category and Sub-Category]],LEN(Table1[[#This Row],[Category and Sub-Category]])-FIND("/",Table1[[#This Row],[Category and Sub-Category]]))</f>
        <v>shorts</v>
      </c>
      <c r="S74" s="14">
        <f>(((Table1[[#This Row],[launched_at]]/60)/60)/24)+DATE(1970,1,1)</f>
        <v>41208.010196759256</v>
      </c>
      <c r="T74" s="14">
        <f t="shared" si="1"/>
        <v>41228</v>
      </c>
    </row>
    <row r="75" spans="1:20" ht="43.5" x14ac:dyDescent="0.35">
      <c r="A75">
        <v>73</v>
      </c>
      <c r="B75" s="1" t="s">
        <v>75</v>
      </c>
      <c r="C75" s="1" t="s">
        <v>4184</v>
      </c>
      <c r="D75" s="6">
        <v>900</v>
      </c>
      <c r="E75" s="6">
        <v>900</v>
      </c>
      <c r="F75" t="s">
        <v>8219</v>
      </c>
      <c r="G75" t="s">
        <v>8224</v>
      </c>
      <c r="H75" t="s">
        <v>8246</v>
      </c>
      <c r="I75">
        <v>1304395140</v>
      </c>
      <c r="J75">
        <v>1297620584</v>
      </c>
      <c r="K75" t="b">
        <v>0</v>
      </c>
      <c r="L75">
        <v>18</v>
      </c>
      <c r="M75" t="b">
        <v>1</v>
      </c>
      <c r="N75" t="s">
        <v>8266</v>
      </c>
      <c r="O75" s="16">
        <f>Table1[[#This Row],[pledged]]/Table1[[#This Row],[goal]]*100</f>
        <v>100</v>
      </c>
      <c r="P75" s="6">
        <f>IFERROR(Table1[[#This Row],[pledged]]/Table1[[#This Row],[backers_count]],0)</f>
        <v>50</v>
      </c>
      <c r="Q75" t="str">
        <f>LEFT(Table1[[#This Row],[Category and Sub-Category]],FIND("/",Table1[[#This Row],[Category and Sub-Category]])-1)</f>
        <v>film &amp; video</v>
      </c>
      <c r="R75" t="str">
        <f>RIGHT(Table1[[#This Row],[Category and Sub-Category]],LEN(Table1[[#This Row],[Category and Sub-Category]])-FIND("/",Table1[[#This Row],[Category and Sub-Category]]))</f>
        <v>shorts</v>
      </c>
      <c r="S75" s="14">
        <f>(((Table1[[#This Row],[launched_at]]/60)/60)/24)+DATE(1970,1,1)</f>
        <v>40587.75675925926</v>
      </c>
      <c r="T75" s="14">
        <f t="shared" si="1"/>
        <v>40666.165972222225</v>
      </c>
    </row>
    <row r="76" spans="1:20" ht="43.5" x14ac:dyDescent="0.35">
      <c r="A76">
        <v>74</v>
      </c>
      <c r="B76" s="1" t="s">
        <v>76</v>
      </c>
      <c r="C76" s="1" t="s">
        <v>4185</v>
      </c>
      <c r="D76" s="6">
        <v>500</v>
      </c>
      <c r="E76" s="6">
        <v>564.66</v>
      </c>
      <c r="F76" t="s">
        <v>8219</v>
      </c>
      <c r="G76" t="s">
        <v>8230</v>
      </c>
      <c r="H76" t="s">
        <v>8249</v>
      </c>
      <c r="I76">
        <v>1453376495</v>
      </c>
      <c r="J76">
        <v>1450784495</v>
      </c>
      <c r="K76" t="b">
        <v>0</v>
      </c>
      <c r="L76">
        <v>29</v>
      </c>
      <c r="M76" t="b">
        <v>1</v>
      </c>
      <c r="N76" t="s">
        <v>8266</v>
      </c>
      <c r="O76" s="16">
        <f>Table1[[#This Row],[pledged]]/Table1[[#This Row],[goal]]*100</f>
        <v>112.93199999999999</v>
      </c>
      <c r="P76" s="6">
        <f>IFERROR(Table1[[#This Row],[pledged]]/Table1[[#This Row],[backers_count]],0)</f>
        <v>19.471034482758618</v>
      </c>
      <c r="Q76" t="str">
        <f>LEFT(Table1[[#This Row],[Category and Sub-Category]],FIND("/",Table1[[#This Row],[Category and Sub-Category]])-1)</f>
        <v>film &amp; video</v>
      </c>
      <c r="R76" t="str">
        <f>RIGHT(Table1[[#This Row],[Category and Sub-Category]],LEN(Table1[[#This Row],[Category and Sub-Category]])-FIND("/",Table1[[#This Row],[Category and Sub-Category]]))</f>
        <v>shorts</v>
      </c>
      <c r="S76" s="14">
        <f>(((Table1[[#This Row],[launched_at]]/60)/60)/24)+DATE(1970,1,1)</f>
        <v>42360.487210648149</v>
      </c>
      <c r="T76" s="14">
        <f t="shared" si="1"/>
        <v>42390.487210648149</v>
      </c>
    </row>
    <row r="77" spans="1:20" ht="43.5" x14ac:dyDescent="0.35">
      <c r="A77">
        <v>75</v>
      </c>
      <c r="B77" s="1" t="s">
        <v>77</v>
      </c>
      <c r="C77" s="1" t="s">
        <v>4186</v>
      </c>
      <c r="D77" s="6">
        <v>3500</v>
      </c>
      <c r="E77" s="6">
        <v>4040</v>
      </c>
      <c r="F77" t="s">
        <v>8219</v>
      </c>
      <c r="G77" t="s">
        <v>8224</v>
      </c>
      <c r="H77" t="s">
        <v>8246</v>
      </c>
      <c r="I77">
        <v>1366693272</v>
      </c>
      <c r="J77">
        <v>1364101272</v>
      </c>
      <c r="K77" t="b">
        <v>0</v>
      </c>
      <c r="L77">
        <v>47</v>
      </c>
      <c r="M77" t="b">
        <v>1</v>
      </c>
      <c r="N77" t="s">
        <v>8266</v>
      </c>
      <c r="O77" s="16">
        <f>Table1[[#This Row],[pledged]]/Table1[[#This Row],[goal]]*100</f>
        <v>115.42857142857143</v>
      </c>
      <c r="P77" s="6">
        <f>IFERROR(Table1[[#This Row],[pledged]]/Table1[[#This Row],[backers_count]],0)</f>
        <v>85.957446808510639</v>
      </c>
      <c r="Q77" t="str">
        <f>LEFT(Table1[[#This Row],[Category and Sub-Category]],FIND("/",Table1[[#This Row],[Category and Sub-Category]])-1)</f>
        <v>film &amp; video</v>
      </c>
      <c r="R77" t="str">
        <f>RIGHT(Table1[[#This Row],[Category and Sub-Category]],LEN(Table1[[#This Row],[Category and Sub-Category]])-FIND("/",Table1[[#This Row],[Category and Sub-Category]]))</f>
        <v>shorts</v>
      </c>
      <c r="S77" s="14">
        <f>(((Table1[[#This Row],[launched_at]]/60)/60)/24)+DATE(1970,1,1)</f>
        <v>41357.209166666667</v>
      </c>
      <c r="T77" s="14">
        <f t="shared" si="1"/>
        <v>41387.209166666667</v>
      </c>
    </row>
    <row r="78" spans="1:20" ht="43.5" x14ac:dyDescent="0.35">
      <c r="A78">
        <v>76</v>
      </c>
      <c r="B78" s="1" t="s">
        <v>78</v>
      </c>
      <c r="C78" s="1" t="s">
        <v>4187</v>
      </c>
      <c r="D78" s="6">
        <v>300</v>
      </c>
      <c r="E78" s="6">
        <v>460</v>
      </c>
      <c r="F78" t="s">
        <v>8219</v>
      </c>
      <c r="G78" t="s">
        <v>8224</v>
      </c>
      <c r="H78" t="s">
        <v>8246</v>
      </c>
      <c r="I78">
        <v>1325007358</v>
      </c>
      <c r="J78">
        <v>1319819758</v>
      </c>
      <c r="K78" t="b">
        <v>0</v>
      </c>
      <c r="L78">
        <v>15</v>
      </c>
      <c r="M78" t="b">
        <v>1</v>
      </c>
      <c r="N78" t="s">
        <v>8266</v>
      </c>
      <c r="O78" s="16">
        <f>Table1[[#This Row],[pledged]]/Table1[[#This Row],[goal]]*100</f>
        <v>153.33333333333334</v>
      </c>
      <c r="P78" s="6">
        <f>IFERROR(Table1[[#This Row],[pledged]]/Table1[[#This Row],[backers_count]],0)</f>
        <v>30.666666666666668</v>
      </c>
      <c r="Q78" t="str">
        <f>LEFT(Table1[[#This Row],[Category and Sub-Category]],FIND("/",Table1[[#This Row],[Category and Sub-Category]])-1)</f>
        <v>film &amp; video</v>
      </c>
      <c r="R78" t="str">
        <f>RIGHT(Table1[[#This Row],[Category and Sub-Category]],LEN(Table1[[#This Row],[Category and Sub-Category]])-FIND("/",Table1[[#This Row],[Category and Sub-Category]]))</f>
        <v>shorts</v>
      </c>
      <c r="S78" s="14">
        <f>(((Table1[[#This Row],[launched_at]]/60)/60)/24)+DATE(1970,1,1)</f>
        <v>40844.691643518519</v>
      </c>
      <c r="T78" s="14">
        <f t="shared" si="1"/>
        <v>40904.733310185184</v>
      </c>
    </row>
    <row r="79" spans="1:20" ht="43.5" x14ac:dyDescent="0.35">
      <c r="A79">
        <v>77</v>
      </c>
      <c r="B79" s="1" t="s">
        <v>79</v>
      </c>
      <c r="C79" s="1" t="s">
        <v>4188</v>
      </c>
      <c r="D79" s="6">
        <v>400</v>
      </c>
      <c r="E79" s="6">
        <v>1570</v>
      </c>
      <c r="F79" t="s">
        <v>8219</v>
      </c>
      <c r="G79" t="s">
        <v>8224</v>
      </c>
      <c r="H79" t="s">
        <v>8246</v>
      </c>
      <c r="I79">
        <v>1337569140</v>
      </c>
      <c r="J79">
        <v>1332991717</v>
      </c>
      <c r="K79" t="b">
        <v>0</v>
      </c>
      <c r="L79">
        <v>26</v>
      </c>
      <c r="M79" t="b">
        <v>1</v>
      </c>
      <c r="N79" t="s">
        <v>8266</v>
      </c>
      <c r="O79" s="16">
        <f>Table1[[#This Row],[pledged]]/Table1[[#This Row],[goal]]*100</f>
        <v>392.5</v>
      </c>
      <c r="P79" s="6">
        <f>IFERROR(Table1[[#This Row],[pledged]]/Table1[[#This Row],[backers_count]],0)</f>
        <v>60.384615384615387</v>
      </c>
      <c r="Q79" t="str">
        <f>LEFT(Table1[[#This Row],[Category and Sub-Category]],FIND("/",Table1[[#This Row],[Category and Sub-Category]])-1)</f>
        <v>film &amp; video</v>
      </c>
      <c r="R79" t="str">
        <f>RIGHT(Table1[[#This Row],[Category and Sub-Category]],LEN(Table1[[#This Row],[Category and Sub-Category]])-FIND("/",Table1[[#This Row],[Category and Sub-Category]]))</f>
        <v>shorts</v>
      </c>
      <c r="S79" s="14">
        <f>(((Table1[[#This Row],[launched_at]]/60)/60)/24)+DATE(1970,1,1)</f>
        <v>40997.144872685189</v>
      </c>
      <c r="T79" s="14">
        <f t="shared" si="1"/>
        <v>41050.124305555553</v>
      </c>
    </row>
    <row r="80" spans="1:20" ht="87" x14ac:dyDescent="0.35">
      <c r="A80">
        <v>78</v>
      </c>
      <c r="B80" s="1" t="s">
        <v>80</v>
      </c>
      <c r="C80" s="1" t="s">
        <v>4189</v>
      </c>
      <c r="D80" s="6">
        <v>50</v>
      </c>
      <c r="E80" s="6">
        <v>1351</v>
      </c>
      <c r="F80" t="s">
        <v>8219</v>
      </c>
      <c r="G80" t="s">
        <v>8230</v>
      </c>
      <c r="H80" t="s">
        <v>8249</v>
      </c>
      <c r="I80">
        <v>1472751121</v>
      </c>
      <c r="J80">
        <v>1471887121</v>
      </c>
      <c r="K80" t="b">
        <v>0</v>
      </c>
      <c r="L80">
        <v>35</v>
      </c>
      <c r="M80" t="b">
        <v>1</v>
      </c>
      <c r="N80" t="s">
        <v>8266</v>
      </c>
      <c r="O80" s="16">
        <f>Table1[[#This Row],[pledged]]/Table1[[#This Row],[goal]]*100</f>
        <v>2702</v>
      </c>
      <c r="P80" s="6">
        <f>IFERROR(Table1[[#This Row],[pledged]]/Table1[[#This Row],[backers_count]],0)</f>
        <v>38.6</v>
      </c>
      <c r="Q80" t="str">
        <f>LEFT(Table1[[#This Row],[Category and Sub-Category]],FIND("/",Table1[[#This Row],[Category and Sub-Category]])-1)</f>
        <v>film &amp; video</v>
      </c>
      <c r="R80" t="str">
        <f>RIGHT(Table1[[#This Row],[Category and Sub-Category]],LEN(Table1[[#This Row],[Category and Sub-Category]])-FIND("/",Table1[[#This Row],[Category and Sub-Category]]))</f>
        <v>shorts</v>
      </c>
      <c r="S80" s="14">
        <f>(((Table1[[#This Row],[launched_at]]/60)/60)/24)+DATE(1970,1,1)</f>
        <v>42604.730567129634</v>
      </c>
      <c r="T80" s="14">
        <f t="shared" si="1"/>
        <v>42614.730567129634</v>
      </c>
    </row>
    <row r="81" spans="1:20" ht="43.5" x14ac:dyDescent="0.35">
      <c r="A81">
        <v>79</v>
      </c>
      <c r="B81" s="1" t="s">
        <v>81</v>
      </c>
      <c r="C81" s="1" t="s">
        <v>4190</v>
      </c>
      <c r="D81" s="6">
        <v>1300</v>
      </c>
      <c r="E81" s="6">
        <v>1651</v>
      </c>
      <c r="F81" t="s">
        <v>8219</v>
      </c>
      <c r="G81" t="s">
        <v>8225</v>
      </c>
      <c r="H81" t="s">
        <v>8247</v>
      </c>
      <c r="I81">
        <v>1398451093</v>
      </c>
      <c r="J81">
        <v>1395859093</v>
      </c>
      <c r="K81" t="b">
        <v>0</v>
      </c>
      <c r="L81">
        <v>41</v>
      </c>
      <c r="M81" t="b">
        <v>1</v>
      </c>
      <c r="N81" t="s">
        <v>8266</v>
      </c>
      <c r="O81" s="16">
        <f>Table1[[#This Row],[pledged]]/Table1[[#This Row],[goal]]*100</f>
        <v>127</v>
      </c>
      <c r="P81" s="6">
        <f>IFERROR(Table1[[#This Row],[pledged]]/Table1[[#This Row],[backers_count]],0)</f>
        <v>40.268292682926827</v>
      </c>
      <c r="Q81" t="str">
        <f>LEFT(Table1[[#This Row],[Category and Sub-Category]],FIND("/",Table1[[#This Row],[Category and Sub-Category]])-1)</f>
        <v>film &amp; video</v>
      </c>
      <c r="R81" t="str">
        <f>RIGHT(Table1[[#This Row],[Category and Sub-Category]],LEN(Table1[[#This Row],[Category and Sub-Category]])-FIND("/",Table1[[#This Row],[Category and Sub-Category]]))</f>
        <v>shorts</v>
      </c>
      <c r="S81" s="14">
        <f>(((Table1[[#This Row],[launched_at]]/60)/60)/24)+DATE(1970,1,1)</f>
        <v>41724.776539351849</v>
      </c>
      <c r="T81" s="14">
        <f t="shared" si="1"/>
        <v>41754.776539351849</v>
      </c>
    </row>
    <row r="82" spans="1:20" ht="43.5" x14ac:dyDescent="0.35">
      <c r="A82">
        <v>80</v>
      </c>
      <c r="B82" s="1" t="s">
        <v>82</v>
      </c>
      <c r="C82" s="1" t="s">
        <v>4191</v>
      </c>
      <c r="D82" s="6">
        <v>12000</v>
      </c>
      <c r="E82" s="6">
        <v>12870</v>
      </c>
      <c r="F82" t="s">
        <v>8219</v>
      </c>
      <c r="G82" t="s">
        <v>8224</v>
      </c>
      <c r="H82" t="s">
        <v>8246</v>
      </c>
      <c r="I82">
        <v>1386640856</v>
      </c>
      <c r="J82">
        <v>1383616856</v>
      </c>
      <c r="K82" t="b">
        <v>0</v>
      </c>
      <c r="L82">
        <v>47</v>
      </c>
      <c r="M82" t="b">
        <v>1</v>
      </c>
      <c r="N82" t="s">
        <v>8266</v>
      </c>
      <c r="O82" s="16">
        <f>Table1[[#This Row],[pledged]]/Table1[[#This Row],[goal]]*100</f>
        <v>107.25</v>
      </c>
      <c r="P82" s="6">
        <f>IFERROR(Table1[[#This Row],[pledged]]/Table1[[#This Row],[backers_count]],0)</f>
        <v>273.82978723404256</v>
      </c>
      <c r="Q82" t="str">
        <f>LEFT(Table1[[#This Row],[Category and Sub-Category]],FIND("/",Table1[[#This Row],[Category and Sub-Category]])-1)</f>
        <v>film &amp; video</v>
      </c>
      <c r="R82" t="str">
        <f>RIGHT(Table1[[#This Row],[Category and Sub-Category]],LEN(Table1[[#This Row],[Category and Sub-Category]])-FIND("/",Table1[[#This Row],[Category and Sub-Category]]))</f>
        <v>shorts</v>
      </c>
      <c r="S82" s="14">
        <f>(((Table1[[#This Row],[launched_at]]/60)/60)/24)+DATE(1970,1,1)</f>
        <v>41583.083981481483</v>
      </c>
      <c r="T82" s="14">
        <f t="shared" si="1"/>
        <v>41618.083981481483</v>
      </c>
    </row>
    <row r="83" spans="1:20" ht="43.5" x14ac:dyDescent="0.35">
      <c r="A83">
        <v>81</v>
      </c>
      <c r="B83" s="1" t="s">
        <v>83</v>
      </c>
      <c r="C83" s="1" t="s">
        <v>4192</v>
      </c>
      <c r="D83" s="6">
        <v>750</v>
      </c>
      <c r="E83" s="6">
        <v>1485</v>
      </c>
      <c r="F83" t="s">
        <v>8219</v>
      </c>
      <c r="G83" t="s">
        <v>8224</v>
      </c>
      <c r="H83" t="s">
        <v>8246</v>
      </c>
      <c r="I83">
        <v>1342234920</v>
      </c>
      <c r="J83">
        <v>1341892127</v>
      </c>
      <c r="K83" t="b">
        <v>0</v>
      </c>
      <c r="L83">
        <v>28</v>
      </c>
      <c r="M83" t="b">
        <v>1</v>
      </c>
      <c r="N83" t="s">
        <v>8266</v>
      </c>
      <c r="O83" s="16">
        <f>Table1[[#This Row],[pledged]]/Table1[[#This Row],[goal]]*100</f>
        <v>198</v>
      </c>
      <c r="P83" s="6">
        <f>IFERROR(Table1[[#This Row],[pledged]]/Table1[[#This Row],[backers_count]],0)</f>
        <v>53.035714285714285</v>
      </c>
      <c r="Q83" t="str">
        <f>LEFT(Table1[[#This Row],[Category and Sub-Category]],FIND("/",Table1[[#This Row],[Category and Sub-Category]])-1)</f>
        <v>film &amp; video</v>
      </c>
      <c r="R83" t="str">
        <f>RIGHT(Table1[[#This Row],[Category and Sub-Category]],LEN(Table1[[#This Row],[Category and Sub-Category]])-FIND("/",Table1[[#This Row],[Category and Sub-Category]]))</f>
        <v>shorts</v>
      </c>
      <c r="S83" s="14">
        <f>(((Table1[[#This Row],[launched_at]]/60)/60)/24)+DATE(1970,1,1)</f>
        <v>41100.158877314818</v>
      </c>
      <c r="T83" s="14">
        <f t="shared" si="1"/>
        <v>41104.126388888886</v>
      </c>
    </row>
    <row r="84" spans="1:20" ht="43.5" x14ac:dyDescent="0.35">
      <c r="A84">
        <v>82</v>
      </c>
      <c r="B84" s="1" t="s">
        <v>84</v>
      </c>
      <c r="C84" s="1" t="s">
        <v>4193</v>
      </c>
      <c r="D84" s="6">
        <v>4000</v>
      </c>
      <c r="E84" s="6">
        <v>4000.5</v>
      </c>
      <c r="F84" t="s">
        <v>8219</v>
      </c>
      <c r="G84" t="s">
        <v>8224</v>
      </c>
      <c r="H84" t="s">
        <v>8246</v>
      </c>
      <c r="I84">
        <v>1318189261</v>
      </c>
      <c r="J84">
        <v>1315597261</v>
      </c>
      <c r="K84" t="b">
        <v>0</v>
      </c>
      <c r="L84">
        <v>100</v>
      </c>
      <c r="M84" t="b">
        <v>1</v>
      </c>
      <c r="N84" t="s">
        <v>8266</v>
      </c>
      <c r="O84" s="16">
        <f>Table1[[#This Row],[pledged]]/Table1[[#This Row],[goal]]*100</f>
        <v>100.01249999999999</v>
      </c>
      <c r="P84" s="6">
        <f>IFERROR(Table1[[#This Row],[pledged]]/Table1[[#This Row],[backers_count]],0)</f>
        <v>40.005000000000003</v>
      </c>
      <c r="Q84" t="str">
        <f>LEFT(Table1[[#This Row],[Category and Sub-Category]],FIND("/",Table1[[#This Row],[Category and Sub-Category]])-1)</f>
        <v>film &amp; video</v>
      </c>
      <c r="R84" t="str">
        <f>RIGHT(Table1[[#This Row],[Category and Sub-Category]],LEN(Table1[[#This Row],[Category and Sub-Category]])-FIND("/",Table1[[#This Row],[Category and Sub-Category]]))</f>
        <v>shorts</v>
      </c>
      <c r="S84" s="14">
        <f>(((Table1[[#This Row],[launched_at]]/60)/60)/24)+DATE(1970,1,1)</f>
        <v>40795.820150462961</v>
      </c>
      <c r="T84" s="14">
        <f t="shared" si="1"/>
        <v>40825.820150462961</v>
      </c>
    </row>
    <row r="85" spans="1:20" ht="43.5" x14ac:dyDescent="0.35">
      <c r="A85">
        <v>83</v>
      </c>
      <c r="B85" s="1" t="s">
        <v>85</v>
      </c>
      <c r="C85" s="1" t="s">
        <v>4194</v>
      </c>
      <c r="D85" s="6">
        <v>200</v>
      </c>
      <c r="E85" s="6">
        <v>205</v>
      </c>
      <c r="F85" t="s">
        <v>8219</v>
      </c>
      <c r="G85" t="s">
        <v>8225</v>
      </c>
      <c r="H85" t="s">
        <v>8247</v>
      </c>
      <c r="I85">
        <v>1424604600</v>
      </c>
      <c r="J85">
        <v>1423320389</v>
      </c>
      <c r="K85" t="b">
        <v>0</v>
      </c>
      <c r="L85">
        <v>13</v>
      </c>
      <c r="M85" t="b">
        <v>1</v>
      </c>
      <c r="N85" t="s">
        <v>8266</v>
      </c>
      <c r="O85" s="16">
        <f>Table1[[#This Row],[pledged]]/Table1[[#This Row],[goal]]*100</f>
        <v>102.49999999999999</v>
      </c>
      <c r="P85" s="6">
        <f>IFERROR(Table1[[#This Row],[pledged]]/Table1[[#This Row],[backers_count]],0)</f>
        <v>15.76923076923077</v>
      </c>
      <c r="Q85" t="str">
        <f>LEFT(Table1[[#This Row],[Category and Sub-Category]],FIND("/",Table1[[#This Row],[Category and Sub-Category]])-1)</f>
        <v>film &amp; video</v>
      </c>
      <c r="R85" t="str">
        <f>RIGHT(Table1[[#This Row],[Category and Sub-Category]],LEN(Table1[[#This Row],[Category and Sub-Category]])-FIND("/",Table1[[#This Row],[Category and Sub-Category]]))</f>
        <v>shorts</v>
      </c>
      <c r="S85" s="14">
        <f>(((Table1[[#This Row],[launched_at]]/60)/60)/24)+DATE(1970,1,1)</f>
        <v>42042.615613425922</v>
      </c>
      <c r="T85" s="14">
        <f t="shared" si="1"/>
        <v>42057.479166666672</v>
      </c>
    </row>
    <row r="86" spans="1:20" ht="43.5" x14ac:dyDescent="0.35">
      <c r="A86">
        <v>84</v>
      </c>
      <c r="B86" s="1" t="s">
        <v>86</v>
      </c>
      <c r="C86" s="1" t="s">
        <v>4195</v>
      </c>
      <c r="D86" s="6">
        <v>500</v>
      </c>
      <c r="E86" s="6">
        <v>500</v>
      </c>
      <c r="F86" t="s">
        <v>8219</v>
      </c>
      <c r="G86" t="s">
        <v>8224</v>
      </c>
      <c r="H86" t="s">
        <v>8246</v>
      </c>
      <c r="I86">
        <v>1305483086</v>
      </c>
      <c r="J86">
        <v>1302891086</v>
      </c>
      <c r="K86" t="b">
        <v>0</v>
      </c>
      <c r="L86">
        <v>7</v>
      </c>
      <c r="M86" t="b">
        <v>1</v>
      </c>
      <c r="N86" t="s">
        <v>8266</v>
      </c>
      <c r="O86" s="16">
        <f>Table1[[#This Row],[pledged]]/Table1[[#This Row],[goal]]*100</f>
        <v>100</v>
      </c>
      <c r="P86" s="6">
        <f>IFERROR(Table1[[#This Row],[pledged]]/Table1[[#This Row],[backers_count]],0)</f>
        <v>71.428571428571431</v>
      </c>
      <c r="Q86" t="str">
        <f>LEFT(Table1[[#This Row],[Category and Sub-Category]],FIND("/",Table1[[#This Row],[Category and Sub-Category]])-1)</f>
        <v>film &amp; video</v>
      </c>
      <c r="R86" t="str">
        <f>RIGHT(Table1[[#This Row],[Category and Sub-Category]],LEN(Table1[[#This Row],[Category and Sub-Category]])-FIND("/",Table1[[#This Row],[Category and Sub-Category]]))</f>
        <v>shorts</v>
      </c>
      <c r="S86" s="14">
        <f>(((Table1[[#This Row],[launched_at]]/60)/60)/24)+DATE(1970,1,1)</f>
        <v>40648.757939814815</v>
      </c>
      <c r="T86" s="14">
        <f t="shared" si="1"/>
        <v>40678.757939814815</v>
      </c>
    </row>
    <row r="87" spans="1:20" ht="43.5" x14ac:dyDescent="0.35">
      <c r="A87">
        <v>85</v>
      </c>
      <c r="B87" s="1" t="s">
        <v>87</v>
      </c>
      <c r="C87" s="1" t="s">
        <v>4196</v>
      </c>
      <c r="D87" s="6">
        <v>1200</v>
      </c>
      <c r="E87" s="6">
        <v>1506</v>
      </c>
      <c r="F87" t="s">
        <v>8219</v>
      </c>
      <c r="G87" t="s">
        <v>8224</v>
      </c>
      <c r="H87" t="s">
        <v>8246</v>
      </c>
      <c r="I87">
        <v>1316746837</v>
      </c>
      <c r="J87">
        <v>1314154837</v>
      </c>
      <c r="K87" t="b">
        <v>0</v>
      </c>
      <c r="L87">
        <v>21</v>
      </c>
      <c r="M87" t="b">
        <v>1</v>
      </c>
      <c r="N87" t="s">
        <v>8266</v>
      </c>
      <c r="O87" s="16">
        <f>Table1[[#This Row],[pledged]]/Table1[[#This Row],[goal]]*100</f>
        <v>125.49999999999999</v>
      </c>
      <c r="P87" s="6">
        <f>IFERROR(Table1[[#This Row],[pledged]]/Table1[[#This Row],[backers_count]],0)</f>
        <v>71.714285714285708</v>
      </c>
      <c r="Q87" t="str">
        <f>LEFT(Table1[[#This Row],[Category and Sub-Category]],FIND("/",Table1[[#This Row],[Category and Sub-Category]])-1)</f>
        <v>film &amp; video</v>
      </c>
      <c r="R87" t="str">
        <f>RIGHT(Table1[[#This Row],[Category and Sub-Category]],LEN(Table1[[#This Row],[Category and Sub-Category]])-FIND("/",Table1[[#This Row],[Category and Sub-Category]]))</f>
        <v>shorts</v>
      </c>
      <c r="S87" s="14">
        <f>(((Table1[[#This Row],[launched_at]]/60)/60)/24)+DATE(1970,1,1)</f>
        <v>40779.125428240739</v>
      </c>
      <c r="T87" s="14">
        <f t="shared" si="1"/>
        <v>40809.125428240739</v>
      </c>
    </row>
    <row r="88" spans="1:20" ht="58" x14ac:dyDescent="0.35">
      <c r="A88">
        <v>86</v>
      </c>
      <c r="B88" s="1" t="s">
        <v>88</v>
      </c>
      <c r="C88" s="1" t="s">
        <v>4197</v>
      </c>
      <c r="D88" s="6">
        <v>6000</v>
      </c>
      <c r="E88" s="6">
        <v>6388</v>
      </c>
      <c r="F88" t="s">
        <v>8219</v>
      </c>
      <c r="G88" t="s">
        <v>8230</v>
      </c>
      <c r="H88" t="s">
        <v>8249</v>
      </c>
      <c r="I88">
        <v>1451226045</v>
      </c>
      <c r="J88">
        <v>1444828845</v>
      </c>
      <c r="K88" t="b">
        <v>0</v>
      </c>
      <c r="L88">
        <v>17</v>
      </c>
      <c r="M88" t="b">
        <v>1</v>
      </c>
      <c r="N88" t="s">
        <v>8266</v>
      </c>
      <c r="O88" s="16">
        <f>Table1[[#This Row],[pledged]]/Table1[[#This Row],[goal]]*100</f>
        <v>106.46666666666667</v>
      </c>
      <c r="P88" s="6">
        <f>IFERROR(Table1[[#This Row],[pledged]]/Table1[[#This Row],[backers_count]],0)</f>
        <v>375.76470588235293</v>
      </c>
      <c r="Q88" t="str">
        <f>LEFT(Table1[[#This Row],[Category and Sub-Category]],FIND("/",Table1[[#This Row],[Category and Sub-Category]])-1)</f>
        <v>film &amp; video</v>
      </c>
      <c r="R88" t="str">
        <f>RIGHT(Table1[[#This Row],[Category and Sub-Category]],LEN(Table1[[#This Row],[Category and Sub-Category]])-FIND("/",Table1[[#This Row],[Category and Sub-Category]]))</f>
        <v>shorts</v>
      </c>
      <c r="S88" s="14">
        <f>(((Table1[[#This Row],[launched_at]]/60)/60)/24)+DATE(1970,1,1)</f>
        <v>42291.556076388893</v>
      </c>
      <c r="T88" s="14">
        <f t="shared" si="1"/>
        <v>42365.59774305555</v>
      </c>
    </row>
    <row r="89" spans="1:20" ht="43.5" x14ac:dyDescent="0.35">
      <c r="A89">
        <v>87</v>
      </c>
      <c r="B89" s="1" t="s">
        <v>89</v>
      </c>
      <c r="C89" s="1" t="s">
        <v>4198</v>
      </c>
      <c r="D89" s="6">
        <v>2500</v>
      </c>
      <c r="E89" s="6">
        <v>2615</v>
      </c>
      <c r="F89" t="s">
        <v>8219</v>
      </c>
      <c r="G89" t="s">
        <v>8224</v>
      </c>
      <c r="H89" t="s">
        <v>8246</v>
      </c>
      <c r="I89">
        <v>1275529260</v>
      </c>
      <c r="J89">
        <v>1274705803</v>
      </c>
      <c r="K89" t="b">
        <v>0</v>
      </c>
      <c r="L89">
        <v>25</v>
      </c>
      <c r="M89" t="b">
        <v>1</v>
      </c>
      <c r="N89" t="s">
        <v>8266</v>
      </c>
      <c r="O89" s="16">
        <f>Table1[[#This Row],[pledged]]/Table1[[#This Row],[goal]]*100</f>
        <v>104.60000000000001</v>
      </c>
      <c r="P89" s="6">
        <f>IFERROR(Table1[[#This Row],[pledged]]/Table1[[#This Row],[backers_count]],0)</f>
        <v>104.6</v>
      </c>
      <c r="Q89" t="str">
        <f>LEFT(Table1[[#This Row],[Category and Sub-Category]],FIND("/",Table1[[#This Row],[Category and Sub-Category]])-1)</f>
        <v>film &amp; video</v>
      </c>
      <c r="R89" t="str">
        <f>RIGHT(Table1[[#This Row],[Category and Sub-Category]],LEN(Table1[[#This Row],[Category and Sub-Category]])-FIND("/",Table1[[#This Row],[Category and Sub-Category]]))</f>
        <v>shorts</v>
      </c>
      <c r="S89" s="14">
        <f>(((Table1[[#This Row],[launched_at]]/60)/60)/24)+DATE(1970,1,1)</f>
        <v>40322.53938657407</v>
      </c>
      <c r="T89" s="14">
        <f t="shared" si="1"/>
        <v>40332.070138888892</v>
      </c>
    </row>
    <row r="90" spans="1:20" ht="58" x14ac:dyDescent="0.35">
      <c r="A90">
        <v>88</v>
      </c>
      <c r="B90" s="1" t="s">
        <v>90</v>
      </c>
      <c r="C90" s="1" t="s">
        <v>4199</v>
      </c>
      <c r="D90" s="6">
        <v>3500</v>
      </c>
      <c r="E90" s="6">
        <v>3600</v>
      </c>
      <c r="F90" t="s">
        <v>8219</v>
      </c>
      <c r="G90" t="s">
        <v>8224</v>
      </c>
      <c r="H90" t="s">
        <v>8246</v>
      </c>
      <c r="I90">
        <v>1403452131</v>
      </c>
      <c r="J90">
        <v>1401205731</v>
      </c>
      <c r="K90" t="b">
        <v>0</v>
      </c>
      <c r="L90">
        <v>60</v>
      </c>
      <c r="M90" t="b">
        <v>1</v>
      </c>
      <c r="N90" t="s">
        <v>8266</v>
      </c>
      <c r="O90" s="16">
        <f>Table1[[#This Row],[pledged]]/Table1[[#This Row],[goal]]*100</f>
        <v>102.85714285714285</v>
      </c>
      <c r="P90" s="6">
        <f>IFERROR(Table1[[#This Row],[pledged]]/Table1[[#This Row],[backers_count]],0)</f>
        <v>60</v>
      </c>
      <c r="Q90" t="str">
        <f>LEFT(Table1[[#This Row],[Category and Sub-Category]],FIND("/",Table1[[#This Row],[Category and Sub-Category]])-1)</f>
        <v>film &amp; video</v>
      </c>
      <c r="R90" t="str">
        <f>RIGHT(Table1[[#This Row],[Category and Sub-Category]],LEN(Table1[[#This Row],[Category and Sub-Category]])-FIND("/",Table1[[#This Row],[Category and Sub-Category]]))</f>
        <v>shorts</v>
      </c>
      <c r="S90" s="14">
        <f>(((Table1[[#This Row],[launched_at]]/60)/60)/24)+DATE(1970,1,1)</f>
        <v>41786.65892361111</v>
      </c>
      <c r="T90" s="14">
        <f t="shared" si="1"/>
        <v>41812.65892361111</v>
      </c>
    </row>
    <row r="91" spans="1:20" ht="43.5" x14ac:dyDescent="0.35">
      <c r="A91">
        <v>89</v>
      </c>
      <c r="B91" s="1" t="s">
        <v>91</v>
      </c>
      <c r="C91" s="1" t="s">
        <v>4200</v>
      </c>
      <c r="D91" s="6">
        <v>6000</v>
      </c>
      <c r="E91" s="6">
        <v>6904</v>
      </c>
      <c r="F91" t="s">
        <v>8219</v>
      </c>
      <c r="G91" t="s">
        <v>8224</v>
      </c>
      <c r="H91" t="s">
        <v>8246</v>
      </c>
      <c r="I91">
        <v>1370196192</v>
      </c>
      <c r="J91">
        <v>1368036192</v>
      </c>
      <c r="K91" t="b">
        <v>0</v>
      </c>
      <c r="L91">
        <v>56</v>
      </c>
      <c r="M91" t="b">
        <v>1</v>
      </c>
      <c r="N91" t="s">
        <v>8266</v>
      </c>
      <c r="O91" s="16">
        <f>Table1[[#This Row],[pledged]]/Table1[[#This Row],[goal]]*100</f>
        <v>115.06666666666668</v>
      </c>
      <c r="P91" s="6">
        <f>IFERROR(Table1[[#This Row],[pledged]]/Table1[[#This Row],[backers_count]],0)</f>
        <v>123.28571428571429</v>
      </c>
      <c r="Q91" t="str">
        <f>LEFT(Table1[[#This Row],[Category and Sub-Category]],FIND("/",Table1[[#This Row],[Category and Sub-Category]])-1)</f>
        <v>film &amp; video</v>
      </c>
      <c r="R91" t="str">
        <f>RIGHT(Table1[[#This Row],[Category and Sub-Category]],LEN(Table1[[#This Row],[Category and Sub-Category]])-FIND("/",Table1[[#This Row],[Category and Sub-Category]]))</f>
        <v>shorts</v>
      </c>
      <c r="S91" s="14">
        <f>(((Table1[[#This Row],[launched_at]]/60)/60)/24)+DATE(1970,1,1)</f>
        <v>41402.752222222225</v>
      </c>
      <c r="T91" s="14">
        <f t="shared" si="1"/>
        <v>41427.752222222225</v>
      </c>
    </row>
    <row r="92" spans="1:20" ht="29" x14ac:dyDescent="0.35">
      <c r="A92">
        <v>90</v>
      </c>
      <c r="B92" s="1" t="s">
        <v>92</v>
      </c>
      <c r="C92" s="1" t="s">
        <v>4201</v>
      </c>
      <c r="D92" s="6">
        <v>500</v>
      </c>
      <c r="E92" s="6">
        <v>502</v>
      </c>
      <c r="F92" t="s">
        <v>8219</v>
      </c>
      <c r="G92" t="s">
        <v>8224</v>
      </c>
      <c r="H92" t="s">
        <v>8246</v>
      </c>
      <c r="I92">
        <v>1310454499</v>
      </c>
      <c r="J92">
        <v>1307862499</v>
      </c>
      <c r="K92" t="b">
        <v>0</v>
      </c>
      <c r="L92">
        <v>16</v>
      </c>
      <c r="M92" t="b">
        <v>1</v>
      </c>
      <c r="N92" t="s">
        <v>8266</v>
      </c>
      <c r="O92" s="16">
        <f>Table1[[#This Row],[pledged]]/Table1[[#This Row],[goal]]*100</f>
        <v>100.4</v>
      </c>
      <c r="P92" s="6">
        <f>IFERROR(Table1[[#This Row],[pledged]]/Table1[[#This Row],[backers_count]],0)</f>
        <v>31.375</v>
      </c>
      <c r="Q92" t="str">
        <f>LEFT(Table1[[#This Row],[Category and Sub-Category]],FIND("/",Table1[[#This Row],[Category and Sub-Category]])-1)</f>
        <v>film &amp; video</v>
      </c>
      <c r="R92" t="str">
        <f>RIGHT(Table1[[#This Row],[Category and Sub-Category]],LEN(Table1[[#This Row],[Category and Sub-Category]])-FIND("/",Table1[[#This Row],[Category and Sub-Category]]))</f>
        <v>shorts</v>
      </c>
      <c r="S92" s="14">
        <f>(((Table1[[#This Row],[launched_at]]/60)/60)/24)+DATE(1970,1,1)</f>
        <v>40706.297442129631</v>
      </c>
      <c r="T92" s="14">
        <f t="shared" si="1"/>
        <v>40736.297442129631</v>
      </c>
    </row>
    <row r="93" spans="1:20" ht="43.5" x14ac:dyDescent="0.35">
      <c r="A93">
        <v>91</v>
      </c>
      <c r="B93" s="1" t="s">
        <v>93</v>
      </c>
      <c r="C93" s="1" t="s">
        <v>4202</v>
      </c>
      <c r="D93" s="6">
        <v>3000</v>
      </c>
      <c r="E93" s="6">
        <v>3600</v>
      </c>
      <c r="F93" t="s">
        <v>8219</v>
      </c>
      <c r="G93" t="s">
        <v>8224</v>
      </c>
      <c r="H93" t="s">
        <v>8246</v>
      </c>
      <c r="I93">
        <v>1305625164</v>
      </c>
      <c r="J93">
        <v>1300354764</v>
      </c>
      <c r="K93" t="b">
        <v>0</v>
      </c>
      <c r="L93">
        <v>46</v>
      </c>
      <c r="M93" t="b">
        <v>1</v>
      </c>
      <c r="N93" t="s">
        <v>8266</v>
      </c>
      <c r="O93" s="16">
        <f>Table1[[#This Row],[pledged]]/Table1[[#This Row],[goal]]*100</f>
        <v>120</v>
      </c>
      <c r="P93" s="6">
        <f>IFERROR(Table1[[#This Row],[pledged]]/Table1[[#This Row],[backers_count]],0)</f>
        <v>78.260869565217391</v>
      </c>
      <c r="Q93" t="str">
        <f>LEFT(Table1[[#This Row],[Category and Sub-Category]],FIND("/",Table1[[#This Row],[Category and Sub-Category]])-1)</f>
        <v>film &amp; video</v>
      </c>
      <c r="R93" t="str">
        <f>RIGHT(Table1[[#This Row],[Category and Sub-Category]],LEN(Table1[[#This Row],[Category and Sub-Category]])-FIND("/",Table1[[#This Row],[Category and Sub-Category]]))</f>
        <v>shorts</v>
      </c>
      <c r="S93" s="14">
        <f>(((Table1[[#This Row],[launched_at]]/60)/60)/24)+DATE(1970,1,1)</f>
        <v>40619.402361111112</v>
      </c>
      <c r="T93" s="14">
        <f t="shared" si="1"/>
        <v>40680.402361111112</v>
      </c>
    </row>
    <row r="94" spans="1:20" ht="43.5" x14ac:dyDescent="0.35">
      <c r="A94">
        <v>92</v>
      </c>
      <c r="B94" s="1" t="s">
        <v>94</v>
      </c>
      <c r="C94" s="1" t="s">
        <v>4203</v>
      </c>
      <c r="D94" s="6">
        <v>5000</v>
      </c>
      <c r="E94" s="6">
        <v>5260</v>
      </c>
      <c r="F94" t="s">
        <v>8219</v>
      </c>
      <c r="G94" t="s">
        <v>8229</v>
      </c>
      <c r="H94" t="s">
        <v>8251</v>
      </c>
      <c r="I94">
        <v>1485936000</v>
      </c>
      <c r="J94">
        <v>1481949983</v>
      </c>
      <c r="K94" t="b">
        <v>0</v>
      </c>
      <c r="L94">
        <v>43</v>
      </c>
      <c r="M94" t="b">
        <v>1</v>
      </c>
      <c r="N94" t="s">
        <v>8266</v>
      </c>
      <c r="O94" s="16">
        <f>Table1[[#This Row],[pledged]]/Table1[[#This Row],[goal]]*100</f>
        <v>105.2</v>
      </c>
      <c r="P94" s="6">
        <f>IFERROR(Table1[[#This Row],[pledged]]/Table1[[#This Row],[backers_count]],0)</f>
        <v>122.32558139534883</v>
      </c>
      <c r="Q94" t="str">
        <f>LEFT(Table1[[#This Row],[Category and Sub-Category]],FIND("/",Table1[[#This Row],[Category and Sub-Category]])-1)</f>
        <v>film &amp; video</v>
      </c>
      <c r="R94" t="str">
        <f>RIGHT(Table1[[#This Row],[Category and Sub-Category]],LEN(Table1[[#This Row],[Category and Sub-Category]])-FIND("/",Table1[[#This Row],[Category and Sub-Category]]))</f>
        <v>shorts</v>
      </c>
      <c r="S94" s="14">
        <f>(((Table1[[#This Row],[launched_at]]/60)/60)/24)+DATE(1970,1,1)</f>
        <v>42721.198877314819</v>
      </c>
      <c r="T94" s="14">
        <f t="shared" si="1"/>
        <v>42767.333333333328</v>
      </c>
    </row>
    <row r="95" spans="1:20" ht="58" x14ac:dyDescent="0.35">
      <c r="A95">
        <v>93</v>
      </c>
      <c r="B95" s="1" t="s">
        <v>95</v>
      </c>
      <c r="C95" s="1" t="s">
        <v>4204</v>
      </c>
      <c r="D95" s="6">
        <v>1000</v>
      </c>
      <c r="E95" s="6">
        <v>1106</v>
      </c>
      <c r="F95" t="s">
        <v>8219</v>
      </c>
      <c r="G95" t="s">
        <v>8224</v>
      </c>
      <c r="H95" t="s">
        <v>8246</v>
      </c>
      <c r="I95">
        <v>1341349200</v>
      </c>
      <c r="J95">
        <v>1338928537</v>
      </c>
      <c r="K95" t="b">
        <v>0</v>
      </c>
      <c r="L95">
        <v>15</v>
      </c>
      <c r="M95" t="b">
        <v>1</v>
      </c>
      <c r="N95" t="s">
        <v>8266</v>
      </c>
      <c r="O95" s="16">
        <f>Table1[[#This Row],[pledged]]/Table1[[#This Row],[goal]]*100</f>
        <v>110.60000000000001</v>
      </c>
      <c r="P95" s="6">
        <f>IFERROR(Table1[[#This Row],[pledged]]/Table1[[#This Row],[backers_count]],0)</f>
        <v>73.733333333333334</v>
      </c>
      <c r="Q95" t="str">
        <f>LEFT(Table1[[#This Row],[Category and Sub-Category]],FIND("/",Table1[[#This Row],[Category and Sub-Category]])-1)</f>
        <v>film &amp; video</v>
      </c>
      <c r="R95" t="str">
        <f>RIGHT(Table1[[#This Row],[Category and Sub-Category]],LEN(Table1[[#This Row],[Category and Sub-Category]])-FIND("/",Table1[[#This Row],[Category and Sub-Category]]))</f>
        <v>shorts</v>
      </c>
      <c r="S95" s="14">
        <f>(((Table1[[#This Row],[launched_at]]/60)/60)/24)+DATE(1970,1,1)</f>
        <v>41065.858067129629</v>
      </c>
      <c r="T95" s="14">
        <f t="shared" si="1"/>
        <v>41093.875</v>
      </c>
    </row>
    <row r="96" spans="1:20" ht="43.5" x14ac:dyDescent="0.35">
      <c r="A96">
        <v>94</v>
      </c>
      <c r="B96" s="1" t="s">
        <v>96</v>
      </c>
      <c r="C96" s="1" t="s">
        <v>4205</v>
      </c>
      <c r="D96" s="6">
        <v>250</v>
      </c>
      <c r="E96" s="6">
        <v>260</v>
      </c>
      <c r="F96" t="s">
        <v>8219</v>
      </c>
      <c r="G96" t="s">
        <v>8225</v>
      </c>
      <c r="H96" t="s">
        <v>8247</v>
      </c>
      <c r="I96">
        <v>1396890822</v>
      </c>
      <c r="J96">
        <v>1395162822</v>
      </c>
      <c r="K96" t="b">
        <v>0</v>
      </c>
      <c r="L96">
        <v>12</v>
      </c>
      <c r="M96" t="b">
        <v>1</v>
      </c>
      <c r="N96" t="s">
        <v>8266</v>
      </c>
      <c r="O96" s="16">
        <f>Table1[[#This Row],[pledged]]/Table1[[#This Row],[goal]]*100</f>
        <v>104</v>
      </c>
      <c r="P96" s="6">
        <f>IFERROR(Table1[[#This Row],[pledged]]/Table1[[#This Row],[backers_count]],0)</f>
        <v>21.666666666666668</v>
      </c>
      <c r="Q96" t="str">
        <f>LEFT(Table1[[#This Row],[Category and Sub-Category]],FIND("/",Table1[[#This Row],[Category and Sub-Category]])-1)</f>
        <v>film &amp; video</v>
      </c>
      <c r="R96" t="str">
        <f>RIGHT(Table1[[#This Row],[Category and Sub-Category]],LEN(Table1[[#This Row],[Category and Sub-Category]])-FIND("/",Table1[[#This Row],[Category and Sub-Category]]))</f>
        <v>shorts</v>
      </c>
      <c r="S96" s="14">
        <f>(((Table1[[#This Row],[launched_at]]/60)/60)/24)+DATE(1970,1,1)</f>
        <v>41716.717847222222</v>
      </c>
      <c r="T96" s="14">
        <f t="shared" si="1"/>
        <v>41736.717847222222</v>
      </c>
    </row>
    <row r="97" spans="1:20" ht="43.5" x14ac:dyDescent="0.35">
      <c r="A97">
        <v>95</v>
      </c>
      <c r="B97" s="1" t="s">
        <v>97</v>
      </c>
      <c r="C97" s="1" t="s">
        <v>4206</v>
      </c>
      <c r="D97" s="6">
        <v>350</v>
      </c>
      <c r="E97" s="6">
        <v>460</v>
      </c>
      <c r="F97" t="s">
        <v>8219</v>
      </c>
      <c r="G97" t="s">
        <v>8224</v>
      </c>
      <c r="H97" t="s">
        <v>8246</v>
      </c>
      <c r="I97">
        <v>1330214841</v>
      </c>
      <c r="J97">
        <v>1327622841</v>
      </c>
      <c r="K97" t="b">
        <v>0</v>
      </c>
      <c r="L97">
        <v>21</v>
      </c>
      <c r="M97" t="b">
        <v>1</v>
      </c>
      <c r="N97" t="s">
        <v>8266</v>
      </c>
      <c r="O97" s="16">
        <f>Table1[[#This Row],[pledged]]/Table1[[#This Row],[goal]]*100</f>
        <v>131.42857142857142</v>
      </c>
      <c r="P97" s="6">
        <f>IFERROR(Table1[[#This Row],[pledged]]/Table1[[#This Row],[backers_count]],0)</f>
        <v>21.904761904761905</v>
      </c>
      <c r="Q97" t="str">
        <f>LEFT(Table1[[#This Row],[Category and Sub-Category]],FIND("/",Table1[[#This Row],[Category and Sub-Category]])-1)</f>
        <v>film &amp; video</v>
      </c>
      <c r="R97" t="str">
        <f>RIGHT(Table1[[#This Row],[Category and Sub-Category]],LEN(Table1[[#This Row],[Category and Sub-Category]])-FIND("/",Table1[[#This Row],[Category and Sub-Category]]))</f>
        <v>shorts</v>
      </c>
      <c r="S97" s="14">
        <f>(((Table1[[#This Row],[launched_at]]/60)/60)/24)+DATE(1970,1,1)</f>
        <v>40935.005104166667</v>
      </c>
      <c r="T97" s="14">
        <f t="shared" si="1"/>
        <v>40965.005104166667</v>
      </c>
    </row>
    <row r="98" spans="1:20" ht="58" x14ac:dyDescent="0.35">
      <c r="A98">
        <v>96</v>
      </c>
      <c r="B98" s="1" t="s">
        <v>98</v>
      </c>
      <c r="C98" s="1" t="s">
        <v>4207</v>
      </c>
      <c r="D98" s="6">
        <v>1500</v>
      </c>
      <c r="E98" s="6">
        <v>1720</v>
      </c>
      <c r="F98" t="s">
        <v>8219</v>
      </c>
      <c r="G98" t="s">
        <v>8224</v>
      </c>
      <c r="H98" t="s">
        <v>8246</v>
      </c>
      <c r="I98">
        <v>1280631600</v>
      </c>
      <c r="J98">
        <v>1274889241</v>
      </c>
      <c r="K98" t="b">
        <v>0</v>
      </c>
      <c r="L98">
        <v>34</v>
      </c>
      <c r="M98" t="b">
        <v>1</v>
      </c>
      <c r="N98" t="s">
        <v>8266</v>
      </c>
      <c r="O98" s="16">
        <f>Table1[[#This Row],[pledged]]/Table1[[#This Row],[goal]]*100</f>
        <v>114.66666666666667</v>
      </c>
      <c r="P98" s="6">
        <f>IFERROR(Table1[[#This Row],[pledged]]/Table1[[#This Row],[backers_count]],0)</f>
        <v>50.588235294117645</v>
      </c>
      <c r="Q98" t="str">
        <f>LEFT(Table1[[#This Row],[Category and Sub-Category]],FIND("/",Table1[[#This Row],[Category and Sub-Category]])-1)</f>
        <v>film &amp; video</v>
      </c>
      <c r="R98" t="str">
        <f>RIGHT(Table1[[#This Row],[Category and Sub-Category]],LEN(Table1[[#This Row],[Category and Sub-Category]])-FIND("/",Table1[[#This Row],[Category and Sub-Category]]))</f>
        <v>shorts</v>
      </c>
      <c r="S98" s="14">
        <f>(((Table1[[#This Row],[launched_at]]/60)/60)/24)+DATE(1970,1,1)</f>
        <v>40324.662511574075</v>
      </c>
      <c r="T98" s="14">
        <f t="shared" si="1"/>
        <v>40391.125</v>
      </c>
    </row>
    <row r="99" spans="1:20" ht="43.5" x14ac:dyDescent="0.35">
      <c r="A99">
        <v>97</v>
      </c>
      <c r="B99" s="1" t="s">
        <v>99</v>
      </c>
      <c r="C99" s="1" t="s">
        <v>4208</v>
      </c>
      <c r="D99" s="6">
        <v>400</v>
      </c>
      <c r="E99" s="6">
        <v>425</v>
      </c>
      <c r="F99" t="s">
        <v>8219</v>
      </c>
      <c r="G99" t="s">
        <v>8224</v>
      </c>
      <c r="H99" t="s">
        <v>8246</v>
      </c>
      <c r="I99">
        <v>1310440482</v>
      </c>
      <c r="J99">
        <v>1307848482</v>
      </c>
      <c r="K99" t="b">
        <v>0</v>
      </c>
      <c r="L99">
        <v>8</v>
      </c>
      <c r="M99" t="b">
        <v>1</v>
      </c>
      <c r="N99" t="s">
        <v>8266</v>
      </c>
      <c r="O99" s="16">
        <f>Table1[[#This Row],[pledged]]/Table1[[#This Row],[goal]]*100</f>
        <v>106.25</v>
      </c>
      <c r="P99" s="6">
        <f>IFERROR(Table1[[#This Row],[pledged]]/Table1[[#This Row],[backers_count]],0)</f>
        <v>53.125</v>
      </c>
      <c r="Q99" t="str">
        <f>LEFT(Table1[[#This Row],[Category and Sub-Category]],FIND("/",Table1[[#This Row],[Category and Sub-Category]])-1)</f>
        <v>film &amp; video</v>
      </c>
      <c r="R99" t="str">
        <f>RIGHT(Table1[[#This Row],[Category and Sub-Category]],LEN(Table1[[#This Row],[Category and Sub-Category]])-FIND("/",Table1[[#This Row],[Category and Sub-Category]]))</f>
        <v>shorts</v>
      </c>
      <c r="S99" s="14">
        <f>(((Table1[[#This Row],[launched_at]]/60)/60)/24)+DATE(1970,1,1)</f>
        <v>40706.135208333333</v>
      </c>
      <c r="T99" s="14">
        <f t="shared" si="1"/>
        <v>40736.135208333333</v>
      </c>
    </row>
    <row r="100" spans="1:20" ht="43.5" x14ac:dyDescent="0.35">
      <c r="A100">
        <v>98</v>
      </c>
      <c r="B100" s="1" t="s">
        <v>100</v>
      </c>
      <c r="C100" s="1" t="s">
        <v>4209</v>
      </c>
      <c r="D100" s="6">
        <v>3200</v>
      </c>
      <c r="E100" s="6">
        <v>3400</v>
      </c>
      <c r="F100" t="s">
        <v>8219</v>
      </c>
      <c r="G100" t="s">
        <v>8224</v>
      </c>
      <c r="H100" t="s">
        <v>8246</v>
      </c>
      <c r="I100">
        <v>1354923000</v>
      </c>
      <c r="J100">
        <v>1351796674</v>
      </c>
      <c r="K100" t="b">
        <v>0</v>
      </c>
      <c r="L100">
        <v>60</v>
      </c>
      <c r="M100" t="b">
        <v>1</v>
      </c>
      <c r="N100" t="s">
        <v>8266</v>
      </c>
      <c r="O100" s="16">
        <f>Table1[[#This Row],[pledged]]/Table1[[#This Row],[goal]]*100</f>
        <v>106.25</v>
      </c>
      <c r="P100" s="6">
        <f>IFERROR(Table1[[#This Row],[pledged]]/Table1[[#This Row],[backers_count]],0)</f>
        <v>56.666666666666664</v>
      </c>
      <c r="Q100" t="str">
        <f>LEFT(Table1[[#This Row],[Category and Sub-Category]],FIND("/",Table1[[#This Row],[Category and Sub-Category]])-1)</f>
        <v>film &amp; video</v>
      </c>
      <c r="R100" t="str">
        <f>RIGHT(Table1[[#This Row],[Category and Sub-Category]],LEN(Table1[[#This Row],[Category and Sub-Category]])-FIND("/",Table1[[#This Row],[Category and Sub-Category]]))</f>
        <v>shorts</v>
      </c>
      <c r="S100" s="14">
        <f>(((Table1[[#This Row],[launched_at]]/60)/60)/24)+DATE(1970,1,1)</f>
        <v>41214.79483796296</v>
      </c>
      <c r="T100" s="14">
        <f t="shared" si="1"/>
        <v>41250.979166666664</v>
      </c>
    </row>
    <row r="101" spans="1:20" ht="29" x14ac:dyDescent="0.35">
      <c r="A101">
        <v>99</v>
      </c>
      <c r="B101" s="1" t="s">
        <v>101</v>
      </c>
      <c r="C101" s="1" t="s">
        <v>4210</v>
      </c>
      <c r="D101" s="6">
        <v>1500</v>
      </c>
      <c r="E101" s="6">
        <v>1590.29</v>
      </c>
      <c r="F101" t="s">
        <v>8219</v>
      </c>
      <c r="G101" t="s">
        <v>8224</v>
      </c>
      <c r="H101" t="s">
        <v>8246</v>
      </c>
      <c r="I101">
        <v>1390426799</v>
      </c>
      <c r="J101">
        <v>1387834799</v>
      </c>
      <c r="K101" t="b">
        <v>0</v>
      </c>
      <c r="L101">
        <v>39</v>
      </c>
      <c r="M101" t="b">
        <v>1</v>
      </c>
      <c r="N101" t="s">
        <v>8266</v>
      </c>
      <c r="O101" s="16">
        <f>Table1[[#This Row],[pledged]]/Table1[[#This Row],[goal]]*100</f>
        <v>106.01933333333334</v>
      </c>
      <c r="P101" s="6">
        <f>IFERROR(Table1[[#This Row],[pledged]]/Table1[[#This Row],[backers_count]],0)</f>
        <v>40.776666666666664</v>
      </c>
      <c r="Q101" t="str">
        <f>LEFT(Table1[[#This Row],[Category and Sub-Category]],FIND("/",Table1[[#This Row],[Category and Sub-Category]])-1)</f>
        <v>film &amp; video</v>
      </c>
      <c r="R101" t="str">
        <f>RIGHT(Table1[[#This Row],[Category and Sub-Category]],LEN(Table1[[#This Row],[Category and Sub-Category]])-FIND("/",Table1[[#This Row],[Category and Sub-Category]]))</f>
        <v>shorts</v>
      </c>
      <c r="S101" s="14">
        <f>(((Table1[[#This Row],[launched_at]]/60)/60)/24)+DATE(1970,1,1)</f>
        <v>41631.902766203704</v>
      </c>
      <c r="T101" s="14">
        <f t="shared" si="1"/>
        <v>41661.902766203704</v>
      </c>
    </row>
    <row r="102" spans="1:20" ht="43.5" x14ac:dyDescent="0.35">
      <c r="A102">
        <v>100</v>
      </c>
      <c r="B102" s="1" t="s">
        <v>102</v>
      </c>
      <c r="C102" s="1" t="s">
        <v>4211</v>
      </c>
      <c r="D102" s="6">
        <v>5000</v>
      </c>
      <c r="E102" s="6">
        <v>5000</v>
      </c>
      <c r="F102" t="s">
        <v>8219</v>
      </c>
      <c r="G102" t="s">
        <v>8224</v>
      </c>
      <c r="H102" t="s">
        <v>8246</v>
      </c>
      <c r="I102">
        <v>1352055886</v>
      </c>
      <c r="J102">
        <v>1350324286</v>
      </c>
      <c r="K102" t="b">
        <v>0</v>
      </c>
      <c r="L102">
        <v>26</v>
      </c>
      <c r="M102" t="b">
        <v>1</v>
      </c>
      <c r="N102" t="s">
        <v>8266</v>
      </c>
      <c r="O102" s="16">
        <f>Table1[[#This Row],[pledged]]/Table1[[#This Row],[goal]]*100</f>
        <v>100</v>
      </c>
      <c r="P102" s="6">
        <f>IFERROR(Table1[[#This Row],[pledged]]/Table1[[#This Row],[backers_count]],0)</f>
        <v>192.30769230769232</v>
      </c>
      <c r="Q102" t="str">
        <f>LEFT(Table1[[#This Row],[Category and Sub-Category]],FIND("/",Table1[[#This Row],[Category and Sub-Category]])-1)</f>
        <v>film &amp; video</v>
      </c>
      <c r="R102" t="str">
        <f>RIGHT(Table1[[#This Row],[Category and Sub-Category]],LEN(Table1[[#This Row],[Category and Sub-Category]])-FIND("/",Table1[[#This Row],[Category and Sub-Category]]))</f>
        <v>shorts</v>
      </c>
      <c r="S102" s="14">
        <f>(((Table1[[#This Row],[launched_at]]/60)/60)/24)+DATE(1970,1,1)</f>
        <v>41197.753310185188</v>
      </c>
      <c r="T102" s="14">
        <f t="shared" si="1"/>
        <v>41217.794976851852</v>
      </c>
    </row>
    <row r="103" spans="1:20" ht="43.5" x14ac:dyDescent="0.35">
      <c r="A103">
        <v>101</v>
      </c>
      <c r="B103" s="1" t="s">
        <v>103</v>
      </c>
      <c r="C103" s="1" t="s">
        <v>4212</v>
      </c>
      <c r="D103" s="6">
        <v>3500</v>
      </c>
      <c r="E103" s="6">
        <v>3500</v>
      </c>
      <c r="F103" t="s">
        <v>8219</v>
      </c>
      <c r="G103" t="s">
        <v>8224</v>
      </c>
      <c r="H103" t="s">
        <v>8246</v>
      </c>
      <c r="I103">
        <v>1359052710</v>
      </c>
      <c r="J103">
        <v>1356979110</v>
      </c>
      <c r="K103" t="b">
        <v>0</v>
      </c>
      <c r="L103">
        <v>35</v>
      </c>
      <c r="M103" t="b">
        <v>1</v>
      </c>
      <c r="N103" t="s">
        <v>8266</v>
      </c>
      <c r="O103" s="16">
        <f>Table1[[#This Row],[pledged]]/Table1[[#This Row],[goal]]*100</f>
        <v>100</v>
      </c>
      <c r="P103" s="6">
        <f>IFERROR(Table1[[#This Row],[pledged]]/Table1[[#This Row],[backers_count]],0)</f>
        <v>100</v>
      </c>
      <c r="Q103" t="str">
        <f>LEFT(Table1[[#This Row],[Category and Sub-Category]],FIND("/",Table1[[#This Row],[Category and Sub-Category]])-1)</f>
        <v>film &amp; video</v>
      </c>
      <c r="R103" t="str">
        <f>RIGHT(Table1[[#This Row],[Category and Sub-Category]],LEN(Table1[[#This Row],[Category and Sub-Category]])-FIND("/",Table1[[#This Row],[Category and Sub-Category]]))</f>
        <v>shorts</v>
      </c>
      <c r="S103" s="14">
        <f>(((Table1[[#This Row],[launched_at]]/60)/60)/24)+DATE(1970,1,1)</f>
        <v>41274.776736111111</v>
      </c>
      <c r="T103" s="14">
        <f t="shared" si="1"/>
        <v>41298.776736111111</v>
      </c>
    </row>
    <row r="104" spans="1:20" ht="43.5" x14ac:dyDescent="0.35">
      <c r="A104">
        <v>102</v>
      </c>
      <c r="B104" s="1" t="s">
        <v>104</v>
      </c>
      <c r="C104" s="1" t="s">
        <v>4213</v>
      </c>
      <c r="D104" s="6">
        <v>6000</v>
      </c>
      <c r="E104" s="6">
        <v>7665</v>
      </c>
      <c r="F104" t="s">
        <v>8219</v>
      </c>
      <c r="G104" t="s">
        <v>8224</v>
      </c>
      <c r="H104" t="s">
        <v>8246</v>
      </c>
      <c r="I104">
        <v>1293073733</v>
      </c>
      <c r="J104">
        <v>1290481733</v>
      </c>
      <c r="K104" t="b">
        <v>0</v>
      </c>
      <c r="L104">
        <v>65</v>
      </c>
      <c r="M104" t="b">
        <v>1</v>
      </c>
      <c r="N104" t="s">
        <v>8266</v>
      </c>
      <c r="O104" s="16">
        <f>Table1[[#This Row],[pledged]]/Table1[[#This Row],[goal]]*100</f>
        <v>127.75000000000001</v>
      </c>
      <c r="P104" s="6">
        <f>IFERROR(Table1[[#This Row],[pledged]]/Table1[[#This Row],[backers_count]],0)</f>
        <v>117.92307692307692</v>
      </c>
      <c r="Q104" t="str">
        <f>LEFT(Table1[[#This Row],[Category and Sub-Category]],FIND("/",Table1[[#This Row],[Category and Sub-Category]])-1)</f>
        <v>film &amp; video</v>
      </c>
      <c r="R104" t="str">
        <f>RIGHT(Table1[[#This Row],[Category and Sub-Category]],LEN(Table1[[#This Row],[Category and Sub-Category]])-FIND("/",Table1[[#This Row],[Category and Sub-Category]]))</f>
        <v>shorts</v>
      </c>
      <c r="S104" s="14">
        <f>(((Table1[[#This Row],[launched_at]]/60)/60)/24)+DATE(1970,1,1)</f>
        <v>40505.131168981483</v>
      </c>
      <c r="T104" s="14">
        <f t="shared" si="1"/>
        <v>40535.131168981483</v>
      </c>
    </row>
    <row r="105" spans="1:20" ht="43.5" x14ac:dyDescent="0.35">
      <c r="A105">
        <v>103</v>
      </c>
      <c r="B105" s="1" t="s">
        <v>105</v>
      </c>
      <c r="C105" s="1" t="s">
        <v>4214</v>
      </c>
      <c r="D105" s="6">
        <v>1300</v>
      </c>
      <c r="E105" s="6">
        <v>1367</v>
      </c>
      <c r="F105" t="s">
        <v>8219</v>
      </c>
      <c r="G105" t="s">
        <v>8225</v>
      </c>
      <c r="H105" t="s">
        <v>8247</v>
      </c>
      <c r="I105">
        <v>1394220030</v>
      </c>
      <c r="J105">
        <v>1392232830</v>
      </c>
      <c r="K105" t="b">
        <v>0</v>
      </c>
      <c r="L105">
        <v>49</v>
      </c>
      <c r="M105" t="b">
        <v>1</v>
      </c>
      <c r="N105" t="s">
        <v>8266</v>
      </c>
      <c r="O105" s="16">
        <f>Table1[[#This Row],[pledged]]/Table1[[#This Row],[goal]]*100</f>
        <v>105.15384615384616</v>
      </c>
      <c r="P105" s="6">
        <f>IFERROR(Table1[[#This Row],[pledged]]/Table1[[#This Row],[backers_count]],0)</f>
        <v>27.897959183673468</v>
      </c>
      <c r="Q105" t="str">
        <f>LEFT(Table1[[#This Row],[Category and Sub-Category]],FIND("/",Table1[[#This Row],[Category and Sub-Category]])-1)</f>
        <v>film &amp; video</v>
      </c>
      <c r="R105" t="str">
        <f>RIGHT(Table1[[#This Row],[Category and Sub-Category]],LEN(Table1[[#This Row],[Category and Sub-Category]])-FIND("/",Table1[[#This Row],[Category and Sub-Category]]))</f>
        <v>shorts</v>
      </c>
      <c r="S105" s="14">
        <f>(((Table1[[#This Row],[launched_at]]/60)/60)/24)+DATE(1970,1,1)</f>
        <v>41682.805902777778</v>
      </c>
      <c r="T105" s="14">
        <f t="shared" si="1"/>
        <v>41705.805902777778</v>
      </c>
    </row>
    <row r="106" spans="1:20" ht="29" x14ac:dyDescent="0.35">
      <c r="A106">
        <v>104</v>
      </c>
      <c r="B106" s="1" t="s">
        <v>106</v>
      </c>
      <c r="C106" s="1" t="s">
        <v>4215</v>
      </c>
      <c r="D106" s="6">
        <v>500</v>
      </c>
      <c r="E106" s="6">
        <v>600</v>
      </c>
      <c r="F106" t="s">
        <v>8219</v>
      </c>
      <c r="G106" t="s">
        <v>8224</v>
      </c>
      <c r="H106" t="s">
        <v>8246</v>
      </c>
      <c r="I106">
        <v>1301792400</v>
      </c>
      <c r="J106">
        <v>1299775266</v>
      </c>
      <c r="K106" t="b">
        <v>0</v>
      </c>
      <c r="L106">
        <v>10</v>
      </c>
      <c r="M106" t="b">
        <v>1</v>
      </c>
      <c r="N106" t="s">
        <v>8266</v>
      </c>
      <c r="O106" s="16">
        <f>Table1[[#This Row],[pledged]]/Table1[[#This Row],[goal]]*100</f>
        <v>120</v>
      </c>
      <c r="P106" s="6">
        <f>IFERROR(Table1[[#This Row],[pledged]]/Table1[[#This Row],[backers_count]],0)</f>
        <v>60</v>
      </c>
      <c r="Q106" t="str">
        <f>LEFT(Table1[[#This Row],[Category and Sub-Category]],FIND("/",Table1[[#This Row],[Category and Sub-Category]])-1)</f>
        <v>film &amp; video</v>
      </c>
      <c r="R106" t="str">
        <f>RIGHT(Table1[[#This Row],[Category and Sub-Category]],LEN(Table1[[#This Row],[Category and Sub-Category]])-FIND("/",Table1[[#This Row],[Category and Sub-Category]]))</f>
        <v>shorts</v>
      </c>
      <c r="S106" s="14">
        <f>(((Table1[[#This Row],[launched_at]]/60)/60)/24)+DATE(1970,1,1)</f>
        <v>40612.695208333331</v>
      </c>
      <c r="T106" s="14">
        <f t="shared" si="1"/>
        <v>40636.041666666664</v>
      </c>
    </row>
    <row r="107" spans="1:20" ht="43.5" x14ac:dyDescent="0.35">
      <c r="A107">
        <v>105</v>
      </c>
      <c r="B107" s="1" t="s">
        <v>107</v>
      </c>
      <c r="C107" s="1" t="s">
        <v>4216</v>
      </c>
      <c r="D107" s="6">
        <v>2200</v>
      </c>
      <c r="E107" s="6">
        <v>2363</v>
      </c>
      <c r="F107" t="s">
        <v>8219</v>
      </c>
      <c r="G107" t="s">
        <v>8224</v>
      </c>
      <c r="H107" t="s">
        <v>8246</v>
      </c>
      <c r="I107">
        <v>1463184000</v>
      </c>
      <c r="J107">
        <v>1461605020</v>
      </c>
      <c r="K107" t="b">
        <v>0</v>
      </c>
      <c r="L107">
        <v>60</v>
      </c>
      <c r="M107" t="b">
        <v>1</v>
      </c>
      <c r="N107" t="s">
        <v>8266</v>
      </c>
      <c r="O107" s="16">
        <f>Table1[[#This Row],[pledged]]/Table1[[#This Row],[goal]]*100</f>
        <v>107.40909090909089</v>
      </c>
      <c r="P107" s="6">
        <f>IFERROR(Table1[[#This Row],[pledged]]/Table1[[#This Row],[backers_count]],0)</f>
        <v>39.383333333333333</v>
      </c>
      <c r="Q107" t="str">
        <f>LEFT(Table1[[#This Row],[Category and Sub-Category]],FIND("/",Table1[[#This Row],[Category and Sub-Category]])-1)</f>
        <v>film &amp; video</v>
      </c>
      <c r="R107" t="str">
        <f>RIGHT(Table1[[#This Row],[Category and Sub-Category]],LEN(Table1[[#This Row],[Category and Sub-Category]])-FIND("/",Table1[[#This Row],[Category and Sub-Category]]))</f>
        <v>shorts</v>
      </c>
      <c r="S107" s="14">
        <f>(((Table1[[#This Row],[launched_at]]/60)/60)/24)+DATE(1970,1,1)</f>
        <v>42485.724768518514</v>
      </c>
      <c r="T107" s="14">
        <f t="shared" si="1"/>
        <v>42504</v>
      </c>
    </row>
    <row r="108" spans="1:20" x14ac:dyDescent="0.35">
      <c r="A108">
        <v>106</v>
      </c>
      <c r="B108" s="1" t="s">
        <v>108</v>
      </c>
      <c r="C108" s="1" t="s">
        <v>4217</v>
      </c>
      <c r="D108" s="6">
        <v>5000</v>
      </c>
      <c r="E108" s="6">
        <v>5025</v>
      </c>
      <c r="F108" t="s">
        <v>8219</v>
      </c>
      <c r="G108" t="s">
        <v>8224</v>
      </c>
      <c r="H108" t="s">
        <v>8246</v>
      </c>
      <c r="I108">
        <v>1333391901</v>
      </c>
      <c r="J108">
        <v>1332182301</v>
      </c>
      <c r="K108" t="b">
        <v>0</v>
      </c>
      <c r="L108">
        <v>27</v>
      </c>
      <c r="M108" t="b">
        <v>1</v>
      </c>
      <c r="N108" t="s">
        <v>8266</v>
      </c>
      <c r="O108" s="16">
        <f>Table1[[#This Row],[pledged]]/Table1[[#This Row],[goal]]*100</f>
        <v>100.49999999999999</v>
      </c>
      <c r="P108" s="6">
        <f>IFERROR(Table1[[#This Row],[pledged]]/Table1[[#This Row],[backers_count]],0)</f>
        <v>186.11111111111111</v>
      </c>
      <c r="Q108" t="str">
        <f>LEFT(Table1[[#This Row],[Category and Sub-Category]],FIND("/",Table1[[#This Row],[Category and Sub-Category]])-1)</f>
        <v>film &amp; video</v>
      </c>
      <c r="R108" t="str">
        <f>RIGHT(Table1[[#This Row],[Category and Sub-Category]],LEN(Table1[[#This Row],[Category and Sub-Category]])-FIND("/",Table1[[#This Row],[Category and Sub-Category]]))</f>
        <v>shorts</v>
      </c>
      <c r="S108" s="14">
        <f>(((Table1[[#This Row],[launched_at]]/60)/60)/24)+DATE(1970,1,1)</f>
        <v>40987.776631944449</v>
      </c>
      <c r="T108" s="14">
        <f t="shared" si="1"/>
        <v>41001.776631944449</v>
      </c>
    </row>
    <row r="109" spans="1:20" ht="43.5" x14ac:dyDescent="0.35">
      <c r="A109">
        <v>107</v>
      </c>
      <c r="B109" s="1" t="s">
        <v>109</v>
      </c>
      <c r="C109" s="1" t="s">
        <v>4218</v>
      </c>
      <c r="D109" s="6">
        <v>7500</v>
      </c>
      <c r="E109" s="6">
        <v>7685</v>
      </c>
      <c r="F109" t="s">
        <v>8219</v>
      </c>
      <c r="G109" t="s">
        <v>8224</v>
      </c>
      <c r="H109" t="s">
        <v>8246</v>
      </c>
      <c r="I109">
        <v>1303688087</v>
      </c>
      <c r="J109">
        <v>1301787287</v>
      </c>
      <c r="K109" t="b">
        <v>0</v>
      </c>
      <c r="L109">
        <v>69</v>
      </c>
      <c r="M109" t="b">
        <v>1</v>
      </c>
      <c r="N109" t="s">
        <v>8266</v>
      </c>
      <c r="O109" s="16">
        <f>Table1[[#This Row],[pledged]]/Table1[[#This Row],[goal]]*100</f>
        <v>102.46666666666667</v>
      </c>
      <c r="P109" s="6">
        <f>IFERROR(Table1[[#This Row],[pledged]]/Table1[[#This Row],[backers_count]],0)</f>
        <v>111.37681159420291</v>
      </c>
      <c r="Q109" t="str">
        <f>LEFT(Table1[[#This Row],[Category and Sub-Category]],FIND("/",Table1[[#This Row],[Category and Sub-Category]])-1)</f>
        <v>film &amp; video</v>
      </c>
      <c r="R109" t="str">
        <f>RIGHT(Table1[[#This Row],[Category and Sub-Category]],LEN(Table1[[#This Row],[Category and Sub-Category]])-FIND("/",Table1[[#This Row],[Category and Sub-Category]]))</f>
        <v>shorts</v>
      </c>
      <c r="S109" s="14">
        <f>(((Table1[[#This Row],[launched_at]]/60)/60)/24)+DATE(1970,1,1)</f>
        <v>40635.982488425929</v>
      </c>
      <c r="T109" s="14">
        <f t="shared" si="1"/>
        <v>40657.982488425929</v>
      </c>
    </row>
    <row r="110" spans="1:20" ht="43.5" x14ac:dyDescent="0.35">
      <c r="A110">
        <v>108</v>
      </c>
      <c r="B110" s="1" t="s">
        <v>110</v>
      </c>
      <c r="C110" s="1" t="s">
        <v>4219</v>
      </c>
      <c r="D110" s="6">
        <v>1500</v>
      </c>
      <c r="E110" s="6">
        <v>3700</v>
      </c>
      <c r="F110" t="s">
        <v>8219</v>
      </c>
      <c r="G110" t="s">
        <v>8224</v>
      </c>
      <c r="H110" t="s">
        <v>8246</v>
      </c>
      <c r="I110">
        <v>1370011370</v>
      </c>
      <c r="J110">
        <v>1364827370</v>
      </c>
      <c r="K110" t="b">
        <v>0</v>
      </c>
      <c r="L110">
        <v>47</v>
      </c>
      <c r="M110" t="b">
        <v>1</v>
      </c>
      <c r="N110" t="s">
        <v>8266</v>
      </c>
      <c r="O110" s="16">
        <f>Table1[[#This Row],[pledged]]/Table1[[#This Row],[goal]]*100</f>
        <v>246.66666666666669</v>
      </c>
      <c r="P110" s="6">
        <f>IFERROR(Table1[[#This Row],[pledged]]/Table1[[#This Row],[backers_count]],0)</f>
        <v>78.723404255319153</v>
      </c>
      <c r="Q110" t="str">
        <f>LEFT(Table1[[#This Row],[Category and Sub-Category]],FIND("/",Table1[[#This Row],[Category and Sub-Category]])-1)</f>
        <v>film &amp; video</v>
      </c>
      <c r="R110" t="str">
        <f>RIGHT(Table1[[#This Row],[Category and Sub-Category]],LEN(Table1[[#This Row],[Category and Sub-Category]])-FIND("/",Table1[[#This Row],[Category and Sub-Category]]))</f>
        <v>shorts</v>
      </c>
      <c r="S110" s="14">
        <f>(((Table1[[#This Row],[launched_at]]/60)/60)/24)+DATE(1970,1,1)</f>
        <v>41365.613078703704</v>
      </c>
      <c r="T110" s="14">
        <f t="shared" si="1"/>
        <v>41425.613078703704</v>
      </c>
    </row>
    <row r="111" spans="1:20" ht="43.5" x14ac:dyDescent="0.35">
      <c r="A111">
        <v>109</v>
      </c>
      <c r="B111" s="1" t="s">
        <v>111</v>
      </c>
      <c r="C111" s="1" t="s">
        <v>4220</v>
      </c>
      <c r="D111" s="6">
        <v>1000</v>
      </c>
      <c r="E111" s="6">
        <v>2195</v>
      </c>
      <c r="F111" t="s">
        <v>8219</v>
      </c>
      <c r="G111" t="s">
        <v>8224</v>
      </c>
      <c r="H111" t="s">
        <v>8246</v>
      </c>
      <c r="I111">
        <v>1298680630</v>
      </c>
      <c r="J111">
        <v>1296088630</v>
      </c>
      <c r="K111" t="b">
        <v>0</v>
      </c>
      <c r="L111">
        <v>47</v>
      </c>
      <c r="M111" t="b">
        <v>1</v>
      </c>
      <c r="N111" t="s">
        <v>8266</v>
      </c>
      <c r="O111" s="16">
        <f>Table1[[#This Row],[pledged]]/Table1[[#This Row],[goal]]*100</f>
        <v>219.49999999999997</v>
      </c>
      <c r="P111" s="6">
        <f>IFERROR(Table1[[#This Row],[pledged]]/Table1[[#This Row],[backers_count]],0)</f>
        <v>46.702127659574465</v>
      </c>
      <c r="Q111" t="str">
        <f>LEFT(Table1[[#This Row],[Category and Sub-Category]],FIND("/",Table1[[#This Row],[Category and Sub-Category]])-1)</f>
        <v>film &amp; video</v>
      </c>
      <c r="R111" t="str">
        <f>RIGHT(Table1[[#This Row],[Category and Sub-Category]],LEN(Table1[[#This Row],[Category and Sub-Category]])-FIND("/",Table1[[#This Row],[Category and Sub-Category]]))</f>
        <v>shorts</v>
      </c>
      <c r="S111" s="14">
        <f>(((Table1[[#This Row],[launched_at]]/60)/60)/24)+DATE(1970,1,1)</f>
        <v>40570.025810185187</v>
      </c>
      <c r="T111" s="14">
        <f t="shared" si="1"/>
        <v>40600.025810185187</v>
      </c>
    </row>
    <row r="112" spans="1:20" ht="43.5" x14ac:dyDescent="0.35">
      <c r="A112">
        <v>110</v>
      </c>
      <c r="B112" s="1" t="s">
        <v>112</v>
      </c>
      <c r="C112" s="1" t="s">
        <v>4221</v>
      </c>
      <c r="D112" s="6">
        <v>1300</v>
      </c>
      <c r="E112" s="6">
        <v>1700</v>
      </c>
      <c r="F112" t="s">
        <v>8219</v>
      </c>
      <c r="G112" t="s">
        <v>8224</v>
      </c>
      <c r="H112" t="s">
        <v>8246</v>
      </c>
      <c r="I112">
        <v>1384408740</v>
      </c>
      <c r="J112">
        <v>1381445253</v>
      </c>
      <c r="K112" t="b">
        <v>0</v>
      </c>
      <c r="L112">
        <v>26</v>
      </c>
      <c r="M112" t="b">
        <v>1</v>
      </c>
      <c r="N112" t="s">
        <v>8266</v>
      </c>
      <c r="O112" s="16">
        <f>Table1[[#This Row],[pledged]]/Table1[[#This Row],[goal]]*100</f>
        <v>130.76923076923077</v>
      </c>
      <c r="P112" s="6">
        <f>IFERROR(Table1[[#This Row],[pledged]]/Table1[[#This Row],[backers_count]],0)</f>
        <v>65.384615384615387</v>
      </c>
      <c r="Q112" t="str">
        <f>LEFT(Table1[[#This Row],[Category and Sub-Category]],FIND("/",Table1[[#This Row],[Category and Sub-Category]])-1)</f>
        <v>film &amp; video</v>
      </c>
      <c r="R112" t="str">
        <f>RIGHT(Table1[[#This Row],[Category and Sub-Category]],LEN(Table1[[#This Row],[Category and Sub-Category]])-FIND("/",Table1[[#This Row],[Category and Sub-Category]]))</f>
        <v>shorts</v>
      </c>
      <c r="S112" s="14">
        <f>(((Table1[[#This Row],[launched_at]]/60)/60)/24)+DATE(1970,1,1)</f>
        <v>41557.949687500004</v>
      </c>
      <c r="T112" s="14">
        <f t="shared" si="1"/>
        <v>41592.249305555553</v>
      </c>
    </row>
    <row r="113" spans="1:20" ht="43.5" x14ac:dyDescent="0.35">
      <c r="A113">
        <v>111</v>
      </c>
      <c r="B113" s="1" t="s">
        <v>113</v>
      </c>
      <c r="C113" s="1" t="s">
        <v>4222</v>
      </c>
      <c r="D113" s="6">
        <v>3500</v>
      </c>
      <c r="E113" s="6">
        <v>5410</v>
      </c>
      <c r="F113" t="s">
        <v>8219</v>
      </c>
      <c r="G113" t="s">
        <v>8226</v>
      </c>
      <c r="H113" t="s">
        <v>8248</v>
      </c>
      <c r="I113">
        <v>1433059187</v>
      </c>
      <c r="J113">
        <v>1430467187</v>
      </c>
      <c r="K113" t="b">
        <v>0</v>
      </c>
      <c r="L113">
        <v>53</v>
      </c>
      <c r="M113" t="b">
        <v>1</v>
      </c>
      <c r="N113" t="s">
        <v>8266</v>
      </c>
      <c r="O113" s="16">
        <f>Table1[[#This Row],[pledged]]/Table1[[#This Row],[goal]]*100</f>
        <v>154.57142857142858</v>
      </c>
      <c r="P113" s="6">
        <f>IFERROR(Table1[[#This Row],[pledged]]/Table1[[#This Row],[backers_count]],0)</f>
        <v>102.0754716981132</v>
      </c>
      <c r="Q113" t="str">
        <f>LEFT(Table1[[#This Row],[Category and Sub-Category]],FIND("/",Table1[[#This Row],[Category and Sub-Category]])-1)</f>
        <v>film &amp; video</v>
      </c>
      <c r="R113" t="str">
        <f>RIGHT(Table1[[#This Row],[Category and Sub-Category]],LEN(Table1[[#This Row],[Category and Sub-Category]])-FIND("/",Table1[[#This Row],[Category and Sub-Category]]))</f>
        <v>shorts</v>
      </c>
      <c r="S113" s="14">
        <f>(((Table1[[#This Row],[launched_at]]/60)/60)/24)+DATE(1970,1,1)</f>
        <v>42125.333182870367</v>
      </c>
      <c r="T113" s="14">
        <f t="shared" si="1"/>
        <v>42155.333182870367</v>
      </c>
    </row>
    <row r="114" spans="1:20" ht="43.5" x14ac:dyDescent="0.35">
      <c r="A114">
        <v>112</v>
      </c>
      <c r="B114" s="1" t="s">
        <v>114</v>
      </c>
      <c r="C114" s="1" t="s">
        <v>4223</v>
      </c>
      <c r="D114" s="6">
        <v>5000</v>
      </c>
      <c r="E114" s="6">
        <v>5200</v>
      </c>
      <c r="F114" t="s">
        <v>8219</v>
      </c>
      <c r="G114" t="s">
        <v>8224</v>
      </c>
      <c r="H114" t="s">
        <v>8246</v>
      </c>
      <c r="I114">
        <v>1397354400</v>
      </c>
      <c r="J114">
        <v>1395277318</v>
      </c>
      <c r="K114" t="b">
        <v>0</v>
      </c>
      <c r="L114">
        <v>81</v>
      </c>
      <c r="M114" t="b">
        <v>1</v>
      </c>
      <c r="N114" t="s">
        <v>8266</v>
      </c>
      <c r="O114" s="16">
        <f>Table1[[#This Row],[pledged]]/Table1[[#This Row],[goal]]*100</f>
        <v>104</v>
      </c>
      <c r="P114" s="6">
        <f>IFERROR(Table1[[#This Row],[pledged]]/Table1[[#This Row],[backers_count]],0)</f>
        <v>64.197530864197532</v>
      </c>
      <c r="Q114" t="str">
        <f>LEFT(Table1[[#This Row],[Category and Sub-Category]],FIND("/",Table1[[#This Row],[Category and Sub-Category]])-1)</f>
        <v>film &amp; video</v>
      </c>
      <c r="R114" t="str">
        <f>RIGHT(Table1[[#This Row],[Category and Sub-Category]],LEN(Table1[[#This Row],[Category and Sub-Category]])-FIND("/",Table1[[#This Row],[Category and Sub-Category]]))</f>
        <v>shorts</v>
      </c>
      <c r="S114" s="14">
        <f>(((Table1[[#This Row],[launched_at]]/60)/60)/24)+DATE(1970,1,1)</f>
        <v>41718.043032407404</v>
      </c>
      <c r="T114" s="14">
        <f t="shared" si="1"/>
        <v>41742.083333333336</v>
      </c>
    </row>
    <row r="115" spans="1:20" ht="29" x14ac:dyDescent="0.35">
      <c r="A115">
        <v>113</v>
      </c>
      <c r="B115" s="1" t="s">
        <v>115</v>
      </c>
      <c r="C115" s="1" t="s">
        <v>4224</v>
      </c>
      <c r="D115" s="6">
        <v>5000</v>
      </c>
      <c r="E115" s="6">
        <v>7050</v>
      </c>
      <c r="F115" t="s">
        <v>8219</v>
      </c>
      <c r="G115" t="s">
        <v>8224</v>
      </c>
      <c r="H115" t="s">
        <v>8246</v>
      </c>
      <c r="I115">
        <v>1312642800</v>
      </c>
      <c r="J115">
        <v>1311963128</v>
      </c>
      <c r="K115" t="b">
        <v>0</v>
      </c>
      <c r="L115">
        <v>78</v>
      </c>
      <c r="M115" t="b">
        <v>1</v>
      </c>
      <c r="N115" t="s">
        <v>8266</v>
      </c>
      <c r="O115" s="16">
        <f>Table1[[#This Row],[pledged]]/Table1[[#This Row],[goal]]*100</f>
        <v>141</v>
      </c>
      <c r="P115" s="6">
        <f>IFERROR(Table1[[#This Row],[pledged]]/Table1[[#This Row],[backers_count]],0)</f>
        <v>90.384615384615387</v>
      </c>
      <c r="Q115" t="str">
        <f>LEFT(Table1[[#This Row],[Category and Sub-Category]],FIND("/",Table1[[#This Row],[Category and Sub-Category]])-1)</f>
        <v>film &amp; video</v>
      </c>
      <c r="R115" t="str">
        <f>RIGHT(Table1[[#This Row],[Category and Sub-Category]],LEN(Table1[[#This Row],[Category and Sub-Category]])-FIND("/",Table1[[#This Row],[Category and Sub-Category]]))</f>
        <v>shorts</v>
      </c>
      <c r="S115" s="14">
        <f>(((Table1[[#This Row],[launched_at]]/60)/60)/24)+DATE(1970,1,1)</f>
        <v>40753.758425925924</v>
      </c>
      <c r="T115" s="14">
        <f t="shared" si="1"/>
        <v>40761.625</v>
      </c>
    </row>
    <row r="116" spans="1:20" ht="43.5" x14ac:dyDescent="0.35">
      <c r="A116">
        <v>114</v>
      </c>
      <c r="B116" s="1" t="s">
        <v>116</v>
      </c>
      <c r="C116" s="1" t="s">
        <v>4225</v>
      </c>
      <c r="D116" s="6">
        <v>3000</v>
      </c>
      <c r="E116" s="6">
        <v>3100</v>
      </c>
      <c r="F116" t="s">
        <v>8219</v>
      </c>
      <c r="G116" t="s">
        <v>8224</v>
      </c>
      <c r="H116" t="s">
        <v>8246</v>
      </c>
      <c r="I116">
        <v>1326436488</v>
      </c>
      <c r="J116">
        <v>1321252488</v>
      </c>
      <c r="K116" t="b">
        <v>0</v>
      </c>
      <c r="L116">
        <v>35</v>
      </c>
      <c r="M116" t="b">
        <v>1</v>
      </c>
      <c r="N116" t="s">
        <v>8266</v>
      </c>
      <c r="O116" s="16">
        <f>Table1[[#This Row],[pledged]]/Table1[[#This Row],[goal]]*100</f>
        <v>103.33333333333334</v>
      </c>
      <c r="P116" s="6">
        <f>IFERROR(Table1[[#This Row],[pledged]]/Table1[[#This Row],[backers_count]],0)</f>
        <v>88.571428571428569</v>
      </c>
      <c r="Q116" t="str">
        <f>LEFT(Table1[[#This Row],[Category and Sub-Category]],FIND("/",Table1[[#This Row],[Category and Sub-Category]])-1)</f>
        <v>film &amp; video</v>
      </c>
      <c r="R116" t="str">
        <f>RIGHT(Table1[[#This Row],[Category and Sub-Category]],LEN(Table1[[#This Row],[Category and Sub-Category]])-FIND("/",Table1[[#This Row],[Category and Sub-Category]]))</f>
        <v>shorts</v>
      </c>
      <c r="S116" s="14">
        <f>(((Table1[[#This Row],[launched_at]]/60)/60)/24)+DATE(1970,1,1)</f>
        <v>40861.27416666667</v>
      </c>
      <c r="T116" s="14">
        <f t="shared" si="1"/>
        <v>40921.27416666667</v>
      </c>
    </row>
    <row r="117" spans="1:20" x14ac:dyDescent="0.35">
      <c r="A117">
        <v>115</v>
      </c>
      <c r="B117" s="1" t="s">
        <v>117</v>
      </c>
      <c r="C117" s="1" t="s">
        <v>4226</v>
      </c>
      <c r="D117" s="6">
        <v>450</v>
      </c>
      <c r="E117" s="6">
        <v>632</v>
      </c>
      <c r="F117" t="s">
        <v>8219</v>
      </c>
      <c r="G117" t="s">
        <v>8224</v>
      </c>
      <c r="H117" t="s">
        <v>8246</v>
      </c>
      <c r="I117">
        <v>1328377444</v>
      </c>
      <c r="J117">
        <v>1326217444</v>
      </c>
      <c r="K117" t="b">
        <v>0</v>
      </c>
      <c r="L117">
        <v>22</v>
      </c>
      <c r="M117" t="b">
        <v>1</v>
      </c>
      <c r="N117" t="s">
        <v>8266</v>
      </c>
      <c r="O117" s="16">
        <f>Table1[[#This Row],[pledged]]/Table1[[#This Row],[goal]]*100</f>
        <v>140.44444444444443</v>
      </c>
      <c r="P117" s="6">
        <f>IFERROR(Table1[[#This Row],[pledged]]/Table1[[#This Row],[backers_count]],0)</f>
        <v>28.727272727272727</v>
      </c>
      <c r="Q117" t="str">
        <f>LEFT(Table1[[#This Row],[Category and Sub-Category]],FIND("/",Table1[[#This Row],[Category and Sub-Category]])-1)</f>
        <v>film &amp; video</v>
      </c>
      <c r="R117" t="str">
        <f>RIGHT(Table1[[#This Row],[Category and Sub-Category]],LEN(Table1[[#This Row],[Category and Sub-Category]])-FIND("/",Table1[[#This Row],[Category and Sub-Category]]))</f>
        <v>shorts</v>
      </c>
      <c r="S117" s="14">
        <f>(((Table1[[#This Row],[launched_at]]/60)/60)/24)+DATE(1970,1,1)</f>
        <v>40918.738935185182</v>
      </c>
      <c r="T117" s="14">
        <f t="shared" si="1"/>
        <v>40943.738935185182</v>
      </c>
    </row>
    <row r="118" spans="1:20" ht="43.5" x14ac:dyDescent="0.35">
      <c r="A118">
        <v>116</v>
      </c>
      <c r="B118" s="1" t="s">
        <v>118</v>
      </c>
      <c r="C118" s="1" t="s">
        <v>4227</v>
      </c>
      <c r="D118" s="6">
        <v>3500</v>
      </c>
      <c r="E118" s="6">
        <v>3978</v>
      </c>
      <c r="F118" t="s">
        <v>8219</v>
      </c>
      <c r="G118" t="s">
        <v>8224</v>
      </c>
      <c r="H118" t="s">
        <v>8246</v>
      </c>
      <c r="I118">
        <v>1302260155</v>
      </c>
      <c r="J118">
        <v>1298289355</v>
      </c>
      <c r="K118" t="b">
        <v>0</v>
      </c>
      <c r="L118">
        <v>57</v>
      </c>
      <c r="M118" t="b">
        <v>1</v>
      </c>
      <c r="N118" t="s">
        <v>8266</v>
      </c>
      <c r="O118" s="16">
        <f>Table1[[#This Row],[pledged]]/Table1[[#This Row],[goal]]*100</f>
        <v>113.65714285714286</v>
      </c>
      <c r="P118" s="6">
        <f>IFERROR(Table1[[#This Row],[pledged]]/Table1[[#This Row],[backers_count]],0)</f>
        <v>69.78947368421052</v>
      </c>
      <c r="Q118" t="str">
        <f>LEFT(Table1[[#This Row],[Category and Sub-Category]],FIND("/",Table1[[#This Row],[Category and Sub-Category]])-1)</f>
        <v>film &amp; video</v>
      </c>
      <c r="R118" t="str">
        <f>RIGHT(Table1[[#This Row],[Category and Sub-Category]],LEN(Table1[[#This Row],[Category and Sub-Category]])-FIND("/",Table1[[#This Row],[Category and Sub-Category]]))</f>
        <v>shorts</v>
      </c>
      <c r="S118" s="14">
        <f>(((Table1[[#This Row],[launched_at]]/60)/60)/24)+DATE(1970,1,1)</f>
        <v>40595.497164351851</v>
      </c>
      <c r="T118" s="14">
        <f t="shared" si="1"/>
        <v>40641.455497685187</v>
      </c>
    </row>
    <row r="119" spans="1:20" ht="58" x14ac:dyDescent="0.35">
      <c r="A119">
        <v>117</v>
      </c>
      <c r="B119" s="1" t="s">
        <v>119</v>
      </c>
      <c r="C119" s="1" t="s">
        <v>4228</v>
      </c>
      <c r="D119" s="6">
        <v>4500</v>
      </c>
      <c r="E119" s="6">
        <v>4522.22</v>
      </c>
      <c r="F119" t="s">
        <v>8219</v>
      </c>
      <c r="G119" t="s">
        <v>8224</v>
      </c>
      <c r="H119" t="s">
        <v>8246</v>
      </c>
      <c r="I119">
        <v>1276110000</v>
      </c>
      <c r="J119">
        <v>1268337744</v>
      </c>
      <c r="K119" t="b">
        <v>0</v>
      </c>
      <c r="L119">
        <v>27</v>
      </c>
      <c r="M119" t="b">
        <v>1</v>
      </c>
      <c r="N119" t="s">
        <v>8266</v>
      </c>
      <c r="O119" s="16">
        <f>Table1[[#This Row],[pledged]]/Table1[[#This Row],[goal]]*100</f>
        <v>100.49377777777779</v>
      </c>
      <c r="P119" s="6">
        <f>IFERROR(Table1[[#This Row],[pledged]]/Table1[[#This Row],[backers_count]],0)</f>
        <v>167.48962962962963</v>
      </c>
      <c r="Q119" t="str">
        <f>LEFT(Table1[[#This Row],[Category and Sub-Category]],FIND("/",Table1[[#This Row],[Category and Sub-Category]])-1)</f>
        <v>film &amp; video</v>
      </c>
      <c r="R119" t="str">
        <f>RIGHT(Table1[[#This Row],[Category and Sub-Category]],LEN(Table1[[#This Row],[Category and Sub-Category]])-FIND("/",Table1[[#This Row],[Category and Sub-Category]]))</f>
        <v>shorts</v>
      </c>
      <c r="S119" s="14">
        <f>(((Table1[[#This Row],[launched_at]]/60)/60)/24)+DATE(1970,1,1)</f>
        <v>40248.834999999999</v>
      </c>
      <c r="T119" s="14">
        <f t="shared" si="1"/>
        <v>40338.791666666664</v>
      </c>
    </row>
    <row r="120" spans="1:20" ht="29" x14ac:dyDescent="0.35">
      <c r="A120">
        <v>118</v>
      </c>
      <c r="B120" s="1" t="s">
        <v>120</v>
      </c>
      <c r="C120" s="1" t="s">
        <v>4229</v>
      </c>
      <c r="D120" s="6">
        <v>5000</v>
      </c>
      <c r="E120" s="6">
        <v>5651.58</v>
      </c>
      <c r="F120" t="s">
        <v>8219</v>
      </c>
      <c r="G120" t="s">
        <v>8224</v>
      </c>
      <c r="H120" t="s">
        <v>8246</v>
      </c>
      <c r="I120">
        <v>1311902236</v>
      </c>
      <c r="J120">
        <v>1309310236</v>
      </c>
      <c r="K120" t="b">
        <v>0</v>
      </c>
      <c r="L120">
        <v>39</v>
      </c>
      <c r="M120" t="b">
        <v>1</v>
      </c>
      <c r="N120" t="s">
        <v>8266</v>
      </c>
      <c r="O120" s="16">
        <f>Table1[[#This Row],[pledged]]/Table1[[#This Row],[goal]]*100</f>
        <v>113.03159999999998</v>
      </c>
      <c r="P120" s="6">
        <f>IFERROR(Table1[[#This Row],[pledged]]/Table1[[#This Row],[backers_count]],0)</f>
        <v>144.91230769230768</v>
      </c>
      <c r="Q120" t="str">
        <f>LEFT(Table1[[#This Row],[Category and Sub-Category]],FIND("/",Table1[[#This Row],[Category and Sub-Category]])-1)</f>
        <v>film &amp; video</v>
      </c>
      <c r="R120" t="str">
        <f>RIGHT(Table1[[#This Row],[Category and Sub-Category]],LEN(Table1[[#This Row],[Category and Sub-Category]])-FIND("/",Table1[[#This Row],[Category and Sub-Category]]))</f>
        <v>shorts</v>
      </c>
      <c r="S120" s="14">
        <f>(((Table1[[#This Row],[launched_at]]/60)/60)/24)+DATE(1970,1,1)</f>
        <v>40723.053657407407</v>
      </c>
      <c r="T120" s="14">
        <f t="shared" si="1"/>
        <v>40753.053657407407</v>
      </c>
    </row>
    <row r="121" spans="1:20" ht="43.5" x14ac:dyDescent="0.35">
      <c r="A121">
        <v>119</v>
      </c>
      <c r="B121" s="1" t="s">
        <v>121</v>
      </c>
      <c r="C121" s="1" t="s">
        <v>4230</v>
      </c>
      <c r="D121" s="6">
        <v>3250</v>
      </c>
      <c r="E121" s="6">
        <v>3398.1</v>
      </c>
      <c r="F121" t="s">
        <v>8219</v>
      </c>
      <c r="G121" t="s">
        <v>8224</v>
      </c>
      <c r="H121" t="s">
        <v>8246</v>
      </c>
      <c r="I121">
        <v>1313276400</v>
      </c>
      <c r="J121">
        <v>1310693986</v>
      </c>
      <c r="K121" t="b">
        <v>0</v>
      </c>
      <c r="L121">
        <v>37</v>
      </c>
      <c r="M121" t="b">
        <v>1</v>
      </c>
      <c r="N121" t="s">
        <v>8266</v>
      </c>
      <c r="O121" s="16">
        <f>Table1[[#This Row],[pledged]]/Table1[[#This Row],[goal]]*100</f>
        <v>104.55692307692308</v>
      </c>
      <c r="P121" s="6">
        <f>IFERROR(Table1[[#This Row],[pledged]]/Table1[[#This Row],[backers_count]],0)</f>
        <v>91.840540540540545</v>
      </c>
      <c r="Q121" t="str">
        <f>LEFT(Table1[[#This Row],[Category and Sub-Category]],FIND("/",Table1[[#This Row],[Category and Sub-Category]])-1)</f>
        <v>film &amp; video</v>
      </c>
      <c r="R121" t="str">
        <f>RIGHT(Table1[[#This Row],[Category and Sub-Category]],LEN(Table1[[#This Row],[Category and Sub-Category]])-FIND("/",Table1[[#This Row],[Category and Sub-Category]]))</f>
        <v>shorts</v>
      </c>
      <c r="S121" s="14">
        <f>(((Table1[[#This Row],[launched_at]]/60)/60)/24)+DATE(1970,1,1)</f>
        <v>40739.069282407407</v>
      </c>
      <c r="T121" s="14">
        <f t="shared" si="1"/>
        <v>40768.958333333336</v>
      </c>
    </row>
    <row r="122" spans="1:20" ht="58" x14ac:dyDescent="0.35">
      <c r="A122">
        <v>120</v>
      </c>
      <c r="B122" s="1" t="s">
        <v>122</v>
      </c>
      <c r="C122" s="1" t="s">
        <v>4231</v>
      </c>
      <c r="D122" s="6">
        <v>70000</v>
      </c>
      <c r="E122" s="6">
        <v>10</v>
      </c>
      <c r="F122" t="s">
        <v>8220</v>
      </c>
      <c r="G122" t="s">
        <v>8231</v>
      </c>
      <c r="H122" t="s">
        <v>8252</v>
      </c>
      <c r="I122">
        <v>1475457107</v>
      </c>
      <c r="J122">
        <v>1472865107</v>
      </c>
      <c r="K122" t="b">
        <v>0</v>
      </c>
      <c r="L122">
        <v>1</v>
      </c>
      <c r="M122" t="b">
        <v>0</v>
      </c>
      <c r="N122" t="s">
        <v>8267</v>
      </c>
      <c r="O122" s="16">
        <f>Table1[[#This Row],[pledged]]/Table1[[#This Row],[goal]]*100</f>
        <v>1.4285714285714287E-2</v>
      </c>
      <c r="P122" s="6">
        <f>IFERROR(Table1[[#This Row],[pledged]]/Table1[[#This Row],[backers_count]],0)</f>
        <v>10</v>
      </c>
      <c r="Q122" t="str">
        <f>LEFT(Table1[[#This Row],[Category and Sub-Category]],FIND("/",Table1[[#This Row],[Category and Sub-Category]])-1)</f>
        <v>film &amp; video</v>
      </c>
      <c r="R122" t="str">
        <f>RIGHT(Table1[[#This Row],[Category and Sub-Category]],LEN(Table1[[#This Row],[Category and Sub-Category]])-FIND("/",Table1[[#This Row],[Category and Sub-Category]]))</f>
        <v>science fiction</v>
      </c>
      <c r="S122" s="14">
        <f>(((Table1[[#This Row],[launched_at]]/60)/60)/24)+DATE(1970,1,1)</f>
        <v>42616.049849537041</v>
      </c>
      <c r="T122" s="14">
        <f t="shared" si="1"/>
        <v>42646.049849537041</v>
      </c>
    </row>
    <row r="123" spans="1:20" ht="58" x14ac:dyDescent="0.35">
      <c r="A123">
        <v>121</v>
      </c>
      <c r="B123" s="1" t="s">
        <v>123</v>
      </c>
      <c r="C123" s="1" t="s">
        <v>4232</v>
      </c>
      <c r="D123" s="6">
        <v>3000</v>
      </c>
      <c r="E123" s="6">
        <v>1</v>
      </c>
      <c r="F123" t="s">
        <v>8220</v>
      </c>
      <c r="G123" t="s">
        <v>8224</v>
      </c>
      <c r="H123" t="s">
        <v>8246</v>
      </c>
      <c r="I123">
        <v>1429352160</v>
      </c>
      <c r="J123">
        <v>1427993710</v>
      </c>
      <c r="K123" t="b">
        <v>0</v>
      </c>
      <c r="L123">
        <v>1</v>
      </c>
      <c r="M123" t="b">
        <v>0</v>
      </c>
      <c r="N123" t="s">
        <v>8267</v>
      </c>
      <c r="O123" s="16">
        <f>Table1[[#This Row],[pledged]]/Table1[[#This Row],[goal]]*100</f>
        <v>3.3333333333333333E-2</v>
      </c>
      <c r="P123" s="6">
        <f>IFERROR(Table1[[#This Row],[pledged]]/Table1[[#This Row],[backers_count]],0)</f>
        <v>1</v>
      </c>
      <c r="Q123" t="str">
        <f>LEFT(Table1[[#This Row],[Category and Sub-Category]],FIND("/",Table1[[#This Row],[Category and Sub-Category]])-1)</f>
        <v>film &amp; video</v>
      </c>
      <c r="R123" t="str">
        <f>RIGHT(Table1[[#This Row],[Category and Sub-Category]],LEN(Table1[[#This Row],[Category and Sub-Category]])-FIND("/",Table1[[#This Row],[Category and Sub-Category]]))</f>
        <v>science fiction</v>
      </c>
      <c r="S123" s="14">
        <f>(((Table1[[#This Row],[launched_at]]/60)/60)/24)+DATE(1970,1,1)</f>
        <v>42096.704976851848</v>
      </c>
      <c r="T123" s="14">
        <f t="shared" si="1"/>
        <v>42112.427777777775</v>
      </c>
    </row>
    <row r="124" spans="1:20" ht="43.5" x14ac:dyDescent="0.35">
      <c r="A124">
        <v>122</v>
      </c>
      <c r="B124" s="1" t="s">
        <v>124</v>
      </c>
      <c r="C124" s="1" t="s">
        <v>4233</v>
      </c>
      <c r="D124" s="6">
        <v>100000000</v>
      </c>
      <c r="E124" s="6">
        <v>0</v>
      </c>
      <c r="F124" t="s">
        <v>8220</v>
      </c>
      <c r="G124" t="s">
        <v>8224</v>
      </c>
      <c r="H124" t="s">
        <v>8246</v>
      </c>
      <c r="I124">
        <v>1476094907</v>
      </c>
      <c r="J124">
        <v>1470910907</v>
      </c>
      <c r="K124" t="b">
        <v>0</v>
      </c>
      <c r="L124">
        <v>0</v>
      </c>
      <c r="M124" t="b">
        <v>0</v>
      </c>
      <c r="N124" t="s">
        <v>8267</v>
      </c>
      <c r="O124" s="16">
        <f>Table1[[#This Row],[pledged]]/Table1[[#This Row],[goal]]*100</f>
        <v>0</v>
      </c>
      <c r="P124" s="6">
        <f>IFERROR(Table1[[#This Row],[pledged]]/Table1[[#This Row],[backers_count]],0)</f>
        <v>0</v>
      </c>
      <c r="Q124" t="str">
        <f>LEFT(Table1[[#This Row],[Category and Sub-Category]],FIND("/",Table1[[#This Row],[Category and Sub-Category]])-1)</f>
        <v>film &amp; video</v>
      </c>
      <c r="R124" t="str">
        <f>RIGHT(Table1[[#This Row],[Category and Sub-Category]],LEN(Table1[[#This Row],[Category and Sub-Category]])-FIND("/",Table1[[#This Row],[Category and Sub-Category]]))</f>
        <v>science fiction</v>
      </c>
      <c r="S124" s="14">
        <f>(((Table1[[#This Row],[launched_at]]/60)/60)/24)+DATE(1970,1,1)</f>
        <v>42593.431793981479</v>
      </c>
      <c r="T124" s="14">
        <f t="shared" si="1"/>
        <v>42653.431793981479</v>
      </c>
    </row>
    <row r="125" spans="1:20" ht="58" x14ac:dyDescent="0.35">
      <c r="A125">
        <v>123</v>
      </c>
      <c r="B125" s="1" t="s">
        <v>125</v>
      </c>
      <c r="C125" s="1" t="s">
        <v>4234</v>
      </c>
      <c r="D125" s="6">
        <v>55000</v>
      </c>
      <c r="E125" s="6">
        <v>151</v>
      </c>
      <c r="F125" t="s">
        <v>8220</v>
      </c>
      <c r="G125" t="s">
        <v>8224</v>
      </c>
      <c r="H125" t="s">
        <v>8246</v>
      </c>
      <c r="I125">
        <v>1414533600</v>
      </c>
      <c r="J125">
        <v>1411411564</v>
      </c>
      <c r="K125" t="b">
        <v>0</v>
      </c>
      <c r="L125">
        <v>6</v>
      </c>
      <c r="M125" t="b">
        <v>0</v>
      </c>
      <c r="N125" t="s">
        <v>8267</v>
      </c>
      <c r="O125" s="16">
        <f>Table1[[#This Row],[pledged]]/Table1[[#This Row],[goal]]*100</f>
        <v>0.27454545454545454</v>
      </c>
      <c r="P125" s="6">
        <f>IFERROR(Table1[[#This Row],[pledged]]/Table1[[#This Row],[backers_count]],0)</f>
        <v>25.166666666666668</v>
      </c>
      <c r="Q125" t="str">
        <f>LEFT(Table1[[#This Row],[Category and Sub-Category]],FIND("/",Table1[[#This Row],[Category and Sub-Category]])-1)</f>
        <v>film &amp; video</v>
      </c>
      <c r="R125" t="str">
        <f>RIGHT(Table1[[#This Row],[Category and Sub-Category]],LEN(Table1[[#This Row],[Category and Sub-Category]])-FIND("/",Table1[[#This Row],[Category and Sub-Category]]))</f>
        <v>science fiction</v>
      </c>
      <c r="S125" s="14">
        <f>(((Table1[[#This Row],[launched_at]]/60)/60)/24)+DATE(1970,1,1)</f>
        <v>41904.781990740739</v>
      </c>
      <c r="T125" s="14">
        <f t="shared" si="1"/>
        <v>41940.916666666664</v>
      </c>
    </row>
    <row r="126" spans="1:20" ht="43.5" x14ac:dyDescent="0.35">
      <c r="A126">
        <v>124</v>
      </c>
      <c r="B126" s="1" t="s">
        <v>126</v>
      </c>
      <c r="C126" s="1" t="s">
        <v>4235</v>
      </c>
      <c r="D126" s="6">
        <v>4000</v>
      </c>
      <c r="E126" s="6">
        <v>0</v>
      </c>
      <c r="F126" t="s">
        <v>8220</v>
      </c>
      <c r="G126" t="s">
        <v>8224</v>
      </c>
      <c r="H126" t="s">
        <v>8246</v>
      </c>
      <c r="I126">
        <v>1431728242</v>
      </c>
      <c r="J126">
        <v>1429568242</v>
      </c>
      <c r="K126" t="b">
        <v>0</v>
      </c>
      <c r="L126">
        <v>0</v>
      </c>
      <c r="M126" t="b">
        <v>0</v>
      </c>
      <c r="N126" t="s">
        <v>8267</v>
      </c>
      <c r="O126" s="16">
        <f>Table1[[#This Row],[pledged]]/Table1[[#This Row],[goal]]*100</f>
        <v>0</v>
      </c>
      <c r="P126" s="6">
        <f>IFERROR(Table1[[#This Row],[pledged]]/Table1[[#This Row],[backers_count]],0)</f>
        <v>0</v>
      </c>
      <c r="Q126" t="str">
        <f>LEFT(Table1[[#This Row],[Category and Sub-Category]],FIND("/",Table1[[#This Row],[Category and Sub-Category]])-1)</f>
        <v>film &amp; video</v>
      </c>
      <c r="R126" t="str">
        <f>RIGHT(Table1[[#This Row],[Category and Sub-Category]],LEN(Table1[[#This Row],[Category and Sub-Category]])-FIND("/",Table1[[#This Row],[Category and Sub-Category]]))</f>
        <v>science fiction</v>
      </c>
      <c r="S126" s="14">
        <f>(((Table1[[#This Row],[launched_at]]/60)/60)/24)+DATE(1970,1,1)</f>
        <v>42114.928726851853</v>
      </c>
      <c r="T126" s="14">
        <f t="shared" si="1"/>
        <v>42139.928726851853</v>
      </c>
    </row>
    <row r="127" spans="1:20" ht="43.5" x14ac:dyDescent="0.35">
      <c r="A127">
        <v>125</v>
      </c>
      <c r="B127" s="1" t="s">
        <v>127</v>
      </c>
      <c r="C127" s="1" t="s">
        <v>4236</v>
      </c>
      <c r="D127" s="6">
        <v>500</v>
      </c>
      <c r="E127" s="6">
        <v>70</v>
      </c>
      <c r="F127" t="s">
        <v>8220</v>
      </c>
      <c r="G127" t="s">
        <v>8229</v>
      </c>
      <c r="H127" t="s">
        <v>8251</v>
      </c>
      <c r="I127">
        <v>1486165880</v>
      </c>
      <c r="J127">
        <v>1480981880</v>
      </c>
      <c r="K127" t="b">
        <v>0</v>
      </c>
      <c r="L127">
        <v>6</v>
      </c>
      <c r="M127" t="b">
        <v>0</v>
      </c>
      <c r="N127" t="s">
        <v>8267</v>
      </c>
      <c r="O127" s="16">
        <f>Table1[[#This Row],[pledged]]/Table1[[#This Row],[goal]]*100</f>
        <v>14.000000000000002</v>
      </c>
      <c r="P127" s="6">
        <f>IFERROR(Table1[[#This Row],[pledged]]/Table1[[#This Row],[backers_count]],0)</f>
        <v>11.666666666666666</v>
      </c>
      <c r="Q127" t="str">
        <f>LEFT(Table1[[#This Row],[Category and Sub-Category]],FIND("/",Table1[[#This Row],[Category and Sub-Category]])-1)</f>
        <v>film &amp; video</v>
      </c>
      <c r="R127" t="str">
        <f>RIGHT(Table1[[#This Row],[Category and Sub-Category]],LEN(Table1[[#This Row],[Category and Sub-Category]])-FIND("/",Table1[[#This Row],[Category and Sub-Category]]))</f>
        <v>science fiction</v>
      </c>
      <c r="S127" s="14">
        <f>(((Table1[[#This Row],[launched_at]]/60)/60)/24)+DATE(1970,1,1)</f>
        <v>42709.993981481486</v>
      </c>
      <c r="T127" s="14">
        <f t="shared" si="1"/>
        <v>42769.993981481486</v>
      </c>
    </row>
    <row r="128" spans="1:20" ht="43.5" x14ac:dyDescent="0.35">
      <c r="A128">
        <v>126</v>
      </c>
      <c r="B128" s="1" t="s">
        <v>128</v>
      </c>
      <c r="C128" s="1" t="s">
        <v>4237</v>
      </c>
      <c r="D128" s="6">
        <v>25000</v>
      </c>
      <c r="E128" s="6">
        <v>1387</v>
      </c>
      <c r="F128" t="s">
        <v>8220</v>
      </c>
      <c r="G128" t="s">
        <v>8224</v>
      </c>
      <c r="H128" t="s">
        <v>8246</v>
      </c>
      <c r="I128">
        <v>1433988000</v>
      </c>
      <c r="J128">
        <v>1431353337</v>
      </c>
      <c r="K128" t="b">
        <v>0</v>
      </c>
      <c r="L128">
        <v>13</v>
      </c>
      <c r="M128" t="b">
        <v>0</v>
      </c>
      <c r="N128" t="s">
        <v>8267</v>
      </c>
      <c r="O128" s="16">
        <f>Table1[[#This Row],[pledged]]/Table1[[#This Row],[goal]]*100</f>
        <v>5.548</v>
      </c>
      <c r="P128" s="6">
        <f>IFERROR(Table1[[#This Row],[pledged]]/Table1[[#This Row],[backers_count]],0)</f>
        <v>106.69230769230769</v>
      </c>
      <c r="Q128" t="str">
        <f>LEFT(Table1[[#This Row],[Category and Sub-Category]],FIND("/",Table1[[#This Row],[Category and Sub-Category]])-1)</f>
        <v>film &amp; video</v>
      </c>
      <c r="R128" t="str">
        <f>RIGHT(Table1[[#This Row],[Category and Sub-Category]],LEN(Table1[[#This Row],[Category and Sub-Category]])-FIND("/",Table1[[#This Row],[Category and Sub-Category]]))</f>
        <v>science fiction</v>
      </c>
      <c r="S128" s="14">
        <f>(((Table1[[#This Row],[launched_at]]/60)/60)/24)+DATE(1970,1,1)</f>
        <v>42135.589548611111</v>
      </c>
      <c r="T128" s="14">
        <f t="shared" si="1"/>
        <v>42166.083333333328</v>
      </c>
    </row>
    <row r="129" spans="1:20" ht="43.5" x14ac:dyDescent="0.35">
      <c r="A129">
        <v>127</v>
      </c>
      <c r="B129" s="1" t="s">
        <v>129</v>
      </c>
      <c r="C129" s="1" t="s">
        <v>4238</v>
      </c>
      <c r="D129" s="6">
        <v>8000</v>
      </c>
      <c r="E129" s="6">
        <v>190</v>
      </c>
      <c r="F129" t="s">
        <v>8220</v>
      </c>
      <c r="G129" t="s">
        <v>8224</v>
      </c>
      <c r="H129" t="s">
        <v>8246</v>
      </c>
      <c r="I129">
        <v>1428069541</v>
      </c>
      <c r="J129">
        <v>1425481141</v>
      </c>
      <c r="K129" t="b">
        <v>0</v>
      </c>
      <c r="L129">
        <v>4</v>
      </c>
      <c r="M129" t="b">
        <v>0</v>
      </c>
      <c r="N129" t="s">
        <v>8267</v>
      </c>
      <c r="O129" s="16">
        <f>Table1[[#This Row],[pledged]]/Table1[[#This Row],[goal]]*100</f>
        <v>2.375</v>
      </c>
      <c r="P129" s="6">
        <f>IFERROR(Table1[[#This Row],[pledged]]/Table1[[#This Row],[backers_count]],0)</f>
        <v>47.5</v>
      </c>
      <c r="Q129" t="str">
        <f>LEFT(Table1[[#This Row],[Category and Sub-Category]],FIND("/",Table1[[#This Row],[Category and Sub-Category]])-1)</f>
        <v>film &amp; video</v>
      </c>
      <c r="R129" t="str">
        <f>RIGHT(Table1[[#This Row],[Category and Sub-Category]],LEN(Table1[[#This Row],[Category and Sub-Category]])-FIND("/",Table1[[#This Row],[Category and Sub-Category]]))</f>
        <v>science fiction</v>
      </c>
      <c r="S129" s="14">
        <f>(((Table1[[#This Row],[launched_at]]/60)/60)/24)+DATE(1970,1,1)</f>
        <v>42067.62431712963</v>
      </c>
      <c r="T129" s="14">
        <f t="shared" si="1"/>
        <v>42097.582650462966</v>
      </c>
    </row>
    <row r="130" spans="1:20" ht="29" x14ac:dyDescent="0.35">
      <c r="A130">
        <v>128</v>
      </c>
      <c r="B130" s="1" t="s">
        <v>130</v>
      </c>
      <c r="C130" s="1" t="s">
        <v>4239</v>
      </c>
      <c r="D130" s="6">
        <v>100000</v>
      </c>
      <c r="E130" s="6">
        <v>1867</v>
      </c>
      <c r="F130" t="s">
        <v>8220</v>
      </c>
      <c r="G130" t="s">
        <v>8224</v>
      </c>
      <c r="H130" t="s">
        <v>8246</v>
      </c>
      <c r="I130">
        <v>1476941293</v>
      </c>
      <c r="J130">
        <v>1473917293</v>
      </c>
      <c r="K130" t="b">
        <v>0</v>
      </c>
      <c r="L130">
        <v>6</v>
      </c>
      <c r="M130" t="b">
        <v>0</v>
      </c>
      <c r="N130" t="s">
        <v>8267</v>
      </c>
      <c r="O130" s="16">
        <f>Table1[[#This Row],[pledged]]/Table1[[#This Row],[goal]]*100</f>
        <v>1.867</v>
      </c>
      <c r="P130" s="6">
        <f>IFERROR(Table1[[#This Row],[pledged]]/Table1[[#This Row],[backers_count]],0)</f>
        <v>311.16666666666669</v>
      </c>
      <c r="Q130" t="str">
        <f>LEFT(Table1[[#This Row],[Category and Sub-Category]],FIND("/",Table1[[#This Row],[Category and Sub-Category]])-1)</f>
        <v>film &amp; video</v>
      </c>
      <c r="R130" t="str">
        <f>RIGHT(Table1[[#This Row],[Category and Sub-Category]],LEN(Table1[[#This Row],[Category and Sub-Category]])-FIND("/",Table1[[#This Row],[Category and Sub-Category]]))</f>
        <v>science fiction</v>
      </c>
      <c r="S130" s="14">
        <f>(((Table1[[#This Row],[launched_at]]/60)/60)/24)+DATE(1970,1,1)</f>
        <v>42628.22792824074</v>
      </c>
      <c r="T130" s="14">
        <f t="shared" ref="T130:T193" si="2">(((I130/60)/60)/24)+DATE(1970,1,1)</f>
        <v>42663.22792824074</v>
      </c>
    </row>
    <row r="131" spans="1:20" ht="58" x14ac:dyDescent="0.35">
      <c r="A131">
        <v>129</v>
      </c>
      <c r="B131" s="1" t="s">
        <v>131</v>
      </c>
      <c r="C131" s="1" t="s">
        <v>4240</v>
      </c>
      <c r="D131" s="6">
        <v>20000</v>
      </c>
      <c r="E131" s="6">
        <v>0</v>
      </c>
      <c r="F131" t="s">
        <v>8220</v>
      </c>
      <c r="G131" t="s">
        <v>8224</v>
      </c>
      <c r="H131" t="s">
        <v>8246</v>
      </c>
      <c r="I131">
        <v>1414708183</v>
      </c>
      <c r="J131">
        <v>1409524183</v>
      </c>
      <c r="K131" t="b">
        <v>0</v>
      </c>
      <c r="L131">
        <v>0</v>
      </c>
      <c r="M131" t="b">
        <v>0</v>
      </c>
      <c r="N131" t="s">
        <v>8267</v>
      </c>
      <c r="O131" s="16">
        <f>Table1[[#This Row],[pledged]]/Table1[[#This Row],[goal]]*100</f>
        <v>0</v>
      </c>
      <c r="P131" s="6">
        <f>IFERROR(Table1[[#This Row],[pledged]]/Table1[[#This Row],[backers_count]],0)</f>
        <v>0</v>
      </c>
      <c r="Q131" t="str">
        <f>LEFT(Table1[[#This Row],[Category and Sub-Category]],FIND("/",Table1[[#This Row],[Category and Sub-Category]])-1)</f>
        <v>film &amp; video</v>
      </c>
      <c r="R131" t="str">
        <f>RIGHT(Table1[[#This Row],[Category and Sub-Category]],LEN(Table1[[#This Row],[Category and Sub-Category]])-FIND("/",Table1[[#This Row],[Category and Sub-Category]]))</f>
        <v>science fiction</v>
      </c>
      <c r="S131" s="14">
        <f>(((Table1[[#This Row],[launched_at]]/60)/60)/24)+DATE(1970,1,1)</f>
        <v>41882.937303240738</v>
      </c>
      <c r="T131" s="14">
        <f t="shared" si="2"/>
        <v>41942.937303240738</v>
      </c>
    </row>
    <row r="132" spans="1:20" ht="43.5" x14ac:dyDescent="0.35">
      <c r="A132">
        <v>130</v>
      </c>
      <c r="B132" s="1" t="s">
        <v>132</v>
      </c>
      <c r="C132" s="1" t="s">
        <v>4241</v>
      </c>
      <c r="D132" s="6">
        <v>600</v>
      </c>
      <c r="E132" s="6">
        <v>0</v>
      </c>
      <c r="F132" t="s">
        <v>8220</v>
      </c>
      <c r="G132" t="s">
        <v>8225</v>
      </c>
      <c r="H132" t="s">
        <v>8247</v>
      </c>
      <c r="I132">
        <v>1402949760</v>
      </c>
      <c r="J132">
        <v>1400536692</v>
      </c>
      <c r="K132" t="b">
        <v>0</v>
      </c>
      <c r="L132">
        <v>0</v>
      </c>
      <c r="M132" t="b">
        <v>0</v>
      </c>
      <c r="N132" t="s">
        <v>8267</v>
      </c>
      <c r="O132" s="16">
        <f>Table1[[#This Row],[pledged]]/Table1[[#This Row],[goal]]*100</f>
        <v>0</v>
      </c>
      <c r="P132" s="6">
        <f>IFERROR(Table1[[#This Row],[pledged]]/Table1[[#This Row],[backers_count]],0)</f>
        <v>0</v>
      </c>
      <c r="Q132" t="str">
        <f>LEFT(Table1[[#This Row],[Category and Sub-Category]],FIND("/",Table1[[#This Row],[Category and Sub-Category]])-1)</f>
        <v>film &amp; video</v>
      </c>
      <c r="R132" t="str">
        <f>RIGHT(Table1[[#This Row],[Category and Sub-Category]],LEN(Table1[[#This Row],[Category and Sub-Category]])-FIND("/",Table1[[#This Row],[Category and Sub-Category]]))</f>
        <v>science fiction</v>
      </c>
      <c r="S132" s="14">
        <f>(((Table1[[#This Row],[launched_at]]/60)/60)/24)+DATE(1970,1,1)</f>
        <v>41778.915416666663</v>
      </c>
      <c r="T132" s="14">
        <f t="shared" si="2"/>
        <v>41806.844444444447</v>
      </c>
    </row>
    <row r="133" spans="1:20" x14ac:dyDescent="0.35">
      <c r="A133">
        <v>131</v>
      </c>
      <c r="B133" s="1" t="s">
        <v>133</v>
      </c>
      <c r="C133" s="1" t="s">
        <v>4242</v>
      </c>
      <c r="D133" s="6">
        <v>1200</v>
      </c>
      <c r="E133" s="6">
        <v>0</v>
      </c>
      <c r="F133" t="s">
        <v>8220</v>
      </c>
      <c r="G133" t="s">
        <v>8224</v>
      </c>
      <c r="H133" t="s">
        <v>8246</v>
      </c>
      <c r="I133">
        <v>1467763200</v>
      </c>
      <c r="J133">
        <v>1466453161</v>
      </c>
      <c r="K133" t="b">
        <v>0</v>
      </c>
      <c r="L133">
        <v>0</v>
      </c>
      <c r="M133" t="b">
        <v>0</v>
      </c>
      <c r="N133" t="s">
        <v>8267</v>
      </c>
      <c r="O133" s="16">
        <f>Table1[[#This Row],[pledged]]/Table1[[#This Row],[goal]]*100</f>
        <v>0</v>
      </c>
      <c r="P133" s="6">
        <f>IFERROR(Table1[[#This Row],[pledged]]/Table1[[#This Row],[backers_count]],0)</f>
        <v>0</v>
      </c>
      <c r="Q133" t="str">
        <f>LEFT(Table1[[#This Row],[Category and Sub-Category]],FIND("/",Table1[[#This Row],[Category and Sub-Category]])-1)</f>
        <v>film &amp; video</v>
      </c>
      <c r="R133" t="str">
        <f>RIGHT(Table1[[#This Row],[Category and Sub-Category]],LEN(Table1[[#This Row],[Category and Sub-Category]])-FIND("/",Table1[[#This Row],[Category and Sub-Category]]))</f>
        <v>science fiction</v>
      </c>
      <c r="S133" s="14">
        <f>(((Table1[[#This Row],[launched_at]]/60)/60)/24)+DATE(1970,1,1)</f>
        <v>42541.837511574078</v>
      </c>
      <c r="T133" s="14">
        <f t="shared" si="2"/>
        <v>42557</v>
      </c>
    </row>
    <row r="134" spans="1:20" ht="58" x14ac:dyDescent="0.35">
      <c r="A134">
        <v>132</v>
      </c>
      <c r="B134" s="1" t="s">
        <v>134</v>
      </c>
      <c r="C134" s="1" t="s">
        <v>4243</v>
      </c>
      <c r="D134" s="6">
        <v>80000</v>
      </c>
      <c r="E134" s="6">
        <v>7655</v>
      </c>
      <c r="F134" t="s">
        <v>8220</v>
      </c>
      <c r="G134" t="s">
        <v>8224</v>
      </c>
      <c r="H134" t="s">
        <v>8246</v>
      </c>
      <c r="I134">
        <v>1415392207</v>
      </c>
      <c r="J134">
        <v>1411500607</v>
      </c>
      <c r="K134" t="b">
        <v>0</v>
      </c>
      <c r="L134">
        <v>81</v>
      </c>
      <c r="M134" t="b">
        <v>0</v>
      </c>
      <c r="N134" t="s">
        <v>8267</v>
      </c>
      <c r="O134" s="16">
        <f>Table1[[#This Row],[pledged]]/Table1[[#This Row],[goal]]*100</f>
        <v>9.5687499999999996</v>
      </c>
      <c r="P134" s="6">
        <f>IFERROR(Table1[[#This Row],[pledged]]/Table1[[#This Row],[backers_count]],0)</f>
        <v>94.506172839506178</v>
      </c>
      <c r="Q134" t="str">
        <f>LEFT(Table1[[#This Row],[Category and Sub-Category]],FIND("/",Table1[[#This Row],[Category and Sub-Category]])-1)</f>
        <v>film &amp; video</v>
      </c>
      <c r="R134" t="str">
        <f>RIGHT(Table1[[#This Row],[Category and Sub-Category]],LEN(Table1[[#This Row],[Category and Sub-Category]])-FIND("/",Table1[[#This Row],[Category and Sub-Category]]))</f>
        <v>science fiction</v>
      </c>
      <c r="S134" s="14">
        <f>(((Table1[[#This Row],[launched_at]]/60)/60)/24)+DATE(1970,1,1)</f>
        <v>41905.812581018516</v>
      </c>
      <c r="T134" s="14">
        <f t="shared" si="2"/>
        <v>41950.854247685187</v>
      </c>
    </row>
    <row r="135" spans="1:20" ht="29" x14ac:dyDescent="0.35">
      <c r="A135">
        <v>133</v>
      </c>
      <c r="B135" s="1" t="s">
        <v>135</v>
      </c>
      <c r="C135" s="1" t="s">
        <v>4244</v>
      </c>
      <c r="D135" s="6">
        <v>71764</v>
      </c>
      <c r="E135" s="6">
        <v>0</v>
      </c>
      <c r="F135" t="s">
        <v>8220</v>
      </c>
      <c r="G135" t="s">
        <v>8224</v>
      </c>
      <c r="H135" t="s">
        <v>8246</v>
      </c>
      <c r="I135">
        <v>1464715860</v>
      </c>
      <c r="J135">
        <v>1462130584</v>
      </c>
      <c r="K135" t="b">
        <v>0</v>
      </c>
      <c r="L135">
        <v>0</v>
      </c>
      <c r="M135" t="b">
        <v>0</v>
      </c>
      <c r="N135" t="s">
        <v>8267</v>
      </c>
      <c r="O135" s="16">
        <f>Table1[[#This Row],[pledged]]/Table1[[#This Row],[goal]]*100</f>
        <v>0</v>
      </c>
      <c r="P135" s="6">
        <f>IFERROR(Table1[[#This Row],[pledged]]/Table1[[#This Row],[backers_count]],0)</f>
        <v>0</v>
      </c>
      <c r="Q135" t="str">
        <f>LEFT(Table1[[#This Row],[Category and Sub-Category]],FIND("/",Table1[[#This Row],[Category and Sub-Category]])-1)</f>
        <v>film &amp; video</v>
      </c>
      <c r="R135" t="str">
        <f>RIGHT(Table1[[#This Row],[Category and Sub-Category]],LEN(Table1[[#This Row],[Category and Sub-Category]])-FIND("/",Table1[[#This Row],[Category and Sub-Category]]))</f>
        <v>science fiction</v>
      </c>
      <c r="S135" s="14">
        <f>(((Table1[[#This Row],[launched_at]]/60)/60)/24)+DATE(1970,1,1)</f>
        <v>42491.80768518518</v>
      </c>
      <c r="T135" s="14">
        <f t="shared" si="2"/>
        <v>42521.729861111111</v>
      </c>
    </row>
    <row r="136" spans="1:20" ht="29" x14ac:dyDescent="0.35">
      <c r="A136">
        <v>134</v>
      </c>
      <c r="B136" s="1" t="s">
        <v>136</v>
      </c>
      <c r="C136" s="1" t="s">
        <v>4245</v>
      </c>
      <c r="D136" s="6">
        <v>5000</v>
      </c>
      <c r="E136" s="6">
        <v>0</v>
      </c>
      <c r="F136" t="s">
        <v>8220</v>
      </c>
      <c r="G136" t="s">
        <v>8224</v>
      </c>
      <c r="H136" t="s">
        <v>8246</v>
      </c>
      <c r="I136">
        <v>1441386000</v>
      </c>
      <c r="J136">
        <v>1438811418</v>
      </c>
      <c r="K136" t="b">
        <v>0</v>
      </c>
      <c r="L136">
        <v>0</v>
      </c>
      <c r="M136" t="b">
        <v>0</v>
      </c>
      <c r="N136" t="s">
        <v>8267</v>
      </c>
      <c r="O136" s="16">
        <f>Table1[[#This Row],[pledged]]/Table1[[#This Row],[goal]]*100</f>
        <v>0</v>
      </c>
      <c r="P136" s="6">
        <f>IFERROR(Table1[[#This Row],[pledged]]/Table1[[#This Row],[backers_count]],0)</f>
        <v>0</v>
      </c>
      <c r="Q136" t="str">
        <f>LEFT(Table1[[#This Row],[Category and Sub-Category]],FIND("/",Table1[[#This Row],[Category and Sub-Category]])-1)</f>
        <v>film &amp; video</v>
      </c>
      <c r="R136" t="str">
        <f>RIGHT(Table1[[#This Row],[Category and Sub-Category]],LEN(Table1[[#This Row],[Category and Sub-Category]])-FIND("/",Table1[[#This Row],[Category and Sub-Category]]))</f>
        <v>science fiction</v>
      </c>
      <c r="S136" s="14">
        <f>(((Table1[[#This Row],[launched_at]]/60)/60)/24)+DATE(1970,1,1)</f>
        <v>42221.909930555557</v>
      </c>
      <c r="T136" s="14">
        <f t="shared" si="2"/>
        <v>42251.708333333328</v>
      </c>
    </row>
    <row r="137" spans="1:20" ht="43.5" x14ac:dyDescent="0.35">
      <c r="A137">
        <v>135</v>
      </c>
      <c r="B137" s="1" t="s">
        <v>137</v>
      </c>
      <c r="C137" s="1" t="s">
        <v>4246</v>
      </c>
      <c r="D137" s="6">
        <v>3000</v>
      </c>
      <c r="E137" s="6">
        <v>403</v>
      </c>
      <c r="F137" t="s">
        <v>8220</v>
      </c>
      <c r="G137" t="s">
        <v>8224</v>
      </c>
      <c r="H137" t="s">
        <v>8246</v>
      </c>
      <c r="I137">
        <v>1404241200</v>
      </c>
      <c r="J137">
        <v>1401354597</v>
      </c>
      <c r="K137" t="b">
        <v>0</v>
      </c>
      <c r="L137">
        <v>5</v>
      </c>
      <c r="M137" t="b">
        <v>0</v>
      </c>
      <c r="N137" t="s">
        <v>8267</v>
      </c>
      <c r="O137" s="16">
        <f>Table1[[#This Row],[pledged]]/Table1[[#This Row],[goal]]*100</f>
        <v>13.433333333333334</v>
      </c>
      <c r="P137" s="6">
        <f>IFERROR(Table1[[#This Row],[pledged]]/Table1[[#This Row],[backers_count]],0)</f>
        <v>80.599999999999994</v>
      </c>
      <c r="Q137" t="str">
        <f>LEFT(Table1[[#This Row],[Category and Sub-Category]],FIND("/",Table1[[#This Row],[Category and Sub-Category]])-1)</f>
        <v>film &amp; video</v>
      </c>
      <c r="R137" t="str">
        <f>RIGHT(Table1[[#This Row],[Category and Sub-Category]],LEN(Table1[[#This Row],[Category and Sub-Category]])-FIND("/",Table1[[#This Row],[Category and Sub-Category]]))</f>
        <v>science fiction</v>
      </c>
      <c r="S137" s="14">
        <f>(((Table1[[#This Row],[launched_at]]/60)/60)/24)+DATE(1970,1,1)</f>
        <v>41788.381909722222</v>
      </c>
      <c r="T137" s="14">
        <f t="shared" si="2"/>
        <v>41821.791666666664</v>
      </c>
    </row>
    <row r="138" spans="1:20" ht="58" x14ac:dyDescent="0.35">
      <c r="A138">
        <v>136</v>
      </c>
      <c r="B138" s="1" t="s">
        <v>138</v>
      </c>
      <c r="C138" s="1" t="s">
        <v>4232</v>
      </c>
      <c r="D138" s="6">
        <v>3000</v>
      </c>
      <c r="E138" s="6">
        <v>0</v>
      </c>
      <c r="F138" t="s">
        <v>8220</v>
      </c>
      <c r="G138" t="s">
        <v>8224</v>
      </c>
      <c r="H138" t="s">
        <v>8246</v>
      </c>
      <c r="I138">
        <v>1431771360</v>
      </c>
      <c r="J138">
        <v>1427968234</v>
      </c>
      <c r="K138" t="b">
        <v>0</v>
      </c>
      <c r="L138">
        <v>0</v>
      </c>
      <c r="M138" t="b">
        <v>0</v>
      </c>
      <c r="N138" t="s">
        <v>8267</v>
      </c>
      <c r="O138" s="16">
        <f>Table1[[#This Row],[pledged]]/Table1[[#This Row],[goal]]*100</f>
        <v>0</v>
      </c>
      <c r="P138" s="6">
        <f>IFERROR(Table1[[#This Row],[pledged]]/Table1[[#This Row],[backers_count]],0)</f>
        <v>0</v>
      </c>
      <c r="Q138" t="str">
        <f>LEFT(Table1[[#This Row],[Category and Sub-Category]],FIND("/",Table1[[#This Row],[Category and Sub-Category]])-1)</f>
        <v>film &amp; video</v>
      </c>
      <c r="R138" t="str">
        <f>RIGHT(Table1[[#This Row],[Category and Sub-Category]],LEN(Table1[[#This Row],[Category and Sub-Category]])-FIND("/",Table1[[#This Row],[Category and Sub-Category]]))</f>
        <v>science fiction</v>
      </c>
      <c r="S138" s="14">
        <f>(((Table1[[#This Row],[launched_at]]/60)/60)/24)+DATE(1970,1,1)</f>
        <v>42096.410115740742</v>
      </c>
      <c r="T138" s="14">
        <f t="shared" si="2"/>
        <v>42140.427777777775</v>
      </c>
    </row>
    <row r="139" spans="1:20" ht="43.5" x14ac:dyDescent="0.35">
      <c r="A139">
        <v>137</v>
      </c>
      <c r="B139" s="1" t="s">
        <v>139</v>
      </c>
      <c r="C139" s="1" t="s">
        <v>4247</v>
      </c>
      <c r="D139" s="6">
        <v>55000</v>
      </c>
      <c r="E139" s="6">
        <v>0</v>
      </c>
      <c r="F139" t="s">
        <v>8220</v>
      </c>
      <c r="G139" t="s">
        <v>8232</v>
      </c>
      <c r="H139" t="s">
        <v>8253</v>
      </c>
      <c r="I139">
        <v>1444657593</v>
      </c>
      <c r="J139">
        <v>1440337593</v>
      </c>
      <c r="K139" t="b">
        <v>0</v>
      </c>
      <c r="L139">
        <v>0</v>
      </c>
      <c r="M139" t="b">
        <v>0</v>
      </c>
      <c r="N139" t="s">
        <v>8267</v>
      </c>
      <c r="O139" s="16">
        <f>Table1[[#This Row],[pledged]]/Table1[[#This Row],[goal]]*100</f>
        <v>0</v>
      </c>
      <c r="P139" s="6">
        <f>IFERROR(Table1[[#This Row],[pledged]]/Table1[[#This Row],[backers_count]],0)</f>
        <v>0</v>
      </c>
      <c r="Q139" t="str">
        <f>LEFT(Table1[[#This Row],[Category and Sub-Category]],FIND("/",Table1[[#This Row],[Category and Sub-Category]])-1)</f>
        <v>film &amp; video</v>
      </c>
      <c r="R139" t="str">
        <f>RIGHT(Table1[[#This Row],[Category and Sub-Category]],LEN(Table1[[#This Row],[Category and Sub-Category]])-FIND("/",Table1[[#This Row],[Category and Sub-Category]]))</f>
        <v>science fiction</v>
      </c>
      <c r="S139" s="14">
        <f>(((Table1[[#This Row],[launched_at]]/60)/60)/24)+DATE(1970,1,1)</f>
        <v>42239.573993055557</v>
      </c>
      <c r="T139" s="14">
        <f t="shared" si="2"/>
        <v>42289.573993055557</v>
      </c>
    </row>
    <row r="140" spans="1:20" ht="43.5" x14ac:dyDescent="0.35">
      <c r="A140">
        <v>138</v>
      </c>
      <c r="B140" s="1" t="s">
        <v>140</v>
      </c>
      <c r="C140" s="1" t="s">
        <v>4248</v>
      </c>
      <c r="D140" s="6">
        <v>150000</v>
      </c>
      <c r="E140" s="6">
        <v>4712</v>
      </c>
      <c r="F140" t="s">
        <v>8220</v>
      </c>
      <c r="G140" t="s">
        <v>8224</v>
      </c>
      <c r="H140" t="s">
        <v>8246</v>
      </c>
      <c r="I140">
        <v>1438405140</v>
      </c>
      <c r="J140">
        <v>1435731041</v>
      </c>
      <c r="K140" t="b">
        <v>0</v>
      </c>
      <c r="L140">
        <v>58</v>
      </c>
      <c r="M140" t="b">
        <v>0</v>
      </c>
      <c r="N140" t="s">
        <v>8267</v>
      </c>
      <c r="O140" s="16">
        <f>Table1[[#This Row],[pledged]]/Table1[[#This Row],[goal]]*100</f>
        <v>3.1413333333333333</v>
      </c>
      <c r="P140" s="6">
        <f>IFERROR(Table1[[#This Row],[pledged]]/Table1[[#This Row],[backers_count]],0)</f>
        <v>81.241379310344826</v>
      </c>
      <c r="Q140" t="str">
        <f>LEFT(Table1[[#This Row],[Category and Sub-Category]],FIND("/",Table1[[#This Row],[Category and Sub-Category]])-1)</f>
        <v>film &amp; video</v>
      </c>
      <c r="R140" t="str">
        <f>RIGHT(Table1[[#This Row],[Category and Sub-Category]],LEN(Table1[[#This Row],[Category and Sub-Category]])-FIND("/",Table1[[#This Row],[Category and Sub-Category]]))</f>
        <v>science fiction</v>
      </c>
      <c r="S140" s="14">
        <f>(((Table1[[#This Row],[launched_at]]/60)/60)/24)+DATE(1970,1,1)</f>
        <v>42186.257418981477</v>
      </c>
      <c r="T140" s="14">
        <f t="shared" si="2"/>
        <v>42217.207638888889</v>
      </c>
    </row>
    <row r="141" spans="1:20" ht="43.5" x14ac:dyDescent="0.35">
      <c r="A141">
        <v>139</v>
      </c>
      <c r="B141" s="1" t="s">
        <v>141</v>
      </c>
      <c r="C141" s="1" t="s">
        <v>4249</v>
      </c>
      <c r="D141" s="6">
        <v>500</v>
      </c>
      <c r="E141" s="6">
        <v>500</v>
      </c>
      <c r="F141" t="s">
        <v>8220</v>
      </c>
      <c r="G141" t="s">
        <v>8224</v>
      </c>
      <c r="H141" t="s">
        <v>8246</v>
      </c>
      <c r="I141">
        <v>1436738772</v>
      </c>
      <c r="J141">
        <v>1435874772</v>
      </c>
      <c r="K141" t="b">
        <v>0</v>
      </c>
      <c r="L141">
        <v>1</v>
      </c>
      <c r="M141" t="b">
        <v>0</v>
      </c>
      <c r="N141" t="s">
        <v>8267</v>
      </c>
      <c r="O141" s="16">
        <f>Table1[[#This Row],[pledged]]/Table1[[#This Row],[goal]]*100</f>
        <v>100</v>
      </c>
      <c r="P141" s="6">
        <f>IFERROR(Table1[[#This Row],[pledged]]/Table1[[#This Row],[backers_count]],0)</f>
        <v>500</v>
      </c>
      <c r="Q141" t="str">
        <f>LEFT(Table1[[#This Row],[Category and Sub-Category]],FIND("/",Table1[[#This Row],[Category and Sub-Category]])-1)</f>
        <v>film &amp; video</v>
      </c>
      <c r="R141" t="str">
        <f>RIGHT(Table1[[#This Row],[Category and Sub-Category]],LEN(Table1[[#This Row],[Category and Sub-Category]])-FIND("/",Table1[[#This Row],[Category and Sub-Category]]))</f>
        <v>science fiction</v>
      </c>
      <c r="S141" s="14">
        <f>(((Table1[[#This Row],[launched_at]]/60)/60)/24)+DATE(1970,1,1)</f>
        <v>42187.920972222222</v>
      </c>
      <c r="T141" s="14">
        <f t="shared" si="2"/>
        <v>42197.920972222222</v>
      </c>
    </row>
    <row r="142" spans="1:20" ht="43.5" x14ac:dyDescent="0.35">
      <c r="A142">
        <v>140</v>
      </c>
      <c r="B142" s="1" t="s">
        <v>142</v>
      </c>
      <c r="C142" s="1" t="s">
        <v>4250</v>
      </c>
      <c r="D142" s="6">
        <v>200000</v>
      </c>
      <c r="E142" s="6">
        <v>0</v>
      </c>
      <c r="F142" t="s">
        <v>8220</v>
      </c>
      <c r="G142" t="s">
        <v>8224</v>
      </c>
      <c r="H142" t="s">
        <v>8246</v>
      </c>
      <c r="I142">
        <v>1426823132</v>
      </c>
      <c r="J142">
        <v>1424234732</v>
      </c>
      <c r="K142" t="b">
        <v>0</v>
      </c>
      <c r="L142">
        <v>0</v>
      </c>
      <c r="M142" t="b">
        <v>0</v>
      </c>
      <c r="N142" t="s">
        <v>8267</v>
      </c>
      <c r="O142" s="16">
        <f>Table1[[#This Row],[pledged]]/Table1[[#This Row],[goal]]*100</f>
        <v>0</v>
      </c>
      <c r="P142" s="6">
        <f>IFERROR(Table1[[#This Row],[pledged]]/Table1[[#This Row],[backers_count]],0)</f>
        <v>0</v>
      </c>
      <c r="Q142" t="str">
        <f>LEFT(Table1[[#This Row],[Category and Sub-Category]],FIND("/",Table1[[#This Row],[Category and Sub-Category]])-1)</f>
        <v>film &amp; video</v>
      </c>
      <c r="R142" t="str">
        <f>RIGHT(Table1[[#This Row],[Category and Sub-Category]],LEN(Table1[[#This Row],[Category and Sub-Category]])-FIND("/",Table1[[#This Row],[Category and Sub-Category]]))</f>
        <v>science fiction</v>
      </c>
      <c r="S142" s="14">
        <f>(((Table1[[#This Row],[launched_at]]/60)/60)/24)+DATE(1970,1,1)</f>
        <v>42053.198287037041</v>
      </c>
      <c r="T142" s="14">
        <f t="shared" si="2"/>
        <v>42083.15662037037</v>
      </c>
    </row>
    <row r="143" spans="1:20" ht="43.5" x14ac:dyDescent="0.35">
      <c r="A143">
        <v>141</v>
      </c>
      <c r="B143" s="1" t="s">
        <v>143</v>
      </c>
      <c r="C143" s="1" t="s">
        <v>4251</v>
      </c>
      <c r="D143" s="6">
        <v>12000</v>
      </c>
      <c r="E143" s="6">
        <v>1293</v>
      </c>
      <c r="F143" t="s">
        <v>8220</v>
      </c>
      <c r="G143" t="s">
        <v>8224</v>
      </c>
      <c r="H143" t="s">
        <v>8246</v>
      </c>
      <c r="I143">
        <v>1433043623</v>
      </c>
      <c r="J143">
        <v>1429155623</v>
      </c>
      <c r="K143" t="b">
        <v>0</v>
      </c>
      <c r="L143">
        <v>28</v>
      </c>
      <c r="M143" t="b">
        <v>0</v>
      </c>
      <c r="N143" t="s">
        <v>8267</v>
      </c>
      <c r="O143" s="16">
        <f>Table1[[#This Row],[pledged]]/Table1[[#This Row],[goal]]*100</f>
        <v>10.775</v>
      </c>
      <c r="P143" s="6">
        <f>IFERROR(Table1[[#This Row],[pledged]]/Table1[[#This Row],[backers_count]],0)</f>
        <v>46.178571428571431</v>
      </c>
      <c r="Q143" t="str">
        <f>LEFT(Table1[[#This Row],[Category and Sub-Category]],FIND("/",Table1[[#This Row],[Category and Sub-Category]])-1)</f>
        <v>film &amp; video</v>
      </c>
      <c r="R143" t="str">
        <f>RIGHT(Table1[[#This Row],[Category and Sub-Category]],LEN(Table1[[#This Row],[Category and Sub-Category]])-FIND("/",Table1[[#This Row],[Category and Sub-Category]]))</f>
        <v>science fiction</v>
      </c>
      <c r="S143" s="14">
        <f>(((Table1[[#This Row],[launched_at]]/60)/60)/24)+DATE(1970,1,1)</f>
        <v>42110.153043981481</v>
      </c>
      <c r="T143" s="14">
        <f t="shared" si="2"/>
        <v>42155.153043981481</v>
      </c>
    </row>
    <row r="144" spans="1:20" ht="43.5" x14ac:dyDescent="0.35">
      <c r="A144">
        <v>142</v>
      </c>
      <c r="B144" s="1" t="s">
        <v>144</v>
      </c>
      <c r="C144" s="1" t="s">
        <v>4252</v>
      </c>
      <c r="D144" s="6">
        <v>3000</v>
      </c>
      <c r="E144" s="6">
        <v>10</v>
      </c>
      <c r="F144" t="s">
        <v>8220</v>
      </c>
      <c r="G144" t="s">
        <v>8224</v>
      </c>
      <c r="H144" t="s">
        <v>8246</v>
      </c>
      <c r="I144">
        <v>1416176778</v>
      </c>
      <c r="J144">
        <v>1414358778</v>
      </c>
      <c r="K144" t="b">
        <v>0</v>
      </c>
      <c r="L144">
        <v>1</v>
      </c>
      <c r="M144" t="b">
        <v>0</v>
      </c>
      <c r="N144" t="s">
        <v>8267</v>
      </c>
      <c r="O144" s="16">
        <f>Table1[[#This Row],[pledged]]/Table1[[#This Row],[goal]]*100</f>
        <v>0.33333333333333337</v>
      </c>
      <c r="P144" s="6">
        <f>IFERROR(Table1[[#This Row],[pledged]]/Table1[[#This Row],[backers_count]],0)</f>
        <v>10</v>
      </c>
      <c r="Q144" t="str">
        <f>LEFT(Table1[[#This Row],[Category and Sub-Category]],FIND("/",Table1[[#This Row],[Category and Sub-Category]])-1)</f>
        <v>film &amp; video</v>
      </c>
      <c r="R144" t="str">
        <f>RIGHT(Table1[[#This Row],[Category and Sub-Category]],LEN(Table1[[#This Row],[Category and Sub-Category]])-FIND("/",Table1[[#This Row],[Category and Sub-Category]]))</f>
        <v>science fiction</v>
      </c>
      <c r="S144" s="14">
        <f>(((Table1[[#This Row],[launched_at]]/60)/60)/24)+DATE(1970,1,1)</f>
        <v>41938.893263888887</v>
      </c>
      <c r="T144" s="14">
        <f t="shared" si="2"/>
        <v>41959.934930555552</v>
      </c>
    </row>
    <row r="145" spans="1:20" ht="43.5" x14ac:dyDescent="0.35">
      <c r="A145">
        <v>143</v>
      </c>
      <c r="B145" s="1" t="s">
        <v>145</v>
      </c>
      <c r="C145" s="1" t="s">
        <v>4253</v>
      </c>
      <c r="D145" s="6">
        <v>5500</v>
      </c>
      <c r="E145" s="6">
        <v>0</v>
      </c>
      <c r="F145" t="s">
        <v>8220</v>
      </c>
      <c r="G145" t="s">
        <v>8226</v>
      </c>
      <c r="H145" t="s">
        <v>8248</v>
      </c>
      <c r="I145">
        <v>1472882100</v>
      </c>
      <c r="J145">
        <v>1467941542</v>
      </c>
      <c r="K145" t="b">
        <v>0</v>
      </c>
      <c r="L145">
        <v>0</v>
      </c>
      <c r="M145" t="b">
        <v>0</v>
      </c>
      <c r="N145" t="s">
        <v>8267</v>
      </c>
      <c r="O145" s="16">
        <f>Table1[[#This Row],[pledged]]/Table1[[#This Row],[goal]]*100</f>
        <v>0</v>
      </c>
      <c r="P145" s="6">
        <f>IFERROR(Table1[[#This Row],[pledged]]/Table1[[#This Row],[backers_count]],0)</f>
        <v>0</v>
      </c>
      <c r="Q145" t="str">
        <f>LEFT(Table1[[#This Row],[Category and Sub-Category]],FIND("/",Table1[[#This Row],[Category and Sub-Category]])-1)</f>
        <v>film &amp; video</v>
      </c>
      <c r="R145" t="str">
        <f>RIGHT(Table1[[#This Row],[Category and Sub-Category]],LEN(Table1[[#This Row],[Category and Sub-Category]])-FIND("/",Table1[[#This Row],[Category and Sub-Category]]))</f>
        <v>science fiction</v>
      </c>
      <c r="S145" s="14">
        <f>(((Table1[[#This Row],[launched_at]]/60)/60)/24)+DATE(1970,1,1)</f>
        <v>42559.064143518524</v>
      </c>
      <c r="T145" s="14">
        <f t="shared" si="2"/>
        <v>42616.246527777781</v>
      </c>
    </row>
    <row r="146" spans="1:20" ht="43.5" x14ac:dyDescent="0.35">
      <c r="A146">
        <v>144</v>
      </c>
      <c r="B146" s="1" t="s">
        <v>146</v>
      </c>
      <c r="C146" s="1" t="s">
        <v>4254</v>
      </c>
      <c r="D146" s="6">
        <v>7500</v>
      </c>
      <c r="E146" s="6">
        <v>2070</v>
      </c>
      <c r="F146" t="s">
        <v>8220</v>
      </c>
      <c r="G146" t="s">
        <v>8229</v>
      </c>
      <c r="H146" t="s">
        <v>8251</v>
      </c>
      <c r="I146">
        <v>1428945472</v>
      </c>
      <c r="J146">
        <v>1423765072</v>
      </c>
      <c r="K146" t="b">
        <v>0</v>
      </c>
      <c r="L146">
        <v>37</v>
      </c>
      <c r="M146" t="b">
        <v>0</v>
      </c>
      <c r="N146" t="s">
        <v>8267</v>
      </c>
      <c r="O146" s="16">
        <f>Table1[[#This Row],[pledged]]/Table1[[#This Row],[goal]]*100</f>
        <v>27.6</v>
      </c>
      <c r="P146" s="6">
        <f>IFERROR(Table1[[#This Row],[pledged]]/Table1[[#This Row],[backers_count]],0)</f>
        <v>55.945945945945944</v>
      </c>
      <c r="Q146" t="str">
        <f>LEFT(Table1[[#This Row],[Category and Sub-Category]],FIND("/",Table1[[#This Row],[Category and Sub-Category]])-1)</f>
        <v>film &amp; video</v>
      </c>
      <c r="R146" t="str">
        <f>RIGHT(Table1[[#This Row],[Category and Sub-Category]],LEN(Table1[[#This Row],[Category and Sub-Category]])-FIND("/",Table1[[#This Row],[Category and Sub-Category]]))</f>
        <v>science fiction</v>
      </c>
      <c r="S146" s="14">
        <f>(((Table1[[#This Row],[launched_at]]/60)/60)/24)+DATE(1970,1,1)</f>
        <v>42047.762407407412</v>
      </c>
      <c r="T146" s="14">
        <f t="shared" si="2"/>
        <v>42107.72074074074</v>
      </c>
    </row>
    <row r="147" spans="1:20" ht="43.5" x14ac:dyDescent="0.35">
      <c r="A147">
        <v>145</v>
      </c>
      <c r="B147" s="1" t="s">
        <v>147</v>
      </c>
      <c r="C147" s="1" t="s">
        <v>4255</v>
      </c>
      <c r="D147" s="6">
        <v>4500</v>
      </c>
      <c r="E147" s="6">
        <v>338</v>
      </c>
      <c r="F147" t="s">
        <v>8220</v>
      </c>
      <c r="G147" t="s">
        <v>8224</v>
      </c>
      <c r="H147" t="s">
        <v>8246</v>
      </c>
      <c r="I147">
        <v>1439298052</v>
      </c>
      <c r="J147">
        <v>1436965252</v>
      </c>
      <c r="K147" t="b">
        <v>0</v>
      </c>
      <c r="L147">
        <v>9</v>
      </c>
      <c r="M147" t="b">
        <v>0</v>
      </c>
      <c r="N147" t="s">
        <v>8267</v>
      </c>
      <c r="O147" s="16">
        <f>Table1[[#This Row],[pledged]]/Table1[[#This Row],[goal]]*100</f>
        <v>7.5111111111111111</v>
      </c>
      <c r="P147" s="6">
        <f>IFERROR(Table1[[#This Row],[pledged]]/Table1[[#This Row],[backers_count]],0)</f>
        <v>37.555555555555557</v>
      </c>
      <c r="Q147" t="str">
        <f>LEFT(Table1[[#This Row],[Category and Sub-Category]],FIND("/",Table1[[#This Row],[Category and Sub-Category]])-1)</f>
        <v>film &amp; video</v>
      </c>
      <c r="R147" t="str">
        <f>RIGHT(Table1[[#This Row],[Category and Sub-Category]],LEN(Table1[[#This Row],[Category and Sub-Category]])-FIND("/",Table1[[#This Row],[Category and Sub-Category]]))</f>
        <v>science fiction</v>
      </c>
      <c r="S147" s="14">
        <f>(((Table1[[#This Row],[launched_at]]/60)/60)/24)+DATE(1970,1,1)</f>
        <v>42200.542268518519</v>
      </c>
      <c r="T147" s="14">
        <f t="shared" si="2"/>
        <v>42227.542268518519</v>
      </c>
    </row>
    <row r="148" spans="1:20" ht="43.5" x14ac:dyDescent="0.35">
      <c r="A148">
        <v>146</v>
      </c>
      <c r="B148" s="1" t="s">
        <v>148</v>
      </c>
      <c r="C148" s="1" t="s">
        <v>4256</v>
      </c>
      <c r="D148" s="6">
        <v>20000</v>
      </c>
      <c r="E148" s="6">
        <v>115</v>
      </c>
      <c r="F148" t="s">
        <v>8220</v>
      </c>
      <c r="G148" t="s">
        <v>8224</v>
      </c>
      <c r="H148" t="s">
        <v>8246</v>
      </c>
      <c r="I148">
        <v>1484698998</v>
      </c>
      <c r="J148">
        <v>1479514998</v>
      </c>
      <c r="K148" t="b">
        <v>0</v>
      </c>
      <c r="L148">
        <v>3</v>
      </c>
      <c r="M148" t="b">
        <v>0</v>
      </c>
      <c r="N148" t="s">
        <v>8267</v>
      </c>
      <c r="O148" s="16">
        <f>Table1[[#This Row],[pledged]]/Table1[[#This Row],[goal]]*100</f>
        <v>0.57499999999999996</v>
      </c>
      <c r="P148" s="6">
        <f>IFERROR(Table1[[#This Row],[pledged]]/Table1[[#This Row],[backers_count]],0)</f>
        <v>38.333333333333336</v>
      </c>
      <c r="Q148" t="str">
        <f>LEFT(Table1[[#This Row],[Category and Sub-Category]],FIND("/",Table1[[#This Row],[Category and Sub-Category]])-1)</f>
        <v>film &amp; video</v>
      </c>
      <c r="R148" t="str">
        <f>RIGHT(Table1[[#This Row],[Category and Sub-Category]],LEN(Table1[[#This Row],[Category and Sub-Category]])-FIND("/",Table1[[#This Row],[Category and Sub-Category]]))</f>
        <v>science fiction</v>
      </c>
      <c r="S148" s="14">
        <f>(((Table1[[#This Row],[launched_at]]/60)/60)/24)+DATE(1970,1,1)</f>
        <v>42693.016180555554</v>
      </c>
      <c r="T148" s="14">
        <f t="shared" si="2"/>
        <v>42753.016180555554</v>
      </c>
    </row>
    <row r="149" spans="1:20" ht="29" x14ac:dyDescent="0.35">
      <c r="A149">
        <v>147</v>
      </c>
      <c r="B149" s="1" t="s">
        <v>149</v>
      </c>
      <c r="C149" s="1" t="s">
        <v>4257</v>
      </c>
      <c r="D149" s="6">
        <v>7000</v>
      </c>
      <c r="E149" s="6">
        <v>0</v>
      </c>
      <c r="F149" t="s">
        <v>8220</v>
      </c>
      <c r="G149" t="s">
        <v>8225</v>
      </c>
      <c r="H149" t="s">
        <v>8247</v>
      </c>
      <c r="I149">
        <v>1420741080</v>
      </c>
      <c r="J149">
        <v>1417026340</v>
      </c>
      <c r="K149" t="b">
        <v>0</v>
      </c>
      <c r="L149">
        <v>0</v>
      </c>
      <c r="M149" t="b">
        <v>0</v>
      </c>
      <c r="N149" t="s">
        <v>8267</v>
      </c>
      <c r="O149" s="16">
        <f>Table1[[#This Row],[pledged]]/Table1[[#This Row],[goal]]*100</f>
        <v>0</v>
      </c>
      <c r="P149" s="6">
        <f>IFERROR(Table1[[#This Row],[pledged]]/Table1[[#This Row],[backers_count]],0)</f>
        <v>0</v>
      </c>
      <c r="Q149" t="str">
        <f>LEFT(Table1[[#This Row],[Category and Sub-Category]],FIND("/",Table1[[#This Row],[Category and Sub-Category]])-1)</f>
        <v>film &amp; video</v>
      </c>
      <c r="R149" t="str">
        <f>RIGHT(Table1[[#This Row],[Category and Sub-Category]],LEN(Table1[[#This Row],[Category and Sub-Category]])-FIND("/",Table1[[#This Row],[Category and Sub-Category]]))</f>
        <v>science fiction</v>
      </c>
      <c r="S149" s="14">
        <f>(((Table1[[#This Row],[launched_at]]/60)/60)/24)+DATE(1970,1,1)</f>
        <v>41969.767824074079</v>
      </c>
      <c r="T149" s="14">
        <f t="shared" si="2"/>
        <v>42012.762499999997</v>
      </c>
    </row>
    <row r="150" spans="1:20" ht="43.5" x14ac:dyDescent="0.35">
      <c r="A150">
        <v>148</v>
      </c>
      <c r="B150" s="1" t="s">
        <v>150</v>
      </c>
      <c r="C150" s="1" t="s">
        <v>4258</v>
      </c>
      <c r="D150" s="6">
        <v>50000</v>
      </c>
      <c r="E150" s="6">
        <v>40</v>
      </c>
      <c r="F150" t="s">
        <v>8220</v>
      </c>
      <c r="G150" t="s">
        <v>8224</v>
      </c>
      <c r="H150" t="s">
        <v>8246</v>
      </c>
      <c r="I150">
        <v>1456555536</v>
      </c>
      <c r="J150">
        <v>1453963536</v>
      </c>
      <c r="K150" t="b">
        <v>0</v>
      </c>
      <c r="L150">
        <v>2</v>
      </c>
      <c r="M150" t="b">
        <v>0</v>
      </c>
      <c r="N150" t="s">
        <v>8267</v>
      </c>
      <c r="O150" s="16">
        <f>Table1[[#This Row],[pledged]]/Table1[[#This Row],[goal]]*100</f>
        <v>0.08</v>
      </c>
      <c r="P150" s="6">
        <f>IFERROR(Table1[[#This Row],[pledged]]/Table1[[#This Row],[backers_count]],0)</f>
        <v>20</v>
      </c>
      <c r="Q150" t="str">
        <f>LEFT(Table1[[#This Row],[Category and Sub-Category]],FIND("/",Table1[[#This Row],[Category and Sub-Category]])-1)</f>
        <v>film &amp; video</v>
      </c>
      <c r="R150" t="str">
        <f>RIGHT(Table1[[#This Row],[Category and Sub-Category]],LEN(Table1[[#This Row],[Category and Sub-Category]])-FIND("/",Table1[[#This Row],[Category and Sub-Category]]))</f>
        <v>science fiction</v>
      </c>
      <c r="S150" s="14">
        <f>(((Table1[[#This Row],[launched_at]]/60)/60)/24)+DATE(1970,1,1)</f>
        <v>42397.281666666662</v>
      </c>
      <c r="T150" s="14">
        <f t="shared" si="2"/>
        <v>42427.281666666662</v>
      </c>
    </row>
    <row r="151" spans="1:20" ht="43.5" x14ac:dyDescent="0.35">
      <c r="A151">
        <v>149</v>
      </c>
      <c r="B151" s="1" t="s">
        <v>151</v>
      </c>
      <c r="C151" s="1" t="s">
        <v>4259</v>
      </c>
      <c r="D151" s="6">
        <v>10000</v>
      </c>
      <c r="E151" s="6">
        <v>92</v>
      </c>
      <c r="F151" t="s">
        <v>8220</v>
      </c>
      <c r="G151" t="s">
        <v>8224</v>
      </c>
      <c r="H151" t="s">
        <v>8246</v>
      </c>
      <c r="I151">
        <v>1419494400</v>
      </c>
      <c r="J151">
        <v>1416888470</v>
      </c>
      <c r="K151" t="b">
        <v>0</v>
      </c>
      <c r="L151">
        <v>6</v>
      </c>
      <c r="M151" t="b">
        <v>0</v>
      </c>
      <c r="N151" t="s">
        <v>8267</v>
      </c>
      <c r="O151" s="16">
        <f>Table1[[#This Row],[pledged]]/Table1[[#This Row],[goal]]*100</f>
        <v>0.91999999999999993</v>
      </c>
      <c r="P151" s="6">
        <f>IFERROR(Table1[[#This Row],[pledged]]/Table1[[#This Row],[backers_count]],0)</f>
        <v>15.333333333333334</v>
      </c>
      <c r="Q151" t="str">
        <f>LEFT(Table1[[#This Row],[Category and Sub-Category]],FIND("/",Table1[[#This Row],[Category and Sub-Category]])-1)</f>
        <v>film &amp; video</v>
      </c>
      <c r="R151" t="str">
        <f>RIGHT(Table1[[#This Row],[Category and Sub-Category]],LEN(Table1[[#This Row],[Category and Sub-Category]])-FIND("/",Table1[[#This Row],[Category and Sub-Category]]))</f>
        <v>science fiction</v>
      </c>
      <c r="S151" s="14">
        <f>(((Table1[[#This Row],[launched_at]]/60)/60)/24)+DATE(1970,1,1)</f>
        <v>41968.172106481477</v>
      </c>
      <c r="T151" s="14">
        <f t="shared" si="2"/>
        <v>41998.333333333328</v>
      </c>
    </row>
    <row r="152" spans="1:20" ht="43.5" x14ac:dyDescent="0.35">
      <c r="A152">
        <v>150</v>
      </c>
      <c r="B152" s="1" t="s">
        <v>152</v>
      </c>
      <c r="C152" s="1" t="s">
        <v>4260</v>
      </c>
      <c r="D152" s="6">
        <v>130000</v>
      </c>
      <c r="E152" s="6">
        <v>30112</v>
      </c>
      <c r="F152" t="s">
        <v>8220</v>
      </c>
      <c r="G152" t="s">
        <v>8224</v>
      </c>
      <c r="H152" t="s">
        <v>8246</v>
      </c>
      <c r="I152">
        <v>1432612382</v>
      </c>
      <c r="J152">
        <v>1427428382</v>
      </c>
      <c r="K152" t="b">
        <v>0</v>
      </c>
      <c r="L152">
        <v>67</v>
      </c>
      <c r="M152" t="b">
        <v>0</v>
      </c>
      <c r="N152" t="s">
        <v>8267</v>
      </c>
      <c r="O152" s="16">
        <f>Table1[[#This Row],[pledged]]/Table1[[#This Row],[goal]]*100</f>
        <v>23.163076923076922</v>
      </c>
      <c r="P152" s="6">
        <f>IFERROR(Table1[[#This Row],[pledged]]/Table1[[#This Row],[backers_count]],0)</f>
        <v>449.43283582089555</v>
      </c>
      <c r="Q152" t="str">
        <f>LEFT(Table1[[#This Row],[Category and Sub-Category]],FIND("/",Table1[[#This Row],[Category and Sub-Category]])-1)</f>
        <v>film &amp; video</v>
      </c>
      <c r="R152" t="str">
        <f>RIGHT(Table1[[#This Row],[Category and Sub-Category]],LEN(Table1[[#This Row],[Category and Sub-Category]])-FIND("/",Table1[[#This Row],[Category and Sub-Category]]))</f>
        <v>science fiction</v>
      </c>
      <c r="S152" s="14">
        <f>(((Table1[[#This Row],[launched_at]]/60)/60)/24)+DATE(1970,1,1)</f>
        <v>42090.161828703705</v>
      </c>
      <c r="T152" s="14">
        <f t="shared" si="2"/>
        <v>42150.161828703705</v>
      </c>
    </row>
    <row r="153" spans="1:20" ht="43.5" x14ac:dyDescent="0.35">
      <c r="A153">
        <v>151</v>
      </c>
      <c r="B153" s="1" t="s">
        <v>153</v>
      </c>
      <c r="C153" s="1" t="s">
        <v>4261</v>
      </c>
      <c r="D153" s="6">
        <v>250000</v>
      </c>
      <c r="E153" s="6">
        <v>140</v>
      </c>
      <c r="F153" t="s">
        <v>8220</v>
      </c>
      <c r="G153" t="s">
        <v>8226</v>
      </c>
      <c r="H153" t="s">
        <v>8248</v>
      </c>
      <c r="I153">
        <v>1434633191</v>
      </c>
      <c r="J153">
        <v>1429449191</v>
      </c>
      <c r="K153" t="b">
        <v>0</v>
      </c>
      <c r="L153">
        <v>5</v>
      </c>
      <c r="M153" t="b">
        <v>0</v>
      </c>
      <c r="N153" t="s">
        <v>8267</v>
      </c>
      <c r="O153" s="16">
        <f>Table1[[#This Row],[pledged]]/Table1[[#This Row],[goal]]*100</f>
        <v>5.5999999999999994E-2</v>
      </c>
      <c r="P153" s="6">
        <f>IFERROR(Table1[[#This Row],[pledged]]/Table1[[#This Row],[backers_count]],0)</f>
        <v>28</v>
      </c>
      <c r="Q153" t="str">
        <f>LEFT(Table1[[#This Row],[Category and Sub-Category]],FIND("/",Table1[[#This Row],[Category and Sub-Category]])-1)</f>
        <v>film &amp; video</v>
      </c>
      <c r="R153" t="str">
        <f>RIGHT(Table1[[#This Row],[Category and Sub-Category]],LEN(Table1[[#This Row],[Category and Sub-Category]])-FIND("/",Table1[[#This Row],[Category and Sub-Category]]))</f>
        <v>science fiction</v>
      </c>
      <c r="S153" s="14">
        <f>(((Table1[[#This Row],[launched_at]]/60)/60)/24)+DATE(1970,1,1)</f>
        <v>42113.550821759258</v>
      </c>
      <c r="T153" s="14">
        <f t="shared" si="2"/>
        <v>42173.550821759258</v>
      </c>
    </row>
    <row r="154" spans="1:20" ht="29" x14ac:dyDescent="0.35">
      <c r="A154">
        <v>152</v>
      </c>
      <c r="B154" s="1" t="s">
        <v>154</v>
      </c>
      <c r="C154" s="1" t="s">
        <v>4262</v>
      </c>
      <c r="D154" s="6">
        <v>380000</v>
      </c>
      <c r="E154" s="6">
        <v>30</v>
      </c>
      <c r="F154" t="s">
        <v>8220</v>
      </c>
      <c r="G154" t="s">
        <v>8224</v>
      </c>
      <c r="H154" t="s">
        <v>8246</v>
      </c>
      <c r="I154">
        <v>1411437100</v>
      </c>
      <c r="J154">
        <v>1408845100</v>
      </c>
      <c r="K154" t="b">
        <v>0</v>
      </c>
      <c r="L154">
        <v>2</v>
      </c>
      <c r="M154" t="b">
        <v>0</v>
      </c>
      <c r="N154" t="s">
        <v>8267</v>
      </c>
      <c r="O154" s="16">
        <f>Table1[[#This Row],[pledged]]/Table1[[#This Row],[goal]]*100</f>
        <v>7.8947368421052634E-3</v>
      </c>
      <c r="P154" s="6">
        <f>IFERROR(Table1[[#This Row],[pledged]]/Table1[[#This Row],[backers_count]],0)</f>
        <v>15</v>
      </c>
      <c r="Q154" t="str">
        <f>LEFT(Table1[[#This Row],[Category and Sub-Category]],FIND("/",Table1[[#This Row],[Category and Sub-Category]])-1)</f>
        <v>film &amp; video</v>
      </c>
      <c r="R154" t="str">
        <f>RIGHT(Table1[[#This Row],[Category and Sub-Category]],LEN(Table1[[#This Row],[Category and Sub-Category]])-FIND("/",Table1[[#This Row],[Category and Sub-Category]]))</f>
        <v>science fiction</v>
      </c>
      <c r="S154" s="14">
        <f>(((Table1[[#This Row],[launched_at]]/60)/60)/24)+DATE(1970,1,1)</f>
        <v>41875.077546296299</v>
      </c>
      <c r="T154" s="14">
        <f t="shared" si="2"/>
        <v>41905.077546296299</v>
      </c>
    </row>
    <row r="155" spans="1:20" ht="43.5" x14ac:dyDescent="0.35">
      <c r="A155">
        <v>153</v>
      </c>
      <c r="B155" s="1" t="s">
        <v>155</v>
      </c>
      <c r="C155" s="1" t="s">
        <v>4263</v>
      </c>
      <c r="D155" s="6">
        <v>50000</v>
      </c>
      <c r="E155" s="6">
        <v>359</v>
      </c>
      <c r="F155" t="s">
        <v>8220</v>
      </c>
      <c r="G155" t="s">
        <v>8224</v>
      </c>
      <c r="H155" t="s">
        <v>8246</v>
      </c>
      <c r="I155">
        <v>1417532644</v>
      </c>
      <c r="J155">
        <v>1413900244</v>
      </c>
      <c r="K155" t="b">
        <v>0</v>
      </c>
      <c r="L155">
        <v>10</v>
      </c>
      <c r="M155" t="b">
        <v>0</v>
      </c>
      <c r="N155" t="s">
        <v>8267</v>
      </c>
      <c r="O155" s="16">
        <f>Table1[[#This Row],[pledged]]/Table1[[#This Row],[goal]]*100</f>
        <v>0.71799999999999997</v>
      </c>
      <c r="P155" s="6">
        <f>IFERROR(Table1[[#This Row],[pledged]]/Table1[[#This Row],[backers_count]],0)</f>
        <v>35.9</v>
      </c>
      <c r="Q155" t="str">
        <f>LEFT(Table1[[#This Row],[Category and Sub-Category]],FIND("/",Table1[[#This Row],[Category and Sub-Category]])-1)</f>
        <v>film &amp; video</v>
      </c>
      <c r="R155" t="str">
        <f>RIGHT(Table1[[#This Row],[Category and Sub-Category]],LEN(Table1[[#This Row],[Category and Sub-Category]])-FIND("/",Table1[[#This Row],[Category and Sub-Category]]))</f>
        <v>science fiction</v>
      </c>
      <c r="S155" s="14">
        <f>(((Table1[[#This Row],[launched_at]]/60)/60)/24)+DATE(1970,1,1)</f>
        <v>41933.586157407408</v>
      </c>
      <c r="T155" s="14">
        <f t="shared" si="2"/>
        <v>41975.627824074079</v>
      </c>
    </row>
    <row r="156" spans="1:20" ht="43.5" x14ac:dyDescent="0.35">
      <c r="A156">
        <v>154</v>
      </c>
      <c r="B156" s="1" t="s">
        <v>156</v>
      </c>
      <c r="C156" s="1" t="s">
        <v>4264</v>
      </c>
      <c r="D156" s="6">
        <v>1500</v>
      </c>
      <c r="E156" s="6">
        <v>40</v>
      </c>
      <c r="F156" t="s">
        <v>8220</v>
      </c>
      <c r="G156" t="s">
        <v>8224</v>
      </c>
      <c r="H156" t="s">
        <v>8246</v>
      </c>
      <c r="I156">
        <v>1433336895</v>
      </c>
      <c r="J156">
        <v>1429621695</v>
      </c>
      <c r="K156" t="b">
        <v>0</v>
      </c>
      <c r="L156">
        <v>3</v>
      </c>
      <c r="M156" t="b">
        <v>0</v>
      </c>
      <c r="N156" t="s">
        <v>8267</v>
      </c>
      <c r="O156" s="16">
        <f>Table1[[#This Row],[pledged]]/Table1[[#This Row],[goal]]*100</f>
        <v>2.666666666666667</v>
      </c>
      <c r="P156" s="6">
        <f>IFERROR(Table1[[#This Row],[pledged]]/Table1[[#This Row],[backers_count]],0)</f>
        <v>13.333333333333334</v>
      </c>
      <c r="Q156" t="str">
        <f>LEFT(Table1[[#This Row],[Category and Sub-Category]],FIND("/",Table1[[#This Row],[Category and Sub-Category]])-1)</f>
        <v>film &amp; video</v>
      </c>
      <c r="R156" t="str">
        <f>RIGHT(Table1[[#This Row],[Category and Sub-Category]],LEN(Table1[[#This Row],[Category and Sub-Category]])-FIND("/",Table1[[#This Row],[Category and Sub-Category]]))</f>
        <v>science fiction</v>
      </c>
      <c r="S156" s="14">
        <f>(((Table1[[#This Row],[launched_at]]/60)/60)/24)+DATE(1970,1,1)</f>
        <v>42115.547395833331</v>
      </c>
      <c r="T156" s="14">
        <f t="shared" si="2"/>
        <v>42158.547395833331</v>
      </c>
    </row>
    <row r="157" spans="1:20" ht="58" x14ac:dyDescent="0.35">
      <c r="A157">
        <v>155</v>
      </c>
      <c r="B157" s="1" t="s">
        <v>157</v>
      </c>
      <c r="C157" s="1" t="s">
        <v>4265</v>
      </c>
      <c r="D157" s="6">
        <v>1350000</v>
      </c>
      <c r="E157" s="6">
        <v>81</v>
      </c>
      <c r="F157" t="s">
        <v>8220</v>
      </c>
      <c r="G157" t="s">
        <v>8224</v>
      </c>
      <c r="H157" t="s">
        <v>8246</v>
      </c>
      <c r="I157">
        <v>1437657935</v>
      </c>
      <c r="J157">
        <v>1434201935</v>
      </c>
      <c r="K157" t="b">
        <v>0</v>
      </c>
      <c r="L157">
        <v>4</v>
      </c>
      <c r="M157" t="b">
        <v>0</v>
      </c>
      <c r="N157" t="s">
        <v>8267</v>
      </c>
      <c r="O157" s="16">
        <f>Table1[[#This Row],[pledged]]/Table1[[#This Row],[goal]]*100</f>
        <v>6.0000000000000001E-3</v>
      </c>
      <c r="P157" s="6">
        <f>IFERROR(Table1[[#This Row],[pledged]]/Table1[[#This Row],[backers_count]],0)</f>
        <v>20.25</v>
      </c>
      <c r="Q157" t="str">
        <f>LEFT(Table1[[#This Row],[Category and Sub-Category]],FIND("/",Table1[[#This Row],[Category and Sub-Category]])-1)</f>
        <v>film &amp; video</v>
      </c>
      <c r="R157" t="str">
        <f>RIGHT(Table1[[#This Row],[Category and Sub-Category]],LEN(Table1[[#This Row],[Category and Sub-Category]])-FIND("/",Table1[[#This Row],[Category and Sub-Category]]))</f>
        <v>science fiction</v>
      </c>
      <c r="S157" s="14">
        <f>(((Table1[[#This Row],[launched_at]]/60)/60)/24)+DATE(1970,1,1)</f>
        <v>42168.559432870374</v>
      </c>
      <c r="T157" s="14">
        <f t="shared" si="2"/>
        <v>42208.559432870374</v>
      </c>
    </row>
    <row r="158" spans="1:20" ht="58" x14ac:dyDescent="0.35">
      <c r="A158">
        <v>156</v>
      </c>
      <c r="B158" s="1" t="s">
        <v>158</v>
      </c>
      <c r="C158" s="1" t="s">
        <v>4266</v>
      </c>
      <c r="D158" s="6">
        <v>35000</v>
      </c>
      <c r="E158" s="6">
        <v>1785</v>
      </c>
      <c r="F158" t="s">
        <v>8220</v>
      </c>
      <c r="G158" t="s">
        <v>8229</v>
      </c>
      <c r="H158" t="s">
        <v>8251</v>
      </c>
      <c r="I158">
        <v>1407034796</v>
      </c>
      <c r="J158">
        <v>1401850796</v>
      </c>
      <c r="K158" t="b">
        <v>0</v>
      </c>
      <c r="L158">
        <v>15</v>
      </c>
      <c r="M158" t="b">
        <v>0</v>
      </c>
      <c r="N158" t="s">
        <v>8267</v>
      </c>
      <c r="O158" s="16">
        <f>Table1[[#This Row],[pledged]]/Table1[[#This Row],[goal]]*100</f>
        <v>5.0999999999999996</v>
      </c>
      <c r="P158" s="6">
        <f>IFERROR(Table1[[#This Row],[pledged]]/Table1[[#This Row],[backers_count]],0)</f>
        <v>119</v>
      </c>
      <c r="Q158" t="str">
        <f>LEFT(Table1[[#This Row],[Category and Sub-Category]],FIND("/",Table1[[#This Row],[Category and Sub-Category]])-1)</f>
        <v>film &amp; video</v>
      </c>
      <c r="R158" t="str">
        <f>RIGHT(Table1[[#This Row],[Category and Sub-Category]],LEN(Table1[[#This Row],[Category and Sub-Category]])-FIND("/",Table1[[#This Row],[Category and Sub-Category]]))</f>
        <v>science fiction</v>
      </c>
      <c r="S158" s="14">
        <f>(((Table1[[#This Row],[launched_at]]/60)/60)/24)+DATE(1970,1,1)</f>
        <v>41794.124953703707</v>
      </c>
      <c r="T158" s="14">
        <f t="shared" si="2"/>
        <v>41854.124953703707</v>
      </c>
    </row>
    <row r="159" spans="1:20" ht="43.5" x14ac:dyDescent="0.35">
      <c r="A159">
        <v>157</v>
      </c>
      <c r="B159" s="1" t="s">
        <v>159</v>
      </c>
      <c r="C159" s="1" t="s">
        <v>4267</v>
      </c>
      <c r="D159" s="6">
        <v>2995</v>
      </c>
      <c r="E159" s="6">
        <v>8</v>
      </c>
      <c r="F159" t="s">
        <v>8220</v>
      </c>
      <c r="G159" t="s">
        <v>8224</v>
      </c>
      <c r="H159" t="s">
        <v>8246</v>
      </c>
      <c r="I159">
        <v>1456523572</v>
      </c>
      <c r="J159">
        <v>1453931572</v>
      </c>
      <c r="K159" t="b">
        <v>0</v>
      </c>
      <c r="L159">
        <v>2</v>
      </c>
      <c r="M159" t="b">
        <v>0</v>
      </c>
      <c r="N159" t="s">
        <v>8267</v>
      </c>
      <c r="O159" s="16">
        <f>Table1[[#This Row],[pledged]]/Table1[[#This Row],[goal]]*100</f>
        <v>0.26711185308848079</v>
      </c>
      <c r="P159" s="6">
        <f>IFERROR(Table1[[#This Row],[pledged]]/Table1[[#This Row],[backers_count]],0)</f>
        <v>4</v>
      </c>
      <c r="Q159" t="str">
        <f>LEFT(Table1[[#This Row],[Category and Sub-Category]],FIND("/",Table1[[#This Row],[Category and Sub-Category]])-1)</f>
        <v>film &amp; video</v>
      </c>
      <c r="R159" t="str">
        <f>RIGHT(Table1[[#This Row],[Category and Sub-Category]],LEN(Table1[[#This Row],[Category and Sub-Category]])-FIND("/",Table1[[#This Row],[Category and Sub-Category]]))</f>
        <v>science fiction</v>
      </c>
      <c r="S159" s="14">
        <f>(((Table1[[#This Row],[launched_at]]/60)/60)/24)+DATE(1970,1,1)</f>
        <v>42396.911712962959</v>
      </c>
      <c r="T159" s="14">
        <f t="shared" si="2"/>
        <v>42426.911712962959</v>
      </c>
    </row>
    <row r="160" spans="1:20" ht="43.5" x14ac:dyDescent="0.35">
      <c r="A160">
        <v>158</v>
      </c>
      <c r="B160" s="1" t="s">
        <v>160</v>
      </c>
      <c r="C160" s="1" t="s">
        <v>4268</v>
      </c>
      <c r="D160" s="6">
        <v>5000</v>
      </c>
      <c r="E160" s="6">
        <v>0</v>
      </c>
      <c r="F160" t="s">
        <v>8220</v>
      </c>
      <c r="G160" t="s">
        <v>8224</v>
      </c>
      <c r="H160" t="s">
        <v>8246</v>
      </c>
      <c r="I160">
        <v>1413942628</v>
      </c>
      <c r="J160">
        <v>1411350628</v>
      </c>
      <c r="K160" t="b">
        <v>0</v>
      </c>
      <c r="L160">
        <v>0</v>
      </c>
      <c r="M160" t="b">
        <v>0</v>
      </c>
      <c r="N160" t="s">
        <v>8267</v>
      </c>
      <c r="O160" s="16">
        <f>Table1[[#This Row],[pledged]]/Table1[[#This Row],[goal]]*100</f>
        <v>0</v>
      </c>
      <c r="P160" s="6">
        <f>IFERROR(Table1[[#This Row],[pledged]]/Table1[[#This Row],[backers_count]],0)</f>
        <v>0</v>
      </c>
      <c r="Q160" t="str">
        <f>LEFT(Table1[[#This Row],[Category and Sub-Category]],FIND("/",Table1[[#This Row],[Category and Sub-Category]])-1)</f>
        <v>film &amp; video</v>
      </c>
      <c r="R160" t="str">
        <f>RIGHT(Table1[[#This Row],[Category and Sub-Category]],LEN(Table1[[#This Row],[Category and Sub-Category]])-FIND("/",Table1[[#This Row],[Category and Sub-Category]]))</f>
        <v>science fiction</v>
      </c>
      <c r="S160" s="14">
        <f>(((Table1[[#This Row],[launched_at]]/60)/60)/24)+DATE(1970,1,1)</f>
        <v>41904.07671296296</v>
      </c>
      <c r="T160" s="14">
        <f t="shared" si="2"/>
        <v>41934.07671296296</v>
      </c>
    </row>
    <row r="161" spans="1:20" ht="43.5" x14ac:dyDescent="0.35">
      <c r="A161">
        <v>159</v>
      </c>
      <c r="B161" s="1" t="s">
        <v>161</v>
      </c>
      <c r="C161" s="1" t="s">
        <v>4269</v>
      </c>
      <c r="D161" s="6">
        <v>500000</v>
      </c>
      <c r="E161" s="6">
        <v>10</v>
      </c>
      <c r="F161" t="s">
        <v>8220</v>
      </c>
      <c r="G161" t="s">
        <v>8224</v>
      </c>
      <c r="H161" t="s">
        <v>8246</v>
      </c>
      <c r="I161">
        <v>1467541545</v>
      </c>
      <c r="J161">
        <v>1464085545</v>
      </c>
      <c r="K161" t="b">
        <v>0</v>
      </c>
      <c r="L161">
        <v>1</v>
      </c>
      <c r="M161" t="b">
        <v>0</v>
      </c>
      <c r="N161" t="s">
        <v>8267</v>
      </c>
      <c r="O161" s="16">
        <f>Table1[[#This Row],[pledged]]/Table1[[#This Row],[goal]]*100</f>
        <v>2E-3</v>
      </c>
      <c r="P161" s="6">
        <f>IFERROR(Table1[[#This Row],[pledged]]/Table1[[#This Row],[backers_count]],0)</f>
        <v>10</v>
      </c>
      <c r="Q161" t="str">
        <f>LEFT(Table1[[#This Row],[Category and Sub-Category]],FIND("/",Table1[[#This Row],[Category and Sub-Category]])-1)</f>
        <v>film &amp; video</v>
      </c>
      <c r="R161" t="str">
        <f>RIGHT(Table1[[#This Row],[Category and Sub-Category]],LEN(Table1[[#This Row],[Category and Sub-Category]])-FIND("/",Table1[[#This Row],[Category and Sub-Category]]))</f>
        <v>science fiction</v>
      </c>
      <c r="S161" s="14">
        <f>(((Table1[[#This Row],[launched_at]]/60)/60)/24)+DATE(1970,1,1)</f>
        <v>42514.434548611112</v>
      </c>
      <c r="T161" s="14">
        <f t="shared" si="2"/>
        <v>42554.434548611112</v>
      </c>
    </row>
    <row r="162" spans="1:20" ht="43.5" x14ac:dyDescent="0.35">
      <c r="A162">
        <v>160</v>
      </c>
      <c r="B162" s="1" t="s">
        <v>162</v>
      </c>
      <c r="C162" s="1" t="s">
        <v>4270</v>
      </c>
      <c r="D162" s="6">
        <v>5000</v>
      </c>
      <c r="E162" s="6">
        <v>0</v>
      </c>
      <c r="F162" t="s">
        <v>8221</v>
      </c>
      <c r="G162" t="s">
        <v>8224</v>
      </c>
      <c r="H162" t="s">
        <v>8246</v>
      </c>
      <c r="I162">
        <v>1439675691</v>
      </c>
      <c r="J162">
        <v>1434491691</v>
      </c>
      <c r="K162" t="b">
        <v>0</v>
      </c>
      <c r="L162">
        <v>0</v>
      </c>
      <c r="M162" t="b">
        <v>0</v>
      </c>
      <c r="N162" t="s">
        <v>8268</v>
      </c>
      <c r="O162" s="16">
        <f>Table1[[#This Row],[pledged]]/Table1[[#This Row],[goal]]*100</f>
        <v>0</v>
      </c>
      <c r="P162" s="6">
        <f>IFERROR(Table1[[#This Row],[pledged]]/Table1[[#This Row],[backers_count]],0)</f>
        <v>0</v>
      </c>
      <c r="Q162" t="str">
        <f>LEFT(Table1[[#This Row],[Category and Sub-Category]],FIND("/",Table1[[#This Row],[Category and Sub-Category]])-1)</f>
        <v>film &amp; video</v>
      </c>
      <c r="R162" t="str">
        <f>RIGHT(Table1[[#This Row],[Category and Sub-Category]],LEN(Table1[[#This Row],[Category and Sub-Category]])-FIND("/",Table1[[#This Row],[Category and Sub-Category]]))</f>
        <v>drama</v>
      </c>
      <c r="S162" s="14">
        <f>(((Table1[[#This Row],[launched_at]]/60)/60)/24)+DATE(1970,1,1)</f>
        <v>42171.913090277783</v>
      </c>
      <c r="T162" s="14">
        <f t="shared" si="2"/>
        <v>42231.913090277783</v>
      </c>
    </row>
    <row r="163" spans="1:20" ht="43.5" x14ac:dyDescent="0.35">
      <c r="A163">
        <v>161</v>
      </c>
      <c r="B163" s="1" t="s">
        <v>163</v>
      </c>
      <c r="C163" s="1" t="s">
        <v>4271</v>
      </c>
      <c r="D163" s="6">
        <v>50000</v>
      </c>
      <c r="E163" s="6">
        <v>5</v>
      </c>
      <c r="F163" t="s">
        <v>8221</v>
      </c>
      <c r="G163" t="s">
        <v>8224</v>
      </c>
      <c r="H163" t="s">
        <v>8246</v>
      </c>
      <c r="I163">
        <v>1404318595</v>
      </c>
      <c r="J163">
        <v>1401726595</v>
      </c>
      <c r="K163" t="b">
        <v>0</v>
      </c>
      <c r="L163">
        <v>1</v>
      </c>
      <c r="M163" t="b">
        <v>0</v>
      </c>
      <c r="N163" t="s">
        <v>8268</v>
      </c>
      <c r="O163" s="16">
        <f>Table1[[#This Row],[pledged]]/Table1[[#This Row],[goal]]*100</f>
        <v>0.01</v>
      </c>
      <c r="P163" s="6">
        <f>IFERROR(Table1[[#This Row],[pledged]]/Table1[[#This Row],[backers_count]],0)</f>
        <v>5</v>
      </c>
      <c r="Q163" t="str">
        <f>LEFT(Table1[[#This Row],[Category and Sub-Category]],FIND("/",Table1[[#This Row],[Category and Sub-Category]])-1)</f>
        <v>film &amp; video</v>
      </c>
      <c r="R163" t="str">
        <f>RIGHT(Table1[[#This Row],[Category and Sub-Category]],LEN(Table1[[#This Row],[Category and Sub-Category]])-FIND("/",Table1[[#This Row],[Category and Sub-Category]]))</f>
        <v>drama</v>
      </c>
      <c r="S163" s="14">
        <f>(((Table1[[#This Row],[launched_at]]/60)/60)/24)+DATE(1970,1,1)</f>
        <v>41792.687442129631</v>
      </c>
      <c r="T163" s="14">
        <f t="shared" si="2"/>
        <v>41822.687442129631</v>
      </c>
    </row>
    <row r="164" spans="1:20" ht="43.5" x14ac:dyDescent="0.35">
      <c r="A164">
        <v>162</v>
      </c>
      <c r="B164" s="1" t="s">
        <v>164</v>
      </c>
      <c r="C164" s="1" t="s">
        <v>4272</v>
      </c>
      <c r="D164" s="6">
        <v>2800</v>
      </c>
      <c r="E164" s="6">
        <v>435</v>
      </c>
      <c r="F164" t="s">
        <v>8221</v>
      </c>
      <c r="G164" t="s">
        <v>8224</v>
      </c>
      <c r="H164" t="s">
        <v>8246</v>
      </c>
      <c r="I164">
        <v>1408232520</v>
      </c>
      <c r="J164">
        <v>1405393356</v>
      </c>
      <c r="K164" t="b">
        <v>0</v>
      </c>
      <c r="L164">
        <v>10</v>
      </c>
      <c r="M164" t="b">
        <v>0</v>
      </c>
      <c r="N164" t="s">
        <v>8268</v>
      </c>
      <c r="O164" s="16">
        <f>Table1[[#This Row],[pledged]]/Table1[[#This Row],[goal]]*100</f>
        <v>15.535714285714286</v>
      </c>
      <c r="P164" s="6">
        <f>IFERROR(Table1[[#This Row],[pledged]]/Table1[[#This Row],[backers_count]],0)</f>
        <v>43.5</v>
      </c>
      <c r="Q164" t="str">
        <f>LEFT(Table1[[#This Row],[Category and Sub-Category]],FIND("/",Table1[[#This Row],[Category and Sub-Category]])-1)</f>
        <v>film &amp; video</v>
      </c>
      <c r="R164" t="str">
        <f>RIGHT(Table1[[#This Row],[Category and Sub-Category]],LEN(Table1[[#This Row],[Category and Sub-Category]])-FIND("/",Table1[[#This Row],[Category and Sub-Category]]))</f>
        <v>drama</v>
      </c>
      <c r="S164" s="14">
        <f>(((Table1[[#This Row],[launched_at]]/60)/60)/24)+DATE(1970,1,1)</f>
        <v>41835.126805555556</v>
      </c>
      <c r="T164" s="14">
        <f t="shared" si="2"/>
        <v>41867.987500000003</v>
      </c>
    </row>
    <row r="165" spans="1:20" ht="58" x14ac:dyDescent="0.35">
      <c r="A165">
        <v>163</v>
      </c>
      <c r="B165" s="1" t="s">
        <v>165</v>
      </c>
      <c r="C165" s="1" t="s">
        <v>4273</v>
      </c>
      <c r="D165" s="6">
        <v>2000000</v>
      </c>
      <c r="E165" s="6">
        <v>0</v>
      </c>
      <c r="F165" t="s">
        <v>8221</v>
      </c>
      <c r="G165" t="s">
        <v>8224</v>
      </c>
      <c r="H165" t="s">
        <v>8246</v>
      </c>
      <c r="I165">
        <v>1443657600</v>
      </c>
      <c r="J165">
        <v>1440716654</v>
      </c>
      <c r="K165" t="b">
        <v>0</v>
      </c>
      <c r="L165">
        <v>0</v>
      </c>
      <c r="M165" t="b">
        <v>0</v>
      </c>
      <c r="N165" t="s">
        <v>8268</v>
      </c>
      <c r="O165" s="16">
        <f>Table1[[#This Row],[pledged]]/Table1[[#This Row],[goal]]*100</f>
        <v>0</v>
      </c>
      <c r="P165" s="6">
        <f>IFERROR(Table1[[#This Row],[pledged]]/Table1[[#This Row],[backers_count]],0)</f>
        <v>0</v>
      </c>
      <c r="Q165" t="str">
        <f>LEFT(Table1[[#This Row],[Category and Sub-Category]],FIND("/",Table1[[#This Row],[Category and Sub-Category]])-1)</f>
        <v>film &amp; video</v>
      </c>
      <c r="R165" t="str">
        <f>RIGHT(Table1[[#This Row],[Category and Sub-Category]],LEN(Table1[[#This Row],[Category and Sub-Category]])-FIND("/",Table1[[#This Row],[Category and Sub-Category]]))</f>
        <v>drama</v>
      </c>
      <c r="S165" s="14">
        <f>(((Table1[[#This Row],[launched_at]]/60)/60)/24)+DATE(1970,1,1)</f>
        <v>42243.961273148147</v>
      </c>
      <c r="T165" s="14">
        <f t="shared" si="2"/>
        <v>42278</v>
      </c>
    </row>
    <row r="166" spans="1:20" ht="58" x14ac:dyDescent="0.35">
      <c r="A166">
        <v>164</v>
      </c>
      <c r="B166" s="1" t="s">
        <v>166</v>
      </c>
      <c r="C166" s="1" t="s">
        <v>4274</v>
      </c>
      <c r="D166" s="6">
        <v>120000</v>
      </c>
      <c r="E166" s="6">
        <v>640</v>
      </c>
      <c r="F166" t="s">
        <v>8221</v>
      </c>
      <c r="G166" t="s">
        <v>8224</v>
      </c>
      <c r="H166" t="s">
        <v>8246</v>
      </c>
      <c r="I166">
        <v>1411150701</v>
      </c>
      <c r="J166">
        <v>1405966701</v>
      </c>
      <c r="K166" t="b">
        <v>0</v>
      </c>
      <c r="L166">
        <v>7</v>
      </c>
      <c r="M166" t="b">
        <v>0</v>
      </c>
      <c r="N166" t="s">
        <v>8268</v>
      </c>
      <c r="O166" s="16">
        <f>Table1[[#This Row],[pledged]]/Table1[[#This Row],[goal]]*100</f>
        <v>0.53333333333333333</v>
      </c>
      <c r="P166" s="6">
        <f>IFERROR(Table1[[#This Row],[pledged]]/Table1[[#This Row],[backers_count]],0)</f>
        <v>91.428571428571431</v>
      </c>
      <c r="Q166" t="str">
        <f>LEFT(Table1[[#This Row],[Category and Sub-Category]],FIND("/",Table1[[#This Row],[Category and Sub-Category]])-1)</f>
        <v>film &amp; video</v>
      </c>
      <c r="R166" t="str">
        <f>RIGHT(Table1[[#This Row],[Category and Sub-Category]],LEN(Table1[[#This Row],[Category and Sub-Category]])-FIND("/",Table1[[#This Row],[Category and Sub-Category]]))</f>
        <v>drama</v>
      </c>
      <c r="S166" s="14">
        <f>(((Table1[[#This Row],[launched_at]]/60)/60)/24)+DATE(1970,1,1)</f>
        <v>41841.762743055559</v>
      </c>
      <c r="T166" s="14">
        <f t="shared" si="2"/>
        <v>41901.762743055559</v>
      </c>
    </row>
    <row r="167" spans="1:20" ht="29" x14ac:dyDescent="0.35">
      <c r="A167">
        <v>165</v>
      </c>
      <c r="B167" s="1" t="s">
        <v>167</v>
      </c>
      <c r="C167" s="1" t="s">
        <v>4275</v>
      </c>
      <c r="D167" s="6">
        <v>17000</v>
      </c>
      <c r="E167" s="6">
        <v>0</v>
      </c>
      <c r="F167" t="s">
        <v>8221</v>
      </c>
      <c r="G167" t="s">
        <v>8225</v>
      </c>
      <c r="H167" t="s">
        <v>8247</v>
      </c>
      <c r="I167">
        <v>1452613724</v>
      </c>
      <c r="J167">
        <v>1450021724</v>
      </c>
      <c r="K167" t="b">
        <v>0</v>
      </c>
      <c r="L167">
        <v>0</v>
      </c>
      <c r="M167" t="b">
        <v>0</v>
      </c>
      <c r="N167" t="s">
        <v>8268</v>
      </c>
      <c r="O167" s="16">
        <f>Table1[[#This Row],[pledged]]/Table1[[#This Row],[goal]]*100</f>
        <v>0</v>
      </c>
      <c r="P167" s="6">
        <f>IFERROR(Table1[[#This Row],[pledged]]/Table1[[#This Row],[backers_count]],0)</f>
        <v>0</v>
      </c>
      <c r="Q167" t="str">
        <f>LEFT(Table1[[#This Row],[Category and Sub-Category]],FIND("/",Table1[[#This Row],[Category and Sub-Category]])-1)</f>
        <v>film &amp; video</v>
      </c>
      <c r="R167" t="str">
        <f>RIGHT(Table1[[#This Row],[Category and Sub-Category]],LEN(Table1[[#This Row],[Category and Sub-Category]])-FIND("/",Table1[[#This Row],[Category and Sub-Category]]))</f>
        <v>drama</v>
      </c>
      <c r="S167" s="14">
        <f>(((Table1[[#This Row],[launched_at]]/60)/60)/24)+DATE(1970,1,1)</f>
        <v>42351.658842592587</v>
      </c>
      <c r="T167" s="14">
        <f t="shared" si="2"/>
        <v>42381.658842592587</v>
      </c>
    </row>
    <row r="168" spans="1:20" ht="43.5" x14ac:dyDescent="0.35">
      <c r="A168">
        <v>166</v>
      </c>
      <c r="B168" s="1" t="s">
        <v>168</v>
      </c>
      <c r="C168" s="1" t="s">
        <v>4276</v>
      </c>
      <c r="D168" s="6">
        <v>5000</v>
      </c>
      <c r="E168" s="6">
        <v>3000</v>
      </c>
      <c r="F168" t="s">
        <v>8221</v>
      </c>
      <c r="G168" t="s">
        <v>8224</v>
      </c>
      <c r="H168" t="s">
        <v>8246</v>
      </c>
      <c r="I168">
        <v>1484531362</v>
      </c>
      <c r="J168">
        <v>1481939362</v>
      </c>
      <c r="K168" t="b">
        <v>0</v>
      </c>
      <c r="L168">
        <v>1</v>
      </c>
      <c r="M168" t="b">
        <v>0</v>
      </c>
      <c r="N168" t="s">
        <v>8268</v>
      </c>
      <c r="O168" s="16">
        <f>Table1[[#This Row],[pledged]]/Table1[[#This Row],[goal]]*100</f>
        <v>60</v>
      </c>
      <c r="P168" s="6">
        <f>IFERROR(Table1[[#This Row],[pledged]]/Table1[[#This Row],[backers_count]],0)</f>
        <v>3000</v>
      </c>
      <c r="Q168" t="str">
        <f>LEFT(Table1[[#This Row],[Category and Sub-Category]],FIND("/",Table1[[#This Row],[Category and Sub-Category]])-1)</f>
        <v>film &amp; video</v>
      </c>
      <c r="R168" t="str">
        <f>RIGHT(Table1[[#This Row],[Category and Sub-Category]],LEN(Table1[[#This Row],[Category and Sub-Category]])-FIND("/",Table1[[#This Row],[Category and Sub-Category]]))</f>
        <v>drama</v>
      </c>
      <c r="S168" s="14">
        <f>(((Table1[[#This Row],[launched_at]]/60)/60)/24)+DATE(1970,1,1)</f>
        <v>42721.075949074075</v>
      </c>
      <c r="T168" s="14">
        <f t="shared" si="2"/>
        <v>42751.075949074075</v>
      </c>
    </row>
    <row r="169" spans="1:20" ht="43.5" x14ac:dyDescent="0.35">
      <c r="A169">
        <v>167</v>
      </c>
      <c r="B169" s="1" t="s">
        <v>169</v>
      </c>
      <c r="C169" s="1" t="s">
        <v>4277</v>
      </c>
      <c r="D169" s="6">
        <v>110000</v>
      </c>
      <c r="E169" s="6">
        <v>11</v>
      </c>
      <c r="F169" t="s">
        <v>8221</v>
      </c>
      <c r="G169" t="s">
        <v>8224</v>
      </c>
      <c r="H169" t="s">
        <v>8246</v>
      </c>
      <c r="I169">
        <v>1438726535</v>
      </c>
      <c r="J169">
        <v>1433542535</v>
      </c>
      <c r="K169" t="b">
        <v>0</v>
      </c>
      <c r="L169">
        <v>2</v>
      </c>
      <c r="M169" t="b">
        <v>0</v>
      </c>
      <c r="N169" t="s">
        <v>8268</v>
      </c>
      <c r="O169" s="16">
        <f>Table1[[#This Row],[pledged]]/Table1[[#This Row],[goal]]*100</f>
        <v>0.01</v>
      </c>
      <c r="P169" s="6">
        <f>IFERROR(Table1[[#This Row],[pledged]]/Table1[[#This Row],[backers_count]],0)</f>
        <v>5.5</v>
      </c>
      <c r="Q169" t="str">
        <f>LEFT(Table1[[#This Row],[Category and Sub-Category]],FIND("/",Table1[[#This Row],[Category and Sub-Category]])-1)</f>
        <v>film &amp; video</v>
      </c>
      <c r="R169" t="str">
        <f>RIGHT(Table1[[#This Row],[Category and Sub-Category]],LEN(Table1[[#This Row],[Category and Sub-Category]])-FIND("/",Table1[[#This Row],[Category and Sub-Category]]))</f>
        <v>drama</v>
      </c>
      <c r="S169" s="14">
        <f>(((Table1[[#This Row],[launched_at]]/60)/60)/24)+DATE(1970,1,1)</f>
        <v>42160.927488425921</v>
      </c>
      <c r="T169" s="14">
        <f t="shared" si="2"/>
        <v>42220.927488425921</v>
      </c>
    </row>
    <row r="170" spans="1:20" ht="43.5" x14ac:dyDescent="0.35">
      <c r="A170">
        <v>168</v>
      </c>
      <c r="B170" s="1" t="s">
        <v>170</v>
      </c>
      <c r="C170" s="1" t="s">
        <v>4278</v>
      </c>
      <c r="D170" s="6">
        <v>8000</v>
      </c>
      <c r="E170" s="6">
        <v>325</v>
      </c>
      <c r="F170" t="s">
        <v>8221</v>
      </c>
      <c r="G170" t="s">
        <v>8224</v>
      </c>
      <c r="H170" t="s">
        <v>8246</v>
      </c>
      <c r="I170">
        <v>1426791770</v>
      </c>
      <c r="J170">
        <v>1424203370</v>
      </c>
      <c r="K170" t="b">
        <v>0</v>
      </c>
      <c r="L170">
        <v>3</v>
      </c>
      <c r="M170" t="b">
        <v>0</v>
      </c>
      <c r="N170" t="s">
        <v>8268</v>
      </c>
      <c r="O170" s="16">
        <f>Table1[[#This Row],[pledged]]/Table1[[#This Row],[goal]]*100</f>
        <v>4.0625</v>
      </c>
      <c r="P170" s="6">
        <f>IFERROR(Table1[[#This Row],[pledged]]/Table1[[#This Row],[backers_count]],0)</f>
        <v>108.33333333333333</v>
      </c>
      <c r="Q170" t="str">
        <f>LEFT(Table1[[#This Row],[Category and Sub-Category]],FIND("/",Table1[[#This Row],[Category and Sub-Category]])-1)</f>
        <v>film &amp; video</v>
      </c>
      <c r="R170" t="str">
        <f>RIGHT(Table1[[#This Row],[Category and Sub-Category]],LEN(Table1[[#This Row],[Category and Sub-Category]])-FIND("/",Table1[[#This Row],[Category and Sub-Category]]))</f>
        <v>drama</v>
      </c>
      <c r="S170" s="14">
        <f>(((Table1[[#This Row],[launched_at]]/60)/60)/24)+DATE(1970,1,1)</f>
        <v>42052.83530092593</v>
      </c>
      <c r="T170" s="14">
        <f t="shared" si="2"/>
        <v>42082.793634259258</v>
      </c>
    </row>
    <row r="171" spans="1:20" ht="43.5" x14ac:dyDescent="0.35">
      <c r="A171">
        <v>169</v>
      </c>
      <c r="B171" s="1" t="s">
        <v>171</v>
      </c>
      <c r="C171" s="1" t="s">
        <v>4279</v>
      </c>
      <c r="D171" s="6">
        <v>2500</v>
      </c>
      <c r="E171" s="6">
        <v>560</v>
      </c>
      <c r="F171" t="s">
        <v>8221</v>
      </c>
      <c r="G171" t="s">
        <v>8225</v>
      </c>
      <c r="H171" t="s">
        <v>8247</v>
      </c>
      <c r="I171">
        <v>1413634059</v>
      </c>
      <c r="J171">
        <v>1411042059</v>
      </c>
      <c r="K171" t="b">
        <v>0</v>
      </c>
      <c r="L171">
        <v>10</v>
      </c>
      <c r="M171" t="b">
        <v>0</v>
      </c>
      <c r="N171" t="s">
        <v>8268</v>
      </c>
      <c r="O171" s="16">
        <f>Table1[[#This Row],[pledged]]/Table1[[#This Row],[goal]]*100</f>
        <v>22.400000000000002</v>
      </c>
      <c r="P171" s="6">
        <f>IFERROR(Table1[[#This Row],[pledged]]/Table1[[#This Row],[backers_count]],0)</f>
        <v>56</v>
      </c>
      <c r="Q171" t="str">
        <f>LEFT(Table1[[#This Row],[Category and Sub-Category]],FIND("/",Table1[[#This Row],[Category and Sub-Category]])-1)</f>
        <v>film &amp; video</v>
      </c>
      <c r="R171" t="str">
        <f>RIGHT(Table1[[#This Row],[Category and Sub-Category]],LEN(Table1[[#This Row],[Category and Sub-Category]])-FIND("/",Table1[[#This Row],[Category and Sub-Category]]))</f>
        <v>drama</v>
      </c>
      <c r="S171" s="14">
        <f>(((Table1[[#This Row],[launched_at]]/60)/60)/24)+DATE(1970,1,1)</f>
        <v>41900.505312499998</v>
      </c>
      <c r="T171" s="14">
        <f t="shared" si="2"/>
        <v>41930.505312499998</v>
      </c>
    </row>
    <row r="172" spans="1:20" ht="58" x14ac:dyDescent="0.35">
      <c r="A172">
        <v>170</v>
      </c>
      <c r="B172" s="1" t="s">
        <v>172</v>
      </c>
      <c r="C172" s="1" t="s">
        <v>4280</v>
      </c>
      <c r="D172" s="6">
        <v>10000</v>
      </c>
      <c r="E172" s="6">
        <v>325</v>
      </c>
      <c r="F172" t="s">
        <v>8221</v>
      </c>
      <c r="G172" t="s">
        <v>8224</v>
      </c>
      <c r="H172" t="s">
        <v>8246</v>
      </c>
      <c r="I172">
        <v>1440912480</v>
      </c>
      <c r="J172">
        <v>1438385283</v>
      </c>
      <c r="K172" t="b">
        <v>0</v>
      </c>
      <c r="L172">
        <v>10</v>
      </c>
      <c r="M172" t="b">
        <v>0</v>
      </c>
      <c r="N172" t="s">
        <v>8268</v>
      </c>
      <c r="O172" s="16">
        <f>Table1[[#This Row],[pledged]]/Table1[[#This Row],[goal]]*100</f>
        <v>3.25</v>
      </c>
      <c r="P172" s="6">
        <f>IFERROR(Table1[[#This Row],[pledged]]/Table1[[#This Row],[backers_count]],0)</f>
        <v>32.5</v>
      </c>
      <c r="Q172" t="str">
        <f>LEFT(Table1[[#This Row],[Category and Sub-Category]],FIND("/",Table1[[#This Row],[Category and Sub-Category]])-1)</f>
        <v>film &amp; video</v>
      </c>
      <c r="R172" t="str">
        <f>RIGHT(Table1[[#This Row],[Category and Sub-Category]],LEN(Table1[[#This Row],[Category and Sub-Category]])-FIND("/",Table1[[#This Row],[Category and Sub-Category]]))</f>
        <v>drama</v>
      </c>
      <c r="S172" s="14">
        <f>(((Table1[[#This Row],[launched_at]]/60)/60)/24)+DATE(1970,1,1)</f>
        <v>42216.977812500001</v>
      </c>
      <c r="T172" s="14">
        <f t="shared" si="2"/>
        <v>42246.227777777778</v>
      </c>
    </row>
    <row r="173" spans="1:20" ht="43.5" x14ac:dyDescent="0.35">
      <c r="A173">
        <v>171</v>
      </c>
      <c r="B173" s="1" t="s">
        <v>173</v>
      </c>
      <c r="C173" s="1" t="s">
        <v>4281</v>
      </c>
      <c r="D173" s="6">
        <v>50000</v>
      </c>
      <c r="E173" s="6">
        <v>1</v>
      </c>
      <c r="F173" t="s">
        <v>8221</v>
      </c>
      <c r="G173" t="s">
        <v>8224</v>
      </c>
      <c r="H173" t="s">
        <v>8246</v>
      </c>
      <c r="I173">
        <v>1470975614</v>
      </c>
      <c r="J173">
        <v>1465791614</v>
      </c>
      <c r="K173" t="b">
        <v>0</v>
      </c>
      <c r="L173">
        <v>1</v>
      </c>
      <c r="M173" t="b">
        <v>0</v>
      </c>
      <c r="N173" t="s">
        <v>8268</v>
      </c>
      <c r="O173" s="16">
        <f>Table1[[#This Row],[pledged]]/Table1[[#This Row],[goal]]*100</f>
        <v>2E-3</v>
      </c>
      <c r="P173" s="6">
        <f>IFERROR(Table1[[#This Row],[pledged]]/Table1[[#This Row],[backers_count]],0)</f>
        <v>1</v>
      </c>
      <c r="Q173" t="str">
        <f>LEFT(Table1[[#This Row],[Category and Sub-Category]],FIND("/",Table1[[#This Row],[Category and Sub-Category]])-1)</f>
        <v>film &amp; video</v>
      </c>
      <c r="R173" t="str">
        <f>RIGHT(Table1[[#This Row],[Category and Sub-Category]],LEN(Table1[[#This Row],[Category and Sub-Category]])-FIND("/",Table1[[#This Row],[Category and Sub-Category]]))</f>
        <v>drama</v>
      </c>
      <c r="S173" s="14">
        <f>(((Table1[[#This Row],[launched_at]]/60)/60)/24)+DATE(1970,1,1)</f>
        <v>42534.180717592593</v>
      </c>
      <c r="T173" s="14">
        <f t="shared" si="2"/>
        <v>42594.180717592593</v>
      </c>
    </row>
    <row r="174" spans="1:20" ht="43.5" x14ac:dyDescent="0.35">
      <c r="A174">
        <v>172</v>
      </c>
      <c r="B174" s="1" t="s">
        <v>174</v>
      </c>
      <c r="C174" s="1" t="s">
        <v>4282</v>
      </c>
      <c r="D174" s="6">
        <v>95000</v>
      </c>
      <c r="E174" s="6">
        <v>0</v>
      </c>
      <c r="F174" t="s">
        <v>8221</v>
      </c>
      <c r="G174" t="s">
        <v>8224</v>
      </c>
      <c r="H174" t="s">
        <v>8246</v>
      </c>
      <c r="I174">
        <v>1426753723</v>
      </c>
      <c r="J174">
        <v>1423733323</v>
      </c>
      <c r="K174" t="b">
        <v>0</v>
      </c>
      <c r="L174">
        <v>0</v>
      </c>
      <c r="M174" t="b">
        <v>0</v>
      </c>
      <c r="N174" t="s">
        <v>8268</v>
      </c>
      <c r="O174" s="16">
        <f>Table1[[#This Row],[pledged]]/Table1[[#This Row],[goal]]*100</f>
        <v>0</v>
      </c>
      <c r="P174" s="6">
        <f>IFERROR(Table1[[#This Row],[pledged]]/Table1[[#This Row],[backers_count]],0)</f>
        <v>0</v>
      </c>
      <c r="Q174" t="str">
        <f>LEFT(Table1[[#This Row],[Category and Sub-Category]],FIND("/",Table1[[#This Row],[Category and Sub-Category]])-1)</f>
        <v>film &amp; video</v>
      </c>
      <c r="R174" t="str">
        <f>RIGHT(Table1[[#This Row],[Category and Sub-Category]],LEN(Table1[[#This Row],[Category and Sub-Category]])-FIND("/",Table1[[#This Row],[Category and Sub-Category]]))</f>
        <v>drama</v>
      </c>
      <c r="S174" s="14">
        <f>(((Table1[[#This Row],[launched_at]]/60)/60)/24)+DATE(1970,1,1)</f>
        <v>42047.394942129627</v>
      </c>
      <c r="T174" s="14">
        <f t="shared" si="2"/>
        <v>42082.353275462956</v>
      </c>
    </row>
    <row r="175" spans="1:20" ht="43.5" x14ac:dyDescent="0.35">
      <c r="A175">
        <v>173</v>
      </c>
      <c r="B175" s="1" t="s">
        <v>175</v>
      </c>
      <c r="C175" s="1" t="s">
        <v>4283</v>
      </c>
      <c r="D175" s="6">
        <v>1110</v>
      </c>
      <c r="E175" s="6">
        <v>0</v>
      </c>
      <c r="F175" t="s">
        <v>8221</v>
      </c>
      <c r="G175" t="s">
        <v>8225</v>
      </c>
      <c r="H175" t="s">
        <v>8247</v>
      </c>
      <c r="I175">
        <v>1425131108</v>
      </c>
      <c r="J175">
        <v>1422539108</v>
      </c>
      <c r="K175" t="b">
        <v>0</v>
      </c>
      <c r="L175">
        <v>0</v>
      </c>
      <c r="M175" t="b">
        <v>0</v>
      </c>
      <c r="N175" t="s">
        <v>8268</v>
      </c>
      <c r="O175" s="16">
        <f>Table1[[#This Row],[pledged]]/Table1[[#This Row],[goal]]*100</f>
        <v>0</v>
      </c>
      <c r="P175" s="6">
        <f>IFERROR(Table1[[#This Row],[pledged]]/Table1[[#This Row],[backers_count]],0)</f>
        <v>0</v>
      </c>
      <c r="Q175" t="str">
        <f>LEFT(Table1[[#This Row],[Category and Sub-Category]],FIND("/",Table1[[#This Row],[Category and Sub-Category]])-1)</f>
        <v>film &amp; video</v>
      </c>
      <c r="R175" t="str">
        <f>RIGHT(Table1[[#This Row],[Category and Sub-Category]],LEN(Table1[[#This Row],[Category and Sub-Category]])-FIND("/",Table1[[#This Row],[Category and Sub-Category]]))</f>
        <v>drama</v>
      </c>
      <c r="S175" s="14">
        <f>(((Table1[[#This Row],[launched_at]]/60)/60)/24)+DATE(1970,1,1)</f>
        <v>42033.573009259257</v>
      </c>
      <c r="T175" s="14">
        <f t="shared" si="2"/>
        <v>42063.573009259257</v>
      </c>
    </row>
    <row r="176" spans="1:20" ht="43.5" x14ac:dyDescent="0.35">
      <c r="A176">
        <v>174</v>
      </c>
      <c r="B176" s="1" t="s">
        <v>176</v>
      </c>
      <c r="C176" s="1" t="s">
        <v>4284</v>
      </c>
      <c r="D176" s="6">
        <v>6000</v>
      </c>
      <c r="E176" s="6">
        <v>0</v>
      </c>
      <c r="F176" t="s">
        <v>8221</v>
      </c>
      <c r="G176" t="s">
        <v>8233</v>
      </c>
      <c r="H176" t="s">
        <v>8249</v>
      </c>
      <c r="I176">
        <v>1431108776</v>
      </c>
      <c r="J176">
        <v>1425924776</v>
      </c>
      <c r="K176" t="b">
        <v>0</v>
      </c>
      <c r="L176">
        <v>0</v>
      </c>
      <c r="M176" t="b">
        <v>0</v>
      </c>
      <c r="N176" t="s">
        <v>8268</v>
      </c>
      <c r="O176" s="16">
        <f>Table1[[#This Row],[pledged]]/Table1[[#This Row],[goal]]*100</f>
        <v>0</v>
      </c>
      <c r="P176" s="6">
        <f>IFERROR(Table1[[#This Row],[pledged]]/Table1[[#This Row],[backers_count]],0)</f>
        <v>0</v>
      </c>
      <c r="Q176" t="str">
        <f>LEFT(Table1[[#This Row],[Category and Sub-Category]],FIND("/",Table1[[#This Row],[Category and Sub-Category]])-1)</f>
        <v>film &amp; video</v>
      </c>
      <c r="R176" t="str">
        <f>RIGHT(Table1[[#This Row],[Category and Sub-Category]],LEN(Table1[[#This Row],[Category and Sub-Category]])-FIND("/",Table1[[#This Row],[Category and Sub-Category]]))</f>
        <v>drama</v>
      </c>
      <c r="S176" s="14">
        <f>(((Table1[[#This Row],[launched_at]]/60)/60)/24)+DATE(1970,1,1)</f>
        <v>42072.758981481486</v>
      </c>
      <c r="T176" s="14">
        <f t="shared" si="2"/>
        <v>42132.758981481486</v>
      </c>
    </row>
    <row r="177" spans="1:20" ht="58" x14ac:dyDescent="0.35">
      <c r="A177">
        <v>175</v>
      </c>
      <c r="B177" s="1" t="s">
        <v>177</v>
      </c>
      <c r="C177" s="1" t="s">
        <v>4285</v>
      </c>
      <c r="D177" s="6">
        <v>20000</v>
      </c>
      <c r="E177" s="6">
        <v>1297</v>
      </c>
      <c r="F177" t="s">
        <v>8221</v>
      </c>
      <c r="G177" t="s">
        <v>8225</v>
      </c>
      <c r="H177" t="s">
        <v>8247</v>
      </c>
      <c r="I177">
        <v>1409337611</v>
      </c>
      <c r="J177">
        <v>1407177611</v>
      </c>
      <c r="K177" t="b">
        <v>0</v>
      </c>
      <c r="L177">
        <v>26</v>
      </c>
      <c r="M177" t="b">
        <v>0</v>
      </c>
      <c r="N177" t="s">
        <v>8268</v>
      </c>
      <c r="O177" s="16">
        <f>Table1[[#This Row],[pledged]]/Table1[[#This Row],[goal]]*100</f>
        <v>6.4850000000000003</v>
      </c>
      <c r="P177" s="6">
        <f>IFERROR(Table1[[#This Row],[pledged]]/Table1[[#This Row],[backers_count]],0)</f>
        <v>49.884615384615387</v>
      </c>
      <c r="Q177" t="str">
        <f>LEFT(Table1[[#This Row],[Category and Sub-Category]],FIND("/",Table1[[#This Row],[Category and Sub-Category]])-1)</f>
        <v>film &amp; video</v>
      </c>
      <c r="R177" t="str">
        <f>RIGHT(Table1[[#This Row],[Category and Sub-Category]],LEN(Table1[[#This Row],[Category and Sub-Category]])-FIND("/",Table1[[#This Row],[Category and Sub-Category]]))</f>
        <v>drama</v>
      </c>
      <c r="S177" s="14">
        <f>(((Table1[[#This Row],[launched_at]]/60)/60)/24)+DATE(1970,1,1)</f>
        <v>41855.777905092589</v>
      </c>
      <c r="T177" s="14">
        <f t="shared" si="2"/>
        <v>41880.777905092589</v>
      </c>
    </row>
    <row r="178" spans="1:20" ht="43.5" x14ac:dyDescent="0.35">
      <c r="A178">
        <v>176</v>
      </c>
      <c r="B178" s="1" t="s">
        <v>178</v>
      </c>
      <c r="C178" s="1" t="s">
        <v>4286</v>
      </c>
      <c r="D178" s="6">
        <v>1500</v>
      </c>
      <c r="E178" s="6">
        <v>0</v>
      </c>
      <c r="F178" t="s">
        <v>8221</v>
      </c>
      <c r="G178" t="s">
        <v>8224</v>
      </c>
      <c r="H178" t="s">
        <v>8246</v>
      </c>
      <c r="I178">
        <v>1438803999</v>
      </c>
      <c r="J178">
        <v>1436211999</v>
      </c>
      <c r="K178" t="b">
        <v>0</v>
      </c>
      <c r="L178">
        <v>0</v>
      </c>
      <c r="M178" t="b">
        <v>0</v>
      </c>
      <c r="N178" t="s">
        <v>8268</v>
      </c>
      <c r="O178" s="16">
        <f>Table1[[#This Row],[pledged]]/Table1[[#This Row],[goal]]*100</f>
        <v>0</v>
      </c>
      <c r="P178" s="6">
        <f>IFERROR(Table1[[#This Row],[pledged]]/Table1[[#This Row],[backers_count]],0)</f>
        <v>0</v>
      </c>
      <c r="Q178" t="str">
        <f>LEFT(Table1[[#This Row],[Category and Sub-Category]],FIND("/",Table1[[#This Row],[Category and Sub-Category]])-1)</f>
        <v>film &amp; video</v>
      </c>
      <c r="R178" t="str">
        <f>RIGHT(Table1[[#This Row],[Category and Sub-Category]],LEN(Table1[[#This Row],[Category and Sub-Category]])-FIND("/",Table1[[#This Row],[Category and Sub-Category]]))</f>
        <v>drama</v>
      </c>
      <c r="S178" s="14">
        <f>(((Table1[[#This Row],[launched_at]]/60)/60)/24)+DATE(1970,1,1)</f>
        <v>42191.824062500003</v>
      </c>
      <c r="T178" s="14">
        <f t="shared" si="2"/>
        <v>42221.824062500003</v>
      </c>
    </row>
    <row r="179" spans="1:20" ht="29" x14ac:dyDescent="0.35">
      <c r="A179">
        <v>177</v>
      </c>
      <c r="B179" s="1" t="s">
        <v>179</v>
      </c>
      <c r="C179" s="1" t="s">
        <v>4287</v>
      </c>
      <c r="D179" s="6">
        <v>450</v>
      </c>
      <c r="E179" s="6">
        <v>180</v>
      </c>
      <c r="F179" t="s">
        <v>8221</v>
      </c>
      <c r="G179" t="s">
        <v>8224</v>
      </c>
      <c r="H179" t="s">
        <v>8246</v>
      </c>
      <c r="I179">
        <v>1427155726</v>
      </c>
      <c r="J179">
        <v>1425690526</v>
      </c>
      <c r="K179" t="b">
        <v>0</v>
      </c>
      <c r="L179">
        <v>7</v>
      </c>
      <c r="M179" t="b">
        <v>0</v>
      </c>
      <c r="N179" t="s">
        <v>8268</v>
      </c>
      <c r="O179" s="16">
        <f>Table1[[#This Row],[pledged]]/Table1[[#This Row],[goal]]*100</f>
        <v>40</v>
      </c>
      <c r="P179" s="6">
        <f>IFERROR(Table1[[#This Row],[pledged]]/Table1[[#This Row],[backers_count]],0)</f>
        <v>25.714285714285715</v>
      </c>
      <c r="Q179" t="str">
        <f>LEFT(Table1[[#This Row],[Category and Sub-Category]],FIND("/",Table1[[#This Row],[Category and Sub-Category]])-1)</f>
        <v>film &amp; video</v>
      </c>
      <c r="R179" t="str">
        <f>RIGHT(Table1[[#This Row],[Category and Sub-Category]],LEN(Table1[[#This Row],[Category and Sub-Category]])-FIND("/",Table1[[#This Row],[Category and Sub-Category]]))</f>
        <v>drama</v>
      </c>
      <c r="S179" s="14">
        <f>(((Table1[[#This Row],[launched_at]]/60)/60)/24)+DATE(1970,1,1)</f>
        <v>42070.047754629632</v>
      </c>
      <c r="T179" s="14">
        <f t="shared" si="2"/>
        <v>42087.00608796296</v>
      </c>
    </row>
    <row r="180" spans="1:20" ht="29" x14ac:dyDescent="0.35">
      <c r="A180">
        <v>178</v>
      </c>
      <c r="B180" s="1" t="s">
        <v>180</v>
      </c>
      <c r="C180" s="1" t="s">
        <v>4288</v>
      </c>
      <c r="D180" s="6">
        <v>500000</v>
      </c>
      <c r="E180" s="6">
        <v>0</v>
      </c>
      <c r="F180" t="s">
        <v>8221</v>
      </c>
      <c r="G180" t="s">
        <v>8227</v>
      </c>
      <c r="H180" t="s">
        <v>8249</v>
      </c>
      <c r="I180">
        <v>1448582145</v>
      </c>
      <c r="J180">
        <v>1445986545</v>
      </c>
      <c r="K180" t="b">
        <v>0</v>
      </c>
      <c r="L180">
        <v>0</v>
      </c>
      <c r="M180" t="b">
        <v>0</v>
      </c>
      <c r="N180" t="s">
        <v>8268</v>
      </c>
      <c r="O180" s="16">
        <f>Table1[[#This Row],[pledged]]/Table1[[#This Row],[goal]]*100</f>
        <v>0</v>
      </c>
      <c r="P180" s="6">
        <f>IFERROR(Table1[[#This Row],[pledged]]/Table1[[#This Row],[backers_count]],0)</f>
        <v>0</v>
      </c>
      <c r="Q180" t="str">
        <f>LEFT(Table1[[#This Row],[Category and Sub-Category]],FIND("/",Table1[[#This Row],[Category and Sub-Category]])-1)</f>
        <v>film &amp; video</v>
      </c>
      <c r="R180" t="str">
        <f>RIGHT(Table1[[#This Row],[Category and Sub-Category]],LEN(Table1[[#This Row],[Category and Sub-Category]])-FIND("/",Table1[[#This Row],[Category and Sub-Category]]))</f>
        <v>drama</v>
      </c>
      <c r="S180" s="14">
        <f>(((Table1[[#This Row],[launched_at]]/60)/60)/24)+DATE(1970,1,1)</f>
        <v>42304.955381944441</v>
      </c>
      <c r="T180" s="14">
        <f t="shared" si="2"/>
        <v>42334.997048611112</v>
      </c>
    </row>
    <row r="181" spans="1:20" ht="29" x14ac:dyDescent="0.35">
      <c r="A181">
        <v>179</v>
      </c>
      <c r="B181" s="1" t="s">
        <v>181</v>
      </c>
      <c r="C181" s="1" t="s">
        <v>4289</v>
      </c>
      <c r="D181" s="6">
        <v>1000</v>
      </c>
      <c r="E181" s="6">
        <v>200</v>
      </c>
      <c r="F181" t="s">
        <v>8221</v>
      </c>
      <c r="G181" t="s">
        <v>8224</v>
      </c>
      <c r="H181" t="s">
        <v>8246</v>
      </c>
      <c r="I181">
        <v>1457056555</v>
      </c>
      <c r="J181">
        <v>1454464555</v>
      </c>
      <c r="K181" t="b">
        <v>0</v>
      </c>
      <c r="L181">
        <v>2</v>
      </c>
      <c r="M181" t="b">
        <v>0</v>
      </c>
      <c r="N181" t="s">
        <v>8268</v>
      </c>
      <c r="O181" s="16">
        <f>Table1[[#This Row],[pledged]]/Table1[[#This Row],[goal]]*100</f>
        <v>20</v>
      </c>
      <c r="P181" s="6">
        <f>IFERROR(Table1[[#This Row],[pledged]]/Table1[[#This Row],[backers_count]],0)</f>
        <v>100</v>
      </c>
      <c r="Q181" t="str">
        <f>LEFT(Table1[[#This Row],[Category and Sub-Category]],FIND("/",Table1[[#This Row],[Category and Sub-Category]])-1)</f>
        <v>film &amp; video</v>
      </c>
      <c r="R181" t="str">
        <f>RIGHT(Table1[[#This Row],[Category and Sub-Category]],LEN(Table1[[#This Row],[Category and Sub-Category]])-FIND("/",Table1[[#This Row],[Category and Sub-Category]]))</f>
        <v>drama</v>
      </c>
      <c r="S181" s="14">
        <f>(((Table1[[#This Row],[launched_at]]/60)/60)/24)+DATE(1970,1,1)</f>
        <v>42403.080497685187</v>
      </c>
      <c r="T181" s="14">
        <f t="shared" si="2"/>
        <v>42433.080497685187</v>
      </c>
    </row>
    <row r="182" spans="1:20" ht="43.5" x14ac:dyDescent="0.35">
      <c r="A182">
        <v>180</v>
      </c>
      <c r="B182" s="1" t="s">
        <v>182</v>
      </c>
      <c r="C182" s="1" t="s">
        <v>4290</v>
      </c>
      <c r="D182" s="6">
        <v>1200</v>
      </c>
      <c r="E182" s="6">
        <v>401</v>
      </c>
      <c r="F182" t="s">
        <v>8221</v>
      </c>
      <c r="G182" t="s">
        <v>8225</v>
      </c>
      <c r="H182" t="s">
        <v>8247</v>
      </c>
      <c r="I182">
        <v>1428951600</v>
      </c>
      <c r="J182">
        <v>1425512843</v>
      </c>
      <c r="K182" t="b">
        <v>0</v>
      </c>
      <c r="L182">
        <v>13</v>
      </c>
      <c r="M182" t="b">
        <v>0</v>
      </c>
      <c r="N182" t="s">
        <v>8268</v>
      </c>
      <c r="O182" s="16">
        <f>Table1[[#This Row],[pledged]]/Table1[[#This Row],[goal]]*100</f>
        <v>33.416666666666664</v>
      </c>
      <c r="P182" s="6">
        <f>IFERROR(Table1[[#This Row],[pledged]]/Table1[[#This Row],[backers_count]],0)</f>
        <v>30.846153846153847</v>
      </c>
      <c r="Q182" t="str">
        <f>LEFT(Table1[[#This Row],[Category and Sub-Category]],FIND("/",Table1[[#This Row],[Category and Sub-Category]])-1)</f>
        <v>film &amp; video</v>
      </c>
      <c r="R182" t="str">
        <f>RIGHT(Table1[[#This Row],[Category and Sub-Category]],LEN(Table1[[#This Row],[Category and Sub-Category]])-FIND("/",Table1[[#This Row],[Category and Sub-Category]]))</f>
        <v>drama</v>
      </c>
      <c r="S182" s="14">
        <f>(((Table1[[#This Row],[launched_at]]/60)/60)/24)+DATE(1970,1,1)</f>
        <v>42067.991238425922</v>
      </c>
      <c r="T182" s="14">
        <f t="shared" si="2"/>
        <v>42107.791666666672</v>
      </c>
    </row>
    <row r="183" spans="1:20" ht="43.5" x14ac:dyDescent="0.35">
      <c r="A183">
        <v>181</v>
      </c>
      <c r="B183" s="1" t="s">
        <v>183</v>
      </c>
      <c r="C183" s="1" t="s">
        <v>4291</v>
      </c>
      <c r="D183" s="6">
        <v>3423</v>
      </c>
      <c r="E183" s="6">
        <v>722</v>
      </c>
      <c r="F183" t="s">
        <v>8221</v>
      </c>
      <c r="G183" t="s">
        <v>8225</v>
      </c>
      <c r="H183" t="s">
        <v>8247</v>
      </c>
      <c r="I183">
        <v>1434995295</v>
      </c>
      <c r="J183">
        <v>1432403295</v>
      </c>
      <c r="K183" t="b">
        <v>0</v>
      </c>
      <c r="L183">
        <v>4</v>
      </c>
      <c r="M183" t="b">
        <v>0</v>
      </c>
      <c r="N183" t="s">
        <v>8268</v>
      </c>
      <c r="O183" s="16">
        <f>Table1[[#This Row],[pledged]]/Table1[[#This Row],[goal]]*100</f>
        <v>21.092608822670172</v>
      </c>
      <c r="P183" s="6">
        <f>IFERROR(Table1[[#This Row],[pledged]]/Table1[[#This Row],[backers_count]],0)</f>
        <v>180.5</v>
      </c>
      <c r="Q183" t="str">
        <f>LEFT(Table1[[#This Row],[Category and Sub-Category]],FIND("/",Table1[[#This Row],[Category and Sub-Category]])-1)</f>
        <v>film &amp; video</v>
      </c>
      <c r="R183" t="str">
        <f>RIGHT(Table1[[#This Row],[Category and Sub-Category]],LEN(Table1[[#This Row],[Category and Sub-Category]])-FIND("/",Table1[[#This Row],[Category and Sub-Category]]))</f>
        <v>drama</v>
      </c>
      <c r="S183" s="14">
        <f>(((Table1[[#This Row],[launched_at]]/60)/60)/24)+DATE(1970,1,1)</f>
        <v>42147.741840277777</v>
      </c>
      <c r="T183" s="14">
        <f t="shared" si="2"/>
        <v>42177.741840277777</v>
      </c>
    </row>
    <row r="184" spans="1:20" ht="58" x14ac:dyDescent="0.35">
      <c r="A184">
        <v>182</v>
      </c>
      <c r="B184" s="1" t="s">
        <v>184</v>
      </c>
      <c r="C184" s="1" t="s">
        <v>4292</v>
      </c>
      <c r="D184" s="6">
        <v>1000</v>
      </c>
      <c r="E184" s="6">
        <v>0</v>
      </c>
      <c r="F184" t="s">
        <v>8221</v>
      </c>
      <c r="G184" t="s">
        <v>8224</v>
      </c>
      <c r="H184" t="s">
        <v>8246</v>
      </c>
      <c r="I184">
        <v>1483748232</v>
      </c>
      <c r="J184">
        <v>1481156232</v>
      </c>
      <c r="K184" t="b">
        <v>0</v>
      </c>
      <c r="L184">
        <v>0</v>
      </c>
      <c r="M184" t="b">
        <v>0</v>
      </c>
      <c r="N184" t="s">
        <v>8268</v>
      </c>
      <c r="O184" s="16">
        <f>Table1[[#This Row],[pledged]]/Table1[[#This Row],[goal]]*100</f>
        <v>0</v>
      </c>
      <c r="P184" s="6">
        <f>IFERROR(Table1[[#This Row],[pledged]]/Table1[[#This Row],[backers_count]],0)</f>
        <v>0</v>
      </c>
      <c r="Q184" t="str">
        <f>LEFT(Table1[[#This Row],[Category and Sub-Category]],FIND("/",Table1[[#This Row],[Category and Sub-Category]])-1)</f>
        <v>film &amp; video</v>
      </c>
      <c r="R184" t="str">
        <f>RIGHT(Table1[[#This Row],[Category and Sub-Category]],LEN(Table1[[#This Row],[Category and Sub-Category]])-FIND("/",Table1[[#This Row],[Category and Sub-Category]]))</f>
        <v>drama</v>
      </c>
      <c r="S184" s="14">
        <f>(((Table1[[#This Row],[launched_at]]/60)/60)/24)+DATE(1970,1,1)</f>
        <v>42712.011944444443</v>
      </c>
      <c r="T184" s="14">
        <f t="shared" si="2"/>
        <v>42742.011944444443</v>
      </c>
    </row>
    <row r="185" spans="1:20" x14ac:dyDescent="0.35">
      <c r="A185">
        <v>183</v>
      </c>
      <c r="B185" s="1" t="s">
        <v>185</v>
      </c>
      <c r="C185" s="1" t="s">
        <v>4293</v>
      </c>
      <c r="D185" s="6">
        <v>12500</v>
      </c>
      <c r="E185" s="6">
        <v>4482</v>
      </c>
      <c r="F185" t="s">
        <v>8221</v>
      </c>
      <c r="G185" t="s">
        <v>8225</v>
      </c>
      <c r="H185" t="s">
        <v>8247</v>
      </c>
      <c r="I185">
        <v>1417033610</v>
      </c>
      <c r="J185">
        <v>1414438010</v>
      </c>
      <c r="K185" t="b">
        <v>0</v>
      </c>
      <c r="L185">
        <v>12</v>
      </c>
      <c r="M185" t="b">
        <v>0</v>
      </c>
      <c r="N185" t="s">
        <v>8268</v>
      </c>
      <c r="O185" s="16">
        <f>Table1[[#This Row],[pledged]]/Table1[[#This Row],[goal]]*100</f>
        <v>35.856000000000002</v>
      </c>
      <c r="P185" s="6">
        <f>IFERROR(Table1[[#This Row],[pledged]]/Table1[[#This Row],[backers_count]],0)</f>
        <v>373.5</v>
      </c>
      <c r="Q185" t="str">
        <f>LEFT(Table1[[#This Row],[Category and Sub-Category]],FIND("/",Table1[[#This Row],[Category and Sub-Category]])-1)</f>
        <v>film &amp; video</v>
      </c>
      <c r="R185" t="str">
        <f>RIGHT(Table1[[#This Row],[Category and Sub-Category]],LEN(Table1[[#This Row],[Category and Sub-Category]])-FIND("/",Table1[[#This Row],[Category and Sub-Category]]))</f>
        <v>drama</v>
      </c>
      <c r="S185" s="14">
        <f>(((Table1[[#This Row],[launched_at]]/60)/60)/24)+DATE(1970,1,1)</f>
        <v>41939.810300925928</v>
      </c>
      <c r="T185" s="14">
        <f t="shared" si="2"/>
        <v>41969.851967592593</v>
      </c>
    </row>
    <row r="186" spans="1:20" ht="58" x14ac:dyDescent="0.35">
      <c r="A186">
        <v>184</v>
      </c>
      <c r="B186" s="1" t="s">
        <v>186</v>
      </c>
      <c r="C186" s="1" t="s">
        <v>4294</v>
      </c>
      <c r="D186" s="6">
        <v>1500</v>
      </c>
      <c r="E186" s="6">
        <v>51</v>
      </c>
      <c r="F186" t="s">
        <v>8221</v>
      </c>
      <c r="G186" t="s">
        <v>8229</v>
      </c>
      <c r="H186" t="s">
        <v>8251</v>
      </c>
      <c r="I186">
        <v>1409543940</v>
      </c>
      <c r="J186">
        <v>1404586762</v>
      </c>
      <c r="K186" t="b">
        <v>0</v>
      </c>
      <c r="L186">
        <v>2</v>
      </c>
      <c r="M186" t="b">
        <v>0</v>
      </c>
      <c r="N186" t="s">
        <v>8268</v>
      </c>
      <c r="O186" s="16">
        <f>Table1[[#This Row],[pledged]]/Table1[[#This Row],[goal]]*100</f>
        <v>3.4000000000000004</v>
      </c>
      <c r="P186" s="6">
        <f>IFERROR(Table1[[#This Row],[pledged]]/Table1[[#This Row],[backers_count]],0)</f>
        <v>25.5</v>
      </c>
      <c r="Q186" t="str">
        <f>LEFT(Table1[[#This Row],[Category and Sub-Category]],FIND("/",Table1[[#This Row],[Category and Sub-Category]])-1)</f>
        <v>film &amp; video</v>
      </c>
      <c r="R186" t="str">
        <f>RIGHT(Table1[[#This Row],[Category and Sub-Category]],LEN(Table1[[#This Row],[Category and Sub-Category]])-FIND("/",Table1[[#This Row],[Category and Sub-Category]]))</f>
        <v>drama</v>
      </c>
      <c r="S186" s="14">
        <f>(((Table1[[#This Row],[launched_at]]/60)/60)/24)+DATE(1970,1,1)</f>
        <v>41825.791226851856</v>
      </c>
      <c r="T186" s="14">
        <f t="shared" si="2"/>
        <v>41883.165972222225</v>
      </c>
    </row>
    <row r="187" spans="1:20" x14ac:dyDescent="0.35">
      <c r="A187">
        <v>185</v>
      </c>
      <c r="B187" s="1" t="s">
        <v>187</v>
      </c>
      <c r="C187" s="1" t="s">
        <v>4295</v>
      </c>
      <c r="D187" s="6">
        <v>40000</v>
      </c>
      <c r="E187" s="6">
        <v>2200</v>
      </c>
      <c r="F187" t="s">
        <v>8221</v>
      </c>
      <c r="G187" t="s">
        <v>8234</v>
      </c>
      <c r="H187" t="s">
        <v>8254</v>
      </c>
      <c r="I187">
        <v>1471557139</v>
      </c>
      <c r="J187">
        <v>1468965139</v>
      </c>
      <c r="K187" t="b">
        <v>0</v>
      </c>
      <c r="L187">
        <v>10</v>
      </c>
      <c r="M187" t="b">
        <v>0</v>
      </c>
      <c r="N187" t="s">
        <v>8268</v>
      </c>
      <c r="O187" s="16">
        <f>Table1[[#This Row],[pledged]]/Table1[[#This Row],[goal]]*100</f>
        <v>5.5</v>
      </c>
      <c r="P187" s="6">
        <f>IFERROR(Table1[[#This Row],[pledged]]/Table1[[#This Row],[backers_count]],0)</f>
        <v>220</v>
      </c>
      <c r="Q187" t="str">
        <f>LEFT(Table1[[#This Row],[Category and Sub-Category]],FIND("/",Table1[[#This Row],[Category and Sub-Category]])-1)</f>
        <v>film &amp; video</v>
      </c>
      <c r="R187" t="str">
        <f>RIGHT(Table1[[#This Row],[Category and Sub-Category]],LEN(Table1[[#This Row],[Category and Sub-Category]])-FIND("/",Table1[[#This Row],[Category and Sub-Category]]))</f>
        <v>drama</v>
      </c>
      <c r="S187" s="14">
        <f>(((Table1[[#This Row],[launched_at]]/60)/60)/24)+DATE(1970,1,1)</f>
        <v>42570.91133101852</v>
      </c>
      <c r="T187" s="14">
        <f t="shared" si="2"/>
        <v>42600.91133101852</v>
      </c>
    </row>
    <row r="188" spans="1:20" ht="43.5" x14ac:dyDescent="0.35">
      <c r="A188">
        <v>186</v>
      </c>
      <c r="B188" s="1" t="s">
        <v>188</v>
      </c>
      <c r="C188" s="1" t="s">
        <v>4296</v>
      </c>
      <c r="D188" s="6">
        <v>5000</v>
      </c>
      <c r="E188" s="6">
        <v>0</v>
      </c>
      <c r="F188" t="s">
        <v>8221</v>
      </c>
      <c r="G188" t="s">
        <v>8224</v>
      </c>
      <c r="H188" t="s">
        <v>8246</v>
      </c>
      <c r="I188">
        <v>1488571200</v>
      </c>
      <c r="J188">
        <v>1485977434</v>
      </c>
      <c r="K188" t="b">
        <v>0</v>
      </c>
      <c r="L188">
        <v>0</v>
      </c>
      <c r="M188" t="b">
        <v>0</v>
      </c>
      <c r="N188" t="s">
        <v>8268</v>
      </c>
      <c r="O188" s="16">
        <f>Table1[[#This Row],[pledged]]/Table1[[#This Row],[goal]]*100</f>
        <v>0</v>
      </c>
      <c r="P188" s="6">
        <f>IFERROR(Table1[[#This Row],[pledged]]/Table1[[#This Row],[backers_count]],0)</f>
        <v>0</v>
      </c>
      <c r="Q188" t="str">
        <f>LEFT(Table1[[#This Row],[Category and Sub-Category]],FIND("/",Table1[[#This Row],[Category and Sub-Category]])-1)</f>
        <v>film &amp; video</v>
      </c>
      <c r="R188" t="str">
        <f>RIGHT(Table1[[#This Row],[Category and Sub-Category]],LEN(Table1[[#This Row],[Category and Sub-Category]])-FIND("/",Table1[[#This Row],[Category and Sub-Category]]))</f>
        <v>drama</v>
      </c>
      <c r="S188" s="14">
        <f>(((Table1[[#This Row],[launched_at]]/60)/60)/24)+DATE(1970,1,1)</f>
        <v>42767.812893518523</v>
      </c>
      <c r="T188" s="14">
        <f t="shared" si="2"/>
        <v>42797.833333333328</v>
      </c>
    </row>
    <row r="189" spans="1:20" ht="43.5" x14ac:dyDescent="0.35">
      <c r="A189">
        <v>187</v>
      </c>
      <c r="B189" s="1" t="s">
        <v>189</v>
      </c>
      <c r="C189" s="1" t="s">
        <v>4297</v>
      </c>
      <c r="D189" s="6">
        <v>5000</v>
      </c>
      <c r="E189" s="6">
        <v>800</v>
      </c>
      <c r="F189" t="s">
        <v>8221</v>
      </c>
      <c r="G189" t="s">
        <v>8224</v>
      </c>
      <c r="H189" t="s">
        <v>8246</v>
      </c>
      <c r="I189">
        <v>1437461940</v>
      </c>
      <c r="J189">
        <v>1435383457</v>
      </c>
      <c r="K189" t="b">
        <v>0</v>
      </c>
      <c r="L189">
        <v>5</v>
      </c>
      <c r="M189" t="b">
        <v>0</v>
      </c>
      <c r="N189" t="s">
        <v>8268</v>
      </c>
      <c r="O189" s="16">
        <f>Table1[[#This Row],[pledged]]/Table1[[#This Row],[goal]]*100</f>
        <v>16</v>
      </c>
      <c r="P189" s="6">
        <f>IFERROR(Table1[[#This Row],[pledged]]/Table1[[#This Row],[backers_count]],0)</f>
        <v>160</v>
      </c>
      <c r="Q189" t="str">
        <f>LEFT(Table1[[#This Row],[Category and Sub-Category]],FIND("/",Table1[[#This Row],[Category and Sub-Category]])-1)</f>
        <v>film &amp; video</v>
      </c>
      <c r="R189" t="str">
        <f>RIGHT(Table1[[#This Row],[Category and Sub-Category]],LEN(Table1[[#This Row],[Category and Sub-Category]])-FIND("/",Table1[[#This Row],[Category and Sub-Category]]))</f>
        <v>drama</v>
      </c>
      <c r="S189" s="14">
        <f>(((Table1[[#This Row],[launched_at]]/60)/60)/24)+DATE(1970,1,1)</f>
        <v>42182.234456018516</v>
      </c>
      <c r="T189" s="14">
        <f t="shared" si="2"/>
        <v>42206.290972222225</v>
      </c>
    </row>
    <row r="190" spans="1:20" ht="58" x14ac:dyDescent="0.35">
      <c r="A190">
        <v>188</v>
      </c>
      <c r="B190" s="1" t="s">
        <v>190</v>
      </c>
      <c r="C190" s="1" t="s">
        <v>4298</v>
      </c>
      <c r="D190" s="6">
        <v>1500</v>
      </c>
      <c r="E190" s="6">
        <v>0</v>
      </c>
      <c r="F190" t="s">
        <v>8221</v>
      </c>
      <c r="G190" t="s">
        <v>8224</v>
      </c>
      <c r="H190" t="s">
        <v>8246</v>
      </c>
      <c r="I190">
        <v>1409891015</v>
      </c>
      <c r="J190">
        <v>1407299015</v>
      </c>
      <c r="K190" t="b">
        <v>0</v>
      </c>
      <c r="L190">
        <v>0</v>
      </c>
      <c r="M190" t="b">
        <v>0</v>
      </c>
      <c r="N190" t="s">
        <v>8268</v>
      </c>
      <c r="O190" s="16">
        <f>Table1[[#This Row],[pledged]]/Table1[[#This Row],[goal]]*100</f>
        <v>0</v>
      </c>
      <c r="P190" s="6">
        <f>IFERROR(Table1[[#This Row],[pledged]]/Table1[[#This Row],[backers_count]],0)</f>
        <v>0</v>
      </c>
      <c r="Q190" t="str">
        <f>LEFT(Table1[[#This Row],[Category and Sub-Category]],FIND("/",Table1[[#This Row],[Category and Sub-Category]])-1)</f>
        <v>film &amp; video</v>
      </c>
      <c r="R190" t="str">
        <f>RIGHT(Table1[[#This Row],[Category and Sub-Category]],LEN(Table1[[#This Row],[Category and Sub-Category]])-FIND("/",Table1[[#This Row],[Category and Sub-Category]]))</f>
        <v>drama</v>
      </c>
      <c r="S190" s="14">
        <f>(((Table1[[#This Row],[launched_at]]/60)/60)/24)+DATE(1970,1,1)</f>
        <v>41857.18304398148</v>
      </c>
      <c r="T190" s="14">
        <f t="shared" si="2"/>
        <v>41887.18304398148</v>
      </c>
    </row>
    <row r="191" spans="1:20" ht="43.5" x14ac:dyDescent="0.35">
      <c r="A191">
        <v>189</v>
      </c>
      <c r="B191" s="1" t="s">
        <v>191</v>
      </c>
      <c r="C191" s="1" t="s">
        <v>4299</v>
      </c>
      <c r="D191" s="6">
        <v>500000</v>
      </c>
      <c r="E191" s="6">
        <v>345</v>
      </c>
      <c r="F191" t="s">
        <v>8221</v>
      </c>
      <c r="G191" t="s">
        <v>8224</v>
      </c>
      <c r="H191" t="s">
        <v>8246</v>
      </c>
      <c r="I191">
        <v>1472920477</v>
      </c>
      <c r="J191">
        <v>1467736477</v>
      </c>
      <c r="K191" t="b">
        <v>0</v>
      </c>
      <c r="L191">
        <v>5</v>
      </c>
      <c r="M191" t="b">
        <v>0</v>
      </c>
      <c r="N191" t="s">
        <v>8268</v>
      </c>
      <c r="O191" s="16">
        <f>Table1[[#This Row],[pledged]]/Table1[[#This Row],[goal]]*100</f>
        <v>6.8999999999999992E-2</v>
      </c>
      <c r="P191" s="6">
        <f>IFERROR(Table1[[#This Row],[pledged]]/Table1[[#This Row],[backers_count]],0)</f>
        <v>69</v>
      </c>
      <c r="Q191" t="str">
        <f>LEFT(Table1[[#This Row],[Category and Sub-Category]],FIND("/",Table1[[#This Row],[Category and Sub-Category]])-1)</f>
        <v>film &amp; video</v>
      </c>
      <c r="R191" t="str">
        <f>RIGHT(Table1[[#This Row],[Category and Sub-Category]],LEN(Table1[[#This Row],[Category and Sub-Category]])-FIND("/",Table1[[#This Row],[Category and Sub-Category]]))</f>
        <v>drama</v>
      </c>
      <c r="S191" s="14">
        <f>(((Table1[[#This Row],[launched_at]]/60)/60)/24)+DATE(1970,1,1)</f>
        <v>42556.690706018519</v>
      </c>
      <c r="T191" s="14">
        <f t="shared" si="2"/>
        <v>42616.690706018519</v>
      </c>
    </row>
    <row r="192" spans="1:20" x14ac:dyDescent="0.35">
      <c r="A192">
        <v>190</v>
      </c>
      <c r="B192" s="1" t="s">
        <v>192</v>
      </c>
      <c r="C192" s="1" t="s">
        <v>4300</v>
      </c>
      <c r="D192" s="6">
        <v>12000</v>
      </c>
      <c r="E192" s="6">
        <v>50</v>
      </c>
      <c r="F192" t="s">
        <v>8221</v>
      </c>
      <c r="G192" t="s">
        <v>8224</v>
      </c>
      <c r="H192" t="s">
        <v>8246</v>
      </c>
      <c r="I192">
        <v>1466091446</v>
      </c>
      <c r="J192">
        <v>1465227446</v>
      </c>
      <c r="K192" t="b">
        <v>0</v>
      </c>
      <c r="L192">
        <v>1</v>
      </c>
      <c r="M192" t="b">
        <v>0</v>
      </c>
      <c r="N192" t="s">
        <v>8268</v>
      </c>
      <c r="O192" s="16">
        <f>Table1[[#This Row],[pledged]]/Table1[[#This Row],[goal]]*100</f>
        <v>0.41666666666666669</v>
      </c>
      <c r="P192" s="6">
        <f>IFERROR(Table1[[#This Row],[pledged]]/Table1[[#This Row],[backers_count]],0)</f>
        <v>50</v>
      </c>
      <c r="Q192" t="str">
        <f>LEFT(Table1[[#This Row],[Category and Sub-Category]],FIND("/",Table1[[#This Row],[Category and Sub-Category]])-1)</f>
        <v>film &amp; video</v>
      </c>
      <c r="R192" t="str">
        <f>RIGHT(Table1[[#This Row],[Category and Sub-Category]],LEN(Table1[[#This Row],[Category and Sub-Category]])-FIND("/",Table1[[#This Row],[Category and Sub-Category]]))</f>
        <v>drama</v>
      </c>
      <c r="S192" s="14">
        <f>(((Table1[[#This Row],[launched_at]]/60)/60)/24)+DATE(1970,1,1)</f>
        <v>42527.650995370372</v>
      </c>
      <c r="T192" s="14">
        <f t="shared" si="2"/>
        <v>42537.650995370372</v>
      </c>
    </row>
    <row r="193" spans="1:20" ht="43.5" x14ac:dyDescent="0.35">
      <c r="A193">
        <v>191</v>
      </c>
      <c r="B193" s="1" t="s">
        <v>193</v>
      </c>
      <c r="C193" s="1" t="s">
        <v>4301</v>
      </c>
      <c r="D193" s="6">
        <v>5000</v>
      </c>
      <c r="E193" s="6">
        <v>250</v>
      </c>
      <c r="F193" t="s">
        <v>8221</v>
      </c>
      <c r="G193" t="s">
        <v>8226</v>
      </c>
      <c r="H193" t="s">
        <v>8248</v>
      </c>
      <c r="I193">
        <v>1443782138</v>
      </c>
      <c r="J193">
        <v>1440326138</v>
      </c>
      <c r="K193" t="b">
        <v>0</v>
      </c>
      <c r="L193">
        <v>3</v>
      </c>
      <c r="M193" t="b">
        <v>0</v>
      </c>
      <c r="N193" t="s">
        <v>8268</v>
      </c>
      <c r="O193" s="16">
        <f>Table1[[#This Row],[pledged]]/Table1[[#This Row],[goal]]*100</f>
        <v>5</v>
      </c>
      <c r="P193" s="6">
        <f>IFERROR(Table1[[#This Row],[pledged]]/Table1[[#This Row],[backers_count]],0)</f>
        <v>83.333333333333329</v>
      </c>
      <c r="Q193" t="str">
        <f>LEFT(Table1[[#This Row],[Category and Sub-Category]],FIND("/",Table1[[#This Row],[Category and Sub-Category]])-1)</f>
        <v>film &amp; video</v>
      </c>
      <c r="R193" t="str">
        <f>RIGHT(Table1[[#This Row],[Category and Sub-Category]],LEN(Table1[[#This Row],[Category and Sub-Category]])-FIND("/",Table1[[#This Row],[Category and Sub-Category]]))</f>
        <v>drama</v>
      </c>
      <c r="S193" s="14">
        <f>(((Table1[[#This Row],[launched_at]]/60)/60)/24)+DATE(1970,1,1)</f>
        <v>42239.441412037035</v>
      </c>
      <c r="T193" s="14">
        <f t="shared" si="2"/>
        <v>42279.441412037035</v>
      </c>
    </row>
    <row r="194" spans="1:20" ht="58" x14ac:dyDescent="0.35">
      <c r="A194">
        <v>192</v>
      </c>
      <c r="B194" s="1" t="s">
        <v>194</v>
      </c>
      <c r="C194" s="1" t="s">
        <v>4302</v>
      </c>
      <c r="D194" s="6">
        <v>1000000</v>
      </c>
      <c r="E194" s="6">
        <v>17</v>
      </c>
      <c r="F194" t="s">
        <v>8221</v>
      </c>
      <c r="G194" t="s">
        <v>8224</v>
      </c>
      <c r="H194" t="s">
        <v>8246</v>
      </c>
      <c r="I194">
        <v>1413572432</v>
      </c>
      <c r="J194">
        <v>1410980432</v>
      </c>
      <c r="K194" t="b">
        <v>0</v>
      </c>
      <c r="L194">
        <v>3</v>
      </c>
      <c r="M194" t="b">
        <v>0</v>
      </c>
      <c r="N194" t="s">
        <v>8268</v>
      </c>
      <c r="O194" s="16">
        <f>Table1[[#This Row],[pledged]]/Table1[[#This Row],[goal]]*100</f>
        <v>1.6999999999999999E-3</v>
      </c>
      <c r="P194" s="6">
        <f>IFERROR(Table1[[#This Row],[pledged]]/Table1[[#This Row],[backers_count]],0)</f>
        <v>5.666666666666667</v>
      </c>
      <c r="Q194" t="str">
        <f>LEFT(Table1[[#This Row],[Category and Sub-Category]],FIND("/",Table1[[#This Row],[Category and Sub-Category]])-1)</f>
        <v>film &amp; video</v>
      </c>
      <c r="R194" t="str">
        <f>RIGHT(Table1[[#This Row],[Category and Sub-Category]],LEN(Table1[[#This Row],[Category and Sub-Category]])-FIND("/",Table1[[#This Row],[Category and Sub-Category]]))</f>
        <v>drama</v>
      </c>
      <c r="S194" s="14">
        <f>(((Table1[[#This Row],[launched_at]]/60)/60)/24)+DATE(1970,1,1)</f>
        <v>41899.792037037041</v>
      </c>
      <c r="T194" s="14">
        <f t="shared" ref="T194:T257" si="3">(((I194/60)/60)/24)+DATE(1970,1,1)</f>
        <v>41929.792037037041</v>
      </c>
    </row>
    <row r="195" spans="1:20" ht="58" x14ac:dyDescent="0.35">
      <c r="A195">
        <v>193</v>
      </c>
      <c r="B195" s="1" t="s">
        <v>195</v>
      </c>
      <c r="C195" s="1" t="s">
        <v>4303</v>
      </c>
      <c r="D195" s="6">
        <v>1000</v>
      </c>
      <c r="E195" s="6">
        <v>0</v>
      </c>
      <c r="F195" t="s">
        <v>8221</v>
      </c>
      <c r="G195" t="s">
        <v>8225</v>
      </c>
      <c r="H195" t="s">
        <v>8247</v>
      </c>
      <c r="I195">
        <v>1417217166</v>
      </c>
      <c r="J195">
        <v>1412029566</v>
      </c>
      <c r="K195" t="b">
        <v>0</v>
      </c>
      <c r="L195">
        <v>0</v>
      </c>
      <c r="M195" t="b">
        <v>0</v>
      </c>
      <c r="N195" t="s">
        <v>8268</v>
      </c>
      <c r="O195" s="16">
        <f>Table1[[#This Row],[pledged]]/Table1[[#This Row],[goal]]*100</f>
        <v>0</v>
      </c>
      <c r="P195" s="6">
        <f>IFERROR(Table1[[#This Row],[pledged]]/Table1[[#This Row],[backers_count]],0)</f>
        <v>0</v>
      </c>
      <c r="Q195" t="str">
        <f>LEFT(Table1[[#This Row],[Category and Sub-Category]],FIND("/",Table1[[#This Row],[Category and Sub-Category]])-1)</f>
        <v>film &amp; video</v>
      </c>
      <c r="R195" t="str">
        <f>RIGHT(Table1[[#This Row],[Category and Sub-Category]],LEN(Table1[[#This Row],[Category and Sub-Category]])-FIND("/",Table1[[#This Row],[Category and Sub-Category]]))</f>
        <v>drama</v>
      </c>
      <c r="S195" s="14">
        <f>(((Table1[[#This Row],[launched_at]]/60)/60)/24)+DATE(1970,1,1)</f>
        <v>41911.934791666667</v>
      </c>
      <c r="T195" s="14">
        <f t="shared" si="3"/>
        <v>41971.976458333331</v>
      </c>
    </row>
    <row r="196" spans="1:20" ht="43.5" x14ac:dyDescent="0.35">
      <c r="A196">
        <v>194</v>
      </c>
      <c r="B196" s="1" t="s">
        <v>196</v>
      </c>
      <c r="C196" s="1" t="s">
        <v>4304</v>
      </c>
      <c r="D196" s="6">
        <v>2500</v>
      </c>
      <c r="E196" s="6">
        <v>3</v>
      </c>
      <c r="F196" t="s">
        <v>8221</v>
      </c>
      <c r="G196" t="s">
        <v>8225</v>
      </c>
      <c r="H196" t="s">
        <v>8247</v>
      </c>
      <c r="I196">
        <v>1457308531</v>
      </c>
      <c r="J196">
        <v>1452124531</v>
      </c>
      <c r="K196" t="b">
        <v>0</v>
      </c>
      <c r="L196">
        <v>3</v>
      </c>
      <c r="M196" t="b">
        <v>0</v>
      </c>
      <c r="N196" t="s">
        <v>8268</v>
      </c>
      <c r="O196" s="16">
        <f>Table1[[#This Row],[pledged]]/Table1[[#This Row],[goal]]*100</f>
        <v>0.12</v>
      </c>
      <c r="P196" s="6">
        <f>IFERROR(Table1[[#This Row],[pledged]]/Table1[[#This Row],[backers_count]],0)</f>
        <v>1</v>
      </c>
      <c r="Q196" t="str">
        <f>LEFT(Table1[[#This Row],[Category and Sub-Category]],FIND("/",Table1[[#This Row],[Category and Sub-Category]])-1)</f>
        <v>film &amp; video</v>
      </c>
      <c r="R196" t="str">
        <f>RIGHT(Table1[[#This Row],[Category and Sub-Category]],LEN(Table1[[#This Row],[Category and Sub-Category]])-FIND("/",Table1[[#This Row],[Category and Sub-Category]]))</f>
        <v>drama</v>
      </c>
      <c r="S196" s="14">
        <f>(((Table1[[#This Row],[launched_at]]/60)/60)/24)+DATE(1970,1,1)</f>
        <v>42375.996886574074</v>
      </c>
      <c r="T196" s="14">
        <f t="shared" si="3"/>
        <v>42435.996886574074</v>
      </c>
    </row>
    <row r="197" spans="1:20" ht="43.5" x14ac:dyDescent="0.35">
      <c r="A197">
        <v>195</v>
      </c>
      <c r="B197" s="1" t="s">
        <v>197</v>
      </c>
      <c r="C197" s="1" t="s">
        <v>4305</v>
      </c>
      <c r="D197" s="6">
        <v>2000000</v>
      </c>
      <c r="E197" s="6">
        <v>0</v>
      </c>
      <c r="F197" t="s">
        <v>8221</v>
      </c>
      <c r="G197" t="s">
        <v>8224</v>
      </c>
      <c r="H197" t="s">
        <v>8246</v>
      </c>
      <c r="I197">
        <v>1436544332</v>
      </c>
      <c r="J197">
        <v>1431360332</v>
      </c>
      <c r="K197" t="b">
        <v>0</v>
      </c>
      <c r="L197">
        <v>0</v>
      </c>
      <c r="M197" t="b">
        <v>0</v>
      </c>
      <c r="N197" t="s">
        <v>8268</v>
      </c>
      <c r="O197" s="16">
        <f>Table1[[#This Row],[pledged]]/Table1[[#This Row],[goal]]*100</f>
        <v>0</v>
      </c>
      <c r="P197" s="6">
        <f>IFERROR(Table1[[#This Row],[pledged]]/Table1[[#This Row],[backers_count]],0)</f>
        <v>0</v>
      </c>
      <c r="Q197" t="str">
        <f>LEFT(Table1[[#This Row],[Category and Sub-Category]],FIND("/",Table1[[#This Row],[Category and Sub-Category]])-1)</f>
        <v>film &amp; video</v>
      </c>
      <c r="R197" t="str">
        <f>RIGHT(Table1[[#This Row],[Category and Sub-Category]],LEN(Table1[[#This Row],[Category and Sub-Category]])-FIND("/",Table1[[#This Row],[Category and Sub-Category]]))</f>
        <v>drama</v>
      </c>
      <c r="S197" s="14">
        <f>(((Table1[[#This Row],[launched_at]]/60)/60)/24)+DATE(1970,1,1)</f>
        <v>42135.67050925926</v>
      </c>
      <c r="T197" s="14">
        <f t="shared" si="3"/>
        <v>42195.67050925926</v>
      </c>
    </row>
    <row r="198" spans="1:20" ht="43.5" x14ac:dyDescent="0.35">
      <c r="A198">
        <v>196</v>
      </c>
      <c r="B198" s="1" t="s">
        <v>198</v>
      </c>
      <c r="C198" s="1" t="s">
        <v>4306</v>
      </c>
      <c r="D198" s="6">
        <v>3500</v>
      </c>
      <c r="E198" s="6">
        <v>1465</v>
      </c>
      <c r="F198" t="s">
        <v>8221</v>
      </c>
      <c r="G198" t="s">
        <v>8225</v>
      </c>
      <c r="H198" t="s">
        <v>8247</v>
      </c>
      <c r="I198">
        <v>1444510800</v>
      </c>
      <c r="J198">
        <v>1442062898</v>
      </c>
      <c r="K198" t="b">
        <v>0</v>
      </c>
      <c r="L198">
        <v>19</v>
      </c>
      <c r="M198" t="b">
        <v>0</v>
      </c>
      <c r="N198" t="s">
        <v>8268</v>
      </c>
      <c r="O198" s="16">
        <f>Table1[[#This Row],[pledged]]/Table1[[#This Row],[goal]]*100</f>
        <v>41.857142857142861</v>
      </c>
      <c r="P198" s="6">
        <f>IFERROR(Table1[[#This Row],[pledged]]/Table1[[#This Row],[backers_count]],0)</f>
        <v>77.10526315789474</v>
      </c>
      <c r="Q198" t="str">
        <f>LEFT(Table1[[#This Row],[Category and Sub-Category]],FIND("/",Table1[[#This Row],[Category and Sub-Category]])-1)</f>
        <v>film &amp; video</v>
      </c>
      <c r="R198" t="str">
        <f>RIGHT(Table1[[#This Row],[Category and Sub-Category]],LEN(Table1[[#This Row],[Category and Sub-Category]])-FIND("/",Table1[[#This Row],[Category and Sub-Category]]))</f>
        <v>drama</v>
      </c>
      <c r="S198" s="14">
        <f>(((Table1[[#This Row],[launched_at]]/60)/60)/24)+DATE(1970,1,1)</f>
        <v>42259.542800925927</v>
      </c>
      <c r="T198" s="14">
        <f t="shared" si="3"/>
        <v>42287.875</v>
      </c>
    </row>
    <row r="199" spans="1:20" ht="43.5" x14ac:dyDescent="0.35">
      <c r="A199">
        <v>197</v>
      </c>
      <c r="B199" s="1" t="s">
        <v>199</v>
      </c>
      <c r="C199" s="1" t="s">
        <v>4307</v>
      </c>
      <c r="D199" s="6">
        <v>2500</v>
      </c>
      <c r="E199" s="6">
        <v>262</v>
      </c>
      <c r="F199" t="s">
        <v>8221</v>
      </c>
      <c r="G199" t="s">
        <v>8225</v>
      </c>
      <c r="H199" t="s">
        <v>8247</v>
      </c>
      <c r="I199">
        <v>1487365200</v>
      </c>
      <c r="J199">
        <v>1483734100</v>
      </c>
      <c r="K199" t="b">
        <v>0</v>
      </c>
      <c r="L199">
        <v>8</v>
      </c>
      <c r="M199" t="b">
        <v>0</v>
      </c>
      <c r="N199" t="s">
        <v>8268</v>
      </c>
      <c r="O199" s="16">
        <f>Table1[[#This Row],[pledged]]/Table1[[#This Row],[goal]]*100</f>
        <v>10.48</v>
      </c>
      <c r="P199" s="6">
        <f>IFERROR(Table1[[#This Row],[pledged]]/Table1[[#This Row],[backers_count]],0)</f>
        <v>32.75</v>
      </c>
      <c r="Q199" t="str">
        <f>LEFT(Table1[[#This Row],[Category and Sub-Category]],FIND("/",Table1[[#This Row],[Category and Sub-Category]])-1)</f>
        <v>film &amp; video</v>
      </c>
      <c r="R199" t="str">
        <f>RIGHT(Table1[[#This Row],[Category and Sub-Category]],LEN(Table1[[#This Row],[Category and Sub-Category]])-FIND("/",Table1[[#This Row],[Category and Sub-Category]]))</f>
        <v>drama</v>
      </c>
      <c r="S199" s="14">
        <f>(((Table1[[#This Row],[launched_at]]/60)/60)/24)+DATE(1970,1,1)</f>
        <v>42741.848379629635</v>
      </c>
      <c r="T199" s="14">
        <f t="shared" si="3"/>
        <v>42783.875</v>
      </c>
    </row>
    <row r="200" spans="1:20" ht="43.5" x14ac:dyDescent="0.35">
      <c r="A200">
        <v>198</v>
      </c>
      <c r="B200" s="1" t="s">
        <v>200</v>
      </c>
      <c r="C200" s="1" t="s">
        <v>4308</v>
      </c>
      <c r="D200" s="6">
        <v>25000</v>
      </c>
      <c r="E200" s="6">
        <v>279</v>
      </c>
      <c r="F200" t="s">
        <v>8221</v>
      </c>
      <c r="G200" t="s">
        <v>8224</v>
      </c>
      <c r="H200" t="s">
        <v>8246</v>
      </c>
      <c r="I200">
        <v>1412500322</v>
      </c>
      <c r="J200">
        <v>1409908322</v>
      </c>
      <c r="K200" t="b">
        <v>0</v>
      </c>
      <c r="L200">
        <v>6</v>
      </c>
      <c r="M200" t="b">
        <v>0</v>
      </c>
      <c r="N200" t="s">
        <v>8268</v>
      </c>
      <c r="O200" s="16">
        <f>Table1[[#This Row],[pledged]]/Table1[[#This Row],[goal]]*100</f>
        <v>1.1159999999999999</v>
      </c>
      <c r="P200" s="6">
        <f>IFERROR(Table1[[#This Row],[pledged]]/Table1[[#This Row],[backers_count]],0)</f>
        <v>46.5</v>
      </c>
      <c r="Q200" t="str">
        <f>LEFT(Table1[[#This Row],[Category and Sub-Category]],FIND("/",Table1[[#This Row],[Category and Sub-Category]])-1)</f>
        <v>film &amp; video</v>
      </c>
      <c r="R200" t="str">
        <f>RIGHT(Table1[[#This Row],[Category and Sub-Category]],LEN(Table1[[#This Row],[Category and Sub-Category]])-FIND("/",Table1[[#This Row],[Category and Sub-Category]]))</f>
        <v>drama</v>
      </c>
      <c r="S200" s="14">
        <f>(((Table1[[#This Row],[launched_at]]/60)/60)/24)+DATE(1970,1,1)</f>
        <v>41887.383356481485</v>
      </c>
      <c r="T200" s="14">
        <f t="shared" si="3"/>
        <v>41917.383356481485</v>
      </c>
    </row>
    <row r="201" spans="1:20" ht="43.5" x14ac:dyDescent="0.35">
      <c r="A201">
        <v>199</v>
      </c>
      <c r="B201" s="1" t="s">
        <v>201</v>
      </c>
      <c r="C201" s="1" t="s">
        <v>4309</v>
      </c>
      <c r="D201" s="6">
        <v>10000</v>
      </c>
      <c r="E201" s="6">
        <v>0</v>
      </c>
      <c r="F201" t="s">
        <v>8221</v>
      </c>
      <c r="G201" t="s">
        <v>8224</v>
      </c>
      <c r="H201" t="s">
        <v>8246</v>
      </c>
      <c r="I201">
        <v>1472698702</v>
      </c>
      <c r="J201">
        <v>1470106702</v>
      </c>
      <c r="K201" t="b">
        <v>0</v>
      </c>
      <c r="L201">
        <v>0</v>
      </c>
      <c r="M201" t="b">
        <v>0</v>
      </c>
      <c r="N201" t="s">
        <v>8268</v>
      </c>
      <c r="O201" s="16">
        <f>Table1[[#This Row],[pledged]]/Table1[[#This Row],[goal]]*100</f>
        <v>0</v>
      </c>
      <c r="P201" s="6">
        <f>IFERROR(Table1[[#This Row],[pledged]]/Table1[[#This Row],[backers_count]],0)</f>
        <v>0</v>
      </c>
      <c r="Q201" t="str">
        <f>LEFT(Table1[[#This Row],[Category and Sub-Category]],FIND("/",Table1[[#This Row],[Category and Sub-Category]])-1)</f>
        <v>film &amp; video</v>
      </c>
      <c r="R201" t="str">
        <f>RIGHT(Table1[[#This Row],[Category and Sub-Category]],LEN(Table1[[#This Row],[Category and Sub-Category]])-FIND("/",Table1[[#This Row],[Category and Sub-Category]]))</f>
        <v>drama</v>
      </c>
      <c r="S201" s="14">
        <f>(((Table1[[#This Row],[launched_at]]/60)/60)/24)+DATE(1970,1,1)</f>
        <v>42584.123865740738</v>
      </c>
      <c r="T201" s="14">
        <f t="shared" si="3"/>
        <v>42614.123865740738</v>
      </c>
    </row>
    <row r="202" spans="1:20" ht="29" x14ac:dyDescent="0.35">
      <c r="A202">
        <v>200</v>
      </c>
      <c r="B202" s="1" t="s">
        <v>202</v>
      </c>
      <c r="C202" s="1" t="s">
        <v>4310</v>
      </c>
      <c r="D202" s="6">
        <v>6000</v>
      </c>
      <c r="E202" s="6">
        <v>1571.55</v>
      </c>
      <c r="F202" t="s">
        <v>8221</v>
      </c>
      <c r="G202" t="s">
        <v>8224</v>
      </c>
      <c r="H202" t="s">
        <v>8246</v>
      </c>
      <c r="I202">
        <v>1410746403</v>
      </c>
      <c r="J202">
        <v>1408154403</v>
      </c>
      <c r="K202" t="b">
        <v>0</v>
      </c>
      <c r="L202">
        <v>18</v>
      </c>
      <c r="M202" t="b">
        <v>0</v>
      </c>
      <c r="N202" t="s">
        <v>8268</v>
      </c>
      <c r="O202" s="16">
        <f>Table1[[#This Row],[pledged]]/Table1[[#This Row],[goal]]*100</f>
        <v>26.192500000000003</v>
      </c>
      <c r="P202" s="6">
        <f>IFERROR(Table1[[#This Row],[pledged]]/Table1[[#This Row],[backers_count]],0)</f>
        <v>87.308333333333337</v>
      </c>
      <c r="Q202" t="str">
        <f>LEFT(Table1[[#This Row],[Category and Sub-Category]],FIND("/",Table1[[#This Row],[Category and Sub-Category]])-1)</f>
        <v>film &amp; video</v>
      </c>
      <c r="R202" t="str">
        <f>RIGHT(Table1[[#This Row],[Category and Sub-Category]],LEN(Table1[[#This Row],[Category and Sub-Category]])-FIND("/",Table1[[#This Row],[Category and Sub-Category]]))</f>
        <v>drama</v>
      </c>
      <c r="S202" s="14">
        <f>(((Table1[[#This Row],[launched_at]]/60)/60)/24)+DATE(1970,1,1)</f>
        <v>41867.083368055559</v>
      </c>
      <c r="T202" s="14">
        <f t="shared" si="3"/>
        <v>41897.083368055559</v>
      </c>
    </row>
    <row r="203" spans="1:20" ht="43.5" x14ac:dyDescent="0.35">
      <c r="A203">
        <v>201</v>
      </c>
      <c r="B203" s="1" t="s">
        <v>203</v>
      </c>
      <c r="C203" s="1" t="s">
        <v>4311</v>
      </c>
      <c r="D203" s="6">
        <v>650</v>
      </c>
      <c r="E203" s="6">
        <v>380</v>
      </c>
      <c r="F203" t="s">
        <v>8221</v>
      </c>
      <c r="G203" t="s">
        <v>8224</v>
      </c>
      <c r="H203" t="s">
        <v>8246</v>
      </c>
      <c r="I203">
        <v>1423424329</v>
      </c>
      <c r="J203">
        <v>1421696329</v>
      </c>
      <c r="K203" t="b">
        <v>0</v>
      </c>
      <c r="L203">
        <v>7</v>
      </c>
      <c r="M203" t="b">
        <v>0</v>
      </c>
      <c r="N203" t="s">
        <v>8268</v>
      </c>
      <c r="O203" s="16">
        <f>Table1[[#This Row],[pledged]]/Table1[[#This Row],[goal]]*100</f>
        <v>58.461538461538467</v>
      </c>
      <c r="P203" s="6">
        <f>IFERROR(Table1[[#This Row],[pledged]]/Table1[[#This Row],[backers_count]],0)</f>
        <v>54.285714285714285</v>
      </c>
      <c r="Q203" t="str">
        <f>LEFT(Table1[[#This Row],[Category and Sub-Category]],FIND("/",Table1[[#This Row],[Category and Sub-Category]])-1)</f>
        <v>film &amp; video</v>
      </c>
      <c r="R203" t="str">
        <f>RIGHT(Table1[[#This Row],[Category and Sub-Category]],LEN(Table1[[#This Row],[Category and Sub-Category]])-FIND("/",Table1[[#This Row],[Category and Sub-Category]]))</f>
        <v>drama</v>
      </c>
      <c r="S203" s="14">
        <f>(((Table1[[#This Row],[launched_at]]/60)/60)/24)+DATE(1970,1,1)</f>
        <v>42023.818622685183</v>
      </c>
      <c r="T203" s="14">
        <f t="shared" si="3"/>
        <v>42043.818622685183</v>
      </c>
    </row>
    <row r="204" spans="1:20" x14ac:dyDescent="0.35">
      <c r="A204">
        <v>202</v>
      </c>
      <c r="B204" s="1" t="s">
        <v>204</v>
      </c>
      <c r="C204" s="1" t="s">
        <v>4312</v>
      </c>
      <c r="D204" s="6">
        <v>6000</v>
      </c>
      <c r="E204" s="6">
        <v>0</v>
      </c>
      <c r="F204" t="s">
        <v>8221</v>
      </c>
      <c r="G204" t="s">
        <v>8224</v>
      </c>
      <c r="H204" t="s">
        <v>8246</v>
      </c>
      <c r="I204">
        <v>1444337940</v>
      </c>
      <c r="J204">
        <v>1441750564</v>
      </c>
      <c r="K204" t="b">
        <v>0</v>
      </c>
      <c r="L204">
        <v>0</v>
      </c>
      <c r="M204" t="b">
        <v>0</v>
      </c>
      <c r="N204" t="s">
        <v>8268</v>
      </c>
      <c r="O204" s="16">
        <f>Table1[[#This Row],[pledged]]/Table1[[#This Row],[goal]]*100</f>
        <v>0</v>
      </c>
      <c r="P204" s="6">
        <f>IFERROR(Table1[[#This Row],[pledged]]/Table1[[#This Row],[backers_count]],0)</f>
        <v>0</v>
      </c>
      <c r="Q204" t="str">
        <f>LEFT(Table1[[#This Row],[Category and Sub-Category]],FIND("/",Table1[[#This Row],[Category and Sub-Category]])-1)</f>
        <v>film &amp; video</v>
      </c>
      <c r="R204" t="str">
        <f>RIGHT(Table1[[#This Row],[Category and Sub-Category]],LEN(Table1[[#This Row],[Category and Sub-Category]])-FIND("/",Table1[[#This Row],[Category and Sub-Category]]))</f>
        <v>drama</v>
      </c>
      <c r="S204" s="14">
        <f>(((Table1[[#This Row],[launched_at]]/60)/60)/24)+DATE(1970,1,1)</f>
        <v>42255.927824074075</v>
      </c>
      <c r="T204" s="14">
        <f t="shared" si="3"/>
        <v>42285.874305555553</v>
      </c>
    </row>
    <row r="205" spans="1:20" ht="43.5" x14ac:dyDescent="0.35">
      <c r="A205">
        <v>203</v>
      </c>
      <c r="B205" s="1" t="s">
        <v>205</v>
      </c>
      <c r="C205" s="1" t="s">
        <v>4313</v>
      </c>
      <c r="D205" s="6">
        <v>2500</v>
      </c>
      <c r="E205" s="6">
        <v>746</v>
      </c>
      <c r="F205" t="s">
        <v>8221</v>
      </c>
      <c r="G205" t="s">
        <v>8225</v>
      </c>
      <c r="H205" t="s">
        <v>8247</v>
      </c>
      <c r="I205">
        <v>1422562864</v>
      </c>
      <c r="J205">
        <v>1417378864</v>
      </c>
      <c r="K205" t="b">
        <v>0</v>
      </c>
      <c r="L205">
        <v>8</v>
      </c>
      <c r="M205" t="b">
        <v>0</v>
      </c>
      <c r="N205" t="s">
        <v>8268</v>
      </c>
      <c r="O205" s="16">
        <f>Table1[[#This Row],[pledged]]/Table1[[#This Row],[goal]]*100</f>
        <v>29.84</v>
      </c>
      <c r="P205" s="6">
        <f>IFERROR(Table1[[#This Row],[pledged]]/Table1[[#This Row],[backers_count]],0)</f>
        <v>93.25</v>
      </c>
      <c r="Q205" t="str">
        <f>LEFT(Table1[[#This Row],[Category and Sub-Category]],FIND("/",Table1[[#This Row],[Category and Sub-Category]])-1)</f>
        <v>film &amp; video</v>
      </c>
      <c r="R205" t="str">
        <f>RIGHT(Table1[[#This Row],[Category and Sub-Category]],LEN(Table1[[#This Row],[Category and Sub-Category]])-FIND("/",Table1[[#This Row],[Category and Sub-Category]]))</f>
        <v>drama</v>
      </c>
      <c r="S205" s="14">
        <f>(((Table1[[#This Row],[launched_at]]/60)/60)/24)+DATE(1970,1,1)</f>
        <v>41973.847962962958</v>
      </c>
      <c r="T205" s="14">
        <f t="shared" si="3"/>
        <v>42033.847962962958</v>
      </c>
    </row>
    <row r="206" spans="1:20" ht="43.5" x14ac:dyDescent="0.35">
      <c r="A206">
        <v>204</v>
      </c>
      <c r="B206" s="1" t="s">
        <v>206</v>
      </c>
      <c r="C206" s="1" t="s">
        <v>4314</v>
      </c>
      <c r="D206" s="6">
        <v>300000</v>
      </c>
      <c r="E206" s="6">
        <v>152165</v>
      </c>
      <c r="F206" t="s">
        <v>8221</v>
      </c>
      <c r="G206" t="s">
        <v>8226</v>
      </c>
      <c r="H206" t="s">
        <v>8248</v>
      </c>
      <c r="I206">
        <v>1470319203</v>
      </c>
      <c r="J206">
        <v>1467727203</v>
      </c>
      <c r="K206" t="b">
        <v>0</v>
      </c>
      <c r="L206">
        <v>1293</v>
      </c>
      <c r="M206" t="b">
        <v>0</v>
      </c>
      <c r="N206" t="s">
        <v>8268</v>
      </c>
      <c r="O206" s="16">
        <f>Table1[[#This Row],[pledged]]/Table1[[#This Row],[goal]]*100</f>
        <v>50.721666666666664</v>
      </c>
      <c r="P206" s="6">
        <f>IFERROR(Table1[[#This Row],[pledged]]/Table1[[#This Row],[backers_count]],0)</f>
        <v>117.68368136117556</v>
      </c>
      <c r="Q206" t="str">
        <f>LEFT(Table1[[#This Row],[Category and Sub-Category]],FIND("/",Table1[[#This Row],[Category and Sub-Category]])-1)</f>
        <v>film &amp; video</v>
      </c>
      <c r="R206" t="str">
        <f>RIGHT(Table1[[#This Row],[Category and Sub-Category]],LEN(Table1[[#This Row],[Category and Sub-Category]])-FIND("/",Table1[[#This Row],[Category and Sub-Category]]))</f>
        <v>drama</v>
      </c>
      <c r="S206" s="14">
        <f>(((Table1[[#This Row],[launched_at]]/60)/60)/24)+DATE(1970,1,1)</f>
        <v>42556.583368055552</v>
      </c>
      <c r="T206" s="14">
        <f t="shared" si="3"/>
        <v>42586.583368055552</v>
      </c>
    </row>
    <row r="207" spans="1:20" ht="43.5" x14ac:dyDescent="0.35">
      <c r="A207">
        <v>205</v>
      </c>
      <c r="B207" s="1" t="s">
        <v>207</v>
      </c>
      <c r="C207" s="1" t="s">
        <v>4315</v>
      </c>
      <c r="D207" s="6">
        <v>8000</v>
      </c>
      <c r="E207" s="6">
        <v>1300</v>
      </c>
      <c r="F207" t="s">
        <v>8221</v>
      </c>
      <c r="G207" t="s">
        <v>8224</v>
      </c>
      <c r="H207" t="s">
        <v>8246</v>
      </c>
      <c r="I207">
        <v>1444144222</v>
      </c>
      <c r="J207">
        <v>1441120222</v>
      </c>
      <c r="K207" t="b">
        <v>0</v>
      </c>
      <c r="L207">
        <v>17</v>
      </c>
      <c r="M207" t="b">
        <v>0</v>
      </c>
      <c r="N207" t="s">
        <v>8268</v>
      </c>
      <c r="O207" s="16">
        <f>Table1[[#This Row],[pledged]]/Table1[[#This Row],[goal]]*100</f>
        <v>16.25</v>
      </c>
      <c r="P207" s="6">
        <f>IFERROR(Table1[[#This Row],[pledged]]/Table1[[#This Row],[backers_count]],0)</f>
        <v>76.470588235294116</v>
      </c>
      <c r="Q207" t="str">
        <f>LEFT(Table1[[#This Row],[Category and Sub-Category]],FIND("/",Table1[[#This Row],[Category and Sub-Category]])-1)</f>
        <v>film &amp; video</v>
      </c>
      <c r="R207" t="str">
        <f>RIGHT(Table1[[#This Row],[Category and Sub-Category]],LEN(Table1[[#This Row],[Category and Sub-Category]])-FIND("/",Table1[[#This Row],[Category and Sub-Category]]))</f>
        <v>drama</v>
      </c>
      <c r="S207" s="14">
        <f>(((Table1[[#This Row],[launched_at]]/60)/60)/24)+DATE(1970,1,1)</f>
        <v>42248.632199074069</v>
      </c>
      <c r="T207" s="14">
        <f t="shared" si="3"/>
        <v>42283.632199074069</v>
      </c>
    </row>
    <row r="208" spans="1:20" ht="43.5" x14ac:dyDescent="0.35">
      <c r="A208">
        <v>206</v>
      </c>
      <c r="B208" s="1" t="s">
        <v>208</v>
      </c>
      <c r="C208" s="1" t="s">
        <v>4316</v>
      </c>
      <c r="D208" s="6">
        <v>12700</v>
      </c>
      <c r="E208" s="6">
        <v>0</v>
      </c>
      <c r="F208" t="s">
        <v>8221</v>
      </c>
      <c r="G208" t="s">
        <v>8224</v>
      </c>
      <c r="H208" t="s">
        <v>8246</v>
      </c>
      <c r="I208">
        <v>1470441983</v>
      </c>
      <c r="J208">
        <v>1468627583</v>
      </c>
      <c r="K208" t="b">
        <v>0</v>
      </c>
      <c r="L208">
        <v>0</v>
      </c>
      <c r="M208" t="b">
        <v>0</v>
      </c>
      <c r="N208" t="s">
        <v>8268</v>
      </c>
      <c r="O208" s="16">
        <f>Table1[[#This Row],[pledged]]/Table1[[#This Row],[goal]]*100</f>
        <v>0</v>
      </c>
      <c r="P208" s="6">
        <f>IFERROR(Table1[[#This Row],[pledged]]/Table1[[#This Row],[backers_count]],0)</f>
        <v>0</v>
      </c>
      <c r="Q208" t="str">
        <f>LEFT(Table1[[#This Row],[Category and Sub-Category]],FIND("/",Table1[[#This Row],[Category and Sub-Category]])-1)</f>
        <v>film &amp; video</v>
      </c>
      <c r="R208" t="str">
        <f>RIGHT(Table1[[#This Row],[Category and Sub-Category]],LEN(Table1[[#This Row],[Category and Sub-Category]])-FIND("/",Table1[[#This Row],[Category and Sub-Category]]))</f>
        <v>drama</v>
      </c>
      <c r="S208" s="14">
        <f>(((Table1[[#This Row],[launched_at]]/60)/60)/24)+DATE(1970,1,1)</f>
        <v>42567.004432870366</v>
      </c>
      <c r="T208" s="14">
        <f t="shared" si="3"/>
        <v>42588.004432870366</v>
      </c>
    </row>
    <row r="209" spans="1:20" ht="43.5" x14ac:dyDescent="0.35">
      <c r="A209">
        <v>207</v>
      </c>
      <c r="B209" s="1" t="s">
        <v>209</v>
      </c>
      <c r="C209" s="1" t="s">
        <v>4317</v>
      </c>
      <c r="D209" s="6">
        <v>14000</v>
      </c>
      <c r="E209" s="6">
        <v>2130</v>
      </c>
      <c r="F209" t="s">
        <v>8221</v>
      </c>
      <c r="G209" t="s">
        <v>8229</v>
      </c>
      <c r="H209" t="s">
        <v>8251</v>
      </c>
      <c r="I209">
        <v>1420346638</v>
      </c>
      <c r="J209">
        <v>1417754638</v>
      </c>
      <c r="K209" t="b">
        <v>0</v>
      </c>
      <c r="L209">
        <v>13</v>
      </c>
      <c r="M209" t="b">
        <v>0</v>
      </c>
      <c r="N209" t="s">
        <v>8268</v>
      </c>
      <c r="O209" s="16">
        <f>Table1[[#This Row],[pledged]]/Table1[[#This Row],[goal]]*100</f>
        <v>15.214285714285714</v>
      </c>
      <c r="P209" s="6">
        <f>IFERROR(Table1[[#This Row],[pledged]]/Table1[[#This Row],[backers_count]],0)</f>
        <v>163.84615384615384</v>
      </c>
      <c r="Q209" t="str">
        <f>LEFT(Table1[[#This Row],[Category and Sub-Category]],FIND("/",Table1[[#This Row],[Category and Sub-Category]])-1)</f>
        <v>film &amp; video</v>
      </c>
      <c r="R209" t="str">
        <f>RIGHT(Table1[[#This Row],[Category and Sub-Category]],LEN(Table1[[#This Row],[Category and Sub-Category]])-FIND("/",Table1[[#This Row],[Category and Sub-Category]]))</f>
        <v>drama</v>
      </c>
      <c r="S209" s="14">
        <f>(((Table1[[#This Row],[launched_at]]/60)/60)/24)+DATE(1970,1,1)</f>
        <v>41978.197199074071</v>
      </c>
      <c r="T209" s="14">
        <f t="shared" si="3"/>
        <v>42008.197199074071</v>
      </c>
    </row>
    <row r="210" spans="1:20" ht="58" x14ac:dyDescent="0.35">
      <c r="A210">
        <v>208</v>
      </c>
      <c r="B210" s="1" t="s">
        <v>210</v>
      </c>
      <c r="C210" s="1" t="s">
        <v>4318</v>
      </c>
      <c r="D210" s="6">
        <v>50000</v>
      </c>
      <c r="E210" s="6">
        <v>0</v>
      </c>
      <c r="F210" t="s">
        <v>8221</v>
      </c>
      <c r="G210" t="s">
        <v>8226</v>
      </c>
      <c r="H210" t="s">
        <v>8248</v>
      </c>
      <c r="I210">
        <v>1418719967</v>
      </c>
      <c r="J210">
        <v>1416127967</v>
      </c>
      <c r="K210" t="b">
        <v>0</v>
      </c>
      <c r="L210">
        <v>0</v>
      </c>
      <c r="M210" t="b">
        <v>0</v>
      </c>
      <c r="N210" t="s">
        <v>8268</v>
      </c>
      <c r="O210" s="16">
        <f>Table1[[#This Row],[pledged]]/Table1[[#This Row],[goal]]*100</f>
        <v>0</v>
      </c>
      <c r="P210" s="6">
        <f>IFERROR(Table1[[#This Row],[pledged]]/Table1[[#This Row],[backers_count]],0)</f>
        <v>0</v>
      </c>
      <c r="Q210" t="str">
        <f>LEFT(Table1[[#This Row],[Category and Sub-Category]],FIND("/",Table1[[#This Row],[Category and Sub-Category]])-1)</f>
        <v>film &amp; video</v>
      </c>
      <c r="R210" t="str">
        <f>RIGHT(Table1[[#This Row],[Category and Sub-Category]],LEN(Table1[[#This Row],[Category and Sub-Category]])-FIND("/",Table1[[#This Row],[Category and Sub-Category]]))</f>
        <v>drama</v>
      </c>
      <c r="S210" s="14">
        <f>(((Table1[[#This Row],[launched_at]]/60)/60)/24)+DATE(1970,1,1)</f>
        <v>41959.369988425926</v>
      </c>
      <c r="T210" s="14">
        <f t="shared" si="3"/>
        <v>41989.369988425926</v>
      </c>
    </row>
    <row r="211" spans="1:20" ht="58" x14ac:dyDescent="0.35">
      <c r="A211">
        <v>209</v>
      </c>
      <c r="B211" s="1" t="s">
        <v>211</v>
      </c>
      <c r="C211" s="1" t="s">
        <v>4319</v>
      </c>
      <c r="D211" s="6">
        <v>25000</v>
      </c>
      <c r="E211" s="6">
        <v>0</v>
      </c>
      <c r="F211" t="s">
        <v>8221</v>
      </c>
      <c r="G211" t="s">
        <v>8224</v>
      </c>
      <c r="H211" t="s">
        <v>8246</v>
      </c>
      <c r="I211">
        <v>1436566135</v>
      </c>
      <c r="J211">
        <v>1433974135</v>
      </c>
      <c r="K211" t="b">
        <v>0</v>
      </c>
      <c r="L211">
        <v>0</v>
      </c>
      <c r="M211" t="b">
        <v>0</v>
      </c>
      <c r="N211" t="s">
        <v>8268</v>
      </c>
      <c r="O211" s="16">
        <f>Table1[[#This Row],[pledged]]/Table1[[#This Row],[goal]]*100</f>
        <v>0</v>
      </c>
      <c r="P211" s="6">
        <f>IFERROR(Table1[[#This Row],[pledged]]/Table1[[#This Row],[backers_count]],0)</f>
        <v>0</v>
      </c>
      <c r="Q211" t="str">
        <f>LEFT(Table1[[#This Row],[Category and Sub-Category]],FIND("/",Table1[[#This Row],[Category and Sub-Category]])-1)</f>
        <v>film &amp; video</v>
      </c>
      <c r="R211" t="str">
        <f>RIGHT(Table1[[#This Row],[Category and Sub-Category]],LEN(Table1[[#This Row],[Category and Sub-Category]])-FIND("/",Table1[[#This Row],[Category and Sub-Category]]))</f>
        <v>drama</v>
      </c>
      <c r="S211" s="14">
        <f>(((Table1[[#This Row],[launched_at]]/60)/60)/24)+DATE(1970,1,1)</f>
        <v>42165.922858796301</v>
      </c>
      <c r="T211" s="14">
        <f t="shared" si="3"/>
        <v>42195.922858796301</v>
      </c>
    </row>
    <row r="212" spans="1:20" ht="43.5" x14ac:dyDescent="0.35">
      <c r="A212">
        <v>210</v>
      </c>
      <c r="B212" s="1" t="s">
        <v>212</v>
      </c>
      <c r="C212" s="1" t="s">
        <v>4320</v>
      </c>
      <c r="D212" s="6">
        <v>12000</v>
      </c>
      <c r="E212" s="6">
        <v>3030</v>
      </c>
      <c r="F212" t="s">
        <v>8221</v>
      </c>
      <c r="G212" t="s">
        <v>8224</v>
      </c>
      <c r="H212" t="s">
        <v>8246</v>
      </c>
      <c r="I212">
        <v>1443675600</v>
      </c>
      <c r="J212">
        <v>1441157592</v>
      </c>
      <c r="K212" t="b">
        <v>0</v>
      </c>
      <c r="L212">
        <v>33</v>
      </c>
      <c r="M212" t="b">
        <v>0</v>
      </c>
      <c r="N212" t="s">
        <v>8268</v>
      </c>
      <c r="O212" s="16">
        <f>Table1[[#This Row],[pledged]]/Table1[[#This Row],[goal]]*100</f>
        <v>25.25</v>
      </c>
      <c r="P212" s="6">
        <f>IFERROR(Table1[[#This Row],[pledged]]/Table1[[#This Row],[backers_count]],0)</f>
        <v>91.818181818181813</v>
      </c>
      <c r="Q212" t="str">
        <f>LEFT(Table1[[#This Row],[Category and Sub-Category]],FIND("/",Table1[[#This Row],[Category and Sub-Category]])-1)</f>
        <v>film &amp; video</v>
      </c>
      <c r="R212" t="str">
        <f>RIGHT(Table1[[#This Row],[Category and Sub-Category]],LEN(Table1[[#This Row],[Category and Sub-Category]])-FIND("/",Table1[[#This Row],[Category and Sub-Category]]))</f>
        <v>drama</v>
      </c>
      <c r="S212" s="14">
        <f>(((Table1[[#This Row],[launched_at]]/60)/60)/24)+DATE(1970,1,1)</f>
        <v>42249.064722222218</v>
      </c>
      <c r="T212" s="14">
        <f t="shared" si="3"/>
        <v>42278.208333333328</v>
      </c>
    </row>
    <row r="213" spans="1:20" ht="43.5" x14ac:dyDescent="0.35">
      <c r="A213">
        <v>211</v>
      </c>
      <c r="B213" s="1" t="s">
        <v>213</v>
      </c>
      <c r="C213" s="1" t="s">
        <v>4321</v>
      </c>
      <c r="D213" s="6">
        <v>5000</v>
      </c>
      <c r="E213" s="6">
        <v>2230</v>
      </c>
      <c r="F213" t="s">
        <v>8221</v>
      </c>
      <c r="G213" t="s">
        <v>8224</v>
      </c>
      <c r="H213" t="s">
        <v>8246</v>
      </c>
      <c r="I213">
        <v>1442634617</v>
      </c>
      <c r="J213">
        <v>1440042617</v>
      </c>
      <c r="K213" t="b">
        <v>0</v>
      </c>
      <c r="L213">
        <v>12</v>
      </c>
      <c r="M213" t="b">
        <v>0</v>
      </c>
      <c r="N213" t="s">
        <v>8268</v>
      </c>
      <c r="O213" s="16">
        <f>Table1[[#This Row],[pledged]]/Table1[[#This Row],[goal]]*100</f>
        <v>44.6</v>
      </c>
      <c r="P213" s="6">
        <f>IFERROR(Table1[[#This Row],[pledged]]/Table1[[#This Row],[backers_count]],0)</f>
        <v>185.83333333333334</v>
      </c>
      <c r="Q213" t="str">
        <f>LEFT(Table1[[#This Row],[Category and Sub-Category]],FIND("/",Table1[[#This Row],[Category and Sub-Category]])-1)</f>
        <v>film &amp; video</v>
      </c>
      <c r="R213" t="str">
        <f>RIGHT(Table1[[#This Row],[Category and Sub-Category]],LEN(Table1[[#This Row],[Category and Sub-Category]])-FIND("/",Table1[[#This Row],[Category and Sub-Category]]))</f>
        <v>drama</v>
      </c>
      <c r="S213" s="14">
        <f>(((Table1[[#This Row],[launched_at]]/60)/60)/24)+DATE(1970,1,1)</f>
        <v>42236.159918981488</v>
      </c>
      <c r="T213" s="14">
        <f t="shared" si="3"/>
        <v>42266.159918981488</v>
      </c>
    </row>
    <row r="214" spans="1:20" ht="29" x14ac:dyDescent="0.35">
      <c r="A214">
        <v>212</v>
      </c>
      <c r="B214" s="1" t="s">
        <v>214</v>
      </c>
      <c r="C214" s="1" t="s">
        <v>4322</v>
      </c>
      <c r="D214" s="6">
        <v>6300</v>
      </c>
      <c r="E214" s="6">
        <v>1</v>
      </c>
      <c r="F214" t="s">
        <v>8221</v>
      </c>
      <c r="G214" t="s">
        <v>8224</v>
      </c>
      <c r="H214" t="s">
        <v>8246</v>
      </c>
      <c r="I214">
        <v>1460837320</v>
      </c>
      <c r="J214">
        <v>1455656920</v>
      </c>
      <c r="K214" t="b">
        <v>0</v>
      </c>
      <c r="L214">
        <v>1</v>
      </c>
      <c r="M214" t="b">
        <v>0</v>
      </c>
      <c r="N214" t="s">
        <v>8268</v>
      </c>
      <c r="O214" s="16">
        <f>Table1[[#This Row],[pledged]]/Table1[[#This Row],[goal]]*100</f>
        <v>1.5873015873015872E-2</v>
      </c>
      <c r="P214" s="6">
        <f>IFERROR(Table1[[#This Row],[pledged]]/Table1[[#This Row],[backers_count]],0)</f>
        <v>1</v>
      </c>
      <c r="Q214" t="str">
        <f>LEFT(Table1[[#This Row],[Category and Sub-Category]],FIND("/",Table1[[#This Row],[Category and Sub-Category]])-1)</f>
        <v>film &amp; video</v>
      </c>
      <c r="R214" t="str">
        <f>RIGHT(Table1[[#This Row],[Category and Sub-Category]],LEN(Table1[[#This Row],[Category and Sub-Category]])-FIND("/",Table1[[#This Row],[Category and Sub-Category]]))</f>
        <v>drama</v>
      </c>
      <c r="S214" s="14">
        <f>(((Table1[[#This Row],[launched_at]]/60)/60)/24)+DATE(1970,1,1)</f>
        <v>42416.881018518514</v>
      </c>
      <c r="T214" s="14">
        <f t="shared" si="3"/>
        <v>42476.839351851857</v>
      </c>
    </row>
    <row r="215" spans="1:20" ht="43.5" x14ac:dyDescent="0.35">
      <c r="A215">
        <v>213</v>
      </c>
      <c r="B215" s="1" t="s">
        <v>215</v>
      </c>
      <c r="C215" s="1" t="s">
        <v>4323</v>
      </c>
      <c r="D215" s="6">
        <v>50000</v>
      </c>
      <c r="E215" s="6">
        <v>20</v>
      </c>
      <c r="F215" t="s">
        <v>8221</v>
      </c>
      <c r="G215" t="s">
        <v>8224</v>
      </c>
      <c r="H215" t="s">
        <v>8246</v>
      </c>
      <c r="I215">
        <v>1439734001</v>
      </c>
      <c r="J215">
        <v>1437142547</v>
      </c>
      <c r="K215" t="b">
        <v>0</v>
      </c>
      <c r="L215">
        <v>1</v>
      </c>
      <c r="M215" t="b">
        <v>0</v>
      </c>
      <c r="N215" t="s">
        <v>8268</v>
      </c>
      <c r="O215" s="16">
        <f>Table1[[#This Row],[pledged]]/Table1[[#This Row],[goal]]*100</f>
        <v>0.04</v>
      </c>
      <c r="P215" s="6">
        <f>IFERROR(Table1[[#This Row],[pledged]]/Table1[[#This Row],[backers_count]],0)</f>
        <v>20</v>
      </c>
      <c r="Q215" t="str">
        <f>LEFT(Table1[[#This Row],[Category and Sub-Category]],FIND("/",Table1[[#This Row],[Category and Sub-Category]])-1)</f>
        <v>film &amp; video</v>
      </c>
      <c r="R215" t="str">
        <f>RIGHT(Table1[[#This Row],[Category and Sub-Category]],LEN(Table1[[#This Row],[Category and Sub-Category]])-FIND("/",Table1[[#This Row],[Category and Sub-Category]]))</f>
        <v>drama</v>
      </c>
      <c r="S215" s="14">
        <f>(((Table1[[#This Row],[launched_at]]/60)/60)/24)+DATE(1970,1,1)</f>
        <v>42202.594293981485</v>
      </c>
      <c r="T215" s="14">
        <f t="shared" si="3"/>
        <v>42232.587974537033</v>
      </c>
    </row>
    <row r="216" spans="1:20" ht="58" x14ac:dyDescent="0.35">
      <c r="A216">
        <v>214</v>
      </c>
      <c r="B216" s="1" t="s">
        <v>216</v>
      </c>
      <c r="C216" s="1" t="s">
        <v>4324</v>
      </c>
      <c r="D216" s="6">
        <v>12500</v>
      </c>
      <c r="E216" s="6">
        <v>1</v>
      </c>
      <c r="F216" t="s">
        <v>8221</v>
      </c>
      <c r="G216" t="s">
        <v>8224</v>
      </c>
      <c r="H216" t="s">
        <v>8246</v>
      </c>
      <c r="I216">
        <v>1425655349</v>
      </c>
      <c r="J216">
        <v>1420471349</v>
      </c>
      <c r="K216" t="b">
        <v>0</v>
      </c>
      <c r="L216">
        <v>1</v>
      </c>
      <c r="M216" t="b">
        <v>0</v>
      </c>
      <c r="N216" t="s">
        <v>8268</v>
      </c>
      <c r="O216" s="16">
        <f>Table1[[#This Row],[pledged]]/Table1[[#This Row],[goal]]*100</f>
        <v>8.0000000000000002E-3</v>
      </c>
      <c r="P216" s="6">
        <f>IFERROR(Table1[[#This Row],[pledged]]/Table1[[#This Row],[backers_count]],0)</f>
        <v>1</v>
      </c>
      <c r="Q216" t="str">
        <f>LEFT(Table1[[#This Row],[Category and Sub-Category]],FIND("/",Table1[[#This Row],[Category and Sub-Category]])-1)</f>
        <v>film &amp; video</v>
      </c>
      <c r="R216" t="str">
        <f>RIGHT(Table1[[#This Row],[Category and Sub-Category]],LEN(Table1[[#This Row],[Category and Sub-Category]])-FIND("/",Table1[[#This Row],[Category and Sub-Category]]))</f>
        <v>drama</v>
      </c>
      <c r="S216" s="14">
        <f>(((Table1[[#This Row],[launched_at]]/60)/60)/24)+DATE(1970,1,1)</f>
        <v>42009.64061342593</v>
      </c>
      <c r="T216" s="14">
        <f t="shared" si="3"/>
        <v>42069.64061342593</v>
      </c>
    </row>
    <row r="217" spans="1:20" ht="43.5" x14ac:dyDescent="0.35">
      <c r="A217">
        <v>215</v>
      </c>
      <c r="B217" s="1" t="s">
        <v>217</v>
      </c>
      <c r="C217" s="1" t="s">
        <v>4325</v>
      </c>
      <c r="D217" s="6">
        <v>4400</v>
      </c>
      <c r="E217" s="6">
        <v>10</v>
      </c>
      <c r="F217" t="s">
        <v>8221</v>
      </c>
      <c r="G217" t="s">
        <v>8225</v>
      </c>
      <c r="H217" t="s">
        <v>8247</v>
      </c>
      <c r="I217">
        <v>1455753540</v>
      </c>
      <c r="J217">
        <v>1452058282</v>
      </c>
      <c r="K217" t="b">
        <v>0</v>
      </c>
      <c r="L217">
        <v>1</v>
      </c>
      <c r="M217" t="b">
        <v>0</v>
      </c>
      <c r="N217" t="s">
        <v>8268</v>
      </c>
      <c r="O217" s="16">
        <f>Table1[[#This Row],[pledged]]/Table1[[#This Row],[goal]]*100</f>
        <v>0.22727272727272727</v>
      </c>
      <c r="P217" s="6">
        <f>IFERROR(Table1[[#This Row],[pledged]]/Table1[[#This Row],[backers_count]],0)</f>
        <v>10</v>
      </c>
      <c r="Q217" t="str">
        <f>LEFT(Table1[[#This Row],[Category and Sub-Category]],FIND("/",Table1[[#This Row],[Category and Sub-Category]])-1)</f>
        <v>film &amp; video</v>
      </c>
      <c r="R217" t="str">
        <f>RIGHT(Table1[[#This Row],[Category and Sub-Category]],LEN(Table1[[#This Row],[Category and Sub-Category]])-FIND("/",Table1[[#This Row],[Category and Sub-Category]]))</f>
        <v>drama</v>
      </c>
      <c r="S217" s="14">
        <f>(((Table1[[#This Row],[launched_at]]/60)/60)/24)+DATE(1970,1,1)</f>
        <v>42375.230115740742</v>
      </c>
      <c r="T217" s="14">
        <f t="shared" si="3"/>
        <v>42417.999305555553</v>
      </c>
    </row>
    <row r="218" spans="1:20" ht="43.5" x14ac:dyDescent="0.35">
      <c r="A218">
        <v>216</v>
      </c>
      <c r="B218" s="1" t="s">
        <v>218</v>
      </c>
      <c r="C218" s="1" t="s">
        <v>4326</v>
      </c>
      <c r="D218" s="6">
        <v>50000</v>
      </c>
      <c r="E218" s="6">
        <v>27849.22</v>
      </c>
      <c r="F218" t="s">
        <v>8221</v>
      </c>
      <c r="G218" t="s">
        <v>8224</v>
      </c>
      <c r="H218" t="s">
        <v>8246</v>
      </c>
      <c r="I218">
        <v>1429740037</v>
      </c>
      <c r="J218">
        <v>1425423637</v>
      </c>
      <c r="K218" t="b">
        <v>0</v>
      </c>
      <c r="L218">
        <v>84</v>
      </c>
      <c r="M218" t="b">
        <v>0</v>
      </c>
      <c r="N218" t="s">
        <v>8268</v>
      </c>
      <c r="O218" s="16">
        <f>Table1[[#This Row],[pledged]]/Table1[[#This Row],[goal]]*100</f>
        <v>55.698440000000005</v>
      </c>
      <c r="P218" s="6">
        <f>IFERROR(Table1[[#This Row],[pledged]]/Table1[[#This Row],[backers_count]],0)</f>
        <v>331.53833333333336</v>
      </c>
      <c r="Q218" t="str">
        <f>LEFT(Table1[[#This Row],[Category and Sub-Category]],FIND("/",Table1[[#This Row],[Category and Sub-Category]])-1)</f>
        <v>film &amp; video</v>
      </c>
      <c r="R218" t="str">
        <f>RIGHT(Table1[[#This Row],[Category and Sub-Category]],LEN(Table1[[#This Row],[Category and Sub-Category]])-FIND("/",Table1[[#This Row],[Category and Sub-Category]]))</f>
        <v>drama</v>
      </c>
      <c r="S218" s="14">
        <f>(((Table1[[#This Row],[launched_at]]/60)/60)/24)+DATE(1970,1,1)</f>
        <v>42066.958761574075</v>
      </c>
      <c r="T218" s="14">
        <f t="shared" si="3"/>
        <v>42116.917094907403</v>
      </c>
    </row>
    <row r="219" spans="1:20" x14ac:dyDescent="0.35">
      <c r="A219">
        <v>217</v>
      </c>
      <c r="B219" s="1" t="s">
        <v>219</v>
      </c>
      <c r="C219" s="1" t="s">
        <v>4327</v>
      </c>
      <c r="D219" s="6">
        <v>100000</v>
      </c>
      <c r="E219" s="6">
        <v>11943</v>
      </c>
      <c r="F219" t="s">
        <v>8221</v>
      </c>
      <c r="G219" t="s">
        <v>8235</v>
      </c>
      <c r="H219" t="s">
        <v>8255</v>
      </c>
      <c r="I219">
        <v>1419780149</v>
      </c>
      <c r="J219">
        <v>1417101749</v>
      </c>
      <c r="K219" t="b">
        <v>0</v>
      </c>
      <c r="L219">
        <v>38</v>
      </c>
      <c r="M219" t="b">
        <v>0</v>
      </c>
      <c r="N219" t="s">
        <v>8268</v>
      </c>
      <c r="O219" s="16">
        <f>Table1[[#This Row],[pledged]]/Table1[[#This Row],[goal]]*100</f>
        <v>11.943</v>
      </c>
      <c r="P219" s="6">
        <f>IFERROR(Table1[[#This Row],[pledged]]/Table1[[#This Row],[backers_count]],0)</f>
        <v>314.28947368421052</v>
      </c>
      <c r="Q219" t="str">
        <f>LEFT(Table1[[#This Row],[Category and Sub-Category]],FIND("/",Table1[[#This Row],[Category and Sub-Category]])-1)</f>
        <v>film &amp; video</v>
      </c>
      <c r="R219" t="str">
        <f>RIGHT(Table1[[#This Row],[Category and Sub-Category]],LEN(Table1[[#This Row],[Category and Sub-Category]])-FIND("/",Table1[[#This Row],[Category and Sub-Category]]))</f>
        <v>drama</v>
      </c>
      <c r="S219" s="14">
        <f>(((Table1[[#This Row],[launched_at]]/60)/60)/24)+DATE(1970,1,1)</f>
        <v>41970.64061342593</v>
      </c>
      <c r="T219" s="14">
        <f t="shared" si="3"/>
        <v>42001.64061342593</v>
      </c>
    </row>
    <row r="220" spans="1:20" ht="43.5" x14ac:dyDescent="0.35">
      <c r="A220">
        <v>218</v>
      </c>
      <c r="B220" s="1" t="s">
        <v>220</v>
      </c>
      <c r="C220" s="1" t="s">
        <v>4328</v>
      </c>
      <c r="D220" s="6">
        <v>5000</v>
      </c>
      <c r="E220" s="6">
        <v>100</v>
      </c>
      <c r="F220" t="s">
        <v>8221</v>
      </c>
      <c r="G220" t="s">
        <v>8224</v>
      </c>
      <c r="H220" t="s">
        <v>8246</v>
      </c>
      <c r="I220">
        <v>1431702289</v>
      </c>
      <c r="J220">
        <v>1426518289</v>
      </c>
      <c r="K220" t="b">
        <v>0</v>
      </c>
      <c r="L220">
        <v>1</v>
      </c>
      <c r="M220" t="b">
        <v>0</v>
      </c>
      <c r="N220" t="s">
        <v>8268</v>
      </c>
      <c r="O220" s="16">
        <f>Table1[[#This Row],[pledged]]/Table1[[#This Row],[goal]]*100</f>
        <v>2</v>
      </c>
      <c r="P220" s="6">
        <f>IFERROR(Table1[[#This Row],[pledged]]/Table1[[#This Row],[backers_count]],0)</f>
        <v>100</v>
      </c>
      <c r="Q220" t="str">
        <f>LEFT(Table1[[#This Row],[Category and Sub-Category]],FIND("/",Table1[[#This Row],[Category and Sub-Category]])-1)</f>
        <v>film &amp; video</v>
      </c>
      <c r="R220" t="str">
        <f>RIGHT(Table1[[#This Row],[Category and Sub-Category]],LEN(Table1[[#This Row],[Category and Sub-Category]])-FIND("/",Table1[[#This Row],[Category and Sub-Category]]))</f>
        <v>drama</v>
      </c>
      <c r="S220" s="14">
        <f>(((Table1[[#This Row],[launched_at]]/60)/60)/24)+DATE(1970,1,1)</f>
        <v>42079.628344907411</v>
      </c>
      <c r="T220" s="14">
        <f t="shared" si="3"/>
        <v>42139.628344907411</v>
      </c>
    </row>
    <row r="221" spans="1:20" ht="29" x14ac:dyDescent="0.35">
      <c r="A221">
        <v>219</v>
      </c>
      <c r="B221" s="1" t="s">
        <v>221</v>
      </c>
      <c r="C221" s="1" t="s">
        <v>4329</v>
      </c>
      <c r="D221" s="6">
        <v>50000</v>
      </c>
      <c r="E221" s="6">
        <v>8815</v>
      </c>
      <c r="F221" t="s">
        <v>8221</v>
      </c>
      <c r="G221" t="s">
        <v>8224</v>
      </c>
      <c r="H221" t="s">
        <v>8246</v>
      </c>
      <c r="I221">
        <v>1459493940</v>
      </c>
      <c r="J221">
        <v>1456732225</v>
      </c>
      <c r="K221" t="b">
        <v>0</v>
      </c>
      <c r="L221">
        <v>76</v>
      </c>
      <c r="M221" t="b">
        <v>0</v>
      </c>
      <c r="N221" t="s">
        <v>8268</v>
      </c>
      <c r="O221" s="16">
        <f>Table1[[#This Row],[pledged]]/Table1[[#This Row],[goal]]*100</f>
        <v>17.630000000000003</v>
      </c>
      <c r="P221" s="6">
        <f>IFERROR(Table1[[#This Row],[pledged]]/Table1[[#This Row],[backers_count]],0)</f>
        <v>115.98684210526316</v>
      </c>
      <c r="Q221" t="str">
        <f>LEFT(Table1[[#This Row],[Category and Sub-Category]],FIND("/",Table1[[#This Row],[Category and Sub-Category]])-1)</f>
        <v>film &amp; video</v>
      </c>
      <c r="R221" t="str">
        <f>RIGHT(Table1[[#This Row],[Category and Sub-Category]],LEN(Table1[[#This Row],[Category and Sub-Category]])-FIND("/",Table1[[#This Row],[Category and Sub-Category]]))</f>
        <v>drama</v>
      </c>
      <c r="S221" s="14">
        <f>(((Table1[[#This Row],[launched_at]]/60)/60)/24)+DATE(1970,1,1)</f>
        <v>42429.326678240745</v>
      </c>
      <c r="T221" s="14">
        <f t="shared" si="3"/>
        <v>42461.290972222225</v>
      </c>
    </row>
    <row r="222" spans="1:20" ht="43.5" x14ac:dyDescent="0.35">
      <c r="A222">
        <v>220</v>
      </c>
      <c r="B222" s="1" t="s">
        <v>222</v>
      </c>
      <c r="C222" s="1" t="s">
        <v>4330</v>
      </c>
      <c r="D222" s="6">
        <v>50000</v>
      </c>
      <c r="E222" s="6">
        <v>360</v>
      </c>
      <c r="F222" t="s">
        <v>8221</v>
      </c>
      <c r="G222" t="s">
        <v>8224</v>
      </c>
      <c r="H222" t="s">
        <v>8246</v>
      </c>
      <c r="I222">
        <v>1440101160</v>
      </c>
      <c r="J222">
        <v>1436542030</v>
      </c>
      <c r="K222" t="b">
        <v>0</v>
      </c>
      <c r="L222">
        <v>3</v>
      </c>
      <c r="M222" t="b">
        <v>0</v>
      </c>
      <c r="N222" t="s">
        <v>8268</v>
      </c>
      <c r="O222" s="16">
        <f>Table1[[#This Row],[pledged]]/Table1[[#This Row],[goal]]*100</f>
        <v>0.72</v>
      </c>
      <c r="P222" s="6">
        <f>IFERROR(Table1[[#This Row],[pledged]]/Table1[[#This Row],[backers_count]],0)</f>
        <v>120</v>
      </c>
      <c r="Q222" t="str">
        <f>LEFT(Table1[[#This Row],[Category and Sub-Category]],FIND("/",Table1[[#This Row],[Category and Sub-Category]])-1)</f>
        <v>film &amp; video</v>
      </c>
      <c r="R222" t="str">
        <f>RIGHT(Table1[[#This Row],[Category and Sub-Category]],LEN(Table1[[#This Row],[Category and Sub-Category]])-FIND("/",Table1[[#This Row],[Category and Sub-Category]]))</f>
        <v>drama</v>
      </c>
      <c r="S222" s="14">
        <f>(((Table1[[#This Row],[launched_at]]/60)/60)/24)+DATE(1970,1,1)</f>
        <v>42195.643865740742</v>
      </c>
      <c r="T222" s="14">
        <f t="shared" si="3"/>
        <v>42236.837499999994</v>
      </c>
    </row>
    <row r="223" spans="1:20" x14ac:dyDescent="0.35">
      <c r="A223">
        <v>221</v>
      </c>
      <c r="B223" s="1" t="s">
        <v>223</v>
      </c>
      <c r="C223" s="1" t="s">
        <v>4331</v>
      </c>
      <c r="D223" s="6">
        <v>50000</v>
      </c>
      <c r="E223" s="6">
        <v>0</v>
      </c>
      <c r="F223" t="s">
        <v>8221</v>
      </c>
      <c r="G223" t="s">
        <v>8224</v>
      </c>
      <c r="H223" t="s">
        <v>8246</v>
      </c>
      <c r="I223">
        <v>1427569564</v>
      </c>
      <c r="J223">
        <v>1422389164</v>
      </c>
      <c r="K223" t="b">
        <v>0</v>
      </c>
      <c r="L223">
        <v>0</v>
      </c>
      <c r="M223" t="b">
        <v>0</v>
      </c>
      <c r="N223" t="s">
        <v>8268</v>
      </c>
      <c r="O223" s="16">
        <f>Table1[[#This Row],[pledged]]/Table1[[#This Row],[goal]]*100</f>
        <v>0</v>
      </c>
      <c r="P223" s="6">
        <f>IFERROR(Table1[[#This Row],[pledged]]/Table1[[#This Row],[backers_count]],0)</f>
        <v>0</v>
      </c>
      <c r="Q223" t="str">
        <f>LEFT(Table1[[#This Row],[Category and Sub-Category]],FIND("/",Table1[[#This Row],[Category and Sub-Category]])-1)</f>
        <v>film &amp; video</v>
      </c>
      <c r="R223" t="str">
        <f>RIGHT(Table1[[#This Row],[Category and Sub-Category]],LEN(Table1[[#This Row],[Category and Sub-Category]])-FIND("/",Table1[[#This Row],[Category and Sub-Category]]))</f>
        <v>drama</v>
      </c>
      <c r="S223" s="14">
        <f>(((Table1[[#This Row],[launched_at]]/60)/60)/24)+DATE(1970,1,1)</f>
        <v>42031.837546296301</v>
      </c>
      <c r="T223" s="14">
        <f t="shared" si="3"/>
        <v>42091.79587962963</v>
      </c>
    </row>
    <row r="224" spans="1:20" ht="43.5" x14ac:dyDescent="0.35">
      <c r="A224">
        <v>222</v>
      </c>
      <c r="B224" s="1" t="s">
        <v>224</v>
      </c>
      <c r="C224" s="1" t="s">
        <v>4332</v>
      </c>
      <c r="D224" s="6">
        <v>1000</v>
      </c>
      <c r="E224" s="6">
        <v>130</v>
      </c>
      <c r="F224" t="s">
        <v>8221</v>
      </c>
      <c r="G224" t="s">
        <v>8224</v>
      </c>
      <c r="H224" t="s">
        <v>8246</v>
      </c>
      <c r="I224">
        <v>1427423940</v>
      </c>
      <c r="J224">
        <v>1422383318</v>
      </c>
      <c r="K224" t="b">
        <v>0</v>
      </c>
      <c r="L224">
        <v>2</v>
      </c>
      <c r="M224" t="b">
        <v>0</v>
      </c>
      <c r="N224" t="s">
        <v>8268</v>
      </c>
      <c r="O224" s="16">
        <f>Table1[[#This Row],[pledged]]/Table1[[#This Row],[goal]]*100</f>
        <v>13</v>
      </c>
      <c r="P224" s="6">
        <f>IFERROR(Table1[[#This Row],[pledged]]/Table1[[#This Row],[backers_count]],0)</f>
        <v>65</v>
      </c>
      <c r="Q224" t="str">
        <f>LEFT(Table1[[#This Row],[Category and Sub-Category]],FIND("/",Table1[[#This Row],[Category and Sub-Category]])-1)</f>
        <v>film &amp; video</v>
      </c>
      <c r="R224" t="str">
        <f>RIGHT(Table1[[#This Row],[Category and Sub-Category]],LEN(Table1[[#This Row],[Category and Sub-Category]])-FIND("/",Table1[[#This Row],[Category and Sub-Category]]))</f>
        <v>drama</v>
      </c>
      <c r="S224" s="14">
        <f>(((Table1[[#This Row],[launched_at]]/60)/60)/24)+DATE(1970,1,1)</f>
        <v>42031.769884259258</v>
      </c>
      <c r="T224" s="14">
        <f t="shared" si="3"/>
        <v>42090.110416666663</v>
      </c>
    </row>
    <row r="225" spans="1:20" ht="58" x14ac:dyDescent="0.35">
      <c r="A225">
        <v>223</v>
      </c>
      <c r="B225" s="1" t="s">
        <v>225</v>
      </c>
      <c r="C225" s="1" t="s">
        <v>4333</v>
      </c>
      <c r="D225" s="6">
        <v>1500000</v>
      </c>
      <c r="E225" s="6">
        <v>0</v>
      </c>
      <c r="F225" t="s">
        <v>8221</v>
      </c>
      <c r="G225" t="s">
        <v>8224</v>
      </c>
      <c r="H225" t="s">
        <v>8246</v>
      </c>
      <c r="I225">
        <v>1463879100</v>
      </c>
      <c r="J225">
        <v>1461287350</v>
      </c>
      <c r="K225" t="b">
        <v>0</v>
      </c>
      <c r="L225">
        <v>0</v>
      </c>
      <c r="M225" t="b">
        <v>0</v>
      </c>
      <c r="N225" t="s">
        <v>8268</v>
      </c>
      <c r="O225" s="16">
        <f>Table1[[#This Row],[pledged]]/Table1[[#This Row],[goal]]*100</f>
        <v>0</v>
      </c>
      <c r="P225" s="6">
        <f>IFERROR(Table1[[#This Row],[pledged]]/Table1[[#This Row],[backers_count]],0)</f>
        <v>0</v>
      </c>
      <c r="Q225" t="str">
        <f>LEFT(Table1[[#This Row],[Category and Sub-Category]],FIND("/",Table1[[#This Row],[Category and Sub-Category]])-1)</f>
        <v>film &amp; video</v>
      </c>
      <c r="R225" t="str">
        <f>RIGHT(Table1[[#This Row],[Category and Sub-Category]],LEN(Table1[[#This Row],[Category and Sub-Category]])-FIND("/",Table1[[#This Row],[Category and Sub-Category]]))</f>
        <v>drama</v>
      </c>
      <c r="S225" s="14">
        <f>(((Table1[[#This Row],[launched_at]]/60)/60)/24)+DATE(1970,1,1)</f>
        <v>42482.048032407409</v>
      </c>
      <c r="T225" s="14">
        <f t="shared" si="3"/>
        <v>42512.045138888891</v>
      </c>
    </row>
    <row r="226" spans="1:20" ht="58" x14ac:dyDescent="0.35">
      <c r="A226">
        <v>224</v>
      </c>
      <c r="B226" s="1" t="s">
        <v>226</v>
      </c>
      <c r="C226" s="1" t="s">
        <v>4334</v>
      </c>
      <c r="D226" s="6">
        <v>6000000</v>
      </c>
      <c r="E226" s="6">
        <v>0</v>
      </c>
      <c r="F226" t="s">
        <v>8221</v>
      </c>
      <c r="G226" t="s">
        <v>8226</v>
      </c>
      <c r="H226" t="s">
        <v>8248</v>
      </c>
      <c r="I226">
        <v>1436506726</v>
      </c>
      <c r="J226">
        <v>1431322726</v>
      </c>
      <c r="K226" t="b">
        <v>0</v>
      </c>
      <c r="L226">
        <v>0</v>
      </c>
      <c r="M226" t="b">
        <v>0</v>
      </c>
      <c r="N226" t="s">
        <v>8268</v>
      </c>
      <c r="O226" s="16">
        <f>Table1[[#This Row],[pledged]]/Table1[[#This Row],[goal]]*100</f>
        <v>0</v>
      </c>
      <c r="P226" s="6">
        <f>IFERROR(Table1[[#This Row],[pledged]]/Table1[[#This Row],[backers_count]],0)</f>
        <v>0</v>
      </c>
      <c r="Q226" t="str">
        <f>LEFT(Table1[[#This Row],[Category and Sub-Category]],FIND("/",Table1[[#This Row],[Category and Sub-Category]])-1)</f>
        <v>film &amp; video</v>
      </c>
      <c r="R226" t="str">
        <f>RIGHT(Table1[[#This Row],[Category and Sub-Category]],LEN(Table1[[#This Row],[Category and Sub-Category]])-FIND("/",Table1[[#This Row],[Category and Sub-Category]]))</f>
        <v>drama</v>
      </c>
      <c r="S226" s="14">
        <f>(((Table1[[#This Row],[launched_at]]/60)/60)/24)+DATE(1970,1,1)</f>
        <v>42135.235254629632</v>
      </c>
      <c r="T226" s="14">
        <f t="shared" si="3"/>
        <v>42195.235254629632</v>
      </c>
    </row>
    <row r="227" spans="1:20" ht="43.5" x14ac:dyDescent="0.35">
      <c r="A227">
        <v>225</v>
      </c>
      <c r="B227" s="1" t="s">
        <v>227</v>
      </c>
      <c r="C227" s="1" t="s">
        <v>4335</v>
      </c>
      <c r="D227" s="6">
        <v>200</v>
      </c>
      <c r="E227" s="6">
        <v>0</v>
      </c>
      <c r="F227" t="s">
        <v>8221</v>
      </c>
      <c r="G227" t="s">
        <v>8224</v>
      </c>
      <c r="H227" t="s">
        <v>8246</v>
      </c>
      <c r="I227">
        <v>1460153054</v>
      </c>
      <c r="J227">
        <v>1457564654</v>
      </c>
      <c r="K227" t="b">
        <v>0</v>
      </c>
      <c r="L227">
        <v>0</v>
      </c>
      <c r="M227" t="b">
        <v>0</v>
      </c>
      <c r="N227" t="s">
        <v>8268</v>
      </c>
      <c r="O227" s="16">
        <f>Table1[[#This Row],[pledged]]/Table1[[#This Row],[goal]]*100</f>
        <v>0</v>
      </c>
      <c r="P227" s="6">
        <f>IFERROR(Table1[[#This Row],[pledged]]/Table1[[#This Row],[backers_count]],0)</f>
        <v>0</v>
      </c>
      <c r="Q227" t="str">
        <f>LEFT(Table1[[#This Row],[Category and Sub-Category]],FIND("/",Table1[[#This Row],[Category and Sub-Category]])-1)</f>
        <v>film &amp; video</v>
      </c>
      <c r="R227" t="str">
        <f>RIGHT(Table1[[#This Row],[Category and Sub-Category]],LEN(Table1[[#This Row],[Category and Sub-Category]])-FIND("/",Table1[[#This Row],[Category and Sub-Category]]))</f>
        <v>drama</v>
      </c>
      <c r="S227" s="14">
        <f>(((Table1[[#This Row],[launched_at]]/60)/60)/24)+DATE(1970,1,1)</f>
        <v>42438.961273148147</v>
      </c>
      <c r="T227" s="14">
        <f t="shared" si="3"/>
        <v>42468.919606481482</v>
      </c>
    </row>
    <row r="228" spans="1:20" ht="43.5" x14ac:dyDescent="0.35">
      <c r="A228">
        <v>226</v>
      </c>
      <c r="B228" s="1" t="s">
        <v>228</v>
      </c>
      <c r="C228" s="1" t="s">
        <v>4336</v>
      </c>
      <c r="D228" s="6">
        <v>29000</v>
      </c>
      <c r="E228" s="6">
        <v>250</v>
      </c>
      <c r="F228" t="s">
        <v>8221</v>
      </c>
      <c r="G228" t="s">
        <v>8225</v>
      </c>
      <c r="H228" t="s">
        <v>8247</v>
      </c>
      <c r="I228">
        <v>1433064540</v>
      </c>
      <c r="J228">
        <v>1428854344</v>
      </c>
      <c r="K228" t="b">
        <v>0</v>
      </c>
      <c r="L228">
        <v>2</v>
      </c>
      <c r="M228" t="b">
        <v>0</v>
      </c>
      <c r="N228" t="s">
        <v>8268</v>
      </c>
      <c r="O228" s="16">
        <f>Table1[[#This Row],[pledged]]/Table1[[#This Row],[goal]]*100</f>
        <v>0.86206896551724133</v>
      </c>
      <c r="P228" s="6">
        <f>IFERROR(Table1[[#This Row],[pledged]]/Table1[[#This Row],[backers_count]],0)</f>
        <v>125</v>
      </c>
      <c r="Q228" t="str">
        <f>LEFT(Table1[[#This Row],[Category and Sub-Category]],FIND("/",Table1[[#This Row],[Category and Sub-Category]])-1)</f>
        <v>film &amp; video</v>
      </c>
      <c r="R228" t="str">
        <f>RIGHT(Table1[[#This Row],[Category and Sub-Category]],LEN(Table1[[#This Row],[Category and Sub-Category]])-FIND("/",Table1[[#This Row],[Category and Sub-Category]]))</f>
        <v>drama</v>
      </c>
      <c r="S228" s="14">
        <f>(((Table1[[#This Row],[launched_at]]/60)/60)/24)+DATE(1970,1,1)</f>
        <v>42106.666018518517</v>
      </c>
      <c r="T228" s="14">
        <f t="shared" si="3"/>
        <v>42155.395138888889</v>
      </c>
    </row>
    <row r="229" spans="1:20" ht="43.5" x14ac:dyDescent="0.35">
      <c r="A229">
        <v>227</v>
      </c>
      <c r="B229" s="1" t="s">
        <v>229</v>
      </c>
      <c r="C229" s="1" t="s">
        <v>4337</v>
      </c>
      <c r="D229" s="6">
        <v>28000</v>
      </c>
      <c r="E229" s="6">
        <v>0</v>
      </c>
      <c r="F229" t="s">
        <v>8221</v>
      </c>
      <c r="G229" t="s">
        <v>8224</v>
      </c>
      <c r="H229" t="s">
        <v>8246</v>
      </c>
      <c r="I229">
        <v>1436477241</v>
      </c>
      <c r="J229">
        <v>1433885241</v>
      </c>
      <c r="K229" t="b">
        <v>0</v>
      </c>
      <c r="L229">
        <v>0</v>
      </c>
      <c r="M229" t="b">
        <v>0</v>
      </c>
      <c r="N229" t="s">
        <v>8268</v>
      </c>
      <c r="O229" s="16">
        <f>Table1[[#This Row],[pledged]]/Table1[[#This Row],[goal]]*100</f>
        <v>0</v>
      </c>
      <c r="P229" s="6">
        <f>IFERROR(Table1[[#This Row],[pledged]]/Table1[[#This Row],[backers_count]],0)</f>
        <v>0</v>
      </c>
      <c r="Q229" t="str">
        <f>LEFT(Table1[[#This Row],[Category and Sub-Category]],FIND("/",Table1[[#This Row],[Category and Sub-Category]])-1)</f>
        <v>film &amp; video</v>
      </c>
      <c r="R229" t="str">
        <f>RIGHT(Table1[[#This Row],[Category and Sub-Category]],LEN(Table1[[#This Row],[Category and Sub-Category]])-FIND("/",Table1[[#This Row],[Category and Sub-Category]]))</f>
        <v>drama</v>
      </c>
      <c r="S229" s="14">
        <f>(((Table1[[#This Row],[launched_at]]/60)/60)/24)+DATE(1970,1,1)</f>
        <v>42164.893993055557</v>
      </c>
      <c r="T229" s="14">
        <f t="shared" si="3"/>
        <v>42194.893993055557</v>
      </c>
    </row>
    <row r="230" spans="1:20" ht="29" x14ac:dyDescent="0.35">
      <c r="A230">
        <v>228</v>
      </c>
      <c r="B230" s="1" t="s">
        <v>230</v>
      </c>
      <c r="C230" s="1" t="s">
        <v>4338</v>
      </c>
      <c r="D230" s="6">
        <v>8000</v>
      </c>
      <c r="E230" s="6">
        <v>0</v>
      </c>
      <c r="F230" t="s">
        <v>8221</v>
      </c>
      <c r="G230" t="s">
        <v>8225</v>
      </c>
      <c r="H230" t="s">
        <v>8247</v>
      </c>
      <c r="I230">
        <v>1433176105</v>
      </c>
      <c r="J230">
        <v>1427992105</v>
      </c>
      <c r="K230" t="b">
        <v>0</v>
      </c>
      <c r="L230">
        <v>0</v>
      </c>
      <c r="M230" t="b">
        <v>0</v>
      </c>
      <c r="N230" t="s">
        <v>8268</v>
      </c>
      <c r="O230" s="16">
        <f>Table1[[#This Row],[pledged]]/Table1[[#This Row],[goal]]*100</f>
        <v>0</v>
      </c>
      <c r="P230" s="6">
        <f>IFERROR(Table1[[#This Row],[pledged]]/Table1[[#This Row],[backers_count]],0)</f>
        <v>0</v>
      </c>
      <c r="Q230" t="str">
        <f>LEFT(Table1[[#This Row],[Category and Sub-Category]],FIND("/",Table1[[#This Row],[Category and Sub-Category]])-1)</f>
        <v>film &amp; video</v>
      </c>
      <c r="R230" t="str">
        <f>RIGHT(Table1[[#This Row],[Category and Sub-Category]],LEN(Table1[[#This Row],[Category and Sub-Category]])-FIND("/",Table1[[#This Row],[Category and Sub-Category]]))</f>
        <v>drama</v>
      </c>
      <c r="S230" s="14">
        <f>(((Table1[[#This Row],[launched_at]]/60)/60)/24)+DATE(1970,1,1)</f>
        <v>42096.686400462961</v>
      </c>
      <c r="T230" s="14">
        <f t="shared" si="3"/>
        <v>42156.686400462961</v>
      </c>
    </row>
    <row r="231" spans="1:20" ht="43.5" x14ac:dyDescent="0.35">
      <c r="A231">
        <v>229</v>
      </c>
      <c r="B231" s="1" t="s">
        <v>231</v>
      </c>
      <c r="C231" s="1" t="s">
        <v>4339</v>
      </c>
      <c r="D231" s="6">
        <v>3000</v>
      </c>
      <c r="E231" s="6">
        <v>0</v>
      </c>
      <c r="F231" t="s">
        <v>8221</v>
      </c>
      <c r="G231" t="s">
        <v>8236</v>
      </c>
      <c r="H231" t="s">
        <v>8249</v>
      </c>
      <c r="I231">
        <v>1455402297</v>
      </c>
      <c r="J231">
        <v>1452810297</v>
      </c>
      <c r="K231" t="b">
        <v>0</v>
      </c>
      <c r="L231">
        <v>0</v>
      </c>
      <c r="M231" t="b">
        <v>0</v>
      </c>
      <c r="N231" t="s">
        <v>8268</v>
      </c>
      <c r="O231" s="16">
        <f>Table1[[#This Row],[pledged]]/Table1[[#This Row],[goal]]*100</f>
        <v>0</v>
      </c>
      <c r="P231" s="6">
        <f>IFERROR(Table1[[#This Row],[pledged]]/Table1[[#This Row],[backers_count]],0)</f>
        <v>0</v>
      </c>
      <c r="Q231" t="str">
        <f>LEFT(Table1[[#This Row],[Category and Sub-Category]],FIND("/",Table1[[#This Row],[Category and Sub-Category]])-1)</f>
        <v>film &amp; video</v>
      </c>
      <c r="R231" t="str">
        <f>RIGHT(Table1[[#This Row],[Category and Sub-Category]],LEN(Table1[[#This Row],[Category and Sub-Category]])-FIND("/",Table1[[#This Row],[Category and Sub-Category]]))</f>
        <v>drama</v>
      </c>
      <c r="S231" s="14">
        <f>(((Table1[[#This Row],[launched_at]]/60)/60)/24)+DATE(1970,1,1)</f>
        <v>42383.933993055558</v>
      </c>
      <c r="T231" s="14">
        <f t="shared" si="3"/>
        <v>42413.933993055558</v>
      </c>
    </row>
    <row r="232" spans="1:20" ht="43.5" x14ac:dyDescent="0.35">
      <c r="A232">
        <v>230</v>
      </c>
      <c r="B232" s="1" t="s">
        <v>232</v>
      </c>
      <c r="C232" s="1" t="s">
        <v>4340</v>
      </c>
      <c r="D232" s="6">
        <v>15000</v>
      </c>
      <c r="E232" s="6">
        <v>60</v>
      </c>
      <c r="F232" t="s">
        <v>8221</v>
      </c>
      <c r="G232" t="s">
        <v>8224</v>
      </c>
      <c r="H232" t="s">
        <v>8246</v>
      </c>
      <c r="I232">
        <v>1433443151</v>
      </c>
      <c r="J232">
        <v>1430851151</v>
      </c>
      <c r="K232" t="b">
        <v>0</v>
      </c>
      <c r="L232">
        <v>2</v>
      </c>
      <c r="M232" t="b">
        <v>0</v>
      </c>
      <c r="N232" t="s">
        <v>8268</v>
      </c>
      <c r="O232" s="16">
        <f>Table1[[#This Row],[pledged]]/Table1[[#This Row],[goal]]*100</f>
        <v>0.4</v>
      </c>
      <c r="P232" s="6">
        <f>IFERROR(Table1[[#This Row],[pledged]]/Table1[[#This Row],[backers_count]],0)</f>
        <v>30</v>
      </c>
      <c r="Q232" t="str">
        <f>LEFT(Table1[[#This Row],[Category and Sub-Category]],FIND("/",Table1[[#This Row],[Category and Sub-Category]])-1)</f>
        <v>film &amp; video</v>
      </c>
      <c r="R232" t="str">
        <f>RIGHT(Table1[[#This Row],[Category and Sub-Category]],LEN(Table1[[#This Row],[Category and Sub-Category]])-FIND("/",Table1[[#This Row],[Category and Sub-Category]]))</f>
        <v>drama</v>
      </c>
      <c r="S232" s="14">
        <f>(((Table1[[#This Row],[launched_at]]/60)/60)/24)+DATE(1970,1,1)</f>
        <v>42129.777210648142</v>
      </c>
      <c r="T232" s="14">
        <f t="shared" si="3"/>
        <v>42159.777210648142</v>
      </c>
    </row>
    <row r="233" spans="1:20" ht="43.5" x14ac:dyDescent="0.35">
      <c r="A233">
        <v>231</v>
      </c>
      <c r="B233" s="1" t="s">
        <v>233</v>
      </c>
      <c r="C233" s="1" t="s">
        <v>4341</v>
      </c>
      <c r="D233" s="6">
        <v>1500000</v>
      </c>
      <c r="E233" s="6">
        <v>0</v>
      </c>
      <c r="F233" t="s">
        <v>8221</v>
      </c>
      <c r="G233" t="s">
        <v>8224</v>
      </c>
      <c r="H233" t="s">
        <v>8246</v>
      </c>
      <c r="I233">
        <v>1451775651</v>
      </c>
      <c r="J233">
        <v>1449183651</v>
      </c>
      <c r="K233" t="b">
        <v>0</v>
      </c>
      <c r="L233">
        <v>0</v>
      </c>
      <c r="M233" t="b">
        <v>0</v>
      </c>
      <c r="N233" t="s">
        <v>8268</v>
      </c>
      <c r="O233" s="16">
        <f>Table1[[#This Row],[pledged]]/Table1[[#This Row],[goal]]*100</f>
        <v>0</v>
      </c>
      <c r="P233" s="6">
        <f>IFERROR(Table1[[#This Row],[pledged]]/Table1[[#This Row],[backers_count]],0)</f>
        <v>0</v>
      </c>
      <c r="Q233" t="str">
        <f>LEFT(Table1[[#This Row],[Category and Sub-Category]],FIND("/",Table1[[#This Row],[Category and Sub-Category]])-1)</f>
        <v>film &amp; video</v>
      </c>
      <c r="R233" t="str">
        <f>RIGHT(Table1[[#This Row],[Category and Sub-Category]],LEN(Table1[[#This Row],[Category and Sub-Category]])-FIND("/",Table1[[#This Row],[Category and Sub-Category]]))</f>
        <v>drama</v>
      </c>
      <c r="S233" s="14">
        <f>(((Table1[[#This Row],[launched_at]]/60)/60)/24)+DATE(1970,1,1)</f>
        <v>42341.958923611113</v>
      </c>
      <c r="T233" s="14">
        <f t="shared" si="3"/>
        <v>42371.958923611113</v>
      </c>
    </row>
    <row r="234" spans="1:20" ht="43.5" x14ac:dyDescent="0.35">
      <c r="A234">
        <v>232</v>
      </c>
      <c r="B234" s="1" t="s">
        <v>234</v>
      </c>
      <c r="C234" s="1" t="s">
        <v>4342</v>
      </c>
      <c r="D234" s="6">
        <v>4000</v>
      </c>
      <c r="E234" s="6">
        <v>110</v>
      </c>
      <c r="F234" t="s">
        <v>8221</v>
      </c>
      <c r="G234" t="s">
        <v>8225</v>
      </c>
      <c r="H234" t="s">
        <v>8247</v>
      </c>
      <c r="I234">
        <v>1425066546</v>
      </c>
      <c r="J234">
        <v>1422474546</v>
      </c>
      <c r="K234" t="b">
        <v>0</v>
      </c>
      <c r="L234">
        <v>7</v>
      </c>
      <c r="M234" t="b">
        <v>0</v>
      </c>
      <c r="N234" t="s">
        <v>8268</v>
      </c>
      <c r="O234" s="16">
        <f>Table1[[#This Row],[pledged]]/Table1[[#This Row],[goal]]*100</f>
        <v>2.75</v>
      </c>
      <c r="P234" s="6">
        <f>IFERROR(Table1[[#This Row],[pledged]]/Table1[[#This Row],[backers_count]],0)</f>
        <v>15.714285714285714</v>
      </c>
      <c r="Q234" t="str">
        <f>LEFT(Table1[[#This Row],[Category and Sub-Category]],FIND("/",Table1[[#This Row],[Category and Sub-Category]])-1)</f>
        <v>film &amp; video</v>
      </c>
      <c r="R234" t="str">
        <f>RIGHT(Table1[[#This Row],[Category and Sub-Category]],LEN(Table1[[#This Row],[Category and Sub-Category]])-FIND("/",Table1[[#This Row],[Category and Sub-Category]]))</f>
        <v>drama</v>
      </c>
      <c r="S234" s="14">
        <f>(((Table1[[#This Row],[launched_at]]/60)/60)/24)+DATE(1970,1,1)</f>
        <v>42032.82576388889</v>
      </c>
      <c r="T234" s="14">
        <f t="shared" si="3"/>
        <v>42062.82576388889</v>
      </c>
    </row>
    <row r="235" spans="1:20" ht="43.5" x14ac:dyDescent="0.35">
      <c r="A235">
        <v>233</v>
      </c>
      <c r="B235" s="1" t="s">
        <v>235</v>
      </c>
      <c r="C235" s="1" t="s">
        <v>4343</v>
      </c>
      <c r="D235" s="6">
        <v>350000</v>
      </c>
      <c r="E235" s="6">
        <v>0</v>
      </c>
      <c r="F235" t="s">
        <v>8221</v>
      </c>
      <c r="G235" t="s">
        <v>8224</v>
      </c>
      <c r="H235" t="s">
        <v>8246</v>
      </c>
      <c r="I235">
        <v>1475185972</v>
      </c>
      <c r="J235">
        <v>1472593972</v>
      </c>
      <c r="K235" t="b">
        <v>0</v>
      </c>
      <c r="L235">
        <v>0</v>
      </c>
      <c r="M235" t="b">
        <v>0</v>
      </c>
      <c r="N235" t="s">
        <v>8268</v>
      </c>
      <c r="O235" s="16">
        <f>Table1[[#This Row],[pledged]]/Table1[[#This Row],[goal]]*100</f>
        <v>0</v>
      </c>
      <c r="P235" s="6">
        <f>IFERROR(Table1[[#This Row],[pledged]]/Table1[[#This Row],[backers_count]],0)</f>
        <v>0</v>
      </c>
      <c r="Q235" t="str">
        <f>LEFT(Table1[[#This Row],[Category and Sub-Category]],FIND("/",Table1[[#This Row],[Category and Sub-Category]])-1)</f>
        <v>film &amp; video</v>
      </c>
      <c r="R235" t="str">
        <f>RIGHT(Table1[[#This Row],[Category and Sub-Category]],LEN(Table1[[#This Row],[Category and Sub-Category]])-FIND("/",Table1[[#This Row],[Category and Sub-Category]]))</f>
        <v>drama</v>
      </c>
      <c r="S235" s="14">
        <f>(((Table1[[#This Row],[launched_at]]/60)/60)/24)+DATE(1970,1,1)</f>
        <v>42612.911712962959</v>
      </c>
      <c r="T235" s="14">
        <f t="shared" si="3"/>
        <v>42642.911712962959</v>
      </c>
    </row>
    <row r="236" spans="1:20" ht="58" x14ac:dyDescent="0.35">
      <c r="A236">
        <v>234</v>
      </c>
      <c r="B236" s="1" t="s">
        <v>236</v>
      </c>
      <c r="C236" s="1" t="s">
        <v>4344</v>
      </c>
      <c r="D236" s="6">
        <v>1000</v>
      </c>
      <c r="E236" s="6">
        <v>401</v>
      </c>
      <c r="F236" t="s">
        <v>8221</v>
      </c>
      <c r="G236" t="s">
        <v>8224</v>
      </c>
      <c r="H236" t="s">
        <v>8246</v>
      </c>
      <c r="I236">
        <v>1434847859</v>
      </c>
      <c r="J236">
        <v>1431391859</v>
      </c>
      <c r="K236" t="b">
        <v>0</v>
      </c>
      <c r="L236">
        <v>5</v>
      </c>
      <c r="M236" t="b">
        <v>0</v>
      </c>
      <c r="N236" t="s">
        <v>8268</v>
      </c>
      <c r="O236" s="16">
        <f>Table1[[#This Row],[pledged]]/Table1[[#This Row],[goal]]*100</f>
        <v>40.1</v>
      </c>
      <c r="P236" s="6">
        <f>IFERROR(Table1[[#This Row],[pledged]]/Table1[[#This Row],[backers_count]],0)</f>
        <v>80.2</v>
      </c>
      <c r="Q236" t="str">
        <f>LEFT(Table1[[#This Row],[Category and Sub-Category]],FIND("/",Table1[[#This Row],[Category and Sub-Category]])-1)</f>
        <v>film &amp; video</v>
      </c>
      <c r="R236" t="str">
        <f>RIGHT(Table1[[#This Row],[Category and Sub-Category]],LEN(Table1[[#This Row],[Category and Sub-Category]])-FIND("/",Table1[[#This Row],[Category and Sub-Category]]))</f>
        <v>drama</v>
      </c>
      <c r="S236" s="14">
        <f>(((Table1[[#This Row],[launched_at]]/60)/60)/24)+DATE(1970,1,1)</f>
        <v>42136.035405092596</v>
      </c>
      <c r="T236" s="14">
        <f t="shared" si="3"/>
        <v>42176.035405092596</v>
      </c>
    </row>
    <row r="237" spans="1:20" ht="43.5" x14ac:dyDescent="0.35">
      <c r="A237">
        <v>235</v>
      </c>
      <c r="B237" s="1" t="s">
        <v>237</v>
      </c>
      <c r="C237" s="1" t="s">
        <v>4345</v>
      </c>
      <c r="D237" s="6">
        <v>10000</v>
      </c>
      <c r="E237" s="6">
        <v>0</v>
      </c>
      <c r="F237" t="s">
        <v>8221</v>
      </c>
      <c r="G237" t="s">
        <v>8224</v>
      </c>
      <c r="H237" t="s">
        <v>8246</v>
      </c>
      <c r="I237">
        <v>1436478497</v>
      </c>
      <c r="J237">
        <v>1433886497</v>
      </c>
      <c r="K237" t="b">
        <v>0</v>
      </c>
      <c r="L237">
        <v>0</v>
      </c>
      <c r="M237" t="b">
        <v>0</v>
      </c>
      <c r="N237" t="s">
        <v>8268</v>
      </c>
      <c r="O237" s="16">
        <f>Table1[[#This Row],[pledged]]/Table1[[#This Row],[goal]]*100</f>
        <v>0</v>
      </c>
      <c r="P237" s="6">
        <f>IFERROR(Table1[[#This Row],[pledged]]/Table1[[#This Row],[backers_count]],0)</f>
        <v>0</v>
      </c>
      <c r="Q237" t="str">
        <f>LEFT(Table1[[#This Row],[Category and Sub-Category]],FIND("/",Table1[[#This Row],[Category and Sub-Category]])-1)</f>
        <v>film &amp; video</v>
      </c>
      <c r="R237" t="str">
        <f>RIGHT(Table1[[#This Row],[Category and Sub-Category]],LEN(Table1[[#This Row],[Category and Sub-Category]])-FIND("/",Table1[[#This Row],[Category and Sub-Category]]))</f>
        <v>drama</v>
      </c>
      <c r="S237" s="14">
        <f>(((Table1[[#This Row],[launched_at]]/60)/60)/24)+DATE(1970,1,1)</f>
        <v>42164.908530092594</v>
      </c>
      <c r="T237" s="14">
        <f t="shared" si="3"/>
        <v>42194.908530092594</v>
      </c>
    </row>
    <row r="238" spans="1:20" ht="43.5" x14ac:dyDescent="0.35">
      <c r="A238">
        <v>236</v>
      </c>
      <c r="B238" s="1" t="s">
        <v>238</v>
      </c>
      <c r="C238" s="1" t="s">
        <v>4346</v>
      </c>
      <c r="D238" s="6">
        <v>150000</v>
      </c>
      <c r="E238" s="6">
        <v>0</v>
      </c>
      <c r="F238" t="s">
        <v>8221</v>
      </c>
      <c r="G238" t="s">
        <v>8224</v>
      </c>
      <c r="H238" t="s">
        <v>8246</v>
      </c>
      <c r="I238">
        <v>1451952000</v>
      </c>
      <c r="J238">
        <v>1447380099</v>
      </c>
      <c r="K238" t="b">
        <v>0</v>
      </c>
      <c r="L238">
        <v>0</v>
      </c>
      <c r="M238" t="b">
        <v>0</v>
      </c>
      <c r="N238" t="s">
        <v>8268</v>
      </c>
      <c r="O238" s="16">
        <f>Table1[[#This Row],[pledged]]/Table1[[#This Row],[goal]]*100</f>
        <v>0</v>
      </c>
      <c r="P238" s="6">
        <f>IFERROR(Table1[[#This Row],[pledged]]/Table1[[#This Row],[backers_count]],0)</f>
        <v>0</v>
      </c>
      <c r="Q238" t="str">
        <f>LEFT(Table1[[#This Row],[Category and Sub-Category]],FIND("/",Table1[[#This Row],[Category and Sub-Category]])-1)</f>
        <v>film &amp; video</v>
      </c>
      <c r="R238" t="str">
        <f>RIGHT(Table1[[#This Row],[Category and Sub-Category]],LEN(Table1[[#This Row],[Category and Sub-Category]])-FIND("/",Table1[[#This Row],[Category and Sub-Category]]))</f>
        <v>drama</v>
      </c>
      <c r="S238" s="14">
        <f>(((Table1[[#This Row],[launched_at]]/60)/60)/24)+DATE(1970,1,1)</f>
        <v>42321.08447916666</v>
      </c>
      <c r="T238" s="14">
        <f t="shared" si="3"/>
        <v>42374</v>
      </c>
    </row>
    <row r="239" spans="1:20" ht="29" x14ac:dyDescent="0.35">
      <c r="A239">
        <v>237</v>
      </c>
      <c r="B239" s="1" t="s">
        <v>239</v>
      </c>
      <c r="C239" s="1" t="s">
        <v>4347</v>
      </c>
      <c r="D239" s="6">
        <v>15000</v>
      </c>
      <c r="E239" s="6">
        <v>50</v>
      </c>
      <c r="F239" t="s">
        <v>8221</v>
      </c>
      <c r="G239" t="s">
        <v>8224</v>
      </c>
      <c r="H239" t="s">
        <v>8246</v>
      </c>
      <c r="I239">
        <v>1457445069</v>
      </c>
      <c r="J239">
        <v>1452261069</v>
      </c>
      <c r="K239" t="b">
        <v>0</v>
      </c>
      <c r="L239">
        <v>1</v>
      </c>
      <c r="M239" t="b">
        <v>0</v>
      </c>
      <c r="N239" t="s">
        <v>8268</v>
      </c>
      <c r="O239" s="16">
        <f>Table1[[#This Row],[pledged]]/Table1[[#This Row],[goal]]*100</f>
        <v>0.33333333333333337</v>
      </c>
      <c r="P239" s="6">
        <f>IFERROR(Table1[[#This Row],[pledged]]/Table1[[#This Row],[backers_count]],0)</f>
        <v>50</v>
      </c>
      <c r="Q239" t="str">
        <f>LEFT(Table1[[#This Row],[Category and Sub-Category]],FIND("/",Table1[[#This Row],[Category and Sub-Category]])-1)</f>
        <v>film &amp; video</v>
      </c>
      <c r="R239" t="str">
        <f>RIGHT(Table1[[#This Row],[Category and Sub-Category]],LEN(Table1[[#This Row],[Category and Sub-Category]])-FIND("/",Table1[[#This Row],[Category and Sub-Category]]))</f>
        <v>drama</v>
      </c>
      <c r="S239" s="14">
        <f>(((Table1[[#This Row],[launched_at]]/60)/60)/24)+DATE(1970,1,1)</f>
        <v>42377.577187499999</v>
      </c>
      <c r="T239" s="14">
        <f t="shared" si="3"/>
        <v>42437.577187499999</v>
      </c>
    </row>
    <row r="240" spans="1:20" ht="43.5" x14ac:dyDescent="0.35">
      <c r="A240">
        <v>238</v>
      </c>
      <c r="B240" s="1" t="s">
        <v>240</v>
      </c>
      <c r="C240" s="1" t="s">
        <v>4348</v>
      </c>
      <c r="D240" s="6">
        <v>26000</v>
      </c>
      <c r="E240" s="6">
        <v>0</v>
      </c>
      <c r="F240" t="s">
        <v>8221</v>
      </c>
      <c r="G240" t="s">
        <v>8224</v>
      </c>
      <c r="H240" t="s">
        <v>8246</v>
      </c>
      <c r="I240">
        <v>1483088400</v>
      </c>
      <c r="J240">
        <v>1481324760</v>
      </c>
      <c r="K240" t="b">
        <v>0</v>
      </c>
      <c r="L240">
        <v>0</v>
      </c>
      <c r="M240" t="b">
        <v>0</v>
      </c>
      <c r="N240" t="s">
        <v>8268</v>
      </c>
      <c r="O240" s="16">
        <f>Table1[[#This Row],[pledged]]/Table1[[#This Row],[goal]]*100</f>
        <v>0</v>
      </c>
      <c r="P240" s="6">
        <f>IFERROR(Table1[[#This Row],[pledged]]/Table1[[#This Row],[backers_count]],0)</f>
        <v>0</v>
      </c>
      <c r="Q240" t="str">
        <f>LEFT(Table1[[#This Row],[Category and Sub-Category]],FIND("/",Table1[[#This Row],[Category and Sub-Category]])-1)</f>
        <v>film &amp; video</v>
      </c>
      <c r="R240" t="str">
        <f>RIGHT(Table1[[#This Row],[Category and Sub-Category]],LEN(Table1[[#This Row],[Category and Sub-Category]])-FIND("/",Table1[[#This Row],[Category and Sub-Category]]))</f>
        <v>drama</v>
      </c>
      <c r="S240" s="14">
        <f>(((Table1[[#This Row],[launched_at]]/60)/60)/24)+DATE(1970,1,1)</f>
        <v>42713.962499999994</v>
      </c>
      <c r="T240" s="14">
        <f t="shared" si="3"/>
        <v>42734.375</v>
      </c>
    </row>
    <row r="241" spans="1:20" ht="43.5" x14ac:dyDescent="0.35">
      <c r="A241">
        <v>239</v>
      </c>
      <c r="B241" s="1" t="s">
        <v>241</v>
      </c>
      <c r="C241" s="1" t="s">
        <v>4349</v>
      </c>
      <c r="D241" s="6">
        <v>1000</v>
      </c>
      <c r="E241" s="6">
        <v>250</v>
      </c>
      <c r="F241" t="s">
        <v>8221</v>
      </c>
      <c r="G241" t="s">
        <v>8226</v>
      </c>
      <c r="H241" t="s">
        <v>8248</v>
      </c>
      <c r="I241">
        <v>1446984000</v>
      </c>
      <c r="J241">
        <v>1445308730</v>
      </c>
      <c r="K241" t="b">
        <v>0</v>
      </c>
      <c r="L241">
        <v>5</v>
      </c>
      <c r="M241" t="b">
        <v>0</v>
      </c>
      <c r="N241" t="s">
        <v>8268</v>
      </c>
      <c r="O241" s="16">
        <f>Table1[[#This Row],[pledged]]/Table1[[#This Row],[goal]]*100</f>
        <v>25</v>
      </c>
      <c r="P241" s="6">
        <f>IFERROR(Table1[[#This Row],[pledged]]/Table1[[#This Row],[backers_count]],0)</f>
        <v>50</v>
      </c>
      <c r="Q241" t="str">
        <f>LEFT(Table1[[#This Row],[Category and Sub-Category]],FIND("/",Table1[[#This Row],[Category and Sub-Category]])-1)</f>
        <v>film &amp; video</v>
      </c>
      <c r="R241" t="str">
        <f>RIGHT(Table1[[#This Row],[Category and Sub-Category]],LEN(Table1[[#This Row],[Category and Sub-Category]])-FIND("/",Table1[[#This Row],[Category and Sub-Category]]))</f>
        <v>drama</v>
      </c>
      <c r="S241" s="14">
        <f>(((Table1[[#This Row],[launched_at]]/60)/60)/24)+DATE(1970,1,1)</f>
        <v>42297.110300925924</v>
      </c>
      <c r="T241" s="14">
        <f t="shared" si="3"/>
        <v>42316.5</v>
      </c>
    </row>
    <row r="242" spans="1:20" ht="58" x14ac:dyDescent="0.35">
      <c r="A242">
        <v>240</v>
      </c>
      <c r="B242" s="1" t="s">
        <v>242</v>
      </c>
      <c r="C242" s="1" t="s">
        <v>4350</v>
      </c>
      <c r="D242" s="6">
        <v>15000</v>
      </c>
      <c r="E242" s="6">
        <v>16145.12</v>
      </c>
      <c r="F242" t="s">
        <v>8219</v>
      </c>
      <c r="G242" t="s">
        <v>8224</v>
      </c>
      <c r="H242" t="s">
        <v>8246</v>
      </c>
      <c r="I242">
        <v>1367773211</v>
      </c>
      <c r="J242">
        <v>1363885211</v>
      </c>
      <c r="K242" t="b">
        <v>1</v>
      </c>
      <c r="L242">
        <v>137</v>
      </c>
      <c r="M242" t="b">
        <v>1</v>
      </c>
      <c r="N242" t="s">
        <v>8269</v>
      </c>
      <c r="O242" s="16">
        <f>Table1[[#This Row],[pledged]]/Table1[[#This Row],[goal]]*100</f>
        <v>107.63413333333334</v>
      </c>
      <c r="P242" s="6">
        <f>IFERROR(Table1[[#This Row],[pledged]]/Table1[[#This Row],[backers_count]],0)</f>
        <v>117.84759124087591</v>
      </c>
      <c r="Q242" t="str">
        <f>LEFT(Table1[[#This Row],[Category and Sub-Category]],FIND("/",Table1[[#This Row],[Category and Sub-Category]])-1)</f>
        <v>film &amp; video</v>
      </c>
      <c r="R242" t="str">
        <f>RIGHT(Table1[[#This Row],[Category and Sub-Category]],LEN(Table1[[#This Row],[Category and Sub-Category]])-FIND("/",Table1[[#This Row],[Category and Sub-Category]]))</f>
        <v>documentary</v>
      </c>
      <c r="S242" s="14">
        <f>(((Table1[[#This Row],[launched_at]]/60)/60)/24)+DATE(1970,1,1)</f>
        <v>41354.708460648151</v>
      </c>
      <c r="T242" s="14">
        <f t="shared" si="3"/>
        <v>41399.708460648151</v>
      </c>
    </row>
    <row r="243" spans="1:20" ht="43.5" x14ac:dyDescent="0.35">
      <c r="A243">
        <v>241</v>
      </c>
      <c r="B243" s="1" t="s">
        <v>243</v>
      </c>
      <c r="C243" s="1" t="s">
        <v>4351</v>
      </c>
      <c r="D243" s="6">
        <v>36400</v>
      </c>
      <c r="E243" s="6">
        <v>41000</v>
      </c>
      <c r="F243" t="s">
        <v>8219</v>
      </c>
      <c r="G243" t="s">
        <v>8224</v>
      </c>
      <c r="H243" t="s">
        <v>8246</v>
      </c>
      <c r="I243">
        <v>1419180304</v>
      </c>
      <c r="J243">
        <v>1415292304</v>
      </c>
      <c r="K243" t="b">
        <v>1</v>
      </c>
      <c r="L243">
        <v>376</v>
      </c>
      <c r="M243" t="b">
        <v>1</v>
      </c>
      <c r="N243" t="s">
        <v>8269</v>
      </c>
      <c r="O243" s="16">
        <f>Table1[[#This Row],[pledged]]/Table1[[#This Row],[goal]]*100</f>
        <v>112.63736263736264</v>
      </c>
      <c r="P243" s="6">
        <f>IFERROR(Table1[[#This Row],[pledged]]/Table1[[#This Row],[backers_count]],0)</f>
        <v>109.04255319148936</v>
      </c>
      <c r="Q243" t="str">
        <f>LEFT(Table1[[#This Row],[Category and Sub-Category]],FIND("/",Table1[[#This Row],[Category and Sub-Category]])-1)</f>
        <v>film &amp; video</v>
      </c>
      <c r="R243" t="str">
        <f>RIGHT(Table1[[#This Row],[Category and Sub-Category]],LEN(Table1[[#This Row],[Category and Sub-Category]])-FIND("/",Table1[[#This Row],[Category and Sub-Category]]))</f>
        <v>documentary</v>
      </c>
      <c r="S243" s="14">
        <f>(((Table1[[#This Row],[launched_at]]/60)/60)/24)+DATE(1970,1,1)</f>
        <v>41949.697962962964</v>
      </c>
      <c r="T243" s="14">
        <f t="shared" si="3"/>
        <v>41994.697962962964</v>
      </c>
    </row>
    <row r="244" spans="1:20" ht="43.5" x14ac:dyDescent="0.35">
      <c r="A244">
        <v>242</v>
      </c>
      <c r="B244" s="1" t="s">
        <v>244</v>
      </c>
      <c r="C244" s="1" t="s">
        <v>4352</v>
      </c>
      <c r="D244" s="6">
        <v>13000</v>
      </c>
      <c r="E244" s="6">
        <v>14750</v>
      </c>
      <c r="F244" t="s">
        <v>8219</v>
      </c>
      <c r="G244" t="s">
        <v>8224</v>
      </c>
      <c r="H244" t="s">
        <v>8246</v>
      </c>
      <c r="I244">
        <v>1324381790</v>
      </c>
      <c r="J244">
        <v>1321357790</v>
      </c>
      <c r="K244" t="b">
        <v>1</v>
      </c>
      <c r="L244">
        <v>202</v>
      </c>
      <c r="M244" t="b">
        <v>1</v>
      </c>
      <c r="N244" t="s">
        <v>8269</v>
      </c>
      <c r="O244" s="16">
        <f>Table1[[#This Row],[pledged]]/Table1[[#This Row],[goal]]*100</f>
        <v>113.46153846153845</v>
      </c>
      <c r="P244" s="6">
        <f>IFERROR(Table1[[#This Row],[pledged]]/Table1[[#This Row],[backers_count]],0)</f>
        <v>73.019801980198025</v>
      </c>
      <c r="Q244" t="str">
        <f>LEFT(Table1[[#This Row],[Category and Sub-Category]],FIND("/",Table1[[#This Row],[Category and Sub-Category]])-1)</f>
        <v>film &amp; video</v>
      </c>
      <c r="R244" t="str">
        <f>RIGHT(Table1[[#This Row],[Category and Sub-Category]],LEN(Table1[[#This Row],[Category and Sub-Category]])-FIND("/",Table1[[#This Row],[Category and Sub-Category]]))</f>
        <v>documentary</v>
      </c>
      <c r="S244" s="14">
        <f>(((Table1[[#This Row],[launched_at]]/60)/60)/24)+DATE(1970,1,1)</f>
        <v>40862.492939814816</v>
      </c>
      <c r="T244" s="14">
        <f t="shared" si="3"/>
        <v>40897.492939814816</v>
      </c>
    </row>
    <row r="245" spans="1:20" ht="43.5" x14ac:dyDescent="0.35">
      <c r="A245">
        <v>243</v>
      </c>
      <c r="B245" s="1" t="s">
        <v>245</v>
      </c>
      <c r="C245" s="1" t="s">
        <v>4353</v>
      </c>
      <c r="D245" s="6">
        <v>25000</v>
      </c>
      <c r="E245" s="6">
        <v>25648</v>
      </c>
      <c r="F245" t="s">
        <v>8219</v>
      </c>
      <c r="G245" t="s">
        <v>8224</v>
      </c>
      <c r="H245" t="s">
        <v>8246</v>
      </c>
      <c r="I245">
        <v>1393031304</v>
      </c>
      <c r="J245">
        <v>1390439304</v>
      </c>
      <c r="K245" t="b">
        <v>1</v>
      </c>
      <c r="L245">
        <v>328</v>
      </c>
      <c r="M245" t="b">
        <v>1</v>
      </c>
      <c r="N245" t="s">
        <v>8269</v>
      </c>
      <c r="O245" s="16">
        <f>Table1[[#This Row],[pledged]]/Table1[[#This Row],[goal]]*100</f>
        <v>102.592</v>
      </c>
      <c r="P245" s="6">
        <f>IFERROR(Table1[[#This Row],[pledged]]/Table1[[#This Row],[backers_count]],0)</f>
        <v>78.195121951219505</v>
      </c>
      <c r="Q245" t="str">
        <f>LEFT(Table1[[#This Row],[Category and Sub-Category]],FIND("/",Table1[[#This Row],[Category and Sub-Category]])-1)</f>
        <v>film &amp; video</v>
      </c>
      <c r="R245" t="str">
        <f>RIGHT(Table1[[#This Row],[Category and Sub-Category]],LEN(Table1[[#This Row],[Category and Sub-Category]])-FIND("/",Table1[[#This Row],[Category and Sub-Category]]))</f>
        <v>documentary</v>
      </c>
      <c r="S245" s="14">
        <f>(((Table1[[#This Row],[launched_at]]/60)/60)/24)+DATE(1970,1,1)</f>
        <v>41662.047500000001</v>
      </c>
      <c r="T245" s="14">
        <f t="shared" si="3"/>
        <v>41692.047500000001</v>
      </c>
    </row>
    <row r="246" spans="1:20" ht="58" x14ac:dyDescent="0.35">
      <c r="A246">
        <v>244</v>
      </c>
      <c r="B246" s="2">
        <v>39756</v>
      </c>
      <c r="C246" s="1" t="s">
        <v>4354</v>
      </c>
      <c r="D246" s="6">
        <v>3500</v>
      </c>
      <c r="E246" s="6">
        <v>3981.5</v>
      </c>
      <c r="F246" t="s">
        <v>8219</v>
      </c>
      <c r="G246" t="s">
        <v>8224</v>
      </c>
      <c r="H246" t="s">
        <v>8246</v>
      </c>
      <c r="I246">
        <v>1268723160</v>
      </c>
      <c r="J246">
        <v>1265269559</v>
      </c>
      <c r="K246" t="b">
        <v>1</v>
      </c>
      <c r="L246">
        <v>84</v>
      </c>
      <c r="M246" t="b">
        <v>1</v>
      </c>
      <c r="N246" t="s">
        <v>8269</v>
      </c>
      <c r="O246" s="16">
        <f>Table1[[#This Row],[pledged]]/Table1[[#This Row],[goal]]*100</f>
        <v>113.75714285714287</v>
      </c>
      <c r="P246" s="6">
        <f>IFERROR(Table1[[#This Row],[pledged]]/Table1[[#This Row],[backers_count]],0)</f>
        <v>47.398809523809526</v>
      </c>
      <c r="Q246" t="str">
        <f>LEFT(Table1[[#This Row],[Category and Sub-Category]],FIND("/",Table1[[#This Row],[Category and Sub-Category]])-1)</f>
        <v>film &amp; video</v>
      </c>
      <c r="R246" t="str">
        <f>RIGHT(Table1[[#This Row],[Category and Sub-Category]],LEN(Table1[[#This Row],[Category and Sub-Category]])-FIND("/",Table1[[#This Row],[Category and Sub-Category]]))</f>
        <v>documentary</v>
      </c>
      <c r="S246" s="14">
        <f>(((Table1[[#This Row],[launched_at]]/60)/60)/24)+DATE(1970,1,1)</f>
        <v>40213.323599537034</v>
      </c>
      <c r="T246" s="14">
        <f t="shared" si="3"/>
        <v>40253.29583333333</v>
      </c>
    </row>
    <row r="247" spans="1:20" ht="43.5" x14ac:dyDescent="0.35">
      <c r="A247">
        <v>245</v>
      </c>
      <c r="B247" s="1" t="s">
        <v>246</v>
      </c>
      <c r="C247" s="1" t="s">
        <v>4355</v>
      </c>
      <c r="D247" s="6">
        <v>5000</v>
      </c>
      <c r="E247" s="6">
        <v>5186</v>
      </c>
      <c r="F247" t="s">
        <v>8219</v>
      </c>
      <c r="G247" t="s">
        <v>8224</v>
      </c>
      <c r="H247" t="s">
        <v>8246</v>
      </c>
      <c r="I247">
        <v>1345079785</v>
      </c>
      <c r="J247">
        <v>1342487785</v>
      </c>
      <c r="K247" t="b">
        <v>1</v>
      </c>
      <c r="L247">
        <v>96</v>
      </c>
      <c r="M247" t="b">
        <v>1</v>
      </c>
      <c r="N247" t="s">
        <v>8269</v>
      </c>
      <c r="O247" s="16">
        <f>Table1[[#This Row],[pledged]]/Table1[[#This Row],[goal]]*100</f>
        <v>103.71999999999998</v>
      </c>
      <c r="P247" s="6">
        <f>IFERROR(Table1[[#This Row],[pledged]]/Table1[[#This Row],[backers_count]],0)</f>
        <v>54.020833333333336</v>
      </c>
      <c r="Q247" t="str">
        <f>LEFT(Table1[[#This Row],[Category and Sub-Category]],FIND("/",Table1[[#This Row],[Category and Sub-Category]])-1)</f>
        <v>film &amp; video</v>
      </c>
      <c r="R247" t="str">
        <f>RIGHT(Table1[[#This Row],[Category and Sub-Category]],LEN(Table1[[#This Row],[Category and Sub-Category]])-FIND("/",Table1[[#This Row],[Category and Sub-Category]]))</f>
        <v>documentary</v>
      </c>
      <c r="S247" s="14">
        <f>(((Table1[[#This Row],[launched_at]]/60)/60)/24)+DATE(1970,1,1)</f>
        <v>41107.053067129629</v>
      </c>
      <c r="T247" s="14">
        <f t="shared" si="3"/>
        <v>41137.053067129629</v>
      </c>
    </row>
    <row r="248" spans="1:20" ht="43.5" x14ac:dyDescent="0.35">
      <c r="A248">
        <v>246</v>
      </c>
      <c r="B248" s="1" t="s">
        <v>247</v>
      </c>
      <c r="C248" s="1" t="s">
        <v>4356</v>
      </c>
      <c r="D248" s="6">
        <v>5000</v>
      </c>
      <c r="E248" s="6">
        <v>15273</v>
      </c>
      <c r="F248" t="s">
        <v>8219</v>
      </c>
      <c r="G248" t="s">
        <v>8224</v>
      </c>
      <c r="H248" t="s">
        <v>8246</v>
      </c>
      <c r="I248">
        <v>1292665405</v>
      </c>
      <c r="J248">
        <v>1288341805</v>
      </c>
      <c r="K248" t="b">
        <v>1</v>
      </c>
      <c r="L248">
        <v>223</v>
      </c>
      <c r="M248" t="b">
        <v>1</v>
      </c>
      <c r="N248" t="s">
        <v>8269</v>
      </c>
      <c r="O248" s="16">
        <f>Table1[[#This Row],[pledged]]/Table1[[#This Row],[goal]]*100</f>
        <v>305.46000000000004</v>
      </c>
      <c r="P248" s="6">
        <f>IFERROR(Table1[[#This Row],[pledged]]/Table1[[#This Row],[backers_count]],0)</f>
        <v>68.488789237668158</v>
      </c>
      <c r="Q248" t="str">
        <f>LEFT(Table1[[#This Row],[Category and Sub-Category]],FIND("/",Table1[[#This Row],[Category and Sub-Category]])-1)</f>
        <v>film &amp; video</v>
      </c>
      <c r="R248" t="str">
        <f>RIGHT(Table1[[#This Row],[Category and Sub-Category]],LEN(Table1[[#This Row],[Category and Sub-Category]])-FIND("/",Table1[[#This Row],[Category and Sub-Category]]))</f>
        <v>documentary</v>
      </c>
      <c r="S248" s="14">
        <f>(((Table1[[#This Row],[launched_at]]/60)/60)/24)+DATE(1970,1,1)</f>
        <v>40480.363483796296</v>
      </c>
      <c r="T248" s="14">
        <f t="shared" si="3"/>
        <v>40530.405150462961</v>
      </c>
    </row>
    <row r="249" spans="1:20" ht="58" x14ac:dyDescent="0.35">
      <c r="A249">
        <v>247</v>
      </c>
      <c r="B249" s="1" t="s">
        <v>248</v>
      </c>
      <c r="C249" s="1" t="s">
        <v>4357</v>
      </c>
      <c r="D249" s="6">
        <v>5000</v>
      </c>
      <c r="E249" s="6">
        <v>6705</v>
      </c>
      <c r="F249" t="s">
        <v>8219</v>
      </c>
      <c r="G249" t="s">
        <v>8224</v>
      </c>
      <c r="H249" t="s">
        <v>8246</v>
      </c>
      <c r="I249">
        <v>1287200340</v>
      </c>
      <c r="J249">
        <v>1284042614</v>
      </c>
      <c r="K249" t="b">
        <v>1</v>
      </c>
      <c r="L249">
        <v>62</v>
      </c>
      <c r="M249" t="b">
        <v>1</v>
      </c>
      <c r="N249" t="s">
        <v>8269</v>
      </c>
      <c r="O249" s="16">
        <f>Table1[[#This Row],[pledged]]/Table1[[#This Row],[goal]]*100</f>
        <v>134.1</v>
      </c>
      <c r="P249" s="6">
        <f>IFERROR(Table1[[#This Row],[pledged]]/Table1[[#This Row],[backers_count]],0)</f>
        <v>108.14516129032258</v>
      </c>
      <c r="Q249" t="str">
        <f>LEFT(Table1[[#This Row],[Category and Sub-Category]],FIND("/",Table1[[#This Row],[Category and Sub-Category]])-1)</f>
        <v>film &amp; video</v>
      </c>
      <c r="R249" t="str">
        <f>RIGHT(Table1[[#This Row],[Category and Sub-Category]],LEN(Table1[[#This Row],[Category and Sub-Category]])-FIND("/",Table1[[#This Row],[Category and Sub-Category]]))</f>
        <v>documentary</v>
      </c>
      <c r="S249" s="14">
        <f>(((Table1[[#This Row],[launched_at]]/60)/60)/24)+DATE(1970,1,1)</f>
        <v>40430.604328703703</v>
      </c>
      <c r="T249" s="14">
        <f t="shared" si="3"/>
        <v>40467.152083333334</v>
      </c>
    </row>
    <row r="250" spans="1:20" ht="58" x14ac:dyDescent="0.35">
      <c r="A250">
        <v>248</v>
      </c>
      <c r="B250" s="1" t="s">
        <v>249</v>
      </c>
      <c r="C250" s="1" t="s">
        <v>4358</v>
      </c>
      <c r="D250" s="6">
        <v>85000</v>
      </c>
      <c r="E250" s="6">
        <v>86133</v>
      </c>
      <c r="F250" t="s">
        <v>8219</v>
      </c>
      <c r="G250" t="s">
        <v>8224</v>
      </c>
      <c r="H250" t="s">
        <v>8246</v>
      </c>
      <c r="I250">
        <v>1325961309</v>
      </c>
      <c r="J250">
        <v>1322073309</v>
      </c>
      <c r="K250" t="b">
        <v>1</v>
      </c>
      <c r="L250">
        <v>146</v>
      </c>
      <c r="M250" t="b">
        <v>1</v>
      </c>
      <c r="N250" t="s">
        <v>8269</v>
      </c>
      <c r="O250" s="16">
        <f>Table1[[#This Row],[pledged]]/Table1[[#This Row],[goal]]*100</f>
        <v>101.33294117647058</v>
      </c>
      <c r="P250" s="6">
        <f>IFERROR(Table1[[#This Row],[pledged]]/Table1[[#This Row],[backers_count]],0)</f>
        <v>589.95205479452056</v>
      </c>
      <c r="Q250" t="str">
        <f>LEFT(Table1[[#This Row],[Category and Sub-Category]],FIND("/",Table1[[#This Row],[Category and Sub-Category]])-1)</f>
        <v>film &amp; video</v>
      </c>
      <c r="R250" t="str">
        <f>RIGHT(Table1[[#This Row],[Category and Sub-Category]],LEN(Table1[[#This Row],[Category and Sub-Category]])-FIND("/",Table1[[#This Row],[Category and Sub-Category]]))</f>
        <v>documentary</v>
      </c>
      <c r="S250" s="14">
        <f>(((Table1[[#This Row],[launched_at]]/60)/60)/24)+DATE(1970,1,1)</f>
        <v>40870.774409722224</v>
      </c>
      <c r="T250" s="14">
        <f t="shared" si="3"/>
        <v>40915.774409722224</v>
      </c>
    </row>
    <row r="251" spans="1:20" ht="58" x14ac:dyDescent="0.35">
      <c r="A251">
        <v>249</v>
      </c>
      <c r="B251" s="1" t="s">
        <v>250</v>
      </c>
      <c r="C251" s="1" t="s">
        <v>4359</v>
      </c>
      <c r="D251" s="6">
        <v>10000</v>
      </c>
      <c r="E251" s="6">
        <v>11292</v>
      </c>
      <c r="F251" t="s">
        <v>8219</v>
      </c>
      <c r="G251" t="s">
        <v>8224</v>
      </c>
      <c r="H251" t="s">
        <v>8246</v>
      </c>
      <c r="I251">
        <v>1282498800</v>
      </c>
      <c r="J251">
        <v>1275603020</v>
      </c>
      <c r="K251" t="b">
        <v>1</v>
      </c>
      <c r="L251">
        <v>235</v>
      </c>
      <c r="M251" t="b">
        <v>1</v>
      </c>
      <c r="N251" t="s">
        <v>8269</v>
      </c>
      <c r="O251" s="16">
        <f>Table1[[#This Row],[pledged]]/Table1[[#This Row],[goal]]*100</f>
        <v>112.92</v>
      </c>
      <c r="P251" s="6">
        <f>IFERROR(Table1[[#This Row],[pledged]]/Table1[[#This Row],[backers_count]],0)</f>
        <v>48.051063829787232</v>
      </c>
      <c r="Q251" t="str">
        <f>LEFT(Table1[[#This Row],[Category and Sub-Category]],FIND("/",Table1[[#This Row],[Category and Sub-Category]])-1)</f>
        <v>film &amp; video</v>
      </c>
      <c r="R251" t="str">
        <f>RIGHT(Table1[[#This Row],[Category and Sub-Category]],LEN(Table1[[#This Row],[Category and Sub-Category]])-FIND("/",Table1[[#This Row],[Category and Sub-Category]]))</f>
        <v>documentary</v>
      </c>
      <c r="S251" s="14">
        <f>(((Table1[[#This Row],[launched_at]]/60)/60)/24)+DATE(1970,1,1)</f>
        <v>40332.923842592594</v>
      </c>
      <c r="T251" s="14">
        <f t="shared" si="3"/>
        <v>40412.736111111109</v>
      </c>
    </row>
    <row r="252" spans="1:20" ht="43.5" x14ac:dyDescent="0.35">
      <c r="A252">
        <v>250</v>
      </c>
      <c r="B252" s="1" t="s">
        <v>251</v>
      </c>
      <c r="C252" s="1" t="s">
        <v>4360</v>
      </c>
      <c r="D252" s="6">
        <v>30000</v>
      </c>
      <c r="E252" s="6">
        <v>31675</v>
      </c>
      <c r="F252" t="s">
        <v>8219</v>
      </c>
      <c r="G252" t="s">
        <v>8224</v>
      </c>
      <c r="H252" t="s">
        <v>8246</v>
      </c>
      <c r="I252">
        <v>1370525691</v>
      </c>
      <c r="J252">
        <v>1367933691</v>
      </c>
      <c r="K252" t="b">
        <v>1</v>
      </c>
      <c r="L252">
        <v>437</v>
      </c>
      <c r="M252" t="b">
        <v>1</v>
      </c>
      <c r="N252" t="s">
        <v>8269</v>
      </c>
      <c r="O252" s="16">
        <f>Table1[[#This Row],[pledged]]/Table1[[#This Row],[goal]]*100</f>
        <v>105.58333333333334</v>
      </c>
      <c r="P252" s="6">
        <f>IFERROR(Table1[[#This Row],[pledged]]/Table1[[#This Row],[backers_count]],0)</f>
        <v>72.482837528604122</v>
      </c>
      <c r="Q252" t="str">
        <f>LEFT(Table1[[#This Row],[Category and Sub-Category]],FIND("/",Table1[[#This Row],[Category and Sub-Category]])-1)</f>
        <v>film &amp; video</v>
      </c>
      <c r="R252" t="str">
        <f>RIGHT(Table1[[#This Row],[Category and Sub-Category]],LEN(Table1[[#This Row],[Category and Sub-Category]])-FIND("/",Table1[[#This Row],[Category and Sub-Category]]))</f>
        <v>documentary</v>
      </c>
      <c r="S252" s="14">
        <f>(((Table1[[#This Row],[launched_at]]/60)/60)/24)+DATE(1970,1,1)</f>
        <v>41401.565868055557</v>
      </c>
      <c r="T252" s="14">
        <f t="shared" si="3"/>
        <v>41431.565868055557</v>
      </c>
    </row>
    <row r="253" spans="1:20" ht="43.5" x14ac:dyDescent="0.35">
      <c r="A253">
        <v>251</v>
      </c>
      <c r="B253" s="1" t="s">
        <v>252</v>
      </c>
      <c r="C253" s="1" t="s">
        <v>4361</v>
      </c>
      <c r="D253" s="6">
        <v>3500</v>
      </c>
      <c r="E253" s="6">
        <v>4395</v>
      </c>
      <c r="F253" t="s">
        <v>8219</v>
      </c>
      <c r="G253" t="s">
        <v>8224</v>
      </c>
      <c r="H253" t="s">
        <v>8246</v>
      </c>
      <c r="I253">
        <v>1337194800</v>
      </c>
      <c r="J253">
        <v>1334429646</v>
      </c>
      <c r="K253" t="b">
        <v>1</v>
      </c>
      <c r="L253">
        <v>77</v>
      </c>
      <c r="M253" t="b">
        <v>1</v>
      </c>
      <c r="N253" t="s">
        <v>8269</v>
      </c>
      <c r="O253" s="16">
        <f>Table1[[#This Row],[pledged]]/Table1[[#This Row],[goal]]*100</f>
        <v>125.57142857142858</v>
      </c>
      <c r="P253" s="6">
        <f>IFERROR(Table1[[#This Row],[pledged]]/Table1[[#This Row],[backers_count]],0)</f>
        <v>57.077922077922075</v>
      </c>
      <c r="Q253" t="str">
        <f>LEFT(Table1[[#This Row],[Category and Sub-Category]],FIND("/",Table1[[#This Row],[Category and Sub-Category]])-1)</f>
        <v>film &amp; video</v>
      </c>
      <c r="R253" t="str">
        <f>RIGHT(Table1[[#This Row],[Category and Sub-Category]],LEN(Table1[[#This Row],[Category and Sub-Category]])-FIND("/",Table1[[#This Row],[Category and Sub-Category]]))</f>
        <v>documentary</v>
      </c>
      <c r="S253" s="14">
        <f>(((Table1[[#This Row],[launched_at]]/60)/60)/24)+DATE(1970,1,1)</f>
        <v>41013.787569444445</v>
      </c>
      <c r="T253" s="14">
        <f t="shared" si="3"/>
        <v>41045.791666666664</v>
      </c>
    </row>
    <row r="254" spans="1:20" ht="43.5" x14ac:dyDescent="0.35">
      <c r="A254">
        <v>252</v>
      </c>
      <c r="B254" s="1" t="s">
        <v>253</v>
      </c>
      <c r="C254" s="1" t="s">
        <v>4362</v>
      </c>
      <c r="D254" s="6">
        <v>5000</v>
      </c>
      <c r="E254" s="6">
        <v>9228</v>
      </c>
      <c r="F254" t="s">
        <v>8219</v>
      </c>
      <c r="G254" t="s">
        <v>8224</v>
      </c>
      <c r="H254" t="s">
        <v>8246</v>
      </c>
      <c r="I254">
        <v>1275364740</v>
      </c>
      <c r="J254">
        <v>1269878058</v>
      </c>
      <c r="K254" t="b">
        <v>1</v>
      </c>
      <c r="L254">
        <v>108</v>
      </c>
      <c r="M254" t="b">
        <v>1</v>
      </c>
      <c r="N254" t="s">
        <v>8269</v>
      </c>
      <c r="O254" s="16">
        <f>Table1[[#This Row],[pledged]]/Table1[[#This Row],[goal]]*100</f>
        <v>184.56</v>
      </c>
      <c r="P254" s="6">
        <f>IFERROR(Table1[[#This Row],[pledged]]/Table1[[#This Row],[backers_count]],0)</f>
        <v>85.444444444444443</v>
      </c>
      <c r="Q254" t="str">
        <f>LEFT(Table1[[#This Row],[Category and Sub-Category]],FIND("/",Table1[[#This Row],[Category and Sub-Category]])-1)</f>
        <v>film &amp; video</v>
      </c>
      <c r="R254" t="str">
        <f>RIGHT(Table1[[#This Row],[Category and Sub-Category]],LEN(Table1[[#This Row],[Category and Sub-Category]])-FIND("/",Table1[[#This Row],[Category and Sub-Category]]))</f>
        <v>documentary</v>
      </c>
      <c r="S254" s="14">
        <f>(((Table1[[#This Row],[launched_at]]/60)/60)/24)+DATE(1970,1,1)</f>
        <v>40266.662708333337</v>
      </c>
      <c r="T254" s="14">
        <f t="shared" si="3"/>
        <v>40330.165972222225</v>
      </c>
    </row>
    <row r="255" spans="1:20" ht="58" x14ac:dyDescent="0.35">
      <c r="A255">
        <v>253</v>
      </c>
      <c r="B255" s="1" t="s">
        <v>254</v>
      </c>
      <c r="C255" s="1" t="s">
        <v>4363</v>
      </c>
      <c r="D255" s="6">
        <v>1500</v>
      </c>
      <c r="E255" s="6">
        <v>1511</v>
      </c>
      <c r="F255" t="s">
        <v>8219</v>
      </c>
      <c r="G255" t="s">
        <v>8224</v>
      </c>
      <c r="H255" t="s">
        <v>8246</v>
      </c>
      <c r="I255">
        <v>1329320235</v>
      </c>
      <c r="J255">
        <v>1326728235</v>
      </c>
      <c r="K255" t="b">
        <v>1</v>
      </c>
      <c r="L255">
        <v>7</v>
      </c>
      <c r="M255" t="b">
        <v>1</v>
      </c>
      <c r="N255" t="s">
        <v>8269</v>
      </c>
      <c r="O255" s="16">
        <f>Table1[[#This Row],[pledged]]/Table1[[#This Row],[goal]]*100</f>
        <v>100.73333333333335</v>
      </c>
      <c r="P255" s="6">
        <f>IFERROR(Table1[[#This Row],[pledged]]/Table1[[#This Row],[backers_count]],0)</f>
        <v>215.85714285714286</v>
      </c>
      <c r="Q255" t="str">
        <f>LEFT(Table1[[#This Row],[Category and Sub-Category]],FIND("/",Table1[[#This Row],[Category and Sub-Category]])-1)</f>
        <v>film &amp; video</v>
      </c>
      <c r="R255" t="str">
        <f>RIGHT(Table1[[#This Row],[Category and Sub-Category]],LEN(Table1[[#This Row],[Category and Sub-Category]])-FIND("/",Table1[[#This Row],[Category and Sub-Category]]))</f>
        <v>documentary</v>
      </c>
      <c r="S255" s="14">
        <f>(((Table1[[#This Row],[launched_at]]/60)/60)/24)+DATE(1970,1,1)</f>
        <v>40924.650868055556</v>
      </c>
      <c r="T255" s="14">
        <f t="shared" si="3"/>
        <v>40954.650868055556</v>
      </c>
    </row>
    <row r="256" spans="1:20" ht="43.5" x14ac:dyDescent="0.35">
      <c r="A256">
        <v>254</v>
      </c>
      <c r="B256" s="1" t="s">
        <v>255</v>
      </c>
      <c r="C256" s="1" t="s">
        <v>4364</v>
      </c>
      <c r="D256" s="6">
        <v>24000</v>
      </c>
      <c r="E256" s="6">
        <v>28067.34</v>
      </c>
      <c r="F256" t="s">
        <v>8219</v>
      </c>
      <c r="G256" t="s">
        <v>8224</v>
      </c>
      <c r="H256" t="s">
        <v>8246</v>
      </c>
      <c r="I256">
        <v>1445047200</v>
      </c>
      <c r="J256">
        <v>1442443910</v>
      </c>
      <c r="K256" t="b">
        <v>1</v>
      </c>
      <c r="L256">
        <v>314</v>
      </c>
      <c r="M256" t="b">
        <v>1</v>
      </c>
      <c r="N256" t="s">
        <v>8269</v>
      </c>
      <c r="O256" s="16">
        <f>Table1[[#This Row],[pledged]]/Table1[[#This Row],[goal]]*100</f>
        <v>116.94725</v>
      </c>
      <c r="P256" s="6">
        <f>IFERROR(Table1[[#This Row],[pledged]]/Table1[[#This Row],[backers_count]],0)</f>
        <v>89.38643312101911</v>
      </c>
      <c r="Q256" t="str">
        <f>LEFT(Table1[[#This Row],[Category and Sub-Category]],FIND("/",Table1[[#This Row],[Category and Sub-Category]])-1)</f>
        <v>film &amp; video</v>
      </c>
      <c r="R256" t="str">
        <f>RIGHT(Table1[[#This Row],[Category and Sub-Category]],LEN(Table1[[#This Row],[Category and Sub-Category]])-FIND("/",Table1[[#This Row],[Category and Sub-Category]]))</f>
        <v>documentary</v>
      </c>
      <c r="S256" s="14">
        <f>(((Table1[[#This Row],[launched_at]]/60)/60)/24)+DATE(1970,1,1)</f>
        <v>42263.952662037031</v>
      </c>
      <c r="T256" s="14">
        <f t="shared" si="3"/>
        <v>42294.083333333328</v>
      </c>
    </row>
    <row r="257" spans="1:20" ht="29" x14ac:dyDescent="0.35">
      <c r="A257">
        <v>255</v>
      </c>
      <c r="B257" s="1" t="s">
        <v>256</v>
      </c>
      <c r="C257" s="1" t="s">
        <v>4365</v>
      </c>
      <c r="D257" s="6">
        <v>8000</v>
      </c>
      <c r="E257" s="6">
        <v>8538.66</v>
      </c>
      <c r="F257" t="s">
        <v>8219</v>
      </c>
      <c r="G257" t="s">
        <v>8224</v>
      </c>
      <c r="H257" t="s">
        <v>8246</v>
      </c>
      <c r="I257">
        <v>1300275482</v>
      </c>
      <c r="J257">
        <v>1297687082</v>
      </c>
      <c r="K257" t="b">
        <v>1</v>
      </c>
      <c r="L257">
        <v>188</v>
      </c>
      <c r="M257" t="b">
        <v>1</v>
      </c>
      <c r="N257" t="s">
        <v>8269</v>
      </c>
      <c r="O257" s="16">
        <f>Table1[[#This Row],[pledged]]/Table1[[#This Row],[goal]]*100</f>
        <v>106.73325</v>
      </c>
      <c r="P257" s="6">
        <f>IFERROR(Table1[[#This Row],[pledged]]/Table1[[#This Row],[backers_count]],0)</f>
        <v>45.418404255319146</v>
      </c>
      <c r="Q257" t="str">
        <f>LEFT(Table1[[#This Row],[Category and Sub-Category]],FIND("/",Table1[[#This Row],[Category and Sub-Category]])-1)</f>
        <v>film &amp; video</v>
      </c>
      <c r="R257" t="str">
        <f>RIGHT(Table1[[#This Row],[Category and Sub-Category]],LEN(Table1[[#This Row],[Category and Sub-Category]])-FIND("/",Table1[[#This Row],[Category and Sub-Category]]))</f>
        <v>documentary</v>
      </c>
      <c r="S257" s="14">
        <f>(((Table1[[#This Row],[launched_at]]/60)/60)/24)+DATE(1970,1,1)</f>
        <v>40588.526412037041</v>
      </c>
      <c r="T257" s="14">
        <f t="shared" si="3"/>
        <v>40618.48474537037</v>
      </c>
    </row>
    <row r="258" spans="1:20" ht="58" x14ac:dyDescent="0.35">
      <c r="A258">
        <v>256</v>
      </c>
      <c r="B258" s="1" t="s">
        <v>257</v>
      </c>
      <c r="C258" s="1" t="s">
        <v>4366</v>
      </c>
      <c r="D258" s="6">
        <v>13000</v>
      </c>
      <c r="E258" s="6">
        <v>18083</v>
      </c>
      <c r="F258" t="s">
        <v>8219</v>
      </c>
      <c r="G258" t="s">
        <v>8224</v>
      </c>
      <c r="H258" t="s">
        <v>8246</v>
      </c>
      <c r="I258">
        <v>1363458467</v>
      </c>
      <c r="J258">
        <v>1360866467</v>
      </c>
      <c r="K258" t="b">
        <v>1</v>
      </c>
      <c r="L258">
        <v>275</v>
      </c>
      <c r="M258" t="b">
        <v>1</v>
      </c>
      <c r="N258" t="s">
        <v>8269</v>
      </c>
      <c r="O258" s="16">
        <f>Table1[[#This Row],[pledged]]/Table1[[#This Row],[goal]]*100</f>
        <v>139.1</v>
      </c>
      <c r="P258" s="6">
        <f>IFERROR(Table1[[#This Row],[pledged]]/Table1[[#This Row],[backers_count]],0)</f>
        <v>65.756363636363631</v>
      </c>
      <c r="Q258" t="str">
        <f>LEFT(Table1[[#This Row],[Category and Sub-Category]],FIND("/",Table1[[#This Row],[Category and Sub-Category]])-1)</f>
        <v>film &amp; video</v>
      </c>
      <c r="R258" t="str">
        <f>RIGHT(Table1[[#This Row],[Category and Sub-Category]],LEN(Table1[[#This Row],[Category and Sub-Category]])-FIND("/",Table1[[#This Row],[Category and Sub-Category]]))</f>
        <v>documentary</v>
      </c>
      <c r="S258" s="14">
        <f>(((Table1[[#This Row],[launched_at]]/60)/60)/24)+DATE(1970,1,1)</f>
        <v>41319.769293981481</v>
      </c>
      <c r="T258" s="14">
        <f t="shared" ref="T258:T321" si="4">(((I258/60)/60)/24)+DATE(1970,1,1)</f>
        <v>41349.769293981481</v>
      </c>
    </row>
    <row r="259" spans="1:20" ht="43.5" x14ac:dyDescent="0.35">
      <c r="A259">
        <v>257</v>
      </c>
      <c r="B259" s="1" t="s">
        <v>258</v>
      </c>
      <c r="C259" s="1" t="s">
        <v>4367</v>
      </c>
      <c r="D259" s="6">
        <v>35000</v>
      </c>
      <c r="E259" s="6">
        <v>37354.269999999997</v>
      </c>
      <c r="F259" t="s">
        <v>8219</v>
      </c>
      <c r="G259" t="s">
        <v>8224</v>
      </c>
      <c r="H259" t="s">
        <v>8246</v>
      </c>
      <c r="I259">
        <v>1463670162</v>
      </c>
      <c r="J259">
        <v>1461078162</v>
      </c>
      <c r="K259" t="b">
        <v>1</v>
      </c>
      <c r="L259">
        <v>560</v>
      </c>
      <c r="M259" t="b">
        <v>1</v>
      </c>
      <c r="N259" t="s">
        <v>8269</v>
      </c>
      <c r="O259" s="16">
        <f>Table1[[#This Row],[pledged]]/Table1[[#This Row],[goal]]*100</f>
        <v>106.72648571428572</v>
      </c>
      <c r="P259" s="6">
        <f>IFERROR(Table1[[#This Row],[pledged]]/Table1[[#This Row],[backers_count]],0)</f>
        <v>66.70405357142856</v>
      </c>
      <c r="Q259" t="str">
        <f>LEFT(Table1[[#This Row],[Category and Sub-Category]],FIND("/",Table1[[#This Row],[Category and Sub-Category]])-1)</f>
        <v>film &amp; video</v>
      </c>
      <c r="R259" t="str">
        <f>RIGHT(Table1[[#This Row],[Category and Sub-Category]],LEN(Table1[[#This Row],[Category and Sub-Category]])-FIND("/",Table1[[#This Row],[Category and Sub-Category]]))</f>
        <v>documentary</v>
      </c>
      <c r="S259" s="14">
        <f>(((Table1[[#This Row],[launched_at]]/60)/60)/24)+DATE(1970,1,1)</f>
        <v>42479.626875000002</v>
      </c>
      <c r="T259" s="14">
        <f t="shared" si="4"/>
        <v>42509.626875000002</v>
      </c>
    </row>
    <row r="260" spans="1:20" ht="58" x14ac:dyDescent="0.35">
      <c r="A260">
        <v>258</v>
      </c>
      <c r="B260" s="1" t="s">
        <v>259</v>
      </c>
      <c r="C260" s="1" t="s">
        <v>4368</v>
      </c>
      <c r="D260" s="6">
        <v>30000</v>
      </c>
      <c r="E260" s="6">
        <v>57342</v>
      </c>
      <c r="F260" t="s">
        <v>8219</v>
      </c>
      <c r="G260" t="s">
        <v>8224</v>
      </c>
      <c r="H260" t="s">
        <v>8246</v>
      </c>
      <c r="I260">
        <v>1308359666</v>
      </c>
      <c r="J260">
        <v>1305767666</v>
      </c>
      <c r="K260" t="b">
        <v>1</v>
      </c>
      <c r="L260">
        <v>688</v>
      </c>
      <c r="M260" t="b">
        <v>1</v>
      </c>
      <c r="N260" t="s">
        <v>8269</v>
      </c>
      <c r="O260" s="16">
        <f>Table1[[#This Row],[pledged]]/Table1[[#This Row],[goal]]*100</f>
        <v>191.14</v>
      </c>
      <c r="P260" s="6">
        <f>IFERROR(Table1[[#This Row],[pledged]]/Table1[[#This Row],[backers_count]],0)</f>
        <v>83.345930232558146</v>
      </c>
      <c r="Q260" t="str">
        <f>LEFT(Table1[[#This Row],[Category and Sub-Category]],FIND("/",Table1[[#This Row],[Category and Sub-Category]])-1)</f>
        <v>film &amp; video</v>
      </c>
      <c r="R260" t="str">
        <f>RIGHT(Table1[[#This Row],[Category and Sub-Category]],LEN(Table1[[#This Row],[Category and Sub-Category]])-FIND("/",Table1[[#This Row],[Category and Sub-Category]]))</f>
        <v>documentary</v>
      </c>
      <c r="S260" s="14">
        <f>(((Table1[[#This Row],[launched_at]]/60)/60)/24)+DATE(1970,1,1)</f>
        <v>40682.051689814813</v>
      </c>
      <c r="T260" s="14">
        <f t="shared" si="4"/>
        <v>40712.051689814813</v>
      </c>
    </row>
    <row r="261" spans="1:20" ht="58" x14ac:dyDescent="0.35">
      <c r="A261">
        <v>259</v>
      </c>
      <c r="B261" s="1" t="s">
        <v>260</v>
      </c>
      <c r="C261" s="1" t="s">
        <v>4369</v>
      </c>
      <c r="D261" s="6">
        <v>75000</v>
      </c>
      <c r="E261" s="6">
        <v>98953.42</v>
      </c>
      <c r="F261" t="s">
        <v>8219</v>
      </c>
      <c r="G261" t="s">
        <v>8224</v>
      </c>
      <c r="H261" t="s">
        <v>8246</v>
      </c>
      <c r="I261">
        <v>1428514969</v>
      </c>
      <c r="J261">
        <v>1425922969</v>
      </c>
      <c r="K261" t="b">
        <v>1</v>
      </c>
      <c r="L261">
        <v>942</v>
      </c>
      <c r="M261" t="b">
        <v>1</v>
      </c>
      <c r="N261" t="s">
        <v>8269</v>
      </c>
      <c r="O261" s="16">
        <f>Table1[[#This Row],[pledged]]/Table1[[#This Row],[goal]]*100</f>
        <v>131.93789333333334</v>
      </c>
      <c r="P261" s="6">
        <f>IFERROR(Table1[[#This Row],[pledged]]/Table1[[#This Row],[backers_count]],0)</f>
        <v>105.04609341825902</v>
      </c>
      <c r="Q261" t="str">
        <f>LEFT(Table1[[#This Row],[Category and Sub-Category]],FIND("/",Table1[[#This Row],[Category and Sub-Category]])-1)</f>
        <v>film &amp; video</v>
      </c>
      <c r="R261" t="str">
        <f>RIGHT(Table1[[#This Row],[Category and Sub-Category]],LEN(Table1[[#This Row],[Category and Sub-Category]])-FIND("/",Table1[[#This Row],[Category and Sub-Category]]))</f>
        <v>documentary</v>
      </c>
      <c r="S261" s="14">
        <f>(((Table1[[#This Row],[launched_at]]/60)/60)/24)+DATE(1970,1,1)</f>
        <v>42072.738067129627</v>
      </c>
      <c r="T261" s="14">
        <f t="shared" si="4"/>
        <v>42102.738067129627</v>
      </c>
    </row>
    <row r="262" spans="1:20" ht="43.5" x14ac:dyDescent="0.35">
      <c r="A262">
        <v>260</v>
      </c>
      <c r="B262" s="1" t="s">
        <v>261</v>
      </c>
      <c r="C262" s="1" t="s">
        <v>4370</v>
      </c>
      <c r="D262" s="6">
        <v>10000</v>
      </c>
      <c r="E262" s="6">
        <v>10640</v>
      </c>
      <c r="F262" t="s">
        <v>8219</v>
      </c>
      <c r="G262" t="s">
        <v>8224</v>
      </c>
      <c r="H262" t="s">
        <v>8246</v>
      </c>
      <c r="I262">
        <v>1279360740</v>
      </c>
      <c r="J262">
        <v>1275415679</v>
      </c>
      <c r="K262" t="b">
        <v>1</v>
      </c>
      <c r="L262">
        <v>88</v>
      </c>
      <c r="M262" t="b">
        <v>1</v>
      </c>
      <c r="N262" t="s">
        <v>8269</v>
      </c>
      <c r="O262" s="16">
        <f>Table1[[#This Row],[pledged]]/Table1[[#This Row],[goal]]*100</f>
        <v>106.4</v>
      </c>
      <c r="P262" s="6">
        <f>IFERROR(Table1[[#This Row],[pledged]]/Table1[[#This Row],[backers_count]],0)</f>
        <v>120.90909090909091</v>
      </c>
      <c r="Q262" t="str">
        <f>LEFT(Table1[[#This Row],[Category and Sub-Category]],FIND("/",Table1[[#This Row],[Category and Sub-Category]])-1)</f>
        <v>film &amp; video</v>
      </c>
      <c r="R262" t="str">
        <f>RIGHT(Table1[[#This Row],[Category and Sub-Category]],LEN(Table1[[#This Row],[Category and Sub-Category]])-FIND("/",Table1[[#This Row],[Category and Sub-Category]]))</f>
        <v>documentary</v>
      </c>
      <c r="S262" s="14">
        <f>(((Table1[[#This Row],[launched_at]]/60)/60)/24)+DATE(1970,1,1)</f>
        <v>40330.755543981482</v>
      </c>
      <c r="T262" s="14">
        <f t="shared" si="4"/>
        <v>40376.415972222225</v>
      </c>
    </row>
    <row r="263" spans="1:20" ht="29" x14ac:dyDescent="0.35">
      <c r="A263">
        <v>261</v>
      </c>
      <c r="B263" s="1" t="s">
        <v>262</v>
      </c>
      <c r="C263" s="1" t="s">
        <v>4371</v>
      </c>
      <c r="D263" s="6">
        <v>20000</v>
      </c>
      <c r="E263" s="6">
        <v>21480</v>
      </c>
      <c r="F263" t="s">
        <v>8219</v>
      </c>
      <c r="G263" t="s">
        <v>8224</v>
      </c>
      <c r="H263" t="s">
        <v>8246</v>
      </c>
      <c r="I263">
        <v>1339080900</v>
      </c>
      <c r="J263">
        <v>1334783704</v>
      </c>
      <c r="K263" t="b">
        <v>1</v>
      </c>
      <c r="L263">
        <v>220</v>
      </c>
      <c r="M263" t="b">
        <v>1</v>
      </c>
      <c r="N263" t="s">
        <v>8269</v>
      </c>
      <c r="O263" s="16">
        <f>Table1[[#This Row],[pledged]]/Table1[[#This Row],[goal]]*100</f>
        <v>107.4</v>
      </c>
      <c r="P263" s="6">
        <f>IFERROR(Table1[[#This Row],[pledged]]/Table1[[#This Row],[backers_count]],0)</f>
        <v>97.63636363636364</v>
      </c>
      <c r="Q263" t="str">
        <f>LEFT(Table1[[#This Row],[Category and Sub-Category]],FIND("/",Table1[[#This Row],[Category and Sub-Category]])-1)</f>
        <v>film &amp; video</v>
      </c>
      <c r="R263" t="str">
        <f>RIGHT(Table1[[#This Row],[Category and Sub-Category]],LEN(Table1[[#This Row],[Category and Sub-Category]])-FIND("/",Table1[[#This Row],[Category and Sub-Category]]))</f>
        <v>documentary</v>
      </c>
      <c r="S263" s="14">
        <f>(((Table1[[#This Row],[launched_at]]/60)/60)/24)+DATE(1970,1,1)</f>
        <v>41017.885462962964</v>
      </c>
      <c r="T263" s="14">
        <f t="shared" si="4"/>
        <v>41067.621527777781</v>
      </c>
    </row>
    <row r="264" spans="1:20" ht="29" x14ac:dyDescent="0.35">
      <c r="A264">
        <v>262</v>
      </c>
      <c r="B264" s="1" t="s">
        <v>263</v>
      </c>
      <c r="C264" s="1" t="s">
        <v>4372</v>
      </c>
      <c r="D264" s="6">
        <v>2500</v>
      </c>
      <c r="E264" s="6">
        <v>6000</v>
      </c>
      <c r="F264" t="s">
        <v>8219</v>
      </c>
      <c r="G264" t="s">
        <v>8224</v>
      </c>
      <c r="H264" t="s">
        <v>8246</v>
      </c>
      <c r="I264">
        <v>1298699828</v>
      </c>
      <c r="J264">
        <v>1294811828</v>
      </c>
      <c r="K264" t="b">
        <v>1</v>
      </c>
      <c r="L264">
        <v>145</v>
      </c>
      <c r="M264" t="b">
        <v>1</v>
      </c>
      <c r="N264" t="s">
        <v>8269</v>
      </c>
      <c r="O264" s="16">
        <f>Table1[[#This Row],[pledged]]/Table1[[#This Row],[goal]]*100</f>
        <v>240</v>
      </c>
      <c r="P264" s="6">
        <f>IFERROR(Table1[[#This Row],[pledged]]/Table1[[#This Row],[backers_count]],0)</f>
        <v>41.379310344827587</v>
      </c>
      <c r="Q264" t="str">
        <f>LEFT(Table1[[#This Row],[Category and Sub-Category]],FIND("/",Table1[[#This Row],[Category and Sub-Category]])-1)</f>
        <v>film &amp; video</v>
      </c>
      <c r="R264" t="str">
        <f>RIGHT(Table1[[#This Row],[Category and Sub-Category]],LEN(Table1[[#This Row],[Category and Sub-Category]])-FIND("/",Table1[[#This Row],[Category and Sub-Category]]))</f>
        <v>documentary</v>
      </c>
      <c r="S264" s="14">
        <f>(((Table1[[#This Row],[launched_at]]/60)/60)/24)+DATE(1970,1,1)</f>
        <v>40555.24800925926</v>
      </c>
      <c r="T264" s="14">
        <f t="shared" si="4"/>
        <v>40600.24800925926</v>
      </c>
    </row>
    <row r="265" spans="1:20" ht="58" x14ac:dyDescent="0.35">
      <c r="A265">
        <v>263</v>
      </c>
      <c r="B265" s="1" t="s">
        <v>264</v>
      </c>
      <c r="C265" s="1" t="s">
        <v>4373</v>
      </c>
      <c r="D265" s="6">
        <v>25000</v>
      </c>
      <c r="E265" s="6">
        <v>29520.27</v>
      </c>
      <c r="F265" t="s">
        <v>8219</v>
      </c>
      <c r="G265" t="s">
        <v>8224</v>
      </c>
      <c r="H265" t="s">
        <v>8246</v>
      </c>
      <c r="I265">
        <v>1348786494</v>
      </c>
      <c r="J265">
        <v>1346194494</v>
      </c>
      <c r="K265" t="b">
        <v>1</v>
      </c>
      <c r="L265">
        <v>963</v>
      </c>
      <c r="M265" t="b">
        <v>1</v>
      </c>
      <c r="N265" t="s">
        <v>8269</v>
      </c>
      <c r="O265" s="16">
        <f>Table1[[#This Row],[pledged]]/Table1[[#This Row],[goal]]*100</f>
        <v>118.08108</v>
      </c>
      <c r="P265" s="6">
        <f>IFERROR(Table1[[#This Row],[pledged]]/Table1[[#This Row],[backers_count]],0)</f>
        <v>30.654485981308412</v>
      </c>
      <c r="Q265" t="str">
        <f>LEFT(Table1[[#This Row],[Category and Sub-Category]],FIND("/",Table1[[#This Row],[Category and Sub-Category]])-1)</f>
        <v>film &amp; video</v>
      </c>
      <c r="R265" t="str">
        <f>RIGHT(Table1[[#This Row],[Category and Sub-Category]],LEN(Table1[[#This Row],[Category and Sub-Category]])-FIND("/",Table1[[#This Row],[Category and Sub-Category]]))</f>
        <v>documentary</v>
      </c>
      <c r="S265" s="14">
        <f>(((Table1[[#This Row],[launched_at]]/60)/60)/24)+DATE(1970,1,1)</f>
        <v>41149.954791666663</v>
      </c>
      <c r="T265" s="14">
        <f t="shared" si="4"/>
        <v>41179.954791666663</v>
      </c>
    </row>
    <row r="266" spans="1:20" ht="58" x14ac:dyDescent="0.35">
      <c r="A266">
        <v>264</v>
      </c>
      <c r="B266" s="1" t="s">
        <v>265</v>
      </c>
      <c r="C266" s="1" t="s">
        <v>4374</v>
      </c>
      <c r="D266" s="6">
        <v>5000</v>
      </c>
      <c r="E266" s="6">
        <v>5910</v>
      </c>
      <c r="F266" t="s">
        <v>8219</v>
      </c>
      <c r="G266" t="s">
        <v>8224</v>
      </c>
      <c r="H266" t="s">
        <v>8246</v>
      </c>
      <c r="I266">
        <v>1336747995</v>
      </c>
      <c r="J266">
        <v>1334155995</v>
      </c>
      <c r="K266" t="b">
        <v>1</v>
      </c>
      <c r="L266">
        <v>91</v>
      </c>
      <c r="M266" t="b">
        <v>1</v>
      </c>
      <c r="N266" t="s">
        <v>8269</v>
      </c>
      <c r="O266" s="16">
        <f>Table1[[#This Row],[pledged]]/Table1[[#This Row],[goal]]*100</f>
        <v>118.19999999999999</v>
      </c>
      <c r="P266" s="6">
        <f>IFERROR(Table1[[#This Row],[pledged]]/Table1[[#This Row],[backers_count]],0)</f>
        <v>64.945054945054949</v>
      </c>
      <c r="Q266" t="str">
        <f>LEFT(Table1[[#This Row],[Category and Sub-Category]],FIND("/",Table1[[#This Row],[Category and Sub-Category]])-1)</f>
        <v>film &amp; video</v>
      </c>
      <c r="R266" t="str">
        <f>RIGHT(Table1[[#This Row],[Category and Sub-Category]],LEN(Table1[[#This Row],[Category and Sub-Category]])-FIND("/",Table1[[#This Row],[Category and Sub-Category]]))</f>
        <v>documentary</v>
      </c>
      <c r="S266" s="14">
        <f>(((Table1[[#This Row],[launched_at]]/60)/60)/24)+DATE(1970,1,1)</f>
        <v>41010.620312500003</v>
      </c>
      <c r="T266" s="14">
        <f t="shared" si="4"/>
        <v>41040.620312500003</v>
      </c>
    </row>
    <row r="267" spans="1:20" ht="58" x14ac:dyDescent="0.35">
      <c r="A267">
        <v>265</v>
      </c>
      <c r="B267" s="1" t="s">
        <v>266</v>
      </c>
      <c r="C267" s="1" t="s">
        <v>4375</v>
      </c>
      <c r="D267" s="6">
        <v>5000</v>
      </c>
      <c r="E267" s="6">
        <v>5555</v>
      </c>
      <c r="F267" t="s">
        <v>8219</v>
      </c>
      <c r="G267" t="s">
        <v>8224</v>
      </c>
      <c r="H267" t="s">
        <v>8246</v>
      </c>
      <c r="I267">
        <v>1273522560</v>
      </c>
      <c r="J267">
        <v>1269928430</v>
      </c>
      <c r="K267" t="b">
        <v>1</v>
      </c>
      <c r="L267">
        <v>58</v>
      </c>
      <c r="M267" t="b">
        <v>1</v>
      </c>
      <c r="N267" t="s">
        <v>8269</v>
      </c>
      <c r="O267" s="16">
        <f>Table1[[#This Row],[pledged]]/Table1[[#This Row],[goal]]*100</f>
        <v>111.1</v>
      </c>
      <c r="P267" s="6">
        <f>IFERROR(Table1[[#This Row],[pledged]]/Table1[[#This Row],[backers_count]],0)</f>
        <v>95.775862068965523</v>
      </c>
      <c r="Q267" t="str">
        <f>LEFT(Table1[[#This Row],[Category and Sub-Category]],FIND("/",Table1[[#This Row],[Category and Sub-Category]])-1)</f>
        <v>film &amp; video</v>
      </c>
      <c r="R267" t="str">
        <f>RIGHT(Table1[[#This Row],[Category and Sub-Category]],LEN(Table1[[#This Row],[Category and Sub-Category]])-FIND("/",Table1[[#This Row],[Category and Sub-Category]]))</f>
        <v>documentary</v>
      </c>
      <c r="S267" s="14">
        <f>(((Table1[[#This Row],[launched_at]]/60)/60)/24)+DATE(1970,1,1)</f>
        <v>40267.245717592588</v>
      </c>
      <c r="T267" s="14">
        <f t="shared" si="4"/>
        <v>40308.844444444447</v>
      </c>
    </row>
    <row r="268" spans="1:20" ht="58" x14ac:dyDescent="0.35">
      <c r="A268">
        <v>266</v>
      </c>
      <c r="B268" s="1" t="s">
        <v>267</v>
      </c>
      <c r="C268" s="1" t="s">
        <v>4376</v>
      </c>
      <c r="D268" s="6">
        <v>1000</v>
      </c>
      <c r="E268" s="6">
        <v>1455</v>
      </c>
      <c r="F268" t="s">
        <v>8219</v>
      </c>
      <c r="G268" t="s">
        <v>8224</v>
      </c>
      <c r="H268" t="s">
        <v>8246</v>
      </c>
      <c r="I268">
        <v>1271994660</v>
      </c>
      <c r="J268">
        <v>1264565507</v>
      </c>
      <c r="K268" t="b">
        <v>1</v>
      </c>
      <c r="L268">
        <v>36</v>
      </c>
      <c r="M268" t="b">
        <v>1</v>
      </c>
      <c r="N268" t="s">
        <v>8269</v>
      </c>
      <c r="O268" s="16">
        <f>Table1[[#This Row],[pledged]]/Table1[[#This Row],[goal]]*100</f>
        <v>145.5</v>
      </c>
      <c r="P268" s="6">
        <f>IFERROR(Table1[[#This Row],[pledged]]/Table1[[#This Row],[backers_count]],0)</f>
        <v>40.416666666666664</v>
      </c>
      <c r="Q268" t="str">
        <f>LEFT(Table1[[#This Row],[Category and Sub-Category]],FIND("/",Table1[[#This Row],[Category and Sub-Category]])-1)</f>
        <v>film &amp; video</v>
      </c>
      <c r="R268" t="str">
        <f>RIGHT(Table1[[#This Row],[Category and Sub-Category]],LEN(Table1[[#This Row],[Category and Sub-Category]])-FIND("/",Table1[[#This Row],[Category and Sub-Category]]))</f>
        <v>documentary</v>
      </c>
      <c r="S268" s="14">
        <f>(((Table1[[#This Row],[launched_at]]/60)/60)/24)+DATE(1970,1,1)</f>
        <v>40205.174849537041</v>
      </c>
      <c r="T268" s="14">
        <f t="shared" si="4"/>
        <v>40291.160416666666</v>
      </c>
    </row>
    <row r="269" spans="1:20" ht="43.5" x14ac:dyDescent="0.35">
      <c r="A269">
        <v>267</v>
      </c>
      <c r="B269" s="1" t="s">
        <v>268</v>
      </c>
      <c r="C269" s="1" t="s">
        <v>4377</v>
      </c>
      <c r="D269" s="6">
        <v>9850</v>
      </c>
      <c r="E269" s="6">
        <v>12965.44</v>
      </c>
      <c r="F269" t="s">
        <v>8219</v>
      </c>
      <c r="G269" t="s">
        <v>8225</v>
      </c>
      <c r="H269" t="s">
        <v>8247</v>
      </c>
      <c r="I269">
        <v>1403693499</v>
      </c>
      <c r="J269">
        <v>1401101499</v>
      </c>
      <c r="K269" t="b">
        <v>1</v>
      </c>
      <c r="L269">
        <v>165</v>
      </c>
      <c r="M269" t="b">
        <v>1</v>
      </c>
      <c r="N269" t="s">
        <v>8269</v>
      </c>
      <c r="O269" s="16">
        <f>Table1[[#This Row],[pledged]]/Table1[[#This Row],[goal]]*100</f>
        <v>131.62883248730967</v>
      </c>
      <c r="P269" s="6">
        <f>IFERROR(Table1[[#This Row],[pledged]]/Table1[[#This Row],[backers_count]],0)</f>
        <v>78.578424242424248</v>
      </c>
      <c r="Q269" t="str">
        <f>LEFT(Table1[[#This Row],[Category and Sub-Category]],FIND("/",Table1[[#This Row],[Category and Sub-Category]])-1)</f>
        <v>film &amp; video</v>
      </c>
      <c r="R269" t="str">
        <f>RIGHT(Table1[[#This Row],[Category and Sub-Category]],LEN(Table1[[#This Row],[Category and Sub-Category]])-FIND("/",Table1[[#This Row],[Category and Sub-Category]]))</f>
        <v>documentary</v>
      </c>
      <c r="S269" s="14">
        <f>(((Table1[[#This Row],[launched_at]]/60)/60)/24)+DATE(1970,1,1)</f>
        <v>41785.452534722222</v>
      </c>
      <c r="T269" s="14">
        <f t="shared" si="4"/>
        <v>41815.452534722222</v>
      </c>
    </row>
    <row r="270" spans="1:20" ht="43.5" x14ac:dyDescent="0.35">
      <c r="A270">
        <v>268</v>
      </c>
      <c r="B270" s="1" t="s">
        <v>269</v>
      </c>
      <c r="C270" s="1" t="s">
        <v>4378</v>
      </c>
      <c r="D270" s="6">
        <v>5000</v>
      </c>
      <c r="E270" s="6">
        <v>5570</v>
      </c>
      <c r="F270" t="s">
        <v>8219</v>
      </c>
      <c r="G270" t="s">
        <v>8224</v>
      </c>
      <c r="H270" t="s">
        <v>8246</v>
      </c>
      <c r="I270">
        <v>1320640778</v>
      </c>
      <c r="J270">
        <v>1316749178</v>
      </c>
      <c r="K270" t="b">
        <v>1</v>
      </c>
      <c r="L270">
        <v>111</v>
      </c>
      <c r="M270" t="b">
        <v>1</v>
      </c>
      <c r="N270" t="s">
        <v>8269</v>
      </c>
      <c r="O270" s="16">
        <f>Table1[[#This Row],[pledged]]/Table1[[#This Row],[goal]]*100</f>
        <v>111.4</v>
      </c>
      <c r="P270" s="6">
        <f>IFERROR(Table1[[#This Row],[pledged]]/Table1[[#This Row],[backers_count]],0)</f>
        <v>50.18018018018018</v>
      </c>
      <c r="Q270" t="str">
        <f>LEFT(Table1[[#This Row],[Category and Sub-Category]],FIND("/",Table1[[#This Row],[Category and Sub-Category]])-1)</f>
        <v>film &amp; video</v>
      </c>
      <c r="R270" t="str">
        <f>RIGHT(Table1[[#This Row],[Category and Sub-Category]],LEN(Table1[[#This Row],[Category and Sub-Category]])-FIND("/",Table1[[#This Row],[Category and Sub-Category]]))</f>
        <v>documentary</v>
      </c>
      <c r="S270" s="14">
        <f>(((Table1[[#This Row],[launched_at]]/60)/60)/24)+DATE(1970,1,1)</f>
        <v>40809.15252314815</v>
      </c>
      <c r="T270" s="14">
        <f t="shared" si="4"/>
        <v>40854.194189814814</v>
      </c>
    </row>
    <row r="271" spans="1:20" ht="43.5" x14ac:dyDescent="0.35">
      <c r="A271">
        <v>269</v>
      </c>
      <c r="B271" s="1" t="s">
        <v>270</v>
      </c>
      <c r="C271" s="1" t="s">
        <v>4379</v>
      </c>
      <c r="D271" s="6">
        <v>100000</v>
      </c>
      <c r="E271" s="6">
        <v>147233.76999999999</v>
      </c>
      <c r="F271" t="s">
        <v>8219</v>
      </c>
      <c r="G271" t="s">
        <v>8226</v>
      </c>
      <c r="H271" t="s">
        <v>8248</v>
      </c>
      <c r="I271">
        <v>1487738622</v>
      </c>
      <c r="J271">
        <v>1485146622</v>
      </c>
      <c r="K271" t="b">
        <v>1</v>
      </c>
      <c r="L271">
        <v>1596</v>
      </c>
      <c r="M271" t="b">
        <v>1</v>
      </c>
      <c r="N271" t="s">
        <v>8269</v>
      </c>
      <c r="O271" s="16">
        <f>Table1[[#This Row],[pledged]]/Table1[[#This Row],[goal]]*100</f>
        <v>147.23376999999999</v>
      </c>
      <c r="P271" s="6">
        <f>IFERROR(Table1[[#This Row],[pledged]]/Table1[[#This Row],[backers_count]],0)</f>
        <v>92.251735588972423</v>
      </c>
      <c r="Q271" t="str">
        <f>LEFT(Table1[[#This Row],[Category and Sub-Category]],FIND("/",Table1[[#This Row],[Category and Sub-Category]])-1)</f>
        <v>film &amp; video</v>
      </c>
      <c r="R271" t="str">
        <f>RIGHT(Table1[[#This Row],[Category and Sub-Category]],LEN(Table1[[#This Row],[Category and Sub-Category]])-FIND("/",Table1[[#This Row],[Category and Sub-Category]]))</f>
        <v>documentary</v>
      </c>
      <c r="S271" s="14">
        <f>(((Table1[[#This Row],[launched_at]]/60)/60)/24)+DATE(1970,1,1)</f>
        <v>42758.197013888886</v>
      </c>
      <c r="T271" s="14">
        <f t="shared" si="4"/>
        <v>42788.197013888886</v>
      </c>
    </row>
    <row r="272" spans="1:20" ht="43.5" x14ac:dyDescent="0.35">
      <c r="A272">
        <v>270</v>
      </c>
      <c r="B272" s="1" t="s">
        <v>271</v>
      </c>
      <c r="C272" s="1" t="s">
        <v>4380</v>
      </c>
      <c r="D272" s="6">
        <v>2300</v>
      </c>
      <c r="E272" s="6">
        <v>3510</v>
      </c>
      <c r="F272" t="s">
        <v>8219</v>
      </c>
      <c r="G272" t="s">
        <v>8224</v>
      </c>
      <c r="H272" t="s">
        <v>8246</v>
      </c>
      <c r="I272">
        <v>1306296000</v>
      </c>
      <c r="J272">
        <v>1301950070</v>
      </c>
      <c r="K272" t="b">
        <v>1</v>
      </c>
      <c r="L272">
        <v>61</v>
      </c>
      <c r="M272" t="b">
        <v>1</v>
      </c>
      <c r="N272" t="s">
        <v>8269</v>
      </c>
      <c r="O272" s="16">
        <f>Table1[[#This Row],[pledged]]/Table1[[#This Row],[goal]]*100</f>
        <v>152.60869565217391</v>
      </c>
      <c r="P272" s="6">
        <f>IFERROR(Table1[[#This Row],[pledged]]/Table1[[#This Row],[backers_count]],0)</f>
        <v>57.540983606557376</v>
      </c>
      <c r="Q272" t="str">
        <f>LEFT(Table1[[#This Row],[Category and Sub-Category]],FIND("/",Table1[[#This Row],[Category and Sub-Category]])-1)</f>
        <v>film &amp; video</v>
      </c>
      <c r="R272" t="str">
        <f>RIGHT(Table1[[#This Row],[Category and Sub-Category]],LEN(Table1[[#This Row],[Category and Sub-Category]])-FIND("/",Table1[[#This Row],[Category and Sub-Category]]))</f>
        <v>documentary</v>
      </c>
      <c r="S272" s="14">
        <f>(((Table1[[#This Row],[launched_at]]/60)/60)/24)+DATE(1970,1,1)</f>
        <v>40637.866550925923</v>
      </c>
      <c r="T272" s="14">
        <f t="shared" si="4"/>
        <v>40688.166666666664</v>
      </c>
    </row>
    <row r="273" spans="1:20" ht="43.5" x14ac:dyDescent="0.35">
      <c r="A273">
        <v>271</v>
      </c>
      <c r="B273" s="1" t="s">
        <v>272</v>
      </c>
      <c r="C273" s="1" t="s">
        <v>4381</v>
      </c>
      <c r="D273" s="6">
        <v>30000</v>
      </c>
      <c r="E273" s="6">
        <v>31404</v>
      </c>
      <c r="F273" t="s">
        <v>8219</v>
      </c>
      <c r="G273" t="s">
        <v>8224</v>
      </c>
      <c r="H273" t="s">
        <v>8246</v>
      </c>
      <c r="I273">
        <v>1388649600</v>
      </c>
      <c r="J273">
        <v>1386123861</v>
      </c>
      <c r="K273" t="b">
        <v>1</v>
      </c>
      <c r="L273">
        <v>287</v>
      </c>
      <c r="M273" t="b">
        <v>1</v>
      </c>
      <c r="N273" t="s">
        <v>8269</v>
      </c>
      <c r="O273" s="16">
        <f>Table1[[#This Row],[pledged]]/Table1[[#This Row],[goal]]*100</f>
        <v>104.67999999999999</v>
      </c>
      <c r="P273" s="6">
        <f>IFERROR(Table1[[#This Row],[pledged]]/Table1[[#This Row],[backers_count]],0)</f>
        <v>109.42160278745645</v>
      </c>
      <c r="Q273" t="str">
        <f>LEFT(Table1[[#This Row],[Category and Sub-Category]],FIND("/",Table1[[#This Row],[Category and Sub-Category]])-1)</f>
        <v>film &amp; video</v>
      </c>
      <c r="R273" t="str">
        <f>RIGHT(Table1[[#This Row],[Category and Sub-Category]],LEN(Table1[[#This Row],[Category and Sub-Category]])-FIND("/",Table1[[#This Row],[Category and Sub-Category]]))</f>
        <v>documentary</v>
      </c>
      <c r="S273" s="14">
        <f>(((Table1[[#This Row],[launched_at]]/60)/60)/24)+DATE(1970,1,1)</f>
        <v>41612.10024305556</v>
      </c>
      <c r="T273" s="14">
        <f t="shared" si="4"/>
        <v>41641.333333333336</v>
      </c>
    </row>
    <row r="274" spans="1:20" ht="43.5" x14ac:dyDescent="0.35">
      <c r="A274">
        <v>272</v>
      </c>
      <c r="B274" s="1" t="s">
        <v>273</v>
      </c>
      <c r="C274" s="1" t="s">
        <v>4382</v>
      </c>
      <c r="D274" s="6">
        <v>3000</v>
      </c>
      <c r="E274" s="6">
        <v>5323.01</v>
      </c>
      <c r="F274" t="s">
        <v>8219</v>
      </c>
      <c r="G274" t="s">
        <v>8224</v>
      </c>
      <c r="H274" t="s">
        <v>8246</v>
      </c>
      <c r="I274">
        <v>1272480540</v>
      </c>
      <c r="J274">
        <v>1267220191</v>
      </c>
      <c r="K274" t="b">
        <v>1</v>
      </c>
      <c r="L274">
        <v>65</v>
      </c>
      <c r="M274" t="b">
        <v>1</v>
      </c>
      <c r="N274" t="s">
        <v>8269</v>
      </c>
      <c r="O274" s="16">
        <f>Table1[[#This Row],[pledged]]/Table1[[#This Row],[goal]]*100</f>
        <v>177.43366666666668</v>
      </c>
      <c r="P274" s="6">
        <f>IFERROR(Table1[[#This Row],[pledged]]/Table1[[#This Row],[backers_count]],0)</f>
        <v>81.892461538461546</v>
      </c>
      <c r="Q274" t="str">
        <f>LEFT(Table1[[#This Row],[Category and Sub-Category]],FIND("/",Table1[[#This Row],[Category and Sub-Category]])-1)</f>
        <v>film &amp; video</v>
      </c>
      <c r="R274" t="str">
        <f>RIGHT(Table1[[#This Row],[Category and Sub-Category]],LEN(Table1[[#This Row],[Category and Sub-Category]])-FIND("/",Table1[[#This Row],[Category and Sub-Category]]))</f>
        <v>documentary</v>
      </c>
      <c r="S274" s="14">
        <f>(((Table1[[#This Row],[launched_at]]/60)/60)/24)+DATE(1970,1,1)</f>
        <v>40235.900358796294</v>
      </c>
      <c r="T274" s="14">
        <f t="shared" si="4"/>
        <v>40296.78402777778</v>
      </c>
    </row>
    <row r="275" spans="1:20" ht="58" x14ac:dyDescent="0.35">
      <c r="A275">
        <v>273</v>
      </c>
      <c r="B275" s="1" t="s">
        <v>274</v>
      </c>
      <c r="C275" s="1" t="s">
        <v>4383</v>
      </c>
      <c r="D275" s="6">
        <v>5000</v>
      </c>
      <c r="E275" s="6">
        <v>5388.79</v>
      </c>
      <c r="F275" t="s">
        <v>8219</v>
      </c>
      <c r="G275" t="s">
        <v>8224</v>
      </c>
      <c r="H275" t="s">
        <v>8246</v>
      </c>
      <c r="I275">
        <v>1309694266</v>
      </c>
      <c r="J275">
        <v>1307102266</v>
      </c>
      <c r="K275" t="b">
        <v>1</v>
      </c>
      <c r="L275">
        <v>118</v>
      </c>
      <c r="M275" t="b">
        <v>1</v>
      </c>
      <c r="N275" t="s">
        <v>8269</v>
      </c>
      <c r="O275" s="16">
        <f>Table1[[#This Row],[pledged]]/Table1[[#This Row],[goal]]*100</f>
        <v>107.7758</v>
      </c>
      <c r="P275" s="6">
        <f>IFERROR(Table1[[#This Row],[pledged]]/Table1[[#This Row],[backers_count]],0)</f>
        <v>45.667711864406776</v>
      </c>
      <c r="Q275" t="str">
        <f>LEFT(Table1[[#This Row],[Category and Sub-Category]],FIND("/",Table1[[#This Row],[Category and Sub-Category]])-1)</f>
        <v>film &amp; video</v>
      </c>
      <c r="R275" t="str">
        <f>RIGHT(Table1[[#This Row],[Category and Sub-Category]],LEN(Table1[[#This Row],[Category and Sub-Category]])-FIND("/",Table1[[#This Row],[Category and Sub-Category]]))</f>
        <v>documentary</v>
      </c>
      <c r="S275" s="14">
        <f>(((Table1[[#This Row],[launched_at]]/60)/60)/24)+DATE(1970,1,1)</f>
        <v>40697.498449074075</v>
      </c>
      <c r="T275" s="14">
        <f t="shared" si="4"/>
        <v>40727.498449074075</v>
      </c>
    </row>
    <row r="276" spans="1:20" ht="43.5" x14ac:dyDescent="0.35">
      <c r="A276">
        <v>274</v>
      </c>
      <c r="B276" s="1" t="s">
        <v>275</v>
      </c>
      <c r="C276" s="1" t="s">
        <v>4384</v>
      </c>
      <c r="D276" s="6">
        <v>4000</v>
      </c>
      <c r="E276" s="6">
        <v>6240</v>
      </c>
      <c r="F276" t="s">
        <v>8219</v>
      </c>
      <c r="G276" t="s">
        <v>8224</v>
      </c>
      <c r="H276" t="s">
        <v>8246</v>
      </c>
      <c r="I276">
        <v>1333609140</v>
      </c>
      <c r="J276">
        <v>1330638829</v>
      </c>
      <c r="K276" t="b">
        <v>1</v>
      </c>
      <c r="L276">
        <v>113</v>
      </c>
      <c r="M276" t="b">
        <v>1</v>
      </c>
      <c r="N276" t="s">
        <v>8269</v>
      </c>
      <c r="O276" s="16">
        <f>Table1[[#This Row],[pledged]]/Table1[[#This Row],[goal]]*100</f>
        <v>156</v>
      </c>
      <c r="P276" s="6">
        <f>IFERROR(Table1[[#This Row],[pledged]]/Table1[[#This Row],[backers_count]],0)</f>
        <v>55.221238938053098</v>
      </c>
      <c r="Q276" t="str">
        <f>LEFT(Table1[[#This Row],[Category and Sub-Category]],FIND("/",Table1[[#This Row],[Category and Sub-Category]])-1)</f>
        <v>film &amp; video</v>
      </c>
      <c r="R276" t="str">
        <f>RIGHT(Table1[[#This Row],[Category and Sub-Category]],LEN(Table1[[#This Row],[Category and Sub-Category]])-FIND("/",Table1[[#This Row],[Category and Sub-Category]]))</f>
        <v>documentary</v>
      </c>
      <c r="S276" s="14">
        <f>(((Table1[[#This Row],[launched_at]]/60)/60)/24)+DATE(1970,1,1)</f>
        <v>40969.912372685183</v>
      </c>
      <c r="T276" s="14">
        <f t="shared" si="4"/>
        <v>41004.290972222225</v>
      </c>
    </row>
    <row r="277" spans="1:20" ht="43.5" x14ac:dyDescent="0.35">
      <c r="A277">
        <v>275</v>
      </c>
      <c r="B277" s="1" t="s">
        <v>276</v>
      </c>
      <c r="C277" s="1" t="s">
        <v>4385</v>
      </c>
      <c r="D277" s="6">
        <v>20000</v>
      </c>
      <c r="E277" s="6">
        <v>21679</v>
      </c>
      <c r="F277" t="s">
        <v>8219</v>
      </c>
      <c r="G277" t="s">
        <v>8224</v>
      </c>
      <c r="H277" t="s">
        <v>8246</v>
      </c>
      <c r="I277">
        <v>1352511966</v>
      </c>
      <c r="J277">
        <v>1349916366</v>
      </c>
      <c r="K277" t="b">
        <v>1</v>
      </c>
      <c r="L277">
        <v>332</v>
      </c>
      <c r="M277" t="b">
        <v>1</v>
      </c>
      <c r="N277" t="s">
        <v>8269</v>
      </c>
      <c r="O277" s="16">
        <f>Table1[[#This Row],[pledged]]/Table1[[#This Row],[goal]]*100</f>
        <v>108.395</v>
      </c>
      <c r="P277" s="6">
        <f>IFERROR(Table1[[#This Row],[pledged]]/Table1[[#This Row],[backers_count]],0)</f>
        <v>65.298192771084331</v>
      </c>
      <c r="Q277" t="str">
        <f>LEFT(Table1[[#This Row],[Category and Sub-Category]],FIND("/",Table1[[#This Row],[Category and Sub-Category]])-1)</f>
        <v>film &amp; video</v>
      </c>
      <c r="R277" t="str">
        <f>RIGHT(Table1[[#This Row],[Category and Sub-Category]],LEN(Table1[[#This Row],[Category and Sub-Category]])-FIND("/",Table1[[#This Row],[Category and Sub-Category]]))</f>
        <v>documentary</v>
      </c>
      <c r="S277" s="14">
        <f>(((Table1[[#This Row],[launched_at]]/60)/60)/24)+DATE(1970,1,1)</f>
        <v>41193.032013888893</v>
      </c>
      <c r="T277" s="14">
        <f t="shared" si="4"/>
        <v>41223.073680555557</v>
      </c>
    </row>
    <row r="278" spans="1:20" ht="43.5" x14ac:dyDescent="0.35">
      <c r="A278">
        <v>276</v>
      </c>
      <c r="B278" s="1" t="s">
        <v>277</v>
      </c>
      <c r="C278" s="1" t="s">
        <v>4386</v>
      </c>
      <c r="D278" s="6">
        <v>4000</v>
      </c>
      <c r="E278" s="6">
        <v>5904</v>
      </c>
      <c r="F278" t="s">
        <v>8219</v>
      </c>
      <c r="G278" t="s">
        <v>8224</v>
      </c>
      <c r="H278" t="s">
        <v>8246</v>
      </c>
      <c r="I278">
        <v>1335574674</v>
      </c>
      <c r="J278">
        <v>1330394274</v>
      </c>
      <c r="K278" t="b">
        <v>1</v>
      </c>
      <c r="L278">
        <v>62</v>
      </c>
      <c r="M278" t="b">
        <v>1</v>
      </c>
      <c r="N278" t="s">
        <v>8269</v>
      </c>
      <c r="O278" s="16">
        <f>Table1[[#This Row],[pledged]]/Table1[[#This Row],[goal]]*100</f>
        <v>147.6</v>
      </c>
      <c r="P278" s="6">
        <f>IFERROR(Table1[[#This Row],[pledged]]/Table1[[#This Row],[backers_count]],0)</f>
        <v>95.225806451612897</v>
      </c>
      <c r="Q278" t="str">
        <f>LEFT(Table1[[#This Row],[Category and Sub-Category]],FIND("/",Table1[[#This Row],[Category and Sub-Category]])-1)</f>
        <v>film &amp; video</v>
      </c>
      <c r="R278" t="str">
        <f>RIGHT(Table1[[#This Row],[Category and Sub-Category]],LEN(Table1[[#This Row],[Category and Sub-Category]])-FIND("/",Table1[[#This Row],[Category and Sub-Category]]))</f>
        <v>documentary</v>
      </c>
      <c r="S278" s="14">
        <f>(((Table1[[#This Row],[launched_at]]/60)/60)/24)+DATE(1970,1,1)</f>
        <v>40967.081874999996</v>
      </c>
      <c r="T278" s="14">
        <f t="shared" si="4"/>
        <v>41027.040208333332</v>
      </c>
    </row>
    <row r="279" spans="1:20" ht="58" x14ac:dyDescent="0.35">
      <c r="A279">
        <v>277</v>
      </c>
      <c r="B279" s="1" t="s">
        <v>278</v>
      </c>
      <c r="C279" s="1" t="s">
        <v>4387</v>
      </c>
      <c r="D279" s="6">
        <v>65000</v>
      </c>
      <c r="E279" s="6">
        <v>71748</v>
      </c>
      <c r="F279" t="s">
        <v>8219</v>
      </c>
      <c r="G279" t="s">
        <v>8224</v>
      </c>
      <c r="H279" t="s">
        <v>8246</v>
      </c>
      <c r="I279">
        <v>1432416219</v>
      </c>
      <c r="J279">
        <v>1429824219</v>
      </c>
      <c r="K279" t="b">
        <v>1</v>
      </c>
      <c r="L279">
        <v>951</v>
      </c>
      <c r="M279" t="b">
        <v>1</v>
      </c>
      <c r="N279" t="s">
        <v>8269</v>
      </c>
      <c r="O279" s="16">
        <f>Table1[[#This Row],[pledged]]/Table1[[#This Row],[goal]]*100</f>
        <v>110.38153846153847</v>
      </c>
      <c r="P279" s="6">
        <f>IFERROR(Table1[[#This Row],[pledged]]/Table1[[#This Row],[backers_count]],0)</f>
        <v>75.444794952681391</v>
      </c>
      <c r="Q279" t="str">
        <f>LEFT(Table1[[#This Row],[Category and Sub-Category]],FIND("/",Table1[[#This Row],[Category and Sub-Category]])-1)</f>
        <v>film &amp; video</v>
      </c>
      <c r="R279" t="str">
        <f>RIGHT(Table1[[#This Row],[Category and Sub-Category]],LEN(Table1[[#This Row],[Category and Sub-Category]])-FIND("/",Table1[[#This Row],[Category and Sub-Category]]))</f>
        <v>documentary</v>
      </c>
      <c r="S279" s="14">
        <f>(((Table1[[#This Row],[launched_at]]/60)/60)/24)+DATE(1970,1,1)</f>
        <v>42117.891423611116</v>
      </c>
      <c r="T279" s="14">
        <f t="shared" si="4"/>
        <v>42147.891423611116</v>
      </c>
    </row>
    <row r="280" spans="1:20" ht="29" x14ac:dyDescent="0.35">
      <c r="A280">
        <v>278</v>
      </c>
      <c r="B280" s="1" t="s">
        <v>279</v>
      </c>
      <c r="C280" s="1" t="s">
        <v>4388</v>
      </c>
      <c r="D280" s="6">
        <v>27000</v>
      </c>
      <c r="E280" s="6">
        <v>40594</v>
      </c>
      <c r="F280" t="s">
        <v>8219</v>
      </c>
      <c r="G280" t="s">
        <v>8224</v>
      </c>
      <c r="H280" t="s">
        <v>8246</v>
      </c>
      <c r="I280">
        <v>1350003539</v>
      </c>
      <c r="J280">
        <v>1347411539</v>
      </c>
      <c r="K280" t="b">
        <v>1</v>
      </c>
      <c r="L280">
        <v>415</v>
      </c>
      <c r="M280" t="b">
        <v>1</v>
      </c>
      <c r="N280" t="s">
        <v>8269</v>
      </c>
      <c r="O280" s="16">
        <f>Table1[[#This Row],[pledged]]/Table1[[#This Row],[goal]]*100</f>
        <v>150.34814814814814</v>
      </c>
      <c r="P280" s="6">
        <f>IFERROR(Table1[[#This Row],[pledged]]/Table1[[#This Row],[backers_count]],0)</f>
        <v>97.816867469879512</v>
      </c>
      <c r="Q280" t="str">
        <f>LEFT(Table1[[#This Row],[Category and Sub-Category]],FIND("/",Table1[[#This Row],[Category and Sub-Category]])-1)</f>
        <v>film &amp; video</v>
      </c>
      <c r="R280" t="str">
        <f>RIGHT(Table1[[#This Row],[Category and Sub-Category]],LEN(Table1[[#This Row],[Category and Sub-Category]])-FIND("/",Table1[[#This Row],[Category and Sub-Category]]))</f>
        <v>documentary</v>
      </c>
      <c r="S280" s="14">
        <f>(((Table1[[#This Row],[launched_at]]/60)/60)/24)+DATE(1970,1,1)</f>
        <v>41164.040960648148</v>
      </c>
      <c r="T280" s="14">
        <f t="shared" si="4"/>
        <v>41194.040960648148</v>
      </c>
    </row>
    <row r="281" spans="1:20" ht="43.5" x14ac:dyDescent="0.35">
      <c r="A281">
        <v>279</v>
      </c>
      <c r="B281" s="1" t="s">
        <v>280</v>
      </c>
      <c r="C281" s="1" t="s">
        <v>4389</v>
      </c>
      <c r="D281" s="6">
        <v>17000</v>
      </c>
      <c r="E281" s="6">
        <v>26744.11</v>
      </c>
      <c r="F281" t="s">
        <v>8219</v>
      </c>
      <c r="G281" t="s">
        <v>8224</v>
      </c>
      <c r="H281" t="s">
        <v>8246</v>
      </c>
      <c r="I281">
        <v>1488160860</v>
      </c>
      <c r="J281">
        <v>1485237096</v>
      </c>
      <c r="K281" t="b">
        <v>1</v>
      </c>
      <c r="L281">
        <v>305</v>
      </c>
      <c r="M281" t="b">
        <v>1</v>
      </c>
      <c r="N281" t="s">
        <v>8269</v>
      </c>
      <c r="O281" s="16">
        <f>Table1[[#This Row],[pledged]]/Table1[[#This Row],[goal]]*100</f>
        <v>157.31829411764707</v>
      </c>
      <c r="P281" s="6">
        <f>IFERROR(Table1[[#This Row],[pledged]]/Table1[[#This Row],[backers_count]],0)</f>
        <v>87.685606557377056</v>
      </c>
      <c r="Q281" t="str">
        <f>LEFT(Table1[[#This Row],[Category and Sub-Category]],FIND("/",Table1[[#This Row],[Category and Sub-Category]])-1)</f>
        <v>film &amp; video</v>
      </c>
      <c r="R281" t="str">
        <f>RIGHT(Table1[[#This Row],[Category and Sub-Category]],LEN(Table1[[#This Row],[Category and Sub-Category]])-FIND("/",Table1[[#This Row],[Category and Sub-Category]]))</f>
        <v>documentary</v>
      </c>
      <c r="S281" s="14">
        <f>(((Table1[[#This Row],[launched_at]]/60)/60)/24)+DATE(1970,1,1)</f>
        <v>42759.244166666671</v>
      </c>
      <c r="T281" s="14">
        <f t="shared" si="4"/>
        <v>42793.084027777775</v>
      </c>
    </row>
    <row r="282" spans="1:20" ht="43.5" x14ac:dyDescent="0.35">
      <c r="A282">
        <v>280</v>
      </c>
      <c r="B282" s="1" t="s">
        <v>281</v>
      </c>
      <c r="C282" s="1" t="s">
        <v>4390</v>
      </c>
      <c r="D282" s="6">
        <v>75000</v>
      </c>
      <c r="E282" s="6">
        <v>117108</v>
      </c>
      <c r="F282" t="s">
        <v>8219</v>
      </c>
      <c r="G282" t="s">
        <v>8224</v>
      </c>
      <c r="H282" t="s">
        <v>8246</v>
      </c>
      <c r="I282">
        <v>1401459035</v>
      </c>
      <c r="J282">
        <v>1397571035</v>
      </c>
      <c r="K282" t="b">
        <v>1</v>
      </c>
      <c r="L282">
        <v>2139</v>
      </c>
      <c r="M282" t="b">
        <v>1</v>
      </c>
      <c r="N282" t="s">
        <v>8269</v>
      </c>
      <c r="O282" s="16">
        <f>Table1[[#This Row],[pledged]]/Table1[[#This Row],[goal]]*100</f>
        <v>156.14400000000001</v>
      </c>
      <c r="P282" s="6">
        <f>IFERROR(Table1[[#This Row],[pledged]]/Table1[[#This Row],[backers_count]],0)</f>
        <v>54.748948106591868</v>
      </c>
      <c r="Q282" t="str">
        <f>LEFT(Table1[[#This Row],[Category and Sub-Category]],FIND("/",Table1[[#This Row],[Category and Sub-Category]])-1)</f>
        <v>film &amp; video</v>
      </c>
      <c r="R282" t="str">
        <f>RIGHT(Table1[[#This Row],[Category and Sub-Category]],LEN(Table1[[#This Row],[Category and Sub-Category]])-FIND("/",Table1[[#This Row],[Category and Sub-Category]]))</f>
        <v>documentary</v>
      </c>
      <c r="S282" s="14">
        <f>(((Table1[[#This Row],[launched_at]]/60)/60)/24)+DATE(1970,1,1)</f>
        <v>41744.590682870366</v>
      </c>
      <c r="T282" s="14">
        <f t="shared" si="4"/>
        <v>41789.590682870366</v>
      </c>
    </row>
    <row r="283" spans="1:20" ht="43.5" x14ac:dyDescent="0.35">
      <c r="A283">
        <v>281</v>
      </c>
      <c r="B283" s="1" t="s">
        <v>282</v>
      </c>
      <c r="C283" s="1" t="s">
        <v>4391</v>
      </c>
      <c r="D283" s="6">
        <v>5500</v>
      </c>
      <c r="E283" s="6">
        <v>6632.32</v>
      </c>
      <c r="F283" t="s">
        <v>8219</v>
      </c>
      <c r="G283" t="s">
        <v>8224</v>
      </c>
      <c r="H283" t="s">
        <v>8246</v>
      </c>
      <c r="I283">
        <v>1249932360</v>
      </c>
      <c r="J283">
        <v>1242532513</v>
      </c>
      <c r="K283" t="b">
        <v>1</v>
      </c>
      <c r="L283">
        <v>79</v>
      </c>
      <c r="M283" t="b">
        <v>1</v>
      </c>
      <c r="N283" t="s">
        <v>8269</v>
      </c>
      <c r="O283" s="16">
        <f>Table1[[#This Row],[pledged]]/Table1[[#This Row],[goal]]*100</f>
        <v>120.58763636363636</v>
      </c>
      <c r="P283" s="6">
        <f>IFERROR(Table1[[#This Row],[pledged]]/Table1[[#This Row],[backers_count]],0)</f>
        <v>83.953417721518989</v>
      </c>
      <c r="Q283" t="str">
        <f>LEFT(Table1[[#This Row],[Category and Sub-Category]],FIND("/",Table1[[#This Row],[Category and Sub-Category]])-1)</f>
        <v>film &amp; video</v>
      </c>
      <c r="R283" t="str">
        <f>RIGHT(Table1[[#This Row],[Category and Sub-Category]],LEN(Table1[[#This Row],[Category and Sub-Category]])-FIND("/",Table1[[#This Row],[Category and Sub-Category]]))</f>
        <v>documentary</v>
      </c>
      <c r="S283" s="14">
        <f>(((Table1[[#This Row],[launched_at]]/60)/60)/24)+DATE(1970,1,1)</f>
        <v>39950.163344907407</v>
      </c>
      <c r="T283" s="14">
        <f t="shared" si="4"/>
        <v>40035.80972222222</v>
      </c>
    </row>
    <row r="284" spans="1:20" ht="43.5" x14ac:dyDescent="0.35">
      <c r="A284">
        <v>282</v>
      </c>
      <c r="B284" s="1" t="s">
        <v>283</v>
      </c>
      <c r="C284" s="1" t="s">
        <v>4392</v>
      </c>
      <c r="D284" s="6">
        <v>45000</v>
      </c>
      <c r="E284" s="6">
        <v>45535</v>
      </c>
      <c r="F284" t="s">
        <v>8219</v>
      </c>
      <c r="G284" t="s">
        <v>8224</v>
      </c>
      <c r="H284" t="s">
        <v>8246</v>
      </c>
      <c r="I284">
        <v>1266876000</v>
      </c>
      <c r="J284">
        <v>1263679492</v>
      </c>
      <c r="K284" t="b">
        <v>1</v>
      </c>
      <c r="L284">
        <v>179</v>
      </c>
      <c r="M284" t="b">
        <v>1</v>
      </c>
      <c r="N284" t="s">
        <v>8269</v>
      </c>
      <c r="O284" s="16">
        <f>Table1[[#This Row],[pledged]]/Table1[[#This Row],[goal]]*100</f>
        <v>101.18888888888888</v>
      </c>
      <c r="P284" s="6">
        <f>IFERROR(Table1[[#This Row],[pledged]]/Table1[[#This Row],[backers_count]],0)</f>
        <v>254.38547486033519</v>
      </c>
      <c r="Q284" t="str">
        <f>LEFT(Table1[[#This Row],[Category and Sub-Category]],FIND("/",Table1[[#This Row],[Category and Sub-Category]])-1)</f>
        <v>film &amp; video</v>
      </c>
      <c r="R284" t="str">
        <f>RIGHT(Table1[[#This Row],[Category and Sub-Category]],LEN(Table1[[#This Row],[Category and Sub-Category]])-FIND("/",Table1[[#This Row],[Category and Sub-Category]]))</f>
        <v>documentary</v>
      </c>
      <c r="S284" s="14">
        <f>(((Table1[[#This Row],[launched_at]]/60)/60)/24)+DATE(1970,1,1)</f>
        <v>40194.920046296298</v>
      </c>
      <c r="T284" s="14">
        <f t="shared" si="4"/>
        <v>40231.916666666664</v>
      </c>
    </row>
    <row r="285" spans="1:20" ht="29" x14ac:dyDescent="0.35">
      <c r="A285">
        <v>283</v>
      </c>
      <c r="B285" s="1" t="s">
        <v>284</v>
      </c>
      <c r="C285" s="1" t="s">
        <v>4393</v>
      </c>
      <c r="D285" s="6">
        <v>18000</v>
      </c>
      <c r="E285" s="6">
        <v>20569.05</v>
      </c>
      <c r="F285" t="s">
        <v>8219</v>
      </c>
      <c r="G285" t="s">
        <v>8224</v>
      </c>
      <c r="H285" t="s">
        <v>8246</v>
      </c>
      <c r="I285">
        <v>1306904340</v>
      </c>
      <c r="J285">
        <v>1305219744</v>
      </c>
      <c r="K285" t="b">
        <v>1</v>
      </c>
      <c r="L285">
        <v>202</v>
      </c>
      <c r="M285" t="b">
        <v>1</v>
      </c>
      <c r="N285" t="s">
        <v>8269</v>
      </c>
      <c r="O285" s="16">
        <f>Table1[[#This Row],[pledged]]/Table1[[#This Row],[goal]]*100</f>
        <v>114.27249999999999</v>
      </c>
      <c r="P285" s="6">
        <f>IFERROR(Table1[[#This Row],[pledged]]/Table1[[#This Row],[backers_count]],0)</f>
        <v>101.8269801980198</v>
      </c>
      <c r="Q285" t="str">
        <f>LEFT(Table1[[#This Row],[Category and Sub-Category]],FIND("/",Table1[[#This Row],[Category and Sub-Category]])-1)</f>
        <v>film &amp; video</v>
      </c>
      <c r="R285" t="str">
        <f>RIGHT(Table1[[#This Row],[Category and Sub-Category]],LEN(Table1[[#This Row],[Category and Sub-Category]])-FIND("/",Table1[[#This Row],[Category and Sub-Category]]))</f>
        <v>documentary</v>
      </c>
      <c r="S285" s="14">
        <f>(((Table1[[#This Row],[launched_at]]/60)/60)/24)+DATE(1970,1,1)</f>
        <v>40675.71</v>
      </c>
      <c r="T285" s="14">
        <f t="shared" si="4"/>
        <v>40695.207638888889</v>
      </c>
    </row>
    <row r="286" spans="1:20" ht="43.5" x14ac:dyDescent="0.35">
      <c r="A286">
        <v>284</v>
      </c>
      <c r="B286" s="1" t="s">
        <v>285</v>
      </c>
      <c r="C286" s="1" t="s">
        <v>4394</v>
      </c>
      <c r="D286" s="6">
        <v>40000</v>
      </c>
      <c r="E286" s="6">
        <v>41850.46</v>
      </c>
      <c r="F286" t="s">
        <v>8219</v>
      </c>
      <c r="G286" t="s">
        <v>8224</v>
      </c>
      <c r="H286" t="s">
        <v>8246</v>
      </c>
      <c r="I286">
        <v>1327167780</v>
      </c>
      <c r="J286">
        <v>1325007780</v>
      </c>
      <c r="K286" t="b">
        <v>1</v>
      </c>
      <c r="L286">
        <v>760</v>
      </c>
      <c r="M286" t="b">
        <v>1</v>
      </c>
      <c r="N286" t="s">
        <v>8269</v>
      </c>
      <c r="O286" s="16">
        <f>Table1[[#This Row],[pledged]]/Table1[[#This Row],[goal]]*100</f>
        <v>104.62615</v>
      </c>
      <c r="P286" s="6">
        <f>IFERROR(Table1[[#This Row],[pledged]]/Table1[[#This Row],[backers_count]],0)</f>
        <v>55.066394736842106</v>
      </c>
      <c r="Q286" t="str">
        <f>LEFT(Table1[[#This Row],[Category and Sub-Category]],FIND("/",Table1[[#This Row],[Category and Sub-Category]])-1)</f>
        <v>film &amp; video</v>
      </c>
      <c r="R286" t="str">
        <f>RIGHT(Table1[[#This Row],[Category and Sub-Category]],LEN(Table1[[#This Row],[Category and Sub-Category]])-FIND("/",Table1[[#This Row],[Category and Sub-Category]]))</f>
        <v>documentary</v>
      </c>
      <c r="S286" s="14">
        <f>(((Table1[[#This Row],[launched_at]]/60)/60)/24)+DATE(1970,1,1)</f>
        <v>40904.738194444442</v>
      </c>
      <c r="T286" s="14">
        <f t="shared" si="4"/>
        <v>40929.738194444442</v>
      </c>
    </row>
    <row r="287" spans="1:20" ht="43.5" x14ac:dyDescent="0.35">
      <c r="A287">
        <v>285</v>
      </c>
      <c r="B287" s="1" t="s">
        <v>286</v>
      </c>
      <c r="C287" s="1" t="s">
        <v>4395</v>
      </c>
      <c r="D287" s="6">
        <v>14000</v>
      </c>
      <c r="E287" s="6">
        <v>32035.51</v>
      </c>
      <c r="F287" t="s">
        <v>8219</v>
      </c>
      <c r="G287" t="s">
        <v>8224</v>
      </c>
      <c r="H287" t="s">
        <v>8246</v>
      </c>
      <c r="I287">
        <v>1379614128</v>
      </c>
      <c r="J287">
        <v>1377022128</v>
      </c>
      <c r="K287" t="b">
        <v>1</v>
      </c>
      <c r="L287">
        <v>563</v>
      </c>
      <c r="M287" t="b">
        <v>1</v>
      </c>
      <c r="N287" t="s">
        <v>8269</v>
      </c>
      <c r="O287" s="16">
        <f>Table1[[#This Row],[pledged]]/Table1[[#This Row],[goal]]*100</f>
        <v>228.82507142857142</v>
      </c>
      <c r="P287" s="6">
        <f>IFERROR(Table1[[#This Row],[pledged]]/Table1[[#This Row],[backers_count]],0)</f>
        <v>56.901438721136763</v>
      </c>
      <c r="Q287" t="str">
        <f>LEFT(Table1[[#This Row],[Category and Sub-Category]],FIND("/",Table1[[#This Row],[Category and Sub-Category]])-1)</f>
        <v>film &amp; video</v>
      </c>
      <c r="R287" t="str">
        <f>RIGHT(Table1[[#This Row],[Category and Sub-Category]],LEN(Table1[[#This Row],[Category and Sub-Category]])-FIND("/",Table1[[#This Row],[Category and Sub-Category]]))</f>
        <v>documentary</v>
      </c>
      <c r="S287" s="14">
        <f>(((Table1[[#This Row],[launched_at]]/60)/60)/24)+DATE(1970,1,1)</f>
        <v>41506.756111111114</v>
      </c>
      <c r="T287" s="14">
        <f t="shared" si="4"/>
        <v>41536.756111111114</v>
      </c>
    </row>
    <row r="288" spans="1:20" ht="43.5" x14ac:dyDescent="0.35">
      <c r="A288">
        <v>286</v>
      </c>
      <c r="B288" s="1" t="s">
        <v>287</v>
      </c>
      <c r="C288" s="1" t="s">
        <v>4396</v>
      </c>
      <c r="D288" s="6">
        <v>15000</v>
      </c>
      <c r="E288" s="6">
        <v>16373</v>
      </c>
      <c r="F288" t="s">
        <v>8219</v>
      </c>
      <c r="G288" t="s">
        <v>8224</v>
      </c>
      <c r="H288" t="s">
        <v>8246</v>
      </c>
      <c r="I288">
        <v>1364236524</v>
      </c>
      <c r="J288">
        <v>1360352124</v>
      </c>
      <c r="K288" t="b">
        <v>1</v>
      </c>
      <c r="L288">
        <v>135</v>
      </c>
      <c r="M288" t="b">
        <v>1</v>
      </c>
      <c r="N288" t="s">
        <v>8269</v>
      </c>
      <c r="O288" s="16">
        <f>Table1[[#This Row],[pledged]]/Table1[[#This Row],[goal]]*100</f>
        <v>109.15333333333332</v>
      </c>
      <c r="P288" s="6">
        <f>IFERROR(Table1[[#This Row],[pledged]]/Table1[[#This Row],[backers_count]],0)</f>
        <v>121.28148148148148</v>
      </c>
      <c r="Q288" t="str">
        <f>LEFT(Table1[[#This Row],[Category and Sub-Category]],FIND("/",Table1[[#This Row],[Category and Sub-Category]])-1)</f>
        <v>film &amp; video</v>
      </c>
      <c r="R288" t="str">
        <f>RIGHT(Table1[[#This Row],[Category and Sub-Category]],LEN(Table1[[#This Row],[Category and Sub-Category]])-FIND("/",Table1[[#This Row],[Category and Sub-Category]]))</f>
        <v>documentary</v>
      </c>
      <c r="S288" s="14">
        <f>(((Table1[[#This Row],[launched_at]]/60)/60)/24)+DATE(1970,1,1)</f>
        <v>41313.816249999996</v>
      </c>
      <c r="T288" s="14">
        <f t="shared" si="4"/>
        <v>41358.774583333332</v>
      </c>
    </row>
    <row r="289" spans="1:20" ht="29" x14ac:dyDescent="0.35">
      <c r="A289">
        <v>287</v>
      </c>
      <c r="B289" s="1" t="s">
        <v>288</v>
      </c>
      <c r="C289" s="1" t="s">
        <v>4397</v>
      </c>
      <c r="D289" s="6">
        <v>15000</v>
      </c>
      <c r="E289" s="6">
        <v>26445</v>
      </c>
      <c r="F289" t="s">
        <v>8219</v>
      </c>
      <c r="G289" t="s">
        <v>8224</v>
      </c>
      <c r="H289" t="s">
        <v>8246</v>
      </c>
      <c r="I289">
        <v>1351828800</v>
      </c>
      <c r="J289">
        <v>1349160018</v>
      </c>
      <c r="K289" t="b">
        <v>1</v>
      </c>
      <c r="L289">
        <v>290</v>
      </c>
      <c r="M289" t="b">
        <v>1</v>
      </c>
      <c r="N289" t="s">
        <v>8269</v>
      </c>
      <c r="O289" s="16">
        <f>Table1[[#This Row],[pledged]]/Table1[[#This Row],[goal]]*100</f>
        <v>176.29999999999998</v>
      </c>
      <c r="P289" s="6">
        <f>IFERROR(Table1[[#This Row],[pledged]]/Table1[[#This Row],[backers_count]],0)</f>
        <v>91.189655172413794</v>
      </c>
      <c r="Q289" t="str">
        <f>LEFT(Table1[[#This Row],[Category and Sub-Category]],FIND("/",Table1[[#This Row],[Category and Sub-Category]])-1)</f>
        <v>film &amp; video</v>
      </c>
      <c r="R289" t="str">
        <f>RIGHT(Table1[[#This Row],[Category and Sub-Category]],LEN(Table1[[#This Row],[Category and Sub-Category]])-FIND("/",Table1[[#This Row],[Category and Sub-Category]]))</f>
        <v>documentary</v>
      </c>
      <c r="S289" s="14">
        <f>(((Table1[[#This Row],[launched_at]]/60)/60)/24)+DATE(1970,1,1)</f>
        <v>41184.277986111112</v>
      </c>
      <c r="T289" s="14">
        <f t="shared" si="4"/>
        <v>41215.166666666664</v>
      </c>
    </row>
    <row r="290" spans="1:20" ht="58" x14ac:dyDescent="0.35">
      <c r="A290">
        <v>288</v>
      </c>
      <c r="B290" s="1" t="s">
        <v>289</v>
      </c>
      <c r="C290" s="1" t="s">
        <v>4398</v>
      </c>
      <c r="D290" s="6">
        <v>50000</v>
      </c>
      <c r="E290" s="6">
        <v>51605.31</v>
      </c>
      <c r="F290" t="s">
        <v>8219</v>
      </c>
      <c r="G290" t="s">
        <v>8224</v>
      </c>
      <c r="H290" t="s">
        <v>8246</v>
      </c>
      <c r="I290">
        <v>1340683393</v>
      </c>
      <c r="J290">
        <v>1337659393</v>
      </c>
      <c r="K290" t="b">
        <v>1</v>
      </c>
      <c r="L290">
        <v>447</v>
      </c>
      <c r="M290" t="b">
        <v>1</v>
      </c>
      <c r="N290" t="s">
        <v>8269</v>
      </c>
      <c r="O290" s="16">
        <f>Table1[[#This Row],[pledged]]/Table1[[#This Row],[goal]]*100</f>
        <v>103.21061999999999</v>
      </c>
      <c r="P290" s="6">
        <f>IFERROR(Table1[[#This Row],[pledged]]/Table1[[#This Row],[backers_count]],0)</f>
        <v>115.44812080536913</v>
      </c>
      <c r="Q290" t="str">
        <f>LEFT(Table1[[#This Row],[Category and Sub-Category]],FIND("/",Table1[[#This Row],[Category and Sub-Category]])-1)</f>
        <v>film &amp; video</v>
      </c>
      <c r="R290" t="str">
        <f>RIGHT(Table1[[#This Row],[Category and Sub-Category]],LEN(Table1[[#This Row],[Category and Sub-Category]])-FIND("/",Table1[[#This Row],[Category and Sub-Category]]))</f>
        <v>documentary</v>
      </c>
      <c r="S290" s="14">
        <f>(((Table1[[#This Row],[launched_at]]/60)/60)/24)+DATE(1970,1,1)</f>
        <v>41051.168900462959</v>
      </c>
      <c r="T290" s="14">
        <f t="shared" si="4"/>
        <v>41086.168900462959</v>
      </c>
    </row>
    <row r="291" spans="1:20" ht="43.5" x14ac:dyDescent="0.35">
      <c r="A291">
        <v>289</v>
      </c>
      <c r="B291" s="1" t="s">
        <v>290</v>
      </c>
      <c r="C291" s="1" t="s">
        <v>4399</v>
      </c>
      <c r="D291" s="6">
        <v>15000</v>
      </c>
      <c r="E291" s="6">
        <v>15723</v>
      </c>
      <c r="F291" t="s">
        <v>8219</v>
      </c>
      <c r="G291" t="s">
        <v>8225</v>
      </c>
      <c r="H291" t="s">
        <v>8247</v>
      </c>
      <c r="I291">
        <v>1383389834</v>
      </c>
      <c r="J291">
        <v>1380797834</v>
      </c>
      <c r="K291" t="b">
        <v>1</v>
      </c>
      <c r="L291">
        <v>232</v>
      </c>
      <c r="M291" t="b">
        <v>1</v>
      </c>
      <c r="N291" t="s">
        <v>8269</v>
      </c>
      <c r="O291" s="16">
        <f>Table1[[#This Row],[pledged]]/Table1[[#This Row],[goal]]*100</f>
        <v>104.82000000000001</v>
      </c>
      <c r="P291" s="6">
        <f>IFERROR(Table1[[#This Row],[pledged]]/Table1[[#This Row],[backers_count]],0)</f>
        <v>67.771551724137936</v>
      </c>
      <c r="Q291" t="str">
        <f>LEFT(Table1[[#This Row],[Category and Sub-Category]],FIND("/",Table1[[#This Row],[Category and Sub-Category]])-1)</f>
        <v>film &amp; video</v>
      </c>
      <c r="R291" t="str">
        <f>RIGHT(Table1[[#This Row],[Category and Sub-Category]],LEN(Table1[[#This Row],[Category and Sub-Category]])-FIND("/",Table1[[#This Row],[Category and Sub-Category]]))</f>
        <v>documentary</v>
      </c>
      <c r="S291" s="14">
        <f>(((Table1[[#This Row],[launched_at]]/60)/60)/24)+DATE(1970,1,1)</f>
        <v>41550.456412037034</v>
      </c>
      <c r="T291" s="14">
        <f t="shared" si="4"/>
        <v>41580.456412037034</v>
      </c>
    </row>
    <row r="292" spans="1:20" ht="29" x14ac:dyDescent="0.35">
      <c r="A292">
        <v>290</v>
      </c>
      <c r="B292" s="1" t="s">
        <v>291</v>
      </c>
      <c r="C292" s="1" t="s">
        <v>4400</v>
      </c>
      <c r="D292" s="6">
        <v>4500</v>
      </c>
      <c r="E292" s="6">
        <v>4800.8</v>
      </c>
      <c r="F292" t="s">
        <v>8219</v>
      </c>
      <c r="G292" t="s">
        <v>8224</v>
      </c>
      <c r="H292" t="s">
        <v>8246</v>
      </c>
      <c r="I292">
        <v>1296633540</v>
      </c>
      <c r="J292">
        <v>1292316697</v>
      </c>
      <c r="K292" t="b">
        <v>1</v>
      </c>
      <c r="L292">
        <v>168</v>
      </c>
      <c r="M292" t="b">
        <v>1</v>
      </c>
      <c r="N292" t="s">
        <v>8269</v>
      </c>
      <c r="O292" s="16">
        <f>Table1[[#This Row],[pledged]]/Table1[[#This Row],[goal]]*100</f>
        <v>106.68444444444445</v>
      </c>
      <c r="P292" s="6">
        <f>IFERROR(Table1[[#This Row],[pledged]]/Table1[[#This Row],[backers_count]],0)</f>
        <v>28.576190476190476</v>
      </c>
      <c r="Q292" t="str">
        <f>LEFT(Table1[[#This Row],[Category and Sub-Category]],FIND("/",Table1[[#This Row],[Category and Sub-Category]])-1)</f>
        <v>film &amp; video</v>
      </c>
      <c r="R292" t="str">
        <f>RIGHT(Table1[[#This Row],[Category and Sub-Category]],LEN(Table1[[#This Row],[Category and Sub-Category]])-FIND("/",Table1[[#This Row],[Category and Sub-Category]]))</f>
        <v>documentary</v>
      </c>
      <c r="S292" s="14">
        <f>(((Table1[[#This Row],[launched_at]]/60)/60)/24)+DATE(1970,1,1)</f>
        <v>40526.36917824074</v>
      </c>
      <c r="T292" s="14">
        <f t="shared" si="4"/>
        <v>40576.332638888889</v>
      </c>
    </row>
    <row r="293" spans="1:20" ht="43.5" x14ac:dyDescent="0.35">
      <c r="A293">
        <v>291</v>
      </c>
      <c r="B293" s="1" t="s">
        <v>292</v>
      </c>
      <c r="C293" s="1" t="s">
        <v>4401</v>
      </c>
      <c r="D293" s="6">
        <v>5000</v>
      </c>
      <c r="E293" s="6">
        <v>6001</v>
      </c>
      <c r="F293" t="s">
        <v>8219</v>
      </c>
      <c r="G293" t="s">
        <v>8224</v>
      </c>
      <c r="H293" t="s">
        <v>8246</v>
      </c>
      <c r="I293">
        <v>1367366460</v>
      </c>
      <c r="J293">
        <v>1365791246</v>
      </c>
      <c r="K293" t="b">
        <v>1</v>
      </c>
      <c r="L293">
        <v>128</v>
      </c>
      <c r="M293" t="b">
        <v>1</v>
      </c>
      <c r="N293" t="s">
        <v>8269</v>
      </c>
      <c r="O293" s="16">
        <f>Table1[[#This Row],[pledged]]/Table1[[#This Row],[goal]]*100</f>
        <v>120.02</v>
      </c>
      <c r="P293" s="6">
        <f>IFERROR(Table1[[#This Row],[pledged]]/Table1[[#This Row],[backers_count]],0)</f>
        <v>46.8828125</v>
      </c>
      <c r="Q293" t="str">
        <f>LEFT(Table1[[#This Row],[Category and Sub-Category]],FIND("/",Table1[[#This Row],[Category and Sub-Category]])-1)</f>
        <v>film &amp; video</v>
      </c>
      <c r="R293" t="str">
        <f>RIGHT(Table1[[#This Row],[Category and Sub-Category]],LEN(Table1[[#This Row],[Category and Sub-Category]])-FIND("/",Table1[[#This Row],[Category and Sub-Category]]))</f>
        <v>documentary</v>
      </c>
      <c r="S293" s="14">
        <f>(((Table1[[#This Row],[launched_at]]/60)/60)/24)+DATE(1970,1,1)</f>
        <v>41376.769050925926</v>
      </c>
      <c r="T293" s="14">
        <f t="shared" si="4"/>
        <v>41395.000694444447</v>
      </c>
    </row>
    <row r="294" spans="1:20" ht="58" x14ac:dyDescent="0.35">
      <c r="A294">
        <v>292</v>
      </c>
      <c r="B294" s="1" t="s">
        <v>293</v>
      </c>
      <c r="C294" s="1" t="s">
        <v>4402</v>
      </c>
      <c r="D294" s="6">
        <v>75000</v>
      </c>
      <c r="E294" s="6">
        <v>76130.2</v>
      </c>
      <c r="F294" t="s">
        <v>8219</v>
      </c>
      <c r="G294" t="s">
        <v>8224</v>
      </c>
      <c r="H294" t="s">
        <v>8246</v>
      </c>
      <c r="I294">
        <v>1319860740</v>
      </c>
      <c r="J294">
        <v>1317064599</v>
      </c>
      <c r="K294" t="b">
        <v>1</v>
      </c>
      <c r="L294">
        <v>493</v>
      </c>
      <c r="M294" t="b">
        <v>1</v>
      </c>
      <c r="N294" t="s">
        <v>8269</v>
      </c>
      <c r="O294" s="16">
        <f>Table1[[#This Row],[pledged]]/Table1[[#This Row],[goal]]*100</f>
        <v>101.50693333333334</v>
      </c>
      <c r="P294" s="6">
        <f>IFERROR(Table1[[#This Row],[pledged]]/Table1[[#This Row],[backers_count]],0)</f>
        <v>154.42231237322514</v>
      </c>
      <c r="Q294" t="str">
        <f>LEFT(Table1[[#This Row],[Category and Sub-Category]],FIND("/",Table1[[#This Row],[Category and Sub-Category]])-1)</f>
        <v>film &amp; video</v>
      </c>
      <c r="R294" t="str">
        <f>RIGHT(Table1[[#This Row],[Category and Sub-Category]],LEN(Table1[[#This Row],[Category and Sub-Category]])-FIND("/",Table1[[#This Row],[Category and Sub-Category]]))</f>
        <v>documentary</v>
      </c>
      <c r="S294" s="14">
        <f>(((Table1[[#This Row],[launched_at]]/60)/60)/24)+DATE(1970,1,1)</f>
        <v>40812.803229166668</v>
      </c>
      <c r="T294" s="14">
        <f t="shared" si="4"/>
        <v>40845.165972222225</v>
      </c>
    </row>
    <row r="295" spans="1:20" ht="43.5" x14ac:dyDescent="0.35">
      <c r="A295">
        <v>293</v>
      </c>
      <c r="B295" s="1" t="s">
        <v>294</v>
      </c>
      <c r="C295" s="1" t="s">
        <v>4403</v>
      </c>
      <c r="D295" s="6">
        <v>26000</v>
      </c>
      <c r="E295" s="6">
        <v>26360</v>
      </c>
      <c r="F295" t="s">
        <v>8219</v>
      </c>
      <c r="G295" t="s">
        <v>8224</v>
      </c>
      <c r="H295" t="s">
        <v>8246</v>
      </c>
      <c r="I295">
        <v>1398009714</v>
      </c>
      <c r="J295">
        <v>1395417714</v>
      </c>
      <c r="K295" t="b">
        <v>1</v>
      </c>
      <c r="L295">
        <v>131</v>
      </c>
      <c r="M295" t="b">
        <v>1</v>
      </c>
      <c r="N295" t="s">
        <v>8269</v>
      </c>
      <c r="O295" s="16">
        <f>Table1[[#This Row],[pledged]]/Table1[[#This Row],[goal]]*100</f>
        <v>101.38461538461539</v>
      </c>
      <c r="P295" s="6">
        <f>IFERROR(Table1[[#This Row],[pledged]]/Table1[[#This Row],[backers_count]],0)</f>
        <v>201.22137404580153</v>
      </c>
      <c r="Q295" t="str">
        <f>LEFT(Table1[[#This Row],[Category and Sub-Category]],FIND("/",Table1[[#This Row],[Category and Sub-Category]])-1)</f>
        <v>film &amp; video</v>
      </c>
      <c r="R295" t="str">
        <f>RIGHT(Table1[[#This Row],[Category and Sub-Category]],LEN(Table1[[#This Row],[Category and Sub-Category]])-FIND("/",Table1[[#This Row],[Category and Sub-Category]]))</f>
        <v>documentary</v>
      </c>
      <c r="S295" s="14">
        <f>(((Table1[[#This Row],[launched_at]]/60)/60)/24)+DATE(1970,1,1)</f>
        <v>41719.667986111112</v>
      </c>
      <c r="T295" s="14">
        <f t="shared" si="4"/>
        <v>41749.667986111112</v>
      </c>
    </row>
    <row r="296" spans="1:20" ht="72.5" x14ac:dyDescent="0.35">
      <c r="A296">
        <v>294</v>
      </c>
      <c r="B296" s="1" t="s">
        <v>295</v>
      </c>
      <c r="C296" s="1" t="s">
        <v>4404</v>
      </c>
      <c r="D296" s="6">
        <v>5000</v>
      </c>
      <c r="E296" s="6">
        <v>5000</v>
      </c>
      <c r="F296" t="s">
        <v>8219</v>
      </c>
      <c r="G296" t="s">
        <v>8224</v>
      </c>
      <c r="H296" t="s">
        <v>8246</v>
      </c>
      <c r="I296">
        <v>1279555200</v>
      </c>
      <c r="J296">
        <v>1276480894</v>
      </c>
      <c r="K296" t="b">
        <v>1</v>
      </c>
      <c r="L296">
        <v>50</v>
      </c>
      <c r="M296" t="b">
        <v>1</v>
      </c>
      <c r="N296" t="s">
        <v>8269</v>
      </c>
      <c r="O296" s="16">
        <f>Table1[[#This Row],[pledged]]/Table1[[#This Row],[goal]]*100</f>
        <v>100</v>
      </c>
      <c r="P296" s="6">
        <f>IFERROR(Table1[[#This Row],[pledged]]/Table1[[#This Row],[backers_count]],0)</f>
        <v>100</v>
      </c>
      <c r="Q296" t="str">
        <f>LEFT(Table1[[#This Row],[Category and Sub-Category]],FIND("/",Table1[[#This Row],[Category and Sub-Category]])-1)</f>
        <v>film &amp; video</v>
      </c>
      <c r="R296" t="str">
        <f>RIGHT(Table1[[#This Row],[Category and Sub-Category]],LEN(Table1[[#This Row],[Category and Sub-Category]])-FIND("/",Table1[[#This Row],[Category and Sub-Category]]))</f>
        <v>documentary</v>
      </c>
      <c r="S296" s="14">
        <f>(((Table1[[#This Row],[launched_at]]/60)/60)/24)+DATE(1970,1,1)</f>
        <v>40343.084421296298</v>
      </c>
      <c r="T296" s="14">
        <f t="shared" si="4"/>
        <v>40378.666666666664</v>
      </c>
    </row>
    <row r="297" spans="1:20" ht="43.5" x14ac:dyDescent="0.35">
      <c r="A297">
        <v>295</v>
      </c>
      <c r="B297" s="1" t="s">
        <v>296</v>
      </c>
      <c r="C297" s="1" t="s">
        <v>4405</v>
      </c>
      <c r="D297" s="6">
        <v>50000</v>
      </c>
      <c r="E297" s="6">
        <v>66554.559999999998</v>
      </c>
      <c r="F297" t="s">
        <v>8219</v>
      </c>
      <c r="G297" t="s">
        <v>8224</v>
      </c>
      <c r="H297" t="s">
        <v>8246</v>
      </c>
      <c r="I297">
        <v>1383264000</v>
      </c>
      <c r="J297">
        <v>1378080409</v>
      </c>
      <c r="K297" t="b">
        <v>1</v>
      </c>
      <c r="L297">
        <v>665</v>
      </c>
      <c r="M297" t="b">
        <v>1</v>
      </c>
      <c r="N297" t="s">
        <v>8269</v>
      </c>
      <c r="O297" s="16">
        <f>Table1[[#This Row],[pledged]]/Table1[[#This Row],[goal]]*100</f>
        <v>133.10911999999999</v>
      </c>
      <c r="P297" s="6">
        <f>IFERROR(Table1[[#This Row],[pledged]]/Table1[[#This Row],[backers_count]],0)</f>
        <v>100.08204511278196</v>
      </c>
      <c r="Q297" t="str">
        <f>LEFT(Table1[[#This Row],[Category and Sub-Category]],FIND("/",Table1[[#This Row],[Category and Sub-Category]])-1)</f>
        <v>film &amp; video</v>
      </c>
      <c r="R297" t="str">
        <f>RIGHT(Table1[[#This Row],[Category and Sub-Category]],LEN(Table1[[#This Row],[Category and Sub-Category]])-FIND("/",Table1[[#This Row],[Category and Sub-Category]]))</f>
        <v>documentary</v>
      </c>
      <c r="S297" s="14">
        <f>(((Table1[[#This Row],[launched_at]]/60)/60)/24)+DATE(1970,1,1)</f>
        <v>41519.004733796297</v>
      </c>
      <c r="T297" s="14">
        <f t="shared" si="4"/>
        <v>41579</v>
      </c>
    </row>
    <row r="298" spans="1:20" ht="43.5" x14ac:dyDescent="0.35">
      <c r="A298">
        <v>296</v>
      </c>
      <c r="B298" s="1" t="s">
        <v>297</v>
      </c>
      <c r="C298" s="1" t="s">
        <v>4406</v>
      </c>
      <c r="D298" s="6">
        <v>25000</v>
      </c>
      <c r="E298" s="6">
        <v>29681.55</v>
      </c>
      <c r="F298" t="s">
        <v>8219</v>
      </c>
      <c r="G298" t="s">
        <v>8224</v>
      </c>
      <c r="H298" t="s">
        <v>8246</v>
      </c>
      <c r="I298">
        <v>1347017083</v>
      </c>
      <c r="J298">
        <v>1344857083</v>
      </c>
      <c r="K298" t="b">
        <v>1</v>
      </c>
      <c r="L298">
        <v>129</v>
      </c>
      <c r="M298" t="b">
        <v>1</v>
      </c>
      <c r="N298" t="s">
        <v>8269</v>
      </c>
      <c r="O298" s="16">
        <f>Table1[[#This Row],[pledged]]/Table1[[#This Row],[goal]]*100</f>
        <v>118.72620000000001</v>
      </c>
      <c r="P298" s="6">
        <f>IFERROR(Table1[[#This Row],[pledged]]/Table1[[#This Row],[backers_count]],0)</f>
        <v>230.08953488372092</v>
      </c>
      <c r="Q298" t="str">
        <f>LEFT(Table1[[#This Row],[Category and Sub-Category]],FIND("/",Table1[[#This Row],[Category and Sub-Category]])-1)</f>
        <v>film &amp; video</v>
      </c>
      <c r="R298" t="str">
        <f>RIGHT(Table1[[#This Row],[Category and Sub-Category]],LEN(Table1[[#This Row],[Category and Sub-Category]])-FIND("/",Table1[[#This Row],[Category and Sub-Category]]))</f>
        <v>documentary</v>
      </c>
      <c r="S298" s="14">
        <f>(((Table1[[#This Row],[launched_at]]/60)/60)/24)+DATE(1970,1,1)</f>
        <v>41134.475497685184</v>
      </c>
      <c r="T298" s="14">
        <f t="shared" si="4"/>
        <v>41159.475497685184</v>
      </c>
    </row>
    <row r="299" spans="1:20" ht="43.5" x14ac:dyDescent="0.35">
      <c r="A299">
        <v>297</v>
      </c>
      <c r="B299" s="1" t="s">
        <v>298</v>
      </c>
      <c r="C299" s="1" t="s">
        <v>4407</v>
      </c>
      <c r="D299" s="6">
        <v>20000</v>
      </c>
      <c r="E299" s="6">
        <v>20128</v>
      </c>
      <c r="F299" t="s">
        <v>8219</v>
      </c>
      <c r="G299" t="s">
        <v>8224</v>
      </c>
      <c r="H299" t="s">
        <v>8246</v>
      </c>
      <c r="I299">
        <v>1430452740</v>
      </c>
      <c r="J299">
        <v>1427390901</v>
      </c>
      <c r="K299" t="b">
        <v>1</v>
      </c>
      <c r="L299">
        <v>142</v>
      </c>
      <c r="M299" t="b">
        <v>1</v>
      </c>
      <c r="N299" t="s">
        <v>8269</v>
      </c>
      <c r="O299" s="16">
        <f>Table1[[#This Row],[pledged]]/Table1[[#This Row],[goal]]*100</f>
        <v>100.64</v>
      </c>
      <c r="P299" s="6">
        <f>IFERROR(Table1[[#This Row],[pledged]]/Table1[[#This Row],[backers_count]],0)</f>
        <v>141.74647887323943</v>
      </c>
      <c r="Q299" t="str">
        <f>LEFT(Table1[[#This Row],[Category and Sub-Category]],FIND("/",Table1[[#This Row],[Category and Sub-Category]])-1)</f>
        <v>film &amp; video</v>
      </c>
      <c r="R299" t="str">
        <f>RIGHT(Table1[[#This Row],[Category and Sub-Category]],LEN(Table1[[#This Row],[Category and Sub-Category]])-FIND("/",Table1[[#This Row],[Category and Sub-Category]]))</f>
        <v>documentary</v>
      </c>
      <c r="S299" s="14">
        <f>(((Table1[[#This Row],[launched_at]]/60)/60)/24)+DATE(1970,1,1)</f>
        <v>42089.72802083334</v>
      </c>
      <c r="T299" s="14">
        <f t="shared" si="4"/>
        <v>42125.165972222225</v>
      </c>
    </row>
    <row r="300" spans="1:20" ht="29" x14ac:dyDescent="0.35">
      <c r="A300">
        <v>298</v>
      </c>
      <c r="B300" s="1" t="s">
        <v>299</v>
      </c>
      <c r="C300" s="1" t="s">
        <v>4408</v>
      </c>
      <c r="D300" s="6">
        <v>126000</v>
      </c>
      <c r="E300" s="6">
        <v>137254.84</v>
      </c>
      <c r="F300" t="s">
        <v>8219</v>
      </c>
      <c r="G300" t="s">
        <v>8224</v>
      </c>
      <c r="H300" t="s">
        <v>8246</v>
      </c>
      <c r="I300">
        <v>1399669200</v>
      </c>
      <c r="J300">
        <v>1394536048</v>
      </c>
      <c r="K300" t="b">
        <v>1</v>
      </c>
      <c r="L300">
        <v>2436</v>
      </c>
      <c r="M300" t="b">
        <v>1</v>
      </c>
      <c r="N300" t="s">
        <v>8269</v>
      </c>
      <c r="O300" s="16">
        <f>Table1[[#This Row],[pledged]]/Table1[[#This Row],[goal]]*100</f>
        <v>108.93241269841269</v>
      </c>
      <c r="P300" s="6">
        <f>IFERROR(Table1[[#This Row],[pledged]]/Table1[[#This Row],[backers_count]],0)</f>
        <v>56.344351395730705</v>
      </c>
      <c r="Q300" t="str">
        <f>LEFT(Table1[[#This Row],[Category and Sub-Category]],FIND("/",Table1[[#This Row],[Category and Sub-Category]])-1)</f>
        <v>film &amp; video</v>
      </c>
      <c r="R300" t="str">
        <f>RIGHT(Table1[[#This Row],[Category and Sub-Category]],LEN(Table1[[#This Row],[Category and Sub-Category]])-FIND("/",Table1[[#This Row],[Category and Sub-Category]]))</f>
        <v>documentary</v>
      </c>
      <c r="S300" s="14">
        <f>(((Table1[[#This Row],[launched_at]]/60)/60)/24)+DATE(1970,1,1)</f>
        <v>41709.463518518518</v>
      </c>
      <c r="T300" s="14">
        <f t="shared" si="4"/>
        <v>41768.875</v>
      </c>
    </row>
    <row r="301" spans="1:20" ht="58" x14ac:dyDescent="0.35">
      <c r="A301">
        <v>299</v>
      </c>
      <c r="B301" s="1" t="s">
        <v>300</v>
      </c>
      <c r="C301" s="1" t="s">
        <v>4409</v>
      </c>
      <c r="D301" s="6">
        <v>10000</v>
      </c>
      <c r="E301" s="6">
        <v>17895.25</v>
      </c>
      <c r="F301" t="s">
        <v>8219</v>
      </c>
      <c r="G301" t="s">
        <v>8224</v>
      </c>
      <c r="H301" t="s">
        <v>8246</v>
      </c>
      <c r="I301">
        <v>1289975060</v>
      </c>
      <c r="J301">
        <v>1287379460</v>
      </c>
      <c r="K301" t="b">
        <v>1</v>
      </c>
      <c r="L301">
        <v>244</v>
      </c>
      <c r="M301" t="b">
        <v>1</v>
      </c>
      <c r="N301" t="s">
        <v>8269</v>
      </c>
      <c r="O301" s="16">
        <f>Table1[[#This Row],[pledged]]/Table1[[#This Row],[goal]]*100</f>
        <v>178.95250000000001</v>
      </c>
      <c r="P301" s="6">
        <f>IFERROR(Table1[[#This Row],[pledged]]/Table1[[#This Row],[backers_count]],0)</f>
        <v>73.341188524590166</v>
      </c>
      <c r="Q301" t="str">
        <f>LEFT(Table1[[#This Row],[Category and Sub-Category]],FIND("/",Table1[[#This Row],[Category and Sub-Category]])-1)</f>
        <v>film &amp; video</v>
      </c>
      <c r="R301" t="str">
        <f>RIGHT(Table1[[#This Row],[Category and Sub-Category]],LEN(Table1[[#This Row],[Category and Sub-Category]])-FIND("/",Table1[[#This Row],[Category and Sub-Category]]))</f>
        <v>documentary</v>
      </c>
      <c r="S301" s="14">
        <f>(((Table1[[#This Row],[launched_at]]/60)/60)/24)+DATE(1970,1,1)</f>
        <v>40469.225231481483</v>
      </c>
      <c r="T301" s="14">
        <f t="shared" si="4"/>
        <v>40499.266898148147</v>
      </c>
    </row>
    <row r="302" spans="1:20" ht="43.5" x14ac:dyDescent="0.35">
      <c r="A302">
        <v>300</v>
      </c>
      <c r="B302" s="1" t="s">
        <v>301</v>
      </c>
      <c r="C302" s="1" t="s">
        <v>4410</v>
      </c>
      <c r="D302" s="6">
        <v>25000</v>
      </c>
      <c r="E302" s="6">
        <v>25430.66</v>
      </c>
      <c r="F302" t="s">
        <v>8219</v>
      </c>
      <c r="G302" t="s">
        <v>8224</v>
      </c>
      <c r="H302" t="s">
        <v>8246</v>
      </c>
      <c r="I302">
        <v>1303686138</v>
      </c>
      <c r="J302">
        <v>1301007738</v>
      </c>
      <c r="K302" t="b">
        <v>1</v>
      </c>
      <c r="L302">
        <v>298</v>
      </c>
      <c r="M302" t="b">
        <v>1</v>
      </c>
      <c r="N302" t="s">
        <v>8269</v>
      </c>
      <c r="O302" s="16">
        <f>Table1[[#This Row],[pledged]]/Table1[[#This Row],[goal]]*100</f>
        <v>101.72264</v>
      </c>
      <c r="P302" s="6">
        <f>IFERROR(Table1[[#This Row],[pledged]]/Table1[[#This Row],[backers_count]],0)</f>
        <v>85.337785234899329</v>
      </c>
      <c r="Q302" t="str">
        <f>LEFT(Table1[[#This Row],[Category and Sub-Category]],FIND("/",Table1[[#This Row],[Category and Sub-Category]])-1)</f>
        <v>film &amp; video</v>
      </c>
      <c r="R302" t="str">
        <f>RIGHT(Table1[[#This Row],[Category and Sub-Category]],LEN(Table1[[#This Row],[Category and Sub-Category]])-FIND("/",Table1[[#This Row],[Category and Sub-Category]]))</f>
        <v>documentary</v>
      </c>
      <c r="S302" s="14">
        <f>(((Table1[[#This Row],[launched_at]]/60)/60)/24)+DATE(1970,1,1)</f>
        <v>40626.959930555553</v>
      </c>
      <c r="T302" s="14">
        <f t="shared" si="4"/>
        <v>40657.959930555553</v>
      </c>
    </row>
    <row r="303" spans="1:20" ht="43.5" x14ac:dyDescent="0.35">
      <c r="A303">
        <v>301</v>
      </c>
      <c r="B303" s="1" t="s">
        <v>302</v>
      </c>
      <c r="C303" s="1" t="s">
        <v>4411</v>
      </c>
      <c r="D303" s="6">
        <v>13000</v>
      </c>
      <c r="E303" s="6">
        <v>15435.55</v>
      </c>
      <c r="F303" t="s">
        <v>8219</v>
      </c>
      <c r="G303" t="s">
        <v>8224</v>
      </c>
      <c r="H303" t="s">
        <v>8246</v>
      </c>
      <c r="I303">
        <v>1363711335</v>
      </c>
      <c r="J303">
        <v>1360258935</v>
      </c>
      <c r="K303" t="b">
        <v>1</v>
      </c>
      <c r="L303">
        <v>251</v>
      </c>
      <c r="M303" t="b">
        <v>1</v>
      </c>
      <c r="N303" t="s">
        <v>8269</v>
      </c>
      <c r="O303" s="16">
        <f>Table1[[#This Row],[pledged]]/Table1[[#This Row],[goal]]*100</f>
        <v>118.73499999999999</v>
      </c>
      <c r="P303" s="6">
        <f>IFERROR(Table1[[#This Row],[pledged]]/Table1[[#This Row],[backers_count]],0)</f>
        <v>61.496215139442228</v>
      </c>
      <c r="Q303" t="str">
        <f>LEFT(Table1[[#This Row],[Category and Sub-Category]],FIND("/",Table1[[#This Row],[Category and Sub-Category]])-1)</f>
        <v>film &amp; video</v>
      </c>
      <c r="R303" t="str">
        <f>RIGHT(Table1[[#This Row],[Category and Sub-Category]],LEN(Table1[[#This Row],[Category and Sub-Category]])-FIND("/",Table1[[#This Row],[Category and Sub-Category]]))</f>
        <v>documentary</v>
      </c>
      <c r="S303" s="14">
        <f>(((Table1[[#This Row],[launched_at]]/60)/60)/24)+DATE(1970,1,1)</f>
        <v>41312.737673611111</v>
      </c>
      <c r="T303" s="14">
        <f t="shared" si="4"/>
        <v>41352.696006944447</v>
      </c>
    </row>
    <row r="304" spans="1:20" ht="58" x14ac:dyDescent="0.35">
      <c r="A304">
        <v>302</v>
      </c>
      <c r="B304" s="1" t="s">
        <v>303</v>
      </c>
      <c r="C304" s="1" t="s">
        <v>4412</v>
      </c>
      <c r="D304" s="6">
        <v>10000</v>
      </c>
      <c r="E304" s="6">
        <v>10046</v>
      </c>
      <c r="F304" t="s">
        <v>8219</v>
      </c>
      <c r="G304" t="s">
        <v>8224</v>
      </c>
      <c r="H304" t="s">
        <v>8246</v>
      </c>
      <c r="I304">
        <v>1330115638</v>
      </c>
      <c r="J304">
        <v>1327523638</v>
      </c>
      <c r="K304" t="b">
        <v>1</v>
      </c>
      <c r="L304">
        <v>108</v>
      </c>
      <c r="M304" t="b">
        <v>1</v>
      </c>
      <c r="N304" t="s">
        <v>8269</v>
      </c>
      <c r="O304" s="16">
        <f>Table1[[#This Row],[pledged]]/Table1[[#This Row],[goal]]*100</f>
        <v>100.46</v>
      </c>
      <c r="P304" s="6">
        <f>IFERROR(Table1[[#This Row],[pledged]]/Table1[[#This Row],[backers_count]],0)</f>
        <v>93.018518518518519</v>
      </c>
      <c r="Q304" t="str">
        <f>LEFT(Table1[[#This Row],[Category and Sub-Category]],FIND("/",Table1[[#This Row],[Category and Sub-Category]])-1)</f>
        <v>film &amp; video</v>
      </c>
      <c r="R304" t="str">
        <f>RIGHT(Table1[[#This Row],[Category and Sub-Category]],LEN(Table1[[#This Row],[Category and Sub-Category]])-FIND("/",Table1[[#This Row],[Category and Sub-Category]]))</f>
        <v>documentary</v>
      </c>
      <c r="S304" s="14">
        <f>(((Table1[[#This Row],[launched_at]]/60)/60)/24)+DATE(1970,1,1)</f>
        <v>40933.856921296298</v>
      </c>
      <c r="T304" s="14">
        <f t="shared" si="4"/>
        <v>40963.856921296298</v>
      </c>
    </row>
    <row r="305" spans="1:20" ht="43.5" x14ac:dyDescent="0.35">
      <c r="A305">
        <v>303</v>
      </c>
      <c r="B305" s="1" t="s">
        <v>304</v>
      </c>
      <c r="C305" s="1" t="s">
        <v>4413</v>
      </c>
      <c r="D305" s="6">
        <v>3000</v>
      </c>
      <c r="E305" s="6">
        <v>4124</v>
      </c>
      <c r="F305" t="s">
        <v>8219</v>
      </c>
      <c r="G305" t="s">
        <v>8224</v>
      </c>
      <c r="H305" t="s">
        <v>8246</v>
      </c>
      <c r="I305">
        <v>1338601346</v>
      </c>
      <c r="J305">
        <v>1336009346</v>
      </c>
      <c r="K305" t="b">
        <v>1</v>
      </c>
      <c r="L305">
        <v>82</v>
      </c>
      <c r="M305" t="b">
        <v>1</v>
      </c>
      <c r="N305" t="s">
        <v>8269</v>
      </c>
      <c r="O305" s="16">
        <f>Table1[[#This Row],[pledged]]/Table1[[#This Row],[goal]]*100</f>
        <v>137.46666666666667</v>
      </c>
      <c r="P305" s="6">
        <f>IFERROR(Table1[[#This Row],[pledged]]/Table1[[#This Row],[backers_count]],0)</f>
        <v>50.292682926829265</v>
      </c>
      <c r="Q305" t="str">
        <f>LEFT(Table1[[#This Row],[Category and Sub-Category]],FIND("/",Table1[[#This Row],[Category and Sub-Category]])-1)</f>
        <v>film &amp; video</v>
      </c>
      <c r="R305" t="str">
        <f>RIGHT(Table1[[#This Row],[Category and Sub-Category]],LEN(Table1[[#This Row],[Category and Sub-Category]])-FIND("/",Table1[[#This Row],[Category and Sub-Category]]))</f>
        <v>documentary</v>
      </c>
      <c r="S305" s="14">
        <f>(((Table1[[#This Row],[launched_at]]/60)/60)/24)+DATE(1970,1,1)</f>
        <v>41032.071134259262</v>
      </c>
      <c r="T305" s="14">
        <f t="shared" si="4"/>
        <v>41062.071134259262</v>
      </c>
    </row>
    <row r="306" spans="1:20" ht="29" x14ac:dyDescent="0.35">
      <c r="A306">
        <v>304</v>
      </c>
      <c r="B306" s="1" t="s">
        <v>305</v>
      </c>
      <c r="C306" s="1" t="s">
        <v>4414</v>
      </c>
      <c r="D306" s="6">
        <v>3400</v>
      </c>
      <c r="E306" s="6">
        <v>7876</v>
      </c>
      <c r="F306" t="s">
        <v>8219</v>
      </c>
      <c r="G306" t="s">
        <v>8224</v>
      </c>
      <c r="H306" t="s">
        <v>8246</v>
      </c>
      <c r="I306">
        <v>1346464800</v>
      </c>
      <c r="J306">
        <v>1343096197</v>
      </c>
      <c r="K306" t="b">
        <v>1</v>
      </c>
      <c r="L306">
        <v>74</v>
      </c>
      <c r="M306" t="b">
        <v>1</v>
      </c>
      <c r="N306" t="s">
        <v>8269</v>
      </c>
      <c r="O306" s="16">
        <f>Table1[[#This Row],[pledged]]/Table1[[#This Row],[goal]]*100</f>
        <v>231.64705882352939</v>
      </c>
      <c r="P306" s="6">
        <f>IFERROR(Table1[[#This Row],[pledged]]/Table1[[#This Row],[backers_count]],0)</f>
        <v>106.43243243243244</v>
      </c>
      <c r="Q306" t="str">
        <f>LEFT(Table1[[#This Row],[Category and Sub-Category]],FIND("/",Table1[[#This Row],[Category and Sub-Category]])-1)</f>
        <v>film &amp; video</v>
      </c>
      <c r="R306" t="str">
        <f>RIGHT(Table1[[#This Row],[Category and Sub-Category]],LEN(Table1[[#This Row],[Category and Sub-Category]])-FIND("/",Table1[[#This Row],[Category and Sub-Category]]))</f>
        <v>documentary</v>
      </c>
      <c r="S306" s="14">
        <f>(((Table1[[#This Row],[launched_at]]/60)/60)/24)+DATE(1970,1,1)</f>
        <v>41114.094872685186</v>
      </c>
      <c r="T306" s="14">
        <f t="shared" si="4"/>
        <v>41153.083333333336</v>
      </c>
    </row>
    <row r="307" spans="1:20" ht="43.5" x14ac:dyDescent="0.35">
      <c r="A307">
        <v>305</v>
      </c>
      <c r="B307" s="1" t="s">
        <v>306</v>
      </c>
      <c r="C307" s="1" t="s">
        <v>4415</v>
      </c>
      <c r="D307" s="6">
        <v>7500</v>
      </c>
      <c r="E307" s="6">
        <v>9775</v>
      </c>
      <c r="F307" t="s">
        <v>8219</v>
      </c>
      <c r="G307" t="s">
        <v>8224</v>
      </c>
      <c r="H307" t="s">
        <v>8246</v>
      </c>
      <c r="I307">
        <v>1331392049</v>
      </c>
      <c r="J307">
        <v>1328800049</v>
      </c>
      <c r="K307" t="b">
        <v>1</v>
      </c>
      <c r="L307">
        <v>189</v>
      </c>
      <c r="M307" t="b">
        <v>1</v>
      </c>
      <c r="N307" t="s">
        <v>8269</v>
      </c>
      <c r="O307" s="16">
        <f>Table1[[#This Row],[pledged]]/Table1[[#This Row],[goal]]*100</f>
        <v>130.33333333333331</v>
      </c>
      <c r="P307" s="6">
        <f>IFERROR(Table1[[#This Row],[pledged]]/Table1[[#This Row],[backers_count]],0)</f>
        <v>51.719576719576722</v>
      </c>
      <c r="Q307" t="str">
        <f>LEFT(Table1[[#This Row],[Category and Sub-Category]],FIND("/",Table1[[#This Row],[Category and Sub-Category]])-1)</f>
        <v>film &amp; video</v>
      </c>
      <c r="R307" t="str">
        <f>RIGHT(Table1[[#This Row],[Category and Sub-Category]],LEN(Table1[[#This Row],[Category and Sub-Category]])-FIND("/",Table1[[#This Row],[Category and Sub-Category]]))</f>
        <v>documentary</v>
      </c>
      <c r="S307" s="14">
        <f>(((Table1[[#This Row],[launched_at]]/60)/60)/24)+DATE(1970,1,1)</f>
        <v>40948.630196759259</v>
      </c>
      <c r="T307" s="14">
        <f t="shared" si="4"/>
        <v>40978.630196759259</v>
      </c>
    </row>
    <row r="308" spans="1:20" ht="29" x14ac:dyDescent="0.35">
      <c r="A308">
        <v>306</v>
      </c>
      <c r="B308" s="1" t="s">
        <v>307</v>
      </c>
      <c r="C308" s="1" t="s">
        <v>4416</v>
      </c>
      <c r="D308" s="6">
        <v>1000</v>
      </c>
      <c r="E308" s="6">
        <v>2929</v>
      </c>
      <c r="F308" t="s">
        <v>8219</v>
      </c>
      <c r="G308" t="s">
        <v>8224</v>
      </c>
      <c r="H308" t="s">
        <v>8246</v>
      </c>
      <c r="I308">
        <v>1363806333</v>
      </c>
      <c r="J308">
        <v>1362081933</v>
      </c>
      <c r="K308" t="b">
        <v>1</v>
      </c>
      <c r="L308">
        <v>80</v>
      </c>
      <c r="M308" t="b">
        <v>1</v>
      </c>
      <c r="N308" t="s">
        <v>8269</v>
      </c>
      <c r="O308" s="16">
        <f>Table1[[#This Row],[pledged]]/Table1[[#This Row],[goal]]*100</f>
        <v>292.89999999999998</v>
      </c>
      <c r="P308" s="6">
        <f>IFERROR(Table1[[#This Row],[pledged]]/Table1[[#This Row],[backers_count]],0)</f>
        <v>36.612499999999997</v>
      </c>
      <c r="Q308" t="str">
        <f>LEFT(Table1[[#This Row],[Category and Sub-Category]],FIND("/",Table1[[#This Row],[Category and Sub-Category]])-1)</f>
        <v>film &amp; video</v>
      </c>
      <c r="R308" t="str">
        <f>RIGHT(Table1[[#This Row],[Category and Sub-Category]],LEN(Table1[[#This Row],[Category and Sub-Category]])-FIND("/",Table1[[#This Row],[Category and Sub-Category]]))</f>
        <v>documentary</v>
      </c>
      <c r="S308" s="14">
        <f>(((Table1[[#This Row],[launched_at]]/60)/60)/24)+DATE(1970,1,1)</f>
        <v>41333.837187500001</v>
      </c>
      <c r="T308" s="14">
        <f t="shared" si="4"/>
        <v>41353.795520833337</v>
      </c>
    </row>
    <row r="309" spans="1:20" x14ac:dyDescent="0.35">
      <c r="A309">
        <v>307</v>
      </c>
      <c r="B309" s="1" t="s">
        <v>308</v>
      </c>
      <c r="C309" s="1" t="s">
        <v>4417</v>
      </c>
      <c r="D309" s="6">
        <v>22000</v>
      </c>
      <c r="E309" s="6">
        <v>24490</v>
      </c>
      <c r="F309" t="s">
        <v>8219</v>
      </c>
      <c r="G309" t="s">
        <v>8224</v>
      </c>
      <c r="H309" t="s">
        <v>8246</v>
      </c>
      <c r="I309">
        <v>1360276801</v>
      </c>
      <c r="J309">
        <v>1357684801</v>
      </c>
      <c r="K309" t="b">
        <v>1</v>
      </c>
      <c r="L309">
        <v>576</v>
      </c>
      <c r="M309" t="b">
        <v>1</v>
      </c>
      <c r="N309" t="s">
        <v>8269</v>
      </c>
      <c r="O309" s="16">
        <f>Table1[[#This Row],[pledged]]/Table1[[#This Row],[goal]]*100</f>
        <v>111.31818181818183</v>
      </c>
      <c r="P309" s="6">
        <f>IFERROR(Table1[[#This Row],[pledged]]/Table1[[#This Row],[backers_count]],0)</f>
        <v>42.517361111111114</v>
      </c>
      <c r="Q309" t="str">
        <f>LEFT(Table1[[#This Row],[Category and Sub-Category]],FIND("/",Table1[[#This Row],[Category and Sub-Category]])-1)</f>
        <v>film &amp; video</v>
      </c>
      <c r="R309" t="str">
        <f>RIGHT(Table1[[#This Row],[Category and Sub-Category]],LEN(Table1[[#This Row],[Category and Sub-Category]])-FIND("/",Table1[[#This Row],[Category and Sub-Category]]))</f>
        <v>documentary</v>
      </c>
      <c r="S309" s="14">
        <f>(((Table1[[#This Row],[launched_at]]/60)/60)/24)+DATE(1970,1,1)</f>
        <v>41282.944456018515</v>
      </c>
      <c r="T309" s="14">
        <f t="shared" si="4"/>
        <v>41312.944456018515</v>
      </c>
    </row>
    <row r="310" spans="1:20" ht="43.5" x14ac:dyDescent="0.35">
      <c r="A310">
        <v>308</v>
      </c>
      <c r="B310" s="1" t="s">
        <v>309</v>
      </c>
      <c r="C310" s="1" t="s">
        <v>4418</v>
      </c>
      <c r="D310" s="6">
        <v>12000</v>
      </c>
      <c r="E310" s="6">
        <v>12668</v>
      </c>
      <c r="F310" t="s">
        <v>8219</v>
      </c>
      <c r="G310" t="s">
        <v>8224</v>
      </c>
      <c r="H310" t="s">
        <v>8246</v>
      </c>
      <c r="I310">
        <v>1299775210</v>
      </c>
      <c r="J310">
        <v>1295887210</v>
      </c>
      <c r="K310" t="b">
        <v>1</v>
      </c>
      <c r="L310">
        <v>202</v>
      </c>
      <c r="M310" t="b">
        <v>1</v>
      </c>
      <c r="N310" t="s">
        <v>8269</v>
      </c>
      <c r="O310" s="16">
        <f>Table1[[#This Row],[pledged]]/Table1[[#This Row],[goal]]*100</f>
        <v>105.56666666666668</v>
      </c>
      <c r="P310" s="6">
        <f>IFERROR(Table1[[#This Row],[pledged]]/Table1[[#This Row],[backers_count]],0)</f>
        <v>62.712871287128714</v>
      </c>
      <c r="Q310" t="str">
        <f>LEFT(Table1[[#This Row],[Category and Sub-Category]],FIND("/",Table1[[#This Row],[Category and Sub-Category]])-1)</f>
        <v>film &amp; video</v>
      </c>
      <c r="R310" t="str">
        <f>RIGHT(Table1[[#This Row],[Category and Sub-Category]],LEN(Table1[[#This Row],[Category and Sub-Category]])-FIND("/",Table1[[#This Row],[Category and Sub-Category]]))</f>
        <v>documentary</v>
      </c>
      <c r="S310" s="14">
        <f>(((Table1[[#This Row],[launched_at]]/60)/60)/24)+DATE(1970,1,1)</f>
        <v>40567.694560185184</v>
      </c>
      <c r="T310" s="14">
        <f t="shared" si="4"/>
        <v>40612.694560185184</v>
      </c>
    </row>
    <row r="311" spans="1:20" ht="43.5" x14ac:dyDescent="0.35">
      <c r="A311">
        <v>309</v>
      </c>
      <c r="B311" s="1" t="s">
        <v>310</v>
      </c>
      <c r="C311" s="1" t="s">
        <v>4419</v>
      </c>
      <c r="D311" s="6">
        <v>18000</v>
      </c>
      <c r="E311" s="6">
        <v>21410</v>
      </c>
      <c r="F311" t="s">
        <v>8219</v>
      </c>
      <c r="G311" t="s">
        <v>8224</v>
      </c>
      <c r="H311" t="s">
        <v>8246</v>
      </c>
      <c r="I311">
        <v>1346695334</v>
      </c>
      <c r="J311">
        <v>1344880934</v>
      </c>
      <c r="K311" t="b">
        <v>1</v>
      </c>
      <c r="L311">
        <v>238</v>
      </c>
      <c r="M311" t="b">
        <v>1</v>
      </c>
      <c r="N311" t="s">
        <v>8269</v>
      </c>
      <c r="O311" s="16">
        <f>Table1[[#This Row],[pledged]]/Table1[[#This Row],[goal]]*100</f>
        <v>118.94444444444446</v>
      </c>
      <c r="P311" s="6">
        <f>IFERROR(Table1[[#This Row],[pledged]]/Table1[[#This Row],[backers_count]],0)</f>
        <v>89.957983193277315</v>
      </c>
      <c r="Q311" t="str">
        <f>LEFT(Table1[[#This Row],[Category and Sub-Category]],FIND("/",Table1[[#This Row],[Category and Sub-Category]])-1)</f>
        <v>film &amp; video</v>
      </c>
      <c r="R311" t="str">
        <f>RIGHT(Table1[[#This Row],[Category and Sub-Category]],LEN(Table1[[#This Row],[Category and Sub-Category]])-FIND("/",Table1[[#This Row],[Category and Sub-Category]]))</f>
        <v>documentary</v>
      </c>
      <c r="S311" s="14">
        <f>(((Table1[[#This Row],[launched_at]]/60)/60)/24)+DATE(1970,1,1)</f>
        <v>41134.751550925925</v>
      </c>
      <c r="T311" s="14">
        <f t="shared" si="4"/>
        <v>41155.751550925925</v>
      </c>
    </row>
    <row r="312" spans="1:20" ht="43.5" x14ac:dyDescent="0.35">
      <c r="A312">
        <v>310</v>
      </c>
      <c r="B312" s="1" t="s">
        <v>311</v>
      </c>
      <c r="C312" s="1" t="s">
        <v>4420</v>
      </c>
      <c r="D312" s="6">
        <v>1000</v>
      </c>
      <c r="E312" s="6">
        <v>1041.29</v>
      </c>
      <c r="F312" t="s">
        <v>8219</v>
      </c>
      <c r="G312" t="s">
        <v>8224</v>
      </c>
      <c r="H312" t="s">
        <v>8246</v>
      </c>
      <c r="I312">
        <v>1319076000</v>
      </c>
      <c r="J312">
        <v>1317788623</v>
      </c>
      <c r="K312" t="b">
        <v>1</v>
      </c>
      <c r="L312">
        <v>36</v>
      </c>
      <c r="M312" t="b">
        <v>1</v>
      </c>
      <c r="N312" t="s">
        <v>8269</v>
      </c>
      <c r="O312" s="16">
        <f>Table1[[#This Row],[pledged]]/Table1[[#This Row],[goal]]*100</f>
        <v>104.129</v>
      </c>
      <c r="P312" s="6">
        <f>IFERROR(Table1[[#This Row],[pledged]]/Table1[[#This Row],[backers_count]],0)</f>
        <v>28.924722222222222</v>
      </c>
      <c r="Q312" t="str">
        <f>LEFT(Table1[[#This Row],[Category and Sub-Category]],FIND("/",Table1[[#This Row],[Category and Sub-Category]])-1)</f>
        <v>film &amp; video</v>
      </c>
      <c r="R312" t="str">
        <f>RIGHT(Table1[[#This Row],[Category and Sub-Category]],LEN(Table1[[#This Row],[Category and Sub-Category]])-FIND("/",Table1[[#This Row],[Category and Sub-Category]]))</f>
        <v>documentary</v>
      </c>
      <c r="S312" s="14">
        <f>(((Table1[[#This Row],[launched_at]]/60)/60)/24)+DATE(1970,1,1)</f>
        <v>40821.183136574073</v>
      </c>
      <c r="T312" s="14">
        <f t="shared" si="4"/>
        <v>40836.083333333336</v>
      </c>
    </row>
    <row r="313" spans="1:20" ht="43.5" x14ac:dyDescent="0.35">
      <c r="A313">
        <v>311</v>
      </c>
      <c r="B313" s="1" t="s">
        <v>312</v>
      </c>
      <c r="C313" s="1" t="s">
        <v>4421</v>
      </c>
      <c r="D313" s="6">
        <v>20000</v>
      </c>
      <c r="E313" s="6">
        <v>20820.330000000002</v>
      </c>
      <c r="F313" t="s">
        <v>8219</v>
      </c>
      <c r="G313" t="s">
        <v>8224</v>
      </c>
      <c r="H313" t="s">
        <v>8246</v>
      </c>
      <c r="I313">
        <v>1325404740</v>
      </c>
      <c r="J313">
        <v>1321852592</v>
      </c>
      <c r="K313" t="b">
        <v>1</v>
      </c>
      <c r="L313">
        <v>150</v>
      </c>
      <c r="M313" t="b">
        <v>1</v>
      </c>
      <c r="N313" t="s">
        <v>8269</v>
      </c>
      <c r="O313" s="16">
        <f>Table1[[#This Row],[pledged]]/Table1[[#This Row],[goal]]*100</f>
        <v>104.10165000000001</v>
      </c>
      <c r="P313" s="6">
        <f>IFERROR(Table1[[#This Row],[pledged]]/Table1[[#This Row],[backers_count]],0)</f>
        <v>138.8022</v>
      </c>
      <c r="Q313" t="str">
        <f>LEFT(Table1[[#This Row],[Category and Sub-Category]],FIND("/",Table1[[#This Row],[Category and Sub-Category]])-1)</f>
        <v>film &amp; video</v>
      </c>
      <c r="R313" t="str">
        <f>RIGHT(Table1[[#This Row],[Category and Sub-Category]],LEN(Table1[[#This Row],[Category and Sub-Category]])-FIND("/",Table1[[#This Row],[Category and Sub-Category]]))</f>
        <v>documentary</v>
      </c>
      <c r="S313" s="14">
        <f>(((Table1[[#This Row],[launched_at]]/60)/60)/24)+DATE(1970,1,1)</f>
        <v>40868.219814814816</v>
      </c>
      <c r="T313" s="14">
        <f t="shared" si="4"/>
        <v>40909.332638888889</v>
      </c>
    </row>
    <row r="314" spans="1:20" ht="58" x14ac:dyDescent="0.35">
      <c r="A314">
        <v>312</v>
      </c>
      <c r="B314" s="1" t="s">
        <v>313</v>
      </c>
      <c r="C314" s="1" t="s">
        <v>4422</v>
      </c>
      <c r="D314" s="6">
        <v>8000</v>
      </c>
      <c r="E314" s="6">
        <v>8950</v>
      </c>
      <c r="F314" t="s">
        <v>8219</v>
      </c>
      <c r="G314" t="s">
        <v>8224</v>
      </c>
      <c r="H314" t="s">
        <v>8246</v>
      </c>
      <c r="I314">
        <v>1365973432</v>
      </c>
      <c r="J314">
        <v>1363381432</v>
      </c>
      <c r="K314" t="b">
        <v>1</v>
      </c>
      <c r="L314">
        <v>146</v>
      </c>
      <c r="M314" t="b">
        <v>1</v>
      </c>
      <c r="N314" t="s">
        <v>8269</v>
      </c>
      <c r="O314" s="16">
        <f>Table1[[#This Row],[pledged]]/Table1[[#This Row],[goal]]*100</f>
        <v>111.87499999999999</v>
      </c>
      <c r="P314" s="6">
        <f>IFERROR(Table1[[#This Row],[pledged]]/Table1[[#This Row],[backers_count]],0)</f>
        <v>61.301369863013697</v>
      </c>
      <c r="Q314" t="str">
        <f>LEFT(Table1[[#This Row],[Category and Sub-Category]],FIND("/",Table1[[#This Row],[Category and Sub-Category]])-1)</f>
        <v>film &amp; video</v>
      </c>
      <c r="R314" t="str">
        <f>RIGHT(Table1[[#This Row],[Category and Sub-Category]],LEN(Table1[[#This Row],[Category and Sub-Category]])-FIND("/",Table1[[#This Row],[Category and Sub-Category]]))</f>
        <v>documentary</v>
      </c>
      <c r="S314" s="14">
        <f>(((Table1[[#This Row],[launched_at]]/60)/60)/24)+DATE(1970,1,1)</f>
        <v>41348.877685185187</v>
      </c>
      <c r="T314" s="14">
        <f t="shared" si="4"/>
        <v>41378.877685185187</v>
      </c>
    </row>
    <row r="315" spans="1:20" ht="58" x14ac:dyDescent="0.35">
      <c r="A315">
        <v>313</v>
      </c>
      <c r="B315" s="1" t="s">
        <v>314</v>
      </c>
      <c r="C315" s="1" t="s">
        <v>4423</v>
      </c>
      <c r="D315" s="6">
        <v>17000</v>
      </c>
      <c r="E315" s="6">
        <v>17805</v>
      </c>
      <c r="F315" t="s">
        <v>8219</v>
      </c>
      <c r="G315" t="s">
        <v>8224</v>
      </c>
      <c r="H315" t="s">
        <v>8246</v>
      </c>
      <c r="I315">
        <v>1281542340</v>
      </c>
      <c r="J315">
        <v>1277702894</v>
      </c>
      <c r="K315" t="b">
        <v>1</v>
      </c>
      <c r="L315">
        <v>222</v>
      </c>
      <c r="M315" t="b">
        <v>1</v>
      </c>
      <c r="N315" t="s">
        <v>8269</v>
      </c>
      <c r="O315" s="16">
        <f>Table1[[#This Row],[pledged]]/Table1[[#This Row],[goal]]*100</f>
        <v>104.73529411764706</v>
      </c>
      <c r="P315" s="6">
        <f>IFERROR(Table1[[#This Row],[pledged]]/Table1[[#This Row],[backers_count]],0)</f>
        <v>80.202702702702709</v>
      </c>
      <c r="Q315" t="str">
        <f>LEFT(Table1[[#This Row],[Category and Sub-Category]],FIND("/",Table1[[#This Row],[Category and Sub-Category]])-1)</f>
        <v>film &amp; video</v>
      </c>
      <c r="R315" t="str">
        <f>RIGHT(Table1[[#This Row],[Category and Sub-Category]],LEN(Table1[[#This Row],[Category and Sub-Category]])-FIND("/",Table1[[#This Row],[Category and Sub-Category]]))</f>
        <v>documentary</v>
      </c>
      <c r="S315" s="14">
        <f>(((Table1[[#This Row],[launched_at]]/60)/60)/24)+DATE(1970,1,1)</f>
        <v>40357.227939814817</v>
      </c>
      <c r="T315" s="14">
        <f t="shared" si="4"/>
        <v>40401.665972222225</v>
      </c>
    </row>
    <row r="316" spans="1:20" ht="43.5" x14ac:dyDescent="0.35">
      <c r="A316">
        <v>314</v>
      </c>
      <c r="B316" s="1" t="s">
        <v>315</v>
      </c>
      <c r="C316" s="1" t="s">
        <v>4424</v>
      </c>
      <c r="D316" s="6">
        <v>1000</v>
      </c>
      <c r="E316" s="6">
        <v>3851.5</v>
      </c>
      <c r="F316" t="s">
        <v>8219</v>
      </c>
      <c r="G316" t="s">
        <v>8224</v>
      </c>
      <c r="H316" t="s">
        <v>8246</v>
      </c>
      <c r="I316">
        <v>1362167988</v>
      </c>
      <c r="J316">
        <v>1359575988</v>
      </c>
      <c r="K316" t="b">
        <v>1</v>
      </c>
      <c r="L316">
        <v>120</v>
      </c>
      <c r="M316" t="b">
        <v>1</v>
      </c>
      <c r="N316" t="s">
        <v>8269</v>
      </c>
      <c r="O316" s="16">
        <f>Table1[[#This Row],[pledged]]/Table1[[#This Row],[goal]]*100</f>
        <v>385.15000000000003</v>
      </c>
      <c r="P316" s="6">
        <f>IFERROR(Table1[[#This Row],[pledged]]/Table1[[#This Row],[backers_count]],0)</f>
        <v>32.095833333333331</v>
      </c>
      <c r="Q316" t="str">
        <f>LEFT(Table1[[#This Row],[Category and Sub-Category]],FIND("/",Table1[[#This Row],[Category and Sub-Category]])-1)</f>
        <v>film &amp; video</v>
      </c>
      <c r="R316" t="str">
        <f>RIGHT(Table1[[#This Row],[Category and Sub-Category]],LEN(Table1[[#This Row],[Category and Sub-Category]])-FIND("/",Table1[[#This Row],[Category and Sub-Category]]))</f>
        <v>documentary</v>
      </c>
      <c r="S316" s="14">
        <f>(((Table1[[#This Row],[launched_at]]/60)/60)/24)+DATE(1970,1,1)</f>
        <v>41304.833194444444</v>
      </c>
      <c r="T316" s="14">
        <f t="shared" si="4"/>
        <v>41334.833194444444</v>
      </c>
    </row>
    <row r="317" spans="1:20" ht="43.5" x14ac:dyDescent="0.35">
      <c r="A317">
        <v>315</v>
      </c>
      <c r="B317" s="1" t="s">
        <v>316</v>
      </c>
      <c r="C317" s="1" t="s">
        <v>4425</v>
      </c>
      <c r="D317" s="6">
        <v>25000</v>
      </c>
      <c r="E317" s="6">
        <v>25312</v>
      </c>
      <c r="F317" t="s">
        <v>8219</v>
      </c>
      <c r="G317" t="s">
        <v>8224</v>
      </c>
      <c r="H317" t="s">
        <v>8246</v>
      </c>
      <c r="I317">
        <v>1345660334</v>
      </c>
      <c r="J317">
        <v>1343068334</v>
      </c>
      <c r="K317" t="b">
        <v>1</v>
      </c>
      <c r="L317">
        <v>126</v>
      </c>
      <c r="M317" t="b">
        <v>1</v>
      </c>
      <c r="N317" t="s">
        <v>8269</v>
      </c>
      <c r="O317" s="16">
        <f>Table1[[#This Row],[pledged]]/Table1[[#This Row],[goal]]*100</f>
        <v>101.248</v>
      </c>
      <c r="P317" s="6">
        <f>IFERROR(Table1[[#This Row],[pledged]]/Table1[[#This Row],[backers_count]],0)</f>
        <v>200.88888888888889</v>
      </c>
      <c r="Q317" t="str">
        <f>LEFT(Table1[[#This Row],[Category and Sub-Category]],FIND("/",Table1[[#This Row],[Category and Sub-Category]])-1)</f>
        <v>film &amp; video</v>
      </c>
      <c r="R317" t="str">
        <f>RIGHT(Table1[[#This Row],[Category and Sub-Category]],LEN(Table1[[#This Row],[Category and Sub-Category]])-FIND("/",Table1[[#This Row],[Category and Sub-Category]]))</f>
        <v>documentary</v>
      </c>
      <c r="S317" s="14">
        <f>(((Table1[[#This Row],[launched_at]]/60)/60)/24)+DATE(1970,1,1)</f>
        <v>41113.77238425926</v>
      </c>
      <c r="T317" s="14">
        <f t="shared" si="4"/>
        <v>41143.77238425926</v>
      </c>
    </row>
    <row r="318" spans="1:20" ht="29" x14ac:dyDescent="0.35">
      <c r="A318">
        <v>316</v>
      </c>
      <c r="B318" s="1" t="s">
        <v>317</v>
      </c>
      <c r="C318" s="1" t="s">
        <v>4426</v>
      </c>
      <c r="D318" s="6">
        <v>15000</v>
      </c>
      <c r="E318" s="6">
        <v>17066</v>
      </c>
      <c r="F318" t="s">
        <v>8219</v>
      </c>
      <c r="G318" t="s">
        <v>8229</v>
      </c>
      <c r="H318" t="s">
        <v>8251</v>
      </c>
      <c r="I318">
        <v>1418273940</v>
      </c>
      <c r="J318">
        <v>1415398197</v>
      </c>
      <c r="K318" t="b">
        <v>1</v>
      </c>
      <c r="L318">
        <v>158</v>
      </c>
      <c r="M318" t="b">
        <v>1</v>
      </c>
      <c r="N318" t="s">
        <v>8269</v>
      </c>
      <c r="O318" s="16">
        <f>Table1[[#This Row],[pledged]]/Table1[[#This Row],[goal]]*100</f>
        <v>113.77333333333333</v>
      </c>
      <c r="P318" s="6">
        <f>IFERROR(Table1[[#This Row],[pledged]]/Table1[[#This Row],[backers_count]],0)</f>
        <v>108.01265822784811</v>
      </c>
      <c r="Q318" t="str">
        <f>LEFT(Table1[[#This Row],[Category and Sub-Category]],FIND("/",Table1[[#This Row],[Category and Sub-Category]])-1)</f>
        <v>film &amp; video</v>
      </c>
      <c r="R318" t="str">
        <f>RIGHT(Table1[[#This Row],[Category and Sub-Category]],LEN(Table1[[#This Row],[Category and Sub-Category]])-FIND("/",Table1[[#This Row],[Category and Sub-Category]]))</f>
        <v>documentary</v>
      </c>
      <c r="S318" s="14">
        <f>(((Table1[[#This Row],[launched_at]]/60)/60)/24)+DATE(1970,1,1)</f>
        <v>41950.923576388886</v>
      </c>
      <c r="T318" s="14">
        <f t="shared" si="4"/>
        <v>41984.207638888889</v>
      </c>
    </row>
    <row r="319" spans="1:20" ht="43.5" x14ac:dyDescent="0.35">
      <c r="A319">
        <v>317</v>
      </c>
      <c r="B319" s="1" t="s">
        <v>318</v>
      </c>
      <c r="C319" s="1" t="s">
        <v>4427</v>
      </c>
      <c r="D319" s="6">
        <v>30000</v>
      </c>
      <c r="E319" s="6">
        <v>30241</v>
      </c>
      <c r="F319" t="s">
        <v>8219</v>
      </c>
      <c r="G319" t="s">
        <v>8224</v>
      </c>
      <c r="H319" t="s">
        <v>8246</v>
      </c>
      <c r="I319">
        <v>1386778483</v>
      </c>
      <c r="J319">
        <v>1384186483</v>
      </c>
      <c r="K319" t="b">
        <v>1</v>
      </c>
      <c r="L319">
        <v>316</v>
      </c>
      <c r="M319" t="b">
        <v>1</v>
      </c>
      <c r="N319" t="s">
        <v>8269</v>
      </c>
      <c r="O319" s="16">
        <f>Table1[[#This Row],[pledged]]/Table1[[#This Row],[goal]]*100</f>
        <v>100.80333333333333</v>
      </c>
      <c r="P319" s="6">
        <f>IFERROR(Table1[[#This Row],[pledged]]/Table1[[#This Row],[backers_count]],0)</f>
        <v>95.699367088607602</v>
      </c>
      <c r="Q319" t="str">
        <f>LEFT(Table1[[#This Row],[Category and Sub-Category]],FIND("/",Table1[[#This Row],[Category and Sub-Category]])-1)</f>
        <v>film &amp; video</v>
      </c>
      <c r="R319" t="str">
        <f>RIGHT(Table1[[#This Row],[Category and Sub-Category]],LEN(Table1[[#This Row],[Category and Sub-Category]])-FIND("/",Table1[[#This Row],[Category and Sub-Category]]))</f>
        <v>documentary</v>
      </c>
      <c r="S319" s="14">
        <f>(((Table1[[#This Row],[launched_at]]/60)/60)/24)+DATE(1970,1,1)</f>
        <v>41589.676886574074</v>
      </c>
      <c r="T319" s="14">
        <f t="shared" si="4"/>
        <v>41619.676886574074</v>
      </c>
    </row>
    <row r="320" spans="1:20" ht="43.5" x14ac:dyDescent="0.35">
      <c r="A320">
        <v>318</v>
      </c>
      <c r="B320" s="1" t="s">
        <v>319</v>
      </c>
      <c r="C320" s="1" t="s">
        <v>4428</v>
      </c>
      <c r="D320" s="6">
        <v>5000</v>
      </c>
      <c r="E320" s="6">
        <v>14166</v>
      </c>
      <c r="F320" t="s">
        <v>8219</v>
      </c>
      <c r="G320" t="s">
        <v>8224</v>
      </c>
      <c r="H320" t="s">
        <v>8246</v>
      </c>
      <c r="I320">
        <v>1364342151</v>
      </c>
      <c r="J320">
        <v>1361753751</v>
      </c>
      <c r="K320" t="b">
        <v>1</v>
      </c>
      <c r="L320">
        <v>284</v>
      </c>
      <c r="M320" t="b">
        <v>1</v>
      </c>
      <c r="N320" t="s">
        <v>8269</v>
      </c>
      <c r="O320" s="16">
        <f>Table1[[#This Row],[pledged]]/Table1[[#This Row],[goal]]*100</f>
        <v>283.32</v>
      </c>
      <c r="P320" s="6">
        <f>IFERROR(Table1[[#This Row],[pledged]]/Table1[[#This Row],[backers_count]],0)</f>
        <v>49.880281690140848</v>
      </c>
      <c r="Q320" t="str">
        <f>LEFT(Table1[[#This Row],[Category and Sub-Category]],FIND("/",Table1[[#This Row],[Category and Sub-Category]])-1)</f>
        <v>film &amp; video</v>
      </c>
      <c r="R320" t="str">
        <f>RIGHT(Table1[[#This Row],[Category and Sub-Category]],LEN(Table1[[#This Row],[Category and Sub-Category]])-FIND("/",Table1[[#This Row],[Category and Sub-Category]]))</f>
        <v>documentary</v>
      </c>
      <c r="S320" s="14">
        <f>(((Table1[[#This Row],[launched_at]]/60)/60)/24)+DATE(1970,1,1)</f>
        <v>41330.038784722223</v>
      </c>
      <c r="T320" s="14">
        <f t="shared" si="4"/>
        <v>41359.997118055559</v>
      </c>
    </row>
    <row r="321" spans="1:20" ht="58" x14ac:dyDescent="0.35">
      <c r="A321">
        <v>319</v>
      </c>
      <c r="B321" s="1" t="s">
        <v>320</v>
      </c>
      <c r="C321" s="1" t="s">
        <v>4429</v>
      </c>
      <c r="D321" s="6">
        <v>5000</v>
      </c>
      <c r="E321" s="6">
        <v>5634</v>
      </c>
      <c r="F321" t="s">
        <v>8219</v>
      </c>
      <c r="G321" t="s">
        <v>8224</v>
      </c>
      <c r="H321" t="s">
        <v>8246</v>
      </c>
      <c r="I321">
        <v>1265097540</v>
      </c>
      <c r="J321">
        <v>1257538029</v>
      </c>
      <c r="K321" t="b">
        <v>1</v>
      </c>
      <c r="L321">
        <v>51</v>
      </c>
      <c r="M321" t="b">
        <v>1</v>
      </c>
      <c r="N321" t="s">
        <v>8269</v>
      </c>
      <c r="O321" s="16">
        <f>Table1[[#This Row],[pledged]]/Table1[[#This Row],[goal]]*100</f>
        <v>112.68</v>
      </c>
      <c r="P321" s="6">
        <f>IFERROR(Table1[[#This Row],[pledged]]/Table1[[#This Row],[backers_count]],0)</f>
        <v>110.47058823529412</v>
      </c>
      <c r="Q321" t="str">
        <f>LEFT(Table1[[#This Row],[Category and Sub-Category]],FIND("/",Table1[[#This Row],[Category and Sub-Category]])-1)</f>
        <v>film &amp; video</v>
      </c>
      <c r="R321" t="str">
        <f>RIGHT(Table1[[#This Row],[Category and Sub-Category]],LEN(Table1[[#This Row],[Category and Sub-Category]])-FIND("/",Table1[[#This Row],[Category and Sub-Category]]))</f>
        <v>documentary</v>
      </c>
      <c r="S321" s="14">
        <f>(((Table1[[#This Row],[launched_at]]/60)/60)/24)+DATE(1970,1,1)</f>
        <v>40123.83829861111</v>
      </c>
      <c r="T321" s="14">
        <f t="shared" si="4"/>
        <v>40211.332638888889</v>
      </c>
    </row>
    <row r="322" spans="1:20" ht="43.5" x14ac:dyDescent="0.35">
      <c r="A322">
        <v>320</v>
      </c>
      <c r="B322" s="1" t="s">
        <v>321</v>
      </c>
      <c r="C322" s="1" t="s">
        <v>4430</v>
      </c>
      <c r="D322" s="6">
        <v>20000</v>
      </c>
      <c r="E322" s="6">
        <v>21316</v>
      </c>
      <c r="F322" t="s">
        <v>8219</v>
      </c>
      <c r="G322" t="s">
        <v>8225</v>
      </c>
      <c r="H322" t="s">
        <v>8247</v>
      </c>
      <c r="I322">
        <v>1450825200</v>
      </c>
      <c r="J322">
        <v>1448284433</v>
      </c>
      <c r="K322" t="b">
        <v>1</v>
      </c>
      <c r="L322">
        <v>158</v>
      </c>
      <c r="M322" t="b">
        <v>1</v>
      </c>
      <c r="N322" t="s">
        <v>8269</v>
      </c>
      <c r="O322" s="16">
        <f>Table1[[#This Row],[pledged]]/Table1[[#This Row],[goal]]*100</f>
        <v>106.58000000000001</v>
      </c>
      <c r="P322" s="6">
        <f>IFERROR(Table1[[#This Row],[pledged]]/Table1[[#This Row],[backers_count]],0)</f>
        <v>134.91139240506328</v>
      </c>
      <c r="Q322" t="str">
        <f>LEFT(Table1[[#This Row],[Category and Sub-Category]],FIND("/",Table1[[#This Row],[Category and Sub-Category]])-1)</f>
        <v>film &amp; video</v>
      </c>
      <c r="R322" t="str">
        <f>RIGHT(Table1[[#This Row],[Category and Sub-Category]],LEN(Table1[[#This Row],[Category and Sub-Category]])-FIND("/",Table1[[#This Row],[Category and Sub-Category]]))</f>
        <v>documentary</v>
      </c>
      <c r="S322" s="14">
        <f>(((Table1[[#This Row],[launched_at]]/60)/60)/24)+DATE(1970,1,1)</f>
        <v>42331.551307870366</v>
      </c>
      <c r="T322" s="14">
        <f t="shared" ref="T322:T385" si="5">(((I322/60)/60)/24)+DATE(1970,1,1)</f>
        <v>42360.958333333328</v>
      </c>
    </row>
    <row r="323" spans="1:20" ht="43.5" x14ac:dyDescent="0.35">
      <c r="A323">
        <v>321</v>
      </c>
      <c r="B323" s="1" t="s">
        <v>322</v>
      </c>
      <c r="C323" s="1" t="s">
        <v>4431</v>
      </c>
      <c r="D323" s="6">
        <v>35000</v>
      </c>
      <c r="E323" s="6">
        <v>35932</v>
      </c>
      <c r="F323" t="s">
        <v>8219</v>
      </c>
      <c r="G323" t="s">
        <v>8236</v>
      </c>
      <c r="H323" t="s">
        <v>8249</v>
      </c>
      <c r="I323">
        <v>1478605386</v>
      </c>
      <c r="J323">
        <v>1475577786</v>
      </c>
      <c r="K323" t="b">
        <v>1</v>
      </c>
      <c r="L323">
        <v>337</v>
      </c>
      <c r="M323" t="b">
        <v>1</v>
      </c>
      <c r="N323" t="s">
        <v>8269</v>
      </c>
      <c r="O323" s="16">
        <f>Table1[[#This Row],[pledged]]/Table1[[#This Row],[goal]]*100</f>
        <v>102.66285714285715</v>
      </c>
      <c r="P323" s="6">
        <f>IFERROR(Table1[[#This Row],[pledged]]/Table1[[#This Row],[backers_count]],0)</f>
        <v>106.62314540059347</v>
      </c>
      <c r="Q323" t="str">
        <f>LEFT(Table1[[#This Row],[Category and Sub-Category]],FIND("/",Table1[[#This Row],[Category and Sub-Category]])-1)</f>
        <v>film &amp; video</v>
      </c>
      <c r="R323" t="str">
        <f>RIGHT(Table1[[#This Row],[Category and Sub-Category]],LEN(Table1[[#This Row],[Category and Sub-Category]])-FIND("/",Table1[[#This Row],[Category and Sub-Category]]))</f>
        <v>documentary</v>
      </c>
      <c r="S323" s="14">
        <f>(((Table1[[#This Row],[launched_at]]/60)/60)/24)+DATE(1970,1,1)</f>
        <v>42647.446597222224</v>
      </c>
      <c r="T323" s="14">
        <f t="shared" si="5"/>
        <v>42682.488263888896</v>
      </c>
    </row>
    <row r="324" spans="1:20" ht="43.5" x14ac:dyDescent="0.35">
      <c r="A324">
        <v>322</v>
      </c>
      <c r="B324" s="1" t="s">
        <v>323</v>
      </c>
      <c r="C324" s="1" t="s">
        <v>4432</v>
      </c>
      <c r="D324" s="6">
        <v>25000</v>
      </c>
      <c r="E324" s="6">
        <v>26978</v>
      </c>
      <c r="F324" t="s">
        <v>8219</v>
      </c>
      <c r="G324" t="s">
        <v>8224</v>
      </c>
      <c r="H324" t="s">
        <v>8246</v>
      </c>
      <c r="I324">
        <v>1463146848</v>
      </c>
      <c r="J324">
        <v>1460554848</v>
      </c>
      <c r="K324" t="b">
        <v>1</v>
      </c>
      <c r="L324">
        <v>186</v>
      </c>
      <c r="M324" t="b">
        <v>1</v>
      </c>
      <c r="N324" t="s">
        <v>8269</v>
      </c>
      <c r="O324" s="16">
        <f>Table1[[#This Row],[pledged]]/Table1[[#This Row],[goal]]*100</f>
        <v>107.91200000000001</v>
      </c>
      <c r="P324" s="6">
        <f>IFERROR(Table1[[#This Row],[pledged]]/Table1[[#This Row],[backers_count]],0)</f>
        <v>145.04301075268816</v>
      </c>
      <c r="Q324" t="str">
        <f>LEFT(Table1[[#This Row],[Category and Sub-Category]],FIND("/",Table1[[#This Row],[Category and Sub-Category]])-1)</f>
        <v>film &amp; video</v>
      </c>
      <c r="R324" t="str">
        <f>RIGHT(Table1[[#This Row],[Category and Sub-Category]],LEN(Table1[[#This Row],[Category and Sub-Category]])-FIND("/",Table1[[#This Row],[Category and Sub-Category]]))</f>
        <v>documentary</v>
      </c>
      <c r="S324" s="14">
        <f>(((Table1[[#This Row],[launched_at]]/60)/60)/24)+DATE(1970,1,1)</f>
        <v>42473.57</v>
      </c>
      <c r="T324" s="14">
        <f t="shared" si="5"/>
        <v>42503.57</v>
      </c>
    </row>
    <row r="325" spans="1:20" ht="43.5" x14ac:dyDescent="0.35">
      <c r="A325">
        <v>323</v>
      </c>
      <c r="B325" s="1" t="s">
        <v>324</v>
      </c>
      <c r="C325" s="1" t="s">
        <v>4433</v>
      </c>
      <c r="D325" s="6">
        <v>5400</v>
      </c>
      <c r="E325" s="6">
        <v>6646</v>
      </c>
      <c r="F325" t="s">
        <v>8219</v>
      </c>
      <c r="G325" t="s">
        <v>8224</v>
      </c>
      <c r="H325" t="s">
        <v>8246</v>
      </c>
      <c r="I325">
        <v>1482307140</v>
      </c>
      <c r="J325">
        <v>1479886966</v>
      </c>
      <c r="K325" t="b">
        <v>1</v>
      </c>
      <c r="L325">
        <v>58</v>
      </c>
      <c r="M325" t="b">
        <v>1</v>
      </c>
      <c r="N325" t="s">
        <v>8269</v>
      </c>
      <c r="O325" s="16">
        <f>Table1[[#This Row],[pledged]]/Table1[[#This Row],[goal]]*100</f>
        <v>123.07407407407408</v>
      </c>
      <c r="P325" s="6">
        <f>IFERROR(Table1[[#This Row],[pledged]]/Table1[[#This Row],[backers_count]],0)</f>
        <v>114.58620689655173</v>
      </c>
      <c r="Q325" t="str">
        <f>LEFT(Table1[[#This Row],[Category and Sub-Category]],FIND("/",Table1[[#This Row],[Category and Sub-Category]])-1)</f>
        <v>film &amp; video</v>
      </c>
      <c r="R325" t="str">
        <f>RIGHT(Table1[[#This Row],[Category and Sub-Category]],LEN(Table1[[#This Row],[Category and Sub-Category]])-FIND("/",Table1[[#This Row],[Category and Sub-Category]]))</f>
        <v>documentary</v>
      </c>
      <c r="S325" s="14">
        <f>(((Table1[[#This Row],[launched_at]]/60)/60)/24)+DATE(1970,1,1)</f>
        <v>42697.32136574074</v>
      </c>
      <c r="T325" s="14">
        <f t="shared" si="5"/>
        <v>42725.332638888889</v>
      </c>
    </row>
    <row r="326" spans="1:20" ht="43.5" x14ac:dyDescent="0.35">
      <c r="A326">
        <v>324</v>
      </c>
      <c r="B326" s="1" t="s">
        <v>325</v>
      </c>
      <c r="C326" s="1" t="s">
        <v>4434</v>
      </c>
      <c r="D326" s="6">
        <v>8500</v>
      </c>
      <c r="E326" s="6">
        <v>8636</v>
      </c>
      <c r="F326" t="s">
        <v>8219</v>
      </c>
      <c r="G326" t="s">
        <v>8224</v>
      </c>
      <c r="H326" t="s">
        <v>8246</v>
      </c>
      <c r="I326">
        <v>1438441308</v>
      </c>
      <c r="J326">
        <v>1435590108</v>
      </c>
      <c r="K326" t="b">
        <v>1</v>
      </c>
      <c r="L326">
        <v>82</v>
      </c>
      <c r="M326" t="b">
        <v>1</v>
      </c>
      <c r="N326" t="s">
        <v>8269</v>
      </c>
      <c r="O326" s="16">
        <f>Table1[[#This Row],[pledged]]/Table1[[#This Row],[goal]]*100</f>
        <v>101.6</v>
      </c>
      <c r="P326" s="6">
        <f>IFERROR(Table1[[#This Row],[pledged]]/Table1[[#This Row],[backers_count]],0)</f>
        <v>105.3170731707317</v>
      </c>
      <c r="Q326" t="str">
        <f>LEFT(Table1[[#This Row],[Category and Sub-Category]],FIND("/",Table1[[#This Row],[Category and Sub-Category]])-1)</f>
        <v>film &amp; video</v>
      </c>
      <c r="R326" t="str">
        <f>RIGHT(Table1[[#This Row],[Category and Sub-Category]],LEN(Table1[[#This Row],[Category and Sub-Category]])-FIND("/",Table1[[#This Row],[Category and Sub-Category]]))</f>
        <v>documentary</v>
      </c>
      <c r="S326" s="14">
        <f>(((Table1[[#This Row],[launched_at]]/60)/60)/24)+DATE(1970,1,1)</f>
        <v>42184.626250000001</v>
      </c>
      <c r="T326" s="14">
        <f t="shared" si="5"/>
        <v>42217.626250000001</v>
      </c>
    </row>
    <row r="327" spans="1:20" ht="43.5" x14ac:dyDescent="0.35">
      <c r="A327">
        <v>325</v>
      </c>
      <c r="B327" s="1" t="s">
        <v>326</v>
      </c>
      <c r="C327" s="1" t="s">
        <v>4435</v>
      </c>
      <c r="D327" s="6">
        <v>50000</v>
      </c>
      <c r="E327" s="6">
        <v>52198</v>
      </c>
      <c r="F327" t="s">
        <v>8219</v>
      </c>
      <c r="G327" t="s">
        <v>8224</v>
      </c>
      <c r="H327" t="s">
        <v>8246</v>
      </c>
      <c r="I327">
        <v>1482208233</v>
      </c>
      <c r="J327">
        <v>1479184233</v>
      </c>
      <c r="K327" t="b">
        <v>1</v>
      </c>
      <c r="L327">
        <v>736</v>
      </c>
      <c r="M327" t="b">
        <v>1</v>
      </c>
      <c r="N327" t="s">
        <v>8269</v>
      </c>
      <c r="O327" s="16">
        <f>Table1[[#This Row],[pledged]]/Table1[[#This Row],[goal]]*100</f>
        <v>104.396</v>
      </c>
      <c r="P327" s="6">
        <f>IFERROR(Table1[[#This Row],[pledged]]/Table1[[#This Row],[backers_count]],0)</f>
        <v>70.921195652173907</v>
      </c>
      <c r="Q327" t="str">
        <f>LEFT(Table1[[#This Row],[Category and Sub-Category]],FIND("/",Table1[[#This Row],[Category and Sub-Category]])-1)</f>
        <v>film &amp; video</v>
      </c>
      <c r="R327" t="str">
        <f>RIGHT(Table1[[#This Row],[Category and Sub-Category]],LEN(Table1[[#This Row],[Category and Sub-Category]])-FIND("/",Table1[[#This Row],[Category and Sub-Category]]))</f>
        <v>documentary</v>
      </c>
      <c r="S327" s="14">
        <f>(((Table1[[#This Row],[launched_at]]/60)/60)/24)+DATE(1970,1,1)</f>
        <v>42689.187881944439</v>
      </c>
      <c r="T327" s="14">
        <f t="shared" si="5"/>
        <v>42724.187881944439</v>
      </c>
    </row>
    <row r="328" spans="1:20" ht="43.5" x14ac:dyDescent="0.35">
      <c r="A328">
        <v>326</v>
      </c>
      <c r="B328" s="1" t="s">
        <v>327</v>
      </c>
      <c r="C328" s="1" t="s">
        <v>4436</v>
      </c>
      <c r="D328" s="6">
        <v>150000</v>
      </c>
      <c r="E328" s="6">
        <v>169394.6</v>
      </c>
      <c r="F328" t="s">
        <v>8219</v>
      </c>
      <c r="G328" t="s">
        <v>8224</v>
      </c>
      <c r="H328" t="s">
        <v>8246</v>
      </c>
      <c r="I328">
        <v>1489532220</v>
      </c>
      <c r="J328">
        <v>1486625606</v>
      </c>
      <c r="K328" t="b">
        <v>1</v>
      </c>
      <c r="L328">
        <v>1151</v>
      </c>
      <c r="M328" t="b">
        <v>1</v>
      </c>
      <c r="N328" t="s">
        <v>8269</v>
      </c>
      <c r="O328" s="16">
        <f>Table1[[#This Row],[pledged]]/Table1[[#This Row],[goal]]*100</f>
        <v>112.92973333333333</v>
      </c>
      <c r="P328" s="6">
        <f>IFERROR(Table1[[#This Row],[pledged]]/Table1[[#This Row],[backers_count]],0)</f>
        <v>147.17167680278018</v>
      </c>
      <c r="Q328" t="str">
        <f>LEFT(Table1[[#This Row],[Category and Sub-Category]],FIND("/",Table1[[#This Row],[Category and Sub-Category]])-1)</f>
        <v>film &amp; video</v>
      </c>
      <c r="R328" t="str">
        <f>RIGHT(Table1[[#This Row],[Category and Sub-Category]],LEN(Table1[[#This Row],[Category and Sub-Category]])-FIND("/",Table1[[#This Row],[Category and Sub-Category]]))</f>
        <v>documentary</v>
      </c>
      <c r="S328" s="14">
        <f>(((Table1[[#This Row],[launched_at]]/60)/60)/24)+DATE(1970,1,1)</f>
        <v>42775.314884259264</v>
      </c>
      <c r="T328" s="14">
        <f t="shared" si="5"/>
        <v>42808.956250000003</v>
      </c>
    </row>
    <row r="329" spans="1:20" ht="43.5" x14ac:dyDescent="0.35">
      <c r="A329">
        <v>327</v>
      </c>
      <c r="B329" s="1" t="s">
        <v>328</v>
      </c>
      <c r="C329" s="1" t="s">
        <v>4437</v>
      </c>
      <c r="D329" s="6">
        <v>4000</v>
      </c>
      <c r="E329" s="6">
        <v>5456</v>
      </c>
      <c r="F329" t="s">
        <v>8219</v>
      </c>
      <c r="G329" t="s">
        <v>8224</v>
      </c>
      <c r="H329" t="s">
        <v>8246</v>
      </c>
      <c r="I329">
        <v>1427011200</v>
      </c>
      <c r="J329">
        <v>1424669929</v>
      </c>
      <c r="K329" t="b">
        <v>1</v>
      </c>
      <c r="L329">
        <v>34</v>
      </c>
      <c r="M329" t="b">
        <v>1</v>
      </c>
      <c r="N329" t="s">
        <v>8269</v>
      </c>
      <c r="O329" s="16">
        <f>Table1[[#This Row],[pledged]]/Table1[[#This Row],[goal]]*100</f>
        <v>136.4</v>
      </c>
      <c r="P329" s="6">
        <f>IFERROR(Table1[[#This Row],[pledged]]/Table1[[#This Row],[backers_count]],0)</f>
        <v>160.47058823529412</v>
      </c>
      <c r="Q329" t="str">
        <f>LEFT(Table1[[#This Row],[Category and Sub-Category]],FIND("/",Table1[[#This Row],[Category and Sub-Category]])-1)</f>
        <v>film &amp; video</v>
      </c>
      <c r="R329" t="str">
        <f>RIGHT(Table1[[#This Row],[Category and Sub-Category]],LEN(Table1[[#This Row],[Category and Sub-Category]])-FIND("/",Table1[[#This Row],[Category and Sub-Category]]))</f>
        <v>documentary</v>
      </c>
      <c r="S329" s="14">
        <f>(((Table1[[#This Row],[launched_at]]/60)/60)/24)+DATE(1970,1,1)</f>
        <v>42058.235289351855</v>
      </c>
      <c r="T329" s="14">
        <f t="shared" si="5"/>
        <v>42085.333333333328</v>
      </c>
    </row>
    <row r="330" spans="1:20" ht="43.5" x14ac:dyDescent="0.35">
      <c r="A330">
        <v>328</v>
      </c>
      <c r="B330" s="1" t="s">
        <v>329</v>
      </c>
      <c r="C330" s="1" t="s">
        <v>4438</v>
      </c>
      <c r="D330" s="6">
        <v>75000</v>
      </c>
      <c r="E330" s="6">
        <v>77710.8</v>
      </c>
      <c r="F330" t="s">
        <v>8219</v>
      </c>
      <c r="G330" t="s">
        <v>8224</v>
      </c>
      <c r="H330" t="s">
        <v>8246</v>
      </c>
      <c r="I330">
        <v>1446350400</v>
      </c>
      <c r="J330">
        <v>1443739388</v>
      </c>
      <c r="K330" t="b">
        <v>1</v>
      </c>
      <c r="L330">
        <v>498</v>
      </c>
      <c r="M330" t="b">
        <v>1</v>
      </c>
      <c r="N330" t="s">
        <v>8269</v>
      </c>
      <c r="O330" s="16">
        <f>Table1[[#This Row],[pledged]]/Table1[[#This Row],[goal]]*100</f>
        <v>103.61439999999999</v>
      </c>
      <c r="P330" s="6">
        <f>IFERROR(Table1[[#This Row],[pledged]]/Table1[[#This Row],[backers_count]],0)</f>
        <v>156.04578313253012</v>
      </c>
      <c r="Q330" t="str">
        <f>LEFT(Table1[[#This Row],[Category and Sub-Category]],FIND("/",Table1[[#This Row],[Category and Sub-Category]])-1)</f>
        <v>film &amp; video</v>
      </c>
      <c r="R330" t="str">
        <f>RIGHT(Table1[[#This Row],[Category and Sub-Category]],LEN(Table1[[#This Row],[Category and Sub-Category]])-FIND("/",Table1[[#This Row],[Category and Sub-Category]]))</f>
        <v>documentary</v>
      </c>
      <c r="S330" s="14">
        <f>(((Table1[[#This Row],[launched_at]]/60)/60)/24)+DATE(1970,1,1)</f>
        <v>42278.946620370371</v>
      </c>
      <c r="T330" s="14">
        <f t="shared" si="5"/>
        <v>42309.166666666672</v>
      </c>
    </row>
    <row r="331" spans="1:20" ht="43.5" x14ac:dyDescent="0.35">
      <c r="A331">
        <v>329</v>
      </c>
      <c r="B331" s="1" t="s">
        <v>330</v>
      </c>
      <c r="C331" s="1" t="s">
        <v>4439</v>
      </c>
      <c r="D331" s="6">
        <v>10000</v>
      </c>
      <c r="E331" s="6">
        <v>10550</v>
      </c>
      <c r="F331" t="s">
        <v>8219</v>
      </c>
      <c r="G331" t="s">
        <v>8224</v>
      </c>
      <c r="H331" t="s">
        <v>8246</v>
      </c>
      <c r="I331">
        <v>1446868800</v>
      </c>
      <c r="J331">
        <v>1444821127</v>
      </c>
      <c r="K331" t="b">
        <v>1</v>
      </c>
      <c r="L331">
        <v>167</v>
      </c>
      <c r="M331" t="b">
        <v>1</v>
      </c>
      <c r="N331" t="s">
        <v>8269</v>
      </c>
      <c r="O331" s="16">
        <f>Table1[[#This Row],[pledged]]/Table1[[#This Row],[goal]]*100</f>
        <v>105.5</v>
      </c>
      <c r="P331" s="6">
        <f>IFERROR(Table1[[#This Row],[pledged]]/Table1[[#This Row],[backers_count]],0)</f>
        <v>63.17365269461078</v>
      </c>
      <c r="Q331" t="str">
        <f>LEFT(Table1[[#This Row],[Category and Sub-Category]],FIND("/",Table1[[#This Row],[Category and Sub-Category]])-1)</f>
        <v>film &amp; video</v>
      </c>
      <c r="R331" t="str">
        <f>RIGHT(Table1[[#This Row],[Category and Sub-Category]],LEN(Table1[[#This Row],[Category and Sub-Category]])-FIND("/",Table1[[#This Row],[Category and Sub-Category]]))</f>
        <v>documentary</v>
      </c>
      <c r="S331" s="14">
        <f>(((Table1[[#This Row],[launched_at]]/60)/60)/24)+DATE(1970,1,1)</f>
        <v>42291.46674768519</v>
      </c>
      <c r="T331" s="14">
        <f t="shared" si="5"/>
        <v>42315.166666666672</v>
      </c>
    </row>
    <row r="332" spans="1:20" ht="43.5" x14ac:dyDescent="0.35">
      <c r="A332">
        <v>330</v>
      </c>
      <c r="B332" s="1" t="s">
        <v>331</v>
      </c>
      <c r="C332" s="1" t="s">
        <v>4440</v>
      </c>
      <c r="D332" s="6">
        <v>35000</v>
      </c>
      <c r="E332" s="6">
        <v>35640</v>
      </c>
      <c r="F332" t="s">
        <v>8219</v>
      </c>
      <c r="G332" t="s">
        <v>8224</v>
      </c>
      <c r="H332" t="s">
        <v>8246</v>
      </c>
      <c r="I332">
        <v>1368763140</v>
      </c>
      <c r="J332">
        <v>1366028563</v>
      </c>
      <c r="K332" t="b">
        <v>1</v>
      </c>
      <c r="L332">
        <v>340</v>
      </c>
      <c r="M332" t="b">
        <v>1</v>
      </c>
      <c r="N332" t="s">
        <v>8269</v>
      </c>
      <c r="O332" s="16">
        <f>Table1[[#This Row],[pledged]]/Table1[[#This Row],[goal]]*100</f>
        <v>101.82857142857142</v>
      </c>
      <c r="P332" s="6">
        <f>IFERROR(Table1[[#This Row],[pledged]]/Table1[[#This Row],[backers_count]],0)</f>
        <v>104.82352941176471</v>
      </c>
      <c r="Q332" t="str">
        <f>LEFT(Table1[[#This Row],[Category and Sub-Category]],FIND("/",Table1[[#This Row],[Category and Sub-Category]])-1)</f>
        <v>film &amp; video</v>
      </c>
      <c r="R332" t="str">
        <f>RIGHT(Table1[[#This Row],[Category and Sub-Category]],LEN(Table1[[#This Row],[Category and Sub-Category]])-FIND("/",Table1[[#This Row],[Category and Sub-Category]]))</f>
        <v>documentary</v>
      </c>
      <c r="S332" s="14">
        <f>(((Table1[[#This Row],[launched_at]]/60)/60)/24)+DATE(1970,1,1)</f>
        <v>41379.515775462962</v>
      </c>
      <c r="T332" s="14">
        <f t="shared" si="5"/>
        <v>41411.165972222225</v>
      </c>
    </row>
    <row r="333" spans="1:20" ht="43.5" x14ac:dyDescent="0.35">
      <c r="A333">
        <v>331</v>
      </c>
      <c r="B333" s="1" t="s">
        <v>332</v>
      </c>
      <c r="C333" s="1" t="s">
        <v>4441</v>
      </c>
      <c r="D333" s="6">
        <v>40000</v>
      </c>
      <c r="E333" s="6">
        <v>42642</v>
      </c>
      <c r="F333" t="s">
        <v>8219</v>
      </c>
      <c r="G333" t="s">
        <v>8224</v>
      </c>
      <c r="H333" t="s">
        <v>8246</v>
      </c>
      <c r="I333">
        <v>1466171834</v>
      </c>
      <c r="J333">
        <v>1463493434</v>
      </c>
      <c r="K333" t="b">
        <v>1</v>
      </c>
      <c r="L333">
        <v>438</v>
      </c>
      <c r="M333" t="b">
        <v>1</v>
      </c>
      <c r="N333" t="s">
        <v>8269</v>
      </c>
      <c r="O333" s="16">
        <f>Table1[[#This Row],[pledged]]/Table1[[#This Row],[goal]]*100</f>
        <v>106.60499999999999</v>
      </c>
      <c r="P333" s="6">
        <f>IFERROR(Table1[[#This Row],[pledged]]/Table1[[#This Row],[backers_count]],0)</f>
        <v>97.356164383561648</v>
      </c>
      <c r="Q333" t="str">
        <f>LEFT(Table1[[#This Row],[Category and Sub-Category]],FIND("/",Table1[[#This Row],[Category and Sub-Category]])-1)</f>
        <v>film &amp; video</v>
      </c>
      <c r="R333" t="str">
        <f>RIGHT(Table1[[#This Row],[Category and Sub-Category]],LEN(Table1[[#This Row],[Category and Sub-Category]])-FIND("/",Table1[[#This Row],[Category and Sub-Category]]))</f>
        <v>documentary</v>
      </c>
      <c r="S333" s="14">
        <f>(((Table1[[#This Row],[launched_at]]/60)/60)/24)+DATE(1970,1,1)</f>
        <v>42507.581412037034</v>
      </c>
      <c r="T333" s="14">
        <f t="shared" si="5"/>
        <v>42538.581412037034</v>
      </c>
    </row>
    <row r="334" spans="1:20" ht="43.5" x14ac:dyDescent="0.35">
      <c r="A334">
        <v>332</v>
      </c>
      <c r="B334" s="1" t="s">
        <v>333</v>
      </c>
      <c r="C334" s="1" t="s">
        <v>4442</v>
      </c>
      <c r="D334" s="6">
        <v>100000</v>
      </c>
      <c r="E334" s="6">
        <v>113015</v>
      </c>
      <c r="F334" t="s">
        <v>8219</v>
      </c>
      <c r="G334" t="s">
        <v>8224</v>
      </c>
      <c r="H334" t="s">
        <v>8246</v>
      </c>
      <c r="I334">
        <v>1446019200</v>
      </c>
      <c r="J334">
        <v>1442420377</v>
      </c>
      <c r="K334" t="b">
        <v>1</v>
      </c>
      <c r="L334">
        <v>555</v>
      </c>
      <c r="M334" t="b">
        <v>1</v>
      </c>
      <c r="N334" t="s">
        <v>8269</v>
      </c>
      <c r="O334" s="16">
        <f>Table1[[#This Row],[pledged]]/Table1[[#This Row],[goal]]*100</f>
        <v>113.015</v>
      </c>
      <c r="P334" s="6">
        <f>IFERROR(Table1[[#This Row],[pledged]]/Table1[[#This Row],[backers_count]],0)</f>
        <v>203.63063063063063</v>
      </c>
      <c r="Q334" t="str">
        <f>LEFT(Table1[[#This Row],[Category and Sub-Category]],FIND("/",Table1[[#This Row],[Category and Sub-Category]])-1)</f>
        <v>film &amp; video</v>
      </c>
      <c r="R334" t="str">
        <f>RIGHT(Table1[[#This Row],[Category and Sub-Category]],LEN(Table1[[#This Row],[Category and Sub-Category]])-FIND("/",Table1[[#This Row],[Category and Sub-Category]]))</f>
        <v>documentary</v>
      </c>
      <c r="S334" s="14">
        <f>(((Table1[[#This Row],[launched_at]]/60)/60)/24)+DATE(1970,1,1)</f>
        <v>42263.680289351847</v>
      </c>
      <c r="T334" s="14">
        <f t="shared" si="5"/>
        <v>42305.333333333328</v>
      </c>
    </row>
    <row r="335" spans="1:20" ht="43.5" x14ac:dyDescent="0.35">
      <c r="A335">
        <v>333</v>
      </c>
      <c r="B335" s="1" t="s">
        <v>334</v>
      </c>
      <c r="C335" s="1" t="s">
        <v>4443</v>
      </c>
      <c r="D335" s="6">
        <v>40000</v>
      </c>
      <c r="E335" s="6">
        <v>50091</v>
      </c>
      <c r="F335" t="s">
        <v>8219</v>
      </c>
      <c r="G335" t="s">
        <v>8224</v>
      </c>
      <c r="H335" t="s">
        <v>8246</v>
      </c>
      <c r="I335">
        <v>1460038591</v>
      </c>
      <c r="J335">
        <v>1457450191</v>
      </c>
      <c r="K335" t="b">
        <v>1</v>
      </c>
      <c r="L335">
        <v>266</v>
      </c>
      <c r="M335" t="b">
        <v>1</v>
      </c>
      <c r="N335" t="s">
        <v>8269</v>
      </c>
      <c r="O335" s="16">
        <f>Table1[[#This Row],[pledged]]/Table1[[#This Row],[goal]]*100</f>
        <v>125.22750000000001</v>
      </c>
      <c r="P335" s="6">
        <f>IFERROR(Table1[[#This Row],[pledged]]/Table1[[#This Row],[backers_count]],0)</f>
        <v>188.31203007518798</v>
      </c>
      <c r="Q335" t="str">
        <f>LEFT(Table1[[#This Row],[Category and Sub-Category]],FIND("/",Table1[[#This Row],[Category and Sub-Category]])-1)</f>
        <v>film &amp; video</v>
      </c>
      <c r="R335" t="str">
        <f>RIGHT(Table1[[#This Row],[Category and Sub-Category]],LEN(Table1[[#This Row],[Category and Sub-Category]])-FIND("/",Table1[[#This Row],[Category and Sub-Category]]))</f>
        <v>documentary</v>
      </c>
      <c r="S335" s="14">
        <f>(((Table1[[#This Row],[launched_at]]/60)/60)/24)+DATE(1970,1,1)</f>
        <v>42437.636469907404</v>
      </c>
      <c r="T335" s="14">
        <f t="shared" si="5"/>
        <v>42467.59480324074</v>
      </c>
    </row>
    <row r="336" spans="1:20" ht="58" x14ac:dyDescent="0.35">
      <c r="A336">
        <v>334</v>
      </c>
      <c r="B336" s="1" t="s">
        <v>335</v>
      </c>
      <c r="C336" s="1" t="s">
        <v>4444</v>
      </c>
      <c r="D336" s="6">
        <v>10000</v>
      </c>
      <c r="E336" s="6">
        <v>10119</v>
      </c>
      <c r="F336" t="s">
        <v>8219</v>
      </c>
      <c r="G336" t="s">
        <v>8224</v>
      </c>
      <c r="H336" t="s">
        <v>8246</v>
      </c>
      <c r="I336">
        <v>1431716400</v>
      </c>
      <c r="J336">
        <v>1428423757</v>
      </c>
      <c r="K336" t="b">
        <v>1</v>
      </c>
      <c r="L336">
        <v>69</v>
      </c>
      <c r="M336" t="b">
        <v>1</v>
      </c>
      <c r="N336" t="s">
        <v>8269</v>
      </c>
      <c r="O336" s="16">
        <f>Table1[[#This Row],[pledged]]/Table1[[#This Row],[goal]]*100</f>
        <v>101.19</v>
      </c>
      <c r="P336" s="6">
        <f>IFERROR(Table1[[#This Row],[pledged]]/Table1[[#This Row],[backers_count]],0)</f>
        <v>146.65217391304347</v>
      </c>
      <c r="Q336" t="str">
        <f>LEFT(Table1[[#This Row],[Category and Sub-Category]],FIND("/",Table1[[#This Row],[Category and Sub-Category]])-1)</f>
        <v>film &amp; video</v>
      </c>
      <c r="R336" t="str">
        <f>RIGHT(Table1[[#This Row],[Category and Sub-Category]],LEN(Table1[[#This Row],[Category and Sub-Category]])-FIND("/",Table1[[#This Row],[Category and Sub-Category]]))</f>
        <v>documentary</v>
      </c>
      <c r="S336" s="14">
        <f>(((Table1[[#This Row],[launched_at]]/60)/60)/24)+DATE(1970,1,1)</f>
        <v>42101.682372685187</v>
      </c>
      <c r="T336" s="14">
        <f t="shared" si="5"/>
        <v>42139.791666666672</v>
      </c>
    </row>
    <row r="337" spans="1:20" ht="43.5" x14ac:dyDescent="0.35">
      <c r="A337">
        <v>335</v>
      </c>
      <c r="B337" s="1" t="s">
        <v>336</v>
      </c>
      <c r="C337" s="1" t="s">
        <v>4445</v>
      </c>
      <c r="D337" s="6">
        <v>8500</v>
      </c>
      <c r="E337" s="6">
        <v>8735</v>
      </c>
      <c r="F337" t="s">
        <v>8219</v>
      </c>
      <c r="G337" t="s">
        <v>8224</v>
      </c>
      <c r="H337" t="s">
        <v>8246</v>
      </c>
      <c r="I337">
        <v>1431122400</v>
      </c>
      <c r="J337">
        <v>1428428515</v>
      </c>
      <c r="K337" t="b">
        <v>1</v>
      </c>
      <c r="L337">
        <v>80</v>
      </c>
      <c r="M337" t="b">
        <v>1</v>
      </c>
      <c r="N337" t="s">
        <v>8269</v>
      </c>
      <c r="O337" s="16">
        <f>Table1[[#This Row],[pledged]]/Table1[[#This Row],[goal]]*100</f>
        <v>102.76470588235294</v>
      </c>
      <c r="P337" s="6">
        <f>IFERROR(Table1[[#This Row],[pledged]]/Table1[[#This Row],[backers_count]],0)</f>
        <v>109.1875</v>
      </c>
      <c r="Q337" t="str">
        <f>LEFT(Table1[[#This Row],[Category and Sub-Category]],FIND("/",Table1[[#This Row],[Category and Sub-Category]])-1)</f>
        <v>film &amp; video</v>
      </c>
      <c r="R337" t="str">
        <f>RIGHT(Table1[[#This Row],[Category and Sub-Category]],LEN(Table1[[#This Row],[Category and Sub-Category]])-FIND("/",Table1[[#This Row],[Category and Sub-Category]]))</f>
        <v>documentary</v>
      </c>
      <c r="S337" s="14">
        <f>(((Table1[[#This Row],[launched_at]]/60)/60)/24)+DATE(1970,1,1)</f>
        <v>42101.737442129626</v>
      </c>
      <c r="T337" s="14">
        <f t="shared" si="5"/>
        <v>42132.916666666672</v>
      </c>
    </row>
    <row r="338" spans="1:20" ht="43.5" x14ac:dyDescent="0.35">
      <c r="A338">
        <v>336</v>
      </c>
      <c r="B338" s="1" t="s">
        <v>337</v>
      </c>
      <c r="C338" s="1" t="s">
        <v>4446</v>
      </c>
      <c r="D338" s="6">
        <v>25000</v>
      </c>
      <c r="E338" s="6">
        <v>29209.78</v>
      </c>
      <c r="F338" t="s">
        <v>8219</v>
      </c>
      <c r="G338" t="s">
        <v>8224</v>
      </c>
      <c r="H338" t="s">
        <v>8246</v>
      </c>
      <c r="I338">
        <v>1447427918</v>
      </c>
      <c r="J338">
        <v>1444832318</v>
      </c>
      <c r="K338" t="b">
        <v>1</v>
      </c>
      <c r="L338">
        <v>493</v>
      </c>
      <c r="M338" t="b">
        <v>1</v>
      </c>
      <c r="N338" t="s">
        <v>8269</v>
      </c>
      <c r="O338" s="16">
        <f>Table1[[#This Row],[pledged]]/Table1[[#This Row],[goal]]*100</f>
        <v>116.83911999999998</v>
      </c>
      <c r="P338" s="6">
        <f>IFERROR(Table1[[#This Row],[pledged]]/Table1[[#This Row],[backers_count]],0)</f>
        <v>59.249046653144013</v>
      </c>
      <c r="Q338" t="str">
        <f>LEFT(Table1[[#This Row],[Category and Sub-Category]],FIND("/",Table1[[#This Row],[Category and Sub-Category]])-1)</f>
        <v>film &amp; video</v>
      </c>
      <c r="R338" t="str">
        <f>RIGHT(Table1[[#This Row],[Category and Sub-Category]],LEN(Table1[[#This Row],[Category and Sub-Category]])-FIND("/",Table1[[#This Row],[Category and Sub-Category]]))</f>
        <v>documentary</v>
      </c>
      <c r="S338" s="14">
        <f>(((Table1[[#This Row],[launched_at]]/60)/60)/24)+DATE(1970,1,1)</f>
        <v>42291.596273148149</v>
      </c>
      <c r="T338" s="14">
        <f t="shared" si="5"/>
        <v>42321.637939814813</v>
      </c>
    </row>
    <row r="339" spans="1:20" ht="43.5" x14ac:dyDescent="0.35">
      <c r="A339">
        <v>337</v>
      </c>
      <c r="B339" s="1" t="s">
        <v>338</v>
      </c>
      <c r="C339" s="1" t="s">
        <v>4447</v>
      </c>
      <c r="D339" s="6">
        <v>3000</v>
      </c>
      <c r="E339" s="6">
        <v>3035.05</v>
      </c>
      <c r="F339" t="s">
        <v>8219</v>
      </c>
      <c r="G339" t="s">
        <v>8224</v>
      </c>
      <c r="H339" t="s">
        <v>8246</v>
      </c>
      <c r="I339">
        <v>1426298708</v>
      </c>
      <c r="J339">
        <v>1423710308</v>
      </c>
      <c r="K339" t="b">
        <v>1</v>
      </c>
      <c r="L339">
        <v>31</v>
      </c>
      <c r="M339" t="b">
        <v>1</v>
      </c>
      <c r="N339" t="s">
        <v>8269</v>
      </c>
      <c r="O339" s="16">
        <f>Table1[[#This Row],[pledged]]/Table1[[#This Row],[goal]]*100</f>
        <v>101.16833333333335</v>
      </c>
      <c r="P339" s="6">
        <f>IFERROR(Table1[[#This Row],[pledged]]/Table1[[#This Row],[backers_count]],0)</f>
        <v>97.904838709677421</v>
      </c>
      <c r="Q339" t="str">
        <f>LEFT(Table1[[#This Row],[Category and Sub-Category]],FIND("/",Table1[[#This Row],[Category and Sub-Category]])-1)</f>
        <v>film &amp; video</v>
      </c>
      <c r="R339" t="str">
        <f>RIGHT(Table1[[#This Row],[Category and Sub-Category]],LEN(Table1[[#This Row],[Category and Sub-Category]])-FIND("/",Table1[[#This Row],[Category and Sub-Category]]))</f>
        <v>documentary</v>
      </c>
      <c r="S339" s="14">
        <f>(((Table1[[#This Row],[launched_at]]/60)/60)/24)+DATE(1970,1,1)</f>
        <v>42047.128564814819</v>
      </c>
      <c r="T339" s="14">
        <f t="shared" si="5"/>
        <v>42077.086898148147</v>
      </c>
    </row>
    <row r="340" spans="1:20" ht="43.5" x14ac:dyDescent="0.35">
      <c r="A340">
        <v>338</v>
      </c>
      <c r="B340" s="1" t="s">
        <v>339</v>
      </c>
      <c r="C340" s="1" t="s">
        <v>4448</v>
      </c>
      <c r="D340" s="6">
        <v>15000</v>
      </c>
      <c r="E340" s="6">
        <v>16520.04</v>
      </c>
      <c r="F340" t="s">
        <v>8219</v>
      </c>
      <c r="G340" t="s">
        <v>8224</v>
      </c>
      <c r="H340" t="s">
        <v>8246</v>
      </c>
      <c r="I340">
        <v>1472864400</v>
      </c>
      <c r="J340">
        <v>1468001290</v>
      </c>
      <c r="K340" t="b">
        <v>1</v>
      </c>
      <c r="L340">
        <v>236</v>
      </c>
      <c r="M340" t="b">
        <v>1</v>
      </c>
      <c r="N340" t="s">
        <v>8269</v>
      </c>
      <c r="O340" s="16">
        <f>Table1[[#This Row],[pledged]]/Table1[[#This Row],[goal]]*100</f>
        <v>110.13360000000002</v>
      </c>
      <c r="P340" s="6">
        <f>IFERROR(Table1[[#This Row],[pledged]]/Table1[[#This Row],[backers_count]],0)</f>
        <v>70.000169491525426</v>
      </c>
      <c r="Q340" t="str">
        <f>LEFT(Table1[[#This Row],[Category and Sub-Category]],FIND("/",Table1[[#This Row],[Category and Sub-Category]])-1)</f>
        <v>film &amp; video</v>
      </c>
      <c r="R340" t="str">
        <f>RIGHT(Table1[[#This Row],[Category and Sub-Category]],LEN(Table1[[#This Row],[Category and Sub-Category]])-FIND("/",Table1[[#This Row],[Category and Sub-Category]]))</f>
        <v>documentary</v>
      </c>
      <c r="S340" s="14">
        <f>(((Table1[[#This Row],[launched_at]]/60)/60)/24)+DATE(1970,1,1)</f>
        <v>42559.755671296298</v>
      </c>
      <c r="T340" s="14">
        <f t="shared" si="5"/>
        <v>42616.041666666672</v>
      </c>
    </row>
    <row r="341" spans="1:20" ht="43.5" x14ac:dyDescent="0.35">
      <c r="A341">
        <v>339</v>
      </c>
      <c r="B341" s="1" t="s">
        <v>340</v>
      </c>
      <c r="C341" s="1" t="s">
        <v>4449</v>
      </c>
      <c r="D341" s="6">
        <v>6000</v>
      </c>
      <c r="E341" s="6">
        <v>6485</v>
      </c>
      <c r="F341" t="s">
        <v>8219</v>
      </c>
      <c r="G341" t="s">
        <v>8224</v>
      </c>
      <c r="H341" t="s">
        <v>8246</v>
      </c>
      <c r="I341">
        <v>1430331268</v>
      </c>
      <c r="J341">
        <v>1427739268</v>
      </c>
      <c r="K341" t="b">
        <v>1</v>
      </c>
      <c r="L341">
        <v>89</v>
      </c>
      <c r="M341" t="b">
        <v>1</v>
      </c>
      <c r="N341" t="s">
        <v>8269</v>
      </c>
      <c r="O341" s="16">
        <f>Table1[[#This Row],[pledged]]/Table1[[#This Row],[goal]]*100</f>
        <v>108.08333333333333</v>
      </c>
      <c r="P341" s="6">
        <f>IFERROR(Table1[[#This Row],[pledged]]/Table1[[#This Row],[backers_count]],0)</f>
        <v>72.865168539325836</v>
      </c>
      <c r="Q341" t="str">
        <f>LEFT(Table1[[#This Row],[Category and Sub-Category]],FIND("/",Table1[[#This Row],[Category and Sub-Category]])-1)</f>
        <v>film &amp; video</v>
      </c>
      <c r="R341" t="str">
        <f>RIGHT(Table1[[#This Row],[Category and Sub-Category]],LEN(Table1[[#This Row],[Category and Sub-Category]])-FIND("/",Table1[[#This Row],[Category and Sub-Category]]))</f>
        <v>documentary</v>
      </c>
      <c r="S341" s="14">
        <f>(((Table1[[#This Row],[launched_at]]/60)/60)/24)+DATE(1970,1,1)</f>
        <v>42093.760046296295</v>
      </c>
      <c r="T341" s="14">
        <f t="shared" si="5"/>
        <v>42123.760046296295</v>
      </c>
    </row>
    <row r="342" spans="1:20" ht="43.5" x14ac:dyDescent="0.35">
      <c r="A342">
        <v>340</v>
      </c>
      <c r="B342" s="1" t="s">
        <v>341</v>
      </c>
      <c r="C342" s="1" t="s">
        <v>4450</v>
      </c>
      <c r="D342" s="6">
        <v>35000</v>
      </c>
      <c r="E342" s="6">
        <v>43758</v>
      </c>
      <c r="F342" t="s">
        <v>8219</v>
      </c>
      <c r="G342" t="s">
        <v>8224</v>
      </c>
      <c r="H342" t="s">
        <v>8246</v>
      </c>
      <c r="I342">
        <v>1489006800</v>
      </c>
      <c r="J342">
        <v>1486397007</v>
      </c>
      <c r="K342" t="b">
        <v>1</v>
      </c>
      <c r="L342">
        <v>299</v>
      </c>
      <c r="M342" t="b">
        <v>1</v>
      </c>
      <c r="N342" t="s">
        <v>8269</v>
      </c>
      <c r="O342" s="16">
        <f>Table1[[#This Row],[pledged]]/Table1[[#This Row],[goal]]*100</f>
        <v>125.02285714285715</v>
      </c>
      <c r="P342" s="6">
        <f>IFERROR(Table1[[#This Row],[pledged]]/Table1[[#This Row],[backers_count]],0)</f>
        <v>146.34782608695653</v>
      </c>
      <c r="Q342" t="str">
        <f>LEFT(Table1[[#This Row],[Category and Sub-Category]],FIND("/",Table1[[#This Row],[Category and Sub-Category]])-1)</f>
        <v>film &amp; video</v>
      </c>
      <c r="R342" t="str">
        <f>RIGHT(Table1[[#This Row],[Category and Sub-Category]],LEN(Table1[[#This Row],[Category and Sub-Category]])-FIND("/",Table1[[#This Row],[Category and Sub-Category]]))</f>
        <v>documentary</v>
      </c>
      <c r="S342" s="14">
        <f>(((Table1[[#This Row],[launched_at]]/60)/60)/24)+DATE(1970,1,1)</f>
        <v>42772.669062500005</v>
      </c>
      <c r="T342" s="14">
        <f t="shared" si="5"/>
        <v>42802.875</v>
      </c>
    </row>
    <row r="343" spans="1:20" ht="43.5" x14ac:dyDescent="0.35">
      <c r="A343">
        <v>341</v>
      </c>
      <c r="B343" s="1" t="s">
        <v>342</v>
      </c>
      <c r="C343" s="1" t="s">
        <v>4451</v>
      </c>
      <c r="D343" s="6">
        <v>3500</v>
      </c>
      <c r="E343" s="6">
        <v>3735</v>
      </c>
      <c r="F343" t="s">
        <v>8219</v>
      </c>
      <c r="G343" t="s">
        <v>8224</v>
      </c>
      <c r="H343" t="s">
        <v>8246</v>
      </c>
      <c r="I343">
        <v>1412135940</v>
      </c>
      <c r="J343">
        <v>1410555998</v>
      </c>
      <c r="K343" t="b">
        <v>1</v>
      </c>
      <c r="L343">
        <v>55</v>
      </c>
      <c r="M343" t="b">
        <v>1</v>
      </c>
      <c r="N343" t="s">
        <v>8269</v>
      </c>
      <c r="O343" s="16">
        <f>Table1[[#This Row],[pledged]]/Table1[[#This Row],[goal]]*100</f>
        <v>106.71428571428572</v>
      </c>
      <c r="P343" s="6">
        <f>IFERROR(Table1[[#This Row],[pledged]]/Table1[[#This Row],[backers_count]],0)</f>
        <v>67.909090909090907</v>
      </c>
      <c r="Q343" t="str">
        <f>LEFT(Table1[[#This Row],[Category and Sub-Category]],FIND("/",Table1[[#This Row],[Category and Sub-Category]])-1)</f>
        <v>film &amp; video</v>
      </c>
      <c r="R343" t="str">
        <f>RIGHT(Table1[[#This Row],[Category and Sub-Category]],LEN(Table1[[#This Row],[Category and Sub-Category]])-FIND("/",Table1[[#This Row],[Category and Sub-Category]]))</f>
        <v>documentary</v>
      </c>
      <c r="S343" s="14">
        <f>(((Table1[[#This Row],[launched_at]]/60)/60)/24)+DATE(1970,1,1)</f>
        <v>41894.879606481481</v>
      </c>
      <c r="T343" s="14">
        <f t="shared" si="5"/>
        <v>41913.165972222225</v>
      </c>
    </row>
    <row r="344" spans="1:20" ht="29" x14ac:dyDescent="0.35">
      <c r="A344">
        <v>342</v>
      </c>
      <c r="B344" s="1" t="s">
        <v>343</v>
      </c>
      <c r="C344" s="1" t="s">
        <v>4452</v>
      </c>
      <c r="D344" s="6">
        <v>55000</v>
      </c>
      <c r="E344" s="6">
        <v>55201.52</v>
      </c>
      <c r="F344" t="s">
        <v>8219</v>
      </c>
      <c r="G344" t="s">
        <v>8224</v>
      </c>
      <c r="H344" t="s">
        <v>8246</v>
      </c>
      <c r="I344">
        <v>1461955465</v>
      </c>
      <c r="J344">
        <v>1459363465</v>
      </c>
      <c r="K344" t="b">
        <v>1</v>
      </c>
      <c r="L344">
        <v>325</v>
      </c>
      <c r="M344" t="b">
        <v>1</v>
      </c>
      <c r="N344" t="s">
        <v>8269</v>
      </c>
      <c r="O344" s="16">
        <f>Table1[[#This Row],[pledged]]/Table1[[#This Row],[goal]]*100</f>
        <v>100.36639999999998</v>
      </c>
      <c r="P344" s="6">
        <f>IFERROR(Table1[[#This Row],[pledged]]/Table1[[#This Row],[backers_count]],0)</f>
        <v>169.85083076923075</v>
      </c>
      <c r="Q344" t="str">
        <f>LEFT(Table1[[#This Row],[Category and Sub-Category]],FIND("/",Table1[[#This Row],[Category and Sub-Category]])-1)</f>
        <v>film &amp; video</v>
      </c>
      <c r="R344" t="str">
        <f>RIGHT(Table1[[#This Row],[Category and Sub-Category]],LEN(Table1[[#This Row],[Category and Sub-Category]])-FIND("/",Table1[[#This Row],[Category and Sub-Category]]))</f>
        <v>documentary</v>
      </c>
      <c r="S344" s="14">
        <f>(((Table1[[#This Row],[launched_at]]/60)/60)/24)+DATE(1970,1,1)</f>
        <v>42459.780844907407</v>
      </c>
      <c r="T344" s="14">
        <f t="shared" si="5"/>
        <v>42489.780844907407</v>
      </c>
    </row>
    <row r="345" spans="1:20" ht="58" x14ac:dyDescent="0.35">
      <c r="A345">
        <v>343</v>
      </c>
      <c r="B345" s="1" t="s">
        <v>344</v>
      </c>
      <c r="C345" s="1" t="s">
        <v>4453</v>
      </c>
      <c r="D345" s="6">
        <v>30000</v>
      </c>
      <c r="E345" s="6">
        <v>30608.59</v>
      </c>
      <c r="F345" t="s">
        <v>8219</v>
      </c>
      <c r="G345" t="s">
        <v>8224</v>
      </c>
      <c r="H345" t="s">
        <v>8246</v>
      </c>
      <c r="I345">
        <v>1415934000</v>
      </c>
      <c r="J345">
        <v>1413308545</v>
      </c>
      <c r="K345" t="b">
        <v>1</v>
      </c>
      <c r="L345">
        <v>524</v>
      </c>
      <c r="M345" t="b">
        <v>1</v>
      </c>
      <c r="N345" t="s">
        <v>8269</v>
      </c>
      <c r="O345" s="16">
        <f>Table1[[#This Row],[pledged]]/Table1[[#This Row],[goal]]*100</f>
        <v>102.02863333333335</v>
      </c>
      <c r="P345" s="6">
        <f>IFERROR(Table1[[#This Row],[pledged]]/Table1[[#This Row],[backers_count]],0)</f>
        <v>58.413339694656486</v>
      </c>
      <c r="Q345" t="str">
        <f>LEFT(Table1[[#This Row],[Category and Sub-Category]],FIND("/",Table1[[#This Row],[Category and Sub-Category]])-1)</f>
        <v>film &amp; video</v>
      </c>
      <c r="R345" t="str">
        <f>RIGHT(Table1[[#This Row],[Category and Sub-Category]],LEN(Table1[[#This Row],[Category and Sub-Category]])-FIND("/",Table1[[#This Row],[Category and Sub-Category]]))</f>
        <v>documentary</v>
      </c>
      <c r="S345" s="14">
        <f>(((Table1[[#This Row],[launched_at]]/60)/60)/24)+DATE(1970,1,1)</f>
        <v>41926.73778935185</v>
      </c>
      <c r="T345" s="14">
        <f t="shared" si="5"/>
        <v>41957.125</v>
      </c>
    </row>
    <row r="346" spans="1:20" ht="58" x14ac:dyDescent="0.35">
      <c r="A346">
        <v>344</v>
      </c>
      <c r="B346" s="1" t="s">
        <v>345</v>
      </c>
      <c r="C346" s="1" t="s">
        <v>4454</v>
      </c>
      <c r="D346" s="6">
        <v>33500</v>
      </c>
      <c r="E346" s="6">
        <v>34198</v>
      </c>
      <c r="F346" t="s">
        <v>8219</v>
      </c>
      <c r="G346" t="s">
        <v>8224</v>
      </c>
      <c r="H346" t="s">
        <v>8246</v>
      </c>
      <c r="I346">
        <v>1433125200</v>
      </c>
      <c r="J346">
        <v>1429312694</v>
      </c>
      <c r="K346" t="b">
        <v>1</v>
      </c>
      <c r="L346">
        <v>285</v>
      </c>
      <c r="M346" t="b">
        <v>1</v>
      </c>
      <c r="N346" t="s">
        <v>8269</v>
      </c>
      <c r="O346" s="16">
        <f>Table1[[#This Row],[pledged]]/Table1[[#This Row],[goal]]*100</f>
        <v>102.08358208955224</v>
      </c>
      <c r="P346" s="6">
        <f>IFERROR(Table1[[#This Row],[pledged]]/Table1[[#This Row],[backers_count]],0)</f>
        <v>119.99298245614035</v>
      </c>
      <c r="Q346" t="str">
        <f>LEFT(Table1[[#This Row],[Category and Sub-Category]],FIND("/",Table1[[#This Row],[Category and Sub-Category]])-1)</f>
        <v>film &amp; video</v>
      </c>
      <c r="R346" t="str">
        <f>RIGHT(Table1[[#This Row],[Category and Sub-Category]],LEN(Table1[[#This Row],[Category and Sub-Category]])-FIND("/",Table1[[#This Row],[Category and Sub-Category]]))</f>
        <v>documentary</v>
      </c>
      <c r="S346" s="14">
        <f>(((Table1[[#This Row],[launched_at]]/60)/60)/24)+DATE(1970,1,1)</f>
        <v>42111.970995370371</v>
      </c>
      <c r="T346" s="14">
        <f t="shared" si="5"/>
        <v>42156.097222222219</v>
      </c>
    </row>
    <row r="347" spans="1:20" ht="43.5" x14ac:dyDescent="0.35">
      <c r="A347">
        <v>345</v>
      </c>
      <c r="B347" s="1" t="s">
        <v>346</v>
      </c>
      <c r="C347" s="1" t="s">
        <v>4455</v>
      </c>
      <c r="D347" s="6">
        <v>14500</v>
      </c>
      <c r="E347" s="6">
        <v>17875</v>
      </c>
      <c r="F347" t="s">
        <v>8219</v>
      </c>
      <c r="G347" t="s">
        <v>8224</v>
      </c>
      <c r="H347" t="s">
        <v>8246</v>
      </c>
      <c r="I347">
        <v>1432161590</v>
      </c>
      <c r="J347">
        <v>1429569590</v>
      </c>
      <c r="K347" t="b">
        <v>1</v>
      </c>
      <c r="L347">
        <v>179</v>
      </c>
      <c r="M347" t="b">
        <v>1</v>
      </c>
      <c r="N347" t="s">
        <v>8269</v>
      </c>
      <c r="O347" s="16">
        <f>Table1[[#This Row],[pledged]]/Table1[[#This Row],[goal]]*100</f>
        <v>123.27586206896552</v>
      </c>
      <c r="P347" s="6">
        <f>IFERROR(Table1[[#This Row],[pledged]]/Table1[[#This Row],[backers_count]],0)</f>
        <v>99.860335195530723</v>
      </c>
      <c r="Q347" t="str">
        <f>LEFT(Table1[[#This Row],[Category and Sub-Category]],FIND("/",Table1[[#This Row],[Category and Sub-Category]])-1)</f>
        <v>film &amp; video</v>
      </c>
      <c r="R347" t="str">
        <f>RIGHT(Table1[[#This Row],[Category and Sub-Category]],LEN(Table1[[#This Row],[Category and Sub-Category]])-FIND("/",Table1[[#This Row],[Category and Sub-Category]]))</f>
        <v>documentary</v>
      </c>
      <c r="S347" s="14">
        <f>(((Table1[[#This Row],[launched_at]]/60)/60)/24)+DATE(1970,1,1)</f>
        <v>42114.944328703699</v>
      </c>
      <c r="T347" s="14">
        <f t="shared" si="5"/>
        <v>42144.944328703699</v>
      </c>
    </row>
    <row r="348" spans="1:20" ht="43.5" x14ac:dyDescent="0.35">
      <c r="A348">
        <v>346</v>
      </c>
      <c r="B348" s="1" t="s">
        <v>347</v>
      </c>
      <c r="C348" s="1" t="s">
        <v>4456</v>
      </c>
      <c r="D348" s="6">
        <v>10000</v>
      </c>
      <c r="E348" s="6">
        <v>17028.88</v>
      </c>
      <c r="F348" t="s">
        <v>8219</v>
      </c>
      <c r="G348" t="s">
        <v>8224</v>
      </c>
      <c r="H348" t="s">
        <v>8246</v>
      </c>
      <c r="I348">
        <v>1444824021</v>
      </c>
      <c r="J348">
        <v>1442232021</v>
      </c>
      <c r="K348" t="b">
        <v>1</v>
      </c>
      <c r="L348">
        <v>188</v>
      </c>
      <c r="M348" t="b">
        <v>1</v>
      </c>
      <c r="N348" t="s">
        <v>8269</v>
      </c>
      <c r="O348" s="16">
        <f>Table1[[#This Row],[pledged]]/Table1[[#This Row],[goal]]*100</f>
        <v>170.28880000000001</v>
      </c>
      <c r="P348" s="6">
        <f>IFERROR(Table1[[#This Row],[pledged]]/Table1[[#This Row],[backers_count]],0)</f>
        <v>90.579148936170213</v>
      </c>
      <c r="Q348" t="str">
        <f>LEFT(Table1[[#This Row],[Category and Sub-Category]],FIND("/",Table1[[#This Row],[Category and Sub-Category]])-1)</f>
        <v>film &amp; video</v>
      </c>
      <c r="R348" t="str">
        <f>RIGHT(Table1[[#This Row],[Category and Sub-Category]],LEN(Table1[[#This Row],[Category and Sub-Category]])-FIND("/",Table1[[#This Row],[Category and Sub-Category]]))</f>
        <v>documentary</v>
      </c>
      <c r="S348" s="14">
        <f>(((Table1[[#This Row],[launched_at]]/60)/60)/24)+DATE(1970,1,1)</f>
        <v>42261.500243055561</v>
      </c>
      <c r="T348" s="14">
        <f t="shared" si="5"/>
        <v>42291.500243055561</v>
      </c>
    </row>
    <row r="349" spans="1:20" ht="43.5" x14ac:dyDescent="0.35">
      <c r="A349">
        <v>347</v>
      </c>
      <c r="B349" s="1" t="s">
        <v>348</v>
      </c>
      <c r="C349" s="1" t="s">
        <v>4457</v>
      </c>
      <c r="D349" s="6">
        <v>40000</v>
      </c>
      <c r="E349" s="6">
        <v>44636.2</v>
      </c>
      <c r="F349" t="s">
        <v>8219</v>
      </c>
      <c r="G349" t="s">
        <v>8224</v>
      </c>
      <c r="H349" t="s">
        <v>8246</v>
      </c>
      <c r="I349">
        <v>1447505609</v>
      </c>
      <c r="J349">
        <v>1444910009</v>
      </c>
      <c r="K349" t="b">
        <v>1</v>
      </c>
      <c r="L349">
        <v>379</v>
      </c>
      <c r="M349" t="b">
        <v>1</v>
      </c>
      <c r="N349" t="s">
        <v>8269</v>
      </c>
      <c r="O349" s="16">
        <f>Table1[[#This Row],[pledged]]/Table1[[#This Row],[goal]]*100</f>
        <v>111.59049999999999</v>
      </c>
      <c r="P349" s="6">
        <f>IFERROR(Table1[[#This Row],[pledged]]/Table1[[#This Row],[backers_count]],0)</f>
        <v>117.77361477572559</v>
      </c>
      <c r="Q349" t="str">
        <f>LEFT(Table1[[#This Row],[Category and Sub-Category]],FIND("/",Table1[[#This Row],[Category and Sub-Category]])-1)</f>
        <v>film &amp; video</v>
      </c>
      <c r="R349" t="str">
        <f>RIGHT(Table1[[#This Row],[Category and Sub-Category]],LEN(Table1[[#This Row],[Category and Sub-Category]])-FIND("/",Table1[[#This Row],[Category and Sub-Category]]))</f>
        <v>documentary</v>
      </c>
      <c r="S349" s="14">
        <f>(((Table1[[#This Row],[launched_at]]/60)/60)/24)+DATE(1970,1,1)</f>
        <v>42292.495474537034</v>
      </c>
      <c r="T349" s="14">
        <f t="shared" si="5"/>
        <v>42322.537141203706</v>
      </c>
    </row>
    <row r="350" spans="1:20" ht="43.5" x14ac:dyDescent="0.35">
      <c r="A350">
        <v>348</v>
      </c>
      <c r="B350" s="1" t="s">
        <v>349</v>
      </c>
      <c r="C350" s="1" t="s">
        <v>4458</v>
      </c>
      <c r="D350" s="6">
        <v>10000</v>
      </c>
      <c r="E350" s="6">
        <v>10300</v>
      </c>
      <c r="F350" t="s">
        <v>8219</v>
      </c>
      <c r="G350" t="s">
        <v>8224</v>
      </c>
      <c r="H350" t="s">
        <v>8246</v>
      </c>
      <c r="I350">
        <v>1440165916</v>
      </c>
      <c r="J350">
        <v>1437573916</v>
      </c>
      <c r="K350" t="b">
        <v>1</v>
      </c>
      <c r="L350">
        <v>119</v>
      </c>
      <c r="M350" t="b">
        <v>1</v>
      </c>
      <c r="N350" t="s">
        <v>8269</v>
      </c>
      <c r="O350" s="16">
        <f>Table1[[#This Row],[pledged]]/Table1[[#This Row],[goal]]*100</f>
        <v>103</v>
      </c>
      <c r="P350" s="6">
        <f>IFERROR(Table1[[#This Row],[pledged]]/Table1[[#This Row],[backers_count]],0)</f>
        <v>86.554621848739501</v>
      </c>
      <c r="Q350" t="str">
        <f>LEFT(Table1[[#This Row],[Category and Sub-Category]],FIND("/",Table1[[#This Row],[Category and Sub-Category]])-1)</f>
        <v>film &amp; video</v>
      </c>
      <c r="R350" t="str">
        <f>RIGHT(Table1[[#This Row],[Category and Sub-Category]],LEN(Table1[[#This Row],[Category and Sub-Category]])-FIND("/",Table1[[#This Row],[Category and Sub-Category]]))</f>
        <v>documentary</v>
      </c>
      <c r="S350" s="14">
        <f>(((Table1[[#This Row],[launched_at]]/60)/60)/24)+DATE(1970,1,1)</f>
        <v>42207.58699074074</v>
      </c>
      <c r="T350" s="14">
        <f t="shared" si="5"/>
        <v>42237.58699074074</v>
      </c>
    </row>
    <row r="351" spans="1:20" ht="43.5" x14ac:dyDescent="0.35">
      <c r="A351">
        <v>349</v>
      </c>
      <c r="B351" s="1" t="s">
        <v>350</v>
      </c>
      <c r="C351" s="1" t="s">
        <v>4459</v>
      </c>
      <c r="D351" s="6">
        <v>11260</v>
      </c>
      <c r="E351" s="6">
        <v>12007.18</v>
      </c>
      <c r="F351" t="s">
        <v>8219</v>
      </c>
      <c r="G351" t="s">
        <v>8224</v>
      </c>
      <c r="H351" t="s">
        <v>8246</v>
      </c>
      <c r="I351">
        <v>1487937508</v>
      </c>
      <c r="J351">
        <v>1485345508</v>
      </c>
      <c r="K351" t="b">
        <v>1</v>
      </c>
      <c r="L351">
        <v>167</v>
      </c>
      <c r="M351" t="b">
        <v>1</v>
      </c>
      <c r="N351" t="s">
        <v>8269</v>
      </c>
      <c r="O351" s="16">
        <f>Table1[[#This Row],[pledged]]/Table1[[#This Row],[goal]]*100</f>
        <v>106.63570159857905</v>
      </c>
      <c r="P351" s="6">
        <f>IFERROR(Table1[[#This Row],[pledged]]/Table1[[#This Row],[backers_count]],0)</f>
        <v>71.899281437125751</v>
      </c>
      <c r="Q351" t="str">
        <f>LEFT(Table1[[#This Row],[Category and Sub-Category]],FIND("/",Table1[[#This Row],[Category and Sub-Category]])-1)</f>
        <v>film &amp; video</v>
      </c>
      <c r="R351" t="str">
        <f>RIGHT(Table1[[#This Row],[Category and Sub-Category]],LEN(Table1[[#This Row],[Category and Sub-Category]])-FIND("/",Table1[[#This Row],[Category and Sub-Category]]))</f>
        <v>documentary</v>
      </c>
      <c r="S351" s="14">
        <f>(((Table1[[#This Row],[launched_at]]/60)/60)/24)+DATE(1970,1,1)</f>
        <v>42760.498935185184</v>
      </c>
      <c r="T351" s="14">
        <f t="shared" si="5"/>
        <v>42790.498935185184</v>
      </c>
    </row>
    <row r="352" spans="1:20" ht="43.5" x14ac:dyDescent="0.35">
      <c r="A352">
        <v>350</v>
      </c>
      <c r="B352" s="1" t="s">
        <v>351</v>
      </c>
      <c r="C352" s="1" t="s">
        <v>4460</v>
      </c>
      <c r="D352" s="6">
        <v>25000</v>
      </c>
      <c r="E352" s="6">
        <v>28690</v>
      </c>
      <c r="F352" t="s">
        <v>8219</v>
      </c>
      <c r="G352" t="s">
        <v>8224</v>
      </c>
      <c r="H352" t="s">
        <v>8246</v>
      </c>
      <c r="I352">
        <v>1473566340</v>
      </c>
      <c r="J352">
        <v>1470274509</v>
      </c>
      <c r="K352" t="b">
        <v>1</v>
      </c>
      <c r="L352">
        <v>221</v>
      </c>
      <c r="M352" t="b">
        <v>1</v>
      </c>
      <c r="N352" t="s">
        <v>8269</v>
      </c>
      <c r="O352" s="16">
        <f>Table1[[#This Row],[pledged]]/Table1[[#This Row],[goal]]*100</f>
        <v>114.75999999999999</v>
      </c>
      <c r="P352" s="6">
        <f>IFERROR(Table1[[#This Row],[pledged]]/Table1[[#This Row],[backers_count]],0)</f>
        <v>129.81900452488688</v>
      </c>
      <c r="Q352" t="str">
        <f>LEFT(Table1[[#This Row],[Category and Sub-Category]],FIND("/",Table1[[#This Row],[Category and Sub-Category]])-1)</f>
        <v>film &amp; video</v>
      </c>
      <c r="R352" t="str">
        <f>RIGHT(Table1[[#This Row],[Category and Sub-Category]],LEN(Table1[[#This Row],[Category and Sub-Category]])-FIND("/",Table1[[#This Row],[Category and Sub-Category]]))</f>
        <v>documentary</v>
      </c>
      <c r="S352" s="14">
        <f>(((Table1[[#This Row],[launched_at]]/60)/60)/24)+DATE(1970,1,1)</f>
        <v>42586.066076388888</v>
      </c>
      <c r="T352" s="14">
        <f t="shared" si="5"/>
        <v>42624.165972222225</v>
      </c>
    </row>
    <row r="353" spans="1:20" ht="58" x14ac:dyDescent="0.35">
      <c r="A353">
        <v>351</v>
      </c>
      <c r="B353" s="1" t="s">
        <v>352</v>
      </c>
      <c r="C353" s="1" t="s">
        <v>4461</v>
      </c>
      <c r="D353" s="6">
        <v>34000</v>
      </c>
      <c r="E353" s="6">
        <v>43296</v>
      </c>
      <c r="F353" t="s">
        <v>8219</v>
      </c>
      <c r="G353" t="s">
        <v>8227</v>
      </c>
      <c r="H353" t="s">
        <v>8249</v>
      </c>
      <c r="I353">
        <v>1460066954</v>
      </c>
      <c r="J353">
        <v>1456614554</v>
      </c>
      <c r="K353" t="b">
        <v>1</v>
      </c>
      <c r="L353">
        <v>964</v>
      </c>
      <c r="M353" t="b">
        <v>1</v>
      </c>
      <c r="N353" t="s">
        <v>8269</v>
      </c>
      <c r="O353" s="16">
        <f>Table1[[#This Row],[pledged]]/Table1[[#This Row],[goal]]*100</f>
        <v>127.34117647058822</v>
      </c>
      <c r="P353" s="6">
        <f>IFERROR(Table1[[#This Row],[pledged]]/Table1[[#This Row],[backers_count]],0)</f>
        <v>44.912863070539416</v>
      </c>
      <c r="Q353" t="str">
        <f>LEFT(Table1[[#This Row],[Category and Sub-Category]],FIND("/",Table1[[#This Row],[Category and Sub-Category]])-1)</f>
        <v>film &amp; video</v>
      </c>
      <c r="R353" t="str">
        <f>RIGHT(Table1[[#This Row],[Category and Sub-Category]],LEN(Table1[[#This Row],[Category and Sub-Category]])-FIND("/",Table1[[#This Row],[Category and Sub-Category]]))</f>
        <v>documentary</v>
      </c>
      <c r="S353" s="14">
        <f>(((Table1[[#This Row],[launched_at]]/60)/60)/24)+DATE(1970,1,1)</f>
        <v>42427.964745370366</v>
      </c>
      <c r="T353" s="14">
        <f t="shared" si="5"/>
        <v>42467.923078703709</v>
      </c>
    </row>
    <row r="354" spans="1:20" ht="43.5" x14ac:dyDescent="0.35">
      <c r="A354">
        <v>352</v>
      </c>
      <c r="B354" s="1" t="s">
        <v>353</v>
      </c>
      <c r="C354" s="1" t="s">
        <v>4462</v>
      </c>
      <c r="D354" s="6">
        <v>10000</v>
      </c>
      <c r="E354" s="6">
        <v>11656</v>
      </c>
      <c r="F354" t="s">
        <v>8219</v>
      </c>
      <c r="G354" t="s">
        <v>8224</v>
      </c>
      <c r="H354" t="s">
        <v>8246</v>
      </c>
      <c r="I354">
        <v>1412740868</v>
      </c>
      <c r="J354">
        <v>1410148868</v>
      </c>
      <c r="K354" t="b">
        <v>1</v>
      </c>
      <c r="L354">
        <v>286</v>
      </c>
      <c r="M354" t="b">
        <v>1</v>
      </c>
      <c r="N354" t="s">
        <v>8269</v>
      </c>
      <c r="O354" s="16">
        <f>Table1[[#This Row],[pledged]]/Table1[[#This Row],[goal]]*100</f>
        <v>116.56</v>
      </c>
      <c r="P354" s="6">
        <f>IFERROR(Table1[[#This Row],[pledged]]/Table1[[#This Row],[backers_count]],0)</f>
        <v>40.755244755244753</v>
      </c>
      <c r="Q354" t="str">
        <f>LEFT(Table1[[#This Row],[Category and Sub-Category]],FIND("/",Table1[[#This Row],[Category and Sub-Category]])-1)</f>
        <v>film &amp; video</v>
      </c>
      <c r="R354" t="str">
        <f>RIGHT(Table1[[#This Row],[Category and Sub-Category]],LEN(Table1[[#This Row],[Category and Sub-Category]])-FIND("/",Table1[[#This Row],[Category and Sub-Category]]))</f>
        <v>documentary</v>
      </c>
      <c r="S354" s="14">
        <f>(((Table1[[#This Row],[launched_at]]/60)/60)/24)+DATE(1970,1,1)</f>
        <v>41890.167453703703</v>
      </c>
      <c r="T354" s="14">
        <f t="shared" si="5"/>
        <v>41920.167453703703</v>
      </c>
    </row>
    <row r="355" spans="1:20" ht="58" x14ac:dyDescent="0.35">
      <c r="A355">
        <v>353</v>
      </c>
      <c r="B355" s="1" t="s">
        <v>354</v>
      </c>
      <c r="C355" s="1" t="s">
        <v>4463</v>
      </c>
      <c r="D355" s="6">
        <v>58425</v>
      </c>
      <c r="E355" s="6">
        <v>63460.18</v>
      </c>
      <c r="F355" t="s">
        <v>8219</v>
      </c>
      <c r="G355" t="s">
        <v>8224</v>
      </c>
      <c r="H355" t="s">
        <v>8246</v>
      </c>
      <c r="I355">
        <v>1447963219</v>
      </c>
      <c r="J355">
        <v>1445367619</v>
      </c>
      <c r="K355" t="b">
        <v>1</v>
      </c>
      <c r="L355">
        <v>613</v>
      </c>
      <c r="M355" t="b">
        <v>1</v>
      </c>
      <c r="N355" t="s">
        <v>8269</v>
      </c>
      <c r="O355" s="16">
        <f>Table1[[#This Row],[pledged]]/Table1[[#This Row],[goal]]*100</f>
        <v>108.61819426615318</v>
      </c>
      <c r="P355" s="6">
        <f>IFERROR(Table1[[#This Row],[pledged]]/Table1[[#This Row],[backers_count]],0)</f>
        <v>103.52394779771615</v>
      </c>
      <c r="Q355" t="str">
        <f>LEFT(Table1[[#This Row],[Category and Sub-Category]],FIND("/",Table1[[#This Row],[Category and Sub-Category]])-1)</f>
        <v>film &amp; video</v>
      </c>
      <c r="R355" t="str">
        <f>RIGHT(Table1[[#This Row],[Category and Sub-Category]],LEN(Table1[[#This Row],[Category and Sub-Category]])-FIND("/",Table1[[#This Row],[Category and Sub-Category]]))</f>
        <v>documentary</v>
      </c>
      <c r="S355" s="14">
        <f>(((Table1[[#This Row],[launched_at]]/60)/60)/24)+DATE(1970,1,1)</f>
        <v>42297.791886574079</v>
      </c>
      <c r="T355" s="14">
        <f t="shared" si="5"/>
        <v>42327.833553240736</v>
      </c>
    </row>
    <row r="356" spans="1:20" ht="43.5" x14ac:dyDescent="0.35">
      <c r="A356">
        <v>354</v>
      </c>
      <c r="B356" s="1" t="s">
        <v>355</v>
      </c>
      <c r="C356" s="1" t="s">
        <v>4464</v>
      </c>
      <c r="D356" s="6">
        <v>3500</v>
      </c>
      <c r="E356" s="6">
        <v>3638</v>
      </c>
      <c r="F356" t="s">
        <v>8219</v>
      </c>
      <c r="G356" t="s">
        <v>8224</v>
      </c>
      <c r="H356" t="s">
        <v>8246</v>
      </c>
      <c r="I356">
        <v>1460141521</v>
      </c>
      <c r="J356">
        <v>1457553121</v>
      </c>
      <c r="K356" t="b">
        <v>1</v>
      </c>
      <c r="L356">
        <v>29</v>
      </c>
      <c r="M356" t="b">
        <v>1</v>
      </c>
      <c r="N356" t="s">
        <v>8269</v>
      </c>
      <c r="O356" s="16">
        <f>Table1[[#This Row],[pledged]]/Table1[[#This Row],[goal]]*100</f>
        <v>103.94285714285714</v>
      </c>
      <c r="P356" s="6">
        <f>IFERROR(Table1[[#This Row],[pledged]]/Table1[[#This Row],[backers_count]],0)</f>
        <v>125.44827586206897</v>
      </c>
      <c r="Q356" t="str">
        <f>LEFT(Table1[[#This Row],[Category and Sub-Category]],FIND("/",Table1[[#This Row],[Category and Sub-Category]])-1)</f>
        <v>film &amp; video</v>
      </c>
      <c r="R356" t="str">
        <f>RIGHT(Table1[[#This Row],[Category and Sub-Category]],LEN(Table1[[#This Row],[Category and Sub-Category]])-FIND("/",Table1[[#This Row],[Category and Sub-Category]]))</f>
        <v>documentary</v>
      </c>
      <c r="S356" s="14">
        <f>(((Table1[[#This Row],[launched_at]]/60)/60)/24)+DATE(1970,1,1)</f>
        <v>42438.827789351853</v>
      </c>
      <c r="T356" s="14">
        <f t="shared" si="5"/>
        <v>42468.786122685182</v>
      </c>
    </row>
    <row r="357" spans="1:20" ht="43.5" x14ac:dyDescent="0.35">
      <c r="A357">
        <v>355</v>
      </c>
      <c r="B357" s="1" t="s">
        <v>356</v>
      </c>
      <c r="C357" s="1" t="s">
        <v>4465</v>
      </c>
      <c r="D357" s="6">
        <v>35000</v>
      </c>
      <c r="E357" s="6">
        <v>40690</v>
      </c>
      <c r="F357" t="s">
        <v>8219</v>
      </c>
      <c r="G357" t="s">
        <v>8224</v>
      </c>
      <c r="H357" t="s">
        <v>8246</v>
      </c>
      <c r="I357">
        <v>1417420994</v>
      </c>
      <c r="J357">
        <v>1414738994</v>
      </c>
      <c r="K357" t="b">
        <v>1</v>
      </c>
      <c r="L357">
        <v>165</v>
      </c>
      <c r="M357" t="b">
        <v>1</v>
      </c>
      <c r="N357" t="s">
        <v>8269</v>
      </c>
      <c r="O357" s="16">
        <f>Table1[[#This Row],[pledged]]/Table1[[#This Row],[goal]]*100</f>
        <v>116.25714285714285</v>
      </c>
      <c r="P357" s="6">
        <f>IFERROR(Table1[[#This Row],[pledged]]/Table1[[#This Row],[backers_count]],0)</f>
        <v>246.60606060606059</v>
      </c>
      <c r="Q357" t="str">
        <f>LEFT(Table1[[#This Row],[Category and Sub-Category]],FIND("/",Table1[[#This Row],[Category and Sub-Category]])-1)</f>
        <v>film &amp; video</v>
      </c>
      <c r="R357" t="str">
        <f>RIGHT(Table1[[#This Row],[Category and Sub-Category]],LEN(Table1[[#This Row],[Category and Sub-Category]])-FIND("/",Table1[[#This Row],[Category and Sub-Category]]))</f>
        <v>documentary</v>
      </c>
      <c r="S357" s="14">
        <f>(((Table1[[#This Row],[launched_at]]/60)/60)/24)+DATE(1970,1,1)</f>
        <v>41943.293912037036</v>
      </c>
      <c r="T357" s="14">
        <f t="shared" si="5"/>
        <v>41974.3355787037</v>
      </c>
    </row>
    <row r="358" spans="1:20" ht="43.5" x14ac:dyDescent="0.35">
      <c r="A358">
        <v>356</v>
      </c>
      <c r="B358" s="1" t="s">
        <v>357</v>
      </c>
      <c r="C358" s="1" t="s">
        <v>4466</v>
      </c>
      <c r="D358" s="6">
        <v>7500</v>
      </c>
      <c r="E358" s="6">
        <v>7701.93</v>
      </c>
      <c r="F358" t="s">
        <v>8219</v>
      </c>
      <c r="G358" t="s">
        <v>8224</v>
      </c>
      <c r="H358" t="s">
        <v>8246</v>
      </c>
      <c r="I358">
        <v>1458152193</v>
      </c>
      <c r="J358">
        <v>1455563793</v>
      </c>
      <c r="K358" t="b">
        <v>1</v>
      </c>
      <c r="L358">
        <v>97</v>
      </c>
      <c r="M358" t="b">
        <v>1</v>
      </c>
      <c r="N358" t="s">
        <v>8269</v>
      </c>
      <c r="O358" s="16">
        <f>Table1[[#This Row],[pledged]]/Table1[[#This Row],[goal]]*100</f>
        <v>102.69239999999999</v>
      </c>
      <c r="P358" s="6">
        <f>IFERROR(Table1[[#This Row],[pledged]]/Table1[[#This Row],[backers_count]],0)</f>
        <v>79.401340206185566</v>
      </c>
      <c r="Q358" t="str">
        <f>LEFT(Table1[[#This Row],[Category and Sub-Category]],FIND("/",Table1[[#This Row],[Category and Sub-Category]])-1)</f>
        <v>film &amp; video</v>
      </c>
      <c r="R358" t="str">
        <f>RIGHT(Table1[[#This Row],[Category and Sub-Category]],LEN(Table1[[#This Row],[Category and Sub-Category]])-FIND("/",Table1[[#This Row],[Category and Sub-Category]]))</f>
        <v>documentary</v>
      </c>
      <c r="S358" s="14">
        <f>(((Table1[[#This Row],[launched_at]]/60)/60)/24)+DATE(1970,1,1)</f>
        <v>42415.803159722222</v>
      </c>
      <c r="T358" s="14">
        <f t="shared" si="5"/>
        <v>42445.761493055557</v>
      </c>
    </row>
    <row r="359" spans="1:20" ht="58" x14ac:dyDescent="0.35">
      <c r="A359">
        <v>357</v>
      </c>
      <c r="B359" s="1" t="s">
        <v>358</v>
      </c>
      <c r="C359" s="1" t="s">
        <v>4467</v>
      </c>
      <c r="D359" s="6">
        <v>15000</v>
      </c>
      <c r="E359" s="6">
        <v>26100</v>
      </c>
      <c r="F359" t="s">
        <v>8219</v>
      </c>
      <c r="G359" t="s">
        <v>8224</v>
      </c>
      <c r="H359" t="s">
        <v>8246</v>
      </c>
      <c r="I359">
        <v>1429852797</v>
      </c>
      <c r="J359">
        <v>1426396797</v>
      </c>
      <c r="K359" t="b">
        <v>1</v>
      </c>
      <c r="L359">
        <v>303</v>
      </c>
      <c r="M359" t="b">
        <v>1</v>
      </c>
      <c r="N359" t="s">
        <v>8269</v>
      </c>
      <c r="O359" s="16">
        <f>Table1[[#This Row],[pledged]]/Table1[[#This Row],[goal]]*100</f>
        <v>174</v>
      </c>
      <c r="P359" s="6">
        <f>IFERROR(Table1[[#This Row],[pledged]]/Table1[[#This Row],[backers_count]],0)</f>
        <v>86.138613861386133</v>
      </c>
      <c r="Q359" t="str">
        <f>LEFT(Table1[[#This Row],[Category and Sub-Category]],FIND("/",Table1[[#This Row],[Category and Sub-Category]])-1)</f>
        <v>film &amp; video</v>
      </c>
      <c r="R359" t="str">
        <f>RIGHT(Table1[[#This Row],[Category and Sub-Category]],LEN(Table1[[#This Row],[Category and Sub-Category]])-FIND("/",Table1[[#This Row],[Category and Sub-Category]]))</f>
        <v>documentary</v>
      </c>
      <c r="S359" s="14">
        <f>(((Table1[[#This Row],[launched_at]]/60)/60)/24)+DATE(1970,1,1)</f>
        <v>42078.222187499996</v>
      </c>
      <c r="T359" s="14">
        <f t="shared" si="5"/>
        <v>42118.222187499996</v>
      </c>
    </row>
    <row r="360" spans="1:20" ht="43.5" x14ac:dyDescent="0.35">
      <c r="A360">
        <v>358</v>
      </c>
      <c r="B360" s="1" t="s">
        <v>359</v>
      </c>
      <c r="C360" s="1" t="s">
        <v>4468</v>
      </c>
      <c r="D360" s="6">
        <v>50000</v>
      </c>
      <c r="E360" s="6">
        <v>51544</v>
      </c>
      <c r="F360" t="s">
        <v>8219</v>
      </c>
      <c r="G360" t="s">
        <v>8224</v>
      </c>
      <c r="H360" t="s">
        <v>8246</v>
      </c>
      <c r="I360">
        <v>1466002800</v>
      </c>
      <c r="J360">
        <v>1463517521</v>
      </c>
      <c r="K360" t="b">
        <v>1</v>
      </c>
      <c r="L360">
        <v>267</v>
      </c>
      <c r="M360" t="b">
        <v>1</v>
      </c>
      <c r="N360" t="s">
        <v>8269</v>
      </c>
      <c r="O360" s="16">
        <f>Table1[[#This Row],[pledged]]/Table1[[#This Row],[goal]]*100</f>
        <v>103.08800000000001</v>
      </c>
      <c r="P360" s="6">
        <f>IFERROR(Table1[[#This Row],[pledged]]/Table1[[#This Row],[backers_count]],0)</f>
        <v>193.04868913857678</v>
      </c>
      <c r="Q360" t="str">
        <f>LEFT(Table1[[#This Row],[Category and Sub-Category]],FIND("/",Table1[[#This Row],[Category and Sub-Category]])-1)</f>
        <v>film &amp; video</v>
      </c>
      <c r="R360" t="str">
        <f>RIGHT(Table1[[#This Row],[Category and Sub-Category]],LEN(Table1[[#This Row],[Category and Sub-Category]])-FIND("/",Table1[[#This Row],[Category and Sub-Category]]))</f>
        <v>documentary</v>
      </c>
      <c r="S360" s="14">
        <f>(((Table1[[#This Row],[launched_at]]/60)/60)/24)+DATE(1970,1,1)</f>
        <v>42507.860196759255</v>
      </c>
      <c r="T360" s="14">
        <f t="shared" si="5"/>
        <v>42536.625</v>
      </c>
    </row>
    <row r="361" spans="1:20" ht="43.5" x14ac:dyDescent="0.35">
      <c r="A361">
        <v>359</v>
      </c>
      <c r="B361" s="1" t="s">
        <v>360</v>
      </c>
      <c r="C361" s="1" t="s">
        <v>4469</v>
      </c>
      <c r="D361" s="6">
        <v>24200</v>
      </c>
      <c r="E361" s="6">
        <v>25375</v>
      </c>
      <c r="F361" t="s">
        <v>8219</v>
      </c>
      <c r="G361" t="s">
        <v>8224</v>
      </c>
      <c r="H361" t="s">
        <v>8246</v>
      </c>
      <c r="I361">
        <v>1415941920</v>
      </c>
      <c r="J361">
        <v>1414028490</v>
      </c>
      <c r="K361" t="b">
        <v>1</v>
      </c>
      <c r="L361">
        <v>302</v>
      </c>
      <c r="M361" t="b">
        <v>1</v>
      </c>
      <c r="N361" t="s">
        <v>8269</v>
      </c>
      <c r="O361" s="16">
        <f>Table1[[#This Row],[pledged]]/Table1[[#This Row],[goal]]*100</f>
        <v>104.85537190082646</v>
      </c>
      <c r="P361" s="6">
        <f>IFERROR(Table1[[#This Row],[pledged]]/Table1[[#This Row],[backers_count]],0)</f>
        <v>84.023178807947019</v>
      </c>
      <c r="Q361" t="str">
        <f>LEFT(Table1[[#This Row],[Category and Sub-Category]],FIND("/",Table1[[#This Row],[Category and Sub-Category]])-1)</f>
        <v>film &amp; video</v>
      </c>
      <c r="R361" t="str">
        <f>RIGHT(Table1[[#This Row],[Category and Sub-Category]],LEN(Table1[[#This Row],[Category and Sub-Category]])-FIND("/",Table1[[#This Row],[Category and Sub-Category]]))</f>
        <v>documentary</v>
      </c>
      <c r="S361" s="14">
        <f>(((Table1[[#This Row],[launched_at]]/60)/60)/24)+DATE(1970,1,1)</f>
        <v>41935.070486111108</v>
      </c>
      <c r="T361" s="14">
        <f t="shared" si="5"/>
        <v>41957.216666666667</v>
      </c>
    </row>
    <row r="362" spans="1:20" ht="43.5" x14ac:dyDescent="0.35">
      <c r="A362">
        <v>360</v>
      </c>
      <c r="B362" s="1" t="s">
        <v>361</v>
      </c>
      <c r="C362" s="1" t="s">
        <v>4470</v>
      </c>
      <c r="D362" s="6">
        <v>12000</v>
      </c>
      <c r="E362" s="6">
        <v>12165</v>
      </c>
      <c r="F362" t="s">
        <v>8219</v>
      </c>
      <c r="G362" t="s">
        <v>8224</v>
      </c>
      <c r="H362" t="s">
        <v>8246</v>
      </c>
      <c r="I362">
        <v>1437621060</v>
      </c>
      <c r="J362">
        <v>1433799180</v>
      </c>
      <c r="K362" t="b">
        <v>0</v>
      </c>
      <c r="L362">
        <v>87</v>
      </c>
      <c r="M362" t="b">
        <v>1</v>
      </c>
      <c r="N362" t="s">
        <v>8269</v>
      </c>
      <c r="O362" s="16">
        <f>Table1[[#This Row],[pledged]]/Table1[[#This Row],[goal]]*100</f>
        <v>101.375</v>
      </c>
      <c r="P362" s="6">
        <f>IFERROR(Table1[[#This Row],[pledged]]/Table1[[#This Row],[backers_count]],0)</f>
        <v>139.82758620689654</v>
      </c>
      <c r="Q362" t="str">
        <f>LEFT(Table1[[#This Row],[Category and Sub-Category]],FIND("/",Table1[[#This Row],[Category and Sub-Category]])-1)</f>
        <v>film &amp; video</v>
      </c>
      <c r="R362" t="str">
        <f>RIGHT(Table1[[#This Row],[Category and Sub-Category]],LEN(Table1[[#This Row],[Category and Sub-Category]])-FIND("/",Table1[[#This Row],[Category and Sub-Category]]))</f>
        <v>documentary</v>
      </c>
      <c r="S362" s="14">
        <f>(((Table1[[#This Row],[launched_at]]/60)/60)/24)+DATE(1970,1,1)</f>
        <v>42163.897916666669</v>
      </c>
      <c r="T362" s="14">
        <f t="shared" si="5"/>
        <v>42208.132638888885</v>
      </c>
    </row>
    <row r="363" spans="1:20" ht="43.5" x14ac:dyDescent="0.35">
      <c r="A363">
        <v>361</v>
      </c>
      <c r="B363" s="1" t="s">
        <v>362</v>
      </c>
      <c r="C363" s="1" t="s">
        <v>4471</v>
      </c>
      <c r="D363" s="6">
        <v>35000</v>
      </c>
      <c r="E363" s="6">
        <v>38876.949999999997</v>
      </c>
      <c r="F363" t="s">
        <v>8219</v>
      </c>
      <c r="G363" t="s">
        <v>8224</v>
      </c>
      <c r="H363" t="s">
        <v>8246</v>
      </c>
      <c r="I363">
        <v>1416704506</v>
      </c>
      <c r="J363">
        <v>1414108906</v>
      </c>
      <c r="K363" t="b">
        <v>0</v>
      </c>
      <c r="L363">
        <v>354</v>
      </c>
      <c r="M363" t="b">
        <v>1</v>
      </c>
      <c r="N363" t="s">
        <v>8269</v>
      </c>
      <c r="O363" s="16">
        <f>Table1[[#This Row],[pledged]]/Table1[[#This Row],[goal]]*100</f>
        <v>111.07699999999998</v>
      </c>
      <c r="P363" s="6">
        <f>IFERROR(Table1[[#This Row],[pledged]]/Table1[[#This Row],[backers_count]],0)</f>
        <v>109.82189265536722</v>
      </c>
      <c r="Q363" t="str">
        <f>LEFT(Table1[[#This Row],[Category and Sub-Category]],FIND("/",Table1[[#This Row],[Category and Sub-Category]])-1)</f>
        <v>film &amp; video</v>
      </c>
      <c r="R363" t="str">
        <f>RIGHT(Table1[[#This Row],[Category and Sub-Category]],LEN(Table1[[#This Row],[Category and Sub-Category]])-FIND("/",Table1[[#This Row],[Category and Sub-Category]]))</f>
        <v>documentary</v>
      </c>
      <c r="S363" s="14">
        <f>(((Table1[[#This Row],[launched_at]]/60)/60)/24)+DATE(1970,1,1)</f>
        <v>41936.001226851848</v>
      </c>
      <c r="T363" s="14">
        <f t="shared" si="5"/>
        <v>41966.042893518519</v>
      </c>
    </row>
    <row r="364" spans="1:20" ht="58" x14ac:dyDescent="0.35">
      <c r="A364">
        <v>362</v>
      </c>
      <c r="B364" s="1" t="s">
        <v>363</v>
      </c>
      <c r="C364" s="1" t="s">
        <v>4472</v>
      </c>
      <c r="D364" s="6">
        <v>9665</v>
      </c>
      <c r="E364" s="6">
        <v>12000</v>
      </c>
      <c r="F364" t="s">
        <v>8219</v>
      </c>
      <c r="G364" t="s">
        <v>8224</v>
      </c>
      <c r="H364" t="s">
        <v>8246</v>
      </c>
      <c r="I364">
        <v>1407456000</v>
      </c>
      <c r="J364">
        <v>1405573391</v>
      </c>
      <c r="K364" t="b">
        <v>0</v>
      </c>
      <c r="L364">
        <v>86</v>
      </c>
      <c r="M364" t="b">
        <v>1</v>
      </c>
      <c r="N364" t="s">
        <v>8269</v>
      </c>
      <c r="O364" s="16">
        <f>Table1[[#This Row],[pledged]]/Table1[[#This Row],[goal]]*100</f>
        <v>124.15933781686496</v>
      </c>
      <c r="P364" s="6">
        <f>IFERROR(Table1[[#This Row],[pledged]]/Table1[[#This Row],[backers_count]],0)</f>
        <v>139.53488372093022</v>
      </c>
      <c r="Q364" t="str">
        <f>LEFT(Table1[[#This Row],[Category and Sub-Category]],FIND("/",Table1[[#This Row],[Category and Sub-Category]])-1)</f>
        <v>film &amp; video</v>
      </c>
      <c r="R364" t="str">
        <f>RIGHT(Table1[[#This Row],[Category and Sub-Category]],LEN(Table1[[#This Row],[Category and Sub-Category]])-FIND("/",Table1[[#This Row],[Category and Sub-Category]]))</f>
        <v>documentary</v>
      </c>
      <c r="S364" s="14">
        <f>(((Table1[[#This Row],[launched_at]]/60)/60)/24)+DATE(1970,1,1)</f>
        <v>41837.210543981484</v>
      </c>
      <c r="T364" s="14">
        <f t="shared" si="5"/>
        <v>41859</v>
      </c>
    </row>
    <row r="365" spans="1:20" ht="58" x14ac:dyDescent="0.35">
      <c r="A365">
        <v>363</v>
      </c>
      <c r="B365" s="1" t="s">
        <v>364</v>
      </c>
      <c r="C365" s="1" t="s">
        <v>4473</v>
      </c>
      <c r="D365" s="6">
        <v>8925</v>
      </c>
      <c r="E365" s="6">
        <v>9044</v>
      </c>
      <c r="F365" t="s">
        <v>8219</v>
      </c>
      <c r="G365" t="s">
        <v>8224</v>
      </c>
      <c r="H365" t="s">
        <v>8246</v>
      </c>
      <c r="I365">
        <v>1272828120</v>
      </c>
      <c r="J365">
        <v>1268934736</v>
      </c>
      <c r="K365" t="b">
        <v>0</v>
      </c>
      <c r="L365">
        <v>26</v>
      </c>
      <c r="M365" t="b">
        <v>1</v>
      </c>
      <c r="N365" t="s">
        <v>8269</v>
      </c>
      <c r="O365" s="16">
        <f>Table1[[#This Row],[pledged]]/Table1[[#This Row],[goal]]*100</f>
        <v>101.33333333333334</v>
      </c>
      <c r="P365" s="6">
        <f>IFERROR(Table1[[#This Row],[pledged]]/Table1[[#This Row],[backers_count]],0)</f>
        <v>347.84615384615387</v>
      </c>
      <c r="Q365" t="str">
        <f>LEFT(Table1[[#This Row],[Category and Sub-Category]],FIND("/",Table1[[#This Row],[Category and Sub-Category]])-1)</f>
        <v>film &amp; video</v>
      </c>
      <c r="R365" t="str">
        <f>RIGHT(Table1[[#This Row],[Category and Sub-Category]],LEN(Table1[[#This Row],[Category and Sub-Category]])-FIND("/",Table1[[#This Row],[Category and Sub-Category]]))</f>
        <v>documentary</v>
      </c>
      <c r="S365" s="14">
        <f>(((Table1[[#This Row],[launched_at]]/60)/60)/24)+DATE(1970,1,1)</f>
        <v>40255.744629629626</v>
      </c>
      <c r="T365" s="14">
        <f t="shared" si="5"/>
        <v>40300.806944444441</v>
      </c>
    </row>
    <row r="366" spans="1:20" ht="43.5" x14ac:dyDescent="0.35">
      <c r="A366">
        <v>364</v>
      </c>
      <c r="B366" s="1" t="s">
        <v>365</v>
      </c>
      <c r="C366" s="1" t="s">
        <v>4474</v>
      </c>
      <c r="D366" s="6">
        <v>7000</v>
      </c>
      <c r="E366" s="6">
        <v>7711.3</v>
      </c>
      <c r="F366" t="s">
        <v>8219</v>
      </c>
      <c r="G366" t="s">
        <v>8224</v>
      </c>
      <c r="H366" t="s">
        <v>8246</v>
      </c>
      <c r="I366">
        <v>1403323140</v>
      </c>
      <c r="J366">
        <v>1400704672</v>
      </c>
      <c r="K366" t="b">
        <v>0</v>
      </c>
      <c r="L366">
        <v>113</v>
      </c>
      <c r="M366" t="b">
        <v>1</v>
      </c>
      <c r="N366" t="s">
        <v>8269</v>
      </c>
      <c r="O366" s="16">
        <f>Table1[[#This Row],[pledged]]/Table1[[#This Row],[goal]]*100</f>
        <v>110.16142857142856</v>
      </c>
      <c r="P366" s="6">
        <f>IFERROR(Table1[[#This Row],[pledged]]/Table1[[#This Row],[backers_count]],0)</f>
        <v>68.24159292035398</v>
      </c>
      <c r="Q366" t="str">
        <f>LEFT(Table1[[#This Row],[Category and Sub-Category]],FIND("/",Table1[[#This Row],[Category and Sub-Category]])-1)</f>
        <v>film &amp; video</v>
      </c>
      <c r="R366" t="str">
        <f>RIGHT(Table1[[#This Row],[Category and Sub-Category]],LEN(Table1[[#This Row],[Category and Sub-Category]])-FIND("/",Table1[[#This Row],[Category and Sub-Category]]))</f>
        <v>documentary</v>
      </c>
      <c r="S366" s="14">
        <f>(((Table1[[#This Row],[launched_at]]/60)/60)/24)+DATE(1970,1,1)</f>
        <v>41780.859629629631</v>
      </c>
      <c r="T366" s="14">
        <f t="shared" si="5"/>
        <v>41811.165972222225</v>
      </c>
    </row>
    <row r="367" spans="1:20" ht="43.5" x14ac:dyDescent="0.35">
      <c r="A367">
        <v>365</v>
      </c>
      <c r="B367" s="1" t="s">
        <v>366</v>
      </c>
      <c r="C367" s="1" t="s">
        <v>4475</v>
      </c>
      <c r="D367" s="6">
        <v>15000</v>
      </c>
      <c r="E367" s="6">
        <v>15596</v>
      </c>
      <c r="F367" t="s">
        <v>8219</v>
      </c>
      <c r="G367" t="s">
        <v>8225</v>
      </c>
      <c r="H367" t="s">
        <v>8247</v>
      </c>
      <c r="I367">
        <v>1393597999</v>
      </c>
      <c r="J367">
        <v>1391005999</v>
      </c>
      <c r="K367" t="b">
        <v>0</v>
      </c>
      <c r="L367">
        <v>65</v>
      </c>
      <c r="M367" t="b">
        <v>1</v>
      </c>
      <c r="N367" t="s">
        <v>8269</v>
      </c>
      <c r="O367" s="16">
        <f>Table1[[#This Row],[pledged]]/Table1[[#This Row],[goal]]*100</f>
        <v>103.97333333333334</v>
      </c>
      <c r="P367" s="6">
        <f>IFERROR(Table1[[#This Row],[pledged]]/Table1[[#This Row],[backers_count]],0)</f>
        <v>239.93846153846152</v>
      </c>
      <c r="Q367" t="str">
        <f>LEFT(Table1[[#This Row],[Category and Sub-Category]],FIND("/",Table1[[#This Row],[Category and Sub-Category]])-1)</f>
        <v>film &amp; video</v>
      </c>
      <c r="R367" t="str">
        <f>RIGHT(Table1[[#This Row],[Category and Sub-Category]],LEN(Table1[[#This Row],[Category and Sub-Category]])-FIND("/",Table1[[#This Row],[Category and Sub-Category]]))</f>
        <v>documentary</v>
      </c>
      <c r="S367" s="14">
        <f>(((Table1[[#This Row],[launched_at]]/60)/60)/24)+DATE(1970,1,1)</f>
        <v>41668.606469907405</v>
      </c>
      <c r="T367" s="14">
        <f t="shared" si="5"/>
        <v>41698.606469907405</v>
      </c>
    </row>
    <row r="368" spans="1:20" ht="43.5" x14ac:dyDescent="0.35">
      <c r="A368">
        <v>366</v>
      </c>
      <c r="B368" s="1" t="s">
        <v>367</v>
      </c>
      <c r="C368" s="1" t="s">
        <v>4476</v>
      </c>
      <c r="D368" s="6">
        <v>38000</v>
      </c>
      <c r="E368" s="6">
        <v>38500</v>
      </c>
      <c r="F368" t="s">
        <v>8219</v>
      </c>
      <c r="G368" t="s">
        <v>8224</v>
      </c>
      <c r="H368" t="s">
        <v>8246</v>
      </c>
      <c r="I368">
        <v>1337540518</v>
      </c>
      <c r="J368">
        <v>1334948518</v>
      </c>
      <c r="K368" t="b">
        <v>0</v>
      </c>
      <c r="L368">
        <v>134</v>
      </c>
      <c r="M368" t="b">
        <v>1</v>
      </c>
      <c r="N368" t="s">
        <v>8269</v>
      </c>
      <c r="O368" s="16">
        <f>Table1[[#This Row],[pledged]]/Table1[[#This Row],[goal]]*100</f>
        <v>101.31578947368421</v>
      </c>
      <c r="P368" s="6">
        <f>IFERROR(Table1[[#This Row],[pledged]]/Table1[[#This Row],[backers_count]],0)</f>
        <v>287.31343283582089</v>
      </c>
      <c r="Q368" t="str">
        <f>LEFT(Table1[[#This Row],[Category and Sub-Category]],FIND("/",Table1[[#This Row],[Category and Sub-Category]])-1)</f>
        <v>film &amp; video</v>
      </c>
      <c r="R368" t="str">
        <f>RIGHT(Table1[[#This Row],[Category and Sub-Category]],LEN(Table1[[#This Row],[Category and Sub-Category]])-FIND("/",Table1[[#This Row],[Category and Sub-Category]]))</f>
        <v>documentary</v>
      </c>
      <c r="S368" s="14">
        <f>(((Table1[[#This Row],[launched_at]]/60)/60)/24)+DATE(1970,1,1)</f>
        <v>41019.793032407404</v>
      </c>
      <c r="T368" s="14">
        <f t="shared" si="5"/>
        <v>41049.793032407404</v>
      </c>
    </row>
    <row r="369" spans="1:20" ht="43.5" x14ac:dyDescent="0.35">
      <c r="A369">
        <v>367</v>
      </c>
      <c r="B369" s="1" t="s">
        <v>368</v>
      </c>
      <c r="C369" s="1" t="s">
        <v>4477</v>
      </c>
      <c r="D369" s="6">
        <v>10000</v>
      </c>
      <c r="E369" s="6">
        <v>10335.01</v>
      </c>
      <c r="F369" t="s">
        <v>8219</v>
      </c>
      <c r="G369" t="s">
        <v>8224</v>
      </c>
      <c r="H369" t="s">
        <v>8246</v>
      </c>
      <c r="I369">
        <v>1367384340</v>
      </c>
      <c r="J369">
        <v>1363960278</v>
      </c>
      <c r="K369" t="b">
        <v>0</v>
      </c>
      <c r="L369">
        <v>119</v>
      </c>
      <c r="M369" t="b">
        <v>1</v>
      </c>
      <c r="N369" t="s">
        <v>8269</v>
      </c>
      <c r="O369" s="16">
        <f>Table1[[#This Row],[pledged]]/Table1[[#This Row],[goal]]*100</f>
        <v>103.3501</v>
      </c>
      <c r="P369" s="6">
        <f>IFERROR(Table1[[#This Row],[pledged]]/Table1[[#This Row],[backers_count]],0)</f>
        <v>86.84882352941176</v>
      </c>
      <c r="Q369" t="str">
        <f>LEFT(Table1[[#This Row],[Category and Sub-Category]],FIND("/",Table1[[#This Row],[Category and Sub-Category]])-1)</f>
        <v>film &amp; video</v>
      </c>
      <c r="R369" t="str">
        <f>RIGHT(Table1[[#This Row],[Category and Sub-Category]],LEN(Table1[[#This Row],[Category and Sub-Category]])-FIND("/",Table1[[#This Row],[Category and Sub-Category]]))</f>
        <v>documentary</v>
      </c>
      <c r="S369" s="14">
        <f>(((Table1[[#This Row],[launched_at]]/60)/60)/24)+DATE(1970,1,1)</f>
        <v>41355.577291666668</v>
      </c>
      <c r="T369" s="14">
        <f t="shared" si="5"/>
        <v>41395.207638888889</v>
      </c>
    </row>
    <row r="370" spans="1:20" ht="43.5" x14ac:dyDescent="0.35">
      <c r="A370">
        <v>368</v>
      </c>
      <c r="B370" s="1" t="s">
        <v>369</v>
      </c>
      <c r="C370" s="1" t="s">
        <v>4478</v>
      </c>
      <c r="D370" s="6">
        <v>12500</v>
      </c>
      <c r="E370" s="6">
        <v>13014</v>
      </c>
      <c r="F370" t="s">
        <v>8219</v>
      </c>
      <c r="G370" t="s">
        <v>8224</v>
      </c>
      <c r="H370" t="s">
        <v>8246</v>
      </c>
      <c r="I370">
        <v>1426426322</v>
      </c>
      <c r="J370">
        <v>1423405922</v>
      </c>
      <c r="K370" t="b">
        <v>0</v>
      </c>
      <c r="L370">
        <v>159</v>
      </c>
      <c r="M370" t="b">
        <v>1</v>
      </c>
      <c r="N370" t="s">
        <v>8269</v>
      </c>
      <c r="O370" s="16">
        <f>Table1[[#This Row],[pledged]]/Table1[[#This Row],[goal]]*100</f>
        <v>104.11200000000001</v>
      </c>
      <c r="P370" s="6">
        <f>IFERROR(Table1[[#This Row],[pledged]]/Table1[[#This Row],[backers_count]],0)</f>
        <v>81.84905660377359</v>
      </c>
      <c r="Q370" t="str">
        <f>LEFT(Table1[[#This Row],[Category and Sub-Category]],FIND("/",Table1[[#This Row],[Category and Sub-Category]])-1)</f>
        <v>film &amp; video</v>
      </c>
      <c r="R370" t="str">
        <f>RIGHT(Table1[[#This Row],[Category and Sub-Category]],LEN(Table1[[#This Row],[Category and Sub-Category]])-FIND("/",Table1[[#This Row],[Category and Sub-Category]]))</f>
        <v>documentary</v>
      </c>
      <c r="S370" s="14">
        <f>(((Table1[[#This Row],[launched_at]]/60)/60)/24)+DATE(1970,1,1)</f>
        <v>42043.605578703704</v>
      </c>
      <c r="T370" s="14">
        <f t="shared" si="5"/>
        <v>42078.563912037032</v>
      </c>
    </row>
    <row r="371" spans="1:20" ht="43.5" x14ac:dyDescent="0.35">
      <c r="A371">
        <v>369</v>
      </c>
      <c r="B371" s="1" t="s">
        <v>370</v>
      </c>
      <c r="C371" s="1" t="s">
        <v>4479</v>
      </c>
      <c r="D371" s="6">
        <v>6500</v>
      </c>
      <c r="E371" s="6">
        <v>7160.12</v>
      </c>
      <c r="F371" t="s">
        <v>8219</v>
      </c>
      <c r="G371" t="s">
        <v>8224</v>
      </c>
      <c r="H371" t="s">
        <v>8246</v>
      </c>
      <c r="I371">
        <v>1326633269</v>
      </c>
      <c r="J371">
        <v>1324041269</v>
      </c>
      <c r="K371" t="b">
        <v>0</v>
      </c>
      <c r="L371">
        <v>167</v>
      </c>
      <c r="M371" t="b">
        <v>1</v>
      </c>
      <c r="N371" t="s">
        <v>8269</v>
      </c>
      <c r="O371" s="16">
        <f>Table1[[#This Row],[pledged]]/Table1[[#This Row],[goal]]*100</f>
        <v>110.15569230769231</v>
      </c>
      <c r="P371" s="6">
        <f>IFERROR(Table1[[#This Row],[pledged]]/Table1[[#This Row],[backers_count]],0)</f>
        <v>42.874970059880241</v>
      </c>
      <c r="Q371" t="str">
        <f>LEFT(Table1[[#This Row],[Category and Sub-Category]],FIND("/",Table1[[#This Row],[Category and Sub-Category]])-1)</f>
        <v>film &amp; video</v>
      </c>
      <c r="R371" t="str">
        <f>RIGHT(Table1[[#This Row],[Category and Sub-Category]],LEN(Table1[[#This Row],[Category and Sub-Category]])-FIND("/",Table1[[#This Row],[Category and Sub-Category]]))</f>
        <v>documentary</v>
      </c>
      <c r="S371" s="14">
        <f>(((Table1[[#This Row],[launched_at]]/60)/60)/24)+DATE(1970,1,1)</f>
        <v>40893.551724537036</v>
      </c>
      <c r="T371" s="14">
        <f t="shared" si="5"/>
        <v>40923.551724537036</v>
      </c>
    </row>
    <row r="372" spans="1:20" ht="43.5" x14ac:dyDescent="0.35">
      <c r="A372">
        <v>370</v>
      </c>
      <c r="B372" s="1" t="s">
        <v>371</v>
      </c>
      <c r="C372" s="1" t="s">
        <v>4480</v>
      </c>
      <c r="D372" s="6">
        <v>25000</v>
      </c>
      <c r="E372" s="6">
        <v>30505</v>
      </c>
      <c r="F372" t="s">
        <v>8219</v>
      </c>
      <c r="G372" t="s">
        <v>8224</v>
      </c>
      <c r="H372" t="s">
        <v>8246</v>
      </c>
      <c r="I372">
        <v>1483729500</v>
      </c>
      <c r="J372">
        <v>1481137500</v>
      </c>
      <c r="K372" t="b">
        <v>0</v>
      </c>
      <c r="L372">
        <v>43</v>
      </c>
      <c r="M372" t="b">
        <v>1</v>
      </c>
      <c r="N372" t="s">
        <v>8269</v>
      </c>
      <c r="O372" s="16">
        <f>Table1[[#This Row],[pledged]]/Table1[[#This Row],[goal]]*100</f>
        <v>122.02</v>
      </c>
      <c r="P372" s="6">
        <f>IFERROR(Table1[[#This Row],[pledged]]/Table1[[#This Row],[backers_count]],0)</f>
        <v>709.41860465116281</v>
      </c>
      <c r="Q372" t="str">
        <f>LEFT(Table1[[#This Row],[Category and Sub-Category]],FIND("/",Table1[[#This Row],[Category and Sub-Category]])-1)</f>
        <v>film &amp; video</v>
      </c>
      <c r="R372" t="str">
        <f>RIGHT(Table1[[#This Row],[Category and Sub-Category]],LEN(Table1[[#This Row],[Category and Sub-Category]])-FIND("/",Table1[[#This Row],[Category and Sub-Category]]))</f>
        <v>documentary</v>
      </c>
      <c r="S372" s="14">
        <f>(((Table1[[#This Row],[launched_at]]/60)/60)/24)+DATE(1970,1,1)</f>
        <v>42711.795138888891</v>
      </c>
      <c r="T372" s="14">
        <f t="shared" si="5"/>
        <v>42741.795138888891</v>
      </c>
    </row>
    <row r="373" spans="1:20" ht="58" x14ac:dyDescent="0.35">
      <c r="A373">
        <v>371</v>
      </c>
      <c r="B373" s="1" t="s">
        <v>372</v>
      </c>
      <c r="C373" s="1" t="s">
        <v>4481</v>
      </c>
      <c r="D373" s="6">
        <v>150000</v>
      </c>
      <c r="E373" s="6">
        <v>171253</v>
      </c>
      <c r="F373" t="s">
        <v>8219</v>
      </c>
      <c r="G373" t="s">
        <v>8224</v>
      </c>
      <c r="H373" t="s">
        <v>8246</v>
      </c>
      <c r="I373">
        <v>1359743139</v>
      </c>
      <c r="J373">
        <v>1355855139</v>
      </c>
      <c r="K373" t="b">
        <v>0</v>
      </c>
      <c r="L373">
        <v>1062</v>
      </c>
      <c r="M373" t="b">
        <v>1</v>
      </c>
      <c r="N373" t="s">
        <v>8269</v>
      </c>
      <c r="O373" s="16">
        <f>Table1[[#This Row],[pledged]]/Table1[[#This Row],[goal]]*100</f>
        <v>114.16866666666667</v>
      </c>
      <c r="P373" s="6">
        <f>IFERROR(Table1[[#This Row],[pledged]]/Table1[[#This Row],[backers_count]],0)</f>
        <v>161.25517890772127</v>
      </c>
      <c r="Q373" t="str">
        <f>LEFT(Table1[[#This Row],[Category and Sub-Category]],FIND("/",Table1[[#This Row],[Category and Sub-Category]])-1)</f>
        <v>film &amp; video</v>
      </c>
      <c r="R373" t="str">
        <f>RIGHT(Table1[[#This Row],[Category and Sub-Category]],LEN(Table1[[#This Row],[Category and Sub-Category]])-FIND("/",Table1[[#This Row],[Category and Sub-Category]]))</f>
        <v>documentary</v>
      </c>
      <c r="S373" s="14">
        <f>(((Table1[[#This Row],[launched_at]]/60)/60)/24)+DATE(1970,1,1)</f>
        <v>41261.767812500002</v>
      </c>
      <c r="T373" s="14">
        <f t="shared" si="5"/>
        <v>41306.767812500002</v>
      </c>
    </row>
    <row r="374" spans="1:20" ht="29" x14ac:dyDescent="0.35">
      <c r="A374">
        <v>372</v>
      </c>
      <c r="B374" s="1" t="s">
        <v>373</v>
      </c>
      <c r="C374" s="1" t="s">
        <v>4482</v>
      </c>
      <c r="D374" s="6">
        <v>300</v>
      </c>
      <c r="E374" s="6">
        <v>376</v>
      </c>
      <c r="F374" t="s">
        <v>8219</v>
      </c>
      <c r="G374" t="s">
        <v>8225</v>
      </c>
      <c r="H374" t="s">
        <v>8247</v>
      </c>
      <c r="I374">
        <v>1459872000</v>
      </c>
      <c r="J374">
        <v>1456408244</v>
      </c>
      <c r="K374" t="b">
        <v>0</v>
      </c>
      <c r="L374">
        <v>9</v>
      </c>
      <c r="M374" t="b">
        <v>1</v>
      </c>
      <c r="N374" t="s">
        <v>8269</v>
      </c>
      <c r="O374" s="16">
        <f>Table1[[#This Row],[pledged]]/Table1[[#This Row],[goal]]*100</f>
        <v>125.33333333333334</v>
      </c>
      <c r="P374" s="6">
        <f>IFERROR(Table1[[#This Row],[pledged]]/Table1[[#This Row],[backers_count]],0)</f>
        <v>41.777777777777779</v>
      </c>
      <c r="Q374" t="str">
        <f>LEFT(Table1[[#This Row],[Category and Sub-Category]],FIND("/",Table1[[#This Row],[Category and Sub-Category]])-1)</f>
        <v>film &amp; video</v>
      </c>
      <c r="R374" t="str">
        <f>RIGHT(Table1[[#This Row],[Category and Sub-Category]],LEN(Table1[[#This Row],[Category and Sub-Category]])-FIND("/",Table1[[#This Row],[Category and Sub-Category]]))</f>
        <v>documentary</v>
      </c>
      <c r="S374" s="14">
        <f>(((Table1[[#This Row],[launched_at]]/60)/60)/24)+DATE(1970,1,1)</f>
        <v>42425.576898148152</v>
      </c>
      <c r="T374" s="14">
        <f t="shared" si="5"/>
        <v>42465.666666666672</v>
      </c>
    </row>
    <row r="375" spans="1:20" ht="43.5" x14ac:dyDescent="0.35">
      <c r="A375">
        <v>373</v>
      </c>
      <c r="B375" s="1" t="s">
        <v>374</v>
      </c>
      <c r="C375" s="1" t="s">
        <v>4483</v>
      </c>
      <c r="D375" s="6">
        <v>7500</v>
      </c>
      <c r="E375" s="6">
        <v>8000</v>
      </c>
      <c r="F375" t="s">
        <v>8219</v>
      </c>
      <c r="G375" t="s">
        <v>8224</v>
      </c>
      <c r="H375" t="s">
        <v>8246</v>
      </c>
      <c r="I375">
        <v>1342648398</v>
      </c>
      <c r="J375">
        <v>1340056398</v>
      </c>
      <c r="K375" t="b">
        <v>0</v>
      </c>
      <c r="L375">
        <v>89</v>
      </c>
      <c r="M375" t="b">
        <v>1</v>
      </c>
      <c r="N375" t="s">
        <v>8269</v>
      </c>
      <c r="O375" s="16">
        <f>Table1[[#This Row],[pledged]]/Table1[[#This Row],[goal]]*100</f>
        <v>106.66666666666667</v>
      </c>
      <c r="P375" s="6">
        <f>IFERROR(Table1[[#This Row],[pledged]]/Table1[[#This Row],[backers_count]],0)</f>
        <v>89.887640449438209</v>
      </c>
      <c r="Q375" t="str">
        <f>LEFT(Table1[[#This Row],[Category and Sub-Category]],FIND("/",Table1[[#This Row],[Category and Sub-Category]])-1)</f>
        <v>film &amp; video</v>
      </c>
      <c r="R375" t="str">
        <f>RIGHT(Table1[[#This Row],[Category and Sub-Category]],LEN(Table1[[#This Row],[Category and Sub-Category]])-FIND("/",Table1[[#This Row],[Category and Sub-Category]]))</f>
        <v>documentary</v>
      </c>
      <c r="S375" s="14">
        <f>(((Table1[[#This Row],[launched_at]]/60)/60)/24)+DATE(1970,1,1)</f>
        <v>41078.91201388889</v>
      </c>
      <c r="T375" s="14">
        <f t="shared" si="5"/>
        <v>41108.91201388889</v>
      </c>
    </row>
    <row r="376" spans="1:20" ht="43.5" x14ac:dyDescent="0.35">
      <c r="A376">
        <v>374</v>
      </c>
      <c r="B376" s="1" t="s">
        <v>375</v>
      </c>
      <c r="C376" s="1" t="s">
        <v>4484</v>
      </c>
      <c r="D376" s="6">
        <v>6000</v>
      </c>
      <c r="E376" s="6">
        <v>7839</v>
      </c>
      <c r="F376" t="s">
        <v>8219</v>
      </c>
      <c r="G376" t="s">
        <v>8224</v>
      </c>
      <c r="H376" t="s">
        <v>8246</v>
      </c>
      <c r="I376">
        <v>1316208031</v>
      </c>
      <c r="J376">
        <v>1312320031</v>
      </c>
      <c r="K376" t="b">
        <v>0</v>
      </c>
      <c r="L376">
        <v>174</v>
      </c>
      <c r="M376" t="b">
        <v>1</v>
      </c>
      <c r="N376" t="s">
        <v>8269</v>
      </c>
      <c r="O376" s="16">
        <f>Table1[[#This Row],[pledged]]/Table1[[#This Row],[goal]]*100</f>
        <v>130.65</v>
      </c>
      <c r="P376" s="6">
        <f>IFERROR(Table1[[#This Row],[pledged]]/Table1[[#This Row],[backers_count]],0)</f>
        <v>45.051724137931032</v>
      </c>
      <c r="Q376" t="str">
        <f>LEFT(Table1[[#This Row],[Category and Sub-Category]],FIND("/",Table1[[#This Row],[Category and Sub-Category]])-1)</f>
        <v>film &amp; video</v>
      </c>
      <c r="R376" t="str">
        <f>RIGHT(Table1[[#This Row],[Category and Sub-Category]],LEN(Table1[[#This Row],[Category and Sub-Category]])-FIND("/",Table1[[#This Row],[Category and Sub-Category]]))</f>
        <v>documentary</v>
      </c>
      <c r="S376" s="14">
        <f>(((Table1[[#This Row],[launched_at]]/60)/60)/24)+DATE(1970,1,1)</f>
        <v>40757.889247685183</v>
      </c>
      <c r="T376" s="14">
        <f t="shared" si="5"/>
        <v>40802.889247685183</v>
      </c>
    </row>
    <row r="377" spans="1:20" ht="43.5" x14ac:dyDescent="0.35">
      <c r="A377">
        <v>375</v>
      </c>
      <c r="B377" s="1" t="s">
        <v>376</v>
      </c>
      <c r="C377" s="1" t="s">
        <v>4485</v>
      </c>
      <c r="D377" s="6">
        <v>500</v>
      </c>
      <c r="E377" s="6">
        <v>600</v>
      </c>
      <c r="F377" t="s">
        <v>8219</v>
      </c>
      <c r="G377" t="s">
        <v>8224</v>
      </c>
      <c r="H377" t="s">
        <v>8246</v>
      </c>
      <c r="I377">
        <v>1393694280</v>
      </c>
      <c r="J377">
        <v>1390088311</v>
      </c>
      <c r="K377" t="b">
        <v>0</v>
      </c>
      <c r="L377">
        <v>14</v>
      </c>
      <c r="M377" t="b">
        <v>1</v>
      </c>
      <c r="N377" t="s">
        <v>8269</v>
      </c>
      <c r="O377" s="16">
        <f>Table1[[#This Row],[pledged]]/Table1[[#This Row],[goal]]*100</f>
        <v>120</v>
      </c>
      <c r="P377" s="6">
        <f>IFERROR(Table1[[#This Row],[pledged]]/Table1[[#This Row],[backers_count]],0)</f>
        <v>42.857142857142854</v>
      </c>
      <c r="Q377" t="str">
        <f>LEFT(Table1[[#This Row],[Category and Sub-Category]],FIND("/",Table1[[#This Row],[Category and Sub-Category]])-1)</f>
        <v>film &amp; video</v>
      </c>
      <c r="R377" t="str">
        <f>RIGHT(Table1[[#This Row],[Category and Sub-Category]],LEN(Table1[[#This Row],[Category and Sub-Category]])-FIND("/",Table1[[#This Row],[Category and Sub-Category]]))</f>
        <v>documentary</v>
      </c>
      <c r="S377" s="14">
        <f>(((Table1[[#This Row],[launched_at]]/60)/60)/24)+DATE(1970,1,1)</f>
        <v>41657.985081018516</v>
      </c>
      <c r="T377" s="14">
        <f t="shared" si="5"/>
        <v>41699.720833333333</v>
      </c>
    </row>
    <row r="378" spans="1:20" ht="58" x14ac:dyDescent="0.35">
      <c r="A378">
        <v>376</v>
      </c>
      <c r="B378" s="1" t="s">
        <v>377</v>
      </c>
      <c r="C378" s="1" t="s">
        <v>4486</v>
      </c>
      <c r="D378" s="6">
        <v>2450</v>
      </c>
      <c r="E378" s="6">
        <v>2596</v>
      </c>
      <c r="F378" t="s">
        <v>8219</v>
      </c>
      <c r="G378" t="s">
        <v>8225</v>
      </c>
      <c r="H378" t="s">
        <v>8247</v>
      </c>
      <c r="I378">
        <v>1472122316</v>
      </c>
      <c r="J378">
        <v>1469443916</v>
      </c>
      <c r="K378" t="b">
        <v>0</v>
      </c>
      <c r="L378">
        <v>48</v>
      </c>
      <c r="M378" t="b">
        <v>1</v>
      </c>
      <c r="N378" t="s">
        <v>8269</v>
      </c>
      <c r="O378" s="16">
        <f>Table1[[#This Row],[pledged]]/Table1[[#This Row],[goal]]*100</f>
        <v>105.9591836734694</v>
      </c>
      <c r="P378" s="6">
        <f>IFERROR(Table1[[#This Row],[pledged]]/Table1[[#This Row],[backers_count]],0)</f>
        <v>54.083333333333336</v>
      </c>
      <c r="Q378" t="str">
        <f>LEFT(Table1[[#This Row],[Category and Sub-Category]],FIND("/",Table1[[#This Row],[Category and Sub-Category]])-1)</f>
        <v>film &amp; video</v>
      </c>
      <c r="R378" t="str">
        <f>RIGHT(Table1[[#This Row],[Category and Sub-Category]],LEN(Table1[[#This Row],[Category and Sub-Category]])-FIND("/",Table1[[#This Row],[Category and Sub-Category]]))</f>
        <v>documentary</v>
      </c>
      <c r="S378" s="14">
        <f>(((Table1[[#This Row],[launched_at]]/60)/60)/24)+DATE(1970,1,1)</f>
        <v>42576.452731481477</v>
      </c>
      <c r="T378" s="14">
        <f t="shared" si="5"/>
        <v>42607.452731481477</v>
      </c>
    </row>
    <row r="379" spans="1:20" ht="43.5" x14ac:dyDescent="0.35">
      <c r="A379">
        <v>377</v>
      </c>
      <c r="B379" s="1" t="s">
        <v>378</v>
      </c>
      <c r="C379" s="1" t="s">
        <v>4487</v>
      </c>
      <c r="D379" s="6">
        <v>12000</v>
      </c>
      <c r="E379" s="6">
        <v>13728</v>
      </c>
      <c r="F379" t="s">
        <v>8219</v>
      </c>
      <c r="G379" t="s">
        <v>8224</v>
      </c>
      <c r="H379" t="s">
        <v>8246</v>
      </c>
      <c r="I379">
        <v>1447484460</v>
      </c>
      <c r="J379">
        <v>1444888868</v>
      </c>
      <c r="K379" t="b">
        <v>0</v>
      </c>
      <c r="L379">
        <v>133</v>
      </c>
      <c r="M379" t="b">
        <v>1</v>
      </c>
      <c r="N379" t="s">
        <v>8269</v>
      </c>
      <c r="O379" s="16">
        <f>Table1[[#This Row],[pledged]]/Table1[[#This Row],[goal]]*100</f>
        <v>114.39999999999999</v>
      </c>
      <c r="P379" s="6">
        <f>IFERROR(Table1[[#This Row],[pledged]]/Table1[[#This Row],[backers_count]],0)</f>
        <v>103.21804511278195</v>
      </c>
      <c r="Q379" t="str">
        <f>LEFT(Table1[[#This Row],[Category and Sub-Category]],FIND("/",Table1[[#This Row],[Category and Sub-Category]])-1)</f>
        <v>film &amp; video</v>
      </c>
      <c r="R379" t="str">
        <f>RIGHT(Table1[[#This Row],[Category and Sub-Category]],LEN(Table1[[#This Row],[Category and Sub-Category]])-FIND("/",Table1[[#This Row],[Category and Sub-Category]]))</f>
        <v>documentary</v>
      </c>
      <c r="S379" s="14">
        <f>(((Table1[[#This Row],[launched_at]]/60)/60)/24)+DATE(1970,1,1)</f>
        <v>42292.250787037032</v>
      </c>
      <c r="T379" s="14">
        <f t="shared" si="5"/>
        <v>42322.292361111111</v>
      </c>
    </row>
    <row r="380" spans="1:20" ht="58" x14ac:dyDescent="0.35">
      <c r="A380">
        <v>378</v>
      </c>
      <c r="B380" s="1" t="s">
        <v>379</v>
      </c>
      <c r="C380" s="1" t="s">
        <v>4488</v>
      </c>
      <c r="D380" s="6">
        <v>3000</v>
      </c>
      <c r="E380" s="6">
        <v>3353</v>
      </c>
      <c r="F380" t="s">
        <v>8219</v>
      </c>
      <c r="G380" t="s">
        <v>8229</v>
      </c>
      <c r="H380" t="s">
        <v>8251</v>
      </c>
      <c r="I380">
        <v>1453765920</v>
      </c>
      <c r="J380">
        <v>1451655808</v>
      </c>
      <c r="K380" t="b">
        <v>0</v>
      </c>
      <c r="L380">
        <v>83</v>
      </c>
      <c r="M380" t="b">
        <v>1</v>
      </c>
      <c r="N380" t="s">
        <v>8269</v>
      </c>
      <c r="O380" s="16">
        <f>Table1[[#This Row],[pledged]]/Table1[[#This Row],[goal]]*100</f>
        <v>111.76666666666665</v>
      </c>
      <c r="P380" s="6">
        <f>IFERROR(Table1[[#This Row],[pledged]]/Table1[[#This Row],[backers_count]],0)</f>
        <v>40.397590361445786</v>
      </c>
      <c r="Q380" t="str">
        <f>LEFT(Table1[[#This Row],[Category and Sub-Category]],FIND("/",Table1[[#This Row],[Category and Sub-Category]])-1)</f>
        <v>film &amp; video</v>
      </c>
      <c r="R380" t="str">
        <f>RIGHT(Table1[[#This Row],[Category and Sub-Category]],LEN(Table1[[#This Row],[Category and Sub-Category]])-FIND("/",Table1[[#This Row],[Category and Sub-Category]]))</f>
        <v>documentary</v>
      </c>
      <c r="S380" s="14">
        <f>(((Table1[[#This Row],[launched_at]]/60)/60)/24)+DATE(1970,1,1)</f>
        <v>42370.571851851855</v>
      </c>
      <c r="T380" s="14">
        <f t="shared" si="5"/>
        <v>42394.994444444441</v>
      </c>
    </row>
    <row r="381" spans="1:20" ht="43.5" x14ac:dyDescent="0.35">
      <c r="A381">
        <v>379</v>
      </c>
      <c r="B381" s="1" t="s">
        <v>380</v>
      </c>
      <c r="C381" s="1" t="s">
        <v>4489</v>
      </c>
      <c r="D381" s="6">
        <v>15000</v>
      </c>
      <c r="E381" s="6">
        <v>17412</v>
      </c>
      <c r="F381" t="s">
        <v>8219</v>
      </c>
      <c r="G381" t="s">
        <v>8224</v>
      </c>
      <c r="H381" t="s">
        <v>8246</v>
      </c>
      <c r="I381">
        <v>1336062672</v>
      </c>
      <c r="J381">
        <v>1332174672</v>
      </c>
      <c r="K381" t="b">
        <v>0</v>
      </c>
      <c r="L381">
        <v>149</v>
      </c>
      <c r="M381" t="b">
        <v>1</v>
      </c>
      <c r="N381" t="s">
        <v>8269</v>
      </c>
      <c r="O381" s="16">
        <f>Table1[[#This Row],[pledged]]/Table1[[#This Row],[goal]]*100</f>
        <v>116.08000000000001</v>
      </c>
      <c r="P381" s="6">
        <f>IFERROR(Table1[[#This Row],[pledged]]/Table1[[#This Row],[backers_count]],0)</f>
        <v>116.85906040268456</v>
      </c>
      <c r="Q381" t="str">
        <f>LEFT(Table1[[#This Row],[Category and Sub-Category]],FIND("/",Table1[[#This Row],[Category and Sub-Category]])-1)</f>
        <v>film &amp; video</v>
      </c>
      <c r="R381" t="str">
        <f>RIGHT(Table1[[#This Row],[Category and Sub-Category]],LEN(Table1[[#This Row],[Category and Sub-Category]])-FIND("/",Table1[[#This Row],[Category and Sub-Category]]))</f>
        <v>documentary</v>
      </c>
      <c r="S381" s="14">
        <f>(((Table1[[#This Row],[launched_at]]/60)/60)/24)+DATE(1970,1,1)</f>
        <v>40987.688333333332</v>
      </c>
      <c r="T381" s="14">
        <f t="shared" si="5"/>
        <v>41032.688333333332</v>
      </c>
    </row>
    <row r="382" spans="1:20" ht="58" x14ac:dyDescent="0.35">
      <c r="A382">
        <v>380</v>
      </c>
      <c r="B382" s="1" t="s">
        <v>381</v>
      </c>
      <c r="C382" s="1" t="s">
        <v>4490</v>
      </c>
      <c r="D382" s="6">
        <v>4000</v>
      </c>
      <c r="E382" s="6">
        <v>5660</v>
      </c>
      <c r="F382" t="s">
        <v>8219</v>
      </c>
      <c r="G382" t="s">
        <v>8224</v>
      </c>
      <c r="H382" t="s">
        <v>8246</v>
      </c>
      <c r="I382">
        <v>1453569392</v>
      </c>
      <c r="J382">
        <v>1451409392</v>
      </c>
      <c r="K382" t="b">
        <v>0</v>
      </c>
      <c r="L382">
        <v>49</v>
      </c>
      <c r="M382" t="b">
        <v>1</v>
      </c>
      <c r="N382" t="s">
        <v>8269</v>
      </c>
      <c r="O382" s="16">
        <f>Table1[[#This Row],[pledged]]/Table1[[#This Row],[goal]]*100</f>
        <v>141.5</v>
      </c>
      <c r="P382" s="6">
        <f>IFERROR(Table1[[#This Row],[pledged]]/Table1[[#This Row],[backers_count]],0)</f>
        <v>115.51020408163265</v>
      </c>
      <c r="Q382" t="str">
        <f>LEFT(Table1[[#This Row],[Category and Sub-Category]],FIND("/",Table1[[#This Row],[Category and Sub-Category]])-1)</f>
        <v>film &amp; video</v>
      </c>
      <c r="R382" t="str">
        <f>RIGHT(Table1[[#This Row],[Category and Sub-Category]],LEN(Table1[[#This Row],[Category and Sub-Category]])-FIND("/",Table1[[#This Row],[Category and Sub-Category]]))</f>
        <v>documentary</v>
      </c>
      <c r="S382" s="14">
        <f>(((Table1[[#This Row],[launched_at]]/60)/60)/24)+DATE(1970,1,1)</f>
        <v>42367.719814814816</v>
      </c>
      <c r="T382" s="14">
        <f t="shared" si="5"/>
        <v>42392.719814814816</v>
      </c>
    </row>
    <row r="383" spans="1:20" ht="43.5" x14ac:dyDescent="0.35">
      <c r="A383">
        <v>381</v>
      </c>
      <c r="B383" s="1" t="s">
        <v>382</v>
      </c>
      <c r="C383" s="1" t="s">
        <v>4491</v>
      </c>
      <c r="D383" s="6">
        <v>25000</v>
      </c>
      <c r="E383" s="6">
        <v>26182.5</v>
      </c>
      <c r="F383" t="s">
        <v>8219</v>
      </c>
      <c r="G383" t="s">
        <v>8224</v>
      </c>
      <c r="H383" t="s">
        <v>8246</v>
      </c>
      <c r="I383">
        <v>1343624400</v>
      </c>
      <c r="J383">
        <v>1340642717</v>
      </c>
      <c r="K383" t="b">
        <v>0</v>
      </c>
      <c r="L383">
        <v>251</v>
      </c>
      <c r="M383" t="b">
        <v>1</v>
      </c>
      <c r="N383" t="s">
        <v>8269</v>
      </c>
      <c r="O383" s="16">
        <f>Table1[[#This Row],[pledged]]/Table1[[#This Row],[goal]]*100</f>
        <v>104.72999999999999</v>
      </c>
      <c r="P383" s="6">
        <f>IFERROR(Table1[[#This Row],[pledged]]/Table1[[#This Row],[backers_count]],0)</f>
        <v>104.31274900398407</v>
      </c>
      <c r="Q383" t="str">
        <f>LEFT(Table1[[#This Row],[Category and Sub-Category]],FIND("/",Table1[[#This Row],[Category and Sub-Category]])-1)</f>
        <v>film &amp; video</v>
      </c>
      <c r="R383" t="str">
        <f>RIGHT(Table1[[#This Row],[Category and Sub-Category]],LEN(Table1[[#This Row],[Category and Sub-Category]])-FIND("/",Table1[[#This Row],[Category and Sub-Category]]))</f>
        <v>documentary</v>
      </c>
      <c r="S383" s="14">
        <f>(((Table1[[#This Row],[launched_at]]/60)/60)/24)+DATE(1970,1,1)</f>
        <v>41085.698113425926</v>
      </c>
      <c r="T383" s="14">
        <f t="shared" si="5"/>
        <v>41120.208333333336</v>
      </c>
    </row>
    <row r="384" spans="1:20" ht="58" x14ac:dyDescent="0.35">
      <c r="A384">
        <v>382</v>
      </c>
      <c r="B384" s="1" t="s">
        <v>383</v>
      </c>
      <c r="C384" s="1" t="s">
        <v>4492</v>
      </c>
      <c r="D384" s="6">
        <v>600</v>
      </c>
      <c r="E384" s="6">
        <v>1535</v>
      </c>
      <c r="F384" t="s">
        <v>8219</v>
      </c>
      <c r="G384" t="s">
        <v>8224</v>
      </c>
      <c r="H384" t="s">
        <v>8246</v>
      </c>
      <c r="I384">
        <v>1346950900</v>
      </c>
      <c r="J384">
        <v>1345741300</v>
      </c>
      <c r="K384" t="b">
        <v>0</v>
      </c>
      <c r="L384">
        <v>22</v>
      </c>
      <c r="M384" t="b">
        <v>1</v>
      </c>
      <c r="N384" t="s">
        <v>8269</v>
      </c>
      <c r="O384" s="16">
        <f>Table1[[#This Row],[pledged]]/Table1[[#This Row],[goal]]*100</f>
        <v>255.83333333333331</v>
      </c>
      <c r="P384" s="6">
        <f>IFERROR(Table1[[#This Row],[pledged]]/Table1[[#This Row],[backers_count]],0)</f>
        <v>69.772727272727266</v>
      </c>
      <c r="Q384" t="str">
        <f>LEFT(Table1[[#This Row],[Category and Sub-Category]],FIND("/",Table1[[#This Row],[Category and Sub-Category]])-1)</f>
        <v>film &amp; video</v>
      </c>
      <c r="R384" t="str">
        <f>RIGHT(Table1[[#This Row],[Category and Sub-Category]],LEN(Table1[[#This Row],[Category and Sub-Category]])-FIND("/",Table1[[#This Row],[Category and Sub-Category]]))</f>
        <v>documentary</v>
      </c>
      <c r="S384" s="14">
        <f>(((Table1[[#This Row],[launched_at]]/60)/60)/24)+DATE(1970,1,1)</f>
        <v>41144.709490740745</v>
      </c>
      <c r="T384" s="14">
        <f t="shared" si="5"/>
        <v>41158.709490740745</v>
      </c>
    </row>
    <row r="385" spans="1:20" ht="43.5" x14ac:dyDescent="0.35">
      <c r="A385">
        <v>383</v>
      </c>
      <c r="B385" s="1" t="s">
        <v>384</v>
      </c>
      <c r="C385" s="1" t="s">
        <v>4493</v>
      </c>
      <c r="D385" s="6">
        <v>999</v>
      </c>
      <c r="E385" s="6">
        <v>2065</v>
      </c>
      <c r="F385" t="s">
        <v>8219</v>
      </c>
      <c r="G385" t="s">
        <v>8224</v>
      </c>
      <c r="H385" t="s">
        <v>8246</v>
      </c>
      <c r="I385">
        <v>1400467759</v>
      </c>
      <c r="J385">
        <v>1398480559</v>
      </c>
      <c r="K385" t="b">
        <v>0</v>
      </c>
      <c r="L385">
        <v>48</v>
      </c>
      <c r="M385" t="b">
        <v>1</v>
      </c>
      <c r="N385" t="s">
        <v>8269</v>
      </c>
      <c r="O385" s="16">
        <f>Table1[[#This Row],[pledged]]/Table1[[#This Row],[goal]]*100</f>
        <v>206.70670670670671</v>
      </c>
      <c r="P385" s="6">
        <f>IFERROR(Table1[[#This Row],[pledged]]/Table1[[#This Row],[backers_count]],0)</f>
        <v>43.020833333333336</v>
      </c>
      <c r="Q385" t="str">
        <f>LEFT(Table1[[#This Row],[Category and Sub-Category]],FIND("/",Table1[[#This Row],[Category and Sub-Category]])-1)</f>
        <v>film &amp; video</v>
      </c>
      <c r="R385" t="str">
        <f>RIGHT(Table1[[#This Row],[Category and Sub-Category]],LEN(Table1[[#This Row],[Category and Sub-Category]])-FIND("/",Table1[[#This Row],[Category and Sub-Category]]))</f>
        <v>documentary</v>
      </c>
      <c r="S385" s="14">
        <f>(((Table1[[#This Row],[launched_at]]/60)/60)/24)+DATE(1970,1,1)</f>
        <v>41755.117581018516</v>
      </c>
      <c r="T385" s="14">
        <f t="shared" si="5"/>
        <v>41778.117581018516</v>
      </c>
    </row>
    <row r="386" spans="1:20" ht="43.5" x14ac:dyDescent="0.35">
      <c r="A386">
        <v>384</v>
      </c>
      <c r="B386" s="1" t="s">
        <v>385</v>
      </c>
      <c r="C386" s="1" t="s">
        <v>4494</v>
      </c>
      <c r="D386" s="6">
        <v>20000</v>
      </c>
      <c r="E386" s="6">
        <v>22421</v>
      </c>
      <c r="F386" t="s">
        <v>8219</v>
      </c>
      <c r="G386" t="s">
        <v>8224</v>
      </c>
      <c r="H386" t="s">
        <v>8246</v>
      </c>
      <c r="I386">
        <v>1420569947</v>
      </c>
      <c r="J386">
        <v>1417977947</v>
      </c>
      <c r="K386" t="b">
        <v>0</v>
      </c>
      <c r="L386">
        <v>383</v>
      </c>
      <c r="M386" t="b">
        <v>1</v>
      </c>
      <c r="N386" t="s">
        <v>8269</v>
      </c>
      <c r="O386" s="16">
        <f>Table1[[#This Row],[pledged]]/Table1[[#This Row],[goal]]*100</f>
        <v>112.105</v>
      </c>
      <c r="P386" s="6">
        <f>IFERROR(Table1[[#This Row],[pledged]]/Table1[[#This Row],[backers_count]],0)</f>
        <v>58.540469973890339</v>
      </c>
      <c r="Q386" t="str">
        <f>LEFT(Table1[[#This Row],[Category and Sub-Category]],FIND("/",Table1[[#This Row],[Category and Sub-Category]])-1)</f>
        <v>film &amp; video</v>
      </c>
      <c r="R386" t="str">
        <f>RIGHT(Table1[[#This Row],[Category and Sub-Category]],LEN(Table1[[#This Row],[Category and Sub-Category]])-FIND("/",Table1[[#This Row],[Category and Sub-Category]]))</f>
        <v>documentary</v>
      </c>
      <c r="S386" s="14">
        <f>(((Table1[[#This Row],[launched_at]]/60)/60)/24)+DATE(1970,1,1)</f>
        <v>41980.781793981485</v>
      </c>
      <c r="T386" s="14">
        <f t="shared" ref="T386:T449" si="6">(((I386/60)/60)/24)+DATE(1970,1,1)</f>
        <v>42010.781793981485</v>
      </c>
    </row>
    <row r="387" spans="1:20" ht="43.5" x14ac:dyDescent="0.35">
      <c r="A387">
        <v>385</v>
      </c>
      <c r="B387" s="1" t="s">
        <v>386</v>
      </c>
      <c r="C387" s="1" t="s">
        <v>4495</v>
      </c>
      <c r="D387" s="6">
        <v>25000</v>
      </c>
      <c r="E387" s="6">
        <v>26495.5</v>
      </c>
      <c r="F387" t="s">
        <v>8219</v>
      </c>
      <c r="G387" t="s">
        <v>8224</v>
      </c>
      <c r="H387" t="s">
        <v>8246</v>
      </c>
      <c r="I387">
        <v>1416582101</v>
      </c>
      <c r="J387">
        <v>1413986501</v>
      </c>
      <c r="K387" t="b">
        <v>0</v>
      </c>
      <c r="L387">
        <v>237</v>
      </c>
      <c r="M387" t="b">
        <v>1</v>
      </c>
      <c r="N387" t="s">
        <v>8269</v>
      </c>
      <c r="O387" s="16">
        <f>Table1[[#This Row],[pledged]]/Table1[[#This Row],[goal]]*100</f>
        <v>105.982</v>
      </c>
      <c r="P387" s="6">
        <f>IFERROR(Table1[[#This Row],[pledged]]/Table1[[#This Row],[backers_count]],0)</f>
        <v>111.79535864978902</v>
      </c>
      <c r="Q387" t="str">
        <f>LEFT(Table1[[#This Row],[Category and Sub-Category]],FIND("/",Table1[[#This Row],[Category and Sub-Category]])-1)</f>
        <v>film &amp; video</v>
      </c>
      <c r="R387" t="str">
        <f>RIGHT(Table1[[#This Row],[Category and Sub-Category]],LEN(Table1[[#This Row],[Category and Sub-Category]])-FIND("/",Table1[[#This Row],[Category and Sub-Category]]))</f>
        <v>documentary</v>
      </c>
      <c r="S387" s="14">
        <f>(((Table1[[#This Row],[launched_at]]/60)/60)/24)+DATE(1970,1,1)</f>
        <v>41934.584502314814</v>
      </c>
      <c r="T387" s="14">
        <f t="shared" si="6"/>
        <v>41964.626168981486</v>
      </c>
    </row>
    <row r="388" spans="1:20" ht="43.5" x14ac:dyDescent="0.35">
      <c r="A388">
        <v>386</v>
      </c>
      <c r="B388" s="1" t="s">
        <v>387</v>
      </c>
      <c r="C388" s="1" t="s">
        <v>4496</v>
      </c>
      <c r="D388" s="6">
        <v>600</v>
      </c>
      <c r="E388" s="6">
        <v>601</v>
      </c>
      <c r="F388" t="s">
        <v>8219</v>
      </c>
      <c r="G388" t="s">
        <v>8224</v>
      </c>
      <c r="H388" t="s">
        <v>8246</v>
      </c>
      <c r="I388">
        <v>1439246991</v>
      </c>
      <c r="J388">
        <v>1437950991</v>
      </c>
      <c r="K388" t="b">
        <v>0</v>
      </c>
      <c r="L388">
        <v>13</v>
      </c>
      <c r="M388" t="b">
        <v>1</v>
      </c>
      <c r="N388" t="s">
        <v>8269</v>
      </c>
      <c r="O388" s="16">
        <f>Table1[[#This Row],[pledged]]/Table1[[#This Row],[goal]]*100</f>
        <v>100.16666666666667</v>
      </c>
      <c r="P388" s="6">
        <f>IFERROR(Table1[[#This Row],[pledged]]/Table1[[#This Row],[backers_count]],0)</f>
        <v>46.230769230769234</v>
      </c>
      <c r="Q388" t="str">
        <f>LEFT(Table1[[#This Row],[Category and Sub-Category]],FIND("/",Table1[[#This Row],[Category and Sub-Category]])-1)</f>
        <v>film &amp; video</v>
      </c>
      <c r="R388" t="str">
        <f>RIGHT(Table1[[#This Row],[Category and Sub-Category]],LEN(Table1[[#This Row],[Category and Sub-Category]])-FIND("/",Table1[[#This Row],[Category and Sub-Category]]))</f>
        <v>documentary</v>
      </c>
      <c r="S388" s="14">
        <f>(((Table1[[#This Row],[launched_at]]/60)/60)/24)+DATE(1970,1,1)</f>
        <v>42211.951284722221</v>
      </c>
      <c r="T388" s="14">
        <f t="shared" si="6"/>
        <v>42226.951284722221</v>
      </c>
    </row>
    <row r="389" spans="1:20" ht="58" x14ac:dyDescent="0.35">
      <c r="A389">
        <v>387</v>
      </c>
      <c r="B389" s="1" t="s">
        <v>388</v>
      </c>
      <c r="C389" s="1" t="s">
        <v>4497</v>
      </c>
      <c r="D389" s="6">
        <v>38000</v>
      </c>
      <c r="E389" s="6">
        <v>81316</v>
      </c>
      <c r="F389" t="s">
        <v>8219</v>
      </c>
      <c r="G389" t="s">
        <v>8224</v>
      </c>
      <c r="H389" t="s">
        <v>8246</v>
      </c>
      <c r="I389">
        <v>1439618400</v>
      </c>
      <c r="J389">
        <v>1436976858</v>
      </c>
      <c r="K389" t="b">
        <v>0</v>
      </c>
      <c r="L389">
        <v>562</v>
      </c>
      <c r="M389" t="b">
        <v>1</v>
      </c>
      <c r="N389" t="s">
        <v>8269</v>
      </c>
      <c r="O389" s="16">
        <f>Table1[[#This Row],[pledged]]/Table1[[#This Row],[goal]]*100</f>
        <v>213.98947368421051</v>
      </c>
      <c r="P389" s="6">
        <f>IFERROR(Table1[[#This Row],[pledged]]/Table1[[#This Row],[backers_count]],0)</f>
        <v>144.69039145907473</v>
      </c>
      <c r="Q389" t="str">
        <f>LEFT(Table1[[#This Row],[Category and Sub-Category]],FIND("/",Table1[[#This Row],[Category and Sub-Category]])-1)</f>
        <v>film &amp; video</v>
      </c>
      <c r="R389" t="str">
        <f>RIGHT(Table1[[#This Row],[Category and Sub-Category]],LEN(Table1[[#This Row],[Category and Sub-Category]])-FIND("/",Table1[[#This Row],[Category and Sub-Category]]))</f>
        <v>documentary</v>
      </c>
      <c r="S389" s="14">
        <f>(((Table1[[#This Row],[launched_at]]/60)/60)/24)+DATE(1970,1,1)</f>
        <v>42200.67659722222</v>
      </c>
      <c r="T389" s="14">
        <f t="shared" si="6"/>
        <v>42231.25</v>
      </c>
    </row>
    <row r="390" spans="1:20" ht="43.5" x14ac:dyDescent="0.35">
      <c r="A390">
        <v>388</v>
      </c>
      <c r="B390" s="1" t="s">
        <v>389</v>
      </c>
      <c r="C390" s="1" t="s">
        <v>4498</v>
      </c>
      <c r="D390" s="6">
        <v>5000</v>
      </c>
      <c r="E390" s="6">
        <v>6308</v>
      </c>
      <c r="F390" t="s">
        <v>8219</v>
      </c>
      <c r="G390" t="s">
        <v>8224</v>
      </c>
      <c r="H390" t="s">
        <v>8246</v>
      </c>
      <c r="I390">
        <v>1469670580</v>
      </c>
      <c r="J390">
        <v>1467078580</v>
      </c>
      <c r="K390" t="b">
        <v>0</v>
      </c>
      <c r="L390">
        <v>71</v>
      </c>
      <c r="M390" t="b">
        <v>1</v>
      </c>
      <c r="N390" t="s">
        <v>8269</v>
      </c>
      <c r="O390" s="16">
        <f>Table1[[#This Row],[pledged]]/Table1[[#This Row],[goal]]*100</f>
        <v>126.16000000000001</v>
      </c>
      <c r="P390" s="6">
        <f>IFERROR(Table1[[#This Row],[pledged]]/Table1[[#This Row],[backers_count]],0)</f>
        <v>88.845070422535215</v>
      </c>
      <c r="Q390" t="str">
        <f>LEFT(Table1[[#This Row],[Category and Sub-Category]],FIND("/",Table1[[#This Row],[Category and Sub-Category]])-1)</f>
        <v>film &amp; video</v>
      </c>
      <c r="R390" t="str">
        <f>RIGHT(Table1[[#This Row],[Category and Sub-Category]],LEN(Table1[[#This Row],[Category and Sub-Category]])-FIND("/",Table1[[#This Row],[Category and Sub-Category]]))</f>
        <v>documentary</v>
      </c>
      <c r="S390" s="14">
        <f>(((Table1[[#This Row],[launched_at]]/60)/60)/24)+DATE(1970,1,1)</f>
        <v>42549.076157407413</v>
      </c>
      <c r="T390" s="14">
        <f t="shared" si="6"/>
        <v>42579.076157407413</v>
      </c>
    </row>
    <row r="391" spans="1:20" ht="58" x14ac:dyDescent="0.35">
      <c r="A391">
        <v>389</v>
      </c>
      <c r="B391" s="1" t="s">
        <v>390</v>
      </c>
      <c r="C391" s="1" t="s">
        <v>4499</v>
      </c>
      <c r="D391" s="6">
        <v>68000</v>
      </c>
      <c r="E391" s="6">
        <v>123444.12</v>
      </c>
      <c r="F391" t="s">
        <v>8219</v>
      </c>
      <c r="G391" t="s">
        <v>8224</v>
      </c>
      <c r="H391" t="s">
        <v>8246</v>
      </c>
      <c r="I391">
        <v>1394233140</v>
      </c>
      <c r="J391">
        <v>1391477450</v>
      </c>
      <c r="K391" t="b">
        <v>0</v>
      </c>
      <c r="L391">
        <v>1510</v>
      </c>
      <c r="M391" t="b">
        <v>1</v>
      </c>
      <c r="N391" t="s">
        <v>8269</v>
      </c>
      <c r="O391" s="16">
        <f>Table1[[#This Row],[pledged]]/Table1[[#This Row],[goal]]*100</f>
        <v>181.53547058823528</v>
      </c>
      <c r="P391" s="6">
        <f>IFERROR(Table1[[#This Row],[pledged]]/Table1[[#This Row],[backers_count]],0)</f>
        <v>81.75107284768211</v>
      </c>
      <c r="Q391" t="str">
        <f>LEFT(Table1[[#This Row],[Category and Sub-Category]],FIND("/",Table1[[#This Row],[Category and Sub-Category]])-1)</f>
        <v>film &amp; video</v>
      </c>
      <c r="R391" t="str">
        <f>RIGHT(Table1[[#This Row],[Category and Sub-Category]],LEN(Table1[[#This Row],[Category and Sub-Category]])-FIND("/",Table1[[#This Row],[Category and Sub-Category]]))</f>
        <v>documentary</v>
      </c>
      <c r="S391" s="14">
        <f>(((Table1[[#This Row],[launched_at]]/60)/60)/24)+DATE(1970,1,1)</f>
        <v>41674.063078703701</v>
      </c>
      <c r="T391" s="14">
        <f t="shared" si="6"/>
        <v>41705.957638888889</v>
      </c>
    </row>
    <row r="392" spans="1:20" ht="43.5" x14ac:dyDescent="0.35">
      <c r="A392">
        <v>390</v>
      </c>
      <c r="B392" s="1" t="s">
        <v>391</v>
      </c>
      <c r="C392" s="1" t="s">
        <v>4500</v>
      </c>
      <c r="D392" s="6">
        <v>1000</v>
      </c>
      <c r="E392" s="6">
        <v>1000</v>
      </c>
      <c r="F392" t="s">
        <v>8219</v>
      </c>
      <c r="G392" t="s">
        <v>8224</v>
      </c>
      <c r="H392" t="s">
        <v>8246</v>
      </c>
      <c r="I392">
        <v>1431046372</v>
      </c>
      <c r="J392">
        <v>1429318372</v>
      </c>
      <c r="K392" t="b">
        <v>0</v>
      </c>
      <c r="L392">
        <v>14</v>
      </c>
      <c r="M392" t="b">
        <v>1</v>
      </c>
      <c r="N392" t="s">
        <v>8269</v>
      </c>
      <c r="O392" s="16">
        <f>Table1[[#This Row],[pledged]]/Table1[[#This Row],[goal]]*100</f>
        <v>100</v>
      </c>
      <c r="P392" s="6">
        <f>IFERROR(Table1[[#This Row],[pledged]]/Table1[[#This Row],[backers_count]],0)</f>
        <v>71.428571428571431</v>
      </c>
      <c r="Q392" t="str">
        <f>LEFT(Table1[[#This Row],[Category and Sub-Category]],FIND("/",Table1[[#This Row],[Category and Sub-Category]])-1)</f>
        <v>film &amp; video</v>
      </c>
      <c r="R392" t="str">
        <f>RIGHT(Table1[[#This Row],[Category and Sub-Category]],LEN(Table1[[#This Row],[Category and Sub-Category]])-FIND("/",Table1[[#This Row],[Category and Sub-Category]]))</f>
        <v>documentary</v>
      </c>
      <c r="S392" s="14">
        <f>(((Table1[[#This Row],[launched_at]]/60)/60)/24)+DATE(1970,1,1)</f>
        <v>42112.036712962959</v>
      </c>
      <c r="T392" s="14">
        <f t="shared" si="6"/>
        <v>42132.036712962959</v>
      </c>
    </row>
    <row r="393" spans="1:20" ht="43.5" x14ac:dyDescent="0.35">
      <c r="A393">
        <v>391</v>
      </c>
      <c r="B393" s="1" t="s">
        <v>392</v>
      </c>
      <c r="C393" s="1" t="s">
        <v>4501</v>
      </c>
      <c r="D393" s="6">
        <v>20000</v>
      </c>
      <c r="E393" s="6">
        <v>20122</v>
      </c>
      <c r="F393" t="s">
        <v>8219</v>
      </c>
      <c r="G393" t="s">
        <v>8224</v>
      </c>
      <c r="H393" t="s">
        <v>8246</v>
      </c>
      <c r="I393">
        <v>1324169940</v>
      </c>
      <c r="J393">
        <v>1321578051</v>
      </c>
      <c r="K393" t="b">
        <v>0</v>
      </c>
      <c r="L393">
        <v>193</v>
      </c>
      <c r="M393" t="b">
        <v>1</v>
      </c>
      <c r="N393" t="s">
        <v>8269</v>
      </c>
      <c r="O393" s="16">
        <f>Table1[[#This Row],[pledged]]/Table1[[#This Row],[goal]]*100</f>
        <v>100.61</v>
      </c>
      <c r="P393" s="6">
        <f>IFERROR(Table1[[#This Row],[pledged]]/Table1[[#This Row],[backers_count]],0)</f>
        <v>104.25906735751295</v>
      </c>
      <c r="Q393" t="str">
        <f>LEFT(Table1[[#This Row],[Category and Sub-Category]],FIND("/",Table1[[#This Row],[Category and Sub-Category]])-1)</f>
        <v>film &amp; video</v>
      </c>
      <c r="R393" t="str">
        <f>RIGHT(Table1[[#This Row],[Category and Sub-Category]],LEN(Table1[[#This Row],[Category and Sub-Category]])-FIND("/",Table1[[#This Row],[Category and Sub-Category]]))</f>
        <v>documentary</v>
      </c>
      <c r="S393" s="14">
        <f>(((Table1[[#This Row],[launched_at]]/60)/60)/24)+DATE(1970,1,1)</f>
        <v>40865.042256944449</v>
      </c>
      <c r="T393" s="14">
        <f t="shared" si="6"/>
        <v>40895.040972222225</v>
      </c>
    </row>
    <row r="394" spans="1:20" ht="43.5" x14ac:dyDescent="0.35">
      <c r="A394">
        <v>392</v>
      </c>
      <c r="B394" s="1" t="s">
        <v>393</v>
      </c>
      <c r="C394" s="1" t="s">
        <v>4502</v>
      </c>
      <c r="D394" s="6">
        <v>18500</v>
      </c>
      <c r="E394" s="6">
        <v>18667</v>
      </c>
      <c r="F394" t="s">
        <v>8219</v>
      </c>
      <c r="G394" t="s">
        <v>8224</v>
      </c>
      <c r="H394" t="s">
        <v>8246</v>
      </c>
      <c r="I394">
        <v>1315450800</v>
      </c>
      <c r="J394">
        <v>1312823571</v>
      </c>
      <c r="K394" t="b">
        <v>0</v>
      </c>
      <c r="L394">
        <v>206</v>
      </c>
      <c r="M394" t="b">
        <v>1</v>
      </c>
      <c r="N394" t="s">
        <v>8269</v>
      </c>
      <c r="O394" s="16">
        <f>Table1[[#This Row],[pledged]]/Table1[[#This Row],[goal]]*100</f>
        <v>100.9027027027027</v>
      </c>
      <c r="P394" s="6">
        <f>IFERROR(Table1[[#This Row],[pledged]]/Table1[[#This Row],[backers_count]],0)</f>
        <v>90.616504854368927</v>
      </c>
      <c r="Q394" t="str">
        <f>LEFT(Table1[[#This Row],[Category and Sub-Category]],FIND("/",Table1[[#This Row],[Category and Sub-Category]])-1)</f>
        <v>film &amp; video</v>
      </c>
      <c r="R394" t="str">
        <f>RIGHT(Table1[[#This Row],[Category and Sub-Category]],LEN(Table1[[#This Row],[Category and Sub-Category]])-FIND("/",Table1[[#This Row],[Category and Sub-Category]]))</f>
        <v>documentary</v>
      </c>
      <c r="S394" s="14">
        <f>(((Table1[[#This Row],[launched_at]]/60)/60)/24)+DATE(1970,1,1)</f>
        <v>40763.717256944445</v>
      </c>
      <c r="T394" s="14">
        <f t="shared" si="6"/>
        <v>40794.125</v>
      </c>
    </row>
    <row r="395" spans="1:20" ht="43.5" x14ac:dyDescent="0.35">
      <c r="A395">
        <v>393</v>
      </c>
      <c r="B395" s="1" t="s">
        <v>394</v>
      </c>
      <c r="C395" s="1" t="s">
        <v>4503</v>
      </c>
      <c r="D395" s="6">
        <v>50000</v>
      </c>
      <c r="E395" s="6">
        <v>55223</v>
      </c>
      <c r="F395" t="s">
        <v>8219</v>
      </c>
      <c r="G395" t="s">
        <v>8224</v>
      </c>
      <c r="H395" t="s">
        <v>8246</v>
      </c>
      <c r="I395">
        <v>1381424452</v>
      </c>
      <c r="J395">
        <v>1378746052</v>
      </c>
      <c r="K395" t="b">
        <v>0</v>
      </c>
      <c r="L395">
        <v>351</v>
      </c>
      <c r="M395" t="b">
        <v>1</v>
      </c>
      <c r="N395" t="s">
        <v>8269</v>
      </c>
      <c r="O395" s="16">
        <f>Table1[[#This Row],[pledged]]/Table1[[#This Row],[goal]]*100</f>
        <v>110.446</v>
      </c>
      <c r="P395" s="6">
        <f>IFERROR(Table1[[#This Row],[pledged]]/Table1[[#This Row],[backers_count]],0)</f>
        <v>157.33048433048432</v>
      </c>
      <c r="Q395" t="str">
        <f>LEFT(Table1[[#This Row],[Category and Sub-Category]],FIND("/",Table1[[#This Row],[Category and Sub-Category]])-1)</f>
        <v>film &amp; video</v>
      </c>
      <c r="R395" t="str">
        <f>RIGHT(Table1[[#This Row],[Category and Sub-Category]],LEN(Table1[[#This Row],[Category and Sub-Category]])-FIND("/",Table1[[#This Row],[Category and Sub-Category]]))</f>
        <v>documentary</v>
      </c>
      <c r="S395" s="14">
        <f>(((Table1[[#This Row],[launched_at]]/60)/60)/24)+DATE(1970,1,1)</f>
        <v>41526.708935185183</v>
      </c>
      <c r="T395" s="14">
        <f t="shared" si="6"/>
        <v>41557.708935185183</v>
      </c>
    </row>
    <row r="396" spans="1:20" ht="43.5" x14ac:dyDescent="0.35">
      <c r="A396">
        <v>394</v>
      </c>
      <c r="B396" s="1" t="s">
        <v>395</v>
      </c>
      <c r="C396" s="1" t="s">
        <v>4504</v>
      </c>
      <c r="D396" s="6">
        <v>4700</v>
      </c>
      <c r="E396" s="6">
        <v>5259</v>
      </c>
      <c r="F396" t="s">
        <v>8219</v>
      </c>
      <c r="G396" t="s">
        <v>8227</v>
      </c>
      <c r="H396" t="s">
        <v>8249</v>
      </c>
      <c r="I396">
        <v>1460918282</v>
      </c>
      <c r="J396">
        <v>1455737882</v>
      </c>
      <c r="K396" t="b">
        <v>0</v>
      </c>
      <c r="L396">
        <v>50</v>
      </c>
      <c r="M396" t="b">
        <v>1</v>
      </c>
      <c r="N396" t="s">
        <v>8269</v>
      </c>
      <c r="O396" s="16">
        <f>Table1[[#This Row],[pledged]]/Table1[[#This Row],[goal]]*100</f>
        <v>111.8936170212766</v>
      </c>
      <c r="P396" s="6">
        <f>IFERROR(Table1[[#This Row],[pledged]]/Table1[[#This Row],[backers_count]],0)</f>
        <v>105.18</v>
      </c>
      <c r="Q396" t="str">
        <f>LEFT(Table1[[#This Row],[Category and Sub-Category]],FIND("/",Table1[[#This Row],[Category and Sub-Category]])-1)</f>
        <v>film &amp; video</v>
      </c>
      <c r="R396" t="str">
        <f>RIGHT(Table1[[#This Row],[Category and Sub-Category]],LEN(Table1[[#This Row],[Category and Sub-Category]])-FIND("/",Table1[[#This Row],[Category and Sub-Category]]))</f>
        <v>documentary</v>
      </c>
      <c r="S396" s="14">
        <f>(((Table1[[#This Row],[launched_at]]/60)/60)/24)+DATE(1970,1,1)</f>
        <v>42417.818078703705</v>
      </c>
      <c r="T396" s="14">
        <f t="shared" si="6"/>
        <v>42477.776412037041</v>
      </c>
    </row>
    <row r="397" spans="1:20" ht="43.5" x14ac:dyDescent="0.35">
      <c r="A397">
        <v>395</v>
      </c>
      <c r="B397" s="1" t="s">
        <v>396</v>
      </c>
      <c r="C397" s="1" t="s">
        <v>4505</v>
      </c>
      <c r="D397" s="6">
        <v>10000</v>
      </c>
      <c r="E397" s="6">
        <v>10804.45</v>
      </c>
      <c r="F397" t="s">
        <v>8219</v>
      </c>
      <c r="G397" t="s">
        <v>8224</v>
      </c>
      <c r="H397" t="s">
        <v>8246</v>
      </c>
      <c r="I397">
        <v>1335562320</v>
      </c>
      <c r="J397">
        <v>1332452960</v>
      </c>
      <c r="K397" t="b">
        <v>0</v>
      </c>
      <c r="L397">
        <v>184</v>
      </c>
      <c r="M397" t="b">
        <v>1</v>
      </c>
      <c r="N397" t="s">
        <v>8269</v>
      </c>
      <c r="O397" s="16">
        <f>Table1[[#This Row],[pledged]]/Table1[[#This Row],[goal]]*100</f>
        <v>108.04450000000001</v>
      </c>
      <c r="P397" s="6">
        <f>IFERROR(Table1[[#This Row],[pledged]]/Table1[[#This Row],[backers_count]],0)</f>
        <v>58.719836956521746</v>
      </c>
      <c r="Q397" t="str">
        <f>LEFT(Table1[[#This Row],[Category and Sub-Category]],FIND("/",Table1[[#This Row],[Category and Sub-Category]])-1)</f>
        <v>film &amp; video</v>
      </c>
      <c r="R397" t="str">
        <f>RIGHT(Table1[[#This Row],[Category and Sub-Category]],LEN(Table1[[#This Row],[Category and Sub-Category]])-FIND("/",Table1[[#This Row],[Category and Sub-Category]]))</f>
        <v>documentary</v>
      </c>
      <c r="S397" s="14">
        <f>(((Table1[[#This Row],[launched_at]]/60)/60)/24)+DATE(1970,1,1)</f>
        <v>40990.909259259257</v>
      </c>
      <c r="T397" s="14">
        <f t="shared" si="6"/>
        <v>41026.897222222222</v>
      </c>
    </row>
    <row r="398" spans="1:20" ht="43.5" x14ac:dyDescent="0.35">
      <c r="A398">
        <v>396</v>
      </c>
      <c r="B398" s="1" t="s">
        <v>397</v>
      </c>
      <c r="C398" s="1" t="s">
        <v>4506</v>
      </c>
      <c r="D398" s="6">
        <v>15000</v>
      </c>
      <c r="E398" s="6">
        <v>16000</v>
      </c>
      <c r="F398" t="s">
        <v>8219</v>
      </c>
      <c r="G398" t="s">
        <v>8224</v>
      </c>
      <c r="H398" t="s">
        <v>8246</v>
      </c>
      <c r="I398">
        <v>1341668006</v>
      </c>
      <c r="J398">
        <v>1340372006</v>
      </c>
      <c r="K398" t="b">
        <v>0</v>
      </c>
      <c r="L398">
        <v>196</v>
      </c>
      <c r="M398" t="b">
        <v>1</v>
      </c>
      <c r="N398" t="s">
        <v>8269</v>
      </c>
      <c r="O398" s="16">
        <f>Table1[[#This Row],[pledged]]/Table1[[#This Row],[goal]]*100</f>
        <v>106.66666666666667</v>
      </c>
      <c r="P398" s="6">
        <f>IFERROR(Table1[[#This Row],[pledged]]/Table1[[#This Row],[backers_count]],0)</f>
        <v>81.632653061224488</v>
      </c>
      <c r="Q398" t="str">
        <f>LEFT(Table1[[#This Row],[Category and Sub-Category]],FIND("/",Table1[[#This Row],[Category and Sub-Category]])-1)</f>
        <v>film &amp; video</v>
      </c>
      <c r="R398" t="str">
        <f>RIGHT(Table1[[#This Row],[Category and Sub-Category]],LEN(Table1[[#This Row],[Category and Sub-Category]])-FIND("/",Table1[[#This Row],[Category and Sub-Category]]))</f>
        <v>documentary</v>
      </c>
      <c r="S398" s="14">
        <f>(((Table1[[#This Row],[launched_at]]/60)/60)/24)+DATE(1970,1,1)</f>
        <v>41082.564884259256</v>
      </c>
      <c r="T398" s="14">
        <f t="shared" si="6"/>
        <v>41097.564884259256</v>
      </c>
    </row>
    <row r="399" spans="1:20" ht="58" x14ac:dyDescent="0.35">
      <c r="A399">
        <v>397</v>
      </c>
      <c r="B399" s="1" t="s">
        <v>398</v>
      </c>
      <c r="C399" s="1" t="s">
        <v>4507</v>
      </c>
      <c r="D399" s="6">
        <v>12444</v>
      </c>
      <c r="E399" s="6">
        <v>12929.35</v>
      </c>
      <c r="F399" t="s">
        <v>8219</v>
      </c>
      <c r="G399" t="s">
        <v>8224</v>
      </c>
      <c r="H399" t="s">
        <v>8246</v>
      </c>
      <c r="I399">
        <v>1283312640</v>
      </c>
      <c r="J399">
        <v>1279651084</v>
      </c>
      <c r="K399" t="b">
        <v>0</v>
      </c>
      <c r="L399">
        <v>229</v>
      </c>
      <c r="M399" t="b">
        <v>1</v>
      </c>
      <c r="N399" t="s">
        <v>8269</v>
      </c>
      <c r="O399" s="16">
        <f>Table1[[#This Row],[pledged]]/Table1[[#This Row],[goal]]*100</f>
        <v>103.90027322404372</v>
      </c>
      <c r="P399" s="6">
        <f>IFERROR(Table1[[#This Row],[pledged]]/Table1[[#This Row],[backers_count]],0)</f>
        <v>56.460043668122275</v>
      </c>
      <c r="Q399" t="str">
        <f>LEFT(Table1[[#This Row],[Category and Sub-Category]],FIND("/",Table1[[#This Row],[Category and Sub-Category]])-1)</f>
        <v>film &amp; video</v>
      </c>
      <c r="R399" t="str">
        <f>RIGHT(Table1[[#This Row],[Category and Sub-Category]],LEN(Table1[[#This Row],[Category and Sub-Category]])-FIND("/",Table1[[#This Row],[Category and Sub-Category]]))</f>
        <v>documentary</v>
      </c>
      <c r="S399" s="14">
        <f>(((Table1[[#This Row],[launched_at]]/60)/60)/24)+DATE(1970,1,1)</f>
        <v>40379.776435185187</v>
      </c>
      <c r="T399" s="14">
        <f t="shared" si="6"/>
        <v>40422.155555555553</v>
      </c>
    </row>
    <row r="400" spans="1:20" ht="43.5" x14ac:dyDescent="0.35">
      <c r="A400">
        <v>398</v>
      </c>
      <c r="B400" s="1" t="s">
        <v>399</v>
      </c>
      <c r="C400" s="1" t="s">
        <v>4508</v>
      </c>
      <c r="D400" s="6">
        <v>7500</v>
      </c>
      <c r="E400" s="6">
        <v>9387</v>
      </c>
      <c r="F400" t="s">
        <v>8219</v>
      </c>
      <c r="G400" t="s">
        <v>8224</v>
      </c>
      <c r="H400" t="s">
        <v>8246</v>
      </c>
      <c r="I400">
        <v>1430334126</v>
      </c>
      <c r="J400">
        <v>1426446126</v>
      </c>
      <c r="K400" t="b">
        <v>0</v>
      </c>
      <c r="L400">
        <v>67</v>
      </c>
      <c r="M400" t="b">
        <v>1</v>
      </c>
      <c r="N400" t="s">
        <v>8269</v>
      </c>
      <c r="O400" s="16">
        <f>Table1[[#This Row],[pledged]]/Table1[[#This Row],[goal]]*100</f>
        <v>125.16000000000001</v>
      </c>
      <c r="P400" s="6">
        <f>IFERROR(Table1[[#This Row],[pledged]]/Table1[[#This Row],[backers_count]],0)</f>
        <v>140.1044776119403</v>
      </c>
      <c r="Q400" t="str">
        <f>LEFT(Table1[[#This Row],[Category and Sub-Category]],FIND("/",Table1[[#This Row],[Category and Sub-Category]])-1)</f>
        <v>film &amp; video</v>
      </c>
      <c r="R400" t="str">
        <f>RIGHT(Table1[[#This Row],[Category and Sub-Category]],LEN(Table1[[#This Row],[Category and Sub-Category]])-FIND("/",Table1[[#This Row],[Category and Sub-Category]]))</f>
        <v>documentary</v>
      </c>
      <c r="S400" s="14">
        <f>(((Table1[[#This Row],[launched_at]]/60)/60)/24)+DATE(1970,1,1)</f>
        <v>42078.793124999997</v>
      </c>
      <c r="T400" s="14">
        <f t="shared" si="6"/>
        <v>42123.793124999997</v>
      </c>
    </row>
    <row r="401" spans="1:20" ht="58" x14ac:dyDescent="0.35">
      <c r="A401">
        <v>399</v>
      </c>
      <c r="B401" s="1" t="s">
        <v>400</v>
      </c>
      <c r="C401" s="1" t="s">
        <v>4509</v>
      </c>
      <c r="D401" s="6">
        <v>20000</v>
      </c>
      <c r="E401" s="6">
        <v>21361</v>
      </c>
      <c r="F401" t="s">
        <v>8219</v>
      </c>
      <c r="G401" t="s">
        <v>8225</v>
      </c>
      <c r="H401" t="s">
        <v>8247</v>
      </c>
      <c r="I401">
        <v>1481716800</v>
      </c>
      <c r="J401">
        <v>1479070867</v>
      </c>
      <c r="K401" t="b">
        <v>0</v>
      </c>
      <c r="L401">
        <v>95</v>
      </c>
      <c r="M401" t="b">
        <v>1</v>
      </c>
      <c r="N401" t="s">
        <v>8269</v>
      </c>
      <c r="O401" s="16">
        <f>Table1[[#This Row],[pledged]]/Table1[[#This Row],[goal]]*100</f>
        <v>106.80499999999999</v>
      </c>
      <c r="P401" s="6">
        <f>IFERROR(Table1[[#This Row],[pledged]]/Table1[[#This Row],[backers_count]],0)</f>
        <v>224.85263157894738</v>
      </c>
      <c r="Q401" t="str">
        <f>LEFT(Table1[[#This Row],[Category and Sub-Category]],FIND("/",Table1[[#This Row],[Category and Sub-Category]])-1)</f>
        <v>film &amp; video</v>
      </c>
      <c r="R401" t="str">
        <f>RIGHT(Table1[[#This Row],[Category and Sub-Category]],LEN(Table1[[#This Row],[Category and Sub-Category]])-FIND("/",Table1[[#This Row],[Category and Sub-Category]]))</f>
        <v>documentary</v>
      </c>
      <c r="S401" s="14">
        <f>(((Table1[[#This Row],[launched_at]]/60)/60)/24)+DATE(1970,1,1)</f>
        <v>42687.875775462962</v>
      </c>
      <c r="T401" s="14">
        <f t="shared" si="6"/>
        <v>42718.5</v>
      </c>
    </row>
    <row r="402" spans="1:20" ht="43.5" x14ac:dyDescent="0.35">
      <c r="A402">
        <v>400</v>
      </c>
      <c r="B402" s="1" t="s">
        <v>401</v>
      </c>
      <c r="C402" s="1" t="s">
        <v>4510</v>
      </c>
      <c r="D402" s="6">
        <v>10000</v>
      </c>
      <c r="E402" s="6">
        <v>11230.25</v>
      </c>
      <c r="F402" t="s">
        <v>8219</v>
      </c>
      <c r="G402" t="s">
        <v>8224</v>
      </c>
      <c r="H402" t="s">
        <v>8246</v>
      </c>
      <c r="I402">
        <v>1400297400</v>
      </c>
      <c r="J402">
        <v>1397661347</v>
      </c>
      <c r="K402" t="b">
        <v>0</v>
      </c>
      <c r="L402">
        <v>62</v>
      </c>
      <c r="M402" t="b">
        <v>1</v>
      </c>
      <c r="N402" t="s">
        <v>8269</v>
      </c>
      <c r="O402" s="16">
        <f>Table1[[#This Row],[pledged]]/Table1[[#This Row],[goal]]*100</f>
        <v>112.30249999999999</v>
      </c>
      <c r="P402" s="6">
        <f>IFERROR(Table1[[#This Row],[pledged]]/Table1[[#This Row],[backers_count]],0)</f>
        <v>181.13306451612902</v>
      </c>
      <c r="Q402" t="str">
        <f>LEFT(Table1[[#This Row],[Category and Sub-Category]],FIND("/",Table1[[#This Row],[Category and Sub-Category]])-1)</f>
        <v>film &amp; video</v>
      </c>
      <c r="R402" t="str">
        <f>RIGHT(Table1[[#This Row],[Category and Sub-Category]],LEN(Table1[[#This Row],[Category and Sub-Category]])-FIND("/",Table1[[#This Row],[Category and Sub-Category]]))</f>
        <v>documentary</v>
      </c>
      <c r="S402" s="14">
        <f>(((Table1[[#This Row],[launched_at]]/60)/60)/24)+DATE(1970,1,1)</f>
        <v>41745.635960648149</v>
      </c>
      <c r="T402" s="14">
        <f t="shared" si="6"/>
        <v>41776.145833333336</v>
      </c>
    </row>
    <row r="403" spans="1:20" ht="43.5" x14ac:dyDescent="0.35">
      <c r="A403">
        <v>401</v>
      </c>
      <c r="B403" s="1" t="s">
        <v>402</v>
      </c>
      <c r="C403" s="1" t="s">
        <v>4511</v>
      </c>
      <c r="D403" s="6">
        <v>50000</v>
      </c>
      <c r="E403" s="6">
        <v>51906</v>
      </c>
      <c r="F403" t="s">
        <v>8219</v>
      </c>
      <c r="G403" t="s">
        <v>8224</v>
      </c>
      <c r="H403" t="s">
        <v>8246</v>
      </c>
      <c r="I403">
        <v>1312747970</v>
      </c>
      <c r="J403">
        <v>1310155970</v>
      </c>
      <c r="K403" t="b">
        <v>0</v>
      </c>
      <c r="L403">
        <v>73</v>
      </c>
      <c r="M403" t="b">
        <v>1</v>
      </c>
      <c r="N403" t="s">
        <v>8269</v>
      </c>
      <c r="O403" s="16">
        <f>Table1[[#This Row],[pledged]]/Table1[[#This Row],[goal]]*100</f>
        <v>103.812</v>
      </c>
      <c r="P403" s="6">
        <f>IFERROR(Table1[[#This Row],[pledged]]/Table1[[#This Row],[backers_count]],0)</f>
        <v>711.04109589041093</v>
      </c>
      <c r="Q403" t="str">
        <f>LEFT(Table1[[#This Row],[Category and Sub-Category]],FIND("/",Table1[[#This Row],[Category and Sub-Category]])-1)</f>
        <v>film &amp; video</v>
      </c>
      <c r="R403" t="str">
        <f>RIGHT(Table1[[#This Row],[Category and Sub-Category]],LEN(Table1[[#This Row],[Category and Sub-Category]])-FIND("/",Table1[[#This Row],[Category and Sub-Category]]))</f>
        <v>documentary</v>
      </c>
      <c r="S403" s="14">
        <f>(((Table1[[#This Row],[launched_at]]/60)/60)/24)+DATE(1970,1,1)</f>
        <v>40732.842245370368</v>
      </c>
      <c r="T403" s="14">
        <f t="shared" si="6"/>
        <v>40762.842245370368</v>
      </c>
    </row>
    <row r="404" spans="1:20" ht="58" x14ac:dyDescent="0.35">
      <c r="A404">
        <v>402</v>
      </c>
      <c r="B404" s="1" t="s">
        <v>403</v>
      </c>
      <c r="C404" s="1" t="s">
        <v>4512</v>
      </c>
      <c r="D404" s="6">
        <v>2000</v>
      </c>
      <c r="E404" s="6">
        <v>2833</v>
      </c>
      <c r="F404" t="s">
        <v>8219</v>
      </c>
      <c r="G404" t="s">
        <v>8224</v>
      </c>
      <c r="H404" t="s">
        <v>8246</v>
      </c>
      <c r="I404">
        <v>1446731817</v>
      </c>
      <c r="J404">
        <v>1444913817</v>
      </c>
      <c r="K404" t="b">
        <v>0</v>
      </c>
      <c r="L404">
        <v>43</v>
      </c>
      <c r="M404" t="b">
        <v>1</v>
      </c>
      <c r="N404" t="s">
        <v>8269</v>
      </c>
      <c r="O404" s="16">
        <f>Table1[[#This Row],[pledged]]/Table1[[#This Row],[goal]]*100</f>
        <v>141.65</v>
      </c>
      <c r="P404" s="6">
        <f>IFERROR(Table1[[#This Row],[pledged]]/Table1[[#This Row],[backers_count]],0)</f>
        <v>65.883720930232556</v>
      </c>
      <c r="Q404" t="str">
        <f>LEFT(Table1[[#This Row],[Category and Sub-Category]],FIND("/",Table1[[#This Row],[Category and Sub-Category]])-1)</f>
        <v>film &amp; video</v>
      </c>
      <c r="R404" t="str">
        <f>RIGHT(Table1[[#This Row],[Category and Sub-Category]],LEN(Table1[[#This Row],[Category and Sub-Category]])-FIND("/",Table1[[#This Row],[Category and Sub-Category]]))</f>
        <v>documentary</v>
      </c>
      <c r="S404" s="14">
        <f>(((Table1[[#This Row],[launched_at]]/60)/60)/24)+DATE(1970,1,1)</f>
        <v>42292.539548611108</v>
      </c>
      <c r="T404" s="14">
        <f t="shared" si="6"/>
        <v>42313.58121527778</v>
      </c>
    </row>
    <row r="405" spans="1:20" ht="43.5" x14ac:dyDescent="0.35">
      <c r="A405">
        <v>403</v>
      </c>
      <c r="B405" s="1" t="s">
        <v>404</v>
      </c>
      <c r="C405" s="1" t="s">
        <v>4513</v>
      </c>
      <c r="D405" s="6">
        <v>5000</v>
      </c>
      <c r="E405" s="6">
        <v>5263</v>
      </c>
      <c r="F405" t="s">
        <v>8219</v>
      </c>
      <c r="G405" t="s">
        <v>8224</v>
      </c>
      <c r="H405" t="s">
        <v>8246</v>
      </c>
      <c r="I405">
        <v>1312960080</v>
      </c>
      <c r="J405">
        <v>1308900441</v>
      </c>
      <c r="K405" t="b">
        <v>0</v>
      </c>
      <c r="L405">
        <v>70</v>
      </c>
      <c r="M405" t="b">
        <v>1</v>
      </c>
      <c r="N405" t="s">
        <v>8269</v>
      </c>
      <c r="O405" s="16">
        <f>Table1[[#This Row],[pledged]]/Table1[[#This Row],[goal]]*100</f>
        <v>105.25999999999999</v>
      </c>
      <c r="P405" s="6">
        <f>IFERROR(Table1[[#This Row],[pledged]]/Table1[[#This Row],[backers_count]],0)</f>
        <v>75.185714285714283</v>
      </c>
      <c r="Q405" t="str">
        <f>LEFT(Table1[[#This Row],[Category and Sub-Category]],FIND("/",Table1[[#This Row],[Category and Sub-Category]])-1)</f>
        <v>film &amp; video</v>
      </c>
      <c r="R405" t="str">
        <f>RIGHT(Table1[[#This Row],[Category and Sub-Category]],LEN(Table1[[#This Row],[Category and Sub-Category]])-FIND("/",Table1[[#This Row],[Category and Sub-Category]]))</f>
        <v>documentary</v>
      </c>
      <c r="S405" s="14">
        <f>(((Table1[[#This Row],[launched_at]]/60)/60)/24)+DATE(1970,1,1)</f>
        <v>40718.310659722221</v>
      </c>
      <c r="T405" s="14">
        <f t="shared" si="6"/>
        <v>40765.297222222223</v>
      </c>
    </row>
    <row r="406" spans="1:20" ht="43.5" x14ac:dyDescent="0.35">
      <c r="A406">
        <v>404</v>
      </c>
      <c r="B406" s="1" t="s">
        <v>405</v>
      </c>
      <c r="C406" s="1" t="s">
        <v>4514</v>
      </c>
      <c r="D406" s="6">
        <v>35000</v>
      </c>
      <c r="E406" s="6">
        <v>36082</v>
      </c>
      <c r="F406" t="s">
        <v>8219</v>
      </c>
      <c r="G406" t="s">
        <v>8224</v>
      </c>
      <c r="H406" t="s">
        <v>8246</v>
      </c>
      <c r="I406">
        <v>1391641440</v>
      </c>
      <c r="J406">
        <v>1389107062</v>
      </c>
      <c r="K406" t="b">
        <v>0</v>
      </c>
      <c r="L406">
        <v>271</v>
      </c>
      <c r="M406" t="b">
        <v>1</v>
      </c>
      <c r="N406" t="s">
        <v>8269</v>
      </c>
      <c r="O406" s="16">
        <f>Table1[[#This Row],[pledged]]/Table1[[#This Row],[goal]]*100</f>
        <v>103.09142857142857</v>
      </c>
      <c r="P406" s="6">
        <f>IFERROR(Table1[[#This Row],[pledged]]/Table1[[#This Row],[backers_count]],0)</f>
        <v>133.14391143911439</v>
      </c>
      <c r="Q406" t="str">
        <f>LEFT(Table1[[#This Row],[Category and Sub-Category]],FIND("/",Table1[[#This Row],[Category and Sub-Category]])-1)</f>
        <v>film &amp; video</v>
      </c>
      <c r="R406" t="str">
        <f>RIGHT(Table1[[#This Row],[Category and Sub-Category]],LEN(Table1[[#This Row],[Category and Sub-Category]])-FIND("/",Table1[[#This Row],[Category and Sub-Category]]))</f>
        <v>documentary</v>
      </c>
      <c r="S406" s="14">
        <f>(((Table1[[#This Row],[launched_at]]/60)/60)/24)+DATE(1970,1,1)</f>
        <v>41646.628032407411</v>
      </c>
      <c r="T406" s="14">
        <f t="shared" si="6"/>
        <v>41675.961111111108</v>
      </c>
    </row>
    <row r="407" spans="1:20" ht="43.5" x14ac:dyDescent="0.35">
      <c r="A407">
        <v>405</v>
      </c>
      <c r="B407" s="1" t="s">
        <v>406</v>
      </c>
      <c r="C407" s="1" t="s">
        <v>4515</v>
      </c>
      <c r="D407" s="6">
        <v>2820</v>
      </c>
      <c r="E407" s="6">
        <v>3036</v>
      </c>
      <c r="F407" t="s">
        <v>8219</v>
      </c>
      <c r="G407" t="s">
        <v>8224</v>
      </c>
      <c r="H407" t="s">
        <v>8246</v>
      </c>
      <c r="I407">
        <v>1394071339</v>
      </c>
      <c r="J407">
        <v>1391479339</v>
      </c>
      <c r="K407" t="b">
        <v>0</v>
      </c>
      <c r="L407">
        <v>55</v>
      </c>
      <c r="M407" t="b">
        <v>1</v>
      </c>
      <c r="N407" t="s">
        <v>8269</v>
      </c>
      <c r="O407" s="16">
        <f>Table1[[#This Row],[pledged]]/Table1[[#This Row],[goal]]*100</f>
        <v>107.65957446808511</v>
      </c>
      <c r="P407" s="6">
        <f>IFERROR(Table1[[#This Row],[pledged]]/Table1[[#This Row],[backers_count]],0)</f>
        <v>55.2</v>
      </c>
      <c r="Q407" t="str">
        <f>LEFT(Table1[[#This Row],[Category and Sub-Category]],FIND("/",Table1[[#This Row],[Category and Sub-Category]])-1)</f>
        <v>film &amp; video</v>
      </c>
      <c r="R407" t="str">
        <f>RIGHT(Table1[[#This Row],[Category and Sub-Category]],LEN(Table1[[#This Row],[Category and Sub-Category]])-FIND("/",Table1[[#This Row],[Category and Sub-Category]]))</f>
        <v>documentary</v>
      </c>
      <c r="S407" s="14">
        <f>(((Table1[[#This Row],[launched_at]]/60)/60)/24)+DATE(1970,1,1)</f>
        <v>41674.08494212963</v>
      </c>
      <c r="T407" s="14">
        <f t="shared" si="6"/>
        <v>41704.08494212963</v>
      </c>
    </row>
    <row r="408" spans="1:20" ht="43.5" x14ac:dyDescent="0.35">
      <c r="A408">
        <v>406</v>
      </c>
      <c r="B408" s="1" t="s">
        <v>407</v>
      </c>
      <c r="C408" s="1" t="s">
        <v>4516</v>
      </c>
      <c r="D408" s="6">
        <v>2800</v>
      </c>
      <c r="E408" s="6">
        <v>3015.73</v>
      </c>
      <c r="F408" t="s">
        <v>8219</v>
      </c>
      <c r="G408" t="s">
        <v>8224</v>
      </c>
      <c r="H408" t="s">
        <v>8246</v>
      </c>
      <c r="I408">
        <v>1304920740</v>
      </c>
      <c r="J408">
        <v>1301975637</v>
      </c>
      <c r="K408" t="b">
        <v>0</v>
      </c>
      <c r="L408">
        <v>35</v>
      </c>
      <c r="M408" t="b">
        <v>1</v>
      </c>
      <c r="N408" t="s">
        <v>8269</v>
      </c>
      <c r="O408" s="16">
        <f>Table1[[#This Row],[pledged]]/Table1[[#This Row],[goal]]*100</f>
        <v>107.70464285714286</v>
      </c>
      <c r="P408" s="6">
        <f>IFERROR(Table1[[#This Row],[pledged]]/Table1[[#This Row],[backers_count]],0)</f>
        <v>86.163714285714292</v>
      </c>
      <c r="Q408" t="str">
        <f>LEFT(Table1[[#This Row],[Category and Sub-Category]],FIND("/",Table1[[#This Row],[Category and Sub-Category]])-1)</f>
        <v>film &amp; video</v>
      </c>
      <c r="R408" t="str">
        <f>RIGHT(Table1[[#This Row],[Category and Sub-Category]],LEN(Table1[[#This Row],[Category and Sub-Category]])-FIND("/",Table1[[#This Row],[Category and Sub-Category]]))</f>
        <v>documentary</v>
      </c>
      <c r="S408" s="14">
        <f>(((Table1[[#This Row],[launched_at]]/60)/60)/24)+DATE(1970,1,1)</f>
        <v>40638.162465277775</v>
      </c>
      <c r="T408" s="14">
        <f t="shared" si="6"/>
        <v>40672.249305555553</v>
      </c>
    </row>
    <row r="409" spans="1:20" ht="43.5" x14ac:dyDescent="0.35">
      <c r="A409">
        <v>407</v>
      </c>
      <c r="B409" s="1" t="s">
        <v>408</v>
      </c>
      <c r="C409" s="1" t="s">
        <v>4517</v>
      </c>
      <c r="D409" s="6">
        <v>2000</v>
      </c>
      <c r="E409" s="6">
        <v>2031</v>
      </c>
      <c r="F409" t="s">
        <v>8219</v>
      </c>
      <c r="G409" t="s">
        <v>8224</v>
      </c>
      <c r="H409" t="s">
        <v>8246</v>
      </c>
      <c r="I409">
        <v>1321739650</v>
      </c>
      <c r="J409">
        <v>1316552050</v>
      </c>
      <c r="K409" t="b">
        <v>0</v>
      </c>
      <c r="L409">
        <v>22</v>
      </c>
      <c r="M409" t="b">
        <v>1</v>
      </c>
      <c r="N409" t="s">
        <v>8269</v>
      </c>
      <c r="O409" s="16">
        <f>Table1[[#This Row],[pledged]]/Table1[[#This Row],[goal]]*100</f>
        <v>101.55000000000001</v>
      </c>
      <c r="P409" s="6">
        <f>IFERROR(Table1[[#This Row],[pledged]]/Table1[[#This Row],[backers_count]],0)</f>
        <v>92.318181818181813</v>
      </c>
      <c r="Q409" t="str">
        <f>LEFT(Table1[[#This Row],[Category and Sub-Category]],FIND("/",Table1[[#This Row],[Category and Sub-Category]])-1)</f>
        <v>film &amp; video</v>
      </c>
      <c r="R409" t="str">
        <f>RIGHT(Table1[[#This Row],[Category and Sub-Category]],LEN(Table1[[#This Row],[Category and Sub-Category]])-FIND("/",Table1[[#This Row],[Category and Sub-Category]]))</f>
        <v>documentary</v>
      </c>
      <c r="S409" s="14">
        <f>(((Table1[[#This Row],[launched_at]]/60)/60)/24)+DATE(1970,1,1)</f>
        <v>40806.870949074073</v>
      </c>
      <c r="T409" s="14">
        <f t="shared" si="6"/>
        <v>40866.912615740745</v>
      </c>
    </row>
    <row r="410" spans="1:20" ht="43.5" x14ac:dyDescent="0.35">
      <c r="A410">
        <v>408</v>
      </c>
      <c r="B410" s="1" t="s">
        <v>409</v>
      </c>
      <c r="C410" s="1" t="s">
        <v>4518</v>
      </c>
      <c r="D410" s="6">
        <v>6000</v>
      </c>
      <c r="E410" s="6">
        <v>6086.26</v>
      </c>
      <c r="F410" t="s">
        <v>8219</v>
      </c>
      <c r="G410" t="s">
        <v>8224</v>
      </c>
      <c r="H410" t="s">
        <v>8246</v>
      </c>
      <c r="I410">
        <v>1383676790</v>
      </c>
      <c r="J410">
        <v>1380217190</v>
      </c>
      <c r="K410" t="b">
        <v>0</v>
      </c>
      <c r="L410">
        <v>38</v>
      </c>
      <c r="M410" t="b">
        <v>1</v>
      </c>
      <c r="N410" t="s">
        <v>8269</v>
      </c>
      <c r="O410" s="16">
        <f>Table1[[#This Row],[pledged]]/Table1[[#This Row],[goal]]*100</f>
        <v>101.43766666666667</v>
      </c>
      <c r="P410" s="6">
        <f>IFERROR(Table1[[#This Row],[pledged]]/Table1[[#This Row],[backers_count]],0)</f>
        <v>160.16473684210527</v>
      </c>
      <c r="Q410" t="str">
        <f>LEFT(Table1[[#This Row],[Category and Sub-Category]],FIND("/",Table1[[#This Row],[Category and Sub-Category]])-1)</f>
        <v>film &amp; video</v>
      </c>
      <c r="R410" t="str">
        <f>RIGHT(Table1[[#This Row],[Category and Sub-Category]],LEN(Table1[[#This Row],[Category and Sub-Category]])-FIND("/",Table1[[#This Row],[Category and Sub-Category]]))</f>
        <v>documentary</v>
      </c>
      <c r="S410" s="14">
        <f>(((Table1[[#This Row],[launched_at]]/60)/60)/24)+DATE(1970,1,1)</f>
        <v>41543.735995370371</v>
      </c>
      <c r="T410" s="14">
        <f t="shared" si="6"/>
        <v>41583.777662037035</v>
      </c>
    </row>
    <row r="411" spans="1:20" ht="43.5" x14ac:dyDescent="0.35">
      <c r="A411">
        <v>409</v>
      </c>
      <c r="B411" s="1" t="s">
        <v>410</v>
      </c>
      <c r="C411" s="1" t="s">
        <v>4519</v>
      </c>
      <c r="D411" s="6">
        <v>500</v>
      </c>
      <c r="E411" s="6">
        <v>684</v>
      </c>
      <c r="F411" t="s">
        <v>8219</v>
      </c>
      <c r="G411" t="s">
        <v>8225</v>
      </c>
      <c r="H411" t="s">
        <v>8247</v>
      </c>
      <c r="I411">
        <v>1469220144</v>
      </c>
      <c r="J411">
        <v>1466628144</v>
      </c>
      <c r="K411" t="b">
        <v>0</v>
      </c>
      <c r="L411">
        <v>15</v>
      </c>
      <c r="M411" t="b">
        <v>1</v>
      </c>
      <c r="N411" t="s">
        <v>8269</v>
      </c>
      <c r="O411" s="16">
        <f>Table1[[#This Row],[pledged]]/Table1[[#This Row],[goal]]*100</f>
        <v>136.80000000000001</v>
      </c>
      <c r="P411" s="6">
        <f>IFERROR(Table1[[#This Row],[pledged]]/Table1[[#This Row],[backers_count]],0)</f>
        <v>45.6</v>
      </c>
      <c r="Q411" t="str">
        <f>LEFT(Table1[[#This Row],[Category and Sub-Category]],FIND("/",Table1[[#This Row],[Category and Sub-Category]])-1)</f>
        <v>film &amp; video</v>
      </c>
      <c r="R411" t="str">
        <f>RIGHT(Table1[[#This Row],[Category and Sub-Category]],LEN(Table1[[#This Row],[Category and Sub-Category]])-FIND("/",Table1[[#This Row],[Category and Sub-Category]]))</f>
        <v>documentary</v>
      </c>
      <c r="S411" s="14">
        <f>(((Table1[[#This Row],[launched_at]]/60)/60)/24)+DATE(1970,1,1)</f>
        <v>42543.862777777773</v>
      </c>
      <c r="T411" s="14">
        <f t="shared" si="6"/>
        <v>42573.862777777773</v>
      </c>
    </row>
    <row r="412" spans="1:20" ht="43.5" x14ac:dyDescent="0.35">
      <c r="A412">
        <v>410</v>
      </c>
      <c r="B412" s="1" t="s">
        <v>411</v>
      </c>
      <c r="C412" s="1" t="s">
        <v>4520</v>
      </c>
      <c r="D412" s="6">
        <v>1000</v>
      </c>
      <c r="E412" s="6">
        <v>1283</v>
      </c>
      <c r="F412" t="s">
        <v>8219</v>
      </c>
      <c r="G412" t="s">
        <v>8229</v>
      </c>
      <c r="H412" t="s">
        <v>8251</v>
      </c>
      <c r="I412">
        <v>1434670397</v>
      </c>
      <c r="J412">
        <v>1429486397</v>
      </c>
      <c r="K412" t="b">
        <v>0</v>
      </c>
      <c r="L412">
        <v>7</v>
      </c>
      <c r="M412" t="b">
        <v>1</v>
      </c>
      <c r="N412" t="s">
        <v>8269</v>
      </c>
      <c r="O412" s="16">
        <f>Table1[[#This Row],[pledged]]/Table1[[#This Row],[goal]]*100</f>
        <v>128.29999999999998</v>
      </c>
      <c r="P412" s="6">
        <f>IFERROR(Table1[[#This Row],[pledged]]/Table1[[#This Row],[backers_count]],0)</f>
        <v>183.28571428571428</v>
      </c>
      <c r="Q412" t="str">
        <f>LEFT(Table1[[#This Row],[Category and Sub-Category]],FIND("/",Table1[[#This Row],[Category and Sub-Category]])-1)</f>
        <v>film &amp; video</v>
      </c>
      <c r="R412" t="str">
        <f>RIGHT(Table1[[#This Row],[Category and Sub-Category]],LEN(Table1[[#This Row],[Category and Sub-Category]])-FIND("/",Table1[[#This Row],[Category and Sub-Category]]))</f>
        <v>documentary</v>
      </c>
      <c r="S412" s="14">
        <f>(((Table1[[#This Row],[launched_at]]/60)/60)/24)+DATE(1970,1,1)</f>
        <v>42113.981446759266</v>
      </c>
      <c r="T412" s="14">
        <f t="shared" si="6"/>
        <v>42173.981446759266</v>
      </c>
    </row>
    <row r="413" spans="1:20" ht="43.5" x14ac:dyDescent="0.35">
      <c r="A413">
        <v>411</v>
      </c>
      <c r="B413" s="1" t="s">
        <v>412</v>
      </c>
      <c r="C413" s="1" t="s">
        <v>4521</v>
      </c>
      <c r="D413" s="6">
        <v>30000</v>
      </c>
      <c r="E413" s="6">
        <v>30315</v>
      </c>
      <c r="F413" t="s">
        <v>8219</v>
      </c>
      <c r="G413" t="s">
        <v>8224</v>
      </c>
      <c r="H413" t="s">
        <v>8246</v>
      </c>
      <c r="I413">
        <v>1387688400</v>
      </c>
      <c r="J413">
        <v>1384920804</v>
      </c>
      <c r="K413" t="b">
        <v>0</v>
      </c>
      <c r="L413">
        <v>241</v>
      </c>
      <c r="M413" t="b">
        <v>1</v>
      </c>
      <c r="N413" t="s">
        <v>8269</v>
      </c>
      <c r="O413" s="16">
        <f>Table1[[#This Row],[pledged]]/Table1[[#This Row],[goal]]*100</f>
        <v>101.05</v>
      </c>
      <c r="P413" s="6">
        <f>IFERROR(Table1[[#This Row],[pledged]]/Table1[[#This Row],[backers_count]],0)</f>
        <v>125.78838174273859</v>
      </c>
      <c r="Q413" t="str">
        <f>LEFT(Table1[[#This Row],[Category and Sub-Category]],FIND("/",Table1[[#This Row],[Category and Sub-Category]])-1)</f>
        <v>film &amp; video</v>
      </c>
      <c r="R413" t="str">
        <f>RIGHT(Table1[[#This Row],[Category and Sub-Category]],LEN(Table1[[#This Row],[Category and Sub-Category]])-FIND("/",Table1[[#This Row],[Category and Sub-Category]]))</f>
        <v>documentary</v>
      </c>
      <c r="S413" s="14">
        <f>(((Table1[[#This Row],[launched_at]]/60)/60)/24)+DATE(1970,1,1)</f>
        <v>41598.17597222222</v>
      </c>
      <c r="T413" s="14">
        <f t="shared" si="6"/>
        <v>41630.208333333336</v>
      </c>
    </row>
    <row r="414" spans="1:20" ht="58" x14ac:dyDescent="0.35">
      <c r="A414">
        <v>412</v>
      </c>
      <c r="B414" s="1" t="s">
        <v>413</v>
      </c>
      <c r="C414" s="1" t="s">
        <v>4522</v>
      </c>
      <c r="D414" s="6">
        <v>2500</v>
      </c>
      <c r="E414" s="6">
        <v>3171</v>
      </c>
      <c r="F414" t="s">
        <v>8219</v>
      </c>
      <c r="G414" t="s">
        <v>8224</v>
      </c>
      <c r="H414" t="s">
        <v>8246</v>
      </c>
      <c r="I414">
        <v>1343238578</v>
      </c>
      <c r="J414">
        <v>1341856178</v>
      </c>
      <c r="K414" t="b">
        <v>0</v>
      </c>
      <c r="L414">
        <v>55</v>
      </c>
      <c r="M414" t="b">
        <v>1</v>
      </c>
      <c r="N414" t="s">
        <v>8269</v>
      </c>
      <c r="O414" s="16">
        <f>Table1[[#This Row],[pledged]]/Table1[[#This Row],[goal]]*100</f>
        <v>126.84</v>
      </c>
      <c r="P414" s="6">
        <f>IFERROR(Table1[[#This Row],[pledged]]/Table1[[#This Row],[backers_count]],0)</f>
        <v>57.654545454545456</v>
      </c>
      <c r="Q414" t="str">
        <f>LEFT(Table1[[#This Row],[Category and Sub-Category]],FIND("/",Table1[[#This Row],[Category and Sub-Category]])-1)</f>
        <v>film &amp; video</v>
      </c>
      <c r="R414" t="str">
        <f>RIGHT(Table1[[#This Row],[Category and Sub-Category]],LEN(Table1[[#This Row],[Category and Sub-Category]])-FIND("/",Table1[[#This Row],[Category and Sub-Category]]))</f>
        <v>documentary</v>
      </c>
      <c r="S414" s="14">
        <f>(((Table1[[#This Row],[launched_at]]/60)/60)/24)+DATE(1970,1,1)</f>
        <v>41099.742800925924</v>
      </c>
      <c r="T414" s="14">
        <f t="shared" si="6"/>
        <v>41115.742800925924</v>
      </c>
    </row>
    <row r="415" spans="1:20" ht="43.5" x14ac:dyDescent="0.35">
      <c r="A415">
        <v>413</v>
      </c>
      <c r="B415" s="1" t="s">
        <v>414</v>
      </c>
      <c r="C415" s="1" t="s">
        <v>4523</v>
      </c>
      <c r="D415" s="6">
        <v>12800</v>
      </c>
      <c r="E415" s="6">
        <v>13451</v>
      </c>
      <c r="F415" t="s">
        <v>8219</v>
      </c>
      <c r="G415" t="s">
        <v>8224</v>
      </c>
      <c r="H415" t="s">
        <v>8246</v>
      </c>
      <c r="I415">
        <v>1342731811</v>
      </c>
      <c r="J415">
        <v>1340139811</v>
      </c>
      <c r="K415" t="b">
        <v>0</v>
      </c>
      <c r="L415">
        <v>171</v>
      </c>
      <c r="M415" t="b">
        <v>1</v>
      </c>
      <c r="N415" t="s">
        <v>8269</v>
      </c>
      <c r="O415" s="16">
        <f>Table1[[#This Row],[pledged]]/Table1[[#This Row],[goal]]*100</f>
        <v>105.0859375</v>
      </c>
      <c r="P415" s="6">
        <f>IFERROR(Table1[[#This Row],[pledged]]/Table1[[#This Row],[backers_count]],0)</f>
        <v>78.660818713450297</v>
      </c>
      <c r="Q415" t="str">
        <f>LEFT(Table1[[#This Row],[Category and Sub-Category]],FIND("/",Table1[[#This Row],[Category and Sub-Category]])-1)</f>
        <v>film &amp; video</v>
      </c>
      <c r="R415" t="str">
        <f>RIGHT(Table1[[#This Row],[Category and Sub-Category]],LEN(Table1[[#This Row],[Category and Sub-Category]])-FIND("/",Table1[[#This Row],[Category and Sub-Category]]))</f>
        <v>documentary</v>
      </c>
      <c r="S415" s="14">
        <f>(((Table1[[#This Row],[launched_at]]/60)/60)/24)+DATE(1970,1,1)</f>
        <v>41079.877442129626</v>
      </c>
      <c r="T415" s="14">
        <f t="shared" si="6"/>
        <v>41109.877442129626</v>
      </c>
    </row>
    <row r="416" spans="1:20" ht="43.5" x14ac:dyDescent="0.35">
      <c r="A416">
        <v>414</v>
      </c>
      <c r="B416" s="1" t="s">
        <v>415</v>
      </c>
      <c r="C416" s="1" t="s">
        <v>4524</v>
      </c>
      <c r="D416" s="6">
        <v>18500</v>
      </c>
      <c r="E416" s="6">
        <v>19028</v>
      </c>
      <c r="F416" t="s">
        <v>8219</v>
      </c>
      <c r="G416" t="s">
        <v>8224</v>
      </c>
      <c r="H416" t="s">
        <v>8246</v>
      </c>
      <c r="I416">
        <v>1381541465</v>
      </c>
      <c r="J416">
        <v>1378949465</v>
      </c>
      <c r="K416" t="b">
        <v>0</v>
      </c>
      <c r="L416">
        <v>208</v>
      </c>
      <c r="M416" t="b">
        <v>1</v>
      </c>
      <c r="N416" t="s">
        <v>8269</v>
      </c>
      <c r="O416" s="16">
        <f>Table1[[#This Row],[pledged]]/Table1[[#This Row],[goal]]*100</f>
        <v>102.85405405405406</v>
      </c>
      <c r="P416" s="6">
        <f>IFERROR(Table1[[#This Row],[pledged]]/Table1[[#This Row],[backers_count]],0)</f>
        <v>91.480769230769226</v>
      </c>
      <c r="Q416" t="str">
        <f>LEFT(Table1[[#This Row],[Category and Sub-Category]],FIND("/",Table1[[#This Row],[Category and Sub-Category]])-1)</f>
        <v>film &amp; video</v>
      </c>
      <c r="R416" t="str">
        <f>RIGHT(Table1[[#This Row],[Category and Sub-Category]],LEN(Table1[[#This Row],[Category and Sub-Category]])-FIND("/",Table1[[#This Row],[Category and Sub-Category]]))</f>
        <v>documentary</v>
      </c>
      <c r="S416" s="14">
        <f>(((Table1[[#This Row],[launched_at]]/60)/60)/24)+DATE(1970,1,1)</f>
        <v>41529.063252314816</v>
      </c>
      <c r="T416" s="14">
        <f t="shared" si="6"/>
        <v>41559.063252314816</v>
      </c>
    </row>
    <row r="417" spans="1:20" ht="58" x14ac:dyDescent="0.35">
      <c r="A417">
        <v>415</v>
      </c>
      <c r="B417" s="1" t="s">
        <v>416</v>
      </c>
      <c r="C417" s="1" t="s">
        <v>4525</v>
      </c>
      <c r="D417" s="6">
        <v>1400</v>
      </c>
      <c r="E417" s="6">
        <v>1430.06</v>
      </c>
      <c r="F417" t="s">
        <v>8219</v>
      </c>
      <c r="G417" t="s">
        <v>8229</v>
      </c>
      <c r="H417" t="s">
        <v>8251</v>
      </c>
      <c r="I417">
        <v>1413547200</v>
      </c>
      <c r="J417">
        <v>1411417602</v>
      </c>
      <c r="K417" t="b">
        <v>0</v>
      </c>
      <c r="L417">
        <v>21</v>
      </c>
      <c r="M417" t="b">
        <v>1</v>
      </c>
      <c r="N417" t="s">
        <v>8269</v>
      </c>
      <c r="O417" s="16">
        <f>Table1[[#This Row],[pledged]]/Table1[[#This Row],[goal]]*100</f>
        <v>102.14714285714285</v>
      </c>
      <c r="P417" s="6">
        <f>IFERROR(Table1[[#This Row],[pledged]]/Table1[[#This Row],[backers_count]],0)</f>
        <v>68.09809523809524</v>
      </c>
      <c r="Q417" t="str">
        <f>LEFT(Table1[[#This Row],[Category and Sub-Category]],FIND("/",Table1[[#This Row],[Category and Sub-Category]])-1)</f>
        <v>film &amp; video</v>
      </c>
      <c r="R417" t="str">
        <f>RIGHT(Table1[[#This Row],[Category and Sub-Category]],LEN(Table1[[#This Row],[Category and Sub-Category]])-FIND("/",Table1[[#This Row],[Category and Sub-Category]]))</f>
        <v>documentary</v>
      </c>
      <c r="S417" s="14">
        <f>(((Table1[[#This Row],[launched_at]]/60)/60)/24)+DATE(1970,1,1)</f>
        <v>41904.851875</v>
      </c>
      <c r="T417" s="14">
        <f t="shared" si="6"/>
        <v>41929.5</v>
      </c>
    </row>
    <row r="418" spans="1:20" ht="43.5" x14ac:dyDescent="0.35">
      <c r="A418">
        <v>416</v>
      </c>
      <c r="B418" s="1" t="s">
        <v>417</v>
      </c>
      <c r="C418" s="1" t="s">
        <v>4526</v>
      </c>
      <c r="D418" s="6">
        <v>1000</v>
      </c>
      <c r="E418" s="6">
        <v>1202.17</v>
      </c>
      <c r="F418" t="s">
        <v>8219</v>
      </c>
      <c r="G418" t="s">
        <v>8224</v>
      </c>
      <c r="H418" t="s">
        <v>8246</v>
      </c>
      <c r="I418">
        <v>1391851831</v>
      </c>
      <c r="J418">
        <v>1389259831</v>
      </c>
      <c r="K418" t="b">
        <v>0</v>
      </c>
      <c r="L418">
        <v>25</v>
      </c>
      <c r="M418" t="b">
        <v>1</v>
      </c>
      <c r="N418" t="s">
        <v>8269</v>
      </c>
      <c r="O418" s="16">
        <f>Table1[[#This Row],[pledged]]/Table1[[#This Row],[goal]]*100</f>
        <v>120.21700000000001</v>
      </c>
      <c r="P418" s="6">
        <f>IFERROR(Table1[[#This Row],[pledged]]/Table1[[#This Row],[backers_count]],0)</f>
        <v>48.086800000000004</v>
      </c>
      <c r="Q418" t="str">
        <f>LEFT(Table1[[#This Row],[Category and Sub-Category]],FIND("/",Table1[[#This Row],[Category and Sub-Category]])-1)</f>
        <v>film &amp; video</v>
      </c>
      <c r="R418" t="str">
        <f>RIGHT(Table1[[#This Row],[Category and Sub-Category]],LEN(Table1[[#This Row],[Category and Sub-Category]])-FIND("/",Table1[[#This Row],[Category and Sub-Category]]))</f>
        <v>documentary</v>
      </c>
      <c r="S418" s="14">
        <f>(((Table1[[#This Row],[launched_at]]/60)/60)/24)+DATE(1970,1,1)</f>
        <v>41648.396192129629</v>
      </c>
      <c r="T418" s="14">
        <f t="shared" si="6"/>
        <v>41678.396192129629</v>
      </c>
    </row>
    <row r="419" spans="1:20" ht="43.5" x14ac:dyDescent="0.35">
      <c r="A419">
        <v>417</v>
      </c>
      <c r="B419" s="1" t="s">
        <v>418</v>
      </c>
      <c r="C419" s="1" t="s">
        <v>4527</v>
      </c>
      <c r="D419" s="6">
        <v>10500</v>
      </c>
      <c r="E419" s="6">
        <v>10526</v>
      </c>
      <c r="F419" t="s">
        <v>8219</v>
      </c>
      <c r="G419" t="s">
        <v>8224</v>
      </c>
      <c r="H419" t="s">
        <v>8246</v>
      </c>
      <c r="I419">
        <v>1365395580</v>
      </c>
      <c r="J419">
        <v>1364426260</v>
      </c>
      <c r="K419" t="b">
        <v>0</v>
      </c>
      <c r="L419">
        <v>52</v>
      </c>
      <c r="M419" t="b">
        <v>1</v>
      </c>
      <c r="N419" t="s">
        <v>8269</v>
      </c>
      <c r="O419" s="16">
        <f>Table1[[#This Row],[pledged]]/Table1[[#This Row],[goal]]*100</f>
        <v>100.24761904761905</v>
      </c>
      <c r="P419" s="6">
        <f>IFERROR(Table1[[#This Row],[pledged]]/Table1[[#This Row],[backers_count]],0)</f>
        <v>202.42307692307693</v>
      </c>
      <c r="Q419" t="str">
        <f>LEFT(Table1[[#This Row],[Category and Sub-Category]],FIND("/",Table1[[#This Row],[Category and Sub-Category]])-1)</f>
        <v>film &amp; video</v>
      </c>
      <c r="R419" t="str">
        <f>RIGHT(Table1[[#This Row],[Category and Sub-Category]],LEN(Table1[[#This Row],[Category and Sub-Category]])-FIND("/",Table1[[#This Row],[Category and Sub-Category]]))</f>
        <v>documentary</v>
      </c>
      <c r="S419" s="14">
        <f>(((Table1[[#This Row],[launched_at]]/60)/60)/24)+DATE(1970,1,1)</f>
        <v>41360.970601851855</v>
      </c>
      <c r="T419" s="14">
        <f t="shared" si="6"/>
        <v>41372.189583333333</v>
      </c>
    </row>
    <row r="420" spans="1:20" ht="43.5" x14ac:dyDescent="0.35">
      <c r="A420">
        <v>418</v>
      </c>
      <c r="B420" s="1" t="s">
        <v>419</v>
      </c>
      <c r="C420" s="1" t="s">
        <v>4528</v>
      </c>
      <c r="D420" s="6">
        <v>22400</v>
      </c>
      <c r="E420" s="6">
        <v>22542</v>
      </c>
      <c r="F420" t="s">
        <v>8219</v>
      </c>
      <c r="G420" t="s">
        <v>8224</v>
      </c>
      <c r="H420" t="s">
        <v>8246</v>
      </c>
      <c r="I420">
        <v>1437633997</v>
      </c>
      <c r="J420">
        <v>1435041997</v>
      </c>
      <c r="K420" t="b">
        <v>0</v>
      </c>
      <c r="L420">
        <v>104</v>
      </c>
      <c r="M420" t="b">
        <v>1</v>
      </c>
      <c r="N420" t="s">
        <v>8269</v>
      </c>
      <c r="O420" s="16">
        <f>Table1[[#This Row],[pledged]]/Table1[[#This Row],[goal]]*100</f>
        <v>100.63392857142857</v>
      </c>
      <c r="P420" s="6">
        <f>IFERROR(Table1[[#This Row],[pledged]]/Table1[[#This Row],[backers_count]],0)</f>
        <v>216.75</v>
      </c>
      <c r="Q420" t="str">
        <f>LEFT(Table1[[#This Row],[Category and Sub-Category]],FIND("/",Table1[[#This Row],[Category and Sub-Category]])-1)</f>
        <v>film &amp; video</v>
      </c>
      <c r="R420" t="str">
        <f>RIGHT(Table1[[#This Row],[Category and Sub-Category]],LEN(Table1[[#This Row],[Category and Sub-Category]])-FIND("/",Table1[[#This Row],[Category and Sub-Category]]))</f>
        <v>documentary</v>
      </c>
      <c r="S420" s="14">
        <f>(((Table1[[#This Row],[launched_at]]/60)/60)/24)+DATE(1970,1,1)</f>
        <v>42178.282372685186</v>
      </c>
      <c r="T420" s="14">
        <f t="shared" si="6"/>
        <v>42208.282372685186</v>
      </c>
    </row>
    <row r="421" spans="1:20" ht="43.5" x14ac:dyDescent="0.35">
      <c r="A421">
        <v>419</v>
      </c>
      <c r="B421" s="1" t="s">
        <v>420</v>
      </c>
      <c r="C421" s="1" t="s">
        <v>4529</v>
      </c>
      <c r="D421" s="6">
        <v>8000</v>
      </c>
      <c r="E421" s="6">
        <v>8035</v>
      </c>
      <c r="F421" t="s">
        <v>8219</v>
      </c>
      <c r="G421" t="s">
        <v>8224</v>
      </c>
      <c r="H421" t="s">
        <v>8246</v>
      </c>
      <c r="I421">
        <v>1372536787</v>
      </c>
      <c r="J421">
        <v>1367352787</v>
      </c>
      <c r="K421" t="b">
        <v>0</v>
      </c>
      <c r="L421">
        <v>73</v>
      </c>
      <c r="M421" t="b">
        <v>1</v>
      </c>
      <c r="N421" t="s">
        <v>8269</v>
      </c>
      <c r="O421" s="16">
        <f>Table1[[#This Row],[pledged]]/Table1[[#This Row],[goal]]*100</f>
        <v>100.4375</v>
      </c>
      <c r="P421" s="6">
        <f>IFERROR(Table1[[#This Row],[pledged]]/Table1[[#This Row],[backers_count]],0)</f>
        <v>110.06849315068493</v>
      </c>
      <c r="Q421" t="str">
        <f>LEFT(Table1[[#This Row],[Category and Sub-Category]],FIND("/",Table1[[#This Row],[Category and Sub-Category]])-1)</f>
        <v>film &amp; video</v>
      </c>
      <c r="R421" t="str">
        <f>RIGHT(Table1[[#This Row],[Category and Sub-Category]],LEN(Table1[[#This Row],[Category and Sub-Category]])-FIND("/",Table1[[#This Row],[Category and Sub-Category]]))</f>
        <v>documentary</v>
      </c>
      <c r="S421" s="14">
        <f>(((Table1[[#This Row],[launched_at]]/60)/60)/24)+DATE(1970,1,1)</f>
        <v>41394.842442129629</v>
      </c>
      <c r="T421" s="14">
        <f t="shared" si="6"/>
        <v>41454.842442129629</v>
      </c>
    </row>
    <row r="422" spans="1:20" ht="43.5" x14ac:dyDescent="0.35">
      <c r="A422">
        <v>420</v>
      </c>
      <c r="B422" s="1" t="s">
        <v>421</v>
      </c>
      <c r="C422" s="1" t="s">
        <v>4530</v>
      </c>
      <c r="D422" s="6">
        <v>3300</v>
      </c>
      <c r="E422" s="6">
        <v>14.5</v>
      </c>
      <c r="F422" t="s">
        <v>8221</v>
      </c>
      <c r="G422" t="s">
        <v>8224</v>
      </c>
      <c r="H422" t="s">
        <v>8246</v>
      </c>
      <c r="I422">
        <v>1394772031</v>
      </c>
      <c r="J422">
        <v>1392183631</v>
      </c>
      <c r="K422" t="b">
        <v>0</v>
      </c>
      <c r="L422">
        <v>3</v>
      </c>
      <c r="M422" t="b">
        <v>0</v>
      </c>
      <c r="N422" t="s">
        <v>8270</v>
      </c>
      <c r="O422" s="16">
        <f>Table1[[#This Row],[pledged]]/Table1[[#This Row],[goal]]*100</f>
        <v>0.43939393939393934</v>
      </c>
      <c r="P422" s="6">
        <f>IFERROR(Table1[[#This Row],[pledged]]/Table1[[#This Row],[backers_count]],0)</f>
        <v>4.833333333333333</v>
      </c>
      <c r="Q422" t="str">
        <f>LEFT(Table1[[#This Row],[Category and Sub-Category]],FIND("/",Table1[[#This Row],[Category and Sub-Category]])-1)</f>
        <v>film &amp; video</v>
      </c>
      <c r="R422" t="str">
        <f>RIGHT(Table1[[#This Row],[Category and Sub-Category]],LEN(Table1[[#This Row],[Category and Sub-Category]])-FIND("/",Table1[[#This Row],[Category and Sub-Category]]))</f>
        <v>animation</v>
      </c>
      <c r="S422" s="14">
        <f>(((Table1[[#This Row],[launched_at]]/60)/60)/24)+DATE(1970,1,1)</f>
        <v>41682.23646990741</v>
      </c>
      <c r="T422" s="14">
        <f t="shared" si="6"/>
        <v>41712.194803240738</v>
      </c>
    </row>
    <row r="423" spans="1:20" ht="58" x14ac:dyDescent="0.35">
      <c r="A423">
        <v>421</v>
      </c>
      <c r="B423" s="1" t="s">
        <v>422</v>
      </c>
      <c r="C423" s="1" t="s">
        <v>4531</v>
      </c>
      <c r="D423" s="6">
        <v>15000</v>
      </c>
      <c r="E423" s="6">
        <v>301</v>
      </c>
      <c r="F423" t="s">
        <v>8221</v>
      </c>
      <c r="G423" t="s">
        <v>8224</v>
      </c>
      <c r="H423" t="s">
        <v>8246</v>
      </c>
      <c r="I423">
        <v>1440157656</v>
      </c>
      <c r="J423">
        <v>1434973656</v>
      </c>
      <c r="K423" t="b">
        <v>0</v>
      </c>
      <c r="L423">
        <v>6</v>
      </c>
      <c r="M423" t="b">
        <v>0</v>
      </c>
      <c r="N423" t="s">
        <v>8270</v>
      </c>
      <c r="O423" s="16">
        <f>Table1[[#This Row],[pledged]]/Table1[[#This Row],[goal]]*100</f>
        <v>2.0066666666666668</v>
      </c>
      <c r="P423" s="6">
        <f>IFERROR(Table1[[#This Row],[pledged]]/Table1[[#This Row],[backers_count]],0)</f>
        <v>50.166666666666664</v>
      </c>
      <c r="Q423" t="str">
        <f>LEFT(Table1[[#This Row],[Category and Sub-Category]],FIND("/",Table1[[#This Row],[Category and Sub-Category]])-1)</f>
        <v>film &amp; video</v>
      </c>
      <c r="R423" t="str">
        <f>RIGHT(Table1[[#This Row],[Category and Sub-Category]],LEN(Table1[[#This Row],[Category and Sub-Category]])-FIND("/",Table1[[#This Row],[Category and Sub-Category]]))</f>
        <v>animation</v>
      </c>
      <c r="S423" s="14">
        <f>(((Table1[[#This Row],[launched_at]]/60)/60)/24)+DATE(1970,1,1)</f>
        <v>42177.491388888884</v>
      </c>
      <c r="T423" s="14">
        <f t="shared" si="6"/>
        <v>42237.491388888884</v>
      </c>
    </row>
    <row r="424" spans="1:20" ht="43.5" x14ac:dyDescent="0.35">
      <c r="A424">
        <v>422</v>
      </c>
      <c r="B424" s="1" t="s">
        <v>423</v>
      </c>
      <c r="C424" s="1" t="s">
        <v>4532</v>
      </c>
      <c r="D424" s="6">
        <v>40000</v>
      </c>
      <c r="E424" s="6">
        <v>430</v>
      </c>
      <c r="F424" t="s">
        <v>8221</v>
      </c>
      <c r="G424" t="s">
        <v>8224</v>
      </c>
      <c r="H424" t="s">
        <v>8246</v>
      </c>
      <c r="I424">
        <v>1410416097</v>
      </c>
      <c r="J424">
        <v>1407824097</v>
      </c>
      <c r="K424" t="b">
        <v>0</v>
      </c>
      <c r="L424">
        <v>12</v>
      </c>
      <c r="M424" t="b">
        <v>0</v>
      </c>
      <c r="N424" t="s">
        <v>8270</v>
      </c>
      <c r="O424" s="16">
        <f>Table1[[#This Row],[pledged]]/Table1[[#This Row],[goal]]*100</f>
        <v>1.075</v>
      </c>
      <c r="P424" s="6">
        <f>IFERROR(Table1[[#This Row],[pledged]]/Table1[[#This Row],[backers_count]],0)</f>
        <v>35.833333333333336</v>
      </c>
      <c r="Q424" t="str">
        <f>LEFT(Table1[[#This Row],[Category and Sub-Category]],FIND("/",Table1[[#This Row],[Category and Sub-Category]])-1)</f>
        <v>film &amp; video</v>
      </c>
      <c r="R424" t="str">
        <f>RIGHT(Table1[[#This Row],[Category and Sub-Category]],LEN(Table1[[#This Row],[Category and Sub-Category]])-FIND("/",Table1[[#This Row],[Category and Sub-Category]]))</f>
        <v>animation</v>
      </c>
      <c r="S424" s="14">
        <f>(((Table1[[#This Row],[launched_at]]/60)/60)/24)+DATE(1970,1,1)</f>
        <v>41863.260381944441</v>
      </c>
      <c r="T424" s="14">
        <f t="shared" si="6"/>
        <v>41893.260381944441</v>
      </c>
    </row>
    <row r="425" spans="1:20" ht="43.5" x14ac:dyDescent="0.35">
      <c r="A425">
        <v>423</v>
      </c>
      <c r="B425" s="1" t="s">
        <v>424</v>
      </c>
      <c r="C425" s="1" t="s">
        <v>4533</v>
      </c>
      <c r="D425" s="6">
        <v>20000</v>
      </c>
      <c r="E425" s="6">
        <v>153</v>
      </c>
      <c r="F425" t="s">
        <v>8221</v>
      </c>
      <c r="G425" t="s">
        <v>8224</v>
      </c>
      <c r="H425" t="s">
        <v>8246</v>
      </c>
      <c r="I425">
        <v>1370470430</v>
      </c>
      <c r="J425">
        <v>1367878430</v>
      </c>
      <c r="K425" t="b">
        <v>0</v>
      </c>
      <c r="L425">
        <v>13</v>
      </c>
      <c r="M425" t="b">
        <v>0</v>
      </c>
      <c r="N425" t="s">
        <v>8270</v>
      </c>
      <c r="O425" s="16">
        <f>Table1[[#This Row],[pledged]]/Table1[[#This Row],[goal]]*100</f>
        <v>0.76500000000000001</v>
      </c>
      <c r="P425" s="6">
        <f>IFERROR(Table1[[#This Row],[pledged]]/Table1[[#This Row],[backers_count]],0)</f>
        <v>11.76923076923077</v>
      </c>
      <c r="Q425" t="str">
        <f>LEFT(Table1[[#This Row],[Category and Sub-Category]],FIND("/",Table1[[#This Row],[Category and Sub-Category]])-1)</f>
        <v>film &amp; video</v>
      </c>
      <c r="R425" t="str">
        <f>RIGHT(Table1[[#This Row],[Category and Sub-Category]],LEN(Table1[[#This Row],[Category and Sub-Category]])-FIND("/",Table1[[#This Row],[Category and Sub-Category]]))</f>
        <v>animation</v>
      </c>
      <c r="S425" s="14">
        <f>(((Table1[[#This Row],[launched_at]]/60)/60)/24)+DATE(1970,1,1)</f>
        <v>41400.92627314815</v>
      </c>
      <c r="T425" s="14">
        <f t="shared" si="6"/>
        <v>41430.92627314815</v>
      </c>
    </row>
    <row r="426" spans="1:20" ht="43.5" x14ac:dyDescent="0.35">
      <c r="A426">
        <v>424</v>
      </c>
      <c r="B426" s="1" t="s">
        <v>425</v>
      </c>
      <c r="C426" s="1" t="s">
        <v>4534</v>
      </c>
      <c r="D426" s="6">
        <v>3000</v>
      </c>
      <c r="E426" s="6">
        <v>203.9</v>
      </c>
      <c r="F426" t="s">
        <v>8221</v>
      </c>
      <c r="G426" t="s">
        <v>8224</v>
      </c>
      <c r="H426" t="s">
        <v>8246</v>
      </c>
      <c r="I426">
        <v>1332748899</v>
      </c>
      <c r="J426">
        <v>1327568499</v>
      </c>
      <c r="K426" t="b">
        <v>0</v>
      </c>
      <c r="L426">
        <v>5</v>
      </c>
      <c r="M426" t="b">
        <v>0</v>
      </c>
      <c r="N426" t="s">
        <v>8270</v>
      </c>
      <c r="O426" s="16">
        <f>Table1[[#This Row],[pledged]]/Table1[[#This Row],[goal]]*100</f>
        <v>6.7966666666666677</v>
      </c>
      <c r="P426" s="6">
        <f>IFERROR(Table1[[#This Row],[pledged]]/Table1[[#This Row],[backers_count]],0)</f>
        <v>40.78</v>
      </c>
      <c r="Q426" t="str">
        <f>LEFT(Table1[[#This Row],[Category and Sub-Category]],FIND("/",Table1[[#This Row],[Category and Sub-Category]])-1)</f>
        <v>film &amp; video</v>
      </c>
      <c r="R426" t="str">
        <f>RIGHT(Table1[[#This Row],[Category and Sub-Category]],LEN(Table1[[#This Row],[Category and Sub-Category]])-FIND("/",Table1[[#This Row],[Category and Sub-Category]]))</f>
        <v>animation</v>
      </c>
      <c r="S426" s="14">
        <f>(((Table1[[#This Row],[launched_at]]/60)/60)/24)+DATE(1970,1,1)</f>
        <v>40934.376145833332</v>
      </c>
      <c r="T426" s="14">
        <f t="shared" si="6"/>
        <v>40994.334479166668</v>
      </c>
    </row>
    <row r="427" spans="1:20" ht="43.5" x14ac:dyDescent="0.35">
      <c r="A427">
        <v>425</v>
      </c>
      <c r="B427" s="1" t="s">
        <v>426</v>
      </c>
      <c r="C427" s="1" t="s">
        <v>4535</v>
      </c>
      <c r="D427" s="6">
        <v>50000</v>
      </c>
      <c r="E427" s="6">
        <v>6</v>
      </c>
      <c r="F427" t="s">
        <v>8221</v>
      </c>
      <c r="G427" t="s">
        <v>8224</v>
      </c>
      <c r="H427" t="s">
        <v>8246</v>
      </c>
      <c r="I427">
        <v>1448660404</v>
      </c>
      <c r="J427">
        <v>1443472804</v>
      </c>
      <c r="K427" t="b">
        <v>0</v>
      </c>
      <c r="L427">
        <v>2</v>
      </c>
      <c r="M427" t="b">
        <v>0</v>
      </c>
      <c r="N427" t="s">
        <v>8270</v>
      </c>
      <c r="O427" s="16">
        <f>Table1[[#This Row],[pledged]]/Table1[[#This Row],[goal]]*100</f>
        <v>1.2E-2</v>
      </c>
      <c r="P427" s="6">
        <f>IFERROR(Table1[[#This Row],[pledged]]/Table1[[#This Row],[backers_count]],0)</f>
        <v>3</v>
      </c>
      <c r="Q427" t="str">
        <f>LEFT(Table1[[#This Row],[Category and Sub-Category]],FIND("/",Table1[[#This Row],[Category and Sub-Category]])-1)</f>
        <v>film &amp; video</v>
      </c>
      <c r="R427" t="str">
        <f>RIGHT(Table1[[#This Row],[Category and Sub-Category]],LEN(Table1[[#This Row],[Category and Sub-Category]])-FIND("/",Table1[[#This Row],[Category and Sub-Category]]))</f>
        <v>animation</v>
      </c>
      <c r="S427" s="14">
        <f>(((Table1[[#This Row],[launched_at]]/60)/60)/24)+DATE(1970,1,1)</f>
        <v>42275.861157407402</v>
      </c>
      <c r="T427" s="14">
        <f t="shared" si="6"/>
        <v>42335.902824074074</v>
      </c>
    </row>
    <row r="428" spans="1:20" ht="43.5" x14ac:dyDescent="0.35">
      <c r="A428">
        <v>426</v>
      </c>
      <c r="B428" s="1" t="s">
        <v>427</v>
      </c>
      <c r="C428" s="1" t="s">
        <v>4536</v>
      </c>
      <c r="D428" s="6">
        <v>10000</v>
      </c>
      <c r="E428" s="6">
        <v>133</v>
      </c>
      <c r="F428" t="s">
        <v>8221</v>
      </c>
      <c r="G428" t="s">
        <v>8224</v>
      </c>
      <c r="H428" t="s">
        <v>8246</v>
      </c>
      <c r="I428">
        <v>1456851914</v>
      </c>
      <c r="J428">
        <v>1454259914</v>
      </c>
      <c r="K428" t="b">
        <v>0</v>
      </c>
      <c r="L428">
        <v>8</v>
      </c>
      <c r="M428" t="b">
        <v>0</v>
      </c>
      <c r="N428" t="s">
        <v>8270</v>
      </c>
      <c r="O428" s="16">
        <f>Table1[[#This Row],[pledged]]/Table1[[#This Row],[goal]]*100</f>
        <v>1.3299999999999998</v>
      </c>
      <c r="P428" s="6">
        <f>IFERROR(Table1[[#This Row],[pledged]]/Table1[[#This Row],[backers_count]],0)</f>
        <v>16.625</v>
      </c>
      <c r="Q428" t="str">
        <f>LEFT(Table1[[#This Row],[Category and Sub-Category]],FIND("/",Table1[[#This Row],[Category and Sub-Category]])-1)</f>
        <v>film &amp; video</v>
      </c>
      <c r="R428" t="str">
        <f>RIGHT(Table1[[#This Row],[Category and Sub-Category]],LEN(Table1[[#This Row],[Category and Sub-Category]])-FIND("/",Table1[[#This Row],[Category and Sub-Category]]))</f>
        <v>animation</v>
      </c>
      <c r="S428" s="14">
        <f>(((Table1[[#This Row],[launched_at]]/60)/60)/24)+DATE(1970,1,1)</f>
        <v>42400.711967592593</v>
      </c>
      <c r="T428" s="14">
        <f t="shared" si="6"/>
        <v>42430.711967592593</v>
      </c>
    </row>
    <row r="429" spans="1:20" ht="58" x14ac:dyDescent="0.35">
      <c r="A429">
        <v>427</v>
      </c>
      <c r="B429" s="1" t="s">
        <v>428</v>
      </c>
      <c r="C429" s="1" t="s">
        <v>4537</v>
      </c>
      <c r="D429" s="6">
        <v>6500</v>
      </c>
      <c r="E429" s="6">
        <v>0</v>
      </c>
      <c r="F429" t="s">
        <v>8221</v>
      </c>
      <c r="G429" t="s">
        <v>8224</v>
      </c>
      <c r="H429" t="s">
        <v>8246</v>
      </c>
      <c r="I429">
        <v>1445540340</v>
      </c>
      <c r="J429">
        <v>1444340940</v>
      </c>
      <c r="K429" t="b">
        <v>0</v>
      </c>
      <c r="L429">
        <v>0</v>
      </c>
      <c r="M429" t="b">
        <v>0</v>
      </c>
      <c r="N429" t="s">
        <v>8270</v>
      </c>
      <c r="O429" s="16">
        <f>Table1[[#This Row],[pledged]]/Table1[[#This Row],[goal]]*100</f>
        <v>0</v>
      </c>
      <c r="P429" s="6">
        <f>IFERROR(Table1[[#This Row],[pledged]]/Table1[[#This Row],[backers_count]],0)</f>
        <v>0</v>
      </c>
      <c r="Q429" t="str">
        <f>LEFT(Table1[[#This Row],[Category and Sub-Category]],FIND("/",Table1[[#This Row],[Category and Sub-Category]])-1)</f>
        <v>film &amp; video</v>
      </c>
      <c r="R429" t="str">
        <f>RIGHT(Table1[[#This Row],[Category and Sub-Category]],LEN(Table1[[#This Row],[Category and Sub-Category]])-FIND("/",Table1[[#This Row],[Category and Sub-Category]]))</f>
        <v>animation</v>
      </c>
      <c r="S429" s="14">
        <f>(((Table1[[#This Row],[launched_at]]/60)/60)/24)+DATE(1970,1,1)</f>
        <v>42285.909027777772</v>
      </c>
      <c r="T429" s="14">
        <f t="shared" si="6"/>
        <v>42299.790972222225</v>
      </c>
    </row>
    <row r="430" spans="1:20" ht="29" x14ac:dyDescent="0.35">
      <c r="A430">
        <v>428</v>
      </c>
      <c r="B430" s="1" t="s">
        <v>429</v>
      </c>
      <c r="C430" s="1" t="s">
        <v>4538</v>
      </c>
      <c r="D430" s="6">
        <v>12000</v>
      </c>
      <c r="E430" s="6">
        <v>676</v>
      </c>
      <c r="F430" t="s">
        <v>8221</v>
      </c>
      <c r="G430" t="s">
        <v>8224</v>
      </c>
      <c r="H430" t="s">
        <v>8246</v>
      </c>
      <c r="I430">
        <v>1402956000</v>
      </c>
      <c r="J430">
        <v>1400523845</v>
      </c>
      <c r="K430" t="b">
        <v>0</v>
      </c>
      <c r="L430">
        <v>13</v>
      </c>
      <c r="M430" t="b">
        <v>0</v>
      </c>
      <c r="N430" t="s">
        <v>8270</v>
      </c>
      <c r="O430" s="16">
        <f>Table1[[#This Row],[pledged]]/Table1[[#This Row],[goal]]*100</f>
        <v>5.6333333333333329</v>
      </c>
      <c r="P430" s="6">
        <f>IFERROR(Table1[[#This Row],[pledged]]/Table1[[#This Row],[backers_count]],0)</f>
        <v>52</v>
      </c>
      <c r="Q430" t="str">
        <f>LEFT(Table1[[#This Row],[Category and Sub-Category]],FIND("/",Table1[[#This Row],[Category and Sub-Category]])-1)</f>
        <v>film &amp; video</v>
      </c>
      <c r="R430" t="str">
        <f>RIGHT(Table1[[#This Row],[Category and Sub-Category]],LEN(Table1[[#This Row],[Category and Sub-Category]])-FIND("/",Table1[[#This Row],[Category and Sub-Category]]))</f>
        <v>animation</v>
      </c>
      <c r="S430" s="14">
        <f>(((Table1[[#This Row],[launched_at]]/60)/60)/24)+DATE(1970,1,1)</f>
        <v>41778.766724537039</v>
      </c>
      <c r="T430" s="14">
        <f t="shared" si="6"/>
        <v>41806.916666666664</v>
      </c>
    </row>
    <row r="431" spans="1:20" ht="58" x14ac:dyDescent="0.35">
      <c r="A431">
        <v>429</v>
      </c>
      <c r="B431" s="1" t="s">
        <v>430</v>
      </c>
      <c r="C431" s="1" t="s">
        <v>4539</v>
      </c>
      <c r="D431" s="6">
        <v>5000</v>
      </c>
      <c r="E431" s="6">
        <v>0</v>
      </c>
      <c r="F431" t="s">
        <v>8221</v>
      </c>
      <c r="G431" t="s">
        <v>8224</v>
      </c>
      <c r="H431" t="s">
        <v>8246</v>
      </c>
      <c r="I431">
        <v>1259297940</v>
      </c>
      <c r="J431">
        <v>1252964282</v>
      </c>
      <c r="K431" t="b">
        <v>0</v>
      </c>
      <c r="L431">
        <v>0</v>
      </c>
      <c r="M431" t="b">
        <v>0</v>
      </c>
      <c r="N431" t="s">
        <v>8270</v>
      </c>
      <c r="O431" s="16">
        <f>Table1[[#This Row],[pledged]]/Table1[[#This Row],[goal]]*100</f>
        <v>0</v>
      </c>
      <c r="P431" s="6">
        <f>IFERROR(Table1[[#This Row],[pledged]]/Table1[[#This Row],[backers_count]],0)</f>
        <v>0</v>
      </c>
      <c r="Q431" t="str">
        <f>LEFT(Table1[[#This Row],[Category and Sub-Category]],FIND("/",Table1[[#This Row],[Category and Sub-Category]])-1)</f>
        <v>film &amp; video</v>
      </c>
      <c r="R431" t="str">
        <f>RIGHT(Table1[[#This Row],[Category and Sub-Category]],LEN(Table1[[#This Row],[Category and Sub-Category]])-FIND("/",Table1[[#This Row],[Category and Sub-Category]]))</f>
        <v>animation</v>
      </c>
      <c r="S431" s="14">
        <f>(((Table1[[#This Row],[launched_at]]/60)/60)/24)+DATE(1970,1,1)</f>
        <v>40070.901412037041</v>
      </c>
      <c r="T431" s="14">
        <f t="shared" si="6"/>
        <v>40144.207638888889</v>
      </c>
    </row>
    <row r="432" spans="1:20" ht="43.5" x14ac:dyDescent="0.35">
      <c r="A432">
        <v>430</v>
      </c>
      <c r="B432" s="1" t="s">
        <v>431</v>
      </c>
      <c r="C432" s="1" t="s">
        <v>4540</v>
      </c>
      <c r="D432" s="6">
        <v>1000</v>
      </c>
      <c r="E432" s="6">
        <v>24</v>
      </c>
      <c r="F432" t="s">
        <v>8221</v>
      </c>
      <c r="G432" t="s">
        <v>8224</v>
      </c>
      <c r="H432" t="s">
        <v>8246</v>
      </c>
      <c r="I432">
        <v>1378866867</v>
      </c>
      <c r="J432">
        <v>1377570867</v>
      </c>
      <c r="K432" t="b">
        <v>0</v>
      </c>
      <c r="L432">
        <v>5</v>
      </c>
      <c r="M432" t="b">
        <v>0</v>
      </c>
      <c r="N432" t="s">
        <v>8270</v>
      </c>
      <c r="O432" s="16">
        <f>Table1[[#This Row],[pledged]]/Table1[[#This Row],[goal]]*100</f>
        <v>2.4</v>
      </c>
      <c r="P432" s="6">
        <f>IFERROR(Table1[[#This Row],[pledged]]/Table1[[#This Row],[backers_count]],0)</f>
        <v>4.8</v>
      </c>
      <c r="Q432" t="str">
        <f>LEFT(Table1[[#This Row],[Category and Sub-Category]],FIND("/",Table1[[#This Row],[Category and Sub-Category]])-1)</f>
        <v>film &amp; video</v>
      </c>
      <c r="R432" t="str">
        <f>RIGHT(Table1[[#This Row],[Category and Sub-Category]],LEN(Table1[[#This Row],[Category and Sub-Category]])-FIND("/",Table1[[#This Row],[Category and Sub-Category]]))</f>
        <v>animation</v>
      </c>
      <c r="S432" s="14">
        <f>(((Table1[[#This Row],[launched_at]]/60)/60)/24)+DATE(1970,1,1)</f>
        <v>41513.107256944444</v>
      </c>
      <c r="T432" s="14">
        <f t="shared" si="6"/>
        <v>41528.107256944444</v>
      </c>
    </row>
    <row r="433" spans="1:20" ht="43.5" x14ac:dyDescent="0.35">
      <c r="A433">
        <v>431</v>
      </c>
      <c r="B433" s="1" t="s">
        <v>432</v>
      </c>
      <c r="C433" s="1" t="s">
        <v>4541</v>
      </c>
      <c r="D433" s="6">
        <v>3000</v>
      </c>
      <c r="E433" s="6">
        <v>415</v>
      </c>
      <c r="F433" t="s">
        <v>8221</v>
      </c>
      <c r="G433" t="s">
        <v>8225</v>
      </c>
      <c r="H433" t="s">
        <v>8247</v>
      </c>
      <c r="I433">
        <v>1467752083</v>
      </c>
      <c r="J433">
        <v>1465160083</v>
      </c>
      <c r="K433" t="b">
        <v>0</v>
      </c>
      <c r="L433">
        <v>8</v>
      </c>
      <c r="M433" t="b">
        <v>0</v>
      </c>
      <c r="N433" t="s">
        <v>8270</v>
      </c>
      <c r="O433" s="16">
        <f>Table1[[#This Row],[pledged]]/Table1[[#This Row],[goal]]*100</f>
        <v>13.833333333333334</v>
      </c>
      <c r="P433" s="6">
        <f>IFERROR(Table1[[#This Row],[pledged]]/Table1[[#This Row],[backers_count]],0)</f>
        <v>51.875</v>
      </c>
      <c r="Q433" t="str">
        <f>LEFT(Table1[[#This Row],[Category and Sub-Category]],FIND("/",Table1[[#This Row],[Category and Sub-Category]])-1)</f>
        <v>film &amp; video</v>
      </c>
      <c r="R433" t="str">
        <f>RIGHT(Table1[[#This Row],[Category and Sub-Category]],LEN(Table1[[#This Row],[Category and Sub-Category]])-FIND("/",Table1[[#This Row],[Category and Sub-Category]]))</f>
        <v>animation</v>
      </c>
      <c r="S433" s="14">
        <f>(((Table1[[#This Row],[launched_at]]/60)/60)/24)+DATE(1970,1,1)</f>
        <v>42526.871331018512</v>
      </c>
      <c r="T433" s="14">
        <f t="shared" si="6"/>
        <v>42556.871331018512</v>
      </c>
    </row>
    <row r="434" spans="1:20" ht="58" x14ac:dyDescent="0.35">
      <c r="A434">
        <v>432</v>
      </c>
      <c r="B434" s="1" t="s">
        <v>433</v>
      </c>
      <c r="C434" s="1" t="s">
        <v>4542</v>
      </c>
      <c r="D434" s="6">
        <v>6000</v>
      </c>
      <c r="E434" s="6">
        <v>570</v>
      </c>
      <c r="F434" t="s">
        <v>8221</v>
      </c>
      <c r="G434" t="s">
        <v>8224</v>
      </c>
      <c r="H434" t="s">
        <v>8246</v>
      </c>
      <c r="I434">
        <v>1445448381</v>
      </c>
      <c r="J434">
        <v>1440264381</v>
      </c>
      <c r="K434" t="b">
        <v>0</v>
      </c>
      <c r="L434">
        <v>8</v>
      </c>
      <c r="M434" t="b">
        <v>0</v>
      </c>
      <c r="N434" t="s">
        <v>8270</v>
      </c>
      <c r="O434" s="16">
        <f>Table1[[#This Row],[pledged]]/Table1[[#This Row],[goal]]*100</f>
        <v>9.5</v>
      </c>
      <c r="P434" s="6">
        <f>IFERROR(Table1[[#This Row],[pledged]]/Table1[[#This Row],[backers_count]],0)</f>
        <v>71.25</v>
      </c>
      <c r="Q434" t="str">
        <f>LEFT(Table1[[#This Row],[Category and Sub-Category]],FIND("/",Table1[[#This Row],[Category and Sub-Category]])-1)</f>
        <v>film &amp; video</v>
      </c>
      <c r="R434" t="str">
        <f>RIGHT(Table1[[#This Row],[Category and Sub-Category]],LEN(Table1[[#This Row],[Category and Sub-Category]])-FIND("/",Table1[[#This Row],[Category and Sub-Category]]))</f>
        <v>animation</v>
      </c>
      <c r="S434" s="14">
        <f>(((Table1[[#This Row],[launched_at]]/60)/60)/24)+DATE(1970,1,1)</f>
        <v>42238.726631944446</v>
      </c>
      <c r="T434" s="14">
        <f t="shared" si="6"/>
        <v>42298.726631944446</v>
      </c>
    </row>
    <row r="435" spans="1:20" ht="58" x14ac:dyDescent="0.35">
      <c r="A435">
        <v>433</v>
      </c>
      <c r="B435" s="1" t="s">
        <v>434</v>
      </c>
      <c r="C435" s="1" t="s">
        <v>4543</v>
      </c>
      <c r="D435" s="6">
        <v>3000</v>
      </c>
      <c r="E435" s="6">
        <v>0</v>
      </c>
      <c r="F435" t="s">
        <v>8221</v>
      </c>
      <c r="G435" t="s">
        <v>8224</v>
      </c>
      <c r="H435" t="s">
        <v>8246</v>
      </c>
      <c r="I435">
        <v>1444576022</v>
      </c>
      <c r="J435">
        <v>1439392022</v>
      </c>
      <c r="K435" t="b">
        <v>0</v>
      </c>
      <c r="L435">
        <v>0</v>
      </c>
      <c r="M435" t="b">
        <v>0</v>
      </c>
      <c r="N435" t="s">
        <v>8270</v>
      </c>
      <c r="O435" s="16">
        <f>Table1[[#This Row],[pledged]]/Table1[[#This Row],[goal]]*100</f>
        <v>0</v>
      </c>
      <c r="P435" s="6">
        <f>IFERROR(Table1[[#This Row],[pledged]]/Table1[[#This Row],[backers_count]],0)</f>
        <v>0</v>
      </c>
      <c r="Q435" t="str">
        <f>LEFT(Table1[[#This Row],[Category and Sub-Category]],FIND("/",Table1[[#This Row],[Category and Sub-Category]])-1)</f>
        <v>film &amp; video</v>
      </c>
      <c r="R435" t="str">
        <f>RIGHT(Table1[[#This Row],[Category and Sub-Category]],LEN(Table1[[#This Row],[Category and Sub-Category]])-FIND("/",Table1[[#This Row],[Category and Sub-Category]]))</f>
        <v>animation</v>
      </c>
      <c r="S435" s="14">
        <f>(((Table1[[#This Row],[launched_at]]/60)/60)/24)+DATE(1970,1,1)</f>
        <v>42228.629884259266</v>
      </c>
      <c r="T435" s="14">
        <f t="shared" si="6"/>
        <v>42288.629884259266</v>
      </c>
    </row>
    <row r="436" spans="1:20" ht="58" x14ac:dyDescent="0.35">
      <c r="A436">
        <v>434</v>
      </c>
      <c r="B436" s="1" t="s">
        <v>435</v>
      </c>
      <c r="C436" s="1" t="s">
        <v>4544</v>
      </c>
      <c r="D436" s="6">
        <v>2500</v>
      </c>
      <c r="E436" s="6">
        <v>125</v>
      </c>
      <c r="F436" t="s">
        <v>8221</v>
      </c>
      <c r="G436" t="s">
        <v>8224</v>
      </c>
      <c r="H436" t="s">
        <v>8246</v>
      </c>
      <c r="I436">
        <v>1385931702</v>
      </c>
      <c r="J436">
        <v>1383076902</v>
      </c>
      <c r="K436" t="b">
        <v>0</v>
      </c>
      <c r="L436">
        <v>2</v>
      </c>
      <c r="M436" t="b">
        <v>0</v>
      </c>
      <c r="N436" t="s">
        <v>8270</v>
      </c>
      <c r="O436" s="16">
        <f>Table1[[#This Row],[pledged]]/Table1[[#This Row],[goal]]*100</f>
        <v>5</v>
      </c>
      <c r="P436" s="6">
        <f>IFERROR(Table1[[#This Row],[pledged]]/Table1[[#This Row],[backers_count]],0)</f>
        <v>62.5</v>
      </c>
      <c r="Q436" t="str">
        <f>LEFT(Table1[[#This Row],[Category and Sub-Category]],FIND("/",Table1[[#This Row],[Category and Sub-Category]])-1)</f>
        <v>film &amp; video</v>
      </c>
      <c r="R436" t="str">
        <f>RIGHT(Table1[[#This Row],[Category and Sub-Category]],LEN(Table1[[#This Row],[Category and Sub-Category]])-FIND("/",Table1[[#This Row],[Category and Sub-Category]]))</f>
        <v>animation</v>
      </c>
      <c r="S436" s="14">
        <f>(((Table1[[#This Row],[launched_at]]/60)/60)/24)+DATE(1970,1,1)</f>
        <v>41576.834513888891</v>
      </c>
      <c r="T436" s="14">
        <f t="shared" si="6"/>
        <v>41609.876180555555</v>
      </c>
    </row>
    <row r="437" spans="1:20" ht="58" x14ac:dyDescent="0.35">
      <c r="A437">
        <v>435</v>
      </c>
      <c r="B437" s="1" t="s">
        <v>436</v>
      </c>
      <c r="C437" s="1" t="s">
        <v>4545</v>
      </c>
      <c r="D437" s="6">
        <v>110000</v>
      </c>
      <c r="E437" s="6">
        <v>3</v>
      </c>
      <c r="F437" t="s">
        <v>8221</v>
      </c>
      <c r="G437" t="s">
        <v>8224</v>
      </c>
      <c r="H437" t="s">
        <v>8246</v>
      </c>
      <c r="I437">
        <v>1379094980</v>
      </c>
      <c r="J437">
        <v>1376502980</v>
      </c>
      <c r="K437" t="b">
        <v>0</v>
      </c>
      <c r="L437">
        <v>3</v>
      </c>
      <c r="M437" t="b">
        <v>0</v>
      </c>
      <c r="N437" t="s">
        <v>8270</v>
      </c>
      <c r="O437" s="16">
        <f>Table1[[#This Row],[pledged]]/Table1[[#This Row],[goal]]*100</f>
        <v>2.7272727272727275E-3</v>
      </c>
      <c r="P437" s="6">
        <f>IFERROR(Table1[[#This Row],[pledged]]/Table1[[#This Row],[backers_count]],0)</f>
        <v>1</v>
      </c>
      <c r="Q437" t="str">
        <f>LEFT(Table1[[#This Row],[Category and Sub-Category]],FIND("/",Table1[[#This Row],[Category and Sub-Category]])-1)</f>
        <v>film &amp; video</v>
      </c>
      <c r="R437" t="str">
        <f>RIGHT(Table1[[#This Row],[Category and Sub-Category]],LEN(Table1[[#This Row],[Category and Sub-Category]])-FIND("/",Table1[[#This Row],[Category and Sub-Category]]))</f>
        <v>animation</v>
      </c>
      <c r="S437" s="14">
        <f>(((Table1[[#This Row],[launched_at]]/60)/60)/24)+DATE(1970,1,1)</f>
        <v>41500.747453703705</v>
      </c>
      <c r="T437" s="14">
        <f t="shared" si="6"/>
        <v>41530.747453703705</v>
      </c>
    </row>
    <row r="438" spans="1:20" ht="43.5" x14ac:dyDescent="0.35">
      <c r="A438">
        <v>436</v>
      </c>
      <c r="B438" s="1" t="s">
        <v>437</v>
      </c>
      <c r="C438" s="1" t="s">
        <v>4546</v>
      </c>
      <c r="D438" s="6">
        <v>1000</v>
      </c>
      <c r="E438" s="6">
        <v>0</v>
      </c>
      <c r="F438" t="s">
        <v>8221</v>
      </c>
      <c r="G438" t="s">
        <v>8224</v>
      </c>
      <c r="H438" t="s">
        <v>8246</v>
      </c>
      <c r="I438">
        <v>1375260113</v>
      </c>
      <c r="J438">
        <v>1372668113</v>
      </c>
      <c r="K438" t="b">
        <v>0</v>
      </c>
      <c r="L438">
        <v>0</v>
      </c>
      <c r="M438" t="b">
        <v>0</v>
      </c>
      <c r="N438" t="s">
        <v>8270</v>
      </c>
      <c r="O438" s="16">
        <f>Table1[[#This Row],[pledged]]/Table1[[#This Row],[goal]]*100</f>
        <v>0</v>
      </c>
      <c r="P438" s="6">
        <f>IFERROR(Table1[[#This Row],[pledged]]/Table1[[#This Row],[backers_count]],0)</f>
        <v>0</v>
      </c>
      <c r="Q438" t="str">
        <f>LEFT(Table1[[#This Row],[Category and Sub-Category]],FIND("/",Table1[[#This Row],[Category and Sub-Category]])-1)</f>
        <v>film &amp; video</v>
      </c>
      <c r="R438" t="str">
        <f>RIGHT(Table1[[#This Row],[Category and Sub-Category]],LEN(Table1[[#This Row],[Category and Sub-Category]])-FIND("/",Table1[[#This Row],[Category and Sub-Category]]))</f>
        <v>animation</v>
      </c>
      <c r="S438" s="14">
        <f>(((Table1[[#This Row],[launched_at]]/60)/60)/24)+DATE(1970,1,1)</f>
        <v>41456.36241898148</v>
      </c>
      <c r="T438" s="14">
        <f t="shared" si="6"/>
        <v>41486.36241898148</v>
      </c>
    </row>
    <row r="439" spans="1:20" ht="43.5" x14ac:dyDescent="0.35">
      <c r="A439">
        <v>437</v>
      </c>
      <c r="B439" s="1" t="s">
        <v>438</v>
      </c>
      <c r="C439" s="1" t="s">
        <v>4547</v>
      </c>
      <c r="D439" s="6">
        <v>7000</v>
      </c>
      <c r="E439" s="6">
        <v>0</v>
      </c>
      <c r="F439" t="s">
        <v>8221</v>
      </c>
      <c r="G439" t="s">
        <v>8229</v>
      </c>
      <c r="H439" t="s">
        <v>8251</v>
      </c>
      <c r="I439">
        <v>1475912326</v>
      </c>
      <c r="J439">
        <v>1470728326</v>
      </c>
      <c r="K439" t="b">
        <v>0</v>
      </c>
      <c r="L439">
        <v>0</v>
      </c>
      <c r="M439" t="b">
        <v>0</v>
      </c>
      <c r="N439" t="s">
        <v>8270</v>
      </c>
      <c r="O439" s="16">
        <f>Table1[[#This Row],[pledged]]/Table1[[#This Row],[goal]]*100</f>
        <v>0</v>
      </c>
      <c r="P439" s="6">
        <f>IFERROR(Table1[[#This Row],[pledged]]/Table1[[#This Row],[backers_count]],0)</f>
        <v>0</v>
      </c>
      <c r="Q439" t="str">
        <f>LEFT(Table1[[#This Row],[Category and Sub-Category]],FIND("/",Table1[[#This Row],[Category and Sub-Category]])-1)</f>
        <v>film &amp; video</v>
      </c>
      <c r="R439" t="str">
        <f>RIGHT(Table1[[#This Row],[Category and Sub-Category]],LEN(Table1[[#This Row],[Category and Sub-Category]])-FIND("/",Table1[[#This Row],[Category and Sub-Category]]))</f>
        <v>animation</v>
      </c>
      <c r="S439" s="14">
        <f>(((Table1[[#This Row],[launched_at]]/60)/60)/24)+DATE(1970,1,1)</f>
        <v>42591.31858796296</v>
      </c>
      <c r="T439" s="14">
        <f t="shared" si="6"/>
        <v>42651.31858796296</v>
      </c>
    </row>
    <row r="440" spans="1:20" ht="43.5" x14ac:dyDescent="0.35">
      <c r="A440">
        <v>438</v>
      </c>
      <c r="B440" s="1" t="s">
        <v>439</v>
      </c>
      <c r="C440" s="1" t="s">
        <v>4548</v>
      </c>
      <c r="D440" s="6">
        <v>20000</v>
      </c>
      <c r="E440" s="6">
        <v>1876</v>
      </c>
      <c r="F440" t="s">
        <v>8221</v>
      </c>
      <c r="G440" t="s">
        <v>8224</v>
      </c>
      <c r="H440" t="s">
        <v>8246</v>
      </c>
      <c r="I440">
        <v>1447830958</v>
      </c>
      <c r="J440">
        <v>1445235358</v>
      </c>
      <c r="K440" t="b">
        <v>0</v>
      </c>
      <c r="L440">
        <v>11</v>
      </c>
      <c r="M440" t="b">
        <v>0</v>
      </c>
      <c r="N440" t="s">
        <v>8270</v>
      </c>
      <c r="O440" s="16">
        <f>Table1[[#This Row],[pledged]]/Table1[[#This Row],[goal]]*100</f>
        <v>9.379999999999999</v>
      </c>
      <c r="P440" s="6">
        <f>IFERROR(Table1[[#This Row],[pledged]]/Table1[[#This Row],[backers_count]],0)</f>
        <v>170.54545454545453</v>
      </c>
      <c r="Q440" t="str">
        <f>LEFT(Table1[[#This Row],[Category and Sub-Category]],FIND("/",Table1[[#This Row],[Category and Sub-Category]])-1)</f>
        <v>film &amp; video</v>
      </c>
      <c r="R440" t="str">
        <f>RIGHT(Table1[[#This Row],[Category and Sub-Category]],LEN(Table1[[#This Row],[Category and Sub-Category]])-FIND("/",Table1[[#This Row],[Category and Sub-Category]]))</f>
        <v>animation</v>
      </c>
      <c r="S440" s="14">
        <f>(((Table1[[#This Row],[launched_at]]/60)/60)/24)+DATE(1970,1,1)</f>
        <v>42296.261087962965</v>
      </c>
      <c r="T440" s="14">
        <f t="shared" si="6"/>
        <v>42326.302754629629</v>
      </c>
    </row>
    <row r="441" spans="1:20" ht="43.5" x14ac:dyDescent="0.35">
      <c r="A441">
        <v>439</v>
      </c>
      <c r="B441" s="1" t="s">
        <v>440</v>
      </c>
      <c r="C441" s="1" t="s">
        <v>4549</v>
      </c>
      <c r="D441" s="6">
        <v>450</v>
      </c>
      <c r="E441" s="6">
        <v>0</v>
      </c>
      <c r="F441" t="s">
        <v>8221</v>
      </c>
      <c r="G441" t="s">
        <v>8224</v>
      </c>
      <c r="H441" t="s">
        <v>8246</v>
      </c>
      <c r="I441">
        <v>1413569818</v>
      </c>
      <c r="J441">
        <v>1412705818</v>
      </c>
      <c r="K441" t="b">
        <v>0</v>
      </c>
      <c r="L441">
        <v>0</v>
      </c>
      <c r="M441" t="b">
        <v>0</v>
      </c>
      <c r="N441" t="s">
        <v>8270</v>
      </c>
      <c r="O441" s="16">
        <f>Table1[[#This Row],[pledged]]/Table1[[#This Row],[goal]]*100</f>
        <v>0</v>
      </c>
      <c r="P441" s="6">
        <f>IFERROR(Table1[[#This Row],[pledged]]/Table1[[#This Row],[backers_count]],0)</f>
        <v>0</v>
      </c>
      <c r="Q441" t="str">
        <f>LEFT(Table1[[#This Row],[Category and Sub-Category]],FIND("/",Table1[[#This Row],[Category and Sub-Category]])-1)</f>
        <v>film &amp; video</v>
      </c>
      <c r="R441" t="str">
        <f>RIGHT(Table1[[#This Row],[Category and Sub-Category]],LEN(Table1[[#This Row],[Category and Sub-Category]])-FIND("/",Table1[[#This Row],[Category and Sub-Category]]))</f>
        <v>animation</v>
      </c>
      <c r="S441" s="14">
        <f>(((Table1[[#This Row],[launched_at]]/60)/60)/24)+DATE(1970,1,1)</f>
        <v>41919.761782407404</v>
      </c>
      <c r="T441" s="14">
        <f t="shared" si="6"/>
        <v>41929.761782407404</v>
      </c>
    </row>
    <row r="442" spans="1:20" ht="43.5" x14ac:dyDescent="0.35">
      <c r="A442">
        <v>440</v>
      </c>
      <c r="B442" s="1" t="s">
        <v>441</v>
      </c>
      <c r="C442" s="1" t="s">
        <v>4550</v>
      </c>
      <c r="D442" s="6">
        <v>5000</v>
      </c>
      <c r="E442" s="6">
        <v>5</v>
      </c>
      <c r="F442" t="s">
        <v>8221</v>
      </c>
      <c r="G442" t="s">
        <v>8224</v>
      </c>
      <c r="H442" t="s">
        <v>8246</v>
      </c>
      <c r="I442">
        <v>1458859153</v>
      </c>
      <c r="J442">
        <v>1456270753</v>
      </c>
      <c r="K442" t="b">
        <v>0</v>
      </c>
      <c r="L442">
        <v>1</v>
      </c>
      <c r="M442" t="b">
        <v>0</v>
      </c>
      <c r="N442" t="s">
        <v>8270</v>
      </c>
      <c r="O442" s="16">
        <f>Table1[[#This Row],[pledged]]/Table1[[#This Row],[goal]]*100</f>
        <v>0.1</v>
      </c>
      <c r="P442" s="6">
        <f>IFERROR(Table1[[#This Row],[pledged]]/Table1[[#This Row],[backers_count]],0)</f>
        <v>5</v>
      </c>
      <c r="Q442" t="str">
        <f>LEFT(Table1[[#This Row],[Category and Sub-Category]],FIND("/",Table1[[#This Row],[Category and Sub-Category]])-1)</f>
        <v>film &amp; video</v>
      </c>
      <c r="R442" t="str">
        <f>RIGHT(Table1[[#This Row],[Category and Sub-Category]],LEN(Table1[[#This Row],[Category and Sub-Category]])-FIND("/",Table1[[#This Row],[Category and Sub-Category]]))</f>
        <v>animation</v>
      </c>
      <c r="S442" s="14">
        <f>(((Table1[[#This Row],[launched_at]]/60)/60)/24)+DATE(1970,1,1)</f>
        <v>42423.985567129625</v>
      </c>
      <c r="T442" s="14">
        <f t="shared" si="6"/>
        <v>42453.943900462968</v>
      </c>
    </row>
    <row r="443" spans="1:20" ht="43.5" x14ac:dyDescent="0.35">
      <c r="A443">
        <v>441</v>
      </c>
      <c r="B443" s="1" t="s">
        <v>442</v>
      </c>
      <c r="C443" s="1" t="s">
        <v>4551</v>
      </c>
      <c r="D443" s="6">
        <v>400</v>
      </c>
      <c r="E443" s="6">
        <v>0</v>
      </c>
      <c r="F443" t="s">
        <v>8221</v>
      </c>
      <c r="G443" t="s">
        <v>8225</v>
      </c>
      <c r="H443" t="s">
        <v>8247</v>
      </c>
      <c r="I443">
        <v>1383418996</v>
      </c>
      <c r="J443">
        <v>1380826996</v>
      </c>
      <c r="K443" t="b">
        <v>0</v>
      </c>
      <c r="L443">
        <v>0</v>
      </c>
      <c r="M443" t="b">
        <v>0</v>
      </c>
      <c r="N443" t="s">
        <v>8270</v>
      </c>
      <c r="O443" s="16">
        <f>Table1[[#This Row],[pledged]]/Table1[[#This Row],[goal]]*100</f>
        <v>0</v>
      </c>
      <c r="P443" s="6">
        <f>IFERROR(Table1[[#This Row],[pledged]]/Table1[[#This Row],[backers_count]],0)</f>
        <v>0</v>
      </c>
      <c r="Q443" t="str">
        <f>LEFT(Table1[[#This Row],[Category and Sub-Category]],FIND("/",Table1[[#This Row],[Category and Sub-Category]])-1)</f>
        <v>film &amp; video</v>
      </c>
      <c r="R443" t="str">
        <f>RIGHT(Table1[[#This Row],[Category and Sub-Category]],LEN(Table1[[#This Row],[Category and Sub-Category]])-FIND("/",Table1[[#This Row],[Category and Sub-Category]]))</f>
        <v>animation</v>
      </c>
      <c r="S443" s="14">
        <f>(((Table1[[#This Row],[launched_at]]/60)/60)/24)+DATE(1970,1,1)</f>
        <v>41550.793935185182</v>
      </c>
      <c r="T443" s="14">
        <f t="shared" si="6"/>
        <v>41580.793935185182</v>
      </c>
    </row>
    <row r="444" spans="1:20" x14ac:dyDescent="0.35">
      <c r="A444">
        <v>442</v>
      </c>
      <c r="B444" s="1" t="s">
        <v>443</v>
      </c>
      <c r="C444" s="1" t="s">
        <v>4552</v>
      </c>
      <c r="D444" s="6">
        <v>17000</v>
      </c>
      <c r="E444" s="6">
        <v>6691</v>
      </c>
      <c r="F444" t="s">
        <v>8221</v>
      </c>
      <c r="G444" t="s">
        <v>8224</v>
      </c>
      <c r="H444" t="s">
        <v>8246</v>
      </c>
      <c r="I444">
        <v>1424380783</v>
      </c>
      <c r="J444">
        <v>1421788783</v>
      </c>
      <c r="K444" t="b">
        <v>0</v>
      </c>
      <c r="L444">
        <v>17</v>
      </c>
      <c r="M444" t="b">
        <v>0</v>
      </c>
      <c r="N444" t="s">
        <v>8270</v>
      </c>
      <c r="O444" s="16">
        <f>Table1[[#This Row],[pledged]]/Table1[[#This Row],[goal]]*100</f>
        <v>39.358823529411765</v>
      </c>
      <c r="P444" s="6">
        <f>IFERROR(Table1[[#This Row],[pledged]]/Table1[[#This Row],[backers_count]],0)</f>
        <v>393.58823529411762</v>
      </c>
      <c r="Q444" t="str">
        <f>LEFT(Table1[[#This Row],[Category and Sub-Category]],FIND("/",Table1[[#This Row],[Category and Sub-Category]])-1)</f>
        <v>film &amp; video</v>
      </c>
      <c r="R444" t="str">
        <f>RIGHT(Table1[[#This Row],[Category and Sub-Category]],LEN(Table1[[#This Row],[Category and Sub-Category]])-FIND("/",Table1[[#This Row],[Category and Sub-Category]]))</f>
        <v>animation</v>
      </c>
      <c r="S444" s="14">
        <f>(((Table1[[#This Row],[launched_at]]/60)/60)/24)+DATE(1970,1,1)</f>
        <v>42024.888692129629</v>
      </c>
      <c r="T444" s="14">
        <f t="shared" si="6"/>
        <v>42054.888692129629</v>
      </c>
    </row>
    <row r="445" spans="1:20" ht="43.5" x14ac:dyDescent="0.35">
      <c r="A445">
        <v>443</v>
      </c>
      <c r="B445" s="1" t="s">
        <v>444</v>
      </c>
      <c r="C445" s="1" t="s">
        <v>4553</v>
      </c>
      <c r="D445" s="6">
        <v>10000</v>
      </c>
      <c r="E445" s="6">
        <v>10</v>
      </c>
      <c r="F445" t="s">
        <v>8221</v>
      </c>
      <c r="G445" t="s">
        <v>8229</v>
      </c>
      <c r="H445" t="s">
        <v>8251</v>
      </c>
      <c r="I445">
        <v>1391991701</v>
      </c>
      <c r="J445">
        <v>1389399701</v>
      </c>
      <c r="K445" t="b">
        <v>0</v>
      </c>
      <c r="L445">
        <v>2</v>
      </c>
      <c r="M445" t="b">
        <v>0</v>
      </c>
      <c r="N445" t="s">
        <v>8270</v>
      </c>
      <c r="O445" s="16">
        <f>Table1[[#This Row],[pledged]]/Table1[[#This Row],[goal]]*100</f>
        <v>0.1</v>
      </c>
      <c r="P445" s="6">
        <f>IFERROR(Table1[[#This Row],[pledged]]/Table1[[#This Row],[backers_count]],0)</f>
        <v>5</v>
      </c>
      <c r="Q445" t="str">
        <f>LEFT(Table1[[#This Row],[Category and Sub-Category]],FIND("/",Table1[[#This Row],[Category and Sub-Category]])-1)</f>
        <v>film &amp; video</v>
      </c>
      <c r="R445" t="str">
        <f>RIGHT(Table1[[#This Row],[Category and Sub-Category]],LEN(Table1[[#This Row],[Category and Sub-Category]])-FIND("/",Table1[[#This Row],[Category and Sub-Category]]))</f>
        <v>animation</v>
      </c>
      <c r="S445" s="14">
        <f>(((Table1[[#This Row],[launched_at]]/60)/60)/24)+DATE(1970,1,1)</f>
        <v>41650.015057870369</v>
      </c>
      <c r="T445" s="14">
        <f t="shared" si="6"/>
        <v>41680.015057870369</v>
      </c>
    </row>
    <row r="446" spans="1:20" ht="43.5" x14ac:dyDescent="0.35">
      <c r="A446">
        <v>444</v>
      </c>
      <c r="B446" s="1" t="s">
        <v>445</v>
      </c>
      <c r="C446" s="1" t="s">
        <v>4554</v>
      </c>
      <c r="D446" s="6">
        <v>1000</v>
      </c>
      <c r="E446" s="6">
        <v>50</v>
      </c>
      <c r="F446" t="s">
        <v>8221</v>
      </c>
      <c r="G446" t="s">
        <v>8224</v>
      </c>
      <c r="H446" t="s">
        <v>8246</v>
      </c>
      <c r="I446">
        <v>1329342361</v>
      </c>
      <c r="J446">
        <v>1324158361</v>
      </c>
      <c r="K446" t="b">
        <v>0</v>
      </c>
      <c r="L446">
        <v>1</v>
      </c>
      <c r="M446" t="b">
        <v>0</v>
      </c>
      <c r="N446" t="s">
        <v>8270</v>
      </c>
      <c r="O446" s="16">
        <f>Table1[[#This Row],[pledged]]/Table1[[#This Row],[goal]]*100</f>
        <v>5</v>
      </c>
      <c r="P446" s="6">
        <f>IFERROR(Table1[[#This Row],[pledged]]/Table1[[#This Row],[backers_count]],0)</f>
        <v>50</v>
      </c>
      <c r="Q446" t="str">
        <f>LEFT(Table1[[#This Row],[Category and Sub-Category]],FIND("/",Table1[[#This Row],[Category and Sub-Category]])-1)</f>
        <v>film &amp; video</v>
      </c>
      <c r="R446" t="str">
        <f>RIGHT(Table1[[#This Row],[Category and Sub-Category]],LEN(Table1[[#This Row],[Category and Sub-Category]])-FIND("/",Table1[[#This Row],[Category and Sub-Category]]))</f>
        <v>animation</v>
      </c>
      <c r="S446" s="14">
        <f>(((Table1[[#This Row],[launched_at]]/60)/60)/24)+DATE(1970,1,1)</f>
        <v>40894.906956018516</v>
      </c>
      <c r="T446" s="14">
        <f t="shared" si="6"/>
        <v>40954.906956018516</v>
      </c>
    </row>
    <row r="447" spans="1:20" ht="43.5" x14ac:dyDescent="0.35">
      <c r="A447">
        <v>445</v>
      </c>
      <c r="B447" s="1" t="s">
        <v>446</v>
      </c>
      <c r="C447" s="1" t="s">
        <v>4555</v>
      </c>
      <c r="D447" s="6">
        <v>60000</v>
      </c>
      <c r="E447" s="6">
        <v>2</v>
      </c>
      <c r="F447" t="s">
        <v>8221</v>
      </c>
      <c r="G447" t="s">
        <v>8224</v>
      </c>
      <c r="H447" t="s">
        <v>8246</v>
      </c>
      <c r="I447">
        <v>1432195375</v>
      </c>
      <c r="J447">
        <v>1430899375</v>
      </c>
      <c r="K447" t="b">
        <v>0</v>
      </c>
      <c r="L447">
        <v>2</v>
      </c>
      <c r="M447" t="b">
        <v>0</v>
      </c>
      <c r="N447" t="s">
        <v>8270</v>
      </c>
      <c r="O447" s="16">
        <f>Table1[[#This Row],[pledged]]/Table1[[#This Row],[goal]]*100</f>
        <v>3.3333333333333335E-3</v>
      </c>
      <c r="P447" s="6">
        <f>IFERROR(Table1[[#This Row],[pledged]]/Table1[[#This Row],[backers_count]],0)</f>
        <v>1</v>
      </c>
      <c r="Q447" t="str">
        <f>LEFT(Table1[[#This Row],[Category and Sub-Category]],FIND("/",Table1[[#This Row],[Category and Sub-Category]])-1)</f>
        <v>film &amp; video</v>
      </c>
      <c r="R447" t="str">
        <f>RIGHT(Table1[[#This Row],[Category and Sub-Category]],LEN(Table1[[#This Row],[Category and Sub-Category]])-FIND("/",Table1[[#This Row],[Category and Sub-Category]]))</f>
        <v>animation</v>
      </c>
      <c r="S447" s="14">
        <f>(((Table1[[#This Row],[launched_at]]/60)/60)/24)+DATE(1970,1,1)</f>
        <v>42130.335358796292</v>
      </c>
      <c r="T447" s="14">
        <f t="shared" si="6"/>
        <v>42145.335358796292</v>
      </c>
    </row>
    <row r="448" spans="1:20" ht="43.5" x14ac:dyDescent="0.35">
      <c r="A448">
        <v>446</v>
      </c>
      <c r="B448" s="1" t="s">
        <v>447</v>
      </c>
      <c r="C448" s="1" t="s">
        <v>4556</v>
      </c>
      <c r="D448" s="6">
        <v>10500</v>
      </c>
      <c r="E448" s="6">
        <v>766</v>
      </c>
      <c r="F448" t="s">
        <v>8221</v>
      </c>
      <c r="G448" t="s">
        <v>8224</v>
      </c>
      <c r="H448" t="s">
        <v>8246</v>
      </c>
      <c r="I448">
        <v>1425434420</v>
      </c>
      <c r="J448">
        <v>1422842420</v>
      </c>
      <c r="K448" t="b">
        <v>0</v>
      </c>
      <c r="L448">
        <v>16</v>
      </c>
      <c r="M448" t="b">
        <v>0</v>
      </c>
      <c r="N448" t="s">
        <v>8270</v>
      </c>
      <c r="O448" s="16">
        <f>Table1[[#This Row],[pledged]]/Table1[[#This Row],[goal]]*100</f>
        <v>7.2952380952380951</v>
      </c>
      <c r="P448" s="6">
        <f>IFERROR(Table1[[#This Row],[pledged]]/Table1[[#This Row],[backers_count]],0)</f>
        <v>47.875</v>
      </c>
      <c r="Q448" t="str">
        <f>LEFT(Table1[[#This Row],[Category and Sub-Category]],FIND("/",Table1[[#This Row],[Category and Sub-Category]])-1)</f>
        <v>film &amp; video</v>
      </c>
      <c r="R448" t="str">
        <f>RIGHT(Table1[[#This Row],[Category and Sub-Category]],LEN(Table1[[#This Row],[Category and Sub-Category]])-FIND("/",Table1[[#This Row],[Category and Sub-Category]]))</f>
        <v>animation</v>
      </c>
      <c r="S448" s="14">
        <f>(((Table1[[#This Row],[launched_at]]/60)/60)/24)+DATE(1970,1,1)</f>
        <v>42037.083564814813</v>
      </c>
      <c r="T448" s="14">
        <f t="shared" si="6"/>
        <v>42067.083564814813</v>
      </c>
    </row>
    <row r="449" spans="1:20" ht="58" x14ac:dyDescent="0.35">
      <c r="A449">
        <v>447</v>
      </c>
      <c r="B449" s="1" t="s">
        <v>448</v>
      </c>
      <c r="C449" s="1" t="s">
        <v>4557</v>
      </c>
      <c r="D449" s="6">
        <v>30000</v>
      </c>
      <c r="E449" s="6">
        <v>5</v>
      </c>
      <c r="F449" t="s">
        <v>8221</v>
      </c>
      <c r="G449" t="s">
        <v>8225</v>
      </c>
      <c r="H449" t="s">
        <v>8247</v>
      </c>
      <c r="I449">
        <v>1364041163</v>
      </c>
      <c r="J449">
        <v>1361884763</v>
      </c>
      <c r="K449" t="b">
        <v>0</v>
      </c>
      <c r="L449">
        <v>1</v>
      </c>
      <c r="M449" t="b">
        <v>0</v>
      </c>
      <c r="N449" t="s">
        <v>8270</v>
      </c>
      <c r="O449" s="16">
        <f>Table1[[#This Row],[pledged]]/Table1[[#This Row],[goal]]*100</f>
        <v>1.6666666666666666E-2</v>
      </c>
      <c r="P449" s="6">
        <f>IFERROR(Table1[[#This Row],[pledged]]/Table1[[#This Row],[backers_count]],0)</f>
        <v>5</v>
      </c>
      <c r="Q449" t="str">
        <f>LEFT(Table1[[#This Row],[Category and Sub-Category]],FIND("/",Table1[[#This Row],[Category and Sub-Category]])-1)</f>
        <v>film &amp; video</v>
      </c>
      <c r="R449" t="str">
        <f>RIGHT(Table1[[#This Row],[Category and Sub-Category]],LEN(Table1[[#This Row],[Category and Sub-Category]])-FIND("/",Table1[[#This Row],[Category and Sub-Category]]))</f>
        <v>animation</v>
      </c>
      <c r="S449" s="14">
        <f>(((Table1[[#This Row],[launched_at]]/60)/60)/24)+DATE(1970,1,1)</f>
        <v>41331.555127314816</v>
      </c>
      <c r="T449" s="14">
        <f t="shared" si="6"/>
        <v>41356.513460648144</v>
      </c>
    </row>
    <row r="450" spans="1:20" ht="43.5" x14ac:dyDescent="0.35">
      <c r="A450">
        <v>448</v>
      </c>
      <c r="B450" s="1" t="s">
        <v>449</v>
      </c>
      <c r="C450" s="1" t="s">
        <v>4558</v>
      </c>
      <c r="D450" s="6">
        <v>2500</v>
      </c>
      <c r="E450" s="6">
        <v>82.01</v>
      </c>
      <c r="F450" t="s">
        <v>8221</v>
      </c>
      <c r="G450" t="s">
        <v>8224</v>
      </c>
      <c r="H450" t="s">
        <v>8246</v>
      </c>
      <c r="I450">
        <v>1400091095</v>
      </c>
      <c r="J450">
        <v>1398363095</v>
      </c>
      <c r="K450" t="b">
        <v>0</v>
      </c>
      <c r="L450">
        <v>4</v>
      </c>
      <c r="M450" t="b">
        <v>0</v>
      </c>
      <c r="N450" t="s">
        <v>8270</v>
      </c>
      <c r="O450" s="16">
        <f>Table1[[#This Row],[pledged]]/Table1[[#This Row],[goal]]*100</f>
        <v>3.2804000000000002</v>
      </c>
      <c r="P450" s="6">
        <f>IFERROR(Table1[[#This Row],[pledged]]/Table1[[#This Row],[backers_count]],0)</f>
        <v>20.502500000000001</v>
      </c>
      <c r="Q450" t="str">
        <f>LEFT(Table1[[#This Row],[Category and Sub-Category]],FIND("/",Table1[[#This Row],[Category and Sub-Category]])-1)</f>
        <v>film &amp; video</v>
      </c>
      <c r="R450" t="str">
        <f>RIGHT(Table1[[#This Row],[Category and Sub-Category]],LEN(Table1[[#This Row],[Category and Sub-Category]])-FIND("/",Table1[[#This Row],[Category and Sub-Category]]))</f>
        <v>animation</v>
      </c>
      <c r="S450" s="14">
        <f>(((Table1[[#This Row],[launched_at]]/60)/60)/24)+DATE(1970,1,1)</f>
        <v>41753.758043981477</v>
      </c>
      <c r="T450" s="14">
        <f t="shared" ref="T450:T513" si="7">(((I450/60)/60)/24)+DATE(1970,1,1)</f>
        <v>41773.758043981477</v>
      </c>
    </row>
    <row r="451" spans="1:20" ht="43.5" x14ac:dyDescent="0.35">
      <c r="A451">
        <v>449</v>
      </c>
      <c r="B451" s="1" t="s">
        <v>450</v>
      </c>
      <c r="C451" s="1" t="s">
        <v>4559</v>
      </c>
      <c r="D451" s="6">
        <v>2000</v>
      </c>
      <c r="E451" s="6">
        <v>45</v>
      </c>
      <c r="F451" t="s">
        <v>8221</v>
      </c>
      <c r="G451" t="s">
        <v>8225</v>
      </c>
      <c r="H451" t="s">
        <v>8247</v>
      </c>
      <c r="I451">
        <v>1382017085</v>
      </c>
      <c r="J451">
        <v>1379425085</v>
      </c>
      <c r="K451" t="b">
        <v>0</v>
      </c>
      <c r="L451">
        <v>5</v>
      </c>
      <c r="M451" t="b">
        <v>0</v>
      </c>
      <c r="N451" t="s">
        <v>8270</v>
      </c>
      <c r="O451" s="16">
        <f>Table1[[#This Row],[pledged]]/Table1[[#This Row],[goal]]*100</f>
        <v>2.25</v>
      </c>
      <c r="P451" s="6">
        <f>IFERROR(Table1[[#This Row],[pledged]]/Table1[[#This Row],[backers_count]],0)</f>
        <v>9</v>
      </c>
      <c r="Q451" t="str">
        <f>LEFT(Table1[[#This Row],[Category and Sub-Category]],FIND("/",Table1[[#This Row],[Category and Sub-Category]])-1)</f>
        <v>film &amp; video</v>
      </c>
      <c r="R451" t="str">
        <f>RIGHT(Table1[[#This Row],[Category and Sub-Category]],LEN(Table1[[#This Row],[Category and Sub-Category]])-FIND("/",Table1[[#This Row],[Category and Sub-Category]]))</f>
        <v>animation</v>
      </c>
      <c r="S451" s="14">
        <f>(((Table1[[#This Row],[launched_at]]/60)/60)/24)+DATE(1970,1,1)</f>
        <v>41534.568113425928</v>
      </c>
      <c r="T451" s="14">
        <f t="shared" si="7"/>
        <v>41564.568113425928</v>
      </c>
    </row>
    <row r="452" spans="1:20" ht="43.5" x14ac:dyDescent="0.35">
      <c r="A452">
        <v>450</v>
      </c>
      <c r="B452" s="1" t="s">
        <v>451</v>
      </c>
      <c r="C452" s="1" t="s">
        <v>4560</v>
      </c>
      <c r="D452" s="6">
        <v>50000</v>
      </c>
      <c r="E452" s="6">
        <v>396</v>
      </c>
      <c r="F452" t="s">
        <v>8221</v>
      </c>
      <c r="G452" t="s">
        <v>8224</v>
      </c>
      <c r="H452" t="s">
        <v>8246</v>
      </c>
      <c r="I452">
        <v>1392417800</v>
      </c>
      <c r="J452">
        <v>1389825800</v>
      </c>
      <c r="K452" t="b">
        <v>0</v>
      </c>
      <c r="L452">
        <v>7</v>
      </c>
      <c r="M452" t="b">
        <v>0</v>
      </c>
      <c r="N452" t="s">
        <v>8270</v>
      </c>
      <c r="O452" s="16">
        <f>Table1[[#This Row],[pledged]]/Table1[[#This Row],[goal]]*100</f>
        <v>0.79200000000000004</v>
      </c>
      <c r="P452" s="6">
        <f>IFERROR(Table1[[#This Row],[pledged]]/Table1[[#This Row],[backers_count]],0)</f>
        <v>56.571428571428569</v>
      </c>
      <c r="Q452" t="str">
        <f>LEFT(Table1[[#This Row],[Category and Sub-Category]],FIND("/",Table1[[#This Row],[Category and Sub-Category]])-1)</f>
        <v>film &amp; video</v>
      </c>
      <c r="R452" t="str">
        <f>RIGHT(Table1[[#This Row],[Category and Sub-Category]],LEN(Table1[[#This Row],[Category and Sub-Category]])-FIND("/",Table1[[#This Row],[Category and Sub-Category]]))</f>
        <v>animation</v>
      </c>
      <c r="S452" s="14">
        <f>(((Table1[[#This Row],[launched_at]]/60)/60)/24)+DATE(1970,1,1)</f>
        <v>41654.946759259255</v>
      </c>
      <c r="T452" s="14">
        <f t="shared" si="7"/>
        <v>41684.946759259255</v>
      </c>
    </row>
    <row r="453" spans="1:20" ht="43.5" x14ac:dyDescent="0.35">
      <c r="A453">
        <v>451</v>
      </c>
      <c r="B453" s="1" t="s">
        <v>452</v>
      </c>
      <c r="C453" s="1" t="s">
        <v>4561</v>
      </c>
      <c r="D453" s="6">
        <v>20000</v>
      </c>
      <c r="E453" s="6">
        <v>0</v>
      </c>
      <c r="F453" t="s">
        <v>8221</v>
      </c>
      <c r="G453" t="s">
        <v>8224</v>
      </c>
      <c r="H453" t="s">
        <v>8246</v>
      </c>
      <c r="I453">
        <v>1390669791</v>
      </c>
      <c r="J453">
        <v>1388077791</v>
      </c>
      <c r="K453" t="b">
        <v>0</v>
      </c>
      <c r="L453">
        <v>0</v>
      </c>
      <c r="M453" t="b">
        <v>0</v>
      </c>
      <c r="N453" t="s">
        <v>8270</v>
      </c>
      <c r="O453" s="16">
        <f>Table1[[#This Row],[pledged]]/Table1[[#This Row],[goal]]*100</f>
        <v>0</v>
      </c>
      <c r="P453" s="6">
        <f>IFERROR(Table1[[#This Row],[pledged]]/Table1[[#This Row],[backers_count]],0)</f>
        <v>0</v>
      </c>
      <c r="Q453" t="str">
        <f>LEFT(Table1[[#This Row],[Category and Sub-Category]],FIND("/",Table1[[#This Row],[Category and Sub-Category]])-1)</f>
        <v>film &amp; video</v>
      </c>
      <c r="R453" t="str">
        <f>RIGHT(Table1[[#This Row],[Category and Sub-Category]],LEN(Table1[[#This Row],[Category and Sub-Category]])-FIND("/",Table1[[#This Row],[Category and Sub-Category]]))</f>
        <v>animation</v>
      </c>
      <c r="S453" s="14">
        <f>(((Table1[[#This Row],[launched_at]]/60)/60)/24)+DATE(1970,1,1)</f>
        <v>41634.715173611112</v>
      </c>
      <c r="T453" s="14">
        <f t="shared" si="7"/>
        <v>41664.715173611112</v>
      </c>
    </row>
    <row r="454" spans="1:20" ht="29" x14ac:dyDescent="0.35">
      <c r="A454">
        <v>452</v>
      </c>
      <c r="B454" s="1" t="s">
        <v>453</v>
      </c>
      <c r="C454" s="1" t="s">
        <v>4562</v>
      </c>
      <c r="D454" s="6">
        <v>750</v>
      </c>
      <c r="E454" s="6">
        <v>480</v>
      </c>
      <c r="F454" t="s">
        <v>8221</v>
      </c>
      <c r="G454" t="s">
        <v>8224</v>
      </c>
      <c r="H454" t="s">
        <v>8246</v>
      </c>
      <c r="I454">
        <v>1431536015</v>
      </c>
      <c r="J454">
        <v>1428944015</v>
      </c>
      <c r="K454" t="b">
        <v>0</v>
      </c>
      <c r="L454">
        <v>12</v>
      </c>
      <c r="M454" t="b">
        <v>0</v>
      </c>
      <c r="N454" t="s">
        <v>8270</v>
      </c>
      <c r="O454" s="16">
        <f>Table1[[#This Row],[pledged]]/Table1[[#This Row],[goal]]*100</f>
        <v>64</v>
      </c>
      <c r="P454" s="6">
        <f>IFERROR(Table1[[#This Row],[pledged]]/Table1[[#This Row],[backers_count]],0)</f>
        <v>40</v>
      </c>
      <c r="Q454" t="str">
        <f>LEFT(Table1[[#This Row],[Category and Sub-Category]],FIND("/",Table1[[#This Row],[Category and Sub-Category]])-1)</f>
        <v>film &amp; video</v>
      </c>
      <c r="R454" t="str">
        <f>RIGHT(Table1[[#This Row],[Category and Sub-Category]],LEN(Table1[[#This Row],[Category and Sub-Category]])-FIND("/",Table1[[#This Row],[Category and Sub-Category]]))</f>
        <v>animation</v>
      </c>
      <c r="S454" s="14">
        <f>(((Table1[[#This Row],[launched_at]]/60)/60)/24)+DATE(1970,1,1)</f>
        <v>42107.703877314809</v>
      </c>
      <c r="T454" s="14">
        <f t="shared" si="7"/>
        <v>42137.703877314809</v>
      </c>
    </row>
    <row r="455" spans="1:20" ht="43.5" x14ac:dyDescent="0.35">
      <c r="A455">
        <v>453</v>
      </c>
      <c r="B455" s="1" t="s">
        <v>454</v>
      </c>
      <c r="C455" s="1" t="s">
        <v>4563</v>
      </c>
      <c r="D455" s="6">
        <v>94875</v>
      </c>
      <c r="E455" s="6">
        <v>26</v>
      </c>
      <c r="F455" t="s">
        <v>8221</v>
      </c>
      <c r="G455" t="s">
        <v>8224</v>
      </c>
      <c r="H455" t="s">
        <v>8246</v>
      </c>
      <c r="I455">
        <v>1424375279</v>
      </c>
      <c r="J455">
        <v>1422992879</v>
      </c>
      <c r="K455" t="b">
        <v>0</v>
      </c>
      <c r="L455">
        <v>2</v>
      </c>
      <c r="M455" t="b">
        <v>0</v>
      </c>
      <c r="N455" t="s">
        <v>8270</v>
      </c>
      <c r="O455" s="16">
        <f>Table1[[#This Row],[pledged]]/Table1[[#This Row],[goal]]*100</f>
        <v>2.7404479578392621E-2</v>
      </c>
      <c r="P455" s="6">
        <f>IFERROR(Table1[[#This Row],[pledged]]/Table1[[#This Row],[backers_count]],0)</f>
        <v>13</v>
      </c>
      <c r="Q455" t="str">
        <f>LEFT(Table1[[#This Row],[Category and Sub-Category]],FIND("/",Table1[[#This Row],[Category and Sub-Category]])-1)</f>
        <v>film &amp; video</v>
      </c>
      <c r="R455" t="str">
        <f>RIGHT(Table1[[#This Row],[Category and Sub-Category]],LEN(Table1[[#This Row],[Category and Sub-Category]])-FIND("/",Table1[[#This Row],[Category and Sub-Category]]))</f>
        <v>animation</v>
      </c>
      <c r="S455" s="14">
        <f>(((Table1[[#This Row],[launched_at]]/60)/60)/24)+DATE(1970,1,1)</f>
        <v>42038.824988425928</v>
      </c>
      <c r="T455" s="14">
        <f t="shared" si="7"/>
        <v>42054.824988425928</v>
      </c>
    </row>
    <row r="456" spans="1:20" ht="43.5" x14ac:dyDescent="0.35">
      <c r="A456">
        <v>454</v>
      </c>
      <c r="B456" s="1" t="s">
        <v>455</v>
      </c>
      <c r="C456" s="1" t="s">
        <v>4564</v>
      </c>
      <c r="D456" s="6">
        <v>10000</v>
      </c>
      <c r="E456" s="6">
        <v>82</v>
      </c>
      <c r="F456" t="s">
        <v>8221</v>
      </c>
      <c r="G456" t="s">
        <v>8224</v>
      </c>
      <c r="H456" t="s">
        <v>8246</v>
      </c>
      <c r="I456">
        <v>1417007640</v>
      </c>
      <c r="J456">
        <v>1414343571</v>
      </c>
      <c r="K456" t="b">
        <v>0</v>
      </c>
      <c r="L456">
        <v>5</v>
      </c>
      <c r="M456" t="b">
        <v>0</v>
      </c>
      <c r="N456" t="s">
        <v>8270</v>
      </c>
      <c r="O456" s="16">
        <f>Table1[[#This Row],[pledged]]/Table1[[#This Row],[goal]]*100</f>
        <v>0.82000000000000006</v>
      </c>
      <c r="P456" s="6">
        <f>IFERROR(Table1[[#This Row],[pledged]]/Table1[[#This Row],[backers_count]],0)</f>
        <v>16.399999999999999</v>
      </c>
      <c r="Q456" t="str">
        <f>LEFT(Table1[[#This Row],[Category and Sub-Category]],FIND("/",Table1[[#This Row],[Category and Sub-Category]])-1)</f>
        <v>film &amp; video</v>
      </c>
      <c r="R456" t="str">
        <f>RIGHT(Table1[[#This Row],[Category and Sub-Category]],LEN(Table1[[#This Row],[Category and Sub-Category]])-FIND("/",Table1[[#This Row],[Category and Sub-Category]]))</f>
        <v>animation</v>
      </c>
      <c r="S456" s="14">
        <f>(((Table1[[#This Row],[launched_at]]/60)/60)/24)+DATE(1970,1,1)</f>
        <v>41938.717256944445</v>
      </c>
      <c r="T456" s="14">
        <f t="shared" si="7"/>
        <v>41969.551388888889</v>
      </c>
    </row>
    <row r="457" spans="1:20" ht="43.5" x14ac:dyDescent="0.35">
      <c r="A457">
        <v>455</v>
      </c>
      <c r="B457" s="1" t="s">
        <v>456</v>
      </c>
      <c r="C457" s="1" t="s">
        <v>4565</v>
      </c>
      <c r="D457" s="6">
        <v>65000</v>
      </c>
      <c r="E457" s="6">
        <v>45</v>
      </c>
      <c r="F457" t="s">
        <v>8221</v>
      </c>
      <c r="G457" t="s">
        <v>8224</v>
      </c>
      <c r="H457" t="s">
        <v>8246</v>
      </c>
      <c r="I457">
        <v>1334622660</v>
      </c>
      <c r="J457">
        <v>1330733022</v>
      </c>
      <c r="K457" t="b">
        <v>0</v>
      </c>
      <c r="L457">
        <v>2</v>
      </c>
      <c r="M457" t="b">
        <v>0</v>
      </c>
      <c r="N457" t="s">
        <v>8270</v>
      </c>
      <c r="O457" s="16">
        <f>Table1[[#This Row],[pledged]]/Table1[[#This Row],[goal]]*100</f>
        <v>6.9230769230769221E-2</v>
      </c>
      <c r="P457" s="6">
        <f>IFERROR(Table1[[#This Row],[pledged]]/Table1[[#This Row],[backers_count]],0)</f>
        <v>22.5</v>
      </c>
      <c r="Q457" t="str">
        <f>LEFT(Table1[[#This Row],[Category and Sub-Category]],FIND("/",Table1[[#This Row],[Category and Sub-Category]])-1)</f>
        <v>film &amp; video</v>
      </c>
      <c r="R457" t="str">
        <f>RIGHT(Table1[[#This Row],[Category and Sub-Category]],LEN(Table1[[#This Row],[Category and Sub-Category]])-FIND("/",Table1[[#This Row],[Category and Sub-Category]]))</f>
        <v>animation</v>
      </c>
      <c r="S457" s="14">
        <f>(((Table1[[#This Row],[launched_at]]/60)/60)/24)+DATE(1970,1,1)</f>
        <v>40971.002569444441</v>
      </c>
      <c r="T457" s="14">
        <f t="shared" si="7"/>
        <v>41016.021527777775</v>
      </c>
    </row>
    <row r="458" spans="1:20" ht="58" x14ac:dyDescent="0.35">
      <c r="A458">
        <v>456</v>
      </c>
      <c r="B458" s="1" t="s">
        <v>457</v>
      </c>
      <c r="C458" s="1" t="s">
        <v>4566</v>
      </c>
      <c r="D458" s="6">
        <v>8888</v>
      </c>
      <c r="E458" s="6">
        <v>61</v>
      </c>
      <c r="F458" t="s">
        <v>8221</v>
      </c>
      <c r="G458" t="s">
        <v>8224</v>
      </c>
      <c r="H458" t="s">
        <v>8246</v>
      </c>
      <c r="I458">
        <v>1382414340</v>
      </c>
      <c r="J458">
        <v>1380559201</v>
      </c>
      <c r="K458" t="b">
        <v>0</v>
      </c>
      <c r="L458">
        <v>3</v>
      </c>
      <c r="M458" t="b">
        <v>0</v>
      </c>
      <c r="N458" t="s">
        <v>8270</v>
      </c>
      <c r="O458" s="16">
        <f>Table1[[#This Row],[pledged]]/Table1[[#This Row],[goal]]*100</f>
        <v>0.68631863186318631</v>
      </c>
      <c r="P458" s="6">
        <f>IFERROR(Table1[[#This Row],[pledged]]/Table1[[#This Row],[backers_count]],0)</f>
        <v>20.333333333333332</v>
      </c>
      <c r="Q458" t="str">
        <f>LEFT(Table1[[#This Row],[Category and Sub-Category]],FIND("/",Table1[[#This Row],[Category and Sub-Category]])-1)</f>
        <v>film &amp; video</v>
      </c>
      <c r="R458" t="str">
        <f>RIGHT(Table1[[#This Row],[Category and Sub-Category]],LEN(Table1[[#This Row],[Category and Sub-Category]])-FIND("/",Table1[[#This Row],[Category and Sub-Category]]))</f>
        <v>animation</v>
      </c>
      <c r="S458" s="14">
        <f>(((Table1[[#This Row],[launched_at]]/60)/60)/24)+DATE(1970,1,1)</f>
        <v>41547.694456018515</v>
      </c>
      <c r="T458" s="14">
        <f t="shared" si="7"/>
        <v>41569.165972222225</v>
      </c>
    </row>
    <row r="459" spans="1:20" ht="43.5" x14ac:dyDescent="0.35">
      <c r="A459">
        <v>457</v>
      </c>
      <c r="B459" s="1" t="s">
        <v>458</v>
      </c>
      <c r="C459" s="1" t="s">
        <v>4567</v>
      </c>
      <c r="D459" s="6">
        <v>20000</v>
      </c>
      <c r="E459" s="6">
        <v>0</v>
      </c>
      <c r="F459" t="s">
        <v>8221</v>
      </c>
      <c r="G459" t="s">
        <v>8229</v>
      </c>
      <c r="H459" t="s">
        <v>8251</v>
      </c>
      <c r="I459">
        <v>1408213512</v>
      </c>
      <c r="J459">
        <v>1405621512</v>
      </c>
      <c r="K459" t="b">
        <v>0</v>
      </c>
      <c r="L459">
        <v>0</v>
      </c>
      <c r="M459" t="b">
        <v>0</v>
      </c>
      <c r="N459" t="s">
        <v>8270</v>
      </c>
      <c r="O459" s="16">
        <f>Table1[[#This Row],[pledged]]/Table1[[#This Row],[goal]]*100</f>
        <v>0</v>
      </c>
      <c r="P459" s="6">
        <f>IFERROR(Table1[[#This Row],[pledged]]/Table1[[#This Row],[backers_count]],0)</f>
        <v>0</v>
      </c>
      <c r="Q459" t="str">
        <f>LEFT(Table1[[#This Row],[Category and Sub-Category]],FIND("/",Table1[[#This Row],[Category and Sub-Category]])-1)</f>
        <v>film &amp; video</v>
      </c>
      <c r="R459" t="str">
        <f>RIGHT(Table1[[#This Row],[Category and Sub-Category]],LEN(Table1[[#This Row],[Category and Sub-Category]])-FIND("/",Table1[[#This Row],[Category and Sub-Category]]))</f>
        <v>animation</v>
      </c>
      <c r="S459" s="14">
        <f>(((Table1[[#This Row],[launched_at]]/60)/60)/24)+DATE(1970,1,1)</f>
        <v>41837.767500000002</v>
      </c>
      <c r="T459" s="14">
        <f t="shared" si="7"/>
        <v>41867.767500000002</v>
      </c>
    </row>
    <row r="460" spans="1:20" ht="43.5" x14ac:dyDescent="0.35">
      <c r="A460">
        <v>458</v>
      </c>
      <c r="B460" s="1" t="s">
        <v>459</v>
      </c>
      <c r="C460" s="1" t="s">
        <v>4568</v>
      </c>
      <c r="D460" s="6">
        <v>10000</v>
      </c>
      <c r="E460" s="6">
        <v>821</v>
      </c>
      <c r="F460" t="s">
        <v>8221</v>
      </c>
      <c r="G460" t="s">
        <v>8225</v>
      </c>
      <c r="H460" t="s">
        <v>8247</v>
      </c>
      <c r="I460">
        <v>1368550060</v>
      </c>
      <c r="J460">
        <v>1365958060</v>
      </c>
      <c r="K460" t="b">
        <v>0</v>
      </c>
      <c r="L460">
        <v>49</v>
      </c>
      <c r="M460" t="b">
        <v>0</v>
      </c>
      <c r="N460" t="s">
        <v>8270</v>
      </c>
      <c r="O460" s="16">
        <f>Table1[[#This Row],[pledged]]/Table1[[#This Row],[goal]]*100</f>
        <v>8.2100000000000009</v>
      </c>
      <c r="P460" s="6">
        <f>IFERROR(Table1[[#This Row],[pledged]]/Table1[[#This Row],[backers_count]],0)</f>
        <v>16.755102040816325</v>
      </c>
      <c r="Q460" t="str">
        <f>LEFT(Table1[[#This Row],[Category and Sub-Category]],FIND("/",Table1[[#This Row],[Category and Sub-Category]])-1)</f>
        <v>film &amp; video</v>
      </c>
      <c r="R460" t="str">
        <f>RIGHT(Table1[[#This Row],[Category and Sub-Category]],LEN(Table1[[#This Row],[Category and Sub-Category]])-FIND("/",Table1[[#This Row],[Category and Sub-Category]]))</f>
        <v>animation</v>
      </c>
      <c r="S460" s="14">
        <f>(((Table1[[#This Row],[launched_at]]/60)/60)/24)+DATE(1970,1,1)</f>
        <v>41378.69976851852</v>
      </c>
      <c r="T460" s="14">
        <f t="shared" si="7"/>
        <v>41408.69976851852</v>
      </c>
    </row>
    <row r="461" spans="1:20" ht="43.5" x14ac:dyDescent="0.35">
      <c r="A461">
        <v>459</v>
      </c>
      <c r="B461" s="1" t="s">
        <v>460</v>
      </c>
      <c r="C461" s="1" t="s">
        <v>4569</v>
      </c>
      <c r="D461" s="6">
        <v>39000</v>
      </c>
      <c r="E461" s="6">
        <v>25</v>
      </c>
      <c r="F461" t="s">
        <v>8221</v>
      </c>
      <c r="G461" t="s">
        <v>8224</v>
      </c>
      <c r="H461" t="s">
        <v>8246</v>
      </c>
      <c r="I461">
        <v>1321201327</v>
      </c>
      <c r="J461">
        <v>1316013727</v>
      </c>
      <c r="K461" t="b">
        <v>0</v>
      </c>
      <c r="L461">
        <v>1</v>
      </c>
      <c r="M461" t="b">
        <v>0</v>
      </c>
      <c r="N461" t="s">
        <v>8270</v>
      </c>
      <c r="O461" s="16">
        <f>Table1[[#This Row],[pledged]]/Table1[[#This Row],[goal]]*100</f>
        <v>6.4102564102564097E-2</v>
      </c>
      <c r="P461" s="6">
        <f>IFERROR(Table1[[#This Row],[pledged]]/Table1[[#This Row],[backers_count]],0)</f>
        <v>25</v>
      </c>
      <c r="Q461" t="str">
        <f>LEFT(Table1[[#This Row],[Category and Sub-Category]],FIND("/",Table1[[#This Row],[Category and Sub-Category]])-1)</f>
        <v>film &amp; video</v>
      </c>
      <c r="R461" t="str">
        <f>RIGHT(Table1[[#This Row],[Category and Sub-Category]],LEN(Table1[[#This Row],[Category and Sub-Category]])-FIND("/",Table1[[#This Row],[Category and Sub-Category]]))</f>
        <v>animation</v>
      </c>
      <c r="S461" s="14">
        <f>(((Table1[[#This Row],[launched_at]]/60)/60)/24)+DATE(1970,1,1)</f>
        <v>40800.6403587963</v>
      </c>
      <c r="T461" s="14">
        <f t="shared" si="7"/>
        <v>40860.682025462964</v>
      </c>
    </row>
    <row r="462" spans="1:20" ht="29" x14ac:dyDescent="0.35">
      <c r="A462">
        <v>460</v>
      </c>
      <c r="B462" s="1" t="s">
        <v>461</v>
      </c>
      <c r="C462" s="1" t="s">
        <v>4570</v>
      </c>
      <c r="D462" s="6">
        <v>8500</v>
      </c>
      <c r="E462" s="6">
        <v>25</v>
      </c>
      <c r="F462" t="s">
        <v>8221</v>
      </c>
      <c r="G462" t="s">
        <v>8224</v>
      </c>
      <c r="H462" t="s">
        <v>8246</v>
      </c>
      <c r="I462">
        <v>1401595200</v>
      </c>
      <c r="J462">
        <v>1398862875</v>
      </c>
      <c r="K462" t="b">
        <v>0</v>
      </c>
      <c r="L462">
        <v>2</v>
      </c>
      <c r="M462" t="b">
        <v>0</v>
      </c>
      <c r="N462" t="s">
        <v>8270</v>
      </c>
      <c r="O462" s="16">
        <f>Table1[[#This Row],[pledged]]/Table1[[#This Row],[goal]]*100</f>
        <v>0.29411764705882354</v>
      </c>
      <c r="P462" s="6">
        <f>IFERROR(Table1[[#This Row],[pledged]]/Table1[[#This Row],[backers_count]],0)</f>
        <v>12.5</v>
      </c>
      <c r="Q462" t="str">
        <f>LEFT(Table1[[#This Row],[Category and Sub-Category]],FIND("/",Table1[[#This Row],[Category and Sub-Category]])-1)</f>
        <v>film &amp; video</v>
      </c>
      <c r="R462" t="str">
        <f>RIGHT(Table1[[#This Row],[Category and Sub-Category]],LEN(Table1[[#This Row],[Category and Sub-Category]])-FIND("/",Table1[[#This Row],[Category and Sub-Category]]))</f>
        <v>animation</v>
      </c>
      <c r="S462" s="14">
        <f>(((Table1[[#This Row],[launched_at]]/60)/60)/24)+DATE(1970,1,1)</f>
        <v>41759.542534722219</v>
      </c>
      <c r="T462" s="14">
        <f t="shared" si="7"/>
        <v>41791.166666666664</v>
      </c>
    </row>
    <row r="463" spans="1:20" ht="43.5" x14ac:dyDescent="0.35">
      <c r="A463">
        <v>461</v>
      </c>
      <c r="B463" s="1" t="s">
        <v>462</v>
      </c>
      <c r="C463" s="1" t="s">
        <v>4571</v>
      </c>
      <c r="D463" s="6">
        <v>550</v>
      </c>
      <c r="E463" s="6">
        <v>0</v>
      </c>
      <c r="F463" t="s">
        <v>8221</v>
      </c>
      <c r="G463" t="s">
        <v>8225</v>
      </c>
      <c r="H463" t="s">
        <v>8247</v>
      </c>
      <c r="I463">
        <v>1370204367</v>
      </c>
      <c r="J463">
        <v>1368476367</v>
      </c>
      <c r="K463" t="b">
        <v>0</v>
      </c>
      <c r="L463">
        <v>0</v>
      </c>
      <c r="M463" t="b">
        <v>0</v>
      </c>
      <c r="N463" t="s">
        <v>8270</v>
      </c>
      <c r="O463" s="16">
        <f>Table1[[#This Row],[pledged]]/Table1[[#This Row],[goal]]*100</f>
        <v>0</v>
      </c>
      <c r="P463" s="6">
        <f>IFERROR(Table1[[#This Row],[pledged]]/Table1[[#This Row],[backers_count]],0)</f>
        <v>0</v>
      </c>
      <c r="Q463" t="str">
        <f>LEFT(Table1[[#This Row],[Category and Sub-Category]],FIND("/",Table1[[#This Row],[Category and Sub-Category]])-1)</f>
        <v>film &amp; video</v>
      </c>
      <c r="R463" t="str">
        <f>RIGHT(Table1[[#This Row],[Category and Sub-Category]],LEN(Table1[[#This Row],[Category and Sub-Category]])-FIND("/",Table1[[#This Row],[Category and Sub-Category]]))</f>
        <v>animation</v>
      </c>
      <c r="S463" s="14">
        <f>(((Table1[[#This Row],[launched_at]]/60)/60)/24)+DATE(1970,1,1)</f>
        <v>41407.84684027778</v>
      </c>
      <c r="T463" s="14">
        <f t="shared" si="7"/>
        <v>41427.84684027778</v>
      </c>
    </row>
    <row r="464" spans="1:20" ht="58" x14ac:dyDescent="0.35">
      <c r="A464">
        <v>462</v>
      </c>
      <c r="B464" s="1" t="s">
        <v>463</v>
      </c>
      <c r="C464" s="1" t="s">
        <v>4572</v>
      </c>
      <c r="D464" s="6">
        <v>100000</v>
      </c>
      <c r="E464" s="6">
        <v>0</v>
      </c>
      <c r="F464" t="s">
        <v>8221</v>
      </c>
      <c r="G464" t="s">
        <v>8224</v>
      </c>
      <c r="H464" t="s">
        <v>8246</v>
      </c>
      <c r="I464">
        <v>1312945341</v>
      </c>
      <c r="J464">
        <v>1307761341</v>
      </c>
      <c r="K464" t="b">
        <v>0</v>
      </c>
      <c r="L464">
        <v>0</v>
      </c>
      <c r="M464" t="b">
        <v>0</v>
      </c>
      <c r="N464" t="s">
        <v>8270</v>
      </c>
      <c r="O464" s="16">
        <f>Table1[[#This Row],[pledged]]/Table1[[#This Row],[goal]]*100</f>
        <v>0</v>
      </c>
      <c r="P464" s="6">
        <f>IFERROR(Table1[[#This Row],[pledged]]/Table1[[#This Row],[backers_count]],0)</f>
        <v>0</v>
      </c>
      <c r="Q464" t="str">
        <f>LEFT(Table1[[#This Row],[Category and Sub-Category]],FIND("/",Table1[[#This Row],[Category and Sub-Category]])-1)</f>
        <v>film &amp; video</v>
      </c>
      <c r="R464" t="str">
        <f>RIGHT(Table1[[#This Row],[Category and Sub-Category]],LEN(Table1[[#This Row],[Category and Sub-Category]])-FIND("/",Table1[[#This Row],[Category and Sub-Category]]))</f>
        <v>animation</v>
      </c>
      <c r="S464" s="14">
        <f>(((Table1[[#This Row],[launched_at]]/60)/60)/24)+DATE(1970,1,1)</f>
        <v>40705.126631944448</v>
      </c>
      <c r="T464" s="14">
        <f t="shared" si="7"/>
        <v>40765.126631944448</v>
      </c>
    </row>
    <row r="465" spans="1:20" ht="43.5" x14ac:dyDescent="0.35">
      <c r="A465">
        <v>463</v>
      </c>
      <c r="B465" s="1" t="s">
        <v>464</v>
      </c>
      <c r="C465" s="1" t="s">
        <v>4573</v>
      </c>
      <c r="D465" s="6">
        <v>55000</v>
      </c>
      <c r="E465" s="6">
        <v>1250</v>
      </c>
      <c r="F465" t="s">
        <v>8221</v>
      </c>
      <c r="G465" t="s">
        <v>8224</v>
      </c>
      <c r="H465" t="s">
        <v>8246</v>
      </c>
      <c r="I465">
        <v>1316883753</v>
      </c>
      <c r="J465">
        <v>1311699753</v>
      </c>
      <c r="K465" t="b">
        <v>0</v>
      </c>
      <c r="L465">
        <v>11</v>
      </c>
      <c r="M465" t="b">
        <v>0</v>
      </c>
      <c r="N465" t="s">
        <v>8270</v>
      </c>
      <c r="O465" s="16">
        <f>Table1[[#This Row],[pledged]]/Table1[[#This Row],[goal]]*100</f>
        <v>2.2727272727272729</v>
      </c>
      <c r="P465" s="6">
        <f>IFERROR(Table1[[#This Row],[pledged]]/Table1[[#This Row],[backers_count]],0)</f>
        <v>113.63636363636364</v>
      </c>
      <c r="Q465" t="str">
        <f>LEFT(Table1[[#This Row],[Category and Sub-Category]],FIND("/",Table1[[#This Row],[Category and Sub-Category]])-1)</f>
        <v>film &amp; video</v>
      </c>
      <c r="R465" t="str">
        <f>RIGHT(Table1[[#This Row],[Category and Sub-Category]],LEN(Table1[[#This Row],[Category and Sub-Category]])-FIND("/",Table1[[#This Row],[Category and Sub-Category]]))</f>
        <v>animation</v>
      </c>
      <c r="S465" s="14">
        <f>(((Table1[[#This Row],[launched_at]]/60)/60)/24)+DATE(1970,1,1)</f>
        <v>40750.710104166668</v>
      </c>
      <c r="T465" s="14">
        <f t="shared" si="7"/>
        <v>40810.710104166668</v>
      </c>
    </row>
    <row r="466" spans="1:20" ht="29" x14ac:dyDescent="0.35">
      <c r="A466">
        <v>464</v>
      </c>
      <c r="B466" s="1" t="s">
        <v>465</v>
      </c>
      <c r="C466" s="1" t="s">
        <v>4574</v>
      </c>
      <c r="D466" s="6">
        <v>1010</v>
      </c>
      <c r="E466" s="6">
        <v>1</v>
      </c>
      <c r="F466" t="s">
        <v>8221</v>
      </c>
      <c r="G466" t="s">
        <v>8236</v>
      </c>
      <c r="H466" t="s">
        <v>8249</v>
      </c>
      <c r="I466">
        <v>1463602935</v>
      </c>
      <c r="J466">
        <v>1461874935</v>
      </c>
      <c r="K466" t="b">
        <v>0</v>
      </c>
      <c r="L466">
        <v>1</v>
      </c>
      <c r="M466" t="b">
        <v>0</v>
      </c>
      <c r="N466" t="s">
        <v>8270</v>
      </c>
      <c r="O466" s="16">
        <f>Table1[[#This Row],[pledged]]/Table1[[#This Row],[goal]]*100</f>
        <v>9.9009900990099015E-2</v>
      </c>
      <c r="P466" s="6">
        <f>IFERROR(Table1[[#This Row],[pledged]]/Table1[[#This Row],[backers_count]],0)</f>
        <v>1</v>
      </c>
      <c r="Q466" t="str">
        <f>LEFT(Table1[[#This Row],[Category and Sub-Category]],FIND("/",Table1[[#This Row],[Category and Sub-Category]])-1)</f>
        <v>film &amp; video</v>
      </c>
      <c r="R466" t="str">
        <f>RIGHT(Table1[[#This Row],[Category and Sub-Category]],LEN(Table1[[#This Row],[Category and Sub-Category]])-FIND("/",Table1[[#This Row],[Category and Sub-Category]]))</f>
        <v>animation</v>
      </c>
      <c r="S466" s="14">
        <f>(((Table1[[#This Row],[launched_at]]/60)/60)/24)+DATE(1970,1,1)</f>
        <v>42488.848784722228</v>
      </c>
      <c r="T466" s="14">
        <f t="shared" si="7"/>
        <v>42508.848784722228</v>
      </c>
    </row>
    <row r="467" spans="1:20" ht="29" x14ac:dyDescent="0.35">
      <c r="A467">
        <v>465</v>
      </c>
      <c r="B467" s="1" t="s">
        <v>466</v>
      </c>
      <c r="C467" s="1" t="s">
        <v>4575</v>
      </c>
      <c r="D467" s="6">
        <v>512</v>
      </c>
      <c r="E467" s="6">
        <v>138</v>
      </c>
      <c r="F467" t="s">
        <v>8221</v>
      </c>
      <c r="G467" t="s">
        <v>8224</v>
      </c>
      <c r="H467" t="s">
        <v>8246</v>
      </c>
      <c r="I467">
        <v>1403837574</v>
      </c>
      <c r="J467">
        <v>1402455174</v>
      </c>
      <c r="K467" t="b">
        <v>0</v>
      </c>
      <c r="L467">
        <v>8</v>
      </c>
      <c r="M467" t="b">
        <v>0</v>
      </c>
      <c r="N467" t="s">
        <v>8270</v>
      </c>
      <c r="O467" s="16">
        <f>Table1[[#This Row],[pledged]]/Table1[[#This Row],[goal]]*100</f>
        <v>26.953125</v>
      </c>
      <c r="P467" s="6">
        <f>IFERROR(Table1[[#This Row],[pledged]]/Table1[[#This Row],[backers_count]],0)</f>
        <v>17.25</v>
      </c>
      <c r="Q467" t="str">
        <f>LEFT(Table1[[#This Row],[Category and Sub-Category]],FIND("/",Table1[[#This Row],[Category and Sub-Category]])-1)</f>
        <v>film &amp; video</v>
      </c>
      <c r="R467" t="str">
        <f>RIGHT(Table1[[#This Row],[Category and Sub-Category]],LEN(Table1[[#This Row],[Category and Sub-Category]])-FIND("/",Table1[[#This Row],[Category and Sub-Category]]))</f>
        <v>animation</v>
      </c>
      <c r="S467" s="14">
        <f>(((Table1[[#This Row],[launched_at]]/60)/60)/24)+DATE(1970,1,1)</f>
        <v>41801.120069444441</v>
      </c>
      <c r="T467" s="14">
        <f t="shared" si="7"/>
        <v>41817.120069444441</v>
      </c>
    </row>
    <row r="468" spans="1:20" ht="43.5" x14ac:dyDescent="0.35">
      <c r="A468">
        <v>466</v>
      </c>
      <c r="B468" s="1" t="s">
        <v>467</v>
      </c>
      <c r="C468" s="1" t="s">
        <v>4576</v>
      </c>
      <c r="D468" s="6">
        <v>10000</v>
      </c>
      <c r="E468" s="6">
        <v>76</v>
      </c>
      <c r="F468" t="s">
        <v>8221</v>
      </c>
      <c r="G468" t="s">
        <v>8224</v>
      </c>
      <c r="H468" t="s">
        <v>8246</v>
      </c>
      <c r="I468">
        <v>1347057464</v>
      </c>
      <c r="J468">
        <v>1344465464</v>
      </c>
      <c r="K468" t="b">
        <v>0</v>
      </c>
      <c r="L468">
        <v>5</v>
      </c>
      <c r="M468" t="b">
        <v>0</v>
      </c>
      <c r="N468" t="s">
        <v>8270</v>
      </c>
      <c r="O468" s="16">
        <f>Table1[[#This Row],[pledged]]/Table1[[#This Row],[goal]]*100</f>
        <v>0.76</v>
      </c>
      <c r="P468" s="6">
        <f>IFERROR(Table1[[#This Row],[pledged]]/Table1[[#This Row],[backers_count]],0)</f>
        <v>15.2</v>
      </c>
      <c r="Q468" t="str">
        <f>LEFT(Table1[[#This Row],[Category and Sub-Category]],FIND("/",Table1[[#This Row],[Category and Sub-Category]])-1)</f>
        <v>film &amp; video</v>
      </c>
      <c r="R468" t="str">
        <f>RIGHT(Table1[[#This Row],[Category and Sub-Category]],LEN(Table1[[#This Row],[Category and Sub-Category]])-FIND("/",Table1[[#This Row],[Category and Sub-Category]]))</f>
        <v>animation</v>
      </c>
      <c r="S468" s="14">
        <f>(((Table1[[#This Row],[launched_at]]/60)/60)/24)+DATE(1970,1,1)</f>
        <v>41129.942870370374</v>
      </c>
      <c r="T468" s="14">
        <f t="shared" si="7"/>
        <v>41159.942870370374</v>
      </c>
    </row>
    <row r="469" spans="1:20" ht="58" x14ac:dyDescent="0.35">
      <c r="A469">
        <v>467</v>
      </c>
      <c r="B469" s="1" t="s">
        <v>468</v>
      </c>
      <c r="C469" s="1" t="s">
        <v>4577</v>
      </c>
      <c r="D469" s="6">
        <v>20000</v>
      </c>
      <c r="E469" s="6">
        <v>4315</v>
      </c>
      <c r="F469" t="s">
        <v>8221</v>
      </c>
      <c r="G469" t="s">
        <v>8224</v>
      </c>
      <c r="H469" t="s">
        <v>8246</v>
      </c>
      <c r="I469">
        <v>1348849134</v>
      </c>
      <c r="J469">
        <v>1344961134</v>
      </c>
      <c r="K469" t="b">
        <v>0</v>
      </c>
      <c r="L469">
        <v>39</v>
      </c>
      <c r="M469" t="b">
        <v>0</v>
      </c>
      <c r="N469" t="s">
        <v>8270</v>
      </c>
      <c r="O469" s="16">
        <f>Table1[[#This Row],[pledged]]/Table1[[#This Row],[goal]]*100</f>
        <v>21.574999999999999</v>
      </c>
      <c r="P469" s="6">
        <f>IFERROR(Table1[[#This Row],[pledged]]/Table1[[#This Row],[backers_count]],0)</f>
        <v>110.64102564102564</v>
      </c>
      <c r="Q469" t="str">
        <f>LEFT(Table1[[#This Row],[Category and Sub-Category]],FIND("/",Table1[[#This Row],[Category and Sub-Category]])-1)</f>
        <v>film &amp; video</v>
      </c>
      <c r="R469" t="str">
        <f>RIGHT(Table1[[#This Row],[Category and Sub-Category]],LEN(Table1[[#This Row],[Category and Sub-Category]])-FIND("/",Table1[[#This Row],[Category and Sub-Category]]))</f>
        <v>animation</v>
      </c>
      <c r="S469" s="14">
        <f>(((Table1[[#This Row],[launched_at]]/60)/60)/24)+DATE(1970,1,1)</f>
        <v>41135.679791666669</v>
      </c>
      <c r="T469" s="14">
        <f t="shared" si="7"/>
        <v>41180.679791666669</v>
      </c>
    </row>
    <row r="470" spans="1:20" ht="43.5" x14ac:dyDescent="0.35">
      <c r="A470">
        <v>468</v>
      </c>
      <c r="B470" s="1" t="s">
        <v>469</v>
      </c>
      <c r="C470" s="1" t="s">
        <v>4578</v>
      </c>
      <c r="D470" s="6">
        <v>7500</v>
      </c>
      <c r="E470" s="6">
        <v>0</v>
      </c>
      <c r="F470" t="s">
        <v>8221</v>
      </c>
      <c r="G470" t="s">
        <v>8224</v>
      </c>
      <c r="H470" t="s">
        <v>8246</v>
      </c>
      <c r="I470">
        <v>1341978665</v>
      </c>
      <c r="J470">
        <v>1336795283</v>
      </c>
      <c r="K470" t="b">
        <v>0</v>
      </c>
      <c r="L470">
        <v>0</v>
      </c>
      <c r="M470" t="b">
        <v>0</v>
      </c>
      <c r="N470" t="s">
        <v>8270</v>
      </c>
      <c r="O470" s="16">
        <f>Table1[[#This Row],[pledged]]/Table1[[#This Row],[goal]]*100</f>
        <v>0</v>
      </c>
      <c r="P470" s="6">
        <f>IFERROR(Table1[[#This Row],[pledged]]/Table1[[#This Row],[backers_count]],0)</f>
        <v>0</v>
      </c>
      <c r="Q470" t="str">
        <f>LEFT(Table1[[#This Row],[Category and Sub-Category]],FIND("/",Table1[[#This Row],[Category and Sub-Category]])-1)</f>
        <v>film &amp; video</v>
      </c>
      <c r="R470" t="str">
        <f>RIGHT(Table1[[#This Row],[Category and Sub-Category]],LEN(Table1[[#This Row],[Category and Sub-Category]])-FIND("/",Table1[[#This Row],[Category and Sub-Category]]))</f>
        <v>animation</v>
      </c>
      <c r="S470" s="14">
        <f>(((Table1[[#This Row],[launched_at]]/60)/60)/24)+DATE(1970,1,1)</f>
        <v>41041.167627314811</v>
      </c>
      <c r="T470" s="14">
        <f t="shared" si="7"/>
        <v>41101.160474537035</v>
      </c>
    </row>
    <row r="471" spans="1:20" ht="29" x14ac:dyDescent="0.35">
      <c r="A471">
        <v>469</v>
      </c>
      <c r="B471" s="1" t="s">
        <v>470</v>
      </c>
      <c r="C471" s="1" t="s">
        <v>4579</v>
      </c>
      <c r="D471" s="6">
        <v>6000</v>
      </c>
      <c r="E471" s="6">
        <v>0</v>
      </c>
      <c r="F471" t="s">
        <v>8221</v>
      </c>
      <c r="G471" t="s">
        <v>8225</v>
      </c>
      <c r="H471" t="s">
        <v>8247</v>
      </c>
      <c r="I471">
        <v>1409960724</v>
      </c>
      <c r="J471">
        <v>1404776724</v>
      </c>
      <c r="K471" t="b">
        <v>0</v>
      </c>
      <c r="L471">
        <v>0</v>
      </c>
      <c r="M471" t="b">
        <v>0</v>
      </c>
      <c r="N471" t="s">
        <v>8270</v>
      </c>
      <c r="O471" s="16">
        <f>Table1[[#This Row],[pledged]]/Table1[[#This Row],[goal]]*100</f>
        <v>0</v>
      </c>
      <c r="P471" s="6">
        <f>IFERROR(Table1[[#This Row],[pledged]]/Table1[[#This Row],[backers_count]],0)</f>
        <v>0</v>
      </c>
      <c r="Q471" t="str">
        <f>LEFT(Table1[[#This Row],[Category and Sub-Category]],FIND("/",Table1[[#This Row],[Category and Sub-Category]])-1)</f>
        <v>film &amp; video</v>
      </c>
      <c r="R471" t="str">
        <f>RIGHT(Table1[[#This Row],[Category and Sub-Category]],LEN(Table1[[#This Row],[Category and Sub-Category]])-FIND("/",Table1[[#This Row],[Category and Sub-Category]]))</f>
        <v>animation</v>
      </c>
      <c r="S471" s="14">
        <f>(((Table1[[#This Row],[launched_at]]/60)/60)/24)+DATE(1970,1,1)</f>
        <v>41827.989861111113</v>
      </c>
      <c r="T471" s="14">
        <f t="shared" si="7"/>
        <v>41887.989861111113</v>
      </c>
    </row>
    <row r="472" spans="1:20" ht="43.5" x14ac:dyDescent="0.35">
      <c r="A472">
        <v>470</v>
      </c>
      <c r="B472" s="1" t="s">
        <v>471</v>
      </c>
      <c r="C472" s="1" t="s">
        <v>4580</v>
      </c>
      <c r="D472" s="6">
        <v>5000</v>
      </c>
      <c r="E472" s="6">
        <v>51</v>
      </c>
      <c r="F472" t="s">
        <v>8221</v>
      </c>
      <c r="G472" t="s">
        <v>8224</v>
      </c>
      <c r="H472" t="s">
        <v>8246</v>
      </c>
      <c r="I472">
        <v>1389844800</v>
      </c>
      <c r="J472">
        <v>1385524889</v>
      </c>
      <c r="K472" t="b">
        <v>0</v>
      </c>
      <c r="L472">
        <v>2</v>
      </c>
      <c r="M472" t="b">
        <v>0</v>
      </c>
      <c r="N472" t="s">
        <v>8270</v>
      </c>
      <c r="O472" s="16">
        <f>Table1[[#This Row],[pledged]]/Table1[[#This Row],[goal]]*100</f>
        <v>1.02</v>
      </c>
      <c r="P472" s="6">
        <f>IFERROR(Table1[[#This Row],[pledged]]/Table1[[#This Row],[backers_count]],0)</f>
        <v>25.5</v>
      </c>
      <c r="Q472" t="str">
        <f>LEFT(Table1[[#This Row],[Category and Sub-Category]],FIND("/",Table1[[#This Row],[Category and Sub-Category]])-1)</f>
        <v>film &amp; video</v>
      </c>
      <c r="R472" t="str">
        <f>RIGHT(Table1[[#This Row],[Category and Sub-Category]],LEN(Table1[[#This Row],[Category and Sub-Category]])-FIND("/",Table1[[#This Row],[Category and Sub-Category]]))</f>
        <v>animation</v>
      </c>
      <c r="S472" s="14">
        <f>(((Table1[[#This Row],[launched_at]]/60)/60)/24)+DATE(1970,1,1)</f>
        <v>41605.167696759258</v>
      </c>
      <c r="T472" s="14">
        <f t="shared" si="7"/>
        <v>41655.166666666664</v>
      </c>
    </row>
    <row r="473" spans="1:20" ht="58" x14ac:dyDescent="0.35">
      <c r="A473">
        <v>471</v>
      </c>
      <c r="B473" s="1" t="s">
        <v>472</v>
      </c>
      <c r="C473" s="1" t="s">
        <v>4581</v>
      </c>
      <c r="D473" s="6">
        <v>55000</v>
      </c>
      <c r="E473" s="6">
        <v>6541</v>
      </c>
      <c r="F473" t="s">
        <v>8221</v>
      </c>
      <c r="G473" t="s">
        <v>8224</v>
      </c>
      <c r="H473" t="s">
        <v>8246</v>
      </c>
      <c r="I473">
        <v>1397924379</v>
      </c>
      <c r="J473">
        <v>1394039979</v>
      </c>
      <c r="K473" t="b">
        <v>0</v>
      </c>
      <c r="L473">
        <v>170</v>
      </c>
      <c r="M473" t="b">
        <v>0</v>
      </c>
      <c r="N473" t="s">
        <v>8270</v>
      </c>
      <c r="O473" s="16">
        <f>Table1[[#This Row],[pledged]]/Table1[[#This Row],[goal]]*100</f>
        <v>11.892727272727273</v>
      </c>
      <c r="P473" s="6">
        <f>IFERROR(Table1[[#This Row],[pledged]]/Table1[[#This Row],[backers_count]],0)</f>
        <v>38.476470588235294</v>
      </c>
      <c r="Q473" t="str">
        <f>LEFT(Table1[[#This Row],[Category and Sub-Category]],FIND("/",Table1[[#This Row],[Category and Sub-Category]])-1)</f>
        <v>film &amp; video</v>
      </c>
      <c r="R473" t="str">
        <f>RIGHT(Table1[[#This Row],[Category and Sub-Category]],LEN(Table1[[#This Row],[Category and Sub-Category]])-FIND("/",Table1[[#This Row],[Category and Sub-Category]]))</f>
        <v>animation</v>
      </c>
      <c r="S473" s="14">
        <f>(((Table1[[#This Row],[launched_at]]/60)/60)/24)+DATE(1970,1,1)</f>
        <v>41703.721979166665</v>
      </c>
      <c r="T473" s="14">
        <f t="shared" si="7"/>
        <v>41748.680312500001</v>
      </c>
    </row>
    <row r="474" spans="1:20" ht="43.5" x14ac:dyDescent="0.35">
      <c r="A474">
        <v>472</v>
      </c>
      <c r="B474" s="1" t="s">
        <v>473</v>
      </c>
      <c r="C474" s="1" t="s">
        <v>4582</v>
      </c>
      <c r="D474" s="6">
        <v>800</v>
      </c>
      <c r="E474" s="6">
        <v>141</v>
      </c>
      <c r="F474" t="s">
        <v>8221</v>
      </c>
      <c r="G474" t="s">
        <v>8224</v>
      </c>
      <c r="H474" t="s">
        <v>8246</v>
      </c>
      <c r="I474">
        <v>1408831718</v>
      </c>
      <c r="J474">
        <v>1406239718</v>
      </c>
      <c r="K474" t="b">
        <v>0</v>
      </c>
      <c r="L474">
        <v>5</v>
      </c>
      <c r="M474" t="b">
        <v>0</v>
      </c>
      <c r="N474" t="s">
        <v>8270</v>
      </c>
      <c r="O474" s="16">
        <f>Table1[[#This Row],[pledged]]/Table1[[#This Row],[goal]]*100</f>
        <v>17.625</v>
      </c>
      <c r="P474" s="6">
        <f>IFERROR(Table1[[#This Row],[pledged]]/Table1[[#This Row],[backers_count]],0)</f>
        <v>28.2</v>
      </c>
      <c r="Q474" t="str">
        <f>LEFT(Table1[[#This Row],[Category and Sub-Category]],FIND("/",Table1[[#This Row],[Category and Sub-Category]])-1)</f>
        <v>film &amp; video</v>
      </c>
      <c r="R474" t="str">
        <f>RIGHT(Table1[[#This Row],[Category and Sub-Category]],LEN(Table1[[#This Row],[Category and Sub-Category]])-FIND("/",Table1[[#This Row],[Category and Sub-Category]]))</f>
        <v>animation</v>
      </c>
      <c r="S474" s="14">
        <f>(((Table1[[#This Row],[launched_at]]/60)/60)/24)+DATE(1970,1,1)</f>
        <v>41844.922662037039</v>
      </c>
      <c r="T474" s="14">
        <f t="shared" si="7"/>
        <v>41874.922662037039</v>
      </c>
    </row>
    <row r="475" spans="1:20" ht="43.5" x14ac:dyDescent="0.35">
      <c r="A475">
        <v>473</v>
      </c>
      <c r="B475" s="1" t="s">
        <v>474</v>
      </c>
      <c r="C475" s="1" t="s">
        <v>4583</v>
      </c>
      <c r="D475" s="6">
        <v>30000</v>
      </c>
      <c r="E475" s="6">
        <v>861</v>
      </c>
      <c r="F475" t="s">
        <v>8221</v>
      </c>
      <c r="G475" t="s">
        <v>8224</v>
      </c>
      <c r="H475" t="s">
        <v>8246</v>
      </c>
      <c r="I475">
        <v>1410972319</v>
      </c>
      <c r="J475">
        <v>1408380319</v>
      </c>
      <c r="K475" t="b">
        <v>0</v>
      </c>
      <c r="L475">
        <v>14</v>
      </c>
      <c r="M475" t="b">
        <v>0</v>
      </c>
      <c r="N475" t="s">
        <v>8270</v>
      </c>
      <c r="O475" s="16">
        <f>Table1[[#This Row],[pledged]]/Table1[[#This Row],[goal]]*100</f>
        <v>2.87</v>
      </c>
      <c r="P475" s="6">
        <f>IFERROR(Table1[[#This Row],[pledged]]/Table1[[#This Row],[backers_count]],0)</f>
        <v>61.5</v>
      </c>
      <c r="Q475" t="str">
        <f>LEFT(Table1[[#This Row],[Category and Sub-Category]],FIND("/",Table1[[#This Row],[Category and Sub-Category]])-1)</f>
        <v>film &amp; video</v>
      </c>
      <c r="R475" t="str">
        <f>RIGHT(Table1[[#This Row],[Category and Sub-Category]],LEN(Table1[[#This Row],[Category and Sub-Category]])-FIND("/",Table1[[#This Row],[Category and Sub-Category]]))</f>
        <v>animation</v>
      </c>
      <c r="S475" s="14">
        <f>(((Table1[[#This Row],[launched_at]]/60)/60)/24)+DATE(1970,1,1)</f>
        <v>41869.698136574072</v>
      </c>
      <c r="T475" s="14">
        <f t="shared" si="7"/>
        <v>41899.698136574072</v>
      </c>
    </row>
    <row r="476" spans="1:20" ht="43.5" x14ac:dyDescent="0.35">
      <c r="A476">
        <v>474</v>
      </c>
      <c r="B476" s="1" t="s">
        <v>475</v>
      </c>
      <c r="C476" s="1" t="s">
        <v>4584</v>
      </c>
      <c r="D476" s="6">
        <v>3300</v>
      </c>
      <c r="E476" s="6">
        <v>1</v>
      </c>
      <c r="F476" t="s">
        <v>8221</v>
      </c>
      <c r="G476" t="s">
        <v>8224</v>
      </c>
      <c r="H476" t="s">
        <v>8246</v>
      </c>
      <c r="I476">
        <v>1487318029</v>
      </c>
      <c r="J476">
        <v>1484726029</v>
      </c>
      <c r="K476" t="b">
        <v>0</v>
      </c>
      <c r="L476">
        <v>1</v>
      </c>
      <c r="M476" t="b">
        <v>0</v>
      </c>
      <c r="N476" t="s">
        <v>8270</v>
      </c>
      <c r="O476" s="16">
        <f>Table1[[#This Row],[pledged]]/Table1[[#This Row],[goal]]*100</f>
        <v>3.0303030303030304E-2</v>
      </c>
      <c r="P476" s="6">
        <f>IFERROR(Table1[[#This Row],[pledged]]/Table1[[#This Row],[backers_count]],0)</f>
        <v>1</v>
      </c>
      <c r="Q476" t="str">
        <f>LEFT(Table1[[#This Row],[Category and Sub-Category]],FIND("/",Table1[[#This Row],[Category and Sub-Category]])-1)</f>
        <v>film &amp; video</v>
      </c>
      <c r="R476" t="str">
        <f>RIGHT(Table1[[#This Row],[Category and Sub-Category]],LEN(Table1[[#This Row],[Category and Sub-Category]])-FIND("/",Table1[[#This Row],[Category and Sub-Category]]))</f>
        <v>animation</v>
      </c>
      <c r="S476" s="14">
        <f>(((Table1[[#This Row],[launched_at]]/60)/60)/24)+DATE(1970,1,1)</f>
        <v>42753.329039351855</v>
      </c>
      <c r="T476" s="14">
        <f t="shared" si="7"/>
        <v>42783.329039351855</v>
      </c>
    </row>
    <row r="477" spans="1:20" ht="58" x14ac:dyDescent="0.35">
      <c r="A477">
        <v>475</v>
      </c>
      <c r="B477" s="1" t="s">
        <v>476</v>
      </c>
      <c r="C477" s="1" t="s">
        <v>4585</v>
      </c>
      <c r="D477" s="6">
        <v>2000</v>
      </c>
      <c r="E477" s="6">
        <v>0</v>
      </c>
      <c r="F477" t="s">
        <v>8221</v>
      </c>
      <c r="G477" t="s">
        <v>8224</v>
      </c>
      <c r="H477" t="s">
        <v>8246</v>
      </c>
      <c r="I477">
        <v>1430877843</v>
      </c>
      <c r="J477">
        <v>1428285843</v>
      </c>
      <c r="K477" t="b">
        <v>0</v>
      </c>
      <c r="L477">
        <v>0</v>
      </c>
      <c r="M477" t="b">
        <v>0</v>
      </c>
      <c r="N477" t="s">
        <v>8270</v>
      </c>
      <c r="O477" s="16">
        <f>Table1[[#This Row],[pledged]]/Table1[[#This Row],[goal]]*100</f>
        <v>0</v>
      </c>
      <c r="P477" s="6">
        <f>IFERROR(Table1[[#This Row],[pledged]]/Table1[[#This Row],[backers_count]],0)</f>
        <v>0</v>
      </c>
      <c r="Q477" t="str">
        <f>LEFT(Table1[[#This Row],[Category and Sub-Category]],FIND("/",Table1[[#This Row],[Category and Sub-Category]])-1)</f>
        <v>film &amp; video</v>
      </c>
      <c r="R477" t="str">
        <f>RIGHT(Table1[[#This Row],[Category and Sub-Category]],LEN(Table1[[#This Row],[Category and Sub-Category]])-FIND("/",Table1[[#This Row],[Category and Sub-Category]]))</f>
        <v>animation</v>
      </c>
      <c r="S477" s="14">
        <f>(((Table1[[#This Row],[launched_at]]/60)/60)/24)+DATE(1970,1,1)</f>
        <v>42100.086145833338</v>
      </c>
      <c r="T477" s="14">
        <f t="shared" si="7"/>
        <v>42130.086145833338</v>
      </c>
    </row>
    <row r="478" spans="1:20" ht="29" x14ac:dyDescent="0.35">
      <c r="A478">
        <v>476</v>
      </c>
      <c r="B478" s="1" t="s">
        <v>477</v>
      </c>
      <c r="C478" s="1" t="s">
        <v>4586</v>
      </c>
      <c r="D478" s="6">
        <v>220000</v>
      </c>
      <c r="E478" s="6">
        <v>4906.59</v>
      </c>
      <c r="F478" t="s">
        <v>8221</v>
      </c>
      <c r="G478" t="s">
        <v>8224</v>
      </c>
      <c r="H478" t="s">
        <v>8246</v>
      </c>
      <c r="I478">
        <v>1401767940</v>
      </c>
      <c r="J478">
        <v>1398727441</v>
      </c>
      <c r="K478" t="b">
        <v>0</v>
      </c>
      <c r="L478">
        <v>124</v>
      </c>
      <c r="M478" t="b">
        <v>0</v>
      </c>
      <c r="N478" t="s">
        <v>8270</v>
      </c>
      <c r="O478" s="16">
        <f>Table1[[#This Row],[pledged]]/Table1[[#This Row],[goal]]*100</f>
        <v>2.230268181818182</v>
      </c>
      <c r="P478" s="6">
        <f>IFERROR(Table1[[#This Row],[pledged]]/Table1[[#This Row],[backers_count]],0)</f>
        <v>39.569274193548388</v>
      </c>
      <c r="Q478" t="str">
        <f>LEFT(Table1[[#This Row],[Category and Sub-Category]],FIND("/",Table1[[#This Row],[Category and Sub-Category]])-1)</f>
        <v>film &amp; video</v>
      </c>
      <c r="R478" t="str">
        <f>RIGHT(Table1[[#This Row],[Category and Sub-Category]],LEN(Table1[[#This Row],[Category and Sub-Category]])-FIND("/",Table1[[#This Row],[Category and Sub-Category]]))</f>
        <v>animation</v>
      </c>
      <c r="S478" s="14">
        <f>(((Table1[[#This Row],[launched_at]]/60)/60)/24)+DATE(1970,1,1)</f>
        <v>41757.975011574075</v>
      </c>
      <c r="T478" s="14">
        <f t="shared" si="7"/>
        <v>41793.165972222225</v>
      </c>
    </row>
    <row r="479" spans="1:20" ht="58" x14ac:dyDescent="0.35">
      <c r="A479">
        <v>477</v>
      </c>
      <c r="B479" s="1" t="s">
        <v>478</v>
      </c>
      <c r="C479" s="1" t="s">
        <v>4587</v>
      </c>
      <c r="D479" s="6">
        <v>1500</v>
      </c>
      <c r="E479" s="6">
        <v>0</v>
      </c>
      <c r="F479" t="s">
        <v>8221</v>
      </c>
      <c r="G479" t="s">
        <v>8224</v>
      </c>
      <c r="H479" t="s">
        <v>8246</v>
      </c>
      <c r="I479">
        <v>1337371334</v>
      </c>
      <c r="J479">
        <v>1332187334</v>
      </c>
      <c r="K479" t="b">
        <v>0</v>
      </c>
      <c r="L479">
        <v>0</v>
      </c>
      <c r="M479" t="b">
        <v>0</v>
      </c>
      <c r="N479" t="s">
        <v>8270</v>
      </c>
      <c r="O479" s="16">
        <f>Table1[[#This Row],[pledged]]/Table1[[#This Row],[goal]]*100</f>
        <v>0</v>
      </c>
      <c r="P479" s="6">
        <f>IFERROR(Table1[[#This Row],[pledged]]/Table1[[#This Row],[backers_count]],0)</f>
        <v>0</v>
      </c>
      <c r="Q479" t="str">
        <f>LEFT(Table1[[#This Row],[Category and Sub-Category]],FIND("/",Table1[[#This Row],[Category and Sub-Category]])-1)</f>
        <v>film &amp; video</v>
      </c>
      <c r="R479" t="str">
        <f>RIGHT(Table1[[#This Row],[Category and Sub-Category]],LEN(Table1[[#This Row],[Category and Sub-Category]])-FIND("/",Table1[[#This Row],[Category and Sub-Category]]))</f>
        <v>animation</v>
      </c>
      <c r="S479" s="14">
        <f>(((Table1[[#This Row],[launched_at]]/60)/60)/24)+DATE(1970,1,1)</f>
        <v>40987.83488425926</v>
      </c>
      <c r="T479" s="14">
        <f t="shared" si="7"/>
        <v>41047.83488425926</v>
      </c>
    </row>
    <row r="480" spans="1:20" ht="43.5" x14ac:dyDescent="0.35">
      <c r="A480">
        <v>478</v>
      </c>
      <c r="B480" s="1" t="s">
        <v>479</v>
      </c>
      <c r="C480" s="1" t="s">
        <v>4588</v>
      </c>
      <c r="D480" s="6">
        <v>10000</v>
      </c>
      <c r="E480" s="6">
        <v>0</v>
      </c>
      <c r="F480" t="s">
        <v>8221</v>
      </c>
      <c r="G480" t="s">
        <v>8224</v>
      </c>
      <c r="H480" t="s">
        <v>8246</v>
      </c>
      <c r="I480">
        <v>1427921509</v>
      </c>
      <c r="J480">
        <v>1425333109</v>
      </c>
      <c r="K480" t="b">
        <v>0</v>
      </c>
      <c r="L480">
        <v>0</v>
      </c>
      <c r="M480" t="b">
        <v>0</v>
      </c>
      <c r="N480" t="s">
        <v>8270</v>
      </c>
      <c r="O480" s="16">
        <f>Table1[[#This Row],[pledged]]/Table1[[#This Row],[goal]]*100</f>
        <v>0</v>
      </c>
      <c r="P480" s="6">
        <f>IFERROR(Table1[[#This Row],[pledged]]/Table1[[#This Row],[backers_count]],0)</f>
        <v>0</v>
      </c>
      <c r="Q480" t="str">
        <f>LEFT(Table1[[#This Row],[Category and Sub-Category]],FIND("/",Table1[[#This Row],[Category and Sub-Category]])-1)</f>
        <v>film &amp; video</v>
      </c>
      <c r="R480" t="str">
        <f>RIGHT(Table1[[#This Row],[Category and Sub-Category]],LEN(Table1[[#This Row],[Category and Sub-Category]])-FIND("/",Table1[[#This Row],[Category and Sub-Category]]))</f>
        <v>animation</v>
      </c>
      <c r="S480" s="14">
        <f>(((Table1[[#This Row],[launched_at]]/60)/60)/24)+DATE(1970,1,1)</f>
        <v>42065.910983796297</v>
      </c>
      <c r="T480" s="14">
        <f t="shared" si="7"/>
        <v>42095.869317129633</v>
      </c>
    </row>
    <row r="481" spans="1:20" ht="43.5" x14ac:dyDescent="0.35">
      <c r="A481">
        <v>479</v>
      </c>
      <c r="B481" s="1" t="s">
        <v>480</v>
      </c>
      <c r="C481" s="1" t="s">
        <v>4589</v>
      </c>
      <c r="D481" s="6">
        <v>15000</v>
      </c>
      <c r="E481" s="6">
        <v>4884</v>
      </c>
      <c r="F481" t="s">
        <v>8221</v>
      </c>
      <c r="G481" t="s">
        <v>8224</v>
      </c>
      <c r="H481" t="s">
        <v>8246</v>
      </c>
      <c r="I481">
        <v>1416566835</v>
      </c>
      <c r="J481">
        <v>1411379235</v>
      </c>
      <c r="K481" t="b">
        <v>0</v>
      </c>
      <c r="L481">
        <v>55</v>
      </c>
      <c r="M481" t="b">
        <v>0</v>
      </c>
      <c r="N481" t="s">
        <v>8270</v>
      </c>
      <c r="O481" s="16">
        <f>Table1[[#This Row],[pledged]]/Table1[[#This Row],[goal]]*100</f>
        <v>32.56</v>
      </c>
      <c r="P481" s="6">
        <f>IFERROR(Table1[[#This Row],[pledged]]/Table1[[#This Row],[backers_count]],0)</f>
        <v>88.8</v>
      </c>
      <c r="Q481" t="str">
        <f>LEFT(Table1[[#This Row],[Category and Sub-Category]],FIND("/",Table1[[#This Row],[Category and Sub-Category]])-1)</f>
        <v>film &amp; video</v>
      </c>
      <c r="R481" t="str">
        <f>RIGHT(Table1[[#This Row],[Category and Sub-Category]],LEN(Table1[[#This Row],[Category and Sub-Category]])-FIND("/",Table1[[#This Row],[Category and Sub-Category]]))</f>
        <v>animation</v>
      </c>
      <c r="S481" s="14">
        <f>(((Table1[[#This Row],[launched_at]]/60)/60)/24)+DATE(1970,1,1)</f>
        <v>41904.407812500001</v>
      </c>
      <c r="T481" s="14">
        <f t="shared" si="7"/>
        <v>41964.449479166666</v>
      </c>
    </row>
    <row r="482" spans="1:20" ht="43.5" x14ac:dyDescent="0.35">
      <c r="A482">
        <v>480</v>
      </c>
      <c r="B482" s="1" t="s">
        <v>481</v>
      </c>
      <c r="C482" s="1" t="s">
        <v>4590</v>
      </c>
      <c r="D482" s="6">
        <v>40000</v>
      </c>
      <c r="E482" s="6">
        <v>7764</v>
      </c>
      <c r="F482" t="s">
        <v>8221</v>
      </c>
      <c r="G482" t="s">
        <v>8224</v>
      </c>
      <c r="H482" t="s">
        <v>8246</v>
      </c>
      <c r="I482">
        <v>1376049615</v>
      </c>
      <c r="J482">
        <v>1373457615</v>
      </c>
      <c r="K482" t="b">
        <v>0</v>
      </c>
      <c r="L482">
        <v>140</v>
      </c>
      <c r="M482" t="b">
        <v>0</v>
      </c>
      <c r="N482" t="s">
        <v>8270</v>
      </c>
      <c r="O482" s="16">
        <f>Table1[[#This Row],[pledged]]/Table1[[#This Row],[goal]]*100</f>
        <v>19.41</v>
      </c>
      <c r="P482" s="6">
        <f>IFERROR(Table1[[#This Row],[pledged]]/Table1[[#This Row],[backers_count]],0)</f>
        <v>55.457142857142856</v>
      </c>
      <c r="Q482" t="str">
        <f>LEFT(Table1[[#This Row],[Category and Sub-Category]],FIND("/",Table1[[#This Row],[Category and Sub-Category]])-1)</f>
        <v>film &amp; video</v>
      </c>
      <c r="R482" t="str">
        <f>RIGHT(Table1[[#This Row],[Category and Sub-Category]],LEN(Table1[[#This Row],[Category and Sub-Category]])-FIND("/",Table1[[#This Row],[Category and Sub-Category]]))</f>
        <v>animation</v>
      </c>
      <c r="S482" s="14">
        <f>(((Table1[[#This Row],[launched_at]]/60)/60)/24)+DATE(1970,1,1)</f>
        <v>41465.500173611108</v>
      </c>
      <c r="T482" s="14">
        <f t="shared" si="7"/>
        <v>41495.500173611108</v>
      </c>
    </row>
    <row r="483" spans="1:20" ht="43.5" x14ac:dyDescent="0.35">
      <c r="A483">
        <v>481</v>
      </c>
      <c r="B483" s="1" t="s">
        <v>482</v>
      </c>
      <c r="C483" s="1" t="s">
        <v>4591</v>
      </c>
      <c r="D483" s="6">
        <v>30000</v>
      </c>
      <c r="E483" s="6">
        <v>1830</v>
      </c>
      <c r="F483" t="s">
        <v>8221</v>
      </c>
      <c r="G483" t="s">
        <v>8224</v>
      </c>
      <c r="H483" t="s">
        <v>8246</v>
      </c>
      <c r="I483">
        <v>1349885289</v>
      </c>
      <c r="J483">
        <v>1347293289</v>
      </c>
      <c r="K483" t="b">
        <v>0</v>
      </c>
      <c r="L483">
        <v>21</v>
      </c>
      <c r="M483" t="b">
        <v>0</v>
      </c>
      <c r="N483" t="s">
        <v>8270</v>
      </c>
      <c r="O483" s="16">
        <f>Table1[[#This Row],[pledged]]/Table1[[#This Row],[goal]]*100</f>
        <v>6.1</v>
      </c>
      <c r="P483" s="6">
        <f>IFERROR(Table1[[#This Row],[pledged]]/Table1[[#This Row],[backers_count]],0)</f>
        <v>87.142857142857139</v>
      </c>
      <c r="Q483" t="str">
        <f>LEFT(Table1[[#This Row],[Category and Sub-Category]],FIND("/",Table1[[#This Row],[Category and Sub-Category]])-1)</f>
        <v>film &amp; video</v>
      </c>
      <c r="R483" t="str">
        <f>RIGHT(Table1[[#This Row],[Category and Sub-Category]],LEN(Table1[[#This Row],[Category and Sub-Category]])-FIND("/",Table1[[#This Row],[Category and Sub-Category]]))</f>
        <v>animation</v>
      </c>
      <c r="S483" s="14">
        <f>(((Table1[[#This Row],[launched_at]]/60)/60)/24)+DATE(1970,1,1)</f>
        <v>41162.672326388885</v>
      </c>
      <c r="T483" s="14">
        <f t="shared" si="7"/>
        <v>41192.672326388885</v>
      </c>
    </row>
    <row r="484" spans="1:20" ht="43.5" x14ac:dyDescent="0.35">
      <c r="A484">
        <v>482</v>
      </c>
      <c r="B484" s="1" t="s">
        <v>483</v>
      </c>
      <c r="C484" s="1" t="s">
        <v>4592</v>
      </c>
      <c r="D484" s="6">
        <v>10000</v>
      </c>
      <c r="E484" s="6">
        <v>10</v>
      </c>
      <c r="F484" t="s">
        <v>8221</v>
      </c>
      <c r="G484" t="s">
        <v>8224</v>
      </c>
      <c r="H484" t="s">
        <v>8246</v>
      </c>
      <c r="I484">
        <v>1460644440</v>
      </c>
      <c r="J484">
        <v>1458336690</v>
      </c>
      <c r="K484" t="b">
        <v>0</v>
      </c>
      <c r="L484">
        <v>1</v>
      </c>
      <c r="M484" t="b">
        <v>0</v>
      </c>
      <c r="N484" t="s">
        <v>8270</v>
      </c>
      <c r="O484" s="16">
        <f>Table1[[#This Row],[pledged]]/Table1[[#This Row],[goal]]*100</f>
        <v>0.1</v>
      </c>
      <c r="P484" s="6">
        <f>IFERROR(Table1[[#This Row],[pledged]]/Table1[[#This Row],[backers_count]],0)</f>
        <v>10</v>
      </c>
      <c r="Q484" t="str">
        <f>LEFT(Table1[[#This Row],[Category and Sub-Category]],FIND("/",Table1[[#This Row],[Category and Sub-Category]])-1)</f>
        <v>film &amp; video</v>
      </c>
      <c r="R484" t="str">
        <f>RIGHT(Table1[[#This Row],[Category and Sub-Category]],LEN(Table1[[#This Row],[Category and Sub-Category]])-FIND("/",Table1[[#This Row],[Category and Sub-Category]]))</f>
        <v>animation</v>
      </c>
      <c r="S484" s="14">
        <f>(((Table1[[#This Row],[launched_at]]/60)/60)/24)+DATE(1970,1,1)</f>
        <v>42447.896875000006</v>
      </c>
      <c r="T484" s="14">
        <f t="shared" si="7"/>
        <v>42474.606944444444</v>
      </c>
    </row>
    <row r="485" spans="1:20" ht="58" x14ac:dyDescent="0.35">
      <c r="A485">
        <v>483</v>
      </c>
      <c r="B485" s="1" t="s">
        <v>484</v>
      </c>
      <c r="C485" s="1" t="s">
        <v>4593</v>
      </c>
      <c r="D485" s="6">
        <v>15000</v>
      </c>
      <c r="E485" s="6">
        <v>7530</v>
      </c>
      <c r="F485" t="s">
        <v>8221</v>
      </c>
      <c r="G485" t="s">
        <v>8225</v>
      </c>
      <c r="H485" t="s">
        <v>8247</v>
      </c>
      <c r="I485">
        <v>1359434672</v>
      </c>
      <c r="J485">
        <v>1354250672</v>
      </c>
      <c r="K485" t="b">
        <v>0</v>
      </c>
      <c r="L485">
        <v>147</v>
      </c>
      <c r="M485" t="b">
        <v>0</v>
      </c>
      <c r="N485" t="s">
        <v>8270</v>
      </c>
      <c r="O485" s="16">
        <f>Table1[[#This Row],[pledged]]/Table1[[#This Row],[goal]]*100</f>
        <v>50.2</v>
      </c>
      <c r="P485" s="6">
        <f>IFERROR(Table1[[#This Row],[pledged]]/Table1[[#This Row],[backers_count]],0)</f>
        <v>51.224489795918366</v>
      </c>
      <c r="Q485" t="str">
        <f>LEFT(Table1[[#This Row],[Category and Sub-Category]],FIND("/",Table1[[#This Row],[Category and Sub-Category]])-1)</f>
        <v>film &amp; video</v>
      </c>
      <c r="R485" t="str">
        <f>RIGHT(Table1[[#This Row],[Category and Sub-Category]],LEN(Table1[[#This Row],[Category and Sub-Category]])-FIND("/",Table1[[#This Row],[Category and Sub-Category]]))</f>
        <v>animation</v>
      </c>
      <c r="S485" s="14">
        <f>(((Table1[[#This Row],[launched_at]]/60)/60)/24)+DATE(1970,1,1)</f>
        <v>41243.197592592594</v>
      </c>
      <c r="T485" s="14">
        <f t="shared" si="7"/>
        <v>41303.197592592594</v>
      </c>
    </row>
    <row r="486" spans="1:20" ht="58" x14ac:dyDescent="0.35">
      <c r="A486">
        <v>484</v>
      </c>
      <c r="B486" s="1" t="s">
        <v>485</v>
      </c>
      <c r="C486" s="1" t="s">
        <v>4594</v>
      </c>
      <c r="D486" s="6">
        <v>80000</v>
      </c>
      <c r="E486" s="6">
        <v>149</v>
      </c>
      <c r="F486" t="s">
        <v>8221</v>
      </c>
      <c r="G486" t="s">
        <v>8225</v>
      </c>
      <c r="H486" t="s">
        <v>8247</v>
      </c>
      <c r="I486">
        <v>1446766372</v>
      </c>
      <c r="J486">
        <v>1443220372</v>
      </c>
      <c r="K486" t="b">
        <v>0</v>
      </c>
      <c r="L486">
        <v>11</v>
      </c>
      <c r="M486" t="b">
        <v>0</v>
      </c>
      <c r="N486" t="s">
        <v>8270</v>
      </c>
      <c r="O486" s="16">
        <f>Table1[[#This Row],[pledged]]/Table1[[#This Row],[goal]]*100</f>
        <v>0.18625</v>
      </c>
      <c r="P486" s="6">
        <f>IFERROR(Table1[[#This Row],[pledged]]/Table1[[#This Row],[backers_count]],0)</f>
        <v>13.545454545454545</v>
      </c>
      <c r="Q486" t="str">
        <f>LEFT(Table1[[#This Row],[Category and Sub-Category]],FIND("/",Table1[[#This Row],[Category and Sub-Category]])-1)</f>
        <v>film &amp; video</v>
      </c>
      <c r="R486" t="str">
        <f>RIGHT(Table1[[#This Row],[Category and Sub-Category]],LEN(Table1[[#This Row],[Category and Sub-Category]])-FIND("/",Table1[[#This Row],[Category and Sub-Category]]))</f>
        <v>animation</v>
      </c>
      <c r="S486" s="14">
        <f>(((Table1[[#This Row],[launched_at]]/60)/60)/24)+DATE(1970,1,1)</f>
        <v>42272.93949074074</v>
      </c>
      <c r="T486" s="14">
        <f t="shared" si="7"/>
        <v>42313.981157407412</v>
      </c>
    </row>
    <row r="487" spans="1:20" ht="43.5" x14ac:dyDescent="0.35">
      <c r="A487">
        <v>485</v>
      </c>
      <c r="B487" s="1" t="s">
        <v>486</v>
      </c>
      <c r="C487" s="1" t="s">
        <v>4595</v>
      </c>
      <c r="D487" s="6">
        <v>37956</v>
      </c>
      <c r="E487" s="6">
        <v>8315.01</v>
      </c>
      <c r="F487" t="s">
        <v>8221</v>
      </c>
      <c r="G487" t="s">
        <v>8225</v>
      </c>
      <c r="H487" t="s">
        <v>8247</v>
      </c>
      <c r="I487">
        <v>1368792499</v>
      </c>
      <c r="J487">
        <v>1366200499</v>
      </c>
      <c r="K487" t="b">
        <v>0</v>
      </c>
      <c r="L487">
        <v>125</v>
      </c>
      <c r="M487" t="b">
        <v>0</v>
      </c>
      <c r="N487" t="s">
        <v>8270</v>
      </c>
      <c r="O487" s="16">
        <f>Table1[[#This Row],[pledged]]/Table1[[#This Row],[goal]]*100</f>
        <v>21.906971229845084</v>
      </c>
      <c r="P487" s="6">
        <f>IFERROR(Table1[[#This Row],[pledged]]/Table1[[#This Row],[backers_count]],0)</f>
        <v>66.520080000000007</v>
      </c>
      <c r="Q487" t="str">
        <f>LEFT(Table1[[#This Row],[Category and Sub-Category]],FIND("/",Table1[[#This Row],[Category and Sub-Category]])-1)</f>
        <v>film &amp; video</v>
      </c>
      <c r="R487" t="str">
        <f>RIGHT(Table1[[#This Row],[Category and Sub-Category]],LEN(Table1[[#This Row],[Category and Sub-Category]])-FIND("/",Table1[[#This Row],[Category and Sub-Category]]))</f>
        <v>animation</v>
      </c>
      <c r="S487" s="14">
        <f>(((Table1[[#This Row],[launched_at]]/60)/60)/24)+DATE(1970,1,1)</f>
        <v>41381.50577546296</v>
      </c>
      <c r="T487" s="14">
        <f t="shared" si="7"/>
        <v>41411.50577546296</v>
      </c>
    </row>
    <row r="488" spans="1:20" ht="43.5" x14ac:dyDescent="0.35">
      <c r="A488">
        <v>486</v>
      </c>
      <c r="B488" s="1" t="s">
        <v>487</v>
      </c>
      <c r="C488" s="1" t="s">
        <v>4596</v>
      </c>
      <c r="D488" s="6">
        <v>550000</v>
      </c>
      <c r="E488" s="6">
        <v>50</v>
      </c>
      <c r="F488" t="s">
        <v>8221</v>
      </c>
      <c r="G488" t="s">
        <v>8226</v>
      </c>
      <c r="H488" t="s">
        <v>8248</v>
      </c>
      <c r="I488">
        <v>1401662239</v>
      </c>
      <c r="J488">
        <v>1399070239</v>
      </c>
      <c r="K488" t="b">
        <v>0</v>
      </c>
      <c r="L488">
        <v>1</v>
      </c>
      <c r="M488" t="b">
        <v>0</v>
      </c>
      <c r="N488" t="s">
        <v>8270</v>
      </c>
      <c r="O488" s="16">
        <f>Table1[[#This Row],[pledged]]/Table1[[#This Row],[goal]]*100</f>
        <v>9.0909090909090905E-3</v>
      </c>
      <c r="P488" s="6">
        <f>IFERROR(Table1[[#This Row],[pledged]]/Table1[[#This Row],[backers_count]],0)</f>
        <v>50</v>
      </c>
      <c r="Q488" t="str">
        <f>LEFT(Table1[[#This Row],[Category and Sub-Category]],FIND("/",Table1[[#This Row],[Category and Sub-Category]])-1)</f>
        <v>film &amp; video</v>
      </c>
      <c r="R488" t="str">
        <f>RIGHT(Table1[[#This Row],[Category and Sub-Category]],LEN(Table1[[#This Row],[Category and Sub-Category]])-FIND("/",Table1[[#This Row],[Category and Sub-Category]]))</f>
        <v>animation</v>
      </c>
      <c r="S488" s="14">
        <f>(((Table1[[#This Row],[launched_at]]/60)/60)/24)+DATE(1970,1,1)</f>
        <v>41761.94258101852</v>
      </c>
      <c r="T488" s="14">
        <f t="shared" si="7"/>
        <v>41791.94258101852</v>
      </c>
    </row>
    <row r="489" spans="1:20" ht="43.5" x14ac:dyDescent="0.35">
      <c r="A489">
        <v>487</v>
      </c>
      <c r="B489" s="1" t="s">
        <v>488</v>
      </c>
      <c r="C489" s="1" t="s">
        <v>4597</v>
      </c>
      <c r="D489" s="6">
        <v>50000</v>
      </c>
      <c r="E489" s="6">
        <v>0</v>
      </c>
      <c r="F489" t="s">
        <v>8221</v>
      </c>
      <c r="G489" t="s">
        <v>8229</v>
      </c>
      <c r="H489" t="s">
        <v>8251</v>
      </c>
      <c r="I489">
        <v>1482678994</v>
      </c>
      <c r="J489">
        <v>1477491394</v>
      </c>
      <c r="K489" t="b">
        <v>0</v>
      </c>
      <c r="L489">
        <v>0</v>
      </c>
      <c r="M489" t="b">
        <v>0</v>
      </c>
      <c r="N489" t="s">
        <v>8270</v>
      </c>
      <c r="O489" s="16">
        <f>Table1[[#This Row],[pledged]]/Table1[[#This Row],[goal]]*100</f>
        <v>0</v>
      </c>
      <c r="P489" s="6">
        <f>IFERROR(Table1[[#This Row],[pledged]]/Table1[[#This Row],[backers_count]],0)</f>
        <v>0</v>
      </c>
      <c r="Q489" t="str">
        <f>LEFT(Table1[[#This Row],[Category and Sub-Category]],FIND("/",Table1[[#This Row],[Category and Sub-Category]])-1)</f>
        <v>film &amp; video</v>
      </c>
      <c r="R489" t="str">
        <f>RIGHT(Table1[[#This Row],[Category and Sub-Category]],LEN(Table1[[#This Row],[Category and Sub-Category]])-FIND("/",Table1[[#This Row],[Category and Sub-Category]]))</f>
        <v>animation</v>
      </c>
      <c r="S489" s="14">
        <f>(((Table1[[#This Row],[launched_at]]/60)/60)/24)+DATE(1970,1,1)</f>
        <v>42669.594837962963</v>
      </c>
      <c r="T489" s="14">
        <f t="shared" si="7"/>
        <v>42729.636504629627</v>
      </c>
    </row>
    <row r="490" spans="1:20" ht="43.5" x14ac:dyDescent="0.35">
      <c r="A490">
        <v>488</v>
      </c>
      <c r="B490" s="1" t="s">
        <v>489</v>
      </c>
      <c r="C490" s="1" t="s">
        <v>4598</v>
      </c>
      <c r="D490" s="6">
        <v>12000</v>
      </c>
      <c r="E490" s="6">
        <v>0</v>
      </c>
      <c r="F490" t="s">
        <v>8221</v>
      </c>
      <c r="G490" t="s">
        <v>8224</v>
      </c>
      <c r="H490" t="s">
        <v>8246</v>
      </c>
      <c r="I490">
        <v>1483924700</v>
      </c>
      <c r="J490">
        <v>1481332700</v>
      </c>
      <c r="K490" t="b">
        <v>0</v>
      </c>
      <c r="L490">
        <v>0</v>
      </c>
      <c r="M490" t="b">
        <v>0</v>
      </c>
      <c r="N490" t="s">
        <v>8270</v>
      </c>
      <c r="O490" s="16">
        <f>Table1[[#This Row],[pledged]]/Table1[[#This Row],[goal]]*100</f>
        <v>0</v>
      </c>
      <c r="P490" s="6">
        <f>IFERROR(Table1[[#This Row],[pledged]]/Table1[[#This Row],[backers_count]],0)</f>
        <v>0</v>
      </c>
      <c r="Q490" t="str">
        <f>LEFT(Table1[[#This Row],[Category and Sub-Category]],FIND("/",Table1[[#This Row],[Category and Sub-Category]])-1)</f>
        <v>film &amp; video</v>
      </c>
      <c r="R490" t="str">
        <f>RIGHT(Table1[[#This Row],[Category and Sub-Category]],LEN(Table1[[#This Row],[Category and Sub-Category]])-FIND("/",Table1[[#This Row],[Category and Sub-Category]]))</f>
        <v>animation</v>
      </c>
      <c r="S490" s="14">
        <f>(((Table1[[#This Row],[launched_at]]/60)/60)/24)+DATE(1970,1,1)</f>
        <v>42714.054398148146</v>
      </c>
      <c r="T490" s="14">
        <f t="shared" si="7"/>
        <v>42744.054398148146</v>
      </c>
    </row>
    <row r="491" spans="1:20" ht="43.5" x14ac:dyDescent="0.35">
      <c r="A491">
        <v>489</v>
      </c>
      <c r="B491" s="1" t="s">
        <v>490</v>
      </c>
      <c r="C491" s="1" t="s">
        <v>4599</v>
      </c>
      <c r="D491" s="6">
        <v>74997</v>
      </c>
      <c r="E491" s="6">
        <v>215</v>
      </c>
      <c r="F491" t="s">
        <v>8221</v>
      </c>
      <c r="G491" t="s">
        <v>8224</v>
      </c>
      <c r="H491" t="s">
        <v>8246</v>
      </c>
      <c r="I491">
        <v>1325763180</v>
      </c>
      <c r="J491">
        <v>1323084816</v>
      </c>
      <c r="K491" t="b">
        <v>0</v>
      </c>
      <c r="L491">
        <v>3</v>
      </c>
      <c r="M491" t="b">
        <v>0</v>
      </c>
      <c r="N491" t="s">
        <v>8270</v>
      </c>
      <c r="O491" s="16">
        <f>Table1[[#This Row],[pledged]]/Table1[[#This Row],[goal]]*100</f>
        <v>0.28667813379201834</v>
      </c>
      <c r="P491" s="6">
        <f>IFERROR(Table1[[#This Row],[pledged]]/Table1[[#This Row],[backers_count]],0)</f>
        <v>71.666666666666671</v>
      </c>
      <c r="Q491" t="str">
        <f>LEFT(Table1[[#This Row],[Category and Sub-Category]],FIND("/",Table1[[#This Row],[Category and Sub-Category]])-1)</f>
        <v>film &amp; video</v>
      </c>
      <c r="R491" t="str">
        <f>RIGHT(Table1[[#This Row],[Category and Sub-Category]],LEN(Table1[[#This Row],[Category and Sub-Category]])-FIND("/",Table1[[#This Row],[Category and Sub-Category]]))</f>
        <v>animation</v>
      </c>
      <c r="S491" s="14">
        <f>(((Table1[[#This Row],[launched_at]]/60)/60)/24)+DATE(1970,1,1)</f>
        <v>40882.481666666667</v>
      </c>
      <c r="T491" s="14">
        <f t="shared" si="7"/>
        <v>40913.481249999997</v>
      </c>
    </row>
    <row r="492" spans="1:20" x14ac:dyDescent="0.35">
      <c r="A492">
        <v>490</v>
      </c>
      <c r="B492" s="1" t="s">
        <v>491</v>
      </c>
      <c r="C492" s="1" t="s">
        <v>4600</v>
      </c>
      <c r="D492" s="6">
        <v>1000</v>
      </c>
      <c r="E492" s="6">
        <v>0</v>
      </c>
      <c r="F492" t="s">
        <v>8221</v>
      </c>
      <c r="G492" t="s">
        <v>8224</v>
      </c>
      <c r="H492" t="s">
        <v>8246</v>
      </c>
      <c r="I492">
        <v>1345677285</v>
      </c>
      <c r="J492">
        <v>1343085285</v>
      </c>
      <c r="K492" t="b">
        <v>0</v>
      </c>
      <c r="L492">
        <v>0</v>
      </c>
      <c r="M492" t="b">
        <v>0</v>
      </c>
      <c r="N492" t="s">
        <v>8270</v>
      </c>
      <c r="O492" s="16">
        <f>Table1[[#This Row],[pledged]]/Table1[[#This Row],[goal]]*100</f>
        <v>0</v>
      </c>
      <c r="P492" s="6">
        <f>IFERROR(Table1[[#This Row],[pledged]]/Table1[[#This Row],[backers_count]],0)</f>
        <v>0</v>
      </c>
      <c r="Q492" t="str">
        <f>LEFT(Table1[[#This Row],[Category and Sub-Category]],FIND("/",Table1[[#This Row],[Category and Sub-Category]])-1)</f>
        <v>film &amp; video</v>
      </c>
      <c r="R492" t="str">
        <f>RIGHT(Table1[[#This Row],[Category and Sub-Category]],LEN(Table1[[#This Row],[Category and Sub-Category]])-FIND("/",Table1[[#This Row],[Category and Sub-Category]]))</f>
        <v>animation</v>
      </c>
      <c r="S492" s="14">
        <f>(((Table1[[#This Row],[launched_at]]/60)/60)/24)+DATE(1970,1,1)</f>
        <v>41113.968576388892</v>
      </c>
      <c r="T492" s="14">
        <f t="shared" si="7"/>
        <v>41143.968576388892</v>
      </c>
    </row>
    <row r="493" spans="1:20" ht="43.5" x14ac:dyDescent="0.35">
      <c r="A493">
        <v>491</v>
      </c>
      <c r="B493" s="1" t="s">
        <v>492</v>
      </c>
      <c r="C493" s="1" t="s">
        <v>4601</v>
      </c>
      <c r="D493" s="6">
        <v>10000</v>
      </c>
      <c r="E493" s="6">
        <v>0</v>
      </c>
      <c r="F493" t="s">
        <v>8221</v>
      </c>
      <c r="G493" t="s">
        <v>8224</v>
      </c>
      <c r="H493" t="s">
        <v>8246</v>
      </c>
      <c r="I493">
        <v>1453937699</v>
      </c>
      <c r="J493">
        <v>1451345699</v>
      </c>
      <c r="K493" t="b">
        <v>0</v>
      </c>
      <c r="L493">
        <v>0</v>
      </c>
      <c r="M493" t="b">
        <v>0</v>
      </c>
      <c r="N493" t="s">
        <v>8270</v>
      </c>
      <c r="O493" s="16">
        <f>Table1[[#This Row],[pledged]]/Table1[[#This Row],[goal]]*100</f>
        <v>0</v>
      </c>
      <c r="P493" s="6">
        <f>IFERROR(Table1[[#This Row],[pledged]]/Table1[[#This Row],[backers_count]],0)</f>
        <v>0</v>
      </c>
      <c r="Q493" t="str">
        <f>LEFT(Table1[[#This Row],[Category and Sub-Category]],FIND("/",Table1[[#This Row],[Category and Sub-Category]])-1)</f>
        <v>film &amp; video</v>
      </c>
      <c r="R493" t="str">
        <f>RIGHT(Table1[[#This Row],[Category and Sub-Category]],LEN(Table1[[#This Row],[Category and Sub-Category]])-FIND("/",Table1[[#This Row],[Category and Sub-Category]]))</f>
        <v>animation</v>
      </c>
      <c r="S493" s="14">
        <f>(((Table1[[#This Row],[launched_at]]/60)/60)/24)+DATE(1970,1,1)</f>
        <v>42366.982627314821</v>
      </c>
      <c r="T493" s="14">
        <f t="shared" si="7"/>
        <v>42396.982627314821</v>
      </c>
    </row>
    <row r="494" spans="1:20" ht="43.5" x14ac:dyDescent="0.35">
      <c r="A494">
        <v>492</v>
      </c>
      <c r="B494" s="1" t="s">
        <v>493</v>
      </c>
      <c r="C494" s="1" t="s">
        <v>4602</v>
      </c>
      <c r="D494" s="6">
        <v>10000000</v>
      </c>
      <c r="E494" s="6">
        <v>0</v>
      </c>
      <c r="F494" t="s">
        <v>8221</v>
      </c>
      <c r="G494" t="s">
        <v>8235</v>
      </c>
      <c r="H494" t="s">
        <v>8255</v>
      </c>
      <c r="I494">
        <v>1476319830</v>
      </c>
      <c r="J494">
        <v>1471135830</v>
      </c>
      <c r="K494" t="b">
        <v>0</v>
      </c>
      <c r="L494">
        <v>0</v>
      </c>
      <c r="M494" t="b">
        <v>0</v>
      </c>
      <c r="N494" t="s">
        <v>8270</v>
      </c>
      <c r="O494" s="16">
        <f>Table1[[#This Row],[pledged]]/Table1[[#This Row],[goal]]*100</f>
        <v>0</v>
      </c>
      <c r="P494" s="6">
        <f>IFERROR(Table1[[#This Row],[pledged]]/Table1[[#This Row],[backers_count]],0)</f>
        <v>0</v>
      </c>
      <c r="Q494" t="str">
        <f>LEFT(Table1[[#This Row],[Category and Sub-Category]],FIND("/",Table1[[#This Row],[Category and Sub-Category]])-1)</f>
        <v>film &amp; video</v>
      </c>
      <c r="R494" t="str">
        <f>RIGHT(Table1[[#This Row],[Category and Sub-Category]],LEN(Table1[[#This Row],[Category and Sub-Category]])-FIND("/",Table1[[#This Row],[Category and Sub-Category]]))</f>
        <v>animation</v>
      </c>
      <c r="S494" s="14">
        <f>(((Table1[[#This Row],[launched_at]]/60)/60)/24)+DATE(1970,1,1)</f>
        <v>42596.03506944445</v>
      </c>
      <c r="T494" s="14">
        <f t="shared" si="7"/>
        <v>42656.03506944445</v>
      </c>
    </row>
    <row r="495" spans="1:20" ht="43.5" x14ac:dyDescent="0.35">
      <c r="A495">
        <v>493</v>
      </c>
      <c r="B495" s="1" t="s">
        <v>494</v>
      </c>
      <c r="C495" s="1" t="s">
        <v>4603</v>
      </c>
      <c r="D495" s="6">
        <v>30000</v>
      </c>
      <c r="E495" s="6">
        <v>0</v>
      </c>
      <c r="F495" t="s">
        <v>8221</v>
      </c>
      <c r="G495" t="s">
        <v>8225</v>
      </c>
      <c r="H495" t="s">
        <v>8247</v>
      </c>
      <c r="I495">
        <v>1432142738</v>
      </c>
      <c r="J495">
        <v>1429550738</v>
      </c>
      <c r="K495" t="b">
        <v>0</v>
      </c>
      <c r="L495">
        <v>0</v>
      </c>
      <c r="M495" t="b">
        <v>0</v>
      </c>
      <c r="N495" t="s">
        <v>8270</v>
      </c>
      <c r="O495" s="16">
        <f>Table1[[#This Row],[pledged]]/Table1[[#This Row],[goal]]*100</f>
        <v>0</v>
      </c>
      <c r="P495" s="6">
        <f>IFERROR(Table1[[#This Row],[pledged]]/Table1[[#This Row],[backers_count]],0)</f>
        <v>0</v>
      </c>
      <c r="Q495" t="str">
        <f>LEFT(Table1[[#This Row],[Category and Sub-Category]],FIND("/",Table1[[#This Row],[Category and Sub-Category]])-1)</f>
        <v>film &amp; video</v>
      </c>
      <c r="R495" t="str">
        <f>RIGHT(Table1[[#This Row],[Category and Sub-Category]],LEN(Table1[[#This Row],[Category and Sub-Category]])-FIND("/",Table1[[#This Row],[Category and Sub-Category]]))</f>
        <v>animation</v>
      </c>
      <c r="S495" s="14">
        <f>(((Table1[[#This Row],[launched_at]]/60)/60)/24)+DATE(1970,1,1)</f>
        <v>42114.726134259254</v>
      </c>
      <c r="T495" s="14">
        <f t="shared" si="7"/>
        <v>42144.726134259254</v>
      </c>
    </row>
    <row r="496" spans="1:20" ht="58" x14ac:dyDescent="0.35">
      <c r="A496">
        <v>494</v>
      </c>
      <c r="B496" s="1" t="s">
        <v>495</v>
      </c>
      <c r="C496" s="1" t="s">
        <v>4604</v>
      </c>
      <c r="D496" s="6">
        <v>20000</v>
      </c>
      <c r="E496" s="6">
        <v>31</v>
      </c>
      <c r="F496" t="s">
        <v>8221</v>
      </c>
      <c r="G496" t="s">
        <v>8224</v>
      </c>
      <c r="H496" t="s">
        <v>8246</v>
      </c>
      <c r="I496">
        <v>1404356400</v>
      </c>
      <c r="J496">
        <v>1402343765</v>
      </c>
      <c r="K496" t="b">
        <v>0</v>
      </c>
      <c r="L496">
        <v>3</v>
      </c>
      <c r="M496" t="b">
        <v>0</v>
      </c>
      <c r="N496" t="s">
        <v>8270</v>
      </c>
      <c r="O496" s="16">
        <f>Table1[[#This Row],[pledged]]/Table1[[#This Row],[goal]]*100</f>
        <v>0.155</v>
      </c>
      <c r="P496" s="6">
        <f>IFERROR(Table1[[#This Row],[pledged]]/Table1[[#This Row],[backers_count]],0)</f>
        <v>10.333333333333334</v>
      </c>
      <c r="Q496" t="str">
        <f>LEFT(Table1[[#This Row],[Category and Sub-Category]],FIND("/",Table1[[#This Row],[Category and Sub-Category]])-1)</f>
        <v>film &amp; video</v>
      </c>
      <c r="R496" t="str">
        <f>RIGHT(Table1[[#This Row],[Category and Sub-Category]],LEN(Table1[[#This Row],[Category and Sub-Category]])-FIND("/",Table1[[#This Row],[Category and Sub-Category]]))</f>
        <v>animation</v>
      </c>
      <c r="S496" s="14">
        <f>(((Table1[[#This Row],[launched_at]]/60)/60)/24)+DATE(1970,1,1)</f>
        <v>41799.830613425926</v>
      </c>
      <c r="T496" s="14">
        <f t="shared" si="7"/>
        <v>41823.125</v>
      </c>
    </row>
    <row r="497" spans="1:20" ht="43.5" x14ac:dyDescent="0.35">
      <c r="A497">
        <v>495</v>
      </c>
      <c r="B497" s="1" t="s">
        <v>496</v>
      </c>
      <c r="C497" s="1" t="s">
        <v>4605</v>
      </c>
      <c r="D497" s="6">
        <v>7000</v>
      </c>
      <c r="E497" s="6">
        <v>0</v>
      </c>
      <c r="F497" t="s">
        <v>8221</v>
      </c>
      <c r="G497" t="s">
        <v>8224</v>
      </c>
      <c r="H497" t="s">
        <v>8246</v>
      </c>
      <c r="I497">
        <v>1437076305</v>
      </c>
      <c r="J497">
        <v>1434484305</v>
      </c>
      <c r="K497" t="b">
        <v>0</v>
      </c>
      <c r="L497">
        <v>0</v>
      </c>
      <c r="M497" t="b">
        <v>0</v>
      </c>
      <c r="N497" t="s">
        <v>8270</v>
      </c>
      <c r="O497" s="16">
        <f>Table1[[#This Row],[pledged]]/Table1[[#This Row],[goal]]*100</f>
        <v>0</v>
      </c>
      <c r="P497" s="6">
        <f>IFERROR(Table1[[#This Row],[pledged]]/Table1[[#This Row],[backers_count]],0)</f>
        <v>0</v>
      </c>
      <c r="Q497" t="str">
        <f>LEFT(Table1[[#This Row],[Category and Sub-Category]],FIND("/",Table1[[#This Row],[Category and Sub-Category]])-1)</f>
        <v>film &amp; video</v>
      </c>
      <c r="R497" t="str">
        <f>RIGHT(Table1[[#This Row],[Category and Sub-Category]],LEN(Table1[[#This Row],[Category and Sub-Category]])-FIND("/",Table1[[#This Row],[Category and Sub-Category]]))</f>
        <v>animation</v>
      </c>
      <c r="S497" s="14">
        <f>(((Table1[[#This Row],[launched_at]]/60)/60)/24)+DATE(1970,1,1)</f>
        <v>42171.827604166669</v>
      </c>
      <c r="T497" s="14">
        <f t="shared" si="7"/>
        <v>42201.827604166669</v>
      </c>
    </row>
    <row r="498" spans="1:20" ht="29" x14ac:dyDescent="0.35">
      <c r="A498">
        <v>496</v>
      </c>
      <c r="B498" s="1" t="s">
        <v>497</v>
      </c>
      <c r="C498" s="1" t="s">
        <v>4606</v>
      </c>
      <c r="D498" s="6">
        <v>60000</v>
      </c>
      <c r="E498" s="6">
        <v>1</v>
      </c>
      <c r="F498" t="s">
        <v>8221</v>
      </c>
      <c r="G498" t="s">
        <v>8224</v>
      </c>
      <c r="H498" t="s">
        <v>8246</v>
      </c>
      <c r="I498">
        <v>1392070874</v>
      </c>
      <c r="J498">
        <v>1386886874</v>
      </c>
      <c r="K498" t="b">
        <v>0</v>
      </c>
      <c r="L498">
        <v>1</v>
      </c>
      <c r="M498" t="b">
        <v>0</v>
      </c>
      <c r="N498" t="s">
        <v>8270</v>
      </c>
      <c r="O498" s="16">
        <f>Table1[[#This Row],[pledged]]/Table1[[#This Row],[goal]]*100</f>
        <v>1.6666666666666668E-3</v>
      </c>
      <c r="P498" s="6">
        <f>IFERROR(Table1[[#This Row],[pledged]]/Table1[[#This Row],[backers_count]],0)</f>
        <v>1</v>
      </c>
      <c r="Q498" t="str">
        <f>LEFT(Table1[[#This Row],[Category and Sub-Category]],FIND("/",Table1[[#This Row],[Category and Sub-Category]])-1)</f>
        <v>film &amp; video</v>
      </c>
      <c r="R498" t="str">
        <f>RIGHT(Table1[[#This Row],[Category and Sub-Category]],LEN(Table1[[#This Row],[Category and Sub-Category]])-FIND("/",Table1[[#This Row],[Category and Sub-Category]]))</f>
        <v>animation</v>
      </c>
      <c r="S498" s="14">
        <f>(((Table1[[#This Row],[launched_at]]/60)/60)/24)+DATE(1970,1,1)</f>
        <v>41620.93141203704</v>
      </c>
      <c r="T498" s="14">
        <f t="shared" si="7"/>
        <v>41680.93141203704</v>
      </c>
    </row>
    <row r="499" spans="1:20" x14ac:dyDescent="0.35">
      <c r="A499">
        <v>497</v>
      </c>
      <c r="B499" s="1" t="s">
        <v>498</v>
      </c>
      <c r="C499" s="1" t="s">
        <v>4607</v>
      </c>
      <c r="D499" s="6">
        <v>4480</v>
      </c>
      <c r="E499" s="6">
        <v>30</v>
      </c>
      <c r="F499" t="s">
        <v>8221</v>
      </c>
      <c r="G499" t="s">
        <v>8224</v>
      </c>
      <c r="H499" t="s">
        <v>8246</v>
      </c>
      <c r="I499">
        <v>1419483600</v>
      </c>
      <c r="J499">
        <v>1414889665</v>
      </c>
      <c r="K499" t="b">
        <v>0</v>
      </c>
      <c r="L499">
        <v>3</v>
      </c>
      <c r="M499" t="b">
        <v>0</v>
      </c>
      <c r="N499" t="s">
        <v>8270</v>
      </c>
      <c r="O499" s="16">
        <f>Table1[[#This Row],[pledged]]/Table1[[#This Row],[goal]]*100</f>
        <v>0.6696428571428571</v>
      </c>
      <c r="P499" s="6">
        <f>IFERROR(Table1[[#This Row],[pledged]]/Table1[[#This Row],[backers_count]],0)</f>
        <v>10</v>
      </c>
      <c r="Q499" t="str">
        <f>LEFT(Table1[[#This Row],[Category and Sub-Category]],FIND("/",Table1[[#This Row],[Category and Sub-Category]])-1)</f>
        <v>film &amp; video</v>
      </c>
      <c r="R499" t="str">
        <f>RIGHT(Table1[[#This Row],[Category and Sub-Category]],LEN(Table1[[#This Row],[Category and Sub-Category]])-FIND("/",Table1[[#This Row],[Category and Sub-Category]]))</f>
        <v>animation</v>
      </c>
      <c r="S499" s="14">
        <f>(((Table1[[#This Row],[launched_at]]/60)/60)/24)+DATE(1970,1,1)</f>
        <v>41945.037789351853</v>
      </c>
      <c r="T499" s="14">
        <f t="shared" si="7"/>
        <v>41998.208333333328</v>
      </c>
    </row>
    <row r="500" spans="1:20" ht="43.5" x14ac:dyDescent="0.35">
      <c r="A500">
        <v>498</v>
      </c>
      <c r="B500" s="1" t="s">
        <v>499</v>
      </c>
      <c r="C500" s="1" t="s">
        <v>4608</v>
      </c>
      <c r="D500" s="6">
        <v>65108</v>
      </c>
      <c r="E500" s="6">
        <v>2994</v>
      </c>
      <c r="F500" t="s">
        <v>8221</v>
      </c>
      <c r="G500" t="s">
        <v>8224</v>
      </c>
      <c r="H500" t="s">
        <v>8246</v>
      </c>
      <c r="I500">
        <v>1324664249</v>
      </c>
      <c r="J500">
        <v>1321035449</v>
      </c>
      <c r="K500" t="b">
        <v>0</v>
      </c>
      <c r="L500">
        <v>22</v>
      </c>
      <c r="M500" t="b">
        <v>0</v>
      </c>
      <c r="N500" t="s">
        <v>8270</v>
      </c>
      <c r="O500" s="16">
        <f>Table1[[#This Row],[pledged]]/Table1[[#This Row],[goal]]*100</f>
        <v>4.5985132395404564</v>
      </c>
      <c r="P500" s="6">
        <f>IFERROR(Table1[[#This Row],[pledged]]/Table1[[#This Row],[backers_count]],0)</f>
        <v>136.09090909090909</v>
      </c>
      <c r="Q500" t="str">
        <f>LEFT(Table1[[#This Row],[Category and Sub-Category]],FIND("/",Table1[[#This Row],[Category and Sub-Category]])-1)</f>
        <v>film &amp; video</v>
      </c>
      <c r="R500" t="str">
        <f>RIGHT(Table1[[#This Row],[Category and Sub-Category]],LEN(Table1[[#This Row],[Category and Sub-Category]])-FIND("/",Table1[[#This Row],[Category and Sub-Category]]))</f>
        <v>animation</v>
      </c>
      <c r="S500" s="14">
        <f>(((Table1[[#This Row],[launched_at]]/60)/60)/24)+DATE(1970,1,1)</f>
        <v>40858.762141203704</v>
      </c>
      <c r="T500" s="14">
        <f t="shared" si="7"/>
        <v>40900.762141203704</v>
      </c>
    </row>
    <row r="501" spans="1:20" ht="58" x14ac:dyDescent="0.35">
      <c r="A501">
        <v>499</v>
      </c>
      <c r="B501" s="1" t="s">
        <v>500</v>
      </c>
      <c r="C501" s="1" t="s">
        <v>4609</v>
      </c>
      <c r="D501" s="6">
        <v>20000</v>
      </c>
      <c r="E501" s="6">
        <v>1910</v>
      </c>
      <c r="F501" t="s">
        <v>8221</v>
      </c>
      <c r="G501" t="s">
        <v>8224</v>
      </c>
      <c r="H501" t="s">
        <v>8246</v>
      </c>
      <c r="I501">
        <v>1255381140</v>
      </c>
      <c r="J501">
        <v>1250630968</v>
      </c>
      <c r="K501" t="b">
        <v>0</v>
      </c>
      <c r="L501">
        <v>26</v>
      </c>
      <c r="M501" t="b">
        <v>0</v>
      </c>
      <c r="N501" t="s">
        <v>8270</v>
      </c>
      <c r="O501" s="16">
        <f>Table1[[#This Row],[pledged]]/Table1[[#This Row],[goal]]*100</f>
        <v>9.5500000000000007</v>
      </c>
      <c r="P501" s="6">
        <f>IFERROR(Table1[[#This Row],[pledged]]/Table1[[#This Row],[backers_count]],0)</f>
        <v>73.461538461538467</v>
      </c>
      <c r="Q501" t="str">
        <f>LEFT(Table1[[#This Row],[Category and Sub-Category]],FIND("/",Table1[[#This Row],[Category and Sub-Category]])-1)</f>
        <v>film &amp; video</v>
      </c>
      <c r="R501" t="str">
        <f>RIGHT(Table1[[#This Row],[Category and Sub-Category]],LEN(Table1[[#This Row],[Category and Sub-Category]])-FIND("/",Table1[[#This Row],[Category and Sub-Category]]))</f>
        <v>animation</v>
      </c>
      <c r="S501" s="14">
        <f>(((Table1[[#This Row],[launched_at]]/60)/60)/24)+DATE(1970,1,1)</f>
        <v>40043.895462962959</v>
      </c>
      <c r="T501" s="14">
        <f t="shared" si="7"/>
        <v>40098.874305555553</v>
      </c>
    </row>
    <row r="502" spans="1:20" ht="58" x14ac:dyDescent="0.35">
      <c r="A502">
        <v>500</v>
      </c>
      <c r="B502" s="1" t="s">
        <v>501</v>
      </c>
      <c r="C502" s="1" t="s">
        <v>4610</v>
      </c>
      <c r="D502" s="6">
        <v>6500</v>
      </c>
      <c r="E502" s="6">
        <v>215</v>
      </c>
      <c r="F502" t="s">
        <v>8221</v>
      </c>
      <c r="G502" t="s">
        <v>8224</v>
      </c>
      <c r="H502" t="s">
        <v>8246</v>
      </c>
      <c r="I502">
        <v>1273356960</v>
      </c>
      <c r="J502">
        <v>1268255751</v>
      </c>
      <c r="K502" t="b">
        <v>0</v>
      </c>
      <c r="L502">
        <v>4</v>
      </c>
      <c r="M502" t="b">
        <v>0</v>
      </c>
      <c r="N502" t="s">
        <v>8270</v>
      </c>
      <c r="O502" s="16">
        <f>Table1[[#This Row],[pledged]]/Table1[[#This Row],[goal]]*100</f>
        <v>3.3076923076923079</v>
      </c>
      <c r="P502" s="6">
        <f>IFERROR(Table1[[#This Row],[pledged]]/Table1[[#This Row],[backers_count]],0)</f>
        <v>53.75</v>
      </c>
      <c r="Q502" t="str">
        <f>LEFT(Table1[[#This Row],[Category and Sub-Category]],FIND("/",Table1[[#This Row],[Category and Sub-Category]])-1)</f>
        <v>film &amp; video</v>
      </c>
      <c r="R502" t="str">
        <f>RIGHT(Table1[[#This Row],[Category and Sub-Category]],LEN(Table1[[#This Row],[Category and Sub-Category]])-FIND("/",Table1[[#This Row],[Category and Sub-Category]]))</f>
        <v>animation</v>
      </c>
      <c r="S502" s="14">
        <f>(((Table1[[#This Row],[launched_at]]/60)/60)/24)+DATE(1970,1,1)</f>
        <v>40247.886006944449</v>
      </c>
      <c r="T502" s="14">
        <f t="shared" si="7"/>
        <v>40306.927777777775</v>
      </c>
    </row>
    <row r="503" spans="1:20" ht="43.5" x14ac:dyDescent="0.35">
      <c r="A503">
        <v>501</v>
      </c>
      <c r="B503" s="1" t="s">
        <v>502</v>
      </c>
      <c r="C503" s="1" t="s">
        <v>4611</v>
      </c>
      <c r="D503" s="6">
        <v>10000</v>
      </c>
      <c r="E503" s="6">
        <v>0</v>
      </c>
      <c r="F503" t="s">
        <v>8221</v>
      </c>
      <c r="G503" t="s">
        <v>8224</v>
      </c>
      <c r="H503" t="s">
        <v>8246</v>
      </c>
      <c r="I503">
        <v>1310189851</v>
      </c>
      <c r="J503">
        <v>1307597851</v>
      </c>
      <c r="K503" t="b">
        <v>0</v>
      </c>
      <c r="L503">
        <v>0</v>
      </c>
      <c r="M503" t="b">
        <v>0</v>
      </c>
      <c r="N503" t="s">
        <v>8270</v>
      </c>
      <c r="O503" s="16">
        <f>Table1[[#This Row],[pledged]]/Table1[[#This Row],[goal]]*100</f>
        <v>0</v>
      </c>
      <c r="P503" s="6">
        <f>IFERROR(Table1[[#This Row],[pledged]]/Table1[[#This Row],[backers_count]],0)</f>
        <v>0</v>
      </c>
      <c r="Q503" t="str">
        <f>LEFT(Table1[[#This Row],[Category and Sub-Category]],FIND("/",Table1[[#This Row],[Category and Sub-Category]])-1)</f>
        <v>film &amp; video</v>
      </c>
      <c r="R503" t="str">
        <f>RIGHT(Table1[[#This Row],[Category and Sub-Category]],LEN(Table1[[#This Row],[Category and Sub-Category]])-FIND("/",Table1[[#This Row],[Category and Sub-Category]]))</f>
        <v>animation</v>
      </c>
      <c r="S503" s="14">
        <f>(((Table1[[#This Row],[launched_at]]/60)/60)/24)+DATE(1970,1,1)</f>
        <v>40703.234386574077</v>
      </c>
      <c r="T503" s="14">
        <f t="shared" si="7"/>
        <v>40733.234386574077</v>
      </c>
    </row>
    <row r="504" spans="1:20" ht="58" x14ac:dyDescent="0.35">
      <c r="A504">
        <v>502</v>
      </c>
      <c r="B504" s="1" t="s">
        <v>503</v>
      </c>
      <c r="C504" s="1" t="s">
        <v>4612</v>
      </c>
      <c r="D504" s="6">
        <v>20000</v>
      </c>
      <c r="E504" s="6">
        <v>230</v>
      </c>
      <c r="F504" t="s">
        <v>8221</v>
      </c>
      <c r="G504" t="s">
        <v>8224</v>
      </c>
      <c r="H504" t="s">
        <v>8246</v>
      </c>
      <c r="I504">
        <v>1332073025</v>
      </c>
      <c r="J504">
        <v>1329484625</v>
      </c>
      <c r="K504" t="b">
        <v>0</v>
      </c>
      <c r="L504">
        <v>4</v>
      </c>
      <c r="M504" t="b">
        <v>0</v>
      </c>
      <c r="N504" t="s">
        <v>8270</v>
      </c>
      <c r="O504" s="16">
        <f>Table1[[#This Row],[pledged]]/Table1[[#This Row],[goal]]*100</f>
        <v>1.1499999999999999</v>
      </c>
      <c r="P504" s="6">
        <f>IFERROR(Table1[[#This Row],[pledged]]/Table1[[#This Row],[backers_count]],0)</f>
        <v>57.5</v>
      </c>
      <c r="Q504" t="str">
        <f>LEFT(Table1[[#This Row],[Category and Sub-Category]],FIND("/",Table1[[#This Row],[Category and Sub-Category]])-1)</f>
        <v>film &amp; video</v>
      </c>
      <c r="R504" t="str">
        <f>RIGHT(Table1[[#This Row],[Category and Sub-Category]],LEN(Table1[[#This Row],[Category and Sub-Category]])-FIND("/",Table1[[#This Row],[Category and Sub-Category]]))</f>
        <v>animation</v>
      </c>
      <c r="S504" s="14">
        <f>(((Table1[[#This Row],[launched_at]]/60)/60)/24)+DATE(1970,1,1)</f>
        <v>40956.553530092591</v>
      </c>
      <c r="T504" s="14">
        <f t="shared" si="7"/>
        <v>40986.511863425927</v>
      </c>
    </row>
    <row r="505" spans="1:20" ht="43.5" x14ac:dyDescent="0.35">
      <c r="A505">
        <v>503</v>
      </c>
      <c r="B505" s="1" t="s">
        <v>504</v>
      </c>
      <c r="C505" s="1" t="s">
        <v>4613</v>
      </c>
      <c r="D505" s="6">
        <v>6500</v>
      </c>
      <c r="E505" s="6">
        <v>114</v>
      </c>
      <c r="F505" t="s">
        <v>8221</v>
      </c>
      <c r="G505" t="s">
        <v>8225</v>
      </c>
      <c r="H505" t="s">
        <v>8247</v>
      </c>
      <c r="I505">
        <v>1421498303</v>
      </c>
      <c r="J505">
        <v>1418906303</v>
      </c>
      <c r="K505" t="b">
        <v>0</v>
      </c>
      <c r="L505">
        <v>9</v>
      </c>
      <c r="M505" t="b">
        <v>0</v>
      </c>
      <c r="N505" t="s">
        <v>8270</v>
      </c>
      <c r="O505" s="16">
        <f>Table1[[#This Row],[pledged]]/Table1[[#This Row],[goal]]*100</f>
        <v>1.7538461538461538</v>
      </c>
      <c r="P505" s="6">
        <f>IFERROR(Table1[[#This Row],[pledged]]/Table1[[#This Row],[backers_count]],0)</f>
        <v>12.666666666666666</v>
      </c>
      <c r="Q505" t="str">
        <f>LEFT(Table1[[#This Row],[Category and Sub-Category]],FIND("/",Table1[[#This Row],[Category and Sub-Category]])-1)</f>
        <v>film &amp; video</v>
      </c>
      <c r="R505" t="str">
        <f>RIGHT(Table1[[#This Row],[Category and Sub-Category]],LEN(Table1[[#This Row],[Category and Sub-Category]])-FIND("/",Table1[[#This Row],[Category and Sub-Category]]))</f>
        <v>animation</v>
      </c>
      <c r="S505" s="14">
        <f>(((Table1[[#This Row],[launched_at]]/60)/60)/24)+DATE(1970,1,1)</f>
        <v>41991.526655092588</v>
      </c>
      <c r="T505" s="14">
        <f t="shared" si="7"/>
        <v>42021.526655092588</v>
      </c>
    </row>
    <row r="506" spans="1:20" ht="43.5" x14ac:dyDescent="0.35">
      <c r="A506">
        <v>504</v>
      </c>
      <c r="B506" s="1" t="s">
        <v>505</v>
      </c>
      <c r="C506" s="1" t="s">
        <v>4614</v>
      </c>
      <c r="D506" s="6">
        <v>24500</v>
      </c>
      <c r="E506" s="6">
        <v>335</v>
      </c>
      <c r="F506" t="s">
        <v>8221</v>
      </c>
      <c r="G506" t="s">
        <v>8224</v>
      </c>
      <c r="H506" t="s">
        <v>8246</v>
      </c>
      <c r="I506">
        <v>1334097387</v>
      </c>
      <c r="J506">
        <v>1328916987</v>
      </c>
      <c r="K506" t="b">
        <v>0</v>
      </c>
      <c r="L506">
        <v>5</v>
      </c>
      <c r="M506" t="b">
        <v>0</v>
      </c>
      <c r="N506" t="s">
        <v>8270</v>
      </c>
      <c r="O506" s="16">
        <f>Table1[[#This Row],[pledged]]/Table1[[#This Row],[goal]]*100</f>
        <v>1.3673469387755102</v>
      </c>
      <c r="P506" s="6">
        <f>IFERROR(Table1[[#This Row],[pledged]]/Table1[[#This Row],[backers_count]],0)</f>
        <v>67</v>
      </c>
      <c r="Q506" t="str">
        <f>LEFT(Table1[[#This Row],[Category and Sub-Category]],FIND("/",Table1[[#This Row],[Category and Sub-Category]])-1)</f>
        <v>film &amp; video</v>
      </c>
      <c r="R506" t="str">
        <f>RIGHT(Table1[[#This Row],[Category and Sub-Category]],LEN(Table1[[#This Row],[Category and Sub-Category]])-FIND("/",Table1[[#This Row],[Category and Sub-Category]]))</f>
        <v>animation</v>
      </c>
      <c r="S506" s="14">
        <f>(((Table1[[#This Row],[launched_at]]/60)/60)/24)+DATE(1970,1,1)</f>
        <v>40949.98364583333</v>
      </c>
      <c r="T506" s="14">
        <f t="shared" si="7"/>
        <v>41009.941979166666</v>
      </c>
    </row>
    <row r="507" spans="1:20" ht="43.5" x14ac:dyDescent="0.35">
      <c r="A507">
        <v>505</v>
      </c>
      <c r="B507" s="1" t="s">
        <v>506</v>
      </c>
      <c r="C507" s="1" t="s">
        <v>4615</v>
      </c>
      <c r="D507" s="6">
        <v>12000</v>
      </c>
      <c r="E507" s="6">
        <v>52</v>
      </c>
      <c r="F507" t="s">
        <v>8221</v>
      </c>
      <c r="G507" t="s">
        <v>8224</v>
      </c>
      <c r="H507" t="s">
        <v>8246</v>
      </c>
      <c r="I507">
        <v>1451010086</v>
      </c>
      <c r="J507">
        <v>1447122086</v>
      </c>
      <c r="K507" t="b">
        <v>0</v>
      </c>
      <c r="L507">
        <v>14</v>
      </c>
      <c r="M507" t="b">
        <v>0</v>
      </c>
      <c r="N507" t="s">
        <v>8270</v>
      </c>
      <c r="O507" s="16">
        <f>Table1[[#This Row],[pledged]]/Table1[[#This Row],[goal]]*100</f>
        <v>0.43333333333333329</v>
      </c>
      <c r="P507" s="6">
        <f>IFERROR(Table1[[#This Row],[pledged]]/Table1[[#This Row],[backers_count]],0)</f>
        <v>3.7142857142857144</v>
      </c>
      <c r="Q507" t="str">
        <f>LEFT(Table1[[#This Row],[Category and Sub-Category]],FIND("/",Table1[[#This Row],[Category and Sub-Category]])-1)</f>
        <v>film &amp; video</v>
      </c>
      <c r="R507" t="str">
        <f>RIGHT(Table1[[#This Row],[Category and Sub-Category]],LEN(Table1[[#This Row],[Category and Sub-Category]])-FIND("/",Table1[[#This Row],[Category and Sub-Category]]))</f>
        <v>animation</v>
      </c>
      <c r="S507" s="14">
        <f>(((Table1[[#This Row],[launched_at]]/60)/60)/24)+DATE(1970,1,1)</f>
        <v>42318.098217592589</v>
      </c>
      <c r="T507" s="14">
        <f t="shared" si="7"/>
        <v>42363.098217592589</v>
      </c>
    </row>
    <row r="508" spans="1:20" ht="43.5" x14ac:dyDescent="0.35">
      <c r="A508">
        <v>506</v>
      </c>
      <c r="B508" s="1" t="s">
        <v>507</v>
      </c>
      <c r="C508" s="1" t="s">
        <v>4616</v>
      </c>
      <c r="D508" s="6">
        <v>200000</v>
      </c>
      <c r="E508" s="6">
        <v>250</v>
      </c>
      <c r="F508" t="s">
        <v>8221</v>
      </c>
      <c r="G508" t="s">
        <v>8224</v>
      </c>
      <c r="H508" t="s">
        <v>8246</v>
      </c>
      <c r="I508">
        <v>1376140520</v>
      </c>
      <c r="J508">
        <v>1373548520</v>
      </c>
      <c r="K508" t="b">
        <v>0</v>
      </c>
      <c r="L508">
        <v>1</v>
      </c>
      <c r="M508" t="b">
        <v>0</v>
      </c>
      <c r="N508" t="s">
        <v>8270</v>
      </c>
      <c r="O508" s="16">
        <f>Table1[[#This Row],[pledged]]/Table1[[#This Row],[goal]]*100</f>
        <v>0.125</v>
      </c>
      <c r="P508" s="6">
        <f>IFERROR(Table1[[#This Row],[pledged]]/Table1[[#This Row],[backers_count]],0)</f>
        <v>250</v>
      </c>
      <c r="Q508" t="str">
        <f>LEFT(Table1[[#This Row],[Category and Sub-Category]],FIND("/",Table1[[#This Row],[Category and Sub-Category]])-1)</f>
        <v>film &amp; video</v>
      </c>
      <c r="R508" t="str">
        <f>RIGHT(Table1[[#This Row],[Category and Sub-Category]],LEN(Table1[[#This Row],[Category and Sub-Category]])-FIND("/",Table1[[#This Row],[Category and Sub-Category]]))</f>
        <v>animation</v>
      </c>
      <c r="S508" s="14">
        <f>(((Table1[[#This Row],[launched_at]]/60)/60)/24)+DATE(1970,1,1)</f>
        <v>41466.552314814813</v>
      </c>
      <c r="T508" s="14">
        <f t="shared" si="7"/>
        <v>41496.552314814813</v>
      </c>
    </row>
    <row r="509" spans="1:20" ht="43.5" x14ac:dyDescent="0.35">
      <c r="A509">
        <v>507</v>
      </c>
      <c r="B509" s="1" t="s">
        <v>508</v>
      </c>
      <c r="C509" s="1" t="s">
        <v>4617</v>
      </c>
      <c r="D509" s="6">
        <v>20000</v>
      </c>
      <c r="E509" s="6">
        <v>640</v>
      </c>
      <c r="F509" t="s">
        <v>8221</v>
      </c>
      <c r="G509" t="s">
        <v>8224</v>
      </c>
      <c r="H509" t="s">
        <v>8246</v>
      </c>
      <c r="I509">
        <v>1350687657</v>
      </c>
      <c r="J509">
        <v>1346799657</v>
      </c>
      <c r="K509" t="b">
        <v>0</v>
      </c>
      <c r="L509">
        <v>10</v>
      </c>
      <c r="M509" t="b">
        <v>0</v>
      </c>
      <c r="N509" t="s">
        <v>8270</v>
      </c>
      <c r="O509" s="16">
        <f>Table1[[#This Row],[pledged]]/Table1[[#This Row],[goal]]*100</f>
        <v>3.2</v>
      </c>
      <c r="P509" s="6">
        <f>IFERROR(Table1[[#This Row],[pledged]]/Table1[[#This Row],[backers_count]],0)</f>
        <v>64</v>
      </c>
      <c r="Q509" t="str">
        <f>LEFT(Table1[[#This Row],[Category and Sub-Category]],FIND("/",Table1[[#This Row],[Category and Sub-Category]])-1)</f>
        <v>film &amp; video</v>
      </c>
      <c r="R509" t="str">
        <f>RIGHT(Table1[[#This Row],[Category and Sub-Category]],LEN(Table1[[#This Row],[Category and Sub-Category]])-FIND("/",Table1[[#This Row],[Category and Sub-Category]]))</f>
        <v>animation</v>
      </c>
      <c r="S509" s="14">
        <f>(((Table1[[#This Row],[launched_at]]/60)/60)/24)+DATE(1970,1,1)</f>
        <v>41156.958993055552</v>
      </c>
      <c r="T509" s="14">
        <f t="shared" si="7"/>
        <v>41201.958993055552</v>
      </c>
    </row>
    <row r="510" spans="1:20" ht="58" x14ac:dyDescent="0.35">
      <c r="A510">
        <v>508</v>
      </c>
      <c r="B510" s="1" t="s">
        <v>509</v>
      </c>
      <c r="C510" s="1" t="s">
        <v>4618</v>
      </c>
      <c r="D510" s="6">
        <v>50000</v>
      </c>
      <c r="E510" s="6">
        <v>400</v>
      </c>
      <c r="F510" t="s">
        <v>8221</v>
      </c>
      <c r="G510" t="s">
        <v>8224</v>
      </c>
      <c r="H510" t="s">
        <v>8246</v>
      </c>
      <c r="I510">
        <v>1337955240</v>
      </c>
      <c r="J510">
        <v>1332808501</v>
      </c>
      <c r="K510" t="b">
        <v>0</v>
      </c>
      <c r="L510">
        <v>3</v>
      </c>
      <c r="M510" t="b">
        <v>0</v>
      </c>
      <c r="N510" t="s">
        <v>8270</v>
      </c>
      <c r="O510" s="16">
        <f>Table1[[#This Row],[pledged]]/Table1[[#This Row],[goal]]*100</f>
        <v>0.8</v>
      </c>
      <c r="P510" s="6">
        <f>IFERROR(Table1[[#This Row],[pledged]]/Table1[[#This Row],[backers_count]],0)</f>
        <v>133.33333333333334</v>
      </c>
      <c r="Q510" t="str">
        <f>LEFT(Table1[[#This Row],[Category and Sub-Category]],FIND("/",Table1[[#This Row],[Category and Sub-Category]])-1)</f>
        <v>film &amp; video</v>
      </c>
      <c r="R510" t="str">
        <f>RIGHT(Table1[[#This Row],[Category and Sub-Category]],LEN(Table1[[#This Row],[Category and Sub-Category]])-FIND("/",Table1[[#This Row],[Category and Sub-Category]]))</f>
        <v>animation</v>
      </c>
      <c r="S510" s="14">
        <f>(((Table1[[#This Row],[launched_at]]/60)/60)/24)+DATE(1970,1,1)</f>
        <v>40995.024317129632</v>
      </c>
      <c r="T510" s="14">
        <f t="shared" si="7"/>
        <v>41054.593055555553</v>
      </c>
    </row>
    <row r="511" spans="1:20" ht="43.5" x14ac:dyDescent="0.35">
      <c r="A511">
        <v>509</v>
      </c>
      <c r="B511" s="1" t="s">
        <v>510</v>
      </c>
      <c r="C511" s="1" t="s">
        <v>4619</v>
      </c>
      <c r="D511" s="6">
        <v>5000</v>
      </c>
      <c r="E511" s="6">
        <v>10</v>
      </c>
      <c r="F511" t="s">
        <v>8221</v>
      </c>
      <c r="G511" t="s">
        <v>8225</v>
      </c>
      <c r="H511" t="s">
        <v>8247</v>
      </c>
      <c r="I511">
        <v>1435504170</v>
      </c>
      <c r="J511">
        <v>1432912170</v>
      </c>
      <c r="K511" t="b">
        <v>0</v>
      </c>
      <c r="L511">
        <v>1</v>
      </c>
      <c r="M511" t="b">
        <v>0</v>
      </c>
      <c r="N511" t="s">
        <v>8270</v>
      </c>
      <c r="O511" s="16">
        <f>Table1[[#This Row],[pledged]]/Table1[[#This Row],[goal]]*100</f>
        <v>0.2</v>
      </c>
      <c r="P511" s="6">
        <f>IFERROR(Table1[[#This Row],[pledged]]/Table1[[#This Row],[backers_count]],0)</f>
        <v>10</v>
      </c>
      <c r="Q511" t="str">
        <f>LEFT(Table1[[#This Row],[Category and Sub-Category]],FIND("/",Table1[[#This Row],[Category and Sub-Category]])-1)</f>
        <v>film &amp; video</v>
      </c>
      <c r="R511" t="str">
        <f>RIGHT(Table1[[#This Row],[Category and Sub-Category]],LEN(Table1[[#This Row],[Category and Sub-Category]])-FIND("/",Table1[[#This Row],[Category and Sub-Category]]))</f>
        <v>animation</v>
      </c>
      <c r="S511" s="14">
        <f>(((Table1[[#This Row],[launched_at]]/60)/60)/24)+DATE(1970,1,1)</f>
        <v>42153.631597222222</v>
      </c>
      <c r="T511" s="14">
        <f t="shared" si="7"/>
        <v>42183.631597222222</v>
      </c>
    </row>
    <row r="512" spans="1:20" ht="43.5" x14ac:dyDescent="0.35">
      <c r="A512">
        <v>510</v>
      </c>
      <c r="B512" s="1" t="s">
        <v>511</v>
      </c>
      <c r="C512" s="1" t="s">
        <v>4620</v>
      </c>
      <c r="D512" s="6">
        <v>14000</v>
      </c>
      <c r="E512" s="6">
        <v>0</v>
      </c>
      <c r="F512" t="s">
        <v>8221</v>
      </c>
      <c r="G512" t="s">
        <v>8224</v>
      </c>
      <c r="H512" t="s">
        <v>8246</v>
      </c>
      <c r="I512">
        <v>1456805639</v>
      </c>
      <c r="J512">
        <v>1454213639</v>
      </c>
      <c r="K512" t="b">
        <v>0</v>
      </c>
      <c r="L512">
        <v>0</v>
      </c>
      <c r="M512" t="b">
        <v>0</v>
      </c>
      <c r="N512" t="s">
        <v>8270</v>
      </c>
      <c r="O512" s="16">
        <f>Table1[[#This Row],[pledged]]/Table1[[#This Row],[goal]]*100</f>
        <v>0</v>
      </c>
      <c r="P512" s="6">
        <f>IFERROR(Table1[[#This Row],[pledged]]/Table1[[#This Row],[backers_count]],0)</f>
        <v>0</v>
      </c>
      <c r="Q512" t="str">
        <f>LEFT(Table1[[#This Row],[Category and Sub-Category]],FIND("/",Table1[[#This Row],[Category and Sub-Category]])-1)</f>
        <v>film &amp; video</v>
      </c>
      <c r="R512" t="str">
        <f>RIGHT(Table1[[#This Row],[Category and Sub-Category]],LEN(Table1[[#This Row],[Category and Sub-Category]])-FIND("/",Table1[[#This Row],[Category and Sub-Category]]))</f>
        <v>animation</v>
      </c>
      <c r="S512" s="14">
        <f>(((Table1[[#This Row],[launched_at]]/60)/60)/24)+DATE(1970,1,1)</f>
        <v>42400.176377314812</v>
      </c>
      <c r="T512" s="14">
        <f t="shared" si="7"/>
        <v>42430.176377314812</v>
      </c>
    </row>
    <row r="513" spans="1:20" ht="43.5" x14ac:dyDescent="0.35">
      <c r="A513">
        <v>511</v>
      </c>
      <c r="B513" s="1" t="s">
        <v>512</v>
      </c>
      <c r="C513" s="1" t="s">
        <v>4621</v>
      </c>
      <c r="D513" s="6">
        <v>5000</v>
      </c>
      <c r="E513" s="6">
        <v>150</v>
      </c>
      <c r="F513" t="s">
        <v>8221</v>
      </c>
      <c r="G513" t="s">
        <v>8224</v>
      </c>
      <c r="H513" t="s">
        <v>8246</v>
      </c>
      <c r="I513">
        <v>1365228982</v>
      </c>
      <c r="J513">
        <v>1362640582</v>
      </c>
      <c r="K513" t="b">
        <v>0</v>
      </c>
      <c r="L513">
        <v>5</v>
      </c>
      <c r="M513" t="b">
        <v>0</v>
      </c>
      <c r="N513" t="s">
        <v>8270</v>
      </c>
      <c r="O513" s="16">
        <f>Table1[[#This Row],[pledged]]/Table1[[#This Row],[goal]]*100</f>
        <v>3</v>
      </c>
      <c r="P513" s="6">
        <f>IFERROR(Table1[[#This Row],[pledged]]/Table1[[#This Row],[backers_count]],0)</f>
        <v>30</v>
      </c>
      <c r="Q513" t="str">
        <f>LEFT(Table1[[#This Row],[Category and Sub-Category]],FIND("/",Table1[[#This Row],[Category and Sub-Category]])-1)</f>
        <v>film &amp; video</v>
      </c>
      <c r="R513" t="str">
        <f>RIGHT(Table1[[#This Row],[Category and Sub-Category]],LEN(Table1[[#This Row],[Category and Sub-Category]])-FIND("/",Table1[[#This Row],[Category and Sub-Category]]))</f>
        <v>animation</v>
      </c>
      <c r="S513" s="14">
        <f>(((Table1[[#This Row],[launched_at]]/60)/60)/24)+DATE(1970,1,1)</f>
        <v>41340.303032407406</v>
      </c>
      <c r="T513" s="14">
        <f t="shared" si="7"/>
        <v>41370.261365740742</v>
      </c>
    </row>
    <row r="514" spans="1:20" ht="43.5" x14ac:dyDescent="0.35">
      <c r="A514">
        <v>512</v>
      </c>
      <c r="B514" s="1" t="s">
        <v>513</v>
      </c>
      <c r="C514" s="1" t="s">
        <v>4622</v>
      </c>
      <c r="D514" s="6">
        <v>8000</v>
      </c>
      <c r="E514" s="6">
        <v>11</v>
      </c>
      <c r="F514" t="s">
        <v>8221</v>
      </c>
      <c r="G514" t="s">
        <v>8224</v>
      </c>
      <c r="H514" t="s">
        <v>8246</v>
      </c>
      <c r="I514">
        <v>1479667727</v>
      </c>
      <c r="J514">
        <v>1475776127</v>
      </c>
      <c r="K514" t="b">
        <v>0</v>
      </c>
      <c r="L514">
        <v>2</v>
      </c>
      <c r="M514" t="b">
        <v>0</v>
      </c>
      <c r="N514" t="s">
        <v>8270</v>
      </c>
      <c r="O514" s="16">
        <f>Table1[[#This Row],[pledged]]/Table1[[#This Row],[goal]]*100</f>
        <v>0.13749999999999998</v>
      </c>
      <c r="P514" s="6">
        <f>IFERROR(Table1[[#This Row],[pledged]]/Table1[[#This Row],[backers_count]],0)</f>
        <v>5.5</v>
      </c>
      <c r="Q514" t="str">
        <f>LEFT(Table1[[#This Row],[Category and Sub-Category]],FIND("/",Table1[[#This Row],[Category and Sub-Category]])-1)</f>
        <v>film &amp; video</v>
      </c>
      <c r="R514" t="str">
        <f>RIGHT(Table1[[#This Row],[Category and Sub-Category]],LEN(Table1[[#This Row],[Category and Sub-Category]])-FIND("/",Table1[[#This Row],[Category and Sub-Category]]))</f>
        <v>animation</v>
      </c>
      <c r="S514" s="14">
        <f>(((Table1[[#This Row],[launched_at]]/60)/60)/24)+DATE(1970,1,1)</f>
        <v>42649.742210648154</v>
      </c>
      <c r="T514" s="14">
        <f t="shared" ref="T514:T577" si="8">(((I514/60)/60)/24)+DATE(1970,1,1)</f>
        <v>42694.783877314811</v>
      </c>
    </row>
    <row r="515" spans="1:20" ht="29" x14ac:dyDescent="0.35">
      <c r="A515">
        <v>513</v>
      </c>
      <c r="B515" s="1" t="s">
        <v>514</v>
      </c>
      <c r="C515" s="1" t="s">
        <v>4623</v>
      </c>
      <c r="D515" s="6">
        <v>50000</v>
      </c>
      <c r="E515" s="6">
        <v>6962</v>
      </c>
      <c r="F515" t="s">
        <v>8221</v>
      </c>
      <c r="G515" t="s">
        <v>8224</v>
      </c>
      <c r="H515" t="s">
        <v>8246</v>
      </c>
      <c r="I515">
        <v>1471244400</v>
      </c>
      <c r="J515">
        <v>1467387705</v>
      </c>
      <c r="K515" t="b">
        <v>0</v>
      </c>
      <c r="L515">
        <v>68</v>
      </c>
      <c r="M515" t="b">
        <v>0</v>
      </c>
      <c r="N515" t="s">
        <v>8270</v>
      </c>
      <c r="O515" s="16">
        <f>Table1[[#This Row],[pledged]]/Table1[[#This Row],[goal]]*100</f>
        <v>13.923999999999999</v>
      </c>
      <c r="P515" s="6">
        <f>IFERROR(Table1[[#This Row],[pledged]]/Table1[[#This Row],[backers_count]],0)</f>
        <v>102.38235294117646</v>
      </c>
      <c r="Q515" t="str">
        <f>LEFT(Table1[[#This Row],[Category and Sub-Category]],FIND("/",Table1[[#This Row],[Category and Sub-Category]])-1)</f>
        <v>film &amp; video</v>
      </c>
      <c r="R515" t="str">
        <f>RIGHT(Table1[[#This Row],[Category and Sub-Category]],LEN(Table1[[#This Row],[Category and Sub-Category]])-FIND("/",Table1[[#This Row],[Category and Sub-Category]]))</f>
        <v>animation</v>
      </c>
      <c r="S515" s="14">
        <f>(((Table1[[#This Row],[launched_at]]/60)/60)/24)+DATE(1970,1,1)</f>
        <v>42552.653993055559</v>
      </c>
      <c r="T515" s="14">
        <f t="shared" si="8"/>
        <v>42597.291666666672</v>
      </c>
    </row>
    <row r="516" spans="1:20" ht="43.5" x14ac:dyDescent="0.35">
      <c r="A516">
        <v>514</v>
      </c>
      <c r="B516" s="1" t="s">
        <v>515</v>
      </c>
      <c r="C516" s="1" t="s">
        <v>4624</v>
      </c>
      <c r="D516" s="6">
        <v>1500</v>
      </c>
      <c r="E516" s="6">
        <v>50</v>
      </c>
      <c r="F516" t="s">
        <v>8221</v>
      </c>
      <c r="G516" t="s">
        <v>8229</v>
      </c>
      <c r="H516" t="s">
        <v>8251</v>
      </c>
      <c r="I516">
        <v>1407595447</v>
      </c>
      <c r="J516">
        <v>1405003447</v>
      </c>
      <c r="K516" t="b">
        <v>0</v>
      </c>
      <c r="L516">
        <v>3</v>
      </c>
      <c r="M516" t="b">
        <v>0</v>
      </c>
      <c r="N516" t="s">
        <v>8270</v>
      </c>
      <c r="O516" s="16">
        <f>Table1[[#This Row],[pledged]]/Table1[[#This Row],[goal]]*100</f>
        <v>3.3333333333333335</v>
      </c>
      <c r="P516" s="6">
        <f>IFERROR(Table1[[#This Row],[pledged]]/Table1[[#This Row],[backers_count]],0)</f>
        <v>16.666666666666668</v>
      </c>
      <c r="Q516" t="str">
        <f>LEFT(Table1[[#This Row],[Category and Sub-Category]],FIND("/",Table1[[#This Row],[Category and Sub-Category]])-1)</f>
        <v>film &amp; video</v>
      </c>
      <c r="R516" t="str">
        <f>RIGHT(Table1[[#This Row],[Category and Sub-Category]],LEN(Table1[[#This Row],[Category and Sub-Category]])-FIND("/",Table1[[#This Row],[Category and Sub-Category]]))</f>
        <v>animation</v>
      </c>
      <c r="S516" s="14">
        <f>(((Table1[[#This Row],[launched_at]]/60)/60)/24)+DATE(1970,1,1)</f>
        <v>41830.613969907405</v>
      </c>
      <c r="T516" s="14">
        <f t="shared" si="8"/>
        <v>41860.613969907405</v>
      </c>
    </row>
    <row r="517" spans="1:20" ht="43.5" x14ac:dyDescent="0.35">
      <c r="A517">
        <v>515</v>
      </c>
      <c r="B517" s="1" t="s">
        <v>516</v>
      </c>
      <c r="C517" s="1" t="s">
        <v>4625</v>
      </c>
      <c r="D517" s="6">
        <v>97000</v>
      </c>
      <c r="E517" s="6">
        <v>24651</v>
      </c>
      <c r="F517" t="s">
        <v>8221</v>
      </c>
      <c r="G517" t="s">
        <v>8224</v>
      </c>
      <c r="H517" t="s">
        <v>8246</v>
      </c>
      <c r="I517">
        <v>1451389601</v>
      </c>
      <c r="J517">
        <v>1447933601</v>
      </c>
      <c r="K517" t="b">
        <v>0</v>
      </c>
      <c r="L517">
        <v>34</v>
      </c>
      <c r="M517" t="b">
        <v>0</v>
      </c>
      <c r="N517" t="s">
        <v>8270</v>
      </c>
      <c r="O517" s="16">
        <f>Table1[[#This Row],[pledged]]/Table1[[#This Row],[goal]]*100</f>
        <v>25.41340206185567</v>
      </c>
      <c r="P517" s="6">
        <f>IFERROR(Table1[[#This Row],[pledged]]/Table1[[#This Row],[backers_count]],0)</f>
        <v>725.02941176470586</v>
      </c>
      <c r="Q517" t="str">
        <f>LEFT(Table1[[#This Row],[Category and Sub-Category]],FIND("/",Table1[[#This Row],[Category and Sub-Category]])-1)</f>
        <v>film &amp; video</v>
      </c>
      <c r="R517" t="str">
        <f>RIGHT(Table1[[#This Row],[Category and Sub-Category]],LEN(Table1[[#This Row],[Category and Sub-Category]])-FIND("/",Table1[[#This Row],[Category and Sub-Category]]))</f>
        <v>animation</v>
      </c>
      <c r="S517" s="14">
        <f>(((Table1[[#This Row],[launched_at]]/60)/60)/24)+DATE(1970,1,1)</f>
        <v>42327.490752314814</v>
      </c>
      <c r="T517" s="14">
        <f t="shared" si="8"/>
        <v>42367.490752314814</v>
      </c>
    </row>
    <row r="518" spans="1:20" ht="29" x14ac:dyDescent="0.35">
      <c r="A518">
        <v>516</v>
      </c>
      <c r="B518" s="1" t="s">
        <v>517</v>
      </c>
      <c r="C518" s="1" t="s">
        <v>4626</v>
      </c>
      <c r="D518" s="6">
        <v>5000</v>
      </c>
      <c r="E518" s="6">
        <v>0</v>
      </c>
      <c r="F518" t="s">
        <v>8221</v>
      </c>
      <c r="G518" t="s">
        <v>8225</v>
      </c>
      <c r="H518" t="s">
        <v>8247</v>
      </c>
      <c r="I518">
        <v>1432752080</v>
      </c>
      <c r="J518">
        <v>1427568080</v>
      </c>
      <c r="K518" t="b">
        <v>0</v>
      </c>
      <c r="L518">
        <v>0</v>
      </c>
      <c r="M518" t="b">
        <v>0</v>
      </c>
      <c r="N518" t="s">
        <v>8270</v>
      </c>
      <c r="O518" s="16">
        <f>Table1[[#This Row],[pledged]]/Table1[[#This Row],[goal]]*100</f>
        <v>0</v>
      </c>
      <c r="P518" s="6">
        <f>IFERROR(Table1[[#This Row],[pledged]]/Table1[[#This Row],[backers_count]],0)</f>
        <v>0</v>
      </c>
      <c r="Q518" t="str">
        <f>LEFT(Table1[[#This Row],[Category and Sub-Category]],FIND("/",Table1[[#This Row],[Category and Sub-Category]])-1)</f>
        <v>film &amp; video</v>
      </c>
      <c r="R518" t="str">
        <f>RIGHT(Table1[[#This Row],[Category and Sub-Category]],LEN(Table1[[#This Row],[Category and Sub-Category]])-FIND("/",Table1[[#This Row],[Category and Sub-Category]]))</f>
        <v>animation</v>
      </c>
      <c r="S518" s="14">
        <f>(((Table1[[#This Row],[launched_at]]/60)/60)/24)+DATE(1970,1,1)</f>
        <v>42091.778703703705</v>
      </c>
      <c r="T518" s="14">
        <f t="shared" si="8"/>
        <v>42151.778703703705</v>
      </c>
    </row>
    <row r="519" spans="1:20" ht="43.5" x14ac:dyDescent="0.35">
      <c r="A519">
        <v>517</v>
      </c>
      <c r="B519" s="1" t="s">
        <v>518</v>
      </c>
      <c r="C519" s="1" t="s">
        <v>4627</v>
      </c>
      <c r="D519" s="6">
        <v>15000</v>
      </c>
      <c r="E519" s="6">
        <v>205</v>
      </c>
      <c r="F519" t="s">
        <v>8221</v>
      </c>
      <c r="G519" t="s">
        <v>8224</v>
      </c>
      <c r="H519" t="s">
        <v>8246</v>
      </c>
      <c r="I519">
        <v>1486046761</v>
      </c>
      <c r="J519">
        <v>1483454761</v>
      </c>
      <c r="K519" t="b">
        <v>0</v>
      </c>
      <c r="L519">
        <v>3</v>
      </c>
      <c r="M519" t="b">
        <v>0</v>
      </c>
      <c r="N519" t="s">
        <v>8270</v>
      </c>
      <c r="O519" s="16">
        <f>Table1[[#This Row],[pledged]]/Table1[[#This Row],[goal]]*100</f>
        <v>1.3666666666666667</v>
      </c>
      <c r="P519" s="6">
        <f>IFERROR(Table1[[#This Row],[pledged]]/Table1[[#This Row],[backers_count]],0)</f>
        <v>68.333333333333329</v>
      </c>
      <c r="Q519" t="str">
        <f>LEFT(Table1[[#This Row],[Category and Sub-Category]],FIND("/",Table1[[#This Row],[Category and Sub-Category]])-1)</f>
        <v>film &amp; video</v>
      </c>
      <c r="R519" t="str">
        <f>RIGHT(Table1[[#This Row],[Category and Sub-Category]],LEN(Table1[[#This Row],[Category and Sub-Category]])-FIND("/",Table1[[#This Row],[Category and Sub-Category]]))</f>
        <v>animation</v>
      </c>
      <c r="S519" s="14">
        <f>(((Table1[[#This Row],[launched_at]]/60)/60)/24)+DATE(1970,1,1)</f>
        <v>42738.615289351852</v>
      </c>
      <c r="T519" s="14">
        <f t="shared" si="8"/>
        <v>42768.615289351852</v>
      </c>
    </row>
    <row r="520" spans="1:20" ht="58" x14ac:dyDescent="0.35">
      <c r="A520">
        <v>518</v>
      </c>
      <c r="B520" s="1" t="s">
        <v>519</v>
      </c>
      <c r="C520" s="1" t="s">
        <v>4628</v>
      </c>
      <c r="D520" s="6">
        <v>7175</v>
      </c>
      <c r="E520" s="6">
        <v>0</v>
      </c>
      <c r="F520" t="s">
        <v>8221</v>
      </c>
      <c r="G520" t="s">
        <v>8224</v>
      </c>
      <c r="H520" t="s">
        <v>8246</v>
      </c>
      <c r="I520">
        <v>1441550760</v>
      </c>
      <c r="J520">
        <v>1438958824</v>
      </c>
      <c r="K520" t="b">
        <v>0</v>
      </c>
      <c r="L520">
        <v>0</v>
      </c>
      <c r="M520" t="b">
        <v>0</v>
      </c>
      <c r="N520" t="s">
        <v>8270</v>
      </c>
      <c r="O520" s="16">
        <f>Table1[[#This Row],[pledged]]/Table1[[#This Row],[goal]]*100</f>
        <v>0</v>
      </c>
      <c r="P520" s="6">
        <f>IFERROR(Table1[[#This Row],[pledged]]/Table1[[#This Row],[backers_count]],0)</f>
        <v>0</v>
      </c>
      <c r="Q520" t="str">
        <f>LEFT(Table1[[#This Row],[Category and Sub-Category]],FIND("/",Table1[[#This Row],[Category and Sub-Category]])-1)</f>
        <v>film &amp; video</v>
      </c>
      <c r="R520" t="str">
        <f>RIGHT(Table1[[#This Row],[Category and Sub-Category]],LEN(Table1[[#This Row],[Category and Sub-Category]])-FIND("/",Table1[[#This Row],[Category and Sub-Category]]))</f>
        <v>animation</v>
      </c>
      <c r="S520" s="14">
        <f>(((Table1[[#This Row],[launched_at]]/60)/60)/24)+DATE(1970,1,1)</f>
        <v>42223.616018518514</v>
      </c>
      <c r="T520" s="14">
        <f t="shared" si="8"/>
        <v>42253.615277777775</v>
      </c>
    </row>
    <row r="521" spans="1:20" ht="43.5" x14ac:dyDescent="0.35">
      <c r="A521">
        <v>519</v>
      </c>
      <c r="B521" s="1" t="s">
        <v>520</v>
      </c>
      <c r="C521" s="1" t="s">
        <v>4629</v>
      </c>
      <c r="D521" s="6">
        <v>12001</v>
      </c>
      <c r="E521" s="6">
        <v>2746</v>
      </c>
      <c r="F521" t="s">
        <v>8221</v>
      </c>
      <c r="G521" t="s">
        <v>8224</v>
      </c>
      <c r="H521" t="s">
        <v>8246</v>
      </c>
      <c r="I521">
        <v>1354699421</v>
      </c>
      <c r="J521">
        <v>1352107421</v>
      </c>
      <c r="K521" t="b">
        <v>0</v>
      </c>
      <c r="L521">
        <v>70</v>
      </c>
      <c r="M521" t="b">
        <v>0</v>
      </c>
      <c r="N521" t="s">
        <v>8270</v>
      </c>
      <c r="O521" s="16">
        <f>Table1[[#This Row],[pledged]]/Table1[[#This Row],[goal]]*100</f>
        <v>22.881426547787683</v>
      </c>
      <c r="P521" s="6">
        <f>IFERROR(Table1[[#This Row],[pledged]]/Table1[[#This Row],[backers_count]],0)</f>
        <v>39.228571428571428</v>
      </c>
      <c r="Q521" t="str">
        <f>LEFT(Table1[[#This Row],[Category and Sub-Category]],FIND("/",Table1[[#This Row],[Category and Sub-Category]])-1)</f>
        <v>film &amp; video</v>
      </c>
      <c r="R521" t="str">
        <f>RIGHT(Table1[[#This Row],[Category and Sub-Category]],LEN(Table1[[#This Row],[Category and Sub-Category]])-FIND("/",Table1[[#This Row],[Category and Sub-Category]]))</f>
        <v>animation</v>
      </c>
      <c r="S521" s="14">
        <f>(((Table1[[#This Row],[launched_at]]/60)/60)/24)+DATE(1970,1,1)</f>
        <v>41218.391446759262</v>
      </c>
      <c r="T521" s="14">
        <f t="shared" si="8"/>
        <v>41248.391446759262</v>
      </c>
    </row>
    <row r="522" spans="1:20" ht="43.5" x14ac:dyDescent="0.35">
      <c r="A522">
        <v>520</v>
      </c>
      <c r="B522" s="1" t="s">
        <v>521</v>
      </c>
      <c r="C522" s="1" t="s">
        <v>4630</v>
      </c>
      <c r="D522" s="6">
        <v>5000</v>
      </c>
      <c r="E522" s="6">
        <v>5105</v>
      </c>
      <c r="F522" t="s">
        <v>8219</v>
      </c>
      <c r="G522" t="s">
        <v>8225</v>
      </c>
      <c r="H522" t="s">
        <v>8247</v>
      </c>
      <c r="I522">
        <v>1449766261</v>
      </c>
      <c r="J522">
        <v>1447174261</v>
      </c>
      <c r="K522" t="b">
        <v>0</v>
      </c>
      <c r="L522">
        <v>34</v>
      </c>
      <c r="M522" t="b">
        <v>1</v>
      </c>
      <c r="N522" t="s">
        <v>8271</v>
      </c>
      <c r="O522" s="16">
        <f>Table1[[#This Row],[pledged]]/Table1[[#This Row],[goal]]*100</f>
        <v>102.1</v>
      </c>
      <c r="P522" s="6">
        <f>IFERROR(Table1[[#This Row],[pledged]]/Table1[[#This Row],[backers_count]],0)</f>
        <v>150.14705882352942</v>
      </c>
      <c r="Q522" t="str">
        <f>LEFT(Table1[[#This Row],[Category and Sub-Category]],FIND("/",Table1[[#This Row],[Category and Sub-Category]])-1)</f>
        <v>theater</v>
      </c>
      <c r="R522" t="str">
        <f>RIGHT(Table1[[#This Row],[Category and Sub-Category]],LEN(Table1[[#This Row],[Category and Sub-Category]])-FIND("/",Table1[[#This Row],[Category and Sub-Category]]))</f>
        <v>plays</v>
      </c>
      <c r="S522" s="14">
        <f>(((Table1[[#This Row],[launched_at]]/60)/60)/24)+DATE(1970,1,1)</f>
        <v>42318.702094907407</v>
      </c>
      <c r="T522" s="14">
        <f t="shared" si="8"/>
        <v>42348.702094907407</v>
      </c>
    </row>
    <row r="523" spans="1:20" ht="58" x14ac:dyDescent="0.35">
      <c r="A523">
        <v>521</v>
      </c>
      <c r="B523" s="1" t="s">
        <v>522</v>
      </c>
      <c r="C523" s="1" t="s">
        <v>4631</v>
      </c>
      <c r="D523" s="6">
        <v>5000</v>
      </c>
      <c r="E523" s="6">
        <v>5232</v>
      </c>
      <c r="F523" t="s">
        <v>8219</v>
      </c>
      <c r="G523" t="s">
        <v>8224</v>
      </c>
      <c r="H523" t="s">
        <v>8246</v>
      </c>
      <c r="I523">
        <v>1477976340</v>
      </c>
      <c r="J523">
        <v>1475460819</v>
      </c>
      <c r="K523" t="b">
        <v>0</v>
      </c>
      <c r="L523">
        <v>56</v>
      </c>
      <c r="M523" t="b">
        <v>1</v>
      </c>
      <c r="N523" t="s">
        <v>8271</v>
      </c>
      <c r="O523" s="16">
        <f>Table1[[#This Row],[pledged]]/Table1[[#This Row],[goal]]*100</f>
        <v>104.64</v>
      </c>
      <c r="P523" s="6">
        <f>IFERROR(Table1[[#This Row],[pledged]]/Table1[[#This Row],[backers_count]],0)</f>
        <v>93.428571428571431</v>
      </c>
      <c r="Q523" t="str">
        <f>LEFT(Table1[[#This Row],[Category and Sub-Category]],FIND("/",Table1[[#This Row],[Category and Sub-Category]])-1)</f>
        <v>theater</v>
      </c>
      <c r="R523" t="str">
        <f>RIGHT(Table1[[#This Row],[Category and Sub-Category]],LEN(Table1[[#This Row],[Category and Sub-Category]])-FIND("/",Table1[[#This Row],[Category and Sub-Category]]))</f>
        <v>plays</v>
      </c>
      <c r="S523" s="14">
        <f>(((Table1[[#This Row],[launched_at]]/60)/60)/24)+DATE(1970,1,1)</f>
        <v>42646.092812499999</v>
      </c>
      <c r="T523" s="14">
        <f t="shared" si="8"/>
        <v>42675.207638888889</v>
      </c>
    </row>
    <row r="524" spans="1:20" ht="43.5" x14ac:dyDescent="0.35">
      <c r="A524">
        <v>522</v>
      </c>
      <c r="B524" s="1" t="s">
        <v>523</v>
      </c>
      <c r="C524" s="1" t="s">
        <v>4632</v>
      </c>
      <c r="D524" s="6">
        <v>3000</v>
      </c>
      <c r="E524" s="6">
        <v>3440</v>
      </c>
      <c r="F524" t="s">
        <v>8219</v>
      </c>
      <c r="G524" t="s">
        <v>8224</v>
      </c>
      <c r="H524" t="s">
        <v>8246</v>
      </c>
      <c r="I524">
        <v>1458518325</v>
      </c>
      <c r="J524">
        <v>1456793925</v>
      </c>
      <c r="K524" t="b">
        <v>0</v>
      </c>
      <c r="L524">
        <v>31</v>
      </c>
      <c r="M524" t="b">
        <v>1</v>
      </c>
      <c r="N524" t="s">
        <v>8271</v>
      </c>
      <c r="O524" s="16">
        <f>Table1[[#This Row],[pledged]]/Table1[[#This Row],[goal]]*100</f>
        <v>114.66666666666667</v>
      </c>
      <c r="P524" s="6">
        <f>IFERROR(Table1[[#This Row],[pledged]]/Table1[[#This Row],[backers_count]],0)</f>
        <v>110.96774193548387</v>
      </c>
      <c r="Q524" t="str">
        <f>LEFT(Table1[[#This Row],[Category and Sub-Category]],FIND("/",Table1[[#This Row],[Category and Sub-Category]])-1)</f>
        <v>theater</v>
      </c>
      <c r="R524" t="str">
        <f>RIGHT(Table1[[#This Row],[Category and Sub-Category]],LEN(Table1[[#This Row],[Category and Sub-Category]])-FIND("/",Table1[[#This Row],[Category and Sub-Category]]))</f>
        <v>plays</v>
      </c>
      <c r="S524" s="14">
        <f>(((Table1[[#This Row],[launched_at]]/60)/60)/24)+DATE(1970,1,1)</f>
        <v>42430.040798611109</v>
      </c>
      <c r="T524" s="14">
        <f t="shared" si="8"/>
        <v>42449.999131944445</v>
      </c>
    </row>
    <row r="525" spans="1:20" ht="43.5" x14ac:dyDescent="0.35">
      <c r="A525">
        <v>523</v>
      </c>
      <c r="B525" s="1" t="s">
        <v>524</v>
      </c>
      <c r="C525" s="1" t="s">
        <v>4633</v>
      </c>
      <c r="D525" s="6">
        <v>5000</v>
      </c>
      <c r="E525" s="6">
        <v>6030</v>
      </c>
      <c r="F525" t="s">
        <v>8219</v>
      </c>
      <c r="G525" t="s">
        <v>8224</v>
      </c>
      <c r="H525" t="s">
        <v>8246</v>
      </c>
      <c r="I525">
        <v>1442805076</v>
      </c>
      <c r="J525">
        <v>1440213076</v>
      </c>
      <c r="K525" t="b">
        <v>0</v>
      </c>
      <c r="L525">
        <v>84</v>
      </c>
      <c r="M525" t="b">
        <v>1</v>
      </c>
      <c r="N525" t="s">
        <v>8271</v>
      </c>
      <c r="O525" s="16">
        <f>Table1[[#This Row],[pledged]]/Table1[[#This Row],[goal]]*100</f>
        <v>120.6</v>
      </c>
      <c r="P525" s="6">
        <f>IFERROR(Table1[[#This Row],[pledged]]/Table1[[#This Row],[backers_count]],0)</f>
        <v>71.785714285714292</v>
      </c>
      <c r="Q525" t="str">
        <f>LEFT(Table1[[#This Row],[Category and Sub-Category]],FIND("/",Table1[[#This Row],[Category and Sub-Category]])-1)</f>
        <v>theater</v>
      </c>
      <c r="R525" t="str">
        <f>RIGHT(Table1[[#This Row],[Category and Sub-Category]],LEN(Table1[[#This Row],[Category and Sub-Category]])-FIND("/",Table1[[#This Row],[Category and Sub-Category]]))</f>
        <v>plays</v>
      </c>
      <c r="S525" s="14">
        <f>(((Table1[[#This Row],[launched_at]]/60)/60)/24)+DATE(1970,1,1)</f>
        <v>42238.13282407407</v>
      </c>
      <c r="T525" s="14">
        <f t="shared" si="8"/>
        <v>42268.13282407407</v>
      </c>
    </row>
    <row r="526" spans="1:20" ht="43.5" x14ac:dyDescent="0.35">
      <c r="A526">
        <v>524</v>
      </c>
      <c r="B526" s="1" t="s">
        <v>525</v>
      </c>
      <c r="C526" s="1" t="s">
        <v>4634</v>
      </c>
      <c r="D526" s="6">
        <v>3500</v>
      </c>
      <c r="E526" s="6">
        <v>3803.55</v>
      </c>
      <c r="F526" t="s">
        <v>8219</v>
      </c>
      <c r="G526" t="s">
        <v>8225</v>
      </c>
      <c r="H526" t="s">
        <v>8247</v>
      </c>
      <c r="I526">
        <v>1464801169</v>
      </c>
      <c r="J526">
        <v>1462209169</v>
      </c>
      <c r="K526" t="b">
        <v>0</v>
      </c>
      <c r="L526">
        <v>130</v>
      </c>
      <c r="M526" t="b">
        <v>1</v>
      </c>
      <c r="N526" t="s">
        <v>8271</v>
      </c>
      <c r="O526" s="16">
        <f>Table1[[#This Row],[pledged]]/Table1[[#This Row],[goal]]*100</f>
        <v>108.67285714285715</v>
      </c>
      <c r="P526" s="6">
        <f>IFERROR(Table1[[#This Row],[pledged]]/Table1[[#This Row],[backers_count]],0)</f>
        <v>29.258076923076924</v>
      </c>
      <c r="Q526" t="str">
        <f>LEFT(Table1[[#This Row],[Category and Sub-Category]],FIND("/",Table1[[#This Row],[Category and Sub-Category]])-1)</f>
        <v>theater</v>
      </c>
      <c r="R526" t="str">
        <f>RIGHT(Table1[[#This Row],[Category and Sub-Category]],LEN(Table1[[#This Row],[Category and Sub-Category]])-FIND("/",Table1[[#This Row],[Category and Sub-Category]]))</f>
        <v>plays</v>
      </c>
      <c r="S526" s="14">
        <f>(((Table1[[#This Row],[launched_at]]/60)/60)/24)+DATE(1970,1,1)</f>
        <v>42492.717233796298</v>
      </c>
      <c r="T526" s="14">
        <f t="shared" si="8"/>
        <v>42522.717233796298</v>
      </c>
    </row>
    <row r="527" spans="1:20" ht="58" x14ac:dyDescent="0.35">
      <c r="A527">
        <v>525</v>
      </c>
      <c r="B527" s="1" t="s">
        <v>526</v>
      </c>
      <c r="C527" s="1" t="s">
        <v>4635</v>
      </c>
      <c r="D527" s="6">
        <v>12000</v>
      </c>
      <c r="E527" s="6">
        <v>12000</v>
      </c>
      <c r="F527" t="s">
        <v>8219</v>
      </c>
      <c r="G527" t="s">
        <v>8224</v>
      </c>
      <c r="H527" t="s">
        <v>8246</v>
      </c>
      <c r="I527">
        <v>1410601041</v>
      </c>
      <c r="J527">
        <v>1406713041</v>
      </c>
      <c r="K527" t="b">
        <v>0</v>
      </c>
      <c r="L527">
        <v>12</v>
      </c>
      <c r="M527" t="b">
        <v>1</v>
      </c>
      <c r="N527" t="s">
        <v>8271</v>
      </c>
      <c r="O527" s="16">
        <f>Table1[[#This Row],[pledged]]/Table1[[#This Row],[goal]]*100</f>
        <v>100</v>
      </c>
      <c r="P527" s="6">
        <f>IFERROR(Table1[[#This Row],[pledged]]/Table1[[#This Row],[backers_count]],0)</f>
        <v>1000</v>
      </c>
      <c r="Q527" t="str">
        <f>LEFT(Table1[[#This Row],[Category and Sub-Category]],FIND("/",Table1[[#This Row],[Category and Sub-Category]])-1)</f>
        <v>theater</v>
      </c>
      <c r="R527" t="str">
        <f>RIGHT(Table1[[#This Row],[Category and Sub-Category]],LEN(Table1[[#This Row],[Category and Sub-Category]])-FIND("/",Table1[[#This Row],[Category and Sub-Category]]))</f>
        <v>plays</v>
      </c>
      <c r="S527" s="14">
        <f>(((Table1[[#This Row],[launched_at]]/60)/60)/24)+DATE(1970,1,1)</f>
        <v>41850.400937500002</v>
      </c>
      <c r="T527" s="14">
        <f t="shared" si="8"/>
        <v>41895.400937500002</v>
      </c>
    </row>
    <row r="528" spans="1:20" ht="43.5" x14ac:dyDescent="0.35">
      <c r="A528">
        <v>526</v>
      </c>
      <c r="B528" s="1" t="s">
        <v>527</v>
      </c>
      <c r="C528" s="1" t="s">
        <v>4636</v>
      </c>
      <c r="D528" s="6">
        <v>1500</v>
      </c>
      <c r="E528" s="6">
        <v>1710</v>
      </c>
      <c r="F528" t="s">
        <v>8219</v>
      </c>
      <c r="G528" t="s">
        <v>8225</v>
      </c>
      <c r="H528" t="s">
        <v>8247</v>
      </c>
      <c r="I528">
        <v>1438966800</v>
      </c>
      <c r="J528">
        <v>1436278344</v>
      </c>
      <c r="K528" t="b">
        <v>0</v>
      </c>
      <c r="L528">
        <v>23</v>
      </c>
      <c r="M528" t="b">
        <v>1</v>
      </c>
      <c r="N528" t="s">
        <v>8271</v>
      </c>
      <c r="O528" s="16">
        <f>Table1[[#This Row],[pledged]]/Table1[[#This Row],[goal]]*100</f>
        <v>113.99999999999999</v>
      </c>
      <c r="P528" s="6">
        <f>IFERROR(Table1[[#This Row],[pledged]]/Table1[[#This Row],[backers_count]],0)</f>
        <v>74.347826086956516</v>
      </c>
      <c r="Q528" t="str">
        <f>LEFT(Table1[[#This Row],[Category and Sub-Category]],FIND("/",Table1[[#This Row],[Category and Sub-Category]])-1)</f>
        <v>theater</v>
      </c>
      <c r="R528" t="str">
        <f>RIGHT(Table1[[#This Row],[Category and Sub-Category]],LEN(Table1[[#This Row],[Category and Sub-Category]])-FIND("/",Table1[[#This Row],[Category and Sub-Category]]))</f>
        <v>plays</v>
      </c>
      <c r="S528" s="14">
        <f>(((Table1[[#This Row],[launched_at]]/60)/60)/24)+DATE(1970,1,1)</f>
        <v>42192.591944444444</v>
      </c>
      <c r="T528" s="14">
        <f t="shared" si="8"/>
        <v>42223.708333333328</v>
      </c>
    </row>
    <row r="529" spans="1:20" ht="58" x14ac:dyDescent="0.35">
      <c r="A529">
        <v>527</v>
      </c>
      <c r="B529" s="1" t="s">
        <v>528</v>
      </c>
      <c r="C529" s="1" t="s">
        <v>4637</v>
      </c>
      <c r="D529" s="6">
        <v>10000</v>
      </c>
      <c r="E529" s="6">
        <v>10085</v>
      </c>
      <c r="F529" t="s">
        <v>8219</v>
      </c>
      <c r="G529" t="s">
        <v>8224</v>
      </c>
      <c r="H529" t="s">
        <v>8246</v>
      </c>
      <c r="I529">
        <v>1487347500</v>
      </c>
      <c r="J529">
        <v>1484715366</v>
      </c>
      <c r="K529" t="b">
        <v>0</v>
      </c>
      <c r="L529">
        <v>158</v>
      </c>
      <c r="M529" t="b">
        <v>1</v>
      </c>
      <c r="N529" t="s">
        <v>8271</v>
      </c>
      <c r="O529" s="16">
        <f>Table1[[#This Row],[pledged]]/Table1[[#This Row],[goal]]*100</f>
        <v>100.85</v>
      </c>
      <c r="P529" s="6">
        <f>IFERROR(Table1[[#This Row],[pledged]]/Table1[[#This Row],[backers_count]],0)</f>
        <v>63.829113924050631</v>
      </c>
      <c r="Q529" t="str">
        <f>LEFT(Table1[[#This Row],[Category and Sub-Category]],FIND("/",Table1[[#This Row],[Category and Sub-Category]])-1)</f>
        <v>theater</v>
      </c>
      <c r="R529" t="str">
        <f>RIGHT(Table1[[#This Row],[Category and Sub-Category]],LEN(Table1[[#This Row],[Category and Sub-Category]])-FIND("/",Table1[[#This Row],[Category and Sub-Category]]))</f>
        <v>plays</v>
      </c>
      <c r="S529" s="14">
        <f>(((Table1[[#This Row],[launched_at]]/60)/60)/24)+DATE(1970,1,1)</f>
        <v>42753.205625000002</v>
      </c>
      <c r="T529" s="14">
        <f t="shared" si="8"/>
        <v>42783.670138888891</v>
      </c>
    </row>
    <row r="530" spans="1:20" ht="29" x14ac:dyDescent="0.35">
      <c r="A530">
        <v>528</v>
      </c>
      <c r="B530" s="1" t="s">
        <v>529</v>
      </c>
      <c r="C530" s="1" t="s">
        <v>4638</v>
      </c>
      <c r="D530" s="6">
        <v>1150</v>
      </c>
      <c r="E530" s="6">
        <v>1330</v>
      </c>
      <c r="F530" t="s">
        <v>8219</v>
      </c>
      <c r="G530" t="s">
        <v>8224</v>
      </c>
      <c r="H530" t="s">
        <v>8246</v>
      </c>
      <c r="I530">
        <v>1434921600</v>
      </c>
      <c r="J530">
        <v>1433109907</v>
      </c>
      <c r="K530" t="b">
        <v>0</v>
      </c>
      <c r="L530">
        <v>30</v>
      </c>
      <c r="M530" t="b">
        <v>1</v>
      </c>
      <c r="N530" t="s">
        <v>8271</v>
      </c>
      <c r="O530" s="16">
        <f>Table1[[#This Row],[pledged]]/Table1[[#This Row],[goal]]*100</f>
        <v>115.65217391304347</v>
      </c>
      <c r="P530" s="6">
        <f>IFERROR(Table1[[#This Row],[pledged]]/Table1[[#This Row],[backers_count]],0)</f>
        <v>44.333333333333336</v>
      </c>
      <c r="Q530" t="str">
        <f>LEFT(Table1[[#This Row],[Category and Sub-Category]],FIND("/",Table1[[#This Row],[Category and Sub-Category]])-1)</f>
        <v>theater</v>
      </c>
      <c r="R530" t="str">
        <f>RIGHT(Table1[[#This Row],[Category and Sub-Category]],LEN(Table1[[#This Row],[Category and Sub-Category]])-FIND("/",Table1[[#This Row],[Category and Sub-Category]]))</f>
        <v>plays</v>
      </c>
      <c r="S530" s="14">
        <f>(((Table1[[#This Row],[launched_at]]/60)/60)/24)+DATE(1970,1,1)</f>
        <v>42155.920219907406</v>
      </c>
      <c r="T530" s="14">
        <f t="shared" si="8"/>
        <v>42176.888888888891</v>
      </c>
    </row>
    <row r="531" spans="1:20" ht="43.5" x14ac:dyDescent="0.35">
      <c r="A531">
        <v>529</v>
      </c>
      <c r="B531" s="1" t="s">
        <v>530</v>
      </c>
      <c r="C531" s="1" t="s">
        <v>4639</v>
      </c>
      <c r="D531" s="6">
        <v>1200</v>
      </c>
      <c r="E531" s="6">
        <v>1565</v>
      </c>
      <c r="F531" t="s">
        <v>8219</v>
      </c>
      <c r="G531" t="s">
        <v>8229</v>
      </c>
      <c r="H531" t="s">
        <v>8251</v>
      </c>
      <c r="I531">
        <v>1484110800</v>
      </c>
      <c r="J531">
        <v>1482281094</v>
      </c>
      <c r="K531" t="b">
        <v>0</v>
      </c>
      <c r="L531">
        <v>18</v>
      </c>
      <c r="M531" t="b">
        <v>1</v>
      </c>
      <c r="N531" t="s">
        <v>8271</v>
      </c>
      <c r="O531" s="16">
        <f>Table1[[#This Row],[pledged]]/Table1[[#This Row],[goal]]*100</f>
        <v>130.41666666666666</v>
      </c>
      <c r="P531" s="6">
        <f>IFERROR(Table1[[#This Row],[pledged]]/Table1[[#This Row],[backers_count]],0)</f>
        <v>86.944444444444443</v>
      </c>
      <c r="Q531" t="str">
        <f>LEFT(Table1[[#This Row],[Category and Sub-Category]],FIND("/",Table1[[#This Row],[Category and Sub-Category]])-1)</f>
        <v>theater</v>
      </c>
      <c r="R531" t="str">
        <f>RIGHT(Table1[[#This Row],[Category and Sub-Category]],LEN(Table1[[#This Row],[Category and Sub-Category]])-FIND("/",Table1[[#This Row],[Category and Sub-Category]]))</f>
        <v>plays</v>
      </c>
      <c r="S531" s="14">
        <f>(((Table1[[#This Row],[launched_at]]/60)/60)/24)+DATE(1970,1,1)</f>
        <v>42725.031180555554</v>
      </c>
      <c r="T531" s="14">
        <f t="shared" si="8"/>
        <v>42746.208333333328</v>
      </c>
    </row>
    <row r="532" spans="1:20" ht="43.5" x14ac:dyDescent="0.35">
      <c r="A532">
        <v>530</v>
      </c>
      <c r="B532" s="1" t="s">
        <v>531</v>
      </c>
      <c r="C532" s="1" t="s">
        <v>4640</v>
      </c>
      <c r="D532" s="6">
        <v>3405</v>
      </c>
      <c r="E532" s="6">
        <v>3670</v>
      </c>
      <c r="F532" t="s">
        <v>8219</v>
      </c>
      <c r="G532" t="s">
        <v>8224</v>
      </c>
      <c r="H532" t="s">
        <v>8246</v>
      </c>
      <c r="I532">
        <v>1435111200</v>
      </c>
      <c r="J532">
        <v>1433254268</v>
      </c>
      <c r="K532" t="b">
        <v>0</v>
      </c>
      <c r="L532">
        <v>29</v>
      </c>
      <c r="M532" t="b">
        <v>1</v>
      </c>
      <c r="N532" t="s">
        <v>8271</v>
      </c>
      <c r="O532" s="16">
        <f>Table1[[#This Row],[pledged]]/Table1[[#This Row],[goal]]*100</f>
        <v>107.78267254038178</v>
      </c>
      <c r="P532" s="6">
        <f>IFERROR(Table1[[#This Row],[pledged]]/Table1[[#This Row],[backers_count]],0)</f>
        <v>126.55172413793103</v>
      </c>
      <c r="Q532" t="str">
        <f>LEFT(Table1[[#This Row],[Category and Sub-Category]],FIND("/",Table1[[#This Row],[Category and Sub-Category]])-1)</f>
        <v>theater</v>
      </c>
      <c r="R532" t="str">
        <f>RIGHT(Table1[[#This Row],[Category and Sub-Category]],LEN(Table1[[#This Row],[Category and Sub-Category]])-FIND("/",Table1[[#This Row],[Category and Sub-Category]]))</f>
        <v>plays</v>
      </c>
      <c r="S532" s="14">
        <f>(((Table1[[#This Row],[launched_at]]/60)/60)/24)+DATE(1970,1,1)</f>
        <v>42157.591064814813</v>
      </c>
      <c r="T532" s="14">
        <f t="shared" si="8"/>
        <v>42179.083333333328</v>
      </c>
    </row>
    <row r="533" spans="1:20" ht="43.5" x14ac:dyDescent="0.35">
      <c r="A533">
        <v>531</v>
      </c>
      <c r="B533" s="1" t="s">
        <v>532</v>
      </c>
      <c r="C533" s="1" t="s">
        <v>4641</v>
      </c>
      <c r="D533" s="6">
        <v>4000</v>
      </c>
      <c r="E533" s="6">
        <v>4000</v>
      </c>
      <c r="F533" t="s">
        <v>8219</v>
      </c>
      <c r="G533" t="s">
        <v>8224</v>
      </c>
      <c r="H533" t="s">
        <v>8246</v>
      </c>
      <c r="I533">
        <v>1481957940</v>
      </c>
      <c r="J533">
        <v>1478050429</v>
      </c>
      <c r="K533" t="b">
        <v>0</v>
      </c>
      <c r="L533">
        <v>31</v>
      </c>
      <c r="M533" t="b">
        <v>1</v>
      </c>
      <c r="N533" t="s">
        <v>8271</v>
      </c>
      <c r="O533" s="16">
        <f>Table1[[#This Row],[pledged]]/Table1[[#This Row],[goal]]*100</f>
        <v>100</v>
      </c>
      <c r="P533" s="6">
        <f>IFERROR(Table1[[#This Row],[pledged]]/Table1[[#This Row],[backers_count]],0)</f>
        <v>129.03225806451613</v>
      </c>
      <c r="Q533" t="str">
        <f>LEFT(Table1[[#This Row],[Category and Sub-Category]],FIND("/",Table1[[#This Row],[Category and Sub-Category]])-1)</f>
        <v>theater</v>
      </c>
      <c r="R533" t="str">
        <f>RIGHT(Table1[[#This Row],[Category and Sub-Category]],LEN(Table1[[#This Row],[Category and Sub-Category]])-FIND("/",Table1[[#This Row],[Category and Sub-Category]]))</f>
        <v>plays</v>
      </c>
      <c r="S533" s="14">
        <f>(((Table1[[#This Row],[launched_at]]/60)/60)/24)+DATE(1970,1,1)</f>
        <v>42676.065150462964</v>
      </c>
      <c r="T533" s="14">
        <f t="shared" si="8"/>
        <v>42721.290972222225</v>
      </c>
    </row>
    <row r="534" spans="1:20" ht="43.5" x14ac:dyDescent="0.35">
      <c r="A534">
        <v>532</v>
      </c>
      <c r="B534" s="1" t="s">
        <v>533</v>
      </c>
      <c r="C534" s="1" t="s">
        <v>4642</v>
      </c>
      <c r="D534" s="6">
        <v>10000</v>
      </c>
      <c r="E534" s="6">
        <v>12325</v>
      </c>
      <c r="F534" t="s">
        <v>8219</v>
      </c>
      <c r="G534" t="s">
        <v>8224</v>
      </c>
      <c r="H534" t="s">
        <v>8246</v>
      </c>
      <c r="I534">
        <v>1463098208</v>
      </c>
      <c r="J534">
        <v>1460506208</v>
      </c>
      <c r="K534" t="b">
        <v>0</v>
      </c>
      <c r="L534">
        <v>173</v>
      </c>
      <c r="M534" t="b">
        <v>1</v>
      </c>
      <c r="N534" t="s">
        <v>8271</v>
      </c>
      <c r="O534" s="16">
        <f>Table1[[#This Row],[pledged]]/Table1[[#This Row],[goal]]*100</f>
        <v>123.25</v>
      </c>
      <c r="P534" s="6">
        <f>IFERROR(Table1[[#This Row],[pledged]]/Table1[[#This Row],[backers_count]],0)</f>
        <v>71.242774566473983</v>
      </c>
      <c r="Q534" t="str">
        <f>LEFT(Table1[[#This Row],[Category and Sub-Category]],FIND("/",Table1[[#This Row],[Category and Sub-Category]])-1)</f>
        <v>theater</v>
      </c>
      <c r="R534" t="str">
        <f>RIGHT(Table1[[#This Row],[Category and Sub-Category]],LEN(Table1[[#This Row],[Category and Sub-Category]])-FIND("/",Table1[[#This Row],[Category and Sub-Category]]))</f>
        <v>plays</v>
      </c>
      <c r="S534" s="14">
        <f>(((Table1[[#This Row],[launched_at]]/60)/60)/24)+DATE(1970,1,1)</f>
        <v>42473.007037037038</v>
      </c>
      <c r="T534" s="14">
        <f t="shared" si="8"/>
        <v>42503.007037037038</v>
      </c>
    </row>
    <row r="535" spans="1:20" ht="43.5" x14ac:dyDescent="0.35">
      <c r="A535">
        <v>533</v>
      </c>
      <c r="B535" s="1" t="s">
        <v>534</v>
      </c>
      <c r="C535" s="1" t="s">
        <v>4643</v>
      </c>
      <c r="D535" s="6">
        <v>2000</v>
      </c>
      <c r="E535" s="6">
        <v>2004</v>
      </c>
      <c r="F535" t="s">
        <v>8219</v>
      </c>
      <c r="G535" t="s">
        <v>8225</v>
      </c>
      <c r="H535" t="s">
        <v>8247</v>
      </c>
      <c r="I535">
        <v>1463394365</v>
      </c>
      <c r="J535">
        <v>1461320765</v>
      </c>
      <c r="K535" t="b">
        <v>0</v>
      </c>
      <c r="L535">
        <v>17</v>
      </c>
      <c r="M535" t="b">
        <v>1</v>
      </c>
      <c r="N535" t="s">
        <v>8271</v>
      </c>
      <c r="O535" s="16">
        <f>Table1[[#This Row],[pledged]]/Table1[[#This Row],[goal]]*100</f>
        <v>100.2</v>
      </c>
      <c r="P535" s="6">
        <f>IFERROR(Table1[[#This Row],[pledged]]/Table1[[#This Row],[backers_count]],0)</f>
        <v>117.88235294117646</v>
      </c>
      <c r="Q535" t="str">
        <f>LEFT(Table1[[#This Row],[Category and Sub-Category]],FIND("/",Table1[[#This Row],[Category and Sub-Category]])-1)</f>
        <v>theater</v>
      </c>
      <c r="R535" t="str">
        <f>RIGHT(Table1[[#This Row],[Category and Sub-Category]],LEN(Table1[[#This Row],[Category and Sub-Category]])-FIND("/",Table1[[#This Row],[Category and Sub-Category]]))</f>
        <v>plays</v>
      </c>
      <c r="S535" s="14">
        <f>(((Table1[[#This Row],[launched_at]]/60)/60)/24)+DATE(1970,1,1)</f>
        <v>42482.43478009259</v>
      </c>
      <c r="T535" s="14">
        <f t="shared" si="8"/>
        <v>42506.43478009259</v>
      </c>
    </row>
    <row r="536" spans="1:20" ht="43.5" x14ac:dyDescent="0.35">
      <c r="A536">
        <v>534</v>
      </c>
      <c r="B536" s="1" t="s">
        <v>535</v>
      </c>
      <c r="C536" s="1" t="s">
        <v>4644</v>
      </c>
      <c r="D536" s="6">
        <v>15000</v>
      </c>
      <c r="E536" s="6">
        <v>15700</v>
      </c>
      <c r="F536" t="s">
        <v>8219</v>
      </c>
      <c r="G536" t="s">
        <v>8234</v>
      </c>
      <c r="H536" t="s">
        <v>8254</v>
      </c>
      <c r="I536">
        <v>1446418800</v>
      </c>
      <c r="J536">
        <v>1443036470</v>
      </c>
      <c r="K536" t="b">
        <v>0</v>
      </c>
      <c r="L536">
        <v>48</v>
      </c>
      <c r="M536" t="b">
        <v>1</v>
      </c>
      <c r="N536" t="s">
        <v>8271</v>
      </c>
      <c r="O536" s="16">
        <f>Table1[[#This Row],[pledged]]/Table1[[#This Row],[goal]]*100</f>
        <v>104.66666666666666</v>
      </c>
      <c r="P536" s="6">
        <f>IFERROR(Table1[[#This Row],[pledged]]/Table1[[#This Row],[backers_count]],0)</f>
        <v>327.08333333333331</v>
      </c>
      <c r="Q536" t="str">
        <f>LEFT(Table1[[#This Row],[Category and Sub-Category]],FIND("/",Table1[[#This Row],[Category and Sub-Category]])-1)</f>
        <v>theater</v>
      </c>
      <c r="R536" t="str">
        <f>RIGHT(Table1[[#This Row],[Category and Sub-Category]],LEN(Table1[[#This Row],[Category and Sub-Category]])-FIND("/",Table1[[#This Row],[Category and Sub-Category]]))</f>
        <v>plays</v>
      </c>
      <c r="S536" s="14">
        <f>(((Table1[[#This Row],[launched_at]]/60)/60)/24)+DATE(1970,1,1)</f>
        <v>42270.810995370368</v>
      </c>
      <c r="T536" s="14">
        <f t="shared" si="8"/>
        <v>42309.958333333328</v>
      </c>
    </row>
    <row r="537" spans="1:20" ht="43.5" x14ac:dyDescent="0.35">
      <c r="A537">
        <v>535</v>
      </c>
      <c r="B537" s="1" t="s">
        <v>536</v>
      </c>
      <c r="C537" s="1" t="s">
        <v>4645</v>
      </c>
      <c r="D537" s="6">
        <v>2000</v>
      </c>
      <c r="E537" s="6">
        <v>2050</v>
      </c>
      <c r="F537" t="s">
        <v>8219</v>
      </c>
      <c r="G537" t="s">
        <v>8225</v>
      </c>
      <c r="H537" t="s">
        <v>8247</v>
      </c>
      <c r="I537">
        <v>1483707905</v>
      </c>
      <c r="J537">
        <v>1481115905</v>
      </c>
      <c r="K537" t="b">
        <v>0</v>
      </c>
      <c r="L537">
        <v>59</v>
      </c>
      <c r="M537" t="b">
        <v>1</v>
      </c>
      <c r="N537" t="s">
        <v>8271</v>
      </c>
      <c r="O537" s="16">
        <f>Table1[[#This Row],[pledged]]/Table1[[#This Row],[goal]]*100</f>
        <v>102.49999999999999</v>
      </c>
      <c r="P537" s="6">
        <f>IFERROR(Table1[[#This Row],[pledged]]/Table1[[#This Row],[backers_count]],0)</f>
        <v>34.745762711864408</v>
      </c>
      <c r="Q537" t="str">
        <f>LEFT(Table1[[#This Row],[Category and Sub-Category]],FIND("/",Table1[[#This Row],[Category and Sub-Category]])-1)</f>
        <v>theater</v>
      </c>
      <c r="R537" t="str">
        <f>RIGHT(Table1[[#This Row],[Category and Sub-Category]],LEN(Table1[[#This Row],[Category and Sub-Category]])-FIND("/",Table1[[#This Row],[Category and Sub-Category]]))</f>
        <v>plays</v>
      </c>
      <c r="S537" s="14">
        <f>(((Table1[[#This Row],[launched_at]]/60)/60)/24)+DATE(1970,1,1)</f>
        <v>42711.545196759253</v>
      </c>
      <c r="T537" s="14">
        <f t="shared" si="8"/>
        <v>42741.545196759253</v>
      </c>
    </row>
    <row r="538" spans="1:20" ht="58" x14ac:dyDescent="0.35">
      <c r="A538">
        <v>536</v>
      </c>
      <c r="B538" s="1" t="s">
        <v>537</v>
      </c>
      <c r="C538" s="1" t="s">
        <v>4646</v>
      </c>
      <c r="D538" s="6">
        <v>3300</v>
      </c>
      <c r="E538" s="6">
        <v>3902.5</v>
      </c>
      <c r="F538" t="s">
        <v>8219</v>
      </c>
      <c r="G538" t="s">
        <v>8225</v>
      </c>
      <c r="H538" t="s">
        <v>8247</v>
      </c>
      <c r="I538">
        <v>1438624800</v>
      </c>
      <c r="J538">
        <v>1435133807</v>
      </c>
      <c r="K538" t="b">
        <v>0</v>
      </c>
      <c r="L538">
        <v>39</v>
      </c>
      <c r="M538" t="b">
        <v>1</v>
      </c>
      <c r="N538" t="s">
        <v>8271</v>
      </c>
      <c r="O538" s="16">
        <f>Table1[[#This Row],[pledged]]/Table1[[#This Row],[goal]]*100</f>
        <v>118.25757575757576</v>
      </c>
      <c r="P538" s="6">
        <f>IFERROR(Table1[[#This Row],[pledged]]/Table1[[#This Row],[backers_count]],0)</f>
        <v>100.06410256410257</v>
      </c>
      <c r="Q538" t="str">
        <f>LEFT(Table1[[#This Row],[Category and Sub-Category]],FIND("/",Table1[[#This Row],[Category and Sub-Category]])-1)</f>
        <v>theater</v>
      </c>
      <c r="R538" t="str">
        <f>RIGHT(Table1[[#This Row],[Category and Sub-Category]],LEN(Table1[[#This Row],[Category and Sub-Category]])-FIND("/",Table1[[#This Row],[Category and Sub-Category]]))</f>
        <v>plays</v>
      </c>
      <c r="S538" s="14">
        <f>(((Table1[[#This Row],[launched_at]]/60)/60)/24)+DATE(1970,1,1)</f>
        <v>42179.344988425932</v>
      </c>
      <c r="T538" s="14">
        <f t="shared" si="8"/>
        <v>42219.75</v>
      </c>
    </row>
    <row r="539" spans="1:20" ht="43.5" x14ac:dyDescent="0.35">
      <c r="A539">
        <v>537</v>
      </c>
      <c r="B539" s="1" t="s">
        <v>538</v>
      </c>
      <c r="C539" s="1" t="s">
        <v>4647</v>
      </c>
      <c r="D539" s="6">
        <v>2000</v>
      </c>
      <c r="E539" s="6">
        <v>2410</v>
      </c>
      <c r="F539" t="s">
        <v>8219</v>
      </c>
      <c r="G539" t="s">
        <v>8224</v>
      </c>
      <c r="H539" t="s">
        <v>8246</v>
      </c>
      <c r="I539">
        <v>1446665191</v>
      </c>
      <c r="J539">
        <v>1444069591</v>
      </c>
      <c r="K539" t="b">
        <v>0</v>
      </c>
      <c r="L539">
        <v>59</v>
      </c>
      <c r="M539" t="b">
        <v>1</v>
      </c>
      <c r="N539" t="s">
        <v>8271</v>
      </c>
      <c r="O539" s="16">
        <f>Table1[[#This Row],[pledged]]/Table1[[#This Row],[goal]]*100</f>
        <v>120.5</v>
      </c>
      <c r="P539" s="6">
        <f>IFERROR(Table1[[#This Row],[pledged]]/Table1[[#This Row],[backers_count]],0)</f>
        <v>40.847457627118644</v>
      </c>
      <c r="Q539" t="str">
        <f>LEFT(Table1[[#This Row],[Category and Sub-Category]],FIND("/",Table1[[#This Row],[Category and Sub-Category]])-1)</f>
        <v>theater</v>
      </c>
      <c r="R539" t="str">
        <f>RIGHT(Table1[[#This Row],[Category and Sub-Category]],LEN(Table1[[#This Row],[Category and Sub-Category]])-FIND("/",Table1[[#This Row],[Category and Sub-Category]]))</f>
        <v>plays</v>
      </c>
      <c r="S539" s="14">
        <f>(((Table1[[#This Row],[launched_at]]/60)/60)/24)+DATE(1970,1,1)</f>
        <v>42282.768414351856</v>
      </c>
      <c r="T539" s="14">
        <f t="shared" si="8"/>
        <v>42312.810081018513</v>
      </c>
    </row>
    <row r="540" spans="1:20" ht="43.5" x14ac:dyDescent="0.35">
      <c r="A540">
        <v>538</v>
      </c>
      <c r="B540" s="1" t="s">
        <v>539</v>
      </c>
      <c r="C540" s="1" t="s">
        <v>4648</v>
      </c>
      <c r="D540" s="6">
        <v>5000</v>
      </c>
      <c r="E540" s="6">
        <v>15121</v>
      </c>
      <c r="F540" t="s">
        <v>8219</v>
      </c>
      <c r="G540" t="s">
        <v>8224</v>
      </c>
      <c r="H540" t="s">
        <v>8246</v>
      </c>
      <c r="I540">
        <v>1463166263</v>
      </c>
      <c r="J540">
        <v>1460574263</v>
      </c>
      <c r="K540" t="b">
        <v>0</v>
      </c>
      <c r="L540">
        <v>60</v>
      </c>
      <c r="M540" t="b">
        <v>1</v>
      </c>
      <c r="N540" t="s">
        <v>8271</v>
      </c>
      <c r="O540" s="16">
        <f>Table1[[#This Row],[pledged]]/Table1[[#This Row],[goal]]*100</f>
        <v>302.42</v>
      </c>
      <c r="P540" s="6">
        <f>IFERROR(Table1[[#This Row],[pledged]]/Table1[[#This Row],[backers_count]],0)</f>
        <v>252.01666666666668</v>
      </c>
      <c r="Q540" t="str">
        <f>LEFT(Table1[[#This Row],[Category and Sub-Category]],FIND("/",Table1[[#This Row],[Category and Sub-Category]])-1)</f>
        <v>theater</v>
      </c>
      <c r="R540" t="str">
        <f>RIGHT(Table1[[#This Row],[Category and Sub-Category]],LEN(Table1[[#This Row],[Category and Sub-Category]])-FIND("/",Table1[[#This Row],[Category and Sub-Category]]))</f>
        <v>plays</v>
      </c>
      <c r="S540" s="14">
        <f>(((Table1[[#This Row],[launched_at]]/60)/60)/24)+DATE(1970,1,1)</f>
        <v>42473.794710648144</v>
      </c>
      <c r="T540" s="14">
        <f t="shared" si="8"/>
        <v>42503.794710648144</v>
      </c>
    </row>
    <row r="541" spans="1:20" ht="43.5" x14ac:dyDescent="0.35">
      <c r="A541">
        <v>539</v>
      </c>
      <c r="B541" s="1" t="s">
        <v>540</v>
      </c>
      <c r="C541" s="1" t="s">
        <v>4649</v>
      </c>
      <c r="D541" s="6">
        <v>500</v>
      </c>
      <c r="E541" s="6">
        <v>503.22</v>
      </c>
      <c r="F541" t="s">
        <v>8219</v>
      </c>
      <c r="G541" t="s">
        <v>8225</v>
      </c>
      <c r="H541" t="s">
        <v>8247</v>
      </c>
      <c r="I541">
        <v>1467681107</v>
      </c>
      <c r="J541">
        <v>1465866707</v>
      </c>
      <c r="K541" t="b">
        <v>0</v>
      </c>
      <c r="L541">
        <v>20</v>
      </c>
      <c r="M541" t="b">
        <v>1</v>
      </c>
      <c r="N541" t="s">
        <v>8271</v>
      </c>
      <c r="O541" s="16">
        <f>Table1[[#This Row],[pledged]]/Table1[[#This Row],[goal]]*100</f>
        <v>100.64400000000001</v>
      </c>
      <c r="P541" s="6">
        <f>IFERROR(Table1[[#This Row],[pledged]]/Table1[[#This Row],[backers_count]],0)</f>
        <v>25.161000000000001</v>
      </c>
      <c r="Q541" t="str">
        <f>LEFT(Table1[[#This Row],[Category and Sub-Category]],FIND("/",Table1[[#This Row],[Category and Sub-Category]])-1)</f>
        <v>theater</v>
      </c>
      <c r="R541" t="str">
        <f>RIGHT(Table1[[#This Row],[Category and Sub-Category]],LEN(Table1[[#This Row],[Category and Sub-Category]])-FIND("/",Table1[[#This Row],[Category and Sub-Category]]))</f>
        <v>plays</v>
      </c>
      <c r="S541" s="14">
        <f>(((Table1[[#This Row],[launched_at]]/60)/60)/24)+DATE(1970,1,1)</f>
        <v>42535.049849537041</v>
      </c>
      <c r="T541" s="14">
        <f t="shared" si="8"/>
        <v>42556.049849537041</v>
      </c>
    </row>
    <row r="542" spans="1:20" ht="58" x14ac:dyDescent="0.35">
      <c r="A542">
        <v>540</v>
      </c>
      <c r="B542" s="1" t="s">
        <v>541</v>
      </c>
      <c r="C542" s="1" t="s">
        <v>4650</v>
      </c>
      <c r="D542" s="6">
        <v>15000</v>
      </c>
      <c r="E542" s="6">
        <v>1</v>
      </c>
      <c r="F542" t="s">
        <v>8221</v>
      </c>
      <c r="G542" t="s">
        <v>8224</v>
      </c>
      <c r="H542" t="s">
        <v>8246</v>
      </c>
      <c r="I542">
        <v>1423078606</v>
      </c>
      <c r="J542">
        <v>1420486606</v>
      </c>
      <c r="K542" t="b">
        <v>0</v>
      </c>
      <c r="L542">
        <v>1</v>
      </c>
      <c r="M542" t="b">
        <v>0</v>
      </c>
      <c r="N542" t="s">
        <v>8272</v>
      </c>
      <c r="O542" s="16">
        <f>Table1[[#This Row],[pledged]]/Table1[[#This Row],[goal]]*100</f>
        <v>6.6666666666666671E-3</v>
      </c>
      <c r="P542" s="6">
        <f>IFERROR(Table1[[#This Row],[pledged]]/Table1[[#This Row],[backers_count]],0)</f>
        <v>1</v>
      </c>
      <c r="Q542" t="str">
        <f>LEFT(Table1[[#This Row],[Category and Sub-Category]],FIND("/",Table1[[#This Row],[Category and Sub-Category]])-1)</f>
        <v>technology</v>
      </c>
      <c r="R542" t="str">
        <f>RIGHT(Table1[[#This Row],[Category and Sub-Category]],LEN(Table1[[#This Row],[Category and Sub-Category]])-FIND("/",Table1[[#This Row],[Category and Sub-Category]]))</f>
        <v>web</v>
      </c>
      <c r="S542" s="14">
        <f>(((Table1[[#This Row],[launched_at]]/60)/60)/24)+DATE(1970,1,1)</f>
        <v>42009.817199074074</v>
      </c>
      <c r="T542" s="14">
        <f t="shared" si="8"/>
        <v>42039.817199074074</v>
      </c>
    </row>
    <row r="543" spans="1:20" ht="43.5" x14ac:dyDescent="0.35">
      <c r="A543">
        <v>541</v>
      </c>
      <c r="B543" s="1" t="s">
        <v>542</v>
      </c>
      <c r="C543" s="1" t="s">
        <v>4651</v>
      </c>
      <c r="D543" s="6">
        <v>4500</v>
      </c>
      <c r="E543" s="6">
        <v>25</v>
      </c>
      <c r="F543" t="s">
        <v>8221</v>
      </c>
      <c r="G543" t="s">
        <v>8224</v>
      </c>
      <c r="H543" t="s">
        <v>8246</v>
      </c>
      <c r="I543">
        <v>1446080834</v>
      </c>
      <c r="J543">
        <v>1443488834</v>
      </c>
      <c r="K543" t="b">
        <v>0</v>
      </c>
      <c r="L543">
        <v>1</v>
      </c>
      <c r="M543" t="b">
        <v>0</v>
      </c>
      <c r="N543" t="s">
        <v>8272</v>
      </c>
      <c r="O543" s="16">
        <f>Table1[[#This Row],[pledged]]/Table1[[#This Row],[goal]]*100</f>
        <v>0.55555555555555558</v>
      </c>
      <c r="P543" s="6">
        <f>IFERROR(Table1[[#This Row],[pledged]]/Table1[[#This Row],[backers_count]],0)</f>
        <v>25</v>
      </c>
      <c r="Q543" t="str">
        <f>LEFT(Table1[[#This Row],[Category and Sub-Category]],FIND("/",Table1[[#This Row],[Category and Sub-Category]])-1)</f>
        <v>technology</v>
      </c>
      <c r="R543" t="str">
        <f>RIGHT(Table1[[#This Row],[Category and Sub-Category]],LEN(Table1[[#This Row],[Category and Sub-Category]])-FIND("/",Table1[[#This Row],[Category and Sub-Category]]))</f>
        <v>web</v>
      </c>
      <c r="S543" s="14">
        <f>(((Table1[[#This Row],[launched_at]]/60)/60)/24)+DATE(1970,1,1)</f>
        <v>42276.046689814815</v>
      </c>
      <c r="T543" s="14">
        <f t="shared" si="8"/>
        <v>42306.046689814815</v>
      </c>
    </row>
    <row r="544" spans="1:20" ht="43.5" x14ac:dyDescent="0.35">
      <c r="A544">
        <v>542</v>
      </c>
      <c r="B544" s="1" t="s">
        <v>543</v>
      </c>
      <c r="C544" s="1" t="s">
        <v>4652</v>
      </c>
      <c r="D544" s="6">
        <v>250000</v>
      </c>
      <c r="E544" s="6">
        <v>1</v>
      </c>
      <c r="F544" t="s">
        <v>8221</v>
      </c>
      <c r="G544" t="s">
        <v>8224</v>
      </c>
      <c r="H544" t="s">
        <v>8246</v>
      </c>
      <c r="I544">
        <v>1462293716</v>
      </c>
      <c r="J544">
        <v>1457113316</v>
      </c>
      <c r="K544" t="b">
        <v>0</v>
      </c>
      <c r="L544">
        <v>1</v>
      </c>
      <c r="M544" t="b">
        <v>0</v>
      </c>
      <c r="N544" t="s">
        <v>8272</v>
      </c>
      <c r="O544" s="16">
        <f>Table1[[#This Row],[pledged]]/Table1[[#This Row],[goal]]*100</f>
        <v>3.9999999999999996E-4</v>
      </c>
      <c r="P544" s="6">
        <f>IFERROR(Table1[[#This Row],[pledged]]/Table1[[#This Row],[backers_count]],0)</f>
        <v>1</v>
      </c>
      <c r="Q544" t="str">
        <f>LEFT(Table1[[#This Row],[Category and Sub-Category]],FIND("/",Table1[[#This Row],[Category and Sub-Category]])-1)</f>
        <v>technology</v>
      </c>
      <c r="R544" t="str">
        <f>RIGHT(Table1[[#This Row],[Category and Sub-Category]],LEN(Table1[[#This Row],[Category and Sub-Category]])-FIND("/",Table1[[#This Row],[Category and Sub-Category]]))</f>
        <v>web</v>
      </c>
      <c r="S544" s="14">
        <f>(((Table1[[#This Row],[launched_at]]/60)/60)/24)+DATE(1970,1,1)</f>
        <v>42433.737453703703</v>
      </c>
      <c r="T544" s="14">
        <f t="shared" si="8"/>
        <v>42493.695787037039</v>
      </c>
    </row>
    <row r="545" spans="1:20" ht="43.5" x14ac:dyDescent="0.35">
      <c r="A545">
        <v>543</v>
      </c>
      <c r="B545" s="1" t="s">
        <v>544</v>
      </c>
      <c r="C545" s="1" t="s">
        <v>4653</v>
      </c>
      <c r="D545" s="6">
        <v>22000</v>
      </c>
      <c r="E545" s="6">
        <v>70</v>
      </c>
      <c r="F545" t="s">
        <v>8221</v>
      </c>
      <c r="G545" t="s">
        <v>8226</v>
      </c>
      <c r="H545" t="s">
        <v>8248</v>
      </c>
      <c r="I545">
        <v>1414807962</v>
      </c>
      <c r="J545">
        <v>1412215962</v>
      </c>
      <c r="K545" t="b">
        <v>0</v>
      </c>
      <c r="L545">
        <v>2</v>
      </c>
      <c r="M545" t="b">
        <v>0</v>
      </c>
      <c r="N545" t="s">
        <v>8272</v>
      </c>
      <c r="O545" s="16">
        <f>Table1[[#This Row],[pledged]]/Table1[[#This Row],[goal]]*100</f>
        <v>0.31818181818181818</v>
      </c>
      <c r="P545" s="6">
        <f>IFERROR(Table1[[#This Row],[pledged]]/Table1[[#This Row],[backers_count]],0)</f>
        <v>35</v>
      </c>
      <c r="Q545" t="str">
        <f>LEFT(Table1[[#This Row],[Category and Sub-Category]],FIND("/",Table1[[#This Row],[Category and Sub-Category]])-1)</f>
        <v>technology</v>
      </c>
      <c r="R545" t="str">
        <f>RIGHT(Table1[[#This Row],[Category and Sub-Category]],LEN(Table1[[#This Row],[Category and Sub-Category]])-FIND("/",Table1[[#This Row],[Category and Sub-Category]]))</f>
        <v>web</v>
      </c>
      <c r="S545" s="14">
        <f>(((Table1[[#This Row],[launched_at]]/60)/60)/24)+DATE(1970,1,1)</f>
        <v>41914.092152777775</v>
      </c>
      <c r="T545" s="14">
        <f t="shared" si="8"/>
        <v>41944.092152777775</v>
      </c>
    </row>
    <row r="546" spans="1:20" ht="58" x14ac:dyDescent="0.35">
      <c r="A546">
        <v>544</v>
      </c>
      <c r="B546" s="1" t="s">
        <v>545</v>
      </c>
      <c r="C546" s="1" t="s">
        <v>4654</v>
      </c>
      <c r="D546" s="6">
        <v>500</v>
      </c>
      <c r="E546" s="6">
        <v>6</v>
      </c>
      <c r="F546" t="s">
        <v>8221</v>
      </c>
      <c r="G546" t="s">
        <v>8224</v>
      </c>
      <c r="H546" t="s">
        <v>8246</v>
      </c>
      <c r="I546">
        <v>1467647160</v>
      </c>
      <c r="J546">
        <v>1465055160</v>
      </c>
      <c r="K546" t="b">
        <v>0</v>
      </c>
      <c r="L546">
        <v>2</v>
      </c>
      <c r="M546" t="b">
        <v>0</v>
      </c>
      <c r="N546" t="s">
        <v>8272</v>
      </c>
      <c r="O546" s="16">
        <f>Table1[[#This Row],[pledged]]/Table1[[#This Row],[goal]]*100</f>
        <v>1.2</v>
      </c>
      <c r="P546" s="6">
        <f>IFERROR(Table1[[#This Row],[pledged]]/Table1[[#This Row],[backers_count]],0)</f>
        <v>3</v>
      </c>
      <c r="Q546" t="str">
        <f>LEFT(Table1[[#This Row],[Category and Sub-Category]],FIND("/",Table1[[#This Row],[Category and Sub-Category]])-1)</f>
        <v>technology</v>
      </c>
      <c r="R546" t="str">
        <f>RIGHT(Table1[[#This Row],[Category and Sub-Category]],LEN(Table1[[#This Row],[Category and Sub-Category]])-FIND("/",Table1[[#This Row],[Category and Sub-Category]]))</f>
        <v>web</v>
      </c>
      <c r="S546" s="14">
        <f>(((Table1[[#This Row],[launched_at]]/60)/60)/24)+DATE(1970,1,1)</f>
        <v>42525.656944444447</v>
      </c>
      <c r="T546" s="14">
        <f t="shared" si="8"/>
        <v>42555.656944444447</v>
      </c>
    </row>
    <row r="547" spans="1:20" ht="58" x14ac:dyDescent="0.35">
      <c r="A547">
        <v>545</v>
      </c>
      <c r="B547" s="1" t="s">
        <v>546</v>
      </c>
      <c r="C547" s="1" t="s">
        <v>4655</v>
      </c>
      <c r="D547" s="6">
        <v>50000</v>
      </c>
      <c r="E547" s="6">
        <v>13692</v>
      </c>
      <c r="F547" t="s">
        <v>8221</v>
      </c>
      <c r="G547" t="s">
        <v>8230</v>
      </c>
      <c r="H547" t="s">
        <v>8249</v>
      </c>
      <c r="I547">
        <v>1447600389</v>
      </c>
      <c r="J547">
        <v>1444140789</v>
      </c>
      <c r="K547" t="b">
        <v>0</v>
      </c>
      <c r="L547">
        <v>34</v>
      </c>
      <c r="M547" t="b">
        <v>0</v>
      </c>
      <c r="N547" t="s">
        <v>8272</v>
      </c>
      <c r="O547" s="16">
        <f>Table1[[#This Row],[pledged]]/Table1[[#This Row],[goal]]*100</f>
        <v>27.383999999999997</v>
      </c>
      <c r="P547" s="6">
        <f>IFERROR(Table1[[#This Row],[pledged]]/Table1[[#This Row],[backers_count]],0)</f>
        <v>402.70588235294116</v>
      </c>
      <c r="Q547" t="str">
        <f>LEFT(Table1[[#This Row],[Category and Sub-Category]],FIND("/",Table1[[#This Row],[Category and Sub-Category]])-1)</f>
        <v>technology</v>
      </c>
      <c r="R547" t="str">
        <f>RIGHT(Table1[[#This Row],[Category and Sub-Category]],LEN(Table1[[#This Row],[Category and Sub-Category]])-FIND("/",Table1[[#This Row],[Category and Sub-Category]]))</f>
        <v>web</v>
      </c>
      <c r="S547" s="14">
        <f>(((Table1[[#This Row],[launched_at]]/60)/60)/24)+DATE(1970,1,1)</f>
        <v>42283.592465277776</v>
      </c>
      <c r="T547" s="14">
        <f t="shared" si="8"/>
        <v>42323.634131944447</v>
      </c>
    </row>
    <row r="548" spans="1:20" ht="43.5" x14ac:dyDescent="0.35">
      <c r="A548">
        <v>546</v>
      </c>
      <c r="B548" s="1" t="s">
        <v>547</v>
      </c>
      <c r="C548" s="1" t="s">
        <v>4656</v>
      </c>
      <c r="D548" s="6">
        <v>60000</v>
      </c>
      <c r="E548" s="6">
        <v>52</v>
      </c>
      <c r="F548" t="s">
        <v>8221</v>
      </c>
      <c r="G548" t="s">
        <v>8224</v>
      </c>
      <c r="H548" t="s">
        <v>8246</v>
      </c>
      <c r="I548">
        <v>1445097715</v>
      </c>
      <c r="J548">
        <v>1441209715</v>
      </c>
      <c r="K548" t="b">
        <v>0</v>
      </c>
      <c r="L548">
        <v>2</v>
      </c>
      <c r="M548" t="b">
        <v>0</v>
      </c>
      <c r="N548" t="s">
        <v>8272</v>
      </c>
      <c r="O548" s="16">
        <f>Table1[[#This Row],[pledged]]/Table1[[#This Row],[goal]]*100</f>
        <v>8.666666666666667E-2</v>
      </c>
      <c r="P548" s="6">
        <f>IFERROR(Table1[[#This Row],[pledged]]/Table1[[#This Row],[backers_count]],0)</f>
        <v>26</v>
      </c>
      <c r="Q548" t="str">
        <f>LEFT(Table1[[#This Row],[Category and Sub-Category]],FIND("/",Table1[[#This Row],[Category and Sub-Category]])-1)</f>
        <v>technology</v>
      </c>
      <c r="R548" t="str">
        <f>RIGHT(Table1[[#This Row],[Category and Sub-Category]],LEN(Table1[[#This Row],[Category and Sub-Category]])-FIND("/",Table1[[#This Row],[Category and Sub-Category]]))</f>
        <v>web</v>
      </c>
      <c r="S548" s="14">
        <f>(((Table1[[#This Row],[launched_at]]/60)/60)/24)+DATE(1970,1,1)</f>
        <v>42249.667997685188</v>
      </c>
      <c r="T548" s="14">
        <f t="shared" si="8"/>
        <v>42294.667997685188</v>
      </c>
    </row>
    <row r="549" spans="1:20" ht="58" x14ac:dyDescent="0.35">
      <c r="A549">
        <v>547</v>
      </c>
      <c r="B549" s="1" t="s">
        <v>548</v>
      </c>
      <c r="C549" s="1" t="s">
        <v>4657</v>
      </c>
      <c r="D549" s="6">
        <v>7500</v>
      </c>
      <c r="E549" s="6">
        <v>0</v>
      </c>
      <c r="F549" t="s">
        <v>8221</v>
      </c>
      <c r="G549" t="s">
        <v>8225</v>
      </c>
      <c r="H549" t="s">
        <v>8247</v>
      </c>
      <c r="I549">
        <v>1455122564</v>
      </c>
      <c r="J549">
        <v>1452530564</v>
      </c>
      <c r="K549" t="b">
        <v>0</v>
      </c>
      <c r="L549">
        <v>0</v>
      </c>
      <c r="M549" t="b">
        <v>0</v>
      </c>
      <c r="N549" t="s">
        <v>8272</v>
      </c>
      <c r="O549" s="16">
        <f>Table1[[#This Row],[pledged]]/Table1[[#This Row],[goal]]*100</f>
        <v>0</v>
      </c>
      <c r="P549" s="6">
        <f>IFERROR(Table1[[#This Row],[pledged]]/Table1[[#This Row],[backers_count]],0)</f>
        <v>0</v>
      </c>
      <c r="Q549" t="str">
        <f>LEFT(Table1[[#This Row],[Category and Sub-Category]],FIND("/",Table1[[#This Row],[Category and Sub-Category]])-1)</f>
        <v>technology</v>
      </c>
      <c r="R549" t="str">
        <f>RIGHT(Table1[[#This Row],[Category and Sub-Category]],LEN(Table1[[#This Row],[Category and Sub-Category]])-FIND("/",Table1[[#This Row],[Category and Sub-Category]]))</f>
        <v>web</v>
      </c>
      <c r="S549" s="14">
        <f>(((Table1[[#This Row],[launched_at]]/60)/60)/24)+DATE(1970,1,1)</f>
        <v>42380.696342592593</v>
      </c>
      <c r="T549" s="14">
        <f t="shared" si="8"/>
        <v>42410.696342592593</v>
      </c>
    </row>
    <row r="550" spans="1:20" ht="43.5" x14ac:dyDescent="0.35">
      <c r="A550">
        <v>548</v>
      </c>
      <c r="B550" s="1" t="s">
        <v>549</v>
      </c>
      <c r="C550" s="1" t="s">
        <v>4658</v>
      </c>
      <c r="D550" s="6">
        <v>10000</v>
      </c>
      <c r="E550" s="6">
        <v>9</v>
      </c>
      <c r="F550" t="s">
        <v>8221</v>
      </c>
      <c r="G550" t="s">
        <v>8225</v>
      </c>
      <c r="H550" t="s">
        <v>8247</v>
      </c>
      <c r="I550">
        <v>1446154848</v>
      </c>
      <c r="J550">
        <v>1443562848</v>
      </c>
      <c r="K550" t="b">
        <v>0</v>
      </c>
      <c r="L550">
        <v>1</v>
      </c>
      <c r="M550" t="b">
        <v>0</v>
      </c>
      <c r="N550" t="s">
        <v>8272</v>
      </c>
      <c r="O550" s="16">
        <f>Table1[[#This Row],[pledged]]/Table1[[#This Row],[goal]]*100</f>
        <v>0.09</v>
      </c>
      <c r="P550" s="6">
        <f>IFERROR(Table1[[#This Row],[pledged]]/Table1[[#This Row],[backers_count]],0)</f>
        <v>9</v>
      </c>
      <c r="Q550" t="str">
        <f>LEFT(Table1[[#This Row],[Category and Sub-Category]],FIND("/",Table1[[#This Row],[Category and Sub-Category]])-1)</f>
        <v>technology</v>
      </c>
      <c r="R550" t="str">
        <f>RIGHT(Table1[[#This Row],[Category and Sub-Category]],LEN(Table1[[#This Row],[Category and Sub-Category]])-FIND("/",Table1[[#This Row],[Category and Sub-Category]]))</f>
        <v>web</v>
      </c>
      <c r="S550" s="14">
        <f>(((Table1[[#This Row],[launched_at]]/60)/60)/24)+DATE(1970,1,1)</f>
        <v>42276.903333333335</v>
      </c>
      <c r="T550" s="14">
        <f t="shared" si="8"/>
        <v>42306.903333333335</v>
      </c>
    </row>
    <row r="551" spans="1:20" ht="58" x14ac:dyDescent="0.35">
      <c r="A551">
        <v>549</v>
      </c>
      <c r="B551" s="1" t="s">
        <v>550</v>
      </c>
      <c r="C551" s="1" t="s">
        <v>4659</v>
      </c>
      <c r="D551" s="6">
        <v>2500</v>
      </c>
      <c r="E551" s="6">
        <v>68</v>
      </c>
      <c r="F551" t="s">
        <v>8221</v>
      </c>
      <c r="G551" t="s">
        <v>8225</v>
      </c>
      <c r="H551" t="s">
        <v>8247</v>
      </c>
      <c r="I551">
        <v>1436368622</v>
      </c>
      <c r="J551">
        <v>1433776622</v>
      </c>
      <c r="K551" t="b">
        <v>0</v>
      </c>
      <c r="L551">
        <v>8</v>
      </c>
      <c r="M551" t="b">
        <v>0</v>
      </c>
      <c r="N551" t="s">
        <v>8272</v>
      </c>
      <c r="O551" s="16">
        <f>Table1[[#This Row],[pledged]]/Table1[[#This Row],[goal]]*100</f>
        <v>2.7199999999999998</v>
      </c>
      <c r="P551" s="6">
        <f>IFERROR(Table1[[#This Row],[pledged]]/Table1[[#This Row],[backers_count]],0)</f>
        <v>8.5</v>
      </c>
      <c r="Q551" t="str">
        <f>LEFT(Table1[[#This Row],[Category and Sub-Category]],FIND("/",Table1[[#This Row],[Category and Sub-Category]])-1)</f>
        <v>technology</v>
      </c>
      <c r="R551" t="str">
        <f>RIGHT(Table1[[#This Row],[Category and Sub-Category]],LEN(Table1[[#This Row],[Category and Sub-Category]])-FIND("/",Table1[[#This Row],[Category and Sub-Category]]))</f>
        <v>web</v>
      </c>
      <c r="S551" s="14">
        <f>(((Table1[[#This Row],[launched_at]]/60)/60)/24)+DATE(1970,1,1)</f>
        <v>42163.636828703704</v>
      </c>
      <c r="T551" s="14">
        <f t="shared" si="8"/>
        <v>42193.636828703704</v>
      </c>
    </row>
    <row r="552" spans="1:20" ht="43.5" x14ac:dyDescent="0.35">
      <c r="A552">
        <v>550</v>
      </c>
      <c r="B552" s="1" t="s">
        <v>551</v>
      </c>
      <c r="C552" s="1" t="s">
        <v>4660</v>
      </c>
      <c r="D552" s="6">
        <v>5000</v>
      </c>
      <c r="E552" s="6">
        <v>35</v>
      </c>
      <c r="F552" t="s">
        <v>8221</v>
      </c>
      <c r="G552" t="s">
        <v>8229</v>
      </c>
      <c r="H552" t="s">
        <v>8251</v>
      </c>
      <c r="I552">
        <v>1485838800</v>
      </c>
      <c r="J552">
        <v>1484756245</v>
      </c>
      <c r="K552" t="b">
        <v>0</v>
      </c>
      <c r="L552">
        <v>4</v>
      </c>
      <c r="M552" t="b">
        <v>0</v>
      </c>
      <c r="N552" t="s">
        <v>8272</v>
      </c>
      <c r="O552" s="16">
        <f>Table1[[#This Row],[pledged]]/Table1[[#This Row],[goal]]*100</f>
        <v>0.70000000000000007</v>
      </c>
      <c r="P552" s="6">
        <f>IFERROR(Table1[[#This Row],[pledged]]/Table1[[#This Row],[backers_count]],0)</f>
        <v>8.75</v>
      </c>
      <c r="Q552" t="str">
        <f>LEFT(Table1[[#This Row],[Category and Sub-Category]],FIND("/",Table1[[#This Row],[Category and Sub-Category]])-1)</f>
        <v>technology</v>
      </c>
      <c r="R552" t="str">
        <f>RIGHT(Table1[[#This Row],[Category and Sub-Category]],LEN(Table1[[#This Row],[Category and Sub-Category]])-FIND("/",Table1[[#This Row],[Category and Sub-Category]]))</f>
        <v>web</v>
      </c>
      <c r="S552" s="14">
        <f>(((Table1[[#This Row],[launched_at]]/60)/60)/24)+DATE(1970,1,1)</f>
        <v>42753.678761574076</v>
      </c>
      <c r="T552" s="14">
        <f t="shared" si="8"/>
        <v>42766.208333333328</v>
      </c>
    </row>
    <row r="553" spans="1:20" ht="43.5" x14ac:dyDescent="0.35">
      <c r="A553">
        <v>551</v>
      </c>
      <c r="B553" s="1" t="s">
        <v>552</v>
      </c>
      <c r="C553" s="1" t="s">
        <v>4661</v>
      </c>
      <c r="D553" s="6">
        <v>75000</v>
      </c>
      <c r="E553" s="6">
        <v>3781</v>
      </c>
      <c r="F553" t="s">
        <v>8221</v>
      </c>
      <c r="G553" t="s">
        <v>8224</v>
      </c>
      <c r="H553" t="s">
        <v>8246</v>
      </c>
      <c r="I553">
        <v>1438451580</v>
      </c>
      <c r="J553">
        <v>1434609424</v>
      </c>
      <c r="K553" t="b">
        <v>0</v>
      </c>
      <c r="L553">
        <v>28</v>
      </c>
      <c r="M553" t="b">
        <v>0</v>
      </c>
      <c r="N553" t="s">
        <v>8272</v>
      </c>
      <c r="O553" s="16">
        <f>Table1[[#This Row],[pledged]]/Table1[[#This Row],[goal]]*100</f>
        <v>5.0413333333333332</v>
      </c>
      <c r="P553" s="6">
        <f>IFERROR(Table1[[#This Row],[pledged]]/Table1[[#This Row],[backers_count]],0)</f>
        <v>135.03571428571428</v>
      </c>
      <c r="Q553" t="str">
        <f>LEFT(Table1[[#This Row],[Category and Sub-Category]],FIND("/",Table1[[#This Row],[Category and Sub-Category]])-1)</f>
        <v>technology</v>
      </c>
      <c r="R553" t="str">
        <f>RIGHT(Table1[[#This Row],[Category and Sub-Category]],LEN(Table1[[#This Row],[Category and Sub-Category]])-FIND("/",Table1[[#This Row],[Category and Sub-Category]]))</f>
        <v>web</v>
      </c>
      <c r="S553" s="14">
        <f>(((Table1[[#This Row],[launched_at]]/60)/60)/24)+DATE(1970,1,1)</f>
        <v>42173.275740740741</v>
      </c>
      <c r="T553" s="14">
        <f t="shared" si="8"/>
        <v>42217.745138888888</v>
      </c>
    </row>
    <row r="554" spans="1:20" ht="43.5" x14ac:dyDescent="0.35">
      <c r="A554">
        <v>552</v>
      </c>
      <c r="B554" s="1" t="s">
        <v>553</v>
      </c>
      <c r="C554" s="1" t="s">
        <v>4662</v>
      </c>
      <c r="D554" s="6">
        <v>45000</v>
      </c>
      <c r="E554" s="6">
        <v>0</v>
      </c>
      <c r="F554" t="s">
        <v>8221</v>
      </c>
      <c r="G554" t="s">
        <v>8229</v>
      </c>
      <c r="H554" t="s">
        <v>8251</v>
      </c>
      <c r="I554">
        <v>1452350896</v>
      </c>
      <c r="J554">
        <v>1447166896</v>
      </c>
      <c r="K554" t="b">
        <v>0</v>
      </c>
      <c r="L554">
        <v>0</v>
      </c>
      <c r="M554" t="b">
        <v>0</v>
      </c>
      <c r="N554" t="s">
        <v>8272</v>
      </c>
      <c r="O554" s="16">
        <f>Table1[[#This Row],[pledged]]/Table1[[#This Row],[goal]]*100</f>
        <v>0</v>
      </c>
      <c r="P554" s="6">
        <f>IFERROR(Table1[[#This Row],[pledged]]/Table1[[#This Row],[backers_count]],0)</f>
        <v>0</v>
      </c>
      <c r="Q554" t="str">
        <f>LEFT(Table1[[#This Row],[Category and Sub-Category]],FIND("/",Table1[[#This Row],[Category and Sub-Category]])-1)</f>
        <v>technology</v>
      </c>
      <c r="R554" t="str">
        <f>RIGHT(Table1[[#This Row],[Category and Sub-Category]],LEN(Table1[[#This Row],[Category and Sub-Category]])-FIND("/",Table1[[#This Row],[Category and Sub-Category]]))</f>
        <v>web</v>
      </c>
      <c r="S554" s="14">
        <f>(((Table1[[#This Row],[launched_at]]/60)/60)/24)+DATE(1970,1,1)</f>
        <v>42318.616851851853</v>
      </c>
      <c r="T554" s="14">
        <f t="shared" si="8"/>
        <v>42378.616851851853</v>
      </c>
    </row>
    <row r="555" spans="1:20" ht="43.5" x14ac:dyDescent="0.35">
      <c r="A555">
        <v>553</v>
      </c>
      <c r="B555" s="1" t="s">
        <v>554</v>
      </c>
      <c r="C555" s="1" t="s">
        <v>4663</v>
      </c>
      <c r="D555" s="6">
        <v>25000</v>
      </c>
      <c r="E555" s="6">
        <v>123</v>
      </c>
      <c r="F555" t="s">
        <v>8221</v>
      </c>
      <c r="G555" t="s">
        <v>8224</v>
      </c>
      <c r="H555" t="s">
        <v>8246</v>
      </c>
      <c r="I555">
        <v>1415988991</v>
      </c>
      <c r="J555">
        <v>1413393391</v>
      </c>
      <c r="K555" t="b">
        <v>0</v>
      </c>
      <c r="L555">
        <v>6</v>
      </c>
      <c r="M555" t="b">
        <v>0</v>
      </c>
      <c r="N555" t="s">
        <v>8272</v>
      </c>
      <c r="O555" s="16">
        <f>Table1[[#This Row],[pledged]]/Table1[[#This Row],[goal]]*100</f>
        <v>0.49199999999999999</v>
      </c>
      <c r="P555" s="6">
        <f>IFERROR(Table1[[#This Row],[pledged]]/Table1[[#This Row],[backers_count]],0)</f>
        <v>20.5</v>
      </c>
      <c r="Q555" t="str">
        <f>LEFT(Table1[[#This Row],[Category and Sub-Category]],FIND("/",Table1[[#This Row],[Category and Sub-Category]])-1)</f>
        <v>technology</v>
      </c>
      <c r="R555" t="str">
        <f>RIGHT(Table1[[#This Row],[Category and Sub-Category]],LEN(Table1[[#This Row],[Category and Sub-Category]])-FIND("/",Table1[[#This Row],[Category and Sub-Category]]))</f>
        <v>web</v>
      </c>
      <c r="S555" s="14">
        <f>(((Table1[[#This Row],[launched_at]]/60)/60)/24)+DATE(1970,1,1)</f>
        <v>41927.71980324074</v>
      </c>
      <c r="T555" s="14">
        <f t="shared" si="8"/>
        <v>41957.761469907404</v>
      </c>
    </row>
    <row r="556" spans="1:20" ht="43.5" x14ac:dyDescent="0.35">
      <c r="A556">
        <v>554</v>
      </c>
      <c r="B556" s="1" t="s">
        <v>555</v>
      </c>
      <c r="C556" s="1" t="s">
        <v>4664</v>
      </c>
      <c r="D556" s="6">
        <v>3870</v>
      </c>
      <c r="E556" s="6">
        <v>1416</v>
      </c>
      <c r="F556" t="s">
        <v>8221</v>
      </c>
      <c r="G556" t="s">
        <v>8224</v>
      </c>
      <c r="H556" t="s">
        <v>8246</v>
      </c>
      <c r="I556">
        <v>1413735972</v>
      </c>
      <c r="J556">
        <v>1411143972</v>
      </c>
      <c r="K556" t="b">
        <v>0</v>
      </c>
      <c r="L556">
        <v>22</v>
      </c>
      <c r="M556" t="b">
        <v>0</v>
      </c>
      <c r="N556" t="s">
        <v>8272</v>
      </c>
      <c r="O556" s="16">
        <f>Table1[[#This Row],[pledged]]/Table1[[#This Row],[goal]]*100</f>
        <v>36.589147286821706</v>
      </c>
      <c r="P556" s="6">
        <f>IFERROR(Table1[[#This Row],[pledged]]/Table1[[#This Row],[backers_count]],0)</f>
        <v>64.36363636363636</v>
      </c>
      <c r="Q556" t="str">
        <f>LEFT(Table1[[#This Row],[Category and Sub-Category]],FIND("/",Table1[[#This Row],[Category and Sub-Category]])-1)</f>
        <v>technology</v>
      </c>
      <c r="R556" t="str">
        <f>RIGHT(Table1[[#This Row],[Category and Sub-Category]],LEN(Table1[[#This Row],[Category and Sub-Category]])-FIND("/",Table1[[#This Row],[Category and Sub-Category]]))</f>
        <v>web</v>
      </c>
      <c r="S556" s="14">
        <f>(((Table1[[#This Row],[launched_at]]/60)/60)/24)+DATE(1970,1,1)</f>
        <v>41901.684861111113</v>
      </c>
      <c r="T556" s="14">
        <f t="shared" si="8"/>
        <v>41931.684861111113</v>
      </c>
    </row>
    <row r="557" spans="1:20" ht="43.5" x14ac:dyDescent="0.35">
      <c r="A557">
        <v>555</v>
      </c>
      <c r="B557" s="1" t="s">
        <v>556</v>
      </c>
      <c r="C557" s="1" t="s">
        <v>4665</v>
      </c>
      <c r="D557" s="6">
        <v>7500</v>
      </c>
      <c r="E557" s="6">
        <v>0</v>
      </c>
      <c r="F557" t="s">
        <v>8221</v>
      </c>
      <c r="G557" t="s">
        <v>8225</v>
      </c>
      <c r="H557" t="s">
        <v>8247</v>
      </c>
      <c r="I557">
        <v>1465720143</v>
      </c>
      <c r="J557">
        <v>1463128143</v>
      </c>
      <c r="K557" t="b">
        <v>0</v>
      </c>
      <c r="L557">
        <v>0</v>
      </c>
      <c r="M557" t="b">
        <v>0</v>
      </c>
      <c r="N557" t="s">
        <v>8272</v>
      </c>
      <c r="O557" s="16">
        <f>Table1[[#This Row],[pledged]]/Table1[[#This Row],[goal]]*100</f>
        <v>0</v>
      </c>
      <c r="P557" s="6">
        <f>IFERROR(Table1[[#This Row],[pledged]]/Table1[[#This Row],[backers_count]],0)</f>
        <v>0</v>
      </c>
      <c r="Q557" t="str">
        <f>LEFT(Table1[[#This Row],[Category and Sub-Category]],FIND("/",Table1[[#This Row],[Category and Sub-Category]])-1)</f>
        <v>technology</v>
      </c>
      <c r="R557" t="str">
        <f>RIGHT(Table1[[#This Row],[Category and Sub-Category]],LEN(Table1[[#This Row],[Category and Sub-Category]])-FIND("/",Table1[[#This Row],[Category and Sub-Category]]))</f>
        <v>web</v>
      </c>
      <c r="S557" s="14">
        <f>(((Table1[[#This Row],[launched_at]]/60)/60)/24)+DATE(1970,1,1)</f>
        <v>42503.353506944448</v>
      </c>
      <c r="T557" s="14">
        <f t="shared" si="8"/>
        <v>42533.353506944448</v>
      </c>
    </row>
    <row r="558" spans="1:20" ht="29" x14ac:dyDescent="0.35">
      <c r="A558">
        <v>556</v>
      </c>
      <c r="B558" s="1" t="s">
        <v>557</v>
      </c>
      <c r="C558" s="1" t="s">
        <v>4666</v>
      </c>
      <c r="D558" s="6">
        <v>8000</v>
      </c>
      <c r="E558" s="6">
        <v>200</v>
      </c>
      <c r="F558" t="s">
        <v>8221</v>
      </c>
      <c r="G558" t="s">
        <v>8224</v>
      </c>
      <c r="H558" t="s">
        <v>8246</v>
      </c>
      <c r="I558">
        <v>1452112717</v>
      </c>
      <c r="J558">
        <v>1449520717</v>
      </c>
      <c r="K558" t="b">
        <v>0</v>
      </c>
      <c r="L558">
        <v>1</v>
      </c>
      <c r="M558" t="b">
        <v>0</v>
      </c>
      <c r="N558" t="s">
        <v>8272</v>
      </c>
      <c r="O558" s="16">
        <f>Table1[[#This Row],[pledged]]/Table1[[#This Row],[goal]]*100</f>
        <v>2.5</v>
      </c>
      <c r="P558" s="6">
        <f>IFERROR(Table1[[#This Row],[pledged]]/Table1[[#This Row],[backers_count]],0)</f>
        <v>200</v>
      </c>
      <c r="Q558" t="str">
        <f>LEFT(Table1[[#This Row],[Category and Sub-Category]],FIND("/",Table1[[#This Row],[Category and Sub-Category]])-1)</f>
        <v>technology</v>
      </c>
      <c r="R558" t="str">
        <f>RIGHT(Table1[[#This Row],[Category and Sub-Category]],LEN(Table1[[#This Row],[Category and Sub-Category]])-FIND("/",Table1[[#This Row],[Category and Sub-Category]]))</f>
        <v>web</v>
      </c>
      <c r="S558" s="14">
        <f>(((Table1[[#This Row],[launched_at]]/60)/60)/24)+DATE(1970,1,1)</f>
        <v>42345.860150462962</v>
      </c>
      <c r="T558" s="14">
        <f t="shared" si="8"/>
        <v>42375.860150462962</v>
      </c>
    </row>
    <row r="559" spans="1:20" ht="43.5" x14ac:dyDescent="0.35">
      <c r="A559">
        <v>557</v>
      </c>
      <c r="B559" s="1" t="s">
        <v>558</v>
      </c>
      <c r="C559" s="1" t="s">
        <v>4667</v>
      </c>
      <c r="D559" s="6">
        <v>150000</v>
      </c>
      <c r="E559" s="6">
        <v>1366</v>
      </c>
      <c r="F559" t="s">
        <v>8221</v>
      </c>
      <c r="G559" t="s">
        <v>8236</v>
      </c>
      <c r="H559" t="s">
        <v>8249</v>
      </c>
      <c r="I559">
        <v>1480721803</v>
      </c>
      <c r="J559">
        <v>1478126203</v>
      </c>
      <c r="K559" t="b">
        <v>0</v>
      </c>
      <c r="L559">
        <v>20</v>
      </c>
      <c r="M559" t="b">
        <v>0</v>
      </c>
      <c r="N559" t="s">
        <v>8272</v>
      </c>
      <c r="O559" s="16">
        <f>Table1[[#This Row],[pledged]]/Table1[[#This Row],[goal]]*100</f>
        <v>0.91066666666666674</v>
      </c>
      <c r="P559" s="6">
        <f>IFERROR(Table1[[#This Row],[pledged]]/Table1[[#This Row],[backers_count]],0)</f>
        <v>68.3</v>
      </c>
      <c r="Q559" t="str">
        <f>LEFT(Table1[[#This Row],[Category and Sub-Category]],FIND("/",Table1[[#This Row],[Category and Sub-Category]])-1)</f>
        <v>technology</v>
      </c>
      <c r="R559" t="str">
        <f>RIGHT(Table1[[#This Row],[Category and Sub-Category]],LEN(Table1[[#This Row],[Category and Sub-Category]])-FIND("/",Table1[[#This Row],[Category and Sub-Category]]))</f>
        <v>web</v>
      </c>
      <c r="S559" s="14">
        <f>(((Table1[[#This Row],[launched_at]]/60)/60)/24)+DATE(1970,1,1)</f>
        <v>42676.942164351851</v>
      </c>
      <c r="T559" s="14">
        <f t="shared" si="8"/>
        <v>42706.983831018515</v>
      </c>
    </row>
    <row r="560" spans="1:20" ht="43.5" x14ac:dyDescent="0.35">
      <c r="A560">
        <v>558</v>
      </c>
      <c r="B560" s="1" t="s">
        <v>559</v>
      </c>
      <c r="C560" s="1" t="s">
        <v>4668</v>
      </c>
      <c r="D560" s="6">
        <v>750</v>
      </c>
      <c r="E560" s="6">
        <v>0</v>
      </c>
      <c r="F560" t="s">
        <v>8221</v>
      </c>
      <c r="G560" t="s">
        <v>8224</v>
      </c>
      <c r="H560" t="s">
        <v>8246</v>
      </c>
      <c r="I560">
        <v>1427227905</v>
      </c>
      <c r="J560">
        <v>1424639505</v>
      </c>
      <c r="K560" t="b">
        <v>0</v>
      </c>
      <c r="L560">
        <v>0</v>
      </c>
      <c r="M560" t="b">
        <v>0</v>
      </c>
      <c r="N560" t="s">
        <v>8272</v>
      </c>
      <c r="O560" s="16">
        <f>Table1[[#This Row],[pledged]]/Table1[[#This Row],[goal]]*100</f>
        <v>0</v>
      </c>
      <c r="P560" s="6">
        <f>IFERROR(Table1[[#This Row],[pledged]]/Table1[[#This Row],[backers_count]],0)</f>
        <v>0</v>
      </c>
      <c r="Q560" t="str">
        <f>LEFT(Table1[[#This Row],[Category and Sub-Category]],FIND("/",Table1[[#This Row],[Category and Sub-Category]])-1)</f>
        <v>technology</v>
      </c>
      <c r="R560" t="str">
        <f>RIGHT(Table1[[#This Row],[Category and Sub-Category]],LEN(Table1[[#This Row],[Category and Sub-Category]])-FIND("/",Table1[[#This Row],[Category and Sub-Category]]))</f>
        <v>web</v>
      </c>
      <c r="S560" s="14">
        <f>(((Table1[[#This Row],[launched_at]]/60)/60)/24)+DATE(1970,1,1)</f>
        <v>42057.883159722223</v>
      </c>
      <c r="T560" s="14">
        <f t="shared" si="8"/>
        <v>42087.841493055559</v>
      </c>
    </row>
    <row r="561" spans="1:20" ht="58" x14ac:dyDescent="0.35">
      <c r="A561">
        <v>559</v>
      </c>
      <c r="B561" s="1" t="s">
        <v>560</v>
      </c>
      <c r="C561" s="1" t="s">
        <v>4669</v>
      </c>
      <c r="D561" s="6">
        <v>240000</v>
      </c>
      <c r="E561" s="6">
        <v>50</v>
      </c>
      <c r="F561" t="s">
        <v>8221</v>
      </c>
      <c r="G561" t="s">
        <v>8224</v>
      </c>
      <c r="H561" t="s">
        <v>8246</v>
      </c>
      <c r="I561">
        <v>1449989260</v>
      </c>
      <c r="J561">
        <v>1447397260</v>
      </c>
      <c r="K561" t="b">
        <v>0</v>
      </c>
      <c r="L561">
        <v>1</v>
      </c>
      <c r="M561" t="b">
        <v>0</v>
      </c>
      <c r="N561" t="s">
        <v>8272</v>
      </c>
      <c r="O561" s="16">
        <f>Table1[[#This Row],[pledged]]/Table1[[#This Row],[goal]]*100</f>
        <v>2.0833333333333336E-2</v>
      </c>
      <c r="P561" s="6">
        <f>IFERROR(Table1[[#This Row],[pledged]]/Table1[[#This Row],[backers_count]],0)</f>
        <v>50</v>
      </c>
      <c r="Q561" t="str">
        <f>LEFT(Table1[[#This Row],[Category and Sub-Category]],FIND("/",Table1[[#This Row],[Category and Sub-Category]])-1)</f>
        <v>technology</v>
      </c>
      <c r="R561" t="str">
        <f>RIGHT(Table1[[#This Row],[Category and Sub-Category]],LEN(Table1[[#This Row],[Category and Sub-Category]])-FIND("/",Table1[[#This Row],[Category and Sub-Category]]))</f>
        <v>web</v>
      </c>
      <c r="S561" s="14">
        <f>(((Table1[[#This Row],[launched_at]]/60)/60)/24)+DATE(1970,1,1)</f>
        <v>42321.283101851848</v>
      </c>
      <c r="T561" s="14">
        <f t="shared" si="8"/>
        <v>42351.283101851848</v>
      </c>
    </row>
    <row r="562" spans="1:20" ht="43.5" x14ac:dyDescent="0.35">
      <c r="A562">
        <v>560</v>
      </c>
      <c r="B562" s="1" t="s">
        <v>561</v>
      </c>
      <c r="C562" s="1" t="s">
        <v>4670</v>
      </c>
      <c r="D562" s="6">
        <v>100000</v>
      </c>
      <c r="E562" s="6">
        <v>12</v>
      </c>
      <c r="F562" t="s">
        <v>8221</v>
      </c>
      <c r="G562" t="s">
        <v>8229</v>
      </c>
      <c r="H562" t="s">
        <v>8251</v>
      </c>
      <c r="I562">
        <v>1418841045</v>
      </c>
      <c r="J562">
        <v>1416249045</v>
      </c>
      <c r="K562" t="b">
        <v>0</v>
      </c>
      <c r="L562">
        <v>3</v>
      </c>
      <c r="M562" t="b">
        <v>0</v>
      </c>
      <c r="N562" t="s">
        <v>8272</v>
      </c>
      <c r="O562" s="16">
        <f>Table1[[#This Row],[pledged]]/Table1[[#This Row],[goal]]*100</f>
        <v>1.2E-2</v>
      </c>
      <c r="P562" s="6">
        <f>IFERROR(Table1[[#This Row],[pledged]]/Table1[[#This Row],[backers_count]],0)</f>
        <v>4</v>
      </c>
      <c r="Q562" t="str">
        <f>LEFT(Table1[[#This Row],[Category and Sub-Category]],FIND("/",Table1[[#This Row],[Category and Sub-Category]])-1)</f>
        <v>technology</v>
      </c>
      <c r="R562" t="str">
        <f>RIGHT(Table1[[#This Row],[Category and Sub-Category]],LEN(Table1[[#This Row],[Category and Sub-Category]])-FIND("/",Table1[[#This Row],[Category and Sub-Category]]))</f>
        <v>web</v>
      </c>
      <c r="S562" s="14">
        <f>(((Table1[[#This Row],[launched_at]]/60)/60)/24)+DATE(1970,1,1)</f>
        <v>41960.771354166667</v>
      </c>
      <c r="T562" s="14">
        <f t="shared" si="8"/>
        <v>41990.771354166667</v>
      </c>
    </row>
    <row r="563" spans="1:20" ht="43.5" x14ac:dyDescent="0.35">
      <c r="A563">
        <v>561</v>
      </c>
      <c r="B563" s="1" t="s">
        <v>562</v>
      </c>
      <c r="C563" s="1" t="s">
        <v>4671</v>
      </c>
      <c r="D563" s="6">
        <v>15000</v>
      </c>
      <c r="E563" s="6">
        <v>55</v>
      </c>
      <c r="F563" t="s">
        <v>8221</v>
      </c>
      <c r="G563" t="s">
        <v>8224</v>
      </c>
      <c r="H563" t="s">
        <v>8246</v>
      </c>
      <c r="I563">
        <v>1445874513</v>
      </c>
      <c r="J563">
        <v>1442850513</v>
      </c>
      <c r="K563" t="b">
        <v>0</v>
      </c>
      <c r="L563">
        <v>2</v>
      </c>
      <c r="M563" t="b">
        <v>0</v>
      </c>
      <c r="N563" t="s">
        <v>8272</v>
      </c>
      <c r="O563" s="16">
        <f>Table1[[#This Row],[pledged]]/Table1[[#This Row],[goal]]*100</f>
        <v>0.36666666666666664</v>
      </c>
      <c r="P563" s="6">
        <f>IFERROR(Table1[[#This Row],[pledged]]/Table1[[#This Row],[backers_count]],0)</f>
        <v>27.5</v>
      </c>
      <c r="Q563" t="str">
        <f>LEFT(Table1[[#This Row],[Category and Sub-Category]],FIND("/",Table1[[#This Row],[Category and Sub-Category]])-1)</f>
        <v>technology</v>
      </c>
      <c r="R563" t="str">
        <f>RIGHT(Table1[[#This Row],[Category and Sub-Category]],LEN(Table1[[#This Row],[Category and Sub-Category]])-FIND("/",Table1[[#This Row],[Category and Sub-Category]]))</f>
        <v>web</v>
      </c>
      <c r="S563" s="14">
        <f>(((Table1[[#This Row],[launched_at]]/60)/60)/24)+DATE(1970,1,1)</f>
        <v>42268.658715277779</v>
      </c>
      <c r="T563" s="14">
        <f t="shared" si="8"/>
        <v>42303.658715277779</v>
      </c>
    </row>
    <row r="564" spans="1:20" ht="43.5" x14ac:dyDescent="0.35">
      <c r="A564">
        <v>562</v>
      </c>
      <c r="B564" s="1" t="s">
        <v>563</v>
      </c>
      <c r="C564" s="1" t="s">
        <v>4672</v>
      </c>
      <c r="D564" s="6">
        <v>50000</v>
      </c>
      <c r="E564" s="6">
        <v>0</v>
      </c>
      <c r="F564" t="s">
        <v>8221</v>
      </c>
      <c r="G564" t="s">
        <v>8233</v>
      </c>
      <c r="H564" t="s">
        <v>8249</v>
      </c>
      <c r="I564">
        <v>1482052815</v>
      </c>
      <c r="J564">
        <v>1479460815</v>
      </c>
      <c r="K564" t="b">
        <v>0</v>
      </c>
      <c r="L564">
        <v>0</v>
      </c>
      <c r="M564" t="b">
        <v>0</v>
      </c>
      <c r="N564" t="s">
        <v>8272</v>
      </c>
      <c r="O564" s="16">
        <f>Table1[[#This Row],[pledged]]/Table1[[#This Row],[goal]]*100</f>
        <v>0</v>
      </c>
      <c r="P564" s="6">
        <f>IFERROR(Table1[[#This Row],[pledged]]/Table1[[#This Row],[backers_count]],0)</f>
        <v>0</v>
      </c>
      <c r="Q564" t="str">
        <f>LEFT(Table1[[#This Row],[Category and Sub-Category]],FIND("/",Table1[[#This Row],[Category and Sub-Category]])-1)</f>
        <v>technology</v>
      </c>
      <c r="R564" t="str">
        <f>RIGHT(Table1[[#This Row],[Category and Sub-Category]],LEN(Table1[[#This Row],[Category and Sub-Category]])-FIND("/",Table1[[#This Row],[Category and Sub-Category]]))</f>
        <v>web</v>
      </c>
      <c r="S564" s="14">
        <f>(((Table1[[#This Row],[launched_at]]/60)/60)/24)+DATE(1970,1,1)</f>
        <v>42692.389062500006</v>
      </c>
      <c r="T564" s="14">
        <f t="shared" si="8"/>
        <v>42722.389062500006</v>
      </c>
    </row>
    <row r="565" spans="1:20" ht="43.5" x14ac:dyDescent="0.35">
      <c r="A565">
        <v>563</v>
      </c>
      <c r="B565" s="1" t="s">
        <v>564</v>
      </c>
      <c r="C565" s="1" t="s">
        <v>4673</v>
      </c>
      <c r="D565" s="6">
        <v>75000</v>
      </c>
      <c r="E565" s="6">
        <v>68</v>
      </c>
      <c r="F565" t="s">
        <v>8221</v>
      </c>
      <c r="G565" t="s">
        <v>8226</v>
      </c>
      <c r="H565" t="s">
        <v>8248</v>
      </c>
      <c r="I565">
        <v>1424137247</v>
      </c>
      <c r="J565">
        <v>1421545247</v>
      </c>
      <c r="K565" t="b">
        <v>0</v>
      </c>
      <c r="L565">
        <v>2</v>
      </c>
      <c r="M565" t="b">
        <v>0</v>
      </c>
      <c r="N565" t="s">
        <v>8272</v>
      </c>
      <c r="O565" s="16">
        <f>Table1[[#This Row],[pledged]]/Table1[[#This Row],[goal]]*100</f>
        <v>9.0666666666666659E-2</v>
      </c>
      <c r="P565" s="6">
        <f>IFERROR(Table1[[#This Row],[pledged]]/Table1[[#This Row],[backers_count]],0)</f>
        <v>34</v>
      </c>
      <c r="Q565" t="str">
        <f>LEFT(Table1[[#This Row],[Category and Sub-Category]],FIND("/",Table1[[#This Row],[Category and Sub-Category]])-1)</f>
        <v>technology</v>
      </c>
      <c r="R565" t="str">
        <f>RIGHT(Table1[[#This Row],[Category and Sub-Category]],LEN(Table1[[#This Row],[Category and Sub-Category]])-FIND("/",Table1[[#This Row],[Category and Sub-Category]]))</f>
        <v>web</v>
      </c>
      <c r="S565" s="14">
        <f>(((Table1[[#This Row],[launched_at]]/60)/60)/24)+DATE(1970,1,1)</f>
        <v>42022.069988425923</v>
      </c>
      <c r="T565" s="14">
        <f t="shared" si="8"/>
        <v>42052.069988425923</v>
      </c>
    </row>
    <row r="566" spans="1:20" ht="58" x14ac:dyDescent="0.35">
      <c r="A566">
        <v>564</v>
      </c>
      <c r="B566" s="1" t="s">
        <v>565</v>
      </c>
      <c r="C566" s="1" t="s">
        <v>4674</v>
      </c>
      <c r="D566" s="6">
        <v>18000</v>
      </c>
      <c r="E566" s="6">
        <v>1</v>
      </c>
      <c r="F566" t="s">
        <v>8221</v>
      </c>
      <c r="G566" t="s">
        <v>8230</v>
      </c>
      <c r="H566" t="s">
        <v>8249</v>
      </c>
      <c r="I566">
        <v>1457822275</v>
      </c>
      <c r="J566">
        <v>1455230275</v>
      </c>
      <c r="K566" t="b">
        <v>0</v>
      </c>
      <c r="L566">
        <v>1</v>
      </c>
      <c r="M566" t="b">
        <v>0</v>
      </c>
      <c r="N566" t="s">
        <v>8272</v>
      </c>
      <c r="O566" s="16">
        <f>Table1[[#This Row],[pledged]]/Table1[[#This Row],[goal]]*100</f>
        <v>5.5555555555555558E-3</v>
      </c>
      <c r="P566" s="6">
        <f>IFERROR(Table1[[#This Row],[pledged]]/Table1[[#This Row],[backers_count]],0)</f>
        <v>1</v>
      </c>
      <c r="Q566" t="str">
        <f>LEFT(Table1[[#This Row],[Category and Sub-Category]],FIND("/",Table1[[#This Row],[Category and Sub-Category]])-1)</f>
        <v>technology</v>
      </c>
      <c r="R566" t="str">
        <f>RIGHT(Table1[[#This Row],[Category and Sub-Category]],LEN(Table1[[#This Row],[Category and Sub-Category]])-FIND("/",Table1[[#This Row],[Category and Sub-Category]]))</f>
        <v>web</v>
      </c>
      <c r="S566" s="14">
        <f>(((Table1[[#This Row],[launched_at]]/60)/60)/24)+DATE(1970,1,1)</f>
        <v>42411.942997685182</v>
      </c>
      <c r="T566" s="14">
        <f t="shared" si="8"/>
        <v>42441.942997685182</v>
      </c>
    </row>
    <row r="567" spans="1:20" ht="43.5" x14ac:dyDescent="0.35">
      <c r="A567">
        <v>565</v>
      </c>
      <c r="B567" s="1" t="s">
        <v>566</v>
      </c>
      <c r="C567" s="1" t="s">
        <v>4675</v>
      </c>
      <c r="D567" s="6">
        <v>25000</v>
      </c>
      <c r="E567" s="6">
        <v>0</v>
      </c>
      <c r="F567" t="s">
        <v>8221</v>
      </c>
      <c r="G567" t="s">
        <v>8225</v>
      </c>
      <c r="H567" t="s">
        <v>8247</v>
      </c>
      <c r="I567">
        <v>1436554249</v>
      </c>
      <c r="J567">
        <v>1433962249</v>
      </c>
      <c r="K567" t="b">
        <v>0</v>
      </c>
      <c r="L567">
        <v>0</v>
      </c>
      <c r="M567" t="b">
        <v>0</v>
      </c>
      <c r="N567" t="s">
        <v>8272</v>
      </c>
      <c r="O567" s="16">
        <f>Table1[[#This Row],[pledged]]/Table1[[#This Row],[goal]]*100</f>
        <v>0</v>
      </c>
      <c r="P567" s="6">
        <f>IFERROR(Table1[[#This Row],[pledged]]/Table1[[#This Row],[backers_count]],0)</f>
        <v>0</v>
      </c>
      <c r="Q567" t="str">
        <f>LEFT(Table1[[#This Row],[Category and Sub-Category]],FIND("/",Table1[[#This Row],[Category and Sub-Category]])-1)</f>
        <v>technology</v>
      </c>
      <c r="R567" t="str">
        <f>RIGHT(Table1[[#This Row],[Category and Sub-Category]],LEN(Table1[[#This Row],[Category and Sub-Category]])-FIND("/",Table1[[#This Row],[Category and Sub-Category]]))</f>
        <v>web</v>
      </c>
      <c r="S567" s="14">
        <f>(((Table1[[#This Row],[launched_at]]/60)/60)/24)+DATE(1970,1,1)</f>
        <v>42165.785289351858</v>
      </c>
      <c r="T567" s="14">
        <f t="shared" si="8"/>
        <v>42195.785289351858</v>
      </c>
    </row>
    <row r="568" spans="1:20" ht="43.5" x14ac:dyDescent="0.35">
      <c r="A568">
        <v>566</v>
      </c>
      <c r="B568" s="1" t="s">
        <v>567</v>
      </c>
      <c r="C568" s="1" t="s">
        <v>4676</v>
      </c>
      <c r="D568" s="6">
        <v>5000</v>
      </c>
      <c r="E568" s="6">
        <v>1</v>
      </c>
      <c r="F568" t="s">
        <v>8221</v>
      </c>
      <c r="G568" t="s">
        <v>8224</v>
      </c>
      <c r="H568" t="s">
        <v>8246</v>
      </c>
      <c r="I568">
        <v>1468513533</v>
      </c>
      <c r="J568">
        <v>1465921533</v>
      </c>
      <c r="K568" t="b">
        <v>0</v>
      </c>
      <c r="L568">
        <v>1</v>
      </c>
      <c r="M568" t="b">
        <v>0</v>
      </c>
      <c r="N568" t="s">
        <v>8272</v>
      </c>
      <c r="O568" s="16">
        <f>Table1[[#This Row],[pledged]]/Table1[[#This Row],[goal]]*100</f>
        <v>0.02</v>
      </c>
      <c r="P568" s="6">
        <f>IFERROR(Table1[[#This Row],[pledged]]/Table1[[#This Row],[backers_count]],0)</f>
        <v>1</v>
      </c>
      <c r="Q568" t="str">
        <f>LEFT(Table1[[#This Row],[Category and Sub-Category]],FIND("/",Table1[[#This Row],[Category and Sub-Category]])-1)</f>
        <v>technology</v>
      </c>
      <c r="R568" t="str">
        <f>RIGHT(Table1[[#This Row],[Category and Sub-Category]],LEN(Table1[[#This Row],[Category and Sub-Category]])-FIND("/",Table1[[#This Row],[Category and Sub-Category]]))</f>
        <v>web</v>
      </c>
      <c r="S568" s="14">
        <f>(((Table1[[#This Row],[launched_at]]/60)/60)/24)+DATE(1970,1,1)</f>
        <v>42535.68440972222</v>
      </c>
      <c r="T568" s="14">
        <f t="shared" si="8"/>
        <v>42565.68440972222</v>
      </c>
    </row>
    <row r="569" spans="1:20" ht="43.5" x14ac:dyDescent="0.35">
      <c r="A569">
        <v>567</v>
      </c>
      <c r="B569" s="1" t="s">
        <v>568</v>
      </c>
      <c r="C569" s="1" t="s">
        <v>4677</v>
      </c>
      <c r="D569" s="6">
        <v>10000</v>
      </c>
      <c r="E569" s="6">
        <v>0</v>
      </c>
      <c r="F569" t="s">
        <v>8221</v>
      </c>
      <c r="G569" t="s">
        <v>8224</v>
      </c>
      <c r="H569" t="s">
        <v>8246</v>
      </c>
      <c r="I569">
        <v>1420143194</v>
      </c>
      <c r="J569">
        <v>1417551194</v>
      </c>
      <c r="K569" t="b">
        <v>0</v>
      </c>
      <c r="L569">
        <v>0</v>
      </c>
      <c r="M569" t="b">
        <v>0</v>
      </c>
      <c r="N569" t="s">
        <v>8272</v>
      </c>
      <c r="O569" s="16">
        <f>Table1[[#This Row],[pledged]]/Table1[[#This Row],[goal]]*100</f>
        <v>0</v>
      </c>
      <c r="P569" s="6">
        <f>IFERROR(Table1[[#This Row],[pledged]]/Table1[[#This Row],[backers_count]],0)</f>
        <v>0</v>
      </c>
      <c r="Q569" t="str">
        <f>LEFT(Table1[[#This Row],[Category and Sub-Category]],FIND("/",Table1[[#This Row],[Category and Sub-Category]])-1)</f>
        <v>technology</v>
      </c>
      <c r="R569" t="str">
        <f>RIGHT(Table1[[#This Row],[Category and Sub-Category]],LEN(Table1[[#This Row],[Category and Sub-Category]])-FIND("/",Table1[[#This Row],[Category and Sub-Category]]))</f>
        <v>web</v>
      </c>
      <c r="S569" s="14">
        <f>(((Table1[[#This Row],[launched_at]]/60)/60)/24)+DATE(1970,1,1)</f>
        <v>41975.842523148152</v>
      </c>
      <c r="T569" s="14">
        <f t="shared" si="8"/>
        <v>42005.842523148152</v>
      </c>
    </row>
    <row r="570" spans="1:20" ht="58" x14ac:dyDescent="0.35">
      <c r="A570">
        <v>568</v>
      </c>
      <c r="B570" s="1" t="s">
        <v>569</v>
      </c>
      <c r="C570" s="1" t="s">
        <v>4678</v>
      </c>
      <c r="D570" s="6">
        <v>24500</v>
      </c>
      <c r="E570" s="6">
        <v>245</v>
      </c>
      <c r="F570" t="s">
        <v>8221</v>
      </c>
      <c r="G570" t="s">
        <v>8228</v>
      </c>
      <c r="H570" t="s">
        <v>8250</v>
      </c>
      <c r="I570">
        <v>1452942000</v>
      </c>
      <c r="J570">
        <v>1449785223</v>
      </c>
      <c r="K570" t="b">
        <v>0</v>
      </c>
      <c r="L570">
        <v>5</v>
      </c>
      <c r="M570" t="b">
        <v>0</v>
      </c>
      <c r="N570" t="s">
        <v>8272</v>
      </c>
      <c r="O570" s="16">
        <f>Table1[[#This Row],[pledged]]/Table1[[#This Row],[goal]]*100</f>
        <v>1</v>
      </c>
      <c r="P570" s="6">
        <f>IFERROR(Table1[[#This Row],[pledged]]/Table1[[#This Row],[backers_count]],0)</f>
        <v>49</v>
      </c>
      <c r="Q570" t="str">
        <f>LEFT(Table1[[#This Row],[Category and Sub-Category]],FIND("/",Table1[[#This Row],[Category and Sub-Category]])-1)</f>
        <v>technology</v>
      </c>
      <c r="R570" t="str">
        <f>RIGHT(Table1[[#This Row],[Category and Sub-Category]],LEN(Table1[[#This Row],[Category and Sub-Category]])-FIND("/",Table1[[#This Row],[Category and Sub-Category]]))</f>
        <v>web</v>
      </c>
      <c r="S570" s="14">
        <f>(((Table1[[#This Row],[launched_at]]/60)/60)/24)+DATE(1970,1,1)</f>
        <v>42348.9215625</v>
      </c>
      <c r="T570" s="14">
        <f t="shared" si="8"/>
        <v>42385.458333333328</v>
      </c>
    </row>
    <row r="571" spans="1:20" ht="43.5" x14ac:dyDescent="0.35">
      <c r="A571">
        <v>569</v>
      </c>
      <c r="B571" s="1" t="s">
        <v>570</v>
      </c>
      <c r="C571" s="1" t="s">
        <v>4679</v>
      </c>
      <c r="D571" s="6">
        <v>2500</v>
      </c>
      <c r="E571" s="6">
        <v>20</v>
      </c>
      <c r="F571" t="s">
        <v>8221</v>
      </c>
      <c r="G571" t="s">
        <v>8229</v>
      </c>
      <c r="H571" t="s">
        <v>8251</v>
      </c>
      <c r="I571">
        <v>1451679612</v>
      </c>
      <c r="J571">
        <v>1449087612</v>
      </c>
      <c r="K571" t="b">
        <v>0</v>
      </c>
      <c r="L571">
        <v>1</v>
      </c>
      <c r="M571" t="b">
        <v>0</v>
      </c>
      <c r="N571" t="s">
        <v>8272</v>
      </c>
      <c r="O571" s="16">
        <f>Table1[[#This Row],[pledged]]/Table1[[#This Row],[goal]]*100</f>
        <v>0.8</v>
      </c>
      <c r="P571" s="6">
        <f>IFERROR(Table1[[#This Row],[pledged]]/Table1[[#This Row],[backers_count]],0)</f>
        <v>20</v>
      </c>
      <c r="Q571" t="str">
        <f>LEFT(Table1[[#This Row],[Category and Sub-Category]],FIND("/",Table1[[#This Row],[Category and Sub-Category]])-1)</f>
        <v>technology</v>
      </c>
      <c r="R571" t="str">
        <f>RIGHT(Table1[[#This Row],[Category and Sub-Category]],LEN(Table1[[#This Row],[Category and Sub-Category]])-FIND("/",Table1[[#This Row],[Category and Sub-Category]]))</f>
        <v>web</v>
      </c>
      <c r="S571" s="14">
        <f>(((Table1[[#This Row],[launched_at]]/60)/60)/24)+DATE(1970,1,1)</f>
        <v>42340.847361111111</v>
      </c>
      <c r="T571" s="14">
        <f t="shared" si="8"/>
        <v>42370.847361111111</v>
      </c>
    </row>
    <row r="572" spans="1:20" ht="29" x14ac:dyDescent="0.35">
      <c r="A572">
        <v>570</v>
      </c>
      <c r="B572" s="1" t="s">
        <v>571</v>
      </c>
      <c r="C572" s="1" t="s">
        <v>4680</v>
      </c>
      <c r="D572" s="6">
        <v>85000</v>
      </c>
      <c r="E572" s="6">
        <v>142</v>
      </c>
      <c r="F572" t="s">
        <v>8221</v>
      </c>
      <c r="G572" t="s">
        <v>8224</v>
      </c>
      <c r="H572" t="s">
        <v>8246</v>
      </c>
      <c r="I572">
        <v>1455822569</v>
      </c>
      <c r="J572">
        <v>1453230569</v>
      </c>
      <c r="K572" t="b">
        <v>0</v>
      </c>
      <c r="L572">
        <v>1</v>
      </c>
      <c r="M572" t="b">
        <v>0</v>
      </c>
      <c r="N572" t="s">
        <v>8272</v>
      </c>
      <c r="O572" s="16">
        <f>Table1[[#This Row],[pledged]]/Table1[[#This Row],[goal]]*100</f>
        <v>0.16705882352941176</v>
      </c>
      <c r="P572" s="6">
        <f>IFERROR(Table1[[#This Row],[pledged]]/Table1[[#This Row],[backers_count]],0)</f>
        <v>142</v>
      </c>
      <c r="Q572" t="str">
        <f>LEFT(Table1[[#This Row],[Category and Sub-Category]],FIND("/",Table1[[#This Row],[Category and Sub-Category]])-1)</f>
        <v>technology</v>
      </c>
      <c r="R572" t="str">
        <f>RIGHT(Table1[[#This Row],[Category and Sub-Category]],LEN(Table1[[#This Row],[Category and Sub-Category]])-FIND("/",Table1[[#This Row],[Category and Sub-Category]]))</f>
        <v>web</v>
      </c>
      <c r="S572" s="14">
        <f>(((Table1[[#This Row],[launched_at]]/60)/60)/24)+DATE(1970,1,1)</f>
        <v>42388.798252314817</v>
      </c>
      <c r="T572" s="14">
        <f t="shared" si="8"/>
        <v>42418.798252314817</v>
      </c>
    </row>
    <row r="573" spans="1:20" ht="43.5" x14ac:dyDescent="0.35">
      <c r="A573">
        <v>571</v>
      </c>
      <c r="B573" s="1" t="s">
        <v>572</v>
      </c>
      <c r="C573" s="1" t="s">
        <v>4681</v>
      </c>
      <c r="D573" s="6">
        <v>25000</v>
      </c>
      <c r="E573" s="6">
        <v>106</v>
      </c>
      <c r="F573" t="s">
        <v>8221</v>
      </c>
      <c r="G573" t="s">
        <v>8224</v>
      </c>
      <c r="H573" t="s">
        <v>8246</v>
      </c>
      <c r="I573">
        <v>1437969540</v>
      </c>
      <c r="J573">
        <v>1436297723</v>
      </c>
      <c r="K573" t="b">
        <v>0</v>
      </c>
      <c r="L573">
        <v>2</v>
      </c>
      <c r="M573" t="b">
        <v>0</v>
      </c>
      <c r="N573" t="s">
        <v>8272</v>
      </c>
      <c r="O573" s="16">
        <f>Table1[[#This Row],[pledged]]/Table1[[#This Row],[goal]]*100</f>
        <v>0.42399999999999999</v>
      </c>
      <c r="P573" s="6">
        <f>IFERROR(Table1[[#This Row],[pledged]]/Table1[[#This Row],[backers_count]],0)</f>
        <v>53</v>
      </c>
      <c r="Q573" t="str">
        <f>LEFT(Table1[[#This Row],[Category and Sub-Category]],FIND("/",Table1[[#This Row],[Category and Sub-Category]])-1)</f>
        <v>technology</v>
      </c>
      <c r="R573" t="str">
        <f>RIGHT(Table1[[#This Row],[Category and Sub-Category]],LEN(Table1[[#This Row],[Category and Sub-Category]])-FIND("/",Table1[[#This Row],[Category and Sub-Category]]))</f>
        <v>web</v>
      </c>
      <c r="S573" s="14">
        <f>(((Table1[[#This Row],[launched_at]]/60)/60)/24)+DATE(1970,1,1)</f>
        <v>42192.816238425927</v>
      </c>
      <c r="T573" s="14">
        <f t="shared" si="8"/>
        <v>42212.165972222225</v>
      </c>
    </row>
    <row r="574" spans="1:20" ht="43.5" x14ac:dyDescent="0.35">
      <c r="A574">
        <v>572</v>
      </c>
      <c r="B574" s="1" t="s">
        <v>573</v>
      </c>
      <c r="C574" s="1" t="s">
        <v>4682</v>
      </c>
      <c r="D574" s="6">
        <v>2500</v>
      </c>
      <c r="E574" s="6">
        <v>0</v>
      </c>
      <c r="F574" t="s">
        <v>8221</v>
      </c>
      <c r="G574" t="s">
        <v>8224</v>
      </c>
      <c r="H574" t="s">
        <v>8246</v>
      </c>
      <c r="I574">
        <v>1446660688</v>
      </c>
      <c r="J574">
        <v>1444065088</v>
      </c>
      <c r="K574" t="b">
        <v>0</v>
      </c>
      <c r="L574">
        <v>0</v>
      </c>
      <c r="M574" t="b">
        <v>0</v>
      </c>
      <c r="N574" t="s">
        <v>8272</v>
      </c>
      <c r="O574" s="16">
        <f>Table1[[#This Row],[pledged]]/Table1[[#This Row],[goal]]*100</f>
        <v>0</v>
      </c>
      <c r="P574" s="6">
        <f>IFERROR(Table1[[#This Row],[pledged]]/Table1[[#This Row],[backers_count]],0)</f>
        <v>0</v>
      </c>
      <c r="Q574" t="str">
        <f>LEFT(Table1[[#This Row],[Category and Sub-Category]],FIND("/",Table1[[#This Row],[Category and Sub-Category]])-1)</f>
        <v>technology</v>
      </c>
      <c r="R574" t="str">
        <f>RIGHT(Table1[[#This Row],[Category and Sub-Category]],LEN(Table1[[#This Row],[Category and Sub-Category]])-FIND("/",Table1[[#This Row],[Category and Sub-Category]]))</f>
        <v>web</v>
      </c>
      <c r="S574" s="14">
        <f>(((Table1[[#This Row],[launched_at]]/60)/60)/24)+DATE(1970,1,1)</f>
        <v>42282.71629629629</v>
      </c>
      <c r="T574" s="14">
        <f t="shared" si="8"/>
        <v>42312.757962962962</v>
      </c>
    </row>
    <row r="575" spans="1:20" ht="58" x14ac:dyDescent="0.35">
      <c r="A575">
        <v>573</v>
      </c>
      <c r="B575" s="1" t="s">
        <v>574</v>
      </c>
      <c r="C575" s="1" t="s">
        <v>4683</v>
      </c>
      <c r="D575" s="6">
        <v>88888</v>
      </c>
      <c r="E575" s="6">
        <v>346</v>
      </c>
      <c r="F575" t="s">
        <v>8221</v>
      </c>
      <c r="G575" t="s">
        <v>8224</v>
      </c>
      <c r="H575" t="s">
        <v>8246</v>
      </c>
      <c r="I575">
        <v>1421543520</v>
      </c>
      <c r="J575">
        <v>1416445931</v>
      </c>
      <c r="K575" t="b">
        <v>0</v>
      </c>
      <c r="L575">
        <v>9</v>
      </c>
      <c r="M575" t="b">
        <v>0</v>
      </c>
      <c r="N575" t="s">
        <v>8272</v>
      </c>
      <c r="O575" s="16">
        <f>Table1[[#This Row],[pledged]]/Table1[[#This Row],[goal]]*100</f>
        <v>0.38925389253892539</v>
      </c>
      <c r="P575" s="6">
        <f>IFERROR(Table1[[#This Row],[pledged]]/Table1[[#This Row],[backers_count]],0)</f>
        <v>38.444444444444443</v>
      </c>
      <c r="Q575" t="str">
        <f>LEFT(Table1[[#This Row],[Category and Sub-Category]],FIND("/",Table1[[#This Row],[Category and Sub-Category]])-1)</f>
        <v>technology</v>
      </c>
      <c r="R575" t="str">
        <f>RIGHT(Table1[[#This Row],[Category and Sub-Category]],LEN(Table1[[#This Row],[Category and Sub-Category]])-FIND("/",Table1[[#This Row],[Category and Sub-Category]]))</f>
        <v>web</v>
      </c>
      <c r="S575" s="14">
        <f>(((Table1[[#This Row],[launched_at]]/60)/60)/24)+DATE(1970,1,1)</f>
        <v>41963.050127314811</v>
      </c>
      <c r="T575" s="14">
        <f t="shared" si="8"/>
        <v>42022.05</v>
      </c>
    </row>
    <row r="576" spans="1:20" ht="58" x14ac:dyDescent="0.35">
      <c r="A576">
        <v>574</v>
      </c>
      <c r="B576" s="1" t="s">
        <v>575</v>
      </c>
      <c r="C576" s="1" t="s">
        <v>4684</v>
      </c>
      <c r="D576" s="6">
        <v>11180</v>
      </c>
      <c r="E576" s="6">
        <v>80</v>
      </c>
      <c r="F576" t="s">
        <v>8221</v>
      </c>
      <c r="G576" t="s">
        <v>8225</v>
      </c>
      <c r="H576" t="s">
        <v>8247</v>
      </c>
      <c r="I576">
        <v>1476873507</v>
      </c>
      <c r="J576">
        <v>1474281507</v>
      </c>
      <c r="K576" t="b">
        <v>0</v>
      </c>
      <c r="L576">
        <v>4</v>
      </c>
      <c r="M576" t="b">
        <v>0</v>
      </c>
      <c r="N576" t="s">
        <v>8272</v>
      </c>
      <c r="O576" s="16">
        <f>Table1[[#This Row],[pledged]]/Table1[[#This Row],[goal]]*100</f>
        <v>0.7155635062611807</v>
      </c>
      <c r="P576" s="6">
        <f>IFERROR(Table1[[#This Row],[pledged]]/Table1[[#This Row],[backers_count]],0)</f>
        <v>20</v>
      </c>
      <c r="Q576" t="str">
        <f>LEFT(Table1[[#This Row],[Category and Sub-Category]],FIND("/",Table1[[#This Row],[Category and Sub-Category]])-1)</f>
        <v>technology</v>
      </c>
      <c r="R576" t="str">
        <f>RIGHT(Table1[[#This Row],[Category and Sub-Category]],LEN(Table1[[#This Row],[Category and Sub-Category]])-FIND("/",Table1[[#This Row],[Category and Sub-Category]]))</f>
        <v>web</v>
      </c>
      <c r="S576" s="14">
        <f>(((Table1[[#This Row],[launched_at]]/60)/60)/24)+DATE(1970,1,1)</f>
        <v>42632.443368055552</v>
      </c>
      <c r="T576" s="14">
        <f t="shared" si="8"/>
        <v>42662.443368055552</v>
      </c>
    </row>
    <row r="577" spans="1:20" ht="58" x14ac:dyDescent="0.35">
      <c r="A577">
        <v>575</v>
      </c>
      <c r="B577" s="1" t="s">
        <v>576</v>
      </c>
      <c r="C577" s="1" t="s">
        <v>4685</v>
      </c>
      <c r="D577" s="6">
        <v>60000</v>
      </c>
      <c r="E577" s="6">
        <v>259</v>
      </c>
      <c r="F577" t="s">
        <v>8221</v>
      </c>
      <c r="G577" t="s">
        <v>8236</v>
      </c>
      <c r="H577" t="s">
        <v>8249</v>
      </c>
      <c r="I577">
        <v>1434213443</v>
      </c>
      <c r="J577">
        <v>1431621443</v>
      </c>
      <c r="K577" t="b">
        <v>0</v>
      </c>
      <c r="L577">
        <v>4</v>
      </c>
      <c r="M577" t="b">
        <v>0</v>
      </c>
      <c r="N577" t="s">
        <v>8272</v>
      </c>
      <c r="O577" s="16">
        <f>Table1[[#This Row],[pledged]]/Table1[[#This Row],[goal]]*100</f>
        <v>0.43166666666666664</v>
      </c>
      <c r="P577" s="6">
        <f>IFERROR(Table1[[#This Row],[pledged]]/Table1[[#This Row],[backers_count]],0)</f>
        <v>64.75</v>
      </c>
      <c r="Q577" t="str">
        <f>LEFT(Table1[[#This Row],[Category and Sub-Category]],FIND("/",Table1[[#This Row],[Category and Sub-Category]])-1)</f>
        <v>technology</v>
      </c>
      <c r="R577" t="str">
        <f>RIGHT(Table1[[#This Row],[Category and Sub-Category]],LEN(Table1[[#This Row],[Category and Sub-Category]])-FIND("/",Table1[[#This Row],[Category and Sub-Category]]))</f>
        <v>web</v>
      </c>
      <c r="S577" s="14">
        <f>(((Table1[[#This Row],[launched_at]]/60)/60)/24)+DATE(1970,1,1)</f>
        <v>42138.692627314813</v>
      </c>
      <c r="T577" s="14">
        <f t="shared" si="8"/>
        <v>42168.692627314813</v>
      </c>
    </row>
    <row r="578" spans="1:20" ht="43.5" x14ac:dyDescent="0.35">
      <c r="A578">
        <v>576</v>
      </c>
      <c r="B578" s="1" t="s">
        <v>577</v>
      </c>
      <c r="C578" s="1" t="s">
        <v>4686</v>
      </c>
      <c r="D578" s="6">
        <v>80000</v>
      </c>
      <c r="E578" s="6">
        <v>1</v>
      </c>
      <c r="F578" t="s">
        <v>8221</v>
      </c>
      <c r="G578" t="s">
        <v>8224</v>
      </c>
      <c r="H578" t="s">
        <v>8246</v>
      </c>
      <c r="I578">
        <v>1427537952</v>
      </c>
      <c r="J578">
        <v>1422357552</v>
      </c>
      <c r="K578" t="b">
        <v>0</v>
      </c>
      <c r="L578">
        <v>1</v>
      </c>
      <c r="M578" t="b">
        <v>0</v>
      </c>
      <c r="N578" t="s">
        <v>8272</v>
      </c>
      <c r="O578" s="16">
        <f>Table1[[#This Row],[pledged]]/Table1[[#This Row],[goal]]*100</f>
        <v>1.25E-3</v>
      </c>
      <c r="P578" s="6">
        <f>IFERROR(Table1[[#This Row],[pledged]]/Table1[[#This Row],[backers_count]],0)</f>
        <v>1</v>
      </c>
      <c r="Q578" t="str">
        <f>LEFT(Table1[[#This Row],[Category and Sub-Category]],FIND("/",Table1[[#This Row],[Category and Sub-Category]])-1)</f>
        <v>technology</v>
      </c>
      <c r="R578" t="str">
        <f>RIGHT(Table1[[#This Row],[Category and Sub-Category]],LEN(Table1[[#This Row],[Category and Sub-Category]])-FIND("/",Table1[[#This Row],[Category and Sub-Category]]))</f>
        <v>web</v>
      </c>
      <c r="S578" s="14">
        <f>(((Table1[[#This Row],[launched_at]]/60)/60)/24)+DATE(1970,1,1)</f>
        <v>42031.471666666665</v>
      </c>
      <c r="T578" s="14">
        <f t="shared" ref="T578:T641" si="9">(((I578/60)/60)/24)+DATE(1970,1,1)</f>
        <v>42091.43</v>
      </c>
    </row>
    <row r="579" spans="1:20" ht="43.5" x14ac:dyDescent="0.35">
      <c r="A579">
        <v>577</v>
      </c>
      <c r="B579" s="1" t="s">
        <v>578</v>
      </c>
      <c r="C579" s="1" t="s">
        <v>4687</v>
      </c>
      <c r="D579" s="6">
        <v>5000</v>
      </c>
      <c r="E579" s="6">
        <v>10</v>
      </c>
      <c r="F579" t="s">
        <v>8221</v>
      </c>
      <c r="G579" t="s">
        <v>8224</v>
      </c>
      <c r="H579" t="s">
        <v>8246</v>
      </c>
      <c r="I579">
        <v>1463753302</v>
      </c>
      <c r="J579">
        <v>1458569302</v>
      </c>
      <c r="K579" t="b">
        <v>0</v>
      </c>
      <c r="L579">
        <v>1</v>
      </c>
      <c r="M579" t="b">
        <v>0</v>
      </c>
      <c r="N579" t="s">
        <v>8272</v>
      </c>
      <c r="O579" s="16">
        <f>Table1[[#This Row],[pledged]]/Table1[[#This Row],[goal]]*100</f>
        <v>0.2</v>
      </c>
      <c r="P579" s="6">
        <f>IFERROR(Table1[[#This Row],[pledged]]/Table1[[#This Row],[backers_count]],0)</f>
        <v>10</v>
      </c>
      <c r="Q579" t="str">
        <f>LEFT(Table1[[#This Row],[Category and Sub-Category]],FIND("/",Table1[[#This Row],[Category and Sub-Category]])-1)</f>
        <v>technology</v>
      </c>
      <c r="R579" t="str">
        <f>RIGHT(Table1[[#This Row],[Category and Sub-Category]],LEN(Table1[[#This Row],[Category and Sub-Category]])-FIND("/",Table1[[#This Row],[Category and Sub-Category]]))</f>
        <v>web</v>
      </c>
      <c r="S579" s="14">
        <f>(((Table1[[#This Row],[launched_at]]/60)/60)/24)+DATE(1970,1,1)</f>
        <v>42450.589143518519</v>
      </c>
      <c r="T579" s="14">
        <f t="shared" si="9"/>
        <v>42510.589143518519</v>
      </c>
    </row>
    <row r="580" spans="1:20" ht="29" x14ac:dyDescent="0.35">
      <c r="A580">
        <v>578</v>
      </c>
      <c r="B580" s="1" t="s">
        <v>579</v>
      </c>
      <c r="C580" s="1" t="s">
        <v>4688</v>
      </c>
      <c r="D580" s="6">
        <v>125000</v>
      </c>
      <c r="E580" s="6">
        <v>14</v>
      </c>
      <c r="F580" t="s">
        <v>8221</v>
      </c>
      <c r="G580" t="s">
        <v>8225</v>
      </c>
      <c r="H580" t="s">
        <v>8247</v>
      </c>
      <c r="I580">
        <v>1441633993</v>
      </c>
      <c r="J580">
        <v>1439560393</v>
      </c>
      <c r="K580" t="b">
        <v>0</v>
      </c>
      <c r="L580">
        <v>7</v>
      </c>
      <c r="M580" t="b">
        <v>0</v>
      </c>
      <c r="N580" t="s">
        <v>8272</v>
      </c>
      <c r="O580" s="16">
        <f>Table1[[#This Row],[pledged]]/Table1[[#This Row],[goal]]*100</f>
        <v>1.12E-2</v>
      </c>
      <c r="P580" s="6">
        <f>IFERROR(Table1[[#This Row],[pledged]]/Table1[[#This Row],[backers_count]],0)</f>
        <v>2</v>
      </c>
      <c r="Q580" t="str">
        <f>LEFT(Table1[[#This Row],[Category and Sub-Category]],FIND("/",Table1[[#This Row],[Category and Sub-Category]])-1)</f>
        <v>technology</v>
      </c>
      <c r="R580" t="str">
        <f>RIGHT(Table1[[#This Row],[Category and Sub-Category]],LEN(Table1[[#This Row],[Category and Sub-Category]])-FIND("/",Table1[[#This Row],[Category and Sub-Category]]))</f>
        <v>web</v>
      </c>
      <c r="S580" s="14">
        <f>(((Table1[[#This Row],[launched_at]]/60)/60)/24)+DATE(1970,1,1)</f>
        <v>42230.578622685185</v>
      </c>
      <c r="T580" s="14">
        <f t="shared" si="9"/>
        <v>42254.578622685185</v>
      </c>
    </row>
    <row r="581" spans="1:20" ht="29" x14ac:dyDescent="0.35">
      <c r="A581">
        <v>579</v>
      </c>
      <c r="B581" s="1" t="s">
        <v>580</v>
      </c>
      <c r="C581" s="1" t="s">
        <v>4689</v>
      </c>
      <c r="D581" s="6">
        <v>12000</v>
      </c>
      <c r="E581" s="6">
        <v>175</v>
      </c>
      <c r="F581" t="s">
        <v>8221</v>
      </c>
      <c r="G581" t="s">
        <v>8224</v>
      </c>
      <c r="H581" t="s">
        <v>8246</v>
      </c>
      <c r="I581">
        <v>1419539223</v>
      </c>
      <c r="J581">
        <v>1416947223</v>
      </c>
      <c r="K581" t="b">
        <v>0</v>
      </c>
      <c r="L581">
        <v>5</v>
      </c>
      <c r="M581" t="b">
        <v>0</v>
      </c>
      <c r="N581" t="s">
        <v>8272</v>
      </c>
      <c r="O581" s="16">
        <f>Table1[[#This Row],[pledged]]/Table1[[#This Row],[goal]]*100</f>
        <v>1.4583333333333333</v>
      </c>
      <c r="P581" s="6">
        <f>IFERROR(Table1[[#This Row],[pledged]]/Table1[[#This Row],[backers_count]],0)</f>
        <v>35</v>
      </c>
      <c r="Q581" t="str">
        <f>LEFT(Table1[[#This Row],[Category and Sub-Category]],FIND("/",Table1[[#This Row],[Category and Sub-Category]])-1)</f>
        <v>technology</v>
      </c>
      <c r="R581" t="str">
        <f>RIGHT(Table1[[#This Row],[Category and Sub-Category]],LEN(Table1[[#This Row],[Category and Sub-Category]])-FIND("/",Table1[[#This Row],[Category and Sub-Category]]))</f>
        <v>web</v>
      </c>
      <c r="S581" s="14">
        <f>(((Table1[[#This Row],[launched_at]]/60)/60)/24)+DATE(1970,1,1)</f>
        <v>41968.852118055554</v>
      </c>
      <c r="T581" s="14">
        <f t="shared" si="9"/>
        <v>41998.852118055554</v>
      </c>
    </row>
    <row r="582" spans="1:20" ht="43.5" x14ac:dyDescent="0.35">
      <c r="A582">
        <v>580</v>
      </c>
      <c r="B582" s="1" t="s">
        <v>581</v>
      </c>
      <c r="C582" s="1" t="s">
        <v>4690</v>
      </c>
      <c r="D582" s="6">
        <v>3000</v>
      </c>
      <c r="E582" s="6">
        <v>1</v>
      </c>
      <c r="F582" t="s">
        <v>8221</v>
      </c>
      <c r="G582" t="s">
        <v>8224</v>
      </c>
      <c r="H582" t="s">
        <v>8246</v>
      </c>
      <c r="I582">
        <v>1474580867</v>
      </c>
      <c r="J582">
        <v>1471988867</v>
      </c>
      <c r="K582" t="b">
        <v>0</v>
      </c>
      <c r="L582">
        <v>1</v>
      </c>
      <c r="M582" t="b">
        <v>0</v>
      </c>
      <c r="N582" t="s">
        <v>8272</v>
      </c>
      <c r="O582" s="16">
        <f>Table1[[#This Row],[pledged]]/Table1[[#This Row],[goal]]*100</f>
        <v>3.3333333333333333E-2</v>
      </c>
      <c r="P582" s="6">
        <f>IFERROR(Table1[[#This Row],[pledged]]/Table1[[#This Row],[backers_count]],0)</f>
        <v>1</v>
      </c>
      <c r="Q582" t="str">
        <f>LEFT(Table1[[#This Row],[Category and Sub-Category]],FIND("/",Table1[[#This Row],[Category and Sub-Category]])-1)</f>
        <v>technology</v>
      </c>
      <c r="R582" t="str">
        <f>RIGHT(Table1[[#This Row],[Category and Sub-Category]],LEN(Table1[[#This Row],[Category and Sub-Category]])-FIND("/",Table1[[#This Row],[Category and Sub-Category]]))</f>
        <v>web</v>
      </c>
      <c r="S582" s="14">
        <f>(((Table1[[#This Row],[launched_at]]/60)/60)/24)+DATE(1970,1,1)</f>
        <v>42605.908182870371</v>
      </c>
      <c r="T582" s="14">
        <f t="shared" si="9"/>
        <v>42635.908182870371</v>
      </c>
    </row>
    <row r="583" spans="1:20" ht="58" x14ac:dyDescent="0.35">
      <c r="A583">
        <v>581</v>
      </c>
      <c r="B583" s="1" t="s">
        <v>582</v>
      </c>
      <c r="C583" s="1" t="s">
        <v>4691</v>
      </c>
      <c r="D583" s="6">
        <v>400</v>
      </c>
      <c r="E583" s="6">
        <v>0</v>
      </c>
      <c r="F583" t="s">
        <v>8221</v>
      </c>
      <c r="G583" t="s">
        <v>8224</v>
      </c>
      <c r="H583" t="s">
        <v>8246</v>
      </c>
      <c r="I583">
        <v>1438474704</v>
      </c>
      <c r="J583">
        <v>1435882704</v>
      </c>
      <c r="K583" t="b">
        <v>0</v>
      </c>
      <c r="L583">
        <v>0</v>
      </c>
      <c r="M583" t="b">
        <v>0</v>
      </c>
      <c r="N583" t="s">
        <v>8272</v>
      </c>
      <c r="O583" s="16">
        <f>Table1[[#This Row],[pledged]]/Table1[[#This Row],[goal]]*100</f>
        <v>0</v>
      </c>
      <c r="P583" s="6">
        <f>IFERROR(Table1[[#This Row],[pledged]]/Table1[[#This Row],[backers_count]],0)</f>
        <v>0</v>
      </c>
      <c r="Q583" t="str">
        <f>LEFT(Table1[[#This Row],[Category and Sub-Category]],FIND("/",Table1[[#This Row],[Category and Sub-Category]])-1)</f>
        <v>technology</v>
      </c>
      <c r="R583" t="str">
        <f>RIGHT(Table1[[#This Row],[Category and Sub-Category]],LEN(Table1[[#This Row],[Category and Sub-Category]])-FIND("/",Table1[[#This Row],[Category and Sub-Category]]))</f>
        <v>web</v>
      </c>
      <c r="S583" s="14">
        <f>(((Table1[[#This Row],[launched_at]]/60)/60)/24)+DATE(1970,1,1)</f>
        <v>42188.012777777782</v>
      </c>
      <c r="T583" s="14">
        <f t="shared" si="9"/>
        <v>42218.012777777782</v>
      </c>
    </row>
    <row r="584" spans="1:20" ht="58" x14ac:dyDescent="0.35">
      <c r="A584">
        <v>582</v>
      </c>
      <c r="B584" s="1" t="s">
        <v>583</v>
      </c>
      <c r="C584" s="1" t="s">
        <v>4692</v>
      </c>
      <c r="D584" s="6">
        <v>100000</v>
      </c>
      <c r="E584" s="6">
        <v>0</v>
      </c>
      <c r="F584" t="s">
        <v>8221</v>
      </c>
      <c r="G584" t="s">
        <v>8224</v>
      </c>
      <c r="H584" t="s">
        <v>8246</v>
      </c>
      <c r="I584">
        <v>1426442400</v>
      </c>
      <c r="J584">
        <v>1424454319</v>
      </c>
      <c r="K584" t="b">
        <v>0</v>
      </c>
      <c r="L584">
        <v>0</v>
      </c>
      <c r="M584" t="b">
        <v>0</v>
      </c>
      <c r="N584" t="s">
        <v>8272</v>
      </c>
      <c r="O584" s="16">
        <f>Table1[[#This Row],[pledged]]/Table1[[#This Row],[goal]]*100</f>
        <v>0</v>
      </c>
      <c r="P584" s="6">
        <f>IFERROR(Table1[[#This Row],[pledged]]/Table1[[#This Row],[backers_count]],0)</f>
        <v>0</v>
      </c>
      <c r="Q584" t="str">
        <f>LEFT(Table1[[#This Row],[Category and Sub-Category]],FIND("/",Table1[[#This Row],[Category and Sub-Category]])-1)</f>
        <v>technology</v>
      </c>
      <c r="R584" t="str">
        <f>RIGHT(Table1[[#This Row],[Category and Sub-Category]],LEN(Table1[[#This Row],[Category and Sub-Category]])-FIND("/",Table1[[#This Row],[Category and Sub-Category]]))</f>
        <v>web</v>
      </c>
      <c r="S584" s="14">
        <f>(((Table1[[#This Row],[launched_at]]/60)/60)/24)+DATE(1970,1,1)</f>
        <v>42055.739803240736</v>
      </c>
      <c r="T584" s="14">
        <f t="shared" si="9"/>
        <v>42078.75</v>
      </c>
    </row>
    <row r="585" spans="1:20" ht="43.5" x14ac:dyDescent="0.35">
      <c r="A585">
        <v>583</v>
      </c>
      <c r="B585" s="1" t="s">
        <v>584</v>
      </c>
      <c r="C585" s="1" t="s">
        <v>4693</v>
      </c>
      <c r="D585" s="6">
        <v>9000</v>
      </c>
      <c r="E585" s="6">
        <v>1</v>
      </c>
      <c r="F585" t="s">
        <v>8221</v>
      </c>
      <c r="G585" t="s">
        <v>8224</v>
      </c>
      <c r="H585" t="s">
        <v>8246</v>
      </c>
      <c r="I585">
        <v>1426800687</v>
      </c>
      <c r="J585">
        <v>1424212287</v>
      </c>
      <c r="K585" t="b">
        <v>0</v>
      </c>
      <c r="L585">
        <v>1</v>
      </c>
      <c r="M585" t="b">
        <v>0</v>
      </c>
      <c r="N585" t="s">
        <v>8272</v>
      </c>
      <c r="O585" s="16">
        <f>Table1[[#This Row],[pledged]]/Table1[[#This Row],[goal]]*100</f>
        <v>1.1111111111111112E-2</v>
      </c>
      <c r="P585" s="6">
        <f>IFERROR(Table1[[#This Row],[pledged]]/Table1[[#This Row],[backers_count]],0)</f>
        <v>1</v>
      </c>
      <c r="Q585" t="str">
        <f>LEFT(Table1[[#This Row],[Category and Sub-Category]],FIND("/",Table1[[#This Row],[Category and Sub-Category]])-1)</f>
        <v>technology</v>
      </c>
      <c r="R585" t="str">
        <f>RIGHT(Table1[[#This Row],[Category and Sub-Category]],LEN(Table1[[#This Row],[Category and Sub-Category]])-FIND("/",Table1[[#This Row],[Category and Sub-Category]]))</f>
        <v>web</v>
      </c>
      <c r="S585" s="14">
        <f>(((Table1[[#This Row],[launched_at]]/60)/60)/24)+DATE(1970,1,1)</f>
        <v>42052.93850694444</v>
      </c>
      <c r="T585" s="14">
        <f t="shared" si="9"/>
        <v>42082.896840277783</v>
      </c>
    </row>
    <row r="586" spans="1:20" ht="43.5" x14ac:dyDescent="0.35">
      <c r="A586">
        <v>584</v>
      </c>
      <c r="B586" s="1" t="s">
        <v>585</v>
      </c>
      <c r="C586" s="1" t="s">
        <v>4694</v>
      </c>
      <c r="D586" s="6">
        <v>1000</v>
      </c>
      <c r="E586" s="6">
        <v>10</v>
      </c>
      <c r="F586" t="s">
        <v>8221</v>
      </c>
      <c r="G586" t="s">
        <v>8224</v>
      </c>
      <c r="H586" t="s">
        <v>8246</v>
      </c>
      <c r="I586">
        <v>1426522316</v>
      </c>
      <c r="J586">
        <v>1423933916</v>
      </c>
      <c r="K586" t="b">
        <v>0</v>
      </c>
      <c r="L586">
        <v>2</v>
      </c>
      <c r="M586" t="b">
        <v>0</v>
      </c>
      <c r="N586" t="s">
        <v>8272</v>
      </c>
      <c r="O586" s="16">
        <f>Table1[[#This Row],[pledged]]/Table1[[#This Row],[goal]]*100</f>
        <v>1</v>
      </c>
      <c r="P586" s="6">
        <f>IFERROR(Table1[[#This Row],[pledged]]/Table1[[#This Row],[backers_count]],0)</f>
        <v>5</v>
      </c>
      <c r="Q586" t="str">
        <f>LEFT(Table1[[#This Row],[Category and Sub-Category]],FIND("/",Table1[[#This Row],[Category and Sub-Category]])-1)</f>
        <v>technology</v>
      </c>
      <c r="R586" t="str">
        <f>RIGHT(Table1[[#This Row],[Category and Sub-Category]],LEN(Table1[[#This Row],[Category and Sub-Category]])-FIND("/",Table1[[#This Row],[Category and Sub-Category]]))</f>
        <v>web</v>
      </c>
      <c r="S586" s="14">
        <f>(((Table1[[#This Row],[launched_at]]/60)/60)/24)+DATE(1970,1,1)</f>
        <v>42049.716620370367</v>
      </c>
      <c r="T586" s="14">
        <f t="shared" si="9"/>
        <v>42079.674953703703</v>
      </c>
    </row>
    <row r="587" spans="1:20" ht="43.5" x14ac:dyDescent="0.35">
      <c r="A587">
        <v>585</v>
      </c>
      <c r="B587" s="1" t="s">
        <v>586</v>
      </c>
      <c r="C587" s="1" t="s">
        <v>4695</v>
      </c>
      <c r="D587" s="6">
        <v>9000</v>
      </c>
      <c r="E587" s="6">
        <v>0</v>
      </c>
      <c r="F587" t="s">
        <v>8221</v>
      </c>
      <c r="G587" t="s">
        <v>8225</v>
      </c>
      <c r="H587" t="s">
        <v>8247</v>
      </c>
      <c r="I587">
        <v>1448928000</v>
      </c>
      <c r="J587">
        <v>1444123377</v>
      </c>
      <c r="K587" t="b">
        <v>0</v>
      </c>
      <c r="L587">
        <v>0</v>
      </c>
      <c r="M587" t="b">
        <v>0</v>
      </c>
      <c r="N587" t="s">
        <v>8272</v>
      </c>
      <c r="O587" s="16">
        <f>Table1[[#This Row],[pledged]]/Table1[[#This Row],[goal]]*100</f>
        <v>0</v>
      </c>
      <c r="P587" s="6">
        <f>IFERROR(Table1[[#This Row],[pledged]]/Table1[[#This Row],[backers_count]],0)</f>
        <v>0</v>
      </c>
      <c r="Q587" t="str">
        <f>LEFT(Table1[[#This Row],[Category and Sub-Category]],FIND("/",Table1[[#This Row],[Category and Sub-Category]])-1)</f>
        <v>technology</v>
      </c>
      <c r="R587" t="str">
        <f>RIGHT(Table1[[#This Row],[Category and Sub-Category]],LEN(Table1[[#This Row],[Category and Sub-Category]])-FIND("/",Table1[[#This Row],[Category and Sub-Category]]))</f>
        <v>web</v>
      </c>
      <c r="S587" s="14">
        <f>(((Table1[[#This Row],[launched_at]]/60)/60)/24)+DATE(1970,1,1)</f>
        <v>42283.3909375</v>
      </c>
      <c r="T587" s="14">
        <f t="shared" si="9"/>
        <v>42339</v>
      </c>
    </row>
    <row r="588" spans="1:20" ht="43.5" x14ac:dyDescent="0.35">
      <c r="A588">
        <v>586</v>
      </c>
      <c r="B588" s="1" t="s">
        <v>587</v>
      </c>
      <c r="C588" s="1" t="s">
        <v>4696</v>
      </c>
      <c r="D588" s="6">
        <v>10000</v>
      </c>
      <c r="E588" s="6">
        <v>56</v>
      </c>
      <c r="F588" t="s">
        <v>8221</v>
      </c>
      <c r="G588" t="s">
        <v>8224</v>
      </c>
      <c r="H588" t="s">
        <v>8246</v>
      </c>
      <c r="I588">
        <v>1424032207</v>
      </c>
      <c r="J588">
        <v>1421440207</v>
      </c>
      <c r="K588" t="b">
        <v>0</v>
      </c>
      <c r="L588">
        <v>4</v>
      </c>
      <c r="M588" t="b">
        <v>0</v>
      </c>
      <c r="N588" t="s">
        <v>8272</v>
      </c>
      <c r="O588" s="16">
        <f>Table1[[#This Row],[pledged]]/Table1[[#This Row],[goal]]*100</f>
        <v>0.55999999999999994</v>
      </c>
      <c r="P588" s="6">
        <f>IFERROR(Table1[[#This Row],[pledged]]/Table1[[#This Row],[backers_count]],0)</f>
        <v>14</v>
      </c>
      <c r="Q588" t="str">
        <f>LEFT(Table1[[#This Row],[Category and Sub-Category]],FIND("/",Table1[[#This Row],[Category and Sub-Category]])-1)</f>
        <v>technology</v>
      </c>
      <c r="R588" t="str">
        <f>RIGHT(Table1[[#This Row],[Category and Sub-Category]],LEN(Table1[[#This Row],[Category and Sub-Category]])-FIND("/",Table1[[#This Row],[Category and Sub-Category]]))</f>
        <v>web</v>
      </c>
      <c r="S588" s="14">
        <f>(((Table1[[#This Row],[launched_at]]/60)/60)/24)+DATE(1970,1,1)</f>
        <v>42020.854247685187</v>
      </c>
      <c r="T588" s="14">
        <f t="shared" si="9"/>
        <v>42050.854247685187</v>
      </c>
    </row>
    <row r="589" spans="1:20" ht="72.5" x14ac:dyDescent="0.35">
      <c r="A589">
        <v>587</v>
      </c>
      <c r="B589" s="1" t="s">
        <v>588</v>
      </c>
      <c r="C589" s="1" t="s">
        <v>4697</v>
      </c>
      <c r="D589" s="6">
        <v>30000</v>
      </c>
      <c r="E589" s="6">
        <v>2725</v>
      </c>
      <c r="F589" t="s">
        <v>8221</v>
      </c>
      <c r="G589" t="s">
        <v>8229</v>
      </c>
      <c r="H589" t="s">
        <v>8251</v>
      </c>
      <c r="I589">
        <v>1429207833</v>
      </c>
      <c r="J589">
        <v>1426615833</v>
      </c>
      <c r="K589" t="b">
        <v>0</v>
      </c>
      <c r="L589">
        <v>7</v>
      </c>
      <c r="M589" t="b">
        <v>0</v>
      </c>
      <c r="N589" t="s">
        <v>8272</v>
      </c>
      <c r="O589" s="16">
        <f>Table1[[#This Row],[pledged]]/Table1[[#This Row],[goal]]*100</f>
        <v>9.0833333333333339</v>
      </c>
      <c r="P589" s="6">
        <f>IFERROR(Table1[[#This Row],[pledged]]/Table1[[#This Row],[backers_count]],0)</f>
        <v>389.28571428571428</v>
      </c>
      <c r="Q589" t="str">
        <f>LEFT(Table1[[#This Row],[Category and Sub-Category]],FIND("/",Table1[[#This Row],[Category and Sub-Category]])-1)</f>
        <v>technology</v>
      </c>
      <c r="R589" t="str">
        <f>RIGHT(Table1[[#This Row],[Category and Sub-Category]],LEN(Table1[[#This Row],[Category and Sub-Category]])-FIND("/",Table1[[#This Row],[Category and Sub-Category]]))</f>
        <v>web</v>
      </c>
      <c r="S589" s="14">
        <f>(((Table1[[#This Row],[launched_at]]/60)/60)/24)+DATE(1970,1,1)</f>
        <v>42080.757326388892</v>
      </c>
      <c r="T589" s="14">
        <f t="shared" si="9"/>
        <v>42110.757326388892</v>
      </c>
    </row>
    <row r="590" spans="1:20" ht="43.5" x14ac:dyDescent="0.35">
      <c r="A590">
        <v>588</v>
      </c>
      <c r="B590" s="1" t="s">
        <v>589</v>
      </c>
      <c r="C590" s="1" t="s">
        <v>4698</v>
      </c>
      <c r="D590" s="6">
        <v>9000</v>
      </c>
      <c r="E590" s="6">
        <v>301</v>
      </c>
      <c r="F590" t="s">
        <v>8221</v>
      </c>
      <c r="G590" t="s">
        <v>8237</v>
      </c>
      <c r="H590" t="s">
        <v>8249</v>
      </c>
      <c r="I590">
        <v>1479410886</v>
      </c>
      <c r="J590">
        <v>1474223286</v>
      </c>
      <c r="K590" t="b">
        <v>0</v>
      </c>
      <c r="L590">
        <v>2</v>
      </c>
      <c r="M590" t="b">
        <v>0</v>
      </c>
      <c r="N590" t="s">
        <v>8272</v>
      </c>
      <c r="O590" s="16">
        <f>Table1[[#This Row],[pledged]]/Table1[[#This Row],[goal]]*100</f>
        <v>3.3444444444444441</v>
      </c>
      <c r="P590" s="6">
        <f>IFERROR(Table1[[#This Row],[pledged]]/Table1[[#This Row],[backers_count]],0)</f>
        <v>150.5</v>
      </c>
      <c r="Q590" t="str">
        <f>LEFT(Table1[[#This Row],[Category and Sub-Category]],FIND("/",Table1[[#This Row],[Category and Sub-Category]])-1)</f>
        <v>technology</v>
      </c>
      <c r="R590" t="str">
        <f>RIGHT(Table1[[#This Row],[Category and Sub-Category]],LEN(Table1[[#This Row],[Category and Sub-Category]])-FIND("/",Table1[[#This Row],[Category and Sub-Category]]))</f>
        <v>web</v>
      </c>
      <c r="S590" s="14">
        <f>(((Table1[[#This Row],[launched_at]]/60)/60)/24)+DATE(1970,1,1)</f>
        <v>42631.769513888896</v>
      </c>
      <c r="T590" s="14">
        <f t="shared" si="9"/>
        <v>42691.811180555553</v>
      </c>
    </row>
    <row r="591" spans="1:20" x14ac:dyDescent="0.35">
      <c r="A591">
        <v>589</v>
      </c>
      <c r="B591" s="1" t="s">
        <v>590</v>
      </c>
      <c r="C591" s="1" t="s">
        <v>4699</v>
      </c>
      <c r="D591" s="6">
        <v>7500</v>
      </c>
      <c r="E591" s="6">
        <v>1</v>
      </c>
      <c r="F591" t="s">
        <v>8221</v>
      </c>
      <c r="G591" t="s">
        <v>8224</v>
      </c>
      <c r="H591" t="s">
        <v>8246</v>
      </c>
      <c r="I591">
        <v>1436366699</v>
      </c>
      <c r="J591">
        <v>1435070699</v>
      </c>
      <c r="K591" t="b">
        <v>0</v>
      </c>
      <c r="L591">
        <v>1</v>
      </c>
      <c r="M591" t="b">
        <v>0</v>
      </c>
      <c r="N591" t="s">
        <v>8272</v>
      </c>
      <c r="O591" s="16">
        <f>Table1[[#This Row],[pledged]]/Table1[[#This Row],[goal]]*100</f>
        <v>1.3333333333333334E-2</v>
      </c>
      <c r="P591" s="6">
        <f>IFERROR(Table1[[#This Row],[pledged]]/Table1[[#This Row],[backers_count]],0)</f>
        <v>1</v>
      </c>
      <c r="Q591" t="str">
        <f>LEFT(Table1[[#This Row],[Category and Sub-Category]],FIND("/",Table1[[#This Row],[Category and Sub-Category]])-1)</f>
        <v>technology</v>
      </c>
      <c r="R591" t="str">
        <f>RIGHT(Table1[[#This Row],[Category and Sub-Category]],LEN(Table1[[#This Row],[Category and Sub-Category]])-FIND("/",Table1[[#This Row],[Category and Sub-Category]]))</f>
        <v>web</v>
      </c>
      <c r="S591" s="14">
        <f>(((Table1[[#This Row],[launched_at]]/60)/60)/24)+DATE(1970,1,1)</f>
        <v>42178.614571759259</v>
      </c>
      <c r="T591" s="14">
        <f t="shared" si="9"/>
        <v>42193.614571759259</v>
      </c>
    </row>
    <row r="592" spans="1:20" ht="58" x14ac:dyDescent="0.35">
      <c r="A592">
        <v>590</v>
      </c>
      <c r="B592" s="1" t="s">
        <v>591</v>
      </c>
      <c r="C592" s="1" t="s">
        <v>4700</v>
      </c>
      <c r="D592" s="6">
        <v>5000</v>
      </c>
      <c r="E592" s="6">
        <v>223</v>
      </c>
      <c r="F592" t="s">
        <v>8221</v>
      </c>
      <c r="G592" t="s">
        <v>8225</v>
      </c>
      <c r="H592" t="s">
        <v>8247</v>
      </c>
      <c r="I592">
        <v>1454936460</v>
      </c>
      <c r="J592">
        <v>1452259131</v>
      </c>
      <c r="K592" t="b">
        <v>0</v>
      </c>
      <c r="L592">
        <v>9</v>
      </c>
      <c r="M592" t="b">
        <v>0</v>
      </c>
      <c r="N592" t="s">
        <v>8272</v>
      </c>
      <c r="O592" s="16">
        <f>Table1[[#This Row],[pledged]]/Table1[[#This Row],[goal]]*100</f>
        <v>4.46</v>
      </c>
      <c r="P592" s="6">
        <f>IFERROR(Table1[[#This Row],[pledged]]/Table1[[#This Row],[backers_count]],0)</f>
        <v>24.777777777777779</v>
      </c>
      <c r="Q592" t="str">
        <f>LEFT(Table1[[#This Row],[Category and Sub-Category]],FIND("/",Table1[[#This Row],[Category and Sub-Category]])-1)</f>
        <v>technology</v>
      </c>
      <c r="R592" t="str">
        <f>RIGHT(Table1[[#This Row],[Category and Sub-Category]],LEN(Table1[[#This Row],[Category and Sub-Category]])-FIND("/",Table1[[#This Row],[Category and Sub-Category]]))</f>
        <v>web</v>
      </c>
      <c r="S592" s="14">
        <f>(((Table1[[#This Row],[launched_at]]/60)/60)/24)+DATE(1970,1,1)</f>
        <v>42377.554756944446</v>
      </c>
      <c r="T592" s="14">
        <f t="shared" si="9"/>
        <v>42408.542361111111</v>
      </c>
    </row>
    <row r="593" spans="1:20" ht="43.5" x14ac:dyDescent="0.35">
      <c r="A593">
        <v>591</v>
      </c>
      <c r="B593" s="1" t="s">
        <v>592</v>
      </c>
      <c r="C593" s="1" t="s">
        <v>4701</v>
      </c>
      <c r="D593" s="6">
        <v>100000</v>
      </c>
      <c r="E593" s="6">
        <v>61</v>
      </c>
      <c r="F593" t="s">
        <v>8221</v>
      </c>
      <c r="G593" t="s">
        <v>8224</v>
      </c>
      <c r="H593" t="s">
        <v>8246</v>
      </c>
      <c r="I593">
        <v>1437570130</v>
      </c>
      <c r="J593">
        <v>1434978130</v>
      </c>
      <c r="K593" t="b">
        <v>0</v>
      </c>
      <c r="L593">
        <v>2</v>
      </c>
      <c r="M593" t="b">
        <v>0</v>
      </c>
      <c r="N593" t="s">
        <v>8272</v>
      </c>
      <c r="O593" s="16">
        <f>Table1[[#This Row],[pledged]]/Table1[[#This Row],[goal]]*100</f>
        <v>6.0999999999999999E-2</v>
      </c>
      <c r="P593" s="6">
        <f>IFERROR(Table1[[#This Row],[pledged]]/Table1[[#This Row],[backers_count]],0)</f>
        <v>30.5</v>
      </c>
      <c r="Q593" t="str">
        <f>LEFT(Table1[[#This Row],[Category and Sub-Category]],FIND("/",Table1[[#This Row],[Category and Sub-Category]])-1)</f>
        <v>technology</v>
      </c>
      <c r="R593" t="str">
        <f>RIGHT(Table1[[#This Row],[Category and Sub-Category]],LEN(Table1[[#This Row],[Category and Sub-Category]])-FIND("/",Table1[[#This Row],[Category and Sub-Category]]))</f>
        <v>web</v>
      </c>
      <c r="S593" s="14">
        <f>(((Table1[[#This Row],[launched_at]]/60)/60)/24)+DATE(1970,1,1)</f>
        <v>42177.543171296296</v>
      </c>
      <c r="T593" s="14">
        <f t="shared" si="9"/>
        <v>42207.543171296296</v>
      </c>
    </row>
    <row r="594" spans="1:20" ht="58" x14ac:dyDescent="0.35">
      <c r="A594">
        <v>592</v>
      </c>
      <c r="B594" s="1" t="s">
        <v>593</v>
      </c>
      <c r="C594" s="1" t="s">
        <v>4702</v>
      </c>
      <c r="D594" s="6">
        <v>7500</v>
      </c>
      <c r="E594" s="6">
        <v>250</v>
      </c>
      <c r="F594" t="s">
        <v>8221</v>
      </c>
      <c r="G594" t="s">
        <v>8224</v>
      </c>
      <c r="H594" t="s">
        <v>8246</v>
      </c>
      <c r="I594">
        <v>1417584860</v>
      </c>
      <c r="J594">
        <v>1414992860</v>
      </c>
      <c r="K594" t="b">
        <v>0</v>
      </c>
      <c r="L594">
        <v>1</v>
      </c>
      <c r="M594" t="b">
        <v>0</v>
      </c>
      <c r="N594" t="s">
        <v>8272</v>
      </c>
      <c r="O594" s="16">
        <f>Table1[[#This Row],[pledged]]/Table1[[#This Row],[goal]]*100</f>
        <v>3.3333333333333335</v>
      </c>
      <c r="P594" s="6">
        <f>IFERROR(Table1[[#This Row],[pledged]]/Table1[[#This Row],[backers_count]],0)</f>
        <v>250</v>
      </c>
      <c r="Q594" t="str">
        <f>LEFT(Table1[[#This Row],[Category and Sub-Category]],FIND("/",Table1[[#This Row],[Category and Sub-Category]])-1)</f>
        <v>technology</v>
      </c>
      <c r="R594" t="str">
        <f>RIGHT(Table1[[#This Row],[Category and Sub-Category]],LEN(Table1[[#This Row],[Category and Sub-Category]])-FIND("/",Table1[[#This Row],[Category and Sub-Category]]))</f>
        <v>web</v>
      </c>
      <c r="S594" s="14">
        <f>(((Table1[[#This Row],[launched_at]]/60)/60)/24)+DATE(1970,1,1)</f>
        <v>41946.232175925928</v>
      </c>
      <c r="T594" s="14">
        <f t="shared" si="9"/>
        <v>41976.232175925921</v>
      </c>
    </row>
    <row r="595" spans="1:20" ht="58" x14ac:dyDescent="0.35">
      <c r="A595">
        <v>593</v>
      </c>
      <c r="B595" s="1" t="s">
        <v>594</v>
      </c>
      <c r="C595" s="1" t="s">
        <v>4703</v>
      </c>
      <c r="D595" s="6">
        <v>500</v>
      </c>
      <c r="E595" s="6">
        <v>115</v>
      </c>
      <c r="F595" t="s">
        <v>8221</v>
      </c>
      <c r="G595" t="s">
        <v>8225</v>
      </c>
      <c r="H595" t="s">
        <v>8247</v>
      </c>
      <c r="I595">
        <v>1428333345</v>
      </c>
      <c r="J595">
        <v>1425744945</v>
      </c>
      <c r="K595" t="b">
        <v>0</v>
      </c>
      <c r="L595">
        <v>7</v>
      </c>
      <c r="M595" t="b">
        <v>0</v>
      </c>
      <c r="N595" t="s">
        <v>8272</v>
      </c>
      <c r="O595" s="16">
        <f>Table1[[#This Row],[pledged]]/Table1[[#This Row],[goal]]*100</f>
        <v>23</v>
      </c>
      <c r="P595" s="6">
        <f>IFERROR(Table1[[#This Row],[pledged]]/Table1[[#This Row],[backers_count]],0)</f>
        <v>16.428571428571427</v>
      </c>
      <c r="Q595" t="str">
        <f>LEFT(Table1[[#This Row],[Category and Sub-Category]],FIND("/",Table1[[#This Row],[Category and Sub-Category]])-1)</f>
        <v>technology</v>
      </c>
      <c r="R595" t="str">
        <f>RIGHT(Table1[[#This Row],[Category and Sub-Category]],LEN(Table1[[#This Row],[Category and Sub-Category]])-FIND("/",Table1[[#This Row],[Category and Sub-Category]]))</f>
        <v>web</v>
      </c>
      <c r="S595" s="14">
        <f>(((Table1[[#This Row],[launched_at]]/60)/60)/24)+DATE(1970,1,1)</f>
        <v>42070.677604166667</v>
      </c>
      <c r="T595" s="14">
        <f t="shared" si="9"/>
        <v>42100.635937500003</v>
      </c>
    </row>
    <row r="596" spans="1:20" ht="29" x14ac:dyDescent="0.35">
      <c r="A596">
        <v>594</v>
      </c>
      <c r="B596" s="1" t="s">
        <v>595</v>
      </c>
      <c r="C596" s="1" t="s">
        <v>4704</v>
      </c>
      <c r="D596" s="6">
        <v>25000</v>
      </c>
      <c r="E596" s="6">
        <v>26</v>
      </c>
      <c r="F596" t="s">
        <v>8221</v>
      </c>
      <c r="G596" t="s">
        <v>8224</v>
      </c>
      <c r="H596" t="s">
        <v>8246</v>
      </c>
      <c r="I596">
        <v>1460832206</v>
      </c>
      <c r="J596">
        <v>1458240206</v>
      </c>
      <c r="K596" t="b">
        <v>0</v>
      </c>
      <c r="L596">
        <v>2</v>
      </c>
      <c r="M596" t="b">
        <v>0</v>
      </c>
      <c r="N596" t="s">
        <v>8272</v>
      </c>
      <c r="O596" s="16">
        <f>Table1[[#This Row],[pledged]]/Table1[[#This Row],[goal]]*100</f>
        <v>0.104</v>
      </c>
      <c r="P596" s="6">
        <f>IFERROR(Table1[[#This Row],[pledged]]/Table1[[#This Row],[backers_count]],0)</f>
        <v>13</v>
      </c>
      <c r="Q596" t="str">
        <f>LEFT(Table1[[#This Row],[Category and Sub-Category]],FIND("/",Table1[[#This Row],[Category and Sub-Category]])-1)</f>
        <v>technology</v>
      </c>
      <c r="R596" t="str">
        <f>RIGHT(Table1[[#This Row],[Category and Sub-Category]],LEN(Table1[[#This Row],[Category and Sub-Category]])-FIND("/",Table1[[#This Row],[Category and Sub-Category]]))</f>
        <v>web</v>
      </c>
      <c r="S596" s="14">
        <f>(((Table1[[#This Row],[launched_at]]/60)/60)/24)+DATE(1970,1,1)</f>
        <v>42446.780162037037</v>
      </c>
      <c r="T596" s="14">
        <f t="shared" si="9"/>
        <v>42476.780162037037</v>
      </c>
    </row>
    <row r="597" spans="1:20" ht="43.5" x14ac:dyDescent="0.35">
      <c r="A597">
        <v>595</v>
      </c>
      <c r="B597" s="1" t="s">
        <v>596</v>
      </c>
      <c r="C597" s="1" t="s">
        <v>4705</v>
      </c>
      <c r="D597" s="6">
        <v>100000</v>
      </c>
      <c r="E597" s="6">
        <v>426</v>
      </c>
      <c r="F597" t="s">
        <v>8221</v>
      </c>
      <c r="G597" t="s">
        <v>8224</v>
      </c>
      <c r="H597" t="s">
        <v>8246</v>
      </c>
      <c r="I597">
        <v>1430703638</v>
      </c>
      <c r="J597">
        <v>1426815638</v>
      </c>
      <c r="K597" t="b">
        <v>0</v>
      </c>
      <c r="L597">
        <v>8</v>
      </c>
      <c r="M597" t="b">
        <v>0</v>
      </c>
      <c r="N597" t="s">
        <v>8272</v>
      </c>
      <c r="O597" s="16">
        <f>Table1[[#This Row],[pledged]]/Table1[[#This Row],[goal]]*100</f>
        <v>0.42599999999999999</v>
      </c>
      <c r="P597" s="6">
        <f>IFERROR(Table1[[#This Row],[pledged]]/Table1[[#This Row],[backers_count]],0)</f>
        <v>53.25</v>
      </c>
      <c r="Q597" t="str">
        <f>LEFT(Table1[[#This Row],[Category and Sub-Category]],FIND("/",Table1[[#This Row],[Category and Sub-Category]])-1)</f>
        <v>technology</v>
      </c>
      <c r="R597" t="str">
        <f>RIGHT(Table1[[#This Row],[Category and Sub-Category]],LEN(Table1[[#This Row],[Category and Sub-Category]])-FIND("/",Table1[[#This Row],[Category and Sub-Category]]))</f>
        <v>web</v>
      </c>
      <c r="S597" s="14">
        <f>(((Table1[[#This Row],[launched_at]]/60)/60)/24)+DATE(1970,1,1)</f>
        <v>42083.069884259254</v>
      </c>
      <c r="T597" s="14">
        <f t="shared" si="9"/>
        <v>42128.069884259254</v>
      </c>
    </row>
    <row r="598" spans="1:20" ht="43.5" x14ac:dyDescent="0.35">
      <c r="A598">
        <v>596</v>
      </c>
      <c r="B598" s="1" t="s">
        <v>597</v>
      </c>
      <c r="C598" s="1" t="s">
        <v>4706</v>
      </c>
      <c r="D598" s="6">
        <v>20000</v>
      </c>
      <c r="E598" s="6">
        <v>6</v>
      </c>
      <c r="F598" t="s">
        <v>8221</v>
      </c>
      <c r="G598" t="s">
        <v>8224</v>
      </c>
      <c r="H598" t="s">
        <v>8246</v>
      </c>
      <c r="I598">
        <v>1478122292</v>
      </c>
      <c r="J598">
        <v>1475530292</v>
      </c>
      <c r="K598" t="b">
        <v>0</v>
      </c>
      <c r="L598">
        <v>2</v>
      </c>
      <c r="M598" t="b">
        <v>0</v>
      </c>
      <c r="N598" t="s">
        <v>8272</v>
      </c>
      <c r="O598" s="16">
        <f>Table1[[#This Row],[pledged]]/Table1[[#This Row],[goal]]*100</f>
        <v>0.03</v>
      </c>
      <c r="P598" s="6">
        <f>IFERROR(Table1[[#This Row],[pledged]]/Table1[[#This Row],[backers_count]],0)</f>
        <v>3</v>
      </c>
      <c r="Q598" t="str">
        <f>LEFT(Table1[[#This Row],[Category and Sub-Category]],FIND("/",Table1[[#This Row],[Category and Sub-Category]])-1)</f>
        <v>technology</v>
      </c>
      <c r="R598" t="str">
        <f>RIGHT(Table1[[#This Row],[Category and Sub-Category]],LEN(Table1[[#This Row],[Category and Sub-Category]])-FIND("/",Table1[[#This Row],[Category and Sub-Category]]))</f>
        <v>web</v>
      </c>
      <c r="S598" s="14">
        <f>(((Table1[[#This Row],[launched_at]]/60)/60)/24)+DATE(1970,1,1)</f>
        <v>42646.896898148145</v>
      </c>
      <c r="T598" s="14">
        <f t="shared" si="9"/>
        <v>42676.896898148145</v>
      </c>
    </row>
    <row r="599" spans="1:20" ht="43.5" x14ac:dyDescent="0.35">
      <c r="A599">
        <v>597</v>
      </c>
      <c r="B599" s="1" t="s">
        <v>598</v>
      </c>
      <c r="C599" s="1" t="s">
        <v>4707</v>
      </c>
      <c r="D599" s="6">
        <v>7500</v>
      </c>
      <c r="E599" s="6">
        <v>20</v>
      </c>
      <c r="F599" t="s">
        <v>8221</v>
      </c>
      <c r="G599" t="s">
        <v>8224</v>
      </c>
      <c r="H599" t="s">
        <v>8246</v>
      </c>
      <c r="I599">
        <v>1469980800</v>
      </c>
      <c r="J599">
        <v>1466787335</v>
      </c>
      <c r="K599" t="b">
        <v>0</v>
      </c>
      <c r="L599">
        <v>2</v>
      </c>
      <c r="M599" t="b">
        <v>0</v>
      </c>
      <c r="N599" t="s">
        <v>8272</v>
      </c>
      <c r="O599" s="16">
        <f>Table1[[#This Row],[pledged]]/Table1[[#This Row],[goal]]*100</f>
        <v>0.26666666666666666</v>
      </c>
      <c r="P599" s="6">
        <f>IFERROR(Table1[[#This Row],[pledged]]/Table1[[#This Row],[backers_count]],0)</f>
        <v>10</v>
      </c>
      <c r="Q599" t="str">
        <f>LEFT(Table1[[#This Row],[Category and Sub-Category]],FIND("/",Table1[[#This Row],[Category and Sub-Category]])-1)</f>
        <v>technology</v>
      </c>
      <c r="R599" t="str">
        <f>RIGHT(Table1[[#This Row],[Category and Sub-Category]],LEN(Table1[[#This Row],[Category and Sub-Category]])-FIND("/",Table1[[#This Row],[Category and Sub-Category]]))</f>
        <v>web</v>
      </c>
      <c r="S599" s="14">
        <f>(((Table1[[#This Row],[launched_at]]/60)/60)/24)+DATE(1970,1,1)</f>
        <v>42545.705266203702</v>
      </c>
      <c r="T599" s="14">
        <f t="shared" si="9"/>
        <v>42582.666666666672</v>
      </c>
    </row>
    <row r="600" spans="1:20" ht="29" x14ac:dyDescent="0.35">
      <c r="A600">
        <v>598</v>
      </c>
      <c r="B600" s="1" t="s">
        <v>599</v>
      </c>
      <c r="C600" s="1" t="s">
        <v>4708</v>
      </c>
      <c r="D600" s="6">
        <v>2500</v>
      </c>
      <c r="E600" s="6">
        <v>850</v>
      </c>
      <c r="F600" t="s">
        <v>8221</v>
      </c>
      <c r="G600" t="s">
        <v>8224</v>
      </c>
      <c r="H600" t="s">
        <v>8246</v>
      </c>
      <c r="I600">
        <v>1417737781</v>
      </c>
      <c r="J600">
        <v>1415145781</v>
      </c>
      <c r="K600" t="b">
        <v>0</v>
      </c>
      <c r="L600">
        <v>7</v>
      </c>
      <c r="M600" t="b">
        <v>0</v>
      </c>
      <c r="N600" t="s">
        <v>8272</v>
      </c>
      <c r="O600" s="16">
        <f>Table1[[#This Row],[pledged]]/Table1[[#This Row],[goal]]*100</f>
        <v>34</v>
      </c>
      <c r="P600" s="6">
        <f>IFERROR(Table1[[#This Row],[pledged]]/Table1[[#This Row],[backers_count]],0)</f>
        <v>121.42857142857143</v>
      </c>
      <c r="Q600" t="str">
        <f>LEFT(Table1[[#This Row],[Category and Sub-Category]],FIND("/",Table1[[#This Row],[Category and Sub-Category]])-1)</f>
        <v>technology</v>
      </c>
      <c r="R600" t="str">
        <f>RIGHT(Table1[[#This Row],[Category and Sub-Category]],LEN(Table1[[#This Row],[Category and Sub-Category]])-FIND("/",Table1[[#This Row],[Category and Sub-Category]]))</f>
        <v>web</v>
      </c>
      <c r="S600" s="14">
        <f>(((Table1[[#This Row],[launched_at]]/60)/60)/24)+DATE(1970,1,1)</f>
        <v>41948.00209490741</v>
      </c>
      <c r="T600" s="14">
        <f t="shared" si="9"/>
        <v>41978.00209490741</v>
      </c>
    </row>
    <row r="601" spans="1:20" ht="58" x14ac:dyDescent="0.35">
      <c r="A601">
        <v>599</v>
      </c>
      <c r="B601" s="1" t="s">
        <v>600</v>
      </c>
      <c r="C601" s="1" t="s">
        <v>4709</v>
      </c>
      <c r="D601" s="6">
        <v>50000</v>
      </c>
      <c r="E601" s="6">
        <v>31</v>
      </c>
      <c r="F601" t="s">
        <v>8221</v>
      </c>
      <c r="G601" t="s">
        <v>8224</v>
      </c>
      <c r="H601" t="s">
        <v>8246</v>
      </c>
      <c r="I601">
        <v>1425827760</v>
      </c>
      <c r="J601">
        <v>1423769402</v>
      </c>
      <c r="K601" t="b">
        <v>0</v>
      </c>
      <c r="L601">
        <v>2</v>
      </c>
      <c r="M601" t="b">
        <v>0</v>
      </c>
      <c r="N601" t="s">
        <v>8272</v>
      </c>
      <c r="O601" s="16">
        <f>Table1[[#This Row],[pledged]]/Table1[[#This Row],[goal]]*100</f>
        <v>6.2E-2</v>
      </c>
      <c r="P601" s="6">
        <f>IFERROR(Table1[[#This Row],[pledged]]/Table1[[#This Row],[backers_count]],0)</f>
        <v>15.5</v>
      </c>
      <c r="Q601" t="str">
        <f>LEFT(Table1[[#This Row],[Category and Sub-Category]],FIND("/",Table1[[#This Row],[Category and Sub-Category]])-1)</f>
        <v>technology</v>
      </c>
      <c r="R601" t="str">
        <f>RIGHT(Table1[[#This Row],[Category and Sub-Category]],LEN(Table1[[#This Row],[Category and Sub-Category]])-FIND("/",Table1[[#This Row],[Category and Sub-Category]]))</f>
        <v>web</v>
      </c>
      <c r="S601" s="14">
        <f>(((Table1[[#This Row],[launched_at]]/60)/60)/24)+DATE(1970,1,1)</f>
        <v>42047.812523148154</v>
      </c>
      <c r="T601" s="14">
        <f t="shared" si="9"/>
        <v>42071.636111111111</v>
      </c>
    </row>
    <row r="602" spans="1:20" ht="29" x14ac:dyDescent="0.35">
      <c r="A602">
        <v>600</v>
      </c>
      <c r="B602" s="1" t="s">
        <v>601</v>
      </c>
      <c r="C602" s="1" t="s">
        <v>4710</v>
      </c>
      <c r="D602" s="6">
        <v>5000</v>
      </c>
      <c r="E602" s="6">
        <v>100</v>
      </c>
      <c r="F602" t="s">
        <v>8220</v>
      </c>
      <c r="G602" t="s">
        <v>8224</v>
      </c>
      <c r="H602" t="s">
        <v>8246</v>
      </c>
      <c r="I602">
        <v>1431198562</v>
      </c>
      <c r="J602">
        <v>1426014562</v>
      </c>
      <c r="K602" t="b">
        <v>0</v>
      </c>
      <c r="L602">
        <v>1</v>
      </c>
      <c r="M602" t="b">
        <v>0</v>
      </c>
      <c r="N602" t="s">
        <v>8272</v>
      </c>
      <c r="O602" s="16">
        <f>Table1[[#This Row],[pledged]]/Table1[[#This Row],[goal]]*100</f>
        <v>2</v>
      </c>
      <c r="P602" s="6">
        <f>IFERROR(Table1[[#This Row],[pledged]]/Table1[[#This Row],[backers_count]],0)</f>
        <v>100</v>
      </c>
      <c r="Q602" t="str">
        <f>LEFT(Table1[[#This Row],[Category and Sub-Category]],FIND("/",Table1[[#This Row],[Category and Sub-Category]])-1)</f>
        <v>technology</v>
      </c>
      <c r="R602" t="str">
        <f>RIGHT(Table1[[#This Row],[Category and Sub-Category]],LEN(Table1[[#This Row],[Category and Sub-Category]])-FIND("/",Table1[[#This Row],[Category and Sub-Category]]))</f>
        <v>web</v>
      </c>
      <c r="S602" s="14">
        <f>(((Table1[[#This Row],[launched_at]]/60)/60)/24)+DATE(1970,1,1)</f>
        <v>42073.798171296294</v>
      </c>
      <c r="T602" s="14">
        <f t="shared" si="9"/>
        <v>42133.798171296294</v>
      </c>
    </row>
    <row r="603" spans="1:20" ht="43.5" x14ac:dyDescent="0.35">
      <c r="A603">
        <v>601</v>
      </c>
      <c r="B603" s="1" t="s">
        <v>602</v>
      </c>
      <c r="C603" s="1" t="s">
        <v>4711</v>
      </c>
      <c r="D603" s="6">
        <v>10000</v>
      </c>
      <c r="E603" s="6">
        <v>140</v>
      </c>
      <c r="F603" t="s">
        <v>8220</v>
      </c>
      <c r="G603" t="s">
        <v>8229</v>
      </c>
      <c r="H603" t="s">
        <v>8251</v>
      </c>
      <c r="I603">
        <v>1419626139</v>
      </c>
      <c r="J603">
        <v>1417034139</v>
      </c>
      <c r="K603" t="b">
        <v>0</v>
      </c>
      <c r="L603">
        <v>6</v>
      </c>
      <c r="M603" t="b">
        <v>0</v>
      </c>
      <c r="N603" t="s">
        <v>8272</v>
      </c>
      <c r="O603" s="16">
        <f>Table1[[#This Row],[pledged]]/Table1[[#This Row],[goal]]*100</f>
        <v>1.4000000000000001</v>
      </c>
      <c r="P603" s="6">
        <f>IFERROR(Table1[[#This Row],[pledged]]/Table1[[#This Row],[backers_count]],0)</f>
        <v>23.333333333333332</v>
      </c>
      <c r="Q603" t="str">
        <f>LEFT(Table1[[#This Row],[Category and Sub-Category]],FIND("/",Table1[[#This Row],[Category and Sub-Category]])-1)</f>
        <v>technology</v>
      </c>
      <c r="R603" t="str">
        <f>RIGHT(Table1[[#This Row],[Category and Sub-Category]],LEN(Table1[[#This Row],[Category and Sub-Category]])-FIND("/",Table1[[#This Row],[Category and Sub-Category]]))</f>
        <v>web</v>
      </c>
      <c r="S603" s="14">
        <f>(((Table1[[#This Row],[launched_at]]/60)/60)/24)+DATE(1970,1,1)</f>
        <v>41969.858090277776</v>
      </c>
      <c r="T603" s="14">
        <f t="shared" si="9"/>
        <v>41999.858090277776</v>
      </c>
    </row>
    <row r="604" spans="1:20" ht="43.5" x14ac:dyDescent="0.35">
      <c r="A604">
        <v>602</v>
      </c>
      <c r="B604" s="1" t="s">
        <v>603</v>
      </c>
      <c r="C604" s="1" t="s">
        <v>4712</v>
      </c>
      <c r="D604" s="6">
        <v>70000</v>
      </c>
      <c r="E604" s="6">
        <v>0</v>
      </c>
      <c r="F604" t="s">
        <v>8220</v>
      </c>
      <c r="G604" t="s">
        <v>8224</v>
      </c>
      <c r="H604" t="s">
        <v>8246</v>
      </c>
      <c r="I604">
        <v>1434654215</v>
      </c>
      <c r="J604">
        <v>1432062215</v>
      </c>
      <c r="K604" t="b">
        <v>0</v>
      </c>
      <c r="L604">
        <v>0</v>
      </c>
      <c r="M604" t="b">
        <v>0</v>
      </c>
      <c r="N604" t="s">
        <v>8272</v>
      </c>
      <c r="O604" s="16">
        <f>Table1[[#This Row],[pledged]]/Table1[[#This Row],[goal]]*100</f>
        <v>0</v>
      </c>
      <c r="P604" s="6">
        <f>IFERROR(Table1[[#This Row],[pledged]]/Table1[[#This Row],[backers_count]],0)</f>
        <v>0</v>
      </c>
      <c r="Q604" t="str">
        <f>LEFT(Table1[[#This Row],[Category and Sub-Category]],FIND("/",Table1[[#This Row],[Category and Sub-Category]])-1)</f>
        <v>technology</v>
      </c>
      <c r="R604" t="str">
        <f>RIGHT(Table1[[#This Row],[Category and Sub-Category]],LEN(Table1[[#This Row],[Category and Sub-Category]])-FIND("/",Table1[[#This Row],[Category and Sub-Category]]))</f>
        <v>web</v>
      </c>
      <c r="S604" s="14">
        <f>(((Table1[[#This Row],[launched_at]]/60)/60)/24)+DATE(1970,1,1)</f>
        <v>42143.79415509259</v>
      </c>
      <c r="T604" s="14">
        <f t="shared" si="9"/>
        <v>42173.79415509259</v>
      </c>
    </row>
    <row r="605" spans="1:20" ht="43.5" x14ac:dyDescent="0.35">
      <c r="A605">
        <v>603</v>
      </c>
      <c r="B605" s="1" t="s">
        <v>604</v>
      </c>
      <c r="C605" s="1" t="s">
        <v>4713</v>
      </c>
      <c r="D605" s="6">
        <v>15000</v>
      </c>
      <c r="E605" s="6">
        <v>590.02</v>
      </c>
      <c r="F605" t="s">
        <v>8220</v>
      </c>
      <c r="G605" t="s">
        <v>8224</v>
      </c>
      <c r="H605" t="s">
        <v>8246</v>
      </c>
      <c r="I605">
        <v>1408029623</v>
      </c>
      <c r="J605">
        <v>1405437623</v>
      </c>
      <c r="K605" t="b">
        <v>0</v>
      </c>
      <c r="L605">
        <v>13</v>
      </c>
      <c r="M605" t="b">
        <v>0</v>
      </c>
      <c r="N605" t="s">
        <v>8272</v>
      </c>
      <c r="O605" s="16">
        <f>Table1[[#This Row],[pledged]]/Table1[[#This Row],[goal]]*100</f>
        <v>3.9334666666666664</v>
      </c>
      <c r="P605" s="6">
        <f>IFERROR(Table1[[#This Row],[pledged]]/Table1[[#This Row],[backers_count]],0)</f>
        <v>45.386153846153846</v>
      </c>
      <c r="Q605" t="str">
        <f>LEFT(Table1[[#This Row],[Category and Sub-Category]],FIND("/",Table1[[#This Row],[Category and Sub-Category]])-1)</f>
        <v>technology</v>
      </c>
      <c r="R605" t="str">
        <f>RIGHT(Table1[[#This Row],[Category and Sub-Category]],LEN(Table1[[#This Row],[Category and Sub-Category]])-FIND("/",Table1[[#This Row],[Category and Sub-Category]]))</f>
        <v>web</v>
      </c>
      <c r="S605" s="14">
        <f>(((Table1[[#This Row],[launched_at]]/60)/60)/24)+DATE(1970,1,1)</f>
        <v>41835.639155092591</v>
      </c>
      <c r="T605" s="14">
        <f t="shared" si="9"/>
        <v>41865.639155092591</v>
      </c>
    </row>
    <row r="606" spans="1:20" ht="43.5" x14ac:dyDescent="0.35">
      <c r="A606">
        <v>604</v>
      </c>
      <c r="B606" s="1" t="s">
        <v>605</v>
      </c>
      <c r="C606" s="1" t="s">
        <v>4714</v>
      </c>
      <c r="D606" s="6">
        <v>1500</v>
      </c>
      <c r="E606" s="6">
        <v>0</v>
      </c>
      <c r="F606" t="s">
        <v>8220</v>
      </c>
      <c r="G606" t="s">
        <v>8224</v>
      </c>
      <c r="H606" t="s">
        <v>8246</v>
      </c>
      <c r="I606">
        <v>1409187056</v>
      </c>
      <c r="J606">
        <v>1406595056</v>
      </c>
      <c r="K606" t="b">
        <v>0</v>
      </c>
      <c r="L606">
        <v>0</v>
      </c>
      <c r="M606" t="b">
        <v>0</v>
      </c>
      <c r="N606" t="s">
        <v>8272</v>
      </c>
      <c r="O606" s="16">
        <f>Table1[[#This Row],[pledged]]/Table1[[#This Row],[goal]]*100</f>
        <v>0</v>
      </c>
      <c r="P606" s="6">
        <f>IFERROR(Table1[[#This Row],[pledged]]/Table1[[#This Row],[backers_count]],0)</f>
        <v>0</v>
      </c>
      <c r="Q606" t="str">
        <f>LEFT(Table1[[#This Row],[Category and Sub-Category]],FIND("/",Table1[[#This Row],[Category and Sub-Category]])-1)</f>
        <v>technology</v>
      </c>
      <c r="R606" t="str">
        <f>RIGHT(Table1[[#This Row],[Category and Sub-Category]],LEN(Table1[[#This Row],[Category and Sub-Category]])-FIND("/",Table1[[#This Row],[Category and Sub-Category]]))</f>
        <v>web</v>
      </c>
      <c r="S606" s="14">
        <f>(((Table1[[#This Row],[launched_at]]/60)/60)/24)+DATE(1970,1,1)</f>
        <v>41849.035370370373</v>
      </c>
      <c r="T606" s="14">
        <f t="shared" si="9"/>
        <v>41879.035370370373</v>
      </c>
    </row>
    <row r="607" spans="1:20" ht="29" x14ac:dyDescent="0.35">
      <c r="A607">
        <v>605</v>
      </c>
      <c r="B607" s="1" t="s">
        <v>606</v>
      </c>
      <c r="C607" s="1" t="s">
        <v>4715</v>
      </c>
      <c r="D607" s="6">
        <v>5000</v>
      </c>
      <c r="E607" s="6">
        <v>131</v>
      </c>
      <c r="F607" t="s">
        <v>8220</v>
      </c>
      <c r="G607" t="s">
        <v>8224</v>
      </c>
      <c r="H607" t="s">
        <v>8246</v>
      </c>
      <c r="I607">
        <v>1440318908</v>
      </c>
      <c r="J607">
        <v>1436430908</v>
      </c>
      <c r="K607" t="b">
        <v>0</v>
      </c>
      <c r="L607">
        <v>8</v>
      </c>
      <c r="M607" t="b">
        <v>0</v>
      </c>
      <c r="N607" t="s">
        <v>8272</v>
      </c>
      <c r="O607" s="16">
        <f>Table1[[#This Row],[pledged]]/Table1[[#This Row],[goal]]*100</f>
        <v>2.62</v>
      </c>
      <c r="P607" s="6">
        <f>IFERROR(Table1[[#This Row],[pledged]]/Table1[[#This Row],[backers_count]],0)</f>
        <v>16.375</v>
      </c>
      <c r="Q607" t="str">
        <f>LEFT(Table1[[#This Row],[Category and Sub-Category]],FIND("/",Table1[[#This Row],[Category and Sub-Category]])-1)</f>
        <v>technology</v>
      </c>
      <c r="R607" t="str">
        <f>RIGHT(Table1[[#This Row],[Category and Sub-Category]],LEN(Table1[[#This Row],[Category and Sub-Category]])-FIND("/",Table1[[#This Row],[Category and Sub-Category]]))</f>
        <v>web</v>
      </c>
      <c r="S607" s="14">
        <f>(((Table1[[#This Row],[launched_at]]/60)/60)/24)+DATE(1970,1,1)</f>
        <v>42194.357731481476</v>
      </c>
      <c r="T607" s="14">
        <f t="shared" si="9"/>
        <v>42239.357731481476</v>
      </c>
    </row>
    <row r="608" spans="1:20" ht="58" x14ac:dyDescent="0.35">
      <c r="A608">
        <v>606</v>
      </c>
      <c r="B608" s="1" t="s">
        <v>607</v>
      </c>
      <c r="C608" s="1" t="s">
        <v>4716</v>
      </c>
      <c r="D608" s="6">
        <v>5000</v>
      </c>
      <c r="E608" s="6">
        <v>10</v>
      </c>
      <c r="F608" t="s">
        <v>8220</v>
      </c>
      <c r="G608" t="s">
        <v>8233</v>
      </c>
      <c r="H608" t="s">
        <v>8249</v>
      </c>
      <c r="I608">
        <v>1432479600</v>
      </c>
      <c r="J608">
        <v>1428507409</v>
      </c>
      <c r="K608" t="b">
        <v>0</v>
      </c>
      <c r="L608">
        <v>1</v>
      </c>
      <c r="M608" t="b">
        <v>0</v>
      </c>
      <c r="N608" t="s">
        <v>8272</v>
      </c>
      <c r="O608" s="16">
        <f>Table1[[#This Row],[pledged]]/Table1[[#This Row],[goal]]*100</f>
        <v>0.2</v>
      </c>
      <c r="P608" s="6">
        <f>IFERROR(Table1[[#This Row],[pledged]]/Table1[[#This Row],[backers_count]],0)</f>
        <v>10</v>
      </c>
      <c r="Q608" t="str">
        <f>LEFT(Table1[[#This Row],[Category and Sub-Category]],FIND("/",Table1[[#This Row],[Category and Sub-Category]])-1)</f>
        <v>technology</v>
      </c>
      <c r="R608" t="str">
        <f>RIGHT(Table1[[#This Row],[Category and Sub-Category]],LEN(Table1[[#This Row],[Category and Sub-Category]])-FIND("/",Table1[[#This Row],[Category and Sub-Category]]))</f>
        <v>web</v>
      </c>
      <c r="S608" s="14">
        <f>(((Table1[[#This Row],[launched_at]]/60)/60)/24)+DATE(1970,1,1)</f>
        <v>42102.650567129633</v>
      </c>
      <c r="T608" s="14">
        <f t="shared" si="9"/>
        <v>42148.625</v>
      </c>
    </row>
    <row r="609" spans="1:20" ht="43.5" x14ac:dyDescent="0.35">
      <c r="A609">
        <v>607</v>
      </c>
      <c r="B609" s="1" t="s">
        <v>608</v>
      </c>
      <c r="C609" s="1" t="s">
        <v>4717</v>
      </c>
      <c r="D609" s="6">
        <v>250</v>
      </c>
      <c r="E609" s="6">
        <v>0</v>
      </c>
      <c r="F609" t="s">
        <v>8220</v>
      </c>
      <c r="G609" t="s">
        <v>8224</v>
      </c>
      <c r="H609" t="s">
        <v>8246</v>
      </c>
      <c r="I609">
        <v>1448225336</v>
      </c>
      <c r="J609">
        <v>1445629736</v>
      </c>
      <c r="K609" t="b">
        <v>0</v>
      </c>
      <c r="L609">
        <v>0</v>
      </c>
      <c r="M609" t="b">
        <v>0</v>
      </c>
      <c r="N609" t="s">
        <v>8272</v>
      </c>
      <c r="O609" s="16">
        <f>Table1[[#This Row],[pledged]]/Table1[[#This Row],[goal]]*100</f>
        <v>0</v>
      </c>
      <c r="P609" s="6">
        <f>IFERROR(Table1[[#This Row],[pledged]]/Table1[[#This Row],[backers_count]],0)</f>
        <v>0</v>
      </c>
      <c r="Q609" t="str">
        <f>LEFT(Table1[[#This Row],[Category and Sub-Category]],FIND("/",Table1[[#This Row],[Category and Sub-Category]])-1)</f>
        <v>technology</v>
      </c>
      <c r="R609" t="str">
        <f>RIGHT(Table1[[#This Row],[Category and Sub-Category]],LEN(Table1[[#This Row],[Category and Sub-Category]])-FIND("/",Table1[[#This Row],[Category and Sub-Category]]))</f>
        <v>web</v>
      </c>
      <c r="S609" s="14">
        <f>(((Table1[[#This Row],[launched_at]]/60)/60)/24)+DATE(1970,1,1)</f>
        <v>42300.825648148151</v>
      </c>
      <c r="T609" s="14">
        <f t="shared" si="9"/>
        <v>42330.867314814815</v>
      </c>
    </row>
    <row r="610" spans="1:20" ht="43.5" x14ac:dyDescent="0.35">
      <c r="A610">
        <v>608</v>
      </c>
      <c r="B610" s="1" t="s">
        <v>609</v>
      </c>
      <c r="C610" s="1" t="s">
        <v>4718</v>
      </c>
      <c r="D610" s="6">
        <v>150000</v>
      </c>
      <c r="E610" s="6">
        <v>1461</v>
      </c>
      <c r="F610" t="s">
        <v>8220</v>
      </c>
      <c r="G610" t="s">
        <v>8224</v>
      </c>
      <c r="H610" t="s">
        <v>8246</v>
      </c>
      <c r="I610">
        <v>1434405980</v>
      </c>
      <c r="J610">
        <v>1431813980</v>
      </c>
      <c r="K610" t="b">
        <v>0</v>
      </c>
      <c r="L610">
        <v>5</v>
      </c>
      <c r="M610" t="b">
        <v>0</v>
      </c>
      <c r="N610" t="s">
        <v>8272</v>
      </c>
      <c r="O610" s="16">
        <f>Table1[[#This Row],[pledged]]/Table1[[#This Row],[goal]]*100</f>
        <v>0.97400000000000009</v>
      </c>
      <c r="P610" s="6">
        <f>IFERROR(Table1[[#This Row],[pledged]]/Table1[[#This Row],[backers_count]],0)</f>
        <v>292.2</v>
      </c>
      <c r="Q610" t="str">
        <f>LEFT(Table1[[#This Row],[Category and Sub-Category]],FIND("/",Table1[[#This Row],[Category and Sub-Category]])-1)</f>
        <v>technology</v>
      </c>
      <c r="R610" t="str">
        <f>RIGHT(Table1[[#This Row],[Category and Sub-Category]],LEN(Table1[[#This Row],[Category and Sub-Category]])-FIND("/",Table1[[#This Row],[Category and Sub-Category]]))</f>
        <v>web</v>
      </c>
      <c r="S610" s="14">
        <f>(((Table1[[#This Row],[launched_at]]/60)/60)/24)+DATE(1970,1,1)</f>
        <v>42140.921064814815</v>
      </c>
      <c r="T610" s="14">
        <f t="shared" si="9"/>
        <v>42170.921064814815</v>
      </c>
    </row>
    <row r="611" spans="1:20" ht="43.5" x14ac:dyDescent="0.35">
      <c r="A611">
        <v>609</v>
      </c>
      <c r="B611" s="1" t="s">
        <v>610</v>
      </c>
      <c r="C611" s="1" t="s">
        <v>4719</v>
      </c>
      <c r="D611" s="6">
        <v>780</v>
      </c>
      <c r="E611" s="6">
        <v>5</v>
      </c>
      <c r="F611" t="s">
        <v>8220</v>
      </c>
      <c r="G611" t="s">
        <v>8225</v>
      </c>
      <c r="H611" t="s">
        <v>8247</v>
      </c>
      <c r="I611">
        <v>1448761744</v>
      </c>
      <c r="J611">
        <v>1446166144</v>
      </c>
      <c r="K611" t="b">
        <v>0</v>
      </c>
      <c r="L611">
        <v>1</v>
      </c>
      <c r="M611" t="b">
        <v>0</v>
      </c>
      <c r="N611" t="s">
        <v>8272</v>
      </c>
      <c r="O611" s="16">
        <f>Table1[[#This Row],[pledged]]/Table1[[#This Row],[goal]]*100</f>
        <v>0.64102564102564097</v>
      </c>
      <c r="P611" s="6">
        <f>IFERROR(Table1[[#This Row],[pledged]]/Table1[[#This Row],[backers_count]],0)</f>
        <v>5</v>
      </c>
      <c r="Q611" t="str">
        <f>LEFT(Table1[[#This Row],[Category and Sub-Category]],FIND("/",Table1[[#This Row],[Category and Sub-Category]])-1)</f>
        <v>technology</v>
      </c>
      <c r="R611" t="str">
        <f>RIGHT(Table1[[#This Row],[Category and Sub-Category]],LEN(Table1[[#This Row],[Category and Sub-Category]])-FIND("/",Table1[[#This Row],[Category and Sub-Category]]))</f>
        <v>web</v>
      </c>
      <c r="S611" s="14">
        <f>(((Table1[[#This Row],[launched_at]]/60)/60)/24)+DATE(1970,1,1)</f>
        <v>42307.034074074079</v>
      </c>
      <c r="T611" s="14">
        <f t="shared" si="9"/>
        <v>42337.075740740736</v>
      </c>
    </row>
    <row r="612" spans="1:20" ht="43.5" x14ac:dyDescent="0.35">
      <c r="A612">
        <v>610</v>
      </c>
      <c r="B612" s="1" t="s">
        <v>611</v>
      </c>
      <c r="C612" s="1" t="s">
        <v>4720</v>
      </c>
      <c r="D612" s="6">
        <v>13803</v>
      </c>
      <c r="E612" s="6">
        <v>0</v>
      </c>
      <c r="F612" t="s">
        <v>8220</v>
      </c>
      <c r="G612" t="s">
        <v>8224</v>
      </c>
      <c r="H612" t="s">
        <v>8246</v>
      </c>
      <c r="I612">
        <v>1429732586</v>
      </c>
      <c r="J612">
        <v>1427140586</v>
      </c>
      <c r="K612" t="b">
        <v>0</v>
      </c>
      <c r="L612">
        <v>0</v>
      </c>
      <c r="M612" t="b">
        <v>0</v>
      </c>
      <c r="N612" t="s">
        <v>8272</v>
      </c>
      <c r="O612" s="16">
        <f>Table1[[#This Row],[pledged]]/Table1[[#This Row],[goal]]*100</f>
        <v>0</v>
      </c>
      <c r="P612" s="6">
        <f>IFERROR(Table1[[#This Row],[pledged]]/Table1[[#This Row],[backers_count]],0)</f>
        <v>0</v>
      </c>
      <c r="Q612" t="str">
        <f>LEFT(Table1[[#This Row],[Category and Sub-Category]],FIND("/",Table1[[#This Row],[Category and Sub-Category]])-1)</f>
        <v>technology</v>
      </c>
      <c r="R612" t="str">
        <f>RIGHT(Table1[[#This Row],[Category and Sub-Category]],LEN(Table1[[#This Row],[Category and Sub-Category]])-FIND("/",Table1[[#This Row],[Category and Sub-Category]]))</f>
        <v>web</v>
      </c>
      <c r="S612" s="14">
        <f>(((Table1[[#This Row],[launched_at]]/60)/60)/24)+DATE(1970,1,1)</f>
        <v>42086.83085648148</v>
      </c>
      <c r="T612" s="14">
        <f t="shared" si="9"/>
        <v>42116.83085648148</v>
      </c>
    </row>
    <row r="613" spans="1:20" ht="43.5" x14ac:dyDescent="0.35">
      <c r="A613">
        <v>611</v>
      </c>
      <c r="B613" s="1" t="s">
        <v>612</v>
      </c>
      <c r="C613" s="1" t="s">
        <v>4721</v>
      </c>
      <c r="D613" s="6">
        <v>80000</v>
      </c>
      <c r="E613" s="6">
        <v>0</v>
      </c>
      <c r="F613" t="s">
        <v>8220</v>
      </c>
      <c r="G613" t="s">
        <v>8230</v>
      </c>
      <c r="H613" t="s">
        <v>8249</v>
      </c>
      <c r="I613">
        <v>1453210037</v>
      </c>
      <c r="J613">
        <v>1448026037</v>
      </c>
      <c r="K613" t="b">
        <v>0</v>
      </c>
      <c r="L613">
        <v>0</v>
      </c>
      <c r="M613" t="b">
        <v>0</v>
      </c>
      <c r="N613" t="s">
        <v>8272</v>
      </c>
      <c r="O613" s="16">
        <f>Table1[[#This Row],[pledged]]/Table1[[#This Row],[goal]]*100</f>
        <v>0</v>
      </c>
      <c r="P613" s="6">
        <f>IFERROR(Table1[[#This Row],[pledged]]/Table1[[#This Row],[backers_count]],0)</f>
        <v>0</v>
      </c>
      <c r="Q613" t="str">
        <f>LEFT(Table1[[#This Row],[Category and Sub-Category]],FIND("/",Table1[[#This Row],[Category and Sub-Category]])-1)</f>
        <v>technology</v>
      </c>
      <c r="R613" t="str">
        <f>RIGHT(Table1[[#This Row],[Category and Sub-Category]],LEN(Table1[[#This Row],[Category and Sub-Category]])-FIND("/",Table1[[#This Row],[Category and Sub-Category]]))</f>
        <v>web</v>
      </c>
      <c r="S613" s="14">
        <f>(((Table1[[#This Row],[launched_at]]/60)/60)/24)+DATE(1970,1,1)</f>
        <v>42328.560613425929</v>
      </c>
      <c r="T613" s="14">
        <f t="shared" si="9"/>
        <v>42388.560613425929</v>
      </c>
    </row>
    <row r="614" spans="1:20" ht="29" x14ac:dyDescent="0.35">
      <c r="A614">
        <v>612</v>
      </c>
      <c r="B614" s="1" t="s">
        <v>613</v>
      </c>
      <c r="C614" s="1" t="s">
        <v>4722</v>
      </c>
      <c r="D614" s="6">
        <v>10000</v>
      </c>
      <c r="E614" s="6">
        <v>0</v>
      </c>
      <c r="F614" t="s">
        <v>8220</v>
      </c>
      <c r="G614" t="s">
        <v>8237</v>
      </c>
      <c r="H614" t="s">
        <v>8249</v>
      </c>
      <c r="I614">
        <v>1472777146</v>
      </c>
      <c r="J614">
        <v>1470185146</v>
      </c>
      <c r="K614" t="b">
        <v>0</v>
      </c>
      <c r="L614">
        <v>0</v>
      </c>
      <c r="M614" t="b">
        <v>0</v>
      </c>
      <c r="N614" t="s">
        <v>8272</v>
      </c>
      <c r="O614" s="16">
        <f>Table1[[#This Row],[pledged]]/Table1[[#This Row],[goal]]*100</f>
        <v>0</v>
      </c>
      <c r="P614" s="6">
        <f>IFERROR(Table1[[#This Row],[pledged]]/Table1[[#This Row],[backers_count]],0)</f>
        <v>0</v>
      </c>
      <c r="Q614" t="str">
        <f>LEFT(Table1[[#This Row],[Category and Sub-Category]],FIND("/",Table1[[#This Row],[Category and Sub-Category]])-1)</f>
        <v>technology</v>
      </c>
      <c r="R614" t="str">
        <f>RIGHT(Table1[[#This Row],[Category and Sub-Category]],LEN(Table1[[#This Row],[Category and Sub-Category]])-FIND("/",Table1[[#This Row],[Category and Sub-Category]]))</f>
        <v>web</v>
      </c>
      <c r="S614" s="14">
        <f>(((Table1[[#This Row],[launched_at]]/60)/60)/24)+DATE(1970,1,1)</f>
        <v>42585.031782407401</v>
      </c>
      <c r="T614" s="14">
        <f t="shared" si="9"/>
        <v>42615.031782407401</v>
      </c>
    </row>
    <row r="615" spans="1:20" ht="43.5" x14ac:dyDescent="0.35">
      <c r="A615">
        <v>613</v>
      </c>
      <c r="B615" s="1" t="s">
        <v>614</v>
      </c>
      <c r="C615" s="1" t="s">
        <v>4723</v>
      </c>
      <c r="D615" s="6">
        <v>60000</v>
      </c>
      <c r="E615" s="6">
        <v>12818</v>
      </c>
      <c r="F615" t="s">
        <v>8220</v>
      </c>
      <c r="G615" t="s">
        <v>8224</v>
      </c>
      <c r="H615" t="s">
        <v>8246</v>
      </c>
      <c r="I615">
        <v>1443675540</v>
      </c>
      <c r="J615">
        <v>1441022120</v>
      </c>
      <c r="K615" t="b">
        <v>0</v>
      </c>
      <c r="L615">
        <v>121</v>
      </c>
      <c r="M615" t="b">
        <v>0</v>
      </c>
      <c r="N615" t="s">
        <v>8272</v>
      </c>
      <c r="O615" s="16">
        <f>Table1[[#This Row],[pledged]]/Table1[[#This Row],[goal]]*100</f>
        <v>21.363333333333333</v>
      </c>
      <c r="P615" s="6">
        <f>IFERROR(Table1[[#This Row],[pledged]]/Table1[[#This Row],[backers_count]],0)</f>
        <v>105.93388429752066</v>
      </c>
      <c r="Q615" t="str">
        <f>LEFT(Table1[[#This Row],[Category and Sub-Category]],FIND("/",Table1[[#This Row],[Category and Sub-Category]])-1)</f>
        <v>technology</v>
      </c>
      <c r="R615" t="str">
        <f>RIGHT(Table1[[#This Row],[Category and Sub-Category]],LEN(Table1[[#This Row],[Category and Sub-Category]])-FIND("/",Table1[[#This Row],[Category and Sub-Category]]))</f>
        <v>web</v>
      </c>
      <c r="S615" s="14">
        <f>(((Table1[[#This Row],[launched_at]]/60)/60)/24)+DATE(1970,1,1)</f>
        <v>42247.496759259258</v>
      </c>
      <c r="T615" s="14">
        <f t="shared" si="9"/>
        <v>42278.207638888889</v>
      </c>
    </row>
    <row r="616" spans="1:20" ht="43.5" x14ac:dyDescent="0.35">
      <c r="A616">
        <v>614</v>
      </c>
      <c r="B616" s="1" t="s">
        <v>615</v>
      </c>
      <c r="C616" s="1" t="s">
        <v>4724</v>
      </c>
      <c r="D616" s="6">
        <v>10000</v>
      </c>
      <c r="E616" s="6">
        <v>0</v>
      </c>
      <c r="F616" t="s">
        <v>8220</v>
      </c>
      <c r="G616" t="s">
        <v>8224</v>
      </c>
      <c r="H616" t="s">
        <v>8246</v>
      </c>
      <c r="I616">
        <v>1466731740</v>
      </c>
      <c r="J616">
        <v>1464139740</v>
      </c>
      <c r="K616" t="b">
        <v>0</v>
      </c>
      <c r="L616">
        <v>0</v>
      </c>
      <c r="M616" t="b">
        <v>0</v>
      </c>
      <c r="N616" t="s">
        <v>8272</v>
      </c>
      <c r="O616" s="16">
        <f>Table1[[#This Row],[pledged]]/Table1[[#This Row],[goal]]*100</f>
        <v>0</v>
      </c>
      <c r="P616" s="6">
        <f>IFERROR(Table1[[#This Row],[pledged]]/Table1[[#This Row],[backers_count]],0)</f>
        <v>0</v>
      </c>
      <c r="Q616" t="str">
        <f>LEFT(Table1[[#This Row],[Category and Sub-Category]],FIND("/",Table1[[#This Row],[Category and Sub-Category]])-1)</f>
        <v>technology</v>
      </c>
      <c r="R616" t="str">
        <f>RIGHT(Table1[[#This Row],[Category and Sub-Category]],LEN(Table1[[#This Row],[Category and Sub-Category]])-FIND("/",Table1[[#This Row],[Category and Sub-Category]]))</f>
        <v>web</v>
      </c>
      <c r="S616" s="14">
        <f>(((Table1[[#This Row],[launched_at]]/60)/60)/24)+DATE(1970,1,1)</f>
        <v>42515.061805555553</v>
      </c>
      <c r="T616" s="14">
        <f t="shared" si="9"/>
        <v>42545.061805555553</v>
      </c>
    </row>
    <row r="617" spans="1:20" ht="43.5" x14ac:dyDescent="0.35">
      <c r="A617">
        <v>615</v>
      </c>
      <c r="B617" s="1" t="s">
        <v>616</v>
      </c>
      <c r="C617" s="1" t="s">
        <v>4725</v>
      </c>
      <c r="D617" s="6">
        <v>515</v>
      </c>
      <c r="E617" s="6">
        <v>0</v>
      </c>
      <c r="F617" t="s">
        <v>8220</v>
      </c>
      <c r="G617" t="s">
        <v>8228</v>
      </c>
      <c r="H617" t="s">
        <v>8250</v>
      </c>
      <c r="I617">
        <v>1443149759</v>
      </c>
      <c r="J617">
        <v>1440557759</v>
      </c>
      <c r="K617" t="b">
        <v>0</v>
      </c>
      <c r="L617">
        <v>0</v>
      </c>
      <c r="M617" t="b">
        <v>0</v>
      </c>
      <c r="N617" t="s">
        <v>8272</v>
      </c>
      <c r="O617" s="16">
        <f>Table1[[#This Row],[pledged]]/Table1[[#This Row],[goal]]*100</f>
        <v>0</v>
      </c>
      <c r="P617" s="6">
        <f>IFERROR(Table1[[#This Row],[pledged]]/Table1[[#This Row],[backers_count]],0)</f>
        <v>0</v>
      </c>
      <c r="Q617" t="str">
        <f>LEFT(Table1[[#This Row],[Category and Sub-Category]],FIND("/",Table1[[#This Row],[Category and Sub-Category]])-1)</f>
        <v>technology</v>
      </c>
      <c r="R617" t="str">
        <f>RIGHT(Table1[[#This Row],[Category and Sub-Category]],LEN(Table1[[#This Row],[Category and Sub-Category]])-FIND("/",Table1[[#This Row],[Category and Sub-Category]]))</f>
        <v>web</v>
      </c>
      <c r="S617" s="14">
        <f>(((Table1[[#This Row],[launched_at]]/60)/60)/24)+DATE(1970,1,1)</f>
        <v>42242.122210648144</v>
      </c>
      <c r="T617" s="14">
        <f t="shared" si="9"/>
        <v>42272.122210648144</v>
      </c>
    </row>
    <row r="618" spans="1:20" ht="43.5" x14ac:dyDescent="0.35">
      <c r="A618">
        <v>616</v>
      </c>
      <c r="B618" s="1" t="s">
        <v>617</v>
      </c>
      <c r="C618" s="1" t="s">
        <v>4726</v>
      </c>
      <c r="D618" s="6">
        <v>5000</v>
      </c>
      <c r="E618" s="6">
        <v>0</v>
      </c>
      <c r="F618" t="s">
        <v>8220</v>
      </c>
      <c r="G618" t="s">
        <v>8230</v>
      </c>
      <c r="H618" t="s">
        <v>8249</v>
      </c>
      <c r="I618">
        <v>1488013307</v>
      </c>
      <c r="J618">
        <v>1485421307</v>
      </c>
      <c r="K618" t="b">
        <v>0</v>
      </c>
      <c r="L618">
        <v>0</v>
      </c>
      <c r="M618" t="b">
        <v>0</v>
      </c>
      <c r="N618" t="s">
        <v>8272</v>
      </c>
      <c r="O618" s="16">
        <f>Table1[[#This Row],[pledged]]/Table1[[#This Row],[goal]]*100</f>
        <v>0</v>
      </c>
      <c r="P618" s="6">
        <f>IFERROR(Table1[[#This Row],[pledged]]/Table1[[#This Row],[backers_count]],0)</f>
        <v>0</v>
      </c>
      <c r="Q618" t="str">
        <f>LEFT(Table1[[#This Row],[Category and Sub-Category]],FIND("/",Table1[[#This Row],[Category and Sub-Category]])-1)</f>
        <v>technology</v>
      </c>
      <c r="R618" t="str">
        <f>RIGHT(Table1[[#This Row],[Category and Sub-Category]],LEN(Table1[[#This Row],[Category and Sub-Category]])-FIND("/",Table1[[#This Row],[Category and Sub-Category]]))</f>
        <v>web</v>
      </c>
      <c r="S618" s="14">
        <f>(((Table1[[#This Row],[launched_at]]/60)/60)/24)+DATE(1970,1,1)</f>
        <v>42761.376238425932</v>
      </c>
      <c r="T618" s="14">
        <f t="shared" si="9"/>
        <v>42791.376238425932</v>
      </c>
    </row>
    <row r="619" spans="1:20" ht="58" x14ac:dyDescent="0.35">
      <c r="A619">
        <v>617</v>
      </c>
      <c r="B619" s="1" t="s">
        <v>618</v>
      </c>
      <c r="C619" s="1" t="s">
        <v>4727</v>
      </c>
      <c r="D619" s="6">
        <v>2000</v>
      </c>
      <c r="E619" s="6">
        <v>60</v>
      </c>
      <c r="F619" t="s">
        <v>8220</v>
      </c>
      <c r="G619" t="s">
        <v>8225</v>
      </c>
      <c r="H619" t="s">
        <v>8247</v>
      </c>
      <c r="I619">
        <v>1431072843</v>
      </c>
      <c r="J619">
        <v>1427184843</v>
      </c>
      <c r="K619" t="b">
        <v>0</v>
      </c>
      <c r="L619">
        <v>3</v>
      </c>
      <c r="M619" t="b">
        <v>0</v>
      </c>
      <c r="N619" t="s">
        <v>8272</v>
      </c>
      <c r="O619" s="16">
        <f>Table1[[#This Row],[pledged]]/Table1[[#This Row],[goal]]*100</f>
        <v>3</v>
      </c>
      <c r="P619" s="6">
        <f>IFERROR(Table1[[#This Row],[pledged]]/Table1[[#This Row],[backers_count]],0)</f>
        <v>20</v>
      </c>
      <c r="Q619" t="str">
        <f>LEFT(Table1[[#This Row],[Category and Sub-Category]],FIND("/",Table1[[#This Row],[Category and Sub-Category]])-1)</f>
        <v>technology</v>
      </c>
      <c r="R619" t="str">
        <f>RIGHT(Table1[[#This Row],[Category and Sub-Category]],LEN(Table1[[#This Row],[Category and Sub-Category]])-FIND("/",Table1[[#This Row],[Category and Sub-Category]]))</f>
        <v>web</v>
      </c>
      <c r="S619" s="14">
        <f>(((Table1[[#This Row],[launched_at]]/60)/60)/24)+DATE(1970,1,1)</f>
        <v>42087.343090277776</v>
      </c>
      <c r="T619" s="14">
        <f t="shared" si="9"/>
        <v>42132.343090277776</v>
      </c>
    </row>
    <row r="620" spans="1:20" ht="43.5" x14ac:dyDescent="0.35">
      <c r="A620">
        <v>618</v>
      </c>
      <c r="B620" s="1" t="s">
        <v>619</v>
      </c>
      <c r="C620" s="1" t="s">
        <v>4728</v>
      </c>
      <c r="D620" s="6">
        <v>400</v>
      </c>
      <c r="E620" s="6">
        <v>0</v>
      </c>
      <c r="F620" t="s">
        <v>8220</v>
      </c>
      <c r="G620" t="s">
        <v>8224</v>
      </c>
      <c r="H620" t="s">
        <v>8246</v>
      </c>
      <c r="I620">
        <v>1449689203</v>
      </c>
      <c r="J620">
        <v>1447097203</v>
      </c>
      <c r="K620" t="b">
        <v>0</v>
      </c>
      <c r="L620">
        <v>0</v>
      </c>
      <c r="M620" t="b">
        <v>0</v>
      </c>
      <c r="N620" t="s">
        <v>8272</v>
      </c>
      <c r="O620" s="16">
        <f>Table1[[#This Row],[pledged]]/Table1[[#This Row],[goal]]*100</f>
        <v>0</v>
      </c>
      <c r="P620" s="6">
        <f>IFERROR(Table1[[#This Row],[pledged]]/Table1[[#This Row],[backers_count]],0)</f>
        <v>0</v>
      </c>
      <c r="Q620" t="str">
        <f>LEFT(Table1[[#This Row],[Category and Sub-Category]],FIND("/",Table1[[#This Row],[Category and Sub-Category]])-1)</f>
        <v>technology</v>
      </c>
      <c r="R620" t="str">
        <f>RIGHT(Table1[[#This Row],[Category and Sub-Category]],LEN(Table1[[#This Row],[Category and Sub-Category]])-FIND("/",Table1[[#This Row],[Category and Sub-Category]]))</f>
        <v>web</v>
      </c>
      <c r="S620" s="14">
        <f>(((Table1[[#This Row],[launched_at]]/60)/60)/24)+DATE(1970,1,1)</f>
        <v>42317.810219907406</v>
      </c>
      <c r="T620" s="14">
        <f t="shared" si="9"/>
        <v>42347.810219907406</v>
      </c>
    </row>
    <row r="621" spans="1:20" ht="29" x14ac:dyDescent="0.35">
      <c r="A621">
        <v>619</v>
      </c>
      <c r="B621" s="1" t="s">
        <v>620</v>
      </c>
      <c r="C621" s="1" t="s">
        <v>4729</v>
      </c>
      <c r="D621" s="6">
        <v>2500000</v>
      </c>
      <c r="E621" s="6">
        <v>1</v>
      </c>
      <c r="F621" t="s">
        <v>8220</v>
      </c>
      <c r="G621" t="s">
        <v>8224</v>
      </c>
      <c r="H621" t="s">
        <v>8246</v>
      </c>
      <c r="I621">
        <v>1416933390</v>
      </c>
      <c r="J621">
        <v>1411745790</v>
      </c>
      <c r="K621" t="b">
        <v>0</v>
      </c>
      <c r="L621">
        <v>1</v>
      </c>
      <c r="M621" t="b">
        <v>0</v>
      </c>
      <c r="N621" t="s">
        <v>8272</v>
      </c>
      <c r="O621" s="16">
        <f>Table1[[#This Row],[pledged]]/Table1[[#This Row],[goal]]*100</f>
        <v>3.9999999999999996E-5</v>
      </c>
      <c r="P621" s="6">
        <f>IFERROR(Table1[[#This Row],[pledged]]/Table1[[#This Row],[backers_count]],0)</f>
        <v>1</v>
      </c>
      <c r="Q621" t="str">
        <f>LEFT(Table1[[#This Row],[Category and Sub-Category]],FIND("/",Table1[[#This Row],[Category and Sub-Category]])-1)</f>
        <v>technology</v>
      </c>
      <c r="R621" t="str">
        <f>RIGHT(Table1[[#This Row],[Category and Sub-Category]],LEN(Table1[[#This Row],[Category and Sub-Category]])-FIND("/",Table1[[#This Row],[Category and Sub-Category]]))</f>
        <v>web</v>
      </c>
      <c r="S621" s="14">
        <f>(((Table1[[#This Row],[launched_at]]/60)/60)/24)+DATE(1970,1,1)</f>
        <v>41908.650347222225</v>
      </c>
      <c r="T621" s="14">
        <f t="shared" si="9"/>
        <v>41968.692013888889</v>
      </c>
    </row>
    <row r="622" spans="1:20" ht="43.5" x14ac:dyDescent="0.35">
      <c r="A622">
        <v>620</v>
      </c>
      <c r="B622" s="1" t="s">
        <v>621</v>
      </c>
      <c r="C622" s="1" t="s">
        <v>4730</v>
      </c>
      <c r="D622" s="6">
        <v>30000</v>
      </c>
      <c r="E622" s="6">
        <v>300</v>
      </c>
      <c r="F622" t="s">
        <v>8220</v>
      </c>
      <c r="G622" t="s">
        <v>8229</v>
      </c>
      <c r="H622" t="s">
        <v>8251</v>
      </c>
      <c r="I622">
        <v>1408986738</v>
      </c>
      <c r="J622">
        <v>1405098738</v>
      </c>
      <c r="K622" t="b">
        <v>0</v>
      </c>
      <c r="L622">
        <v>1</v>
      </c>
      <c r="M622" t="b">
        <v>0</v>
      </c>
      <c r="N622" t="s">
        <v>8272</v>
      </c>
      <c r="O622" s="16">
        <f>Table1[[#This Row],[pledged]]/Table1[[#This Row],[goal]]*100</f>
        <v>1</v>
      </c>
      <c r="P622" s="6">
        <f>IFERROR(Table1[[#This Row],[pledged]]/Table1[[#This Row],[backers_count]],0)</f>
        <v>300</v>
      </c>
      <c r="Q622" t="str">
        <f>LEFT(Table1[[#This Row],[Category and Sub-Category]],FIND("/",Table1[[#This Row],[Category and Sub-Category]])-1)</f>
        <v>technology</v>
      </c>
      <c r="R622" t="str">
        <f>RIGHT(Table1[[#This Row],[Category and Sub-Category]],LEN(Table1[[#This Row],[Category and Sub-Category]])-FIND("/",Table1[[#This Row],[Category and Sub-Category]]))</f>
        <v>web</v>
      </c>
      <c r="S622" s="14">
        <f>(((Table1[[#This Row],[launched_at]]/60)/60)/24)+DATE(1970,1,1)</f>
        <v>41831.716874999998</v>
      </c>
      <c r="T622" s="14">
        <f t="shared" si="9"/>
        <v>41876.716874999998</v>
      </c>
    </row>
    <row r="623" spans="1:20" ht="58" x14ac:dyDescent="0.35">
      <c r="A623">
        <v>621</v>
      </c>
      <c r="B623" s="1" t="s">
        <v>622</v>
      </c>
      <c r="C623" s="1" t="s">
        <v>4731</v>
      </c>
      <c r="D623" s="6">
        <v>25000</v>
      </c>
      <c r="E623" s="6">
        <v>261</v>
      </c>
      <c r="F623" t="s">
        <v>8220</v>
      </c>
      <c r="G623" t="s">
        <v>8224</v>
      </c>
      <c r="H623" t="s">
        <v>8246</v>
      </c>
      <c r="I623">
        <v>1467934937</v>
      </c>
      <c r="J623">
        <v>1465342937</v>
      </c>
      <c r="K623" t="b">
        <v>0</v>
      </c>
      <c r="L623">
        <v>3</v>
      </c>
      <c r="M623" t="b">
        <v>0</v>
      </c>
      <c r="N623" t="s">
        <v>8272</v>
      </c>
      <c r="O623" s="16">
        <f>Table1[[#This Row],[pledged]]/Table1[[#This Row],[goal]]*100</f>
        <v>1.044</v>
      </c>
      <c r="P623" s="6">
        <f>IFERROR(Table1[[#This Row],[pledged]]/Table1[[#This Row],[backers_count]],0)</f>
        <v>87</v>
      </c>
      <c r="Q623" t="str">
        <f>LEFT(Table1[[#This Row],[Category and Sub-Category]],FIND("/",Table1[[#This Row],[Category and Sub-Category]])-1)</f>
        <v>technology</v>
      </c>
      <c r="R623" t="str">
        <f>RIGHT(Table1[[#This Row],[Category and Sub-Category]],LEN(Table1[[#This Row],[Category and Sub-Category]])-FIND("/",Table1[[#This Row],[Category and Sub-Category]]))</f>
        <v>web</v>
      </c>
      <c r="S623" s="14">
        <f>(((Table1[[#This Row],[launched_at]]/60)/60)/24)+DATE(1970,1,1)</f>
        <v>42528.987696759257</v>
      </c>
      <c r="T623" s="14">
        <f t="shared" si="9"/>
        <v>42558.987696759257</v>
      </c>
    </row>
    <row r="624" spans="1:20" ht="58" x14ac:dyDescent="0.35">
      <c r="A624">
        <v>622</v>
      </c>
      <c r="B624" s="1" t="s">
        <v>623</v>
      </c>
      <c r="C624" s="1" t="s">
        <v>4732</v>
      </c>
      <c r="D624" s="6">
        <v>6000</v>
      </c>
      <c r="E624" s="6">
        <v>341</v>
      </c>
      <c r="F624" t="s">
        <v>8220</v>
      </c>
      <c r="G624" t="s">
        <v>8224</v>
      </c>
      <c r="H624" t="s">
        <v>8246</v>
      </c>
      <c r="I624">
        <v>1467398138</v>
      </c>
      <c r="J624">
        <v>1465670138</v>
      </c>
      <c r="K624" t="b">
        <v>0</v>
      </c>
      <c r="L624">
        <v>9</v>
      </c>
      <c r="M624" t="b">
        <v>0</v>
      </c>
      <c r="N624" t="s">
        <v>8272</v>
      </c>
      <c r="O624" s="16">
        <f>Table1[[#This Row],[pledged]]/Table1[[#This Row],[goal]]*100</f>
        <v>5.6833333333333336</v>
      </c>
      <c r="P624" s="6">
        <f>IFERROR(Table1[[#This Row],[pledged]]/Table1[[#This Row],[backers_count]],0)</f>
        <v>37.888888888888886</v>
      </c>
      <c r="Q624" t="str">
        <f>LEFT(Table1[[#This Row],[Category and Sub-Category]],FIND("/",Table1[[#This Row],[Category and Sub-Category]])-1)</f>
        <v>technology</v>
      </c>
      <c r="R624" t="str">
        <f>RIGHT(Table1[[#This Row],[Category and Sub-Category]],LEN(Table1[[#This Row],[Category and Sub-Category]])-FIND("/",Table1[[#This Row],[Category and Sub-Category]]))</f>
        <v>web</v>
      </c>
      <c r="S624" s="14">
        <f>(((Table1[[#This Row],[launched_at]]/60)/60)/24)+DATE(1970,1,1)</f>
        <v>42532.774745370371</v>
      </c>
      <c r="T624" s="14">
        <f t="shared" si="9"/>
        <v>42552.774745370371</v>
      </c>
    </row>
    <row r="625" spans="1:20" ht="58" x14ac:dyDescent="0.35">
      <c r="A625">
        <v>623</v>
      </c>
      <c r="B625" s="1" t="s">
        <v>624</v>
      </c>
      <c r="C625" s="1" t="s">
        <v>4733</v>
      </c>
      <c r="D625" s="6">
        <v>75000</v>
      </c>
      <c r="E625" s="6">
        <v>0</v>
      </c>
      <c r="F625" t="s">
        <v>8220</v>
      </c>
      <c r="G625" t="s">
        <v>8226</v>
      </c>
      <c r="H625" t="s">
        <v>8248</v>
      </c>
      <c r="I625">
        <v>1432771997</v>
      </c>
      <c r="J625">
        <v>1430179997</v>
      </c>
      <c r="K625" t="b">
        <v>0</v>
      </c>
      <c r="L625">
        <v>0</v>
      </c>
      <c r="M625" t="b">
        <v>0</v>
      </c>
      <c r="N625" t="s">
        <v>8272</v>
      </c>
      <c r="O625" s="16">
        <f>Table1[[#This Row],[pledged]]/Table1[[#This Row],[goal]]*100</f>
        <v>0</v>
      </c>
      <c r="P625" s="6">
        <f>IFERROR(Table1[[#This Row],[pledged]]/Table1[[#This Row],[backers_count]],0)</f>
        <v>0</v>
      </c>
      <c r="Q625" t="str">
        <f>LEFT(Table1[[#This Row],[Category and Sub-Category]],FIND("/",Table1[[#This Row],[Category and Sub-Category]])-1)</f>
        <v>technology</v>
      </c>
      <c r="R625" t="str">
        <f>RIGHT(Table1[[#This Row],[Category and Sub-Category]],LEN(Table1[[#This Row],[Category and Sub-Category]])-FIND("/",Table1[[#This Row],[Category and Sub-Category]]))</f>
        <v>web</v>
      </c>
      <c r="S625" s="14">
        <f>(((Table1[[#This Row],[launched_at]]/60)/60)/24)+DATE(1970,1,1)</f>
        <v>42122.009224537032</v>
      </c>
      <c r="T625" s="14">
        <f t="shared" si="9"/>
        <v>42152.009224537032</v>
      </c>
    </row>
    <row r="626" spans="1:20" ht="43.5" x14ac:dyDescent="0.35">
      <c r="A626">
        <v>624</v>
      </c>
      <c r="B626" s="1" t="s">
        <v>625</v>
      </c>
      <c r="C626" s="1" t="s">
        <v>4734</v>
      </c>
      <c r="D626" s="6">
        <v>5000</v>
      </c>
      <c r="E626" s="6">
        <v>0</v>
      </c>
      <c r="F626" t="s">
        <v>8220</v>
      </c>
      <c r="G626" t="s">
        <v>8224</v>
      </c>
      <c r="H626" t="s">
        <v>8246</v>
      </c>
      <c r="I626">
        <v>1431647041</v>
      </c>
      <c r="J626">
        <v>1429055041</v>
      </c>
      <c r="K626" t="b">
        <v>0</v>
      </c>
      <c r="L626">
        <v>0</v>
      </c>
      <c r="M626" t="b">
        <v>0</v>
      </c>
      <c r="N626" t="s">
        <v>8272</v>
      </c>
      <c r="O626" s="16">
        <f>Table1[[#This Row],[pledged]]/Table1[[#This Row],[goal]]*100</f>
        <v>0</v>
      </c>
      <c r="P626" s="6">
        <f>IFERROR(Table1[[#This Row],[pledged]]/Table1[[#This Row],[backers_count]],0)</f>
        <v>0</v>
      </c>
      <c r="Q626" t="str">
        <f>LEFT(Table1[[#This Row],[Category and Sub-Category]],FIND("/",Table1[[#This Row],[Category and Sub-Category]])-1)</f>
        <v>technology</v>
      </c>
      <c r="R626" t="str">
        <f>RIGHT(Table1[[#This Row],[Category and Sub-Category]],LEN(Table1[[#This Row],[Category and Sub-Category]])-FIND("/",Table1[[#This Row],[Category and Sub-Category]]))</f>
        <v>web</v>
      </c>
      <c r="S626" s="14">
        <f>(((Table1[[#This Row],[launched_at]]/60)/60)/24)+DATE(1970,1,1)</f>
        <v>42108.988900462966</v>
      </c>
      <c r="T626" s="14">
        <f t="shared" si="9"/>
        <v>42138.988900462966</v>
      </c>
    </row>
    <row r="627" spans="1:20" ht="43.5" x14ac:dyDescent="0.35">
      <c r="A627">
        <v>625</v>
      </c>
      <c r="B627" s="1" t="s">
        <v>626</v>
      </c>
      <c r="C627" s="1" t="s">
        <v>4735</v>
      </c>
      <c r="D627" s="6">
        <v>25000</v>
      </c>
      <c r="E627" s="6">
        <v>0</v>
      </c>
      <c r="F627" t="s">
        <v>8220</v>
      </c>
      <c r="G627" t="s">
        <v>8229</v>
      </c>
      <c r="H627" t="s">
        <v>8251</v>
      </c>
      <c r="I627">
        <v>1490560177</v>
      </c>
      <c r="J627">
        <v>1487971777</v>
      </c>
      <c r="K627" t="b">
        <v>0</v>
      </c>
      <c r="L627">
        <v>0</v>
      </c>
      <c r="M627" t="b">
        <v>0</v>
      </c>
      <c r="N627" t="s">
        <v>8272</v>
      </c>
      <c r="O627" s="16">
        <f>Table1[[#This Row],[pledged]]/Table1[[#This Row],[goal]]*100</f>
        <v>0</v>
      </c>
      <c r="P627" s="6">
        <f>IFERROR(Table1[[#This Row],[pledged]]/Table1[[#This Row],[backers_count]],0)</f>
        <v>0</v>
      </c>
      <c r="Q627" t="str">
        <f>LEFT(Table1[[#This Row],[Category and Sub-Category]],FIND("/",Table1[[#This Row],[Category and Sub-Category]])-1)</f>
        <v>technology</v>
      </c>
      <c r="R627" t="str">
        <f>RIGHT(Table1[[#This Row],[Category and Sub-Category]],LEN(Table1[[#This Row],[Category and Sub-Category]])-FIND("/",Table1[[#This Row],[Category and Sub-Category]]))</f>
        <v>web</v>
      </c>
      <c r="S627" s="14">
        <f>(((Table1[[#This Row],[launched_at]]/60)/60)/24)+DATE(1970,1,1)</f>
        <v>42790.895567129628</v>
      </c>
      <c r="T627" s="14">
        <f t="shared" si="9"/>
        <v>42820.853900462964</v>
      </c>
    </row>
    <row r="628" spans="1:20" ht="43.5" x14ac:dyDescent="0.35">
      <c r="A628">
        <v>626</v>
      </c>
      <c r="B628" s="1" t="s">
        <v>627</v>
      </c>
      <c r="C628" s="1" t="s">
        <v>4736</v>
      </c>
      <c r="D628" s="6">
        <v>25000</v>
      </c>
      <c r="E628" s="6">
        <v>4345</v>
      </c>
      <c r="F628" t="s">
        <v>8220</v>
      </c>
      <c r="G628" t="s">
        <v>8224</v>
      </c>
      <c r="H628" t="s">
        <v>8246</v>
      </c>
      <c r="I628">
        <v>1439644920</v>
      </c>
      <c r="J628">
        <v>1436793939</v>
      </c>
      <c r="K628" t="b">
        <v>0</v>
      </c>
      <c r="L628">
        <v>39</v>
      </c>
      <c r="M628" t="b">
        <v>0</v>
      </c>
      <c r="N628" t="s">
        <v>8272</v>
      </c>
      <c r="O628" s="16">
        <f>Table1[[#This Row],[pledged]]/Table1[[#This Row],[goal]]*100</f>
        <v>17.380000000000003</v>
      </c>
      <c r="P628" s="6">
        <f>IFERROR(Table1[[#This Row],[pledged]]/Table1[[#This Row],[backers_count]],0)</f>
        <v>111.41025641025641</v>
      </c>
      <c r="Q628" t="str">
        <f>LEFT(Table1[[#This Row],[Category and Sub-Category]],FIND("/",Table1[[#This Row],[Category and Sub-Category]])-1)</f>
        <v>technology</v>
      </c>
      <c r="R628" t="str">
        <f>RIGHT(Table1[[#This Row],[Category and Sub-Category]],LEN(Table1[[#This Row],[Category and Sub-Category]])-FIND("/",Table1[[#This Row],[Category and Sub-Category]]))</f>
        <v>web</v>
      </c>
      <c r="S628" s="14">
        <f>(((Table1[[#This Row],[launched_at]]/60)/60)/24)+DATE(1970,1,1)</f>
        <v>42198.559479166666</v>
      </c>
      <c r="T628" s="14">
        <f t="shared" si="9"/>
        <v>42231.556944444441</v>
      </c>
    </row>
    <row r="629" spans="1:20" ht="43.5" x14ac:dyDescent="0.35">
      <c r="A629">
        <v>627</v>
      </c>
      <c r="B629" s="1" t="s">
        <v>628</v>
      </c>
      <c r="C629" s="1" t="s">
        <v>4737</v>
      </c>
      <c r="D629" s="6">
        <v>450000</v>
      </c>
      <c r="E629" s="6">
        <v>90</v>
      </c>
      <c r="F629" t="s">
        <v>8220</v>
      </c>
      <c r="G629" t="s">
        <v>8235</v>
      </c>
      <c r="H629" t="s">
        <v>8255</v>
      </c>
      <c r="I629">
        <v>1457996400</v>
      </c>
      <c r="J629">
        <v>1452842511</v>
      </c>
      <c r="K629" t="b">
        <v>0</v>
      </c>
      <c r="L629">
        <v>1</v>
      </c>
      <c r="M629" t="b">
        <v>0</v>
      </c>
      <c r="N629" t="s">
        <v>8272</v>
      </c>
      <c r="O629" s="16">
        <f>Table1[[#This Row],[pledged]]/Table1[[#This Row],[goal]]*100</f>
        <v>0.02</v>
      </c>
      <c r="P629" s="6">
        <f>IFERROR(Table1[[#This Row],[pledged]]/Table1[[#This Row],[backers_count]],0)</f>
        <v>90</v>
      </c>
      <c r="Q629" t="str">
        <f>LEFT(Table1[[#This Row],[Category and Sub-Category]],FIND("/",Table1[[#This Row],[Category and Sub-Category]])-1)</f>
        <v>technology</v>
      </c>
      <c r="R629" t="str">
        <f>RIGHT(Table1[[#This Row],[Category and Sub-Category]],LEN(Table1[[#This Row],[Category and Sub-Category]])-FIND("/",Table1[[#This Row],[Category and Sub-Category]]))</f>
        <v>web</v>
      </c>
      <c r="S629" s="14">
        <f>(((Table1[[#This Row],[launched_at]]/60)/60)/24)+DATE(1970,1,1)</f>
        <v>42384.306840277779</v>
      </c>
      <c r="T629" s="14">
        <f t="shared" si="9"/>
        <v>42443.958333333328</v>
      </c>
    </row>
    <row r="630" spans="1:20" ht="43.5" x14ac:dyDescent="0.35">
      <c r="A630">
        <v>628</v>
      </c>
      <c r="B630" s="1" t="s">
        <v>629</v>
      </c>
      <c r="C630" s="1" t="s">
        <v>4738</v>
      </c>
      <c r="D630" s="6">
        <v>5000</v>
      </c>
      <c r="E630" s="6">
        <v>0</v>
      </c>
      <c r="F630" t="s">
        <v>8220</v>
      </c>
      <c r="G630" t="s">
        <v>8224</v>
      </c>
      <c r="H630" t="s">
        <v>8246</v>
      </c>
      <c r="I630">
        <v>1405269457</v>
      </c>
      <c r="J630">
        <v>1402677457</v>
      </c>
      <c r="K630" t="b">
        <v>0</v>
      </c>
      <c r="L630">
        <v>0</v>
      </c>
      <c r="M630" t="b">
        <v>0</v>
      </c>
      <c r="N630" t="s">
        <v>8272</v>
      </c>
      <c r="O630" s="16">
        <f>Table1[[#This Row],[pledged]]/Table1[[#This Row],[goal]]*100</f>
        <v>0</v>
      </c>
      <c r="P630" s="6">
        <f>IFERROR(Table1[[#This Row],[pledged]]/Table1[[#This Row],[backers_count]],0)</f>
        <v>0</v>
      </c>
      <c r="Q630" t="str">
        <f>LEFT(Table1[[#This Row],[Category and Sub-Category]],FIND("/",Table1[[#This Row],[Category and Sub-Category]])-1)</f>
        <v>technology</v>
      </c>
      <c r="R630" t="str">
        <f>RIGHT(Table1[[#This Row],[Category and Sub-Category]],LEN(Table1[[#This Row],[Category and Sub-Category]])-FIND("/",Table1[[#This Row],[Category and Sub-Category]]))</f>
        <v>web</v>
      </c>
      <c r="S630" s="14">
        <f>(((Table1[[#This Row],[launched_at]]/60)/60)/24)+DATE(1970,1,1)</f>
        <v>41803.692789351851</v>
      </c>
      <c r="T630" s="14">
        <f t="shared" si="9"/>
        <v>41833.692789351851</v>
      </c>
    </row>
    <row r="631" spans="1:20" ht="43.5" x14ac:dyDescent="0.35">
      <c r="A631">
        <v>629</v>
      </c>
      <c r="B631" s="1" t="s">
        <v>630</v>
      </c>
      <c r="C631" s="1" t="s">
        <v>4739</v>
      </c>
      <c r="D631" s="6">
        <v>200000</v>
      </c>
      <c r="E631" s="6">
        <v>350</v>
      </c>
      <c r="F631" t="s">
        <v>8220</v>
      </c>
      <c r="G631" t="s">
        <v>8226</v>
      </c>
      <c r="H631" t="s">
        <v>8248</v>
      </c>
      <c r="I631">
        <v>1463239108</v>
      </c>
      <c r="J631">
        <v>1460647108</v>
      </c>
      <c r="K631" t="b">
        <v>0</v>
      </c>
      <c r="L631">
        <v>3</v>
      </c>
      <c r="M631" t="b">
        <v>0</v>
      </c>
      <c r="N631" t="s">
        <v>8272</v>
      </c>
      <c r="O631" s="16">
        <f>Table1[[#This Row],[pledged]]/Table1[[#This Row],[goal]]*100</f>
        <v>0.17500000000000002</v>
      </c>
      <c r="P631" s="6">
        <f>IFERROR(Table1[[#This Row],[pledged]]/Table1[[#This Row],[backers_count]],0)</f>
        <v>116.66666666666667</v>
      </c>
      <c r="Q631" t="str">
        <f>LEFT(Table1[[#This Row],[Category and Sub-Category]],FIND("/",Table1[[#This Row],[Category and Sub-Category]])-1)</f>
        <v>technology</v>
      </c>
      <c r="R631" t="str">
        <f>RIGHT(Table1[[#This Row],[Category and Sub-Category]],LEN(Table1[[#This Row],[Category and Sub-Category]])-FIND("/",Table1[[#This Row],[Category and Sub-Category]]))</f>
        <v>web</v>
      </c>
      <c r="S631" s="14">
        <f>(((Table1[[#This Row],[launched_at]]/60)/60)/24)+DATE(1970,1,1)</f>
        <v>42474.637824074074</v>
      </c>
      <c r="T631" s="14">
        <f t="shared" si="9"/>
        <v>42504.637824074074</v>
      </c>
    </row>
    <row r="632" spans="1:20" ht="58" x14ac:dyDescent="0.35">
      <c r="A632">
        <v>630</v>
      </c>
      <c r="B632" s="1" t="s">
        <v>631</v>
      </c>
      <c r="C632" s="1" t="s">
        <v>4740</v>
      </c>
      <c r="D632" s="6">
        <v>11999</v>
      </c>
      <c r="E632" s="6">
        <v>10</v>
      </c>
      <c r="F632" t="s">
        <v>8220</v>
      </c>
      <c r="G632" t="s">
        <v>8224</v>
      </c>
      <c r="H632" t="s">
        <v>8246</v>
      </c>
      <c r="I632">
        <v>1441516200</v>
      </c>
      <c r="J632">
        <v>1438959121</v>
      </c>
      <c r="K632" t="b">
        <v>0</v>
      </c>
      <c r="L632">
        <v>1</v>
      </c>
      <c r="M632" t="b">
        <v>0</v>
      </c>
      <c r="N632" t="s">
        <v>8272</v>
      </c>
      <c r="O632" s="16">
        <f>Table1[[#This Row],[pledged]]/Table1[[#This Row],[goal]]*100</f>
        <v>8.3340278356529712E-2</v>
      </c>
      <c r="P632" s="6">
        <f>IFERROR(Table1[[#This Row],[pledged]]/Table1[[#This Row],[backers_count]],0)</f>
        <v>10</v>
      </c>
      <c r="Q632" t="str">
        <f>LEFT(Table1[[#This Row],[Category and Sub-Category]],FIND("/",Table1[[#This Row],[Category and Sub-Category]])-1)</f>
        <v>technology</v>
      </c>
      <c r="R632" t="str">
        <f>RIGHT(Table1[[#This Row],[Category and Sub-Category]],LEN(Table1[[#This Row],[Category and Sub-Category]])-FIND("/",Table1[[#This Row],[Category and Sub-Category]]))</f>
        <v>web</v>
      </c>
      <c r="S632" s="14">
        <f>(((Table1[[#This Row],[launched_at]]/60)/60)/24)+DATE(1970,1,1)</f>
        <v>42223.619456018518</v>
      </c>
      <c r="T632" s="14">
        <f t="shared" si="9"/>
        <v>42253.215277777781</v>
      </c>
    </row>
    <row r="633" spans="1:20" ht="29" x14ac:dyDescent="0.35">
      <c r="A633">
        <v>631</v>
      </c>
      <c r="B633" s="1" t="s">
        <v>632</v>
      </c>
      <c r="C633" s="1" t="s">
        <v>4741</v>
      </c>
      <c r="D633" s="6">
        <v>50000</v>
      </c>
      <c r="E633" s="6">
        <v>690</v>
      </c>
      <c r="F633" t="s">
        <v>8220</v>
      </c>
      <c r="G633" t="s">
        <v>8229</v>
      </c>
      <c r="H633" t="s">
        <v>8251</v>
      </c>
      <c r="I633">
        <v>1464460329</v>
      </c>
      <c r="J633">
        <v>1461954729</v>
      </c>
      <c r="K633" t="b">
        <v>0</v>
      </c>
      <c r="L633">
        <v>9</v>
      </c>
      <c r="M633" t="b">
        <v>0</v>
      </c>
      <c r="N633" t="s">
        <v>8272</v>
      </c>
      <c r="O633" s="16">
        <f>Table1[[#This Row],[pledged]]/Table1[[#This Row],[goal]]*100</f>
        <v>1.38</v>
      </c>
      <c r="P633" s="6">
        <f>IFERROR(Table1[[#This Row],[pledged]]/Table1[[#This Row],[backers_count]],0)</f>
        <v>76.666666666666671</v>
      </c>
      <c r="Q633" t="str">
        <f>LEFT(Table1[[#This Row],[Category and Sub-Category]],FIND("/",Table1[[#This Row],[Category and Sub-Category]])-1)</f>
        <v>technology</v>
      </c>
      <c r="R633" t="str">
        <f>RIGHT(Table1[[#This Row],[Category and Sub-Category]],LEN(Table1[[#This Row],[Category and Sub-Category]])-FIND("/",Table1[[#This Row],[Category and Sub-Category]]))</f>
        <v>web</v>
      </c>
      <c r="S633" s="14">
        <f>(((Table1[[#This Row],[launched_at]]/60)/60)/24)+DATE(1970,1,1)</f>
        <v>42489.772326388891</v>
      </c>
      <c r="T633" s="14">
        <f t="shared" si="9"/>
        <v>42518.772326388891</v>
      </c>
    </row>
    <row r="634" spans="1:20" ht="43.5" x14ac:dyDescent="0.35">
      <c r="A634">
        <v>632</v>
      </c>
      <c r="B634" s="1" t="s">
        <v>633</v>
      </c>
      <c r="C634" s="1" t="s">
        <v>4742</v>
      </c>
      <c r="D634" s="6">
        <v>20000</v>
      </c>
      <c r="E634" s="6">
        <v>0</v>
      </c>
      <c r="F634" t="s">
        <v>8220</v>
      </c>
      <c r="G634" t="s">
        <v>8233</v>
      </c>
      <c r="H634" t="s">
        <v>8249</v>
      </c>
      <c r="I634">
        <v>1448470165</v>
      </c>
      <c r="J634">
        <v>1445874565</v>
      </c>
      <c r="K634" t="b">
        <v>0</v>
      </c>
      <c r="L634">
        <v>0</v>
      </c>
      <c r="M634" t="b">
        <v>0</v>
      </c>
      <c r="N634" t="s">
        <v>8272</v>
      </c>
      <c r="O634" s="16">
        <f>Table1[[#This Row],[pledged]]/Table1[[#This Row],[goal]]*100</f>
        <v>0</v>
      </c>
      <c r="P634" s="6">
        <f>IFERROR(Table1[[#This Row],[pledged]]/Table1[[#This Row],[backers_count]],0)</f>
        <v>0</v>
      </c>
      <c r="Q634" t="str">
        <f>LEFT(Table1[[#This Row],[Category and Sub-Category]],FIND("/",Table1[[#This Row],[Category and Sub-Category]])-1)</f>
        <v>technology</v>
      </c>
      <c r="R634" t="str">
        <f>RIGHT(Table1[[#This Row],[Category and Sub-Category]],LEN(Table1[[#This Row],[Category and Sub-Category]])-FIND("/",Table1[[#This Row],[Category and Sub-Category]]))</f>
        <v>web</v>
      </c>
      <c r="S634" s="14">
        <f>(((Table1[[#This Row],[launched_at]]/60)/60)/24)+DATE(1970,1,1)</f>
        <v>42303.659317129626</v>
      </c>
      <c r="T634" s="14">
        <f t="shared" si="9"/>
        <v>42333.700983796298</v>
      </c>
    </row>
    <row r="635" spans="1:20" ht="43.5" x14ac:dyDescent="0.35">
      <c r="A635">
        <v>633</v>
      </c>
      <c r="B635" s="1" t="s">
        <v>634</v>
      </c>
      <c r="C635" s="1" t="s">
        <v>4743</v>
      </c>
      <c r="D635" s="6">
        <v>10000</v>
      </c>
      <c r="E635" s="6">
        <v>1245</v>
      </c>
      <c r="F635" t="s">
        <v>8220</v>
      </c>
      <c r="G635" t="s">
        <v>8224</v>
      </c>
      <c r="H635" t="s">
        <v>8246</v>
      </c>
      <c r="I635">
        <v>1466204400</v>
      </c>
      <c r="J635">
        <v>1463469062</v>
      </c>
      <c r="K635" t="b">
        <v>0</v>
      </c>
      <c r="L635">
        <v>25</v>
      </c>
      <c r="M635" t="b">
        <v>0</v>
      </c>
      <c r="N635" t="s">
        <v>8272</v>
      </c>
      <c r="O635" s="16">
        <f>Table1[[#This Row],[pledged]]/Table1[[#This Row],[goal]]*100</f>
        <v>12.45</v>
      </c>
      <c r="P635" s="6">
        <f>IFERROR(Table1[[#This Row],[pledged]]/Table1[[#This Row],[backers_count]],0)</f>
        <v>49.8</v>
      </c>
      <c r="Q635" t="str">
        <f>LEFT(Table1[[#This Row],[Category and Sub-Category]],FIND("/",Table1[[#This Row],[Category and Sub-Category]])-1)</f>
        <v>technology</v>
      </c>
      <c r="R635" t="str">
        <f>RIGHT(Table1[[#This Row],[Category and Sub-Category]],LEN(Table1[[#This Row],[Category and Sub-Category]])-FIND("/",Table1[[#This Row],[Category and Sub-Category]]))</f>
        <v>web</v>
      </c>
      <c r="S635" s="14">
        <f>(((Table1[[#This Row],[launched_at]]/60)/60)/24)+DATE(1970,1,1)</f>
        <v>42507.29932870371</v>
      </c>
      <c r="T635" s="14">
        <f t="shared" si="9"/>
        <v>42538.958333333328</v>
      </c>
    </row>
    <row r="636" spans="1:20" ht="29" x14ac:dyDescent="0.35">
      <c r="A636">
        <v>634</v>
      </c>
      <c r="B636" s="1" t="s">
        <v>635</v>
      </c>
      <c r="C636" s="1" t="s">
        <v>4744</v>
      </c>
      <c r="D636" s="6">
        <v>5000</v>
      </c>
      <c r="E636" s="6">
        <v>1</v>
      </c>
      <c r="F636" t="s">
        <v>8220</v>
      </c>
      <c r="G636" t="s">
        <v>8224</v>
      </c>
      <c r="H636" t="s">
        <v>8246</v>
      </c>
      <c r="I636">
        <v>1424989029</v>
      </c>
      <c r="J636">
        <v>1422397029</v>
      </c>
      <c r="K636" t="b">
        <v>0</v>
      </c>
      <c r="L636">
        <v>1</v>
      </c>
      <c r="M636" t="b">
        <v>0</v>
      </c>
      <c r="N636" t="s">
        <v>8272</v>
      </c>
      <c r="O636" s="16">
        <f>Table1[[#This Row],[pledged]]/Table1[[#This Row],[goal]]*100</f>
        <v>0.02</v>
      </c>
      <c r="P636" s="6">
        <f>IFERROR(Table1[[#This Row],[pledged]]/Table1[[#This Row],[backers_count]],0)</f>
        <v>1</v>
      </c>
      <c r="Q636" t="str">
        <f>LEFT(Table1[[#This Row],[Category and Sub-Category]],FIND("/",Table1[[#This Row],[Category and Sub-Category]])-1)</f>
        <v>technology</v>
      </c>
      <c r="R636" t="str">
        <f>RIGHT(Table1[[#This Row],[Category and Sub-Category]],LEN(Table1[[#This Row],[Category and Sub-Category]])-FIND("/",Table1[[#This Row],[Category and Sub-Category]]))</f>
        <v>web</v>
      </c>
      <c r="S636" s="14">
        <f>(((Table1[[#This Row],[launched_at]]/60)/60)/24)+DATE(1970,1,1)</f>
        <v>42031.928576388891</v>
      </c>
      <c r="T636" s="14">
        <f t="shared" si="9"/>
        <v>42061.928576388891</v>
      </c>
    </row>
    <row r="637" spans="1:20" ht="29" x14ac:dyDescent="0.35">
      <c r="A637">
        <v>635</v>
      </c>
      <c r="B637" s="1" t="s">
        <v>636</v>
      </c>
      <c r="C637" s="1" t="s">
        <v>4745</v>
      </c>
      <c r="D637" s="6">
        <v>25000</v>
      </c>
      <c r="E637" s="6">
        <v>2</v>
      </c>
      <c r="F637" t="s">
        <v>8220</v>
      </c>
      <c r="G637" t="s">
        <v>8224</v>
      </c>
      <c r="H637" t="s">
        <v>8246</v>
      </c>
      <c r="I637">
        <v>1428804762</v>
      </c>
      <c r="J637">
        <v>1426212762</v>
      </c>
      <c r="K637" t="b">
        <v>0</v>
      </c>
      <c r="L637">
        <v>1</v>
      </c>
      <c r="M637" t="b">
        <v>0</v>
      </c>
      <c r="N637" t="s">
        <v>8272</v>
      </c>
      <c r="O637" s="16">
        <f>Table1[[#This Row],[pledged]]/Table1[[#This Row],[goal]]*100</f>
        <v>8.0000000000000002E-3</v>
      </c>
      <c r="P637" s="6">
        <f>IFERROR(Table1[[#This Row],[pledged]]/Table1[[#This Row],[backers_count]],0)</f>
        <v>2</v>
      </c>
      <c r="Q637" t="str">
        <f>LEFT(Table1[[#This Row],[Category and Sub-Category]],FIND("/",Table1[[#This Row],[Category and Sub-Category]])-1)</f>
        <v>technology</v>
      </c>
      <c r="R637" t="str">
        <f>RIGHT(Table1[[#This Row],[Category and Sub-Category]],LEN(Table1[[#This Row],[Category and Sub-Category]])-FIND("/",Table1[[#This Row],[Category and Sub-Category]]))</f>
        <v>web</v>
      </c>
      <c r="S637" s="14">
        <f>(((Table1[[#This Row],[launched_at]]/60)/60)/24)+DATE(1970,1,1)</f>
        <v>42076.092152777783</v>
      </c>
      <c r="T637" s="14">
        <f t="shared" si="9"/>
        <v>42106.092152777783</v>
      </c>
    </row>
    <row r="638" spans="1:20" ht="43.5" x14ac:dyDescent="0.35">
      <c r="A638">
        <v>636</v>
      </c>
      <c r="B638" s="1" t="s">
        <v>637</v>
      </c>
      <c r="C638" s="1" t="s">
        <v>4746</v>
      </c>
      <c r="D638" s="6">
        <v>2000</v>
      </c>
      <c r="E638" s="6">
        <v>4</v>
      </c>
      <c r="F638" t="s">
        <v>8220</v>
      </c>
      <c r="G638" t="s">
        <v>8225</v>
      </c>
      <c r="H638" t="s">
        <v>8247</v>
      </c>
      <c r="I638">
        <v>1433587620</v>
      </c>
      <c r="J638">
        <v>1430996150</v>
      </c>
      <c r="K638" t="b">
        <v>0</v>
      </c>
      <c r="L638">
        <v>1</v>
      </c>
      <c r="M638" t="b">
        <v>0</v>
      </c>
      <c r="N638" t="s">
        <v>8272</v>
      </c>
      <c r="O638" s="16">
        <f>Table1[[#This Row],[pledged]]/Table1[[#This Row],[goal]]*100</f>
        <v>0.2</v>
      </c>
      <c r="P638" s="6">
        <f>IFERROR(Table1[[#This Row],[pledged]]/Table1[[#This Row],[backers_count]],0)</f>
        <v>4</v>
      </c>
      <c r="Q638" t="str">
        <f>LEFT(Table1[[#This Row],[Category and Sub-Category]],FIND("/",Table1[[#This Row],[Category and Sub-Category]])-1)</f>
        <v>technology</v>
      </c>
      <c r="R638" t="str">
        <f>RIGHT(Table1[[#This Row],[Category and Sub-Category]],LEN(Table1[[#This Row],[Category and Sub-Category]])-FIND("/",Table1[[#This Row],[Category and Sub-Category]]))</f>
        <v>web</v>
      </c>
      <c r="S638" s="14">
        <f>(((Table1[[#This Row],[launched_at]]/60)/60)/24)+DATE(1970,1,1)</f>
        <v>42131.455439814818</v>
      </c>
      <c r="T638" s="14">
        <f t="shared" si="9"/>
        <v>42161.44930555555</v>
      </c>
    </row>
    <row r="639" spans="1:20" ht="43.5" x14ac:dyDescent="0.35">
      <c r="A639">
        <v>637</v>
      </c>
      <c r="B639" s="1" t="s">
        <v>638</v>
      </c>
      <c r="C639" s="1" t="s">
        <v>4747</v>
      </c>
      <c r="D639" s="6">
        <v>100000</v>
      </c>
      <c r="E639" s="6">
        <v>0</v>
      </c>
      <c r="F639" t="s">
        <v>8220</v>
      </c>
      <c r="G639" t="s">
        <v>8225</v>
      </c>
      <c r="H639" t="s">
        <v>8247</v>
      </c>
      <c r="I639">
        <v>1488063840</v>
      </c>
      <c r="J639">
        <v>1485558318</v>
      </c>
      <c r="K639" t="b">
        <v>0</v>
      </c>
      <c r="L639">
        <v>0</v>
      </c>
      <c r="M639" t="b">
        <v>0</v>
      </c>
      <c r="N639" t="s">
        <v>8272</v>
      </c>
      <c r="O639" s="16">
        <f>Table1[[#This Row],[pledged]]/Table1[[#This Row],[goal]]*100</f>
        <v>0</v>
      </c>
      <c r="P639" s="6">
        <f>IFERROR(Table1[[#This Row],[pledged]]/Table1[[#This Row],[backers_count]],0)</f>
        <v>0</v>
      </c>
      <c r="Q639" t="str">
        <f>LEFT(Table1[[#This Row],[Category and Sub-Category]],FIND("/",Table1[[#This Row],[Category and Sub-Category]])-1)</f>
        <v>technology</v>
      </c>
      <c r="R639" t="str">
        <f>RIGHT(Table1[[#This Row],[Category and Sub-Category]],LEN(Table1[[#This Row],[Category and Sub-Category]])-FIND("/",Table1[[#This Row],[Category and Sub-Category]]))</f>
        <v>web</v>
      </c>
      <c r="S639" s="14">
        <f>(((Table1[[#This Row],[launched_at]]/60)/60)/24)+DATE(1970,1,1)</f>
        <v>42762.962013888886</v>
      </c>
      <c r="T639" s="14">
        <f t="shared" si="9"/>
        <v>42791.961111111115</v>
      </c>
    </row>
    <row r="640" spans="1:20" x14ac:dyDescent="0.35">
      <c r="A640">
        <v>638</v>
      </c>
      <c r="B640" s="1" t="s">
        <v>639</v>
      </c>
      <c r="C640" s="1" t="s">
        <v>4748</v>
      </c>
      <c r="D640" s="6">
        <v>200000</v>
      </c>
      <c r="E640" s="6">
        <v>18</v>
      </c>
      <c r="F640" t="s">
        <v>8220</v>
      </c>
      <c r="G640" t="s">
        <v>8236</v>
      </c>
      <c r="H640" t="s">
        <v>8249</v>
      </c>
      <c r="I640">
        <v>1490447662</v>
      </c>
      <c r="J640">
        <v>1485267262</v>
      </c>
      <c r="K640" t="b">
        <v>0</v>
      </c>
      <c r="L640">
        <v>6</v>
      </c>
      <c r="M640" t="b">
        <v>0</v>
      </c>
      <c r="N640" t="s">
        <v>8272</v>
      </c>
      <c r="O640" s="16">
        <f>Table1[[#This Row],[pledged]]/Table1[[#This Row],[goal]]*100</f>
        <v>9.0000000000000011E-3</v>
      </c>
      <c r="P640" s="6">
        <f>IFERROR(Table1[[#This Row],[pledged]]/Table1[[#This Row],[backers_count]],0)</f>
        <v>3</v>
      </c>
      <c r="Q640" t="str">
        <f>LEFT(Table1[[#This Row],[Category and Sub-Category]],FIND("/",Table1[[#This Row],[Category and Sub-Category]])-1)</f>
        <v>technology</v>
      </c>
      <c r="R640" t="str">
        <f>RIGHT(Table1[[#This Row],[Category and Sub-Category]],LEN(Table1[[#This Row],[Category and Sub-Category]])-FIND("/",Table1[[#This Row],[Category and Sub-Category]]))</f>
        <v>web</v>
      </c>
      <c r="S640" s="14">
        <f>(((Table1[[#This Row],[launched_at]]/60)/60)/24)+DATE(1970,1,1)</f>
        <v>42759.593310185184</v>
      </c>
      <c r="T640" s="14">
        <f t="shared" si="9"/>
        <v>42819.55164351852</v>
      </c>
    </row>
    <row r="641" spans="1:20" ht="29" x14ac:dyDescent="0.35">
      <c r="A641">
        <v>639</v>
      </c>
      <c r="B641" s="1" t="s">
        <v>640</v>
      </c>
      <c r="C641" s="1" t="s">
        <v>4749</v>
      </c>
      <c r="D641" s="6">
        <v>1000000</v>
      </c>
      <c r="E641" s="6">
        <v>1</v>
      </c>
      <c r="F641" t="s">
        <v>8220</v>
      </c>
      <c r="G641" t="s">
        <v>8224</v>
      </c>
      <c r="H641" t="s">
        <v>8246</v>
      </c>
      <c r="I641">
        <v>1413208795</v>
      </c>
      <c r="J641">
        <v>1408024795</v>
      </c>
      <c r="K641" t="b">
        <v>0</v>
      </c>
      <c r="L641">
        <v>1</v>
      </c>
      <c r="M641" t="b">
        <v>0</v>
      </c>
      <c r="N641" t="s">
        <v>8272</v>
      </c>
      <c r="O641" s="16">
        <f>Table1[[#This Row],[pledged]]/Table1[[#This Row],[goal]]*100</f>
        <v>9.9999999999999991E-5</v>
      </c>
      <c r="P641" s="6">
        <f>IFERROR(Table1[[#This Row],[pledged]]/Table1[[#This Row],[backers_count]],0)</f>
        <v>1</v>
      </c>
      <c r="Q641" t="str">
        <f>LEFT(Table1[[#This Row],[Category and Sub-Category]],FIND("/",Table1[[#This Row],[Category and Sub-Category]])-1)</f>
        <v>technology</v>
      </c>
      <c r="R641" t="str">
        <f>RIGHT(Table1[[#This Row],[Category and Sub-Category]],LEN(Table1[[#This Row],[Category and Sub-Category]])-FIND("/",Table1[[#This Row],[Category and Sub-Category]]))</f>
        <v>web</v>
      </c>
      <c r="S641" s="14">
        <f>(((Table1[[#This Row],[launched_at]]/60)/60)/24)+DATE(1970,1,1)</f>
        <v>41865.583275462966</v>
      </c>
      <c r="T641" s="14">
        <f t="shared" si="9"/>
        <v>41925.583275462966</v>
      </c>
    </row>
    <row r="642" spans="1:20" ht="43.5" x14ac:dyDescent="0.35">
      <c r="A642">
        <v>640</v>
      </c>
      <c r="B642" s="1" t="s">
        <v>641</v>
      </c>
      <c r="C642" s="1" t="s">
        <v>4750</v>
      </c>
      <c r="D642" s="6">
        <v>70</v>
      </c>
      <c r="E642" s="6">
        <v>101</v>
      </c>
      <c r="F642" t="s">
        <v>8219</v>
      </c>
      <c r="G642" t="s">
        <v>8230</v>
      </c>
      <c r="H642" t="s">
        <v>8249</v>
      </c>
      <c r="I642">
        <v>1480028400</v>
      </c>
      <c r="J642">
        <v>1478685915</v>
      </c>
      <c r="K642" t="b">
        <v>0</v>
      </c>
      <c r="L642">
        <v>2</v>
      </c>
      <c r="M642" t="b">
        <v>1</v>
      </c>
      <c r="N642" t="s">
        <v>8273</v>
      </c>
      <c r="O642" s="16">
        <f>Table1[[#This Row],[pledged]]/Table1[[#This Row],[goal]]*100</f>
        <v>144.28571428571428</v>
      </c>
      <c r="P642" s="6">
        <f>IFERROR(Table1[[#This Row],[pledged]]/Table1[[#This Row],[backers_count]],0)</f>
        <v>50.5</v>
      </c>
      <c r="Q642" t="str">
        <f>LEFT(Table1[[#This Row],[Category and Sub-Category]],FIND("/",Table1[[#This Row],[Category and Sub-Category]])-1)</f>
        <v>technology</v>
      </c>
      <c r="R642" t="str">
        <f>RIGHT(Table1[[#This Row],[Category and Sub-Category]],LEN(Table1[[#This Row],[Category and Sub-Category]])-FIND("/",Table1[[#This Row],[Category and Sub-Category]]))</f>
        <v>wearables</v>
      </c>
      <c r="S642" s="14">
        <f>(((Table1[[#This Row],[launched_at]]/60)/60)/24)+DATE(1970,1,1)</f>
        <v>42683.420312500006</v>
      </c>
      <c r="T642" s="14">
        <f t="shared" ref="T642:T705" si="10">(((I642/60)/60)/24)+DATE(1970,1,1)</f>
        <v>42698.958333333328</v>
      </c>
    </row>
    <row r="643" spans="1:20" ht="43.5" x14ac:dyDescent="0.35">
      <c r="A643">
        <v>641</v>
      </c>
      <c r="B643" s="1" t="s">
        <v>642</v>
      </c>
      <c r="C643" s="1" t="s">
        <v>4751</v>
      </c>
      <c r="D643" s="6">
        <v>40000</v>
      </c>
      <c r="E643" s="6">
        <v>47665</v>
      </c>
      <c r="F643" t="s">
        <v>8219</v>
      </c>
      <c r="G643" t="s">
        <v>8224</v>
      </c>
      <c r="H643" t="s">
        <v>8246</v>
      </c>
      <c r="I643">
        <v>1439473248</v>
      </c>
      <c r="J643">
        <v>1436881248</v>
      </c>
      <c r="K643" t="b">
        <v>0</v>
      </c>
      <c r="L643">
        <v>315</v>
      </c>
      <c r="M643" t="b">
        <v>1</v>
      </c>
      <c r="N643" t="s">
        <v>8273</v>
      </c>
      <c r="O643" s="16">
        <f>Table1[[#This Row],[pledged]]/Table1[[#This Row],[goal]]*100</f>
        <v>119.16249999999999</v>
      </c>
      <c r="P643" s="6">
        <f>IFERROR(Table1[[#This Row],[pledged]]/Table1[[#This Row],[backers_count]],0)</f>
        <v>151.31746031746033</v>
      </c>
      <c r="Q643" t="str">
        <f>LEFT(Table1[[#This Row],[Category and Sub-Category]],FIND("/",Table1[[#This Row],[Category and Sub-Category]])-1)</f>
        <v>technology</v>
      </c>
      <c r="R643" t="str">
        <f>RIGHT(Table1[[#This Row],[Category and Sub-Category]],LEN(Table1[[#This Row],[Category and Sub-Category]])-FIND("/",Table1[[#This Row],[Category and Sub-Category]]))</f>
        <v>wearables</v>
      </c>
      <c r="S643" s="14">
        <f>(((Table1[[#This Row],[launched_at]]/60)/60)/24)+DATE(1970,1,1)</f>
        <v>42199.57</v>
      </c>
      <c r="T643" s="14">
        <f t="shared" si="10"/>
        <v>42229.57</v>
      </c>
    </row>
    <row r="644" spans="1:20" ht="43.5" x14ac:dyDescent="0.35">
      <c r="A644">
        <v>642</v>
      </c>
      <c r="B644" s="1" t="s">
        <v>643</v>
      </c>
      <c r="C644" s="1" t="s">
        <v>4752</v>
      </c>
      <c r="D644" s="6">
        <v>20000</v>
      </c>
      <c r="E644" s="6">
        <v>292097</v>
      </c>
      <c r="F644" t="s">
        <v>8219</v>
      </c>
      <c r="G644" t="s">
        <v>8236</v>
      </c>
      <c r="H644" t="s">
        <v>8249</v>
      </c>
      <c r="I644">
        <v>1439998674</v>
      </c>
      <c r="J644">
        <v>1436888274</v>
      </c>
      <c r="K644" t="b">
        <v>0</v>
      </c>
      <c r="L644">
        <v>2174</v>
      </c>
      <c r="M644" t="b">
        <v>1</v>
      </c>
      <c r="N644" t="s">
        <v>8273</v>
      </c>
      <c r="O644" s="16">
        <f>Table1[[#This Row],[pledged]]/Table1[[#This Row],[goal]]*100</f>
        <v>1460.4850000000001</v>
      </c>
      <c r="P644" s="6">
        <f>IFERROR(Table1[[#This Row],[pledged]]/Table1[[#This Row],[backers_count]],0)</f>
        <v>134.3592456301748</v>
      </c>
      <c r="Q644" t="str">
        <f>LEFT(Table1[[#This Row],[Category and Sub-Category]],FIND("/",Table1[[#This Row],[Category and Sub-Category]])-1)</f>
        <v>technology</v>
      </c>
      <c r="R644" t="str">
        <f>RIGHT(Table1[[#This Row],[Category and Sub-Category]],LEN(Table1[[#This Row],[Category and Sub-Category]])-FIND("/",Table1[[#This Row],[Category and Sub-Category]]))</f>
        <v>wearables</v>
      </c>
      <c r="S644" s="14">
        <f>(((Table1[[#This Row],[launched_at]]/60)/60)/24)+DATE(1970,1,1)</f>
        <v>42199.651319444441</v>
      </c>
      <c r="T644" s="14">
        <f t="shared" si="10"/>
        <v>42235.651319444441</v>
      </c>
    </row>
    <row r="645" spans="1:20" ht="43.5" x14ac:dyDescent="0.35">
      <c r="A645">
        <v>643</v>
      </c>
      <c r="B645" s="1" t="s">
        <v>644</v>
      </c>
      <c r="C645" s="1" t="s">
        <v>4753</v>
      </c>
      <c r="D645" s="6">
        <v>25000</v>
      </c>
      <c r="E645" s="6">
        <v>26452</v>
      </c>
      <c r="F645" t="s">
        <v>8219</v>
      </c>
      <c r="G645" t="s">
        <v>8224</v>
      </c>
      <c r="H645" t="s">
        <v>8246</v>
      </c>
      <c r="I645">
        <v>1433085875</v>
      </c>
      <c r="J645">
        <v>1428333875</v>
      </c>
      <c r="K645" t="b">
        <v>0</v>
      </c>
      <c r="L645">
        <v>152</v>
      </c>
      <c r="M645" t="b">
        <v>1</v>
      </c>
      <c r="N645" t="s">
        <v>8273</v>
      </c>
      <c r="O645" s="16">
        <f>Table1[[#This Row],[pledged]]/Table1[[#This Row],[goal]]*100</f>
        <v>105.80799999999999</v>
      </c>
      <c r="P645" s="6">
        <f>IFERROR(Table1[[#This Row],[pledged]]/Table1[[#This Row],[backers_count]],0)</f>
        <v>174.02631578947367</v>
      </c>
      <c r="Q645" t="str">
        <f>LEFT(Table1[[#This Row],[Category and Sub-Category]],FIND("/",Table1[[#This Row],[Category and Sub-Category]])-1)</f>
        <v>technology</v>
      </c>
      <c r="R645" t="str">
        <f>RIGHT(Table1[[#This Row],[Category and Sub-Category]],LEN(Table1[[#This Row],[Category and Sub-Category]])-FIND("/",Table1[[#This Row],[Category and Sub-Category]]))</f>
        <v>wearables</v>
      </c>
      <c r="S645" s="14">
        <f>(((Table1[[#This Row],[launched_at]]/60)/60)/24)+DATE(1970,1,1)</f>
        <v>42100.642071759255</v>
      </c>
      <c r="T645" s="14">
        <f t="shared" si="10"/>
        <v>42155.642071759255</v>
      </c>
    </row>
    <row r="646" spans="1:20" ht="43.5" x14ac:dyDescent="0.35">
      <c r="A646">
        <v>644</v>
      </c>
      <c r="B646" s="1" t="s">
        <v>645</v>
      </c>
      <c r="C646" s="1" t="s">
        <v>4754</v>
      </c>
      <c r="D646" s="6">
        <v>25000</v>
      </c>
      <c r="E646" s="6">
        <v>75029.48</v>
      </c>
      <c r="F646" t="s">
        <v>8219</v>
      </c>
      <c r="G646" t="s">
        <v>8224</v>
      </c>
      <c r="H646" t="s">
        <v>8246</v>
      </c>
      <c r="I646">
        <v>1414544400</v>
      </c>
      <c r="J646">
        <v>1410883139</v>
      </c>
      <c r="K646" t="b">
        <v>0</v>
      </c>
      <c r="L646">
        <v>1021</v>
      </c>
      <c r="M646" t="b">
        <v>1</v>
      </c>
      <c r="N646" t="s">
        <v>8273</v>
      </c>
      <c r="O646" s="16">
        <f>Table1[[#This Row],[pledged]]/Table1[[#This Row],[goal]]*100</f>
        <v>300.11791999999997</v>
      </c>
      <c r="P646" s="6">
        <f>IFERROR(Table1[[#This Row],[pledged]]/Table1[[#This Row],[backers_count]],0)</f>
        <v>73.486268364348675</v>
      </c>
      <c r="Q646" t="str">
        <f>LEFT(Table1[[#This Row],[Category and Sub-Category]],FIND("/",Table1[[#This Row],[Category and Sub-Category]])-1)</f>
        <v>technology</v>
      </c>
      <c r="R646" t="str">
        <f>RIGHT(Table1[[#This Row],[Category and Sub-Category]],LEN(Table1[[#This Row],[Category and Sub-Category]])-FIND("/",Table1[[#This Row],[Category and Sub-Category]]))</f>
        <v>wearables</v>
      </c>
      <c r="S646" s="14">
        <f>(((Table1[[#This Row],[launched_at]]/60)/60)/24)+DATE(1970,1,1)</f>
        <v>41898.665960648148</v>
      </c>
      <c r="T646" s="14">
        <f t="shared" si="10"/>
        <v>41941.041666666664</v>
      </c>
    </row>
    <row r="647" spans="1:20" ht="29" x14ac:dyDescent="0.35">
      <c r="A647">
        <v>645</v>
      </c>
      <c r="B647" s="1" t="s">
        <v>646</v>
      </c>
      <c r="C647" s="1" t="s">
        <v>4755</v>
      </c>
      <c r="D647" s="6">
        <v>2000</v>
      </c>
      <c r="E647" s="6">
        <v>5574</v>
      </c>
      <c r="F647" t="s">
        <v>8219</v>
      </c>
      <c r="G647" t="s">
        <v>8224</v>
      </c>
      <c r="H647" t="s">
        <v>8246</v>
      </c>
      <c r="I647">
        <v>1470962274</v>
      </c>
      <c r="J647">
        <v>1468370274</v>
      </c>
      <c r="K647" t="b">
        <v>0</v>
      </c>
      <c r="L647">
        <v>237</v>
      </c>
      <c r="M647" t="b">
        <v>1</v>
      </c>
      <c r="N647" t="s">
        <v>8273</v>
      </c>
      <c r="O647" s="16">
        <f>Table1[[#This Row],[pledged]]/Table1[[#This Row],[goal]]*100</f>
        <v>278.7</v>
      </c>
      <c r="P647" s="6">
        <f>IFERROR(Table1[[#This Row],[pledged]]/Table1[[#This Row],[backers_count]],0)</f>
        <v>23.518987341772153</v>
      </c>
      <c r="Q647" t="str">
        <f>LEFT(Table1[[#This Row],[Category and Sub-Category]],FIND("/",Table1[[#This Row],[Category and Sub-Category]])-1)</f>
        <v>technology</v>
      </c>
      <c r="R647" t="str">
        <f>RIGHT(Table1[[#This Row],[Category and Sub-Category]],LEN(Table1[[#This Row],[Category and Sub-Category]])-FIND("/",Table1[[#This Row],[Category and Sub-Category]]))</f>
        <v>wearables</v>
      </c>
      <c r="S647" s="14">
        <f>(((Table1[[#This Row],[launched_at]]/60)/60)/24)+DATE(1970,1,1)</f>
        <v>42564.026319444441</v>
      </c>
      <c r="T647" s="14">
        <f t="shared" si="10"/>
        <v>42594.026319444441</v>
      </c>
    </row>
    <row r="648" spans="1:20" ht="43.5" x14ac:dyDescent="0.35">
      <c r="A648">
        <v>646</v>
      </c>
      <c r="B648" s="1" t="s">
        <v>647</v>
      </c>
      <c r="C648" s="1" t="s">
        <v>4756</v>
      </c>
      <c r="D648" s="6">
        <v>800</v>
      </c>
      <c r="E648" s="6">
        <v>1055.01</v>
      </c>
      <c r="F648" t="s">
        <v>8219</v>
      </c>
      <c r="G648" t="s">
        <v>8224</v>
      </c>
      <c r="H648" t="s">
        <v>8246</v>
      </c>
      <c r="I648">
        <v>1407788867</v>
      </c>
      <c r="J648">
        <v>1405196867</v>
      </c>
      <c r="K648" t="b">
        <v>0</v>
      </c>
      <c r="L648">
        <v>27</v>
      </c>
      <c r="M648" t="b">
        <v>1</v>
      </c>
      <c r="N648" t="s">
        <v>8273</v>
      </c>
      <c r="O648" s="16">
        <f>Table1[[#This Row],[pledged]]/Table1[[#This Row],[goal]]*100</f>
        <v>131.87625</v>
      </c>
      <c r="P648" s="6">
        <f>IFERROR(Table1[[#This Row],[pledged]]/Table1[[#This Row],[backers_count]],0)</f>
        <v>39.074444444444445</v>
      </c>
      <c r="Q648" t="str">
        <f>LEFT(Table1[[#This Row],[Category and Sub-Category]],FIND("/",Table1[[#This Row],[Category and Sub-Category]])-1)</f>
        <v>technology</v>
      </c>
      <c r="R648" t="str">
        <f>RIGHT(Table1[[#This Row],[Category and Sub-Category]],LEN(Table1[[#This Row],[Category and Sub-Category]])-FIND("/",Table1[[#This Row],[Category and Sub-Category]]))</f>
        <v>wearables</v>
      </c>
      <c r="S648" s="14">
        <f>(((Table1[[#This Row],[launched_at]]/60)/60)/24)+DATE(1970,1,1)</f>
        <v>41832.852627314816</v>
      </c>
      <c r="T648" s="14">
        <f t="shared" si="10"/>
        <v>41862.852627314816</v>
      </c>
    </row>
    <row r="649" spans="1:20" ht="58" x14ac:dyDescent="0.35">
      <c r="A649">
        <v>647</v>
      </c>
      <c r="B649" s="1" t="s">
        <v>648</v>
      </c>
      <c r="C649" s="1" t="s">
        <v>4757</v>
      </c>
      <c r="D649" s="6">
        <v>2000</v>
      </c>
      <c r="E649" s="6">
        <v>2141</v>
      </c>
      <c r="F649" t="s">
        <v>8219</v>
      </c>
      <c r="G649" t="s">
        <v>8229</v>
      </c>
      <c r="H649" t="s">
        <v>8251</v>
      </c>
      <c r="I649">
        <v>1458235549</v>
      </c>
      <c r="J649">
        <v>1455647149</v>
      </c>
      <c r="K649" t="b">
        <v>0</v>
      </c>
      <c r="L649">
        <v>17</v>
      </c>
      <c r="M649" t="b">
        <v>1</v>
      </c>
      <c r="N649" t="s">
        <v>8273</v>
      </c>
      <c r="O649" s="16">
        <f>Table1[[#This Row],[pledged]]/Table1[[#This Row],[goal]]*100</f>
        <v>107.05</v>
      </c>
      <c r="P649" s="6">
        <f>IFERROR(Table1[[#This Row],[pledged]]/Table1[[#This Row],[backers_count]],0)</f>
        <v>125.94117647058823</v>
      </c>
      <c r="Q649" t="str">
        <f>LEFT(Table1[[#This Row],[Category and Sub-Category]],FIND("/",Table1[[#This Row],[Category and Sub-Category]])-1)</f>
        <v>technology</v>
      </c>
      <c r="R649" t="str">
        <f>RIGHT(Table1[[#This Row],[Category and Sub-Category]],LEN(Table1[[#This Row],[Category and Sub-Category]])-FIND("/",Table1[[#This Row],[Category and Sub-Category]]))</f>
        <v>wearables</v>
      </c>
      <c r="S649" s="14">
        <f>(((Table1[[#This Row],[launched_at]]/60)/60)/24)+DATE(1970,1,1)</f>
        <v>42416.767928240741</v>
      </c>
      <c r="T649" s="14">
        <f t="shared" si="10"/>
        <v>42446.726261574076</v>
      </c>
    </row>
    <row r="650" spans="1:20" ht="29" x14ac:dyDescent="0.35">
      <c r="A650">
        <v>648</v>
      </c>
      <c r="B650" s="1" t="s">
        <v>649</v>
      </c>
      <c r="C650" s="1" t="s">
        <v>4758</v>
      </c>
      <c r="D650" s="6">
        <v>35000</v>
      </c>
      <c r="E650" s="6">
        <v>44388</v>
      </c>
      <c r="F650" t="s">
        <v>8219</v>
      </c>
      <c r="G650" t="s">
        <v>8224</v>
      </c>
      <c r="H650" t="s">
        <v>8246</v>
      </c>
      <c r="I650">
        <v>1413304708</v>
      </c>
      <c r="J650">
        <v>1410280708</v>
      </c>
      <c r="K650" t="b">
        <v>0</v>
      </c>
      <c r="L650">
        <v>27</v>
      </c>
      <c r="M650" t="b">
        <v>1</v>
      </c>
      <c r="N650" t="s">
        <v>8273</v>
      </c>
      <c r="O650" s="16">
        <f>Table1[[#This Row],[pledged]]/Table1[[#This Row],[goal]]*100</f>
        <v>126.82285714285715</v>
      </c>
      <c r="P650" s="6">
        <f>IFERROR(Table1[[#This Row],[pledged]]/Table1[[#This Row],[backers_count]],0)</f>
        <v>1644</v>
      </c>
      <c r="Q650" t="str">
        <f>LEFT(Table1[[#This Row],[Category and Sub-Category]],FIND("/",Table1[[#This Row],[Category and Sub-Category]])-1)</f>
        <v>technology</v>
      </c>
      <c r="R650" t="str">
        <f>RIGHT(Table1[[#This Row],[Category and Sub-Category]],LEN(Table1[[#This Row],[Category and Sub-Category]])-FIND("/",Table1[[#This Row],[Category and Sub-Category]]))</f>
        <v>wearables</v>
      </c>
      <c r="S650" s="14">
        <f>(((Table1[[#This Row],[launched_at]]/60)/60)/24)+DATE(1970,1,1)</f>
        <v>41891.693379629629</v>
      </c>
      <c r="T650" s="14">
        <f t="shared" si="10"/>
        <v>41926.693379629629</v>
      </c>
    </row>
    <row r="651" spans="1:20" ht="43.5" x14ac:dyDescent="0.35">
      <c r="A651">
        <v>649</v>
      </c>
      <c r="B651" s="1" t="s">
        <v>650</v>
      </c>
      <c r="C651" s="1" t="s">
        <v>4759</v>
      </c>
      <c r="D651" s="6">
        <v>2500</v>
      </c>
      <c r="E651" s="6">
        <v>3499</v>
      </c>
      <c r="F651" t="s">
        <v>8219</v>
      </c>
      <c r="G651" t="s">
        <v>8224</v>
      </c>
      <c r="H651" t="s">
        <v>8246</v>
      </c>
      <c r="I651">
        <v>1410904413</v>
      </c>
      <c r="J651">
        <v>1409090013</v>
      </c>
      <c r="K651" t="b">
        <v>0</v>
      </c>
      <c r="L651">
        <v>82</v>
      </c>
      <c r="M651" t="b">
        <v>1</v>
      </c>
      <c r="N651" t="s">
        <v>8273</v>
      </c>
      <c r="O651" s="16">
        <f>Table1[[#This Row],[pledged]]/Table1[[#This Row],[goal]]*100</f>
        <v>139.96</v>
      </c>
      <c r="P651" s="6">
        <f>IFERROR(Table1[[#This Row],[pledged]]/Table1[[#This Row],[backers_count]],0)</f>
        <v>42.670731707317074</v>
      </c>
      <c r="Q651" t="str">
        <f>LEFT(Table1[[#This Row],[Category and Sub-Category]],FIND("/",Table1[[#This Row],[Category and Sub-Category]])-1)</f>
        <v>technology</v>
      </c>
      <c r="R651" t="str">
        <f>RIGHT(Table1[[#This Row],[Category and Sub-Category]],LEN(Table1[[#This Row],[Category and Sub-Category]])-FIND("/",Table1[[#This Row],[Category and Sub-Category]]))</f>
        <v>wearables</v>
      </c>
      <c r="S651" s="14">
        <f>(((Table1[[#This Row],[launched_at]]/60)/60)/24)+DATE(1970,1,1)</f>
        <v>41877.912187499998</v>
      </c>
      <c r="T651" s="14">
        <f t="shared" si="10"/>
        <v>41898.912187499998</v>
      </c>
    </row>
    <row r="652" spans="1:20" ht="43.5" x14ac:dyDescent="0.35">
      <c r="A652">
        <v>650</v>
      </c>
      <c r="B652" s="1" t="s">
        <v>651</v>
      </c>
      <c r="C652" s="1" t="s">
        <v>4760</v>
      </c>
      <c r="D652" s="6">
        <v>1500</v>
      </c>
      <c r="E652" s="6">
        <v>1686</v>
      </c>
      <c r="F652" t="s">
        <v>8219</v>
      </c>
      <c r="G652" t="s">
        <v>8224</v>
      </c>
      <c r="H652" t="s">
        <v>8246</v>
      </c>
      <c r="I652">
        <v>1418953984</v>
      </c>
      <c r="J652">
        <v>1413766384</v>
      </c>
      <c r="K652" t="b">
        <v>0</v>
      </c>
      <c r="L652">
        <v>48</v>
      </c>
      <c r="M652" t="b">
        <v>1</v>
      </c>
      <c r="N652" t="s">
        <v>8273</v>
      </c>
      <c r="O652" s="16">
        <f>Table1[[#This Row],[pledged]]/Table1[[#This Row],[goal]]*100</f>
        <v>112.4</v>
      </c>
      <c r="P652" s="6">
        <f>IFERROR(Table1[[#This Row],[pledged]]/Table1[[#This Row],[backers_count]],0)</f>
        <v>35.125</v>
      </c>
      <c r="Q652" t="str">
        <f>LEFT(Table1[[#This Row],[Category and Sub-Category]],FIND("/",Table1[[#This Row],[Category and Sub-Category]])-1)</f>
        <v>technology</v>
      </c>
      <c r="R652" t="str">
        <f>RIGHT(Table1[[#This Row],[Category and Sub-Category]],LEN(Table1[[#This Row],[Category and Sub-Category]])-FIND("/",Table1[[#This Row],[Category and Sub-Category]]))</f>
        <v>wearables</v>
      </c>
      <c r="S652" s="14">
        <f>(((Table1[[#This Row],[launched_at]]/60)/60)/24)+DATE(1970,1,1)</f>
        <v>41932.036851851852</v>
      </c>
      <c r="T652" s="14">
        <f t="shared" si="10"/>
        <v>41992.078518518523</v>
      </c>
    </row>
    <row r="653" spans="1:20" ht="43.5" x14ac:dyDescent="0.35">
      <c r="A653">
        <v>651</v>
      </c>
      <c r="B653" s="1" t="s">
        <v>652</v>
      </c>
      <c r="C653" s="1" t="s">
        <v>4761</v>
      </c>
      <c r="D653" s="6">
        <v>25000</v>
      </c>
      <c r="E653" s="6">
        <v>25132</v>
      </c>
      <c r="F653" t="s">
        <v>8219</v>
      </c>
      <c r="G653" t="s">
        <v>8224</v>
      </c>
      <c r="H653" t="s">
        <v>8246</v>
      </c>
      <c r="I653">
        <v>1418430311</v>
      </c>
      <c r="J653">
        <v>1415838311</v>
      </c>
      <c r="K653" t="b">
        <v>0</v>
      </c>
      <c r="L653">
        <v>105</v>
      </c>
      <c r="M653" t="b">
        <v>1</v>
      </c>
      <c r="N653" t="s">
        <v>8273</v>
      </c>
      <c r="O653" s="16">
        <f>Table1[[#This Row],[pledged]]/Table1[[#This Row],[goal]]*100</f>
        <v>100.52799999999999</v>
      </c>
      <c r="P653" s="6">
        <f>IFERROR(Table1[[#This Row],[pledged]]/Table1[[#This Row],[backers_count]],0)</f>
        <v>239.35238095238094</v>
      </c>
      <c r="Q653" t="str">
        <f>LEFT(Table1[[#This Row],[Category and Sub-Category]],FIND("/",Table1[[#This Row],[Category and Sub-Category]])-1)</f>
        <v>technology</v>
      </c>
      <c r="R653" t="str">
        <f>RIGHT(Table1[[#This Row],[Category and Sub-Category]],LEN(Table1[[#This Row],[Category and Sub-Category]])-FIND("/",Table1[[#This Row],[Category and Sub-Category]]))</f>
        <v>wearables</v>
      </c>
      <c r="S653" s="14">
        <f>(((Table1[[#This Row],[launched_at]]/60)/60)/24)+DATE(1970,1,1)</f>
        <v>41956.017488425925</v>
      </c>
      <c r="T653" s="14">
        <f t="shared" si="10"/>
        <v>41986.017488425925</v>
      </c>
    </row>
    <row r="654" spans="1:20" ht="58" x14ac:dyDescent="0.35">
      <c r="A654">
        <v>652</v>
      </c>
      <c r="B654" s="1" t="s">
        <v>653</v>
      </c>
      <c r="C654" s="1" t="s">
        <v>4762</v>
      </c>
      <c r="D654" s="6">
        <v>3000</v>
      </c>
      <c r="E654" s="6">
        <v>3014</v>
      </c>
      <c r="F654" t="s">
        <v>8219</v>
      </c>
      <c r="G654" t="s">
        <v>8224</v>
      </c>
      <c r="H654" t="s">
        <v>8246</v>
      </c>
      <c r="I654">
        <v>1480613650</v>
      </c>
      <c r="J654">
        <v>1478018050</v>
      </c>
      <c r="K654" t="b">
        <v>0</v>
      </c>
      <c r="L654">
        <v>28</v>
      </c>
      <c r="M654" t="b">
        <v>1</v>
      </c>
      <c r="N654" t="s">
        <v>8273</v>
      </c>
      <c r="O654" s="16">
        <f>Table1[[#This Row],[pledged]]/Table1[[#This Row],[goal]]*100</f>
        <v>100.46666666666665</v>
      </c>
      <c r="P654" s="6">
        <f>IFERROR(Table1[[#This Row],[pledged]]/Table1[[#This Row],[backers_count]],0)</f>
        <v>107.64285714285714</v>
      </c>
      <c r="Q654" t="str">
        <f>LEFT(Table1[[#This Row],[Category and Sub-Category]],FIND("/",Table1[[#This Row],[Category and Sub-Category]])-1)</f>
        <v>technology</v>
      </c>
      <c r="R654" t="str">
        <f>RIGHT(Table1[[#This Row],[Category and Sub-Category]],LEN(Table1[[#This Row],[Category and Sub-Category]])-FIND("/",Table1[[#This Row],[Category and Sub-Category]]))</f>
        <v>wearables</v>
      </c>
      <c r="S654" s="14">
        <f>(((Table1[[#This Row],[launched_at]]/60)/60)/24)+DATE(1970,1,1)</f>
        <v>42675.690393518518</v>
      </c>
      <c r="T654" s="14">
        <f t="shared" si="10"/>
        <v>42705.732060185182</v>
      </c>
    </row>
    <row r="655" spans="1:20" ht="58" x14ac:dyDescent="0.35">
      <c r="A655">
        <v>653</v>
      </c>
      <c r="B655" s="1" t="s">
        <v>654</v>
      </c>
      <c r="C655" s="1" t="s">
        <v>4763</v>
      </c>
      <c r="D655" s="6">
        <v>75000</v>
      </c>
      <c r="E655" s="6">
        <v>106084.5</v>
      </c>
      <c r="F655" t="s">
        <v>8219</v>
      </c>
      <c r="G655" t="s">
        <v>8224</v>
      </c>
      <c r="H655" t="s">
        <v>8246</v>
      </c>
      <c r="I655">
        <v>1440082240</v>
      </c>
      <c r="J655">
        <v>1436885440</v>
      </c>
      <c r="K655" t="b">
        <v>0</v>
      </c>
      <c r="L655">
        <v>1107</v>
      </c>
      <c r="M655" t="b">
        <v>1</v>
      </c>
      <c r="N655" t="s">
        <v>8273</v>
      </c>
      <c r="O655" s="16">
        <f>Table1[[#This Row],[pledged]]/Table1[[#This Row],[goal]]*100</f>
        <v>141.446</v>
      </c>
      <c r="P655" s="6">
        <f>IFERROR(Table1[[#This Row],[pledged]]/Table1[[#This Row],[backers_count]],0)</f>
        <v>95.830623306233065</v>
      </c>
      <c r="Q655" t="str">
        <f>LEFT(Table1[[#This Row],[Category and Sub-Category]],FIND("/",Table1[[#This Row],[Category and Sub-Category]])-1)</f>
        <v>technology</v>
      </c>
      <c r="R655" t="str">
        <f>RIGHT(Table1[[#This Row],[Category and Sub-Category]],LEN(Table1[[#This Row],[Category and Sub-Category]])-FIND("/",Table1[[#This Row],[Category and Sub-Category]]))</f>
        <v>wearables</v>
      </c>
      <c r="S655" s="14">
        <f>(((Table1[[#This Row],[launched_at]]/60)/60)/24)+DATE(1970,1,1)</f>
        <v>42199.618518518517</v>
      </c>
      <c r="T655" s="14">
        <f t="shared" si="10"/>
        <v>42236.618518518517</v>
      </c>
    </row>
    <row r="656" spans="1:20" ht="43.5" x14ac:dyDescent="0.35">
      <c r="A656">
        <v>654</v>
      </c>
      <c r="B656" s="1" t="s">
        <v>655</v>
      </c>
      <c r="C656" s="1" t="s">
        <v>4764</v>
      </c>
      <c r="D656" s="6">
        <v>12000</v>
      </c>
      <c r="E656" s="6">
        <v>32075</v>
      </c>
      <c r="F656" t="s">
        <v>8219</v>
      </c>
      <c r="G656" t="s">
        <v>8224</v>
      </c>
      <c r="H656" t="s">
        <v>8246</v>
      </c>
      <c r="I656">
        <v>1436396313</v>
      </c>
      <c r="J656">
        <v>1433804313</v>
      </c>
      <c r="K656" t="b">
        <v>0</v>
      </c>
      <c r="L656">
        <v>1013</v>
      </c>
      <c r="M656" t="b">
        <v>1</v>
      </c>
      <c r="N656" t="s">
        <v>8273</v>
      </c>
      <c r="O656" s="16">
        <f>Table1[[#This Row],[pledged]]/Table1[[#This Row],[goal]]*100</f>
        <v>267.29166666666669</v>
      </c>
      <c r="P656" s="6">
        <f>IFERROR(Table1[[#This Row],[pledged]]/Table1[[#This Row],[backers_count]],0)</f>
        <v>31.663376110562684</v>
      </c>
      <c r="Q656" t="str">
        <f>LEFT(Table1[[#This Row],[Category and Sub-Category]],FIND("/",Table1[[#This Row],[Category and Sub-Category]])-1)</f>
        <v>technology</v>
      </c>
      <c r="R656" t="str">
        <f>RIGHT(Table1[[#This Row],[Category and Sub-Category]],LEN(Table1[[#This Row],[Category and Sub-Category]])-FIND("/",Table1[[#This Row],[Category and Sub-Category]]))</f>
        <v>wearables</v>
      </c>
      <c r="S656" s="14">
        <f>(((Table1[[#This Row],[launched_at]]/60)/60)/24)+DATE(1970,1,1)</f>
        <v>42163.957326388889</v>
      </c>
      <c r="T656" s="14">
        <f t="shared" si="10"/>
        <v>42193.957326388889</v>
      </c>
    </row>
    <row r="657" spans="1:20" ht="43.5" x14ac:dyDescent="0.35">
      <c r="A657">
        <v>655</v>
      </c>
      <c r="B657" s="1" t="s">
        <v>656</v>
      </c>
      <c r="C657" s="1" t="s">
        <v>4765</v>
      </c>
      <c r="D657" s="6">
        <v>8000</v>
      </c>
      <c r="E657" s="6">
        <v>11751</v>
      </c>
      <c r="F657" t="s">
        <v>8219</v>
      </c>
      <c r="G657" t="s">
        <v>8224</v>
      </c>
      <c r="H657" t="s">
        <v>8246</v>
      </c>
      <c r="I657">
        <v>1426197512</v>
      </c>
      <c r="J657">
        <v>1423609112</v>
      </c>
      <c r="K657" t="b">
        <v>0</v>
      </c>
      <c r="L657">
        <v>274</v>
      </c>
      <c r="M657" t="b">
        <v>1</v>
      </c>
      <c r="N657" t="s">
        <v>8273</v>
      </c>
      <c r="O657" s="16">
        <f>Table1[[#This Row],[pledged]]/Table1[[#This Row],[goal]]*100</f>
        <v>146.88749999999999</v>
      </c>
      <c r="P657" s="6">
        <f>IFERROR(Table1[[#This Row],[pledged]]/Table1[[#This Row],[backers_count]],0)</f>
        <v>42.886861313868614</v>
      </c>
      <c r="Q657" t="str">
        <f>LEFT(Table1[[#This Row],[Category and Sub-Category]],FIND("/",Table1[[#This Row],[Category and Sub-Category]])-1)</f>
        <v>technology</v>
      </c>
      <c r="R657" t="str">
        <f>RIGHT(Table1[[#This Row],[Category and Sub-Category]],LEN(Table1[[#This Row],[Category and Sub-Category]])-FIND("/",Table1[[#This Row],[Category and Sub-Category]]))</f>
        <v>wearables</v>
      </c>
      <c r="S657" s="14">
        <f>(((Table1[[#This Row],[launched_at]]/60)/60)/24)+DATE(1970,1,1)</f>
        <v>42045.957314814819</v>
      </c>
      <c r="T657" s="14">
        <f t="shared" si="10"/>
        <v>42075.915648148148</v>
      </c>
    </row>
    <row r="658" spans="1:20" ht="43.5" x14ac:dyDescent="0.35">
      <c r="A658">
        <v>656</v>
      </c>
      <c r="B658" s="1" t="s">
        <v>657</v>
      </c>
      <c r="C658" s="1" t="s">
        <v>4766</v>
      </c>
      <c r="D658" s="6">
        <v>5000</v>
      </c>
      <c r="E658" s="6">
        <v>10678</v>
      </c>
      <c r="F658" t="s">
        <v>8219</v>
      </c>
      <c r="G658" t="s">
        <v>8224</v>
      </c>
      <c r="H658" t="s">
        <v>8246</v>
      </c>
      <c r="I658">
        <v>1460917119</v>
      </c>
      <c r="J658">
        <v>1455736719</v>
      </c>
      <c r="K658" t="b">
        <v>0</v>
      </c>
      <c r="L658">
        <v>87</v>
      </c>
      <c r="M658" t="b">
        <v>1</v>
      </c>
      <c r="N658" t="s">
        <v>8273</v>
      </c>
      <c r="O658" s="16">
        <f>Table1[[#This Row],[pledged]]/Table1[[#This Row],[goal]]*100</f>
        <v>213.56</v>
      </c>
      <c r="P658" s="6">
        <f>IFERROR(Table1[[#This Row],[pledged]]/Table1[[#This Row],[backers_count]],0)</f>
        <v>122.73563218390805</v>
      </c>
      <c r="Q658" t="str">
        <f>LEFT(Table1[[#This Row],[Category and Sub-Category]],FIND("/",Table1[[#This Row],[Category and Sub-Category]])-1)</f>
        <v>technology</v>
      </c>
      <c r="R658" t="str">
        <f>RIGHT(Table1[[#This Row],[Category and Sub-Category]],LEN(Table1[[#This Row],[Category and Sub-Category]])-FIND("/",Table1[[#This Row],[Category and Sub-Category]]))</f>
        <v>wearables</v>
      </c>
      <c r="S658" s="14">
        <f>(((Table1[[#This Row],[launched_at]]/60)/60)/24)+DATE(1970,1,1)</f>
        <v>42417.804618055554</v>
      </c>
      <c r="T658" s="14">
        <f t="shared" si="10"/>
        <v>42477.762951388882</v>
      </c>
    </row>
    <row r="659" spans="1:20" ht="43.5" x14ac:dyDescent="0.35">
      <c r="A659">
        <v>657</v>
      </c>
      <c r="B659" s="1" t="s">
        <v>658</v>
      </c>
      <c r="C659" s="1" t="s">
        <v>4767</v>
      </c>
      <c r="D659" s="6">
        <v>15000</v>
      </c>
      <c r="E659" s="6">
        <v>18855</v>
      </c>
      <c r="F659" t="s">
        <v>8219</v>
      </c>
      <c r="G659" t="s">
        <v>8224</v>
      </c>
      <c r="H659" t="s">
        <v>8246</v>
      </c>
      <c r="I659">
        <v>1450901872</v>
      </c>
      <c r="J659">
        <v>1448309872</v>
      </c>
      <c r="K659" t="b">
        <v>0</v>
      </c>
      <c r="L659">
        <v>99</v>
      </c>
      <c r="M659" t="b">
        <v>1</v>
      </c>
      <c r="N659" t="s">
        <v>8273</v>
      </c>
      <c r="O659" s="16">
        <f>Table1[[#This Row],[pledged]]/Table1[[#This Row],[goal]]*100</f>
        <v>125.69999999999999</v>
      </c>
      <c r="P659" s="6">
        <f>IFERROR(Table1[[#This Row],[pledged]]/Table1[[#This Row],[backers_count]],0)</f>
        <v>190.45454545454547</v>
      </c>
      <c r="Q659" t="str">
        <f>LEFT(Table1[[#This Row],[Category and Sub-Category]],FIND("/",Table1[[#This Row],[Category and Sub-Category]])-1)</f>
        <v>technology</v>
      </c>
      <c r="R659" t="str">
        <f>RIGHT(Table1[[#This Row],[Category and Sub-Category]],LEN(Table1[[#This Row],[Category and Sub-Category]])-FIND("/",Table1[[#This Row],[Category and Sub-Category]]))</f>
        <v>wearables</v>
      </c>
      <c r="S659" s="14">
        <f>(((Table1[[#This Row],[launched_at]]/60)/60)/24)+DATE(1970,1,1)</f>
        <v>42331.84574074074</v>
      </c>
      <c r="T659" s="14">
        <f t="shared" si="10"/>
        <v>42361.84574074074</v>
      </c>
    </row>
    <row r="660" spans="1:20" ht="58" x14ac:dyDescent="0.35">
      <c r="A660">
        <v>658</v>
      </c>
      <c r="B660" s="1" t="s">
        <v>659</v>
      </c>
      <c r="C660" s="1" t="s">
        <v>4768</v>
      </c>
      <c r="D660" s="6">
        <v>28888</v>
      </c>
      <c r="E660" s="6">
        <v>30177</v>
      </c>
      <c r="F660" t="s">
        <v>8219</v>
      </c>
      <c r="G660" t="s">
        <v>8224</v>
      </c>
      <c r="H660" t="s">
        <v>8246</v>
      </c>
      <c r="I660">
        <v>1437933600</v>
      </c>
      <c r="J660">
        <v>1435117889</v>
      </c>
      <c r="K660" t="b">
        <v>0</v>
      </c>
      <c r="L660">
        <v>276</v>
      </c>
      <c r="M660" t="b">
        <v>1</v>
      </c>
      <c r="N660" t="s">
        <v>8273</v>
      </c>
      <c r="O660" s="16">
        <f>Table1[[#This Row],[pledged]]/Table1[[#This Row],[goal]]*100</f>
        <v>104.46206037108834</v>
      </c>
      <c r="P660" s="6">
        <f>IFERROR(Table1[[#This Row],[pledged]]/Table1[[#This Row],[backers_count]],0)</f>
        <v>109.33695652173913</v>
      </c>
      <c r="Q660" t="str">
        <f>LEFT(Table1[[#This Row],[Category and Sub-Category]],FIND("/",Table1[[#This Row],[Category and Sub-Category]])-1)</f>
        <v>technology</v>
      </c>
      <c r="R660" t="str">
        <f>RIGHT(Table1[[#This Row],[Category and Sub-Category]],LEN(Table1[[#This Row],[Category and Sub-Category]])-FIND("/",Table1[[#This Row],[Category and Sub-Category]]))</f>
        <v>wearables</v>
      </c>
      <c r="S660" s="14">
        <f>(((Table1[[#This Row],[launched_at]]/60)/60)/24)+DATE(1970,1,1)</f>
        <v>42179.160752314812</v>
      </c>
      <c r="T660" s="14">
        <f t="shared" si="10"/>
        <v>42211.75</v>
      </c>
    </row>
    <row r="661" spans="1:20" x14ac:dyDescent="0.35">
      <c r="A661">
        <v>659</v>
      </c>
      <c r="B661" s="1" t="s">
        <v>660</v>
      </c>
      <c r="C661" s="1" t="s">
        <v>4769</v>
      </c>
      <c r="D661" s="6">
        <v>3000</v>
      </c>
      <c r="E661" s="6">
        <v>3017</v>
      </c>
      <c r="F661" t="s">
        <v>8219</v>
      </c>
      <c r="G661" t="s">
        <v>8224</v>
      </c>
      <c r="H661" t="s">
        <v>8246</v>
      </c>
      <c r="I661">
        <v>1440339295</v>
      </c>
      <c r="J661">
        <v>1437747295</v>
      </c>
      <c r="K661" t="b">
        <v>0</v>
      </c>
      <c r="L661">
        <v>21</v>
      </c>
      <c r="M661" t="b">
        <v>1</v>
      </c>
      <c r="N661" t="s">
        <v>8273</v>
      </c>
      <c r="O661" s="16">
        <f>Table1[[#This Row],[pledged]]/Table1[[#This Row],[goal]]*100</f>
        <v>100.56666666666668</v>
      </c>
      <c r="P661" s="6">
        <f>IFERROR(Table1[[#This Row],[pledged]]/Table1[[#This Row],[backers_count]],0)</f>
        <v>143.66666666666666</v>
      </c>
      <c r="Q661" t="str">
        <f>LEFT(Table1[[#This Row],[Category and Sub-Category]],FIND("/",Table1[[#This Row],[Category and Sub-Category]])-1)</f>
        <v>technology</v>
      </c>
      <c r="R661" t="str">
        <f>RIGHT(Table1[[#This Row],[Category and Sub-Category]],LEN(Table1[[#This Row],[Category and Sub-Category]])-FIND("/",Table1[[#This Row],[Category and Sub-Category]]))</f>
        <v>wearables</v>
      </c>
      <c r="S661" s="14">
        <f>(((Table1[[#This Row],[launched_at]]/60)/60)/24)+DATE(1970,1,1)</f>
        <v>42209.593692129631</v>
      </c>
      <c r="T661" s="14">
        <f t="shared" si="10"/>
        <v>42239.593692129631</v>
      </c>
    </row>
    <row r="662" spans="1:20" ht="58" x14ac:dyDescent="0.35">
      <c r="A662">
        <v>660</v>
      </c>
      <c r="B662" s="1" t="s">
        <v>661</v>
      </c>
      <c r="C662" s="1" t="s">
        <v>4770</v>
      </c>
      <c r="D662" s="6">
        <v>50000</v>
      </c>
      <c r="E662" s="6">
        <v>1529</v>
      </c>
      <c r="F662" t="s">
        <v>8221</v>
      </c>
      <c r="G662" t="s">
        <v>8224</v>
      </c>
      <c r="H662" t="s">
        <v>8246</v>
      </c>
      <c r="I662">
        <v>1415558879</v>
      </c>
      <c r="J662">
        <v>1412963279</v>
      </c>
      <c r="K662" t="b">
        <v>0</v>
      </c>
      <c r="L662">
        <v>18</v>
      </c>
      <c r="M662" t="b">
        <v>0</v>
      </c>
      <c r="N662" t="s">
        <v>8273</v>
      </c>
      <c r="O662" s="16">
        <f>Table1[[#This Row],[pledged]]/Table1[[#This Row],[goal]]*100</f>
        <v>3.0579999999999998</v>
      </c>
      <c r="P662" s="6">
        <f>IFERROR(Table1[[#This Row],[pledged]]/Table1[[#This Row],[backers_count]],0)</f>
        <v>84.944444444444443</v>
      </c>
      <c r="Q662" t="str">
        <f>LEFT(Table1[[#This Row],[Category and Sub-Category]],FIND("/",Table1[[#This Row],[Category and Sub-Category]])-1)</f>
        <v>technology</v>
      </c>
      <c r="R662" t="str">
        <f>RIGHT(Table1[[#This Row],[Category and Sub-Category]],LEN(Table1[[#This Row],[Category and Sub-Category]])-FIND("/",Table1[[#This Row],[Category and Sub-Category]]))</f>
        <v>wearables</v>
      </c>
      <c r="S662" s="14">
        <f>(((Table1[[#This Row],[launched_at]]/60)/60)/24)+DATE(1970,1,1)</f>
        <v>41922.741655092592</v>
      </c>
      <c r="T662" s="14">
        <f t="shared" si="10"/>
        <v>41952.783321759263</v>
      </c>
    </row>
    <row r="663" spans="1:20" ht="43.5" x14ac:dyDescent="0.35">
      <c r="A663">
        <v>661</v>
      </c>
      <c r="B663" s="1" t="s">
        <v>662</v>
      </c>
      <c r="C663" s="1" t="s">
        <v>4771</v>
      </c>
      <c r="D663" s="6">
        <v>10000</v>
      </c>
      <c r="E663" s="6">
        <v>95</v>
      </c>
      <c r="F663" t="s">
        <v>8221</v>
      </c>
      <c r="G663" t="s">
        <v>8224</v>
      </c>
      <c r="H663" t="s">
        <v>8246</v>
      </c>
      <c r="I663">
        <v>1477236559</v>
      </c>
      <c r="J663">
        <v>1474644559</v>
      </c>
      <c r="K663" t="b">
        <v>0</v>
      </c>
      <c r="L663">
        <v>9</v>
      </c>
      <c r="M663" t="b">
        <v>0</v>
      </c>
      <c r="N663" t="s">
        <v>8273</v>
      </c>
      <c r="O663" s="16">
        <f>Table1[[#This Row],[pledged]]/Table1[[#This Row],[goal]]*100</f>
        <v>0.95</v>
      </c>
      <c r="P663" s="6">
        <f>IFERROR(Table1[[#This Row],[pledged]]/Table1[[#This Row],[backers_count]],0)</f>
        <v>10.555555555555555</v>
      </c>
      <c r="Q663" t="str">
        <f>LEFT(Table1[[#This Row],[Category and Sub-Category]],FIND("/",Table1[[#This Row],[Category and Sub-Category]])-1)</f>
        <v>technology</v>
      </c>
      <c r="R663" t="str">
        <f>RIGHT(Table1[[#This Row],[Category and Sub-Category]],LEN(Table1[[#This Row],[Category and Sub-Category]])-FIND("/",Table1[[#This Row],[Category and Sub-Category]]))</f>
        <v>wearables</v>
      </c>
      <c r="S663" s="14">
        <f>(((Table1[[#This Row],[launched_at]]/60)/60)/24)+DATE(1970,1,1)</f>
        <v>42636.645358796297</v>
      </c>
      <c r="T663" s="14">
        <f t="shared" si="10"/>
        <v>42666.645358796297</v>
      </c>
    </row>
    <row r="664" spans="1:20" ht="43.5" x14ac:dyDescent="0.35">
      <c r="A664">
        <v>662</v>
      </c>
      <c r="B664" s="1" t="s">
        <v>663</v>
      </c>
      <c r="C664" s="1" t="s">
        <v>4772</v>
      </c>
      <c r="D664" s="6">
        <v>39000</v>
      </c>
      <c r="E664" s="6">
        <v>156</v>
      </c>
      <c r="F664" t="s">
        <v>8221</v>
      </c>
      <c r="G664" t="s">
        <v>8224</v>
      </c>
      <c r="H664" t="s">
        <v>8246</v>
      </c>
      <c r="I664">
        <v>1421404247</v>
      </c>
      <c r="J664">
        <v>1418812247</v>
      </c>
      <c r="K664" t="b">
        <v>0</v>
      </c>
      <c r="L664">
        <v>4</v>
      </c>
      <c r="M664" t="b">
        <v>0</v>
      </c>
      <c r="N664" t="s">
        <v>8273</v>
      </c>
      <c r="O664" s="16">
        <f>Table1[[#This Row],[pledged]]/Table1[[#This Row],[goal]]*100</f>
        <v>0.4</v>
      </c>
      <c r="P664" s="6">
        <f>IFERROR(Table1[[#This Row],[pledged]]/Table1[[#This Row],[backers_count]],0)</f>
        <v>39</v>
      </c>
      <c r="Q664" t="str">
        <f>LEFT(Table1[[#This Row],[Category and Sub-Category]],FIND("/",Table1[[#This Row],[Category and Sub-Category]])-1)</f>
        <v>technology</v>
      </c>
      <c r="R664" t="str">
        <f>RIGHT(Table1[[#This Row],[Category and Sub-Category]],LEN(Table1[[#This Row],[Category and Sub-Category]])-FIND("/",Table1[[#This Row],[Category and Sub-Category]]))</f>
        <v>wearables</v>
      </c>
      <c r="S664" s="14">
        <f>(((Table1[[#This Row],[launched_at]]/60)/60)/24)+DATE(1970,1,1)</f>
        <v>41990.438043981485</v>
      </c>
      <c r="T664" s="14">
        <f t="shared" si="10"/>
        <v>42020.438043981485</v>
      </c>
    </row>
    <row r="665" spans="1:20" ht="58" x14ac:dyDescent="0.35">
      <c r="A665">
        <v>663</v>
      </c>
      <c r="B665" s="1" t="s">
        <v>664</v>
      </c>
      <c r="C665" s="1" t="s">
        <v>4773</v>
      </c>
      <c r="D665" s="6">
        <v>200000</v>
      </c>
      <c r="E665" s="6">
        <v>700</v>
      </c>
      <c r="F665" t="s">
        <v>8221</v>
      </c>
      <c r="G665" t="s">
        <v>8232</v>
      </c>
      <c r="H665" t="s">
        <v>8253</v>
      </c>
      <c r="I665">
        <v>1437250456</v>
      </c>
      <c r="J665">
        <v>1434658456</v>
      </c>
      <c r="K665" t="b">
        <v>0</v>
      </c>
      <c r="L665">
        <v>7</v>
      </c>
      <c r="M665" t="b">
        <v>0</v>
      </c>
      <c r="N665" t="s">
        <v>8273</v>
      </c>
      <c r="O665" s="16">
        <f>Table1[[#This Row],[pledged]]/Table1[[#This Row],[goal]]*100</f>
        <v>0.35000000000000003</v>
      </c>
      <c r="P665" s="6">
        <f>IFERROR(Table1[[#This Row],[pledged]]/Table1[[#This Row],[backers_count]],0)</f>
        <v>100</v>
      </c>
      <c r="Q665" t="str">
        <f>LEFT(Table1[[#This Row],[Category and Sub-Category]],FIND("/",Table1[[#This Row],[Category and Sub-Category]])-1)</f>
        <v>technology</v>
      </c>
      <c r="R665" t="str">
        <f>RIGHT(Table1[[#This Row],[Category and Sub-Category]],LEN(Table1[[#This Row],[Category and Sub-Category]])-FIND("/",Table1[[#This Row],[Category and Sub-Category]]))</f>
        <v>wearables</v>
      </c>
      <c r="S665" s="14">
        <f>(((Table1[[#This Row],[launched_at]]/60)/60)/24)+DATE(1970,1,1)</f>
        <v>42173.843240740738</v>
      </c>
      <c r="T665" s="14">
        <f t="shared" si="10"/>
        <v>42203.843240740738</v>
      </c>
    </row>
    <row r="666" spans="1:20" ht="43.5" x14ac:dyDescent="0.35">
      <c r="A666">
        <v>664</v>
      </c>
      <c r="B666" s="1" t="s">
        <v>665</v>
      </c>
      <c r="C666" s="1" t="s">
        <v>4774</v>
      </c>
      <c r="D666" s="6">
        <v>12000</v>
      </c>
      <c r="E666" s="6">
        <v>904</v>
      </c>
      <c r="F666" t="s">
        <v>8221</v>
      </c>
      <c r="G666" t="s">
        <v>8224</v>
      </c>
      <c r="H666" t="s">
        <v>8246</v>
      </c>
      <c r="I666">
        <v>1428940775</v>
      </c>
      <c r="J666">
        <v>1426348775</v>
      </c>
      <c r="K666" t="b">
        <v>0</v>
      </c>
      <c r="L666">
        <v>29</v>
      </c>
      <c r="M666" t="b">
        <v>0</v>
      </c>
      <c r="N666" t="s">
        <v>8273</v>
      </c>
      <c r="O666" s="16">
        <f>Table1[[#This Row],[pledged]]/Table1[[#This Row],[goal]]*100</f>
        <v>7.5333333333333332</v>
      </c>
      <c r="P666" s="6">
        <f>IFERROR(Table1[[#This Row],[pledged]]/Table1[[#This Row],[backers_count]],0)</f>
        <v>31.172413793103448</v>
      </c>
      <c r="Q666" t="str">
        <f>LEFT(Table1[[#This Row],[Category and Sub-Category]],FIND("/",Table1[[#This Row],[Category and Sub-Category]])-1)</f>
        <v>technology</v>
      </c>
      <c r="R666" t="str">
        <f>RIGHT(Table1[[#This Row],[Category and Sub-Category]],LEN(Table1[[#This Row],[Category and Sub-Category]])-FIND("/",Table1[[#This Row],[Category and Sub-Category]]))</f>
        <v>wearables</v>
      </c>
      <c r="S666" s="14">
        <f>(((Table1[[#This Row],[launched_at]]/60)/60)/24)+DATE(1970,1,1)</f>
        <v>42077.666377314818</v>
      </c>
      <c r="T666" s="14">
        <f t="shared" si="10"/>
        <v>42107.666377314818</v>
      </c>
    </row>
    <row r="667" spans="1:20" ht="58" x14ac:dyDescent="0.35">
      <c r="A667">
        <v>665</v>
      </c>
      <c r="B667" s="1" t="s">
        <v>666</v>
      </c>
      <c r="C667" s="1" t="s">
        <v>4775</v>
      </c>
      <c r="D667" s="6">
        <v>10000</v>
      </c>
      <c r="E667" s="6">
        <v>1864</v>
      </c>
      <c r="F667" t="s">
        <v>8221</v>
      </c>
      <c r="G667" t="s">
        <v>8224</v>
      </c>
      <c r="H667" t="s">
        <v>8246</v>
      </c>
      <c r="I667">
        <v>1484327061</v>
      </c>
      <c r="J667">
        <v>1479143061</v>
      </c>
      <c r="K667" t="b">
        <v>0</v>
      </c>
      <c r="L667">
        <v>12</v>
      </c>
      <c r="M667" t="b">
        <v>0</v>
      </c>
      <c r="N667" t="s">
        <v>8273</v>
      </c>
      <c r="O667" s="16">
        <f>Table1[[#This Row],[pledged]]/Table1[[#This Row],[goal]]*100</f>
        <v>18.64</v>
      </c>
      <c r="P667" s="6">
        <f>IFERROR(Table1[[#This Row],[pledged]]/Table1[[#This Row],[backers_count]],0)</f>
        <v>155.33333333333334</v>
      </c>
      <c r="Q667" t="str">
        <f>LEFT(Table1[[#This Row],[Category and Sub-Category]],FIND("/",Table1[[#This Row],[Category and Sub-Category]])-1)</f>
        <v>technology</v>
      </c>
      <c r="R667" t="str">
        <f>RIGHT(Table1[[#This Row],[Category and Sub-Category]],LEN(Table1[[#This Row],[Category and Sub-Category]])-FIND("/",Table1[[#This Row],[Category and Sub-Category]]))</f>
        <v>wearables</v>
      </c>
      <c r="S667" s="14">
        <f>(((Table1[[#This Row],[launched_at]]/60)/60)/24)+DATE(1970,1,1)</f>
        <v>42688.711354166662</v>
      </c>
      <c r="T667" s="14">
        <f t="shared" si="10"/>
        <v>42748.711354166662</v>
      </c>
    </row>
    <row r="668" spans="1:20" ht="43.5" x14ac:dyDescent="0.35">
      <c r="A668">
        <v>666</v>
      </c>
      <c r="B668" s="1" t="s">
        <v>667</v>
      </c>
      <c r="C668" s="1" t="s">
        <v>4776</v>
      </c>
      <c r="D668" s="6">
        <v>200000</v>
      </c>
      <c r="E668" s="6">
        <v>8</v>
      </c>
      <c r="F668" t="s">
        <v>8221</v>
      </c>
      <c r="G668" t="s">
        <v>8224</v>
      </c>
      <c r="H668" t="s">
        <v>8246</v>
      </c>
      <c r="I668">
        <v>1408305498</v>
      </c>
      <c r="J668">
        <v>1405713498</v>
      </c>
      <c r="K668" t="b">
        <v>0</v>
      </c>
      <c r="L668">
        <v>4</v>
      </c>
      <c r="M668" t="b">
        <v>0</v>
      </c>
      <c r="N668" t="s">
        <v>8273</v>
      </c>
      <c r="O668" s="16">
        <f>Table1[[#This Row],[pledged]]/Table1[[#This Row],[goal]]*100</f>
        <v>4.0000000000000001E-3</v>
      </c>
      <c r="P668" s="6">
        <f>IFERROR(Table1[[#This Row],[pledged]]/Table1[[#This Row],[backers_count]],0)</f>
        <v>2</v>
      </c>
      <c r="Q668" t="str">
        <f>LEFT(Table1[[#This Row],[Category and Sub-Category]],FIND("/",Table1[[#This Row],[Category and Sub-Category]])-1)</f>
        <v>technology</v>
      </c>
      <c r="R668" t="str">
        <f>RIGHT(Table1[[#This Row],[Category and Sub-Category]],LEN(Table1[[#This Row],[Category and Sub-Category]])-FIND("/",Table1[[#This Row],[Category and Sub-Category]]))</f>
        <v>wearables</v>
      </c>
      <c r="S668" s="14">
        <f>(((Table1[[#This Row],[launched_at]]/60)/60)/24)+DATE(1970,1,1)</f>
        <v>41838.832152777781</v>
      </c>
      <c r="T668" s="14">
        <f t="shared" si="10"/>
        <v>41868.832152777781</v>
      </c>
    </row>
    <row r="669" spans="1:20" ht="58" x14ac:dyDescent="0.35">
      <c r="A669">
        <v>667</v>
      </c>
      <c r="B669" s="1" t="s">
        <v>668</v>
      </c>
      <c r="C669" s="1" t="s">
        <v>4777</v>
      </c>
      <c r="D669" s="6">
        <v>50000</v>
      </c>
      <c r="E669" s="6">
        <v>5010</v>
      </c>
      <c r="F669" t="s">
        <v>8221</v>
      </c>
      <c r="G669" t="s">
        <v>8237</v>
      </c>
      <c r="H669" t="s">
        <v>8249</v>
      </c>
      <c r="I669">
        <v>1477731463</v>
      </c>
      <c r="J669">
        <v>1474275463</v>
      </c>
      <c r="K669" t="b">
        <v>0</v>
      </c>
      <c r="L669">
        <v>28</v>
      </c>
      <c r="M669" t="b">
        <v>0</v>
      </c>
      <c r="N669" t="s">
        <v>8273</v>
      </c>
      <c r="O669" s="16">
        <f>Table1[[#This Row],[pledged]]/Table1[[#This Row],[goal]]*100</f>
        <v>10.02</v>
      </c>
      <c r="P669" s="6">
        <f>IFERROR(Table1[[#This Row],[pledged]]/Table1[[#This Row],[backers_count]],0)</f>
        <v>178.92857142857142</v>
      </c>
      <c r="Q669" t="str">
        <f>LEFT(Table1[[#This Row],[Category and Sub-Category]],FIND("/",Table1[[#This Row],[Category and Sub-Category]])-1)</f>
        <v>technology</v>
      </c>
      <c r="R669" t="str">
        <f>RIGHT(Table1[[#This Row],[Category and Sub-Category]],LEN(Table1[[#This Row],[Category and Sub-Category]])-FIND("/",Table1[[#This Row],[Category and Sub-Category]]))</f>
        <v>wearables</v>
      </c>
      <c r="S669" s="14">
        <f>(((Table1[[#This Row],[launched_at]]/60)/60)/24)+DATE(1970,1,1)</f>
        <v>42632.373414351852</v>
      </c>
      <c r="T669" s="14">
        <f t="shared" si="10"/>
        <v>42672.373414351852</v>
      </c>
    </row>
    <row r="670" spans="1:20" ht="43.5" x14ac:dyDescent="0.35">
      <c r="A670">
        <v>668</v>
      </c>
      <c r="B670" s="1" t="s">
        <v>669</v>
      </c>
      <c r="C670" s="1" t="s">
        <v>4778</v>
      </c>
      <c r="D670" s="6">
        <v>15000</v>
      </c>
      <c r="E670" s="6">
        <v>684</v>
      </c>
      <c r="F670" t="s">
        <v>8221</v>
      </c>
      <c r="G670" t="s">
        <v>8224</v>
      </c>
      <c r="H670" t="s">
        <v>8246</v>
      </c>
      <c r="I670">
        <v>1431374222</v>
      </c>
      <c r="J670">
        <v>1427486222</v>
      </c>
      <c r="K670" t="b">
        <v>0</v>
      </c>
      <c r="L670">
        <v>25</v>
      </c>
      <c r="M670" t="b">
        <v>0</v>
      </c>
      <c r="N670" t="s">
        <v>8273</v>
      </c>
      <c r="O670" s="16">
        <f>Table1[[#This Row],[pledged]]/Table1[[#This Row],[goal]]*100</f>
        <v>4.5600000000000005</v>
      </c>
      <c r="P670" s="6">
        <f>IFERROR(Table1[[#This Row],[pledged]]/Table1[[#This Row],[backers_count]],0)</f>
        <v>27.36</v>
      </c>
      <c r="Q670" t="str">
        <f>LEFT(Table1[[#This Row],[Category and Sub-Category]],FIND("/",Table1[[#This Row],[Category and Sub-Category]])-1)</f>
        <v>technology</v>
      </c>
      <c r="R670" t="str">
        <f>RIGHT(Table1[[#This Row],[Category and Sub-Category]],LEN(Table1[[#This Row],[Category and Sub-Category]])-FIND("/",Table1[[#This Row],[Category and Sub-Category]]))</f>
        <v>wearables</v>
      </c>
      <c r="S670" s="14">
        <f>(((Table1[[#This Row],[launched_at]]/60)/60)/24)+DATE(1970,1,1)</f>
        <v>42090.831273148149</v>
      </c>
      <c r="T670" s="14">
        <f t="shared" si="10"/>
        <v>42135.831273148149</v>
      </c>
    </row>
    <row r="671" spans="1:20" ht="58" x14ac:dyDescent="0.35">
      <c r="A671">
        <v>669</v>
      </c>
      <c r="B671" s="1" t="s">
        <v>670</v>
      </c>
      <c r="C671" s="1" t="s">
        <v>4779</v>
      </c>
      <c r="D671" s="6">
        <v>200000</v>
      </c>
      <c r="E671" s="6">
        <v>43015</v>
      </c>
      <c r="F671" t="s">
        <v>8221</v>
      </c>
      <c r="G671" t="s">
        <v>8235</v>
      </c>
      <c r="H671" t="s">
        <v>8255</v>
      </c>
      <c r="I671">
        <v>1467817258</v>
      </c>
      <c r="J671">
        <v>1465225258</v>
      </c>
      <c r="K671" t="b">
        <v>0</v>
      </c>
      <c r="L671">
        <v>28</v>
      </c>
      <c r="M671" t="b">
        <v>0</v>
      </c>
      <c r="N671" t="s">
        <v>8273</v>
      </c>
      <c r="O671" s="16">
        <f>Table1[[#This Row],[pledged]]/Table1[[#This Row],[goal]]*100</f>
        <v>21.5075</v>
      </c>
      <c r="P671" s="6">
        <f>IFERROR(Table1[[#This Row],[pledged]]/Table1[[#This Row],[backers_count]],0)</f>
        <v>1536.25</v>
      </c>
      <c r="Q671" t="str">
        <f>LEFT(Table1[[#This Row],[Category and Sub-Category]],FIND("/",Table1[[#This Row],[Category and Sub-Category]])-1)</f>
        <v>technology</v>
      </c>
      <c r="R671" t="str">
        <f>RIGHT(Table1[[#This Row],[Category and Sub-Category]],LEN(Table1[[#This Row],[Category and Sub-Category]])-FIND("/",Table1[[#This Row],[Category and Sub-Category]]))</f>
        <v>wearables</v>
      </c>
      <c r="S671" s="14">
        <f>(((Table1[[#This Row],[launched_at]]/60)/60)/24)+DATE(1970,1,1)</f>
        <v>42527.625671296293</v>
      </c>
      <c r="T671" s="14">
        <f t="shared" si="10"/>
        <v>42557.625671296293</v>
      </c>
    </row>
    <row r="672" spans="1:20" ht="58" x14ac:dyDescent="0.35">
      <c r="A672">
        <v>670</v>
      </c>
      <c r="B672" s="1" t="s">
        <v>671</v>
      </c>
      <c r="C672" s="1" t="s">
        <v>4780</v>
      </c>
      <c r="D672" s="6">
        <v>90000</v>
      </c>
      <c r="E672" s="6">
        <v>26349</v>
      </c>
      <c r="F672" t="s">
        <v>8221</v>
      </c>
      <c r="G672" t="s">
        <v>8237</v>
      </c>
      <c r="H672" t="s">
        <v>8249</v>
      </c>
      <c r="I672">
        <v>1466323800</v>
      </c>
      <c r="J672">
        <v>1463418120</v>
      </c>
      <c r="K672" t="b">
        <v>0</v>
      </c>
      <c r="L672">
        <v>310</v>
      </c>
      <c r="M672" t="b">
        <v>0</v>
      </c>
      <c r="N672" t="s">
        <v>8273</v>
      </c>
      <c r="O672" s="16">
        <f>Table1[[#This Row],[pledged]]/Table1[[#This Row],[goal]]*100</f>
        <v>29.276666666666667</v>
      </c>
      <c r="P672" s="6">
        <f>IFERROR(Table1[[#This Row],[pledged]]/Table1[[#This Row],[backers_count]],0)</f>
        <v>84.99677419354839</v>
      </c>
      <c r="Q672" t="str">
        <f>LEFT(Table1[[#This Row],[Category and Sub-Category]],FIND("/",Table1[[#This Row],[Category and Sub-Category]])-1)</f>
        <v>technology</v>
      </c>
      <c r="R672" t="str">
        <f>RIGHT(Table1[[#This Row],[Category and Sub-Category]],LEN(Table1[[#This Row],[Category and Sub-Category]])-FIND("/",Table1[[#This Row],[Category and Sub-Category]]))</f>
        <v>wearables</v>
      </c>
      <c r="S672" s="14">
        <f>(((Table1[[#This Row],[launched_at]]/60)/60)/24)+DATE(1970,1,1)</f>
        <v>42506.709722222222</v>
      </c>
      <c r="T672" s="14">
        <f t="shared" si="10"/>
        <v>42540.340277777781</v>
      </c>
    </row>
    <row r="673" spans="1:20" ht="58" x14ac:dyDescent="0.35">
      <c r="A673">
        <v>671</v>
      </c>
      <c r="B673" s="1" t="s">
        <v>672</v>
      </c>
      <c r="C673" s="1" t="s">
        <v>4781</v>
      </c>
      <c r="D673" s="6">
        <v>30000</v>
      </c>
      <c r="E673" s="6">
        <v>11828</v>
      </c>
      <c r="F673" t="s">
        <v>8221</v>
      </c>
      <c r="G673" t="s">
        <v>8224</v>
      </c>
      <c r="H673" t="s">
        <v>8246</v>
      </c>
      <c r="I673">
        <v>1421208000</v>
      </c>
      <c r="J673">
        <v>1418315852</v>
      </c>
      <c r="K673" t="b">
        <v>0</v>
      </c>
      <c r="L673">
        <v>15</v>
      </c>
      <c r="M673" t="b">
        <v>0</v>
      </c>
      <c r="N673" t="s">
        <v>8273</v>
      </c>
      <c r="O673" s="16">
        <f>Table1[[#This Row],[pledged]]/Table1[[#This Row],[goal]]*100</f>
        <v>39.426666666666662</v>
      </c>
      <c r="P673" s="6">
        <f>IFERROR(Table1[[#This Row],[pledged]]/Table1[[#This Row],[backers_count]],0)</f>
        <v>788.5333333333333</v>
      </c>
      <c r="Q673" t="str">
        <f>LEFT(Table1[[#This Row],[Category and Sub-Category]],FIND("/",Table1[[#This Row],[Category and Sub-Category]])-1)</f>
        <v>technology</v>
      </c>
      <c r="R673" t="str">
        <f>RIGHT(Table1[[#This Row],[Category and Sub-Category]],LEN(Table1[[#This Row],[Category and Sub-Category]])-FIND("/",Table1[[#This Row],[Category and Sub-Category]]))</f>
        <v>wearables</v>
      </c>
      <c r="S673" s="14">
        <f>(((Table1[[#This Row],[launched_at]]/60)/60)/24)+DATE(1970,1,1)</f>
        <v>41984.692731481482</v>
      </c>
      <c r="T673" s="14">
        <f t="shared" si="10"/>
        <v>42018.166666666672</v>
      </c>
    </row>
    <row r="674" spans="1:20" ht="43.5" x14ac:dyDescent="0.35">
      <c r="A674">
        <v>672</v>
      </c>
      <c r="B674" s="1" t="s">
        <v>673</v>
      </c>
      <c r="C674" s="1" t="s">
        <v>4782</v>
      </c>
      <c r="D674" s="6">
        <v>50000</v>
      </c>
      <c r="E674" s="6">
        <v>10814</v>
      </c>
      <c r="F674" t="s">
        <v>8221</v>
      </c>
      <c r="G674" t="s">
        <v>8224</v>
      </c>
      <c r="H674" t="s">
        <v>8246</v>
      </c>
      <c r="I674">
        <v>1420088340</v>
      </c>
      <c r="J674">
        <v>1417410964</v>
      </c>
      <c r="K674" t="b">
        <v>0</v>
      </c>
      <c r="L674">
        <v>215</v>
      </c>
      <c r="M674" t="b">
        <v>0</v>
      </c>
      <c r="N674" t="s">
        <v>8273</v>
      </c>
      <c r="O674" s="16">
        <f>Table1[[#This Row],[pledged]]/Table1[[#This Row],[goal]]*100</f>
        <v>21.628</v>
      </c>
      <c r="P674" s="6">
        <f>IFERROR(Table1[[#This Row],[pledged]]/Table1[[#This Row],[backers_count]],0)</f>
        <v>50.29767441860465</v>
      </c>
      <c r="Q674" t="str">
        <f>LEFT(Table1[[#This Row],[Category and Sub-Category]],FIND("/",Table1[[#This Row],[Category and Sub-Category]])-1)</f>
        <v>technology</v>
      </c>
      <c r="R674" t="str">
        <f>RIGHT(Table1[[#This Row],[Category and Sub-Category]],LEN(Table1[[#This Row],[Category and Sub-Category]])-FIND("/",Table1[[#This Row],[Category and Sub-Category]]))</f>
        <v>wearables</v>
      </c>
      <c r="S674" s="14">
        <f>(((Table1[[#This Row],[launched_at]]/60)/60)/24)+DATE(1970,1,1)</f>
        <v>41974.219490740739</v>
      </c>
      <c r="T674" s="14">
        <f t="shared" si="10"/>
        <v>42005.207638888889</v>
      </c>
    </row>
    <row r="675" spans="1:20" ht="58" x14ac:dyDescent="0.35">
      <c r="A675">
        <v>673</v>
      </c>
      <c r="B675" s="1" t="s">
        <v>674</v>
      </c>
      <c r="C675" s="1" t="s">
        <v>4783</v>
      </c>
      <c r="D675" s="6">
        <v>100000</v>
      </c>
      <c r="E675" s="6">
        <v>205</v>
      </c>
      <c r="F675" t="s">
        <v>8221</v>
      </c>
      <c r="G675" t="s">
        <v>8224</v>
      </c>
      <c r="H675" t="s">
        <v>8246</v>
      </c>
      <c r="I675">
        <v>1409602217</v>
      </c>
      <c r="J675">
        <v>1405714217</v>
      </c>
      <c r="K675" t="b">
        <v>0</v>
      </c>
      <c r="L675">
        <v>3</v>
      </c>
      <c r="M675" t="b">
        <v>0</v>
      </c>
      <c r="N675" t="s">
        <v>8273</v>
      </c>
      <c r="O675" s="16">
        <f>Table1[[#This Row],[pledged]]/Table1[[#This Row],[goal]]*100</f>
        <v>0.20500000000000002</v>
      </c>
      <c r="P675" s="6">
        <f>IFERROR(Table1[[#This Row],[pledged]]/Table1[[#This Row],[backers_count]],0)</f>
        <v>68.333333333333329</v>
      </c>
      <c r="Q675" t="str">
        <f>LEFT(Table1[[#This Row],[Category and Sub-Category]],FIND("/",Table1[[#This Row],[Category and Sub-Category]])-1)</f>
        <v>technology</v>
      </c>
      <c r="R675" t="str">
        <f>RIGHT(Table1[[#This Row],[Category and Sub-Category]],LEN(Table1[[#This Row],[Category and Sub-Category]])-FIND("/",Table1[[#This Row],[Category and Sub-Category]]))</f>
        <v>wearables</v>
      </c>
      <c r="S675" s="14">
        <f>(((Table1[[#This Row],[launched_at]]/60)/60)/24)+DATE(1970,1,1)</f>
        <v>41838.840474537035</v>
      </c>
      <c r="T675" s="14">
        <f t="shared" si="10"/>
        <v>41883.840474537035</v>
      </c>
    </row>
    <row r="676" spans="1:20" ht="29" x14ac:dyDescent="0.35">
      <c r="A676">
        <v>674</v>
      </c>
      <c r="B676" s="1" t="s">
        <v>675</v>
      </c>
      <c r="C676" s="1" t="s">
        <v>4784</v>
      </c>
      <c r="D676" s="6">
        <v>50000</v>
      </c>
      <c r="E676" s="6">
        <v>15</v>
      </c>
      <c r="F676" t="s">
        <v>8221</v>
      </c>
      <c r="G676" t="s">
        <v>8224</v>
      </c>
      <c r="H676" t="s">
        <v>8246</v>
      </c>
      <c r="I676">
        <v>1407811627</v>
      </c>
      <c r="J676">
        <v>1402627627</v>
      </c>
      <c r="K676" t="b">
        <v>0</v>
      </c>
      <c r="L676">
        <v>2</v>
      </c>
      <c r="M676" t="b">
        <v>0</v>
      </c>
      <c r="N676" t="s">
        <v>8273</v>
      </c>
      <c r="O676" s="16">
        <f>Table1[[#This Row],[pledged]]/Table1[[#This Row],[goal]]*100</f>
        <v>0.03</v>
      </c>
      <c r="P676" s="6">
        <f>IFERROR(Table1[[#This Row],[pledged]]/Table1[[#This Row],[backers_count]],0)</f>
        <v>7.5</v>
      </c>
      <c r="Q676" t="str">
        <f>LEFT(Table1[[#This Row],[Category and Sub-Category]],FIND("/",Table1[[#This Row],[Category and Sub-Category]])-1)</f>
        <v>technology</v>
      </c>
      <c r="R676" t="str">
        <f>RIGHT(Table1[[#This Row],[Category and Sub-Category]],LEN(Table1[[#This Row],[Category and Sub-Category]])-FIND("/",Table1[[#This Row],[Category and Sub-Category]]))</f>
        <v>wearables</v>
      </c>
      <c r="S676" s="14">
        <f>(((Table1[[#This Row],[launched_at]]/60)/60)/24)+DATE(1970,1,1)</f>
        <v>41803.116053240738</v>
      </c>
      <c r="T676" s="14">
        <f t="shared" si="10"/>
        <v>41863.116053240738</v>
      </c>
    </row>
    <row r="677" spans="1:20" ht="43.5" x14ac:dyDescent="0.35">
      <c r="A677">
        <v>675</v>
      </c>
      <c r="B677" s="1" t="s">
        <v>676</v>
      </c>
      <c r="C677" s="1" t="s">
        <v>4785</v>
      </c>
      <c r="D677" s="6">
        <v>6000</v>
      </c>
      <c r="E677" s="6">
        <v>891</v>
      </c>
      <c r="F677" t="s">
        <v>8221</v>
      </c>
      <c r="G677" t="s">
        <v>8224</v>
      </c>
      <c r="H677" t="s">
        <v>8246</v>
      </c>
      <c r="I677">
        <v>1420095540</v>
      </c>
      <c r="J677">
        <v>1417558804</v>
      </c>
      <c r="K677" t="b">
        <v>0</v>
      </c>
      <c r="L677">
        <v>26</v>
      </c>
      <c r="M677" t="b">
        <v>0</v>
      </c>
      <c r="N677" t="s">
        <v>8273</v>
      </c>
      <c r="O677" s="16">
        <f>Table1[[#This Row],[pledged]]/Table1[[#This Row],[goal]]*100</f>
        <v>14.85</v>
      </c>
      <c r="P677" s="6">
        <f>IFERROR(Table1[[#This Row],[pledged]]/Table1[[#This Row],[backers_count]],0)</f>
        <v>34.269230769230766</v>
      </c>
      <c r="Q677" t="str">
        <f>LEFT(Table1[[#This Row],[Category and Sub-Category]],FIND("/",Table1[[#This Row],[Category and Sub-Category]])-1)</f>
        <v>technology</v>
      </c>
      <c r="R677" t="str">
        <f>RIGHT(Table1[[#This Row],[Category and Sub-Category]],LEN(Table1[[#This Row],[Category and Sub-Category]])-FIND("/",Table1[[#This Row],[Category and Sub-Category]]))</f>
        <v>wearables</v>
      </c>
      <c r="S677" s="14">
        <f>(((Table1[[#This Row],[launched_at]]/60)/60)/24)+DATE(1970,1,1)</f>
        <v>41975.930601851855</v>
      </c>
      <c r="T677" s="14">
        <f t="shared" si="10"/>
        <v>42005.290972222225</v>
      </c>
    </row>
    <row r="678" spans="1:20" ht="58" x14ac:dyDescent="0.35">
      <c r="A678">
        <v>676</v>
      </c>
      <c r="B678" s="1" t="s">
        <v>677</v>
      </c>
      <c r="C678" s="1" t="s">
        <v>4786</v>
      </c>
      <c r="D678" s="6">
        <v>100000</v>
      </c>
      <c r="E678" s="6">
        <v>1471</v>
      </c>
      <c r="F678" t="s">
        <v>8221</v>
      </c>
      <c r="G678" t="s">
        <v>8229</v>
      </c>
      <c r="H678" t="s">
        <v>8251</v>
      </c>
      <c r="I678">
        <v>1423333581</v>
      </c>
      <c r="J678">
        <v>1420741581</v>
      </c>
      <c r="K678" t="b">
        <v>0</v>
      </c>
      <c r="L678">
        <v>24</v>
      </c>
      <c r="M678" t="b">
        <v>0</v>
      </c>
      <c r="N678" t="s">
        <v>8273</v>
      </c>
      <c r="O678" s="16">
        <f>Table1[[#This Row],[pledged]]/Table1[[#This Row],[goal]]*100</f>
        <v>1.4710000000000001</v>
      </c>
      <c r="P678" s="6">
        <f>IFERROR(Table1[[#This Row],[pledged]]/Table1[[#This Row],[backers_count]],0)</f>
        <v>61.291666666666664</v>
      </c>
      <c r="Q678" t="str">
        <f>LEFT(Table1[[#This Row],[Category and Sub-Category]],FIND("/",Table1[[#This Row],[Category and Sub-Category]])-1)</f>
        <v>technology</v>
      </c>
      <c r="R678" t="str">
        <f>RIGHT(Table1[[#This Row],[Category and Sub-Category]],LEN(Table1[[#This Row],[Category and Sub-Category]])-FIND("/",Table1[[#This Row],[Category and Sub-Category]]))</f>
        <v>wearables</v>
      </c>
      <c r="S678" s="14">
        <f>(((Table1[[#This Row],[launched_at]]/60)/60)/24)+DATE(1970,1,1)</f>
        <v>42012.768298611118</v>
      </c>
      <c r="T678" s="14">
        <f t="shared" si="10"/>
        <v>42042.768298611118</v>
      </c>
    </row>
    <row r="679" spans="1:20" ht="72.5" x14ac:dyDescent="0.35">
      <c r="A679">
        <v>677</v>
      </c>
      <c r="B679" s="1" t="s">
        <v>678</v>
      </c>
      <c r="C679" s="1" t="s">
        <v>4787</v>
      </c>
      <c r="D679" s="6">
        <v>50000</v>
      </c>
      <c r="E679" s="6">
        <v>12792</v>
      </c>
      <c r="F679" t="s">
        <v>8221</v>
      </c>
      <c r="G679" t="s">
        <v>8237</v>
      </c>
      <c r="H679" t="s">
        <v>8249</v>
      </c>
      <c r="I679">
        <v>1467106895</v>
      </c>
      <c r="J679">
        <v>1463218895</v>
      </c>
      <c r="K679" t="b">
        <v>0</v>
      </c>
      <c r="L679">
        <v>96</v>
      </c>
      <c r="M679" t="b">
        <v>0</v>
      </c>
      <c r="N679" t="s">
        <v>8273</v>
      </c>
      <c r="O679" s="16">
        <f>Table1[[#This Row],[pledged]]/Table1[[#This Row],[goal]]*100</f>
        <v>25.584</v>
      </c>
      <c r="P679" s="6">
        <f>IFERROR(Table1[[#This Row],[pledged]]/Table1[[#This Row],[backers_count]],0)</f>
        <v>133.25</v>
      </c>
      <c r="Q679" t="str">
        <f>LEFT(Table1[[#This Row],[Category and Sub-Category]],FIND("/",Table1[[#This Row],[Category and Sub-Category]])-1)</f>
        <v>technology</v>
      </c>
      <c r="R679" t="str">
        <f>RIGHT(Table1[[#This Row],[Category and Sub-Category]],LEN(Table1[[#This Row],[Category and Sub-Category]])-FIND("/",Table1[[#This Row],[Category and Sub-Category]]))</f>
        <v>wearables</v>
      </c>
      <c r="S679" s="14">
        <f>(((Table1[[#This Row],[launched_at]]/60)/60)/24)+DATE(1970,1,1)</f>
        <v>42504.403877314813</v>
      </c>
      <c r="T679" s="14">
        <f t="shared" si="10"/>
        <v>42549.403877314813</v>
      </c>
    </row>
    <row r="680" spans="1:20" ht="43.5" x14ac:dyDescent="0.35">
      <c r="A680">
        <v>678</v>
      </c>
      <c r="B680" s="1" t="s">
        <v>679</v>
      </c>
      <c r="C680" s="1" t="s">
        <v>4788</v>
      </c>
      <c r="D680" s="6">
        <v>29000</v>
      </c>
      <c r="E680" s="6">
        <v>1108</v>
      </c>
      <c r="F680" t="s">
        <v>8221</v>
      </c>
      <c r="G680" t="s">
        <v>8224</v>
      </c>
      <c r="H680" t="s">
        <v>8246</v>
      </c>
      <c r="I680">
        <v>1463821338</v>
      </c>
      <c r="J680">
        <v>1461229338</v>
      </c>
      <c r="K680" t="b">
        <v>0</v>
      </c>
      <c r="L680">
        <v>17</v>
      </c>
      <c r="M680" t="b">
        <v>0</v>
      </c>
      <c r="N680" t="s">
        <v>8273</v>
      </c>
      <c r="O680" s="16">
        <f>Table1[[#This Row],[pledged]]/Table1[[#This Row],[goal]]*100</f>
        <v>3.8206896551724134</v>
      </c>
      <c r="P680" s="6">
        <f>IFERROR(Table1[[#This Row],[pledged]]/Table1[[#This Row],[backers_count]],0)</f>
        <v>65.17647058823529</v>
      </c>
      <c r="Q680" t="str">
        <f>LEFT(Table1[[#This Row],[Category and Sub-Category]],FIND("/",Table1[[#This Row],[Category and Sub-Category]])-1)</f>
        <v>technology</v>
      </c>
      <c r="R680" t="str">
        <f>RIGHT(Table1[[#This Row],[Category and Sub-Category]],LEN(Table1[[#This Row],[Category and Sub-Category]])-FIND("/",Table1[[#This Row],[Category and Sub-Category]]))</f>
        <v>wearables</v>
      </c>
      <c r="S680" s="14">
        <f>(((Table1[[#This Row],[launched_at]]/60)/60)/24)+DATE(1970,1,1)</f>
        <v>42481.376597222217</v>
      </c>
      <c r="T680" s="14">
        <f t="shared" si="10"/>
        <v>42511.376597222217</v>
      </c>
    </row>
    <row r="681" spans="1:20" ht="43.5" x14ac:dyDescent="0.35">
      <c r="A681">
        <v>679</v>
      </c>
      <c r="B681" s="1" t="s">
        <v>680</v>
      </c>
      <c r="C681" s="1" t="s">
        <v>4789</v>
      </c>
      <c r="D681" s="6">
        <v>57000</v>
      </c>
      <c r="E681" s="6">
        <v>8827</v>
      </c>
      <c r="F681" t="s">
        <v>8221</v>
      </c>
      <c r="G681" t="s">
        <v>8224</v>
      </c>
      <c r="H681" t="s">
        <v>8246</v>
      </c>
      <c r="I681">
        <v>1472920909</v>
      </c>
      <c r="J681">
        <v>1467736909</v>
      </c>
      <c r="K681" t="b">
        <v>0</v>
      </c>
      <c r="L681">
        <v>94</v>
      </c>
      <c r="M681" t="b">
        <v>0</v>
      </c>
      <c r="N681" t="s">
        <v>8273</v>
      </c>
      <c r="O681" s="16">
        <f>Table1[[#This Row],[pledged]]/Table1[[#This Row],[goal]]*100</f>
        <v>15.485964912280703</v>
      </c>
      <c r="P681" s="6">
        <f>IFERROR(Table1[[#This Row],[pledged]]/Table1[[#This Row],[backers_count]],0)</f>
        <v>93.90425531914893</v>
      </c>
      <c r="Q681" t="str">
        <f>LEFT(Table1[[#This Row],[Category and Sub-Category]],FIND("/",Table1[[#This Row],[Category and Sub-Category]])-1)</f>
        <v>technology</v>
      </c>
      <c r="R681" t="str">
        <f>RIGHT(Table1[[#This Row],[Category and Sub-Category]],LEN(Table1[[#This Row],[Category and Sub-Category]])-FIND("/",Table1[[#This Row],[Category and Sub-Category]]))</f>
        <v>wearables</v>
      </c>
      <c r="S681" s="14">
        <f>(((Table1[[#This Row],[launched_at]]/60)/60)/24)+DATE(1970,1,1)</f>
        <v>42556.695706018523</v>
      </c>
      <c r="T681" s="14">
        <f t="shared" si="10"/>
        <v>42616.695706018523</v>
      </c>
    </row>
    <row r="682" spans="1:20" ht="58" x14ac:dyDescent="0.35">
      <c r="A682">
        <v>680</v>
      </c>
      <c r="B682" s="1" t="s">
        <v>681</v>
      </c>
      <c r="C682" s="1" t="s">
        <v>4790</v>
      </c>
      <c r="D682" s="6">
        <v>75000</v>
      </c>
      <c r="E682" s="6">
        <v>19434</v>
      </c>
      <c r="F682" t="s">
        <v>8221</v>
      </c>
      <c r="G682" t="s">
        <v>8224</v>
      </c>
      <c r="H682" t="s">
        <v>8246</v>
      </c>
      <c r="I682">
        <v>1410955331</v>
      </c>
      <c r="J682">
        <v>1407931331</v>
      </c>
      <c r="K682" t="b">
        <v>0</v>
      </c>
      <c r="L682">
        <v>129</v>
      </c>
      <c r="M682" t="b">
        <v>0</v>
      </c>
      <c r="N682" t="s">
        <v>8273</v>
      </c>
      <c r="O682" s="16">
        <f>Table1[[#This Row],[pledged]]/Table1[[#This Row],[goal]]*100</f>
        <v>25.912000000000003</v>
      </c>
      <c r="P682" s="6">
        <f>IFERROR(Table1[[#This Row],[pledged]]/Table1[[#This Row],[backers_count]],0)</f>
        <v>150.65116279069767</v>
      </c>
      <c r="Q682" t="str">
        <f>LEFT(Table1[[#This Row],[Category and Sub-Category]],FIND("/",Table1[[#This Row],[Category and Sub-Category]])-1)</f>
        <v>technology</v>
      </c>
      <c r="R682" t="str">
        <f>RIGHT(Table1[[#This Row],[Category and Sub-Category]],LEN(Table1[[#This Row],[Category and Sub-Category]])-FIND("/",Table1[[#This Row],[Category and Sub-Category]]))</f>
        <v>wearables</v>
      </c>
      <c r="S682" s="14">
        <f>(((Table1[[#This Row],[launched_at]]/60)/60)/24)+DATE(1970,1,1)</f>
        <v>41864.501516203702</v>
      </c>
      <c r="T682" s="14">
        <f t="shared" si="10"/>
        <v>41899.501516203702</v>
      </c>
    </row>
    <row r="683" spans="1:20" ht="43.5" x14ac:dyDescent="0.35">
      <c r="A683">
        <v>681</v>
      </c>
      <c r="B683" s="1" t="s">
        <v>682</v>
      </c>
      <c r="C683" s="1" t="s">
        <v>4791</v>
      </c>
      <c r="D683" s="6">
        <v>2500</v>
      </c>
      <c r="E683" s="6">
        <v>1</v>
      </c>
      <c r="F683" t="s">
        <v>8221</v>
      </c>
      <c r="G683" t="s">
        <v>8224</v>
      </c>
      <c r="H683" t="s">
        <v>8246</v>
      </c>
      <c r="I683">
        <v>1477509604</v>
      </c>
      <c r="J683">
        <v>1474917604</v>
      </c>
      <c r="K683" t="b">
        <v>0</v>
      </c>
      <c r="L683">
        <v>1</v>
      </c>
      <c r="M683" t="b">
        <v>0</v>
      </c>
      <c r="N683" t="s">
        <v>8273</v>
      </c>
      <c r="O683" s="16">
        <f>Table1[[#This Row],[pledged]]/Table1[[#This Row],[goal]]*100</f>
        <v>0.04</v>
      </c>
      <c r="P683" s="6">
        <f>IFERROR(Table1[[#This Row],[pledged]]/Table1[[#This Row],[backers_count]],0)</f>
        <v>1</v>
      </c>
      <c r="Q683" t="str">
        <f>LEFT(Table1[[#This Row],[Category and Sub-Category]],FIND("/",Table1[[#This Row],[Category and Sub-Category]])-1)</f>
        <v>technology</v>
      </c>
      <c r="R683" t="str">
        <f>RIGHT(Table1[[#This Row],[Category and Sub-Category]],LEN(Table1[[#This Row],[Category and Sub-Category]])-FIND("/",Table1[[#This Row],[Category and Sub-Category]]))</f>
        <v>wearables</v>
      </c>
      <c r="S683" s="14">
        <f>(((Table1[[#This Row],[launched_at]]/60)/60)/24)+DATE(1970,1,1)</f>
        <v>42639.805601851855</v>
      </c>
      <c r="T683" s="14">
        <f t="shared" si="10"/>
        <v>42669.805601851855</v>
      </c>
    </row>
    <row r="684" spans="1:20" ht="43.5" x14ac:dyDescent="0.35">
      <c r="A684">
        <v>682</v>
      </c>
      <c r="B684" s="1" t="s">
        <v>683</v>
      </c>
      <c r="C684" s="1" t="s">
        <v>4792</v>
      </c>
      <c r="D684" s="6">
        <v>50000</v>
      </c>
      <c r="E684" s="6">
        <v>53</v>
      </c>
      <c r="F684" t="s">
        <v>8221</v>
      </c>
      <c r="G684" t="s">
        <v>8224</v>
      </c>
      <c r="H684" t="s">
        <v>8246</v>
      </c>
      <c r="I684">
        <v>1489512122</v>
      </c>
      <c r="J684">
        <v>1486923722</v>
      </c>
      <c r="K684" t="b">
        <v>0</v>
      </c>
      <c r="L684">
        <v>4</v>
      </c>
      <c r="M684" t="b">
        <v>0</v>
      </c>
      <c r="N684" t="s">
        <v>8273</v>
      </c>
      <c r="O684" s="16">
        <f>Table1[[#This Row],[pledged]]/Table1[[#This Row],[goal]]*100</f>
        <v>0.106</v>
      </c>
      <c r="P684" s="6">
        <f>IFERROR(Table1[[#This Row],[pledged]]/Table1[[#This Row],[backers_count]],0)</f>
        <v>13.25</v>
      </c>
      <c r="Q684" t="str">
        <f>LEFT(Table1[[#This Row],[Category and Sub-Category]],FIND("/",Table1[[#This Row],[Category and Sub-Category]])-1)</f>
        <v>technology</v>
      </c>
      <c r="R684" t="str">
        <f>RIGHT(Table1[[#This Row],[Category and Sub-Category]],LEN(Table1[[#This Row],[Category and Sub-Category]])-FIND("/",Table1[[#This Row],[Category and Sub-Category]]))</f>
        <v>wearables</v>
      </c>
      <c r="S684" s="14">
        <f>(((Table1[[#This Row],[launched_at]]/60)/60)/24)+DATE(1970,1,1)</f>
        <v>42778.765300925923</v>
      </c>
      <c r="T684" s="14">
        <f t="shared" si="10"/>
        <v>42808.723634259266</v>
      </c>
    </row>
    <row r="685" spans="1:20" ht="43.5" x14ac:dyDescent="0.35">
      <c r="A685">
        <v>683</v>
      </c>
      <c r="B685" s="1" t="s">
        <v>684</v>
      </c>
      <c r="C685" s="1" t="s">
        <v>4793</v>
      </c>
      <c r="D685" s="6">
        <v>35000</v>
      </c>
      <c r="E685" s="6">
        <v>298</v>
      </c>
      <c r="F685" t="s">
        <v>8221</v>
      </c>
      <c r="G685" t="s">
        <v>8224</v>
      </c>
      <c r="H685" t="s">
        <v>8246</v>
      </c>
      <c r="I685">
        <v>1477949764</v>
      </c>
      <c r="J685">
        <v>1474493764</v>
      </c>
      <c r="K685" t="b">
        <v>0</v>
      </c>
      <c r="L685">
        <v>3</v>
      </c>
      <c r="M685" t="b">
        <v>0</v>
      </c>
      <c r="N685" t="s">
        <v>8273</v>
      </c>
      <c r="O685" s="16">
        <f>Table1[[#This Row],[pledged]]/Table1[[#This Row],[goal]]*100</f>
        <v>0.85142857142857142</v>
      </c>
      <c r="P685" s="6">
        <f>IFERROR(Table1[[#This Row],[pledged]]/Table1[[#This Row],[backers_count]],0)</f>
        <v>99.333333333333329</v>
      </c>
      <c r="Q685" t="str">
        <f>LEFT(Table1[[#This Row],[Category and Sub-Category]],FIND("/",Table1[[#This Row],[Category and Sub-Category]])-1)</f>
        <v>technology</v>
      </c>
      <c r="R685" t="str">
        <f>RIGHT(Table1[[#This Row],[Category and Sub-Category]],LEN(Table1[[#This Row],[Category and Sub-Category]])-FIND("/",Table1[[#This Row],[Category and Sub-Category]]))</f>
        <v>wearables</v>
      </c>
      <c r="S685" s="14">
        <f>(((Table1[[#This Row],[launched_at]]/60)/60)/24)+DATE(1970,1,1)</f>
        <v>42634.900046296301</v>
      </c>
      <c r="T685" s="14">
        <f t="shared" si="10"/>
        <v>42674.900046296301</v>
      </c>
    </row>
    <row r="686" spans="1:20" ht="29" x14ac:dyDescent="0.35">
      <c r="A686">
        <v>684</v>
      </c>
      <c r="B686" s="1" t="s">
        <v>685</v>
      </c>
      <c r="C686" s="1" t="s">
        <v>4794</v>
      </c>
      <c r="D686" s="6">
        <v>320000</v>
      </c>
      <c r="E686" s="6">
        <v>23948</v>
      </c>
      <c r="F686" t="s">
        <v>8221</v>
      </c>
      <c r="G686" t="s">
        <v>8224</v>
      </c>
      <c r="H686" t="s">
        <v>8246</v>
      </c>
      <c r="I686">
        <v>1406257200</v>
      </c>
      <c r="J686">
        <v>1403176891</v>
      </c>
      <c r="K686" t="b">
        <v>0</v>
      </c>
      <c r="L686">
        <v>135</v>
      </c>
      <c r="M686" t="b">
        <v>0</v>
      </c>
      <c r="N686" t="s">
        <v>8273</v>
      </c>
      <c r="O686" s="16">
        <f>Table1[[#This Row],[pledged]]/Table1[[#This Row],[goal]]*100</f>
        <v>7.4837500000000006</v>
      </c>
      <c r="P686" s="6">
        <f>IFERROR(Table1[[#This Row],[pledged]]/Table1[[#This Row],[backers_count]],0)</f>
        <v>177.39259259259259</v>
      </c>
      <c r="Q686" t="str">
        <f>LEFT(Table1[[#This Row],[Category and Sub-Category]],FIND("/",Table1[[#This Row],[Category and Sub-Category]])-1)</f>
        <v>technology</v>
      </c>
      <c r="R686" t="str">
        <f>RIGHT(Table1[[#This Row],[Category and Sub-Category]],LEN(Table1[[#This Row],[Category and Sub-Category]])-FIND("/",Table1[[#This Row],[Category and Sub-Category]]))</f>
        <v>wearables</v>
      </c>
      <c r="S686" s="14">
        <f>(((Table1[[#This Row],[launched_at]]/60)/60)/24)+DATE(1970,1,1)</f>
        <v>41809.473275462966</v>
      </c>
      <c r="T686" s="14">
        <f t="shared" si="10"/>
        <v>41845.125</v>
      </c>
    </row>
    <row r="687" spans="1:20" ht="43.5" x14ac:dyDescent="0.35">
      <c r="A687">
        <v>685</v>
      </c>
      <c r="B687" s="1" t="s">
        <v>686</v>
      </c>
      <c r="C687" s="1" t="s">
        <v>4795</v>
      </c>
      <c r="D687" s="6">
        <v>2000</v>
      </c>
      <c r="E687" s="6">
        <v>553</v>
      </c>
      <c r="F687" t="s">
        <v>8221</v>
      </c>
      <c r="G687" t="s">
        <v>8224</v>
      </c>
      <c r="H687" t="s">
        <v>8246</v>
      </c>
      <c r="I687">
        <v>1421095672</v>
      </c>
      <c r="J687">
        <v>1417207672</v>
      </c>
      <c r="K687" t="b">
        <v>0</v>
      </c>
      <c r="L687">
        <v>10</v>
      </c>
      <c r="M687" t="b">
        <v>0</v>
      </c>
      <c r="N687" t="s">
        <v>8273</v>
      </c>
      <c r="O687" s="16">
        <f>Table1[[#This Row],[pledged]]/Table1[[#This Row],[goal]]*100</f>
        <v>27.650000000000002</v>
      </c>
      <c r="P687" s="6">
        <f>IFERROR(Table1[[#This Row],[pledged]]/Table1[[#This Row],[backers_count]],0)</f>
        <v>55.3</v>
      </c>
      <c r="Q687" t="str">
        <f>LEFT(Table1[[#This Row],[Category and Sub-Category]],FIND("/",Table1[[#This Row],[Category and Sub-Category]])-1)</f>
        <v>technology</v>
      </c>
      <c r="R687" t="str">
        <f>RIGHT(Table1[[#This Row],[Category and Sub-Category]],LEN(Table1[[#This Row],[Category and Sub-Category]])-FIND("/",Table1[[#This Row],[Category and Sub-Category]]))</f>
        <v>wearables</v>
      </c>
      <c r="S687" s="14">
        <f>(((Table1[[#This Row],[launched_at]]/60)/60)/24)+DATE(1970,1,1)</f>
        <v>41971.866574074069</v>
      </c>
      <c r="T687" s="14">
        <f t="shared" si="10"/>
        <v>42016.866574074069</v>
      </c>
    </row>
    <row r="688" spans="1:20" ht="58" x14ac:dyDescent="0.35">
      <c r="A688">
        <v>686</v>
      </c>
      <c r="B688" s="1" t="s">
        <v>687</v>
      </c>
      <c r="C688" s="1" t="s">
        <v>4796</v>
      </c>
      <c r="D688" s="6">
        <v>500000</v>
      </c>
      <c r="E688" s="6">
        <v>0</v>
      </c>
      <c r="F688" t="s">
        <v>8221</v>
      </c>
      <c r="G688" t="s">
        <v>8237</v>
      </c>
      <c r="H688" t="s">
        <v>8249</v>
      </c>
      <c r="I688">
        <v>1438618170</v>
      </c>
      <c r="J688">
        <v>1436026170</v>
      </c>
      <c r="K688" t="b">
        <v>0</v>
      </c>
      <c r="L688">
        <v>0</v>
      </c>
      <c r="M688" t="b">
        <v>0</v>
      </c>
      <c r="N688" t="s">
        <v>8273</v>
      </c>
      <c r="O688" s="16">
        <f>Table1[[#This Row],[pledged]]/Table1[[#This Row],[goal]]*100</f>
        <v>0</v>
      </c>
      <c r="P688" s="6">
        <f>IFERROR(Table1[[#This Row],[pledged]]/Table1[[#This Row],[backers_count]],0)</f>
        <v>0</v>
      </c>
      <c r="Q688" t="str">
        <f>LEFT(Table1[[#This Row],[Category and Sub-Category]],FIND("/",Table1[[#This Row],[Category and Sub-Category]])-1)</f>
        <v>technology</v>
      </c>
      <c r="R688" t="str">
        <f>RIGHT(Table1[[#This Row],[Category and Sub-Category]],LEN(Table1[[#This Row],[Category and Sub-Category]])-FIND("/",Table1[[#This Row],[Category and Sub-Category]]))</f>
        <v>wearables</v>
      </c>
      <c r="S688" s="14">
        <f>(((Table1[[#This Row],[launched_at]]/60)/60)/24)+DATE(1970,1,1)</f>
        <v>42189.673263888893</v>
      </c>
      <c r="T688" s="14">
        <f t="shared" si="10"/>
        <v>42219.673263888893</v>
      </c>
    </row>
    <row r="689" spans="1:20" ht="43.5" x14ac:dyDescent="0.35">
      <c r="A689">
        <v>687</v>
      </c>
      <c r="B689" s="1" t="s">
        <v>688</v>
      </c>
      <c r="C689" s="1" t="s">
        <v>4797</v>
      </c>
      <c r="D689" s="6">
        <v>100000</v>
      </c>
      <c r="E689" s="6">
        <v>3550</v>
      </c>
      <c r="F689" t="s">
        <v>8221</v>
      </c>
      <c r="G689" t="s">
        <v>8238</v>
      </c>
      <c r="H689" t="s">
        <v>8256</v>
      </c>
      <c r="I689">
        <v>1486317653</v>
      </c>
      <c r="J689">
        <v>1481133653</v>
      </c>
      <c r="K689" t="b">
        <v>0</v>
      </c>
      <c r="L689">
        <v>6</v>
      </c>
      <c r="M689" t="b">
        <v>0</v>
      </c>
      <c r="N689" t="s">
        <v>8273</v>
      </c>
      <c r="O689" s="16">
        <f>Table1[[#This Row],[pledged]]/Table1[[#This Row],[goal]]*100</f>
        <v>3.55</v>
      </c>
      <c r="P689" s="6">
        <f>IFERROR(Table1[[#This Row],[pledged]]/Table1[[#This Row],[backers_count]],0)</f>
        <v>591.66666666666663</v>
      </c>
      <c r="Q689" t="str">
        <f>LEFT(Table1[[#This Row],[Category and Sub-Category]],FIND("/",Table1[[#This Row],[Category and Sub-Category]])-1)</f>
        <v>technology</v>
      </c>
      <c r="R689" t="str">
        <f>RIGHT(Table1[[#This Row],[Category and Sub-Category]],LEN(Table1[[#This Row],[Category and Sub-Category]])-FIND("/",Table1[[#This Row],[Category and Sub-Category]]))</f>
        <v>wearables</v>
      </c>
      <c r="S689" s="14">
        <f>(((Table1[[#This Row],[launched_at]]/60)/60)/24)+DATE(1970,1,1)</f>
        <v>42711.750613425931</v>
      </c>
      <c r="T689" s="14">
        <f t="shared" si="10"/>
        <v>42771.750613425931</v>
      </c>
    </row>
    <row r="690" spans="1:20" ht="58" x14ac:dyDescent="0.35">
      <c r="A690">
        <v>688</v>
      </c>
      <c r="B690" s="1" t="s">
        <v>689</v>
      </c>
      <c r="C690" s="1" t="s">
        <v>4798</v>
      </c>
      <c r="D690" s="6">
        <v>20000</v>
      </c>
      <c r="E690" s="6">
        <v>14598</v>
      </c>
      <c r="F690" t="s">
        <v>8221</v>
      </c>
      <c r="G690" t="s">
        <v>8224</v>
      </c>
      <c r="H690" t="s">
        <v>8246</v>
      </c>
      <c r="I690">
        <v>1444876253</v>
      </c>
      <c r="J690">
        <v>1442284253</v>
      </c>
      <c r="K690" t="b">
        <v>0</v>
      </c>
      <c r="L690">
        <v>36</v>
      </c>
      <c r="M690" t="b">
        <v>0</v>
      </c>
      <c r="N690" t="s">
        <v>8273</v>
      </c>
      <c r="O690" s="16">
        <f>Table1[[#This Row],[pledged]]/Table1[[#This Row],[goal]]*100</f>
        <v>72.989999999999995</v>
      </c>
      <c r="P690" s="6">
        <f>IFERROR(Table1[[#This Row],[pledged]]/Table1[[#This Row],[backers_count]],0)</f>
        <v>405.5</v>
      </c>
      <c r="Q690" t="str">
        <f>LEFT(Table1[[#This Row],[Category and Sub-Category]],FIND("/",Table1[[#This Row],[Category and Sub-Category]])-1)</f>
        <v>technology</v>
      </c>
      <c r="R690" t="str">
        <f>RIGHT(Table1[[#This Row],[Category and Sub-Category]],LEN(Table1[[#This Row],[Category and Sub-Category]])-FIND("/",Table1[[#This Row],[Category and Sub-Category]]))</f>
        <v>wearables</v>
      </c>
      <c r="S690" s="14">
        <f>(((Table1[[#This Row],[launched_at]]/60)/60)/24)+DATE(1970,1,1)</f>
        <v>42262.104780092588</v>
      </c>
      <c r="T690" s="14">
        <f t="shared" si="10"/>
        <v>42292.104780092588</v>
      </c>
    </row>
    <row r="691" spans="1:20" ht="58" x14ac:dyDescent="0.35">
      <c r="A691">
        <v>689</v>
      </c>
      <c r="B691" s="1" t="s">
        <v>690</v>
      </c>
      <c r="C691" s="1" t="s">
        <v>4799</v>
      </c>
      <c r="D691" s="6">
        <v>200000</v>
      </c>
      <c r="E691" s="6">
        <v>115297.5</v>
      </c>
      <c r="F691" t="s">
        <v>8221</v>
      </c>
      <c r="G691" t="s">
        <v>8224</v>
      </c>
      <c r="H691" t="s">
        <v>8246</v>
      </c>
      <c r="I691">
        <v>1481173140</v>
      </c>
      <c r="J691">
        <v>1478016097</v>
      </c>
      <c r="K691" t="b">
        <v>0</v>
      </c>
      <c r="L691">
        <v>336</v>
      </c>
      <c r="M691" t="b">
        <v>0</v>
      </c>
      <c r="N691" t="s">
        <v>8273</v>
      </c>
      <c r="O691" s="16">
        <f>Table1[[#This Row],[pledged]]/Table1[[#This Row],[goal]]*100</f>
        <v>57.648750000000007</v>
      </c>
      <c r="P691" s="6">
        <f>IFERROR(Table1[[#This Row],[pledged]]/Table1[[#This Row],[backers_count]],0)</f>
        <v>343.14732142857144</v>
      </c>
      <c r="Q691" t="str">
        <f>LEFT(Table1[[#This Row],[Category and Sub-Category]],FIND("/",Table1[[#This Row],[Category and Sub-Category]])-1)</f>
        <v>technology</v>
      </c>
      <c r="R691" t="str">
        <f>RIGHT(Table1[[#This Row],[Category and Sub-Category]],LEN(Table1[[#This Row],[Category and Sub-Category]])-FIND("/",Table1[[#This Row],[Category and Sub-Category]]))</f>
        <v>wearables</v>
      </c>
      <c r="S691" s="14">
        <f>(((Table1[[#This Row],[launched_at]]/60)/60)/24)+DATE(1970,1,1)</f>
        <v>42675.66778935185</v>
      </c>
      <c r="T691" s="14">
        <f t="shared" si="10"/>
        <v>42712.207638888889</v>
      </c>
    </row>
    <row r="692" spans="1:20" ht="29" x14ac:dyDescent="0.35">
      <c r="A692">
        <v>690</v>
      </c>
      <c r="B692" s="1" t="s">
        <v>691</v>
      </c>
      <c r="C692" s="1" t="s">
        <v>4800</v>
      </c>
      <c r="D692" s="6">
        <v>20000</v>
      </c>
      <c r="E692" s="6">
        <v>2468</v>
      </c>
      <c r="F692" t="s">
        <v>8221</v>
      </c>
      <c r="G692" t="s">
        <v>8224</v>
      </c>
      <c r="H692" t="s">
        <v>8246</v>
      </c>
      <c r="I692">
        <v>1473400800</v>
      </c>
      <c r="J692">
        <v>1469718841</v>
      </c>
      <c r="K692" t="b">
        <v>0</v>
      </c>
      <c r="L692">
        <v>34</v>
      </c>
      <c r="M692" t="b">
        <v>0</v>
      </c>
      <c r="N692" t="s">
        <v>8273</v>
      </c>
      <c r="O692" s="16">
        <f>Table1[[#This Row],[pledged]]/Table1[[#This Row],[goal]]*100</f>
        <v>12.34</v>
      </c>
      <c r="P692" s="6">
        <f>IFERROR(Table1[[#This Row],[pledged]]/Table1[[#This Row],[backers_count]],0)</f>
        <v>72.588235294117652</v>
      </c>
      <c r="Q692" t="str">
        <f>LEFT(Table1[[#This Row],[Category and Sub-Category]],FIND("/",Table1[[#This Row],[Category and Sub-Category]])-1)</f>
        <v>technology</v>
      </c>
      <c r="R692" t="str">
        <f>RIGHT(Table1[[#This Row],[Category and Sub-Category]],LEN(Table1[[#This Row],[Category and Sub-Category]])-FIND("/",Table1[[#This Row],[Category and Sub-Category]]))</f>
        <v>wearables</v>
      </c>
      <c r="S692" s="14">
        <f>(((Table1[[#This Row],[launched_at]]/60)/60)/24)+DATE(1970,1,1)</f>
        <v>42579.634733796294</v>
      </c>
      <c r="T692" s="14">
        <f t="shared" si="10"/>
        <v>42622.25</v>
      </c>
    </row>
    <row r="693" spans="1:20" ht="43.5" x14ac:dyDescent="0.35">
      <c r="A693">
        <v>691</v>
      </c>
      <c r="B693" s="1" t="s">
        <v>692</v>
      </c>
      <c r="C693" s="1" t="s">
        <v>4801</v>
      </c>
      <c r="D693" s="6">
        <v>50000</v>
      </c>
      <c r="E693" s="6">
        <v>260</v>
      </c>
      <c r="F693" t="s">
        <v>8221</v>
      </c>
      <c r="G693" t="s">
        <v>8224</v>
      </c>
      <c r="H693" t="s">
        <v>8246</v>
      </c>
      <c r="I693">
        <v>1435711246</v>
      </c>
      <c r="J693">
        <v>1433292046</v>
      </c>
      <c r="K693" t="b">
        <v>0</v>
      </c>
      <c r="L693">
        <v>10</v>
      </c>
      <c r="M693" t="b">
        <v>0</v>
      </c>
      <c r="N693" t="s">
        <v>8273</v>
      </c>
      <c r="O693" s="16">
        <f>Table1[[#This Row],[pledged]]/Table1[[#This Row],[goal]]*100</f>
        <v>0.52</v>
      </c>
      <c r="P693" s="6">
        <f>IFERROR(Table1[[#This Row],[pledged]]/Table1[[#This Row],[backers_count]],0)</f>
        <v>26</v>
      </c>
      <c r="Q693" t="str">
        <f>LEFT(Table1[[#This Row],[Category and Sub-Category]],FIND("/",Table1[[#This Row],[Category and Sub-Category]])-1)</f>
        <v>technology</v>
      </c>
      <c r="R693" t="str">
        <f>RIGHT(Table1[[#This Row],[Category and Sub-Category]],LEN(Table1[[#This Row],[Category and Sub-Category]])-FIND("/",Table1[[#This Row],[Category and Sub-Category]]))</f>
        <v>wearables</v>
      </c>
      <c r="S693" s="14">
        <f>(((Table1[[#This Row],[launched_at]]/60)/60)/24)+DATE(1970,1,1)</f>
        <v>42158.028310185182</v>
      </c>
      <c r="T693" s="14">
        <f t="shared" si="10"/>
        <v>42186.028310185182</v>
      </c>
    </row>
    <row r="694" spans="1:20" ht="43.5" x14ac:dyDescent="0.35">
      <c r="A694">
        <v>692</v>
      </c>
      <c r="B694" s="1" t="s">
        <v>693</v>
      </c>
      <c r="C694" s="1" t="s">
        <v>4802</v>
      </c>
      <c r="D694" s="6">
        <v>20000</v>
      </c>
      <c r="E694" s="6">
        <v>1306</v>
      </c>
      <c r="F694" t="s">
        <v>8221</v>
      </c>
      <c r="G694" t="s">
        <v>8225</v>
      </c>
      <c r="H694" t="s">
        <v>8247</v>
      </c>
      <c r="I694">
        <v>1482397263</v>
      </c>
      <c r="J694">
        <v>1479805263</v>
      </c>
      <c r="K694" t="b">
        <v>0</v>
      </c>
      <c r="L694">
        <v>201</v>
      </c>
      <c r="M694" t="b">
        <v>0</v>
      </c>
      <c r="N694" t="s">
        <v>8273</v>
      </c>
      <c r="O694" s="16">
        <f>Table1[[#This Row],[pledged]]/Table1[[#This Row],[goal]]*100</f>
        <v>6.5299999999999994</v>
      </c>
      <c r="P694" s="6">
        <f>IFERROR(Table1[[#This Row],[pledged]]/Table1[[#This Row],[backers_count]],0)</f>
        <v>6.4975124378109452</v>
      </c>
      <c r="Q694" t="str">
        <f>LEFT(Table1[[#This Row],[Category and Sub-Category]],FIND("/",Table1[[#This Row],[Category and Sub-Category]])-1)</f>
        <v>technology</v>
      </c>
      <c r="R694" t="str">
        <f>RIGHT(Table1[[#This Row],[Category and Sub-Category]],LEN(Table1[[#This Row],[Category and Sub-Category]])-FIND("/",Table1[[#This Row],[Category and Sub-Category]]))</f>
        <v>wearables</v>
      </c>
      <c r="S694" s="14">
        <f>(((Table1[[#This Row],[launched_at]]/60)/60)/24)+DATE(1970,1,1)</f>
        <v>42696.37572916667</v>
      </c>
      <c r="T694" s="14">
        <f t="shared" si="10"/>
        <v>42726.37572916667</v>
      </c>
    </row>
    <row r="695" spans="1:20" ht="43.5" x14ac:dyDescent="0.35">
      <c r="A695">
        <v>693</v>
      </c>
      <c r="B695" s="1" t="s">
        <v>694</v>
      </c>
      <c r="C695" s="1" t="s">
        <v>4803</v>
      </c>
      <c r="D695" s="6">
        <v>100000</v>
      </c>
      <c r="E695" s="6">
        <v>35338</v>
      </c>
      <c r="F695" t="s">
        <v>8221</v>
      </c>
      <c r="G695" t="s">
        <v>8224</v>
      </c>
      <c r="H695" t="s">
        <v>8246</v>
      </c>
      <c r="I695">
        <v>1430421827</v>
      </c>
      <c r="J695">
        <v>1427829827</v>
      </c>
      <c r="K695" t="b">
        <v>0</v>
      </c>
      <c r="L695">
        <v>296</v>
      </c>
      <c r="M695" t="b">
        <v>0</v>
      </c>
      <c r="N695" t="s">
        <v>8273</v>
      </c>
      <c r="O695" s="16">
        <f>Table1[[#This Row],[pledged]]/Table1[[#This Row],[goal]]*100</f>
        <v>35.338000000000001</v>
      </c>
      <c r="P695" s="6">
        <f>IFERROR(Table1[[#This Row],[pledged]]/Table1[[#This Row],[backers_count]],0)</f>
        <v>119.38513513513513</v>
      </c>
      <c r="Q695" t="str">
        <f>LEFT(Table1[[#This Row],[Category and Sub-Category]],FIND("/",Table1[[#This Row],[Category and Sub-Category]])-1)</f>
        <v>technology</v>
      </c>
      <c r="R695" t="str">
        <f>RIGHT(Table1[[#This Row],[Category and Sub-Category]],LEN(Table1[[#This Row],[Category and Sub-Category]])-FIND("/",Table1[[#This Row],[Category and Sub-Category]]))</f>
        <v>wearables</v>
      </c>
      <c r="S695" s="14">
        <f>(((Table1[[#This Row],[launched_at]]/60)/60)/24)+DATE(1970,1,1)</f>
        <v>42094.808182870373</v>
      </c>
      <c r="T695" s="14">
        <f t="shared" si="10"/>
        <v>42124.808182870373</v>
      </c>
    </row>
    <row r="696" spans="1:20" ht="43.5" x14ac:dyDescent="0.35">
      <c r="A696">
        <v>694</v>
      </c>
      <c r="B696" s="1" t="s">
        <v>695</v>
      </c>
      <c r="C696" s="1" t="s">
        <v>4804</v>
      </c>
      <c r="D696" s="6">
        <v>150000</v>
      </c>
      <c r="E696" s="6">
        <v>590</v>
      </c>
      <c r="F696" t="s">
        <v>8221</v>
      </c>
      <c r="G696" t="s">
        <v>8224</v>
      </c>
      <c r="H696" t="s">
        <v>8246</v>
      </c>
      <c r="I696">
        <v>1485964559</v>
      </c>
      <c r="J696">
        <v>1483372559</v>
      </c>
      <c r="K696" t="b">
        <v>0</v>
      </c>
      <c r="L696">
        <v>7</v>
      </c>
      <c r="M696" t="b">
        <v>0</v>
      </c>
      <c r="N696" t="s">
        <v>8273</v>
      </c>
      <c r="O696" s="16">
        <f>Table1[[#This Row],[pledged]]/Table1[[#This Row],[goal]]*100</f>
        <v>0.39333333333333331</v>
      </c>
      <c r="P696" s="6">
        <f>IFERROR(Table1[[#This Row],[pledged]]/Table1[[#This Row],[backers_count]],0)</f>
        <v>84.285714285714292</v>
      </c>
      <c r="Q696" t="str">
        <f>LEFT(Table1[[#This Row],[Category and Sub-Category]],FIND("/",Table1[[#This Row],[Category and Sub-Category]])-1)</f>
        <v>technology</v>
      </c>
      <c r="R696" t="str">
        <f>RIGHT(Table1[[#This Row],[Category and Sub-Category]],LEN(Table1[[#This Row],[Category and Sub-Category]])-FIND("/",Table1[[#This Row],[Category and Sub-Category]]))</f>
        <v>wearables</v>
      </c>
      <c r="S696" s="14">
        <f>(((Table1[[#This Row],[launched_at]]/60)/60)/24)+DATE(1970,1,1)</f>
        <v>42737.663877314815</v>
      </c>
      <c r="T696" s="14">
        <f t="shared" si="10"/>
        <v>42767.663877314815</v>
      </c>
    </row>
    <row r="697" spans="1:20" ht="58" x14ac:dyDescent="0.35">
      <c r="A697">
        <v>695</v>
      </c>
      <c r="B697" s="1" t="s">
        <v>696</v>
      </c>
      <c r="C697" s="1" t="s">
        <v>4805</v>
      </c>
      <c r="D697" s="6">
        <v>60000</v>
      </c>
      <c r="E697" s="6">
        <v>636</v>
      </c>
      <c r="F697" t="s">
        <v>8221</v>
      </c>
      <c r="G697" t="s">
        <v>8224</v>
      </c>
      <c r="H697" t="s">
        <v>8246</v>
      </c>
      <c r="I697">
        <v>1414758620</v>
      </c>
      <c r="J697">
        <v>1412166620</v>
      </c>
      <c r="K697" t="b">
        <v>0</v>
      </c>
      <c r="L697">
        <v>7</v>
      </c>
      <c r="M697" t="b">
        <v>0</v>
      </c>
      <c r="N697" t="s">
        <v>8273</v>
      </c>
      <c r="O697" s="16">
        <f>Table1[[#This Row],[pledged]]/Table1[[#This Row],[goal]]*100</f>
        <v>1.06</v>
      </c>
      <c r="P697" s="6">
        <f>IFERROR(Table1[[#This Row],[pledged]]/Table1[[#This Row],[backers_count]],0)</f>
        <v>90.857142857142861</v>
      </c>
      <c r="Q697" t="str">
        <f>LEFT(Table1[[#This Row],[Category and Sub-Category]],FIND("/",Table1[[#This Row],[Category and Sub-Category]])-1)</f>
        <v>technology</v>
      </c>
      <c r="R697" t="str">
        <f>RIGHT(Table1[[#This Row],[Category and Sub-Category]],LEN(Table1[[#This Row],[Category and Sub-Category]])-FIND("/",Table1[[#This Row],[Category and Sub-Category]]))</f>
        <v>wearables</v>
      </c>
      <c r="S697" s="14">
        <f>(((Table1[[#This Row],[launched_at]]/60)/60)/24)+DATE(1970,1,1)</f>
        <v>41913.521064814813</v>
      </c>
      <c r="T697" s="14">
        <f t="shared" si="10"/>
        <v>41943.521064814813</v>
      </c>
    </row>
    <row r="698" spans="1:20" ht="29" x14ac:dyDescent="0.35">
      <c r="A698">
        <v>696</v>
      </c>
      <c r="B698" s="1" t="s">
        <v>697</v>
      </c>
      <c r="C698" s="1" t="s">
        <v>4806</v>
      </c>
      <c r="D698" s="6">
        <v>175000</v>
      </c>
      <c r="E698" s="6">
        <v>1</v>
      </c>
      <c r="F698" t="s">
        <v>8221</v>
      </c>
      <c r="G698" t="s">
        <v>8233</v>
      </c>
      <c r="H698" t="s">
        <v>8249</v>
      </c>
      <c r="I698">
        <v>1406326502</v>
      </c>
      <c r="J698">
        <v>1403734502</v>
      </c>
      <c r="K698" t="b">
        <v>0</v>
      </c>
      <c r="L698">
        <v>1</v>
      </c>
      <c r="M698" t="b">
        <v>0</v>
      </c>
      <c r="N698" t="s">
        <v>8273</v>
      </c>
      <c r="O698" s="16">
        <f>Table1[[#This Row],[pledged]]/Table1[[#This Row],[goal]]*100</f>
        <v>5.7142857142857147E-4</v>
      </c>
      <c r="P698" s="6">
        <f>IFERROR(Table1[[#This Row],[pledged]]/Table1[[#This Row],[backers_count]],0)</f>
        <v>1</v>
      </c>
      <c r="Q698" t="str">
        <f>LEFT(Table1[[#This Row],[Category and Sub-Category]],FIND("/",Table1[[#This Row],[Category and Sub-Category]])-1)</f>
        <v>technology</v>
      </c>
      <c r="R698" t="str">
        <f>RIGHT(Table1[[#This Row],[Category and Sub-Category]],LEN(Table1[[#This Row],[Category and Sub-Category]])-FIND("/",Table1[[#This Row],[Category and Sub-Category]]))</f>
        <v>wearables</v>
      </c>
      <c r="S698" s="14">
        <f>(((Table1[[#This Row],[launched_at]]/60)/60)/24)+DATE(1970,1,1)</f>
        <v>41815.927106481482</v>
      </c>
      <c r="T698" s="14">
        <f t="shared" si="10"/>
        <v>41845.927106481482</v>
      </c>
    </row>
    <row r="699" spans="1:20" ht="43.5" x14ac:dyDescent="0.35">
      <c r="A699">
        <v>697</v>
      </c>
      <c r="B699" s="1" t="s">
        <v>698</v>
      </c>
      <c r="C699" s="1" t="s">
        <v>4807</v>
      </c>
      <c r="D699" s="6">
        <v>5000</v>
      </c>
      <c r="E699" s="6">
        <v>2319</v>
      </c>
      <c r="F699" t="s">
        <v>8221</v>
      </c>
      <c r="G699" t="s">
        <v>8236</v>
      </c>
      <c r="H699" t="s">
        <v>8249</v>
      </c>
      <c r="I699">
        <v>1454502789</v>
      </c>
      <c r="J699">
        <v>1453206789</v>
      </c>
      <c r="K699" t="b">
        <v>0</v>
      </c>
      <c r="L699">
        <v>114</v>
      </c>
      <c r="M699" t="b">
        <v>0</v>
      </c>
      <c r="N699" t="s">
        <v>8273</v>
      </c>
      <c r="O699" s="16">
        <f>Table1[[#This Row],[pledged]]/Table1[[#This Row],[goal]]*100</f>
        <v>46.379999999999995</v>
      </c>
      <c r="P699" s="6">
        <f>IFERROR(Table1[[#This Row],[pledged]]/Table1[[#This Row],[backers_count]],0)</f>
        <v>20.342105263157894</v>
      </c>
      <c r="Q699" t="str">
        <f>LEFT(Table1[[#This Row],[Category and Sub-Category]],FIND("/",Table1[[#This Row],[Category and Sub-Category]])-1)</f>
        <v>technology</v>
      </c>
      <c r="R699" t="str">
        <f>RIGHT(Table1[[#This Row],[Category and Sub-Category]],LEN(Table1[[#This Row],[Category and Sub-Category]])-FIND("/",Table1[[#This Row],[Category and Sub-Category]]))</f>
        <v>wearables</v>
      </c>
      <c r="S699" s="14">
        <f>(((Table1[[#This Row],[launched_at]]/60)/60)/24)+DATE(1970,1,1)</f>
        <v>42388.523020833338</v>
      </c>
      <c r="T699" s="14">
        <f t="shared" si="10"/>
        <v>42403.523020833338</v>
      </c>
    </row>
    <row r="700" spans="1:20" ht="43.5" x14ac:dyDescent="0.35">
      <c r="A700">
        <v>698</v>
      </c>
      <c r="B700" s="1" t="s">
        <v>699</v>
      </c>
      <c r="C700" s="1" t="s">
        <v>4808</v>
      </c>
      <c r="D700" s="6">
        <v>100000</v>
      </c>
      <c r="E700" s="6">
        <v>15390</v>
      </c>
      <c r="F700" t="s">
        <v>8221</v>
      </c>
      <c r="G700" t="s">
        <v>8224</v>
      </c>
      <c r="H700" t="s">
        <v>8246</v>
      </c>
      <c r="I700">
        <v>1411005600</v>
      </c>
      <c r="J700">
        <v>1408141245</v>
      </c>
      <c r="K700" t="b">
        <v>0</v>
      </c>
      <c r="L700">
        <v>29</v>
      </c>
      <c r="M700" t="b">
        <v>0</v>
      </c>
      <c r="N700" t="s">
        <v>8273</v>
      </c>
      <c r="O700" s="16">
        <f>Table1[[#This Row],[pledged]]/Table1[[#This Row],[goal]]*100</f>
        <v>15.39</v>
      </c>
      <c r="P700" s="6">
        <f>IFERROR(Table1[[#This Row],[pledged]]/Table1[[#This Row],[backers_count]],0)</f>
        <v>530.68965517241384</v>
      </c>
      <c r="Q700" t="str">
        <f>LEFT(Table1[[#This Row],[Category and Sub-Category]],FIND("/",Table1[[#This Row],[Category and Sub-Category]])-1)</f>
        <v>technology</v>
      </c>
      <c r="R700" t="str">
        <f>RIGHT(Table1[[#This Row],[Category and Sub-Category]],LEN(Table1[[#This Row],[Category and Sub-Category]])-FIND("/",Table1[[#This Row],[Category and Sub-Category]]))</f>
        <v>wearables</v>
      </c>
      <c r="S700" s="14">
        <f>(((Table1[[#This Row],[launched_at]]/60)/60)/24)+DATE(1970,1,1)</f>
        <v>41866.931076388886</v>
      </c>
      <c r="T700" s="14">
        <f t="shared" si="10"/>
        <v>41900.083333333336</v>
      </c>
    </row>
    <row r="701" spans="1:20" ht="43.5" x14ac:dyDescent="0.35">
      <c r="A701">
        <v>699</v>
      </c>
      <c r="B701" s="1" t="s">
        <v>700</v>
      </c>
      <c r="C701" s="1" t="s">
        <v>4809</v>
      </c>
      <c r="D701" s="6">
        <v>130000</v>
      </c>
      <c r="E701" s="6">
        <v>107148.74</v>
      </c>
      <c r="F701" t="s">
        <v>8221</v>
      </c>
      <c r="G701" t="s">
        <v>8224</v>
      </c>
      <c r="H701" t="s">
        <v>8246</v>
      </c>
      <c r="I701">
        <v>1385136000</v>
      </c>
      <c r="J701">
        <v>1381923548</v>
      </c>
      <c r="K701" t="b">
        <v>0</v>
      </c>
      <c r="L701">
        <v>890</v>
      </c>
      <c r="M701" t="b">
        <v>0</v>
      </c>
      <c r="N701" t="s">
        <v>8273</v>
      </c>
      <c r="O701" s="16">
        <f>Table1[[#This Row],[pledged]]/Table1[[#This Row],[goal]]*100</f>
        <v>82.422107692307705</v>
      </c>
      <c r="P701" s="6">
        <f>IFERROR(Table1[[#This Row],[pledged]]/Table1[[#This Row],[backers_count]],0)</f>
        <v>120.39184269662923</v>
      </c>
      <c r="Q701" t="str">
        <f>LEFT(Table1[[#This Row],[Category and Sub-Category]],FIND("/",Table1[[#This Row],[Category and Sub-Category]])-1)</f>
        <v>technology</v>
      </c>
      <c r="R701" t="str">
        <f>RIGHT(Table1[[#This Row],[Category and Sub-Category]],LEN(Table1[[#This Row],[Category and Sub-Category]])-FIND("/",Table1[[#This Row],[Category and Sub-Category]]))</f>
        <v>wearables</v>
      </c>
      <c r="S701" s="14">
        <f>(((Table1[[#This Row],[launched_at]]/60)/60)/24)+DATE(1970,1,1)</f>
        <v>41563.485509259262</v>
      </c>
      <c r="T701" s="14">
        <f t="shared" si="10"/>
        <v>41600.666666666664</v>
      </c>
    </row>
    <row r="702" spans="1:20" ht="58" x14ac:dyDescent="0.35">
      <c r="A702">
        <v>700</v>
      </c>
      <c r="B702" s="1" t="s">
        <v>701</v>
      </c>
      <c r="C702" s="1" t="s">
        <v>4810</v>
      </c>
      <c r="D702" s="6">
        <v>15000</v>
      </c>
      <c r="E702" s="6">
        <v>403</v>
      </c>
      <c r="F702" t="s">
        <v>8221</v>
      </c>
      <c r="G702" t="s">
        <v>8227</v>
      </c>
      <c r="H702" t="s">
        <v>8249</v>
      </c>
      <c r="I702">
        <v>1484065881</v>
      </c>
      <c r="J702">
        <v>1481473881</v>
      </c>
      <c r="K702" t="b">
        <v>0</v>
      </c>
      <c r="L702">
        <v>31</v>
      </c>
      <c r="M702" t="b">
        <v>0</v>
      </c>
      <c r="N702" t="s">
        <v>8273</v>
      </c>
      <c r="O702" s="16">
        <f>Table1[[#This Row],[pledged]]/Table1[[#This Row],[goal]]*100</f>
        <v>2.6866666666666665</v>
      </c>
      <c r="P702" s="6">
        <f>IFERROR(Table1[[#This Row],[pledged]]/Table1[[#This Row],[backers_count]],0)</f>
        <v>13</v>
      </c>
      <c r="Q702" t="str">
        <f>LEFT(Table1[[#This Row],[Category and Sub-Category]],FIND("/",Table1[[#This Row],[Category and Sub-Category]])-1)</f>
        <v>technology</v>
      </c>
      <c r="R702" t="str">
        <f>RIGHT(Table1[[#This Row],[Category and Sub-Category]],LEN(Table1[[#This Row],[Category and Sub-Category]])-FIND("/",Table1[[#This Row],[Category and Sub-Category]]))</f>
        <v>wearables</v>
      </c>
      <c r="S702" s="14">
        <f>(((Table1[[#This Row],[launched_at]]/60)/60)/24)+DATE(1970,1,1)</f>
        <v>42715.688437500001</v>
      </c>
      <c r="T702" s="14">
        <f t="shared" si="10"/>
        <v>42745.688437500001</v>
      </c>
    </row>
    <row r="703" spans="1:20" ht="43.5" x14ac:dyDescent="0.35">
      <c r="A703">
        <v>701</v>
      </c>
      <c r="B703" s="1" t="s">
        <v>702</v>
      </c>
      <c r="C703" s="1" t="s">
        <v>4811</v>
      </c>
      <c r="D703" s="6">
        <v>23000</v>
      </c>
      <c r="E703" s="6">
        <v>6118</v>
      </c>
      <c r="F703" t="s">
        <v>8221</v>
      </c>
      <c r="G703" t="s">
        <v>8225</v>
      </c>
      <c r="H703" t="s">
        <v>8247</v>
      </c>
      <c r="I703">
        <v>1406130880</v>
      </c>
      <c r="J703">
        <v>1403538880</v>
      </c>
      <c r="K703" t="b">
        <v>0</v>
      </c>
      <c r="L703">
        <v>21</v>
      </c>
      <c r="M703" t="b">
        <v>0</v>
      </c>
      <c r="N703" t="s">
        <v>8273</v>
      </c>
      <c r="O703" s="16">
        <f>Table1[[#This Row],[pledged]]/Table1[[#This Row],[goal]]*100</f>
        <v>26.6</v>
      </c>
      <c r="P703" s="6">
        <f>IFERROR(Table1[[#This Row],[pledged]]/Table1[[#This Row],[backers_count]],0)</f>
        <v>291.33333333333331</v>
      </c>
      <c r="Q703" t="str">
        <f>LEFT(Table1[[#This Row],[Category and Sub-Category]],FIND("/",Table1[[#This Row],[Category and Sub-Category]])-1)</f>
        <v>technology</v>
      </c>
      <c r="R703" t="str">
        <f>RIGHT(Table1[[#This Row],[Category and Sub-Category]],LEN(Table1[[#This Row],[Category and Sub-Category]])-FIND("/",Table1[[#This Row],[Category and Sub-Category]]))</f>
        <v>wearables</v>
      </c>
      <c r="S703" s="14">
        <f>(((Table1[[#This Row],[launched_at]]/60)/60)/24)+DATE(1970,1,1)</f>
        <v>41813.662962962961</v>
      </c>
      <c r="T703" s="14">
        <f t="shared" si="10"/>
        <v>41843.662962962961</v>
      </c>
    </row>
    <row r="704" spans="1:20" ht="43.5" x14ac:dyDescent="0.35">
      <c r="A704">
        <v>702</v>
      </c>
      <c r="B704" s="1" t="s">
        <v>703</v>
      </c>
      <c r="C704" s="1" t="s">
        <v>4812</v>
      </c>
      <c r="D704" s="6">
        <v>15000</v>
      </c>
      <c r="E704" s="6">
        <v>4622.01</v>
      </c>
      <c r="F704" t="s">
        <v>8221</v>
      </c>
      <c r="G704" t="s">
        <v>8224</v>
      </c>
      <c r="H704" t="s">
        <v>8246</v>
      </c>
      <c r="I704">
        <v>1480011987</v>
      </c>
      <c r="J704">
        <v>1477416387</v>
      </c>
      <c r="K704" t="b">
        <v>0</v>
      </c>
      <c r="L704">
        <v>37</v>
      </c>
      <c r="M704" t="b">
        <v>0</v>
      </c>
      <c r="N704" t="s">
        <v>8273</v>
      </c>
      <c r="O704" s="16">
        <f>Table1[[#This Row],[pledged]]/Table1[[#This Row],[goal]]*100</f>
        <v>30.813400000000001</v>
      </c>
      <c r="P704" s="6">
        <f>IFERROR(Table1[[#This Row],[pledged]]/Table1[[#This Row],[backers_count]],0)</f>
        <v>124.9191891891892</v>
      </c>
      <c r="Q704" t="str">
        <f>LEFT(Table1[[#This Row],[Category and Sub-Category]],FIND("/",Table1[[#This Row],[Category and Sub-Category]])-1)</f>
        <v>technology</v>
      </c>
      <c r="R704" t="str">
        <f>RIGHT(Table1[[#This Row],[Category and Sub-Category]],LEN(Table1[[#This Row],[Category and Sub-Category]])-FIND("/",Table1[[#This Row],[Category and Sub-Category]]))</f>
        <v>wearables</v>
      </c>
      <c r="S704" s="14">
        <f>(((Table1[[#This Row],[launched_at]]/60)/60)/24)+DATE(1970,1,1)</f>
        <v>42668.726701388892</v>
      </c>
      <c r="T704" s="14">
        <f t="shared" si="10"/>
        <v>42698.768368055549</v>
      </c>
    </row>
    <row r="705" spans="1:20" ht="43.5" x14ac:dyDescent="0.35">
      <c r="A705">
        <v>703</v>
      </c>
      <c r="B705" s="1" t="s">
        <v>704</v>
      </c>
      <c r="C705" s="1" t="s">
        <v>4813</v>
      </c>
      <c r="D705" s="6">
        <v>15000</v>
      </c>
      <c r="E705" s="6">
        <v>837</v>
      </c>
      <c r="F705" t="s">
        <v>8221</v>
      </c>
      <c r="G705" t="s">
        <v>8224</v>
      </c>
      <c r="H705" t="s">
        <v>8246</v>
      </c>
      <c r="I705">
        <v>1485905520</v>
      </c>
      <c r="J705">
        <v>1481150949</v>
      </c>
      <c r="K705" t="b">
        <v>0</v>
      </c>
      <c r="L705">
        <v>7</v>
      </c>
      <c r="M705" t="b">
        <v>0</v>
      </c>
      <c r="N705" t="s">
        <v>8273</v>
      </c>
      <c r="O705" s="16">
        <f>Table1[[#This Row],[pledged]]/Table1[[#This Row],[goal]]*100</f>
        <v>5.58</v>
      </c>
      <c r="P705" s="6">
        <f>IFERROR(Table1[[#This Row],[pledged]]/Table1[[#This Row],[backers_count]],0)</f>
        <v>119.57142857142857</v>
      </c>
      <c r="Q705" t="str">
        <f>LEFT(Table1[[#This Row],[Category and Sub-Category]],FIND("/",Table1[[#This Row],[Category and Sub-Category]])-1)</f>
        <v>technology</v>
      </c>
      <c r="R705" t="str">
        <f>RIGHT(Table1[[#This Row],[Category and Sub-Category]],LEN(Table1[[#This Row],[Category and Sub-Category]])-FIND("/",Table1[[#This Row],[Category and Sub-Category]]))</f>
        <v>wearables</v>
      </c>
      <c r="S705" s="14">
        <f>(((Table1[[#This Row],[launched_at]]/60)/60)/24)+DATE(1970,1,1)</f>
        <v>42711.950798611113</v>
      </c>
      <c r="T705" s="14">
        <f t="shared" si="10"/>
        <v>42766.98055555555</v>
      </c>
    </row>
    <row r="706" spans="1:20" ht="43.5" x14ac:dyDescent="0.35">
      <c r="A706">
        <v>704</v>
      </c>
      <c r="B706" s="1" t="s">
        <v>705</v>
      </c>
      <c r="C706" s="1" t="s">
        <v>4814</v>
      </c>
      <c r="D706" s="6">
        <v>55000</v>
      </c>
      <c r="E706" s="6">
        <v>481</v>
      </c>
      <c r="F706" t="s">
        <v>8221</v>
      </c>
      <c r="G706" t="s">
        <v>8229</v>
      </c>
      <c r="H706" t="s">
        <v>8251</v>
      </c>
      <c r="I706">
        <v>1487565468</v>
      </c>
      <c r="J706">
        <v>1482381468</v>
      </c>
      <c r="K706" t="b">
        <v>0</v>
      </c>
      <c r="L706">
        <v>4</v>
      </c>
      <c r="M706" t="b">
        <v>0</v>
      </c>
      <c r="N706" t="s">
        <v>8273</v>
      </c>
      <c r="O706" s="16">
        <f>Table1[[#This Row],[pledged]]/Table1[[#This Row],[goal]]*100</f>
        <v>0.87454545454545463</v>
      </c>
      <c r="P706" s="6">
        <f>IFERROR(Table1[[#This Row],[pledged]]/Table1[[#This Row],[backers_count]],0)</f>
        <v>120.25</v>
      </c>
      <c r="Q706" t="str">
        <f>LEFT(Table1[[#This Row],[Category and Sub-Category]],FIND("/",Table1[[#This Row],[Category and Sub-Category]])-1)</f>
        <v>technology</v>
      </c>
      <c r="R706" t="str">
        <f>RIGHT(Table1[[#This Row],[Category and Sub-Category]],LEN(Table1[[#This Row],[Category and Sub-Category]])-FIND("/",Table1[[#This Row],[Category and Sub-Category]]))</f>
        <v>wearables</v>
      </c>
      <c r="S706" s="14">
        <f>(((Table1[[#This Row],[launched_at]]/60)/60)/24)+DATE(1970,1,1)</f>
        <v>42726.192916666667</v>
      </c>
      <c r="T706" s="14">
        <f t="shared" ref="T706:T769" si="11">(((I706/60)/60)/24)+DATE(1970,1,1)</f>
        <v>42786.192916666667</v>
      </c>
    </row>
    <row r="707" spans="1:20" ht="29" x14ac:dyDescent="0.35">
      <c r="A707">
        <v>705</v>
      </c>
      <c r="B707" s="1" t="s">
        <v>706</v>
      </c>
      <c r="C707" s="1" t="s">
        <v>4815</v>
      </c>
      <c r="D707" s="6">
        <v>100000</v>
      </c>
      <c r="E707" s="6">
        <v>977</v>
      </c>
      <c r="F707" t="s">
        <v>8221</v>
      </c>
      <c r="G707" t="s">
        <v>8233</v>
      </c>
      <c r="H707" t="s">
        <v>8249</v>
      </c>
      <c r="I707">
        <v>1484999278</v>
      </c>
      <c r="J707">
        <v>1482407278</v>
      </c>
      <c r="K707" t="b">
        <v>0</v>
      </c>
      <c r="L707">
        <v>5</v>
      </c>
      <c r="M707" t="b">
        <v>0</v>
      </c>
      <c r="N707" t="s">
        <v>8273</v>
      </c>
      <c r="O707" s="16">
        <f>Table1[[#This Row],[pledged]]/Table1[[#This Row],[goal]]*100</f>
        <v>0.97699999999999987</v>
      </c>
      <c r="P707" s="6">
        <f>IFERROR(Table1[[#This Row],[pledged]]/Table1[[#This Row],[backers_count]],0)</f>
        <v>195.4</v>
      </c>
      <c r="Q707" t="str">
        <f>LEFT(Table1[[#This Row],[Category and Sub-Category]],FIND("/",Table1[[#This Row],[Category and Sub-Category]])-1)</f>
        <v>technology</v>
      </c>
      <c r="R707" t="str">
        <f>RIGHT(Table1[[#This Row],[Category and Sub-Category]],LEN(Table1[[#This Row],[Category and Sub-Category]])-FIND("/",Table1[[#This Row],[Category and Sub-Category]]))</f>
        <v>wearables</v>
      </c>
      <c r="S707" s="14">
        <f>(((Table1[[#This Row],[launched_at]]/60)/60)/24)+DATE(1970,1,1)</f>
        <v>42726.491643518515</v>
      </c>
      <c r="T707" s="14">
        <f t="shared" si="11"/>
        <v>42756.491643518515</v>
      </c>
    </row>
    <row r="708" spans="1:20" ht="43.5" x14ac:dyDescent="0.35">
      <c r="A708">
        <v>706</v>
      </c>
      <c r="B708" s="1" t="s">
        <v>707</v>
      </c>
      <c r="C708" s="1" t="s">
        <v>4816</v>
      </c>
      <c r="D708" s="6">
        <v>100000</v>
      </c>
      <c r="E708" s="6">
        <v>0</v>
      </c>
      <c r="F708" t="s">
        <v>8221</v>
      </c>
      <c r="G708" t="s">
        <v>8227</v>
      </c>
      <c r="H708" t="s">
        <v>8249</v>
      </c>
      <c r="I708">
        <v>1481740740</v>
      </c>
      <c r="J708">
        <v>1478130783</v>
      </c>
      <c r="K708" t="b">
        <v>0</v>
      </c>
      <c r="L708">
        <v>0</v>
      </c>
      <c r="M708" t="b">
        <v>0</v>
      </c>
      <c r="N708" t="s">
        <v>8273</v>
      </c>
      <c r="O708" s="16">
        <f>Table1[[#This Row],[pledged]]/Table1[[#This Row],[goal]]*100</f>
        <v>0</v>
      </c>
      <c r="P708" s="6">
        <f>IFERROR(Table1[[#This Row],[pledged]]/Table1[[#This Row],[backers_count]],0)</f>
        <v>0</v>
      </c>
      <c r="Q708" t="str">
        <f>LEFT(Table1[[#This Row],[Category and Sub-Category]],FIND("/",Table1[[#This Row],[Category and Sub-Category]])-1)</f>
        <v>technology</v>
      </c>
      <c r="R708" t="str">
        <f>RIGHT(Table1[[#This Row],[Category and Sub-Category]],LEN(Table1[[#This Row],[Category and Sub-Category]])-FIND("/",Table1[[#This Row],[Category and Sub-Category]]))</f>
        <v>wearables</v>
      </c>
      <c r="S708" s="14">
        <f>(((Table1[[#This Row],[launched_at]]/60)/60)/24)+DATE(1970,1,1)</f>
        <v>42676.995173611111</v>
      </c>
      <c r="T708" s="14">
        <f t="shared" si="11"/>
        <v>42718.777083333334</v>
      </c>
    </row>
    <row r="709" spans="1:20" ht="43.5" x14ac:dyDescent="0.35">
      <c r="A709">
        <v>707</v>
      </c>
      <c r="B709" s="1" t="s">
        <v>708</v>
      </c>
      <c r="C709" s="1" t="s">
        <v>4817</v>
      </c>
      <c r="D709" s="6">
        <v>68000</v>
      </c>
      <c r="E709" s="6">
        <v>53670.6</v>
      </c>
      <c r="F709" t="s">
        <v>8221</v>
      </c>
      <c r="G709" t="s">
        <v>8225</v>
      </c>
      <c r="H709" t="s">
        <v>8247</v>
      </c>
      <c r="I709">
        <v>1483286127</v>
      </c>
      <c r="J709">
        <v>1479830127</v>
      </c>
      <c r="K709" t="b">
        <v>0</v>
      </c>
      <c r="L709">
        <v>456</v>
      </c>
      <c r="M709" t="b">
        <v>0</v>
      </c>
      <c r="N709" t="s">
        <v>8273</v>
      </c>
      <c r="O709" s="16">
        <f>Table1[[#This Row],[pledged]]/Table1[[#This Row],[goal]]*100</f>
        <v>78.927352941176466</v>
      </c>
      <c r="P709" s="6">
        <f>IFERROR(Table1[[#This Row],[pledged]]/Table1[[#This Row],[backers_count]],0)</f>
        <v>117.69868421052631</v>
      </c>
      <c r="Q709" t="str">
        <f>LEFT(Table1[[#This Row],[Category and Sub-Category]],FIND("/",Table1[[#This Row],[Category and Sub-Category]])-1)</f>
        <v>technology</v>
      </c>
      <c r="R709" t="str">
        <f>RIGHT(Table1[[#This Row],[Category and Sub-Category]],LEN(Table1[[#This Row],[Category and Sub-Category]])-FIND("/",Table1[[#This Row],[Category and Sub-Category]]))</f>
        <v>wearables</v>
      </c>
      <c r="S709" s="14">
        <f>(((Table1[[#This Row],[launched_at]]/60)/60)/24)+DATE(1970,1,1)</f>
        <v>42696.663506944446</v>
      </c>
      <c r="T709" s="14">
        <f t="shared" si="11"/>
        <v>42736.663506944446</v>
      </c>
    </row>
    <row r="710" spans="1:20" ht="43.5" x14ac:dyDescent="0.35">
      <c r="A710">
        <v>708</v>
      </c>
      <c r="B710" s="1" t="s">
        <v>709</v>
      </c>
      <c r="C710" s="1" t="s">
        <v>4818</v>
      </c>
      <c r="D710" s="6">
        <v>40000</v>
      </c>
      <c r="E710" s="6">
        <v>8837</v>
      </c>
      <c r="F710" t="s">
        <v>8221</v>
      </c>
      <c r="G710" t="s">
        <v>8225</v>
      </c>
      <c r="H710" t="s">
        <v>8247</v>
      </c>
      <c r="I710">
        <v>1410616600</v>
      </c>
      <c r="J710">
        <v>1405432600</v>
      </c>
      <c r="K710" t="b">
        <v>0</v>
      </c>
      <c r="L710">
        <v>369</v>
      </c>
      <c r="M710" t="b">
        <v>0</v>
      </c>
      <c r="N710" t="s">
        <v>8273</v>
      </c>
      <c r="O710" s="16">
        <f>Table1[[#This Row],[pledged]]/Table1[[#This Row],[goal]]*100</f>
        <v>22.092500000000001</v>
      </c>
      <c r="P710" s="6">
        <f>IFERROR(Table1[[#This Row],[pledged]]/Table1[[#This Row],[backers_count]],0)</f>
        <v>23.948509485094849</v>
      </c>
      <c r="Q710" t="str">
        <f>LEFT(Table1[[#This Row],[Category and Sub-Category]],FIND("/",Table1[[#This Row],[Category and Sub-Category]])-1)</f>
        <v>technology</v>
      </c>
      <c r="R710" t="str">
        <f>RIGHT(Table1[[#This Row],[Category and Sub-Category]],LEN(Table1[[#This Row],[Category and Sub-Category]])-FIND("/",Table1[[#This Row],[Category and Sub-Category]]))</f>
        <v>wearables</v>
      </c>
      <c r="S710" s="14">
        <f>(((Table1[[#This Row],[launched_at]]/60)/60)/24)+DATE(1970,1,1)</f>
        <v>41835.581018518518</v>
      </c>
      <c r="T710" s="14">
        <f t="shared" si="11"/>
        <v>41895.581018518518</v>
      </c>
    </row>
    <row r="711" spans="1:20" ht="29" x14ac:dyDescent="0.35">
      <c r="A711">
        <v>709</v>
      </c>
      <c r="B711" s="1" t="s">
        <v>710</v>
      </c>
      <c r="C711" s="1" t="s">
        <v>4819</v>
      </c>
      <c r="D711" s="6">
        <v>15000</v>
      </c>
      <c r="E711" s="6">
        <v>61</v>
      </c>
      <c r="F711" t="s">
        <v>8221</v>
      </c>
      <c r="G711" t="s">
        <v>8224</v>
      </c>
      <c r="H711" t="s">
        <v>8246</v>
      </c>
      <c r="I711">
        <v>1417741159</v>
      </c>
      <c r="J711">
        <v>1415149159</v>
      </c>
      <c r="K711" t="b">
        <v>0</v>
      </c>
      <c r="L711">
        <v>2</v>
      </c>
      <c r="M711" t="b">
        <v>0</v>
      </c>
      <c r="N711" t="s">
        <v>8273</v>
      </c>
      <c r="O711" s="16">
        <f>Table1[[#This Row],[pledged]]/Table1[[#This Row],[goal]]*100</f>
        <v>0.40666666666666662</v>
      </c>
      <c r="P711" s="6">
        <f>IFERROR(Table1[[#This Row],[pledged]]/Table1[[#This Row],[backers_count]],0)</f>
        <v>30.5</v>
      </c>
      <c r="Q711" t="str">
        <f>LEFT(Table1[[#This Row],[Category and Sub-Category]],FIND("/",Table1[[#This Row],[Category and Sub-Category]])-1)</f>
        <v>technology</v>
      </c>
      <c r="R711" t="str">
        <f>RIGHT(Table1[[#This Row],[Category and Sub-Category]],LEN(Table1[[#This Row],[Category and Sub-Category]])-FIND("/",Table1[[#This Row],[Category and Sub-Category]]))</f>
        <v>wearables</v>
      </c>
      <c r="S711" s="14">
        <f>(((Table1[[#This Row],[launched_at]]/60)/60)/24)+DATE(1970,1,1)</f>
        <v>41948.041192129633</v>
      </c>
      <c r="T711" s="14">
        <f t="shared" si="11"/>
        <v>41978.041192129633</v>
      </c>
    </row>
    <row r="712" spans="1:20" ht="29" x14ac:dyDescent="0.35">
      <c r="A712">
        <v>710</v>
      </c>
      <c r="B712" s="1" t="s">
        <v>711</v>
      </c>
      <c r="C712" s="1" t="s">
        <v>4820</v>
      </c>
      <c r="D712" s="6">
        <v>1200</v>
      </c>
      <c r="E712" s="6">
        <v>0</v>
      </c>
      <c r="F712" t="s">
        <v>8221</v>
      </c>
      <c r="G712" t="s">
        <v>8229</v>
      </c>
      <c r="H712" t="s">
        <v>8251</v>
      </c>
      <c r="I712">
        <v>1408495440</v>
      </c>
      <c r="J712">
        <v>1405640302</v>
      </c>
      <c r="K712" t="b">
        <v>0</v>
      </c>
      <c r="L712">
        <v>0</v>
      </c>
      <c r="M712" t="b">
        <v>0</v>
      </c>
      <c r="N712" t="s">
        <v>8273</v>
      </c>
      <c r="O712" s="16">
        <f>Table1[[#This Row],[pledged]]/Table1[[#This Row],[goal]]*100</f>
        <v>0</v>
      </c>
      <c r="P712" s="6">
        <f>IFERROR(Table1[[#This Row],[pledged]]/Table1[[#This Row],[backers_count]],0)</f>
        <v>0</v>
      </c>
      <c r="Q712" t="str">
        <f>LEFT(Table1[[#This Row],[Category and Sub-Category]],FIND("/",Table1[[#This Row],[Category and Sub-Category]])-1)</f>
        <v>technology</v>
      </c>
      <c r="R712" t="str">
        <f>RIGHT(Table1[[#This Row],[Category and Sub-Category]],LEN(Table1[[#This Row],[Category and Sub-Category]])-FIND("/",Table1[[#This Row],[Category and Sub-Category]]))</f>
        <v>wearables</v>
      </c>
      <c r="S712" s="14">
        <f>(((Table1[[#This Row],[launched_at]]/60)/60)/24)+DATE(1970,1,1)</f>
        <v>41837.984976851854</v>
      </c>
      <c r="T712" s="14">
        <f t="shared" si="11"/>
        <v>41871.030555555553</v>
      </c>
    </row>
    <row r="713" spans="1:20" ht="58" x14ac:dyDescent="0.35">
      <c r="A713">
        <v>711</v>
      </c>
      <c r="B713" s="1" t="s">
        <v>712</v>
      </c>
      <c r="C713" s="1" t="s">
        <v>4821</v>
      </c>
      <c r="D713" s="6">
        <v>100000</v>
      </c>
      <c r="E713" s="6">
        <v>33791</v>
      </c>
      <c r="F713" t="s">
        <v>8221</v>
      </c>
      <c r="G713" t="s">
        <v>8233</v>
      </c>
      <c r="H713" t="s">
        <v>8249</v>
      </c>
      <c r="I713">
        <v>1481716868</v>
      </c>
      <c r="J713">
        <v>1478257268</v>
      </c>
      <c r="K713" t="b">
        <v>0</v>
      </c>
      <c r="L713">
        <v>338</v>
      </c>
      <c r="M713" t="b">
        <v>0</v>
      </c>
      <c r="N713" t="s">
        <v>8273</v>
      </c>
      <c r="O713" s="16">
        <f>Table1[[#This Row],[pledged]]/Table1[[#This Row],[goal]]*100</f>
        <v>33.790999999999997</v>
      </c>
      <c r="P713" s="6">
        <f>IFERROR(Table1[[#This Row],[pledged]]/Table1[[#This Row],[backers_count]],0)</f>
        <v>99.973372781065095</v>
      </c>
      <c r="Q713" t="str">
        <f>LEFT(Table1[[#This Row],[Category and Sub-Category]],FIND("/",Table1[[#This Row],[Category and Sub-Category]])-1)</f>
        <v>technology</v>
      </c>
      <c r="R713" t="str">
        <f>RIGHT(Table1[[#This Row],[Category and Sub-Category]],LEN(Table1[[#This Row],[Category and Sub-Category]])-FIND("/",Table1[[#This Row],[Category and Sub-Category]]))</f>
        <v>wearables</v>
      </c>
      <c r="S713" s="14">
        <f>(((Table1[[#This Row],[launched_at]]/60)/60)/24)+DATE(1970,1,1)</f>
        <v>42678.459120370375</v>
      </c>
      <c r="T713" s="14">
        <f t="shared" si="11"/>
        <v>42718.500787037032</v>
      </c>
    </row>
    <row r="714" spans="1:20" ht="58" x14ac:dyDescent="0.35">
      <c r="A714">
        <v>712</v>
      </c>
      <c r="B714" s="1" t="s">
        <v>713</v>
      </c>
      <c r="C714" s="1" t="s">
        <v>4822</v>
      </c>
      <c r="D714" s="6">
        <v>48500</v>
      </c>
      <c r="E714" s="6">
        <v>105</v>
      </c>
      <c r="F714" t="s">
        <v>8221</v>
      </c>
      <c r="G714" t="s">
        <v>8224</v>
      </c>
      <c r="H714" t="s">
        <v>8246</v>
      </c>
      <c r="I714">
        <v>1455466832</v>
      </c>
      <c r="J714">
        <v>1452874832</v>
      </c>
      <c r="K714" t="b">
        <v>0</v>
      </c>
      <c r="L714">
        <v>4</v>
      </c>
      <c r="M714" t="b">
        <v>0</v>
      </c>
      <c r="N714" t="s">
        <v>8273</v>
      </c>
      <c r="O714" s="16">
        <f>Table1[[#This Row],[pledged]]/Table1[[#This Row],[goal]]*100</f>
        <v>0.21649484536082475</v>
      </c>
      <c r="P714" s="6">
        <f>IFERROR(Table1[[#This Row],[pledged]]/Table1[[#This Row],[backers_count]],0)</f>
        <v>26.25</v>
      </c>
      <c r="Q714" t="str">
        <f>LEFT(Table1[[#This Row],[Category and Sub-Category]],FIND("/",Table1[[#This Row],[Category and Sub-Category]])-1)</f>
        <v>technology</v>
      </c>
      <c r="R714" t="str">
        <f>RIGHT(Table1[[#This Row],[Category and Sub-Category]],LEN(Table1[[#This Row],[Category and Sub-Category]])-FIND("/",Table1[[#This Row],[Category and Sub-Category]]))</f>
        <v>wearables</v>
      </c>
      <c r="S714" s="14">
        <f>(((Table1[[#This Row],[launched_at]]/60)/60)/24)+DATE(1970,1,1)</f>
        <v>42384.680925925932</v>
      </c>
      <c r="T714" s="14">
        <f t="shared" si="11"/>
        <v>42414.680925925932</v>
      </c>
    </row>
    <row r="715" spans="1:20" ht="43.5" x14ac:dyDescent="0.35">
      <c r="A715">
        <v>713</v>
      </c>
      <c r="B715" s="1" t="s">
        <v>714</v>
      </c>
      <c r="C715" s="1" t="s">
        <v>4823</v>
      </c>
      <c r="D715" s="6">
        <v>25000</v>
      </c>
      <c r="E715" s="6">
        <v>199</v>
      </c>
      <c r="F715" t="s">
        <v>8221</v>
      </c>
      <c r="G715" t="s">
        <v>8237</v>
      </c>
      <c r="H715" t="s">
        <v>8249</v>
      </c>
      <c r="I715">
        <v>1465130532</v>
      </c>
      <c r="J715">
        <v>1462538532</v>
      </c>
      <c r="K715" t="b">
        <v>0</v>
      </c>
      <c r="L715">
        <v>1</v>
      </c>
      <c r="M715" t="b">
        <v>0</v>
      </c>
      <c r="N715" t="s">
        <v>8273</v>
      </c>
      <c r="O715" s="16">
        <f>Table1[[#This Row],[pledged]]/Table1[[#This Row],[goal]]*100</f>
        <v>0.79600000000000004</v>
      </c>
      <c r="P715" s="6">
        <f>IFERROR(Table1[[#This Row],[pledged]]/Table1[[#This Row],[backers_count]],0)</f>
        <v>199</v>
      </c>
      <c r="Q715" t="str">
        <f>LEFT(Table1[[#This Row],[Category and Sub-Category]],FIND("/",Table1[[#This Row],[Category and Sub-Category]])-1)</f>
        <v>technology</v>
      </c>
      <c r="R715" t="str">
        <f>RIGHT(Table1[[#This Row],[Category and Sub-Category]],LEN(Table1[[#This Row],[Category and Sub-Category]])-FIND("/",Table1[[#This Row],[Category and Sub-Category]]))</f>
        <v>wearables</v>
      </c>
      <c r="S715" s="14">
        <f>(((Table1[[#This Row],[launched_at]]/60)/60)/24)+DATE(1970,1,1)</f>
        <v>42496.529305555552</v>
      </c>
      <c r="T715" s="14">
        <f t="shared" si="11"/>
        <v>42526.529305555552</v>
      </c>
    </row>
    <row r="716" spans="1:20" ht="43.5" x14ac:dyDescent="0.35">
      <c r="A716">
        <v>714</v>
      </c>
      <c r="B716" s="1" t="s">
        <v>715</v>
      </c>
      <c r="C716" s="1" t="s">
        <v>4824</v>
      </c>
      <c r="D716" s="6">
        <v>15000</v>
      </c>
      <c r="E716" s="6">
        <v>2249</v>
      </c>
      <c r="F716" t="s">
        <v>8221</v>
      </c>
      <c r="G716" t="s">
        <v>8224</v>
      </c>
      <c r="H716" t="s">
        <v>8246</v>
      </c>
      <c r="I716">
        <v>1488308082</v>
      </c>
      <c r="J716">
        <v>1483124082</v>
      </c>
      <c r="K716" t="b">
        <v>0</v>
      </c>
      <c r="L716">
        <v>28</v>
      </c>
      <c r="M716" t="b">
        <v>0</v>
      </c>
      <c r="N716" t="s">
        <v>8273</v>
      </c>
      <c r="O716" s="16">
        <f>Table1[[#This Row],[pledged]]/Table1[[#This Row],[goal]]*100</f>
        <v>14.993333333333334</v>
      </c>
      <c r="P716" s="6">
        <f>IFERROR(Table1[[#This Row],[pledged]]/Table1[[#This Row],[backers_count]],0)</f>
        <v>80.321428571428569</v>
      </c>
      <c r="Q716" t="str">
        <f>LEFT(Table1[[#This Row],[Category and Sub-Category]],FIND("/",Table1[[#This Row],[Category and Sub-Category]])-1)</f>
        <v>technology</v>
      </c>
      <c r="R716" t="str">
        <f>RIGHT(Table1[[#This Row],[Category and Sub-Category]],LEN(Table1[[#This Row],[Category and Sub-Category]])-FIND("/",Table1[[#This Row],[Category and Sub-Category]]))</f>
        <v>wearables</v>
      </c>
      <c r="S716" s="14">
        <f>(((Table1[[#This Row],[launched_at]]/60)/60)/24)+DATE(1970,1,1)</f>
        <v>42734.787986111114</v>
      </c>
      <c r="T716" s="14">
        <f t="shared" si="11"/>
        <v>42794.787986111114</v>
      </c>
    </row>
    <row r="717" spans="1:20" ht="58" x14ac:dyDescent="0.35">
      <c r="A717">
        <v>715</v>
      </c>
      <c r="B717" s="1" t="s">
        <v>716</v>
      </c>
      <c r="C717" s="1" t="s">
        <v>4825</v>
      </c>
      <c r="D717" s="6">
        <v>27500</v>
      </c>
      <c r="E717" s="6">
        <v>1389</v>
      </c>
      <c r="F717" t="s">
        <v>8221</v>
      </c>
      <c r="G717" t="s">
        <v>8224</v>
      </c>
      <c r="H717" t="s">
        <v>8246</v>
      </c>
      <c r="I717">
        <v>1446693040</v>
      </c>
      <c r="J717">
        <v>1443233440</v>
      </c>
      <c r="K717" t="b">
        <v>0</v>
      </c>
      <c r="L717">
        <v>12</v>
      </c>
      <c r="M717" t="b">
        <v>0</v>
      </c>
      <c r="N717" t="s">
        <v>8273</v>
      </c>
      <c r="O717" s="16">
        <f>Table1[[#This Row],[pledged]]/Table1[[#This Row],[goal]]*100</f>
        <v>5.0509090909090908</v>
      </c>
      <c r="P717" s="6">
        <f>IFERROR(Table1[[#This Row],[pledged]]/Table1[[#This Row],[backers_count]],0)</f>
        <v>115.75</v>
      </c>
      <c r="Q717" t="str">
        <f>LEFT(Table1[[#This Row],[Category and Sub-Category]],FIND("/",Table1[[#This Row],[Category and Sub-Category]])-1)</f>
        <v>technology</v>
      </c>
      <c r="R717" t="str">
        <f>RIGHT(Table1[[#This Row],[Category and Sub-Category]],LEN(Table1[[#This Row],[Category and Sub-Category]])-FIND("/",Table1[[#This Row],[Category and Sub-Category]]))</f>
        <v>wearables</v>
      </c>
      <c r="S717" s="14">
        <f>(((Table1[[#This Row],[launched_at]]/60)/60)/24)+DATE(1970,1,1)</f>
        <v>42273.090740740736</v>
      </c>
      <c r="T717" s="14">
        <f t="shared" si="11"/>
        <v>42313.132407407407</v>
      </c>
    </row>
    <row r="718" spans="1:20" ht="43.5" x14ac:dyDescent="0.35">
      <c r="A718">
        <v>716</v>
      </c>
      <c r="B718" s="1" t="s">
        <v>717</v>
      </c>
      <c r="C718" s="1" t="s">
        <v>4826</v>
      </c>
      <c r="D718" s="6">
        <v>7000</v>
      </c>
      <c r="E718" s="6">
        <v>715</v>
      </c>
      <c r="F718" t="s">
        <v>8221</v>
      </c>
      <c r="G718" t="s">
        <v>8224</v>
      </c>
      <c r="H718" t="s">
        <v>8246</v>
      </c>
      <c r="I718">
        <v>1417392000</v>
      </c>
      <c r="J718">
        <v>1414511307</v>
      </c>
      <c r="K718" t="b">
        <v>0</v>
      </c>
      <c r="L718">
        <v>16</v>
      </c>
      <c r="M718" t="b">
        <v>0</v>
      </c>
      <c r="N718" t="s">
        <v>8273</v>
      </c>
      <c r="O718" s="16">
        <f>Table1[[#This Row],[pledged]]/Table1[[#This Row],[goal]]*100</f>
        <v>10.214285714285715</v>
      </c>
      <c r="P718" s="6">
        <f>IFERROR(Table1[[#This Row],[pledged]]/Table1[[#This Row],[backers_count]],0)</f>
        <v>44.6875</v>
      </c>
      <c r="Q718" t="str">
        <f>LEFT(Table1[[#This Row],[Category and Sub-Category]],FIND("/",Table1[[#This Row],[Category and Sub-Category]])-1)</f>
        <v>technology</v>
      </c>
      <c r="R718" t="str">
        <f>RIGHT(Table1[[#This Row],[Category and Sub-Category]],LEN(Table1[[#This Row],[Category and Sub-Category]])-FIND("/",Table1[[#This Row],[Category and Sub-Category]]))</f>
        <v>wearables</v>
      </c>
      <c r="S718" s="14">
        <f>(((Table1[[#This Row],[launched_at]]/60)/60)/24)+DATE(1970,1,1)</f>
        <v>41940.658645833333</v>
      </c>
      <c r="T718" s="14">
        <f t="shared" si="11"/>
        <v>41974</v>
      </c>
    </row>
    <row r="719" spans="1:20" x14ac:dyDescent="0.35">
      <c r="A719">
        <v>717</v>
      </c>
      <c r="B719" s="1" t="s">
        <v>718</v>
      </c>
      <c r="C719" s="1" t="s">
        <v>4827</v>
      </c>
      <c r="D719" s="6">
        <v>100000</v>
      </c>
      <c r="E719" s="6">
        <v>305</v>
      </c>
      <c r="F719" t="s">
        <v>8221</v>
      </c>
      <c r="G719" t="s">
        <v>8224</v>
      </c>
      <c r="H719" t="s">
        <v>8246</v>
      </c>
      <c r="I719">
        <v>1409949002</v>
      </c>
      <c r="J719">
        <v>1407357002</v>
      </c>
      <c r="K719" t="b">
        <v>0</v>
      </c>
      <c r="L719">
        <v>4</v>
      </c>
      <c r="M719" t="b">
        <v>0</v>
      </c>
      <c r="N719" t="s">
        <v>8273</v>
      </c>
      <c r="O719" s="16">
        <f>Table1[[#This Row],[pledged]]/Table1[[#This Row],[goal]]*100</f>
        <v>0.30499999999999999</v>
      </c>
      <c r="P719" s="6">
        <f>IFERROR(Table1[[#This Row],[pledged]]/Table1[[#This Row],[backers_count]],0)</f>
        <v>76.25</v>
      </c>
      <c r="Q719" t="str">
        <f>LEFT(Table1[[#This Row],[Category and Sub-Category]],FIND("/",Table1[[#This Row],[Category and Sub-Category]])-1)</f>
        <v>technology</v>
      </c>
      <c r="R719" t="str">
        <f>RIGHT(Table1[[#This Row],[Category and Sub-Category]],LEN(Table1[[#This Row],[Category and Sub-Category]])-FIND("/",Table1[[#This Row],[Category and Sub-Category]]))</f>
        <v>wearables</v>
      </c>
      <c r="S719" s="14">
        <f>(((Table1[[#This Row],[launched_at]]/60)/60)/24)+DATE(1970,1,1)</f>
        <v>41857.854189814818</v>
      </c>
      <c r="T719" s="14">
        <f t="shared" si="11"/>
        <v>41887.854189814818</v>
      </c>
    </row>
    <row r="720" spans="1:20" ht="43.5" x14ac:dyDescent="0.35">
      <c r="A720">
        <v>718</v>
      </c>
      <c r="B720" s="1" t="s">
        <v>719</v>
      </c>
      <c r="C720" s="1" t="s">
        <v>4828</v>
      </c>
      <c r="D720" s="6">
        <v>12000</v>
      </c>
      <c r="E720" s="6">
        <v>90</v>
      </c>
      <c r="F720" t="s">
        <v>8221</v>
      </c>
      <c r="G720" t="s">
        <v>8224</v>
      </c>
      <c r="H720" t="s">
        <v>8246</v>
      </c>
      <c r="I720">
        <v>1487397540</v>
      </c>
      <c r="J720">
        <v>1484684247</v>
      </c>
      <c r="K720" t="b">
        <v>0</v>
      </c>
      <c r="L720">
        <v>4</v>
      </c>
      <c r="M720" t="b">
        <v>0</v>
      </c>
      <c r="N720" t="s">
        <v>8273</v>
      </c>
      <c r="O720" s="16">
        <f>Table1[[#This Row],[pledged]]/Table1[[#This Row],[goal]]*100</f>
        <v>0.75</v>
      </c>
      <c r="P720" s="6">
        <f>IFERROR(Table1[[#This Row],[pledged]]/Table1[[#This Row],[backers_count]],0)</f>
        <v>22.5</v>
      </c>
      <c r="Q720" t="str">
        <f>LEFT(Table1[[#This Row],[Category and Sub-Category]],FIND("/",Table1[[#This Row],[Category and Sub-Category]])-1)</f>
        <v>technology</v>
      </c>
      <c r="R720" t="str">
        <f>RIGHT(Table1[[#This Row],[Category and Sub-Category]],LEN(Table1[[#This Row],[Category and Sub-Category]])-FIND("/",Table1[[#This Row],[Category and Sub-Category]]))</f>
        <v>wearables</v>
      </c>
      <c r="S720" s="14">
        <f>(((Table1[[#This Row],[launched_at]]/60)/60)/24)+DATE(1970,1,1)</f>
        <v>42752.845451388886</v>
      </c>
      <c r="T720" s="14">
        <f t="shared" si="11"/>
        <v>42784.249305555553</v>
      </c>
    </row>
    <row r="721" spans="1:20" ht="43.5" x14ac:dyDescent="0.35">
      <c r="A721">
        <v>719</v>
      </c>
      <c r="B721" s="1" t="s">
        <v>720</v>
      </c>
      <c r="C721" s="1" t="s">
        <v>4829</v>
      </c>
      <c r="D721" s="6">
        <v>15000</v>
      </c>
      <c r="E721" s="6">
        <v>194</v>
      </c>
      <c r="F721" t="s">
        <v>8221</v>
      </c>
      <c r="G721" t="s">
        <v>8224</v>
      </c>
      <c r="H721" t="s">
        <v>8246</v>
      </c>
      <c r="I721">
        <v>1456189076</v>
      </c>
      <c r="J721">
        <v>1454979476</v>
      </c>
      <c r="K721" t="b">
        <v>0</v>
      </c>
      <c r="L721">
        <v>10</v>
      </c>
      <c r="M721" t="b">
        <v>0</v>
      </c>
      <c r="N721" t="s">
        <v>8273</v>
      </c>
      <c r="O721" s="16">
        <f>Table1[[#This Row],[pledged]]/Table1[[#This Row],[goal]]*100</f>
        <v>1.2933333333333332</v>
      </c>
      <c r="P721" s="6">
        <f>IFERROR(Table1[[#This Row],[pledged]]/Table1[[#This Row],[backers_count]],0)</f>
        <v>19.399999999999999</v>
      </c>
      <c r="Q721" t="str">
        <f>LEFT(Table1[[#This Row],[Category and Sub-Category]],FIND("/",Table1[[#This Row],[Category and Sub-Category]])-1)</f>
        <v>technology</v>
      </c>
      <c r="R721" t="str">
        <f>RIGHT(Table1[[#This Row],[Category and Sub-Category]],LEN(Table1[[#This Row],[Category and Sub-Category]])-FIND("/",Table1[[#This Row],[Category and Sub-Category]]))</f>
        <v>wearables</v>
      </c>
      <c r="S721" s="14">
        <f>(((Table1[[#This Row],[launched_at]]/60)/60)/24)+DATE(1970,1,1)</f>
        <v>42409.040231481486</v>
      </c>
      <c r="T721" s="14">
        <f t="shared" si="11"/>
        <v>42423.040231481486</v>
      </c>
    </row>
    <row r="722" spans="1:20" ht="43.5" x14ac:dyDescent="0.35">
      <c r="A722">
        <v>720</v>
      </c>
      <c r="B722" s="1" t="s">
        <v>721</v>
      </c>
      <c r="C722" s="1" t="s">
        <v>4830</v>
      </c>
      <c r="D722" s="6">
        <v>1900</v>
      </c>
      <c r="E722" s="6">
        <v>2735</v>
      </c>
      <c r="F722" t="s">
        <v>8219</v>
      </c>
      <c r="G722" t="s">
        <v>8224</v>
      </c>
      <c r="H722" t="s">
        <v>8246</v>
      </c>
      <c r="I722">
        <v>1327851291</v>
      </c>
      <c r="J722">
        <v>1325432091</v>
      </c>
      <c r="K722" t="b">
        <v>0</v>
      </c>
      <c r="L722">
        <v>41</v>
      </c>
      <c r="M722" t="b">
        <v>1</v>
      </c>
      <c r="N722" t="s">
        <v>8274</v>
      </c>
      <c r="O722" s="16">
        <f>Table1[[#This Row],[pledged]]/Table1[[#This Row],[goal]]*100</f>
        <v>143.94736842105263</v>
      </c>
      <c r="P722" s="6">
        <f>IFERROR(Table1[[#This Row],[pledged]]/Table1[[#This Row],[backers_count]],0)</f>
        <v>66.707317073170728</v>
      </c>
      <c r="Q722" t="str">
        <f>LEFT(Table1[[#This Row],[Category and Sub-Category]],FIND("/",Table1[[#This Row],[Category and Sub-Category]])-1)</f>
        <v>publishing</v>
      </c>
      <c r="R722" t="str">
        <f>RIGHT(Table1[[#This Row],[Category and Sub-Category]],LEN(Table1[[#This Row],[Category and Sub-Category]])-FIND("/",Table1[[#This Row],[Category and Sub-Category]]))</f>
        <v>nonfiction</v>
      </c>
      <c r="S722" s="14">
        <f>(((Table1[[#This Row],[launched_at]]/60)/60)/24)+DATE(1970,1,1)</f>
        <v>40909.649201388893</v>
      </c>
      <c r="T722" s="14">
        <f t="shared" si="11"/>
        <v>40937.649201388893</v>
      </c>
    </row>
    <row r="723" spans="1:20" ht="58" x14ac:dyDescent="0.35">
      <c r="A723">
        <v>721</v>
      </c>
      <c r="B723" s="1" t="s">
        <v>722</v>
      </c>
      <c r="C723" s="1" t="s">
        <v>4831</v>
      </c>
      <c r="D723" s="6">
        <v>8200</v>
      </c>
      <c r="E723" s="6">
        <v>10013</v>
      </c>
      <c r="F723" t="s">
        <v>8219</v>
      </c>
      <c r="G723" t="s">
        <v>8224</v>
      </c>
      <c r="H723" t="s">
        <v>8246</v>
      </c>
      <c r="I723">
        <v>1406900607</v>
      </c>
      <c r="J723">
        <v>1403012607</v>
      </c>
      <c r="K723" t="b">
        <v>0</v>
      </c>
      <c r="L723">
        <v>119</v>
      </c>
      <c r="M723" t="b">
        <v>1</v>
      </c>
      <c r="N723" t="s">
        <v>8274</v>
      </c>
      <c r="O723" s="16">
        <f>Table1[[#This Row],[pledged]]/Table1[[#This Row],[goal]]*100</f>
        <v>122.10975609756099</v>
      </c>
      <c r="P723" s="6">
        <f>IFERROR(Table1[[#This Row],[pledged]]/Table1[[#This Row],[backers_count]],0)</f>
        <v>84.142857142857139</v>
      </c>
      <c r="Q723" t="str">
        <f>LEFT(Table1[[#This Row],[Category and Sub-Category]],FIND("/",Table1[[#This Row],[Category and Sub-Category]])-1)</f>
        <v>publishing</v>
      </c>
      <c r="R723" t="str">
        <f>RIGHT(Table1[[#This Row],[Category and Sub-Category]],LEN(Table1[[#This Row],[Category and Sub-Category]])-FIND("/",Table1[[#This Row],[Category and Sub-Category]]))</f>
        <v>nonfiction</v>
      </c>
      <c r="S723" s="14">
        <f>(((Table1[[#This Row],[launched_at]]/60)/60)/24)+DATE(1970,1,1)</f>
        <v>41807.571840277778</v>
      </c>
      <c r="T723" s="14">
        <f t="shared" si="11"/>
        <v>41852.571840277778</v>
      </c>
    </row>
    <row r="724" spans="1:20" ht="43.5" x14ac:dyDescent="0.35">
      <c r="A724">
        <v>722</v>
      </c>
      <c r="B724" s="1" t="s">
        <v>723</v>
      </c>
      <c r="C724" s="1" t="s">
        <v>4832</v>
      </c>
      <c r="D724" s="6">
        <v>25000</v>
      </c>
      <c r="E724" s="6">
        <v>33006</v>
      </c>
      <c r="F724" t="s">
        <v>8219</v>
      </c>
      <c r="G724" t="s">
        <v>8224</v>
      </c>
      <c r="H724" t="s">
        <v>8246</v>
      </c>
      <c r="I724">
        <v>1333909178</v>
      </c>
      <c r="J724">
        <v>1331320778</v>
      </c>
      <c r="K724" t="b">
        <v>0</v>
      </c>
      <c r="L724">
        <v>153</v>
      </c>
      <c r="M724" t="b">
        <v>1</v>
      </c>
      <c r="N724" t="s">
        <v>8274</v>
      </c>
      <c r="O724" s="16">
        <f>Table1[[#This Row],[pledged]]/Table1[[#This Row],[goal]]*100</f>
        <v>132.024</v>
      </c>
      <c r="P724" s="6">
        <f>IFERROR(Table1[[#This Row],[pledged]]/Table1[[#This Row],[backers_count]],0)</f>
        <v>215.72549019607843</v>
      </c>
      <c r="Q724" t="str">
        <f>LEFT(Table1[[#This Row],[Category and Sub-Category]],FIND("/",Table1[[#This Row],[Category and Sub-Category]])-1)</f>
        <v>publishing</v>
      </c>
      <c r="R724" t="str">
        <f>RIGHT(Table1[[#This Row],[Category and Sub-Category]],LEN(Table1[[#This Row],[Category and Sub-Category]])-FIND("/",Table1[[#This Row],[Category and Sub-Category]]))</f>
        <v>nonfiction</v>
      </c>
      <c r="S724" s="14">
        <f>(((Table1[[#This Row],[launched_at]]/60)/60)/24)+DATE(1970,1,1)</f>
        <v>40977.805300925924</v>
      </c>
      <c r="T724" s="14">
        <f t="shared" si="11"/>
        <v>41007.76363425926</v>
      </c>
    </row>
    <row r="725" spans="1:20" ht="29" x14ac:dyDescent="0.35">
      <c r="A725">
        <v>723</v>
      </c>
      <c r="B725" s="1" t="s">
        <v>724</v>
      </c>
      <c r="C725" s="1" t="s">
        <v>4833</v>
      </c>
      <c r="D725" s="6">
        <v>5000</v>
      </c>
      <c r="E725" s="6">
        <v>5469</v>
      </c>
      <c r="F725" t="s">
        <v>8219</v>
      </c>
      <c r="G725" t="s">
        <v>8224</v>
      </c>
      <c r="H725" t="s">
        <v>8246</v>
      </c>
      <c r="I725">
        <v>1438228740</v>
      </c>
      <c r="J725">
        <v>1435606549</v>
      </c>
      <c r="K725" t="b">
        <v>0</v>
      </c>
      <c r="L725">
        <v>100</v>
      </c>
      <c r="M725" t="b">
        <v>1</v>
      </c>
      <c r="N725" t="s">
        <v>8274</v>
      </c>
      <c r="O725" s="16">
        <f>Table1[[#This Row],[pledged]]/Table1[[#This Row],[goal]]*100</f>
        <v>109.38000000000001</v>
      </c>
      <c r="P725" s="6">
        <f>IFERROR(Table1[[#This Row],[pledged]]/Table1[[#This Row],[backers_count]],0)</f>
        <v>54.69</v>
      </c>
      <c r="Q725" t="str">
        <f>LEFT(Table1[[#This Row],[Category and Sub-Category]],FIND("/",Table1[[#This Row],[Category and Sub-Category]])-1)</f>
        <v>publishing</v>
      </c>
      <c r="R725" t="str">
        <f>RIGHT(Table1[[#This Row],[Category and Sub-Category]],LEN(Table1[[#This Row],[Category and Sub-Category]])-FIND("/",Table1[[#This Row],[Category and Sub-Category]]))</f>
        <v>nonfiction</v>
      </c>
      <c r="S725" s="14">
        <f>(((Table1[[#This Row],[launched_at]]/60)/60)/24)+DATE(1970,1,1)</f>
        <v>42184.816539351858</v>
      </c>
      <c r="T725" s="14">
        <f t="shared" si="11"/>
        <v>42215.165972222225</v>
      </c>
    </row>
    <row r="726" spans="1:20" ht="58" x14ac:dyDescent="0.35">
      <c r="A726">
        <v>724</v>
      </c>
      <c r="B726" s="1" t="s">
        <v>725</v>
      </c>
      <c r="C726" s="1" t="s">
        <v>4834</v>
      </c>
      <c r="D726" s="6">
        <v>7000</v>
      </c>
      <c r="E726" s="6">
        <v>7383.01</v>
      </c>
      <c r="F726" t="s">
        <v>8219</v>
      </c>
      <c r="G726" t="s">
        <v>8224</v>
      </c>
      <c r="H726" t="s">
        <v>8246</v>
      </c>
      <c r="I726">
        <v>1309447163</v>
      </c>
      <c r="J726">
        <v>1306855163</v>
      </c>
      <c r="K726" t="b">
        <v>0</v>
      </c>
      <c r="L726">
        <v>143</v>
      </c>
      <c r="M726" t="b">
        <v>1</v>
      </c>
      <c r="N726" t="s">
        <v>8274</v>
      </c>
      <c r="O726" s="16">
        <f>Table1[[#This Row],[pledged]]/Table1[[#This Row],[goal]]*100</f>
        <v>105.47157142857144</v>
      </c>
      <c r="P726" s="6">
        <f>IFERROR(Table1[[#This Row],[pledged]]/Table1[[#This Row],[backers_count]],0)</f>
        <v>51.62944055944056</v>
      </c>
      <c r="Q726" t="str">
        <f>LEFT(Table1[[#This Row],[Category and Sub-Category]],FIND("/",Table1[[#This Row],[Category and Sub-Category]])-1)</f>
        <v>publishing</v>
      </c>
      <c r="R726" t="str">
        <f>RIGHT(Table1[[#This Row],[Category and Sub-Category]],LEN(Table1[[#This Row],[Category and Sub-Category]])-FIND("/",Table1[[#This Row],[Category and Sub-Category]]))</f>
        <v>nonfiction</v>
      </c>
      <c r="S726" s="14">
        <f>(((Table1[[#This Row],[launched_at]]/60)/60)/24)+DATE(1970,1,1)</f>
        <v>40694.638460648144</v>
      </c>
      <c r="T726" s="14">
        <f t="shared" si="11"/>
        <v>40724.638460648144</v>
      </c>
    </row>
    <row r="727" spans="1:20" ht="43.5" x14ac:dyDescent="0.35">
      <c r="A727">
        <v>725</v>
      </c>
      <c r="B727" s="1" t="s">
        <v>726</v>
      </c>
      <c r="C727" s="1" t="s">
        <v>4835</v>
      </c>
      <c r="D727" s="6">
        <v>20000</v>
      </c>
      <c r="E727" s="6">
        <v>20070</v>
      </c>
      <c r="F727" t="s">
        <v>8219</v>
      </c>
      <c r="G727" t="s">
        <v>8224</v>
      </c>
      <c r="H727" t="s">
        <v>8246</v>
      </c>
      <c r="I727">
        <v>1450018912</v>
      </c>
      <c r="J727">
        <v>1447426912</v>
      </c>
      <c r="K727" t="b">
        <v>0</v>
      </c>
      <c r="L727">
        <v>140</v>
      </c>
      <c r="M727" t="b">
        <v>1</v>
      </c>
      <c r="N727" t="s">
        <v>8274</v>
      </c>
      <c r="O727" s="16">
        <f>Table1[[#This Row],[pledged]]/Table1[[#This Row],[goal]]*100</f>
        <v>100.35000000000001</v>
      </c>
      <c r="P727" s="6">
        <f>IFERROR(Table1[[#This Row],[pledged]]/Table1[[#This Row],[backers_count]],0)</f>
        <v>143.35714285714286</v>
      </c>
      <c r="Q727" t="str">
        <f>LEFT(Table1[[#This Row],[Category and Sub-Category]],FIND("/",Table1[[#This Row],[Category and Sub-Category]])-1)</f>
        <v>publishing</v>
      </c>
      <c r="R727" t="str">
        <f>RIGHT(Table1[[#This Row],[Category and Sub-Category]],LEN(Table1[[#This Row],[Category and Sub-Category]])-FIND("/",Table1[[#This Row],[Category and Sub-Category]]))</f>
        <v>nonfiction</v>
      </c>
      <c r="S727" s="14">
        <f>(((Table1[[#This Row],[launched_at]]/60)/60)/24)+DATE(1970,1,1)</f>
        <v>42321.626296296294</v>
      </c>
      <c r="T727" s="14">
        <f t="shared" si="11"/>
        <v>42351.626296296294</v>
      </c>
    </row>
    <row r="728" spans="1:20" ht="43.5" x14ac:dyDescent="0.35">
      <c r="A728">
        <v>726</v>
      </c>
      <c r="B728" s="1" t="s">
        <v>727</v>
      </c>
      <c r="C728" s="1" t="s">
        <v>4836</v>
      </c>
      <c r="D728" s="6">
        <v>2500</v>
      </c>
      <c r="E728" s="6">
        <v>2535</v>
      </c>
      <c r="F728" t="s">
        <v>8219</v>
      </c>
      <c r="G728" t="s">
        <v>8224</v>
      </c>
      <c r="H728" t="s">
        <v>8246</v>
      </c>
      <c r="I728">
        <v>1365728487</v>
      </c>
      <c r="J728">
        <v>1363136487</v>
      </c>
      <c r="K728" t="b">
        <v>0</v>
      </c>
      <c r="L728">
        <v>35</v>
      </c>
      <c r="M728" t="b">
        <v>1</v>
      </c>
      <c r="N728" t="s">
        <v>8274</v>
      </c>
      <c r="O728" s="16">
        <f>Table1[[#This Row],[pledged]]/Table1[[#This Row],[goal]]*100</f>
        <v>101.4</v>
      </c>
      <c r="P728" s="6">
        <f>IFERROR(Table1[[#This Row],[pledged]]/Table1[[#This Row],[backers_count]],0)</f>
        <v>72.428571428571431</v>
      </c>
      <c r="Q728" t="str">
        <f>LEFT(Table1[[#This Row],[Category and Sub-Category]],FIND("/",Table1[[#This Row],[Category and Sub-Category]])-1)</f>
        <v>publishing</v>
      </c>
      <c r="R728" t="str">
        <f>RIGHT(Table1[[#This Row],[Category and Sub-Category]],LEN(Table1[[#This Row],[Category and Sub-Category]])-FIND("/",Table1[[#This Row],[Category and Sub-Category]]))</f>
        <v>nonfiction</v>
      </c>
      <c r="S728" s="14">
        <f>(((Table1[[#This Row],[launched_at]]/60)/60)/24)+DATE(1970,1,1)</f>
        <v>41346.042673611111</v>
      </c>
      <c r="T728" s="14">
        <f t="shared" si="11"/>
        <v>41376.042673611111</v>
      </c>
    </row>
    <row r="729" spans="1:20" ht="58" x14ac:dyDescent="0.35">
      <c r="A729">
        <v>727</v>
      </c>
      <c r="B729" s="1" t="s">
        <v>728</v>
      </c>
      <c r="C729" s="1" t="s">
        <v>4837</v>
      </c>
      <c r="D729" s="6">
        <v>3500</v>
      </c>
      <c r="E729" s="6">
        <v>5443</v>
      </c>
      <c r="F729" t="s">
        <v>8219</v>
      </c>
      <c r="G729" t="s">
        <v>8224</v>
      </c>
      <c r="H729" t="s">
        <v>8246</v>
      </c>
      <c r="I729">
        <v>1358198400</v>
      </c>
      <c r="J729">
        <v>1354580949</v>
      </c>
      <c r="K729" t="b">
        <v>0</v>
      </c>
      <c r="L729">
        <v>149</v>
      </c>
      <c r="M729" t="b">
        <v>1</v>
      </c>
      <c r="N729" t="s">
        <v>8274</v>
      </c>
      <c r="O729" s="16">
        <f>Table1[[#This Row],[pledged]]/Table1[[#This Row],[goal]]*100</f>
        <v>155.51428571428571</v>
      </c>
      <c r="P729" s="6">
        <f>IFERROR(Table1[[#This Row],[pledged]]/Table1[[#This Row],[backers_count]],0)</f>
        <v>36.530201342281877</v>
      </c>
      <c r="Q729" t="str">
        <f>LEFT(Table1[[#This Row],[Category and Sub-Category]],FIND("/",Table1[[#This Row],[Category and Sub-Category]])-1)</f>
        <v>publishing</v>
      </c>
      <c r="R729" t="str">
        <f>RIGHT(Table1[[#This Row],[Category and Sub-Category]],LEN(Table1[[#This Row],[Category and Sub-Category]])-FIND("/",Table1[[#This Row],[Category and Sub-Category]]))</f>
        <v>nonfiction</v>
      </c>
      <c r="S729" s="14">
        <f>(((Table1[[#This Row],[launched_at]]/60)/60)/24)+DATE(1970,1,1)</f>
        <v>41247.020243055551</v>
      </c>
      <c r="T729" s="14">
        <f t="shared" si="11"/>
        <v>41288.888888888891</v>
      </c>
    </row>
    <row r="730" spans="1:20" ht="43.5" x14ac:dyDescent="0.35">
      <c r="A730">
        <v>728</v>
      </c>
      <c r="B730" s="1" t="s">
        <v>729</v>
      </c>
      <c r="C730" s="1" t="s">
        <v>4838</v>
      </c>
      <c r="D730" s="6">
        <v>7500</v>
      </c>
      <c r="E730" s="6">
        <v>7917.45</v>
      </c>
      <c r="F730" t="s">
        <v>8219</v>
      </c>
      <c r="G730" t="s">
        <v>8224</v>
      </c>
      <c r="H730" t="s">
        <v>8246</v>
      </c>
      <c r="I730">
        <v>1313957157</v>
      </c>
      <c r="J730">
        <v>1310069157</v>
      </c>
      <c r="K730" t="b">
        <v>0</v>
      </c>
      <c r="L730">
        <v>130</v>
      </c>
      <c r="M730" t="b">
        <v>1</v>
      </c>
      <c r="N730" t="s">
        <v>8274</v>
      </c>
      <c r="O730" s="16">
        <f>Table1[[#This Row],[pledged]]/Table1[[#This Row],[goal]]*100</f>
        <v>105.566</v>
      </c>
      <c r="P730" s="6">
        <f>IFERROR(Table1[[#This Row],[pledged]]/Table1[[#This Row],[backers_count]],0)</f>
        <v>60.903461538461535</v>
      </c>
      <c r="Q730" t="str">
        <f>LEFT(Table1[[#This Row],[Category and Sub-Category]],FIND("/",Table1[[#This Row],[Category and Sub-Category]])-1)</f>
        <v>publishing</v>
      </c>
      <c r="R730" t="str">
        <f>RIGHT(Table1[[#This Row],[Category and Sub-Category]],LEN(Table1[[#This Row],[Category and Sub-Category]])-FIND("/",Table1[[#This Row],[Category and Sub-Category]]))</f>
        <v>nonfiction</v>
      </c>
      <c r="S730" s="14">
        <f>(((Table1[[#This Row],[launched_at]]/60)/60)/24)+DATE(1970,1,1)</f>
        <v>40731.837465277778</v>
      </c>
      <c r="T730" s="14">
        <f t="shared" si="11"/>
        <v>40776.837465277778</v>
      </c>
    </row>
    <row r="731" spans="1:20" ht="43.5" x14ac:dyDescent="0.35">
      <c r="A731">
        <v>729</v>
      </c>
      <c r="B731" s="1" t="s">
        <v>730</v>
      </c>
      <c r="C731" s="1" t="s">
        <v>4839</v>
      </c>
      <c r="D731" s="6">
        <v>4000</v>
      </c>
      <c r="E731" s="6">
        <v>5226</v>
      </c>
      <c r="F731" t="s">
        <v>8219</v>
      </c>
      <c r="G731" t="s">
        <v>8224</v>
      </c>
      <c r="H731" t="s">
        <v>8246</v>
      </c>
      <c r="I731">
        <v>1348028861</v>
      </c>
      <c r="J731">
        <v>1342844861</v>
      </c>
      <c r="K731" t="b">
        <v>0</v>
      </c>
      <c r="L731">
        <v>120</v>
      </c>
      <c r="M731" t="b">
        <v>1</v>
      </c>
      <c r="N731" t="s">
        <v>8274</v>
      </c>
      <c r="O731" s="16">
        <f>Table1[[#This Row],[pledged]]/Table1[[#This Row],[goal]]*100</f>
        <v>130.65</v>
      </c>
      <c r="P731" s="6">
        <f>IFERROR(Table1[[#This Row],[pledged]]/Table1[[#This Row],[backers_count]],0)</f>
        <v>43.55</v>
      </c>
      <c r="Q731" t="str">
        <f>LEFT(Table1[[#This Row],[Category and Sub-Category]],FIND("/",Table1[[#This Row],[Category and Sub-Category]])-1)</f>
        <v>publishing</v>
      </c>
      <c r="R731" t="str">
        <f>RIGHT(Table1[[#This Row],[Category and Sub-Category]],LEN(Table1[[#This Row],[Category and Sub-Category]])-FIND("/",Table1[[#This Row],[Category and Sub-Category]]))</f>
        <v>nonfiction</v>
      </c>
      <c r="S731" s="14">
        <f>(((Table1[[#This Row],[launched_at]]/60)/60)/24)+DATE(1970,1,1)</f>
        <v>41111.185891203706</v>
      </c>
      <c r="T731" s="14">
        <f t="shared" si="11"/>
        <v>41171.185891203706</v>
      </c>
    </row>
    <row r="732" spans="1:20" ht="29" x14ac:dyDescent="0.35">
      <c r="A732">
        <v>730</v>
      </c>
      <c r="B732" s="1" t="s">
        <v>731</v>
      </c>
      <c r="C732" s="1" t="s">
        <v>4840</v>
      </c>
      <c r="D732" s="6">
        <v>20000</v>
      </c>
      <c r="E732" s="6">
        <v>26438</v>
      </c>
      <c r="F732" t="s">
        <v>8219</v>
      </c>
      <c r="G732" t="s">
        <v>8224</v>
      </c>
      <c r="H732" t="s">
        <v>8246</v>
      </c>
      <c r="I732">
        <v>1323280391</v>
      </c>
      <c r="J732">
        <v>1320688391</v>
      </c>
      <c r="K732" t="b">
        <v>0</v>
      </c>
      <c r="L732">
        <v>265</v>
      </c>
      <c r="M732" t="b">
        <v>1</v>
      </c>
      <c r="N732" t="s">
        <v>8274</v>
      </c>
      <c r="O732" s="16">
        <f>Table1[[#This Row],[pledged]]/Table1[[#This Row],[goal]]*100</f>
        <v>132.19</v>
      </c>
      <c r="P732" s="6">
        <f>IFERROR(Table1[[#This Row],[pledged]]/Table1[[#This Row],[backers_count]],0)</f>
        <v>99.766037735849054</v>
      </c>
      <c r="Q732" t="str">
        <f>LEFT(Table1[[#This Row],[Category and Sub-Category]],FIND("/",Table1[[#This Row],[Category and Sub-Category]])-1)</f>
        <v>publishing</v>
      </c>
      <c r="R732" t="str">
        <f>RIGHT(Table1[[#This Row],[Category and Sub-Category]],LEN(Table1[[#This Row],[Category and Sub-Category]])-FIND("/",Table1[[#This Row],[Category and Sub-Category]]))</f>
        <v>nonfiction</v>
      </c>
      <c r="S732" s="14">
        <f>(((Table1[[#This Row],[launched_at]]/60)/60)/24)+DATE(1970,1,1)</f>
        <v>40854.745266203703</v>
      </c>
      <c r="T732" s="14">
        <f t="shared" si="11"/>
        <v>40884.745266203703</v>
      </c>
    </row>
    <row r="733" spans="1:20" ht="43.5" x14ac:dyDescent="0.35">
      <c r="A733">
        <v>731</v>
      </c>
      <c r="B733" s="1" t="s">
        <v>732</v>
      </c>
      <c r="C733" s="1" t="s">
        <v>4841</v>
      </c>
      <c r="D733" s="6">
        <v>5000</v>
      </c>
      <c r="E733" s="6">
        <v>6300</v>
      </c>
      <c r="F733" t="s">
        <v>8219</v>
      </c>
      <c r="G733" t="s">
        <v>8224</v>
      </c>
      <c r="H733" t="s">
        <v>8246</v>
      </c>
      <c r="I733">
        <v>1327212000</v>
      </c>
      <c r="J733">
        <v>1322852747</v>
      </c>
      <c r="K733" t="b">
        <v>0</v>
      </c>
      <c r="L733">
        <v>71</v>
      </c>
      <c r="M733" t="b">
        <v>1</v>
      </c>
      <c r="N733" t="s">
        <v>8274</v>
      </c>
      <c r="O733" s="16">
        <f>Table1[[#This Row],[pledged]]/Table1[[#This Row],[goal]]*100</f>
        <v>126</v>
      </c>
      <c r="P733" s="6">
        <f>IFERROR(Table1[[#This Row],[pledged]]/Table1[[#This Row],[backers_count]],0)</f>
        <v>88.732394366197184</v>
      </c>
      <c r="Q733" t="str">
        <f>LEFT(Table1[[#This Row],[Category and Sub-Category]],FIND("/",Table1[[#This Row],[Category and Sub-Category]])-1)</f>
        <v>publishing</v>
      </c>
      <c r="R733" t="str">
        <f>RIGHT(Table1[[#This Row],[Category and Sub-Category]],LEN(Table1[[#This Row],[Category and Sub-Category]])-FIND("/",Table1[[#This Row],[Category and Sub-Category]]))</f>
        <v>nonfiction</v>
      </c>
      <c r="S733" s="14">
        <f>(((Table1[[#This Row],[launched_at]]/60)/60)/24)+DATE(1970,1,1)</f>
        <v>40879.795682870368</v>
      </c>
      <c r="T733" s="14">
        <f t="shared" si="11"/>
        <v>40930.25</v>
      </c>
    </row>
    <row r="734" spans="1:20" ht="43.5" x14ac:dyDescent="0.35">
      <c r="A734">
        <v>732</v>
      </c>
      <c r="B734" s="1" t="s">
        <v>733</v>
      </c>
      <c r="C734" s="1" t="s">
        <v>4842</v>
      </c>
      <c r="D734" s="6">
        <v>40</v>
      </c>
      <c r="E734" s="6">
        <v>64</v>
      </c>
      <c r="F734" t="s">
        <v>8219</v>
      </c>
      <c r="G734" t="s">
        <v>8225</v>
      </c>
      <c r="H734" t="s">
        <v>8247</v>
      </c>
      <c r="I734">
        <v>1380449461</v>
      </c>
      <c r="J734">
        <v>1375265461</v>
      </c>
      <c r="K734" t="b">
        <v>0</v>
      </c>
      <c r="L734">
        <v>13</v>
      </c>
      <c r="M734" t="b">
        <v>1</v>
      </c>
      <c r="N734" t="s">
        <v>8274</v>
      </c>
      <c r="O734" s="16">
        <f>Table1[[#This Row],[pledged]]/Table1[[#This Row],[goal]]*100</f>
        <v>160</v>
      </c>
      <c r="P734" s="6">
        <f>IFERROR(Table1[[#This Row],[pledged]]/Table1[[#This Row],[backers_count]],0)</f>
        <v>4.9230769230769234</v>
      </c>
      <c r="Q734" t="str">
        <f>LEFT(Table1[[#This Row],[Category and Sub-Category]],FIND("/",Table1[[#This Row],[Category and Sub-Category]])-1)</f>
        <v>publishing</v>
      </c>
      <c r="R734" t="str">
        <f>RIGHT(Table1[[#This Row],[Category and Sub-Category]],LEN(Table1[[#This Row],[Category and Sub-Category]])-FIND("/",Table1[[#This Row],[Category and Sub-Category]]))</f>
        <v>nonfiction</v>
      </c>
      <c r="S734" s="14">
        <f>(((Table1[[#This Row],[launched_at]]/60)/60)/24)+DATE(1970,1,1)</f>
        <v>41486.424317129626</v>
      </c>
      <c r="T734" s="14">
        <f t="shared" si="11"/>
        <v>41546.424317129626</v>
      </c>
    </row>
    <row r="735" spans="1:20" ht="58" x14ac:dyDescent="0.35">
      <c r="A735">
        <v>733</v>
      </c>
      <c r="B735" s="1" t="s">
        <v>734</v>
      </c>
      <c r="C735" s="1" t="s">
        <v>4843</v>
      </c>
      <c r="D735" s="6">
        <v>2500</v>
      </c>
      <c r="E735" s="6">
        <v>3012</v>
      </c>
      <c r="F735" t="s">
        <v>8219</v>
      </c>
      <c r="G735" t="s">
        <v>8225</v>
      </c>
      <c r="H735" t="s">
        <v>8247</v>
      </c>
      <c r="I735">
        <v>1387533892</v>
      </c>
      <c r="J735">
        <v>1384941892</v>
      </c>
      <c r="K735" t="b">
        <v>0</v>
      </c>
      <c r="L735">
        <v>169</v>
      </c>
      <c r="M735" t="b">
        <v>1</v>
      </c>
      <c r="N735" t="s">
        <v>8274</v>
      </c>
      <c r="O735" s="16">
        <f>Table1[[#This Row],[pledged]]/Table1[[#This Row],[goal]]*100</f>
        <v>120.48</v>
      </c>
      <c r="P735" s="6">
        <f>IFERROR(Table1[[#This Row],[pledged]]/Table1[[#This Row],[backers_count]],0)</f>
        <v>17.822485207100591</v>
      </c>
      <c r="Q735" t="str">
        <f>LEFT(Table1[[#This Row],[Category and Sub-Category]],FIND("/",Table1[[#This Row],[Category and Sub-Category]])-1)</f>
        <v>publishing</v>
      </c>
      <c r="R735" t="str">
        <f>RIGHT(Table1[[#This Row],[Category and Sub-Category]],LEN(Table1[[#This Row],[Category and Sub-Category]])-FIND("/",Table1[[#This Row],[Category and Sub-Category]]))</f>
        <v>nonfiction</v>
      </c>
      <c r="S735" s="14">
        <f>(((Table1[[#This Row],[launched_at]]/60)/60)/24)+DATE(1970,1,1)</f>
        <v>41598.420046296298</v>
      </c>
      <c r="T735" s="14">
        <f t="shared" si="11"/>
        <v>41628.420046296298</v>
      </c>
    </row>
    <row r="736" spans="1:20" ht="43.5" x14ac:dyDescent="0.35">
      <c r="A736">
        <v>734</v>
      </c>
      <c r="B736" s="1" t="s">
        <v>735</v>
      </c>
      <c r="C736" s="1" t="s">
        <v>4844</v>
      </c>
      <c r="D736" s="6">
        <v>8500</v>
      </c>
      <c r="E736" s="6">
        <v>10670</v>
      </c>
      <c r="F736" t="s">
        <v>8219</v>
      </c>
      <c r="G736" t="s">
        <v>8229</v>
      </c>
      <c r="H736" t="s">
        <v>8251</v>
      </c>
      <c r="I736">
        <v>1431147600</v>
      </c>
      <c r="J736">
        <v>1428465420</v>
      </c>
      <c r="K736" t="b">
        <v>0</v>
      </c>
      <c r="L736">
        <v>57</v>
      </c>
      <c r="M736" t="b">
        <v>1</v>
      </c>
      <c r="N736" t="s">
        <v>8274</v>
      </c>
      <c r="O736" s="16">
        <f>Table1[[#This Row],[pledged]]/Table1[[#This Row],[goal]]*100</f>
        <v>125.52941176470588</v>
      </c>
      <c r="P736" s="6">
        <f>IFERROR(Table1[[#This Row],[pledged]]/Table1[[#This Row],[backers_count]],0)</f>
        <v>187.19298245614036</v>
      </c>
      <c r="Q736" t="str">
        <f>LEFT(Table1[[#This Row],[Category and Sub-Category]],FIND("/",Table1[[#This Row],[Category and Sub-Category]])-1)</f>
        <v>publishing</v>
      </c>
      <c r="R736" t="str">
        <f>RIGHT(Table1[[#This Row],[Category and Sub-Category]],LEN(Table1[[#This Row],[Category and Sub-Category]])-FIND("/",Table1[[#This Row],[Category and Sub-Category]]))</f>
        <v>nonfiction</v>
      </c>
      <c r="S736" s="14">
        <f>(((Table1[[#This Row],[launched_at]]/60)/60)/24)+DATE(1970,1,1)</f>
        <v>42102.164583333331</v>
      </c>
      <c r="T736" s="14">
        <f t="shared" si="11"/>
        <v>42133.208333333328</v>
      </c>
    </row>
    <row r="737" spans="1:20" ht="43.5" x14ac:dyDescent="0.35">
      <c r="A737">
        <v>735</v>
      </c>
      <c r="B737" s="1" t="s">
        <v>736</v>
      </c>
      <c r="C737" s="1" t="s">
        <v>4845</v>
      </c>
      <c r="D737" s="6">
        <v>47000</v>
      </c>
      <c r="E737" s="6">
        <v>53771</v>
      </c>
      <c r="F737" t="s">
        <v>8219</v>
      </c>
      <c r="G737" t="s">
        <v>8224</v>
      </c>
      <c r="H737" t="s">
        <v>8246</v>
      </c>
      <c r="I737">
        <v>1417653540</v>
      </c>
      <c r="J737">
        <v>1414975346</v>
      </c>
      <c r="K737" t="b">
        <v>0</v>
      </c>
      <c r="L737">
        <v>229</v>
      </c>
      <c r="M737" t="b">
        <v>1</v>
      </c>
      <c r="N737" t="s">
        <v>8274</v>
      </c>
      <c r="O737" s="16">
        <f>Table1[[#This Row],[pledged]]/Table1[[#This Row],[goal]]*100</f>
        <v>114.40638297872341</v>
      </c>
      <c r="P737" s="6">
        <f>IFERROR(Table1[[#This Row],[pledged]]/Table1[[#This Row],[backers_count]],0)</f>
        <v>234.80786026200875</v>
      </c>
      <c r="Q737" t="str">
        <f>LEFT(Table1[[#This Row],[Category and Sub-Category]],FIND("/",Table1[[#This Row],[Category and Sub-Category]])-1)</f>
        <v>publishing</v>
      </c>
      <c r="R737" t="str">
        <f>RIGHT(Table1[[#This Row],[Category and Sub-Category]],LEN(Table1[[#This Row],[Category and Sub-Category]])-FIND("/",Table1[[#This Row],[Category and Sub-Category]]))</f>
        <v>nonfiction</v>
      </c>
      <c r="S737" s="14">
        <f>(((Table1[[#This Row],[launched_at]]/60)/60)/24)+DATE(1970,1,1)</f>
        <v>41946.029467592591</v>
      </c>
      <c r="T737" s="14">
        <f t="shared" si="11"/>
        <v>41977.027083333334</v>
      </c>
    </row>
    <row r="738" spans="1:20" ht="43.5" x14ac:dyDescent="0.35">
      <c r="A738">
        <v>736</v>
      </c>
      <c r="B738" s="1" t="s">
        <v>737</v>
      </c>
      <c r="C738" s="1" t="s">
        <v>4846</v>
      </c>
      <c r="D738" s="6">
        <v>3600</v>
      </c>
      <c r="E738" s="6">
        <v>11345</v>
      </c>
      <c r="F738" t="s">
        <v>8219</v>
      </c>
      <c r="G738" t="s">
        <v>8224</v>
      </c>
      <c r="H738" t="s">
        <v>8246</v>
      </c>
      <c r="I738">
        <v>1385009940</v>
      </c>
      <c r="J738">
        <v>1383327440</v>
      </c>
      <c r="K738" t="b">
        <v>0</v>
      </c>
      <c r="L738">
        <v>108</v>
      </c>
      <c r="M738" t="b">
        <v>1</v>
      </c>
      <c r="N738" t="s">
        <v>8274</v>
      </c>
      <c r="O738" s="16">
        <f>Table1[[#This Row],[pledged]]/Table1[[#This Row],[goal]]*100</f>
        <v>315.13888888888891</v>
      </c>
      <c r="P738" s="6">
        <f>IFERROR(Table1[[#This Row],[pledged]]/Table1[[#This Row],[backers_count]],0)</f>
        <v>105.04629629629629</v>
      </c>
      <c r="Q738" t="str">
        <f>LEFT(Table1[[#This Row],[Category and Sub-Category]],FIND("/",Table1[[#This Row],[Category and Sub-Category]])-1)</f>
        <v>publishing</v>
      </c>
      <c r="R738" t="str">
        <f>RIGHT(Table1[[#This Row],[Category and Sub-Category]],LEN(Table1[[#This Row],[Category and Sub-Category]])-FIND("/",Table1[[#This Row],[Category and Sub-Category]]))</f>
        <v>nonfiction</v>
      </c>
      <c r="S738" s="14">
        <f>(((Table1[[#This Row],[launched_at]]/60)/60)/24)+DATE(1970,1,1)</f>
        <v>41579.734259259261</v>
      </c>
      <c r="T738" s="14">
        <f t="shared" si="11"/>
        <v>41599.207638888889</v>
      </c>
    </row>
    <row r="739" spans="1:20" ht="43.5" x14ac:dyDescent="0.35">
      <c r="A739">
        <v>737</v>
      </c>
      <c r="B739" s="1" t="s">
        <v>738</v>
      </c>
      <c r="C739" s="1" t="s">
        <v>4847</v>
      </c>
      <c r="D739" s="6">
        <v>5000</v>
      </c>
      <c r="E739" s="6">
        <v>6120</v>
      </c>
      <c r="F739" t="s">
        <v>8219</v>
      </c>
      <c r="G739" t="s">
        <v>8224</v>
      </c>
      <c r="H739" t="s">
        <v>8246</v>
      </c>
      <c r="I739">
        <v>1392408000</v>
      </c>
      <c r="J739">
        <v>1390890987</v>
      </c>
      <c r="K739" t="b">
        <v>0</v>
      </c>
      <c r="L739">
        <v>108</v>
      </c>
      <c r="M739" t="b">
        <v>1</v>
      </c>
      <c r="N739" t="s">
        <v>8274</v>
      </c>
      <c r="O739" s="16">
        <f>Table1[[#This Row],[pledged]]/Table1[[#This Row],[goal]]*100</f>
        <v>122.39999999999999</v>
      </c>
      <c r="P739" s="6">
        <f>IFERROR(Table1[[#This Row],[pledged]]/Table1[[#This Row],[backers_count]],0)</f>
        <v>56.666666666666664</v>
      </c>
      <c r="Q739" t="str">
        <f>LEFT(Table1[[#This Row],[Category and Sub-Category]],FIND("/",Table1[[#This Row],[Category and Sub-Category]])-1)</f>
        <v>publishing</v>
      </c>
      <c r="R739" t="str">
        <f>RIGHT(Table1[[#This Row],[Category and Sub-Category]],LEN(Table1[[#This Row],[Category and Sub-Category]])-FIND("/",Table1[[#This Row],[Category and Sub-Category]]))</f>
        <v>nonfiction</v>
      </c>
      <c r="S739" s="14">
        <f>(((Table1[[#This Row],[launched_at]]/60)/60)/24)+DATE(1970,1,1)</f>
        <v>41667.275312500002</v>
      </c>
      <c r="T739" s="14">
        <f t="shared" si="11"/>
        <v>41684.833333333336</v>
      </c>
    </row>
    <row r="740" spans="1:20" ht="29" x14ac:dyDescent="0.35">
      <c r="A740">
        <v>738</v>
      </c>
      <c r="B740" s="1" t="s">
        <v>739</v>
      </c>
      <c r="C740" s="1" t="s">
        <v>4848</v>
      </c>
      <c r="D740" s="6">
        <v>1500</v>
      </c>
      <c r="E740" s="6">
        <v>1601</v>
      </c>
      <c r="F740" t="s">
        <v>8219</v>
      </c>
      <c r="G740" t="s">
        <v>8224</v>
      </c>
      <c r="H740" t="s">
        <v>8246</v>
      </c>
      <c r="I740">
        <v>1417409940</v>
      </c>
      <c r="J740">
        <v>1414765794</v>
      </c>
      <c r="K740" t="b">
        <v>0</v>
      </c>
      <c r="L740">
        <v>41</v>
      </c>
      <c r="M740" t="b">
        <v>1</v>
      </c>
      <c r="N740" t="s">
        <v>8274</v>
      </c>
      <c r="O740" s="16">
        <f>Table1[[#This Row],[pledged]]/Table1[[#This Row],[goal]]*100</f>
        <v>106.73333333333332</v>
      </c>
      <c r="P740" s="6">
        <f>IFERROR(Table1[[#This Row],[pledged]]/Table1[[#This Row],[backers_count]],0)</f>
        <v>39.048780487804876</v>
      </c>
      <c r="Q740" t="str">
        <f>LEFT(Table1[[#This Row],[Category and Sub-Category]],FIND("/",Table1[[#This Row],[Category and Sub-Category]])-1)</f>
        <v>publishing</v>
      </c>
      <c r="R740" t="str">
        <f>RIGHT(Table1[[#This Row],[Category and Sub-Category]],LEN(Table1[[#This Row],[Category and Sub-Category]])-FIND("/",Table1[[#This Row],[Category and Sub-Category]]))</f>
        <v>nonfiction</v>
      </c>
      <c r="S740" s="14">
        <f>(((Table1[[#This Row],[launched_at]]/60)/60)/24)+DATE(1970,1,1)</f>
        <v>41943.604097222218</v>
      </c>
      <c r="T740" s="14">
        <f t="shared" si="11"/>
        <v>41974.207638888889</v>
      </c>
    </row>
    <row r="741" spans="1:20" ht="43.5" x14ac:dyDescent="0.35">
      <c r="A741">
        <v>739</v>
      </c>
      <c r="B741" s="1" t="s">
        <v>740</v>
      </c>
      <c r="C741" s="1" t="s">
        <v>4849</v>
      </c>
      <c r="D741" s="6">
        <v>6000</v>
      </c>
      <c r="E741" s="6">
        <v>9500</v>
      </c>
      <c r="F741" t="s">
        <v>8219</v>
      </c>
      <c r="G741" t="s">
        <v>8224</v>
      </c>
      <c r="H741" t="s">
        <v>8246</v>
      </c>
      <c r="I741">
        <v>1407758629</v>
      </c>
      <c r="J741">
        <v>1404907429</v>
      </c>
      <c r="K741" t="b">
        <v>0</v>
      </c>
      <c r="L741">
        <v>139</v>
      </c>
      <c r="M741" t="b">
        <v>1</v>
      </c>
      <c r="N741" t="s">
        <v>8274</v>
      </c>
      <c r="O741" s="16">
        <f>Table1[[#This Row],[pledged]]/Table1[[#This Row],[goal]]*100</f>
        <v>158.33333333333331</v>
      </c>
      <c r="P741" s="6">
        <f>IFERROR(Table1[[#This Row],[pledged]]/Table1[[#This Row],[backers_count]],0)</f>
        <v>68.345323741007192</v>
      </c>
      <c r="Q741" t="str">
        <f>LEFT(Table1[[#This Row],[Category and Sub-Category]],FIND("/",Table1[[#This Row],[Category and Sub-Category]])-1)</f>
        <v>publishing</v>
      </c>
      <c r="R741" t="str">
        <f>RIGHT(Table1[[#This Row],[Category and Sub-Category]],LEN(Table1[[#This Row],[Category and Sub-Category]])-FIND("/",Table1[[#This Row],[Category and Sub-Category]]))</f>
        <v>nonfiction</v>
      </c>
      <c r="S741" s="14">
        <f>(((Table1[[#This Row],[launched_at]]/60)/60)/24)+DATE(1970,1,1)</f>
        <v>41829.502650462964</v>
      </c>
      <c r="T741" s="14">
        <f t="shared" si="11"/>
        <v>41862.502650462964</v>
      </c>
    </row>
    <row r="742" spans="1:20" ht="58" x14ac:dyDescent="0.35">
      <c r="A742">
        <v>740</v>
      </c>
      <c r="B742" s="1" t="s">
        <v>741</v>
      </c>
      <c r="C742" s="1" t="s">
        <v>4850</v>
      </c>
      <c r="D742" s="6">
        <v>3000</v>
      </c>
      <c r="E742" s="6">
        <v>3222</v>
      </c>
      <c r="F742" t="s">
        <v>8219</v>
      </c>
      <c r="G742" t="s">
        <v>8224</v>
      </c>
      <c r="H742" t="s">
        <v>8246</v>
      </c>
      <c r="I742">
        <v>1434857482</v>
      </c>
      <c r="J742">
        <v>1433647882</v>
      </c>
      <c r="K742" t="b">
        <v>0</v>
      </c>
      <c r="L742">
        <v>19</v>
      </c>
      <c r="M742" t="b">
        <v>1</v>
      </c>
      <c r="N742" t="s">
        <v>8274</v>
      </c>
      <c r="O742" s="16">
        <f>Table1[[#This Row],[pledged]]/Table1[[#This Row],[goal]]*100</f>
        <v>107.4</v>
      </c>
      <c r="P742" s="6">
        <f>IFERROR(Table1[[#This Row],[pledged]]/Table1[[#This Row],[backers_count]],0)</f>
        <v>169.57894736842104</v>
      </c>
      <c r="Q742" t="str">
        <f>LEFT(Table1[[#This Row],[Category and Sub-Category]],FIND("/",Table1[[#This Row],[Category and Sub-Category]])-1)</f>
        <v>publishing</v>
      </c>
      <c r="R742" t="str">
        <f>RIGHT(Table1[[#This Row],[Category and Sub-Category]],LEN(Table1[[#This Row],[Category and Sub-Category]])-FIND("/",Table1[[#This Row],[Category and Sub-Category]]))</f>
        <v>nonfiction</v>
      </c>
      <c r="S742" s="14">
        <f>(((Table1[[#This Row],[launched_at]]/60)/60)/24)+DATE(1970,1,1)</f>
        <v>42162.146782407406</v>
      </c>
      <c r="T742" s="14">
        <f t="shared" si="11"/>
        <v>42176.146782407406</v>
      </c>
    </row>
    <row r="743" spans="1:20" ht="29" x14ac:dyDescent="0.35">
      <c r="A743">
        <v>741</v>
      </c>
      <c r="B743" s="1" t="s">
        <v>742</v>
      </c>
      <c r="C743" s="1" t="s">
        <v>4851</v>
      </c>
      <c r="D743" s="6">
        <v>13000</v>
      </c>
      <c r="E743" s="6">
        <v>13293.8</v>
      </c>
      <c r="F743" t="s">
        <v>8219</v>
      </c>
      <c r="G743" t="s">
        <v>8224</v>
      </c>
      <c r="H743" t="s">
        <v>8246</v>
      </c>
      <c r="I743">
        <v>1370964806</v>
      </c>
      <c r="J743">
        <v>1367940806</v>
      </c>
      <c r="K743" t="b">
        <v>0</v>
      </c>
      <c r="L743">
        <v>94</v>
      </c>
      <c r="M743" t="b">
        <v>1</v>
      </c>
      <c r="N743" t="s">
        <v>8274</v>
      </c>
      <c r="O743" s="16">
        <f>Table1[[#This Row],[pledged]]/Table1[[#This Row],[goal]]*100</f>
        <v>102.25999999999999</v>
      </c>
      <c r="P743" s="6">
        <f>IFERROR(Table1[[#This Row],[pledged]]/Table1[[#This Row],[backers_count]],0)</f>
        <v>141.42340425531913</v>
      </c>
      <c r="Q743" t="str">
        <f>LEFT(Table1[[#This Row],[Category and Sub-Category]],FIND("/",Table1[[#This Row],[Category and Sub-Category]])-1)</f>
        <v>publishing</v>
      </c>
      <c r="R743" t="str">
        <f>RIGHT(Table1[[#This Row],[Category and Sub-Category]],LEN(Table1[[#This Row],[Category and Sub-Category]])-FIND("/",Table1[[#This Row],[Category and Sub-Category]]))</f>
        <v>nonfiction</v>
      </c>
      <c r="S743" s="14">
        <f>(((Table1[[#This Row],[launched_at]]/60)/60)/24)+DATE(1970,1,1)</f>
        <v>41401.648217592592</v>
      </c>
      <c r="T743" s="14">
        <f t="shared" si="11"/>
        <v>41436.648217592592</v>
      </c>
    </row>
    <row r="744" spans="1:20" ht="58" x14ac:dyDescent="0.35">
      <c r="A744">
        <v>742</v>
      </c>
      <c r="B744" s="1" t="s">
        <v>743</v>
      </c>
      <c r="C744" s="1" t="s">
        <v>4852</v>
      </c>
      <c r="D744" s="6">
        <v>1400</v>
      </c>
      <c r="E744" s="6">
        <v>1550</v>
      </c>
      <c r="F744" t="s">
        <v>8219</v>
      </c>
      <c r="G744" t="s">
        <v>8224</v>
      </c>
      <c r="H744" t="s">
        <v>8246</v>
      </c>
      <c r="I744">
        <v>1395435712</v>
      </c>
      <c r="J744">
        <v>1392847312</v>
      </c>
      <c r="K744" t="b">
        <v>0</v>
      </c>
      <c r="L744">
        <v>23</v>
      </c>
      <c r="M744" t="b">
        <v>1</v>
      </c>
      <c r="N744" t="s">
        <v>8274</v>
      </c>
      <c r="O744" s="16">
        <f>Table1[[#This Row],[pledged]]/Table1[[#This Row],[goal]]*100</f>
        <v>110.71428571428572</v>
      </c>
      <c r="P744" s="6">
        <f>IFERROR(Table1[[#This Row],[pledged]]/Table1[[#This Row],[backers_count]],0)</f>
        <v>67.391304347826093</v>
      </c>
      <c r="Q744" t="str">
        <f>LEFT(Table1[[#This Row],[Category and Sub-Category]],FIND("/",Table1[[#This Row],[Category and Sub-Category]])-1)</f>
        <v>publishing</v>
      </c>
      <c r="R744" t="str">
        <f>RIGHT(Table1[[#This Row],[Category and Sub-Category]],LEN(Table1[[#This Row],[Category and Sub-Category]])-FIND("/",Table1[[#This Row],[Category and Sub-Category]]))</f>
        <v>nonfiction</v>
      </c>
      <c r="S744" s="14">
        <f>(((Table1[[#This Row],[launched_at]]/60)/60)/24)+DATE(1970,1,1)</f>
        <v>41689.917962962965</v>
      </c>
      <c r="T744" s="14">
        <f t="shared" si="11"/>
        <v>41719.876296296294</v>
      </c>
    </row>
    <row r="745" spans="1:20" ht="43.5" x14ac:dyDescent="0.35">
      <c r="A745">
        <v>743</v>
      </c>
      <c r="B745" s="1" t="s">
        <v>744</v>
      </c>
      <c r="C745" s="1" t="s">
        <v>4853</v>
      </c>
      <c r="D745" s="6">
        <v>550</v>
      </c>
      <c r="E745" s="6">
        <v>814</v>
      </c>
      <c r="F745" t="s">
        <v>8219</v>
      </c>
      <c r="G745" t="s">
        <v>8224</v>
      </c>
      <c r="H745" t="s">
        <v>8246</v>
      </c>
      <c r="I745">
        <v>1334610000</v>
      </c>
      <c r="J745">
        <v>1332435685</v>
      </c>
      <c r="K745" t="b">
        <v>0</v>
      </c>
      <c r="L745">
        <v>15</v>
      </c>
      <c r="M745" t="b">
        <v>1</v>
      </c>
      <c r="N745" t="s">
        <v>8274</v>
      </c>
      <c r="O745" s="16">
        <f>Table1[[#This Row],[pledged]]/Table1[[#This Row],[goal]]*100</f>
        <v>148</v>
      </c>
      <c r="P745" s="6">
        <f>IFERROR(Table1[[#This Row],[pledged]]/Table1[[#This Row],[backers_count]],0)</f>
        <v>54.266666666666666</v>
      </c>
      <c r="Q745" t="str">
        <f>LEFT(Table1[[#This Row],[Category and Sub-Category]],FIND("/",Table1[[#This Row],[Category and Sub-Category]])-1)</f>
        <v>publishing</v>
      </c>
      <c r="R745" t="str">
        <f>RIGHT(Table1[[#This Row],[Category and Sub-Category]],LEN(Table1[[#This Row],[Category and Sub-Category]])-FIND("/",Table1[[#This Row],[Category and Sub-Category]]))</f>
        <v>nonfiction</v>
      </c>
      <c r="S745" s="14">
        <f>(((Table1[[#This Row],[launched_at]]/60)/60)/24)+DATE(1970,1,1)</f>
        <v>40990.709317129629</v>
      </c>
      <c r="T745" s="14">
        <f t="shared" si="11"/>
        <v>41015.875</v>
      </c>
    </row>
    <row r="746" spans="1:20" ht="43.5" x14ac:dyDescent="0.35">
      <c r="A746">
        <v>744</v>
      </c>
      <c r="B746" s="1" t="s">
        <v>745</v>
      </c>
      <c r="C746" s="1" t="s">
        <v>4854</v>
      </c>
      <c r="D746" s="6">
        <v>5000</v>
      </c>
      <c r="E746" s="6">
        <v>5116</v>
      </c>
      <c r="F746" t="s">
        <v>8219</v>
      </c>
      <c r="G746" t="s">
        <v>8224</v>
      </c>
      <c r="H746" t="s">
        <v>8246</v>
      </c>
      <c r="I746">
        <v>1355439503</v>
      </c>
      <c r="J746">
        <v>1352847503</v>
      </c>
      <c r="K746" t="b">
        <v>0</v>
      </c>
      <c r="L746">
        <v>62</v>
      </c>
      <c r="M746" t="b">
        <v>1</v>
      </c>
      <c r="N746" t="s">
        <v>8274</v>
      </c>
      <c r="O746" s="16">
        <f>Table1[[#This Row],[pledged]]/Table1[[#This Row],[goal]]*100</f>
        <v>102.32000000000001</v>
      </c>
      <c r="P746" s="6">
        <f>IFERROR(Table1[[#This Row],[pledged]]/Table1[[#This Row],[backers_count]],0)</f>
        <v>82.516129032258064</v>
      </c>
      <c r="Q746" t="str">
        <f>LEFT(Table1[[#This Row],[Category and Sub-Category]],FIND("/",Table1[[#This Row],[Category and Sub-Category]])-1)</f>
        <v>publishing</v>
      </c>
      <c r="R746" t="str">
        <f>RIGHT(Table1[[#This Row],[Category and Sub-Category]],LEN(Table1[[#This Row],[Category and Sub-Category]])-FIND("/",Table1[[#This Row],[Category and Sub-Category]]))</f>
        <v>nonfiction</v>
      </c>
      <c r="S746" s="14">
        <f>(((Table1[[#This Row],[launched_at]]/60)/60)/24)+DATE(1970,1,1)</f>
        <v>41226.95721064815</v>
      </c>
      <c r="T746" s="14">
        <f t="shared" si="11"/>
        <v>41256.95721064815</v>
      </c>
    </row>
    <row r="747" spans="1:20" ht="58" x14ac:dyDescent="0.35">
      <c r="A747">
        <v>745</v>
      </c>
      <c r="B747" s="1" t="s">
        <v>746</v>
      </c>
      <c r="C747" s="1" t="s">
        <v>4855</v>
      </c>
      <c r="D747" s="6">
        <v>2220</v>
      </c>
      <c r="E747" s="6">
        <v>3976</v>
      </c>
      <c r="F747" t="s">
        <v>8219</v>
      </c>
      <c r="G747" t="s">
        <v>8224</v>
      </c>
      <c r="H747" t="s">
        <v>8246</v>
      </c>
      <c r="I747">
        <v>1367588645</v>
      </c>
      <c r="J747">
        <v>1364996645</v>
      </c>
      <c r="K747" t="b">
        <v>0</v>
      </c>
      <c r="L747">
        <v>74</v>
      </c>
      <c r="M747" t="b">
        <v>1</v>
      </c>
      <c r="N747" t="s">
        <v>8274</v>
      </c>
      <c r="O747" s="16">
        <f>Table1[[#This Row],[pledged]]/Table1[[#This Row],[goal]]*100</f>
        <v>179.09909909909908</v>
      </c>
      <c r="P747" s="6">
        <f>IFERROR(Table1[[#This Row],[pledged]]/Table1[[#This Row],[backers_count]],0)</f>
        <v>53.729729729729726</v>
      </c>
      <c r="Q747" t="str">
        <f>LEFT(Table1[[#This Row],[Category and Sub-Category]],FIND("/",Table1[[#This Row],[Category and Sub-Category]])-1)</f>
        <v>publishing</v>
      </c>
      <c r="R747" t="str">
        <f>RIGHT(Table1[[#This Row],[Category and Sub-Category]],LEN(Table1[[#This Row],[Category and Sub-Category]])-FIND("/",Table1[[#This Row],[Category and Sub-Category]]))</f>
        <v>nonfiction</v>
      </c>
      <c r="S747" s="14">
        <f>(((Table1[[#This Row],[launched_at]]/60)/60)/24)+DATE(1970,1,1)</f>
        <v>41367.572280092594</v>
      </c>
      <c r="T747" s="14">
        <f t="shared" si="11"/>
        <v>41397.572280092594</v>
      </c>
    </row>
    <row r="748" spans="1:20" ht="29" x14ac:dyDescent="0.35">
      <c r="A748">
        <v>746</v>
      </c>
      <c r="B748" s="1" t="s">
        <v>747</v>
      </c>
      <c r="C748" s="1" t="s">
        <v>4856</v>
      </c>
      <c r="D748" s="6">
        <v>2987</v>
      </c>
      <c r="E748" s="6">
        <v>3318</v>
      </c>
      <c r="F748" t="s">
        <v>8219</v>
      </c>
      <c r="G748" t="s">
        <v>8224</v>
      </c>
      <c r="H748" t="s">
        <v>8246</v>
      </c>
      <c r="I748">
        <v>1348372740</v>
      </c>
      <c r="J748">
        <v>1346806909</v>
      </c>
      <c r="K748" t="b">
        <v>0</v>
      </c>
      <c r="L748">
        <v>97</v>
      </c>
      <c r="M748" t="b">
        <v>1</v>
      </c>
      <c r="N748" t="s">
        <v>8274</v>
      </c>
      <c r="O748" s="16">
        <f>Table1[[#This Row],[pledged]]/Table1[[#This Row],[goal]]*100</f>
        <v>111.08135252761969</v>
      </c>
      <c r="P748" s="6">
        <f>IFERROR(Table1[[#This Row],[pledged]]/Table1[[#This Row],[backers_count]],0)</f>
        <v>34.206185567010309</v>
      </c>
      <c r="Q748" t="str">
        <f>LEFT(Table1[[#This Row],[Category and Sub-Category]],FIND("/",Table1[[#This Row],[Category and Sub-Category]])-1)</f>
        <v>publishing</v>
      </c>
      <c r="R748" t="str">
        <f>RIGHT(Table1[[#This Row],[Category and Sub-Category]],LEN(Table1[[#This Row],[Category and Sub-Category]])-FIND("/",Table1[[#This Row],[Category and Sub-Category]]))</f>
        <v>nonfiction</v>
      </c>
      <c r="S748" s="14">
        <f>(((Table1[[#This Row],[launched_at]]/60)/60)/24)+DATE(1970,1,1)</f>
        <v>41157.042928240742</v>
      </c>
      <c r="T748" s="14">
        <f t="shared" si="11"/>
        <v>41175.165972222225</v>
      </c>
    </row>
    <row r="749" spans="1:20" ht="43.5" x14ac:dyDescent="0.35">
      <c r="A749">
        <v>747</v>
      </c>
      <c r="B749" s="1" t="s">
        <v>748</v>
      </c>
      <c r="C749" s="1" t="s">
        <v>4857</v>
      </c>
      <c r="D749" s="6">
        <v>7000</v>
      </c>
      <c r="E749" s="6">
        <v>7003</v>
      </c>
      <c r="F749" t="s">
        <v>8219</v>
      </c>
      <c r="G749" t="s">
        <v>8233</v>
      </c>
      <c r="H749" t="s">
        <v>8249</v>
      </c>
      <c r="I749">
        <v>1421319240</v>
      </c>
      <c r="J749">
        <v>1418649019</v>
      </c>
      <c r="K749" t="b">
        <v>0</v>
      </c>
      <c r="L749">
        <v>55</v>
      </c>
      <c r="M749" t="b">
        <v>1</v>
      </c>
      <c r="N749" t="s">
        <v>8274</v>
      </c>
      <c r="O749" s="16">
        <f>Table1[[#This Row],[pledged]]/Table1[[#This Row],[goal]]*100</f>
        <v>100.04285714285714</v>
      </c>
      <c r="P749" s="6">
        <f>IFERROR(Table1[[#This Row],[pledged]]/Table1[[#This Row],[backers_count]],0)</f>
        <v>127.32727272727273</v>
      </c>
      <c r="Q749" t="str">
        <f>LEFT(Table1[[#This Row],[Category and Sub-Category]],FIND("/",Table1[[#This Row],[Category and Sub-Category]])-1)</f>
        <v>publishing</v>
      </c>
      <c r="R749" t="str">
        <f>RIGHT(Table1[[#This Row],[Category and Sub-Category]],LEN(Table1[[#This Row],[Category and Sub-Category]])-FIND("/",Table1[[#This Row],[Category and Sub-Category]]))</f>
        <v>nonfiction</v>
      </c>
      <c r="S749" s="14">
        <f>(((Table1[[#This Row],[launched_at]]/60)/60)/24)+DATE(1970,1,1)</f>
        <v>41988.548831018517</v>
      </c>
      <c r="T749" s="14">
        <f t="shared" si="11"/>
        <v>42019.454166666663</v>
      </c>
    </row>
    <row r="750" spans="1:20" ht="43.5" x14ac:dyDescent="0.35">
      <c r="A750">
        <v>748</v>
      </c>
      <c r="B750" s="1" t="s">
        <v>749</v>
      </c>
      <c r="C750" s="1" t="s">
        <v>4858</v>
      </c>
      <c r="D750" s="6">
        <v>2000</v>
      </c>
      <c r="E750" s="6">
        <v>2005</v>
      </c>
      <c r="F750" t="s">
        <v>8219</v>
      </c>
      <c r="G750" t="s">
        <v>8224</v>
      </c>
      <c r="H750" t="s">
        <v>8246</v>
      </c>
      <c r="I750">
        <v>1407701966</v>
      </c>
      <c r="J750">
        <v>1405109966</v>
      </c>
      <c r="K750" t="b">
        <v>0</v>
      </c>
      <c r="L750">
        <v>44</v>
      </c>
      <c r="M750" t="b">
        <v>1</v>
      </c>
      <c r="N750" t="s">
        <v>8274</v>
      </c>
      <c r="O750" s="16">
        <f>Table1[[#This Row],[pledged]]/Table1[[#This Row],[goal]]*100</f>
        <v>100.25</v>
      </c>
      <c r="P750" s="6">
        <f>IFERROR(Table1[[#This Row],[pledged]]/Table1[[#This Row],[backers_count]],0)</f>
        <v>45.56818181818182</v>
      </c>
      <c r="Q750" t="str">
        <f>LEFT(Table1[[#This Row],[Category and Sub-Category]],FIND("/",Table1[[#This Row],[Category and Sub-Category]])-1)</f>
        <v>publishing</v>
      </c>
      <c r="R750" t="str">
        <f>RIGHT(Table1[[#This Row],[Category and Sub-Category]],LEN(Table1[[#This Row],[Category and Sub-Category]])-FIND("/",Table1[[#This Row],[Category and Sub-Category]]))</f>
        <v>nonfiction</v>
      </c>
      <c r="S750" s="14">
        <f>(((Table1[[#This Row],[launched_at]]/60)/60)/24)+DATE(1970,1,1)</f>
        <v>41831.846828703703</v>
      </c>
      <c r="T750" s="14">
        <f t="shared" si="11"/>
        <v>41861.846828703703</v>
      </c>
    </row>
    <row r="751" spans="1:20" ht="43.5" x14ac:dyDescent="0.35">
      <c r="A751">
        <v>749</v>
      </c>
      <c r="B751" s="1" t="s">
        <v>750</v>
      </c>
      <c r="C751" s="1" t="s">
        <v>4859</v>
      </c>
      <c r="D751" s="6">
        <v>10000</v>
      </c>
      <c r="E751" s="6">
        <v>10556</v>
      </c>
      <c r="F751" t="s">
        <v>8219</v>
      </c>
      <c r="G751" t="s">
        <v>8224</v>
      </c>
      <c r="H751" t="s">
        <v>8246</v>
      </c>
      <c r="I751">
        <v>1485642930</v>
      </c>
      <c r="J751">
        <v>1483050930</v>
      </c>
      <c r="K751" t="b">
        <v>0</v>
      </c>
      <c r="L751">
        <v>110</v>
      </c>
      <c r="M751" t="b">
        <v>1</v>
      </c>
      <c r="N751" t="s">
        <v>8274</v>
      </c>
      <c r="O751" s="16">
        <f>Table1[[#This Row],[pledged]]/Table1[[#This Row],[goal]]*100</f>
        <v>105.56</v>
      </c>
      <c r="P751" s="6">
        <f>IFERROR(Table1[[#This Row],[pledged]]/Table1[[#This Row],[backers_count]],0)</f>
        <v>95.963636363636368</v>
      </c>
      <c r="Q751" t="str">
        <f>LEFT(Table1[[#This Row],[Category and Sub-Category]],FIND("/",Table1[[#This Row],[Category and Sub-Category]])-1)</f>
        <v>publishing</v>
      </c>
      <c r="R751" t="str">
        <f>RIGHT(Table1[[#This Row],[Category and Sub-Category]],LEN(Table1[[#This Row],[Category and Sub-Category]])-FIND("/",Table1[[#This Row],[Category and Sub-Category]]))</f>
        <v>nonfiction</v>
      </c>
      <c r="S751" s="14">
        <f>(((Table1[[#This Row],[launched_at]]/60)/60)/24)+DATE(1970,1,1)</f>
        <v>42733.94131944445</v>
      </c>
      <c r="T751" s="14">
        <f t="shared" si="11"/>
        <v>42763.94131944445</v>
      </c>
    </row>
    <row r="752" spans="1:20" ht="43.5" x14ac:dyDescent="0.35">
      <c r="A752">
        <v>750</v>
      </c>
      <c r="B752" s="1" t="s">
        <v>751</v>
      </c>
      <c r="C752" s="1" t="s">
        <v>4860</v>
      </c>
      <c r="D752" s="6">
        <v>4444</v>
      </c>
      <c r="E752" s="6">
        <v>4559</v>
      </c>
      <c r="F752" t="s">
        <v>8219</v>
      </c>
      <c r="G752" t="s">
        <v>8224</v>
      </c>
      <c r="H752" t="s">
        <v>8246</v>
      </c>
      <c r="I752">
        <v>1361739872</v>
      </c>
      <c r="J752">
        <v>1359147872</v>
      </c>
      <c r="K752" t="b">
        <v>0</v>
      </c>
      <c r="L752">
        <v>59</v>
      </c>
      <c r="M752" t="b">
        <v>1</v>
      </c>
      <c r="N752" t="s">
        <v>8274</v>
      </c>
      <c r="O752" s="16">
        <f>Table1[[#This Row],[pledged]]/Table1[[#This Row],[goal]]*100</f>
        <v>102.58775877587757</v>
      </c>
      <c r="P752" s="6">
        <f>IFERROR(Table1[[#This Row],[pledged]]/Table1[[#This Row],[backers_count]],0)</f>
        <v>77.271186440677965</v>
      </c>
      <c r="Q752" t="str">
        <f>LEFT(Table1[[#This Row],[Category and Sub-Category]],FIND("/",Table1[[#This Row],[Category and Sub-Category]])-1)</f>
        <v>publishing</v>
      </c>
      <c r="R752" t="str">
        <f>RIGHT(Table1[[#This Row],[Category and Sub-Category]],LEN(Table1[[#This Row],[Category and Sub-Category]])-FIND("/",Table1[[#This Row],[Category and Sub-Category]]))</f>
        <v>nonfiction</v>
      </c>
      <c r="S752" s="14">
        <f>(((Table1[[#This Row],[launched_at]]/60)/60)/24)+DATE(1970,1,1)</f>
        <v>41299.878148148149</v>
      </c>
      <c r="T752" s="14">
        <f t="shared" si="11"/>
        <v>41329.878148148149</v>
      </c>
    </row>
    <row r="753" spans="1:20" ht="43.5" x14ac:dyDescent="0.35">
      <c r="A753">
        <v>751</v>
      </c>
      <c r="B753" s="1" t="s">
        <v>752</v>
      </c>
      <c r="C753" s="1" t="s">
        <v>4861</v>
      </c>
      <c r="D753" s="6">
        <v>3000</v>
      </c>
      <c r="E753" s="6">
        <v>3555</v>
      </c>
      <c r="F753" t="s">
        <v>8219</v>
      </c>
      <c r="G753" t="s">
        <v>8224</v>
      </c>
      <c r="H753" t="s">
        <v>8246</v>
      </c>
      <c r="I753">
        <v>1312470475</v>
      </c>
      <c r="J753">
        <v>1308496075</v>
      </c>
      <c r="K753" t="b">
        <v>0</v>
      </c>
      <c r="L753">
        <v>62</v>
      </c>
      <c r="M753" t="b">
        <v>1</v>
      </c>
      <c r="N753" t="s">
        <v>8274</v>
      </c>
      <c r="O753" s="16">
        <f>Table1[[#This Row],[pledged]]/Table1[[#This Row],[goal]]*100</f>
        <v>118.5</v>
      </c>
      <c r="P753" s="6">
        <f>IFERROR(Table1[[#This Row],[pledged]]/Table1[[#This Row],[backers_count]],0)</f>
        <v>57.338709677419352</v>
      </c>
      <c r="Q753" t="str">
        <f>LEFT(Table1[[#This Row],[Category and Sub-Category]],FIND("/",Table1[[#This Row],[Category and Sub-Category]])-1)</f>
        <v>publishing</v>
      </c>
      <c r="R753" t="str">
        <f>RIGHT(Table1[[#This Row],[Category and Sub-Category]],LEN(Table1[[#This Row],[Category and Sub-Category]])-FIND("/",Table1[[#This Row],[Category and Sub-Category]]))</f>
        <v>nonfiction</v>
      </c>
      <c r="S753" s="14">
        <f>(((Table1[[#This Row],[launched_at]]/60)/60)/24)+DATE(1970,1,1)</f>
        <v>40713.630497685182</v>
      </c>
      <c r="T753" s="14">
        <f t="shared" si="11"/>
        <v>40759.630497685182</v>
      </c>
    </row>
    <row r="754" spans="1:20" ht="58" x14ac:dyDescent="0.35">
      <c r="A754">
        <v>752</v>
      </c>
      <c r="B754" s="1" t="s">
        <v>753</v>
      </c>
      <c r="C754" s="1" t="s">
        <v>4862</v>
      </c>
      <c r="D754" s="6">
        <v>5000</v>
      </c>
      <c r="E754" s="6">
        <v>5585</v>
      </c>
      <c r="F754" t="s">
        <v>8219</v>
      </c>
      <c r="G754" t="s">
        <v>8226</v>
      </c>
      <c r="H754" t="s">
        <v>8248</v>
      </c>
      <c r="I754">
        <v>1476615600</v>
      </c>
      <c r="J754">
        <v>1474884417</v>
      </c>
      <c r="K754" t="b">
        <v>0</v>
      </c>
      <c r="L754">
        <v>105</v>
      </c>
      <c r="M754" t="b">
        <v>1</v>
      </c>
      <c r="N754" t="s">
        <v>8274</v>
      </c>
      <c r="O754" s="16">
        <f>Table1[[#This Row],[pledged]]/Table1[[#This Row],[goal]]*100</f>
        <v>111.7</v>
      </c>
      <c r="P754" s="6">
        <f>IFERROR(Table1[[#This Row],[pledged]]/Table1[[#This Row],[backers_count]],0)</f>
        <v>53.19047619047619</v>
      </c>
      <c r="Q754" t="str">
        <f>LEFT(Table1[[#This Row],[Category and Sub-Category]],FIND("/",Table1[[#This Row],[Category and Sub-Category]])-1)</f>
        <v>publishing</v>
      </c>
      <c r="R754" t="str">
        <f>RIGHT(Table1[[#This Row],[Category and Sub-Category]],LEN(Table1[[#This Row],[Category and Sub-Category]])-FIND("/",Table1[[#This Row],[Category and Sub-Category]]))</f>
        <v>nonfiction</v>
      </c>
      <c r="S754" s="14">
        <f>(((Table1[[#This Row],[launched_at]]/60)/60)/24)+DATE(1970,1,1)</f>
        <v>42639.421493055561</v>
      </c>
      <c r="T754" s="14">
        <f t="shared" si="11"/>
        <v>42659.458333333328</v>
      </c>
    </row>
    <row r="755" spans="1:20" ht="43.5" x14ac:dyDescent="0.35">
      <c r="A755">
        <v>753</v>
      </c>
      <c r="B755" s="1" t="s">
        <v>754</v>
      </c>
      <c r="C755" s="1" t="s">
        <v>4863</v>
      </c>
      <c r="D755" s="6">
        <v>10000</v>
      </c>
      <c r="E755" s="6">
        <v>12800</v>
      </c>
      <c r="F755" t="s">
        <v>8219</v>
      </c>
      <c r="G755" t="s">
        <v>8224</v>
      </c>
      <c r="H755" t="s">
        <v>8246</v>
      </c>
      <c r="I755">
        <v>1423922991</v>
      </c>
      <c r="J755">
        <v>1421330991</v>
      </c>
      <c r="K755" t="b">
        <v>0</v>
      </c>
      <c r="L755">
        <v>26</v>
      </c>
      <c r="M755" t="b">
        <v>1</v>
      </c>
      <c r="N755" t="s">
        <v>8274</v>
      </c>
      <c r="O755" s="16">
        <f>Table1[[#This Row],[pledged]]/Table1[[#This Row],[goal]]*100</f>
        <v>128</v>
      </c>
      <c r="P755" s="6">
        <f>IFERROR(Table1[[#This Row],[pledged]]/Table1[[#This Row],[backers_count]],0)</f>
        <v>492.30769230769232</v>
      </c>
      <c r="Q755" t="str">
        <f>LEFT(Table1[[#This Row],[Category and Sub-Category]],FIND("/",Table1[[#This Row],[Category and Sub-Category]])-1)</f>
        <v>publishing</v>
      </c>
      <c r="R755" t="str">
        <f>RIGHT(Table1[[#This Row],[Category and Sub-Category]],LEN(Table1[[#This Row],[Category and Sub-Category]])-FIND("/",Table1[[#This Row],[Category and Sub-Category]]))</f>
        <v>nonfiction</v>
      </c>
      <c r="S755" s="14">
        <f>(((Table1[[#This Row],[launched_at]]/60)/60)/24)+DATE(1970,1,1)</f>
        <v>42019.590173611112</v>
      </c>
      <c r="T755" s="14">
        <f t="shared" si="11"/>
        <v>42049.590173611112</v>
      </c>
    </row>
    <row r="756" spans="1:20" ht="58" x14ac:dyDescent="0.35">
      <c r="A756">
        <v>754</v>
      </c>
      <c r="B756" s="1" t="s">
        <v>755</v>
      </c>
      <c r="C756" s="1" t="s">
        <v>4864</v>
      </c>
      <c r="D756" s="6">
        <v>2000</v>
      </c>
      <c r="E756" s="6">
        <v>2075</v>
      </c>
      <c r="F756" t="s">
        <v>8219</v>
      </c>
      <c r="G756" t="s">
        <v>8224</v>
      </c>
      <c r="H756" t="s">
        <v>8246</v>
      </c>
      <c r="I756">
        <v>1357408721</v>
      </c>
      <c r="J756">
        <v>1354816721</v>
      </c>
      <c r="K756" t="b">
        <v>0</v>
      </c>
      <c r="L756">
        <v>49</v>
      </c>
      <c r="M756" t="b">
        <v>1</v>
      </c>
      <c r="N756" t="s">
        <v>8274</v>
      </c>
      <c r="O756" s="16">
        <f>Table1[[#This Row],[pledged]]/Table1[[#This Row],[goal]]*100</f>
        <v>103.75000000000001</v>
      </c>
      <c r="P756" s="6">
        <f>IFERROR(Table1[[#This Row],[pledged]]/Table1[[#This Row],[backers_count]],0)</f>
        <v>42.346938775510203</v>
      </c>
      <c r="Q756" t="str">
        <f>LEFT(Table1[[#This Row],[Category and Sub-Category]],FIND("/",Table1[[#This Row],[Category and Sub-Category]])-1)</f>
        <v>publishing</v>
      </c>
      <c r="R756" t="str">
        <f>RIGHT(Table1[[#This Row],[Category and Sub-Category]],LEN(Table1[[#This Row],[Category and Sub-Category]])-FIND("/",Table1[[#This Row],[Category and Sub-Category]]))</f>
        <v>nonfiction</v>
      </c>
      <c r="S756" s="14">
        <f>(((Table1[[#This Row],[launched_at]]/60)/60)/24)+DATE(1970,1,1)</f>
        <v>41249.749085648145</v>
      </c>
      <c r="T756" s="14">
        <f t="shared" si="11"/>
        <v>41279.749085648145</v>
      </c>
    </row>
    <row r="757" spans="1:20" ht="43.5" x14ac:dyDescent="0.35">
      <c r="A757">
        <v>755</v>
      </c>
      <c r="B757" s="1" t="s">
        <v>756</v>
      </c>
      <c r="C757" s="1" t="s">
        <v>4865</v>
      </c>
      <c r="D757" s="6">
        <v>2500</v>
      </c>
      <c r="E757" s="6">
        <v>2547.69</v>
      </c>
      <c r="F757" t="s">
        <v>8219</v>
      </c>
      <c r="G757" t="s">
        <v>8224</v>
      </c>
      <c r="H757" t="s">
        <v>8246</v>
      </c>
      <c r="I757">
        <v>1369010460</v>
      </c>
      <c r="J757">
        <v>1366381877</v>
      </c>
      <c r="K757" t="b">
        <v>0</v>
      </c>
      <c r="L757">
        <v>68</v>
      </c>
      <c r="M757" t="b">
        <v>1</v>
      </c>
      <c r="N757" t="s">
        <v>8274</v>
      </c>
      <c r="O757" s="16">
        <f>Table1[[#This Row],[pledged]]/Table1[[#This Row],[goal]]*100</f>
        <v>101.9076</v>
      </c>
      <c r="P757" s="6">
        <f>IFERROR(Table1[[#This Row],[pledged]]/Table1[[#This Row],[backers_count]],0)</f>
        <v>37.466029411764708</v>
      </c>
      <c r="Q757" t="str">
        <f>LEFT(Table1[[#This Row],[Category and Sub-Category]],FIND("/",Table1[[#This Row],[Category and Sub-Category]])-1)</f>
        <v>publishing</v>
      </c>
      <c r="R757" t="str">
        <f>RIGHT(Table1[[#This Row],[Category and Sub-Category]],LEN(Table1[[#This Row],[Category and Sub-Category]])-FIND("/",Table1[[#This Row],[Category and Sub-Category]]))</f>
        <v>nonfiction</v>
      </c>
      <c r="S757" s="14">
        <f>(((Table1[[#This Row],[launched_at]]/60)/60)/24)+DATE(1970,1,1)</f>
        <v>41383.605057870373</v>
      </c>
      <c r="T757" s="14">
        <f t="shared" si="11"/>
        <v>41414.02847222222</v>
      </c>
    </row>
    <row r="758" spans="1:20" ht="43.5" x14ac:dyDescent="0.35">
      <c r="A758">
        <v>756</v>
      </c>
      <c r="B758" s="1" t="s">
        <v>757</v>
      </c>
      <c r="C758" s="1" t="s">
        <v>4866</v>
      </c>
      <c r="D758" s="6">
        <v>700</v>
      </c>
      <c r="E758" s="6">
        <v>824</v>
      </c>
      <c r="F758" t="s">
        <v>8219</v>
      </c>
      <c r="G758" t="s">
        <v>8224</v>
      </c>
      <c r="H758" t="s">
        <v>8246</v>
      </c>
      <c r="I758">
        <v>1303147459</v>
      </c>
      <c r="J758">
        <v>1297880659</v>
      </c>
      <c r="K758" t="b">
        <v>0</v>
      </c>
      <c r="L758">
        <v>22</v>
      </c>
      <c r="M758" t="b">
        <v>1</v>
      </c>
      <c r="N758" t="s">
        <v>8274</v>
      </c>
      <c r="O758" s="16">
        <f>Table1[[#This Row],[pledged]]/Table1[[#This Row],[goal]]*100</f>
        <v>117.71428571428571</v>
      </c>
      <c r="P758" s="6">
        <f>IFERROR(Table1[[#This Row],[pledged]]/Table1[[#This Row],[backers_count]],0)</f>
        <v>37.454545454545453</v>
      </c>
      <c r="Q758" t="str">
        <f>LEFT(Table1[[#This Row],[Category and Sub-Category]],FIND("/",Table1[[#This Row],[Category and Sub-Category]])-1)</f>
        <v>publishing</v>
      </c>
      <c r="R758" t="str">
        <f>RIGHT(Table1[[#This Row],[Category and Sub-Category]],LEN(Table1[[#This Row],[Category and Sub-Category]])-FIND("/",Table1[[#This Row],[Category and Sub-Category]]))</f>
        <v>nonfiction</v>
      </c>
      <c r="S758" s="14">
        <f>(((Table1[[#This Row],[launched_at]]/60)/60)/24)+DATE(1970,1,1)</f>
        <v>40590.766886574071</v>
      </c>
      <c r="T758" s="14">
        <f t="shared" si="11"/>
        <v>40651.725219907406</v>
      </c>
    </row>
    <row r="759" spans="1:20" ht="43.5" x14ac:dyDescent="0.35">
      <c r="A759">
        <v>757</v>
      </c>
      <c r="B759" s="1" t="s">
        <v>758</v>
      </c>
      <c r="C759" s="1" t="s">
        <v>4867</v>
      </c>
      <c r="D759" s="6">
        <v>250</v>
      </c>
      <c r="E759" s="6">
        <v>595</v>
      </c>
      <c r="F759" t="s">
        <v>8219</v>
      </c>
      <c r="G759" t="s">
        <v>8224</v>
      </c>
      <c r="H759" t="s">
        <v>8246</v>
      </c>
      <c r="I759">
        <v>1354756714</v>
      </c>
      <c r="J759">
        <v>1353547114</v>
      </c>
      <c r="K759" t="b">
        <v>0</v>
      </c>
      <c r="L759">
        <v>18</v>
      </c>
      <c r="M759" t="b">
        <v>1</v>
      </c>
      <c r="N759" t="s">
        <v>8274</v>
      </c>
      <c r="O759" s="16">
        <f>Table1[[#This Row],[pledged]]/Table1[[#This Row],[goal]]*100</f>
        <v>238</v>
      </c>
      <c r="P759" s="6">
        <f>IFERROR(Table1[[#This Row],[pledged]]/Table1[[#This Row],[backers_count]],0)</f>
        <v>33.055555555555557</v>
      </c>
      <c r="Q759" t="str">
        <f>LEFT(Table1[[#This Row],[Category and Sub-Category]],FIND("/",Table1[[#This Row],[Category and Sub-Category]])-1)</f>
        <v>publishing</v>
      </c>
      <c r="R759" t="str">
        <f>RIGHT(Table1[[#This Row],[Category and Sub-Category]],LEN(Table1[[#This Row],[Category and Sub-Category]])-FIND("/",Table1[[#This Row],[Category and Sub-Category]]))</f>
        <v>nonfiction</v>
      </c>
      <c r="S759" s="14">
        <f>(((Table1[[#This Row],[launched_at]]/60)/60)/24)+DATE(1970,1,1)</f>
        <v>41235.054560185185</v>
      </c>
      <c r="T759" s="14">
        <f t="shared" si="11"/>
        <v>41249.054560185185</v>
      </c>
    </row>
    <row r="760" spans="1:20" ht="29" x14ac:dyDescent="0.35">
      <c r="A760">
        <v>758</v>
      </c>
      <c r="B760" s="1" t="s">
        <v>759</v>
      </c>
      <c r="C760" s="1" t="s">
        <v>4868</v>
      </c>
      <c r="D760" s="6">
        <v>2500</v>
      </c>
      <c r="E760" s="6">
        <v>2550</v>
      </c>
      <c r="F760" t="s">
        <v>8219</v>
      </c>
      <c r="G760" t="s">
        <v>8224</v>
      </c>
      <c r="H760" t="s">
        <v>8246</v>
      </c>
      <c r="I760">
        <v>1286568268</v>
      </c>
      <c r="J760">
        <v>1283976268</v>
      </c>
      <c r="K760" t="b">
        <v>0</v>
      </c>
      <c r="L760">
        <v>19</v>
      </c>
      <c r="M760" t="b">
        <v>1</v>
      </c>
      <c r="N760" t="s">
        <v>8274</v>
      </c>
      <c r="O760" s="16">
        <f>Table1[[#This Row],[pledged]]/Table1[[#This Row],[goal]]*100</f>
        <v>102</v>
      </c>
      <c r="P760" s="6">
        <f>IFERROR(Table1[[#This Row],[pledged]]/Table1[[#This Row],[backers_count]],0)</f>
        <v>134.21052631578948</v>
      </c>
      <c r="Q760" t="str">
        <f>LEFT(Table1[[#This Row],[Category and Sub-Category]],FIND("/",Table1[[#This Row],[Category and Sub-Category]])-1)</f>
        <v>publishing</v>
      </c>
      <c r="R760" t="str">
        <f>RIGHT(Table1[[#This Row],[Category and Sub-Category]],LEN(Table1[[#This Row],[Category and Sub-Category]])-FIND("/",Table1[[#This Row],[Category and Sub-Category]]))</f>
        <v>nonfiction</v>
      </c>
      <c r="S760" s="14">
        <f>(((Table1[[#This Row],[launched_at]]/60)/60)/24)+DATE(1970,1,1)</f>
        <v>40429.836435185185</v>
      </c>
      <c r="T760" s="14">
        <f t="shared" si="11"/>
        <v>40459.836435185185</v>
      </c>
    </row>
    <row r="761" spans="1:20" ht="43.5" x14ac:dyDescent="0.35">
      <c r="A761">
        <v>759</v>
      </c>
      <c r="B761" s="1" t="s">
        <v>760</v>
      </c>
      <c r="C761" s="1" t="s">
        <v>4869</v>
      </c>
      <c r="D761" s="6">
        <v>5000</v>
      </c>
      <c r="E761" s="6">
        <v>5096</v>
      </c>
      <c r="F761" t="s">
        <v>8219</v>
      </c>
      <c r="G761" t="s">
        <v>8225</v>
      </c>
      <c r="H761" t="s">
        <v>8247</v>
      </c>
      <c r="I761">
        <v>1404892539</v>
      </c>
      <c r="J761">
        <v>1401436539</v>
      </c>
      <c r="K761" t="b">
        <v>0</v>
      </c>
      <c r="L761">
        <v>99</v>
      </c>
      <c r="M761" t="b">
        <v>1</v>
      </c>
      <c r="N761" t="s">
        <v>8274</v>
      </c>
      <c r="O761" s="16">
        <f>Table1[[#This Row],[pledged]]/Table1[[#This Row],[goal]]*100</f>
        <v>101.92000000000002</v>
      </c>
      <c r="P761" s="6">
        <f>IFERROR(Table1[[#This Row],[pledged]]/Table1[[#This Row],[backers_count]],0)</f>
        <v>51.474747474747474</v>
      </c>
      <c r="Q761" t="str">
        <f>LEFT(Table1[[#This Row],[Category and Sub-Category]],FIND("/",Table1[[#This Row],[Category and Sub-Category]])-1)</f>
        <v>publishing</v>
      </c>
      <c r="R761" t="str">
        <f>RIGHT(Table1[[#This Row],[Category and Sub-Category]],LEN(Table1[[#This Row],[Category and Sub-Category]])-FIND("/",Table1[[#This Row],[Category and Sub-Category]]))</f>
        <v>nonfiction</v>
      </c>
      <c r="S761" s="14">
        <f>(((Table1[[#This Row],[launched_at]]/60)/60)/24)+DATE(1970,1,1)</f>
        <v>41789.330312500002</v>
      </c>
      <c r="T761" s="14">
        <f t="shared" si="11"/>
        <v>41829.330312500002</v>
      </c>
    </row>
    <row r="762" spans="1:20" ht="43.5" x14ac:dyDescent="0.35">
      <c r="A762">
        <v>760</v>
      </c>
      <c r="B762" s="1" t="s">
        <v>761</v>
      </c>
      <c r="C762" s="1" t="s">
        <v>4870</v>
      </c>
      <c r="D762" s="6">
        <v>2200</v>
      </c>
      <c r="E762" s="6">
        <v>0</v>
      </c>
      <c r="F762" t="s">
        <v>8221</v>
      </c>
      <c r="G762" t="s">
        <v>8224</v>
      </c>
      <c r="H762" t="s">
        <v>8246</v>
      </c>
      <c r="I762">
        <v>1480188013</v>
      </c>
      <c r="J762">
        <v>1477592413</v>
      </c>
      <c r="K762" t="b">
        <v>0</v>
      </c>
      <c r="L762">
        <v>0</v>
      </c>
      <c r="M762" t="b">
        <v>0</v>
      </c>
      <c r="N762" t="s">
        <v>8275</v>
      </c>
      <c r="O762" s="16">
        <f>Table1[[#This Row],[pledged]]/Table1[[#This Row],[goal]]*100</f>
        <v>0</v>
      </c>
      <c r="P762" s="6">
        <f>IFERROR(Table1[[#This Row],[pledged]]/Table1[[#This Row],[backers_count]],0)</f>
        <v>0</v>
      </c>
      <c r="Q762" t="str">
        <f>LEFT(Table1[[#This Row],[Category and Sub-Category]],FIND("/",Table1[[#This Row],[Category and Sub-Category]])-1)</f>
        <v>publishing</v>
      </c>
      <c r="R762" t="str">
        <f>RIGHT(Table1[[#This Row],[Category and Sub-Category]],LEN(Table1[[#This Row],[Category and Sub-Category]])-FIND("/",Table1[[#This Row],[Category and Sub-Category]]))</f>
        <v>fiction</v>
      </c>
      <c r="S762" s="14">
        <f>(((Table1[[#This Row],[launched_at]]/60)/60)/24)+DATE(1970,1,1)</f>
        <v>42670.764039351852</v>
      </c>
      <c r="T762" s="14">
        <f t="shared" si="11"/>
        <v>42700.805706018517</v>
      </c>
    </row>
    <row r="763" spans="1:20" ht="43.5" x14ac:dyDescent="0.35">
      <c r="A763">
        <v>761</v>
      </c>
      <c r="B763" s="1" t="s">
        <v>762</v>
      </c>
      <c r="C763" s="1" t="s">
        <v>4871</v>
      </c>
      <c r="D763" s="6">
        <v>5000</v>
      </c>
      <c r="E763" s="6">
        <v>235</v>
      </c>
      <c r="F763" t="s">
        <v>8221</v>
      </c>
      <c r="G763" t="s">
        <v>8224</v>
      </c>
      <c r="H763" t="s">
        <v>8246</v>
      </c>
      <c r="I763">
        <v>1391364126</v>
      </c>
      <c r="J763">
        <v>1388772126</v>
      </c>
      <c r="K763" t="b">
        <v>0</v>
      </c>
      <c r="L763">
        <v>6</v>
      </c>
      <c r="M763" t="b">
        <v>0</v>
      </c>
      <c r="N763" t="s">
        <v>8275</v>
      </c>
      <c r="O763" s="16">
        <f>Table1[[#This Row],[pledged]]/Table1[[#This Row],[goal]]*100</f>
        <v>4.7</v>
      </c>
      <c r="P763" s="6">
        <f>IFERROR(Table1[[#This Row],[pledged]]/Table1[[#This Row],[backers_count]],0)</f>
        <v>39.166666666666664</v>
      </c>
      <c r="Q763" t="str">
        <f>LEFT(Table1[[#This Row],[Category and Sub-Category]],FIND("/",Table1[[#This Row],[Category and Sub-Category]])-1)</f>
        <v>publishing</v>
      </c>
      <c r="R763" t="str">
        <f>RIGHT(Table1[[#This Row],[Category and Sub-Category]],LEN(Table1[[#This Row],[Category and Sub-Category]])-FIND("/",Table1[[#This Row],[Category and Sub-Category]]))</f>
        <v>fiction</v>
      </c>
      <c r="S763" s="14">
        <f>(((Table1[[#This Row],[launched_at]]/60)/60)/24)+DATE(1970,1,1)</f>
        <v>41642.751458333332</v>
      </c>
      <c r="T763" s="14">
        <f t="shared" si="11"/>
        <v>41672.751458333332</v>
      </c>
    </row>
    <row r="764" spans="1:20" ht="43.5" x14ac:dyDescent="0.35">
      <c r="A764">
        <v>762</v>
      </c>
      <c r="B764" s="1" t="s">
        <v>763</v>
      </c>
      <c r="C764" s="1" t="s">
        <v>4872</v>
      </c>
      <c r="D764" s="6">
        <v>3500</v>
      </c>
      <c r="E764" s="6">
        <v>0</v>
      </c>
      <c r="F764" t="s">
        <v>8221</v>
      </c>
      <c r="G764" t="s">
        <v>8238</v>
      </c>
      <c r="H764" t="s">
        <v>8256</v>
      </c>
      <c r="I764">
        <v>1480831200</v>
      </c>
      <c r="J764">
        <v>1479328570</v>
      </c>
      <c r="K764" t="b">
        <v>0</v>
      </c>
      <c r="L764">
        <v>0</v>
      </c>
      <c r="M764" t="b">
        <v>0</v>
      </c>
      <c r="N764" t="s">
        <v>8275</v>
      </c>
      <c r="O764" s="16">
        <f>Table1[[#This Row],[pledged]]/Table1[[#This Row],[goal]]*100</f>
        <v>0</v>
      </c>
      <c r="P764" s="6">
        <f>IFERROR(Table1[[#This Row],[pledged]]/Table1[[#This Row],[backers_count]],0)</f>
        <v>0</v>
      </c>
      <c r="Q764" t="str">
        <f>LEFT(Table1[[#This Row],[Category and Sub-Category]],FIND("/",Table1[[#This Row],[Category and Sub-Category]])-1)</f>
        <v>publishing</v>
      </c>
      <c r="R764" t="str">
        <f>RIGHT(Table1[[#This Row],[Category and Sub-Category]],LEN(Table1[[#This Row],[Category and Sub-Category]])-FIND("/",Table1[[#This Row],[Category and Sub-Category]]))</f>
        <v>fiction</v>
      </c>
      <c r="S764" s="14">
        <f>(((Table1[[#This Row],[launched_at]]/60)/60)/24)+DATE(1970,1,1)</f>
        <v>42690.858449074076</v>
      </c>
      <c r="T764" s="14">
        <f t="shared" si="11"/>
        <v>42708.25</v>
      </c>
    </row>
    <row r="765" spans="1:20" ht="43.5" x14ac:dyDescent="0.35">
      <c r="A765">
        <v>763</v>
      </c>
      <c r="B765" s="1" t="s">
        <v>764</v>
      </c>
      <c r="C765" s="1" t="s">
        <v>4873</v>
      </c>
      <c r="D765" s="6">
        <v>4290</v>
      </c>
      <c r="E765" s="6">
        <v>5</v>
      </c>
      <c r="F765" t="s">
        <v>8221</v>
      </c>
      <c r="G765" t="s">
        <v>8225</v>
      </c>
      <c r="H765" t="s">
        <v>8247</v>
      </c>
      <c r="I765">
        <v>1376563408</v>
      </c>
      <c r="J765">
        <v>1373971408</v>
      </c>
      <c r="K765" t="b">
        <v>0</v>
      </c>
      <c r="L765">
        <v>1</v>
      </c>
      <c r="M765" t="b">
        <v>0</v>
      </c>
      <c r="N765" t="s">
        <v>8275</v>
      </c>
      <c r="O765" s="16">
        <f>Table1[[#This Row],[pledged]]/Table1[[#This Row],[goal]]*100</f>
        <v>0.11655011655011654</v>
      </c>
      <c r="P765" s="6">
        <f>IFERROR(Table1[[#This Row],[pledged]]/Table1[[#This Row],[backers_count]],0)</f>
        <v>5</v>
      </c>
      <c r="Q765" t="str">
        <f>LEFT(Table1[[#This Row],[Category and Sub-Category]],FIND("/",Table1[[#This Row],[Category and Sub-Category]])-1)</f>
        <v>publishing</v>
      </c>
      <c r="R765" t="str">
        <f>RIGHT(Table1[[#This Row],[Category and Sub-Category]],LEN(Table1[[#This Row],[Category and Sub-Category]])-FIND("/",Table1[[#This Row],[Category and Sub-Category]]))</f>
        <v>fiction</v>
      </c>
      <c r="S765" s="14">
        <f>(((Table1[[#This Row],[launched_at]]/60)/60)/24)+DATE(1970,1,1)</f>
        <v>41471.446851851848</v>
      </c>
      <c r="T765" s="14">
        <f t="shared" si="11"/>
        <v>41501.446851851848</v>
      </c>
    </row>
    <row r="766" spans="1:20" ht="43.5" x14ac:dyDescent="0.35">
      <c r="A766">
        <v>764</v>
      </c>
      <c r="B766" s="1" t="s">
        <v>765</v>
      </c>
      <c r="C766" s="1" t="s">
        <v>4874</v>
      </c>
      <c r="D766" s="6">
        <v>5000</v>
      </c>
      <c r="E766" s="6">
        <v>0</v>
      </c>
      <c r="F766" t="s">
        <v>8221</v>
      </c>
      <c r="G766" t="s">
        <v>8224</v>
      </c>
      <c r="H766" t="s">
        <v>8246</v>
      </c>
      <c r="I766">
        <v>1441858161</v>
      </c>
      <c r="J766">
        <v>1439266161</v>
      </c>
      <c r="K766" t="b">
        <v>0</v>
      </c>
      <c r="L766">
        <v>0</v>
      </c>
      <c r="M766" t="b">
        <v>0</v>
      </c>
      <c r="N766" t="s">
        <v>8275</v>
      </c>
      <c r="O766" s="16">
        <f>Table1[[#This Row],[pledged]]/Table1[[#This Row],[goal]]*100</f>
        <v>0</v>
      </c>
      <c r="P766" s="6">
        <f>IFERROR(Table1[[#This Row],[pledged]]/Table1[[#This Row],[backers_count]],0)</f>
        <v>0</v>
      </c>
      <c r="Q766" t="str">
        <f>LEFT(Table1[[#This Row],[Category and Sub-Category]],FIND("/",Table1[[#This Row],[Category and Sub-Category]])-1)</f>
        <v>publishing</v>
      </c>
      <c r="R766" t="str">
        <f>RIGHT(Table1[[#This Row],[Category and Sub-Category]],LEN(Table1[[#This Row],[Category and Sub-Category]])-FIND("/",Table1[[#This Row],[Category and Sub-Category]]))</f>
        <v>fiction</v>
      </c>
      <c r="S766" s="14">
        <f>(((Table1[[#This Row],[launched_at]]/60)/60)/24)+DATE(1970,1,1)</f>
        <v>42227.173159722224</v>
      </c>
      <c r="T766" s="14">
        <f t="shared" si="11"/>
        <v>42257.173159722224</v>
      </c>
    </row>
    <row r="767" spans="1:20" ht="43.5" x14ac:dyDescent="0.35">
      <c r="A767">
        <v>765</v>
      </c>
      <c r="B767" s="1" t="s">
        <v>766</v>
      </c>
      <c r="C767" s="1" t="s">
        <v>4875</v>
      </c>
      <c r="D767" s="6">
        <v>7000</v>
      </c>
      <c r="E767" s="6">
        <v>2521</v>
      </c>
      <c r="F767" t="s">
        <v>8221</v>
      </c>
      <c r="G767" t="s">
        <v>8224</v>
      </c>
      <c r="H767" t="s">
        <v>8246</v>
      </c>
      <c r="I767">
        <v>1413723684</v>
      </c>
      <c r="J767">
        <v>1411131684</v>
      </c>
      <c r="K767" t="b">
        <v>0</v>
      </c>
      <c r="L767">
        <v>44</v>
      </c>
      <c r="M767" t="b">
        <v>0</v>
      </c>
      <c r="N767" t="s">
        <v>8275</v>
      </c>
      <c r="O767" s="16">
        <f>Table1[[#This Row],[pledged]]/Table1[[#This Row],[goal]]*100</f>
        <v>36.014285714285712</v>
      </c>
      <c r="P767" s="6">
        <f>IFERROR(Table1[[#This Row],[pledged]]/Table1[[#This Row],[backers_count]],0)</f>
        <v>57.295454545454547</v>
      </c>
      <c r="Q767" t="str">
        <f>LEFT(Table1[[#This Row],[Category and Sub-Category]],FIND("/",Table1[[#This Row],[Category and Sub-Category]])-1)</f>
        <v>publishing</v>
      </c>
      <c r="R767" t="str">
        <f>RIGHT(Table1[[#This Row],[Category and Sub-Category]],LEN(Table1[[#This Row],[Category and Sub-Category]])-FIND("/",Table1[[#This Row],[Category and Sub-Category]]))</f>
        <v>fiction</v>
      </c>
      <c r="S767" s="14">
        <f>(((Table1[[#This Row],[launched_at]]/60)/60)/24)+DATE(1970,1,1)</f>
        <v>41901.542638888888</v>
      </c>
      <c r="T767" s="14">
        <f t="shared" si="11"/>
        <v>41931.542638888888</v>
      </c>
    </row>
    <row r="768" spans="1:20" ht="43.5" x14ac:dyDescent="0.35">
      <c r="A768">
        <v>766</v>
      </c>
      <c r="B768" s="1" t="s">
        <v>767</v>
      </c>
      <c r="C768" s="1" t="s">
        <v>4876</v>
      </c>
      <c r="D768" s="6">
        <v>4000</v>
      </c>
      <c r="E768" s="6">
        <v>0</v>
      </c>
      <c r="F768" t="s">
        <v>8221</v>
      </c>
      <c r="G768" t="s">
        <v>8229</v>
      </c>
      <c r="H768" t="s">
        <v>8251</v>
      </c>
      <c r="I768">
        <v>1424112483</v>
      </c>
      <c r="J768">
        <v>1421520483</v>
      </c>
      <c r="K768" t="b">
        <v>0</v>
      </c>
      <c r="L768">
        <v>0</v>
      </c>
      <c r="M768" t="b">
        <v>0</v>
      </c>
      <c r="N768" t="s">
        <v>8275</v>
      </c>
      <c r="O768" s="16">
        <f>Table1[[#This Row],[pledged]]/Table1[[#This Row],[goal]]*100</f>
        <v>0</v>
      </c>
      <c r="P768" s="6">
        <f>IFERROR(Table1[[#This Row],[pledged]]/Table1[[#This Row],[backers_count]],0)</f>
        <v>0</v>
      </c>
      <c r="Q768" t="str">
        <f>LEFT(Table1[[#This Row],[Category and Sub-Category]],FIND("/",Table1[[#This Row],[Category and Sub-Category]])-1)</f>
        <v>publishing</v>
      </c>
      <c r="R768" t="str">
        <f>RIGHT(Table1[[#This Row],[Category and Sub-Category]],LEN(Table1[[#This Row],[Category and Sub-Category]])-FIND("/",Table1[[#This Row],[Category and Sub-Category]]))</f>
        <v>fiction</v>
      </c>
      <c r="S768" s="14">
        <f>(((Table1[[#This Row],[launched_at]]/60)/60)/24)+DATE(1970,1,1)</f>
        <v>42021.783368055556</v>
      </c>
      <c r="T768" s="14">
        <f t="shared" si="11"/>
        <v>42051.783368055556</v>
      </c>
    </row>
    <row r="769" spans="1:20" ht="72.5" x14ac:dyDescent="0.35">
      <c r="A769">
        <v>767</v>
      </c>
      <c r="B769" s="1" t="s">
        <v>768</v>
      </c>
      <c r="C769" s="1" t="s">
        <v>4877</v>
      </c>
      <c r="D769" s="6">
        <v>5000</v>
      </c>
      <c r="E769" s="6">
        <v>177</v>
      </c>
      <c r="F769" t="s">
        <v>8221</v>
      </c>
      <c r="G769" t="s">
        <v>8224</v>
      </c>
      <c r="H769" t="s">
        <v>8246</v>
      </c>
      <c r="I769">
        <v>1432178810</v>
      </c>
      <c r="J769">
        <v>1429586810</v>
      </c>
      <c r="K769" t="b">
        <v>0</v>
      </c>
      <c r="L769">
        <v>3</v>
      </c>
      <c r="M769" t="b">
        <v>0</v>
      </c>
      <c r="N769" t="s">
        <v>8275</v>
      </c>
      <c r="O769" s="16">
        <f>Table1[[#This Row],[pledged]]/Table1[[#This Row],[goal]]*100</f>
        <v>3.54</v>
      </c>
      <c r="P769" s="6">
        <f>IFERROR(Table1[[#This Row],[pledged]]/Table1[[#This Row],[backers_count]],0)</f>
        <v>59</v>
      </c>
      <c r="Q769" t="str">
        <f>LEFT(Table1[[#This Row],[Category and Sub-Category]],FIND("/",Table1[[#This Row],[Category and Sub-Category]])-1)</f>
        <v>publishing</v>
      </c>
      <c r="R769" t="str">
        <f>RIGHT(Table1[[#This Row],[Category and Sub-Category]],LEN(Table1[[#This Row],[Category and Sub-Category]])-FIND("/",Table1[[#This Row],[Category and Sub-Category]]))</f>
        <v>fiction</v>
      </c>
      <c r="S769" s="14">
        <f>(((Table1[[#This Row],[launched_at]]/60)/60)/24)+DATE(1970,1,1)</f>
        <v>42115.143634259264</v>
      </c>
      <c r="T769" s="14">
        <f t="shared" si="11"/>
        <v>42145.143634259264</v>
      </c>
    </row>
    <row r="770" spans="1:20" ht="43.5" x14ac:dyDescent="0.35">
      <c r="A770">
        <v>768</v>
      </c>
      <c r="B770" s="1" t="s">
        <v>769</v>
      </c>
      <c r="C770" s="1" t="s">
        <v>4878</v>
      </c>
      <c r="D770" s="6">
        <v>2500</v>
      </c>
      <c r="E770" s="6">
        <v>0</v>
      </c>
      <c r="F770" t="s">
        <v>8221</v>
      </c>
      <c r="G770" t="s">
        <v>8224</v>
      </c>
      <c r="H770" t="s">
        <v>8246</v>
      </c>
      <c r="I770">
        <v>1387169890</v>
      </c>
      <c r="J770">
        <v>1384577890</v>
      </c>
      <c r="K770" t="b">
        <v>0</v>
      </c>
      <c r="L770">
        <v>0</v>
      </c>
      <c r="M770" t="b">
        <v>0</v>
      </c>
      <c r="N770" t="s">
        <v>8275</v>
      </c>
      <c r="O770" s="16">
        <f>Table1[[#This Row],[pledged]]/Table1[[#This Row],[goal]]*100</f>
        <v>0</v>
      </c>
      <c r="P770" s="6">
        <f>IFERROR(Table1[[#This Row],[pledged]]/Table1[[#This Row],[backers_count]],0)</f>
        <v>0</v>
      </c>
      <c r="Q770" t="str">
        <f>LEFT(Table1[[#This Row],[Category and Sub-Category]],FIND("/",Table1[[#This Row],[Category and Sub-Category]])-1)</f>
        <v>publishing</v>
      </c>
      <c r="R770" t="str">
        <f>RIGHT(Table1[[#This Row],[Category and Sub-Category]],LEN(Table1[[#This Row],[Category and Sub-Category]])-FIND("/",Table1[[#This Row],[Category and Sub-Category]]))</f>
        <v>fiction</v>
      </c>
      <c r="S770" s="14">
        <f>(((Table1[[#This Row],[launched_at]]/60)/60)/24)+DATE(1970,1,1)</f>
        <v>41594.207060185188</v>
      </c>
      <c r="T770" s="14">
        <f t="shared" ref="T770:T833" si="12">(((I770/60)/60)/24)+DATE(1970,1,1)</f>
        <v>41624.207060185188</v>
      </c>
    </row>
    <row r="771" spans="1:20" ht="58" x14ac:dyDescent="0.35">
      <c r="A771">
        <v>769</v>
      </c>
      <c r="B771" s="1" t="s">
        <v>770</v>
      </c>
      <c r="C771" s="1" t="s">
        <v>4879</v>
      </c>
      <c r="D771" s="6">
        <v>4000</v>
      </c>
      <c r="E771" s="6">
        <v>1656</v>
      </c>
      <c r="F771" t="s">
        <v>8221</v>
      </c>
      <c r="G771" t="s">
        <v>8224</v>
      </c>
      <c r="H771" t="s">
        <v>8246</v>
      </c>
      <c r="I771">
        <v>1388102094</v>
      </c>
      <c r="J771">
        <v>1385510094</v>
      </c>
      <c r="K771" t="b">
        <v>0</v>
      </c>
      <c r="L771">
        <v>52</v>
      </c>
      <c r="M771" t="b">
        <v>0</v>
      </c>
      <c r="N771" t="s">
        <v>8275</v>
      </c>
      <c r="O771" s="16">
        <f>Table1[[#This Row],[pledged]]/Table1[[#This Row],[goal]]*100</f>
        <v>41.4</v>
      </c>
      <c r="P771" s="6">
        <f>IFERROR(Table1[[#This Row],[pledged]]/Table1[[#This Row],[backers_count]],0)</f>
        <v>31.846153846153847</v>
      </c>
      <c r="Q771" t="str">
        <f>LEFT(Table1[[#This Row],[Category and Sub-Category]],FIND("/",Table1[[#This Row],[Category and Sub-Category]])-1)</f>
        <v>publishing</v>
      </c>
      <c r="R771" t="str">
        <f>RIGHT(Table1[[#This Row],[Category and Sub-Category]],LEN(Table1[[#This Row],[Category and Sub-Category]])-FIND("/",Table1[[#This Row],[Category and Sub-Category]]))</f>
        <v>fiction</v>
      </c>
      <c r="S771" s="14">
        <f>(((Table1[[#This Row],[launched_at]]/60)/60)/24)+DATE(1970,1,1)</f>
        <v>41604.996458333335</v>
      </c>
      <c r="T771" s="14">
        <f t="shared" si="12"/>
        <v>41634.996458333335</v>
      </c>
    </row>
    <row r="772" spans="1:20" ht="43.5" x14ac:dyDescent="0.35">
      <c r="A772">
        <v>770</v>
      </c>
      <c r="B772" s="1" t="s">
        <v>771</v>
      </c>
      <c r="C772" s="1" t="s">
        <v>4880</v>
      </c>
      <c r="D772" s="6">
        <v>17500</v>
      </c>
      <c r="E772" s="6">
        <v>0</v>
      </c>
      <c r="F772" t="s">
        <v>8221</v>
      </c>
      <c r="G772" t="s">
        <v>8224</v>
      </c>
      <c r="H772" t="s">
        <v>8246</v>
      </c>
      <c r="I772">
        <v>1361750369</v>
      </c>
      <c r="J772">
        <v>1358294369</v>
      </c>
      <c r="K772" t="b">
        <v>0</v>
      </c>
      <c r="L772">
        <v>0</v>
      </c>
      <c r="M772" t="b">
        <v>0</v>
      </c>
      <c r="N772" t="s">
        <v>8275</v>
      </c>
      <c r="O772" s="16">
        <f>Table1[[#This Row],[pledged]]/Table1[[#This Row],[goal]]*100</f>
        <v>0</v>
      </c>
      <c r="P772" s="6">
        <f>IFERROR(Table1[[#This Row],[pledged]]/Table1[[#This Row],[backers_count]],0)</f>
        <v>0</v>
      </c>
      <c r="Q772" t="str">
        <f>LEFT(Table1[[#This Row],[Category and Sub-Category]],FIND("/",Table1[[#This Row],[Category and Sub-Category]])-1)</f>
        <v>publishing</v>
      </c>
      <c r="R772" t="str">
        <f>RIGHT(Table1[[#This Row],[Category and Sub-Category]],LEN(Table1[[#This Row],[Category and Sub-Category]])-FIND("/",Table1[[#This Row],[Category and Sub-Category]]))</f>
        <v>fiction</v>
      </c>
      <c r="S772" s="14">
        <f>(((Table1[[#This Row],[launched_at]]/60)/60)/24)+DATE(1970,1,1)</f>
        <v>41289.999641203707</v>
      </c>
      <c r="T772" s="14">
        <f t="shared" si="12"/>
        <v>41329.999641203707</v>
      </c>
    </row>
    <row r="773" spans="1:20" ht="43.5" x14ac:dyDescent="0.35">
      <c r="A773">
        <v>771</v>
      </c>
      <c r="B773" s="1" t="s">
        <v>772</v>
      </c>
      <c r="C773" s="1" t="s">
        <v>4881</v>
      </c>
      <c r="D773" s="6">
        <v>38000</v>
      </c>
      <c r="E773" s="6">
        <v>10</v>
      </c>
      <c r="F773" t="s">
        <v>8221</v>
      </c>
      <c r="G773" t="s">
        <v>8224</v>
      </c>
      <c r="H773" t="s">
        <v>8246</v>
      </c>
      <c r="I773">
        <v>1454183202</v>
      </c>
      <c r="J773">
        <v>1449863202</v>
      </c>
      <c r="K773" t="b">
        <v>0</v>
      </c>
      <c r="L773">
        <v>1</v>
      </c>
      <c r="M773" t="b">
        <v>0</v>
      </c>
      <c r="N773" t="s">
        <v>8275</v>
      </c>
      <c r="O773" s="16">
        <f>Table1[[#This Row],[pledged]]/Table1[[#This Row],[goal]]*100</f>
        <v>2.6315789473684209E-2</v>
      </c>
      <c r="P773" s="6">
        <f>IFERROR(Table1[[#This Row],[pledged]]/Table1[[#This Row],[backers_count]],0)</f>
        <v>10</v>
      </c>
      <c r="Q773" t="str">
        <f>LEFT(Table1[[#This Row],[Category and Sub-Category]],FIND("/",Table1[[#This Row],[Category and Sub-Category]])-1)</f>
        <v>publishing</v>
      </c>
      <c r="R773" t="str">
        <f>RIGHT(Table1[[#This Row],[Category and Sub-Category]],LEN(Table1[[#This Row],[Category and Sub-Category]])-FIND("/",Table1[[#This Row],[Category and Sub-Category]]))</f>
        <v>fiction</v>
      </c>
      <c r="S773" s="14">
        <f>(((Table1[[#This Row],[launched_at]]/60)/60)/24)+DATE(1970,1,1)</f>
        <v>42349.824097222227</v>
      </c>
      <c r="T773" s="14">
        <f t="shared" si="12"/>
        <v>42399.824097222227</v>
      </c>
    </row>
    <row r="774" spans="1:20" ht="58" x14ac:dyDescent="0.35">
      <c r="A774">
        <v>772</v>
      </c>
      <c r="B774" s="1" t="s">
        <v>773</v>
      </c>
      <c r="C774" s="1" t="s">
        <v>4882</v>
      </c>
      <c r="D774" s="6">
        <v>1500</v>
      </c>
      <c r="E774" s="6">
        <v>50</v>
      </c>
      <c r="F774" t="s">
        <v>8221</v>
      </c>
      <c r="G774" t="s">
        <v>8224</v>
      </c>
      <c r="H774" t="s">
        <v>8246</v>
      </c>
      <c r="I774">
        <v>1257047940</v>
      </c>
      <c r="J774">
        <v>1252718519</v>
      </c>
      <c r="K774" t="b">
        <v>0</v>
      </c>
      <c r="L774">
        <v>1</v>
      </c>
      <c r="M774" t="b">
        <v>0</v>
      </c>
      <c r="N774" t="s">
        <v>8275</v>
      </c>
      <c r="O774" s="16">
        <f>Table1[[#This Row],[pledged]]/Table1[[#This Row],[goal]]*100</f>
        <v>3.3333333333333335</v>
      </c>
      <c r="P774" s="6">
        <f>IFERROR(Table1[[#This Row],[pledged]]/Table1[[#This Row],[backers_count]],0)</f>
        <v>50</v>
      </c>
      <c r="Q774" t="str">
        <f>LEFT(Table1[[#This Row],[Category and Sub-Category]],FIND("/",Table1[[#This Row],[Category and Sub-Category]])-1)</f>
        <v>publishing</v>
      </c>
      <c r="R774" t="str">
        <f>RIGHT(Table1[[#This Row],[Category and Sub-Category]],LEN(Table1[[#This Row],[Category and Sub-Category]])-FIND("/",Table1[[#This Row],[Category and Sub-Category]]))</f>
        <v>fiction</v>
      </c>
      <c r="S774" s="14">
        <f>(((Table1[[#This Row],[launched_at]]/60)/60)/24)+DATE(1970,1,1)</f>
        <v>40068.056932870371</v>
      </c>
      <c r="T774" s="14">
        <f t="shared" si="12"/>
        <v>40118.165972222225</v>
      </c>
    </row>
    <row r="775" spans="1:20" ht="43.5" x14ac:dyDescent="0.35">
      <c r="A775">
        <v>773</v>
      </c>
      <c r="B775" s="1" t="s">
        <v>774</v>
      </c>
      <c r="C775" s="1" t="s">
        <v>4883</v>
      </c>
      <c r="D775" s="6">
        <v>3759</v>
      </c>
      <c r="E775" s="6">
        <v>32</v>
      </c>
      <c r="F775" t="s">
        <v>8221</v>
      </c>
      <c r="G775" t="s">
        <v>8225</v>
      </c>
      <c r="H775" t="s">
        <v>8247</v>
      </c>
      <c r="I775">
        <v>1431298860</v>
      </c>
      <c r="J775">
        <v>1428341985</v>
      </c>
      <c r="K775" t="b">
        <v>0</v>
      </c>
      <c r="L775">
        <v>2</v>
      </c>
      <c r="M775" t="b">
        <v>0</v>
      </c>
      <c r="N775" t="s">
        <v>8275</v>
      </c>
      <c r="O775" s="16">
        <f>Table1[[#This Row],[pledged]]/Table1[[#This Row],[goal]]*100</f>
        <v>0.85129023676509719</v>
      </c>
      <c r="P775" s="6">
        <f>IFERROR(Table1[[#This Row],[pledged]]/Table1[[#This Row],[backers_count]],0)</f>
        <v>16</v>
      </c>
      <c r="Q775" t="str">
        <f>LEFT(Table1[[#This Row],[Category and Sub-Category]],FIND("/",Table1[[#This Row],[Category and Sub-Category]])-1)</f>
        <v>publishing</v>
      </c>
      <c r="R775" t="str">
        <f>RIGHT(Table1[[#This Row],[Category and Sub-Category]],LEN(Table1[[#This Row],[Category and Sub-Category]])-FIND("/",Table1[[#This Row],[Category and Sub-Category]]))</f>
        <v>fiction</v>
      </c>
      <c r="S775" s="14">
        <f>(((Table1[[#This Row],[launched_at]]/60)/60)/24)+DATE(1970,1,1)</f>
        <v>42100.735937499994</v>
      </c>
      <c r="T775" s="14">
        <f t="shared" si="12"/>
        <v>42134.959027777775</v>
      </c>
    </row>
    <row r="776" spans="1:20" ht="43.5" x14ac:dyDescent="0.35">
      <c r="A776">
        <v>774</v>
      </c>
      <c r="B776" s="1" t="s">
        <v>775</v>
      </c>
      <c r="C776" s="1" t="s">
        <v>4884</v>
      </c>
      <c r="D776" s="6">
        <v>500</v>
      </c>
      <c r="E776" s="6">
        <v>351</v>
      </c>
      <c r="F776" t="s">
        <v>8221</v>
      </c>
      <c r="G776" t="s">
        <v>8224</v>
      </c>
      <c r="H776" t="s">
        <v>8246</v>
      </c>
      <c r="I776">
        <v>1393181018</v>
      </c>
      <c r="J776">
        <v>1390589018</v>
      </c>
      <c r="K776" t="b">
        <v>0</v>
      </c>
      <c r="L776">
        <v>9</v>
      </c>
      <c r="M776" t="b">
        <v>0</v>
      </c>
      <c r="N776" t="s">
        <v>8275</v>
      </c>
      <c r="O776" s="16">
        <f>Table1[[#This Row],[pledged]]/Table1[[#This Row],[goal]]*100</f>
        <v>70.199999999999989</v>
      </c>
      <c r="P776" s="6">
        <f>IFERROR(Table1[[#This Row],[pledged]]/Table1[[#This Row],[backers_count]],0)</f>
        <v>39</v>
      </c>
      <c r="Q776" t="str">
        <f>LEFT(Table1[[#This Row],[Category and Sub-Category]],FIND("/",Table1[[#This Row],[Category and Sub-Category]])-1)</f>
        <v>publishing</v>
      </c>
      <c r="R776" t="str">
        <f>RIGHT(Table1[[#This Row],[Category and Sub-Category]],LEN(Table1[[#This Row],[Category and Sub-Category]])-FIND("/",Table1[[#This Row],[Category and Sub-Category]]))</f>
        <v>fiction</v>
      </c>
      <c r="S776" s="14">
        <f>(((Table1[[#This Row],[launched_at]]/60)/60)/24)+DATE(1970,1,1)</f>
        <v>41663.780300925922</v>
      </c>
      <c r="T776" s="14">
        <f t="shared" si="12"/>
        <v>41693.780300925922</v>
      </c>
    </row>
    <row r="777" spans="1:20" ht="43.5" x14ac:dyDescent="0.35">
      <c r="A777">
        <v>775</v>
      </c>
      <c r="B777" s="1" t="s">
        <v>776</v>
      </c>
      <c r="C777" s="1" t="s">
        <v>4885</v>
      </c>
      <c r="D777" s="6">
        <v>10000</v>
      </c>
      <c r="E777" s="6">
        <v>170</v>
      </c>
      <c r="F777" t="s">
        <v>8221</v>
      </c>
      <c r="G777" t="s">
        <v>8224</v>
      </c>
      <c r="H777" t="s">
        <v>8246</v>
      </c>
      <c r="I777">
        <v>1323998795</v>
      </c>
      <c r="J777">
        <v>1321406795</v>
      </c>
      <c r="K777" t="b">
        <v>0</v>
      </c>
      <c r="L777">
        <v>5</v>
      </c>
      <c r="M777" t="b">
        <v>0</v>
      </c>
      <c r="N777" t="s">
        <v>8275</v>
      </c>
      <c r="O777" s="16">
        <f>Table1[[#This Row],[pledged]]/Table1[[#This Row],[goal]]*100</f>
        <v>1.7000000000000002</v>
      </c>
      <c r="P777" s="6">
        <f>IFERROR(Table1[[#This Row],[pledged]]/Table1[[#This Row],[backers_count]],0)</f>
        <v>34</v>
      </c>
      <c r="Q777" t="str">
        <f>LEFT(Table1[[#This Row],[Category and Sub-Category]],FIND("/",Table1[[#This Row],[Category and Sub-Category]])-1)</f>
        <v>publishing</v>
      </c>
      <c r="R777" t="str">
        <f>RIGHT(Table1[[#This Row],[Category and Sub-Category]],LEN(Table1[[#This Row],[Category and Sub-Category]])-FIND("/",Table1[[#This Row],[Category and Sub-Category]]))</f>
        <v>fiction</v>
      </c>
      <c r="S777" s="14">
        <f>(((Table1[[#This Row],[launched_at]]/60)/60)/24)+DATE(1970,1,1)</f>
        <v>40863.060127314813</v>
      </c>
      <c r="T777" s="14">
        <f t="shared" si="12"/>
        <v>40893.060127314813</v>
      </c>
    </row>
    <row r="778" spans="1:20" ht="43.5" x14ac:dyDescent="0.35">
      <c r="A778">
        <v>776</v>
      </c>
      <c r="B778" s="1" t="s">
        <v>777</v>
      </c>
      <c r="C778" s="1" t="s">
        <v>4886</v>
      </c>
      <c r="D778" s="6">
        <v>7000</v>
      </c>
      <c r="E778" s="6">
        <v>3598</v>
      </c>
      <c r="F778" t="s">
        <v>8221</v>
      </c>
      <c r="G778" t="s">
        <v>8224</v>
      </c>
      <c r="H778" t="s">
        <v>8246</v>
      </c>
      <c r="I778">
        <v>1444539600</v>
      </c>
      <c r="J778">
        <v>1441297645</v>
      </c>
      <c r="K778" t="b">
        <v>0</v>
      </c>
      <c r="L778">
        <v>57</v>
      </c>
      <c r="M778" t="b">
        <v>0</v>
      </c>
      <c r="N778" t="s">
        <v>8275</v>
      </c>
      <c r="O778" s="16">
        <f>Table1[[#This Row],[pledged]]/Table1[[#This Row],[goal]]*100</f>
        <v>51.4</v>
      </c>
      <c r="P778" s="6">
        <f>IFERROR(Table1[[#This Row],[pledged]]/Table1[[#This Row],[backers_count]],0)</f>
        <v>63.122807017543863</v>
      </c>
      <c r="Q778" t="str">
        <f>LEFT(Table1[[#This Row],[Category and Sub-Category]],FIND("/",Table1[[#This Row],[Category and Sub-Category]])-1)</f>
        <v>publishing</v>
      </c>
      <c r="R778" t="str">
        <f>RIGHT(Table1[[#This Row],[Category and Sub-Category]],LEN(Table1[[#This Row],[Category and Sub-Category]])-FIND("/",Table1[[#This Row],[Category and Sub-Category]]))</f>
        <v>fiction</v>
      </c>
      <c r="S778" s="14">
        <f>(((Table1[[#This Row],[launched_at]]/60)/60)/24)+DATE(1970,1,1)</f>
        <v>42250.685706018514</v>
      </c>
      <c r="T778" s="14">
        <f t="shared" si="12"/>
        <v>42288.208333333328</v>
      </c>
    </row>
    <row r="779" spans="1:20" ht="58" x14ac:dyDescent="0.35">
      <c r="A779">
        <v>777</v>
      </c>
      <c r="B779" s="1" t="s">
        <v>778</v>
      </c>
      <c r="C779" s="1" t="s">
        <v>4887</v>
      </c>
      <c r="D779" s="6">
        <v>3000</v>
      </c>
      <c r="E779" s="6">
        <v>21</v>
      </c>
      <c r="F779" t="s">
        <v>8221</v>
      </c>
      <c r="G779" t="s">
        <v>8224</v>
      </c>
      <c r="H779" t="s">
        <v>8246</v>
      </c>
      <c r="I779">
        <v>1375313577</v>
      </c>
      <c r="J779">
        <v>1372721577</v>
      </c>
      <c r="K779" t="b">
        <v>0</v>
      </c>
      <c r="L779">
        <v>3</v>
      </c>
      <c r="M779" t="b">
        <v>0</v>
      </c>
      <c r="N779" t="s">
        <v>8275</v>
      </c>
      <c r="O779" s="16">
        <f>Table1[[#This Row],[pledged]]/Table1[[#This Row],[goal]]*100</f>
        <v>0.70000000000000007</v>
      </c>
      <c r="P779" s="6">
        <f>IFERROR(Table1[[#This Row],[pledged]]/Table1[[#This Row],[backers_count]],0)</f>
        <v>7</v>
      </c>
      <c r="Q779" t="str">
        <f>LEFT(Table1[[#This Row],[Category and Sub-Category]],FIND("/",Table1[[#This Row],[Category and Sub-Category]])-1)</f>
        <v>publishing</v>
      </c>
      <c r="R779" t="str">
        <f>RIGHT(Table1[[#This Row],[Category and Sub-Category]],LEN(Table1[[#This Row],[Category and Sub-Category]])-FIND("/",Table1[[#This Row],[Category and Sub-Category]]))</f>
        <v>fiction</v>
      </c>
      <c r="S779" s="14">
        <f>(((Table1[[#This Row],[launched_at]]/60)/60)/24)+DATE(1970,1,1)</f>
        <v>41456.981215277774</v>
      </c>
      <c r="T779" s="14">
        <f t="shared" si="12"/>
        <v>41486.981215277774</v>
      </c>
    </row>
    <row r="780" spans="1:20" ht="43.5" x14ac:dyDescent="0.35">
      <c r="A780">
        <v>778</v>
      </c>
      <c r="B780" s="1" t="s">
        <v>779</v>
      </c>
      <c r="C780" s="1" t="s">
        <v>4888</v>
      </c>
      <c r="D780" s="6">
        <v>500</v>
      </c>
      <c r="E780" s="6">
        <v>2</v>
      </c>
      <c r="F780" t="s">
        <v>8221</v>
      </c>
      <c r="G780" t="s">
        <v>8224</v>
      </c>
      <c r="H780" t="s">
        <v>8246</v>
      </c>
      <c r="I780">
        <v>1398876680</v>
      </c>
      <c r="J780">
        <v>1396284680</v>
      </c>
      <c r="K780" t="b">
        <v>0</v>
      </c>
      <c r="L780">
        <v>1</v>
      </c>
      <c r="M780" t="b">
        <v>0</v>
      </c>
      <c r="N780" t="s">
        <v>8275</v>
      </c>
      <c r="O780" s="16">
        <f>Table1[[#This Row],[pledged]]/Table1[[#This Row],[goal]]*100</f>
        <v>0.4</v>
      </c>
      <c r="P780" s="6">
        <f>IFERROR(Table1[[#This Row],[pledged]]/Table1[[#This Row],[backers_count]],0)</f>
        <v>2</v>
      </c>
      <c r="Q780" t="str">
        <f>LEFT(Table1[[#This Row],[Category and Sub-Category]],FIND("/",Table1[[#This Row],[Category and Sub-Category]])-1)</f>
        <v>publishing</v>
      </c>
      <c r="R780" t="str">
        <f>RIGHT(Table1[[#This Row],[Category and Sub-Category]],LEN(Table1[[#This Row],[Category and Sub-Category]])-FIND("/",Table1[[#This Row],[Category and Sub-Category]]))</f>
        <v>fiction</v>
      </c>
      <c r="S780" s="14">
        <f>(((Table1[[#This Row],[launched_at]]/60)/60)/24)+DATE(1970,1,1)</f>
        <v>41729.702314814815</v>
      </c>
      <c r="T780" s="14">
        <f t="shared" si="12"/>
        <v>41759.702314814815</v>
      </c>
    </row>
    <row r="781" spans="1:20" ht="58" x14ac:dyDescent="0.35">
      <c r="A781">
        <v>779</v>
      </c>
      <c r="B781" s="1" t="s">
        <v>780</v>
      </c>
      <c r="C781" s="1" t="s">
        <v>4889</v>
      </c>
      <c r="D781" s="6">
        <v>15000</v>
      </c>
      <c r="E781" s="6">
        <v>400</v>
      </c>
      <c r="F781" t="s">
        <v>8221</v>
      </c>
      <c r="G781" t="s">
        <v>8224</v>
      </c>
      <c r="H781" t="s">
        <v>8246</v>
      </c>
      <c r="I781">
        <v>1287115200</v>
      </c>
      <c r="J781">
        <v>1284567905</v>
      </c>
      <c r="K781" t="b">
        <v>0</v>
      </c>
      <c r="L781">
        <v>6</v>
      </c>
      <c r="M781" t="b">
        <v>0</v>
      </c>
      <c r="N781" t="s">
        <v>8275</v>
      </c>
      <c r="O781" s="16">
        <f>Table1[[#This Row],[pledged]]/Table1[[#This Row],[goal]]*100</f>
        <v>2.666666666666667</v>
      </c>
      <c r="P781" s="6">
        <f>IFERROR(Table1[[#This Row],[pledged]]/Table1[[#This Row],[backers_count]],0)</f>
        <v>66.666666666666671</v>
      </c>
      <c r="Q781" t="str">
        <f>LEFT(Table1[[#This Row],[Category and Sub-Category]],FIND("/",Table1[[#This Row],[Category and Sub-Category]])-1)</f>
        <v>publishing</v>
      </c>
      <c r="R781" t="str">
        <f>RIGHT(Table1[[#This Row],[Category and Sub-Category]],LEN(Table1[[#This Row],[Category and Sub-Category]])-FIND("/",Table1[[#This Row],[Category and Sub-Category]]))</f>
        <v>fiction</v>
      </c>
      <c r="S781" s="14">
        <f>(((Table1[[#This Row],[launched_at]]/60)/60)/24)+DATE(1970,1,1)</f>
        <v>40436.68408564815</v>
      </c>
      <c r="T781" s="14">
        <f t="shared" si="12"/>
        <v>40466.166666666664</v>
      </c>
    </row>
    <row r="782" spans="1:20" ht="43.5" x14ac:dyDescent="0.35">
      <c r="A782">
        <v>780</v>
      </c>
      <c r="B782" s="1" t="s">
        <v>781</v>
      </c>
      <c r="C782" s="1" t="s">
        <v>4890</v>
      </c>
      <c r="D782" s="6">
        <v>1000</v>
      </c>
      <c r="E782" s="6">
        <v>1040</v>
      </c>
      <c r="F782" t="s">
        <v>8219</v>
      </c>
      <c r="G782" t="s">
        <v>8224</v>
      </c>
      <c r="H782" t="s">
        <v>8246</v>
      </c>
      <c r="I782">
        <v>1304439025</v>
      </c>
      <c r="J782">
        <v>1301847025</v>
      </c>
      <c r="K782" t="b">
        <v>0</v>
      </c>
      <c r="L782">
        <v>27</v>
      </c>
      <c r="M782" t="b">
        <v>1</v>
      </c>
      <c r="N782" t="s">
        <v>8276</v>
      </c>
      <c r="O782" s="16">
        <f>Table1[[#This Row],[pledged]]/Table1[[#This Row],[goal]]*100</f>
        <v>104</v>
      </c>
      <c r="P782" s="6">
        <f>IFERROR(Table1[[#This Row],[pledged]]/Table1[[#This Row],[backers_count]],0)</f>
        <v>38.518518518518519</v>
      </c>
      <c r="Q782" t="str">
        <f>LEFT(Table1[[#This Row],[Category and Sub-Category]],FIND("/",Table1[[#This Row],[Category and Sub-Category]])-1)</f>
        <v>music</v>
      </c>
      <c r="R782" t="str">
        <f>RIGHT(Table1[[#This Row],[Category and Sub-Category]],LEN(Table1[[#This Row],[Category and Sub-Category]])-FIND("/",Table1[[#This Row],[Category and Sub-Category]]))</f>
        <v>rock</v>
      </c>
      <c r="S782" s="14">
        <f>(((Table1[[#This Row],[launched_at]]/60)/60)/24)+DATE(1970,1,1)</f>
        <v>40636.673900462964</v>
      </c>
      <c r="T782" s="14">
        <f t="shared" si="12"/>
        <v>40666.673900462964</v>
      </c>
    </row>
    <row r="783" spans="1:20" ht="43.5" x14ac:dyDescent="0.35">
      <c r="A783">
        <v>781</v>
      </c>
      <c r="B783" s="1" t="s">
        <v>782</v>
      </c>
      <c r="C783" s="1" t="s">
        <v>4891</v>
      </c>
      <c r="D783" s="6">
        <v>800</v>
      </c>
      <c r="E783" s="6">
        <v>1065.23</v>
      </c>
      <c r="F783" t="s">
        <v>8219</v>
      </c>
      <c r="G783" t="s">
        <v>8224</v>
      </c>
      <c r="H783" t="s">
        <v>8246</v>
      </c>
      <c r="I783">
        <v>1370649674</v>
      </c>
      <c r="J783">
        <v>1368057674</v>
      </c>
      <c r="K783" t="b">
        <v>0</v>
      </c>
      <c r="L783">
        <v>25</v>
      </c>
      <c r="M783" t="b">
        <v>1</v>
      </c>
      <c r="N783" t="s">
        <v>8276</v>
      </c>
      <c r="O783" s="16">
        <f>Table1[[#This Row],[pledged]]/Table1[[#This Row],[goal]]*100</f>
        <v>133.15375</v>
      </c>
      <c r="P783" s="6">
        <f>IFERROR(Table1[[#This Row],[pledged]]/Table1[[#This Row],[backers_count]],0)</f>
        <v>42.609200000000001</v>
      </c>
      <c r="Q783" t="str">
        <f>LEFT(Table1[[#This Row],[Category and Sub-Category]],FIND("/",Table1[[#This Row],[Category and Sub-Category]])-1)</f>
        <v>music</v>
      </c>
      <c r="R783" t="str">
        <f>RIGHT(Table1[[#This Row],[Category and Sub-Category]],LEN(Table1[[#This Row],[Category and Sub-Category]])-FIND("/",Table1[[#This Row],[Category and Sub-Category]]))</f>
        <v>rock</v>
      </c>
      <c r="S783" s="14">
        <f>(((Table1[[#This Row],[launched_at]]/60)/60)/24)+DATE(1970,1,1)</f>
        <v>41403.000856481485</v>
      </c>
      <c r="T783" s="14">
        <f t="shared" si="12"/>
        <v>41433.000856481485</v>
      </c>
    </row>
    <row r="784" spans="1:20" ht="43.5" x14ac:dyDescent="0.35">
      <c r="A784">
        <v>782</v>
      </c>
      <c r="B784" s="1" t="s">
        <v>783</v>
      </c>
      <c r="C784" s="1" t="s">
        <v>4892</v>
      </c>
      <c r="D784" s="6">
        <v>700</v>
      </c>
      <c r="E784" s="6">
        <v>700</v>
      </c>
      <c r="F784" t="s">
        <v>8219</v>
      </c>
      <c r="G784" t="s">
        <v>8224</v>
      </c>
      <c r="H784" t="s">
        <v>8246</v>
      </c>
      <c r="I784">
        <v>1345918302</v>
      </c>
      <c r="J784">
        <v>1343326302</v>
      </c>
      <c r="K784" t="b">
        <v>0</v>
      </c>
      <c r="L784">
        <v>14</v>
      </c>
      <c r="M784" t="b">
        <v>1</v>
      </c>
      <c r="N784" t="s">
        <v>8276</v>
      </c>
      <c r="O784" s="16">
        <f>Table1[[#This Row],[pledged]]/Table1[[#This Row],[goal]]*100</f>
        <v>100</v>
      </c>
      <c r="P784" s="6">
        <f>IFERROR(Table1[[#This Row],[pledged]]/Table1[[#This Row],[backers_count]],0)</f>
        <v>50</v>
      </c>
      <c r="Q784" t="str">
        <f>LEFT(Table1[[#This Row],[Category and Sub-Category]],FIND("/",Table1[[#This Row],[Category and Sub-Category]])-1)</f>
        <v>music</v>
      </c>
      <c r="R784" t="str">
        <f>RIGHT(Table1[[#This Row],[Category and Sub-Category]],LEN(Table1[[#This Row],[Category and Sub-Category]])-FIND("/",Table1[[#This Row],[Category and Sub-Category]]))</f>
        <v>rock</v>
      </c>
      <c r="S784" s="14">
        <f>(((Table1[[#This Row],[launched_at]]/60)/60)/24)+DATE(1970,1,1)</f>
        <v>41116.758125</v>
      </c>
      <c r="T784" s="14">
        <f t="shared" si="12"/>
        <v>41146.758125</v>
      </c>
    </row>
    <row r="785" spans="1:20" ht="43.5" x14ac:dyDescent="0.35">
      <c r="A785">
        <v>783</v>
      </c>
      <c r="B785" s="1" t="s">
        <v>784</v>
      </c>
      <c r="C785" s="1" t="s">
        <v>4893</v>
      </c>
      <c r="D785" s="6">
        <v>1500</v>
      </c>
      <c r="E785" s="6">
        <v>2222</v>
      </c>
      <c r="F785" t="s">
        <v>8219</v>
      </c>
      <c r="G785" t="s">
        <v>8224</v>
      </c>
      <c r="H785" t="s">
        <v>8246</v>
      </c>
      <c r="I785">
        <v>1335564000</v>
      </c>
      <c r="J785">
        <v>1332182049</v>
      </c>
      <c r="K785" t="b">
        <v>0</v>
      </c>
      <c r="L785">
        <v>35</v>
      </c>
      <c r="M785" t="b">
        <v>1</v>
      </c>
      <c r="N785" t="s">
        <v>8276</v>
      </c>
      <c r="O785" s="16">
        <f>Table1[[#This Row],[pledged]]/Table1[[#This Row],[goal]]*100</f>
        <v>148.13333333333333</v>
      </c>
      <c r="P785" s="6">
        <f>IFERROR(Table1[[#This Row],[pledged]]/Table1[[#This Row],[backers_count]],0)</f>
        <v>63.485714285714288</v>
      </c>
      <c r="Q785" t="str">
        <f>LEFT(Table1[[#This Row],[Category and Sub-Category]],FIND("/",Table1[[#This Row],[Category and Sub-Category]])-1)</f>
        <v>music</v>
      </c>
      <c r="R785" t="str">
        <f>RIGHT(Table1[[#This Row],[Category and Sub-Category]],LEN(Table1[[#This Row],[Category and Sub-Category]])-FIND("/",Table1[[#This Row],[Category and Sub-Category]]))</f>
        <v>rock</v>
      </c>
      <c r="S785" s="14">
        <f>(((Table1[[#This Row],[launched_at]]/60)/60)/24)+DATE(1970,1,1)</f>
        <v>40987.773715277777</v>
      </c>
      <c r="T785" s="14">
        <f t="shared" si="12"/>
        <v>41026.916666666664</v>
      </c>
    </row>
    <row r="786" spans="1:20" ht="43.5" x14ac:dyDescent="0.35">
      <c r="A786">
        <v>784</v>
      </c>
      <c r="B786" s="1" t="s">
        <v>785</v>
      </c>
      <c r="C786" s="1" t="s">
        <v>4894</v>
      </c>
      <c r="D786" s="6">
        <v>1000</v>
      </c>
      <c r="E786" s="6">
        <v>1025</v>
      </c>
      <c r="F786" t="s">
        <v>8219</v>
      </c>
      <c r="G786" t="s">
        <v>8224</v>
      </c>
      <c r="H786" t="s">
        <v>8246</v>
      </c>
      <c r="I786">
        <v>1395023719</v>
      </c>
      <c r="J786">
        <v>1391571319</v>
      </c>
      <c r="K786" t="b">
        <v>0</v>
      </c>
      <c r="L786">
        <v>10</v>
      </c>
      <c r="M786" t="b">
        <v>1</v>
      </c>
      <c r="N786" t="s">
        <v>8276</v>
      </c>
      <c r="O786" s="16">
        <f>Table1[[#This Row],[pledged]]/Table1[[#This Row],[goal]]*100</f>
        <v>102.49999999999999</v>
      </c>
      <c r="P786" s="6">
        <f>IFERROR(Table1[[#This Row],[pledged]]/Table1[[#This Row],[backers_count]],0)</f>
        <v>102.5</v>
      </c>
      <c r="Q786" t="str">
        <f>LEFT(Table1[[#This Row],[Category and Sub-Category]],FIND("/",Table1[[#This Row],[Category and Sub-Category]])-1)</f>
        <v>music</v>
      </c>
      <c r="R786" t="str">
        <f>RIGHT(Table1[[#This Row],[Category and Sub-Category]],LEN(Table1[[#This Row],[Category and Sub-Category]])-FIND("/",Table1[[#This Row],[Category and Sub-Category]]))</f>
        <v>rock</v>
      </c>
      <c r="S786" s="14">
        <f>(((Table1[[#This Row],[launched_at]]/60)/60)/24)+DATE(1970,1,1)</f>
        <v>41675.149525462963</v>
      </c>
      <c r="T786" s="14">
        <f t="shared" si="12"/>
        <v>41715.107858796298</v>
      </c>
    </row>
    <row r="787" spans="1:20" ht="58" x14ac:dyDescent="0.35">
      <c r="A787">
        <v>785</v>
      </c>
      <c r="B787" s="1" t="s">
        <v>786</v>
      </c>
      <c r="C787" s="1" t="s">
        <v>4895</v>
      </c>
      <c r="D787" s="6">
        <v>500</v>
      </c>
      <c r="E787" s="6">
        <v>903.14</v>
      </c>
      <c r="F787" t="s">
        <v>8219</v>
      </c>
      <c r="G787" t="s">
        <v>8224</v>
      </c>
      <c r="H787" t="s">
        <v>8246</v>
      </c>
      <c r="I787">
        <v>1362060915</v>
      </c>
      <c r="J787">
        <v>1359468915</v>
      </c>
      <c r="K787" t="b">
        <v>0</v>
      </c>
      <c r="L787">
        <v>29</v>
      </c>
      <c r="M787" t="b">
        <v>1</v>
      </c>
      <c r="N787" t="s">
        <v>8276</v>
      </c>
      <c r="O787" s="16">
        <f>Table1[[#This Row],[pledged]]/Table1[[#This Row],[goal]]*100</f>
        <v>180.62799999999999</v>
      </c>
      <c r="P787" s="6">
        <f>IFERROR(Table1[[#This Row],[pledged]]/Table1[[#This Row],[backers_count]],0)</f>
        <v>31.142758620689655</v>
      </c>
      <c r="Q787" t="str">
        <f>LEFT(Table1[[#This Row],[Category and Sub-Category]],FIND("/",Table1[[#This Row],[Category and Sub-Category]])-1)</f>
        <v>music</v>
      </c>
      <c r="R787" t="str">
        <f>RIGHT(Table1[[#This Row],[Category and Sub-Category]],LEN(Table1[[#This Row],[Category and Sub-Category]])-FIND("/",Table1[[#This Row],[Category and Sub-Category]]))</f>
        <v>rock</v>
      </c>
      <c r="S787" s="14">
        <f>(((Table1[[#This Row],[launched_at]]/60)/60)/24)+DATE(1970,1,1)</f>
        <v>41303.593923611108</v>
      </c>
      <c r="T787" s="14">
        <f t="shared" si="12"/>
        <v>41333.593923611108</v>
      </c>
    </row>
    <row r="788" spans="1:20" ht="43.5" x14ac:dyDescent="0.35">
      <c r="A788">
        <v>786</v>
      </c>
      <c r="B788" s="1" t="s">
        <v>787</v>
      </c>
      <c r="C788" s="1" t="s">
        <v>4896</v>
      </c>
      <c r="D788" s="6">
        <v>5000</v>
      </c>
      <c r="E788" s="6">
        <v>7140</v>
      </c>
      <c r="F788" t="s">
        <v>8219</v>
      </c>
      <c r="G788" t="s">
        <v>8224</v>
      </c>
      <c r="H788" t="s">
        <v>8246</v>
      </c>
      <c r="I788">
        <v>1336751220</v>
      </c>
      <c r="J788">
        <v>1331774434</v>
      </c>
      <c r="K788" t="b">
        <v>0</v>
      </c>
      <c r="L788">
        <v>44</v>
      </c>
      <c r="M788" t="b">
        <v>1</v>
      </c>
      <c r="N788" t="s">
        <v>8276</v>
      </c>
      <c r="O788" s="16">
        <f>Table1[[#This Row],[pledged]]/Table1[[#This Row],[goal]]*100</f>
        <v>142.79999999999998</v>
      </c>
      <c r="P788" s="6">
        <f>IFERROR(Table1[[#This Row],[pledged]]/Table1[[#This Row],[backers_count]],0)</f>
        <v>162.27272727272728</v>
      </c>
      <c r="Q788" t="str">
        <f>LEFT(Table1[[#This Row],[Category and Sub-Category]],FIND("/",Table1[[#This Row],[Category and Sub-Category]])-1)</f>
        <v>music</v>
      </c>
      <c r="R788" t="str">
        <f>RIGHT(Table1[[#This Row],[Category and Sub-Category]],LEN(Table1[[#This Row],[Category and Sub-Category]])-FIND("/",Table1[[#This Row],[Category and Sub-Category]]))</f>
        <v>rock</v>
      </c>
      <c r="S788" s="14">
        <f>(((Table1[[#This Row],[launched_at]]/60)/60)/24)+DATE(1970,1,1)</f>
        <v>40983.055949074071</v>
      </c>
      <c r="T788" s="14">
        <f t="shared" si="12"/>
        <v>41040.657638888886</v>
      </c>
    </row>
    <row r="789" spans="1:20" ht="43.5" x14ac:dyDescent="0.35">
      <c r="A789">
        <v>787</v>
      </c>
      <c r="B789" s="1" t="s">
        <v>788</v>
      </c>
      <c r="C789" s="1" t="s">
        <v>4897</v>
      </c>
      <c r="D789" s="6">
        <v>1200</v>
      </c>
      <c r="E789" s="6">
        <v>1370</v>
      </c>
      <c r="F789" t="s">
        <v>8219</v>
      </c>
      <c r="G789" t="s">
        <v>8224</v>
      </c>
      <c r="H789" t="s">
        <v>8246</v>
      </c>
      <c r="I789">
        <v>1383318226</v>
      </c>
      <c r="J789">
        <v>1380726226</v>
      </c>
      <c r="K789" t="b">
        <v>0</v>
      </c>
      <c r="L789">
        <v>17</v>
      </c>
      <c r="M789" t="b">
        <v>1</v>
      </c>
      <c r="N789" t="s">
        <v>8276</v>
      </c>
      <c r="O789" s="16">
        <f>Table1[[#This Row],[pledged]]/Table1[[#This Row],[goal]]*100</f>
        <v>114.16666666666666</v>
      </c>
      <c r="P789" s="6">
        <f>IFERROR(Table1[[#This Row],[pledged]]/Table1[[#This Row],[backers_count]],0)</f>
        <v>80.588235294117652</v>
      </c>
      <c r="Q789" t="str">
        <f>LEFT(Table1[[#This Row],[Category and Sub-Category]],FIND("/",Table1[[#This Row],[Category and Sub-Category]])-1)</f>
        <v>music</v>
      </c>
      <c r="R789" t="str">
        <f>RIGHT(Table1[[#This Row],[Category and Sub-Category]],LEN(Table1[[#This Row],[Category and Sub-Category]])-FIND("/",Table1[[#This Row],[Category and Sub-Category]]))</f>
        <v>rock</v>
      </c>
      <c r="S789" s="14">
        <f>(((Table1[[#This Row],[launched_at]]/60)/60)/24)+DATE(1970,1,1)</f>
        <v>41549.627615740741</v>
      </c>
      <c r="T789" s="14">
        <f t="shared" si="12"/>
        <v>41579.627615740741</v>
      </c>
    </row>
    <row r="790" spans="1:20" ht="43.5" x14ac:dyDescent="0.35">
      <c r="A790">
        <v>788</v>
      </c>
      <c r="B790" s="1" t="s">
        <v>789</v>
      </c>
      <c r="C790" s="1" t="s">
        <v>4898</v>
      </c>
      <c r="D790" s="6">
        <v>1000</v>
      </c>
      <c r="E790" s="6">
        <v>2035.05</v>
      </c>
      <c r="F790" t="s">
        <v>8219</v>
      </c>
      <c r="G790" t="s">
        <v>8224</v>
      </c>
      <c r="H790" t="s">
        <v>8246</v>
      </c>
      <c r="I790">
        <v>1341633540</v>
      </c>
      <c r="J790">
        <v>1338336588</v>
      </c>
      <c r="K790" t="b">
        <v>0</v>
      </c>
      <c r="L790">
        <v>34</v>
      </c>
      <c r="M790" t="b">
        <v>1</v>
      </c>
      <c r="N790" t="s">
        <v>8276</v>
      </c>
      <c r="O790" s="16">
        <f>Table1[[#This Row],[pledged]]/Table1[[#This Row],[goal]]*100</f>
        <v>203.505</v>
      </c>
      <c r="P790" s="6">
        <f>IFERROR(Table1[[#This Row],[pledged]]/Table1[[#This Row],[backers_count]],0)</f>
        <v>59.85441176470588</v>
      </c>
      <c r="Q790" t="str">
        <f>LEFT(Table1[[#This Row],[Category and Sub-Category]],FIND("/",Table1[[#This Row],[Category and Sub-Category]])-1)</f>
        <v>music</v>
      </c>
      <c r="R790" t="str">
        <f>RIGHT(Table1[[#This Row],[Category and Sub-Category]],LEN(Table1[[#This Row],[Category and Sub-Category]])-FIND("/",Table1[[#This Row],[Category and Sub-Category]]))</f>
        <v>rock</v>
      </c>
      <c r="S790" s="14">
        <f>(((Table1[[#This Row],[launched_at]]/60)/60)/24)+DATE(1970,1,1)</f>
        <v>41059.006805555553</v>
      </c>
      <c r="T790" s="14">
        <f t="shared" si="12"/>
        <v>41097.165972222225</v>
      </c>
    </row>
    <row r="791" spans="1:20" ht="43.5" x14ac:dyDescent="0.35">
      <c r="A791">
        <v>789</v>
      </c>
      <c r="B791" s="1" t="s">
        <v>790</v>
      </c>
      <c r="C791" s="1" t="s">
        <v>4899</v>
      </c>
      <c r="D791" s="6">
        <v>1700</v>
      </c>
      <c r="E791" s="6">
        <v>1860</v>
      </c>
      <c r="F791" t="s">
        <v>8219</v>
      </c>
      <c r="G791" t="s">
        <v>8224</v>
      </c>
      <c r="H791" t="s">
        <v>8246</v>
      </c>
      <c r="I791">
        <v>1358755140</v>
      </c>
      <c r="J791">
        <v>1357187280</v>
      </c>
      <c r="K791" t="b">
        <v>0</v>
      </c>
      <c r="L791">
        <v>14</v>
      </c>
      <c r="M791" t="b">
        <v>1</v>
      </c>
      <c r="N791" t="s">
        <v>8276</v>
      </c>
      <c r="O791" s="16">
        <f>Table1[[#This Row],[pledged]]/Table1[[#This Row],[goal]]*100</f>
        <v>109.41176470588236</v>
      </c>
      <c r="P791" s="6">
        <f>IFERROR(Table1[[#This Row],[pledged]]/Table1[[#This Row],[backers_count]],0)</f>
        <v>132.85714285714286</v>
      </c>
      <c r="Q791" t="str">
        <f>LEFT(Table1[[#This Row],[Category and Sub-Category]],FIND("/",Table1[[#This Row],[Category and Sub-Category]])-1)</f>
        <v>music</v>
      </c>
      <c r="R791" t="str">
        <f>RIGHT(Table1[[#This Row],[Category and Sub-Category]],LEN(Table1[[#This Row],[Category and Sub-Category]])-FIND("/",Table1[[#This Row],[Category and Sub-Category]]))</f>
        <v>rock</v>
      </c>
      <c r="S791" s="14">
        <f>(((Table1[[#This Row],[launched_at]]/60)/60)/24)+DATE(1970,1,1)</f>
        <v>41277.186111111114</v>
      </c>
      <c r="T791" s="14">
        <f t="shared" si="12"/>
        <v>41295.332638888889</v>
      </c>
    </row>
    <row r="792" spans="1:20" ht="43.5" x14ac:dyDescent="0.35">
      <c r="A792">
        <v>790</v>
      </c>
      <c r="B792" s="1" t="s">
        <v>791</v>
      </c>
      <c r="C792" s="1" t="s">
        <v>4900</v>
      </c>
      <c r="D792" s="6">
        <v>10000</v>
      </c>
      <c r="E792" s="6">
        <v>14437.46</v>
      </c>
      <c r="F792" t="s">
        <v>8219</v>
      </c>
      <c r="G792" t="s">
        <v>8224</v>
      </c>
      <c r="H792" t="s">
        <v>8246</v>
      </c>
      <c r="I792">
        <v>1359680939</v>
      </c>
      <c r="J792">
        <v>1357088939</v>
      </c>
      <c r="K792" t="b">
        <v>0</v>
      </c>
      <c r="L792">
        <v>156</v>
      </c>
      <c r="M792" t="b">
        <v>1</v>
      </c>
      <c r="N792" t="s">
        <v>8276</v>
      </c>
      <c r="O792" s="16">
        <f>Table1[[#This Row],[pledged]]/Table1[[#This Row],[goal]]*100</f>
        <v>144.37459999999999</v>
      </c>
      <c r="P792" s="6">
        <f>IFERROR(Table1[[#This Row],[pledged]]/Table1[[#This Row],[backers_count]],0)</f>
        <v>92.547820512820508</v>
      </c>
      <c r="Q792" t="str">
        <f>LEFT(Table1[[#This Row],[Category and Sub-Category]],FIND("/",Table1[[#This Row],[Category and Sub-Category]])-1)</f>
        <v>music</v>
      </c>
      <c r="R792" t="str">
        <f>RIGHT(Table1[[#This Row],[Category and Sub-Category]],LEN(Table1[[#This Row],[Category and Sub-Category]])-FIND("/",Table1[[#This Row],[Category and Sub-Category]]))</f>
        <v>rock</v>
      </c>
      <c r="S792" s="14">
        <f>(((Table1[[#This Row],[launched_at]]/60)/60)/24)+DATE(1970,1,1)</f>
        <v>41276.047905092593</v>
      </c>
      <c r="T792" s="14">
        <f t="shared" si="12"/>
        <v>41306.047905092593</v>
      </c>
    </row>
    <row r="793" spans="1:20" ht="43.5" x14ac:dyDescent="0.35">
      <c r="A793">
        <v>791</v>
      </c>
      <c r="B793" s="1" t="s">
        <v>792</v>
      </c>
      <c r="C793" s="1" t="s">
        <v>4901</v>
      </c>
      <c r="D793" s="6">
        <v>7500</v>
      </c>
      <c r="E793" s="6">
        <v>7790</v>
      </c>
      <c r="F793" t="s">
        <v>8219</v>
      </c>
      <c r="G793" t="s">
        <v>8224</v>
      </c>
      <c r="H793" t="s">
        <v>8246</v>
      </c>
      <c r="I793">
        <v>1384322340</v>
      </c>
      <c r="J793">
        <v>1381430646</v>
      </c>
      <c r="K793" t="b">
        <v>0</v>
      </c>
      <c r="L793">
        <v>128</v>
      </c>
      <c r="M793" t="b">
        <v>1</v>
      </c>
      <c r="N793" t="s">
        <v>8276</v>
      </c>
      <c r="O793" s="16">
        <f>Table1[[#This Row],[pledged]]/Table1[[#This Row],[goal]]*100</f>
        <v>103.86666666666666</v>
      </c>
      <c r="P793" s="6">
        <f>IFERROR(Table1[[#This Row],[pledged]]/Table1[[#This Row],[backers_count]],0)</f>
        <v>60.859375</v>
      </c>
      <c r="Q793" t="str">
        <f>LEFT(Table1[[#This Row],[Category and Sub-Category]],FIND("/",Table1[[#This Row],[Category and Sub-Category]])-1)</f>
        <v>music</v>
      </c>
      <c r="R793" t="str">
        <f>RIGHT(Table1[[#This Row],[Category and Sub-Category]],LEN(Table1[[#This Row],[Category and Sub-Category]])-FIND("/",Table1[[#This Row],[Category and Sub-Category]]))</f>
        <v>rock</v>
      </c>
      <c r="S793" s="14">
        <f>(((Table1[[#This Row],[launched_at]]/60)/60)/24)+DATE(1970,1,1)</f>
        <v>41557.780624999999</v>
      </c>
      <c r="T793" s="14">
        <f t="shared" si="12"/>
        <v>41591.249305555553</v>
      </c>
    </row>
    <row r="794" spans="1:20" ht="29" x14ac:dyDescent="0.35">
      <c r="A794">
        <v>792</v>
      </c>
      <c r="B794" s="1" t="s">
        <v>793</v>
      </c>
      <c r="C794" s="1" t="s">
        <v>4902</v>
      </c>
      <c r="D794" s="6">
        <v>2500</v>
      </c>
      <c r="E794" s="6">
        <v>2511.11</v>
      </c>
      <c r="F794" t="s">
        <v>8219</v>
      </c>
      <c r="G794" t="s">
        <v>8224</v>
      </c>
      <c r="H794" t="s">
        <v>8246</v>
      </c>
      <c r="I794">
        <v>1383861483</v>
      </c>
      <c r="J794">
        <v>1381265883</v>
      </c>
      <c r="K794" t="b">
        <v>0</v>
      </c>
      <c r="L794">
        <v>60</v>
      </c>
      <c r="M794" t="b">
        <v>1</v>
      </c>
      <c r="N794" t="s">
        <v>8276</v>
      </c>
      <c r="O794" s="16">
        <f>Table1[[#This Row],[pledged]]/Table1[[#This Row],[goal]]*100</f>
        <v>100.44440000000002</v>
      </c>
      <c r="P794" s="6">
        <f>IFERROR(Table1[[#This Row],[pledged]]/Table1[[#This Row],[backers_count]],0)</f>
        <v>41.851833333333339</v>
      </c>
      <c r="Q794" t="str">
        <f>LEFT(Table1[[#This Row],[Category and Sub-Category]],FIND("/",Table1[[#This Row],[Category and Sub-Category]])-1)</f>
        <v>music</v>
      </c>
      <c r="R794" t="str">
        <f>RIGHT(Table1[[#This Row],[Category and Sub-Category]],LEN(Table1[[#This Row],[Category and Sub-Category]])-FIND("/",Table1[[#This Row],[Category and Sub-Category]]))</f>
        <v>rock</v>
      </c>
      <c r="S794" s="14">
        <f>(((Table1[[#This Row],[launched_at]]/60)/60)/24)+DATE(1970,1,1)</f>
        <v>41555.873645833337</v>
      </c>
      <c r="T794" s="14">
        <f t="shared" si="12"/>
        <v>41585.915312500001</v>
      </c>
    </row>
    <row r="795" spans="1:20" ht="43.5" x14ac:dyDescent="0.35">
      <c r="A795">
        <v>793</v>
      </c>
      <c r="B795" s="1" t="s">
        <v>794</v>
      </c>
      <c r="C795" s="1" t="s">
        <v>4903</v>
      </c>
      <c r="D795" s="6">
        <v>2750</v>
      </c>
      <c r="E795" s="6">
        <v>2826.43</v>
      </c>
      <c r="F795" t="s">
        <v>8219</v>
      </c>
      <c r="G795" t="s">
        <v>8224</v>
      </c>
      <c r="H795" t="s">
        <v>8246</v>
      </c>
      <c r="I795">
        <v>1372827540</v>
      </c>
      <c r="J795">
        <v>1371491244</v>
      </c>
      <c r="K795" t="b">
        <v>0</v>
      </c>
      <c r="L795">
        <v>32</v>
      </c>
      <c r="M795" t="b">
        <v>1</v>
      </c>
      <c r="N795" t="s">
        <v>8276</v>
      </c>
      <c r="O795" s="16">
        <f>Table1[[#This Row],[pledged]]/Table1[[#This Row],[goal]]*100</f>
        <v>102.77927272727271</v>
      </c>
      <c r="P795" s="6">
        <f>IFERROR(Table1[[#This Row],[pledged]]/Table1[[#This Row],[backers_count]],0)</f>
        <v>88.325937499999995</v>
      </c>
      <c r="Q795" t="str">
        <f>LEFT(Table1[[#This Row],[Category and Sub-Category]],FIND("/",Table1[[#This Row],[Category and Sub-Category]])-1)</f>
        <v>music</v>
      </c>
      <c r="R795" t="str">
        <f>RIGHT(Table1[[#This Row],[Category and Sub-Category]],LEN(Table1[[#This Row],[Category and Sub-Category]])-FIND("/",Table1[[#This Row],[Category and Sub-Category]]))</f>
        <v>rock</v>
      </c>
      <c r="S795" s="14">
        <f>(((Table1[[#This Row],[launched_at]]/60)/60)/24)+DATE(1970,1,1)</f>
        <v>41442.741249999999</v>
      </c>
      <c r="T795" s="14">
        <f t="shared" si="12"/>
        <v>41458.207638888889</v>
      </c>
    </row>
    <row r="796" spans="1:20" ht="43.5" x14ac:dyDescent="0.35">
      <c r="A796">
        <v>794</v>
      </c>
      <c r="B796" s="1" t="s">
        <v>795</v>
      </c>
      <c r="C796" s="1" t="s">
        <v>4904</v>
      </c>
      <c r="D796" s="6">
        <v>8000</v>
      </c>
      <c r="E796" s="6">
        <v>8425</v>
      </c>
      <c r="F796" t="s">
        <v>8219</v>
      </c>
      <c r="G796" t="s">
        <v>8224</v>
      </c>
      <c r="H796" t="s">
        <v>8246</v>
      </c>
      <c r="I796">
        <v>1315242360</v>
      </c>
      <c r="J796">
        <v>1310438737</v>
      </c>
      <c r="K796" t="b">
        <v>0</v>
      </c>
      <c r="L796">
        <v>53</v>
      </c>
      <c r="M796" t="b">
        <v>1</v>
      </c>
      <c r="N796" t="s">
        <v>8276</v>
      </c>
      <c r="O796" s="16">
        <f>Table1[[#This Row],[pledged]]/Table1[[#This Row],[goal]]*100</f>
        <v>105.31250000000001</v>
      </c>
      <c r="P796" s="6">
        <f>IFERROR(Table1[[#This Row],[pledged]]/Table1[[#This Row],[backers_count]],0)</f>
        <v>158.96226415094338</v>
      </c>
      <c r="Q796" t="str">
        <f>LEFT(Table1[[#This Row],[Category and Sub-Category]],FIND("/",Table1[[#This Row],[Category and Sub-Category]])-1)</f>
        <v>music</v>
      </c>
      <c r="R796" t="str">
        <f>RIGHT(Table1[[#This Row],[Category and Sub-Category]],LEN(Table1[[#This Row],[Category and Sub-Category]])-FIND("/",Table1[[#This Row],[Category and Sub-Category]]))</f>
        <v>rock</v>
      </c>
      <c r="S796" s="14">
        <f>(((Table1[[#This Row],[launched_at]]/60)/60)/24)+DATE(1970,1,1)</f>
        <v>40736.115011574075</v>
      </c>
      <c r="T796" s="14">
        <f t="shared" si="12"/>
        <v>40791.712500000001</v>
      </c>
    </row>
    <row r="797" spans="1:20" ht="43.5" x14ac:dyDescent="0.35">
      <c r="A797">
        <v>795</v>
      </c>
      <c r="B797" s="1" t="s">
        <v>796</v>
      </c>
      <c r="C797" s="1" t="s">
        <v>4905</v>
      </c>
      <c r="D797" s="6">
        <v>14000</v>
      </c>
      <c r="E797" s="6">
        <v>15650</v>
      </c>
      <c r="F797" t="s">
        <v>8219</v>
      </c>
      <c r="G797" t="s">
        <v>8224</v>
      </c>
      <c r="H797" t="s">
        <v>8246</v>
      </c>
      <c r="I797">
        <v>1333774740</v>
      </c>
      <c r="J797">
        <v>1330094566</v>
      </c>
      <c r="K797" t="b">
        <v>0</v>
      </c>
      <c r="L797">
        <v>184</v>
      </c>
      <c r="M797" t="b">
        <v>1</v>
      </c>
      <c r="N797" t="s">
        <v>8276</v>
      </c>
      <c r="O797" s="16">
        <f>Table1[[#This Row],[pledged]]/Table1[[#This Row],[goal]]*100</f>
        <v>111.78571428571429</v>
      </c>
      <c r="P797" s="6">
        <f>IFERROR(Table1[[#This Row],[pledged]]/Table1[[#This Row],[backers_count]],0)</f>
        <v>85.054347826086953</v>
      </c>
      <c r="Q797" t="str">
        <f>LEFT(Table1[[#This Row],[Category and Sub-Category]],FIND("/",Table1[[#This Row],[Category and Sub-Category]])-1)</f>
        <v>music</v>
      </c>
      <c r="R797" t="str">
        <f>RIGHT(Table1[[#This Row],[Category and Sub-Category]],LEN(Table1[[#This Row],[Category and Sub-Category]])-FIND("/",Table1[[#This Row],[Category and Sub-Category]]))</f>
        <v>rock</v>
      </c>
      <c r="S797" s="14">
        <f>(((Table1[[#This Row],[launched_at]]/60)/60)/24)+DATE(1970,1,1)</f>
        <v>40963.613032407404</v>
      </c>
      <c r="T797" s="14">
        <f t="shared" si="12"/>
        <v>41006.207638888889</v>
      </c>
    </row>
    <row r="798" spans="1:20" ht="58" x14ac:dyDescent="0.35">
      <c r="A798">
        <v>796</v>
      </c>
      <c r="B798" s="1" t="s">
        <v>797</v>
      </c>
      <c r="C798" s="1" t="s">
        <v>4906</v>
      </c>
      <c r="D798" s="6">
        <v>10000</v>
      </c>
      <c r="E798" s="6">
        <v>10135</v>
      </c>
      <c r="F798" t="s">
        <v>8219</v>
      </c>
      <c r="G798" t="s">
        <v>8224</v>
      </c>
      <c r="H798" t="s">
        <v>8246</v>
      </c>
      <c r="I798">
        <v>1379279400</v>
      </c>
      <c r="J798">
        <v>1376687485</v>
      </c>
      <c r="K798" t="b">
        <v>0</v>
      </c>
      <c r="L798">
        <v>90</v>
      </c>
      <c r="M798" t="b">
        <v>1</v>
      </c>
      <c r="N798" t="s">
        <v>8276</v>
      </c>
      <c r="O798" s="16">
        <f>Table1[[#This Row],[pledged]]/Table1[[#This Row],[goal]]*100</f>
        <v>101.35000000000001</v>
      </c>
      <c r="P798" s="6">
        <f>IFERROR(Table1[[#This Row],[pledged]]/Table1[[#This Row],[backers_count]],0)</f>
        <v>112.61111111111111</v>
      </c>
      <c r="Q798" t="str">
        <f>LEFT(Table1[[#This Row],[Category and Sub-Category]],FIND("/",Table1[[#This Row],[Category and Sub-Category]])-1)</f>
        <v>music</v>
      </c>
      <c r="R798" t="str">
        <f>RIGHT(Table1[[#This Row],[Category and Sub-Category]],LEN(Table1[[#This Row],[Category and Sub-Category]])-FIND("/",Table1[[#This Row],[Category and Sub-Category]]))</f>
        <v>rock</v>
      </c>
      <c r="S798" s="14">
        <f>(((Table1[[#This Row],[launched_at]]/60)/60)/24)+DATE(1970,1,1)</f>
        <v>41502.882928240739</v>
      </c>
      <c r="T798" s="14">
        <f t="shared" si="12"/>
        <v>41532.881944444445</v>
      </c>
    </row>
    <row r="799" spans="1:20" ht="43.5" x14ac:dyDescent="0.35">
      <c r="A799">
        <v>797</v>
      </c>
      <c r="B799" s="1" t="s">
        <v>798</v>
      </c>
      <c r="C799" s="1" t="s">
        <v>4907</v>
      </c>
      <c r="D799" s="6">
        <v>3000</v>
      </c>
      <c r="E799" s="6">
        <v>3226</v>
      </c>
      <c r="F799" t="s">
        <v>8219</v>
      </c>
      <c r="G799" t="s">
        <v>8224</v>
      </c>
      <c r="H799" t="s">
        <v>8246</v>
      </c>
      <c r="I799">
        <v>1335672000</v>
      </c>
      <c r="J799">
        <v>1332978688</v>
      </c>
      <c r="K799" t="b">
        <v>0</v>
      </c>
      <c r="L799">
        <v>71</v>
      </c>
      <c r="M799" t="b">
        <v>1</v>
      </c>
      <c r="N799" t="s">
        <v>8276</v>
      </c>
      <c r="O799" s="16">
        <f>Table1[[#This Row],[pledged]]/Table1[[#This Row],[goal]]*100</f>
        <v>107.53333333333333</v>
      </c>
      <c r="P799" s="6">
        <f>IFERROR(Table1[[#This Row],[pledged]]/Table1[[#This Row],[backers_count]],0)</f>
        <v>45.436619718309856</v>
      </c>
      <c r="Q799" t="str">
        <f>LEFT(Table1[[#This Row],[Category and Sub-Category]],FIND("/",Table1[[#This Row],[Category and Sub-Category]])-1)</f>
        <v>music</v>
      </c>
      <c r="R799" t="str">
        <f>RIGHT(Table1[[#This Row],[Category and Sub-Category]],LEN(Table1[[#This Row],[Category and Sub-Category]])-FIND("/",Table1[[#This Row],[Category and Sub-Category]]))</f>
        <v>rock</v>
      </c>
      <c r="S799" s="14">
        <f>(((Table1[[#This Row],[launched_at]]/60)/60)/24)+DATE(1970,1,1)</f>
        <v>40996.994074074071</v>
      </c>
      <c r="T799" s="14">
        <f t="shared" si="12"/>
        <v>41028.166666666664</v>
      </c>
    </row>
    <row r="800" spans="1:20" ht="43.5" x14ac:dyDescent="0.35">
      <c r="A800">
        <v>798</v>
      </c>
      <c r="B800" s="1" t="s">
        <v>799</v>
      </c>
      <c r="C800" s="1" t="s">
        <v>4908</v>
      </c>
      <c r="D800" s="6">
        <v>3500</v>
      </c>
      <c r="E800" s="6">
        <v>4021</v>
      </c>
      <c r="F800" t="s">
        <v>8219</v>
      </c>
      <c r="G800" t="s">
        <v>8224</v>
      </c>
      <c r="H800" t="s">
        <v>8246</v>
      </c>
      <c r="I800">
        <v>1412086187</v>
      </c>
      <c r="J800">
        <v>1409494187</v>
      </c>
      <c r="K800" t="b">
        <v>0</v>
      </c>
      <c r="L800">
        <v>87</v>
      </c>
      <c r="M800" t="b">
        <v>1</v>
      </c>
      <c r="N800" t="s">
        <v>8276</v>
      </c>
      <c r="O800" s="16">
        <f>Table1[[#This Row],[pledged]]/Table1[[#This Row],[goal]]*100</f>
        <v>114.88571428571429</v>
      </c>
      <c r="P800" s="6">
        <f>IFERROR(Table1[[#This Row],[pledged]]/Table1[[#This Row],[backers_count]],0)</f>
        <v>46.218390804597703</v>
      </c>
      <c r="Q800" t="str">
        <f>LEFT(Table1[[#This Row],[Category and Sub-Category]],FIND("/",Table1[[#This Row],[Category and Sub-Category]])-1)</f>
        <v>music</v>
      </c>
      <c r="R800" t="str">
        <f>RIGHT(Table1[[#This Row],[Category and Sub-Category]],LEN(Table1[[#This Row],[Category and Sub-Category]])-FIND("/",Table1[[#This Row],[Category and Sub-Category]]))</f>
        <v>rock</v>
      </c>
      <c r="S800" s="14">
        <f>(((Table1[[#This Row],[launched_at]]/60)/60)/24)+DATE(1970,1,1)</f>
        <v>41882.590127314819</v>
      </c>
      <c r="T800" s="14">
        <f t="shared" si="12"/>
        <v>41912.590127314819</v>
      </c>
    </row>
    <row r="801" spans="1:20" ht="58" x14ac:dyDescent="0.35">
      <c r="A801">
        <v>799</v>
      </c>
      <c r="B801" s="1" t="s">
        <v>800</v>
      </c>
      <c r="C801" s="1" t="s">
        <v>4909</v>
      </c>
      <c r="D801" s="6">
        <v>5000</v>
      </c>
      <c r="E801" s="6">
        <v>5001</v>
      </c>
      <c r="F801" t="s">
        <v>8219</v>
      </c>
      <c r="G801" t="s">
        <v>8224</v>
      </c>
      <c r="H801" t="s">
        <v>8246</v>
      </c>
      <c r="I801">
        <v>1335542446</v>
      </c>
      <c r="J801">
        <v>1332950446</v>
      </c>
      <c r="K801" t="b">
        <v>0</v>
      </c>
      <c r="L801">
        <v>28</v>
      </c>
      <c r="M801" t="b">
        <v>1</v>
      </c>
      <c r="N801" t="s">
        <v>8276</v>
      </c>
      <c r="O801" s="16">
        <f>Table1[[#This Row],[pledged]]/Table1[[#This Row],[goal]]*100</f>
        <v>100.02</v>
      </c>
      <c r="P801" s="6">
        <f>IFERROR(Table1[[#This Row],[pledged]]/Table1[[#This Row],[backers_count]],0)</f>
        <v>178.60714285714286</v>
      </c>
      <c r="Q801" t="str">
        <f>LEFT(Table1[[#This Row],[Category and Sub-Category]],FIND("/",Table1[[#This Row],[Category and Sub-Category]])-1)</f>
        <v>music</v>
      </c>
      <c r="R801" t="str">
        <f>RIGHT(Table1[[#This Row],[Category and Sub-Category]],LEN(Table1[[#This Row],[Category and Sub-Category]])-FIND("/",Table1[[#This Row],[Category and Sub-Category]]))</f>
        <v>rock</v>
      </c>
      <c r="S801" s="14">
        <f>(((Table1[[#This Row],[launched_at]]/60)/60)/24)+DATE(1970,1,1)</f>
        <v>40996.667199074072</v>
      </c>
      <c r="T801" s="14">
        <f t="shared" si="12"/>
        <v>41026.667199074072</v>
      </c>
    </row>
    <row r="802" spans="1:20" ht="43.5" x14ac:dyDescent="0.35">
      <c r="A802">
        <v>800</v>
      </c>
      <c r="B802" s="1" t="s">
        <v>801</v>
      </c>
      <c r="C802" s="1" t="s">
        <v>4910</v>
      </c>
      <c r="D802" s="6">
        <v>1500</v>
      </c>
      <c r="E802" s="6">
        <v>2282</v>
      </c>
      <c r="F802" t="s">
        <v>8219</v>
      </c>
      <c r="G802" t="s">
        <v>8225</v>
      </c>
      <c r="H802" t="s">
        <v>8247</v>
      </c>
      <c r="I802">
        <v>1410431054</v>
      </c>
      <c r="J802">
        <v>1407839054</v>
      </c>
      <c r="K802" t="b">
        <v>0</v>
      </c>
      <c r="L802">
        <v>56</v>
      </c>
      <c r="M802" t="b">
        <v>1</v>
      </c>
      <c r="N802" t="s">
        <v>8276</v>
      </c>
      <c r="O802" s="16">
        <f>Table1[[#This Row],[pledged]]/Table1[[#This Row],[goal]]*100</f>
        <v>152.13333333333335</v>
      </c>
      <c r="P802" s="6">
        <f>IFERROR(Table1[[#This Row],[pledged]]/Table1[[#This Row],[backers_count]],0)</f>
        <v>40.75</v>
      </c>
      <c r="Q802" t="str">
        <f>LEFT(Table1[[#This Row],[Category and Sub-Category]],FIND("/",Table1[[#This Row],[Category and Sub-Category]])-1)</f>
        <v>music</v>
      </c>
      <c r="R802" t="str">
        <f>RIGHT(Table1[[#This Row],[Category and Sub-Category]],LEN(Table1[[#This Row],[Category and Sub-Category]])-FIND("/",Table1[[#This Row],[Category and Sub-Category]]))</f>
        <v>rock</v>
      </c>
      <c r="S802" s="14">
        <f>(((Table1[[#This Row],[launched_at]]/60)/60)/24)+DATE(1970,1,1)</f>
        <v>41863.433495370373</v>
      </c>
      <c r="T802" s="14">
        <f t="shared" si="12"/>
        <v>41893.433495370373</v>
      </c>
    </row>
    <row r="803" spans="1:20" ht="43.5" x14ac:dyDescent="0.35">
      <c r="A803">
        <v>801</v>
      </c>
      <c r="B803" s="1" t="s">
        <v>802</v>
      </c>
      <c r="C803" s="1" t="s">
        <v>4911</v>
      </c>
      <c r="D803" s="6">
        <v>2000</v>
      </c>
      <c r="E803" s="6">
        <v>2230.4299999999998</v>
      </c>
      <c r="F803" t="s">
        <v>8219</v>
      </c>
      <c r="G803" t="s">
        <v>8224</v>
      </c>
      <c r="H803" t="s">
        <v>8246</v>
      </c>
      <c r="I803">
        <v>1309547120</v>
      </c>
      <c r="J803">
        <v>1306955120</v>
      </c>
      <c r="K803" t="b">
        <v>0</v>
      </c>
      <c r="L803">
        <v>51</v>
      </c>
      <c r="M803" t="b">
        <v>1</v>
      </c>
      <c r="N803" t="s">
        <v>8276</v>
      </c>
      <c r="O803" s="16">
        <f>Table1[[#This Row],[pledged]]/Table1[[#This Row],[goal]]*100</f>
        <v>111.52149999999999</v>
      </c>
      <c r="P803" s="6">
        <f>IFERROR(Table1[[#This Row],[pledged]]/Table1[[#This Row],[backers_count]],0)</f>
        <v>43.733921568627444</v>
      </c>
      <c r="Q803" t="str">
        <f>LEFT(Table1[[#This Row],[Category and Sub-Category]],FIND("/",Table1[[#This Row],[Category and Sub-Category]])-1)</f>
        <v>music</v>
      </c>
      <c r="R803" t="str">
        <f>RIGHT(Table1[[#This Row],[Category and Sub-Category]],LEN(Table1[[#This Row],[Category and Sub-Category]])-FIND("/",Table1[[#This Row],[Category and Sub-Category]]))</f>
        <v>rock</v>
      </c>
      <c r="S803" s="14">
        <f>(((Table1[[#This Row],[launched_at]]/60)/60)/24)+DATE(1970,1,1)</f>
        <v>40695.795370370368</v>
      </c>
      <c r="T803" s="14">
        <f t="shared" si="12"/>
        <v>40725.795370370368</v>
      </c>
    </row>
    <row r="804" spans="1:20" ht="58" x14ac:dyDescent="0.35">
      <c r="A804">
        <v>802</v>
      </c>
      <c r="B804" s="1" t="s">
        <v>803</v>
      </c>
      <c r="C804" s="1" t="s">
        <v>4912</v>
      </c>
      <c r="D804" s="6">
        <v>6000</v>
      </c>
      <c r="E804" s="6">
        <v>6080</v>
      </c>
      <c r="F804" t="s">
        <v>8219</v>
      </c>
      <c r="G804" t="s">
        <v>8224</v>
      </c>
      <c r="H804" t="s">
        <v>8246</v>
      </c>
      <c r="I804">
        <v>1347854700</v>
      </c>
      <c r="J804">
        <v>1343867524</v>
      </c>
      <c r="K804" t="b">
        <v>0</v>
      </c>
      <c r="L804">
        <v>75</v>
      </c>
      <c r="M804" t="b">
        <v>1</v>
      </c>
      <c r="N804" t="s">
        <v>8276</v>
      </c>
      <c r="O804" s="16">
        <f>Table1[[#This Row],[pledged]]/Table1[[#This Row],[goal]]*100</f>
        <v>101.33333333333334</v>
      </c>
      <c r="P804" s="6">
        <f>IFERROR(Table1[[#This Row],[pledged]]/Table1[[#This Row],[backers_count]],0)</f>
        <v>81.066666666666663</v>
      </c>
      <c r="Q804" t="str">
        <f>LEFT(Table1[[#This Row],[Category and Sub-Category]],FIND("/",Table1[[#This Row],[Category and Sub-Category]])-1)</f>
        <v>music</v>
      </c>
      <c r="R804" t="str">
        <f>RIGHT(Table1[[#This Row],[Category and Sub-Category]],LEN(Table1[[#This Row],[Category and Sub-Category]])-FIND("/",Table1[[#This Row],[Category and Sub-Category]]))</f>
        <v>rock</v>
      </c>
      <c r="S804" s="14">
        <f>(((Table1[[#This Row],[launched_at]]/60)/60)/24)+DATE(1970,1,1)</f>
        <v>41123.022268518522</v>
      </c>
      <c r="T804" s="14">
        <f t="shared" si="12"/>
        <v>41169.170138888891</v>
      </c>
    </row>
    <row r="805" spans="1:20" ht="43.5" x14ac:dyDescent="0.35">
      <c r="A805">
        <v>803</v>
      </c>
      <c r="B805" s="1" t="s">
        <v>804</v>
      </c>
      <c r="C805" s="1" t="s">
        <v>4913</v>
      </c>
      <c r="D805" s="6">
        <v>2300</v>
      </c>
      <c r="E805" s="6">
        <v>2835</v>
      </c>
      <c r="F805" t="s">
        <v>8219</v>
      </c>
      <c r="G805" t="s">
        <v>8224</v>
      </c>
      <c r="H805" t="s">
        <v>8246</v>
      </c>
      <c r="I805">
        <v>1306630800</v>
      </c>
      <c r="J805">
        <v>1304376478</v>
      </c>
      <c r="K805" t="b">
        <v>0</v>
      </c>
      <c r="L805">
        <v>38</v>
      </c>
      <c r="M805" t="b">
        <v>1</v>
      </c>
      <c r="N805" t="s">
        <v>8276</v>
      </c>
      <c r="O805" s="16">
        <f>Table1[[#This Row],[pledged]]/Table1[[#This Row],[goal]]*100</f>
        <v>123.2608695652174</v>
      </c>
      <c r="P805" s="6">
        <f>IFERROR(Table1[[#This Row],[pledged]]/Table1[[#This Row],[backers_count]],0)</f>
        <v>74.60526315789474</v>
      </c>
      <c r="Q805" t="str">
        <f>LEFT(Table1[[#This Row],[Category and Sub-Category]],FIND("/",Table1[[#This Row],[Category and Sub-Category]])-1)</f>
        <v>music</v>
      </c>
      <c r="R805" t="str">
        <f>RIGHT(Table1[[#This Row],[Category and Sub-Category]],LEN(Table1[[#This Row],[Category and Sub-Category]])-FIND("/",Table1[[#This Row],[Category and Sub-Category]]))</f>
        <v>rock</v>
      </c>
      <c r="S805" s="14">
        <f>(((Table1[[#This Row],[launched_at]]/60)/60)/24)+DATE(1970,1,1)</f>
        <v>40665.949976851851</v>
      </c>
      <c r="T805" s="14">
        <f t="shared" si="12"/>
        <v>40692.041666666664</v>
      </c>
    </row>
    <row r="806" spans="1:20" ht="43.5" x14ac:dyDescent="0.35">
      <c r="A806">
        <v>804</v>
      </c>
      <c r="B806" s="1" t="s">
        <v>805</v>
      </c>
      <c r="C806" s="1" t="s">
        <v>4914</v>
      </c>
      <c r="D806" s="6">
        <v>5500</v>
      </c>
      <c r="E806" s="6">
        <v>5500</v>
      </c>
      <c r="F806" t="s">
        <v>8219</v>
      </c>
      <c r="G806" t="s">
        <v>8224</v>
      </c>
      <c r="H806" t="s">
        <v>8246</v>
      </c>
      <c r="I806">
        <v>1311393540</v>
      </c>
      <c r="J806">
        <v>1309919526</v>
      </c>
      <c r="K806" t="b">
        <v>0</v>
      </c>
      <c r="L806">
        <v>18</v>
      </c>
      <c r="M806" t="b">
        <v>1</v>
      </c>
      <c r="N806" t="s">
        <v>8276</v>
      </c>
      <c r="O806" s="16">
        <f>Table1[[#This Row],[pledged]]/Table1[[#This Row],[goal]]*100</f>
        <v>100</v>
      </c>
      <c r="P806" s="6">
        <f>IFERROR(Table1[[#This Row],[pledged]]/Table1[[#This Row],[backers_count]],0)</f>
        <v>305.55555555555554</v>
      </c>
      <c r="Q806" t="str">
        <f>LEFT(Table1[[#This Row],[Category and Sub-Category]],FIND("/",Table1[[#This Row],[Category and Sub-Category]])-1)</f>
        <v>music</v>
      </c>
      <c r="R806" t="str">
        <f>RIGHT(Table1[[#This Row],[Category and Sub-Category]],LEN(Table1[[#This Row],[Category and Sub-Category]])-FIND("/",Table1[[#This Row],[Category and Sub-Category]]))</f>
        <v>rock</v>
      </c>
      <c r="S806" s="14">
        <f>(((Table1[[#This Row],[launched_at]]/60)/60)/24)+DATE(1970,1,1)</f>
        <v>40730.105625000004</v>
      </c>
      <c r="T806" s="14">
        <f t="shared" si="12"/>
        <v>40747.165972222225</v>
      </c>
    </row>
    <row r="807" spans="1:20" ht="43.5" x14ac:dyDescent="0.35">
      <c r="A807">
        <v>805</v>
      </c>
      <c r="B807" s="1" t="s">
        <v>806</v>
      </c>
      <c r="C807" s="1" t="s">
        <v>4915</v>
      </c>
      <c r="D807" s="6">
        <v>3000</v>
      </c>
      <c r="E807" s="6">
        <v>3150</v>
      </c>
      <c r="F807" t="s">
        <v>8219</v>
      </c>
      <c r="G807" t="s">
        <v>8224</v>
      </c>
      <c r="H807" t="s">
        <v>8246</v>
      </c>
      <c r="I807">
        <v>1310857200</v>
      </c>
      <c r="J807">
        <v>1306525512</v>
      </c>
      <c r="K807" t="b">
        <v>0</v>
      </c>
      <c r="L807">
        <v>54</v>
      </c>
      <c r="M807" t="b">
        <v>1</v>
      </c>
      <c r="N807" t="s">
        <v>8276</v>
      </c>
      <c r="O807" s="16">
        <f>Table1[[#This Row],[pledged]]/Table1[[#This Row],[goal]]*100</f>
        <v>105</v>
      </c>
      <c r="P807" s="6">
        <f>IFERROR(Table1[[#This Row],[pledged]]/Table1[[#This Row],[backers_count]],0)</f>
        <v>58.333333333333336</v>
      </c>
      <c r="Q807" t="str">
        <f>LEFT(Table1[[#This Row],[Category and Sub-Category]],FIND("/",Table1[[#This Row],[Category and Sub-Category]])-1)</f>
        <v>music</v>
      </c>
      <c r="R807" t="str">
        <f>RIGHT(Table1[[#This Row],[Category and Sub-Category]],LEN(Table1[[#This Row],[Category and Sub-Category]])-FIND("/",Table1[[#This Row],[Category and Sub-Category]]))</f>
        <v>rock</v>
      </c>
      <c r="S807" s="14">
        <f>(((Table1[[#This Row],[launched_at]]/60)/60)/24)+DATE(1970,1,1)</f>
        <v>40690.823055555556</v>
      </c>
      <c r="T807" s="14">
        <f t="shared" si="12"/>
        <v>40740.958333333336</v>
      </c>
    </row>
    <row r="808" spans="1:20" x14ac:dyDescent="0.35">
      <c r="A808">
        <v>806</v>
      </c>
      <c r="B808" s="1" t="s">
        <v>807</v>
      </c>
      <c r="C808" s="1" t="s">
        <v>4916</v>
      </c>
      <c r="D808" s="6">
        <v>8000</v>
      </c>
      <c r="E808" s="6">
        <v>8355</v>
      </c>
      <c r="F808" t="s">
        <v>8219</v>
      </c>
      <c r="G808" t="s">
        <v>8224</v>
      </c>
      <c r="H808" t="s">
        <v>8246</v>
      </c>
      <c r="I808">
        <v>1315413339</v>
      </c>
      <c r="J808">
        <v>1312821339</v>
      </c>
      <c r="K808" t="b">
        <v>0</v>
      </c>
      <c r="L808">
        <v>71</v>
      </c>
      <c r="M808" t="b">
        <v>1</v>
      </c>
      <c r="N808" t="s">
        <v>8276</v>
      </c>
      <c r="O808" s="16">
        <f>Table1[[#This Row],[pledged]]/Table1[[#This Row],[goal]]*100</f>
        <v>104.4375</v>
      </c>
      <c r="P808" s="6">
        <f>IFERROR(Table1[[#This Row],[pledged]]/Table1[[#This Row],[backers_count]],0)</f>
        <v>117.67605633802818</v>
      </c>
      <c r="Q808" t="str">
        <f>LEFT(Table1[[#This Row],[Category and Sub-Category]],FIND("/",Table1[[#This Row],[Category and Sub-Category]])-1)</f>
        <v>music</v>
      </c>
      <c r="R808" t="str">
        <f>RIGHT(Table1[[#This Row],[Category and Sub-Category]],LEN(Table1[[#This Row],[Category and Sub-Category]])-FIND("/",Table1[[#This Row],[Category and Sub-Category]]))</f>
        <v>rock</v>
      </c>
      <c r="S808" s="14">
        <f>(((Table1[[#This Row],[launched_at]]/60)/60)/24)+DATE(1970,1,1)</f>
        <v>40763.691423611112</v>
      </c>
      <c r="T808" s="14">
        <f t="shared" si="12"/>
        <v>40793.691423611112</v>
      </c>
    </row>
    <row r="809" spans="1:20" ht="29" x14ac:dyDescent="0.35">
      <c r="A809">
        <v>807</v>
      </c>
      <c r="B809" s="1" t="s">
        <v>808</v>
      </c>
      <c r="C809" s="1" t="s">
        <v>4917</v>
      </c>
      <c r="D809" s="6">
        <v>4000</v>
      </c>
      <c r="E809" s="6">
        <v>4205</v>
      </c>
      <c r="F809" t="s">
        <v>8219</v>
      </c>
      <c r="G809" t="s">
        <v>8224</v>
      </c>
      <c r="H809" t="s">
        <v>8246</v>
      </c>
      <c r="I809">
        <v>1488333600</v>
      </c>
      <c r="J809">
        <v>1485270311</v>
      </c>
      <c r="K809" t="b">
        <v>0</v>
      </c>
      <c r="L809">
        <v>57</v>
      </c>
      <c r="M809" t="b">
        <v>1</v>
      </c>
      <c r="N809" t="s">
        <v>8276</v>
      </c>
      <c r="O809" s="16">
        <f>Table1[[#This Row],[pledged]]/Table1[[#This Row],[goal]]*100</f>
        <v>105.125</v>
      </c>
      <c r="P809" s="6">
        <f>IFERROR(Table1[[#This Row],[pledged]]/Table1[[#This Row],[backers_count]],0)</f>
        <v>73.771929824561397</v>
      </c>
      <c r="Q809" t="str">
        <f>LEFT(Table1[[#This Row],[Category and Sub-Category]],FIND("/",Table1[[#This Row],[Category and Sub-Category]])-1)</f>
        <v>music</v>
      </c>
      <c r="R809" t="str">
        <f>RIGHT(Table1[[#This Row],[Category and Sub-Category]],LEN(Table1[[#This Row],[Category and Sub-Category]])-FIND("/",Table1[[#This Row],[Category and Sub-Category]]))</f>
        <v>rock</v>
      </c>
      <c r="S809" s="14">
        <f>(((Table1[[#This Row],[launched_at]]/60)/60)/24)+DATE(1970,1,1)</f>
        <v>42759.628599537042</v>
      </c>
      <c r="T809" s="14">
        <f t="shared" si="12"/>
        <v>42795.083333333328</v>
      </c>
    </row>
    <row r="810" spans="1:20" ht="43.5" x14ac:dyDescent="0.35">
      <c r="A810">
        <v>808</v>
      </c>
      <c r="B810" s="1" t="s">
        <v>809</v>
      </c>
      <c r="C810" s="1" t="s">
        <v>4918</v>
      </c>
      <c r="D810" s="6">
        <v>4500</v>
      </c>
      <c r="E810" s="6">
        <v>4500</v>
      </c>
      <c r="F810" t="s">
        <v>8219</v>
      </c>
      <c r="G810" t="s">
        <v>8229</v>
      </c>
      <c r="H810" t="s">
        <v>8251</v>
      </c>
      <c r="I810">
        <v>1419224340</v>
      </c>
      <c r="J810">
        <v>1416363886</v>
      </c>
      <c r="K810" t="b">
        <v>0</v>
      </c>
      <c r="L810">
        <v>43</v>
      </c>
      <c r="M810" t="b">
        <v>1</v>
      </c>
      <c r="N810" t="s">
        <v>8276</v>
      </c>
      <c r="O810" s="16">
        <f>Table1[[#This Row],[pledged]]/Table1[[#This Row],[goal]]*100</f>
        <v>100</v>
      </c>
      <c r="P810" s="6">
        <f>IFERROR(Table1[[#This Row],[pledged]]/Table1[[#This Row],[backers_count]],0)</f>
        <v>104.65116279069767</v>
      </c>
      <c r="Q810" t="str">
        <f>LEFT(Table1[[#This Row],[Category and Sub-Category]],FIND("/",Table1[[#This Row],[Category and Sub-Category]])-1)</f>
        <v>music</v>
      </c>
      <c r="R810" t="str">
        <f>RIGHT(Table1[[#This Row],[Category and Sub-Category]],LEN(Table1[[#This Row],[Category and Sub-Category]])-FIND("/",Table1[[#This Row],[Category and Sub-Category]]))</f>
        <v>rock</v>
      </c>
      <c r="S810" s="14">
        <f>(((Table1[[#This Row],[launched_at]]/60)/60)/24)+DATE(1970,1,1)</f>
        <v>41962.100532407407</v>
      </c>
      <c r="T810" s="14">
        <f t="shared" si="12"/>
        <v>41995.207638888889</v>
      </c>
    </row>
    <row r="811" spans="1:20" ht="43.5" x14ac:dyDescent="0.35">
      <c r="A811">
        <v>809</v>
      </c>
      <c r="B811" s="1" t="s">
        <v>810</v>
      </c>
      <c r="C811" s="1" t="s">
        <v>4919</v>
      </c>
      <c r="D811" s="6">
        <v>4000</v>
      </c>
      <c r="E811" s="6">
        <v>4151</v>
      </c>
      <c r="F811" t="s">
        <v>8219</v>
      </c>
      <c r="G811" t="s">
        <v>8224</v>
      </c>
      <c r="H811" t="s">
        <v>8246</v>
      </c>
      <c r="I811">
        <v>1390161630</v>
      </c>
      <c r="J811">
        <v>1387569630</v>
      </c>
      <c r="K811" t="b">
        <v>0</v>
      </c>
      <c r="L811">
        <v>52</v>
      </c>
      <c r="M811" t="b">
        <v>1</v>
      </c>
      <c r="N811" t="s">
        <v>8276</v>
      </c>
      <c r="O811" s="16">
        <f>Table1[[#This Row],[pledged]]/Table1[[#This Row],[goal]]*100</f>
        <v>103.77499999999999</v>
      </c>
      <c r="P811" s="6">
        <f>IFERROR(Table1[[#This Row],[pledged]]/Table1[[#This Row],[backers_count]],0)</f>
        <v>79.82692307692308</v>
      </c>
      <c r="Q811" t="str">
        <f>LEFT(Table1[[#This Row],[Category and Sub-Category]],FIND("/",Table1[[#This Row],[Category and Sub-Category]])-1)</f>
        <v>music</v>
      </c>
      <c r="R811" t="str">
        <f>RIGHT(Table1[[#This Row],[Category and Sub-Category]],LEN(Table1[[#This Row],[Category and Sub-Category]])-FIND("/",Table1[[#This Row],[Category and Sub-Category]]))</f>
        <v>rock</v>
      </c>
      <c r="S811" s="14">
        <f>(((Table1[[#This Row],[launched_at]]/60)/60)/24)+DATE(1970,1,1)</f>
        <v>41628.833680555559</v>
      </c>
      <c r="T811" s="14">
        <f t="shared" si="12"/>
        <v>41658.833680555559</v>
      </c>
    </row>
    <row r="812" spans="1:20" ht="43.5" x14ac:dyDescent="0.35">
      <c r="A812">
        <v>810</v>
      </c>
      <c r="B812" s="1" t="s">
        <v>811</v>
      </c>
      <c r="C812" s="1" t="s">
        <v>4920</v>
      </c>
      <c r="D812" s="6">
        <v>1500</v>
      </c>
      <c r="E812" s="6">
        <v>1575</v>
      </c>
      <c r="F812" t="s">
        <v>8219</v>
      </c>
      <c r="G812" t="s">
        <v>8224</v>
      </c>
      <c r="H812" t="s">
        <v>8246</v>
      </c>
      <c r="I812">
        <v>1346462462</v>
      </c>
      <c r="J812">
        <v>1343870462</v>
      </c>
      <c r="K812" t="b">
        <v>0</v>
      </c>
      <c r="L812">
        <v>27</v>
      </c>
      <c r="M812" t="b">
        <v>1</v>
      </c>
      <c r="N812" t="s">
        <v>8276</v>
      </c>
      <c r="O812" s="16">
        <f>Table1[[#This Row],[pledged]]/Table1[[#This Row],[goal]]*100</f>
        <v>105</v>
      </c>
      <c r="P812" s="6">
        <f>IFERROR(Table1[[#This Row],[pledged]]/Table1[[#This Row],[backers_count]],0)</f>
        <v>58.333333333333336</v>
      </c>
      <c r="Q812" t="str">
        <f>LEFT(Table1[[#This Row],[Category and Sub-Category]],FIND("/",Table1[[#This Row],[Category and Sub-Category]])-1)</f>
        <v>music</v>
      </c>
      <c r="R812" t="str">
        <f>RIGHT(Table1[[#This Row],[Category and Sub-Category]],LEN(Table1[[#This Row],[Category and Sub-Category]])-FIND("/",Table1[[#This Row],[Category and Sub-Category]]))</f>
        <v>rock</v>
      </c>
      <c r="S812" s="14">
        <f>(((Table1[[#This Row],[launched_at]]/60)/60)/24)+DATE(1970,1,1)</f>
        <v>41123.056273148148</v>
      </c>
      <c r="T812" s="14">
        <f t="shared" si="12"/>
        <v>41153.056273148148</v>
      </c>
    </row>
    <row r="813" spans="1:20" ht="29" x14ac:dyDescent="0.35">
      <c r="A813">
        <v>811</v>
      </c>
      <c r="B813" s="1" t="s">
        <v>812</v>
      </c>
      <c r="C813" s="1" t="s">
        <v>4921</v>
      </c>
      <c r="D813" s="6">
        <v>1000</v>
      </c>
      <c r="E813" s="6">
        <v>1040</v>
      </c>
      <c r="F813" t="s">
        <v>8219</v>
      </c>
      <c r="G813" t="s">
        <v>8224</v>
      </c>
      <c r="H813" t="s">
        <v>8246</v>
      </c>
      <c r="I813">
        <v>1373475120</v>
      </c>
      <c r="J813">
        <v>1371569202</v>
      </c>
      <c r="K813" t="b">
        <v>0</v>
      </c>
      <c r="L813">
        <v>12</v>
      </c>
      <c r="M813" t="b">
        <v>1</v>
      </c>
      <c r="N813" t="s">
        <v>8276</v>
      </c>
      <c r="O813" s="16">
        <f>Table1[[#This Row],[pledged]]/Table1[[#This Row],[goal]]*100</f>
        <v>104</v>
      </c>
      <c r="P813" s="6">
        <f>IFERROR(Table1[[#This Row],[pledged]]/Table1[[#This Row],[backers_count]],0)</f>
        <v>86.666666666666671</v>
      </c>
      <c r="Q813" t="str">
        <f>LEFT(Table1[[#This Row],[Category and Sub-Category]],FIND("/",Table1[[#This Row],[Category and Sub-Category]])-1)</f>
        <v>music</v>
      </c>
      <c r="R813" t="str">
        <f>RIGHT(Table1[[#This Row],[Category and Sub-Category]],LEN(Table1[[#This Row],[Category and Sub-Category]])-FIND("/",Table1[[#This Row],[Category and Sub-Category]]))</f>
        <v>rock</v>
      </c>
      <c r="S813" s="14">
        <f>(((Table1[[#This Row],[launched_at]]/60)/60)/24)+DATE(1970,1,1)</f>
        <v>41443.643541666665</v>
      </c>
      <c r="T813" s="14">
        <f t="shared" si="12"/>
        <v>41465.702777777777</v>
      </c>
    </row>
    <row r="814" spans="1:20" ht="43.5" x14ac:dyDescent="0.35">
      <c r="A814">
        <v>812</v>
      </c>
      <c r="B814" s="1" t="s">
        <v>813</v>
      </c>
      <c r="C814" s="1" t="s">
        <v>4922</v>
      </c>
      <c r="D814" s="6">
        <v>600</v>
      </c>
      <c r="E814" s="6">
        <v>911</v>
      </c>
      <c r="F814" t="s">
        <v>8219</v>
      </c>
      <c r="G814" t="s">
        <v>8224</v>
      </c>
      <c r="H814" t="s">
        <v>8246</v>
      </c>
      <c r="I814">
        <v>1362146280</v>
      </c>
      <c r="J814">
        <v>1357604752</v>
      </c>
      <c r="K814" t="b">
        <v>0</v>
      </c>
      <c r="L814">
        <v>33</v>
      </c>
      <c r="M814" t="b">
        <v>1</v>
      </c>
      <c r="N814" t="s">
        <v>8276</v>
      </c>
      <c r="O814" s="16">
        <f>Table1[[#This Row],[pledged]]/Table1[[#This Row],[goal]]*100</f>
        <v>151.83333333333334</v>
      </c>
      <c r="P814" s="6">
        <f>IFERROR(Table1[[#This Row],[pledged]]/Table1[[#This Row],[backers_count]],0)</f>
        <v>27.606060606060606</v>
      </c>
      <c r="Q814" t="str">
        <f>LEFT(Table1[[#This Row],[Category and Sub-Category]],FIND("/",Table1[[#This Row],[Category and Sub-Category]])-1)</f>
        <v>music</v>
      </c>
      <c r="R814" t="str">
        <f>RIGHT(Table1[[#This Row],[Category and Sub-Category]],LEN(Table1[[#This Row],[Category and Sub-Category]])-FIND("/",Table1[[#This Row],[Category and Sub-Category]]))</f>
        <v>rock</v>
      </c>
      <c r="S814" s="14">
        <f>(((Table1[[#This Row],[launched_at]]/60)/60)/24)+DATE(1970,1,1)</f>
        <v>41282.017962962964</v>
      </c>
      <c r="T814" s="14">
        <f t="shared" si="12"/>
        <v>41334.581944444442</v>
      </c>
    </row>
    <row r="815" spans="1:20" ht="29" x14ac:dyDescent="0.35">
      <c r="A815">
        <v>813</v>
      </c>
      <c r="B815" s="1" t="s">
        <v>814</v>
      </c>
      <c r="C815" s="1" t="s">
        <v>4923</v>
      </c>
      <c r="D815" s="6">
        <v>1500</v>
      </c>
      <c r="E815" s="6">
        <v>2399.94</v>
      </c>
      <c r="F815" t="s">
        <v>8219</v>
      </c>
      <c r="G815" t="s">
        <v>8224</v>
      </c>
      <c r="H815" t="s">
        <v>8246</v>
      </c>
      <c r="I815">
        <v>1342825365</v>
      </c>
      <c r="J815">
        <v>1340233365</v>
      </c>
      <c r="K815" t="b">
        <v>0</v>
      </c>
      <c r="L815">
        <v>96</v>
      </c>
      <c r="M815" t="b">
        <v>1</v>
      </c>
      <c r="N815" t="s">
        <v>8276</v>
      </c>
      <c r="O815" s="16">
        <f>Table1[[#This Row],[pledged]]/Table1[[#This Row],[goal]]*100</f>
        <v>159.99600000000001</v>
      </c>
      <c r="P815" s="6">
        <f>IFERROR(Table1[[#This Row],[pledged]]/Table1[[#This Row],[backers_count]],0)</f>
        <v>24.999375000000001</v>
      </c>
      <c r="Q815" t="str">
        <f>LEFT(Table1[[#This Row],[Category and Sub-Category]],FIND("/",Table1[[#This Row],[Category and Sub-Category]])-1)</f>
        <v>music</v>
      </c>
      <c r="R815" t="str">
        <f>RIGHT(Table1[[#This Row],[Category and Sub-Category]],LEN(Table1[[#This Row],[Category and Sub-Category]])-FIND("/",Table1[[#This Row],[Category and Sub-Category]]))</f>
        <v>rock</v>
      </c>
      <c r="S815" s="14">
        <f>(((Table1[[#This Row],[launched_at]]/60)/60)/24)+DATE(1970,1,1)</f>
        <v>41080.960243055553</v>
      </c>
      <c r="T815" s="14">
        <f t="shared" si="12"/>
        <v>41110.960243055553</v>
      </c>
    </row>
    <row r="816" spans="1:20" ht="43.5" x14ac:dyDescent="0.35">
      <c r="A816">
        <v>814</v>
      </c>
      <c r="B816" s="1" t="s">
        <v>815</v>
      </c>
      <c r="C816" s="1" t="s">
        <v>4924</v>
      </c>
      <c r="D816" s="6">
        <v>1000</v>
      </c>
      <c r="E816" s="6">
        <v>1273</v>
      </c>
      <c r="F816" t="s">
        <v>8219</v>
      </c>
      <c r="G816" t="s">
        <v>8224</v>
      </c>
      <c r="H816" t="s">
        <v>8246</v>
      </c>
      <c r="I816">
        <v>1306865040</v>
      </c>
      <c r="J816">
        <v>1305568201</v>
      </c>
      <c r="K816" t="b">
        <v>0</v>
      </c>
      <c r="L816">
        <v>28</v>
      </c>
      <c r="M816" t="b">
        <v>1</v>
      </c>
      <c r="N816" t="s">
        <v>8276</v>
      </c>
      <c r="O816" s="16">
        <f>Table1[[#This Row],[pledged]]/Table1[[#This Row],[goal]]*100</f>
        <v>127.3</v>
      </c>
      <c r="P816" s="6">
        <f>IFERROR(Table1[[#This Row],[pledged]]/Table1[[#This Row],[backers_count]],0)</f>
        <v>45.464285714285715</v>
      </c>
      <c r="Q816" t="str">
        <f>LEFT(Table1[[#This Row],[Category and Sub-Category]],FIND("/",Table1[[#This Row],[Category and Sub-Category]])-1)</f>
        <v>music</v>
      </c>
      <c r="R816" t="str">
        <f>RIGHT(Table1[[#This Row],[Category and Sub-Category]],LEN(Table1[[#This Row],[Category and Sub-Category]])-FIND("/",Table1[[#This Row],[Category and Sub-Category]]))</f>
        <v>rock</v>
      </c>
      <c r="S816" s="14">
        <f>(((Table1[[#This Row],[launched_at]]/60)/60)/24)+DATE(1970,1,1)</f>
        <v>40679.743067129632</v>
      </c>
      <c r="T816" s="14">
        <f t="shared" si="12"/>
        <v>40694.75277777778</v>
      </c>
    </row>
    <row r="817" spans="1:20" ht="29" x14ac:dyDescent="0.35">
      <c r="A817">
        <v>815</v>
      </c>
      <c r="B817" s="1" t="s">
        <v>816</v>
      </c>
      <c r="C817" s="1" t="s">
        <v>4925</v>
      </c>
      <c r="D817" s="6">
        <v>4000</v>
      </c>
      <c r="E817" s="6">
        <v>4280</v>
      </c>
      <c r="F817" t="s">
        <v>8219</v>
      </c>
      <c r="G817" t="s">
        <v>8224</v>
      </c>
      <c r="H817" t="s">
        <v>8246</v>
      </c>
      <c r="I817">
        <v>1414879303</v>
      </c>
      <c r="J817">
        <v>1412287303</v>
      </c>
      <c r="K817" t="b">
        <v>0</v>
      </c>
      <c r="L817">
        <v>43</v>
      </c>
      <c r="M817" t="b">
        <v>1</v>
      </c>
      <c r="N817" t="s">
        <v>8276</v>
      </c>
      <c r="O817" s="16">
        <f>Table1[[#This Row],[pledged]]/Table1[[#This Row],[goal]]*100</f>
        <v>107</v>
      </c>
      <c r="P817" s="6">
        <f>IFERROR(Table1[[#This Row],[pledged]]/Table1[[#This Row],[backers_count]],0)</f>
        <v>99.534883720930239</v>
      </c>
      <c r="Q817" t="str">
        <f>LEFT(Table1[[#This Row],[Category and Sub-Category]],FIND("/",Table1[[#This Row],[Category and Sub-Category]])-1)</f>
        <v>music</v>
      </c>
      <c r="R817" t="str">
        <f>RIGHT(Table1[[#This Row],[Category and Sub-Category]],LEN(Table1[[#This Row],[Category and Sub-Category]])-FIND("/",Table1[[#This Row],[Category and Sub-Category]]))</f>
        <v>rock</v>
      </c>
      <c r="S817" s="14">
        <f>(((Table1[[#This Row],[launched_at]]/60)/60)/24)+DATE(1970,1,1)</f>
        <v>41914.917858796296</v>
      </c>
      <c r="T817" s="14">
        <f t="shared" si="12"/>
        <v>41944.917858796296</v>
      </c>
    </row>
    <row r="818" spans="1:20" ht="29" x14ac:dyDescent="0.35">
      <c r="A818">
        <v>816</v>
      </c>
      <c r="B818" s="1" t="s">
        <v>817</v>
      </c>
      <c r="C818" s="1" t="s">
        <v>4926</v>
      </c>
      <c r="D818" s="6">
        <v>7000</v>
      </c>
      <c r="E818" s="6">
        <v>8058.55</v>
      </c>
      <c r="F818" t="s">
        <v>8219</v>
      </c>
      <c r="G818" t="s">
        <v>8224</v>
      </c>
      <c r="H818" t="s">
        <v>8246</v>
      </c>
      <c r="I818">
        <v>1365489000</v>
      </c>
      <c r="J818">
        <v>1362776043</v>
      </c>
      <c r="K818" t="b">
        <v>0</v>
      </c>
      <c r="L818">
        <v>205</v>
      </c>
      <c r="M818" t="b">
        <v>1</v>
      </c>
      <c r="N818" t="s">
        <v>8276</v>
      </c>
      <c r="O818" s="16">
        <f>Table1[[#This Row],[pledged]]/Table1[[#This Row],[goal]]*100</f>
        <v>115.12214285714286</v>
      </c>
      <c r="P818" s="6">
        <f>IFERROR(Table1[[#This Row],[pledged]]/Table1[[#This Row],[backers_count]],0)</f>
        <v>39.31</v>
      </c>
      <c r="Q818" t="str">
        <f>LEFT(Table1[[#This Row],[Category and Sub-Category]],FIND("/",Table1[[#This Row],[Category and Sub-Category]])-1)</f>
        <v>music</v>
      </c>
      <c r="R818" t="str">
        <f>RIGHT(Table1[[#This Row],[Category and Sub-Category]],LEN(Table1[[#This Row],[Category and Sub-Category]])-FIND("/",Table1[[#This Row],[Category and Sub-Category]]))</f>
        <v>rock</v>
      </c>
      <c r="S818" s="14">
        <f>(((Table1[[#This Row],[launched_at]]/60)/60)/24)+DATE(1970,1,1)</f>
        <v>41341.870868055557</v>
      </c>
      <c r="T818" s="14">
        <f t="shared" si="12"/>
        <v>41373.270833333336</v>
      </c>
    </row>
    <row r="819" spans="1:20" ht="43.5" x14ac:dyDescent="0.35">
      <c r="A819">
        <v>817</v>
      </c>
      <c r="B819" s="1" t="s">
        <v>818</v>
      </c>
      <c r="C819" s="1" t="s">
        <v>4927</v>
      </c>
      <c r="D819" s="6">
        <v>1500</v>
      </c>
      <c r="E819" s="6">
        <v>2056.66</v>
      </c>
      <c r="F819" t="s">
        <v>8219</v>
      </c>
      <c r="G819" t="s">
        <v>8224</v>
      </c>
      <c r="H819" t="s">
        <v>8246</v>
      </c>
      <c r="I819">
        <v>1331441940</v>
      </c>
      <c r="J819">
        <v>1326810211</v>
      </c>
      <c r="K819" t="b">
        <v>0</v>
      </c>
      <c r="L819">
        <v>23</v>
      </c>
      <c r="M819" t="b">
        <v>1</v>
      </c>
      <c r="N819" t="s">
        <v>8276</v>
      </c>
      <c r="O819" s="16">
        <f>Table1[[#This Row],[pledged]]/Table1[[#This Row],[goal]]*100</f>
        <v>137.11066666666665</v>
      </c>
      <c r="P819" s="6">
        <f>IFERROR(Table1[[#This Row],[pledged]]/Table1[[#This Row],[backers_count]],0)</f>
        <v>89.419999999999987</v>
      </c>
      <c r="Q819" t="str">
        <f>LEFT(Table1[[#This Row],[Category and Sub-Category]],FIND("/",Table1[[#This Row],[Category and Sub-Category]])-1)</f>
        <v>music</v>
      </c>
      <c r="R819" t="str">
        <f>RIGHT(Table1[[#This Row],[Category and Sub-Category]],LEN(Table1[[#This Row],[Category and Sub-Category]])-FIND("/",Table1[[#This Row],[Category and Sub-Category]]))</f>
        <v>rock</v>
      </c>
      <c r="S819" s="14">
        <f>(((Table1[[#This Row],[launched_at]]/60)/60)/24)+DATE(1970,1,1)</f>
        <v>40925.599664351852</v>
      </c>
      <c r="T819" s="14">
        <f t="shared" si="12"/>
        <v>40979.207638888889</v>
      </c>
    </row>
    <row r="820" spans="1:20" ht="43.5" x14ac:dyDescent="0.35">
      <c r="A820">
        <v>818</v>
      </c>
      <c r="B820" s="1" t="s">
        <v>819</v>
      </c>
      <c r="C820" s="1" t="s">
        <v>4928</v>
      </c>
      <c r="D820" s="6">
        <v>350</v>
      </c>
      <c r="E820" s="6">
        <v>545</v>
      </c>
      <c r="F820" t="s">
        <v>8219</v>
      </c>
      <c r="G820" t="s">
        <v>8224</v>
      </c>
      <c r="H820" t="s">
        <v>8246</v>
      </c>
      <c r="I820">
        <v>1344358860</v>
      </c>
      <c r="J820">
        <v>1343682681</v>
      </c>
      <c r="K820" t="b">
        <v>0</v>
      </c>
      <c r="L820">
        <v>19</v>
      </c>
      <c r="M820" t="b">
        <v>1</v>
      </c>
      <c r="N820" t="s">
        <v>8276</v>
      </c>
      <c r="O820" s="16">
        <f>Table1[[#This Row],[pledged]]/Table1[[#This Row],[goal]]*100</f>
        <v>155.71428571428572</v>
      </c>
      <c r="P820" s="6">
        <f>IFERROR(Table1[[#This Row],[pledged]]/Table1[[#This Row],[backers_count]],0)</f>
        <v>28.684210526315791</v>
      </c>
      <c r="Q820" t="str">
        <f>LEFT(Table1[[#This Row],[Category and Sub-Category]],FIND("/",Table1[[#This Row],[Category and Sub-Category]])-1)</f>
        <v>music</v>
      </c>
      <c r="R820" t="str">
        <f>RIGHT(Table1[[#This Row],[Category and Sub-Category]],LEN(Table1[[#This Row],[Category and Sub-Category]])-FIND("/",Table1[[#This Row],[Category and Sub-Category]]))</f>
        <v>rock</v>
      </c>
      <c r="S820" s="14">
        <f>(((Table1[[#This Row],[launched_at]]/60)/60)/24)+DATE(1970,1,1)</f>
        <v>41120.882881944446</v>
      </c>
      <c r="T820" s="14">
        <f t="shared" si="12"/>
        <v>41128.709027777775</v>
      </c>
    </row>
    <row r="821" spans="1:20" ht="29" x14ac:dyDescent="0.35">
      <c r="A821">
        <v>819</v>
      </c>
      <c r="B821" s="1" t="s">
        <v>820</v>
      </c>
      <c r="C821" s="1" t="s">
        <v>4929</v>
      </c>
      <c r="D821" s="6">
        <v>400</v>
      </c>
      <c r="E821" s="6">
        <v>435</v>
      </c>
      <c r="F821" t="s">
        <v>8219</v>
      </c>
      <c r="G821" t="s">
        <v>8224</v>
      </c>
      <c r="H821" t="s">
        <v>8246</v>
      </c>
      <c r="I821">
        <v>1387601040</v>
      </c>
      <c r="J821">
        <v>1386806254</v>
      </c>
      <c r="K821" t="b">
        <v>0</v>
      </c>
      <c r="L821">
        <v>14</v>
      </c>
      <c r="M821" t="b">
        <v>1</v>
      </c>
      <c r="N821" t="s">
        <v>8276</v>
      </c>
      <c r="O821" s="16">
        <f>Table1[[#This Row],[pledged]]/Table1[[#This Row],[goal]]*100</f>
        <v>108.74999999999999</v>
      </c>
      <c r="P821" s="6">
        <f>IFERROR(Table1[[#This Row],[pledged]]/Table1[[#This Row],[backers_count]],0)</f>
        <v>31.071428571428573</v>
      </c>
      <c r="Q821" t="str">
        <f>LEFT(Table1[[#This Row],[Category and Sub-Category]],FIND("/",Table1[[#This Row],[Category and Sub-Category]])-1)</f>
        <v>music</v>
      </c>
      <c r="R821" t="str">
        <f>RIGHT(Table1[[#This Row],[Category and Sub-Category]],LEN(Table1[[#This Row],[Category and Sub-Category]])-FIND("/",Table1[[#This Row],[Category and Sub-Category]]))</f>
        <v>rock</v>
      </c>
      <c r="S821" s="14">
        <f>(((Table1[[#This Row],[launched_at]]/60)/60)/24)+DATE(1970,1,1)</f>
        <v>41619.998310185183</v>
      </c>
      <c r="T821" s="14">
        <f t="shared" si="12"/>
        <v>41629.197222222225</v>
      </c>
    </row>
    <row r="822" spans="1:20" ht="43.5" x14ac:dyDescent="0.35">
      <c r="A822">
        <v>820</v>
      </c>
      <c r="B822" s="1" t="s">
        <v>821</v>
      </c>
      <c r="C822" s="1" t="s">
        <v>4930</v>
      </c>
      <c r="D822" s="6">
        <v>2000</v>
      </c>
      <c r="E822" s="6">
        <v>2681</v>
      </c>
      <c r="F822" t="s">
        <v>8219</v>
      </c>
      <c r="G822" t="s">
        <v>8224</v>
      </c>
      <c r="H822" t="s">
        <v>8246</v>
      </c>
      <c r="I822">
        <v>1402290000</v>
      </c>
      <c r="J822">
        <v>1399666342</v>
      </c>
      <c r="K822" t="b">
        <v>0</v>
      </c>
      <c r="L822">
        <v>38</v>
      </c>
      <c r="M822" t="b">
        <v>1</v>
      </c>
      <c r="N822" t="s">
        <v>8276</v>
      </c>
      <c r="O822" s="16">
        <f>Table1[[#This Row],[pledged]]/Table1[[#This Row],[goal]]*100</f>
        <v>134.05000000000001</v>
      </c>
      <c r="P822" s="6">
        <f>IFERROR(Table1[[#This Row],[pledged]]/Table1[[#This Row],[backers_count]],0)</f>
        <v>70.55263157894737</v>
      </c>
      <c r="Q822" t="str">
        <f>LEFT(Table1[[#This Row],[Category and Sub-Category]],FIND("/",Table1[[#This Row],[Category and Sub-Category]])-1)</f>
        <v>music</v>
      </c>
      <c r="R822" t="str">
        <f>RIGHT(Table1[[#This Row],[Category and Sub-Category]],LEN(Table1[[#This Row],[Category and Sub-Category]])-FIND("/",Table1[[#This Row],[Category and Sub-Category]]))</f>
        <v>rock</v>
      </c>
      <c r="S822" s="14">
        <f>(((Table1[[#This Row],[launched_at]]/60)/60)/24)+DATE(1970,1,1)</f>
        <v>41768.841921296298</v>
      </c>
      <c r="T822" s="14">
        <f t="shared" si="12"/>
        <v>41799.208333333336</v>
      </c>
    </row>
    <row r="823" spans="1:20" ht="43.5" x14ac:dyDescent="0.35">
      <c r="A823">
        <v>821</v>
      </c>
      <c r="B823" s="1" t="s">
        <v>822</v>
      </c>
      <c r="C823" s="1" t="s">
        <v>4931</v>
      </c>
      <c r="D823" s="6">
        <v>17482</v>
      </c>
      <c r="E823" s="6">
        <v>17482</v>
      </c>
      <c r="F823" t="s">
        <v>8219</v>
      </c>
      <c r="G823" t="s">
        <v>8224</v>
      </c>
      <c r="H823" t="s">
        <v>8246</v>
      </c>
      <c r="I823">
        <v>1430712060</v>
      </c>
      <c r="J823">
        <v>1427753265</v>
      </c>
      <c r="K823" t="b">
        <v>0</v>
      </c>
      <c r="L823">
        <v>78</v>
      </c>
      <c r="M823" t="b">
        <v>1</v>
      </c>
      <c r="N823" t="s">
        <v>8276</v>
      </c>
      <c r="O823" s="16">
        <f>Table1[[#This Row],[pledged]]/Table1[[#This Row],[goal]]*100</f>
        <v>100</v>
      </c>
      <c r="P823" s="6">
        <f>IFERROR(Table1[[#This Row],[pledged]]/Table1[[#This Row],[backers_count]],0)</f>
        <v>224.12820512820514</v>
      </c>
      <c r="Q823" t="str">
        <f>LEFT(Table1[[#This Row],[Category and Sub-Category]],FIND("/",Table1[[#This Row],[Category and Sub-Category]])-1)</f>
        <v>music</v>
      </c>
      <c r="R823" t="str">
        <f>RIGHT(Table1[[#This Row],[Category and Sub-Category]],LEN(Table1[[#This Row],[Category and Sub-Category]])-FIND("/",Table1[[#This Row],[Category and Sub-Category]]))</f>
        <v>rock</v>
      </c>
      <c r="S823" s="14">
        <f>(((Table1[[#This Row],[launched_at]]/60)/60)/24)+DATE(1970,1,1)</f>
        <v>42093.922048611115</v>
      </c>
      <c r="T823" s="14">
        <f t="shared" si="12"/>
        <v>42128.167361111111</v>
      </c>
    </row>
    <row r="824" spans="1:20" ht="43.5" x14ac:dyDescent="0.35">
      <c r="A824">
        <v>822</v>
      </c>
      <c r="B824" s="1" t="s">
        <v>823</v>
      </c>
      <c r="C824" s="1" t="s">
        <v>4932</v>
      </c>
      <c r="D824" s="6">
        <v>3000</v>
      </c>
      <c r="E824" s="6">
        <v>3575</v>
      </c>
      <c r="F824" t="s">
        <v>8219</v>
      </c>
      <c r="G824" t="s">
        <v>8224</v>
      </c>
      <c r="H824" t="s">
        <v>8246</v>
      </c>
      <c r="I824">
        <v>1349477050</v>
      </c>
      <c r="J824">
        <v>1346885050</v>
      </c>
      <c r="K824" t="b">
        <v>0</v>
      </c>
      <c r="L824">
        <v>69</v>
      </c>
      <c r="M824" t="b">
        <v>1</v>
      </c>
      <c r="N824" t="s">
        <v>8276</v>
      </c>
      <c r="O824" s="16">
        <f>Table1[[#This Row],[pledged]]/Table1[[#This Row],[goal]]*100</f>
        <v>119.16666666666667</v>
      </c>
      <c r="P824" s="6">
        <f>IFERROR(Table1[[#This Row],[pledged]]/Table1[[#This Row],[backers_count]],0)</f>
        <v>51.811594202898547</v>
      </c>
      <c r="Q824" t="str">
        <f>LEFT(Table1[[#This Row],[Category and Sub-Category]],FIND("/",Table1[[#This Row],[Category and Sub-Category]])-1)</f>
        <v>music</v>
      </c>
      <c r="R824" t="str">
        <f>RIGHT(Table1[[#This Row],[Category and Sub-Category]],LEN(Table1[[#This Row],[Category and Sub-Category]])-FIND("/",Table1[[#This Row],[Category and Sub-Category]]))</f>
        <v>rock</v>
      </c>
      <c r="S824" s="14">
        <f>(((Table1[[#This Row],[launched_at]]/60)/60)/24)+DATE(1970,1,1)</f>
        <v>41157.947337962964</v>
      </c>
      <c r="T824" s="14">
        <f t="shared" si="12"/>
        <v>41187.947337962964</v>
      </c>
    </row>
    <row r="825" spans="1:20" ht="43.5" x14ac:dyDescent="0.35">
      <c r="A825">
        <v>823</v>
      </c>
      <c r="B825" s="1" t="s">
        <v>824</v>
      </c>
      <c r="C825" s="1" t="s">
        <v>4933</v>
      </c>
      <c r="D825" s="6">
        <v>800</v>
      </c>
      <c r="E825" s="6">
        <v>1436</v>
      </c>
      <c r="F825" t="s">
        <v>8219</v>
      </c>
      <c r="G825" t="s">
        <v>8224</v>
      </c>
      <c r="H825" t="s">
        <v>8246</v>
      </c>
      <c r="I825">
        <v>1427062852</v>
      </c>
      <c r="J825">
        <v>1424474452</v>
      </c>
      <c r="K825" t="b">
        <v>0</v>
      </c>
      <c r="L825">
        <v>33</v>
      </c>
      <c r="M825" t="b">
        <v>1</v>
      </c>
      <c r="N825" t="s">
        <v>8276</v>
      </c>
      <c r="O825" s="16">
        <f>Table1[[#This Row],[pledged]]/Table1[[#This Row],[goal]]*100</f>
        <v>179.5</v>
      </c>
      <c r="P825" s="6">
        <f>IFERROR(Table1[[#This Row],[pledged]]/Table1[[#This Row],[backers_count]],0)</f>
        <v>43.515151515151516</v>
      </c>
      <c r="Q825" t="str">
        <f>LEFT(Table1[[#This Row],[Category and Sub-Category]],FIND("/",Table1[[#This Row],[Category and Sub-Category]])-1)</f>
        <v>music</v>
      </c>
      <c r="R825" t="str">
        <f>RIGHT(Table1[[#This Row],[Category and Sub-Category]],LEN(Table1[[#This Row],[Category and Sub-Category]])-FIND("/",Table1[[#This Row],[Category and Sub-Category]]))</f>
        <v>rock</v>
      </c>
      <c r="S825" s="14">
        <f>(((Table1[[#This Row],[launched_at]]/60)/60)/24)+DATE(1970,1,1)</f>
        <v>42055.972824074073</v>
      </c>
      <c r="T825" s="14">
        <f t="shared" si="12"/>
        <v>42085.931157407409</v>
      </c>
    </row>
    <row r="826" spans="1:20" ht="58" x14ac:dyDescent="0.35">
      <c r="A826">
        <v>824</v>
      </c>
      <c r="B826" s="1" t="s">
        <v>825</v>
      </c>
      <c r="C826" s="1" t="s">
        <v>4934</v>
      </c>
      <c r="D826" s="6">
        <v>1600</v>
      </c>
      <c r="E826" s="6">
        <v>2150.1</v>
      </c>
      <c r="F826" t="s">
        <v>8219</v>
      </c>
      <c r="G826" t="s">
        <v>8224</v>
      </c>
      <c r="H826" t="s">
        <v>8246</v>
      </c>
      <c r="I826">
        <v>1271573940</v>
      </c>
      <c r="J826">
        <v>1268459318</v>
      </c>
      <c r="K826" t="b">
        <v>0</v>
      </c>
      <c r="L826">
        <v>54</v>
      </c>
      <c r="M826" t="b">
        <v>1</v>
      </c>
      <c r="N826" t="s">
        <v>8276</v>
      </c>
      <c r="O826" s="16">
        <f>Table1[[#This Row],[pledged]]/Table1[[#This Row],[goal]]*100</f>
        <v>134.38124999999999</v>
      </c>
      <c r="P826" s="6">
        <f>IFERROR(Table1[[#This Row],[pledged]]/Table1[[#This Row],[backers_count]],0)</f>
        <v>39.816666666666663</v>
      </c>
      <c r="Q826" t="str">
        <f>LEFT(Table1[[#This Row],[Category and Sub-Category]],FIND("/",Table1[[#This Row],[Category and Sub-Category]])-1)</f>
        <v>music</v>
      </c>
      <c r="R826" t="str">
        <f>RIGHT(Table1[[#This Row],[Category and Sub-Category]],LEN(Table1[[#This Row],[Category and Sub-Category]])-FIND("/",Table1[[#This Row],[Category and Sub-Category]]))</f>
        <v>rock</v>
      </c>
      <c r="S826" s="14">
        <f>(((Table1[[#This Row],[launched_at]]/60)/60)/24)+DATE(1970,1,1)</f>
        <v>40250.242106481484</v>
      </c>
      <c r="T826" s="14">
        <f t="shared" si="12"/>
        <v>40286.290972222225</v>
      </c>
    </row>
    <row r="827" spans="1:20" ht="29" x14ac:dyDescent="0.35">
      <c r="A827">
        <v>825</v>
      </c>
      <c r="B827" s="1" t="s">
        <v>826</v>
      </c>
      <c r="C827" s="1" t="s">
        <v>4935</v>
      </c>
      <c r="D827" s="6">
        <v>12500</v>
      </c>
      <c r="E827" s="6">
        <v>12554</v>
      </c>
      <c r="F827" t="s">
        <v>8219</v>
      </c>
      <c r="G827" t="s">
        <v>8224</v>
      </c>
      <c r="H827" t="s">
        <v>8246</v>
      </c>
      <c r="I827">
        <v>1351495284</v>
      </c>
      <c r="J827">
        <v>1349335284</v>
      </c>
      <c r="K827" t="b">
        <v>0</v>
      </c>
      <c r="L827">
        <v>99</v>
      </c>
      <c r="M827" t="b">
        <v>1</v>
      </c>
      <c r="N827" t="s">
        <v>8276</v>
      </c>
      <c r="O827" s="16">
        <f>Table1[[#This Row],[pledged]]/Table1[[#This Row],[goal]]*100</f>
        <v>100.43200000000002</v>
      </c>
      <c r="P827" s="6">
        <f>IFERROR(Table1[[#This Row],[pledged]]/Table1[[#This Row],[backers_count]],0)</f>
        <v>126.8080808080808</v>
      </c>
      <c r="Q827" t="str">
        <f>LEFT(Table1[[#This Row],[Category and Sub-Category]],FIND("/",Table1[[#This Row],[Category and Sub-Category]])-1)</f>
        <v>music</v>
      </c>
      <c r="R827" t="str">
        <f>RIGHT(Table1[[#This Row],[Category and Sub-Category]],LEN(Table1[[#This Row],[Category and Sub-Category]])-FIND("/",Table1[[#This Row],[Category and Sub-Category]]))</f>
        <v>rock</v>
      </c>
      <c r="S827" s="14">
        <f>(((Table1[[#This Row],[launched_at]]/60)/60)/24)+DATE(1970,1,1)</f>
        <v>41186.306527777779</v>
      </c>
      <c r="T827" s="14">
        <f t="shared" si="12"/>
        <v>41211.306527777779</v>
      </c>
    </row>
    <row r="828" spans="1:20" ht="43.5" x14ac:dyDescent="0.35">
      <c r="A828">
        <v>826</v>
      </c>
      <c r="B828" s="1" t="s">
        <v>827</v>
      </c>
      <c r="C828" s="1" t="s">
        <v>4936</v>
      </c>
      <c r="D828" s="6">
        <v>5500</v>
      </c>
      <c r="E828" s="6">
        <v>5580</v>
      </c>
      <c r="F828" t="s">
        <v>8219</v>
      </c>
      <c r="G828" t="s">
        <v>8224</v>
      </c>
      <c r="H828" t="s">
        <v>8246</v>
      </c>
      <c r="I828">
        <v>1332719730</v>
      </c>
      <c r="J828">
        <v>1330908930</v>
      </c>
      <c r="K828" t="b">
        <v>0</v>
      </c>
      <c r="L828">
        <v>49</v>
      </c>
      <c r="M828" t="b">
        <v>1</v>
      </c>
      <c r="N828" t="s">
        <v>8276</v>
      </c>
      <c r="O828" s="16">
        <f>Table1[[#This Row],[pledged]]/Table1[[#This Row],[goal]]*100</f>
        <v>101.45454545454547</v>
      </c>
      <c r="P828" s="6">
        <f>IFERROR(Table1[[#This Row],[pledged]]/Table1[[#This Row],[backers_count]],0)</f>
        <v>113.87755102040816</v>
      </c>
      <c r="Q828" t="str">
        <f>LEFT(Table1[[#This Row],[Category and Sub-Category]],FIND("/",Table1[[#This Row],[Category and Sub-Category]])-1)</f>
        <v>music</v>
      </c>
      <c r="R828" t="str">
        <f>RIGHT(Table1[[#This Row],[Category and Sub-Category]],LEN(Table1[[#This Row],[Category and Sub-Category]])-FIND("/",Table1[[#This Row],[Category and Sub-Category]]))</f>
        <v>rock</v>
      </c>
      <c r="S828" s="14">
        <f>(((Table1[[#This Row],[launched_at]]/60)/60)/24)+DATE(1970,1,1)</f>
        <v>40973.038541666669</v>
      </c>
      <c r="T828" s="14">
        <f t="shared" si="12"/>
        <v>40993.996874999997</v>
      </c>
    </row>
    <row r="829" spans="1:20" ht="58" x14ac:dyDescent="0.35">
      <c r="A829">
        <v>827</v>
      </c>
      <c r="B829" s="1" t="s">
        <v>828</v>
      </c>
      <c r="C829" s="1" t="s">
        <v>4937</v>
      </c>
      <c r="D829" s="6">
        <v>300</v>
      </c>
      <c r="E829" s="6">
        <v>310</v>
      </c>
      <c r="F829" t="s">
        <v>8219</v>
      </c>
      <c r="G829" t="s">
        <v>8224</v>
      </c>
      <c r="H829" t="s">
        <v>8246</v>
      </c>
      <c r="I829">
        <v>1329248940</v>
      </c>
      <c r="J829">
        <v>1326972107</v>
      </c>
      <c r="K829" t="b">
        <v>0</v>
      </c>
      <c r="L829">
        <v>11</v>
      </c>
      <c r="M829" t="b">
        <v>1</v>
      </c>
      <c r="N829" t="s">
        <v>8276</v>
      </c>
      <c r="O829" s="16">
        <f>Table1[[#This Row],[pledged]]/Table1[[#This Row],[goal]]*100</f>
        <v>103.33333333333334</v>
      </c>
      <c r="P829" s="6">
        <f>IFERROR(Table1[[#This Row],[pledged]]/Table1[[#This Row],[backers_count]],0)</f>
        <v>28.181818181818183</v>
      </c>
      <c r="Q829" t="str">
        <f>LEFT(Table1[[#This Row],[Category and Sub-Category]],FIND("/",Table1[[#This Row],[Category and Sub-Category]])-1)</f>
        <v>music</v>
      </c>
      <c r="R829" t="str">
        <f>RIGHT(Table1[[#This Row],[Category and Sub-Category]],LEN(Table1[[#This Row],[Category and Sub-Category]])-FIND("/",Table1[[#This Row],[Category and Sub-Category]]))</f>
        <v>rock</v>
      </c>
      <c r="S829" s="14">
        <f>(((Table1[[#This Row],[launched_at]]/60)/60)/24)+DATE(1970,1,1)</f>
        <v>40927.473460648151</v>
      </c>
      <c r="T829" s="14">
        <f t="shared" si="12"/>
        <v>40953.825694444444</v>
      </c>
    </row>
    <row r="830" spans="1:20" ht="58" x14ac:dyDescent="0.35">
      <c r="A830">
        <v>828</v>
      </c>
      <c r="B830" s="1" t="s">
        <v>829</v>
      </c>
      <c r="C830" s="1" t="s">
        <v>4938</v>
      </c>
      <c r="D830" s="6">
        <v>1300</v>
      </c>
      <c r="E830" s="6">
        <v>1391</v>
      </c>
      <c r="F830" t="s">
        <v>8219</v>
      </c>
      <c r="G830" t="s">
        <v>8224</v>
      </c>
      <c r="H830" t="s">
        <v>8246</v>
      </c>
      <c r="I830">
        <v>1340641440</v>
      </c>
      <c r="J830">
        <v>1339549982</v>
      </c>
      <c r="K830" t="b">
        <v>0</v>
      </c>
      <c r="L830">
        <v>38</v>
      </c>
      <c r="M830" t="b">
        <v>1</v>
      </c>
      <c r="N830" t="s">
        <v>8276</v>
      </c>
      <c r="O830" s="16">
        <f>Table1[[#This Row],[pledged]]/Table1[[#This Row],[goal]]*100</f>
        <v>107</v>
      </c>
      <c r="P830" s="6">
        <f>IFERROR(Table1[[#This Row],[pledged]]/Table1[[#This Row],[backers_count]],0)</f>
        <v>36.60526315789474</v>
      </c>
      <c r="Q830" t="str">
        <f>LEFT(Table1[[#This Row],[Category and Sub-Category]],FIND("/",Table1[[#This Row],[Category and Sub-Category]])-1)</f>
        <v>music</v>
      </c>
      <c r="R830" t="str">
        <f>RIGHT(Table1[[#This Row],[Category and Sub-Category]],LEN(Table1[[#This Row],[Category and Sub-Category]])-FIND("/",Table1[[#This Row],[Category and Sub-Category]]))</f>
        <v>rock</v>
      </c>
      <c r="S830" s="14">
        <f>(((Table1[[#This Row],[launched_at]]/60)/60)/24)+DATE(1970,1,1)</f>
        <v>41073.050717592596</v>
      </c>
      <c r="T830" s="14">
        <f t="shared" si="12"/>
        <v>41085.683333333334</v>
      </c>
    </row>
    <row r="831" spans="1:20" ht="58" x14ac:dyDescent="0.35">
      <c r="A831">
        <v>829</v>
      </c>
      <c r="B831" s="1" t="s">
        <v>830</v>
      </c>
      <c r="C831" s="1" t="s">
        <v>4939</v>
      </c>
      <c r="D831" s="6">
        <v>500</v>
      </c>
      <c r="E831" s="6">
        <v>520</v>
      </c>
      <c r="F831" t="s">
        <v>8219</v>
      </c>
      <c r="G831" t="s">
        <v>8225</v>
      </c>
      <c r="H831" t="s">
        <v>8247</v>
      </c>
      <c r="I831">
        <v>1468437240</v>
      </c>
      <c r="J831">
        <v>1463253240</v>
      </c>
      <c r="K831" t="b">
        <v>0</v>
      </c>
      <c r="L831">
        <v>16</v>
      </c>
      <c r="M831" t="b">
        <v>1</v>
      </c>
      <c r="N831" t="s">
        <v>8276</v>
      </c>
      <c r="O831" s="16">
        <f>Table1[[#This Row],[pledged]]/Table1[[#This Row],[goal]]*100</f>
        <v>104</v>
      </c>
      <c r="P831" s="6">
        <f>IFERROR(Table1[[#This Row],[pledged]]/Table1[[#This Row],[backers_count]],0)</f>
        <v>32.5</v>
      </c>
      <c r="Q831" t="str">
        <f>LEFT(Table1[[#This Row],[Category and Sub-Category]],FIND("/",Table1[[#This Row],[Category and Sub-Category]])-1)</f>
        <v>music</v>
      </c>
      <c r="R831" t="str">
        <f>RIGHT(Table1[[#This Row],[Category and Sub-Category]],LEN(Table1[[#This Row],[Category and Sub-Category]])-FIND("/",Table1[[#This Row],[Category and Sub-Category]]))</f>
        <v>rock</v>
      </c>
      <c r="S831" s="14">
        <f>(((Table1[[#This Row],[launched_at]]/60)/60)/24)+DATE(1970,1,1)</f>
        <v>42504.801388888889</v>
      </c>
      <c r="T831" s="14">
        <f t="shared" si="12"/>
        <v>42564.801388888889</v>
      </c>
    </row>
    <row r="832" spans="1:20" ht="43.5" x14ac:dyDescent="0.35">
      <c r="A832">
        <v>830</v>
      </c>
      <c r="B832" s="1" t="s">
        <v>831</v>
      </c>
      <c r="C832" s="1" t="s">
        <v>4940</v>
      </c>
      <c r="D832" s="6">
        <v>1800</v>
      </c>
      <c r="E832" s="6">
        <v>1941</v>
      </c>
      <c r="F832" t="s">
        <v>8219</v>
      </c>
      <c r="G832" t="s">
        <v>8224</v>
      </c>
      <c r="H832" t="s">
        <v>8246</v>
      </c>
      <c r="I832">
        <v>1363952225</v>
      </c>
      <c r="J832">
        <v>1361363825</v>
      </c>
      <c r="K832" t="b">
        <v>0</v>
      </c>
      <c r="L832">
        <v>32</v>
      </c>
      <c r="M832" t="b">
        <v>1</v>
      </c>
      <c r="N832" t="s">
        <v>8276</v>
      </c>
      <c r="O832" s="16">
        <f>Table1[[#This Row],[pledged]]/Table1[[#This Row],[goal]]*100</f>
        <v>107.83333333333334</v>
      </c>
      <c r="P832" s="6">
        <f>IFERROR(Table1[[#This Row],[pledged]]/Table1[[#This Row],[backers_count]],0)</f>
        <v>60.65625</v>
      </c>
      <c r="Q832" t="str">
        <f>LEFT(Table1[[#This Row],[Category and Sub-Category]],FIND("/",Table1[[#This Row],[Category and Sub-Category]])-1)</f>
        <v>music</v>
      </c>
      <c r="R832" t="str">
        <f>RIGHT(Table1[[#This Row],[Category and Sub-Category]],LEN(Table1[[#This Row],[Category and Sub-Category]])-FIND("/",Table1[[#This Row],[Category and Sub-Category]]))</f>
        <v>rock</v>
      </c>
      <c r="S832" s="14">
        <f>(((Table1[[#This Row],[launched_at]]/60)/60)/24)+DATE(1970,1,1)</f>
        <v>41325.525752314818</v>
      </c>
      <c r="T832" s="14">
        <f t="shared" si="12"/>
        <v>41355.484085648146</v>
      </c>
    </row>
    <row r="833" spans="1:20" ht="43.5" x14ac:dyDescent="0.35">
      <c r="A833">
        <v>831</v>
      </c>
      <c r="B833" s="1" t="s">
        <v>832</v>
      </c>
      <c r="C833" s="1" t="s">
        <v>4941</v>
      </c>
      <c r="D833" s="6">
        <v>1500</v>
      </c>
      <c r="E833" s="6">
        <v>3500</v>
      </c>
      <c r="F833" t="s">
        <v>8219</v>
      </c>
      <c r="G833" t="s">
        <v>8224</v>
      </c>
      <c r="H833" t="s">
        <v>8246</v>
      </c>
      <c r="I833">
        <v>1335540694</v>
      </c>
      <c r="J833">
        <v>1332948694</v>
      </c>
      <c r="K833" t="b">
        <v>0</v>
      </c>
      <c r="L833">
        <v>20</v>
      </c>
      <c r="M833" t="b">
        <v>1</v>
      </c>
      <c r="N833" t="s">
        <v>8276</v>
      </c>
      <c r="O833" s="16">
        <f>Table1[[#This Row],[pledged]]/Table1[[#This Row],[goal]]*100</f>
        <v>233.33333333333334</v>
      </c>
      <c r="P833" s="6">
        <f>IFERROR(Table1[[#This Row],[pledged]]/Table1[[#This Row],[backers_count]],0)</f>
        <v>175</v>
      </c>
      <c r="Q833" t="str">
        <f>LEFT(Table1[[#This Row],[Category and Sub-Category]],FIND("/",Table1[[#This Row],[Category and Sub-Category]])-1)</f>
        <v>music</v>
      </c>
      <c r="R833" t="str">
        <f>RIGHT(Table1[[#This Row],[Category and Sub-Category]],LEN(Table1[[#This Row],[Category and Sub-Category]])-FIND("/",Table1[[#This Row],[Category and Sub-Category]]))</f>
        <v>rock</v>
      </c>
      <c r="S833" s="14">
        <f>(((Table1[[#This Row],[launched_at]]/60)/60)/24)+DATE(1970,1,1)</f>
        <v>40996.646921296298</v>
      </c>
      <c r="T833" s="14">
        <f t="shared" si="12"/>
        <v>41026.646921296298</v>
      </c>
    </row>
    <row r="834" spans="1:20" ht="43.5" x14ac:dyDescent="0.35">
      <c r="A834">
        <v>832</v>
      </c>
      <c r="B834" s="1" t="s">
        <v>833</v>
      </c>
      <c r="C834" s="1" t="s">
        <v>4942</v>
      </c>
      <c r="D834" s="6">
        <v>15000</v>
      </c>
      <c r="E834" s="6">
        <v>15091.06</v>
      </c>
      <c r="F834" t="s">
        <v>8219</v>
      </c>
      <c r="G834" t="s">
        <v>8224</v>
      </c>
      <c r="H834" t="s">
        <v>8246</v>
      </c>
      <c r="I834">
        <v>1327133580</v>
      </c>
      <c r="J834">
        <v>1321978335</v>
      </c>
      <c r="K834" t="b">
        <v>0</v>
      </c>
      <c r="L834">
        <v>154</v>
      </c>
      <c r="M834" t="b">
        <v>1</v>
      </c>
      <c r="N834" t="s">
        <v>8276</v>
      </c>
      <c r="O834" s="16">
        <f>Table1[[#This Row],[pledged]]/Table1[[#This Row],[goal]]*100</f>
        <v>100.60706666666665</v>
      </c>
      <c r="P834" s="6">
        <f>IFERROR(Table1[[#This Row],[pledged]]/Table1[[#This Row],[backers_count]],0)</f>
        <v>97.993896103896105</v>
      </c>
      <c r="Q834" t="str">
        <f>LEFT(Table1[[#This Row],[Category and Sub-Category]],FIND("/",Table1[[#This Row],[Category and Sub-Category]])-1)</f>
        <v>music</v>
      </c>
      <c r="R834" t="str">
        <f>RIGHT(Table1[[#This Row],[Category and Sub-Category]],LEN(Table1[[#This Row],[Category and Sub-Category]])-FIND("/",Table1[[#This Row],[Category and Sub-Category]]))</f>
        <v>rock</v>
      </c>
      <c r="S834" s="14">
        <f>(((Table1[[#This Row],[launched_at]]/60)/60)/24)+DATE(1970,1,1)</f>
        <v>40869.675173611111</v>
      </c>
      <c r="T834" s="14">
        <f t="shared" ref="T834:T897" si="13">(((I834/60)/60)/24)+DATE(1970,1,1)</f>
        <v>40929.342361111114</v>
      </c>
    </row>
    <row r="835" spans="1:20" x14ac:dyDescent="0.35">
      <c r="A835">
        <v>833</v>
      </c>
      <c r="B835" s="1" t="s">
        <v>834</v>
      </c>
      <c r="C835" s="1" t="s">
        <v>4943</v>
      </c>
      <c r="D835" s="6">
        <v>6000</v>
      </c>
      <c r="E835" s="6">
        <v>6100</v>
      </c>
      <c r="F835" t="s">
        <v>8219</v>
      </c>
      <c r="G835" t="s">
        <v>8224</v>
      </c>
      <c r="H835" t="s">
        <v>8246</v>
      </c>
      <c r="I835">
        <v>1397941475</v>
      </c>
      <c r="J835">
        <v>1395349475</v>
      </c>
      <c r="K835" t="b">
        <v>0</v>
      </c>
      <c r="L835">
        <v>41</v>
      </c>
      <c r="M835" t="b">
        <v>1</v>
      </c>
      <c r="N835" t="s">
        <v>8276</v>
      </c>
      <c r="O835" s="16">
        <f>Table1[[#This Row],[pledged]]/Table1[[#This Row],[goal]]*100</f>
        <v>101.66666666666666</v>
      </c>
      <c r="P835" s="6">
        <f>IFERROR(Table1[[#This Row],[pledged]]/Table1[[#This Row],[backers_count]],0)</f>
        <v>148.78048780487805</v>
      </c>
      <c r="Q835" t="str">
        <f>LEFT(Table1[[#This Row],[Category and Sub-Category]],FIND("/",Table1[[#This Row],[Category and Sub-Category]])-1)</f>
        <v>music</v>
      </c>
      <c r="R835" t="str">
        <f>RIGHT(Table1[[#This Row],[Category and Sub-Category]],LEN(Table1[[#This Row],[Category and Sub-Category]])-FIND("/",Table1[[#This Row],[Category and Sub-Category]]))</f>
        <v>rock</v>
      </c>
      <c r="S835" s="14">
        <f>(((Table1[[#This Row],[launched_at]]/60)/60)/24)+DATE(1970,1,1)</f>
        <v>41718.878182870372</v>
      </c>
      <c r="T835" s="14">
        <f t="shared" si="13"/>
        <v>41748.878182870372</v>
      </c>
    </row>
    <row r="836" spans="1:20" ht="58" x14ac:dyDescent="0.35">
      <c r="A836">
        <v>834</v>
      </c>
      <c r="B836" s="1" t="s">
        <v>835</v>
      </c>
      <c r="C836" s="1" t="s">
        <v>4944</v>
      </c>
      <c r="D836" s="6">
        <v>5500</v>
      </c>
      <c r="E836" s="6">
        <v>7206</v>
      </c>
      <c r="F836" t="s">
        <v>8219</v>
      </c>
      <c r="G836" t="s">
        <v>8224</v>
      </c>
      <c r="H836" t="s">
        <v>8246</v>
      </c>
      <c r="I836">
        <v>1372651140</v>
      </c>
      <c r="J836">
        <v>1369770292</v>
      </c>
      <c r="K836" t="b">
        <v>0</v>
      </c>
      <c r="L836">
        <v>75</v>
      </c>
      <c r="M836" t="b">
        <v>1</v>
      </c>
      <c r="N836" t="s">
        <v>8276</v>
      </c>
      <c r="O836" s="16">
        <f>Table1[[#This Row],[pledged]]/Table1[[#This Row],[goal]]*100</f>
        <v>131.0181818181818</v>
      </c>
      <c r="P836" s="6">
        <f>IFERROR(Table1[[#This Row],[pledged]]/Table1[[#This Row],[backers_count]],0)</f>
        <v>96.08</v>
      </c>
      <c r="Q836" t="str">
        <f>LEFT(Table1[[#This Row],[Category and Sub-Category]],FIND("/",Table1[[#This Row],[Category and Sub-Category]])-1)</f>
        <v>music</v>
      </c>
      <c r="R836" t="str">
        <f>RIGHT(Table1[[#This Row],[Category and Sub-Category]],LEN(Table1[[#This Row],[Category and Sub-Category]])-FIND("/",Table1[[#This Row],[Category and Sub-Category]]))</f>
        <v>rock</v>
      </c>
      <c r="S836" s="14">
        <f>(((Table1[[#This Row],[launched_at]]/60)/60)/24)+DATE(1970,1,1)</f>
        <v>41422.822824074072</v>
      </c>
      <c r="T836" s="14">
        <f t="shared" si="13"/>
        <v>41456.165972222225</v>
      </c>
    </row>
    <row r="837" spans="1:20" ht="43.5" x14ac:dyDescent="0.35">
      <c r="A837">
        <v>835</v>
      </c>
      <c r="B837" s="1" t="s">
        <v>836</v>
      </c>
      <c r="C837" s="1" t="s">
        <v>4945</v>
      </c>
      <c r="D837" s="6">
        <v>2000</v>
      </c>
      <c r="E837" s="6">
        <v>2345</v>
      </c>
      <c r="F837" t="s">
        <v>8219</v>
      </c>
      <c r="G837" t="s">
        <v>8224</v>
      </c>
      <c r="H837" t="s">
        <v>8246</v>
      </c>
      <c r="I837">
        <v>1337396400</v>
      </c>
      <c r="J837">
        <v>1333709958</v>
      </c>
      <c r="K837" t="b">
        <v>0</v>
      </c>
      <c r="L837">
        <v>40</v>
      </c>
      <c r="M837" t="b">
        <v>1</v>
      </c>
      <c r="N837" t="s">
        <v>8276</v>
      </c>
      <c r="O837" s="16">
        <f>Table1[[#This Row],[pledged]]/Table1[[#This Row],[goal]]*100</f>
        <v>117.25000000000001</v>
      </c>
      <c r="P837" s="6">
        <f>IFERROR(Table1[[#This Row],[pledged]]/Table1[[#This Row],[backers_count]],0)</f>
        <v>58.625</v>
      </c>
      <c r="Q837" t="str">
        <f>LEFT(Table1[[#This Row],[Category and Sub-Category]],FIND("/",Table1[[#This Row],[Category and Sub-Category]])-1)</f>
        <v>music</v>
      </c>
      <c r="R837" t="str">
        <f>RIGHT(Table1[[#This Row],[Category and Sub-Category]],LEN(Table1[[#This Row],[Category and Sub-Category]])-FIND("/",Table1[[#This Row],[Category and Sub-Category]]))</f>
        <v>rock</v>
      </c>
      <c r="S837" s="14">
        <f>(((Table1[[#This Row],[launched_at]]/60)/60)/24)+DATE(1970,1,1)</f>
        <v>41005.45784722222</v>
      </c>
      <c r="T837" s="14">
        <f t="shared" si="13"/>
        <v>41048.125</v>
      </c>
    </row>
    <row r="838" spans="1:20" x14ac:dyDescent="0.35">
      <c r="A838">
        <v>836</v>
      </c>
      <c r="B838" s="1" t="s">
        <v>837</v>
      </c>
      <c r="C838" s="1" t="s">
        <v>4946</v>
      </c>
      <c r="D838" s="6">
        <v>5000</v>
      </c>
      <c r="E838" s="6">
        <v>5046.5200000000004</v>
      </c>
      <c r="F838" t="s">
        <v>8219</v>
      </c>
      <c r="G838" t="s">
        <v>8224</v>
      </c>
      <c r="H838" t="s">
        <v>8246</v>
      </c>
      <c r="I838">
        <v>1381108918</v>
      </c>
      <c r="J838">
        <v>1378516918</v>
      </c>
      <c r="K838" t="b">
        <v>0</v>
      </c>
      <c r="L838">
        <v>46</v>
      </c>
      <c r="M838" t="b">
        <v>1</v>
      </c>
      <c r="N838" t="s">
        <v>8276</v>
      </c>
      <c r="O838" s="16">
        <f>Table1[[#This Row],[pledged]]/Table1[[#This Row],[goal]]*100</f>
        <v>100.93039999999999</v>
      </c>
      <c r="P838" s="6">
        <f>IFERROR(Table1[[#This Row],[pledged]]/Table1[[#This Row],[backers_count]],0)</f>
        <v>109.70695652173914</v>
      </c>
      <c r="Q838" t="str">
        <f>LEFT(Table1[[#This Row],[Category and Sub-Category]],FIND("/",Table1[[#This Row],[Category and Sub-Category]])-1)</f>
        <v>music</v>
      </c>
      <c r="R838" t="str">
        <f>RIGHT(Table1[[#This Row],[Category and Sub-Category]],LEN(Table1[[#This Row],[Category and Sub-Category]])-FIND("/",Table1[[#This Row],[Category and Sub-Category]]))</f>
        <v>rock</v>
      </c>
      <c r="S838" s="14">
        <f>(((Table1[[#This Row],[launched_at]]/60)/60)/24)+DATE(1970,1,1)</f>
        <v>41524.056921296295</v>
      </c>
      <c r="T838" s="14">
        <f t="shared" si="13"/>
        <v>41554.056921296295</v>
      </c>
    </row>
    <row r="839" spans="1:20" ht="43.5" x14ac:dyDescent="0.35">
      <c r="A839">
        <v>837</v>
      </c>
      <c r="B839" s="1" t="s">
        <v>838</v>
      </c>
      <c r="C839" s="1" t="s">
        <v>4947</v>
      </c>
      <c r="D839" s="6">
        <v>2500</v>
      </c>
      <c r="E839" s="6">
        <v>3045</v>
      </c>
      <c r="F839" t="s">
        <v>8219</v>
      </c>
      <c r="G839" t="s">
        <v>8224</v>
      </c>
      <c r="H839" t="s">
        <v>8246</v>
      </c>
      <c r="I839">
        <v>1398988662</v>
      </c>
      <c r="J839">
        <v>1396396662</v>
      </c>
      <c r="K839" t="b">
        <v>0</v>
      </c>
      <c r="L839">
        <v>62</v>
      </c>
      <c r="M839" t="b">
        <v>1</v>
      </c>
      <c r="N839" t="s">
        <v>8276</v>
      </c>
      <c r="O839" s="16">
        <f>Table1[[#This Row],[pledged]]/Table1[[#This Row],[goal]]*100</f>
        <v>121.8</v>
      </c>
      <c r="P839" s="6">
        <f>IFERROR(Table1[[#This Row],[pledged]]/Table1[[#This Row],[backers_count]],0)</f>
        <v>49.112903225806448</v>
      </c>
      <c r="Q839" t="str">
        <f>LEFT(Table1[[#This Row],[Category and Sub-Category]],FIND("/",Table1[[#This Row],[Category and Sub-Category]])-1)</f>
        <v>music</v>
      </c>
      <c r="R839" t="str">
        <f>RIGHT(Table1[[#This Row],[Category and Sub-Category]],LEN(Table1[[#This Row],[Category and Sub-Category]])-FIND("/",Table1[[#This Row],[Category and Sub-Category]]))</f>
        <v>rock</v>
      </c>
      <c r="S839" s="14">
        <f>(((Table1[[#This Row],[launched_at]]/60)/60)/24)+DATE(1970,1,1)</f>
        <v>41730.998402777775</v>
      </c>
      <c r="T839" s="14">
        <f t="shared" si="13"/>
        <v>41760.998402777775</v>
      </c>
    </row>
    <row r="840" spans="1:20" ht="43.5" x14ac:dyDescent="0.35">
      <c r="A840">
        <v>838</v>
      </c>
      <c r="B840" s="1" t="s">
        <v>839</v>
      </c>
      <c r="C840" s="1" t="s">
        <v>4948</v>
      </c>
      <c r="D840" s="6">
        <v>2000</v>
      </c>
      <c r="E840" s="6">
        <v>2908</v>
      </c>
      <c r="F840" t="s">
        <v>8219</v>
      </c>
      <c r="G840" t="s">
        <v>8224</v>
      </c>
      <c r="H840" t="s">
        <v>8246</v>
      </c>
      <c r="I840">
        <v>1326835985</v>
      </c>
      <c r="J840">
        <v>1324243985</v>
      </c>
      <c r="K840" t="b">
        <v>0</v>
      </c>
      <c r="L840">
        <v>61</v>
      </c>
      <c r="M840" t="b">
        <v>1</v>
      </c>
      <c r="N840" t="s">
        <v>8276</v>
      </c>
      <c r="O840" s="16">
        <f>Table1[[#This Row],[pledged]]/Table1[[#This Row],[goal]]*100</f>
        <v>145.4</v>
      </c>
      <c r="P840" s="6">
        <f>IFERROR(Table1[[#This Row],[pledged]]/Table1[[#This Row],[backers_count]],0)</f>
        <v>47.672131147540981</v>
      </c>
      <c r="Q840" t="str">
        <f>LEFT(Table1[[#This Row],[Category and Sub-Category]],FIND("/",Table1[[#This Row],[Category and Sub-Category]])-1)</f>
        <v>music</v>
      </c>
      <c r="R840" t="str">
        <f>RIGHT(Table1[[#This Row],[Category and Sub-Category]],LEN(Table1[[#This Row],[Category and Sub-Category]])-FIND("/",Table1[[#This Row],[Category and Sub-Category]]))</f>
        <v>rock</v>
      </c>
      <c r="S840" s="14">
        <f>(((Table1[[#This Row],[launched_at]]/60)/60)/24)+DATE(1970,1,1)</f>
        <v>40895.897974537038</v>
      </c>
      <c r="T840" s="14">
        <f t="shared" si="13"/>
        <v>40925.897974537038</v>
      </c>
    </row>
    <row r="841" spans="1:20" ht="43.5" x14ac:dyDescent="0.35">
      <c r="A841">
        <v>839</v>
      </c>
      <c r="B841" s="1" t="s">
        <v>840</v>
      </c>
      <c r="C841" s="1" t="s">
        <v>4949</v>
      </c>
      <c r="D841" s="6">
        <v>5000</v>
      </c>
      <c r="E841" s="6">
        <v>5830.83</v>
      </c>
      <c r="F841" t="s">
        <v>8219</v>
      </c>
      <c r="G841" t="s">
        <v>8224</v>
      </c>
      <c r="H841" t="s">
        <v>8246</v>
      </c>
      <c r="I841">
        <v>1348337956</v>
      </c>
      <c r="J841">
        <v>1345745956</v>
      </c>
      <c r="K841" t="b">
        <v>0</v>
      </c>
      <c r="L841">
        <v>96</v>
      </c>
      <c r="M841" t="b">
        <v>1</v>
      </c>
      <c r="N841" t="s">
        <v>8276</v>
      </c>
      <c r="O841" s="16">
        <f>Table1[[#This Row],[pledged]]/Table1[[#This Row],[goal]]*100</f>
        <v>116.61660000000001</v>
      </c>
      <c r="P841" s="6">
        <f>IFERROR(Table1[[#This Row],[pledged]]/Table1[[#This Row],[backers_count]],0)</f>
        <v>60.737812499999997</v>
      </c>
      <c r="Q841" t="str">
        <f>LEFT(Table1[[#This Row],[Category and Sub-Category]],FIND("/",Table1[[#This Row],[Category and Sub-Category]])-1)</f>
        <v>music</v>
      </c>
      <c r="R841" t="str">
        <f>RIGHT(Table1[[#This Row],[Category and Sub-Category]],LEN(Table1[[#This Row],[Category and Sub-Category]])-FIND("/",Table1[[#This Row],[Category and Sub-Category]]))</f>
        <v>rock</v>
      </c>
      <c r="S841" s="14">
        <f>(((Table1[[#This Row],[launched_at]]/60)/60)/24)+DATE(1970,1,1)</f>
        <v>41144.763379629629</v>
      </c>
      <c r="T841" s="14">
        <f t="shared" si="13"/>
        <v>41174.763379629629</v>
      </c>
    </row>
    <row r="842" spans="1:20" ht="43.5" x14ac:dyDescent="0.35">
      <c r="A842">
        <v>840</v>
      </c>
      <c r="B842" s="1" t="s">
        <v>841</v>
      </c>
      <c r="C842" s="1" t="s">
        <v>4950</v>
      </c>
      <c r="D842" s="6">
        <v>10000</v>
      </c>
      <c r="E842" s="6">
        <v>12041.66</v>
      </c>
      <c r="F842" t="s">
        <v>8219</v>
      </c>
      <c r="G842" t="s">
        <v>8224</v>
      </c>
      <c r="H842" t="s">
        <v>8246</v>
      </c>
      <c r="I842">
        <v>1474694787</v>
      </c>
      <c r="J842">
        <v>1472102787</v>
      </c>
      <c r="K842" t="b">
        <v>0</v>
      </c>
      <c r="L842">
        <v>190</v>
      </c>
      <c r="M842" t="b">
        <v>1</v>
      </c>
      <c r="N842" t="s">
        <v>8277</v>
      </c>
      <c r="O842" s="16">
        <f>Table1[[#This Row],[pledged]]/Table1[[#This Row],[goal]]*100</f>
        <v>120.4166</v>
      </c>
      <c r="P842" s="6">
        <f>IFERROR(Table1[[#This Row],[pledged]]/Table1[[#This Row],[backers_count]],0)</f>
        <v>63.37715789473684</v>
      </c>
      <c r="Q842" t="str">
        <f>LEFT(Table1[[#This Row],[Category and Sub-Category]],FIND("/",Table1[[#This Row],[Category and Sub-Category]])-1)</f>
        <v>music</v>
      </c>
      <c r="R842" t="str">
        <f>RIGHT(Table1[[#This Row],[Category and Sub-Category]],LEN(Table1[[#This Row],[Category and Sub-Category]])-FIND("/",Table1[[#This Row],[Category and Sub-Category]]))</f>
        <v>metal</v>
      </c>
      <c r="S842" s="14">
        <f>(((Table1[[#This Row],[launched_at]]/60)/60)/24)+DATE(1970,1,1)</f>
        <v>42607.226701388892</v>
      </c>
      <c r="T842" s="14">
        <f t="shared" si="13"/>
        <v>42637.226701388892</v>
      </c>
    </row>
    <row r="843" spans="1:20" ht="58" x14ac:dyDescent="0.35">
      <c r="A843">
        <v>841</v>
      </c>
      <c r="B843" s="1" t="s">
        <v>842</v>
      </c>
      <c r="C843" s="1" t="s">
        <v>4951</v>
      </c>
      <c r="D843" s="6">
        <v>5000</v>
      </c>
      <c r="E843" s="6">
        <v>5066</v>
      </c>
      <c r="F843" t="s">
        <v>8219</v>
      </c>
      <c r="G843" t="s">
        <v>8224</v>
      </c>
      <c r="H843" t="s">
        <v>8246</v>
      </c>
      <c r="I843">
        <v>1415653663</v>
      </c>
      <c r="J843">
        <v>1413058063</v>
      </c>
      <c r="K843" t="b">
        <v>1</v>
      </c>
      <c r="L843">
        <v>94</v>
      </c>
      <c r="M843" t="b">
        <v>1</v>
      </c>
      <c r="N843" t="s">
        <v>8277</v>
      </c>
      <c r="O843" s="16">
        <f>Table1[[#This Row],[pledged]]/Table1[[#This Row],[goal]]*100</f>
        <v>101.32000000000001</v>
      </c>
      <c r="P843" s="6">
        <f>IFERROR(Table1[[#This Row],[pledged]]/Table1[[#This Row],[backers_count]],0)</f>
        <v>53.893617021276597</v>
      </c>
      <c r="Q843" t="str">
        <f>LEFT(Table1[[#This Row],[Category and Sub-Category]],FIND("/",Table1[[#This Row],[Category and Sub-Category]])-1)</f>
        <v>music</v>
      </c>
      <c r="R843" t="str">
        <f>RIGHT(Table1[[#This Row],[Category and Sub-Category]],LEN(Table1[[#This Row],[Category and Sub-Category]])-FIND("/",Table1[[#This Row],[Category and Sub-Category]]))</f>
        <v>metal</v>
      </c>
      <c r="S843" s="14">
        <f>(((Table1[[#This Row],[launched_at]]/60)/60)/24)+DATE(1970,1,1)</f>
        <v>41923.838692129626</v>
      </c>
      <c r="T843" s="14">
        <f t="shared" si="13"/>
        <v>41953.88035879629</v>
      </c>
    </row>
    <row r="844" spans="1:20" ht="43.5" x14ac:dyDescent="0.35">
      <c r="A844">
        <v>842</v>
      </c>
      <c r="B844" s="1" t="s">
        <v>843</v>
      </c>
      <c r="C844" s="1" t="s">
        <v>4952</v>
      </c>
      <c r="D844" s="6">
        <v>2500</v>
      </c>
      <c r="E844" s="6">
        <v>2608</v>
      </c>
      <c r="F844" t="s">
        <v>8219</v>
      </c>
      <c r="G844" t="s">
        <v>8229</v>
      </c>
      <c r="H844" t="s">
        <v>8251</v>
      </c>
      <c r="I844">
        <v>1381723140</v>
      </c>
      <c r="J844">
        <v>1378735983</v>
      </c>
      <c r="K844" t="b">
        <v>1</v>
      </c>
      <c r="L844">
        <v>39</v>
      </c>
      <c r="M844" t="b">
        <v>1</v>
      </c>
      <c r="N844" t="s">
        <v>8277</v>
      </c>
      <c r="O844" s="16">
        <f>Table1[[#This Row],[pledged]]/Table1[[#This Row],[goal]]*100</f>
        <v>104.32</v>
      </c>
      <c r="P844" s="6">
        <f>IFERROR(Table1[[#This Row],[pledged]]/Table1[[#This Row],[backers_count]],0)</f>
        <v>66.871794871794876</v>
      </c>
      <c r="Q844" t="str">
        <f>LEFT(Table1[[#This Row],[Category and Sub-Category]],FIND("/",Table1[[#This Row],[Category and Sub-Category]])-1)</f>
        <v>music</v>
      </c>
      <c r="R844" t="str">
        <f>RIGHT(Table1[[#This Row],[Category and Sub-Category]],LEN(Table1[[#This Row],[Category and Sub-Category]])-FIND("/",Table1[[#This Row],[Category and Sub-Category]]))</f>
        <v>metal</v>
      </c>
      <c r="S844" s="14">
        <f>(((Table1[[#This Row],[launched_at]]/60)/60)/24)+DATE(1970,1,1)</f>
        <v>41526.592395833337</v>
      </c>
      <c r="T844" s="14">
        <f t="shared" si="13"/>
        <v>41561.165972222225</v>
      </c>
    </row>
    <row r="845" spans="1:20" ht="43.5" x14ac:dyDescent="0.35">
      <c r="A845">
        <v>843</v>
      </c>
      <c r="B845" s="1" t="s">
        <v>844</v>
      </c>
      <c r="C845" s="1" t="s">
        <v>4953</v>
      </c>
      <c r="D845" s="6">
        <v>3000</v>
      </c>
      <c r="E845" s="6">
        <v>8014</v>
      </c>
      <c r="F845" t="s">
        <v>8219</v>
      </c>
      <c r="G845" t="s">
        <v>8224</v>
      </c>
      <c r="H845" t="s">
        <v>8246</v>
      </c>
      <c r="I845">
        <v>1481184000</v>
      </c>
      <c r="J845">
        <v>1479708680</v>
      </c>
      <c r="K845" t="b">
        <v>0</v>
      </c>
      <c r="L845">
        <v>127</v>
      </c>
      <c r="M845" t="b">
        <v>1</v>
      </c>
      <c r="N845" t="s">
        <v>8277</v>
      </c>
      <c r="O845" s="16">
        <f>Table1[[#This Row],[pledged]]/Table1[[#This Row],[goal]]*100</f>
        <v>267.13333333333333</v>
      </c>
      <c r="P845" s="6">
        <f>IFERROR(Table1[[#This Row],[pledged]]/Table1[[#This Row],[backers_count]],0)</f>
        <v>63.102362204724407</v>
      </c>
      <c r="Q845" t="str">
        <f>LEFT(Table1[[#This Row],[Category and Sub-Category]],FIND("/",Table1[[#This Row],[Category and Sub-Category]])-1)</f>
        <v>music</v>
      </c>
      <c r="R845" t="str">
        <f>RIGHT(Table1[[#This Row],[Category and Sub-Category]],LEN(Table1[[#This Row],[Category and Sub-Category]])-FIND("/",Table1[[#This Row],[Category and Sub-Category]]))</f>
        <v>metal</v>
      </c>
      <c r="S845" s="14">
        <f>(((Table1[[#This Row],[launched_at]]/60)/60)/24)+DATE(1970,1,1)</f>
        <v>42695.257870370369</v>
      </c>
      <c r="T845" s="14">
        <f t="shared" si="13"/>
        <v>42712.333333333328</v>
      </c>
    </row>
    <row r="846" spans="1:20" ht="58" x14ac:dyDescent="0.35">
      <c r="A846">
        <v>844</v>
      </c>
      <c r="B846" s="1" t="s">
        <v>845</v>
      </c>
      <c r="C846" s="1" t="s">
        <v>4954</v>
      </c>
      <c r="D846" s="6">
        <v>3000</v>
      </c>
      <c r="E846" s="6">
        <v>5824</v>
      </c>
      <c r="F846" t="s">
        <v>8219</v>
      </c>
      <c r="G846" t="s">
        <v>8224</v>
      </c>
      <c r="H846" t="s">
        <v>8246</v>
      </c>
      <c r="I846">
        <v>1414817940</v>
      </c>
      <c r="J846">
        <v>1411489552</v>
      </c>
      <c r="K846" t="b">
        <v>1</v>
      </c>
      <c r="L846">
        <v>159</v>
      </c>
      <c r="M846" t="b">
        <v>1</v>
      </c>
      <c r="N846" t="s">
        <v>8277</v>
      </c>
      <c r="O846" s="16">
        <f>Table1[[#This Row],[pledged]]/Table1[[#This Row],[goal]]*100</f>
        <v>194.13333333333333</v>
      </c>
      <c r="P846" s="6">
        <f>IFERROR(Table1[[#This Row],[pledged]]/Table1[[#This Row],[backers_count]],0)</f>
        <v>36.628930817610062</v>
      </c>
      <c r="Q846" t="str">
        <f>LEFT(Table1[[#This Row],[Category and Sub-Category]],FIND("/",Table1[[#This Row],[Category and Sub-Category]])-1)</f>
        <v>music</v>
      </c>
      <c r="R846" t="str">
        <f>RIGHT(Table1[[#This Row],[Category and Sub-Category]],LEN(Table1[[#This Row],[Category and Sub-Category]])-FIND("/",Table1[[#This Row],[Category and Sub-Category]]))</f>
        <v>metal</v>
      </c>
      <c r="S846" s="14">
        <f>(((Table1[[#This Row],[launched_at]]/60)/60)/24)+DATE(1970,1,1)</f>
        <v>41905.684629629628</v>
      </c>
      <c r="T846" s="14">
        <f t="shared" si="13"/>
        <v>41944.207638888889</v>
      </c>
    </row>
    <row r="847" spans="1:20" ht="43.5" x14ac:dyDescent="0.35">
      <c r="A847">
        <v>845</v>
      </c>
      <c r="B847" s="1" t="s">
        <v>846</v>
      </c>
      <c r="C847" s="1" t="s">
        <v>4955</v>
      </c>
      <c r="D847" s="6">
        <v>5000</v>
      </c>
      <c r="E847" s="6">
        <v>6019.01</v>
      </c>
      <c r="F847" t="s">
        <v>8219</v>
      </c>
      <c r="G847" t="s">
        <v>8224</v>
      </c>
      <c r="H847" t="s">
        <v>8246</v>
      </c>
      <c r="I847">
        <v>1473047940</v>
      </c>
      <c r="J847">
        <v>1469595396</v>
      </c>
      <c r="K847" t="b">
        <v>0</v>
      </c>
      <c r="L847">
        <v>177</v>
      </c>
      <c r="M847" t="b">
        <v>1</v>
      </c>
      <c r="N847" t="s">
        <v>8277</v>
      </c>
      <c r="O847" s="16">
        <f>Table1[[#This Row],[pledged]]/Table1[[#This Row],[goal]]*100</f>
        <v>120.3802</v>
      </c>
      <c r="P847" s="6">
        <f>IFERROR(Table1[[#This Row],[pledged]]/Table1[[#This Row],[backers_count]],0)</f>
        <v>34.005706214689269</v>
      </c>
      <c r="Q847" t="str">
        <f>LEFT(Table1[[#This Row],[Category and Sub-Category]],FIND("/",Table1[[#This Row],[Category and Sub-Category]])-1)</f>
        <v>music</v>
      </c>
      <c r="R847" t="str">
        <f>RIGHT(Table1[[#This Row],[Category and Sub-Category]],LEN(Table1[[#This Row],[Category and Sub-Category]])-FIND("/",Table1[[#This Row],[Category and Sub-Category]]))</f>
        <v>metal</v>
      </c>
      <c r="S847" s="14">
        <f>(((Table1[[#This Row],[launched_at]]/60)/60)/24)+DATE(1970,1,1)</f>
        <v>42578.205972222218</v>
      </c>
      <c r="T847" s="14">
        <f t="shared" si="13"/>
        <v>42618.165972222225</v>
      </c>
    </row>
    <row r="848" spans="1:20" ht="43.5" x14ac:dyDescent="0.35">
      <c r="A848">
        <v>846</v>
      </c>
      <c r="B848" s="1" t="s">
        <v>847</v>
      </c>
      <c r="C848" s="1" t="s">
        <v>4956</v>
      </c>
      <c r="D848" s="6">
        <v>1100</v>
      </c>
      <c r="E848" s="6">
        <v>1342.01</v>
      </c>
      <c r="F848" t="s">
        <v>8219</v>
      </c>
      <c r="G848" t="s">
        <v>8225</v>
      </c>
      <c r="H848" t="s">
        <v>8247</v>
      </c>
      <c r="I848">
        <v>1394460000</v>
      </c>
      <c r="J848">
        <v>1393233855</v>
      </c>
      <c r="K848" t="b">
        <v>0</v>
      </c>
      <c r="L848">
        <v>47</v>
      </c>
      <c r="M848" t="b">
        <v>1</v>
      </c>
      <c r="N848" t="s">
        <v>8277</v>
      </c>
      <c r="O848" s="16">
        <f>Table1[[#This Row],[pledged]]/Table1[[#This Row],[goal]]*100</f>
        <v>122.00090909090908</v>
      </c>
      <c r="P848" s="6">
        <f>IFERROR(Table1[[#This Row],[pledged]]/Table1[[#This Row],[backers_count]],0)</f>
        <v>28.553404255319148</v>
      </c>
      <c r="Q848" t="str">
        <f>LEFT(Table1[[#This Row],[Category and Sub-Category]],FIND("/",Table1[[#This Row],[Category and Sub-Category]])-1)</f>
        <v>music</v>
      </c>
      <c r="R848" t="str">
        <f>RIGHT(Table1[[#This Row],[Category and Sub-Category]],LEN(Table1[[#This Row],[Category and Sub-Category]])-FIND("/",Table1[[#This Row],[Category and Sub-Category]]))</f>
        <v>metal</v>
      </c>
      <c r="S848" s="14">
        <f>(((Table1[[#This Row],[launched_at]]/60)/60)/24)+DATE(1970,1,1)</f>
        <v>41694.391840277778</v>
      </c>
      <c r="T848" s="14">
        <f t="shared" si="13"/>
        <v>41708.583333333336</v>
      </c>
    </row>
    <row r="849" spans="1:20" ht="29" x14ac:dyDescent="0.35">
      <c r="A849">
        <v>847</v>
      </c>
      <c r="B849" s="1" t="s">
        <v>848</v>
      </c>
      <c r="C849" s="1" t="s">
        <v>4957</v>
      </c>
      <c r="D849" s="6">
        <v>10</v>
      </c>
      <c r="E849" s="6">
        <v>10</v>
      </c>
      <c r="F849" t="s">
        <v>8219</v>
      </c>
      <c r="G849" t="s">
        <v>8224</v>
      </c>
      <c r="H849" t="s">
        <v>8246</v>
      </c>
      <c r="I849">
        <v>1436555376</v>
      </c>
      <c r="J849">
        <v>1433963376</v>
      </c>
      <c r="K849" t="b">
        <v>0</v>
      </c>
      <c r="L849">
        <v>1</v>
      </c>
      <c r="M849" t="b">
        <v>1</v>
      </c>
      <c r="N849" t="s">
        <v>8277</v>
      </c>
      <c r="O849" s="16">
        <f>Table1[[#This Row],[pledged]]/Table1[[#This Row],[goal]]*100</f>
        <v>100</v>
      </c>
      <c r="P849" s="6">
        <f>IFERROR(Table1[[#This Row],[pledged]]/Table1[[#This Row],[backers_count]],0)</f>
        <v>10</v>
      </c>
      <c r="Q849" t="str">
        <f>LEFT(Table1[[#This Row],[Category and Sub-Category]],FIND("/",Table1[[#This Row],[Category and Sub-Category]])-1)</f>
        <v>music</v>
      </c>
      <c r="R849" t="str">
        <f>RIGHT(Table1[[#This Row],[Category and Sub-Category]],LEN(Table1[[#This Row],[Category and Sub-Category]])-FIND("/",Table1[[#This Row],[Category and Sub-Category]]))</f>
        <v>metal</v>
      </c>
      <c r="S849" s="14">
        <f>(((Table1[[#This Row],[launched_at]]/60)/60)/24)+DATE(1970,1,1)</f>
        <v>42165.79833333334</v>
      </c>
      <c r="T849" s="14">
        <f t="shared" si="13"/>
        <v>42195.79833333334</v>
      </c>
    </row>
    <row r="850" spans="1:20" ht="43.5" x14ac:dyDescent="0.35">
      <c r="A850">
        <v>848</v>
      </c>
      <c r="B850" s="1" t="s">
        <v>849</v>
      </c>
      <c r="C850" s="1" t="s">
        <v>4958</v>
      </c>
      <c r="D850" s="6">
        <v>300</v>
      </c>
      <c r="E850" s="6">
        <v>300</v>
      </c>
      <c r="F850" t="s">
        <v>8219</v>
      </c>
      <c r="G850" t="s">
        <v>8224</v>
      </c>
      <c r="H850" t="s">
        <v>8246</v>
      </c>
      <c r="I850">
        <v>1429038033</v>
      </c>
      <c r="J850">
        <v>1426446033</v>
      </c>
      <c r="K850" t="b">
        <v>0</v>
      </c>
      <c r="L850">
        <v>16</v>
      </c>
      <c r="M850" t="b">
        <v>1</v>
      </c>
      <c r="N850" t="s">
        <v>8277</v>
      </c>
      <c r="O850" s="16">
        <f>Table1[[#This Row],[pledged]]/Table1[[#This Row],[goal]]*100</f>
        <v>100</v>
      </c>
      <c r="P850" s="6">
        <f>IFERROR(Table1[[#This Row],[pledged]]/Table1[[#This Row],[backers_count]],0)</f>
        <v>18.75</v>
      </c>
      <c r="Q850" t="str">
        <f>LEFT(Table1[[#This Row],[Category and Sub-Category]],FIND("/",Table1[[#This Row],[Category and Sub-Category]])-1)</f>
        <v>music</v>
      </c>
      <c r="R850" t="str">
        <f>RIGHT(Table1[[#This Row],[Category and Sub-Category]],LEN(Table1[[#This Row],[Category and Sub-Category]])-FIND("/",Table1[[#This Row],[Category and Sub-Category]]))</f>
        <v>metal</v>
      </c>
      <c r="S850" s="14">
        <f>(((Table1[[#This Row],[launched_at]]/60)/60)/24)+DATE(1970,1,1)</f>
        <v>42078.792048611111</v>
      </c>
      <c r="T850" s="14">
        <f t="shared" si="13"/>
        <v>42108.792048611111</v>
      </c>
    </row>
    <row r="851" spans="1:20" ht="58" x14ac:dyDescent="0.35">
      <c r="A851">
        <v>849</v>
      </c>
      <c r="B851" s="1" t="s">
        <v>850</v>
      </c>
      <c r="C851" s="1" t="s">
        <v>4959</v>
      </c>
      <c r="D851" s="6">
        <v>4000</v>
      </c>
      <c r="E851" s="6">
        <v>4796</v>
      </c>
      <c r="F851" t="s">
        <v>8219</v>
      </c>
      <c r="G851" t="s">
        <v>8224</v>
      </c>
      <c r="H851" t="s">
        <v>8246</v>
      </c>
      <c r="I851">
        <v>1426473264</v>
      </c>
      <c r="J851">
        <v>1424057664</v>
      </c>
      <c r="K851" t="b">
        <v>0</v>
      </c>
      <c r="L851">
        <v>115</v>
      </c>
      <c r="M851" t="b">
        <v>1</v>
      </c>
      <c r="N851" t="s">
        <v>8277</v>
      </c>
      <c r="O851" s="16">
        <f>Table1[[#This Row],[pledged]]/Table1[[#This Row],[goal]]*100</f>
        <v>119.9</v>
      </c>
      <c r="P851" s="6">
        <f>IFERROR(Table1[[#This Row],[pledged]]/Table1[[#This Row],[backers_count]],0)</f>
        <v>41.704347826086959</v>
      </c>
      <c r="Q851" t="str">
        <f>LEFT(Table1[[#This Row],[Category and Sub-Category]],FIND("/",Table1[[#This Row],[Category and Sub-Category]])-1)</f>
        <v>music</v>
      </c>
      <c r="R851" t="str">
        <f>RIGHT(Table1[[#This Row],[Category and Sub-Category]],LEN(Table1[[#This Row],[Category and Sub-Category]])-FIND("/",Table1[[#This Row],[Category and Sub-Category]]))</f>
        <v>metal</v>
      </c>
      <c r="S851" s="14">
        <f>(((Table1[[#This Row],[launched_at]]/60)/60)/24)+DATE(1970,1,1)</f>
        <v>42051.148888888885</v>
      </c>
      <c r="T851" s="14">
        <f t="shared" si="13"/>
        <v>42079.107222222221</v>
      </c>
    </row>
    <row r="852" spans="1:20" ht="43.5" x14ac:dyDescent="0.35">
      <c r="A852">
        <v>850</v>
      </c>
      <c r="B852" s="1" t="s">
        <v>851</v>
      </c>
      <c r="C852" s="1" t="s">
        <v>4960</v>
      </c>
      <c r="D852" s="6">
        <v>4000</v>
      </c>
      <c r="E852" s="6">
        <v>6207</v>
      </c>
      <c r="F852" t="s">
        <v>8219</v>
      </c>
      <c r="G852" t="s">
        <v>8224</v>
      </c>
      <c r="H852" t="s">
        <v>8246</v>
      </c>
      <c r="I852">
        <v>1461560340</v>
      </c>
      <c r="J852">
        <v>1458762717</v>
      </c>
      <c r="K852" t="b">
        <v>0</v>
      </c>
      <c r="L852">
        <v>133</v>
      </c>
      <c r="M852" t="b">
        <v>1</v>
      </c>
      <c r="N852" t="s">
        <v>8277</v>
      </c>
      <c r="O852" s="16">
        <f>Table1[[#This Row],[pledged]]/Table1[[#This Row],[goal]]*100</f>
        <v>155.17499999999998</v>
      </c>
      <c r="P852" s="6">
        <f>IFERROR(Table1[[#This Row],[pledged]]/Table1[[#This Row],[backers_count]],0)</f>
        <v>46.669172932330824</v>
      </c>
      <c r="Q852" t="str">
        <f>LEFT(Table1[[#This Row],[Category and Sub-Category]],FIND("/",Table1[[#This Row],[Category and Sub-Category]])-1)</f>
        <v>music</v>
      </c>
      <c r="R852" t="str">
        <f>RIGHT(Table1[[#This Row],[Category and Sub-Category]],LEN(Table1[[#This Row],[Category and Sub-Category]])-FIND("/",Table1[[#This Row],[Category and Sub-Category]]))</f>
        <v>metal</v>
      </c>
      <c r="S852" s="14">
        <f>(((Table1[[#This Row],[launched_at]]/60)/60)/24)+DATE(1970,1,1)</f>
        <v>42452.827743055561</v>
      </c>
      <c r="T852" s="14">
        <f t="shared" si="13"/>
        <v>42485.207638888889</v>
      </c>
    </row>
    <row r="853" spans="1:20" ht="43.5" x14ac:dyDescent="0.35">
      <c r="A853">
        <v>851</v>
      </c>
      <c r="B853" s="1" t="s">
        <v>852</v>
      </c>
      <c r="C853" s="1" t="s">
        <v>4961</v>
      </c>
      <c r="D853" s="6">
        <v>2000</v>
      </c>
      <c r="E853" s="6">
        <v>2609</v>
      </c>
      <c r="F853" t="s">
        <v>8219</v>
      </c>
      <c r="G853" t="s">
        <v>8230</v>
      </c>
      <c r="H853" t="s">
        <v>8249</v>
      </c>
      <c r="I853">
        <v>1469994300</v>
      </c>
      <c r="J853">
        <v>1464815253</v>
      </c>
      <c r="K853" t="b">
        <v>0</v>
      </c>
      <c r="L853">
        <v>70</v>
      </c>
      <c r="M853" t="b">
        <v>1</v>
      </c>
      <c r="N853" t="s">
        <v>8277</v>
      </c>
      <c r="O853" s="16">
        <f>Table1[[#This Row],[pledged]]/Table1[[#This Row],[goal]]*100</f>
        <v>130.44999999999999</v>
      </c>
      <c r="P853" s="6">
        <f>IFERROR(Table1[[#This Row],[pledged]]/Table1[[#This Row],[backers_count]],0)</f>
        <v>37.271428571428572</v>
      </c>
      <c r="Q853" t="str">
        <f>LEFT(Table1[[#This Row],[Category and Sub-Category]],FIND("/",Table1[[#This Row],[Category and Sub-Category]])-1)</f>
        <v>music</v>
      </c>
      <c r="R853" t="str">
        <f>RIGHT(Table1[[#This Row],[Category and Sub-Category]],LEN(Table1[[#This Row],[Category and Sub-Category]])-FIND("/",Table1[[#This Row],[Category and Sub-Category]]))</f>
        <v>metal</v>
      </c>
      <c r="S853" s="14">
        <f>(((Table1[[#This Row],[launched_at]]/60)/60)/24)+DATE(1970,1,1)</f>
        <v>42522.880243055552</v>
      </c>
      <c r="T853" s="14">
        <f t="shared" si="13"/>
        <v>42582.822916666672</v>
      </c>
    </row>
    <row r="854" spans="1:20" ht="29" x14ac:dyDescent="0.35">
      <c r="A854">
        <v>852</v>
      </c>
      <c r="B854" s="1" t="s">
        <v>853</v>
      </c>
      <c r="C854" s="1" t="s">
        <v>4962</v>
      </c>
      <c r="D854" s="6">
        <v>3500</v>
      </c>
      <c r="E854" s="6">
        <v>3674</v>
      </c>
      <c r="F854" t="s">
        <v>8219</v>
      </c>
      <c r="G854" t="s">
        <v>8224</v>
      </c>
      <c r="H854" t="s">
        <v>8246</v>
      </c>
      <c r="I854">
        <v>1477342800</v>
      </c>
      <c r="J854">
        <v>1476386395</v>
      </c>
      <c r="K854" t="b">
        <v>0</v>
      </c>
      <c r="L854">
        <v>62</v>
      </c>
      <c r="M854" t="b">
        <v>1</v>
      </c>
      <c r="N854" t="s">
        <v>8277</v>
      </c>
      <c r="O854" s="16">
        <f>Table1[[#This Row],[pledged]]/Table1[[#This Row],[goal]]*100</f>
        <v>104.97142857142859</v>
      </c>
      <c r="P854" s="6">
        <f>IFERROR(Table1[[#This Row],[pledged]]/Table1[[#This Row],[backers_count]],0)</f>
        <v>59.258064516129032</v>
      </c>
      <c r="Q854" t="str">
        <f>LEFT(Table1[[#This Row],[Category and Sub-Category]],FIND("/",Table1[[#This Row],[Category and Sub-Category]])-1)</f>
        <v>music</v>
      </c>
      <c r="R854" t="str">
        <f>RIGHT(Table1[[#This Row],[Category and Sub-Category]],LEN(Table1[[#This Row],[Category and Sub-Category]])-FIND("/",Table1[[#This Row],[Category and Sub-Category]]))</f>
        <v>metal</v>
      </c>
      <c r="S854" s="14">
        <f>(((Table1[[#This Row],[launched_at]]/60)/60)/24)+DATE(1970,1,1)</f>
        <v>42656.805497685185</v>
      </c>
      <c r="T854" s="14">
        <f t="shared" si="13"/>
        <v>42667.875</v>
      </c>
    </row>
    <row r="855" spans="1:20" ht="43.5" x14ac:dyDescent="0.35">
      <c r="A855">
        <v>853</v>
      </c>
      <c r="B855" s="1" t="s">
        <v>854</v>
      </c>
      <c r="C855" s="1" t="s">
        <v>4963</v>
      </c>
      <c r="D855" s="6">
        <v>300</v>
      </c>
      <c r="E855" s="6">
        <v>300</v>
      </c>
      <c r="F855" t="s">
        <v>8219</v>
      </c>
      <c r="G855" t="s">
        <v>8224</v>
      </c>
      <c r="H855" t="s">
        <v>8246</v>
      </c>
      <c r="I855">
        <v>1424116709</v>
      </c>
      <c r="J855">
        <v>1421524709</v>
      </c>
      <c r="K855" t="b">
        <v>0</v>
      </c>
      <c r="L855">
        <v>10</v>
      </c>
      <c r="M855" t="b">
        <v>1</v>
      </c>
      <c r="N855" t="s">
        <v>8277</v>
      </c>
      <c r="O855" s="16">
        <f>Table1[[#This Row],[pledged]]/Table1[[#This Row],[goal]]*100</f>
        <v>100</v>
      </c>
      <c r="P855" s="6">
        <f>IFERROR(Table1[[#This Row],[pledged]]/Table1[[#This Row],[backers_count]],0)</f>
        <v>30</v>
      </c>
      <c r="Q855" t="str">
        <f>LEFT(Table1[[#This Row],[Category and Sub-Category]],FIND("/",Table1[[#This Row],[Category and Sub-Category]])-1)</f>
        <v>music</v>
      </c>
      <c r="R855" t="str">
        <f>RIGHT(Table1[[#This Row],[Category and Sub-Category]],LEN(Table1[[#This Row],[Category and Sub-Category]])-FIND("/",Table1[[#This Row],[Category and Sub-Category]]))</f>
        <v>metal</v>
      </c>
      <c r="S855" s="14">
        <f>(((Table1[[#This Row],[launched_at]]/60)/60)/24)+DATE(1970,1,1)</f>
        <v>42021.832280092596</v>
      </c>
      <c r="T855" s="14">
        <f t="shared" si="13"/>
        <v>42051.832280092596</v>
      </c>
    </row>
    <row r="856" spans="1:20" ht="43.5" x14ac:dyDescent="0.35">
      <c r="A856">
        <v>854</v>
      </c>
      <c r="B856" s="1" t="s">
        <v>855</v>
      </c>
      <c r="C856" s="1" t="s">
        <v>4964</v>
      </c>
      <c r="D856" s="6">
        <v>27800</v>
      </c>
      <c r="E856" s="6">
        <v>32865.300000000003</v>
      </c>
      <c r="F856" t="s">
        <v>8219</v>
      </c>
      <c r="G856" t="s">
        <v>8224</v>
      </c>
      <c r="H856" t="s">
        <v>8246</v>
      </c>
      <c r="I856">
        <v>1482901546</v>
      </c>
      <c r="J856">
        <v>1480309546</v>
      </c>
      <c r="K856" t="b">
        <v>0</v>
      </c>
      <c r="L856">
        <v>499</v>
      </c>
      <c r="M856" t="b">
        <v>1</v>
      </c>
      <c r="N856" t="s">
        <v>8277</v>
      </c>
      <c r="O856" s="16">
        <f>Table1[[#This Row],[pledged]]/Table1[[#This Row],[goal]]*100</f>
        <v>118.2205035971223</v>
      </c>
      <c r="P856" s="6">
        <f>IFERROR(Table1[[#This Row],[pledged]]/Table1[[#This Row],[backers_count]],0)</f>
        <v>65.8623246492986</v>
      </c>
      <c r="Q856" t="str">
        <f>LEFT(Table1[[#This Row],[Category and Sub-Category]],FIND("/",Table1[[#This Row],[Category and Sub-Category]])-1)</f>
        <v>music</v>
      </c>
      <c r="R856" t="str">
        <f>RIGHT(Table1[[#This Row],[Category and Sub-Category]],LEN(Table1[[#This Row],[Category and Sub-Category]])-FIND("/",Table1[[#This Row],[Category and Sub-Category]]))</f>
        <v>metal</v>
      </c>
      <c r="S856" s="14">
        <f>(((Table1[[#This Row],[launched_at]]/60)/60)/24)+DATE(1970,1,1)</f>
        <v>42702.212337962963</v>
      </c>
      <c r="T856" s="14">
        <f t="shared" si="13"/>
        <v>42732.212337962963</v>
      </c>
    </row>
    <row r="857" spans="1:20" ht="29" x14ac:dyDescent="0.35">
      <c r="A857">
        <v>855</v>
      </c>
      <c r="B857" s="1" t="s">
        <v>856</v>
      </c>
      <c r="C857" s="1" t="s">
        <v>4965</v>
      </c>
      <c r="D857" s="6">
        <v>1450</v>
      </c>
      <c r="E857" s="6">
        <v>1500</v>
      </c>
      <c r="F857" t="s">
        <v>8219</v>
      </c>
      <c r="G857" t="s">
        <v>8224</v>
      </c>
      <c r="H857" t="s">
        <v>8246</v>
      </c>
      <c r="I857">
        <v>1469329217</v>
      </c>
      <c r="J857">
        <v>1466737217</v>
      </c>
      <c r="K857" t="b">
        <v>0</v>
      </c>
      <c r="L857">
        <v>47</v>
      </c>
      <c r="M857" t="b">
        <v>1</v>
      </c>
      <c r="N857" t="s">
        <v>8277</v>
      </c>
      <c r="O857" s="16">
        <f>Table1[[#This Row],[pledged]]/Table1[[#This Row],[goal]]*100</f>
        <v>103.44827586206897</v>
      </c>
      <c r="P857" s="6">
        <f>IFERROR(Table1[[#This Row],[pledged]]/Table1[[#This Row],[backers_count]],0)</f>
        <v>31.914893617021278</v>
      </c>
      <c r="Q857" t="str">
        <f>LEFT(Table1[[#This Row],[Category and Sub-Category]],FIND("/",Table1[[#This Row],[Category and Sub-Category]])-1)</f>
        <v>music</v>
      </c>
      <c r="R857" t="str">
        <f>RIGHT(Table1[[#This Row],[Category and Sub-Category]],LEN(Table1[[#This Row],[Category and Sub-Category]])-FIND("/",Table1[[#This Row],[Category and Sub-Category]]))</f>
        <v>metal</v>
      </c>
      <c r="S857" s="14">
        <f>(((Table1[[#This Row],[launched_at]]/60)/60)/24)+DATE(1970,1,1)</f>
        <v>42545.125196759262</v>
      </c>
      <c r="T857" s="14">
        <f t="shared" si="13"/>
        <v>42575.125196759262</v>
      </c>
    </row>
    <row r="858" spans="1:20" ht="58" x14ac:dyDescent="0.35">
      <c r="A858">
        <v>856</v>
      </c>
      <c r="B858" s="1" t="s">
        <v>857</v>
      </c>
      <c r="C858" s="1" t="s">
        <v>4966</v>
      </c>
      <c r="D858" s="6">
        <v>250</v>
      </c>
      <c r="E858" s="6">
        <v>545</v>
      </c>
      <c r="F858" t="s">
        <v>8219</v>
      </c>
      <c r="G858" t="s">
        <v>8236</v>
      </c>
      <c r="H858" t="s">
        <v>8249</v>
      </c>
      <c r="I858">
        <v>1477422000</v>
      </c>
      <c r="J858">
        <v>1472282956</v>
      </c>
      <c r="K858" t="b">
        <v>0</v>
      </c>
      <c r="L858">
        <v>28</v>
      </c>
      <c r="M858" t="b">
        <v>1</v>
      </c>
      <c r="N858" t="s">
        <v>8277</v>
      </c>
      <c r="O858" s="16">
        <f>Table1[[#This Row],[pledged]]/Table1[[#This Row],[goal]]*100</f>
        <v>218.00000000000003</v>
      </c>
      <c r="P858" s="6">
        <f>IFERROR(Table1[[#This Row],[pledged]]/Table1[[#This Row],[backers_count]],0)</f>
        <v>19.464285714285715</v>
      </c>
      <c r="Q858" t="str">
        <f>LEFT(Table1[[#This Row],[Category and Sub-Category]],FIND("/",Table1[[#This Row],[Category and Sub-Category]])-1)</f>
        <v>music</v>
      </c>
      <c r="R858" t="str">
        <f>RIGHT(Table1[[#This Row],[Category and Sub-Category]],LEN(Table1[[#This Row],[Category and Sub-Category]])-FIND("/",Table1[[#This Row],[Category and Sub-Category]]))</f>
        <v>metal</v>
      </c>
      <c r="S858" s="14">
        <f>(((Table1[[#This Row],[launched_at]]/60)/60)/24)+DATE(1970,1,1)</f>
        <v>42609.311990740738</v>
      </c>
      <c r="T858" s="14">
        <f t="shared" si="13"/>
        <v>42668.791666666672</v>
      </c>
    </row>
    <row r="859" spans="1:20" ht="43.5" x14ac:dyDescent="0.35">
      <c r="A859">
        <v>857</v>
      </c>
      <c r="B859" s="1" t="s">
        <v>858</v>
      </c>
      <c r="C859" s="1" t="s">
        <v>4967</v>
      </c>
      <c r="D859" s="6">
        <v>1200</v>
      </c>
      <c r="E859" s="6">
        <v>1200</v>
      </c>
      <c r="F859" t="s">
        <v>8219</v>
      </c>
      <c r="G859" t="s">
        <v>8227</v>
      </c>
      <c r="H859" t="s">
        <v>8249</v>
      </c>
      <c r="I859">
        <v>1448463431</v>
      </c>
      <c r="J859">
        <v>1444831031</v>
      </c>
      <c r="K859" t="b">
        <v>0</v>
      </c>
      <c r="L859">
        <v>24</v>
      </c>
      <c r="M859" t="b">
        <v>1</v>
      </c>
      <c r="N859" t="s">
        <v>8277</v>
      </c>
      <c r="O859" s="16">
        <f>Table1[[#This Row],[pledged]]/Table1[[#This Row],[goal]]*100</f>
        <v>100</v>
      </c>
      <c r="P859" s="6">
        <f>IFERROR(Table1[[#This Row],[pledged]]/Table1[[#This Row],[backers_count]],0)</f>
        <v>50</v>
      </c>
      <c r="Q859" t="str">
        <f>LEFT(Table1[[#This Row],[Category and Sub-Category]],FIND("/",Table1[[#This Row],[Category and Sub-Category]])-1)</f>
        <v>music</v>
      </c>
      <c r="R859" t="str">
        <f>RIGHT(Table1[[#This Row],[Category and Sub-Category]],LEN(Table1[[#This Row],[Category and Sub-Category]])-FIND("/",Table1[[#This Row],[Category and Sub-Category]]))</f>
        <v>metal</v>
      </c>
      <c r="S859" s="14">
        <f>(((Table1[[#This Row],[launched_at]]/60)/60)/24)+DATE(1970,1,1)</f>
        <v>42291.581377314811</v>
      </c>
      <c r="T859" s="14">
        <f t="shared" si="13"/>
        <v>42333.623043981483</v>
      </c>
    </row>
    <row r="860" spans="1:20" ht="43.5" x14ac:dyDescent="0.35">
      <c r="A860">
        <v>858</v>
      </c>
      <c r="B860" s="1" t="s">
        <v>859</v>
      </c>
      <c r="C860" s="1" t="s">
        <v>4968</v>
      </c>
      <c r="D860" s="6">
        <v>1200</v>
      </c>
      <c r="E860" s="6">
        <v>1728.07</v>
      </c>
      <c r="F860" t="s">
        <v>8219</v>
      </c>
      <c r="G860" t="s">
        <v>8225</v>
      </c>
      <c r="H860" t="s">
        <v>8247</v>
      </c>
      <c r="I860">
        <v>1429138740</v>
      </c>
      <c r="J860">
        <v>1426528418</v>
      </c>
      <c r="K860" t="b">
        <v>0</v>
      </c>
      <c r="L860">
        <v>76</v>
      </c>
      <c r="M860" t="b">
        <v>1</v>
      </c>
      <c r="N860" t="s">
        <v>8277</v>
      </c>
      <c r="O860" s="16">
        <f>Table1[[#This Row],[pledged]]/Table1[[#This Row],[goal]]*100</f>
        <v>144.00583333333333</v>
      </c>
      <c r="P860" s="6">
        <f>IFERROR(Table1[[#This Row],[pledged]]/Table1[[#This Row],[backers_count]],0)</f>
        <v>22.737763157894737</v>
      </c>
      <c r="Q860" t="str">
        <f>LEFT(Table1[[#This Row],[Category and Sub-Category]],FIND("/",Table1[[#This Row],[Category and Sub-Category]])-1)</f>
        <v>music</v>
      </c>
      <c r="R860" t="str">
        <f>RIGHT(Table1[[#This Row],[Category and Sub-Category]],LEN(Table1[[#This Row],[Category and Sub-Category]])-FIND("/",Table1[[#This Row],[Category and Sub-Category]]))</f>
        <v>metal</v>
      </c>
      <c r="S860" s="14">
        <f>(((Table1[[#This Row],[launched_at]]/60)/60)/24)+DATE(1970,1,1)</f>
        <v>42079.745578703703</v>
      </c>
      <c r="T860" s="14">
        <f t="shared" si="13"/>
        <v>42109.957638888889</v>
      </c>
    </row>
    <row r="861" spans="1:20" ht="43.5" x14ac:dyDescent="0.35">
      <c r="A861">
        <v>859</v>
      </c>
      <c r="B861" s="1" t="s">
        <v>860</v>
      </c>
      <c r="C861" s="1" t="s">
        <v>4969</v>
      </c>
      <c r="D861" s="6">
        <v>4000</v>
      </c>
      <c r="E861" s="6">
        <v>4187</v>
      </c>
      <c r="F861" t="s">
        <v>8219</v>
      </c>
      <c r="G861" t="s">
        <v>8224</v>
      </c>
      <c r="H861" t="s">
        <v>8246</v>
      </c>
      <c r="I861">
        <v>1433376000</v>
      </c>
      <c r="J861">
        <v>1430768468</v>
      </c>
      <c r="K861" t="b">
        <v>0</v>
      </c>
      <c r="L861">
        <v>98</v>
      </c>
      <c r="M861" t="b">
        <v>1</v>
      </c>
      <c r="N861" t="s">
        <v>8277</v>
      </c>
      <c r="O861" s="16">
        <f>Table1[[#This Row],[pledged]]/Table1[[#This Row],[goal]]*100</f>
        <v>104.67500000000001</v>
      </c>
      <c r="P861" s="6">
        <f>IFERROR(Table1[[#This Row],[pledged]]/Table1[[#This Row],[backers_count]],0)</f>
        <v>42.724489795918366</v>
      </c>
      <c r="Q861" t="str">
        <f>LEFT(Table1[[#This Row],[Category and Sub-Category]],FIND("/",Table1[[#This Row],[Category and Sub-Category]])-1)</f>
        <v>music</v>
      </c>
      <c r="R861" t="str">
        <f>RIGHT(Table1[[#This Row],[Category and Sub-Category]],LEN(Table1[[#This Row],[Category and Sub-Category]])-FIND("/",Table1[[#This Row],[Category and Sub-Category]]))</f>
        <v>metal</v>
      </c>
      <c r="S861" s="14">
        <f>(((Table1[[#This Row],[launched_at]]/60)/60)/24)+DATE(1970,1,1)</f>
        <v>42128.820231481484</v>
      </c>
      <c r="T861" s="14">
        <f t="shared" si="13"/>
        <v>42159</v>
      </c>
    </row>
    <row r="862" spans="1:20" ht="43.5" x14ac:dyDescent="0.35">
      <c r="A862">
        <v>860</v>
      </c>
      <c r="B862" s="1" t="s">
        <v>861</v>
      </c>
      <c r="C862" s="1" t="s">
        <v>4970</v>
      </c>
      <c r="D862" s="6">
        <v>14000</v>
      </c>
      <c r="E862" s="6">
        <v>2540</v>
      </c>
      <c r="F862" t="s">
        <v>8221</v>
      </c>
      <c r="G862" t="s">
        <v>8224</v>
      </c>
      <c r="H862" t="s">
        <v>8246</v>
      </c>
      <c r="I862">
        <v>1385123713</v>
      </c>
      <c r="J862">
        <v>1382528113</v>
      </c>
      <c r="K862" t="b">
        <v>0</v>
      </c>
      <c r="L862">
        <v>48</v>
      </c>
      <c r="M862" t="b">
        <v>0</v>
      </c>
      <c r="N862" t="s">
        <v>8278</v>
      </c>
      <c r="O862" s="16">
        <f>Table1[[#This Row],[pledged]]/Table1[[#This Row],[goal]]*100</f>
        <v>18.142857142857142</v>
      </c>
      <c r="P862" s="6">
        <f>IFERROR(Table1[[#This Row],[pledged]]/Table1[[#This Row],[backers_count]],0)</f>
        <v>52.916666666666664</v>
      </c>
      <c r="Q862" t="str">
        <f>LEFT(Table1[[#This Row],[Category and Sub-Category]],FIND("/",Table1[[#This Row],[Category and Sub-Category]])-1)</f>
        <v>music</v>
      </c>
      <c r="R862" t="str">
        <f>RIGHT(Table1[[#This Row],[Category and Sub-Category]],LEN(Table1[[#This Row],[Category and Sub-Category]])-FIND("/",Table1[[#This Row],[Category and Sub-Category]]))</f>
        <v>jazz</v>
      </c>
      <c r="S862" s="14">
        <f>(((Table1[[#This Row],[launched_at]]/60)/60)/24)+DATE(1970,1,1)</f>
        <v>41570.482789351852</v>
      </c>
      <c r="T862" s="14">
        <f t="shared" si="13"/>
        <v>41600.524456018517</v>
      </c>
    </row>
    <row r="863" spans="1:20" ht="43.5" x14ac:dyDescent="0.35">
      <c r="A863">
        <v>861</v>
      </c>
      <c r="B863" s="1" t="s">
        <v>862</v>
      </c>
      <c r="C863" s="1" t="s">
        <v>4971</v>
      </c>
      <c r="D863" s="6">
        <v>4500</v>
      </c>
      <c r="E863" s="6">
        <v>101</v>
      </c>
      <c r="F863" t="s">
        <v>8221</v>
      </c>
      <c r="G863" t="s">
        <v>8224</v>
      </c>
      <c r="H863" t="s">
        <v>8246</v>
      </c>
      <c r="I863">
        <v>1474067404</v>
      </c>
      <c r="J863">
        <v>1471475404</v>
      </c>
      <c r="K863" t="b">
        <v>0</v>
      </c>
      <c r="L863">
        <v>2</v>
      </c>
      <c r="M863" t="b">
        <v>0</v>
      </c>
      <c r="N863" t="s">
        <v>8278</v>
      </c>
      <c r="O863" s="16">
        <f>Table1[[#This Row],[pledged]]/Table1[[#This Row],[goal]]*100</f>
        <v>2.2444444444444445</v>
      </c>
      <c r="P863" s="6">
        <f>IFERROR(Table1[[#This Row],[pledged]]/Table1[[#This Row],[backers_count]],0)</f>
        <v>50.5</v>
      </c>
      <c r="Q863" t="str">
        <f>LEFT(Table1[[#This Row],[Category and Sub-Category]],FIND("/",Table1[[#This Row],[Category and Sub-Category]])-1)</f>
        <v>music</v>
      </c>
      <c r="R863" t="str">
        <f>RIGHT(Table1[[#This Row],[Category and Sub-Category]],LEN(Table1[[#This Row],[Category and Sub-Category]])-FIND("/",Table1[[#This Row],[Category and Sub-Category]]))</f>
        <v>jazz</v>
      </c>
      <c r="S863" s="14">
        <f>(((Table1[[#This Row],[launched_at]]/60)/60)/24)+DATE(1970,1,1)</f>
        <v>42599.965324074074</v>
      </c>
      <c r="T863" s="14">
        <f t="shared" si="13"/>
        <v>42629.965324074074</v>
      </c>
    </row>
    <row r="864" spans="1:20" ht="43.5" x14ac:dyDescent="0.35">
      <c r="A864">
        <v>862</v>
      </c>
      <c r="B864" s="1" t="s">
        <v>863</v>
      </c>
      <c r="C864" s="1" t="s">
        <v>4972</v>
      </c>
      <c r="D864" s="6">
        <v>50000</v>
      </c>
      <c r="E864" s="6">
        <v>170</v>
      </c>
      <c r="F864" t="s">
        <v>8221</v>
      </c>
      <c r="G864" t="s">
        <v>8225</v>
      </c>
      <c r="H864" t="s">
        <v>8247</v>
      </c>
      <c r="I864">
        <v>1384179548</v>
      </c>
      <c r="J864">
        <v>1381583948</v>
      </c>
      <c r="K864" t="b">
        <v>0</v>
      </c>
      <c r="L864">
        <v>4</v>
      </c>
      <c r="M864" t="b">
        <v>0</v>
      </c>
      <c r="N864" t="s">
        <v>8278</v>
      </c>
      <c r="O864" s="16">
        <f>Table1[[#This Row],[pledged]]/Table1[[#This Row],[goal]]*100</f>
        <v>0.33999999999999997</v>
      </c>
      <c r="P864" s="6">
        <f>IFERROR(Table1[[#This Row],[pledged]]/Table1[[#This Row],[backers_count]],0)</f>
        <v>42.5</v>
      </c>
      <c r="Q864" t="str">
        <f>LEFT(Table1[[#This Row],[Category and Sub-Category]],FIND("/",Table1[[#This Row],[Category and Sub-Category]])-1)</f>
        <v>music</v>
      </c>
      <c r="R864" t="str">
        <f>RIGHT(Table1[[#This Row],[Category and Sub-Category]],LEN(Table1[[#This Row],[Category and Sub-Category]])-FIND("/",Table1[[#This Row],[Category and Sub-Category]]))</f>
        <v>jazz</v>
      </c>
      <c r="S864" s="14">
        <f>(((Table1[[#This Row],[launched_at]]/60)/60)/24)+DATE(1970,1,1)</f>
        <v>41559.5549537037</v>
      </c>
      <c r="T864" s="14">
        <f t="shared" si="13"/>
        <v>41589.596620370372</v>
      </c>
    </row>
    <row r="865" spans="1:20" ht="43.5" x14ac:dyDescent="0.35">
      <c r="A865">
        <v>863</v>
      </c>
      <c r="B865" s="1" t="s">
        <v>864</v>
      </c>
      <c r="C865" s="1" t="s">
        <v>4973</v>
      </c>
      <c r="D865" s="6">
        <v>2000</v>
      </c>
      <c r="E865" s="6">
        <v>90</v>
      </c>
      <c r="F865" t="s">
        <v>8221</v>
      </c>
      <c r="G865" t="s">
        <v>8224</v>
      </c>
      <c r="H865" t="s">
        <v>8246</v>
      </c>
      <c r="I865">
        <v>1329014966</v>
      </c>
      <c r="J865">
        <v>1326422966</v>
      </c>
      <c r="K865" t="b">
        <v>0</v>
      </c>
      <c r="L865">
        <v>5</v>
      </c>
      <c r="M865" t="b">
        <v>0</v>
      </c>
      <c r="N865" t="s">
        <v>8278</v>
      </c>
      <c r="O865" s="16">
        <f>Table1[[#This Row],[pledged]]/Table1[[#This Row],[goal]]*100</f>
        <v>4.5</v>
      </c>
      <c r="P865" s="6">
        <f>IFERROR(Table1[[#This Row],[pledged]]/Table1[[#This Row],[backers_count]],0)</f>
        <v>18</v>
      </c>
      <c r="Q865" t="str">
        <f>LEFT(Table1[[#This Row],[Category and Sub-Category]],FIND("/",Table1[[#This Row],[Category and Sub-Category]])-1)</f>
        <v>music</v>
      </c>
      <c r="R865" t="str">
        <f>RIGHT(Table1[[#This Row],[Category and Sub-Category]],LEN(Table1[[#This Row],[Category and Sub-Category]])-FIND("/",Table1[[#This Row],[Category and Sub-Category]]))</f>
        <v>jazz</v>
      </c>
      <c r="S865" s="14">
        <f>(((Table1[[#This Row],[launched_at]]/60)/60)/24)+DATE(1970,1,1)</f>
        <v>40921.117662037039</v>
      </c>
      <c r="T865" s="14">
        <f t="shared" si="13"/>
        <v>40951.117662037039</v>
      </c>
    </row>
    <row r="866" spans="1:20" ht="43.5" x14ac:dyDescent="0.35">
      <c r="A866">
        <v>864</v>
      </c>
      <c r="B866" s="1" t="s">
        <v>865</v>
      </c>
      <c r="C866" s="1" t="s">
        <v>4974</v>
      </c>
      <c r="D866" s="6">
        <v>6500</v>
      </c>
      <c r="E866" s="6">
        <v>2700</v>
      </c>
      <c r="F866" t="s">
        <v>8221</v>
      </c>
      <c r="G866" t="s">
        <v>8224</v>
      </c>
      <c r="H866" t="s">
        <v>8246</v>
      </c>
      <c r="I866">
        <v>1381917540</v>
      </c>
      <c r="J866">
        <v>1379990038</v>
      </c>
      <c r="K866" t="b">
        <v>0</v>
      </c>
      <c r="L866">
        <v>79</v>
      </c>
      <c r="M866" t="b">
        <v>0</v>
      </c>
      <c r="N866" t="s">
        <v>8278</v>
      </c>
      <c r="O866" s="16">
        <f>Table1[[#This Row],[pledged]]/Table1[[#This Row],[goal]]*100</f>
        <v>41.53846153846154</v>
      </c>
      <c r="P866" s="6">
        <f>IFERROR(Table1[[#This Row],[pledged]]/Table1[[#This Row],[backers_count]],0)</f>
        <v>34.177215189873415</v>
      </c>
      <c r="Q866" t="str">
        <f>LEFT(Table1[[#This Row],[Category and Sub-Category]],FIND("/",Table1[[#This Row],[Category and Sub-Category]])-1)</f>
        <v>music</v>
      </c>
      <c r="R866" t="str">
        <f>RIGHT(Table1[[#This Row],[Category and Sub-Category]],LEN(Table1[[#This Row],[Category and Sub-Category]])-FIND("/",Table1[[#This Row],[Category and Sub-Category]]))</f>
        <v>jazz</v>
      </c>
      <c r="S866" s="14">
        <f>(((Table1[[#This Row],[launched_at]]/60)/60)/24)+DATE(1970,1,1)</f>
        <v>41541.106921296298</v>
      </c>
      <c r="T866" s="14">
        <f t="shared" si="13"/>
        <v>41563.415972222225</v>
      </c>
    </row>
    <row r="867" spans="1:20" ht="43.5" x14ac:dyDescent="0.35">
      <c r="A867">
        <v>865</v>
      </c>
      <c r="B867" s="1" t="s">
        <v>866</v>
      </c>
      <c r="C867" s="1" t="s">
        <v>4975</v>
      </c>
      <c r="D867" s="6">
        <v>2200</v>
      </c>
      <c r="E867" s="6">
        <v>45</v>
      </c>
      <c r="F867" t="s">
        <v>8221</v>
      </c>
      <c r="G867" t="s">
        <v>8224</v>
      </c>
      <c r="H867" t="s">
        <v>8246</v>
      </c>
      <c r="I867">
        <v>1358361197</v>
      </c>
      <c r="J867">
        <v>1353177197</v>
      </c>
      <c r="K867" t="b">
        <v>0</v>
      </c>
      <c r="L867">
        <v>2</v>
      </c>
      <c r="M867" t="b">
        <v>0</v>
      </c>
      <c r="N867" t="s">
        <v>8278</v>
      </c>
      <c r="O867" s="16">
        <f>Table1[[#This Row],[pledged]]/Table1[[#This Row],[goal]]*100</f>
        <v>2.0454545454545454</v>
      </c>
      <c r="P867" s="6">
        <f>IFERROR(Table1[[#This Row],[pledged]]/Table1[[#This Row],[backers_count]],0)</f>
        <v>22.5</v>
      </c>
      <c r="Q867" t="str">
        <f>LEFT(Table1[[#This Row],[Category and Sub-Category]],FIND("/",Table1[[#This Row],[Category and Sub-Category]])-1)</f>
        <v>music</v>
      </c>
      <c r="R867" t="str">
        <f>RIGHT(Table1[[#This Row],[Category and Sub-Category]],LEN(Table1[[#This Row],[Category and Sub-Category]])-FIND("/",Table1[[#This Row],[Category and Sub-Category]]))</f>
        <v>jazz</v>
      </c>
      <c r="S867" s="14">
        <f>(((Table1[[#This Row],[launched_at]]/60)/60)/24)+DATE(1970,1,1)</f>
        <v>41230.77311342593</v>
      </c>
      <c r="T867" s="14">
        <f t="shared" si="13"/>
        <v>41290.77311342593</v>
      </c>
    </row>
    <row r="868" spans="1:20" ht="43.5" x14ac:dyDescent="0.35">
      <c r="A868">
        <v>866</v>
      </c>
      <c r="B868" s="1" t="s">
        <v>867</v>
      </c>
      <c r="C868" s="1" t="s">
        <v>4976</v>
      </c>
      <c r="D868" s="6">
        <v>3500</v>
      </c>
      <c r="E868" s="6">
        <v>640</v>
      </c>
      <c r="F868" t="s">
        <v>8221</v>
      </c>
      <c r="G868" t="s">
        <v>8224</v>
      </c>
      <c r="H868" t="s">
        <v>8246</v>
      </c>
      <c r="I868">
        <v>1425136200</v>
      </c>
      <c r="J868">
        <v>1421853518</v>
      </c>
      <c r="K868" t="b">
        <v>0</v>
      </c>
      <c r="L868">
        <v>11</v>
      </c>
      <c r="M868" t="b">
        <v>0</v>
      </c>
      <c r="N868" t="s">
        <v>8278</v>
      </c>
      <c r="O868" s="16">
        <f>Table1[[#This Row],[pledged]]/Table1[[#This Row],[goal]]*100</f>
        <v>18.285714285714285</v>
      </c>
      <c r="P868" s="6">
        <f>IFERROR(Table1[[#This Row],[pledged]]/Table1[[#This Row],[backers_count]],0)</f>
        <v>58.18181818181818</v>
      </c>
      <c r="Q868" t="str">
        <f>LEFT(Table1[[#This Row],[Category and Sub-Category]],FIND("/",Table1[[#This Row],[Category and Sub-Category]])-1)</f>
        <v>music</v>
      </c>
      <c r="R868" t="str">
        <f>RIGHT(Table1[[#This Row],[Category and Sub-Category]],LEN(Table1[[#This Row],[Category and Sub-Category]])-FIND("/",Table1[[#This Row],[Category and Sub-Category]]))</f>
        <v>jazz</v>
      </c>
      <c r="S868" s="14">
        <f>(((Table1[[#This Row],[launched_at]]/60)/60)/24)+DATE(1970,1,1)</f>
        <v>42025.637939814813</v>
      </c>
      <c r="T868" s="14">
        <f t="shared" si="13"/>
        <v>42063.631944444445</v>
      </c>
    </row>
    <row r="869" spans="1:20" ht="58" x14ac:dyDescent="0.35">
      <c r="A869">
        <v>867</v>
      </c>
      <c r="B869" s="1" t="s">
        <v>868</v>
      </c>
      <c r="C869" s="1" t="s">
        <v>4977</v>
      </c>
      <c r="D869" s="6">
        <v>5000</v>
      </c>
      <c r="E869" s="6">
        <v>1201</v>
      </c>
      <c r="F869" t="s">
        <v>8221</v>
      </c>
      <c r="G869" t="s">
        <v>8224</v>
      </c>
      <c r="H869" t="s">
        <v>8246</v>
      </c>
      <c r="I869">
        <v>1259643540</v>
      </c>
      <c r="J869">
        <v>1254450706</v>
      </c>
      <c r="K869" t="b">
        <v>0</v>
      </c>
      <c r="L869">
        <v>11</v>
      </c>
      <c r="M869" t="b">
        <v>0</v>
      </c>
      <c r="N869" t="s">
        <v>8278</v>
      </c>
      <c r="O869" s="16">
        <f>Table1[[#This Row],[pledged]]/Table1[[#This Row],[goal]]*100</f>
        <v>24.02</v>
      </c>
      <c r="P869" s="6">
        <f>IFERROR(Table1[[#This Row],[pledged]]/Table1[[#This Row],[backers_count]],0)</f>
        <v>109.18181818181819</v>
      </c>
      <c r="Q869" t="str">
        <f>LEFT(Table1[[#This Row],[Category and Sub-Category]],FIND("/",Table1[[#This Row],[Category and Sub-Category]])-1)</f>
        <v>music</v>
      </c>
      <c r="R869" t="str">
        <f>RIGHT(Table1[[#This Row],[Category and Sub-Category]],LEN(Table1[[#This Row],[Category and Sub-Category]])-FIND("/",Table1[[#This Row],[Category and Sub-Category]]))</f>
        <v>jazz</v>
      </c>
      <c r="S869" s="14">
        <f>(((Table1[[#This Row],[launched_at]]/60)/60)/24)+DATE(1970,1,1)</f>
        <v>40088.105393518519</v>
      </c>
      <c r="T869" s="14">
        <f t="shared" si="13"/>
        <v>40148.207638888889</v>
      </c>
    </row>
    <row r="870" spans="1:20" ht="58" x14ac:dyDescent="0.35">
      <c r="A870">
        <v>868</v>
      </c>
      <c r="B870" s="1" t="s">
        <v>869</v>
      </c>
      <c r="C870" s="1" t="s">
        <v>4978</v>
      </c>
      <c r="D870" s="6">
        <v>45000</v>
      </c>
      <c r="E870" s="6">
        <v>50</v>
      </c>
      <c r="F870" t="s">
        <v>8221</v>
      </c>
      <c r="G870" t="s">
        <v>8224</v>
      </c>
      <c r="H870" t="s">
        <v>8246</v>
      </c>
      <c r="I870">
        <v>1389055198</v>
      </c>
      <c r="J870">
        <v>1386463198</v>
      </c>
      <c r="K870" t="b">
        <v>0</v>
      </c>
      <c r="L870">
        <v>1</v>
      </c>
      <c r="M870" t="b">
        <v>0</v>
      </c>
      <c r="N870" t="s">
        <v>8278</v>
      </c>
      <c r="O870" s="16">
        <f>Table1[[#This Row],[pledged]]/Table1[[#This Row],[goal]]*100</f>
        <v>0.1111111111111111</v>
      </c>
      <c r="P870" s="6">
        <f>IFERROR(Table1[[#This Row],[pledged]]/Table1[[#This Row],[backers_count]],0)</f>
        <v>50</v>
      </c>
      <c r="Q870" t="str">
        <f>LEFT(Table1[[#This Row],[Category and Sub-Category]],FIND("/",Table1[[#This Row],[Category and Sub-Category]])-1)</f>
        <v>music</v>
      </c>
      <c r="R870" t="str">
        <f>RIGHT(Table1[[#This Row],[Category and Sub-Category]],LEN(Table1[[#This Row],[Category and Sub-Category]])-FIND("/",Table1[[#This Row],[Category and Sub-Category]]))</f>
        <v>jazz</v>
      </c>
      <c r="S870" s="14">
        <f>(((Table1[[#This Row],[launched_at]]/60)/60)/24)+DATE(1970,1,1)</f>
        <v>41616.027754629627</v>
      </c>
      <c r="T870" s="14">
        <f t="shared" si="13"/>
        <v>41646.027754629627</v>
      </c>
    </row>
    <row r="871" spans="1:20" ht="58" x14ac:dyDescent="0.35">
      <c r="A871">
        <v>869</v>
      </c>
      <c r="B871" s="1" t="s">
        <v>870</v>
      </c>
      <c r="C871" s="1" t="s">
        <v>4979</v>
      </c>
      <c r="D871" s="6">
        <v>8800</v>
      </c>
      <c r="E871" s="6">
        <v>1040</v>
      </c>
      <c r="F871" t="s">
        <v>8221</v>
      </c>
      <c r="G871" t="s">
        <v>8224</v>
      </c>
      <c r="H871" t="s">
        <v>8246</v>
      </c>
      <c r="I871">
        <v>1365448657</v>
      </c>
      <c r="J871">
        <v>1362860257</v>
      </c>
      <c r="K871" t="b">
        <v>0</v>
      </c>
      <c r="L871">
        <v>3</v>
      </c>
      <c r="M871" t="b">
        <v>0</v>
      </c>
      <c r="N871" t="s">
        <v>8278</v>
      </c>
      <c r="O871" s="16">
        <f>Table1[[#This Row],[pledged]]/Table1[[#This Row],[goal]]*100</f>
        <v>11.818181818181818</v>
      </c>
      <c r="P871" s="6">
        <f>IFERROR(Table1[[#This Row],[pledged]]/Table1[[#This Row],[backers_count]],0)</f>
        <v>346.66666666666669</v>
      </c>
      <c r="Q871" t="str">
        <f>LEFT(Table1[[#This Row],[Category and Sub-Category]],FIND("/",Table1[[#This Row],[Category and Sub-Category]])-1)</f>
        <v>music</v>
      </c>
      <c r="R871" t="str">
        <f>RIGHT(Table1[[#This Row],[Category and Sub-Category]],LEN(Table1[[#This Row],[Category and Sub-Category]])-FIND("/",Table1[[#This Row],[Category and Sub-Category]]))</f>
        <v>jazz</v>
      </c>
      <c r="S871" s="14">
        <f>(((Table1[[#This Row],[launched_at]]/60)/60)/24)+DATE(1970,1,1)</f>
        <v>41342.845567129632</v>
      </c>
      <c r="T871" s="14">
        <f t="shared" si="13"/>
        <v>41372.803900462961</v>
      </c>
    </row>
    <row r="872" spans="1:20" ht="43.5" x14ac:dyDescent="0.35">
      <c r="A872">
        <v>870</v>
      </c>
      <c r="B872" s="1" t="s">
        <v>871</v>
      </c>
      <c r="C872" s="1" t="s">
        <v>4980</v>
      </c>
      <c r="D872" s="6">
        <v>20000</v>
      </c>
      <c r="E872" s="6">
        <v>62</v>
      </c>
      <c r="F872" t="s">
        <v>8221</v>
      </c>
      <c r="G872" t="s">
        <v>8225</v>
      </c>
      <c r="H872" t="s">
        <v>8247</v>
      </c>
      <c r="I872">
        <v>1377995523</v>
      </c>
      <c r="J872">
        <v>1375403523</v>
      </c>
      <c r="K872" t="b">
        <v>0</v>
      </c>
      <c r="L872">
        <v>5</v>
      </c>
      <c r="M872" t="b">
        <v>0</v>
      </c>
      <c r="N872" t="s">
        <v>8278</v>
      </c>
      <c r="O872" s="16">
        <f>Table1[[#This Row],[pledged]]/Table1[[#This Row],[goal]]*100</f>
        <v>0.31</v>
      </c>
      <c r="P872" s="6">
        <f>IFERROR(Table1[[#This Row],[pledged]]/Table1[[#This Row],[backers_count]],0)</f>
        <v>12.4</v>
      </c>
      <c r="Q872" t="str">
        <f>LEFT(Table1[[#This Row],[Category and Sub-Category]],FIND("/",Table1[[#This Row],[Category and Sub-Category]])-1)</f>
        <v>music</v>
      </c>
      <c r="R872" t="str">
        <f>RIGHT(Table1[[#This Row],[Category and Sub-Category]],LEN(Table1[[#This Row],[Category and Sub-Category]])-FIND("/",Table1[[#This Row],[Category and Sub-Category]]))</f>
        <v>jazz</v>
      </c>
      <c r="S872" s="14">
        <f>(((Table1[[#This Row],[launched_at]]/60)/60)/24)+DATE(1970,1,1)</f>
        <v>41488.022256944445</v>
      </c>
      <c r="T872" s="14">
        <f t="shared" si="13"/>
        <v>41518.022256944445</v>
      </c>
    </row>
    <row r="873" spans="1:20" ht="58" x14ac:dyDescent="0.35">
      <c r="A873">
        <v>871</v>
      </c>
      <c r="B873" s="1" t="s">
        <v>872</v>
      </c>
      <c r="C873" s="1" t="s">
        <v>4981</v>
      </c>
      <c r="D873" s="6">
        <v>6000</v>
      </c>
      <c r="E873" s="6">
        <v>325</v>
      </c>
      <c r="F873" t="s">
        <v>8221</v>
      </c>
      <c r="G873" t="s">
        <v>8224</v>
      </c>
      <c r="H873" t="s">
        <v>8246</v>
      </c>
      <c r="I873">
        <v>1385735295</v>
      </c>
      <c r="J873">
        <v>1383139695</v>
      </c>
      <c r="K873" t="b">
        <v>0</v>
      </c>
      <c r="L873">
        <v>12</v>
      </c>
      <c r="M873" t="b">
        <v>0</v>
      </c>
      <c r="N873" t="s">
        <v>8278</v>
      </c>
      <c r="O873" s="16">
        <f>Table1[[#This Row],[pledged]]/Table1[[#This Row],[goal]]*100</f>
        <v>5.416666666666667</v>
      </c>
      <c r="P873" s="6">
        <f>IFERROR(Table1[[#This Row],[pledged]]/Table1[[#This Row],[backers_count]],0)</f>
        <v>27.083333333333332</v>
      </c>
      <c r="Q873" t="str">
        <f>LEFT(Table1[[#This Row],[Category and Sub-Category]],FIND("/",Table1[[#This Row],[Category and Sub-Category]])-1)</f>
        <v>music</v>
      </c>
      <c r="R873" t="str">
        <f>RIGHT(Table1[[#This Row],[Category and Sub-Category]],LEN(Table1[[#This Row],[Category and Sub-Category]])-FIND("/",Table1[[#This Row],[Category and Sub-Category]]))</f>
        <v>jazz</v>
      </c>
      <c r="S873" s="14">
        <f>(((Table1[[#This Row],[launched_at]]/60)/60)/24)+DATE(1970,1,1)</f>
        <v>41577.561284722222</v>
      </c>
      <c r="T873" s="14">
        <f t="shared" si="13"/>
        <v>41607.602951388886</v>
      </c>
    </row>
    <row r="874" spans="1:20" ht="43.5" x14ac:dyDescent="0.35">
      <c r="A874">
        <v>872</v>
      </c>
      <c r="B874" s="1" t="s">
        <v>873</v>
      </c>
      <c r="C874" s="1" t="s">
        <v>4982</v>
      </c>
      <c r="D874" s="6">
        <v>8000</v>
      </c>
      <c r="E874" s="6">
        <v>65</v>
      </c>
      <c r="F874" t="s">
        <v>8221</v>
      </c>
      <c r="G874" t="s">
        <v>8224</v>
      </c>
      <c r="H874" t="s">
        <v>8246</v>
      </c>
      <c r="I874">
        <v>1299786527</v>
      </c>
      <c r="J874">
        <v>1295898527</v>
      </c>
      <c r="K874" t="b">
        <v>0</v>
      </c>
      <c r="L874">
        <v>2</v>
      </c>
      <c r="M874" t="b">
        <v>0</v>
      </c>
      <c r="N874" t="s">
        <v>8278</v>
      </c>
      <c r="O874" s="16">
        <f>Table1[[#This Row],[pledged]]/Table1[[#This Row],[goal]]*100</f>
        <v>0.8125</v>
      </c>
      <c r="P874" s="6">
        <f>IFERROR(Table1[[#This Row],[pledged]]/Table1[[#This Row],[backers_count]],0)</f>
        <v>32.5</v>
      </c>
      <c r="Q874" t="str">
        <f>LEFT(Table1[[#This Row],[Category and Sub-Category]],FIND("/",Table1[[#This Row],[Category and Sub-Category]])-1)</f>
        <v>music</v>
      </c>
      <c r="R874" t="str">
        <f>RIGHT(Table1[[#This Row],[Category and Sub-Category]],LEN(Table1[[#This Row],[Category and Sub-Category]])-FIND("/",Table1[[#This Row],[Category and Sub-Category]]))</f>
        <v>jazz</v>
      </c>
      <c r="S874" s="14">
        <f>(((Table1[[#This Row],[launched_at]]/60)/60)/24)+DATE(1970,1,1)</f>
        <v>40567.825543981482</v>
      </c>
      <c r="T874" s="14">
        <f t="shared" si="13"/>
        <v>40612.825543981482</v>
      </c>
    </row>
    <row r="875" spans="1:20" ht="29" x14ac:dyDescent="0.35">
      <c r="A875">
        <v>873</v>
      </c>
      <c r="B875" s="1" t="s">
        <v>874</v>
      </c>
      <c r="C875" s="1" t="s">
        <v>4983</v>
      </c>
      <c r="D875" s="6">
        <v>3500</v>
      </c>
      <c r="E875" s="6">
        <v>45</v>
      </c>
      <c r="F875" t="s">
        <v>8221</v>
      </c>
      <c r="G875" t="s">
        <v>8224</v>
      </c>
      <c r="H875" t="s">
        <v>8246</v>
      </c>
      <c r="I875">
        <v>1352610040</v>
      </c>
      <c r="J875">
        <v>1349150440</v>
      </c>
      <c r="K875" t="b">
        <v>0</v>
      </c>
      <c r="L875">
        <v>5</v>
      </c>
      <c r="M875" t="b">
        <v>0</v>
      </c>
      <c r="N875" t="s">
        <v>8278</v>
      </c>
      <c r="O875" s="16">
        <f>Table1[[#This Row],[pledged]]/Table1[[#This Row],[goal]]*100</f>
        <v>1.2857142857142856</v>
      </c>
      <c r="P875" s="6">
        <f>IFERROR(Table1[[#This Row],[pledged]]/Table1[[#This Row],[backers_count]],0)</f>
        <v>9</v>
      </c>
      <c r="Q875" t="str">
        <f>LEFT(Table1[[#This Row],[Category and Sub-Category]],FIND("/",Table1[[#This Row],[Category and Sub-Category]])-1)</f>
        <v>music</v>
      </c>
      <c r="R875" t="str">
        <f>RIGHT(Table1[[#This Row],[Category and Sub-Category]],LEN(Table1[[#This Row],[Category and Sub-Category]])-FIND("/",Table1[[#This Row],[Category and Sub-Category]]))</f>
        <v>jazz</v>
      </c>
      <c r="S875" s="14">
        <f>(((Table1[[#This Row],[launched_at]]/60)/60)/24)+DATE(1970,1,1)</f>
        <v>41184.167129629634</v>
      </c>
      <c r="T875" s="14">
        <f t="shared" si="13"/>
        <v>41224.208796296298</v>
      </c>
    </row>
    <row r="876" spans="1:20" ht="58" x14ac:dyDescent="0.35">
      <c r="A876">
        <v>874</v>
      </c>
      <c r="B876" s="1" t="s">
        <v>875</v>
      </c>
      <c r="C876" s="1" t="s">
        <v>4984</v>
      </c>
      <c r="D876" s="6">
        <v>3000</v>
      </c>
      <c r="E876" s="6">
        <v>730</v>
      </c>
      <c r="F876" t="s">
        <v>8221</v>
      </c>
      <c r="G876" t="s">
        <v>8224</v>
      </c>
      <c r="H876" t="s">
        <v>8246</v>
      </c>
      <c r="I876">
        <v>1367676034</v>
      </c>
      <c r="J876">
        <v>1365084034</v>
      </c>
      <c r="K876" t="b">
        <v>0</v>
      </c>
      <c r="L876">
        <v>21</v>
      </c>
      <c r="M876" t="b">
        <v>0</v>
      </c>
      <c r="N876" t="s">
        <v>8278</v>
      </c>
      <c r="O876" s="16">
        <f>Table1[[#This Row],[pledged]]/Table1[[#This Row],[goal]]*100</f>
        <v>24.333333333333336</v>
      </c>
      <c r="P876" s="6">
        <f>IFERROR(Table1[[#This Row],[pledged]]/Table1[[#This Row],[backers_count]],0)</f>
        <v>34.761904761904759</v>
      </c>
      <c r="Q876" t="str">
        <f>LEFT(Table1[[#This Row],[Category and Sub-Category]],FIND("/",Table1[[#This Row],[Category and Sub-Category]])-1)</f>
        <v>music</v>
      </c>
      <c r="R876" t="str">
        <f>RIGHT(Table1[[#This Row],[Category and Sub-Category]],LEN(Table1[[#This Row],[Category and Sub-Category]])-FIND("/",Table1[[#This Row],[Category and Sub-Category]]))</f>
        <v>jazz</v>
      </c>
      <c r="S876" s="14">
        <f>(((Table1[[#This Row],[launched_at]]/60)/60)/24)+DATE(1970,1,1)</f>
        <v>41368.583726851852</v>
      </c>
      <c r="T876" s="14">
        <f t="shared" si="13"/>
        <v>41398.583726851852</v>
      </c>
    </row>
    <row r="877" spans="1:20" ht="58" x14ac:dyDescent="0.35">
      <c r="A877">
        <v>875</v>
      </c>
      <c r="B877" s="1" t="s">
        <v>876</v>
      </c>
      <c r="C877" s="1" t="s">
        <v>4985</v>
      </c>
      <c r="D877" s="6">
        <v>5000</v>
      </c>
      <c r="E877" s="6">
        <v>0</v>
      </c>
      <c r="F877" t="s">
        <v>8221</v>
      </c>
      <c r="G877" t="s">
        <v>8224</v>
      </c>
      <c r="H877" t="s">
        <v>8246</v>
      </c>
      <c r="I877">
        <v>1442856131</v>
      </c>
      <c r="J877">
        <v>1441128131</v>
      </c>
      <c r="K877" t="b">
        <v>0</v>
      </c>
      <c r="L877">
        <v>0</v>
      </c>
      <c r="M877" t="b">
        <v>0</v>
      </c>
      <c r="N877" t="s">
        <v>8278</v>
      </c>
      <c r="O877" s="16">
        <f>Table1[[#This Row],[pledged]]/Table1[[#This Row],[goal]]*100</f>
        <v>0</v>
      </c>
      <c r="P877" s="6">
        <f>IFERROR(Table1[[#This Row],[pledged]]/Table1[[#This Row],[backers_count]],0)</f>
        <v>0</v>
      </c>
      <c r="Q877" t="str">
        <f>LEFT(Table1[[#This Row],[Category and Sub-Category]],FIND("/",Table1[[#This Row],[Category and Sub-Category]])-1)</f>
        <v>music</v>
      </c>
      <c r="R877" t="str">
        <f>RIGHT(Table1[[#This Row],[Category and Sub-Category]],LEN(Table1[[#This Row],[Category and Sub-Category]])-FIND("/",Table1[[#This Row],[Category and Sub-Category]]))</f>
        <v>jazz</v>
      </c>
      <c r="S877" s="14">
        <f>(((Table1[[#This Row],[launched_at]]/60)/60)/24)+DATE(1970,1,1)</f>
        <v>42248.723738425921</v>
      </c>
      <c r="T877" s="14">
        <f t="shared" si="13"/>
        <v>42268.723738425921</v>
      </c>
    </row>
    <row r="878" spans="1:20" ht="29" x14ac:dyDescent="0.35">
      <c r="A878">
        <v>876</v>
      </c>
      <c r="B878" s="1" t="s">
        <v>877</v>
      </c>
      <c r="C878" s="1" t="s">
        <v>4986</v>
      </c>
      <c r="D878" s="6">
        <v>3152</v>
      </c>
      <c r="E878" s="6">
        <v>1286</v>
      </c>
      <c r="F878" t="s">
        <v>8221</v>
      </c>
      <c r="G878" t="s">
        <v>8225</v>
      </c>
      <c r="H878" t="s">
        <v>8247</v>
      </c>
      <c r="I878">
        <v>1359978927</v>
      </c>
      <c r="J878">
        <v>1357127727</v>
      </c>
      <c r="K878" t="b">
        <v>0</v>
      </c>
      <c r="L878">
        <v>45</v>
      </c>
      <c r="M878" t="b">
        <v>0</v>
      </c>
      <c r="N878" t="s">
        <v>8278</v>
      </c>
      <c r="O878" s="16">
        <f>Table1[[#This Row],[pledged]]/Table1[[#This Row],[goal]]*100</f>
        <v>40.799492385786799</v>
      </c>
      <c r="P878" s="6">
        <f>IFERROR(Table1[[#This Row],[pledged]]/Table1[[#This Row],[backers_count]],0)</f>
        <v>28.577777777777779</v>
      </c>
      <c r="Q878" t="str">
        <f>LEFT(Table1[[#This Row],[Category and Sub-Category]],FIND("/",Table1[[#This Row],[Category and Sub-Category]])-1)</f>
        <v>music</v>
      </c>
      <c r="R878" t="str">
        <f>RIGHT(Table1[[#This Row],[Category and Sub-Category]],LEN(Table1[[#This Row],[Category and Sub-Category]])-FIND("/",Table1[[#This Row],[Category and Sub-Category]]))</f>
        <v>jazz</v>
      </c>
      <c r="S878" s="14">
        <f>(((Table1[[#This Row],[launched_at]]/60)/60)/24)+DATE(1970,1,1)</f>
        <v>41276.496840277774</v>
      </c>
      <c r="T878" s="14">
        <f t="shared" si="13"/>
        <v>41309.496840277774</v>
      </c>
    </row>
    <row r="879" spans="1:20" ht="58" x14ac:dyDescent="0.35">
      <c r="A879">
        <v>877</v>
      </c>
      <c r="B879" s="1" t="s">
        <v>878</v>
      </c>
      <c r="C879" s="1" t="s">
        <v>4987</v>
      </c>
      <c r="D879" s="6">
        <v>2000</v>
      </c>
      <c r="E879" s="6">
        <v>1351</v>
      </c>
      <c r="F879" t="s">
        <v>8221</v>
      </c>
      <c r="G879" t="s">
        <v>8224</v>
      </c>
      <c r="H879" t="s">
        <v>8246</v>
      </c>
      <c r="I879">
        <v>1387479360</v>
      </c>
      <c r="J879">
        <v>1384887360</v>
      </c>
      <c r="K879" t="b">
        <v>0</v>
      </c>
      <c r="L879">
        <v>29</v>
      </c>
      <c r="M879" t="b">
        <v>0</v>
      </c>
      <c r="N879" t="s">
        <v>8278</v>
      </c>
      <c r="O879" s="16">
        <f>Table1[[#This Row],[pledged]]/Table1[[#This Row],[goal]]*100</f>
        <v>67.55</v>
      </c>
      <c r="P879" s="6">
        <f>IFERROR(Table1[[#This Row],[pledged]]/Table1[[#This Row],[backers_count]],0)</f>
        <v>46.586206896551722</v>
      </c>
      <c r="Q879" t="str">
        <f>LEFT(Table1[[#This Row],[Category and Sub-Category]],FIND("/",Table1[[#This Row],[Category and Sub-Category]])-1)</f>
        <v>music</v>
      </c>
      <c r="R879" t="str">
        <f>RIGHT(Table1[[#This Row],[Category and Sub-Category]],LEN(Table1[[#This Row],[Category and Sub-Category]])-FIND("/",Table1[[#This Row],[Category and Sub-Category]]))</f>
        <v>jazz</v>
      </c>
      <c r="S879" s="14">
        <f>(((Table1[[#This Row],[launched_at]]/60)/60)/24)+DATE(1970,1,1)</f>
        <v>41597.788888888892</v>
      </c>
      <c r="T879" s="14">
        <f t="shared" si="13"/>
        <v>41627.788888888892</v>
      </c>
    </row>
    <row r="880" spans="1:20" ht="43.5" x14ac:dyDescent="0.35">
      <c r="A880">
        <v>878</v>
      </c>
      <c r="B880" s="1" t="s">
        <v>879</v>
      </c>
      <c r="C880" s="1" t="s">
        <v>4988</v>
      </c>
      <c r="D880" s="6">
        <v>5000</v>
      </c>
      <c r="E880" s="6">
        <v>65</v>
      </c>
      <c r="F880" t="s">
        <v>8221</v>
      </c>
      <c r="G880" t="s">
        <v>8224</v>
      </c>
      <c r="H880" t="s">
        <v>8246</v>
      </c>
      <c r="I880">
        <v>1293082524</v>
      </c>
      <c r="J880">
        <v>1290490524</v>
      </c>
      <c r="K880" t="b">
        <v>0</v>
      </c>
      <c r="L880">
        <v>2</v>
      </c>
      <c r="M880" t="b">
        <v>0</v>
      </c>
      <c r="N880" t="s">
        <v>8278</v>
      </c>
      <c r="O880" s="16">
        <f>Table1[[#This Row],[pledged]]/Table1[[#This Row],[goal]]*100</f>
        <v>1.3</v>
      </c>
      <c r="P880" s="6">
        <f>IFERROR(Table1[[#This Row],[pledged]]/Table1[[#This Row],[backers_count]],0)</f>
        <v>32.5</v>
      </c>
      <c r="Q880" t="str">
        <f>LEFT(Table1[[#This Row],[Category and Sub-Category]],FIND("/",Table1[[#This Row],[Category and Sub-Category]])-1)</f>
        <v>music</v>
      </c>
      <c r="R880" t="str">
        <f>RIGHT(Table1[[#This Row],[Category and Sub-Category]],LEN(Table1[[#This Row],[Category and Sub-Category]])-FIND("/",Table1[[#This Row],[Category and Sub-Category]]))</f>
        <v>jazz</v>
      </c>
      <c r="S880" s="14">
        <f>(((Table1[[#This Row],[launched_at]]/60)/60)/24)+DATE(1970,1,1)</f>
        <v>40505.232916666668</v>
      </c>
      <c r="T880" s="14">
        <f t="shared" si="13"/>
        <v>40535.232916666668</v>
      </c>
    </row>
    <row r="881" spans="1:20" ht="43.5" x14ac:dyDescent="0.35">
      <c r="A881">
        <v>879</v>
      </c>
      <c r="B881" s="1" t="s">
        <v>880</v>
      </c>
      <c r="C881" s="1" t="s">
        <v>4989</v>
      </c>
      <c r="D881" s="6">
        <v>2100</v>
      </c>
      <c r="E881" s="6">
        <v>644</v>
      </c>
      <c r="F881" t="s">
        <v>8221</v>
      </c>
      <c r="G881" t="s">
        <v>8224</v>
      </c>
      <c r="H881" t="s">
        <v>8246</v>
      </c>
      <c r="I881">
        <v>1338321305</v>
      </c>
      <c r="J881">
        <v>1336506905</v>
      </c>
      <c r="K881" t="b">
        <v>0</v>
      </c>
      <c r="L881">
        <v>30</v>
      </c>
      <c r="M881" t="b">
        <v>0</v>
      </c>
      <c r="N881" t="s">
        <v>8278</v>
      </c>
      <c r="O881" s="16">
        <f>Table1[[#This Row],[pledged]]/Table1[[#This Row],[goal]]*100</f>
        <v>30.666666666666664</v>
      </c>
      <c r="P881" s="6">
        <f>IFERROR(Table1[[#This Row],[pledged]]/Table1[[#This Row],[backers_count]],0)</f>
        <v>21.466666666666665</v>
      </c>
      <c r="Q881" t="str">
        <f>LEFT(Table1[[#This Row],[Category and Sub-Category]],FIND("/",Table1[[#This Row],[Category and Sub-Category]])-1)</f>
        <v>music</v>
      </c>
      <c r="R881" t="str">
        <f>RIGHT(Table1[[#This Row],[Category and Sub-Category]],LEN(Table1[[#This Row],[Category and Sub-Category]])-FIND("/",Table1[[#This Row],[Category and Sub-Category]]))</f>
        <v>jazz</v>
      </c>
      <c r="S881" s="14">
        <f>(((Table1[[#This Row],[launched_at]]/60)/60)/24)+DATE(1970,1,1)</f>
        <v>41037.829918981479</v>
      </c>
      <c r="T881" s="14">
        <f t="shared" si="13"/>
        <v>41058.829918981479</v>
      </c>
    </row>
    <row r="882" spans="1:20" ht="43.5" x14ac:dyDescent="0.35">
      <c r="A882">
        <v>880</v>
      </c>
      <c r="B882" s="1" t="s">
        <v>881</v>
      </c>
      <c r="C882" s="1" t="s">
        <v>4990</v>
      </c>
      <c r="D882" s="6">
        <v>3780</v>
      </c>
      <c r="E882" s="6">
        <v>113</v>
      </c>
      <c r="F882" t="s">
        <v>8221</v>
      </c>
      <c r="G882" t="s">
        <v>8224</v>
      </c>
      <c r="H882" t="s">
        <v>8246</v>
      </c>
      <c r="I882">
        <v>1351582938</v>
      </c>
      <c r="J882">
        <v>1348731738</v>
      </c>
      <c r="K882" t="b">
        <v>0</v>
      </c>
      <c r="L882">
        <v>8</v>
      </c>
      <c r="M882" t="b">
        <v>0</v>
      </c>
      <c r="N882" t="s">
        <v>8279</v>
      </c>
      <c r="O882" s="16">
        <f>Table1[[#This Row],[pledged]]/Table1[[#This Row],[goal]]*100</f>
        <v>2.9894179894179893</v>
      </c>
      <c r="P882" s="6">
        <f>IFERROR(Table1[[#This Row],[pledged]]/Table1[[#This Row],[backers_count]],0)</f>
        <v>14.125</v>
      </c>
      <c r="Q882" t="str">
        <f>LEFT(Table1[[#This Row],[Category and Sub-Category]],FIND("/",Table1[[#This Row],[Category and Sub-Category]])-1)</f>
        <v>music</v>
      </c>
      <c r="R882" t="str">
        <f>RIGHT(Table1[[#This Row],[Category and Sub-Category]],LEN(Table1[[#This Row],[Category and Sub-Category]])-FIND("/",Table1[[#This Row],[Category and Sub-Category]]))</f>
        <v>indie rock</v>
      </c>
      <c r="S882" s="14">
        <f>(((Table1[[#This Row],[launched_at]]/60)/60)/24)+DATE(1970,1,1)</f>
        <v>41179.32104166667</v>
      </c>
      <c r="T882" s="14">
        <f t="shared" si="13"/>
        <v>41212.32104166667</v>
      </c>
    </row>
    <row r="883" spans="1:20" ht="43.5" x14ac:dyDescent="0.35">
      <c r="A883">
        <v>881</v>
      </c>
      <c r="B883" s="1" t="s">
        <v>882</v>
      </c>
      <c r="C883" s="1" t="s">
        <v>4991</v>
      </c>
      <c r="D883" s="6">
        <v>3750</v>
      </c>
      <c r="E883" s="6">
        <v>30</v>
      </c>
      <c r="F883" t="s">
        <v>8221</v>
      </c>
      <c r="G883" t="s">
        <v>8224</v>
      </c>
      <c r="H883" t="s">
        <v>8246</v>
      </c>
      <c r="I883">
        <v>1326520886</v>
      </c>
      <c r="J883">
        <v>1322632886</v>
      </c>
      <c r="K883" t="b">
        <v>0</v>
      </c>
      <c r="L883">
        <v>1</v>
      </c>
      <c r="M883" t="b">
        <v>0</v>
      </c>
      <c r="N883" t="s">
        <v>8279</v>
      </c>
      <c r="O883" s="16">
        <f>Table1[[#This Row],[pledged]]/Table1[[#This Row],[goal]]*100</f>
        <v>0.8</v>
      </c>
      <c r="P883" s="6">
        <f>IFERROR(Table1[[#This Row],[pledged]]/Table1[[#This Row],[backers_count]],0)</f>
        <v>30</v>
      </c>
      <c r="Q883" t="str">
        <f>LEFT(Table1[[#This Row],[Category and Sub-Category]],FIND("/",Table1[[#This Row],[Category and Sub-Category]])-1)</f>
        <v>music</v>
      </c>
      <c r="R883" t="str">
        <f>RIGHT(Table1[[#This Row],[Category and Sub-Category]],LEN(Table1[[#This Row],[Category and Sub-Category]])-FIND("/",Table1[[#This Row],[Category and Sub-Category]]))</f>
        <v>indie rock</v>
      </c>
      <c r="S883" s="14">
        <f>(((Table1[[#This Row],[launched_at]]/60)/60)/24)+DATE(1970,1,1)</f>
        <v>40877.25099537037</v>
      </c>
      <c r="T883" s="14">
        <f t="shared" si="13"/>
        <v>40922.25099537037</v>
      </c>
    </row>
    <row r="884" spans="1:20" ht="43.5" x14ac:dyDescent="0.35">
      <c r="A884">
        <v>882</v>
      </c>
      <c r="B884" s="1" t="s">
        <v>883</v>
      </c>
      <c r="C884" s="1" t="s">
        <v>4992</v>
      </c>
      <c r="D884" s="6">
        <v>1500</v>
      </c>
      <c r="E884" s="6">
        <v>302</v>
      </c>
      <c r="F884" t="s">
        <v>8221</v>
      </c>
      <c r="G884" t="s">
        <v>8224</v>
      </c>
      <c r="H884" t="s">
        <v>8246</v>
      </c>
      <c r="I884">
        <v>1315341550</v>
      </c>
      <c r="J884">
        <v>1312490350</v>
      </c>
      <c r="K884" t="b">
        <v>0</v>
      </c>
      <c r="L884">
        <v>14</v>
      </c>
      <c r="M884" t="b">
        <v>0</v>
      </c>
      <c r="N884" t="s">
        <v>8279</v>
      </c>
      <c r="O884" s="16">
        <f>Table1[[#This Row],[pledged]]/Table1[[#This Row],[goal]]*100</f>
        <v>20.133333333333333</v>
      </c>
      <c r="P884" s="6">
        <f>IFERROR(Table1[[#This Row],[pledged]]/Table1[[#This Row],[backers_count]],0)</f>
        <v>21.571428571428573</v>
      </c>
      <c r="Q884" t="str">
        <f>LEFT(Table1[[#This Row],[Category and Sub-Category]],FIND("/",Table1[[#This Row],[Category and Sub-Category]])-1)</f>
        <v>music</v>
      </c>
      <c r="R884" t="str">
        <f>RIGHT(Table1[[#This Row],[Category and Sub-Category]],LEN(Table1[[#This Row],[Category and Sub-Category]])-FIND("/",Table1[[#This Row],[Category and Sub-Category]]))</f>
        <v>indie rock</v>
      </c>
      <c r="S884" s="14">
        <f>(((Table1[[#This Row],[launched_at]]/60)/60)/24)+DATE(1970,1,1)</f>
        <v>40759.860532407409</v>
      </c>
      <c r="T884" s="14">
        <f t="shared" si="13"/>
        <v>40792.860532407409</v>
      </c>
    </row>
    <row r="885" spans="1:20" ht="58" x14ac:dyDescent="0.35">
      <c r="A885">
        <v>883</v>
      </c>
      <c r="B885" s="1" t="s">
        <v>884</v>
      </c>
      <c r="C885" s="1" t="s">
        <v>4993</v>
      </c>
      <c r="D885" s="6">
        <v>5000</v>
      </c>
      <c r="E885" s="6">
        <v>2001</v>
      </c>
      <c r="F885" t="s">
        <v>8221</v>
      </c>
      <c r="G885" t="s">
        <v>8224</v>
      </c>
      <c r="H885" t="s">
        <v>8246</v>
      </c>
      <c r="I885">
        <v>1456957635</v>
      </c>
      <c r="J885">
        <v>1451773635</v>
      </c>
      <c r="K885" t="b">
        <v>0</v>
      </c>
      <c r="L885">
        <v>24</v>
      </c>
      <c r="M885" t="b">
        <v>0</v>
      </c>
      <c r="N885" t="s">
        <v>8279</v>
      </c>
      <c r="O885" s="16">
        <f>Table1[[#This Row],[pledged]]/Table1[[#This Row],[goal]]*100</f>
        <v>40.020000000000003</v>
      </c>
      <c r="P885" s="6">
        <f>IFERROR(Table1[[#This Row],[pledged]]/Table1[[#This Row],[backers_count]],0)</f>
        <v>83.375</v>
      </c>
      <c r="Q885" t="str">
        <f>LEFT(Table1[[#This Row],[Category and Sub-Category]],FIND("/",Table1[[#This Row],[Category and Sub-Category]])-1)</f>
        <v>music</v>
      </c>
      <c r="R885" t="str">
        <f>RIGHT(Table1[[#This Row],[Category and Sub-Category]],LEN(Table1[[#This Row],[Category and Sub-Category]])-FIND("/",Table1[[#This Row],[Category and Sub-Category]]))</f>
        <v>indie rock</v>
      </c>
      <c r="S885" s="14">
        <f>(((Table1[[#This Row],[launched_at]]/60)/60)/24)+DATE(1970,1,1)</f>
        <v>42371.935590277775</v>
      </c>
      <c r="T885" s="14">
        <f t="shared" si="13"/>
        <v>42431.935590277775</v>
      </c>
    </row>
    <row r="886" spans="1:20" ht="43.5" x14ac:dyDescent="0.35">
      <c r="A886">
        <v>884</v>
      </c>
      <c r="B886" s="1" t="s">
        <v>885</v>
      </c>
      <c r="C886" s="1" t="s">
        <v>4994</v>
      </c>
      <c r="D886" s="6">
        <v>2000</v>
      </c>
      <c r="E886" s="6">
        <v>20</v>
      </c>
      <c r="F886" t="s">
        <v>8221</v>
      </c>
      <c r="G886" t="s">
        <v>8224</v>
      </c>
      <c r="H886" t="s">
        <v>8246</v>
      </c>
      <c r="I886">
        <v>1336789860</v>
      </c>
      <c r="J886">
        <v>1331666146</v>
      </c>
      <c r="K886" t="b">
        <v>0</v>
      </c>
      <c r="L886">
        <v>2</v>
      </c>
      <c r="M886" t="b">
        <v>0</v>
      </c>
      <c r="N886" t="s">
        <v>8279</v>
      </c>
      <c r="O886" s="16">
        <f>Table1[[#This Row],[pledged]]/Table1[[#This Row],[goal]]*100</f>
        <v>1</v>
      </c>
      <c r="P886" s="6">
        <f>IFERROR(Table1[[#This Row],[pledged]]/Table1[[#This Row],[backers_count]],0)</f>
        <v>10</v>
      </c>
      <c r="Q886" t="str">
        <f>LEFT(Table1[[#This Row],[Category and Sub-Category]],FIND("/",Table1[[#This Row],[Category and Sub-Category]])-1)</f>
        <v>music</v>
      </c>
      <c r="R886" t="str">
        <f>RIGHT(Table1[[#This Row],[Category and Sub-Category]],LEN(Table1[[#This Row],[Category and Sub-Category]])-FIND("/",Table1[[#This Row],[Category and Sub-Category]]))</f>
        <v>indie rock</v>
      </c>
      <c r="S886" s="14">
        <f>(((Table1[[#This Row],[launched_at]]/60)/60)/24)+DATE(1970,1,1)</f>
        <v>40981.802615740737</v>
      </c>
      <c r="T886" s="14">
        <f t="shared" si="13"/>
        <v>41041.104861111111</v>
      </c>
    </row>
    <row r="887" spans="1:20" ht="43.5" x14ac:dyDescent="0.35">
      <c r="A887">
        <v>885</v>
      </c>
      <c r="B887" s="1" t="s">
        <v>886</v>
      </c>
      <c r="C887" s="1" t="s">
        <v>4995</v>
      </c>
      <c r="D887" s="6">
        <v>1000</v>
      </c>
      <c r="E887" s="6">
        <v>750</v>
      </c>
      <c r="F887" t="s">
        <v>8221</v>
      </c>
      <c r="G887" t="s">
        <v>8224</v>
      </c>
      <c r="H887" t="s">
        <v>8246</v>
      </c>
      <c r="I887">
        <v>1483137311</v>
      </c>
      <c r="J887">
        <v>1481322911</v>
      </c>
      <c r="K887" t="b">
        <v>0</v>
      </c>
      <c r="L887">
        <v>21</v>
      </c>
      <c r="M887" t="b">
        <v>0</v>
      </c>
      <c r="N887" t="s">
        <v>8279</v>
      </c>
      <c r="O887" s="16">
        <f>Table1[[#This Row],[pledged]]/Table1[[#This Row],[goal]]*100</f>
        <v>75</v>
      </c>
      <c r="P887" s="6">
        <f>IFERROR(Table1[[#This Row],[pledged]]/Table1[[#This Row],[backers_count]],0)</f>
        <v>35.714285714285715</v>
      </c>
      <c r="Q887" t="str">
        <f>LEFT(Table1[[#This Row],[Category and Sub-Category]],FIND("/",Table1[[#This Row],[Category and Sub-Category]])-1)</f>
        <v>music</v>
      </c>
      <c r="R887" t="str">
        <f>RIGHT(Table1[[#This Row],[Category and Sub-Category]],LEN(Table1[[#This Row],[Category and Sub-Category]])-FIND("/",Table1[[#This Row],[Category and Sub-Category]]))</f>
        <v>indie rock</v>
      </c>
      <c r="S887" s="14">
        <f>(((Table1[[#This Row],[launched_at]]/60)/60)/24)+DATE(1970,1,1)</f>
        <v>42713.941099537042</v>
      </c>
      <c r="T887" s="14">
        <f t="shared" si="13"/>
        <v>42734.941099537042</v>
      </c>
    </row>
    <row r="888" spans="1:20" ht="58" x14ac:dyDescent="0.35">
      <c r="A888">
        <v>886</v>
      </c>
      <c r="B888" s="1" t="s">
        <v>887</v>
      </c>
      <c r="C888" s="1" t="s">
        <v>4996</v>
      </c>
      <c r="D888" s="6">
        <v>500</v>
      </c>
      <c r="E888" s="6">
        <v>205</v>
      </c>
      <c r="F888" t="s">
        <v>8221</v>
      </c>
      <c r="G888" t="s">
        <v>8224</v>
      </c>
      <c r="H888" t="s">
        <v>8246</v>
      </c>
      <c r="I888">
        <v>1473972813</v>
      </c>
      <c r="J888">
        <v>1471812813</v>
      </c>
      <c r="K888" t="b">
        <v>0</v>
      </c>
      <c r="L888">
        <v>7</v>
      </c>
      <c r="M888" t="b">
        <v>0</v>
      </c>
      <c r="N888" t="s">
        <v>8279</v>
      </c>
      <c r="O888" s="16">
        <f>Table1[[#This Row],[pledged]]/Table1[[#This Row],[goal]]*100</f>
        <v>41</v>
      </c>
      <c r="P888" s="6">
        <f>IFERROR(Table1[[#This Row],[pledged]]/Table1[[#This Row],[backers_count]],0)</f>
        <v>29.285714285714285</v>
      </c>
      <c r="Q888" t="str">
        <f>LEFT(Table1[[#This Row],[Category and Sub-Category]],FIND("/",Table1[[#This Row],[Category and Sub-Category]])-1)</f>
        <v>music</v>
      </c>
      <c r="R888" t="str">
        <f>RIGHT(Table1[[#This Row],[Category and Sub-Category]],LEN(Table1[[#This Row],[Category and Sub-Category]])-FIND("/",Table1[[#This Row],[Category and Sub-Category]]))</f>
        <v>indie rock</v>
      </c>
      <c r="S888" s="14">
        <f>(((Table1[[#This Row],[launched_at]]/60)/60)/24)+DATE(1970,1,1)</f>
        <v>42603.870520833334</v>
      </c>
      <c r="T888" s="14">
        <f t="shared" si="13"/>
        <v>42628.870520833334</v>
      </c>
    </row>
    <row r="889" spans="1:20" ht="43.5" x14ac:dyDescent="0.35">
      <c r="A889">
        <v>887</v>
      </c>
      <c r="B889" s="1" t="s">
        <v>888</v>
      </c>
      <c r="C889" s="1" t="s">
        <v>4997</v>
      </c>
      <c r="D889" s="6">
        <v>1000</v>
      </c>
      <c r="E889" s="6">
        <v>0</v>
      </c>
      <c r="F889" t="s">
        <v>8221</v>
      </c>
      <c r="G889" t="s">
        <v>8224</v>
      </c>
      <c r="H889" t="s">
        <v>8246</v>
      </c>
      <c r="I889">
        <v>1338159655</v>
      </c>
      <c r="J889">
        <v>1335567655</v>
      </c>
      <c r="K889" t="b">
        <v>0</v>
      </c>
      <c r="L889">
        <v>0</v>
      </c>
      <c r="M889" t="b">
        <v>0</v>
      </c>
      <c r="N889" t="s">
        <v>8279</v>
      </c>
      <c r="O889" s="16">
        <f>Table1[[#This Row],[pledged]]/Table1[[#This Row],[goal]]*100</f>
        <v>0</v>
      </c>
      <c r="P889" s="6">
        <f>IFERROR(Table1[[#This Row],[pledged]]/Table1[[#This Row],[backers_count]],0)</f>
        <v>0</v>
      </c>
      <c r="Q889" t="str">
        <f>LEFT(Table1[[#This Row],[Category and Sub-Category]],FIND("/",Table1[[#This Row],[Category and Sub-Category]])-1)</f>
        <v>music</v>
      </c>
      <c r="R889" t="str">
        <f>RIGHT(Table1[[#This Row],[Category and Sub-Category]],LEN(Table1[[#This Row],[Category and Sub-Category]])-FIND("/",Table1[[#This Row],[Category and Sub-Category]]))</f>
        <v>indie rock</v>
      </c>
      <c r="S889" s="14">
        <f>(((Table1[[#This Row],[launched_at]]/60)/60)/24)+DATE(1970,1,1)</f>
        <v>41026.958969907406</v>
      </c>
      <c r="T889" s="14">
        <f t="shared" si="13"/>
        <v>41056.958969907406</v>
      </c>
    </row>
    <row r="890" spans="1:20" ht="58" x14ac:dyDescent="0.35">
      <c r="A890">
        <v>888</v>
      </c>
      <c r="B890" s="1" t="s">
        <v>889</v>
      </c>
      <c r="C890" s="1" t="s">
        <v>4998</v>
      </c>
      <c r="D890" s="6">
        <v>1000</v>
      </c>
      <c r="E890" s="6">
        <v>72</v>
      </c>
      <c r="F890" t="s">
        <v>8221</v>
      </c>
      <c r="G890" t="s">
        <v>8224</v>
      </c>
      <c r="H890" t="s">
        <v>8246</v>
      </c>
      <c r="I890">
        <v>1314856800</v>
      </c>
      <c r="J890">
        <v>1311789885</v>
      </c>
      <c r="K890" t="b">
        <v>0</v>
      </c>
      <c r="L890">
        <v>4</v>
      </c>
      <c r="M890" t="b">
        <v>0</v>
      </c>
      <c r="N890" t="s">
        <v>8279</v>
      </c>
      <c r="O890" s="16">
        <f>Table1[[#This Row],[pledged]]/Table1[[#This Row],[goal]]*100</f>
        <v>7.1999999999999993</v>
      </c>
      <c r="P890" s="6">
        <f>IFERROR(Table1[[#This Row],[pledged]]/Table1[[#This Row],[backers_count]],0)</f>
        <v>18</v>
      </c>
      <c r="Q890" t="str">
        <f>LEFT(Table1[[#This Row],[Category and Sub-Category]],FIND("/",Table1[[#This Row],[Category and Sub-Category]])-1)</f>
        <v>music</v>
      </c>
      <c r="R890" t="str">
        <f>RIGHT(Table1[[#This Row],[Category and Sub-Category]],LEN(Table1[[#This Row],[Category and Sub-Category]])-FIND("/",Table1[[#This Row],[Category and Sub-Category]]))</f>
        <v>indie rock</v>
      </c>
      <c r="S890" s="14">
        <f>(((Table1[[#This Row],[launched_at]]/60)/60)/24)+DATE(1970,1,1)</f>
        <v>40751.753298611111</v>
      </c>
      <c r="T890" s="14">
        <f t="shared" si="13"/>
        <v>40787.25</v>
      </c>
    </row>
    <row r="891" spans="1:20" ht="43.5" x14ac:dyDescent="0.35">
      <c r="A891">
        <v>889</v>
      </c>
      <c r="B891" s="1" t="s">
        <v>890</v>
      </c>
      <c r="C891" s="1" t="s">
        <v>4999</v>
      </c>
      <c r="D891" s="6">
        <v>25000</v>
      </c>
      <c r="E891" s="6">
        <v>2360.3200000000002</v>
      </c>
      <c r="F891" t="s">
        <v>8221</v>
      </c>
      <c r="G891" t="s">
        <v>8224</v>
      </c>
      <c r="H891" t="s">
        <v>8246</v>
      </c>
      <c r="I891">
        <v>1412534943</v>
      </c>
      <c r="J891">
        <v>1409942943</v>
      </c>
      <c r="K891" t="b">
        <v>0</v>
      </c>
      <c r="L891">
        <v>32</v>
      </c>
      <c r="M891" t="b">
        <v>0</v>
      </c>
      <c r="N891" t="s">
        <v>8279</v>
      </c>
      <c r="O891" s="16">
        <f>Table1[[#This Row],[pledged]]/Table1[[#This Row],[goal]]*100</f>
        <v>9.4412800000000008</v>
      </c>
      <c r="P891" s="6">
        <f>IFERROR(Table1[[#This Row],[pledged]]/Table1[[#This Row],[backers_count]],0)</f>
        <v>73.760000000000005</v>
      </c>
      <c r="Q891" t="str">
        <f>LEFT(Table1[[#This Row],[Category and Sub-Category]],FIND("/",Table1[[#This Row],[Category and Sub-Category]])-1)</f>
        <v>music</v>
      </c>
      <c r="R891" t="str">
        <f>RIGHT(Table1[[#This Row],[Category and Sub-Category]],LEN(Table1[[#This Row],[Category and Sub-Category]])-FIND("/",Table1[[#This Row],[Category and Sub-Category]]))</f>
        <v>indie rock</v>
      </c>
      <c r="S891" s="14">
        <f>(((Table1[[#This Row],[launched_at]]/60)/60)/24)+DATE(1970,1,1)</f>
        <v>41887.784062500003</v>
      </c>
      <c r="T891" s="14">
        <f t="shared" si="13"/>
        <v>41917.784062500003</v>
      </c>
    </row>
    <row r="892" spans="1:20" ht="58" x14ac:dyDescent="0.35">
      <c r="A892">
        <v>890</v>
      </c>
      <c r="B892" s="1" t="s">
        <v>891</v>
      </c>
      <c r="C892" s="1" t="s">
        <v>5000</v>
      </c>
      <c r="D892" s="6">
        <v>3000</v>
      </c>
      <c r="E892" s="6">
        <v>125</v>
      </c>
      <c r="F892" t="s">
        <v>8221</v>
      </c>
      <c r="G892" t="s">
        <v>8224</v>
      </c>
      <c r="H892" t="s">
        <v>8246</v>
      </c>
      <c r="I892">
        <v>1385055979</v>
      </c>
      <c r="J892">
        <v>1382460379</v>
      </c>
      <c r="K892" t="b">
        <v>0</v>
      </c>
      <c r="L892">
        <v>4</v>
      </c>
      <c r="M892" t="b">
        <v>0</v>
      </c>
      <c r="N892" t="s">
        <v>8279</v>
      </c>
      <c r="O892" s="16">
        <f>Table1[[#This Row],[pledged]]/Table1[[#This Row],[goal]]*100</f>
        <v>4.1666666666666661</v>
      </c>
      <c r="P892" s="6">
        <f>IFERROR(Table1[[#This Row],[pledged]]/Table1[[#This Row],[backers_count]],0)</f>
        <v>31.25</v>
      </c>
      <c r="Q892" t="str">
        <f>LEFT(Table1[[#This Row],[Category and Sub-Category]],FIND("/",Table1[[#This Row],[Category and Sub-Category]])-1)</f>
        <v>music</v>
      </c>
      <c r="R892" t="str">
        <f>RIGHT(Table1[[#This Row],[Category and Sub-Category]],LEN(Table1[[#This Row],[Category and Sub-Category]])-FIND("/",Table1[[#This Row],[Category and Sub-Category]]))</f>
        <v>indie rock</v>
      </c>
      <c r="S892" s="14">
        <f>(((Table1[[#This Row],[launched_at]]/60)/60)/24)+DATE(1970,1,1)</f>
        <v>41569.698831018519</v>
      </c>
      <c r="T892" s="14">
        <f t="shared" si="13"/>
        <v>41599.740497685183</v>
      </c>
    </row>
    <row r="893" spans="1:20" ht="43.5" x14ac:dyDescent="0.35">
      <c r="A893">
        <v>891</v>
      </c>
      <c r="B893" s="1" t="s">
        <v>892</v>
      </c>
      <c r="C893" s="1" t="s">
        <v>5001</v>
      </c>
      <c r="D893" s="6">
        <v>8000</v>
      </c>
      <c r="E893" s="6">
        <v>260</v>
      </c>
      <c r="F893" t="s">
        <v>8221</v>
      </c>
      <c r="G893" t="s">
        <v>8224</v>
      </c>
      <c r="H893" t="s">
        <v>8246</v>
      </c>
      <c r="I893">
        <v>1408581930</v>
      </c>
      <c r="J893">
        <v>1405989930</v>
      </c>
      <c r="K893" t="b">
        <v>0</v>
      </c>
      <c r="L893">
        <v>9</v>
      </c>
      <c r="M893" t="b">
        <v>0</v>
      </c>
      <c r="N893" t="s">
        <v>8279</v>
      </c>
      <c r="O893" s="16">
        <f>Table1[[#This Row],[pledged]]/Table1[[#This Row],[goal]]*100</f>
        <v>3.25</v>
      </c>
      <c r="P893" s="6">
        <f>IFERROR(Table1[[#This Row],[pledged]]/Table1[[#This Row],[backers_count]],0)</f>
        <v>28.888888888888889</v>
      </c>
      <c r="Q893" t="str">
        <f>LEFT(Table1[[#This Row],[Category and Sub-Category]],FIND("/",Table1[[#This Row],[Category and Sub-Category]])-1)</f>
        <v>music</v>
      </c>
      <c r="R893" t="str">
        <f>RIGHT(Table1[[#This Row],[Category and Sub-Category]],LEN(Table1[[#This Row],[Category and Sub-Category]])-FIND("/",Table1[[#This Row],[Category and Sub-Category]]))</f>
        <v>indie rock</v>
      </c>
      <c r="S893" s="14">
        <f>(((Table1[[#This Row],[launched_at]]/60)/60)/24)+DATE(1970,1,1)</f>
        <v>41842.031597222223</v>
      </c>
      <c r="T893" s="14">
        <f t="shared" si="13"/>
        <v>41872.031597222223</v>
      </c>
    </row>
    <row r="894" spans="1:20" ht="43.5" x14ac:dyDescent="0.35">
      <c r="A894">
        <v>892</v>
      </c>
      <c r="B894" s="1" t="s">
        <v>893</v>
      </c>
      <c r="C894" s="1" t="s">
        <v>5002</v>
      </c>
      <c r="D894" s="6">
        <v>6000</v>
      </c>
      <c r="E894" s="6">
        <v>2445</v>
      </c>
      <c r="F894" t="s">
        <v>8221</v>
      </c>
      <c r="G894" t="s">
        <v>8224</v>
      </c>
      <c r="H894" t="s">
        <v>8246</v>
      </c>
      <c r="I894">
        <v>1280635200</v>
      </c>
      <c r="J894">
        <v>1273121283</v>
      </c>
      <c r="K894" t="b">
        <v>0</v>
      </c>
      <c r="L894">
        <v>17</v>
      </c>
      <c r="M894" t="b">
        <v>0</v>
      </c>
      <c r="N894" t="s">
        <v>8279</v>
      </c>
      <c r="O894" s="16">
        <f>Table1[[#This Row],[pledged]]/Table1[[#This Row],[goal]]*100</f>
        <v>40.75</v>
      </c>
      <c r="P894" s="6">
        <f>IFERROR(Table1[[#This Row],[pledged]]/Table1[[#This Row],[backers_count]],0)</f>
        <v>143.8235294117647</v>
      </c>
      <c r="Q894" t="str">
        <f>LEFT(Table1[[#This Row],[Category and Sub-Category]],FIND("/",Table1[[#This Row],[Category and Sub-Category]])-1)</f>
        <v>music</v>
      </c>
      <c r="R894" t="str">
        <f>RIGHT(Table1[[#This Row],[Category and Sub-Category]],LEN(Table1[[#This Row],[Category and Sub-Category]])-FIND("/",Table1[[#This Row],[Category and Sub-Category]]))</f>
        <v>indie rock</v>
      </c>
      <c r="S894" s="14">
        <f>(((Table1[[#This Row],[launched_at]]/60)/60)/24)+DATE(1970,1,1)</f>
        <v>40304.20003472222</v>
      </c>
      <c r="T894" s="14">
        <f t="shared" si="13"/>
        <v>40391.166666666664</v>
      </c>
    </row>
    <row r="895" spans="1:20" ht="43.5" x14ac:dyDescent="0.35">
      <c r="A895">
        <v>893</v>
      </c>
      <c r="B895" s="1" t="s">
        <v>894</v>
      </c>
      <c r="C895" s="1" t="s">
        <v>5003</v>
      </c>
      <c r="D895" s="6">
        <v>2000</v>
      </c>
      <c r="E895" s="6">
        <v>200</v>
      </c>
      <c r="F895" t="s">
        <v>8221</v>
      </c>
      <c r="G895" t="s">
        <v>8224</v>
      </c>
      <c r="H895" t="s">
        <v>8246</v>
      </c>
      <c r="I895">
        <v>1427920363</v>
      </c>
      <c r="J895">
        <v>1425331963</v>
      </c>
      <c r="K895" t="b">
        <v>0</v>
      </c>
      <c r="L895">
        <v>5</v>
      </c>
      <c r="M895" t="b">
        <v>0</v>
      </c>
      <c r="N895" t="s">
        <v>8279</v>
      </c>
      <c r="O895" s="16">
        <f>Table1[[#This Row],[pledged]]/Table1[[#This Row],[goal]]*100</f>
        <v>10</v>
      </c>
      <c r="P895" s="6">
        <f>IFERROR(Table1[[#This Row],[pledged]]/Table1[[#This Row],[backers_count]],0)</f>
        <v>40</v>
      </c>
      <c r="Q895" t="str">
        <f>LEFT(Table1[[#This Row],[Category and Sub-Category]],FIND("/",Table1[[#This Row],[Category and Sub-Category]])-1)</f>
        <v>music</v>
      </c>
      <c r="R895" t="str">
        <f>RIGHT(Table1[[#This Row],[Category and Sub-Category]],LEN(Table1[[#This Row],[Category and Sub-Category]])-FIND("/",Table1[[#This Row],[Category and Sub-Category]]))</f>
        <v>indie rock</v>
      </c>
      <c r="S895" s="14">
        <f>(((Table1[[#This Row],[launched_at]]/60)/60)/24)+DATE(1970,1,1)</f>
        <v>42065.897719907407</v>
      </c>
      <c r="T895" s="14">
        <f t="shared" si="13"/>
        <v>42095.856053240743</v>
      </c>
    </row>
    <row r="896" spans="1:20" ht="43.5" x14ac:dyDescent="0.35">
      <c r="A896">
        <v>894</v>
      </c>
      <c r="B896" s="1" t="s">
        <v>895</v>
      </c>
      <c r="C896" s="1" t="s">
        <v>5004</v>
      </c>
      <c r="D896" s="6">
        <v>20000</v>
      </c>
      <c r="E896" s="6">
        <v>7834</v>
      </c>
      <c r="F896" t="s">
        <v>8221</v>
      </c>
      <c r="G896" t="s">
        <v>8224</v>
      </c>
      <c r="H896" t="s">
        <v>8246</v>
      </c>
      <c r="I896">
        <v>1465169610</v>
      </c>
      <c r="J896">
        <v>1462577610</v>
      </c>
      <c r="K896" t="b">
        <v>0</v>
      </c>
      <c r="L896">
        <v>53</v>
      </c>
      <c r="M896" t="b">
        <v>0</v>
      </c>
      <c r="N896" t="s">
        <v>8279</v>
      </c>
      <c r="O896" s="16">
        <f>Table1[[#This Row],[pledged]]/Table1[[#This Row],[goal]]*100</f>
        <v>39.17</v>
      </c>
      <c r="P896" s="6">
        <f>IFERROR(Table1[[#This Row],[pledged]]/Table1[[#This Row],[backers_count]],0)</f>
        <v>147.81132075471697</v>
      </c>
      <c r="Q896" t="str">
        <f>LEFT(Table1[[#This Row],[Category and Sub-Category]],FIND("/",Table1[[#This Row],[Category and Sub-Category]])-1)</f>
        <v>music</v>
      </c>
      <c r="R896" t="str">
        <f>RIGHT(Table1[[#This Row],[Category and Sub-Category]],LEN(Table1[[#This Row],[Category and Sub-Category]])-FIND("/",Table1[[#This Row],[Category and Sub-Category]]))</f>
        <v>indie rock</v>
      </c>
      <c r="S896" s="14">
        <f>(((Table1[[#This Row],[launched_at]]/60)/60)/24)+DATE(1970,1,1)</f>
        <v>42496.981597222228</v>
      </c>
      <c r="T896" s="14">
        <f t="shared" si="13"/>
        <v>42526.981597222228</v>
      </c>
    </row>
    <row r="897" spans="1:20" ht="58" x14ac:dyDescent="0.35">
      <c r="A897">
        <v>895</v>
      </c>
      <c r="B897" s="1" t="s">
        <v>896</v>
      </c>
      <c r="C897" s="1" t="s">
        <v>5005</v>
      </c>
      <c r="D897" s="6">
        <v>8000</v>
      </c>
      <c r="E897" s="6">
        <v>195</v>
      </c>
      <c r="F897" t="s">
        <v>8221</v>
      </c>
      <c r="G897" t="s">
        <v>8224</v>
      </c>
      <c r="H897" t="s">
        <v>8246</v>
      </c>
      <c r="I897">
        <v>1287975829</v>
      </c>
      <c r="J897">
        <v>1284087829</v>
      </c>
      <c r="K897" t="b">
        <v>0</v>
      </c>
      <c r="L897">
        <v>7</v>
      </c>
      <c r="M897" t="b">
        <v>0</v>
      </c>
      <c r="N897" t="s">
        <v>8279</v>
      </c>
      <c r="O897" s="16">
        <f>Table1[[#This Row],[pledged]]/Table1[[#This Row],[goal]]*100</f>
        <v>2.4375</v>
      </c>
      <c r="P897" s="6">
        <f>IFERROR(Table1[[#This Row],[pledged]]/Table1[[#This Row],[backers_count]],0)</f>
        <v>27.857142857142858</v>
      </c>
      <c r="Q897" t="str">
        <f>LEFT(Table1[[#This Row],[Category and Sub-Category]],FIND("/",Table1[[#This Row],[Category and Sub-Category]])-1)</f>
        <v>music</v>
      </c>
      <c r="R897" t="str">
        <f>RIGHT(Table1[[#This Row],[Category and Sub-Category]],LEN(Table1[[#This Row],[Category and Sub-Category]])-FIND("/",Table1[[#This Row],[Category and Sub-Category]]))</f>
        <v>indie rock</v>
      </c>
      <c r="S897" s="14">
        <f>(((Table1[[#This Row],[launched_at]]/60)/60)/24)+DATE(1970,1,1)</f>
        <v>40431.127650462964</v>
      </c>
      <c r="T897" s="14">
        <f t="shared" si="13"/>
        <v>40476.127650462964</v>
      </c>
    </row>
    <row r="898" spans="1:20" ht="58" x14ac:dyDescent="0.35">
      <c r="A898">
        <v>896</v>
      </c>
      <c r="B898" s="1" t="s">
        <v>897</v>
      </c>
      <c r="C898" s="1" t="s">
        <v>5006</v>
      </c>
      <c r="D898" s="6">
        <v>8000</v>
      </c>
      <c r="E898" s="6">
        <v>3200</v>
      </c>
      <c r="F898" t="s">
        <v>8221</v>
      </c>
      <c r="G898" t="s">
        <v>8224</v>
      </c>
      <c r="H898" t="s">
        <v>8246</v>
      </c>
      <c r="I898">
        <v>1440734400</v>
      </c>
      <c r="J898">
        <v>1438549026</v>
      </c>
      <c r="K898" t="b">
        <v>0</v>
      </c>
      <c r="L898">
        <v>72</v>
      </c>
      <c r="M898" t="b">
        <v>0</v>
      </c>
      <c r="N898" t="s">
        <v>8279</v>
      </c>
      <c r="O898" s="16">
        <f>Table1[[#This Row],[pledged]]/Table1[[#This Row],[goal]]*100</f>
        <v>40</v>
      </c>
      <c r="P898" s="6">
        <f>IFERROR(Table1[[#This Row],[pledged]]/Table1[[#This Row],[backers_count]],0)</f>
        <v>44.444444444444443</v>
      </c>
      <c r="Q898" t="str">
        <f>LEFT(Table1[[#This Row],[Category and Sub-Category]],FIND("/",Table1[[#This Row],[Category and Sub-Category]])-1)</f>
        <v>music</v>
      </c>
      <c r="R898" t="str">
        <f>RIGHT(Table1[[#This Row],[Category and Sub-Category]],LEN(Table1[[#This Row],[Category and Sub-Category]])-FIND("/",Table1[[#This Row],[Category and Sub-Category]]))</f>
        <v>indie rock</v>
      </c>
      <c r="S898" s="14">
        <f>(((Table1[[#This Row],[launched_at]]/60)/60)/24)+DATE(1970,1,1)</f>
        <v>42218.872986111113</v>
      </c>
      <c r="T898" s="14">
        <f t="shared" ref="T898:T961" si="14">(((I898/60)/60)/24)+DATE(1970,1,1)</f>
        <v>42244.166666666672</v>
      </c>
    </row>
    <row r="899" spans="1:20" ht="58" x14ac:dyDescent="0.35">
      <c r="A899">
        <v>897</v>
      </c>
      <c r="B899" s="1" t="s">
        <v>898</v>
      </c>
      <c r="C899" s="1" t="s">
        <v>5007</v>
      </c>
      <c r="D899" s="6">
        <v>3000</v>
      </c>
      <c r="E899" s="6">
        <v>0</v>
      </c>
      <c r="F899" t="s">
        <v>8221</v>
      </c>
      <c r="G899" t="s">
        <v>8224</v>
      </c>
      <c r="H899" t="s">
        <v>8246</v>
      </c>
      <c r="I899">
        <v>1354123908</v>
      </c>
      <c r="J899">
        <v>1351528308</v>
      </c>
      <c r="K899" t="b">
        <v>0</v>
      </c>
      <c r="L899">
        <v>0</v>
      </c>
      <c r="M899" t="b">
        <v>0</v>
      </c>
      <c r="N899" t="s">
        <v>8279</v>
      </c>
      <c r="O899" s="16">
        <f>Table1[[#This Row],[pledged]]/Table1[[#This Row],[goal]]*100</f>
        <v>0</v>
      </c>
      <c r="P899" s="6">
        <f>IFERROR(Table1[[#This Row],[pledged]]/Table1[[#This Row],[backers_count]],0)</f>
        <v>0</v>
      </c>
      <c r="Q899" t="str">
        <f>LEFT(Table1[[#This Row],[Category and Sub-Category]],FIND("/",Table1[[#This Row],[Category and Sub-Category]])-1)</f>
        <v>music</v>
      </c>
      <c r="R899" t="str">
        <f>RIGHT(Table1[[#This Row],[Category and Sub-Category]],LEN(Table1[[#This Row],[Category and Sub-Category]])-FIND("/",Table1[[#This Row],[Category and Sub-Category]]))</f>
        <v>indie rock</v>
      </c>
      <c r="S899" s="14">
        <f>(((Table1[[#This Row],[launched_at]]/60)/60)/24)+DATE(1970,1,1)</f>
        <v>41211.688750000001</v>
      </c>
      <c r="T899" s="14">
        <f t="shared" si="14"/>
        <v>41241.730416666665</v>
      </c>
    </row>
    <row r="900" spans="1:20" ht="43.5" x14ac:dyDescent="0.35">
      <c r="A900">
        <v>898</v>
      </c>
      <c r="B900" s="1" t="s">
        <v>899</v>
      </c>
      <c r="C900" s="1" t="s">
        <v>5008</v>
      </c>
      <c r="D900" s="6">
        <v>2500</v>
      </c>
      <c r="E900" s="6">
        <v>70</v>
      </c>
      <c r="F900" t="s">
        <v>8221</v>
      </c>
      <c r="G900" t="s">
        <v>8224</v>
      </c>
      <c r="H900" t="s">
        <v>8246</v>
      </c>
      <c r="I900">
        <v>1326651110</v>
      </c>
      <c r="J900">
        <v>1322763110</v>
      </c>
      <c r="K900" t="b">
        <v>0</v>
      </c>
      <c r="L900">
        <v>2</v>
      </c>
      <c r="M900" t="b">
        <v>0</v>
      </c>
      <c r="N900" t="s">
        <v>8279</v>
      </c>
      <c r="O900" s="16">
        <f>Table1[[#This Row],[pledged]]/Table1[[#This Row],[goal]]*100</f>
        <v>2.8000000000000003</v>
      </c>
      <c r="P900" s="6">
        <f>IFERROR(Table1[[#This Row],[pledged]]/Table1[[#This Row],[backers_count]],0)</f>
        <v>35</v>
      </c>
      <c r="Q900" t="str">
        <f>LEFT(Table1[[#This Row],[Category and Sub-Category]],FIND("/",Table1[[#This Row],[Category and Sub-Category]])-1)</f>
        <v>music</v>
      </c>
      <c r="R900" t="str">
        <f>RIGHT(Table1[[#This Row],[Category and Sub-Category]],LEN(Table1[[#This Row],[Category and Sub-Category]])-FIND("/",Table1[[#This Row],[Category and Sub-Category]]))</f>
        <v>indie rock</v>
      </c>
      <c r="S900" s="14">
        <f>(((Table1[[#This Row],[launched_at]]/60)/60)/24)+DATE(1970,1,1)</f>
        <v>40878.758217592593</v>
      </c>
      <c r="T900" s="14">
        <f t="shared" si="14"/>
        <v>40923.758217592593</v>
      </c>
    </row>
    <row r="901" spans="1:20" ht="43.5" x14ac:dyDescent="0.35">
      <c r="A901">
        <v>899</v>
      </c>
      <c r="B901" s="1" t="s">
        <v>900</v>
      </c>
      <c r="C901" s="1" t="s">
        <v>5009</v>
      </c>
      <c r="D901" s="6">
        <v>750</v>
      </c>
      <c r="E901" s="6">
        <v>280</v>
      </c>
      <c r="F901" t="s">
        <v>8221</v>
      </c>
      <c r="G901" t="s">
        <v>8224</v>
      </c>
      <c r="H901" t="s">
        <v>8246</v>
      </c>
      <c r="I901">
        <v>1306549362</v>
      </c>
      <c r="J901">
        <v>1302661362</v>
      </c>
      <c r="K901" t="b">
        <v>0</v>
      </c>
      <c r="L901">
        <v>8</v>
      </c>
      <c r="M901" t="b">
        <v>0</v>
      </c>
      <c r="N901" t="s">
        <v>8279</v>
      </c>
      <c r="O901" s="16">
        <f>Table1[[#This Row],[pledged]]/Table1[[#This Row],[goal]]*100</f>
        <v>37.333333333333336</v>
      </c>
      <c r="P901" s="6">
        <f>IFERROR(Table1[[#This Row],[pledged]]/Table1[[#This Row],[backers_count]],0)</f>
        <v>35</v>
      </c>
      <c r="Q901" t="str">
        <f>LEFT(Table1[[#This Row],[Category and Sub-Category]],FIND("/",Table1[[#This Row],[Category and Sub-Category]])-1)</f>
        <v>music</v>
      </c>
      <c r="R901" t="str">
        <f>RIGHT(Table1[[#This Row],[Category and Sub-Category]],LEN(Table1[[#This Row],[Category and Sub-Category]])-FIND("/",Table1[[#This Row],[Category and Sub-Category]]))</f>
        <v>indie rock</v>
      </c>
      <c r="S901" s="14">
        <f>(((Table1[[#This Row],[launched_at]]/60)/60)/24)+DATE(1970,1,1)</f>
        <v>40646.099097222221</v>
      </c>
      <c r="T901" s="14">
        <f t="shared" si="14"/>
        <v>40691.099097222221</v>
      </c>
    </row>
    <row r="902" spans="1:20" ht="29" x14ac:dyDescent="0.35">
      <c r="A902">
        <v>900</v>
      </c>
      <c r="B902" s="1" t="s">
        <v>901</v>
      </c>
      <c r="C902" s="1" t="s">
        <v>5010</v>
      </c>
      <c r="D902" s="6">
        <v>5000</v>
      </c>
      <c r="E902" s="6">
        <v>21</v>
      </c>
      <c r="F902" t="s">
        <v>8221</v>
      </c>
      <c r="G902" t="s">
        <v>8224</v>
      </c>
      <c r="H902" t="s">
        <v>8246</v>
      </c>
      <c r="I902">
        <v>1459365802</v>
      </c>
      <c r="J902">
        <v>1456777402</v>
      </c>
      <c r="K902" t="b">
        <v>0</v>
      </c>
      <c r="L902">
        <v>2</v>
      </c>
      <c r="M902" t="b">
        <v>0</v>
      </c>
      <c r="N902" t="s">
        <v>8278</v>
      </c>
      <c r="O902" s="16">
        <f>Table1[[#This Row],[pledged]]/Table1[[#This Row],[goal]]*100</f>
        <v>0.42</v>
      </c>
      <c r="P902" s="6">
        <f>IFERROR(Table1[[#This Row],[pledged]]/Table1[[#This Row],[backers_count]],0)</f>
        <v>10.5</v>
      </c>
      <c r="Q902" t="str">
        <f>LEFT(Table1[[#This Row],[Category and Sub-Category]],FIND("/",Table1[[#This Row],[Category and Sub-Category]])-1)</f>
        <v>music</v>
      </c>
      <c r="R902" t="str">
        <f>RIGHT(Table1[[#This Row],[Category and Sub-Category]],LEN(Table1[[#This Row],[Category and Sub-Category]])-FIND("/",Table1[[#This Row],[Category and Sub-Category]]))</f>
        <v>jazz</v>
      </c>
      <c r="S902" s="14">
        <f>(((Table1[[#This Row],[launched_at]]/60)/60)/24)+DATE(1970,1,1)</f>
        <v>42429.84956018519</v>
      </c>
      <c r="T902" s="14">
        <f t="shared" si="14"/>
        <v>42459.807893518519</v>
      </c>
    </row>
    <row r="903" spans="1:20" ht="58" x14ac:dyDescent="0.35">
      <c r="A903">
        <v>901</v>
      </c>
      <c r="B903" s="1" t="s">
        <v>902</v>
      </c>
      <c r="C903" s="1" t="s">
        <v>5011</v>
      </c>
      <c r="D903" s="6">
        <v>6500</v>
      </c>
      <c r="E903" s="6">
        <v>0</v>
      </c>
      <c r="F903" t="s">
        <v>8221</v>
      </c>
      <c r="G903" t="s">
        <v>8224</v>
      </c>
      <c r="H903" t="s">
        <v>8246</v>
      </c>
      <c r="I903">
        <v>1276024260</v>
      </c>
      <c r="J903">
        <v>1272050914</v>
      </c>
      <c r="K903" t="b">
        <v>0</v>
      </c>
      <c r="L903">
        <v>0</v>
      </c>
      <c r="M903" t="b">
        <v>0</v>
      </c>
      <c r="N903" t="s">
        <v>8278</v>
      </c>
      <c r="O903" s="16">
        <f>Table1[[#This Row],[pledged]]/Table1[[#This Row],[goal]]*100</f>
        <v>0</v>
      </c>
      <c r="P903" s="6">
        <f>IFERROR(Table1[[#This Row],[pledged]]/Table1[[#This Row],[backers_count]],0)</f>
        <v>0</v>
      </c>
      <c r="Q903" t="str">
        <f>LEFT(Table1[[#This Row],[Category and Sub-Category]],FIND("/",Table1[[#This Row],[Category and Sub-Category]])-1)</f>
        <v>music</v>
      </c>
      <c r="R903" t="str">
        <f>RIGHT(Table1[[#This Row],[Category and Sub-Category]],LEN(Table1[[#This Row],[Category and Sub-Category]])-FIND("/",Table1[[#This Row],[Category and Sub-Category]]))</f>
        <v>jazz</v>
      </c>
      <c r="S903" s="14">
        <f>(((Table1[[#This Row],[launched_at]]/60)/60)/24)+DATE(1970,1,1)</f>
        <v>40291.81150462963</v>
      </c>
      <c r="T903" s="14">
        <f t="shared" si="14"/>
        <v>40337.799305555556</v>
      </c>
    </row>
    <row r="904" spans="1:20" ht="58" x14ac:dyDescent="0.35">
      <c r="A904">
        <v>902</v>
      </c>
      <c r="B904" s="1" t="s">
        <v>903</v>
      </c>
      <c r="C904" s="1" t="s">
        <v>5012</v>
      </c>
      <c r="D904" s="6">
        <v>30000</v>
      </c>
      <c r="E904" s="6">
        <v>90</v>
      </c>
      <c r="F904" t="s">
        <v>8221</v>
      </c>
      <c r="G904" t="s">
        <v>8224</v>
      </c>
      <c r="H904" t="s">
        <v>8246</v>
      </c>
      <c r="I904">
        <v>1409412600</v>
      </c>
      <c r="J904">
        <v>1404947422</v>
      </c>
      <c r="K904" t="b">
        <v>0</v>
      </c>
      <c r="L904">
        <v>3</v>
      </c>
      <c r="M904" t="b">
        <v>0</v>
      </c>
      <c r="N904" t="s">
        <v>8278</v>
      </c>
      <c r="O904" s="16">
        <f>Table1[[#This Row],[pledged]]/Table1[[#This Row],[goal]]*100</f>
        <v>0.3</v>
      </c>
      <c r="P904" s="6">
        <f>IFERROR(Table1[[#This Row],[pledged]]/Table1[[#This Row],[backers_count]],0)</f>
        <v>30</v>
      </c>
      <c r="Q904" t="str">
        <f>LEFT(Table1[[#This Row],[Category and Sub-Category]],FIND("/",Table1[[#This Row],[Category and Sub-Category]])-1)</f>
        <v>music</v>
      </c>
      <c r="R904" t="str">
        <f>RIGHT(Table1[[#This Row],[Category and Sub-Category]],LEN(Table1[[#This Row],[Category and Sub-Category]])-FIND("/",Table1[[#This Row],[Category and Sub-Category]]))</f>
        <v>jazz</v>
      </c>
      <c r="S904" s="14">
        <f>(((Table1[[#This Row],[launched_at]]/60)/60)/24)+DATE(1970,1,1)</f>
        <v>41829.965532407405</v>
      </c>
      <c r="T904" s="14">
        <f t="shared" si="14"/>
        <v>41881.645833333336</v>
      </c>
    </row>
    <row r="905" spans="1:20" ht="43.5" x14ac:dyDescent="0.35">
      <c r="A905">
        <v>903</v>
      </c>
      <c r="B905" s="1" t="s">
        <v>904</v>
      </c>
      <c r="C905" s="1" t="s">
        <v>5013</v>
      </c>
      <c r="D905" s="6">
        <v>5000</v>
      </c>
      <c r="E905" s="6">
        <v>160</v>
      </c>
      <c r="F905" t="s">
        <v>8221</v>
      </c>
      <c r="G905" t="s">
        <v>8224</v>
      </c>
      <c r="H905" t="s">
        <v>8246</v>
      </c>
      <c r="I905">
        <v>1348367100</v>
      </c>
      <c r="J905">
        <v>1346180780</v>
      </c>
      <c r="K905" t="b">
        <v>0</v>
      </c>
      <c r="L905">
        <v>4</v>
      </c>
      <c r="M905" t="b">
        <v>0</v>
      </c>
      <c r="N905" t="s">
        <v>8278</v>
      </c>
      <c r="O905" s="16">
        <f>Table1[[#This Row],[pledged]]/Table1[[#This Row],[goal]]*100</f>
        <v>3.2</v>
      </c>
      <c r="P905" s="6">
        <f>IFERROR(Table1[[#This Row],[pledged]]/Table1[[#This Row],[backers_count]],0)</f>
        <v>40</v>
      </c>
      <c r="Q905" t="str">
        <f>LEFT(Table1[[#This Row],[Category and Sub-Category]],FIND("/",Table1[[#This Row],[Category and Sub-Category]])-1)</f>
        <v>music</v>
      </c>
      <c r="R905" t="str">
        <f>RIGHT(Table1[[#This Row],[Category and Sub-Category]],LEN(Table1[[#This Row],[Category and Sub-Category]])-FIND("/",Table1[[#This Row],[Category and Sub-Category]]))</f>
        <v>jazz</v>
      </c>
      <c r="S905" s="14">
        <f>(((Table1[[#This Row],[launched_at]]/60)/60)/24)+DATE(1970,1,1)</f>
        <v>41149.796064814815</v>
      </c>
      <c r="T905" s="14">
        <f t="shared" si="14"/>
        <v>41175.100694444445</v>
      </c>
    </row>
    <row r="906" spans="1:20" ht="43.5" x14ac:dyDescent="0.35">
      <c r="A906">
        <v>904</v>
      </c>
      <c r="B906" s="1" t="s">
        <v>905</v>
      </c>
      <c r="C906" s="1" t="s">
        <v>5014</v>
      </c>
      <c r="D906" s="6">
        <v>50000</v>
      </c>
      <c r="E906" s="6">
        <v>151</v>
      </c>
      <c r="F906" t="s">
        <v>8221</v>
      </c>
      <c r="G906" t="s">
        <v>8224</v>
      </c>
      <c r="H906" t="s">
        <v>8246</v>
      </c>
      <c r="I906">
        <v>1451786137</v>
      </c>
      <c r="J906">
        <v>1449194137</v>
      </c>
      <c r="K906" t="b">
        <v>0</v>
      </c>
      <c r="L906">
        <v>3</v>
      </c>
      <c r="M906" t="b">
        <v>0</v>
      </c>
      <c r="N906" t="s">
        <v>8278</v>
      </c>
      <c r="O906" s="16">
        <f>Table1[[#This Row],[pledged]]/Table1[[#This Row],[goal]]*100</f>
        <v>0.30199999999999999</v>
      </c>
      <c r="P906" s="6">
        <f>IFERROR(Table1[[#This Row],[pledged]]/Table1[[#This Row],[backers_count]],0)</f>
        <v>50.333333333333336</v>
      </c>
      <c r="Q906" t="str">
        <f>LEFT(Table1[[#This Row],[Category and Sub-Category]],FIND("/",Table1[[#This Row],[Category and Sub-Category]])-1)</f>
        <v>music</v>
      </c>
      <c r="R906" t="str">
        <f>RIGHT(Table1[[#This Row],[Category and Sub-Category]],LEN(Table1[[#This Row],[Category and Sub-Category]])-FIND("/",Table1[[#This Row],[Category and Sub-Category]]))</f>
        <v>jazz</v>
      </c>
      <c r="S906" s="14">
        <f>(((Table1[[#This Row],[launched_at]]/60)/60)/24)+DATE(1970,1,1)</f>
        <v>42342.080289351856</v>
      </c>
      <c r="T906" s="14">
        <f t="shared" si="14"/>
        <v>42372.080289351856</v>
      </c>
    </row>
    <row r="907" spans="1:20" ht="43.5" x14ac:dyDescent="0.35">
      <c r="A907">
        <v>905</v>
      </c>
      <c r="B907" s="1" t="s">
        <v>906</v>
      </c>
      <c r="C907" s="1" t="s">
        <v>5015</v>
      </c>
      <c r="D907" s="6">
        <v>6500</v>
      </c>
      <c r="E907" s="6">
        <v>196</v>
      </c>
      <c r="F907" t="s">
        <v>8221</v>
      </c>
      <c r="G907" t="s">
        <v>8224</v>
      </c>
      <c r="H907" t="s">
        <v>8246</v>
      </c>
      <c r="I907">
        <v>1295847926</v>
      </c>
      <c r="J907">
        <v>1290663926</v>
      </c>
      <c r="K907" t="b">
        <v>0</v>
      </c>
      <c r="L907">
        <v>6</v>
      </c>
      <c r="M907" t="b">
        <v>0</v>
      </c>
      <c r="N907" t="s">
        <v>8278</v>
      </c>
      <c r="O907" s="16">
        <f>Table1[[#This Row],[pledged]]/Table1[[#This Row],[goal]]*100</f>
        <v>3.0153846153846153</v>
      </c>
      <c r="P907" s="6">
        <f>IFERROR(Table1[[#This Row],[pledged]]/Table1[[#This Row],[backers_count]],0)</f>
        <v>32.666666666666664</v>
      </c>
      <c r="Q907" t="str">
        <f>LEFT(Table1[[#This Row],[Category and Sub-Category]],FIND("/",Table1[[#This Row],[Category and Sub-Category]])-1)</f>
        <v>music</v>
      </c>
      <c r="R907" t="str">
        <f>RIGHT(Table1[[#This Row],[Category and Sub-Category]],LEN(Table1[[#This Row],[Category and Sub-Category]])-FIND("/",Table1[[#This Row],[Category and Sub-Category]]))</f>
        <v>jazz</v>
      </c>
      <c r="S907" s="14">
        <f>(((Table1[[#This Row],[launched_at]]/60)/60)/24)+DATE(1970,1,1)</f>
        <v>40507.239884259259</v>
      </c>
      <c r="T907" s="14">
        <f t="shared" si="14"/>
        <v>40567.239884259259</v>
      </c>
    </row>
    <row r="908" spans="1:20" ht="29" x14ac:dyDescent="0.35">
      <c r="A908">
        <v>906</v>
      </c>
      <c r="B908" s="1" t="s">
        <v>907</v>
      </c>
      <c r="C908" s="1" t="s">
        <v>5016</v>
      </c>
      <c r="D908" s="6">
        <v>15000</v>
      </c>
      <c r="E908" s="6">
        <v>0</v>
      </c>
      <c r="F908" t="s">
        <v>8221</v>
      </c>
      <c r="G908" t="s">
        <v>8224</v>
      </c>
      <c r="H908" t="s">
        <v>8246</v>
      </c>
      <c r="I908">
        <v>1394681590</v>
      </c>
      <c r="J908">
        <v>1392093190</v>
      </c>
      <c r="K908" t="b">
        <v>0</v>
      </c>
      <c r="L908">
        <v>0</v>
      </c>
      <c r="M908" t="b">
        <v>0</v>
      </c>
      <c r="N908" t="s">
        <v>8278</v>
      </c>
      <c r="O908" s="16">
        <f>Table1[[#This Row],[pledged]]/Table1[[#This Row],[goal]]*100</f>
        <v>0</v>
      </c>
      <c r="P908" s="6">
        <f>IFERROR(Table1[[#This Row],[pledged]]/Table1[[#This Row],[backers_count]],0)</f>
        <v>0</v>
      </c>
      <c r="Q908" t="str">
        <f>LEFT(Table1[[#This Row],[Category and Sub-Category]],FIND("/",Table1[[#This Row],[Category and Sub-Category]])-1)</f>
        <v>music</v>
      </c>
      <c r="R908" t="str">
        <f>RIGHT(Table1[[#This Row],[Category and Sub-Category]],LEN(Table1[[#This Row],[Category and Sub-Category]])-FIND("/",Table1[[#This Row],[Category and Sub-Category]]))</f>
        <v>jazz</v>
      </c>
      <c r="S908" s="14">
        <f>(((Table1[[#This Row],[launched_at]]/60)/60)/24)+DATE(1970,1,1)</f>
        <v>41681.189699074072</v>
      </c>
      <c r="T908" s="14">
        <f t="shared" si="14"/>
        <v>41711.148032407407</v>
      </c>
    </row>
    <row r="909" spans="1:20" ht="43.5" x14ac:dyDescent="0.35">
      <c r="A909">
        <v>907</v>
      </c>
      <c r="B909" s="1" t="s">
        <v>908</v>
      </c>
      <c r="C909" s="1" t="s">
        <v>5017</v>
      </c>
      <c r="D909" s="6">
        <v>2900</v>
      </c>
      <c r="E909" s="6">
        <v>0</v>
      </c>
      <c r="F909" t="s">
        <v>8221</v>
      </c>
      <c r="G909" t="s">
        <v>8224</v>
      </c>
      <c r="H909" t="s">
        <v>8246</v>
      </c>
      <c r="I909">
        <v>1315715823</v>
      </c>
      <c r="J909">
        <v>1313123823</v>
      </c>
      <c r="K909" t="b">
        <v>0</v>
      </c>
      <c r="L909">
        <v>0</v>
      </c>
      <c r="M909" t="b">
        <v>0</v>
      </c>
      <c r="N909" t="s">
        <v>8278</v>
      </c>
      <c r="O909" s="16">
        <f>Table1[[#This Row],[pledged]]/Table1[[#This Row],[goal]]*100</f>
        <v>0</v>
      </c>
      <c r="P909" s="6">
        <f>IFERROR(Table1[[#This Row],[pledged]]/Table1[[#This Row],[backers_count]],0)</f>
        <v>0</v>
      </c>
      <c r="Q909" t="str">
        <f>LEFT(Table1[[#This Row],[Category and Sub-Category]],FIND("/",Table1[[#This Row],[Category and Sub-Category]])-1)</f>
        <v>music</v>
      </c>
      <c r="R909" t="str">
        <f>RIGHT(Table1[[#This Row],[Category and Sub-Category]],LEN(Table1[[#This Row],[Category and Sub-Category]])-FIND("/",Table1[[#This Row],[Category and Sub-Category]]))</f>
        <v>jazz</v>
      </c>
      <c r="S909" s="14">
        <f>(((Table1[[#This Row],[launched_at]]/60)/60)/24)+DATE(1970,1,1)</f>
        <v>40767.192395833335</v>
      </c>
      <c r="T909" s="14">
        <f t="shared" si="14"/>
        <v>40797.192395833335</v>
      </c>
    </row>
    <row r="910" spans="1:20" ht="43.5" x14ac:dyDescent="0.35">
      <c r="A910">
        <v>908</v>
      </c>
      <c r="B910" s="1" t="s">
        <v>909</v>
      </c>
      <c r="C910" s="1" t="s">
        <v>5018</v>
      </c>
      <c r="D910" s="6">
        <v>2500</v>
      </c>
      <c r="E910" s="6">
        <v>0</v>
      </c>
      <c r="F910" t="s">
        <v>8221</v>
      </c>
      <c r="G910" t="s">
        <v>8224</v>
      </c>
      <c r="H910" t="s">
        <v>8246</v>
      </c>
      <c r="I910">
        <v>1280206740</v>
      </c>
      <c r="J910">
        <v>1276283655</v>
      </c>
      <c r="K910" t="b">
        <v>0</v>
      </c>
      <c r="L910">
        <v>0</v>
      </c>
      <c r="M910" t="b">
        <v>0</v>
      </c>
      <c r="N910" t="s">
        <v>8278</v>
      </c>
      <c r="O910" s="16">
        <f>Table1[[#This Row],[pledged]]/Table1[[#This Row],[goal]]*100</f>
        <v>0</v>
      </c>
      <c r="P910" s="6">
        <f>IFERROR(Table1[[#This Row],[pledged]]/Table1[[#This Row],[backers_count]],0)</f>
        <v>0</v>
      </c>
      <c r="Q910" t="str">
        <f>LEFT(Table1[[#This Row],[Category and Sub-Category]],FIND("/",Table1[[#This Row],[Category and Sub-Category]])-1)</f>
        <v>music</v>
      </c>
      <c r="R910" t="str">
        <f>RIGHT(Table1[[#This Row],[Category and Sub-Category]],LEN(Table1[[#This Row],[Category and Sub-Category]])-FIND("/",Table1[[#This Row],[Category and Sub-Category]]))</f>
        <v>jazz</v>
      </c>
      <c r="S910" s="14">
        <f>(((Table1[[#This Row],[launched_at]]/60)/60)/24)+DATE(1970,1,1)</f>
        <v>40340.801562499997</v>
      </c>
      <c r="T910" s="14">
        <f t="shared" si="14"/>
        <v>40386.207638888889</v>
      </c>
    </row>
    <row r="911" spans="1:20" ht="58" x14ac:dyDescent="0.35">
      <c r="A911">
        <v>909</v>
      </c>
      <c r="B911" s="1" t="s">
        <v>910</v>
      </c>
      <c r="C911" s="1" t="s">
        <v>5019</v>
      </c>
      <c r="D911" s="6">
        <v>16000</v>
      </c>
      <c r="E911" s="6">
        <v>520</v>
      </c>
      <c r="F911" t="s">
        <v>8221</v>
      </c>
      <c r="G911" t="s">
        <v>8224</v>
      </c>
      <c r="H911" t="s">
        <v>8246</v>
      </c>
      <c r="I911">
        <v>1343016000</v>
      </c>
      <c r="J911">
        <v>1340296440</v>
      </c>
      <c r="K911" t="b">
        <v>0</v>
      </c>
      <c r="L911">
        <v>8</v>
      </c>
      <c r="M911" t="b">
        <v>0</v>
      </c>
      <c r="N911" t="s">
        <v>8278</v>
      </c>
      <c r="O911" s="16">
        <f>Table1[[#This Row],[pledged]]/Table1[[#This Row],[goal]]*100</f>
        <v>3.25</v>
      </c>
      <c r="P911" s="6">
        <f>IFERROR(Table1[[#This Row],[pledged]]/Table1[[#This Row],[backers_count]],0)</f>
        <v>65</v>
      </c>
      <c r="Q911" t="str">
        <f>LEFT(Table1[[#This Row],[Category and Sub-Category]],FIND("/",Table1[[#This Row],[Category and Sub-Category]])-1)</f>
        <v>music</v>
      </c>
      <c r="R911" t="str">
        <f>RIGHT(Table1[[#This Row],[Category and Sub-Category]],LEN(Table1[[#This Row],[Category and Sub-Category]])-FIND("/",Table1[[#This Row],[Category and Sub-Category]]))</f>
        <v>jazz</v>
      </c>
      <c r="S911" s="14">
        <f>(((Table1[[#This Row],[launched_at]]/60)/60)/24)+DATE(1970,1,1)</f>
        <v>41081.69027777778</v>
      </c>
      <c r="T911" s="14">
        <f t="shared" si="14"/>
        <v>41113.166666666664</v>
      </c>
    </row>
    <row r="912" spans="1:20" ht="43.5" x14ac:dyDescent="0.35">
      <c r="A912">
        <v>910</v>
      </c>
      <c r="B912" s="1" t="s">
        <v>911</v>
      </c>
      <c r="C912" s="1" t="s">
        <v>5020</v>
      </c>
      <c r="D912" s="6">
        <v>550</v>
      </c>
      <c r="E912" s="6">
        <v>123</v>
      </c>
      <c r="F912" t="s">
        <v>8221</v>
      </c>
      <c r="G912" t="s">
        <v>8225</v>
      </c>
      <c r="H912" t="s">
        <v>8247</v>
      </c>
      <c r="I912">
        <v>1488546319</v>
      </c>
      <c r="J912">
        <v>1483362319</v>
      </c>
      <c r="K912" t="b">
        <v>0</v>
      </c>
      <c r="L912">
        <v>5</v>
      </c>
      <c r="M912" t="b">
        <v>0</v>
      </c>
      <c r="N912" t="s">
        <v>8278</v>
      </c>
      <c r="O912" s="16">
        <f>Table1[[#This Row],[pledged]]/Table1[[#This Row],[goal]]*100</f>
        <v>22.363636363636363</v>
      </c>
      <c r="P912" s="6">
        <f>IFERROR(Table1[[#This Row],[pledged]]/Table1[[#This Row],[backers_count]],0)</f>
        <v>24.6</v>
      </c>
      <c r="Q912" t="str">
        <f>LEFT(Table1[[#This Row],[Category and Sub-Category]],FIND("/",Table1[[#This Row],[Category and Sub-Category]])-1)</f>
        <v>music</v>
      </c>
      <c r="R912" t="str">
        <f>RIGHT(Table1[[#This Row],[Category and Sub-Category]],LEN(Table1[[#This Row],[Category and Sub-Category]])-FIND("/",Table1[[#This Row],[Category and Sub-Category]]))</f>
        <v>jazz</v>
      </c>
      <c r="S912" s="14">
        <f>(((Table1[[#This Row],[launched_at]]/60)/60)/24)+DATE(1970,1,1)</f>
        <v>42737.545358796298</v>
      </c>
      <c r="T912" s="14">
        <f t="shared" si="14"/>
        <v>42797.545358796298</v>
      </c>
    </row>
    <row r="913" spans="1:20" ht="43.5" x14ac:dyDescent="0.35">
      <c r="A913">
        <v>911</v>
      </c>
      <c r="B913" s="1" t="s">
        <v>912</v>
      </c>
      <c r="C913" s="1" t="s">
        <v>5021</v>
      </c>
      <c r="D913" s="6">
        <v>100000</v>
      </c>
      <c r="E913" s="6">
        <v>0</v>
      </c>
      <c r="F913" t="s">
        <v>8221</v>
      </c>
      <c r="G913" t="s">
        <v>8224</v>
      </c>
      <c r="H913" t="s">
        <v>8246</v>
      </c>
      <c r="I913">
        <v>1390522045</v>
      </c>
      <c r="J913">
        <v>1388707645</v>
      </c>
      <c r="K913" t="b">
        <v>0</v>
      </c>
      <c r="L913">
        <v>0</v>
      </c>
      <c r="M913" t="b">
        <v>0</v>
      </c>
      <c r="N913" t="s">
        <v>8278</v>
      </c>
      <c r="O913" s="16">
        <f>Table1[[#This Row],[pledged]]/Table1[[#This Row],[goal]]*100</f>
        <v>0</v>
      </c>
      <c r="P913" s="6">
        <f>IFERROR(Table1[[#This Row],[pledged]]/Table1[[#This Row],[backers_count]],0)</f>
        <v>0</v>
      </c>
      <c r="Q913" t="str">
        <f>LEFT(Table1[[#This Row],[Category and Sub-Category]],FIND("/",Table1[[#This Row],[Category and Sub-Category]])-1)</f>
        <v>music</v>
      </c>
      <c r="R913" t="str">
        <f>RIGHT(Table1[[#This Row],[Category and Sub-Category]],LEN(Table1[[#This Row],[Category and Sub-Category]])-FIND("/",Table1[[#This Row],[Category and Sub-Category]]))</f>
        <v>jazz</v>
      </c>
      <c r="S913" s="14">
        <f>(((Table1[[#This Row],[launched_at]]/60)/60)/24)+DATE(1970,1,1)</f>
        <v>41642.005150462966</v>
      </c>
      <c r="T913" s="14">
        <f t="shared" si="14"/>
        <v>41663.005150462966</v>
      </c>
    </row>
    <row r="914" spans="1:20" ht="43.5" x14ac:dyDescent="0.35">
      <c r="A914">
        <v>912</v>
      </c>
      <c r="B914" s="1" t="s">
        <v>913</v>
      </c>
      <c r="C914" s="1" t="s">
        <v>5022</v>
      </c>
      <c r="D914" s="6">
        <v>3500</v>
      </c>
      <c r="E914" s="6">
        <v>30</v>
      </c>
      <c r="F914" t="s">
        <v>8221</v>
      </c>
      <c r="G914" t="s">
        <v>8224</v>
      </c>
      <c r="H914" t="s">
        <v>8246</v>
      </c>
      <c r="I914">
        <v>1355197047</v>
      </c>
      <c r="J914">
        <v>1350009447</v>
      </c>
      <c r="K914" t="b">
        <v>0</v>
      </c>
      <c r="L914">
        <v>2</v>
      </c>
      <c r="M914" t="b">
        <v>0</v>
      </c>
      <c r="N914" t="s">
        <v>8278</v>
      </c>
      <c r="O914" s="16">
        <f>Table1[[#This Row],[pledged]]/Table1[[#This Row],[goal]]*100</f>
        <v>0.85714285714285721</v>
      </c>
      <c r="P914" s="6">
        <f>IFERROR(Table1[[#This Row],[pledged]]/Table1[[#This Row],[backers_count]],0)</f>
        <v>15</v>
      </c>
      <c r="Q914" t="str">
        <f>LEFT(Table1[[#This Row],[Category and Sub-Category]],FIND("/",Table1[[#This Row],[Category and Sub-Category]])-1)</f>
        <v>music</v>
      </c>
      <c r="R914" t="str">
        <f>RIGHT(Table1[[#This Row],[Category and Sub-Category]],LEN(Table1[[#This Row],[Category and Sub-Category]])-FIND("/",Table1[[#This Row],[Category and Sub-Category]]))</f>
        <v>jazz</v>
      </c>
      <c r="S914" s="14">
        <f>(((Table1[[#This Row],[launched_at]]/60)/60)/24)+DATE(1970,1,1)</f>
        <v>41194.109340277777</v>
      </c>
      <c r="T914" s="14">
        <f t="shared" si="14"/>
        <v>41254.151006944441</v>
      </c>
    </row>
    <row r="915" spans="1:20" ht="43.5" x14ac:dyDescent="0.35">
      <c r="A915">
        <v>913</v>
      </c>
      <c r="B915" s="1" t="s">
        <v>914</v>
      </c>
      <c r="C915" s="1" t="s">
        <v>5023</v>
      </c>
      <c r="D915" s="6">
        <v>30000</v>
      </c>
      <c r="E915" s="6">
        <v>1982</v>
      </c>
      <c r="F915" t="s">
        <v>8221</v>
      </c>
      <c r="G915" t="s">
        <v>8224</v>
      </c>
      <c r="H915" t="s">
        <v>8246</v>
      </c>
      <c r="I915">
        <v>1336188019</v>
      </c>
      <c r="J915">
        <v>1333596019</v>
      </c>
      <c r="K915" t="b">
        <v>0</v>
      </c>
      <c r="L915">
        <v>24</v>
      </c>
      <c r="M915" t="b">
        <v>0</v>
      </c>
      <c r="N915" t="s">
        <v>8278</v>
      </c>
      <c r="O915" s="16">
        <f>Table1[[#This Row],[pledged]]/Table1[[#This Row],[goal]]*100</f>
        <v>6.6066666666666665</v>
      </c>
      <c r="P915" s="6">
        <f>IFERROR(Table1[[#This Row],[pledged]]/Table1[[#This Row],[backers_count]],0)</f>
        <v>82.583333333333329</v>
      </c>
      <c r="Q915" t="str">
        <f>LEFT(Table1[[#This Row],[Category and Sub-Category]],FIND("/",Table1[[#This Row],[Category and Sub-Category]])-1)</f>
        <v>music</v>
      </c>
      <c r="R915" t="str">
        <f>RIGHT(Table1[[#This Row],[Category and Sub-Category]],LEN(Table1[[#This Row],[Category and Sub-Category]])-FIND("/",Table1[[#This Row],[Category and Sub-Category]]))</f>
        <v>jazz</v>
      </c>
      <c r="S915" s="14">
        <f>(((Table1[[#This Row],[launched_at]]/60)/60)/24)+DATE(1970,1,1)</f>
        <v>41004.139108796298</v>
      </c>
      <c r="T915" s="14">
        <f t="shared" si="14"/>
        <v>41034.139108796298</v>
      </c>
    </row>
    <row r="916" spans="1:20" ht="43.5" x14ac:dyDescent="0.35">
      <c r="A916">
        <v>914</v>
      </c>
      <c r="B916" s="1" t="s">
        <v>915</v>
      </c>
      <c r="C916" s="1" t="s">
        <v>5024</v>
      </c>
      <c r="D916" s="6">
        <v>1500</v>
      </c>
      <c r="E916" s="6">
        <v>0</v>
      </c>
      <c r="F916" t="s">
        <v>8221</v>
      </c>
      <c r="G916" t="s">
        <v>8224</v>
      </c>
      <c r="H916" t="s">
        <v>8246</v>
      </c>
      <c r="I916">
        <v>1345918747</v>
      </c>
      <c r="J916">
        <v>1343326747</v>
      </c>
      <c r="K916" t="b">
        <v>0</v>
      </c>
      <c r="L916">
        <v>0</v>
      </c>
      <c r="M916" t="b">
        <v>0</v>
      </c>
      <c r="N916" t="s">
        <v>8278</v>
      </c>
      <c r="O916" s="16">
        <f>Table1[[#This Row],[pledged]]/Table1[[#This Row],[goal]]*100</f>
        <v>0</v>
      </c>
      <c r="P916" s="6">
        <f>IFERROR(Table1[[#This Row],[pledged]]/Table1[[#This Row],[backers_count]],0)</f>
        <v>0</v>
      </c>
      <c r="Q916" t="str">
        <f>LEFT(Table1[[#This Row],[Category and Sub-Category]],FIND("/",Table1[[#This Row],[Category and Sub-Category]])-1)</f>
        <v>music</v>
      </c>
      <c r="R916" t="str">
        <f>RIGHT(Table1[[#This Row],[Category and Sub-Category]],LEN(Table1[[#This Row],[Category and Sub-Category]])-FIND("/",Table1[[#This Row],[Category and Sub-Category]]))</f>
        <v>jazz</v>
      </c>
      <c r="S916" s="14">
        <f>(((Table1[[#This Row],[launched_at]]/60)/60)/24)+DATE(1970,1,1)</f>
        <v>41116.763275462967</v>
      </c>
      <c r="T916" s="14">
        <f t="shared" si="14"/>
        <v>41146.763275462967</v>
      </c>
    </row>
    <row r="917" spans="1:20" ht="43.5" x14ac:dyDescent="0.35">
      <c r="A917">
        <v>915</v>
      </c>
      <c r="B917" s="1" t="s">
        <v>916</v>
      </c>
      <c r="C917" s="1" t="s">
        <v>5025</v>
      </c>
      <c r="D917" s="6">
        <v>6500</v>
      </c>
      <c r="E917" s="6">
        <v>375</v>
      </c>
      <c r="F917" t="s">
        <v>8221</v>
      </c>
      <c r="G917" t="s">
        <v>8224</v>
      </c>
      <c r="H917" t="s">
        <v>8246</v>
      </c>
      <c r="I917">
        <v>1330577940</v>
      </c>
      <c r="J917">
        <v>1327853914</v>
      </c>
      <c r="K917" t="b">
        <v>0</v>
      </c>
      <c r="L917">
        <v>9</v>
      </c>
      <c r="M917" t="b">
        <v>0</v>
      </c>
      <c r="N917" t="s">
        <v>8278</v>
      </c>
      <c r="O917" s="16">
        <f>Table1[[#This Row],[pledged]]/Table1[[#This Row],[goal]]*100</f>
        <v>5.7692307692307692</v>
      </c>
      <c r="P917" s="6">
        <f>IFERROR(Table1[[#This Row],[pledged]]/Table1[[#This Row],[backers_count]],0)</f>
        <v>41.666666666666664</v>
      </c>
      <c r="Q917" t="str">
        <f>LEFT(Table1[[#This Row],[Category and Sub-Category]],FIND("/",Table1[[#This Row],[Category and Sub-Category]])-1)</f>
        <v>music</v>
      </c>
      <c r="R917" t="str">
        <f>RIGHT(Table1[[#This Row],[Category and Sub-Category]],LEN(Table1[[#This Row],[Category and Sub-Category]])-FIND("/",Table1[[#This Row],[Category and Sub-Category]]))</f>
        <v>jazz</v>
      </c>
      <c r="S917" s="14">
        <f>(((Table1[[#This Row],[launched_at]]/60)/60)/24)+DATE(1970,1,1)</f>
        <v>40937.679560185185</v>
      </c>
      <c r="T917" s="14">
        <f t="shared" si="14"/>
        <v>40969.207638888889</v>
      </c>
    </row>
    <row r="918" spans="1:20" ht="43.5" x14ac:dyDescent="0.35">
      <c r="A918">
        <v>916</v>
      </c>
      <c r="B918" s="1" t="s">
        <v>917</v>
      </c>
      <c r="C918" s="1" t="s">
        <v>5026</v>
      </c>
      <c r="D918" s="6">
        <v>3300</v>
      </c>
      <c r="E918" s="6">
        <v>0</v>
      </c>
      <c r="F918" t="s">
        <v>8221</v>
      </c>
      <c r="G918" t="s">
        <v>8224</v>
      </c>
      <c r="H918" t="s">
        <v>8246</v>
      </c>
      <c r="I918">
        <v>1287723600</v>
      </c>
      <c r="J918">
        <v>1284409734</v>
      </c>
      <c r="K918" t="b">
        <v>0</v>
      </c>
      <c r="L918">
        <v>0</v>
      </c>
      <c r="M918" t="b">
        <v>0</v>
      </c>
      <c r="N918" t="s">
        <v>8278</v>
      </c>
      <c r="O918" s="16">
        <f>Table1[[#This Row],[pledged]]/Table1[[#This Row],[goal]]*100</f>
        <v>0</v>
      </c>
      <c r="P918" s="6">
        <f>IFERROR(Table1[[#This Row],[pledged]]/Table1[[#This Row],[backers_count]],0)</f>
        <v>0</v>
      </c>
      <c r="Q918" t="str">
        <f>LEFT(Table1[[#This Row],[Category and Sub-Category]],FIND("/",Table1[[#This Row],[Category and Sub-Category]])-1)</f>
        <v>music</v>
      </c>
      <c r="R918" t="str">
        <f>RIGHT(Table1[[#This Row],[Category and Sub-Category]],LEN(Table1[[#This Row],[Category and Sub-Category]])-FIND("/",Table1[[#This Row],[Category and Sub-Category]]))</f>
        <v>jazz</v>
      </c>
      <c r="S918" s="14">
        <f>(((Table1[[#This Row],[launched_at]]/60)/60)/24)+DATE(1970,1,1)</f>
        <v>40434.853402777779</v>
      </c>
      <c r="T918" s="14">
        <f t="shared" si="14"/>
        <v>40473.208333333336</v>
      </c>
    </row>
    <row r="919" spans="1:20" ht="58" x14ac:dyDescent="0.35">
      <c r="A919">
        <v>917</v>
      </c>
      <c r="B919" s="1" t="s">
        <v>918</v>
      </c>
      <c r="C919" s="1" t="s">
        <v>5027</v>
      </c>
      <c r="D919" s="6">
        <v>5000</v>
      </c>
      <c r="E919" s="6">
        <v>30</v>
      </c>
      <c r="F919" t="s">
        <v>8221</v>
      </c>
      <c r="G919" t="s">
        <v>8224</v>
      </c>
      <c r="H919" t="s">
        <v>8246</v>
      </c>
      <c r="I919">
        <v>1405305000</v>
      </c>
      <c r="J919">
        <v>1402612730</v>
      </c>
      <c r="K919" t="b">
        <v>0</v>
      </c>
      <c r="L919">
        <v>1</v>
      </c>
      <c r="M919" t="b">
        <v>0</v>
      </c>
      <c r="N919" t="s">
        <v>8278</v>
      </c>
      <c r="O919" s="16">
        <f>Table1[[#This Row],[pledged]]/Table1[[#This Row],[goal]]*100</f>
        <v>0.6</v>
      </c>
      <c r="P919" s="6">
        <f>IFERROR(Table1[[#This Row],[pledged]]/Table1[[#This Row],[backers_count]],0)</f>
        <v>30</v>
      </c>
      <c r="Q919" t="str">
        <f>LEFT(Table1[[#This Row],[Category and Sub-Category]],FIND("/",Table1[[#This Row],[Category and Sub-Category]])-1)</f>
        <v>music</v>
      </c>
      <c r="R919" t="str">
        <f>RIGHT(Table1[[#This Row],[Category and Sub-Category]],LEN(Table1[[#This Row],[Category and Sub-Category]])-FIND("/",Table1[[#This Row],[Category and Sub-Category]]))</f>
        <v>jazz</v>
      </c>
      <c r="S919" s="14">
        <f>(((Table1[[#This Row],[launched_at]]/60)/60)/24)+DATE(1970,1,1)</f>
        <v>41802.94363425926</v>
      </c>
      <c r="T919" s="14">
        <f t="shared" si="14"/>
        <v>41834.104166666664</v>
      </c>
    </row>
    <row r="920" spans="1:20" ht="58" x14ac:dyDescent="0.35">
      <c r="A920">
        <v>918</v>
      </c>
      <c r="B920" s="1" t="s">
        <v>919</v>
      </c>
      <c r="C920" s="1" t="s">
        <v>5028</v>
      </c>
      <c r="D920" s="6">
        <v>3900</v>
      </c>
      <c r="E920" s="6">
        <v>196</v>
      </c>
      <c r="F920" t="s">
        <v>8221</v>
      </c>
      <c r="G920" t="s">
        <v>8225</v>
      </c>
      <c r="H920" t="s">
        <v>8247</v>
      </c>
      <c r="I920">
        <v>1417474761</v>
      </c>
      <c r="J920">
        <v>1414879161</v>
      </c>
      <c r="K920" t="b">
        <v>0</v>
      </c>
      <c r="L920">
        <v>10</v>
      </c>
      <c r="M920" t="b">
        <v>0</v>
      </c>
      <c r="N920" t="s">
        <v>8278</v>
      </c>
      <c r="O920" s="16">
        <f>Table1[[#This Row],[pledged]]/Table1[[#This Row],[goal]]*100</f>
        <v>5.0256410256410255</v>
      </c>
      <c r="P920" s="6">
        <f>IFERROR(Table1[[#This Row],[pledged]]/Table1[[#This Row],[backers_count]],0)</f>
        <v>19.600000000000001</v>
      </c>
      <c r="Q920" t="str">
        <f>LEFT(Table1[[#This Row],[Category and Sub-Category]],FIND("/",Table1[[#This Row],[Category and Sub-Category]])-1)</f>
        <v>music</v>
      </c>
      <c r="R920" t="str">
        <f>RIGHT(Table1[[#This Row],[Category and Sub-Category]],LEN(Table1[[#This Row],[Category and Sub-Category]])-FIND("/",Table1[[#This Row],[Category and Sub-Category]]))</f>
        <v>jazz</v>
      </c>
      <c r="S920" s="14">
        <f>(((Table1[[#This Row],[launched_at]]/60)/60)/24)+DATE(1970,1,1)</f>
        <v>41944.916215277779</v>
      </c>
      <c r="T920" s="14">
        <f t="shared" si="14"/>
        <v>41974.957881944443</v>
      </c>
    </row>
    <row r="921" spans="1:20" x14ac:dyDescent="0.35">
      <c r="A921">
        <v>919</v>
      </c>
      <c r="B921" s="1" t="s">
        <v>920</v>
      </c>
      <c r="C921" s="1" t="s">
        <v>5029</v>
      </c>
      <c r="D921" s="6">
        <v>20000</v>
      </c>
      <c r="E921" s="6">
        <v>100</v>
      </c>
      <c r="F921" t="s">
        <v>8221</v>
      </c>
      <c r="G921" t="s">
        <v>8224</v>
      </c>
      <c r="H921" t="s">
        <v>8246</v>
      </c>
      <c r="I921">
        <v>1355930645</v>
      </c>
      <c r="J921">
        <v>1352906645</v>
      </c>
      <c r="K921" t="b">
        <v>0</v>
      </c>
      <c r="L921">
        <v>1</v>
      </c>
      <c r="M921" t="b">
        <v>0</v>
      </c>
      <c r="N921" t="s">
        <v>8278</v>
      </c>
      <c r="O921" s="16">
        <f>Table1[[#This Row],[pledged]]/Table1[[#This Row],[goal]]*100</f>
        <v>0.5</v>
      </c>
      <c r="P921" s="6">
        <f>IFERROR(Table1[[#This Row],[pledged]]/Table1[[#This Row],[backers_count]],0)</f>
        <v>100</v>
      </c>
      <c r="Q921" t="str">
        <f>LEFT(Table1[[#This Row],[Category and Sub-Category]],FIND("/",Table1[[#This Row],[Category and Sub-Category]])-1)</f>
        <v>music</v>
      </c>
      <c r="R921" t="str">
        <f>RIGHT(Table1[[#This Row],[Category and Sub-Category]],LEN(Table1[[#This Row],[Category and Sub-Category]])-FIND("/",Table1[[#This Row],[Category and Sub-Category]]))</f>
        <v>jazz</v>
      </c>
      <c r="S921" s="14">
        <f>(((Table1[[#This Row],[launched_at]]/60)/60)/24)+DATE(1970,1,1)</f>
        <v>41227.641724537039</v>
      </c>
      <c r="T921" s="14">
        <f t="shared" si="14"/>
        <v>41262.641724537039</v>
      </c>
    </row>
    <row r="922" spans="1:20" ht="43.5" x14ac:dyDescent="0.35">
      <c r="A922">
        <v>920</v>
      </c>
      <c r="B922" s="1" t="s">
        <v>921</v>
      </c>
      <c r="C922" s="1" t="s">
        <v>5030</v>
      </c>
      <c r="D922" s="6">
        <v>5500</v>
      </c>
      <c r="E922" s="6">
        <v>0</v>
      </c>
      <c r="F922" t="s">
        <v>8221</v>
      </c>
      <c r="G922" t="s">
        <v>8224</v>
      </c>
      <c r="H922" t="s">
        <v>8246</v>
      </c>
      <c r="I922">
        <v>1384448822</v>
      </c>
      <c r="J922">
        <v>1381853222</v>
      </c>
      <c r="K922" t="b">
        <v>0</v>
      </c>
      <c r="L922">
        <v>0</v>
      </c>
      <c r="M922" t="b">
        <v>0</v>
      </c>
      <c r="N922" t="s">
        <v>8278</v>
      </c>
      <c r="O922" s="16">
        <f>Table1[[#This Row],[pledged]]/Table1[[#This Row],[goal]]*100</f>
        <v>0</v>
      </c>
      <c r="P922" s="6">
        <f>IFERROR(Table1[[#This Row],[pledged]]/Table1[[#This Row],[backers_count]],0)</f>
        <v>0</v>
      </c>
      <c r="Q922" t="str">
        <f>LEFT(Table1[[#This Row],[Category and Sub-Category]],FIND("/",Table1[[#This Row],[Category and Sub-Category]])-1)</f>
        <v>music</v>
      </c>
      <c r="R922" t="str">
        <f>RIGHT(Table1[[#This Row],[Category and Sub-Category]],LEN(Table1[[#This Row],[Category and Sub-Category]])-FIND("/",Table1[[#This Row],[Category and Sub-Category]]))</f>
        <v>jazz</v>
      </c>
      <c r="S922" s="14">
        <f>(((Table1[[#This Row],[launched_at]]/60)/60)/24)+DATE(1970,1,1)</f>
        <v>41562.67155092593</v>
      </c>
      <c r="T922" s="14">
        <f t="shared" si="14"/>
        <v>41592.713217592594</v>
      </c>
    </row>
    <row r="923" spans="1:20" ht="58" x14ac:dyDescent="0.35">
      <c r="A923">
        <v>921</v>
      </c>
      <c r="B923" s="1" t="s">
        <v>922</v>
      </c>
      <c r="C923" s="1" t="s">
        <v>5031</v>
      </c>
      <c r="D923" s="6">
        <v>15000</v>
      </c>
      <c r="E923" s="6">
        <v>4635</v>
      </c>
      <c r="F923" t="s">
        <v>8221</v>
      </c>
      <c r="G923" t="s">
        <v>8224</v>
      </c>
      <c r="H923" t="s">
        <v>8246</v>
      </c>
      <c r="I923">
        <v>1323666376</v>
      </c>
      <c r="J923">
        <v>1320033976</v>
      </c>
      <c r="K923" t="b">
        <v>0</v>
      </c>
      <c r="L923">
        <v>20</v>
      </c>
      <c r="M923" t="b">
        <v>0</v>
      </c>
      <c r="N923" t="s">
        <v>8278</v>
      </c>
      <c r="O923" s="16">
        <f>Table1[[#This Row],[pledged]]/Table1[[#This Row],[goal]]*100</f>
        <v>30.9</v>
      </c>
      <c r="P923" s="6">
        <f>IFERROR(Table1[[#This Row],[pledged]]/Table1[[#This Row],[backers_count]],0)</f>
        <v>231.75</v>
      </c>
      <c r="Q923" t="str">
        <f>LEFT(Table1[[#This Row],[Category and Sub-Category]],FIND("/",Table1[[#This Row],[Category and Sub-Category]])-1)</f>
        <v>music</v>
      </c>
      <c r="R923" t="str">
        <f>RIGHT(Table1[[#This Row],[Category and Sub-Category]],LEN(Table1[[#This Row],[Category and Sub-Category]])-FIND("/",Table1[[#This Row],[Category and Sub-Category]]))</f>
        <v>jazz</v>
      </c>
      <c r="S923" s="14">
        <f>(((Table1[[#This Row],[launched_at]]/60)/60)/24)+DATE(1970,1,1)</f>
        <v>40847.171018518515</v>
      </c>
      <c r="T923" s="14">
        <f t="shared" si="14"/>
        <v>40889.212685185186</v>
      </c>
    </row>
    <row r="924" spans="1:20" ht="43.5" x14ac:dyDescent="0.35">
      <c r="A924">
        <v>922</v>
      </c>
      <c r="B924" s="1" t="s">
        <v>923</v>
      </c>
      <c r="C924" s="1" t="s">
        <v>5032</v>
      </c>
      <c r="D924" s="6">
        <v>27000</v>
      </c>
      <c r="E924" s="6">
        <v>5680</v>
      </c>
      <c r="F924" t="s">
        <v>8221</v>
      </c>
      <c r="G924" t="s">
        <v>8224</v>
      </c>
      <c r="H924" t="s">
        <v>8246</v>
      </c>
      <c r="I924">
        <v>1412167393</v>
      </c>
      <c r="J924">
        <v>1409143393</v>
      </c>
      <c r="K924" t="b">
        <v>0</v>
      </c>
      <c r="L924">
        <v>30</v>
      </c>
      <c r="M924" t="b">
        <v>0</v>
      </c>
      <c r="N924" t="s">
        <v>8278</v>
      </c>
      <c r="O924" s="16">
        <f>Table1[[#This Row],[pledged]]/Table1[[#This Row],[goal]]*100</f>
        <v>21.037037037037038</v>
      </c>
      <c r="P924" s="6">
        <f>IFERROR(Table1[[#This Row],[pledged]]/Table1[[#This Row],[backers_count]],0)</f>
        <v>189.33333333333334</v>
      </c>
      <c r="Q924" t="str">
        <f>LEFT(Table1[[#This Row],[Category and Sub-Category]],FIND("/",Table1[[#This Row],[Category and Sub-Category]])-1)</f>
        <v>music</v>
      </c>
      <c r="R924" t="str">
        <f>RIGHT(Table1[[#This Row],[Category and Sub-Category]],LEN(Table1[[#This Row],[Category and Sub-Category]])-FIND("/",Table1[[#This Row],[Category and Sub-Category]]))</f>
        <v>jazz</v>
      </c>
      <c r="S924" s="14">
        <f>(((Table1[[#This Row],[launched_at]]/60)/60)/24)+DATE(1970,1,1)</f>
        <v>41878.530011574076</v>
      </c>
      <c r="T924" s="14">
        <f t="shared" si="14"/>
        <v>41913.530011574076</v>
      </c>
    </row>
    <row r="925" spans="1:20" ht="43.5" x14ac:dyDescent="0.35">
      <c r="A925">
        <v>923</v>
      </c>
      <c r="B925" s="1" t="s">
        <v>924</v>
      </c>
      <c r="C925" s="1" t="s">
        <v>5033</v>
      </c>
      <c r="D925" s="6">
        <v>15000</v>
      </c>
      <c r="E925" s="6">
        <v>330</v>
      </c>
      <c r="F925" t="s">
        <v>8221</v>
      </c>
      <c r="G925" t="s">
        <v>8224</v>
      </c>
      <c r="H925" t="s">
        <v>8246</v>
      </c>
      <c r="I925">
        <v>1416614523</v>
      </c>
      <c r="J925">
        <v>1414018923</v>
      </c>
      <c r="K925" t="b">
        <v>0</v>
      </c>
      <c r="L925">
        <v>6</v>
      </c>
      <c r="M925" t="b">
        <v>0</v>
      </c>
      <c r="N925" t="s">
        <v>8278</v>
      </c>
      <c r="O925" s="16">
        <f>Table1[[#This Row],[pledged]]/Table1[[#This Row],[goal]]*100</f>
        <v>2.1999999999999997</v>
      </c>
      <c r="P925" s="6">
        <f>IFERROR(Table1[[#This Row],[pledged]]/Table1[[#This Row],[backers_count]],0)</f>
        <v>55</v>
      </c>
      <c r="Q925" t="str">
        <f>LEFT(Table1[[#This Row],[Category and Sub-Category]],FIND("/",Table1[[#This Row],[Category and Sub-Category]])-1)</f>
        <v>music</v>
      </c>
      <c r="R925" t="str">
        <f>RIGHT(Table1[[#This Row],[Category and Sub-Category]],LEN(Table1[[#This Row],[Category and Sub-Category]])-FIND("/",Table1[[#This Row],[Category and Sub-Category]]))</f>
        <v>jazz</v>
      </c>
      <c r="S925" s="14">
        <f>(((Table1[[#This Row],[launched_at]]/60)/60)/24)+DATE(1970,1,1)</f>
        <v>41934.959756944445</v>
      </c>
      <c r="T925" s="14">
        <f t="shared" si="14"/>
        <v>41965.001423611116</v>
      </c>
    </row>
    <row r="926" spans="1:20" ht="58" x14ac:dyDescent="0.35">
      <c r="A926">
        <v>924</v>
      </c>
      <c r="B926" s="1" t="s">
        <v>925</v>
      </c>
      <c r="C926" s="1" t="s">
        <v>5034</v>
      </c>
      <c r="D926" s="6">
        <v>3000</v>
      </c>
      <c r="E926" s="6">
        <v>327</v>
      </c>
      <c r="F926" t="s">
        <v>8221</v>
      </c>
      <c r="G926" t="s">
        <v>8224</v>
      </c>
      <c r="H926" t="s">
        <v>8246</v>
      </c>
      <c r="I926">
        <v>1360795069</v>
      </c>
      <c r="J926">
        <v>1358203069</v>
      </c>
      <c r="K926" t="b">
        <v>0</v>
      </c>
      <c r="L926">
        <v>15</v>
      </c>
      <c r="M926" t="b">
        <v>0</v>
      </c>
      <c r="N926" t="s">
        <v>8278</v>
      </c>
      <c r="O926" s="16">
        <f>Table1[[#This Row],[pledged]]/Table1[[#This Row],[goal]]*100</f>
        <v>10.9</v>
      </c>
      <c r="P926" s="6">
        <f>IFERROR(Table1[[#This Row],[pledged]]/Table1[[#This Row],[backers_count]],0)</f>
        <v>21.8</v>
      </c>
      <c r="Q926" t="str">
        <f>LEFT(Table1[[#This Row],[Category and Sub-Category]],FIND("/",Table1[[#This Row],[Category and Sub-Category]])-1)</f>
        <v>music</v>
      </c>
      <c r="R926" t="str">
        <f>RIGHT(Table1[[#This Row],[Category and Sub-Category]],LEN(Table1[[#This Row],[Category and Sub-Category]])-FIND("/",Table1[[#This Row],[Category and Sub-Category]]))</f>
        <v>jazz</v>
      </c>
      <c r="S926" s="14">
        <f>(((Table1[[#This Row],[launched_at]]/60)/60)/24)+DATE(1970,1,1)</f>
        <v>41288.942928240744</v>
      </c>
      <c r="T926" s="14">
        <f t="shared" si="14"/>
        <v>41318.942928240744</v>
      </c>
    </row>
    <row r="927" spans="1:20" ht="43.5" x14ac:dyDescent="0.35">
      <c r="A927">
        <v>925</v>
      </c>
      <c r="B927" s="1" t="s">
        <v>926</v>
      </c>
      <c r="C927" s="1" t="s">
        <v>5035</v>
      </c>
      <c r="D927" s="6">
        <v>6000</v>
      </c>
      <c r="E927" s="6">
        <v>160</v>
      </c>
      <c r="F927" t="s">
        <v>8221</v>
      </c>
      <c r="G927" t="s">
        <v>8224</v>
      </c>
      <c r="H927" t="s">
        <v>8246</v>
      </c>
      <c r="I927">
        <v>1385590111</v>
      </c>
      <c r="J927">
        <v>1382994511</v>
      </c>
      <c r="K927" t="b">
        <v>0</v>
      </c>
      <c r="L927">
        <v>5</v>
      </c>
      <c r="M927" t="b">
        <v>0</v>
      </c>
      <c r="N927" t="s">
        <v>8278</v>
      </c>
      <c r="O927" s="16">
        <f>Table1[[#This Row],[pledged]]/Table1[[#This Row],[goal]]*100</f>
        <v>2.666666666666667</v>
      </c>
      <c r="P927" s="6">
        <f>IFERROR(Table1[[#This Row],[pledged]]/Table1[[#This Row],[backers_count]],0)</f>
        <v>32</v>
      </c>
      <c r="Q927" t="str">
        <f>LEFT(Table1[[#This Row],[Category and Sub-Category]],FIND("/",Table1[[#This Row],[Category and Sub-Category]])-1)</f>
        <v>music</v>
      </c>
      <c r="R927" t="str">
        <f>RIGHT(Table1[[#This Row],[Category and Sub-Category]],LEN(Table1[[#This Row],[Category and Sub-Category]])-FIND("/",Table1[[#This Row],[Category and Sub-Category]]))</f>
        <v>jazz</v>
      </c>
      <c r="S927" s="14">
        <f>(((Table1[[#This Row],[launched_at]]/60)/60)/24)+DATE(1970,1,1)</f>
        <v>41575.880914351852</v>
      </c>
      <c r="T927" s="14">
        <f t="shared" si="14"/>
        <v>41605.922581018516</v>
      </c>
    </row>
    <row r="928" spans="1:20" ht="58" x14ac:dyDescent="0.35">
      <c r="A928">
        <v>926</v>
      </c>
      <c r="B928" s="1" t="s">
        <v>927</v>
      </c>
      <c r="C928" s="1" t="s">
        <v>5036</v>
      </c>
      <c r="D928" s="6">
        <v>7000</v>
      </c>
      <c r="E928" s="6">
        <v>0</v>
      </c>
      <c r="F928" t="s">
        <v>8221</v>
      </c>
      <c r="G928" t="s">
        <v>8224</v>
      </c>
      <c r="H928" t="s">
        <v>8246</v>
      </c>
      <c r="I928">
        <v>1278628800</v>
      </c>
      <c r="J928">
        <v>1276043330</v>
      </c>
      <c r="K928" t="b">
        <v>0</v>
      </c>
      <c r="L928">
        <v>0</v>
      </c>
      <c r="M928" t="b">
        <v>0</v>
      </c>
      <c r="N928" t="s">
        <v>8278</v>
      </c>
      <c r="O928" s="16">
        <f>Table1[[#This Row],[pledged]]/Table1[[#This Row],[goal]]*100</f>
        <v>0</v>
      </c>
      <c r="P928" s="6">
        <f>IFERROR(Table1[[#This Row],[pledged]]/Table1[[#This Row],[backers_count]],0)</f>
        <v>0</v>
      </c>
      <c r="Q928" t="str">
        <f>LEFT(Table1[[#This Row],[Category and Sub-Category]],FIND("/",Table1[[#This Row],[Category and Sub-Category]])-1)</f>
        <v>music</v>
      </c>
      <c r="R928" t="str">
        <f>RIGHT(Table1[[#This Row],[Category and Sub-Category]],LEN(Table1[[#This Row],[Category and Sub-Category]])-FIND("/",Table1[[#This Row],[Category and Sub-Category]]))</f>
        <v>jazz</v>
      </c>
      <c r="S928" s="14">
        <f>(((Table1[[#This Row],[launched_at]]/60)/60)/24)+DATE(1970,1,1)</f>
        <v>40338.02002314815</v>
      </c>
      <c r="T928" s="14">
        <f t="shared" si="14"/>
        <v>40367.944444444445</v>
      </c>
    </row>
    <row r="929" spans="1:20" ht="29" x14ac:dyDescent="0.35">
      <c r="A929">
        <v>927</v>
      </c>
      <c r="B929" s="1" t="s">
        <v>928</v>
      </c>
      <c r="C929" s="1" t="s">
        <v>5037</v>
      </c>
      <c r="D929" s="6">
        <v>20000</v>
      </c>
      <c r="E929" s="6">
        <v>0</v>
      </c>
      <c r="F929" t="s">
        <v>8221</v>
      </c>
      <c r="G929" t="s">
        <v>8224</v>
      </c>
      <c r="H929" t="s">
        <v>8246</v>
      </c>
      <c r="I929">
        <v>1337024695</v>
      </c>
      <c r="J929">
        <v>1334432695</v>
      </c>
      <c r="K929" t="b">
        <v>0</v>
      </c>
      <c r="L929">
        <v>0</v>
      </c>
      <c r="M929" t="b">
        <v>0</v>
      </c>
      <c r="N929" t="s">
        <v>8278</v>
      </c>
      <c r="O929" s="16">
        <f>Table1[[#This Row],[pledged]]/Table1[[#This Row],[goal]]*100</f>
        <v>0</v>
      </c>
      <c r="P929" s="6">
        <f>IFERROR(Table1[[#This Row],[pledged]]/Table1[[#This Row],[backers_count]],0)</f>
        <v>0</v>
      </c>
      <c r="Q929" t="str">
        <f>LEFT(Table1[[#This Row],[Category and Sub-Category]],FIND("/",Table1[[#This Row],[Category and Sub-Category]])-1)</f>
        <v>music</v>
      </c>
      <c r="R929" t="str">
        <f>RIGHT(Table1[[#This Row],[Category and Sub-Category]],LEN(Table1[[#This Row],[Category and Sub-Category]])-FIND("/",Table1[[#This Row],[Category and Sub-Category]]))</f>
        <v>jazz</v>
      </c>
      <c r="S929" s="14">
        <f>(((Table1[[#This Row],[launched_at]]/60)/60)/24)+DATE(1970,1,1)</f>
        <v>41013.822858796295</v>
      </c>
      <c r="T929" s="14">
        <f t="shared" si="14"/>
        <v>41043.822858796295</v>
      </c>
    </row>
    <row r="930" spans="1:20" ht="43.5" x14ac:dyDescent="0.35">
      <c r="A930">
        <v>928</v>
      </c>
      <c r="B930" s="1" t="s">
        <v>929</v>
      </c>
      <c r="C930" s="1" t="s">
        <v>5038</v>
      </c>
      <c r="D930" s="6">
        <v>14500</v>
      </c>
      <c r="E930" s="6">
        <v>1575</v>
      </c>
      <c r="F930" t="s">
        <v>8221</v>
      </c>
      <c r="G930" t="s">
        <v>8224</v>
      </c>
      <c r="H930" t="s">
        <v>8246</v>
      </c>
      <c r="I930">
        <v>1353196800</v>
      </c>
      <c r="J930">
        <v>1348864913</v>
      </c>
      <c r="K930" t="b">
        <v>0</v>
      </c>
      <c r="L930">
        <v>28</v>
      </c>
      <c r="M930" t="b">
        <v>0</v>
      </c>
      <c r="N930" t="s">
        <v>8278</v>
      </c>
      <c r="O930" s="16">
        <f>Table1[[#This Row],[pledged]]/Table1[[#This Row],[goal]]*100</f>
        <v>10.86206896551724</v>
      </c>
      <c r="P930" s="6">
        <f>IFERROR(Table1[[#This Row],[pledged]]/Table1[[#This Row],[backers_count]],0)</f>
        <v>56.25</v>
      </c>
      <c r="Q930" t="str">
        <f>LEFT(Table1[[#This Row],[Category and Sub-Category]],FIND("/",Table1[[#This Row],[Category and Sub-Category]])-1)</f>
        <v>music</v>
      </c>
      <c r="R930" t="str">
        <f>RIGHT(Table1[[#This Row],[Category and Sub-Category]],LEN(Table1[[#This Row],[Category and Sub-Category]])-FIND("/",Table1[[#This Row],[Category and Sub-Category]]))</f>
        <v>jazz</v>
      </c>
      <c r="S930" s="14">
        <f>(((Table1[[#This Row],[launched_at]]/60)/60)/24)+DATE(1970,1,1)</f>
        <v>41180.86241898148</v>
      </c>
      <c r="T930" s="14">
        <f t="shared" si="14"/>
        <v>41231</v>
      </c>
    </row>
    <row r="931" spans="1:20" ht="43.5" x14ac:dyDescent="0.35">
      <c r="A931">
        <v>929</v>
      </c>
      <c r="B931" s="1" t="s">
        <v>930</v>
      </c>
      <c r="C931" s="1" t="s">
        <v>5039</v>
      </c>
      <c r="D931" s="6">
        <v>500</v>
      </c>
      <c r="E931" s="6">
        <v>0</v>
      </c>
      <c r="F931" t="s">
        <v>8221</v>
      </c>
      <c r="G931" t="s">
        <v>8224</v>
      </c>
      <c r="H931" t="s">
        <v>8246</v>
      </c>
      <c r="I931">
        <v>1333946569</v>
      </c>
      <c r="J931">
        <v>1331358169</v>
      </c>
      <c r="K931" t="b">
        <v>0</v>
      </c>
      <c r="L931">
        <v>0</v>
      </c>
      <c r="M931" t="b">
        <v>0</v>
      </c>
      <c r="N931" t="s">
        <v>8278</v>
      </c>
      <c r="O931" s="16">
        <f>Table1[[#This Row],[pledged]]/Table1[[#This Row],[goal]]*100</f>
        <v>0</v>
      </c>
      <c r="P931" s="6">
        <f>IFERROR(Table1[[#This Row],[pledged]]/Table1[[#This Row],[backers_count]],0)</f>
        <v>0</v>
      </c>
      <c r="Q931" t="str">
        <f>LEFT(Table1[[#This Row],[Category and Sub-Category]],FIND("/",Table1[[#This Row],[Category and Sub-Category]])-1)</f>
        <v>music</v>
      </c>
      <c r="R931" t="str">
        <f>RIGHT(Table1[[#This Row],[Category and Sub-Category]],LEN(Table1[[#This Row],[Category and Sub-Category]])-FIND("/",Table1[[#This Row],[Category and Sub-Category]]))</f>
        <v>jazz</v>
      </c>
      <c r="S931" s="14">
        <f>(((Table1[[#This Row],[launched_at]]/60)/60)/24)+DATE(1970,1,1)</f>
        <v>40978.238067129627</v>
      </c>
      <c r="T931" s="14">
        <f t="shared" si="14"/>
        <v>41008.196400462963</v>
      </c>
    </row>
    <row r="932" spans="1:20" ht="58" x14ac:dyDescent="0.35">
      <c r="A932">
        <v>930</v>
      </c>
      <c r="B932" s="1" t="s">
        <v>931</v>
      </c>
      <c r="C932" s="1" t="s">
        <v>5040</v>
      </c>
      <c r="D932" s="6">
        <v>900</v>
      </c>
      <c r="E932" s="6">
        <v>345</v>
      </c>
      <c r="F932" t="s">
        <v>8221</v>
      </c>
      <c r="G932" t="s">
        <v>8224</v>
      </c>
      <c r="H932" t="s">
        <v>8246</v>
      </c>
      <c r="I932">
        <v>1277501520</v>
      </c>
      <c r="J932">
        <v>1273874306</v>
      </c>
      <c r="K932" t="b">
        <v>0</v>
      </c>
      <c r="L932">
        <v>5</v>
      </c>
      <c r="M932" t="b">
        <v>0</v>
      </c>
      <c r="N932" t="s">
        <v>8278</v>
      </c>
      <c r="O932" s="16">
        <f>Table1[[#This Row],[pledged]]/Table1[[#This Row],[goal]]*100</f>
        <v>38.333333333333336</v>
      </c>
      <c r="P932" s="6">
        <f>IFERROR(Table1[[#This Row],[pledged]]/Table1[[#This Row],[backers_count]],0)</f>
        <v>69</v>
      </c>
      <c r="Q932" t="str">
        <f>LEFT(Table1[[#This Row],[Category and Sub-Category]],FIND("/",Table1[[#This Row],[Category and Sub-Category]])-1)</f>
        <v>music</v>
      </c>
      <c r="R932" t="str">
        <f>RIGHT(Table1[[#This Row],[Category and Sub-Category]],LEN(Table1[[#This Row],[Category and Sub-Category]])-FIND("/",Table1[[#This Row],[Category and Sub-Category]]))</f>
        <v>jazz</v>
      </c>
      <c r="S932" s="14">
        <f>(((Table1[[#This Row],[launched_at]]/60)/60)/24)+DATE(1970,1,1)</f>
        <v>40312.915578703702</v>
      </c>
      <c r="T932" s="14">
        <f t="shared" si="14"/>
        <v>40354.897222222222</v>
      </c>
    </row>
    <row r="933" spans="1:20" ht="43.5" x14ac:dyDescent="0.35">
      <c r="A933">
        <v>931</v>
      </c>
      <c r="B933" s="1" t="s">
        <v>932</v>
      </c>
      <c r="C933" s="1" t="s">
        <v>5041</v>
      </c>
      <c r="D933" s="6">
        <v>2000</v>
      </c>
      <c r="E933" s="6">
        <v>131</v>
      </c>
      <c r="F933" t="s">
        <v>8221</v>
      </c>
      <c r="G933" t="s">
        <v>8225</v>
      </c>
      <c r="H933" t="s">
        <v>8247</v>
      </c>
      <c r="I933">
        <v>1395007200</v>
      </c>
      <c r="J933">
        <v>1392021502</v>
      </c>
      <c r="K933" t="b">
        <v>0</v>
      </c>
      <c r="L933">
        <v>7</v>
      </c>
      <c r="M933" t="b">
        <v>0</v>
      </c>
      <c r="N933" t="s">
        <v>8278</v>
      </c>
      <c r="O933" s="16">
        <f>Table1[[#This Row],[pledged]]/Table1[[#This Row],[goal]]*100</f>
        <v>6.5500000000000007</v>
      </c>
      <c r="P933" s="6">
        <f>IFERROR(Table1[[#This Row],[pledged]]/Table1[[#This Row],[backers_count]],0)</f>
        <v>18.714285714285715</v>
      </c>
      <c r="Q933" t="str">
        <f>LEFT(Table1[[#This Row],[Category and Sub-Category]],FIND("/",Table1[[#This Row],[Category and Sub-Category]])-1)</f>
        <v>music</v>
      </c>
      <c r="R933" t="str">
        <f>RIGHT(Table1[[#This Row],[Category and Sub-Category]],LEN(Table1[[#This Row],[Category and Sub-Category]])-FIND("/",Table1[[#This Row],[Category and Sub-Category]]))</f>
        <v>jazz</v>
      </c>
      <c r="S933" s="14">
        <f>(((Table1[[#This Row],[launched_at]]/60)/60)/24)+DATE(1970,1,1)</f>
        <v>41680.359976851854</v>
      </c>
      <c r="T933" s="14">
        <f t="shared" si="14"/>
        <v>41714.916666666664</v>
      </c>
    </row>
    <row r="934" spans="1:20" ht="29" x14ac:dyDescent="0.35">
      <c r="A934">
        <v>932</v>
      </c>
      <c r="B934" s="1" t="s">
        <v>933</v>
      </c>
      <c r="C934" s="1" t="s">
        <v>5042</v>
      </c>
      <c r="D934" s="6">
        <v>9500</v>
      </c>
      <c r="E934" s="6">
        <v>1381</v>
      </c>
      <c r="F934" t="s">
        <v>8221</v>
      </c>
      <c r="G934" t="s">
        <v>8224</v>
      </c>
      <c r="H934" t="s">
        <v>8246</v>
      </c>
      <c r="I934">
        <v>1363990545</v>
      </c>
      <c r="J934">
        <v>1360106145</v>
      </c>
      <c r="K934" t="b">
        <v>0</v>
      </c>
      <c r="L934">
        <v>30</v>
      </c>
      <c r="M934" t="b">
        <v>0</v>
      </c>
      <c r="N934" t="s">
        <v>8278</v>
      </c>
      <c r="O934" s="16">
        <f>Table1[[#This Row],[pledged]]/Table1[[#This Row],[goal]]*100</f>
        <v>14.536842105263158</v>
      </c>
      <c r="P934" s="6">
        <f>IFERROR(Table1[[#This Row],[pledged]]/Table1[[#This Row],[backers_count]],0)</f>
        <v>46.033333333333331</v>
      </c>
      <c r="Q934" t="str">
        <f>LEFT(Table1[[#This Row],[Category and Sub-Category]],FIND("/",Table1[[#This Row],[Category and Sub-Category]])-1)</f>
        <v>music</v>
      </c>
      <c r="R934" t="str">
        <f>RIGHT(Table1[[#This Row],[Category and Sub-Category]],LEN(Table1[[#This Row],[Category and Sub-Category]])-FIND("/",Table1[[#This Row],[Category and Sub-Category]]))</f>
        <v>jazz</v>
      </c>
      <c r="S934" s="14">
        <f>(((Table1[[#This Row],[launched_at]]/60)/60)/24)+DATE(1970,1,1)</f>
        <v>41310.969270833331</v>
      </c>
      <c r="T934" s="14">
        <f t="shared" si="14"/>
        <v>41355.927604166667</v>
      </c>
    </row>
    <row r="935" spans="1:20" ht="43.5" x14ac:dyDescent="0.35">
      <c r="A935">
        <v>933</v>
      </c>
      <c r="B935" s="1" t="s">
        <v>934</v>
      </c>
      <c r="C935" s="1" t="s">
        <v>5043</v>
      </c>
      <c r="D935" s="6">
        <v>2000</v>
      </c>
      <c r="E935" s="6">
        <v>120</v>
      </c>
      <c r="F935" t="s">
        <v>8221</v>
      </c>
      <c r="G935" t="s">
        <v>8224</v>
      </c>
      <c r="H935" t="s">
        <v>8246</v>
      </c>
      <c r="I935">
        <v>1399867409</v>
      </c>
      <c r="J935">
        <v>1394683409</v>
      </c>
      <c r="K935" t="b">
        <v>0</v>
      </c>
      <c r="L935">
        <v>2</v>
      </c>
      <c r="M935" t="b">
        <v>0</v>
      </c>
      <c r="N935" t="s">
        <v>8278</v>
      </c>
      <c r="O935" s="16">
        <f>Table1[[#This Row],[pledged]]/Table1[[#This Row],[goal]]*100</f>
        <v>6</v>
      </c>
      <c r="P935" s="6">
        <f>IFERROR(Table1[[#This Row],[pledged]]/Table1[[#This Row],[backers_count]],0)</f>
        <v>60</v>
      </c>
      <c r="Q935" t="str">
        <f>LEFT(Table1[[#This Row],[Category and Sub-Category]],FIND("/",Table1[[#This Row],[Category and Sub-Category]])-1)</f>
        <v>music</v>
      </c>
      <c r="R935" t="str">
        <f>RIGHT(Table1[[#This Row],[Category and Sub-Category]],LEN(Table1[[#This Row],[Category and Sub-Category]])-FIND("/",Table1[[#This Row],[Category and Sub-Category]]))</f>
        <v>jazz</v>
      </c>
      <c r="S935" s="14">
        <f>(((Table1[[#This Row],[launched_at]]/60)/60)/24)+DATE(1970,1,1)</f>
        <v>41711.169085648151</v>
      </c>
      <c r="T935" s="14">
        <f t="shared" si="14"/>
        <v>41771.169085648151</v>
      </c>
    </row>
    <row r="936" spans="1:20" ht="43.5" x14ac:dyDescent="0.35">
      <c r="A936">
        <v>934</v>
      </c>
      <c r="B936" s="1" t="s">
        <v>935</v>
      </c>
      <c r="C936" s="1" t="s">
        <v>5044</v>
      </c>
      <c r="D936" s="6">
        <v>5000</v>
      </c>
      <c r="E936" s="6">
        <v>1520</v>
      </c>
      <c r="F936" t="s">
        <v>8221</v>
      </c>
      <c r="G936" t="s">
        <v>8229</v>
      </c>
      <c r="H936" t="s">
        <v>8251</v>
      </c>
      <c r="I936">
        <v>1399183200</v>
      </c>
      <c r="J936">
        <v>1396633284</v>
      </c>
      <c r="K936" t="b">
        <v>0</v>
      </c>
      <c r="L936">
        <v>30</v>
      </c>
      <c r="M936" t="b">
        <v>0</v>
      </c>
      <c r="N936" t="s">
        <v>8278</v>
      </c>
      <c r="O936" s="16">
        <f>Table1[[#This Row],[pledged]]/Table1[[#This Row],[goal]]*100</f>
        <v>30.4</v>
      </c>
      <c r="P936" s="6">
        <f>IFERROR(Table1[[#This Row],[pledged]]/Table1[[#This Row],[backers_count]],0)</f>
        <v>50.666666666666664</v>
      </c>
      <c r="Q936" t="str">
        <f>LEFT(Table1[[#This Row],[Category and Sub-Category]],FIND("/",Table1[[#This Row],[Category and Sub-Category]])-1)</f>
        <v>music</v>
      </c>
      <c r="R936" t="str">
        <f>RIGHT(Table1[[#This Row],[Category and Sub-Category]],LEN(Table1[[#This Row],[Category and Sub-Category]])-FIND("/",Table1[[#This Row],[Category and Sub-Category]]))</f>
        <v>jazz</v>
      </c>
      <c r="S936" s="14">
        <f>(((Table1[[#This Row],[launched_at]]/60)/60)/24)+DATE(1970,1,1)</f>
        <v>41733.737083333333</v>
      </c>
      <c r="T936" s="14">
        <f t="shared" si="14"/>
        <v>41763.25</v>
      </c>
    </row>
    <row r="937" spans="1:20" ht="43.5" x14ac:dyDescent="0.35">
      <c r="A937">
        <v>935</v>
      </c>
      <c r="B937" s="1" t="s">
        <v>936</v>
      </c>
      <c r="C937" s="1" t="s">
        <v>5045</v>
      </c>
      <c r="D937" s="6">
        <v>3500</v>
      </c>
      <c r="E937" s="6">
        <v>50</v>
      </c>
      <c r="F937" t="s">
        <v>8221</v>
      </c>
      <c r="G937" t="s">
        <v>8224</v>
      </c>
      <c r="H937" t="s">
        <v>8246</v>
      </c>
      <c r="I937">
        <v>1454054429</v>
      </c>
      <c r="J937">
        <v>1451462429</v>
      </c>
      <c r="K937" t="b">
        <v>0</v>
      </c>
      <c r="L937">
        <v>2</v>
      </c>
      <c r="M937" t="b">
        <v>0</v>
      </c>
      <c r="N937" t="s">
        <v>8278</v>
      </c>
      <c r="O937" s="16">
        <f>Table1[[#This Row],[pledged]]/Table1[[#This Row],[goal]]*100</f>
        <v>1.4285714285714286</v>
      </c>
      <c r="P937" s="6">
        <f>IFERROR(Table1[[#This Row],[pledged]]/Table1[[#This Row],[backers_count]],0)</f>
        <v>25</v>
      </c>
      <c r="Q937" t="str">
        <f>LEFT(Table1[[#This Row],[Category and Sub-Category]],FIND("/",Table1[[#This Row],[Category and Sub-Category]])-1)</f>
        <v>music</v>
      </c>
      <c r="R937" t="str">
        <f>RIGHT(Table1[[#This Row],[Category and Sub-Category]],LEN(Table1[[#This Row],[Category and Sub-Category]])-FIND("/",Table1[[#This Row],[Category and Sub-Category]]))</f>
        <v>jazz</v>
      </c>
      <c r="S937" s="14">
        <f>(((Table1[[#This Row],[launched_at]]/60)/60)/24)+DATE(1970,1,1)</f>
        <v>42368.333668981482</v>
      </c>
      <c r="T937" s="14">
        <f t="shared" si="14"/>
        <v>42398.333668981482</v>
      </c>
    </row>
    <row r="938" spans="1:20" ht="43.5" x14ac:dyDescent="0.35">
      <c r="A938">
        <v>936</v>
      </c>
      <c r="B938" s="1" t="s">
        <v>937</v>
      </c>
      <c r="C938" s="1" t="s">
        <v>5046</v>
      </c>
      <c r="D938" s="6">
        <v>1400</v>
      </c>
      <c r="E938" s="6">
        <v>0</v>
      </c>
      <c r="F938" t="s">
        <v>8221</v>
      </c>
      <c r="G938" t="s">
        <v>8224</v>
      </c>
      <c r="H938" t="s">
        <v>8246</v>
      </c>
      <c r="I938">
        <v>1326916800</v>
      </c>
      <c r="J938">
        <v>1323131689</v>
      </c>
      <c r="K938" t="b">
        <v>0</v>
      </c>
      <c r="L938">
        <v>0</v>
      </c>
      <c r="M938" t="b">
        <v>0</v>
      </c>
      <c r="N938" t="s">
        <v>8278</v>
      </c>
      <c r="O938" s="16">
        <f>Table1[[#This Row],[pledged]]/Table1[[#This Row],[goal]]*100</f>
        <v>0</v>
      </c>
      <c r="P938" s="6">
        <f>IFERROR(Table1[[#This Row],[pledged]]/Table1[[#This Row],[backers_count]],0)</f>
        <v>0</v>
      </c>
      <c r="Q938" t="str">
        <f>LEFT(Table1[[#This Row],[Category and Sub-Category]],FIND("/",Table1[[#This Row],[Category and Sub-Category]])-1)</f>
        <v>music</v>
      </c>
      <c r="R938" t="str">
        <f>RIGHT(Table1[[#This Row],[Category and Sub-Category]],LEN(Table1[[#This Row],[Category and Sub-Category]])-FIND("/",Table1[[#This Row],[Category and Sub-Category]]))</f>
        <v>jazz</v>
      </c>
      <c r="S938" s="14">
        <f>(((Table1[[#This Row],[launched_at]]/60)/60)/24)+DATE(1970,1,1)</f>
        <v>40883.024178240739</v>
      </c>
      <c r="T938" s="14">
        <f t="shared" si="14"/>
        <v>40926.833333333336</v>
      </c>
    </row>
    <row r="939" spans="1:20" ht="43.5" x14ac:dyDescent="0.35">
      <c r="A939">
        <v>937</v>
      </c>
      <c r="B939" s="1" t="s">
        <v>938</v>
      </c>
      <c r="C939" s="1" t="s">
        <v>5047</v>
      </c>
      <c r="D939" s="6">
        <v>3500</v>
      </c>
      <c r="E939" s="6">
        <v>40</v>
      </c>
      <c r="F939" t="s">
        <v>8221</v>
      </c>
      <c r="G939" t="s">
        <v>8224</v>
      </c>
      <c r="H939" t="s">
        <v>8246</v>
      </c>
      <c r="I939">
        <v>1383509357</v>
      </c>
      <c r="J939">
        <v>1380913757</v>
      </c>
      <c r="K939" t="b">
        <v>0</v>
      </c>
      <c r="L939">
        <v>2</v>
      </c>
      <c r="M939" t="b">
        <v>0</v>
      </c>
      <c r="N939" t="s">
        <v>8278</v>
      </c>
      <c r="O939" s="16">
        <f>Table1[[#This Row],[pledged]]/Table1[[#This Row],[goal]]*100</f>
        <v>1.1428571428571428</v>
      </c>
      <c r="P939" s="6">
        <f>IFERROR(Table1[[#This Row],[pledged]]/Table1[[#This Row],[backers_count]],0)</f>
        <v>20</v>
      </c>
      <c r="Q939" t="str">
        <f>LEFT(Table1[[#This Row],[Category and Sub-Category]],FIND("/",Table1[[#This Row],[Category and Sub-Category]])-1)</f>
        <v>music</v>
      </c>
      <c r="R939" t="str">
        <f>RIGHT(Table1[[#This Row],[Category and Sub-Category]],LEN(Table1[[#This Row],[Category and Sub-Category]])-FIND("/",Table1[[#This Row],[Category and Sub-Category]]))</f>
        <v>jazz</v>
      </c>
      <c r="S939" s="14">
        <f>(((Table1[[#This Row],[launched_at]]/60)/60)/24)+DATE(1970,1,1)</f>
        <v>41551.798113425924</v>
      </c>
      <c r="T939" s="14">
        <f t="shared" si="14"/>
        <v>41581.839780092596</v>
      </c>
    </row>
    <row r="940" spans="1:20" ht="43.5" x14ac:dyDescent="0.35">
      <c r="A940">
        <v>938</v>
      </c>
      <c r="B940" s="1" t="s">
        <v>939</v>
      </c>
      <c r="C940" s="1" t="s">
        <v>5048</v>
      </c>
      <c r="D940" s="6">
        <v>7000</v>
      </c>
      <c r="E940" s="6">
        <v>25</v>
      </c>
      <c r="F940" t="s">
        <v>8221</v>
      </c>
      <c r="G940" t="s">
        <v>8224</v>
      </c>
      <c r="H940" t="s">
        <v>8246</v>
      </c>
      <c r="I940">
        <v>1346585448</v>
      </c>
      <c r="J940">
        <v>1343993448</v>
      </c>
      <c r="K940" t="b">
        <v>0</v>
      </c>
      <c r="L940">
        <v>1</v>
      </c>
      <c r="M940" t="b">
        <v>0</v>
      </c>
      <c r="N940" t="s">
        <v>8278</v>
      </c>
      <c r="O940" s="16">
        <f>Table1[[#This Row],[pledged]]/Table1[[#This Row],[goal]]*100</f>
        <v>0.35714285714285715</v>
      </c>
      <c r="P940" s="6">
        <f>IFERROR(Table1[[#This Row],[pledged]]/Table1[[#This Row],[backers_count]],0)</f>
        <v>25</v>
      </c>
      <c r="Q940" t="str">
        <f>LEFT(Table1[[#This Row],[Category and Sub-Category]],FIND("/",Table1[[#This Row],[Category and Sub-Category]])-1)</f>
        <v>music</v>
      </c>
      <c r="R940" t="str">
        <f>RIGHT(Table1[[#This Row],[Category and Sub-Category]],LEN(Table1[[#This Row],[Category and Sub-Category]])-FIND("/",Table1[[#This Row],[Category and Sub-Category]]))</f>
        <v>jazz</v>
      </c>
      <c r="S940" s="14">
        <f>(((Table1[[#This Row],[launched_at]]/60)/60)/24)+DATE(1970,1,1)</f>
        <v>41124.479722222226</v>
      </c>
      <c r="T940" s="14">
        <f t="shared" si="14"/>
        <v>41154.479722222226</v>
      </c>
    </row>
    <row r="941" spans="1:20" ht="43.5" x14ac:dyDescent="0.35">
      <c r="A941">
        <v>939</v>
      </c>
      <c r="B941" s="1" t="s">
        <v>940</v>
      </c>
      <c r="C941" s="1" t="s">
        <v>5049</v>
      </c>
      <c r="D941" s="6">
        <v>2750</v>
      </c>
      <c r="E941" s="6">
        <v>40</v>
      </c>
      <c r="F941" t="s">
        <v>8221</v>
      </c>
      <c r="G941" t="s">
        <v>8224</v>
      </c>
      <c r="H941" t="s">
        <v>8246</v>
      </c>
      <c r="I941">
        <v>1372622280</v>
      </c>
      <c r="J941">
        <v>1369246738</v>
      </c>
      <c r="K941" t="b">
        <v>0</v>
      </c>
      <c r="L941">
        <v>2</v>
      </c>
      <c r="M941" t="b">
        <v>0</v>
      </c>
      <c r="N941" t="s">
        <v>8278</v>
      </c>
      <c r="O941" s="16">
        <f>Table1[[#This Row],[pledged]]/Table1[[#This Row],[goal]]*100</f>
        <v>1.4545454545454546</v>
      </c>
      <c r="P941" s="6">
        <f>IFERROR(Table1[[#This Row],[pledged]]/Table1[[#This Row],[backers_count]],0)</f>
        <v>20</v>
      </c>
      <c r="Q941" t="str">
        <f>LEFT(Table1[[#This Row],[Category and Sub-Category]],FIND("/",Table1[[#This Row],[Category and Sub-Category]])-1)</f>
        <v>music</v>
      </c>
      <c r="R941" t="str">
        <f>RIGHT(Table1[[#This Row],[Category and Sub-Category]],LEN(Table1[[#This Row],[Category and Sub-Category]])-FIND("/",Table1[[#This Row],[Category and Sub-Category]]))</f>
        <v>jazz</v>
      </c>
      <c r="S941" s="14">
        <f>(((Table1[[#This Row],[launched_at]]/60)/60)/24)+DATE(1970,1,1)</f>
        <v>41416.763171296298</v>
      </c>
      <c r="T941" s="14">
        <f t="shared" si="14"/>
        <v>41455.831944444442</v>
      </c>
    </row>
    <row r="942" spans="1:20" ht="43.5" x14ac:dyDescent="0.35">
      <c r="A942">
        <v>940</v>
      </c>
      <c r="B942" s="1" t="s">
        <v>941</v>
      </c>
      <c r="C942" s="1" t="s">
        <v>5050</v>
      </c>
      <c r="D942" s="6">
        <v>9000</v>
      </c>
      <c r="E942" s="6">
        <v>1544</v>
      </c>
      <c r="F942" t="s">
        <v>8221</v>
      </c>
      <c r="G942" t="s">
        <v>8224</v>
      </c>
      <c r="H942" t="s">
        <v>8246</v>
      </c>
      <c r="I942">
        <v>1439251926</v>
      </c>
      <c r="J942">
        <v>1435363926</v>
      </c>
      <c r="K942" t="b">
        <v>0</v>
      </c>
      <c r="L942">
        <v>14</v>
      </c>
      <c r="M942" t="b">
        <v>0</v>
      </c>
      <c r="N942" t="s">
        <v>8273</v>
      </c>
      <c r="O942" s="16">
        <f>Table1[[#This Row],[pledged]]/Table1[[#This Row],[goal]]*100</f>
        <v>17.155555555555555</v>
      </c>
      <c r="P942" s="6">
        <f>IFERROR(Table1[[#This Row],[pledged]]/Table1[[#This Row],[backers_count]],0)</f>
        <v>110.28571428571429</v>
      </c>
      <c r="Q942" t="str">
        <f>LEFT(Table1[[#This Row],[Category and Sub-Category]],FIND("/",Table1[[#This Row],[Category and Sub-Category]])-1)</f>
        <v>technology</v>
      </c>
      <c r="R942" t="str">
        <f>RIGHT(Table1[[#This Row],[Category and Sub-Category]],LEN(Table1[[#This Row],[Category and Sub-Category]])-FIND("/",Table1[[#This Row],[Category and Sub-Category]]))</f>
        <v>wearables</v>
      </c>
      <c r="S942" s="14">
        <f>(((Table1[[#This Row],[launched_at]]/60)/60)/24)+DATE(1970,1,1)</f>
        <v>42182.008402777778</v>
      </c>
      <c r="T942" s="14">
        <f t="shared" si="14"/>
        <v>42227.008402777778</v>
      </c>
    </row>
    <row r="943" spans="1:20" ht="58" x14ac:dyDescent="0.35">
      <c r="A943">
        <v>941</v>
      </c>
      <c r="B943" s="1" t="s">
        <v>942</v>
      </c>
      <c r="C943" s="1" t="s">
        <v>5051</v>
      </c>
      <c r="D943" s="6">
        <v>50000</v>
      </c>
      <c r="E943" s="6">
        <v>1161</v>
      </c>
      <c r="F943" t="s">
        <v>8221</v>
      </c>
      <c r="G943" t="s">
        <v>8224</v>
      </c>
      <c r="H943" t="s">
        <v>8246</v>
      </c>
      <c r="I943">
        <v>1486693145</v>
      </c>
      <c r="J943">
        <v>1484101145</v>
      </c>
      <c r="K943" t="b">
        <v>0</v>
      </c>
      <c r="L943">
        <v>31</v>
      </c>
      <c r="M943" t="b">
        <v>0</v>
      </c>
      <c r="N943" t="s">
        <v>8273</v>
      </c>
      <c r="O943" s="16">
        <f>Table1[[#This Row],[pledged]]/Table1[[#This Row],[goal]]*100</f>
        <v>2.3220000000000001</v>
      </c>
      <c r="P943" s="6">
        <f>IFERROR(Table1[[#This Row],[pledged]]/Table1[[#This Row],[backers_count]],0)</f>
        <v>37.451612903225808</v>
      </c>
      <c r="Q943" t="str">
        <f>LEFT(Table1[[#This Row],[Category and Sub-Category]],FIND("/",Table1[[#This Row],[Category and Sub-Category]])-1)</f>
        <v>technology</v>
      </c>
      <c r="R943" t="str">
        <f>RIGHT(Table1[[#This Row],[Category and Sub-Category]],LEN(Table1[[#This Row],[Category and Sub-Category]])-FIND("/",Table1[[#This Row],[Category and Sub-Category]]))</f>
        <v>wearables</v>
      </c>
      <c r="S943" s="14">
        <f>(((Table1[[#This Row],[launched_at]]/60)/60)/24)+DATE(1970,1,1)</f>
        <v>42746.096585648149</v>
      </c>
      <c r="T943" s="14">
        <f t="shared" si="14"/>
        <v>42776.096585648149</v>
      </c>
    </row>
    <row r="944" spans="1:20" ht="58" x14ac:dyDescent="0.35">
      <c r="A944">
        <v>942</v>
      </c>
      <c r="B944" s="1" t="s">
        <v>943</v>
      </c>
      <c r="C944" s="1" t="s">
        <v>5052</v>
      </c>
      <c r="D944" s="6">
        <v>7500</v>
      </c>
      <c r="E944" s="6">
        <v>668</v>
      </c>
      <c r="F944" t="s">
        <v>8221</v>
      </c>
      <c r="G944" t="s">
        <v>8224</v>
      </c>
      <c r="H944" t="s">
        <v>8246</v>
      </c>
      <c r="I944">
        <v>1455826460</v>
      </c>
      <c r="J944">
        <v>1452716060</v>
      </c>
      <c r="K944" t="b">
        <v>0</v>
      </c>
      <c r="L944">
        <v>16</v>
      </c>
      <c r="M944" t="b">
        <v>0</v>
      </c>
      <c r="N944" t="s">
        <v>8273</v>
      </c>
      <c r="O944" s="16">
        <f>Table1[[#This Row],[pledged]]/Table1[[#This Row],[goal]]*100</f>
        <v>8.9066666666666663</v>
      </c>
      <c r="P944" s="6">
        <f>IFERROR(Table1[[#This Row],[pledged]]/Table1[[#This Row],[backers_count]],0)</f>
        <v>41.75</v>
      </c>
      <c r="Q944" t="str">
        <f>LEFT(Table1[[#This Row],[Category and Sub-Category]],FIND("/",Table1[[#This Row],[Category and Sub-Category]])-1)</f>
        <v>technology</v>
      </c>
      <c r="R944" t="str">
        <f>RIGHT(Table1[[#This Row],[Category and Sub-Category]],LEN(Table1[[#This Row],[Category and Sub-Category]])-FIND("/",Table1[[#This Row],[Category and Sub-Category]]))</f>
        <v>wearables</v>
      </c>
      <c r="S944" s="14">
        <f>(((Table1[[#This Row],[launched_at]]/60)/60)/24)+DATE(1970,1,1)</f>
        <v>42382.843287037031</v>
      </c>
      <c r="T944" s="14">
        <f t="shared" si="14"/>
        <v>42418.843287037031</v>
      </c>
    </row>
    <row r="945" spans="1:20" ht="29" x14ac:dyDescent="0.35">
      <c r="A945">
        <v>943</v>
      </c>
      <c r="B945" s="1" t="s">
        <v>944</v>
      </c>
      <c r="C945" s="1" t="s">
        <v>5053</v>
      </c>
      <c r="D945" s="6">
        <v>3000</v>
      </c>
      <c r="E945" s="6">
        <v>289</v>
      </c>
      <c r="F945" t="s">
        <v>8221</v>
      </c>
      <c r="G945" t="s">
        <v>8224</v>
      </c>
      <c r="H945" t="s">
        <v>8246</v>
      </c>
      <c r="I945">
        <v>1480438905</v>
      </c>
      <c r="J945">
        <v>1477843305</v>
      </c>
      <c r="K945" t="b">
        <v>0</v>
      </c>
      <c r="L945">
        <v>12</v>
      </c>
      <c r="M945" t="b">
        <v>0</v>
      </c>
      <c r="N945" t="s">
        <v>8273</v>
      </c>
      <c r="O945" s="16">
        <f>Table1[[#This Row],[pledged]]/Table1[[#This Row],[goal]]*100</f>
        <v>9.6333333333333346</v>
      </c>
      <c r="P945" s="6">
        <f>IFERROR(Table1[[#This Row],[pledged]]/Table1[[#This Row],[backers_count]],0)</f>
        <v>24.083333333333332</v>
      </c>
      <c r="Q945" t="str">
        <f>LEFT(Table1[[#This Row],[Category and Sub-Category]],FIND("/",Table1[[#This Row],[Category and Sub-Category]])-1)</f>
        <v>technology</v>
      </c>
      <c r="R945" t="str">
        <f>RIGHT(Table1[[#This Row],[Category and Sub-Category]],LEN(Table1[[#This Row],[Category and Sub-Category]])-FIND("/",Table1[[#This Row],[Category and Sub-Category]]))</f>
        <v>wearables</v>
      </c>
      <c r="S945" s="14">
        <f>(((Table1[[#This Row],[launched_at]]/60)/60)/24)+DATE(1970,1,1)</f>
        <v>42673.66788194445</v>
      </c>
      <c r="T945" s="14">
        <f t="shared" si="14"/>
        <v>42703.709548611107</v>
      </c>
    </row>
    <row r="946" spans="1:20" ht="43.5" x14ac:dyDescent="0.35">
      <c r="A946">
        <v>944</v>
      </c>
      <c r="B946" s="1" t="s">
        <v>945</v>
      </c>
      <c r="C946" s="1" t="s">
        <v>5054</v>
      </c>
      <c r="D946" s="6">
        <v>50000</v>
      </c>
      <c r="E946" s="6">
        <v>6663</v>
      </c>
      <c r="F946" t="s">
        <v>8221</v>
      </c>
      <c r="G946" t="s">
        <v>8224</v>
      </c>
      <c r="H946" t="s">
        <v>8246</v>
      </c>
      <c r="I946">
        <v>1460988000</v>
      </c>
      <c r="J946">
        <v>1458050450</v>
      </c>
      <c r="K946" t="b">
        <v>0</v>
      </c>
      <c r="L946">
        <v>96</v>
      </c>
      <c r="M946" t="b">
        <v>0</v>
      </c>
      <c r="N946" t="s">
        <v>8273</v>
      </c>
      <c r="O946" s="16">
        <f>Table1[[#This Row],[pledged]]/Table1[[#This Row],[goal]]*100</f>
        <v>13.325999999999999</v>
      </c>
      <c r="P946" s="6">
        <f>IFERROR(Table1[[#This Row],[pledged]]/Table1[[#This Row],[backers_count]],0)</f>
        <v>69.40625</v>
      </c>
      <c r="Q946" t="str">
        <f>LEFT(Table1[[#This Row],[Category and Sub-Category]],FIND("/",Table1[[#This Row],[Category and Sub-Category]])-1)</f>
        <v>technology</v>
      </c>
      <c r="R946" t="str">
        <f>RIGHT(Table1[[#This Row],[Category and Sub-Category]],LEN(Table1[[#This Row],[Category and Sub-Category]])-FIND("/",Table1[[#This Row],[Category and Sub-Category]]))</f>
        <v>wearables</v>
      </c>
      <c r="S946" s="14">
        <f>(((Table1[[#This Row],[launched_at]]/60)/60)/24)+DATE(1970,1,1)</f>
        <v>42444.583912037036</v>
      </c>
      <c r="T946" s="14">
        <f t="shared" si="14"/>
        <v>42478.583333333328</v>
      </c>
    </row>
    <row r="947" spans="1:20" ht="43.5" x14ac:dyDescent="0.35">
      <c r="A947">
        <v>945</v>
      </c>
      <c r="B947" s="1" t="s">
        <v>946</v>
      </c>
      <c r="C947" s="1" t="s">
        <v>5055</v>
      </c>
      <c r="D947" s="6">
        <v>100000</v>
      </c>
      <c r="E947" s="6">
        <v>2484</v>
      </c>
      <c r="F947" t="s">
        <v>8221</v>
      </c>
      <c r="G947" t="s">
        <v>8230</v>
      </c>
      <c r="H947" t="s">
        <v>8249</v>
      </c>
      <c r="I947">
        <v>1487462340</v>
      </c>
      <c r="J947">
        <v>1482958626</v>
      </c>
      <c r="K947" t="b">
        <v>0</v>
      </c>
      <c r="L947">
        <v>16</v>
      </c>
      <c r="M947" t="b">
        <v>0</v>
      </c>
      <c r="N947" t="s">
        <v>8273</v>
      </c>
      <c r="O947" s="16">
        <f>Table1[[#This Row],[pledged]]/Table1[[#This Row],[goal]]*100</f>
        <v>2.484</v>
      </c>
      <c r="P947" s="6">
        <f>IFERROR(Table1[[#This Row],[pledged]]/Table1[[#This Row],[backers_count]],0)</f>
        <v>155.25</v>
      </c>
      <c r="Q947" t="str">
        <f>LEFT(Table1[[#This Row],[Category and Sub-Category]],FIND("/",Table1[[#This Row],[Category and Sub-Category]])-1)</f>
        <v>technology</v>
      </c>
      <c r="R947" t="str">
        <f>RIGHT(Table1[[#This Row],[Category and Sub-Category]],LEN(Table1[[#This Row],[Category and Sub-Category]])-FIND("/",Table1[[#This Row],[Category and Sub-Category]]))</f>
        <v>wearables</v>
      </c>
      <c r="S947" s="14">
        <f>(((Table1[[#This Row],[launched_at]]/60)/60)/24)+DATE(1970,1,1)</f>
        <v>42732.872986111113</v>
      </c>
      <c r="T947" s="14">
        <f t="shared" si="14"/>
        <v>42784.999305555553</v>
      </c>
    </row>
    <row r="948" spans="1:20" ht="43.5" x14ac:dyDescent="0.35">
      <c r="A948">
        <v>946</v>
      </c>
      <c r="B948" s="1" t="s">
        <v>947</v>
      </c>
      <c r="C948" s="1" t="s">
        <v>5056</v>
      </c>
      <c r="D948" s="6">
        <v>15000</v>
      </c>
      <c r="E948" s="6">
        <v>286</v>
      </c>
      <c r="F948" t="s">
        <v>8221</v>
      </c>
      <c r="G948" t="s">
        <v>8224</v>
      </c>
      <c r="H948" t="s">
        <v>8246</v>
      </c>
      <c r="I948">
        <v>1473444048</v>
      </c>
      <c r="J948">
        <v>1470852048</v>
      </c>
      <c r="K948" t="b">
        <v>0</v>
      </c>
      <c r="L948">
        <v>5</v>
      </c>
      <c r="M948" t="b">
        <v>0</v>
      </c>
      <c r="N948" t="s">
        <v>8273</v>
      </c>
      <c r="O948" s="16">
        <f>Table1[[#This Row],[pledged]]/Table1[[#This Row],[goal]]*100</f>
        <v>1.9066666666666665</v>
      </c>
      <c r="P948" s="6">
        <f>IFERROR(Table1[[#This Row],[pledged]]/Table1[[#This Row],[backers_count]],0)</f>
        <v>57.2</v>
      </c>
      <c r="Q948" t="str">
        <f>LEFT(Table1[[#This Row],[Category and Sub-Category]],FIND("/",Table1[[#This Row],[Category and Sub-Category]])-1)</f>
        <v>technology</v>
      </c>
      <c r="R948" t="str">
        <f>RIGHT(Table1[[#This Row],[Category and Sub-Category]],LEN(Table1[[#This Row],[Category and Sub-Category]])-FIND("/",Table1[[#This Row],[Category and Sub-Category]]))</f>
        <v>wearables</v>
      </c>
      <c r="S948" s="14">
        <f>(((Table1[[#This Row],[launched_at]]/60)/60)/24)+DATE(1970,1,1)</f>
        <v>42592.750555555554</v>
      </c>
      <c r="T948" s="14">
        <f t="shared" si="14"/>
        <v>42622.750555555554</v>
      </c>
    </row>
    <row r="949" spans="1:20" ht="58" x14ac:dyDescent="0.35">
      <c r="A949">
        <v>947</v>
      </c>
      <c r="B949" s="1" t="s">
        <v>948</v>
      </c>
      <c r="C949" s="1" t="s">
        <v>5057</v>
      </c>
      <c r="D949" s="6">
        <v>850</v>
      </c>
      <c r="E949" s="6">
        <v>0</v>
      </c>
      <c r="F949" t="s">
        <v>8221</v>
      </c>
      <c r="G949" t="s">
        <v>8224</v>
      </c>
      <c r="H949" t="s">
        <v>8246</v>
      </c>
      <c r="I949">
        <v>1467312306</v>
      </c>
      <c r="J949">
        <v>1462128306</v>
      </c>
      <c r="K949" t="b">
        <v>0</v>
      </c>
      <c r="L949">
        <v>0</v>
      </c>
      <c r="M949" t="b">
        <v>0</v>
      </c>
      <c r="N949" t="s">
        <v>8273</v>
      </c>
      <c r="O949" s="16">
        <f>Table1[[#This Row],[pledged]]/Table1[[#This Row],[goal]]*100</f>
        <v>0</v>
      </c>
      <c r="P949" s="6">
        <f>IFERROR(Table1[[#This Row],[pledged]]/Table1[[#This Row],[backers_count]],0)</f>
        <v>0</v>
      </c>
      <c r="Q949" t="str">
        <f>LEFT(Table1[[#This Row],[Category and Sub-Category]],FIND("/",Table1[[#This Row],[Category and Sub-Category]])-1)</f>
        <v>technology</v>
      </c>
      <c r="R949" t="str">
        <f>RIGHT(Table1[[#This Row],[Category and Sub-Category]],LEN(Table1[[#This Row],[Category and Sub-Category]])-FIND("/",Table1[[#This Row],[Category and Sub-Category]]))</f>
        <v>wearables</v>
      </c>
      <c r="S949" s="14">
        <f>(((Table1[[#This Row],[launched_at]]/60)/60)/24)+DATE(1970,1,1)</f>
        <v>42491.781319444446</v>
      </c>
      <c r="T949" s="14">
        <f t="shared" si="14"/>
        <v>42551.781319444446</v>
      </c>
    </row>
    <row r="950" spans="1:20" ht="58" x14ac:dyDescent="0.35">
      <c r="A950">
        <v>948</v>
      </c>
      <c r="B950" s="1" t="s">
        <v>949</v>
      </c>
      <c r="C950" s="1" t="s">
        <v>5058</v>
      </c>
      <c r="D950" s="6">
        <v>4000</v>
      </c>
      <c r="E950" s="6">
        <v>480</v>
      </c>
      <c r="F950" t="s">
        <v>8221</v>
      </c>
      <c r="G950" t="s">
        <v>8233</v>
      </c>
      <c r="H950" t="s">
        <v>8249</v>
      </c>
      <c r="I950">
        <v>1457812364</v>
      </c>
      <c r="J950">
        <v>1455220364</v>
      </c>
      <c r="K950" t="b">
        <v>0</v>
      </c>
      <c r="L950">
        <v>8</v>
      </c>
      <c r="M950" t="b">
        <v>0</v>
      </c>
      <c r="N950" t="s">
        <v>8273</v>
      </c>
      <c r="O950" s="16">
        <f>Table1[[#This Row],[pledged]]/Table1[[#This Row],[goal]]*100</f>
        <v>12</v>
      </c>
      <c r="P950" s="6">
        <f>IFERROR(Table1[[#This Row],[pledged]]/Table1[[#This Row],[backers_count]],0)</f>
        <v>60</v>
      </c>
      <c r="Q950" t="str">
        <f>LEFT(Table1[[#This Row],[Category and Sub-Category]],FIND("/",Table1[[#This Row],[Category and Sub-Category]])-1)</f>
        <v>technology</v>
      </c>
      <c r="R950" t="str">
        <f>RIGHT(Table1[[#This Row],[Category and Sub-Category]],LEN(Table1[[#This Row],[Category and Sub-Category]])-FIND("/",Table1[[#This Row],[Category and Sub-Category]]))</f>
        <v>wearables</v>
      </c>
      <c r="S950" s="14">
        <f>(((Table1[[#This Row],[launched_at]]/60)/60)/24)+DATE(1970,1,1)</f>
        <v>42411.828287037039</v>
      </c>
      <c r="T950" s="14">
        <f t="shared" si="14"/>
        <v>42441.828287037039</v>
      </c>
    </row>
    <row r="951" spans="1:20" ht="43.5" x14ac:dyDescent="0.35">
      <c r="A951">
        <v>949</v>
      </c>
      <c r="B951" s="1" t="s">
        <v>950</v>
      </c>
      <c r="C951" s="1" t="s">
        <v>5059</v>
      </c>
      <c r="D951" s="6">
        <v>20000</v>
      </c>
      <c r="E951" s="6">
        <v>273</v>
      </c>
      <c r="F951" t="s">
        <v>8221</v>
      </c>
      <c r="G951" t="s">
        <v>8236</v>
      </c>
      <c r="H951" t="s">
        <v>8249</v>
      </c>
      <c r="I951">
        <v>1456016576</v>
      </c>
      <c r="J951">
        <v>1450832576</v>
      </c>
      <c r="K951" t="b">
        <v>0</v>
      </c>
      <c r="L951">
        <v>7</v>
      </c>
      <c r="M951" t="b">
        <v>0</v>
      </c>
      <c r="N951" t="s">
        <v>8273</v>
      </c>
      <c r="O951" s="16">
        <f>Table1[[#This Row],[pledged]]/Table1[[#This Row],[goal]]*100</f>
        <v>1.365</v>
      </c>
      <c r="P951" s="6">
        <f>IFERROR(Table1[[#This Row],[pledged]]/Table1[[#This Row],[backers_count]],0)</f>
        <v>39</v>
      </c>
      <c r="Q951" t="str">
        <f>LEFT(Table1[[#This Row],[Category and Sub-Category]],FIND("/",Table1[[#This Row],[Category and Sub-Category]])-1)</f>
        <v>technology</v>
      </c>
      <c r="R951" t="str">
        <f>RIGHT(Table1[[#This Row],[Category and Sub-Category]],LEN(Table1[[#This Row],[Category and Sub-Category]])-FIND("/",Table1[[#This Row],[Category and Sub-Category]]))</f>
        <v>wearables</v>
      </c>
      <c r="S951" s="14">
        <f>(((Table1[[#This Row],[launched_at]]/60)/60)/24)+DATE(1970,1,1)</f>
        <v>42361.043703703705</v>
      </c>
      <c r="T951" s="14">
        <f t="shared" si="14"/>
        <v>42421.043703703705</v>
      </c>
    </row>
    <row r="952" spans="1:20" ht="43.5" x14ac:dyDescent="0.35">
      <c r="A952">
        <v>950</v>
      </c>
      <c r="B952" s="1" t="s">
        <v>951</v>
      </c>
      <c r="C952" s="1" t="s">
        <v>5060</v>
      </c>
      <c r="D952" s="6">
        <v>5000</v>
      </c>
      <c r="E952" s="6">
        <v>1402</v>
      </c>
      <c r="F952" t="s">
        <v>8221</v>
      </c>
      <c r="G952" t="s">
        <v>8229</v>
      </c>
      <c r="H952" t="s">
        <v>8251</v>
      </c>
      <c r="I952">
        <v>1453053661</v>
      </c>
      <c r="J952">
        <v>1450461661</v>
      </c>
      <c r="K952" t="b">
        <v>0</v>
      </c>
      <c r="L952">
        <v>24</v>
      </c>
      <c r="M952" t="b">
        <v>0</v>
      </c>
      <c r="N952" t="s">
        <v>8273</v>
      </c>
      <c r="O952" s="16">
        <f>Table1[[#This Row],[pledged]]/Table1[[#This Row],[goal]]*100</f>
        <v>28.04</v>
      </c>
      <c r="P952" s="6">
        <f>IFERROR(Table1[[#This Row],[pledged]]/Table1[[#This Row],[backers_count]],0)</f>
        <v>58.416666666666664</v>
      </c>
      <c r="Q952" t="str">
        <f>LEFT(Table1[[#This Row],[Category and Sub-Category]],FIND("/",Table1[[#This Row],[Category and Sub-Category]])-1)</f>
        <v>technology</v>
      </c>
      <c r="R952" t="str">
        <f>RIGHT(Table1[[#This Row],[Category and Sub-Category]],LEN(Table1[[#This Row],[Category and Sub-Category]])-FIND("/",Table1[[#This Row],[Category and Sub-Category]]))</f>
        <v>wearables</v>
      </c>
      <c r="S952" s="14">
        <f>(((Table1[[#This Row],[launched_at]]/60)/60)/24)+DATE(1970,1,1)</f>
        <v>42356.750706018516</v>
      </c>
      <c r="T952" s="14">
        <f t="shared" si="14"/>
        <v>42386.750706018516</v>
      </c>
    </row>
    <row r="953" spans="1:20" x14ac:dyDescent="0.35">
      <c r="A953">
        <v>951</v>
      </c>
      <c r="B953" s="1" t="s">
        <v>952</v>
      </c>
      <c r="C953" s="1" t="s">
        <v>5061</v>
      </c>
      <c r="D953" s="6">
        <v>50000</v>
      </c>
      <c r="E953" s="6">
        <v>19195</v>
      </c>
      <c r="F953" t="s">
        <v>8221</v>
      </c>
      <c r="G953" t="s">
        <v>8224</v>
      </c>
      <c r="H953" t="s">
        <v>8246</v>
      </c>
      <c r="I953">
        <v>1465054872</v>
      </c>
      <c r="J953">
        <v>1461166872</v>
      </c>
      <c r="K953" t="b">
        <v>0</v>
      </c>
      <c r="L953">
        <v>121</v>
      </c>
      <c r="M953" t="b">
        <v>0</v>
      </c>
      <c r="N953" t="s">
        <v>8273</v>
      </c>
      <c r="O953" s="16">
        <f>Table1[[#This Row],[pledged]]/Table1[[#This Row],[goal]]*100</f>
        <v>38.39</v>
      </c>
      <c r="P953" s="6">
        <f>IFERROR(Table1[[#This Row],[pledged]]/Table1[[#This Row],[backers_count]],0)</f>
        <v>158.63636363636363</v>
      </c>
      <c r="Q953" t="str">
        <f>LEFT(Table1[[#This Row],[Category and Sub-Category]],FIND("/",Table1[[#This Row],[Category and Sub-Category]])-1)</f>
        <v>technology</v>
      </c>
      <c r="R953" t="str">
        <f>RIGHT(Table1[[#This Row],[Category and Sub-Category]],LEN(Table1[[#This Row],[Category and Sub-Category]])-FIND("/",Table1[[#This Row],[Category and Sub-Category]]))</f>
        <v>wearables</v>
      </c>
      <c r="S953" s="14">
        <f>(((Table1[[#This Row],[launched_at]]/60)/60)/24)+DATE(1970,1,1)</f>
        <v>42480.653611111105</v>
      </c>
      <c r="T953" s="14">
        <f t="shared" si="14"/>
        <v>42525.653611111105</v>
      </c>
    </row>
    <row r="954" spans="1:20" ht="29" x14ac:dyDescent="0.35">
      <c r="A954">
        <v>952</v>
      </c>
      <c r="B954" s="1" t="s">
        <v>953</v>
      </c>
      <c r="C954" s="1" t="s">
        <v>5062</v>
      </c>
      <c r="D954" s="6">
        <v>49000</v>
      </c>
      <c r="E954" s="6">
        <v>19572</v>
      </c>
      <c r="F954" t="s">
        <v>8221</v>
      </c>
      <c r="G954" t="s">
        <v>8224</v>
      </c>
      <c r="H954" t="s">
        <v>8246</v>
      </c>
      <c r="I954">
        <v>1479483812</v>
      </c>
      <c r="J954">
        <v>1476888212</v>
      </c>
      <c r="K954" t="b">
        <v>0</v>
      </c>
      <c r="L954">
        <v>196</v>
      </c>
      <c r="M954" t="b">
        <v>0</v>
      </c>
      <c r="N954" t="s">
        <v>8273</v>
      </c>
      <c r="O954" s="16">
        <f>Table1[[#This Row],[pledged]]/Table1[[#This Row],[goal]]*100</f>
        <v>39.942857142857143</v>
      </c>
      <c r="P954" s="6">
        <f>IFERROR(Table1[[#This Row],[pledged]]/Table1[[#This Row],[backers_count]],0)</f>
        <v>99.857142857142861</v>
      </c>
      <c r="Q954" t="str">
        <f>LEFT(Table1[[#This Row],[Category and Sub-Category]],FIND("/",Table1[[#This Row],[Category and Sub-Category]])-1)</f>
        <v>technology</v>
      </c>
      <c r="R954" t="str">
        <f>RIGHT(Table1[[#This Row],[Category and Sub-Category]],LEN(Table1[[#This Row],[Category and Sub-Category]])-FIND("/",Table1[[#This Row],[Category and Sub-Category]]))</f>
        <v>wearables</v>
      </c>
      <c r="S954" s="14">
        <f>(((Table1[[#This Row],[launched_at]]/60)/60)/24)+DATE(1970,1,1)</f>
        <v>42662.613564814819</v>
      </c>
      <c r="T954" s="14">
        <f t="shared" si="14"/>
        <v>42692.655231481483</v>
      </c>
    </row>
    <row r="955" spans="1:20" ht="43.5" x14ac:dyDescent="0.35">
      <c r="A955">
        <v>953</v>
      </c>
      <c r="B955" s="1" t="s">
        <v>954</v>
      </c>
      <c r="C955" s="1" t="s">
        <v>5063</v>
      </c>
      <c r="D955" s="6">
        <v>15000</v>
      </c>
      <c r="E955" s="6">
        <v>126</v>
      </c>
      <c r="F955" t="s">
        <v>8221</v>
      </c>
      <c r="G955" t="s">
        <v>8224</v>
      </c>
      <c r="H955" t="s">
        <v>8246</v>
      </c>
      <c r="I955">
        <v>1422158199</v>
      </c>
      <c r="J955">
        <v>1419566199</v>
      </c>
      <c r="K955" t="b">
        <v>0</v>
      </c>
      <c r="L955">
        <v>5</v>
      </c>
      <c r="M955" t="b">
        <v>0</v>
      </c>
      <c r="N955" t="s">
        <v>8273</v>
      </c>
      <c r="O955" s="16">
        <f>Table1[[#This Row],[pledged]]/Table1[[#This Row],[goal]]*100</f>
        <v>0.84</v>
      </c>
      <c r="P955" s="6">
        <f>IFERROR(Table1[[#This Row],[pledged]]/Table1[[#This Row],[backers_count]],0)</f>
        <v>25.2</v>
      </c>
      <c r="Q955" t="str">
        <f>LEFT(Table1[[#This Row],[Category and Sub-Category]],FIND("/",Table1[[#This Row],[Category and Sub-Category]])-1)</f>
        <v>technology</v>
      </c>
      <c r="R955" t="str">
        <f>RIGHT(Table1[[#This Row],[Category and Sub-Category]],LEN(Table1[[#This Row],[Category and Sub-Category]])-FIND("/",Table1[[#This Row],[Category and Sub-Category]]))</f>
        <v>wearables</v>
      </c>
      <c r="S955" s="14">
        <f>(((Table1[[#This Row],[launched_at]]/60)/60)/24)+DATE(1970,1,1)</f>
        <v>41999.164340277777</v>
      </c>
      <c r="T955" s="14">
        <f t="shared" si="14"/>
        <v>42029.164340277777</v>
      </c>
    </row>
    <row r="956" spans="1:20" ht="43.5" x14ac:dyDescent="0.35">
      <c r="A956">
        <v>954</v>
      </c>
      <c r="B956" s="1" t="s">
        <v>955</v>
      </c>
      <c r="C956" s="1" t="s">
        <v>5064</v>
      </c>
      <c r="D956" s="6">
        <v>15000</v>
      </c>
      <c r="E956" s="6">
        <v>6511</v>
      </c>
      <c r="F956" t="s">
        <v>8221</v>
      </c>
      <c r="G956" t="s">
        <v>8224</v>
      </c>
      <c r="H956" t="s">
        <v>8246</v>
      </c>
      <c r="I956">
        <v>1440100839</v>
      </c>
      <c r="J956">
        <v>1436472039</v>
      </c>
      <c r="K956" t="b">
        <v>0</v>
      </c>
      <c r="L956">
        <v>73</v>
      </c>
      <c r="M956" t="b">
        <v>0</v>
      </c>
      <c r="N956" t="s">
        <v>8273</v>
      </c>
      <c r="O956" s="16">
        <f>Table1[[#This Row],[pledged]]/Table1[[#This Row],[goal]]*100</f>
        <v>43.406666666666666</v>
      </c>
      <c r="P956" s="6">
        <f>IFERROR(Table1[[#This Row],[pledged]]/Table1[[#This Row],[backers_count]],0)</f>
        <v>89.191780821917803</v>
      </c>
      <c r="Q956" t="str">
        <f>LEFT(Table1[[#This Row],[Category and Sub-Category]],FIND("/",Table1[[#This Row],[Category and Sub-Category]])-1)</f>
        <v>technology</v>
      </c>
      <c r="R956" t="str">
        <f>RIGHT(Table1[[#This Row],[Category and Sub-Category]],LEN(Table1[[#This Row],[Category and Sub-Category]])-FIND("/",Table1[[#This Row],[Category and Sub-Category]]))</f>
        <v>wearables</v>
      </c>
      <c r="S956" s="14">
        <f>(((Table1[[#This Row],[launched_at]]/60)/60)/24)+DATE(1970,1,1)</f>
        <v>42194.833784722221</v>
      </c>
      <c r="T956" s="14">
        <f t="shared" si="14"/>
        <v>42236.833784722221</v>
      </c>
    </row>
    <row r="957" spans="1:20" ht="43.5" x14ac:dyDescent="0.35">
      <c r="A957">
        <v>955</v>
      </c>
      <c r="B957" s="1" t="s">
        <v>956</v>
      </c>
      <c r="C957" s="1" t="s">
        <v>5065</v>
      </c>
      <c r="D957" s="6">
        <v>300000</v>
      </c>
      <c r="E957" s="6">
        <v>16984</v>
      </c>
      <c r="F957" t="s">
        <v>8221</v>
      </c>
      <c r="G957" t="s">
        <v>8224</v>
      </c>
      <c r="H957" t="s">
        <v>8246</v>
      </c>
      <c r="I957">
        <v>1473750300</v>
      </c>
      <c r="J957">
        <v>1470294300</v>
      </c>
      <c r="K957" t="b">
        <v>0</v>
      </c>
      <c r="L957">
        <v>93</v>
      </c>
      <c r="M957" t="b">
        <v>0</v>
      </c>
      <c r="N957" t="s">
        <v>8273</v>
      </c>
      <c r="O957" s="16">
        <f>Table1[[#This Row],[pledged]]/Table1[[#This Row],[goal]]*100</f>
        <v>5.6613333333333333</v>
      </c>
      <c r="P957" s="6">
        <f>IFERROR(Table1[[#This Row],[pledged]]/Table1[[#This Row],[backers_count]],0)</f>
        <v>182.6236559139785</v>
      </c>
      <c r="Q957" t="str">
        <f>LEFT(Table1[[#This Row],[Category and Sub-Category]],FIND("/",Table1[[#This Row],[Category and Sub-Category]])-1)</f>
        <v>technology</v>
      </c>
      <c r="R957" t="str">
        <f>RIGHT(Table1[[#This Row],[Category and Sub-Category]],LEN(Table1[[#This Row],[Category and Sub-Category]])-FIND("/",Table1[[#This Row],[Category and Sub-Category]]))</f>
        <v>wearables</v>
      </c>
      <c r="S957" s="14">
        <f>(((Table1[[#This Row],[launched_at]]/60)/60)/24)+DATE(1970,1,1)</f>
        <v>42586.295138888891</v>
      </c>
      <c r="T957" s="14">
        <f t="shared" si="14"/>
        <v>42626.295138888891</v>
      </c>
    </row>
    <row r="958" spans="1:20" ht="58" x14ac:dyDescent="0.35">
      <c r="A958">
        <v>956</v>
      </c>
      <c r="B958" s="1" t="s">
        <v>957</v>
      </c>
      <c r="C958" s="1" t="s">
        <v>5066</v>
      </c>
      <c r="D958" s="6">
        <v>50000</v>
      </c>
      <c r="E958" s="6">
        <v>861</v>
      </c>
      <c r="F958" t="s">
        <v>8221</v>
      </c>
      <c r="G958" t="s">
        <v>8224</v>
      </c>
      <c r="H958" t="s">
        <v>8246</v>
      </c>
      <c r="I958">
        <v>1430081759</v>
      </c>
      <c r="J958">
        <v>1424901359</v>
      </c>
      <c r="K958" t="b">
        <v>0</v>
      </c>
      <c r="L958">
        <v>17</v>
      </c>
      <c r="M958" t="b">
        <v>0</v>
      </c>
      <c r="N958" t="s">
        <v>8273</v>
      </c>
      <c r="O958" s="16">
        <f>Table1[[#This Row],[pledged]]/Table1[[#This Row],[goal]]*100</f>
        <v>1.722</v>
      </c>
      <c r="P958" s="6">
        <f>IFERROR(Table1[[#This Row],[pledged]]/Table1[[#This Row],[backers_count]],0)</f>
        <v>50.647058823529413</v>
      </c>
      <c r="Q958" t="str">
        <f>LEFT(Table1[[#This Row],[Category and Sub-Category]],FIND("/",Table1[[#This Row],[Category and Sub-Category]])-1)</f>
        <v>technology</v>
      </c>
      <c r="R958" t="str">
        <f>RIGHT(Table1[[#This Row],[Category and Sub-Category]],LEN(Table1[[#This Row],[Category and Sub-Category]])-FIND("/",Table1[[#This Row],[Category and Sub-Category]]))</f>
        <v>wearables</v>
      </c>
      <c r="S958" s="14">
        <f>(((Table1[[#This Row],[launched_at]]/60)/60)/24)+DATE(1970,1,1)</f>
        <v>42060.913877314815</v>
      </c>
      <c r="T958" s="14">
        <f t="shared" si="14"/>
        <v>42120.872210648144</v>
      </c>
    </row>
    <row r="959" spans="1:20" ht="29" x14ac:dyDescent="0.35">
      <c r="A959">
        <v>957</v>
      </c>
      <c r="B959" s="1" t="s">
        <v>958</v>
      </c>
      <c r="C959" s="1" t="s">
        <v>5067</v>
      </c>
      <c r="D959" s="6">
        <v>12000</v>
      </c>
      <c r="E959" s="6">
        <v>233</v>
      </c>
      <c r="F959" t="s">
        <v>8221</v>
      </c>
      <c r="G959" t="s">
        <v>8224</v>
      </c>
      <c r="H959" t="s">
        <v>8246</v>
      </c>
      <c r="I959">
        <v>1479392133</v>
      </c>
      <c r="J959">
        <v>1476710133</v>
      </c>
      <c r="K959" t="b">
        <v>0</v>
      </c>
      <c r="L959">
        <v>7</v>
      </c>
      <c r="M959" t="b">
        <v>0</v>
      </c>
      <c r="N959" t="s">
        <v>8273</v>
      </c>
      <c r="O959" s="16">
        <f>Table1[[#This Row],[pledged]]/Table1[[#This Row],[goal]]*100</f>
        <v>1.9416666666666664</v>
      </c>
      <c r="P959" s="6">
        <f>IFERROR(Table1[[#This Row],[pledged]]/Table1[[#This Row],[backers_count]],0)</f>
        <v>33.285714285714285</v>
      </c>
      <c r="Q959" t="str">
        <f>LEFT(Table1[[#This Row],[Category and Sub-Category]],FIND("/",Table1[[#This Row],[Category and Sub-Category]])-1)</f>
        <v>technology</v>
      </c>
      <c r="R959" t="str">
        <f>RIGHT(Table1[[#This Row],[Category and Sub-Category]],LEN(Table1[[#This Row],[Category and Sub-Category]])-FIND("/",Table1[[#This Row],[Category and Sub-Category]]))</f>
        <v>wearables</v>
      </c>
      <c r="S959" s="14">
        <f>(((Table1[[#This Row],[launched_at]]/60)/60)/24)+DATE(1970,1,1)</f>
        <v>42660.552465277782</v>
      </c>
      <c r="T959" s="14">
        <f t="shared" si="14"/>
        <v>42691.594131944439</v>
      </c>
    </row>
    <row r="960" spans="1:20" ht="58" x14ac:dyDescent="0.35">
      <c r="A960">
        <v>958</v>
      </c>
      <c r="B960" s="1" t="s">
        <v>959</v>
      </c>
      <c r="C960" s="1" t="s">
        <v>5068</v>
      </c>
      <c r="D960" s="6">
        <v>7777</v>
      </c>
      <c r="E960" s="6">
        <v>881</v>
      </c>
      <c r="F960" t="s">
        <v>8221</v>
      </c>
      <c r="G960" t="s">
        <v>8224</v>
      </c>
      <c r="H960" t="s">
        <v>8246</v>
      </c>
      <c r="I960">
        <v>1428641940</v>
      </c>
      <c r="J960">
        <v>1426792563</v>
      </c>
      <c r="K960" t="b">
        <v>0</v>
      </c>
      <c r="L960">
        <v>17</v>
      </c>
      <c r="M960" t="b">
        <v>0</v>
      </c>
      <c r="N960" t="s">
        <v>8273</v>
      </c>
      <c r="O960" s="16">
        <f>Table1[[#This Row],[pledged]]/Table1[[#This Row],[goal]]*100</f>
        <v>11.328275684711327</v>
      </c>
      <c r="P960" s="6">
        <f>IFERROR(Table1[[#This Row],[pledged]]/Table1[[#This Row],[backers_count]],0)</f>
        <v>51.823529411764703</v>
      </c>
      <c r="Q960" t="str">
        <f>LEFT(Table1[[#This Row],[Category and Sub-Category]],FIND("/",Table1[[#This Row],[Category and Sub-Category]])-1)</f>
        <v>technology</v>
      </c>
      <c r="R960" t="str">
        <f>RIGHT(Table1[[#This Row],[Category and Sub-Category]],LEN(Table1[[#This Row],[Category and Sub-Category]])-FIND("/",Table1[[#This Row],[Category and Sub-Category]]))</f>
        <v>wearables</v>
      </c>
      <c r="S960" s="14">
        <f>(((Table1[[#This Row],[launched_at]]/60)/60)/24)+DATE(1970,1,1)</f>
        <v>42082.802812499998</v>
      </c>
      <c r="T960" s="14">
        <f t="shared" si="14"/>
        <v>42104.207638888889</v>
      </c>
    </row>
    <row r="961" spans="1:20" ht="43.5" x14ac:dyDescent="0.35">
      <c r="A961">
        <v>959</v>
      </c>
      <c r="B961" s="1" t="s">
        <v>960</v>
      </c>
      <c r="C961" s="1" t="s">
        <v>5069</v>
      </c>
      <c r="D961" s="6">
        <v>50000</v>
      </c>
      <c r="E961" s="6">
        <v>19430</v>
      </c>
      <c r="F961" t="s">
        <v>8221</v>
      </c>
      <c r="G961" t="s">
        <v>8224</v>
      </c>
      <c r="H961" t="s">
        <v>8246</v>
      </c>
      <c r="I961">
        <v>1421640665</v>
      </c>
      <c r="J961">
        <v>1419048665</v>
      </c>
      <c r="K961" t="b">
        <v>0</v>
      </c>
      <c r="L961">
        <v>171</v>
      </c>
      <c r="M961" t="b">
        <v>0</v>
      </c>
      <c r="N961" t="s">
        <v>8273</v>
      </c>
      <c r="O961" s="16">
        <f>Table1[[#This Row],[pledged]]/Table1[[#This Row],[goal]]*100</f>
        <v>38.86</v>
      </c>
      <c r="P961" s="6">
        <f>IFERROR(Table1[[#This Row],[pledged]]/Table1[[#This Row],[backers_count]],0)</f>
        <v>113.62573099415205</v>
      </c>
      <c r="Q961" t="str">
        <f>LEFT(Table1[[#This Row],[Category and Sub-Category]],FIND("/",Table1[[#This Row],[Category and Sub-Category]])-1)</f>
        <v>technology</v>
      </c>
      <c r="R961" t="str">
        <f>RIGHT(Table1[[#This Row],[Category and Sub-Category]],LEN(Table1[[#This Row],[Category and Sub-Category]])-FIND("/",Table1[[#This Row],[Category and Sub-Category]]))</f>
        <v>wearables</v>
      </c>
      <c r="S961" s="14">
        <f>(((Table1[[#This Row],[launched_at]]/60)/60)/24)+DATE(1970,1,1)</f>
        <v>41993.174363425926</v>
      </c>
      <c r="T961" s="14">
        <f t="shared" si="14"/>
        <v>42023.174363425926</v>
      </c>
    </row>
    <row r="962" spans="1:20" ht="43.5" x14ac:dyDescent="0.35">
      <c r="A962">
        <v>960</v>
      </c>
      <c r="B962" s="1" t="s">
        <v>961</v>
      </c>
      <c r="C962" s="1" t="s">
        <v>5070</v>
      </c>
      <c r="D962" s="6">
        <v>55650</v>
      </c>
      <c r="E962" s="6">
        <v>25655</v>
      </c>
      <c r="F962" t="s">
        <v>8221</v>
      </c>
      <c r="G962" t="s">
        <v>8224</v>
      </c>
      <c r="H962" t="s">
        <v>8246</v>
      </c>
      <c r="I962">
        <v>1489500155</v>
      </c>
      <c r="J962">
        <v>1485874955</v>
      </c>
      <c r="K962" t="b">
        <v>0</v>
      </c>
      <c r="L962">
        <v>188</v>
      </c>
      <c r="M962" t="b">
        <v>0</v>
      </c>
      <c r="N962" t="s">
        <v>8273</v>
      </c>
      <c r="O962" s="16">
        <f>Table1[[#This Row],[pledged]]/Table1[[#This Row],[goal]]*100</f>
        <v>46.100628930817614</v>
      </c>
      <c r="P962" s="6">
        <f>IFERROR(Table1[[#This Row],[pledged]]/Table1[[#This Row],[backers_count]],0)</f>
        <v>136.46276595744681</v>
      </c>
      <c r="Q962" t="str">
        <f>LEFT(Table1[[#This Row],[Category and Sub-Category]],FIND("/",Table1[[#This Row],[Category and Sub-Category]])-1)</f>
        <v>technology</v>
      </c>
      <c r="R962" t="str">
        <f>RIGHT(Table1[[#This Row],[Category and Sub-Category]],LEN(Table1[[#This Row],[Category and Sub-Category]])-FIND("/",Table1[[#This Row],[Category and Sub-Category]]))</f>
        <v>wearables</v>
      </c>
      <c r="S962" s="14">
        <f>(((Table1[[#This Row],[launched_at]]/60)/60)/24)+DATE(1970,1,1)</f>
        <v>42766.626793981486</v>
      </c>
      <c r="T962" s="14">
        <f t="shared" ref="T962:T1025" si="15">(((I962/60)/60)/24)+DATE(1970,1,1)</f>
        <v>42808.585127314815</v>
      </c>
    </row>
    <row r="963" spans="1:20" ht="43.5" x14ac:dyDescent="0.35">
      <c r="A963">
        <v>961</v>
      </c>
      <c r="B963" s="1" t="s">
        <v>962</v>
      </c>
      <c r="C963" s="1" t="s">
        <v>5071</v>
      </c>
      <c r="D963" s="6">
        <v>95000</v>
      </c>
      <c r="E963" s="6">
        <v>40079</v>
      </c>
      <c r="F963" t="s">
        <v>8221</v>
      </c>
      <c r="G963" t="s">
        <v>8224</v>
      </c>
      <c r="H963" t="s">
        <v>8246</v>
      </c>
      <c r="I963">
        <v>1487617200</v>
      </c>
      <c r="J963">
        <v>1483634335</v>
      </c>
      <c r="K963" t="b">
        <v>0</v>
      </c>
      <c r="L963">
        <v>110</v>
      </c>
      <c r="M963" t="b">
        <v>0</v>
      </c>
      <c r="N963" t="s">
        <v>8273</v>
      </c>
      <c r="O963" s="16">
        <f>Table1[[#This Row],[pledged]]/Table1[[#This Row],[goal]]*100</f>
        <v>42.188421052631583</v>
      </c>
      <c r="P963" s="6">
        <f>IFERROR(Table1[[#This Row],[pledged]]/Table1[[#This Row],[backers_count]],0)</f>
        <v>364.35454545454547</v>
      </c>
      <c r="Q963" t="str">
        <f>LEFT(Table1[[#This Row],[Category and Sub-Category]],FIND("/",Table1[[#This Row],[Category and Sub-Category]])-1)</f>
        <v>technology</v>
      </c>
      <c r="R963" t="str">
        <f>RIGHT(Table1[[#This Row],[Category and Sub-Category]],LEN(Table1[[#This Row],[Category and Sub-Category]])-FIND("/",Table1[[#This Row],[Category and Sub-Category]]))</f>
        <v>wearables</v>
      </c>
      <c r="S963" s="14">
        <f>(((Table1[[#This Row],[launched_at]]/60)/60)/24)+DATE(1970,1,1)</f>
        <v>42740.693692129629</v>
      </c>
      <c r="T963" s="14">
        <f t="shared" si="15"/>
        <v>42786.791666666672</v>
      </c>
    </row>
    <row r="964" spans="1:20" ht="43.5" x14ac:dyDescent="0.35">
      <c r="A964">
        <v>962</v>
      </c>
      <c r="B964" s="1" t="s">
        <v>963</v>
      </c>
      <c r="C964" s="1" t="s">
        <v>5072</v>
      </c>
      <c r="D964" s="6">
        <v>2500</v>
      </c>
      <c r="E964" s="6">
        <v>712</v>
      </c>
      <c r="F964" t="s">
        <v>8221</v>
      </c>
      <c r="G964" t="s">
        <v>8224</v>
      </c>
      <c r="H964" t="s">
        <v>8246</v>
      </c>
      <c r="I964">
        <v>1455210353</v>
      </c>
      <c r="J964">
        <v>1451927153</v>
      </c>
      <c r="K964" t="b">
        <v>0</v>
      </c>
      <c r="L964">
        <v>37</v>
      </c>
      <c r="M964" t="b">
        <v>0</v>
      </c>
      <c r="N964" t="s">
        <v>8273</v>
      </c>
      <c r="O964" s="16">
        <f>Table1[[#This Row],[pledged]]/Table1[[#This Row],[goal]]*100</f>
        <v>28.48</v>
      </c>
      <c r="P964" s="6">
        <f>IFERROR(Table1[[#This Row],[pledged]]/Table1[[#This Row],[backers_count]],0)</f>
        <v>19.243243243243242</v>
      </c>
      <c r="Q964" t="str">
        <f>LEFT(Table1[[#This Row],[Category and Sub-Category]],FIND("/",Table1[[#This Row],[Category and Sub-Category]])-1)</f>
        <v>technology</v>
      </c>
      <c r="R964" t="str">
        <f>RIGHT(Table1[[#This Row],[Category and Sub-Category]],LEN(Table1[[#This Row],[Category and Sub-Category]])-FIND("/",Table1[[#This Row],[Category and Sub-Category]]))</f>
        <v>wearables</v>
      </c>
      <c r="S964" s="14">
        <f>(((Table1[[#This Row],[launched_at]]/60)/60)/24)+DATE(1970,1,1)</f>
        <v>42373.712418981479</v>
      </c>
      <c r="T964" s="14">
        <f t="shared" si="15"/>
        <v>42411.712418981479</v>
      </c>
    </row>
    <row r="965" spans="1:20" ht="29" x14ac:dyDescent="0.35">
      <c r="A965">
        <v>963</v>
      </c>
      <c r="B965" s="1" t="s">
        <v>964</v>
      </c>
      <c r="C965" s="1" t="s">
        <v>5073</v>
      </c>
      <c r="D965" s="6">
        <v>35000</v>
      </c>
      <c r="E965" s="6">
        <v>377</v>
      </c>
      <c r="F965" t="s">
        <v>8221</v>
      </c>
      <c r="G965" t="s">
        <v>8224</v>
      </c>
      <c r="H965" t="s">
        <v>8246</v>
      </c>
      <c r="I965">
        <v>1476717319</v>
      </c>
      <c r="J965">
        <v>1473693319</v>
      </c>
      <c r="K965" t="b">
        <v>0</v>
      </c>
      <c r="L965">
        <v>9</v>
      </c>
      <c r="M965" t="b">
        <v>0</v>
      </c>
      <c r="N965" t="s">
        <v>8273</v>
      </c>
      <c r="O965" s="16">
        <f>Table1[[#This Row],[pledged]]/Table1[[#This Row],[goal]]*100</f>
        <v>1.077142857142857</v>
      </c>
      <c r="P965" s="6">
        <f>IFERROR(Table1[[#This Row],[pledged]]/Table1[[#This Row],[backers_count]],0)</f>
        <v>41.888888888888886</v>
      </c>
      <c r="Q965" t="str">
        <f>LEFT(Table1[[#This Row],[Category and Sub-Category]],FIND("/",Table1[[#This Row],[Category and Sub-Category]])-1)</f>
        <v>technology</v>
      </c>
      <c r="R965" t="str">
        <f>RIGHT(Table1[[#This Row],[Category and Sub-Category]],LEN(Table1[[#This Row],[Category and Sub-Category]])-FIND("/",Table1[[#This Row],[Category and Sub-Category]]))</f>
        <v>wearables</v>
      </c>
      <c r="S965" s="14">
        <f>(((Table1[[#This Row],[launched_at]]/60)/60)/24)+DATE(1970,1,1)</f>
        <v>42625.635636574079</v>
      </c>
      <c r="T965" s="14">
        <f t="shared" si="15"/>
        <v>42660.635636574079</v>
      </c>
    </row>
    <row r="966" spans="1:20" ht="58" x14ac:dyDescent="0.35">
      <c r="A966">
        <v>964</v>
      </c>
      <c r="B966" s="1" t="s">
        <v>965</v>
      </c>
      <c r="C966" s="1" t="s">
        <v>5074</v>
      </c>
      <c r="D966" s="6">
        <v>110000</v>
      </c>
      <c r="E966" s="6">
        <v>879</v>
      </c>
      <c r="F966" t="s">
        <v>8221</v>
      </c>
      <c r="G966" t="s">
        <v>8229</v>
      </c>
      <c r="H966" t="s">
        <v>8251</v>
      </c>
      <c r="I966">
        <v>1441119919</v>
      </c>
      <c r="J966">
        <v>1437663919</v>
      </c>
      <c r="K966" t="b">
        <v>0</v>
      </c>
      <c r="L966">
        <v>29</v>
      </c>
      <c r="M966" t="b">
        <v>0</v>
      </c>
      <c r="N966" t="s">
        <v>8273</v>
      </c>
      <c r="O966" s="16">
        <f>Table1[[#This Row],[pledged]]/Table1[[#This Row],[goal]]*100</f>
        <v>0.79909090909090907</v>
      </c>
      <c r="P966" s="6">
        <f>IFERROR(Table1[[#This Row],[pledged]]/Table1[[#This Row],[backers_count]],0)</f>
        <v>30.310344827586206</v>
      </c>
      <c r="Q966" t="str">
        <f>LEFT(Table1[[#This Row],[Category and Sub-Category]],FIND("/",Table1[[#This Row],[Category and Sub-Category]])-1)</f>
        <v>technology</v>
      </c>
      <c r="R966" t="str">
        <f>RIGHT(Table1[[#This Row],[Category and Sub-Category]],LEN(Table1[[#This Row],[Category and Sub-Category]])-FIND("/",Table1[[#This Row],[Category and Sub-Category]]))</f>
        <v>wearables</v>
      </c>
      <c r="S966" s="14">
        <f>(((Table1[[#This Row],[launched_at]]/60)/60)/24)+DATE(1970,1,1)</f>
        <v>42208.628692129627</v>
      </c>
      <c r="T966" s="14">
        <f t="shared" si="15"/>
        <v>42248.628692129627</v>
      </c>
    </row>
    <row r="967" spans="1:20" ht="43.5" x14ac:dyDescent="0.35">
      <c r="A967">
        <v>965</v>
      </c>
      <c r="B967" s="1" t="s">
        <v>966</v>
      </c>
      <c r="C967" s="1" t="s">
        <v>5075</v>
      </c>
      <c r="D967" s="6">
        <v>25000</v>
      </c>
      <c r="E967" s="6">
        <v>298</v>
      </c>
      <c r="F967" t="s">
        <v>8221</v>
      </c>
      <c r="G967" t="s">
        <v>8224</v>
      </c>
      <c r="H967" t="s">
        <v>8246</v>
      </c>
      <c r="I967">
        <v>1477454340</v>
      </c>
      <c r="J967">
        <v>1474676646</v>
      </c>
      <c r="K967" t="b">
        <v>0</v>
      </c>
      <c r="L967">
        <v>6</v>
      </c>
      <c r="M967" t="b">
        <v>0</v>
      </c>
      <c r="N967" t="s">
        <v>8273</v>
      </c>
      <c r="O967" s="16">
        <f>Table1[[#This Row],[pledged]]/Table1[[#This Row],[goal]]*100</f>
        <v>1.1919999999999999</v>
      </c>
      <c r="P967" s="6">
        <f>IFERROR(Table1[[#This Row],[pledged]]/Table1[[#This Row],[backers_count]],0)</f>
        <v>49.666666666666664</v>
      </c>
      <c r="Q967" t="str">
        <f>LEFT(Table1[[#This Row],[Category and Sub-Category]],FIND("/",Table1[[#This Row],[Category and Sub-Category]])-1)</f>
        <v>technology</v>
      </c>
      <c r="R967" t="str">
        <f>RIGHT(Table1[[#This Row],[Category and Sub-Category]],LEN(Table1[[#This Row],[Category and Sub-Category]])-FIND("/",Table1[[#This Row],[Category and Sub-Category]]))</f>
        <v>wearables</v>
      </c>
      <c r="S967" s="14">
        <f>(((Table1[[#This Row],[launched_at]]/60)/60)/24)+DATE(1970,1,1)</f>
        <v>42637.016736111109</v>
      </c>
      <c r="T967" s="14">
        <f t="shared" si="15"/>
        <v>42669.165972222225</v>
      </c>
    </row>
    <row r="968" spans="1:20" ht="43.5" x14ac:dyDescent="0.35">
      <c r="A968">
        <v>966</v>
      </c>
      <c r="B968" s="1" t="s">
        <v>967</v>
      </c>
      <c r="C968" s="1" t="s">
        <v>5076</v>
      </c>
      <c r="D968" s="6">
        <v>12000</v>
      </c>
      <c r="E968" s="6">
        <v>1776</v>
      </c>
      <c r="F968" t="s">
        <v>8221</v>
      </c>
      <c r="G968" t="s">
        <v>8224</v>
      </c>
      <c r="H968" t="s">
        <v>8246</v>
      </c>
      <c r="I968">
        <v>1475766932</v>
      </c>
      <c r="J968">
        <v>1473174932</v>
      </c>
      <c r="K968" t="b">
        <v>0</v>
      </c>
      <c r="L968">
        <v>30</v>
      </c>
      <c r="M968" t="b">
        <v>0</v>
      </c>
      <c r="N968" t="s">
        <v>8273</v>
      </c>
      <c r="O968" s="16">
        <f>Table1[[#This Row],[pledged]]/Table1[[#This Row],[goal]]*100</f>
        <v>14.799999999999999</v>
      </c>
      <c r="P968" s="6">
        <f>IFERROR(Table1[[#This Row],[pledged]]/Table1[[#This Row],[backers_count]],0)</f>
        <v>59.2</v>
      </c>
      <c r="Q968" t="str">
        <f>LEFT(Table1[[#This Row],[Category and Sub-Category]],FIND("/",Table1[[#This Row],[Category and Sub-Category]])-1)</f>
        <v>technology</v>
      </c>
      <c r="R968" t="str">
        <f>RIGHT(Table1[[#This Row],[Category and Sub-Category]],LEN(Table1[[#This Row],[Category and Sub-Category]])-FIND("/",Table1[[#This Row],[Category and Sub-Category]]))</f>
        <v>wearables</v>
      </c>
      <c r="S968" s="14">
        <f>(((Table1[[#This Row],[launched_at]]/60)/60)/24)+DATE(1970,1,1)</f>
        <v>42619.635787037041</v>
      </c>
      <c r="T968" s="14">
        <f t="shared" si="15"/>
        <v>42649.635787037041</v>
      </c>
    </row>
    <row r="969" spans="1:20" ht="43.5" x14ac:dyDescent="0.35">
      <c r="A969">
        <v>967</v>
      </c>
      <c r="B969" s="1" t="s">
        <v>968</v>
      </c>
      <c r="C969" s="1" t="s">
        <v>5077</v>
      </c>
      <c r="D969" s="6">
        <v>20000</v>
      </c>
      <c r="E969" s="6">
        <v>3562</v>
      </c>
      <c r="F969" t="s">
        <v>8221</v>
      </c>
      <c r="G969" t="s">
        <v>8224</v>
      </c>
      <c r="H969" t="s">
        <v>8246</v>
      </c>
      <c r="I969">
        <v>1461301574</v>
      </c>
      <c r="J969">
        <v>1456121174</v>
      </c>
      <c r="K969" t="b">
        <v>0</v>
      </c>
      <c r="L969">
        <v>81</v>
      </c>
      <c r="M969" t="b">
        <v>0</v>
      </c>
      <c r="N969" t="s">
        <v>8273</v>
      </c>
      <c r="O969" s="16">
        <f>Table1[[#This Row],[pledged]]/Table1[[#This Row],[goal]]*100</f>
        <v>17.810000000000002</v>
      </c>
      <c r="P969" s="6">
        <f>IFERROR(Table1[[#This Row],[pledged]]/Table1[[#This Row],[backers_count]],0)</f>
        <v>43.97530864197531</v>
      </c>
      <c r="Q969" t="str">
        <f>LEFT(Table1[[#This Row],[Category and Sub-Category]],FIND("/",Table1[[#This Row],[Category and Sub-Category]])-1)</f>
        <v>technology</v>
      </c>
      <c r="R969" t="str">
        <f>RIGHT(Table1[[#This Row],[Category and Sub-Category]],LEN(Table1[[#This Row],[Category and Sub-Category]])-FIND("/",Table1[[#This Row],[Category and Sub-Category]]))</f>
        <v>wearables</v>
      </c>
      <c r="S969" s="14">
        <f>(((Table1[[#This Row],[launched_at]]/60)/60)/24)+DATE(1970,1,1)</f>
        <v>42422.254328703704</v>
      </c>
      <c r="T969" s="14">
        <f t="shared" si="15"/>
        <v>42482.21266203704</v>
      </c>
    </row>
    <row r="970" spans="1:20" ht="43.5" x14ac:dyDescent="0.35">
      <c r="A970">
        <v>968</v>
      </c>
      <c r="B970" s="1" t="s">
        <v>969</v>
      </c>
      <c r="C970" s="1" t="s">
        <v>5078</v>
      </c>
      <c r="D970" s="6">
        <v>8000</v>
      </c>
      <c r="E970" s="6">
        <v>106</v>
      </c>
      <c r="F970" t="s">
        <v>8221</v>
      </c>
      <c r="G970" t="s">
        <v>8224</v>
      </c>
      <c r="H970" t="s">
        <v>8246</v>
      </c>
      <c r="I970">
        <v>1408134034</v>
      </c>
      <c r="J970">
        <v>1405542034</v>
      </c>
      <c r="K970" t="b">
        <v>0</v>
      </c>
      <c r="L970">
        <v>4</v>
      </c>
      <c r="M970" t="b">
        <v>0</v>
      </c>
      <c r="N970" t="s">
        <v>8273</v>
      </c>
      <c r="O970" s="16">
        <f>Table1[[#This Row],[pledged]]/Table1[[#This Row],[goal]]*100</f>
        <v>1.325</v>
      </c>
      <c r="P970" s="6">
        <f>IFERROR(Table1[[#This Row],[pledged]]/Table1[[#This Row],[backers_count]],0)</f>
        <v>26.5</v>
      </c>
      <c r="Q970" t="str">
        <f>LEFT(Table1[[#This Row],[Category and Sub-Category]],FIND("/",Table1[[#This Row],[Category and Sub-Category]])-1)</f>
        <v>technology</v>
      </c>
      <c r="R970" t="str">
        <f>RIGHT(Table1[[#This Row],[Category and Sub-Category]],LEN(Table1[[#This Row],[Category and Sub-Category]])-FIND("/",Table1[[#This Row],[Category and Sub-Category]]))</f>
        <v>wearables</v>
      </c>
      <c r="S970" s="14">
        <f>(((Table1[[#This Row],[launched_at]]/60)/60)/24)+DATE(1970,1,1)</f>
        <v>41836.847615740742</v>
      </c>
      <c r="T970" s="14">
        <f t="shared" si="15"/>
        <v>41866.847615740742</v>
      </c>
    </row>
    <row r="971" spans="1:20" ht="29" x14ac:dyDescent="0.35">
      <c r="A971">
        <v>969</v>
      </c>
      <c r="B971" s="1" t="s">
        <v>970</v>
      </c>
      <c r="C971" s="1" t="s">
        <v>5079</v>
      </c>
      <c r="D971" s="6">
        <v>30000</v>
      </c>
      <c r="E971" s="6">
        <v>14000</v>
      </c>
      <c r="F971" t="s">
        <v>8221</v>
      </c>
      <c r="G971" t="s">
        <v>8238</v>
      </c>
      <c r="H971" t="s">
        <v>8256</v>
      </c>
      <c r="I971">
        <v>1486624607</v>
      </c>
      <c r="J971">
        <v>1483773407</v>
      </c>
      <c r="K971" t="b">
        <v>0</v>
      </c>
      <c r="L971">
        <v>11</v>
      </c>
      <c r="M971" t="b">
        <v>0</v>
      </c>
      <c r="N971" t="s">
        <v>8273</v>
      </c>
      <c r="O971" s="16">
        <f>Table1[[#This Row],[pledged]]/Table1[[#This Row],[goal]]*100</f>
        <v>46.666666666666664</v>
      </c>
      <c r="P971" s="6">
        <f>IFERROR(Table1[[#This Row],[pledged]]/Table1[[#This Row],[backers_count]],0)</f>
        <v>1272.7272727272727</v>
      </c>
      <c r="Q971" t="str">
        <f>LEFT(Table1[[#This Row],[Category and Sub-Category]],FIND("/",Table1[[#This Row],[Category and Sub-Category]])-1)</f>
        <v>technology</v>
      </c>
      <c r="R971" t="str">
        <f>RIGHT(Table1[[#This Row],[Category and Sub-Category]],LEN(Table1[[#This Row],[Category and Sub-Category]])-FIND("/",Table1[[#This Row],[Category and Sub-Category]]))</f>
        <v>wearables</v>
      </c>
      <c r="S971" s="14">
        <f>(((Table1[[#This Row],[launched_at]]/60)/60)/24)+DATE(1970,1,1)</f>
        <v>42742.30332175926</v>
      </c>
      <c r="T971" s="14">
        <f t="shared" si="15"/>
        <v>42775.30332175926</v>
      </c>
    </row>
    <row r="972" spans="1:20" ht="58" x14ac:dyDescent="0.35">
      <c r="A972">
        <v>970</v>
      </c>
      <c r="B972" s="1" t="s">
        <v>971</v>
      </c>
      <c r="C972" s="1" t="s">
        <v>5080</v>
      </c>
      <c r="D972" s="6">
        <v>5000</v>
      </c>
      <c r="E972" s="6">
        <v>2296</v>
      </c>
      <c r="F972" t="s">
        <v>8221</v>
      </c>
      <c r="G972" t="s">
        <v>8229</v>
      </c>
      <c r="H972" t="s">
        <v>8251</v>
      </c>
      <c r="I972">
        <v>1485147540</v>
      </c>
      <c r="J972">
        <v>1481951853</v>
      </c>
      <c r="K972" t="b">
        <v>0</v>
      </c>
      <c r="L972">
        <v>14</v>
      </c>
      <c r="M972" t="b">
        <v>0</v>
      </c>
      <c r="N972" t="s">
        <v>8273</v>
      </c>
      <c r="O972" s="16">
        <f>Table1[[#This Row],[pledged]]/Table1[[#This Row],[goal]]*100</f>
        <v>45.92</v>
      </c>
      <c r="P972" s="6">
        <f>IFERROR(Table1[[#This Row],[pledged]]/Table1[[#This Row],[backers_count]],0)</f>
        <v>164</v>
      </c>
      <c r="Q972" t="str">
        <f>LEFT(Table1[[#This Row],[Category and Sub-Category]],FIND("/",Table1[[#This Row],[Category and Sub-Category]])-1)</f>
        <v>technology</v>
      </c>
      <c r="R972" t="str">
        <f>RIGHT(Table1[[#This Row],[Category and Sub-Category]],LEN(Table1[[#This Row],[Category and Sub-Category]])-FIND("/",Table1[[#This Row],[Category and Sub-Category]]))</f>
        <v>wearables</v>
      </c>
      <c r="S972" s="14">
        <f>(((Table1[[#This Row],[launched_at]]/60)/60)/24)+DATE(1970,1,1)</f>
        <v>42721.220520833333</v>
      </c>
      <c r="T972" s="14">
        <f t="shared" si="15"/>
        <v>42758.207638888889</v>
      </c>
    </row>
    <row r="973" spans="1:20" ht="43.5" x14ac:dyDescent="0.35">
      <c r="A973">
        <v>971</v>
      </c>
      <c r="B973" s="1" t="s">
        <v>972</v>
      </c>
      <c r="C973" s="1" t="s">
        <v>5081</v>
      </c>
      <c r="D973" s="6">
        <v>100000</v>
      </c>
      <c r="E973" s="6">
        <v>226</v>
      </c>
      <c r="F973" t="s">
        <v>8221</v>
      </c>
      <c r="G973" t="s">
        <v>8224</v>
      </c>
      <c r="H973" t="s">
        <v>8246</v>
      </c>
      <c r="I973">
        <v>1433178060</v>
      </c>
      <c r="J973">
        <v>1429290060</v>
      </c>
      <c r="K973" t="b">
        <v>0</v>
      </c>
      <c r="L973">
        <v>5</v>
      </c>
      <c r="M973" t="b">
        <v>0</v>
      </c>
      <c r="N973" t="s">
        <v>8273</v>
      </c>
      <c r="O973" s="16">
        <f>Table1[[#This Row],[pledged]]/Table1[[#This Row],[goal]]*100</f>
        <v>0.22599999999999998</v>
      </c>
      <c r="P973" s="6">
        <f>IFERROR(Table1[[#This Row],[pledged]]/Table1[[#This Row],[backers_count]],0)</f>
        <v>45.2</v>
      </c>
      <c r="Q973" t="str">
        <f>LEFT(Table1[[#This Row],[Category and Sub-Category]],FIND("/",Table1[[#This Row],[Category and Sub-Category]])-1)</f>
        <v>technology</v>
      </c>
      <c r="R973" t="str">
        <f>RIGHT(Table1[[#This Row],[Category and Sub-Category]],LEN(Table1[[#This Row],[Category and Sub-Category]])-FIND("/",Table1[[#This Row],[Category and Sub-Category]]))</f>
        <v>wearables</v>
      </c>
      <c r="S973" s="14">
        <f>(((Table1[[#This Row],[launched_at]]/60)/60)/24)+DATE(1970,1,1)</f>
        <v>42111.709027777775</v>
      </c>
      <c r="T973" s="14">
        <f t="shared" si="15"/>
        <v>42156.709027777775</v>
      </c>
    </row>
    <row r="974" spans="1:20" ht="43.5" x14ac:dyDescent="0.35">
      <c r="A974">
        <v>972</v>
      </c>
      <c r="B974" s="1" t="s">
        <v>973</v>
      </c>
      <c r="C974" s="1" t="s">
        <v>5082</v>
      </c>
      <c r="D974" s="6">
        <v>20000</v>
      </c>
      <c r="E974" s="6">
        <v>6925</v>
      </c>
      <c r="F974" t="s">
        <v>8221</v>
      </c>
      <c r="G974" t="s">
        <v>8224</v>
      </c>
      <c r="H974" t="s">
        <v>8246</v>
      </c>
      <c r="I974">
        <v>1409813940</v>
      </c>
      <c r="J974">
        <v>1407271598</v>
      </c>
      <c r="K974" t="b">
        <v>0</v>
      </c>
      <c r="L974">
        <v>45</v>
      </c>
      <c r="M974" t="b">
        <v>0</v>
      </c>
      <c r="N974" t="s">
        <v>8273</v>
      </c>
      <c r="O974" s="16">
        <f>Table1[[#This Row],[pledged]]/Table1[[#This Row],[goal]]*100</f>
        <v>34.625</v>
      </c>
      <c r="P974" s="6">
        <f>IFERROR(Table1[[#This Row],[pledged]]/Table1[[#This Row],[backers_count]],0)</f>
        <v>153.88888888888889</v>
      </c>
      <c r="Q974" t="str">
        <f>LEFT(Table1[[#This Row],[Category and Sub-Category]],FIND("/",Table1[[#This Row],[Category and Sub-Category]])-1)</f>
        <v>technology</v>
      </c>
      <c r="R974" t="str">
        <f>RIGHT(Table1[[#This Row],[Category and Sub-Category]],LEN(Table1[[#This Row],[Category and Sub-Category]])-FIND("/",Table1[[#This Row],[Category and Sub-Category]]))</f>
        <v>wearables</v>
      </c>
      <c r="S974" s="14">
        <f>(((Table1[[#This Row],[launched_at]]/60)/60)/24)+DATE(1970,1,1)</f>
        <v>41856.865717592591</v>
      </c>
      <c r="T974" s="14">
        <f t="shared" si="15"/>
        <v>41886.290972222225</v>
      </c>
    </row>
    <row r="975" spans="1:20" ht="58" x14ac:dyDescent="0.35">
      <c r="A975">
        <v>973</v>
      </c>
      <c r="B975" s="1" t="s">
        <v>974</v>
      </c>
      <c r="C975" s="1" t="s">
        <v>5083</v>
      </c>
      <c r="D975" s="6">
        <v>20000</v>
      </c>
      <c r="E975" s="6">
        <v>411</v>
      </c>
      <c r="F975" t="s">
        <v>8221</v>
      </c>
      <c r="G975" t="s">
        <v>8224</v>
      </c>
      <c r="H975" t="s">
        <v>8246</v>
      </c>
      <c r="I975">
        <v>1447032093</v>
      </c>
      <c r="J975">
        <v>1441844493</v>
      </c>
      <c r="K975" t="b">
        <v>0</v>
      </c>
      <c r="L975">
        <v>8</v>
      </c>
      <c r="M975" t="b">
        <v>0</v>
      </c>
      <c r="N975" t="s">
        <v>8273</v>
      </c>
      <c r="O975" s="16">
        <f>Table1[[#This Row],[pledged]]/Table1[[#This Row],[goal]]*100</f>
        <v>2.0549999999999997</v>
      </c>
      <c r="P975" s="6">
        <f>IFERROR(Table1[[#This Row],[pledged]]/Table1[[#This Row],[backers_count]],0)</f>
        <v>51.375</v>
      </c>
      <c r="Q975" t="str">
        <f>LEFT(Table1[[#This Row],[Category and Sub-Category]],FIND("/",Table1[[#This Row],[Category and Sub-Category]])-1)</f>
        <v>technology</v>
      </c>
      <c r="R975" t="str">
        <f>RIGHT(Table1[[#This Row],[Category and Sub-Category]],LEN(Table1[[#This Row],[Category and Sub-Category]])-FIND("/",Table1[[#This Row],[Category and Sub-Category]]))</f>
        <v>wearables</v>
      </c>
      <c r="S975" s="14">
        <f>(((Table1[[#This Row],[launched_at]]/60)/60)/24)+DATE(1970,1,1)</f>
        <v>42257.014965277776</v>
      </c>
      <c r="T975" s="14">
        <f t="shared" si="15"/>
        <v>42317.056631944448</v>
      </c>
    </row>
    <row r="976" spans="1:20" ht="43.5" x14ac:dyDescent="0.35">
      <c r="A976">
        <v>974</v>
      </c>
      <c r="B976" s="1" t="s">
        <v>975</v>
      </c>
      <c r="C976" s="1" t="s">
        <v>5084</v>
      </c>
      <c r="D976" s="6">
        <v>50000</v>
      </c>
      <c r="E976" s="6">
        <v>280</v>
      </c>
      <c r="F976" t="s">
        <v>8221</v>
      </c>
      <c r="G976" t="s">
        <v>8224</v>
      </c>
      <c r="H976" t="s">
        <v>8246</v>
      </c>
      <c r="I976">
        <v>1458925156</v>
      </c>
      <c r="J976">
        <v>1456336756</v>
      </c>
      <c r="K976" t="b">
        <v>0</v>
      </c>
      <c r="L976">
        <v>3</v>
      </c>
      <c r="M976" t="b">
        <v>0</v>
      </c>
      <c r="N976" t="s">
        <v>8273</v>
      </c>
      <c r="O976" s="16">
        <f>Table1[[#This Row],[pledged]]/Table1[[#This Row],[goal]]*100</f>
        <v>0.55999999999999994</v>
      </c>
      <c r="P976" s="6">
        <f>IFERROR(Table1[[#This Row],[pledged]]/Table1[[#This Row],[backers_count]],0)</f>
        <v>93.333333333333329</v>
      </c>
      <c r="Q976" t="str">
        <f>LEFT(Table1[[#This Row],[Category and Sub-Category]],FIND("/",Table1[[#This Row],[Category and Sub-Category]])-1)</f>
        <v>technology</v>
      </c>
      <c r="R976" t="str">
        <f>RIGHT(Table1[[#This Row],[Category and Sub-Category]],LEN(Table1[[#This Row],[Category and Sub-Category]])-FIND("/",Table1[[#This Row],[Category and Sub-Category]]))</f>
        <v>wearables</v>
      </c>
      <c r="S976" s="14">
        <f>(((Table1[[#This Row],[launched_at]]/60)/60)/24)+DATE(1970,1,1)</f>
        <v>42424.749490740738</v>
      </c>
      <c r="T976" s="14">
        <f t="shared" si="15"/>
        <v>42454.707824074074</v>
      </c>
    </row>
    <row r="977" spans="1:20" ht="43.5" x14ac:dyDescent="0.35">
      <c r="A977">
        <v>975</v>
      </c>
      <c r="B977" s="1" t="s">
        <v>976</v>
      </c>
      <c r="C977" s="1" t="s">
        <v>5085</v>
      </c>
      <c r="D977" s="6">
        <v>100000</v>
      </c>
      <c r="E977" s="6">
        <v>2607</v>
      </c>
      <c r="F977" t="s">
        <v>8221</v>
      </c>
      <c r="G977" t="s">
        <v>8224</v>
      </c>
      <c r="H977" t="s">
        <v>8246</v>
      </c>
      <c r="I977">
        <v>1467132185</v>
      </c>
      <c r="J977">
        <v>1461948185</v>
      </c>
      <c r="K977" t="b">
        <v>0</v>
      </c>
      <c r="L977">
        <v>24</v>
      </c>
      <c r="M977" t="b">
        <v>0</v>
      </c>
      <c r="N977" t="s">
        <v>8273</v>
      </c>
      <c r="O977" s="16">
        <f>Table1[[#This Row],[pledged]]/Table1[[#This Row],[goal]]*100</f>
        <v>2.6069999999999998</v>
      </c>
      <c r="P977" s="6">
        <f>IFERROR(Table1[[#This Row],[pledged]]/Table1[[#This Row],[backers_count]],0)</f>
        <v>108.625</v>
      </c>
      <c r="Q977" t="str">
        <f>LEFT(Table1[[#This Row],[Category and Sub-Category]],FIND("/",Table1[[#This Row],[Category and Sub-Category]])-1)</f>
        <v>technology</v>
      </c>
      <c r="R977" t="str">
        <f>RIGHT(Table1[[#This Row],[Category and Sub-Category]],LEN(Table1[[#This Row],[Category and Sub-Category]])-FIND("/",Table1[[#This Row],[Category and Sub-Category]]))</f>
        <v>wearables</v>
      </c>
      <c r="S977" s="14">
        <f>(((Table1[[#This Row],[launched_at]]/60)/60)/24)+DATE(1970,1,1)</f>
        <v>42489.696585648147</v>
      </c>
      <c r="T977" s="14">
        <f t="shared" si="15"/>
        <v>42549.696585648147</v>
      </c>
    </row>
    <row r="978" spans="1:20" ht="43.5" x14ac:dyDescent="0.35">
      <c r="A978">
        <v>976</v>
      </c>
      <c r="B978" s="1" t="s">
        <v>977</v>
      </c>
      <c r="C978" s="1" t="s">
        <v>5086</v>
      </c>
      <c r="D978" s="6">
        <v>150000</v>
      </c>
      <c r="E978" s="6">
        <v>2889</v>
      </c>
      <c r="F978" t="s">
        <v>8221</v>
      </c>
      <c r="G978" t="s">
        <v>8226</v>
      </c>
      <c r="H978" t="s">
        <v>8248</v>
      </c>
      <c r="I978">
        <v>1439515497</v>
      </c>
      <c r="J978">
        <v>1435627497</v>
      </c>
      <c r="K978" t="b">
        <v>0</v>
      </c>
      <c r="L978">
        <v>18</v>
      </c>
      <c r="M978" t="b">
        <v>0</v>
      </c>
      <c r="N978" t="s">
        <v>8273</v>
      </c>
      <c r="O978" s="16">
        <f>Table1[[#This Row],[pledged]]/Table1[[#This Row],[goal]]*100</f>
        <v>1.9259999999999999</v>
      </c>
      <c r="P978" s="6">
        <f>IFERROR(Table1[[#This Row],[pledged]]/Table1[[#This Row],[backers_count]],0)</f>
        <v>160.5</v>
      </c>
      <c r="Q978" t="str">
        <f>LEFT(Table1[[#This Row],[Category and Sub-Category]],FIND("/",Table1[[#This Row],[Category and Sub-Category]])-1)</f>
        <v>technology</v>
      </c>
      <c r="R978" t="str">
        <f>RIGHT(Table1[[#This Row],[Category and Sub-Category]],LEN(Table1[[#This Row],[Category and Sub-Category]])-FIND("/",Table1[[#This Row],[Category and Sub-Category]]))</f>
        <v>wearables</v>
      </c>
      <c r="S978" s="14">
        <f>(((Table1[[#This Row],[launched_at]]/60)/60)/24)+DATE(1970,1,1)</f>
        <v>42185.058993055558</v>
      </c>
      <c r="T978" s="14">
        <f t="shared" si="15"/>
        <v>42230.058993055558</v>
      </c>
    </row>
    <row r="979" spans="1:20" ht="43.5" x14ac:dyDescent="0.35">
      <c r="A979">
        <v>977</v>
      </c>
      <c r="B979" s="1" t="s">
        <v>978</v>
      </c>
      <c r="C979" s="1" t="s">
        <v>5087</v>
      </c>
      <c r="D979" s="6">
        <v>2700</v>
      </c>
      <c r="E979" s="6">
        <v>909</v>
      </c>
      <c r="F979" t="s">
        <v>8221</v>
      </c>
      <c r="G979" t="s">
        <v>8239</v>
      </c>
      <c r="H979" t="s">
        <v>8249</v>
      </c>
      <c r="I979">
        <v>1456094197</v>
      </c>
      <c r="J979">
        <v>1453502197</v>
      </c>
      <c r="K979" t="b">
        <v>0</v>
      </c>
      <c r="L979">
        <v>12</v>
      </c>
      <c r="M979" t="b">
        <v>0</v>
      </c>
      <c r="N979" t="s">
        <v>8273</v>
      </c>
      <c r="O979" s="16">
        <f>Table1[[#This Row],[pledged]]/Table1[[#This Row],[goal]]*100</f>
        <v>33.666666666666664</v>
      </c>
      <c r="P979" s="6">
        <f>IFERROR(Table1[[#This Row],[pledged]]/Table1[[#This Row],[backers_count]],0)</f>
        <v>75.75</v>
      </c>
      <c r="Q979" t="str">
        <f>LEFT(Table1[[#This Row],[Category and Sub-Category]],FIND("/",Table1[[#This Row],[Category and Sub-Category]])-1)</f>
        <v>technology</v>
      </c>
      <c r="R979" t="str">
        <f>RIGHT(Table1[[#This Row],[Category and Sub-Category]],LEN(Table1[[#This Row],[Category and Sub-Category]])-FIND("/",Table1[[#This Row],[Category and Sub-Category]]))</f>
        <v>wearables</v>
      </c>
      <c r="S979" s="14">
        <f>(((Table1[[#This Row],[launched_at]]/60)/60)/24)+DATE(1970,1,1)</f>
        <v>42391.942094907412</v>
      </c>
      <c r="T979" s="14">
        <f t="shared" si="15"/>
        <v>42421.942094907412</v>
      </c>
    </row>
    <row r="980" spans="1:20" ht="43.5" x14ac:dyDescent="0.35">
      <c r="A980">
        <v>978</v>
      </c>
      <c r="B980" s="1" t="s">
        <v>979</v>
      </c>
      <c r="C980" s="1" t="s">
        <v>5088</v>
      </c>
      <c r="D980" s="6">
        <v>172889</v>
      </c>
      <c r="E980" s="6">
        <v>97273</v>
      </c>
      <c r="F980" t="s">
        <v>8221</v>
      </c>
      <c r="G980" t="s">
        <v>8235</v>
      </c>
      <c r="H980" t="s">
        <v>8255</v>
      </c>
      <c r="I980">
        <v>1456385101</v>
      </c>
      <c r="J980">
        <v>1453793101</v>
      </c>
      <c r="K980" t="b">
        <v>0</v>
      </c>
      <c r="L980">
        <v>123</v>
      </c>
      <c r="M980" t="b">
        <v>0</v>
      </c>
      <c r="N980" t="s">
        <v>8273</v>
      </c>
      <c r="O980" s="16">
        <f>Table1[[#This Row],[pledged]]/Table1[[#This Row],[goal]]*100</f>
        <v>56.263267182990241</v>
      </c>
      <c r="P980" s="6">
        <f>IFERROR(Table1[[#This Row],[pledged]]/Table1[[#This Row],[backers_count]],0)</f>
        <v>790.83739837398377</v>
      </c>
      <c r="Q980" t="str">
        <f>LEFT(Table1[[#This Row],[Category and Sub-Category]],FIND("/",Table1[[#This Row],[Category and Sub-Category]])-1)</f>
        <v>technology</v>
      </c>
      <c r="R980" t="str">
        <f>RIGHT(Table1[[#This Row],[Category and Sub-Category]],LEN(Table1[[#This Row],[Category and Sub-Category]])-FIND("/",Table1[[#This Row],[Category and Sub-Category]]))</f>
        <v>wearables</v>
      </c>
      <c r="S980" s="14">
        <f>(((Table1[[#This Row],[launched_at]]/60)/60)/24)+DATE(1970,1,1)</f>
        <v>42395.309039351851</v>
      </c>
      <c r="T980" s="14">
        <f t="shared" si="15"/>
        <v>42425.309039351851</v>
      </c>
    </row>
    <row r="981" spans="1:20" ht="58" x14ac:dyDescent="0.35">
      <c r="A981">
        <v>979</v>
      </c>
      <c r="B981" s="1" t="s">
        <v>980</v>
      </c>
      <c r="C981" s="1" t="s">
        <v>5089</v>
      </c>
      <c r="D981" s="6">
        <v>35000</v>
      </c>
      <c r="E981" s="6">
        <v>28986.16</v>
      </c>
      <c r="F981" t="s">
        <v>8221</v>
      </c>
      <c r="G981" t="s">
        <v>8224</v>
      </c>
      <c r="H981" t="s">
        <v>8246</v>
      </c>
      <c r="I981">
        <v>1466449140</v>
      </c>
      <c r="J981">
        <v>1463392828</v>
      </c>
      <c r="K981" t="b">
        <v>0</v>
      </c>
      <c r="L981">
        <v>96</v>
      </c>
      <c r="M981" t="b">
        <v>0</v>
      </c>
      <c r="N981" t="s">
        <v>8273</v>
      </c>
      <c r="O981" s="16">
        <f>Table1[[#This Row],[pledged]]/Table1[[#This Row],[goal]]*100</f>
        <v>82.817599999999999</v>
      </c>
      <c r="P981" s="6">
        <f>IFERROR(Table1[[#This Row],[pledged]]/Table1[[#This Row],[backers_count]],0)</f>
        <v>301.93916666666667</v>
      </c>
      <c r="Q981" t="str">
        <f>LEFT(Table1[[#This Row],[Category and Sub-Category]],FIND("/",Table1[[#This Row],[Category and Sub-Category]])-1)</f>
        <v>technology</v>
      </c>
      <c r="R981" t="str">
        <f>RIGHT(Table1[[#This Row],[Category and Sub-Category]],LEN(Table1[[#This Row],[Category and Sub-Category]])-FIND("/",Table1[[#This Row],[Category and Sub-Category]]))</f>
        <v>wearables</v>
      </c>
      <c r="S981" s="14">
        <f>(((Table1[[#This Row],[launched_at]]/60)/60)/24)+DATE(1970,1,1)</f>
        <v>42506.416990740734</v>
      </c>
      <c r="T981" s="14">
        <f t="shared" si="15"/>
        <v>42541.790972222225</v>
      </c>
    </row>
    <row r="982" spans="1:20" ht="58" x14ac:dyDescent="0.35">
      <c r="A982">
        <v>980</v>
      </c>
      <c r="B982" s="1" t="s">
        <v>981</v>
      </c>
      <c r="C982" s="1" t="s">
        <v>5090</v>
      </c>
      <c r="D982" s="6">
        <v>10000</v>
      </c>
      <c r="E982" s="6">
        <v>1486</v>
      </c>
      <c r="F982" t="s">
        <v>8221</v>
      </c>
      <c r="G982" t="s">
        <v>8224</v>
      </c>
      <c r="H982" t="s">
        <v>8246</v>
      </c>
      <c r="I982">
        <v>1417387322</v>
      </c>
      <c r="J982">
        <v>1413495722</v>
      </c>
      <c r="K982" t="b">
        <v>0</v>
      </c>
      <c r="L982">
        <v>31</v>
      </c>
      <c r="M982" t="b">
        <v>0</v>
      </c>
      <c r="N982" t="s">
        <v>8273</v>
      </c>
      <c r="O982" s="16">
        <f>Table1[[#This Row],[pledged]]/Table1[[#This Row],[goal]]*100</f>
        <v>14.860000000000001</v>
      </c>
      <c r="P982" s="6">
        <f>IFERROR(Table1[[#This Row],[pledged]]/Table1[[#This Row],[backers_count]],0)</f>
        <v>47.935483870967744</v>
      </c>
      <c r="Q982" t="str">
        <f>LEFT(Table1[[#This Row],[Category and Sub-Category]],FIND("/",Table1[[#This Row],[Category and Sub-Category]])-1)</f>
        <v>technology</v>
      </c>
      <c r="R982" t="str">
        <f>RIGHT(Table1[[#This Row],[Category and Sub-Category]],LEN(Table1[[#This Row],[Category and Sub-Category]])-FIND("/",Table1[[#This Row],[Category and Sub-Category]]))</f>
        <v>wearables</v>
      </c>
      <c r="S982" s="14">
        <f>(((Table1[[#This Row],[launched_at]]/60)/60)/24)+DATE(1970,1,1)</f>
        <v>41928.904189814813</v>
      </c>
      <c r="T982" s="14">
        <f t="shared" si="15"/>
        <v>41973.945856481485</v>
      </c>
    </row>
    <row r="983" spans="1:20" ht="58" x14ac:dyDescent="0.35">
      <c r="A983">
        <v>981</v>
      </c>
      <c r="B983" s="1" t="s">
        <v>982</v>
      </c>
      <c r="C983" s="1" t="s">
        <v>5091</v>
      </c>
      <c r="D983" s="6">
        <v>88888</v>
      </c>
      <c r="E983" s="6">
        <v>11</v>
      </c>
      <c r="F983" t="s">
        <v>8221</v>
      </c>
      <c r="G983" t="s">
        <v>8224</v>
      </c>
      <c r="H983" t="s">
        <v>8246</v>
      </c>
      <c r="I983">
        <v>1407624222</v>
      </c>
      <c r="J983">
        <v>1405032222</v>
      </c>
      <c r="K983" t="b">
        <v>0</v>
      </c>
      <c r="L983">
        <v>4</v>
      </c>
      <c r="M983" t="b">
        <v>0</v>
      </c>
      <c r="N983" t="s">
        <v>8273</v>
      </c>
      <c r="O983" s="16">
        <f>Table1[[#This Row],[pledged]]/Table1[[#This Row],[goal]]*100</f>
        <v>1.2375123751237513E-2</v>
      </c>
      <c r="P983" s="6">
        <f>IFERROR(Table1[[#This Row],[pledged]]/Table1[[#This Row],[backers_count]],0)</f>
        <v>2.75</v>
      </c>
      <c r="Q983" t="str">
        <f>LEFT(Table1[[#This Row],[Category and Sub-Category]],FIND("/",Table1[[#This Row],[Category and Sub-Category]])-1)</f>
        <v>technology</v>
      </c>
      <c r="R983" t="str">
        <f>RIGHT(Table1[[#This Row],[Category and Sub-Category]],LEN(Table1[[#This Row],[Category and Sub-Category]])-FIND("/",Table1[[#This Row],[Category and Sub-Category]]))</f>
        <v>wearables</v>
      </c>
      <c r="S983" s="14">
        <f>(((Table1[[#This Row],[launched_at]]/60)/60)/24)+DATE(1970,1,1)</f>
        <v>41830.947013888886</v>
      </c>
      <c r="T983" s="14">
        <f t="shared" si="15"/>
        <v>41860.947013888886</v>
      </c>
    </row>
    <row r="984" spans="1:20" ht="29" x14ac:dyDescent="0.35">
      <c r="A984">
        <v>982</v>
      </c>
      <c r="B984" s="1" t="s">
        <v>983</v>
      </c>
      <c r="C984" s="1" t="s">
        <v>5092</v>
      </c>
      <c r="D984" s="6">
        <v>17500</v>
      </c>
      <c r="E984" s="6">
        <v>3</v>
      </c>
      <c r="F984" t="s">
        <v>8221</v>
      </c>
      <c r="G984" t="s">
        <v>8224</v>
      </c>
      <c r="H984" t="s">
        <v>8246</v>
      </c>
      <c r="I984">
        <v>1475431486</v>
      </c>
      <c r="J984">
        <v>1472839486</v>
      </c>
      <c r="K984" t="b">
        <v>0</v>
      </c>
      <c r="L984">
        <v>3</v>
      </c>
      <c r="M984" t="b">
        <v>0</v>
      </c>
      <c r="N984" t="s">
        <v>8273</v>
      </c>
      <c r="O984" s="16">
        <f>Table1[[#This Row],[pledged]]/Table1[[#This Row],[goal]]*100</f>
        <v>1.7142857142857144E-2</v>
      </c>
      <c r="P984" s="6">
        <f>IFERROR(Table1[[#This Row],[pledged]]/Table1[[#This Row],[backers_count]],0)</f>
        <v>1</v>
      </c>
      <c r="Q984" t="str">
        <f>LEFT(Table1[[#This Row],[Category and Sub-Category]],FIND("/",Table1[[#This Row],[Category and Sub-Category]])-1)</f>
        <v>technology</v>
      </c>
      <c r="R984" t="str">
        <f>RIGHT(Table1[[#This Row],[Category and Sub-Category]],LEN(Table1[[#This Row],[Category and Sub-Category]])-FIND("/",Table1[[#This Row],[Category and Sub-Category]]))</f>
        <v>wearables</v>
      </c>
      <c r="S984" s="14">
        <f>(((Table1[[#This Row],[launched_at]]/60)/60)/24)+DATE(1970,1,1)</f>
        <v>42615.753310185188</v>
      </c>
      <c r="T984" s="14">
        <f t="shared" si="15"/>
        <v>42645.753310185188</v>
      </c>
    </row>
    <row r="985" spans="1:20" ht="58" x14ac:dyDescent="0.35">
      <c r="A985">
        <v>983</v>
      </c>
      <c r="B985" s="1" t="s">
        <v>984</v>
      </c>
      <c r="C985" s="1" t="s">
        <v>5093</v>
      </c>
      <c r="D985" s="6">
        <v>104219</v>
      </c>
      <c r="E985" s="6">
        <v>30751</v>
      </c>
      <c r="F985" t="s">
        <v>8221</v>
      </c>
      <c r="G985" t="s">
        <v>8227</v>
      </c>
      <c r="H985" t="s">
        <v>8249</v>
      </c>
      <c r="I985">
        <v>1471985640</v>
      </c>
      <c r="J985">
        <v>1469289685</v>
      </c>
      <c r="K985" t="b">
        <v>0</v>
      </c>
      <c r="L985">
        <v>179</v>
      </c>
      <c r="M985" t="b">
        <v>0</v>
      </c>
      <c r="N985" t="s">
        <v>8273</v>
      </c>
      <c r="O985" s="16">
        <f>Table1[[#This Row],[pledged]]/Table1[[#This Row],[goal]]*100</f>
        <v>29.506136117214709</v>
      </c>
      <c r="P985" s="6">
        <f>IFERROR(Table1[[#This Row],[pledged]]/Table1[[#This Row],[backers_count]],0)</f>
        <v>171.79329608938548</v>
      </c>
      <c r="Q985" t="str">
        <f>LEFT(Table1[[#This Row],[Category and Sub-Category]],FIND("/",Table1[[#This Row],[Category and Sub-Category]])-1)</f>
        <v>technology</v>
      </c>
      <c r="R985" t="str">
        <f>RIGHT(Table1[[#This Row],[Category and Sub-Category]],LEN(Table1[[#This Row],[Category and Sub-Category]])-FIND("/",Table1[[#This Row],[Category and Sub-Category]]))</f>
        <v>wearables</v>
      </c>
      <c r="S985" s="14">
        <f>(((Table1[[#This Row],[launched_at]]/60)/60)/24)+DATE(1970,1,1)</f>
        <v>42574.667650462965</v>
      </c>
      <c r="T985" s="14">
        <f t="shared" si="15"/>
        <v>42605.870833333334</v>
      </c>
    </row>
    <row r="986" spans="1:20" ht="72.5" x14ac:dyDescent="0.35">
      <c r="A986">
        <v>984</v>
      </c>
      <c r="B986" s="1" t="s">
        <v>985</v>
      </c>
      <c r="C986" s="1" t="s">
        <v>5094</v>
      </c>
      <c r="D986" s="6">
        <v>10000</v>
      </c>
      <c r="E986" s="6">
        <v>106</v>
      </c>
      <c r="F986" t="s">
        <v>8221</v>
      </c>
      <c r="G986" t="s">
        <v>8224</v>
      </c>
      <c r="H986" t="s">
        <v>8246</v>
      </c>
      <c r="I986">
        <v>1427507208</v>
      </c>
      <c r="J986">
        <v>1424918808</v>
      </c>
      <c r="K986" t="b">
        <v>0</v>
      </c>
      <c r="L986">
        <v>3</v>
      </c>
      <c r="M986" t="b">
        <v>0</v>
      </c>
      <c r="N986" t="s">
        <v>8273</v>
      </c>
      <c r="O986" s="16">
        <f>Table1[[#This Row],[pledged]]/Table1[[#This Row],[goal]]*100</f>
        <v>1.06</v>
      </c>
      <c r="P986" s="6">
        <f>IFERROR(Table1[[#This Row],[pledged]]/Table1[[#This Row],[backers_count]],0)</f>
        <v>35.333333333333336</v>
      </c>
      <c r="Q986" t="str">
        <f>LEFT(Table1[[#This Row],[Category and Sub-Category]],FIND("/",Table1[[#This Row],[Category and Sub-Category]])-1)</f>
        <v>technology</v>
      </c>
      <c r="R986" t="str">
        <f>RIGHT(Table1[[#This Row],[Category and Sub-Category]],LEN(Table1[[#This Row],[Category and Sub-Category]])-FIND("/",Table1[[#This Row],[Category and Sub-Category]]))</f>
        <v>wearables</v>
      </c>
      <c r="S986" s="14">
        <f>(((Table1[[#This Row],[launched_at]]/60)/60)/24)+DATE(1970,1,1)</f>
        <v>42061.11583333333</v>
      </c>
      <c r="T986" s="14">
        <f t="shared" si="15"/>
        <v>42091.074166666673</v>
      </c>
    </row>
    <row r="987" spans="1:20" ht="43.5" x14ac:dyDescent="0.35">
      <c r="A987">
        <v>985</v>
      </c>
      <c r="B987" s="1" t="s">
        <v>986</v>
      </c>
      <c r="C987" s="1" t="s">
        <v>5095</v>
      </c>
      <c r="D987" s="6">
        <v>30000</v>
      </c>
      <c r="E987" s="6">
        <v>1888</v>
      </c>
      <c r="F987" t="s">
        <v>8221</v>
      </c>
      <c r="G987" t="s">
        <v>8236</v>
      </c>
      <c r="H987" t="s">
        <v>8249</v>
      </c>
      <c r="I987">
        <v>1451602800</v>
      </c>
      <c r="J987">
        <v>1449011610</v>
      </c>
      <c r="K987" t="b">
        <v>0</v>
      </c>
      <c r="L987">
        <v>23</v>
      </c>
      <c r="M987" t="b">
        <v>0</v>
      </c>
      <c r="N987" t="s">
        <v>8273</v>
      </c>
      <c r="O987" s="16">
        <f>Table1[[#This Row],[pledged]]/Table1[[#This Row],[goal]]*100</f>
        <v>6.293333333333333</v>
      </c>
      <c r="P987" s="6">
        <f>IFERROR(Table1[[#This Row],[pledged]]/Table1[[#This Row],[backers_count]],0)</f>
        <v>82.086956521739125</v>
      </c>
      <c r="Q987" t="str">
        <f>LEFT(Table1[[#This Row],[Category and Sub-Category]],FIND("/",Table1[[#This Row],[Category and Sub-Category]])-1)</f>
        <v>technology</v>
      </c>
      <c r="R987" t="str">
        <f>RIGHT(Table1[[#This Row],[Category and Sub-Category]],LEN(Table1[[#This Row],[Category and Sub-Category]])-FIND("/",Table1[[#This Row],[Category and Sub-Category]]))</f>
        <v>wearables</v>
      </c>
      <c r="S987" s="14">
        <f>(((Table1[[#This Row],[launched_at]]/60)/60)/24)+DATE(1970,1,1)</f>
        <v>42339.967708333337</v>
      </c>
      <c r="T987" s="14">
        <f t="shared" si="15"/>
        <v>42369.958333333328</v>
      </c>
    </row>
    <row r="988" spans="1:20" ht="58" x14ac:dyDescent="0.35">
      <c r="A988">
        <v>986</v>
      </c>
      <c r="B988" s="1" t="s">
        <v>987</v>
      </c>
      <c r="C988" s="1" t="s">
        <v>5096</v>
      </c>
      <c r="D988" s="6">
        <v>20000</v>
      </c>
      <c r="E988" s="6">
        <v>2550</v>
      </c>
      <c r="F988" t="s">
        <v>8221</v>
      </c>
      <c r="G988" t="s">
        <v>8225</v>
      </c>
      <c r="H988" t="s">
        <v>8247</v>
      </c>
      <c r="I988">
        <v>1452384000</v>
      </c>
      <c r="J988">
        <v>1447698300</v>
      </c>
      <c r="K988" t="b">
        <v>0</v>
      </c>
      <c r="L988">
        <v>23</v>
      </c>
      <c r="M988" t="b">
        <v>0</v>
      </c>
      <c r="N988" t="s">
        <v>8273</v>
      </c>
      <c r="O988" s="16">
        <f>Table1[[#This Row],[pledged]]/Table1[[#This Row],[goal]]*100</f>
        <v>12.75</v>
      </c>
      <c r="P988" s="6">
        <f>IFERROR(Table1[[#This Row],[pledged]]/Table1[[#This Row],[backers_count]],0)</f>
        <v>110.8695652173913</v>
      </c>
      <c r="Q988" t="str">
        <f>LEFT(Table1[[#This Row],[Category and Sub-Category]],FIND("/",Table1[[#This Row],[Category and Sub-Category]])-1)</f>
        <v>technology</v>
      </c>
      <c r="R988" t="str">
        <f>RIGHT(Table1[[#This Row],[Category and Sub-Category]],LEN(Table1[[#This Row],[Category and Sub-Category]])-FIND("/",Table1[[#This Row],[Category and Sub-Category]]))</f>
        <v>wearables</v>
      </c>
      <c r="S988" s="14">
        <f>(((Table1[[#This Row],[launched_at]]/60)/60)/24)+DATE(1970,1,1)</f>
        <v>42324.767361111109</v>
      </c>
      <c r="T988" s="14">
        <f t="shared" si="15"/>
        <v>42379</v>
      </c>
    </row>
    <row r="989" spans="1:20" ht="43.5" x14ac:dyDescent="0.35">
      <c r="A989">
        <v>987</v>
      </c>
      <c r="B989" s="1" t="s">
        <v>988</v>
      </c>
      <c r="C989" s="1" t="s">
        <v>5097</v>
      </c>
      <c r="D989" s="6">
        <v>50000</v>
      </c>
      <c r="E989" s="6">
        <v>6610</v>
      </c>
      <c r="F989" t="s">
        <v>8221</v>
      </c>
      <c r="G989" t="s">
        <v>8233</v>
      </c>
      <c r="H989" t="s">
        <v>8249</v>
      </c>
      <c r="I989">
        <v>1403507050</v>
      </c>
      <c r="J989">
        <v>1400051050</v>
      </c>
      <c r="K989" t="b">
        <v>0</v>
      </c>
      <c r="L989">
        <v>41</v>
      </c>
      <c r="M989" t="b">
        <v>0</v>
      </c>
      <c r="N989" t="s">
        <v>8273</v>
      </c>
      <c r="O989" s="16">
        <f>Table1[[#This Row],[pledged]]/Table1[[#This Row],[goal]]*100</f>
        <v>13.22</v>
      </c>
      <c r="P989" s="6">
        <f>IFERROR(Table1[[#This Row],[pledged]]/Table1[[#This Row],[backers_count]],0)</f>
        <v>161.21951219512195</v>
      </c>
      <c r="Q989" t="str">
        <f>LEFT(Table1[[#This Row],[Category and Sub-Category]],FIND("/",Table1[[#This Row],[Category and Sub-Category]])-1)</f>
        <v>technology</v>
      </c>
      <c r="R989" t="str">
        <f>RIGHT(Table1[[#This Row],[Category and Sub-Category]],LEN(Table1[[#This Row],[Category and Sub-Category]])-FIND("/",Table1[[#This Row],[Category and Sub-Category]]))</f>
        <v>wearables</v>
      </c>
      <c r="S989" s="14">
        <f>(((Table1[[#This Row],[launched_at]]/60)/60)/24)+DATE(1970,1,1)</f>
        <v>41773.294560185182</v>
      </c>
      <c r="T989" s="14">
        <f t="shared" si="15"/>
        <v>41813.294560185182</v>
      </c>
    </row>
    <row r="990" spans="1:20" ht="58" x14ac:dyDescent="0.35">
      <c r="A990">
        <v>988</v>
      </c>
      <c r="B990" s="1" t="s">
        <v>989</v>
      </c>
      <c r="C990" s="1" t="s">
        <v>5098</v>
      </c>
      <c r="D990" s="6">
        <v>5000</v>
      </c>
      <c r="E990" s="6">
        <v>0</v>
      </c>
      <c r="F990" t="s">
        <v>8221</v>
      </c>
      <c r="G990" t="s">
        <v>8237</v>
      </c>
      <c r="H990" t="s">
        <v>8249</v>
      </c>
      <c r="I990">
        <v>1475310825</v>
      </c>
      <c r="J990">
        <v>1472718825</v>
      </c>
      <c r="K990" t="b">
        <v>0</v>
      </c>
      <c r="L990">
        <v>0</v>
      </c>
      <c r="M990" t="b">
        <v>0</v>
      </c>
      <c r="N990" t="s">
        <v>8273</v>
      </c>
      <c r="O990" s="16">
        <f>Table1[[#This Row],[pledged]]/Table1[[#This Row],[goal]]*100</f>
        <v>0</v>
      </c>
      <c r="P990" s="6">
        <f>IFERROR(Table1[[#This Row],[pledged]]/Table1[[#This Row],[backers_count]],0)</f>
        <v>0</v>
      </c>
      <c r="Q990" t="str">
        <f>LEFT(Table1[[#This Row],[Category and Sub-Category]],FIND("/",Table1[[#This Row],[Category and Sub-Category]])-1)</f>
        <v>technology</v>
      </c>
      <c r="R990" t="str">
        <f>RIGHT(Table1[[#This Row],[Category and Sub-Category]],LEN(Table1[[#This Row],[Category and Sub-Category]])-FIND("/",Table1[[#This Row],[Category and Sub-Category]]))</f>
        <v>wearables</v>
      </c>
      <c r="S990" s="14">
        <f>(((Table1[[#This Row],[launched_at]]/60)/60)/24)+DATE(1970,1,1)</f>
        <v>42614.356770833328</v>
      </c>
      <c r="T990" s="14">
        <f t="shared" si="15"/>
        <v>42644.356770833328</v>
      </c>
    </row>
    <row r="991" spans="1:20" ht="29" x14ac:dyDescent="0.35">
      <c r="A991">
        <v>989</v>
      </c>
      <c r="B991" s="1" t="s">
        <v>990</v>
      </c>
      <c r="C991" s="1" t="s">
        <v>5099</v>
      </c>
      <c r="D991" s="6">
        <v>10000</v>
      </c>
      <c r="E991" s="6">
        <v>1677</v>
      </c>
      <c r="F991" t="s">
        <v>8221</v>
      </c>
      <c r="G991" t="s">
        <v>8224</v>
      </c>
      <c r="H991" t="s">
        <v>8246</v>
      </c>
      <c r="I991">
        <v>1475101495</v>
      </c>
      <c r="J991">
        <v>1472509495</v>
      </c>
      <c r="K991" t="b">
        <v>0</v>
      </c>
      <c r="L991">
        <v>32</v>
      </c>
      <c r="M991" t="b">
        <v>0</v>
      </c>
      <c r="N991" t="s">
        <v>8273</v>
      </c>
      <c r="O991" s="16">
        <f>Table1[[#This Row],[pledged]]/Table1[[#This Row],[goal]]*100</f>
        <v>16.77</v>
      </c>
      <c r="P991" s="6">
        <f>IFERROR(Table1[[#This Row],[pledged]]/Table1[[#This Row],[backers_count]],0)</f>
        <v>52.40625</v>
      </c>
      <c r="Q991" t="str">
        <f>LEFT(Table1[[#This Row],[Category and Sub-Category]],FIND("/",Table1[[#This Row],[Category and Sub-Category]])-1)</f>
        <v>technology</v>
      </c>
      <c r="R991" t="str">
        <f>RIGHT(Table1[[#This Row],[Category and Sub-Category]],LEN(Table1[[#This Row],[Category and Sub-Category]])-FIND("/",Table1[[#This Row],[Category and Sub-Category]]))</f>
        <v>wearables</v>
      </c>
      <c r="S991" s="14">
        <f>(((Table1[[#This Row],[launched_at]]/60)/60)/24)+DATE(1970,1,1)</f>
        <v>42611.933969907404</v>
      </c>
      <c r="T991" s="14">
        <f t="shared" si="15"/>
        <v>42641.933969907404</v>
      </c>
    </row>
    <row r="992" spans="1:20" ht="43.5" x14ac:dyDescent="0.35">
      <c r="A992">
        <v>990</v>
      </c>
      <c r="B992" s="1" t="s">
        <v>991</v>
      </c>
      <c r="C992" s="1" t="s">
        <v>5100</v>
      </c>
      <c r="D992" s="6">
        <v>25000</v>
      </c>
      <c r="E992" s="6">
        <v>26</v>
      </c>
      <c r="F992" t="s">
        <v>8221</v>
      </c>
      <c r="G992" t="s">
        <v>8224</v>
      </c>
      <c r="H992" t="s">
        <v>8246</v>
      </c>
      <c r="I992">
        <v>1409770164</v>
      </c>
      <c r="J992">
        <v>1407178164</v>
      </c>
      <c r="K992" t="b">
        <v>0</v>
      </c>
      <c r="L992">
        <v>2</v>
      </c>
      <c r="M992" t="b">
        <v>0</v>
      </c>
      <c r="N992" t="s">
        <v>8273</v>
      </c>
      <c r="O992" s="16">
        <f>Table1[[#This Row],[pledged]]/Table1[[#This Row],[goal]]*100</f>
        <v>0.104</v>
      </c>
      <c r="P992" s="6">
        <f>IFERROR(Table1[[#This Row],[pledged]]/Table1[[#This Row],[backers_count]],0)</f>
        <v>13</v>
      </c>
      <c r="Q992" t="str">
        <f>LEFT(Table1[[#This Row],[Category and Sub-Category]],FIND("/",Table1[[#This Row],[Category and Sub-Category]])-1)</f>
        <v>technology</v>
      </c>
      <c r="R992" t="str">
        <f>RIGHT(Table1[[#This Row],[Category and Sub-Category]],LEN(Table1[[#This Row],[Category and Sub-Category]])-FIND("/",Table1[[#This Row],[Category and Sub-Category]]))</f>
        <v>wearables</v>
      </c>
      <c r="S992" s="14">
        <f>(((Table1[[#This Row],[launched_at]]/60)/60)/24)+DATE(1970,1,1)</f>
        <v>41855.784305555557</v>
      </c>
      <c r="T992" s="14">
        <f t="shared" si="15"/>
        <v>41885.784305555557</v>
      </c>
    </row>
    <row r="993" spans="1:20" ht="72.5" x14ac:dyDescent="0.35">
      <c r="A993">
        <v>991</v>
      </c>
      <c r="B993" s="1" t="s">
        <v>992</v>
      </c>
      <c r="C993" s="1" t="s">
        <v>5101</v>
      </c>
      <c r="D993" s="6">
        <v>5000</v>
      </c>
      <c r="E993" s="6">
        <v>212</v>
      </c>
      <c r="F993" t="s">
        <v>8221</v>
      </c>
      <c r="G993" t="s">
        <v>8225</v>
      </c>
      <c r="H993" t="s">
        <v>8247</v>
      </c>
      <c r="I993">
        <v>1468349460</v>
      </c>
      <c r="J993">
        <v>1466186988</v>
      </c>
      <c r="K993" t="b">
        <v>0</v>
      </c>
      <c r="L993">
        <v>7</v>
      </c>
      <c r="M993" t="b">
        <v>0</v>
      </c>
      <c r="N993" t="s">
        <v>8273</v>
      </c>
      <c r="O993" s="16">
        <f>Table1[[#This Row],[pledged]]/Table1[[#This Row],[goal]]*100</f>
        <v>4.24</v>
      </c>
      <c r="P993" s="6">
        <f>IFERROR(Table1[[#This Row],[pledged]]/Table1[[#This Row],[backers_count]],0)</f>
        <v>30.285714285714285</v>
      </c>
      <c r="Q993" t="str">
        <f>LEFT(Table1[[#This Row],[Category and Sub-Category]],FIND("/",Table1[[#This Row],[Category and Sub-Category]])-1)</f>
        <v>technology</v>
      </c>
      <c r="R993" t="str">
        <f>RIGHT(Table1[[#This Row],[Category and Sub-Category]],LEN(Table1[[#This Row],[Category and Sub-Category]])-FIND("/",Table1[[#This Row],[Category and Sub-Category]]))</f>
        <v>wearables</v>
      </c>
      <c r="S993" s="14">
        <f>(((Table1[[#This Row],[launched_at]]/60)/60)/24)+DATE(1970,1,1)</f>
        <v>42538.75680555556</v>
      </c>
      <c r="T993" s="14">
        <f t="shared" si="15"/>
        <v>42563.785416666666</v>
      </c>
    </row>
    <row r="994" spans="1:20" ht="43.5" x14ac:dyDescent="0.35">
      <c r="A994">
        <v>992</v>
      </c>
      <c r="B994" s="1" t="s">
        <v>993</v>
      </c>
      <c r="C994" s="1" t="s">
        <v>5102</v>
      </c>
      <c r="D994" s="6">
        <v>100000</v>
      </c>
      <c r="E994" s="6">
        <v>467</v>
      </c>
      <c r="F994" t="s">
        <v>8221</v>
      </c>
      <c r="G994" t="s">
        <v>8224</v>
      </c>
      <c r="H994" t="s">
        <v>8246</v>
      </c>
      <c r="I994">
        <v>1462655519</v>
      </c>
      <c r="J994">
        <v>1457475119</v>
      </c>
      <c r="K994" t="b">
        <v>0</v>
      </c>
      <c r="L994">
        <v>4</v>
      </c>
      <c r="M994" t="b">
        <v>0</v>
      </c>
      <c r="N994" t="s">
        <v>8273</v>
      </c>
      <c r="O994" s="16">
        <f>Table1[[#This Row],[pledged]]/Table1[[#This Row],[goal]]*100</f>
        <v>0.46699999999999997</v>
      </c>
      <c r="P994" s="6">
        <f>IFERROR(Table1[[#This Row],[pledged]]/Table1[[#This Row],[backers_count]],0)</f>
        <v>116.75</v>
      </c>
      <c r="Q994" t="str">
        <f>LEFT(Table1[[#This Row],[Category and Sub-Category]],FIND("/",Table1[[#This Row],[Category and Sub-Category]])-1)</f>
        <v>technology</v>
      </c>
      <c r="R994" t="str">
        <f>RIGHT(Table1[[#This Row],[Category and Sub-Category]],LEN(Table1[[#This Row],[Category and Sub-Category]])-FIND("/",Table1[[#This Row],[Category and Sub-Category]]))</f>
        <v>wearables</v>
      </c>
      <c r="S994" s="14">
        <f>(((Table1[[#This Row],[launched_at]]/60)/60)/24)+DATE(1970,1,1)</f>
        <v>42437.924988425926</v>
      </c>
      <c r="T994" s="14">
        <f t="shared" si="15"/>
        <v>42497.883321759262</v>
      </c>
    </row>
    <row r="995" spans="1:20" ht="43.5" x14ac:dyDescent="0.35">
      <c r="A995">
        <v>993</v>
      </c>
      <c r="B995" s="1" t="s">
        <v>994</v>
      </c>
      <c r="C995" s="1" t="s">
        <v>5103</v>
      </c>
      <c r="D995" s="6">
        <v>70000</v>
      </c>
      <c r="E995" s="6">
        <v>17561</v>
      </c>
      <c r="F995" t="s">
        <v>8221</v>
      </c>
      <c r="G995" t="s">
        <v>8224</v>
      </c>
      <c r="H995" t="s">
        <v>8246</v>
      </c>
      <c r="I995">
        <v>1478926800</v>
      </c>
      <c r="J995">
        <v>1476054568</v>
      </c>
      <c r="K995" t="b">
        <v>0</v>
      </c>
      <c r="L995">
        <v>196</v>
      </c>
      <c r="M995" t="b">
        <v>0</v>
      </c>
      <c r="N995" t="s">
        <v>8273</v>
      </c>
      <c r="O995" s="16">
        <f>Table1[[#This Row],[pledged]]/Table1[[#This Row],[goal]]*100</f>
        <v>25.087142857142858</v>
      </c>
      <c r="P995" s="6">
        <f>IFERROR(Table1[[#This Row],[pledged]]/Table1[[#This Row],[backers_count]],0)</f>
        <v>89.59693877551021</v>
      </c>
      <c r="Q995" t="str">
        <f>LEFT(Table1[[#This Row],[Category and Sub-Category]],FIND("/",Table1[[#This Row],[Category and Sub-Category]])-1)</f>
        <v>technology</v>
      </c>
      <c r="R995" t="str">
        <f>RIGHT(Table1[[#This Row],[Category and Sub-Category]],LEN(Table1[[#This Row],[Category and Sub-Category]])-FIND("/",Table1[[#This Row],[Category and Sub-Category]]))</f>
        <v>wearables</v>
      </c>
      <c r="S995" s="14">
        <f>(((Table1[[#This Row],[launched_at]]/60)/60)/24)+DATE(1970,1,1)</f>
        <v>42652.964907407411</v>
      </c>
      <c r="T995" s="14">
        <f t="shared" si="15"/>
        <v>42686.208333333328</v>
      </c>
    </row>
    <row r="996" spans="1:20" ht="58" x14ac:dyDescent="0.35">
      <c r="A996">
        <v>994</v>
      </c>
      <c r="B996" s="1" t="s">
        <v>995</v>
      </c>
      <c r="C996" s="1" t="s">
        <v>5104</v>
      </c>
      <c r="D996" s="6">
        <v>200000</v>
      </c>
      <c r="E996" s="6">
        <v>4669</v>
      </c>
      <c r="F996" t="s">
        <v>8221</v>
      </c>
      <c r="G996" t="s">
        <v>8224</v>
      </c>
      <c r="H996" t="s">
        <v>8246</v>
      </c>
      <c r="I996">
        <v>1417388340</v>
      </c>
      <c r="J996">
        <v>1412835530</v>
      </c>
      <c r="K996" t="b">
        <v>0</v>
      </c>
      <c r="L996">
        <v>11</v>
      </c>
      <c r="M996" t="b">
        <v>0</v>
      </c>
      <c r="N996" t="s">
        <v>8273</v>
      </c>
      <c r="O996" s="16">
        <f>Table1[[#This Row],[pledged]]/Table1[[#This Row],[goal]]*100</f>
        <v>2.3345000000000002</v>
      </c>
      <c r="P996" s="6">
        <f>IFERROR(Table1[[#This Row],[pledged]]/Table1[[#This Row],[backers_count]],0)</f>
        <v>424.45454545454544</v>
      </c>
      <c r="Q996" t="str">
        <f>LEFT(Table1[[#This Row],[Category and Sub-Category]],FIND("/",Table1[[#This Row],[Category and Sub-Category]])-1)</f>
        <v>technology</v>
      </c>
      <c r="R996" t="str">
        <f>RIGHT(Table1[[#This Row],[Category and Sub-Category]],LEN(Table1[[#This Row],[Category and Sub-Category]])-FIND("/",Table1[[#This Row],[Category and Sub-Category]]))</f>
        <v>wearables</v>
      </c>
      <c r="S996" s="14">
        <f>(((Table1[[#This Row],[launched_at]]/60)/60)/24)+DATE(1970,1,1)</f>
        <v>41921.263078703705</v>
      </c>
      <c r="T996" s="14">
        <f t="shared" si="15"/>
        <v>41973.957638888889</v>
      </c>
    </row>
    <row r="997" spans="1:20" ht="43.5" x14ac:dyDescent="0.35">
      <c r="A997">
        <v>995</v>
      </c>
      <c r="B997" s="1" t="s">
        <v>996</v>
      </c>
      <c r="C997" s="1" t="s">
        <v>5105</v>
      </c>
      <c r="D997" s="6">
        <v>10000</v>
      </c>
      <c r="E997" s="6">
        <v>726</v>
      </c>
      <c r="F997" t="s">
        <v>8221</v>
      </c>
      <c r="G997" t="s">
        <v>8224</v>
      </c>
      <c r="H997" t="s">
        <v>8246</v>
      </c>
      <c r="I997">
        <v>1417276800</v>
      </c>
      <c r="J997">
        <v>1415140480</v>
      </c>
      <c r="K997" t="b">
        <v>0</v>
      </c>
      <c r="L997">
        <v>9</v>
      </c>
      <c r="M997" t="b">
        <v>0</v>
      </c>
      <c r="N997" t="s">
        <v>8273</v>
      </c>
      <c r="O997" s="16">
        <f>Table1[[#This Row],[pledged]]/Table1[[#This Row],[goal]]*100</f>
        <v>7.26</v>
      </c>
      <c r="P997" s="6">
        <f>IFERROR(Table1[[#This Row],[pledged]]/Table1[[#This Row],[backers_count]],0)</f>
        <v>80.666666666666671</v>
      </c>
      <c r="Q997" t="str">
        <f>LEFT(Table1[[#This Row],[Category and Sub-Category]],FIND("/",Table1[[#This Row],[Category and Sub-Category]])-1)</f>
        <v>technology</v>
      </c>
      <c r="R997" t="str">
        <f>RIGHT(Table1[[#This Row],[Category and Sub-Category]],LEN(Table1[[#This Row],[Category and Sub-Category]])-FIND("/",Table1[[#This Row],[Category and Sub-Category]]))</f>
        <v>wearables</v>
      </c>
      <c r="S997" s="14">
        <f>(((Table1[[#This Row],[launched_at]]/60)/60)/24)+DATE(1970,1,1)</f>
        <v>41947.940740740742</v>
      </c>
      <c r="T997" s="14">
        <f t="shared" si="15"/>
        <v>41972.666666666672</v>
      </c>
    </row>
    <row r="998" spans="1:20" ht="43.5" x14ac:dyDescent="0.35">
      <c r="A998">
        <v>996</v>
      </c>
      <c r="B998" s="1" t="s">
        <v>997</v>
      </c>
      <c r="C998" s="1" t="s">
        <v>5106</v>
      </c>
      <c r="D998" s="6">
        <v>4000</v>
      </c>
      <c r="E998" s="6">
        <v>65</v>
      </c>
      <c r="F998" t="s">
        <v>8221</v>
      </c>
      <c r="G998" t="s">
        <v>8224</v>
      </c>
      <c r="H998" t="s">
        <v>8246</v>
      </c>
      <c r="I998">
        <v>1406474820</v>
      </c>
      <c r="J998">
        <v>1403902060</v>
      </c>
      <c r="K998" t="b">
        <v>0</v>
      </c>
      <c r="L998">
        <v>5</v>
      </c>
      <c r="M998" t="b">
        <v>0</v>
      </c>
      <c r="N998" t="s">
        <v>8273</v>
      </c>
      <c r="O998" s="16">
        <f>Table1[[#This Row],[pledged]]/Table1[[#This Row],[goal]]*100</f>
        <v>1.625</v>
      </c>
      <c r="P998" s="6">
        <f>IFERROR(Table1[[#This Row],[pledged]]/Table1[[#This Row],[backers_count]],0)</f>
        <v>13</v>
      </c>
      <c r="Q998" t="str">
        <f>LEFT(Table1[[#This Row],[Category and Sub-Category]],FIND("/",Table1[[#This Row],[Category and Sub-Category]])-1)</f>
        <v>technology</v>
      </c>
      <c r="R998" t="str">
        <f>RIGHT(Table1[[#This Row],[Category and Sub-Category]],LEN(Table1[[#This Row],[Category and Sub-Category]])-FIND("/",Table1[[#This Row],[Category and Sub-Category]]))</f>
        <v>wearables</v>
      </c>
      <c r="S998" s="14">
        <f>(((Table1[[#This Row],[launched_at]]/60)/60)/24)+DATE(1970,1,1)</f>
        <v>41817.866435185184</v>
      </c>
      <c r="T998" s="14">
        <f t="shared" si="15"/>
        <v>41847.643750000003</v>
      </c>
    </row>
    <row r="999" spans="1:20" ht="29" x14ac:dyDescent="0.35">
      <c r="A999">
        <v>997</v>
      </c>
      <c r="B999" s="1" t="s">
        <v>998</v>
      </c>
      <c r="C999" s="1" t="s">
        <v>5107</v>
      </c>
      <c r="D999" s="6">
        <v>5000</v>
      </c>
      <c r="E999" s="6">
        <v>65</v>
      </c>
      <c r="F999" t="s">
        <v>8221</v>
      </c>
      <c r="G999" t="s">
        <v>8224</v>
      </c>
      <c r="H999" t="s">
        <v>8246</v>
      </c>
      <c r="I999">
        <v>1417145297</v>
      </c>
      <c r="J999">
        <v>1414549697</v>
      </c>
      <c r="K999" t="b">
        <v>0</v>
      </c>
      <c r="L999">
        <v>8</v>
      </c>
      <c r="M999" t="b">
        <v>0</v>
      </c>
      <c r="N999" t="s">
        <v>8273</v>
      </c>
      <c r="O999" s="16">
        <f>Table1[[#This Row],[pledged]]/Table1[[#This Row],[goal]]*100</f>
        <v>1.3</v>
      </c>
      <c r="P999" s="6">
        <f>IFERROR(Table1[[#This Row],[pledged]]/Table1[[#This Row],[backers_count]],0)</f>
        <v>8.125</v>
      </c>
      <c r="Q999" t="str">
        <f>LEFT(Table1[[#This Row],[Category and Sub-Category]],FIND("/",Table1[[#This Row],[Category and Sub-Category]])-1)</f>
        <v>technology</v>
      </c>
      <c r="R999" t="str">
        <f>RIGHT(Table1[[#This Row],[Category and Sub-Category]],LEN(Table1[[#This Row],[Category and Sub-Category]])-FIND("/",Table1[[#This Row],[Category and Sub-Category]]))</f>
        <v>wearables</v>
      </c>
      <c r="S999" s="14">
        <f>(((Table1[[#This Row],[launched_at]]/60)/60)/24)+DATE(1970,1,1)</f>
        <v>41941.10297453704</v>
      </c>
      <c r="T999" s="14">
        <f t="shared" si="15"/>
        <v>41971.144641203704</v>
      </c>
    </row>
    <row r="1000" spans="1:20" ht="43.5" x14ac:dyDescent="0.35">
      <c r="A1000">
        <v>998</v>
      </c>
      <c r="B1000" s="1" t="s">
        <v>999</v>
      </c>
      <c r="C1000" s="1" t="s">
        <v>5108</v>
      </c>
      <c r="D1000" s="6">
        <v>60000</v>
      </c>
      <c r="E1000" s="6">
        <v>35135</v>
      </c>
      <c r="F1000" t="s">
        <v>8221</v>
      </c>
      <c r="G1000" t="s">
        <v>8229</v>
      </c>
      <c r="H1000" t="s">
        <v>8251</v>
      </c>
      <c r="I1000">
        <v>1447909401</v>
      </c>
      <c r="J1000">
        <v>1444017801</v>
      </c>
      <c r="K1000" t="b">
        <v>0</v>
      </c>
      <c r="L1000">
        <v>229</v>
      </c>
      <c r="M1000" t="b">
        <v>0</v>
      </c>
      <c r="N1000" t="s">
        <v>8273</v>
      </c>
      <c r="O1000" s="16">
        <f>Table1[[#This Row],[pledged]]/Table1[[#This Row],[goal]]*100</f>
        <v>58.558333333333337</v>
      </c>
      <c r="P1000" s="6">
        <f>IFERROR(Table1[[#This Row],[pledged]]/Table1[[#This Row],[backers_count]],0)</f>
        <v>153.42794759825327</v>
      </c>
      <c r="Q1000" t="str">
        <f>LEFT(Table1[[#This Row],[Category and Sub-Category]],FIND("/",Table1[[#This Row],[Category and Sub-Category]])-1)</f>
        <v>technology</v>
      </c>
      <c r="R1000" t="str">
        <f>RIGHT(Table1[[#This Row],[Category and Sub-Category]],LEN(Table1[[#This Row],[Category and Sub-Category]])-FIND("/",Table1[[#This Row],[Category and Sub-Category]]))</f>
        <v>wearables</v>
      </c>
      <c r="S1000" s="14">
        <f>(((Table1[[#This Row],[launched_at]]/60)/60)/24)+DATE(1970,1,1)</f>
        <v>42282.168993055559</v>
      </c>
      <c r="T1000" s="14">
        <f t="shared" si="15"/>
        <v>42327.210659722223</v>
      </c>
    </row>
    <row r="1001" spans="1:20" ht="43.5" x14ac:dyDescent="0.35">
      <c r="A1001">
        <v>999</v>
      </c>
      <c r="B1001" s="1" t="s">
        <v>1000</v>
      </c>
      <c r="C1001" s="1" t="s">
        <v>5109</v>
      </c>
      <c r="D1001" s="6">
        <v>150000</v>
      </c>
      <c r="E1001" s="6">
        <v>11683</v>
      </c>
      <c r="F1001" t="s">
        <v>8221</v>
      </c>
      <c r="G1001" t="s">
        <v>8229</v>
      </c>
      <c r="H1001" t="s">
        <v>8251</v>
      </c>
      <c r="I1001">
        <v>1415865720</v>
      </c>
      <c r="J1001">
        <v>1413270690</v>
      </c>
      <c r="K1001" t="b">
        <v>0</v>
      </c>
      <c r="L1001">
        <v>40</v>
      </c>
      <c r="M1001" t="b">
        <v>0</v>
      </c>
      <c r="N1001" t="s">
        <v>8273</v>
      </c>
      <c r="O1001" s="16">
        <f>Table1[[#This Row],[pledged]]/Table1[[#This Row],[goal]]*100</f>
        <v>7.7886666666666677</v>
      </c>
      <c r="P1001" s="6">
        <f>IFERROR(Table1[[#This Row],[pledged]]/Table1[[#This Row],[backers_count]],0)</f>
        <v>292.07499999999999</v>
      </c>
      <c r="Q1001" t="str">
        <f>LEFT(Table1[[#This Row],[Category and Sub-Category]],FIND("/",Table1[[#This Row],[Category and Sub-Category]])-1)</f>
        <v>technology</v>
      </c>
      <c r="R1001" t="str">
        <f>RIGHT(Table1[[#This Row],[Category and Sub-Category]],LEN(Table1[[#This Row],[Category and Sub-Category]])-FIND("/",Table1[[#This Row],[Category and Sub-Category]]))</f>
        <v>wearables</v>
      </c>
      <c r="S1001" s="14">
        <f>(((Table1[[#This Row],[launched_at]]/60)/60)/24)+DATE(1970,1,1)</f>
        <v>41926.29965277778</v>
      </c>
      <c r="T1001" s="14">
        <f t="shared" si="15"/>
        <v>41956.334722222222</v>
      </c>
    </row>
    <row r="1002" spans="1:20" ht="43.5" x14ac:dyDescent="0.35">
      <c r="A1002">
        <v>1000</v>
      </c>
      <c r="B1002" s="1" t="s">
        <v>1001</v>
      </c>
      <c r="C1002" s="1" t="s">
        <v>5110</v>
      </c>
      <c r="D1002" s="6">
        <v>894700</v>
      </c>
      <c r="E1002" s="6">
        <v>19824</v>
      </c>
      <c r="F1002" t="s">
        <v>8220</v>
      </c>
      <c r="G1002" t="s">
        <v>8224</v>
      </c>
      <c r="H1002" t="s">
        <v>8246</v>
      </c>
      <c r="I1002">
        <v>1489537560</v>
      </c>
      <c r="J1002">
        <v>1484357160</v>
      </c>
      <c r="K1002" t="b">
        <v>0</v>
      </c>
      <c r="L1002">
        <v>6</v>
      </c>
      <c r="M1002" t="b">
        <v>0</v>
      </c>
      <c r="N1002" t="s">
        <v>8273</v>
      </c>
      <c r="O1002" s="16">
        <f>Table1[[#This Row],[pledged]]/Table1[[#This Row],[goal]]*100</f>
        <v>2.2157147647256061</v>
      </c>
      <c r="P1002" s="6">
        <f>IFERROR(Table1[[#This Row],[pledged]]/Table1[[#This Row],[backers_count]],0)</f>
        <v>3304</v>
      </c>
      <c r="Q1002" t="str">
        <f>LEFT(Table1[[#This Row],[Category and Sub-Category]],FIND("/",Table1[[#This Row],[Category and Sub-Category]])-1)</f>
        <v>technology</v>
      </c>
      <c r="R1002" t="str">
        <f>RIGHT(Table1[[#This Row],[Category and Sub-Category]],LEN(Table1[[#This Row],[Category and Sub-Category]])-FIND("/",Table1[[#This Row],[Category and Sub-Category]]))</f>
        <v>wearables</v>
      </c>
      <c r="S1002" s="14">
        <f>(((Table1[[#This Row],[launched_at]]/60)/60)/24)+DATE(1970,1,1)</f>
        <v>42749.059722222228</v>
      </c>
      <c r="T1002" s="14">
        <f t="shared" si="15"/>
        <v>42809.018055555556</v>
      </c>
    </row>
    <row r="1003" spans="1:20" ht="58" x14ac:dyDescent="0.35">
      <c r="A1003">
        <v>1001</v>
      </c>
      <c r="B1003" s="1" t="s">
        <v>1002</v>
      </c>
      <c r="C1003" s="1" t="s">
        <v>5111</v>
      </c>
      <c r="D1003" s="6">
        <v>5000</v>
      </c>
      <c r="E1003" s="6">
        <v>5200</v>
      </c>
      <c r="F1003" t="s">
        <v>8220</v>
      </c>
      <c r="G1003" t="s">
        <v>8225</v>
      </c>
      <c r="H1003" t="s">
        <v>8247</v>
      </c>
      <c r="I1003">
        <v>1485796613</v>
      </c>
      <c r="J1003">
        <v>1481908613</v>
      </c>
      <c r="K1003" t="b">
        <v>0</v>
      </c>
      <c r="L1003">
        <v>4</v>
      </c>
      <c r="M1003" t="b">
        <v>0</v>
      </c>
      <c r="N1003" t="s">
        <v>8273</v>
      </c>
      <c r="O1003" s="16">
        <f>Table1[[#This Row],[pledged]]/Table1[[#This Row],[goal]]*100</f>
        <v>104</v>
      </c>
      <c r="P1003" s="6">
        <f>IFERROR(Table1[[#This Row],[pledged]]/Table1[[#This Row],[backers_count]],0)</f>
        <v>1300</v>
      </c>
      <c r="Q1003" t="str">
        <f>LEFT(Table1[[#This Row],[Category and Sub-Category]],FIND("/",Table1[[#This Row],[Category and Sub-Category]])-1)</f>
        <v>technology</v>
      </c>
      <c r="R1003" t="str">
        <f>RIGHT(Table1[[#This Row],[Category and Sub-Category]],LEN(Table1[[#This Row],[Category and Sub-Category]])-FIND("/",Table1[[#This Row],[Category and Sub-Category]]))</f>
        <v>wearables</v>
      </c>
      <c r="S1003" s="14">
        <f>(((Table1[[#This Row],[launched_at]]/60)/60)/24)+DATE(1970,1,1)</f>
        <v>42720.720057870371</v>
      </c>
      <c r="T1003" s="14">
        <f t="shared" si="15"/>
        <v>42765.720057870371</v>
      </c>
    </row>
    <row r="1004" spans="1:20" ht="43.5" x14ac:dyDescent="0.35">
      <c r="A1004">
        <v>1002</v>
      </c>
      <c r="B1004" s="1" t="s">
        <v>1003</v>
      </c>
      <c r="C1004" s="1" t="s">
        <v>5112</v>
      </c>
      <c r="D1004" s="6">
        <v>9999</v>
      </c>
      <c r="E1004" s="6">
        <v>2960</v>
      </c>
      <c r="F1004" t="s">
        <v>8220</v>
      </c>
      <c r="G1004" t="s">
        <v>8224</v>
      </c>
      <c r="H1004" t="s">
        <v>8246</v>
      </c>
      <c r="I1004">
        <v>1450331940</v>
      </c>
      <c r="J1004">
        <v>1447777514</v>
      </c>
      <c r="K1004" t="b">
        <v>0</v>
      </c>
      <c r="L1004">
        <v>22</v>
      </c>
      <c r="M1004" t="b">
        <v>0</v>
      </c>
      <c r="N1004" t="s">
        <v>8273</v>
      </c>
      <c r="O1004" s="16">
        <f>Table1[[#This Row],[pledged]]/Table1[[#This Row],[goal]]*100</f>
        <v>29.6029602960296</v>
      </c>
      <c r="P1004" s="6">
        <f>IFERROR(Table1[[#This Row],[pledged]]/Table1[[#This Row],[backers_count]],0)</f>
        <v>134.54545454545453</v>
      </c>
      <c r="Q1004" t="str">
        <f>LEFT(Table1[[#This Row],[Category and Sub-Category]],FIND("/",Table1[[#This Row],[Category and Sub-Category]])-1)</f>
        <v>technology</v>
      </c>
      <c r="R1004" t="str">
        <f>RIGHT(Table1[[#This Row],[Category and Sub-Category]],LEN(Table1[[#This Row],[Category and Sub-Category]])-FIND("/",Table1[[#This Row],[Category and Sub-Category]]))</f>
        <v>wearables</v>
      </c>
      <c r="S1004" s="14">
        <f>(((Table1[[#This Row],[launched_at]]/60)/60)/24)+DATE(1970,1,1)</f>
        <v>42325.684189814812</v>
      </c>
      <c r="T1004" s="14">
        <f t="shared" si="15"/>
        <v>42355.249305555553</v>
      </c>
    </row>
    <row r="1005" spans="1:20" ht="43.5" x14ac:dyDescent="0.35">
      <c r="A1005">
        <v>1003</v>
      </c>
      <c r="B1005" s="1" t="s">
        <v>1004</v>
      </c>
      <c r="C1005" s="1" t="s">
        <v>5113</v>
      </c>
      <c r="D1005" s="6">
        <v>20000</v>
      </c>
      <c r="E1005" s="6">
        <v>3211</v>
      </c>
      <c r="F1005" t="s">
        <v>8220</v>
      </c>
      <c r="G1005" t="s">
        <v>8230</v>
      </c>
      <c r="H1005" t="s">
        <v>8249</v>
      </c>
      <c r="I1005">
        <v>1489680061</v>
      </c>
      <c r="J1005">
        <v>1487091661</v>
      </c>
      <c r="K1005" t="b">
        <v>0</v>
      </c>
      <c r="L1005">
        <v>15</v>
      </c>
      <c r="M1005" t="b">
        <v>0</v>
      </c>
      <c r="N1005" t="s">
        <v>8273</v>
      </c>
      <c r="O1005" s="16">
        <f>Table1[[#This Row],[pledged]]/Table1[[#This Row],[goal]]*100</f>
        <v>16.055</v>
      </c>
      <c r="P1005" s="6">
        <f>IFERROR(Table1[[#This Row],[pledged]]/Table1[[#This Row],[backers_count]],0)</f>
        <v>214.06666666666666</v>
      </c>
      <c r="Q1005" t="str">
        <f>LEFT(Table1[[#This Row],[Category and Sub-Category]],FIND("/",Table1[[#This Row],[Category and Sub-Category]])-1)</f>
        <v>technology</v>
      </c>
      <c r="R1005" t="str">
        <f>RIGHT(Table1[[#This Row],[Category and Sub-Category]],LEN(Table1[[#This Row],[Category and Sub-Category]])-FIND("/",Table1[[#This Row],[Category and Sub-Category]]))</f>
        <v>wearables</v>
      </c>
      <c r="S1005" s="14">
        <f>(((Table1[[#This Row],[launched_at]]/60)/60)/24)+DATE(1970,1,1)</f>
        <v>42780.709039351852</v>
      </c>
      <c r="T1005" s="14">
        <f t="shared" si="15"/>
        <v>42810.667372685188</v>
      </c>
    </row>
    <row r="1006" spans="1:20" ht="29" x14ac:dyDescent="0.35">
      <c r="A1006">
        <v>1004</v>
      </c>
      <c r="B1006" s="1" t="s">
        <v>1005</v>
      </c>
      <c r="C1006" s="1" t="s">
        <v>5114</v>
      </c>
      <c r="D1006" s="6">
        <v>25000</v>
      </c>
      <c r="E1006" s="6">
        <v>20552</v>
      </c>
      <c r="F1006" t="s">
        <v>8220</v>
      </c>
      <c r="G1006" t="s">
        <v>8224</v>
      </c>
      <c r="H1006" t="s">
        <v>8246</v>
      </c>
      <c r="I1006">
        <v>1455814827</v>
      </c>
      <c r="J1006">
        <v>1453222827</v>
      </c>
      <c r="K1006" t="b">
        <v>0</v>
      </c>
      <c r="L1006">
        <v>95</v>
      </c>
      <c r="M1006" t="b">
        <v>0</v>
      </c>
      <c r="N1006" t="s">
        <v>8273</v>
      </c>
      <c r="O1006" s="16">
        <f>Table1[[#This Row],[pledged]]/Table1[[#This Row],[goal]]*100</f>
        <v>82.207999999999998</v>
      </c>
      <c r="P1006" s="6">
        <f>IFERROR(Table1[[#This Row],[pledged]]/Table1[[#This Row],[backers_count]],0)</f>
        <v>216.33684210526314</v>
      </c>
      <c r="Q1006" t="str">
        <f>LEFT(Table1[[#This Row],[Category and Sub-Category]],FIND("/",Table1[[#This Row],[Category and Sub-Category]])-1)</f>
        <v>technology</v>
      </c>
      <c r="R1006" t="str">
        <f>RIGHT(Table1[[#This Row],[Category and Sub-Category]],LEN(Table1[[#This Row],[Category and Sub-Category]])-FIND("/",Table1[[#This Row],[Category and Sub-Category]]))</f>
        <v>wearables</v>
      </c>
      <c r="S1006" s="14">
        <f>(((Table1[[#This Row],[launched_at]]/60)/60)/24)+DATE(1970,1,1)</f>
        <v>42388.708645833336</v>
      </c>
      <c r="T1006" s="14">
        <f t="shared" si="15"/>
        <v>42418.708645833336</v>
      </c>
    </row>
    <row r="1007" spans="1:20" ht="43.5" x14ac:dyDescent="0.35">
      <c r="A1007">
        <v>1005</v>
      </c>
      <c r="B1007" s="1" t="s">
        <v>1006</v>
      </c>
      <c r="C1007" s="1" t="s">
        <v>5115</v>
      </c>
      <c r="D1007" s="6">
        <v>200000</v>
      </c>
      <c r="E1007" s="6">
        <v>150102</v>
      </c>
      <c r="F1007" t="s">
        <v>8220</v>
      </c>
      <c r="G1007" t="s">
        <v>8224</v>
      </c>
      <c r="H1007" t="s">
        <v>8246</v>
      </c>
      <c r="I1007">
        <v>1446217183</v>
      </c>
      <c r="J1007">
        <v>1443538783</v>
      </c>
      <c r="K1007" t="b">
        <v>0</v>
      </c>
      <c r="L1007">
        <v>161</v>
      </c>
      <c r="M1007" t="b">
        <v>0</v>
      </c>
      <c r="N1007" t="s">
        <v>8273</v>
      </c>
      <c r="O1007" s="16">
        <f>Table1[[#This Row],[pledged]]/Table1[[#This Row],[goal]]*100</f>
        <v>75.051000000000002</v>
      </c>
      <c r="P1007" s="6">
        <f>IFERROR(Table1[[#This Row],[pledged]]/Table1[[#This Row],[backers_count]],0)</f>
        <v>932.31055900621118</v>
      </c>
      <c r="Q1007" t="str">
        <f>LEFT(Table1[[#This Row],[Category and Sub-Category]],FIND("/",Table1[[#This Row],[Category and Sub-Category]])-1)</f>
        <v>technology</v>
      </c>
      <c r="R1007" t="str">
        <f>RIGHT(Table1[[#This Row],[Category and Sub-Category]],LEN(Table1[[#This Row],[Category and Sub-Category]])-FIND("/",Table1[[#This Row],[Category and Sub-Category]]))</f>
        <v>wearables</v>
      </c>
      <c r="S1007" s="14">
        <f>(((Table1[[#This Row],[launched_at]]/60)/60)/24)+DATE(1970,1,1)</f>
        <v>42276.624803240738</v>
      </c>
      <c r="T1007" s="14">
        <f t="shared" si="15"/>
        <v>42307.624803240738</v>
      </c>
    </row>
    <row r="1008" spans="1:20" ht="43.5" x14ac:dyDescent="0.35">
      <c r="A1008">
        <v>1006</v>
      </c>
      <c r="B1008" s="1" t="s">
        <v>1007</v>
      </c>
      <c r="C1008" s="1" t="s">
        <v>5116</v>
      </c>
      <c r="D1008" s="6">
        <v>4000</v>
      </c>
      <c r="E1008" s="6">
        <v>234</v>
      </c>
      <c r="F1008" t="s">
        <v>8220</v>
      </c>
      <c r="G1008" t="s">
        <v>8224</v>
      </c>
      <c r="H1008" t="s">
        <v>8246</v>
      </c>
      <c r="I1008">
        <v>1418368260</v>
      </c>
      <c r="J1008">
        <v>1417654672</v>
      </c>
      <c r="K1008" t="b">
        <v>0</v>
      </c>
      <c r="L1008">
        <v>8</v>
      </c>
      <c r="M1008" t="b">
        <v>0</v>
      </c>
      <c r="N1008" t="s">
        <v>8273</v>
      </c>
      <c r="O1008" s="16">
        <f>Table1[[#This Row],[pledged]]/Table1[[#This Row],[goal]]*100</f>
        <v>5.8500000000000005</v>
      </c>
      <c r="P1008" s="6">
        <f>IFERROR(Table1[[#This Row],[pledged]]/Table1[[#This Row],[backers_count]],0)</f>
        <v>29.25</v>
      </c>
      <c r="Q1008" t="str">
        <f>LEFT(Table1[[#This Row],[Category and Sub-Category]],FIND("/",Table1[[#This Row],[Category and Sub-Category]])-1)</f>
        <v>technology</v>
      </c>
      <c r="R1008" t="str">
        <f>RIGHT(Table1[[#This Row],[Category and Sub-Category]],LEN(Table1[[#This Row],[Category and Sub-Category]])-FIND("/",Table1[[#This Row],[Category and Sub-Category]]))</f>
        <v>wearables</v>
      </c>
      <c r="S1008" s="14">
        <f>(((Table1[[#This Row],[launched_at]]/60)/60)/24)+DATE(1970,1,1)</f>
        <v>41977.040185185186</v>
      </c>
      <c r="T1008" s="14">
        <f t="shared" si="15"/>
        <v>41985.299305555556</v>
      </c>
    </row>
    <row r="1009" spans="1:20" ht="43.5" x14ac:dyDescent="0.35">
      <c r="A1009">
        <v>1007</v>
      </c>
      <c r="B1009" s="1" t="s">
        <v>1008</v>
      </c>
      <c r="C1009" s="1" t="s">
        <v>5117</v>
      </c>
      <c r="D1009" s="6">
        <v>30000</v>
      </c>
      <c r="E1009" s="6">
        <v>13296</v>
      </c>
      <c r="F1009" t="s">
        <v>8220</v>
      </c>
      <c r="G1009" t="s">
        <v>8224</v>
      </c>
      <c r="H1009" t="s">
        <v>8246</v>
      </c>
      <c r="I1009">
        <v>1481727623</v>
      </c>
      <c r="J1009">
        <v>1478095223</v>
      </c>
      <c r="K1009" t="b">
        <v>0</v>
      </c>
      <c r="L1009">
        <v>76</v>
      </c>
      <c r="M1009" t="b">
        <v>0</v>
      </c>
      <c r="N1009" t="s">
        <v>8273</v>
      </c>
      <c r="O1009" s="16">
        <f>Table1[[#This Row],[pledged]]/Table1[[#This Row],[goal]]*100</f>
        <v>44.32</v>
      </c>
      <c r="P1009" s="6">
        <f>IFERROR(Table1[[#This Row],[pledged]]/Table1[[#This Row],[backers_count]],0)</f>
        <v>174.94736842105263</v>
      </c>
      <c r="Q1009" t="str">
        <f>LEFT(Table1[[#This Row],[Category and Sub-Category]],FIND("/",Table1[[#This Row],[Category and Sub-Category]])-1)</f>
        <v>technology</v>
      </c>
      <c r="R1009" t="str">
        <f>RIGHT(Table1[[#This Row],[Category and Sub-Category]],LEN(Table1[[#This Row],[Category and Sub-Category]])-FIND("/",Table1[[#This Row],[Category and Sub-Category]]))</f>
        <v>wearables</v>
      </c>
      <c r="S1009" s="14">
        <f>(((Table1[[#This Row],[launched_at]]/60)/60)/24)+DATE(1970,1,1)</f>
        <v>42676.583599537036</v>
      </c>
      <c r="T1009" s="14">
        <f t="shared" si="15"/>
        <v>42718.6252662037</v>
      </c>
    </row>
    <row r="1010" spans="1:20" ht="43.5" x14ac:dyDescent="0.35">
      <c r="A1010">
        <v>1008</v>
      </c>
      <c r="B1010" s="1" t="s">
        <v>1009</v>
      </c>
      <c r="C1010" s="1" t="s">
        <v>5118</v>
      </c>
      <c r="D1010" s="6">
        <v>93500</v>
      </c>
      <c r="E1010" s="6">
        <v>250</v>
      </c>
      <c r="F1010" t="s">
        <v>8220</v>
      </c>
      <c r="G1010" t="s">
        <v>8238</v>
      </c>
      <c r="H1010" t="s">
        <v>8256</v>
      </c>
      <c r="I1010">
        <v>1482953115</v>
      </c>
      <c r="J1010">
        <v>1480361115</v>
      </c>
      <c r="K1010" t="b">
        <v>0</v>
      </c>
      <c r="L1010">
        <v>1</v>
      </c>
      <c r="M1010" t="b">
        <v>0</v>
      </c>
      <c r="N1010" t="s">
        <v>8273</v>
      </c>
      <c r="O1010" s="16">
        <f>Table1[[#This Row],[pledged]]/Table1[[#This Row],[goal]]*100</f>
        <v>0.26737967914438499</v>
      </c>
      <c r="P1010" s="6">
        <f>IFERROR(Table1[[#This Row],[pledged]]/Table1[[#This Row],[backers_count]],0)</f>
        <v>250</v>
      </c>
      <c r="Q1010" t="str">
        <f>LEFT(Table1[[#This Row],[Category and Sub-Category]],FIND("/",Table1[[#This Row],[Category and Sub-Category]])-1)</f>
        <v>technology</v>
      </c>
      <c r="R1010" t="str">
        <f>RIGHT(Table1[[#This Row],[Category and Sub-Category]],LEN(Table1[[#This Row],[Category and Sub-Category]])-FIND("/",Table1[[#This Row],[Category and Sub-Category]]))</f>
        <v>wearables</v>
      </c>
      <c r="S1010" s="14">
        <f>(((Table1[[#This Row],[launched_at]]/60)/60)/24)+DATE(1970,1,1)</f>
        <v>42702.809201388889</v>
      </c>
      <c r="T1010" s="14">
        <f t="shared" si="15"/>
        <v>42732.809201388889</v>
      </c>
    </row>
    <row r="1011" spans="1:20" ht="58" x14ac:dyDescent="0.35">
      <c r="A1011">
        <v>1009</v>
      </c>
      <c r="B1011" s="1" t="s">
        <v>1010</v>
      </c>
      <c r="C1011" s="1" t="s">
        <v>5119</v>
      </c>
      <c r="D1011" s="6">
        <v>50000</v>
      </c>
      <c r="E1011" s="6">
        <v>6565</v>
      </c>
      <c r="F1011" t="s">
        <v>8220</v>
      </c>
      <c r="G1011" t="s">
        <v>8224</v>
      </c>
      <c r="H1011" t="s">
        <v>8246</v>
      </c>
      <c r="I1011">
        <v>1466346646</v>
      </c>
      <c r="J1011">
        <v>1463754646</v>
      </c>
      <c r="K1011" t="b">
        <v>0</v>
      </c>
      <c r="L1011">
        <v>101</v>
      </c>
      <c r="M1011" t="b">
        <v>0</v>
      </c>
      <c r="N1011" t="s">
        <v>8273</v>
      </c>
      <c r="O1011" s="16">
        <f>Table1[[#This Row],[pledged]]/Table1[[#This Row],[goal]]*100</f>
        <v>13.13</v>
      </c>
      <c r="P1011" s="6">
        <f>IFERROR(Table1[[#This Row],[pledged]]/Table1[[#This Row],[backers_count]],0)</f>
        <v>65</v>
      </c>
      <c r="Q1011" t="str">
        <f>LEFT(Table1[[#This Row],[Category and Sub-Category]],FIND("/",Table1[[#This Row],[Category and Sub-Category]])-1)</f>
        <v>technology</v>
      </c>
      <c r="R1011" t="str">
        <f>RIGHT(Table1[[#This Row],[Category and Sub-Category]],LEN(Table1[[#This Row],[Category and Sub-Category]])-FIND("/",Table1[[#This Row],[Category and Sub-Category]]))</f>
        <v>wearables</v>
      </c>
      <c r="S1011" s="14">
        <f>(((Table1[[#This Row],[launched_at]]/60)/60)/24)+DATE(1970,1,1)</f>
        <v>42510.604699074072</v>
      </c>
      <c r="T1011" s="14">
        <f t="shared" si="15"/>
        <v>42540.604699074072</v>
      </c>
    </row>
    <row r="1012" spans="1:20" ht="43.5" x14ac:dyDescent="0.35">
      <c r="A1012">
        <v>1010</v>
      </c>
      <c r="B1012" s="1" t="s">
        <v>1011</v>
      </c>
      <c r="C1012" s="1" t="s">
        <v>5120</v>
      </c>
      <c r="D1012" s="6">
        <v>115250</v>
      </c>
      <c r="E1012" s="6">
        <v>220</v>
      </c>
      <c r="F1012" t="s">
        <v>8220</v>
      </c>
      <c r="G1012" t="s">
        <v>8224</v>
      </c>
      <c r="H1012" t="s">
        <v>8246</v>
      </c>
      <c r="I1012">
        <v>1473044340</v>
      </c>
      <c r="J1012">
        <v>1468180462</v>
      </c>
      <c r="K1012" t="b">
        <v>0</v>
      </c>
      <c r="L1012">
        <v>4</v>
      </c>
      <c r="M1012" t="b">
        <v>0</v>
      </c>
      <c r="N1012" t="s">
        <v>8273</v>
      </c>
      <c r="O1012" s="16">
        <f>Table1[[#This Row],[pledged]]/Table1[[#This Row],[goal]]*100</f>
        <v>0.19088937093275488</v>
      </c>
      <c r="P1012" s="6">
        <f>IFERROR(Table1[[#This Row],[pledged]]/Table1[[#This Row],[backers_count]],0)</f>
        <v>55</v>
      </c>
      <c r="Q1012" t="str">
        <f>LEFT(Table1[[#This Row],[Category and Sub-Category]],FIND("/",Table1[[#This Row],[Category and Sub-Category]])-1)</f>
        <v>technology</v>
      </c>
      <c r="R1012" t="str">
        <f>RIGHT(Table1[[#This Row],[Category and Sub-Category]],LEN(Table1[[#This Row],[Category and Sub-Category]])-FIND("/",Table1[[#This Row],[Category and Sub-Category]]))</f>
        <v>wearables</v>
      </c>
      <c r="S1012" s="14">
        <f>(((Table1[[#This Row],[launched_at]]/60)/60)/24)+DATE(1970,1,1)</f>
        <v>42561.829421296294</v>
      </c>
      <c r="T1012" s="14">
        <f t="shared" si="15"/>
        <v>42618.124305555553</v>
      </c>
    </row>
    <row r="1013" spans="1:20" ht="43.5" x14ac:dyDescent="0.35">
      <c r="A1013">
        <v>1011</v>
      </c>
      <c r="B1013" s="1" t="s">
        <v>1012</v>
      </c>
      <c r="C1013" s="1" t="s">
        <v>5121</v>
      </c>
      <c r="D1013" s="6">
        <v>20000</v>
      </c>
      <c r="E1013" s="6">
        <v>75</v>
      </c>
      <c r="F1013" t="s">
        <v>8220</v>
      </c>
      <c r="G1013" t="s">
        <v>8224</v>
      </c>
      <c r="H1013" t="s">
        <v>8246</v>
      </c>
      <c r="I1013">
        <v>1418938395</v>
      </c>
      <c r="J1013">
        <v>1415050395</v>
      </c>
      <c r="K1013" t="b">
        <v>0</v>
      </c>
      <c r="L1013">
        <v>1</v>
      </c>
      <c r="M1013" t="b">
        <v>0</v>
      </c>
      <c r="N1013" t="s">
        <v>8273</v>
      </c>
      <c r="O1013" s="16">
        <f>Table1[[#This Row],[pledged]]/Table1[[#This Row],[goal]]*100</f>
        <v>0.375</v>
      </c>
      <c r="P1013" s="6">
        <f>IFERROR(Table1[[#This Row],[pledged]]/Table1[[#This Row],[backers_count]],0)</f>
        <v>75</v>
      </c>
      <c r="Q1013" t="str">
        <f>LEFT(Table1[[#This Row],[Category and Sub-Category]],FIND("/",Table1[[#This Row],[Category and Sub-Category]])-1)</f>
        <v>technology</v>
      </c>
      <c r="R1013" t="str">
        <f>RIGHT(Table1[[#This Row],[Category and Sub-Category]],LEN(Table1[[#This Row],[Category and Sub-Category]])-FIND("/",Table1[[#This Row],[Category and Sub-Category]]))</f>
        <v>wearables</v>
      </c>
      <c r="S1013" s="14">
        <f>(((Table1[[#This Row],[launched_at]]/60)/60)/24)+DATE(1970,1,1)</f>
        <v>41946.898090277777</v>
      </c>
      <c r="T1013" s="14">
        <f t="shared" si="15"/>
        <v>41991.898090277777</v>
      </c>
    </row>
    <row r="1014" spans="1:20" ht="58" x14ac:dyDescent="0.35">
      <c r="A1014">
        <v>1012</v>
      </c>
      <c r="B1014" s="1" t="s">
        <v>1013</v>
      </c>
      <c r="C1014" s="1" t="s">
        <v>5122</v>
      </c>
      <c r="D1014" s="6">
        <v>5000</v>
      </c>
      <c r="E1014" s="6">
        <v>1076751.05</v>
      </c>
      <c r="F1014" t="s">
        <v>8220</v>
      </c>
      <c r="G1014" t="s">
        <v>8224</v>
      </c>
      <c r="H1014" t="s">
        <v>8246</v>
      </c>
      <c r="I1014">
        <v>1485254052</v>
      </c>
      <c r="J1014">
        <v>1481366052</v>
      </c>
      <c r="K1014" t="b">
        <v>0</v>
      </c>
      <c r="L1014">
        <v>775</v>
      </c>
      <c r="M1014" t="b">
        <v>0</v>
      </c>
      <c r="N1014" t="s">
        <v>8273</v>
      </c>
      <c r="O1014" s="16">
        <f>Table1[[#This Row],[pledged]]/Table1[[#This Row],[goal]]*100</f>
        <v>21535.021000000001</v>
      </c>
      <c r="P1014" s="6">
        <f>IFERROR(Table1[[#This Row],[pledged]]/Table1[[#This Row],[backers_count]],0)</f>
        <v>1389.3561935483872</v>
      </c>
      <c r="Q1014" t="str">
        <f>LEFT(Table1[[#This Row],[Category and Sub-Category]],FIND("/",Table1[[#This Row],[Category and Sub-Category]])-1)</f>
        <v>technology</v>
      </c>
      <c r="R1014" t="str">
        <f>RIGHT(Table1[[#This Row],[Category and Sub-Category]],LEN(Table1[[#This Row],[Category and Sub-Category]])-FIND("/",Table1[[#This Row],[Category and Sub-Category]]))</f>
        <v>wearables</v>
      </c>
      <c r="S1014" s="14">
        <f>(((Table1[[#This Row],[launched_at]]/60)/60)/24)+DATE(1970,1,1)</f>
        <v>42714.440416666665</v>
      </c>
      <c r="T1014" s="14">
        <f t="shared" si="15"/>
        <v>42759.440416666665</v>
      </c>
    </row>
    <row r="1015" spans="1:20" ht="43.5" x14ac:dyDescent="0.35">
      <c r="A1015">
        <v>1013</v>
      </c>
      <c r="B1015" s="1" t="s">
        <v>1014</v>
      </c>
      <c r="C1015" s="1" t="s">
        <v>5123</v>
      </c>
      <c r="D1015" s="6">
        <v>25000</v>
      </c>
      <c r="E1015" s="6">
        <v>8632</v>
      </c>
      <c r="F1015" t="s">
        <v>8220</v>
      </c>
      <c r="G1015" t="s">
        <v>8224</v>
      </c>
      <c r="H1015" t="s">
        <v>8246</v>
      </c>
      <c r="I1015">
        <v>1451419200</v>
      </c>
      <c r="J1015">
        <v>1449000056</v>
      </c>
      <c r="K1015" t="b">
        <v>0</v>
      </c>
      <c r="L1015">
        <v>90</v>
      </c>
      <c r="M1015" t="b">
        <v>0</v>
      </c>
      <c r="N1015" t="s">
        <v>8273</v>
      </c>
      <c r="O1015" s="16">
        <f>Table1[[#This Row],[pledged]]/Table1[[#This Row],[goal]]*100</f>
        <v>34.527999999999999</v>
      </c>
      <c r="P1015" s="6">
        <f>IFERROR(Table1[[#This Row],[pledged]]/Table1[[#This Row],[backers_count]],0)</f>
        <v>95.911111111111111</v>
      </c>
      <c r="Q1015" t="str">
        <f>LEFT(Table1[[#This Row],[Category and Sub-Category]],FIND("/",Table1[[#This Row],[Category and Sub-Category]])-1)</f>
        <v>technology</v>
      </c>
      <c r="R1015" t="str">
        <f>RIGHT(Table1[[#This Row],[Category and Sub-Category]],LEN(Table1[[#This Row],[Category and Sub-Category]])-FIND("/",Table1[[#This Row],[Category and Sub-Category]]))</f>
        <v>wearables</v>
      </c>
      <c r="S1015" s="14">
        <f>(((Table1[[#This Row],[launched_at]]/60)/60)/24)+DATE(1970,1,1)</f>
        <v>42339.833981481483</v>
      </c>
      <c r="T1015" s="14">
        <f t="shared" si="15"/>
        <v>42367.833333333328</v>
      </c>
    </row>
    <row r="1016" spans="1:20" ht="29" x14ac:dyDescent="0.35">
      <c r="A1016">
        <v>1014</v>
      </c>
      <c r="B1016" s="1" t="s">
        <v>1015</v>
      </c>
      <c r="C1016" s="1" t="s">
        <v>5124</v>
      </c>
      <c r="D1016" s="6">
        <v>10000</v>
      </c>
      <c r="E1016" s="6">
        <v>3060</v>
      </c>
      <c r="F1016" t="s">
        <v>8220</v>
      </c>
      <c r="G1016" t="s">
        <v>8224</v>
      </c>
      <c r="H1016" t="s">
        <v>8246</v>
      </c>
      <c r="I1016">
        <v>1420070615</v>
      </c>
      <c r="J1016">
        <v>1415750615</v>
      </c>
      <c r="K1016" t="b">
        <v>0</v>
      </c>
      <c r="L1016">
        <v>16</v>
      </c>
      <c r="M1016" t="b">
        <v>0</v>
      </c>
      <c r="N1016" t="s">
        <v>8273</v>
      </c>
      <c r="O1016" s="16">
        <f>Table1[[#This Row],[pledged]]/Table1[[#This Row],[goal]]*100</f>
        <v>30.599999999999998</v>
      </c>
      <c r="P1016" s="6">
        <f>IFERROR(Table1[[#This Row],[pledged]]/Table1[[#This Row],[backers_count]],0)</f>
        <v>191.25</v>
      </c>
      <c r="Q1016" t="str">
        <f>LEFT(Table1[[#This Row],[Category and Sub-Category]],FIND("/",Table1[[#This Row],[Category and Sub-Category]])-1)</f>
        <v>technology</v>
      </c>
      <c r="R1016" t="str">
        <f>RIGHT(Table1[[#This Row],[Category and Sub-Category]],LEN(Table1[[#This Row],[Category and Sub-Category]])-FIND("/",Table1[[#This Row],[Category and Sub-Category]]))</f>
        <v>wearables</v>
      </c>
      <c r="S1016" s="14">
        <f>(((Table1[[#This Row],[launched_at]]/60)/60)/24)+DATE(1970,1,1)</f>
        <v>41955.002488425926</v>
      </c>
      <c r="T1016" s="14">
        <f t="shared" si="15"/>
        <v>42005.002488425926</v>
      </c>
    </row>
    <row r="1017" spans="1:20" ht="29" x14ac:dyDescent="0.35">
      <c r="A1017">
        <v>1015</v>
      </c>
      <c r="B1017" s="1" t="s">
        <v>1016</v>
      </c>
      <c r="C1017" s="1" t="s">
        <v>5125</v>
      </c>
      <c r="D1017" s="6">
        <v>9000</v>
      </c>
      <c r="E1017" s="6">
        <v>240</v>
      </c>
      <c r="F1017" t="s">
        <v>8220</v>
      </c>
      <c r="G1017" t="s">
        <v>8240</v>
      </c>
      <c r="H1017" t="s">
        <v>8257</v>
      </c>
      <c r="I1017">
        <v>1448489095</v>
      </c>
      <c r="J1017">
        <v>1445893495</v>
      </c>
      <c r="K1017" t="b">
        <v>0</v>
      </c>
      <c r="L1017">
        <v>6</v>
      </c>
      <c r="M1017" t="b">
        <v>0</v>
      </c>
      <c r="N1017" t="s">
        <v>8273</v>
      </c>
      <c r="O1017" s="16">
        <f>Table1[[#This Row],[pledged]]/Table1[[#This Row],[goal]]*100</f>
        <v>2.666666666666667</v>
      </c>
      <c r="P1017" s="6">
        <f>IFERROR(Table1[[#This Row],[pledged]]/Table1[[#This Row],[backers_count]],0)</f>
        <v>40</v>
      </c>
      <c r="Q1017" t="str">
        <f>LEFT(Table1[[#This Row],[Category and Sub-Category]],FIND("/",Table1[[#This Row],[Category and Sub-Category]])-1)</f>
        <v>technology</v>
      </c>
      <c r="R1017" t="str">
        <f>RIGHT(Table1[[#This Row],[Category and Sub-Category]],LEN(Table1[[#This Row],[Category and Sub-Category]])-FIND("/",Table1[[#This Row],[Category and Sub-Category]]))</f>
        <v>wearables</v>
      </c>
      <c r="S1017" s="14">
        <f>(((Table1[[#This Row],[launched_at]]/60)/60)/24)+DATE(1970,1,1)</f>
        <v>42303.878414351857</v>
      </c>
      <c r="T1017" s="14">
        <f t="shared" si="15"/>
        <v>42333.920081018514</v>
      </c>
    </row>
    <row r="1018" spans="1:20" ht="43.5" x14ac:dyDescent="0.35">
      <c r="A1018">
        <v>1016</v>
      </c>
      <c r="B1018" s="1" t="s">
        <v>1017</v>
      </c>
      <c r="C1018" s="1" t="s">
        <v>5126</v>
      </c>
      <c r="D1018" s="6">
        <v>100000</v>
      </c>
      <c r="E1018" s="6">
        <v>2842</v>
      </c>
      <c r="F1018" t="s">
        <v>8220</v>
      </c>
      <c r="G1018" t="s">
        <v>8224</v>
      </c>
      <c r="H1018" t="s">
        <v>8246</v>
      </c>
      <c r="I1018">
        <v>1459992856</v>
      </c>
      <c r="J1018">
        <v>1456108456</v>
      </c>
      <c r="K1018" t="b">
        <v>0</v>
      </c>
      <c r="L1018">
        <v>38</v>
      </c>
      <c r="M1018" t="b">
        <v>0</v>
      </c>
      <c r="N1018" t="s">
        <v>8273</v>
      </c>
      <c r="O1018" s="16">
        <f>Table1[[#This Row],[pledged]]/Table1[[#This Row],[goal]]*100</f>
        <v>2.8420000000000001</v>
      </c>
      <c r="P1018" s="6">
        <f>IFERROR(Table1[[#This Row],[pledged]]/Table1[[#This Row],[backers_count]],0)</f>
        <v>74.78947368421052</v>
      </c>
      <c r="Q1018" t="str">
        <f>LEFT(Table1[[#This Row],[Category and Sub-Category]],FIND("/",Table1[[#This Row],[Category and Sub-Category]])-1)</f>
        <v>technology</v>
      </c>
      <c r="R1018" t="str">
        <f>RIGHT(Table1[[#This Row],[Category and Sub-Category]],LEN(Table1[[#This Row],[Category and Sub-Category]])-FIND("/",Table1[[#This Row],[Category and Sub-Category]]))</f>
        <v>wearables</v>
      </c>
      <c r="S1018" s="14">
        <f>(((Table1[[#This Row],[launched_at]]/60)/60)/24)+DATE(1970,1,1)</f>
        <v>42422.107129629629</v>
      </c>
      <c r="T1018" s="14">
        <f t="shared" si="15"/>
        <v>42467.065462962957</v>
      </c>
    </row>
    <row r="1019" spans="1:20" ht="58" x14ac:dyDescent="0.35">
      <c r="A1019">
        <v>1017</v>
      </c>
      <c r="B1019" s="1" t="s">
        <v>1018</v>
      </c>
      <c r="C1019" s="1" t="s">
        <v>5127</v>
      </c>
      <c r="D1019" s="6">
        <v>250000</v>
      </c>
      <c r="E1019" s="6">
        <v>57197</v>
      </c>
      <c r="F1019" t="s">
        <v>8220</v>
      </c>
      <c r="G1019" t="s">
        <v>8224</v>
      </c>
      <c r="H1019" t="s">
        <v>8246</v>
      </c>
      <c r="I1019">
        <v>1448125935</v>
      </c>
      <c r="J1019">
        <v>1444666335</v>
      </c>
      <c r="K1019" t="b">
        <v>0</v>
      </c>
      <c r="L1019">
        <v>355</v>
      </c>
      <c r="M1019" t="b">
        <v>0</v>
      </c>
      <c r="N1019" t="s">
        <v>8273</v>
      </c>
      <c r="O1019" s="16">
        <f>Table1[[#This Row],[pledged]]/Table1[[#This Row],[goal]]*100</f>
        <v>22.878799999999998</v>
      </c>
      <c r="P1019" s="6">
        <f>IFERROR(Table1[[#This Row],[pledged]]/Table1[[#This Row],[backers_count]],0)</f>
        <v>161.11830985915492</v>
      </c>
      <c r="Q1019" t="str">
        <f>LEFT(Table1[[#This Row],[Category and Sub-Category]],FIND("/",Table1[[#This Row],[Category and Sub-Category]])-1)</f>
        <v>technology</v>
      </c>
      <c r="R1019" t="str">
        <f>RIGHT(Table1[[#This Row],[Category and Sub-Category]],LEN(Table1[[#This Row],[Category and Sub-Category]])-FIND("/",Table1[[#This Row],[Category and Sub-Category]]))</f>
        <v>wearables</v>
      </c>
      <c r="S1019" s="14">
        <f>(((Table1[[#This Row],[launched_at]]/60)/60)/24)+DATE(1970,1,1)</f>
        <v>42289.675173611111</v>
      </c>
      <c r="T1019" s="14">
        <f t="shared" si="15"/>
        <v>42329.716840277775</v>
      </c>
    </row>
    <row r="1020" spans="1:20" ht="43.5" x14ac:dyDescent="0.35">
      <c r="A1020">
        <v>1018</v>
      </c>
      <c r="B1020" s="1" t="s">
        <v>1019</v>
      </c>
      <c r="C1020" s="1" t="s">
        <v>5128</v>
      </c>
      <c r="D1020" s="6">
        <v>20000</v>
      </c>
      <c r="E1020" s="6">
        <v>621</v>
      </c>
      <c r="F1020" t="s">
        <v>8220</v>
      </c>
      <c r="G1020" t="s">
        <v>8224</v>
      </c>
      <c r="H1020" t="s">
        <v>8246</v>
      </c>
      <c r="I1020">
        <v>1468496933</v>
      </c>
      <c r="J1020">
        <v>1465904933</v>
      </c>
      <c r="K1020" t="b">
        <v>0</v>
      </c>
      <c r="L1020">
        <v>7</v>
      </c>
      <c r="M1020" t="b">
        <v>0</v>
      </c>
      <c r="N1020" t="s">
        <v>8273</v>
      </c>
      <c r="O1020" s="16">
        <f>Table1[[#This Row],[pledged]]/Table1[[#This Row],[goal]]*100</f>
        <v>3.105</v>
      </c>
      <c r="P1020" s="6">
        <f>IFERROR(Table1[[#This Row],[pledged]]/Table1[[#This Row],[backers_count]],0)</f>
        <v>88.714285714285708</v>
      </c>
      <c r="Q1020" t="str">
        <f>LEFT(Table1[[#This Row],[Category and Sub-Category]],FIND("/",Table1[[#This Row],[Category and Sub-Category]])-1)</f>
        <v>technology</v>
      </c>
      <c r="R1020" t="str">
        <f>RIGHT(Table1[[#This Row],[Category and Sub-Category]],LEN(Table1[[#This Row],[Category and Sub-Category]])-FIND("/",Table1[[#This Row],[Category and Sub-Category]]))</f>
        <v>wearables</v>
      </c>
      <c r="S1020" s="14">
        <f>(((Table1[[#This Row],[launched_at]]/60)/60)/24)+DATE(1970,1,1)</f>
        <v>42535.492280092592</v>
      </c>
      <c r="T1020" s="14">
        <f t="shared" si="15"/>
        <v>42565.492280092592</v>
      </c>
    </row>
    <row r="1021" spans="1:20" ht="43.5" x14ac:dyDescent="0.35">
      <c r="A1021">
        <v>1019</v>
      </c>
      <c r="B1021" s="1" t="s">
        <v>1020</v>
      </c>
      <c r="C1021" s="1" t="s">
        <v>5129</v>
      </c>
      <c r="D1021" s="6">
        <v>45000</v>
      </c>
      <c r="E1021" s="6">
        <v>21300</v>
      </c>
      <c r="F1021" t="s">
        <v>8220</v>
      </c>
      <c r="G1021" t="s">
        <v>8224</v>
      </c>
      <c r="H1021" t="s">
        <v>8246</v>
      </c>
      <c r="I1021">
        <v>1423092149</v>
      </c>
      <c r="J1021">
        <v>1420500149</v>
      </c>
      <c r="K1021" t="b">
        <v>0</v>
      </c>
      <c r="L1021">
        <v>400</v>
      </c>
      <c r="M1021" t="b">
        <v>0</v>
      </c>
      <c r="N1021" t="s">
        <v>8273</v>
      </c>
      <c r="O1021" s="16">
        <f>Table1[[#This Row],[pledged]]/Table1[[#This Row],[goal]]*100</f>
        <v>47.333333333333336</v>
      </c>
      <c r="P1021" s="6">
        <f>IFERROR(Table1[[#This Row],[pledged]]/Table1[[#This Row],[backers_count]],0)</f>
        <v>53.25</v>
      </c>
      <c r="Q1021" t="str">
        <f>LEFT(Table1[[#This Row],[Category and Sub-Category]],FIND("/",Table1[[#This Row],[Category and Sub-Category]])-1)</f>
        <v>technology</v>
      </c>
      <c r="R1021" t="str">
        <f>RIGHT(Table1[[#This Row],[Category and Sub-Category]],LEN(Table1[[#This Row],[Category and Sub-Category]])-FIND("/",Table1[[#This Row],[Category and Sub-Category]]))</f>
        <v>wearables</v>
      </c>
      <c r="S1021" s="14">
        <f>(((Table1[[#This Row],[launched_at]]/60)/60)/24)+DATE(1970,1,1)</f>
        <v>42009.973946759259</v>
      </c>
      <c r="T1021" s="14">
        <f t="shared" si="15"/>
        <v>42039.973946759259</v>
      </c>
    </row>
    <row r="1022" spans="1:20" ht="43.5" x14ac:dyDescent="0.35">
      <c r="A1022">
        <v>1020</v>
      </c>
      <c r="B1022" s="1" t="s">
        <v>1021</v>
      </c>
      <c r="C1022" s="1" t="s">
        <v>5130</v>
      </c>
      <c r="D1022" s="6">
        <v>1550</v>
      </c>
      <c r="E1022" s="6">
        <v>3186</v>
      </c>
      <c r="F1022" t="s">
        <v>8219</v>
      </c>
      <c r="G1022" t="s">
        <v>8229</v>
      </c>
      <c r="H1022" t="s">
        <v>8251</v>
      </c>
      <c r="I1022">
        <v>1433206020</v>
      </c>
      <c r="J1022">
        <v>1430617209</v>
      </c>
      <c r="K1022" t="b">
        <v>0</v>
      </c>
      <c r="L1022">
        <v>30</v>
      </c>
      <c r="M1022" t="b">
        <v>1</v>
      </c>
      <c r="N1022" t="s">
        <v>8280</v>
      </c>
      <c r="O1022" s="16">
        <f>Table1[[#This Row],[pledged]]/Table1[[#This Row],[goal]]*100</f>
        <v>205.54838709677421</v>
      </c>
      <c r="P1022" s="6">
        <f>IFERROR(Table1[[#This Row],[pledged]]/Table1[[#This Row],[backers_count]],0)</f>
        <v>106.2</v>
      </c>
      <c r="Q1022" t="str">
        <f>LEFT(Table1[[#This Row],[Category and Sub-Category]],FIND("/",Table1[[#This Row],[Category and Sub-Category]])-1)</f>
        <v>music</v>
      </c>
      <c r="R1022" t="str">
        <f>RIGHT(Table1[[#This Row],[Category and Sub-Category]],LEN(Table1[[#This Row],[Category and Sub-Category]])-FIND("/",Table1[[#This Row],[Category and Sub-Category]]))</f>
        <v>electronic music</v>
      </c>
      <c r="S1022" s="14">
        <f>(((Table1[[#This Row],[launched_at]]/60)/60)/24)+DATE(1970,1,1)</f>
        <v>42127.069548611107</v>
      </c>
      <c r="T1022" s="14">
        <f t="shared" si="15"/>
        <v>42157.032638888893</v>
      </c>
    </row>
    <row r="1023" spans="1:20" ht="43.5" x14ac:dyDescent="0.35">
      <c r="A1023">
        <v>1021</v>
      </c>
      <c r="B1023" s="1" t="s">
        <v>1022</v>
      </c>
      <c r="C1023" s="1" t="s">
        <v>5131</v>
      </c>
      <c r="D1023" s="6">
        <v>3000</v>
      </c>
      <c r="E1023" s="6">
        <v>10554.11</v>
      </c>
      <c r="F1023" t="s">
        <v>8219</v>
      </c>
      <c r="G1023" t="s">
        <v>8224</v>
      </c>
      <c r="H1023" t="s">
        <v>8246</v>
      </c>
      <c r="I1023">
        <v>1445054400</v>
      </c>
      <c r="J1023">
        <v>1443074571</v>
      </c>
      <c r="K1023" t="b">
        <v>1</v>
      </c>
      <c r="L1023">
        <v>478</v>
      </c>
      <c r="M1023" t="b">
        <v>1</v>
      </c>
      <c r="N1023" t="s">
        <v>8280</v>
      </c>
      <c r="O1023" s="16">
        <f>Table1[[#This Row],[pledged]]/Table1[[#This Row],[goal]]*100</f>
        <v>351.80366666666669</v>
      </c>
      <c r="P1023" s="6">
        <f>IFERROR(Table1[[#This Row],[pledged]]/Table1[[#This Row],[backers_count]],0)</f>
        <v>22.079728033472804</v>
      </c>
      <c r="Q1023" t="str">
        <f>LEFT(Table1[[#This Row],[Category and Sub-Category]],FIND("/",Table1[[#This Row],[Category and Sub-Category]])-1)</f>
        <v>music</v>
      </c>
      <c r="R1023" t="str">
        <f>RIGHT(Table1[[#This Row],[Category and Sub-Category]],LEN(Table1[[#This Row],[Category and Sub-Category]])-FIND("/",Table1[[#This Row],[Category and Sub-Category]]))</f>
        <v>electronic music</v>
      </c>
      <c r="S1023" s="14">
        <f>(((Table1[[#This Row],[launched_at]]/60)/60)/24)+DATE(1970,1,1)</f>
        <v>42271.251979166671</v>
      </c>
      <c r="T1023" s="14">
        <f t="shared" si="15"/>
        <v>42294.166666666672</v>
      </c>
    </row>
    <row r="1024" spans="1:20" ht="29" x14ac:dyDescent="0.35">
      <c r="A1024">
        <v>1022</v>
      </c>
      <c r="B1024" s="1" t="s">
        <v>1023</v>
      </c>
      <c r="C1024" s="1" t="s">
        <v>5132</v>
      </c>
      <c r="D1024" s="6">
        <v>2000</v>
      </c>
      <c r="E1024" s="6">
        <v>2298</v>
      </c>
      <c r="F1024" t="s">
        <v>8219</v>
      </c>
      <c r="G1024" t="s">
        <v>8224</v>
      </c>
      <c r="H1024" t="s">
        <v>8246</v>
      </c>
      <c r="I1024">
        <v>1431876677</v>
      </c>
      <c r="J1024">
        <v>1429284677</v>
      </c>
      <c r="K1024" t="b">
        <v>1</v>
      </c>
      <c r="L1024">
        <v>74</v>
      </c>
      <c r="M1024" t="b">
        <v>1</v>
      </c>
      <c r="N1024" t="s">
        <v>8280</v>
      </c>
      <c r="O1024" s="16">
        <f>Table1[[#This Row],[pledged]]/Table1[[#This Row],[goal]]*100</f>
        <v>114.9</v>
      </c>
      <c r="P1024" s="6">
        <f>IFERROR(Table1[[#This Row],[pledged]]/Table1[[#This Row],[backers_count]],0)</f>
        <v>31.054054054054053</v>
      </c>
      <c r="Q1024" t="str">
        <f>LEFT(Table1[[#This Row],[Category and Sub-Category]],FIND("/",Table1[[#This Row],[Category and Sub-Category]])-1)</f>
        <v>music</v>
      </c>
      <c r="R1024" t="str">
        <f>RIGHT(Table1[[#This Row],[Category and Sub-Category]],LEN(Table1[[#This Row],[Category and Sub-Category]])-FIND("/",Table1[[#This Row],[Category and Sub-Category]]))</f>
        <v>electronic music</v>
      </c>
      <c r="S1024" s="14">
        <f>(((Table1[[#This Row],[launched_at]]/60)/60)/24)+DATE(1970,1,1)</f>
        <v>42111.646724537044</v>
      </c>
      <c r="T1024" s="14">
        <f t="shared" si="15"/>
        <v>42141.646724537044</v>
      </c>
    </row>
    <row r="1025" spans="1:20" ht="43.5" x14ac:dyDescent="0.35">
      <c r="A1025">
        <v>1023</v>
      </c>
      <c r="B1025" s="1" t="s">
        <v>1024</v>
      </c>
      <c r="C1025" s="1" t="s">
        <v>5133</v>
      </c>
      <c r="D1025" s="6">
        <v>2000</v>
      </c>
      <c r="E1025" s="6">
        <v>4743</v>
      </c>
      <c r="F1025" t="s">
        <v>8219</v>
      </c>
      <c r="G1025" t="s">
        <v>8225</v>
      </c>
      <c r="H1025" t="s">
        <v>8247</v>
      </c>
      <c r="I1025">
        <v>1434837861</v>
      </c>
      <c r="J1025">
        <v>1432245861</v>
      </c>
      <c r="K1025" t="b">
        <v>0</v>
      </c>
      <c r="L1025">
        <v>131</v>
      </c>
      <c r="M1025" t="b">
        <v>1</v>
      </c>
      <c r="N1025" t="s">
        <v>8280</v>
      </c>
      <c r="O1025" s="16">
        <f>Table1[[#This Row],[pledged]]/Table1[[#This Row],[goal]]*100</f>
        <v>237.15</v>
      </c>
      <c r="P1025" s="6">
        <f>IFERROR(Table1[[#This Row],[pledged]]/Table1[[#This Row],[backers_count]],0)</f>
        <v>36.206106870229007</v>
      </c>
      <c r="Q1025" t="str">
        <f>LEFT(Table1[[#This Row],[Category and Sub-Category]],FIND("/",Table1[[#This Row],[Category and Sub-Category]])-1)</f>
        <v>music</v>
      </c>
      <c r="R1025" t="str">
        <f>RIGHT(Table1[[#This Row],[Category and Sub-Category]],LEN(Table1[[#This Row],[Category and Sub-Category]])-FIND("/",Table1[[#This Row],[Category and Sub-Category]]))</f>
        <v>electronic music</v>
      </c>
      <c r="S1025" s="14">
        <f>(((Table1[[#This Row],[launched_at]]/60)/60)/24)+DATE(1970,1,1)</f>
        <v>42145.919687500005</v>
      </c>
      <c r="T1025" s="14">
        <f t="shared" si="15"/>
        <v>42175.919687500005</v>
      </c>
    </row>
    <row r="1026" spans="1:20" ht="43.5" x14ac:dyDescent="0.35">
      <c r="A1026">
        <v>1024</v>
      </c>
      <c r="B1026" s="1" t="s">
        <v>1025</v>
      </c>
      <c r="C1026" s="1" t="s">
        <v>5134</v>
      </c>
      <c r="D1026" s="6">
        <v>20000</v>
      </c>
      <c r="E1026" s="6">
        <v>23727.55</v>
      </c>
      <c r="F1026" t="s">
        <v>8219</v>
      </c>
      <c r="G1026" t="s">
        <v>8235</v>
      </c>
      <c r="H1026" t="s">
        <v>8255</v>
      </c>
      <c r="I1026">
        <v>1454248563</v>
      </c>
      <c r="J1026">
        <v>1451656563</v>
      </c>
      <c r="K1026" t="b">
        <v>1</v>
      </c>
      <c r="L1026">
        <v>61</v>
      </c>
      <c r="M1026" t="b">
        <v>1</v>
      </c>
      <c r="N1026" t="s">
        <v>8280</v>
      </c>
      <c r="O1026" s="16">
        <f>Table1[[#This Row],[pledged]]/Table1[[#This Row],[goal]]*100</f>
        <v>118.63774999999998</v>
      </c>
      <c r="P1026" s="6">
        <f>IFERROR(Table1[[#This Row],[pledged]]/Table1[[#This Row],[backers_count]],0)</f>
        <v>388.9762295081967</v>
      </c>
      <c r="Q1026" t="str">
        <f>LEFT(Table1[[#This Row],[Category and Sub-Category]],FIND("/",Table1[[#This Row],[Category and Sub-Category]])-1)</f>
        <v>music</v>
      </c>
      <c r="R1026" t="str">
        <f>RIGHT(Table1[[#This Row],[Category and Sub-Category]],LEN(Table1[[#This Row],[Category and Sub-Category]])-FIND("/",Table1[[#This Row],[Category and Sub-Category]]))</f>
        <v>electronic music</v>
      </c>
      <c r="S1026" s="14">
        <f>(((Table1[[#This Row],[launched_at]]/60)/60)/24)+DATE(1970,1,1)</f>
        <v>42370.580590277779</v>
      </c>
      <c r="T1026" s="14">
        <f t="shared" ref="T1026:T1089" si="16">(((I1026/60)/60)/24)+DATE(1970,1,1)</f>
        <v>42400.580590277779</v>
      </c>
    </row>
    <row r="1027" spans="1:20" ht="29" x14ac:dyDescent="0.35">
      <c r="A1027">
        <v>1025</v>
      </c>
      <c r="B1027" s="1" t="s">
        <v>1026</v>
      </c>
      <c r="C1027" s="1" t="s">
        <v>5135</v>
      </c>
      <c r="D1027" s="6">
        <v>70000</v>
      </c>
      <c r="E1027" s="6">
        <v>76949.820000000007</v>
      </c>
      <c r="F1027" t="s">
        <v>8219</v>
      </c>
      <c r="G1027" t="s">
        <v>8224</v>
      </c>
      <c r="H1027" t="s">
        <v>8246</v>
      </c>
      <c r="I1027">
        <v>1426532437</v>
      </c>
      <c r="J1027">
        <v>1423944037</v>
      </c>
      <c r="K1027" t="b">
        <v>1</v>
      </c>
      <c r="L1027">
        <v>1071</v>
      </c>
      <c r="M1027" t="b">
        <v>1</v>
      </c>
      <c r="N1027" t="s">
        <v>8280</v>
      </c>
      <c r="O1027" s="16">
        <f>Table1[[#This Row],[pledged]]/Table1[[#This Row],[goal]]*100</f>
        <v>109.92831428571431</v>
      </c>
      <c r="P1027" s="6">
        <f>IFERROR(Table1[[#This Row],[pledged]]/Table1[[#This Row],[backers_count]],0)</f>
        <v>71.848571428571432</v>
      </c>
      <c r="Q1027" t="str">
        <f>LEFT(Table1[[#This Row],[Category and Sub-Category]],FIND("/",Table1[[#This Row],[Category and Sub-Category]])-1)</f>
        <v>music</v>
      </c>
      <c r="R1027" t="str">
        <f>RIGHT(Table1[[#This Row],[Category and Sub-Category]],LEN(Table1[[#This Row],[Category and Sub-Category]])-FIND("/",Table1[[#This Row],[Category and Sub-Category]]))</f>
        <v>electronic music</v>
      </c>
      <c r="S1027" s="14">
        <f>(((Table1[[#This Row],[launched_at]]/60)/60)/24)+DATE(1970,1,1)</f>
        <v>42049.833761574075</v>
      </c>
      <c r="T1027" s="14">
        <f t="shared" si="16"/>
        <v>42079.792094907403</v>
      </c>
    </row>
    <row r="1028" spans="1:20" ht="58" x14ac:dyDescent="0.35">
      <c r="A1028">
        <v>1026</v>
      </c>
      <c r="B1028" s="1" t="s">
        <v>1027</v>
      </c>
      <c r="C1028" s="1" t="s">
        <v>5136</v>
      </c>
      <c r="D1028" s="6">
        <v>7000</v>
      </c>
      <c r="E1028" s="6">
        <v>7000.58</v>
      </c>
      <c r="F1028" t="s">
        <v>8219</v>
      </c>
      <c r="G1028" t="s">
        <v>8225</v>
      </c>
      <c r="H1028" t="s">
        <v>8247</v>
      </c>
      <c r="I1028">
        <v>1459414016</v>
      </c>
      <c r="J1028">
        <v>1456480016</v>
      </c>
      <c r="K1028" t="b">
        <v>1</v>
      </c>
      <c r="L1028">
        <v>122</v>
      </c>
      <c r="M1028" t="b">
        <v>1</v>
      </c>
      <c r="N1028" t="s">
        <v>8280</v>
      </c>
      <c r="O1028" s="16">
        <f>Table1[[#This Row],[pledged]]/Table1[[#This Row],[goal]]*100</f>
        <v>100.00828571428571</v>
      </c>
      <c r="P1028" s="6">
        <f>IFERROR(Table1[[#This Row],[pledged]]/Table1[[#This Row],[backers_count]],0)</f>
        <v>57.381803278688523</v>
      </c>
      <c r="Q1028" t="str">
        <f>LEFT(Table1[[#This Row],[Category and Sub-Category]],FIND("/",Table1[[#This Row],[Category and Sub-Category]])-1)</f>
        <v>music</v>
      </c>
      <c r="R1028" t="str">
        <f>RIGHT(Table1[[#This Row],[Category and Sub-Category]],LEN(Table1[[#This Row],[Category and Sub-Category]])-FIND("/",Table1[[#This Row],[Category and Sub-Category]]))</f>
        <v>electronic music</v>
      </c>
      <c r="S1028" s="14">
        <f>(((Table1[[#This Row],[launched_at]]/60)/60)/24)+DATE(1970,1,1)</f>
        <v>42426.407592592594</v>
      </c>
      <c r="T1028" s="14">
        <f t="shared" si="16"/>
        <v>42460.365925925929</v>
      </c>
    </row>
    <row r="1029" spans="1:20" ht="43.5" x14ac:dyDescent="0.35">
      <c r="A1029">
        <v>1027</v>
      </c>
      <c r="B1029" s="1" t="s">
        <v>1028</v>
      </c>
      <c r="C1029" s="1" t="s">
        <v>5137</v>
      </c>
      <c r="D1029" s="6">
        <v>7501</v>
      </c>
      <c r="E1029" s="6">
        <v>7733</v>
      </c>
      <c r="F1029" t="s">
        <v>8219</v>
      </c>
      <c r="G1029" t="s">
        <v>8224</v>
      </c>
      <c r="H1029" t="s">
        <v>8246</v>
      </c>
      <c r="I1029">
        <v>1414025347</v>
      </c>
      <c r="J1029">
        <v>1411433347</v>
      </c>
      <c r="K1029" t="b">
        <v>1</v>
      </c>
      <c r="L1029">
        <v>111</v>
      </c>
      <c r="M1029" t="b">
        <v>1</v>
      </c>
      <c r="N1029" t="s">
        <v>8280</v>
      </c>
      <c r="O1029" s="16">
        <f>Table1[[#This Row],[pledged]]/Table1[[#This Row],[goal]]*100</f>
        <v>103.09292094387415</v>
      </c>
      <c r="P1029" s="6">
        <f>IFERROR(Table1[[#This Row],[pledged]]/Table1[[#This Row],[backers_count]],0)</f>
        <v>69.666666666666671</v>
      </c>
      <c r="Q1029" t="str">
        <f>LEFT(Table1[[#This Row],[Category and Sub-Category]],FIND("/",Table1[[#This Row],[Category and Sub-Category]])-1)</f>
        <v>music</v>
      </c>
      <c r="R1029" t="str">
        <f>RIGHT(Table1[[#This Row],[Category and Sub-Category]],LEN(Table1[[#This Row],[Category and Sub-Category]])-FIND("/",Table1[[#This Row],[Category and Sub-Category]]))</f>
        <v>electronic music</v>
      </c>
      <c r="S1029" s="14">
        <f>(((Table1[[#This Row],[launched_at]]/60)/60)/24)+DATE(1970,1,1)</f>
        <v>41905.034108796295</v>
      </c>
      <c r="T1029" s="14">
        <f t="shared" si="16"/>
        <v>41935.034108796295</v>
      </c>
    </row>
    <row r="1030" spans="1:20" ht="43.5" x14ac:dyDescent="0.35">
      <c r="A1030">
        <v>1028</v>
      </c>
      <c r="B1030" s="1" t="s">
        <v>1029</v>
      </c>
      <c r="C1030" s="1" t="s">
        <v>5138</v>
      </c>
      <c r="D1030" s="6">
        <v>10000</v>
      </c>
      <c r="E1030" s="6">
        <v>11727</v>
      </c>
      <c r="F1030" t="s">
        <v>8219</v>
      </c>
      <c r="G1030" t="s">
        <v>8225</v>
      </c>
      <c r="H1030" t="s">
        <v>8247</v>
      </c>
      <c r="I1030">
        <v>1488830400</v>
      </c>
      <c r="J1030">
        <v>1484924605</v>
      </c>
      <c r="K1030" t="b">
        <v>1</v>
      </c>
      <c r="L1030">
        <v>255</v>
      </c>
      <c r="M1030" t="b">
        <v>1</v>
      </c>
      <c r="N1030" t="s">
        <v>8280</v>
      </c>
      <c r="O1030" s="16">
        <f>Table1[[#This Row],[pledged]]/Table1[[#This Row],[goal]]*100</f>
        <v>117.27000000000001</v>
      </c>
      <c r="P1030" s="6">
        <f>IFERROR(Table1[[#This Row],[pledged]]/Table1[[#This Row],[backers_count]],0)</f>
        <v>45.988235294117644</v>
      </c>
      <c r="Q1030" t="str">
        <f>LEFT(Table1[[#This Row],[Category and Sub-Category]],FIND("/",Table1[[#This Row],[Category and Sub-Category]])-1)</f>
        <v>music</v>
      </c>
      <c r="R1030" t="str">
        <f>RIGHT(Table1[[#This Row],[Category and Sub-Category]],LEN(Table1[[#This Row],[Category and Sub-Category]])-FIND("/",Table1[[#This Row],[Category and Sub-Category]]))</f>
        <v>electronic music</v>
      </c>
      <c r="S1030" s="14">
        <f>(((Table1[[#This Row],[launched_at]]/60)/60)/24)+DATE(1970,1,1)</f>
        <v>42755.627372685187</v>
      </c>
      <c r="T1030" s="14">
        <f t="shared" si="16"/>
        <v>42800.833333333328</v>
      </c>
    </row>
    <row r="1031" spans="1:20" ht="29" x14ac:dyDescent="0.35">
      <c r="A1031">
        <v>1029</v>
      </c>
      <c r="B1031" s="1" t="s">
        <v>1030</v>
      </c>
      <c r="C1031" s="1" t="s">
        <v>5139</v>
      </c>
      <c r="D1031" s="6">
        <v>10000</v>
      </c>
      <c r="E1031" s="6">
        <v>11176</v>
      </c>
      <c r="F1031" t="s">
        <v>8219</v>
      </c>
      <c r="G1031" t="s">
        <v>8235</v>
      </c>
      <c r="H1031" t="s">
        <v>8255</v>
      </c>
      <c r="I1031">
        <v>1428184740</v>
      </c>
      <c r="J1031">
        <v>1423501507</v>
      </c>
      <c r="K1031" t="b">
        <v>0</v>
      </c>
      <c r="L1031">
        <v>141</v>
      </c>
      <c r="M1031" t="b">
        <v>1</v>
      </c>
      <c r="N1031" t="s">
        <v>8280</v>
      </c>
      <c r="O1031" s="16">
        <f>Table1[[#This Row],[pledged]]/Table1[[#This Row],[goal]]*100</f>
        <v>111.75999999999999</v>
      </c>
      <c r="P1031" s="6">
        <f>IFERROR(Table1[[#This Row],[pledged]]/Table1[[#This Row],[backers_count]],0)</f>
        <v>79.262411347517727</v>
      </c>
      <c r="Q1031" t="str">
        <f>LEFT(Table1[[#This Row],[Category and Sub-Category]],FIND("/",Table1[[#This Row],[Category and Sub-Category]])-1)</f>
        <v>music</v>
      </c>
      <c r="R1031" t="str">
        <f>RIGHT(Table1[[#This Row],[Category and Sub-Category]],LEN(Table1[[#This Row],[Category and Sub-Category]])-FIND("/",Table1[[#This Row],[Category and Sub-Category]]))</f>
        <v>electronic music</v>
      </c>
      <c r="S1031" s="14">
        <f>(((Table1[[#This Row],[launched_at]]/60)/60)/24)+DATE(1970,1,1)</f>
        <v>42044.711886574078</v>
      </c>
      <c r="T1031" s="14">
        <f t="shared" si="16"/>
        <v>42098.915972222225</v>
      </c>
    </row>
    <row r="1032" spans="1:20" ht="29" x14ac:dyDescent="0.35">
      <c r="A1032">
        <v>1030</v>
      </c>
      <c r="B1032" s="1" t="s">
        <v>1031</v>
      </c>
      <c r="C1032" s="1" t="s">
        <v>5140</v>
      </c>
      <c r="D1032" s="6">
        <v>2000</v>
      </c>
      <c r="E1032" s="6">
        <v>6842</v>
      </c>
      <c r="F1032" t="s">
        <v>8219</v>
      </c>
      <c r="G1032" t="s">
        <v>8224</v>
      </c>
      <c r="H1032" t="s">
        <v>8246</v>
      </c>
      <c r="I1032">
        <v>1473680149</v>
      </c>
      <c r="J1032">
        <v>1472470549</v>
      </c>
      <c r="K1032" t="b">
        <v>0</v>
      </c>
      <c r="L1032">
        <v>159</v>
      </c>
      <c r="M1032" t="b">
        <v>1</v>
      </c>
      <c r="N1032" t="s">
        <v>8280</v>
      </c>
      <c r="O1032" s="16">
        <f>Table1[[#This Row],[pledged]]/Table1[[#This Row],[goal]]*100</f>
        <v>342.09999999999997</v>
      </c>
      <c r="P1032" s="6">
        <f>IFERROR(Table1[[#This Row],[pledged]]/Table1[[#This Row],[backers_count]],0)</f>
        <v>43.031446540880502</v>
      </c>
      <c r="Q1032" t="str">
        <f>LEFT(Table1[[#This Row],[Category and Sub-Category]],FIND("/",Table1[[#This Row],[Category and Sub-Category]])-1)</f>
        <v>music</v>
      </c>
      <c r="R1032" t="str">
        <f>RIGHT(Table1[[#This Row],[Category and Sub-Category]],LEN(Table1[[#This Row],[Category and Sub-Category]])-FIND("/",Table1[[#This Row],[Category and Sub-Category]]))</f>
        <v>electronic music</v>
      </c>
      <c r="S1032" s="14">
        <f>(((Table1[[#This Row],[launched_at]]/60)/60)/24)+DATE(1970,1,1)</f>
        <v>42611.483206018514</v>
      </c>
      <c r="T1032" s="14">
        <f t="shared" si="16"/>
        <v>42625.483206018514</v>
      </c>
    </row>
    <row r="1033" spans="1:20" ht="58" x14ac:dyDescent="0.35">
      <c r="A1033">
        <v>1031</v>
      </c>
      <c r="B1033" s="1" t="s">
        <v>1032</v>
      </c>
      <c r="C1033" s="1" t="s">
        <v>5141</v>
      </c>
      <c r="D1033" s="6">
        <v>10000</v>
      </c>
      <c r="E1033" s="6">
        <v>10740</v>
      </c>
      <c r="F1033" t="s">
        <v>8219</v>
      </c>
      <c r="G1033" t="s">
        <v>8224</v>
      </c>
      <c r="H1033" t="s">
        <v>8246</v>
      </c>
      <c r="I1033">
        <v>1450290010</v>
      </c>
      <c r="J1033">
        <v>1447698010</v>
      </c>
      <c r="K1033" t="b">
        <v>0</v>
      </c>
      <c r="L1033">
        <v>99</v>
      </c>
      <c r="M1033" t="b">
        <v>1</v>
      </c>
      <c r="N1033" t="s">
        <v>8280</v>
      </c>
      <c r="O1033" s="16">
        <f>Table1[[#This Row],[pledged]]/Table1[[#This Row],[goal]]*100</f>
        <v>107.4</v>
      </c>
      <c r="P1033" s="6">
        <f>IFERROR(Table1[[#This Row],[pledged]]/Table1[[#This Row],[backers_count]],0)</f>
        <v>108.48484848484848</v>
      </c>
      <c r="Q1033" t="str">
        <f>LEFT(Table1[[#This Row],[Category and Sub-Category]],FIND("/",Table1[[#This Row],[Category and Sub-Category]])-1)</f>
        <v>music</v>
      </c>
      <c r="R1033" t="str">
        <f>RIGHT(Table1[[#This Row],[Category and Sub-Category]],LEN(Table1[[#This Row],[Category and Sub-Category]])-FIND("/",Table1[[#This Row],[Category and Sub-Category]]))</f>
        <v>electronic music</v>
      </c>
      <c r="S1033" s="14">
        <f>(((Table1[[#This Row],[launched_at]]/60)/60)/24)+DATE(1970,1,1)</f>
        <v>42324.764004629629</v>
      </c>
      <c r="T1033" s="14">
        <f t="shared" si="16"/>
        <v>42354.764004629629</v>
      </c>
    </row>
    <row r="1034" spans="1:20" x14ac:dyDescent="0.35">
      <c r="A1034">
        <v>1032</v>
      </c>
      <c r="B1034" s="1" t="s">
        <v>1033</v>
      </c>
      <c r="C1034" s="1" t="s">
        <v>5142</v>
      </c>
      <c r="D1034" s="6">
        <v>5400</v>
      </c>
      <c r="E1034" s="6">
        <v>5858.84</v>
      </c>
      <c r="F1034" t="s">
        <v>8219</v>
      </c>
      <c r="G1034" t="s">
        <v>8224</v>
      </c>
      <c r="H1034" t="s">
        <v>8246</v>
      </c>
      <c r="I1034">
        <v>1466697625</v>
      </c>
      <c r="J1034">
        <v>1464105625</v>
      </c>
      <c r="K1034" t="b">
        <v>0</v>
      </c>
      <c r="L1034">
        <v>96</v>
      </c>
      <c r="M1034" t="b">
        <v>1</v>
      </c>
      <c r="N1034" t="s">
        <v>8280</v>
      </c>
      <c r="O1034" s="16">
        <f>Table1[[#This Row],[pledged]]/Table1[[#This Row],[goal]]*100</f>
        <v>108.49703703703703</v>
      </c>
      <c r="P1034" s="6">
        <f>IFERROR(Table1[[#This Row],[pledged]]/Table1[[#This Row],[backers_count]],0)</f>
        <v>61.029583333333335</v>
      </c>
      <c r="Q1034" t="str">
        <f>LEFT(Table1[[#This Row],[Category and Sub-Category]],FIND("/",Table1[[#This Row],[Category and Sub-Category]])-1)</f>
        <v>music</v>
      </c>
      <c r="R1034" t="str">
        <f>RIGHT(Table1[[#This Row],[Category and Sub-Category]],LEN(Table1[[#This Row],[Category and Sub-Category]])-FIND("/",Table1[[#This Row],[Category and Sub-Category]]))</f>
        <v>electronic music</v>
      </c>
      <c r="S1034" s="14">
        <f>(((Table1[[#This Row],[launched_at]]/60)/60)/24)+DATE(1970,1,1)</f>
        <v>42514.666956018518</v>
      </c>
      <c r="T1034" s="14">
        <f t="shared" si="16"/>
        <v>42544.666956018518</v>
      </c>
    </row>
    <row r="1035" spans="1:20" ht="43.5" x14ac:dyDescent="0.35">
      <c r="A1035">
        <v>1033</v>
      </c>
      <c r="B1035" s="1" t="s">
        <v>1034</v>
      </c>
      <c r="C1035" s="1" t="s">
        <v>5143</v>
      </c>
      <c r="D1035" s="6">
        <v>1328</v>
      </c>
      <c r="E1035" s="6">
        <v>1366</v>
      </c>
      <c r="F1035" t="s">
        <v>8219</v>
      </c>
      <c r="G1035" t="s">
        <v>8225</v>
      </c>
      <c r="H1035" t="s">
        <v>8247</v>
      </c>
      <c r="I1035">
        <v>1481564080</v>
      </c>
      <c r="J1035">
        <v>1479144880</v>
      </c>
      <c r="K1035" t="b">
        <v>0</v>
      </c>
      <c r="L1035">
        <v>27</v>
      </c>
      <c r="M1035" t="b">
        <v>1</v>
      </c>
      <c r="N1035" t="s">
        <v>8280</v>
      </c>
      <c r="O1035" s="16">
        <f>Table1[[#This Row],[pledged]]/Table1[[#This Row],[goal]]*100</f>
        <v>102.86144578313252</v>
      </c>
      <c r="P1035" s="6">
        <f>IFERROR(Table1[[#This Row],[pledged]]/Table1[[#This Row],[backers_count]],0)</f>
        <v>50.592592592592595</v>
      </c>
      <c r="Q1035" t="str">
        <f>LEFT(Table1[[#This Row],[Category and Sub-Category]],FIND("/",Table1[[#This Row],[Category and Sub-Category]])-1)</f>
        <v>music</v>
      </c>
      <c r="R1035" t="str">
        <f>RIGHT(Table1[[#This Row],[Category and Sub-Category]],LEN(Table1[[#This Row],[Category and Sub-Category]])-FIND("/",Table1[[#This Row],[Category and Sub-Category]]))</f>
        <v>electronic music</v>
      </c>
      <c r="S1035" s="14">
        <f>(((Table1[[#This Row],[launched_at]]/60)/60)/24)+DATE(1970,1,1)</f>
        <v>42688.732407407413</v>
      </c>
      <c r="T1035" s="14">
        <f t="shared" si="16"/>
        <v>42716.732407407413</v>
      </c>
    </row>
    <row r="1036" spans="1:20" ht="43.5" x14ac:dyDescent="0.35">
      <c r="A1036">
        <v>1034</v>
      </c>
      <c r="B1036" s="1" t="s">
        <v>1035</v>
      </c>
      <c r="C1036" s="1" t="s">
        <v>5144</v>
      </c>
      <c r="D1036" s="6">
        <v>5000</v>
      </c>
      <c r="E1036" s="6">
        <v>6500.09</v>
      </c>
      <c r="F1036" t="s">
        <v>8219</v>
      </c>
      <c r="G1036" t="s">
        <v>8224</v>
      </c>
      <c r="H1036" t="s">
        <v>8246</v>
      </c>
      <c r="I1036">
        <v>1470369540</v>
      </c>
      <c r="J1036">
        <v>1467604804</v>
      </c>
      <c r="K1036" t="b">
        <v>0</v>
      </c>
      <c r="L1036">
        <v>166</v>
      </c>
      <c r="M1036" t="b">
        <v>1</v>
      </c>
      <c r="N1036" t="s">
        <v>8280</v>
      </c>
      <c r="O1036" s="16">
        <f>Table1[[#This Row],[pledged]]/Table1[[#This Row],[goal]]*100</f>
        <v>130.0018</v>
      </c>
      <c r="P1036" s="6">
        <f>IFERROR(Table1[[#This Row],[pledged]]/Table1[[#This Row],[backers_count]],0)</f>
        <v>39.157168674698795</v>
      </c>
      <c r="Q1036" t="str">
        <f>LEFT(Table1[[#This Row],[Category and Sub-Category]],FIND("/",Table1[[#This Row],[Category and Sub-Category]])-1)</f>
        <v>music</v>
      </c>
      <c r="R1036" t="str">
        <f>RIGHT(Table1[[#This Row],[Category and Sub-Category]],LEN(Table1[[#This Row],[Category and Sub-Category]])-FIND("/",Table1[[#This Row],[Category and Sub-Category]]))</f>
        <v>electronic music</v>
      </c>
      <c r="S1036" s="14">
        <f>(((Table1[[#This Row],[launched_at]]/60)/60)/24)+DATE(1970,1,1)</f>
        <v>42555.166712962964</v>
      </c>
      <c r="T1036" s="14">
        <f t="shared" si="16"/>
        <v>42587.165972222225</v>
      </c>
    </row>
    <row r="1037" spans="1:20" ht="43.5" x14ac:dyDescent="0.35">
      <c r="A1037">
        <v>1035</v>
      </c>
      <c r="B1037" s="1" t="s">
        <v>1036</v>
      </c>
      <c r="C1037" s="1" t="s">
        <v>5145</v>
      </c>
      <c r="D1037" s="6">
        <v>4600</v>
      </c>
      <c r="E1037" s="6">
        <v>4952</v>
      </c>
      <c r="F1037" t="s">
        <v>8219</v>
      </c>
      <c r="G1037" t="s">
        <v>8224</v>
      </c>
      <c r="H1037" t="s">
        <v>8246</v>
      </c>
      <c r="I1037">
        <v>1423668220</v>
      </c>
      <c r="J1037">
        <v>1421076220</v>
      </c>
      <c r="K1037" t="b">
        <v>0</v>
      </c>
      <c r="L1037">
        <v>76</v>
      </c>
      <c r="M1037" t="b">
        <v>1</v>
      </c>
      <c r="N1037" t="s">
        <v>8280</v>
      </c>
      <c r="O1037" s="16">
        <f>Table1[[#This Row],[pledged]]/Table1[[#This Row],[goal]]*100</f>
        <v>107.65217391304347</v>
      </c>
      <c r="P1037" s="6">
        <f>IFERROR(Table1[[#This Row],[pledged]]/Table1[[#This Row],[backers_count]],0)</f>
        <v>65.15789473684211</v>
      </c>
      <c r="Q1037" t="str">
        <f>LEFT(Table1[[#This Row],[Category and Sub-Category]],FIND("/",Table1[[#This Row],[Category and Sub-Category]])-1)</f>
        <v>music</v>
      </c>
      <c r="R1037" t="str">
        <f>RIGHT(Table1[[#This Row],[Category and Sub-Category]],LEN(Table1[[#This Row],[Category and Sub-Category]])-FIND("/",Table1[[#This Row],[Category and Sub-Category]]))</f>
        <v>electronic music</v>
      </c>
      <c r="S1037" s="14">
        <f>(((Table1[[#This Row],[launched_at]]/60)/60)/24)+DATE(1970,1,1)</f>
        <v>42016.641435185185</v>
      </c>
      <c r="T1037" s="14">
        <f t="shared" si="16"/>
        <v>42046.641435185185</v>
      </c>
    </row>
    <row r="1038" spans="1:20" ht="43.5" x14ac:dyDescent="0.35">
      <c r="A1038">
        <v>1036</v>
      </c>
      <c r="B1038" s="1" t="s">
        <v>1037</v>
      </c>
      <c r="C1038" s="1" t="s">
        <v>5146</v>
      </c>
      <c r="D1038" s="6">
        <v>4500</v>
      </c>
      <c r="E1038" s="6">
        <v>5056.22</v>
      </c>
      <c r="F1038" t="s">
        <v>8219</v>
      </c>
      <c r="G1038" t="s">
        <v>8224</v>
      </c>
      <c r="H1038" t="s">
        <v>8246</v>
      </c>
      <c r="I1038">
        <v>1357545600</v>
      </c>
      <c r="J1038">
        <v>1354790790</v>
      </c>
      <c r="K1038" t="b">
        <v>0</v>
      </c>
      <c r="L1038">
        <v>211</v>
      </c>
      <c r="M1038" t="b">
        <v>1</v>
      </c>
      <c r="N1038" t="s">
        <v>8280</v>
      </c>
      <c r="O1038" s="16">
        <f>Table1[[#This Row],[pledged]]/Table1[[#This Row],[goal]]*100</f>
        <v>112.36044444444444</v>
      </c>
      <c r="P1038" s="6">
        <f>IFERROR(Table1[[#This Row],[pledged]]/Table1[[#This Row],[backers_count]],0)</f>
        <v>23.963127962085309</v>
      </c>
      <c r="Q1038" t="str">
        <f>LEFT(Table1[[#This Row],[Category and Sub-Category]],FIND("/",Table1[[#This Row],[Category and Sub-Category]])-1)</f>
        <v>music</v>
      </c>
      <c r="R1038" t="str">
        <f>RIGHT(Table1[[#This Row],[Category and Sub-Category]],LEN(Table1[[#This Row],[Category and Sub-Category]])-FIND("/",Table1[[#This Row],[Category and Sub-Category]]))</f>
        <v>electronic music</v>
      </c>
      <c r="S1038" s="14">
        <f>(((Table1[[#This Row],[launched_at]]/60)/60)/24)+DATE(1970,1,1)</f>
        <v>41249.448958333334</v>
      </c>
      <c r="T1038" s="14">
        <f t="shared" si="16"/>
        <v>41281.333333333336</v>
      </c>
    </row>
    <row r="1039" spans="1:20" ht="58" x14ac:dyDescent="0.35">
      <c r="A1039">
        <v>1037</v>
      </c>
      <c r="B1039" s="1" t="s">
        <v>1038</v>
      </c>
      <c r="C1039" s="1" t="s">
        <v>5147</v>
      </c>
      <c r="D1039" s="6">
        <v>1000</v>
      </c>
      <c r="E1039" s="6">
        <v>1021</v>
      </c>
      <c r="F1039" t="s">
        <v>8219</v>
      </c>
      <c r="G1039" t="s">
        <v>8224</v>
      </c>
      <c r="H1039" t="s">
        <v>8246</v>
      </c>
      <c r="I1039">
        <v>1431925200</v>
      </c>
      <c r="J1039">
        <v>1429991062</v>
      </c>
      <c r="K1039" t="b">
        <v>0</v>
      </c>
      <c r="L1039">
        <v>21</v>
      </c>
      <c r="M1039" t="b">
        <v>1</v>
      </c>
      <c r="N1039" t="s">
        <v>8280</v>
      </c>
      <c r="O1039" s="16">
        <f>Table1[[#This Row],[pledged]]/Table1[[#This Row],[goal]]*100</f>
        <v>102.1</v>
      </c>
      <c r="P1039" s="6">
        <f>IFERROR(Table1[[#This Row],[pledged]]/Table1[[#This Row],[backers_count]],0)</f>
        <v>48.61904761904762</v>
      </c>
      <c r="Q1039" t="str">
        <f>LEFT(Table1[[#This Row],[Category and Sub-Category]],FIND("/",Table1[[#This Row],[Category and Sub-Category]])-1)</f>
        <v>music</v>
      </c>
      <c r="R1039" t="str">
        <f>RIGHT(Table1[[#This Row],[Category and Sub-Category]],LEN(Table1[[#This Row],[Category and Sub-Category]])-FIND("/",Table1[[#This Row],[Category and Sub-Category]]))</f>
        <v>electronic music</v>
      </c>
      <c r="S1039" s="14">
        <f>(((Table1[[#This Row],[launched_at]]/60)/60)/24)+DATE(1970,1,1)</f>
        <v>42119.822476851856</v>
      </c>
      <c r="T1039" s="14">
        <f t="shared" si="16"/>
        <v>42142.208333333328</v>
      </c>
    </row>
    <row r="1040" spans="1:20" ht="43.5" x14ac:dyDescent="0.35">
      <c r="A1040">
        <v>1038</v>
      </c>
      <c r="B1040" s="1" t="s">
        <v>1039</v>
      </c>
      <c r="C1040" s="1" t="s">
        <v>5148</v>
      </c>
      <c r="D1040" s="6">
        <v>1500</v>
      </c>
      <c r="E1040" s="6">
        <v>2180</v>
      </c>
      <c r="F1040" t="s">
        <v>8219</v>
      </c>
      <c r="G1040" t="s">
        <v>8224</v>
      </c>
      <c r="H1040" t="s">
        <v>8246</v>
      </c>
      <c r="I1040">
        <v>1458362023</v>
      </c>
      <c r="J1040">
        <v>1455773623</v>
      </c>
      <c r="K1040" t="b">
        <v>0</v>
      </c>
      <c r="L1040">
        <v>61</v>
      </c>
      <c r="M1040" t="b">
        <v>1</v>
      </c>
      <c r="N1040" t="s">
        <v>8280</v>
      </c>
      <c r="O1040" s="16">
        <f>Table1[[#This Row],[pledged]]/Table1[[#This Row],[goal]]*100</f>
        <v>145.33333333333334</v>
      </c>
      <c r="P1040" s="6">
        <f>IFERROR(Table1[[#This Row],[pledged]]/Table1[[#This Row],[backers_count]],0)</f>
        <v>35.73770491803279</v>
      </c>
      <c r="Q1040" t="str">
        <f>LEFT(Table1[[#This Row],[Category and Sub-Category]],FIND("/",Table1[[#This Row],[Category and Sub-Category]])-1)</f>
        <v>music</v>
      </c>
      <c r="R1040" t="str">
        <f>RIGHT(Table1[[#This Row],[Category and Sub-Category]],LEN(Table1[[#This Row],[Category and Sub-Category]])-FIND("/",Table1[[#This Row],[Category and Sub-Category]]))</f>
        <v>electronic music</v>
      </c>
      <c r="S1040" s="14">
        <f>(((Table1[[#This Row],[launched_at]]/60)/60)/24)+DATE(1970,1,1)</f>
        <v>42418.231747685189</v>
      </c>
      <c r="T1040" s="14">
        <f t="shared" si="16"/>
        <v>42448.190081018518</v>
      </c>
    </row>
    <row r="1041" spans="1:20" ht="58" x14ac:dyDescent="0.35">
      <c r="A1041">
        <v>1039</v>
      </c>
      <c r="B1041" s="1" t="s">
        <v>1040</v>
      </c>
      <c r="C1041" s="1" t="s">
        <v>5149</v>
      </c>
      <c r="D1041" s="6">
        <v>500</v>
      </c>
      <c r="E1041" s="6">
        <v>641</v>
      </c>
      <c r="F1041" t="s">
        <v>8219</v>
      </c>
      <c r="G1041" t="s">
        <v>8224</v>
      </c>
      <c r="H1041" t="s">
        <v>8246</v>
      </c>
      <c r="I1041">
        <v>1481615940</v>
      </c>
      <c r="J1041">
        <v>1479436646</v>
      </c>
      <c r="K1041" t="b">
        <v>0</v>
      </c>
      <c r="L1041">
        <v>30</v>
      </c>
      <c r="M1041" t="b">
        <v>1</v>
      </c>
      <c r="N1041" t="s">
        <v>8280</v>
      </c>
      <c r="O1041" s="16">
        <f>Table1[[#This Row],[pledged]]/Table1[[#This Row],[goal]]*100</f>
        <v>128.19999999999999</v>
      </c>
      <c r="P1041" s="6">
        <f>IFERROR(Table1[[#This Row],[pledged]]/Table1[[#This Row],[backers_count]],0)</f>
        <v>21.366666666666667</v>
      </c>
      <c r="Q1041" t="str">
        <f>LEFT(Table1[[#This Row],[Category and Sub-Category]],FIND("/",Table1[[#This Row],[Category and Sub-Category]])-1)</f>
        <v>music</v>
      </c>
      <c r="R1041" t="str">
        <f>RIGHT(Table1[[#This Row],[Category and Sub-Category]],LEN(Table1[[#This Row],[Category and Sub-Category]])-FIND("/",Table1[[#This Row],[Category and Sub-Category]]))</f>
        <v>electronic music</v>
      </c>
      <c r="S1041" s="14">
        <f>(((Table1[[#This Row],[launched_at]]/60)/60)/24)+DATE(1970,1,1)</f>
        <v>42692.109328703707</v>
      </c>
      <c r="T1041" s="14">
        <f t="shared" si="16"/>
        <v>42717.332638888889</v>
      </c>
    </row>
    <row r="1042" spans="1:20" ht="43.5" x14ac:dyDescent="0.35">
      <c r="A1042">
        <v>1040</v>
      </c>
      <c r="B1042" s="1" t="s">
        <v>1041</v>
      </c>
      <c r="C1042" s="1" t="s">
        <v>5150</v>
      </c>
      <c r="D1042" s="6">
        <v>85000</v>
      </c>
      <c r="E1042" s="6">
        <v>250</v>
      </c>
      <c r="F1042" t="s">
        <v>8220</v>
      </c>
      <c r="G1042" t="s">
        <v>8224</v>
      </c>
      <c r="H1042" t="s">
        <v>8246</v>
      </c>
      <c r="I1042">
        <v>1472317209</v>
      </c>
      <c r="J1042">
        <v>1469725209</v>
      </c>
      <c r="K1042" t="b">
        <v>0</v>
      </c>
      <c r="L1042">
        <v>1</v>
      </c>
      <c r="M1042" t="b">
        <v>0</v>
      </c>
      <c r="N1042" t="s">
        <v>8281</v>
      </c>
      <c r="O1042" s="16">
        <f>Table1[[#This Row],[pledged]]/Table1[[#This Row],[goal]]*100</f>
        <v>0.29411764705882354</v>
      </c>
      <c r="P1042" s="6">
        <f>IFERROR(Table1[[#This Row],[pledged]]/Table1[[#This Row],[backers_count]],0)</f>
        <v>250</v>
      </c>
      <c r="Q1042" t="str">
        <f>LEFT(Table1[[#This Row],[Category and Sub-Category]],FIND("/",Table1[[#This Row],[Category and Sub-Category]])-1)</f>
        <v>journalism</v>
      </c>
      <c r="R1042" t="str">
        <f>RIGHT(Table1[[#This Row],[Category and Sub-Category]],LEN(Table1[[#This Row],[Category and Sub-Category]])-FIND("/",Table1[[#This Row],[Category and Sub-Category]]))</f>
        <v>audio</v>
      </c>
      <c r="S1042" s="14">
        <f>(((Table1[[#This Row],[launched_at]]/60)/60)/24)+DATE(1970,1,1)</f>
        <v>42579.708437499998</v>
      </c>
      <c r="T1042" s="14">
        <f t="shared" si="16"/>
        <v>42609.708437499998</v>
      </c>
    </row>
    <row r="1043" spans="1:20" ht="43.5" x14ac:dyDescent="0.35">
      <c r="A1043">
        <v>1041</v>
      </c>
      <c r="B1043" s="1" t="s">
        <v>1042</v>
      </c>
      <c r="C1043" s="1" t="s">
        <v>5151</v>
      </c>
      <c r="D1043" s="6">
        <v>50</v>
      </c>
      <c r="E1043" s="6">
        <v>0</v>
      </c>
      <c r="F1043" t="s">
        <v>8220</v>
      </c>
      <c r="G1043" t="s">
        <v>8224</v>
      </c>
      <c r="H1043" t="s">
        <v>8246</v>
      </c>
      <c r="I1043">
        <v>1406769992</v>
      </c>
      <c r="J1043">
        <v>1405041992</v>
      </c>
      <c r="K1043" t="b">
        <v>0</v>
      </c>
      <c r="L1043">
        <v>0</v>
      </c>
      <c r="M1043" t="b">
        <v>0</v>
      </c>
      <c r="N1043" t="s">
        <v>8281</v>
      </c>
      <c r="O1043" s="16">
        <f>Table1[[#This Row],[pledged]]/Table1[[#This Row],[goal]]*100</f>
        <v>0</v>
      </c>
      <c r="P1043" s="6">
        <f>IFERROR(Table1[[#This Row],[pledged]]/Table1[[#This Row],[backers_count]],0)</f>
        <v>0</v>
      </c>
      <c r="Q1043" t="str">
        <f>LEFT(Table1[[#This Row],[Category and Sub-Category]],FIND("/",Table1[[#This Row],[Category and Sub-Category]])-1)</f>
        <v>journalism</v>
      </c>
      <c r="R1043" t="str">
        <f>RIGHT(Table1[[#This Row],[Category and Sub-Category]],LEN(Table1[[#This Row],[Category and Sub-Category]])-FIND("/",Table1[[#This Row],[Category and Sub-Category]]))</f>
        <v>audio</v>
      </c>
      <c r="S1043" s="14">
        <f>(((Table1[[#This Row],[launched_at]]/60)/60)/24)+DATE(1970,1,1)</f>
        <v>41831.060092592597</v>
      </c>
      <c r="T1043" s="14">
        <f t="shared" si="16"/>
        <v>41851.060092592597</v>
      </c>
    </row>
    <row r="1044" spans="1:20" ht="43.5" x14ac:dyDescent="0.35">
      <c r="A1044">
        <v>1042</v>
      </c>
      <c r="B1044" s="1" t="s">
        <v>1043</v>
      </c>
      <c r="C1044" s="1" t="s">
        <v>5152</v>
      </c>
      <c r="D1044" s="6">
        <v>650</v>
      </c>
      <c r="E1044" s="6">
        <v>10</v>
      </c>
      <c r="F1044" t="s">
        <v>8220</v>
      </c>
      <c r="G1044" t="s">
        <v>8224</v>
      </c>
      <c r="H1044" t="s">
        <v>8246</v>
      </c>
      <c r="I1044">
        <v>1410516000</v>
      </c>
      <c r="J1044">
        <v>1406824948</v>
      </c>
      <c r="K1044" t="b">
        <v>0</v>
      </c>
      <c r="L1044">
        <v>1</v>
      </c>
      <c r="M1044" t="b">
        <v>0</v>
      </c>
      <c r="N1044" t="s">
        <v>8281</v>
      </c>
      <c r="O1044" s="16">
        <f>Table1[[#This Row],[pledged]]/Table1[[#This Row],[goal]]*100</f>
        <v>1.5384615384615385</v>
      </c>
      <c r="P1044" s="6">
        <f>IFERROR(Table1[[#This Row],[pledged]]/Table1[[#This Row],[backers_count]],0)</f>
        <v>10</v>
      </c>
      <c r="Q1044" t="str">
        <f>LEFT(Table1[[#This Row],[Category and Sub-Category]],FIND("/",Table1[[#This Row],[Category and Sub-Category]])-1)</f>
        <v>journalism</v>
      </c>
      <c r="R1044" t="str">
        <f>RIGHT(Table1[[#This Row],[Category and Sub-Category]],LEN(Table1[[#This Row],[Category and Sub-Category]])-FIND("/",Table1[[#This Row],[Category and Sub-Category]]))</f>
        <v>audio</v>
      </c>
      <c r="S1044" s="14">
        <f>(((Table1[[#This Row],[launched_at]]/60)/60)/24)+DATE(1970,1,1)</f>
        <v>41851.696157407408</v>
      </c>
      <c r="T1044" s="14">
        <f t="shared" si="16"/>
        <v>41894.416666666664</v>
      </c>
    </row>
    <row r="1045" spans="1:20" ht="43.5" x14ac:dyDescent="0.35">
      <c r="A1045">
        <v>1043</v>
      </c>
      <c r="B1045" s="1" t="s">
        <v>1044</v>
      </c>
      <c r="C1045" s="1" t="s">
        <v>5153</v>
      </c>
      <c r="D1045" s="6">
        <v>100000</v>
      </c>
      <c r="E1045" s="6">
        <v>8537</v>
      </c>
      <c r="F1045" t="s">
        <v>8220</v>
      </c>
      <c r="G1045" t="s">
        <v>8224</v>
      </c>
      <c r="H1045" t="s">
        <v>8246</v>
      </c>
      <c r="I1045">
        <v>1432101855</v>
      </c>
      <c r="J1045">
        <v>1429509855</v>
      </c>
      <c r="K1045" t="b">
        <v>0</v>
      </c>
      <c r="L1045">
        <v>292</v>
      </c>
      <c r="M1045" t="b">
        <v>0</v>
      </c>
      <c r="N1045" t="s">
        <v>8281</v>
      </c>
      <c r="O1045" s="16">
        <f>Table1[[#This Row],[pledged]]/Table1[[#This Row],[goal]]*100</f>
        <v>8.5370000000000008</v>
      </c>
      <c r="P1045" s="6">
        <f>IFERROR(Table1[[#This Row],[pledged]]/Table1[[#This Row],[backers_count]],0)</f>
        <v>29.236301369863014</v>
      </c>
      <c r="Q1045" t="str">
        <f>LEFT(Table1[[#This Row],[Category and Sub-Category]],FIND("/",Table1[[#This Row],[Category and Sub-Category]])-1)</f>
        <v>journalism</v>
      </c>
      <c r="R1045" t="str">
        <f>RIGHT(Table1[[#This Row],[Category and Sub-Category]],LEN(Table1[[#This Row],[Category and Sub-Category]])-FIND("/",Table1[[#This Row],[Category and Sub-Category]]))</f>
        <v>audio</v>
      </c>
      <c r="S1045" s="14">
        <f>(((Table1[[#This Row],[launched_at]]/60)/60)/24)+DATE(1970,1,1)</f>
        <v>42114.252951388888</v>
      </c>
      <c r="T1045" s="14">
        <f t="shared" si="16"/>
        <v>42144.252951388888</v>
      </c>
    </row>
    <row r="1046" spans="1:20" ht="43.5" x14ac:dyDescent="0.35">
      <c r="A1046">
        <v>1044</v>
      </c>
      <c r="B1046" s="1" t="s">
        <v>1045</v>
      </c>
      <c r="C1046" s="1" t="s">
        <v>5154</v>
      </c>
      <c r="D1046" s="6">
        <v>7000</v>
      </c>
      <c r="E1046" s="6">
        <v>6</v>
      </c>
      <c r="F1046" t="s">
        <v>8220</v>
      </c>
      <c r="G1046" t="s">
        <v>8224</v>
      </c>
      <c r="H1046" t="s">
        <v>8246</v>
      </c>
      <c r="I1046">
        <v>1425587220</v>
      </c>
      <c r="J1046">
        <v>1420668801</v>
      </c>
      <c r="K1046" t="b">
        <v>0</v>
      </c>
      <c r="L1046">
        <v>2</v>
      </c>
      <c r="M1046" t="b">
        <v>0</v>
      </c>
      <c r="N1046" t="s">
        <v>8281</v>
      </c>
      <c r="O1046" s="16">
        <f>Table1[[#This Row],[pledged]]/Table1[[#This Row],[goal]]*100</f>
        <v>8.5714285714285715E-2</v>
      </c>
      <c r="P1046" s="6">
        <f>IFERROR(Table1[[#This Row],[pledged]]/Table1[[#This Row],[backers_count]],0)</f>
        <v>3</v>
      </c>
      <c r="Q1046" t="str">
        <f>LEFT(Table1[[#This Row],[Category and Sub-Category]],FIND("/",Table1[[#This Row],[Category and Sub-Category]])-1)</f>
        <v>journalism</v>
      </c>
      <c r="R1046" t="str">
        <f>RIGHT(Table1[[#This Row],[Category and Sub-Category]],LEN(Table1[[#This Row],[Category and Sub-Category]])-FIND("/",Table1[[#This Row],[Category and Sub-Category]]))</f>
        <v>audio</v>
      </c>
      <c r="S1046" s="14">
        <f>(((Table1[[#This Row],[launched_at]]/60)/60)/24)+DATE(1970,1,1)</f>
        <v>42011.925937499997</v>
      </c>
      <c r="T1046" s="14">
        <f t="shared" si="16"/>
        <v>42068.852083333331</v>
      </c>
    </row>
    <row r="1047" spans="1:20" ht="43.5" x14ac:dyDescent="0.35">
      <c r="A1047">
        <v>1045</v>
      </c>
      <c r="B1047" s="1" t="s">
        <v>1046</v>
      </c>
      <c r="C1047" s="1" t="s">
        <v>5155</v>
      </c>
      <c r="D1047" s="6">
        <v>10000</v>
      </c>
      <c r="E1047" s="6">
        <v>266</v>
      </c>
      <c r="F1047" t="s">
        <v>8220</v>
      </c>
      <c r="G1047" t="s">
        <v>8224</v>
      </c>
      <c r="H1047" t="s">
        <v>8246</v>
      </c>
      <c r="I1047">
        <v>1408827550</v>
      </c>
      <c r="J1047">
        <v>1406235550</v>
      </c>
      <c r="K1047" t="b">
        <v>0</v>
      </c>
      <c r="L1047">
        <v>8</v>
      </c>
      <c r="M1047" t="b">
        <v>0</v>
      </c>
      <c r="N1047" t="s">
        <v>8281</v>
      </c>
      <c r="O1047" s="16">
        <f>Table1[[#This Row],[pledged]]/Table1[[#This Row],[goal]]*100</f>
        <v>2.6599999999999997</v>
      </c>
      <c r="P1047" s="6">
        <f>IFERROR(Table1[[#This Row],[pledged]]/Table1[[#This Row],[backers_count]],0)</f>
        <v>33.25</v>
      </c>
      <c r="Q1047" t="str">
        <f>LEFT(Table1[[#This Row],[Category and Sub-Category]],FIND("/",Table1[[#This Row],[Category and Sub-Category]])-1)</f>
        <v>journalism</v>
      </c>
      <c r="R1047" t="str">
        <f>RIGHT(Table1[[#This Row],[Category and Sub-Category]],LEN(Table1[[#This Row],[Category and Sub-Category]])-FIND("/",Table1[[#This Row],[Category and Sub-Category]]))</f>
        <v>audio</v>
      </c>
      <c r="S1047" s="14">
        <f>(((Table1[[#This Row],[launched_at]]/60)/60)/24)+DATE(1970,1,1)</f>
        <v>41844.874421296299</v>
      </c>
      <c r="T1047" s="14">
        <f t="shared" si="16"/>
        <v>41874.874421296299</v>
      </c>
    </row>
    <row r="1048" spans="1:20" ht="43.5" x14ac:dyDescent="0.35">
      <c r="A1048">
        <v>1046</v>
      </c>
      <c r="B1048" s="1" t="s">
        <v>1047</v>
      </c>
      <c r="C1048" s="1" t="s">
        <v>5156</v>
      </c>
      <c r="D1048" s="6">
        <v>3000</v>
      </c>
      <c r="E1048" s="6">
        <v>0</v>
      </c>
      <c r="F1048" t="s">
        <v>8220</v>
      </c>
      <c r="G1048" t="s">
        <v>8236</v>
      </c>
      <c r="H1048" t="s">
        <v>8249</v>
      </c>
      <c r="I1048">
        <v>1451161560</v>
      </c>
      <c r="J1048">
        <v>1447273560</v>
      </c>
      <c r="K1048" t="b">
        <v>0</v>
      </c>
      <c r="L1048">
        <v>0</v>
      </c>
      <c r="M1048" t="b">
        <v>0</v>
      </c>
      <c r="N1048" t="s">
        <v>8281</v>
      </c>
      <c r="O1048" s="16">
        <f>Table1[[#This Row],[pledged]]/Table1[[#This Row],[goal]]*100</f>
        <v>0</v>
      </c>
      <c r="P1048" s="6">
        <f>IFERROR(Table1[[#This Row],[pledged]]/Table1[[#This Row],[backers_count]],0)</f>
        <v>0</v>
      </c>
      <c r="Q1048" t="str">
        <f>LEFT(Table1[[#This Row],[Category and Sub-Category]],FIND("/",Table1[[#This Row],[Category and Sub-Category]])-1)</f>
        <v>journalism</v>
      </c>
      <c r="R1048" t="str">
        <f>RIGHT(Table1[[#This Row],[Category and Sub-Category]],LEN(Table1[[#This Row],[Category and Sub-Category]])-FIND("/",Table1[[#This Row],[Category and Sub-Category]]))</f>
        <v>audio</v>
      </c>
      <c r="S1048" s="14">
        <f>(((Table1[[#This Row],[launched_at]]/60)/60)/24)+DATE(1970,1,1)</f>
        <v>42319.851388888885</v>
      </c>
      <c r="T1048" s="14">
        <f t="shared" si="16"/>
        <v>42364.851388888885</v>
      </c>
    </row>
    <row r="1049" spans="1:20" ht="43.5" x14ac:dyDescent="0.35">
      <c r="A1049">
        <v>1047</v>
      </c>
      <c r="B1049" s="1" t="s">
        <v>1048</v>
      </c>
      <c r="C1049" s="1" t="s">
        <v>5157</v>
      </c>
      <c r="D1049" s="6">
        <v>2000</v>
      </c>
      <c r="E1049" s="6">
        <v>1</v>
      </c>
      <c r="F1049" t="s">
        <v>8220</v>
      </c>
      <c r="G1049" t="s">
        <v>8224</v>
      </c>
      <c r="H1049" t="s">
        <v>8246</v>
      </c>
      <c r="I1049">
        <v>1415219915</v>
      </c>
      <c r="J1049">
        <v>1412624315</v>
      </c>
      <c r="K1049" t="b">
        <v>0</v>
      </c>
      <c r="L1049">
        <v>1</v>
      </c>
      <c r="M1049" t="b">
        <v>0</v>
      </c>
      <c r="N1049" t="s">
        <v>8281</v>
      </c>
      <c r="O1049" s="16">
        <f>Table1[[#This Row],[pledged]]/Table1[[#This Row],[goal]]*100</f>
        <v>0.05</v>
      </c>
      <c r="P1049" s="6">
        <f>IFERROR(Table1[[#This Row],[pledged]]/Table1[[#This Row],[backers_count]],0)</f>
        <v>1</v>
      </c>
      <c r="Q1049" t="str">
        <f>LEFT(Table1[[#This Row],[Category and Sub-Category]],FIND("/",Table1[[#This Row],[Category and Sub-Category]])-1)</f>
        <v>journalism</v>
      </c>
      <c r="R1049" t="str">
        <f>RIGHT(Table1[[#This Row],[Category and Sub-Category]],LEN(Table1[[#This Row],[Category and Sub-Category]])-FIND("/",Table1[[#This Row],[Category and Sub-Category]]))</f>
        <v>audio</v>
      </c>
      <c r="S1049" s="14">
        <f>(((Table1[[#This Row],[launched_at]]/60)/60)/24)+DATE(1970,1,1)</f>
        <v>41918.818460648145</v>
      </c>
      <c r="T1049" s="14">
        <f t="shared" si="16"/>
        <v>41948.860127314816</v>
      </c>
    </row>
    <row r="1050" spans="1:20" ht="43.5" x14ac:dyDescent="0.35">
      <c r="A1050">
        <v>1048</v>
      </c>
      <c r="B1050" s="1" t="s">
        <v>1049</v>
      </c>
      <c r="C1050" s="1" t="s">
        <v>5158</v>
      </c>
      <c r="D1050" s="6">
        <v>15000</v>
      </c>
      <c r="E1050" s="6">
        <v>212</v>
      </c>
      <c r="F1050" t="s">
        <v>8220</v>
      </c>
      <c r="G1050" t="s">
        <v>8224</v>
      </c>
      <c r="H1050" t="s">
        <v>8246</v>
      </c>
      <c r="I1050">
        <v>1474766189</v>
      </c>
      <c r="J1050">
        <v>1471310189</v>
      </c>
      <c r="K1050" t="b">
        <v>0</v>
      </c>
      <c r="L1050">
        <v>4</v>
      </c>
      <c r="M1050" t="b">
        <v>0</v>
      </c>
      <c r="N1050" t="s">
        <v>8281</v>
      </c>
      <c r="O1050" s="16">
        <f>Table1[[#This Row],[pledged]]/Table1[[#This Row],[goal]]*100</f>
        <v>1.4133333333333333</v>
      </c>
      <c r="P1050" s="6">
        <f>IFERROR(Table1[[#This Row],[pledged]]/Table1[[#This Row],[backers_count]],0)</f>
        <v>53</v>
      </c>
      <c r="Q1050" t="str">
        <f>LEFT(Table1[[#This Row],[Category and Sub-Category]],FIND("/",Table1[[#This Row],[Category and Sub-Category]])-1)</f>
        <v>journalism</v>
      </c>
      <c r="R1050" t="str">
        <f>RIGHT(Table1[[#This Row],[Category and Sub-Category]],LEN(Table1[[#This Row],[Category and Sub-Category]])-FIND("/",Table1[[#This Row],[Category and Sub-Category]]))</f>
        <v>audio</v>
      </c>
      <c r="S1050" s="14">
        <f>(((Table1[[#This Row],[launched_at]]/60)/60)/24)+DATE(1970,1,1)</f>
        <v>42598.053113425922</v>
      </c>
      <c r="T1050" s="14">
        <f t="shared" si="16"/>
        <v>42638.053113425922</v>
      </c>
    </row>
    <row r="1051" spans="1:20" x14ac:dyDescent="0.35">
      <c r="A1051">
        <v>1049</v>
      </c>
      <c r="B1051" s="1" t="s">
        <v>1050</v>
      </c>
      <c r="C1051" s="1" t="s">
        <v>5159</v>
      </c>
      <c r="D1051" s="6">
        <v>12000</v>
      </c>
      <c r="E1051" s="6">
        <v>0</v>
      </c>
      <c r="F1051" t="s">
        <v>8220</v>
      </c>
      <c r="G1051" t="s">
        <v>8224</v>
      </c>
      <c r="H1051" t="s">
        <v>8246</v>
      </c>
      <c r="I1051">
        <v>1455272445</v>
      </c>
      <c r="J1051">
        <v>1452680445</v>
      </c>
      <c r="K1051" t="b">
        <v>0</v>
      </c>
      <c r="L1051">
        <v>0</v>
      </c>
      <c r="M1051" t="b">
        <v>0</v>
      </c>
      <c r="N1051" t="s">
        <v>8281</v>
      </c>
      <c r="O1051" s="16">
        <f>Table1[[#This Row],[pledged]]/Table1[[#This Row],[goal]]*100</f>
        <v>0</v>
      </c>
      <c r="P1051" s="6">
        <f>IFERROR(Table1[[#This Row],[pledged]]/Table1[[#This Row],[backers_count]],0)</f>
        <v>0</v>
      </c>
      <c r="Q1051" t="str">
        <f>LEFT(Table1[[#This Row],[Category and Sub-Category]],FIND("/",Table1[[#This Row],[Category and Sub-Category]])-1)</f>
        <v>journalism</v>
      </c>
      <c r="R1051" t="str">
        <f>RIGHT(Table1[[#This Row],[Category and Sub-Category]],LEN(Table1[[#This Row],[Category and Sub-Category]])-FIND("/",Table1[[#This Row],[Category and Sub-Category]]))</f>
        <v>audio</v>
      </c>
      <c r="S1051" s="14">
        <f>(((Table1[[#This Row],[launched_at]]/60)/60)/24)+DATE(1970,1,1)</f>
        <v>42382.431076388893</v>
      </c>
      <c r="T1051" s="14">
        <f t="shared" si="16"/>
        <v>42412.431076388893</v>
      </c>
    </row>
    <row r="1052" spans="1:20" ht="29" x14ac:dyDescent="0.35">
      <c r="A1052">
        <v>1050</v>
      </c>
      <c r="B1052" s="1" t="s">
        <v>1051</v>
      </c>
      <c r="C1052" s="1" t="s">
        <v>5160</v>
      </c>
      <c r="D1052" s="6">
        <v>2500</v>
      </c>
      <c r="E1052" s="6">
        <v>0</v>
      </c>
      <c r="F1052" t="s">
        <v>8220</v>
      </c>
      <c r="G1052" t="s">
        <v>8224</v>
      </c>
      <c r="H1052" t="s">
        <v>8246</v>
      </c>
      <c r="I1052">
        <v>1442257677</v>
      </c>
      <c r="J1052">
        <v>1439665677</v>
      </c>
      <c r="K1052" t="b">
        <v>0</v>
      </c>
      <c r="L1052">
        <v>0</v>
      </c>
      <c r="M1052" t="b">
        <v>0</v>
      </c>
      <c r="N1052" t="s">
        <v>8281</v>
      </c>
      <c r="O1052" s="16">
        <f>Table1[[#This Row],[pledged]]/Table1[[#This Row],[goal]]*100</f>
        <v>0</v>
      </c>
      <c r="P1052" s="6">
        <f>IFERROR(Table1[[#This Row],[pledged]]/Table1[[#This Row],[backers_count]],0)</f>
        <v>0</v>
      </c>
      <c r="Q1052" t="str">
        <f>LEFT(Table1[[#This Row],[Category and Sub-Category]],FIND("/",Table1[[#This Row],[Category and Sub-Category]])-1)</f>
        <v>journalism</v>
      </c>
      <c r="R1052" t="str">
        <f>RIGHT(Table1[[#This Row],[Category and Sub-Category]],LEN(Table1[[#This Row],[Category and Sub-Category]])-FIND("/",Table1[[#This Row],[Category and Sub-Category]]))</f>
        <v>audio</v>
      </c>
      <c r="S1052" s="14">
        <f>(((Table1[[#This Row],[launched_at]]/60)/60)/24)+DATE(1970,1,1)</f>
        <v>42231.7971875</v>
      </c>
      <c r="T1052" s="14">
        <f t="shared" si="16"/>
        <v>42261.7971875</v>
      </c>
    </row>
    <row r="1053" spans="1:20" ht="43.5" x14ac:dyDescent="0.35">
      <c r="A1053">
        <v>1051</v>
      </c>
      <c r="B1053" s="1" t="s">
        <v>1052</v>
      </c>
      <c r="C1053" s="1" t="s">
        <v>5161</v>
      </c>
      <c r="D1053" s="6">
        <v>500</v>
      </c>
      <c r="E1053" s="6">
        <v>0</v>
      </c>
      <c r="F1053" t="s">
        <v>8220</v>
      </c>
      <c r="G1053" t="s">
        <v>8224</v>
      </c>
      <c r="H1053" t="s">
        <v>8246</v>
      </c>
      <c r="I1053">
        <v>1409098825</v>
      </c>
      <c r="J1053">
        <v>1406679625</v>
      </c>
      <c r="K1053" t="b">
        <v>0</v>
      </c>
      <c r="L1053">
        <v>0</v>
      </c>
      <c r="M1053" t="b">
        <v>0</v>
      </c>
      <c r="N1053" t="s">
        <v>8281</v>
      </c>
      <c r="O1053" s="16">
        <f>Table1[[#This Row],[pledged]]/Table1[[#This Row],[goal]]*100</f>
        <v>0</v>
      </c>
      <c r="P1053" s="6">
        <f>IFERROR(Table1[[#This Row],[pledged]]/Table1[[#This Row],[backers_count]],0)</f>
        <v>0</v>
      </c>
      <c r="Q1053" t="str">
        <f>LEFT(Table1[[#This Row],[Category and Sub-Category]],FIND("/",Table1[[#This Row],[Category and Sub-Category]])-1)</f>
        <v>journalism</v>
      </c>
      <c r="R1053" t="str">
        <f>RIGHT(Table1[[#This Row],[Category and Sub-Category]],LEN(Table1[[#This Row],[Category and Sub-Category]])-FIND("/",Table1[[#This Row],[Category and Sub-Category]]))</f>
        <v>audio</v>
      </c>
      <c r="S1053" s="14">
        <f>(((Table1[[#This Row],[launched_at]]/60)/60)/24)+DATE(1970,1,1)</f>
        <v>41850.014178240745</v>
      </c>
      <c r="T1053" s="14">
        <f t="shared" si="16"/>
        <v>41878.014178240745</v>
      </c>
    </row>
    <row r="1054" spans="1:20" ht="58" x14ac:dyDescent="0.35">
      <c r="A1054">
        <v>1052</v>
      </c>
      <c r="B1054" s="1" t="s">
        <v>1053</v>
      </c>
      <c r="C1054" s="1" t="s">
        <v>5162</v>
      </c>
      <c r="D1054" s="6">
        <v>4336</v>
      </c>
      <c r="E1054" s="6">
        <v>0</v>
      </c>
      <c r="F1054" t="s">
        <v>8220</v>
      </c>
      <c r="G1054" t="s">
        <v>8224</v>
      </c>
      <c r="H1054" t="s">
        <v>8246</v>
      </c>
      <c r="I1054">
        <v>1465243740</v>
      </c>
      <c r="J1054">
        <v>1461438495</v>
      </c>
      <c r="K1054" t="b">
        <v>0</v>
      </c>
      <c r="L1054">
        <v>0</v>
      </c>
      <c r="M1054" t="b">
        <v>0</v>
      </c>
      <c r="N1054" t="s">
        <v>8281</v>
      </c>
      <c r="O1054" s="16">
        <f>Table1[[#This Row],[pledged]]/Table1[[#This Row],[goal]]*100</f>
        <v>0</v>
      </c>
      <c r="P1054" s="6">
        <f>IFERROR(Table1[[#This Row],[pledged]]/Table1[[#This Row],[backers_count]],0)</f>
        <v>0</v>
      </c>
      <c r="Q1054" t="str">
        <f>LEFT(Table1[[#This Row],[Category and Sub-Category]],FIND("/",Table1[[#This Row],[Category and Sub-Category]])-1)</f>
        <v>journalism</v>
      </c>
      <c r="R1054" t="str">
        <f>RIGHT(Table1[[#This Row],[Category and Sub-Category]],LEN(Table1[[#This Row],[Category and Sub-Category]])-FIND("/",Table1[[#This Row],[Category and Sub-Category]]))</f>
        <v>audio</v>
      </c>
      <c r="S1054" s="14">
        <f>(((Table1[[#This Row],[launched_at]]/60)/60)/24)+DATE(1970,1,1)</f>
        <v>42483.797395833331</v>
      </c>
      <c r="T1054" s="14">
        <f t="shared" si="16"/>
        <v>42527.839583333334</v>
      </c>
    </row>
    <row r="1055" spans="1:20" ht="43.5" x14ac:dyDescent="0.35">
      <c r="A1055">
        <v>1053</v>
      </c>
      <c r="B1055" s="1" t="s">
        <v>1054</v>
      </c>
      <c r="C1055" s="1" t="s">
        <v>5163</v>
      </c>
      <c r="D1055" s="6">
        <v>1500</v>
      </c>
      <c r="E1055" s="6">
        <v>15</v>
      </c>
      <c r="F1055" t="s">
        <v>8220</v>
      </c>
      <c r="G1055" t="s">
        <v>8224</v>
      </c>
      <c r="H1055" t="s">
        <v>8246</v>
      </c>
      <c r="I1055">
        <v>1488773332</v>
      </c>
      <c r="J1055">
        <v>1486613332</v>
      </c>
      <c r="K1055" t="b">
        <v>0</v>
      </c>
      <c r="L1055">
        <v>1</v>
      </c>
      <c r="M1055" t="b">
        <v>0</v>
      </c>
      <c r="N1055" t="s">
        <v>8281</v>
      </c>
      <c r="O1055" s="16">
        <f>Table1[[#This Row],[pledged]]/Table1[[#This Row],[goal]]*100</f>
        <v>1</v>
      </c>
      <c r="P1055" s="6">
        <f>IFERROR(Table1[[#This Row],[pledged]]/Table1[[#This Row],[backers_count]],0)</f>
        <v>15</v>
      </c>
      <c r="Q1055" t="str">
        <f>LEFT(Table1[[#This Row],[Category and Sub-Category]],FIND("/",Table1[[#This Row],[Category and Sub-Category]])-1)</f>
        <v>journalism</v>
      </c>
      <c r="R1055" t="str">
        <f>RIGHT(Table1[[#This Row],[Category and Sub-Category]],LEN(Table1[[#This Row],[Category and Sub-Category]])-FIND("/",Table1[[#This Row],[Category and Sub-Category]]))</f>
        <v>audio</v>
      </c>
      <c r="S1055" s="14">
        <f>(((Table1[[#This Row],[launched_at]]/60)/60)/24)+DATE(1970,1,1)</f>
        <v>42775.172824074078</v>
      </c>
      <c r="T1055" s="14">
        <f t="shared" si="16"/>
        <v>42800.172824074078</v>
      </c>
    </row>
    <row r="1056" spans="1:20" ht="58" x14ac:dyDescent="0.35">
      <c r="A1056">
        <v>1054</v>
      </c>
      <c r="B1056" s="1" t="s">
        <v>1055</v>
      </c>
      <c r="C1056" s="1" t="s">
        <v>5164</v>
      </c>
      <c r="D1056" s="6">
        <v>2500</v>
      </c>
      <c r="E1056" s="6">
        <v>0</v>
      </c>
      <c r="F1056" t="s">
        <v>8220</v>
      </c>
      <c r="G1056" t="s">
        <v>8224</v>
      </c>
      <c r="H1056" t="s">
        <v>8246</v>
      </c>
      <c r="I1056">
        <v>1407708000</v>
      </c>
      <c r="J1056">
        <v>1405110399</v>
      </c>
      <c r="K1056" t="b">
        <v>0</v>
      </c>
      <c r="L1056">
        <v>0</v>
      </c>
      <c r="M1056" t="b">
        <v>0</v>
      </c>
      <c r="N1056" t="s">
        <v>8281</v>
      </c>
      <c r="O1056" s="16">
        <f>Table1[[#This Row],[pledged]]/Table1[[#This Row],[goal]]*100</f>
        <v>0</v>
      </c>
      <c r="P1056" s="6">
        <f>IFERROR(Table1[[#This Row],[pledged]]/Table1[[#This Row],[backers_count]],0)</f>
        <v>0</v>
      </c>
      <c r="Q1056" t="str">
        <f>LEFT(Table1[[#This Row],[Category and Sub-Category]],FIND("/",Table1[[#This Row],[Category and Sub-Category]])-1)</f>
        <v>journalism</v>
      </c>
      <c r="R1056" t="str">
        <f>RIGHT(Table1[[#This Row],[Category and Sub-Category]],LEN(Table1[[#This Row],[Category and Sub-Category]])-FIND("/",Table1[[#This Row],[Category and Sub-Category]]))</f>
        <v>audio</v>
      </c>
      <c r="S1056" s="14">
        <f>(((Table1[[#This Row],[launched_at]]/60)/60)/24)+DATE(1970,1,1)</f>
        <v>41831.851840277777</v>
      </c>
      <c r="T1056" s="14">
        <f t="shared" si="16"/>
        <v>41861.916666666664</v>
      </c>
    </row>
    <row r="1057" spans="1:20" ht="43.5" x14ac:dyDescent="0.35">
      <c r="A1057">
        <v>1055</v>
      </c>
      <c r="B1057" s="1" t="s">
        <v>1056</v>
      </c>
      <c r="C1057" s="1" t="s">
        <v>5165</v>
      </c>
      <c r="D1057" s="6">
        <v>3500</v>
      </c>
      <c r="E1057" s="6">
        <v>0</v>
      </c>
      <c r="F1057" t="s">
        <v>8220</v>
      </c>
      <c r="G1057" t="s">
        <v>8224</v>
      </c>
      <c r="H1057" t="s">
        <v>8246</v>
      </c>
      <c r="I1057">
        <v>1457394545</v>
      </c>
      <c r="J1057">
        <v>1454802545</v>
      </c>
      <c r="K1057" t="b">
        <v>0</v>
      </c>
      <c r="L1057">
        <v>0</v>
      </c>
      <c r="M1057" t="b">
        <v>0</v>
      </c>
      <c r="N1057" t="s">
        <v>8281</v>
      </c>
      <c r="O1057" s="16">
        <f>Table1[[#This Row],[pledged]]/Table1[[#This Row],[goal]]*100</f>
        <v>0</v>
      </c>
      <c r="P1057" s="6">
        <f>IFERROR(Table1[[#This Row],[pledged]]/Table1[[#This Row],[backers_count]],0)</f>
        <v>0</v>
      </c>
      <c r="Q1057" t="str">
        <f>LEFT(Table1[[#This Row],[Category and Sub-Category]],FIND("/",Table1[[#This Row],[Category and Sub-Category]])-1)</f>
        <v>journalism</v>
      </c>
      <c r="R1057" t="str">
        <f>RIGHT(Table1[[#This Row],[Category and Sub-Category]],LEN(Table1[[#This Row],[Category and Sub-Category]])-FIND("/",Table1[[#This Row],[Category and Sub-Category]]))</f>
        <v>audio</v>
      </c>
      <c r="S1057" s="14">
        <f>(((Table1[[#This Row],[launched_at]]/60)/60)/24)+DATE(1970,1,1)</f>
        <v>42406.992418981477</v>
      </c>
      <c r="T1057" s="14">
        <f t="shared" si="16"/>
        <v>42436.992418981477</v>
      </c>
    </row>
    <row r="1058" spans="1:20" ht="58" x14ac:dyDescent="0.35">
      <c r="A1058">
        <v>1056</v>
      </c>
      <c r="B1058" s="1" t="s">
        <v>1057</v>
      </c>
      <c r="C1058" s="1" t="s">
        <v>5166</v>
      </c>
      <c r="D1058" s="6">
        <v>10000</v>
      </c>
      <c r="E1058" s="6">
        <v>0</v>
      </c>
      <c r="F1058" t="s">
        <v>8220</v>
      </c>
      <c r="G1058" t="s">
        <v>8224</v>
      </c>
      <c r="H1058" t="s">
        <v>8246</v>
      </c>
      <c r="I1058">
        <v>1429892177</v>
      </c>
      <c r="J1058">
        <v>1424711777</v>
      </c>
      <c r="K1058" t="b">
        <v>0</v>
      </c>
      <c r="L1058">
        <v>0</v>
      </c>
      <c r="M1058" t="b">
        <v>0</v>
      </c>
      <c r="N1058" t="s">
        <v>8281</v>
      </c>
      <c r="O1058" s="16">
        <f>Table1[[#This Row],[pledged]]/Table1[[#This Row],[goal]]*100</f>
        <v>0</v>
      </c>
      <c r="P1058" s="6">
        <f>IFERROR(Table1[[#This Row],[pledged]]/Table1[[#This Row],[backers_count]],0)</f>
        <v>0</v>
      </c>
      <c r="Q1058" t="str">
        <f>LEFT(Table1[[#This Row],[Category and Sub-Category]],FIND("/",Table1[[#This Row],[Category and Sub-Category]])-1)</f>
        <v>journalism</v>
      </c>
      <c r="R1058" t="str">
        <f>RIGHT(Table1[[#This Row],[Category and Sub-Category]],LEN(Table1[[#This Row],[Category and Sub-Category]])-FIND("/",Table1[[#This Row],[Category and Sub-Category]]))</f>
        <v>audio</v>
      </c>
      <c r="S1058" s="14">
        <f>(((Table1[[#This Row],[launched_at]]/60)/60)/24)+DATE(1970,1,1)</f>
        <v>42058.719641203701</v>
      </c>
      <c r="T1058" s="14">
        <f t="shared" si="16"/>
        <v>42118.677974537044</v>
      </c>
    </row>
    <row r="1059" spans="1:20" ht="43.5" x14ac:dyDescent="0.35">
      <c r="A1059">
        <v>1057</v>
      </c>
      <c r="B1059" s="1" t="s">
        <v>1058</v>
      </c>
      <c r="C1059" s="1" t="s">
        <v>5167</v>
      </c>
      <c r="D1059" s="6">
        <v>10000</v>
      </c>
      <c r="E1059" s="6">
        <v>0</v>
      </c>
      <c r="F1059" t="s">
        <v>8220</v>
      </c>
      <c r="G1059" t="s">
        <v>8224</v>
      </c>
      <c r="H1059" t="s">
        <v>8246</v>
      </c>
      <c r="I1059">
        <v>1480888483</v>
      </c>
      <c r="J1059">
        <v>1478292883</v>
      </c>
      <c r="K1059" t="b">
        <v>0</v>
      </c>
      <c r="L1059">
        <v>0</v>
      </c>
      <c r="M1059" t="b">
        <v>0</v>
      </c>
      <c r="N1059" t="s">
        <v>8281</v>
      </c>
      <c r="O1059" s="16">
        <f>Table1[[#This Row],[pledged]]/Table1[[#This Row],[goal]]*100</f>
        <v>0</v>
      </c>
      <c r="P1059" s="6">
        <f>IFERROR(Table1[[#This Row],[pledged]]/Table1[[#This Row],[backers_count]],0)</f>
        <v>0</v>
      </c>
      <c r="Q1059" t="str">
        <f>LEFT(Table1[[#This Row],[Category and Sub-Category]],FIND("/",Table1[[#This Row],[Category and Sub-Category]])-1)</f>
        <v>journalism</v>
      </c>
      <c r="R1059" t="str">
        <f>RIGHT(Table1[[#This Row],[Category and Sub-Category]],LEN(Table1[[#This Row],[Category and Sub-Category]])-FIND("/",Table1[[#This Row],[Category and Sub-Category]]))</f>
        <v>audio</v>
      </c>
      <c r="S1059" s="14">
        <f>(((Table1[[#This Row],[launched_at]]/60)/60)/24)+DATE(1970,1,1)</f>
        <v>42678.871331018512</v>
      </c>
      <c r="T1059" s="14">
        <f t="shared" si="16"/>
        <v>42708.912997685184</v>
      </c>
    </row>
    <row r="1060" spans="1:20" ht="43.5" x14ac:dyDescent="0.35">
      <c r="A1060">
        <v>1058</v>
      </c>
      <c r="B1060" s="1" t="s">
        <v>1059</v>
      </c>
      <c r="C1060" s="1" t="s">
        <v>5168</v>
      </c>
      <c r="D1060" s="6">
        <v>40000</v>
      </c>
      <c r="E1060" s="6">
        <v>0</v>
      </c>
      <c r="F1060" t="s">
        <v>8220</v>
      </c>
      <c r="G1060" t="s">
        <v>8224</v>
      </c>
      <c r="H1060" t="s">
        <v>8246</v>
      </c>
      <c r="I1060">
        <v>1427328000</v>
      </c>
      <c r="J1060">
        <v>1423777043</v>
      </c>
      <c r="K1060" t="b">
        <v>0</v>
      </c>
      <c r="L1060">
        <v>0</v>
      </c>
      <c r="M1060" t="b">
        <v>0</v>
      </c>
      <c r="N1060" t="s">
        <v>8281</v>
      </c>
      <c r="O1060" s="16">
        <f>Table1[[#This Row],[pledged]]/Table1[[#This Row],[goal]]*100</f>
        <v>0</v>
      </c>
      <c r="P1060" s="6">
        <f>IFERROR(Table1[[#This Row],[pledged]]/Table1[[#This Row],[backers_count]],0)</f>
        <v>0</v>
      </c>
      <c r="Q1060" t="str">
        <f>LEFT(Table1[[#This Row],[Category and Sub-Category]],FIND("/",Table1[[#This Row],[Category and Sub-Category]])-1)</f>
        <v>journalism</v>
      </c>
      <c r="R1060" t="str">
        <f>RIGHT(Table1[[#This Row],[Category and Sub-Category]],LEN(Table1[[#This Row],[Category and Sub-Category]])-FIND("/",Table1[[#This Row],[Category and Sub-Category]]))</f>
        <v>audio</v>
      </c>
      <c r="S1060" s="14">
        <f>(((Table1[[#This Row],[launched_at]]/60)/60)/24)+DATE(1970,1,1)</f>
        <v>42047.900960648149</v>
      </c>
      <c r="T1060" s="14">
        <f t="shared" si="16"/>
        <v>42089</v>
      </c>
    </row>
    <row r="1061" spans="1:20" x14ac:dyDescent="0.35">
      <c r="A1061">
        <v>1059</v>
      </c>
      <c r="B1061" s="1" t="s">
        <v>1060</v>
      </c>
      <c r="C1061" s="1" t="s">
        <v>5169</v>
      </c>
      <c r="D1061" s="6">
        <v>1100</v>
      </c>
      <c r="E1061" s="6">
        <v>0</v>
      </c>
      <c r="F1061" t="s">
        <v>8220</v>
      </c>
      <c r="G1061" t="s">
        <v>8224</v>
      </c>
      <c r="H1061" t="s">
        <v>8246</v>
      </c>
      <c r="I1061">
        <v>1426269456</v>
      </c>
      <c r="J1061">
        <v>1423681056</v>
      </c>
      <c r="K1061" t="b">
        <v>0</v>
      </c>
      <c r="L1061">
        <v>0</v>
      </c>
      <c r="M1061" t="b">
        <v>0</v>
      </c>
      <c r="N1061" t="s">
        <v>8281</v>
      </c>
      <c r="O1061" s="16">
        <f>Table1[[#This Row],[pledged]]/Table1[[#This Row],[goal]]*100</f>
        <v>0</v>
      </c>
      <c r="P1061" s="6">
        <f>IFERROR(Table1[[#This Row],[pledged]]/Table1[[#This Row],[backers_count]],0)</f>
        <v>0</v>
      </c>
      <c r="Q1061" t="str">
        <f>LEFT(Table1[[#This Row],[Category and Sub-Category]],FIND("/",Table1[[#This Row],[Category and Sub-Category]])-1)</f>
        <v>journalism</v>
      </c>
      <c r="R1061" t="str">
        <f>RIGHT(Table1[[#This Row],[Category and Sub-Category]],LEN(Table1[[#This Row],[Category and Sub-Category]])-FIND("/",Table1[[#This Row],[Category and Sub-Category]]))</f>
        <v>audio</v>
      </c>
      <c r="S1061" s="14">
        <f>(((Table1[[#This Row],[launched_at]]/60)/60)/24)+DATE(1970,1,1)</f>
        <v>42046.79</v>
      </c>
      <c r="T1061" s="14">
        <f t="shared" si="16"/>
        <v>42076.748333333337</v>
      </c>
    </row>
    <row r="1062" spans="1:20" ht="43.5" x14ac:dyDescent="0.35">
      <c r="A1062">
        <v>1060</v>
      </c>
      <c r="B1062" s="1" t="s">
        <v>1061</v>
      </c>
      <c r="C1062" s="1" t="s">
        <v>5170</v>
      </c>
      <c r="D1062" s="6">
        <v>5000</v>
      </c>
      <c r="E1062" s="6">
        <v>50</v>
      </c>
      <c r="F1062" t="s">
        <v>8220</v>
      </c>
      <c r="G1062" t="s">
        <v>8224</v>
      </c>
      <c r="H1062" t="s">
        <v>8246</v>
      </c>
      <c r="I1062">
        <v>1429134893</v>
      </c>
      <c r="J1062">
        <v>1426542893</v>
      </c>
      <c r="K1062" t="b">
        <v>0</v>
      </c>
      <c r="L1062">
        <v>1</v>
      </c>
      <c r="M1062" t="b">
        <v>0</v>
      </c>
      <c r="N1062" t="s">
        <v>8281</v>
      </c>
      <c r="O1062" s="16">
        <f>Table1[[#This Row],[pledged]]/Table1[[#This Row],[goal]]*100</f>
        <v>1</v>
      </c>
      <c r="P1062" s="6">
        <f>IFERROR(Table1[[#This Row],[pledged]]/Table1[[#This Row],[backers_count]],0)</f>
        <v>50</v>
      </c>
      <c r="Q1062" t="str">
        <f>LEFT(Table1[[#This Row],[Category and Sub-Category]],FIND("/",Table1[[#This Row],[Category and Sub-Category]])-1)</f>
        <v>journalism</v>
      </c>
      <c r="R1062" t="str">
        <f>RIGHT(Table1[[#This Row],[Category and Sub-Category]],LEN(Table1[[#This Row],[Category and Sub-Category]])-FIND("/",Table1[[#This Row],[Category and Sub-Category]]))</f>
        <v>audio</v>
      </c>
      <c r="S1062" s="14">
        <f>(((Table1[[#This Row],[launched_at]]/60)/60)/24)+DATE(1970,1,1)</f>
        <v>42079.913113425922</v>
      </c>
      <c r="T1062" s="14">
        <f t="shared" si="16"/>
        <v>42109.913113425922</v>
      </c>
    </row>
    <row r="1063" spans="1:20" ht="29" x14ac:dyDescent="0.35">
      <c r="A1063">
        <v>1061</v>
      </c>
      <c r="B1063" s="1" t="s">
        <v>1062</v>
      </c>
      <c r="C1063" s="1" t="s">
        <v>5171</v>
      </c>
      <c r="D1063" s="6">
        <v>4000</v>
      </c>
      <c r="E1063" s="6">
        <v>0</v>
      </c>
      <c r="F1063" t="s">
        <v>8220</v>
      </c>
      <c r="G1063" t="s">
        <v>8224</v>
      </c>
      <c r="H1063" t="s">
        <v>8246</v>
      </c>
      <c r="I1063">
        <v>1462150800</v>
      </c>
      <c r="J1063">
        <v>1456987108</v>
      </c>
      <c r="K1063" t="b">
        <v>0</v>
      </c>
      <c r="L1063">
        <v>0</v>
      </c>
      <c r="M1063" t="b">
        <v>0</v>
      </c>
      <c r="N1063" t="s">
        <v>8281</v>
      </c>
      <c r="O1063" s="16">
        <f>Table1[[#This Row],[pledged]]/Table1[[#This Row],[goal]]*100</f>
        <v>0</v>
      </c>
      <c r="P1063" s="6">
        <f>IFERROR(Table1[[#This Row],[pledged]]/Table1[[#This Row],[backers_count]],0)</f>
        <v>0</v>
      </c>
      <c r="Q1063" t="str">
        <f>LEFT(Table1[[#This Row],[Category and Sub-Category]],FIND("/",Table1[[#This Row],[Category and Sub-Category]])-1)</f>
        <v>journalism</v>
      </c>
      <c r="R1063" t="str">
        <f>RIGHT(Table1[[#This Row],[Category and Sub-Category]],LEN(Table1[[#This Row],[Category and Sub-Category]])-FIND("/",Table1[[#This Row],[Category and Sub-Category]]))</f>
        <v>audio</v>
      </c>
      <c r="S1063" s="14">
        <f>(((Table1[[#This Row],[launched_at]]/60)/60)/24)+DATE(1970,1,1)</f>
        <v>42432.276712962965</v>
      </c>
      <c r="T1063" s="14">
        <f t="shared" si="16"/>
        <v>42492.041666666672</v>
      </c>
    </row>
    <row r="1064" spans="1:20" x14ac:dyDescent="0.35">
      <c r="A1064">
        <v>1062</v>
      </c>
      <c r="B1064" s="1" t="s">
        <v>1063</v>
      </c>
      <c r="C1064" s="1" t="s">
        <v>5172</v>
      </c>
      <c r="D1064" s="6">
        <v>199</v>
      </c>
      <c r="E1064" s="6">
        <v>190</v>
      </c>
      <c r="F1064" t="s">
        <v>8220</v>
      </c>
      <c r="G1064" t="s">
        <v>8224</v>
      </c>
      <c r="H1064" t="s">
        <v>8246</v>
      </c>
      <c r="I1064">
        <v>1468351341</v>
      </c>
      <c r="J1064">
        <v>1467746541</v>
      </c>
      <c r="K1064" t="b">
        <v>0</v>
      </c>
      <c r="L1064">
        <v>4</v>
      </c>
      <c r="M1064" t="b">
        <v>0</v>
      </c>
      <c r="N1064" t="s">
        <v>8281</v>
      </c>
      <c r="O1064" s="16">
        <f>Table1[[#This Row],[pledged]]/Table1[[#This Row],[goal]]*100</f>
        <v>95.477386934673376</v>
      </c>
      <c r="P1064" s="6">
        <f>IFERROR(Table1[[#This Row],[pledged]]/Table1[[#This Row],[backers_count]],0)</f>
        <v>47.5</v>
      </c>
      <c r="Q1064" t="str">
        <f>LEFT(Table1[[#This Row],[Category and Sub-Category]],FIND("/",Table1[[#This Row],[Category and Sub-Category]])-1)</f>
        <v>journalism</v>
      </c>
      <c r="R1064" t="str">
        <f>RIGHT(Table1[[#This Row],[Category and Sub-Category]],LEN(Table1[[#This Row],[Category and Sub-Category]])-FIND("/",Table1[[#This Row],[Category and Sub-Category]]))</f>
        <v>audio</v>
      </c>
      <c r="S1064" s="14">
        <f>(((Table1[[#This Row],[launched_at]]/60)/60)/24)+DATE(1970,1,1)</f>
        <v>42556.807187500002</v>
      </c>
      <c r="T1064" s="14">
        <f t="shared" si="16"/>
        <v>42563.807187500002</v>
      </c>
    </row>
    <row r="1065" spans="1:20" ht="43.5" x14ac:dyDescent="0.35">
      <c r="A1065">
        <v>1063</v>
      </c>
      <c r="B1065" s="1" t="s">
        <v>1064</v>
      </c>
      <c r="C1065" s="1" t="s">
        <v>5173</v>
      </c>
      <c r="D1065" s="6">
        <v>1000</v>
      </c>
      <c r="E1065" s="6">
        <v>0</v>
      </c>
      <c r="F1065" t="s">
        <v>8220</v>
      </c>
      <c r="G1065" t="s">
        <v>8224</v>
      </c>
      <c r="H1065" t="s">
        <v>8246</v>
      </c>
      <c r="I1065">
        <v>1472604262</v>
      </c>
      <c r="J1065">
        <v>1470012262</v>
      </c>
      <c r="K1065" t="b">
        <v>0</v>
      </c>
      <c r="L1065">
        <v>0</v>
      </c>
      <c r="M1065" t="b">
        <v>0</v>
      </c>
      <c r="N1065" t="s">
        <v>8281</v>
      </c>
      <c r="O1065" s="16">
        <f>Table1[[#This Row],[pledged]]/Table1[[#This Row],[goal]]*100</f>
        <v>0</v>
      </c>
      <c r="P1065" s="6">
        <f>IFERROR(Table1[[#This Row],[pledged]]/Table1[[#This Row],[backers_count]],0)</f>
        <v>0</v>
      </c>
      <c r="Q1065" t="str">
        <f>LEFT(Table1[[#This Row],[Category and Sub-Category]],FIND("/",Table1[[#This Row],[Category and Sub-Category]])-1)</f>
        <v>journalism</v>
      </c>
      <c r="R1065" t="str">
        <f>RIGHT(Table1[[#This Row],[Category and Sub-Category]],LEN(Table1[[#This Row],[Category and Sub-Category]])-FIND("/",Table1[[#This Row],[Category and Sub-Category]]))</f>
        <v>audio</v>
      </c>
      <c r="S1065" s="14">
        <f>(((Table1[[#This Row],[launched_at]]/60)/60)/24)+DATE(1970,1,1)</f>
        <v>42583.030810185184</v>
      </c>
      <c r="T1065" s="14">
        <f t="shared" si="16"/>
        <v>42613.030810185184</v>
      </c>
    </row>
    <row r="1066" spans="1:20" ht="43.5" x14ac:dyDescent="0.35">
      <c r="A1066">
        <v>1064</v>
      </c>
      <c r="B1066" s="1" t="s">
        <v>1065</v>
      </c>
      <c r="C1066" s="1" t="s">
        <v>5174</v>
      </c>
      <c r="D1066" s="6">
        <v>90000</v>
      </c>
      <c r="E1066" s="6">
        <v>8077</v>
      </c>
      <c r="F1066" t="s">
        <v>8221</v>
      </c>
      <c r="G1066" t="s">
        <v>8224</v>
      </c>
      <c r="H1066" t="s">
        <v>8246</v>
      </c>
      <c r="I1066">
        <v>1373174903</v>
      </c>
      <c r="J1066">
        <v>1369286903</v>
      </c>
      <c r="K1066" t="b">
        <v>0</v>
      </c>
      <c r="L1066">
        <v>123</v>
      </c>
      <c r="M1066" t="b">
        <v>0</v>
      </c>
      <c r="N1066" t="s">
        <v>8282</v>
      </c>
      <c r="O1066" s="16">
        <f>Table1[[#This Row],[pledged]]/Table1[[#This Row],[goal]]*100</f>
        <v>8.974444444444444</v>
      </c>
      <c r="P1066" s="6">
        <f>IFERROR(Table1[[#This Row],[pledged]]/Table1[[#This Row],[backers_count]],0)</f>
        <v>65.666666666666671</v>
      </c>
      <c r="Q1066" t="str">
        <f>LEFT(Table1[[#This Row],[Category and Sub-Category]],FIND("/",Table1[[#This Row],[Category and Sub-Category]])-1)</f>
        <v>games</v>
      </c>
      <c r="R1066" t="str">
        <f>RIGHT(Table1[[#This Row],[Category and Sub-Category]],LEN(Table1[[#This Row],[Category and Sub-Category]])-FIND("/",Table1[[#This Row],[Category and Sub-Category]]))</f>
        <v>video games</v>
      </c>
      <c r="S1066" s="14">
        <f>(((Table1[[#This Row],[launched_at]]/60)/60)/24)+DATE(1970,1,1)</f>
        <v>41417.228043981479</v>
      </c>
      <c r="T1066" s="14">
        <f t="shared" si="16"/>
        <v>41462.228043981479</v>
      </c>
    </row>
    <row r="1067" spans="1:20" ht="43.5" x14ac:dyDescent="0.35">
      <c r="A1067">
        <v>1065</v>
      </c>
      <c r="B1067" s="1" t="s">
        <v>1066</v>
      </c>
      <c r="C1067" s="1" t="s">
        <v>5175</v>
      </c>
      <c r="D1067" s="6">
        <v>3000</v>
      </c>
      <c r="E1067" s="6">
        <v>81</v>
      </c>
      <c r="F1067" t="s">
        <v>8221</v>
      </c>
      <c r="G1067" t="s">
        <v>8226</v>
      </c>
      <c r="H1067" t="s">
        <v>8248</v>
      </c>
      <c r="I1067">
        <v>1392800922</v>
      </c>
      <c r="J1067">
        <v>1390381722</v>
      </c>
      <c r="K1067" t="b">
        <v>0</v>
      </c>
      <c r="L1067">
        <v>5</v>
      </c>
      <c r="M1067" t="b">
        <v>0</v>
      </c>
      <c r="N1067" t="s">
        <v>8282</v>
      </c>
      <c r="O1067" s="16">
        <f>Table1[[#This Row],[pledged]]/Table1[[#This Row],[goal]]*100</f>
        <v>2.7</v>
      </c>
      <c r="P1067" s="6">
        <f>IFERROR(Table1[[#This Row],[pledged]]/Table1[[#This Row],[backers_count]],0)</f>
        <v>16.2</v>
      </c>
      <c r="Q1067" t="str">
        <f>LEFT(Table1[[#This Row],[Category and Sub-Category]],FIND("/",Table1[[#This Row],[Category and Sub-Category]])-1)</f>
        <v>games</v>
      </c>
      <c r="R1067" t="str">
        <f>RIGHT(Table1[[#This Row],[Category and Sub-Category]],LEN(Table1[[#This Row],[Category and Sub-Category]])-FIND("/",Table1[[#This Row],[Category and Sub-Category]]))</f>
        <v>video games</v>
      </c>
      <c r="S1067" s="14">
        <f>(((Table1[[#This Row],[launched_at]]/60)/60)/24)+DATE(1970,1,1)</f>
        <v>41661.381041666667</v>
      </c>
      <c r="T1067" s="14">
        <f t="shared" si="16"/>
        <v>41689.381041666667</v>
      </c>
    </row>
    <row r="1068" spans="1:20" ht="43.5" x14ac:dyDescent="0.35">
      <c r="A1068">
        <v>1066</v>
      </c>
      <c r="B1068" s="1" t="s">
        <v>1067</v>
      </c>
      <c r="C1068" s="1" t="s">
        <v>5176</v>
      </c>
      <c r="D1068" s="6">
        <v>150000</v>
      </c>
      <c r="E1068" s="6">
        <v>5051</v>
      </c>
      <c r="F1068" t="s">
        <v>8221</v>
      </c>
      <c r="G1068" t="s">
        <v>8224</v>
      </c>
      <c r="H1068" t="s">
        <v>8246</v>
      </c>
      <c r="I1068">
        <v>1375657582</v>
      </c>
      <c r="J1068">
        <v>1371769582</v>
      </c>
      <c r="K1068" t="b">
        <v>0</v>
      </c>
      <c r="L1068">
        <v>148</v>
      </c>
      <c r="M1068" t="b">
        <v>0</v>
      </c>
      <c r="N1068" t="s">
        <v>8282</v>
      </c>
      <c r="O1068" s="16">
        <f>Table1[[#This Row],[pledged]]/Table1[[#This Row],[goal]]*100</f>
        <v>3.3673333333333333</v>
      </c>
      <c r="P1068" s="6">
        <f>IFERROR(Table1[[#This Row],[pledged]]/Table1[[#This Row],[backers_count]],0)</f>
        <v>34.128378378378379</v>
      </c>
      <c r="Q1068" t="str">
        <f>LEFT(Table1[[#This Row],[Category and Sub-Category]],FIND("/",Table1[[#This Row],[Category and Sub-Category]])-1)</f>
        <v>games</v>
      </c>
      <c r="R1068" t="str">
        <f>RIGHT(Table1[[#This Row],[Category and Sub-Category]],LEN(Table1[[#This Row],[Category and Sub-Category]])-FIND("/",Table1[[#This Row],[Category and Sub-Category]]))</f>
        <v>video games</v>
      </c>
      <c r="S1068" s="14">
        <f>(((Table1[[#This Row],[launched_at]]/60)/60)/24)+DATE(1970,1,1)</f>
        <v>41445.962754629632</v>
      </c>
      <c r="T1068" s="14">
        <f t="shared" si="16"/>
        <v>41490.962754629632</v>
      </c>
    </row>
    <row r="1069" spans="1:20" ht="43.5" x14ac:dyDescent="0.35">
      <c r="A1069">
        <v>1067</v>
      </c>
      <c r="B1069" s="1" t="s">
        <v>1068</v>
      </c>
      <c r="C1069" s="1" t="s">
        <v>5177</v>
      </c>
      <c r="D1069" s="6">
        <v>500</v>
      </c>
      <c r="E1069" s="6">
        <v>130</v>
      </c>
      <c r="F1069" t="s">
        <v>8221</v>
      </c>
      <c r="G1069" t="s">
        <v>8224</v>
      </c>
      <c r="H1069" t="s">
        <v>8246</v>
      </c>
      <c r="I1069">
        <v>1387657931</v>
      </c>
      <c r="J1069">
        <v>1385065931</v>
      </c>
      <c r="K1069" t="b">
        <v>0</v>
      </c>
      <c r="L1069">
        <v>10</v>
      </c>
      <c r="M1069" t="b">
        <v>0</v>
      </c>
      <c r="N1069" t="s">
        <v>8282</v>
      </c>
      <c r="O1069" s="16">
        <f>Table1[[#This Row],[pledged]]/Table1[[#This Row],[goal]]*100</f>
        <v>26</v>
      </c>
      <c r="P1069" s="6">
        <f>IFERROR(Table1[[#This Row],[pledged]]/Table1[[#This Row],[backers_count]],0)</f>
        <v>13</v>
      </c>
      <c r="Q1069" t="str">
        <f>LEFT(Table1[[#This Row],[Category and Sub-Category]],FIND("/",Table1[[#This Row],[Category and Sub-Category]])-1)</f>
        <v>games</v>
      </c>
      <c r="R1069" t="str">
        <f>RIGHT(Table1[[#This Row],[Category and Sub-Category]],LEN(Table1[[#This Row],[Category and Sub-Category]])-FIND("/",Table1[[#This Row],[Category and Sub-Category]]))</f>
        <v>video games</v>
      </c>
      <c r="S1069" s="14">
        <f>(((Table1[[#This Row],[launched_at]]/60)/60)/24)+DATE(1970,1,1)</f>
        <v>41599.855682870373</v>
      </c>
      <c r="T1069" s="14">
        <f t="shared" si="16"/>
        <v>41629.855682870373</v>
      </c>
    </row>
    <row r="1070" spans="1:20" ht="58" x14ac:dyDescent="0.35">
      <c r="A1070">
        <v>1068</v>
      </c>
      <c r="B1070" s="1" t="s">
        <v>1069</v>
      </c>
      <c r="C1070" s="1" t="s">
        <v>5178</v>
      </c>
      <c r="D1070" s="6">
        <v>30000</v>
      </c>
      <c r="E1070" s="6">
        <v>45</v>
      </c>
      <c r="F1070" t="s">
        <v>8221</v>
      </c>
      <c r="G1070" t="s">
        <v>8224</v>
      </c>
      <c r="H1070" t="s">
        <v>8246</v>
      </c>
      <c r="I1070">
        <v>1460274864</v>
      </c>
      <c r="J1070">
        <v>1457686464</v>
      </c>
      <c r="K1070" t="b">
        <v>0</v>
      </c>
      <c r="L1070">
        <v>4</v>
      </c>
      <c r="M1070" t="b">
        <v>0</v>
      </c>
      <c r="N1070" t="s">
        <v>8282</v>
      </c>
      <c r="O1070" s="16">
        <f>Table1[[#This Row],[pledged]]/Table1[[#This Row],[goal]]*100</f>
        <v>0.15</v>
      </c>
      <c r="P1070" s="6">
        <f>IFERROR(Table1[[#This Row],[pledged]]/Table1[[#This Row],[backers_count]],0)</f>
        <v>11.25</v>
      </c>
      <c r="Q1070" t="str">
        <f>LEFT(Table1[[#This Row],[Category and Sub-Category]],FIND("/",Table1[[#This Row],[Category and Sub-Category]])-1)</f>
        <v>games</v>
      </c>
      <c r="R1070" t="str">
        <f>RIGHT(Table1[[#This Row],[Category and Sub-Category]],LEN(Table1[[#This Row],[Category and Sub-Category]])-FIND("/",Table1[[#This Row],[Category and Sub-Category]]))</f>
        <v>video games</v>
      </c>
      <c r="S1070" s="14">
        <f>(((Table1[[#This Row],[launched_at]]/60)/60)/24)+DATE(1970,1,1)</f>
        <v>42440.371111111104</v>
      </c>
      <c r="T1070" s="14">
        <f t="shared" si="16"/>
        <v>42470.329444444447</v>
      </c>
    </row>
    <row r="1071" spans="1:20" ht="43.5" x14ac:dyDescent="0.35">
      <c r="A1071">
        <v>1069</v>
      </c>
      <c r="B1071" s="1" t="s">
        <v>1070</v>
      </c>
      <c r="C1071" s="1" t="s">
        <v>5179</v>
      </c>
      <c r="D1071" s="6">
        <v>2200</v>
      </c>
      <c r="E1071" s="6">
        <v>850</v>
      </c>
      <c r="F1071" t="s">
        <v>8221</v>
      </c>
      <c r="G1071" t="s">
        <v>8224</v>
      </c>
      <c r="H1071" t="s">
        <v>8246</v>
      </c>
      <c r="I1071">
        <v>1385447459</v>
      </c>
      <c r="J1071">
        <v>1382679059</v>
      </c>
      <c r="K1071" t="b">
        <v>0</v>
      </c>
      <c r="L1071">
        <v>21</v>
      </c>
      <c r="M1071" t="b">
        <v>0</v>
      </c>
      <c r="N1071" t="s">
        <v>8282</v>
      </c>
      <c r="O1071" s="16">
        <f>Table1[[#This Row],[pledged]]/Table1[[#This Row],[goal]]*100</f>
        <v>38.636363636363633</v>
      </c>
      <c r="P1071" s="6">
        <f>IFERROR(Table1[[#This Row],[pledged]]/Table1[[#This Row],[backers_count]],0)</f>
        <v>40.476190476190474</v>
      </c>
      <c r="Q1071" t="str">
        <f>LEFT(Table1[[#This Row],[Category and Sub-Category]],FIND("/",Table1[[#This Row],[Category and Sub-Category]])-1)</f>
        <v>games</v>
      </c>
      <c r="R1071" t="str">
        <f>RIGHT(Table1[[#This Row],[Category and Sub-Category]],LEN(Table1[[#This Row],[Category and Sub-Category]])-FIND("/",Table1[[#This Row],[Category and Sub-Category]]))</f>
        <v>video games</v>
      </c>
      <c r="S1071" s="14">
        <f>(((Table1[[#This Row],[launched_at]]/60)/60)/24)+DATE(1970,1,1)</f>
        <v>41572.229849537034</v>
      </c>
      <c r="T1071" s="14">
        <f t="shared" si="16"/>
        <v>41604.271516203706</v>
      </c>
    </row>
    <row r="1072" spans="1:20" ht="43.5" x14ac:dyDescent="0.35">
      <c r="A1072">
        <v>1070</v>
      </c>
      <c r="B1072" s="1" t="s">
        <v>1071</v>
      </c>
      <c r="C1072" s="1" t="s">
        <v>5180</v>
      </c>
      <c r="D1072" s="6">
        <v>10000</v>
      </c>
      <c r="E1072" s="6">
        <v>70</v>
      </c>
      <c r="F1072" t="s">
        <v>8221</v>
      </c>
      <c r="G1072" t="s">
        <v>8224</v>
      </c>
      <c r="H1072" t="s">
        <v>8246</v>
      </c>
      <c r="I1072">
        <v>1349050622</v>
      </c>
      <c r="J1072">
        <v>1347322622</v>
      </c>
      <c r="K1072" t="b">
        <v>0</v>
      </c>
      <c r="L1072">
        <v>2</v>
      </c>
      <c r="M1072" t="b">
        <v>0</v>
      </c>
      <c r="N1072" t="s">
        <v>8282</v>
      </c>
      <c r="O1072" s="16">
        <f>Table1[[#This Row],[pledged]]/Table1[[#This Row],[goal]]*100</f>
        <v>0.70000000000000007</v>
      </c>
      <c r="P1072" s="6">
        <f>IFERROR(Table1[[#This Row],[pledged]]/Table1[[#This Row],[backers_count]],0)</f>
        <v>35</v>
      </c>
      <c r="Q1072" t="str">
        <f>LEFT(Table1[[#This Row],[Category and Sub-Category]],FIND("/",Table1[[#This Row],[Category and Sub-Category]])-1)</f>
        <v>games</v>
      </c>
      <c r="R1072" t="str">
        <f>RIGHT(Table1[[#This Row],[Category and Sub-Category]],LEN(Table1[[#This Row],[Category and Sub-Category]])-FIND("/",Table1[[#This Row],[Category and Sub-Category]]))</f>
        <v>video games</v>
      </c>
      <c r="S1072" s="14">
        <f>(((Table1[[#This Row],[launched_at]]/60)/60)/24)+DATE(1970,1,1)</f>
        <v>41163.011828703704</v>
      </c>
      <c r="T1072" s="14">
        <f t="shared" si="16"/>
        <v>41183.011828703704</v>
      </c>
    </row>
    <row r="1073" spans="1:20" ht="43.5" x14ac:dyDescent="0.35">
      <c r="A1073">
        <v>1071</v>
      </c>
      <c r="B1073" s="1" t="s">
        <v>1072</v>
      </c>
      <c r="C1073" s="1" t="s">
        <v>5181</v>
      </c>
      <c r="D1073" s="6">
        <v>100</v>
      </c>
      <c r="E1073" s="6">
        <v>0</v>
      </c>
      <c r="F1073" t="s">
        <v>8221</v>
      </c>
      <c r="G1073" t="s">
        <v>8234</v>
      </c>
      <c r="H1073" t="s">
        <v>8254</v>
      </c>
      <c r="I1073">
        <v>1447787093</v>
      </c>
      <c r="J1073">
        <v>1445191493</v>
      </c>
      <c r="K1073" t="b">
        <v>0</v>
      </c>
      <c r="L1073">
        <v>0</v>
      </c>
      <c r="M1073" t="b">
        <v>0</v>
      </c>
      <c r="N1073" t="s">
        <v>8282</v>
      </c>
      <c r="O1073" s="16">
        <f>Table1[[#This Row],[pledged]]/Table1[[#This Row],[goal]]*100</f>
        <v>0</v>
      </c>
      <c r="P1073" s="6">
        <f>IFERROR(Table1[[#This Row],[pledged]]/Table1[[#This Row],[backers_count]],0)</f>
        <v>0</v>
      </c>
      <c r="Q1073" t="str">
        <f>LEFT(Table1[[#This Row],[Category and Sub-Category]],FIND("/",Table1[[#This Row],[Category and Sub-Category]])-1)</f>
        <v>games</v>
      </c>
      <c r="R1073" t="str">
        <f>RIGHT(Table1[[#This Row],[Category and Sub-Category]],LEN(Table1[[#This Row],[Category and Sub-Category]])-FIND("/",Table1[[#This Row],[Category and Sub-Category]]))</f>
        <v>video games</v>
      </c>
      <c r="S1073" s="14">
        <f>(((Table1[[#This Row],[launched_at]]/60)/60)/24)+DATE(1970,1,1)</f>
        <v>42295.753391203703</v>
      </c>
      <c r="T1073" s="14">
        <f t="shared" si="16"/>
        <v>42325.795057870375</v>
      </c>
    </row>
    <row r="1074" spans="1:20" ht="58" x14ac:dyDescent="0.35">
      <c r="A1074">
        <v>1072</v>
      </c>
      <c r="B1074" s="1" t="s">
        <v>1073</v>
      </c>
      <c r="C1074" s="1" t="s">
        <v>5182</v>
      </c>
      <c r="D1074" s="6">
        <v>75000</v>
      </c>
      <c r="E1074" s="6">
        <v>51</v>
      </c>
      <c r="F1074" t="s">
        <v>8221</v>
      </c>
      <c r="G1074" t="s">
        <v>8224</v>
      </c>
      <c r="H1074" t="s">
        <v>8246</v>
      </c>
      <c r="I1074">
        <v>1391630297</v>
      </c>
      <c r="J1074">
        <v>1389038297</v>
      </c>
      <c r="K1074" t="b">
        <v>0</v>
      </c>
      <c r="L1074">
        <v>4</v>
      </c>
      <c r="M1074" t="b">
        <v>0</v>
      </c>
      <c r="N1074" t="s">
        <v>8282</v>
      </c>
      <c r="O1074" s="16">
        <f>Table1[[#This Row],[pledged]]/Table1[[#This Row],[goal]]*100</f>
        <v>6.8000000000000005E-2</v>
      </c>
      <c r="P1074" s="6">
        <f>IFERROR(Table1[[#This Row],[pledged]]/Table1[[#This Row],[backers_count]],0)</f>
        <v>12.75</v>
      </c>
      <c r="Q1074" t="str">
        <f>LEFT(Table1[[#This Row],[Category and Sub-Category]],FIND("/",Table1[[#This Row],[Category and Sub-Category]])-1)</f>
        <v>games</v>
      </c>
      <c r="R1074" t="str">
        <f>RIGHT(Table1[[#This Row],[Category and Sub-Category]],LEN(Table1[[#This Row],[Category and Sub-Category]])-FIND("/",Table1[[#This Row],[Category and Sub-Category]]))</f>
        <v>video games</v>
      </c>
      <c r="S1074" s="14">
        <f>(((Table1[[#This Row],[launched_at]]/60)/60)/24)+DATE(1970,1,1)</f>
        <v>41645.832141203704</v>
      </c>
      <c r="T1074" s="14">
        <f t="shared" si="16"/>
        <v>41675.832141203704</v>
      </c>
    </row>
    <row r="1075" spans="1:20" ht="29" x14ac:dyDescent="0.35">
      <c r="A1075">
        <v>1073</v>
      </c>
      <c r="B1075" s="1" t="s">
        <v>1074</v>
      </c>
      <c r="C1075" s="1" t="s">
        <v>5183</v>
      </c>
      <c r="D1075" s="6">
        <v>750</v>
      </c>
      <c r="E1075" s="6">
        <v>10</v>
      </c>
      <c r="F1075" t="s">
        <v>8221</v>
      </c>
      <c r="G1075" t="s">
        <v>8224</v>
      </c>
      <c r="H1075" t="s">
        <v>8246</v>
      </c>
      <c r="I1075">
        <v>1318806541</v>
      </c>
      <c r="J1075">
        <v>1316214541</v>
      </c>
      <c r="K1075" t="b">
        <v>0</v>
      </c>
      <c r="L1075">
        <v>1</v>
      </c>
      <c r="M1075" t="b">
        <v>0</v>
      </c>
      <c r="N1075" t="s">
        <v>8282</v>
      </c>
      <c r="O1075" s="16">
        <f>Table1[[#This Row],[pledged]]/Table1[[#This Row],[goal]]*100</f>
        <v>1.3333333333333335</v>
      </c>
      <c r="P1075" s="6">
        <f>IFERROR(Table1[[#This Row],[pledged]]/Table1[[#This Row],[backers_count]],0)</f>
        <v>10</v>
      </c>
      <c r="Q1075" t="str">
        <f>LEFT(Table1[[#This Row],[Category and Sub-Category]],FIND("/",Table1[[#This Row],[Category and Sub-Category]])-1)</f>
        <v>games</v>
      </c>
      <c r="R1075" t="str">
        <f>RIGHT(Table1[[#This Row],[Category and Sub-Category]],LEN(Table1[[#This Row],[Category and Sub-Category]])-FIND("/",Table1[[#This Row],[Category and Sub-Category]]))</f>
        <v>video games</v>
      </c>
      <c r="S1075" s="14">
        <f>(((Table1[[#This Row],[launched_at]]/60)/60)/24)+DATE(1970,1,1)</f>
        <v>40802.964594907404</v>
      </c>
      <c r="T1075" s="14">
        <f t="shared" si="16"/>
        <v>40832.964594907404</v>
      </c>
    </row>
    <row r="1076" spans="1:20" ht="58" x14ac:dyDescent="0.35">
      <c r="A1076">
        <v>1074</v>
      </c>
      <c r="B1076" s="1" t="s">
        <v>1075</v>
      </c>
      <c r="C1076" s="1" t="s">
        <v>5184</v>
      </c>
      <c r="D1076" s="6">
        <v>54000</v>
      </c>
      <c r="E1076" s="6">
        <v>3407</v>
      </c>
      <c r="F1076" t="s">
        <v>8221</v>
      </c>
      <c r="G1076" t="s">
        <v>8224</v>
      </c>
      <c r="H1076" t="s">
        <v>8246</v>
      </c>
      <c r="I1076">
        <v>1388808545</v>
      </c>
      <c r="J1076">
        <v>1386216545</v>
      </c>
      <c r="K1076" t="b">
        <v>0</v>
      </c>
      <c r="L1076">
        <v>30</v>
      </c>
      <c r="M1076" t="b">
        <v>0</v>
      </c>
      <c r="N1076" t="s">
        <v>8282</v>
      </c>
      <c r="O1076" s="16">
        <f>Table1[[#This Row],[pledged]]/Table1[[#This Row],[goal]]*100</f>
        <v>6.3092592592592585</v>
      </c>
      <c r="P1076" s="6">
        <f>IFERROR(Table1[[#This Row],[pledged]]/Table1[[#This Row],[backers_count]],0)</f>
        <v>113.56666666666666</v>
      </c>
      <c r="Q1076" t="str">
        <f>LEFT(Table1[[#This Row],[Category and Sub-Category]],FIND("/",Table1[[#This Row],[Category and Sub-Category]])-1)</f>
        <v>games</v>
      </c>
      <c r="R1076" t="str">
        <f>RIGHT(Table1[[#This Row],[Category and Sub-Category]],LEN(Table1[[#This Row],[Category and Sub-Category]])-FIND("/",Table1[[#This Row],[Category and Sub-Category]]))</f>
        <v>video games</v>
      </c>
      <c r="S1076" s="14">
        <f>(((Table1[[#This Row],[launched_at]]/60)/60)/24)+DATE(1970,1,1)</f>
        <v>41613.172974537039</v>
      </c>
      <c r="T1076" s="14">
        <f t="shared" si="16"/>
        <v>41643.172974537039</v>
      </c>
    </row>
    <row r="1077" spans="1:20" ht="29" x14ac:dyDescent="0.35">
      <c r="A1077">
        <v>1075</v>
      </c>
      <c r="B1077" s="1" t="s">
        <v>1076</v>
      </c>
      <c r="C1077" s="1" t="s">
        <v>5185</v>
      </c>
      <c r="D1077" s="6">
        <v>1000</v>
      </c>
      <c r="E1077" s="6">
        <v>45</v>
      </c>
      <c r="F1077" t="s">
        <v>8221</v>
      </c>
      <c r="G1077" t="s">
        <v>8224</v>
      </c>
      <c r="H1077" t="s">
        <v>8246</v>
      </c>
      <c r="I1077">
        <v>1336340516</v>
      </c>
      <c r="J1077">
        <v>1333748516</v>
      </c>
      <c r="K1077" t="b">
        <v>0</v>
      </c>
      <c r="L1077">
        <v>3</v>
      </c>
      <c r="M1077" t="b">
        <v>0</v>
      </c>
      <c r="N1077" t="s">
        <v>8282</v>
      </c>
      <c r="O1077" s="16">
        <f>Table1[[#This Row],[pledged]]/Table1[[#This Row],[goal]]*100</f>
        <v>4.5</v>
      </c>
      <c r="P1077" s="6">
        <f>IFERROR(Table1[[#This Row],[pledged]]/Table1[[#This Row],[backers_count]],0)</f>
        <v>15</v>
      </c>
      <c r="Q1077" t="str">
        <f>LEFT(Table1[[#This Row],[Category and Sub-Category]],FIND("/",Table1[[#This Row],[Category and Sub-Category]])-1)</f>
        <v>games</v>
      </c>
      <c r="R1077" t="str">
        <f>RIGHT(Table1[[#This Row],[Category and Sub-Category]],LEN(Table1[[#This Row],[Category and Sub-Category]])-FIND("/",Table1[[#This Row],[Category and Sub-Category]]))</f>
        <v>video games</v>
      </c>
      <c r="S1077" s="14">
        <f>(((Table1[[#This Row],[launched_at]]/60)/60)/24)+DATE(1970,1,1)</f>
        <v>41005.904120370367</v>
      </c>
      <c r="T1077" s="14">
        <f t="shared" si="16"/>
        <v>41035.904120370367</v>
      </c>
    </row>
    <row r="1078" spans="1:20" ht="43.5" x14ac:dyDescent="0.35">
      <c r="A1078">
        <v>1076</v>
      </c>
      <c r="B1078" s="1" t="s">
        <v>1077</v>
      </c>
      <c r="C1078" s="1" t="s">
        <v>5186</v>
      </c>
      <c r="D1078" s="6">
        <v>75000</v>
      </c>
      <c r="E1078" s="6">
        <v>47074</v>
      </c>
      <c r="F1078" t="s">
        <v>8221</v>
      </c>
      <c r="G1078" t="s">
        <v>8224</v>
      </c>
      <c r="H1078" t="s">
        <v>8246</v>
      </c>
      <c r="I1078">
        <v>1410426250</v>
      </c>
      <c r="J1078">
        <v>1405674250</v>
      </c>
      <c r="K1078" t="b">
        <v>0</v>
      </c>
      <c r="L1078">
        <v>975</v>
      </c>
      <c r="M1078" t="b">
        <v>0</v>
      </c>
      <c r="N1078" t="s">
        <v>8282</v>
      </c>
      <c r="O1078" s="16">
        <f>Table1[[#This Row],[pledged]]/Table1[[#This Row],[goal]]*100</f>
        <v>62.765333333333331</v>
      </c>
      <c r="P1078" s="6">
        <f>IFERROR(Table1[[#This Row],[pledged]]/Table1[[#This Row],[backers_count]],0)</f>
        <v>48.281025641025643</v>
      </c>
      <c r="Q1078" t="str">
        <f>LEFT(Table1[[#This Row],[Category and Sub-Category]],FIND("/",Table1[[#This Row],[Category and Sub-Category]])-1)</f>
        <v>games</v>
      </c>
      <c r="R1078" t="str">
        <f>RIGHT(Table1[[#This Row],[Category and Sub-Category]],LEN(Table1[[#This Row],[Category and Sub-Category]])-FIND("/",Table1[[#This Row],[Category and Sub-Category]]))</f>
        <v>video games</v>
      </c>
      <c r="S1078" s="14">
        <f>(((Table1[[#This Row],[launched_at]]/60)/60)/24)+DATE(1970,1,1)</f>
        <v>41838.377893518518</v>
      </c>
      <c r="T1078" s="14">
        <f t="shared" si="16"/>
        <v>41893.377893518518</v>
      </c>
    </row>
    <row r="1079" spans="1:20" ht="43.5" x14ac:dyDescent="0.35">
      <c r="A1079">
        <v>1077</v>
      </c>
      <c r="B1079" s="1" t="s">
        <v>1078</v>
      </c>
      <c r="C1079" s="1" t="s">
        <v>5187</v>
      </c>
      <c r="D1079" s="6">
        <v>25000</v>
      </c>
      <c r="E1079" s="6">
        <v>7344</v>
      </c>
      <c r="F1079" t="s">
        <v>8221</v>
      </c>
      <c r="G1079" t="s">
        <v>8224</v>
      </c>
      <c r="H1079" t="s">
        <v>8246</v>
      </c>
      <c r="I1079">
        <v>1452744011</v>
      </c>
      <c r="J1079">
        <v>1450152011</v>
      </c>
      <c r="K1079" t="b">
        <v>0</v>
      </c>
      <c r="L1079">
        <v>167</v>
      </c>
      <c r="M1079" t="b">
        <v>0</v>
      </c>
      <c r="N1079" t="s">
        <v>8282</v>
      </c>
      <c r="O1079" s="16">
        <f>Table1[[#This Row],[pledged]]/Table1[[#This Row],[goal]]*100</f>
        <v>29.376000000000001</v>
      </c>
      <c r="P1079" s="6">
        <f>IFERROR(Table1[[#This Row],[pledged]]/Table1[[#This Row],[backers_count]],0)</f>
        <v>43.976047904191617</v>
      </c>
      <c r="Q1079" t="str">
        <f>LEFT(Table1[[#This Row],[Category and Sub-Category]],FIND("/",Table1[[#This Row],[Category and Sub-Category]])-1)</f>
        <v>games</v>
      </c>
      <c r="R1079" t="str">
        <f>RIGHT(Table1[[#This Row],[Category and Sub-Category]],LEN(Table1[[#This Row],[Category and Sub-Category]])-FIND("/",Table1[[#This Row],[Category and Sub-Category]]))</f>
        <v>video games</v>
      </c>
      <c r="S1079" s="14">
        <f>(((Table1[[#This Row],[launched_at]]/60)/60)/24)+DATE(1970,1,1)</f>
        <v>42353.16679398148</v>
      </c>
      <c r="T1079" s="14">
        <f t="shared" si="16"/>
        <v>42383.16679398148</v>
      </c>
    </row>
    <row r="1080" spans="1:20" ht="58" x14ac:dyDescent="0.35">
      <c r="A1080">
        <v>1078</v>
      </c>
      <c r="B1080" s="1" t="s">
        <v>1079</v>
      </c>
      <c r="C1080" s="1" t="s">
        <v>5188</v>
      </c>
      <c r="D1080" s="6">
        <v>600</v>
      </c>
      <c r="E1080" s="6">
        <v>45</v>
      </c>
      <c r="F1080" t="s">
        <v>8221</v>
      </c>
      <c r="G1080" t="s">
        <v>8224</v>
      </c>
      <c r="H1080" t="s">
        <v>8246</v>
      </c>
      <c r="I1080">
        <v>1311309721</v>
      </c>
      <c r="J1080">
        <v>1307421721</v>
      </c>
      <c r="K1080" t="b">
        <v>0</v>
      </c>
      <c r="L1080">
        <v>5</v>
      </c>
      <c r="M1080" t="b">
        <v>0</v>
      </c>
      <c r="N1080" t="s">
        <v>8282</v>
      </c>
      <c r="O1080" s="16">
        <f>Table1[[#This Row],[pledged]]/Table1[[#This Row],[goal]]*100</f>
        <v>7.5</v>
      </c>
      <c r="P1080" s="6">
        <f>IFERROR(Table1[[#This Row],[pledged]]/Table1[[#This Row],[backers_count]],0)</f>
        <v>9</v>
      </c>
      <c r="Q1080" t="str">
        <f>LEFT(Table1[[#This Row],[Category and Sub-Category]],FIND("/",Table1[[#This Row],[Category and Sub-Category]])-1)</f>
        <v>games</v>
      </c>
      <c r="R1080" t="str">
        <f>RIGHT(Table1[[#This Row],[Category and Sub-Category]],LEN(Table1[[#This Row],[Category and Sub-Category]])-FIND("/",Table1[[#This Row],[Category and Sub-Category]]))</f>
        <v>video games</v>
      </c>
      <c r="S1080" s="14">
        <f>(((Table1[[#This Row],[launched_at]]/60)/60)/24)+DATE(1970,1,1)</f>
        <v>40701.195844907408</v>
      </c>
      <c r="T1080" s="14">
        <f t="shared" si="16"/>
        <v>40746.195844907408</v>
      </c>
    </row>
    <row r="1081" spans="1:20" ht="43.5" x14ac:dyDescent="0.35">
      <c r="A1081">
        <v>1079</v>
      </c>
      <c r="B1081" s="1" t="s">
        <v>1080</v>
      </c>
      <c r="C1081" s="1" t="s">
        <v>5189</v>
      </c>
      <c r="D1081" s="6">
        <v>26000</v>
      </c>
      <c r="E1081" s="6">
        <v>678</v>
      </c>
      <c r="F1081" t="s">
        <v>8221</v>
      </c>
      <c r="G1081" t="s">
        <v>8236</v>
      </c>
      <c r="H1081" t="s">
        <v>8249</v>
      </c>
      <c r="I1081">
        <v>1463232936</v>
      </c>
      <c r="J1081">
        <v>1461072936</v>
      </c>
      <c r="K1081" t="b">
        <v>0</v>
      </c>
      <c r="L1081">
        <v>18</v>
      </c>
      <c r="M1081" t="b">
        <v>0</v>
      </c>
      <c r="N1081" t="s">
        <v>8282</v>
      </c>
      <c r="O1081" s="16">
        <f>Table1[[#This Row],[pledged]]/Table1[[#This Row],[goal]]*100</f>
        <v>2.6076923076923078</v>
      </c>
      <c r="P1081" s="6">
        <f>IFERROR(Table1[[#This Row],[pledged]]/Table1[[#This Row],[backers_count]],0)</f>
        <v>37.666666666666664</v>
      </c>
      <c r="Q1081" t="str">
        <f>LEFT(Table1[[#This Row],[Category and Sub-Category]],FIND("/",Table1[[#This Row],[Category and Sub-Category]])-1)</f>
        <v>games</v>
      </c>
      <c r="R1081" t="str">
        <f>RIGHT(Table1[[#This Row],[Category and Sub-Category]],LEN(Table1[[#This Row],[Category and Sub-Category]])-FIND("/",Table1[[#This Row],[Category and Sub-Category]]))</f>
        <v>video games</v>
      </c>
      <c r="S1081" s="14">
        <f>(((Table1[[#This Row],[launched_at]]/60)/60)/24)+DATE(1970,1,1)</f>
        <v>42479.566388888896</v>
      </c>
      <c r="T1081" s="14">
        <f t="shared" si="16"/>
        <v>42504.566388888896</v>
      </c>
    </row>
    <row r="1082" spans="1:20" ht="43.5" x14ac:dyDescent="0.35">
      <c r="A1082">
        <v>1080</v>
      </c>
      <c r="B1082" s="1" t="s">
        <v>1081</v>
      </c>
      <c r="C1082" s="1" t="s">
        <v>5190</v>
      </c>
      <c r="D1082" s="6">
        <v>20000</v>
      </c>
      <c r="E1082" s="6">
        <v>1821</v>
      </c>
      <c r="F1082" t="s">
        <v>8221</v>
      </c>
      <c r="G1082" t="s">
        <v>8224</v>
      </c>
      <c r="H1082" t="s">
        <v>8246</v>
      </c>
      <c r="I1082">
        <v>1399778333</v>
      </c>
      <c r="J1082">
        <v>1397186333</v>
      </c>
      <c r="K1082" t="b">
        <v>0</v>
      </c>
      <c r="L1082">
        <v>98</v>
      </c>
      <c r="M1082" t="b">
        <v>0</v>
      </c>
      <c r="N1082" t="s">
        <v>8282</v>
      </c>
      <c r="O1082" s="16">
        <f>Table1[[#This Row],[pledged]]/Table1[[#This Row],[goal]]*100</f>
        <v>9.1050000000000004</v>
      </c>
      <c r="P1082" s="6">
        <f>IFERROR(Table1[[#This Row],[pledged]]/Table1[[#This Row],[backers_count]],0)</f>
        <v>18.581632653061224</v>
      </c>
      <c r="Q1082" t="str">
        <f>LEFT(Table1[[#This Row],[Category and Sub-Category]],FIND("/",Table1[[#This Row],[Category and Sub-Category]])-1)</f>
        <v>games</v>
      </c>
      <c r="R1082" t="str">
        <f>RIGHT(Table1[[#This Row],[Category and Sub-Category]],LEN(Table1[[#This Row],[Category and Sub-Category]])-FIND("/",Table1[[#This Row],[Category and Sub-Category]]))</f>
        <v>video games</v>
      </c>
      <c r="S1082" s="14">
        <f>(((Table1[[#This Row],[launched_at]]/60)/60)/24)+DATE(1970,1,1)</f>
        <v>41740.138113425928</v>
      </c>
      <c r="T1082" s="14">
        <f t="shared" si="16"/>
        <v>41770.138113425928</v>
      </c>
    </row>
    <row r="1083" spans="1:20" ht="43.5" x14ac:dyDescent="0.35">
      <c r="A1083">
        <v>1081</v>
      </c>
      <c r="B1083" s="1" t="s">
        <v>1082</v>
      </c>
      <c r="C1083" s="1" t="s">
        <v>5191</v>
      </c>
      <c r="D1083" s="6">
        <v>68000</v>
      </c>
      <c r="E1083" s="6">
        <v>12</v>
      </c>
      <c r="F1083" t="s">
        <v>8221</v>
      </c>
      <c r="G1083" t="s">
        <v>8224</v>
      </c>
      <c r="H1083" t="s">
        <v>8246</v>
      </c>
      <c r="I1083">
        <v>1422483292</v>
      </c>
      <c r="J1083">
        <v>1419891292</v>
      </c>
      <c r="K1083" t="b">
        <v>0</v>
      </c>
      <c r="L1083">
        <v>4</v>
      </c>
      <c r="M1083" t="b">
        <v>0</v>
      </c>
      <c r="N1083" t="s">
        <v>8282</v>
      </c>
      <c r="O1083" s="16">
        <f>Table1[[#This Row],[pledged]]/Table1[[#This Row],[goal]]*100</f>
        <v>1.7647058823529412E-2</v>
      </c>
      <c r="P1083" s="6">
        <f>IFERROR(Table1[[#This Row],[pledged]]/Table1[[#This Row],[backers_count]],0)</f>
        <v>3</v>
      </c>
      <c r="Q1083" t="str">
        <f>LEFT(Table1[[#This Row],[Category and Sub-Category]],FIND("/",Table1[[#This Row],[Category and Sub-Category]])-1)</f>
        <v>games</v>
      </c>
      <c r="R1083" t="str">
        <f>RIGHT(Table1[[#This Row],[Category and Sub-Category]],LEN(Table1[[#This Row],[Category and Sub-Category]])-FIND("/",Table1[[#This Row],[Category and Sub-Category]]))</f>
        <v>video games</v>
      </c>
      <c r="S1083" s="14">
        <f>(((Table1[[#This Row],[launched_at]]/60)/60)/24)+DATE(1970,1,1)</f>
        <v>42002.926990740743</v>
      </c>
      <c r="T1083" s="14">
        <f t="shared" si="16"/>
        <v>42032.926990740743</v>
      </c>
    </row>
    <row r="1084" spans="1:20" ht="43.5" x14ac:dyDescent="0.35">
      <c r="A1084">
        <v>1082</v>
      </c>
      <c r="B1084" s="1" t="s">
        <v>1083</v>
      </c>
      <c r="C1084" s="1" t="s">
        <v>5192</v>
      </c>
      <c r="D1084" s="6">
        <v>10000</v>
      </c>
      <c r="E1084" s="6">
        <v>56</v>
      </c>
      <c r="F1084" t="s">
        <v>8221</v>
      </c>
      <c r="G1084" t="s">
        <v>8224</v>
      </c>
      <c r="H1084" t="s">
        <v>8246</v>
      </c>
      <c r="I1084">
        <v>1344635088</v>
      </c>
      <c r="J1084">
        <v>1342043088</v>
      </c>
      <c r="K1084" t="b">
        <v>0</v>
      </c>
      <c r="L1084">
        <v>3</v>
      </c>
      <c r="M1084" t="b">
        <v>0</v>
      </c>
      <c r="N1084" t="s">
        <v>8282</v>
      </c>
      <c r="O1084" s="16">
        <f>Table1[[#This Row],[pledged]]/Table1[[#This Row],[goal]]*100</f>
        <v>0.55999999999999994</v>
      </c>
      <c r="P1084" s="6">
        <f>IFERROR(Table1[[#This Row],[pledged]]/Table1[[#This Row],[backers_count]],0)</f>
        <v>18.666666666666668</v>
      </c>
      <c r="Q1084" t="str">
        <f>LEFT(Table1[[#This Row],[Category and Sub-Category]],FIND("/",Table1[[#This Row],[Category and Sub-Category]])-1)</f>
        <v>games</v>
      </c>
      <c r="R1084" t="str">
        <f>RIGHT(Table1[[#This Row],[Category and Sub-Category]],LEN(Table1[[#This Row],[Category and Sub-Category]])-FIND("/",Table1[[#This Row],[Category and Sub-Category]]))</f>
        <v>video games</v>
      </c>
      <c r="S1084" s="14">
        <f>(((Table1[[#This Row],[launched_at]]/60)/60)/24)+DATE(1970,1,1)</f>
        <v>41101.906111111115</v>
      </c>
      <c r="T1084" s="14">
        <f t="shared" si="16"/>
        <v>41131.906111111115</v>
      </c>
    </row>
    <row r="1085" spans="1:20" ht="58" x14ac:dyDescent="0.35">
      <c r="A1085">
        <v>1083</v>
      </c>
      <c r="B1085" s="1" t="s">
        <v>1084</v>
      </c>
      <c r="C1085" s="1" t="s">
        <v>5193</v>
      </c>
      <c r="D1085" s="6">
        <v>50000</v>
      </c>
      <c r="E1085" s="6">
        <v>410</v>
      </c>
      <c r="F1085" t="s">
        <v>8221</v>
      </c>
      <c r="G1085" t="s">
        <v>8229</v>
      </c>
      <c r="H1085" t="s">
        <v>8251</v>
      </c>
      <c r="I1085">
        <v>1406994583</v>
      </c>
      <c r="J1085">
        <v>1401810583</v>
      </c>
      <c r="K1085" t="b">
        <v>0</v>
      </c>
      <c r="L1085">
        <v>1</v>
      </c>
      <c r="M1085" t="b">
        <v>0</v>
      </c>
      <c r="N1085" t="s">
        <v>8282</v>
      </c>
      <c r="O1085" s="16">
        <f>Table1[[#This Row],[pledged]]/Table1[[#This Row],[goal]]*100</f>
        <v>0.82000000000000006</v>
      </c>
      <c r="P1085" s="6">
        <f>IFERROR(Table1[[#This Row],[pledged]]/Table1[[#This Row],[backers_count]],0)</f>
        <v>410</v>
      </c>
      <c r="Q1085" t="str">
        <f>LEFT(Table1[[#This Row],[Category and Sub-Category]],FIND("/",Table1[[#This Row],[Category and Sub-Category]])-1)</f>
        <v>games</v>
      </c>
      <c r="R1085" t="str">
        <f>RIGHT(Table1[[#This Row],[Category and Sub-Category]],LEN(Table1[[#This Row],[Category and Sub-Category]])-FIND("/",Table1[[#This Row],[Category and Sub-Category]]))</f>
        <v>video games</v>
      </c>
      <c r="S1085" s="14">
        <f>(((Table1[[#This Row],[launched_at]]/60)/60)/24)+DATE(1970,1,1)</f>
        <v>41793.659525462965</v>
      </c>
      <c r="T1085" s="14">
        <f t="shared" si="16"/>
        <v>41853.659525462965</v>
      </c>
    </row>
    <row r="1086" spans="1:20" x14ac:dyDescent="0.35">
      <c r="A1086">
        <v>1084</v>
      </c>
      <c r="B1086" s="1" t="s">
        <v>1085</v>
      </c>
      <c r="C1086" s="1" t="s">
        <v>5194</v>
      </c>
      <c r="D1086" s="6">
        <v>550</v>
      </c>
      <c r="E1086" s="6">
        <v>0</v>
      </c>
      <c r="F1086" t="s">
        <v>8221</v>
      </c>
      <c r="G1086" t="s">
        <v>8224</v>
      </c>
      <c r="H1086" t="s">
        <v>8246</v>
      </c>
      <c r="I1086">
        <v>1407534804</v>
      </c>
      <c r="J1086">
        <v>1404942804</v>
      </c>
      <c r="K1086" t="b">
        <v>0</v>
      </c>
      <c r="L1086">
        <v>0</v>
      </c>
      <c r="M1086" t="b">
        <v>0</v>
      </c>
      <c r="N1086" t="s">
        <v>8282</v>
      </c>
      <c r="O1086" s="16">
        <f>Table1[[#This Row],[pledged]]/Table1[[#This Row],[goal]]*100</f>
        <v>0</v>
      </c>
      <c r="P1086" s="6">
        <f>IFERROR(Table1[[#This Row],[pledged]]/Table1[[#This Row],[backers_count]],0)</f>
        <v>0</v>
      </c>
      <c r="Q1086" t="str">
        <f>LEFT(Table1[[#This Row],[Category and Sub-Category]],FIND("/",Table1[[#This Row],[Category and Sub-Category]])-1)</f>
        <v>games</v>
      </c>
      <c r="R1086" t="str">
        <f>RIGHT(Table1[[#This Row],[Category and Sub-Category]],LEN(Table1[[#This Row],[Category and Sub-Category]])-FIND("/",Table1[[#This Row],[Category and Sub-Category]]))</f>
        <v>video games</v>
      </c>
      <c r="S1086" s="14">
        <f>(((Table1[[#This Row],[launched_at]]/60)/60)/24)+DATE(1970,1,1)</f>
        <v>41829.912083333329</v>
      </c>
      <c r="T1086" s="14">
        <f t="shared" si="16"/>
        <v>41859.912083333329</v>
      </c>
    </row>
    <row r="1087" spans="1:20" ht="43.5" x14ac:dyDescent="0.35">
      <c r="A1087">
        <v>1085</v>
      </c>
      <c r="B1087" s="1" t="s">
        <v>1086</v>
      </c>
      <c r="C1087" s="1" t="s">
        <v>5195</v>
      </c>
      <c r="D1087" s="6">
        <v>30000</v>
      </c>
      <c r="E1087" s="6">
        <v>1026</v>
      </c>
      <c r="F1087" t="s">
        <v>8221</v>
      </c>
      <c r="G1087" t="s">
        <v>8229</v>
      </c>
      <c r="H1087" t="s">
        <v>8251</v>
      </c>
      <c r="I1087">
        <v>1457967975</v>
      </c>
      <c r="J1087">
        <v>1455379575</v>
      </c>
      <c r="K1087" t="b">
        <v>0</v>
      </c>
      <c r="L1087">
        <v>9</v>
      </c>
      <c r="M1087" t="b">
        <v>0</v>
      </c>
      <c r="N1087" t="s">
        <v>8282</v>
      </c>
      <c r="O1087" s="16">
        <f>Table1[[#This Row],[pledged]]/Table1[[#This Row],[goal]]*100</f>
        <v>3.42</v>
      </c>
      <c r="P1087" s="6">
        <f>IFERROR(Table1[[#This Row],[pledged]]/Table1[[#This Row],[backers_count]],0)</f>
        <v>114</v>
      </c>
      <c r="Q1087" t="str">
        <f>LEFT(Table1[[#This Row],[Category and Sub-Category]],FIND("/",Table1[[#This Row],[Category and Sub-Category]])-1)</f>
        <v>games</v>
      </c>
      <c r="R1087" t="str">
        <f>RIGHT(Table1[[#This Row],[Category and Sub-Category]],LEN(Table1[[#This Row],[Category and Sub-Category]])-FIND("/",Table1[[#This Row],[Category and Sub-Category]]))</f>
        <v>video games</v>
      </c>
      <c r="S1087" s="14">
        <f>(((Table1[[#This Row],[launched_at]]/60)/60)/24)+DATE(1970,1,1)</f>
        <v>42413.671006944445</v>
      </c>
      <c r="T1087" s="14">
        <f t="shared" si="16"/>
        <v>42443.629340277781</v>
      </c>
    </row>
    <row r="1088" spans="1:20" x14ac:dyDescent="0.35">
      <c r="A1088">
        <v>1086</v>
      </c>
      <c r="B1088" s="1" t="s">
        <v>1087</v>
      </c>
      <c r="C1088" s="1" t="s">
        <v>5196</v>
      </c>
      <c r="D1088" s="6">
        <v>18000</v>
      </c>
      <c r="E1088" s="6">
        <v>15</v>
      </c>
      <c r="F1088" t="s">
        <v>8221</v>
      </c>
      <c r="G1088" t="s">
        <v>8224</v>
      </c>
      <c r="H1088" t="s">
        <v>8246</v>
      </c>
      <c r="I1088">
        <v>1408913291</v>
      </c>
      <c r="J1088">
        <v>1406321291</v>
      </c>
      <c r="K1088" t="b">
        <v>0</v>
      </c>
      <c r="L1088">
        <v>2</v>
      </c>
      <c r="M1088" t="b">
        <v>0</v>
      </c>
      <c r="N1088" t="s">
        <v>8282</v>
      </c>
      <c r="O1088" s="16">
        <f>Table1[[#This Row],[pledged]]/Table1[[#This Row],[goal]]*100</f>
        <v>8.3333333333333343E-2</v>
      </c>
      <c r="P1088" s="6">
        <f>IFERROR(Table1[[#This Row],[pledged]]/Table1[[#This Row],[backers_count]],0)</f>
        <v>7.5</v>
      </c>
      <c r="Q1088" t="str">
        <f>LEFT(Table1[[#This Row],[Category and Sub-Category]],FIND("/",Table1[[#This Row],[Category and Sub-Category]])-1)</f>
        <v>games</v>
      </c>
      <c r="R1088" t="str">
        <f>RIGHT(Table1[[#This Row],[Category and Sub-Category]],LEN(Table1[[#This Row],[Category and Sub-Category]])-FIND("/",Table1[[#This Row],[Category and Sub-Category]]))</f>
        <v>video games</v>
      </c>
      <c r="S1088" s="14">
        <f>(((Table1[[#This Row],[launched_at]]/60)/60)/24)+DATE(1970,1,1)</f>
        <v>41845.866793981484</v>
      </c>
      <c r="T1088" s="14">
        <f t="shared" si="16"/>
        <v>41875.866793981484</v>
      </c>
    </row>
    <row r="1089" spans="1:20" ht="43.5" x14ac:dyDescent="0.35">
      <c r="A1089">
        <v>1087</v>
      </c>
      <c r="B1089" s="1" t="s">
        <v>1088</v>
      </c>
      <c r="C1089" s="1" t="s">
        <v>5197</v>
      </c>
      <c r="D1089" s="6">
        <v>1100</v>
      </c>
      <c r="E1089" s="6">
        <v>0</v>
      </c>
      <c r="F1089" t="s">
        <v>8221</v>
      </c>
      <c r="G1089" t="s">
        <v>8224</v>
      </c>
      <c r="H1089" t="s">
        <v>8246</v>
      </c>
      <c r="I1089">
        <v>1402852087</v>
      </c>
      <c r="J1089">
        <v>1400260087</v>
      </c>
      <c r="K1089" t="b">
        <v>0</v>
      </c>
      <c r="L1089">
        <v>0</v>
      </c>
      <c r="M1089" t="b">
        <v>0</v>
      </c>
      <c r="N1089" t="s">
        <v>8282</v>
      </c>
      <c r="O1089" s="16">
        <f>Table1[[#This Row],[pledged]]/Table1[[#This Row],[goal]]*100</f>
        <v>0</v>
      </c>
      <c r="P1089" s="6">
        <f>IFERROR(Table1[[#This Row],[pledged]]/Table1[[#This Row],[backers_count]],0)</f>
        <v>0</v>
      </c>
      <c r="Q1089" t="str">
        <f>LEFT(Table1[[#This Row],[Category and Sub-Category]],FIND("/",Table1[[#This Row],[Category and Sub-Category]])-1)</f>
        <v>games</v>
      </c>
      <c r="R1089" t="str">
        <f>RIGHT(Table1[[#This Row],[Category and Sub-Category]],LEN(Table1[[#This Row],[Category and Sub-Category]])-FIND("/",Table1[[#This Row],[Category and Sub-Category]]))</f>
        <v>video games</v>
      </c>
      <c r="S1089" s="14">
        <f>(((Table1[[#This Row],[launched_at]]/60)/60)/24)+DATE(1970,1,1)</f>
        <v>41775.713969907411</v>
      </c>
      <c r="T1089" s="14">
        <f t="shared" si="16"/>
        <v>41805.713969907411</v>
      </c>
    </row>
    <row r="1090" spans="1:20" ht="29" x14ac:dyDescent="0.35">
      <c r="A1090">
        <v>1088</v>
      </c>
      <c r="B1090" s="1" t="s">
        <v>1089</v>
      </c>
      <c r="C1090" s="1" t="s">
        <v>5198</v>
      </c>
      <c r="D1090" s="6">
        <v>45000</v>
      </c>
      <c r="E1090" s="6">
        <v>6382.34</v>
      </c>
      <c r="F1090" t="s">
        <v>8221</v>
      </c>
      <c r="G1090" t="s">
        <v>8224</v>
      </c>
      <c r="H1090" t="s">
        <v>8246</v>
      </c>
      <c r="I1090">
        <v>1398366667</v>
      </c>
      <c r="J1090">
        <v>1395774667</v>
      </c>
      <c r="K1090" t="b">
        <v>0</v>
      </c>
      <c r="L1090">
        <v>147</v>
      </c>
      <c r="M1090" t="b">
        <v>0</v>
      </c>
      <c r="N1090" t="s">
        <v>8282</v>
      </c>
      <c r="O1090" s="16">
        <f>Table1[[#This Row],[pledged]]/Table1[[#This Row],[goal]]*100</f>
        <v>14.182977777777777</v>
      </c>
      <c r="P1090" s="6">
        <f>IFERROR(Table1[[#This Row],[pledged]]/Table1[[#This Row],[backers_count]],0)</f>
        <v>43.41727891156463</v>
      </c>
      <c r="Q1090" t="str">
        <f>LEFT(Table1[[#This Row],[Category and Sub-Category]],FIND("/",Table1[[#This Row],[Category and Sub-Category]])-1)</f>
        <v>games</v>
      </c>
      <c r="R1090" t="str">
        <f>RIGHT(Table1[[#This Row],[Category and Sub-Category]],LEN(Table1[[#This Row],[Category and Sub-Category]])-FIND("/",Table1[[#This Row],[Category and Sub-Category]]))</f>
        <v>video games</v>
      </c>
      <c r="S1090" s="14">
        <f>(((Table1[[#This Row],[launched_at]]/60)/60)/24)+DATE(1970,1,1)</f>
        <v>41723.799386574072</v>
      </c>
      <c r="T1090" s="14">
        <f t="shared" ref="T1090:T1153" si="17">(((I1090/60)/60)/24)+DATE(1970,1,1)</f>
        <v>41753.799386574072</v>
      </c>
    </row>
    <row r="1091" spans="1:20" ht="29" x14ac:dyDescent="0.35">
      <c r="A1091">
        <v>1089</v>
      </c>
      <c r="B1091" s="1" t="s">
        <v>1090</v>
      </c>
      <c r="C1091" s="1" t="s">
        <v>5199</v>
      </c>
      <c r="D1091" s="6">
        <v>15000</v>
      </c>
      <c r="E1091" s="6">
        <v>1174</v>
      </c>
      <c r="F1091" t="s">
        <v>8221</v>
      </c>
      <c r="G1091" t="s">
        <v>8230</v>
      </c>
      <c r="H1091" t="s">
        <v>8249</v>
      </c>
      <c r="I1091">
        <v>1435293175</v>
      </c>
      <c r="J1091">
        <v>1432701175</v>
      </c>
      <c r="K1091" t="b">
        <v>0</v>
      </c>
      <c r="L1091">
        <v>49</v>
      </c>
      <c r="M1091" t="b">
        <v>0</v>
      </c>
      <c r="N1091" t="s">
        <v>8282</v>
      </c>
      <c r="O1091" s="16">
        <f>Table1[[#This Row],[pledged]]/Table1[[#This Row],[goal]]*100</f>
        <v>7.8266666666666662</v>
      </c>
      <c r="P1091" s="6">
        <f>IFERROR(Table1[[#This Row],[pledged]]/Table1[[#This Row],[backers_count]],0)</f>
        <v>23.959183673469386</v>
      </c>
      <c r="Q1091" t="str">
        <f>LEFT(Table1[[#This Row],[Category and Sub-Category]],FIND("/",Table1[[#This Row],[Category and Sub-Category]])-1)</f>
        <v>games</v>
      </c>
      <c r="R1091" t="str">
        <f>RIGHT(Table1[[#This Row],[Category and Sub-Category]],LEN(Table1[[#This Row],[Category and Sub-Category]])-FIND("/",Table1[[#This Row],[Category and Sub-Category]]))</f>
        <v>video games</v>
      </c>
      <c r="S1091" s="14">
        <f>(((Table1[[#This Row],[launched_at]]/60)/60)/24)+DATE(1970,1,1)</f>
        <v>42151.189525462964</v>
      </c>
      <c r="T1091" s="14">
        <f t="shared" si="17"/>
        <v>42181.189525462964</v>
      </c>
    </row>
    <row r="1092" spans="1:20" ht="43.5" x14ac:dyDescent="0.35">
      <c r="A1092">
        <v>1090</v>
      </c>
      <c r="B1092" s="1" t="s">
        <v>1091</v>
      </c>
      <c r="C1092" s="1" t="s">
        <v>5200</v>
      </c>
      <c r="D1092" s="6">
        <v>12999</v>
      </c>
      <c r="E1092" s="6">
        <v>5</v>
      </c>
      <c r="F1092" t="s">
        <v>8221</v>
      </c>
      <c r="G1092" t="s">
        <v>8226</v>
      </c>
      <c r="H1092" t="s">
        <v>8248</v>
      </c>
      <c r="I1092">
        <v>1432873653</v>
      </c>
      <c r="J1092">
        <v>1430281653</v>
      </c>
      <c r="K1092" t="b">
        <v>0</v>
      </c>
      <c r="L1092">
        <v>1</v>
      </c>
      <c r="M1092" t="b">
        <v>0</v>
      </c>
      <c r="N1092" t="s">
        <v>8282</v>
      </c>
      <c r="O1092" s="16">
        <f>Table1[[#This Row],[pledged]]/Table1[[#This Row],[goal]]*100</f>
        <v>3.8464497269020695E-2</v>
      </c>
      <c r="P1092" s="6">
        <f>IFERROR(Table1[[#This Row],[pledged]]/Table1[[#This Row],[backers_count]],0)</f>
        <v>5</v>
      </c>
      <c r="Q1092" t="str">
        <f>LEFT(Table1[[#This Row],[Category and Sub-Category]],FIND("/",Table1[[#This Row],[Category and Sub-Category]])-1)</f>
        <v>games</v>
      </c>
      <c r="R1092" t="str">
        <f>RIGHT(Table1[[#This Row],[Category and Sub-Category]],LEN(Table1[[#This Row],[Category and Sub-Category]])-FIND("/",Table1[[#This Row],[Category and Sub-Category]]))</f>
        <v>video games</v>
      </c>
      <c r="S1092" s="14">
        <f>(((Table1[[#This Row],[launched_at]]/60)/60)/24)+DATE(1970,1,1)</f>
        <v>42123.185798611114</v>
      </c>
      <c r="T1092" s="14">
        <f t="shared" si="17"/>
        <v>42153.185798611114</v>
      </c>
    </row>
    <row r="1093" spans="1:20" ht="43.5" x14ac:dyDescent="0.35">
      <c r="A1093">
        <v>1091</v>
      </c>
      <c r="B1093" s="1" t="s">
        <v>1092</v>
      </c>
      <c r="C1093" s="1" t="s">
        <v>5201</v>
      </c>
      <c r="D1093" s="6">
        <v>200</v>
      </c>
      <c r="E1093" s="6">
        <v>25</v>
      </c>
      <c r="F1093" t="s">
        <v>8221</v>
      </c>
      <c r="G1093" t="s">
        <v>8225</v>
      </c>
      <c r="H1093" t="s">
        <v>8247</v>
      </c>
      <c r="I1093">
        <v>1460313672</v>
      </c>
      <c r="J1093">
        <v>1457725272</v>
      </c>
      <c r="K1093" t="b">
        <v>0</v>
      </c>
      <c r="L1093">
        <v>2</v>
      </c>
      <c r="M1093" t="b">
        <v>0</v>
      </c>
      <c r="N1093" t="s">
        <v>8282</v>
      </c>
      <c r="O1093" s="16">
        <f>Table1[[#This Row],[pledged]]/Table1[[#This Row],[goal]]*100</f>
        <v>12.5</v>
      </c>
      <c r="P1093" s="6">
        <f>IFERROR(Table1[[#This Row],[pledged]]/Table1[[#This Row],[backers_count]],0)</f>
        <v>12.5</v>
      </c>
      <c r="Q1093" t="str">
        <f>LEFT(Table1[[#This Row],[Category and Sub-Category]],FIND("/",Table1[[#This Row],[Category and Sub-Category]])-1)</f>
        <v>games</v>
      </c>
      <c r="R1093" t="str">
        <f>RIGHT(Table1[[#This Row],[Category and Sub-Category]],LEN(Table1[[#This Row],[Category and Sub-Category]])-FIND("/",Table1[[#This Row],[Category and Sub-Category]]))</f>
        <v>video games</v>
      </c>
      <c r="S1093" s="14">
        <f>(((Table1[[#This Row],[launched_at]]/60)/60)/24)+DATE(1970,1,1)</f>
        <v>42440.820277777777</v>
      </c>
      <c r="T1093" s="14">
        <f t="shared" si="17"/>
        <v>42470.778611111105</v>
      </c>
    </row>
    <row r="1094" spans="1:20" ht="58" x14ac:dyDescent="0.35">
      <c r="A1094">
        <v>1092</v>
      </c>
      <c r="B1094" s="1" t="s">
        <v>1093</v>
      </c>
      <c r="C1094" s="1" t="s">
        <v>5202</v>
      </c>
      <c r="D1094" s="6">
        <v>2000</v>
      </c>
      <c r="E1094" s="6">
        <v>21</v>
      </c>
      <c r="F1094" t="s">
        <v>8221</v>
      </c>
      <c r="G1094" t="s">
        <v>8224</v>
      </c>
      <c r="H1094" t="s">
        <v>8246</v>
      </c>
      <c r="I1094">
        <v>1357432638</v>
      </c>
      <c r="J1094">
        <v>1354840638</v>
      </c>
      <c r="K1094" t="b">
        <v>0</v>
      </c>
      <c r="L1094">
        <v>7</v>
      </c>
      <c r="M1094" t="b">
        <v>0</v>
      </c>
      <c r="N1094" t="s">
        <v>8282</v>
      </c>
      <c r="O1094" s="16">
        <f>Table1[[#This Row],[pledged]]/Table1[[#This Row],[goal]]*100</f>
        <v>1.05</v>
      </c>
      <c r="P1094" s="6">
        <f>IFERROR(Table1[[#This Row],[pledged]]/Table1[[#This Row],[backers_count]],0)</f>
        <v>3</v>
      </c>
      <c r="Q1094" t="str">
        <f>LEFT(Table1[[#This Row],[Category and Sub-Category]],FIND("/",Table1[[#This Row],[Category and Sub-Category]])-1)</f>
        <v>games</v>
      </c>
      <c r="R1094" t="str">
        <f>RIGHT(Table1[[#This Row],[Category and Sub-Category]],LEN(Table1[[#This Row],[Category and Sub-Category]])-FIND("/",Table1[[#This Row],[Category and Sub-Category]]))</f>
        <v>video games</v>
      </c>
      <c r="S1094" s="14">
        <f>(((Table1[[#This Row],[launched_at]]/60)/60)/24)+DATE(1970,1,1)</f>
        <v>41250.025902777779</v>
      </c>
      <c r="T1094" s="14">
        <f t="shared" si="17"/>
        <v>41280.025902777779</v>
      </c>
    </row>
    <row r="1095" spans="1:20" ht="43.5" x14ac:dyDescent="0.35">
      <c r="A1095">
        <v>1093</v>
      </c>
      <c r="B1095" s="1" t="s">
        <v>1094</v>
      </c>
      <c r="C1095" s="1" t="s">
        <v>5203</v>
      </c>
      <c r="D1095" s="6">
        <v>300</v>
      </c>
      <c r="E1095" s="6">
        <v>42.25</v>
      </c>
      <c r="F1095" t="s">
        <v>8221</v>
      </c>
      <c r="G1095" t="s">
        <v>8229</v>
      </c>
      <c r="H1095" t="s">
        <v>8251</v>
      </c>
      <c r="I1095">
        <v>1455232937</v>
      </c>
      <c r="J1095">
        <v>1453936937</v>
      </c>
      <c r="K1095" t="b">
        <v>0</v>
      </c>
      <c r="L1095">
        <v>4</v>
      </c>
      <c r="M1095" t="b">
        <v>0</v>
      </c>
      <c r="N1095" t="s">
        <v>8282</v>
      </c>
      <c r="O1095" s="16">
        <f>Table1[[#This Row],[pledged]]/Table1[[#This Row],[goal]]*100</f>
        <v>14.083333333333334</v>
      </c>
      <c r="P1095" s="6">
        <f>IFERROR(Table1[[#This Row],[pledged]]/Table1[[#This Row],[backers_count]],0)</f>
        <v>10.5625</v>
      </c>
      <c r="Q1095" t="str">
        <f>LEFT(Table1[[#This Row],[Category and Sub-Category]],FIND("/",Table1[[#This Row],[Category and Sub-Category]])-1)</f>
        <v>games</v>
      </c>
      <c r="R1095" t="str">
        <f>RIGHT(Table1[[#This Row],[Category and Sub-Category]],LEN(Table1[[#This Row],[Category and Sub-Category]])-FIND("/",Table1[[#This Row],[Category and Sub-Category]]))</f>
        <v>video games</v>
      </c>
      <c r="S1095" s="14">
        <f>(((Table1[[#This Row],[launched_at]]/60)/60)/24)+DATE(1970,1,1)</f>
        <v>42396.973807870367</v>
      </c>
      <c r="T1095" s="14">
        <f t="shared" si="17"/>
        <v>42411.973807870367</v>
      </c>
    </row>
    <row r="1096" spans="1:20" ht="43.5" x14ac:dyDescent="0.35">
      <c r="A1096">
        <v>1094</v>
      </c>
      <c r="B1096" s="1" t="s">
        <v>1095</v>
      </c>
      <c r="C1096" s="1" t="s">
        <v>5204</v>
      </c>
      <c r="D1096" s="6">
        <v>18000</v>
      </c>
      <c r="E1096" s="6">
        <v>3294.01</v>
      </c>
      <c r="F1096" t="s">
        <v>8221</v>
      </c>
      <c r="G1096" t="s">
        <v>8224</v>
      </c>
      <c r="H1096" t="s">
        <v>8246</v>
      </c>
      <c r="I1096">
        <v>1318180033</v>
      </c>
      <c r="J1096">
        <v>1315588033</v>
      </c>
      <c r="K1096" t="b">
        <v>0</v>
      </c>
      <c r="L1096">
        <v>27</v>
      </c>
      <c r="M1096" t="b">
        <v>0</v>
      </c>
      <c r="N1096" t="s">
        <v>8282</v>
      </c>
      <c r="O1096" s="16">
        <f>Table1[[#This Row],[pledged]]/Table1[[#This Row],[goal]]*100</f>
        <v>18.300055555555556</v>
      </c>
      <c r="P1096" s="6">
        <f>IFERROR(Table1[[#This Row],[pledged]]/Table1[[#This Row],[backers_count]],0)</f>
        <v>122.00037037037038</v>
      </c>
      <c r="Q1096" t="str">
        <f>LEFT(Table1[[#This Row],[Category and Sub-Category]],FIND("/",Table1[[#This Row],[Category and Sub-Category]])-1)</f>
        <v>games</v>
      </c>
      <c r="R1096" t="str">
        <f>RIGHT(Table1[[#This Row],[Category and Sub-Category]],LEN(Table1[[#This Row],[Category and Sub-Category]])-FIND("/",Table1[[#This Row],[Category and Sub-Category]]))</f>
        <v>video games</v>
      </c>
      <c r="S1096" s="14">
        <f>(((Table1[[#This Row],[launched_at]]/60)/60)/24)+DATE(1970,1,1)</f>
        <v>40795.713344907403</v>
      </c>
      <c r="T1096" s="14">
        <f t="shared" si="17"/>
        <v>40825.713344907403</v>
      </c>
    </row>
    <row r="1097" spans="1:20" ht="43.5" x14ac:dyDescent="0.35">
      <c r="A1097">
        <v>1095</v>
      </c>
      <c r="B1097" s="1" t="s">
        <v>1096</v>
      </c>
      <c r="C1097" s="1" t="s">
        <v>5205</v>
      </c>
      <c r="D1097" s="6">
        <v>500000</v>
      </c>
      <c r="E1097" s="6">
        <v>25174</v>
      </c>
      <c r="F1097" t="s">
        <v>8221</v>
      </c>
      <c r="G1097" t="s">
        <v>8224</v>
      </c>
      <c r="H1097" t="s">
        <v>8246</v>
      </c>
      <c r="I1097">
        <v>1377867220</v>
      </c>
      <c r="J1097">
        <v>1375275220</v>
      </c>
      <c r="K1097" t="b">
        <v>0</v>
      </c>
      <c r="L1097">
        <v>94</v>
      </c>
      <c r="M1097" t="b">
        <v>0</v>
      </c>
      <c r="N1097" t="s">
        <v>8282</v>
      </c>
      <c r="O1097" s="16">
        <f>Table1[[#This Row],[pledged]]/Table1[[#This Row],[goal]]*100</f>
        <v>5.0347999999999997</v>
      </c>
      <c r="P1097" s="6">
        <f>IFERROR(Table1[[#This Row],[pledged]]/Table1[[#This Row],[backers_count]],0)</f>
        <v>267.80851063829789</v>
      </c>
      <c r="Q1097" t="str">
        <f>LEFT(Table1[[#This Row],[Category and Sub-Category]],FIND("/",Table1[[#This Row],[Category and Sub-Category]])-1)</f>
        <v>games</v>
      </c>
      <c r="R1097" t="str">
        <f>RIGHT(Table1[[#This Row],[Category and Sub-Category]],LEN(Table1[[#This Row],[Category and Sub-Category]])-FIND("/",Table1[[#This Row],[Category and Sub-Category]]))</f>
        <v>video games</v>
      </c>
      <c r="S1097" s="14">
        <f>(((Table1[[#This Row],[launched_at]]/60)/60)/24)+DATE(1970,1,1)</f>
        <v>41486.537268518521</v>
      </c>
      <c r="T1097" s="14">
        <f t="shared" si="17"/>
        <v>41516.537268518521</v>
      </c>
    </row>
    <row r="1098" spans="1:20" ht="43.5" x14ac:dyDescent="0.35">
      <c r="A1098">
        <v>1096</v>
      </c>
      <c r="B1098" s="1" t="s">
        <v>1097</v>
      </c>
      <c r="C1098" s="1" t="s">
        <v>5206</v>
      </c>
      <c r="D1098" s="6">
        <v>12000</v>
      </c>
      <c r="E1098" s="6">
        <v>2152</v>
      </c>
      <c r="F1098" t="s">
        <v>8221</v>
      </c>
      <c r="G1098" t="s">
        <v>8224</v>
      </c>
      <c r="H1098" t="s">
        <v>8246</v>
      </c>
      <c r="I1098">
        <v>1412393400</v>
      </c>
      <c r="J1098">
        <v>1409747154</v>
      </c>
      <c r="K1098" t="b">
        <v>0</v>
      </c>
      <c r="L1098">
        <v>29</v>
      </c>
      <c r="M1098" t="b">
        <v>0</v>
      </c>
      <c r="N1098" t="s">
        <v>8282</v>
      </c>
      <c r="O1098" s="16">
        <f>Table1[[#This Row],[pledged]]/Table1[[#This Row],[goal]]*100</f>
        <v>17.933333333333334</v>
      </c>
      <c r="P1098" s="6">
        <f>IFERROR(Table1[[#This Row],[pledged]]/Table1[[#This Row],[backers_count]],0)</f>
        <v>74.206896551724142</v>
      </c>
      <c r="Q1098" t="str">
        <f>LEFT(Table1[[#This Row],[Category and Sub-Category]],FIND("/",Table1[[#This Row],[Category and Sub-Category]])-1)</f>
        <v>games</v>
      </c>
      <c r="R1098" t="str">
        <f>RIGHT(Table1[[#This Row],[Category and Sub-Category]],LEN(Table1[[#This Row],[Category and Sub-Category]])-FIND("/",Table1[[#This Row],[Category and Sub-Category]]))</f>
        <v>video games</v>
      </c>
      <c r="S1098" s="14">
        <f>(((Table1[[#This Row],[launched_at]]/60)/60)/24)+DATE(1970,1,1)</f>
        <v>41885.51798611111</v>
      </c>
      <c r="T1098" s="14">
        <f t="shared" si="17"/>
        <v>41916.145833333336</v>
      </c>
    </row>
    <row r="1099" spans="1:20" ht="43.5" x14ac:dyDescent="0.35">
      <c r="A1099">
        <v>1097</v>
      </c>
      <c r="B1099" s="1" t="s">
        <v>1098</v>
      </c>
      <c r="C1099" s="1" t="s">
        <v>5207</v>
      </c>
      <c r="D1099" s="6">
        <v>100000</v>
      </c>
      <c r="E1099" s="6">
        <v>47</v>
      </c>
      <c r="F1099" t="s">
        <v>8221</v>
      </c>
      <c r="G1099" t="s">
        <v>8224</v>
      </c>
      <c r="H1099" t="s">
        <v>8246</v>
      </c>
      <c r="I1099">
        <v>1393786877</v>
      </c>
      <c r="J1099">
        <v>1390330877</v>
      </c>
      <c r="K1099" t="b">
        <v>0</v>
      </c>
      <c r="L1099">
        <v>7</v>
      </c>
      <c r="M1099" t="b">
        <v>0</v>
      </c>
      <c r="N1099" t="s">
        <v>8282</v>
      </c>
      <c r="O1099" s="16">
        <f>Table1[[#This Row],[pledged]]/Table1[[#This Row],[goal]]*100</f>
        <v>4.7E-2</v>
      </c>
      <c r="P1099" s="6">
        <f>IFERROR(Table1[[#This Row],[pledged]]/Table1[[#This Row],[backers_count]],0)</f>
        <v>6.7142857142857144</v>
      </c>
      <c r="Q1099" t="str">
        <f>LEFT(Table1[[#This Row],[Category and Sub-Category]],FIND("/",Table1[[#This Row],[Category and Sub-Category]])-1)</f>
        <v>games</v>
      </c>
      <c r="R1099" t="str">
        <f>RIGHT(Table1[[#This Row],[Category and Sub-Category]],LEN(Table1[[#This Row],[Category and Sub-Category]])-FIND("/",Table1[[#This Row],[Category and Sub-Category]]))</f>
        <v>video games</v>
      </c>
      <c r="S1099" s="14">
        <f>(((Table1[[#This Row],[launched_at]]/60)/60)/24)+DATE(1970,1,1)</f>
        <v>41660.792557870373</v>
      </c>
      <c r="T1099" s="14">
        <f t="shared" si="17"/>
        <v>41700.792557870373</v>
      </c>
    </row>
    <row r="1100" spans="1:20" ht="29" x14ac:dyDescent="0.35">
      <c r="A1100">
        <v>1098</v>
      </c>
      <c r="B1100" s="1" t="s">
        <v>1099</v>
      </c>
      <c r="C1100" s="1" t="s">
        <v>5208</v>
      </c>
      <c r="D1100" s="6">
        <v>25000</v>
      </c>
      <c r="E1100" s="6">
        <v>1803</v>
      </c>
      <c r="F1100" t="s">
        <v>8221</v>
      </c>
      <c r="G1100" t="s">
        <v>8224</v>
      </c>
      <c r="H1100" t="s">
        <v>8246</v>
      </c>
      <c r="I1100">
        <v>1397413095</v>
      </c>
      <c r="J1100">
        <v>1394821095</v>
      </c>
      <c r="K1100" t="b">
        <v>0</v>
      </c>
      <c r="L1100">
        <v>22</v>
      </c>
      <c r="M1100" t="b">
        <v>0</v>
      </c>
      <c r="N1100" t="s">
        <v>8282</v>
      </c>
      <c r="O1100" s="16">
        <f>Table1[[#This Row],[pledged]]/Table1[[#This Row],[goal]]*100</f>
        <v>7.2120000000000006</v>
      </c>
      <c r="P1100" s="6">
        <f>IFERROR(Table1[[#This Row],[pledged]]/Table1[[#This Row],[backers_count]],0)</f>
        <v>81.954545454545453</v>
      </c>
      <c r="Q1100" t="str">
        <f>LEFT(Table1[[#This Row],[Category and Sub-Category]],FIND("/",Table1[[#This Row],[Category and Sub-Category]])-1)</f>
        <v>games</v>
      </c>
      <c r="R1100" t="str">
        <f>RIGHT(Table1[[#This Row],[Category and Sub-Category]],LEN(Table1[[#This Row],[Category and Sub-Category]])-FIND("/",Table1[[#This Row],[Category and Sub-Category]]))</f>
        <v>video games</v>
      </c>
      <c r="S1100" s="14">
        <f>(((Table1[[#This Row],[launched_at]]/60)/60)/24)+DATE(1970,1,1)</f>
        <v>41712.762673611112</v>
      </c>
      <c r="T1100" s="14">
        <f t="shared" si="17"/>
        <v>41742.762673611112</v>
      </c>
    </row>
    <row r="1101" spans="1:20" ht="58" x14ac:dyDescent="0.35">
      <c r="A1101">
        <v>1099</v>
      </c>
      <c r="B1101" s="1" t="s">
        <v>1100</v>
      </c>
      <c r="C1101" s="1" t="s">
        <v>5209</v>
      </c>
      <c r="D1101" s="6">
        <v>5000</v>
      </c>
      <c r="E1101" s="6">
        <v>25</v>
      </c>
      <c r="F1101" t="s">
        <v>8221</v>
      </c>
      <c r="G1101" t="s">
        <v>8225</v>
      </c>
      <c r="H1101" t="s">
        <v>8247</v>
      </c>
      <c r="I1101">
        <v>1431547468</v>
      </c>
      <c r="J1101">
        <v>1428955468</v>
      </c>
      <c r="K1101" t="b">
        <v>0</v>
      </c>
      <c r="L1101">
        <v>1</v>
      </c>
      <c r="M1101" t="b">
        <v>0</v>
      </c>
      <c r="N1101" t="s">
        <v>8282</v>
      </c>
      <c r="O1101" s="16">
        <f>Table1[[#This Row],[pledged]]/Table1[[#This Row],[goal]]*100</f>
        <v>0.5</v>
      </c>
      <c r="P1101" s="6">
        <f>IFERROR(Table1[[#This Row],[pledged]]/Table1[[#This Row],[backers_count]],0)</f>
        <v>25</v>
      </c>
      <c r="Q1101" t="str">
        <f>LEFT(Table1[[#This Row],[Category and Sub-Category]],FIND("/",Table1[[#This Row],[Category and Sub-Category]])-1)</f>
        <v>games</v>
      </c>
      <c r="R1101" t="str">
        <f>RIGHT(Table1[[#This Row],[Category and Sub-Category]],LEN(Table1[[#This Row],[Category and Sub-Category]])-FIND("/",Table1[[#This Row],[Category and Sub-Category]]))</f>
        <v>video games</v>
      </c>
      <c r="S1101" s="14">
        <f>(((Table1[[#This Row],[launched_at]]/60)/60)/24)+DATE(1970,1,1)</f>
        <v>42107.836435185185</v>
      </c>
      <c r="T1101" s="14">
        <f t="shared" si="17"/>
        <v>42137.836435185185</v>
      </c>
    </row>
    <row r="1102" spans="1:20" ht="43.5" x14ac:dyDescent="0.35">
      <c r="A1102">
        <v>1100</v>
      </c>
      <c r="B1102" s="1" t="s">
        <v>1101</v>
      </c>
      <c r="C1102" s="1" t="s">
        <v>5210</v>
      </c>
      <c r="D1102" s="6">
        <v>4000</v>
      </c>
      <c r="E1102" s="6">
        <v>100</v>
      </c>
      <c r="F1102" t="s">
        <v>8221</v>
      </c>
      <c r="G1102" t="s">
        <v>8236</v>
      </c>
      <c r="H1102" t="s">
        <v>8249</v>
      </c>
      <c r="I1102">
        <v>1455417571</v>
      </c>
      <c r="J1102">
        <v>1452825571</v>
      </c>
      <c r="K1102" t="b">
        <v>0</v>
      </c>
      <c r="L1102">
        <v>10</v>
      </c>
      <c r="M1102" t="b">
        <v>0</v>
      </c>
      <c r="N1102" t="s">
        <v>8282</v>
      </c>
      <c r="O1102" s="16">
        <f>Table1[[#This Row],[pledged]]/Table1[[#This Row],[goal]]*100</f>
        <v>2.5</v>
      </c>
      <c r="P1102" s="6">
        <f>IFERROR(Table1[[#This Row],[pledged]]/Table1[[#This Row],[backers_count]],0)</f>
        <v>10</v>
      </c>
      <c r="Q1102" t="str">
        <f>LEFT(Table1[[#This Row],[Category and Sub-Category]],FIND("/",Table1[[#This Row],[Category and Sub-Category]])-1)</f>
        <v>games</v>
      </c>
      <c r="R1102" t="str">
        <f>RIGHT(Table1[[#This Row],[Category and Sub-Category]],LEN(Table1[[#This Row],[Category and Sub-Category]])-FIND("/",Table1[[#This Row],[Category and Sub-Category]]))</f>
        <v>video games</v>
      </c>
      <c r="S1102" s="14">
        <f>(((Table1[[#This Row],[launched_at]]/60)/60)/24)+DATE(1970,1,1)</f>
        <v>42384.110775462963</v>
      </c>
      <c r="T1102" s="14">
        <f t="shared" si="17"/>
        <v>42414.110775462963</v>
      </c>
    </row>
    <row r="1103" spans="1:20" ht="29" x14ac:dyDescent="0.35">
      <c r="A1103">
        <v>1101</v>
      </c>
      <c r="B1103" s="1" t="s">
        <v>1102</v>
      </c>
      <c r="C1103" s="1" t="s">
        <v>5211</v>
      </c>
      <c r="D1103" s="6">
        <v>100000</v>
      </c>
      <c r="E1103" s="6">
        <v>41</v>
      </c>
      <c r="F1103" t="s">
        <v>8221</v>
      </c>
      <c r="G1103" t="s">
        <v>8224</v>
      </c>
      <c r="H1103" t="s">
        <v>8246</v>
      </c>
      <c r="I1103">
        <v>1468519920</v>
      </c>
      <c r="J1103">
        <v>1466188338</v>
      </c>
      <c r="K1103" t="b">
        <v>0</v>
      </c>
      <c r="L1103">
        <v>6</v>
      </c>
      <c r="M1103" t="b">
        <v>0</v>
      </c>
      <c r="N1103" t="s">
        <v>8282</v>
      </c>
      <c r="O1103" s="16">
        <f>Table1[[#This Row],[pledged]]/Table1[[#This Row],[goal]]*100</f>
        <v>4.1000000000000002E-2</v>
      </c>
      <c r="P1103" s="6">
        <f>IFERROR(Table1[[#This Row],[pledged]]/Table1[[#This Row],[backers_count]],0)</f>
        <v>6.833333333333333</v>
      </c>
      <c r="Q1103" t="str">
        <f>LEFT(Table1[[#This Row],[Category and Sub-Category]],FIND("/",Table1[[#This Row],[Category and Sub-Category]])-1)</f>
        <v>games</v>
      </c>
      <c r="R1103" t="str">
        <f>RIGHT(Table1[[#This Row],[Category and Sub-Category]],LEN(Table1[[#This Row],[Category and Sub-Category]])-FIND("/",Table1[[#This Row],[Category and Sub-Category]]))</f>
        <v>video games</v>
      </c>
      <c r="S1103" s="14">
        <f>(((Table1[[#This Row],[launched_at]]/60)/60)/24)+DATE(1970,1,1)</f>
        <v>42538.77243055556</v>
      </c>
      <c r="T1103" s="14">
        <f t="shared" si="17"/>
        <v>42565.758333333331</v>
      </c>
    </row>
    <row r="1104" spans="1:20" ht="58" x14ac:dyDescent="0.35">
      <c r="A1104">
        <v>1102</v>
      </c>
      <c r="B1104" s="1" t="s">
        <v>1103</v>
      </c>
      <c r="C1104" s="1" t="s">
        <v>5212</v>
      </c>
      <c r="D1104" s="6">
        <v>8000</v>
      </c>
      <c r="E1104" s="6">
        <v>425</v>
      </c>
      <c r="F1104" t="s">
        <v>8221</v>
      </c>
      <c r="G1104" t="s">
        <v>8224</v>
      </c>
      <c r="H1104" t="s">
        <v>8246</v>
      </c>
      <c r="I1104">
        <v>1386568740</v>
      </c>
      <c r="J1104">
        <v>1383095125</v>
      </c>
      <c r="K1104" t="b">
        <v>0</v>
      </c>
      <c r="L1104">
        <v>24</v>
      </c>
      <c r="M1104" t="b">
        <v>0</v>
      </c>
      <c r="N1104" t="s">
        <v>8282</v>
      </c>
      <c r="O1104" s="16">
        <f>Table1[[#This Row],[pledged]]/Table1[[#This Row],[goal]]*100</f>
        <v>5.3125</v>
      </c>
      <c r="P1104" s="6">
        <f>IFERROR(Table1[[#This Row],[pledged]]/Table1[[#This Row],[backers_count]],0)</f>
        <v>17.708333333333332</v>
      </c>
      <c r="Q1104" t="str">
        <f>LEFT(Table1[[#This Row],[Category and Sub-Category]],FIND("/",Table1[[#This Row],[Category and Sub-Category]])-1)</f>
        <v>games</v>
      </c>
      <c r="R1104" t="str">
        <f>RIGHT(Table1[[#This Row],[Category and Sub-Category]],LEN(Table1[[#This Row],[Category and Sub-Category]])-FIND("/",Table1[[#This Row],[Category and Sub-Category]]))</f>
        <v>video games</v>
      </c>
      <c r="S1104" s="14">
        <f>(((Table1[[#This Row],[launched_at]]/60)/60)/24)+DATE(1970,1,1)</f>
        <v>41577.045428240745</v>
      </c>
      <c r="T1104" s="14">
        <f t="shared" si="17"/>
        <v>41617.249305555553</v>
      </c>
    </row>
    <row r="1105" spans="1:20" ht="43.5" x14ac:dyDescent="0.35">
      <c r="A1105">
        <v>1103</v>
      </c>
      <c r="B1105" s="1" t="s">
        <v>1104</v>
      </c>
      <c r="C1105" s="1" t="s">
        <v>5213</v>
      </c>
      <c r="D1105" s="6">
        <v>15000</v>
      </c>
      <c r="E1105" s="6">
        <v>243</v>
      </c>
      <c r="F1105" t="s">
        <v>8221</v>
      </c>
      <c r="G1105" t="s">
        <v>8224</v>
      </c>
      <c r="H1105" t="s">
        <v>8246</v>
      </c>
      <c r="I1105">
        <v>1466227190</v>
      </c>
      <c r="J1105">
        <v>1461043190</v>
      </c>
      <c r="K1105" t="b">
        <v>0</v>
      </c>
      <c r="L1105">
        <v>15</v>
      </c>
      <c r="M1105" t="b">
        <v>0</v>
      </c>
      <c r="N1105" t="s">
        <v>8282</v>
      </c>
      <c r="O1105" s="16">
        <f>Table1[[#This Row],[pledged]]/Table1[[#This Row],[goal]]*100</f>
        <v>1.6199999999999999</v>
      </c>
      <c r="P1105" s="6">
        <f>IFERROR(Table1[[#This Row],[pledged]]/Table1[[#This Row],[backers_count]],0)</f>
        <v>16.2</v>
      </c>
      <c r="Q1105" t="str">
        <f>LEFT(Table1[[#This Row],[Category and Sub-Category]],FIND("/",Table1[[#This Row],[Category and Sub-Category]])-1)</f>
        <v>games</v>
      </c>
      <c r="R1105" t="str">
        <f>RIGHT(Table1[[#This Row],[Category and Sub-Category]],LEN(Table1[[#This Row],[Category and Sub-Category]])-FIND("/",Table1[[#This Row],[Category and Sub-Category]]))</f>
        <v>video games</v>
      </c>
      <c r="S1105" s="14">
        <f>(((Table1[[#This Row],[launched_at]]/60)/60)/24)+DATE(1970,1,1)</f>
        <v>42479.22210648148</v>
      </c>
      <c r="T1105" s="14">
        <f t="shared" si="17"/>
        <v>42539.22210648148</v>
      </c>
    </row>
    <row r="1106" spans="1:20" ht="43.5" x14ac:dyDescent="0.35">
      <c r="A1106">
        <v>1104</v>
      </c>
      <c r="B1106" s="1" t="s">
        <v>1105</v>
      </c>
      <c r="C1106" s="1" t="s">
        <v>5214</v>
      </c>
      <c r="D1106" s="6">
        <v>60000</v>
      </c>
      <c r="E1106" s="6">
        <v>2971</v>
      </c>
      <c r="F1106" t="s">
        <v>8221</v>
      </c>
      <c r="G1106" t="s">
        <v>8225</v>
      </c>
      <c r="H1106" t="s">
        <v>8247</v>
      </c>
      <c r="I1106">
        <v>1402480221</v>
      </c>
      <c r="J1106">
        <v>1399888221</v>
      </c>
      <c r="K1106" t="b">
        <v>0</v>
      </c>
      <c r="L1106">
        <v>37</v>
      </c>
      <c r="M1106" t="b">
        <v>0</v>
      </c>
      <c r="N1106" t="s">
        <v>8282</v>
      </c>
      <c r="O1106" s="16">
        <f>Table1[[#This Row],[pledged]]/Table1[[#This Row],[goal]]*100</f>
        <v>4.9516666666666671</v>
      </c>
      <c r="P1106" s="6">
        <f>IFERROR(Table1[[#This Row],[pledged]]/Table1[[#This Row],[backers_count]],0)</f>
        <v>80.297297297297291</v>
      </c>
      <c r="Q1106" t="str">
        <f>LEFT(Table1[[#This Row],[Category and Sub-Category]],FIND("/",Table1[[#This Row],[Category and Sub-Category]])-1)</f>
        <v>games</v>
      </c>
      <c r="R1106" t="str">
        <f>RIGHT(Table1[[#This Row],[Category and Sub-Category]],LEN(Table1[[#This Row],[Category and Sub-Category]])-FIND("/",Table1[[#This Row],[Category and Sub-Category]]))</f>
        <v>video games</v>
      </c>
      <c r="S1106" s="14">
        <f>(((Table1[[#This Row],[launched_at]]/60)/60)/24)+DATE(1970,1,1)</f>
        <v>41771.40996527778</v>
      </c>
      <c r="T1106" s="14">
        <f t="shared" si="17"/>
        <v>41801.40996527778</v>
      </c>
    </row>
    <row r="1107" spans="1:20" ht="58" x14ac:dyDescent="0.35">
      <c r="A1107">
        <v>1105</v>
      </c>
      <c r="B1107" s="1" t="s">
        <v>1106</v>
      </c>
      <c r="C1107" s="1" t="s">
        <v>5215</v>
      </c>
      <c r="D1107" s="6">
        <v>900000</v>
      </c>
      <c r="E1107" s="6">
        <v>1431</v>
      </c>
      <c r="F1107" t="s">
        <v>8221</v>
      </c>
      <c r="G1107" t="s">
        <v>8224</v>
      </c>
      <c r="H1107" t="s">
        <v>8246</v>
      </c>
      <c r="I1107">
        <v>1395627327</v>
      </c>
      <c r="J1107">
        <v>1393038927</v>
      </c>
      <c r="K1107" t="b">
        <v>0</v>
      </c>
      <c r="L1107">
        <v>20</v>
      </c>
      <c r="M1107" t="b">
        <v>0</v>
      </c>
      <c r="N1107" t="s">
        <v>8282</v>
      </c>
      <c r="O1107" s="16">
        <f>Table1[[#This Row],[pledged]]/Table1[[#This Row],[goal]]*100</f>
        <v>0.159</v>
      </c>
      <c r="P1107" s="6">
        <f>IFERROR(Table1[[#This Row],[pledged]]/Table1[[#This Row],[backers_count]],0)</f>
        <v>71.55</v>
      </c>
      <c r="Q1107" t="str">
        <f>LEFT(Table1[[#This Row],[Category and Sub-Category]],FIND("/",Table1[[#This Row],[Category and Sub-Category]])-1)</f>
        <v>games</v>
      </c>
      <c r="R1107" t="str">
        <f>RIGHT(Table1[[#This Row],[Category and Sub-Category]],LEN(Table1[[#This Row],[Category and Sub-Category]])-FIND("/",Table1[[#This Row],[Category and Sub-Category]]))</f>
        <v>video games</v>
      </c>
      <c r="S1107" s="14">
        <f>(((Table1[[#This Row],[launched_at]]/60)/60)/24)+DATE(1970,1,1)</f>
        <v>41692.135729166665</v>
      </c>
      <c r="T1107" s="14">
        <f t="shared" si="17"/>
        <v>41722.0940625</v>
      </c>
    </row>
    <row r="1108" spans="1:20" ht="43.5" x14ac:dyDescent="0.35">
      <c r="A1108">
        <v>1106</v>
      </c>
      <c r="B1108" s="1" t="s">
        <v>1107</v>
      </c>
      <c r="C1108" s="1" t="s">
        <v>5216</v>
      </c>
      <c r="D1108" s="6">
        <v>400</v>
      </c>
      <c r="E1108" s="6">
        <v>165</v>
      </c>
      <c r="F1108" t="s">
        <v>8221</v>
      </c>
      <c r="G1108" t="s">
        <v>8224</v>
      </c>
      <c r="H1108" t="s">
        <v>8246</v>
      </c>
      <c r="I1108">
        <v>1333557975</v>
      </c>
      <c r="J1108">
        <v>1330969575</v>
      </c>
      <c r="K1108" t="b">
        <v>0</v>
      </c>
      <c r="L1108">
        <v>7</v>
      </c>
      <c r="M1108" t="b">
        <v>0</v>
      </c>
      <c r="N1108" t="s">
        <v>8282</v>
      </c>
      <c r="O1108" s="16">
        <f>Table1[[#This Row],[pledged]]/Table1[[#This Row],[goal]]*100</f>
        <v>41.25</v>
      </c>
      <c r="P1108" s="6">
        <f>IFERROR(Table1[[#This Row],[pledged]]/Table1[[#This Row],[backers_count]],0)</f>
        <v>23.571428571428573</v>
      </c>
      <c r="Q1108" t="str">
        <f>LEFT(Table1[[#This Row],[Category and Sub-Category]],FIND("/",Table1[[#This Row],[Category and Sub-Category]])-1)</f>
        <v>games</v>
      </c>
      <c r="R1108" t="str">
        <f>RIGHT(Table1[[#This Row],[Category and Sub-Category]],LEN(Table1[[#This Row],[Category and Sub-Category]])-FIND("/",Table1[[#This Row],[Category and Sub-Category]]))</f>
        <v>video games</v>
      </c>
      <c r="S1108" s="14">
        <f>(((Table1[[#This Row],[launched_at]]/60)/60)/24)+DATE(1970,1,1)</f>
        <v>40973.740451388891</v>
      </c>
      <c r="T1108" s="14">
        <f t="shared" si="17"/>
        <v>41003.698784722219</v>
      </c>
    </row>
    <row r="1109" spans="1:20" ht="58" x14ac:dyDescent="0.35">
      <c r="A1109">
        <v>1107</v>
      </c>
      <c r="B1109" s="1" t="s">
        <v>1108</v>
      </c>
      <c r="C1109" s="1" t="s">
        <v>5217</v>
      </c>
      <c r="D1109" s="6">
        <v>10000</v>
      </c>
      <c r="E1109" s="6">
        <v>0</v>
      </c>
      <c r="F1109" t="s">
        <v>8221</v>
      </c>
      <c r="G1109" t="s">
        <v>8224</v>
      </c>
      <c r="H1109" t="s">
        <v>8246</v>
      </c>
      <c r="I1109">
        <v>1406148024</v>
      </c>
      <c r="J1109">
        <v>1403556024</v>
      </c>
      <c r="K1109" t="b">
        <v>0</v>
      </c>
      <c r="L1109">
        <v>0</v>
      </c>
      <c r="M1109" t="b">
        <v>0</v>
      </c>
      <c r="N1109" t="s">
        <v>8282</v>
      </c>
      <c r="O1109" s="16">
        <f>Table1[[#This Row],[pledged]]/Table1[[#This Row],[goal]]*100</f>
        <v>0</v>
      </c>
      <c r="P1109" s="6">
        <f>IFERROR(Table1[[#This Row],[pledged]]/Table1[[#This Row],[backers_count]],0)</f>
        <v>0</v>
      </c>
      <c r="Q1109" t="str">
        <f>LEFT(Table1[[#This Row],[Category and Sub-Category]],FIND("/",Table1[[#This Row],[Category and Sub-Category]])-1)</f>
        <v>games</v>
      </c>
      <c r="R1109" t="str">
        <f>RIGHT(Table1[[#This Row],[Category and Sub-Category]],LEN(Table1[[#This Row],[Category and Sub-Category]])-FIND("/",Table1[[#This Row],[Category and Sub-Category]]))</f>
        <v>video games</v>
      </c>
      <c r="S1109" s="14">
        <f>(((Table1[[#This Row],[launched_at]]/60)/60)/24)+DATE(1970,1,1)</f>
        <v>41813.861388888887</v>
      </c>
      <c r="T1109" s="14">
        <f t="shared" si="17"/>
        <v>41843.861388888887</v>
      </c>
    </row>
    <row r="1110" spans="1:20" ht="58" x14ac:dyDescent="0.35">
      <c r="A1110">
        <v>1108</v>
      </c>
      <c r="B1110" s="1" t="s">
        <v>1109</v>
      </c>
      <c r="C1110" s="1" t="s">
        <v>5218</v>
      </c>
      <c r="D1110" s="6">
        <v>25000</v>
      </c>
      <c r="E1110" s="6">
        <v>732.5</v>
      </c>
      <c r="F1110" t="s">
        <v>8221</v>
      </c>
      <c r="G1110" t="s">
        <v>8224</v>
      </c>
      <c r="H1110" t="s">
        <v>8246</v>
      </c>
      <c r="I1110">
        <v>1334326635</v>
      </c>
      <c r="J1110">
        <v>1329146235</v>
      </c>
      <c r="K1110" t="b">
        <v>0</v>
      </c>
      <c r="L1110">
        <v>21</v>
      </c>
      <c r="M1110" t="b">
        <v>0</v>
      </c>
      <c r="N1110" t="s">
        <v>8282</v>
      </c>
      <c r="O1110" s="16">
        <f>Table1[[#This Row],[pledged]]/Table1[[#This Row],[goal]]*100</f>
        <v>2.93</v>
      </c>
      <c r="P1110" s="6">
        <f>IFERROR(Table1[[#This Row],[pledged]]/Table1[[#This Row],[backers_count]],0)</f>
        <v>34.88095238095238</v>
      </c>
      <c r="Q1110" t="str">
        <f>LEFT(Table1[[#This Row],[Category and Sub-Category]],FIND("/",Table1[[#This Row],[Category and Sub-Category]])-1)</f>
        <v>games</v>
      </c>
      <c r="R1110" t="str">
        <f>RIGHT(Table1[[#This Row],[Category and Sub-Category]],LEN(Table1[[#This Row],[Category and Sub-Category]])-FIND("/",Table1[[#This Row],[Category and Sub-Category]]))</f>
        <v>video games</v>
      </c>
      <c r="S1110" s="14">
        <f>(((Table1[[#This Row],[launched_at]]/60)/60)/24)+DATE(1970,1,1)</f>
        <v>40952.636979166666</v>
      </c>
      <c r="T1110" s="14">
        <f t="shared" si="17"/>
        <v>41012.595312500001</v>
      </c>
    </row>
    <row r="1111" spans="1:20" ht="43.5" x14ac:dyDescent="0.35">
      <c r="A1111">
        <v>1109</v>
      </c>
      <c r="B1111" s="1" t="s">
        <v>1110</v>
      </c>
      <c r="C1111" s="1" t="s">
        <v>5219</v>
      </c>
      <c r="D1111" s="6">
        <v>10000</v>
      </c>
      <c r="E1111" s="6">
        <v>45</v>
      </c>
      <c r="F1111" t="s">
        <v>8221</v>
      </c>
      <c r="G1111" t="s">
        <v>8224</v>
      </c>
      <c r="H1111" t="s">
        <v>8246</v>
      </c>
      <c r="I1111">
        <v>1479495790</v>
      </c>
      <c r="J1111">
        <v>1476900190</v>
      </c>
      <c r="K1111" t="b">
        <v>0</v>
      </c>
      <c r="L1111">
        <v>3</v>
      </c>
      <c r="M1111" t="b">
        <v>0</v>
      </c>
      <c r="N1111" t="s">
        <v>8282</v>
      </c>
      <c r="O1111" s="16">
        <f>Table1[[#This Row],[pledged]]/Table1[[#This Row],[goal]]*100</f>
        <v>0.44999999999999996</v>
      </c>
      <c r="P1111" s="6">
        <f>IFERROR(Table1[[#This Row],[pledged]]/Table1[[#This Row],[backers_count]],0)</f>
        <v>15</v>
      </c>
      <c r="Q1111" t="str">
        <f>LEFT(Table1[[#This Row],[Category and Sub-Category]],FIND("/",Table1[[#This Row],[Category and Sub-Category]])-1)</f>
        <v>games</v>
      </c>
      <c r="R1111" t="str">
        <f>RIGHT(Table1[[#This Row],[Category and Sub-Category]],LEN(Table1[[#This Row],[Category and Sub-Category]])-FIND("/",Table1[[#This Row],[Category and Sub-Category]]))</f>
        <v>video games</v>
      </c>
      <c r="S1111" s="14">
        <f>(((Table1[[#This Row],[launched_at]]/60)/60)/24)+DATE(1970,1,1)</f>
        <v>42662.752199074079</v>
      </c>
      <c r="T1111" s="14">
        <f t="shared" si="17"/>
        <v>42692.793865740736</v>
      </c>
    </row>
    <row r="1112" spans="1:20" ht="43.5" x14ac:dyDescent="0.35">
      <c r="A1112">
        <v>1110</v>
      </c>
      <c r="B1112" s="1" t="s">
        <v>1111</v>
      </c>
      <c r="C1112" s="1" t="s">
        <v>5220</v>
      </c>
      <c r="D1112" s="6">
        <v>50000</v>
      </c>
      <c r="E1112" s="6">
        <v>255</v>
      </c>
      <c r="F1112" t="s">
        <v>8221</v>
      </c>
      <c r="G1112" t="s">
        <v>8224</v>
      </c>
      <c r="H1112" t="s">
        <v>8246</v>
      </c>
      <c r="I1112">
        <v>1354919022</v>
      </c>
      <c r="J1112">
        <v>1352327022</v>
      </c>
      <c r="K1112" t="b">
        <v>0</v>
      </c>
      <c r="L1112">
        <v>11</v>
      </c>
      <c r="M1112" t="b">
        <v>0</v>
      </c>
      <c r="N1112" t="s">
        <v>8282</v>
      </c>
      <c r="O1112" s="16">
        <f>Table1[[#This Row],[pledged]]/Table1[[#This Row],[goal]]*100</f>
        <v>0.51</v>
      </c>
      <c r="P1112" s="6">
        <f>IFERROR(Table1[[#This Row],[pledged]]/Table1[[#This Row],[backers_count]],0)</f>
        <v>23.181818181818183</v>
      </c>
      <c r="Q1112" t="str">
        <f>LEFT(Table1[[#This Row],[Category and Sub-Category]],FIND("/",Table1[[#This Row],[Category and Sub-Category]])-1)</f>
        <v>games</v>
      </c>
      <c r="R1112" t="str">
        <f>RIGHT(Table1[[#This Row],[Category and Sub-Category]],LEN(Table1[[#This Row],[Category and Sub-Category]])-FIND("/",Table1[[#This Row],[Category and Sub-Category]]))</f>
        <v>video games</v>
      </c>
      <c r="S1112" s="14">
        <f>(((Table1[[#This Row],[launched_at]]/60)/60)/24)+DATE(1970,1,1)</f>
        <v>41220.933124999996</v>
      </c>
      <c r="T1112" s="14">
        <f t="shared" si="17"/>
        <v>41250.933124999996</v>
      </c>
    </row>
    <row r="1113" spans="1:20" ht="43.5" x14ac:dyDescent="0.35">
      <c r="A1113">
        <v>1111</v>
      </c>
      <c r="B1113" s="1" t="s">
        <v>1112</v>
      </c>
      <c r="C1113" s="1" t="s">
        <v>5221</v>
      </c>
      <c r="D1113" s="6">
        <v>2500</v>
      </c>
      <c r="E1113" s="6">
        <v>1</v>
      </c>
      <c r="F1113" t="s">
        <v>8221</v>
      </c>
      <c r="G1113" t="s">
        <v>8224</v>
      </c>
      <c r="H1113" t="s">
        <v>8246</v>
      </c>
      <c r="I1113">
        <v>1452228790</v>
      </c>
      <c r="J1113">
        <v>1449636790</v>
      </c>
      <c r="K1113" t="b">
        <v>0</v>
      </c>
      <c r="L1113">
        <v>1</v>
      </c>
      <c r="M1113" t="b">
        <v>0</v>
      </c>
      <c r="N1113" t="s">
        <v>8282</v>
      </c>
      <c r="O1113" s="16">
        <f>Table1[[#This Row],[pledged]]/Table1[[#This Row],[goal]]*100</f>
        <v>0.04</v>
      </c>
      <c r="P1113" s="6">
        <f>IFERROR(Table1[[#This Row],[pledged]]/Table1[[#This Row],[backers_count]],0)</f>
        <v>1</v>
      </c>
      <c r="Q1113" t="str">
        <f>LEFT(Table1[[#This Row],[Category and Sub-Category]],FIND("/",Table1[[#This Row],[Category and Sub-Category]])-1)</f>
        <v>games</v>
      </c>
      <c r="R1113" t="str">
        <f>RIGHT(Table1[[#This Row],[Category and Sub-Category]],LEN(Table1[[#This Row],[Category and Sub-Category]])-FIND("/",Table1[[#This Row],[Category and Sub-Category]]))</f>
        <v>video games</v>
      </c>
      <c r="S1113" s="14">
        <f>(((Table1[[#This Row],[launched_at]]/60)/60)/24)+DATE(1970,1,1)</f>
        <v>42347.203587962969</v>
      </c>
      <c r="T1113" s="14">
        <f t="shared" si="17"/>
        <v>42377.203587962969</v>
      </c>
    </row>
    <row r="1114" spans="1:20" ht="43.5" x14ac:dyDescent="0.35">
      <c r="A1114">
        <v>1112</v>
      </c>
      <c r="B1114" s="1" t="s">
        <v>1113</v>
      </c>
      <c r="C1114" s="1" t="s">
        <v>5222</v>
      </c>
      <c r="D1114" s="6">
        <v>88000</v>
      </c>
      <c r="E1114" s="6">
        <v>31272.92</v>
      </c>
      <c r="F1114" t="s">
        <v>8221</v>
      </c>
      <c r="G1114" t="s">
        <v>8224</v>
      </c>
      <c r="H1114" t="s">
        <v>8246</v>
      </c>
      <c r="I1114">
        <v>1421656200</v>
      </c>
      <c r="J1114">
        <v>1416507211</v>
      </c>
      <c r="K1114" t="b">
        <v>0</v>
      </c>
      <c r="L1114">
        <v>312</v>
      </c>
      <c r="M1114" t="b">
        <v>0</v>
      </c>
      <c r="N1114" t="s">
        <v>8282</v>
      </c>
      <c r="O1114" s="16">
        <f>Table1[[#This Row],[pledged]]/Table1[[#This Row],[goal]]*100</f>
        <v>35.537409090909087</v>
      </c>
      <c r="P1114" s="6">
        <f>IFERROR(Table1[[#This Row],[pledged]]/Table1[[#This Row],[backers_count]],0)</f>
        <v>100.23371794871794</v>
      </c>
      <c r="Q1114" t="str">
        <f>LEFT(Table1[[#This Row],[Category and Sub-Category]],FIND("/",Table1[[#This Row],[Category and Sub-Category]])-1)</f>
        <v>games</v>
      </c>
      <c r="R1114" t="str">
        <f>RIGHT(Table1[[#This Row],[Category and Sub-Category]],LEN(Table1[[#This Row],[Category and Sub-Category]])-FIND("/",Table1[[#This Row],[Category and Sub-Category]]))</f>
        <v>video games</v>
      </c>
      <c r="S1114" s="14">
        <f>(((Table1[[#This Row],[launched_at]]/60)/60)/24)+DATE(1970,1,1)</f>
        <v>41963.759386574078</v>
      </c>
      <c r="T1114" s="14">
        <f t="shared" si="17"/>
        <v>42023.354166666672</v>
      </c>
    </row>
    <row r="1115" spans="1:20" ht="43.5" x14ac:dyDescent="0.35">
      <c r="A1115">
        <v>1113</v>
      </c>
      <c r="B1115" s="1" t="s">
        <v>1114</v>
      </c>
      <c r="C1115" s="1" t="s">
        <v>5223</v>
      </c>
      <c r="D1115" s="6">
        <v>1000</v>
      </c>
      <c r="E1115" s="6">
        <v>5</v>
      </c>
      <c r="F1115" t="s">
        <v>8221</v>
      </c>
      <c r="G1115" t="s">
        <v>8225</v>
      </c>
      <c r="H1115" t="s">
        <v>8247</v>
      </c>
      <c r="I1115">
        <v>1408058820</v>
      </c>
      <c r="J1115">
        <v>1405466820</v>
      </c>
      <c r="K1115" t="b">
        <v>0</v>
      </c>
      <c r="L1115">
        <v>1</v>
      </c>
      <c r="M1115" t="b">
        <v>0</v>
      </c>
      <c r="N1115" t="s">
        <v>8282</v>
      </c>
      <c r="O1115" s="16">
        <f>Table1[[#This Row],[pledged]]/Table1[[#This Row],[goal]]*100</f>
        <v>0.5</v>
      </c>
      <c r="P1115" s="6">
        <f>IFERROR(Table1[[#This Row],[pledged]]/Table1[[#This Row],[backers_count]],0)</f>
        <v>5</v>
      </c>
      <c r="Q1115" t="str">
        <f>LEFT(Table1[[#This Row],[Category and Sub-Category]],FIND("/",Table1[[#This Row],[Category and Sub-Category]])-1)</f>
        <v>games</v>
      </c>
      <c r="R1115" t="str">
        <f>RIGHT(Table1[[#This Row],[Category and Sub-Category]],LEN(Table1[[#This Row],[Category and Sub-Category]])-FIND("/",Table1[[#This Row],[Category and Sub-Category]]))</f>
        <v>video games</v>
      </c>
      <c r="S1115" s="14">
        <f>(((Table1[[#This Row],[launched_at]]/60)/60)/24)+DATE(1970,1,1)</f>
        <v>41835.977083333331</v>
      </c>
      <c r="T1115" s="14">
        <f t="shared" si="17"/>
        <v>41865.977083333331</v>
      </c>
    </row>
    <row r="1116" spans="1:20" ht="43.5" x14ac:dyDescent="0.35">
      <c r="A1116">
        <v>1114</v>
      </c>
      <c r="B1116" s="1" t="s">
        <v>1115</v>
      </c>
      <c r="C1116" s="1" t="s">
        <v>5224</v>
      </c>
      <c r="D1116" s="6">
        <v>6000</v>
      </c>
      <c r="E1116" s="6">
        <v>10</v>
      </c>
      <c r="F1116" t="s">
        <v>8221</v>
      </c>
      <c r="G1116" t="s">
        <v>8225</v>
      </c>
      <c r="H1116" t="s">
        <v>8247</v>
      </c>
      <c r="I1116">
        <v>1381306687</v>
      </c>
      <c r="J1116">
        <v>1378714687</v>
      </c>
      <c r="K1116" t="b">
        <v>0</v>
      </c>
      <c r="L1116">
        <v>3</v>
      </c>
      <c r="M1116" t="b">
        <v>0</v>
      </c>
      <c r="N1116" t="s">
        <v>8282</v>
      </c>
      <c r="O1116" s="16">
        <f>Table1[[#This Row],[pledged]]/Table1[[#This Row],[goal]]*100</f>
        <v>0.16666666666666669</v>
      </c>
      <c r="P1116" s="6">
        <f>IFERROR(Table1[[#This Row],[pledged]]/Table1[[#This Row],[backers_count]],0)</f>
        <v>3.3333333333333335</v>
      </c>
      <c r="Q1116" t="str">
        <f>LEFT(Table1[[#This Row],[Category and Sub-Category]],FIND("/",Table1[[#This Row],[Category and Sub-Category]])-1)</f>
        <v>games</v>
      </c>
      <c r="R1116" t="str">
        <f>RIGHT(Table1[[#This Row],[Category and Sub-Category]],LEN(Table1[[#This Row],[Category and Sub-Category]])-FIND("/",Table1[[#This Row],[Category and Sub-Category]]))</f>
        <v>video games</v>
      </c>
      <c r="S1116" s="14">
        <f>(((Table1[[#This Row],[launched_at]]/60)/60)/24)+DATE(1970,1,1)</f>
        <v>41526.345914351856</v>
      </c>
      <c r="T1116" s="14">
        <f t="shared" si="17"/>
        <v>41556.345914351856</v>
      </c>
    </row>
    <row r="1117" spans="1:20" ht="58" x14ac:dyDescent="0.35">
      <c r="A1117">
        <v>1115</v>
      </c>
      <c r="B1117" s="1" t="s">
        <v>1116</v>
      </c>
      <c r="C1117" s="1" t="s">
        <v>5225</v>
      </c>
      <c r="D1117" s="6">
        <v>40000</v>
      </c>
      <c r="E1117" s="6">
        <v>53</v>
      </c>
      <c r="F1117" t="s">
        <v>8221</v>
      </c>
      <c r="G1117" t="s">
        <v>8224</v>
      </c>
      <c r="H1117" t="s">
        <v>8246</v>
      </c>
      <c r="I1117">
        <v>1459352495</v>
      </c>
      <c r="J1117">
        <v>1456764095</v>
      </c>
      <c r="K1117" t="b">
        <v>0</v>
      </c>
      <c r="L1117">
        <v>4</v>
      </c>
      <c r="M1117" t="b">
        <v>0</v>
      </c>
      <c r="N1117" t="s">
        <v>8282</v>
      </c>
      <c r="O1117" s="16">
        <f>Table1[[#This Row],[pledged]]/Table1[[#This Row],[goal]]*100</f>
        <v>0.13250000000000001</v>
      </c>
      <c r="P1117" s="6">
        <f>IFERROR(Table1[[#This Row],[pledged]]/Table1[[#This Row],[backers_count]],0)</f>
        <v>13.25</v>
      </c>
      <c r="Q1117" t="str">
        <f>LEFT(Table1[[#This Row],[Category and Sub-Category]],FIND("/",Table1[[#This Row],[Category and Sub-Category]])-1)</f>
        <v>games</v>
      </c>
      <c r="R1117" t="str">
        <f>RIGHT(Table1[[#This Row],[Category and Sub-Category]],LEN(Table1[[#This Row],[Category and Sub-Category]])-FIND("/",Table1[[#This Row],[Category and Sub-Category]]))</f>
        <v>video games</v>
      </c>
      <c r="S1117" s="14">
        <f>(((Table1[[#This Row],[launched_at]]/60)/60)/24)+DATE(1970,1,1)</f>
        <v>42429.695543981477</v>
      </c>
      <c r="T1117" s="14">
        <f t="shared" si="17"/>
        <v>42459.653877314813</v>
      </c>
    </row>
    <row r="1118" spans="1:20" ht="43.5" x14ac:dyDescent="0.35">
      <c r="A1118">
        <v>1116</v>
      </c>
      <c r="B1118" s="1" t="s">
        <v>1117</v>
      </c>
      <c r="C1118" s="1" t="s">
        <v>5226</v>
      </c>
      <c r="D1118" s="6">
        <v>500000</v>
      </c>
      <c r="E1118" s="6">
        <v>178.52</v>
      </c>
      <c r="F1118" t="s">
        <v>8221</v>
      </c>
      <c r="G1118" t="s">
        <v>8224</v>
      </c>
      <c r="H1118" t="s">
        <v>8246</v>
      </c>
      <c r="I1118">
        <v>1339273208</v>
      </c>
      <c r="J1118">
        <v>1334089208</v>
      </c>
      <c r="K1118" t="b">
        <v>0</v>
      </c>
      <c r="L1118">
        <v>10</v>
      </c>
      <c r="M1118" t="b">
        <v>0</v>
      </c>
      <c r="N1118" t="s">
        <v>8282</v>
      </c>
      <c r="O1118" s="16">
        <f>Table1[[#This Row],[pledged]]/Table1[[#This Row],[goal]]*100</f>
        <v>3.5704000000000007E-2</v>
      </c>
      <c r="P1118" s="6">
        <f>IFERROR(Table1[[#This Row],[pledged]]/Table1[[#This Row],[backers_count]],0)</f>
        <v>17.852</v>
      </c>
      <c r="Q1118" t="str">
        <f>LEFT(Table1[[#This Row],[Category and Sub-Category]],FIND("/",Table1[[#This Row],[Category and Sub-Category]])-1)</f>
        <v>games</v>
      </c>
      <c r="R1118" t="str">
        <f>RIGHT(Table1[[#This Row],[Category and Sub-Category]],LEN(Table1[[#This Row],[Category and Sub-Category]])-FIND("/",Table1[[#This Row],[Category and Sub-Category]]))</f>
        <v>video games</v>
      </c>
      <c r="S1118" s="14">
        <f>(((Table1[[#This Row],[launched_at]]/60)/60)/24)+DATE(1970,1,1)</f>
        <v>41009.847314814811</v>
      </c>
      <c r="T1118" s="14">
        <f t="shared" si="17"/>
        <v>41069.847314814811</v>
      </c>
    </row>
    <row r="1119" spans="1:20" ht="43.5" x14ac:dyDescent="0.35">
      <c r="A1119">
        <v>1117</v>
      </c>
      <c r="B1119" s="1" t="s">
        <v>1118</v>
      </c>
      <c r="C1119" s="1" t="s">
        <v>5227</v>
      </c>
      <c r="D1119" s="6">
        <v>1000</v>
      </c>
      <c r="E1119" s="6">
        <v>83</v>
      </c>
      <c r="F1119" t="s">
        <v>8221</v>
      </c>
      <c r="G1119" t="s">
        <v>8236</v>
      </c>
      <c r="H1119" t="s">
        <v>8249</v>
      </c>
      <c r="I1119">
        <v>1451053313</v>
      </c>
      <c r="J1119">
        <v>1448461313</v>
      </c>
      <c r="K1119" t="b">
        <v>0</v>
      </c>
      <c r="L1119">
        <v>8</v>
      </c>
      <c r="M1119" t="b">
        <v>0</v>
      </c>
      <c r="N1119" t="s">
        <v>8282</v>
      </c>
      <c r="O1119" s="16">
        <f>Table1[[#This Row],[pledged]]/Table1[[#This Row],[goal]]*100</f>
        <v>8.3000000000000007</v>
      </c>
      <c r="P1119" s="6">
        <f>IFERROR(Table1[[#This Row],[pledged]]/Table1[[#This Row],[backers_count]],0)</f>
        <v>10.375</v>
      </c>
      <c r="Q1119" t="str">
        <f>LEFT(Table1[[#This Row],[Category and Sub-Category]],FIND("/",Table1[[#This Row],[Category and Sub-Category]])-1)</f>
        <v>games</v>
      </c>
      <c r="R1119" t="str">
        <f>RIGHT(Table1[[#This Row],[Category and Sub-Category]],LEN(Table1[[#This Row],[Category and Sub-Category]])-FIND("/",Table1[[#This Row],[Category and Sub-Category]]))</f>
        <v>video games</v>
      </c>
      <c r="S1119" s="14">
        <f>(((Table1[[#This Row],[launched_at]]/60)/60)/24)+DATE(1970,1,1)</f>
        <v>42333.598530092597</v>
      </c>
      <c r="T1119" s="14">
        <f t="shared" si="17"/>
        <v>42363.598530092597</v>
      </c>
    </row>
    <row r="1120" spans="1:20" ht="43.5" x14ac:dyDescent="0.35">
      <c r="A1120">
        <v>1118</v>
      </c>
      <c r="B1120" s="1" t="s">
        <v>1119</v>
      </c>
      <c r="C1120" s="1" t="s">
        <v>5228</v>
      </c>
      <c r="D1120" s="6">
        <v>4500</v>
      </c>
      <c r="E1120" s="6">
        <v>109</v>
      </c>
      <c r="F1120" t="s">
        <v>8221</v>
      </c>
      <c r="G1120" t="s">
        <v>8226</v>
      </c>
      <c r="H1120" t="s">
        <v>8248</v>
      </c>
      <c r="I1120">
        <v>1396666779</v>
      </c>
      <c r="J1120">
        <v>1394078379</v>
      </c>
      <c r="K1120" t="b">
        <v>0</v>
      </c>
      <c r="L1120">
        <v>3</v>
      </c>
      <c r="M1120" t="b">
        <v>0</v>
      </c>
      <c r="N1120" t="s">
        <v>8282</v>
      </c>
      <c r="O1120" s="16">
        <f>Table1[[#This Row],[pledged]]/Table1[[#This Row],[goal]]*100</f>
        <v>2.4222222222222221</v>
      </c>
      <c r="P1120" s="6">
        <f>IFERROR(Table1[[#This Row],[pledged]]/Table1[[#This Row],[backers_count]],0)</f>
        <v>36.333333333333336</v>
      </c>
      <c r="Q1120" t="str">
        <f>LEFT(Table1[[#This Row],[Category and Sub-Category]],FIND("/",Table1[[#This Row],[Category and Sub-Category]])-1)</f>
        <v>games</v>
      </c>
      <c r="R1120" t="str">
        <f>RIGHT(Table1[[#This Row],[Category and Sub-Category]],LEN(Table1[[#This Row],[Category and Sub-Category]])-FIND("/",Table1[[#This Row],[Category and Sub-Category]]))</f>
        <v>video games</v>
      </c>
      <c r="S1120" s="14">
        <f>(((Table1[[#This Row],[launched_at]]/60)/60)/24)+DATE(1970,1,1)</f>
        <v>41704.16642361111</v>
      </c>
      <c r="T1120" s="14">
        <f t="shared" si="17"/>
        <v>41734.124756944446</v>
      </c>
    </row>
    <row r="1121" spans="1:20" ht="58" x14ac:dyDescent="0.35">
      <c r="A1121">
        <v>1119</v>
      </c>
      <c r="B1121" s="1" t="s">
        <v>1120</v>
      </c>
      <c r="C1121" s="1" t="s">
        <v>5229</v>
      </c>
      <c r="D1121" s="6">
        <v>2100</v>
      </c>
      <c r="E1121" s="6">
        <v>5</v>
      </c>
      <c r="F1121" t="s">
        <v>8221</v>
      </c>
      <c r="G1121" t="s">
        <v>8224</v>
      </c>
      <c r="H1121" t="s">
        <v>8246</v>
      </c>
      <c r="I1121">
        <v>1396810864</v>
      </c>
      <c r="J1121">
        <v>1395687664</v>
      </c>
      <c r="K1121" t="b">
        <v>0</v>
      </c>
      <c r="L1121">
        <v>1</v>
      </c>
      <c r="M1121" t="b">
        <v>0</v>
      </c>
      <c r="N1121" t="s">
        <v>8282</v>
      </c>
      <c r="O1121" s="16">
        <f>Table1[[#This Row],[pledged]]/Table1[[#This Row],[goal]]*100</f>
        <v>0.23809523809523811</v>
      </c>
      <c r="P1121" s="6">
        <f>IFERROR(Table1[[#This Row],[pledged]]/Table1[[#This Row],[backers_count]],0)</f>
        <v>5</v>
      </c>
      <c r="Q1121" t="str">
        <f>LEFT(Table1[[#This Row],[Category and Sub-Category]],FIND("/",Table1[[#This Row],[Category and Sub-Category]])-1)</f>
        <v>games</v>
      </c>
      <c r="R1121" t="str">
        <f>RIGHT(Table1[[#This Row],[Category and Sub-Category]],LEN(Table1[[#This Row],[Category and Sub-Category]])-FIND("/",Table1[[#This Row],[Category and Sub-Category]]))</f>
        <v>video games</v>
      </c>
      <c r="S1121" s="14">
        <f>(((Table1[[#This Row],[launched_at]]/60)/60)/24)+DATE(1970,1,1)</f>
        <v>41722.792407407411</v>
      </c>
      <c r="T1121" s="14">
        <f t="shared" si="17"/>
        <v>41735.792407407411</v>
      </c>
    </row>
    <row r="1122" spans="1:20" ht="43.5" x14ac:dyDescent="0.35">
      <c r="A1122">
        <v>1120</v>
      </c>
      <c r="B1122" s="1" t="s">
        <v>1121</v>
      </c>
      <c r="C1122" s="1" t="s">
        <v>5230</v>
      </c>
      <c r="D1122" s="6">
        <v>25000</v>
      </c>
      <c r="E1122" s="6">
        <v>0</v>
      </c>
      <c r="F1122" t="s">
        <v>8221</v>
      </c>
      <c r="G1122" t="s">
        <v>8224</v>
      </c>
      <c r="H1122" t="s">
        <v>8246</v>
      </c>
      <c r="I1122">
        <v>1319835400</v>
      </c>
      <c r="J1122">
        <v>1315947400</v>
      </c>
      <c r="K1122" t="b">
        <v>0</v>
      </c>
      <c r="L1122">
        <v>0</v>
      </c>
      <c r="M1122" t="b">
        <v>0</v>
      </c>
      <c r="N1122" t="s">
        <v>8282</v>
      </c>
      <c r="O1122" s="16">
        <f>Table1[[#This Row],[pledged]]/Table1[[#This Row],[goal]]*100</f>
        <v>0</v>
      </c>
      <c r="P1122" s="6">
        <f>IFERROR(Table1[[#This Row],[pledged]]/Table1[[#This Row],[backers_count]],0)</f>
        <v>0</v>
      </c>
      <c r="Q1122" t="str">
        <f>LEFT(Table1[[#This Row],[Category and Sub-Category]],FIND("/",Table1[[#This Row],[Category and Sub-Category]])-1)</f>
        <v>games</v>
      </c>
      <c r="R1122" t="str">
        <f>RIGHT(Table1[[#This Row],[Category and Sub-Category]],LEN(Table1[[#This Row],[Category and Sub-Category]])-FIND("/",Table1[[#This Row],[Category and Sub-Category]]))</f>
        <v>video games</v>
      </c>
      <c r="S1122" s="14">
        <f>(((Table1[[#This Row],[launched_at]]/60)/60)/24)+DATE(1970,1,1)</f>
        <v>40799.872685185182</v>
      </c>
      <c r="T1122" s="14">
        <f t="shared" si="17"/>
        <v>40844.872685185182</v>
      </c>
    </row>
    <row r="1123" spans="1:20" ht="43.5" x14ac:dyDescent="0.35">
      <c r="A1123">
        <v>1121</v>
      </c>
      <c r="B1123" s="1" t="s">
        <v>1122</v>
      </c>
      <c r="C1123" s="1" t="s">
        <v>5231</v>
      </c>
      <c r="D1123" s="6">
        <v>250000</v>
      </c>
      <c r="E1123" s="6">
        <v>29</v>
      </c>
      <c r="F1123" t="s">
        <v>8221</v>
      </c>
      <c r="G1123" t="s">
        <v>8224</v>
      </c>
      <c r="H1123" t="s">
        <v>8246</v>
      </c>
      <c r="I1123">
        <v>1457904316</v>
      </c>
      <c r="J1123">
        <v>1455315916</v>
      </c>
      <c r="K1123" t="b">
        <v>0</v>
      </c>
      <c r="L1123">
        <v>5</v>
      </c>
      <c r="M1123" t="b">
        <v>0</v>
      </c>
      <c r="N1123" t="s">
        <v>8282</v>
      </c>
      <c r="O1123" s="16">
        <f>Table1[[#This Row],[pledged]]/Table1[[#This Row],[goal]]*100</f>
        <v>1.1599999999999999E-2</v>
      </c>
      <c r="P1123" s="6">
        <f>IFERROR(Table1[[#This Row],[pledged]]/Table1[[#This Row],[backers_count]],0)</f>
        <v>5.8</v>
      </c>
      <c r="Q1123" t="str">
        <f>LEFT(Table1[[#This Row],[Category and Sub-Category]],FIND("/",Table1[[#This Row],[Category and Sub-Category]])-1)</f>
        <v>games</v>
      </c>
      <c r="R1123" t="str">
        <f>RIGHT(Table1[[#This Row],[Category and Sub-Category]],LEN(Table1[[#This Row],[Category and Sub-Category]])-FIND("/",Table1[[#This Row],[Category and Sub-Category]]))</f>
        <v>video games</v>
      </c>
      <c r="S1123" s="14">
        <f>(((Table1[[#This Row],[launched_at]]/60)/60)/24)+DATE(1970,1,1)</f>
        <v>42412.934212962966</v>
      </c>
      <c r="T1123" s="14">
        <f t="shared" si="17"/>
        <v>42442.892546296294</v>
      </c>
    </row>
    <row r="1124" spans="1:20" ht="58" x14ac:dyDescent="0.35">
      <c r="A1124">
        <v>1122</v>
      </c>
      <c r="B1124" s="1" t="s">
        <v>1123</v>
      </c>
      <c r="C1124" s="1" t="s">
        <v>5232</v>
      </c>
      <c r="D1124" s="6">
        <v>3200</v>
      </c>
      <c r="E1124" s="6">
        <v>0</v>
      </c>
      <c r="F1124" t="s">
        <v>8221</v>
      </c>
      <c r="G1124" t="s">
        <v>8225</v>
      </c>
      <c r="H1124" t="s">
        <v>8247</v>
      </c>
      <c r="I1124">
        <v>1369932825</v>
      </c>
      <c r="J1124">
        <v>1368723225</v>
      </c>
      <c r="K1124" t="b">
        <v>0</v>
      </c>
      <c r="L1124">
        <v>0</v>
      </c>
      <c r="M1124" t="b">
        <v>0</v>
      </c>
      <c r="N1124" t="s">
        <v>8282</v>
      </c>
      <c r="O1124" s="16">
        <f>Table1[[#This Row],[pledged]]/Table1[[#This Row],[goal]]*100</f>
        <v>0</v>
      </c>
      <c r="P1124" s="6">
        <f>IFERROR(Table1[[#This Row],[pledged]]/Table1[[#This Row],[backers_count]],0)</f>
        <v>0</v>
      </c>
      <c r="Q1124" t="str">
        <f>LEFT(Table1[[#This Row],[Category and Sub-Category]],FIND("/",Table1[[#This Row],[Category and Sub-Category]])-1)</f>
        <v>games</v>
      </c>
      <c r="R1124" t="str">
        <f>RIGHT(Table1[[#This Row],[Category and Sub-Category]],LEN(Table1[[#This Row],[Category and Sub-Category]])-FIND("/",Table1[[#This Row],[Category and Sub-Category]]))</f>
        <v>video games</v>
      </c>
      <c r="S1124" s="14">
        <f>(((Table1[[#This Row],[launched_at]]/60)/60)/24)+DATE(1970,1,1)</f>
        <v>41410.703993055555</v>
      </c>
      <c r="T1124" s="14">
        <f t="shared" si="17"/>
        <v>41424.703993055555</v>
      </c>
    </row>
    <row r="1125" spans="1:20" ht="43.5" x14ac:dyDescent="0.35">
      <c r="A1125">
        <v>1123</v>
      </c>
      <c r="B1125" s="1" t="s">
        <v>1124</v>
      </c>
      <c r="C1125" s="1" t="s">
        <v>5233</v>
      </c>
      <c r="D1125" s="6">
        <v>5000</v>
      </c>
      <c r="E1125" s="6">
        <v>11</v>
      </c>
      <c r="F1125" t="s">
        <v>8221</v>
      </c>
      <c r="G1125" t="s">
        <v>8224</v>
      </c>
      <c r="H1125" t="s">
        <v>8246</v>
      </c>
      <c r="I1125">
        <v>1397910848</v>
      </c>
      <c r="J1125">
        <v>1395318848</v>
      </c>
      <c r="K1125" t="b">
        <v>0</v>
      </c>
      <c r="L1125">
        <v>3</v>
      </c>
      <c r="M1125" t="b">
        <v>0</v>
      </c>
      <c r="N1125" t="s">
        <v>8282</v>
      </c>
      <c r="O1125" s="16">
        <f>Table1[[#This Row],[pledged]]/Table1[[#This Row],[goal]]*100</f>
        <v>0.22</v>
      </c>
      <c r="P1125" s="6">
        <f>IFERROR(Table1[[#This Row],[pledged]]/Table1[[#This Row],[backers_count]],0)</f>
        <v>3.6666666666666665</v>
      </c>
      <c r="Q1125" t="str">
        <f>LEFT(Table1[[#This Row],[Category and Sub-Category]],FIND("/",Table1[[#This Row],[Category and Sub-Category]])-1)</f>
        <v>games</v>
      </c>
      <c r="R1125" t="str">
        <f>RIGHT(Table1[[#This Row],[Category and Sub-Category]],LEN(Table1[[#This Row],[Category and Sub-Category]])-FIND("/",Table1[[#This Row],[Category and Sub-Category]]))</f>
        <v>video games</v>
      </c>
      <c r="S1125" s="14">
        <f>(((Table1[[#This Row],[launched_at]]/60)/60)/24)+DATE(1970,1,1)</f>
        <v>41718.5237037037</v>
      </c>
      <c r="T1125" s="14">
        <f t="shared" si="17"/>
        <v>41748.5237037037</v>
      </c>
    </row>
    <row r="1126" spans="1:20" ht="43.5" x14ac:dyDescent="0.35">
      <c r="A1126">
        <v>1124</v>
      </c>
      <c r="B1126" s="1" t="s">
        <v>1125</v>
      </c>
      <c r="C1126" s="1" t="s">
        <v>5234</v>
      </c>
      <c r="D1126" s="6">
        <v>90000</v>
      </c>
      <c r="E1126" s="6">
        <v>425</v>
      </c>
      <c r="F1126" t="s">
        <v>8221</v>
      </c>
      <c r="G1126" t="s">
        <v>8224</v>
      </c>
      <c r="H1126" t="s">
        <v>8246</v>
      </c>
      <c r="I1126">
        <v>1430409651</v>
      </c>
      <c r="J1126">
        <v>1427817651</v>
      </c>
      <c r="K1126" t="b">
        <v>0</v>
      </c>
      <c r="L1126">
        <v>7</v>
      </c>
      <c r="M1126" t="b">
        <v>0</v>
      </c>
      <c r="N1126" t="s">
        <v>8283</v>
      </c>
      <c r="O1126" s="16">
        <f>Table1[[#This Row],[pledged]]/Table1[[#This Row],[goal]]*100</f>
        <v>0.47222222222222221</v>
      </c>
      <c r="P1126" s="6">
        <f>IFERROR(Table1[[#This Row],[pledged]]/Table1[[#This Row],[backers_count]],0)</f>
        <v>60.714285714285715</v>
      </c>
      <c r="Q1126" t="str">
        <f>LEFT(Table1[[#This Row],[Category and Sub-Category]],FIND("/",Table1[[#This Row],[Category and Sub-Category]])-1)</f>
        <v>games</v>
      </c>
      <c r="R1126" t="str">
        <f>RIGHT(Table1[[#This Row],[Category and Sub-Category]],LEN(Table1[[#This Row],[Category and Sub-Category]])-FIND("/",Table1[[#This Row],[Category and Sub-Category]]))</f>
        <v>mobile games</v>
      </c>
      <c r="S1126" s="14">
        <f>(((Table1[[#This Row],[launched_at]]/60)/60)/24)+DATE(1970,1,1)</f>
        <v>42094.667256944449</v>
      </c>
      <c r="T1126" s="14">
        <f t="shared" si="17"/>
        <v>42124.667256944449</v>
      </c>
    </row>
    <row r="1127" spans="1:20" ht="58" x14ac:dyDescent="0.35">
      <c r="A1127">
        <v>1125</v>
      </c>
      <c r="B1127" s="1" t="s">
        <v>1126</v>
      </c>
      <c r="C1127" s="1" t="s">
        <v>5235</v>
      </c>
      <c r="D1127" s="6">
        <v>3000</v>
      </c>
      <c r="E1127" s="6">
        <v>0</v>
      </c>
      <c r="F1127" t="s">
        <v>8221</v>
      </c>
      <c r="G1127" t="s">
        <v>8225</v>
      </c>
      <c r="H1127" t="s">
        <v>8247</v>
      </c>
      <c r="I1127">
        <v>1443193130</v>
      </c>
      <c r="J1127">
        <v>1438009130</v>
      </c>
      <c r="K1127" t="b">
        <v>0</v>
      </c>
      <c r="L1127">
        <v>0</v>
      </c>
      <c r="M1127" t="b">
        <v>0</v>
      </c>
      <c r="N1127" t="s">
        <v>8283</v>
      </c>
      <c r="O1127" s="16">
        <f>Table1[[#This Row],[pledged]]/Table1[[#This Row],[goal]]*100</f>
        <v>0</v>
      </c>
      <c r="P1127" s="6">
        <f>IFERROR(Table1[[#This Row],[pledged]]/Table1[[#This Row],[backers_count]],0)</f>
        <v>0</v>
      </c>
      <c r="Q1127" t="str">
        <f>LEFT(Table1[[#This Row],[Category and Sub-Category]],FIND("/",Table1[[#This Row],[Category and Sub-Category]])-1)</f>
        <v>games</v>
      </c>
      <c r="R1127" t="str">
        <f>RIGHT(Table1[[#This Row],[Category and Sub-Category]],LEN(Table1[[#This Row],[Category and Sub-Category]])-FIND("/",Table1[[#This Row],[Category and Sub-Category]]))</f>
        <v>mobile games</v>
      </c>
      <c r="S1127" s="14">
        <f>(((Table1[[#This Row],[launched_at]]/60)/60)/24)+DATE(1970,1,1)</f>
        <v>42212.624189814815</v>
      </c>
      <c r="T1127" s="14">
        <f t="shared" si="17"/>
        <v>42272.624189814815</v>
      </c>
    </row>
    <row r="1128" spans="1:20" ht="43.5" x14ac:dyDescent="0.35">
      <c r="A1128">
        <v>1126</v>
      </c>
      <c r="B1128" s="1" t="s">
        <v>1127</v>
      </c>
      <c r="C1128" s="1" t="s">
        <v>5236</v>
      </c>
      <c r="D1128" s="6">
        <v>2000</v>
      </c>
      <c r="E1128" s="6">
        <v>10</v>
      </c>
      <c r="F1128" t="s">
        <v>8221</v>
      </c>
      <c r="G1128" t="s">
        <v>8224</v>
      </c>
      <c r="H1128" t="s">
        <v>8246</v>
      </c>
      <c r="I1128">
        <v>1468482694</v>
      </c>
      <c r="J1128">
        <v>1465890694</v>
      </c>
      <c r="K1128" t="b">
        <v>0</v>
      </c>
      <c r="L1128">
        <v>2</v>
      </c>
      <c r="M1128" t="b">
        <v>0</v>
      </c>
      <c r="N1128" t="s">
        <v>8283</v>
      </c>
      <c r="O1128" s="16">
        <f>Table1[[#This Row],[pledged]]/Table1[[#This Row],[goal]]*100</f>
        <v>0.5</v>
      </c>
      <c r="P1128" s="6">
        <f>IFERROR(Table1[[#This Row],[pledged]]/Table1[[#This Row],[backers_count]],0)</f>
        <v>5</v>
      </c>
      <c r="Q1128" t="str">
        <f>LEFT(Table1[[#This Row],[Category and Sub-Category]],FIND("/",Table1[[#This Row],[Category and Sub-Category]])-1)</f>
        <v>games</v>
      </c>
      <c r="R1128" t="str">
        <f>RIGHT(Table1[[#This Row],[Category and Sub-Category]],LEN(Table1[[#This Row],[Category and Sub-Category]])-FIND("/",Table1[[#This Row],[Category and Sub-Category]]))</f>
        <v>mobile games</v>
      </c>
      <c r="S1128" s="14">
        <f>(((Table1[[#This Row],[launched_at]]/60)/60)/24)+DATE(1970,1,1)</f>
        <v>42535.327476851846</v>
      </c>
      <c r="T1128" s="14">
        <f t="shared" si="17"/>
        <v>42565.327476851846</v>
      </c>
    </row>
    <row r="1129" spans="1:20" ht="58" x14ac:dyDescent="0.35">
      <c r="A1129">
        <v>1127</v>
      </c>
      <c r="B1129" s="1" t="s">
        <v>1128</v>
      </c>
      <c r="C1129" s="1" t="s">
        <v>5237</v>
      </c>
      <c r="D1129" s="6">
        <v>35000</v>
      </c>
      <c r="E1129" s="6">
        <v>585</v>
      </c>
      <c r="F1129" t="s">
        <v>8221</v>
      </c>
      <c r="G1129" t="s">
        <v>8224</v>
      </c>
      <c r="H1129" t="s">
        <v>8246</v>
      </c>
      <c r="I1129">
        <v>1416000600</v>
      </c>
      <c r="J1129">
        <v>1413318600</v>
      </c>
      <c r="K1129" t="b">
        <v>0</v>
      </c>
      <c r="L1129">
        <v>23</v>
      </c>
      <c r="M1129" t="b">
        <v>0</v>
      </c>
      <c r="N1129" t="s">
        <v>8283</v>
      </c>
      <c r="O1129" s="16">
        <f>Table1[[#This Row],[pledged]]/Table1[[#This Row],[goal]]*100</f>
        <v>1.6714285714285713</v>
      </c>
      <c r="P1129" s="6">
        <f>IFERROR(Table1[[#This Row],[pledged]]/Table1[[#This Row],[backers_count]],0)</f>
        <v>25.434782608695652</v>
      </c>
      <c r="Q1129" t="str">
        <f>LEFT(Table1[[#This Row],[Category and Sub-Category]],FIND("/",Table1[[#This Row],[Category and Sub-Category]])-1)</f>
        <v>games</v>
      </c>
      <c r="R1129" t="str">
        <f>RIGHT(Table1[[#This Row],[Category and Sub-Category]],LEN(Table1[[#This Row],[Category and Sub-Category]])-FIND("/",Table1[[#This Row],[Category and Sub-Category]]))</f>
        <v>mobile games</v>
      </c>
      <c r="S1129" s="14">
        <f>(((Table1[[#This Row],[launched_at]]/60)/60)/24)+DATE(1970,1,1)</f>
        <v>41926.854166666664</v>
      </c>
      <c r="T1129" s="14">
        <f t="shared" si="17"/>
        <v>41957.895833333328</v>
      </c>
    </row>
    <row r="1130" spans="1:20" x14ac:dyDescent="0.35">
      <c r="A1130">
        <v>1128</v>
      </c>
      <c r="B1130" s="1" t="s">
        <v>1129</v>
      </c>
      <c r="C1130" s="1" t="s">
        <v>5238</v>
      </c>
      <c r="D1130" s="6">
        <v>1000</v>
      </c>
      <c r="E1130" s="6">
        <v>1</v>
      </c>
      <c r="F1130" t="s">
        <v>8221</v>
      </c>
      <c r="G1130" t="s">
        <v>8225</v>
      </c>
      <c r="H1130" t="s">
        <v>8247</v>
      </c>
      <c r="I1130">
        <v>1407425717</v>
      </c>
      <c r="J1130">
        <v>1404833717</v>
      </c>
      <c r="K1130" t="b">
        <v>0</v>
      </c>
      <c r="L1130">
        <v>1</v>
      </c>
      <c r="M1130" t="b">
        <v>0</v>
      </c>
      <c r="N1130" t="s">
        <v>8283</v>
      </c>
      <c r="O1130" s="16">
        <f>Table1[[#This Row],[pledged]]/Table1[[#This Row],[goal]]*100</f>
        <v>0.1</v>
      </c>
      <c r="P1130" s="6">
        <f>IFERROR(Table1[[#This Row],[pledged]]/Table1[[#This Row],[backers_count]],0)</f>
        <v>1</v>
      </c>
      <c r="Q1130" t="str">
        <f>LEFT(Table1[[#This Row],[Category and Sub-Category]],FIND("/",Table1[[#This Row],[Category and Sub-Category]])-1)</f>
        <v>games</v>
      </c>
      <c r="R1130" t="str">
        <f>RIGHT(Table1[[#This Row],[Category and Sub-Category]],LEN(Table1[[#This Row],[Category and Sub-Category]])-FIND("/",Table1[[#This Row],[Category and Sub-Category]]))</f>
        <v>mobile games</v>
      </c>
      <c r="S1130" s="14">
        <f>(((Table1[[#This Row],[launched_at]]/60)/60)/24)+DATE(1970,1,1)</f>
        <v>41828.649502314816</v>
      </c>
      <c r="T1130" s="14">
        <f t="shared" si="17"/>
        <v>41858.649502314816</v>
      </c>
    </row>
    <row r="1131" spans="1:20" ht="43.5" x14ac:dyDescent="0.35">
      <c r="A1131">
        <v>1129</v>
      </c>
      <c r="B1131" s="1" t="s">
        <v>1130</v>
      </c>
      <c r="C1131" s="1" t="s">
        <v>5239</v>
      </c>
      <c r="D1131" s="6">
        <v>20000</v>
      </c>
      <c r="E1131" s="6">
        <v>21</v>
      </c>
      <c r="F1131" t="s">
        <v>8221</v>
      </c>
      <c r="G1131" t="s">
        <v>8224</v>
      </c>
      <c r="H1131" t="s">
        <v>8246</v>
      </c>
      <c r="I1131">
        <v>1465107693</v>
      </c>
      <c r="J1131">
        <v>1462515693</v>
      </c>
      <c r="K1131" t="b">
        <v>0</v>
      </c>
      <c r="L1131">
        <v>2</v>
      </c>
      <c r="M1131" t="b">
        <v>0</v>
      </c>
      <c r="N1131" t="s">
        <v>8283</v>
      </c>
      <c r="O1131" s="16">
        <f>Table1[[#This Row],[pledged]]/Table1[[#This Row],[goal]]*100</f>
        <v>0.105</v>
      </c>
      <c r="P1131" s="6">
        <f>IFERROR(Table1[[#This Row],[pledged]]/Table1[[#This Row],[backers_count]],0)</f>
        <v>10.5</v>
      </c>
      <c r="Q1131" t="str">
        <f>LEFT(Table1[[#This Row],[Category and Sub-Category]],FIND("/",Table1[[#This Row],[Category and Sub-Category]])-1)</f>
        <v>games</v>
      </c>
      <c r="R1131" t="str">
        <f>RIGHT(Table1[[#This Row],[Category and Sub-Category]],LEN(Table1[[#This Row],[Category and Sub-Category]])-FIND("/",Table1[[#This Row],[Category and Sub-Category]]))</f>
        <v>mobile games</v>
      </c>
      <c r="S1131" s="14">
        <f>(((Table1[[#This Row],[launched_at]]/60)/60)/24)+DATE(1970,1,1)</f>
        <v>42496.264965277776</v>
      </c>
      <c r="T1131" s="14">
        <f t="shared" si="17"/>
        <v>42526.264965277776</v>
      </c>
    </row>
    <row r="1132" spans="1:20" ht="43.5" x14ac:dyDescent="0.35">
      <c r="A1132">
        <v>1130</v>
      </c>
      <c r="B1132" s="1" t="s">
        <v>1131</v>
      </c>
      <c r="C1132" s="1" t="s">
        <v>5240</v>
      </c>
      <c r="D1132" s="6">
        <v>5000</v>
      </c>
      <c r="E1132" s="6">
        <v>11</v>
      </c>
      <c r="F1132" t="s">
        <v>8221</v>
      </c>
      <c r="G1132" t="s">
        <v>8224</v>
      </c>
      <c r="H1132" t="s">
        <v>8246</v>
      </c>
      <c r="I1132">
        <v>1416963300</v>
      </c>
      <c r="J1132">
        <v>1411775700</v>
      </c>
      <c r="K1132" t="b">
        <v>0</v>
      </c>
      <c r="L1132">
        <v>3</v>
      </c>
      <c r="M1132" t="b">
        <v>0</v>
      </c>
      <c r="N1132" t="s">
        <v>8283</v>
      </c>
      <c r="O1132" s="16">
        <f>Table1[[#This Row],[pledged]]/Table1[[#This Row],[goal]]*100</f>
        <v>0.22</v>
      </c>
      <c r="P1132" s="6">
        <f>IFERROR(Table1[[#This Row],[pledged]]/Table1[[#This Row],[backers_count]],0)</f>
        <v>3.6666666666666665</v>
      </c>
      <c r="Q1132" t="str">
        <f>LEFT(Table1[[#This Row],[Category and Sub-Category]],FIND("/",Table1[[#This Row],[Category and Sub-Category]])-1)</f>
        <v>games</v>
      </c>
      <c r="R1132" t="str">
        <f>RIGHT(Table1[[#This Row],[Category and Sub-Category]],LEN(Table1[[#This Row],[Category and Sub-Category]])-FIND("/",Table1[[#This Row],[Category and Sub-Category]]))</f>
        <v>mobile games</v>
      </c>
      <c r="S1132" s="14">
        <f>(((Table1[[#This Row],[launched_at]]/60)/60)/24)+DATE(1970,1,1)</f>
        <v>41908.996527777781</v>
      </c>
      <c r="T1132" s="14">
        <f t="shared" si="17"/>
        <v>41969.038194444445</v>
      </c>
    </row>
    <row r="1133" spans="1:20" ht="43.5" x14ac:dyDescent="0.35">
      <c r="A1133">
        <v>1131</v>
      </c>
      <c r="B1133" s="1" t="s">
        <v>1132</v>
      </c>
      <c r="C1133" s="1" t="s">
        <v>5241</v>
      </c>
      <c r="D1133" s="6">
        <v>40000</v>
      </c>
      <c r="E1133" s="6">
        <v>0</v>
      </c>
      <c r="F1133" t="s">
        <v>8221</v>
      </c>
      <c r="G1133" t="s">
        <v>8226</v>
      </c>
      <c r="H1133" t="s">
        <v>8248</v>
      </c>
      <c r="I1133">
        <v>1450993668</v>
      </c>
      <c r="J1133">
        <v>1448401668</v>
      </c>
      <c r="K1133" t="b">
        <v>0</v>
      </c>
      <c r="L1133">
        <v>0</v>
      </c>
      <c r="M1133" t="b">
        <v>0</v>
      </c>
      <c r="N1133" t="s">
        <v>8283</v>
      </c>
      <c r="O1133" s="16">
        <f>Table1[[#This Row],[pledged]]/Table1[[#This Row],[goal]]*100</f>
        <v>0</v>
      </c>
      <c r="P1133" s="6">
        <f>IFERROR(Table1[[#This Row],[pledged]]/Table1[[#This Row],[backers_count]],0)</f>
        <v>0</v>
      </c>
      <c r="Q1133" t="str">
        <f>LEFT(Table1[[#This Row],[Category and Sub-Category]],FIND("/",Table1[[#This Row],[Category and Sub-Category]])-1)</f>
        <v>games</v>
      </c>
      <c r="R1133" t="str">
        <f>RIGHT(Table1[[#This Row],[Category and Sub-Category]],LEN(Table1[[#This Row],[Category and Sub-Category]])-FIND("/",Table1[[#This Row],[Category and Sub-Category]]))</f>
        <v>mobile games</v>
      </c>
      <c r="S1133" s="14">
        <f>(((Table1[[#This Row],[launched_at]]/60)/60)/24)+DATE(1970,1,1)</f>
        <v>42332.908194444448</v>
      </c>
      <c r="T1133" s="14">
        <f t="shared" si="17"/>
        <v>42362.908194444448</v>
      </c>
    </row>
    <row r="1134" spans="1:20" ht="43.5" x14ac:dyDescent="0.35">
      <c r="A1134">
        <v>1132</v>
      </c>
      <c r="B1134" s="1" t="s">
        <v>1133</v>
      </c>
      <c r="C1134" s="1" t="s">
        <v>5242</v>
      </c>
      <c r="D1134" s="6">
        <v>10000</v>
      </c>
      <c r="E1134" s="6">
        <v>1438</v>
      </c>
      <c r="F1134" t="s">
        <v>8221</v>
      </c>
      <c r="G1134" t="s">
        <v>8229</v>
      </c>
      <c r="H1134" t="s">
        <v>8251</v>
      </c>
      <c r="I1134">
        <v>1483238771</v>
      </c>
      <c r="J1134">
        <v>1480646771</v>
      </c>
      <c r="K1134" t="b">
        <v>0</v>
      </c>
      <c r="L1134">
        <v>13</v>
      </c>
      <c r="M1134" t="b">
        <v>0</v>
      </c>
      <c r="N1134" t="s">
        <v>8283</v>
      </c>
      <c r="O1134" s="16">
        <f>Table1[[#This Row],[pledged]]/Table1[[#This Row],[goal]]*100</f>
        <v>14.38</v>
      </c>
      <c r="P1134" s="6">
        <f>IFERROR(Table1[[#This Row],[pledged]]/Table1[[#This Row],[backers_count]],0)</f>
        <v>110.61538461538461</v>
      </c>
      <c r="Q1134" t="str">
        <f>LEFT(Table1[[#This Row],[Category and Sub-Category]],FIND("/",Table1[[#This Row],[Category and Sub-Category]])-1)</f>
        <v>games</v>
      </c>
      <c r="R1134" t="str">
        <f>RIGHT(Table1[[#This Row],[Category and Sub-Category]],LEN(Table1[[#This Row],[Category and Sub-Category]])-FIND("/",Table1[[#This Row],[Category and Sub-Category]]))</f>
        <v>mobile games</v>
      </c>
      <c r="S1134" s="14">
        <f>(((Table1[[#This Row],[launched_at]]/60)/60)/24)+DATE(1970,1,1)</f>
        <v>42706.115405092598</v>
      </c>
      <c r="T1134" s="14">
        <f t="shared" si="17"/>
        <v>42736.115405092598</v>
      </c>
    </row>
    <row r="1135" spans="1:20" ht="43.5" x14ac:dyDescent="0.35">
      <c r="A1135">
        <v>1133</v>
      </c>
      <c r="B1135" s="1" t="s">
        <v>1134</v>
      </c>
      <c r="C1135" s="1" t="s">
        <v>5243</v>
      </c>
      <c r="D1135" s="6">
        <v>3000</v>
      </c>
      <c r="E1135" s="6">
        <v>20</v>
      </c>
      <c r="F1135" t="s">
        <v>8221</v>
      </c>
      <c r="G1135" t="s">
        <v>8225</v>
      </c>
      <c r="H1135" t="s">
        <v>8247</v>
      </c>
      <c r="I1135">
        <v>1406799981</v>
      </c>
      <c r="J1135">
        <v>1404207981</v>
      </c>
      <c r="K1135" t="b">
        <v>0</v>
      </c>
      <c r="L1135">
        <v>1</v>
      </c>
      <c r="M1135" t="b">
        <v>0</v>
      </c>
      <c r="N1135" t="s">
        <v>8283</v>
      </c>
      <c r="O1135" s="16">
        <f>Table1[[#This Row],[pledged]]/Table1[[#This Row],[goal]]*100</f>
        <v>0.66666666666666674</v>
      </c>
      <c r="P1135" s="6">
        <f>IFERROR(Table1[[#This Row],[pledged]]/Table1[[#This Row],[backers_count]],0)</f>
        <v>20</v>
      </c>
      <c r="Q1135" t="str">
        <f>LEFT(Table1[[#This Row],[Category and Sub-Category]],FIND("/",Table1[[#This Row],[Category and Sub-Category]])-1)</f>
        <v>games</v>
      </c>
      <c r="R1135" t="str">
        <f>RIGHT(Table1[[#This Row],[Category and Sub-Category]],LEN(Table1[[#This Row],[Category and Sub-Category]])-FIND("/",Table1[[#This Row],[Category and Sub-Category]]))</f>
        <v>mobile games</v>
      </c>
      <c r="S1135" s="14">
        <f>(((Table1[[#This Row],[launched_at]]/60)/60)/24)+DATE(1970,1,1)</f>
        <v>41821.407187500001</v>
      </c>
      <c r="T1135" s="14">
        <f t="shared" si="17"/>
        <v>41851.407187500001</v>
      </c>
    </row>
    <row r="1136" spans="1:20" ht="43.5" x14ac:dyDescent="0.35">
      <c r="A1136">
        <v>1134</v>
      </c>
      <c r="B1136" s="1" t="s">
        <v>1135</v>
      </c>
      <c r="C1136" s="1" t="s">
        <v>5244</v>
      </c>
      <c r="D1136" s="6">
        <v>25000</v>
      </c>
      <c r="E1136" s="6">
        <v>1</v>
      </c>
      <c r="F1136" t="s">
        <v>8221</v>
      </c>
      <c r="G1136" t="s">
        <v>8226</v>
      </c>
      <c r="H1136" t="s">
        <v>8248</v>
      </c>
      <c r="I1136">
        <v>1417235580</v>
      </c>
      <c r="J1136">
        <v>1416034228</v>
      </c>
      <c r="K1136" t="b">
        <v>0</v>
      </c>
      <c r="L1136">
        <v>1</v>
      </c>
      <c r="M1136" t="b">
        <v>0</v>
      </c>
      <c r="N1136" t="s">
        <v>8283</v>
      </c>
      <c r="O1136" s="16">
        <f>Table1[[#This Row],[pledged]]/Table1[[#This Row],[goal]]*100</f>
        <v>4.0000000000000001E-3</v>
      </c>
      <c r="P1136" s="6">
        <f>IFERROR(Table1[[#This Row],[pledged]]/Table1[[#This Row],[backers_count]],0)</f>
        <v>1</v>
      </c>
      <c r="Q1136" t="str">
        <f>LEFT(Table1[[#This Row],[Category and Sub-Category]],FIND("/",Table1[[#This Row],[Category and Sub-Category]])-1)</f>
        <v>games</v>
      </c>
      <c r="R1136" t="str">
        <f>RIGHT(Table1[[#This Row],[Category and Sub-Category]],LEN(Table1[[#This Row],[Category and Sub-Category]])-FIND("/",Table1[[#This Row],[Category and Sub-Category]]))</f>
        <v>mobile games</v>
      </c>
      <c r="S1136" s="14">
        <f>(((Table1[[#This Row],[launched_at]]/60)/60)/24)+DATE(1970,1,1)</f>
        <v>41958.285046296296</v>
      </c>
      <c r="T1136" s="14">
        <f t="shared" si="17"/>
        <v>41972.189583333333</v>
      </c>
    </row>
    <row r="1137" spans="1:20" ht="58" x14ac:dyDescent="0.35">
      <c r="A1137">
        <v>1135</v>
      </c>
      <c r="B1137" s="1" t="s">
        <v>1136</v>
      </c>
      <c r="C1137" s="1" t="s">
        <v>5245</v>
      </c>
      <c r="D1137" s="6">
        <v>1000</v>
      </c>
      <c r="E1137" s="6">
        <v>50</v>
      </c>
      <c r="F1137" t="s">
        <v>8221</v>
      </c>
      <c r="G1137" t="s">
        <v>8236</v>
      </c>
      <c r="H1137" t="s">
        <v>8249</v>
      </c>
      <c r="I1137">
        <v>1470527094</v>
      </c>
      <c r="J1137">
        <v>1467935094</v>
      </c>
      <c r="K1137" t="b">
        <v>0</v>
      </c>
      <c r="L1137">
        <v>1</v>
      </c>
      <c r="M1137" t="b">
        <v>0</v>
      </c>
      <c r="N1137" t="s">
        <v>8283</v>
      </c>
      <c r="O1137" s="16">
        <f>Table1[[#This Row],[pledged]]/Table1[[#This Row],[goal]]*100</f>
        <v>5</v>
      </c>
      <c r="P1137" s="6">
        <f>IFERROR(Table1[[#This Row],[pledged]]/Table1[[#This Row],[backers_count]],0)</f>
        <v>50</v>
      </c>
      <c r="Q1137" t="str">
        <f>LEFT(Table1[[#This Row],[Category and Sub-Category]],FIND("/",Table1[[#This Row],[Category and Sub-Category]])-1)</f>
        <v>games</v>
      </c>
      <c r="R1137" t="str">
        <f>RIGHT(Table1[[#This Row],[Category and Sub-Category]],LEN(Table1[[#This Row],[Category and Sub-Category]])-FIND("/",Table1[[#This Row],[Category and Sub-Category]]))</f>
        <v>mobile games</v>
      </c>
      <c r="S1137" s="14">
        <f>(((Table1[[#This Row],[launched_at]]/60)/60)/24)+DATE(1970,1,1)</f>
        <v>42558.989513888882</v>
      </c>
      <c r="T1137" s="14">
        <f t="shared" si="17"/>
        <v>42588.989513888882</v>
      </c>
    </row>
    <row r="1138" spans="1:20" ht="43.5" x14ac:dyDescent="0.35">
      <c r="A1138">
        <v>1136</v>
      </c>
      <c r="B1138" s="1" t="s">
        <v>1137</v>
      </c>
      <c r="C1138" s="1" t="s">
        <v>5246</v>
      </c>
      <c r="D1138" s="6">
        <v>4190</v>
      </c>
      <c r="E1138" s="6">
        <v>270</v>
      </c>
      <c r="F1138" t="s">
        <v>8221</v>
      </c>
      <c r="G1138" t="s">
        <v>8230</v>
      </c>
      <c r="H1138" t="s">
        <v>8249</v>
      </c>
      <c r="I1138">
        <v>1450541229</v>
      </c>
      <c r="J1138">
        <v>1447949229</v>
      </c>
      <c r="K1138" t="b">
        <v>0</v>
      </c>
      <c r="L1138">
        <v>6</v>
      </c>
      <c r="M1138" t="b">
        <v>0</v>
      </c>
      <c r="N1138" t="s">
        <v>8283</v>
      </c>
      <c r="O1138" s="16">
        <f>Table1[[#This Row],[pledged]]/Table1[[#This Row],[goal]]*100</f>
        <v>6.4439140811455857</v>
      </c>
      <c r="P1138" s="6">
        <f>IFERROR(Table1[[#This Row],[pledged]]/Table1[[#This Row],[backers_count]],0)</f>
        <v>45</v>
      </c>
      <c r="Q1138" t="str">
        <f>LEFT(Table1[[#This Row],[Category and Sub-Category]],FIND("/",Table1[[#This Row],[Category and Sub-Category]])-1)</f>
        <v>games</v>
      </c>
      <c r="R1138" t="str">
        <f>RIGHT(Table1[[#This Row],[Category and Sub-Category]],LEN(Table1[[#This Row],[Category and Sub-Category]])-FIND("/",Table1[[#This Row],[Category and Sub-Category]]))</f>
        <v>mobile games</v>
      </c>
      <c r="S1138" s="14">
        <f>(((Table1[[#This Row],[launched_at]]/60)/60)/24)+DATE(1970,1,1)</f>
        <v>42327.671631944439</v>
      </c>
      <c r="T1138" s="14">
        <f t="shared" si="17"/>
        <v>42357.671631944439</v>
      </c>
    </row>
    <row r="1139" spans="1:20" ht="43.5" x14ac:dyDescent="0.35">
      <c r="A1139">
        <v>1137</v>
      </c>
      <c r="B1139" s="1" t="s">
        <v>1138</v>
      </c>
      <c r="C1139" s="1" t="s">
        <v>5247</v>
      </c>
      <c r="D1139" s="6">
        <v>25000</v>
      </c>
      <c r="E1139" s="6">
        <v>9875</v>
      </c>
      <c r="F1139" t="s">
        <v>8221</v>
      </c>
      <c r="G1139" t="s">
        <v>8224</v>
      </c>
      <c r="H1139" t="s">
        <v>8246</v>
      </c>
      <c r="I1139">
        <v>1461440421</v>
      </c>
      <c r="J1139">
        <v>1458848421</v>
      </c>
      <c r="K1139" t="b">
        <v>0</v>
      </c>
      <c r="L1139">
        <v>39</v>
      </c>
      <c r="M1139" t="b">
        <v>0</v>
      </c>
      <c r="N1139" t="s">
        <v>8283</v>
      </c>
      <c r="O1139" s="16">
        <f>Table1[[#This Row],[pledged]]/Table1[[#This Row],[goal]]*100</f>
        <v>39.5</v>
      </c>
      <c r="P1139" s="6">
        <f>IFERROR(Table1[[#This Row],[pledged]]/Table1[[#This Row],[backers_count]],0)</f>
        <v>253.2051282051282</v>
      </c>
      <c r="Q1139" t="str">
        <f>LEFT(Table1[[#This Row],[Category and Sub-Category]],FIND("/",Table1[[#This Row],[Category and Sub-Category]])-1)</f>
        <v>games</v>
      </c>
      <c r="R1139" t="str">
        <f>RIGHT(Table1[[#This Row],[Category and Sub-Category]],LEN(Table1[[#This Row],[Category and Sub-Category]])-FIND("/",Table1[[#This Row],[Category and Sub-Category]]))</f>
        <v>mobile games</v>
      </c>
      <c r="S1139" s="14">
        <f>(((Table1[[#This Row],[launched_at]]/60)/60)/24)+DATE(1970,1,1)</f>
        <v>42453.819687499999</v>
      </c>
      <c r="T1139" s="14">
        <f t="shared" si="17"/>
        <v>42483.819687499999</v>
      </c>
    </row>
    <row r="1140" spans="1:20" ht="43.5" x14ac:dyDescent="0.35">
      <c r="A1140">
        <v>1138</v>
      </c>
      <c r="B1140" s="1" t="s">
        <v>1139</v>
      </c>
      <c r="C1140" s="1" t="s">
        <v>5248</v>
      </c>
      <c r="D1140" s="6">
        <v>35000</v>
      </c>
      <c r="E1140" s="6">
        <v>125</v>
      </c>
      <c r="F1140" t="s">
        <v>8221</v>
      </c>
      <c r="G1140" t="s">
        <v>8224</v>
      </c>
      <c r="H1140" t="s">
        <v>8246</v>
      </c>
      <c r="I1140">
        <v>1485035131</v>
      </c>
      <c r="J1140">
        <v>1483307131</v>
      </c>
      <c r="K1140" t="b">
        <v>0</v>
      </c>
      <c r="L1140">
        <v>4</v>
      </c>
      <c r="M1140" t="b">
        <v>0</v>
      </c>
      <c r="N1140" t="s">
        <v>8283</v>
      </c>
      <c r="O1140" s="16">
        <f>Table1[[#This Row],[pledged]]/Table1[[#This Row],[goal]]*100</f>
        <v>0.35714285714285715</v>
      </c>
      <c r="P1140" s="6">
        <f>IFERROR(Table1[[#This Row],[pledged]]/Table1[[#This Row],[backers_count]],0)</f>
        <v>31.25</v>
      </c>
      <c r="Q1140" t="str">
        <f>LEFT(Table1[[#This Row],[Category and Sub-Category]],FIND("/",Table1[[#This Row],[Category and Sub-Category]])-1)</f>
        <v>games</v>
      </c>
      <c r="R1140" t="str">
        <f>RIGHT(Table1[[#This Row],[Category and Sub-Category]],LEN(Table1[[#This Row],[Category and Sub-Category]])-FIND("/",Table1[[#This Row],[Category and Sub-Category]]))</f>
        <v>mobile games</v>
      </c>
      <c r="S1140" s="14">
        <f>(((Table1[[#This Row],[launched_at]]/60)/60)/24)+DATE(1970,1,1)</f>
        <v>42736.9066087963</v>
      </c>
      <c r="T1140" s="14">
        <f t="shared" si="17"/>
        <v>42756.9066087963</v>
      </c>
    </row>
    <row r="1141" spans="1:20" ht="43.5" x14ac:dyDescent="0.35">
      <c r="A1141">
        <v>1139</v>
      </c>
      <c r="B1141" s="1" t="s">
        <v>1140</v>
      </c>
      <c r="C1141" s="1" t="s">
        <v>5249</v>
      </c>
      <c r="D1141" s="6">
        <v>8000</v>
      </c>
      <c r="E1141" s="6">
        <v>5</v>
      </c>
      <c r="F1141" t="s">
        <v>8221</v>
      </c>
      <c r="G1141" t="s">
        <v>8224</v>
      </c>
      <c r="H1141" t="s">
        <v>8246</v>
      </c>
      <c r="I1141">
        <v>1420100426</v>
      </c>
      <c r="J1141">
        <v>1417508426</v>
      </c>
      <c r="K1141" t="b">
        <v>0</v>
      </c>
      <c r="L1141">
        <v>1</v>
      </c>
      <c r="M1141" t="b">
        <v>0</v>
      </c>
      <c r="N1141" t="s">
        <v>8283</v>
      </c>
      <c r="O1141" s="16">
        <f>Table1[[#This Row],[pledged]]/Table1[[#This Row],[goal]]*100</f>
        <v>6.25E-2</v>
      </c>
      <c r="P1141" s="6">
        <f>IFERROR(Table1[[#This Row],[pledged]]/Table1[[#This Row],[backers_count]],0)</f>
        <v>5</v>
      </c>
      <c r="Q1141" t="str">
        <f>LEFT(Table1[[#This Row],[Category and Sub-Category]],FIND("/",Table1[[#This Row],[Category and Sub-Category]])-1)</f>
        <v>games</v>
      </c>
      <c r="R1141" t="str">
        <f>RIGHT(Table1[[#This Row],[Category and Sub-Category]],LEN(Table1[[#This Row],[Category and Sub-Category]])-FIND("/",Table1[[#This Row],[Category and Sub-Category]]))</f>
        <v>mobile games</v>
      </c>
      <c r="S1141" s="14">
        <f>(((Table1[[#This Row],[launched_at]]/60)/60)/24)+DATE(1970,1,1)</f>
        <v>41975.347523148142</v>
      </c>
      <c r="T1141" s="14">
        <f t="shared" si="17"/>
        <v>42005.347523148142</v>
      </c>
    </row>
    <row r="1142" spans="1:20" ht="43.5" x14ac:dyDescent="0.35">
      <c r="A1142">
        <v>1140</v>
      </c>
      <c r="B1142" s="1" t="s">
        <v>1141</v>
      </c>
      <c r="C1142" s="1" t="s">
        <v>5250</v>
      </c>
      <c r="D1142" s="6">
        <v>5000</v>
      </c>
      <c r="E1142" s="6">
        <v>0</v>
      </c>
      <c r="F1142" t="s">
        <v>8221</v>
      </c>
      <c r="G1142" t="s">
        <v>8225</v>
      </c>
      <c r="H1142" t="s">
        <v>8247</v>
      </c>
      <c r="I1142">
        <v>1438859121</v>
      </c>
      <c r="J1142">
        <v>1436267121</v>
      </c>
      <c r="K1142" t="b">
        <v>0</v>
      </c>
      <c r="L1142">
        <v>0</v>
      </c>
      <c r="M1142" t="b">
        <v>0</v>
      </c>
      <c r="N1142" t="s">
        <v>8283</v>
      </c>
      <c r="O1142" s="16">
        <f>Table1[[#This Row],[pledged]]/Table1[[#This Row],[goal]]*100</f>
        <v>0</v>
      </c>
      <c r="P1142" s="6">
        <f>IFERROR(Table1[[#This Row],[pledged]]/Table1[[#This Row],[backers_count]],0)</f>
        <v>0</v>
      </c>
      <c r="Q1142" t="str">
        <f>LEFT(Table1[[#This Row],[Category and Sub-Category]],FIND("/",Table1[[#This Row],[Category and Sub-Category]])-1)</f>
        <v>games</v>
      </c>
      <c r="R1142" t="str">
        <f>RIGHT(Table1[[#This Row],[Category and Sub-Category]],LEN(Table1[[#This Row],[Category and Sub-Category]])-FIND("/",Table1[[#This Row],[Category and Sub-Category]]))</f>
        <v>mobile games</v>
      </c>
      <c r="S1142" s="14">
        <f>(((Table1[[#This Row],[launched_at]]/60)/60)/24)+DATE(1970,1,1)</f>
        <v>42192.462048611109</v>
      </c>
      <c r="T1142" s="14">
        <f t="shared" si="17"/>
        <v>42222.462048611109</v>
      </c>
    </row>
    <row r="1143" spans="1:20" x14ac:dyDescent="0.35">
      <c r="A1143">
        <v>1141</v>
      </c>
      <c r="B1143" s="1" t="s">
        <v>1142</v>
      </c>
      <c r="C1143" s="1" t="s">
        <v>5251</v>
      </c>
      <c r="D1143" s="6">
        <v>500</v>
      </c>
      <c r="E1143" s="6">
        <v>0</v>
      </c>
      <c r="F1143" t="s">
        <v>8221</v>
      </c>
      <c r="G1143" t="s">
        <v>8236</v>
      </c>
      <c r="H1143" t="s">
        <v>8249</v>
      </c>
      <c r="I1143">
        <v>1436460450</v>
      </c>
      <c r="J1143">
        <v>1433868450</v>
      </c>
      <c r="K1143" t="b">
        <v>0</v>
      </c>
      <c r="L1143">
        <v>0</v>
      </c>
      <c r="M1143" t="b">
        <v>0</v>
      </c>
      <c r="N1143" t="s">
        <v>8283</v>
      </c>
      <c r="O1143" s="16">
        <f>Table1[[#This Row],[pledged]]/Table1[[#This Row],[goal]]*100</f>
        <v>0</v>
      </c>
      <c r="P1143" s="6">
        <f>IFERROR(Table1[[#This Row],[pledged]]/Table1[[#This Row],[backers_count]],0)</f>
        <v>0</v>
      </c>
      <c r="Q1143" t="str">
        <f>LEFT(Table1[[#This Row],[Category and Sub-Category]],FIND("/",Table1[[#This Row],[Category and Sub-Category]])-1)</f>
        <v>games</v>
      </c>
      <c r="R1143" t="str">
        <f>RIGHT(Table1[[#This Row],[Category and Sub-Category]],LEN(Table1[[#This Row],[Category and Sub-Category]])-FIND("/",Table1[[#This Row],[Category and Sub-Category]]))</f>
        <v>mobile games</v>
      </c>
      <c r="S1143" s="14">
        <f>(((Table1[[#This Row],[launched_at]]/60)/60)/24)+DATE(1970,1,1)</f>
        <v>42164.699652777781</v>
      </c>
      <c r="T1143" s="14">
        <f t="shared" si="17"/>
        <v>42194.699652777781</v>
      </c>
    </row>
    <row r="1144" spans="1:20" ht="43.5" x14ac:dyDescent="0.35">
      <c r="A1144">
        <v>1142</v>
      </c>
      <c r="B1144" s="1" t="s">
        <v>1143</v>
      </c>
      <c r="C1144" s="1" t="s">
        <v>5252</v>
      </c>
      <c r="D1144" s="6">
        <v>4000</v>
      </c>
      <c r="E1144" s="6">
        <v>0</v>
      </c>
      <c r="F1144" t="s">
        <v>8221</v>
      </c>
      <c r="G1144" t="s">
        <v>8224</v>
      </c>
      <c r="H1144" t="s">
        <v>8246</v>
      </c>
      <c r="I1144">
        <v>1424131727</v>
      </c>
      <c r="J1144">
        <v>1421539727</v>
      </c>
      <c r="K1144" t="b">
        <v>0</v>
      </c>
      <c r="L1144">
        <v>0</v>
      </c>
      <c r="M1144" t="b">
        <v>0</v>
      </c>
      <c r="N1144" t="s">
        <v>8283</v>
      </c>
      <c r="O1144" s="16">
        <f>Table1[[#This Row],[pledged]]/Table1[[#This Row],[goal]]*100</f>
        <v>0</v>
      </c>
      <c r="P1144" s="6">
        <f>IFERROR(Table1[[#This Row],[pledged]]/Table1[[#This Row],[backers_count]],0)</f>
        <v>0</v>
      </c>
      <c r="Q1144" t="str">
        <f>LEFT(Table1[[#This Row],[Category and Sub-Category]],FIND("/",Table1[[#This Row],[Category and Sub-Category]])-1)</f>
        <v>games</v>
      </c>
      <c r="R1144" t="str">
        <f>RIGHT(Table1[[#This Row],[Category and Sub-Category]],LEN(Table1[[#This Row],[Category and Sub-Category]])-FIND("/",Table1[[#This Row],[Category and Sub-Category]]))</f>
        <v>mobile games</v>
      </c>
      <c r="S1144" s="14">
        <f>(((Table1[[#This Row],[launched_at]]/60)/60)/24)+DATE(1970,1,1)</f>
        <v>42022.006099537044</v>
      </c>
      <c r="T1144" s="14">
        <f t="shared" si="17"/>
        <v>42052.006099537044</v>
      </c>
    </row>
    <row r="1145" spans="1:20" ht="43.5" x14ac:dyDescent="0.35">
      <c r="A1145">
        <v>1143</v>
      </c>
      <c r="B1145" s="1" t="s">
        <v>1144</v>
      </c>
      <c r="C1145" s="1" t="s">
        <v>5253</v>
      </c>
      <c r="D1145" s="6">
        <v>45000</v>
      </c>
      <c r="E1145" s="6">
        <v>186</v>
      </c>
      <c r="F1145" t="s">
        <v>8221</v>
      </c>
      <c r="G1145" t="s">
        <v>8224</v>
      </c>
      <c r="H1145" t="s">
        <v>8246</v>
      </c>
      <c r="I1145">
        <v>1450327126</v>
      </c>
      <c r="J1145">
        <v>1447735126</v>
      </c>
      <c r="K1145" t="b">
        <v>0</v>
      </c>
      <c r="L1145">
        <v>8</v>
      </c>
      <c r="M1145" t="b">
        <v>0</v>
      </c>
      <c r="N1145" t="s">
        <v>8283</v>
      </c>
      <c r="O1145" s="16">
        <f>Table1[[#This Row],[pledged]]/Table1[[#This Row],[goal]]*100</f>
        <v>0.41333333333333333</v>
      </c>
      <c r="P1145" s="6">
        <f>IFERROR(Table1[[#This Row],[pledged]]/Table1[[#This Row],[backers_count]],0)</f>
        <v>23.25</v>
      </c>
      <c r="Q1145" t="str">
        <f>LEFT(Table1[[#This Row],[Category and Sub-Category]],FIND("/",Table1[[#This Row],[Category and Sub-Category]])-1)</f>
        <v>games</v>
      </c>
      <c r="R1145" t="str">
        <f>RIGHT(Table1[[#This Row],[Category and Sub-Category]],LEN(Table1[[#This Row],[Category and Sub-Category]])-FIND("/",Table1[[#This Row],[Category and Sub-Category]]))</f>
        <v>mobile games</v>
      </c>
      <c r="S1145" s="14">
        <f>(((Table1[[#This Row],[launched_at]]/60)/60)/24)+DATE(1970,1,1)</f>
        <v>42325.19358796296</v>
      </c>
      <c r="T1145" s="14">
        <f t="shared" si="17"/>
        <v>42355.19358796296</v>
      </c>
    </row>
    <row r="1146" spans="1:20" ht="43.5" x14ac:dyDescent="0.35">
      <c r="A1146">
        <v>1144</v>
      </c>
      <c r="B1146" s="1" t="s">
        <v>1145</v>
      </c>
      <c r="C1146" s="1" t="s">
        <v>5254</v>
      </c>
      <c r="D1146" s="6">
        <v>9300</v>
      </c>
      <c r="E1146" s="6">
        <v>0</v>
      </c>
      <c r="F1146" t="s">
        <v>8221</v>
      </c>
      <c r="G1146" t="s">
        <v>8224</v>
      </c>
      <c r="H1146" t="s">
        <v>8246</v>
      </c>
      <c r="I1146">
        <v>1430281320</v>
      </c>
      <c r="J1146">
        <v>1427689320</v>
      </c>
      <c r="K1146" t="b">
        <v>0</v>
      </c>
      <c r="L1146">
        <v>0</v>
      </c>
      <c r="M1146" t="b">
        <v>0</v>
      </c>
      <c r="N1146" t="s">
        <v>8284</v>
      </c>
      <c r="O1146" s="16">
        <f>Table1[[#This Row],[pledged]]/Table1[[#This Row],[goal]]*100</f>
        <v>0</v>
      </c>
      <c r="P1146" s="6">
        <f>IFERROR(Table1[[#This Row],[pledged]]/Table1[[#This Row],[backers_count]],0)</f>
        <v>0</v>
      </c>
      <c r="Q1146" t="str">
        <f>LEFT(Table1[[#This Row],[Category and Sub-Category]],FIND("/",Table1[[#This Row],[Category and Sub-Category]])-1)</f>
        <v>food</v>
      </c>
      <c r="R1146" t="str">
        <f>RIGHT(Table1[[#This Row],[Category and Sub-Category]],LEN(Table1[[#This Row],[Category and Sub-Category]])-FIND("/",Table1[[#This Row],[Category and Sub-Category]]))</f>
        <v>food trucks</v>
      </c>
      <c r="S1146" s="14">
        <f>(((Table1[[#This Row],[launched_at]]/60)/60)/24)+DATE(1970,1,1)</f>
        <v>42093.181944444441</v>
      </c>
      <c r="T1146" s="14">
        <f t="shared" si="17"/>
        <v>42123.181944444441</v>
      </c>
    </row>
    <row r="1147" spans="1:20" ht="43.5" x14ac:dyDescent="0.35">
      <c r="A1147">
        <v>1145</v>
      </c>
      <c r="B1147" s="1" t="s">
        <v>1146</v>
      </c>
      <c r="C1147" s="1" t="s">
        <v>5255</v>
      </c>
      <c r="D1147" s="6">
        <v>80000</v>
      </c>
      <c r="E1147" s="6">
        <v>100</v>
      </c>
      <c r="F1147" t="s">
        <v>8221</v>
      </c>
      <c r="G1147" t="s">
        <v>8224</v>
      </c>
      <c r="H1147" t="s">
        <v>8246</v>
      </c>
      <c r="I1147">
        <v>1412272592</v>
      </c>
      <c r="J1147">
        <v>1407088592</v>
      </c>
      <c r="K1147" t="b">
        <v>0</v>
      </c>
      <c r="L1147">
        <v>1</v>
      </c>
      <c r="M1147" t="b">
        <v>0</v>
      </c>
      <c r="N1147" t="s">
        <v>8284</v>
      </c>
      <c r="O1147" s="16">
        <f>Table1[[#This Row],[pledged]]/Table1[[#This Row],[goal]]*100</f>
        <v>0.125</v>
      </c>
      <c r="P1147" s="6">
        <f>IFERROR(Table1[[#This Row],[pledged]]/Table1[[#This Row],[backers_count]],0)</f>
        <v>100</v>
      </c>
      <c r="Q1147" t="str">
        <f>LEFT(Table1[[#This Row],[Category and Sub-Category]],FIND("/",Table1[[#This Row],[Category and Sub-Category]])-1)</f>
        <v>food</v>
      </c>
      <c r="R1147" t="str">
        <f>RIGHT(Table1[[#This Row],[Category and Sub-Category]],LEN(Table1[[#This Row],[Category and Sub-Category]])-FIND("/",Table1[[#This Row],[Category and Sub-Category]]))</f>
        <v>food trucks</v>
      </c>
      <c r="S1147" s="14">
        <f>(((Table1[[#This Row],[launched_at]]/60)/60)/24)+DATE(1970,1,1)</f>
        <v>41854.747592592597</v>
      </c>
      <c r="T1147" s="14">
        <f t="shared" si="17"/>
        <v>41914.747592592597</v>
      </c>
    </row>
    <row r="1148" spans="1:20" ht="43.5" x14ac:dyDescent="0.35">
      <c r="A1148">
        <v>1146</v>
      </c>
      <c r="B1148" s="1" t="s">
        <v>1147</v>
      </c>
      <c r="C1148" s="1" t="s">
        <v>5256</v>
      </c>
      <c r="D1148" s="6">
        <v>6000</v>
      </c>
      <c r="E1148" s="6">
        <v>530</v>
      </c>
      <c r="F1148" t="s">
        <v>8221</v>
      </c>
      <c r="G1148" t="s">
        <v>8224</v>
      </c>
      <c r="H1148" t="s">
        <v>8246</v>
      </c>
      <c r="I1148">
        <v>1399071173</v>
      </c>
      <c r="J1148">
        <v>1395787973</v>
      </c>
      <c r="K1148" t="b">
        <v>0</v>
      </c>
      <c r="L1148">
        <v>12</v>
      </c>
      <c r="M1148" t="b">
        <v>0</v>
      </c>
      <c r="N1148" t="s">
        <v>8284</v>
      </c>
      <c r="O1148" s="16">
        <f>Table1[[#This Row],[pledged]]/Table1[[#This Row],[goal]]*100</f>
        <v>8.8333333333333339</v>
      </c>
      <c r="P1148" s="6">
        <f>IFERROR(Table1[[#This Row],[pledged]]/Table1[[#This Row],[backers_count]],0)</f>
        <v>44.166666666666664</v>
      </c>
      <c r="Q1148" t="str">
        <f>LEFT(Table1[[#This Row],[Category and Sub-Category]],FIND("/",Table1[[#This Row],[Category and Sub-Category]])-1)</f>
        <v>food</v>
      </c>
      <c r="R1148" t="str">
        <f>RIGHT(Table1[[#This Row],[Category and Sub-Category]],LEN(Table1[[#This Row],[Category and Sub-Category]])-FIND("/",Table1[[#This Row],[Category and Sub-Category]]))</f>
        <v>food trucks</v>
      </c>
      <c r="S1148" s="14">
        <f>(((Table1[[#This Row],[launched_at]]/60)/60)/24)+DATE(1970,1,1)</f>
        <v>41723.9533912037</v>
      </c>
      <c r="T1148" s="14">
        <f t="shared" si="17"/>
        <v>41761.9533912037</v>
      </c>
    </row>
    <row r="1149" spans="1:20" ht="43.5" x14ac:dyDescent="0.35">
      <c r="A1149">
        <v>1147</v>
      </c>
      <c r="B1149" s="1" t="s">
        <v>1148</v>
      </c>
      <c r="C1149" s="1" t="s">
        <v>5257</v>
      </c>
      <c r="D1149" s="6">
        <v>25000</v>
      </c>
      <c r="E1149" s="6">
        <v>0</v>
      </c>
      <c r="F1149" t="s">
        <v>8221</v>
      </c>
      <c r="G1149" t="s">
        <v>8229</v>
      </c>
      <c r="H1149" t="s">
        <v>8251</v>
      </c>
      <c r="I1149">
        <v>1413760783</v>
      </c>
      <c r="J1149">
        <v>1408576783</v>
      </c>
      <c r="K1149" t="b">
        <v>0</v>
      </c>
      <c r="L1149">
        <v>0</v>
      </c>
      <c r="M1149" t="b">
        <v>0</v>
      </c>
      <c r="N1149" t="s">
        <v>8284</v>
      </c>
      <c r="O1149" s="16">
        <f>Table1[[#This Row],[pledged]]/Table1[[#This Row],[goal]]*100</f>
        <v>0</v>
      </c>
      <c r="P1149" s="6">
        <f>IFERROR(Table1[[#This Row],[pledged]]/Table1[[#This Row],[backers_count]],0)</f>
        <v>0</v>
      </c>
      <c r="Q1149" t="str">
        <f>LEFT(Table1[[#This Row],[Category and Sub-Category]],FIND("/",Table1[[#This Row],[Category and Sub-Category]])-1)</f>
        <v>food</v>
      </c>
      <c r="R1149" t="str">
        <f>RIGHT(Table1[[#This Row],[Category and Sub-Category]],LEN(Table1[[#This Row],[Category and Sub-Category]])-FIND("/",Table1[[#This Row],[Category and Sub-Category]]))</f>
        <v>food trucks</v>
      </c>
      <c r="S1149" s="14">
        <f>(((Table1[[#This Row],[launched_at]]/60)/60)/24)+DATE(1970,1,1)</f>
        <v>41871.972025462965</v>
      </c>
      <c r="T1149" s="14">
        <f t="shared" si="17"/>
        <v>41931.972025462965</v>
      </c>
    </row>
    <row r="1150" spans="1:20" ht="29" x14ac:dyDescent="0.35">
      <c r="A1150">
        <v>1148</v>
      </c>
      <c r="B1150" s="1" t="s">
        <v>1149</v>
      </c>
      <c r="C1150" s="1" t="s">
        <v>5258</v>
      </c>
      <c r="D1150" s="6">
        <v>15000</v>
      </c>
      <c r="E1150" s="6">
        <v>73</v>
      </c>
      <c r="F1150" t="s">
        <v>8221</v>
      </c>
      <c r="G1150" t="s">
        <v>8224</v>
      </c>
      <c r="H1150" t="s">
        <v>8246</v>
      </c>
      <c r="I1150">
        <v>1480568781</v>
      </c>
      <c r="J1150">
        <v>1477973181</v>
      </c>
      <c r="K1150" t="b">
        <v>0</v>
      </c>
      <c r="L1150">
        <v>3</v>
      </c>
      <c r="M1150" t="b">
        <v>0</v>
      </c>
      <c r="N1150" t="s">
        <v>8284</v>
      </c>
      <c r="O1150" s="16">
        <f>Table1[[#This Row],[pledged]]/Table1[[#This Row],[goal]]*100</f>
        <v>0.48666666666666669</v>
      </c>
      <c r="P1150" s="6">
        <f>IFERROR(Table1[[#This Row],[pledged]]/Table1[[#This Row],[backers_count]],0)</f>
        <v>24.333333333333332</v>
      </c>
      <c r="Q1150" t="str">
        <f>LEFT(Table1[[#This Row],[Category and Sub-Category]],FIND("/",Table1[[#This Row],[Category and Sub-Category]])-1)</f>
        <v>food</v>
      </c>
      <c r="R1150" t="str">
        <f>RIGHT(Table1[[#This Row],[Category and Sub-Category]],LEN(Table1[[#This Row],[Category and Sub-Category]])-FIND("/",Table1[[#This Row],[Category and Sub-Category]]))</f>
        <v>food trucks</v>
      </c>
      <c r="S1150" s="14">
        <f>(((Table1[[#This Row],[launched_at]]/60)/60)/24)+DATE(1970,1,1)</f>
        <v>42675.171076388884</v>
      </c>
      <c r="T1150" s="14">
        <f t="shared" si="17"/>
        <v>42705.212743055556</v>
      </c>
    </row>
    <row r="1151" spans="1:20" ht="29" x14ac:dyDescent="0.35">
      <c r="A1151">
        <v>1149</v>
      </c>
      <c r="B1151" s="1" t="s">
        <v>1150</v>
      </c>
      <c r="C1151" s="1" t="s">
        <v>5259</v>
      </c>
      <c r="D1151" s="6">
        <v>50000</v>
      </c>
      <c r="E1151" s="6">
        <v>75</v>
      </c>
      <c r="F1151" t="s">
        <v>8221</v>
      </c>
      <c r="G1151" t="s">
        <v>8224</v>
      </c>
      <c r="H1151" t="s">
        <v>8246</v>
      </c>
      <c r="I1151">
        <v>1466096566</v>
      </c>
      <c r="J1151">
        <v>1463504566</v>
      </c>
      <c r="K1151" t="b">
        <v>0</v>
      </c>
      <c r="L1151">
        <v>2</v>
      </c>
      <c r="M1151" t="b">
        <v>0</v>
      </c>
      <c r="N1151" t="s">
        <v>8284</v>
      </c>
      <c r="O1151" s="16">
        <f>Table1[[#This Row],[pledged]]/Table1[[#This Row],[goal]]*100</f>
        <v>0.15</v>
      </c>
      <c r="P1151" s="6">
        <f>IFERROR(Table1[[#This Row],[pledged]]/Table1[[#This Row],[backers_count]],0)</f>
        <v>37.5</v>
      </c>
      <c r="Q1151" t="str">
        <f>LEFT(Table1[[#This Row],[Category and Sub-Category]],FIND("/",Table1[[#This Row],[Category and Sub-Category]])-1)</f>
        <v>food</v>
      </c>
      <c r="R1151" t="str">
        <f>RIGHT(Table1[[#This Row],[Category and Sub-Category]],LEN(Table1[[#This Row],[Category and Sub-Category]])-FIND("/",Table1[[#This Row],[Category and Sub-Category]]))</f>
        <v>food trucks</v>
      </c>
      <c r="S1151" s="14">
        <f>(((Table1[[#This Row],[launched_at]]/60)/60)/24)+DATE(1970,1,1)</f>
        <v>42507.71025462963</v>
      </c>
      <c r="T1151" s="14">
        <f t="shared" si="17"/>
        <v>42537.71025462963</v>
      </c>
    </row>
    <row r="1152" spans="1:20" ht="29" x14ac:dyDescent="0.35">
      <c r="A1152">
        <v>1150</v>
      </c>
      <c r="B1152" s="1" t="s">
        <v>1151</v>
      </c>
      <c r="C1152" s="1" t="s">
        <v>5260</v>
      </c>
      <c r="D1152" s="6">
        <v>2500</v>
      </c>
      <c r="E1152" s="6">
        <v>252</v>
      </c>
      <c r="F1152" t="s">
        <v>8221</v>
      </c>
      <c r="G1152" t="s">
        <v>8224</v>
      </c>
      <c r="H1152" t="s">
        <v>8246</v>
      </c>
      <c r="I1152">
        <v>1452293675</v>
      </c>
      <c r="J1152">
        <v>1447109675</v>
      </c>
      <c r="K1152" t="b">
        <v>0</v>
      </c>
      <c r="L1152">
        <v>6</v>
      </c>
      <c r="M1152" t="b">
        <v>0</v>
      </c>
      <c r="N1152" t="s">
        <v>8284</v>
      </c>
      <c r="O1152" s="16">
        <f>Table1[[#This Row],[pledged]]/Table1[[#This Row],[goal]]*100</f>
        <v>10.08</v>
      </c>
      <c r="P1152" s="6">
        <f>IFERROR(Table1[[#This Row],[pledged]]/Table1[[#This Row],[backers_count]],0)</f>
        <v>42</v>
      </c>
      <c r="Q1152" t="str">
        <f>LEFT(Table1[[#This Row],[Category and Sub-Category]],FIND("/",Table1[[#This Row],[Category and Sub-Category]])-1)</f>
        <v>food</v>
      </c>
      <c r="R1152" t="str">
        <f>RIGHT(Table1[[#This Row],[Category and Sub-Category]],LEN(Table1[[#This Row],[Category and Sub-Category]])-FIND("/",Table1[[#This Row],[Category and Sub-Category]]))</f>
        <v>food trucks</v>
      </c>
      <c r="S1152" s="14">
        <f>(((Table1[[#This Row],[launched_at]]/60)/60)/24)+DATE(1970,1,1)</f>
        <v>42317.954571759255</v>
      </c>
      <c r="T1152" s="14">
        <f t="shared" si="17"/>
        <v>42377.954571759255</v>
      </c>
    </row>
    <row r="1153" spans="1:20" ht="58" x14ac:dyDescent="0.35">
      <c r="A1153">
        <v>1151</v>
      </c>
      <c r="B1153" s="1" t="s">
        <v>1152</v>
      </c>
      <c r="C1153" s="1" t="s">
        <v>5261</v>
      </c>
      <c r="D1153" s="6">
        <v>25000</v>
      </c>
      <c r="E1153" s="6">
        <v>0</v>
      </c>
      <c r="F1153" t="s">
        <v>8221</v>
      </c>
      <c r="G1153" t="s">
        <v>8224</v>
      </c>
      <c r="H1153" t="s">
        <v>8246</v>
      </c>
      <c r="I1153">
        <v>1441592863</v>
      </c>
      <c r="J1153">
        <v>1439000863</v>
      </c>
      <c r="K1153" t="b">
        <v>0</v>
      </c>
      <c r="L1153">
        <v>0</v>
      </c>
      <c r="M1153" t="b">
        <v>0</v>
      </c>
      <c r="N1153" t="s">
        <v>8284</v>
      </c>
      <c r="O1153" s="16">
        <f>Table1[[#This Row],[pledged]]/Table1[[#This Row],[goal]]*100</f>
        <v>0</v>
      </c>
      <c r="P1153" s="6">
        <f>IFERROR(Table1[[#This Row],[pledged]]/Table1[[#This Row],[backers_count]],0)</f>
        <v>0</v>
      </c>
      <c r="Q1153" t="str">
        <f>LEFT(Table1[[#This Row],[Category and Sub-Category]],FIND("/",Table1[[#This Row],[Category and Sub-Category]])-1)</f>
        <v>food</v>
      </c>
      <c r="R1153" t="str">
        <f>RIGHT(Table1[[#This Row],[Category and Sub-Category]],LEN(Table1[[#This Row],[Category and Sub-Category]])-FIND("/",Table1[[#This Row],[Category and Sub-Category]]))</f>
        <v>food trucks</v>
      </c>
      <c r="S1153" s="14">
        <f>(((Table1[[#This Row],[launched_at]]/60)/60)/24)+DATE(1970,1,1)</f>
        <v>42224.102581018517</v>
      </c>
      <c r="T1153" s="14">
        <f t="shared" si="17"/>
        <v>42254.102581018517</v>
      </c>
    </row>
    <row r="1154" spans="1:20" x14ac:dyDescent="0.35">
      <c r="A1154">
        <v>1152</v>
      </c>
      <c r="B1154" s="1" t="s">
        <v>1153</v>
      </c>
      <c r="C1154" s="1" t="s">
        <v>5262</v>
      </c>
      <c r="D1154" s="6">
        <v>16000</v>
      </c>
      <c r="E1154" s="6">
        <v>911</v>
      </c>
      <c r="F1154" t="s">
        <v>8221</v>
      </c>
      <c r="G1154" t="s">
        <v>8224</v>
      </c>
      <c r="H1154" t="s">
        <v>8246</v>
      </c>
      <c r="I1154">
        <v>1431709312</v>
      </c>
      <c r="J1154">
        <v>1429117312</v>
      </c>
      <c r="K1154" t="b">
        <v>0</v>
      </c>
      <c r="L1154">
        <v>15</v>
      </c>
      <c r="M1154" t="b">
        <v>0</v>
      </c>
      <c r="N1154" t="s">
        <v>8284</v>
      </c>
      <c r="O1154" s="16">
        <f>Table1[[#This Row],[pledged]]/Table1[[#This Row],[goal]]*100</f>
        <v>5.6937500000000005</v>
      </c>
      <c r="P1154" s="6">
        <f>IFERROR(Table1[[#This Row],[pledged]]/Table1[[#This Row],[backers_count]],0)</f>
        <v>60.733333333333334</v>
      </c>
      <c r="Q1154" t="str">
        <f>LEFT(Table1[[#This Row],[Category and Sub-Category]],FIND("/",Table1[[#This Row],[Category and Sub-Category]])-1)</f>
        <v>food</v>
      </c>
      <c r="R1154" t="str">
        <f>RIGHT(Table1[[#This Row],[Category and Sub-Category]],LEN(Table1[[#This Row],[Category and Sub-Category]])-FIND("/",Table1[[#This Row],[Category and Sub-Category]]))</f>
        <v>food trucks</v>
      </c>
      <c r="S1154" s="14">
        <f>(((Table1[[#This Row],[launched_at]]/60)/60)/24)+DATE(1970,1,1)</f>
        <v>42109.709629629629</v>
      </c>
      <c r="T1154" s="14">
        <f t="shared" ref="T1154:T1217" si="18">(((I1154/60)/60)/24)+DATE(1970,1,1)</f>
        <v>42139.709629629629</v>
      </c>
    </row>
    <row r="1155" spans="1:20" ht="29" x14ac:dyDescent="0.35">
      <c r="A1155">
        <v>1153</v>
      </c>
      <c r="B1155" s="1" t="s">
        <v>1154</v>
      </c>
      <c r="C1155" s="1" t="s">
        <v>5263</v>
      </c>
      <c r="D1155" s="6">
        <v>8000</v>
      </c>
      <c r="E1155" s="6">
        <v>50</v>
      </c>
      <c r="F1155" t="s">
        <v>8221</v>
      </c>
      <c r="G1155" t="s">
        <v>8224</v>
      </c>
      <c r="H1155" t="s">
        <v>8246</v>
      </c>
      <c r="I1155">
        <v>1434647305</v>
      </c>
      <c r="J1155">
        <v>1432055305</v>
      </c>
      <c r="K1155" t="b">
        <v>0</v>
      </c>
      <c r="L1155">
        <v>1</v>
      </c>
      <c r="M1155" t="b">
        <v>0</v>
      </c>
      <c r="N1155" t="s">
        <v>8284</v>
      </c>
      <c r="O1155" s="16">
        <f>Table1[[#This Row],[pledged]]/Table1[[#This Row],[goal]]*100</f>
        <v>0.625</v>
      </c>
      <c r="P1155" s="6">
        <f>IFERROR(Table1[[#This Row],[pledged]]/Table1[[#This Row],[backers_count]],0)</f>
        <v>50</v>
      </c>
      <c r="Q1155" t="str">
        <f>LEFT(Table1[[#This Row],[Category and Sub-Category]],FIND("/",Table1[[#This Row],[Category and Sub-Category]])-1)</f>
        <v>food</v>
      </c>
      <c r="R1155" t="str">
        <f>RIGHT(Table1[[#This Row],[Category and Sub-Category]],LEN(Table1[[#This Row],[Category and Sub-Category]])-FIND("/",Table1[[#This Row],[Category and Sub-Category]]))</f>
        <v>food trucks</v>
      </c>
      <c r="S1155" s="14">
        <f>(((Table1[[#This Row],[launched_at]]/60)/60)/24)+DATE(1970,1,1)</f>
        <v>42143.714178240742</v>
      </c>
      <c r="T1155" s="14">
        <f t="shared" si="18"/>
        <v>42173.714178240742</v>
      </c>
    </row>
    <row r="1156" spans="1:20" ht="43.5" x14ac:dyDescent="0.35">
      <c r="A1156">
        <v>1154</v>
      </c>
      <c r="B1156" s="1" t="s">
        <v>1155</v>
      </c>
      <c r="C1156" s="1" t="s">
        <v>5264</v>
      </c>
      <c r="D1156" s="6">
        <v>5000</v>
      </c>
      <c r="E1156" s="6">
        <v>325</v>
      </c>
      <c r="F1156" t="s">
        <v>8221</v>
      </c>
      <c r="G1156" t="s">
        <v>8224</v>
      </c>
      <c r="H1156" t="s">
        <v>8246</v>
      </c>
      <c r="I1156">
        <v>1441507006</v>
      </c>
      <c r="J1156">
        <v>1438915006</v>
      </c>
      <c r="K1156" t="b">
        <v>0</v>
      </c>
      <c r="L1156">
        <v>3</v>
      </c>
      <c r="M1156" t="b">
        <v>0</v>
      </c>
      <c r="N1156" t="s">
        <v>8284</v>
      </c>
      <c r="O1156" s="16">
        <f>Table1[[#This Row],[pledged]]/Table1[[#This Row],[goal]]*100</f>
        <v>6.5</v>
      </c>
      <c r="P1156" s="6">
        <f>IFERROR(Table1[[#This Row],[pledged]]/Table1[[#This Row],[backers_count]],0)</f>
        <v>108.33333333333333</v>
      </c>
      <c r="Q1156" t="str">
        <f>LEFT(Table1[[#This Row],[Category and Sub-Category]],FIND("/",Table1[[#This Row],[Category and Sub-Category]])-1)</f>
        <v>food</v>
      </c>
      <c r="R1156" t="str">
        <f>RIGHT(Table1[[#This Row],[Category and Sub-Category]],LEN(Table1[[#This Row],[Category and Sub-Category]])-FIND("/",Table1[[#This Row],[Category and Sub-Category]]))</f>
        <v>food trucks</v>
      </c>
      <c r="S1156" s="14">
        <f>(((Table1[[#This Row],[launched_at]]/60)/60)/24)+DATE(1970,1,1)</f>
        <v>42223.108865740738</v>
      </c>
      <c r="T1156" s="14">
        <f t="shared" si="18"/>
        <v>42253.108865740738</v>
      </c>
    </row>
    <row r="1157" spans="1:20" ht="43.5" x14ac:dyDescent="0.35">
      <c r="A1157">
        <v>1155</v>
      </c>
      <c r="B1157" s="1" t="s">
        <v>1156</v>
      </c>
      <c r="C1157" s="1" t="s">
        <v>5265</v>
      </c>
      <c r="D1157" s="6">
        <v>25000</v>
      </c>
      <c r="E1157" s="6">
        <v>188</v>
      </c>
      <c r="F1157" t="s">
        <v>8221</v>
      </c>
      <c r="G1157" t="s">
        <v>8224</v>
      </c>
      <c r="H1157" t="s">
        <v>8246</v>
      </c>
      <c r="I1157">
        <v>1408040408</v>
      </c>
      <c r="J1157">
        <v>1405448408</v>
      </c>
      <c r="K1157" t="b">
        <v>0</v>
      </c>
      <c r="L1157">
        <v>8</v>
      </c>
      <c r="M1157" t="b">
        <v>0</v>
      </c>
      <c r="N1157" t="s">
        <v>8284</v>
      </c>
      <c r="O1157" s="16">
        <f>Table1[[#This Row],[pledged]]/Table1[[#This Row],[goal]]*100</f>
        <v>0.752</v>
      </c>
      <c r="P1157" s="6">
        <f>IFERROR(Table1[[#This Row],[pledged]]/Table1[[#This Row],[backers_count]],0)</f>
        <v>23.5</v>
      </c>
      <c r="Q1157" t="str">
        <f>LEFT(Table1[[#This Row],[Category and Sub-Category]],FIND("/",Table1[[#This Row],[Category and Sub-Category]])-1)</f>
        <v>food</v>
      </c>
      <c r="R1157" t="str">
        <f>RIGHT(Table1[[#This Row],[Category and Sub-Category]],LEN(Table1[[#This Row],[Category and Sub-Category]])-FIND("/",Table1[[#This Row],[Category and Sub-Category]]))</f>
        <v>food trucks</v>
      </c>
      <c r="S1157" s="14">
        <f>(((Table1[[#This Row],[launched_at]]/60)/60)/24)+DATE(1970,1,1)</f>
        <v>41835.763981481483</v>
      </c>
      <c r="T1157" s="14">
        <f t="shared" si="18"/>
        <v>41865.763981481483</v>
      </c>
    </row>
    <row r="1158" spans="1:20" ht="43.5" x14ac:dyDescent="0.35">
      <c r="A1158">
        <v>1156</v>
      </c>
      <c r="B1158" s="1" t="s">
        <v>1157</v>
      </c>
      <c r="C1158" s="1" t="s">
        <v>5266</v>
      </c>
      <c r="D1158" s="6">
        <v>6500</v>
      </c>
      <c r="E1158" s="6">
        <v>0</v>
      </c>
      <c r="F1158" t="s">
        <v>8221</v>
      </c>
      <c r="G1158" t="s">
        <v>8224</v>
      </c>
      <c r="H1158" t="s">
        <v>8246</v>
      </c>
      <c r="I1158">
        <v>1424742162</v>
      </c>
      <c r="J1158">
        <v>1422150162</v>
      </c>
      <c r="K1158" t="b">
        <v>0</v>
      </c>
      <c r="L1158">
        <v>0</v>
      </c>
      <c r="M1158" t="b">
        <v>0</v>
      </c>
      <c r="N1158" t="s">
        <v>8284</v>
      </c>
      <c r="O1158" s="16">
        <f>Table1[[#This Row],[pledged]]/Table1[[#This Row],[goal]]*100</f>
        <v>0</v>
      </c>
      <c r="P1158" s="6">
        <f>IFERROR(Table1[[#This Row],[pledged]]/Table1[[#This Row],[backers_count]],0)</f>
        <v>0</v>
      </c>
      <c r="Q1158" t="str">
        <f>LEFT(Table1[[#This Row],[Category and Sub-Category]],FIND("/",Table1[[#This Row],[Category and Sub-Category]])-1)</f>
        <v>food</v>
      </c>
      <c r="R1158" t="str">
        <f>RIGHT(Table1[[#This Row],[Category and Sub-Category]],LEN(Table1[[#This Row],[Category and Sub-Category]])-FIND("/",Table1[[#This Row],[Category and Sub-Category]]))</f>
        <v>food trucks</v>
      </c>
      <c r="S1158" s="14">
        <f>(((Table1[[#This Row],[launched_at]]/60)/60)/24)+DATE(1970,1,1)</f>
        <v>42029.07131944444</v>
      </c>
      <c r="T1158" s="14">
        <f t="shared" si="18"/>
        <v>42059.07131944444</v>
      </c>
    </row>
    <row r="1159" spans="1:20" ht="43.5" x14ac:dyDescent="0.35">
      <c r="A1159">
        <v>1157</v>
      </c>
      <c r="B1159" s="1" t="s">
        <v>1158</v>
      </c>
      <c r="C1159" s="1" t="s">
        <v>5267</v>
      </c>
      <c r="D1159" s="6">
        <v>10000</v>
      </c>
      <c r="E1159" s="6">
        <v>151</v>
      </c>
      <c r="F1159" t="s">
        <v>8221</v>
      </c>
      <c r="G1159" t="s">
        <v>8224</v>
      </c>
      <c r="H1159" t="s">
        <v>8246</v>
      </c>
      <c r="I1159">
        <v>1417795480</v>
      </c>
      <c r="J1159">
        <v>1412607880</v>
      </c>
      <c r="K1159" t="b">
        <v>0</v>
      </c>
      <c r="L1159">
        <v>3</v>
      </c>
      <c r="M1159" t="b">
        <v>0</v>
      </c>
      <c r="N1159" t="s">
        <v>8284</v>
      </c>
      <c r="O1159" s="16">
        <f>Table1[[#This Row],[pledged]]/Table1[[#This Row],[goal]]*100</f>
        <v>1.51</v>
      </c>
      <c r="P1159" s="6">
        <f>IFERROR(Table1[[#This Row],[pledged]]/Table1[[#This Row],[backers_count]],0)</f>
        <v>50.333333333333336</v>
      </c>
      <c r="Q1159" t="str">
        <f>LEFT(Table1[[#This Row],[Category and Sub-Category]],FIND("/",Table1[[#This Row],[Category and Sub-Category]])-1)</f>
        <v>food</v>
      </c>
      <c r="R1159" t="str">
        <f>RIGHT(Table1[[#This Row],[Category and Sub-Category]],LEN(Table1[[#This Row],[Category and Sub-Category]])-FIND("/",Table1[[#This Row],[Category and Sub-Category]]))</f>
        <v>food trucks</v>
      </c>
      <c r="S1159" s="14">
        <f>(((Table1[[#This Row],[launched_at]]/60)/60)/24)+DATE(1970,1,1)</f>
        <v>41918.628240740742</v>
      </c>
      <c r="T1159" s="14">
        <f t="shared" si="18"/>
        <v>41978.669907407413</v>
      </c>
    </row>
    <row r="1160" spans="1:20" ht="43.5" x14ac:dyDescent="0.35">
      <c r="A1160">
        <v>1158</v>
      </c>
      <c r="B1160" s="1" t="s">
        <v>1159</v>
      </c>
      <c r="C1160" s="1" t="s">
        <v>5268</v>
      </c>
      <c r="D1160" s="6">
        <v>7500</v>
      </c>
      <c r="E1160" s="6">
        <v>35</v>
      </c>
      <c r="F1160" t="s">
        <v>8221</v>
      </c>
      <c r="G1160" t="s">
        <v>8224</v>
      </c>
      <c r="H1160" t="s">
        <v>8246</v>
      </c>
      <c r="I1160">
        <v>1418091128</v>
      </c>
      <c r="J1160">
        <v>1415499128</v>
      </c>
      <c r="K1160" t="b">
        <v>0</v>
      </c>
      <c r="L1160">
        <v>3</v>
      </c>
      <c r="M1160" t="b">
        <v>0</v>
      </c>
      <c r="N1160" t="s">
        <v>8284</v>
      </c>
      <c r="O1160" s="16">
        <f>Table1[[#This Row],[pledged]]/Table1[[#This Row],[goal]]*100</f>
        <v>0.46666666666666673</v>
      </c>
      <c r="P1160" s="6">
        <f>IFERROR(Table1[[#This Row],[pledged]]/Table1[[#This Row],[backers_count]],0)</f>
        <v>11.666666666666666</v>
      </c>
      <c r="Q1160" t="str">
        <f>LEFT(Table1[[#This Row],[Category and Sub-Category]],FIND("/",Table1[[#This Row],[Category and Sub-Category]])-1)</f>
        <v>food</v>
      </c>
      <c r="R1160" t="str">
        <f>RIGHT(Table1[[#This Row],[Category and Sub-Category]],LEN(Table1[[#This Row],[Category and Sub-Category]])-FIND("/",Table1[[#This Row],[Category and Sub-Category]]))</f>
        <v>food trucks</v>
      </c>
      <c r="S1160" s="14">
        <f>(((Table1[[#This Row],[launched_at]]/60)/60)/24)+DATE(1970,1,1)</f>
        <v>41952.09175925926</v>
      </c>
      <c r="T1160" s="14">
        <f t="shared" si="18"/>
        <v>41982.09175925926</v>
      </c>
    </row>
    <row r="1161" spans="1:20" ht="43.5" x14ac:dyDescent="0.35">
      <c r="A1161">
        <v>1159</v>
      </c>
      <c r="B1161" s="1" t="s">
        <v>1160</v>
      </c>
      <c r="C1161" s="1" t="s">
        <v>5269</v>
      </c>
      <c r="D1161" s="6">
        <v>6750</v>
      </c>
      <c r="E1161" s="6">
        <v>0</v>
      </c>
      <c r="F1161" t="s">
        <v>8221</v>
      </c>
      <c r="G1161" t="s">
        <v>8224</v>
      </c>
      <c r="H1161" t="s">
        <v>8246</v>
      </c>
      <c r="I1161">
        <v>1435679100</v>
      </c>
      <c r="J1161">
        <v>1433006765</v>
      </c>
      <c r="K1161" t="b">
        <v>0</v>
      </c>
      <c r="L1161">
        <v>0</v>
      </c>
      <c r="M1161" t="b">
        <v>0</v>
      </c>
      <c r="N1161" t="s">
        <v>8284</v>
      </c>
      <c r="O1161" s="16">
        <f>Table1[[#This Row],[pledged]]/Table1[[#This Row],[goal]]*100</f>
        <v>0</v>
      </c>
      <c r="P1161" s="6">
        <f>IFERROR(Table1[[#This Row],[pledged]]/Table1[[#This Row],[backers_count]],0)</f>
        <v>0</v>
      </c>
      <c r="Q1161" t="str">
        <f>LEFT(Table1[[#This Row],[Category and Sub-Category]],FIND("/",Table1[[#This Row],[Category and Sub-Category]])-1)</f>
        <v>food</v>
      </c>
      <c r="R1161" t="str">
        <f>RIGHT(Table1[[#This Row],[Category and Sub-Category]],LEN(Table1[[#This Row],[Category and Sub-Category]])-FIND("/",Table1[[#This Row],[Category and Sub-Category]]))</f>
        <v>food trucks</v>
      </c>
      <c r="S1161" s="14">
        <f>(((Table1[[#This Row],[launched_at]]/60)/60)/24)+DATE(1970,1,1)</f>
        <v>42154.726446759261</v>
      </c>
      <c r="T1161" s="14">
        <f t="shared" si="18"/>
        <v>42185.65625</v>
      </c>
    </row>
    <row r="1162" spans="1:20" ht="43.5" x14ac:dyDescent="0.35">
      <c r="A1162">
        <v>1160</v>
      </c>
      <c r="B1162" s="1" t="s">
        <v>1161</v>
      </c>
      <c r="C1162" s="1" t="s">
        <v>5270</v>
      </c>
      <c r="D1162" s="6">
        <v>30000</v>
      </c>
      <c r="E1162" s="6">
        <v>1155</v>
      </c>
      <c r="F1162" t="s">
        <v>8221</v>
      </c>
      <c r="G1162" t="s">
        <v>8224</v>
      </c>
      <c r="H1162" t="s">
        <v>8246</v>
      </c>
      <c r="I1162">
        <v>1427510586</v>
      </c>
      <c r="J1162">
        <v>1424922186</v>
      </c>
      <c r="K1162" t="b">
        <v>0</v>
      </c>
      <c r="L1162">
        <v>19</v>
      </c>
      <c r="M1162" t="b">
        <v>0</v>
      </c>
      <c r="N1162" t="s">
        <v>8284</v>
      </c>
      <c r="O1162" s="16">
        <f>Table1[[#This Row],[pledged]]/Table1[[#This Row],[goal]]*100</f>
        <v>3.85</v>
      </c>
      <c r="P1162" s="6">
        <f>IFERROR(Table1[[#This Row],[pledged]]/Table1[[#This Row],[backers_count]],0)</f>
        <v>60.789473684210527</v>
      </c>
      <c r="Q1162" t="str">
        <f>LEFT(Table1[[#This Row],[Category and Sub-Category]],FIND("/",Table1[[#This Row],[Category and Sub-Category]])-1)</f>
        <v>food</v>
      </c>
      <c r="R1162" t="str">
        <f>RIGHT(Table1[[#This Row],[Category and Sub-Category]],LEN(Table1[[#This Row],[Category and Sub-Category]])-FIND("/",Table1[[#This Row],[Category and Sub-Category]]))</f>
        <v>food trucks</v>
      </c>
      <c r="S1162" s="14">
        <f>(((Table1[[#This Row],[launched_at]]/60)/60)/24)+DATE(1970,1,1)</f>
        <v>42061.154930555553</v>
      </c>
      <c r="T1162" s="14">
        <f t="shared" si="18"/>
        <v>42091.113263888896</v>
      </c>
    </row>
    <row r="1163" spans="1:20" ht="43.5" x14ac:dyDescent="0.35">
      <c r="A1163">
        <v>1161</v>
      </c>
      <c r="B1163" s="1" t="s">
        <v>1162</v>
      </c>
      <c r="C1163" s="1" t="s">
        <v>5271</v>
      </c>
      <c r="D1163" s="6">
        <v>18000</v>
      </c>
      <c r="E1163" s="6">
        <v>0</v>
      </c>
      <c r="F1163" t="s">
        <v>8221</v>
      </c>
      <c r="G1163" t="s">
        <v>8224</v>
      </c>
      <c r="H1163" t="s">
        <v>8246</v>
      </c>
      <c r="I1163">
        <v>1432047989</v>
      </c>
      <c r="J1163">
        <v>1430233589</v>
      </c>
      <c r="K1163" t="b">
        <v>0</v>
      </c>
      <c r="L1163">
        <v>0</v>
      </c>
      <c r="M1163" t="b">
        <v>0</v>
      </c>
      <c r="N1163" t="s">
        <v>8284</v>
      </c>
      <c r="O1163" s="16">
        <f>Table1[[#This Row],[pledged]]/Table1[[#This Row],[goal]]*100</f>
        <v>0</v>
      </c>
      <c r="P1163" s="6">
        <f>IFERROR(Table1[[#This Row],[pledged]]/Table1[[#This Row],[backers_count]],0)</f>
        <v>0</v>
      </c>
      <c r="Q1163" t="str">
        <f>LEFT(Table1[[#This Row],[Category and Sub-Category]],FIND("/",Table1[[#This Row],[Category and Sub-Category]])-1)</f>
        <v>food</v>
      </c>
      <c r="R1163" t="str">
        <f>RIGHT(Table1[[#This Row],[Category and Sub-Category]],LEN(Table1[[#This Row],[Category and Sub-Category]])-FIND("/",Table1[[#This Row],[Category and Sub-Category]]))</f>
        <v>food trucks</v>
      </c>
      <c r="S1163" s="14">
        <f>(((Table1[[#This Row],[launched_at]]/60)/60)/24)+DATE(1970,1,1)</f>
        <v>42122.629502314812</v>
      </c>
      <c r="T1163" s="14">
        <f t="shared" si="18"/>
        <v>42143.629502314812</v>
      </c>
    </row>
    <row r="1164" spans="1:20" ht="58" x14ac:dyDescent="0.35">
      <c r="A1164">
        <v>1162</v>
      </c>
      <c r="B1164" s="1" t="s">
        <v>1163</v>
      </c>
      <c r="C1164" s="1" t="s">
        <v>5272</v>
      </c>
      <c r="D1164" s="6">
        <v>60000</v>
      </c>
      <c r="E1164" s="6">
        <v>35</v>
      </c>
      <c r="F1164" t="s">
        <v>8221</v>
      </c>
      <c r="G1164" t="s">
        <v>8224</v>
      </c>
      <c r="H1164" t="s">
        <v>8246</v>
      </c>
      <c r="I1164">
        <v>1411662264</v>
      </c>
      <c r="J1164">
        <v>1408983864</v>
      </c>
      <c r="K1164" t="b">
        <v>0</v>
      </c>
      <c r="L1164">
        <v>2</v>
      </c>
      <c r="M1164" t="b">
        <v>0</v>
      </c>
      <c r="N1164" t="s">
        <v>8284</v>
      </c>
      <c r="O1164" s="16">
        <f>Table1[[#This Row],[pledged]]/Table1[[#This Row],[goal]]*100</f>
        <v>5.8333333333333341E-2</v>
      </c>
      <c r="P1164" s="6">
        <f>IFERROR(Table1[[#This Row],[pledged]]/Table1[[#This Row],[backers_count]],0)</f>
        <v>17.5</v>
      </c>
      <c r="Q1164" t="str">
        <f>LEFT(Table1[[#This Row],[Category and Sub-Category]],FIND("/",Table1[[#This Row],[Category and Sub-Category]])-1)</f>
        <v>food</v>
      </c>
      <c r="R1164" t="str">
        <f>RIGHT(Table1[[#This Row],[Category and Sub-Category]],LEN(Table1[[#This Row],[Category and Sub-Category]])-FIND("/",Table1[[#This Row],[Category and Sub-Category]]))</f>
        <v>food trucks</v>
      </c>
      <c r="S1164" s="14">
        <f>(((Table1[[#This Row],[launched_at]]/60)/60)/24)+DATE(1970,1,1)</f>
        <v>41876.683611111112</v>
      </c>
      <c r="T1164" s="14">
        <f t="shared" si="18"/>
        <v>41907.683611111112</v>
      </c>
    </row>
    <row r="1165" spans="1:20" ht="43.5" x14ac:dyDescent="0.35">
      <c r="A1165">
        <v>1163</v>
      </c>
      <c r="B1165" s="1" t="s">
        <v>1164</v>
      </c>
      <c r="C1165" s="1" t="s">
        <v>5273</v>
      </c>
      <c r="D1165" s="6">
        <v>5200</v>
      </c>
      <c r="E1165" s="6">
        <v>0</v>
      </c>
      <c r="F1165" t="s">
        <v>8221</v>
      </c>
      <c r="G1165" t="s">
        <v>8224</v>
      </c>
      <c r="H1165" t="s">
        <v>8246</v>
      </c>
      <c r="I1165">
        <v>1407604920</v>
      </c>
      <c r="J1165">
        <v>1405012920</v>
      </c>
      <c r="K1165" t="b">
        <v>0</v>
      </c>
      <c r="L1165">
        <v>0</v>
      </c>
      <c r="M1165" t="b">
        <v>0</v>
      </c>
      <c r="N1165" t="s">
        <v>8284</v>
      </c>
      <c r="O1165" s="16">
        <f>Table1[[#This Row],[pledged]]/Table1[[#This Row],[goal]]*100</f>
        <v>0</v>
      </c>
      <c r="P1165" s="6">
        <f>IFERROR(Table1[[#This Row],[pledged]]/Table1[[#This Row],[backers_count]],0)</f>
        <v>0</v>
      </c>
      <c r="Q1165" t="str">
        <f>LEFT(Table1[[#This Row],[Category and Sub-Category]],FIND("/",Table1[[#This Row],[Category and Sub-Category]])-1)</f>
        <v>food</v>
      </c>
      <c r="R1165" t="str">
        <f>RIGHT(Table1[[#This Row],[Category and Sub-Category]],LEN(Table1[[#This Row],[Category and Sub-Category]])-FIND("/",Table1[[#This Row],[Category and Sub-Category]]))</f>
        <v>food trucks</v>
      </c>
      <c r="S1165" s="14">
        <f>(((Table1[[#This Row],[launched_at]]/60)/60)/24)+DATE(1970,1,1)</f>
        <v>41830.723611111112</v>
      </c>
      <c r="T1165" s="14">
        <f t="shared" si="18"/>
        <v>41860.723611111112</v>
      </c>
    </row>
    <row r="1166" spans="1:20" ht="58" x14ac:dyDescent="0.35">
      <c r="A1166">
        <v>1164</v>
      </c>
      <c r="B1166" s="1" t="s">
        <v>1165</v>
      </c>
      <c r="C1166" s="1" t="s">
        <v>5274</v>
      </c>
      <c r="D1166" s="6">
        <v>10000</v>
      </c>
      <c r="E1166" s="6">
        <v>0</v>
      </c>
      <c r="F1166" t="s">
        <v>8221</v>
      </c>
      <c r="G1166" t="s">
        <v>8224</v>
      </c>
      <c r="H1166" t="s">
        <v>8246</v>
      </c>
      <c r="I1166">
        <v>1466270582</v>
      </c>
      <c r="J1166">
        <v>1463678582</v>
      </c>
      <c r="K1166" t="b">
        <v>0</v>
      </c>
      <c r="L1166">
        <v>0</v>
      </c>
      <c r="M1166" t="b">
        <v>0</v>
      </c>
      <c r="N1166" t="s">
        <v>8284</v>
      </c>
      <c r="O1166" s="16">
        <f>Table1[[#This Row],[pledged]]/Table1[[#This Row],[goal]]*100</f>
        <v>0</v>
      </c>
      <c r="P1166" s="6">
        <f>IFERROR(Table1[[#This Row],[pledged]]/Table1[[#This Row],[backers_count]],0)</f>
        <v>0</v>
      </c>
      <c r="Q1166" t="str">
        <f>LEFT(Table1[[#This Row],[Category and Sub-Category]],FIND("/",Table1[[#This Row],[Category and Sub-Category]])-1)</f>
        <v>food</v>
      </c>
      <c r="R1166" t="str">
        <f>RIGHT(Table1[[#This Row],[Category and Sub-Category]],LEN(Table1[[#This Row],[Category and Sub-Category]])-FIND("/",Table1[[#This Row],[Category and Sub-Category]]))</f>
        <v>food trucks</v>
      </c>
      <c r="S1166" s="14">
        <f>(((Table1[[#This Row],[launched_at]]/60)/60)/24)+DATE(1970,1,1)</f>
        <v>42509.724328703705</v>
      </c>
      <c r="T1166" s="14">
        <f t="shared" si="18"/>
        <v>42539.724328703705</v>
      </c>
    </row>
    <row r="1167" spans="1:20" ht="58" x14ac:dyDescent="0.35">
      <c r="A1167">
        <v>1165</v>
      </c>
      <c r="B1167" s="1" t="s">
        <v>1166</v>
      </c>
      <c r="C1167" s="1" t="s">
        <v>5275</v>
      </c>
      <c r="D1167" s="6">
        <v>10000</v>
      </c>
      <c r="E1167" s="6">
        <v>2070.5</v>
      </c>
      <c r="F1167" t="s">
        <v>8221</v>
      </c>
      <c r="G1167" t="s">
        <v>8224</v>
      </c>
      <c r="H1167" t="s">
        <v>8246</v>
      </c>
      <c r="I1167">
        <v>1404623330</v>
      </c>
      <c r="J1167">
        <v>1401685730</v>
      </c>
      <c r="K1167" t="b">
        <v>0</v>
      </c>
      <c r="L1167">
        <v>25</v>
      </c>
      <c r="M1167" t="b">
        <v>0</v>
      </c>
      <c r="N1167" t="s">
        <v>8284</v>
      </c>
      <c r="O1167" s="16">
        <f>Table1[[#This Row],[pledged]]/Table1[[#This Row],[goal]]*100</f>
        <v>20.705000000000002</v>
      </c>
      <c r="P1167" s="6">
        <f>IFERROR(Table1[[#This Row],[pledged]]/Table1[[#This Row],[backers_count]],0)</f>
        <v>82.82</v>
      </c>
      <c r="Q1167" t="str">
        <f>LEFT(Table1[[#This Row],[Category and Sub-Category]],FIND("/",Table1[[#This Row],[Category and Sub-Category]])-1)</f>
        <v>food</v>
      </c>
      <c r="R1167" t="str">
        <f>RIGHT(Table1[[#This Row],[Category and Sub-Category]],LEN(Table1[[#This Row],[Category and Sub-Category]])-FIND("/",Table1[[#This Row],[Category and Sub-Category]]))</f>
        <v>food trucks</v>
      </c>
      <c r="S1167" s="14">
        <f>(((Table1[[#This Row],[launched_at]]/60)/60)/24)+DATE(1970,1,1)</f>
        <v>41792.214467592588</v>
      </c>
      <c r="T1167" s="14">
        <f t="shared" si="18"/>
        <v>41826.214467592588</v>
      </c>
    </row>
    <row r="1168" spans="1:20" ht="43.5" x14ac:dyDescent="0.35">
      <c r="A1168">
        <v>1166</v>
      </c>
      <c r="B1168" s="1" t="s">
        <v>1167</v>
      </c>
      <c r="C1168" s="1" t="s">
        <v>5276</v>
      </c>
      <c r="D1168" s="6">
        <v>15000</v>
      </c>
      <c r="E1168" s="6">
        <v>2871</v>
      </c>
      <c r="F1168" t="s">
        <v>8221</v>
      </c>
      <c r="G1168" t="s">
        <v>8224</v>
      </c>
      <c r="H1168" t="s">
        <v>8246</v>
      </c>
      <c r="I1168">
        <v>1435291200</v>
      </c>
      <c r="J1168">
        <v>1432640342</v>
      </c>
      <c r="K1168" t="b">
        <v>0</v>
      </c>
      <c r="L1168">
        <v>8</v>
      </c>
      <c r="M1168" t="b">
        <v>0</v>
      </c>
      <c r="N1168" t="s">
        <v>8284</v>
      </c>
      <c r="O1168" s="16">
        <f>Table1[[#This Row],[pledged]]/Table1[[#This Row],[goal]]*100</f>
        <v>19.139999999999997</v>
      </c>
      <c r="P1168" s="6">
        <f>IFERROR(Table1[[#This Row],[pledged]]/Table1[[#This Row],[backers_count]],0)</f>
        <v>358.875</v>
      </c>
      <c r="Q1168" t="str">
        <f>LEFT(Table1[[#This Row],[Category and Sub-Category]],FIND("/",Table1[[#This Row],[Category and Sub-Category]])-1)</f>
        <v>food</v>
      </c>
      <c r="R1168" t="str">
        <f>RIGHT(Table1[[#This Row],[Category and Sub-Category]],LEN(Table1[[#This Row],[Category and Sub-Category]])-FIND("/",Table1[[#This Row],[Category and Sub-Category]]))</f>
        <v>food trucks</v>
      </c>
      <c r="S1168" s="14">
        <f>(((Table1[[#This Row],[launched_at]]/60)/60)/24)+DATE(1970,1,1)</f>
        <v>42150.485439814816</v>
      </c>
      <c r="T1168" s="14">
        <f t="shared" si="18"/>
        <v>42181.166666666672</v>
      </c>
    </row>
    <row r="1169" spans="1:20" ht="43.5" x14ac:dyDescent="0.35">
      <c r="A1169">
        <v>1167</v>
      </c>
      <c r="B1169" s="1" t="s">
        <v>1168</v>
      </c>
      <c r="C1169" s="1" t="s">
        <v>5277</v>
      </c>
      <c r="D1169" s="6">
        <v>60000</v>
      </c>
      <c r="E1169" s="6">
        <v>979</v>
      </c>
      <c r="F1169" t="s">
        <v>8221</v>
      </c>
      <c r="G1169" t="s">
        <v>8224</v>
      </c>
      <c r="H1169" t="s">
        <v>8246</v>
      </c>
      <c r="I1169">
        <v>1410543495</v>
      </c>
      <c r="J1169">
        <v>1407865095</v>
      </c>
      <c r="K1169" t="b">
        <v>0</v>
      </c>
      <c r="L1169">
        <v>16</v>
      </c>
      <c r="M1169" t="b">
        <v>0</v>
      </c>
      <c r="N1169" t="s">
        <v>8284</v>
      </c>
      <c r="O1169" s="16">
        <f>Table1[[#This Row],[pledged]]/Table1[[#This Row],[goal]]*100</f>
        <v>1.6316666666666666</v>
      </c>
      <c r="P1169" s="6">
        <f>IFERROR(Table1[[#This Row],[pledged]]/Table1[[#This Row],[backers_count]],0)</f>
        <v>61.1875</v>
      </c>
      <c r="Q1169" t="str">
        <f>LEFT(Table1[[#This Row],[Category and Sub-Category]],FIND("/",Table1[[#This Row],[Category and Sub-Category]])-1)</f>
        <v>food</v>
      </c>
      <c r="R1169" t="str">
        <f>RIGHT(Table1[[#This Row],[Category and Sub-Category]],LEN(Table1[[#This Row],[Category and Sub-Category]])-FIND("/",Table1[[#This Row],[Category and Sub-Category]]))</f>
        <v>food trucks</v>
      </c>
      <c r="S1169" s="14">
        <f>(((Table1[[#This Row],[launched_at]]/60)/60)/24)+DATE(1970,1,1)</f>
        <v>41863.734895833331</v>
      </c>
      <c r="T1169" s="14">
        <f t="shared" si="18"/>
        <v>41894.734895833331</v>
      </c>
    </row>
    <row r="1170" spans="1:20" ht="43.5" x14ac:dyDescent="0.35">
      <c r="A1170">
        <v>1168</v>
      </c>
      <c r="B1170" s="1" t="s">
        <v>1169</v>
      </c>
      <c r="C1170" s="1" t="s">
        <v>5278</v>
      </c>
      <c r="D1170" s="6">
        <v>18000</v>
      </c>
      <c r="E1170" s="6">
        <v>1020</v>
      </c>
      <c r="F1170" t="s">
        <v>8221</v>
      </c>
      <c r="G1170" t="s">
        <v>8224</v>
      </c>
      <c r="H1170" t="s">
        <v>8246</v>
      </c>
      <c r="I1170">
        <v>1474507065</v>
      </c>
      <c r="J1170">
        <v>1471915065</v>
      </c>
      <c r="K1170" t="b">
        <v>0</v>
      </c>
      <c r="L1170">
        <v>3</v>
      </c>
      <c r="M1170" t="b">
        <v>0</v>
      </c>
      <c r="N1170" t="s">
        <v>8284</v>
      </c>
      <c r="O1170" s="16">
        <f>Table1[[#This Row],[pledged]]/Table1[[#This Row],[goal]]*100</f>
        <v>5.6666666666666661</v>
      </c>
      <c r="P1170" s="6">
        <f>IFERROR(Table1[[#This Row],[pledged]]/Table1[[#This Row],[backers_count]],0)</f>
        <v>340</v>
      </c>
      <c r="Q1170" t="str">
        <f>LEFT(Table1[[#This Row],[Category and Sub-Category]],FIND("/",Table1[[#This Row],[Category and Sub-Category]])-1)</f>
        <v>food</v>
      </c>
      <c r="R1170" t="str">
        <f>RIGHT(Table1[[#This Row],[Category and Sub-Category]],LEN(Table1[[#This Row],[Category and Sub-Category]])-FIND("/",Table1[[#This Row],[Category and Sub-Category]]))</f>
        <v>food trucks</v>
      </c>
      <c r="S1170" s="14">
        <f>(((Table1[[#This Row],[launched_at]]/60)/60)/24)+DATE(1970,1,1)</f>
        <v>42605.053993055553</v>
      </c>
      <c r="T1170" s="14">
        <f t="shared" si="18"/>
        <v>42635.053993055553</v>
      </c>
    </row>
    <row r="1171" spans="1:20" ht="43.5" x14ac:dyDescent="0.35">
      <c r="A1171">
        <v>1169</v>
      </c>
      <c r="B1171" s="1" t="s">
        <v>1170</v>
      </c>
      <c r="C1171" s="1" t="s">
        <v>5279</v>
      </c>
      <c r="D1171" s="6">
        <v>10000</v>
      </c>
      <c r="E1171" s="6">
        <v>17</v>
      </c>
      <c r="F1171" t="s">
        <v>8221</v>
      </c>
      <c r="G1171" t="s">
        <v>8224</v>
      </c>
      <c r="H1171" t="s">
        <v>8246</v>
      </c>
      <c r="I1171">
        <v>1424593763</v>
      </c>
      <c r="J1171">
        <v>1422001763</v>
      </c>
      <c r="K1171" t="b">
        <v>0</v>
      </c>
      <c r="L1171">
        <v>3</v>
      </c>
      <c r="M1171" t="b">
        <v>0</v>
      </c>
      <c r="N1171" t="s">
        <v>8284</v>
      </c>
      <c r="O1171" s="16">
        <f>Table1[[#This Row],[pledged]]/Table1[[#This Row],[goal]]*100</f>
        <v>0.16999999999999998</v>
      </c>
      <c r="P1171" s="6">
        <f>IFERROR(Table1[[#This Row],[pledged]]/Table1[[#This Row],[backers_count]],0)</f>
        <v>5.666666666666667</v>
      </c>
      <c r="Q1171" t="str">
        <f>LEFT(Table1[[#This Row],[Category and Sub-Category]],FIND("/",Table1[[#This Row],[Category and Sub-Category]])-1)</f>
        <v>food</v>
      </c>
      <c r="R1171" t="str">
        <f>RIGHT(Table1[[#This Row],[Category and Sub-Category]],LEN(Table1[[#This Row],[Category and Sub-Category]])-FIND("/",Table1[[#This Row],[Category and Sub-Category]]))</f>
        <v>food trucks</v>
      </c>
      <c r="S1171" s="14">
        <f>(((Table1[[#This Row],[launched_at]]/60)/60)/24)+DATE(1970,1,1)</f>
        <v>42027.353738425925</v>
      </c>
      <c r="T1171" s="14">
        <f t="shared" si="18"/>
        <v>42057.353738425925</v>
      </c>
    </row>
    <row r="1172" spans="1:20" ht="43.5" x14ac:dyDescent="0.35">
      <c r="A1172">
        <v>1170</v>
      </c>
      <c r="B1172" s="1" t="s">
        <v>1171</v>
      </c>
      <c r="C1172" s="1" t="s">
        <v>5280</v>
      </c>
      <c r="D1172" s="6">
        <v>25000</v>
      </c>
      <c r="E1172" s="6">
        <v>100</v>
      </c>
      <c r="F1172" t="s">
        <v>8221</v>
      </c>
      <c r="G1172" t="s">
        <v>8225</v>
      </c>
      <c r="H1172" t="s">
        <v>8247</v>
      </c>
      <c r="I1172">
        <v>1433021171</v>
      </c>
      <c r="J1172">
        <v>1430429171</v>
      </c>
      <c r="K1172" t="b">
        <v>0</v>
      </c>
      <c r="L1172">
        <v>2</v>
      </c>
      <c r="M1172" t="b">
        <v>0</v>
      </c>
      <c r="N1172" t="s">
        <v>8284</v>
      </c>
      <c r="O1172" s="16">
        <f>Table1[[#This Row],[pledged]]/Table1[[#This Row],[goal]]*100</f>
        <v>0.4</v>
      </c>
      <c r="P1172" s="6">
        <f>IFERROR(Table1[[#This Row],[pledged]]/Table1[[#This Row],[backers_count]],0)</f>
        <v>50</v>
      </c>
      <c r="Q1172" t="str">
        <f>LEFT(Table1[[#This Row],[Category and Sub-Category]],FIND("/",Table1[[#This Row],[Category and Sub-Category]])-1)</f>
        <v>food</v>
      </c>
      <c r="R1172" t="str">
        <f>RIGHT(Table1[[#This Row],[Category and Sub-Category]],LEN(Table1[[#This Row],[Category and Sub-Category]])-FIND("/",Table1[[#This Row],[Category and Sub-Category]]))</f>
        <v>food trucks</v>
      </c>
      <c r="S1172" s="14">
        <f>(((Table1[[#This Row],[launched_at]]/60)/60)/24)+DATE(1970,1,1)</f>
        <v>42124.893182870372</v>
      </c>
      <c r="T1172" s="14">
        <f t="shared" si="18"/>
        <v>42154.893182870372</v>
      </c>
    </row>
    <row r="1173" spans="1:20" ht="43.5" x14ac:dyDescent="0.35">
      <c r="A1173">
        <v>1171</v>
      </c>
      <c r="B1173" s="1" t="s">
        <v>1172</v>
      </c>
      <c r="C1173" s="1" t="s">
        <v>5281</v>
      </c>
      <c r="D1173" s="6">
        <v>25000</v>
      </c>
      <c r="E1173" s="6">
        <v>25</v>
      </c>
      <c r="F1173" t="s">
        <v>8221</v>
      </c>
      <c r="G1173" t="s">
        <v>8224</v>
      </c>
      <c r="H1173" t="s">
        <v>8246</v>
      </c>
      <c r="I1173">
        <v>1415909927</v>
      </c>
      <c r="J1173">
        <v>1414351127</v>
      </c>
      <c r="K1173" t="b">
        <v>0</v>
      </c>
      <c r="L1173">
        <v>1</v>
      </c>
      <c r="M1173" t="b">
        <v>0</v>
      </c>
      <c r="N1173" t="s">
        <v>8284</v>
      </c>
      <c r="O1173" s="16">
        <f>Table1[[#This Row],[pledged]]/Table1[[#This Row],[goal]]*100</f>
        <v>0.1</v>
      </c>
      <c r="P1173" s="6">
        <f>IFERROR(Table1[[#This Row],[pledged]]/Table1[[#This Row],[backers_count]],0)</f>
        <v>25</v>
      </c>
      <c r="Q1173" t="str">
        <f>LEFT(Table1[[#This Row],[Category and Sub-Category]],FIND("/",Table1[[#This Row],[Category and Sub-Category]])-1)</f>
        <v>food</v>
      </c>
      <c r="R1173" t="str">
        <f>RIGHT(Table1[[#This Row],[Category and Sub-Category]],LEN(Table1[[#This Row],[Category and Sub-Category]])-FIND("/",Table1[[#This Row],[Category and Sub-Category]]))</f>
        <v>food trucks</v>
      </c>
      <c r="S1173" s="14">
        <f>(((Table1[[#This Row],[launched_at]]/60)/60)/24)+DATE(1970,1,1)</f>
        <v>41938.804710648146</v>
      </c>
      <c r="T1173" s="14">
        <f t="shared" si="18"/>
        <v>41956.846377314811</v>
      </c>
    </row>
    <row r="1174" spans="1:20" ht="29" x14ac:dyDescent="0.35">
      <c r="A1174">
        <v>1172</v>
      </c>
      <c r="B1174" s="1" t="s">
        <v>1173</v>
      </c>
      <c r="C1174" s="1" t="s">
        <v>5282</v>
      </c>
      <c r="D1174" s="6">
        <v>9000</v>
      </c>
      <c r="E1174" s="6">
        <v>0</v>
      </c>
      <c r="F1174" t="s">
        <v>8221</v>
      </c>
      <c r="G1174" t="s">
        <v>8224</v>
      </c>
      <c r="H1174" t="s">
        <v>8246</v>
      </c>
      <c r="I1174">
        <v>1408551752</v>
      </c>
      <c r="J1174">
        <v>1405959752</v>
      </c>
      <c r="K1174" t="b">
        <v>0</v>
      </c>
      <c r="L1174">
        <v>0</v>
      </c>
      <c r="M1174" t="b">
        <v>0</v>
      </c>
      <c r="N1174" t="s">
        <v>8284</v>
      </c>
      <c r="O1174" s="16">
        <f>Table1[[#This Row],[pledged]]/Table1[[#This Row],[goal]]*100</f>
        <v>0</v>
      </c>
      <c r="P1174" s="6">
        <f>IFERROR(Table1[[#This Row],[pledged]]/Table1[[#This Row],[backers_count]],0)</f>
        <v>0</v>
      </c>
      <c r="Q1174" t="str">
        <f>LEFT(Table1[[#This Row],[Category and Sub-Category]],FIND("/",Table1[[#This Row],[Category and Sub-Category]])-1)</f>
        <v>food</v>
      </c>
      <c r="R1174" t="str">
        <f>RIGHT(Table1[[#This Row],[Category and Sub-Category]],LEN(Table1[[#This Row],[Category and Sub-Category]])-FIND("/",Table1[[#This Row],[Category and Sub-Category]]))</f>
        <v>food trucks</v>
      </c>
      <c r="S1174" s="14">
        <f>(((Table1[[#This Row],[launched_at]]/60)/60)/24)+DATE(1970,1,1)</f>
        <v>41841.682314814818</v>
      </c>
      <c r="T1174" s="14">
        <f t="shared" si="18"/>
        <v>41871.682314814818</v>
      </c>
    </row>
    <row r="1175" spans="1:20" ht="43.5" x14ac:dyDescent="0.35">
      <c r="A1175">
        <v>1173</v>
      </c>
      <c r="B1175" s="1" t="s">
        <v>1174</v>
      </c>
      <c r="C1175" s="1" t="s">
        <v>5283</v>
      </c>
      <c r="D1175" s="6">
        <v>125000</v>
      </c>
      <c r="E1175" s="6">
        <v>30</v>
      </c>
      <c r="F1175" t="s">
        <v>8221</v>
      </c>
      <c r="G1175" t="s">
        <v>8224</v>
      </c>
      <c r="H1175" t="s">
        <v>8246</v>
      </c>
      <c r="I1175">
        <v>1438576057</v>
      </c>
      <c r="J1175">
        <v>1435552057</v>
      </c>
      <c r="K1175" t="b">
        <v>0</v>
      </c>
      <c r="L1175">
        <v>1</v>
      </c>
      <c r="M1175" t="b">
        <v>0</v>
      </c>
      <c r="N1175" t="s">
        <v>8284</v>
      </c>
      <c r="O1175" s="16">
        <f>Table1[[#This Row],[pledged]]/Table1[[#This Row],[goal]]*100</f>
        <v>2.4E-2</v>
      </c>
      <c r="P1175" s="6">
        <f>IFERROR(Table1[[#This Row],[pledged]]/Table1[[#This Row],[backers_count]],0)</f>
        <v>30</v>
      </c>
      <c r="Q1175" t="str">
        <f>LEFT(Table1[[#This Row],[Category and Sub-Category]],FIND("/",Table1[[#This Row],[Category and Sub-Category]])-1)</f>
        <v>food</v>
      </c>
      <c r="R1175" t="str">
        <f>RIGHT(Table1[[#This Row],[Category and Sub-Category]],LEN(Table1[[#This Row],[Category and Sub-Category]])-FIND("/",Table1[[#This Row],[Category and Sub-Category]]))</f>
        <v>food trucks</v>
      </c>
      <c r="S1175" s="14">
        <f>(((Table1[[#This Row],[launched_at]]/60)/60)/24)+DATE(1970,1,1)</f>
        <v>42184.185844907406</v>
      </c>
      <c r="T1175" s="14">
        <f t="shared" si="18"/>
        <v>42219.185844907406</v>
      </c>
    </row>
    <row r="1176" spans="1:20" ht="43.5" x14ac:dyDescent="0.35">
      <c r="A1176">
        <v>1174</v>
      </c>
      <c r="B1176" s="1" t="s">
        <v>1175</v>
      </c>
      <c r="C1176" s="1" t="s">
        <v>5284</v>
      </c>
      <c r="D1176" s="6">
        <v>15000</v>
      </c>
      <c r="E1176" s="6">
        <v>886</v>
      </c>
      <c r="F1176" t="s">
        <v>8221</v>
      </c>
      <c r="G1176" t="s">
        <v>8224</v>
      </c>
      <c r="H1176" t="s">
        <v>8246</v>
      </c>
      <c r="I1176">
        <v>1462738327</v>
      </c>
      <c r="J1176">
        <v>1460146327</v>
      </c>
      <c r="K1176" t="b">
        <v>0</v>
      </c>
      <c r="L1176">
        <v>19</v>
      </c>
      <c r="M1176" t="b">
        <v>0</v>
      </c>
      <c r="N1176" t="s">
        <v>8284</v>
      </c>
      <c r="O1176" s="16">
        <f>Table1[[#This Row],[pledged]]/Table1[[#This Row],[goal]]*100</f>
        <v>5.9066666666666672</v>
      </c>
      <c r="P1176" s="6">
        <f>IFERROR(Table1[[#This Row],[pledged]]/Table1[[#This Row],[backers_count]],0)</f>
        <v>46.631578947368418</v>
      </c>
      <c r="Q1176" t="str">
        <f>LEFT(Table1[[#This Row],[Category and Sub-Category]],FIND("/",Table1[[#This Row],[Category and Sub-Category]])-1)</f>
        <v>food</v>
      </c>
      <c r="R1176" t="str">
        <f>RIGHT(Table1[[#This Row],[Category and Sub-Category]],LEN(Table1[[#This Row],[Category and Sub-Category]])-FIND("/",Table1[[#This Row],[Category and Sub-Category]]))</f>
        <v>food trucks</v>
      </c>
      <c r="S1176" s="14">
        <f>(((Table1[[#This Row],[launched_at]]/60)/60)/24)+DATE(1970,1,1)</f>
        <v>42468.84174768519</v>
      </c>
      <c r="T1176" s="14">
        <f t="shared" si="18"/>
        <v>42498.84174768519</v>
      </c>
    </row>
    <row r="1177" spans="1:20" ht="43.5" x14ac:dyDescent="0.35">
      <c r="A1177">
        <v>1175</v>
      </c>
      <c r="B1177" s="1" t="s">
        <v>1176</v>
      </c>
      <c r="C1177" s="1" t="s">
        <v>5285</v>
      </c>
      <c r="D1177" s="6">
        <v>20000</v>
      </c>
      <c r="E1177" s="6">
        <v>585</v>
      </c>
      <c r="F1177" t="s">
        <v>8221</v>
      </c>
      <c r="G1177" t="s">
        <v>8224</v>
      </c>
      <c r="H1177" t="s">
        <v>8246</v>
      </c>
      <c r="I1177">
        <v>1436981339</v>
      </c>
      <c r="J1177">
        <v>1434389339</v>
      </c>
      <c r="K1177" t="b">
        <v>0</v>
      </c>
      <c r="L1177">
        <v>9</v>
      </c>
      <c r="M1177" t="b">
        <v>0</v>
      </c>
      <c r="N1177" t="s">
        <v>8284</v>
      </c>
      <c r="O1177" s="16">
        <f>Table1[[#This Row],[pledged]]/Table1[[#This Row],[goal]]*100</f>
        <v>2.9250000000000003</v>
      </c>
      <c r="P1177" s="6">
        <f>IFERROR(Table1[[#This Row],[pledged]]/Table1[[#This Row],[backers_count]],0)</f>
        <v>65</v>
      </c>
      <c r="Q1177" t="str">
        <f>LEFT(Table1[[#This Row],[Category and Sub-Category]],FIND("/",Table1[[#This Row],[Category and Sub-Category]])-1)</f>
        <v>food</v>
      </c>
      <c r="R1177" t="str">
        <f>RIGHT(Table1[[#This Row],[Category and Sub-Category]],LEN(Table1[[#This Row],[Category and Sub-Category]])-FIND("/",Table1[[#This Row],[Category and Sub-Category]]))</f>
        <v>food trucks</v>
      </c>
      <c r="S1177" s="14">
        <f>(((Table1[[#This Row],[launched_at]]/60)/60)/24)+DATE(1970,1,1)</f>
        <v>42170.728460648148</v>
      </c>
      <c r="T1177" s="14">
        <f t="shared" si="18"/>
        <v>42200.728460648148</v>
      </c>
    </row>
    <row r="1178" spans="1:20" ht="58" x14ac:dyDescent="0.35">
      <c r="A1178">
        <v>1176</v>
      </c>
      <c r="B1178" s="1" t="s">
        <v>1177</v>
      </c>
      <c r="C1178" s="1" t="s">
        <v>5286</v>
      </c>
      <c r="D1178" s="6">
        <v>175000</v>
      </c>
      <c r="E1178" s="6">
        <v>10</v>
      </c>
      <c r="F1178" t="s">
        <v>8221</v>
      </c>
      <c r="G1178" t="s">
        <v>8226</v>
      </c>
      <c r="H1178" t="s">
        <v>8248</v>
      </c>
      <c r="I1178">
        <v>1488805200</v>
      </c>
      <c r="J1178">
        <v>1484094498</v>
      </c>
      <c r="K1178" t="b">
        <v>0</v>
      </c>
      <c r="L1178">
        <v>1</v>
      </c>
      <c r="M1178" t="b">
        <v>0</v>
      </c>
      <c r="N1178" t="s">
        <v>8284</v>
      </c>
      <c r="O1178" s="16">
        <f>Table1[[#This Row],[pledged]]/Table1[[#This Row],[goal]]*100</f>
        <v>5.7142857142857143E-3</v>
      </c>
      <c r="P1178" s="6">
        <f>IFERROR(Table1[[#This Row],[pledged]]/Table1[[#This Row],[backers_count]],0)</f>
        <v>10</v>
      </c>
      <c r="Q1178" t="str">
        <f>LEFT(Table1[[#This Row],[Category and Sub-Category]],FIND("/",Table1[[#This Row],[Category and Sub-Category]])-1)</f>
        <v>food</v>
      </c>
      <c r="R1178" t="str">
        <f>RIGHT(Table1[[#This Row],[Category and Sub-Category]],LEN(Table1[[#This Row],[Category and Sub-Category]])-FIND("/",Table1[[#This Row],[Category and Sub-Category]]))</f>
        <v>food trucks</v>
      </c>
      <c r="S1178" s="14">
        <f>(((Table1[[#This Row],[launched_at]]/60)/60)/24)+DATE(1970,1,1)</f>
        <v>42746.019652777773</v>
      </c>
      <c r="T1178" s="14">
        <f t="shared" si="18"/>
        <v>42800.541666666672</v>
      </c>
    </row>
    <row r="1179" spans="1:20" ht="43.5" x14ac:dyDescent="0.35">
      <c r="A1179">
        <v>1177</v>
      </c>
      <c r="B1179" s="1" t="s">
        <v>1178</v>
      </c>
      <c r="C1179" s="1" t="s">
        <v>5287</v>
      </c>
      <c r="D1179" s="6">
        <v>6000</v>
      </c>
      <c r="E1179" s="6">
        <v>0</v>
      </c>
      <c r="F1179" t="s">
        <v>8221</v>
      </c>
      <c r="G1179" t="s">
        <v>8225</v>
      </c>
      <c r="H1179" t="s">
        <v>8247</v>
      </c>
      <c r="I1179">
        <v>1413388296</v>
      </c>
      <c r="J1179">
        <v>1410796296</v>
      </c>
      <c r="K1179" t="b">
        <v>0</v>
      </c>
      <c r="L1179">
        <v>0</v>
      </c>
      <c r="M1179" t="b">
        <v>0</v>
      </c>
      <c r="N1179" t="s">
        <v>8284</v>
      </c>
      <c r="O1179" s="16">
        <f>Table1[[#This Row],[pledged]]/Table1[[#This Row],[goal]]*100</f>
        <v>0</v>
      </c>
      <c r="P1179" s="6">
        <f>IFERROR(Table1[[#This Row],[pledged]]/Table1[[#This Row],[backers_count]],0)</f>
        <v>0</v>
      </c>
      <c r="Q1179" t="str">
        <f>LEFT(Table1[[#This Row],[Category and Sub-Category]],FIND("/",Table1[[#This Row],[Category and Sub-Category]])-1)</f>
        <v>food</v>
      </c>
      <c r="R1179" t="str">
        <f>RIGHT(Table1[[#This Row],[Category and Sub-Category]],LEN(Table1[[#This Row],[Category and Sub-Category]])-FIND("/",Table1[[#This Row],[Category and Sub-Category]]))</f>
        <v>food trucks</v>
      </c>
      <c r="S1179" s="14">
        <f>(((Table1[[#This Row],[launched_at]]/60)/60)/24)+DATE(1970,1,1)</f>
        <v>41897.660833333335</v>
      </c>
      <c r="T1179" s="14">
        <f t="shared" si="18"/>
        <v>41927.660833333335</v>
      </c>
    </row>
    <row r="1180" spans="1:20" ht="43.5" x14ac:dyDescent="0.35">
      <c r="A1180">
        <v>1178</v>
      </c>
      <c r="B1180" s="1" t="s">
        <v>1179</v>
      </c>
      <c r="C1180" s="1" t="s">
        <v>5288</v>
      </c>
      <c r="D1180" s="6">
        <v>75000</v>
      </c>
      <c r="E1180" s="6">
        <v>5</v>
      </c>
      <c r="F1180" t="s">
        <v>8221</v>
      </c>
      <c r="G1180" t="s">
        <v>8224</v>
      </c>
      <c r="H1180" t="s">
        <v>8246</v>
      </c>
      <c r="I1180">
        <v>1408225452</v>
      </c>
      <c r="J1180">
        <v>1405633452</v>
      </c>
      <c r="K1180" t="b">
        <v>0</v>
      </c>
      <c r="L1180">
        <v>1</v>
      </c>
      <c r="M1180" t="b">
        <v>0</v>
      </c>
      <c r="N1180" t="s">
        <v>8284</v>
      </c>
      <c r="O1180" s="16">
        <f>Table1[[#This Row],[pledged]]/Table1[[#This Row],[goal]]*100</f>
        <v>6.6666666666666671E-3</v>
      </c>
      <c r="P1180" s="6">
        <f>IFERROR(Table1[[#This Row],[pledged]]/Table1[[#This Row],[backers_count]],0)</f>
        <v>5</v>
      </c>
      <c r="Q1180" t="str">
        <f>LEFT(Table1[[#This Row],[Category and Sub-Category]],FIND("/",Table1[[#This Row],[Category and Sub-Category]])-1)</f>
        <v>food</v>
      </c>
      <c r="R1180" t="str">
        <f>RIGHT(Table1[[#This Row],[Category and Sub-Category]],LEN(Table1[[#This Row],[Category and Sub-Category]])-FIND("/",Table1[[#This Row],[Category and Sub-Category]]))</f>
        <v>food trucks</v>
      </c>
      <c r="S1180" s="14">
        <f>(((Table1[[#This Row],[launched_at]]/60)/60)/24)+DATE(1970,1,1)</f>
        <v>41837.905694444446</v>
      </c>
      <c r="T1180" s="14">
        <f t="shared" si="18"/>
        <v>41867.905694444446</v>
      </c>
    </row>
    <row r="1181" spans="1:20" ht="43.5" x14ac:dyDescent="0.35">
      <c r="A1181">
        <v>1179</v>
      </c>
      <c r="B1181" s="1" t="s">
        <v>1180</v>
      </c>
      <c r="C1181" s="1" t="s">
        <v>5289</v>
      </c>
      <c r="D1181" s="6">
        <v>60000</v>
      </c>
      <c r="E1181" s="6">
        <v>3200</v>
      </c>
      <c r="F1181" t="s">
        <v>8221</v>
      </c>
      <c r="G1181" t="s">
        <v>8229</v>
      </c>
      <c r="H1181" t="s">
        <v>8251</v>
      </c>
      <c r="I1181">
        <v>1446052627</v>
      </c>
      <c r="J1181">
        <v>1443460627</v>
      </c>
      <c r="K1181" t="b">
        <v>0</v>
      </c>
      <c r="L1181">
        <v>5</v>
      </c>
      <c r="M1181" t="b">
        <v>0</v>
      </c>
      <c r="N1181" t="s">
        <v>8284</v>
      </c>
      <c r="O1181" s="16">
        <f>Table1[[#This Row],[pledged]]/Table1[[#This Row],[goal]]*100</f>
        <v>5.3333333333333339</v>
      </c>
      <c r="P1181" s="6">
        <f>IFERROR(Table1[[#This Row],[pledged]]/Table1[[#This Row],[backers_count]],0)</f>
        <v>640</v>
      </c>
      <c r="Q1181" t="str">
        <f>LEFT(Table1[[#This Row],[Category and Sub-Category]],FIND("/",Table1[[#This Row],[Category and Sub-Category]])-1)</f>
        <v>food</v>
      </c>
      <c r="R1181" t="str">
        <f>RIGHT(Table1[[#This Row],[Category and Sub-Category]],LEN(Table1[[#This Row],[Category and Sub-Category]])-FIND("/",Table1[[#This Row],[Category and Sub-Category]]))</f>
        <v>food trucks</v>
      </c>
      <c r="S1181" s="14">
        <f>(((Table1[[#This Row],[launched_at]]/60)/60)/24)+DATE(1970,1,1)</f>
        <v>42275.720219907409</v>
      </c>
      <c r="T1181" s="14">
        <f t="shared" si="18"/>
        <v>42305.720219907409</v>
      </c>
    </row>
    <row r="1182" spans="1:20" ht="43.5" x14ac:dyDescent="0.35">
      <c r="A1182">
        <v>1180</v>
      </c>
      <c r="B1182" s="1" t="s">
        <v>1181</v>
      </c>
      <c r="C1182" s="1" t="s">
        <v>5290</v>
      </c>
      <c r="D1182" s="6">
        <v>50000</v>
      </c>
      <c r="E1182" s="6">
        <v>5875</v>
      </c>
      <c r="F1182" t="s">
        <v>8221</v>
      </c>
      <c r="G1182" t="s">
        <v>8224</v>
      </c>
      <c r="H1182" t="s">
        <v>8246</v>
      </c>
      <c r="I1182">
        <v>1403983314</v>
      </c>
      <c r="J1182">
        <v>1400786514</v>
      </c>
      <c r="K1182" t="b">
        <v>0</v>
      </c>
      <c r="L1182">
        <v>85</v>
      </c>
      <c r="M1182" t="b">
        <v>0</v>
      </c>
      <c r="N1182" t="s">
        <v>8284</v>
      </c>
      <c r="O1182" s="16">
        <f>Table1[[#This Row],[pledged]]/Table1[[#This Row],[goal]]*100</f>
        <v>11.75</v>
      </c>
      <c r="P1182" s="6">
        <f>IFERROR(Table1[[#This Row],[pledged]]/Table1[[#This Row],[backers_count]],0)</f>
        <v>69.117647058823536</v>
      </c>
      <c r="Q1182" t="str">
        <f>LEFT(Table1[[#This Row],[Category and Sub-Category]],FIND("/",Table1[[#This Row],[Category and Sub-Category]])-1)</f>
        <v>food</v>
      </c>
      <c r="R1182" t="str">
        <f>RIGHT(Table1[[#This Row],[Category and Sub-Category]],LEN(Table1[[#This Row],[Category and Sub-Category]])-FIND("/",Table1[[#This Row],[Category and Sub-Category]]))</f>
        <v>food trucks</v>
      </c>
      <c r="S1182" s="14">
        <f>(((Table1[[#This Row],[launched_at]]/60)/60)/24)+DATE(1970,1,1)</f>
        <v>41781.806875000002</v>
      </c>
      <c r="T1182" s="14">
        <f t="shared" si="18"/>
        <v>41818.806875000002</v>
      </c>
    </row>
    <row r="1183" spans="1:20" ht="29" x14ac:dyDescent="0.35">
      <c r="A1183">
        <v>1181</v>
      </c>
      <c r="B1183" s="1" t="s">
        <v>1182</v>
      </c>
      <c r="C1183" s="1" t="s">
        <v>5291</v>
      </c>
      <c r="D1183" s="6">
        <v>50000</v>
      </c>
      <c r="E1183" s="6">
        <v>4</v>
      </c>
      <c r="F1183" t="s">
        <v>8221</v>
      </c>
      <c r="G1183" t="s">
        <v>8224</v>
      </c>
      <c r="H1183" t="s">
        <v>8246</v>
      </c>
      <c r="I1183">
        <v>1425197321</v>
      </c>
      <c r="J1183">
        <v>1422605321</v>
      </c>
      <c r="K1183" t="b">
        <v>0</v>
      </c>
      <c r="L1183">
        <v>3</v>
      </c>
      <c r="M1183" t="b">
        <v>0</v>
      </c>
      <c r="N1183" t="s">
        <v>8284</v>
      </c>
      <c r="O1183" s="16">
        <f>Table1[[#This Row],[pledged]]/Table1[[#This Row],[goal]]*100</f>
        <v>8.0000000000000002E-3</v>
      </c>
      <c r="P1183" s="6">
        <f>IFERROR(Table1[[#This Row],[pledged]]/Table1[[#This Row],[backers_count]],0)</f>
        <v>1.3333333333333333</v>
      </c>
      <c r="Q1183" t="str">
        <f>LEFT(Table1[[#This Row],[Category and Sub-Category]],FIND("/",Table1[[#This Row],[Category and Sub-Category]])-1)</f>
        <v>food</v>
      </c>
      <c r="R1183" t="str">
        <f>RIGHT(Table1[[#This Row],[Category and Sub-Category]],LEN(Table1[[#This Row],[Category and Sub-Category]])-FIND("/",Table1[[#This Row],[Category and Sub-Category]]))</f>
        <v>food trucks</v>
      </c>
      <c r="S1183" s="14">
        <f>(((Table1[[#This Row],[launched_at]]/60)/60)/24)+DATE(1970,1,1)</f>
        <v>42034.339363425926</v>
      </c>
      <c r="T1183" s="14">
        <f t="shared" si="18"/>
        <v>42064.339363425926</v>
      </c>
    </row>
    <row r="1184" spans="1:20" ht="58" x14ac:dyDescent="0.35">
      <c r="A1184">
        <v>1182</v>
      </c>
      <c r="B1184" s="1" t="s">
        <v>1183</v>
      </c>
      <c r="C1184" s="1" t="s">
        <v>5292</v>
      </c>
      <c r="D1184" s="6">
        <v>1000</v>
      </c>
      <c r="E1184" s="6">
        <v>42</v>
      </c>
      <c r="F1184" t="s">
        <v>8221</v>
      </c>
      <c r="G1184" t="s">
        <v>8224</v>
      </c>
      <c r="H1184" t="s">
        <v>8246</v>
      </c>
      <c r="I1184">
        <v>1484239320</v>
      </c>
      <c r="J1184">
        <v>1482609088</v>
      </c>
      <c r="K1184" t="b">
        <v>0</v>
      </c>
      <c r="L1184">
        <v>4</v>
      </c>
      <c r="M1184" t="b">
        <v>0</v>
      </c>
      <c r="N1184" t="s">
        <v>8284</v>
      </c>
      <c r="O1184" s="16">
        <f>Table1[[#This Row],[pledged]]/Table1[[#This Row],[goal]]*100</f>
        <v>4.2</v>
      </c>
      <c r="P1184" s="6">
        <f>IFERROR(Table1[[#This Row],[pledged]]/Table1[[#This Row],[backers_count]],0)</f>
        <v>10.5</v>
      </c>
      <c r="Q1184" t="str">
        <f>LEFT(Table1[[#This Row],[Category and Sub-Category]],FIND("/",Table1[[#This Row],[Category and Sub-Category]])-1)</f>
        <v>food</v>
      </c>
      <c r="R1184" t="str">
        <f>RIGHT(Table1[[#This Row],[Category and Sub-Category]],LEN(Table1[[#This Row],[Category and Sub-Category]])-FIND("/",Table1[[#This Row],[Category and Sub-Category]]))</f>
        <v>food trucks</v>
      </c>
      <c r="S1184" s="14">
        <f>(((Table1[[#This Row],[launched_at]]/60)/60)/24)+DATE(1970,1,1)</f>
        <v>42728.827407407407</v>
      </c>
      <c r="T1184" s="14">
        <f t="shared" si="18"/>
        <v>42747.695833333331</v>
      </c>
    </row>
    <row r="1185" spans="1:20" ht="43.5" x14ac:dyDescent="0.35">
      <c r="A1185">
        <v>1183</v>
      </c>
      <c r="B1185" s="1" t="s">
        <v>1184</v>
      </c>
      <c r="C1185" s="1" t="s">
        <v>5293</v>
      </c>
      <c r="D1185" s="6">
        <v>2500</v>
      </c>
      <c r="E1185" s="6">
        <v>100</v>
      </c>
      <c r="F1185" t="s">
        <v>8221</v>
      </c>
      <c r="G1185" t="s">
        <v>8224</v>
      </c>
      <c r="H1185" t="s">
        <v>8246</v>
      </c>
      <c r="I1185">
        <v>1478059140</v>
      </c>
      <c r="J1185">
        <v>1476391223</v>
      </c>
      <c r="K1185" t="b">
        <v>0</v>
      </c>
      <c r="L1185">
        <v>3</v>
      </c>
      <c r="M1185" t="b">
        <v>0</v>
      </c>
      <c r="N1185" t="s">
        <v>8284</v>
      </c>
      <c r="O1185" s="16">
        <f>Table1[[#This Row],[pledged]]/Table1[[#This Row],[goal]]*100</f>
        <v>4</v>
      </c>
      <c r="P1185" s="6">
        <f>IFERROR(Table1[[#This Row],[pledged]]/Table1[[#This Row],[backers_count]],0)</f>
        <v>33.333333333333336</v>
      </c>
      <c r="Q1185" t="str">
        <f>LEFT(Table1[[#This Row],[Category and Sub-Category]],FIND("/",Table1[[#This Row],[Category and Sub-Category]])-1)</f>
        <v>food</v>
      </c>
      <c r="R1185" t="str">
        <f>RIGHT(Table1[[#This Row],[Category and Sub-Category]],LEN(Table1[[#This Row],[Category and Sub-Category]])-FIND("/",Table1[[#This Row],[Category and Sub-Category]]))</f>
        <v>food trucks</v>
      </c>
      <c r="S1185" s="14">
        <f>(((Table1[[#This Row],[launched_at]]/60)/60)/24)+DATE(1970,1,1)</f>
        <v>42656.86137731481</v>
      </c>
      <c r="T1185" s="14">
        <f t="shared" si="18"/>
        <v>42676.165972222225</v>
      </c>
    </row>
    <row r="1186" spans="1:20" ht="43.5" x14ac:dyDescent="0.35">
      <c r="A1186">
        <v>1184</v>
      </c>
      <c r="B1186" s="1" t="s">
        <v>1185</v>
      </c>
      <c r="C1186" s="1" t="s">
        <v>5294</v>
      </c>
      <c r="D1186" s="6">
        <v>22000</v>
      </c>
      <c r="E1186" s="6">
        <v>23086</v>
      </c>
      <c r="F1186" t="s">
        <v>8219</v>
      </c>
      <c r="G1186" t="s">
        <v>8225</v>
      </c>
      <c r="H1186" t="s">
        <v>8247</v>
      </c>
      <c r="I1186">
        <v>1486391011</v>
      </c>
      <c r="J1186">
        <v>1483712611</v>
      </c>
      <c r="K1186" t="b">
        <v>0</v>
      </c>
      <c r="L1186">
        <v>375</v>
      </c>
      <c r="M1186" t="b">
        <v>1</v>
      </c>
      <c r="N1186" t="s">
        <v>8285</v>
      </c>
      <c r="O1186" s="16">
        <f>Table1[[#This Row],[pledged]]/Table1[[#This Row],[goal]]*100</f>
        <v>104.93636363636362</v>
      </c>
      <c r="P1186" s="6">
        <f>IFERROR(Table1[[#This Row],[pledged]]/Table1[[#This Row],[backers_count]],0)</f>
        <v>61.562666666666665</v>
      </c>
      <c r="Q1186" t="str">
        <f>LEFT(Table1[[#This Row],[Category and Sub-Category]],FIND("/",Table1[[#This Row],[Category and Sub-Category]])-1)</f>
        <v>photography</v>
      </c>
      <c r="R1186" t="str">
        <f>RIGHT(Table1[[#This Row],[Category and Sub-Category]],LEN(Table1[[#This Row],[Category and Sub-Category]])-FIND("/",Table1[[#This Row],[Category and Sub-Category]]))</f>
        <v>photobooks</v>
      </c>
      <c r="S1186" s="14">
        <f>(((Table1[[#This Row],[launched_at]]/60)/60)/24)+DATE(1970,1,1)</f>
        <v>42741.599664351852</v>
      </c>
      <c r="T1186" s="14">
        <f t="shared" si="18"/>
        <v>42772.599664351852</v>
      </c>
    </row>
    <row r="1187" spans="1:20" ht="58" x14ac:dyDescent="0.35">
      <c r="A1187">
        <v>1185</v>
      </c>
      <c r="B1187" s="1" t="s">
        <v>1186</v>
      </c>
      <c r="C1187" s="1" t="s">
        <v>5295</v>
      </c>
      <c r="D1187" s="6">
        <v>12500</v>
      </c>
      <c r="E1187" s="6">
        <v>13180</v>
      </c>
      <c r="F1187" t="s">
        <v>8219</v>
      </c>
      <c r="G1187" t="s">
        <v>8224</v>
      </c>
      <c r="H1187" t="s">
        <v>8246</v>
      </c>
      <c r="I1187">
        <v>1433736000</v>
      </c>
      <c r="J1187">
        <v>1430945149</v>
      </c>
      <c r="K1187" t="b">
        <v>0</v>
      </c>
      <c r="L1187">
        <v>111</v>
      </c>
      <c r="M1187" t="b">
        <v>1</v>
      </c>
      <c r="N1187" t="s">
        <v>8285</v>
      </c>
      <c r="O1187" s="16">
        <f>Table1[[#This Row],[pledged]]/Table1[[#This Row],[goal]]*100</f>
        <v>105.44</v>
      </c>
      <c r="P1187" s="6">
        <f>IFERROR(Table1[[#This Row],[pledged]]/Table1[[#This Row],[backers_count]],0)</f>
        <v>118.73873873873873</v>
      </c>
      <c r="Q1187" t="str">
        <f>LEFT(Table1[[#This Row],[Category and Sub-Category]],FIND("/",Table1[[#This Row],[Category and Sub-Category]])-1)</f>
        <v>photography</v>
      </c>
      <c r="R1187" t="str">
        <f>RIGHT(Table1[[#This Row],[Category and Sub-Category]],LEN(Table1[[#This Row],[Category and Sub-Category]])-FIND("/",Table1[[#This Row],[Category and Sub-Category]]))</f>
        <v>photobooks</v>
      </c>
      <c r="S1187" s="14">
        <f>(((Table1[[#This Row],[launched_at]]/60)/60)/24)+DATE(1970,1,1)</f>
        <v>42130.865150462967</v>
      </c>
      <c r="T1187" s="14">
        <f t="shared" si="18"/>
        <v>42163.166666666672</v>
      </c>
    </row>
    <row r="1188" spans="1:20" ht="43.5" x14ac:dyDescent="0.35">
      <c r="A1188">
        <v>1186</v>
      </c>
      <c r="B1188" s="1" t="s">
        <v>1187</v>
      </c>
      <c r="C1188" s="1" t="s">
        <v>5296</v>
      </c>
      <c r="D1188" s="6">
        <v>7500</v>
      </c>
      <c r="E1188" s="6">
        <v>8005</v>
      </c>
      <c r="F1188" t="s">
        <v>8219</v>
      </c>
      <c r="G1188" t="s">
        <v>8225</v>
      </c>
      <c r="H1188" t="s">
        <v>8247</v>
      </c>
      <c r="I1188">
        <v>1433198520</v>
      </c>
      <c r="J1188">
        <v>1430340195</v>
      </c>
      <c r="K1188" t="b">
        <v>0</v>
      </c>
      <c r="L1188">
        <v>123</v>
      </c>
      <c r="M1188" t="b">
        <v>1</v>
      </c>
      <c r="N1188" t="s">
        <v>8285</v>
      </c>
      <c r="O1188" s="16">
        <f>Table1[[#This Row],[pledged]]/Table1[[#This Row],[goal]]*100</f>
        <v>106.73333333333332</v>
      </c>
      <c r="P1188" s="6">
        <f>IFERROR(Table1[[#This Row],[pledged]]/Table1[[#This Row],[backers_count]],0)</f>
        <v>65.081300813008127</v>
      </c>
      <c r="Q1188" t="str">
        <f>LEFT(Table1[[#This Row],[Category and Sub-Category]],FIND("/",Table1[[#This Row],[Category and Sub-Category]])-1)</f>
        <v>photography</v>
      </c>
      <c r="R1188" t="str">
        <f>RIGHT(Table1[[#This Row],[Category and Sub-Category]],LEN(Table1[[#This Row],[Category and Sub-Category]])-FIND("/",Table1[[#This Row],[Category and Sub-Category]]))</f>
        <v>photobooks</v>
      </c>
      <c r="S1188" s="14">
        <f>(((Table1[[#This Row],[launched_at]]/60)/60)/24)+DATE(1970,1,1)</f>
        <v>42123.86336805555</v>
      </c>
      <c r="T1188" s="14">
        <f t="shared" si="18"/>
        <v>42156.945833333331</v>
      </c>
    </row>
    <row r="1189" spans="1:20" ht="58" x14ac:dyDescent="0.35">
      <c r="A1189">
        <v>1187</v>
      </c>
      <c r="B1189" s="1" t="s">
        <v>1188</v>
      </c>
      <c r="C1189" s="1" t="s">
        <v>5297</v>
      </c>
      <c r="D1189" s="6">
        <v>8750</v>
      </c>
      <c r="E1189" s="6">
        <v>9111</v>
      </c>
      <c r="F1189" t="s">
        <v>8219</v>
      </c>
      <c r="G1189" t="s">
        <v>8224</v>
      </c>
      <c r="H1189" t="s">
        <v>8246</v>
      </c>
      <c r="I1189">
        <v>1431885600</v>
      </c>
      <c r="J1189">
        <v>1429133323</v>
      </c>
      <c r="K1189" t="b">
        <v>0</v>
      </c>
      <c r="L1189">
        <v>70</v>
      </c>
      <c r="M1189" t="b">
        <v>1</v>
      </c>
      <c r="N1189" t="s">
        <v>8285</v>
      </c>
      <c r="O1189" s="16">
        <f>Table1[[#This Row],[pledged]]/Table1[[#This Row],[goal]]*100</f>
        <v>104.12571428571428</v>
      </c>
      <c r="P1189" s="6">
        <f>IFERROR(Table1[[#This Row],[pledged]]/Table1[[#This Row],[backers_count]],0)</f>
        <v>130.15714285714284</v>
      </c>
      <c r="Q1189" t="str">
        <f>LEFT(Table1[[#This Row],[Category and Sub-Category]],FIND("/",Table1[[#This Row],[Category and Sub-Category]])-1)</f>
        <v>photography</v>
      </c>
      <c r="R1189" t="str">
        <f>RIGHT(Table1[[#This Row],[Category and Sub-Category]],LEN(Table1[[#This Row],[Category and Sub-Category]])-FIND("/",Table1[[#This Row],[Category and Sub-Category]]))</f>
        <v>photobooks</v>
      </c>
      <c r="S1189" s="14">
        <f>(((Table1[[#This Row],[launched_at]]/60)/60)/24)+DATE(1970,1,1)</f>
        <v>42109.894942129627</v>
      </c>
      <c r="T1189" s="14">
        <f t="shared" si="18"/>
        <v>42141.75</v>
      </c>
    </row>
    <row r="1190" spans="1:20" ht="43.5" x14ac:dyDescent="0.35">
      <c r="A1190">
        <v>1188</v>
      </c>
      <c r="B1190" s="1" t="s">
        <v>1189</v>
      </c>
      <c r="C1190" s="1" t="s">
        <v>5298</v>
      </c>
      <c r="D1190" s="6">
        <v>2000</v>
      </c>
      <c r="E1190" s="6">
        <v>3211</v>
      </c>
      <c r="F1190" t="s">
        <v>8219</v>
      </c>
      <c r="G1190" t="s">
        <v>8229</v>
      </c>
      <c r="H1190" t="s">
        <v>8251</v>
      </c>
      <c r="I1190">
        <v>1482943740</v>
      </c>
      <c r="J1190">
        <v>1481129340</v>
      </c>
      <c r="K1190" t="b">
        <v>0</v>
      </c>
      <c r="L1190">
        <v>85</v>
      </c>
      <c r="M1190" t="b">
        <v>1</v>
      </c>
      <c r="N1190" t="s">
        <v>8285</v>
      </c>
      <c r="O1190" s="16">
        <f>Table1[[#This Row],[pledged]]/Table1[[#This Row],[goal]]*100</f>
        <v>160.54999999999998</v>
      </c>
      <c r="P1190" s="6">
        <f>IFERROR(Table1[[#This Row],[pledged]]/Table1[[#This Row],[backers_count]],0)</f>
        <v>37.776470588235291</v>
      </c>
      <c r="Q1190" t="str">
        <f>LEFT(Table1[[#This Row],[Category and Sub-Category]],FIND("/",Table1[[#This Row],[Category and Sub-Category]])-1)</f>
        <v>photography</v>
      </c>
      <c r="R1190" t="str">
        <f>RIGHT(Table1[[#This Row],[Category and Sub-Category]],LEN(Table1[[#This Row],[Category and Sub-Category]])-FIND("/",Table1[[#This Row],[Category and Sub-Category]]))</f>
        <v>photobooks</v>
      </c>
      <c r="S1190" s="14">
        <f>(((Table1[[#This Row],[launched_at]]/60)/60)/24)+DATE(1970,1,1)</f>
        <v>42711.700694444444</v>
      </c>
      <c r="T1190" s="14">
        <f t="shared" si="18"/>
        <v>42732.700694444444</v>
      </c>
    </row>
    <row r="1191" spans="1:20" ht="43.5" x14ac:dyDescent="0.35">
      <c r="A1191">
        <v>1189</v>
      </c>
      <c r="B1191" s="1" t="s">
        <v>1190</v>
      </c>
      <c r="C1191" s="1" t="s">
        <v>5299</v>
      </c>
      <c r="D1191" s="6">
        <v>9000</v>
      </c>
      <c r="E1191" s="6">
        <v>9700</v>
      </c>
      <c r="F1191" t="s">
        <v>8219</v>
      </c>
      <c r="G1191" t="s">
        <v>8224</v>
      </c>
      <c r="H1191" t="s">
        <v>8246</v>
      </c>
      <c r="I1191">
        <v>1467242995</v>
      </c>
      <c r="J1191">
        <v>1465428595</v>
      </c>
      <c r="K1191" t="b">
        <v>0</v>
      </c>
      <c r="L1191">
        <v>86</v>
      </c>
      <c r="M1191" t="b">
        <v>1</v>
      </c>
      <c r="N1191" t="s">
        <v>8285</v>
      </c>
      <c r="O1191" s="16">
        <f>Table1[[#This Row],[pledged]]/Table1[[#This Row],[goal]]*100</f>
        <v>107.77777777777777</v>
      </c>
      <c r="P1191" s="6">
        <f>IFERROR(Table1[[#This Row],[pledged]]/Table1[[#This Row],[backers_count]],0)</f>
        <v>112.79069767441861</v>
      </c>
      <c r="Q1191" t="str">
        <f>LEFT(Table1[[#This Row],[Category and Sub-Category]],FIND("/",Table1[[#This Row],[Category and Sub-Category]])-1)</f>
        <v>photography</v>
      </c>
      <c r="R1191" t="str">
        <f>RIGHT(Table1[[#This Row],[Category and Sub-Category]],LEN(Table1[[#This Row],[Category and Sub-Category]])-FIND("/",Table1[[#This Row],[Category and Sub-Category]]))</f>
        <v>photobooks</v>
      </c>
      <c r="S1191" s="14">
        <f>(((Table1[[#This Row],[launched_at]]/60)/60)/24)+DATE(1970,1,1)</f>
        <v>42529.979108796295</v>
      </c>
      <c r="T1191" s="14">
        <f t="shared" si="18"/>
        <v>42550.979108796295</v>
      </c>
    </row>
    <row r="1192" spans="1:20" ht="43.5" x14ac:dyDescent="0.35">
      <c r="A1192">
        <v>1190</v>
      </c>
      <c r="B1192" s="1" t="s">
        <v>1191</v>
      </c>
      <c r="C1192" s="1" t="s">
        <v>5300</v>
      </c>
      <c r="D1192" s="6">
        <v>500</v>
      </c>
      <c r="E1192" s="6">
        <v>675</v>
      </c>
      <c r="F1192" t="s">
        <v>8219</v>
      </c>
      <c r="G1192" t="s">
        <v>8224</v>
      </c>
      <c r="H1192" t="s">
        <v>8246</v>
      </c>
      <c r="I1192">
        <v>1409500725</v>
      </c>
      <c r="J1192">
        <v>1406908725</v>
      </c>
      <c r="K1192" t="b">
        <v>0</v>
      </c>
      <c r="L1192">
        <v>13</v>
      </c>
      <c r="M1192" t="b">
        <v>1</v>
      </c>
      <c r="N1192" t="s">
        <v>8285</v>
      </c>
      <c r="O1192" s="16">
        <f>Table1[[#This Row],[pledged]]/Table1[[#This Row],[goal]]*100</f>
        <v>135</v>
      </c>
      <c r="P1192" s="6">
        <f>IFERROR(Table1[[#This Row],[pledged]]/Table1[[#This Row],[backers_count]],0)</f>
        <v>51.92307692307692</v>
      </c>
      <c r="Q1192" t="str">
        <f>LEFT(Table1[[#This Row],[Category and Sub-Category]],FIND("/",Table1[[#This Row],[Category and Sub-Category]])-1)</f>
        <v>photography</v>
      </c>
      <c r="R1192" t="str">
        <f>RIGHT(Table1[[#This Row],[Category and Sub-Category]],LEN(Table1[[#This Row],[Category and Sub-Category]])-FIND("/",Table1[[#This Row],[Category and Sub-Category]]))</f>
        <v>photobooks</v>
      </c>
      <c r="S1192" s="14">
        <f>(((Table1[[#This Row],[launched_at]]/60)/60)/24)+DATE(1970,1,1)</f>
        <v>41852.665798611109</v>
      </c>
      <c r="T1192" s="14">
        <f t="shared" si="18"/>
        <v>41882.665798611109</v>
      </c>
    </row>
    <row r="1193" spans="1:20" ht="43.5" x14ac:dyDescent="0.35">
      <c r="A1193">
        <v>1191</v>
      </c>
      <c r="B1193" s="1" t="s">
        <v>1192</v>
      </c>
      <c r="C1193" s="1" t="s">
        <v>5301</v>
      </c>
      <c r="D1193" s="6">
        <v>2700</v>
      </c>
      <c r="E1193" s="6">
        <v>2945</v>
      </c>
      <c r="F1193" t="s">
        <v>8219</v>
      </c>
      <c r="G1193" t="s">
        <v>8224</v>
      </c>
      <c r="H1193" t="s">
        <v>8246</v>
      </c>
      <c r="I1193">
        <v>1458480560</v>
      </c>
      <c r="J1193">
        <v>1455892160</v>
      </c>
      <c r="K1193" t="b">
        <v>0</v>
      </c>
      <c r="L1193">
        <v>33</v>
      </c>
      <c r="M1193" t="b">
        <v>1</v>
      </c>
      <c r="N1193" t="s">
        <v>8285</v>
      </c>
      <c r="O1193" s="16">
        <f>Table1[[#This Row],[pledged]]/Table1[[#This Row],[goal]]*100</f>
        <v>109.07407407407408</v>
      </c>
      <c r="P1193" s="6">
        <f>IFERROR(Table1[[#This Row],[pledged]]/Table1[[#This Row],[backers_count]],0)</f>
        <v>89.242424242424249</v>
      </c>
      <c r="Q1193" t="str">
        <f>LEFT(Table1[[#This Row],[Category and Sub-Category]],FIND("/",Table1[[#This Row],[Category and Sub-Category]])-1)</f>
        <v>photography</v>
      </c>
      <c r="R1193" t="str">
        <f>RIGHT(Table1[[#This Row],[Category and Sub-Category]],LEN(Table1[[#This Row],[Category and Sub-Category]])-FIND("/",Table1[[#This Row],[Category and Sub-Category]]))</f>
        <v>photobooks</v>
      </c>
      <c r="S1193" s="14">
        <f>(((Table1[[#This Row],[launched_at]]/60)/60)/24)+DATE(1970,1,1)</f>
        <v>42419.603703703702</v>
      </c>
      <c r="T1193" s="14">
        <f t="shared" si="18"/>
        <v>42449.562037037031</v>
      </c>
    </row>
    <row r="1194" spans="1:20" ht="29" x14ac:dyDescent="0.35">
      <c r="A1194">
        <v>1192</v>
      </c>
      <c r="B1194" s="1" t="s">
        <v>1193</v>
      </c>
      <c r="C1194" s="1" t="s">
        <v>5302</v>
      </c>
      <c r="D1194" s="6">
        <v>100</v>
      </c>
      <c r="E1194" s="6">
        <v>290</v>
      </c>
      <c r="F1194" t="s">
        <v>8219</v>
      </c>
      <c r="G1194" t="s">
        <v>8225</v>
      </c>
      <c r="H1194" t="s">
        <v>8247</v>
      </c>
      <c r="I1194">
        <v>1486814978</v>
      </c>
      <c r="J1194">
        <v>1484222978</v>
      </c>
      <c r="K1194" t="b">
        <v>0</v>
      </c>
      <c r="L1194">
        <v>15</v>
      </c>
      <c r="M1194" t="b">
        <v>1</v>
      </c>
      <c r="N1194" t="s">
        <v>8285</v>
      </c>
      <c r="O1194" s="16">
        <f>Table1[[#This Row],[pledged]]/Table1[[#This Row],[goal]]*100</f>
        <v>290</v>
      </c>
      <c r="P1194" s="6">
        <f>IFERROR(Table1[[#This Row],[pledged]]/Table1[[#This Row],[backers_count]],0)</f>
        <v>19.333333333333332</v>
      </c>
      <c r="Q1194" t="str">
        <f>LEFT(Table1[[#This Row],[Category and Sub-Category]],FIND("/",Table1[[#This Row],[Category and Sub-Category]])-1)</f>
        <v>photography</v>
      </c>
      <c r="R1194" t="str">
        <f>RIGHT(Table1[[#This Row],[Category and Sub-Category]],LEN(Table1[[#This Row],[Category and Sub-Category]])-FIND("/",Table1[[#This Row],[Category and Sub-Category]]))</f>
        <v>photobooks</v>
      </c>
      <c r="S1194" s="14">
        <f>(((Table1[[#This Row],[launched_at]]/60)/60)/24)+DATE(1970,1,1)</f>
        <v>42747.506689814814</v>
      </c>
      <c r="T1194" s="14">
        <f t="shared" si="18"/>
        <v>42777.506689814814</v>
      </c>
    </row>
    <row r="1195" spans="1:20" ht="58" x14ac:dyDescent="0.35">
      <c r="A1195">
        <v>1193</v>
      </c>
      <c r="B1195" s="1" t="s">
        <v>1194</v>
      </c>
      <c r="C1195" s="1" t="s">
        <v>5303</v>
      </c>
      <c r="D1195" s="6">
        <v>21000</v>
      </c>
      <c r="E1195" s="6">
        <v>21831</v>
      </c>
      <c r="F1195" t="s">
        <v>8219</v>
      </c>
      <c r="G1195" t="s">
        <v>8224</v>
      </c>
      <c r="H1195" t="s">
        <v>8246</v>
      </c>
      <c r="I1195">
        <v>1460223453</v>
      </c>
      <c r="J1195">
        <v>1455043053</v>
      </c>
      <c r="K1195" t="b">
        <v>0</v>
      </c>
      <c r="L1195">
        <v>273</v>
      </c>
      <c r="M1195" t="b">
        <v>1</v>
      </c>
      <c r="N1195" t="s">
        <v>8285</v>
      </c>
      <c r="O1195" s="16">
        <f>Table1[[#This Row],[pledged]]/Table1[[#This Row],[goal]]*100</f>
        <v>103.95714285714286</v>
      </c>
      <c r="P1195" s="6">
        <f>IFERROR(Table1[[#This Row],[pledged]]/Table1[[#This Row],[backers_count]],0)</f>
        <v>79.967032967032964</v>
      </c>
      <c r="Q1195" t="str">
        <f>LEFT(Table1[[#This Row],[Category and Sub-Category]],FIND("/",Table1[[#This Row],[Category and Sub-Category]])-1)</f>
        <v>photography</v>
      </c>
      <c r="R1195" t="str">
        <f>RIGHT(Table1[[#This Row],[Category and Sub-Category]],LEN(Table1[[#This Row],[Category and Sub-Category]])-FIND("/",Table1[[#This Row],[Category and Sub-Category]]))</f>
        <v>photobooks</v>
      </c>
      <c r="S1195" s="14">
        <f>(((Table1[[#This Row],[launched_at]]/60)/60)/24)+DATE(1970,1,1)</f>
        <v>42409.776076388895</v>
      </c>
      <c r="T1195" s="14">
        <f t="shared" si="18"/>
        <v>42469.734409722223</v>
      </c>
    </row>
    <row r="1196" spans="1:20" ht="43.5" x14ac:dyDescent="0.35">
      <c r="A1196">
        <v>1194</v>
      </c>
      <c r="B1196" s="1" t="s">
        <v>1195</v>
      </c>
      <c r="C1196" s="1" t="s">
        <v>5304</v>
      </c>
      <c r="D1196" s="6">
        <v>12500</v>
      </c>
      <c r="E1196" s="6">
        <v>40280</v>
      </c>
      <c r="F1196" t="s">
        <v>8219</v>
      </c>
      <c r="G1196" t="s">
        <v>8241</v>
      </c>
      <c r="H1196" t="s">
        <v>8249</v>
      </c>
      <c r="I1196">
        <v>1428493379</v>
      </c>
      <c r="J1196">
        <v>1425901379</v>
      </c>
      <c r="K1196" t="b">
        <v>0</v>
      </c>
      <c r="L1196">
        <v>714</v>
      </c>
      <c r="M1196" t="b">
        <v>1</v>
      </c>
      <c r="N1196" t="s">
        <v>8285</v>
      </c>
      <c r="O1196" s="16">
        <f>Table1[[#This Row],[pledged]]/Table1[[#This Row],[goal]]*100</f>
        <v>322.24</v>
      </c>
      <c r="P1196" s="6">
        <f>IFERROR(Table1[[#This Row],[pledged]]/Table1[[#This Row],[backers_count]],0)</f>
        <v>56.414565826330531</v>
      </c>
      <c r="Q1196" t="str">
        <f>LEFT(Table1[[#This Row],[Category and Sub-Category]],FIND("/",Table1[[#This Row],[Category and Sub-Category]])-1)</f>
        <v>photography</v>
      </c>
      <c r="R1196" t="str">
        <f>RIGHT(Table1[[#This Row],[Category and Sub-Category]],LEN(Table1[[#This Row],[Category and Sub-Category]])-FIND("/",Table1[[#This Row],[Category and Sub-Category]]))</f>
        <v>photobooks</v>
      </c>
      <c r="S1196" s="14">
        <f>(((Table1[[#This Row],[launched_at]]/60)/60)/24)+DATE(1970,1,1)</f>
        <v>42072.488182870366</v>
      </c>
      <c r="T1196" s="14">
        <f t="shared" si="18"/>
        <v>42102.488182870366</v>
      </c>
    </row>
    <row r="1197" spans="1:20" ht="58" x14ac:dyDescent="0.35">
      <c r="A1197">
        <v>1195</v>
      </c>
      <c r="B1197" s="1" t="s">
        <v>1196</v>
      </c>
      <c r="C1197" s="1" t="s">
        <v>5305</v>
      </c>
      <c r="D1197" s="6">
        <v>10000</v>
      </c>
      <c r="E1197" s="6">
        <v>13500</v>
      </c>
      <c r="F1197" t="s">
        <v>8219</v>
      </c>
      <c r="G1197" t="s">
        <v>8237</v>
      </c>
      <c r="H1197" t="s">
        <v>8249</v>
      </c>
      <c r="I1197">
        <v>1450602000</v>
      </c>
      <c r="J1197">
        <v>1445415653</v>
      </c>
      <c r="K1197" t="b">
        <v>0</v>
      </c>
      <c r="L1197">
        <v>170</v>
      </c>
      <c r="M1197" t="b">
        <v>1</v>
      </c>
      <c r="N1197" t="s">
        <v>8285</v>
      </c>
      <c r="O1197" s="16">
        <f>Table1[[#This Row],[pledged]]/Table1[[#This Row],[goal]]*100</f>
        <v>135</v>
      </c>
      <c r="P1197" s="6">
        <f>IFERROR(Table1[[#This Row],[pledged]]/Table1[[#This Row],[backers_count]],0)</f>
        <v>79.411764705882348</v>
      </c>
      <c r="Q1197" t="str">
        <f>LEFT(Table1[[#This Row],[Category and Sub-Category]],FIND("/",Table1[[#This Row],[Category and Sub-Category]])-1)</f>
        <v>photography</v>
      </c>
      <c r="R1197" t="str">
        <f>RIGHT(Table1[[#This Row],[Category and Sub-Category]],LEN(Table1[[#This Row],[Category and Sub-Category]])-FIND("/",Table1[[#This Row],[Category and Sub-Category]]))</f>
        <v>photobooks</v>
      </c>
      <c r="S1197" s="14">
        <f>(((Table1[[#This Row],[launched_at]]/60)/60)/24)+DATE(1970,1,1)</f>
        <v>42298.34783564815</v>
      </c>
      <c r="T1197" s="14">
        <f t="shared" si="18"/>
        <v>42358.375</v>
      </c>
    </row>
    <row r="1198" spans="1:20" ht="29" x14ac:dyDescent="0.35">
      <c r="A1198">
        <v>1196</v>
      </c>
      <c r="B1198" s="1" t="s">
        <v>1197</v>
      </c>
      <c r="C1198" s="1" t="s">
        <v>5306</v>
      </c>
      <c r="D1198" s="6">
        <v>14500</v>
      </c>
      <c r="E1198" s="6">
        <v>39137</v>
      </c>
      <c r="F1198" t="s">
        <v>8219</v>
      </c>
      <c r="G1198" t="s">
        <v>8225</v>
      </c>
      <c r="H1198" t="s">
        <v>8247</v>
      </c>
      <c r="I1198">
        <v>1450467539</v>
      </c>
      <c r="J1198">
        <v>1447875539</v>
      </c>
      <c r="K1198" t="b">
        <v>0</v>
      </c>
      <c r="L1198">
        <v>512</v>
      </c>
      <c r="M1198" t="b">
        <v>1</v>
      </c>
      <c r="N1198" t="s">
        <v>8285</v>
      </c>
      <c r="O1198" s="16">
        <f>Table1[[#This Row],[pledged]]/Table1[[#This Row],[goal]]*100</f>
        <v>269.91034482758624</v>
      </c>
      <c r="P1198" s="6">
        <f>IFERROR(Table1[[#This Row],[pledged]]/Table1[[#This Row],[backers_count]],0)</f>
        <v>76.439453125</v>
      </c>
      <c r="Q1198" t="str">
        <f>LEFT(Table1[[#This Row],[Category and Sub-Category]],FIND("/",Table1[[#This Row],[Category and Sub-Category]])-1)</f>
        <v>photography</v>
      </c>
      <c r="R1198" t="str">
        <f>RIGHT(Table1[[#This Row],[Category and Sub-Category]],LEN(Table1[[#This Row],[Category and Sub-Category]])-FIND("/",Table1[[#This Row],[Category and Sub-Category]]))</f>
        <v>photobooks</v>
      </c>
      <c r="S1198" s="14">
        <f>(((Table1[[#This Row],[launched_at]]/60)/60)/24)+DATE(1970,1,1)</f>
        <v>42326.818738425922</v>
      </c>
      <c r="T1198" s="14">
        <f t="shared" si="18"/>
        <v>42356.818738425922</v>
      </c>
    </row>
    <row r="1199" spans="1:20" ht="58" x14ac:dyDescent="0.35">
      <c r="A1199">
        <v>1197</v>
      </c>
      <c r="B1199" s="1" t="s">
        <v>1198</v>
      </c>
      <c r="C1199" s="1" t="s">
        <v>5307</v>
      </c>
      <c r="D1199" s="6">
        <v>15000</v>
      </c>
      <c r="E1199" s="6">
        <v>37994</v>
      </c>
      <c r="F1199" t="s">
        <v>8219</v>
      </c>
      <c r="G1199" t="s">
        <v>8224</v>
      </c>
      <c r="H1199" t="s">
        <v>8246</v>
      </c>
      <c r="I1199">
        <v>1465797540</v>
      </c>
      <c r="J1199">
        <v>1463155034</v>
      </c>
      <c r="K1199" t="b">
        <v>0</v>
      </c>
      <c r="L1199">
        <v>314</v>
      </c>
      <c r="M1199" t="b">
        <v>1</v>
      </c>
      <c r="N1199" t="s">
        <v>8285</v>
      </c>
      <c r="O1199" s="16">
        <f>Table1[[#This Row],[pledged]]/Table1[[#This Row],[goal]]*100</f>
        <v>253.29333333333332</v>
      </c>
      <c r="P1199" s="6">
        <f>IFERROR(Table1[[#This Row],[pledged]]/Table1[[#This Row],[backers_count]],0)</f>
        <v>121</v>
      </c>
      <c r="Q1199" t="str">
        <f>LEFT(Table1[[#This Row],[Category and Sub-Category]],FIND("/",Table1[[#This Row],[Category and Sub-Category]])-1)</f>
        <v>photography</v>
      </c>
      <c r="R1199" t="str">
        <f>RIGHT(Table1[[#This Row],[Category and Sub-Category]],LEN(Table1[[#This Row],[Category and Sub-Category]])-FIND("/",Table1[[#This Row],[Category and Sub-Category]]))</f>
        <v>photobooks</v>
      </c>
      <c r="S1199" s="14">
        <f>(((Table1[[#This Row],[launched_at]]/60)/60)/24)+DATE(1970,1,1)</f>
        <v>42503.66474537037</v>
      </c>
      <c r="T1199" s="14">
        <f t="shared" si="18"/>
        <v>42534.249305555553</v>
      </c>
    </row>
    <row r="1200" spans="1:20" ht="43.5" x14ac:dyDescent="0.35">
      <c r="A1200">
        <v>1198</v>
      </c>
      <c r="B1200" s="1" t="s">
        <v>1199</v>
      </c>
      <c r="C1200" s="1" t="s">
        <v>5308</v>
      </c>
      <c r="D1200" s="6">
        <v>3500</v>
      </c>
      <c r="E1200" s="6">
        <v>9121</v>
      </c>
      <c r="F1200" t="s">
        <v>8219</v>
      </c>
      <c r="G1200" t="s">
        <v>8224</v>
      </c>
      <c r="H1200" t="s">
        <v>8246</v>
      </c>
      <c r="I1200">
        <v>1451530800</v>
      </c>
      <c r="J1200">
        <v>1448463086</v>
      </c>
      <c r="K1200" t="b">
        <v>0</v>
      </c>
      <c r="L1200">
        <v>167</v>
      </c>
      <c r="M1200" t="b">
        <v>1</v>
      </c>
      <c r="N1200" t="s">
        <v>8285</v>
      </c>
      <c r="O1200" s="16">
        <f>Table1[[#This Row],[pledged]]/Table1[[#This Row],[goal]]*100</f>
        <v>260.59999999999997</v>
      </c>
      <c r="P1200" s="6">
        <f>IFERROR(Table1[[#This Row],[pledged]]/Table1[[#This Row],[backers_count]],0)</f>
        <v>54.616766467065865</v>
      </c>
      <c r="Q1200" t="str">
        <f>LEFT(Table1[[#This Row],[Category and Sub-Category]],FIND("/",Table1[[#This Row],[Category and Sub-Category]])-1)</f>
        <v>photography</v>
      </c>
      <c r="R1200" t="str">
        <f>RIGHT(Table1[[#This Row],[Category and Sub-Category]],LEN(Table1[[#This Row],[Category and Sub-Category]])-FIND("/",Table1[[#This Row],[Category and Sub-Category]]))</f>
        <v>photobooks</v>
      </c>
      <c r="S1200" s="14">
        <f>(((Table1[[#This Row],[launched_at]]/60)/60)/24)+DATE(1970,1,1)</f>
        <v>42333.619050925925</v>
      </c>
      <c r="T1200" s="14">
        <f t="shared" si="18"/>
        <v>42369.125</v>
      </c>
    </row>
    <row r="1201" spans="1:20" ht="43.5" x14ac:dyDescent="0.35">
      <c r="A1201">
        <v>1199</v>
      </c>
      <c r="B1201" s="1" t="s">
        <v>1200</v>
      </c>
      <c r="C1201" s="1" t="s">
        <v>5309</v>
      </c>
      <c r="D1201" s="6">
        <v>2658</v>
      </c>
      <c r="E1201" s="6">
        <v>2693</v>
      </c>
      <c r="F1201" t="s">
        <v>8219</v>
      </c>
      <c r="G1201" t="s">
        <v>8225</v>
      </c>
      <c r="H1201" t="s">
        <v>8247</v>
      </c>
      <c r="I1201">
        <v>1436380200</v>
      </c>
      <c r="J1201">
        <v>1433615400</v>
      </c>
      <c r="K1201" t="b">
        <v>0</v>
      </c>
      <c r="L1201">
        <v>9</v>
      </c>
      <c r="M1201" t="b">
        <v>1</v>
      </c>
      <c r="N1201" t="s">
        <v>8285</v>
      </c>
      <c r="O1201" s="16">
        <f>Table1[[#This Row],[pledged]]/Table1[[#This Row],[goal]]*100</f>
        <v>101.31677953348381</v>
      </c>
      <c r="P1201" s="6">
        <f>IFERROR(Table1[[#This Row],[pledged]]/Table1[[#This Row],[backers_count]],0)</f>
        <v>299.22222222222223</v>
      </c>
      <c r="Q1201" t="str">
        <f>LEFT(Table1[[#This Row],[Category and Sub-Category]],FIND("/",Table1[[#This Row],[Category and Sub-Category]])-1)</f>
        <v>photography</v>
      </c>
      <c r="R1201" t="str">
        <f>RIGHT(Table1[[#This Row],[Category and Sub-Category]],LEN(Table1[[#This Row],[Category and Sub-Category]])-FIND("/",Table1[[#This Row],[Category and Sub-Category]]))</f>
        <v>photobooks</v>
      </c>
      <c r="S1201" s="14">
        <f>(((Table1[[#This Row],[launched_at]]/60)/60)/24)+DATE(1970,1,1)</f>
        <v>42161.770833333328</v>
      </c>
      <c r="T1201" s="14">
        <f t="shared" si="18"/>
        <v>42193.770833333328</v>
      </c>
    </row>
    <row r="1202" spans="1:20" ht="43.5" x14ac:dyDescent="0.35">
      <c r="A1202">
        <v>1200</v>
      </c>
      <c r="B1202" s="1" t="s">
        <v>1201</v>
      </c>
      <c r="C1202" s="1" t="s">
        <v>5310</v>
      </c>
      <c r="D1202" s="6">
        <v>4800</v>
      </c>
      <c r="E1202" s="6">
        <v>6029</v>
      </c>
      <c r="F1202" t="s">
        <v>8219</v>
      </c>
      <c r="G1202" t="s">
        <v>8224</v>
      </c>
      <c r="H1202" t="s">
        <v>8246</v>
      </c>
      <c r="I1202">
        <v>1429183656</v>
      </c>
      <c r="J1202">
        <v>1427369256</v>
      </c>
      <c r="K1202" t="b">
        <v>0</v>
      </c>
      <c r="L1202">
        <v>103</v>
      </c>
      <c r="M1202" t="b">
        <v>1</v>
      </c>
      <c r="N1202" t="s">
        <v>8285</v>
      </c>
      <c r="O1202" s="16">
        <f>Table1[[#This Row],[pledged]]/Table1[[#This Row],[goal]]*100</f>
        <v>125.60416666666667</v>
      </c>
      <c r="P1202" s="6">
        <f>IFERROR(Table1[[#This Row],[pledged]]/Table1[[#This Row],[backers_count]],0)</f>
        <v>58.533980582524272</v>
      </c>
      <c r="Q1202" t="str">
        <f>LEFT(Table1[[#This Row],[Category and Sub-Category]],FIND("/",Table1[[#This Row],[Category and Sub-Category]])-1)</f>
        <v>photography</v>
      </c>
      <c r="R1202" t="str">
        <f>RIGHT(Table1[[#This Row],[Category and Sub-Category]],LEN(Table1[[#This Row],[Category and Sub-Category]])-FIND("/",Table1[[#This Row],[Category and Sub-Category]]))</f>
        <v>photobooks</v>
      </c>
      <c r="S1202" s="14">
        <f>(((Table1[[#This Row],[launched_at]]/60)/60)/24)+DATE(1970,1,1)</f>
        <v>42089.477500000001</v>
      </c>
      <c r="T1202" s="14">
        <f t="shared" si="18"/>
        <v>42110.477500000001</v>
      </c>
    </row>
    <row r="1203" spans="1:20" ht="43.5" x14ac:dyDescent="0.35">
      <c r="A1203">
        <v>1201</v>
      </c>
      <c r="B1203" s="1" t="s">
        <v>1202</v>
      </c>
      <c r="C1203" s="1" t="s">
        <v>5311</v>
      </c>
      <c r="D1203" s="6">
        <v>6000</v>
      </c>
      <c r="E1203" s="6">
        <v>6146.27</v>
      </c>
      <c r="F1203" t="s">
        <v>8219</v>
      </c>
      <c r="G1203" t="s">
        <v>8225</v>
      </c>
      <c r="H1203" t="s">
        <v>8247</v>
      </c>
      <c r="I1203">
        <v>1468593246</v>
      </c>
      <c r="J1203">
        <v>1466001246</v>
      </c>
      <c r="K1203" t="b">
        <v>0</v>
      </c>
      <c r="L1203">
        <v>111</v>
      </c>
      <c r="M1203" t="b">
        <v>1</v>
      </c>
      <c r="N1203" t="s">
        <v>8285</v>
      </c>
      <c r="O1203" s="16">
        <f>Table1[[#This Row],[pledged]]/Table1[[#This Row],[goal]]*100</f>
        <v>102.43783333333334</v>
      </c>
      <c r="P1203" s="6">
        <f>IFERROR(Table1[[#This Row],[pledged]]/Table1[[#This Row],[backers_count]],0)</f>
        <v>55.371801801801809</v>
      </c>
      <c r="Q1203" t="str">
        <f>LEFT(Table1[[#This Row],[Category and Sub-Category]],FIND("/",Table1[[#This Row],[Category and Sub-Category]])-1)</f>
        <v>photography</v>
      </c>
      <c r="R1203" t="str">
        <f>RIGHT(Table1[[#This Row],[Category and Sub-Category]],LEN(Table1[[#This Row],[Category and Sub-Category]])-FIND("/",Table1[[#This Row],[Category and Sub-Category]]))</f>
        <v>photobooks</v>
      </c>
      <c r="S1203" s="14">
        <f>(((Table1[[#This Row],[launched_at]]/60)/60)/24)+DATE(1970,1,1)</f>
        <v>42536.60701388889</v>
      </c>
      <c r="T1203" s="14">
        <f t="shared" si="18"/>
        <v>42566.60701388889</v>
      </c>
    </row>
    <row r="1204" spans="1:20" ht="58" x14ac:dyDescent="0.35">
      <c r="A1204">
        <v>1202</v>
      </c>
      <c r="B1204" s="1" t="s">
        <v>1203</v>
      </c>
      <c r="C1204" s="1" t="s">
        <v>5312</v>
      </c>
      <c r="D1204" s="6">
        <v>25000</v>
      </c>
      <c r="E1204" s="6">
        <v>49811</v>
      </c>
      <c r="F1204" t="s">
        <v>8219</v>
      </c>
      <c r="G1204" t="s">
        <v>8226</v>
      </c>
      <c r="H1204" t="s">
        <v>8248</v>
      </c>
      <c r="I1204">
        <v>1435388154</v>
      </c>
      <c r="J1204">
        <v>1432796154</v>
      </c>
      <c r="K1204" t="b">
        <v>0</v>
      </c>
      <c r="L1204">
        <v>271</v>
      </c>
      <c r="M1204" t="b">
        <v>1</v>
      </c>
      <c r="N1204" t="s">
        <v>8285</v>
      </c>
      <c r="O1204" s="16">
        <f>Table1[[#This Row],[pledged]]/Table1[[#This Row],[goal]]*100</f>
        <v>199.244</v>
      </c>
      <c r="P1204" s="6">
        <f>IFERROR(Table1[[#This Row],[pledged]]/Table1[[#This Row],[backers_count]],0)</f>
        <v>183.80442804428046</v>
      </c>
      <c r="Q1204" t="str">
        <f>LEFT(Table1[[#This Row],[Category and Sub-Category]],FIND("/",Table1[[#This Row],[Category and Sub-Category]])-1)</f>
        <v>photography</v>
      </c>
      <c r="R1204" t="str">
        <f>RIGHT(Table1[[#This Row],[Category and Sub-Category]],LEN(Table1[[#This Row],[Category and Sub-Category]])-FIND("/",Table1[[#This Row],[Category and Sub-Category]]))</f>
        <v>photobooks</v>
      </c>
      <c r="S1204" s="14">
        <f>(((Table1[[#This Row],[launched_at]]/60)/60)/24)+DATE(1970,1,1)</f>
        <v>42152.288819444439</v>
      </c>
      <c r="T1204" s="14">
        <f t="shared" si="18"/>
        <v>42182.288819444439</v>
      </c>
    </row>
    <row r="1205" spans="1:20" ht="43.5" x14ac:dyDescent="0.35">
      <c r="A1205">
        <v>1203</v>
      </c>
      <c r="B1205" s="1" t="s">
        <v>1204</v>
      </c>
      <c r="C1205" s="1" t="s">
        <v>5313</v>
      </c>
      <c r="D1205" s="6">
        <v>16300</v>
      </c>
      <c r="E1205" s="6">
        <v>16700</v>
      </c>
      <c r="F1205" t="s">
        <v>8219</v>
      </c>
      <c r="G1205" t="s">
        <v>8224</v>
      </c>
      <c r="H1205" t="s">
        <v>8246</v>
      </c>
      <c r="I1205">
        <v>1433083527</v>
      </c>
      <c r="J1205">
        <v>1430491527</v>
      </c>
      <c r="K1205" t="b">
        <v>0</v>
      </c>
      <c r="L1205">
        <v>101</v>
      </c>
      <c r="M1205" t="b">
        <v>1</v>
      </c>
      <c r="N1205" t="s">
        <v>8285</v>
      </c>
      <c r="O1205" s="16">
        <f>Table1[[#This Row],[pledged]]/Table1[[#This Row],[goal]]*100</f>
        <v>102.45398773006136</v>
      </c>
      <c r="P1205" s="6">
        <f>IFERROR(Table1[[#This Row],[pledged]]/Table1[[#This Row],[backers_count]],0)</f>
        <v>165.34653465346534</v>
      </c>
      <c r="Q1205" t="str">
        <f>LEFT(Table1[[#This Row],[Category and Sub-Category]],FIND("/",Table1[[#This Row],[Category and Sub-Category]])-1)</f>
        <v>photography</v>
      </c>
      <c r="R1205" t="str">
        <f>RIGHT(Table1[[#This Row],[Category and Sub-Category]],LEN(Table1[[#This Row],[Category and Sub-Category]])-FIND("/",Table1[[#This Row],[Category and Sub-Category]]))</f>
        <v>photobooks</v>
      </c>
      <c r="S1205" s="14">
        <f>(((Table1[[#This Row],[launched_at]]/60)/60)/24)+DATE(1970,1,1)</f>
        <v>42125.614895833336</v>
      </c>
      <c r="T1205" s="14">
        <f t="shared" si="18"/>
        <v>42155.614895833336</v>
      </c>
    </row>
    <row r="1206" spans="1:20" ht="43.5" x14ac:dyDescent="0.35">
      <c r="A1206">
        <v>1204</v>
      </c>
      <c r="B1206" s="1" t="s">
        <v>1205</v>
      </c>
      <c r="C1206" s="1" t="s">
        <v>5314</v>
      </c>
      <c r="D1206" s="6">
        <v>13000</v>
      </c>
      <c r="E1206" s="6">
        <v>13383</v>
      </c>
      <c r="F1206" t="s">
        <v>8219</v>
      </c>
      <c r="G1206" t="s">
        <v>8224</v>
      </c>
      <c r="H1206" t="s">
        <v>8246</v>
      </c>
      <c r="I1206">
        <v>1449205200</v>
      </c>
      <c r="J1206">
        <v>1445363833</v>
      </c>
      <c r="K1206" t="b">
        <v>0</v>
      </c>
      <c r="L1206">
        <v>57</v>
      </c>
      <c r="M1206" t="b">
        <v>1</v>
      </c>
      <c r="N1206" t="s">
        <v>8285</v>
      </c>
      <c r="O1206" s="16">
        <f>Table1[[#This Row],[pledged]]/Table1[[#This Row],[goal]]*100</f>
        <v>102.94615384615385</v>
      </c>
      <c r="P1206" s="6">
        <f>IFERROR(Table1[[#This Row],[pledged]]/Table1[[#This Row],[backers_count]],0)</f>
        <v>234.78947368421052</v>
      </c>
      <c r="Q1206" t="str">
        <f>LEFT(Table1[[#This Row],[Category and Sub-Category]],FIND("/",Table1[[#This Row],[Category and Sub-Category]])-1)</f>
        <v>photography</v>
      </c>
      <c r="R1206" t="str">
        <f>RIGHT(Table1[[#This Row],[Category and Sub-Category]],LEN(Table1[[#This Row],[Category and Sub-Category]])-FIND("/",Table1[[#This Row],[Category and Sub-Category]]))</f>
        <v>photobooks</v>
      </c>
      <c r="S1206" s="14">
        <f>(((Table1[[#This Row],[launched_at]]/60)/60)/24)+DATE(1970,1,1)</f>
        <v>42297.748067129629</v>
      </c>
      <c r="T1206" s="14">
        <f t="shared" si="18"/>
        <v>42342.208333333328</v>
      </c>
    </row>
    <row r="1207" spans="1:20" ht="43.5" x14ac:dyDescent="0.35">
      <c r="A1207">
        <v>1205</v>
      </c>
      <c r="B1207" s="1" t="s">
        <v>1206</v>
      </c>
      <c r="C1207" s="1" t="s">
        <v>5315</v>
      </c>
      <c r="D1207" s="6">
        <v>13000</v>
      </c>
      <c r="E1207" s="6">
        <v>13112</v>
      </c>
      <c r="F1207" t="s">
        <v>8219</v>
      </c>
      <c r="G1207" t="s">
        <v>8236</v>
      </c>
      <c r="H1207" t="s">
        <v>8249</v>
      </c>
      <c r="I1207">
        <v>1434197351</v>
      </c>
      <c r="J1207">
        <v>1431605351</v>
      </c>
      <c r="K1207" t="b">
        <v>0</v>
      </c>
      <c r="L1207">
        <v>62</v>
      </c>
      <c r="M1207" t="b">
        <v>1</v>
      </c>
      <c r="N1207" t="s">
        <v>8285</v>
      </c>
      <c r="O1207" s="16">
        <f>Table1[[#This Row],[pledged]]/Table1[[#This Row],[goal]]*100</f>
        <v>100.86153846153847</v>
      </c>
      <c r="P1207" s="6">
        <f>IFERROR(Table1[[#This Row],[pledged]]/Table1[[#This Row],[backers_count]],0)</f>
        <v>211.48387096774192</v>
      </c>
      <c r="Q1207" t="str">
        <f>LEFT(Table1[[#This Row],[Category and Sub-Category]],FIND("/",Table1[[#This Row],[Category and Sub-Category]])-1)</f>
        <v>photography</v>
      </c>
      <c r="R1207" t="str">
        <f>RIGHT(Table1[[#This Row],[Category and Sub-Category]],LEN(Table1[[#This Row],[Category and Sub-Category]])-FIND("/",Table1[[#This Row],[Category and Sub-Category]]))</f>
        <v>photobooks</v>
      </c>
      <c r="S1207" s="14">
        <f>(((Table1[[#This Row],[launched_at]]/60)/60)/24)+DATE(1970,1,1)</f>
        <v>42138.506377314814</v>
      </c>
      <c r="T1207" s="14">
        <f t="shared" si="18"/>
        <v>42168.506377314814</v>
      </c>
    </row>
    <row r="1208" spans="1:20" ht="58" x14ac:dyDescent="0.35">
      <c r="A1208">
        <v>1206</v>
      </c>
      <c r="B1208" s="1" t="s">
        <v>1207</v>
      </c>
      <c r="C1208" s="1" t="s">
        <v>5316</v>
      </c>
      <c r="D1208" s="6">
        <v>900</v>
      </c>
      <c r="E1208" s="6">
        <v>1035</v>
      </c>
      <c r="F1208" t="s">
        <v>8219</v>
      </c>
      <c r="G1208" t="s">
        <v>8239</v>
      </c>
      <c r="H1208" t="s">
        <v>8249</v>
      </c>
      <c r="I1208">
        <v>1489238940</v>
      </c>
      <c r="J1208">
        <v>1486406253</v>
      </c>
      <c r="K1208" t="b">
        <v>0</v>
      </c>
      <c r="L1208">
        <v>32</v>
      </c>
      <c r="M1208" t="b">
        <v>1</v>
      </c>
      <c r="N1208" t="s">
        <v>8285</v>
      </c>
      <c r="O1208" s="16">
        <f>Table1[[#This Row],[pledged]]/Table1[[#This Row],[goal]]*100</f>
        <v>114.99999999999999</v>
      </c>
      <c r="P1208" s="6">
        <f>IFERROR(Table1[[#This Row],[pledged]]/Table1[[#This Row],[backers_count]],0)</f>
        <v>32.34375</v>
      </c>
      <c r="Q1208" t="str">
        <f>LEFT(Table1[[#This Row],[Category and Sub-Category]],FIND("/",Table1[[#This Row],[Category and Sub-Category]])-1)</f>
        <v>photography</v>
      </c>
      <c r="R1208" t="str">
        <f>RIGHT(Table1[[#This Row],[Category and Sub-Category]],LEN(Table1[[#This Row],[Category and Sub-Category]])-FIND("/",Table1[[#This Row],[Category and Sub-Category]]))</f>
        <v>photobooks</v>
      </c>
      <c r="S1208" s="14">
        <f>(((Table1[[#This Row],[launched_at]]/60)/60)/24)+DATE(1970,1,1)</f>
        <v>42772.776076388895</v>
      </c>
      <c r="T1208" s="14">
        <f t="shared" si="18"/>
        <v>42805.561805555553</v>
      </c>
    </row>
    <row r="1209" spans="1:20" ht="29" x14ac:dyDescent="0.35">
      <c r="A1209">
        <v>1207</v>
      </c>
      <c r="B1209" s="1" t="s">
        <v>1208</v>
      </c>
      <c r="C1209" s="1" t="s">
        <v>5317</v>
      </c>
      <c r="D1209" s="6">
        <v>16700</v>
      </c>
      <c r="E1209" s="6">
        <v>17396</v>
      </c>
      <c r="F1209" t="s">
        <v>8219</v>
      </c>
      <c r="G1209" t="s">
        <v>8237</v>
      </c>
      <c r="H1209" t="s">
        <v>8249</v>
      </c>
      <c r="I1209">
        <v>1459418400</v>
      </c>
      <c r="J1209">
        <v>1456827573</v>
      </c>
      <c r="K1209" t="b">
        <v>0</v>
      </c>
      <c r="L1209">
        <v>141</v>
      </c>
      <c r="M1209" t="b">
        <v>1</v>
      </c>
      <c r="N1209" t="s">
        <v>8285</v>
      </c>
      <c r="O1209" s="16">
        <f>Table1[[#This Row],[pledged]]/Table1[[#This Row],[goal]]*100</f>
        <v>104.16766467065868</v>
      </c>
      <c r="P1209" s="6">
        <f>IFERROR(Table1[[#This Row],[pledged]]/Table1[[#This Row],[backers_count]],0)</f>
        <v>123.37588652482269</v>
      </c>
      <c r="Q1209" t="str">
        <f>LEFT(Table1[[#This Row],[Category and Sub-Category]],FIND("/",Table1[[#This Row],[Category and Sub-Category]])-1)</f>
        <v>photography</v>
      </c>
      <c r="R1209" t="str">
        <f>RIGHT(Table1[[#This Row],[Category and Sub-Category]],LEN(Table1[[#This Row],[Category and Sub-Category]])-FIND("/",Table1[[#This Row],[Category and Sub-Category]]))</f>
        <v>photobooks</v>
      </c>
      <c r="S1209" s="14">
        <f>(((Table1[[#This Row],[launched_at]]/60)/60)/24)+DATE(1970,1,1)</f>
        <v>42430.430243055554</v>
      </c>
      <c r="T1209" s="14">
        <f t="shared" si="18"/>
        <v>42460.416666666672</v>
      </c>
    </row>
    <row r="1210" spans="1:20" ht="58" x14ac:dyDescent="0.35">
      <c r="A1210">
        <v>1208</v>
      </c>
      <c r="B1210" s="1" t="s">
        <v>1209</v>
      </c>
      <c r="C1210" s="1" t="s">
        <v>5318</v>
      </c>
      <c r="D1210" s="6">
        <v>10000</v>
      </c>
      <c r="E1210" s="6">
        <v>15530</v>
      </c>
      <c r="F1210" t="s">
        <v>8219</v>
      </c>
      <c r="G1210" t="s">
        <v>8224</v>
      </c>
      <c r="H1210" t="s">
        <v>8246</v>
      </c>
      <c r="I1210">
        <v>1458835264</v>
      </c>
      <c r="J1210">
        <v>1456246864</v>
      </c>
      <c r="K1210" t="b">
        <v>0</v>
      </c>
      <c r="L1210">
        <v>75</v>
      </c>
      <c r="M1210" t="b">
        <v>1</v>
      </c>
      <c r="N1210" t="s">
        <v>8285</v>
      </c>
      <c r="O1210" s="16">
        <f>Table1[[#This Row],[pledged]]/Table1[[#This Row],[goal]]*100</f>
        <v>155.29999999999998</v>
      </c>
      <c r="P1210" s="6">
        <f>IFERROR(Table1[[#This Row],[pledged]]/Table1[[#This Row],[backers_count]],0)</f>
        <v>207.06666666666666</v>
      </c>
      <c r="Q1210" t="str">
        <f>LEFT(Table1[[#This Row],[Category and Sub-Category]],FIND("/",Table1[[#This Row],[Category and Sub-Category]])-1)</f>
        <v>photography</v>
      </c>
      <c r="R1210" t="str">
        <f>RIGHT(Table1[[#This Row],[Category and Sub-Category]],LEN(Table1[[#This Row],[Category and Sub-Category]])-FIND("/",Table1[[#This Row],[Category and Sub-Category]]))</f>
        <v>photobooks</v>
      </c>
      <c r="S1210" s="14">
        <f>(((Table1[[#This Row],[launched_at]]/60)/60)/24)+DATE(1970,1,1)</f>
        <v>42423.709074074075</v>
      </c>
      <c r="T1210" s="14">
        <f t="shared" si="18"/>
        <v>42453.667407407411</v>
      </c>
    </row>
    <row r="1211" spans="1:20" ht="43.5" x14ac:dyDescent="0.35">
      <c r="A1211">
        <v>1209</v>
      </c>
      <c r="B1211" s="1" t="s">
        <v>1210</v>
      </c>
      <c r="C1211" s="1" t="s">
        <v>5319</v>
      </c>
      <c r="D1211" s="6">
        <v>6000</v>
      </c>
      <c r="E1211" s="6">
        <v>6360</v>
      </c>
      <c r="F1211" t="s">
        <v>8219</v>
      </c>
      <c r="G1211" t="s">
        <v>8224</v>
      </c>
      <c r="H1211" t="s">
        <v>8246</v>
      </c>
      <c r="I1211">
        <v>1488053905</v>
      </c>
      <c r="J1211">
        <v>1485461905</v>
      </c>
      <c r="K1211" t="b">
        <v>0</v>
      </c>
      <c r="L1211">
        <v>46</v>
      </c>
      <c r="M1211" t="b">
        <v>1</v>
      </c>
      <c r="N1211" t="s">
        <v>8285</v>
      </c>
      <c r="O1211" s="16">
        <f>Table1[[#This Row],[pledged]]/Table1[[#This Row],[goal]]*100</f>
        <v>106</v>
      </c>
      <c r="P1211" s="6">
        <f>IFERROR(Table1[[#This Row],[pledged]]/Table1[[#This Row],[backers_count]],0)</f>
        <v>138.2608695652174</v>
      </c>
      <c r="Q1211" t="str">
        <f>LEFT(Table1[[#This Row],[Category and Sub-Category]],FIND("/",Table1[[#This Row],[Category and Sub-Category]])-1)</f>
        <v>photography</v>
      </c>
      <c r="R1211" t="str">
        <f>RIGHT(Table1[[#This Row],[Category and Sub-Category]],LEN(Table1[[#This Row],[Category and Sub-Category]])-FIND("/",Table1[[#This Row],[Category and Sub-Category]]))</f>
        <v>photobooks</v>
      </c>
      <c r="S1211" s="14">
        <f>(((Table1[[#This Row],[launched_at]]/60)/60)/24)+DATE(1970,1,1)</f>
        <v>42761.846122685187</v>
      </c>
      <c r="T1211" s="14">
        <f t="shared" si="18"/>
        <v>42791.846122685187</v>
      </c>
    </row>
    <row r="1212" spans="1:20" ht="29" x14ac:dyDescent="0.35">
      <c r="A1212">
        <v>1210</v>
      </c>
      <c r="B1212" s="1" t="s">
        <v>1211</v>
      </c>
      <c r="C1212" s="1" t="s">
        <v>5320</v>
      </c>
      <c r="D1212" s="6">
        <v>20000</v>
      </c>
      <c r="E1212" s="6">
        <v>50863</v>
      </c>
      <c r="F1212" t="s">
        <v>8219</v>
      </c>
      <c r="G1212" t="s">
        <v>8235</v>
      </c>
      <c r="H1212" t="s">
        <v>8255</v>
      </c>
      <c r="I1212">
        <v>1433106000</v>
      </c>
      <c r="J1212">
        <v>1431124572</v>
      </c>
      <c r="K1212" t="b">
        <v>0</v>
      </c>
      <c r="L1212">
        <v>103</v>
      </c>
      <c r="M1212" t="b">
        <v>1</v>
      </c>
      <c r="N1212" t="s">
        <v>8285</v>
      </c>
      <c r="O1212" s="16">
        <f>Table1[[#This Row],[pledged]]/Table1[[#This Row],[goal]]*100</f>
        <v>254.31499999999997</v>
      </c>
      <c r="P1212" s="6">
        <f>IFERROR(Table1[[#This Row],[pledged]]/Table1[[#This Row],[backers_count]],0)</f>
        <v>493.81553398058253</v>
      </c>
      <c r="Q1212" t="str">
        <f>LEFT(Table1[[#This Row],[Category and Sub-Category]],FIND("/",Table1[[#This Row],[Category and Sub-Category]])-1)</f>
        <v>photography</v>
      </c>
      <c r="R1212" t="str">
        <f>RIGHT(Table1[[#This Row],[Category and Sub-Category]],LEN(Table1[[#This Row],[Category and Sub-Category]])-FIND("/",Table1[[#This Row],[Category and Sub-Category]]))</f>
        <v>photobooks</v>
      </c>
      <c r="S1212" s="14">
        <f>(((Table1[[#This Row],[launched_at]]/60)/60)/24)+DATE(1970,1,1)</f>
        <v>42132.941805555558</v>
      </c>
      <c r="T1212" s="14">
        <f t="shared" si="18"/>
        <v>42155.875</v>
      </c>
    </row>
    <row r="1213" spans="1:20" ht="43.5" x14ac:dyDescent="0.35">
      <c r="A1213">
        <v>1211</v>
      </c>
      <c r="B1213" s="1" t="s">
        <v>1212</v>
      </c>
      <c r="C1213" s="1" t="s">
        <v>5321</v>
      </c>
      <c r="D1213" s="6">
        <v>1000</v>
      </c>
      <c r="E1213" s="6">
        <v>1011</v>
      </c>
      <c r="F1213" t="s">
        <v>8219</v>
      </c>
      <c r="G1213" t="s">
        <v>8229</v>
      </c>
      <c r="H1213" t="s">
        <v>8251</v>
      </c>
      <c r="I1213">
        <v>1465505261</v>
      </c>
      <c r="J1213">
        <v>1464209261</v>
      </c>
      <c r="K1213" t="b">
        <v>0</v>
      </c>
      <c r="L1213">
        <v>6</v>
      </c>
      <c r="M1213" t="b">
        <v>1</v>
      </c>
      <c r="N1213" t="s">
        <v>8285</v>
      </c>
      <c r="O1213" s="16">
        <f>Table1[[#This Row],[pledged]]/Table1[[#This Row],[goal]]*100</f>
        <v>101.1</v>
      </c>
      <c r="P1213" s="6">
        <f>IFERROR(Table1[[#This Row],[pledged]]/Table1[[#This Row],[backers_count]],0)</f>
        <v>168.5</v>
      </c>
      <c r="Q1213" t="str">
        <f>LEFT(Table1[[#This Row],[Category and Sub-Category]],FIND("/",Table1[[#This Row],[Category and Sub-Category]])-1)</f>
        <v>photography</v>
      </c>
      <c r="R1213" t="str">
        <f>RIGHT(Table1[[#This Row],[Category and Sub-Category]],LEN(Table1[[#This Row],[Category and Sub-Category]])-FIND("/",Table1[[#This Row],[Category and Sub-Category]]))</f>
        <v>photobooks</v>
      </c>
      <c r="S1213" s="14">
        <f>(((Table1[[#This Row],[launched_at]]/60)/60)/24)+DATE(1970,1,1)</f>
        <v>42515.866446759261</v>
      </c>
      <c r="T1213" s="14">
        <f t="shared" si="18"/>
        <v>42530.866446759261</v>
      </c>
    </row>
    <row r="1214" spans="1:20" ht="58" x14ac:dyDescent="0.35">
      <c r="A1214">
        <v>1212</v>
      </c>
      <c r="B1214" s="1" t="s">
        <v>1213</v>
      </c>
      <c r="C1214" s="1" t="s">
        <v>5322</v>
      </c>
      <c r="D1214" s="6">
        <v>2500</v>
      </c>
      <c r="E1214" s="6">
        <v>3226</v>
      </c>
      <c r="F1214" t="s">
        <v>8219</v>
      </c>
      <c r="G1214" t="s">
        <v>8224</v>
      </c>
      <c r="H1214" t="s">
        <v>8246</v>
      </c>
      <c r="I1214">
        <v>1448586000</v>
      </c>
      <c r="J1214">
        <v>1447195695</v>
      </c>
      <c r="K1214" t="b">
        <v>0</v>
      </c>
      <c r="L1214">
        <v>83</v>
      </c>
      <c r="M1214" t="b">
        <v>1</v>
      </c>
      <c r="N1214" t="s">
        <v>8285</v>
      </c>
      <c r="O1214" s="16">
        <f>Table1[[#This Row],[pledged]]/Table1[[#This Row],[goal]]*100</f>
        <v>129.04</v>
      </c>
      <c r="P1214" s="6">
        <f>IFERROR(Table1[[#This Row],[pledged]]/Table1[[#This Row],[backers_count]],0)</f>
        <v>38.867469879518069</v>
      </c>
      <c r="Q1214" t="str">
        <f>LEFT(Table1[[#This Row],[Category and Sub-Category]],FIND("/",Table1[[#This Row],[Category and Sub-Category]])-1)</f>
        <v>photography</v>
      </c>
      <c r="R1214" t="str">
        <f>RIGHT(Table1[[#This Row],[Category and Sub-Category]],LEN(Table1[[#This Row],[Category and Sub-Category]])-FIND("/",Table1[[#This Row],[Category and Sub-Category]]))</f>
        <v>photobooks</v>
      </c>
      <c r="S1214" s="14">
        <f>(((Table1[[#This Row],[launched_at]]/60)/60)/24)+DATE(1970,1,1)</f>
        <v>42318.950173611112</v>
      </c>
      <c r="T1214" s="14">
        <f t="shared" si="18"/>
        <v>42335.041666666672</v>
      </c>
    </row>
    <row r="1215" spans="1:20" ht="58" x14ac:dyDescent="0.35">
      <c r="A1215">
        <v>1213</v>
      </c>
      <c r="B1215" s="1" t="s">
        <v>1214</v>
      </c>
      <c r="C1215" s="1" t="s">
        <v>5323</v>
      </c>
      <c r="D1215" s="6">
        <v>6500</v>
      </c>
      <c r="E1215" s="6">
        <v>6645</v>
      </c>
      <c r="F1215" t="s">
        <v>8219</v>
      </c>
      <c r="G1215" t="s">
        <v>8225</v>
      </c>
      <c r="H1215" t="s">
        <v>8247</v>
      </c>
      <c r="I1215">
        <v>1485886100</v>
      </c>
      <c r="J1215">
        <v>1482862100</v>
      </c>
      <c r="K1215" t="b">
        <v>0</v>
      </c>
      <c r="L1215">
        <v>108</v>
      </c>
      <c r="M1215" t="b">
        <v>1</v>
      </c>
      <c r="N1215" t="s">
        <v>8285</v>
      </c>
      <c r="O1215" s="16">
        <f>Table1[[#This Row],[pledged]]/Table1[[#This Row],[goal]]*100</f>
        <v>102.23076923076924</v>
      </c>
      <c r="P1215" s="6">
        <f>IFERROR(Table1[[#This Row],[pledged]]/Table1[[#This Row],[backers_count]],0)</f>
        <v>61.527777777777779</v>
      </c>
      <c r="Q1215" t="str">
        <f>LEFT(Table1[[#This Row],[Category and Sub-Category]],FIND("/",Table1[[#This Row],[Category and Sub-Category]])-1)</f>
        <v>photography</v>
      </c>
      <c r="R1215" t="str">
        <f>RIGHT(Table1[[#This Row],[Category and Sub-Category]],LEN(Table1[[#This Row],[Category and Sub-Category]])-FIND("/",Table1[[#This Row],[Category and Sub-Category]]))</f>
        <v>photobooks</v>
      </c>
      <c r="S1215" s="14">
        <f>(((Table1[[#This Row],[launched_at]]/60)/60)/24)+DATE(1970,1,1)</f>
        <v>42731.755787037036</v>
      </c>
      <c r="T1215" s="14">
        <f t="shared" si="18"/>
        <v>42766.755787037036</v>
      </c>
    </row>
    <row r="1216" spans="1:20" ht="58" x14ac:dyDescent="0.35">
      <c r="A1216">
        <v>1214</v>
      </c>
      <c r="B1216" s="1" t="s">
        <v>1215</v>
      </c>
      <c r="C1216" s="1" t="s">
        <v>5324</v>
      </c>
      <c r="D1216" s="6">
        <v>2000</v>
      </c>
      <c r="E1216" s="6">
        <v>2636</v>
      </c>
      <c r="F1216" t="s">
        <v>8219</v>
      </c>
      <c r="G1216" t="s">
        <v>8224</v>
      </c>
      <c r="H1216" t="s">
        <v>8246</v>
      </c>
      <c r="I1216">
        <v>1433880605</v>
      </c>
      <c r="J1216">
        <v>1428696605</v>
      </c>
      <c r="K1216" t="b">
        <v>0</v>
      </c>
      <c r="L1216">
        <v>25</v>
      </c>
      <c r="M1216" t="b">
        <v>1</v>
      </c>
      <c r="N1216" t="s">
        <v>8285</v>
      </c>
      <c r="O1216" s="16">
        <f>Table1[[#This Row],[pledged]]/Table1[[#This Row],[goal]]*100</f>
        <v>131.80000000000001</v>
      </c>
      <c r="P1216" s="6">
        <f>IFERROR(Table1[[#This Row],[pledged]]/Table1[[#This Row],[backers_count]],0)</f>
        <v>105.44</v>
      </c>
      <c r="Q1216" t="str">
        <f>LEFT(Table1[[#This Row],[Category and Sub-Category]],FIND("/",Table1[[#This Row],[Category and Sub-Category]])-1)</f>
        <v>photography</v>
      </c>
      <c r="R1216" t="str">
        <f>RIGHT(Table1[[#This Row],[Category and Sub-Category]],LEN(Table1[[#This Row],[Category and Sub-Category]])-FIND("/",Table1[[#This Row],[Category and Sub-Category]]))</f>
        <v>photobooks</v>
      </c>
      <c r="S1216" s="14">
        <f>(((Table1[[#This Row],[launched_at]]/60)/60)/24)+DATE(1970,1,1)</f>
        <v>42104.840335648143</v>
      </c>
      <c r="T1216" s="14">
        <f t="shared" si="18"/>
        <v>42164.840335648143</v>
      </c>
    </row>
    <row r="1217" spans="1:20" ht="43.5" x14ac:dyDescent="0.35">
      <c r="A1217">
        <v>1215</v>
      </c>
      <c r="B1217" s="1" t="s">
        <v>1216</v>
      </c>
      <c r="C1217" s="1" t="s">
        <v>5325</v>
      </c>
      <c r="D1217" s="6">
        <v>5000</v>
      </c>
      <c r="E1217" s="6">
        <v>39304.01</v>
      </c>
      <c r="F1217" t="s">
        <v>8219</v>
      </c>
      <c r="G1217" t="s">
        <v>8224</v>
      </c>
      <c r="H1217" t="s">
        <v>8246</v>
      </c>
      <c r="I1217">
        <v>1401487756</v>
      </c>
      <c r="J1217">
        <v>1398895756</v>
      </c>
      <c r="K1217" t="b">
        <v>0</v>
      </c>
      <c r="L1217">
        <v>549</v>
      </c>
      <c r="M1217" t="b">
        <v>1</v>
      </c>
      <c r="N1217" t="s">
        <v>8285</v>
      </c>
      <c r="O1217" s="16">
        <f>Table1[[#This Row],[pledged]]/Table1[[#This Row],[goal]]*100</f>
        <v>786.0802000000001</v>
      </c>
      <c r="P1217" s="6">
        <f>IFERROR(Table1[[#This Row],[pledged]]/Table1[[#This Row],[backers_count]],0)</f>
        <v>71.592003642987251</v>
      </c>
      <c r="Q1217" t="str">
        <f>LEFT(Table1[[#This Row],[Category and Sub-Category]],FIND("/",Table1[[#This Row],[Category and Sub-Category]])-1)</f>
        <v>photography</v>
      </c>
      <c r="R1217" t="str">
        <f>RIGHT(Table1[[#This Row],[Category and Sub-Category]],LEN(Table1[[#This Row],[Category and Sub-Category]])-FIND("/",Table1[[#This Row],[Category and Sub-Category]]))</f>
        <v>photobooks</v>
      </c>
      <c r="S1217" s="14">
        <f>(((Table1[[#This Row],[launched_at]]/60)/60)/24)+DATE(1970,1,1)</f>
        <v>41759.923101851848</v>
      </c>
      <c r="T1217" s="14">
        <f t="shared" si="18"/>
        <v>41789.923101851848</v>
      </c>
    </row>
    <row r="1218" spans="1:20" ht="29" x14ac:dyDescent="0.35">
      <c r="A1218">
        <v>1216</v>
      </c>
      <c r="B1218" s="1" t="s">
        <v>1217</v>
      </c>
      <c r="C1218" s="1" t="s">
        <v>5326</v>
      </c>
      <c r="D1218" s="6">
        <v>14000</v>
      </c>
      <c r="E1218" s="6">
        <v>20398</v>
      </c>
      <c r="F1218" t="s">
        <v>8219</v>
      </c>
      <c r="G1218" t="s">
        <v>8224</v>
      </c>
      <c r="H1218" t="s">
        <v>8246</v>
      </c>
      <c r="I1218">
        <v>1443826980</v>
      </c>
      <c r="J1218">
        <v>1441032457</v>
      </c>
      <c r="K1218" t="b">
        <v>0</v>
      </c>
      <c r="L1218">
        <v>222</v>
      </c>
      <c r="M1218" t="b">
        <v>1</v>
      </c>
      <c r="N1218" t="s">
        <v>8285</v>
      </c>
      <c r="O1218" s="16">
        <f>Table1[[#This Row],[pledged]]/Table1[[#This Row],[goal]]*100</f>
        <v>145.70000000000002</v>
      </c>
      <c r="P1218" s="6">
        <f>IFERROR(Table1[[#This Row],[pledged]]/Table1[[#This Row],[backers_count]],0)</f>
        <v>91.882882882882882</v>
      </c>
      <c r="Q1218" t="str">
        <f>LEFT(Table1[[#This Row],[Category and Sub-Category]],FIND("/",Table1[[#This Row],[Category and Sub-Category]])-1)</f>
        <v>photography</v>
      </c>
      <c r="R1218" t="str">
        <f>RIGHT(Table1[[#This Row],[Category and Sub-Category]],LEN(Table1[[#This Row],[Category and Sub-Category]])-FIND("/",Table1[[#This Row],[Category and Sub-Category]]))</f>
        <v>photobooks</v>
      </c>
      <c r="S1218" s="14">
        <f>(((Table1[[#This Row],[launched_at]]/60)/60)/24)+DATE(1970,1,1)</f>
        <v>42247.616400462968</v>
      </c>
      <c r="T1218" s="14">
        <f t="shared" ref="T1218:T1281" si="19">(((I1218/60)/60)/24)+DATE(1970,1,1)</f>
        <v>42279.960416666669</v>
      </c>
    </row>
    <row r="1219" spans="1:20" ht="43.5" x14ac:dyDescent="0.35">
      <c r="A1219">
        <v>1217</v>
      </c>
      <c r="B1219" s="1" t="s">
        <v>1218</v>
      </c>
      <c r="C1219" s="1" t="s">
        <v>5327</v>
      </c>
      <c r="D1219" s="6">
        <v>26500</v>
      </c>
      <c r="E1219" s="6">
        <v>27189</v>
      </c>
      <c r="F1219" t="s">
        <v>8219</v>
      </c>
      <c r="G1219" t="s">
        <v>8224</v>
      </c>
      <c r="H1219" t="s">
        <v>8246</v>
      </c>
      <c r="I1219">
        <v>1468524340</v>
      </c>
      <c r="J1219">
        <v>1465932340</v>
      </c>
      <c r="K1219" t="b">
        <v>0</v>
      </c>
      <c r="L1219">
        <v>183</v>
      </c>
      <c r="M1219" t="b">
        <v>1</v>
      </c>
      <c r="N1219" t="s">
        <v>8285</v>
      </c>
      <c r="O1219" s="16">
        <f>Table1[[#This Row],[pledged]]/Table1[[#This Row],[goal]]*100</f>
        <v>102.60000000000001</v>
      </c>
      <c r="P1219" s="6">
        <f>IFERROR(Table1[[#This Row],[pledged]]/Table1[[#This Row],[backers_count]],0)</f>
        <v>148.57377049180329</v>
      </c>
      <c r="Q1219" t="str">
        <f>LEFT(Table1[[#This Row],[Category and Sub-Category]],FIND("/",Table1[[#This Row],[Category and Sub-Category]])-1)</f>
        <v>photography</v>
      </c>
      <c r="R1219" t="str">
        <f>RIGHT(Table1[[#This Row],[Category and Sub-Category]],LEN(Table1[[#This Row],[Category and Sub-Category]])-FIND("/",Table1[[#This Row],[Category and Sub-Category]]))</f>
        <v>photobooks</v>
      </c>
      <c r="S1219" s="14">
        <f>(((Table1[[#This Row],[launched_at]]/60)/60)/24)+DATE(1970,1,1)</f>
        <v>42535.809490740736</v>
      </c>
      <c r="T1219" s="14">
        <f t="shared" si="19"/>
        <v>42565.809490740736</v>
      </c>
    </row>
    <row r="1220" spans="1:20" ht="58" x14ac:dyDescent="0.35">
      <c r="A1220">
        <v>1218</v>
      </c>
      <c r="B1220" s="1" t="s">
        <v>1219</v>
      </c>
      <c r="C1220" s="1" t="s">
        <v>5328</v>
      </c>
      <c r="D1220" s="6">
        <v>9000</v>
      </c>
      <c r="E1220" s="6">
        <v>15505</v>
      </c>
      <c r="F1220" t="s">
        <v>8219</v>
      </c>
      <c r="G1220" t="s">
        <v>8224</v>
      </c>
      <c r="H1220" t="s">
        <v>8246</v>
      </c>
      <c r="I1220">
        <v>1446346800</v>
      </c>
      <c r="J1220">
        <v>1443714800</v>
      </c>
      <c r="K1220" t="b">
        <v>0</v>
      </c>
      <c r="L1220">
        <v>89</v>
      </c>
      <c r="M1220" t="b">
        <v>1</v>
      </c>
      <c r="N1220" t="s">
        <v>8285</v>
      </c>
      <c r="O1220" s="16">
        <f>Table1[[#This Row],[pledged]]/Table1[[#This Row],[goal]]*100</f>
        <v>172.27777777777777</v>
      </c>
      <c r="P1220" s="6">
        <f>IFERROR(Table1[[#This Row],[pledged]]/Table1[[#This Row],[backers_count]],0)</f>
        <v>174.2134831460674</v>
      </c>
      <c r="Q1220" t="str">
        <f>LEFT(Table1[[#This Row],[Category and Sub-Category]],FIND("/",Table1[[#This Row],[Category and Sub-Category]])-1)</f>
        <v>photography</v>
      </c>
      <c r="R1220" t="str">
        <f>RIGHT(Table1[[#This Row],[Category and Sub-Category]],LEN(Table1[[#This Row],[Category and Sub-Category]])-FIND("/",Table1[[#This Row],[Category and Sub-Category]]))</f>
        <v>photobooks</v>
      </c>
      <c r="S1220" s="14">
        <f>(((Table1[[#This Row],[launched_at]]/60)/60)/24)+DATE(1970,1,1)</f>
        <v>42278.662037037036</v>
      </c>
      <c r="T1220" s="14">
        <f t="shared" si="19"/>
        <v>42309.125</v>
      </c>
    </row>
    <row r="1221" spans="1:20" ht="29" x14ac:dyDescent="0.35">
      <c r="A1221">
        <v>1219</v>
      </c>
      <c r="B1221" s="1" t="s">
        <v>1220</v>
      </c>
      <c r="C1221" s="1" t="s">
        <v>5329</v>
      </c>
      <c r="D1221" s="6">
        <v>16350</v>
      </c>
      <c r="E1221" s="6">
        <v>26024</v>
      </c>
      <c r="F1221" t="s">
        <v>8219</v>
      </c>
      <c r="G1221" t="s">
        <v>8224</v>
      </c>
      <c r="H1221" t="s">
        <v>8246</v>
      </c>
      <c r="I1221">
        <v>1476961513</v>
      </c>
      <c r="J1221">
        <v>1474369513</v>
      </c>
      <c r="K1221" t="b">
        <v>0</v>
      </c>
      <c r="L1221">
        <v>253</v>
      </c>
      <c r="M1221" t="b">
        <v>1</v>
      </c>
      <c r="N1221" t="s">
        <v>8285</v>
      </c>
      <c r="O1221" s="16">
        <f>Table1[[#This Row],[pledged]]/Table1[[#This Row],[goal]]*100</f>
        <v>159.16819571865443</v>
      </c>
      <c r="P1221" s="6">
        <f>IFERROR(Table1[[#This Row],[pledged]]/Table1[[#This Row],[backers_count]],0)</f>
        <v>102.86166007905139</v>
      </c>
      <c r="Q1221" t="str">
        <f>LEFT(Table1[[#This Row],[Category and Sub-Category]],FIND("/",Table1[[#This Row],[Category and Sub-Category]])-1)</f>
        <v>photography</v>
      </c>
      <c r="R1221" t="str">
        <f>RIGHT(Table1[[#This Row],[Category and Sub-Category]],LEN(Table1[[#This Row],[Category and Sub-Category]])-FIND("/",Table1[[#This Row],[Category and Sub-Category]]))</f>
        <v>photobooks</v>
      </c>
      <c r="S1221" s="14">
        <f>(((Table1[[#This Row],[launched_at]]/60)/60)/24)+DATE(1970,1,1)</f>
        <v>42633.461956018517</v>
      </c>
      <c r="T1221" s="14">
        <f t="shared" si="19"/>
        <v>42663.461956018517</v>
      </c>
    </row>
    <row r="1222" spans="1:20" ht="43.5" x14ac:dyDescent="0.35">
      <c r="A1222">
        <v>1220</v>
      </c>
      <c r="B1222" s="1" t="s">
        <v>1221</v>
      </c>
      <c r="C1222" s="1" t="s">
        <v>5330</v>
      </c>
      <c r="D1222" s="6">
        <v>15000</v>
      </c>
      <c r="E1222" s="6">
        <v>15565</v>
      </c>
      <c r="F1222" t="s">
        <v>8219</v>
      </c>
      <c r="G1222" t="s">
        <v>8236</v>
      </c>
      <c r="H1222" t="s">
        <v>8249</v>
      </c>
      <c r="I1222">
        <v>1440515112</v>
      </c>
      <c r="J1222">
        <v>1437923112</v>
      </c>
      <c r="K1222" t="b">
        <v>0</v>
      </c>
      <c r="L1222">
        <v>140</v>
      </c>
      <c r="M1222" t="b">
        <v>1</v>
      </c>
      <c r="N1222" t="s">
        <v>8285</v>
      </c>
      <c r="O1222" s="16">
        <f>Table1[[#This Row],[pledged]]/Table1[[#This Row],[goal]]*100</f>
        <v>103.76666666666668</v>
      </c>
      <c r="P1222" s="6">
        <f>IFERROR(Table1[[#This Row],[pledged]]/Table1[[#This Row],[backers_count]],0)</f>
        <v>111.17857142857143</v>
      </c>
      <c r="Q1222" t="str">
        <f>LEFT(Table1[[#This Row],[Category and Sub-Category]],FIND("/",Table1[[#This Row],[Category and Sub-Category]])-1)</f>
        <v>photography</v>
      </c>
      <c r="R1222" t="str">
        <f>RIGHT(Table1[[#This Row],[Category and Sub-Category]],LEN(Table1[[#This Row],[Category and Sub-Category]])-FIND("/",Table1[[#This Row],[Category and Sub-Category]]))</f>
        <v>photobooks</v>
      </c>
      <c r="S1222" s="14">
        <f>(((Table1[[#This Row],[launched_at]]/60)/60)/24)+DATE(1970,1,1)</f>
        <v>42211.628611111111</v>
      </c>
      <c r="T1222" s="14">
        <f t="shared" si="19"/>
        <v>42241.628611111111</v>
      </c>
    </row>
    <row r="1223" spans="1:20" ht="43.5" x14ac:dyDescent="0.35">
      <c r="A1223">
        <v>1221</v>
      </c>
      <c r="B1223" s="1" t="s">
        <v>1222</v>
      </c>
      <c r="C1223" s="1" t="s">
        <v>5331</v>
      </c>
      <c r="D1223" s="6">
        <v>2200</v>
      </c>
      <c r="E1223" s="6">
        <v>2451.0100000000002</v>
      </c>
      <c r="F1223" t="s">
        <v>8219</v>
      </c>
      <c r="G1223" t="s">
        <v>8225</v>
      </c>
      <c r="H1223" t="s">
        <v>8247</v>
      </c>
      <c r="I1223">
        <v>1480809600</v>
      </c>
      <c r="J1223">
        <v>1478431488</v>
      </c>
      <c r="K1223" t="b">
        <v>0</v>
      </c>
      <c r="L1223">
        <v>103</v>
      </c>
      <c r="M1223" t="b">
        <v>1</v>
      </c>
      <c r="N1223" t="s">
        <v>8285</v>
      </c>
      <c r="O1223" s="16">
        <f>Table1[[#This Row],[pledged]]/Table1[[#This Row],[goal]]*100</f>
        <v>111.40954545454547</v>
      </c>
      <c r="P1223" s="6">
        <f>IFERROR(Table1[[#This Row],[pledged]]/Table1[[#This Row],[backers_count]],0)</f>
        <v>23.796213592233013</v>
      </c>
      <c r="Q1223" t="str">
        <f>LEFT(Table1[[#This Row],[Category and Sub-Category]],FIND("/",Table1[[#This Row],[Category and Sub-Category]])-1)</f>
        <v>photography</v>
      </c>
      <c r="R1223" t="str">
        <f>RIGHT(Table1[[#This Row],[Category and Sub-Category]],LEN(Table1[[#This Row],[Category and Sub-Category]])-FIND("/",Table1[[#This Row],[Category and Sub-Category]]))</f>
        <v>photobooks</v>
      </c>
      <c r="S1223" s="14">
        <f>(((Table1[[#This Row],[launched_at]]/60)/60)/24)+DATE(1970,1,1)</f>
        <v>42680.47555555556</v>
      </c>
      <c r="T1223" s="14">
        <f t="shared" si="19"/>
        <v>42708</v>
      </c>
    </row>
    <row r="1224" spans="1:20" ht="29" x14ac:dyDescent="0.35">
      <c r="A1224">
        <v>1222</v>
      </c>
      <c r="B1224" s="1" t="s">
        <v>1223</v>
      </c>
      <c r="C1224" s="1" t="s">
        <v>5332</v>
      </c>
      <c r="D1224" s="6">
        <v>4000</v>
      </c>
      <c r="E1224" s="6">
        <v>11215</v>
      </c>
      <c r="F1224" t="s">
        <v>8219</v>
      </c>
      <c r="G1224" t="s">
        <v>8229</v>
      </c>
      <c r="H1224" t="s">
        <v>8251</v>
      </c>
      <c r="I1224">
        <v>1459483200</v>
      </c>
      <c r="J1224">
        <v>1456852647</v>
      </c>
      <c r="K1224" t="b">
        <v>0</v>
      </c>
      <c r="L1224">
        <v>138</v>
      </c>
      <c r="M1224" t="b">
        <v>1</v>
      </c>
      <c r="N1224" t="s">
        <v>8285</v>
      </c>
      <c r="O1224" s="16">
        <f>Table1[[#This Row],[pledged]]/Table1[[#This Row],[goal]]*100</f>
        <v>280.375</v>
      </c>
      <c r="P1224" s="6">
        <f>IFERROR(Table1[[#This Row],[pledged]]/Table1[[#This Row],[backers_count]],0)</f>
        <v>81.268115942028984</v>
      </c>
      <c r="Q1224" t="str">
        <f>LEFT(Table1[[#This Row],[Category and Sub-Category]],FIND("/",Table1[[#This Row],[Category and Sub-Category]])-1)</f>
        <v>photography</v>
      </c>
      <c r="R1224" t="str">
        <f>RIGHT(Table1[[#This Row],[Category and Sub-Category]],LEN(Table1[[#This Row],[Category and Sub-Category]])-FIND("/",Table1[[#This Row],[Category and Sub-Category]]))</f>
        <v>photobooks</v>
      </c>
      <c r="S1224" s="14">
        <f>(((Table1[[#This Row],[launched_at]]/60)/60)/24)+DATE(1970,1,1)</f>
        <v>42430.720451388886</v>
      </c>
      <c r="T1224" s="14">
        <f t="shared" si="19"/>
        <v>42461.166666666672</v>
      </c>
    </row>
    <row r="1225" spans="1:20" ht="43.5" x14ac:dyDescent="0.35">
      <c r="A1225">
        <v>1223</v>
      </c>
      <c r="B1225" s="1" t="s">
        <v>1224</v>
      </c>
      <c r="C1225" s="1" t="s">
        <v>5333</v>
      </c>
      <c r="D1225" s="6">
        <v>19800</v>
      </c>
      <c r="E1225" s="6">
        <v>22197</v>
      </c>
      <c r="F1225" t="s">
        <v>8219</v>
      </c>
      <c r="G1225" t="s">
        <v>8224</v>
      </c>
      <c r="H1225" t="s">
        <v>8246</v>
      </c>
      <c r="I1225">
        <v>1478754909</v>
      </c>
      <c r="J1225">
        <v>1476159309</v>
      </c>
      <c r="K1225" t="b">
        <v>0</v>
      </c>
      <c r="L1225">
        <v>191</v>
      </c>
      <c r="M1225" t="b">
        <v>1</v>
      </c>
      <c r="N1225" t="s">
        <v>8285</v>
      </c>
      <c r="O1225" s="16">
        <f>Table1[[#This Row],[pledged]]/Table1[[#This Row],[goal]]*100</f>
        <v>112.10606060606061</v>
      </c>
      <c r="P1225" s="6">
        <f>IFERROR(Table1[[#This Row],[pledged]]/Table1[[#This Row],[backers_count]],0)</f>
        <v>116.21465968586388</v>
      </c>
      <c r="Q1225" t="str">
        <f>LEFT(Table1[[#This Row],[Category and Sub-Category]],FIND("/",Table1[[#This Row],[Category and Sub-Category]])-1)</f>
        <v>photography</v>
      </c>
      <c r="R1225" t="str">
        <f>RIGHT(Table1[[#This Row],[Category and Sub-Category]],LEN(Table1[[#This Row],[Category and Sub-Category]])-FIND("/",Table1[[#This Row],[Category and Sub-Category]]))</f>
        <v>photobooks</v>
      </c>
      <c r="S1225" s="14">
        <f>(((Table1[[#This Row],[launched_at]]/60)/60)/24)+DATE(1970,1,1)</f>
        <v>42654.177187499998</v>
      </c>
      <c r="T1225" s="14">
        <f t="shared" si="19"/>
        <v>42684.218854166669</v>
      </c>
    </row>
    <row r="1226" spans="1:20" ht="29" x14ac:dyDescent="0.35">
      <c r="A1226">
        <v>1224</v>
      </c>
      <c r="B1226" s="1" t="s">
        <v>1225</v>
      </c>
      <c r="C1226" s="1" t="s">
        <v>5334</v>
      </c>
      <c r="D1226" s="6">
        <v>15000</v>
      </c>
      <c r="E1226" s="6">
        <v>1060</v>
      </c>
      <c r="F1226" t="s">
        <v>8220</v>
      </c>
      <c r="G1226" t="s">
        <v>8224</v>
      </c>
      <c r="H1226" t="s">
        <v>8246</v>
      </c>
      <c r="I1226">
        <v>1402060302</v>
      </c>
      <c r="J1226">
        <v>1396876302</v>
      </c>
      <c r="K1226" t="b">
        <v>0</v>
      </c>
      <c r="L1226">
        <v>18</v>
      </c>
      <c r="M1226" t="b">
        <v>0</v>
      </c>
      <c r="N1226" t="s">
        <v>8286</v>
      </c>
      <c r="O1226" s="16">
        <f>Table1[[#This Row],[pledged]]/Table1[[#This Row],[goal]]*100</f>
        <v>7.0666666666666673</v>
      </c>
      <c r="P1226" s="6">
        <f>IFERROR(Table1[[#This Row],[pledged]]/Table1[[#This Row],[backers_count]],0)</f>
        <v>58.888888888888886</v>
      </c>
      <c r="Q1226" t="str">
        <f>LEFT(Table1[[#This Row],[Category and Sub-Category]],FIND("/",Table1[[#This Row],[Category and Sub-Category]])-1)</f>
        <v>music</v>
      </c>
      <c r="R1226" t="str">
        <f>RIGHT(Table1[[#This Row],[Category and Sub-Category]],LEN(Table1[[#This Row],[Category and Sub-Category]])-FIND("/",Table1[[#This Row],[Category and Sub-Category]]))</f>
        <v>world music</v>
      </c>
      <c r="S1226" s="14">
        <f>(((Table1[[#This Row],[launched_at]]/60)/60)/24)+DATE(1970,1,1)</f>
        <v>41736.549791666665</v>
      </c>
      <c r="T1226" s="14">
        <f t="shared" si="19"/>
        <v>41796.549791666665</v>
      </c>
    </row>
    <row r="1227" spans="1:20" ht="43.5" x14ac:dyDescent="0.35">
      <c r="A1227">
        <v>1225</v>
      </c>
      <c r="B1227" s="1" t="s">
        <v>1226</v>
      </c>
      <c r="C1227" s="1" t="s">
        <v>5335</v>
      </c>
      <c r="D1227" s="6">
        <v>3000</v>
      </c>
      <c r="E1227" s="6">
        <v>132</v>
      </c>
      <c r="F1227" t="s">
        <v>8220</v>
      </c>
      <c r="G1227" t="s">
        <v>8224</v>
      </c>
      <c r="H1227" t="s">
        <v>8246</v>
      </c>
      <c r="I1227">
        <v>1382478278</v>
      </c>
      <c r="J1227">
        <v>1377294278</v>
      </c>
      <c r="K1227" t="b">
        <v>0</v>
      </c>
      <c r="L1227">
        <v>3</v>
      </c>
      <c r="M1227" t="b">
        <v>0</v>
      </c>
      <c r="N1227" t="s">
        <v>8286</v>
      </c>
      <c r="O1227" s="16">
        <f>Table1[[#This Row],[pledged]]/Table1[[#This Row],[goal]]*100</f>
        <v>4.3999999999999995</v>
      </c>
      <c r="P1227" s="6">
        <f>IFERROR(Table1[[#This Row],[pledged]]/Table1[[#This Row],[backers_count]],0)</f>
        <v>44</v>
      </c>
      <c r="Q1227" t="str">
        <f>LEFT(Table1[[#This Row],[Category and Sub-Category]],FIND("/",Table1[[#This Row],[Category and Sub-Category]])-1)</f>
        <v>music</v>
      </c>
      <c r="R1227" t="str">
        <f>RIGHT(Table1[[#This Row],[Category and Sub-Category]],LEN(Table1[[#This Row],[Category and Sub-Category]])-FIND("/",Table1[[#This Row],[Category and Sub-Category]]))</f>
        <v>world music</v>
      </c>
      <c r="S1227" s="14">
        <f>(((Table1[[#This Row],[launched_at]]/60)/60)/24)+DATE(1970,1,1)</f>
        <v>41509.905995370369</v>
      </c>
      <c r="T1227" s="14">
        <f t="shared" si="19"/>
        <v>41569.905995370369</v>
      </c>
    </row>
    <row r="1228" spans="1:20" ht="43.5" x14ac:dyDescent="0.35">
      <c r="A1228">
        <v>1226</v>
      </c>
      <c r="B1228" s="1" t="s">
        <v>1227</v>
      </c>
      <c r="C1228" s="1" t="s">
        <v>5336</v>
      </c>
      <c r="D1228" s="6">
        <v>50000</v>
      </c>
      <c r="E1228" s="6">
        <v>1937</v>
      </c>
      <c r="F1228" t="s">
        <v>8220</v>
      </c>
      <c r="G1228" t="s">
        <v>8224</v>
      </c>
      <c r="H1228" t="s">
        <v>8246</v>
      </c>
      <c r="I1228">
        <v>1398042000</v>
      </c>
      <c r="J1228">
        <v>1395089981</v>
      </c>
      <c r="K1228" t="b">
        <v>0</v>
      </c>
      <c r="L1228">
        <v>40</v>
      </c>
      <c r="M1228" t="b">
        <v>0</v>
      </c>
      <c r="N1228" t="s">
        <v>8286</v>
      </c>
      <c r="O1228" s="16">
        <f>Table1[[#This Row],[pledged]]/Table1[[#This Row],[goal]]*100</f>
        <v>3.8739999999999997</v>
      </c>
      <c r="P1228" s="6">
        <f>IFERROR(Table1[[#This Row],[pledged]]/Table1[[#This Row],[backers_count]],0)</f>
        <v>48.424999999999997</v>
      </c>
      <c r="Q1228" t="str">
        <f>LEFT(Table1[[#This Row],[Category and Sub-Category]],FIND("/",Table1[[#This Row],[Category and Sub-Category]])-1)</f>
        <v>music</v>
      </c>
      <c r="R1228" t="str">
        <f>RIGHT(Table1[[#This Row],[Category and Sub-Category]],LEN(Table1[[#This Row],[Category and Sub-Category]])-FIND("/",Table1[[#This Row],[Category and Sub-Category]]))</f>
        <v>world music</v>
      </c>
      <c r="S1228" s="14">
        <f>(((Table1[[#This Row],[launched_at]]/60)/60)/24)+DATE(1970,1,1)</f>
        <v>41715.874780092592</v>
      </c>
      <c r="T1228" s="14">
        <f t="shared" si="19"/>
        <v>41750.041666666664</v>
      </c>
    </row>
    <row r="1229" spans="1:20" ht="43.5" x14ac:dyDescent="0.35">
      <c r="A1229">
        <v>1227</v>
      </c>
      <c r="B1229" s="1" t="s">
        <v>1228</v>
      </c>
      <c r="C1229" s="1" t="s">
        <v>5337</v>
      </c>
      <c r="D1229" s="6">
        <v>2000</v>
      </c>
      <c r="E1229" s="6">
        <v>0</v>
      </c>
      <c r="F1229" t="s">
        <v>8220</v>
      </c>
      <c r="G1229" t="s">
        <v>8224</v>
      </c>
      <c r="H1229" t="s">
        <v>8246</v>
      </c>
      <c r="I1229">
        <v>1407394800</v>
      </c>
      <c r="J1229">
        <v>1404770616</v>
      </c>
      <c r="K1229" t="b">
        <v>0</v>
      </c>
      <c r="L1229">
        <v>0</v>
      </c>
      <c r="M1229" t="b">
        <v>0</v>
      </c>
      <c r="N1229" t="s">
        <v>8286</v>
      </c>
      <c r="O1229" s="16">
        <f>Table1[[#This Row],[pledged]]/Table1[[#This Row],[goal]]*100</f>
        <v>0</v>
      </c>
      <c r="P1229" s="6">
        <f>IFERROR(Table1[[#This Row],[pledged]]/Table1[[#This Row],[backers_count]],0)</f>
        <v>0</v>
      </c>
      <c r="Q1229" t="str">
        <f>LEFT(Table1[[#This Row],[Category and Sub-Category]],FIND("/",Table1[[#This Row],[Category and Sub-Category]])-1)</f>
        <v>music</v>
      </c>
      <c r="R1229" t="str">
        <f>RIGHT(Table1[[#This Row],[Category and Sub-Category]],LEN(Table1[[#This Row],[Category and Sub-Category]])-FIND("/",Table1[[#This Row],[Category and Sub-Category]]))</f>
        <v>world music</v>
      </c>
      <c r="S1229" s="14">
        <f>(((Table1[[#This Row],[launched_at]]/60)/60)/24)+DATE(1970,1,1)</f>
        <v>41827.919166666667</v>
      </c>
      <c r="T1229" s="14">
        <f t="shared" si="19"/>
        <v>41858.291666666664</v>
      </c>
    </row>
    <row r="1230" spans="1:20" ht="43.5" x14ac:dyDescent="0.35">
      <c r="A1230">
        <v>1228</v>
      </c>
      <c r="B1230" s="1" t="s">
        <v>1229</v>
      </c>
      <c r="C1230" s="1" t="s">
        <v>5338</v>
      </c>
      <c r="D1230" s="6">
        <v>5000</v>
      </c>
      <c r="E1230" s="6">
        <v>1465</v>
      </c>
      <c r="F1230" t="s">
        <v>8220</v>
      </c>
      <c r="G1230" t="s">
        <v>8224</v>
      </c>
      <c r="H1230" t="s">
        <v>8246</v>
      </c>
      <c r="I1230">
        <v>1317231008</v>
      </c>
      <c r="J1230">
        <v>1312047008</v>
      </c>
      <c r="K1230" t="b">
        <v>0</v>
      </c>
      <c r="L1230">
        <v>24</v>
      </c>
      <c r="M1230" t="b">
        <v>0</v>
      </c>
      <c r="N1230" t="s">
        <v>8286</v>
      </c>
      <c r="O1230" s="16">
        <f>Table1[[#This Row],[pledged]]/Table1[[#This Row],[goal]]*100</f>
        <v>29.299999999999997</v>
      </c>
      <c r="P1230" s="6">
        <f>IFERROR(Table1[[#This Row],[pledged]]/Table1[[#This Row],[backers_count]],0)</f>
        <v>61.041666666666664</v>
      </c>
      <c r="Q1230" t="str">
        <f>LEFT(Table1[[#This Row],[Category and Sub-Category]],FIND("/",Table1[[#This Row],[Category and Sub-Category]])-1)</f>
        <v>music</v>
      </c>
      <c r="R1230" t="str">
        <f>RIGHT(Table1[[#This Row],[Category and Sub-Category]],LEN(Table1[[#This Row],[Category and Sub-Category]])-FIND("/",Table1[[#This Row],[Category and Sub-Category]]))</f>
        <v>world music</v>
      </c>
      <c r="S1230" s="14">
        <f>(((Table1[[#This Row],[launched_at]]/60)/60)/24)+DATE(1970,1,1)</f>
        <v>40754.729259259257</v>
      </c>
      <c r="T1230" s="14">
        <f t="shared" si="19"/>
        <v>40814.729259259257</v>
      </c>
    </row>
    <row r="1231" spans="1:20" ht="58" x14ac:dyDescent="0.35">
      <c r="A1231">
        <v>1229</v>
      </c>
      <c r="B1231" s="1" t="s">
        <v>1230</v>
      </c>
      <c r="C1231" s="1" t="s">
        <v>5339</v>
      </c>
      <c r="D1231" s="6">
        <v>2750</v>
      </c>
      <c r="E1231" s="6">
        <v>25</v>
      </c>
      <c r="F1231" t="s">
        <v>8220</v>
      </c>
      <c r="G1231" t="s">
        <v>8224</v>
      </c>
      <c r="H1231" t="s">
        <v>8246</v>
      </c>
      <c r="I1231">
        <v>1334592000</v>
      </c>
      <c r="J1231">
        <v>1331982127</v>
      </c>
      <c r="K1231" t="b">
        <v>0</v>
      </c>
      <c r="L1231">
        <v>1</v>
      </c>
      <c r="M1231" t="b">
        <v>0</v>
      </c>
      <c r="N1231" t="s">
        <v>8286</v>
      </c>
      <c r="O1231" s="16">
        <f>Table1[[#This Row],[pledged]]/Table1[[#This Row],[goal]]*100</f>
        <v>0.90909090909090906</v>
      </c>
      <c r="P1231" s="6">
        <f>IFERROR(Table1[[#This Row],[pledged]]/Table1[[#This Row],[backers_count]],0)</f>
        <v>25</v>
      </c>
      <c r="Q1231" t="str">
        <f>LEFT(Table1[[#This Row],[Category and Sub-Category]],FIND("/",Table1[[#This Row],[Category and Sub-Category]])-1)</f>
        <v>music</v>
      </c>
      <c r="R1231" t="str">
        <f>RIGHT(Table1[[#This Row],[Category and Sub-Category]],LEN(Table1[[#This Row],[Category and Sub-Category]])-FIND("/",Table1[[#This Row],[Category and Sub-Category]]))</f>
        <v>world music</v>
      </c>
      <c r="S1231" s="14">
        <f>(((Table1[[#This Row],[launched_at]]/60)/60)/24)+DATE(1970,1,1)</f>
        <v>40985.459803240738</v>
      </c>
      <c r="T1231" s="14">
        <f t="shared" si="19"/>
        <v>41015.666666666664</v>
      </c>
    </row>
    <row r="1232" spans="1:20" ht="43.5" x14ac:dyDescent="0.35">
      <c r="A1232">
        <v>1230</v>
      </c>
      <c r="B1232" s="1" t="s">
        <v>1231</v>
      </c>
      <c r="C1232" s="1" t="s">
        <v>5340</v>
      </c>
      <c r="D1232" s="6">
        <v>500000</v>
      </c>
      <c r="E1232" s="6">
        <v>0</v>
      </c>
      <c r="F1232" t="s">
        <v>8220</v>
      </c>
      <c r="G1232" t="s">
        <v>8224</v>
      </c>
      <c r="H1232" t="s">
        <v>8246</v>
      </c>
      <c r="I1232">
        <v>1298589630</v>
      </c>
      <c r="J1232">
        <v>1295997630</v>
      </c>
      <c r="K1232" t="b">
        <v>0</v>
      </c>
      <c r="L1232">
        <v>0</v>
      </c>
      <c r="M1232" t="b">
        <v>0</v>
      </c>
      <c r="N1232" t="s">
        <v>8286</v>
      </c>
      <c r="O1232" s="16">
        <f>Table1[[#This Row],[pledged]]/Table1[[#This Row],[goal]]*100</f>
        <v>0</v>
      </c>
      <c r="P1232" s="6">
        <f>IFERROR(Table1[[#This Row],[pledged]]/Table1[[#This Row],[backers_count]],0)</f>
        <v>0</v>
      </c>
      <c r="Q1232" t="str">
        <f>LEFT(Table1[[#This Row],[Category and Sub-Category]],FIND("/",Table1[[#This Row],[Category and Sub-Category]])-1)</f>
        <v>music</v>
      </c>
      <c r="R1232" t="str">
        <f>RIGHT(Table1[[#This Row],[Category and Sub-Category]],LEN(Table1[[#This Row],[Category and Sub-Category]])-FIND("/",Table1[[#This Row],[Category and Sub-Category]]))</f>
        <v>world music</v>
      </c>
      <c r="S1232" s="14">
        <f>(((Table1[[#This Row],[launched_at]]/60)/60)/24)+DATE(1970,1,1)</f>
        <v>40568.972569444442</v>
      </c>
      <c r="T1232" s="14">
        <f t="shared" si="19"/>
        <v>40598.972569444442</v>
      </c>
    </row>
    <row r="1233" spans="1:20" ht="43.5" x14ac:dyDescent="0.35">
      <c r="A1233">
        <v>1231</v>
      </c>
      <c r="B1233" s="1" t="s">
        <v>1232</v>
      </c>
      <c r="C1233" s="1" t="s">
        <v>5341</v>
      </c>
      <c r="D1233" s="6">
        <v>5000</v>
      </c>
      <c r="E1233" s="6">
        <v>0</v>
      </c>
      <c r="F1233" t="s">
        <v>8220</v>
      </c>
      <c r="G1233" t="s">
        <v>8224</v>
      </c>
      <c r="H1233" t="s">
        <v>8246</v>
      </c>
      <c r="I1233">
        <v>1440723600</v>
      </c>
      <c r="J1233">
        <v>1436394968</v>
      </c>
      <c r="K1233" t="b">
        <v>0</v>
      </c>
      <c r="L1233">
        <v>0</v>
      </c>
      <c r="M1233" t="b">
        <v>0</v>
      </c>
      <c r="N1233" t="s">
        <v>8286</v>
      </c>
      <c r="O1233" s="16">
        <f>Table1[[#This Row],[pledged]]/Table1[[#This Row],[goal]]*100</f>
        <v>0</v>
      </c>
      <c r="P1233" s="6">
        <f>IFERROR(Table1[[#This Row],[pledged]]/Table1[[#This Row],[backers_count]],0)</f>
        <v>0</v>
      </c>
      <c r="Q1233" t="str">
        <f>LEFT(Table1[[#This Row],[Category and Sub-Category]],FIND("/",Table1[[#This Row],[Category and Sub-Category]])-1)</f>
        <v>music</v>
      </c>
      <c r="R1233" t="str">
        <f>RIGHT(Table1[[#This Row],[Category and Sub-Category]],LEN(Table1[[#This Row],[Category and Sub-Category]])-FIND("/",Table1[[#This Row],[Category and Sub-Category]]))</f>
        <v>world music</v>
      </c>
      <c r="S1233" s="14">
        <f>(((Table1[[#This Row],[launched_at]]/60)/60)/24)+DATE(1970,1,1)</f>
        <v>42193.941759259258</v>
      </c>
      <c r="T1233" s="14">
        <f t="shared" si="19"/>
        <v>42244.041666666672</v>
      </c>
    </row>
    <row r="1234" spans="1:20" ht="43.5" x14ac:dyDescent="0.35">
      <c r="A1234">
        <v>1232</v>
      </c>
      <c r="B1234" s="1" t="s">
        <v>1233</v>
      </c>
      <c r="C1234" s="1" t="s">
        <v>5342</v>
      </c>
      <c r="D1234" s="6">
        <v>5000</v>
      </c>
      <c r="E1234" s="6">
        <v>40</v>
      </c>
      <c r="F1234" t="s">
        <v>8220</v>
      </c>
      <c r="G1234" t="s">
        <v>8224</v>
      </c>
      <c r="H1234" t="s">
        <v>8246</v>
      </c>
      <c r="I1234">
        <v>1381090870</v>
      </c>
      <c r="J1234">
        <v>1377030070</v>
      </c>
      <c r="K1234" t="b">
        <v>0</v>
      </c>
      <c r="L1234">
        <v>1</v>
      </c>
      <c r="M1234" t="b">
        <v>0</v>
      </c>
      <c r="N1234" t="s">
        <v>8286</v>
      </c>
      <c r="O1234" s="16">
        <f>Table1[[#This Row],[pledged]]/Table1[[#This Row],[goal]]*100</f>
        <v>0.8</v>
      </c>
      <c r="P1234" s="6">
        <f>IFERROR(Table1[[#This Row],[pledged]]/Table1[[#This Row],[backers_count]],0)</f>
        <v>40</v>
      </c>
      <c r="Q1234" t="str">
        <f>LEFT(Table1[[#This Row],[Category and Sub-Category]],FIND("/",Table1[[#This Row],[Category and Sub-Category]])-1)</f>
        <v>music</v>
      </c>
      <c r="R1234" t="str">
        <f>RIGHT(Table1[[#This Row],[Category and Sub-Category]],LEN(Table1[[#This Row],[Category and Sub-Category]])-FIND("/",Table1[[#This Row],[Category and Sub-Category]]))</f>
        <v>world music</v>
      </c>
      <c r="S1234" s="14">
        <f>(((Table1[[#This Row],[launched_at]]/60)/60)/24)+DATE(1970,1,1)</f>
        <v>41506.848032407412</v>
      </c>
      <c r="T1234" s="14">
        <f t="shared" si="19"/>
        <v>41553.848032407412</v>
      </c>
    </row>
    <row r="1235" spans="1:20" ht="43.5" x14ac:dyDescent="0.35">
      <c r="A1235">
        <v>1233</v>
      </c>
      <c r="B1235" s="1" t="s">
        <v>1234</v>
      </c>
      <c r="C1235" s="1" t="s">
        <v>5343</v>
      </c>
      <c r="D1235" s="6">
        <v>1000</v>
      </c>
      <c r="E1235" s="6">
        <v>116</v>
      </c>
      <c r="F1235" t="s">
        <v>8220</v>
      </c>
      <c r="G1235" t="s">
        <v>8224</v>
      </c>
      <c r="H1235" t="s">
        <v>8246</v>
      </c>
      <c r="I1235">
        <v>1329864374</v>
      </c>
      <c r="J1235">
        <v>1328049974</v>
      </c>
      <c r="K1235" t="b">
        <v>0</v>
      </c>
      <c r="L1235">
        <v>6</v>
      </c>
      <c r="M1235" t="b">
        <v>0</v>
      </c>
      <c r="N1235" t="s">
        <v>8286</v>
      </c>
      <c r="O1235" s="16">
        <f>Table1[[#This Row],[pledged]]/Table1[[#This Row],[goal]]*100</f>
        <v>11.600000000000001</v>
      </c>
      <c r="P1235" s="6">
        <f>IFERROR(Table1[[#This Row],[pledged]]/Table1[[#This Row],[backers_count]],0)</f>
        <v>19.333333333333332</v>
      </c>
      <c r="Q1235" t="str">
        <f>LEFT(Table1[[#This Row],[Category and Sub-Category]],FIND("/",Table1[[#This Row],[Category and Sub-Category]])-1)</f>
        <v>music</v>
      </c>
      <c r="R1235" t="str">
        <f>RIGHT(Table1[[#This Row],[Category and Sub-Category]],LEN(Table1[[#This Row],[Category and Sub-Category]])-FIND("/",Table1[[#This Row],[Category and Sub-Category]]))</f>
        <v>world music</v>
      </c>
      <c r="S1235" s="14">
        <f>(((Table1[[#This Row],[launched_at]]/60)/60)/24)+DATE(1970,1,1)</f>
        <v>40939.948773148149</v>
      </c>
      <c r="T1235" s="14">
        <f t="shared" si="19"/>
        <v>40960.948773148149</v>
      </c>
    </row>
    <row r="1236" spans="1:20" ht="43.5" x14ac:dyDescent="0.35">
      <c r="A1236">
        <v>1234</v>
      </c>
      <c r="B1236" s="1" t="s">
        <v>1235</v>
      </c>
      <c r="C1236" s="1" t="s">
        <v>5344</v>
      </c>
      <c r="D1236" s="6">
        <v>50000</v>
      </c>
      <c r="E1236" s="6">
        <v>0</v>
      </c>
      <c r="F1236" t="s">
        <v>8220</v>
      </c>
      <c r="G1236" t="s">
        <v>8225</v>
      </c>
      <c r="H1236" t="s">
        <v>8247</v>
      </c>
      <c r="I1236">
        <v>1422903342</v>
      </c>
      <c r="J1236">
        <v>1420311342</v>
      </c>
      <c r="K1236" t="b">
        <v>0</v>
      </c>
      <c r="L1236">
        <v>0</v>
      </c>
      <c r="M1236" t="b">
        <v>0</v>
      </c>
      <c r="N1236" t="s">
        <v>8286</v>
      </c>
      <c r="O1236" s="16">
        <f>Table1[[#This Row],[pledged]]/Table1[[#This Row],[goal]]*100</f>
        <v>0</v>
      </c>
      <c r="P1236" s="6">
        <f>IFERROR(Table1[[#This Row],[pledged]]/Table1[[#This Row],[backers_count]],0)</f>
        <v>0</v>
      </c>
      <c r="Q1236" t="str">
        <f>LEFT(Table1[[#This Row],[Category and Sub-Category]],FIND("/",Table1[[#This Row],[Category and Sub-Category]])-1)</f>
        <v>music</v>
      </c>
      <c r="R1236" t="str">
        <f>RIGHT(Table1[[#This Row],[Category and Sub-Category]],LEN(Table1[[#This Row],[Category and Sub-Category]])-FIND("/",Table1[[#This Row],[Category and Sub-Category]]))</f>
        <v>world music</v>
      </c>
      <c r="S1236" s="14">
        <f>(((Table1[[#This Row],[launched_at]]/60)/60)/24)+DATE(1970,1,1)</f>
        <v>42007.788680555561</v>
      </c>
      <c r="T1236" s="14">
        <f t="shared" si="19"/>
        <v>42037.788680555561</v>
      </c>
    </row>
    <row r="1237" spans="1:20" ht="43.5" x14ac:dyDescent="0.35">
      <c r="A1237">
        <v>1235</v>
      </c>
      <c r="B1237" s="1" t="s">
        <v>1236</v>
      </c>
      <c r="C1237" s="1" t="s">
        <v>5345</v>
      </c>
      <c r="D1237" s="6">
        <v>7534</v>
      </c>
      <c r="E1237" s="6">
        <v>210</v>
      </c>
      <c r="F1237" t="s">
        <v>8220</v>
      </c>
      <c r="G1237" t="s">
        <v>8224</v>
      </c>
      <c r="H1237" t="s">
        <v>8246</v>
      </c>
      <c r="I1237">
        <v>1387077299</v>
      </c>
      <c r="J1237">
        <v>1383621299</v>
      </c>
      <c r="K1237" t="b">
        <v>0</v>
      </c>
      <c r="L1237">
        <v>6</v>
      </c>
      <c r="M1237" t="b">
        <v>0</v>
      </c>
      <c r="N1237" t="s">
        <v>8286</v>
      </c>
      <c r="O1237" s="16">
        <f>Table1[[#This Row],[pledged]]/Table1[[#This Row],[goal]]*100</f>
        <v>2.7873639500929119</v>
      </c>
      <c r="P1237" s="6">
        <f>IFERROR(Table1[[#This Row],[pledged]]/Table1[[#This Row],[backers_count]],0)</f>
        <v>35</v>
      </c>
      <c r="Q1237" t="str">
        <f>LEFT(Table1[[#This Row],[Category and Sub-Category]],FIND("/",Table1[[#This Row],[Category and Sub-Category]])-1)</f>
        <v>music</v>
      </c>
      <c r="R1237" t="str">
        <f>RIGHT(Table1[[#This Row],[Category and Sub-Category]],LEN(Table1[[#This Row],[Category and Sub-Category]])-FIND("/",Table1[[#This Row],[Category and Sub-Category]]))</f>
        <v>world music</v>
      </c>
      <c r="S1237" s="14">
        <f>(((Table1[[#This Row],[launched_at]]/60)/60)/24)+DATE(1970,1,1)</f>
        <v>41583.135405092595</v>
      </c>
      <c r="T1237" s="14">
        <f t="shared" si="19"/>
        <v>41623.135405092595</v>
      </c>
    </row>
    <row r="1238" spans="1:20" x14ac:dyDescent="0.35">
      <c r="A1238">
        <v>1236</v>
      </c>
      <c r="B1238" s="1" t="s">
        <v>1237</v>
      </c>
      <c r="C1238" s="1" t="s">
        <v>5346</v>
      </c>
      <c r="D1238" s="6">
        <v>2500</v>
      </c>
      <c r="E1238" s="6">
        <v>0</v>
      </c>
      <c r="F1238" t="s">
        <v>8220</v>
      </c>
      <c r="G1238" t="s">
        <v>8224</v>
      </c>
      <c r="H1238" t="s">
        <v>8246</v>
      </c>
      <c r="I1238">
        <v>1343491200</v>
      </c>
      <c r="J1238">
        <v>1342801164</v>
      </c>
      <c r="K1238" t="b">
        <v>0</v>
      </c>
      <c r="L1238">
        <v>0</v>
      </c>
      <c r="M1238" t="b">
        <v>0</v>
      </c>
      <c r="N1238" t="s">
        <v>8286</v>
      </c>
      <c r="O1238" s="16">
        <f>Table1[[#This Row],[pledged]]/Table1[[#This Row],[goal]]*100</f>
        <v>0</v>
      </c>
      <c r="P1238" s="6">
        <f>IFERROR(Table1[[#This Row],[pledged]]/Table1[[#This Row],[backers_count]],0)</f>
        <v>0</v>
      </c>
      <c r="Q1238" t="str">
        <f>LEFT(Table1[[#This Row],[Category and Sub-Category]],FIND("/",Table1[[#This Row],[Category and Sub-Category]])-1)</f>
        <v>music</v>
      </c>
      <c r="R1238" t="str">
        <f>RIGHT(Table1[[#This Row],[Category and Sub-Category]],LEN(Table1[[#This Row],[Category and Sub-Category]])-FIND("/",Table1[[#This Row],[Category and Sub-Category]]))</f>
        <v>world music</v>
      </c>
      <c r="S1238" s="14">
        <f>(((Table1[[#This Row],[launched_at]]/60)/60)/24)+DATE(1970,1,1)</f>
        <v>41110.680138888885</v>
      </c>
      <c r="T1238" s="14">
        <f t="shared" si="19"/>
        <v>41118.666666666664</v>
      </c>
    </row>
    <row r="1239" spans="1:20" ht="58" x14ac:dyDescent="0.35">
      <c r="A1239">
        <v>1237</v>
      </c>
      <c r="B1239" s="1" t="s">
        <v>1238</v>
      </c>
      <c r="C1239" s="1" t="s">
        <v>5347</v>
      </c>
      <c r="D1239" s="6">
        <v>25000</v>
      </c>
      <c r="E1239" s="6">
        <v>0</v>
      </c>
      <c r="F1239" t="s">
        <v>8220</v>
      </c>
      <c r="G1239" t="s">
        <v>8224</v>
      </c>
      <c r="H1239" t="s">
        <v>8246</v>
      </c>
      <c r="I1239">
        <v>1345790865</v>
      </c>
      <c r="J1239">
        <v>1344062865</v>
      </c>
      <c r="K1239" t="b">
        <v>0</v>
      </c>
      <c r="L1239">
        <v>0</v>
      </c>
      <c r="M1239" t="b">
        <v>0</v>
      </c>
      <c r="N1239" t="s">
        <v>8286</v>
      </c>
      <c r="O1239" s="16">
        <f>Table1[[#This Row],[pledged]]/Table1[[#This Row],[goal]]*100</f>
        <v>0</v>
      </c>
      <c r="P1239" s="6">
        <f>IFERROR(Table1[[#This Row],[pledged]]/Table1[[#This Row],[backers_count]],0)</f>
        <v>0</v>
      </c>
      <c r="Q1239" t="str">
        <f>LEFT(Table1[[#This Row],[Category and Sub-Category]],FIND("/",Table1[[#This Row],[Category and Sub-Category]])-1)</f>
        <v>music</v>
      </c>
      <c r="R1239" t="str">
        <f>RIGHT(Table1[[#This Row],[Category and Sub-Category]],LEN(Table1[[#This Row],[Category and Sub-Category]])-FIND("/",Table1[[#This Row],[Category and Sub-Category]]))</f>
        <v>world music</v>
      </c>
      <c r="S1239" s="14">
        <f>(((Table1[[#This Row],[launched_at]]/60)/60)/24)+DATE(1970,1,1)</f>
        <v>41125.283159722225</v>
      </c>
      <c r="T1239" s="14">
        <f t="shared" si="19"/>
        <v>41145.283159722225</v>
      </c>
    </row>
    <row r="1240" spans="1:20" ht="58" x14ac:dyDescent="0.35">
      <c r="A1240">
        <v>1238</v>
      </c>
      <c r="B1240" s="1" t="s">
        <v>1239</v>
      </c>
      <c r="C1240" s="1" t="s">
        <v>5348</v>
      </c>
      <c r="D1240" s="6">
        <v>1000</v>
      </c>
      <c r="E1240" s="6">
        <v>178</v>
      </c>
      <c r="F1240" t="s">
        <v>8220</v>
      </c>
      <c r="G1240" t="s">
        <v>8224</v>
      </c>
      <c r="H1240" t="s">
        <v>8246</v>
      </c>
      <c r="I1240">
        <v>1312641536</v>
      </c>
      <c r="J1240">
        <v>1310049536</v>
      </c>
      <c r="K1240" t="b">
        <v>0</v>
      </c>
      <c r="L1240">
        <v>3</v>
      </c>
      <c r="M1240" t="b">
        <v>0</v>
      </c>
      <c r="N1240" t="s">
        <v>8286</v>
      </c>
      <c r="O1240" s="16">
        <f>Table1[[#This Row],[pledged]]/Table1[[#This Row],[goal]]*100</f>
        <v>17.8</v>
      </c>
      <c r="P1240" s="6">
        <f>IFERROR(Table1[[#This Row],[pledged]]/Table1[[#This Row],[backers_count]],0)</f>
        <v>59.333333333333336</v>
      </c>
      <c r="Q1240" t="str">
        <f>LEFT(Table1[[#This Row],[Category and Sub-Category]],FIND("/",Table1[[#This Row],[Category and Sub-Category]])-1)</f>
        <v>music</v>
      </c>
      <c r="R1240" t="str">
        <f>RIGHT(Table1[[#This Row],[Category and Sub-Category]],LEN(Table1[[#This Row],[Category and Sub-Category]])-FIND("/",Table1[[#This Row],[Category and Sub-Category]]))</f>
        <v>world music</v>
      </c>
      <c r="S1240" s="14">
        <f>(((Table1[[#This Row],[launched_at]]/60)/60)/24)+DATE(1970,1,1)</f>
        <v>40731.61037037037</v>
      </c>
      <c r="T1240" s="14">
        <f t="shared" si="19"/>
        <v>40761.61037037037</v>
      </c>
    </row>
    <row r="1241" spans="1:20" ht="29" x14ac:dyDescent="0.35">
      <c r="A1241">
        <v>1239</v>
      </c>
      <c r="B1241" s="1" t="s">
        <v>1240</v>
      </c>
      <c r="C1241" s="1" t="s">
        <v>5349</v>
      </c>
      <c r="D1241" s="6">
        <v>2500</v>
      </c>
      <c r="E1241" s="6">
        <v>0</v>
      </c>
      <c r="F1241" t="s">
        <v>8220</v>
      </c>
      <c r="G1241" t="s">
        <v>8224</v>
      </c>
      <c r="H1241" t="s">
        <v>8246</v>
      </c>
      <c r="I1241">
        <v>1325804767</v>
      </c>
      <c r="J1241">
        <v>1323212767</v>
      </c>
      <c r="K1241" t="b">
        <v>0</v>
      </c>
      <c r="L1241">
        <v>0</v>
      </c>
      <c r="M1241" t="b">
        <v>0</v>
      </c>
      <c r="N1241" t="s">
        <v>8286</v>
      </c>
      <c r="O1241" s="16">
        <f>Table1[[#This Row],[pledged]]/Table1[[#This Row],[goal]]*100</f>
        <v>0</v>
      </c>
      <c r="P1241" s="6">
        <f>IFERROR(Table1[[#This Row],[pledged]]/Table1[[#This Row],[backers_count]],0)</f>
        <v>0</v>
      </c>
      <c r="Q1241" t="str">
        <f>LEFT(Table1[[#This Row],[Category and Sub-Category]],FIND("/",Table1[[#This Row],[Category and Sub-Category]])-1)</f>
        <v>music</v>
      </c>
      <c r="R1241" t="str">
        <f>RIGHT(Table1[[#This Row],[Category and Sub-Category]],LEN(Table1[[#This Row],[Category and Sub-Category]])-FIND("/",Table1[[#This Row],[Category and Sub-Category]]))</f>
        <v>world music</v>
      </c>
      <c r="S1241" s="14">
        <f>(((Table1[[#This Row],[launched_at]]/60)/60)/24)+DATE(1970,1,1)</f>
        <v>40883.962581018517</v>
      </c>
      <c r="T1241" s="14">
        <f t="shared" si="19"/>
        <v>40913.962581018517</v>
      </c>
    </row>
    <row r="1242" spans="1:20" ht="43.5" x14ac:dyDescent="0.35">
      <c r="A1242">
        <v>1240</v>
      </c>
      <c r="B1242" s="1" t="s">
        <v>1241</v>
      </c>
      <c r="C1242" s="1" t="s">
        <v>5350</v>
      </c>
      <c r="D1242" s="6">
        <v>8000</v>
      </c>
      <c r="E1242" s="6">
        <v>241</v>
      </c>
      <c r="F1242" t="s">
        <v>8220</v>
      </c>
      <c r="G1242" t="s">
        <v>8224</v>
      </c>
      <c r="H1242" t="s">
        <v>8246</v>
      </c>
      <c r="I1242">
        <v>1373665860</v>
      </c>
      <c r="J1242">
        <v>1368579457</v>
      </c>
      <c r="K1242" t="b">
        <v>0</v>
      </c>
      <c r="L1242">
        <v>8</v>
      </c>
      <c r="M1242" t="b">
        <v>0</v>
      </c>
      <c r="N1242" t="s">
        <v>8286</v>
      </c>
      <c r="O1242" s="16">
        <f>Table1[[#This Row],[pledged]]/Table1[[#This Row],[goal]]*100</f>
        <v>3.0124999999999997</v>
      </c>
      <c r="P1242" s="6">
        <f>IFERROR(Table1[[#This Row],[pledged]]/Table1[[#This Row],[backers_count]],0)</f>
        <v>30.125</v>
      </c>
      <c r="Q1242" t="str">
        <f>LEFT(Table1[[#This Row],[Category and Sub-Category]],FIND("/",Table1[[#This Row],[Category and Sub-Category]])-1)</f>
        <v>music</v>
      </c>
      <c r="R1242" t="str">
        <f>RIGHT(Table1[[#This Row],[Category and Sub-Category]],LEN(Table1[[#This Row],[Category and Sub-Category]])-FIND("/",Table1[[#This Row],[Category and Sub-Category]]))</f>
        <v>world music</v>
      </c>
      <c r="S1242" s="14">
        <f>(((Table1[[#This Row],[launched_at]]/60)/60)/24)+DATE(1970,1,1)</f>
        <v>41409.040011574078</v>
      </c>
      <c r="T1242" s="14">
        <f t="shared" si="19"/>
        <v>41467.910416666666</v>
      </c>
    </row>
    <row r="1243" spans="1:20" ht="58" x14ac:dyDescent="0.35">
      <c r="A1243">
        <v>1241</v>
      </c>
      <c r="B1243" s="1" t="s">
        <v>1242</v>
      </c>
      <c r="C1243" s="1" t="s">
        <v>5351</v>
      </c>
      <c r="D1243" s="6">
        <v>5000</v>
      </c>
      <c r="E1243" s="6">
        <v>2537</v>
      </c>
      <c r="F1243" t="s">
        <v>8220</v>
      </c>
      <c r="G1243" t="s">
        <v>8224</v>
      </c>
      <c r="H1243" t="s">
        <v>8246</v>
      </c>
      <c r="I1243">
        <v>1414994340</v>
      </c>
      <c r="J1243">
        <v>1413057980</v>
      </c>
      <c r="K1243" t="b">
        <v>0</v>
      </c>
      <c r="L1243">
        <v>34</v>
      </c>
      <c r="M1243" t="b">
        <v>0</v>
      </c>
      <c r="N1243" t="s">
        <v>8286</v>
      </c>
      <c r="O1243" s="16">
        <f>Table1[[#This Row],[pledged]]/Table1[[#This Row],[goal]]*100</f>
        <v>50.739999999999995</v>
      </c>
      <c r="P1243" s="6">
        <f>IFERROR(Table1[[#This Row],[pledged]]/Table1[[#This Row],[backers_count]],0)</f>
        <v>74.617647058823536</v>
      </c>
      <c r="Q1243" t="str">
        <f>LEFT(Table1[[#This Row],[Category and Sub-Category]],FIND("/",Table1[[#This Row],[Category and Sub-Category]])-1)</f>
        <v>music</v>
      </c>
      <c r="R1243" t="str">
        <f>RIGHT(Table1[[#This Row],[Category and Sub-Category]],LEN(Table1[[#This Row],[Category and Sub-Category]])-FIND("/",Table1[[#This Row],[Category and Sub-Category]]))</f>
        <v>world music</v>
      </c>
      <c r="S1243" s="14">
        <f>(((Table1[[#This Row],[launched_at]]/60)/60)/24)+DATE(1970,1,1)</f>
        <v>41923.837731481479</v>
      </c>
      <c r="T1243" s="14">
        <f t="shared" si="19"/>
        <v>41946.249305555553</v>
      </c>
    </row>
    <row r="1244" spans="1:20" ht="43.5" x14ac:dyDescent="0.35">
      <c r="A1244">
        <v>1242</v>
      </c>
      <c r="B1244" s="1" t="s">
        <v>1243</v>
      </c>
      <c r="C1244" s="1" t="s">
        <v>5352</v>
      </c>
      <c r="D1244" s="6">
        <v>911</v>
      </c>
      <c r="E1244" s="6">
        <v>5</v>
      </c>
      <c r="F1244" t="s">
        <v>8220</v>
      </c>
      <c r="G1244" t="s">
        <v>8224</v>
      </c>
      <c r="H1244" t="s">
        <v>8246</v>
      </c>
      <c r="I1244">
        <v>1315747080</v>
      </c>
      <c r="J1244">
        <v>1314417502</v>
      </c>
      <c r="K1244" t="b">
        <v>0</v>
      </c>
      <c r="L1244">
        <v>1</v>
      </c>
      <c r="M1244" t="b">
        <v>0</v>
      </c>
      <c r="N1244" t="s">
        <v>8286</v>
      </c>
      <c r="O1244" s="16">
        <f>Table1[[#This Row],[pledged]]/Table1[[#This Row],[goal]]*100</f>
        <v>0.54884742041712409</v>
      </c>
      <c r="P1244" s="6">
        <f>IFERROR(Table1[[#This Row],[pledged]]/Table1[[#This Row],[backers_count]],0)</f>
        <v>5</v>
      </c>
      <c r="Q1244" t="str">
        <f>LEFT(Table1[[#This Row],[Category and Sub-Category]],FIND("/",Table1[[#This Row],[Category and Sub-Category]])-1)</f>
        <v>music</v>
      </c>
      <c r="R1244" t="str">
        <f>RIGHT(Table1[[#This Row],[Category and Sub-Category]],LEN(Table1[[#This Row],[Category and Sub-Category]])-FIND("/",Table1[[#This Row],[Category and Sub-Category]]))</f>
        <v>world music</v>
      </c>
      <c r="S1244" s="14">
        <f>(((Table1[[#This Row],[launched_at]]/60)/60)/24)+DATE(1970,1,1)</f>
        <v>40782.165532407409</v>
      </c>
      <c r="T1244" s="14">
        <f t="shared" si="19"/>
        <v>40797.554166666669</v>
      </c>
    </row>
    <row r="1245" spans="1:20" ht="43.5" x14ac:dyDescent="0.35">
      <c r="A1245">
        <v>1243</v>
      </c>
      <c r="B1245" s="1" t="s">
        <v>1244</v>
      </c>
      <c r="C1245" s="1" t="s">
        <v>5353</v>
      </c>
      <c r="D1245" s="6">
        <v>12000</v>
      </c>
      <c r="E1245" s="6">
        <v>1691</v>
      </c>
      <c r="F1245" t="s">
        <v>8220</v>
      </c>
      <c r="G1245" t="s">
        <v>8224</v>
      </c>
      <c r="H1245" t="s">
        <v>8246</v>
      </c>
      <c r="I1245">
        <v>1310158800</v>
      </c>
      <c r="J1245">
        <v>1304888771</v>
      </c>
      <c r="K1245" t="b">
        <v>0</v>
      </c>
      <c r="L1245">
        <v>38</v>
      </c>
      <c r="M1245" t="b">
        <v>0</v>
      </c>
      <c r="N1245" t="s">
        <v>8286</v>
      </c>
      <c r="O1245" s="16">
        <f>Table1[[#This Row],[pledged]]/Table1[[#This Row],[goal]]*100</f>
        <v>14.091666666666667</v>
      </c>
      <c r="P1245" s="6">
        <f>IFERROR(Table1[[#This Row],[pledged]]/Table1[[#This Row],[backers_count]],0)</f>
        <v>44.5</v>
      </c>
      <c r="Q1245" t="str">
        <f>LEFT(Table1[[#This Row],[Category and Sub-Category]],FIND("/",Table1[[#This Row],[Category and Sub-Category]])-1)</f>
        <v>music</v>
      </c>
      <c r="R1245" t="str">
        <f>RIGHT(Table1[[#This Row],[Category and Sub-Category]],LEN(Table1[[#This Row],[Category and Sub-Category]])-FIND("/",Table1[[#This Row],[Category and Sub-Category]]))</f>
        <v>world music</v>
      </c>
      <c r="S1245" s="14">
        <f>(((Table1[[#This Row],[launched_at]]/60)/60)/24)+DATE(1970,1,1)</f>
        <v>40671.879293981481</v>
      </c>
      <c r="T1245" s="14">
        <f t="shared" si="19"/>
        <v>40732.875</v>
      </c>
    </row>
    <row r="1246" spans="1:20" ht="43.5" x14ac:dyDescent="0.35">
      <c r="A1246">
        <v>1244</v>
      </c>
      <c r="B1246" s="1" t="s">
        <v>1245</v>
      </c>
      <c r="C1246" s="1" t="s">
        <v>5354</v>
      </c>
      <c r="D1246" s="6">
        <v>2000</v>
      </c>
      <c r="E1246" s="6">
        <v>2076</v>
      </c>
      <c r="F1246" t="s">
        <v>8219</v>
      </c>
      <c r="G1246" t="s">
        <v>8224</v>
      </c>
      <c r="H1246" t="s">
        <v>8246</v>
      </c>
      <c r="I1246">
        <v>1366664400</v>
      </c>
      <c r="J1246">
        <v>1363981723</v>
      </c>
      <c r="K1246" t="b">
        <v>1</v>
      </c>
      <c r="L1246">
        <v>45</v>
      </c>
      <c r="M1246" t="b">
        <v>1</v>
      </c>
      <c r="N1246" t="s">
        <v>8276</v>
      </c>
      <c r="O1246" s="16">
        <f>Table1[[#This Row],[pledged]]/Table1[[#This Row],[goal]]*100</f>
        <v>103.8</v>
      </c>
      <c r="P1246" s="6">
        <f>IFERROR(Table1[[#This Row],[pledged]]/Table1[[#This Row],[backers_count]],0)</f>
        <v>46.133333333333333</v>
      </c>
      <c r="Q1246" t="str">
        <f>LEFT(Table1[[#This Row],[Category and Sub-Category]],FIND("/",Table1[[#This Row],[Category and Sub-Category]])-1)</f>
        <v>music</v>
      </c>
      <c r="R1246" t="str">
        <f>RIGHT(Table1[[#This Row],[Category and Sub-Category]],LEN(Table1[[#This Row],[Category and Sub-Category]])-FIND("/",Table1[[#This Row],[Category and Sub-Category]]))</f>
        <v>rock</v>
      </c>
      <c r="S1246" s="14">
        <f>(((Table1[[#This Row],[launched_at]]/60)/60)/24)+DATE(1970,1,1)</f>
        <v>41355.825497685182</v>
      </c>
      <c r="T1246" s="14">
        <f t="shared" si="19"/>
        <v>41386.875</v>
      </c>
    </row>
    <row r="1247" spans="1:20" ht="43.5" x14ac:dyDescent="0.35">
      <c r="A1247">
        <v>1245</v>
      </c>
      <c r="B1247" s="1" t="s">
        <v>1246</v>
      </c>
      <c r="C1247" s="1" t="s">
        <v>5355</v>
      </c>
      <c r="D1247" s="6">
        <v>2000</v>
      </c>
      <c r="E1247" s="6">
        <v>2405</v>
      </c>
      <c r="F1247" t="s">
        <v>8219</v>
      </c>
      <c r="G1247" t="s">
        <v>8224</v>
      </c>
      <c r="H1247" t="s">
        <v>8246</v>
      </c>
      <c r="I1247">
        <v>1402755834</v>
      </c>
      <c r="J1247">
        <v>1400163834</v>
      </c>
      <c r="K1247" t="b">
        <v>1</v>
      </c>
      <c r="L1247">
        <v>17</v>
      </c>
      <c r="M1247" t="b">
        <v>1</v>
      </c>
      <c r="N1247" t="s">
        <v>8276</v>
      </c>
      <c r="O1247" s="16">
        <f>Table1[[#This Row],[pledged]]/Table1[[#This Row],[goal]]*100</f>
        <v>120.24999999999999</v>
      </c>
      <c r="P1247" s="6">
        <f>IFERROR(Table1[[#This Row],[pledged]]/Table1[[#This Row],[backers_count]],0)</f>
        <v>141.47058823529412</v>
      </c>
      <c r="Q1247" t="str">
        <f>LEFT(Table1[[#This Row],[Category and Sub-Category]],FIND("/",Table1[[#This Row],[Category and Sub-Category]])-1)</f>
        <v>music</v>
      </c>
      <c r="R1247" t="str">
        <f>RIGHT(Table1[[#This Row],[Category and Sub-Category]],LEN(Table1[[#This Row],[Category and Sub-Category]])-FIND("/",Table1[[#This Row],[Category and Sub-Category]]))</f>
        <v>rock</v>
      </c>
      <c r="S1247" s="14">
        <f>(((Table1[[#This Row],[launched_at]]/60)/60)/24)+DATE(1970,1,1)</f>
        <v>41774.599930555552</v>
      </c>
      <c r="T1247" s="14">
        <f t="shared" si="19"/>
        <v>41804.599930555552</v>
      </c>
    </row>
    <row r="1248" spans="1:20" ht="43.5" x14ac:dyDescent="0.35">
      <c r="A1248">
        <v>1246</v>
      </c>
      <c r="B1248" s="1" t="s">
        <v>1247</v>
      </c>
      <c r="C1248" s="1" t="s">
        <v>5356</v>
      </c>
      <c r="D1248" s="6">
        <v>2000</v>
      </c>
      <c r="E1248" s="6">
        <v>2340</v>
      </c>
      <c r="F1248" t="s">
        <v>8219</v>
      </c>
      <c r="G1248" t="s">
        <v>8224</v>
      </c>
      <c r="H1248" t="s">
        <v>8246</v>
      </c>
      <c r="I1248">
        <v>1323136949</v>
      </c>
      <c r="J1248">
        <v>1319245349</v>
      </c>
      <c r="K1248" t="b">
        <v>1</v>
      </c>
      <c r="L1248">
        <v>31</v>
      </c>
      <c r="M1248" t="b">
        <v>1</v>
      </c>
      <c r="N1248" t="s">
        <v>8276</v>
      </c>
      <c r="O1248" s="16">
        <f>Table1[[#This Row],[pledged]]/Table1[[#This Row],[goal]]*100</f>
        <v>117</v>
      </c>
      <c r="P1248" s="6">
        <f>IFERROR(Table1[[#This Row],[pledged]]/Table1[[#This Row],[backers_count]],0)</f>
        <v>75.483870967741936</v>
      </c>
      <c r="Q1248" t="str">
        <f>LEFT(Table1[[#This Row],[Category and Sub-Category]],FIND("/",Table1[[#This Row],[Category and Sub-Category]])-1)</f>
        <v>music</v>
      </c>
      <c r="R1248" t="str">
        <f>RIGHT(Table1[[#This Row],[Category and Sub-Category]],LEN(Table1[[#This Row],[Category and Sub-Category]])-FIND("/",Table1[[#This Row],[Category and Sub-Category]]))</f>
        <v>rock</v>
      </c>
      <c r="S1248" s="14">
        <f>(((Table1[[#This Row],[launched_at]]/60)/60)/24)+DATE(1970,1,1)</f>
        <v>40838.043391203704</v>
      </c>
      <c r="T1248" s="14">
        <f t="shared" si="19"/>
        <v>40883.085057870368</v>
      </c>
    </row>
    <row r="1249" spans="1:20" ht="29" x14ac:dyDescent="0.35">
      <c r="A1249">
        <v>1247</v>
      </c>
      <c r="B1249" s="1" t="s">
        <v>1248</v>
      </c>
      <c r="C1249" s="1" t="s">
        <v>5357</v>
      </c>
      <c r="D1249" s="6">
        <v>3500</v>
      </c>
      <c r="E1249" s="6">
        <v>4275</v>
      </c>
      <c r="F1249" t="s">
        <v>8219</v>
      </c>
      <c r="G1249" t="s">
        <v>8224</v>
      </c>
      <c r="H1249" t="s">
        <v>8246</v>
      </c>
      <c r="I1249">
        <v>1367823655</v>
      </c>
      <c r="J1249">
        <v>1365231655</v>
      </c>
      <c r="K1249" t="b">
        <v>1</v>
      </c>
      <c r="L1249">
        <v>50</v>
      </c>
      <c r="M1249" t="b">
        <v>1</v>
      </c>
      <c r="N1249" t="s">
        <v>8276</v>
      </c>
      <c r="O1249" s="16">
        <f>Table1[[#This Row],[pledged]]/Table1[[#This Row],[goal]]*100</f>
        <v>122.14285714285715</v>
      </c>
      <c r="P1249" s="6">
        <f>IFERROR(Table1[[#This Row],[pledged]]/Table1[[#This Row],[backers_count]],0)</f>
        <v>85.5</v>
      </c>
      <c r="Q1249" t="str">
        <f>LEFT(Table1[[#This Row],[Category and Sub-Category]],FIND("/",Table1[[#This Row],[Category and Sub-Category]])-1)</f>
        <v>music</v>
      </c>
      <c r="R1249" t="str">
        <f>RIGHT(Table1[[#This Row],[Category and Sub-Category]],LEN(Table1[[#This Row],[Category and Sub-Category]])-FIND("/",Table1[[#This Row],[Category and Sub-Category]]))</f>
        <v>rock</v>
      </c>
      <c r="S1249" s="14">
        <f>(((Table1[[#This Row],[launched_at]]/60)/60)/24)+DATE(1970,1,1)</f>
        <v>41370.292303240742</v>
      </c>
      <c r="T1249" s="14">
        <f t="shared" si="19"/>
        <v>41400.292303240742</v>
      </c>
    </row>
    <row r="1250" spans="1:20" ht="43.5" x14ac:dyDescent="0.35">
      <c r="A1250">
        <v>1248</v>
      </c>
      <c r="B1250" s="1" t="s">
        <v>1249</v>
      </c>
      <c r="C1250" s="1" t="s">
        <v>5358</v>
      </c>
      <c r="D1250" s="6">
        <v>2500</v>
      </c>
      <c r="E1250" s="6">
        <v>3791</v>
      </c>
      <c r="F1250" t="s">
        <v>8219</v>
      </c>
      <c r="G1250" t="s">
        <v>8224</v>
      </c>
      <c r="H1250" t="s">
        <v>8246</v>
      </c>
      <c r="I1250">
        <v>1402642740</v>
      </c>
      <c r="J1250">
        <v>1399563953</v>
      </c>
      <c r="K1250" t="b">
        <v>1</v>
      </c>
      <c r="L1250">
        <v>59</v>
      </c>
      <c r="M1250" t="b">
        <v>1</v>
      </c>
      <c r="N1250" t="s">
        <v>8276</v>
      </c>
      <c r="O1250" s="16">
        <f>Table1[[#This Row],[pledged]]/Table1[[#This Row],[goal]]*100</f>
        <v>151.63999999999999</v>
      </c>
      <c r="P1250" s="6">
        <f>IFERROR(Table1[[#This Row],[pledged]]/Table1[[#This Row],[backers_count]],0)</f>
        <v>64.254237288135599</v>
      </c>
      <c r="Q1250" t="str">
        <f>LEFT(Table1[[#This Row],[Category and Sub-Category]],FIND("/",Table1[[#This Row],[Category and Sub-Category]])-1)</f>
        <v>music</v>
      </c>
      <c r="R1250" t="str">
        <f>RIGHT(Table1[[#This Row],[Category and Sub-Category]],LEN(Table1[[#This Row],[Category and Sub-Category]])-FIND("/",Table1[[#This Row],[Category and Sub-Category]]))</f>
        <v>rock</v>
      </c>
      <c r="S1250" s="14">
        <f>(((Table1[[#This Row],[launched_at]]/60)/60)/24)+DATE(1970,1,1)</f>
        <v>41767.656863425924</v>
      </c>
      <c r="T1250" s="14">
        <f t="shared" si="19"/>
        <v>41803.290972222225</v>
      </c>
    </row>
    <row r="1251" spans="1:20" ht="43.5" x14ac:dyDescent="0.35">
      <c r="A1251">
        <v>1249</v>
      </c>
      <c r="B1251" s="1" t="s">
        <v>1250</v>
      </c>
      <c r="C1251" s="1" t="s">
        <v>5359</v>
      </c>
      <c r="D1251" s="6">
        <v>5000</v>
      </c>
      <c r="E1251" s="6">
        <v>5222</v>
      </c>
      <c r="F1251" t="s">
        <v>8219</v>
      </c>
      <c r="G1251" t="s">
        <v>8224</v>
      </c>
      <c r="H1251" t="s">
        <v>8246</v>
      </c>
      <c r="I1251">
        <v>1341683211</v>
      </c>
      <c r="J1251">
        <v>1339091211</v>
      </c>
      <c r="K1251" t="b">
        <v>1</v>
      </c>
      <c r="L1251">
        <v>81</v>
      </c>
      <c r="M1251" t="b">
        <v>1</v>
      </c>
      <c r="N1251" t="s">
        <v>8276</v>
      </c>
      <c r="O1251" s="16">
        <f>Table1[[#This Row],[pledged]]/Table1[[#This Row],[goal]]*100</f>
        <v>104.44</v>
      </c>
      <c r="P1251" s="6">
        <f>IFERROR(Table1[[#This Row],[pledged]]/Table1[[#This Row],[backers_count]],0)</f>
        <v>64.46913580246914</v>
      </c>
      <c r="Q1251" t="str">
        <f>LEFT(Table1[[#This Row],[Category and Sub-Category]],FIND("/",Table1[[#This Row],[Category and Sub-Category]])-1)</f>
        <v>music</v>
      </c>
      <c r="R1251" t="str">
        <f>RIGHT(Table1[[#This Row],[Category and Sub-Category]],LEN(Table1[[#This Row],[Category and Sub-Category]])-FIND("/",Table1[[#This Row],[Category and Sub-Category]]))</f>
        <v>rock</v>
      </c>
      <c r="S1251" s="14">
        <f>(((Table1[[#This Row],[launched_at]]/60)/60)/24)+DATE(1970,1,1)</f>
        <v>41067.74086805556</v>
      </c>
      <c r="T1251" s="14">
        <f t="shared" si="19"/>
        <v>41097.74086805556</v>
      </c>
    </row>
    <row r="1252" spans="1:20" ht="58" x14ac:dyDescent="0.35">
      <c r="A1252">
        <v>1250</v>
      </c>
      <c r="B1252" s="1" t="s">
        <v>1251</v>
      </c>
      <c r="C1252" s="1" t="s">
        <v>5360</v>
      </c>
      <c r="D1252" s="6">
        <v>30000</v>
      </c>
      <c r="E1252" s="6">
        <v>60046</v>
      </c>
      <c r="F1252" t="s">
        <v>8219</v>
      </c>
      <c r="G1252" t="s">
        <v>8224</v>
      </c>
      <c r="H1252" t="s">
        <v>8246</v>
      </c>
      <c r="I1252">
        <v>1410017131</v>
      </c>
      <c r="J1252">
        <v>1406129131</v>
      </c>
      <c r="K1252" t="b">
        <v>1</v>
      </c>
      <c r="L1252">
        <v>508</v>
      </c>
      <c r="M1252" t="b">
        <v>1</v>
      </c>
      <c r="N1252" t="s">
        <v>8276</v>
      </c>
      <c r="O1252" s="16">
        <f>Table1[[#This Row],[pledged]]/Table1[[#This Row],[goal]]*100</f>
        <v>200.15333333333331</v>
      </c>
      <c r="P1252" s="6">
        <f>IFERROR(Table1[[#This Row],[pledged]]/Table1[[#This Row],[backers_count]],0)</f>
        <v>118.2007874015748</v>
      </c>
      <c r="Q1252" t="str">
        <f>LEFT(Table1[[#This Row],[Category and Sub-Category]],FIND("/",Table1[[#This Row],[Category and Sub-Category]])-1)</f>
        <v>music</v>
      </c>
      <c r="R1252" t="str">
        <f>RIGHT(Table1[[#This Row],[Category and Sub-Category]],LEN(Table1[[#This Row],[Category and Sub-Category]])-FIND("/",Table1[[#This Row],[Category and Sub-Category]]))</f>
        <v>rock</v>
      </c>
      <c r="S1252" s="14">
        <f>(((Table1[[#This Row],[launched_at]]/60)/60)/24)+DATE(1970,1,1)</f>
        <v>41843.64271990741</v>
      </c>
      <c r="T1252" s="14">
        <f t="shared" si="19"/>
        <v>41888.64271990741</v>
      </c>
    </row>
    <row r="1253" spans="1:20" ht="29" x14ac:dyDescent="0.35">
      <c r="A1253">
        <v>1251</v>
      </c>
      <c r="B1253" s="1" t="s">
        <v>1252</v>
      </c>
      <c r="C1253" s="1" t="s">
        <v>5361</v>
      </c>
      <c r="D1253" s="6">
        <v>6000</v>
      </c>
      <c r="E1253" s="6">
        <v>6108</v>
      </c>
      <c r="F1253" t="s">
        <v>8219</v>
      </c>
      <c r="G1253" t="s">
        <v>8224</v>
      </c>
      <c r="H1253" t="s">
        <v>8246</v>
      </c>
      <c r="I1253">
        <v>1316979167</v>
      </c>
      <c r="J1253">
        <v>1311795167</v>
      </c>
      <c r="K1253" t="b">
        <v>1</v>
      </c>
      <c r="L1253">
        <v>74</v>
      </c>
      <c r="M1253" t="b">
        <v>1</v>
      </c>
      <c r="N1253" t="s">
        <v>8276</v>
      </c>
      <c r="O1253" s="16">
        <f>Table1[[#This Row],[pledged]]/Table1[[#This Row],[goal]]*100</f>
        <v>101.8</v>
      </c>
      <c r="P1253" s="6">
        <f>IFERROR(Table1[[#This Row],[pledged]]/Table1[[#This Row],[backers_count]],0)</f>
        <v>82.540540540540547</v>
      </c>
      <c r="Q1253" t="str">
        <f>LEFT(Table1[[#This Row],[Category and Sub-Category]],FIND("/",Table1[[#This Row],[Category and Sub-Category]])-1)</f>
        <v>music</v>
      </c>
      <c r="R1253" t="str">
        <f>RIGHT(Table1[[#This Row],[Category and Sub-Category]],LEN(Table1[[#This Row],[Category and Sub-Category]])-FIND("/",Table1[[#This Row],[Category and Sub-Category]]))</f>
        <v>rock</v>
      </c>
      <c r="S1253" s="14">
        <f>(((Table1[[#This Row],[launched_at]]/60)/60)/24)+DATE(1970,1,1)</f>
        <v>40751.814432870371</v>
      </c>
      <c r="T1253" s="14">
        <f t="shared" si="19"/>
        <v>40811.814432870371</v>
      </c>
    </row>
    <row r="1254" spans="1:20" ht="43.5" x14ac:dyDescent="0.35">
      <c r="A1254">
        <v>1252</v>
      </c>
      <c r="B1254" s="1" t="s">
        <v>1253</v>
      </c>
      <c r="C1254" s="1" t="s">
        <v>5362</v>
      </c>
      <c r="D1254" s="6">
        <v>3500</v>
      </c>
      <c r="E1254" s="6">
        <v>4818</v>
      </c>
      <c r="F1254" t="s">
        <v>8219</v>
      </c>
      <c r="G1254" t="s">
        <v>8224</v>
      </c>
      <c r="H1254" t="s">
        <v>8246</v>
      </c>
      <c r="I1254">
        <v>1382658169</v>
      </c>
      <c r="J1254">
        <v>1380238969</v>
      </c>
      <c r="K1254" t="b">
        <v>1</v>
      </c>
      <c r="L1254">
        <v>141</v>
      </c>
      <c r="M1254" t="b">
        <v>1</v>
      </c>
      <c r="N1254" t="s">
        <v>8276</v>
      </c>
      <c r="O1254" s="16">
        <f>Table1[[#This Row],[pledged]]/Table1[[#This Row],[goal]]*100</f>
        <v>137.65714285714284</v>
      </c>
      <c r="P1254" s="6">
        <f>IFERROR(Table1[[#This Row],[pledged]]/Table1[[#This Row],[backers_count]],0)</f>
        <v>34.170212765957444</v>
      </c>
      <c r="Q1254" t="str">
        <f>LEFT(Table1[[#This Row],[Category and Sub-Category]],FIND("/",Table1[[#This Row],[Category and Sub-Category]])-1)</f>
        <v>music</v>
      </c>
      <c r="R1254" t="str">
        <f>RIGHT(Table1[[#This Row],[Category and Sub-Category]],LEN(Table1[[#This Row],[Category and Sub-Category]])-FIND("/",Table1[[#This Row],[Category and Sub-Category]]))</f>
        <v>rock</v>
      </c>
      <c r="S1254" s="14">
        <f>(((Table1[[#This Row],[launched_at]]/60)/60)/24)+DATE(1970,1,1)</f>
        <v>41543.988067129627</v>
      </c>
      <c r="T1254" s="14">
        <f t="shared" si="19"/>
        <v>41571.988067129627</v>
      </c>
    </row>
    <row r="1255" spans="1:20" ht="58" x14ac:dyDescent="0.35">
      <c r="A1255">
        <v>1253</v>
      </c>
      <c r="B1255" s="1" t="s">
        <v>1254</v>
      </c>
      <c r="C1255" s="1" t="s">
        <v>5363</v>
      </c>
      <c r="D1255" s="6">
        <v>10</v>
      </c>
      <c r="E1255" s="6">
        <v>30383.32</v>
      </c>
      <c r="F1255" t="s">
        <v>8219</v>
      </c>
      <c r="G1255" t="s">
        <v>8224</v>
      </c>
      <c r="H1255" t="s">
        <v>8246</v>
      </c>
      <c r="I1255">
        <v>1409770107</v>
      </c>
      <c r="J1255">
        <v>1407178107</v>
      </c>
      <c r="K1255" t="b">
        <v>1</v>
      </c>
      <c r="L1255">
        <v>711</v>
      </c>
      <c r="M1255" t="b">
        <v>1</v>
      </c>
      <c r="N1255" t="s">
        <v>8276</v>
      </c>
      <c r="O1255" s="16">
        <f>Table1[[#This Row],[pledged]]/Table1[[#This Row],[goal]]*100</f>
        <v>303833.2</v>
      </c>
      <c r="P1255" s="6">
        <f>IFERROR(Table1[[#This Row],[pledged]]/Table1[[#This Row],[backers_count]],0)</f>
        <v>42.73322081575246</v>
      </c>
      <c r="Q1255" t="str">
        <f>LEFT(Table1[[#This Row],[Category and Sub-Category]],FIND("/",Table1[[#This Row],[Category and Sub-Category]])-1)</f>
        <v>music</v>
      </c>
      <c r="R1255" t="str">
        <f>RIGHT(Table1[[#This Row],[Category and Sub-Category]],LEN(Table1[[#This Row],[Category and Sub-Category]])-FIND("/",Table1[[#This Row],[Category and Sub-Category]]))</f>
        <v>rock</v>
      </c>
      <c r="S1255" s="14">
        <f>(((Table1[[#This Row],[launched_at]]/60)/60)/24)+DATE(1970,1,1)</f>
        <v>41855.783645833333</v>
      </c>
      <c r="T1255" s="14">
        <f t="shared" si="19"/>
        <v>41885.783645833333</v>
      </c>
    </row>
    <row r="1256" spans="1:20" ht="43.5" x14ac:dyDescent="0.35">
      <c r="A1256">
        <v>1254</v>
      </c>
      <c r="B1256" s="1" t="s">
        <v>1255</v>
      </c>
      <c r="C1256" s="1" t="s">
        <v>5364</v>
      </c>
      <c r="D1256" s="6">
        <v>6700</v>
      </c>
      <c r="E1256" s="6">
        <v>13323</v>
      </c>
      <c r="F1256" t="s">
        <v>8219</v>
      </c>
      <c r="G1256" t="s">
        <v>8224</v>
      </c>
      <c r="H1256" t="s">
        <v>8246</v>
      </c>
      <c r="I1256">
        <v>1293857940</v>
      </c>
      <c r="J1256">
        <v>1288968886</v>
      </c>
      <c r="K1256" t="b">
        <v>1</v>
      </c>
      <c r="L1256">
        <v>141</v>
      </c>
      <c r="M1256" t="b">
        <v>1</v>
      </c>
      <c r="N1256" t="s">
        <v>8276</v>
      </c>
      <c r="O1256" s="16">
        <f>Table1[[#This Row],[pledged]]/Table1[[#This Row],[goal]]*100</f>
        <v>198.85074626865671</v>
      </c>
      <c r="P1256" s="6">
        <f>IFERROR(Table1[[#This Row],[pledged]]/Table1[[#This Row],[backers_count]],0)</f>
        <v>94.489361702127653</v>
      </c>
      <c r="Q1256" t="str">
        <f>LEFT(Table1[[#This Row],[Category and Sub-Category]],FIND("/",Table1[[#This Row],[Category and Sub-Category]])-1)</f>
        <v>music</v>
      </c>
      <c r="R1256" t="str">
        <f>RIGHT(Table1[[#This Row],[Category and Sub-Category]],LEN(Table1[[#This Row],[Category and Sub-Category]])-FIND("/",Table1[[#This Row],[Category and Sub-Category]]))</f>
        <v>rock</v>
      </c>
      <c r="S1256" s="14">
        <f>(((Table1[[#This Row],[launched_at]]/60)/60)/24)+DATE(1970,1,1)</f>
        <v>40487.621365740742</v>
      </c>
      <c r="T1256" s="14">
        <f t="shared" si="19"/>
        <v>40544.207638888889</v>
      </c>
    </row>
    <row r="1257" spans="1:20" ht="43.5" x14ac:dyDescent="0.35">
      <c r="A1257">
        <v>1255</v>
      </c>
      <c r="B1257" s="1" t="s">
        <v>1256</v>
      </c>
      <c r="C1257" s="1" t="s">
        <v>5365</v>
      </c>
      <c r="D1257" s="6">
        <v>3000</v>
      </c>
      <c r="E1257" s="6">
        <v>6071</v>
      </c>
      <c r="F1257" t="s">
        <v>8219</v>
      </c>
      <c r="G1257" t="s">
        <v>8224</v>
      </c>
      <c r="H1257" t="s">
        <v>8246</v>
      </c>
      <c r="I1257">
        <v>1385932652</v>
      </c>
      <c r="J1257">
        <v>1383337052</v>
      </c>
      <c r="K1257" t="b">
        <v>1</v>
      </c>
      <c r="L1257">
        <v>109</v>
      </c>
      <c r="M1257" t="b">
        <v>1</v>
      </c>
      <c r="N1257" t="s">
        <v>8276</v>
      </c>
      <c r="O1257" s="16">
        <f>Table1[[#This Row],[pledged]]/Table1[[#This Row],[goal]]*100</f>
        <v>202.36666666666667</v>
      </c>
      <c r="P1257" s="6">
        <f>IFERROR(Table1[[#This Row],[pledged]]/Table1[[#This Row],[backers_count]],0)</f>
        <v>55.697247706422019</v>
      </c>
      <c r="Q1257" t="str">
        <f>LEFT(Table1[[#This Row],[Category and Sub-Category]],FIND("/",Table1[[#This Row],[Category and Sub-Category]])-1)</f>
        <v>music</v>
      </c>
      <c r="R1257" t="str">
        <f>RIGHT(Table1[[#This Row],[Category and Sub-Category]],LEN(Table1[[#This Row],[Category and Sub-Category]])-FIND("/",Table1[[#This Row],[Category and Sub-Category]]))</f>
        <v>rock</v>
      </c>
      <c r="S1257" s="14">
        <f>(((Table1[[#This Row],[launched_at]]/60)/60)/24)+DATE(1970,1,1)</f>
        <v>41579.845509259263</v>
      </c>
      <c r="T1257" s="14">
        <f t="shared" si="19"/>
        <v>41609.887175925927</v>
      </c>
    </row>
    <row r="1258" spans="1:20" ht="43.5" x14ac:dyDescent="0.35">
      <c r="A1258">
        <v>1256</v>
      </c>
      <c r="B1258" s="1" t="s">
        <v>1257</v>
      </c>
      <c r="C1258" s="1" t="s">
        <v>5366</v>
      </c>
      <c r="D1258" s="6">
        <v>30000</v>
      </c>
      <c r="E1258" s="6">
        <v>35389.129999999997</v>
      </c>
      <c r="F1258" t="s">
        <v>8219</v>
      </c>
      <c r="G1258" t="s">
        <v>8224</v>
      </c>
      <c r="H1258" t="s">
        <v>8246</v>
      </c>
      <c r="I1258">
        <v>1329084231</v>
      </c>
      <c r="J1258">
        <v>1326492231</v>
      </c>
      <c r="K1258" t="b">
        <v>1</v>
      </c>
      <c r="L1258">
        <v>361</v>
      </c>
      <c r="M1258" t="b">
        <v>1</v>
      </c>
      <c r="N1258" t="s">
        <v>8276</v>
      </c>
      <c r="O1258" s="16">
        <f>Table1[[#This Row],[pledged]]/Table1[[#This Row],[goal]]*100</f>
        <v>117.96376666666666</v>
      </c>
      <c r="P1258" s="6">
        <f>IFERROR(Table1[[#This Row],[pledged]]/Table1[[#This Row],[backers_count]],0)</f>
        <v>98.030831024930734</v>
      </c>
      <c r="Q1258" t="str">
        <f>LEFT(Table1[[#This Row],[Category and Sub-Category]],FIND("/",Table1[[#This Row],[Category and Sub-Category]])-1)</f>
        <v>music</v>
      </c>
      <c r="R1258" t="str">
        <f>RIGHT(Table1[[#This Row],[Category and Sub-Category]],LEN(Table1[[#This Row],[Category and Sub-Category]])-FIND("/",Table1[[#This Row],[Category and Sub-Category]]))</f>
        <v>rock</v>
      </c>
      <c r="S1258" s="14">
        <f>(((Table1[[#This Row],[launched_at]]/60)/60)/24)+DATE(1970,1,1)</f>
        <v>40921.919340277782</v>
      </c>
      <c r="T1258" s="14">
        <f t="shared" si="19"/>
        <v>40951.919340277782</v>
      </c>
    </row>
    <row r="1259" spans="1:20" ht="43.5" x14ac:dyDescent="0.35">
      <c r="A1259">
        <v>1257</v>
      </c>
      <c r="B1259" s="1" t="s">
        <v>1258</v>
      </c>
      <c r="C1259" s="1" t="s">
        <v>5367</v>
      </c>
      <c r="D1259" s="6">
        <v>5500</v>
      </c>
      <c r="E1259" s="6">
        <v>16210</v>
      </c>
      <c r="F1259" t="s">
        <v>8219</v>
      </c>
      <c r="G1259" t="s">
        <v>8224</v>
      </c>
      <c r="H1259" t="s">
        <v>8246</v>
      </c>
      <c r="I1259">
        <v>1301792590</v>
      </c>
      <c r="J1259">
        <v>1297562590</v>
      </c>
      <c r="K1259" t="b">
        <v>1</v>
      </c>
      <c r="L1259">
        <v>176</v>
      </c>
      <c r="M1259" t="b">
        <v>1</v>
      </c>
      <c r="N1259" t="s">
        <v>8276</v>
      </c>
      <c r="O1259" s="16">
        <f>Table1[[#This Row],[pledged]]/Table1[[#This Row],[goal]]*100</f>
        <v>294.72727272727275</v>
      </c>
      <c r="P1259" s="6">
        <f>IFERROR(Table1[[#This Row],[pledged]]/Table1[[#This Row],[backers_count]],0)</f>
        <v>92.102272727272734</v>
      </c>
      <c r="Q1259" t="str">
        <f>LEFT(Table1[[#This Row],[Category and Sub-Category]],FIND("/",Table1[[#This Row],[Category and Sub-Category]])-1)</f>
        <v>music</v>
      </c>
      <c r="R1259" t="str">
        <f>RIGHT(Table1[[#This Row],[Category and Sub-Category]],LEN(Table1[[#This Row],[Category and Sub-Category]])-FIND("/",Table1[[#This Row],[Category and Sub-Category]]))</f>
        <v>rock</v>
      </c>
      <c r="S1259" s="14">
        <f>(((Table1[[#This Row],[launched_at]]/60)/60)/24)+DATE(1970,1,1)</f>
        <v>40587.085532407407</v>
      </c>
      <c r="T1259" s="14">
        <f t="shared" si="19"/>
        <v>40636.043865740743</v>
      </c>
    </row>
    <row r="1260" spans="1:20" ht="43.5" x14ac:dyDescent="0.35">
      <c r="A1260">
        <v>1258</v>
      </c>
      <c r="B1260" s="1" t="s">
        <v>1259</v>
      </c>
      <c r="C1260" s="1" t="s">
        <v>5368</v>
      </c>
      <c r="D1260" s="6">
        <v>12000</v>
      </c>
      <c r="E1260" s="6">
        <v>25577.56</v>
      </c>
      <c r="F1260" t="s">
        <v>8219</v>
      </c>
      <c r="G1260" t="s">
        <v>8224</v>
      </c>
      <c r="H1260" t="s">
        <v>8246</v>
      </c>
      <c r="I1260">
        <v>1377960012</v>
      </c>
      <c r="J1260">
        <v>1375368012</v>
      </c>
      <c r="K1260" t="b">
        <v>1</v>
      </c>
      <c r="L1260">
        <v>670</v>
      </c>
      <c r="M1260" t="b">
        <v>1</v>
      </c>
      <c r="N1260" t="s">
        <v>8276</v>
      </c>
      <c r="O1260" s="16">
        <f>Table1[[#This Row],[pledged]]/Table1[[#This Row],[goal]]*100</f>
        <v>213.14633333333336</v>
      </c>
      <c r="P1260" s="6">
        <f>IFERROR(Table1[[#This Row],[pledged]]/Table1[[#This Row],[backers_count]],0)</f>
        <v>38.175462686567165</v>
      </c>
      <c r="Q1260" t="str">
        <f>LEFT(Table1[[#This Row],[Category and Sub-Category]],FIND("/",Table1[[#This Row],[Category and Sub-Category]])-1)</f>
        <v>music</v>
      </c>
      <c r="R1260" t="str">
        <f>RIGHT(Table1[[#This Row],[Category and Sub-Category]],LEN(Table1[[#This Row],[Category and Sub-Category]])-FIND("/",Table1[[#This Row],[Category and Sub-Category]]))</f>
        <v>rock</v>
      </c>
      <c r="S1260" s="14">
        <f>(((Table1[[#This Row],[launched_at]]/60)/60)/24)+DATE(1970,1,1)</f>
        <v>41487.611250000002</v>
      </c>
      <c r="T1260" s="14">
        <f t="shared" si="19"/>
        <v>41517.611250000002</v>
      </c>
    </row>
    <row r="1261" spans="1:20" ht="43.5" x14ac:dyDescent="0.35">
      <c r="A1261">
        <v>1259</v>
      </c>
      <c r="B1261" s="1" t="s">
        <v>1260</v>
      </c>
      <c r="C1261" s="1" t="s">
        <v>5369</v>
      </c>
      <c r="D1261" s="6">
        <v>2500</v>
      </c>
      <c r="E1261" s="6">
        <v>2606</v>
      </c>
      <c r="F1261" t="s">
        <v>8219</v>
      </c>
      <c r="G1261" t="s">
        <v>8224</v>
      </c>
      <c r="H1261" t="s">
        <v>8246</v>
      </c>
      <c r="I1261">
        <v>1402286340</v>
      </c>
      <c r="J1261">
        <v>1399504664</v>
      </c>
      <c r="K1261" t="b">
        <v>1</v>
      </c>
      <c r="L1261">
        <v>96</v>
      </c>
      <c r="M1261" t="b">
        <v>1</v>
      </c>
      <c r="N1261" t="s">
        <v>8276</v>
      </c>
      <c r="O1261" s="16">
        <f>Table1[[#This Row],[pledged]]/Table1[[#This Row],[goal]]*100</f>
        <v>104.24</v>
      </c>
      <c r="P1261" s="6">
        <f>IFERROR(Table1[[#This Row],[pledged]]/Table1[[#This Row],[backers_count]],0)</f>
        <v>27.145833333333332</v>
      </c>
      <c r="Q1261" t="str">
        <f>LEFT(Table1[[#This Row],[Category and Sub-Category]],FIND("/",Table1[[#This Row],[Category and Sub-Category]])-1)</f>
        <v>music</v>
      </c>
      <c r="R1261" t="str">
        <f>RIGHT(Table1[[#This Row],[Category and Sub-Category]],LEN(Table1[[#This Row],[Category and Sub-Category]])-FIND("/",Table1[[#This Row],[Category and Sub-Category]]))</f>
        <v>rock</v>
      </c>
      <c r="S1261" s="14">
        <f>(((Table1[[#This Row],[launched_at]]/60)/60)/24)+DATE(1970,1,1)</f>
        <v>41766.970648148148</v>
      </c>
      <c r="T1261" s="14">
        <f t="shared" si="19"/>
        <v>41799.165972222225</v>
      </c>
    </row>
    <row r="1262" spans="1:20" ht="43.5" x14ac:dyDescent="0.35">
      <c r="A1262">
        <v>1260</v>
      </c>
      <c r="B1262" s="1" t="s">
        <v>1261</v>
      </c>
      <c r="C1262" s="1" t="s">
        <v>5370</v>
      </c>
      <c r="D1262" s="6">
        <v>3300</v>
      </c>
      <c r="E1262" s="6">
        <v>3751</v>
      </c>
      <c r="F1262" t="s">
        <v>8219</v>
      </c>
      <c r="G1262" t="s">
        <v>8224</v>
      </c>
      <c r="H1262" t="s">
        <v>8246</v>
      </c>
      <c r="I1262">
        <v>1393445620</v>
      </c>
      <c r="J1262">
        <v>1390853620</v>
      </c>
      <c r="K1262" t="b">
        <v>1</v>
      </c>
      <c r="L1262">
        <v>74</v>
      </c>
      <c r="M1262" t="b">
        <v>1</v>
      </c>
      <c r="N1262" t="s">
        <v>8276</v>
      </c>
      <c r="O1262" s="16">
        <f>Table1[[#This Row],[pledged]]/Table1[[#This Row],[goal]]*100</f>
        <v>113.66666666666667</v>
      </c>
      <c r="P1262" s="6">
        <f>IFERROR(Table1[[#This Row],[pledged]]/Table1[[#This Row],[backers_count]],0)</f>
        <v>50.689189189189186</v>
      </c>
      <c r="Q1262" t="str">
        <f>LEFT(Table1[[#This Row],[Category and Sub-Category]],FIND("/",Table1[[#This Row],[Category and Sub-Category]])-1)</f>
        <v>music</v>
      </c>
      <c r="R1262" t="str">
        <f>RIGHT(Table1[[#This Row],[Category and Sub-Category]],LEN(Table1[[#This Row],[Category and Sub-Category]])-FIND("/",Table1[[#This Row],[Category and Sub-Category]]))</f>
        <v>rock</v>
      </c>
      <c r="S1262" s="14">
        <f>(((Table1[[#This Row],[launched_at]]/60)/60)/24)+DATE(1970,1,1)</f>
        <v>41666.842824074076</v>
      </c>
      <c r="T1262" s="14">
        <f t="shared" si="19"/>
        <v>41696.842824074076</v>
      </c>
    </row>
    <row r="1263" spans="1:20" ht="43.5" x14ac:dyDescent="0.35">
      <c r="A1263">
        <v>1261</v>
      </c>
      <c r="B1263" s="1" t="s">
        <v>1262</v>
      </c>
      <c r="C1263" s="1" t="s">
        <v>5371</v>
      </c>
      <c r="D1263" s="6">
        <v>2000</v>
      </c>
      <c r="E1263" s="6">
        <v>2025</v>
      </c>
      <c r="F1263" t="s">
        <v>8219</v>
      </c>
      <c r="G1263" t="s">
        <v>8224</v>
      </c>
      <c r="H1263" t="s">
        <v>8246</v>
      </c>
      <c r="I1263">
        <v>1390983227</v>
      </c>
      <c r="J1263">
        <v>1388391227</v>
      </c>
      <c r="K1263" t="b">
        <v>1</v>
      </c>
      <c r="L1263">
        <v>52</v>
      </c>
      <c r="M1263" t="b">
        <v>1</v>
      </c>
      <c r="N1263" t="s">
        <v>8276</v>
      </c>
      <c r="O1263" s="16">
        <f>Table1[[#This Row],[pledged]]/Table1[[#This Row],[goal]]*100</f>
        <v>101.25</v>
      </c>
      <c r="P1263" s="6">
        <f>IFERROR(Table1[[#This Row],[pledged]]/Table1[[#This Row],[backers_count]],0)</f>
        <v>38.942307692307693</v>
      </c>
      <c r="Q1263" t="str">
        <f>LEFT(Table1[[#This Row],[Category and Sub-Category]],FIND("/",Table1[[#This Row],[Category and Sub-Category]])-1)</f>
        <v>music</v>
      </c>
      <c r="R1263" t="str">
        <f>RIGHT(Table1[[#This Row],[Category and Sub-Category]],LEN(Table1[[#This Row],[Category and Sub-Category]])-FIND("/",Table1[[#This Row],[Category and Sub-Category]]))</f>
        <v>rock</v>
      </c>
      <c r="S1263" s="14">
        <f>(((Table1[[#This Row],[launched_at]]/60)/60)/24)+DATE(1970,1,1)</f>
        <v>41638.342905092592</v>
      </c>
      <c r="T1263" s="14">
        <f t="shared" si="19"/>
        <v>41668.342905092592</v>
      </c>
    </row>
    <row r="1264" spans="1:20" ht="43.5" x14ac:dyDescent="0.35">
      <c r="A1264">
        <v>1262</v>
      </c>
      <c r="B1264" s="1" t="s">
        <v>1263</v>
      </c>
      <c r="C1264" s="1" t="s">
        <v>5372</v>
      </c>
      <c r="D1264" s="6">
        <v>6500</v>
      </c>
      <c r="E1264" s="6">
        <v>8152</v>
      </c>
      <c r="F1264" t="s">
        <v>8219</v>
      </c>
      <c r="G1264" t="s">
        <v>8229</v>
      </c>
      <c r="H1264" t="s">
        <v>8251</v>
      </c>
      <c r="I1264">
        <v>1392574692</v>
      </c>
      <c r="J1264">
        <v>1389982692</v>
      </c>
      <c r="K1264" t="b">
        <v>1</v>
      </c>
      <c r="L1264">
        <v>105</v>
      </c>
      <c r="M1264" t="b">
        <v>1</v>
      </c>
      <c r="N1264" t="s">
        <v>8276</v>
      </c>
      <c r="O1264" s="16">
        <f>Table1[[#This Row],[pledged]]/Table1[[#This Row],[goal]]*100</f>
        <v>125.41538461538462</v>
      </c>
      <c r="P1264" s="6">
        <f>IFERROR(Table1[[#This Row],[pledged]]/Table1[[#This Row],[backers_count]],0)</f>
        <v>77.638095238095232</v>
      </c>
      <c r="Q1264" t="str">
        <f>LEFT(Table1[[#This Row],[Category and Sub-Category]],FIND("/",Table1[[#This Row],[Category and Sub-Category]])-1)</f>
        <v>music</v>
      </c>
      <c r="R1264" t="str">
        <f>RIGHT(Table1[[#This Row],[Category and Sub-Category]],LEN(Table1[[#This Row],[Category and Sub-Category]])-FIND("/",Table1[[#This Row],[Category and Sub-Category]]))</f>
        <v>rock</v>
      </c>
      <c r="S1264" s="14">
        <f>(((Table1[[#This Row],[launched_at]]/60)/60)/24)+DATE(1970,1,1)</f>
        <v>41656.762638888889</v>
      </c>
      <c r="T1264" s="14">
        <f t="shared" si="19"/>
        <v>41686.762638888889</v>
      </c>
    </row>
    <row r="1265" spans="1:20" ht="29" x14ac:dyDescent="0.35">
      <c r="A1265">
        <v>1263</v>
      </c>
      <c r="B1265" s="1" t="s">
        <v>1264</v>
      </c>
      <c r="C1265" s="1" t="s">
        <v>5373</v>
      </c>
      <c r="D1265" s="6">
        <v>1500</v>
      </c>
      <c r="E1265" s="6">
        <v>1785</v>
      </c>
      <c r="F1265" t="s">
        <v>8219</v>
      </c>
      <c r="G1265" t="s">
        <v>8224</v>
      </c>
      <c r="H1265" t="s">
        <v>8246</v>
      </c>
      <c r="I1265">
        <v>1396054800</v>
      </c>
      <c r="J1265">
        <v>1393034470</v>
      </c>
      <c r="K1265" t="b">
        <v>1</v>
      </c>
      <c r="L1265">
        <v>41</v>
      </c>
      <c r="M1265" t="b">
        <v>1</v>
      </c>
      <c r="N1265" t="s">
        <v>8276</v>
      </c>
      <c r="O1265" s="16">
        <f>Table1[[#This Row],[pledged]]/Table1[[#This Row],[goal]]*100</f>
        <v>119</v>
      </c>
      <c r="P1265" s="6">
        <f>IFERROR(Table1[[#This Row],[pledged]]/Table1[[#This Row],[backers_count]],0)</f>
        <v>43.536585365853661</v>
      </c>
      <c r="Q1265" t="str">
        <f>LEFT(Table1[[#This Row],[Category and Sub-Category]],FIND("/",Table1[[#This Row],[Category and Sub-Category]])-1)</f>
        <v>music</v>
      </c>
      <c r="R1265" t="str">
        <f>RIGHT(Table1[[#This Row],[Category and Sub-Category]],LEN(Table1[[#This Row],[Category and Sub-Category]])-FIND("/",Table1[[#This Row],[Category and Sub-Category]]))</f>
        <v>rock</v>
      </c>
      <c r="S1265" s="14">
        <f>(((Table1[[#This Row],[launched_at]]/60)/60)/24)+DATE(1970,1,1)</f>
        <v>41692.084143518521</v>
      </c>
      <c r="T1265" s="14">
        <f t="shared" si="19"/>
        <v>41727.041666666664</v>
      </c>
    </row>
    <row r="1266" spans="1:20" ht="43.5" x14ac:dyDescent="0.35">
      <c r="A1266">
        <v>1264</v>
      </c>
      <c r="B1266" s="1" t="s">
        <v>1265</v>
      </c>
      <c r="C1266" s="1" t="s">
        <v>5374</v>
      </c>
      <c r="D1266" s="6">
        <v>650</v>
      </c>
      <c r="E1266" s="6">
        <v>1082</v>
      </c>
      <c r="F1266" t="s">
        <v>8219</v>
      </c>
      <c r="G1266" t="s">
        <v>8224</v>
      </c>
      <c r="H1266" t="s">
        <v>8246</v>
      </c>
      <c r="I1266">
        <v>1383062083</v>
      </c>
      <c r="J1266">
        <v>1380556483</v>
      </c>
      <c r="K1266" t="b">
        <v>1</v>
      </c>
      <c r="L1266">
        <v>34</v>
      </c>
      <c r="M1266" t="b">
        <v>1</v>
      </c>
      <c r="N1266" t="s">
        <v>8276</v>
      </c>
      <c r="O1266" s="16">
        <f>Table1[[#This Row],[pledged]]/Table1[[#This Row],[goal]]*100</f>
        <v>166.46153846153845</v>
      </c>
      <c r="P1266" s="6">
        <f>IFERROR(Table1[[#This Row],[pledged]]/Table1[[#This Row],[backers_count]],0)</f>
        <v>31.823529411764707</v>
      </c>
      <c r="Q1266" t="str">
        <f>LEFT(Table1[[#This Row],[Category and Sub-Category]],FIND("/",Table1[[#This Row],[Category and Sub-Category]])-1)</f>
        <v>music</v>
      </c>
      <c r="R1266" t="str">
        <f>RIGHT(Table1[[#This Row],[Category and Sub-Category]],LEN(Table1[[#This Row],[Category and Sub-Category]])-FIND("/",Table1[[#This Row],[Category and Sub-Category]]))</f>
        <v>rock</v>
      </c>
      <c r="S1266" s="14">
        <f>(((Table1[[#This Row],[launched_at]]/60)/60)/24)+DATE(1970,1,1)</f>
        <v>41547.662997685184</v>
      </c>
      <c r="T1266" s="14">
        <f t="shared" si="19"/>
        <v>41576.662997685184</v>
      </c>
    </row>
    <row r="1267" spans="1:20" ht="58" x14ac:dyDescent="0.35">
      <c r="A1267">
        <v>1265</v>
      </c>
      <c r="B1267" s="1" t="s">
        <v>1266</v>
      </c>
      <c r="C1267" s="1" t="s">
        <v>5375</v>
      </c>
      <c r="D1267" s="6">
        <v>3500</v>
      </c>
      <c r="E1267" s="6">
        <v>4170.17</v>
      </c>
      <c r="F1267" t="s">
        <v>8219</v>
      </c>
      <c r="G1267" t="s">
        <v>8224</v>
      </c>
      <c r="H1267" t="s">
        <v>8246</v>
      </c>
      <c r="I1267">
        <v>1291131815</v>
      </c>
      <c r="J1267">
        <v>1287071015</v>
      </c>
      <c r="K1267" t="b">
        <v>1</v>
      </c>
      <c r="L1267">
        <v>66</v>
      </c>
      <c r="M1267" t="b">
        <v>1</v>
      </c>
      <c r="N1267" t="s">
        <v>8276</v>
      </c>
      <c r="O1267" s="16">
        <f>Table1[[#This Row],[pledged]]/Table1[[#This Row],[goal]]*100</f>
        <v>119.14771428571429</v>
      </c>
      <c r="P1267" s="6">
        <f>IFERROR(Table1[[#This Row],[pledged]]/Table1[[#This Row],[backers_count]],0)</f>
        <v>63.184393939393942</v>
      </c>
      <c r="Q1267" t="str">
        <f>LEFT(Table1[[#This Row],[Category and Sub-Category]],FIND("/",Table1[[#This Row],[Category and Sub-Category]])-1)</f>
        <v>music</v>
      </c>
      <c r="R1267" t="str">
        <f>RIGHT(Table1[[#This Row],[Category and Sub-Category]],LEN(Table1[[#This Row],[Category and Sub-Category]])-FIND("/",Table1[[#This Row],[Category and Sub-Category]]))</f>
        <v>rock</v>
      </c>
      <c r="S1267" s="14">
        <f>(((Table1[[#This Row],[launched_at]]/60)/60)/24)+DATE(1970,1,1)</f>
        <v>40465.655266203699</v>
      </c>
      <c r="T1267" s="14">
        <f t="shared" si="19"/>
        <v>40512.655266203699</v>
      </c>
    </row>
    <row r="1268" spans="1:20" ht="29" x14ac:dyDescent="0.35">
      <c r="A1268">
        <v>1266</v>
      </c>
      <c r="B1268" s="1" t="s">
        <v>1267</v>
      </c>
      <c r="C1268" s="1" t="s">
        <v>5376</v>
      </c>
      <c r="D1268" s="6">
        <v>9500</v>
      </c>
      <c r="E1268" s="6">
        <v>9545</v>
      </c>
      <c r="F1268" t="s">
        <v>8219</v>
      </c>
      <c r="G1268" t="s">
        <v>8224</v>
      </c>
      <c r="H1268" t="s">
        <v>8246</v>
      </c>
      <c r="I1268">
        <v>1389474145</v>
      </c>
      <c r="J1268">
        <v>1386882145</v>
      </c>
      <c r="K1268" t="b">
        <v>1</v>
      </c>
      <c r="L1268">
        <v>50</v>
      </c>
      <c r="M1268" t="b">
        <v>1</v>
      </c>
      <c r="N1268" t="s">
        <v>8276</v>
      </c>
      <c r="O1268" s="16">
        <f>Table1[[#This Row],[pledged]]/Table1[[#This Row],[goal]]*100</f>
        <v>100.47368421052632</v>
      </c>
      <c r="P1268" s="6">
        <f>IFERROR(Table1[[#This Row],[pledged]]/Table1[[#This Row],[backers_count]],0)</f>
        <v>190.9</v>
      </c>
      <c r="Q1268" t="str">
        <f>LEFT(Table1[[#This Row],[Category and Sub-Category]],FIND("/",Table1[[#This Row],[Category and Sub-Category]])-1)</f>
        <v>music</v>
      </c>
      <c r="R1268" t="str">
        <f>RIGHT(Table1[[#This Row],[Category and Sub-Category]],LEN(Table1[[#This Row],[Category and Sub-Category]])-FIND("/",Table1[[#This Row],[Category and Sub-Category]]))</f>
        <v>rock</v>
      </c>
      <c r="S1268" s="14">
        <f>(((Table1[[#This Row],[launched_at]]/60)/60)/24)+DATE(1970,1,1)</f>
        <v>41620.87667824074</v>
      </c>
      <c r="T1268" s="14">
        <f t="shared" si="19"/>
        <v>41650.87667824074</v>
      </c>
    </row>
    <row r="1269" spans="1:20" ht="43.5" x14ac:dyDescent="0.35">
      <c r="A1269">
        <v>1267</v>
      </c>
      <c r="B1269" s="1" t="s">
        <v>1268</v>
      </c>
      <c r="C1269" s="1" t="s">
        <v>5377</v>
      </c>
      <c r="D1269" s="6">
        <v>22000</v>
      </c>
      <c r="E1269" s="6">
        <v>22396</v>
      </c>
      <c r="F1269" t="s">
        <v>8219</v>
      </c>
      <c r="G1269" t="s">
        <v>8224</v>
      </c>
      <c r="H1269" t="s">
        <v>8246</v>
      </c>
      <c r="I1269">
        <v>1374674558</v>
      </c>
      <c r="J1269">
        <v>1372082558</v>
      </c>
      <c r="K1269" t="b">
        <v>1</v>
      </c>
      <c r="L1269">
        <v>159</v>
      </c>
      <c r="M1269" t="b">
        <v>1</v>
      </c>
      <c r="N1269" t="s">
        <v>8276</v>
      </c>
      <c r="O1269" s="16">
        <f>Table1[[#This Row],[pledged]]/Table1[[#This Row],[goal]]*100</f>
        <v>101.8</v>
      </c>
      <c r="P1269" s="6">
        <f>IFERROR(Table1[[#This Row],[pledged]]/Table1[[#This Row],[backers_count]],0)</f>
        <v>140.85534591194968</v>
      </c>
      <c r="Q1269" t="str">
        <f>LEFT(Table1[[#This Row],[Category and Sub-Category]],FIND("/",Table1[[#This Row],[Category and Sub-Category]])-1)</f>
        <v>music</v>
      </c>
      <c r="R1269" t="str">
        <f>RIGHT(Table1[[#This Row],[Category and Sub-Category]],LEN(Table1[[#This Row],[Category and Sub-Category]])-FIND("/",Table1[[#This Row],[Category and Sub-Category]]))</f>
        <v>rock</v>
      </c>
      <c r="S1269" s="14">
        <f>(((Table1[[#This Row],[launched_at]]/60)/60)/24)+DATE(1970,1,1)</f>
        <v>41449.585162037038</v>
      </c>
      <c r="T1269" s="14">
        <f t="shared" si="19"/>
        <v>41479.585162037038</v>
      </c>
    </row>
    <row r="1270" spans="1:20" ht="29" x14ac:dyDescent="0.35">
      <c r="A1270">
        <v>1268</v>
      </c>
      <c r="B1270" s="1" t="s">
        <v>1269</v>
      </c>
      <c r="C1270" s="1" t="s">
        <v>5378</v>
      </c>
      <c r="D1270" s="6">
        <v>12000</v>
      </c>
      <c r="E1270" s="6">
        <v>14000</v>
      </c>
      <c r="F1270" t="s">
        <v>8219</v>
      </c>
      <c r="G1270" t="s">
        <v>8224</v>
      </c>
      <c r="H1270" t="s">
        <v>8246</v>
      </c>
      <c r="I1270">
        <v>1379708247</v>
      </c>
      <c r="J1270">
        <v>1377116247</v>
      </c>
      <c r="K1270" t="b">
        <v>1</v>
      </c>
      <c r="L1270">
        <v>182</v>
      </c>
      <c r="M1270" t="b">
        <v>1</v>
      </c>
      <c r="N1270" t="s">
        <v>8276</v>
      </c>
      <c r="O1270" s="16">
        <f>Table1[[#This Row],[pledged]]/Table1[[#This Row],[goal]]*100</f>
        <v>116.66666666666667</v>
      </c>
      <c r="P1270" s="6">
        <f>IFERROR(Table1[[#This Row],[pledged]]/Table1[[#This Row],[backers_count]],0)</f>
        <v>76.92307692307692</v>
      </c>
      <c r="Q1270" t="str">
        <f>LEFT(Table1[[#This Row],[Category and Sub-Category]],FIND("/",Table1[[#This Row],[Category and Sub-Category]])-1)</f>
        <v>music</v>
      </c>
      <c r="R1270" t="str">
        <f>RIGHT(Table1[[#This Row],[Category and Sub-Category]],LEN(Table1[[#This Row],[Category and Sub-Category]])-FIND("/",Table1[[#This Row],[Category and Sub-Category]]))</f>
        <v>rock</v>
      </c>
      <c r="S1270" s="14">
        <f>(((Table1[[#This Row],[launched_at]]/60)/60)/24)+DATE(1970,1,1)</f>
        <v>41507.845451388886</v>
      </c>
      <c r="T1270" s="14">
        <f t="shared" si="19"/>
        <v>41537.845451388886</v>
      </c>
    </row>
    <row r="1271" spans="1:20" ht="58" x14ac:dyDescent="0.35">
      <c r="A1271">
        <v>1269</v>
      </c>
      <c r="B1271" s="1" t="s">
        <v>1270</v>
      </c>
      <c r="C1271" s="1" t="s">
        <v>5379</v>
      </c>
      <c r="D1271" s="6">
        <v>18800</v>
      </c>
      <c r="E1271" s="6">
        <v>20426</v>
      </c>
      <c r="F1271" t="s">
        <v>8219</v>
      </c>
      <c r="G1271" t="s">
        <v>8224</v>
      </c>
      <c r="H1271" t="s">
        <v>8246</v>
      </c>
      <c r="I1271">
        <v>1460764800</v>
      </c>
      <c r="J1271">
        <v>1458157512</v>
      </c>
      <c r="K1271" t="b">
        <v>1</v>
      </c>
      <c r="L1271">
        <v>206</v>
      </c>
      <c r="M1271" t="b">
        <v>1</v>
      </c>
      <c r="N1271" t="s">
        <v>8276</v>
      </c>
      <c r="O1271" s="16">
        <f>Table1[[#This Row],[pledged]]/Table1[[#This Row],[goal]]*100</f>
        <v>108.64893617021276</v>
      </c>
      <c r="P1271" s="6">
        <f>IFERROR(Table1[[#This Row],[pledged]]/Table1[[#This Row],[backers_count]],0)</f>
        <v>99.15533980582525</v>
      </c>
      <c r="Q1271" t="str">
        <f>LEFT(Table1[[#This Row],[Category and Sub-Category]],FIND("/",Table1[[#This Row],[Category and Sub-Category]])-1)</f>
        <v>music</v>
      </c>
      <c r="R1271" t="str">
        <f>RIGHT(Table1[[#This Row],[Category and Sub-Category]],LEN(Table1[[#This Row],[Category and Sub-Category]])-FIND("/",Table1[[#This Row],[Category and Sub-Category]]))</f>
        <v>rock</v>
      </c>
      <c r="S1271" s="14">
        <f>(((Table1[[#This Row],[launched_at]]/60)/60)/24)+DATE(1970,1,1)</f>
        <v>42445.823055555549</v>
      </c>
      <c r="T1271" s="14">
        <f t="shared" si="19"/>
        <v>42476</v>
      </c>
    </row>
    <row r="1272" spans="1:20" ht="29" x14ac:dyDescent="0.35">
      <c r="A1272">
        <v>1270</v>
      </c>
      <c r="B1272" s="1" t="s">
        <v>1271</v>
      </c>
      <c r="C1272" s="1" t="s">
        <v>5380</v>
      </c>
      <c r="D1272" s="6">
        <v>10000</v>
      </c>
      <c r="E1272" s="6">
        <v>11472</v>
      </c>
      <c r="F1272" t="s">
        <v>8219</v>
      </c>
      <c r="G1272" t="s">
        <v>8224</v>
      </c>
      <c r="H1272" t="s">
        <v>8246</v>
      </c>
      <c r="I1272">
        <v>1332704042</v>
      </c>
      <c r="J1272">
        <v>1327523642</v>
      </c>
      <c r="K1272" t="b">
        <v>1</v>
      </c>
      <c r="L1272">
        <v>169</v>
      </c>
      <c r="M1272" t="b">
        <v>1</v>
      </c>
      <c r="N1272" t="s">
        <v>8276</v>
      </c>
      <c r="O1272" s="16">
        <f>Table1[[#This Row],[pledged]]/Table1[[#This Row],[goal]]*100</f>
        <v>114.72</v>
      </c>
      <c r="P1272" s="6">
        <f>IFERROR(Table1[[#This Row],[pledged]]/Table1[[#This Row],[backers_count]],0)</f>
        <v>67.881656804733723</v>
      </c>
      <c r="Q1272" t="str">
        <f>LEFT(Table1[[#This Row],[Category and Sub-Category]],FIND("/",Table1[[#This Row],[Category and Sub-Category]])-1)</f>
        <v>music</v>
      </c>
      <c r="R1272" t="str">
        <f>RIGHT(Table1[[#This Row],[Category and Sub-Category]],LEN(Table1[[#This Row],[Category and Sub-Category]])-FIND("/",Table1[[#This Row],[Category and Sub-Category]]))</f>
        <v>rock</v>
      </c>
      <c r="S1272" s="14">
        <f>(((Table1[[#This Row],[launched_at]]/60)/60)/24)+DATE(1970,1,1)</f>
        <v>40933.856967592597</v>
      </c>
      <c r="T1272" s="14">
        <f t="shared" si="19"/>
        <v>40993.815300925926</v>
      </c>
    </row>
    <row r="1273" spans="1:20" ht="43.5" x14ac:dyDescent="0.35">
      <c r="A1273">
        <v>1271</v>
      </c>
      <c r="B1273" s="1" t="s">
        <v>1272</v>
      </c>
      <c r="C1273" s="1" t="s">
        <v>5381</v>
      </c>
      <c r="D1273" s="6">
        <v>7500</v>
      </c>
      <c r="E1273" s="6">
        <v>7635</v>
      </c>
      <c r="F1273" t="s">
        <v>8219</v>
      </c>
      <c r="G1273" t="s">
        <v>8224</v>
      </c>
      <c r="H1273" t="s">
        <v>8246</v>
      </c>
      <c r="I1273">
        <v>1384363459</v>
      </c>
      <c r="J1273">
        <v>1381767859</v>
      </c>
      <c r="K1273" t="b">
        <v>1</v>
      </c>
      <c r="L1273">
        <v>31</v>
      </c>
      <c r="M1273" t="b">
        <v>1</v>
      </c>
      <c r="N1273" t="s">
        <v>8276</v>
      </c>
      <c r="O1273" s="16">
        <f>Table1[[#This Row],[pledged]]/Table1[[#This Row],[goal]]*100</f>
        <v>101.8</v>
      </c>
      <c r="P1273" s="6">
        <f>IFERROR(Table1[[#This Row],[pledged]]/Table1[[#This Row],[backers_count]],0)</f>
        <v>246.29032258064515</v>
      </c>
      <c r="Q1273" t="str">
        <f>LEFT(Table1[[#This Row],[Category and Sub-Category]],FIND("/",Table1[[#This Row],[Category and Sub-Category]])-1)</f>
        <v>music</v>
      </c>
      <c r="R1273" t="str">
        <f>RIGHT(Table1[[#This Row],[Category and Sub-Category]],LEN(Table1[[#This Row],[Category and Sub-Category]])-FIND("/",Table1[[#This Row],[Category and Sub-Category]]))</f>
        <v>rock</v>
      </c>
      <c r="S1273" s="14">
        <f>(((Table1[[#This Row],[launched_at]]/60)/60)/24)+DATE(1970,1,1)</f>
        <v>41561.683553240742</v>
      </c>
      <c r="T1273" s="14">
        <f t="shared" si="19"/>
        <v>41591.725219907406</v>
      </c>
    </row>
    <row r="1274" spans="1:20" ht="58" x14ac:dyDescent="0.35">
      <c r="A1274">
        <v>1272</v>
      </c>
      <c r="B1274" s="1" t="s">
        <v>1273</v>
      </c>
      <c r="C1274" s="1" t="s">
        <v>5382</v>
      </c>
      <c r="D1274" s="6">
        <v>5000</v>
      </c>
      <c r="E1274" s="6">
        <v>5300</v>
      </c>
      <c r="F1274" t="s">
        <v>8219</v>
      </c>
      <c r="G1274" t="s">
        <v>8224</v>
      </c>
      <c r="H1274" t="s">
        <v>8246</v>
      </c>
      <c r="I1274">
        <v>1276574400</v>
      </c>
      <c r="J1274">
        <v>1270576379</v>
      </c>
      <c r="K1274" t="b">
        <v>1</v>
      </c>
      <c r="L1274">
        <v>28</v>
      </c>
      <c r="M1274" t="b">
        <v>1</v>
      </c>
      <c r="N1274" t="s">
        <v>8276</v>
      </c>
      <c r="O1274" s="16">
        <f>Table1[[#This Row],[pledged]]/Table1[[#This Row],[goal]]*100</f>
        <v>106</v>
      </c>
      <c r="P1274" s="6">
        <f>IFERROR(Table1[[#This Row],[pledged]]/Table1[[#This Row],[backers_count]],0)</f>
        <v>189.28571428571428</v>
      </c>
      <c r="Q1274" t="str">
        <f>LEFT(Table1[[#This Row],[Category and Sub-Category]],FIND("/",Table1[[#This Row],[Category and Sub-Category]])-1)</f>
        <v>music</v>
      </c>
      <c r="R1274" t="str">
        <f>RIGHT(Table1[[#This Row],[Category and Sub-Category]],LEN(Table1[[#This Row],[Category and Sub-Category]])-FIND("/",Table1[[#This Row],[Category and Sub-Category]]))</f>
        <v>rock</v>
      </c>
      <c r="S1274" s="14">
        <f>(((Table1[[#This Row],[launched_at]]/60)/60)/24)+DATE(1970,1,1)</f>
        <v>40274.745127314818</v>
      </c>
      <c r="T1274" s="14">
        <f t="shared" si="19"/>
        <v>40344.166666666664</v>
      </c>
    </row>
    <row r="1275" spans="1:20" ht="43.5" x14ac:dyDescent="0.35">
      <c r="A1275">
        <v>1273</v>
      </c>
      <c r="B1275" s="1" t="s">
        <v>1274</v>
      </c>
      <c r="C1275" s="1" t="s">
        <v>5383</v>
      </c>
      <c r="D1275" s="6">
        <v>4000</v>
      </c>
      <c r="E1275" s="6">
        <v>4140</v>
      </c>
      <c r="F1275" t="s">
        <v>8219</v>
      </c>
      <c r="G1275" t="s">
        <v>8229</v>
      </c>
      <c r="H1275" t="s">
        <v>8251</v>
      </c>
      <c r="I1275">
        <v>1409506291</v>
      </c>
      <c r="J1275">
        <v>1406914291</v>
      </c>
      <c r="K1275" t="b">
        <v>1</v>
      </c>
      <c r="L1275">
        <v>54</v>
      </c>
      <c r="M1275" t="b">
        <v>1</v>
      </c>
      <c r="N1275" t="s">
        <v>8276</v>
      </c>
      <c r="O1275" s="16">
        <f>Table1[[#This Row],[pledged]]/Table1[[#This Row],[goal]]*100</f>
        <v>103.49999999999999</v>
      </c>
      <c r="P1275" s="6">
        <f>IFERROR(Table1[[#This Row],[pledged]]/Table1[[#This Row],[backers_count]],0)</f>
        <v>76.666666666666671</v>
      </c>
      <c r="Q1275" t="str">
        <f>LEFT(Table1[[#This Row],[Category and Sub-Category]],FIND("/",Table1[[#This Row],[Category and Sub-Category]])-1)</f>
        <v>music</v>
      </c>
      <c r="R1275" t="str">
        <f>RIGHT(Table1[[#This Row],[Category and Sub-Category]],LEN(Table1[[#This Row],[Category and Sub-Category]])-FIND("/",Table1[[#This Row],[Category and Sub-Category]]))</f>
        <v>rock</v>
      </c>
      <c r="S1275" s="14">
        <f>(((Table1[[#This Row],[launched_at]]/60)/60)/24)+DATE(1970,1,1)</f>
        <v>41852.730219907404</v>
      </c>
      <c r="T1275" s="14">
        <f t="shared" si="19"/>
        <v>41882.730219907404</v>
      </c>
    </row>
    <row r="1276" spans="1:20" ht="43.5" x14ac:dyDescent="0.35">
      <c r="A1276">
        <v>1274</v>
      </c>
      <c r="B1276" s="1" t="s">
        <v>1275</v>
      </c>
      <c r="C1276" s="1" t="s">
        <v>5384</v>
      </c>
      <c r="D1276" s="6">
        <v>25000</v>
      </c>
      <c r="E1276" s="6">
        <v>38743.839999999997</v>
      </c>
      <c r="F1276" t="s">
        <v>8219</v>
      </c>
      <c r="G1276" t="s">
        <v>8224</v>
      </c>
      <c r="H1276" t="s">
        <v>8246</v>
      </c>
      <c r="I1276">
        <v>1346344425</v>
      </c>
      <c r="J1276">
        <v>1343320425</v>
      </c>
      <c r="K1276" t="b">
        <v>1</v>
      </c>
      <c r="L1276">
        <v>467</v>
      </c>
      <c r="M1276" t="b">
        <v>1</v>
      </c>
      <c r="N1276" t="s">
        <v>8276</v>
      </c>
      <c r="O1276" s="16">
        <f>Table1[[#This Row],[pledged]]/Table1[[#This Row],[goal]]*100</f>
        <v>154.97535999999999</v>
      </c>
      <c r="P1276" s="6">
        <f>IFERROR(Table1[[#This Row],[pledged]]/Table1[[#This Row],[backers_count]],0)</f>
        <v>82.963254817987149</v>
      </c>
      <c r="Q1276" t="str">
        <f>LEFT(Table1[[#This Row],[Category and Sub-Category]],FIND("/",Table1[[#This Row],[Category and Sub-Category]])-1)</f>
        <v>music</v>
      </c>
      <c r="R1276" t="str">
        <f>RIGHT(Table1[[#This Row],[Category and Sub-Category]],LEN(Table1[[#This Row],[Category and Sub-Category]])-FIND("/",Table1[[#This Row],[Category and Sub-Category]]))</f>
        <v>rock</v>
      </c>
      <c r="S1276" s="14">
        <f>(((Table1[[#This Row],[launched_at]]/60)/60)/24)+DATE(1970,1,1)</f>
        <v>41116.690104166664</v>
      </c>
      <c r="T1276" s="14">
        <f t="shared" si="19"/>
        <v>41151.690104166664</v>
      </c>
    </row>
    <row r="1277" spans="1:20" ht="43.5" x14ac:dyDescent="0.35">
      <c r="A1277">
        <v>1275</v>
      </c>
      <c r="B1277" s="1" t="s">
        <v>1276</v>
      </c>
      <c r="C1277" s="1" t="s">
        <v>5385</v>
      </c>
      <c r="D1277" s="6">
        <v>15000</v>
      </c>
      <c r="E1277" s="6">
        <v>24321.1</v>
      </c>
      <c r="F1277" t="s">
        <v>8219</v>
      </c>
      <c r="G1277" t="s">
        <v>8224</v>
      </c>
      <c r="H1277" t="s">
        <v>8246</v>
      </c>
      <c r="I1277">
        <v>1375908587</v>
      </c>
      <c r="J1277">
        <v>1372884587</v>
      </c>
      <c r="K1277" t="b">
        <v>1</v>
      </c>
      <c r="L1277">
        <v>389</v>
      </c>
      <c r="M1277" t="b">
        <v>1</v>
      </c>
      <c r="N1277" t="s">
        <v>8276</v>
      </c>
      <c r="O1277" s="16">
        <f>Table1[[#This Row],[pledged]]/Table1[[#This Row],[goal]]*100</f>
        <v>162.14066666666668</v>
      </c>
      <c r="P1277" s="6">
        <f>IFERROR(Table1[[#This Row],[pledged]]/Table1[[#This Row],[backers_count]],0)</f>
        <v>62.522107969151669</v>
      </c>
      <c r="Q1277" t="str">
        <f>LEFT(Table1[[#This Row],[Category and Sub-Category]],FIND("/",Table1[[#This Row],[Category and Sub-Category]])-1)</f>
        <v>music</v>
      </c>
      <c r="R1277" t="str">
        <f>RIGHT(Table1[[#This Row],[Category and Sub-Category]],LEN(Table1[[#This Row],[Category and Sub-Category]])-FIND("/",Table1[[#This Row],[Category and Sub-Category]]))</f>
        <v>rock</v>
      </c>
      <c r="S1277" s="14">
        <f>(((Table1[[#This Row],[launched_at]]/60)/60)/24)+DATE(1970,1,1)</f>
        <v>41458.867905092593</v>
      </c>
      <c r="T1277" s="14">
        <f t="shared" si="19"/>
        <v>41493.867905092593</v>
      </c>
    </row>
    <row r="1278" spans="1:20" ht="29" x14ac:dyDescent="0.35">
      <c r="A1278">
        <v>1276</v>
      </c>
      <c r="B1278" s="1" t="s">
        <v>1277</v>
      </c>
      <c r="C1278" s="1" t="s">
        <v>5386</v>
      </c>
      <c r="D1278" s="6">
        <v>3000</v>
      </c>
      <c r="E1278" s="6">
        <v>3132.63</v>
      </c>
      <c r="F1278" t="s">
        <v>8219</v>
      </c>
      <c r="G1278" t="s">
        <v>8224</v>
      </c>
      <c r="H1278" t="s">
        <v>8246</v>
      </c>
      <c r="I1278">
        <v>1251777600</v>
      </c>
      <c r="J1278">
        <v>1247504047</v>
      </c>
      <c r="K1278" t="b">
        <v>1</v>
      </c>
      <c r="L1278">
        <v>68</v>
      </c>
      <c r="M1278" t="b">
        <v>1</v>
      </c>
      <c r="N1278" t="s">
        <v>8276</v>
      </c>
      <c r="O1278" s="16">
        <f>Table1[[#This Row],[pledged]]/Table1[[#This Row],[goal]]*100</f>
        <v>104.42100000000001</v>
      </c>
      <c r="P1278" s="6">
        <f>IFERROR(Table1[[#This Row],[pledged]]/Table1[[#This Row],[backers_count]],0)</f>
        <v>46.06808823529412</v>
      </c>
      <c r="Q1278" t="str">
        <f>LEFT(Table1[[#This Row],[Category and Sub-Category]],FIND("/",Table1[[#This Row],[Category and Sub-Category]])-1)</f>
        <v>music</v>
      </c>
      <c r="R1278" t="str">
        <f>RIGHT(Table1[[#This Row],[Category and Sub-Category]],LEN(Table1[[#This Row],[Category and Sub-Category]])-FIND("/",Table1[[#This Row],[Category and Sub-Category]]))</f>
        <v>rock</v>
      </c>
      <c r="S1278" s="14">
        <f>(((Table1[[#This Row],[launched_at]]/60)/60)/24)+DATE(1970,1,1)</f>
        <v>40007.704247685186</v>
      </c>
      <c r="T1278" s="14">
        <f t="shared" si="19"/>
        <v>40057.166666666664</v>
      </c>
    </row>
    <row r="1279" spans="1:20" ht="58" x14ac:dyDescent="0.35">
      <c r="A1279">
        <v>1277</v>
      </c>
      <c r="B1279" s="1" t="s">
        <v>1278</v>
      </c>
      <c r="C1279" s="1" t="s">
        <v>5387</v>
      </c>
      <c r="D1279" s="6">
        <v>15000</v>
      </c>
      <c r="E1279" s="6">
        <v>15918.65</v>
      </c>
      <c r="F1279" t="s">
        <v>8219</v>
      </c>
      <c r="G1279" t="s">
        <v>8224</v>
      </c>
      <c r="H1279" t="s">
        <v>8246</v>
      </c>
      <c r="I1279">
        <v>1346765347</v>
      </c>
      <c r="J1279">
        <v>1343741347</v>
      </c>
      <c r="K1279" t="b">
        <v>1</v>
      </c>
      <c r="L1279">
        <v>413</v>
      </c>
      <c r="M1279" t="b">
        <v>1</v>
      </c>
      <c r="N1279" t="s">
        <v>8276</v>
      </c>
      <c r="O1279" s="16">
        <f>Table1[[#This Row],[pledged]]/Table1[[#This Row],[goal]]*100</f>
        <v>106.12433333333333</v>
      </c>
      <c r="P1279" s="6">
        <f>IFERROR(Table1[[#This Row],[pledged]]/Table1[[#This Row],[backers_count]],0)</f>
        <v>38.543946731234868</v>
      </c>
      <c r="Q1279" t="str">
        <f>LEFT(Table1[[#This Row],[Category and Sub-Category]],FIND("/",Table1[[#This Row],[Category and Sub-Category]])-1)</f>
        <v>music</v>
      </c>
      <c r="R1279" t="str">
        <f>RIGHT(Table1[[#This Row],[Category and Sub-Category]],LEN(Table1[[#This Row],[Category and Sub-Category]])-FIND("/",Table1[[#This Row],[Category and Sub-Category]]))</f>
        <v>rock</v>
      </c>
      <c r="S1279" s="14">
        <f>(((Table1[[#This Row],[launched_at]]/60)/60)/24)+DATE(1970,1,1)</f>
        <v>41121.561886574076</v>
      </c>
      <c r="T1279" s="14">
        <f t="shared" si="19"/>
        <v>41156.561886574076</v>
      </c>
    </row>
    <row r="1280" spans="1:20" ht="43.5" x14ac:dyDescent="0.35">
      <c r="A1280">
        <v>1278</v>
      </c>
      <c r="B1280" s="1" t="s">
        <v>1279</v>
      </c>
      <c r="C1280" s="1" t="s">
        <v>5388</v>
      </c>
      <c r="D1280" s="6">
        <v>6500</v>
      </c>
      <c r="E1280" s="6">
        <v>10071</v>
      </c>
      <c r="F1280" t="s">
        <v>8219</v>
      </c>
      <c r="G1280" t="s">
        <v>8224</v>
      </c>
      <c r="H1280" t="s">
        <v>8246</v>
      </c>
      <c r="I1280">
        <v>1403661600</v>
      </c>
      <c r="J1280">
        <v>1401196766</v>
      </c>
      <c r="K1280" t="b">
        <v>1</v>
      </c>
      <c r="L1280">
        <v>190</v>
      </c>
      <c r="M1280" t="b">
        <v>1</v>
      </c>
      <c r="N1280" t="s">
        <v>8276</v>
      </c>
      <c r="O1280" s="16">
        <f>Table1[[#This Row],[pledged]]/Table1[[#This Row],[goal]]*100</f>
        <v>154.93846153846152</v>
      </c>
      <c r="P1280" s="6">
        <f>IFERROR(Table1[[#This Row],[pledged]]/Table1[[#This Row],[backers_count]],0)</f>
        <v>53.005263157894738</v>
      </c>
      <c r="Q1280" t="str">
        <f>LEFT(Table1[[#This Row],[Category and Sub-Category]],FIND("/",Table1[[#This Row],[Category and Sub-Category]])-1)</f>
        <v>music</v>
      </c>
      <c r="R1280" t="str">
        <f>RIGHT(Table1[[#This Row],[Category and Sub-Category]],LEN(Table1[[#This Row],[Category and Sub-Category]])-FIND("/",Table1[[#This Row],[Category and Sub-Category]]))</f>
        <v>rock</v>
      </c>
      <c r="S1280" s="14">
        <f>(((Table1[[#This Row],[launched_at]]/60)/60)/24)+DATE(1970,1,1)</f>
        <v>41786.555162037039</v>
      </c>
      <c r="T1280" s="14">
        <f t="shared" si="19"/>
        <v>41815.083333333336</v>
      </c>
    </row>
    <row r="1281" spans="1:20" ht="43.5" x14ac:dyDescent="0.35">
      <c r="A1281">
        <v>1279</v>
      </c>
      <c r="B1281" s="1" t="s">
        <v>1280</v>
      </c>
      <c r="C1281" s="1" t="s">
        <v>5389</v>
      </c>
      <c r="D1281" s="6">
        <v>12516</v>
      </c>
      <c r="E1281" s="6">
        <v>13864.17</v>
      </c>
      <c r="F1281" t="s">
        <v>8219</v>
      </c>
      <c r="G1281" t="s">
        <v>8224</v>
      </c>
      <c r="H1281" t="s">
        <v>8246</v>
      </c>
      <c r="I1281">
        <v>1395624170</v>
      </c>
      <c r="J1281">
        <v>1392171770</v>
      </c>
      <c r="K1281" t="b">
        <v>1</v>
      </c>
      <c r="L1281">
        <v>189</v>
      </c>
      <c r="M1281" t="b">
        <v>1</v>
      </c>
      <c r="N1281" t="s">
        <v>8276</v>
      </c>
      <c r="O1281" s="16">
        <f>Table1[[#This Row],[pledged]]/Table1[[#This Row],[goal]]*100</f>
        <v>110.77157238734421</v>
      </c>
      <c r="P1281" s="6">
        <f>IFERROR(Table1[[#This Row],[pledged]]/Table1[[#This Row],[backers_count]],0)</f>
        <v>73.355396825396824</v>
      </c>
      <c r="Q1281" t="str">
        <f>LEFT(Table1[[#This Row],[Category and Sub-Category]],FIND("/",Table1[[#This Row],[Category and Sub-Category]])-1)</f>
        <v>music</v>
      </c>
      <c r="R1281" t="str">
        <f>RIGHT(Table1[[#This Row],[Category and Sub-Category]],LEN(Table1[[#This Row],[Category and Sub-Category]])-FIND("/",Table1[[#This Row],[Category and Sub-Category]]))</f>
        <v>rock</v>
      </c>
      <c r="S1281" s="14">
        <f>(((Table1[[#This Row],[launched_at]]/60)/60)/24)+DATE(1970,1,1)</f>
        <v>41682.099189814813</v>
      </c>
      <c r="T1281" s="14">
        <f t="shared" si="19"/>
        <v>41722.057523148149</v>
      </c>
    </row>
    <row r="1282" spans="1:20" ht="43.5" x14ac:dyDescent="0.35">
      <c r="A1282">
        <v>1280</v>
      </c>
      <c r="B1282" s="1" t="s">
        <v>1281</v>
      </c>
      <c r="C1282" s="1" t="s">
        <v>5390</v>
      </c>
      <c r="D1282" s="6">
        <v>15000</v>
      </c>
      <c r="E1282" s="6">
        <v>16636.78</v>
      </c>
      <c r="F1282" t="s">
        <v>8219</v>
      </c>
      <c r="G1282" t="s">
        <v>8224</v>
      </c>
      <c r="H1282" t="s">
        <v>8246</v>
      </c>
      <c r="I1282">
        <v>1299003054</v>
      </c>
      <c r="J1282">
        <v>1291227054</v>
      </c>
      <c r="K1282" t="b">
        <v>1</v>
      </c>
      <c r="L1282">
        <v>130</v>
      </c>
      <c r="M1282" t="b">
        <v>1</v>
      </c>
      <c r="N1282" t="s">
        <v>8276</v>
      </c>
      <c r="O1282" s="16">
        <f>Table1[[#This Row],[pledged]]/Table1[[#This Row],[goal]]*100</f>
        <v>110.91186666666665</v>
      </c>
      <c r="P1282" s="6">
        <f>IFERROR(Table1[[#This Row],[pledged]]/Table1[[#This Row],[backers_count]],0)</f>
        <v>127.97523076923076</v>
      </c>
      <c r="Q1282" t="str">
        <f>LEFT(Table1[[#This Row],[Category and Sub-Category]],FIND("/",Table1[[#This Row],[Category and Sub-Category]])-1)</f>
        <v>music</v>
      </c>
      <c r="R1282" t="str">
        <f>RIGHT(Table1[[#This Row],[Category and Sub-Category]],LEN(Table1[[#This Row],[Category and Sub-Category]])-FIND("/",Table1[[#This Row],[Category and Sub-Category]]))</f>
        <v>rock</v>
      </c>
      <c r="S1282" s="14">
        <f>(((Table1[[#This Row],[launched_at]]/60)/60)/24)+DATE(1970,1,1)</f>
        <v>40513.757569444446</v>
      </c>
      <c r="T1282" s="14">
        <f t="shared" ref="T1282:T1345" si="20">(((I1282/60)/60)/24)+DATE(1970,1,1)</f>
        <v>40603.757569444446</v>
      </c>
    </row>
    <row r="1283" spans="1:20" ht="43.5" x14ac:dyDescent="0.35">
      <c r="A1283">
        <v>1281</v>
      </c>
      <c r="B1283" s="1" t="s">
        <v>1282</v>
      </c>
      <c r="C1283" s="1" t="s">
        <v>5391</v>
      </c>
      <c r="D1283" s="6">
        <v>7000</v>
      </c>
      <c r="E1283" s="6">
        <v>7750</v>
      </c>
      <c r="F1283" t="s">
        <v>8219</v>
      </c>
      <c r="G1283" t="s">
        <v>8224</v>
      </c>
      <c r="H1283" t="s">
        <v>8246</v>
      </c>
      <c r="I1283">
        <v>1375033836</v>
      </c>
      <c r="J1283">
        <v>1373305836</v>
      </c>
      <c r="K1283" t="b">
        <v>1</v>
      </c>
      <c r="L1283">
        <v>74</v>
      </c>
      <c r="M1283" t="b">
        <v>1</v>
      </c>
      <c r="N1283" t="s">
        <v>8276</v>
      </c>
      <c r="O1283" s="16">
        <f>Table1[[#This Row],[pledged]]/Table1[[#This Row],[goal]]*100</f>
        <v>110.71428571428572</v>
      </c>
      <c r="P1283" s="6">
        <f>IFERROR(Table1[[#This Row],[pledged]]/Table1[[#This Row],[backers_count]],0)</f>
        <v>104.72972972972973</v>
      </c>
      <c r="Q1283" t="str">
        <f>LEFT(Table1[[#This Row],[Category and Sub-Category]],FIND("/",Table1[[#This Row],[Category and Sub-Category]])-1)</f>
        <v>music</v>
      </c>
      <c r="R1283" t="str">
        <f>RIGHT(Table1[[#This Row],[Category and Sub-Category]],LEN(Table1[[#This Row],[Category and Sub-Category]])-FIND("/",Table1[[#This Row],[Category and Sub-Category]]))</f>
        <v>rock</v>
      </c>
      <c r="S1283" s="14">
        <f>(((Table1[[#This Row],[launched_at]]/60)/60)/24)+DATE(1970,1,1)</f>
        <v>41463.743472222224</v>
      </c>
      <c r="T1283" s="14">
        <f t="shared" si="20"/>
        <v>41483.743472222224</v>
      </c>
    </row>
    <row r="1284" spans="1:20" ht="58" x14ac:dyDescent="0.35">
      <c r="A1284">
        <v>1282</v>
      </c>
      <c r="B1284" s="1" t="s">
        <v>1283</v>
      </c>
      <c r="C1284" s="1" t="s">
        <v>5392</v>
      </c>
      <c r="D1284" s="6">
        <v>15000</v>
      </c>
      <c r="E1284" s="6">
        <v>18542</v>
      </c>
      <c r="F1284" t="s">
        <v>8219</v>
      </c>
      <c r="G1284" t="s">
        <v>8224</v>
      </c>
      <c r="H1284" t="s">
        <v>8246</v>
      </c>
      <c r="I1284">
        <v>1386565140</v>
      </c>
      <c r="J1284">
        <v>1383909855</v>
      </c>
      <c r="K1284" t="b">
        <v>1</v>
      </c>
      <c r="L1284">
        <v>274</v>
      </c>
      <c r="M1284" t="b">
        <v>1</v>
      </c>
      <c r="N1284" t="s">
        <v>8276</v>
      </c>
      <c r="O1284" s="16">
        <f>Table1[[#This Row],[pledged]]/Table1[[#This Row],[goal]]*100</f>
        <v>123.61333333333333</v>
      </c>
      <c r="P1284" s="6">
        <f>IFERROR(Table1[[#This Row],[pledged]]/Table1[[#This Row],[backers_count]],0)</f>
        <v>67.671532846715323</v>
      </c>
      <c r="Q1284" t="str">
        <f>LEFT(Table1[[#This Row],[Category and Sub-Category]],FIND("/",Table1[[#This Row],[Category and Sub-Category]])-1)</f>
        <v>music</v>
      </c>
      <c r="R1284" t="str">
        <f>RIGHT(Table1[[#This Row],[Category and Sub-Category]],LEN(Table1[[#This Row],[Category and Sub-Category]])-FIND("/",Table1[[#This Row],[Category and Sub-Category]]))</f>
        <v>rock</v>
      </c>
      <c r="S1284" s="14">
        <f>(((Table1[[#This Row],[launched_at]]/60)/60)/24)+DATE(1970,1,1)</f>
        <v>41586.475173611114</v>
      </c>
      <c r="T1284" s="14">
        <f t="shared" si="20"/>
        <v>41617.207638888889</v>
      </c>
    </row>
    <row r="1285" spans="1:20" ht="43.5" x14ac:dyDescent="0.35">
      <c r="A1285">
        <v>1283</v>
      </c>
      <c r="B1285" s="1" t="s">
        <v>1284</v>
      </c>
      <c r="C1285" s="1" t="s">
        <v>5393</v>
      </c>
      <c r="D1285" s="6">
        <v>1000</v>
      </c>
      <c r="E1285" s="6">
        <v>2110.5</v>
      </c>
      <c r="F1285" t="s">
        <v>8219</v>
      </c>
      <c r="G1285" t="s">
        <v>8224</v>
      </c>
      <c r="H1285" t="s">
        <v>8246</v>
      </c>
      <c r="I1285">
        <v>1362974400</v>
      </c>
      <c r="J1285">
        <v>1360948389</v>
      </c>
      <c r="K1285" t="b">
        <v>1</v>
      </c>
      <c r="L1285">
        <v>22</v>
      </c>
      <c r="M1285" t="b">
        <v>1</v>
      </c>
      <c r="N1285" t="s">
        <v>8276</v>
      </c>
      <c r="O1285" s="16">
        <f>Table1[[#This Row],[pledged]]/Table1[[#This Row],[goal]]*100</f>
        <v>211.05</v>
      </c>
      <c r="P1285" s="6">
        <f>IFERROR(Table1[[#This Row],[pledged]]/Table1[[#This Row],[backers_count]],0)</f>
        <v>95.931818181818187</v>
      </c>
      <c r="Q1285" t="str">
        <f>LEFT(Table1[[#This Row],[Category and Sub-Category]],FIND("/",Table1[[#This Row],[Category and Sub-Category]])-1)</f>
        <v>music</v>
      </c>
      <c r="R1285" t="str">
        <f>RIGHT(Table1[[#This Row],[Category and Sub-Category]],LEN(Table1[[#This Row],[Category and Sub-Category]])-FIND("/",Table1[[#This Row],[Category and Sub-Category]]))</f>
        <v>rock</v>
      </c>
      <c r="S1285" s="14">
        <f>(((Table1[[#This Row],[launched_at]]/60)/60)/24)+DATE(1970,1,1)</f>
        <v>41320.717465277776</v>
      </c>
      <c r="T1285" s="14">
        <f t="shared" si="20"/>
        <v>41344.166666666664</v>
      </c>
    </row>
    <row r="1286" spans="1:20" ht="43.5" x14ac:dyDescent="0.35">
      <c r="A1286">
        <v>1284</v>
      </c>
      <c r="B1286" s="1" t="s">
        <v>1285</v>
      </c>
      <c r="C1286" s="1" t="s">
        <v>5394</v>
      </c>
      <c r="D1286" s="6">
        <v>2000</v>
      </c>
      <c r="E1286" s="6">
        <v>2020</v>
      </c>
      <c r="F1286" t="s">
        <v>8219</v>
      </c>
      <c r="G1286" t="s">
        <v>8224</v>
      </c>
      <c r="H1286" t="s">
        <v>8246</v>
      </c>
      <c r="I1286">
        <v>1483203540</v>
      </c>
      <c r="J1286">
        <v>1481175482</v>
      </c>
      <c r="K1286" t="b">
        <v>0</v>
      </c>
      <c r="L1286">
        <v>31</v>
      </c>
      <c r="M1286" t="b">
        <v>1</v>
      </c>
      <c r="N1286" t="s">
        <v>8271</v>
      </c>
      <c r="O1286" s="16">
        <f>Table1[[#This Row],[pledged]]/Table1[[#This Row],[goal]]*100</f>
        <v>101</v>
      </c>
      <c r="P1286" s="6">
        <f>IFERROR(Table1[[#This Row],[pledged]]/Table1[[#This Row],[backers_count]],0)</f>
        <v>65.161290322580641</v>
      </c>
      <c r="Q1286" t="str">
        <f>LEFT(Table1[[#This Row],[Category and Sub-Category]],FIND("/",Table1[[#This Row],[Category and Sub-Category]])-1)</f>
        <v>theater</v>
      </c>
      <c r="R1286" t="str">
        <f>RIGHT(Table1[[#This Row],[Category and Sub-Category]],LEN(Table1[[#This Row],[Category and Sub-Category]])-FIND("/",Table1[[#This Row],[Category and Sub-Category]]))</f>
        <v>plays</v>
      </c>
      <c r="S1286" s="14">
        <f>(((Table1[[#This Row],[launched_at]]/60)/60)/24)+DATE(1970,1,1)</f>
        <v>42712.23474537037</v>
      </c>
      <c r="T1286" s="14">
        <f t="shared" si="20"/>
        <v>42735.707638888889</v>
      </c>
    </row>
    <row r="1287" spans="1:20" ht="43.5" x14ac:dyDescent="0.35">
      <c r="A1287">
        <v>1285</v>
      </c>
      <c r="B1287" s="1" t="s">
        <v>1286</v>
      </c>
      <c r="C1287" s="1" t="s">
        <v>5395</v>
      </c>
      <c r="D1287" s="6">
        <v>2000</v>
      </c>
      <c r="E1287" s="6">
        <v>2033</v>
      </c>
      <c r="F1287" t="s">
        <v>8219</v>
      </c>
      <c r="G1287" t="s">
        <v>8225</v>
      </c>
      <c r="H1287" t="s">
        <v>8247</v>
      </c>
      <c r="I1287">
        <v>1434808775</v>
      </c>
      <c r="J1287">
        <v>1433512775</v>
      </c>
      <c r="K1287" t="b">
        <v>0</v>
      </c>
      <c r="L1287">
        <v>63</v>
      </c>
      <c r="M1287" t="b">
        <v>1</v>
      </c>
      <c r="N1287" t="s">
        <v>8271</v>
      </c>
      <c r="O1287" s="16">
        <f>Table1[[#This Row],[pledged]]/Table1[[#This Row],[goal]]*100</f>
        <v>101.64999999999999</v>
      </c>
      <c r="P1287" s="6">
        <f>IFERROR(Table1[[#This Row],[pledged]]/Table1[[#This Row],[backers_count]],0)</f>
        <v>32.269841269841272</v>
      </c>
      <c r="Q1287" t="str">
        <f>LEFT(Table1[[#This Row],[Category and Sub-Category]],FIND("/",Table1[[#This Row],[Category and Sub-Category]])-1)</f>
        <v>theater</v>
      </c>
      <c r="R1287" t="str">
        <f>RIGHT(Table1[[#This Row],[Category and Sub-Category]],LEN(Table1[[#This Row],[Category and Sub-Category]])-FIND("/",Table1[[#This Row],[Category and Sub-Category]]))</f>
        <v>plays</v>
      </c>
      <c r="S1287" s="14">
        <f>(((Table1[[#This Row],[launched_at]]/60)/60)/24)+DATE(1970,1,1)</f>
        <v>42160.583043981482</v>
      </c>
      <c r="T1287" s="14">
        <f t="shared" si="20"/>
        <v>42175.583043981482</v>
      </c>
    </row>
    <row r="1288" spans="1:20" ht="43.5" x14ac:dyDescent="0.35">
      <c r="A1288">
        <v>1286</v>
      </c>
      <c r="B1288" s="1" t="s">
        <v>1287</v>
      </c>
      <c r="C1288" s="1" t="s">
        <v>5396</v>
      </c>
      <c r="D1288" s="6">
        <v>1500</v>
      </c>
      <c r="E1288" s="6">
        <v>1625</v>
      </c>
      <c r="F1288" t="s">
        <v>8219</v>
      </c>
      <c r="G1288" t="s">
        <v>8225</v>
      </c>
      <c r="H1288" t="s">
        <v>8247</v>
      </c>
      <c r="I1288">
        <v>1424181600</v>
      </c>
      <c r="J1288">
        <v>1423041227</v>
      </c>
      <c r="K1288" t="b">
        <v>0</v>
      </c>
      <c r="L1288">
        <v>20</v>
      </c>
      <c r="M1288" t="b">
        <v>1</v>
      </c>
      <c r="N1288" t="s">
        <v>8271</v>
      </c>
      <c r="O1288" s="16">
        <f>Table1[[#This Row],[pledged]]/Table1[[#This Row],[goal]]*100</f>
        <v>108.33333333333333</v>
      </c>
      <c r="P1288" s="6">
        <f>IFERROR(Table1[[#This Row],[pledged]]/Table1[[#This Row],[backers_count]],0)</f>
        <v>81.25</v>
      </c>
      <c r="Q1288" t="str">
        <f>LEFT(Table1[[#This Row],[Category and Sub-Category]],FIND("/",Table1[[#This Row],[Category and Sub-Category]])-1)</f>
        <v>theater</v>
      </c>
      <c r="R1288" t="str">
        <f>RIGHT(Table1[[#This Row],[Category and Sub-Category]],LEN(Table1[[#This Row],[Category and Sub-Category]])-FIND("/",Table1[[#This Row],[Category and Sub-Category]]))</f>
        <v>plays</v>
      </c>
      <c r="S1288" s="14">
        <f>(((Table1[[#This Row],[launched_at]]/60)/60)/24)+DATE(1970,1,1)</f>
        <v>42039.384571759263</v>
      </c>
      <c r="T1288" s="14">
        <f t="shared" si="20"/>
        <v>42052.583333333328</v>
      </c>
    </row>
    <row r="1289" spans="1:20" ht="72.5" x14ac:dyDescent="0.35">
      <c r="A1289">
        <v>1287</v>
      </c>
      <c r="B1289" s="1" t="s">
        <v>1288</v>
      </c>
      <c r="C1289" s="1" t="s">
        <v>5397</v>
      </c>
      <c r="D1289" s="6">
        <v>250</v>
      </c>
      <c r="E1289" s="6">
        <v>605</v>
      </c>
      <c r="F1289" t="s">
        <v>8219</v>
      </c>
      <c r="G1289" t="s">
        <v>8225</v>
      </c>
      <c r="H1289" t="s">
        <v>8247</v>
      </c>
      <c r="I1289">
        <v>1434120856</v>
      </c>
      <c r="J1289">
        <v>1428936856</v>
      </c>
      <c r="K1289" t="b">
        <v>0</v>
      </c>
      <c r="L1289">
        <v>25</v>
      </c>
      <c r="M1289" t="b">
        <v>1</v>
      </c>
      <c r="N1289" t="s">
        <v>8271</v>
      </c>
      <c r="O1289" s="16">
        <f>Table1[[#This Row],[pledged]]/Table1[[#This Row],[goal]]*100</f>
        <v>242</v>
      </c>
      <c r="P1289" s="6">
        <f>IFERROR(Table1[[#This Row],[pledged]]/Table1[[#This Row],[backers_count]],0)</f>
        <v>24.2</v>
      </c>
      <c r="Q1289" t="str">
        <f>LEFT(Table1[[#This Row],[Category and Sub-Category]],FIND("/",Table1[[#This Row],[Category and Sub-Category]])-1)</f>
        <v>theater</v>
      </c>
      <c r="R1289" t="str">
        <f>RIGHT(Table1[[#This Row],[Category and Sub-Category]],LEN(Table1[[#This Row],[Category and Sub-Category]])-FIND("/",Table1[[#This Row],[Category and Sub-Category]]))</f>
        <v>plays</v>
      </c>
      <c r="S1289" s="14">
        <f>(((Table1[[#This Row],[launched_at]]/60)/60)/24)+DATE(1970,1,1)</f>
        <v>42107.621018518519</v>
      </c>
      <c r="T1289" s="14">
        <f t="shared" si="20"/>
        <v>42167.621018518519</v>
      </c>
    </row>
    <row r="1290" spans="1:20" ht="58" x14ac:dyDescent="0.35">
      <c r="A1290">
        <v>1288</v>
      </c>
      <c r="B1290" s="1" t="s">
        <v>1289</v>
      </c>
      <c r="C1290" s="1" t="s">
        <v>5398</v>
      </c>
      <c r="D1290" s="6">
        <v>4000</v>
      </c>
      <c r="E1290" s="6">
        <v>4018</v>
      </c>
      <c r="F1290" t="s">
        <v>8219</v>
      </c>
      <c r="G1290" t="s">
        <v>8224</v>
      </c>
      <c r="H1290" t="s">
        <v>8246</v>
      </c>
      <c r="I1290">
        <v>1470801600</v>
      </c>
      <c r="J1290">
        <v>1468122163</v>
      </c>
      <c r="K1290" t="b">
        <v>0</v>
      </c>
      <c r="L1290">
        <v>61</v>
      </c>
      <c r="M1290" t="b">
        <v>1</v>
      </c>
      <c r="N1290" t="s">
        <v>8271</v>
      </c>
      <c r="O1290" s="16">
        <f>Table1[[#This Row],[pledged]]/Table1[[#This Row],[goal]]*100</f>
        <v>100.44999999999999</v>
      </c>
      <c r="P1290" s="6">
        <f>IFERROR(Table1[[#This Row],[pledged]]/Table1[[#This Row],[backers_count]],0)</f>
        <v>65.868852459016395</v>
      </c>
      <c r="Q1290" t="str">
        <f>LEFT(Table1[[#This Row],[Category and Sub-Category]],FIND("/",Table1[[#This Row],[Category and Sub-Category]])-1)</f>
        <v>theater</v>
      </c>
      <c r="R1290" t="str">
        <f>RIGHT(Table1[[#This Row],[Category and Sub-Category]],LEN(Table1[[#This Row],[Category and Sub-Category]])-FIND("/",Table1[[#This Row],[Category and Sub-Category]]))</f>
        <v>plays</v>
      </c>
      <c r="S1290" s="14">
        <f>(((Table1[[#This Row],[launched_at]]/60)/60)/24)+DATE(1970,1,1)</f>
        <v>42561.154664351852</v>
      </c>
      <c r="T1290" s="14">
        <f t="shared" si="20"/>
        <v>42592.166666666672</v>
      </c>
    </row>
    <row r="1291" spans="1:20" ht="43.5" x14ac:dyDescent="0.35">
      <c r="A1291">
        <v>1289</v>
      </c>
      <c r="B1291" s="1" t="s">
        <v>1290</v>
      </c>
      <c r="C1291" s="1" t="s">
        <v>5399</v>
      </c>
      <c r="D1291" s="6">
        <v>1500</v>
      </c>
      <c r="E1291" s="6">
        <v>1876</v>
      </c>
      <c r="F1291" t="s">
        <v>8219</v>
      </c>
      <c r="G1291" t="s">
        <v>8224</v>
      </c>
      <c r="H1291" t="s">
        <v>8246</v>
      </c>
      <c r="I1291">
        <v>1483499645</v>
      </c>
      <c r="J1291">
        <v>1480907645</v>
      </c>
      <c r="K1291" t="b">
        <v>0</v>
      </c>
      <c r="L1291">
        <v>52</v>
      </c>
      <c r="M1291" t="b">
        <v>1</v>
      </c>
      <c r="N1291" t="s">
        <v>8271</v>
      </c>
      <c r="O1291" s="16">
        <f>Table1[[#This Row],[pledged]]/Table1[[#This Row],[goal]]*100</f>
        <v>125.06666666666666</v>
      </c>
      <c r="P1291" s="6">
        <f>IFERROR(Table1[[#This Row],[pledged]]/Table1[[#This Row],[backers_count]],0)</f>
        <v>36.07692307692308</v>
      </c>
      <c r="Q1291" t="str">
        <f>LEFT(Table1[[#This Row],[Category and Sub-Category]],FIND("/",Table1[[#This Row],[Category and Sub-Category]])-1)</f>
        <v>theater</v>
      </c>
      <c r="R1291" t="str">
        <f>RIGHT(Table1[[#This Row],[Category and Sub-Category]],LEN(Table1[[#This Row],[Category and Sub-Category]])-FIND("/",Table1[[#This Row],[Category and Sub-Category]]))</f>
        <v>plays</v>
      </c>
      <c r="S1291" s="14">
        <f>(((Table1[[#This Row],[launched_at]]/60)/60)/24)+DATE(1970,1,1)</f>
        <v>42709.134780092587</v>
      </c>
      <c r="T1291" s="14">
        <f t="shared" si="20"/>
        <v>42739.134780092587</v>
      </c>
    </row>
    <row r="1292" spans="1:20" ht="29" x14ac:dyDescent="0.35">
      <c r="A1292">
        <v>1290</v>
      </c>
      <c r="B1292" s="1" t="s">
        <v>1291</v>
      </c>
      <c r="C1292" s="1" t="s">
        <v>5400</v>
      </c>
      <c r="D1292" s="6">
        <v>3500</v>
      </c>
      <c r="E1292" s="6">
        <v>3800</v>
      </c>
      <c r="F1292" t="s">
        <v>8219</v>
      </c>
      <c r="G1292" t="s">
        <v>8224</v>
      </c>
      <c r="H1292" t="s">
        <v>8246</v>
      </c>
      <c r="I1292">
        <v>1429772340</v>
      </c>
      <c r="J1292">
        <v>1427121931</v>
      </c>
      <c r="K1292" t="b">
        <v>0</v>
      </c>
      <c r="L1292">
        <v>86</v>
      </c>
      <c r="M1292" t="b">
        <v>1</v>
      </c>
      <c r="N1292" t="s">
        <v>8271</v>
      </c>
      <c r="O1292" s="16">
        <f>Table1[[#This Row],[pledged]]/Table1[[#This Row],[goal]]*100</f>
        <v>108.57142857142857</v>
      </c>
      <c r="P1292" s="6">
        <f>IFERROR(Table1[[#This Row],[pledged]]/Table1[[#This Row],[backers_count]],0)</f>
        <v>44.186046511627907</v>
      </c>
      <c r="Q1292" t="str">
        <f>LEFT(Table1[[#This Row],[Category and Sub-Category]],FIND("/",Table1[[#This Row],[Category and Sub-Category]])-1)</f>
        <v>theater</v>
      </c>
      <c r="R1292" t="str">
        <f>RIGHT(Table1[[#This Row],[Category and Sub-Category]],LEN(Table1[[#This Row],[Category and Sub-Category]])-FIND("/",Table1[[#This Row],[Category and Sub-Category]]))</f>
        <v>plays</v>
      </c>
      <c r="S1292" s="14">
        <f>(((Table1[[#This Row],[launched_at]]/60)/60)/24)+DATE(1970,1,1)</f>
        <v>42086.614942129629</v>
      </c>
      <c r="T1292" s="14">
        <f t="shared" si="20"/>
        <v>42117.290972222225</v>
      </c>
    </row>
    <row r="1293" spans="1:20" ht="43.5" x14ac:dyDescent="0.35">
      <c r="A1293">
        <v>1291</v>
      </c>
      <c r="B1293" s="1" t="s">
        <v>1292</v>
      </c>
      <c r="C1293" s="1" t="s">
        <v>5401</v>
      </c>
      <c r="D1293" s="6">
        <v>3000</v>
      </c>
      <c r="E1293" s="6">
        <v>4371</v>
      </c>
      <c r="F1293" t="s">
        <v>8219</v>
      </c>
      <c r="G1293" t="s">
        <v>8224</v>
      </c>
      <c r="H1293" t="s">
        <v>8246</v>
      </c>
      <c r="I1293">
        <v>1428390000</v>
      </c>
      <c r="J1293">
        <v>1425224391</v>
      </c>
      <c r="K1293" t="b">
        <v>0</v>
      </c>
      <c r="L1293">
        <v>42</v>
      </c>
      <c r="M1293" t="b">
        <v>1</v>
      </c>
      <c r="N1293" t="s">
        <v>8271</v>
      </c>
      <c r="O1293" s="16">
        <f>Table1[[#This Row],[pledged]]/Table1[[#This Row],[goal]]*100</f>
        <v>145.70000000000002</v>
      </c>
      <c r="P1293" s="6">
        <f>IFERROR(Table1[[#This Row],[pledged]]/Table1[[#This Row],[backers_count]],0)</f>
        <v>104.07142857142857</v>
      </c>
      <c r="Q1293" t="str">
        <f>LEFT(Table1[[#This Row],[Category and Sub-Category]],FIND("/",Table1[[#This Row],[Category and Sub-Category]])-1)</f>
        <v>theater</v>
      </c>
      <c r="R1293" t="str">
        <f>RIGHT(Table1[[#This Row],[Category and Sub-Category]],LEN(Table1[[#This Row],[Category and Sub-Category]])-FIND("/",Table1[[#This Row],[Category and Sub-Category]]))</f>
        <v>plays</v>
      </c>
      <c r="S1293" s="14">
        <f>(((Table1[[#This Row],[launched_at]]/60)/60)/24)+DATE(1970,1,1)</f>
        <v>42064.652673611112</v>
      </c>
      <c r="T1293" s="14">
        <f t="shared" si="20"/>
        <v>42101.291666666672</v>
      </c>
    </row>
    <row r="1294" spans="1:20" ht="58" x14ac:dyDescent="0.35">
      <c r="A1294">
        <v>1292</v>
      </c>
      <c r="B1294" s="1" t="s">
        <v>1293</v>
      </c>
      <c r="C1294" s="1" t="s">
        <v>5402</v>
      </c>
      <c r="D1294" s="6">
        <v>1700</v>
      </c>
      <c r="E1294" s="6">
        <v>1870</v>
      </c>
      <c r="F1294" t="s">
        <v>8219</v>
      </c>
      <c r="G1294" t="s">
        <v>8225</v>
      </c>
      <c r="H1294" t="s">
        <v>8247</v>
      </c>
      <c r="I1294">
        <v>1444172340</v>
      </c>
      <c r="J1294">
        <v>1441822828</v>
      </c>
      <c r="K1294" t="b">
        <v>0</v>
      </c>
      <c r="L1294">
        <v>52</v>
      </c>
      <c r="M1294" t="b">
        <v>1</v>
      </c>
      <c r="N1294" t="s">
        <v>8271</v>
      </c>
      <c r="O1294" s="16">
        <f>Table1[[#This Row],[pledged]]/Table1[[#This Row],[goal]]*100</f>
        <v>110.00000000000001</v>
      </c>
      <c r="P1294" s="6">
        <f>IFERROR(Table1[[#This Row],[pledged]]/Table1[[#This Row],[backers_count]],0)</f>
        <v>35.96153846153846</v>
      </c>
      <c r="Q1294" t="str">
        <f>LEFT(Table1[[#This Row],[Category and Sub-Category]],FIND("/",Table1[[#This Row],[Category and Sub-Category]])-1)</f>
        <v>theater</v>
      </c>
      <c r="R1294" t="str">
        <f>RIGHT(Table1[[#This Row],[Category and Sub-Category]],LEN(Table1[[#This Row],[Category and Sub-Category]])-FIND("/",Table1[[#This Row],[Category and Sub-Category]]))</f>
        <v>plays</v>
      </c>
      <c r="S1294" s="14">
        <f>(((Table1[[#This Row],[launched_at]]/60)/60)/24)+DATE(1970,1,1)</f>
        <v>42256.764212962968</v>
      </c>
      <c r="T1294" s="14">
        <f t="shared" si="20"/>
        <v>42283.957638888889</v>
      </c>
    </row>
    <row r="1295" spans="1:20" ht="58" x14ac:dyDescent="0.35">
      <c r="A1295">
        <v>1293</v>
      </c>
      <c r="B1295" s="1" t="s">
        <v>1294</v>
      </c>
      <c r="C1295" s="1" t="s">
        <v>5403</v>
      </c>
      <c r="D1295" s="6">
        <v>15000</v>
      </c>
      <c r="E1295" s="6">
        <v>15335</v>
      </c>
      <c r="F1295" t="s">
        <v>8219</v>
      </c>
      <c r="G1295" t="s">
        <v>8224</v>
      </c>
      <c r="H1295" t="s">
        <v>8246</v>
      </c>
      <c r="I1295">
        <v>1447523371</v>
      </c>
      <c r="J1295">
        <v>1444927771</v>
      </c>
      <c r="K1295" t="b">
        <v>0</v>
      </c>
      <c r="L1295">
        <v>120</v>
      </c>
      <c r="M1295" t="b">
        <v>1</v>
      </c>
      <c r="N1295" t="s">
        <v>8271</v>
      </c>
      <c r="O1295" s="16">
        <f>Table1[[#This Row],[pledged]]/Table1[[#This Row],[goal]]*100</f>
        <v>102.23333333333333</v>
      </c>
      <c r="P1295" s="6">
        <f>IFERROR(Table1[[#This Row],[pledged]]/Table1[[#This Row],[backers_count]],0)</f>
        <v>127.79166666666667</v>
      </c>
      <c r="Q1295" t="str">
        <f>LEFT(Table1[[#This Row],[Category and Sub-Category]],FIND("/",Table1[[#This Row],[Category and Sub-Category]])-1)</f>
        <v>theater</v>
      </c>
      <c r="R1295" t="str">
        <f>RIGHT(Table1[[#This Row],[Category and Sub-Category]],LEN(Table1[[#This Row],[Category and Sub-Category]])-FIND("/",Table1[[#This Row],[Category and Sub-Category]]))</f>
        <v>plays</v>
      </c>
      <c r="S1295" s="14">
        <f>(((Table1[[#This Row],[launched_at]]/60)/60)/24)+DATE(1970,1,1)</f>
        <v>42292.701053240744</v>
      </c>
      <c r="T1295" s="14">
        <f t="shared" si="20"/>
        <v>42322.742719907401</v>
      </c>
    </row>
    <row r="1296" spans="1:20" ht="43.5" x14ac:dyDescent="0.35">
      <c r="A1296">
        <v>1294</v>
      </c>
      <c r="B1296" s="1" t="s">
        <v>1295</v>
      </c>
      <c r="C1296" s="1" t="s">
        <v>5404</v>
      </c>
      <c r="D1296" s="6">
        <v>500</v>
      </c>
      <c r="E1296" s="6">
        <v>610</v>
      </c>
      <c r="F1296" t="s">
        <v>8219</v>
      </c>
      <c r="G1296" t="s">
        <v>8225</v>
      </c>
      <c r="H1296" t="s">
        <v>8247</v>
      </c>
      <c r="I1296">
        <v>1445252400</v>
      </c>
      <c r="J1296">
        <v>1443696797</v>
      </c>
      <c r="K1296" t="b">
        <v>0</v>
      </c>
      <c r="L1296">
        <v>22</v>
      </c>
      <c r="M1296" t="b">
        <v>1</v>
      </c>
      <c r="N1296" t="s">
        <v>8271</v>
      </c>
      <c r="O1296" s="16">
        <f>Table1[[#This Row],[pledged]]/Table1[[#This Row],[goal]]*100</f>
        <v>122</v>
      </c>
      <c r="P1296" s="6">
        <f>IFERROR(Table1[[#This Row],[pledged]]/Table1[[#This Row],[backers_count]],0)</f>
        <v>27.727272727272727</v>
      </c>
      <c r="Q1296" t="str">
        <f>LEFT(Table1[[#This Row],[Category and Sub-Category]],FIND("/",Table1[[#This Row],[Category and Sub-Category]])-1)</f>
        <v>theater</v>
      </c>
      <c r="R1296" t="str">
        <f>RIGHT(Table1[[#This Row],[Category and Sub-Category]],LEN(Table1[[#This Row],[Category and Sub-Category]])-FIND("/",Table1[[#This Row],[Category and Sub-Category]]))</f>
        <v>plays</v>
      </c>
      <c r="S1296" s="14">
        <f>(((Table1[[#This Row],[launched_at]]/60)/60)/24)+DATE(1970,1,1)</f>
        <v>42278.453668981485</v>
      </c>
      <c r="T1296" s="14">
        <f t="shared" si="20"/>
        <v>42296.458333333328</v>
      </c>
    </row>
    <row r="1297" spans="1:20" ht="43.5" x14ac:dyDescent="0.35">
      <c r="A1297">
        <v>1295</v>
      </c>
      <c r="B1297" s="1" t="s">
        <v>1296</v>
      </c>
      <c r="C1297" s="1" t="s">
        <v>5405</v>
      </c>
      <c r="D1297" s="6">
        <v>2500</v>
      </c>
      <c r="E1297" s="6">
        <v>2549</v>
      </c>
      <c r="F1297" t="s">
        <v>8219</v>
      </c>
      <c r="G1297" t="s">
        <v>8225</v>
      </c>
      <c r="H1297" t="s">
        <v>8247</v>
      </c>
      <c r="I1297">
        <v>1438189200</v>
      </c>
      <c r="J1297">
        <v>1435585497</v>
      </c>
      <c r="K1297" t="b">
        <v>0</v>
      </c>
      <c r="L1297">
        <v>64</v>
      </c>
      <c r="M1297" t="b">
        <v>1</v>
      </c>
      <c r="N1297" t="s">
        <v>8271</v>
      </c>
      <c r="O1297" s="16">
        <f>Table1[[#This Row],[pledged]]/Table1[[#This Row],[goal]]*100</f>
        <v>101.96000000000001</v>
      </c>
      <c r="P1297" s="6">
        <f>IFERROR(Table1[[#This Row],[pledged]]/Table1[[#This Row],[backers_count]],0)</f>
        <v>39.828125</v>
      </c>
      <c r="Q1297" t="str">
        <f>LEFT(Table1[[#This Row],[Category and Sub-Category]],FIND("/",Table1[[#This Row],[Category and Sub-Category]])-1)</f>
        <v>theater</v>
      </c>
      <c r="R1297" t="str">
        <f>RIGHT(Table1[[#This Row],[Category and Sub-Category]],LEN(Table1[[#This Row],[Category and Sub-Category]])-FIND("/",Table1[[#This Row],[Category and Sub-Category]]))</f>
        <v>plays</v>
      </c>
      <c r="S1297" s="14">
        <f>(((Table1[[#This Row],[launched_at]]/60)/60)/24)+DATE(1970,1,1)</f>
        <v>42184.572881944448</v>
      </c>
      <c r="T1297" s="14">
        <f t="shared" si="20"/>
        <v>42214.708333333328</v>
      </c>
    </row>
    <row r="1298" spans="1:20" ht="58" x14ac:dyDescent="0.35">
      <c r="A1298">
        <v>1296</v>
      </c>
      <c r="B1298" s="1" t="s">
        <v>1297</v>
      </c>
      <c r="C1298" s="1" t="s">
        <v>5406</v>
      </c>
      <c r="D1298" s="6">
        <v>850</v>
      </c>
      <c r="E1298" s="6">
        <v>1200</v>
      </c>
      <c r="F1298" t="s">
        <v>8219</v>
      </c>
      <c r="G1298" t="s">
        <v>8225</v>
      </c>
      <c r="H1298" t="s">
        <v>8247</v>
      </c>
      <c r="I1298">
        <v>1457914373</v>
      </c>
      <c r="J1298">
        <v>1456189973</v>
      </c>
      <c r="K1298" t="b">
        <v>0</v>
      </c>
      <c r="L1298">
        <v>23</v>
      </c>
      <c r="M1298" t="b">
        <v>1</v>
      </c>
      <c r="N1298" t="s">
        <v>8271</v>
      </c>
      <c r="O1298" s="16">
        <f>Table1[[#This Row],[pledged]]/Table1[[#This Row],[goal]]*100</f>
        <v>141.1764705882353</v>
      </c>
      <c r="P1298" s="6">
        <f>IFERROR(Table1[[#This Row],[pledged]]/Table1[[#This Row],[backers_count]],0)</f>
        <v>52.173913043478258</v>
      </c>
      <c r="Q1298" t="str">
        <f>LEFT(Table1[[#This Row],[Category and Sub-Category]],FIND("/",Table1[[#This Row],[Category and Sub-Category]])-1)</f>
        <v>theater</v>
      </c>
      <c r="R1298" t="str">
        <f>RIGHT(Table1[[#This Row],[Category and Sub-Category]],LEN(Table1[[#This Row],[Category and Sub-Category]])-FIND("/",Table1[[#This Row],[Category and Sub-Category]]))</f>
        <v>plays</v>
      </c>
      <c r="S1298" s="14">
        <f>(((Table1[[#This Row],[launched_at]]/60)/60)/24)+DATE(1970,1,1)</f>
        <v>42423.050613425927</v>
      </c>
      <c r="T1298" s="14">
        <f t="shared" si="20"/>
        <v>42443.008946759262</v>
      </c>
    </row>
    <row r="1299" spans="1:20" ht="43.5" x14ac:dyDescent="0.35">
      <c r="A1299">
        <v>1297</v>
      </c>
      <c r="B1299" s="1" t="s">
        <v>1298</v>
      </c>
      <c r="C1299" s="1" t="s">
        <v>5407</v>
      </c>
      <c r="D1299" s="6">
        <v>20000</v>
      </c>
      <c r="E1299" s="6">
        <v>21905</v>
      </c>
      <c r="F1299" t="s">
        <v>8219</v>
      </c>
      <c r="G1299" t="s">
        <v>8224</v>
      </c>
      <c r="H1299" t="s">
        <v>8246</v>
      </c>
      <c r="I1299">
        <v>1462125358</v>
      </c>
      <c r="J1299">
        <v>1459533358</v>
      </c>
      <c r="K1299" t="b">
        <v>0</v>
      </c>
      <c r="L1299">
        <v>238</v>
      </c>
      <c r="M1299" t="b">
        <v>1</v>
      </c>
      <c r="N1299" t="s">
        <v>8271</v>
      </c>
      <c r="O1299" s="16">
        <f>Table1[[#This Row],[pledged]]/Table1[[#This Row],[goal]]*100</f>
        <v>109.52500000000001</v>
      </c>
      <c r="P1299" s="6">
        <f>IFERROR(Table1[[#This Row],[pledged]]/Table1[[#This Row],[backers_count]],0)</f>
        <v>92.037815126050418</v>
      </c>
      <c r="Q1299" t="str">
        <f>LEFT(Table1[[#This Row],[Category and Sub-Category]],FIND("/",Table1[[#This Row],[Category and Sub-Category]])-1)</f>
        <v>theater</v>
      </c>
      <c r="R1299" t="str">
        <f>RIGHT(Table1[[#This Row],[Category and Sub-Category]],LEN(Table1[[#This Row],[Category and Sub-Category]])-FIND("/",Table1[[#This Row],[Category and Sub-Category]]))</f>
        <v>plays</v>
      </c>
      <c r="S1299" s="14">
        <f>(((Table1[[#This Row],[launched_at]]/60)/60)/24)+DATE(1970,1,1)</f>
        <v>42461.747199074074</v>
      </c>
      <c r="T1299" s="14">
        <f t="shared" si="20"/>
        <v>42491.747199074074</v>
      </c>
    </row>
    <row r="1300" spans="1:20" ht="43.5" x14ac:dyDescent="0.35">
      <c r="A1300">
        <v>1298</v>
      </c>
      <c r="B1300" s="1" t="s">
        <v>1299</v>
      </c>
      <c r="C1300" s="1" t="s">
        <v>5408</v>
      </c>
      <c r="D1300" s="6">
        <v>2000</v>
      </c>
      <c r="E1300" s="6">
        <v>2093</v>
      </c>
      <c r="F1300" t="s">
        <v>8219</v>
      </c>
      <c r="G1300" t="s">
        <v>8225</v>
      </c>
      <c r="H1300" t="s">
        <v>8247</v>
      </c>
      <c r="I1300">
        <v>1461860432</v>
      </c>
      <c r="J1300">
        <v>1459268432</v>
      </c>
      <c r="K1300" t="b">
        <v>0</v>
      </c>
      <c r="L1300">
        <v>33</v>
      </c>
      <c r="M1300" t="b">
        <v>1</v>
      </c>
      <c r="N1300" t="s">
        <v>8271</v>
      </c>
      <c r="O1300" s="16">
        <f>Table1[[#This Row],[pledged]]/Table1[[#This Row],[goal]]*100</f>
        <v>104.65</v>
      </c>
      <c r="P1300" s="6">
        <f>IFERROR(Table1[[#This Row],[pledged]]/Table1[[#This Row],[backers_count]],0)</f>
        <v>63.424242424242422</v>
      </c>
      <c r="Q1300" t="str">
        <f>LEFT(Table1[[#This Row],[Category and Sub-Category]],FIND("/",Table1[[#This Row],[Category and Sub-Category]])-1)</f>
        <v>theater</v>
      </c>
      <c r="R1300" t="str">
        <f>RIGHT(Table1[[#This Row],[Category and Sub-Category]],LEN(Table1[[#This Row],[Category and Sub-Category]])-FIND("/",Table1[[#This Row],[Category and Sub-Category]]))</f>
        <v>plays</v>
      </c>
      <c r="S1300" s="14">
        <f>(((Table1[[#This Row],[launched_at]]/60)/60)/24)+DATE(1970,1,1)</f>
        <v>42458.680925925932</v>
      </c>
      <c r="T1300" s="14">
        <f t="shared" si="20"/>
        <v>42488.680925925932</v>
      </c>
    </row>
    <row r="1301" spans="1:20" ht="43.5" x14ac:dyDescent="0.35">
      <c r="A1301">
        <v>1299</v>
      </c>
      <c r="B1301" s="1" t="s">
        <v>1300</v>
      </c>
      <c r="C1301" s="1" t="s">
        <v>5409</v>
      </c>
      <c r="D1301" s="6">
        <v>3500</v>
      </c>
      <c r="E1301" s="6">
        <v>4340</v>
      </c>
      <c r="F1301" t="s">
        <v>8219</v>
      </c>
      <c r="G1301" t="s">
        <v>8224</v>
      </c>
      <c r="H1301" t="s">
        <v>8246</v>
      </c>
      <c r="I1301">
        <v>1436902359</v>
      </c>
      <c r="J1301">
        <v>1434310359</v>
      </c>
      <c r="K1301" t="b">
        <v>0</v>
      </c>
      <c r="L1301">
        <v>32</v>
      </c>
      <c r="M1301" t="b">
        <v>1</v>
      </c>
      <c r="N1301" t="s">
        <v>8271</v>
      </c>
      <c r="O1301" s="16">
        <f>Table1[[#This Row],[pledged]]/Table1[[#This Row],[goal]]*100</f>
        <v>124</v>
      </c>
      <c r="P1301" s="6">
        <f>IFERROR(Table1[[#This Row],[pledged]]/Table1[[#This Row],[backers_count]],0)</f>
        <v>135.625</v>
      </c>
      <c r="Q1301" t="str">
        <f>LEFT(Table1[[#This Row],[Category and Sub-Category]],FIND("/",Table1[[#This Row],[Category and Sub-Category]])-1)</f>
        <v>theater</v>
      </c>
      <c r="R1301" t="str">
        <f>RIGHT(Table1[[#This Row],[Category and Sub-Category]],LEN(Table1[[#This Row],[Category and Sub-Category]])-FIND("/",Table1[[#This Row],[Category and Sub-Category]]))</f>
        <v>plays</v>
      </c>
      <c r="S1301" s="14">
        <f>(((Table1[[#This Row],[launched_at]]/60)/60)/24)+DATE(1970,1,1)</f>
        <v>42169.814340277779</v>
      </c>
      <c r="T1301" s="14">
        <f t="shared" si="20"/>
        <v>42199.814340277779</v>
      </c>
    </row>
    <row r="1302" spans="1:20" ht="43.5" x14ac:dyDescent="0.35">
      <c r="A1302">
        <v>1300</v>
      </c>
      <c r="B1302" s="1" t="s">
        <v>1301</v>
      </c>
      <c r="C1302" s="1" t="s">
        <v>5410</v>
      </c>
      <c r="D1302" s="6">
        <v>3000</v>
      </c>
      <c r="E1302" s="6">
        <v>4050</v>
      </c>
      <c r="F1302" t="s">
        <v>8219</v>
      </c>
      <c r="G1302" t="s">
        <v>8224</v>
      </c>
      <c r="H1302" t="s">
        <v>8246</v>
      </c>
      <c r="I1302">
        <v>1464807420</v>
      </c>
      <c r="J1302">
        <v>1461427938</v>
      </c>
      <c r="K1302" t="b">
        <v>0</v>
      </c>
      <c r="L1302">
        <v>24</v>
      </c>
      <c r="M1302" t="b">
        <v>1</v>
      </c>
      <c r="N1302" t="s">
        <v>8271</v>
      </c>
      <c r="O1302" s="16">
        <f>Table1[[#This Row],[pledged]]/Table1[[#This Row],[goal]]*100</f>
        <v>135</v>
      </c>
      <c r="P1302" s="6">
        <f>IFERROR(Table1[[#This Row],[pledged]]/Table1[[#This Row],[backers_count]],0)</f>
        <v>168.75</v>
      </c>
      <c r="Q1302" t="str">
        <f>LEFT(Table1[[#This Row],[Category and Sub-Category]],FIND("/",Table1[[#This Row],[Category and Sub-Category]])-1)</f>
        <v>theater</v>
      </c>
      <c r="R1302" t="str">
        <f>RIGHT(Table1[[#This Row],[Category and Sub-Category]],LEN(Table1[[#This Row],[Category and Sub-Category]])-FIND("/",Table1[[#This Row],[Category and Sub-Category]]))</f>
        <v>plays</v>
      </c>
      <c r="S1302" s="14">
        <f>(((Table1[[#This Row],[launched_at]]/60)/60)/24)+DATE(1970,1,1)</f>
        <v>42483.675208333334</v>
      </c>
      <c r="T1302" s="14">
        <f t="shared" si="20"/>
        <v>42522.789583333331</v>
      </c>
    </row>
    <row r="1303" spans="1:20" ht="43.5" x14ac:dyDescent="0.35">
      <c r="A1303">
        <v>1301</v>
      </c>
      <c r="B1303" s="1" t="s">
        <v>1302</v>
      </c>
      <c r="C1303" s="1" t="s">
        <v>5411</v>
      </c>
      <c r="D1303" s="6">
        <v>2000</v>
      </c>
      <c r="E1303" s="6">
        <v>2055</v>
      </c>
      <c r="F1303" t="s">
        <v>8219</v>
      </c>
      <c r="G1303" t="s">
        <v>8224</v>
      </c>
      <c r="H1303" t="s">
        <v>8246</v>
      </c>
      <c r="I1303">
        <v>1437447600</v>
      </c>
      <c r="J1303">
        <v>1436551178</v>
      </c>
      <c r="K1303" t="b">
        <v>0</v>
      </c>
      <c r="L1303">
        <v>29</v>
      </c>
      <c r="M1303" t="b">
        <v>1</v>
      </c>
      <c r="N1303" t="s">
        <v>8271</v>
      </c>
      <c r="O1303" s="16">
        <f>Table1[[#This Row],[pledged]]/Table1[[#This Row],[goal]]*100</f>
        <v>102.75000000000001</v>
      </c>
      <c r="P1303" s="6">
        <f>IFERROR(Table1[[#This Row],[pledged]]/Table1[[#This Row],[backers_count]],0)</f>
        <v>70.862068965517238</v>
      </c>
      <c r="Q1303" t="str">
        <f>LEFT(Table1[[#This Row],[Category and Sub-Category]],FIND("/",Table1[[#This Row],[Category and Sub-Category]])-1)</f>
        <v>theater</v>
      </c>
      <c r="R1303" t="str">
        <f>RIGHT(Table1[[#This Row],[Category and Sub-Category]],LEN(Table1[[#This Row],[Category and Sub-Category]])-FIND("/",Table1[[#This Row],[Category and Sub-Category]]))</f>
        <v>plays</v>
      </c>
      <c r="S1303" s="14">
        <f>(((Table1[[#This Row],[launched_at]]/60)/60)/24)+DATE(1970,1,1)</f>
        <v>42195.749745370369</v>
      </c>
      <c r="T1303" s="14">
        <f t="shared" si="20"/>
        <v>42206.125</v>
      </c>
    </row>
    <row r="1304" spans="1:20" ht="43.5" x14ac:dyDescent="0.35">
      <c r="A1304">
        <v>1302</v>
      </c>
      <c r="B1304" s="1" t="s">
        <v>1303</v>
      </c>
      <c r="C1304" s="1" t="s">
        <v>5412</v>
      </c>
      <c r="D1304" s="6">
        <v>2500</v>
      </c>
      <c r="E1304" s="6">
        <v>2500</v>
      </c>
      <c r="F1304" t="s">
        <v>8219</v>
      </c>
      <c r="G1304" t="s">
        <v>8224</v>
      </c>
      <c r="H1304" t="s">
        <v>8246</v>
      </c>
      <c r="I1304">
        <v>1480559011</v>
      </c>
      <c r="J1304">
        <v>1477963411</v>
      </c>
      <c r="K1304" t="b">
        <v>0</v>
      </c>
      <c r="L1304">
        <v>50</v>
      </c>
      <c r="M1304" t="b">
        <v>1</v>
      </c>
      <c r="N1304" t="s">
        <v>8271</v>
      </c>
      <c r="O1304" s="16">
        <f>Table1[[#This Row],[pledged]]/Table1[[#This Row],[goal]]*100</f>
        <v>100</v>
      </c>
      <c r="P1304" s="6">
        <f>IFERROR(Table1[[#This Row],[pledged]]/Table1[[#This Row],[backers_count]],0)</f>
        <v>50</v>
      </c>
      <c r="Q1304" t="str">
        <f>LEFT(Table1[[#This Row],[Category and Sub-Category]],FIND("/",Table1[[#This Row],[Category and Sub-Category]])-1)</f>
        <v>theater</v>
      </c>
      <c r="R1304" t="str">
        <f>RIGHT(Table1[[#This Row],[Category and Sub-Category]],LEN(Table1[[#This Row],[Category and Sub-Category]])-FIND("/",Table1[[#This Row],[Category and Sub-Category]]))</f>
        <v>plays</v>
      </c>
      <c r="S1304" s="14">
        <f>(((Table1[[#This Row],[launched_at]]/60)/60)/24)+DATE(1970,1,1)</f>
        <v>42675.057997685188</v>
      </c>
      <c r="T1304" s="14">
        <f t="shared" si="20"/>
        <v>42705.099664351852</v>
      </c>
    </row>
    <row r="1305" spans="1:20" ht="29" x14ac:dyDescent="0.35">
      <c r="A1305">
        <v>1303</v>
      </c>
      <c r="B1305" s="1" t="s">
        <v>1304</v>
      </c>
      <c r="C1305" s="1" t="s">
        <v>5413</v>
      </c>
      <c r="D1305" s="6">
        <v>3500</v>
      </c>
      <c r="E1305" s="6">
        <v>4559.13</v>
      </c>
      <c r="F1305" t="s">
        <v>8219</v>
      </c>
      <c r="G1305" t="s">
        <v>8225</v>
      </c>
      <c r="H1305" t="s">
        <v>8247</v>
      </c>
      <c r="I1305">
        <v>1469962800</v>
      </c>
      <c r="J1305">
        <v>1468578920</v>
      </c>
      <c r="K1305" t="b">
        <v>0</v>
      </c>
      <c r="L1305">
        <v>108</v>
      </c>
      <c r="M1305" t="b">
        <v>1</v>
      </c>
      <c r="N1305" t="s">
        <v>8271</v>
      </c>
      <c r="O1305" s="16">
        <f>Table1[[#This Row],[pledged]]/Table1[[#This Row],[goal]]*100</f>
        <v>130.26085714285716</v>
      </c>
      <c r="P1305" s="6">
        <f>IFERROR(Table1[[#This Row],[pledged]]/Table1[[#This Row],[backers_count]],0)</f>
        <v>42.214166666666671</v>
      </c>
      <c r="Q1305" t="str">
        <f>LEFT(Table1[[#This Row],[Category and Sub-Category]],FIND("/",Table1[[#This Row],[Category and Sub-Category]])-1)</f>
        <v>theater</v>
      </c>
      <c r="R1305" t="str">
        <f>RIGHT(Table1[[#This Row],[Category and Sub-Category]],LEN(Table1[[#This Row],[Category and Sub-Category]])-FIND("/",Table1[[#This Row],[Category and Sub-Category]]))</f>
        <v>plays</v>
      </c>
      <c r="S1305" s="14">
        <f>(((Table1[[#This Row],[launched_at]]/60)/60)/24)+DATE(1970,1,1)</f>
        <v>42566.441203703704</v>
      </c>
      <c r="T1305" s="14">
        <f t="shared" si="20"/>
        <v>42582.458333333328</v>
      </c>
    </row>
    <row r="1306" spans="1:20" ht="43.5" x14ac:dyDescent="0.35">
      <c r="A1306">
        <v>1304</v>
      </c>
      <c r="B1306" s="1" t="s">
        <v>1305</v>
      </c>
      <c r="C1306" s="1" t="s">
        <v>5414</v>
      </c>
      <c r="D1306" s="6">
        <v>40000</v>
      </c>
      <c r="E1306" s="6">
        <v>15851</v>
      </c>
      <c r="F1306" t="s">
        <v>8220</v>
      </c>
      <c r="G1306" t="s">
        <v>8225</v>
      </c>
      <c r="H1306" t="s">
        <v>8247</v>
      </c>
      <c r="I1306">
        <v>1489376405</v>
      </c>
      <c r="J1306">
        <v>1484196005</v>
      </c>
      <c r="K1306" t="b">
        <v>0</v>
      </c>
      <c r="L1306">
        <v>104</v>
      </c>
      <c r="M1306" t="b">
        <v>0</v>
      </c>
      <c r="N1306" t="s">
        <v>8273</v>
      </c>
      <c r="O1306" s="16">
        <f>Table1[[#This Row],[pledged]]/Table1[[#This Row],[goal]]*100</f>
        <v>39.627499999999998</v>
      </c>
      <c r="P1306" s="6">
        <f>IFERROR(Table1[[#This Row],[pledged]]/Table1[[#This Row],[backers_count]],0)</f>
        <v>152.41346153846155</v>
      </c>
      <c r="Q1306" t="str">
        <f>LEFT(Table1[[#This Row],[Category and Sub-Category]],FIND("/",Table1[[#This Row],[Category and Sub-Category]])-1)</f>
        <v>technology</v>
      </c>
      <c r="R1306" t="str">
        <f>RIGHT(Table1[[#This Row],[Category and Sub-Category]],LEN(Table1[[#This Row],[Category and Sub-Category]])-FIND("/",Table1[[#This Row],[Category and Sub-Category]]))</f>
        <v>wearables</v>
      </c>
      <c r="S1306" s="14">
        <f>(((Table1[[#This Row],[launched_at]]/60)/60)/24)+DATE(1970,1,1)</f>
        <v>42747.194502314815</v>
      </c>
      <c r="T1306" s="14">
        <f t="shared" si="20"/>
        <v>42807.152835648143</v>
      </c>
    </row>
    <row r="1307" spans="1:20" ht="43.5" x14ac:dyDescent="0.35">
      <c r="A1307">
        <v>1305</v>
      </c>
      <c r="B1307" s="1" t="s">
        <v>1306</v>
      </c>
      <c r="C1307" s="1" t="s">
        <v>5415</v>
      </c>
      <c r="D1307" s="6">
        <v>30000</v>
      </c>
      <c r="E1307" s="6">
        <v>7793</v>
      </c>
      <c r="F1307" t="s">
        <v>8220</v>
      </c>
      <c r="G1307" t="s">
        <v>8224</v>
      </c>
      <c r="H1307" t="s">
        <v>8246</v>
      </c>
      <c r="I1307">
        <v>1469122200</v>
      </c>
      <c r="J1307">
        <v>1466611108</v>
      </c>
      <c r="K1307" t="b">
        <v>0</v>
      </c>
      <c r="L1307">
        <v>86</v>
      </c>
      <c r="M1307" t="b">
        <v>0</v>
      </c>
      <c r="N1307" t="s">
        <v>8273</v>
      </c>
      <c r="O1307" s="16">
        <f>Table1[[#This Row],[pledged]]/Table1[[#This Row],[goal]]*100</f>
        <v>25.976666666666663</v>
      </c>
      <c r="P1307" s="6">
        <f>IFERROR(Table1[[#This Row],[pledged]]/Table1[[#This Row],[backers_count]],0)</f>
        <v>90.616279069767444</v>
      </c>
      <c r="Q1307" t="str">
        <f>LEFT(Table1[[#This Row],[Category and Sub-Category]],FIND("/",Table1[[#This Row],[Category and Sub-Category]])-1)</f>
        <v>technology</v>
      </c>
      <c r="R1307" t="str">
        <f>RIGHT(Table1[[#This Row],[Category and Sub-Category]],LEN(Table1[[#This Row],[Category and Sub-Category]])-FIND("/",Table1[[#This Row],[Category and Sub-Category]]))</f>
        <v>wearables</v>
      </c>
      <c r="S1307" s="14">
        <f>(((Table1[[#This Row],[launched_at]]/60)/60)/24)+DATE(1970,1,1)</f>
        <v>42543.665601851855</v>
      </c>
      <c r="T1307" s="14">
        <f t="shared" si="20"/>
        <v>42572.729166666672</v>
      </c>
    </row>
    <row r="1308" spans="1:20" ht="58" x14ac:dyDescent="0.35">
      <c r="A1308">
        <v>1306</v>
      </c>
      <c r="B1308" s="1" t="s">
        <v>1307</v>
      </c>
      <c r="C1308" s="1" t="s">
        <v>5416</v>
      </c>
      <c r="D1308" s="6">
        <v>110000</v>
      </c>
      <c r="E1308" s="6">
        <v>71771</v>
      </c>
      <c r="F1308" t="s">
        <v>8220</v>
      </c>
      <c r="G1308" t="s">
        <v>8224</v>
      </c>
      <c r="H1308" t="s">
        <v>8246</v>
      </c>
      <c r="I1308">
        <v>1417690734</v>
      </c>
      <c r="J1308">
        <v>1415098734</v>
      </c>
      <c r="K1308" t="b">
        <v>0</v>
      </c>
      <c r="L1308">
        <v>356</v>
      </c>
      <c r="M1308" t="b">
        <v>0</v>
      </c>
      <c r="N1308" t="s">
        <v>8273</v>
      </c>
      <c r="O1308" s="16">
        <f>Table1[[#This Row],[pledged]]/Table1[[#This Row],[goal]]*100</f>
        <v>65.24636363636364</v>
      </c>
      <c r="P1308" s="6">
        <f>IFERROR(Table1[[#This Row],[pledged]]/Table1[[#This Row],[backers_count]],0)</f>
        <v>201.60393258426967</v>
      </c>
      <c r="Q1308" t="str">
        <f>LEFT(Table1[[#This Row],[Category and Sub-Category]],FIND("/",Table1[[#This Row],[Category and Sub-Category]])-1)</f>
        <v>technology</v>
      </c>
      <c r="R1308" t="str">
        <f>RIGHT(Table1[[#This Row],[Category and Sub-Category]],LEN(Table1[[#This Row],[Category and Sub-Category]])-FIND("/",Table1[[#This Row],[Category and Sub-Category]]))</f>
        <v>wearables</v>
      </c>
      <c r="S1308" s="14">
        <f>(((Table1[[#This Row],[launched_at]]/60)/60)/24)+DATE(1970,1,1)</f>
        <v>41947.457569444443</v>
      </c>
      <c r="T1308" s="14">
        <f t="shared" si="20"/>
        <v>41977.457569444443</v>
      </c>
    </row>
    <row r="1309" spans="1:20" ht="29" x14ac:dyDescent="0.35">
      <c r="A1309">
        <v>1307</v>
      </c>
      <c r="B1309" s="1" t="s">
        <v>1308</v>
      </c>
      <c r="C1309" s="1" t="s">
        <v>5417</v>
      </c>
      <c r="D1309" s="6">
        <v>50000</v>
      </c>
      <c r="E1309" s="6">
        <v>5757</v>
      </c>
      <c r="F1309" t="s">
        <v>8220</v>
      </c>
      <c r="G1309" t="s">
        <v>8224</v>
      </c>
      <c r="H1309" t="s">
        <v>8246</v>
      </c>
      <c r="I1309">
        <v>1455710679</v>
      </c>
      <c r="J1309">
        <v>1453118679</v>
      </c>
      <c r="K1309" t="b">
        <v>0</v>
      </c>
      <c r="L1309">
        <v>45</v>
      </c>
      <c r="M1309" t="b">
        <v>0</v>
      </c>
      <c r="N1309" t="s">
        <v>8273</v>
      </c>
      <c r="O1309" s="16">
        <f>Table1[[#This Row],[pledged]]/Table1[[#This Row],[goal]]*100</f>
        <v>11.514000000000001</v>
      </c>
      <c r="P1309" s="6">
        <f>IFERROR(Table1[[#This Row],[pledged]]/Table1[[#This Row],[backers_count]],0)</f>
        <v>127.93333333333334</v>
      </c>
      <c r="Q1309" t="str">
        <f>LEFT(Table1[[#This Row],[Category and Sub-Category]],FIND("/",Table1[[#This Row],[Category and Sub-Category]])-1)</f>
        <v>technology</v>
      </c>
      <c r="R1309" t="str">
        <f>RIGHT(Table1[[#This Row],[Category and Sub-Category]],LEN(Table1[[#This Row],[Category and Sub-Category]])-FIND("/",Table1[[#This Row],[Category and Sub-Category]]))</f>
        <v>wearables</v>
      </c>
      <c r="S1309" s="14">
        <f>(((Table1[[#This Row],[launched_at]]/60)/60)/24)+DATE(1970,1,1)</f>
        <v>42387.503229166665</v>
      </c>
      <c r="T1309" s="14">
        <f t="shared" si="20"/>
        <v>42417.503229166665</v>
      </c>
    </row>
    <row r="1310" spans="1:20" ht="29" x14ac:dyDescent="0.35">
      <c r="A1310">
        <v>1308</v>
      </c>
      <c r="B1310" s="1" t="s">
        <v>1309</v>
      </c>
      <c r="C1310" s="1" t="s">
        <v>5418</v>
      </c>
      <c r="D1310" s="6">
        <v>10000</v>
      </c>
      <c r="E1310" s="6">
        <v>1136</v>
      </c>
      <c r="F1310" t="s">
        <v>8220</v>
      </c>
      <c r="G1310" t="s">
        <v>8224</v>
      </c>
      <c r="H1310" t="s">
        <v>8246</v>
      </c>
      <c r="I1310">
        <v>1475937812</v>
      </c>
      <c r="J1310">
        <v>1472481812</v>
      </c>
      <c r="K1310" t="b">
        <v>0</v>
      </c>
      <c r="L1310">
        <v>38</v>
      </c>
      <c r="M1310" t="b">
        <v>0</v>
      </c>
      <c r="N1310" t="s">
        <v>8273</v>
      </c>
      <c r="O1310" s="16">
        <f>Table1[[#This Row],[pledged]]/Table1[[#This Row],[goal]]*100</f>
        <v>11.360000000000001</v>
      </c>
      <c r="P1310" s="6">
        <f>IFERROR(Table1[[#This Row],[pledged]]/Table1[[#This Row],[backers_count]],0)</f>
        <v>29.894736842105264</v>
      </c>
      <c r="Q1310" t="str">
        <f>LEFT(Table1[[#This Row],[Category and Sub-Category]],FIND("/",Table1[[#This Row],[Category and Sub-Category]])-1)</f>
        <v>technology</v>
      </c>
      <c r="R1310" t="str">
        <f>RIGHT(Table1[[#This Row],[Category and Sub-Category]],LEN(Table1[[#This Row],[Category and Sub-Category]])-FIND("/",Table1[[#This Row],[Category and Sub-Category]]))</f>
        <v>wearables</v>
      </c>
      <c r="S1310" s="14">
        <f>(((Table1[[#This Row],[launched_at]]/60)/60)/24)+DATE(1970,1,1)</f>
        <v>42611.613564814819</v>
      </c>
      <c r="T1310" s="14">
        <f t="shared" si="20"/>
        <v>42651.613564814819</v>
      </c>
    </row>
    <row r="1311" spans="1:20" ht="43.5" x14ac:dyDescent="0.35">
      <c r="A1311">
        <v>1309</v>
      </c>
      <c r="B1311" s="1" t="s">
        <v>1310</v>
      </c>
      <c r="C1311" s="1" t="s">
        <v>5419</v>
      </c>
      <c r="D1311" s="6">
        <v>11500</v>
      </c>
      <c r="E1311" s="6">
        <v>12879</v>
      </c>
      <c r="F1311" t="s">
        <v>8220</v>
      </c>
      <c r="G1311" t="s">
        <v>8224</v>
      </c>
      <c r="H1311" t="s">
        <v>8246</v>
      </c>
      <c r="I1311">
        <v>1444943468</v>
      </c>
      <c r="J1311">
        <v>1441919468</v>
      </c>
      <c r="K1311" t="b">
        <v>0</v>
      </c>
      <c r="L1311">
        <v>35</v>
      </c>
      <c r="M1311" t="b">
        <v>0</v>
      </c>
      <c r="N1311" t="s">
        <v>8273</v>
      </c>
      <c r="O1311" s="16">
        <f>Table1[[#This Row],[pledged]]/Table1[[#This Row],[goal]]*100</f>
        <v>111.99130434782609</v>
      </c>
      <c r="P1311" s="6">
        <f>IFERROR(Table1[[#This Row],[pledged]]/Table1[[#This Row],[backers_count]],0)</f>
        <v>367.97142857142859</v>
      </c>
      <c r="Q1311" t="str">
        <f>LEFT(Table1[[#This Row],[Category and Sub-Category]],FIND("/",Table1[[#This Row],[Category and Sub-Category]])-1)</f>
        <v>technology</v>
      </c>
      <c r="R1311" t="str">
        <f>RIGHT(Table1[[#This Row],[Category and Sub-Category]],LEN(Table1[[#This Row],[Category and Sub-Category]])-FIND("/",Table1[[#This Row],[Category and Sub-Category]]))</f>
        <v>wearables</v>
      </c>
      <c r="S1311" s="14">
        <f>(((Table1[[#This Row],[launched_at]]/60)/60)/24)+DATE(1970,1,1)</f>
        <v>42257.882731481484</v>
      </c>
      <c r="T1311" s="14">
        <f t="shared" si="20"/>
        <v>42292.882731481484</v>
      </c>
    </row>
    <row r="1312" spans="1:20" ht="43.5" x14ac:dyDescent="0.35">
      <c r="A1312">
        <v>1310</v>
      </c>
      <c r="B1312" s="1" t="s">
        <v>1311</v>
      </c>
      <c r="C1312" s="1" t="s">
        <v>5420</v>
      </c>
      <c r="D1312" s="6">
        <v>20000</v>
      </c>
      <c r="E1312" s="6">
        <v>3100</v>
      </c>
      <c r="F1312" t="s">
        <v>8220</v>
      </c>
      <c r="G1312" t="s">
        <v>8224</v>
      </c>
      <c r="H1312" t="s">
        <v>8246</v>
      </c>
      <c r="I1312">
        <v>1471622450</v>
      </c>
      <c r="J1312">
        <v>1467734450</v>
      </c>
      <c r="K1312" t="b">
        <v>0</v>
      </c>
      <c r="L1312">
        <v>24</v>
      </c>
      <c r="M1312" t="b">
        <v>0</v>
      </c>
      <c r="N1312" t="s">
        <v>8273</v>
      </c>
      <c r="O1312" s="16">
        <f>Table1[[#This Row],[pledged]]/Table1[[#This Row],[goal]]*100</f>
        <v>15.5</v>
      </c>
      <c r="P1312" s="6">
        <f>IFERROR(Table1[[#This Row],[pledged]]/Table1[[#This Row],[backers_count]],0)</f>
        <v>129.16666666666666</v>
      </c>
      <c r="Q1312" t="str">
        <f>LEFT(Table1[[#This Row],[Category and Sub-Category]],FIND("/",Table1[[#This Row],[Category and Sub-Category]])-1)</f>
        <v>technology</v>
      </c>
      <c r="R1312" t="str">
        <f>RIGHT(Table1[[#This Row],[Category and Sub-Category]],LEN(Table1[[#This Row],[Category and Sub-Category]])-FIND("/",Table1[[#This Row],[Category and Sub-Category]]))</f>
        <v>wearables</v>
      </c>
      <c r="S1312" s="14">
        <f>(((Table1[[#This Row],[launched_at]]/60)/60)/24)+DATE(1970,1,1)</f>
        <v>42556.667245370365</v>
      </c>
      <c r="T1312" s="14">
        <f t="shared" si="20"/>
        <v>42601.667245370365</v>
      </c>
    </row>
    <row r="1313" spans="1:20" ht="58" x14ac:dyDescent="0.35">
      <c r="A1313">
        <v>1311</v>
      </c>
      <c r="B1313" s="1" t="s">
        <v>1312</v>
      </c>
      <c r="C1313" s="1" t="s">
        <v>5421</v>
      </c>
      <c r="D1313" s="6">
        <v>250000</v>
      </c>
      <c r="E1313" s="6">
        <v>80070</v>
      </c>
      <c r="F1313" t="s">
        <v>8220</v>
      </c>
      <c r="G1313" t="s">
        <v>8224</v>
      </c>
      <c r="H1313" t="s">
        <v>8246</v>
      </c>
      <c r="I1313">
        <v>1480536919</v>
      </c>
      <c r="J1313">
        <v>1477509319</v>
      </c>
      <c r="K1313" t="b">
        <v>0</v>
      </c>
      <c r="L1313">
        <v>100</v>
      </c>
      <c r="M1313" t="b">
        <v>0</v>
      </c>
      <c r="N1313" t="s">
        <v>8273</v>
      </c>
      <c r="O1313" s="16">
        <f>Table1[[#This Row],[pledged]]/Table1[[#This Row],[goal]]*100</f>
        <v>32.027999999999999</v>
      </c>
      <c r="P1313" s="6">
        <f>IFERROR(Table1[[#This Row],[pledged]]/Table1[[#This Row],[backers_count]],0)</f>
        <v>800.7</v>
      </c>
      <c r="Q1313" t="str">
        <f>LEFT(Table1[[#This Row],[Category and Sub-Category]],FIND("/",Table1[[#This Row],[Category and Sub-Category]])-1)</f>
        <v>technology</v>
      </c>
      <c r="R1313" t="str">
        <f>RIGHT(Table1[[#This Row],[Category and Sub-Category]],LEN(Table1[[#This Row],[Category and Sub-Category]])-FIND("/",Table1[[#This Row],[Category and Sub-Category]]))</f>
        <v>wearables</v>
      </c>
      <c r="S1313" s="14">
        <f>(((Table1[[#This Row],[launched_at]]/60)/60)/24)+DATE(1970,1,1)</f>
        <v>42669.802303240736</v>
      </c>
      <c r="T1313" s="14">
        <f t="shared" si="20"/>
        <v>42704.843969907408</v>
      </c>
    </row>
    <row r="1314" spans="1:20" ht="43.5" x14ac:dyDescent="0.35">
      <c r="A1314">
        <v>1312</v>
      </c>
      <c r="B1314" s="1" t="s">
        <v>1313</v>
      </c>
      <c r="C1314" s="1" t="s">
        <v>5422</v>
      </c>
      <c r="D1314" s="6">
        <v>4600</v>
      </c>
      <c r="E1314" s="6">
        <v>28</v>
      </c>
      <c r="F1314" t="s">
        <v>8220</v>
      </c>
      <c r="G1314" t="s">
        <v>8224</v>
      </c>
      <c r="H1314" t="s">
        <v>8246</v>
      </c>
      <c r="I1314">
        <v>1429375922</v>
      </c>
      <c r="J1314">
        <v>1426783922</v>
      </c>
      <c r="K1314" t="b">
        <v>0</v>
      </c>
      <c r="L1314">
        <v>1</v>
      </c>
      <c r="M1314" t="b">
        <v>0</v>
      </c>
      <c r="N1314" t="s">
        <v>8273</v>
      </c>
      <c r="O1314" s="16">
        <f>Table1[[#This Row],[pledged]]/Table1[[#This Row],[goal]]*100</f>
        <v>0.60869565217391308</v>
      </c>
      <c r="P1314" s="6">
        <f>IFERROR(Table1[[#This Row],[pledged]]/Table1[[#This Row],[backers_count]],0)</f>
        <v>28</v>
      </c>
      <c r="Q1314" t="str">
        <f>LEFT(Table1[[#This Row],[Category and Sub-Category]],FIND("/",Table1[[#This Row],[Category and Sub-Category]])-1)</f>
        <v>technology</v>
      </c>
      <c r="R1314" t="str">
        <f>RIGHT(Table1[[#This Row],[Category and Sub-Category]],LEN(Table1[[#This Row],[Category and Sub-Category]])-FIND("/",Table1[[#This Row],[Category and Sub-Category]]))</f>
        <v>wearables</v>
      </c>
      <c r="S1314" s="14">
        <f>(((Table1[[#This Row],[launched_at]]/60)/60)/24)+DATE(1970,1,1)</f>
        <v>42082.702800925923</v>
      </c>
      <c r="T1314" s="14">
        <f t="shared" si="20"/>
        <v>42112.702800925923</v>
      </c>
    </row>
    <row r="1315" spans="1:20" ht="43.5" x14ac:dyDescent="0.35">
      <c r="A1315">
        <v>1313</v>
      </c>
      <c r="B1315" s="1" t="s">
        <v>1314</v>
      </c>
      <c r="C1315" s="1" t="s">
        <v>5423</v>
      </c>
      <c r="D1315" s="6">
        <v>40000</v>
      </c>
      <c r="E1315" s="6">
        <v>12446</v>
      </c>
      <c r="F1315" t="s">
        <v>8220</v>
      </c>
      <c r="G1315" t="s">
        <v>8224</v>
      </c>
      <c r="H1315" t="s">
        <v>8246</v>
      </c>
      <c r="I1315">
        <v>1457024514</v>
      </c>
      <c r="J1315">
        <v>1454432514</v>
      </c>
      <c r="K1315" t="b">
        <v>0</v>
      </c>
      <c r="L1315">
        <v>122</v>
      </c>
      <c r="M1315" t="b">
        <v>0</v>
      </c>
      <c r="N1315" t="s">
        <v>8273</v>
      </c>
      <c r="O1315" s="16">
        <f>Table1[[#This Row],[pledged]]/Table1[[#This Row],[goal]]*100</f>
        <v>31.114999999999998</v>
      </c>
      <c r="P1315" s="6">
        <f>IFERROR(Table1[[#This Row],[pledged]]/Table1[[#This Row],[backers_count]],0)</f>
        <v>102.01639344262296</v>
      </c>
      <c r="Q1315" t="str">
        <f>LEFT(Table1[[#This Row],[Category and Sub-Category]],FIND("/",Table1[[#This Row],[Category and Sub-Category]])-1)</f>
        <v>technology</v>
      </c>
      <c r="R1315" t="str">
        <f>RIGHT(Table1[[#This Row],[Category and Sub-Category]],LEN(Table1[[#This Row],[Category and Sub-Category]])-FIND("/",Table1[[#This Row],[Category and Sub-Category]]))</f>
        <v>wearables</v>
      </c>
      <c r="S1315" s="14">
        <f>(((Table1[[#This Row],[launched_at]]/60)/60)/24)+DATE(1970,1,1)</f>
        <v>42402.709652777776</v>
      </c>
      <c r="T1315" s="14">
        <f t="shared" si="20"/>
        <v>42432.709652777776</v>
      </c>
    </row>
    <row r="1316" spans="1:20" ht="58" x14ac:dyDescent="0.35">
      <c r="A1316">
        <v>1314</v>
      </c>
      <c r="B1316" s="1" t="s">
        <v>1315</v>
      </c>
      <c r="C1316" s="1" t="s">
        <v>5424</v>
      </c>
      <c r="D1316" s="6">
        <v>180000</v>
      </c>
      <c r="E1316" s="6">
        <v>2028</v>
      </c>
      <c r="F1316" t="s">
        <v>8220</v>
      </c>
      <c r="G1316" t="s">
        <v>8224</v>
      </c>
      <c r="H1316" t="s">
        <v>8246</v>
      </c>
      <c r="I1316">
        <v>1477065860</v>
      </c>
      <c r="J1316">
        <v>1471881860</v>
      </c>
      <c r="K1316" t="b">
        <v>0</v>
      </c>
      <c r="L1316">
        <v>11</v>
      </c>
      <c r="M1316" t="b">
        <v>0</v>
      </c>
      <c r="N1316" t="s">
        <v>8273</v>
      </c>
      <c r="O1316" s="16">
        <f>Table1[[#This Row],[pledged]]/Table1[[#This Row],[goal]]*100</f>
        <v>1.1266666666666667</v>
      </c>
      <c r="P1316" s="6">
        <f>IFERROR(Table1[[#This Row],[pledged]]/Table1[[#This Row],[backers_count]],0)</f>
        <v>184.36363636363637</v>
      </c>
      <c r="Q1316" t="str">
        <f>LEFT(Table1[[#This Row],[Category and Sub-Category]],FIND("/",Table1[[#This Row],[Category and Sub-Category]])-1)</f>
        <v>technology</v>
      </c>
      <c r="R1316" t="str">
        <f>RIGHT(Table1[[#This Row],[Category and Sub-Category]],LEN(Table1[[#This Row],[Category and Sub-Category]])-FIND("/",Table1[[#This Row],[Category and Sub-Category]]))</f>
        <v>wearables</v>
      </c>
      <c r="S1316" s="14">
        <f>(((Table1[[#This Row],[launched_at]]/60)/60)/24)+DATE(1970,1,1)</f>
        <v>42604.669675925921</v>
      </c>
      <c r="T1316" s="14">
        <f t="shared" si="20"/>
        <v>42664.669675925921</v>
      </c>
    </row>
    <row r="1317" spans="1:20" ht="29" x14ac:dyDescent="0.35">
      <c r="A1317">
        <v>1315</v>
      </c>
      <c r="B1317" s="1" t="s">
        <v>1316</v>
      </c>
      <c r="C1317" s="1" t="s">
        <v>5425</v>
      </c>
      <c r="D1317" s="6">
        <v>100000</v>
      </c>
      <c r="E1317" s="6">
        <v>40404</v>
      </c>
      <c r="F1317" t="s">
        <v>8220</v>
      </c>
      <c r="G1317" t="s">
        <v>8224</v>
      </c>
      <c r="H1317" t="s">
        <v>8246</v>
      </c>
      <c r="I1317">
        <v>1446771600</v>
      </c>
      <c r="J1317">
        <v>1443700648</v>
      </c>
      <c r="K1317" t="b">
        <v>0</v>
      </c>
      <c r="L1317">
        <v>248</v>
      </c>
      <c r="M1317" t="b">
        <v>0</v>
      </c>
      <c r="N1317" t="s">
        <v>8273</v>
      </c>
      <c r="O1317" s="16">
        <f>Table1[[#This Row],[pledged]]/Table1[[#This Row],[goal]]*100</f>
        <v>40.404000000000003</v>
      </c>
      <c r="P1317" s="6">
        <f>IFERROR(Table1[[#This Row],[pledged]]/Table1[[#This Row],[backers_count]],0)</f>
        <v>162.91935483870967</v>
      </c>
      <c r="Q1317" t="str">
        <f>LEFT(Table1[[#This Row],[Category and Sub-Category]],FIND("/",Table1[[#This Row],[Category and Sub-Category]])-1)</f>
        <v>technology</v>
      </c>
      <c r="R1317" t="str">
        <f>RIGHT(Table1[[#This Row],[Category and Sub-Category]],LEN(Table1[[#This Row],[Category and Sub-Category]])-FIND("/",Table1[[#This Row],[Category and Sub-Category]]))</f>
        <v>wearables</v>
      </c>
      <c r="S1317" s="14">
        <f>(((Table1[[#This Row],[launched_at]]/60)/60)/24)+DATE(1970,1,1)</f>
        <v>42278.498240740737</v>
      </c>
      <c r="T1317" s="14">
        <f t="shared" si="20"/>
        <v>42314.041666666672</v>
      </c>
    </row>
    <row r="1318" spans="1:20" ht="43.5" x14ac:dyDescent="0.35">
      <c r="A1318">
        <v>1316</v>
      </c>
      <c r="B1318" s="1" t="s">
        <v>1317</v>
      </c>
      <c r="C1318" s="1" t="s">
        <v>5426</v>
      </c>
      <c r="D1318" s="6">
        <v>75000</v>
      </c>
      <c r="E1318" s="6">
        <v>1</v>
      </c>
      <c r="F1318" t="s">
        <v>8220</v>
      </c>
      <c r="G1318" t="s">
        <v>8224</v>
      </c>
      <c r="H1318" t="s">
        <v>8246</v>
      </c>
      <c r="I1318">
        <v>1456700709</v>
      </c>
      <c r="J1318">
        <v>1453676709</v>
      </c>
      <c r="K1318" t="b">
        <v>0</v>
      </c>
      <c r="L1318">
        <v>1</v>
      </c>
      <c r="M1318" t="b">
        <v>0</v>
      </c>
      <c r="N1318" t="s">
        <v>8273</v>
      </c>
      <c r="O1318" s="16">
        <f>Table1[[#This Row],[pledged]]/Table1[[#This Row],[goal]]*100</f>
        <v>1.3333333333333333E-3</v>
      </c>
      <c r="P1318" s="6">
        <f>IFERROR(Table1[[#This Row],[pledged]]/Table1[[#This Row],[backers_count]],0)</f>
        <v>1</v>
      </c>
      <c r="Q1318" t="str">
        <f>LEFT(Table1[[#This Row],[Category and Sub-Category]],FIND("/",Table1[[#This Row],[Category and Sub-Category]])-1)</f>
        <v>technology</v>
      </c>
      <c r="R1318" t="str">
        <f>RIGHT(Table1[[#This Row],[Category and Sub-Category]],LEN(Table1[[#This Row],[Category and Sub-Category]])-FIND("/",Table1[[#This Row],[Category and Sub-Category]]))</f>
        <v>wearables</v>
      </c>
      <c r="S1318" s="14">
        <f>(((Table1[[#This Row],[launched_at]]/60)/60)/24)+DATE(1970,1,1)</f>
        <v>42393.961909722217</v>
      </c>
      <c r="T1318" s="14">
        <f t="shared" si="20"/>
        <v>42428.961909722217</v>
      </c>
    </row>
    <row r="1319" spans="1:20" ht="58" x14ac:dyDescent="0.35">
      <c r="A1319">
        <v>1317</v>
      </c>
      <c r="B1319" s="1" t="s">
        <v>1318</v>
      </c>
      <c r="C1319" s="1" t="s">
        <v>5427</v>
      </c>
      <c r="D1319" s="6">
        <v>200000</v>
      </c>
      <c r="E1319" s="6">
        <v>11467</v>
      </c>
      <c r="F1319" t="s">
        <v>8220</v>
      </c>
      <c r="G1319" t="s">
        <v>8232</v>
      </c>
      <c r="H1319" t="s">
        <v>8253</v>
      </c>
      <c r="I1319">
        <v>1469109600</v>
      </c>
      <c r="J1319">
        <v>1464586746</v>
      </c>
      <c r="K1319" t="b">
        <v>0</v>
      </c>
      <c r="L1319">
        <v>19</v>
      </c>
      <c r="M1319" t="b">
        <v>0</v>
      </c>
      <c r="N1319" t="s">
        <v>8273</v>
      </c>
      <c r="O1319" s="16">
        <f>Table1[[#This Row],[pledged]]/Table1[[#This Row],[goal]]*100</f>
        <v>5.7334999999999994</v>
      </c>
      <c r="P1319" s="6">
        <f>IFERROR(Table1[[#This Row],[pledged]]/Table1[[#This Row],[backers_count]],0)</f>
        <v>603.52631578947364</v>
      </c>
      <c r="Q1319" t="str">
        <f>LEFT(Table1[[#This Row],[Category and Sub-Category]],FIND("/",Table1[[#This Row],[Category and Sub-Category]])-1)</f>
        <v>technology</v>
      </c>
      <c r="R1319" t="str">
        <f>RIGHT(Table1[[#This Row],[Category and Sub-Category]],LEN(Table1[[#This Row],[Category and Sub-Category]])-FIND("/",Table1[[#This Row],[Category and Sub-Category]]))</f>
        <v>wearables</v>
      </c>
      <c r="S1319" s="14">
        <f>(((Table1[[#This Row],[launched_at]]/60)/60)/24)+DATE(1970,1,1)</f>
        <v>42520.235486111109</v>
      </c>
      <c r="T1319" s="14">
        <f t="shared" si="20"/>
        <v>42572.583333333328</v>
      </c>
    </row>
    <row r="1320" spans="1:20" ht="43.5" x14ac:dyDescent="0.35">
      <c r="A1320">
        <v>1318</v>
      </c>
      <c r="B1320" s="1" t="s">
        <v>1319</v>
      </c>
      <c r="C1320" s="1" t="s">
        <v>5428</v>
      </c>
      <c r="D1320" s="6">
        <v>40000</v>
      </c>
      <c r="E1320" s="6">
        <v>6130</v>
      </c>
      <c r="F1320" t="s">
        <v>8220</v>
      </c>
      <c r="G1320" t="s">
        <v>8224</v>
      </c>
      <c r="H1320" t="s">
        <v>8246</v>
      </c>
      <c r="I1320">
        <v>1420938172</v>
      </c>
      <c r="J1320">
        <v>1418346172</v>
      </c>
      <c r="K1320" t="b">
        <v>0</v>
      </c>
      <c r="L1320">
        <v>135</v>
      </c>
      <c r="M1320" t="b">
        <v>0</v>
      </c>
      <c r="N1320" t="s">
        <v>8273</v>
      </c>
      <c r="O1320" s="16">
        <f>Table1[[#This Row],[pledged]]/Table1[[#This Row],[goal]]*100</f>
        <v>15.324999999999999</v>
      </c>
      <c r="P1320" s="6">
        <f>IFERROR(Table1[[#This Row],[pledged]]/Table1[[#This Row],[backers_count]],0)</f>
        <v>45.407407407407405</v>
      </c>
      <c r="Q1320" t="str">
        <f>LEFT(Table1[[#This Row],[Category and Sub-Category]],FIND("/",Table1[[#This Row],[Category and Sub-Category]])-1)</f>
        <v>technology</v>
      </c>
      <c r="R1320" t="str">
        <f>RIGHT(Table1[[#This Row],[Category and Sub-Category]],LEN(Table1[[#This Row],[Category and Sub-Category]])-FIND("/",Table1[[#This Row],[Category and Sub-Category]]))</f>
        <v>wearables</v>
      </c>
      <c r="S1320" s="14">
        <f>(((Table1[[#This Row],[launched_at]]/60)/60)/24)+DATE(1970,1,1)</f>
        <v>41985.043657407412</v>
      </c>
      <c r="T1320" s="14">
        <f t="shared" si="20"/>
        <v>42015.043657407412</v>
      </c>
    </row>
    <row r="1321" spans="1:20" ht="43.5" x14ac:dyDescent="0.35">
      <c r="A1321">
        <v>1319</v>
      </c>
      <c r="B1321" s="1" t="s">
        <v>1320</v>
      </c>
      <c r="C1321" s="1" t="s">
        <v>5429</v>
      </c>
      <c r="D1321" s="6">
        <v>5800</v>
      </c>
      <c r="E1321" s="6">
        <v>876</v>
      </c>
      <c r="F1321" t="s">
        <v>8220</v>
      </c>
      <c r="G1321" t="s">
        <v>8225</v>
      </c>
      <c r="H1321" t="s">
        <v>8247</v>
      </c>
      <c r="I1321">
        <v>1405094400</v>
      </c>
      <c r="J1321">
        <v>1403810965</v>
      </c>
      <c r="K1321" t="b">
        <v>0</v>
      </c>
      <c r="L1321">
        <v>9</v>
      </c>
      <c r="M1321" t="b">
        <v>0</v>
      </c>
      <c r="N1321" t="s">
        <v>8273</v>
      </c>
      <c r="O1321" s="16">
        <f>Table1[[#This Row],[pledged]]/Table1[[#This Row],[goal]]*100</f>
        <v>15.103448275862069</v>
      </c>
      <c r="P1321" s="6">
        <f>IFERROR(Table1[[#This Row],[pledged]]/Table1[[#This Row],[backers_count]],0)</f>
        <v>97.333333333333329</v>
      </c>
      <c r="Q1321" t="str">
        <f>LEFT(Table1[[#This Row],[Category and Sub-Category]],FIND("/",Table1[[#This Row],[Category and Sub-Category]])-1)</f>
        <v>technology</v>
      </c>
      <c r="R1321" t="str">
        <f>RIGHT(Table1[[#This Row],[Category and Sub-Category]],LEN(Table1[[#This Row],[Category and Sub-Category]])-FIND("/",Table1[[#This Row],[Category and Sub-Category]]))</f>
        <v>wearables</v>
      </c>
      <c r="S1321" s="14">
        <f>(((Table1[[#This Row],[launched_at]]/60)/60)/24)+DATE(1970,1,1)</f>
        <v>41816.812094907407</v>
      </c>
      <c r="T1321" s="14">
        <f t="shared" si="20"/>
        <v>41831.666666666664</v>
      </c>
    </row>
    <row r="1322" spans="1:20" ht="43.5" x14ac:dyDescent="0.35">
      <c r="A1322">
        <v>1320</v>
      </c>
      <c r="B1322" s="1" t="s">
        <v>1321</v>
      </c>
      <c r="C1322" s="1" t="s">
        <v>5430</v>
      </c>
      <c r="D1322" s="6">
        <v>100000</v>
      </c>
      <c r="E1322" s="6">
        <v>503</v>
      </c>
      <c r="F1322" t="s">
        <v>8220</v>
      </c>
      <c r="G1322" t="s">
        <v>8233</v>
      </c>
      <c r="H1322" t="s">
        <v>8249</v>
      </c>
      <c r="I1322">
        <v>1483138800</v>
      </c>
      <c r="J1322">
        <v>1480610046</v>
      </c>
      <c r="K1322" t="b">
        <v>0</v>
      </c>
      <c r="L1322">
        <v>3</v>
      </c>
      <c r="M1322" t="b">
        <v>0</v>
      </c>
      <c r="N1322" t="s">
        <v>8273</v>
      </c>
      <c r="O1322" s="16">
        <f>Table1[[#This Row],[pledged]]/Table1[[#This Row],[goal]]*100</f>
        <v>0.503</v>
      </c>
      <c r="P1322" s="6">
        <f>IFERROR(Table1[[#This Row],[pledged]]/Table1[[#This Row],[backers_count]],0)</f>
        <v>167.66666666666666</v>
      </c>
      <c r="Q1322" t="str">
        <f>LEFT(Table1[[#This Row],[Category and Sub-Category]],FIND("/",Table1[[#This Row],[Category and Sub-Category]])-1)</f>
        <v>technology</v>
      </c>
      <c r="R1322" t="str">
        <f>RIGHT(Table1[[#This Row],[Category and Sub-Category]],LEN(Table1[[#This Row],[Category and Sub-Category]])-FIND("/",Table1[[#This Row],[Category and Sub-Category]]))</f>
        <v>wearables</v>
      </c>
      <c r="S1322" s="14">
        <f>(((Table1[[#This Row],[launched_at]]/60)/60)/24)+DATE(1970,1,1)</f>
        <v>42705.690347222218</v>
      </c>
      <c r="T1322" s="14">
        <f t="shared" si="20"/>
        <v>42734.958333333328</v>
      </c>
    </row>
    <row r="1323" spans="1:20" ht="58" x14ac:dyDescent="0.35">
      <c r="A1323">
        <v>1321</v>
      </c>
      <c r="B1323" s="1" t="s">
        <v>1322</v>
      </c>
      <c r="C1323" s="1" t="s">
        <v>5431</v>
      </c>
      <c r="D1323" s="6">
        <v>462000</v>
      </c>
      <c r="E1323" s="6">
        <v>6019</v>
      </c>
      <c r="F1323" t="s">
        <v>8220</v>
      </c>
      <c r="G1323" t="s">
        <v>8235</v>
      </c>
      <c r="H1323" t="s">
        <v>8255</v>
      </c>
      <c r="I1323">
        <v>1482515937</v>
      </c>
      <c r="J1323">
        <v>1479923937</v>
      </c>
      <c r="K1323" t="b">
        <v>0</v>
      </c>
      <c r="L1323">
        <v>7</v>
      </c>
      <c r="M1323" t="b">
        <v>0</v>
      </c>
      <c r="N1323" t="s">
        <v>8273</v>
      </c>
      <c r="O1323" s="16">
        <f>Table1[[#This Row],[pledged]]/Table1[[#This Row],[goal]]*100</f>
        <v>1.3028138528138529</v>
      </c>
      <c r="P1323" s="6">
        <f>IFERROR(Table1[[#This Row],[pledged]]/Table1[[#This Row],[backers_count]],0)</f>
        <v>859.85714285714289</v>
      </c>
      <c r="Q1323" t="str">
        <f>LEFT(Table1[[#This Row],[Category and Sub-Category]],FIND("/",Table1[[#This Row],[Category and Sub-Category]])-1)</f>
        <v>technology</v>
      </c>
      <c r="R1323" t="str">
        <f>RIGHT(Table1[[#This Row],[Category and Sub-Category]],LEN(Table1[[#This Row],[Category and Sub-Category]])-FIND("/",Table1[[#This Row],[Category and Sub-Category]]))</f>
        <v>wearables</v>
      </c>
      <c r="S1323" s="14">
        <f>(((Table1[[#This Row],[launched_at]]/60)/60)/24)+DATE(1970,1,1)</f>
        <v>42697.74927083333</v>
      </c>
      <c r="T1323" s="14">
        <f t="shared" si="20"/>
        <v>42727.74927083333</v>
      </c>
    </row>
    <row r="1324" spans="1:20" ht="43.5" x14ac:dyDescent="0.35">
      <c r="A1324">
        <v>1322</v>
      </c>
      <c r="B1324" s="1" t="s">
        <v>1323</v>
      </c>
      <c r="C1324" s="1" t="s">
        <v>5432</v>
      </c>
      <c r="D1324" s="6">
        <v>35000</v>
      </c>
      <c r="E1324" s="6">
        <v>106</v>
      </c>
      <c r="F1324" t="s">
        <v>8220</v>
      </c>
      <c r="G1324" t="s">
        <v>8225</v>
      </c>
      <c r="H1324" t="s">
        <v>8247</v>
      </c>
      <c r="I1324">
        <v>1432223125</v>
      </c>
      <c r="J1324">
        <v>1429631125</v>
      </c>
      <c r="K1324" t="b">
        <v>0</v>
      </c>
      <c r="L1324">
        <v>4</v>
      </c>
      <c r="M1324" t="b">
        <v>0</v>
      </c>
      <c r="N1324" t="s">
        <v>8273</v>
      </c>
      <c r="O1324" s="16">
        <f>Table1[[#This Row],[pledged]]/Table1[[#This Row],[goal]]*100</f>
        <v>0.30285714285714288</v>
      </c>
      <c r="P1324" s="6">
        <f>IFERROR(Table1[[#This Row],[pledged]]/Table1[[#This Row],[backers_count]],0)</f>
        <v>26.5</v>
      </c>
      <c r="Q1324" t="str">
        <f>LEFT(Table1[[#This Row],[Category and Sub-Category]],FIND("/",Table1[[#This Row],[Category and Sub-Category]])-1)</f>
        <v>technology</v>
      </c>
      <c r="R1324" t="str">
        <f>RIGHT(Table1[[#This Row],[Category and Sub-Category]],LEN(Table1[[#This Row],[Category and Sub-Category]])-FIND("/",Table1[[#This Row],[Category and Sub-Category]]))</f>
        <v>wearables</v>
      </c>
      <c r="S1324" s="14">
        <f>(((Table1[[#This Row],[launched_at]]/60)/60)/24)+DATE(1970,1,1)</f>
        <v>42115.656539351854</v>
      </c>
      <c r="T1324" s="14">
        <f t="shared" si="20"/>
        <v>42145.656539351854</v>
      </c>
    </row>
    <row r="1325" spans="1:20" ht="43.5" x14ac:dyDescent="0.35">
      <c r="A1325">
        <v>1323</v>
      </c>
      <c r="B1325" s="1" t="s">
        <v>1324</v>
      </c>
      <c r="C1325" s="1" t="s">
        <v>5433</v>
      </c>
      <c r="D1325" s="6">
        <v>15000</v>
      </c>
      <c r="E1325" s="6">
        <v>1332</v>
      </c>
      <c r="F1325" t="s">
        <v>8220</v>
      </c>
      <c r="G1325" t="s">
        <v>8224</v>
      </c>
      <c r="H1325" t="s">
        <v>8246</v>
      </c>
      <c r="I1325">
        <v>1461653700</v>
      </c>
      <c r="J1325">
        <v>1458665146</v>
      </c>
      <c r="K1325" t="b">
        <v>0</v>
      </c>
      <c r="L1325">
        <v>44</v>
      </c>
      <c r="M1325" t="b">
        <v>0</v>
      </c>
      <c r="N1325" t="s">
        <v>8273</v>
      </c>
      <c r="O1325" s="16">
        <f>Table1[[#This Row],[pledged]]/Table1[[#This Row],[goal]]*100</f>
        <v>8.8800000000000008</v>
      </c>
      <c r="P1325" s="6">
        <f>IFERROR(Table1[[#This Row],[pledged]]/Table1[[#This Row],[backers_count]],0)</f>
        <v>30.272727272727273</v>
      </c>
      <c r="Q1325" t="str">
        <f>LEFT(Table1[[#This Row],[Category and Sub-Category]],FIND("/",Table1[[#This Row],[Category and Sub-Category]])-1)</f>
        <v>technology</v>
      </c>
      <c r="R1325" t="str">
        <f>RIGHT(Table1[[#This Row],[Category and Sub-Category]],LEN(Table1[[#This Row],[Category and Sub-Category]])-FIND("/",Table1[[#This Row],[Category and Sub-Category]]))</f>
        <v>wearables</v>
      </c>
      <c r="S1325" s="14">
        <f>(((Table1[[#This Row],[launched_at]]/60)/60)/24)+DATE(1970,1,1)</f>
        <v>42451.698449074072</v>
      </c>
      <c r="T1325" s="14">
        <f t="shared" si="20"/>
        <v>42486.288194444445</v>
      </c>
    </row>
    <row r="1326" spans="1:20" ht="43.5" x14ac:dyDescent="0.35">
      <c r="A1326">
        <v>1324</v>
      </c>
      <c r="B1326" s="1" t="s">
        <v>1325</v>
      </c>
      <c r="C1326" s="1" t="s">
        <v>5434</v>
      </c>
      <c r="D1326" s="6">
        <v>50000</v>
      </c>
      <c r="E1326" s="6">
        <v>4920</v>
      </c>
      <c r="F1326" t="s">
        <v>8220</v>
      </c>
      <c r="G1326" t="s">
        <v>8224</v>
      </c>
      <c r="H1326" t="s">
        <v>8246</v>
      </c>
      <c r="I1326">
        <v>1476371552</v>
      </c>
      <c r="J1326">
        <v>1473779552</v>
      </c>
      <c r="K1326" t="b">
        <v>0</v>
      </c>
      <c r="L1326">
        <v>90</v>
      </c>
      <c r="M1326" t="b">
        <v>0</v>
      </c>
      <c r="N1326" t="s">
        <v>8273</v>
      </c>
      <c r="O1326" s="16">
        <f>Table1[[#This Row],[pledged]]/Table1[[#This Row],[goal]]*100</f>
        <v>9.84</v>
      </c>
      <c r="P1326" s="6">
        <f>IFERROR(Table1[[#This Row],[pledged]]/Table1[[#This Row],[backers_count]],0)</f>
        <v>54.666666666666664</v>
      </c>
      <c r="Q1326" t="str">
        <f>LEFT(Table1[[#This Row],[Category and Sub-Category]],FIND("/",Table1[[#This Row],[Category and Sub-Category]])-1)</f>
        <v>technology</v>
      </c>
      <c r="R1326" t="str">
        <f>RIGHT(Table1[[#This Row],[Category and Sub-Category]],LEN(Table1[[#This Row],[Category and Sub-Category]])-FIND("/",Table1[[#This Row],[Category and Sub-Category]]))</f>
        <v>wearables</v>
      </c>
      <c r="S1326" s="14">
        <f>(((Table1[[#This Row],[launched_at]]/60)/60)/24)+DATE(1970,1,1)</f>
        <v>42626.633703703701</v>
      </c>
      <c r="T1326" s="14">
        <f t="shared" si="20"/>
        <v>42656.633703703701</v>
      </c>
    </row>
    <row r="1327" spans="1:20" ht="43.5" x14ac:dyDescent="0.35">
      <c r="A1327">
        <v>1325</v>
      </c>
      <c r="B1327" s="1" t="s">
        <v>1326</v>
      </c>
      <c r="C1327" s="1" t="s">
        <v>5435</v>
      </c>
      <c r="D1327" s="6">
        <v>20000</v>
      </c>
      <c r="E1327" s="6">
        <v>486</v>
      </c>
      <c r="F1327" t="s">
        <v>8220</v>
      </c>
      <c r="G1327" t="s">
        <v>8224</v>
      </c>
      <c r="H1327" t="s">
        <v>8246</v>
      </c>
      <c r="I1327">
        <v>1483063435</v>
      </c>
      <c r="J1327">
        <v>1480471435</v>
      </c>
      <c r="K1327" t="b">
        <v>0</v>
      </c>
      <c r="L1327">
        <v>8</v>
      </c>
      <c r="M1327" t="b">
        <v>0</v>
      </c>
      <c r="N1327" t="s">
        <v>8273</v>
      </c>
      <c r="O1327" s="16">
        <f>Table1[[#This Row],[pledged]]/Table1[[#This Row],[goal]]*100</f>
        <v>2.4299999999999997</v>
      </c>
      <c r="P1327" s="6">
        <f>IFERROR(Table1[[#This Row],[pledged]]/Table1[[#This Row],[backers_count]],0)</f>
        <v>60.75</v>
      </c>
      <c r="Q1327" t="str">
        <f>LEFT(Table1[[#This Row],[Category and Sub-Category]],FIND("/",Table1[[#This Row],[Category and Sub-Category]])-1)</f>
        <v>technology</v>
      </c>
      <c r="R1327" t="str">
        <f>RIGHT(Table1[[#This Row],[Category and Sub-Category]],LEN(Table1[[#This Row],[Category and Sub-Category]])-FIND("/",Table1[[#This Row],[Category and Sub-Category]]))</f>
        <v>wearables</v>
      </c>
      <c r="S1327" s="14">
        <f>(((Table1[[#This Row],[launched_at]]/60)/60)/24)+DATE(1970,1,1)</f>
        <v>42704.086053240739</v>
      </c>
      <c r="T1327" s="14">
        <f t="shared" si="20"/>
        <v>42734.086053240739</v>
      </c>
    </row>
    <row r="1328" spans="1:20" ht="43.5" x14ac:dyDescent="0.35">
      <c r="A1328">
        <v>1326</v>
      </c>
      <c r="B1328" s="1" t="s">
        <v>1327</v>
      </c>
      <c r="C1328" s="1" t="s">
        <v>5436</v>
      </c>
      <c r="D1328" s="6">
        <v>100000</v>
      </c>
      <c r="E1328" s="6">
        <v>1130</v>
      </c>
      <c r="F1328" t="s">
        <v>8220</v>
      </c>
      <c r="G1328" t="s">
        <v>8224</v>
      </c>
      <c r="H1328" t="s">
        <v>8246</v>
      </c>
      <c r="I1328">
        <v>1421348428</v>
      </c>
      <c r="J1328">
        <v>1417460428</v>
      </c>
      <c r="K1328" t="b">
        <v>0</v>
      </c>
      <c r="L1328">
        <v>11</v>
      </c>
      <c r="M1328" t="b">
        <v>0</v>
      </c>
      <c r="N1328" t="s">
        <v>8273</v>
      </c>
      <c r="O1328" s="16">
        <f>Table1[[#This Row],[pledged]]/Table1[[#This Row],[goal]]*100</f>
        <v>1.1299999999999999</v>
      </c>
      <c r="P1328" s="6">
        <f>IFERROR(Table1[[#This Row],[pledged]]/Table1[[#This Row],[backers_count]],0)</f>
        <v>102.72727272727273</v>
      </c>
      <c r="Q1328" t="str">
        <f>LEFT(Table1[[#This Row],[Category and Sub-Category]],FIND("/",Table1[[#This Row],[Category and Sub-Category]])-1)</f>
        <v>technology</v>
      </c>
      <c r="R1328" t="str">
        <f>RIGHT(Table1[[#This Row],[Category and Sub-Category]],LEN(Table1[[#This Row],[Category and Sub-Category]])-FIND("/",Table1[[#This Row],[Category and Sub-Category]]))</f>
        <v>wearables</v>
      </c>
      <c r="S1328" s="14">
        <f>(((Table1[[#This Row],[launched_at]]/60)/60)/24)+DATE(1970,1,1)</f>
        <v>41974.791990740734</v>
      </c>
      <c r="T1328" s="14">
        <f t="shared" si="20"/>
        <v>42019.791990740734</v>
      </c>
    </row>
    <row r="1329" spans="1:20" ht="43.5" x14ac:dyDescent="0.35">
      <c r="A1329">
        <v>1327</v>
      </c>
      <c r="B1329" s="1" t="s">
        <v>1328</v>
      </c>
      <c r="C1329" s="1" t="s">
        <v>5437</v>
      </c>
      <c r="D1329" s="6">
        <v>48000</v>
      </c>
      <c r="E1329" s="6">
        <v>1705</v>
      </c>
      <c r="F1329" t="s">
        <v>8220</v>
      </c>
      <c r="G1329" t="s">
        <v>8224</v>
      </c>
      <c r="H1329" t="s">
        <v>8246</v>
      </c>
      <c r="I1329">
        <v>1432916235</v>
      </c>
      <c r="J1329">
        <v>1430324235</v>
      </c>
      <c r="K1329" t="b">
        <v>0</v>
      </c>
      <c r="L1329">
        <v>41</v>
      </c>
      <c r="M1329" t="b">
        <v>0</v>
      </c>
      <c r="N1329" t="s">
        <v>8273</v>
      </c>
      <c r="O1329" s="16">
        <f>Table1[[#This Row],[pledged]]/Table1[[#This Row],[goal]]*100</f>
        <v>3.5520833333333335</v>
      </c>
      <c r="P1329" s="6">
        <f>IFERROR(Table1[[#This Row],[pledged]]/Table1[[#This Row],[backers_count]],0)</f>
        <v>41.585365853658537</v>
      </c>
      <c r="Q1329" t="str">
        <f>LEFT(Table1[[#This Row],[Category and Sub-Category]],FIND("/",Table1[[#This Row],[Category and Sub-Category]])-1)</f>
        <v>technology</v>
      </c>
      <c r="R1329" t="str">
        <f>RIGHT(Table1[[#This Row],[Category and Sub-Category]],LEN(Table1[[#This Row],[Category and Sub-Category]])-FIND("/",Table1[[#This Row],[Category and Sub-Category]]))</f>
        <v>wearables</v>
      </c>
      <c r="S1329" s="14">
        <f>(((Table1[[#This Row],[launched_at]]/60)/60)/24)+DATE(1970,1,1)</f>
        <v>42123.678645833337</v>
      </c>
      <c r="T1329" s="14">
        <f t="shared" si="20"/>
        <v>42153.678645833337</v>
      </c>
    </row>
    <row r="1330" spans="1:20" ht="58" x14ac:dyDescent="0.35">
      <c r="A1330">
        <v>1328</v>
      </c>
      <c r="B1330" s="1" t="s">
        <v>1329</v>
      </c>
      <c r="C1330" s="1" t="s">
        <v>5438</v>
      </c>
      <c r="D1330" s="6">
        <v>75000</v>
      </c>
      <c r="E1330" s="6">
        <v>1748</v>
      </c>
      <c r="F1330" t="s">
        <v>8220</v>
      </c>
      <c r="G1330" t="s">
        <v>8224</v>
      </c>
      <c r="H1330" t="s">
        <v>8246</v>
      </c>
      <c r="I1330">
        <v>1476458734</v>
      </c>
      <c r="J1330">
        <v>1472570734</v>
      </c>
      <c r="K1330" t="b">
        <v>0</v>
      </c>
      <c r="L1330">
        <v>15</v>
      </c>
      <c r="M1330" t="b">
        <v>0</v>
      </c>
      <c r="N1330" t="s">
        <v>8273</v>
      </c>
      <c r="O1330" s="16">
        <f>Table1[[#This Row],[pledged]]/Table1[[#This Row],[goal]]*100</f>
        <v>2.3306666666666667</v>
      </c>
      <c r="P1330" s="6">
        <f>IFERROR(Table1[[#This Row],[pledged]]/Table1[[#This Row],[backers_count]],0)</f>
        <v>116.53333333333333</v>
      </c>
      <c r="Q1330" t="str">
        <f>LEFT(Table1[[#This Row],[Category and Sub-Category]],FIND("/",Table1[[#This Row],[Category and Sub-Category]])-1)</f>
        <v>technology</v>
      </c>
      <c r="R1330" t="str">
        <f>RIGHT(Table1[[#This Row],[Category and Sub-Category]],LEN(Table1[[#This Row],[Category and Sub-Category]])-FIND("/",Table1[[#This Row],[Category and Sub-Category]]))</f>
        <v>wearables</v>
      </c>
      <c r="S1330" s="14">
        <f>(((Table1[[#This Row],[launched_at]]/60)/60)/24)+DATE(1970,1,1)</f>
        <v>42612.642754629633</v>
      </c>
      <c r="T1330" s="14">
        <f t="shared" si="20"/>
        <v>42657.642754629633</v>
      </c>
    </row>
    <row r="1331" spans="1:20" ht="43.5" x14ac:dyDescent="0.35">
      <c r="A1331">
        <v>1329</v>
      </c>
      <c r="B1331" s="1" t="s">
        <v>1330</v>
      </c>
      <c r="C1331" s="1" t="s">
        <v>5439</v>
      </c>
      <c r="D1331" s="6">
        <v>50000</v>
      </c>
      <c r="E1331" s="6">
        <v>408</v>
      </c>
      <c r="F1331" t="s">
        <v>8220</v>
      </c>
      <c r="G1331" t="s">
        <v>8224</v>
      </c>
      <c r="H1331" t="s">
        <v>8246</v>
      </c>
      <c r="I1331">
        <v>1417501145</v>
      </c>
      <c r="J1331">
        <v>1414041545</v>
      </c>
      <c r="K1331" t="b">
        <v>0</v>
      </c>
      <c r="L1331">
        <v>9</v>
      </c>
      <c r="M1331" t="b">
        <v>0</v>
      </c>
      <c r="N1331" t="s">
        <v>8273</v>
      </c>
      <c r="O1331" s="16">
        <f>Table1[[#This Row],[pledged]]/Table1[[#This Row],[goal]]*100</f>
        <v>0.81600000000000006</v>
      </c>
      <c r="P1331" s="6">
        <f>IFERROR(Table1[[#This Row],[pledged]]/Table1[[#This Row],[backers_count]],0)</f>
        <v>45.333333333333336</v>
      </c>
      <c r="Q1331" t="str">
        <f>LEFT(Table1[[#This Row],[Category and Sub-Category]],FIND("/",Table1[[#This Row],[Category and Sub-Category]])-1)</f>
        <v>technology</v>
      </c>
      <c r="R1331" t="str">
        <f>RIGHT(Table1[[#This Row],[Category and Sub-Category]],LEN(Table1[[#This Row],[Category and Sub-Category]])-FIND("/",Table1[[#This Row],[Category and Sub-Category]]))</f>
        <v>wearables</v>
      </c>
      <c r="S1331" s="14">
        <f>(((Table1[[#This Row],[launched_at]]/60)/60)/24)+DATE(1970,1,1)</f>
        <v>41935.221585648149</v>
      </c>
      <c r="T1331" s="14">
        <f t="shared" si="20"/>
        <v>41975.263252314813</v>
      </c>
    </row>
    <row r="1332" spans="1:20" ht="43.5" x14ac:dyDescent="0.35">
      <c r="A1332">
        <v>1330</v>
      </c>
      <c r="B1332" s="1" t="s">
        <v>1331</v>
      </c>
      <c r="C1332" s="1" t="s">
        <v>5440</v>
      </c>
      <c r="D1332" s="6">
        <v>35000</v>
      </c>
      <c r="E1332" s="6">
        <v>7873</v>
      </c>
      <c r="F1332" t="s">
        <v>8220</v>
      </c>
      <c r="G1332" t="s">
        <v>8224</v>
      </c>
      <c r="H1332" t="s">
        <v>8246</v>
      </c>
      <c r="I1332">
        <v>1467432000</v>
      </c>
      <c r="J1332">
        <v>1464763109</v>
      </c>
      <c r="K1332" t="b">
        <v>0</v>
      </c>
      <c r="L1332">
        <v>50</v>
      </c>
      <c r="M1332" t="b">
        <v>0</v>
      </c>
      <c r="N1332" t="s">
        <v>8273</v>
      </c>
      <c r="O1332" s="16">
        <f>Table1[[#This Row],[pledged]]/Table1[[#This Row],[goal]]*100</f>
        <v>22.494285714285713</v>
      </c>
      <c r="P1332" s="6">
        <f>IFERROR(Table1[[#This Row],[pledged]]/Table1[[#This Row],[backers_count]],0)</f>
        <v>157.46</v>
      </c>
      <c r="Q1332" t="str">
        <f>LEFT(Table1[[#This Row],[Category and Sub-Category]],FIND("/",Table1[[#This Row],[Category and Sub-Category]])-1)</f>
        <v>technology</v>
      </c>
      <c r="R1332" t="str">
        <f>RIGHT(Table1[[#This Row],[Category and Sub-Category]],LEN(Table1[[#This Row],[Category and Sub-Category]])-FIND("/",Table1[[#This Row],[Category and Sub-Category]]))</f>
        <v>wearables</v>
      </c>
      <c r="S1332" s="14">
        <f>(((Table1[[#This Row],[launched_at]]/60)/60)/24)+DATE(1970,1,1)</f>
        <v>42522.276724537034</v>
      </c>
      <c r="T1332" s="14">
        <f t="shared" si="20"/>
        <v>42553.166666666672</v>
      </c>
    </row>
    <row r="1333" spans="1:20" ht="43.5" x14ac:dyDescent="0.35">
      <c r="A1333">
        <v>1331</v>
      </c>
      <c r="B1333" s="1" t="s">
        <v>1332</v>
      </c>
      <c r="C1333" s="1" t="s">
        <v>5441</v>
      </c>
      <c r="D1333" s="6">
        <v>250000</v>
      </c>
      <c r="E1333" s="6">
        <v>3417</v>
      </c>
      <c r="F1333" t="s">
        <v>8220</v>
      </c>
      <c r="G1333" t="s">
        <v>8224</v>
      </c>
      <c r="H1333" t="s">
        <v>8246</v>
      </c>
      <c r="I1333">
        <v>1471435554</v>
      </c>
      <c r="J1333">
        <v>1468843554</v>
      </c>
      <c r="K1333" t="b">
        <v>0</v>
      </c>
      <c r="L1333">
        <v>34</v>
      </c>
      <c r="M1333" t="b">
        <v>0</v>
      </c>
      <c r="N1333" t="s">
        <v>8273</v>
      </c>
      <c r="O1333" s="16">
        <f>Table1[[#This Row],[pledged]]/Table1[[#This Row],[goal]]*100</f>
        <v>1.3668</v>
      </c>
      <c r="P1333" s="6">
        <f>IFERROR(Table1[[#This Row],[pledged]]/Table1[[#This Row],[backers_count]],0)</f>
        <v>100.5</v>
      </c>
      <c r="Q1333" t="str">
        <f>LEFT(Table1[[#This Row],[Category and Sub-Category]],FIND("/",Table1[[#This Row],[Category and Sub-Category]])-1)</f>
        <v>technology</v>
      </c>
      <c r="R1333" t="str">
        <f>RIGHT(Table1[[#This Row],[Category and Sub-Category]],LEN(Table1[[#This Row],[Category and Sub-Category]])-FIND("/",Table1[[#This Row],[Category and Sub-Category]]))</f>
        <v>wearables</v>
      </c>
      <c r="S1333" s="14">
        <f>(((Table1[[#This Row],[launched_at]]/60)/60)/24)+DATE(1970,1,1)</f>
        <v>42569.50409722222</v>
      </c>
      <c r="T1333" s="14">
        <f t="shared" si="20"/>
        <v>42599.50409722222</v>
      </c>
    </row>
    <row r="1334" spans="1:20" ht="58" x14ac:dyDescent="0.35">
      <c r="A1334">
        <v>1332</v>
      </c>
      <c r="B1334" s="1" t="s">
        <v>1333</v>
      </c>
      <c r="C1334" s="1" t="s">
        <v>5442</v>
      </c>
      <c r="D1334" s="6">
        <v>10115</v>
      </c>
      <c r="E1334" s="6">
        <v>0</v>
      </c>
      <c r="F1334" t="s">
        <v>8220</v>
      </c>
      <c r="G1334" t="s">
        <v>8240</v>
      </c>
      <c r="H1334" t="s">
        <v>8257</v>
      </c>
      <c r="I1334">
        <v>1485480408</v>
      </c>
      <c r="J1334">
        <v>1482888408</v>
      </c>
      <c r="K1334" t="b">
        <v>0</v>
      </c>
      <c r="L1334">
        <v>0</v>
      </c>
      <c r="M1334" t="b">
        <v>0</v>
      </c>
      <c r="N1334" t="s">
        <v>8273</v>
      </c>
      <c r="O1334" s="16">
        <f>Table1[[#This Row],[pledged]]/Table1[[#This Row],[goal]]*100</f>
        <v>0</v>
      </c>
      <c r="P1334" s="6">
        <f>IFERROR(Table1[[#This Row],[pledged]]/Table1[[#This Row],[backers_count]],0)</f>
        <v>0</v>
      </c>
      <c r="Q1334" t="str">
        <f>LEFT(Table1[[#This Row],[Category and Sub-Category]],FIND("/",Table1[[#This Row],[Category and Sub-Category]])-1)</f>
        <v>technology</v>
      </c>
      <c r="R1334" t="str">
        <f>RIGHT(Table1[[#This Row],[Category and Sub-Category]],LEN(Table1[[#This Row],[Category and Sub-Category]])-FIND("/",Table1[[#This Row],[Category and Sub-Category]]))</f>
        <v>wearables</v>
      </c>
      <c r="S1334" s="14">
        <f>(((Table1[[#This Row],[launched_at]]/60)/60)/24)+DATE(1970,1,1)</f>
        <v>42732.060277777782</v>
      </c>
      <c r="T1334" s="14">
        <f t="shared" si="20"/>
        <v>42762.060277777782</v>
      </c>
    </row>
    <row r="1335" spans="1:20" ht="43.5" x14ac:dyDescent="0.35">
      <c r="A1335">
        <v>1333</v>
      </c>
      <c r="B1335" s="1" t="s">
        <v>1334</v>
      </c>
      <c r="C1335" s="1" t="s">
        <v>5443</v>
      </c>
      <c r="D1335" s="6">
        <v>2500</v>
      </c>
      <c r="E1335" s="6">
        <v>0</v>
      </c>
      <c r="F1335" t="s">
        <v>8220</v>
      </c>
      <c r="G1335" t="s">
        <v>8226</v>
      </c>
      <c r="H1335" t="s">
        <v>8248</v>
      </c>
      <c r="I1335">
        <v>1405478025</v>
      </c>
      <c r="J1335">
        <v>1402886025</v>
      </c>
      <c r="K1335" t="b">
        <v>0</v>
      </c>
      <c r="L1335">
        <v>0</v>
      </c>
      <c r="M1335" t="b">
        <v>0</v>
      </c>
      <c r="N1335" t="s">
        <v>8273</v>
      </c>
      <c r="O1335" s="16">
        <f>Table1[[#This Row],[pledged]]/Table1[[#This Row],[goal]]*100</f>
        <v>0</v>
      </c>
      <c r="P1335" s="6">
        <f>IFERROR(Table1[[#This Row],[pledged]]/Table1[[#This Row],[backers_count]],0)</f>
        <v>0</v>
      </c>
      <c r="Q1335" t="str">
        <f>LEFT(Table1[[#This Row],[Category and Sub-Category]],FIND("/",Table1[[#This Row],[Category and Sub-Category]])-1)</f>
        <v>technology</v>
      </c>
      <c r="R1335" t="str">
        <f>RIGHT(Table1[[#This Row],[Category and Sub-Category]],LEN(Table1[[#This Row],[Category and Sub-Category]])-FIND("/",Table1[[#This Row],[Category and Sub-Category]]))</f>
        <v>wearables</v>
      </c>
      <c r="S1335" s="14">
        <f>(((Table1[[#This Row],[launched_at]]/60)/60)/24)+DATE(1970,1,1)</f>
        <v>41806.106770833336</v>
      </c>
      <c r="T1335" s="14">
        <f t="shared" si="20"/>
        <v>41836.106770833336</v>
      </c>
    </row>
    <row r="1336" spans="1:20" ht="43.5" x14ac:dyDescent="0.35">
      <c r="A1336">
        <v>1334</v>
      </c>
      <c r="B1336" s="1" t="s">
        <v>1335</v>
      </c>
      <c r="C1336" s="1" t="s">
        <v>5444</v>
      </c>
      <c r="D1336" s="6">
        <v>133000</v>
      </c>
      <c r="E1336" s="6">
        <v>14303</v>
      </c>
      <c r="F1336" t="s">
        <v>8220</v>
      </c>
      <c r="G1336" t="s">
        <v>8224</v>
      </c>
      <c r="H1336" t="s">
        <v>8246</v>
      </c>
      <c r="I1336">
        <v>1457721287</v>
      </c>
      <c r="J1336">
        <v>1455129287</v>
      </c>
      <c r="K1336" t="b">
        <v>0</v>
      </c>
      <c r="L1336">
        <v>276</v>
      </c>
      <c r="M1336" t="b">
        <v>0</v>
      </c>
      <c r="N1336" t="s">
        <v>8273</v>
      </c>
      <c r="O1336" s="16">
        <f>Table1[[#This Row],[pledged]]/Table1[[#This Row],[goal]]*100</f>
        <v>10.754135338345865</v>
      </c>
      <c r="P1336" s="6">
        <f>IFERROR(Table1[[#This Row],[pledged]]/Table1[[#This Row],[backers_count]],0)</f>
        <v>51.822463768115945</v>
      </c>
      <c r="Q1336" t="str">
        <f>LEFT(Table1[[#This Row],[Category and Sub-Category]],FIND("/",Table1[[#This Row],[Category and Sub-Category]])-1)</f>
        <v>technology</v>
      </c>
      <c r="R1336" t="str">
        <f>RIGHT(Table1[[#This Row],[Category and Sub-Category]],LEN(Table1[[#This Row],[Category and Sub-Category]])-FIND("/",Table1[[#This Row],[Category and Sub-Category]]))</f>
        <v>wearables</v>
      </c>
      <c r="S1336" s="14">
        <f>(((Table1[[#This Row],[launched_at]]/60)/60)/24)+DATE(1970,1,1)</f>
        <v>42410.774155092593</v>
      </c>
      <c r="T1336" s="14">
        <f t="shared" si="20"/>
        <v>42440.774155092593</v>
      </c>
    </row>
    <row r="1337" spans="1:20" ht="58" x14ac:dyDescent="0.35">
      <c r="A1337">
        <v>1335</v>
      </c>
      <c r="B1337" s="1" t="s">
        <v>1336</v>
      </c>
      <c r="C1337" s="1" t="s">
        <v>5445</v>
      </c>
      <c r="D1337" s="6">
        <v>25000</v>
      </c>
      <c r="E1337" s="6">
        <v>4940</v>
      </c>
      <c r="F1337" t="s">
        <v>8220</v>
      </c>
      <c r="G1337" t="s">
        <v>8224</v>
      </c>
      <c r="H1337" t="s">
        <v>8246</v>
      </c>
      <c r="I1337">
        <v>1449354502</v>
      </c>
      <c r="J1337">
        <v>1446762502</v>
      </c>
      <c r="K1337" t="b">
        <v>0</v>
      </c>
      <c r="L1337">
        <v>16</v>
      </c>
      <c r="M1337" t="b">
        <v>0</v>
      </c>
      <c r="N1337" t="s">
        <v>8273</v>
      </c>
      <c r="O1337" s="16">
        <f>Table1[[#This Row],[pledged]]/Table1[[#This Row],[goal]]*100</f>
        <v>19.759999999999998</v>
      </c>
      <c r="P1337" s="6">
        <f>IFERROR(Table1[[#This Row],[pledged]]/Table1[[#This Row],[backers_count]],0)</f>
        <v>308.75</v>
      </c>
      <c r="Q1337" t="str">
        <f>LEFT(Table1[[#This Row],[Category and Sub-Category]],FIND("/",Table1[[#This Row],[Category and Sub-Category]])-1)</f>
        <v>technology</v>
      </c>
      <c r="R1337" t="str">
        <f>RIGHT(Table1[[#This Row],[Category and Sub-Category]],LEN(Table1[[#This Row],[Category and Sub-Category]])-FIND("/",Table1[[#This Row],[Category and Sub-Category]]))</f>
        <v>wearables</v>
      </c>
      <c r="S1337" s="14">
        <f>(((Table1[[#This Row],[launched_at]]/60)/60)/24)+DATE(1970,1,1)</f>
        <v>42313.936365740738</v>
      </c>
      <c r="T1337" s="14">
        <f t="shared" si="20"/>
        <v>42343.936365740738</v>
      </c>
    </row>
    <row r="1338" spans="1:20" ht="43.5" x14ac:dyDescent="0.35">
      <c r="A1338">
        <v>1336</v>
      </c>
      <c r="B1338" s="1" t="s">
        <v>1337</v>
      </c>
      <c r="C1338" s="1" t="s">
        <v>5446</v>
      </c>
      <c r="D1338" s="6">
        <v>100000</v>
      </c>
      <c r="E1338" s="6">
        <v>84947</v>
      </c>
      <c r="F1338" t="s">
        <v>8220</v>
      </c>
      <c r="G1338" t="s">
        <v>8224</v>
      </c>
      <c r="H1338" t="s">
        <v>8246</v>
      </c>
      <c r="I1338">
        <v>1418849028</v>
      </c>
      <c r="J1338">
        <v>1415825028</v>
      </c>
      <c r="K1338" t="b">
        <v>0</v>
      </c>
      <c r="L1338">
        <v>224</v>
      </c>
      <c r="M1338" t="b">
        <v>0</v>
      </c>
      <c r="N1338" t="s">
        <v>8273</v>
      </c>
      <c r="O1338" s="16">
        <f>Table1[[#This Row],[pledged]]/Table1[[#This Row],[goal]]*100</f>
        <v>84.946999999999989</v>
      </c>
      <c r="P1338" s="6">
        <f>IFERROR(Table1[[#This Row],[pledged]]/Table1[[#This Row],[backers_count]],0)</f>
        <v>379.22767857142856</v>
      </c>
      <c r="Q1338" t="str">
        <f>LEFT(Table1[[#This Row],[Category and Sub-Category]],FIND("/",Table1[[#This Row],[Category and Sub-Category]])-1)</f>
        <v>technology</v>
      </c>
      <c r="R1338" t="str">
        <f>RIGHT(Table1[[#This Row],[Category and Sub-Category]],LEN(Table1[[#This Row],[Category and Sub-Category]])-FIND("/",Table1[[#This Row],[Category and Sub-Category]]))</f>
        <v>wearables</v>
      </c>
      <c r="S1338" s="14">
        <f>(((Table1[[#This Row],[launched_at]]/60)/60)/24)+DATE(1970,1,1)</f>
        <v>41955.863750000004</v>
      </c>
      <c r="T1338" s="14">
        <f t="shared" si="20"/>
        <v>41990.863750000004</v>
      </c>
    </row>
    <row r="1339" spans="1:20" ht="43.5" x14ac:dyDescent="0.35">
      <c r="A1339">
        <v>1337</v>
      </c>
      <c r="B1339" s="1" t="s">
        <v>1338</v>
      </c>
      <c r="C1339" s="1" t="s">
        <v>5447</v>
      </c>
      <c r="D1339" s="6">
        <v>50000</v>
      </c>
      <c r="E1339" s="6">
        <v>24691</v>
      </c>
      <c r="F1339" t="s">
        <v>8220</v>
      </c>
      <c r="G1339" t="s">
        <v>8224</v>
      </c>
      <c r="H1339" t="s">
        <v>8246</v>
      </c>
      <c r="I1339">
        <v>1488549079</v>
      </c>
      <c r="J1339">
        <v>1485957079</v>
      </c>
      <c r="K1339" t="b">
        <v>0</v>
      </c>
      <c r="L1339">
        <v>140</v>
      </c>
      <c r="M1339" t="b">
        <v>0</v>
      </c>
      <c r="N1339" t="s">
        <v>8273</v>
      </c>
      <c r="O1339" s="16">
        <f>Table1[[#This Row],[pledged]]/Table1[[#This Row],[goal]]*100</f>
        <v>49.381999999999998</v>
      </c>
      <c r="P1339" s="6">
        <f>IFERROR(Table1[[#This Row],[pledged]]/Table1[[#This Row],[backers_count]],0)</f>
        <v>176.36428571428573</v>
      </c>
      <c r="Q1339" t="str">
        <f>LEFT(Table1[[#This Row],[Category and Sub-Category]],FIND("/",Table1[[#This Row],[Category and Sub-Category]])-1)</f>
        <v>technology</v>
      </c>
      <c r="R1339" t="str">
        <f>RIGHT(Table1[[#This Row],[Category and Sub-Category]],LEN(Table1[[#This Row],[Category and Sub-Category]])-FIND("/",Table1[[#This Row],[Category and Sub-Category]]))</f>
        <v>wearables</v>
      </c>
      <c r="S1339" s="14">
        <f>(((Table1[[#This Row],[launched_at]]/60)/60)/24)+DATE(1970,1,1)</f>
        <v>42767.577303240745</v>
      </c>
      <c r="T1339" s="14">
        <f t="shared" si="20"/>
        <v>42797.577303240745</v>
      </c>
    </row>
    <row r="1340" spans="1:20" ht="58" x14ac:dyDescent="0.35">
      <c r="A1340">
        <v>1338</v>
      </c>
      <c r="B1340" s="1" t="s">
        <v>1339</v>
      </c>
      <c r="C1340" s="1" t="s">
        <v>5448</v>
      </c>
      <c r="D1340" s="6">
        <v>30000</v>
      </c>
      <c r="E1340" s="6">
        <v>991</v>
      </c>
      <c r="F1340" t="s">
        <v>8220</v>
      </c>
      <c r="G1340" t="s">
        <v>8224</v>
      </c>
      <c r="H1340" t="s">
        <v>8246</v>
      </c>
      <c r="I1340">
        <v>1438543033</v>
      </c>
      <c r="J1340">
        <v>1435951033</v>
      </c>
      <c r="K1340" t="b">
        <v>0</v>
      </c>
      <c r="L1340">
        <v>15</v>
      </c>
      <c r="M1340" t="b">
        <v>0</v>
      </c>
      <c r="N1340" t="s">
        <v>8273</v>
      </c>
      <c r="O1340" s="16">
        <f>Table1[[#This Row],[pledged]]/Table1[[#This Row],[goal]]*100</f>
        <v>3.3033333333333332</v>
      </c>
      <c r="P1340" s="6">
        <f>IFERROR(Table1[[#This Row],[pledged]]/Table1[[#This Row],[backers_count]],0)</f>
        <v>66.066666666666663</v>
      </c>
      <c r="Q1340" t="str">
        <f>LEFT(Table1[[#This Row],[Category and Sub-Category]],FIND("/",Table1[[#This Row],[Category and Sub-Category]])-1)</f>
        <v>technology</v>
      </c>
      <c r="R1340" t="str">
        <f>RIGHT(Table1[[#This Row],[Category and Sub-Category]],LEN(Table1[[#This Row],[Category and Sub-Category]])-FIND("/",Table1[[#This Row],[Category and Sub-Category]]))</f>
        <v>wearables</v>
      </c>
      <c r="S1340" s="14">
        <f>(((Table1[[#This Row],[launched_at]]/60)/60)/24)+DATE(1970,1,1)</f>
        <v>42188.803622685184</v>
      </c>
      <c r="T1340" s="14">
        <f t="shared" si="20"/>
        <v>42218.803622685184</v>
      </c>
    </row>
    <row r="1341" spans="1:20" ht="29" x14ac:dyDescent="0.35">
      <c r="A1341">
        <v>1339</v>
      </c>
      <c r="B1341" s="1" t="s">
        <v>1340</v>
      </c>
      <c r="C1341" s="1" t="s">
        <v>5449</v>
      </c>
      <c r="D1341" s="6">
        <v>50000</v>
      </c>
      <c r="E1341" s="6">
        <v>3317</v>
      </c>
      <c r="F1341" t="s">
        <v>8220</v>
      </c>
      <c r="G1341" t="s">
        <v>8224</v>
      </c>
      <c r="H1341" t="s">
        <v>8246</v>
      </c>
      <c r="I1341">
        <v>1418056315</v>
      </c>
      <c r="J1341">
        <v>1414164715</v>
      </c>
      <c r="K1341" t="b">
        <v>0</v>
      </c>
      <c r="L1341">
        <v>37</v>
      </c>
      <c r="M1341" t="b">
        <v>0</v>
      </c>
      <c r="N1341" t="s">
        <v>8273</v>
      </c>
      <c r="O1341" s="16">
        <f>Table1[[#This Row],[pledged]]/Table1[[#This Row],[goal]]*100</f>
        <v>6.6339999999999995</v>
      </c>
      <c r="P1341" s="6">
        <f>IFERROR(Table1[[#This Row],[pledged]]/Table1[[#This Row],[backers_count]],0)</f>
        <v>89.648648648648646</v>
      </c>
      <c r="Q1341" t="str">
        <f>LEFT(Table1[[#This Row],[Category and Sub-Category]],FIND("/",Table1[[#This Row],[Category and Sub-Category]])-1)</f>
        <v>technology</v>
      </c>
      <c r="R1341" t="str">
        <f>RIGHT(Table1[[#This Row],[Category and Sub-Category]],LEN(Table1[[#This Row],[Category and Sub-Category]])-FIND("/",Table1[[#This Row],[Category and Sub-Category]]))</f>
        <v>wearables</v>
      </c>
      <c r="S1341" s="14">
        <f>(((Table1[[#This Row],[launched_at]]/60)/60)/24)+DATE(1970,1,1)</f>
        <v>41936.647164351853</v>
      </c>
      <c r="T1341" s="14">
        <f t="shared" si="20"/>
        <v>41981.688831018517</v>
      </c>
    </row>
    <row r="1342" spans="1:20" ht="43.5" x14ac:dyDescent="0.35">
      <c r="A1342">
        <v>1340</v>
      </c>
      <c r="B1342" s="1" t="s">
        <v>1341</v>
      </c>
      <c r="C1342" s="1" t="s">
        <v>5450</v>
      </c>
      <c r="D1342" s="6">
        <v>1680</v>
      </c>
      <c r="E1342" s="6">
        <v>0</v>
      </c>
      <c r="F1342" t="s">
        <v>8220</v>
      </c>
      <c r="G1342" t="s">
        <v>8224</v>
      </c>
      <c r="H1342" t="s">
        <v>8246</v>
      </c>
      <c r="I1342">
        <v>1408112253</v>
      </c>
      <c r="J1342">
        <v>1405520253</v>
      </c>
      <c r="K1342" t="b">
        <v>0</v>
      </c>
      <c r="L1342">
        <v>0</v>
      </c>
      <c r="M1342" t="b">
        <v>0</v>
      </c>
      <c r="N1342" t="s">
        <v>8273</v>
      </c>
      <c r="O1342" s="16">
        <f>Table1[[#This Row],[pledged]]/Table1[[#This Row],[goal]]*100</f>
        <v>0</v>
      </c>
      <c r="P1342" s="6">
        <f>IFERROR(Table1[[#This Row],[pledged]]/Table1[[#This Row],[backers_count]],0)</f>
        <v>0</v>
      </c>
      <c r="Q1342" t="str">
        <f>LEFT(Table1[[#This Row],[Category and Sub-Category]],FIND("/",Table1[[#This Row],[Category and Sub-Category]])-1)</f>
        <v>technology</v>
      </c>
      <c r="R1342" t="str">
        <f>RIGHT(Table1[[#This Row],[Category and Sub-Category]],LEN(Table1[[#This Row],[Category and Sub-Category]])-FIND("/",Table1[[#This Row],[Category and Sub-Category]]))</f>
        <v>wearables</v>
      </c>
      <c r="S1342" s="14">
        <f>(((Table1[[#This Row],[launched_at]]/60)/60)/24)+DATE(1970,1,1)</f>
        <v>41836.595520833333</v>
      </c>
      <c r="T1342" s="14">
        <f t="shared" si="20"/>
        <v>41866.595520833333</v>
      </c>
    </row>
    <row r="1343" spans="1:20" ht="58" x14ac:dyDescent="0.35">
      <c r="A1343">
        <v>1341</v>
      </c>
      <c r="B1343" s="1" t="s">
        <v>1342</v>
      </c>
      <c r="C1343" s="1" t="s">
        <v>5451</v>
      </c>
      <c r="D1343" s="6">
        <v>25000</v>
      </c>
      <c r="E1343" s="6">
        <v>17590</v>
      </c>
      <c r="F1343" t="s">
        <v>8220</v>
      </c>
      <c r="G1343" t="s">
        <v>8225</v>
      </c>
      <c r="H1343" t="s">
        <v>8247</v>
      </c>
      <c r="I1343">
        <v>1475333917</v>
      </c>
      <c r="J1343">
        <v>1472569117</v>
      </c>
      <c r="K1343" t="b">
        <v>0</v>
      </c>
      <c r="L1343">
        <v>46</v>
      </c>
      <c r="M1343" t="b">
        <v>0</v>
      </c>
      <c r="N1343" t="s">
        <v>8273</v>
      </c>
      <c r="O1343" s="16">
        <f>Table1[[#This Row],[pledged]]/Table1[[#This Row],[goal]]*100</f>
        <v>70.36</v>
      </c>
      <c r="P1343" s="6">
        <f>IFERROR(Table1[[#This Row],[pledged]]/Table1[[#This Row],[backers_count]],0)</f>
        <v>382.39130434782606</v>
      </c>
      <c r="Q1343" t="str">
        <f>LEFT(Table1[[#This Row],[Category and Sub-Category]],FIND("/",Table1[[#This Row],[Category and Sub-Category]])-1)</f>
        <v>technology</v>
      </c>
      <c r="R1343" t="str">
        <f>RIGHT(Table1[[#This Row],[Category and Sub-Category]],LEN(Table1[[#This Row],[Category and Sub-Category]])-FIND("/",Table1[[#This Row],[Category and Sub-Category]]))</f>
        <v>wearables</v>
      </c>
      <c r="S1343" s="14">
        <f>(((Table1[[#This Row],[launched_at]]/60)/60)/24)+DATE(1970,1,1)</f>
        <v>42612.624039351853</v>
      </c>
      <c r="T1343" s="14">
        <f t="shared" si="20"/>
        <v>42644.624039351853</v>
      </c>
    </row>
    <row r="1344" spans="1:20" ht="43.5" x14ac:dyDescent="0.35">
      <c r="A1344">
        <v>1342</v>
      </c>
      <c r="B1344" s="1" t="s">
        <v>1343</v>
      </c>
      <c r="C1344" s="1" t="s">
        <v>5452</v>
      </c>
      <c r="D1344" s="6">
        <v>50000</v>
      </c>
      <c r="E1344" s="6">
        <v>100</v>
      </c>
      <c r="F1344" t="s">
        <v>8220</v>
      </c>
      <c r="G1344" t="s">
        <v>8224</v>
      </c>
      <c r="H1344" t="s">
        <v>8246</v>
      </c>
      <c r="I1344">
        <v>1437161739</v>
      </c>
      <c r="J1344">
        <v>1434569739</v>
      </c>
      <c r="K1344" t="b">
        <v>0</v>
      </c>
      <c r="L1344">
        <v>1</v>
      </c>
      <c r="M1344" t="b">
        <v>0</v>
      </c>
      <c r="N1344" t="s">
        <v>8273</v>
      </c>
      <c r="O1344" s="16">
        <f>Table1[[#This Row],[pledged]]/Table1[[#This Row],[goal]]*100</f>
        <v>0.2</v>
      </c>
      <c r="P1344" s="6">
        <f>IFERROR(Table1[[#This Row],[pledged]]/Table1[[#This Row],[backers_count]],0)</f>
        <v>100</v>
      </c>
      <c r="Q1344" t="str">
        <f>LEFT(Table1[[#This Row],[Category and Sub-Category]],FIND("/",Table1[[#This Row],[Category and Sub-Category]])-1)</f>
        <v>technology</v>
      </c>
      <c r="R1344" t="str">
        <f>RIGHT(Table1[[#This Row],[Category and Sub-Category]],LEN(Table1[[#This Row],[Category and Sub-Category]])-FIND("/",Table1[[#This Row],[Category and Sub-Category]]))</f>
        <v>wearables</v>
      </c>
      <c r="S1344" s="14">
        <f>(((Table1[[#This Row],[launched_at]]/60)/60)/24)+DATE(1970,1,1)</f>
        <v>42172.816423611104</v>
      </c>
      <c r="T1344" s="14">
        <f t="shared" si="20"/>
        <v>42202.816423611104</v>
      </c>
    </row>
    <row r="1345" spans="1:20" ht="58" x14ac:dyDescent="0.35">
      <c r="A1345">
        <v>1343</v>
      </c>
      <c r="B1345" s="1" t="s">
        <v>1344</v>
      </c>
      <c r="C1345" s="1" t="s">
        <v>5453</v>
      </c>
      <c r="D1345" s="6">
        <v>50000</v>
      </c>
      <c r="E1345" s="6">
        <v>51149</v>
      </c>
      <c r="F1345" t="s">
        <v>8220</v>
      </c>
      <c r="G1345" t="s">
        <v>8224</v>
      </c>
      <c r="H1345" t="s">
        <v>8246</v>
      </c>
      <c r="I1345">
        <v>1471579140</v>
      </c>
      <c r="J1345">
        <v>1466512683</v>
      </c>
      <c r="K1345" t="b">
        <v>0</v>
      </c>
      <c r="L1345">
        <v>323</v>
      </c>
      <c r="M1345" t="b">
        <v>0</v>
      </c>
      <c r="N1345" t="s">
        <v>8273</v>
      </c>
      <c r="O1345" s="16">
        <f>Table1[[#This Row],[pledged]]/Table1[[#This Row],[goal]]*100</f>
        <v>102.298</v>
      </c>
      <c r="P1345" s="6">
        <f>IFERROR(Table1[[#This Row],[pledged]]/Table1[[#This Row],[backers_count]],0)</f>
        <v>158.35603715170279</v>
      </c>
      <c r="Q1345" t="str">
        <f>LEFT(Table1[[#This Row],[Category and Sub-Category]],FIND("/",Table1[[#This Row],[Category and Sub-Category]])-1)</f>
        <v>technology</v>
      </c>
      <c r="R1345" t="str">
        <f>RIGHT(Table1[[#This Row],[Category and Sub-Category]],LEN(Table1[[#This Row],[Category and Sub-Category]])-FIND("/",Table1[[#This Row],[Category and Sub-Category]]))</f>
        <v>wearables</v>
      </c>
      <c r="S1345" s="14">
        <f>(((Table1[[#This Row],[launched_at]]/60)/60)/24)+DATE(1970,1,1)</f>
        <v>42542.526423611111</v>
      </c>
      <c r="T1345" s="14">
        <f t="shared" si="20"/>
        <v>42601.165972222225</v>
      </c>
    </row>
    <row r="1346" spans="1:20" ht="43.5" x14ac:dyDescent="0.35">
      <c r="A1346">
        <v>1344</v>
      </c>
      <c r="B1346" s="1" t="s">
        <v>1345</v>
      </c>
      <c r="C1346" s="1" t="s">
        <v>5454</v>
      </c>
      <c r="D1346" s="6">
        <v>1500</v>
      </c>
      <c r="E1346" s="6">
        <v>5666</v>
      </c>
      <c r="F1346" t="s">
        <v>8219</v>
      </c>
      <c r="G1346" t="s">
        <v>8229</v>
      </c>
      <c r="H1346" t="s">
        <v>8251</v>
      </c>
      <c r="I1346">
        <v>1467313039</v>
      </c>
      <c r="J1346">
        <v>1464807439</v>
      </c>
      <c r="K1346" t="b">
        <v>0</v>
      </c>
      <c r="L1346">
        <v>139</v>
      </c>
      <c r="M1346" t="b">
        <v>1</v>
      </c>
      <c r="N1346" t="s">
        <v>8274</v>
      </c>
      <c r="O1346" s="16">
        <f>Table1[[#This Row],[pledged]]/Table1[[#This Row],[goal]]*100</f>
        <v>377.73333333333335</v>
      </c>
      <c r="P1346" s="6">
        <f>IFERROR(Table1[[#This Row],[pledged]]/Table1[[#This Row],[backers_count]],0)</f>
        <v>40.762589928057551</v>
      </c>
      <c r="Q1346" t="str">
        <f>LEFT(Table1[[#This Row],[Category and Sub-Category]],FIND("/",Table1[[#This Row],[Category and Sub-Category]])-1)</f>
        <v>publishing</v>
      </c>
      <c r="R1346" t="str">
        <f>RIGHT(Table1[[#This Row],[Category and Sub-Category]],LEN(Table1[[#This Row],[Category and Sub-Category]])-FIND("/",Table1[[#This Row],[Category and Sub-Category]]))</f>
        <v>nonfiction</v>
      </c>
      <c r="S1346" s="14">
        <f>(((Table1[[#This Row],[launched_at]]/60)/60)/24)+DATE(1970,1,1)</f>
        <v>42522.789803240739</v>
      </c>
      <c r="T1346" s="14">
        <f t="shared" ref="T1346:T1409" si="21">(((I1346/60)/60)/24)+DATE(1970,1,1)</f>
        <v>42551.789803240739</v>
      </c>
    </row>
    <row r="1347" spans="1:20" ht="43.5" x14ac:dyDescent="0.35">
      <c r="A1347">
        <v>1345</v>
      </c>
      <c r="B1347" s="1" t="s">
        <v>1346</v>
      </c>
      <c r="C1347" s="1" t="s">
        <v>5455</v>
      </c>
      <c r="D1347" s="6">
        <v>300</v>
      </c>
      <c r="E1347" s="6">
        <v>375</v>
      </c>
      <c r="F1347" t="s">
        <v>8219</v>
      </c>
      <c r="G1347" t="s">
        <v>8224</v>
      </c>
      <c r="H1347" t="s">
        <v>8246</v>
      </c>
      <c r="I1347">
        <v>1405366359</v>
      </c>
      <c r="J1347">
        <v>1402342359</v>
      </c>
      <c r="K1347" t="b">
        <v>0</v>
      </c>
      <c r="L1347">
        <v>7</v>
      </c>
      <c r="M1347" t="b">
        <v>1</v>
      </c>
      <c r="N1347" t="s">
        <v>8274</v>
      </c>
      <c r="O1347" s="16">
        <f>Table1[[#This Row],[pledged]]/Table1[[#This Row],[goal]]*100</f>
        <v>125</v>
      </c>
      <c r="P1347" s="6">
        <f>IFERROR(Table1[[#This Row],[pledged]]/Table1[[#This Row],[backers_count]],0)</f>
        <v>53.571428571428569</v>
      </c>
      <c r="Q1347" t="str">
        <f>LEFT(Table1[[#This Row],[Category and Sub-Category]],FIND("/",Table1[[#This Row],[Category and Sub-Category]])-1)</f>
        <v>publishing</v>
      </c>
      <c r="R1347" t="str">
        <f>RIGHT(Table1[[#This Row],[Category and Sub-Category]],LEN(Table1[[#This Row],[Category and Sub-Category]])-FIND("/",Table1[[#This Row],[Category and Sub-Category]]))</f>
        <v>nonfiction</v>
      </c>
      <c r="S1347" s="14">
        <f>(((Table1[[#This Row],[launched_at]]/60)/60)/24)+DATE(1970,1,1)</f>
        <v>41799.814340277779</v>
      </c>
      <c r="T1347" s="14">
        <f t="shared" si="21"/>
        <v>41834.814340277779</v>
      </c>
    </row>
    <row r="1348" spans="1:20" ht="43.5" x14ac:dyDescent="0.35">
      <c r="A1348">
        <v>1346</v>
      </c>
      <c r="B1348" s="1" t="s">
        <v>1347</v>
      </c>
      <c r="C1348" s="1" t="s">
        <v>5456</v>
      </c>
      <c r="D1348" s="6">
        <v>4900</v>
      </c>
      <c r="E1348" s="6">
        <v>7219</v>
      </c>
      <c r="F1348" t="s">
        <v>8219</v>
      </c>
      <c r="G1348" t="s">
        <v>8224</v>
      </c>
      <c r="H1348" t="s">
        <v>8246</v>
      </c>
      <c r="I1348">
        <v>1372297751</v>
      </c>
      <c r="J1348">
        <v>1369705751</v>
      </c>
      <c r="K1348" t="b">
        <v>0</v>
      </c>
      <c r="L1348">
        <v>149</v>
      </c>
      <c r="M1348" t="b">
        <v>1</v>
      </c>
      <c r="N1348" t="s">
        <v>8274</v>
      </c>
      <c r="O1348" s="16">
        <f>Table1[[#This Row],[pledged]]/Table1[[#This Row],[goal]]*100</f>
        <v>147.32653061224491</v>
      </c>
      <c r="P1348" s="6">
        <f>IFERROR(Table1[[#This Row],[pledged]]/Table1[[#This Row],[backers_count]],0)</f>
        <v>48.449664429530202</v>
      </c>
      <c r="Q1348" t="str">
        <f>LEFT(Table1[[#This Row],[Category and Sub-Category]],FIND("/",Table1[[#This Row],[Category and Sub-Category]])-1)</f>
        <v>publishing</v>
      </c>
      <c r="R1348" t="str">
        <f>RIGHT(Table1[[#This Row],[Category and Sub-Category]],LEN(Table1[[#This Row],[Category and Sub-Category]])-FIND("/",Table1[[#This Row],[Category and Sub-Category]]))</f>
        <v>nonfiction</v>
      </c>
      <c r="S1348" s="14">
        <f>(((Table1[[#This Row],[launched_at]]/60)/60)/24)+DATE(1970,1,1)</f>
        <v>41422.075821759259</v>
      </c>
      <c r="T1348" s="14">
        <f t="shared" si="21"/>
        <v>41452.075821759259</v>
      </c>
    </row>
    <row r="1349" spans="1:20" ht="43.5" x14ac:dyDescent="0.35">
      <c r="A1349">
        <v>1347</v>
      </c>
      <c r="B1349" s="1" t="s">
        <v>1348</v>
      </c>
      <c r="C1349" s="1" t="s">
        <v>5457</v>
      </c>
      <c r="D1349" s="6">
        <v>2500</v>
      </c>
      <c r="E1349" s="6">
        <v>2555</v>
      </c>
      <c r="F1349" t="s">
        <v>8219</v>
      </c>
      <c r="G1349" t="s">
        <v>8224</v>
      </c>
      <c r="H1349" t="s">
        <v>8246</v>
      </c>
      <c r="I1349">
        <v>1425741525</v>
      </c>
      <c r="J1349">
        <v>1423149525</v>
      </c>
      <c r="K1349" t="b">
        <v>0</v>
      </c>
      <c r="L1349">
        <v>31</v>
      </c>
      <c r="M1349" t="b">
        <v>1</v>
      </c>
      <c r="N1349" t="s">
        <v>8274</v>
      </c>
      <c r="O1349" s="16">
        <f>Table1[[#This Row],[pledged]]/Table1[[#This Row],[goal]]*100</f>
        <v>102.2</v>
      </c>
      <c r="P1349" s="6">
        <f>IFERROR(Table1[[#This Row],[pledged]]/Table1[[#This Row],[backers_count]],0)</f>
        <v>82.41935483870968</v>
      </c>
      <c r="Q1349" t="str">
        <f>LEFT(Table1[[#This Row],[Category and Sub-Category]],FIND("/",Table1[[#This Row],[Category and Sub-Category]])-1)</f>
        <v>publishing</v>
      </c>
      <c r="R1349" t="str">
        <f>RIGHT(Table1[[#This Row],[Category and Sub-Category]],LEN(Table1[[#This Row],[Category and Sub-Category]])-FIND("/",Table1[[#This Row],[Category and Sub-Category]]))</f>
        <v>nonfiction</v>
      </c>
      <c r="S1349" s="14">
        <f>(((Table1[[#This Row],[launched_at]]/60)/60)/24)+DATE(1970,1,1)</f>
        <v>42040.638020833328</v>
      </c>
      <c r="T1349" s="14">
        <f t="shared" si="21"/>
        <v>42070.638020833328</v>
      </c>
    </row>
    <row r="1350" spans="1:20" ht="43.5" x14ac:dyDescent="0.35">
      <c r="A1350">
        <v>1348</v>
      </c>
      <c r="B1350" s="1" t="s">
        <v>1349</v>
      </c>
      <c r="C1350" s="1" t="s">
        <v>5458</v>
      </c>
      <c r="D1350" s="6">
        <v>5875</v>
      </c>
      <c r="E1350" s="6">
        <v>5985</v>
      </c>
      <c r="F1350" t="s">
        <v>8219</v>
      </c>
      <c r="G1350" t="s">
        <v>8224</v>
      </c>
      <c r="H1350" t="s">
        <v>8246</v>
      </c>
      <c r="I1350">
        <v>1418904533</v>
      </c>
      <c r="J1350">
        <v>1416485333</v>
      </c>
      <c r="K1350" t="b">
        <v>0</v>
      </c>
      <c r="L1350">
        <v>26</v>
      </c>
      <c r="M1350" t="b">
        <v>1</v>
      </c>
      <c r="N1350" t="s">
        <v>8274</v>
      </c>
      <c r="O1350" s="16">
        <f>Table1[[#This Row],[pledged]]/Table1[[#This Row],[goal]]*100</f>
        <v>101.8723404255319</v>
      </c>
      <c r="P1350" s="6">
        <f>IFERROR(Table1[[#This Row],[pledged]]/Table1[[#This Row],[backers_count]],0)</f>
        <v>230.19230769230768</v>
      </c>
      <c r="Q1350" t="str">
        <f>LEFT(Table1[[#This Row],[Category and Sub-Category]],FIND("/",Table1[[#This Row],[Category and Sub-Category]])-1)</f>
        <v>publishing</v>
      </c>
      <c r="R1350" t="str">
        <f>RIGHT(Table1[[#This Row],[Category and Sub-Category]],LEN(Table1[[#This Row],[Category and Sub-Category]])-FIND("/",Table1[[#This Row],[Category and Sub-Category]]))</f>
        <v>nonfiction</v>
      </c>
      <c r="S1350" s="14">
        <f>(((Table1[[#This Row],[launched_at]]/60)/60)/24)+DATE(1970,1,1)</f>
        <v>41963.506168981476</v>
      </c>
      <c r="T1350" s="14">
        <f t="shared" si="21"/>
        <v>41991.506168981476</v>
      </c>
    </row>
    <row r="1351" spans="1:20" ht="43.5" x14ac:dyDescent="0.35">
      <c r="A1351">
        <v>1349</v>
      </c>
      <c r="B1351" s="1" t="s">
        <v>1350</v>
      </c>
      <c r="C1351" s="1" t="s">
        <v>5459</v>
      </c>
      <c r="D1351" s="6">
        <v>5000</v>
      </c>
      <c r="E1351" s="6">
        <v>10210</v>
      </c>
      <c r="F1351" t="s">
        <v>8219</v>
      </c>
      <c r="G1351" t="s">
        <v>8229</v>
      </c>
      <c r="H1351" t="s">
        <v>8251</v>
      </c>
      <c r="I1351">
        <v>1450249140</v>
      </c>
      <c r="J1351">
        <v>1447055935</v>
      </c>
      <c r="K1351" t="b">
        <v>0</v>
      </c>
      <c r="L1351">
        <v>172</v>
      </c>
      <c r="M1351" t="b">
        <v>1</v>
      </c>
      <c r="N1351" t="s">
        <v>8274</v>
      </c>
      <c r="O1351" s="16">
        <f>Table1[[#This Row],[pledged]]/Table1[[#This Row],[goal]]*100</f>
        <v>204.2</v>
      </c>
      <c r="P1351" s="6">
        <f>IFERROR(Table1[[#This Row],[pledged]]/Table1[[#This Row],[backers_count]],0)</f>
        <v>59.360465116279073</v>
      </c>
      <c r="Q1351" t="str">
        <f>LEFT(Table1[[#This Row],[Category and Sub-Category]],FIND("/",Table1[[#This Row],[Category and Sub-Category]])-1)</f>
        <v>publishing</v>
      </c>
      <c r="R1351" t="str">
        <f>RIGHT(Table1[[#This Row],[Category and Sub-Category]],LEN(Table1[[#This Row],[Category and Sub-Category]])-FIND("/",Table1[[#This Row],[Category and Sub-Category]]))</f>
        <v>nonfiction</v>
      </c>
      <c r="S1351" s="14">
        <f>(((Table1[[#This Row],[launched_at]]/60)/60)/24)+DATE(1970,1,1)</f>
        <v>42317.33258101852</v>
      </c>
      <c r="T1351" s="14">
        <f t="shared" si="21"/>
        <v>42354.290972222225</v>
      </c>
    </row>
    <row r="1352" spans="1:20" ht="43.5" x14ac:dyDescent="0.35">
      <c r="A1352">
        <v>1350</v>
      </c>
      <c r="B1352" s="1" t="s">
        <v>1351</v>
      </c>
      <c r="C1352" s="1" t="s">
        <v>5460</v>
      </c>
      <c r="D1352" s="6">
        <v>5000</v>
      </c>
      <c r="E1352" s="6">
        <v>5202.5</v>
      </c>
      <c r="F1352" t="s">
        <v>8219</v>
      </c>
      <c r="G1352" t="s">
        <v>8224</v>
      </c>
      <c r="H1352" t="s">
        <v>8246</v>
      </c>
      <c r="I1352">
        <v>1451089134</v>
      </c>
      <c r="J1352">
        <v>1448497134</v>
      </c>
      <c r="K1352" t="b">
        <v>0</v>
      </c>
      <c r="L1352">
        <v>78</v>
      </c>
      <c r="M1352" t="b">
        <v>1</v>
      </c>
      <c r="N1352" t="s">
        <v>8274</v>
      </c>
      <c r="O1352" s="16">
        <f>Table1[[#This Row],[pledged]]/Table1[[#This Row],[goal]]*100</f>
        <v>104.05</v>
      </c>
      <c r="P1352" s="6">
        <f>IFERROR(Table1[[#This Row],[pledged]]/Table1[[#This Row],[backers_count]],0)</f>
        <v>66.698717948717942</v>
      </c>
      <c r="Q1352" t="str">
        <f>LEFT(Table1[[#This Row],[Category and Sub-Category]],FIND("/",Table1[[#This Row],[Category and Sub-Category]])-1)</f>
        <v>publishing</v>
      </c>
      <c r="R1352" t="str">
        <f>RIGHT(Table1[[#This Row],[Category and Sub-Category]],LEN(Table1[[#This Row],[Category and Sub-Category]])-FIND("/",Table1[[#This Row],[Category and Sub-Category]]))</f>
        <v>nonfiction</v>
      </c>
      <c r="S1352" s="14">
        <f>(((Table1[[#This Row],[launched_at]]/60)/60)/24)+DATE(1970,1,1)</f>
        <v>42334.013124999998</v>
      </c>
      <c r="T1352" s="14">
        <f t="shared" si="21"/>
        <v>42364.013124999998</v>
      </c>
    </row>
    <row r="1353" spans="1:20" ht="29" x14ac:dyDescent="0.35">
      <c r="A1353">
        <v>1351</v>
      </c>
      <c r="B1353" s="1" t="s">
        <v>1352</v>
      </c>
      <c r="C1353" s="1" t="s">
        <v>5461</v>
      </c>
      <c r="D1353" s="6">
        <v>20000</v>
      </c>
      <c r="E1353" s="6">
        <v>20253</v>
      </c>
      <c r="F1353" t="s">
        <v>8219</v>
      </c>
      <c r="G1353" t="s">
        <v>8224</v>
      </c>
      <c r="H1353" t="s">
        <v>8246</v>
      </c>
      <c r="I1353">
        <v>1455299144</v>
      </c>
      <c r="J1353">
        <v>1452707144</v>
      </c>
      <c r="K1353" t="b">
        <v>0</v>
      </c>
      <c r="L1353">
        <v>120</v>
      </c>
      <c r="M1353" t="b">
        <v>1</v>
      </c>
      <c r="N1353" t="s">
        <v>8274</v>
      </c>
      <c r="O1353" s="16">
        <f>Table1[[#This Row],[pledged]]/Table1[[#This Row],[goal]]*100</f>
        <v>101.265</v>
      </c>
      <c r="P1353" s="6">
        <f>IFERROR(Table1[[#This Row],[pledged]]/Table1[[#This Row],[backers_count]],0)</f>
        <v>168.77500000000001</v>
      </c>
      <c r="Q1353" t="str">
        <f>LEFT(Table1[[#This Row],[Category and Sub-Category]],FIND("/",Table1[[#This Row],[Category and Sub-Category]])-1)</f>
        <v>publishing</v>
      </c>
      <c r="R1353" t="str">
        <f>RIGHT(Table1[[#This Row],[Category and Sub-Category]],LEN(Table1[[#This Row],[Category and Sub-Category]])-FIND("/",Table1[[#This Row],[Category and Sub-Category]]))</f>
        <v>nonfiction</v>
      </c>
      <c r="S1353" s="14">
        <f>(((Table1[[#This Row],[launched_at]]/60)/60)/24)+DATE(1970,1,1)</f>
        <v>42382.74009259259</v>
      </c>
      <c r="T1353" s="14">
        <f t="shared" si="21"/>
        <v>42412.74009259259</v>
      </c>
    </row>
    <row r="1354" spans="1:20" ht="58" x14ac:dyDescent="0.35">
      <c r="A1354">
        <v>1352</v>
      </c>
      <c r="B1354" s="1" t="s">
        <v>1353</v>
      </c>
      <c r="C1354" s="1" t="s">
        <v>5462</v>
      </c>
      <c r="D1354" s="6">
        <v>10000</v>
      </c>
      <c r="E1354" s="6">
        <v>13614</v>
      </c>
      <c r="F1354" t="s">
        <v>8219</v>
      </c>
      <c r="G1354" t="s">
        <v>8224</v>
      </c>
      <c r="H1354" t="s">
        <v>8246</v>
      </c>
      <c r="I1354">
        <v>1441425540</v>
      </c>
      <c r="J1354">
        <v>1436968366</v>
      </c>
      <c r="K1354" t="b">
        <v>0</v>
      </c>
      <c r="L1354">
        <v>227</v>
      </c>
      <c r="M1354" t="b">
        <v>1</v>
      </c>
      <c r="N1354" t="s">
        <v>8274</v>
      </c>
      <c r="O1354" s="16">
        <f>Table1[[#This Row],[pledged]]/Table1[[#This Row],[goal]]*100</f>
        <v>136.13999999999999</v>
      </c>
      <c r="P1354" s="6">
        <f>IFERROR(Table1[[#This Row],[pledged]]/Table1[[#This Row],[backers_count]],0)</f>
        <v>59.973568281938327</v>
      </c>
      <c r="Q1354" t="str">
        <f>LEFT(Table1[[#This Row],[Category and Sub-Category]],FIND("/",Table1[[#This Row],[Category and Sub-Category]])-1)</f>
        <v>publishing</v>
      </c>
      <c r="R1354" t="str">
        <f>RIGHT(Table1[[#This Row],[Category and Sub-Category]],LEN(Table1[[#This Row],[Category and Sub-Category]])-FIND("/",Table1[[#This Row],[Category and Sub-Category]]))</f>
        <v>nonfiction</v>
      </c>
      <c r="S1354" s="14">
        <f>(((Table1[[#This Row],[launched_at]]/60)/60)/24)+DATE(1970,1,1)</f>
        <v>42200.578310185185</v>
      </c>
      <c r="T1354" s="14">
        <f t="shared" si="21"/>
        <v>42252.165972222225</v>
      </c>
    </row>
    <row r="1355" spans="1:20" ht="43.5" x14ac:dyDescent="0.35">
      <c r="A1355">
        <v>1353</v>
      </c>
      <c r="B1355" s="1" t="s">
        <v>1354</v>
      </c>
      <c r="C1355" s="1" t="s">
        <v>5463</v>
      </c>
      <c r="D1355" s="6">
        <v>1000</v>
      </c>
      <c r="E1355" s="6">
        <v>1336</v>
      </c>
      <c r="F1355" t="s">
        <v>8219</v>
      </c>
      <c r="G1355" t="s">
        <v>8224</v>
      </c>
      <c r="H1355" t="s">
        <v>8246</v>
      </c>
      <c r="I1355">
        <v>1362960000</v>
      </c>
      <c r="J1355">
        <v>1359946188</v>
      </c>
      <c r="K1355" t="b">
        <v>0</v>
      </c>
      <c r="L1355">
        <v>42</v>
      </c>
      <c r="M1355" t="b">
        <v>1</v>
      </c>
      <c r="N1355" t="s">
        <v>8274</v>
      </c>
      <c r="O1355" s="16">
        <f>Table1[[#This Row],[pledged]]/Table1[[#This Row],[goal]]*100</f>
        <v>133.6</v>
      </c>
      <c r="P1355" s="6">
        <f>IFERROR(Table1[[#This Row],[pledged]]/Table1[[#This Row],[backers_count]],0)</f>
        <v>31.80952380952381</v>
      </c>
      <c r="Q1355" t="str">
        <f>LEFT(Table1[[#This Row],[Category and Sub-Category]],FIND("/",Table1[[#This Row],[Category and Sub-Category]])-1)</f>
        <v>publishing</v>
      </c>
      <c r="R1355" t="str">
        <f>RIGHT(Table1[[#This Row],[Category and Sub-Category]],LEN(Table1[[#This Row],[Category and Sub-Category]])-FIND("/",Table1[[#This Row],[Category and Sub-Category]]))</f>
        <v>nonfiction</v>
      </c>
      <c r="S1355" s="14">
        <f>(((Table1[[#This Row],[launched_at]]/60)/60)/24)+DATE(1970,1,1)</f>
        <v>41309.11791666667</v>
      </c>
      <c r="T1355" s="14">
        <f t="shared" si="21"/>
        <v>41344</v>
      </c>
    </row>
    <row r="1356" spans="1:20" ht="43.5" x14ac:dyDescent="0.35">
      <c r="A1356">
        <v>1354</v>
      </c>
      <c r="B1356" s="1" t="s">
        <v>1355</v>
      </c>
      <c r="C1356" s="1" t="s">
        <v>5464</v>
      </c>
      <c r="D1356" s="6">
        <v>1200</v>
      </c>
      <c r="E1356" s="6">
        <v>1563</v>
      </c>
      <c r="F1356" t="s">
        <v>8219</v>
      </c>
      <c r="G1356" t="s">
        <v>8225</v>
      </c>
      <c r="H1356" t="s">
        <v>8247</v>
      </c>
      <c r="I1356">
        <v>1465672979</v>
      </c>
      <c r="J1356">
        <v>1463080979</v>
      </c>
      <c r="K1356" t="b">
        <v>0</v>
      </c>
      <c r="L1356">
        <v>64</v>
      </c>
      <c r="M1356" t="b">
        <v>1</v>
      </c>
      <c r="N1356" t="s">
        <v>8274</v>
      </c>
      <c r="O1356" s="16">
        <f>Table1[[#This Row],[pledged]]/Table1[[#This Row],[goal]]*100</f>
        <v>130.25</v>
      </c>
      <c r="P1356" s="6">
        <f>IFERROR(Table1[[#This Row],[pledged]]/Table1[[#This Row],[backers_count]],0)</f>
        <v>24.421875</v>
      </c>
      <c r="Q1356" t="str">
        <f>LEFT(Table1[[#This Row],[Category and Sub-Category]],FIND("/",Table1[[#This Row],[Category and Sub-Category]])-1)</f>
        <v>publishing</v>
      </c>
      <c r="R1356" t="str">
        <f>RIGHT(Table1[[#This Row],[Category and Sub-Category]],LEN(Table1[[#This Row],[Category and Sub-Category]])-FIND("/",Table1[[#This Row],[Category and Sub-Category]]))</f>
        <v>nonfiction</v>
      </c>
      <c r="S1356" s="14">
        <f>(((Table1[[#This Row],[launched_at]]/60)/60)/24)+DATE(1970,1,1)</f>
        <v>42502.807627314818</v>
      </c>
      <c r="T1356" s="14">
        <f t="shared" si="21"/>
        <v>42532.807627314818</v>
      </c>
    </row>
    <row r="1357" spans="1:20" ht="58" x14ac:dyDescent="0.35">
      <c r="A1357">
        <v>1355</v>
      </c>
      <c r="B1357" s="1" t="s">
        <v>1356</v>
      </c>
      <c r="C1357" s="1" t="s">
        <v>5465</v>
      </c>
      <c r="D1357" s="6">
        <v>2500</v>
      </c>
      <c r="E1357" s="6">
        <v>3067</v>
      </c>
      <c r="F1357" t="s">
        <v>8219</v>
      </c>
      <c r="G1357" t="s">
        <v>8225</v>
      </c>
      <c r="H1357" t="s">
        <v>8247</v>
      </c>
      <c r="I1357">
        <v>1354269600</v>
      </c>
      <c r="J1357">
        <v>1351663605</v>
      </c>
      <c r="K1357" t="b">
        <v>0</v>
      </c>
      <c r="L1357">
        <v>121</v>
      </c>
      <c r="M1357" t="b">
        <v>1</v>
      </c>
      <c r="N1357" t="s">
        <v>8274</v>
      </c>
      <c r="O1357" s="16">
        <f>Table1[[#This Row],[pledged]]/Table1[[#This Row],[goal]]*100</f>
        <v>122.67999999999999</v>
      </c>
      <c r="P1357" s="6">
        <f>IFERROR(Table1[[#This Row],[pledged]]/Table1[[#This Row],[backers_count]],0)</f>
        <v>25.347107438016529</v>
      </c>
      <c r="Q1357" t="str">
        <f>LEFT(Table1[[#This Row],[Category and Sub-Category]],FIND("/",Table1[[#This Row],[Category and Sub-Category]])-1)</f>
        <v>publishing</v>
      </c>
      <c r="R1357" t="str">
        <f>RIGHT(Table1[[#This Row],[Category and Sub-Category]],LEN(Table1[[#This Row],[Category and Sub-Category]])-FIND("/",Table1[[#This Row],[Category and Sub-Category]]))</f>
        <v>nonfiction</v>
      </c>
      <c r="S1357" s="14">
        <f>(((Table1[[#This Row],[launched_at]]/60)/60)/24)+DATE(1970,1,1)</f>
        <v>41213.254687499997</v>
      </c>
      <c r="T1357" s="14">
        <f t="shared" si="21"/>
        <v>41243.416666666664</v>
      </c>
    </row>
    <row r="1358" spans="1:20" ht="43.5" x14ac:dyDescent="0.35">
      <c r="A1358">
        <v>1356</v>
      </c>
      <c r="B1358" s="1" t="s">
        <v>1357</v>
      </c>
      <c r="C1358" s="1" t="s">
        <v>5466</v>
      </c>
      <c r="D1358" s="6">
        <v>3400</v>
      </c>
      <c r="E1358" s="6">
        <v>6215.56</v>
      </c>
      <c r="F1358" t="s">
        <v>8219</v>
      </c>
      <c r="G1358" t="s">
        <v>8224</v>
      </c>
      <c r="H1358" t="s">
        <v>8246</v>
      </c>
      <c r="I1358">
        <v>1372985760</v>
      </c>
      <c r="J1358">
        <v>1370393760</v>
      </c>
      <c r="K1358" t="b">
        <v>0</v>
      </c>
      <c r="L1358">
        <v>87</v>
      </c>
      <c r="M1358" t="b">
        <v>1</v>
      </c>
      <c r="N1358" t="s">
        <v>8274</v>
      </c>
      <c r="O1358" s="16">
        <f>Table1[[#This Row],[pledged]]/Table1[[#This Row],[goal]]*100</f>
        <v>182.81058823529412</v>
      </c>
      <c r="P1358" s="6">
        <f>IFERROR(Table1[[#This Row],[pledged]]/Table1[[#This Row],[backers_count]],0)</f>
        <v>71.443218390804603</v>
      </c>
      <c r="Q1358" t="str">
        <f>LEFT(Table1[[#This Row],[Category and Sub-Category]],FIND("/",Table1[[#This Row],[Category and Sub-Category]])-1)</f>
        <v>publishing</v>
      </c>
      <c r="R1358" t="str">
        <f>RIGHT(Table1[[#This Row],[Category and Sub-Category]],LEN(Table1[[#This Row],[Category and Sub-Category]])-FIND("/",Table1[[#This Row],[Category and Sub-Category]]))</f>
        <v>nonfiction</v>
      </c>
      <c r="S1358" s="14">
        <f>(((Table1[[#This Row],[launched_at]]/60)/60)/24)+DATE(1970,1,1)</f>
        <v>41430.038888888892</v>
      </c>
      <c r="T1358" s="14">
        <f t="shared" si="21"/>
        <v>41460.038888888892</v>
      </c>
    </row>
    <row r="1359" spans="1:20" ht="43.5" x14ac:dyDescent="0.35">
      <c r="A1359">
        <v>1357</v>
      </c>
      <c r="B1359" s="1" t="s">
        <v>1358</v>
      </c>
      <c r="C1359" s="1" t="s">
        <v>5467</v>
      </c>
      <c r="D1359" s="6">
        <v>2000</v>
      </c>
      <c r="E1359" s="6">
        <v>2506</v>
      </c>
      <c r="F1359" t="s">
        <v>8219</v>
      </c>
      <c r="G1359" t="s">
        <v>8224</v>
      </c>
      <c r="H1359" t="s">
        <v>8246</v>
      </c>
      <c r="I1359">
        <v>1362117540</v>
      </c>
      <c r="J1359">
        <v>1359587137</v>
      </c>
      <c r="K1359" t="b">
        <v>0</v>
      </c>
      <c r="L1359">
        <v>65</v>
      </c>
      <c r="M1359" t="b">
        <v>1</v>
      </c>
      <c r="N1359" t="s">
        <v>8274</v>
      </c>
      <c r="O1359" s="16">
        <f>Table1[[#This Row],[pledged]]/Table1[[#This Row],[goal]]*100</f>
        <v>125.29999999999998</v>
      </c>
      <c r="P1359" s="6">
        <f>IFERROR(Table1[[#This Row],[pledged]]/Table1[[#This Row],[backers_count]],0)</f>
        <v>38.553846153846152</v>
      </c>
      <c r="Q1359" t="str">
        <f>LEFT(Table1[[#This Row],[Category and Sub-Category]],FIND("/",Table1[[#This Row],[Category and Sub-Category]])-1)</f>
        <v>publishing</v>
      </c>
      <c r="R1359" t="str">
        <f>RIGHT(Table1[[#This Row],[Category and Sub-Category]],LEN(Table1[[#This Row],[Category and Sub-Category]])-FIND("/",Table1[[#This Row],[Category and Sub-Category]]))</f>
        <v>nonfiction</v>
      </c>
      <c r="S1359" s="14">
        <f>(((Table1[[#This Row],[launched_at]]/60)/60)/24)+DATE(1970,1,1)</f>
        <v>41304.962233796294</v>
      </c>
      <c r="T1359" s="14">
        <f t="shared" si="21"/>
        <v>41334.249305555553</v>
      </c>
    </row>
    <row r="1360" spans="1:20" ht="43.5" x14ac:dyDescent="0.35">
      <c r="A1360">
        <v>1358</v>
      </c>
      <c r="B1360" s="1" t="s">
        <v>1359</v>
      </c>
      <c r="C1360" s="1" t="s">
        <v>5468</v>
      </c>
      <c r="D1360" s="6">
        <v>3000</v>
      </c>
      <c r="E1360" s="6">
        <v>3350</v>
      </c>
      <c r="F1360" t="s">
        <v>8219</v>
      </c>
      <c r="G1360" t="s">
        <v>8224</v>
      </c>
      <c r="H1360" t="s">
        <v>8246</v>
      </c>
      <c r="I1360">
        <v>1309009323</v>
      </c>
      <c r="J1360">
        <v>1306417323</v>
      </c>
      <c r="K1360" t="b">
        <v>0</v>
      </c>
      <c r="L1360">
        <v>49</v>
      </c>
      <c r="M1360" t="b">
        <v>1</v>
      </c>
      <c r="N1360" t="s">
        <v>8274</v>
      </c>
      <c r="O1360" s="16">
        <f>Table1[[#This Row],[pledged]]/Table1[[#This Row],[goal]]*100</f>
        <v>111.66666666666667</v>
      </c>
      <c r="P1360" s="6">
        <f>IFERROR(Table1[[#This Row],[pledged]]/Table1[[#This Row],[backers_count]],0)</f>
        <v>68.367346938775512</v>
      </c>
      <c r="Q1360" t="str">
        <f>LEFT(Table1[[#This Row],[Category and Sub-Category]],FIND("/",Table1[[#This Row],[Category and Sub-Category]])-1)</f>
        <v>publishing</v>
      </c>
      <c r="R1360" t="str">
        <f>RIGHT(Table1[[#This Row],[Category and Sub-Category]],LEN(Table1[[#This Row],[Category and Sub-Category]])-FIND("/",Table1[[#This Row],[Category and Sub-Category]]))</f>
        <v>nonfiction</v>
      </c>
      <c r="S1360" s="14">
        <f>(((Table1[[#This Row],[launched_at]]/60)/60)/24)+DATE(1970,1,1)</f>
        <v>40689.570868055554</v>
      </c>
      <c r="T1360" s="14">
        <f t="shared" si="21"/>
        <v>40719.570868055554</v>
      </c>
    </row>
    <row r="1361" spans="1:20" ht="43.5" x14ac:dyDescent="0.35">
      <c r="A1361">
        <v>1359</v>
      </c>
      <c r="B1361" s="1" t="s">
        <v>1360</v>
      </c>
      <c r="C1361" s="1" t="s">
        <v>5469</v>
      </c>
      <c r="D1361" s="6">
        <v>660</v>
      </c>
      <c r="E1361" s="6">
        <v>764</v>
      </c>
      <c r="F1361" t="s">
        <v>8219</v>
      </c>
      <c r="G1361" t="s">
        <v>8224</v>
      </c>
      <c r="H1361" t="s">
        <v>8246</v>
      </c>
      <c r="I1361">
        <v>1309980790</v>
      </c>
      <c r="J1361">
        <v>1304623990</v>
      </c>
      <c r="K1361" t="b">
        <v>0</v>
      </c>
      <c r="L1361">
        <v>19</v>
      </c>
      <c r="M1361" t="b">
        <v>1</v>
      </c>
      <c r="N1361" t="s">
        <v>8274</v>
      </c>
      <c r="O1361" s="16">
        <f>Table1[[#This Row],[pledged]]/Table1[[#This Row],[goal]]*100</f>
        <v>115.75757575757575</v>
      </c>
      <c r="P1361" s="6">
        <f>IFERROR(Table1[[#This Row],[pledged]]/Table1[[#This Row],[backers_count]],0)</f>
        <v>40.210526315789473</v>
      </c>
      <c r="Q1361" t="str">
        <f>LEFT(Table1[[#This Row],[Category and Sub-Category]],FIND("/",Table1[[#This Row],[Category and Sub-Category]])-1)</f>
        <v>publishing</v>
      </c>
      <c r="R1361" t="str">
        <f>RIGHT(Table1[[#This Row],[Category and Sub-Category]],LEN(Table1[[#This Row],[Category and Sub-Category]])-FIND("/",Table1[[#This Row],[Category and Sub-Category]]))</f>
        <v>nonfiction</v>
      </c>
      <c r="S1361" s="14">
        <f>(((Table1[[#This Row],[launched_at]]/60)/60)/24)+DATE(1970,1,1)</f>
        <v>40668.814699074072</v>
      </c>
      <c r="T1361" s="14">
        <f t="shared" si="21"/>
        <v>40730.814699074072</v>
      </c>
    </row>
    <row r="1362" spans="1:20" ht="29" x14ac:dyDescent="0.35">
      <c r="A1362">
        <v>1360</v>
      </c>
      <c r="B1362" s="1" t="s">
        <v>1361</v>
      </c>
      <c r="C1362" s="1" t="s">
        <v>5470</v>
      </c>
      <c r="D1362" s="6">
        <v>1500</v>
      </c>
      <c r="E1362" s="6">
        <v>2598</v>
      </c>
      <c r="F1362" t="s">
        <v>8219</v>
      </c>
      <c r="G1362" t="s">
        <v>8224</v>
      </c>
      <c r="H1362" t="s">
        <v>8246</v>
      </c>
      <c r="I1362">
        <v>1343943420</v>
      </c>
      <c r="J1362">
        <v>1341524220</v>
      </c>
      <c r="K1362" t="b">
        <v>0</v>
      </c>
      <c r="L1362">
        <v>81</v>
      </c>
      <c r="M1362" t="b">
        <v>1</v>
      </c>
      <c r="N1362" t="s">
        <v>8274</v>
      </c>
      <c r="O1362" s="16">
        <f>Table1[[#This Row],[pledged]]/Table1[[#This Row],[goal]]*100</f>
        <v>173.2</v>
      </c>
      <c r="P1362" s="6">
        <f>IFERROR(Table1[[#This Row],[pledged]]/Table1[[#This Row],[backers_count]],0)</f>
        <v>32.074074074074076</v>
      </c>
      <c r="Q1362" t="str">
        <f>LEFT(Table1[[#This Row],[Category and Sub-Category]],FIND("/",Table1[[#This Row],[Category and Sub-Category]])-1)</f>
        <v>publishing</v>
      </c>
      <c r="R1362" t="str">
        <f>RIGHT(Table1[[#This Row],[Category and Sub-Category]],LEN(Table1[[#This Row],[Category and Sub-Category]])-FIND("/",Table1[[#This Row],[Category and Sub-Category]]))</f>
        <v>nonfiction</v>
      </c>
      <c r="S1362" s="14">
        <f>(((Table1[[#This Row],[launched_at]]/60)/60)/24)+DATE(1970,1,1)</f>
        <v>41095.900694444441</v>
      </c>
      <c r="T1362" s="14">
        <f t="shared" si="21"/>
        <v>41123.900694444441</v>
      </c>
    </row>
    <row r="1363" spans="1:20" ht="43.5" x14ac:dyDescent="0.35">
      <c r="A1363">
        <v>1361</v>
      </c>
      <c r="B1363" s="1" t="s">
        <v>1362</v>
      </c>
      <c r="C1363" s="1" t="s">
        <v>5471</v>
      </c>
      <c r="D1363" s="6">
        <v>6000</v>
      </c>
      <c r="E1363" s="6">
        <v>7559</v>
      </c>
      <c r="F1363" t="s">
        <v>8219</v>
      </c>
      <c r="G1363" t="s">
        <v>8225</v>
      </c>
      <c r="H1363" t="s">
        <v>8247</v>
      </c>
      <c r="I1363">
        <v>1403370772</v>
      </c>
      <c r="J1363">
        <v>1400778772</v>
      </c>
      <c r="K1363" t="b">
        <v>0</v>
      </c>
      <c r="L1363">
        <v>264</v>
      </c>
      <c r="M1363" t="b">
        <v>1</v>
      </c>
      <c r="N1363" t="s">
        <v>8274</v>
      </c>
      <c r="O1363" s="16">
        <f>Table1[[#This Row],[pledged]]/Table1[[#This Row],[goal]]*100</f>
        <v>125.98333333333333</v>
      </c>
      <c r="P1363" s="6">
        <f>IFERROR(Table1[[#This Row],[pledged]]/Table1[[#This Row],[backers_count]],0)</f>
        <v>28.632575757575758</v>
      </c>
      <c r="Q1363" t="str">
        <f>LEFT(Table1[[#This Row],[Category and Sub-Category]],FIND("/",Table1[[#This Row],[Category and Sub-Category]])-1)</f>
        <v>publishing</v>
      </c>
      <c r="R1363" t="str">
        <f>RIGHT(Table1[[#This Row],[Category and Sub-Category]],LEN(Table1[[#This Row],[Category and Sub-Category]])-FIND("/",Table1[[#This Row],[Category and Sub-Category]]))</f>
        <v>nonfiction</v>
      </c>
      <c r="S1363" s="14">
        <f>(((Table1[[#This Row],[launched_at]]/60)/60)/24)+DATE(1970,1,1)</f>
        <v>41781.717268518521</v>
      </c>
      <c r="T1363" s="14">
        <f t="shared" si="21"/>
        <v>41811.717268518521</v>
      </c>
    </row>
    <row r="1364" spans="1:20" ht="43.5" x14ac:dyDescent="0.35">
      <c r="A1364">
        <v>1362</v>
      </c>
      <c r="B1364" s="1" t="s">
        <v>1363</v>
      </c>
      <c r="C1364" s="1" t="s">
        <v>5472</v>
      </c>
      <c r="D1364" s="6">
        <v>1000</v>
      </c>
      <c r="E1364" s="6">
        <v>1091</v>
      </c>
      <c r="F1364" t="s">
        <v>8219</v>
      </c>
      <c r="G1364" t="s">
        <v>8224</v>
      </c>
      <c r="H1364" t="s">
        <v>8246</v>
      </c>
      <c r="I1364">
        <v>1378592731</v>
      </c>
      <c r="J1364">
        <v>1373408731</v>
      </c>
      <c r="K1364" t="b">
        <v>0</v>
      </c>
      <c r="L1364">
        <v>25</v>
      </c>
      <c r="M1364" t="b">
        <v>1</v>
      </c>
      <c r="N1364" t="s">
        <v>8274</v>
      </c>
      <c r="O1364" s="16">
        <f>Table1[[#This Row],[pledged]]/Table1[[#This Row],[goal]]*100</f>
        <v>109.1</v>
      </c>
      <c r="P1364" s="6">
        <f>IFERROR(Table1[[#This Row],[pledged]]/Table1[[#This Row],[backers_count]],0)</f>
        <v>43.64</v>
      </c>
      <c r="Q1364" t="str">
        <f>LEFT(Table1[[#This Row],[Category and Sub-Category]],FIND("/",Table1[[#This Row],[Category and Sub-Category]])-1)</f>
        <v>publishing</v>
      </c>
      <c r="R1364" t="str">
        <f>RIGHT(Table1[[#This Row],[Category and Sub-Category]],LEN(Table1[[#This Row],[Category and Sub-Category]])-FIND("/",Table1[[#This Row],[Category and Sub-Category]]))</f>
        <v>nonfiction</v>
      </c>
      <c r="S1364" s="14">
        <f>(((Table1[[#This Row],[launched_at]]/60)/60)/24)+DATE(1970,1,1)</f>
        <v>41464.934386574074</v>
      </c>
      <c r="T1364" s="14">
        <f t="shared" si="21"/>
        <v>41524.934386574074</v>
      </c>
    </row>
    <row r="1365" spans="1:20" ht="43.5" x14ac:dyDescent="0.35">
      <c r="A1365">
        <v>1363</v>
      </c>
      <c r="B1365" s="1" t="s">
        <v>1364</v>
      </c>
      <c r="C1365" s="1" t="s">
        <v>5473</v>
      </c>
      <c r="D1365" s="6">
        <v>200</v>
      </c>
      <c r="E1365" s="6">
        <v>200</v>
      </c>
      <c r="F1365" t="s">
        <v>8219</v>
      </c>
      <c r="G1365" t="s">
        <v>8224</v>
      </c>
      <c r="H1365" t="s">
        <v>8246</v>
      </c>
      <c r="I1365">
        <v>1455523140</v>
      </c>
      <c r="J1365">
        <v>1453925727</v>
      </c>
      <c r="K1365" t="b">
        <v>0</v>
      </c>
      <c r="L1365">
        <v>5</v>
      </c>
      <c r="M1365" t="b">
        <v>1</v>
      </c>
      <c r="N1365" t="s">
        <v>8274</v>
      </c>
      <c r="O1365" s="16">
        <f>Table1[[#This Row],[pledged]]/Table1[[#This Row],[goal]]*100</f>
        <v>100</v>
      </c>
      <c r="P1365" s="6">
        <f>IFERROR(Table1[[#This Row],[pledged]]/Table1[[#This Row],[backers_count]],0)</f>
        <v>40</v>
      </c>
      <c r="Q1365" t="str">
        <f>LEFT(Table1[[#This Row],[Category and Sub-Category]],FIND("/",Table1[[#This Row],[Category and Sub-Category]])-1)</f>
        <v>publishing</v>
      </c>
      <c r="R1365" t="str">
        <f>RIGHT(Table1[[#This Row],[Category and Sub-Category]],LEN(Table1[[#This Row],[Category and Sub-Category]])-FIND("/",Table1[[#This Row],[Category and Sub-Category]]))</f>
        <v>nonfiction</v>
      </c>
      <c r="S1365" s="14">
        <f>(((Table1[[#This Row],[launched_at]]/60)/60)/24)+DATE(1970,1,1)</f>
        <v>42396.8440625</v>
      </c>
      <c r="T1365" s="14">
        <f t="shared" si="21"/>
        <v>42415.332638888889</v>
      </c>
    </row>
    <row r="1366" spans="1:20" ht="58" x14ac:dyDescent="0.35">
      <c r="A1366">
        <v>1364</v>
      </c>
      <c r="B1366" s="1" t="s">
        <v>1365</v>
      </c>
      <c r="C1366" s="1" t="s">
        <v>5474</v>
      </c>
      <c r="D1366" s="6">
        <v>42000</v>
      </c>
      <c r="E1366" s="6">
        <v>49830</v>
      </c>
      <c r="F1366" t="s">
        <v>8219</v>
      </c>
      <c r="G1366" t="s">
        <v>8232</v>
      </c>
      <c r="H1366" t="s">
        <v>8253</v>
      </c>
      <c r="I1366">
        <v>1420648906</v>
      </c>
      <c r="J1366">
        <v>1415464906</v>
      </c>
      <c r="K1366" t="b">
        <v>0</v>
      </c>
      <c r="L1366">
        <v>144</v>
      </c>
      <c r="M1366" t="b">
        <v>1</v>
      </c>
      <c r="N1366" t="s">
        <v>8276</v>
      </c>
      <c r="O1366" s="16">
        <f>Table1[[#This Row],[pledged]]/Table1[[#This Row],[goal]]*100</f>
        <v>118.64285714285714</v>
      </c>
      <c r="P1366" s="6">
        <f>IFERROR(Table1[[#This Row],[pledged]]/Table1[[#This Row],[backers_count]],0)</f>
        <v>346.04166666666669</v>
      </c>
      <c r="Q1366" t="str">
        <f>LEFT(Table1[[#This Row],[Category and Sub-Category]],FIND("/",Table1[[#This Row],[Category and Sub-Category]])-1)</f>
        <v>music</v>
      </c>
      <c r="R1366" t="str">
        <f>RIGHT(Table1[[#This Row],[Category and Sub-Category]],LEN(Table1[[#This Row],[Category and Sub-Category]])-FIND("/",Table1[[#This Row],[Category and Sub-Category]]))</f>
        <v>rock</v>
      </c>
      <c r="S1366" s="14">
        <f>(((Table1[[#This Row],[launched_at]]/60)/60)/24)+DATE(1970,1,1)</f>
        <v>41951.695671296293</v>
      </c>
      <c r="T1366" s="14">
        <f t="shared" si="21"/>
        <v>42011.6956712963</v>
      </c>
    </row>
    <row r="1367" spans="1:20" ht="43.5" x14ac:dyDescent="0.35">
      <c r="A1367">
        <v>1365</v>
      </c>
      <c r="B1367" s="1" t="s">
        <v>1366</v>
      </c>
      <c r="C1367" s="1" t="s">
        <v>5475</v>
      </c>
      <c r="D1367" s="6">
        <v>7500</v>
      </c>
      <c r="E1367" s="6">
        <v>7520</v>
      </c>
      <c r="F1367" t="s">
        <v>8219</v>
      </c>
      <c r="G1367" t="s">
        <v>8224</v>
      </c>
      <c r="H1367" t="s">
        <v>8246</v>
      </c>
      <c r="I1367">
        <v>1426523752</v>
      </c>
      <c r="J1367">
        <v>1423935352</v>
      </c>
      <c r="K1367" t="b">
        <v>0</v>
      </c>
      <c r="L1367">
        <v>92</v>
      </c>
      <c r="M1367" t="b">
        <v>1</v>
      </c>
      <c r="N1367" t="s">
        <v>8276</v>
      </c>
      <c r="O1367" s="16">
        <f>Table1[[#This Row],[pledged]]/Table1[[#This Row],[goal]]*100</f>
        <v>100.26666666666667</v>
      </c>
      <c r="P1367" s="6">
        <f>IFERROR(Table1[[#This Row],[pledged]]/Table1[[#This Row],[backers_count]],0)</f>
        <v>81.739130434782609</v>
      </c>
      <c r="Q1367" t="str">
        <f>LEFT(Table1[[#This Row],[Category and Sub-Category]],FIND("/",Table1[[#This Row],[Category and Sub-Category]])-1)</f>
        <v>music</v>
      </c>
      <c r="R1367" t="str">
        <f>RIGHT(Table1[[#This Row],[Category and Sub-Category]],LEN(Table1[[#This Row],[Category and Sub-Category]])-FIND("/",Table1[[#This Row],[Category and Sub-Category]]))</f>
        <v>rock</v>
      </c>
      <c r="S1367" s="14">
        <f>(((Table1[[#This Row],[launched_at]]/60)/60)/24)+DATE(1970,1,1)</f>
        <v>42049.733240740738</v>
      </c>
      <c r="T1367" s="14">
        <f t="shared" si="21"/>
        <v>42079.691574074073</v>
      </c>
    </row>
    <row r="1368" spans="1:20" x14ac:dyDescent="0.35">
      <c r="A1368">
        <v>1366</v>
      </c>
      <c r="B1368" s="1" t="s">
        <v>1367</v>
      </c>
      <c r="C1368" s="1" t="s">
        <v>5476</v>
      </c>
      <c r="D1368" s="6">
        <v>7500</v>
      </c>
      <c r="E1368" s="6">
        <v>9486.69</v>
      </c>
      <c r="F1368" t="s">
        <v>8219</v>
      </c>
      <c r="G1368" t="s">
        <v>8224</v>
      </c>
      <c r="H1368" t="s">
        <v>8246</v>
      </c>
      <c r="I1368">
        <v>1417049663</v>
      </c>
      <c r="J1368">
        <v>1413158063</v>
      </c>
      <c r="K1368" t="b">
        <v>0</v>
      </c>
      <c r="L1368">
        <v>147</v>
      </c>
      <c r="M1368" t="b">
        <v>1</v>
      </c>
      <c r="N1368" t="s">
        <v>8276</v>
      </c>
      <c r="O1368" s="16">
        <f>Table1[[#This Row],[pledged]]/Table1[[#This Row],[goal]]*100</f>
        <v>126.48920000000001</v>
      </c>
      <c r="P1368" s="6">
        <f>IFERROR(Table1[[#This Row],[pledged]]/Table1[[#This Row],[backers_count]],0)</f>
        <v>64.535306122448986</v>
      </c>
      <c r="Q1368" t="str">
        <f>LEFT(Table1[[#This Row],[Category and Sub-Category]],FIND("/",Table1[[#This Row],[Category and Sub-Category]])-1)</f>
        <v>music</v>
      </c>
      <c r="R1368" t="str">
        <f>RIGHT(Table1[[#This Row],[Category and Sub-Category]],LEN(Table1[[#This Row],[Category and Sub-Category]])-FIND("/",Table1[[#This Row],[Category and Sub-Category]]))</f>
        <v>rock</v>
      </c>
      <c r="S1368" s="14">
        <f>(((Table1[[#This Row],[launched_at]]/60)/60)/24)+DATE(1970,1,1)</f>
        <v>41924.996099537035</v>
      </c>
      <c r="T1368" s="14">
        <f t="shared" si="21"/>
        <v>41970.037766203706</v>
      </c>
    </row>
    <row r="1369" spans="1:20" ht="43.5" x14ac:dyDescent="0.35">
      <c r="A1369">
        <v>1367</v>
      </c>
      <c r="B1369" s="1" t="s">
        <v>1368</v>
      </c>
      <c r="C1369" s="1" t="s">
        <v>5477</v>
      </c>
      <c r="D1369" s="6">
        <v>5000</v>
      </c>
      <c r="E1369" s="6">
        <v>5713</v>
      </c>
      <c r="F1369" t="s">
        <v>8219</v>
      </c>
      <c r="G1369" t="s">
        <v>8224</v>
      </c>
      <c r="H1369" t="s">
        <v>8246</v>
      </c>
      <c r="I1369">
        <v>1447463050</v>
      </c>
      <c r="J1369">
        <v>1444867450</v>
      </c>
      <c r="K1369" t="b">
        <v>0</v>
      </c>
      <c r="L1369">
        <v>90</v>
      </c>
      <c r="M1369" t="b">
        <v>1</v>
      </c>
      <c r="N1369" t="s">
        <v>8276</v>
      </c>
      <c r="O1369" s="16">
        <f>Table1[[#This Row],[pledged]]/Table1[[#This Row],[goal]]*100</f>
        <v>114.26</v>
      </c>
      <c r="P1369" s="6">
        <f>IFERROR(Table1[[#This Row],[pledged]]/Table1[[#This Row],[backers_count]],0)</f>
        <v>63.477777777777774</v>
      </c>
      <c r="Q1369" t="str">
        <f>LEFT(Table1[[#This Row],[Category and Sub-Category]],FIND("/",Table1[[#This Row],[Category and Sub-Category]])-1)</f>
        <v>music</v>
      </c>
      <c r="R1369" t="str">
        <f>RIGHT(Table1[[#This Row],[Category and Sub-Category]],LEN(Table1[[#This Row],[Category and Sub-Category]])-FIND("/",Table1[[#This Row],[Category and Sub-Category]]))</f>
        <v>rock</v>
      </c>
      <c r="S1369" s="14">
        <f>(((Table1[[#This Row],[launched_at]]/60)/60)/24)+DATE(1970,1,1)</f>
        <v>42292.002893518518</v>
      </c>
      <c r="T1369" s="14">
        <f t="shared" si="21"/>
        <v>42322.044560185182</v>
      </c>
    </row>
    <row r="1370" spans="1:20" ht="43.5" x14ac:dyDescent="0.35">
      <c r="A1370">
        <v>1368</v>
      </c>
      <c r="B1370" s="1" t="s">
        <v>1369</v>
      </c>
      <c r="C1370" s="1" t="s">
        <v>5478</v>
      </c>
      <c r="D1370" s="6">
        <v>5000</v>
      </c>
      <c r="E1370" s="6">
        <v>5535</v>
      </c>
      <c r="F1370" t="s">
        <v>8219</v>
      </c>
      <c r="G1370" t="s">
        <v>8224</v>
      </c>
      <c r="H1370" t="s">
        <v>8246</v>
      </c>
      <c r="I1370">
        <v>1434342894</v>
      </c>
      <c r="J1370">
        <v>1432269294</v>
      </c>
      <c r="K1370" t="b">
        <v>0</v>
      </c>
      <c r="L1370">
        <v>87</v>
      </c>
      <c r="M1370" t="b">
        <v>1</v>
      </c>
      <c r="N1370" t="s">
        <v>8276</v>
      </c>
      <c r="O1370" s="16">
        <f>Table1[[#This Row],[pledged]]/Table1[[#This Row],[goal]]*100</f>
        <v>110.7</v>
      </c>
      <c r="P1370" s="6">
        <f>IFERROR(Table1[[#This Row],[pledged]]/Table1[[#This Row],[backers_count]],0)</f>
        <v>63.620689655172413</v>
      </c>
      <c r="Q1370" t="str">
        <f>LEFT(Table1[[#This Row],[Category and Sub-Category]],FIND("/",Table1[[#This Row],[Category and Sub-Category]])-1)</f>
        <v>music</v>
      </c>
      <c r="R1370" t="str">
        <f>RIGHT(Table1[[#This Row],[Category and Sub-Category]],LEN(Table1[[#This Row],[Category and Sub-Category]])-FIND("/",Table1[[#This Row],[Category and Sub-Category]]))</f>
        <v>rock</v>
      </c>
      <c r="S1370" s="14">
        <f>(((Table1[[#This Row],[launched_at]]/60)/60)/24)+DATE(1970,1,1)</f>
        <v>42146.190902777773</v>
      </c>
      <c r="T1370" s="14">
        <f t="shared" si="21"/>
        <v>42170.190902777773</v>
      </c>
    </row>
    <row r="1371" spans="1:20" ht="43.5" x14ac:dyDescent="0.35">
      <c r="A1371">
        <v>1369</v>
      </c>
      <c r="B1371" s="1" t="s">
        <v>1370</v>
      </c>
      <c r="C1371" s="1" t="s">
        <v>5479</v>
      </c>
      <c r="D1371" s="6">
        <v>32360</v>
      </c>
      <c r="E1371" s="6">
        <v>34090.629999999997</v>
      </c>
      <c r="F1371" t="s">
        <v>8219</v>
      </c>
      <c r="G1371" t="s">
        <v>8224</v>
      </c>
      <c r="H1371" t="s">
        <v>8246</v>
      </c>
      <c r="I1371">
        <v>1397225746</v>
      </c>
      <c r="J1371">
        <v>1394633746</v>
      </c>
      <c r="K1371" t="b">
        <v>0</v>
      </c>
      <c r="L1371">
        <v>406</v>
      </c>
      <c r="M1371" t="b">
        <v>1</v>
      </c>
      <c r="N1371" t="s">
        <v>8276</v>
      </c>
      <c r="O1371" s="16">
        <f>Table1[[#This Row],[pledged]]/Table1[[#This Row],[goal]]*100</f>
        <v>105.34805315203954</v>
      </c>
      <c r="P1371" s="6">
        <f>IFERROR(Table1[[#This Row],[pledged]]/Table1[[#This Row],[backers_count]],0)</f>
        <v>83.967068965517228</v>
      </c>
      <c r="Q1371" t="str">
        <f>LEFT(Table1[[#This Row],[Category and Sub-Category]],FIND("/",Table1[[#This Row],[Category and Sub-Category]])-1)</f>
        <v>music</v>
      </c>
      <c r="R1371" t="str">
        <f>RIGHT(Table1[[#This Row],[Category and Sub-Category]],LEN(Table1[[#This Row],[Category and Sub-Category]])-FIND("/",Table1[[#This Row],[Category and Sub-Category]]))</f>
        <v>rock</v>
      </c>
      <c r="S1371" s="14">
        <f>(((Table1[[#This Row],[launched_at]]/60)/60)/24)+DATE(1970,1,1)</f>
        <v>41710.594282407408</v>
      </c>
      <c r="T1371" s="14">
        <f t="shared" si="21"/>
        <v>41740.594282407408</v>
      </c>
    </row>
    <row r="1372" spans="1:20" ht="29" x14ac:dyDescent="0.35">
      <c r="A1372">
        <v>1370</v>
      </c>
      <c r="B1372" s="1" t="s">
        <v>1371</v>
      </c>
      <c r="C1372" s="1" t="s">
        <v>5480</v>
      </c>
      <c r="D1372" s="6">
        <v>1500</v>
      </c>
      <c r="E1372" s="6">
        <v>1555</v>
      </c>
      <c r="F1372" t="s">
        <v>8219</v>
      </c>
      <c r="G1372" t="s">
        <v>8224</v>
      </c>
      <c r="H1372" t="s">
        <v>8246</v>
      </c>
      <c r="I1372">
        <v>1381881890</v>
      </c>
      <c r="J1372">
        <v>1380585890</v>
      </c>
      <c r="K1372" t="b">
        <v>0</v>
      </c>
      <c r="L1372">
        <v>20</v>
      </c>
      <c r="M1372" t="b">
        <v>1</v>
      </c>
      <c r="N1372" t="s">
        <v>8276</v>
      </c>
      <c r="O1372" s="16">
        <f>Table1[[#This Row],[pledged]]/Table1[[#This Row],[goal]]*100</f>
        <v>103.66666666666666</v>
      </c>
      <c r="P1372" s="6">
        <f>IFERROR(Table1[[#This Row],[pledged]]/Table1[[#This Row],[backers_count]],0)</f>
        <v>77.75</v>
      </c>
      <c r="Q1372" t="str">
        <f>LEFT(Table1[[#This Row],[Category and Sub-Category]],FIND("/",Table1[[#This Row],[Category and Sub-Category]])-1)</f>
        <v>music</v>
      </c>
      <c r="R1372" t="str">
        <f>RIGHT(Table1[[#This Row],[Category and Sub-Category]],LEN(Table1[[#This Row],[Category and Sub-Category]])-FIND("/",Table1[[#This Row],[Category and Sub-Category]]))</f>
        <v>rock</v>
      </c>
      <c r="S1372" s="14">
        <f>(((Table1[[#This Row],[launched_at]]/60)/60)/24)+DATE(1970,1,1)</f>
        <v>41548.00335648148</v>
      </c>
      <c r="T1372" s="14">
        <f t="shared" si="21"/>
        <v>41563.00335648148</v>
      </c>
    </row>
    <row r="1373" spans="1:20" ht="58" x14ac:dyDescent="0.35">
      <c r="A1373">
        <v>1371</v>
      </c>
      <c r="B1373" s="1" t="s">
        <v>1372</v>
      </c>
      <c r="C1373" s="1" t="s">
        <v>5481</v>
      </c>
      <c r="D1373" s="6">
        <v>6999</v>
      </c>
      <c r="E1373" s="6">
        <v>7495</v>
      </c>
      <c r="F1373" t="s">
        <v>8219</v>
      </c>
      <c r="G1373" t="s">
        <v>8224</v>
      </c>
      <c r="H1373" t="s">
        <v>8246</v>
      </c>
      <c r="I1373">
        <v>1431022342</v>
      </c>
      <c r="J1373">
        <v>1428430342</v>
      </c>
      <c r="K1373" t="b">
        <v>0</v>
      </c>
      <c r="L1373">
        <v>70</v>
      </c>
      <c r="M1373" t="b">
        <v>1</v>
      </c>
      <c r="N1373" t="s">
        <v>8276</v>
      </c>
      <c r="O1373" s="16">
        <f>Table1[[#This Row],[pledged]]/Table1[[#This Row],[goal]]*100</f>
        <v>107.08672667523933</v>
      </c>
      <c r="P1373" s="6">
        <f>IFERROR(Table1[[#This Row],[pledged]]/Table1[[#This Row],[backers_count]],0)</f>
        <v>107.07142857142857</v>
      </c>
      <c r="Q1373" t="str">
        <f>LEFT(Table1[[#This Row],[Category and Sub-Category]],FIND("/",Table1[[#This Row],[Category and Sub-Category]])-1)</f>
        <v>music</v>
      </c>
      <c r="R1373" t="str">
        <f>RIGHT(Table1[[#This Row],[Category and Sub-Category]],LEN(Table1[[#This Row],[Category and Sub-Category]])-FIND("/",Table1[[#This Row],[Category and Sub-Category]]))</f>
        <v>rock</v>
      </c>
      <c r="S1373" s="14">
        <f>(((Table1[[#This Row],[launched_at]]/60)/60)/24)+DATE(1970,1,1)</f>
        <v>42101.758587962962</v>
      </c>
      <c r="T1373" s="14">
        <f t="shared" si="21"/>
        <v>42131.758587962962</v>
      </c>
    </row>
    <row r="1374" spans="1:20" ht="29" x14ac:dyDescent="0.35">
      <c r="A1374">
        <v>1372</v>
      </c>
      <c r="B1374" s="1" t="s">
        <v>1373</v>
      </c>
      <c r="C1374" s="1" t="s">
        <v>5482</v>
      </c>
      <c r="D1374" s="6">
        <v>500</v>
      </c>
      <c r="E1374" s="6">
        <v>620</v>
      </c>
      <c r="F1374" t="s">
        <v>8219</v>
      </c>
      <c r="G1374" t="s">
        <v>8224</v>
      </c>
      <c r="H1374" t="s">
        <v>8246</v>
      </c>
      <c r="I1374">
        <v>1342115132</v>
      </c>
      <c r="J1374">
        <v>1339523132</v>
      </c>
      <c r="K1374" t="b">
        <v>0</v>
      </c>
      <c r="L1374">
        <v>16</v>
      </c>
      <c r="M1374" t="b">
        <v>1</v>
      </c>
      <c r="N1374" t="s">
        <v>8276</v>
      </c>
      <c r="O1374" s="16">
        <f>Table1[[#This Row],[pledged]]/Table1[[#This Row],[goal]]*100</f>
        <v>124</v>
      </c>
      <c r="P1374" s="6">
        <f>IFERROR(Table1[[#This Row],[pledged]]/Table1[[#This Row],[backers_count]],0)</f>
        <v>38.75</v>
      </c>
      <c r="Q1374" t="str">
        <f>LEFT(Table1[[#This Row],[Category and Sub-Category]],FIND("/",Table1[[#This Row],[Category and Sub-Category]])-1)</f>
        <v>music</v>
      </c>
      <c r="R1374" t="str">
        <f>RIGHT(Table1[[#This Row],[Category and Sub-Category]],LEN(Table1[[#This Row],[Category and Sub-Category]])-FIND("/",Table1[[#This Row],[Category and Sub-Category]]))</f>
        <v>rock</v>
      </c>
      <c r="S1374" s="14">
        <f>(((Table1[[#This Row],[launched_at]]/60)/60)/24)+DATE(1970,1,1)</f>
        <v>41072.739953703705</v>
      </c>
      <c r="T1374" s="14">
        <f t="shared" si="21"/>
        <v>41102.739953703705</v>
      </c>
    </row>
    <row r="1375" spans="1:20" ht="29" x14ac:dyDescent="0.35">
      <c r="A1375">
        <v>1373</v>
      </c>
      <c r="B1375" s="1" t="s">
        <v>1374</v>
      </c>
      <c r="C1375" s="1" t="s">
        <v>5483</v>
      </c>
      <c r="D1375" s="6">
        <v>10000</v>
      </c>
      <c r="E1375" s="6">
        <v>10501</v>
      </c>
      <c r="F1375" t="s">
        <v>8219</v>
      </c>
      <c r="G1375" t="s">
        <v>8224</v>
      </c>
      <c r="H1375" t="s">
        <v>8246</v>
      </c>
      <c r="I1375">
        <v>1483138233</v>
      </c>
      <c r="J1375">
        <v>1480546233</v>
      </c>
      <c r="K1375" t="b">
        <v>0</v>
      </c>
      <c r="L1375">
        <v>52</v>
      </c>
      <c r="M1375" t="b">
        <v>1</v>
      </c>
      <c r="N1375" t="s">
        <v>8276</v>
      </c>
      <c r="O1375" s="16">
        <f>Table1[[#This Row],[pledged]]/Table1[[#This Row],[goal]]*100</f>
        <v>105.01</v>
      </c>
      <c r="P1375" s="6">
        <f>IFERROR(Table1[[#This Row],[pledged]]/Table1[[#This Row],[backers_count]],0)</f>
        <v>201.94230769230768</v>
      </c>
      <c r="Q1375" t="str">
        <f>LEFT(Table1[[#This Row],[Category and Sub-Category]],FIND("/",Table1[[#This Row],[Category and Sub-Category]])-1)</f>
        <v>music</v>
      </c>
      <c r="R1375" t="str">
        <f>RIGHT(Table1[[#This Row],[Category and Sub-Category]],LEN(Table1[[#This Row],[Category and Sub-Category]])-FIND("/",Table1[[#This Row],[Category and Sub-Category]]))</f>
        <v>rock</v>
      </c>
      <c r="S1375" s="14">
        <f>(((Table1[[#This Row],[launched_at]]/60)/60)/24)+DATE(1970,1,1)</f>
        <v>42704.95177083333</v>
      </c>
      <c r="T1375" s="14">
        <f t="shared" si="21"/>
        <v>42734.95177083333</v>
      </c>
    </row>
    <row r="1376" spans="1:20" ht="43.5" x14ac:dyDescent="0.35">
      <c r="A1376">
        <v>1374</v>
      </c>
      <c r="B1376" s="1" t="s">
        <v>1375</v>
      </c>
      <c r="C1376" s="1" t="s">
        <v>5484</v>
      </c>
      <c r="D1376" s="6">
        <v>1500</v>
      </c>
      <c r="E1376" s="6">
        <v>2842</v>
      </c>
      <c r="F1376" t="s">
        <v>8219</v>
      </c>
      <c r="G1376" t="s">
        <v>8224</v>
      </c>
      <c r="H1376" t="s">
        <v>8246</v>
      </c>
      <c r="I1376">
        <v>1458874388</v>
      </c>
      <c r="J1376">
        <v>1456285988</v>
      </c>
      <c r="K1376" t="b">
        <v>0</v>
      </c>
      <c r="L1376">
        <v>66</v>
      </c>
      <c r="M1376" t="b">
        <v>1</v>
      </c>
      <c r="N1376" t="s">
        <v>8276</v>
      </c>
      <c r="O1376" s="16">
        <f>Table1[[#This Row],[pledged]]/Table1[[#This Row],[goal]]*100</f>
        <v>189.46666666666667</v>
      </c>
      <c r="P1376" s="6">
        <f>IFERROR(Table1[[#This Row],[pledged]]/Table1[[#This Row],[backers_count]],0)</f>
        <v>43.060606060606062</v>
      </c>
      <c r="Q1376" t="str">
        <f>LEFT(Table1[[#This Row],[Category and Sub-Category]],FIND("/",Table1[[#This Row],[Category and Sub-Category]])-1)</f>
        <v>music</v>
      </c>
      <c r="R1376" t="str">
        <f>RIGHT(Table1[[#This Row],[Category and Sub-Category]],LEN(Table1[[#This Row],[Category and Sub-Category]])-FIND("/",Table1[[#This Row],[Category and Sub-Category]]))</f>
        <v>rock</v>
      </c>
      <c r="S1376" s="14">
        <f>(((Table1[[#This Row],[launched_at]]/60)/60)/24)+DATE(1970,1,1)</f>
        <v>42424.161898148144</v>
      </c>
      <c r="T1376" s="14">
        <f t="shared" si="21"/>
        <v>42454.12023148148</v>
      </c>
    </row>
    <row r="1377" spans="1:20" ht="58" x14ac:dyDescent="0.35">
      <c r="A1377">
        <v>1375</v>
      </c>
      <c r="B1377" s="1" t="s">
        <v>1376</v>
      </c>
      <c r="C1377" s="1" t="s">
        <v>5485</v>
      </c>
      <c r="D1377" s="6">
        <v>4000</v>
      </c>
      <c r="E1377" s="6">
        <v>6853</v>
      </c>
      <c r="F1377" t="s">
        <v>8219</v>
      </c>
      <c r="G1377" t="s">
        <v>8230</v>
      </c>
      <c r="H1377" t="s">
        <v>8249</v>
      </c>
      <c r="I1377">
        <v>1484444119</v>
      </c>
      <c r="J1377">
        <v>1481852119</v>
      </c>
      <c r="K1377" t="b">
        <v>0</v>
      </c>
      <c r="L1377">
        <v>109</v>
      </c>
      <c r="M1377" t="b">
        <v>1</v>
      </c>
      <c r="N1377" t="s">
        <v>8276</v>
      </c>
      <c r="O1377" s="16">
        <f>Table1[[#This Row],[pledged]]/Table1[[#This Row],[goal]]*100</f>
        <v>171.32499999999999</v>
      </c>
      <c r="P1377" s="6">
        <f>IFERROR(Table1[[#This Row],[pledged]]/Table1[[#This Row],[backers_count]],0)</f>
        <v>62.871559633027523</v>
      </c>
      <c r="Q1377" t="str">
        <f>LEFT(Table1[[#This Row],[Category and Sub-Category]],FIND("/",Table1[[#This Row],[Category and Sub-Category]])-1)</f>
        <v>music</v>
      </c>
      <c r="R1377" t="str">
        <f>RIGHT(Table1[[#This Row],[Category and Sub-Category]],LEN(Table1[[#This Row],[Category and Sub-Category]])-FIND("/",Table1[[#This Row],[Category and Sub-Category]]))</f>
        <v>rock</v>
      </c>
      <c r="S1377" s="14">
        <f>(((Table1[[#This Row],[launched_at]]/60)/60)/24)+DATE(1970,1,1)</f>
        <v>42720.066192129627</v>
      </c>
      <c r="T1377" s="14">
        <f t="shared" si="21"/>
        <v>42750.066192129627</v>
      </c>
    </row>
    <row r="1378" spans="1:20" ht="29" x14ac:dyDescent="0.35">
      <c r="A1378">
        <v>1376</v>
      </c>
      <c r="B1378" s="1" t="s">
        <v>1377</v>
      </c>
      <c r="C1378" s="1" t="s">
        <v>5486</v>
      </c>
      <c r="D1378" s="6">
        <v>3700</v>
      </c>
      <c r="E1378" s="6">
        <v>9342</v>
      </c>
      <c r="F1378" t="s">
        <v>8219</v>
      </c>
      <c r="G1378" t="s">
        <v>8225</v>
      </c>
      <c r="H1378" t="s">
        <v>8247</v>
      </c>
      <c r="I1378">
        <v>1480784606</v>
      </c>
      <c r="J1378">
        <v>1478189006</v>
      </c>
      <c r="K1378" t="b">
        <v>0</v>
      </c>
      <c r="L1378">
        <v>168</v>
      </c>
      <c r="M1378" t="b">
        <v>1</v>
      </c>
      <c r="N1378" t="s">
        <v>8276</v>
      </c>
      <c r="O1378" s="16">
        <f>Table1[[#This Row],[pledged]]/Table1[[#This Row],[goal]]*100</f>
        <v>252.48648648648651</v>
      </c>
      <c r="P1378" s="6">
        <f>IFERROR(Table1[[#This Row],[pledged]]/Table1[[#This Row],[backers_count]],0)</f>
        <v>55.607142857142854</v>
      </c>
      <c r="Q1378" t="str">
        <f>LEFT(Table1[[#This Row],[Category and Sub-Category]],FIND("/",Table1[[#This Row],[Category and Sub-Category]])-1)</f>
        <v>music</v>
      </c>
      <c r="R1378" t="str">
        <f>RIGHT(Table1[[#This Row],[Category and Sub-Category]],LEN(Table1[[#This Row],[Category and Sub-Category]])-FIND("/",Table1[[#This Row],[Category and Sub-Category]]))</f>
        <v>rock</v>
      </c>
      <c r="S1378" s="14">
        <f>(((Table1[[#This Row],[launched_at]]/60)/60)/24)+DATE(1970,1,1)</f>
        <v>42677.669050925921</v>
      </c>
      <c r="T1378" s="14">
        <f t="shared" si="21"/>
        <v>42707.710717592592</v>
      </c>
    </row>
    <row r="1379" spans="1:20" ht="43.5" x14ac:dyDescent="0.35">
      <c r="A1379">
        <v>1377</v>
      </c>
      <c r="B1379" s="1" t="s">
        <v>1378</v>
      </c>
      <c r="C1379" s="1" t="s">
        <v>5487</v>
      </c>
      <c r="D1379" s="6">
        <v>1300</v>
      </c>
      <c r="E1379" s="6">
        <v>1510</v>
      </c>
      <c r="F1379" t="s">
        <v>8219</v>
      </c>
      <c r="G1379" t="s">
        <v>8224</v>
      </c>
      <c r="H1379" t="s">
        <v>8246</v>
      </c>
      <c r="I1379">
        <v>1486095060</v>
      </c>
      <c r="J1379">
        <v>1484198170</v>
      </c>
      <c r="K1379" t="b">
        <v>0</v>
      </c>
      <c r="L1379">
        <v>31</v>
      </c>
      <c r="M1379" t="b">
        <v>1</v>
      </c>
      <c r="N1379" t="s">
        <v>8276</v>
      </c>
      <c r="O1379" s="16">
        <f>Table1[[#This Row],[pledged]]/Table1[[#This Row],[goal]]*100</f>
        <v>116.15384615384616</v>
      </c>
      <c r="P1379" s="6">
        <f>IFERROR(Table1[[#This Row],[pledged]]/Table1[[#This Row],[backers_count]],0)</f>
        <v>48.70967741935484</v>
      </c>
      <c r="Q1379" t="str">
        <f>LEFT(Table1[[#This Row],[Category and Sub-Category]],FIND("/",Table1[[#This Row],[Category and Sub-Category]])-1)</f>
        <v>music</v>
      </c>
      <c r="R1379" t="str">
        <f>RIGHT(Table1[[#This Row],[Category and Sub-Category]],LEN(Table1[[#This Row],[Category and Sub-Category]])-FIND("/",Table1[[#This Row],[Category and Sub-Category]]))</f>
        <v>rock</v>
      </c>
      <c r="S1379" s="14">
        <f>(((Table1[[#This Row],[launched_at]]/60)/60)/24)+DATE(1970,1,1)</f>
        <v>42747.219560185185</v>
      </c>
      <c r="T1379" s="14">
        <f t="shared" si="21"/>
        <v>42769.174305555556</v>
      </c>
    </row>
    <row r="1380" spans="1:20" x14ac:dyDescent="0.35">
      <c r="A1380">
        <v>1378</v>
      </c>
      <c r="B1380" s="1" t="s">
        <v>1379</v>
      </c>
      <c r="C1380" s="1" t="s">
        <v>5488</v>
      </c>
      <c r="D1380" s="6">
        <v>2000</v>
      </c>
      <c r="E1380" s="6">
        <v>4067</v>
      </c>
      <c r="F1380" t="s">
        <v>8219</v>
      </c>
      <c r="G1380" t="s">
        <v>8225</v>
      </c>
      <c r="H1380" t="s">
        <v>8247</v>
      </c>
      <c r="I1380">
        <v>1470075210</v>
      </c>
      <c r="J1380">
        <v>1468779210</v>
      </c>
      <c r="K1380" t="b">
        <v>0</v>
      </c>
      <c r="L1380">
        <v>133</v>
      </c>
      <c r="M1380" t="b">
        <v>1</v>
      </c>
      <c r="N1380" t="s">
        <v>8276</v>
      </c>
      <c r="O1380" s="16">
        <f>Table1[[#This Row],[pledged]]/Table1[[#This Row],[goal]]*100</f>
        <v>203.35000000000002</v>
      </c>
      <c r="P1380" s="6">
        <f>IFERROR(Table1[[#This Row],[pledged]]/Table1[[#This Row],[backers_count]],0)</f>
        <v>30.578947368421051</v>
      </c>
      <c r="Q1380" t="str">
        <f>LEFT(Table1[[#This Row],[Category and Sub-Category]],FIND("/",Table1[[#This Row],[Category and Sub-Category]])-1)</f>
        <v>music</v>
      </c>
      <c r="R1380" t="str">
        <f>RIGHT(Table1[[#This Row],[Category and Sub-Category]],LEN(Table1[[#This Row],[Category and Sub-Category]])-FIND("/",Table1[[#This Row],[Category and Sub-Category]]))</f>
        <v>rock</v>
      </c>
      <c r="S1380" s="14">
        <f>(((Table1[[#This Row],[launched_at]]/60)/60)/24)+DATE(1970,1,1)</f>
        <v>42568.759374999994</v>
      </c>
      <c r="T1380" s="14">
        <f t="shared" si="21"/>
        <v>42583.759374999994</v>
      </c>
    </row>
    <row r="1381" spans="1:20" ht="29" x14ac:dyDescent="0.35">
      <c r="A1381">
        <v>1379</v>
      </c>
      <c r="B1381" s="1" t="s">
        <v>1380</v>
      </c>
      <c r="C1381" s="1" t="s">
        <v>5489</v>
      </c>
      <c r="D1381" s="6">
        <v>10000</v>
      </c>
      <c r="E1381" s="6">
        <v>11160</v>
      </c>
      <c r="F1381" t="s">
        <v>8219</v>
      </c>
      <c r="G1381" t="s">
        <v>8224</v>
      </c>
      <c r="H1381" t="s">
        <v>8246</v>
      </c>
      <c r="I1381">
        <v>1433504876</v>
      </c>
      <c r="J1381">
        <v>1430912876</v>
      </c>
      <c r="K1381" t="b">
        <v>0</v>
      </c>
      <c r="L1381">
        <v>151</v>
      </c>
      <c r="M1381" t="b">
        <v>1</v>
      </c>
      <c r="N1381" t="s">
        <v>8276</v>
      </c>
      <c r="O1381" s="16">
        <f>Table1[[#This Row],[pledged]]/Table1[[#This Row],[goal]]*100</f>
        <v>111.60000000000001</v>
      </c>
      <c r="P1381" s="6">
        <f>IFERROR(Table1[[#This Row],[pledged]]/Table1[[#This Row],[backers_count]],0)</f>
        <v>73.907284768211923</v>
      </c>
      <c r="Q1381" t="str">
        <f>LEFT(Table1[[#This Row],[Category and Sub-Category]],FIND("/",Table1[[#This Row],[Category and Sub-Category]])-1)</f>
        <v>music</v>
      </c>
      <c r="R1381" t="str">
        <f>RIGHT(Table1[[#This Row],[Category and Sub-Category]],LEN(Table1[[#This Row],[Category and Sub-Category]])-FIND("/",Table1[[#This Row],[Category and Sub-Category]]))</f>
        <v>rock</v>
      </c>
      <c r="S1381" s="14">
        <f>(((Table1[[#This Row],[launched_at]]/60)/60)/24)+DATE(1970,1,1)</f>
        <v>42130.491620370376</v>
      </c>
      <c r="T1381" s="14">
        <f t="shared" si="21"/>
        <v>42160.491620370376</v>
      </c>
    </row>
    <row r="1382" spans="1:20" ht="43.5" x14ac:dyDescent="0.35">
      <c r="A1382">
        <v>1380</v>
      </c>
      <c r="B1382" s="1" t="s">
        <v>1381</v>
      </c>
      <c r="C1382" s="1" t="s">
        <v>5490</v>
      </c>
      <c r="D1382" s="6">
        <v>25</v>
      </c>
      <c r="E1382" s="6">
        <v>106</v>
      </c>
      <c r="F1382" t="s">
        <v>8219</v>
      </c>
      <c r="G1382" t="s">
        <v>8224</v>
      </c>
      <c r="H1382" t="s">
        <v>8246</v>
      </c>
      <c r="I1382">
        <v>1433815200</v>
      </c>
      <c r="J1382">
        <v>1431886706</v>
      </c>
      <c r="K1382" t="b">
        <v>0</v>
      </c>
      <c r="L1382">
        <v>5</v>
      </c>
      <c r="M1382" t="b">
        <v>1</v>
      </c>
      <c r="N1382" t="s">
        <v>8276</v>
      </c>
      <c r="O1382" s="16">
        <f>Table1[[#This Row],[pledged]]/Table1[[#This Row],[goal]]*100</f>
        <v>424</v>
      </c>
      <c r="P1382" s="6">
        <f>IFERROR(Table1[[#This Row],[pledged]]/Table1[[#This Row],[backers_count]],0)</f>
        <v>21.2</v>
      </c>
      <c r="Q1382" t="str">
        <f>LEFT(Table1[[#This Row],[Category and Sub-Category]],FIND("/",Table1[[#This Row],[Category and Sub-Category]])-1)</f>
        <v>music</v>
      </c>
      <c r="R1382" t="str">
        <f>RIGHT(Table1[[#This Row],[Category and Sub-Category]],LEN(Table1[[#This Row],[Category and Sub-Category]])-FIND("/",Table1[[#This Row],[Category and Sub-Category]]))</f>
        <v>rock</v>
      </c>
      <c r="S1382" s="14">
        <f>(((Table1[[#This Row],[launched_at]]/60)/60)/24)+DATE(1970,1,1)</f>
        <v>42141.762800925921</v>
      </c>
      <c r="T1382" s="14">
        <f t="shared" si="21"/>
        <v>42164.083333333328</v>
      </c>
    </row>
    <row r="1383" spans="1:20" ht="58" x14ac:dyDescent="0.35">
      <c r="A1383">
        <v>1381</v>
      </c>
      <c r="B1383" s="1" t="s">
        <v>1382</v>
      </c>
      <c r="C1383" s="1" t="s">
        <v>5491</v>
      </c>
      <c r="D1383" s="6">
        <v>5000</v>
      </c>
      <c r="E1383" s="6">
        <v>5355</v>
      </c>
      <c r="F1383" t="s">
        <v>8219</v>
      </c>
      <c r="G1383" t="s">
        <v>8224</v>
      </c>
      <c r="H1383" t="s">
        <v>8246</v>
      </c>
      <c r="I1383">
        <v>1482988125</v>
      </c>
      <c r="J1383">
        <v>1480396125</v>
      </c>
      <c r="K1383" t="b">
        <v>0</v>
      </c>
      <c r="L1383">
        <v>73</v>
      </c>
      <c r="M1383" t="b">
        <v>1</v>
      </c>
      <c r="N1383" t="s">
        <v>8276</v>
      </c>
      <c r="O1383" s="16">
        <f>Table1[[#This Row],[pledged]]/Table1[[#This Row],[goal]]*100</f>
        <v>107.1</v>
      </c>
      <c r="P1383" s="6">
        <f>IFERROR(Table1[[#This Row],[pledged]]/Table1[[#This Row],[backers_count]],0)</f>
        <v>73.356164383561648</v>
      </c>
      <c r="Q1383" t="str">
        <f>LEFT(Table1[[#This Row],[Category and Sub-Category]],FIND("/",Table1[[#This Row],[Category and Sub-Category]])-1)</f>
        <v>music</v>
      </c>
      <c r="R1383" t="str">
        <f>RIGHT(Table1[[#This Row],[Category and Sub-Category]],LEN(Table1[[#This Row],[Category and Sub-Category]])-FIND("/",Table1[[#This Row],[Category and Sub-Category]]))</f>
        <v>rock</v>
      </c>
      <c r="S1383" s="14">
        <f>(((Table1[[#This Row],[launched_at]]/60)/60)/24)+DATE(1970,1,1)</f>
        <v>42703.214409722219</v>
      </c>
      <c r="T1383" s="14">
        <f t="shared" si="21"/>
        <v>42733.214409722219</v>
      </c>
    </row>
    <row r="1384" spans="1:20" ht="43.5" x14ac:dyDescent="0.35">
      <c r="A1384">
        <v>1382</v>
      </c>
      <c r="B1384" s="1" t="s">
        <v>1383</v>
      </c>
      <c r="C1384" s="1" t="s">
        <v>5492</v>
      </c>
      <c r="D1384" s="6">
        <v>8000</v>
      </c>
      <c r="E1384" s="6">
        <v>8349</v>
      </c>
      <c r="F1384" t="s">
        <v>8219</v>
      </c>
      <c r="G1384" t="s">
        <v>8224</v>
      </c>
      <c r="H1384" t="s">
        <v>8246</v>
      </c>
      <c r="I1384">
        <v>1367867536</v>
      </c>
      <c r="J1384">
        <v>1365275536</v>
      </c>
      <c r="K1384" t="b">
        <v>0</v>
      </c>
      <c r="L1384">
        <v>148</v>
      </c>
      <c r="M1384" t="b">
        <v>1</v>
      </c>
      <c r="N1384" t="s">
        <v>8276</v>
      </c>
      <c r="O1384" s="16">
        <f>Table1[[#This Row],[pledged]]/Table1[[#This Row],[goal]]*100</f>
        <v>104.3625</v>
      </c>
      <c r="P1384" s="6">
        <f>IFERROR(Table1[[#This Row],[pledged]]/Table1[[#This Row],[backers_count]],0)</f>
        <v>56.412162162162161</v>
      </c>
      <c r="Q1384" t="str">
        <f>LEFT(Table1[[#This Row],[Category and Sub-Category]],FIND("/",Table1[[#This Row],[Category and Sub-Category]])-1)</f>
        <v>music</v>
      </c>
      <c r="R1384" t="str">
        <f>RIGHT(Table1[[#This Row],[Category and Sub-Category]],LEN(Table1[[#This Row],[Category and Sub-Category]])-FIND("/",Table1[[#This Row],[Category and Sub-Category]]))</f>
        <v>rock</v>
      </c>
      <c r="S1384" s="14">
        <f>(((Table1[[#This Row],[launched_at]]/60)/60)/24)+DATE(1970,1,1)</f>
        <v>41370.800185185188</v>
      </c>
      <c r="T1384" s="14">
        <f t="shared" si="21"/>
        <v>41400.800185185188</v>
      </c>
    </row>
    <row r="1385" spans="1:20" ht="43.5" x14ac:dyDescent="0.35">
      <c r="A1385">
        <v>1383</v>
      </c>
      <c r="B1385" s="1" t="s">
        <v>1384</v>
      </c>
      <c r="C1385" s="1" t="s">
        <v>5493</v>
      </c>
      <c r="D1385" s="6">
        <v>2200</v>
      </c>
      <c r="E1385" s="6">
        <v>4673</v>
      </c>
      <c r="F1385" t="s">
        <v>8219</v>
      </c>
      <c r="G1385" t="s">
        <v>8229</v>
      </c>
      <c r="H1385" t="s">
        <v>8251</v>
      </c>
      <c r="I1385">
        <v>1482457678</v>
      </c>
      <c r="J1385">
        <v>1480729678</v>
      </c>
      <c r="K1385" t="b">
        <v>0</v>
      </c>
      <c r="L1385">
        <v>93</v>
      </c>
      <c r="M1385" t="b">
        <v>1</v>
      </c>
      <c r="N1385" t="s">
        <v>8276</v>
      </c>
      <c r="O1385" s="16">
        <f>Table1[[#This Row],[pledged]]/Table1[[#This Row],[goal]]*100</f>
        <v>212.40909090909091</v>
      </c>
      <c r="P1385" s="6">
        <f>IFERROR(Table1[[#This Row],[pledged]]/Table1[[#This Row],[backers_count]],0)</f>
        <v>50.247311827956992</v>
      </c>
      <c r="Q1385" t="str">
        <f>LEFT(Table1[[#This Row],[Category and Sub-Category]],FIND("/",Table1[[#This Row],[Category and Sub-Category]])-1)</f>
        <v>music</v>
      </c>
      <c r="R1385" t="str">
        <f>RIGHT(Table1[[#This Row],[Category and Sub-Category]],LEN(Table1[[#This Row],[Category and Sub-Category]])-FIND("/",Table1[[#This Row],[Category and Sub-Category]]))</f>
        <v>rock</v>
      </c>
      <c r="S1385" s="14">
        <f>(((Table1[[#This Row],[launched_at]]/60)/60)/24)+DATE(1970,1,1)</f>
        <v>42707.074976851851</v>
      </c>
      <c r="T1385" s="14">
        <f t="shared" si="21"/>
        <v>42727.074976851851</v>
      </c>
    </row>
    <row r="1386" spans="1:20" ht="43.5" x14ac:dyDescent="0.35">
      <c r="A1386">
        <v>1384</v>
      </c>
      <c r="B1386" s="1" t="s">
        <v>1385</v>
      </c>
      <c r="C1386" s="1" t="s">
        <v>5494</v>
      </c>
      <c r="D1386" s="6">
        <v>3500</v>
      </c>
      <c r="E1386" s="6">
        <v>4343</v>
      </c>
      <c r="F1386" t="s">
        <v>8219</v>
      </c>
      <c r="G1386" t="s">
        <v>8224</v>
      </c>
      <c r="H1386" t="s">
        <v>8246</v>
      </c>
      <c r="I1386">
        <v>1436117922</v>
      </c>
      <c r="J1386">
        <v>1433525922</v>
      </c>
      <c r="K1386" t="b">
        <v>0</v>
      </c>
      <c r="L1386">
        <v>63</v>
      </c>
      <c r="M1386" t="b">
        <v>1</v>
      </c>
      <c r="N1386" t="s">
        <v>8276</v>
      </c>
      <c r="O1386" s="16">
        <f>Table1[[#This Row],[pledged]]/Table1[[#This Row],[goal]]*100</f>
        <v>124.08571428571429</v>
      </c>
      <c r="P1386" s="6">
        <f>IFERROR(Table1[[#This Row],[pledged]]/Table1[[#This Row],[backers_count]],0)</f>
        <v>68.936507936507937</v>
      </c>
      <c r="Q1386" t="str">
        <f>LEFT(Table1[[#This Row],[Category and Sub-Category]],FIND("/",Table1[[#This Row],[Category and Sub-Category]])-1)</f>
        <v>music</v>
      </c>
      <c r="R1386" t="str">
        <f>RIGHT(Table1[[#This Row],[Category and Sub-Category]],LEN(Table1[[#This Row],[Category and Sub-Category]])-FIND("/",Table1[[#This Row],[Category and Sub-Category]]))</f>
        <v>rock</v>
      </c>
      <c r="S1386" s="14">
        <f>(((Table1[[#This Row],[launched_at]]/60)/60)/24)+DATE(1970,1,1)</f>
        <v>42160.735208333332</v>
      </c>
      <c r="T1386" s="14">
        <f t="shared" si="21"/>
        <v>42190.735208333332</v>
      </c>
    </row>
    <row r="1387" spans="1:20" ht="43.5" x14ac:dyDescent="0.35">
      <c r="A1387">
        <v>1385</v>
      </c>
      <c r="B1387" s="1" t="s">
        <v>1386</v>
      </c>
      <c r="C1387" s="1" t="s">
        <v>5495</v>
      </c>
      <c r="D1387" s="6">
        <v>8000</v>
      </c>
      <c r="E1387" s="6">
        <v>8832.49</v>
      </c>
      <c r="F1387" t="s">
        <v>8219</v>
      </c>
      <c r="G1387" t="s">
        <v>8236</v>
      </c>
      <c r="H1387" t="s">
        <v>8249</v>
      </c>
      <c r="I1387">
        <v>1461931860</v>
      </c>
      <c r="J1387">
        <v>1457109121</v>
      </c>
      <c r="K1387" t="b">
        <v>0</v>
      </c>
      <c r="L1387">
        <v>134</v>
      </c>
      <c r="M1387" t="b">
        <v>1</v>
      </c>
      <c r="N1387" t="s">
        <v>8276</v>
      </c>
      <c r="O1387" s="16">
        <f>Table1[[#This Row],[pledged]]/Table1[[#This Row],[goal]]*100</f>
        <v>110.406125</v>
      </c>
      <c r="P1387" s="6">
        <f>IFERROR(Table1[[#This Row],[pledged]]/Table1[[#This Row],[backers_count]],0)</f>
        <v>65.914104477611943</v>
      </c>
      <c r="Q1387" t="str">
        <f>LEFT(Table1[[#This Row],[Category and Sub-Category]],FIND("/",Table1[[#This Row],[Category and Sub-Category]])-1)</f>
        <v>music</v>
      </c>
      <c r="R1387" t="str">
        <f>RIGHT(Table1[[#This Row],[Category and Sub-Category]],LEN(Table1[[#This Row],[Category and Sub-Category]])-FIND("/",Table1[[#This Row],[Category and Sub-Category]]))</f>
        <v>rock</v>
      </c>
      <c r="S1387" s="14">
        <f>(((Table1[[#This Row],[launched_at]]/60)/60)/24)+DATE(1970,1,1)</f>
        <v>42433.688900462963</v>
      </c>
      <c r="T1387" s="14">
        <f t="shared" si="21"/>
        <v>42489.507638888885</v>
      </c>
    </row>
    <row r="1388" spans="1:20" ht="29" x14ac:dyDescent="0.35">
      <c r="A1388">
        <v>1386</v>
      </c>
      <c r="B1388" s="1" t="s">
        <v>1387</v>
      </c>
      <c r="C1388" s="1" t="s">
        <v>5496</v>
      </c>
      <c r="D1388" s="6">
        <v>400</v>
      </c>
      <c r="E1388" s="6">
        <v>875</v>
      </c>
      <c r="F1388" t="s">
        <v>8219</v>
      </c>
      <c r="G1388" t="s">
        <v>8224</v>
      </c>
      <c r="H1388" t="s">
        <v>8246</v>
      </c>
      <c r="I1388">
        <v>1438183889</v>
      </c>
      <c r="J1388">
        <v>1435591889</v>
      </c>
      <c r="K1388" t="b">
        <v>0</v>
      </c>
      <c r="L1388">
        <v>14</v>
      </c>
      <c r="M1388" t="b">
        <v>1</v>
      </c>
      <c r="N1388" t="s">
        <v>8276</v>
      </c>
      <c r="O1388" s="16">
        <f>Table1[[#This Row],[pledged]]/Table1[[#This Row],[goal]]*100</f>
        <v>218.75</v>
      </c>
      <c r="P1388" s="6">
        <f>IFERROR(Table1[[#This Row],[pledged]]/Table1[[#This Row],[backers_count]],0)</f>
        <v>62.5</v>
      </c>
      <c r="Q1388" t="str">
        <f>LEFT(Table1[[#This Row],[Category and Sub-Category]],FIND("/",Table1[[#This Row],[Category and Sub-Category]])-1)</f>
        <v>music</v>
      </c>
      <c r="R1388" t="str">
        <f>RIGHT(Table1[[#This Row],[Category and Sub-Category]],LEN(Table1[[#This Row],[Category and Sub-Category]])-FIND("/",Table1[[#This Row],[Category and Sub-Category]]))</f>
        <v>rock</v>
      </c>
      <c r="S1388" s="14">
        <f>(((Table1[[#This Row],[launched_at]]/60)/60)/24)+DATE(1970,1,1)</f>
        <v>42184.646863425922</v>
      </c>
      <c r="T1388" s="14">
        <f t="shared" si="21"/>
        <v>42214.646863425922</v>
      </c>
    </row>
    <row r="1389" spans="1:20" ht="43.5" x14ac:dyDescent="0.35">
      <c r="A1389">
        <v>1387</v>
      </c>
      <c r="B1389" s="1" t="s">
        <v>1388</v>
      </c>
      <c r="C1389" s="1" t="s">
        <v>5497</v>
      </c>
      <c r="D1389" s="6">
        <v>4000</v>
      </c>
      <c r="E1389" s="6">
        <v>5465</v>
      </c>
      <c r="F1389" t="s">
        <v>8219</v>
      </c>
      <c r="G1389" t="s">
        <v>8224</v>
      </c>
      <c r="H1389" t="s">
        <v>8246</v>
      </c>
      <c r="I1389">
        <v>1433305800</v>
      </c>
      <c r="J1389">
        <v>1430604395</v>
      </c>
      <c r="K1389" t="b">
        <v>0</v>
      </c>
      <c r="L1389">
        <v>78</v>
      </c>
      <c r="M1389" t="b">
        <v>1</v>
      </c>
      <c r="N1389" t="s">
        <v>8276</v>
      </c>
      <c r="O1389" s="16">
        <f>Table1[[#This Row],[pledged]]/Table1[[#This Row],[goal]]*100</f>
        <v>136.625</v>
      </c>
      <c r="P1389" s="6">
        <f>IFERROR(Table1[[#This Row],[pledged]]/Table1[[#This Row],[backers_count]],0)</f>
        <v>70.064102564102569</v>
      </c>
      <c r="Q1389" t="str">
        <f>LEFT(Table1[[#This Row],[Category and Sub-Category]],FIND("/",Table1[[#This Row],[Category and Sub-Category]])-1)</f>
        <v>music</v>
      </c>
      <c r="R1389" t="str">
        <f>RIGHT(Table1[[#This Row],[Category and Sub-Category]],LEN(Table1[[#This Row],[Category and Sub-Category]])-FIND("/",Table1[[#This Row],[Category and Sub-Category]]))</f>
        <v>rock</v>
      </c>
      <c r="S1389" s="14">
        <f>(((Table1[[#This Row],[launched_at]]/60)/60)/24)+DATE(1970,1,1)</f>
        <v>42126.92123842593</v>
      </c>
      <c r="T1389" s="14">
        <f t="shared" si="21"/>
        <v>42158.1875</v>
      </c>
    </row>
    <row r="1390" spans="1:20" ht="43.5" x14ac:dyDescent="0.35">
      <c r="A1390">
        <v>1388</v>
      </c>
      <c r="B1390" s="1" t="s">
        <v>1389</v>
      </c>
      <c r="C1390" s="1" t="s">
        <v>5498</v>
      </c>
      <c r="D1390" s="6">
        <v>5000</v>
      </c>
      <c r="E1390" s="6">
        <v>6740.37</v>
      </c>
      <c r="F1390" t="s">
        <v>8219</v>
      </c>
      <c r="G1390" t="s">
        <v>8224</v>
      </c>
      <c r="H1390" t="s">
        <v>8246</v>
      </c>
      <c r="I1390">
        <v>1476720840</v>
      </c>
      <c r="J1390">
        <v>1474469117</v>
      </c>
      <c r="K1390" t="b">
        <v>0</v>
      </c>
      <c r="L1390">
        <v>112</v>
      </c>
      <c r="M1390" t="b">
        <v>1</v>
      </c>
      <c r="N1390" t="s">
        <v>8276</v>
      </c>
      <c r="O1390" s="16">
        <f>Table1[[#This Row],[pledged]]/Table1[[#This Row],[goal]]*100</f>
        <v>134.8074</v>
      </c>
      <c r="P1390" s="6">
        <f>IFERROR(Table1[[#This Row],[pledged]]/Table1[[#This Row],[backers_count]],0)</f>
        <v>60.181874999999998</v>
      </c>
      <c r="Q1390" t="str">
        <f>LEFT(Table1[[#This Row],[Category and Sub-Category]],FIND("/",Table1[[#This Row],[Category and Sub-Category]])-1)</f>
        <v>music</v>
      </c>
      <c r="R1390" t="str">
        <f>RIGHT(Table1[[#This Row],[Category and Sub-Category]],LEN(Table1[[#This Row],[Category and Sub-Category]])-FIND("/",Table1[[#This Row],[Category and Sub-Category]]))</f>
        <v>rock</v>
      </c>
      <c r="S1390" s="14">
        <f>(((Table1[[#This Row],[launched_at]]/60)/60)/24)+DATE(1970,1,1)</f>
        <v>42634.614780092597</v>
      </c>
      <c r="T1390" s="14">
        <f t="shared" si="21"/>
        <v>42660.676388888889</v>
      </c>
    </row>
    <row r="1391" spans="1:20" ht="29" x14ac:dyDescent="0.35">
      <c r="A1391">
        <v>1389</v>
      </c>
      <c r="B1391" s="1" t="s">
        <v>1390</v>
      </c>
      <c r="C1391" s="1" t="s">
        <v>5499</v>
      </c>
      <c r="D1391" s="6">
        <v>500</v>
      </c>
      <c r="E1391" s="6">
        <v>727</v>
      </c>
      <c r="F1391" t="s">
        <v>8219</v>
      </c>
      <c r="G1391" t="s">
        <v>8225</v>
      </c>
      <c r="H1391" t="s">
        <v>8247</v>
      </c>
      <c r="I1391">
        <v>1471087957</v>
      </c>
      <c r="J1391">
        <v>1468495957</v>
      </c>
      <c r="K1391" t="b">
        <v>0</v>
      </c>
      <c r="L1391">
        <v>34</v>
      </c>
      <c r="M1391" t="b">
        <v>1</v>
      </c>
      <c r="N1391" t="s">
        <v>8276</v>
      </c>
      <c r="O1391" s="16">
        <f>Table1[[#This Row],[pledged]]/Table1[[#This Row],[goal]]*100</f>
        <v>145.4</v>
      </c>
      <c r="P1391" s="6">
        <f>IFERROR(Table1[[#This Row],[pledged]]/Table1[[#This Row],[backers_count]],0)</f>
        <v>21.382352941176471</v>
      </c>
      <c r="Q1391" t="str">
        <f>LEFT(Table1[[#This Row],[Category and Sub-Category]],FIND("/",Table1[[#This Row],[Category and Sub-Category]])-1)</f>
        <v>music</v>
      </c>
      <c r="R1391" t="str">
        <f>RIGHT(Table1[[#This Row],[Category and Sub-Category]],LEN(Table1[[#This Row],[Category and Sub-Category]])-FIND("/",Table1[[#This Row],[Category and Sub-Category]]))</f>
        <v>rock</v>
      </c>
      <c r="S1391" s="14">
        <f>(((Table1[[#This Row],[launched_at]]/60)/60)/24)+DATE(1970,1,1)</f>
        <v>42565.480983796297</v>
      </c>
      <c r="T1391" s="14">
        <f t="shared" si="21"/>
        <v>42595.480983796297</v>
      </c>
    </row>
    <row r="1392" spans="1:20" ht="43.5" x14ac:dyDescent="0.35">
      <c r="A1392">
        <v>1390</v>
      </c>
      <c r="B1392" s="1" t="s">
        <v>1391</v>
      </c>
      <c r="C1392" s="1" t="s">
        <v>5500</v>
      </c>
      <c r="D1392" s="6">
        <v>2800</v>
      </c>
      <c r="E1392" s="6">
        <v>3055</v>
      </c>
      <c r="F1392" t="s">
        <v>8219</v>
      </c>
      <c r="G1392" t="s">
        <v>8224</v>
      </c>
      <c r="H1392" t="s">
        <v>8246</v>
      </c>
      <c r="I1392">
        <v>1430154720</v>
      </c>
      <c r="J1392">
        <v>1427224606</v>
      </c>
      <c r="K1392" t="b">
        <v>0</v>
      </c>
      <c r="L1392">
        <v>19</v>
      </c>
      <c r="M1392" t="b">
        <v>1</v>
      </c>
      <c r="N1392" t="s">
        <v>8276</v>
      </c>
      <c r="O1392" s="16">
        <f>Table1[[#This Row],[pledged]]/Table1[[#This Row],[goal]]*100</f>
        <v>109.10714285714285</v>
      </c>
      <c r="P1392" s="6">
        <f>IFERROR(Table1[[#This Row],[pledged]]/Table1[[#This Row],[backers_count]],0)</f>
        <v>160.78947368421052</v>
      </c>
      <c r="Q1392" t="str">
        <f>LEFT(Table1[[#This Row],[Category and Sub-Category]],FIND("/",Table1[[#This Row],[Category and Sub-Category]])-1)</f>
        <v>music</v>
      </c>
      <c r="R1392" t="str">
        <f>RIGHT(Table1[[#This Row],[Category and Sub-Category]],LEN(Table1[[#This Row],[Category and Sub-Category]])-FIND("/",Table1[[#This Row],[Category and Sub-Category]]))</f>
        <v>rock</v>
      </c>
      <c r="S1392" s="14">
        <f>(((Table1[[#This Row],[launched_at]]/60)/60)/24)+DATE(1970,1,1)</f>
        <v>42087.803310185183</v>
      </c>
      <c r="T1392" s="14">
        <f t="shared" si="21"/>
        <v>42121.716666666667</v>
      </c>
    </row>
    <row r="1393" spans="1:20" ht="43.5" x14ac:dyDescent="0.35">
      <c r="A1393">
        <v>1391</v>
      </c>
      <c r="B1393" s="1" t="s">
        <v>1392</v>
      </c>
      <c r="C1393" s="1" t="s">
        <v>5501</v>
      </c>
      <c r="D1393" s="6">
        <v>500</v>
      </c>
      <c r="E1393" s="6">
        <v>551</v>
      </c>
      <c r="F1393" t="s">
        <v>8219</v>
      </c>
      <c r="G1393" t="s">
        <v>8224</v>
      </c>
      <c r="H1393" t="s">
        <v>8246</v>
      </c>
      <c r="I1393">
        <v>1440219540</v>
      </c>
      <c r="J1393">
        <v>1436369818</v>
      </c>
      <c r="K1393" t="b">
        <v>0</v>
      </c>
      <c r="L1393">
        <v>13</v>
      </c>
      <c r="M1393" t="b">
        <v>1</v>
      </c>
      <c r="N1393" t="s">
        <v>8276</v>
      </c>
      <c r="O1393" s="16">
        <f>Table1[[#This Row],[pledged]]/Table1[[#This Row],[goal]]*100</f>
        <v>110.2</v>
      </c>
      <c r="P1393" s="6">
        <f>IFERROR(Table1[[#This Row],[pledged]]/Table1[[#This Row],[backers_count]],0)</f>
        <v>42.384615384615387</v>
      </c>
      <c r="Q1393" t="str">
        <f>LEFT(Table1[[#This Row],[Category and Sub-Category]],FIND("/",Table1[[#This Row],[Category and Sub-Category]])-1)</f>
        <v>music</v>
      </c>
      <c r="R1393" t="str">
        <f>RIGHT(Table1[[#This Row],[Category and Sub-Category]],LEN(Table1[[#This Row],[Category and Sub-Category]])-FIND("/",Table1[[#This Row],[Category and Sub-Category]]))</f>
        <v>rock</v>
      </c>
      <c r="S1393" s="14">
        <f>(((Table1[[#This Row],[launched_at]]/60)/60)/24)+DATE(1970,1,1)</f>
        <v>42193.650671296295</v>
      </c>
      <c r="T1393" s="14">
        <f t="shared" si="21"/>
        <v>42238.207638888889</v>
      </c>
    </row>
    <row r="1394" spans="1:20" ht="43.5" x14ac:dyDescent="0.35">
      <c r="A1394">
        <v>1392</v>
      </c>
      <c r="B1394" s="1" t="s">
        <v>1393</v>
      </c>
      <c r="C1394" s="1" t="s">
        <v>5502</v>
      </c>
      <c r="D1394" s="6">
        <v>2500</v>
      </c>
      <c r="E1394" s="6">
        <v>2841</v>
      </c>
      <c r="F1394" t="s">
        <v>8219</v>
      </c>
      <c r="G1394" t="s">
        <v>8224</v>
      </c>
      <c r="H1394" t="s">
        <v>8246</v>
      </c>
      <c r="I1394">
        <v>1456976586</v>
      </c>
      <c r="J1394">
        <v>1454298186</v>
      </c>
      <c r="K1394" t="b">
        <v>0</v>
      </c>
      <c r="L1394">
        <v>104</v>
      </c>
      <c r="M1394" t="b">
        <v>1</v>
      </c>
      <c r="N1394" t="s">
        <v>8276</v>
      </c>
      <c r="O1394" s="16">
        <f>Table1[[#This Row],[pledged]]/Table1[[#This Row],[goal]]*100</f>
        <v>113.64000000000001</v>
      </c>
      <c r="P1394" s="6">
        <f>IFERROR(Table1[[#This Row],[pledged]]/Table1[[#This Row],[backers_count]],0)</f>
        <v>27.317307692307693</v>
      </c>
      <c r="Q1394" t="str">
        <f>LEFT(Table1[[#This Row],[Category and Sub-Category]],FIND("/",Table1[[#This Row],[Category and Sub-Category]])-1)</f>
        <v>music</v>
      </c>
      <c r="R1394" t="str">
        <f>RIGHT(Table1[[#This Row],[Category and Sub-Category]],LEN(Table1[[#This Row],[Category and Sub-Category]])-FIND("/",Table1[[#This Row],[Category and Sub-Category]]))</f>
        <v>rock</v>
      </c>
      <c r="S1394" s="14">
        <f>(((Table1[[#This Row],[launched_at]]/60)/60)/24)+DATE(1970,1,1)</f>
        <v>42401.154930555553</v>
      </c>
      <c r="T1394" s="14">
        <f t="shared" si="21"/>
        <v>42432.154930555553</v>
      </c>
    </row>
    <row r="1395" spans="1:20" x14ac:dyDescent="0.35">
      <c r="A1395">
        <v>1393</v>
      </c>
      <c r="B1395" s="1" t="s">
        <v>1394</v>
      </c>
      <c r="C1395" s="1" t="s">
        <v>5503</v>
      </c>
      <c r="D1395" s="6">
        <v>10000</v>
      </c>
      <c r="E1395" s="6">
        <v>10235</v>
      </c>
      <c r="F1395" t="s">
        <v>8219</v>
      </c>
      <c r="G1395" t="s">
        <v>8224</v>
      </c>
      <c r="H1395" t="s">
        <v>8246</v>
      </c>
      <c r="I1395">
        <v>1470068523</v>
      </c>
      <c r="J1395">
        <v>1467476523</v>
      </c>
      <c r="K1395" t="b">
        <v>0</v>
      </c>
      <c r="L1395">
        <v>52</v>
      </c>
      <c r="M1395" t="b">
        <v>1</v>
      </c>
      <c r="N1395" t="s">
        <v>8276</v>
      </c>
      <c r="O1395" s="16">
        <f>Table1[[#This Row],[pledged]]/Table1[[#This Row],[goal]]*100</f>
        <v>102.35000000000001</v>
      </c>
      <c r="P1395" s="6">
        <f>IFERROR(Table1[[#This Row],[pledged]]/Table1[[#This Row],[backers_count]],0)</f>
        <v>196.82692307692307</v>
      </c>
      <c r="Q1395" t="str">
        <f>LEFT(Table1[[#This Row],[Category and Sub-Category]],FIND("/",Table1[[#This Row],[Category and Sub-Category]])-1)</f>
        <v>music</v>
      </c>
      <c r="R1395" t="str">
        <f>RIGHT(Table1[[#This Row],[Category and Sub-Category]],LEN(Table1[[#This Row],[Category and Sub-Category]])-FIND("/",Table1[[#This Row],[Category and Sub-Category]]))</f>
        <v>rock</v>
      </c>
      <c r="S1395" s="14">
        <f>(((Table1[[#This Row],[launched_at]]/60)/60)/24)+DATE(1970,1,1)</f>
        <v>42553.681979166664</v>
      </c>
      <c r="T1395" s="14">
        <f t="shared" si="21"/>
        <v>42583.681979166664</v>
      </c>
    </row>
    <row r="1396" spans="1:20" ht="43.5" x14ac:dyDescent="0.35">
      <c r="A1396">
        <v>1394</v>
      </c>
      <c r="B1396" s="1" t="s">
        <v>1395</v>
      </c>
      <c r="C1396" s="1" t="s">
        <v>5504</v>
      </c>
      <c r="D1396" s="6">
        <v>750</v>
      </c>
      <c r="E1396" s="6">
        <v>916</v>
      </c>
      <c r="F1396" t="s">
        <v>8219</v>
      </c>
      <c r="G1396" t="s">
        <v>8224</v>
      </c>
      <c r="H1396" t="s">
        <v>8246</v>
      </c>
      <c r="I1396">
        <v>1488337200</v>
      </c>
      <c r="J1396">
        <v>1484623726</v>
      </c>
      <c r="K1396" t="b">
        <v>0</v>
      </c>
      <c r="L1396">
        <v>17</v>
      </c>
      <c r="M1396" t="b">
        <v>1</v>
      </c>
      <c r="N1396" t="s">
        <v>8276</v>
      </c>
      <c r="O1396" s="16">
        <f>Table1[[#This Row],[pledged]]/Table1[[#This Row],[goal]]*100</f>
        <v>122.13333333333334</v>
      </c>
      <c r="P1396" s="6">
        <f>IFERROR(Table1[[#This Row],[pledged]]/Table1[[#This Row],[backers_count]],0)</f>
        <v>53.882352941176471</v>
      </c>
      <c r="Q1396" t="str">
        <f>LEFT(Table1[[#This Row],[Category and Sub-Category]],FIND("/",Table1[[#This Row],[Category and Sub-Category]])-1)</f>
        <v>music</v>
      </c>
      <c r="R1396" t="str">
        <f>RIGHT(Table1[[#This Row],[Category and Sub-Category]],LEN(Table1[[#This Row],[Category and Sub-Category]])-FIND("/",Table1[[#This Row],[Category and Sub-Category]]))</f>
        <v>rock</v>
      </c>
      <c r="S1396" s="14">
        <f>(((Table1[[#This Row],[launched_at]]/60)/60)/24)+DATE(1970,1,1)</f>
        <v>42752.144976851851</v>
      </c>
      <c r="T1396" s="14">
        <f t="shared" si="21"/>
        <v>42795.125</v>
      </c>
    </row>
    <row r="1397" spans="1:20" x14ac:dyDescent="0.35">
      <c r="A1397">
        <v>1395</v>
      </c>
      <c r="B1397" s="1" t="s">
        <v>1396</v>
      </c>
      <c r="C1397" s="1" t="s">
        <v>5505</v>
      </c>
      <c r="D1397" s="6">
        <v>3500</v>
      </c>
      <c r="E1397" s="6">
        <v>3916</v>
      </c>
      <c r="F1397" t="s">
        <v>8219</v>
      </c>
      <c r="G1397" t="s">
        <v>8224</v>
      </c>
      <c r="H1397" t="s">
        <v>8246</v>
      </c>
      <c r="I1397">
        <v>1484430481</v>
      </c>
      <c r="J1397">
        <v>1481838481</v>
      </c>
      <c r="K1397" t="b">
        <v>0</v>
      </c>
      <c r="L1397">
        <v>82</v>
      </c>
      <c r="M1397" t="b">
        <v>1</v>
      </c>
      <c r="N1397" t="s">
        <v>8276</v>
      </c>
      <c r="O1397" s="16">
        <f>Table1[[#This Row],[pledged]]/Table1[[#This Row],[goal]]*100</f>
        <v>111.88571428571427</v>
      </c>
      <c r="P1397" s="6">
        <f>IFERROR(Table1[[#This Row],[pledged]]/Table1[[#This Row],[backers_count]],0)</f>
        <v>47.756097560975611</v>
      </c>
      <c r="Q1397" t="str">
        <f>LEFT(Table1[[#This Row],[Category and Sub-Category]],FIND("/",Table1[[#This Row],[Category and Sub-Category]])-1)</f>
        <v>music</v>
      </c>
      <c r="R1397" t="str">
        <f>RIGHT(Table1[[#This Row],[Category and Sub-Category]],LEN(Table1[[#This Row],[Category and Sub-Category]])-FIND("/",Table1[[#This Row],[Category and Sub-Category]]))</f>
        <v>rock</v>
      </c>
      <c r="S1397" s="14">
        <f>(((Table1[[#This Row],[launched_at]]/60)/60)/24)+DATE(1970,1,1)</f>
        <v>42719.90834490741</v>
      </c>
      <c r="T1397" s="14">
        <f t="shared" si="21"/>
        <v>42749.90834490741</v>
      </c>
    </row>
    <row r="1398" spans="1:20" ht="58" x14ac:dyDescent="0.35">
      <c r="A1398">
        <v>1396</v>
      </c>
      <c r="B1398" s="1" t="s">
        <v>1397</v>
      </c>
      <c r="C1398" s="1" t="s">
        <v>5506</v>
      </c>
      <c r="D1398" s="6">
        <v>6000</v>
      </c>
      <c r="E1398" s="6">
        <v>6438</v>
      </c>
      <c r="F1398" t="s">
        <v>8219</v>
      </c>
      <c r="G1398" t="s">
        <v>8224</v>
      </c>
      <c r="H1398" t="s">
        <v>8246</v>
      </c>
      <c r="I1398">
        <v>1423871882</v>
      </c>
      <c r="J1398">
        <v>1421279882</v>
      </c>
      <c r="K1398" t="b">
        <v>0</v>
      </c>
      <c r="L1398">
        <v>73</v>
      </c>
      <c r="M1398" t="b">
        <v>1</v>
      </c>
      <c r="N1398" t="s">
        <v>8276</v>
      </c>
      <c r="O1398" s="16">
        <f>Table1[[#This Row],[pledged]]/Table1[[#This Row],[goal]]*100</f>
        <v>107.3</v>
      </c>
      <c r="P1398" s="6">
        <f>IFERROR(Table1[[#This Row],[pledged]]/Table1[[#This Row],[backers_count]],0)</f>
        <v>88.191780821917803</v>
      </c>
      <c r="Q1398" t="str">
        <f>LEFT(Table1[[#This Row],[Category and Sub-Category]],FIND("/",Table1[[#This Row],[Category and Sub-Category]])-1)</f>
        <v>music</v>
      </c>
      <c r="R1398" t="str">
        <f>RIGHT(Table1[[#This Row],[Category and Sub-Category]],LEN(Table1[[#This Row],[Category and Sub-Category]])-FIND("/",Table1[[#This Row],[Category and Sub-Category]]))</f>
        <v>rock</v>
      </c>
      <c r="S1398" s="14">
        <f>(((Table1[[#This Row],[launched_at]]/60)/60)/24)+DATE(1970,1,1)</f>
        <v>42018.99863425926</v>
      </c>
      <c r="T1398" s="14">
        <f t="shared" si="21"/>
        <v>42048.99863425926</v>
      </c>
    </row>
    <row r="1399" spans="1:20" ht="43.5" x14ac:dyDescent="0.35">
      <c r="A1399">
        <v>1397</v>
      </c>
      <c r="B1399" s="1" t="s">
        <v>1398</v>
      </c>
      <c r="C1399" s="1" t="s">
        <v>5507</v>
      </c>
      <c r="D1399" s="6">
        <v>10000</v>
      </c>
      <c r="E1399" s="6">
        <v>11385</v>
      </c>
      <c r="F1399" t="s">
        <v>8219</v>
      </c>
      <c r="G1399" t="s">
        <v>8224</v>
      </c>
      <c r="H1399" t="s">
        <v>8246</v>
      </c>
      <c r="I1399">
        <v>1477603140</v>
      </c>
      <c r="J1399">
        <v>1475013710</v>
      </c>
      <c r="K1399" t="b">
        <v>0</v>
      </c>
      <c r="L1399">
        <v>158</v>
      </c>
      <c r="M1399" t="b">
        <v>1</v>
      </c>
      <c r="N1399" t="s">
        <v>8276</v>
      </c>
      <c r="O1399" s="16">
        <f>Table1[[#This Row],[pledged]]/Table1[[#This Row],[goal]]*100</f>
        <v>113.85000000000001</v>
      </c>
      <c r="P1399" s="6">
        <f>IFERROR(Table1[[#This Row],[pledged]]/Table1[[#This Row],[backers_count]],0)</f>
        <v>72.056962025316452</v>
      </c>
      <c r="Q1399" t="str">
        <f>LEFT(Table1[[#This Row],[Category and Sub-Category]],FIND("/",Table1[[#This Row],[Category and Sub-Category]])-1)</f>
        <v>music</v>
      </c>
      <c r="R1399" t="str">
        <f>RIGHT(Table1[[#This Row],[Category and Sub-Category]],LEN(Table1[[#This Row],[Category and Sub-Category]])-FIND("/",Table1[[#This Row],[Category and Sub-Category]]))</f>
        <v>rock</v>
      </c>
      <c r="S1399" s="14">
        <f>(((Table1[[#This Row],[launched_at]]/60)/60)/24)+DATE(1970,1,1)</f>
        <v>42640.917939814812</v>
      </c>
      <c r="T1399" s="14">
        <f t="shared" si="21"/>
        <v>42670.888194444444</v>
      </c>
    </row>
    <row r="1400" spans="1:20" ht="43.5" x14ac:dyDescent="0.35">
      <c r="A1400">
        <v>1398</v>
      </c>
      <c r="B1400" s="1" t="s">
        <v>1399</v>
      </c>
      <c r="C1400" s="1" t="s">
        <v>5508</v>
      </c>
      <c r="D1400" s="6">
        <v>4400</v>
      </c>
      <c r="E1400" s="6">
        <v>4826</v>
      </c>
      <c r="F1400" t="s">
        <v>8219</v>
      </c>
      <c r="G1400" t="s">
        <v>8224</v>
      </c>
      <c r="H1400" t="s">
        <v>8246</v>
      </c>
      <c r="I1400">
        <v>1467752334</v>
      </c>
      <c r="J1400">
        <v>1465160334</v>
      </c>
      <c r="K1400" t="b">
        <v>0</v>
      </c>
      <c r="L1400">
        <v>65</v>
      </c>
      <c r="M1400" t="b">
        <v>1</v>
      </c>
      <c r="N1400" t="s">
        <v>8276</v>
      </c>
      <c r="O1400" s="16">
        <f>Table1[[#This Row],[pledged]]/Table1[[#This Row],[goal]]*100</f>
        <v>109.68181818181819</v>
      </c>
      <c r="P1400" s="6">
        <f>IFERROR(Table1[[#This Row],[pledged]]/Table1[[#This Row],[backers_count]],0)</f>
        <v>74.246153846153845</v>
      </c>
      <c r="Q1400" t="str">
        <f>LEFT(Table1[[#This Row],[Category and Sub-Category]],FIND("/",Table1[[#This Row],[Category and Sub-Category]])-1)</f>
        <v>music</v>
      </c>
      <c r="R1400" t="str">
        <f>RIGHT(Table1[[#This Row],[Category and Sub-Category]],LEN(Table1[[#This Row],[Category and Sub-Category]])-FIND("/",Table1[[#This Row],[Category and Sub-Category]]))</f>
        <v>rock</v>
      </c>
      <c r="S1400" s="14">
        <f>(((Table1[[#This Row],[launched_at]]/60)/60)/24)+DATE(1970,1,1)</f>
        <v>42526.874236111107</v>
      </c>
      <c r="T1400" s="14">
        <f t="shared" si="21"/>
        <v>42556.874236111107</v>
      </c>
    </row>
    <row r="1401" spans="1:20" ht="43.5" x14ac:dyDescent="0.35">
      <c r="A1401">
        <v>1399</v>
      </c>
      <c r="B1401" s="1" t="s">
        <v>1400</v>
      </c>
      <c r="C1401" s="1" t="s">
        <v>5509</v>
      </c>
      <c r="D1401" s="6">
        <v>9000</v>
      </c>
      <c r="E1401" s="6">
        <v>11353</v>
      </c>
      <c r="F1401" t="s">
        <v>8219</v>
      </c>
      <c r="G1401" t="s">
        <v>8224</v>
      </c>
      <c r="H1401" t="s">
        <v>8246</v>
      </c>
      <c r="I1401">
        <v>1412640373</v>
      </c>
      <c r="J1401">
        <v>1410048373</v>
      </c>
      <c r="K1401" t="b">
        <v>0</v>
      </c>
      <c r="L1401">
        <v>184</v>
      </c>
      <c r="M1401" t="b">
        <v>1</v>
      </c>
      <c r="N1401" t="s">
        <v>8276</v>
      </c>
      <c r="O1401" s="16">
        <f>Table1[[#This Row],[pledged]]/Table1[[#This Row],[goal]]*100</f>
        <v>126.14444444444443</v>
      </c>
      <c r="P1401" s="6">
        <f>IFERROR(Table1[[#This Row],[pledged]]/Table1[[#This Row],[backers_count]],0)</f>
        <v>61.701086956521742</v>
      </c>
      <c r="Q1401" t="str">
        <f>LEFT(Table1[[#This Row],[Category and Sub-Category]],FIND("/",Table1[[#This Row],[Category and Sub-Category]])-1)</f>
        <v>music</v>
      </c>
      <c r="R1401" t="str">
        <f>RIGHT(Table1[[#This Row],[Category and Sub-Category]],LEN(Table1[[#This Row],[Category and Sub-Category]])-FIND("/",Table1[[#This Row],[Category and Sub-Category]]))</f>
        <v>rock</v>
      </c>
      <c r="S1401" s="14">
        <f>(((Table1[[#This Row],[launched_at]]/60)/60)/24)+DATE(1970,1,1)</f>
        <v>41889.004317129627</v>
      </c>
      <c r="T1401" s="14">
        <f t="shared" si="21"/>
        <v>41919.004317129627</v>
      </c>
    </row>
    <row r="1402" spans="1:20" ht="43.5" x14ac:dyDescent="0.35">
      <c r="A1402">
        <v>1400</v>
      </c>
      <c r="B1402" s="1" t="s">
        <v>1401</v>
      </c>
      <c r="C1402" s="1" t="s">
        <v>5510</v>
      </c>
      <c r="D1402" s="6">
        <v>350</v>
      </c>
      <c r="E1402" s="6">
        <v>586</v>
      </c>
      <c r="F1402" t="s">
        <v>8219</v>
      </c>
      <c r="G1402" t="s">
        <v>8225</v>
      </c>
      <c r="H1402" t="s">
        <v>8247</v>
      </c>
      <c r="I1402">
        <v>1465709400</v>
      </c>
      <c r="J1402">
        <v>1462695073</v>
      </c>
      <c r="K1402" t="b">
        <v>0</v>
      </c>
      <c r="L1402">
        <v>34</v>
      </c>
      <c r="M1402" t="b">
        <v>1</v>
      </c>
      <c r="N1402" t="s">
        <v>8276</v>
      </c>
      <c r="O1402" s="16">
        <f>Table1[[#This Row],[pledged]]/Table1[[#This Row],[goal]]*100</f>
        <v>167.42857142857144</v>
      </c>
      <c r="P1402" s="6">
        <f>IFERROR(Table1[[#This Row],[pledged]]/Table1[[#This Row],[backers_count]],0)</f>
        <v>17.235294117647058</v>
      </c>
      <c r="Q1402" t="str">
        <f>LEFT(Table1[[#This Row],[Category and Sub-Category]],FIND("/",Table1[[#This Row],[Category and Sub-Category]])-1)</f>
        <v>music</v>
      </c>
      <c r="R1402" t="str">
        <f>RIGHT(Table1[[#This Row],[Category and Sub-Category]],LEN(Table1[[#This Row],[Category and Sub-Category]])-FIND("/",Table1[[#This Row],[Category and Sub-Category]]))</f>
        <v>rock</v>
      </c>
      <c r="S1402" s="14">
        <f>(((Table1[[#This Row],[launched_at]]/60)/60)/24)+DATE(1970,1,1)</f>
        <v>42498.341122685189</v>
      </c>
      <c r="T1402" s="14">
        <f t="shared" si="21"/>
        <v>42533.229166666672</v>
      </c>
    </row>
    <row r="1403" spans="1:20" ht="58" x14ac:dyDescent="0.35">
      <c r="A1403">
        <v>1401</v>
      </c>
      <c r="B1403" s="1" t="s">
        <v>1402</v>
      </c>
      <c r="C1403" s="1" t="s">
        <v>5511</v>
      </c>
      <c r="D1403" s="6">
        <v>2500</v>
      </c>
      <c r="E1403" s="6">
        <v>12413</v>
      </c>
      <c r="F1403" t="s">
        <v>8219</v>
      </c>
      <c r="G1403" t="s">
        <v>8224</v>
      </c>
      <c r="H1403" t="s">
        <v>8246</v>
      </c>
      <c r="I1403">
        <v>1369612474</v>
      </c>
      <c r="J1403">
        <v>1367798074</v>
      </c>
      <c r="K1403" t="b">
        <v>0</v>
      </c>
      <c r="L1403">
        <v>240</v>
      </c>
      <c r="M1403" t="b">
        <v>1</v>
      </c>
      <c r="N1403" t="s">
        <v>8276</v>
      </c>
      <c r="O1403" s="16">
        <f>Table1[[#This Row],[pledged]]/Table1[[#This Row],[goal]]*100</f>
        <v>496.52000000000004</v>
      </c>
      <c r="P1403" s="6">
        <f>IFERROR(Table1[[#This Row],[pledged]]/Table1[[#This Row],[backers_count]],0)</f>
        <v>51.720833333333331</v>
      </c>
      <c r="Q1403" t="str">
        <f>LEFT(Table1[[#This Row],[Category and Sub-Category]],FIND("/",Table1[[#This Row],[Category and Sub-Category]])-1)</f>
        <v>music</v>
      </c>
      <c r="R1403" t="str">
        <f>RIGHT(Table1[[#This Row],[Category and Sub-Category]],LEN(Table1[[#This Row],[Category and Sub-Category]])-FIND("/",Table1[[#This Row],[Category and Sub-Category]]))</f>
        <v>rock</v>
      </c>
      <c r="S1403" s="14">
        <f>(((Table1[[#This Row],[launched_at]]/60)/60)/24)+DATE(1970,1,1)</f>
        <v>41399.99622685185</v>
      </c>
      <c r="T1403" s="14">
        <f t="shared" si="21"/>
        <v>41420.99622685185</v>
      </c>
    </row>
    <row r="1404" spans="1:20" ht="43.5" x14ac:dyDescent="0.35">
      <c r="A1404">
        <v>1402</v>
      </c>
      <c r="B1404" s="1" t="s">
        <v>1403</v>
      </c>
      <c r="C1404" s="1" t="s">
        <v>5512</v>
      </c>
      <c r="D1404" s="6">
        <v>2500</v>
      </c>
      <c r="E1404" s="6">
        <v>2729</v>
      </c>
      <c r="F1404" t="s">
        <v>8219</v>
      </c>
      <c r="G1404" t="s">
        <v>8225</v>
      </c>
      <c r="H1404" t="s">
        <v>8247</v>
      </c>
      <c r="I1404">
        <v>1430439411</v>
      </c>
      <c r="J1404">
        <v>1425259011</v>
      </c>
      <c r="K1404" t="b">
        <v>0</v>
      </c>
      <c r="L1404">
        <v>113</v>
      </c>
      <c r="M1404" t="b">
        <v>1</v>
      </c>
      <c r="N1404" t="s">
        <v>8276</v>
      </c>
      <c r="O1404" s="16">
        <f>Table1[[#This Row],[pledged]]/Table1[[#This Row],[goal]]*100</f>
        <v>109.16</v>
      </c>
      <c r="P1404" s="6">
        <f>IFERROR(Table1[[#This Row],[pledged]]/Table1[[#This Row],[backers_count]],0)</f>
        <v>24.150442477876105</v>
      </c>
      <c r="Q1404" t="str">
        <f>LEFT(Table1[[#This Row],[Category and Sub-Category]],FIND("/",Table1[[#This Row],[Category and Sub-Category]])-1)</f>
        <v>music</v>
      </c>
      <c r="R1404" t="str">
        <f>RIGHT(Table1[[#This Row],[Category and Sub-Category]],LEN(Table1[[#This Row],[Category and Sub-Category]])-FIND("/",Table1[[#This Row],[Category and Sub-Category]]))</f>
        <v>rock</v>
      </c>
      <c r="S1404" s="14">
        <f>(((Table1[[#This Row],[launched_at]]/60)/60)/24)+DATE(1970,1,1)</f>
        <v>42065.053368055553</v>
      </c>
      <c r="T1404" s="14">
        <f t="shared" si="21"/>
        <v>42125.011701388896</v>
      </c>
    </row>
    <row r="1405" spans="1:20" ht="43.5" x14ac:dyDescent="0.35">
      <c r="A1405">
        <v>1403</v>
      </c>
      <c r="B1405" s="1" t="s">
        <v>1404</v>
      </c>
      <c r="C1405" s="1" t="s">
        <v>5513</v>
      </c>
      <c r="D1405" s="6">
        <v>4000</v>
      </c>
      <c r="E1405" s="6">
        <v>4103</v>
      </c>
      <c r="F1405" t="s">
        <v>8219</v>
      </c>
      <c r="G1405" t="s">
        <v>8224</v>
      </c>
      <c r="H1405" t="s">
        <v>8246</v>
      </c>
      <c r="I1405">
        <v>1374802235</v>
      </c>
      <c r="J1405">
        <v>1372210235</v>
      </c>
      <c r="K1405" t="b">
        <v>0</v>
      </c>
      <c r="L1405">
        <v>66</v>
      </c>
      <c r="M1405" t="b">
        <v>1</v>
      </c>
      <c r="N1405" t="s">
        <v>8276</v>
      </c>
      <c r="O1405" s="16">
        <f>Table1[[#This Row],[pledged]]/Table1[[#This Row],[goal]]*100</f>
        <v>102.57499999999999</v>
      </c>
      <c r="P1405" s="6">
        <f>IFERROR(Table1[[#This Row],[pledged]]/Table1[[#This Row],[backers_count]],0)</f>
        <v>62.166666666666664</v>
      </c>
      <c r="Q1405" t="str">
        <f>LEFT(Table1[[#This Row],[Category and Sub-Category]],FIND("/",Table1[[#This Row],[Category and Sub-Category]])-1)</f>
        <v>music</v>
      </c>
      <c r="R1405" t="str">
        <f>RIGHT(Table1[[#This Row],[Category and Sub-Category]],LEN(Table1[[#This Row],[Category and Sub-Category]])-FIND("/",Table1[[#This Row],[Category and Sub-Category]]))</f>
        <v>rock</v>
      </c>
      <c r="S1405" s="14">
        <f>(((Table1[[#This Row],[launched_at]]/60)/60)/24)+DATE(1970,1,1)</f>
        <v>41451.062905092593</v>
      </c>
      <c r="T1405" s="14">
        <f t="shared" si="21"/>
        <v>41481.062905092593</v>
      </c>
    </row>
    <row r="1406" spans="1:20" ht="43.5" x14ac:dyDescent="0.35">
      <c r="A1406">
        <v>1404</v>
      </c>
      <c r="B1406" s="1" t="s">
        <v>1405</v>
      </c>
      <c r="C1406" s="1" t="s">
        <v>5514</v>
      </c>
      <c r="D1406" s="6">
        <v>14500</v>
      </c>
      <c r="E1406" s="6">
        <v>241</v>
      </c>
      <c r="F1406" t="s">
        <v>8221</v>
      </c>
      <c r="G1406" t="s">
        <v>8225</v>
      </c>
      <c r="H1406" t="s">
        <v>8247</v>
      </c>
      <c r="I1406">
        <v>1424607285</v>
      </c>
      <c r="J1406">
        <v>1422447285</v>
      </c>
      <c r="K1406" t="b">
        <v>1</v>
      </c>
      <c r="L1406">
        <v>5</v>
      </c>
      <c r="M1406" t="b">
        <v>0</v>
      </c>
      <c r="N1406" t="s">
        <v>8287</v>
      </c>
      <c r="O1406" s="16">
        <f>Table1[[#This Row],[pledged]]/Table1[[#This Row],[goal]]*100</f>
        <v>1.6620689655172414</v>
      </c>
      <c r="P1406" s="6">
        <f>IFERROR(Table1[[#This Row],[pledged]]/Table1[[#This Row],[backers_count]],0)</f>
        <v>48.2</v>
      </c>
      <c r="Q1406" t="str">
        <f>LEFT(Table1[[#This Row],[Category and Sub-Category]],FIND("/",Table1[[#This Row],[Category and Sub-Category]])-1)</f>
        <v>publishing</v>
      </c>
      <c r="R1406" t="str">
        <f>RIGHT(Table1[[#This Row],[Category and Sub-Category]],LEN(Table1[[#This Row],[Category and Sub-Category]])-FIND("/",Table1[[#This Row],[Category and Sub-Category]]))</f>
        <v>translations</v>
      </c>
      <c r="S1406" s="14">
        <f>(((Table1[[#This Row],[launched_at]]/60)/60)/24)+DATE(1970,1,1)</f>
        <v>42032.510243055556</v>
      </c>
      <c r="T1406" s="14">
        <f t="shared" si="21"/>
        <v>42057.510243055556</v>
      </c>
    </row>
    <row r="1407" spans="1:20" ht="29" x14ac:dyDescent="0.35">
      <c r="A1407">
        <v>1405</v>
      </c>
      <c r="B1407" s="1" t="s">
        <v>1406</v>
      </c>
      <c r="C1407" s="1" t="s">
        <v>5515</v>
      </c>
      <c r="D1407" s="6">
        <v>25000</v>
      </c>
      <c r="E1407" s="6">
        <v>105</v>
      </c>
      <c r="F1407" t="s">
        <v>8221</v>
      </c>
      <c r="G1407" t="s">
        <v>8224</v>
      </c>
      <c r="H1407" t="s">
        <v>8246</v>
      </c>
      <c r="I1407">
        <v>1417195201</v>
      </c>
      <c r="J1407">
        <v>1414599601</v>
      </c>
      <c r="K1407" t="b">
        <v>1</v>
      </c>
      <c r="L1407">
        <v>17</v>
      </c>
      <c r="M1407" t="b">
        <v>0</v>
      </c>
      <c r="N1407" t="s">
        <v>8287</v>
      </c>
      <c r="O1407" s="16">
        <f>Table1[[#This Row],[pledged]]/Table1[[#This Row],[goal]]*100</f>
        <v>0.42</v>
      </c>
      <c r="P1407" s="6">
        <f>IFERROR(Table1[[#This Row],[pledged]]/Table1[[#This Row],[backers_count]],0)</f>
        <v>6.1764705882352944</v>
      </c>
      <c r="Q1407" t="str">
        <f>LEFT(Table1[[#This Row],[Category and Sub-Category]],FIND("/",Table1[[#This Row],[Category and Sub-Category]])-1)</f>
        <v>publishing</v>
      </c>
      <c r="R1407" t="str">
        <f>RIGHT(Table1[[#This Row],[Category and Sub-Category]],LEN(Table1[[#This Row],[Category and Sub-Category]])-FIND("/",Table1[[#This Row],[Category and Sub-Category]]))</f>
        <v>translations</v>
      </c>
      <c r="S1407" s="14">
        <f>(((Table1[[#This Row],[launched_at]]/60)/60)/24)+DATE(1970,1,1)</f>
        <v>41941.680567129632</v>
      </c>
      <c r="T1407" s="14">
        <f t="shared" si="21"/>
        <v>41971.722233796296</v>
      </c>
    </row>
    <row r="1408" spans="1:20" x14ac:dyDescent="0.35">
      <c r="A1408">
        <v>1406</v>
      </c>
      <c r="B1408" s="1" t="s">
        <v>1407</v>
      </c>
      <c r="C1408" s="1" t="s">
        <v>5516</v>
      </c>
      <c r="D1408" s="6">
        <v>12000</v>
      </c>
      <c r="E1408" s="6">
        <v>15</v>
      </c>
      <c r="F1408" t="s">
        <v>8221</v>
      </c>
      <c r="G1408" t="s">
        <v>8237</v>
      </c>
      <c r="H1408" t="s">
        <v>8249</v>
      </c>
      <c r="I1408">
        <v>1449914400</v>
      </c>
      <c r="J1408">
        <v>1445336607</v>
      </c>
      <c r="K1408" t="b">
        <v>0</v>
      </c>
      <c r="L1408">
        <v>3</v>
      </c>
      <c r="M1408" t="b">
        <v>0</v>
      </c>
      <c r="N1408" t="s">
        <v>8287</v>
      </c>
      <c r="O1408" s="16">
        <f>Table1[[#This Row],[pledged]]/Table1[[#This Row],[goal]]*100</f>
        <v>0.125</v>
      </c>
      <c r="P1408" s="6">
        <f>IFERROR(Table1[[#This Row],[pledged]]/Table1[[#This Row],[backers_count]],0)</f>
        <v>5</v>
      </c>
      <c r="Q1408" t="str">
        <f>LEFT(Table1[[#This Row],[Category and Sub-Category]],FIND("/",Table1[[#This Row],[Category and Sub-Category]])-1)</f>
        <v>publishing</v>
      </c>
      <c r="R1408" t="str">
        <f>RIGHT(Table1[[#This Row],[Category and Sub-Category]],LEN(Table1[[#This Row],[Category and Sub-Category]])-FIND("/",Table1[[#This Row],[Category and Sub-Category]]))</f>
        <v>translations</v>
      </c>
      <c r="S1408" s="14">
        <f>(((Table1[[#This Row],[launched_at]]/60)/60)/24)+DATE(1970,1,1)</f>
        <v>42297.432951388888</v>
      </c>
      <c r="T1408" s="14">
        <f t="shared" si="21"/>
        <v>42350.416666666672</v>
      </c>
    </row>
    <row r="1409" spans="1:20" ht="43.5" x14ac:dyDescent="0.35">
      <c r="A1409">
        <v>1407</v>
      </c>
      <c r="B1409" s="1" t="s">
        <v>1408</v>
      </c>
      <c r="C1409" s="1" t="s">
        <v>5517</v>
      </c>
      <c r="D1409" s="6">
        <v>3000</v>
      </c>
      <c r="E1409" s="6">
        <v>15</v>
      </c>
      <c r="F1409" t="s">
        <v>8221</v>
      </c>
      <c r="G1409" t="s">
        <v>8224</v>
      </c>
      <c r="H1409" t="s">
        <v>8246</v>
      </c>
      <c r="I1409">
        <v>1407847978</v>
      </c>
      <c r="J1409">
        <v>1405687978</v>
      </c>
      <c r="K1409" t="b">
        <v>0</v>
      </c>
      <c r="L1409">
        <v>2</v>
      </c>
      <c r="M1409" t="b">
        <v>0</v>
      </c>
      <c r="N1409" t="s">
        <v>8287</v>
      </c>
      <c r="O1409" s="16">
        <f>Table1[[#This Row],[pledged]]/Table1[[#This Row],[goal]]*100</f>
        <v>0.5</v>
      </c>
      <c r="P1409" s="6">
        <f>IFERROR(Table1[[#This Row],[pledged]]/Table1[[#This Row],[backers_count]],0)</f>
        <v>7.5</v>
      </c>
      <c r="Q1409" t="str">
        <f>LEFT(Table1[[#This Row],[Category and Sub-Category]],FIND("/",Table1[[#This Row],[Category and Sub-Category]])-1)</f>
        <v>publishing</v>
      </c>
      <c r="R1409" t="str">
        <f>RIGHT(Table1[[#This Row],[Category and Sub-Category]],LEN(Table1[[#This Row],[Category and Sub-Category]])-FIND("/",Table1[[#This Row],[Category and Sub-Category]]))</f>
        <v>translations</v>
      </c>
      <c r="S1409" s="14">
        <f>(((Table1[[#This Row],[launched_at]]/60)/60)/24)+DATE(1970,1,1)</f>
        <v>41838.536782407406</v>
      </c>
      <c r="T1409" s="14">
        <f t="shared" si="21"/>
        <v>41863.536782407406</v>
      </c>
    </row>
    <row r="1410" spans="1:20" ht="43.5" x14ac:dyDescent="0.35">
      <c r="A1410">
        <v>1408</v>
      </c>
      <c r="B1410" s="1" t="s">
        <v>1409</v>
      </c>
      <c r="C1410" s="1" t="s">
        <v>5518</v>
      </c>
      <c r="D1410" s="6">
        <v>1000</v>
      </c>
      <c r="E1410" s="6">
        <v>72</v>
      </c>
      <c r="F1410" t="s">
        <v>8221</v>
      </c>
      <c r="G1410" t="s">
        <v>8225</v>
      </c>
      <c r="H1410" t="s">
        <v>8247</v>
      </c>
      <c r="I1410">
        <v>1447451756</v>
      </c>
      <c r="J1410">
        <v>1444856156</v>
      </c>
      <c r="K1410" t="b">
        <v>0</v>
      </c>
      <c r="L1410">
        <v>6</v>
      </c>
      <c r="M1410" t="b">
        <v>0</v>
      </c>
      <c r="N1410" t="s">
        <v>8287</v>
      </c>
      <c r="O1410" s="16">
        <f>Table1[[#This Row],[pledged]]/Table1[[#This Row],[goal]]*100</f>
        <v>7.1999999999999993</v>
      </c>
      <c r="P1410" s="6">
        <f>IFERROR(Table1[[#This Row],[pledged]]/Table1[[#This Row],[backers_count]],0)</f>
        <v>12</v>
      </c>
      <c r="Q1410" t="str">
        <f>LEFT(Table1[[#This Row],[Category and Sub-Category]],FIND("/",Table1[[#This Row],[Category and Sub-Category]])-1)</f>
        <v>publishing</v>
      </c>
      <c r="R1410" t="str">
        <f>RIGHT(Table1[[#This Row],[Category and Sub-Category]],LEN(Table1[[#This Row],[Category and Sub-Category]])-FIND("/",Table1[[#This Row],[Category and Sub-Category]]))</f>
        <v>translations</v>
      </c>
      <c r="S1410" s="14">
        <f>(((Table1[[#This Row],[launched_at]]/60)/60)/24)+DATE(1970,1,1)</f>
        <v>42291.872175925921</v>
      </c>
      <c r="T1410" s="14">
        <f t="shared" ref="T1410:T1473" si="22">(((I1410/60)/60)/24)+DATE(1970,1,1)</f>
        <v>42321.913842592592</v>
      </c>
    </row>
    <row r="1411" spans="1:20" ht="43.5" x14ac:dyDescent="0.35">
      <c r="A1411">
        <v>1409</v>
      </c>
      <c r="B1411" s="1" t="s">
        <v>1410</v>
      </c>
      <c r="C1411" s="1" t="s">
        <v>5519</v>
      </c>
      <c r="D1411" s="6">
        <v>4000</v>
      </c>
      <c r="E1411" s="6">
        <v>0</v>
      </c>
      <c r="F1411" t="s">
        <v>8221</v>
      </c>
      <c r="G1411" t="s">
        <v>8224</v>
      </c>
      <c r="H1411" t="s">
        <v>8246</v>
      </c>
      <c r="I1411">
        <v>1420085535</v>
      </c>
      <c r="J1411">
        <v>1414897935</v>
      </c>
      <c r="K1411" t="b">
        <v>0</v>
      </c>
      <c r="L1411">
        <v>0</v>
      </c>
      <c r="M1411" t="b">
        <v>0</v>
      </c>
      <c r="N1411" t="s">
        <v>8287</v>
      </c>
      <c r="O1411" s="16">
        <f>Table1[[#This Row],[pledged]]/Table1[[#This Row],[goal]]*100</f>
        <v>0</v>
      </c>
      <c r="P1411" s="6">
        <f>IFERROR(Table1[[#This Row],[pledged]]/Table1[[#This Row],[backers_count]],0)</f>
        <v>0</v>
      </c>
      <c r="Q1411" t="str">
        <f>LEFT(Table1[[#This Row],[Category and Sub-Category]],FIND("/",Table1[[#This Row],[Category and Sub-Category]])-1)</f>
        <v>publishing</v>
      </c>
      <c r="R1411" t="str">
        <f>RIGHT(Table1[[#This Row],[Category and Sub-Category]],LEN(Table1[[#This Row],[Category and Sub-Category]])-FIND("/",Table1[[#This Row],[Category and Sub-Category]]))</f>
        <v>translations</v>
      </c>
      <c r="S1411" s="14">
        <f>(((Table1[[#This Row],[launched_at]]/60)/60)/24)+DATE(1970,1,1)</f>
        <v>41945.133506944447</v>
      </c>
      <c r="T1411" s="14">
        <f t="shared" si="22"/>
        <v>42005.175173611111</v>
      </c>
    </row>
    <row r="1412" spans="1:20" ht="43.5" x14ac:dyDescent="0.35">
      <c r="A1412">
        <v>1410</v>
      </c>
      <c r="B1412" s="1" t="s">
        <v>1411</v>
      </c>
      <c r="C1412" s="1" t="s">
        <v>5520</v>
      </c>
      <c r="D1412" s="6">
        <v>6000</v>
      </c>
      <c r="E1412" s="6">
        <v>1</v>
      </c>
      <c r="F1412" t="s">
        <v>8221</v>
      </c>
      <c r="G1412" t="s">
        <v>8237</v>
      </c>
      <c r="H1412" t="s">
        <v>8249</v>
      </c>
      <c r="I1412">
        <v>1464939520</v>
      </c>
      <c r="J1412">
        <v>1461051520</v>
      </c>
      <c r="K1412" t="b">
        <v>0</v>
      </c>
      <c r="L1412">
        <v>1</v>
      </c>
      <c r="M1412" t="b">
        <v>0</v>
      </c>
      <c r="N1412" t="s">
        <v>8287</v>
      </c>
      <c r="O1412" s="16">
        <f>Table1[[#This Row],[pledged]]/Table1[[#This Row],[goal]]*100</f>
        <v>1.6666666666666666E-2</v>
      </c>
      <c r="P1412" s="6">
        <f>IFERROR(Table1[[#This Row],[pledged]]/Table1[[#This Row],[backers_count]],0)</f>
        <v>1</v>
      </c>
      <c r="Q1412" t="str">
        <f>LEFT(Table1[[#This Row],[Category and Sub-Category]],FIND("/",Table1[[#This Row],[Category and Sub-Category]])-1)</f>
        <v>publishing</v>
      </c>
      <c r="R1412" t="str">
        <f>RIGHT(Table1[[#This Row],[Category and Sub-Category]],LEN(Table1[[#This Row],[Category and Sub-Category]])-FIND("/",Table1[[#This Row],[Category and Sub-Category]]))</f>
        <v>translations</v>
      </c>
      <c r="S1412" s="14">
        <f>(((Table1[[#This Row],[launched_at]]/60)/60)/24)+DATE(1970,1,1)</f>
        <v>42479.318518518514</v>
      </c>
      <c r="T1412" s="14">
        <f t="shared" si="22"/>
        <v>42524.318518518514</v>
      </c>
    </row>
    <row r="1413" spans="1:20" ht="58" x14ac:dyDescent="0.35">
      <c r="A1413">
        <v>1411</v>
      </c>
      <c r="B1413" s="1" t="s">
        <v>1412</v>
      </c>
      <c r="C1413" s="1" t="s">
        <v>5521</v>
      </c>
      <c r="D1413" s="6">
        <v>3000</v>
      </c>
      <c r="E1413" s="6">
        <v>7</v>
      </c>
      <c r="F1413" t="s">
        <v>8221</v>
      </c>
      <c r="G1413" t="s">
        <v>8225</v>
      </c>
      <c r="H1413" t="s">
        <v>8247</v>
      </c>
      <c r="I1413">
        <v>1423185900</v>
      </c>
      <c r="J1413">
        <v>1420766700</v>
      </c>
      <c r="K1413" t="b">
        <v>0</v>
      </c>
      <c r="L1413">
        <v>3</v>
      </c>
      <c r="M1413" t="b">
        <v>0</v>
      </c>
      <c r="N1413" t="s">
        <v>8287</v>
      </c>
      <c r="O1413" s="16">
        <f>Table1[[#This Row],[pledged]]/Table1[[#This Row],[goal]]*100</f>
        <v>0.23333333333333336</v>
      </c>
      <c r="P1413" s="6">
        <f>IFERROR(Table1[[#This Row],[pledged]]/Table1[[#This Row],[backers_count]],0)</f>
        <v>2.3333333333333335</v>
      </c>
      <c r="Q1413" t="str">
        <f>LEFT(Table1[[#This Row],[Category and Sub-Category]],FIND("/",Table1[[#This Row],[Category and Sub-Category]])-1)</f>
        <v>publishing</v>
      </c>
      <c r="R1413" t="str">
        <f>RIGHT(Table1[[#This Row],[Category and Sub-Category]],LEN(Table1[[#This Row],[Category and Sub-Category]])-FIND("/",Table1[[#This Row],[Category and Sub-Category]]))</f>
        <v>translations</v>
      </c>
      <c r="S1413" s="14">
        <f>(((Table1[[#This Row],[launched_at]]/60)/60)/24)+DATE(1970,1,1)</f>
        <v>42013.059027777781</v>
      </c>
      <c r="T1413" s="14">
        <f t="shared" si="22"/>
        <v>42041.059027777781</v>
      </c>
    </row>
    <row r="1414" spans="1:20" ht="29" x14ac:dyDescent="0.35">
      <c r="A1414">
        <v>1412</v>
      </c>
      <c r="B1414" s="1" t="s">
        <v>1413</v>
      </c>
      <c r="C1414" s="1" t="s">
        <v>5522</v>
      </c>
      <c r="D1414" s="6">
        <v>7000</v>
      </c>
      <c r="E1414" s="6">
        <v>320</v>
      </c>
      <c r="F1414" t="s">
        <v>8221</v>
      </c>
      <c r="G1414" t="s">
        <v>8224</v>
      </c>
      <c r="H1414" t="s">
        <v>8246</v>
      </c>
      <c r="I1414">
        <v>1417656699</v>
      </c>
      <c r="J1414">
        <v>1415064699</v>
      </c>
      <c r="K1414" t="b">
        <v>0</v>
      </c>
      <c r="L1414">
        <v>13</v>
      </c>
      <c r="M1414" t="b">
        <v>0</v>
      </c>
      <c r="N1414" t="s">
        <v>8287</v>
      </c>
      <c r="O1414" s="16">
        <f>Table1[[#This Row],[pledged]]/Table1[[#This Row],[goal]]*100</f>
        <v>4.5714285714285712</v>
      </c>
      <c r="P1414" s="6">
        <f>IFERROR(Table1[[#This Row],[pledged]]/Table1[[#This Row],[backers_count]],0)</f>
        <v>24.615384615384617</v>
      </c>
      <c r="Q1414" t="str">
        <f>LEFT(Table1[[#This Row],[Category and Sub-Category]],FIND("/",Table1[[#This Row],[Category and Sub-Category]])-1)</f>
        <v>publishing</v>
      </c>
      <c r="R1414" t="str">
        <f>RIGHT(Table1[[#This Row],[Category and Sub-Category]],LEN(Table1[[#This Row],[Category and Sub-Category]])-FIND("/",Table1[[#This Row],[Category and Sub-Category]]))</f>
        <v>translations</v>
      </c>
      <c r="S1414" s="14">
        <f>(((Table1[[#This Row],[launched_at]]/60)/60)/24)+DATE(1970,1,1)</f>
        <v>41947.063645833332</v>
      </c>
      <c r="T1414" s="14">
        <f t="shared" si="22"/>
        <v>41977.063645833332</v>
      </c>
    </row>
    <row r="1415" spans="1:20" ht="58" x14ac:dyDescent="0.35">
      <c r="A1415">
        <v>1413</v>
      </c>
      <c r="B1415" s="1" t="s">
        <v>1414</v>
      </c>
      <c r="C1415" s="1" t="s">
        <v>5523</v>
      </c>
      <c r="D1415" s="6">
        <v>2000</v>
      </c>
      <c r="E1415" s="6">
        <v>100</v>
      </c>
      <c r="F1415" t="s">
        <v>8221</v>
      </c>
      <c r="G1415" t="s">
        <v>8237</v>
      </c>
      <c r="H1415" t="s">
        <v>8249</v>
      </c>
      <c r="I1415">
        <v>1455964170</v>
      </c>
      <c r="J1415">
        <v>1450780170</v>
      </c>
      <c r="K1415" t="b">
        <v>0</v>
      </c>
      <c r="L1415">
        <v>1</v>
      </c>
      <c r="M1415" t="b">
        <v>0</v>
      </c>
      <c r="N1415" t="s">
        <v>8287</v>
      </c>
      <c r="O1415" s="16">
        <f>Table1[[#This Row],[pledged]]/Table1[[#This Row],[goal]]*100</f>
        <v>5</v>
      </c>
      <c r="P1415" s="6">
        <f>IFERROR(Table1[[#This Row],[pledged]]/Table1[[#This Row],[backers_count]],0)</f>
        <v>100</v>
      </c>
      <c r="Q1415" t="str">
        <f>LEFT(Table1[[#This Row],[Category and Sub-Category]],FIND("/",Table1[[#This Row],[Category and Sub-Category]])-1)</f>
        <v>publishing</v>
      </c>
      <c r="R1415" t="str">
        <f>RIGHT(Table1[[#This Row],[Category and Sub-Category]],LEN(Table1[[#This Row],[Category and Sub-Category]])-FIND("/",Table1[[#This Row],[Category and Sub-Category]]))</f>
        <v>translations</v>
      </c>
      <c r="S1415" s="14">
        <f>(((Table1[[#This Row],[launched_at]]/60)/60)/24)+DATE(1970,1,1)</f>
        <v>42360.437152777777</v>
      </c>
      <c r="T1415" s="14">
        <f t="shared" si="22"/>
        <v>42420.437152777777</v>
      </c>
    </row>
    <row r="1416" spans="1:20" ht="43.5" x14ac:dyDescent="0.35">
      <c r="A1416">
        <v>1414</v>
      </c>
      <c r="B1416" s="1" t="s">
        <v>1415</v>
      </c>
      <c r="C1416" s="1" t="s">
        <v>5524</v>
      </c>
      <c r="D1416" s="6">
        <v>500</v>
      </c>
      <c r="E1416" s="6">
        <v>1</v>
      </c>
      <c r="F1416" t="s">
        <v>8221</v>
      </c>
      <c r="G1416" t="s">
        <v>8224</v>
      </c>
      <c r="H1416" t="s">
        <v>8246</v>
      </c>
      <c r="I1416">
        <v>1483423467</v>
      </c>
      <c r="J1416">
        <v>1480831467</v>
      </c>
      <c r="K1416" t="b">
        <v>0</v>
      </c>
      <c r="L1416">
        <v>1</v>
      </c>
      <c r="M1416" t="b">
        <v>0</v>
      </c>
      <c r="N1416" t="s">
        <v>8287</v>
      </c>
      <c r="O1416" s="16">
        <f>Table1[[#This Row],[pledged]]/Table1[[#This Row],[goal]]*100</f>
        <v>0.2</v>
      </c>
      <c r="P1416" s="6">
        <f>IFERROR(Table1[[#This Row],[pledged]]/Table1[[#This Row],[backers_count]],0)</f>
        <v>1</v>
      </c>
      <c r="Q1416" t="str">
        <f>LEFT(Table1[[#This Row],[Category and Sub-Category]],FIND("/",Table1[[#This Row],[Category and Sub-Category]])-1)</f>
        <v>publishing</v>
      </c>
      <c r="R1416" t="str">
        <f>RIGHT(Table1[[#This Row],[Category and Sub-Category]],LEN(Table1[[#This Row],[Category and Sub-Category]])-FIND("/",Table1[[#This Row],[Category and Sub-Category]]))</f>
        <v>translations</v>
      </c>
      <c r="S1416" s="14">
        <f>(((Table1[[#This Row],[launched_at]]/60)/60)/24)+DATE(1970,1,1)</f>
        <v>42708.25309027778</v>
      </c>
      <c r="T1416" s="14">
        <f t="shared" si="22"/>
        <v>42738.25309027778</v>
      </c>
    </row>
    <row r="1417" spans="1:20" ht="43.5" x14ac:dyDescent="0.35">
      <c r="A1417">
        <v>1415</v>
      </c>
      <c r="B1417" s="1" t="s">
        <v>1416</v>
      </c>
      <c r="C1417" s="1" t="s">
        <v>5525</v>
      </c>
      <c r="D1417" s="6">
        <v>4400</v>
      </c>
      <c r="E1417" s="6">
        <v>800</v>
      </c>
      <c r="F1417" t="s">
        <v>8221</v>
      </c>
      <c r="G1417" t="s">
        <v>8224</v>
      </c>
      <c r="H1417" t="s">
        <v>8246</v>
      </c>
      <c r="I1417">
        <v>1439741591</v>
      </c>
      <c r="J1417">
        <v>1436285591</v>
      </c>
      <c r="K1417" t="b">
        <v>0</v>
      </c>
      <c r="L1417">
        <v>9</v>
      </c>
      <c r="M1417" t="b">
        <v>0</v>
      </c>
      <c r="N1417" t="s">
        <v>8287</v>
      </c>
      <c r="O1417" s="16">
        <f>Table1[[#This Row],[pledged]]/Table1[[#This Row],[goal]]*100</f>
        <v>18.181818181818183</v>
      </c>
      <c r="P1417" s="6">
        <f>IFERROR(Table1[[#This Row],[pledged]]/Table1[[#This Row],[backers_count]],0)</f>
        <v>88.888888888888886</v>
      </c>
      <c r="Q1417" t="str">
        <f>LEFT(Table1[[#This Row],[Category and Sub-Category]],FIND("/",Table1[[#This Row],[Category and Sub-Category]])-1)</f>
        <v>publishing</v>
      </c>
      <c r="R1417" t="str">
        <f>RIGHT(Table1[[#This Row],[Category and Sub-Category]],LEN(Table1[[#This Row],[Category and Sub-Category]])-FIND("/",Table1[[#This Row],[Category and Sub-Category]]))</f>
        <v>translations</v>
      </c>
      <c r="S1417" s="14">
        <f>(((Table1[[#This Row],[launched_at]]/60)/60)/24)+DATE(1970,1,1)</f>
        <v>42192.675821759258</v>
      </c>
      <c r="T1417" s="14">
        <f t="shared" si="22"/>
        <v>42232.675821759258</v>
      </c>
    </row>
    <row r="1418" spans="1:20" ht="43.5" x14ac:dyDescent="0.35">
      <c r="A1418">
        <v>1416</v>
      </c>
      <c r="B1418" s="1" t="s">
        <v>1417</v>
      </c>
      <c r="C1418" s="1" t="s">
        <v>5526</v>
      </c>
      <c r="D1418" s="6">
        <v>50000</v>
      </c>
      <c r="E1418" s="6">
        <v>0</v>
      </c>
      <c r="F1418" t="s">
        <v>8221</v>
      </c>
      <c r="G1418" t="s">
        <v>8224</v>
      </c>
      <c r="H1418" t="s">
        <v>8246</v>
      </c>
      <c r="I1418">
        <v>1448147619</v>
      </c>
      <c r="J1418">
        <v>1445552019</v>
      </c>
      <c r="K1418" t="b">
        <v>0</v>
      </c>
      <c r="L1418">
        <v>0</v>
      </c>
      <c r="M1418" t="b">
        <v>0</v>
      </c>
      <c r="N1418" t="s">
        <v>8287</v>
      </c>
      <c r="O1418" s="16">
        <f>Table1[[#This Row],[pledged]]/Table1[[#This Row],[goal]]*100</f>
        <v>0</v>
      </c>
      <c r="P1418" s="6">
        <f>IFERROR(Table1[[#This Row],[pledged]]/Table1[[#This Row],[backers_count]],0)</f>
        <v>0</v>
      </c>
      <c r="Q1418" t="str">
        <f>LEFT(Table1[[#This Row],[Category and Sub-Category]],FIND("/",Table1[[#This Row],[Category and Sub-Category]])-1)</f>
        <v>publishing</v>
      </c>
      <c r="R1418" t="str">
        <f>RIGHT(Table1[[#This Row],[Category and Sub-Category]],LEN(Table1[[#This Row],[Category and Sub-Category]])-FIND("/",Table1[[#This Row],[Category and Sub-Category]]))</f>
        <v>translations</v>
      </c>
      <c r="S1418" s="14">
        <f>(((Table1[[#This Row],[launched_at]]/60)/60)/24)+DATE(1970,1,1)</f>
        <v>42299.926145833335</v>
      </c>
      <c r="T1418" s="14">
        <f t="shared" si="22"/>
        <v>42329.967812499999</v>
      </c>
    </row>
    <row r="1419" spans="1:20" ht="43.5" x14ac:dyDescent="0.35">
      <c r="A1419">
        <v>1417</v>
      </c>
      <c r="B1419" s="1" t="s">
        <v>1418</v>
      </c>
      <c r="C1419" s="1" t="s">
        <v>5527</v>
      </c>
      <c r="D1419" s="6">
        <v>4500</v>
      </c>
      <c r="E1419" s="6">
        <v>55</v>
      </c>
      <c r="F1419" t="s">
        <v>8221</v>
      </c>
      <c r="G1419" t="s">
        <v>8224</v>
      </c>
      <c r="H1419" t="s">
        <v>8246</v>
      </c>
      <c r="I1419">
        <v>1442315460</v>
      </c>
      <c r="J1419">
        <v>1439696174</v>
      </c>
      <c r="K1419" t="b">
        <v>0</v>
      </c>
      <c r="L1419">
        <v>2</v>
      </c>
      <c r="M1419" t="b">
        <v>0</v>
      </c>
      <c r="N1419" t="s">
        <v>8287</v>
      </c>
      <c r="O1419" s="16">
        <f>Table1[[#This Row],[pledged]]/Table1[[#This Row],[goal]]*100</f>
        <v>1.2222222222222223</v>
      </c>
      <c r="P1419" s="6">
        <f>IFERROR(Table1[[#This Row],[pledged]]/Table1[[#This Row],[backers_count]],0)</f>
        <v>27.5</v>
      </c>
      <c r="Q1419" t="str">
        <f>LEFT(Table1[[#This Row],[Category and Sub-Category]],FIND("/",Table1[[#This Row],[Category and Sub-Category]])-1)</f>
        <v>publishing</v>
      </c>
      <c r="R1419" t="str">
        <f>RIGHT(Table1[[#This Row],[Category and Sub-Category]],LEN(Table1[[#This Row],[Category and Sub-Category]])-FIND("/",Table1[[#This Row],[Category and Sub-Category]]))</f>
        <v>translations</v>
      </c>
      <c r="S1419" s="14">
        <f>(((Table1[[#This Row],[launched_at]]/60)/60)/24)+DATE(1970,1,1)</f>
        <v>42232.15016203704</v>
      </c>
      <c r="T1419" s="14">
        <f t="shared" si="22"/>
        <v>42262.465972222228</v>
      </c>
    </row>
    <row r="1420" spans="1:20" ht="58" x14ac:dyDescent="0.35">
      <c r="A1420">
        <v>1418</v>
      </c>
      <c r="B1420" s="1" t="s">
        <v>1419</v>
      </c>
      <c r="C1420" s="1" t="s">
        <v>5528</v>
      </c>
      <c r="D1420" s="6">
        <v>3000</v>
      </c>
      <c r="E1420" s="6">
        <v>6</v>
      </c>
      <c r="F1420" t="s">
        <v>8221</v>
      </c>
      <c r="G1420" t="s">
        <v>8227</v>
      </c>
      <c r="H1420" t="s">
        <v>8249</v>
      </c>
      <c r="I1420">
        <v>1456397834</v>
      </c>
      <c r="J1420">
        <v>1453805834</v>
      </c>
      <c r="K1420" t="b">
        <v>0</v>
      </c>
      <c r="L1420">
        <v>1</v>
      </c>
      <c r="M1420" t="b">
        <v>0</v>
      </c>
      <c r="N1420" t="s">
        <v>8287</v>
      </c>
      <c r="O1420" s="16">
        <f>Table1[[#This Row],[pledged]]/Table1[[#This Row],[goal]]*100</f>
        <v>0.2</v>
      </c>
      <c r="P1420" s="6">
        <f>IFERROR(Table1[[#This Row],[pledged]]/Table1[[#This Row],[backers_count]],0)</f>
        <v>6</v>
      </c>
      <c r="Q1420" t="str">
        <f>LEFT(Table1[[#This Row],[Category and Sub-Category]],FIND("/",Table1[[#This Row],[Category and Sub-Category]])-1)</f>
        <v>publishing</v>
      </c>
      <c r="R1420" t="str">
        <f>RIGHT(Table1[[#This Row],[Category and Sub-Category]],LEN(Table1[[#This Row],[Category and Sub-Category]])-FIND("/",Table1[[#This Row],[Category and Sub-Category]]))</f>
        <v>translations</v>
      </c>
      <c r="S1420" s="14">
        <f>(((Table1[[#This Row],[launched_at]]/60)/60)/24)+DATE(1970,1,1)</f>
        <v>42395.456412037034</v>
      </c>
      <c r="T1420" s="14">
        <f t="shared" si="22"/>
        <v>42425.456412037034</v>
      </c>
    </row>
    <row r="1421" spans="1:20" ht="58" x14ac:dyDescent="0.35">
      <c r="A1421">
        <v>1419</v>
      </c>
      <c r="B1421" s="1" t="s">
        <v>1420</v>
      </c>
      <c r="C1421" s="1" t="s">
        <v>5529</v>
      </c>
      <c r="D1421" s="6">
        <v>6300</v>
      </c>
      <c r="E1421" s="6">
        <v>445</v>
      </c>
      <c r="F1421" t="s">
        <v>8221</v>
      </c>
      <c r="G1421" t="s">
        <v>8224</v>
      </c>
      <c r="H1421" t="s">
        <v>8246</v>
      </c>
      <c r="I1421">
        <v>1476010619</v>
      </c>
      <c r="J1421">
        <v>1473418619</v>
      </c>
      <c r="K1421" t="b">
        <v>0</v>
      </c>
      <c r="L1421">
        <v>10</v>
      </c>
      <c r="M1421" t="b">
        <v>0</v>
      </c>
      <c r="N1421" t="s">
        <v>8287</v>
      </c>
      <c r="O1421" s="16">
        <f>Table1[[#This Row],[pledged]]/Table1[[#This Row],[goal]]*100</f>
        <v>7.0634920634920633</v>
      </c>
      <c r="P1421" s="6">
        <f>IFERROR(Table1[[#This Row],[pledged]]/Table1[[#This Row],[backers_count]],0)</f>
        <v>44.5</v>
      </c>
      <c r="Q1421" t="str">
        <f>LEFT(Table1[[#This Row],[Category and Sub-Category]],FIND("/",Table1[[#This Row],[Category and Sub-Category]])-1)</f>
        <v>publishing</v>
      </c>
      <c r="R1421" t="str">
        <f>RIGHT(Table1[[#This Row],[Category and Sub-Category]],LEN(Table1[[#This Row],[Category and Sub-Category]])-FIND("/",Table1[[#This Row],[Category and Sub-Category]]))</f>
        <v>translations</v>
      </c>
      <c r="S1421" s="14">
        <f>(((Table1[[#This Row],[launched_at]]/60)/60)/24)+DATE(1970,1,1)</f>
        <v>42622.456238425926</v>
      </c>
      <c r="T1421" s="14">
        <f t="shared" si="22"/>
        <v>42652.456238425926</v>
      </c>
    </row>
    <row r="1422" spans="1:20" ht="29" x14ac:dyDescent="0.35">
      <c r="A1422">
        <v>1420</v>
      </c>
      <c r="B1422" s="1" t="s">
        <v>1421</v>
      </c>
      <c r="C1422" s="1" t="s">
        <v>5530</v>
      </c>
      <c r="D1422" s="6">
        <v>110</v>
      </c>
      <c r="E1422" s="6">
        <v>3</v>
      </c>
      <c r="F1422" t="s">
        <v>8221</v>
      </c>
      <c r="G1422" t="s">
        <v>8224</v>
      </c>
      <c r="H1422" t="s">
        <v>8246</v>
      </c>
      <c r="I1422">
        <v>1467129686</v>
      </c>
      <c r="J1422">
        <v>1464969686</v>
      </c>
      <c r="K1422" t="b">
        <v>0</v>
      </c>
      <c r="L1422">
        <v>3</v>
      </c>
      <c r="M1422" t="b">
        <v>0</v>
      </c>
      <c r="N1422" t="s">
        <v>8287</v>
      </c>
      <c r="O1422" s="16">
        <f>Table1[[#This Row],[pledged]]/Table1[[#This Row],[goal]]*100</f>
        <v>2.7272727272727271</v>
      </c>
      <c r="P1422" s="6">
        <f>IFERROR(Table1[[#This Row],[pledged]]/Table1[[#This Row],[backers_count]],0)</f>
        <v>1</v>
      </c>
      <c r="Q1422" t="str">
        <f>LEFT(Table1[[#This Row],[Category and Sub-Category]],FIND("/",Table1[[#This Row],[Category and Sub-Category]])-1)</f>
        <v>publishing</v>
      </c>
      <c r="R1422" t="str">
        <f>RIGHT(Table1[[#This Row],[Category and Sub-Category]],LEN(Table1[[#This Row],[Category and Sub-Category]])-FIND("/",Table1[[#This Row],[Category and Sub-Category]]))</f>
        <v>translations</v>
      </c>
      <c r="S1422" s="14">
        <f>(((Table1[[#This Row],[launched_at]]/60)/60)/24)+DATE(1970,1,1)</f>
        <v>42524.667662037042</v>
      </c>
      <c r="T1422" s="14">
        <f t="shared" si="22"/>
        <v>42549.667662037042</v>
      </c>
    </row>
    <row r="1423" spans="1:20" ht="58" x14ac:dyDescent="0.35">
      <c r="A1423">
        <v>1421</v>
      </c>
      <c r="B1423" s="1" t="s">
        <v>1422</v>
      </c>
      <c r="C1423" s="1" t="s">
        <v>5531</v>
      </c>
      <c r="D1423" s="6">
        <v>200000</v>
      </c>
      <c r="E1423" s="6">
        <v>200</v>
      </c>
      <c r="F1423" t="s">
        <v>8221</v>
      </c>
      <c r="G1423" t="s">
        <v>8235</v>
      </c>
      <c r="H1423" t="s">
        <v>8255</v>
      </c>
      <c r="I1423">
        <v>1423432709</v>
      </c>
      <c r="J1423">
        <v>1420840709</v>
      </c>
      <c r="K1423" t="b">
        <v>0</v>
      </c>
      <c r="L1423">
        <v>2</v>
      </c>
      <c r="M1423" t="b">
        <v>0</v>
      </c>
      <c r="N1423" t="s">
        <v>8287</v>
      </c>
      <c r="O1423" s="16">
        <f>Table1[[#This Row],[pledged]]/Table1[[#This Row],[goal]]*100</f>
        <v>0.1</v>
      </c>
      <c r="P1423" s="6">
        <f>IFERROR(Table1[[#This Row],[pledged]]/Table1[[#This Row],[backers_count]],0)</f>
        <v>100</v>
      </c>
      <c r="Q1423" t="str">
        <f>LEFT(Table1[[#This Row],[Category and Sub-Category]],FIND("/",Table1[[#This Row],[Category and Sub-Category]])-1)</f>
        <v>publishing</v>
      </c>
      <c r="R1423" t="str">
        <f>RIGHT(Table1[[#This Row],[Category and Sub-Category]],LEN(Table1[[#This Row],[Category and Sub-Category]])-FIND("/",Table1[[#This Row],[Category and Sub-Category]]))</f>
        <v>translations</v>
      </c>
      <c r="S1423" s="14">
        <f>(((Table1[[#This Row],[launched_at]]/60)/60)/24)+DATE(1970,1,1)</f>
        <v>42013.915613425925</v>
      </c>
      <c r="T1423" s="14">
        <f t="shared" si="22"/>
        <v>42043.915613425925</v>
      </c>
    </row>
    <row r="1424" spans="1:20" ht="43.5" x14ac:dyDescent="0.35">
      <c r="A1424">
        <v>1422</v>
      </c>
      <c r="B1424" s="1" t="s">
        <v>1423</v>
      </c>
      <c r="C1424" s="1" t="s">
        <v>5532</v>
      </c>
      <c r="D1424" s="6">
        <v>25000</v>
      </c>
      <c r="E1424" s="6">
        <v>26</v>
      </c>
      <c r="F1424" t="s">
        <v>8221</v>
      </c>
      <c r="G1424" t="s">
        <v>8228</v>
      </c>
      <c r="H1424" t="s">
        <v>8250</v>
      </c>
      <c r="I1424">
        <v>1474436704</v>
      </c>
      <c r="J1424">
        <v>1471844704</v>
      </c>
      <c r="K1424" t="b">
        <v>0</v>
      </c>
      <c r="L1424">
        <v>2</v>
      </c>
      <c r="M1424" t="b">
        <v>0</v>
      </c>
      <c r="N1424" t="s">
        <v>8287</v>
      </c>
      <c r="O1424" s="16">
        <f>Table1[[#This Row],[pledged]]/Table1[[#This Row],[goal]]*100</f>
        <v>0.104</v>
      </c>
      <c r="P1424" s="6">
        <f>IFERROR(Table1[[#This Row],[pledged]]/Table1[[#This Row],[backers_count]],0)</f>
        <v>13</v>
      </c>
      <c r="Q1424" t="str">
        <f>LEFT(Table1[[#This Row],[Category and Sub-Category]],FIND("/",Table1[[#This Row],[Category and Sub-Category]])-1)</f>
        <v>publishing</v>
      </c>
      <c r="R1424" t="str">
        <f>RIGHT(Table1[[#This Row],[Category and Sub-Category]],LEN(Table1[[#This Row],[Category and Sub-Category]])-FIND("/",Table1[[#This Row],[Category and Sub-Category]]))</f>
        <v>translations</v>
      </c>
      <c r="S1424" s="14">
        <f>(((Table1[[#This Row],[launched_at]]/60)/60)/24)+DATE(1970,1,1)</f>
        <v>42604.239629629628</v>
      </c>
      <c r="T1424" s="14">
        <f t="shared" si="22"/>
        <v>42634.239629629628</v>
      </c>
    </row>
    <row r="1425" spans="1:20" ht="43.5" x14ac:dyDescent="0.35">
      <c r="A1425">
        <v>1423</v>
      </c>
      <c r="B1425" s="1" t="s">
        <v>1424</v>
      </c>
      <c r="C1425" s="1" t="s">
        <v>5533</v>
      </c>
      <c r="D1425" s="6">
        <v>30000</v>
      </c>
      <c r="E1425" s="6">
        <v>100</v>
      </c>
      <c r="F1425" t="s">
        <v>8221</v>
      </c>
      <c r="G1425" t="s">
        <v>8226</v>
      </c>
      <c r="H1425" t="s">
        <v>8248</v>
      </c>
      <c r="I1425">
        <v>1451637531</v>
      </c>
      <c r="J1425">
        <v>1449045531</v>
      </c>
      <c r="K1425" t="b">
        <v>0</v>
      </c>
      <c r="L1425">
        <v>1</v>
      </c>
      <c r="M1425" t="b">
        <v>0</v>
      </c>
      <c r="N1425" t="s">
        <v>8287</v>
      </c>
      <c r="O1425" s="16">
        <f>Table1[[#This Row],[pledged]]/Table1[[#This Row],[goal]]*100</f>
        <v>0.33333333333333337</v>
      </c>
      <c r="P1425" s="6">
        <f>IFERROR(Table1[[#This Row],[pledged]]/Table1[[#This Row],[backers_count]],0)</f>
        <v>100</v>
      </c>
      <c r="Q1425" t="str">
        <f>LEFT(Table1[[#This Row],[Category and Sub-Category]],FIND("/",Table1[[#This Row],[Category and Sub-Category]])-1)</f>
        <v>publishing</v>
      </c>
      <c r="R1425" t="str">
        <f>RIGHT(Table1[[#This Row],[Category and Sub-Category]],LEN(Table1[[#This Row],[Category and Sub-Category]])-FIND("/",Table1[[#This Row],[Category and Sub-Category]]))</f>
        <v>translations</v>
      </c>
      <c r="S1425" s="14">
        <f>(((Table1[[#This Row],[launched_at]]/60)/60)/24)+DATE(1970,1,1)</f>
        <v>42340.360312500001</v>
      </c>
      <c r="T1425" s="14">
        <f t="shared" si="22"/>
        <v>42370.360312500001</v>
      </c>
    </row>
    <row r="1426" spans="1:20" ht="43.5" x14ac:dyDescent="0.35">
      <c r="A1426">
        <v>1424</v>
      </c>
      <c r="B1426" s="1" t="s">
        <v>1425</v>
      </c>
      <c r="C1426" s="1" t="s">
        <v>5534</v>
      </c>
      <c r="D1426" s="6">
        <v>7500</v>
      </c>
      <c r="E1426" s="6">
        <v>1527</v>
      </c>
      <c r="F1426" t="s">
        <v>8221</v>
      </c>
      <c r="G1426" t="s">
        <v>8224</v>
      </c>
      <c r="H1426" t="s">
        <v>8246</v>
      </c>
      <c r="I1426">
        <v>1479233602</v>
      </c>
      <c r="J1426">
        <v>1478106802</v>
      </c>
      <c r="K1426" t="b">
        <v>0</v>
      </c>
      <c r="L1426">
        <v>14</v>
      </c>
      <c r="M1426" t="b">
        <v>0</v>
      </c>
      <c r="N1426" t="s">
        <v>8287</v>
      </c>
      <c r="O1426" s="16">
        <f>Table1[[#This Row],[pledged]]/Table1[[#This Row],[goal]]*100</f>
        <v>20.36</v>
      </c>
      <c r="P1426" s="6">
        <f>IFERROR(Table1[[#This Row],[pledged]]/Table1[[#This Row],[backers_count]],0)</f>
        <v>109.07142857142857</v>
      </c>
      <c r="Q1426" t="str">
        <f>LEFT(Table1[[#This Row],[Category and Sub-Category]],FIND("/",Table1[[#This Row],[Category and Sub-Category]])-1)</f>
        <v>publishing</v>
      </c>
      <c r="R1426" t="str">
        <f>RIGHT(Table1[[#This Row],[Category and Sub-Category]],LEN(Table1[[#This Row],[Category and Sub-Category]])-FIND("/",Table1[[#This Row],[Category and Sub-Category]]))</f>
        <v>translations</v>
      </c>
      <c r="S1426" s="14">
        <f>(((Table1[[#This Row],[launched_at]]/60)/60)/24)+DATE(1970,1,1)</f>
        <v>42676.717615740738</v>
      </c>
      <c r="T1426" s="14">
        <f t="shared" si="22"/>
        <v>42689.759282407409</v>
      </c>
    </row>
    <row r="1427" spans="1:20" ht="43.5" x14ac:dyDescent="0.35">
      <c r="A1427">
        <v>1425</v>
      </c>
      <c r="B1427" s="1" t="s">
        <v>1426</v>
      </c>
      <c r="C1427" s="1" t="s">
        <v>5535</v>
      </c>
      <c r="D1427" s="6">
        <v>13000</v>
      </c>
      <c r="E1427" s="6">
        <v>0</v>
      </c>
      <c r="F1427" t="s">
        <v>8221</v>
      </c>
      <c r="G1427" t="s">
        <v>8224</v>
      </c>
      <c r="H1427" t="s">
        <v>8246</v>
      </c>
      <c r="I1427">
        <v>1430276959</v>
      </c>
      <c r="J1427">
        <v>1427684959</v>
      </c>
      <c r="K1427" t="b">
        <v>0</v>
      </c>
      <c r="L1427">
        <v>0</v>
      </c>
      <c r="M1427" t="b">
        <v>0</v>
      </c>
      <c r="N1427" t="s">
        <v>8287</v>
      </c>
      <c r="O1427" s="16">
        <f>Table1[[#This Row],[pledged]]/Table1[[#This Row],[goal]]*100</f>
        <v>0</v>
      </c>
      <c r="P1427" s="6">
        <f>IFERROR(Table1[[#This Row],[pledged]]/Table1[[#This Row],[backers_count]],0)</f>
        <v>0</v>
      </c>
      <c r="Q1427" t="str">
        <f>LEFT(Table1[[#This Row],[Category and Sub-Category]],FIND("/",Table1[[#This Row],[Category and Sub-Category]])-1)</f>
        <v>publishing</v>
      </c>
      <c r="R1427" t="str">
        <f>RIGHT(Table1[[#This Row],[Category and Sub-Category]],LEN(Table1[[#This Row],[Category and Sub-Category]])-FIND("/",Table1[[#This Row],[Category and Sub-Category]]))</f>
        <v>translations</v>
      </c>
      <c r="S1427" s="14">
        <f>(((Table1[[#This Row],[launched_at]]/60)/60)/24)+DATE(1970,1,1)</f>
        <v>42093.131469907406</v>
      </c>
      <c r="T1427" s="14">
        <f t="shared" si="22"/>
        <v>42123.131469907406</v>
      </c>
    </row>
    <row r="1428" spans="1:20" ht="43.5" x14ac:dyDescent="0.35">
      <c r="A1428">
        <v>1426</v>
      </c>
      <c r="B1428" s="1" t="s">
        <v>1427</v>
      </c>
      <c r="C1428" s="1" t="s">
        <v>5536</v>
      </c>
      <c r="D1428" s="6">
        <v>1000</v>
      </c>
      <c r="E1428" s="6">
        <v>0</v>
      </c>
      <c r="F1428" t="s">
        <v>8221</v>
      </c>
      <c r="G1428" t="s">
        <v>8236</v>
      </c>
      <c r="H1428" t="s">
        <v>8249</v>
      </c>
      <c r="I1428">
        <v>1440408120</v>
      </c>
      <c r="J1428">
        <v>1435224120</v>
      </c>
      <c r="K1428" t="b">
        <v>0</v>
      </c>
      <c r="L1428">
        <v>0</v>
      </c>
      <c r="M1428" t="b">
        <v>0</v>
      </c>
      <c r="N1428" t="s">
        <v>8287</v>
      </c>
      <c r="O1428" s="16">
        <f>Table1[[#This Row],[pledged]]/Table1[[#This Row],[goal]]*100</f>
        <v>0</v>
      </c>
      <c r="P1428" s="6">
        <f>IFERROR(Table1[[#This Row],[pledged]]/Table1[[#This Row],[backers_count]],0)</f>
        <v>0</v>
      </c>
      <c r="Q1428" t="str">
        <f>LEFT(Table1[[#This Row],[Category and Sub-Category]],FIND("/",Table1[[#This Row],[Category and Sub-Category]])-1)</f>
        <v>publishing</v>
      </c>
      <c r="R1428" t="str">
        <f>RIGHT(Table1[[#This Row],[Category and Sub-Category]],LEN(Table1[[#This Row],[Category and Sub-Category]])-FIND("/",Table1[[#This Row],[Category and Sub-Category]]))</f>
        <v>translations</v>
      </c>
      <c r="S1428" s="14">
        <f>(((Table1[[#This Row],[launched_at]]/60)/60)/24)+DATE(1970,1,1)</f>
        <v>42180.390277777777</v>
      </c>
      <c r="T1428" s="14">
        <f t="shared" si="22"/>
        <v>42240.390277777777</v>
      </c>
    </row>
    <row r="1429" spans="1:20" ht="58" x14ac:dyDescent="0.35">
      <c r="A1429">
        <v>1427</v>
      </c>
      <c r="B1429" s="1" t="s">
        <v>1428</v>
      </c>
      <c r="C1429" s="1" t="s">
        <v>5537</v>
      </c>
      <c r="D1429" s="6">
        <v>5000</v>
      </c>
      <c r="E1429" s="6">
        <v>419</v>
      </c>
      <c r="F1429" t="s">
        <v>8221</v>
      </c>
      <c r="G1429" t="s">
        <v>8236</v>
      </c>
      <c r="H1429" t="s">
        <v>8249</v>
      </c>
      <c r="I1429">
        <v>1474230385</v>
      </c>
      <c r="J1429">
        <v>1471638385</v>
      </c>
      <c r="K1429" t="b">
        <v>0</v>
      </c>
      <c r="L1429">
        <v>4</v>
      </c>
      <c r="M1429" t="b">
        <v>0</v>
      </c>
      <c r="N1429" t="s">
        <v>8287</v>
      </c>
      <c r="O1429" s="16">
        <f>Table1[[#This Row],[pledged]]/Table1[[#This Row],[goal]]*100</f>
        <v>8.3800000000000008</v>
      </c>
      <c r="P1429" s="6">
        <f>IFERROR(Table1[[#This Row],[pledged]]/Table1[[#This Row],[backers_count]],0)</f>
        <v>104.75</v>
      </c>
      <c r="Q1429" t="str">
        <f>LEFT(Table1[[#This Row],[Category and Sub-Category]],FIND("/",Table1[[#This Row],[Category and Sub-Category]])-1)</f>
        <v>publishing</v>
      </c>
      <c r="R1429" t="str">
        <f>RIGHT(Table1[[#This Row],[Category and Sub-Category]],LEN(Table1[[#This Row],[Category and Sub-Category]])-FIND("/",Table1[[#This Row],[Category and Sub-Category]]))</f>
        <v>translations</v>
      </c>
      <c r="S1429" s="14">
        <f>(((Table1[[#This Row],[launched_at]]/60)/60)/24)+DATE(1970,1,1)</f>
        <v>42601.851678240739</v>
      </c>
      <c r="T1429" s="14">
        <f t="shared" si="22"/>
        <v>42631.851678240739</v>
      </c>
    </row>
    <row r="1430" spans="1:20" ht="43.5" x14ac:dyDescent="0.35">
      <c r="A1430">
        <v>1428</v>
      </c>
      <c r="B1430" s="1" t="s">
        <v>1429</v>
      </c>
      <c r="C1430" s="1" t="s">
        <v>5538</v>
      </c>
      <c r="D1430" s="6">
        <v>1000</v>
      </c>
      <c r="E1430" s="6">
        <v>45</v>
      </c>
      <c r="F1430" t="s">
        <v>8221</v>
      </c>
      <c r="G1430" t="s">
        <v>8227</v>
      </c>
      <c r="H1430" t="s">
        <v>8249</v>
      </c>
      <c r="I1430">
        <v>1459584417</v>
      </c>
      <c r="J1430">
        <v>1456996017</v>
      </c>
      <c r="K1430" t="b">
        <v>0</v>
      </c>
      <c r="L1430">
        <v>3</v>
      </c>
      <c r="M1430" t="b">
        <v>0</v>
      </c>
      <c r="N1430" t="s">
        <v>8287</v>
      </c>
      <c r="O1430" s="16">
        <f>Table1[[#This Row],[pledged]]/Table1[[#This Row],[goal]]*100</f>
        <v>4.5</v>
      </c>
      <c r="P1430" s="6">
        <f>IFERROR(Table1[[#This Row],[pledged]]/Table1[[#This Row],[backers_count]],0)</f>
        <v>15</v>
      </c>
      <c r="Q1430" t="str">
        <f>LEFT(Table1[[#This Row],[Category and Sub-Category]],FIND("/",Table1[[#This Row],[Category and Sub-Category]])-1)</f>
        <v>publishing</v>
      </c>
      <c r="R1430" t="str">
        <f>RIGHT(Table1[[#This Row],[Category and Sub-Category]],LEN(Table1[[#This Row],[Category and Sub-Category]])-FIND("/",Table1[[#This Row],[Category and Sub-Category]]))</f>
        <v>translations</v>
      </c>
      <c r="S1430" s="14">
        <f>(((Table1[[#This Row],[launched_at]]/60)/60)/24)+DATE(1970,1,1)</f>
        <v>42432.379826388889</v>
      </c>
      <c r="T1430" s="14">
        <f t="shared" si="22"/>
        <v>42462.338159722218</v>
      </c>
    </row>
    <row r="1431" spans="1:20" ht="43.5" x14ac:dyDescent="0.35">
      <c r="A1431">
        <v>1429</v>
      </c>
      <c r="B1431" s="1" t="s">
        <v>1430</v>
      </c>
      <c r="C1431" s="1" t="s">
        <v>5539</v>
      </c>
      <c r="D1431" s="6">
        <v>10000</v>
      </c>
      <c r="E1431" s="6">
        <v>0</v>
      </c>
      <c r="F1431" t="s">
        <v>8221</v>
      </c>
      <c r="G1431" t="s">
        <v>8224</v>
      </c>
      <c r="H1431" t="s">
        <v>8246</v>
      </c>
      <c r="I1431">
        <v>1428629242</v>
      </c>
      <c r="J1431">
        <v>1426037242</v>
      </c>
      <c r="K1431" t="b">
        <v>0</v>
      </c>
      <c r="L1431">
        <v>0</v>
      </c>
      <c r="M1431" t="b">
        <v>0</v>
      </c>
      <c r="N1431" t="s">
        <v>8287</v>
      </c>
      <c r="O1431" s="16">
        <f>Table1[[#This Row],[pledged]]/Table1[[#This Row],[goal]]*100</f>
        <v>0</v>
      </c>
      <c r="P1431" s="6">
        <f>IFERROR(Table1[[#This Row],[pledged]]/Table1[[#This Row],[backers_count]],0)</f>
        <v>0</v>
      </c>
      <c r="Q1431" t="str">
        <f>LEFT(Table1[[#This Row],[Category and Sub-Category]],FIND("/",Table1[[#This Row],[Category and Sub-Category]])-1)</f>
        <v>publishing</v>
      </c>
      <c r="R1431" t="str">
        <f>RIGHT(Table1[[#This Row],[Category and Sub-Category]],LEN(Table1[[#This Row],[Category and Sub-Category]])-FIND("/",Table1[[#This Row],[Category and Sub-Category]]))</f>
        <v>translations</v>
      </c>
      <c r="S1431" s="14">
        <f>(((Table1[[#This Row],[launched_at]]/60)/60)/24)+DATE(1970,1,1)</f>
        <v>42074.060671296291</v>
      </c>
      <c r="T1431" s="14">
        <f t="shared" si="22"/>
        <v>42104.060671296291</v>
      </c>
    </row>
    <row r="1432" spans="1:20" ht="43.5" x14ac:dyDescent="0.35">
      <c r="A1432">
        <v>1430</v>
      </c>
      <c r="B1432" s="1" t="s">
        <v>1431</v>
      </c>
      <c r="C1432" s="1" t="s">
        <v>5540</v>
      </c>
      <c r="D1432" s="6">
        <v>5000</v>
      </c>
      <c r="E1432" s="6">
        <v>403</v>
      </c>
      <c r="F1432" t="s">
        <v>8221</v>
      </c>
      <c r="G1432" t="s">
        <v>8224</v>
      </c>
      <c r="H1432" t="s">
        <v>8246</v>
      </c>
      <c r="I1432">
        <v>1419017488</v>
      </c>
      <c r="J1432">
        <v>1416339088</v>
      </c>
      <c r="K1432" t="b">
        <v>0</v>
      </c>
      <c r="L1432">
        <v>5</v>
      </c>
      <c r="M1432" t="b">
        <v>0</v>
      </c>
      <c r="N1432" t="s">
        <v>8287</v>
      </c>
      <c r="O1432" s="16">
        <f>Table1[[#This Row],[pledged]]/Table1[[#This Row],[goal]]*100</f>
        <v>8.06</v>
      </c>
      <c r="P1432" s="6">
        <f>IFERROR(Table1[[#This Row],[pledged]]/Table1[[#This Row],[backers_count]],0)</f>
        <v>80.599999999999994</v>
      </c>
      <c r="Q1432" t="str">
        <f>LEFT(Table1[[#This Row],[Category and Sub-Category]],FIND("/",Table1[[#This Row],[Category and Sub-Category]])-1)</f>
        <v>publishing</v>
      </c>
      <c r="R1432" t="str">
        <f>RIGHT(Table1[[#This Row],[Category and Sub-Category]],LEN(Table1[[#This Row],[Category and Sub-Category]])-FIND("/",Table1[[#This Row],[Category and Sub-Category]]))</f>
        <v>translations</v>
      </c>
      <c r="S1432" s="14">
        <f>(((Table1[[#This Row],[launched_at]]/60)/60)/24)+DATE(1970,1,1)</f>
        <v>41961.813518518517</v>
      </c>
      <c r="T1432" s="14">
        <f t="shared" si="22"/>
        <v>41992.813518518517</v>
      </c>
    </row>
    <row r="1433" spans="1:20" ht="58" x14ac:dyDescent="0.35">
      <c r="A1433">
        <v>1431</v>
      </c>
      <c r="B1433" s="1" t="s">
        <v>1432</v>
      </c>
      <c r="C1433" s="1" t="s">
        <v>5541</v>
      </c>
      <c r="D1433" s="6">
        <v>17000</v>
      </c>
      <c r="E1433" s="6">
        <v>5431</v>
      </c>
      <c r="F1433" t="s">
        <v>8221</v>
      </c>
      <c r="G1433" t="s">
        <v>8224</v>
      </c>
      <c r="H1433" t="s">
        <v>8246</v>
      </c>
      <c r="I1433">
        <v>1448517816</v>
      </c>
      <c r="J1433">
        <v>1445922216</v>
      </c>
      <c r="K1433" t="b">
        <v>0</v>
      </c>
      <c r="L1433">
        <v>47</v>
      </c>
      <c r="M1433" t="b">
        <v>0</v>
      </c>
      <c r="N1433" t="s">
        <v>8287</v>
      </c>
      <c r="O1433" s="16">
        <f>Table1[[#This Row],[pledged]]/Table1[[#This Row],[goal]]*100</f>
        <v>31.94705882352941</v>
      </c>
      <c r="P1433" s="6">
        <f>IFERROR(Table1[[#This Row],[pledged]]/Table1[[#This Row],[backers_count]],0)</f>
        <v>115.55319148936171</v>
      </c>
      <c r="Q1433" t="str">
        <f>LEFT(Table1[[#This Row],[Category and Sub-Category]],FIND("/",Table1[[#This Row],[Category and Sub-Category]])-1)</f>
        <v>publishing</v>
      </c>
      <c r="R1433" t="str">
        <f>RIGHT(Table1[[#This Row],[Category and Sub-Category]],LEN(Table1[[#This Row],[Category and Sub-Category]])-FIND("/",Table1[[#This Row],[Category and Sub-Category]]))</f>
        <v>translations</v>
      </c>
      <c r="S1433" s="14">
        <f>(((Table1[[#This Row],[launched_at]]/60)/60)/24)+DATE(1970,1,1)</f>
        <v>42304.210833333331</v>
      </c>
      <c r="T1433" s="14">
        <f t="shared" si="22"/>
        <v>42334.252500000002</v>
      </c>
    </row>
    <row r="1434" spans="1:20" ht="58" x14ac:dyDescent="0.35">
      <c r="A1434">
        <v>1432</v>
      </c>
      <c r="B1434" s="1" t="s">
        <v>1433</v>
      </c>
      <c r="C1434" s="1" t="s">
        <v>5542</v>
      </c>
      <c r="D1434" s="6">
        <v>40000</v>
      </c>
      <c r="E1434" s="6">
        <v>0</v>
      </c>
      <c r="F1434" t="s">
        <v>8221</v>
      </c>
      <c r="G1434" t="s">
        <v>8224</v>
      </c>
      <c r="H1434" t="s">
        <v>8246</v>
      </c>
      <c r="I1434">
        <v>1437417828</v>
      </c>
      <c r="J1434">
        <v>1434825828</v>
      </c>
      <c r="K1434" t="b">
        <v>0</v>
      </c>
      <c r="L1434">
        <v>0</v>
      </c>
      <c r="M1434" t="b">
        <v>0</v>
      </c>
      <c r="N1434" t="s">
        <v>8287</v>
      </c>
      <c r="O1434" s="16">
        <f>Table1[[#This Row],[pledged]]/Table1[[#This Row],[goal]]*100</f>
        <v>0</v>
      </c>
      <c r="P1434" s="6">
        <f>IFERROR(Table1[[#This Row],[pledged]]/Table1[[#This Row],[backers_count]],0)</f>
        <v>0</v>
      </c>
      <c r="Q1434" t="str">
        <f>LEFT(Table1[[#This Row],[Category and Sub-Category]],FIND("/",Table1[[#This Row],[Category and Sub-Category]])-1)</f>
        <v>publishing</v>
      </c>
      <c r="R1434" t="str">
        <f>RIGHT(Table1[[#This Row],[Category and Sub-Category]],LEN(Table1[[#This Row],[Category and Sub-Category]])-FIND("/",Table1[[#This Row],[Category and Sub-Category]]))</f>
        <v>translations</v>
      </c>
      <c r="S1434" s="14">
        <f>(((Table1[[#This Row],[launched_at]]/60)/60)/24)+DATE(1970,1,1)</f>
        <v>42175.780416666668</v>
      </c>
      <c r="T1434" s="14">
        <f t="shared" si="22"/>
        <v>42205.780416666668</v>
      </c>
    </row>
    <row r="1435" spans="1:20" ht="43.5" x14ac:dyDescent="0.35">
      <c r="A1435">
        <v>1433</v>
      </c>
      <c r="B1435" s="1" t="s">
        <v>1434</v>
      </c>
      <c r="C1435" s="1" t="s">
        <v>5543</v>
      </c>
      <c r="D1435" s="6">
        <v>12000</v>
      </c>
      <c r="E1435" s="6">
        <v>805</v>
      </c>
      <c r="F1435" t="s">
        <v>8221</v>
      </c>
      <c r="G1435" t="s">
        <v>8237</v>
      </c>
      <c r="H1435" t="s">
        <v>8249</v>
      </c>
      <c r="I1435">
        <v>1481367600</v>
      </c>
      <c r="J1435">
        <v>1477839675</v>
      </c>
      <c r="K1435" t="b">
        <v>0</v>
      </c>
      <c r="L1435">
        <v>10</v>
      </c>
      <c r="M1435" t="b">
        <v>0</v>
      </c>
      <c r="N1435" t="s">
        <v>8287</v>
      </c>
      <c r="O1435" s="16">
        <f>Table1[[#This Row],[pledged]]/Table1[[#This Row],[goal]]*100</f>
        <v>6.708333333333333</v>
      </c>
      <c r="P1435" s="6">
        <f>IFERROR(Table1[[#This Row],[pledged]]/Table1[[#This Row],[backers_count]],0)</f>
        <v>80.5</v>
      </c>
      <c r="Q1435" t="str">
        <f>LEFT(Table1[[#This Row],[Category and Sub-Category]],FIND("/",Table1[[#This Row],[Category and Sub-Category]])-1)</f>
        <v>publishing</v>
      </c>
      <c r="R1435" t="str">
        <f>RIGHT(Table1[[#This Row],[Category and Sub-Category]],LEN(Table1[[#This Row],[Category and Sub-Category]])-FIND("/",Table1[[#This Row],[Category and Sub-Category]]))</f>
        <v>translations</v>
      </c>
      <c r="S1435" s="14">
        <f>(((Table1[[#This Row],[launched_at]]/60)/60)/24)+DATE(1970,1,1)</f>
        <v>42673.625868055555</v>
      </c>
      <c r="T1435" s="14">
        <f t="shared" si="22"/>
        <v>42714.458333333328</v>
      </c>
    </row>
    <row r="1436" spans="1:20" ht="43.5" x14ac:dyDescent="0.35">
      <c r="A1436">
        <v>1434</v>
      </c>
      <c r="B1436" s="1" t="s">
        <v>1435</v>
      </c>
      <c r="C1436" s="1" t="s">
        <v>5544</v>
      </c>
      <c r="D1436" s="6">
        <v>82000</v>
      </c>
      <c r="E1436" s="6">
        <v>8190</v>
      </c>
      <c r="F1436" t="s">
        <v>8221</v>
      </c>
      <c r="G1436" t="s">
        <v>8232</v>
      </c>
      <c r="H1436" t="s">
        <v>8253</v>
      </c>
      <c r="I1436">
        <v>1433775600</v>
      </c>
      <c r="J1436">
        <v>1431973478</v>
      </c>
      <c r="K1436" t="b">
        <v>0</v>
      </c>
      <c r="L1436">
        <v>11</v>
      </c>
      <c r="M1436" t="b">
        <v>0</v>
      </c>
      <c r="N1436" t="s">
        <v>8287</v>
      </c>
      <c r="O1436" s="16">
        <f>Table1[[#This Row],[pledged]]/Table1[[#This Row],[goal]]*100</f>
        <v>9.9878048780487809</v>
      </c>
      <c r="P1436" s="6">
        <f>IFERROR(Table1[[#This Row],[pledged]]/Table1[[#This Row],[backers_count]],0)</f>
        <v>744.5454545454545</v>
      </c>
      <c r="Q1436" t="str">
        <f>LEFT(Table1[[#This Row],[Category and Sub-Category]],FIND("/",Table1[[#This Row],[Category and Sub-Category]])-1)</f>
        <v>publishing</v>
      </c>
      <c r="R1436" t="str">
        <f>RIGHT(Table1[[#This Row],[Category and Sub-Category]],LEN(Table1[[#This Row],[Category and Sub-Category]])-FIND("/",Table1[[#This Row],[Category and Sub-Category]]))</f>
        <v>translations</v>
      </c>
      <c r="S1436" s="14">
        <f>(((Table1[[#This Row],[launched_at]]/60)/60)/24)+DATE(1970,1,1)</f>
        <v>42142.767106481479</v>
      </c>
      <c r="T1436" s="14">
        <f t="shared" si="22"/>
        <v>42163.625</v>
      </c>
    </row>
    <row r="1437" spans="1:20" ht="43.5" x14ac:dyDescent="0.35">
      <c r="A1437">
        <v>1435</v>
      </c>
      <c r="B1437" s="1" t="s">
        <v>1436</v>
      </c>
      <c r="C1437" s="1" t="s">
        <v>5545</v>
      </c>
      <c r="D1437" s="6">
        <v>15000</v>
      </c>
      <c r="E1437" s="6">
        <v>15</v>
      </c>
      <c r="F1437" t="s">
        <v>8221</v>
      </c>
      <c r="G1437" t="s">
        <v>8237</v>
      </c>
      <c r="H1437" t="s">
        <v>8249</v>
      </c>
      <c r="I1437">
        <v>1444589020</v>
      </c>
      <c r="J1437">
        <v>1441997020</v>
      </c>
      <c r="K1437" t="b">
        <v>0</v>
      </c>
      <c r="L1437">
        <v>2</v>
      </c>
      <c r="M1437" t="b">
        <v>0</v>
      </c>
      <c r="N1437" t="s">
        <v>8287</v>
      </c>
      <c r="O1437" s="16">
        <f>Table1[[#This Row],[pledged]]/Table1[[#This Row],[goal]]*100</f>
        <v>0.1</v>
      </c>
      <c r="P1437" s="6">
        <f>IFERROR(Table1[[#This Row],[pledged]]/Table1[[#This Row],[backers_count]],0)</f>
        <v>7.5</v>
      </c>
      <c r="Q1437" t="str">
        <f>LEFT(Table1[[#This Row],[Category and Sub-Category]],FIND("/",Table1[[#This Row],[Category and Sub-Category]])-1)</f>
        <v>publishing</v>
      </c>
      <c r="R1437" t="str">
        <f>RIGHT(Table1[[#This Row],[Category and Sub-Category]],LEN(Table1[[#This Row],[Category and Sub-Category]])-FIND("/",Table1[[#This Row],[Category and Sub-Category]]))</f>
        <v>translations</v>
      </c>
      <c r="S1437" s="14">
        <f>(((Table1[[#This Row],[launched_at]]/60)/60)/24)+DATE(1970,1,1)</f>
        <v>42258.780324074076</v>
      </c>
      <c r="T1437" s="14">
        <f t="shared" si="22"/>
        <v>42288.780324074076</v>
      </c>
    </row>
    <row r="1438" spans="1:20" ht="58" x14ac:dyDescent="0.35">
      <c r="A1438">
        <v>1436</v>
      </c>
      <c r="B1438" s="1" t="s">
        <v>1437</v>
      </c>
      <c r="C1438" s="1" t="s">
        <v>5546</v>
      </c>
      <c r="D1438" s="6">
        <v>10000</v>
      </c>
      <c r="E1438" s="6">
        <v>77</v>
      </c>
      <c r="F1438" t="s">
        <v>8221</v>
      </c>
      <c r="G1438" t="s">
        <v>8236</v>
      </c>
      <c r="H1438" t="s">
        <v>8249</v>
      </c>
      <c r="I1438">
        <v>1456043057</v>
      </c>
      <c r="J1438">
        <v>1453451057</v>
      </c>
      <c r="K1438" t="b">
        <v>0</v>
      </c>
      <c r="L1438">
        <v>2</v>
      </c>
      <c r="M1438" t="b">
        <v>0</v>
      </c>
      <c r="N1438" t="s">
        <v>8287</v>
      </c>
      <c r="O1438" s="16">
        <f>Table1[[#This Row],[pledged]]/Table1[[#This Row],[goal]]*100</f>
        <v>0.77</v>
      </c>
      <c r="P1438" s="6">
        <f>IFERROR(Table1[[#This Row],[pledged]]/Table1[[#This Row],[backers_count]],0)</f>
        <v>38.5</v>
      </c>
      <c r="Q1438" t="str">
        <f>LEFT(Table1[[#This Row],[Category and Sub-Category]],FIND("/",Table1[[#This Row],[Category and Sub-Category]])-1)</f>
        <v>publishing</v>
      </c>
      <c r="R1438" t="str">
        <f>RIGHT(Table1[[#This Row],[Category and Sub-Category]],LEN(Table1[[#This Row],[Category and Sub-Category]])-FIND("/",Table1[[#This Row],[Category and Sub-Category]]))</f>
        <v>translations</v>
      </c>
      <c r="S1438" s="14">
        <f>(((Table1[[#This Row],[launched_at]]/60)/60)/24)+DATE(1970,1,1)</f>
        <v>42391.35019675926</v>
      </c>
      <c r="T1438" s="14">
        <f t="shared" si="22"/>
        <v>42421.35019675926</v>
      </c>
    </row>
    <row r="1439" spans="1:20" ht="58" x14ac:dyDescent="0.35">
      <c r="A1439">
        <v>1437</v>
      </c>
      <c r="B1439" s="1" t="s">
        <v>1438</v>
      </c>
      <c r="C1439" s="1" t="s">
        <v>5547</v>
      </c>
      <c r="D1439" s="6">
        <v>3000</v>
      </c>
      <c r="E1439" s="6">
        <v>807</v>
      </c>
      <c r="F1439" t="s">
        <v>8221</v>
      </c>
      <c r="G1439" t="s">
        <v>8224</v>
      </c>
      <c r="H1439" t="s">
        <v>8246</v>
      </c>
      <c r="I1439">
        <v>1405227540</v>
      </c>
      <c r="J1439">
        <v>1402058739</v>
      </c>
      <c r="K1439" t="b">
        <v>0</v>
      </c>
      <c r="L1439">
        <v>22</v>
      </c>
      <c r="M1439" t="b">
        <v>0</v>
      </c>
      <c r="N1439" t="s">
        <v>8287</v>
      </c>
      <c r="O1439" s="16">
        <f>Table1[[#This Row],[pledged]]/Table1[[#This Row],[goal]]*100</f>
        <v>26.900000000000002</v>
      </c>
      <c r="P1439" s="6">
        <f>IFERROR(Table1[[#This Row],[pledged]]/Table1[[#This Row],[backers_count]],0)</f>
        <v>36.68181818181818</v>
      </c>
      <c r="Q1439" t="str">
        <f>LEFT(Table1[[#This Row],[Category and Sub-Category]],FIND("/",Table1[[#This Row],[Category and Sub-Category]])-1)</f>
        <v>publishing</v>
      </c>
      <c r="R1439" t="str">
        <f>RIGHT(Table1[[#This Row],[Category and Sub-Category]],LEN(Table1[[#This Row],[Category and Sub-Category]])-FIND("/",Table1[[#This Row],[Category and Sub-Category]]))</f>
        <v>translations</v>
      </c>
      <c r="S1439" s="14">
        <f>(((Table1[[#This Row],[launched_at]]/60)/60)/24)+DATE(1970,1,1)</f>
        <v>41796.531701388885</v>
      </c>
      <c r="T1439" s="14">
        <f t="shared" si="22"/>
        <v>41833.207638888889</v>
      </c>
    </row>
    <row r="1440" spans="1:20" ht="43.5" x14ac:dyDescent="0.35">
      <c r="A1440">
        <v>1438</v>
      </c>
      <c r="B1440" s="1" t="s">
        <v>1439</v>
      </c>
      <c r="C1440" s="1" t="s">
        <v>5548</v>
      </c>
      <c r="D1440" s="6">
        <v>20000</v>
      </c>
      <c r="E1440" s="6">
        <v>600</v>
      </c>
      <c r="F1440" t="s">
        <v>8221</v>
      </c>
      <c r="G1440" t="s">
        <v>8232</v>
      </c>
      <c r="H1440" t="s">
        <v>8253</v>
      </c>
      <c r="I1440">
        <v>1461765300</v>
      </c>
      <c r="J1440">
        <v>1459198499</v>
      </c>
      <c r="K1440" t="b">
        <v>0</v>
      </c>
      <c r="L1440">
        <v>8</v>
      </c>
      <c r="M1440" t="b">
        <v>0</v>
      </c>
      <c r="N1440" t="s">
        <v>8287</v>
      </c>
      <c r="O1440" s="16">
        <f>Table1[[#This Row],[pledged]]/Table1[[#This Row],[goal]]*100</f>
        <v>3</v>
      </c>
      <c r="P1440" s="6">
        <f>IFERROR(Table1[[#This Row],[pledged]]/Table1[[#This Row],[backers_count]],0)</f>
        <v>75</v>
      </c>
      <c r="Q1440" t="str">
        <f>LEFT(Table1[[#This Row],[Category and Sub-Category]],FIND("/",Table1[[#This Row],[Category and Sub-Category]])-1)</f>
        <v>publishing</v>
      </c>
      <c r="R1440" t="str">
        <f>RIGHT(Table1[[#This Row],[Category and Sub-Category]],LEN(Table1[[#This Row],[Category and Sub-Category]])-FIND("/",Table1[[#This Row],[Category and Sub-Category]]))</f>
        <v>translations</v>
      </c>
      <c r="S1440" s="14">
        <f>(((Table1[[#This Row],[launched_at]]/60)/60)/24)+DATE(1970,1,1)</f>
        <v>42457.871516203704</v>
      </c>
      <c r="T1440" s="14">
        <f t="shared" si="22"/>
        <v>42487.579861111109</v>
      </c>
    </row>
    <row r="1441" spans="1:20" ht="43.5" x14ac:dyDescent="0.35">
      <c r="A1441">
        <v>1439</v>
      </c>
      <c r="B1441" s="1" t="s">
        <v>1440</v>
      </c>
      <c r="C1441" s="1" t="s">
        <v>5549</v>
      </c>
      <c r="D1441" s="6">
        <v>2725</v>
      </c>
      <c r="E1441" s="6">
        <v>180</v>
      </c>
      <c r="F1441" t="s">
        <v>8221</v>
      </c>
      <c r="G1441" t="s">
        <v>8229</v>
      </c>
      <c r="H1441" t="s">
        <v>8251</v>
      </c>
      <c r="I1441">
        <v>1425758101</v>
      </c>
      <c r="J1441">
        <v>1423166101</v>
      </c>
      <c r="K1441" t="b">
        <v>0</v>
      </c>
      <c r="L1441">
        <v>6</v>
      </c>
      <c r="M1441" t="b">
        <v>0</v>
      </c>
      <c r="N1441" t="s">
        <v>8287</v>
      </c>
      <c r="O1441" s="16">
        <f>Table1[[#This Row],[pledged]]/Table1[[#This Row],[goal]]*100</f>
        <v>6.6055045871559637</v>
      </c>
      <c r="P1441" s="6">
        <f>IFERROR(Table1[[#This Row],[pledged]]/Table1[[#This Row],[backers_count]],0)</f>
        <v>30</v>
      </c>
      <c r="Q1441" t="str">
        <f>LEFT(Table1[[#This Row],[Category and Sub-Category]],FIND("/",Table1[[#This Row],[Category and Sub-Category]])-1)</f>
        <v>publishing</v>
      </c>
      <c r="R1441" t="str">
        <f>RIGHT(Table1[[#This Row],[Category and Sub-Category]],LEN(Table1[[#This Row],[Category and Sub-Category]])-FIND("/",Table1[[#This Row],[Category and Sub-Category]]))</f>
        <v>translations</v>
      </c>
      <c r="S1441" s="14">
        <f>(((Table1[[#This Row],[launched_at]]/60)/60)/24)+DATE(1970,1,1)</f>
        <v>42040.829872685179</v>
      </c>
      <c r="T1441" s="14">
        <f t="shared" si="22"/>
        <v>42070.829872685179</v>
      </c>
    </row>
    <row r="1442" spans="1:20" ht="43.5" x14ac:dyDescent="0.35">
      <c r="A1442">
        <v>1440</v>
      </c>
      <c r="B1442" s="1" t="s">
        <v>1441</v>
      </c>
      <c r="C1442" s="1" t="s">
        <v>5550</v>
      </c>
      <c r="D1442" s="6">
        <v>13000</v>
      </c>
      <c r="E1442" s="6">
        <v>1</v>
      </c>
      <c r="F1442" t="s">
        <v>8221</v>
      </c>
      <c r="G1442" t="s">
        <v>8237</v>
      </c>
      <c r="H1442" t="s">
        <v>8249</v>
      </c>
      <c r="I1442">
        <v>1464285463</v>
      </c>
      <c r="J1442">
        <v>1461693463</v>
      </c>
      <c r="K1442" t="b">
        <v>0</v>
      </c>
      <c r="L1442">
        <v>1</v>
      </c>
      <c r="M1442" t="b">
        <v>0</v>
      </c>
      <c r="N1442" t="s">
        <v>8287</v>
      </c>
      <c r="O1442" s="16">
        <f>Table1[[#This Row],[pledged]]/Table1[[#This Row],[goal]]*100</f>
        <v>7.6923076923076927E-3</v>
      </c>
      <c r="P1442" s="6">
        <f>IFERROR(Table1[[#This Row],[pledged]]/Table1[[#This Row],[backers_count]],0)</f>
        <v>1</v>
      </c>
      <c r="Q1442" t="str">
        <f>LEFT(Table1[[#This Row],[Category and Sub-Category]],FIND("/",Table1[[#This Row],[Category and Sub-Category]])-1)</f>
        <v>publishing</v>
      </c>
      <c r="R1442" t="str">
        <f>RIGHT(Table1[[#This Row],[Category and Sub-Category]],LEN(Table1[[#This Row],[Category and Sub-Category]])-FIND("/",Table1[[#This Row],[Category and Sub-Category]]))</f>
        <v>translations</v>
      </c>
      <c r="S1442" s="14">
        <f>(((Table1[[#This Row],[launched_at]]/60)/60)/24)+DATE(1970,1,1)</f>
        <v>42486.748414351852</v>
      </c>
      <c r="T1442" s="14">
        <f t="shared" si="22"/>
        <v>42516.748414351852</v>
      </c>
    </row>
    <row r="1443" spans="1:20" ht="58" x14ac:dyDescent="0.35">
      <c r="A1443">
        <v>1441</v>
      </c>
      <c r="B1443" s="1" t="s">
        <v>1442</v>
      </c>
      <c r="C1443" s="1" t="s">
        <v>5551</v>
      </c>
      <c r="D1443" s="6">
        <v>180000</v>
      </c>
      <c r="E1443" s="6">
        <v>2020</v>
      </c>
      <c r="F1443" t="s">
        <v>8221</v>
      </c>
      <c r="G1443" t="s">
        <v>8225</v>
      </c>
      <c r="H1443" t="s">
        <v>8247</v>
      </c>
      <c r="I1443">
        <v>1441995769</v>
      </c>
      <c r="J1443">
        <v>1436811769</v>
      </c>
      <c r="K1443" t="b">
        <v>0</v>
      </c>
      <c r="L1443">
        <v>3</v>
      </c>
      <c r="M1443" t="b">
        <v>0</v>
      </c>
      <c r="N1443" t="s">
        <v>8287</v>
      </c>
      <c r="O1443" s="16">
        <f>Table1[[#This Row],[pledged]]/Table1[[#This Row],[goal]]*100</f>
        <v>1.1222222222222222</v>
      </c>
      <c r="P1443" s="6">
        <f>IFERROR(Table1[[#This Row],[pledged]]/Table1[[#This Row],[backers_count]],0)</f>
        <v>673.33333333333337</v>
      </c>
      <c r="Q1443" t="str">
        <f>LEFT(Table1[[#This Row],[Category and Sub-Category]],FIND("/",Table1[[#This Row],[Category and Sub-Category]])-1)</f>
        <v>publishing</v>
      </c>
      <c r="R1443" t="str">
        <f>RIGHT(Table1[[#This Row],[Category and Sub-Category]],LEN(Table1[[#This Row],[Category and Sub-Category]])-FIND("/",Table1[[#This Row],[Category and Sub-Category]]))</f>
        <v>translations</v>
      </c>
      <c r="S1443" s="14">
        <f>(((Table1[[#This Row],[launched_at]]/60)/60)/24)+DATE(1970,1,1)</f>
        <v>42198.765844907408</v>
      </c>
      <c r="T1443" s="14">
        <f t="shared" si="22"/>
        <v>42258.765844907408</v>
      </c>
    </row>
    <row r="1444" spans="1:20" ht="43.5" x14ac:dyDescent="0.35">
      <c r="A1444">
        <v>1442</v>
      </c>
      <c r="B1444" s="1" t="s">
        <v>1443</v>
      </c>
      <c r="C1444" s="1" t="s">
        <v>5552</v>
      </c>
      <c r="D1444" s="6">
        <v>1500</v>
      </c>
      <c r="E1444" s="6">
        <v>0</v>
      </c>
      <c r="F1444" t="s">
        <v>8221</v>
      </c>
      <c r="G1444" t="s">
        <v>8224</v>
      </c>
      <c r="H1444" t="s">
        <v>8246</v>
      </c>
      <c r="I1444">
        <v>1464190158</v>
      </c>
      <c r="J1444">
        <v>1461598158</v>
      </c>
      <c r="K1444" t="b">
        <v>0</v>
      </c>
      <c r="L1444">
        <v>0</v>
      </c>
      <c r="M1444" t="b">
        <v>0</v>
      </c>
      <c r="N1444" t="s">
        <v>8287</v>
      </c>
      <c r="O1444" s="16">
        <f>Table1[[#This Row],[pledged]]/Table1[[#This Row],[goal]]*100</f>
        <v>0</v>
      </c>
      <c r="P1444" s="6">
        <f>IFERROR(Table1[[#This Row],[pledged]]/Table1[[#This Row],[backers_count]],0)</f>
        <v>0</v>
      </c>
      <c r="Q1444" t="str">
        <f>LEFT(Table1[[#This Row],[Category and Sub-Category]],FIND("/",Table1[[#This Row],[Category and Sub-Category]])-1)</f>
        <v>publishing</v>
      </c>
      <c r="R1444" t="str">
        <f>RIGHT(Table1[[#This Row],[Category and Sub-Category]],LEN(Table1[[#This Row],[Category and Sub-Category]])-FIND("/",Table1[[#This Row],[Category and Sub-Category]]))</f>
        <v>translations</v>
      </c>
      <c r="S1444" s="14">
        <f>(((Table1[[#This Row],[launched_at]]/60)/60)/24)+DATE(1970,1,1)</f>
        <v>42485.64534722222</v>
      </c>
      <c r="T1444" s="14">
        <f t="shared" si="22"/>
        <v>42515.64534722222</v>
      </c>
    </row>
    <row r="1445" spans="1:20" ht="43.5" x14ac:dyDescent="0.35">
      <c r="A1445">
        <v>1443</v>
      </c>
      <c r="B1445" s="1" t="s">
        <v>1444</v>
      </c>
      <c r="C1445" s="1" t="s">
        <v>5553</v>
      </c>
      <c r="D1445" s="6">
        <v>13000</v>
      </c>
      <c r="E1445" s="6">
        <v>0</v>
      </c>
      <c r="F1445" t="s">
        <v>8221</v>
      </c>
      <c r="G1445" t="s">
        <v>8230</v>
      </c>
      <c r="H1445" t="s">
        <v>8249</v>
      </c>
      <c r="I1445">
        <v>1483395209</v>
      </c>
      <c r="J1445">
        <v>1480803209</v>
      </c>
      <c r="K1445" t="b">
        <v>0</v>
      </c>
      <c r="L1445">
        <v>0</v>
      </c>
      <c r="M1445" t="b">
        <v>0</v>
      </c>
      <c r="N1445" t="s">
        <v>8287</v>
      </c>
      <c r="O1445" s="16">
        <f>Table1[[#This Row],[pledged]]/Table1[[#This Row],[goal]]*100</f>
        <v>0</v>
      </c>
      <c r="P1445" s="6">
        <f>IFERROR(Table1[[#This Row],[pledged]]/Table1[[#This Row],[backers_count]],0)</f>
        <v>0</v>
      </c>
      <c r="Q1445" t="str">
        <f>LEFT(Table1[[#This Row],[Category and Sub-Category]],FIND("/",Table1[[#This Row],[Category and Sub-Category]])-1)</f>
        <v>publishing</v>
      </c>
      <c r="R1445" t="str">
        <f>RIGHT(Table1[[#This Row],[Category and Sub-Category]],LEN(Table1[[#This Row],[Category and Sub-Category]])-FIND("/",Table1[[#This Row],[Category and Sub-Category]]))</f>
        <v>translations</v>
      </c>
      <c r="S1445" s="14">
        <f>(((Table1[[#This Row],[launched_at]]/60)/60)/24)+DATE(1970,1,1)</f>
        <v>42707.926030092596</v>
      </c>
      <c r="T1445" s="14">
        <f t="shared" si="22"/>
        <v>42737.926030092596</v>
      </c>
    </row>
    <row r="1446" spans="1:20" ht="43.5" x14ac:dyDescent="0.35">
      <c r="A1446">
        <v>1444</v>
      </c>
      <c r="B1446" s="1" t="s">
        <v>1445</v>
      </c>
      <c r="C1446" s="1" t="s">
        <v>5554</v>
      </c>
      <c r="D1446" s="6">
        <v>4950</v>
      </c>
      <c r="E1446" s="6">
        <v>0</v>
      </c>
      <c r="F1446" t="s">
        <v>8221</v>
      </c>
      <c r="G1446" t="s">
        <v>8236</v>
      </c>
      <c r="H1446" t="s">
        <v>8249</v>
      </c>
      <c r="I1446">
        <v>1442091462</v>
      </c>
      <c r="J1446">
        <v>1436907462</v>
      </c>
      <c r="K1446" t="b">
        <v>0</v>
      </c>
      <c r="L1446">
        <v>0</v>
      </c>
      <c r="M1446" t="b">
        <v>0</v>
      </c>
      <c r="N1446" t="s">
        <v>8287</v>
      </c>
      <c r="O1446" s="16">
        <f>Table1[[#This Row],[pledged]]/Table1[[#This Row],[goal]]*100</f>
        <v>0</v>
      </c>
      <c r="P1446" s="6">
        <f>IFERROR(Table1[[#This Row],[pledged]]/Table1[[#This Row],[backers_count]],0)</f>
        <v>0</v>
      </c>
      <c r="Q1446" t="str">
        <f>LEFT(Table1[[#This Row],[Category and Sub-Category]],FIND("/",Table1[[#This Row],[Category and Sub-Category]])-1)</f>
        <v>publishing</v>
      </c>
      <c r="R1446" t="str">
        <f>RIGHT(Table1[[#This Row],[Category and Sub-Category]],LEN(Table1[[#This Row],[Category and Sub-Category]])-FIND("/",Table1[[#This Row],[Category and Sub-Category]]))</f>
        <v>translations</v>
      </c>
      <c r="S1446" s="14">
        <f>(((Table1[[#This Row],[launched_at]]/60)/60)/24)+DATE(1970,1,1)</f>
        <v>42199.873402777783</v>
      </c>
      <c r="T1446" s="14">
        <f t="shared" si="22"/>
        <v>42259.873402777783</v>
      </c>
    </row>
    <row r="1447" spans="1:20" ht="43.5" x14ac:dyDescent="0.35">
      <c r="A1447">
        <v>1445</v>
      </c>
      <c r="B1447" s="1" t="s">
        <v>1446</v>
      </c>
      <c r="C1447" s="1" t="s">
        <v>5555</v>
      </c>
      <c r="D1447" s="6">
        <v>130000</v>
      </c>
      <c r="E1447" s="6">
        <v>0</v>
      </c>
      <c r="F1447" t="s">
        <v>8221</v>
      </c>
      <c r="G1447" t="s">
        <v>8236</v>
      </c>
      <c r="H1447" t="s">
        <v>8249</v>
      </c>
      <c r="I1447">
        <v>1434286855</v>
      </c>
      <c r="J1447">
        <v>1431694855</v>
      </c>
      <c r="K1447" t="b">
        <v>0</v>
      </c>
      <c r="L1447">
        <v>0</v>
      </c>
      <c r="M1447" t="b">
        <v>0</v>
      </c>
      <c r="N1447" t="s">
        <v>8287</v>
      </c>
      <c r="O1447" s="16">
        <f>Table1[[#This Row],[pledged]]/Table1[[#This Row],[goal]]*100</f>
        <v>0</v>
      </c>
      <c r="P1447" s="6">
        <f>IFERROR(Table1[[#This Row],[pledged]]/Table1[[#This Row],[backers_count]],0)</f>
        <v>0</v>
      </c>
      <c r="Q1447" t="str">
        <f>LEFT(Table1[[#This Row],[Category and Sub-Category]],FIND("/",Table1[[#This Row],[Category and Sub-Category]])-1)</f>
        <v>publishing</v>
      </c>
      <c r="R1447" t="str">
        <f>RIGHT(Table1[[#This Row],[Category and Sub-Category]],LEN(Table1[[#This Row],[Category and Sub-Category]])-FIND("/",Table1[[#This Row],[Category and Sub-Category]]))</f>
        <v>translations</v>
      </c>
      <c r="S1447" s="14">
        <f>(((Table1[[#This Row],[launched_at]]/60)/60)/24)+DATE(1970,1,1)</f>
        <v>42139.542303240742</v>
      </c>
      <c r="T1447" s="14">
        <f t="shared" si="22"/>
        <v>42169.542303240742</v>
      </c>
    </row>
    <row r="1448" spans="1:20" ht="43.5" x14ac:dyDescent="0.35">
      <c r="A1448">
        <v>1446</v>
      </c>
      <c r="B1448" s="1" t="s">
        <v>1447</v>
      </c>
      <c r="C1448" s="1" t="s">
        <v>5556</v>
      </c>
      <c r="D1448" s="6">
        <v>900</v>
      </c>
      <c r="E1448" s="6">
        <v>0</v>
      </c>
      <c r="F1448" t="s">
        <v>8221</v>
      </c>
      <c r="G1448" t="s">
        <v>8237</v>
      </c>
      <c r="H1448" t="s">
        <v>8249</v>
      </c>
      <c r="I1448">
        <v>1461235478</v>
      </c>
      <c r="J1448">
        <v>1459507478</v>
      </c>
      <c r="K1448" t="b">
        <v>0</v>
      </c>
      <c r="L1448">
        <v>0</v>
      </c>
      <c r="M1448" t="b">
        <v>0</v>
      </c>
      <c r="N1448" t="s">
        <v>8287</v>
      </c>
      <c r="O1448" s="16">
        <f>Table1[[#This Row],[pledged]]/Table1[[#This Row],[goal]]*100</f>
        <v>0</v>
      </c>
      <c r="P1448" s="6">
        <f>IFERROR(Table1[[#This Row],[pledged]]/Table1[[#This Row],[backers_count]],0)</f>
        <v>0</v>
      </c>
      <c r="Q1448" t="str">
        <f>LEFT(Table1[[#This Row],[Category and Sub-Category]],FIND("/",Table1[[#This Row],[Category and Sub-Category]])-1)</f>
        <v>publishing</v>
      </c>
      <c r="R1448" t="str">
        <f>RIGHT(Table1[[#This Row],[Category and Sub-Category]],LEN(Table1[[#This Row],[Category and Sub-Category]])-FIND("/",Table1[[#This Row],[Category and Sub-Category]]))</f>
        <v>translations</v>
      </c>
      <c r="S1448" s="14">
        <f>(((Table1[[#This Row],[launched_at]]/60)/60)/24)+DATE(1970,1,1)</f>
        <v>42461.447662037041</v>
      </c>
      <c r="T1448" s="14">
        <f t="shared" si="22"/>
        <v>42481.447662037041</v>
      </c>
    </row>
    <row r="1449" spans="1:20" ht="29" x14ac:dyDescent="0.35">
      <c r="A1449">
        <v>1447</v>
      </c>
      <c r="B1449" s="1" t="s">
        <v>1448</v>
      </c>
      <c r="C1449" s="1" t="s">
        <v>5557</v>
      </c>
      <c r="D1449" s="6">
        <v>500000</v>
      </c>
      <c r="E1449" s="6">
        <v>75</v>
      </c>
      <c r="F1449" t="s">
        <v>8221</v>
      </c>
      <c r="G1449" t="s">
        <v>8224</v>
      </c>
      <c r="H1449" t="s">
        <v>8246</v>
      </c>
      <c r="I1449">
        <v>1467999134</v>
      </c>
      <c r="J1449">
        <v>1465407134</v>
      </c>
      <c r="K1449" t="b">
        <v>0</v>
      </c>
      <c r="L1449">
        <v>3</v>
      </c>
      <c r="M1449" t="b">
        <v>0</v>
      </c>
      <c r="N1449" t="s">
        <v>8287</v>
      </c>
      <c r="O1449" s="16">
        <f>Table1[[#This Row],[pledged]]/Table1[[#This Row],[goal]]*100</f>
        <v>1.4999999999999999E-2</v>
      </c>
      <c r="P1449" s="6">
        <f>IFERROR(Table1[[#This Row],[pledged]]/Table1[[#This Row],[backers_count]],0)</f>
        <v>25</v>
      </c>
      <c r="Q1449" t="str">
        <f>LEFT(Table1[[#This Row],[Category and Sub-Category]],FIND("/",Table1[[#This Row],[Category and Sub-Category]])-1)</f>
        <v>publishing</v>
      </c>
      <c r="R1449" t="str">
        <f>RIGHT(Table1[[#This Row],[Category and Sub-Category]],LEN(Table1[[#This Row],[Category and Sub-Category]])-FIND("/",Table1[[#This Row],[Category and Sub-Category]]))</f>
        <v>translations</v>
      </c>
      <c r="S1449" s="14">
        <f>(((Table1[[#This Row],[launched_at]]/60)/60)/24)+DATE(1970,1,1)</f>
        <v>42529.730717592596</v>
      </c>
      <c r="T1449" s="14">
        <f t="shared" si="22"/>
        <v>42559.730717592596</v>
      </c>
    </row>
    <row r="1450" spans="1:20" ht="58" x14ac:dyDescent="0.35">
      <c r="A1450">
        <v>1448</v>
      </c>
      <c r="B1450" s="1" t="s">
        <v>1449</v>
      </c>
      <c r="C1450" s="1" t="s">
        <v>5558</v>
      </c>
      <c r="D1450" s="6">
        <v>200000</v>
      </c>
      <c r="E1450" s="6">
        <v>0</v>
      </c>
      <c r="F1450" t="s">
        <v>8221</v>
      </c>
      <c r="G1450" t="s">
        <v>8226</v>
      </c>
      <c r="H1450" t="s">
        <v>8248</v>
      </c>
      <c r="I1450">
        <v>1432272300</v>
      </c>
      <c r="J1450">
        <v>1429655318</v>
      </c>
      <c r="K1450" t="b">
        <v>0</v>
      </c>
      <c r="L1450">
        <v>0</v>
      </c>
      <c r="M1450" t="b">
        <v>0</v>
      </c>
      <c r="N1450" t="s">
        <v>8287</v>
      </c>
      <c r="O1450" s="16">
        <f>Table1[[#This Row],[pledged]]/Table1[[#This Row],[goal]]*100</f>
        <v>0</v>
      </c>
      <c r="P1450" s="6">
        <f>IFERROR(Table1[[#This Row],[pledged]]/Table1[[#This Row],[backers_count]],0)</f>
        <v>0</v>
      </c>
      <c r="Q1450" t="str">
        <f>LEFT(Table1[[#This Row],[Category and Sub-Category]],FIND("/",Table1[[#This Row],[Category and Sub-Category]])-1)</f>
        <v>publishing</v>
      </c>
      <c r="R1450" t="str">
        <f>RIGHT(Table1[[#This Row],[Category and Sub-Category]],LEN(Table1[[#This Row],[Category and Sub-Category]])-FIND("/",Table1[[#This Row],[Category and Sub-Category]]))</f>
        <v>translations</v>
      </c>
      <c r="S1450" s="14">
        <f>(((Table1[[#This Row],[launched_at]]/60)/60)/24)+DATE(1970,1,1)</f>
        <v>42115.936550925922</v>
      </c>
      <c r="T1450" s="14">
        <f t="shared" si="22"/>
        <v>42146.225694444445</v>
      </c>
    </row>
    <row r="1451" spans="1:20" ht="58" x14ac:dyDescent="0.35">
      <c r="A1451">
        <v>1449</v>
      </c>
      <c r="B1451" s="1" t="s">
        <v>1450</v>
      </c>
      <c r="C1451" s="1" t="s">
        <v>5559</v>
      </c>
      <c r="D1451" s="6">
        <v>8888</v>
      </c>
      <c r="E1451" s="6">
        <v>0</v>
      </c>
      <c r="F1451" t="s">
        <v>8221</v>
      </c>
      <c r="G1451" t="s">
        <v>8224</v>
      </c>
      <c r="H1451" t="s">
        <v>8246</v>
      </c>
      <c r="I1451">
        <v>1431286105</v>
      </c>
      <c r="J1451">
        <v>1427138905</v>
      </c>
      <c r="K1451" t="b">
        <v>0</v>
      </c>
      <c r="L1451">
        <v>0</v>
      </c>
      <c r="M1451" t="b">
        <v>0</v>
      </c>
      <c r="N1451" t="s">
        <v>8287</v>
      </c>
      <c r="O1451" s="16">
        <f>Table1[[#This Row],[pledged]]/Table1[[#This Row],[goal]]*100</f>
        <v>0</v>
      </c>
      <c r="P1451" s="6">
        <f>IFERROR(Table1[[#This Row],[pledged]]/Table1[[#This Row],[backers_count]],0)</f>
        <v>0</v>
      </c>
      <c r="Q1451" t="str">
        <f>LEFT(Table1[[#This Row],[Category and Sub-Category]],FIND("/",Table1[[#This Row],[Category and Sub-Category]])-1)</f>
        <v>publishing</v>
      </c>
      <c r="R1451" t="str">
        <f>RIGHT(Table1[[#This Row],[Category and Sub-Category]],LEN(Table1[[#This Row],[Category and Sub-Category]])-FIND("/",Table1[[#This Row],[Category and Sub-Category]]))</f>
        <v>translations</v>
      </c>
      <c r="S1451" s="14">
        <f>(((Table1[[#This Row],[launched_at]]/60)/60)/24)+DATE(1970,1,1)</f>
        <v>42086.811400462961</v>
      </c>
      <c r="T1451" s="14">
        <f t="shared" si="22"/>
        <v>42134.811400462961</v>
      </c>
    </row>
    <row r="1452" spans="1:20" ht="58" x14ac:dyDescent="0.35">
      <c r="A1452">
        <v>1450</v>
      </c>
      <c r="B1452" s="1" t="s">
        <v>1451</v>
      </c>
      <c r="C1452" s="1" t="s">
        <v>5560</v>
      </c>
      <c r="D1452" s="6">
        <v>100000</v>
      </c>
      <c r="E1452" s="6">
        <v>1</v>
      </c>
      <c r="F1452" t="s">
        <v>8221</v>
      </c>
      <c r="G1452" t="s">
        <v>8224</v>
      </c>
      <c r="H1452" t="s">
        <v>8246</v>
      </c>
      <c r="I1452">
        <v>1455941197</v>
      </c>
      <c r="J1452">
        <v>1453349197</v>
      </c>
      <c r="K1452" t="b">
        <v>0</v>
      </c>
      <c r="L1452">
        <v>1</v>
      </c>
      <c r="M1452" t="b">
        <v>0</v>
      </c>
      <c r="N1452" t="s">
        <v>8287</v>
      </c>
      <c r="O1452" s="16">
        <f>Table1[[#This Row],[pledged]]/Table1[[#This Row],[goal]]*100</f>
        <v>1E-3</v>
      </c>
      <c r="P1452" s="6">
        <f>IFERROR(Table1[[#This Row],[pledged]]/Table1[[#This Row],[backers_count]],0)</f>
        <v>1</v>
      </c>
      <c r="Q1452" t="str">
        <f>LEFT(Table1[[#This Row],[Category and Sub-Category]],FIND("/",Table1[[#This Row],[Category and Sub-Category]])-1)</f>
        <v>publishing</v>
      </c>
      <c r="R1452" t="str">
        <f>RIGHT(Table1[[#This Row],[Category and Sub-Category]],LEN(Table1[[#This Row],[Category and Sub-Category]])-FIND("/",Table1[[#This Row],[Category and Sub-Category]]))</f>
        <v>translations</v>
      </c>
      <c r="S1452" s="14">
        <f>(((Table1[[#This Row],[launched_at]]/60)/60)/24)+DATE(1970,1,1)</f>
        <v>42390.171261574069</v>
      </c>
      <c r="T1452" s="14">
        <f t="shared" si="22"/>
        <v>42420.171261574069</v>
      </c>
    </row>
    <row r="1453" spans="1:20" ht="43.5" x14ac:dyDescent="0.35">
      <c r="A1453">
        <v>1451</v>
      </c>
      <c r="B1453" s="1" t="s">
        <v>1452</v>
      </c>
      <c r="C1453" s="1" t="s">
        <v>5561</v>
      </c>
      <c r="D1453" s="6">
        <v>18950</v>
      </c>
      <c r="E1453" s="6">
        <v>2</v>
      </c>
      <c r="F1453" t="s">
        <v>8220</v>
      </c>
      <c r="G1453" t="s">
        <v>8224</v>
      </c>
      <c r="H1453" t="s">
        <v>8246</v>
      </c>
      <c r="I1453">
        <v>1416355259</v>
      </c>
      <c r="J1453">
        <v>1413759659</v>
      </c>
      <c r="K1453" t="b">
        <v>0</v>
      </c>
      <c r="L1453">
        <v>2</v>
      </c>
      <c r="M1453" t="b">
        <v>0</v>
      </c>
      <c r="N1453" t="s">
        <v>8287</v>
      </c>
      <c r="O1453" s="16">
        <f>Table1[[#This Row],[pledged]]/Table1[[#This Row],[goal]]*100</f>
        <v>1.0554089709762533E-2</v>
      </c>
      <c r="P1453" s="6">
        <f>IFERROR(Table1[[#This Row],[pledged]]/Table1[[#This Row],[backers_count]],0)</f>
        <v>1</v>
      </c>
      <c r="Q1453" t="str">
        <f>LEFT(Table1[[#This Row],[Category and Sub-Category]],FIND("/",Table1[[#This Row],[Category and Sub-Category]])-1)</f>
        <v>publishing</v>
      </c>
      <c r="R1453" t="str">
        <f>RIGHT(Table1[[#This Row],[Category and Sub-Category]],LEN(Table1[[#This Row],[Category and Sub-Category]])-FIND("/",Table1[[#This Row],[Category and Sub-Category]]))</f>
        <v>translations</v>
      </c>
      <c r="S1453" s="14">
        <f>(((Table1[[#This Row],[launched_at]]/60)/60)/24)+DATE(1970,1,1)</f>
        <v>41931.959016203706</v>
      </c>
      <c r="T1453" s="14">
        <f t="shared" si="22"/>
        <v>41962.00068287037</v>
      </c>
    </row>
    <row r="1454" spans="1:20" ht="29" x14ac:dyDescent="0.35">
      <c r="A1454">
        <v>1452</v>
      </c>
      <c r="B1454" s="1" t="s">
        <v>1453</v>
      </c>
      <c r="C1454" s="1" t="s">
        <v>5562</v>
      </c>
      <c r="D1454" s="6">
        <v>14000</v>
      </c>
      <c r="E1454" s="6">
        <v>0</v>
      </c>
      <c r="F1454" t="s">
        <v>8220</v>
      </c>
      <c r="G1454" t="s">
        <v>8224</v>
      </c>
      <c r="H1454" t="s">
        <v>8246</v>
      </c>
      <c r="I1454">
        <v>1406566363</v>
      </c>
      <c r="J1454">
        <v>1403974363</v>
      </c>
      <c r="K1454" t="b">
        <v>0</v>
      </c>
      <c r="L1454">
        <v>0</v>
      </c>
      <c r="M1454" t="b">
        <v>0</v>
      </c>
      <c r="N1454" t="s">
        <v>8287</v>
      </c>
      <c r="O1454" s="16">
        <f>Table1[[#This Row],[pledged]]/Table1[[#This Row],[goal]]*100</f>
        <v>0</v>
      </c>
      <c r="P1454" s="6">
        <f>IFERROR(Table1[[#This Row],[pledged]]/Table1[[#This Row],[backers_count]],0)</f>
        <v>0</v>
      </c>
      <c r="Q1454" t="str">
        <f>LEFT(Table1[[#This Row],[Category and Sub-Category]],FIND("/",Table1[[#This Row],[Category and Sub-Category]])-1)</f>
        <v>publishing</v>
      </c>
      <c r="R1454" t="str">
        <f>RIGHT(Table1[[#This Row],[Category and Sub-Category]],LEN(Table1[[#This Row],[Category and Sub-Category]])-FIND("/",Table1[[#This Row],[Category and Sub-Category]]))</f>
        <v>translations</v>
      </c>
      <c r="S1454" s="14">
        <f>(((Table1[[#This Row],[launched_at]]/60)/60)/24)+DATE(1970,1,1)</f>
        <v>41818.703275462962</v>
      </c>
      <c r="T1454" s="14">
        <f t="shared" si="22"/>
        <v>41848.703275462962</v>
      </c>
    </row>
    <row r="1455" spans="1:20" ht="43.5" x14ac:dyDescent="0.35">
      <c r="A1455">
        <v>1453</v>
      </c>
      <c r="B1455" s="1" t="s">
        <v>1454</v>
      </c>
      <c r="C1455" s="1" t="s">
        <v>5563</v>
      </c>
      <c r="D1455" s="6">
        <v>25000</v>
      </c>
      <c r="E1455" s="6">
        <v>0</v>
      </c>
      <c r="F1455" t="s">
        <v>8220</v>
      </c>
      <c r="G1455" t="s">
        <v>8230</v>
      </c>
      <c r="H1455" t="s">
        <v>8249</v>
      </c>
      <c r="I1455">
        <v>1492270947</v>
      </c>
      <c r="J1455">
        <v>1488386547</v>
      </c>
      <c r="K1455" t="b">
        <v>0</v>
      </c>
      <c r="L1455">
        <v>0</v>
      </c>
      <c r="M1455" t="b">
        <v>0</v>
      </c>
      <c r="N1455" t="s">
        <v>8287</v>
      </c>
      <c r="O1455" s="16">
        <f>Table1[[#This Row],[pledged]]/Table1[[#This Row],[goal]]*100</f>
        <v>0</v>
      </c>
      <c r="P1455" s="6">
        <f>IFERROR(Table1[[#This Row],[pledged]]/Table1[[#This Row],[backers_count]],0)</f>
        <v>0</v>
      </c>
      <c r="Q1455" t="str">
        <f>LEFT(Table1[[#This Row],[Category and Sub-Category]],FIND("/",Table1[[#This Row],[Category and Sub-Category]])-1)</f>
        <v>publishing</v>
      </c>
      <c r="R1455" t="str">
        <f>RIGHT(Table1[[#This Row],[Category and Sub-Category]],LEN(Table1[[#This Row],[Category and Sub-Category]])-FIND("/",Table1[[#This Row],[Category and Sub-Category]]))</f>
        <v>translations</v>
      </c>
      <c r="S1455" s="14">
        <f>(((Table1[[#This Row],[launched_at]]/60)/60)/24)+DATE(1970,1,1)</f>
        <v>42795.696145833332</v>
      </c>
      <c r="T1455" s="14">
        <f t="shared" si="22"/>
        <v>42840.654479166667</v>
      </c>
    </row>
    <row r="1456" spans="1:20" ht="43.5" x14ac:dyDescent="0.35">
      <c r="A1456">
        <v>1454</v>
      </c>
      <c r="B1456" s="1" t="s">
        <v>1455</v>
      </c>
      <c r="C1456" s="1" t="s">
        <v>5564</v>
      </c>
      <c r="D1456" s="6">
        <v>1750</v>
      </c>
      <c r="E1456" s="6">
        <v>15</v>
      </c>
      <c r="F1456" t="s">
        <v>8220</v>
      </c>
      <c r="G1456" t="s">
        <v>8227</v>
      </c>
      <c r="H1456" t="s">
        <v>8249</v>
      </c>
      <c r="I1456">
        <v>1461535140</v>
      </c>
      <c r="J1456">
        <v>1459716480</v>
      </c>
      <c r="K1456" t="b">
        <v>0</v>
      </c>
      <c r="L1456">
        <v>1</v>
      </c>
      <c r="M1456" t="b">
        <v>0</v>
      </c>
      <c r="N1456" t="s">
        <v>8287</v>
      </c>
      <c r="O1456" s="16">
        <f>Table1[[#This Row],[pledged]]/Table1[[#This Row],[goal]]*100</f>
        <v>0.85714285714285721</v>
      </c>
      <c r="P1456" s="6">
        <f>IFERROR(Table1[[#This Row],[pledged]]/Table1[[#This Row],[backers_count]],0)</f>
        <v>15</v>
      </c>
      <c r="Q1456" t="str">
        <f>LEFT(Table1[[#This Row],[Category and Sub-Category]],FIND("/",Table1[[#This Row],[Category and Sub-Category]])-1)</f>
        <v>publishing</v>
      </c>
      <c r="R1456" t="str">
        <f>RIGHT(Table1[[#This Row],[Category and Sub-Category]],LEN(Table1[[#This Row],[Category and Sub-Category]])-FIND("/",Table1[[#This Row],[Category and Sub-Category]]))</f>
        <v>translations</v>
      </c>
      <c r="S1456" s="14">
        <f>(((Table1[[#This Row],[launched_at]]/60)/60)/24)+DATE(1970,1,1)</f>
        <v>42463.866666666669</v>
      </c>
      <c r="T1456" s="14">
        <f t="shared" si="22"/>
        <v>42484.915972222225</v>
      </c>
    </row>
    <row r="1457" spans="1:20" ht="58" x14ac:dyDescent="0.35">
      <c r="A1457">
        <v>1455</v>
      </c>
      <c r="B1457" s="1" t="s">
        <v>1456</v>
      </c>
      <c r="C1457" s="1" t="s">
        <v>5565</v>
      </c>
      <c r="D1457" s="6">
        <v>15000</v>
      </c>
      <c r="E1457" s="6">
        <v>1575</v>
      </c>
      <c r="F1457" t="s">
        <v>8220</v>
      </c>
      <c r="G1457" t="s">
        <v>8224</v>
      </c>
      <c r="H1457" t="s">
        <v>8246</v>
      </c>
      <c r="I1457">
        <v>1409924340</v>
      </c>
      <c r="J1457">
        <v>1405181320</v>
      </c>
      <c r="K1457" t="b">
        <v>0</v>
      </c>
      <c r="L1457">
        <v>7</v>
      </c>
      <c r="M1457" t="b">
        <v>0</v>
      </c>
      <c r="N1457" t="s">
        <v>8287</v>
      </c>
      <c r="O1457" s="16">
        <f>Table1[[#This Row],[pledged]]/Table1[[#This Row],[goal]]*100</f>
        <v>10.5</v>
      </c>
      <c r="P1457" s="6">
        <f>IFERROR(Table1[[#This Row],[pledged]]/Table1[[#This Row],[backers_count]],0)</f>
        <v>225</v>
      </c>
      <c r="Q1457" t="str">
        <f>LEFT(Table1[[#This Row],[Category and Sub-Category]],FIND("/",Table1[[#This Row],[Category and Sub-Category]])-1)</f>
        <v>publishing</v>
      </c>
      <c r="R1457" t="str">
        <f>RIGHT(Table1[[#This Row],[Category and Sub-Category]],LEN(Table1[[#This Row],[Category and Sub-Category]])-FIND("/",Table1[[#This Row],[Category and Sub-Category]]))</f>
        <v>translations</v>
      </c>
      <c r="S1457" s="14">
        <f>(((Table1[[#This Row],[launched_at]]/60)/60)/24)+DATE(1970,1,1)</f>
        <v>41832.672685185185</v>
      </c>
      <c r="T1457" s="14">
        <f t="shared" si="22"/>
        <v>41887.568749999999</v>
      </c>
    </row>
    <row r="1458" spans="1:20" x14ac:dyDescent="0.35">
      <c r="A1458">
        <v>1456</v>
      </c>
      <c r="B1458" s="1" t="s">
        <v>1457</v>
      </c>
      <c r="C1458" s="1" t="s">
        <v>5566</v>
      </c>
      <c r="D1458" s="6">
        <v>5000</v>
      </c>
      <c r="E1458" s="6">
        <v>145</v>
      </c>
      <c r="F1458" t="s">
        <v>8220</v>
      </c>
      <c r="G1458" t="s">
        <v>8237</v>
      </c>
      <c r="H1458" t="s">
        <v>8249</v>
      </c>
      <c r="I1458">
        <v>1483459365</v>
      </c>
      <c r="J1458">
        <v>1480867365</v>
      </c>
      <c r="K1458" t="b">
        <v>0</v>
      </c>
      <c r="L1458">
        <v>3</v>
      </c>
      <c r="M1458" t="b">
        <v>0</v>
      </c>
      <c r="N1458" t="s">
        <v>8287</v>
      </c>
      <c r="O1458" s="16">
        <f>Table1[[#This Row],[pledged]]/Table1[[#This Row],[goal]]*100</f>
        <v>2.9000000000000004</v>
      </c>
      <c r="P1458" s="6">
        <f>IFERROR(Table1[[#This Row],[pledged]]/Table1[[#This Row],[backers_count]],0)</f>
        <v>48.333333333333336</v>
      </c>
      <c r="Q1458" t="str">
        <f>LEFT(Table1[[#This Row],[Category and Sub-Category]],FIND("/",Table1[[#This Row],[Category and Sub-Category]])-1)</f>
        <v>publishing</v>
      </c>
      <c r="R1458" t="str">
        <f>RIGHT(Table1[[#This Row],[Category and Sub-Category]],LEN(Table1[[#This Row],[Category and Sub-Category]])-FIND("/",Table1[[#This Row],[Category and Sub-Category]]))</f>
        <v>translations</v>
      </c>
      <c r="S1458" s="14">
        <f>(((Table1[[#This Row],[launched_at]]/60)/60)/24)+DATE(1970,1,1)</f>
        <v>42708.668576388889</v>
      </c>
      <c r="T1458" s="14">
        <f t="shared" si="22"/>
        <v>42738.668576388889</v>
      </c>
    </row>
    <row r="1459" spans="1:20" ht="29" x14ac:dyDescent="0.35">
      <c r="A1459">
        <v>1457</v>
      </c>
      <c r="B1459" s="1" t="s">
        <v>1458</v>
      </c>
      <c r="C1459" s="1" t="s">
        <v>5567</v>
      </c>
      <c r="D1459" s="6">
        <v>6000</v>
      </c>
      <c r="E1459" s="6">
        <v>0</v>
      </c>
      <c r="F1459" t="s">
        <v>8220</v>
      </c>
      <c r="G1459" t="s">
        <v>8224</v>
      </c>
      <c r="H1459" t="s">
        <v>8246</v>
      </c>
      <c r="I1459">
        <v>1447281044</v>
      </c>
      <c r="J1459">
        <v>1444685444</v>
      </c>
      <c r="K1459" t="b">
        <v>0</v>
      </c>
      <c r="L1459">
        <v>0</v>
      </c>
      <c r="M1459" t="b">
        <v>0</v>
      </c>
      <c r="N1459" t="s">
        <v>8287</v>
      </c>
      <c r="O1459" s="16">
        <f>Table1[[#This Row],[pledged]]/Table1[[#This Row],[goal]]*100</f>
        <v>0</v>
      </c>
      <c r="P1459" s="6">
        <f>IFERROR(Table1[[#This Row],[pledged]]/Table1[[#This Row],[backers_count]],0)</f>
        <v>0</v>
      </c>
      <c r="Q1459" t="str">
        <f>LEFT(Table1[[#This Row],[Category and Sub-Category]],FIND("/",Table1[[#This Row],[Category and Sub-Category]])-1)</f>
        <v>publishing</v>
      </c>
      <c r="R1459" t="str">
        <f>RIGHT(Table1[[#This Row],[Category and Sub-Category]],LEN(Table1[[#This Row],[Category and Sub-Category]])-FIND("/",Table1[[#This Row],[Category and Sub-Category]]))</f>
        <v>translations</v>
      </c>
      <c r="S1459" s="14">
        <f>(((Table1[[#This Row],[launched_at]]/60)/60)/24)+DATE(1970,1,1)</f>
        <v>42289.89634259259</v>
      </c>
      <c r="T1459" s="14">
        <f t="shared" si="22"/>
        <v>42319.938009259262</v>
      </c>
    </row>
    <row r="1460" spans="1:20" ht="58" x14ac:dyDescent="0.35">
      <c r="A1460">
        <v>1458</v>
      </c>
      <c r="B1460" s="1" t="s">
        <v>1459</v>
      </c>
      <c r="C1460" s="1" t="s">
        <v>5568</v>
      </c>
      <c r="D1460" s="6">
        <v>5000</v>
      </c>
      <c r="E1460" s="6">
        <v>0</v>
      </c>
      <c r="F1460" t="s">
        <v>8220</v>
      </c>
      <c r="G1460" t="s">
        <v>8224</v>
      </c>
      <c r="H1460" t="s">
        <v>8246</v>
      </c>
      <c r="I1460">
        <v>1407729600</v>
      </c>
      <c r="J1460">
        <v>1405097760</v>
      </c>
      <c r="K1460" t="b">
        <v>0</v>
      </c>
      <c r="L1460">
        <v>0</v>
      </c>
      <c r="M1460" t="b">
        <v>0</v>
      </c>
      <c r="N1460" t="s">
        <v>8287</v>
      </c>
      <c r="O1460" s="16">
        <f>Table1[[#This Row],[pledged]]/Table1[[#This Row],[goal]]*100</f>
        <v>0</v>
      </c>
      <c r="P1460" s="6">
        <f>IFERROR(Table1[[#This Row],[pledged]]/Table1[[#This Row],[backers_count]],0)</f>
        <v>0</v>
      </c>
      <c r="Q1460" t="str">
        <f>LEFT(Table1[[#This Row],[Category and Sub-Category]],FIND("/",Table1[[#This Row],[Category and Sub-Category]])-1)</f>
        <v>publishing</v>
      </c>
      <c r="R1460" t="str">
        <f>RIGHT(Table1[[#This Row],[Category and Sub-Category]],LEN(Table1[[#This Row],[Category and Sub-Category]])-FIND("/",Table1[[#This Row],[Category and Sub-Category]]))</f>
        <v>translations</v>
      </c>
      <c r="S1460" s="14">
        <f>(((Table1[[#This Row],[launched_at]]/60)/60)/24)+DATE(1970,1,1)</f>
        <v>41831.705555555556</v>
      </c>
      <c r="T1460" s="14">
        <f t="shared" si="22"/>
        <v>41862.166666666664</v>
      </c>
    </row>
    <row r="1461" spans="1:20" ht="43.5" x14ac:dyDescent="0.35">
      <c r="A1461">
        <v>1459</v>
      </c>
      <c r="B1461" s="1" t="s">
        <v>1460</v>
      </c>
      <c r="C1461" s="1" t="s">
        <v>5569</v>
      </c>
      <c r="D1461" s="6">
        <v>37000</v>
      </c>
      <c r="E1461" s="6">
        <v>0</v>
      </c>
      <c r="F1461" t="s">
        <v>8220</v>
      </c>
      <c r="G1461" t="s">
        <v>8232</v>
      </c>
      <c r="H1461" t="s">
        <v>8253</v>
      </c>
      <c r="I1461">
        <v>1449077100</v>
      </c>
      <c r="J1461">
        <v>1446612896</v>
      </c>
      <c r="K1461" t="b">
        <v>0</v>
      </c>
      <c r="L1461">
        <v>0</v>
      </c>
      <c r="M1461" t="b">
        <v>0</v>
      </c>
      <c r="N1461" t="s">
        <v>8287</v>
      </c>
      <c r="O1461" s="16">
        <f>Table1[[#This Row],[pledged]]/Table1[[#This Row],[goal]]*100</f>
        <v>0</v>
      </c>
      <c r="P1461" s="6">
        <f>IFERROR(Table1[[#This Row],[pledged]]/Table1[[#This Row],[backers_count]],0)</f>
        <v>0</v>
      </c>
      <c r="Q1461" t="str">
        <f>LEFT(Table1[[#This Row],[Category and Sub-Category]],FIND("/",Table1[[#This Row],[Category and Sub-Category]])-1)</f>
        <v>publishing</v>
      </c>
      <c r="R1461" t="str">
        <f>RIGHT(Table1[[#This Row],[Category and Sub-Category]],LEN(Table1[[#This Row],[Category and Sub-Category]])-FIND("/",Table1[[#This Row],[Category and Sub-Category]]))</f>
        <v>translations</v>
      </c>
      <c r="S1461" s="14">
        <f>(((Table1[[#This Row],[launched_at]]/60)/60)/24)+DATE(1970,1,1)</f>
        <v>42312.204814814817</v>
      </c>
      <c r="T1461" s="14">
        <f t="shared" si="22"/>
        <v>42340.725694444445</v>
      </c>
    </row>
    <row r="1462" spans="1:20" ht="43.5" x14ac:dyDescent="0.35">
      <c r="A1462">
        <v>1460</v>
      </c>
      <c r="B1462" s="1" t="s">
        <v>1461</v>
      </c>
      <c r="C1462" s="1" t="s">
        <v>5570</v>
      </c>
      <c r="D1462" s="6">
        <v>25000000</v>
      </c>
      <c r="E1462" s="6">
        <v>0</v>
      </c>
      <c r="F1462" t="s">
        <v>8220</v>
      </c>
      <c r="G1462" t="s">
        <v>8224</v>
      </c>
      <c r="H1462" t="s">
        <v>8246</v>
      </c>
      <c r="I1462">
        <v>1417391100</v>
      </c>
      <c r="J1462">
        <v>1412371898</v>
      </c>
      <c r="K1462" t="b">
        <v>0</v>
      </c>
      <c r="L1462">
        <v>0</v>
      </c>
      <c r="M1462" t="b">
        <v>0</v>
      </c>
      <c r="N1462" t="s">
        <v>8287</v>
      </c>
      <c r="O1462" s="16">
        <f>Table1[[#This Row],[pledged]]/Table1[[#This Row],[goal]]*100</f>
        <v>0</v>
      </c>
      <c r="P1462" s="6">
        <f>IFERROR(Table1[[#This Row],[pledged]]/Table1[[#This Row],[backers_count]],0)</f>
        <v>0</v>
      </c>
      <c r="Q1462" t="str">
        <f>LEFT(Table1[[#This Row],[Category and Sub-Category]],FIND("/",Table1[[#This Row],[Category and Sub-Category]])-1)</f>
        <v>publishing</v>
      </c>
      <c r="R1462" t="str">
        <f>RIGHT(Table1[[#This Row],[Category and Sub-Category]],LEN(Table1[[#This Row],[Category and Sub-Category]])-FIND("/",Table1[[#This Row],[Category and Sub-Category]]))</f>
        <v>translations</v>
      </c>
      <c r="S1462" s="14">
        <f>(((Table1[[#This Row],[launched_at]]/60)/60)/24)+DATE(1970,1,1)</f>
        <v>41915.896967592591</v>
      </c>
      <c r="T1462" s="14">
        <f t="shared" si="22"/>
        <v>41973.989583333328</v>
      </c>
    </row>
    <row r="1463" spans="1:20" ht="29" x14ac:dyDescent="0.35">
      <c r="A1463">
        <v>1461</v>
      </c>
      <c r="B1463" s="1" t="s">
        <v>1462</v>
      </c>
      <c r="C1463" s="1" t="s">
        <v>5571</v>
      </c>
      <c r="D1463" s="6">
        <v>15000</v>
      </c>
      <c r="E1463" s="6">
        <v>15186.69</v>
      </c>
      <c r="F1463" t="s">
        <v>8219</v>
      </c>
      <c r="G1463" t="s">
        <v>8224</v>
      </c>
      <c r="H1463" t="s">
        <v>8246</v>
      </c>
      <c r="I1463">
        <v>1413849600</v>
      </c>
      <c r="J1463">
        <v>1410967754</v>
      </c>
      <c r="K1463" t="b">
        <v>1</v>
      </c>
      <c r="L1463">
        <v>340</v>
      </c>
      <c r="M1463" t="b">
        <v>1</v>
      </c>
      <c r="N1463" t="s">
        <v>8288</v>
      </c>
      <c r="O1463" s="16">
        <f>Table1[[#This Row],[pledged]]/Table1[[#This Row],[goal]]*100</f>
        <v>101.24459999999999</v>
      </c>
      <c r="P1463" s="6">
        <f>IFERROR(Table1[[#This Row],[pledged]]/Table1[[#This Row],[backers_count]],0)</f>
        <v>44.66673529411765</v>
      </c>
      <c r="Q1463" t="str">
        <f>LEFT(Table1[[#This Row],[Category and Sub-Category]],FIND("/",Table1[[#This Row],[Category and Sub-Category]])-1)</f>
        <v>publishing</v>
      </c>
      <c r="R1463" t="str">
        <f>RIGHT(Table1[[#This Row],[Category and Sub-Category]],LEN(Table1[[#This Row],[Category and Sub-Category]])-FIND("/",Table1[[#This Row],[Category and Sub-Category]]))</f>
        <v>radio &amp; podcasts</v>
      </c>
      <c r="S1463" s="14">
        <f>(((Table1[[#This Row],[launched_at]]/60)/60)/24)+DATE(1970,1,1)</f>
        <v>41899.645300925928</v>
      </c>
      <c r="T1463" s="14">
        <f t="shared" si="22"/>
        <v>41933</v>
      </c>
    </row>
    <row r="1464" spans="1:20" ht="29" x14ac:dyDescent="0.35">
      <c r="A1464">
        <v>1462</v>
      </c>
      <c r="B1464" s="1" t="s">
        <v>1463</v>
      </c>
      <c r="C1464" s="1" t="s">
        <v>5572</v>
      </c>
      <c r="D1464" s="6">
        <v>4000</v>
      </c>
      <c r="E1464" s="6">
        <v>4340.7</v>
      </c>
      <c r="F1464" t="s">
        <v>8219</v>
      </c>
      <c r="G1464" t="s">
        <v>8224</v>
      </c>
      <c r="H1464" t="s">
        <v>8246</v>
      </c>
      <c r="I1464">
        <v>1365609271</v>
      </c>
      <c r="J1464">
        <v>1363017271</v>
      </c>
      <c r="K1464" t="b">
        <v>1</v>
      </c>
      <c r="L1464">
        <v>150</v>
      </c>
      <c r="M1464" t="b">
        <v>1</v>
      </c>
      <c r="N1464" t="s">
        <v>8288</v>
      </c>
      <c r="O1464" s="16">
        <f>Table1[[#This Row],[pledged]]/Table1[[#This Row],[goal]]*100</f>
        <v>108.5175</v>
      </c>
      <c r="P1464" s="6">
        <f>IFERROR(Table1[[#This Row],[pledged]]/Table1[[#This Row],[backers_count]],0)</f>
        <v>28.937999999999999</v>
      </c>
      <c r="Q1464" t="str">
        <f>LEFT(Table1[[#This Row],[Category and Sub-Category]],FIND("/",Table1[[#This Row],[Category and Sub-Category]])-1)</f>
        <v>publishing</v>
      </c>
      <c r="R1464" t="str">
        <f>RIGHT(Table1[[#This Row],[Category and Sub-Category]],LEN(Table1[[#This Row],[Category and Sub-Category]])-FIND("/",Table1[[#This Row],[Category and Sub-Category]]))</f>
        <v>radio &amp; podcasts</v>
      </c>
      <c r="S1464" s="14">
        <f>(((Table1[[#This Row],[launched_at]]/60)/60)/24)+DATE(1970,1,1)</f>
        <v>41344.662858796299</v>
      </c>
      <c r="T1464" s="14">
        <f t="shared" si="22"/>
        <v>41374.662858796299</v>
      </c>
    </row>
    <row r="1465" spans="1:20" ht="43.5" x14ac:dyDescent="0.35">
      <c r="A1465">
        <v>1463</v>
      </c>
      <c r="B1465" s="1" t="s">
        <v>1464</v>
      </c>
      <c r="C1465" s="1" t="s">
        <v>5573</v>
      </c>
      <c r="D1465" s="6">
        <v>600</v>
      </c>
      <c r="E1465" s="6">
        <v>886</v>
      </c>
      <c r="F1465" t="s">
        <v>8219</v>
      </c>
      <c r="G1465" t="s">
        <v>8224</v>
      </c>
      <c r="H1465" t="s">
        <v>8246</v>
      </c>
      <c r="I1465">
        <v>1365367938</v>
      </c>
      <c r="J1465">
        <v>1361483538</v>
      </c>
      <c r="K1465" t="b">
        <v>1</v>
      </c>
      <c r="L1465">
        <v>25</v>
      </c>
      <c r="M1465" t="b">
        <v>1</v>
      </c>
      <c r="N1465" t="s">
        <v>8288</v>
      </c>
      <c r="O1465" s="16">
        <f>Table1[[#This Row],[pledged]]/Table1[[#This Row],[goal]]*100</f>
        <v>147.66666666666666</v>
      </c>
      <c r="P1465" s="6">
        <f>IFERROR(Table1[[#This Row],[pledged]]/Table1[[#This Row],[backers_count]],0)</f>
        <v>35.44</v>
      </c>
      <c r="Q1465" t="str">
        <f>LEFT(Table1[[#This Row],[Category and Sub-Category]],FIND("/",Table1[[#This Row],[Category and Sub-Category]])-1)</f>
        <v>publishing</v>
      </c>
      <c r="R1465" t="str">
        <f>RIGHT(Table1[[#This Row],[Category and Sub-Category]],LEN(Table1[[#This Row],[Category and Sub-Category]])-FIND("/",Table1[[#This Row],[Category and Sub-Category]]))</f>
        <v>radio &amp; podcasts</v>
      </c>
      <c r="S1465" s="14">
        <f>(((Table1[[#This Row],[launched_at]]/60)/60)/24)+DATE(1970,1,1)</f>
        <v>41326.911319444444</v>
      </c>
      <c r="T1465" s="14">
        <f t="shared" si="22"/>
        <v>41371.869652777779</v>
      </c>
    </row>
    <row r="1466" spans="1:20" x14ac:dyDescent="0.35">
      <c r="A1466">
        <v>1464</v>
      </c>
      <c r="B1466" s="1" t="s">
        <v>1465</v>
      </c>
      <c r="C1466" s="1" t="s">
        <v>5574</v>
      </c>
      <c r="D1466" s="6">
        <v>5000</v>
      </c>
      <c r="E1466" s="6">
        <v>8160</v>
      </c>
      <c r="F1466" t="s">
        <v>8219</v>
      </c>
      <c r="G1466" t="s">
        <v>8224</v>
      </c>
      <c r="H1466" t="s">
        <v>8246</v>
      </c>
      <c r="I1466">
        <v>1361029958</v>
      </c>
      <c r="J1466">
        <v>1358437958</v>
      </c>
      <c r="K1466" t="b">
        <v>1</v>
      </c>
      <c r="L1466">
        <v>234</v>
      </c>
      <c r="M1466" t="b">
        <v>1</v>
      </c>
      <c r="N1466" t="s">
        <v>8288</v>
      </c>
      <c r="O1466" s="16">
        <f>Table1[[#This Row],[pledged]]/Table1[[#This Row],[goal]]*100</f>
        <v>163.19999999999999</v>
      </c>
      <c r="P1466" s="6">
        <f>IFERROR(Table1[[#This Row],[pledged]]/Table1[[#This Row],[backers_count]],0)</f>
        <v>34.871794871794869</v>
      </c>
      <c r="Q1466" t="str">
        <f>LEFT(Table1[[#This Row],[Category and Sub-Category]],FIND("/",Table1[[#This Row],[Category and Sub-Category]])-1)</f>
        <v>publishing</v>
      </c>
      <c r="R1466" t="str">
        <f>RIGHT(Table1[[#This Row],[Category and Sub-Category]],LEN(Table1[[#This Row],[Category and Sub-Category]])-FIND("/",Table1[[#This Row],[Category and Sub-Category]]))</f>
        <v>radio &amp; podcasts</v>
      </c>
      <c r="S1466" s="14">
        <f>(((Table1[[#This Row],[launched_at]]/60)/60)/24)+DATE(1970,1,1)</f>
        <v>41291.661550925928</v>
      </c>
      <c r="T1466" s="14">
        <f t="shared" si="22"/>
        <v>41321.661550925928</v>
      </c>
    </row>
    <row r="1467" spans="1:20" ht="43.5" x14ac:dyDescent="0.35">
      <c r="A1467">
        <v>1465</v>
      </c>
      <c r="B1467" s="1" t="s">
        <v>1466</v>
      </c>
      <c r="C1467" s="1" t="s">
        <v>5575</v>
      </c>
      <c r="D1467" s="6">
        <v>30000</v>
      </c>
      <c r="E1467" s="6">
        <v>136924.35</v>
      </c>
      <c r="F1467" t="s">
        <v>8219</v>
      </c>
      <c r="G1467" t="s">
        <v>8224</v>
      </c>
      <c r="H1467" t="s">
        <v>8246</v>
      </c>
      <c r="I1467">
        <v>1332385200</v>
      </c>
      <c r="J1467">
        <v>1329759452</v>
      </c>
      <c r="K1467" t="b">
        <v>1</v>
      </c>
      <c r="L1467">
        <v>2602</v>
      </c>
      <c r="M1467" t="b">
        <v>1</v>
      </c>
      <c r="N1467" t="s">
        <v>8288</v>
      </c>
      <c r="O1467" s="16">
        <f>Table1[[#This Row],[pledged]]/Table1[[#This Row],[goal]]*100</f>
        <v>456.41449999999998</v>
      </c>
      <c r="P1467" s="6">
        <f>IFERROR(Table1[[#This Row],[pledged]]/Table1[[#This Row],[backers_count]],0)</f>
        <v>52.622732513451197</v>
      </c>
      <c r="Q1467" t="str">
        <f>LEFT(Table1[[#This Row],[Category and Sub-Category]],FIND("/",Table1[[#This Row],[Category and Sub-Category]])-1)</f>
        <v>publishing</v>
      </c>
      <c r="R1467" t="str">
        <f>RIGHT(Table1[[#This Row],[Category and Sub-Category]],LEN(Table1[[#This Row],[Category and Sub-Category]])-FIND("/",Table1[[#This Row],[Category and Sub-Category]]))</f>
        <v>radio &amp; podcasts</v>
      </c>
      <c r="S1467" s="14">
        <f>(((Table1[[#This Row],[launched_at]]/60)/60)/24)+DATE(1970,1,1)</f>
        <v>40959.734398148146</v>
      </c>
      <c r="T1467" s="14">
        <f t="shared" si="22"/>
        <v>40990.125</v>
      </c>
    </row>
    <row r="1468" spans="1:20" ht="43.5" x14ac:dyDescent="0.35">
      <c r="A1468">
        <v>1466</v>
      </c>
      <c r="B1468" s="1" t="s">
        <v>1467</v>
      </c>
      <c r="C1468" s="1" t="s">
        <v>5576</v>
      </c>
      <c r="D1468" s="6">
        <v>16000</v>
      </c>
      <c r="E1468" s="6">
        <v>17260.37</v>
      </c>
      <c r="F1468" t="s">
        <v>8219</v>
      </c>
      <c r="G1468" t="s">
        <v>8224</v>
      </c>
      <c r="H1468" t="s">
        <v>8246</v>
      </c>
      <c r="I1468">
        <v>1452574800</v>
      </c>
      <c r="J1468">
        <v>1449029266</v>
      </c>
      <c r="K1468" t="b">
        <v>1</v>
      </c>
      <c r="L1468">
        <v>248</v>
      </c>
      <c r="M1468" t="b">
        <v>1</v>
      </c>
      <c r="N1468" t="s">
        <v>8288</v>
      </c>
      <c r="O1468" s="16">
        <f>Table1[[#This Row],[pledged]]/Table1[[#This Row],[goal]]*100</f>
        <v>107.87731249999999</v>
      </c>
      <c r="P1468" s="6">
        <f>IFERROR(Table1[[#This Row],[pledged]]/Table1[[#This Row],[backers_count]],0)</f>
        <v>69.598266129032254</v>
      </c>
      <c r="Q1468" t="str">
        <f>LEFT(Table1[[#This Row],[Category and Sub-Category]],FIND("/",Table1[[#This Row],[Category and Sub-Category]])-1)</f>
        <v>publishing</v>
      </c>
      <c r="R1468" t="str">
        <f>RIGHT(Table1[[#This Row],[Category and Sub-Category]],LEN(Table1[[#This Row],[Category and Sub-Category]])-FIND("/",Table1[[#This Row],[Category and Sub-Category]]))</f>
        <v>radio &amp; podcasts</v>
      </c>
      <c r="S1468" s="14">
        <f>(((Table1[[#This Row],[launched_at]]/60)/60)/24)+DATE(1970,1,1)</f>
        <v>42340.172060185185</v>
      </c>
      <c r="T1468" s="14">
        <f t="shared" si="22"/>
        <v>42381.208333333328</v>
      </c>
    </row>
    <row r="1469" spans="1:20" ht="29" x14ac:dyDescent="0.35">
      <c r="A1469">
        <v>1467</v>
      </c>
      <c r="B1469" s="1" t="s">
        <v>1468</v>
      </c>
      <c r="C1469" s="1" t="s">
        <v>5577</v>
      </c>
      <c r="D1469" s="6">
        <v>40000</v>
      </c>
      <c r="E1469" s="6">
        <v>46032</v>
      </c>
      <c r="F1469" t="s">
        <v>8219</v>
      </c>
      <c r="G1469" t="s">
        <v>8224</v>
      </c>
      <c r="H1469" t="s">
        <v>8246</v>
      </c>
      <c r="I1469">
        <v>1332699285</v>
      </c>
      <c r="J1469">
        <v>1327518885</v>
      </c>
      <c r="K1469" t="b">
        <v>1</v>
      </c>
      <c r="L1469">
        <v>600</v>
      </c>
      <c r="M1469" t="b">
        <v>1</v>
      </c>
      <c r="N1469" t="s">
        <v>8288</v>
      </c>
      <c r="O1469" s="16">
        <f>Table1[[#This Row],[pledged]]/Table1[[#This Row],[goal]]*100</f>
        <v>115.08</v>
      </c>
      <c r="P1469" s="6">
        <f>IFERROR(Table1[[#This Row],[pledged]]/Table1[[#This Row],[backers_count]],0)</f>
        <v>76.72</v>
      </c>
      <c r="Q1469" t="str">
        <f>LEFT(Table1[[#This Row],[Category and Sub-Category]],FIND("/",Table1[[#This Row],[Category and Sub-Category]])-1)</f>
        <v>publishing</v>
      </c>
      <c r="R1469" t="str">
        <f>RIGHT(Table1[[#This Row],[Category and Sub-Category]],LEN(Table1[[#This Row],[Category and Sub-Category]])-FIND("/",Table1[[#This Row],[Category and Sub-Category]]))</f>
        <v>radio &amp; podcasts</v>
      </c>
      <c r="S1469" s="14">
        <f>(((Table1[[#This Row],[launched_at]]/60)/60)/24)+DATE(1970,1,1)</f>
        <v>40933.80190972222</v>
      </c>
      <c r="T1469" s="14">
        <f t="shared" si="22"/>
        <v>40993.760243055556</v>
      </c>
    </row>
    <row r="1470" spans="1:20" ht="43.5" x14ac:dyDescent="0.35">
      <c r="A1470">
        <v>1468</v>
      </c>
      <c r="B1470" s="1" t="s">
        <v>1469</v>
      </c>
      <c r="C1470" s="1" t="s">
        <v>5578</v>
      </c>
      <c r="D1470" s="6">
        <v>9500</v>
      </c>
      <c r="E1470" s="6">
        <v>9725</v>
      </c>
      <c r="F1470" t="s">
        <v>8219</v>
      </c>
      <c r="G1470" t="s">
        <v>8224</v>
      </c>
      <c r="H1470" t="s">
        <v>8246</v>
      </c>
      <c r="I1470">
        <v>1307838049</v>
      </c>
      <c r="J1470">
        <v>1302654049</v>
      </c>
      <c r="K1470" t="b">
        <v>1</v>
      </c>
      <c r="L1470">
        <v>293</v>
      </c>
      <c r="M1470" t="b">
        <v>1</v>
      </c>
      <c r="N1470" t="s">
        <v>8288</v>
      </c>
      <c r="O1470" s="16">
        <f>Table1[[#This Row],[pledged]]/Table1[[#This Row],[goal]]*100</f>
        <v>102.36842105263158</v>
      </c>
      <c r="P1470" s="6">
        <f>IFERROR(Table1[[#This Row],[pledged]]/Table1[[#This Row],[backers_count]],0)</f>
        <v>33.191126279863482</v>
      </c>
      <c r="Q1470" t="str">
        <f>LEFT(Table1[[#This Row],[Category and Sub-Category]],FIND("/",Table1[[#This Row],[Category and Sub-Category]])-1)</f>
        <v>publishing</v>
      </c>
      <c r="R1470" t="str">
        <f>RIGHT(Table1[[#This Row],[Category and Sub-Category]],LEN(Table1[[#This Row],[Category and Sub-Category]])-FIND("/",Table1[[#This Row],[Category and Sub-Category]]))</f>
        <v>radio &amp; podcasts</v>
      </c>
      <c r="S1470" s="14">
        <f>(((Table1[[#This Row],[launched_at]]/60)/60)/24)+DATE(1970,1,1)</f>
        <v>40646.014456018522</v>
      </c>
      <c r="T1470" s="14">
        <f t="shared" si="22"/>
        <v>40706.014456018522</v>
      </c>
    </row>
    <row r="1471" spans="1:20" ht="43.5" x14ac:dyDescent="0.35">
      <c r="A1471">
        <v>1469</v>
      </c>
      <c r="B1471" s="1" t="s">
        <v>1470</v>
      </c>
      <c r="C1471" s="1" t="s">
        <v>5579</v>
      </c>
      <c r="D1471" s="6">
        <v>44250</v>
      </c>
      <c r="E1471" s="6">
        <v>47978</v>
      </c>
      <c r="F1471" t="s">
        <v>8219</v>
      </c>
      <c r="G1471" t="s">
        <v>8224</v>
      </c>
      <c r="H1471" t="s">
        <v>8246</v>
      </c>
      <c r="I1471">
        <v>1360938109</v>
      </c>
      <c r="J1471">
        <v>1358346109</v>
      </c>
      <c r="K1471" t="b">
        <v>1</v>
      </c>
      <c r="L1471">
        <v>321</v>
      </c>
      <c r="M1471" t="b">
        <v>1</v>
      </c>
      <c r="N1471" t="s">
        <v>8288</v>
      </c>
      <c r="O1471" s="16">
        <f>Table1[[#This Row],[pledged]]/Table1[[#This Row],[goal]]*100</f>
        <v>108.42485875706214</v>
      </c>
      <c r="P1471" s="6">
        <f>IFERROR(Table1[[#This Row],[pledged]]/Table1[[#This Row],[backers_count]],0)</f>
        <v>149.46417445482865</v>
      </c>
      <c r="Q1471" t="str">
        <f>LEFT(Table1[[#This Row],[Category and Sub-Category]],FIND("/",Table1[[#This Row],[Category and Sub-Category]])-1)</f>
        <v>publishing</v>
      </c>
      <c r="R1471" t="str">
        <f>RIGHT(Table1[[#This Row],[Category and Sub-Category]],LEN(Table1[[#This Row],[Category and Sub-Category]])-FIND("/",Table1[[#This Row],[Category and Sub-Category]]))</f>
        <v>radio &amp; podcasts</v>
      </c>
      <c r="S1471" s="14">
        <f>(((Table1[[#This Row],[launched_at]]/60)/60)/24)+DATE(1970,1,1)</f>
        <v>41290.598483796297</v>
      </c>
      <c r="T1471" s="14">
        <f t="shared" si="22"/>
        <v>41320.598483796297</v>
      </c>
    </row>
    <row r="1472" spans="1:20" ht="58" x14ac:dyDescent="0.35">
      <c r="A1472">
        <v>1470</v>
      </c>
      <c r="B1472" s="1" t="s">
        <v>1471</v>
      </c>
      <c r="C1472" s="1" t="s">
        <v>5580</v>
      </c>
      <c r="D1472" s="6">
        <v>1500</v>
      </c>
      <c r="E1472" s="6">
        <v>1877</v>
      </c>
      <c r="F1472" t="s">
        <v>8219</v>
      </c>
      <c r="G1472" t="s">
        <v>8224</v>
      </c>
      <c r="H1472" t="s">
        <v>8246</v>
      </c>
      <c r="I1472">
        <v>1356724263</v>
      </c>
      <c r="J1472">
        <v>1354909863</v>
      </c>
      <c r="K1472" t="b">
        <v>1</v>
      </c>
      <c r="L1472">
        <v>81</v>
      </c>
      <c r="M1472" t="b">
        <v>1</v>
      </c>
      <c r="N1472" t="s">
        <v>8288</v>
      </c>
      <c r="O1472" s="16">
        <f>Table1[[#This Row],[pledged]]/Table1[[#This Row],[goal]]*100</f>
        <v>125.13333333333334</v>
      </c>
      <c r="P1472" s="6">
        <f>IFERROR(Table1[[#This Row],[pledged]]/Table1[[#This Row],[backers_count]],0)</f>
        <v>23.172839506172838</v>
      </c>
      <c r="Q1472" t="str">
        <f>LEFT(Table1[[#This Row],[Category and Sub-Category]],FIND("/",Table1[[#This Row],[Category and Sub-Category]])-1)</f>
        <v>publishing</v>
      </c>
      <c r="R1472" t="str">
        <f>RIGHT(Table1[[#This Row],[Category and Sub-Category]],LEN(Table1[[#This Row],[Category and Sub-Category]])-FIND("/",Table1[[#This Row],[Category and Sub-Category]]))</f>
        <v>radio &amp; podcasts</v>
      </c>
      <c r="S1472" s="14">
        <f>(((Table1[[#This Row],[launched_at]]/60)/60)/24)+DATE(1970,1,1)</f>
        <v>41250.827118055553</v>
      </c>
      <c r="T1472" s="14">
        <f t="shared" si="22"/>
        <v>41271.827118055553</v>
      </c>
    </row>
    <row r="1473" spans="1:20" ht="43.5" x14ac:dyDescent="0.35">
      <c r="A1473">
        <v>1471</v>
      </c>
      <c r="B1473" s="1" t="s">
        <v>1472</v>
      </c>
      <c r="C1473" s="1" t="s">
        <v>5581</v>
      </c>
      <c r="D1473" s="6">
        <v>32000</v>
      </c>
      <c r="E1473" s="6">
        <v>33229</v>
      </c>
      <c r="F1473" t="s">
        <v>8219</v>
      </c>
      <c r="G1473" t="s">
        <v>8224</v>
      </c>
      <c r="H1473" t="s">
        <v>8246</v>
      </c>
      <c r="I1473">
        <v>1428620334</v>
      </c>
      <c r="J1473">
        <v>1426028334</v>
      </c>
      <c r="K1473" t="b">
        <v>1</v>
      </c>
      <c r="L1473">
        <v>343</v>
      </c>
      <c r="M1473" t="b">
        <v>1</v>
      </c>
      <c r="N1473" t="s">
        <v>8288</v>
      </c>
      <c r="O1473" s="16">
        <f>Table1[[#This Row],[pledged]]/Table1[[#This Row],[goal]]*100</f>
        <v>103.840625</v>
      </c>
      <c r="P1473" s="6">
        <f>IFERROR(Table1[[#This Row],[pledged]]/Table1[[#This Row],[backers_count]],0)</f>
        <v>96.877551020408163</v>
      </c>
      <c r="Q1473" t="str">
        <f>LEFT(Table1[[#This Row],[Category and Sub-Category]],FIND("/",Table1[[#This Row],[Category and Sub-Category]])-1)</f>
        <v>publishing</v>
      </c>
      <c r="R1473" t="str">
        <f>RIGHT(Table1[[#This Row],[Category and Sub-Category]],LEN(Table1[[#This Row],[Category and Sub-Category]])-FIND("/",Table1[[#This Row],[Category and Sub-Category]]))</f>
        <v>radio &amp; podcasts</v>
      </c>
      <c r="S1473" s="14">
        <f>(((Table1[[#This Row],[launched_at]]/60)/60)/24)+DATE(1970,1,1)</f>
        <v>42073.957569444443</v>
      </c>
      <c r="T1473" s="14">
        <f t="shared" si="22"/>
        <v>42103.957569444443</v>
      </c>
    </row>
    <row r="1474" spans="1:20" ht="58" x14ac:dyDescent="0.35">
      <c r="A1474">
        <v>1472</v>
      </c>
      <c r="B1474" s="1" t="s">
        <v>1473</v>
      </c>
      <c r="C1474" s="1" t="s">
        <v>5582</v>
      </c>
      <c r="D1474" s="6">
        <v>25000</v>
      </c>
      <c r="E1474" s="6">
        <v>34676</v>
      </c>
      <c r="F1474" t="s">
        <v>8219</v>
      </c>
      <c r="G1474" t="s">
        <v>8224</v>
      </c>
      <c r="H1474" t="s">
        <v>8246</v>
      </c>
      <c r="I1474">
        <v>1381928503</v>
      </c>
      <c r="J1474">
        <v>1379336503</v>
      </c>
      <c r="K1474" t="b">
        <v>1</v>
      </c>
      <c r="L1474">
        <v>336</v>
      </c>
      <c r="M1474" t="b">
        <v>1</v>
      </c>
      <c r="N1474" t="s">
        <v>8288</v>
      </c>
      <c r="O1474" s="16">
        <f>Table1[[#This Row],[pledged]]/Table1[[#This Row],[goal]]*100</f>
        <v>138.70400000000001</v>
      </c>
      <c r="P1474" s="6">
        <f>IFERROR(Table1[[#This Row],[pledged]]/Table1[[#This Row],[backers_count]],0)</f>
        <v>103.20238095238095</v>
      </c>
      <c r="Q1474" t="str">
        <f>LEFT(Table1[[#This Row],[Category and Sub-Category]],FIND("/",Table1[[#This Row],[Category and Sub-Category]])-1)</f>
        <v>publishing</v>
      </c>
      <c r="R1474" t="str">
        <f>RIGHT(Table1[[#This Row],[Category and Sub-Category]],LEN(Table1[[#This Row],[Category and Sub-Category]])-FIND("/",Table1[[#This Row],[Category and Sub-Category]]))</f>
        <v>radio &amp; podcasts</v>
      </c>
      <c r="S1474" s="14">
        <f>(((Table1[[#This Row],[launched_at]]/60)/60)/24)+DATE(1970,1,1)</f>
        <v>41533.542858796296</v>
      </c>
      <c r="T1474" s="14">
        <f t="shared" ref="T1474:T1537" si="23">(((I1474/60)/60)/24)+DATE(1970,1,1)</f>
        <v>41563.542858796296</v>
      </c>
    </row>
    <row r="1475" spans="1:20" x14ac:dyDescent="0.35">
      <c r="A1475">
        <v>1473</v>
      </c>
      <c r="B1475" s="1" t="s">
        <v>1474</v>
      </c>
      <c r="C1475" s="1" t="s">
        <v>5583</v>
      </c>
      <c r="D1475" s="6">
        <v>1500</v>
      </c>
      <c r="E1475" s="6">
        <v>1807.74</v>
      </c>
      <c r="F1475" t="s">
        <v>8219</v>
      </c>
      <c r="G1475" t="s">
        <v>8224</v>
      </c>
      <c r="H1475" t="s">
        <v>8246</v>
      </c>
      <c r="I1475">
        <v>1330644639</v>
      </c>
      <c r="J1475">
        <v>1328052639</v>
      </c>
      <c r="K1475" t="b">
        <v>1</v>
      </c>
      <c r="L1475">
        <v>47</v>
      </c>
      <c r="M1475" t="b">
        <v>1</v>
      </c>
      <c r="N1475" t="s">
        <v>8288</v>
      </c>
      <c r="O1475" s="16">
        <f>Table1[[#This Row],[pledged]]/Table1[[#This Row],[goal]]*100</f>
        <v>120.51600000000001</v>
      </c>
      <c r="P1475" s="6">
        <f>IFERROR(Table1[[#This Row],[pledged]]/Table1[[#This Row],[backers_count]],0)</f>
        <v>38.462553191489363</v>
      </c>
      <c r="Q1475" t="str">
        <f>LEFT(Table1[[#This Row],[Category and Sub-Category]],FIND("/",Table1[[#This Row],[Category and Sub-Category]])-1)</f>
        <v>publishing</v>
      </c>
      <c r="R1475" t="str">
        <f>RIGHT(Table1[[#This Row],[Category and Sub-Category]],LEN(Table1[[#This Row],[Category and Sub-Category]])-FIND("/",Table1[[#This Row],[Category and Sub-Category]]))</f>
        <v>radio &amp; podcasts</v>
      </c>
      <c r="S1475" s="14">
        <f>(((Table1[[#This Row],[launched_at]]/60)/60)/24)+DATE(1970,1,1)</f>
        <v>40939.979618055557</v>
      </c>
      <c r="T1475" s="14">
        <f t="shared" si="23"/>
        <v>40969.979618055557</v>
      </c>
    </row>
    <row r="1476" spans="1:20" ht="43.5" x14ac:dyDescent="0.35">
      <c r="A1476">
        <v>1474</v>
      </c>
      <c r="B1476" s="1" t="s">
        <v>1475</v>
      </c>
      <c r="C1476" s="1" t="s">
        <v>5584</v>
      </c>
      <c r="D1476" s="6">
        <v>3000</v>
      </c>
      <c r="E1476" s="6">
        <v>3368</v>
      </c>
      <c r="F1476" t="s">
        <v>8219</v>
      </c>
      <c r="G1476" t="s">
        <v>8224</v>
      </c>
      <c r="H1476" t="s">
        <v>8246</v>
      </c>
      <c r="I1476">
        <v>1379093292</v>
      </c>
      <c r="J1476">
        <v>1376501292</v>
      </c>
      <c r="K1476" t="b">
        <v>1</v>
      </c>
      <c r="L1476">
        <v>76</v>
      </c>
      <c r="M1476" t="b">
        <v>1</v>
      </c>
      <c r="N1476" t="s">
        <v>8288</v>
      </c>
      <c r="O1476" s="16">
        <f>Table1[[#This Row],[pledged]]/Table1[[#This Row],[goal]]*100</f>
        <v>112.26666666666667</v>
      </c>
      <c r="P1476" s="6">
        <f>IFERROR(Table1[[#This Row],[pledged]]/Table1[[#This Row],[backers_count]],0)</f>
        <v>44.315789473684212</v>
      </c>
      <c r="Q1476" t="str">
        <f>LEFT(Table1[[#This Row],[Category and Sub-Category]],FIND("/",Table1[[#This Row],[Category and Sub-Category]])-1)</f>
        <v>publishing</v>
      </c>
      <c r="R1476" t="str">
        <f>RIGHT(Table1[[#This Row],[Category and Sub-Category]],LEN(Table1[[#This Row],[Category and Sub-Category]])-FIND("/",Table1[[#This Row],[Category and Sub-Category]]))</f>
        <v>radio &amp; podcasts</v>
      </c>
      <c r="S1476" s="14">
        <f>(((Table1[[#This Row],[launched_at]]/60)/60)/24)+DATE(1970,1,1)</f>
        <v>41500.727916666663</v>
      </c>
      <c r="T1476" s="14">
        <f t="shared" si="23"/>
        <v>41530.727916666663</v>
      </c>
    </row>
    <row r="1477" spans="1:20" ht="43.5" x14ac:dyDescent="0.35">
      <c r="A1477">
        <v>1475</v>
      </c>
      <c r="B1477" s="1" t="s">
        <v>1476</v>
      </c>
      <c r="C1477" s="1" t="s">
        <v>5585</v>
      </c>
      <c r="D1477" s="6">
        <v>15000</v>
      </c>
      <c r="E1477" s="6">
        <v>28300.45</v>
      </c>
      <c r="F1477" t="s">
        <v>8219</v>
      </c>
      <c r="G1477" t="s">
        <v>8224</v>
      </c>
      <c r="H1477" t="s">
        <v>8246</v>
      </c>
      <c r="I1477">
        <v>1419051540</v>
      </c>
      <c r="J1477">
        <v>1416244863</v>
      </c>
      <c r="K1477" t="b">
        <v>1</v>
      </c>
      <c r="L1477">
        <v>441</v>
      </c>
      <c r="M1477" t="b">
        <v>1</v>
      </c>
      <c r="N1477" t="s">
        <v>8288</v>
      </c>
      <c r="O1477" s="16">
        <f>Table1[[#This Row],[pledged]]/Table1[[#This Row],[goal]]*100</f>
        <v>188.66966666666667</v>
      </c>
      <c r="P1477" s="6">
        <f>IFERROR(Table1[[#This Row],[pledged]]/Table1[[#This Row],[backers_count]],0)</f>
        <v>64.173356009070289</v>
      </c>
      <c r="Q1477" t="str">
        <f>LEFT(Table1[[#This Row],[Category and Sub-Category]],FIND("/",Table1[[#This Row],[Category and Sub-Category]])-1)</f>
        <v>publishing</v>
      </c>
      <c r="R1477" t="str">
        <f>RIGHT(Table1[[#This Row],[Category and Sub-Category]],LEN(Table1[[#This Row],[Category and Sub-Category]])-FIND("/",Table1[[#This Row],[Category and Sub-Category]]))</f>
        <v>radio &amp; podcasts</v>
      </c>
      <c r="S1477" s="14">
        <f>(((Table1[[#This Row],[launched_at]]/60)/60)/24)+DATE(1970,1,1)</f>
        <v>41960.722951388889</v>
      </c>
      <c r="T1477" s="14">
        <f t="shared" si="23"/>
        <v>41993.207638888889</v>
      </c>
    </row>
    <row r="1478" spans="1:20" ht="29" x14ac:dyDescent="0.35">
      <c r="A1478">
        <v>1476</v>
      </c>
      <c r="B1478" s="1" t="s">
        <v>1477</v>
      </c>
      <c r="C1478" s="1" t="s">
        <v>5586</v>
      </c>
      <c r="D1478" s="6">
        <v>6000</v>
      </c>
      <c r="E1478" s="6">
        <v>39693.279999999999</v>
      </c>
      <c r="F1478" t="s">
        <v>8219</v>
      </c>
      <c r="G1478" t="s">
        <v>8224</v>
      </c>
      <c r="H1478" t="s">
        <v>8246</v>
      </c>
      <c r="I1478">
        <v>1315616422</v>
      </c>
      <c r="J1478">
        <v>1313024422</v>
      </c>
      <c r="K1478" t="b">
        <v>1</v>
      </c>
      <c r="L1478">
        <v>916</v>
      </c>
      <c r="M1478" t="b">
        <v>1</v>
      </c>
      <c r="N1478" t="s">
        <v>8288</v>
      </c>
      <c r="O1478" s="16">
        <f>Table1[[#This Row],[pledged]]/Table1[[#This Row],[goal]]*100</f>
        <v>661.55466666666666</v>
      </c>
      <c r="P1478" s="6">
        <f>IFERROR(Table1[[#This Row],[pledged]]/Table1[[#This Row],[backers_count]],0)</f>
        <v>43.333275109170302</v>
      </c>
      <c r="Q1478" t="str">
        <f>LEFT(Table1[[#This Row],[Category and Sub-Category]],FIND("/",Table1[[#This Row],[Category and Sub-Category]])-1)</f>
        <v>publishing</v>
      </c>
      <c r="R1478" t="str">
        <f>RIGHT(Table1[[#This Row],[Category and Sub-Category]],LEN(Table1[[#This Row],[Category and Sub-Category]])-FIND("/",Table1[[#This Row],[Category and Sub-Category]]))</f>
        <v>radio &amp; podcasts</v>
      </c>
      <c r="S1478" s="14">
        <f>(((Table1[[#This Row],[launched_at]]/60)/60)/24)+DATE(1970,1,1)</f>
        <v>40766.041921296295</v>
      </c>
      <c r="T1478" s="14">
        <f t="shared" si="23"/>
        <v>40796.041921296295</v>
      </c>
    </row>
    <row r="1479" spans="1:20" ht="43.5" x14ac:dyDescent="0.35">
      <c r="A1479">
        <v>1477</v>
      </c>
      <c r="B1479" s="1" t="s">
        <v>1478</v>
      </c>
      <c r="C1479" s="1" t="s">
        <v>5587</v>
      </c>
      <c r="D1479" s="6">
        <v>30000</v>
      </c>
      <c r="E1479" s="6">
        <v>33393</v>
      </c>
      <c r="F1479" t="s">
        <v>8219</v>
      </c>
      <c r="G1479" t="s">
        <v>8224</v>
      </c>
      <c r="H1479" t="s">
        <v>8246</v>
      </c>
      <c r="I1479">
        <v>1324609200</v>
      </c>
      <c r="J1479">
        <v>1319467604</v>
      </c>
      <c r="K1479" t="b">
        <v>1</v>
      </c>
      <c r="L1479">
        <v>369</v>
      </c>
      <c r="M1479" t="b">
        <v>1</v>
      </c>
      <c r="N1479" t="s">
        <v>8288</v>
      </c>
      <c r="O1479" s="16">
        <f>Table1[[#This Row],[pledged]]/Table1[[#This Row],[goal]]*100</f>
        <v>111.31</v>
      </c>
      <c r="P1479" s="6">
        <f>IFERROR(Table1[[#This Row],[pledged]]/Table1[[#This Row],[backers_count]],0)</f>
        <v>90.495934959349597</v>
      </c>
      <c r="Q1479" t="str">
        <f>LEFT(Table1[[#This Row],[Category and Sub-Category]],FIND("/",Table1[[#This Row],[Category and Sub-Category]])-1)</f>
        <v>publishing</v>
      </c>
      <c r="R1479" t="str">
        <f>RIGHT(Table1[[#This Row],[Category and Sub-Category]],LEN(Table1[[#This Row],[Category and Sub-Category]])-FIND("/",Table1[[#This Row],[Category and Sub-Category]]))</f>
        <v>radio &amp; podcasts</v>
      </c>
      <c r="S1479" s="14">
        <f>(((Table1[[#This Row],[launched_at]]/60)/60)/24)+DATE(1970,1,1)</f>
        <v>40840.615787037037</v>
      </c>
      <c r="T1479" s="14">
        <f t="shared" si="23"/>
        <v>40900.125</v>
      </c>
    </row>
    <row r="1480" spans="1:20" ht="43.5" x14ac:dyDescent="0.35">
      <c r="A1480">
        <v>1478</v>
      </c>
      <c r="B1480" s="1" t="s">
        <v>1479</v>
      </c>
      <c r="C1480" s="1" t="s">
        <v>5588</v>
      </c>
      <c r="D1480" s="6">
        <v>50000</v>
      </c>
      <c r="E1480" s="6">
        <v>590807.11</v>
      </c>
      <c r="F1480" t="s">
        <v>8219</v>
      </c>
      <c r="G1480" t="s">
        <v>8224</v>
      </c>
      <c r="H1480" t="s">
        <v>8246</v>
      </c>
      <c r="I1480">
        <v>1368564913</v>
      </c>
      <c r="J1480">
        <v>1367355313</v>
      </c>
      <c r="K1480" t="b">
        <v>1</v>
      </c>
      <c r="L1480">
        <v>20242</v>
      </c>
      <c r="M1480" t="b">
        <v>1</v>
      </c>
      <c r="N1480" t="s">
        <v>8288</v>
      </c>
      <c r="O1480" s="16">
        <f>Table1[[#This Row],[pledged]]/Table1[[#This Row],[goal]]*100</f>
        <v>1181.6142199999999</v>
      </c>
      <c r="P1480" s="6">
        <f>IFERROR(Table1[[#This Row],[pledged]]/Table1[[#This Row],[backers_count]],0)</f>
        <v>29.187190495010373</v>
      </c>
      <c r="Q1480" t="str">
        <f>LEFT(Table1[[#This Row],[Category and Sub-Category]],FIND("/",Table1[[#This Row],[Category and Sub-Category]])-1)</f>
        <v>publishing</v>
      </c>
      <c r="R1480" t="str">
        <f>RIGHT(Table1[[#This Row],[Category and Sub-Category]],LEN(Table1[[#This Row],[Category and Sub-Category]])-FIND("/",Table1[[#This Row],[Category and Sub-Category]]))</f>
        <v>radio &amp; podcasts</v>
      </c>
      <c r="S1480" s="14">
        <f>(((Table1[[#This Row],[launched_at]]/60)/60)/24)+DATE(1970,1,1)</f>
        <v>41394.871678240743</v>
      </c>
      <c r="T1480" s="14">
        <f t="shared" si="23"/>
        <v>41408.871678240743</v>
      </c>
    </row>
    <row r="1481" spans="1:20" ht="43.5" x14ac:dyDescent="0.35">
      <c r="A1481">
        <v>1479</v>
      </c>
      <c r="B1481" s="1" t="s">
        <v>1480</v>
      </c>
      <c r="C1481" s="1" t="s">
        <v>5589</v>
      </c>
      <c r="D1481" s="6">
        <v>1600</v>
      </c>
      <c r="E1481" s="6">
        <v>2198</v>
      </c>
      <c r="F1481" t="s">
        <v>8219</v>
      </c>
      <c r="G1481" t="s">
        <v>8224</v>
      </c>
      <c r="H1481" t="s">
        <v>8246</v>
      </c>
      <c r="I1481">
        <v>1399694340</v>
      </c>
      <c r="J1481">
        <v>1398448389</v>
      </c>
      <c r="K1481" t="b">
        <v>1</v>
      </c>
      <c r="L1481">
        <v>71</v>
      </c>
      <c r="M1481" t="b">
        <v>1</v>
      </c>
      <c r="N1481" t="s">
        <v>8288</v>
      </c>
      <c r="O1481" s="16">
        <f>Table1[[#This Row],[pledged]]/Table1[[#This Row],[goal]]*100</f>
        <v>137.375</v>
      </c>
      <c r="P1481" s="6">
        <f>IFERROR(Table1[[#This Row],[pledged]]/Table1[[#This Row],[backers_count]],0)</f>
        <v>30.95774647887324</v>
      </c>
      <c r="Q1481" t="str">
        <f>LEFT(Table1[[#This Row],[Category and Sub-Category]],FIND("/",Table1[[#This Row],[Category and Sub-Category]])-1)</f>
        <v>publishing</v>
      </c>
      <c r="R1481" t="str">
        <f>RIGHT(Table1[[#This Row],[Category and Sub-Category]],LEN(Table1[[#This Row],[Category and Sub-Category]])-FIND("/",Table1[[#This Row],[Category and Sub-Category]]))</f>
        <v>radio &amp; podcasts</v>
      </c>
      <c r="S1481" s="14">
        <f>(((Table1[[#This Row],[launched_at]]/60)/60)/24)+DATE(1970,1,1)</f>
        <v>41754.745243055557</v>
      </c>
      <c r="T1481" s="14">
        <f t="shared" si="23"/>
        <v>41769.165972222225</v>
      </c>
    </row>
    <row r="1482" spans="1:20" ht="43.5" x14ac:dyDescent="0.35">
      <c r="A1482">
        <v>1480</v>
      </c>
      <c r="B1482" s="1" t="s">
        <v>1481</v>
      </c>
      <c r="C1482" s="1" t="s">
        <v>5590</v>
      </c>
      <c r="D1482" s="6">
        <v>50000</v>
      </c>
      <c r="E1482" s="6">
        <v>58520.2</v>
      </c>
      <c r="F1482" t="s">
        <v>8219</v>
      </c>
      <c r="G1482" t="s">
        <v>8224</v>
      </c>
      <c r="H1482" t="s">
        <v>8246</v>
      </c>
      <c r="I1482">
        <v>1374858000</v>
      </c>
      <c r="J1482">
        <v>1373408699</v>
      </c>
      <c r="K1482" t="b">
        <v>1</v>
      </c>
      <c r="L1482">
        <v>635</v>
      </c>
      <c r="M1482" t="b">
        <v>1</v>
      </c>
      <c r="N1482" t="s">
        <v>8288</v>
      </c>
      <c r="O1482" s="16">
        <f>Table1[[#This Row],[pledged]]/Table1[[#This Row],[goal]]*100</f>
        <v>117.04040000000001</v>
      </c>
      <c r="P1482" s="6">
        <f>IFERROR(Table1[[#This Row],[pledged]]/Table1[[#This Row],[backers_count]],0)</f>
        <v>92.157795275590544</v>
      </c>
      <c r="Q1482" t="str">
        <f>LEFT(Table1[[#This Row],[Category and Sub-Category]],FIND("/",Table1[[#This Row],[Category and Sub-Category]])-1)</f>
        <v>publishing</v>
      </c>
      <c r="R1482" t="str">
        <f>RIGHT(Table1[[#This Row],[Category and Sub-Category]],LEN(Table1[[#This Row],[Category and Sub-Category]])-FIND("/",Table1[[#This Row],[Category and Sub-Category]]))</f>
        <v>radio &amp; podcasts</v>
      </c>
      <c r="S1482" s="14">
        <f>(((Table1[[#This Row],[launched_at]]/60)/60)/24)+DATE(1970,1,1)</f>
        <v>41464.934016203704</v>
      </c>
      <c r="T1482" s="14">
        <f t="shared" si="23"/>
        <v>41481.708333333336</v>
      </c>
    </row>
    <row r="1483" spans="1:20" ht="43.5" x14ac:dyDescent="0.35">
      <c r="A1483">
        <v>1481</v>
      </c>
      <c r="B1483" s="1" t="s">
        <v>1482</v>
      </c>
      <c r="C1483" s="1" t="s">
        <v>5591</v>
      </c>
      <c r="D1483" s="6">
        <v>5000</v>
      </c>
      <c r="E1483" s="6">
        <v>105</v>
      </c>
      <c r="F1483" t="s">
        <v>8221</v>
      </c>
      <c r="G1483" t="s">
        <v>8229</v>
      </c>
      <c r="H1483" t="s">
        <v>8251</v>
      </c>
      <c r="I1483">
        <v>1383430145</v>
      </c>
      <c r="J1483">
        <v>1380838145</v>
      </c>
      <c r="K1483" t="b">
        <v>0</v>
      </c>
      <c r="L1483">
        <v>6</v>
      </c>
      <c r="M1483" t="b">
        <v>0</v>
      </c>
      <c r="N1483" t="s">
        <v>8275</v>
      </c>
      <c r="O1483" s="16">
        <f>Table1[[#This Row],[pledged]]/Table1[[#This Row],[goal]]*100</f>
        <v>2.1</v>
      </c>
      <c r="P1483" s="6">
        <f>IFERROR(Table1[[#This Row],[pledged]]/Table1[[#This Row],[backers_count]],0)</f>
        <v>17.5</v>
      </c>
      <c r="Q1483" t="str">
        <f>LEFT(Table1[[#This Row],[Category and Sub-Category]],FIND("/",Table1[[#This Row],[Category and Sub-Category]])-1)</f>
        <v>publishing</v>
      </c>
      <c r="R1483" t="str">
        <f>RIGHT(Table1[[#This Row],[Category and Sub-Category]],LEN(Table1[[#This Row],[Category and Sub-Category]])-FIND("/",Table1[[#This Row],[Category and Sub-Category]]))</f>
        <v>fiction</v>
      </c>
      <c r="S1483" s="14">
        <f>(((Table1[[#This Row],[launched_at]]/60)/60)/24)+DATE(1970,1,1)</f>
        <v>41550.922974537039</v>
      </c>
      <c r="T1483" s="14">
        <f t="shared" si="23"/>
        <v>41580.922974537039</v>
      </c>
    </row>
    <row r="1484" spans="1:20" ht="43.5" x14ac:dyDescent="0.35">
      <c r="A1484">
        <v>1482</v>
      </c>
      <c r="B1484" s="1" t="s">
        <v>1483</v>
      </c>
      <c r="C1484" s="1" t="s">
        <v>5592</v>
      </c>
      <c r="D1484" s="6">
        <v>5000</v>
      </c>
      <c r="E1484" s="6">
        <v>5</v>
      </c>
      <c r="F1484" t="s">
        <v>8221</v>
      </c>
      <c r="G1484" t="s">
        <v>8224</v>
      </c>
      <c r="H1484" t="s">
        <v>8246</v>
      </c>
      <c r="I1484">
        <v>1347004260</v>
      </c>
      <c r="J1484">
        <v>1345062936</v>
      </c>
      <c r="K1484" t="b">
        <v>0</v>
      </c>
      <c r="L1484">
        <v>1</v>
      </c>
      <c r="M1484" t="b">
        <v>0</v>
      </c>
      <c r="N1484" t="s">
        <v>8275</v>
      </c>
      <c r="O1484" s="16">
        <f>Table1[[#This Row],[pledged]]/Table1[[#This Row],[goal]]*100</f>
        <v>0.1</v>
      </c>
      <c r="P1484" s="6">
        <f>IFERROR(Table1[[#This Row],[pledged]]/Table1[[#This Row],[backers_count]],0)</f>
        <v>5</v>
      </c>
      <c r="Q1484" t="str">
        <f>LEFT(Table1[[#This Row],[Category and Sub-Category]],FIND("/",Table1[[#This Row],[Category and Sub-Category]])-1)</f>
        <v>publishing</v>
      </c>
      <c r="R1484" t="str">
        <f>RIGHT(Table1[[#This Row],[Category and Sub-Category]],LEN(Table1[[#This Row],[Category and Sub-Category]])-FIND("/",Table1[[#This Row],[Category and Sub-Category]]))</f>
        <v>fiction</v>
      </c>
      <c r="S1484" s="14">
        <f>(((Table1[[#This Row],[launched_at]]/60)/60)/24)+DATE(1970,1,1)</f>
        <v>41136.85805555556</v>
      </c>
      <c r="T1484" s="14">
        <f t="shared" si="23"/>
        <v>41159.32708333333</v>
      </c>
    </row>
    <row r="1485" spans="1:20" ht="43.5" x14ac:dyDescent="0.35">
      <c r="A1485">
        <v>1483</v>
      </c>
      <c r="B1485" s="1" t="s">
        <v>1484</v>
      </c>
      <c r="C1485" s="1" t="s">
        <v>5593</v>
      </c>
      <c r="D1485" s="6">
        <v>7000</v>
      </c>
      <c r="E1485" s="6">
        <v>50</v>
      </c>
      <c r="F1485" t="s">
        <v>8221</v>
      </c>
      <c r="G1485" t="s">
        <v>8224</v>
      </c>
      <c r="H1485" t="s">
        <v>8246</v>
      </c>
      <c r="I1485">
        <v>1469162275</v>
      </c>
      <c r="J1485">
        <v>1467002275</v>
      </c>
      <c r="K1485" t="b">
        <v>0</v>
      </c>
      <c r="L1485">
        <v>2</v>
      </c>
      <c r="M1485" t="b">
        <v>0</v>
      </c>
      <c r="N1485" t="s">
        <v>8275</v>
      </c>
      <c r="O1485" s="16">
        <f>Table1[[#This Row],[pledged]]/Table1[[#This Row],[goal]]*100</f>
        <v>0.7142857142857143</v>
      </c>
      <c r="P1485" s="6">
        <f>IFERROR(Table1[[#This Row],[pledged]]/Table1[[#This Row],[backers_count]],0)</f>
        <v>25</v>
      </c>
      <c r="Q1485" t="str">
        <f>LEFT(Table1[[#This Row],[Category and Sub-Category]],FIND("/",Table1[[#This Row],[Category and Sub-Category]])-1)</f>
        <v>publishing</v>
      </c>
      <c r="R1485" t="str">
        <f>RIGHT(Table1[[#This Row],[Category and Sub-Category]],LEN(Table1[[#This Row],[Category and Sub-Category]])-FIND("/",Table1[[#This Row],[Category and Sub-Category]]))</f>
        <v>fiction</v>
      </c>
      <c r="S1485" s="14">
        <f>(((Table1[[#This Row],[launched_at]]/60)/60)/24)+DATE(1970,1,1)</f>
        <v>42548.192997685182</v>
      </c>
      <c r="T1485" s="14">
        <f t="shared" si="23"/>
        <v>42573.192997685182</v>
      </c>
    </row>
    <row r="1486" spans="1:20" x14ac:dyDescent="0.35">
      <c r="A1486">
        <v>1484</v>
      </c>
      <c r="B1486" s="1" t="s">
        <v>1485</v>
      </c>
      <c r="C1486" s="1" t="s">
        <v>5594</v>
      </c>
      <c r="D1486" s="6">
        <v>2000</v>
      </c>
      <c r="E1486" s="6">
        <v>0</v>
      </c>
      <c r="F1486" t="s">
        <v>8221</v>
      </c>
      <c r="G1486" t="s">
        <v>8224</v>
      </c>
      <c r="H1486" t="s">
        <v>8246</v>
      </c>
      <c r="I1486">
        <v>1342882260</v>
      </c>
      <c r="J1486">
        <v>1337834963</v>
      </c>
      <c r="K1486" t="b">
        <v>0</v>
      </c>
      <c r="L1486">
        <v>0</v>
      </c>
      <c r="M1486" t="b">
        <v>0</v>
      </c>
      <c r="N1486" t="s">
        <v>8275</v>
      </c>
      <c r="O1486" s="16">
        <f>Table1[[#This Row],[pledged]]/Table1[[#This Row],[goal]]*100</f>
        <v>0</v>
      </c>
      <c r="P1486" s="6">
        <f>IFERROR(Table1[[#This Row],[pledged]]/Table1[[#This Row],[backers_count]],0)</f>
        <v>0</v>
      </c>
      <c r="Q1486" t="str">
        <f>LEFT(Table1[[#This Row],[Category and Sub-Category]],FIND("/",Table1[[#This Row],[Category and Sub-Category]])-1)</f>
        <v>publishing</v>
      </c>
      <c r="R1486" t="str">
        <f>RIGHT(Table1[[#This Row],[Category and Sub-Category]],LEN(Table1[[#This Row],[Category and Sub-Category]])-FIND("/",Table1[[#This Row],[Category and Sub-Category]]))</f>
        <v>fiction</v>
      </c>
      <c r="S1486" s="14">
        <f>(((Table1[[#This Row],[launched_at]]/60)/60)/24)+DATE(1970,1,1)</f>
        <v>41053.200960648144</v>
      </c>
      <c r="T1486" s="14">
        <f t="shared" si="23"/>
        <v>41111.618750000001</v>
      </c>
    </row>
    <row r="1487" spans="1:20" ht="43.5" x14ac:dyDescent="0.35">
      <c r="A1487">
        <v>1485</v>
      </c>
      <c r="B1487" s="1" t="s">
        <v>1486</v>
      </c>
      <c r="C1487" s="1" t="s">
        <v>5595</v>
      </c>
      <c r="D1487" s="6">
        <v>6700</v>
      </c>
      <c r="E1487" s="6">
        <v>150</v>
      </c>
      <c r="F1487" t="s">
        <v>8221</v>
      </c>
      <c r="G1487" t="s">
        <v>8224</v>
      </c>
      <c r="H1487" t="s">
        <v>8246</v>
      </c>
      <c r="I1487">
        <v>1434827173</v>
      </c>
      <c r="J1487">
        <v>1430939173</v>
      </c>
      <c r="K1487" t="b">
        <v>0</v>
      </c>
      <c r="L1487">
        <v>3</v>
      </c>
      <c r="M1487" t="b">
        <v>0</v>
      </c>
      <c r="N1487" t="s">
        <v>8275</v>
      </c>
      <c r="O1487" s="16">
        <f>Table1[[#This Row],[pledged]]/Table1[[#This Row],[goal]]*100</f>
        <v>2.2388059701492535</v>
      </c>
      <c r="P1487" s="6">
        <f>IFERROR(Table1[[#This Row],[pledged]]/Table1[[#This Row],[backers_count]],0)</f>
        <v>50</v>
      </c>
      <c r="Q1487" t="str">
        <f>LEFT(Table1[[#This Row],[Category and Sub-Category]],FIND("/",Table1[[#This Row],[Category and Sub-Category]])-1)</f>
        <v>publishing</v>
      </c>
      <c r="R1487" t="str">
        <f>RIGHT(Table1[[#This Row],[Category and Sub-Category]],LEN(Table1[[#This Row],[Category and Sub-Category]])-FIND("/",Table1[[#This Row],[Category and Sub-Category]]))</f>
        <v>fiction</v>
      </c>
      <c r="S1487" s="14">
        <f>(((Table1[[#This Row],[launched_at]]/60)/60)/24)+DATE(1970,1,1)</f>
        <v>42130.795983796299</v>
      </c>
      <c r="T1487" s="14">
        <f t="shared" si="23"/>
        <v>42175.795983796299</v>
      </c>
    </row>
    <row r="1488" spans="1:20" ht="58" x14ac:dyDescent="0.35">
      <c r="A1488">
        <v>1486</v>
      </c>
      <c r="B1488" s="1" t="s">
        <v>1487</v>
      </c>
      <c r="C1488" s="1" t="s">
        <v>5596</v>
      </c>
      <c r="D1488" s="6">
        <v>20000</v>
      </c>
      <c r="E1488" s="6">
        <v>48</v>
      </c>
      <c r="F1488" t="s">
        <v>8221</v>
      </c>
      <c r="G1488" t="s">
        <v>8224</v>
      </c>
      <c r="H1488" t="s">
        <v>8246</v>
      </c>
      <c r="I1488">
        <v>1425009761</v>
      </c>
      <c r="J1488">
        <v>1422417761</v>
      </c>
      <c r="K1488" t="b">
        <v>0</v>
      </c>
      <c r="L1488">
        <v>3</v>
      </c>
      <c r="M1488" t="b">
        <v>0</v>
      </c>
      <c r="N1488" t="s">
        <v>8275</v>
      </c>
      <c r="O1488" s="16">
        <f>Table1[[#This Row],[pledged]]/Table1[[#This Row],[goal]]*100</f>
        <v>0.24</v>
      </c>
      <c r="P1488" s="6">
        <f>IFERROR(Table1[[#This Row],[pledged]]/Table1[[#This Row],[backers_count]],0)</f>
        <v>16</v>
      </c>
      <c r="Q1488" t="str">
        <f>LEFT(Table1[[#This Row],[Category and Sub-Category]],FIND("/",Table1[[#This Row],[Category and Sub-Category]])-1)</f>
        <v>publishing</v>
      </c>
      <c r="R1488" t="str">
        <f>RIGHT(Table1[[#This Row],[Category and Sub-Category]],LEN(Table1[[#This Row],[Category and Sub-Category]])-FIND("/",Table1[[#This Row],[Category and Sub-Category]]))</f>
        <v>fiction</v>
      </c>
      <c r="S1488" s="14">
        <f>(((Table1[[#This Row],[launched_at]]/60)/60)/24)+DATE(1970,1,1)</f>
        <v>42032.168530092589</v>
      </c>
      <c r="T1488" s="14">
        <f t="shared" si="23"/>
        <v>42062.168530092589</v>
      </c>
    </row>
    <row r="1489" spans="1:20" ht="43.5" x14ac:dyDescent="0.35">
      <c r="A1489">
        <v>1487</v>
      </c>
      <c r="B1489" s="1" t="s">
        <v>1488</v>
      </c>
      <c r="C1489" s="1" t="s">
        <v>5597</v>
      </c>
      <c r="D1489" s="6">
        <v>10000</v>
      </c>
      <c r="E1489" s="6">
        <v>0</v>
      </c>
      <c r="F1489" t="s">
        <v>8221</v>
      </c>
      <c r="G1489" t="s">
        <v>8224</v>
      </c>
      <c r="H1489" t="s">
        <v>8246</v>
      </c>
      <c r="I1489">
        <v>1470175271</v>
      </c>
      <c r="J1489">
        <v>1467583271</v>
      </c>
      <c r="K1489" t="b">
        <v>0</v>
      </c>
      <c r="L1489">
        <v>0</v>
      </c>
      <c r="M1489" t="b">
        <v>0</v>
      </c>
      <c r="N1489" t="s">
        <v>8275</v>
      </c>
      <c r="O1489" s="16">
        <f>Table1[[#This Row],[pledged]]/Table1[[#This Row],[goal]]*100</f>
        <v>0</v>
      </c>
      <c r="P1489" s="6">
        <f>IFERROR(Table1[[#This Row],[pledged]]/Table1[[#This Row],[backers_count]],0)</f>
        <v>0</v>
      </c>
      <c r="Q1489" t="str">
        <f>LEFT(Table1[[#This Row],[Category and Sub-Category]],FIND("/",Table1[[#This Row],[Category and Sub-Category]])-1)</f>
        <v>publishing</v>
      </c>
      <c r="R1489" t="str">
        <f>RIGHT(Table1[[#This Row],[Category and Sub-Category]],LEN(Table1[[#This Row],[Category and Sub-Category]])-FIND("/",Table1[[#This Row],[Category and Sub-Category]]))</f>
        <v>fiction</v>
      </c>
      <c r="S1489" s="14">
        <f>(((Table1[[#This Row],[launched_at]]/60)/60)/24)+DATE(1970,1,1)</f>
        <v>42554.917488425926</v>
      </c>
      <c r="T1489" s="14">
        <f t="shared" si="23"/>
        <v>42584.917488425926</v>
      </c>
    </row>
    <row r="1490" spans="1:20" ht="43.5" x14ac:dyDescent="0.35">
      <c r="A1490">
        <v>1488</v>
      </c>
      <c r="B1490" s="1" t="s">
        <v>1489</v>
      </c>
      <c r="C1490" s="1" t="s">
        <v>5598</v>
      </c>
      <c r="D1490" s="6">
        <v>15000</v>
      </c>
      <c r="E1490" s="6">
        <v>360</v>
      </c>
      <c r="F1490" t="s">
        <v>8221</v>
      </c>
      <c r="G1490" t="s">
        <v>8226</v>
      </c>
      <c r="H1490" t="s">
        <v>8248</v>
      </c>
      <c r="I1490">
        <v>1388928660</v>
      </c>
      <c r="J1490">
        <v>1386336660</v>
      </c>
      <c r="K1490" t="b">
        <v>0</v>
      </c>
      <c r="L1490">
        <v>6</v>
      </c>
      <c r="M1490" t="b">
        <v>0</v>
      </c>
      <c r="N1490" t="s">
        <v>8275</v>
      </c>
      <c r="O1490" s="16">
        <f>Table1[[#This Row],[pledged]]/Table1[[#This Row],[goal]]*100</f>
        <v>2.4</v>
      </c>
      <c r="P1490" s="6">
        <f>IFERROR(Table1[[#This Row],[pledged]]/Table1[[#This Row],[backers_count]],0)</f>
        <v>60</v>
      </c>
      <c r="Q1490" t="str">
        <f>LEFT(Table1[[#This Row],[Category and Sub-Category]],FIND("/",Table1[[#This Row],[Category and Sub-Category]])-1)</f>
        <v>publishing</v>
      </c>
      <c r="R1490" t="str">
        <f>RIGHT(Table1[[#This Row],[Category and Sub-Category]],LEN(Table1[[#This Row],[Category and Sub-Category]])-FIND("/",Table1[[#This Row],[Category and Sub-Category]]))</f>
        <v>fiction</v>
      </c>
      <c r="S1490" s="14">
        <f>(((Table1[[#This Row],[launched_at]]/60)/60)/24)+DATE(1970,1,1)</f>
        <v>41614.563194444447</v>
      </c>
      <c r="T1490" s="14">
        <f t="shared" si="23"/>
        <v>41644.563194444447</v>
      </c>
    </row>
    <row r="1491" spans="1:20" ht="43.5" x14ac:dyDescent="0.35">
      <c r="A1491">
        <v>1489</v>
      </c>
      <c r="B1491" s="1" t="s">
        <v>1490</v>
      </c>
      <c r="C1491" s="1" t="s">
        <v>5599</v>
      </c>
      <c r="D1491" s="6">
        <v>5000</v>
      </c>
      <c r="E1491" s="6">
        <v>0</v>
      </c>
      <c r="F1491" t="s">
        <v>8221</v>
      </c>
      <c r="G1491" t="s">
        <v>8224</v>
      </c>
      <c r="H1491" t="s">
        <v>8246</v>
      </c>
      <c r="I1491">
        <v>1352994052</v>
      </c>
      <c r="J1491">
        <v>1350398452</v>
      </c>
      <c r="K1491" t="b">
        <v>0</v>
      </c>
      <c r="L1491">
        <v>0</v>
      </c>
      <c r="M1491" t="b">
        <v>0</v>
      </c>
      <c r="N1491" t="s">
        <v>8275</v>
      </c>
      <c r="O1491" s="16">
        <f>Table1[[#This Row],[pledged]]/Table1[[#This Row],[goal]]*100</f>
        <v>0</v>
      </c>
      <c r="P1491" s="6">
        <f>IFERROR(Table1[[#This Row],[pledged]]/Table1[[#This Row],[backers_count]],0)</f>
        <v>0</v>
      </c>
      <c r="Q1491" t="str">
        <f>LEFT(Table1[[#This Row],[Category and Sub-Category]],FIND("/",Table1[[#This Row],[Category and Sub-Category]])-1)</f>
        <v>publishing</v>
      </c>
      <c r="R1491" t="str">
        <f>RIGHT(Table1[[#This Row],[Category and Sub-Category]],LEN(Table1[[#This Row],[Category and Sub-Category]])-FIND("/",Table1[[#This Row],[Category and Sub-Category]]))</f>
        <v>fiction</v>
      </c>
      <c r="S1491" s="14">
        <f>(((Table1[[#This Row],[launched_at]]/60)/60)/24)+DATE(1970,1,1)</f>
        <v>41198.611712962964</v>
      </c>
      <c r="T1491" s="14">
        <f t="shared" si="23"/>
        <v>41228.653379629628</v>
      </c>
    </row>
    <row r="1492" spans="1:20" ht="43.5" x14ac:dyDescent="0.35">
      <c r="A1492">
        <v>1490</v>
      </c>
      <c r="B1492" s="1" t="s">
        <v>1491</v>
      </c>
      <c r="C1492" s="1" t="s">
        <v>5600</v>
      </c>
      <c r="D1492" s="6">
        <v>2900</v>
      </c>
      <c r="E1492" s="6">
        <v>895</v>
      </c>
      <c r="F1492" t="s">
        <v>8221</v>
      </c>
      <c r="G1492" t="s">
        <v>8224</v>
      </c>
      <c r="H1492" t="s">
        <v>8246</v>
      </c>
      <c r="I1492">
        <v>1380720474</v>
      </c>
      <c r="J1492">
        <v>1378214874</v>
      </c>
      <c r="K1492" t="b">
        <v>0</v>
      </c>
      <c r="L1492">
        <v>19</v>
      </c>
      <c r="M1492" t="b">
        <v>0</v>
      </c>
      <c r="N1492" t="s">
        <v>8275</v>
      </c>
      <c r="O1492" s="16">
        <f>Table1[[#This Row],[pledged]]/Table1[[#This Row],[goal]]*100</f>
        <v>30.862068965517242</v>
      </c>
      <c r="P1492" s="6">
        <f>IFERROR(Table1[[#This Row],[pledged]]/Table1[[#This Row],[backers_count]],0)</f>
        <v>47.10526315789474</v>
      </c>
      <c r="Q1492" t="str">
        <f>LEFT(Table1[[#This Row],[Category and Sub-Category]],FIND("/",Table1[[#This Row],[Category and Sub-Category]])-1)</f>
        <v>publishing</v>
      </c>
      <c r="R1492" t="str">
        <f>RIGHT(Table1[[#This Row],[Category and Sub-Category]],LEN(Table1[[#This Row],[Category and Sub-Category]])-FIND("/",Table1[[#This Row],[Category and Sub-Category]]))</f>
        <v>fiction</v>
      </c>
      <c r="S1492" s="14">
        <f>(((Table1[[#This Row],[launched_at]]/60)/60)/24)+DATE(1970,1,1)</f>
        <v>41520.561041666668</v>
      </c>
      <c r="T1492" s="14">
        <f t="shared" si="23"/>
        <v>41549.561041666668</v>
      </c>
    </row>
    <row r="1493" spans="1:20" ht="43.5" x14ac:dyDescent="0.35">
      <c r="A1493">
        <v>1491</v>
      </c>
      <c r="B1493" s="1" t="s">
        <v>1492</v>
      </c>
      <c r="C1493" s="1" t="s">
        <v>5601</v>
      </c>
      <c r="D1493" s="6">
        <v>1200</v>
      </c>
      <c r="E1493" s="6">
        <v>100</v>
      </c>
      <c r="F1493" t="s">
        <v>8221</v>
      </c>
      <c r="G1493" t="s">
        <v>8224</v>
      </c>
      <c r="H1493" t="s">
        <v>8246</v>
      </c>
      <c r="I1493">
        <v>1424014680</v>
      </c>
      <c r="J1493">
        <v>1418922443</v>
      </c>
      <c r="K1493" t="b">
        <v>0</v>
      </c>
      <c r="L1493">
        <v>1</v>
      </c>
      <c r="M1493" t="b">
        <v>0</v>
      </c>
      <c r="N1493" t="s">
        <v>8275</v>
      </c>
      <c r="O1493" s="16">
        <f>Table1[[#This Row],[pledged]]/Table1[[#This Row],[goal]]*100</f>
        <v>8.3333333333333321</v>
      </c>
      <c r="P1493" s="6">
        <f>IFERROR(Table1[[#This Row],[pledged]]/Table1[[#This Row],[backers_count]],0)</f>
        <v>100</v>
      </c>
      <c r="Q1493" t="str">
        <f>LEFT(Table1[[#This Row],[Category and Sub-Category]],FIND("/",Table1[[#This Row],[Category and Sub-Category]])-1)</f>
        <v>publishing</v>
      </c>
      <c r="R1493" t="str">
        <f>RIGHT(Table1[[#This Row],[Category and Sub-Category]],LEN(Table1[[#This Row],[Category and Sub-Category]])-FIND("/",Table1[[#This Row],[Category and Sub-Category]]))</f>
        <v>fiction</v>
      </c>
      <c r="S1493" s="14">
        <f>(((Table1[[#This Row],[launched_at]]/60)/60)/24)+DATE(1970,1,1)</f>
        <v>41991.713460648149</v>
      </c>
      <c r="T1493" s="14">
        <f t="shared" si="23"/>
        <v>42050.651388888888</v>
      </c>
    </row>
    <row r="1494" spans="1:20" ht="58" x14ac:dyDescent="0.35">
      <c r="A1494">
        <v>1492</v>
      </c>
      <c r="B1494" s="1" t="s">
        <v>1493</v>
      </c>
      <c r="C1494" s="1" t="s">
        <v>5602</v>
      </c>
      <c r="D1494" s="6">
        <v>4000</v>
      </c>
      <c r="E1494" s="6">
        <v>30</v>
      </c>
      <c r="F1494" t="s">
        <v>8221</v>
      </c>
      <c r="G1494" t="s">
        <v>8224</v>
      </c>
      <c r="H1494" t="s">
        <v>8246</v>
      </c>
      <c r="I1494">
        <v>1308431646</v>
      </c>
      <c r="J1494">
        <v>1305839646</v>
      </c>
      <c r="K1494" t="b">
        <v>0</v>
      </c>
      <c r="L1494">
        <v>2</v>
      </c>
      <c r="M1494" t="b">
        <v>0</v>
      </c>
      <c r="N1494" t="s">
        <v>8275</v>
      </c>
      <c r="O1494" s="16">
        <f>Table1[[#This Row],[pledged]]/Table1[[#This Row],[goal]]*100</f>
        <v>0.75</v>
      </c>
      <c r="P1494" s="6">
        <f>IFERROR(Table1[[#This Row],[pledged]]/Table1[[#This Row],[backers_count]],0)</f>
        <v>15</v>
      </c>
      <c r="Q1494" t="str">
        <f>LEFT(Table1[[#This Row],[Category and Sub-Category]],FIND("/",Table1[[#This Row],[Category and Sub-Category]])-1)</f>
        <v>publishing</v>
      </c>
      <c r="R1494" t="str">
        <f>RIGHT(Table1[[#This Row],[Category and Sub-Category]],LEN(Table1[[#This Row],[Category and Sub-Category]])-FIND("/",Table1[[#This Row],[Category and Sub-Category]]))</f>
        <v>fiction</v>
      </c>
      <c r="S1494" s="14">
        <f>(((Table1[[#This Row],[launched_at]]/60)/60)/24)+DATE(1970,1,1)</f>
        <v>40682.884791666671</v>
      </c>
      <c r="T1494" s="14">
        <f t="shared" si="23"/>
        <v>40712.884791666671</v>
      </c>
    </row>
    <row r="1495" spans="1:20" ht="29" x14ac:dyDescent="0.35">
      <c r="A1495">
        <v>1493</v>
      </c>
      <c r="B1495" s="1" t="s">
        <v>1494</v>
      </c>
      <c r="C1495" s="1" t="s">
        <v>5603</v>
      </c>
      <c r="D1495" s="6">
        <v>2400</v>
      </c>
      <c r="E1495" s="6">
        <v>0</v>
      </c>
      <c r="F1495" t="s">
        <v>8221</v>
      </c>
      <c r="G1495" t="s">
        <v>8224</v>
      </c>
      <c r="H1495" t="s">
        <v>8246</v>
      </c>
      <c r="I1495">
        <v>1371415675</v>
      </c>
      <c r="J1495">
        <v>1368823675</v>
      </c>
      <c r="K1495" t="b">
        <v>0</v>
      </c>
      <c r="L1495">
        <v>0</v>
      </c>
      <c r="M1495" t="b">
        <v>0</v>
      </c>
      <c r="N1495" t="s">
        <v>8275</v>
      </c>
      <c r="O1495" s="16">
        <f>Table1[[#This Row],[pledged]]/Table1[[#This Row],[goal]]*100</f>
        <v>0</v>
      </c>
      <c r="P1495" s="6">
        <f>IFERROR(Table1[[#This Row],[pledged]]/Table1[[#This Row],[backers_count]],0)</f>
        <v>0</v>
      </c>
      <c r="Q1495" t="str">
        <f>LEFT(Table1[[#This Row],[Category and Sub-Category]],FIND("/",Table1[[#This Row],[Category and Sub-Category]])-1)</f>
        <v>publishing</v>
      </c>
      <c r="R1495" t="str">
        <f>RIGHT(Table1[[#This Row],[Category and Sub-Category]],LEN(Table1[[#This Row],[Category and Sub-Category]])-FIND("/",Table1[[#This Row],[Category and Sub-Category]]))</f>
        <v>fiction</v>
      </c>
      <c r="S1495" s="14">
        <f>(((Table1[[#This Row],[launched_at]]/60)/60)/24)+DATE(1970,1,1)</f>
        <v>41411.866608796299</v>
      </c>
      <c r="T1495" s="14">
        <f t="shared" si="23"/>
        <v>41441.866608796299</v>
      </c>
    </row>
    <row r="1496" spans="1:20" ht="58" x14ac:dyDescent="0.35">
      <c r="A1496">
        <v>1494</v>
      </c>
      <c r="B1496" s="1" t="s">
        <v>1495</v>
      </c>
      <c r="C1496" s="1" t="s">
        <v>5604</v>
      </c>
      <c r="D1496" s="6">
        <v>5000</v>
      </c>
      <c r="E1496" s="6">
        <v>445</v>
      </c>
      <c r="F1496" t="s">
        <v>8221</v>
      </c>
      <c r="G1496" t="s">
        <v>8224</v>
      </c>
      <c r="H1496" t="s">
        <v>8246</v>
      </c>
      <c r="I1496">
        <v>1428075480</v>
      </c>
      <c r="J1496">
        <v>1425489613</v>
      </c>
      <c r="K1496" t="b">
        <v>0</v>
      </c>
      <c r="L1496">
        <v>11</v>
      </c>
      <c r="M1496" t="b">
        <v>0</v>
      </c>
      <c r="N1496" t="s">
        <v>8275</v>
      </c>
      <c r="O1496" s="16">
        <f>Table1[[#This Row],[pledged]]/Table1[[#This Row],[goal]]*100</f>
        <v>8.9</v>
      </c>
      <c r="P1496" s="6">
        <f>IFERROR(Table1[[#This Row],[pledged]]/Table1[[#This Row],[backers_count]],0)</f>
        <v>40.454545454545453</v>
      </c>
      <c r="Q1496" t="str">
        <f>LEFT(Table1[[#This Row],[Category and Sub-Category]],FIND("/",Table1[[#This Row],[Category and Sub-Category]])-1)</f>
        <v>publishing</v>
      </c>
      <c r="R1496" t="str">
        <f>RIGHT(Table1[[#This Row],[Category and Sub-Category]],LEN(Table1[[#This Row],[Category and Sub-Category]])-FIND("/",Table1[[#This Row],[Category and Sub-Category]]))</f>
        <v>fiction</v>
      </c>
      <c r="S1496" s="14">
        <f>(((Table1[[#This Row],[launched_at]]/60)/60)/24)+DATE(1970,1,1)</f>
        <v>42067.722372685181</v>
      </c>
      <c r="T1496" s="14">
        <f t="shared" si="23"/>
        <v>42097.651388888888</v>
      </c>
    </row>
    <row r="1497" spans="1:20" ht="29" x14ac:dyDescent="0.35">
      <c r="A1497">
        <v>1495</v>
      </c>
      <c r="B1497" s="1" t="s">
        <v>1496</v>
      </c>
      <c r="C1497" s="1" t="s">
        <v>5605</v>
      </c>
      <c r="D1497" s="6">
        <v>2000</v>
      </c>
      <c r="E1497" s="6">
        <v>0</v>
      </c>
      <c r="F1497" t="s">
        <v>8221</v>
      </c>
      <c r="G1497" t="s">
        <v>8224</v>
      </c>
      <c r="H1497" t="s">
        <v>8246</v>
      </c>
      <c r="I1497">
        <v>1314471431</v>
      </c>
      <c r="J1497">
        <v>1311879431</v>
      </c>
      <c r="K1497" t="b">
        <v>0</v>
      </c>
      <c r="L1497">
        <v>0</v>
      </c>
      <c r="M1497" t="b">
        <v>0</v>
      </c>
      <c r="N1497" t="s">
        <v>8275</v>
      </c>
      <c r="O1497" s="16">
        <f>Table1[[#This Row],[pledged]]/Table1[[#This Row],[goal]]*100</f>
        <v>0</v>
      </c>
      <c r="P1497" s="6">
        <f>IFERROR(Table1[[#This Row],[pledged]]/Table1[[#This Row],[backers_count]],0)</f>
        <v>0</v>
      </c>
      <c r="Q1497" t="str">
        <f>LEFT(Table1[[#This Row],[Category and Sub-Category]],FIND("/",Table1[[#This Row],[Category and Sub-Category]])-1)</f>
        <v>publishing</v>
      </c>
      <c r="R1497" t="str">
        <f>RIGHT(Table1[[#This Row],[Category and Sub-Category]],LEN(Table1[[#This Row],[Category and Sub-Category]])-FIND("/",Table1[[#This Row],[Category and Sub-Category]]))</f>
        <v>fiction</v>
      </c>
      <c r="S1497" s="14">
        <f>(((Table1[[#This Row],[launched_at]]/60)/60)/24)+DATE(1970,1,1)</f>
        <v>40752.789710648147</v>
      </c>
      <c r="T1497" s="14">
        <f t="shared" si="23"/>
        <v>40782.789710648147</v>
      </c>
    </row>
    <row r="1498" spans="1:20" ht="43.5" x14ac:dyDescent="0.35">
      <c r="A1498">
        <v>1496</v>
      </c>
      <c r="B1498" s="1" t="s">
        <v>1497</v>
      </c>
      <c r="C1498" s="1" t="s">
        <v>5606</v>
      </c>
      <c r="D1498" s="6">
        <v>1500</v>
      </c>
      <c r="E1498" s="6">
        <v>0</v>
      </c>
      <c r="F1498" t="s">
        <v>8221</v>
      </c>
      <c r="G1498" t="s">
        <v>8224</v>
      </c>
      <c r="H1498" t="s">
        <v>8246</v>
      </c>
      <c r="I1498">
        <v>1410866659</v>
      </c>
      <c r="J1498">
        <v>1405682659</v>
      </c>
      <c r="K1498" t="b">
        <v>0</v>
      </c>
      <c r="L1498">
        <v>0</v>
      </c>
      <c r="M1498" t="b">
        <v>0</v>
      </c>
      <c r="N1498" t="s">
        <v>8275</v>
      </c>
      <c r="O1498" s="16">
        <f>Table1[[#This Row],[pledged]]/Table1[[#This Row],[goal]]*100</f>
        <v>0</v>
      </c>
      <c r="P1498" s="6">
        <f>IFERROR(Table1[[#This Row],[pledged]]/Table1[[#This Row],[backers_count]],0)</f>
        <v>0</v>
      </c>
      <c r="Q1498" t="str">
        <f>LEFT(Table1[[#This Row],[Category and Sub-Category]],FIND("/",Table1[[#This Row],[Category and Sub-Category]])-1)</f>
        <v>publishing</v>
      </c>
      <c r="R1498" t="str">
        <f>RIGHT(Table1[[#This Row],[Category and Sub-Category]],LEN(Table1[[#This Row],[Category and Sub-Category]])-FIND("/",Table1[[#This Row],[Category and Sub-Category]]))</f>
        <v>fiction</v>
      </c>
      <c r="S1498" s="14">
        <f>(((Table1[[#This Row],[launched_at]]/60)/60)/24)+DATE(1970,1,1)</f>
        <v>41838.475219907406</v>
      </c>
      <c r="T1498" s="14">
        <f t="shared" si="23"/>
        <v>41898.475219907406</v>
      </c>
    </row>
    <row r="1499" spans="1:20" ht="58" x14ac:dyDescent="0.35">
      <c r="A1499">
        <v>1497</v>
      </c>
      <c r="B1499" s="1" t="s">
        <v>1498</v>
      </c>
      <c r="C1499" s="1" t="s">
        <v>5607</v>
      </c>
      <c r="D1499" s="6">
        <v>15000</v>
      </c>
      <c r="E1499" s="6">
        <v>1</v>
      </c>
      <c r="F1499" t="s">
        <v>8221</v>
      </c>
      <c r="G1499" t="s">
        <v>8224</v>
      </c>
      <c r="H1499" t="s">
        <v>8246</v>
      </c>
      <c r="I1499">
        <v>1375299780</v>
      </c>
      <c r="J1499">
        <v>1371655522</v>
      </c>
      <c r="K1499" t="b">
        <v>0</v>
      </c>
      <c r="L1499">
        <v>1</v>
      </c>
      <c r="M1499" t="b">
        <v>0</v>
      </c>
      <c r="N1499" t="s">
        <v>8275</v>
      </c>
      <c r="O1499" s="16">
        <f>Table1[[#This Row],[pledged]]/Table1[[#This Row],[goal]]*100</f>
        <v>6.6666666666666671E-3</v>
      </c>
      <c r="P1499" s="6">
        <f>IFERROR(Table1[[#This Row],[pledged]]/Table1[[#This Row],[backers_count]],0)</f>
        <v>1</v>
      </c>
      <c r="Q1499" t="str">
        <f>LEFT(Table1[[#This Row],[Category and Sub-Category]],FIND("/",Table1[[#This Row],[Category and Sub-Category]])-1)</f>
        <v>publishing</v>
      </c>
      <c r="R1499" t="str">
        <f>RIGHT(Table1[[#This Row],[Category and Sub-Category]],LEN(Table1[[#This Row],[Category and Sub-Category]])-FIND("/",Table1[[#This Row],[Category and Sub-Category]]))</f>
        <v>fiction</v>
      </c>
      <c r="S1499" s="14">
        <f>(((Table1[[#This Row],[launched_at]]/60)/60)/24)+DATE(1970,1,1)</f>
        <v>41444.64261574074</v>
      </c>
      <c r="T1499" s="14">
        <f t="shared" si="23"/>
        <v>41486.821527777778</v>
      </c>
    </row>
    <row r="1500" spans="1:20" ht="43.5" x14ac:dyDescent="0.35">
      <c r="A1500">
        <v>1498</v>
      </c>
      <c r="B1500" s="1" t="s">
        <v>1499</v>
      </c>
      <c r="C1500" s="1" t="s">
        <v>5608</v>
      </c>
      <c r="D1500" s="6">
        <v>3000</v>
      </c>
      <c r="E1500" s="6">
        <v>57</v>
      </c>
      <c r="F1500" t="s">
        <v>8221</v>
      </c>
      <c r="G1500" t="s">
        <v>8224</v>
      </c>
      <c r="H1500" t="s">
        <v>8246</v>
      </c>
      <c r="I1500">
        <v>1409787378</v>
      </c>
      <c r="J1500">
        <v>1405899378</v>
      </c>
      <c r="K1500" t="b">
        <v>0</v>
      </c>
      <c r="L1500">
        <v>3</v>
      </c>
      <c r="M1500" t="b">
        <v>0</v>
      </c>
      <c r="N1500" t="s">
        <v>8275</v>
      </c>
      <c r="O1500" s="16">
        <f>Table1[[#This Row],[pledged]]/Table1[[#This Row],[goal]]*100</f>
        <v>1.9</v>
      </c>
      <c r="P1500" s="6">
        <f>IFERROR(Table1[[#This Row],[pledged]]/Table1[[#This Row],[backers_count]],0)</f>
        <v>19</v>
      </c>
      <c r="Q1500" t="str">
        <f>LEFT(Table1[[#This Row],[Category and Sub-Category]],FIND("/",Table1[[#This Row],[Category and Sub-Category]])-1)</f>
        <v>publishing</v>
      </c>
      <c r="R1500" t="str">
        <f>RIGHT(Table1[[#This Row],[Category and Sub-Category]],LEN(Table1[[#This Row],[Category and Sub-Category]])-FIND("/",Table1[[#This Row],[Category and Sub-Category]]))</f>
        <v>fiction</v>
      </c>
      <c r="S1500" s="14">
        <f>(((Table1[[#This Row],[launched_at]]/60)/60)/24)+DATE(1970,1,1)</f>
        <v>41840.983541666668</v>
      </c>
      <c r="T1500" s="14">
        <f t="shared" si="23"/>
        <v>41885.983541666668</v>
      </c>
    </row>
    <row r="1501" spans="1:20" ht="58" x14ac:dyDescent="0.35">
      <c r="A1501">
        <v>1499</v>
      </c>
      <c r="B1501" s="1" t="s">
        <v>1500</v>
      </c>
      <c r="C1501" s="1" t="s">
        <v>5609</v>
      </c>
      <c r="D1501" s="6">
        <v>2000</v>
      </c>
      <c r="E1501" s="6">
        <v>5</v>
      </c>
      <c r="F1501" t="s">
        <v>8221</v>
      </c>
      <c r="G1501" t="s">
        <v>8224</v>
      </c>
      <c r="H1501" t="s">
        <v>8246</v>
      </c>
      <c r="I1501">
        <v>1470355833</v>
      </c>
      <c r="J1501">
        <v>1465171833</v>
      </c>
      <c r="K1501" t="b">
        <v>0</v>
      </c>
      <c r="L1501">
        <v>1</v>
      </c>
      <c r="M1501" t="b">
        <v>0</v>
      </c>
      <c r="N1501" t="s">
        <v>8275</v>
      </c>
      <c r="O1501" s="16">
        <f>Table1[[#This Row],[pledged]]/Table1[[#This Row],[goal]]*100</f>
        <v>0.25</v>
      </c>
      <c r="P1501" s="6">
        <f>IFERROR(Table1[[#This Row],[pledged]]/Table1[[#This Row],[backers_count]],0)</f>
        <v>5</v>
      </c>
      <c r="Q1501" t="str">
        <f>LEFT(Table1[[#This Row],[Category and Sub-Category]],FIND("/",Table1[[#This Row],[Category and Sub-Category]])-1)</f>
        <v>publishing</v>
      </c>
      <c r="R1501" t="str">
        <f>RIGHT(Table1[[#This Row],[Category and Sub-Category]],LEN(Table1[[#This Row],[Category and Sub-Category]])-FIND("/",Table1[[#This Row],[Category and Sub-Category]]))</f>
        <v>fiction</v>
      </c>
      <c r="S1501" s="14">
        <f>(((Table1[[#This Row],[launched_at]]/60)/60)/24)+DATE(1970,1,1)</f>
        <v>42527.007326388892</v>
      </c>
      <c r="T1501" s="14">
        <f t="shared" si="23"/>
        <v>42587.007326388892</v>
      </c>
    </row>
    <row r="1502" spans="1:20" ht="43.5" x14ac:dyDescent="0.35">
      <c r="A1502">
        <v>1500</v>
      </c>
      <c r="B1502" s="1" t="s">
        <v>1501</v>
      </c>
      <c r="C1502" s="1" t="s">
        <v>5610</v>
      </c>
      <c r="D1502" s="6">
        <v>2800</v>
      </c>
      <c r="E1502" s="6">
        <v>701</v>
      </c>
      <c r="F1502" t="s">
        <v>8221</v>
      </c>
      <c r="G1502" t="s">
        <v>8224</v>
      </c>
      <c r="H1502" t="s">
        <v>8246</v>
      </c>
      <c r="I1502">
        <v>1367444557</v>
      </c>
      <c r="J1502">
        <v>1364852557</v>
      </c>
      <c r="K1502" t="b">
        <v>0</v>
      </c>
      <c r="L1502">
        <v>15</v>
      </c>
      <c r="M1502" t="b">
        <v>0</v>
      </c>
      <c r="N1502" t="s">
        <v>8275</v>
      </c>
      <c r="O1502" s="16">
        <f>Table1[[#This Row],[pledged]]/Table1[[#This Row],[goal]]*100</f>
        <v>25.035714285714285</v>
      </c>
      <c r="P1502" s="6">
        <f>IFERROR(Table1[[#This Row],[pledged]]/Table1[[#This Row],[backers_count]],0)</f>
        <v>46.733333333333334</v>
      </c>
      <c r="Q1502" t="str">
        <f>LEFT(Table1[[#This Row],[Category and Sub-Category]],FIND("/",Table1[[#This Row],[Category and Sub-Category]])-1)</f>
        <v>publishing</v>
      </c>
      <c r="R1502" t="str">
        <f>RIGHT(Table1[[#This Row],[Category and Sub-Category]],LEN(Table1[[#This Row],[Category and Sub-Category]])-FIND("/",Table1[[#This Row],[Category and Sub-Category]]))</f>
        <v>fiction</v>
      </c>
      <c r="S1502" s="14">
        <f>(((Table1[[#This Row],[launched_at]]/60)/60)/24)+DATE(1970,1,1)</f>
        <v>41365.904594907406</v>
      </c>
      <c r="T1502" s="14">
        <f t="shared" si="23"/>
        <v>41395.904594907406</v>
      </c>
    </row>
    <row r="1503" spans="1:20" ht="29" x14ac:dyDescent="0.35">
      <c r="A1503">
        <v>1501</v>
      </c>
      <c r="B1503" s="1" t="s">
        <v>1502</v>
      </c>
      <c r="C1503" s="1" t="s">
        <v>5611</v>
      </c>
      <c r="D1503" s="6">
        <v>52000</v>
      </c>
      <c r="E1503" s="6">
        <v>86492</v>
      </c>
      <c r="F1503" t="s">
        <v>8219</v>
      </c>
      <c r="G1503" t="s">
        <v>8229</v>
      </c>
      <c r="H1503" t="s">
        <v>8251</v>
      </c>
      <c r="I1503">
        <v>1436364023</v>
      </c>
      <c r="J1503">
        <v>1433772023</v>
      </c>
      <c r="K1503" t="b">
        <v>1</v>
      </c>
      <c r="L1503">
        <v>885</v>
      </c>
      <c r="M1503" t="b">
        <v>1</v>
      </c>
      <c r="N1503" t="s">
        <v>8285</v>
      </c>
      <c r="O1503" s="16">
        <f>Table1[[#This Row],[pledged]]/Table1[[#This Row],[goal]]*100</f>
        <v>166.33076923076925</v>
      </c>
      <c r="P1503" s="6">
        <f>IFERROR(Table1[[#This Row],[pledged]]/Table1[[#This Row],[backers_count]],0)</f>
        <v>97.731073446327684</v>
      </c>
      <c r="Q1503" t="str">
        <f>LEFT(Table1[[#This Row],[Category and Sub-Category]],FIND("/",Table1[[#This Row],[Category and Sub-Category]])-1)</f>
        <v>photography</v>
      </c>
      <c r="R1503" t="str">
        <f>RIGHT(Table1[[#This Row],[Category and Sub-Category]],LEN(Table1[[#This Row],[Category and Sub-Category]])-FIND("/",Table1[[#This Row],[Category and Sub-Category]]))</f>
        <v>photobooks</v>
      </c>
      <c r="S1503" s="14">
        <f>(((Table1[[#This Row],[launched_at]]/60)/60)/24)+DATE(1970,1,1)</f>
        <v>42163.583599537036</v>
      </c>
      <c r="T1503" s="14">
        <f t="shared" si="23"/>
        <v>42193.583599537036</v>
      </c>
    </row>
    <row r="1504" spans="1:20" ht="43.5" x14ac:dyDescent="0.35">
      <c r="A1504">
        <v>1502</v>
      </c>
      <c r="B1504" s="1" t="s">
        <v>1503</v>
      </c>
      <c r="C1504" s="1" t="s">
        <v>5612</v>
      </c>
      <c r="D1504" s="6">
        <v>22000</v>
      </c>
      <c r="E1504" s="6">
        <v>22318</v>
      </c>
      <c r="F1504" t="s">
        <v>8219</v>
      </c>
      <c r="G1504" t="s">
        <v>8225</v>
      </c>
      <c r="H1504" t="s">
        <v>8247</v>
      </c>
      <c r="I1504">
        <v>1458943200</v>
      </c>
      <c r="J1504">
        <v>1456491680</v>
      </c>
      <c r="K1504" t="b">
        <v>1</v>
      </c>
      <c r="L1504">
        <v>329</v>
      </c>
      <c r="M1504" t="b">
        <v>1</v>
      </c>
      <c r="N1504" t="s">
        <v>8285</v>
      </c>
      <c r="O1504" s="16">
        <f>Table1[[#This Row],[pledged]]/Table1[[#This Row],[goal]]*100</f>
        <v>101.44545454545455</v>
      </c>
      <c r="P1504" s="6">
        <f>IFERROR(Table1[[#This Row],[pledged]]/Table1[[#This Row],[backers_count]],0)</f>
        <v>67.835866261398181</v>
      </c>
      <c r="Q1504" t="str">
        <f>LEFT(Table1[[#This Row],[Category and Sub-Category]],FIND("/",Table1[[#This Row],[Category and Sub-Category]])-1)</f>
        <v>photography</v>
      </c>
      <c r="R1504" t="str">
        <f>RIGHT(Table1[[#This Row],[Category and Sub-Category]],LEN(Table1[[#This Row],[Category and Sub-Category]])-FIND("/",Table1[[#This Row],[Category and Sub-Category]]))</f>
        <v>photobooks</v>
      </c>
      <c r="S1504" s="14">
        <f>(((Table1[[#This Row],[launched_at]]/60)/60)/24)+DATE(1970,1,1)</f>
        <v>42426.542592592596</v>
      </c>
      <c r="T1504" s="14">
        <f t="shared" si="23"/>
        <v>42454.916666666672</v>
      </c>
    </row>
    <row r="1505" spans="1:20" ht="43.5" x14ac:dyDescent="0.35">
      <c r="A1505">
        <v>1503</v>
      </c>
      <c r="B1505" s="1" t="s">
        <v>1504</v>
      </c>
      <c r="C1505" s="1" t="s">
        <v>5613</v>
      </c>
      <c r="D1505" s="6">
        <v>3750</v>
      </c>
      <c r="E1505" s="6">
        <v>4045.93</v>
      </c>
      <c r="F1505" t="s">
        <v>8219</v>
      </c>
      <c r="G1505" t="s">
        <v>8242</v>
      </c>
      <c r="H1505" t="s">
        <v>8249</v>
      </c>
      <c r="I1505">
        <v>1477210801</v>
      </c>
      <c r="J1505">
        <v>1472026801</v>
      </c>
      <c r="K1505" t="b">
        <v>1</v>
      </c>
      <c r="L1505">
        <v>71</v>
      </c>
      <c r="M1505" t="b">
        <v>1</v>
      </c>
      <c r="N1505" t="s">
        <v>8285</v>
      </c>
      <c r="O1505" s="16">
        <f>Table1[[#This Row],[pledged]]/Table1[[#This Row],[goal]]*100</f>
        <v>107.89146666666667</v>
      </c>
      <c r="P1505" s="6">
        <f>IFERROR(Table1[[#This Row],[pledged]]/Table1[[#This Row],[backers_count]],0)</f>
        <v>56.98492957746479</v>
      </c>
      <c r="Q1505" t="str">
        <f>LEFT(Table1[[#This Row],[Category and Sub-Category]],FIND("/",Table1[[#This Row],[Category and Sub-Category]])-1)</f>
        <v>photography</v>
      </c>
      <c r="R1505" t="str">
        <f>RIGHT(Table1[[#This Row],[Category and Sub-Category]],LEN(Table1[[#This Row],[Category and Sub-Category]])-FIND("/",Table1[[#This Row],[Category and Sub-Category]]))</f>
        <v>photobooks</v>
      </c>
      <c r="S1505" s="14">
        <f>(((Table1[[#This Row],[launched_at]]/60)/60)/24)+DATE(1970,1,1)</f>
        <v>42606.347233796296</v>
      </c>
      <c r="T1505" s="14">
        <f t="shared" si="23"/>
        <v>42666.347233796296</v>
      </c>
    </row>
    <row r="1506" spans="1:20" ht="43.5" x14ac:dyDescent="0.35">
      <c r="A1506">
        <v>1504</v>
      </c>
      <c r="B1506" s="1" t="s">
        <v>1505</v>
      </c>
      <c r="C1506" s="1" t="s">
        <v>5614</v>
      </c>
      <c r="D1506" s="6">
        <v>6500</v>
      </c>
      <c r="E1506" s="6">
        <v>18066</v>
      </c>
      <c r="F1506" t="s">
        <v>8219</v>
      </c>
      <c r="G1506" t="s">
        <v>8225</v>
      </c>
      <c r="H1506" t="s">
        <v>8247</v>
      </c>
      <c r="I1506">
        <v>1402389180</v>
      </c>
      <c r="J1506">
        <v>1399996024</v>
      </c>
      <c r="K1506" t="b">
        <v>1</v>
      </c>
      <c r="L1506">
        <v>269</v>
      </c>
      <c r="M1506" t="b">
        <v>1</v>
      </c>
      <c r="N1506" t="s">
        <v>8285</v>
      </c>
      <c r="O1506" s="16">
        <f>Table1[[#This Row],[pledged]]/Table1[[#This Row],[goal]]*100</f>
        <v>277.93846153846158</v>
      </c>
      <c r="P1506" s="6">
        <f>IFERROR(Table1[[#This Row],[pledged]]/Table1[[#This Row],[backers_count]],0)</f>
        <v>67.159851301115239</v>
      </c>
      <c r="Q1506" t="str">
        <f>LEFT(Table1[[#This Row],[Category and Sub-Category]],FIND("/",Table1[[#This Row],[Category and Sub-Category]])-1)</f>
        <v>photography</v>
      </c>
      <c r="R1506" t="str">
        <f>RIGHT(Table1[[#This Row],[Category and Sub-Category]],LEN(Table1[[#This Row],[Category and Sub-Category]])-FIND("/",Table1[[#This Row],[Category and Sub-Category]]))</f>
        <v>photobooks</v>
      </c>
      <c r="S1506" s="14">
        <f>(((Table1[[#This Row],[launched_at]]/60)/60)/24)+DATE(1970,1,1)</f>
        <v>41772.657685185186</v>
      </c>
      <c r="T1506" s="14">
        <f t="shared" si="23"/>
        <v>41800.356249999997</v>
      </c>
    </row>
    <row r="1507" spans="1:20" ht="58" x14ac:dyDescent="0.35">
      <c r="A1507">
        <v>1505</v>
      </c>
      <c r="B1507" s="1" t="s">
        <v>1506</v>
      </c>
      <c r="C1507" s="1" t="s">
        <v>5615</v>
      </c>
      <c r="D1507" s="6">
        <v>16000</v>
      </c>
      <c r="E1507" s="6">
        <v>16573</v>
      </c>
      <c r="F1507" t="s">
        <v>8219</v>
      </c>
      <c r="G1507" t="s">
        <v>8236</v>
      </c>
      <c r="H1507" t="s">
        <v>8249</v>
      </c>
      <c r="I1507">
        <v>1458676860</v>
      </c>
      <c r="J1507">
        <v>1455446303</v>
      </c>
      <c r="K1507" t="b">
        <v>1</v>
      </c>
      <c r="L1507">
        <v>345</v>
      </c>
      <c r="M1507" t="b">
        <v>1</v>
      </c>
      <c r="N1507" t="s">
        <v>8285</v>
      </c>
      <c r="O1507" s="16">
        <f>Table1[[#This Row],[pledged]]/Table1[[#This Row],[goal]]*100</f>
        <v>103.58125</v>
      </c>
      <c r="P1507" s="6">
        <f>IFERROR(Table1[[#This Row],[pledged]]/Table1[[#This Row],[backers_count]],0)</f>
        <v>48.037681159420288</v>
      </c>
      <c r="Q1507" t="str">
        <f>LEFT(Table1[[#This Row],[Category and Sub-Category]],FIND("/",Table1[[#This Row],[Category and Sub-Category]])-1)</f>
        <v>photography</v>
      </c>
      <c r="R1507" t="str">
        <f>RIGHT(Table1[[#This Row],[Category and Sub-Category]],LEN(Table1[[#This Row],[Category and Sub-Category]])-FIND("/",Table1[[#This Row],[Category and Sub-Category]]))</f>
        <v>photobooks</v>
      </c>
      <c r="S1507" s="14">
        <f>(((Table1[[#This Row],[launched_at]]/60)/60)/24)+DATE(1970,1,1)</f>
        <v>42414.44332175926</v>
      </c>
      <c r="T1507" s="14">
        <f t="shared" si="23"/>
        <v>42451.834027777775</v>
      </c>
    </row>
    <row r="1508" spans="1:20" ht="43.5" x14ac:dyDescent="0.35">
      <c r="A1508">
        <v>1506</v>
      </c>
      <c r="B1508" s="1" t="s">
        <v>1507</v>
      </c>
      <c r="C1508" s="1" t="s">
        <v>5616</v>
      </c>
      <c r="D1508" s="6">
        <v>1500</v>
      </c>
      <c r="E1508" s="6">
        <v>1671</v>
      </c>
      <c r="F1508" t="s">
        <v>8219</v>
      </c>
      <c r="G1508" t="s">
        <v>8225</v>
      </c>
      <c r="H1508" t="s">
        <v>8247</v>
      </c>
      <c r="I1508">
        <v>1406227904</v>
      </c>
      <c r="J1508">
        <v>1403635904</v>
      </c>
      <c r="K1508" t="b">
        <v>1</v>
      </c>
      <c r="L1508">
        <v>43</v>
      </c>
      <c r="M1508" t="b">
        <v>1</v>
      </c>
      <c r="N1508" t="s">
        <v>8285</v>
      </c>
      <c r="O1508" s="16">
        <f>Table1[[#This Row],[pledged]]/Table1[[#This Row],[goal]]*100</f>
        <v>111.4</v>
      </c>
      <c r="P1508" s="6">
        <f>IFERROR(Table1[[#This Row],[pledged]]/Table1[[#This Row],[backers_count]],0)</f>
        <v>38.860465116279073</v>
      </c>
      <c r="Q1508" t="str">
        <f>LEFT(Table1[[#This Row],[Category and Sub-Category]],FIND("/",Table1[[#This Row],[Category and Sub-Category]])-1)</f>
        <v>photography</v>
      </c>
      <c r="R1508" t="str">
        <f>RIGHT(Table1[[#This Row],[Category and Sub-Category]],LEN(Table1[[#This Row],[Category and Sub-Category]])-FIND("/",Table1[[#This Row],[Category and Sub-Category]]))</f>
        <v>photobooks</v>
      </c>
      <c r="S1508" s="14">
        <f>(((Table1[[#This Row],[launched_at]]/60)/60)/24)+DATE(1970,1,1)</f>
        <v>41814.785925925928</v>
      </c>
      <c r="T1508" s="14">
        <f t="shared" si="23"/>
        <v>41844.785925925928</v>
      </c>
    </row>
    <row r="1509" spans="1:20" ht="58" x14ac:dyDescent="0.35">
      <c r="A1509">
        <v>1507</v>
      </c>
      <c r="B1509" s="1" t="s">
        <v>1508</v>
      </c>
      <c r="C1509" s="1" t="s">
        <v>5617</v>
      </c>
      <c r="D1509" s="6">
        <v>1200</v>
      </c>
      <c r="E1509" s="6">
        <v>2580</v>
      </c>
      <c r="F1509" t="s">
        <v>8219</v>
      </c>
      <c r="G1509" t="s">
        <v>8224</v>
      </c>
      <c r="H1509" t="s">
        <v>8246</v>
      </c>
      <c r="I1509">
        <v>1273911000</v>
      </c>
      <c r="J1509">
        <v>1268822909</v>
      </c>
      <c r="K1509" t="b">
        <v>1</v>
      </c>
      <c r="L1509">
        <v>33</v>
      </c>
      <c r="M1509" t="b">
        <v>1</v>
      </c>
      <c r="N1509" t="s">
        <v>8285</v>
      </c>
      <c r="O1509" s="16">
        <f>Table1[[#This Row],[pledged]]/Table1[[#This Row],[goal]]*100</f>
        <v>215</v>
      </c>
      <c r="P1509" s="6">
        <f>IFERROR(Table1[[#This Row],[pledged]]/Table1[[#This Row],[backers_count]],0)</f>
        <v>78.181818181818187</v>
      </c>
      <c r="Q1509" t="str">
        <f>LEFT(Table1[[#This Row],[Category and Sub-Category]],FIND("/",Table1[[#This Row],[Category and Sub-Category]])-1)</f>
        <v>photography</v>
      </c>
      <c r="R1509" t="str">
        <f>RIGHT(Table1[[#This Row],[Category and Sub-Category]],LEN(Table1[[#This Row],[Category and Sub-Category]])-FIND("/",Table1[[#This Row],[Category and Sub-Category]]))</f>
        <v>photobooks</v>
      </c>
      <c r="S1509" s="14">
        <f>(((Table1[[#This Row],[launched_at]]/60)/60)/24)+DATE(1970,1,1)</f>
        <v>40254.450335648151</v>
      </c>
      <c r="T1509" s="14">
        <f t="shared" si="23"/>
        <v>40313.340277777781</v>
      </c>
    </row>
    <row r="1510" spans="1:20" ht="43.5" x14ac:dyDescent="0.35">
      <c r="A1510">
        <v>1508</v>
      </c>
      <c r="B1510" s="1" t="s">
        <v>1509</v>
      </c>
      <c r="C1510" s="1" t="s">
        <v>5618</v>
      </c>
      <c r="D1510" s="6">
        <v>18500</v>
      </c>
      <c r="E1510" s="6">
        <v>20491</v>
      </c>
      <c r="F1510" t="s">
        <v>8219</v>
      </c>
      <c r="G1510" t="s">
        <v>8224</v>
      </c>
      <c r="H1510" t="s">
        <v>8246</v>
      </c>
      <c r="I1510">
        <v>1403880281</v>
      </c>
      <c r="J1510">
        <v>1401201881</v>
      </c>
      <c r="K1510" t="b">
        <v>1</v>
      </c>
      <c r="L1510">
        <v>211</v>
      </c>
      <c r="M1510" t="b">
        <v>1</v>
      </c>
      <c r="N1510" t="s">
        <v>8285</v>
      </c>
      <c r="O1510" s="16">
        <f>Table1[[#This Row],[pledged]]/Table1[[#This Row],[goal]]*100</f>
        <v>110.76216216216217</v>
      </c>
      <c r="P1510" s="6">
        <f>IFERROR(Table1[[#This Row],[pledged]]/Table1[[#This Row],[backers_count]],0)</f>
        <v>97.113744075829388</v>
      </c>
      <c r="Q1510" t="str">
        <f>LEFT(Table1[[#This Row],[Category and Sub-Category]],FIND("/",Table1[[#This Row],[Category and Sub-Category]])-1)</f>
        <v>photography</v>
      </c>
      <c r="R1510" t="str">
        <f>RIGHT(Table1[[#This Row],[Category and Sub-Category]],LEN(Table1[[#This Row],[Category and Sub-Category]])-FIND("/",Table1[[#This Row],[Category and Sub-Category]]))</f>
        <v>photobooks</v>
      </c>
      <c r="S1510" s="14">
        <f>(((Table1[[#This Row],[launched_at]]/60)/60)/24)+DATE(1970,1,1)</f>
        <v>41786.614363425928</v>
      </c>
      <c r="T1510" s="14">
        <f t="shared" si="23"/>
        <v>41817.614363425928</v>
      </c>
    </row>
    <row r="1511" spans="1:20" ht="43.5" x14ac:dyDescent="0.35">
      <c r="A1511">
        <v>1509</v>
      </c>
      <c r="B1511" s="1" t="s">
        <v>1510</v>
      </c>
      <c r="C1511" s="1" t="s">
        <v>5619</v>
      </c>
      <c r="D1511" s="6">
        <v>17500</v>
      </c>
      <c r="E1511" s="6">
        <v>21637.22</v>
      </c>
      <c r="F1511" t="s">
        <v>8219</v>
      </c>
      <c r="G1511" t="s">
        <v>8236</v>
      </c>
      <c r="H1511" t="s">
        <v>8249</v>
      </c>
      <c r="I1511">
        <v>1487113140</v>
      </c>
      <c r="J1511">
        <v>1484570885</v>
      </c>
      <c r="K1511" t="b">
        <v>1</v>
      </c>
      <c r="L1511">
        <v>196</v>
      </c>
      <c r="M1511" t="b">
        <v>1</v>
      </c>
      <c r="N1511" t="s">
        <v>8285</v>
      </c>
      <c r="O1511" s="16">
        <f>Table1[[#This Row],[pledged]]/Table1[[#This Row],[goal]]*100</f>
        <v>123.64125714285714</v>
      </c>
      <c r="P1511" s="6">
        <f>IFERROR(Table1[[#This Row],[pledged]]/Table1[[#This Row],[backers_count]],0)</f>
        <v>110.39397959183674</v>
      </c>
      <c r="Q1511" t="str">
        <f>LEFT(Table1[[#This Row],[Category and Sub-Category]],FIND("/",Table1[[#This Row],[Category and Sub-Category]])-1)</f>
        <v>photography</v>
      </c>
      <c r="R1511" t="str">
        <f>RIGHT(Table1[[#This Row],[Category and Sub-Category]],LEN(Table1[[#This Row],[Category and Sub-Category]])-FIND("/",Table1[[#This Row],[Category and Sub-Category]]))</f>
        <v>photobooks</v>
      </c>
      <c r="S1511" s="14">
        <f>(((Table1[[#This Row],[launched_at]]/60)/60)/24)+DATE(1970,1,1)</f>
        <v>42751.533391203702</v>
      </c>
      <c r="T1511" s="14">
        <f t="shared" si="23"/>
        <v>42780.957638888889</v>
      </c>
    </row>
    <row r="1512" spans="1:20" ht="43.5" x14ac:dyDescent="0.35">
      <c r="A1512">
        <v>1510</v>
      </c>
      <c r="B1512" s="1" t="s">
        <v>1511</v>
      </c>
      <c r="C1512" s="1" t="s">
        <v>5620</v>
      </c>
      <c r="D1512" s="6">
        <v>16000</v>
      </c>
      <c r="E1512" s="6">
        <v>16165.6</v>
      </c>
      <c r="F1512" t="s">
        <v>8219</v>
      </c>
      <c r="G1512" t="s">
        <v>8225</v>
      </c>
      <c r="H1512" t="s">
        <v>8247</v>
      </c>
      <c r="I1512">
        <v>1405761278</v>
      </c>
      <c r="J1512">
        <v>1403169278</v>
      </c>
      <c r="K1512" t="b">
        <v>1</v>
      </c>
      <c r="L1512">
        <v>405</v>
      </c>
      <c r="M1512" t="b">
        <v>1</v>
      </c>
      <c r="N1512" t="s">
        <v>8285</v>
      </c>
      <c r="O1512" s="16">
        <f>Table1[[#This Row],[pledged]]/Table1[[#This Row],[goal]]*100</f>
        <v>101.03500000000001</v>
      </c>
      <c r="P1512" s="6">
        <f>IFERROR(Table1[[#This Row],[pledged]]/Table1[[#This Row],[backers_count]],0)</f>
        <v>39.91506172839506</v>
      </c>
      <c r="Q1512" t="str">
        <f>LEFT(Table1[[#This Row],[Category and Sub-Category]],FIND("/",Table1[[#This Row],[Category and Sub-Category]])-1)</f>
        <v>photography</v>
      </c>
      <c r="R1512" t="str">
        <f>RIGHT(Table1[[#This Row],[Category and Sub-Category]],LEN(Table1[[#This Row],[Category and Sub-Category]])-FIND("/",Table1[[#This Row],[Category and Sub-Category]]))</f>
        <v>photobooks</v>
      </c>
      <c r="S1512" s="14">
        <f>(((Table1[[#This Row],[launched_at]]/60)/60)/24)+DATE(1970,1,1)</f>
        <v>41809.385162037033</v>
      </c>
      <c r="T1512" s="14">
        <f t="shared" si="23"/>
        <v>41839.385162037033</v>
      </c>
    </row>
    <row r="1513" spans="1:20" ht="58" x14ac:dyDescent="0.35">
      <c r="A1513">
        <v>1511</v>
      </c>
      <c r="B1513" s="1" t="s">
        <v>1512</v>
      </c>
      <c r="C1513" s="1" t="s">
        <v>5621</v>
      </c>
      <c r="D1513" s="6">
        <v>14000</v>
      </c>
      <c r="E1513" s="6">
        <v>15651</v>
      </c>
      <c r="F1513" t="s">
        <v>8219</v>
      </c>
      <c r="G1513" t="s">
        <v>8224</v>
      </c>
      <c r="H1513" t="s">
        <v>8246</v>
      </c>
      <c r="I1513">
        <v>1447858804</v>
      </c>
      <c r="J1513">
        <v>1445263204</v>
      </c>
      <c r="K1513" t="b">
        <v>1</v>
      </c>
      <c r="L1513">
        <v>206</v>
      </c>
      <c r="M1513" t="b">
        <v>1</v>
      </c>
      <c r="N1513" t="s">
        <v>8285</v>
      </c>
      <c r="O1513" s="16">
        <f>Table1[[#This Row],[pledged]]/Table1[[#This Row],[goal]]*100</f>
        <v>111.79285714285714</v>
      </c>
      <c r="P1513" s="6">
        <f>IFERROR(Table1[[#This Row],[pledged]]/Table1[[#This Row],[backers_count]],0)</f>
        <v>75.975728155339809</v>
      </c>
      <c r="Q1513" t="str">
        <f>LEFT(Table1[[#This Row],[Category and Sub-Category]],FIND("/",Table1[[#This Row],[Category and Sub-Category]])-1)</f>
        <v>photography</v>
      </c>
      <c r="R1513" t="str">
        <f>RIGHT(Table1[[#This Row],[Category and Sub-Category]],LEN(Table1[[#This Row],[Category and Sub-Category]])-FIND("/",Table1[[#This Row],[Category and Sub-Category]]))</f>
        <v>photobooks</v>
      </c>
      <c r="S1513" s="14">
        <f>(((Table1[[#This Row],[launched_at]]/60)/60)/24)+DATE(1970,1,1)</f>
        <v>42296.583379629628</v>
      </c>
      <c r="T1513" s="14">
        <f t="shared" si="23"/>
        <v>42326.625046296293</v>
      </c>
    </row>
    <row r="1514" spans="1:20" ht="43.5" x14ac:dyDescent="0.35">
      <c r="A1514">
        <v>1512</v>
      </c>
      <c r="B1514" s="1" t="s">
        <v>1513</v>
      </c>
      <c r="C1514" s="1" t="s">
        <v>5622</v>
      </c>
      <c r="D1514" s="6">
        <v>3500</v>
      </c>
      <c r="E1514" s="6">
        <v>19557</v>
      </c>
      <c r="F1514" t="s">
        <v>8219</v>
      </c>
      <c r="G1514" t="s">
        <v>8224</v>
      </c>
      <c r="H1514" t="s">
        <v>8246</v>
      </c>
      <c r="I1514">
        <v>1486311939</v>
      </c>
      <c r="J1514">
        <v>1483719939</v>
      </c>
      <c r="K1514" t="b">
        <v>1</v>
      </c>
      <c r="L1514">
        <v>335</v>
      </c>
      <c r="M1514" t="b">
        <v>1</v>
      </c>
      <c r="N1514" t="s">
        <v>8285</v>
      </c>
      <c r="O1514" s="16">
        <f>Table1[[#This Row],[pledged]]/Table1[[#This Row],[goal]]*100</f>
        <v>558.7714285714286</v>
      </c>
      <c r="P1514" s="6">
        <f>IFERROR(Table1[[#This Row],[pledged]]/Table1[[#This Row],[backers_count]],0)</f>
        <v>58.379104477611939</v>
      </c>
      <c r="Q1514" t="str">
        <f>LEFT(Table1[[#This Row],[Category and Sub-Category]],FIND("/",Table1[[#This Row],[Category and Sub-Category]])-1)</f>
        <v>photography</v>
      </c>
      <c r="R1514" t="str">
        <f>RIGHT(Table1[[#This Row],[Category and Sub-Category]],LEN(Table1[[#This Row],[Category and Sub-Category]])-FIND("/",Table1[[#This Row],[Category and Sub-Category]]))</f>
        <v>photobooks</v>
      </c>
      <c r="S1514" s="14">
        <f>(((Table1[[#This Row],[launched_at]]/60)/60)/24)+DATE(1970,1,1)</f>
        <v>42741.684479166666</v>
      </c>
      <c r="T1514" s="14">
        <f t="shared" si="23"/>
        <v>42771.684479166666</v>
      </c>
    </row>
    <row r="1515" spans="1:20" ht="43.5" x14ac:dyDescent="0.35">
      <c r="A1515">
        <v>1513</v>
      </c>
      <c r="B1515" s="1" t="s">
        <v>1514</v>
      </c>
      <c r="C1515" s="1" t="s">
        <v>5623</v>
      </c>
      <c r="D1515" s="6">
        <v>8000</v>
      </c>
      <c r="E1515" s="6">
        <v>12001.5</v>
      </c>
      <c r="F1515" t="s">
        <v>8219</v>
      </c>
      <c r="G1515" t="s">
        <v>8225</v>
      </c>
      <c r="H1515" t="s">
        <v>8247</v>
      </c>
      <c r="I1515">
        <v>1405523866</v>
      </c>
      <c r="J1515">
        <v>1402931866</v>
      </c>
      <c r="K1515" t="b">
        <v>1</v>
      </c>
      <c r="L1515">
        <v>215</v>
      </c>
      <c r="M1515" t="b">
        <v>1</v>
      </c>
      <c r="N1515" t="s">
        <v>8285</v>
      </c>
      <c r="O1515" s="16">
        <f>Table1[[#This Row],[pledged]]/Table1[[#This Row],[goal]]*100</f>
        <v>150.01875000000001</v>
      </c>
      <c r="P1515" s="6">
        <f>IFERROR(Table1[[#This Row],[pledged]]/Table1[[#This Row],[backers_count]],0)</f>
        <v>55.82093023255814</v>
      </c>
      <c r="Q1515" t="str">
        <f>LEFT(Table1[[#This Row],[Category and Sub-Category]],FIND("/",Table1[[#This Row],[Category and Sub-Category]])-1)</f>
        <v>photography</v>
      </c>
      <c r="R1515" t="str">
        <f>RIGHT(Table1[[#This Row],[Category and Sub-Category]],LEN(Table1[[#This Row],[Category and Sub-Category]])-FIND("/",Table1[[#This Row],[Category and Sub-Category]]))</f>
        <v>photobooks</v>
      </c>
      <c r="S1515" s="14">
        <f>(((Table1[[#This Row],[launched_at]]/60)/60)/24)+DATE(1970,1,1)</f>
        <v>41806.637337962966</v>
      </c>
      <c r="T1515" s="14">
        <f t="shared" si="23"/>
        <v>41836.637337962966</v>
      </c>
    </row>
    <row r="1516" spans="1:20" ht="43.5" x14ac:dyDescent="0.35">
      <c r="A1516">
        <v>1514</v>
      </c>
      <c r="B1516" s="1" t="s">
        <v>1515</v>
      </c>
      <c r="C1516" s="1" t="s">
        <v>5624</v>
      </c>
      <c r="D1516" s="6">
        <v>25000</v>
      </c>
      <c r="E1516" s="6">
        <v>26619</v>
      </c>
      <c r="F1516" t="s">
        <v>8219</v>
      </c>
      <c r="G1516" t="s">
        <v>8224</v>
      </c>
      <c r="H1516" t="s">
        <v>8246</v>
      </c>
      <c r="I1516">
        <v>1443363640</v>
      </c>
      <c r="J1516">
        <v>1439907640</v>
      </c>
      <c r="K1516" t="b">
        <v>1</v>
      </c>
      <c r="L1516">
        <v>176</v>
      </c>
      <c r="M1516" t="b">
        <v>1</v>
      </c>
      <c r="N1516" t="s">
        <v>8285</v>
      </c>
      <c r="O1516" s="16">
        <f>Table1[[#This Row],[pledged]]/Table1[[#This Row],[goal]]*100</f>
        <v>106.476</v>
      </c>
      <c r="P1516" s="6">
        <f>IFERROR(Table1[[#This Row],[pledged]]/Table1[[#This Row],[backers_count]],0)</f>
        <v>151.24431818181819</v>
      </c>
      <c r="Q1516" t="str">
        <f>LEFT(Table1[[#This Row],[Category and Sub-Category]],FIND("/",Table1[[#This Row],[Category and Sub-Category]])-1)</f>
        <v>photography</v>
      </c>
      <c r="R1516" t="str">
        <f>RIGHT(Table1[[#This Row],[Category and Sub-Category]],LEN(Table1[[#This Row],[Category and Sub-Category]])-FIND("/",Table1[[#This Row],[Category and Sub-Category]]))</f>
        <v>photobooks</v>
      </c>
      <c r="S1516" s="14">
        <f>(((Table1[[#This Row],[launched_at]]/60)/60)/24)+DATE(1970,1,1)</f>
        <v>42234.597685185188</v>
      </c>
      <c r="T1516" s="14">
        <f t="shared" si="23"/>
        <v>42274.597685185188</v>
      </c>
    </row>
    <row r="1517" spans="1:20" ht="43.5" x14ac:dyDescent="0.35">
      <c r="A1517">
        <v>1515</v>
      </c>
      <c r="B1517" s="1" t="s">
        <v>1516</v>
      </c>
      <c r="C1517" s="1" t="s">
        <v>5625</v>
      </c>
      <c r="D1517" s="6">
        <v>300000</v>
      </c>
      <c r="E1517" s="6">
        <v>471567</v>
      </c>
      <c r="F1517" t="s">
        <v>8219</v>
      </c>
      <c r="G1517" t="s">
        <v>8234</v>
      </c>
      <c r="H1517" t="s">
        <v>8254</v>
      </c>
      <c r="I1517">
        <v>1458104697</v>
      </c>
      <c r="J1517">
        <v>1455516297</v>
      </c>
      <c r="K1517" t="b">
        <v>1</v>
      </c>
      <c r="L1517">
        <v>555</v>
      </c>
      <c r="M1517" t="b">
        <v>1</v>
      </c>
      <c r="N1517" t="s">
        <v>8285</v>
      </c>
      <c r="O1517" s="16">
        <f>Table1[[#This Row],[pledged]]/Table1[[#This Row],[goal]]*100</f>
        <v>157.18899999999999</v>
      </c>
      <c r="P1517" s="6">
        <f>IFERROR(Table1[[#This Row],[pledged]]/Table1[[#This Row],[backers_count]],0)</f>
        <v>849.67027027027029</v>
      </c>
      <c r="Q1517" t="str">
        <f>LEFT(Table1[[#This Row],[Category and Sub-Category]],FIND("/",Table1[[#This Row],[Category and Sub-Category]])-1)</f>
        <v>photography</v>
      </c>
      <c r="R1517" t="str">
        <f>RIGHT(Table1[[#This Row],[Category and Sub-Category]],LEN(Table1[[#This Row],[Category and Sub-Category]])-FIND("/",Table1[[#This Row],[Category and Sub-Category]]))</f>
        <v>photobooks</v>
      </c>
      <c r="S1517" s="14">
        <f>(((Table1[[#This Row],[launched_at]]/60)/60)/24)+DATE(1970,1,1)</f>
        <v>42415.253437499996</v>
      </c>
      <c r="T1517" s="14">
        <f t="shared" si="23"/>
        <v>42445.211770833332</v>
      </c>
    </row>
    <row r="1518" spans="1:20" ht="43.5" x14ac:dyDescent="0.35">
      <c r="A1518">
        <v>1516</v>
      </c>
      <c r="B1518" s="1" t="s">
        <v>1517</v>
      </c>
      <c r="C1518" s="1" t="s">
        <v>5626</v>
      </c>
      <c r="D1518" s="6">
        <v>17000</v>
      </c>
      <c r="E1518" s="6">
        <v>18472</v>
      </c>
      <c r="F1518" t="s">
        <v>8219</v>
      </c>
      <c r="G1518" t="s">
        <v>8224</v>
      </c>
      <c r="H1518" t="s">
        <v>8246</v>
      </c>
      <c r="I1518">
        <v>1475762400</v>
      </c>
      <c r="J1518">
        <v>1473160292</v>
      </c>
      <c r="K1518" t="b">
        <v>1</v>
      </c>
      <c r="L1518">
        <v>116</v>
      </c>
      <c r="M1518" t="b">
        <v>1</v>
      </c>
      <c r="N1518" t="s">
        <v>8285</v>
      </c>
      <c r="O1518" s="16">
        <f>Table1[[#This Row],[pledged]]/Table1[[#This Row],[goal]]*100</f>
        <v>108.65882352941176</v>
      </c>
      <c r="P1518" s="6">
        <f>IFERROR(Table1[[#This Row],[pledged]]/Table1[[#This Row],[backers_count]],0)</f>
        <v>159.24137931034483</v>
      </c>
      <c r="Q1518" t="str">
        <f>LEFT(Table1[[#This Row],[Category and Sub-Category]],FIND("/",Table1[[#This Row],[Category and Sub-Category]])-1)</f>
        <v>photography</v>
      </c>
      <c r="R1518" t="str">
        <f>RIGHT(Table1[[#This Row],[Category and Sub-Category]],LEN(Table1[[#This Row],[Category and Sub-Category]])-FIND("/",Table1[[#This Row],[Category and Sub-Category]]))</f>
        <v>photobooks</v>
      </c>
      <c r="S1518" s="14">
        <f>(((Table1[[#This Row],[launched_at]]/60)/60)/24)+DATE(1970,1,1)</f>
        <v>42619.466342592597</v>
      </c>
      <c r="T1518" s="14">
        <f t="shared" si="23"/>
        <v>42649.583333333328</v>
      </c>
    </row>
    <row r="1519" spans="1:20" ht="43.5" x14ac:dyDescent="0.35">
      <c r="A1519">
        <v>1517</v>
      </c>
      <c r="B1519" s="1" t="s">
        <v>1518</v>
      </c>
      <c r="C1519" s="1" t="s">
        <v>5627</v>
      </c>
      <c r="D1519" s="6">
        <v>15000</v>
      </c>
      <c r="E1519" s="6">
        <v>24297</v>
      </c>
      <c r="F1519" t="s">
        <v>8219</v>
      </c>
      <c r="G1519" t="s">
        <v>8224</v>
      </c>
      <c r="H1519" t="s">
        <v>8246</v>
      </c>
      <c r="I1519">
        <v>1417845600</v>
      </c>
      <c r="J1519">
        <v>1415194553</v>
      </c>
      <c r="K1519" t="b">
        <v>1</v>
      </c>
      <c r="L1519">
        <v>615</v>
      </c>
      <c r="M1519" t="b">
        <v>1</v>
      </c>
      <c r="N1519" t="s">
        <v>8285</v>
      </c>
      <c r="O1519" s="16">
        <f>Table1[[#This Row],[pledged]]/Table1[[#This Row],[goal]]*100</f>
        <v>161.97999999999999</v>
      </c>
      <c r="P1519" s="6">
        <f>IFERROR(Table1[[#This Row],[pledged]]/Table1[[#This Row],[backers_count]],0)</f>
        <v>39.507317073170732</v>
      </c>
      <c r="Q1519" t="str">
        <f>LEFT(Table1[[#This Row],[Category and Sub-Category]],FIND("/",Table1[[#This Row],[Category and Sub-Category]])-1)</f>
        <v>photography</v>
      </c>
      <c r="R1519" t="str">
        <f>RIGHT(Table1[[#This Row],[Category and Sub-Category]],LEN(Table1[[#This Row],[Category and Sub-Category]])-FIND("/",Table1[[#This Row],[Category and Sub-Category]]))</f>
        <v>photobooks</v>
      </c>
      <c r="S1519" s="14">
        <f>(((Table1[[#This Row],[launched_at]]/60)/60)/24)+DATE(1970,1,1)</f>
        <v>41948.56658564815</v>
      </c>
      <c r="T1519" s="14">
        <f t="shared" si="23"/>
        <v>41979.25</v>
      </c>
    </row>
    <row r="1520" spans="1:20" ht="29" x14ac:dyDescent="0.35">
      <c r="A1520">
        <v>1518</v>
      </c>
      <c r="B1520" s="1" t="s">
        <v>1519</v>
      </c>
      <c r="C1520" s="1" t="s">
        <v>5628</v>
      </c>
      <c r="D1520" s="6">
        <v>15000</v>
      </c>
      <c r="E1520" s="6">
        <v>30805</v>
      </c>
      <c r="F1520" t="s">
        <v>8219</v>
      </c>
      <c r="G1520" t="s">
        <v>8224</v>
      </c>
      <c r="H1520" t="s">
        <v>8246</v>
      </c>
      <c r="I1520">
        <v>1401565252</v>
      </c>
      <c r="J1520">
        <v>1398973252</v>
      </c>
      <c r="K1520" t="b">
        <v>1</v>
      </c>
      <c r="L1520">
        <v>236</v>
      </c>
      <c r="M1520" t="b">
        <v>1</v>
      </c>
      <c r="N1520" t="s">
        <v>8285</v>
      </c>
      <c r="O1520" s="16">
        <f>Table1[[#This Row],[pledged]]/Table1[[#This Row],[goal]]*100</f>
        <v>205.36666666666665</v>
      </c>
      <c r="P1520" s="6">
        <f>IFERROR(Table1[[#This Row],[pledged]]/Table1[[#This Row],[backers_count]],0)</f>
        <v>130.52966101694915</v>
      </c>
      <c r="Q1520" t="str">
        <f>LEFT(Table1[[#This Row],[Category and Sub-Category]],FIND("/",Table1[[#This Row],[Category and Sub-Category]])-1)</f>
        <v>photography</v>
      </c>
      <c r="R1520" t="str">
        <f>RIGHT(Table1[[#This Row],[Category and Sub-Category]],LEN(Table1[[#This Row],[Category and Sub-Category]])-FIND("/",Table1[[#This Row],[Category and Sub-Category]]))</f>
        <v>photobooks</v>
      </c>
      <c r="S1520" s="14">
        <f>(((Table1[[#This Row],[launched_at]]/60)/60)/24)+DATE(1970,1,1)</f>
        <v>41760.8200462963</v>
      </c>
      <c r="T1520" s="14">
        <f t="shared" si="23"/>
        <v>41790.8200462963</v>
      </c>
    </row>
    <row r="1521" spans="1:20" ht="43.5" x14ac:dyDescent="0.35">
      <c r="A1521">
        <v>1519</v>
      </c>
      <c r="B1521" s="1" t="s">
        <v>1520</v>
      </c>
      <c r="C1521" s="1" t="s">
        <v>5629</v>
      </c>
      <c r="D1521" s="6">
        <v>9000</v>
      </c>
      <c r="E1521" s="6">
        <v>9302.75</v>
      </c>
      <c r="F1521" t="s">
        <v>8219</v>
      </c>
      <c r="G1521" t="s">
        <v>8224</v>
      </c>
      <c r="H1521" t="s">
        <v>8246</v>
      </c>
      <c r="I1521">
        <v>1403301540</v>
      </c>
      <c r="J1521">
        <v>1400867283</v>
      </c>
      <c r="K1521" t="b">
        <v>1</v>
      </c>
      <c r="L1521">
        <v>145</v>
      </c>
      <c r="M1521" t="b">
        <v>1</v>
      </c>
      <c r="N1521" t="s">
        <v>8285</v>
      </c>
      <c r="O1521" s="16">
        <f>Table1[[#This Row],[pledged]]/Table1[[#This Row],[goal]]*100</f>
        <v>103.36388888888889</v>
      </c>
      <c r="P1521" s="6">
        <f>IFERROR(Table1[[#This Row],[pledged]]/Table1[[#This Row],[backers_count]],0)</f>
        <v>64.156896551724131</v>
      </c>
      <c r="Q1521" t="str">
        <f>LEFT(Table1[[#This Row],[Category and Sub-Category]],FIND("/",Table1[[#This Row],[Category and Sub-Category]])-1)</f>
        <v>photography</v>
      </c>
      <c r="R1521" t="str">
        <f>RIGHT(Table1[[#This Row],[Category and Sub-Category]],LEN(Table1[[#This Row],[Category and Sub-Category]])-FIND("/",Table1[[#This Row],[Category and Sub-Category]]))</f>
        <v>photobooks</v>
      </c>
      <c r="S1521" s="14">
        <f>(((Table1[[#This Row],[launched_at]]/60)/60)/24)+DATE(1970,1,1)</f>
        <v>41782.741701388892</v>
      </c>
      <c r="T1521" s="14">
        <f t="shared" si="23"/>
        <v>41810.915972222225</v>
      </c>
    </row>
    <row r="1522" spans="1:20" ht="29" x14ac:dyDescent="0.35">
      <c r="A1522">
        <v>1520</v>
      </c>
      <c r="B1522" s="1" t="s">
        <v>1521</v>
      </c>
      <c r="C1522" s="1" t="s">
        <v>5630</v>
      </c>
      <c r="D1522" s="6">
        <v>18000</v>
      </c>
      <c r="E1522" s="6">
        <v>18625</v>
      </c>
      <c r="F1522" t="s">
        <v>8219</v>
      </c>
      <c r="G1522" t="s">
        <v>8224</v>
      </c>
      <c r="H1522" t="s">
        <v>8246</v>
      </c>
      <c r="I1522">
        <v>1418961600</v>
      </c>
      <c r="J1522">
        <v>1415824513</v>
      </c>
      <c r="K1522" t="b">
        <v>1</v>
      </c>
      <c r="L1522">
        <v>167</v>
      </c>
      <c r="M1522" t="b">
        <v>1</v>
      </c>
      <c r="N1522" t="s">
        <v>8285</v>
      </c>
      <c r="O1522" s="16">
        <f>Table1[[#This Row],[pledged]]/Table1[[#This Row],[goal]]*100</f>
        <v>103.47222222222223</v>
      </c>
      <c r="P1522" s="6">
        <f>IFERROR(Table1[[#This Row],[pledged]]/Table1[[#This Row],[backers_count]],0)</f>
        <v>111.52694610778443</v>
      </c>
      <c r="Q1522" t="str">
        <f>LEFT(Table1[[#This Row],[Category and Sub-Category]],FIND("/",Table1[[#This Row],[Category and Sub-Category]])-1)</f>
        <v>photography</v>
      </c>
      <c r="R1522" t="str">
        <f>RIGHT(Table1[[#This Row],[Category and Sub-Category]],LEN(Table1[[#This Row],[Category and Sub-Category]])-FIND("/",Table1[[#This Row],[Category and Sub-Category]]))</f>
        <v>photobooks</v>
      </c>
      <c r="S1522" s="14">
        <f>(((Table1[[#This Row],[launched_at]]/60)/60)/24)+DATE(1970,1,1)</f>
        <v>41955.857789351852</v>
      </c>
      <c r="T1522" s="14">
        <f t="shared" si="23"/>
        <v>41992.166666666672</v>
      </c>
    </row>
    <row r="1523" spans="1:20" ht="43.5" x14ac:dyDescent="0.35">
      <c r="A1523">
        <v>1521</v>
      </c>
      <c r="B1523" s="1" t="s">
        <v>1522</v>
      </c>
      <c r="C1523" s="1" t="s">
        <v>5631</v>
      </c>
      <c r="D1523" s="6">
        <v>37500</v>
      </c>
      <c r="E1523" s="6">
        <v>40055</v>
      </c>
      <c r="F1523" t="s">
        <v>8219</v>
      </c>
      <c r="G1523" t="s">
        <v>8224</v>
      </c>
      <c r="H1523" t="s">
        <v>8246</v>
      </c>
      <c r="I1523">
        <v>1465272091</v>
      </c>
      <c r="J1523">
        <v>1462248091</v>
      </c>
      <c r="K1523" t="b">
        <v>1</v>
      </c>
      <c r="L1523">
        <v>235</v>
      </c>
      <c r="M1523" t="b">
        <v>1</v>
      </c>
      <c r="N1523" t="s">
        <v>8285</v>
      </c>
      <c r="O1523" s="16">
        <f>Table1[[#This Row],[pledged]]/Table1[[#This Row],[goal]]*100</f>
        <v>106.81333333333333</v>
      </c>
      <c r="P1523" s="6">
        <f>IFERROR(Table1[[#This Row],[pledged]]/Table1[[#This Row],[backers_count]],0)</f>
        <v>170.44680851063831</v>
      </c>
      <c r="Q1523" t="str">
        <f>LEFT(Table1[[#This Row],[Category and Sub-Category]],FIND("/",Table1[[#This Row],[Category and Sub-Category]])-1)</f>
        <v>photography</v>
      </c>
      <c r="R1523" t="str">
        <f>RIGHT(Table1[[#This Row],[Category and Sub-Category]],LEN(Table1[[#This Row],[Category and Sub-Category]])-FIND("/",Table1[[#This Row],[Category and Sub-Category]]))</f>
        <v>photobooks</v>
      </c>
      <c r="S1523" s="14">
        <f>(((Table1[[#This Row],[launched_at]]/60)/60)/24)+DATE(1970,1,1)</f>
        <v>42493.167719907404</v>
      </c>
      <c r="T1523" s="14">
        <f t="shared" si="23"/>
        <v>42528.167719907404</v>
      </c>
    </row>
    <row r="1524" spans="1:20" ht="58" x14ac:dyDescent="0.35">
      <c r="A1524">
        <v>1522</v>
      </c>
      <c r="B1524" s="1" t="s">
        <v>1523</v>
      </c>
      <c r="C1524" s="1" t="s">
        <v>5632</v>
      </c>
      <c r="D1524" s="6">
        <v>43500</v>
      </c>
      <c r="E1524" s="6">
        <v>60450.1</v>
      </c>
      <c r="F1524" t="s">
        <v>8219</v>
      </c>
      <c r="G1524" t="s">
        <v>8224</v>
      </c>
      <c r="H1524" t="s">
        <v>8246</v>
      </c>
      <c r="I1524">
        <v>1413575739</v>
      </c>
      <c r="J1524">
        <v>1410983739</v>
      </c>
      <c r="K1524" t="b">
        <v>1</v>
      </c>
      <c r="L1524">
        <v>452</v>
      </c>
      <c r="M1524" t="b">
        <v>1</v>
      </c>
      <c r="N1524" t="s">
        <v>8285</v>
      </c>
      <c r="O1524" s="16">
        <f>Table1[[#This Row],[pledged]]/Table1[[#This Row],[goal]]*100</f>
        <v>138.96574712643678</v>
      </c>
      <c r="P1524" s="6">
        <f>IFERROR(Table1[[#This Row],[pledged]]/Table1[[#This Row],[backers_count]],0)</f>
        <v>133.7391592920354</v>
      </c>
      <c r="Q1524" t="str">
        <f>LEFT(Table1[[#This Row],[Category and Sub-Category]],FIND("/",Table1[[#This Row],[Category and Sub-Category]])-1)</f>
        <v>photography</v>
      </c>
      <c r="R1524" t="str">
        <f>RIGHT(Table1[[#This Row],[Category and Sub-Category]],LEN(Table1[[#This Row],[Category and Sub-Category]])-FIND("/",Table1[[#This Row],[Category and Sub-Category]]))</f>
        <v>photobooks</v>
      </c>
      <c r="S1524" s="14">
        <f>(((Table1[[#This Row],[launched_at]]/60)/60)/24)+DATE(1970,1,1)</f>
        <v>41899.830312500002</v>
      </c>
      <c r="T1524" s="14">
        <f t="shared" si="23"/>
        <v>41929.830312500002</v>
      </c>
    </row>
    <row r="1525" spans="1:20" ht="43.5" x14ac:dyDescent="0.35">
      <c r="A1525">
        <v>1523</v>
      </c>
      <c r="B1525" s="1" t="s">
        <v>1524</v>
      </c>
      <c r="C1525" s="1" t="s">
        <v>5633</v>
      </c>
      <c r="D1525" s="6">
        <v>18500</v>
      </c>
      <c r="E1525" s="6">
        <v>23096</v>
      </c>
      <c r="F1525" t="s">
        <v>8219</v>
      </c>
      <c r="G1525" t="s">
        <v>8224</v>
      </c>
      <c r="H1525" t="s">
        <v>8246</v>
      </c>
      <c r="I1525">
        <v>1419292800</v>
      </c>
      <c r="J1525">
        <v>1416592916</v>
      </c>
      <c r="K1525" t="b">
        <v>1</v>
      </c>
      <c r="L1525">
        <v>241</v>
      </c>
      <c r="M1525" t="b">
        <v>1</v>
      </c>
      <c r="N1525" t="s">
        <v>8285</v>
      </c>
      <c r="O1525" s="16">
        <f>Table1[[#This Row],[pledged]]/Table1[[#This Row],[goal]]*100</f>
        <v>124.84324324324325</v>
      </c>
      <c r="P1525" s="6">
        <f>IFERROR(Table1[[#This Row],[pledged]]/Table1[[#This Row],[backers_count]],0)</f>
        <v>95.834024896265561</v>
      </c>
      <c r="Q1525" t="str">
        <f>LEFT(Table1[[#This Row],[Category and Sub-Category]],FIND("/",Table1[[#This Row],[Category and Sub-Category]])-1)</f>
        <v>photography</v>
      </c>
      <c r="R1525" t="str">
        <f>RIGHT(Table1[[#This Row],[Category and Sub-Category]],LEN(Table1[[#This Row],[Category and Sub-Category]])-FIND("/",Table1[[#This Row],[Category and Sub-Category]]))</f>
        <v>photobooks</v>
      </c>
      <c r="S1525" s="14">
        <f>(((Table1[[#This Row],[launched_at]]/60)/60)/24)+DATE(1970,1,1)</f>
        <v>41964.751342592594</v>
      </c>
      <c r="T1525" s="14">
        <f t="shared" si="23"/>
        <v>41996</v>
      </c>
    </row>
    <row r="1526" spans="1:20" ht="43.5" x14ac:dyDescent="0.35">
      <c r="A1526">
        <v>1524</v>
      </c>
      <c r="B1526" s="1" t="s">
        <v>1525</v>
      </c>
      <c r="C1526" s="1" t="s">
        <v>5634</v>
      </c>
      <c r="D1526" s="6">
        <v>3000</v>
      </c>
      <c r="E1526" s="6">
        <v>6210</v>
      </c>
      <c r="F1526" t="s">
        <v>8219</v>
      </c>
      <c r="G1526" t="s">
        <v>8235</v>
      </c>
      <c r="H1526" t="s">
        <v>8255</v>
      </c>
      <c r="I1526">
        <v>1487592090</v>
      </c>
      <c r="J1526">
        <v>1485000090</v>
      </c>
      <c r="K1526" t="b">
        <v>1</v>
      </c>
      <c r="L1526">
        <v>28</v>
      </c>
      <c r="M1526" t="b">
        <v>1</v>
      </c>
      <c r="N1526" t="s">
        <v>8285</v>
      </c>
      <c r="O1526" s="16">
        <f>Table1[[#This Row],[pledged]]/Table1[[#This Row],[goal]]*100</f>
        <v>206.99999999999997</v>
      </c>
      <c r="P1526" s="6">
        <f>IFERROR(Table1[[#This Row],[pledged]]/Table1[[#This Row],[backers_count]],0)</f>
        <v>221.78571428571428</v>
      </c>
      <c r="Q1526" t="str">
        <f>LEFT(Table1[[#This Row],[Category and Sub-Category]],FIND("/",Table1[[#This Row],[Category and Sub-Category]])-1)</f>
        <v>photography</v>
      </c>
      <c r="R1526" t="str">
        <f>RIGHT(Table1[[#This Row],[Category and Sub-Category]],LEN(Table1[[#This Row],[Category and Sub-Category]])-FIND("/",Table1[[#This Row],[Category and Sub-Category]]))</f>
        <v>photobooks</v>
      </c>
      <c r="S1526" s="14">
        <f>(((Table1[[#This Row],[launched_at]]/60)/60)/24)+DATE(1970,1,1)</f>
        <v>42756.501041666663</v>
      </c>
      <c r="T1526" s="14">
        <f t="shared" si="23"/>
        <v>42786.501041666663</v>
      </c>
    </row>
    <row r="1527" spans="1:20" ht="43.5" x14ac:dyDescent="0.35">
      <c r="A1527">
        <v>1525</v>
      </c>
      <c r="B1527" s="1" t="s">
        <v>1526</v>
      </c>
      <c r="C1527" s="1" t="s">
        <v>5635</v>
      </c>
      <c r="D1527" s="6">
        <v>2600</v>
      </c>
      <c r="E1527" s="6">
        <v>4524.1499999999996</v>
      </c>
      <c r="F1527" t="s">
        <v>8219</v>
      </c>
      <c r="G1527" t="s">
        <v>8224</v>
      </c>
      <c r="H1527" t="s">
        <v>8246</v>
      </c>
      <c r="I1527">
        <v>1471539138</v>
      </c>
      <c r="J1527">
        <v>1468947138</v>
      </c>
      <c r="K1527" t="b">
        <v>1</v>
      </c>
      <c r="L1527">
        <v>140</v>
      </c>
      <c r="M1527" t="b">
        <v>1</v>
      </c>
      <c r="N1527" t="s">
        <v>8285</v>
      </c>
      <c r="O1527" s="16">
        <f>Table1[[#This Row],[pledged]]/Table1[[#This Row],[goal]]*100</f>
        <v>174.00576923076923</v>
      </c>
      <c r="P1527" s="6">
        <f>IFERROR(Table1[[#This Row],[pledged]]/Table1[[#This Row],[backers_count]],0)</f>
        <v>32.315357142857138</v>
      </c>
      <c r="Q1527" t="str">
        <f>LEFT(Table1[[#This Row],[Category and Sub-Category]],FIND("/",Table1[[#This Row],[Category and Sub-Category]])-1)</f>
        <v>photography</v>
      </c>
      <c r="R1527" t="str">
        <f>RIGHT(Table1[[#This Row],[Category and Sub-Category]],LEN(Table1[[#This Row],[Category and Sub-Category]])-FIND("/",Table1[[#This Row],[Category and Sub-Category]]))</f>
        <v>photobooks</v>
      </c>
      <c r="S1527" s="14">
        <f>(((Table1[[#This Row],[launched_at]]/60)/60)/24)+DATE(1970,1,1)</f>
        <v>42570.702986111108</v>
      </c>
      <c r="T1527" s="14">
        <f t="shared" si="23"/>
        <v>42600.702986111108</v>
      </c>
    </row>
    <row r="1528" spans="1:20" ht="43.5" x14ac:dyDescent="0.35">
      <c r="A1528">
        <v>1526</v>
      </c>
      <c r="B1528" s="1" t="s">
        <v>1527</v>
      </c>
      <c r="C1528" s="1" t="s">
        <v>5636</v>
      </c>
      <c r="D1528" s="6">
        <v>23000</v>
      </c>
      <c r="E1528" s="6">
        <v>27675</v>
      </c>
      <c r="F1528" t="s">
        <v>8219</v>
      </c>
      <c r="G1528" t="s">
        <v>8224</v>
      </c>
      <c r="H1528" t="s">
        <v>8246</v>
      </c>
      <c r="I1528">
        <v>1453185447</v>
      </c>
      <c r="J1528">
        <v>1448951847</v>
      </c>
      <c r="K1528" t="b">
        <v>1</v>
      </c>
      <c r="L1528">
        <v>280</v>
      </c>
      <c r="M1528" t="b">
        <v>1</v>
      </c>
      <c r="N1528" t="s">
        <v>8285</v>
      </c>
      <c r="O1528" s="16">
        <f>Table1[[#This Row],[pledged]]/Table1[[#This Row],[goal]]*100</f>
        <v>120.32608695652173</v>
      </c>
      <c r="P1528" s="6">
        <f>IFERROR(Table1[[#This Row],[pledged]]/Table1[[#This Row],[backers_count]],0)</f>
        <v>98.839285714285708</v>
      </c>
      <c r="Q1528" t="str">
        <f>LEFT(Table1[[#This Row],[Category and Sub-Category]],FIND("/",Table1[[#This Row],[Category and Sub-Category]])-1)</f>
        <v>photography</v>
      </c>
      <c r="R1528" t="str">
        <f>RIGHT(Table1[[#This Row],[Category and Sub-Category]],LEN(Table1[[#This Row],[Category and Sub-Category]])-FIND("/",Table1[[#This Row],[Category and Sub-Category]]))</f>
        <v>photobooks</v>
      </c>
      <c r="S1528" s="14">
        <f>(((Table1[[#This Row],[launched_at]]/60)/60)/24)+DATE(1970,1,1)</f>
        <v>42339.276006944448</v>
      </c>
      <c r="T1528" s="14">
        <f t="shared" si="23"/>
        <v>42388.276006944448</v>
      </c>
    </row>
    <row r="1529" spans="1:20" ht="43.5" x14ac:dyDescent="0.35">
      <c r="A1529">
        <v>1527</v>
      </c>
      <c r="B1529" s="1" t="s">
        <v>1528</v>
      </c>
      <c r="C1529" s="1" t="s">
        <v>5637</v>
      </c>
      <c r="D1529" s="6">
        <v>3500</v>
      </c>
      <c r="E1529" s="6">
        <v>3865.55</v>
      </c>
      <c r="F1529" t="s">
        <v>8219</v>
      </c>
      <c r="G1529" t="s">
        <v>8224</v>
      </c>
      <c r="H1529" t="s">
        <v>8246</v>
      </c>
      <c r="I1529">
        <v>1489497886</v>
      </c>
      <c r="J1529">
        <v>1487082286</v>
      </c>
      <c r="K1529" t="b">
        <v>1</v>
      </c>
      <c r="L1529">
        <v>70</v>
      </c>
      <c r="M1529" t="b">
        <v>1</v>
      </c>
      <c r="N1529" t="s">
        <v>8285</v>
      </c>
      <c r="O1529" s="16">
        <f>Table1[[#This Row],[pledged]]/Table1[[#This Row],[goal]]*100</f>
        <v>110.44428571428573</v>
      </c>
      <c r="P1529" s="6">
        <f>IFERROR(Table1[[#This Row],[pledged]]/Table1[[#This Row],[backers_count]],0)</f>
        <v>55.222142857142863</v>
      </c>
      <c r="Q1529" t="str">
        <f>LEFT(Table1[[#This Row],[Category and Sub-Category]],FIND("/",Table1[[#This Row],[Category and Sub-Category]])-1)</f>
        <v>photography</v>
      </c>
      <c r="R1529" t="str">
        <f>RIGHT(Table1[[#This Row],[Category and Sub-Category]],LEN(Table1[[#This Row],[Category and Sub-Category]])-FIND("/",Table1[[#This Row],[Category and Sub-Category]]))</f>
        <v>photobooks</v>
      </c>
      <c r="S1529" s="14">
        <f>(((Table1[[#This Row],[launched_at]]/60)/60)/24)+DATE(1970,1,1)</f>
        <v>42780.600532407407</v>
      </c>
      <c r="T1529" s="14">
        <f t="shared" si="23"/>
        <v>42808.558865740735</v>
      </c>
    </row>
    <row r="1530" spans="1:20" ht="29" x14ac:dyDescent="0.35">
      <c r="A1530">
        <v>1528</v>
      </c>
      <c r="B1530" s="1" t="s">
        <v>1529</v>
      </c>
      <c r="C1530" s="1" t="s">
        <v>5638</v>
      </c>
      <c r="D1530" s="6">
        <v>3000</v>
      </c>
      <c r="E1530" s="6">
        <v>8447</v>
      </c>
      <c r="F1530" t="s">
        <v>8219</v>
      </c>
      <c r="G1530" t="s">
        <v>8224</v>
      </c>
      <c r="H1530" t="s">
        <v>8246</v>
      </c>
      <c r="I1530">
        <v>1485907200</v>
      </c>
      <c r="J1530">
        <v>1483292122</v>
      </c>
      <c r="K1530" t="b">
        <v>1</v>
      </c>
      <c r="L1530">
        <v>160</v>
      </c>
      <c r="M1530" t="b">
        <v>1</v>
      </c>
      <c r="N1530" t="s">
        <v>8285</v>
      </c>
      <c r="O1530" s="16">
        <f>Table1[[#This Row],[pledged]]/Table1[[#This Row],[goal]]*100</f>
        <v>281.56666666666666</v>
      </c>
      <c r="P1530" s="6">
        <f>IFERROR(Table1[[#This Row],[pledged]]/Table1[[#This Row],[backers_count]],0)</f>
        <v>52.793750000000003</v>
      </c>
      <c r="Q1530" t="str">
        <f>LEFT(Table1[[#This Row],[Category and Sub-Category]],FIND("/",Table1[[#This Row],[Category and Sub-Category]])-1)</f>
        <v>photography</v>
      </c>
      <c r="R1530" t="str">
        <f>RIGHT(Table1[[#This Row],[Category and Sub-Category]],LEN(Table1[[#This Row],[Category and Sub-Category]])-FIND("/",Table1[[#This Row],[Category and Sub-Category]]))</f>
        <v>photobooks</v>
      </c>
      <c r="S1530" s="14">
        <f>(((Table1[[#This Row],[launched_at]]/60)/60)/24)+DATE(1970,1,1)</f>
        <v>42736.732893518521</v>
      </c>
      <c r="T1530" s="14">
        <f t="shared" si="23"/>
        <v>42767</v>
      </c>
    </row>
    <row r="1531" spans="1:20" ht="43.5" x14ac:dyDescent="0.35">
      <c r="A1531">
        <v>1529</v>
      </c>
      <c r="B1531" s="1" t="s">
        <v>1530</v>
      </c>
      <c r="C1531" s="1" t="s">
        <v>5639</v>
      </c>
      <c r="D1531" s="6">
        <v>19000</v>
      </c>
      <c r="E1531" s="6">
        <v>19129</v>
      </c>
      <c r="F1531" t="s">
        <v>8219</v>
      </c>
      <c r="G1531" t="s">
        <v>8224</v>
      </c>
      <c r="H1531" t="s">
        <v>8246</v>
      </c>
      <c r="I1531">
        <v>1426773920</v>
      </c>
      <c r="J1531">
        <v>1424185520</v>
      </c>
      <c r="K1531" t="b">
        <v>1</v>
      </c>
      <c r="L1531">
        <v>141</v>
      </c>
      <c r="M1531" t="b">
        <v>1</v>
      </c>
      <c r="N1531" t="s">
        <v>8285</v>
      </c>
      <c r="O1531" s="16">
        <f>Table1[[#This Row],[pledged]]/Table1[[#This Row],[goal]]*100</f>
        <v>100.67894736842105</v>
      </c>
      <c r="P1531" s="6">
        <f>IFERROR(Table1[[#This Row],[pledged]]/Table1[[#This Row],[backers_count]],0)</f>
        <v>135.66666666666666</v>
      </c>
      <c r="Q1531" t="str">
        <f>LEFT(Table1[[#This Row],[Category and Sub-Category]],FIND("/",Table1[[#This Row],[Category and Sub-Category]])-1)</f>
        <v>photography</v>
      </c>
      <c r="R1531" t="str">
        <f>RIGHT(Table1[[#This Row],[Category and Sub-Category]],LEN(Table1[[#This Row],[Category and Sub-Category]])-FIND("/",Table1[[#This Row],[Category and Sub-Category]]))</f>
        <v>photobooks</v>
      </c>
      <c r="S1531" s="14">
        <f>(((Table1[[#This Row],[launched_at]]/60)/60)/24)+DATE(1970,1,1)</f>
        <v>42052.628703703704</v>
      </c>
      <c r="T1531" s="14">
        <f t="shared" si="23"/>
        <v>42082.587037037039</v>
      </c>
    </row>
    <row r="1532" spans="1:20" ht="58" x14ac:dyDescent="0.35">
      <c r="A1532">
        <v>1530</v>
      </c>
      <c r="B1532" s="1" t="s">
        <v>1531</v>
      </c>
      <c r="C1532" s="1" t="s">
        <v>5640</v>
      </c>
      <c r="D1532" s="6">
        <v>35000</v>
      </c>
      <c r="E1532" s="6">
        <v>47189</v>
      </c>
      <c r="F1532" t="s">
        <v>8219</v>
      </c>
      <c r="G1532" t="s">
        <v>8224</v>
      </c>
      <c r="H1532" t="s">
        <v>8246</v>
      </c>
      <c r="I1532">
        <v>1445624695</v>
      </c>
      <c r="J1532">
        <v>1443464695</v>
      </c>
      <c r="K1532" t="b">
        <v>1</v>
      </c>
      <c r="L1532">
        <v>874</v>
      </c>
      <c r="M1532" t="b">
        <v>1</v>
      </c>
      <c r="N1532" t="s">
        <v>8285</v>
      </c>
      <c r="O1532" s="16">
        <f>Table1[[#This Row],[pledged]]/Table1[[#This Row],[goal]]*100</f>
        <v>134.82571428571427</v>
      </c>
      <c r="P1532" s="6">
        <f>IFERROR(Table1[[#This Row],[pledged]]/Table1[[#This Row],[backers_count]],0)</f>
        <v>53.991990846681922</v>
      </c>
      <c r="Q1532" t="str">
        <f>LEFT(Table1[[#This Row],[Category and Sub-Category]],FIND("/",Table1[[#This Row],[Category and Sub-Category]])-1)</f>
        <v>photography</v>
      </c>
      <c r="R1532" t="str">
        <f>RIGHT(Table1[[#This Row],[Category and Sub-Category]],LEN(Table1[[#This Row],[Category and Sub-Category]])-FIND("/",Table1[[#This Row],[Category and Sub-Category]]))</f>
        <v>photobooks</v>
      </c>
      <c r="S1532" s="14">
        <f>(((Table1[[#This Row],[launched_at]]/60)/60)/24)+DATE(1970,1,1)</f>
        <v>42275.767303240747</v>
      </c>
      <c r="T1532" s="14">
        <f t="shared" si="23"/>
        <v>42300.767303240747</v>
      </c>
    </row>
    <row r="1533" spans="1:20" ht="58" x14ac:dyDescent="0.35">
      <c r="A1533">
        <v>1531</v>
      </c>
      <c r="B1533" s="1" t="s">
        <v>1532</v>
      </c>
      <c r="C1533" s="1" t="s">
        <v>5641</v>
      </c>
      <c r="D1533" s="6">
        <v>2350</v>
      </c>
      <c r="E1533" s="6">
        <v>4135</v>
      </c>
      <c r="F1533" t="s">
        <v>8219</v>
      </c>
      <c r="G1533" t="s">
        <v>8224</v>
      </c>
      <c r="H1533" t="s">
        <v>8246</v>
      </c>
      <c r="I1533">
        <v>1417402800</v>
      </c>
      <c r="J1533">
        <v>1414610126</v>
      </c>
      <c r="K1533" t="b">
        <v>1</v>
      </c>
      <c r="L1533">
        <v>73</v>
      </c>
      <c r="M1533" t="b">
        <v>1</v>
      </c>
      <c r="N1533" t="s">
        <v>8285</v>
      </c>
      <c r="O1533" s="16">
        <f>Table1[[#This Row],[pledged]]/Table1[[#This Row],[goal]]*100</f>
        <v>175.95744680851064</v>
      </c>
      <c r="P1533" s="6">
        <f>IFERROR(Table1[[#This Row],[pledged]]/Table1[[#This Row],[backers_count]],0)</f>
        <v>56.643835616438359</v>
      </c>
      <c r="Q1533" t="str">
        <f>LEFT(Table1[[#This Row],[Category and Sub-Category]],FIND("/",Table1[[#This Row],[Category and Sub-Category]])-1)</f>
        <v>photography</v>
      </c>
      <c r="R1533" t="str">
        <f>RIGHT(Table1[[#This Row],[Category and Sub-Category]],LEN(Table1[[#This Row],[Category and Sub-Category]])-FIND("/",Table1[[#This Row],[Category and Sub-Category]]))</f>
        <v>photobooks</v>
      </c>
      <c r="S1533" s="14">
        <f>(((Table1[[#This Row],[launched_at]]/60)/60)/24)+DATE(1970,1,1)</f>
        <v>41941.802384259259</v>
      </c>
      <c r="T1533" s="14">
        <f t="shared" si="23"/>
        <v>41974.125</v>
      </c>
    </row>
    <row r="1534" spans="1:20" ht="43.5" x14ac:dyDescent="0.35">
      <c r="A1534">
        <v>1532</v>
      </c>
      <c r="B1534" s="1" t="s">
        <v>1533</v>
      </c>
      <c r="C1534" s="1" t="s">
        <v>5642</v>
      </c>
      <c r="D1534" s="6">
        <v>5000</v>
      </c>
      <c r="E1534" s="6">
        <v>24201</v>
      </c>
      <c r="F1534" t="s">
        <v>8219</v>
      </c>
      <c r="G1534" t="s">
        <v>8226</v>
      </c>
      <c r="H1534" t="s">
        <v>8248</v>
      </c>
      <c r="I1534">
        <v>1455548400</v>
      </c>
      <c r="J1534">
        <v>1453461865</v>
      </c>
      <c r="K1534" t="b">
        <v>1</v>
      </c>
      <c r="L1534">
        <v>294</v>
      </c>
      <c r="M1534" t="b">
        <v>1</v>
      </c>
      <c r="N1534" t="s">
        <v>8285</v>
      </c>
      <c r="O1534" s="16">
        <f>Table1[[#This Row],[pledged]]/Table1[[#This Row],[goal]]*100</f>
        <v>484.02000000000004</v>
      </c>
      <c r="P1534" s="6">
        <f>IFERROR(Table1[[#This Row],[pledged]]/Table1[[#This Row],[backers_count]],0)</f>
        <v>82.316326530612244</v>
      </c>
      <c r="Q1534" t="str">
        <f>LEFT(Table1[[#This Row],[Category and Sub-Category]],FIND("/",Table1[[#This Row],[Category and Sub-Category]])-1)</f>
        <v>photography</v>
      </c>
      <c r="R1534" t="str">
        <f>RIGHT(Table1[[#This Row],[Category and Sub-Category]],LEN(Table1[[#This Row],[Category and Sub-Category]])-FIND("/",Table1[[#This Row],[Category and Sub-Category]]))</f>
        <v>photobooks</v>
      </c>
      <c r="S1534" s="14">
        <f>(((Table1[[#This Row],[launched_at]]/60)/60)/24)+DATE(1970,1,1)</f>
        <v>42391.475289351853</v>
      </c>
      <c r="T1534" s="14">
        <f t="shared" si="23"/>
        <v>42415.625</v>
      </c>
    </row>
    <row r="1535" spans="1:20" ht="43.5" x14ac:dyDescent="0.35">
      <c r="A1535">
        <v>1533</v>
      </c>
      <c r="B1535" s="1" t="s">
        <v>1534</v>
      </c>
      <c r="C1535" s="1" t="s">
        <v>5643</v>
      </c>
      <c r="D1535" s="6">
        <v>45000</v>
      </c>
      <c r="E1535" s="6">
        <v>65313</v>
      </c>
      <c r="F1535" t="s">
        <v>8219</v>
      </c>
      <c r="G1535" t="s">
        <v>8224</v>
      </c>
      <c r="H1535" t="s">
        <v>8246</v>
      </c>
      <c r="I1535">
        <v>1462161540</v>
      </c>
      <c r="J1535">
        <v>1457913777</v>
      </c>
      <c r="K1535" t="b">
        <v>1</v>
      </c>
      <c r="L1535">
        <v>740</v>
      </c>
      <c r="M1535" t="b">
        <v>1</v>
      </c>
      <c r="N1535" t="s">
        <v>8285</v>
      </c>
      <c r="O1535" s="16">
        <f>Table1[[#This Row],[pledged]]/Table1[[#This Row],[goal]]*100</f>
        <v>145.14000000000001</v>
      </c>
      <c r="P1535" s="6">
        <f>IFERROR(Table1[[#This Row],[pledged]]/Table1[[#This Row],[backers_count]],0)</f>
        <v>88.26081081081081</v>
      </c>
      <c r="Q1535" t="str">
        <f>LEFT(Table1[[#This Row],[Category and Sub-Category]],FIND("/",Table1[[#This Row],[Category and Sub-Category]])-1)</f>
        <v>photography</v>
      </c>
      <c r="R1535" t="str">
        <f>RIGHT(Table1[[#This Row],[Category and Sub-Category]],LEN(Table1[[#This Row],[Category and Sub-Category]])-FIND("/",Table1[[#This Row],[Category and Sub-Category]]))</f>
        <v>photobooks</v>
      </c>
      <c r="S1535" s="14">
        <f>(((Table1[[#This Row],[launched_at]]/60)/60)/24)+DATE(1970,1,1)</f>
        <v>42443.00204861111</v>
      </c>
      <c r="T1535" s="14">
        <f t="shared" si="23"/>
        <v>42492.165972222225</v>
      </c>
    </row>
    <row r="1536" spans="1:20" ht="43.5" x14ac:dyDescent="0.35">
      <c r="A1536">
        <v>1534</v>
      </c>
      <c r="B1536" s="1" t="s">
        <v>1535</v>
      </c>
      <c r="C1536" s="1" t="s">
        <v>5644</v>
      </c>
      <c r="D1536" s="6">
        <v>7500</v>
      </c>
      <c r="E1536" s="6">
        <v>31330</v>
      </c>
      <c r="F1536" t="s">
        <v>8219</v>
      </c>
      <c r="G1536" t="s">
        <v>8224</v>
      </c>
      <c r="H1536" t="s">
        <v>8246</v>
      </c>
      <c r="I1536">
        <v>1441383062</v>
      </c>
      <c r="J1536">
        <v>1438791062</v>
      </c>
      <c r="K1536" t="b">
        <v>1</v>
      </c>
      <c r="L1536">
        <v>369</v>
      </c>
      <c r="M1536" t="b">
        <v>1</v>
      </c>
      <c r="N1536" t="s">
        <v>8285</v>
      </c>
      <c r="O1536" s="16">
        <f>Table1[[#This Row],[pledged]]/Table1[[#This Row],[goal]]*100</f>
        <v>417.73333333333335</v>
      </c>
      <c r="P1536" s="6">
        <f>IFERROR(Table1[[#This Row],[pledged]]/Table1[[#This Row],[backers_count]],0)</f>
        <v>84.905149051490511</v>
      </c>
      <c r="Q1536" t="str">
        <f>LEFT(Table1[[#This Row],[Category and Sub-Category]],FIND("/",Table1[[#This Row],[Category and Sub-Category]])-1)</f>
        <v>photography</v>
      </c>
      <c r="R1536" t="str">
        <f>RIGHT(Table1[[#This Row],[Category and Sub-Category]],LEN(Table1[[#This Row],[Category and Sub-Category]])-FIND("/",Table1[[#This Row],[Category and Sub-Category]]))</f>
        <v>photobooks</v>
      </c>
      <c r="S1536" s="14">
        <f>(((Table1[[#This Row],[launched_at]]/60)/60)/24)+DATE(1970,1,1)</f>
        <v>42221.67432870371</v>
      </c>
      <c r="T1536" s="14">
        <f t="shared" si="23"/>
        <v>42251.67432870371</v>
      </c>
    </row>
    <row r="1537" spans="1:20" ht="58" x14ac:dyDescent="0.35">
      <c r="A1537">
        <v>1535</v>
      </c>
      <c r="B1537" s="1" t="s">
        <v>1536</v>
      </c>
      <c r="C1537" s="1" t="s">
        <v>5645</v>
      </c>
      <c r="D1537" s="6">
        <v>4000</v>
      </c>
      <c r="E1537" s="6">
        <v>5297</v>
      </c>
      <c r="F1537" t="s">
        <v>8219</v>
      </c>
      <c r="G1537" t="s">
        <v>8224</v>
      </c>
      <c r="H1537" t="s">
        <v>8246</v>
      </c>
      <c r="I1537">
        <v>1464040800</v>
      </c>
      <c r="J1537">
        <v>1461527631</v>
      </c>
      <c r="K1537" t="b">
        <v>1</v>
      </c>
      <c r="L1537">
        <v>110</v>
      </c>
      <c r="M1537" t="b">
        <v>1</v>
      </c>
      <c r="N1537" t="s">
        <v>8285</v>
      </c>
      <c r="O1537" s="16">
        <f>Table1[[#This Row],[pledged]]/Table1[[#This Row],[goal]]*100</f>
        <v>132.42499999999998</v>
      </c>
      <c r="P1537" s="6">
        <f>IFERROR(Table1[[#This Row],[pledged]]/Table1[[#This Row],[backers_count]],0)</f>
        <v>48.154545454545456</v>
      </c>
      <c r="Q1537" t="str">
        <f>LEFT(Table1[[#This Row],[Category and Sub-Category]],FIND("/",Table1[[#This Row],[Category and Sub-Category]])-1)</f>
        <v>photography</v>
      </c>
      <c r="R1537" t="str">
        <f>RIGHT(Table1[[#This Row],[Category and Sub-Category]],LEN(Table1[[#This Row],[Category and Sub-Category]])-FIND("/",Table1[[#This Row],[Category and Sub-Category]]))</f>
        <v>photobooks</v>
      </c>
      <c r="S1537" s="14">
        <f>(((Table1[[#This Row],[launched_at]]/60)/60)/24)+DATE(1970,1,1)</f>
        <v>42484.829062500001</v>
      </c>
      <c r="T1537" s="14">
        <f t="shared" si="23"/>
        <v>42513.916666666672</v>
      </c>
    </row>
    <row r="1538" spans="1:20" ht="58" x14ac:dyDescent="0.35">
      <c r="A1538">
        <v>1536</v>
      </c>
      <c r="B1538" s="1" t="s">
        <v>1537</v>
      </c>
      <c r="C1538" s="1" t="s">
        <v>5646</v>
      </c>
      <c r="D1538" s="6">
        <v>12000</v>
      </c>
      <c r="E1538" s="6">
        <v>30037.01</v>
      </c>
      <c r="F1538" t="s">
        <v>8219</v>
      </c>
      <c r="G1538" t="s">
        <v>8224</v>
      </c>
      <c r="H1538" t="s">
        <v>8246</v>
      </c>
      <c r="I1538">
        <v>1440702910</v>
      </c>
      <c r="J1538">
        <v>1438110910</v>
      </c>
      <c r="K1538" t="b">
        <v>1</v>
      </c>
      <c r="L1538">
        <v>455</v>
      </c>
      <c r="M1538" t="b">
        <v>1</v>
      </c>
      <c r="N1538" t="s">
        <v>8285</v>
      </c>
      <c r="O1538" s="16">
        <f>Table1[[#This Row],[pledged]]/Table1[[#This Row],[goal]]*100</f>
        <v>250.30841666666666</v>
      </c>
      <c r="P1538" s="6">
        <f>IFERROR(Table1[[#This Row],[pledged]]/Table1[[#This Row],[backers_count]],0)</f>
        <v>66.015406593406595</v>
      </c>
      <c r="Q1538" t="str">
        <f>LEFT(Table1[[#This Row],[Category and Sub-Category]],FIND("/",Table1[[#This Row],[Category and Sub-Category]])-1)</f>
        <v>photography</v>
      </c>
      <c r="R1538" t="str">
        <f>RIGHT(Table1[[#This Row],[Category and Sub-Category]],LEN(Table1[[#This Row],[Category and Sub-Category]])-FIND("/",Table1[[#This Row],[Category and Sub-Category]]))</f>
        <v>photobooks</v>
      </c>
      <c r="S1538" s="14">
        <f>(((Table1[[#This Row],[launched_at]]/60)/60)/24)+DATE(1970,1,1)</f>
        <v>42213.802199074074</v>
      </c>
      <c r="T1538" s="14">
        <f t="shared" ref="T1538:T1601" si="24">(((I1538/60)/60)/24)+DATE(1970,1,1)</f>
        <v>42243.802199074074</v>
      </c>
    </row>
    <row r="1539" spans="1:20" ht="43.5" x14ac:dyDescent="0.35">
      <c r="A1539">
        <v>1537</v>
      </c>
      <c r="B1539" s="1" t="s">
        <v>1538</v>
      </c>
      <c r="C1539" s="1" t="s">
        <v>5647</v>
      </c>
      <c r="D1539" s="6">
        <v>12000</v>
      </c>
      <c r="E1539" s="6">
        <v>21588</v>
      </c>
      <c r="F1539" t="s">
        <v>8219</v>
      </c>
      <c r="G1539" t="s">
        <v>8236</v>
      </c>
      <c r="H1539" t="s">
        <v>8249</v>
      </c>
      <c r="I1539">
        <v>1470506400</v>
      </c>
      <c r="J1539">
        <v>1467358427</v>
      </c>
      <c r="K1539" t="b">
        <v>1</v>
      </c>
      <c r="L1539">
        <v>224</v>
      </c>
      <c r="M1539" t="b">
        <v>1</v>
      </c>
      <c r="N1539" t="s">
        <v>8285</v>
      </c>
      <c r="O1539" s="16">
        <f>Table1[[#This Row],[pledged]]/Table1[[#This Row],[goal]]*100</f>
        <v>179.9</v>
      </c>
      <c r="P1539" s="6">
        <f>IFERROR(Table1[[#This Row],[pledged]]/Table1[[#This Row],[backers_count]],0)</f>
        <v>96.375</v>
      </c>
      <c r="Q1539" t="str">
        <f>LEFT(Table1[[#This Row],[Category and Sub-Category]],FIND("/",Table1[[#This Row],[Category and Sub-Category]])-1)</f>
        <v>photography</v>
      </c>
      <c r="R1539" t="str">
        <f>RIGHT(Table1[[#This Row],[Category and Sub-Category]],LEN(Table1[[#This Row],[Category and Sub-Category]])-FIND("/",Table1[[#This Row],[Category and Sub-Category]]))</f>
        <v>photobooks</v>
      </c>
      <c r="S1539" s="14">
        <f>(((Table1[[#This Row],[launched_at]]/60)/60)/24)+DATE(1970,1,1)</f>
        <v>42552.315127314811</v>
      </c>
      <c r="T1539" s="14">
        <f t="shared" si="24"/>
        <v>42588.75</v>
      </c>
    </row>
    <row r="1540" spans="1:20" ht="43.5" x14ac:dyDescent="0.35">
      <c r="A1540">
        <v>1538</v>
      </c>
      <c r="B1540" s="1" t="s">
        <v>1539</v>
      </c>
      <c r="C1540" s="1" t="s">
        <v>5648</v>
      </c>
      <c r="D1540" s="6">
        <v>7000</v>
      </c>
      <c r="E1540" s="6">
        <v>7184</v>
      </c>
      <c r="F1540" t="s">
        <v>8219</v>
      </c>
      <c r="G1540" t="s">
        <v>8224</v>
      </c>
      <c r="H1540" t="s">
        <v>8246</v>
      </c>
      <c r="I1540">
        <v>1421952370</v>
      </c>
      <c r="J1540">
        <v>1418064370</v>
      </c>
      <c r="K1540" t="b">
        <v>1</v>
      </c>
      <c r="L1540">
        <v>46</v>
      </c>
      <c r="M1540" t="b">
        <v>1</v>
      </c>
      <c r="N1540" t="s">
        <v>8285</v>
      </c>
      <c r="O1540" s="16">
        <f>Table1[[#This Row],[pledged]]/Table1[[#This Row],[goal]]*100</f>
        <v>102.62857142857142</v>
      </c>
      <c r="P1540" s="6">
        <f>IFERROR(Table1[[#This Row],[pledged]]/Table1[[#This Row],[backers_count]],0)</f>
        <v>156.17391304347825</v>
      </c>
      <c r="Q1540" t="str">
        <f>LEFT(Table1[[#This Row],[Category and Sub-Category]],FIND("/",Table1[[#This Row],[Category and Sub-Category]])-1)</f>
        <v>photography</v>
      </c>
      <c r="R1540" t="str">
        <f>RIGHT(Table1[[#This Row],[Category and Sub-Category]],LEN(Table1[[#This Row],[Category and Sub-Category]])-FIND("/",Table1[[#This Row],[Category and Sub-Category]]))</f>
        <v>photobooks</v>
      </c>
      <c r="S1540" s="14">
        <f>(((Table1[[#This Row],[launched_at]]/60)/60)/24)+DATE(1970,1,1)</f>
        <v>41981.782060185185</v>
      </c>
      <c r="T1540" s="14">
        <f t="shared" si="24"/>
        <v>42026.782060185185</v>
      </c>
    </row>
    <row r="1541" spans="1:20" ht="43.5" x14ac:dyDescent="0.35">
      <c r="A1541">
        <v>1539</v>
      </c>
      <c r="B1541" s="1" t="s">
        <v>1540</v>
      </c>
      <c r="C1541" s="1" t="s">
        <v>5649</v>
      </c>
      <c r="D1541" s="6">
        <v>20000</v>
      </c>
      <c r="E1541" s="6">
        <v>27197.22</v>
      </c>
      <c r="F1541" t="s">
        <v>8219</v>
      </c>
      <c r="G1541" t="s">
        <v>8224</v>
      </c>
      <c r="H1541" t="s">
        <v>8246</v>
      </c>
      <c r="I1541">
        <v>1483481019</v>
      </c>
      <c r="J1541">
        <v>1480629819</v>
      </c>
      <c r="K1541" t="b">
        <v>0</v>
      </c>
      <c r="L1541">
        <v>284</v>
      </c>
      <c r="M1541" t="b">
        <v>1</v>
      </c>
      <c r="N1541" t="s">
        <v>8285</v>
      </c>
      <c r="O1541" s="16">
        <f>Table1[[#This Row],[pledged]]/Table1[[#This Row],[goal]]*100</f>
        <v>135.98609999999999</v>
      </c>
      <c r="P1541" s="6">
        <f>IFERROR(Table1[[#This Row],[pledged]]/Table1[[#This Row],[backers_count]],0)</f>
        <v>95.764859154929582</v>
      </c>
      <c r="Q1541" t="str">
        <f>LEFT(Table1[[#This Row],[Category and Sub-Category]],FIND("/",Table1[[#This Row],[Category and Sub-Category]])-1)</f>
        <v>photography</v>
      </c>
      <c r="R1541" t="str">
        <f>RIGHT(Table1[[#This Row],[Category and Sub-Category]],LEN(Table1[[#This Row],[Category and Sub-Category]])-FIND("/",Table1[[#This Row],[Category and Sub-Category]]))</f>
        <v>photobooks</v>
      </c>
      <c r="S1541" s="14">
        <f>(((Table1[[#This Row],[launched_at]]/60)/60)/24)+DATE(1970,1,1)</f>
        <v>42705.919201388882</v>
      </c>
      <c r="T1541" s="14">
        <f t="shared" si="24"/>
        <v>42738.919201388882</v>
      </c>
    </row>
    <row r="1542" spans="1:20" ht="43.5" x14ac:dyDescent="0.35">
      <c r="A1542">
        <v>1540</v>
      </c>
      <c r="B1542" s="1" t="s">
        <v>1541</v>
      </c>
      <c r="C1542" s="1" t="s">
        <v>5650</v>
      </c>
      <c r="D1542" s="6">
        <v>15000</v>
      </c>
      <c r="E1542" s="6">
        <v>17680</v>
      </c>
      <c r="F1542" t="s">
        <v>8219</v>
      </c>
      <c r="G1542" t="s">
        <v>8224</v>
      </c>
      <c r="H1542" t="s">
        <v>8246</v>
      </c>
      <c r="I1542">
        <v>1416964500</v>
      </c>
      <c r="J1542">
        <v>1414368616</v>
      </c>
      <c r="K1542" t="b">
        <v>1</v>
      </c>
      <c r="L1542">
        <v>98</v>
      </c>
      <c r="M1542" t="b">
        <v>1</v>
      </c>
      <c r="N1542" t="s">
        <v>8285</v>
      </c>
      <c r="O1542" s="16">
        <f>Table1[[#This Row],[pledged]]/Table1[[#This Row],[goal]]*100</f>
        <v>117.86666666666667</v>
      </c>
      <c r="P1542" s="6">
        <f>IFERROR(Table1[[#This Row],[pledged]]/Table1[[#This Row],[backers_count]],0)</f>
        <v>180.40816326530611</v>
      </c>
      <c r="Q1542" t="str">
        <f>LEFT(Table1[[#This Row],[Category and Sub-Category]],FIND("/",Table1[[#This Row],[Category and Sub-Category]])-1)</f>
        <v>photography</v>
      </c>
      <c r="R1542" t="str">
        <f>RIGHT(Table1[[#This Row],[Category and Sub-Category]],LEN(Table1[[#This Row],[Category and Sub-Category]])-FIND("/",Table1[[#This Row],[Category and Sub-Category]]))</f>
        <v>photobooks</v>
      </c>
      <c r="S1542" s="14">
        <f>(((Table1[[#This Row],[launched_at]]/60)/60)/24)+DATE(1970,1,1)</f>
        <v>41939.00712962963</v>
      </c>
      <c r="T1542" s="14">
        <f t="shared" si="24"/>
        <v>41969.052083333328</v>
      </c>
    </row>
    <row r="1543" spans="1:20" ht="43.5" x14ac:dyDescent="0.35">
      <c r="A1543">
        <v>1541</v>
      </c>
      <c r="B1543" s="1" t="s">
        <v>1542</v>
      </c>
      <c r="C1543" s="1" t="s">
        <v>5651</v>
      </c>
      <c r="D1543" s="6">
        <v>18000</v>
      </c>
      <c r="E1543" s="6">
        <v>6</v>
      </c>
      <c r="F1543" t="s">
        <v>8221</v>
      </c>
      <c r="G1543" t="s">
        <v>8224</v>
      </c>
      <c r="H1543" t="s">
        <v>8246</v>
      </c>
      <c r="I1543">
        <v>1420045538</v>
      </c>
      <c r="J1543">
        <v>1417453538</v>
      </c>
      <c r="K1543" t="b">
        <v>0</v>
      </c>
      <c r="L1543">
        <v>2</v>
      </c>
      <c r="M1543" t="b">
        <v>0</v>
      </c>
      <c r="N1543" t="s">
        <v>8289</v>
      </c>
      <c r="O1543" s="16">
        <f>Table1[[#This Row],[pledged]]/Table1[[#This Row],[goal]]*100</f>
        <v>3.3333333333333333E-2</v>
      </c>
      <c r="P1543" s="6">
        <f>IFERROR(Table1[[#This Row],[pledged]]/Table1[[#This Row],[backers_count]],0)</f>
        <v>3</v>
      </c>
      <c r="Q1543" t="str">
        <f>LEFT(Table1[[#This Row],[Category and Sub-Category]],FIND("/",Table1[[#This Row],[Category and Sub-Category]])-1)</f>
        <v>photography</v>
      </c>
      <c r="R1543" t="str">
        <f>RIGHT(Table1[[#This Row],[Category and Sub-Category]],LEN(Table1[[#This Row],[Category and Sub-Category]])-FIND("/",Table1[[#This Row],[Category and Sub-Category]]))</f>
        <v>nature</v>
      </c>
      <c r="S1543" s="14">
        <f>(((Table1[[#This Row],[launched_at]]/60)/60)/24)+DATE(1970,1,1)</f>
        <v>41974.712245370371</v>
      </c>
      <c r="T1543" s="14">
        <f t="shared" si="24"/>
        <v>42004.712245370371</v>
      </c>
    </row>
    <row r="1544" spans="1:20" ht="58" x14ac:dyDescent="0.35">
      <c r="A1544">
        <v>1542</v>
      </c>
      <c r="B1544" s="1" t="s">
        <v>1543</v>
      </c>
      <c r="C1544" s="1" t="s">
        <v>5652</v>
      </c>
      <c r="D1544" s="6">
        <v>500</v>
      </c>
      <c r="E1544" s="6">
        <v>20</v>
      </c>
      <c r="F1544" t="s">
        <v>8221</v>
      </c>
      <c r="G1544" t="s">
        <v>8229</v>
      </c>
      <c r="H1544" t="s">
        <v>8251</v>
      </c>
      <c r="I1544">
        <v>1435708500</v>
      </c>
      <c r="J1544">
        <v>1434412500</v>
      </c>
      <c r="K1544" t="b">
        <v>0</v>
      </c>
      <c r="L1544">
        <v>1</v>
      </c>
      <c r="M1544" t="b">
        <v>0</v>
      </c>
      <c r="N1544" t="s">
        <v>8289</v>
      </c>
      <c r="O1544" s="16">
        <f>Table1[[#This Row],[pledged]]/Table1[[#This Row],[goal]]*100</f>
        <v>4</v>
      </c>
      <c r="P1544" s="6">
        <f>IFERROR(Table1[[#This Row],[pledged]]/Table1[[#This Row],[backers_count]],0)</f>
        <v>20</v>
      </c>
      <c r="Q1544" t="str">
        <f>LEFT(Table1[[#This Row],[Category and Sub-Category]],FIND("/",Table1[[#This Row],[Category and Sub-Category]])-1)</f>
        <v>photography</v>
      </c>
      <c r="R1544" t="str">
        <f>RIGHT(Table1[[#This Row],[Category and Sub-Category]],LEN(Table1[[#This Row],[Category and Sub-Category]])-FIND("/",Table1[[#This Row],[Category and Sub-Category]]))</f>
        <v>nature</v>
      </c>
      <c r="S1544" s="14">
        <f>(((Table1[[#This Row],[launched_at]]/60)/60)/24)+DATE(1970,1,1)</f>
        <v>42170.996527777781</v>
      </c>
      <c r="T1544" s="14">
        <f t="shared" si="24"/>
        <v>42185.996527777781</v>
      </c>
    </row>
    <row r="1545" spans="1:20" ht="43.5" x14ac:dyDescent="0.35">
      <c r="A1545">
        <v>1543</v>
      </c>
      <c r="B1545" s="1" t="s">
        <v>1544</v>
      </c>
      <c r="C1545" s="1" t="s">
        <v>5653</v>
      </c>
      <c r="D1545" s="6">
        <v>2250</v>
      </c>
      <c r="E1545" s="6">
        <v>10</v>
      </c>
      <c r="F1545" t="s">
        <v>8221</v>
      </c>
      <c r="G1545" t="s">
        <v>8224</v>
      </c>
      <c r="H1545" t="s">
        <v>8246</v>
      </c>
      <c r="I1545">
        <v>1416662034</v>
      </c>
      <c r="J1545">
        <v>1414066434</v>
      </c>
      <c r="K1545" t="b">
        <v>0</v>
      </c>
      <c r="L1545">
        <v>1</v>
      </c>
      <c r="M1545" t="b">
        <v>0</v>
      </c>
      <c r="N1545" t="s">
        <v>8289</v>
      </c>
      <c r="O1545" s="16">
        <f>Table1[[#This Row],[pledged]]/Table1[[#This Row],[goal]]*100</f>
        <v>0.44444444444444442</v>
      </c>
      <c r="P1545" s="6">
        <f>IFERROR(Table1[[#This Row],[pledged]]/Table1[[#This Row],[backers_count]],0)</f>
        <v>10</v>
      </c>
      <c r="Q1545" t="str">
        <f>LEFT(Table1[[#This Row],[Category and Sub-Category]],FIND("/",Table1[[#This Row],[Category and Sub-Category]])-1)</f>
        <v>photography</v>
      </c>
      <c r="R1545" t="str">
        <f>RIGHT(Table1[[#This Row],[Category and Sub-Category]],LEN(Table1[[#This Row],[Category and Sub-Category]])-FIND("/",Table1[[#This Row],[Category and Sub-Category]]))</f>
        <v>nature</v>
      </c>
      <c r="S1545" s="14">
        <f>(((Table1[[#This Row],[launched_at]]/60)/60)/24)+DATE(1970,1,1)</f>
        <v>41935.509652777779</v>
      </c>
      <c r="T1545" s="14">
        <f t="shared" si="24"/>
        <v>41965.551319444443</v>
      </c>
    </row>
    <row r="1546" spans="1:20" ht="43.5" x14ac:dyDescent="0.35">
      <c r="A1546">
        <v>1544</v>
      </c>
      <c r="B1546" s="1" t="s">
        <v>1545</v>
      </c>
      <c r="C1546" s="1" t="s">
        <v>5654</v>
      </c>
      <c r="D1546" s="6">
        <v>1000</v>
      </c>
      <c r="E1546" s="6">
        <v>0</v>
      </c>
      <c r="F1546" t="s">
        <v>8221</v>
      </c>
      <c r="G1546" t="s">
        <v>8224</v>
      </c>
      <c r="H1546" t="s">
        <v>8246</v>
      </c>
      <c r="I1546">
        <v>1427847480</v>
      </c>
      <c r="J1546">
        <v>1424222024</v>
      </c>
      <c r="K1546" t="b">
        <v>0</v>
      </c>
      <c r="L1546">
        <v>0</v>
      </c>
      <c r="M1546" t="b">
        <v>0</v>
      </c>
      <c r="N1546" t="s">
        <v>8289</v>
      </c>
      <c r="O1546" s="16">
        <f>Table1[[#This Row],[pledged]]/Table1[[#This Row],[goal]]*100</f>
        <v>0</v>
      </c>
      <c r="P1546" s="6">
        <f>IFERROR(Table1[[#This Row],[pledged]]/Table1[[#This Row],[backers_count]],0)</f>
        <v>0</v>
      </c>
      <c r="Q1546" t="str">
        <f>LEFT(Table1[[#This Row],[Category and Sub-Category]],FIND("/",Table1[[#This Row],[Category and Sub-Category]])-1)</f>
        <v>photography</v>
      </c>
      <c r="R1546" t="str">
        <f>RIGHT(Table1[[#This Row],[Category and Sub-Category]],LEN(Table1[[#This Row],[Category and Sub-Category]])-FIND("/",Table1[[#This Row],[Category and Sub-Category]]))</f>
        <v>nature</v>
      </c>
      <c r="S1546" s="14">
        <f>(((Table1[[#This Row],[launched_at]]/60)/60)/24)+DATE(1970,1,1)</f>
        <v>42053.051203703704</v>
      </c>
      <c r="T1546" s="14">
        <f t="shared" si="24"/>
        <v>42095.012499999997</v>
      </c>
    </row>
    <row r="1547" spans="1:20" ht="43.5" x14ac:dyDescent="0.35">
      <c r="A1547">
        <v>1545</v>
      </c>
      <c r="B1547" s="1" t="s">
        <v>1546</v>
      </c>
      <c r="C1547" s="1" t="s">
        <v>5655</v>
      </c>
      <c r="D1547" s="6">
        <v>3000</v>
      </c>
      <c r="E1547" s="6">
        <v>1</v>
      </c>
      <c r="F1547" t="s">
        <v>8221</v>
      </c>
      <c r="G1547" t="s">
        <v>8224</v>
      </c>
      <c r="H1547" t="s">
        <v>8246</v>
      </c>
      <c r="I1547">
        <v>1425330960</v>
      </c>
      <c r="J1547">
        <v>1422393234</v>
      </c>
      <c r="K1547" t="b">
        <v>0</v>
      </c>
      <c r="L1547">
        <v>1</v>
      </c>
      <c r="M1547" t="b">
        <v>0</v>
      </c>
      <c r="N1547" t="s">
        <v>8289</v>
      </c>
      <c r="O1547" s="16">
        <f>Table1[[#This Row],[pledged]]/Table1[[#This Row],[goal]]*100</f>
        <v>3.3333333333333333E-2</v>
      </c>
      <c r="P1547" s="6">
        <f>IFERROR(Table1[[#This Row],[pledged]]/Table1[[#This Row],[backers_count]],0)</f>
        <v>1</v>
      </c>
      <c r="Q1547" t="str">
        <f>LEFT(Table1[[#This Row],[Category and Sub-Category]],FIND("/",Table1[[#This Row],[Category and Sub-Category]])-1)</f>
        <v>photography</v>
      </c>
      <c r="R1547" t="str">
        <f>RIGHT(Table1[[#This Row],[Category and Sub-Category]],LEN(Table1[[#This Row],[Category and Sub-Category]])-FIND("/",Table1[[#This Row],[Category and Sub-Category]]))</f>
        <v>nature</v>
      </c>
      <c r="S1547" s="14">
        <f>(((Table1[[#This Row],[launched_at]]/60)/60)/24)+DATE(1970,1,1)</f>
        <v>42031.884652777779</v>
      </c>
      <c r="T1547" s="14">
        <f t="shared" si="24"/>
        <v>42065.886111111111</v>
      </c>
    </row>
    <row r="1548" spans="1:20" ht="43.5" x14ac:dyDescent="0.35">
      <c r="A1548">
        <v>1546</v>
      </c>
      <c r="B1548" s="1" t="s">
        <v>1547</v>
      </c>
      <c r="C1548" s="1" t="s">
        <v>5656</v>
      </c>
      <c r="D1548" s="6">
        <v>1000</v>
      </c>
      <c r="E1548" s="6">
        <v>289</v>
      </c>
      <c r="F1548" t="s">
        <v>8221</v>
      </c>
      <c r="G1548" t="s">
        <v>8225</v>
      </c>
      <c r="H1548" t="s">
        <v>8247</v>
      </c>
      <c r="I1548">
        <v>1410930399</v>
      </c>
      <c r="J1548">
        <v>1405746399</v>
      </c>
      <c r="K1548" t="b">
        <v>0</v>
      </c>
      <c r="L1548">
        <v>11</v>
      </c>
      <c r="M1548" t="b">
        <v>0</v>
      </c>
      <c r="N1548" t="s">
        <v>8289</v>
      </c>
      <c r="O1548" s="16">
        <f>Table1[[#This Row],[pledged]]/Table1[[#This Row],[goal]]*100</f>
        <v>28.9</v>
      </c>
      <c r="P1548" s="6">
        <f>IFERROR(Table1[[#This Row],[pledged]]/Table1[[#This Row],[backers_count]],0)</f>
        <v>26.272727272727273</v>
      </c>
      <c r="Q1548" t="str">
        <f>LEFT(Table1[[#This Row],[Category and Sub-Category]],FIND("/",Table1[[#This Row],[Category and Sub-Category]])-1)</f>
        <v>photography</v>
      </c>
      <c r="R1548" t="str">
        <f>RIGHT(Table1[[#This Row],[Category and Sub-Category]],LEN(Table1[[#This Row],[Category and Sub-Category]])-FIND("/",Table1[[#This Row],[Category and Sub-Category]]))</f>
        <v>nature</v>
      </c>
      <c r="S1548" s="14">
        <f>(((Table1[[#This Row],[launched_at]]/60)/60)/24)+DATE(1970,1,1)</f>
        <v>41839.212951388887</v>
      </c>
      <c r="T1548" s="14">
        <f t="shared" si="24"/>
        <v>41899.212951388887</v>
      </c>
    </row>
    <row r="1549" spans="1:20" ht="43.5" x14ac:dyDescent="0.35">
      <c r="A1549">
        <v>1547</v>
      </c>
      <c r="B1549" s="1" t="s">
        <v>1548</v>
      </c>
      <c r="C1549" s="1" t="s">
        <v>5657</v>
      </c>
      <c r="D1549" s="6">
        <v>20</v>
      </c>
      <c r="E1549" s="6">
        <v>0</v>
      </c>
      <c r="F1549" t="s">
        <v>8221</v>
      </c>
      <c r="G1549" t="s">
        <v>8224</v>
      </c>
      <c r="H1549" t="s">
        <v>8246</v>
      </c>
      <c r="I1549">
        <v>1487844882</v>
      </c>
      <c r="J1549">
        <v>1487240082</v>
      </c>
      <c r="K1549" t="b">
        <v>0</v>
      </c>
      <c r="L1549">
        <v>0</v>
      </c>
      <c r="M1549" t="b">
        <v>0</v>
      </c>
      <c r="N1549" t="s">
        <v>8289</v>
      </c>
      <c r="O1549" s="16">
        <f>Table1[[#This Row],[pledged]]/Table1[[#This Row],[goal]]*100</f>
        <v>0</v>
      </c>
      <c r="P1549" s="6">
        <f>IFERROR(Table1[[#This Row],[pledged]]/Table1[[#This Row],[backers_count]],0)</f>
        <v>0</v>
      </c>
      <c r="Q1549" t="str">
        <f>LEFT(Table1[[#This Row],[Category and Sub-Category]],FIND("/",Table1[[#This Row],[Category and Sub-Category]])-1)</f>
        <v>photography</v>
      </c>
      <c r="R1549" t="str">
        <f>RIGHT(Table1[[#This Row],[Category and Sub-Category]],LEN(Table1[[#This Row],[Category and Sub-Category]])-FIND("/",Table1[[#This Row],[Category and Sub-Category]]))</f>
        <v>nature</v>
      </c>
      <c r="S1549" s="14">
        <f>(((Table1[[#This Row],[launched_at]]/60)/60)/24)+DATE(1970,1,1)</f>
        <v>42782.426875000005</v>
      </c>
      <c r="T1549" s="14">
        <f t="shared" si="24"/>
        <v>42789.426875000005</v>
      </c>
    </row>
    <row r="1550" spans="1:20" ht="29" x14ac:dyDescent="0.35">
      <c r="A1550">
        <v>1548</v>
      </c>
      <c r="B1550" s="1" t="s">
        <v>1549</v>
      </c>
      <c r="C1550" s="1" t="s">
        <v>5658</v>
      </c>
      <c r="D1550" s="6">
        <v>700</v>
      </c>
      <c r="E1550" s="6">
        <v>60</v>
      </c>
      <c r="F1550" t="s">
        <v>8221</v>
      </c>
      <c r="G1550" t="s">
        <v>8224</v>
      </c>
      <c r="H1550" t="s">
        <v>8246</v>
      </c>
      <c r="I1550">
        <v>1447020620</v>
      </c>
      <c r="J1550">
        <v>1444425020</v>
      </c>
      <c r="K1550" t="b">
        <v>0</v>
      </c>
      <c r="L1550">
        <v>1</v>
      </c>
      <c r="M1550" t="b">
        <v>0</v>
      </c>
      <c r="N1550" t="s">
        <v>8289</v>
      </c>
      <c r="O1550" s="16">
        <f>Table1[[#This Row],[pledged]]/Table1[[#This Row],[goal]]*100</f>
        <v>8.5714285714285712</v>
      </c>
      <c r="P1550" s="6">
        <f>IFERROR(Table1[[#This Row],[pledged]]/Table1[[#This Row],[backers_count]],0)</f>
        <v>60</v>
      </c>
      <c r="Q1550" t="str">
        <f>LEFT(Table1[[#This Row],[Category and Sub-Category]],FIND("/",Table1[[#This Row],[Category and Sub-Category]])-1)</f>
        <v>photography</v>
      </c>
      <c r="R1550" t="str">
        <f>RIGHT(Table1[[#This Row],[Category and Sub-Category]],LEN(Table1[[#This Row],[Category and Sub-Category]])-FIND("/",Table1[[#This Row],[Category and Sub-Category]]))</f>
        <v>nature</v>
      </c>
      <c r="S1550" s="14">
        <f>(((Table1[[#This Row],[launched_at]]/60)/60)/24)+DATE(1970,1,1)</f>
        <v>42286.88217592593</v>
      </c>
      <c r="T1550" s="14">
        <f t="shared" si="24"/>
        <v>42316.923842592587</v>
      </c>
    </row>
    <row r="1551" spans="1:20" ht="43.5" x14ac:dyDescent="0.35">
      <c r="A1551">
        <v>1549</v>
      </c>
      <c r="B1551" s="1" t="s">
        <v>1550</v>
      </c>
      <c r="C1551" s="1" t="s">
        <v>5659</v>
      </c>
      <c r="D1551" s="6">
        <v>500</v>
      </c>
      <c r="E1551" s="6">
        <v>170</v>
      </c>
      <c r="F1551" t="s">
        <v>8221</v>
      </c>
      <c r="G1551" t="s">
        <v>8224</v>
      </c>
      <c r="H1551" t="s">
        <v>8246</v>
      </c>
      <c r="I1551">
        <v>1446524159</v>
      </c>
      <c r="J1551">
        <v>1443928559</v>
      </c>
      <c r="K1551" t="b">
        <v>0</v>
      </c>
      <c r="L1551">
        <v>6</v>
      </c>
      <c r="M1551" t="b">
        <v>0</v>
      </c>
      <c r="N1551" t="s">
        <v>8289</v>
      </c>
      <c r="O1551" s="16">
        <f>Table1[[#This Row],[pledged]]/Table1[[#This Row],[goal]]*100</f>
        <v>34</v>
      </c>
      <c r="P1551" s="6">
        <f>IFERROR(Table1[[#This Row],[pledged]]/Table1[[#This Row],[backers_count]],0)</f>
        <v>28.333333333333332</v>
      </c>
      <c r="Q1551" t="str">
        <f>LEFT(Table1[[#This Row],[Category and Sub-Category]],FIND("/",Table1[[#This Row],[Category and Sub-Category]])-1)</f>
        <v>photography</v>
      </c>
      <c r="R1551" t="str">
        <f>RIGHT(Table1[[#This Row],[Category and Sub-Category]],LEN(Table1[[#This Row],[Category and Sub-Category]])-FIND("/",Table1[[#This Row],[Category and Sub-Category]]))</f>
        <v>nature</v>
      </c>
      <c r="S1551" s="14">
        <f>(((Table1[[#This Row],[launched_at]]/60)/60)/24)+DATE(1970,1,1)</f>
        <v>42281.136099537034</v>
      </c>
      <c r="T1551" s="14">
        <f t="shared" si="24"/>
        <v>42311.177766203706</v>
      </c>
    </row>
    <row r="1552" spans="1:20" ht="58" x14ac:dyDescent="0.35">
      <c r="A1552">
        <v>1550</v>
      </c>
      <c r="B1552" s="1" t="s">
        <v>1551</v>
      </c>
      <c r="C1552" s="1" t="s">
        <v>5660</v>
      </c>
      <c r="D1552" s="6">
        <v>750</v>
      </c>
      <c r="E1552" s="6">
        <v>101</v>
      </c>
      <c r="F1552" t="s">
        <v>8221</v>
      </c>
      <c r="G1552" t="s">
        <v>8225</v>
      </c>
      <c r="H1552" t="s">
        <v>8247</v>
      </c>
      <c r="I1552">
        <v>1463050034</v>
      </c>
      <c r="J1552">
        <v>1460458034</v>
      </c>
      <c r="K1552" t="b">
        <v>0</v>
      </c>
      <c r="L1552">
        <v>7</v>
      </c>
      <c r="M1552" t="b">
        <v>0</v>
      </c>
      <c r="N1552" t="s">
        <v>8289</v>
      </c>
      <c r="O1552" s="16">
        <f>Table1[[#This Row],[pledged]]/Table1[[#This Row],[goal]]*100</f>
        <v>13.466666666666665</v>
      </c>
      <c r="P1552" s="6">
        <f>IFERROR(Table1[[#This Row],[pledged]]/Table1[[#This Row],[backers_count]],0)</f>
        <v>14.428571428571429</v>
      </c>
      <c r="Q1552" t="str">
        <f>LEFT(Table1[[#This Row],[Category and Sub-Category]],FIND("/",Table1[[#This Row],[Category and Sub-Category]])-1)</f>
        <v>photography</v>
      </c>
      <c r="R1552" t="str">
        <f>RIGHT(Table1[[#This Row],[Category and Sub-Category]],LEN(Table1[[#This Row],[Category and Sub-Category]])-FIND("/",Table1[[#This Row],[Category and Sub-Category]]))</f>
        <v>nature</v>
      </c>
      <c r="S1552" s="14">
        <f>(((Table1[[#This Row],[launched_at]]/60)/60)/24)+DATE(1970,1,1)</f>
        <v>42472.449467592596</v>
      </c>
      <c r="T1552" s="14">
        <f t="shared" si="24"/>
        <v>42502.449467592596</v>
      </c>
    </row>
    <row r="1553" spans="1:20" ht="43.5" x14ac:dyDescent="0.35">
      <c r="A1553">
        <v>1551</v>
      </c>
      <c r="B1553" s="1" t="s">
        <v>1552</v>
      </c>
      <c r="C1553" s="1" t="s">
        <v>5661</v>
      </c>
      <c r="D1553" s="6">
        <v>3500</v>
      </c>
      <c r="E1553" s="6">
        <v>0</v>
      </c>
      <c r="F1553" t="s">
        <v>8221</v>
      </c>
      <c r="G1553" t="s">
        <v>8224</v>
      </c>
      <c r="H1553" t="s">
        <v>8246</v>
      </c>
      <c r="I1553">
        <v>1432756039</v>
      </c>
      <c r="J1553">
        <v>1430164039</v>
      </c>
      <c r="K1553" t="b">
        <v>0</v>
      </c>
      <c r="L1553">
        <v>0</v>
      </c>
      <c r="M1553" t="b">
        <v>0</v>
      </c>
      <c r="N1553" t="s">
        <v>8289</v>
      </c>
      <c r="O1553" s="16">
        <f>Table1[[#This Row],[pledged]]/Table1[[#This Row],[goal]]*100</f>
        <v>0</v>
      </c>
      <c r="P1553" s="6">
        <f>IFERROR(Table1[[#This Row],[pledged]]/Table1[[#This Row],[backers_count]],0)</f>
        <v>0</v>
      </c>
      <c r="Q1553" t="str">
        <f>LEFT(Table1[[#This Row],[Category and Sub-Category]],FIND("/",Table1[[#This Row],[Category and Sub-Category]])-1)</f>
        <v>photography</v>
      </c>
      <c r="R1553" t="str">
        <f>RIGHT(Table1[[#This Row],[Category and Sub-Category]],LEN(Table1[[#This Row],[Category and Sub-Category]])-FIND("/",Table1[[#This Row],[Category and Sub-Category]]))</f>
        <v>nature</v>
      </c>
      <c r="S1553" s="14">
        <f>(((Table1[[#This Row],[launched_at]]/60)/60)/24)+DATE(1970,1,1)</f>
        <v>42121.824525462958</v>
      </c>
      <c r="T1553" s="14">
        <f t="shared" si="24"/>
        <v>42151.824525462958</v>
      </c>
    </row>
    <row r="1554" spans="1:20" ht="43.5" x14ac:dyDescent="0.35">
      <c r="A1554">
        <v>1552</v>
      </c>
      <c r="B1554" s="1" t="s">
        <v>1553</v>
      </c>
      <c r="C1554" s="1" t="s">
        <v>5662</v>
      </c>
      <c r="D1554" s="6">
        <v>4300</v>
      </c>
      <c r="E1554" s="6">
        <v>2115</v>
      </c>
      <c r="F1554" t="s">
        <v>8221</v>
      </c>
      <c r="G1554" t="s">
        <v>8224</v>
      </c>
      <c r="H1554" t="s">
        <v>8246</v>
      </c>
      <c r="I1554">
        <v>1412135940</v>
      </c>
      <c r="J1554">
        <v>1410366708</v>
      </c>
      <c r="K1554" t="b">
        <v>0</v>
      </c>
      <c r="L1554">
        <v>16</v>
      </c>
      <c r="M1554" t="b">
        <v>0</v>
      </c>
      <c r="N1554" t="s">
        <v>8289</v>
      </c>
      <c r="O1554" s="16">
        <f>Table1[[#This Row],[pledged]]/Table1[[#This Row],[goal]]*100</f>
        <v>49.186046511627907</v>
      </c>
      <c r="P1554" s="6">
        <f>IFERROR(Table1[[#This Row],[pledged]]/Table1[[#This Row],[backers_count]],0)</f>
        <v>132.1875</v>
      </c>
      <c r="Q1554" t="str">
        <f>LEFT(Table1[[#This Row],[Category and Sub-Category]],FIND("/",Table1[[#This Row],[Category and Sub-Category]])-1)</f>
        <v>photography</v>
      </c>
      <c r="R1554" t="str">
        <f>RIGHT(Table1[[#This Row],[Category and Sub-Category]],LEN(Table1[[#This Row],[Category and Sub-Category]])-FIND("/",Table1[[#This Row],[Category and Sub-Category]]))</f>
        <v>nature</v>
      </c>
      <c r="S1554" s="14">
        <f>(((Table1[[#This Row],[launched_at]]/60)/60)/24)+DATE(1970,1,1)</f>
        <v>41892.688750000001</v>
      </c>
      <c r="T1554" s="14">
        <f t="shared" si="24"/>
        <v>41913.165972222225</v>
      </c>
    </row>
    <row r="1555" spans="1:20" ht="43.5" x14ac:dyDescent="0.35">
      <c r="A1555">
        <v>1553</v>
      </c>
      <c r="B1555" s="1" t="s">
        <v>1554</v>
      </c>
      <c r="C1555" s="1" t="s">
        <v>5663</v>
      </c>
      <c r="D1555" s="6">
        <v>6000</v>
      </c>
      <c r="E1555" s="6">
        <v>0</v>
      </c>
      <c r="F1555" t="s">
        <v>8221</v>
      </c>
      <c r="G1555" t="s">
        <v>8224</v>
      </c>
      <c r="H1555" t="s">
        <v>8246</v>
      </c>
      <c r="I1555">
        <v>1441176447</v>
      </c>
      <c r="J1555">
        <v>1438584447</v>
      </c>
      <c r="K1555" t="b">
        <v>0</v>
      </c>
      <c r="L1555">
        <v>0</v>
      </c>
      <c r="M1555" t="b">
        <v>0</v>
      </c>
      <c r="N1555" t="s">
        <v>8289</v>
      </c>
      <c r="O1555" s="16">
        <f>Table1[[#This Row],[pledged]]/Table1[[#This Row],[goal]]*100</f>
        <v>0</v>
      </c>
      <c r="P1555" s="6">
        <f>IFERROR(Table1[[#This Row],[pledged]]/Table1[[#This Row],[backers_count]],0)</f>
        <v>0</v>
      </c>
      <c r="Q1555" t="str">
        <f>LEFT(Table1[[#This Row],[Category and Sub-Category]],FIND("/",Table1[[#This Row],[Category and Sub-Category]])-1)</f>
        <v>photography</v>
      </c>
      <c r="R1555" t="str">
        <f>RIGHT(Table1[[#This Row],[Category and Sub-Category]],LEN(Table1[[#This Row],[Category and Sub-Category]])-FIND("/",Table1[[#This Row],[Category and Sub-Category]]))</f>
        <v>nature</v>
      </c>
      <c r="S1555" s="14">
        <f>(((Table1[[#This Row],[launched_at]]/60)/60)/24)+DATE(1970,1,1)</f>
        <v>42219.282951388886</v>
      </c>
      <c r="T1555" s="14">
        <f t="shared" si="24"/>
        <v>42249.282951388886</v>
      </c>
    </row>
    <row r="1556" spans="1:20" ht="58" x14ac:dyDescent="0.35">
      <c r="A1556">
        <v>1554</v>
      </c>
      <c r="B1556" s="1" t="s">
        <v>1555</v>
      </c>
      <c r="C1556" s="1" t="s">
        <v>5664</v>
      </c>
      <c r="D1556" s="6">
        <v>20000</v>
      </c>
      <c r="E1556" s="6">
        <v>0</v>
      </c>
      <c r="F1556" t="s">
        <v>8221</v>
      </c>
      <c r="G1556" t="s">
        <v>8226</v>
      </c>
      <c r="H1556" t="s">
        <v>8248</v>
      </c>
      <c r="I1556">
        <v>1438495390</v>
      </c>
      <c r="J1556">
        <v>1435903390</v>
      </c>
      <c r="K1556" t="b">
        <v>0</v>
      </c>
      <c r="L1556">
        <v>0</v>
      </c>
      <c r="M1556" t="b">
        <v>0</v>
      </c>
      <c r="N1556" t="s">
        <v>8289</v>
      </c>
      <c r="O1556" s="16">
        <f>Table1[[#This Row],[pledged]]/Table1[[#This Row],[goal]]*100</f>
        <v>0</v>
      </c>
      <c r="P1556" s="6">
        <f>IFERROR(Table1[[#This Row],[pledged]]/Table1[[#This Row],[backers_count]],0)</f>
        <v>0</v>
      </c>
      <c r="Q1556" t="str">
        <f>LEFT(Table1[[#This Row],[Category and Sub-Category]],FIND("/",Table1[[#This Row],[Category and Sub-Category]])-1)</f>
        <v>photography</v>
      </c>
      <c r="R1556" t="str">
        <f>RIGHT(Table1[[#This Row],[Category and Sub-Category]],LEN(Table1[[#This Row],[Category and Sub-Category]])-FIND("/",Table1[[#This Row],[Category and Sub-Category]]))</f>
        <v>nature</v>
      </c>
      <c r="S1556" s="14">
        <f>(((Table1[[#This Row],[launched_at]]/60)/60)/24)+DATE(1970,1,1)</f>
        <v>42188.252199074079</v>
      </c>
      <c r="T1556" s="14">
        <f t="shared" si="24"/>
        <v>42218.252199074079</v>
      </c>
    </row>
    <row r="1557" spans="1:20" ht="43.5" x14ac:dyDescent="0.35">
      <c r="A1557">
        <v>1555</v>
      </c>
      <c r="B1557" s="1" t="s">
        <v>1556</v>
      </c>
      <c r="C1557" s="1" t="s">
        <v>5665</v>
      </c>
      <c r="D1557" s="6">
        <v>750</v>
      </c>
      <c r="E1557" s="6">
        <v>0</v>
      </c>
      <c r="F1557" t="s">
        <v>8221</v>
      </c>
      <c r="G1557" t="s">
        <v>8224</v>
      </c>
      <c r="H1557" t="s">
        <v>8246</v>
      </c>
      <c r="I1557">
        <v>1442509200</v>
      </c>
      <c r="J1557">
        <v>1440513832</v>
      </c>
      <c r="K1557" t="b">
        <v>0</v>
      </c>
      <c r="L1557">
        <v>0</v>
      </c>
      <c r="M1557" t="b">
        <v>0</v>
      </c>
      <c r="N1557" t="s">
        <v>8289</v>
      </c>
      <c r="O1557" s="16">
        <f>Table1[[#This Row],[pledged]]/Table1[[#This Row],[goal]]*100</f>
        <v>0</v>
      </c>
      <c r="P1557" s="6">
        <f>IFERROR(Table1[[#This Row],[pledged]]/Table1[[#This Row],[backers_count]],0)</f>
        <v>0</v>
      </c>
      <c r="Q1557" t="str">
        <f>LEFT(Table1[[#This Row],[Category and Sub-Category]],FIND("/",Table1[[#This Row],[Category and Sub-Category]])-1)</f>
        <v>photography</v>
      </c>
      <c r="R1557" t="str">
        <f>RIGHT(Table1[[#This Row],[Category and Sub-Category]],LEN(Table1[[#This Row],[Category and Sub-Category]])-FIND("/",Table1[[#This Row],[Category and Sub-Category]]))</f>
        <v>nature</v>
      </c>
      <c r="S1557" s="14">
        <f>(((Table1[[#This Row],[launched_at]]/60)/60)/24)+DATE(1970,1,1)</f>
        <v>42241.613796296297</v>
      </c>
      <c r="T1557" s="14">
        <f t="shared" si="24"/>
        <v>42264.708333333328</v>
      </c>
    </row>
    <row r="1558" spans="1:20" ht="43.5" x14ac:dyDescent="0.35">
      <c r="A1558">
        <v>1556</v>
      </c>
      <c r="B1558" s="1" t="s">
        <v>1557</v>
      </c>
      <c r="C1558" s="1" t="s">
        <v>5666</v>
      </c>
      <c r="D1558" s="6">
        <v>1500</v>
      </c>
      <c r="E1558" s="6">
        <v>677</v>
      </c>
      <c r="F1558" t="s">
        <v>8221</v>
      </c>
      <c r="G1558" t="s">
        <v>8229</v>
      </c>
      <c r="H1558" t="s">
        <v>8251</v>
      </c>
      <c r="I1558">
        <v>1467603624</v>
      </c>
      <c r="J1558">
        <v>1465011624</v>
      </c>
      <c r="K1558" t="b">
        <v>0</v>
      </c>
      <c r="L1558">
        <v>12</v>
      </c>
      <c r="M1558" t="b">
        <v>0</v>
      </c>
      <c r="N1558" t="s">
        <v>8289</v>
      </c>
      <c r="O1558" s="16">
        <f>Table1[[#This Row],[pledged]]/Table1[[#This Row],[goal]]*100</f>
        <v>45.133333333333333</v>
      </c>
      <c r="P1558" s="6">
        <f>IFERROR(Table1[[#This Row],[pledged]]/Table1[[#This Row],[backers_count]],0)</f>
        <v>56.416666666666664</v>
      </c>
      <c r="Q1558" t="str">
        <f>LEFT(Table1[[#This Row],[Category and Sub-Category]],FIND("/",Table1[[#This Row],[Category and Sub-Category]])-1)</f>
        <v>photography</v>
      </c>
      <c r="R1558" t="str">
        <f>RIGHT(Table1[[#This Row],[Category and Sub-Category]],LEN(Table1[[#This Row],[Category and Sub-Category]])-FIND("/",Table1[[#This Row],[Category and Sub-Category]]))</f>
        <v>nature</v>
      </c>
      <c r="S1558" s="14">
        <f>(((Table1[[#This Row],[launched_at]]/60)/60)/24)+DATE(1970,1,1)</f>
        <v>42525.153055555551</v>
      </c>
      <c r="T1558" s="14">
        <f t="shared" si="24"/>
        <v>42555.153055555551</v>
      </c>
    </row>
    <row r="1559" spans="1:20" ht="43.5" x14ac:dyDescent="0.35">
      <c r="A1559">
        <v>1557</v>
      </c>
      <c r="B1559" s="1" t="s">
        <v>1558</v>
      </c>
      <c r="C1559" s="1" t="s">
        <v>5667</v>
      </c>
      <c r="D1559" s="6">
        <v>2500</v>
      </c>
      <c r="E1559" s="6">
        <v>100</v>
      </c>
      <c r="F1559" t="s">
        <v>8221</v>
      </c>
      <c r="G1559" t="s">
        <v>8224</v>
      </c>
      <c r="H1559" t="s">
        <v>8246</v>
      </c>
      <c r="I1559">
        <v>1411227633</v>
      </c>
      <c r="J1559">
        <v>1408549233</v>
      </c>
      <c r="K1559" t="b">
        <v>0</v>
      </c>
      <c r="L1559">
        <v>1</v>
      </c>
      <c r="M1559" t="b">
        <v>0</v>
      </c>
      <c r="N1559" t="s">
        <v>8289</v>
      </c>
      <c r="O1559" s="16">
        <f>Table1[[#This Row],[pledged]]/Table1[[#This Row],[goal]]*100</f>
        <v>4</v>
      </c>
      <c r="P1559" s="6">
        <f>IFERROR(Table1[[#This Row],[pledged]]/Table1[[#This Row],[backers_count]],0)</f>
        <v>100</v>
      </c>
      <c r="Q1559" t="str">
        <f>LEFT(Table1[[#This Row],[Category and Sub-Category]],FIND("/",Table1[[#This Row],[Category and Sub-Category]])-1)</f>
        <v>photography</v>
      </c>
      <c r="R1559" t="str">
        <f>RIGHT(Table1[[#This Row],[Category and Sub-Category]],LEN(Table1[[#This Row],[Category and Sub-Category]])-FIND("/",Table1[[#This Row],[Category and Sub-Category]]))</f>
        <v>nature</v>
      </c>
      <c r="S1559" s="14">
        <f>(((Table1[[#This Row],[launched_at]]/60)/60)/24)+DATE(1970,1,1)</f>
        <v>41871.65315972222</v>
      </c>
      <c r="T1559" s="14">
        <f t="shared" si="24"/>
        <v>41902.65315972222</v>
      </c>
    </row>
    <row r="1560" spans="1:20" ht="43.5" x14ac:dyDescent="0.35">
      <c r="A1560">
        <v>1558</v>
      </c>
      <c r="B1560" s="1" t="s">
        <v>1559</v>
      </c>
      <c r="C1560" s="1" t="s">
        <v>5668</v>
      </c>
      <c r="D1560" s="6">
        <v>750</v>
      </c>
      <c r="E1560" s="6">
        <v>35</v>
      </c>
      <c r="F1560" t="s">
        <v>8221</v>
      </c>
      <c r="G1560" t="s">
        <v>8225</v>
      </c>
      <c r="H1560" t="s">
        <v>8247</v>
      </c>
      <c r="I1560">
        <v>1440763920</v>
      </c>
      <c r="J1560">
        <v>1435656759</v>
      </c>
      <c r="K1560" t="b">
        <v>0</v>
      </c>
      <c r="L1560">
        <v>3</v>
      </c>
      <c r="M1560" t="b">
        <v>0</v>
      </c>
      <c r="N1560" t="s">
        <v>8289</v>
      </c>
      <c r="O1560" s="16">
        <f>Table1[[#This Row],[pledged]]/Table1[[#This Row],[goal]]*100</f>
        <v>4.666666666666667</v>
      </c>
      <c r="P1560" s="6">
        <f>IFERROR(Table1[[#This Row],[pledged]]/Table1[[#This Row],[backers_count]],0)</f>
        <v>11.666666666666666</v>
      </c>
      <c r="Q1560" t="str">
        <f>LEFT(Table1[[#This Row],[Category and Sub-Category]],FIND("/",Table1[[#This Row],[Category and Sub-Category]])-1)</f>
        <v>photography</v>
      </c>
      <c r="R1560" t="str">
        <f>RIGHT(Table1[[#This Row],[Category and Sub-Category]],LEN(Table1[[#This Row],[Category and Sub-Category]])-FIND("/",Table1[[#This Row],[Category and Sub-Category]]))</f>
        <v>nature</v>
      </c>
      <c r="S1560" s="14">
        <f>(((Table1[[#This Row],[launched_at]]/60)/60)/24)+DATE(1970,1,1)</f>
        <v>42185.397673611107</v>
      </c>
      <c r="T1560" s="14">
        <f t="shared" si="24"/>
        <v>42244.508333333331</v>
      </c>
    </row>
    <row r="1561" spans="1:20" ht="29" x14ac:dyDescent="0.35">
      <c r="A1561">
        <v>1559</v>
      </c>
      <c r="B1561" s="1" t="s">
        <v>1560</v>
      </c>
      <c r="C1561" s="1" t="s">
        <v>5669</v>
      </c>
      <c r="D1561" s="6">
        <v>15000</v>
      </c>
      <c r="E1561" s="6">
        <v>50</v>
      </c>
      <c r="F1561" t="s">
        <v>8221</v>
      </c>
      <c r="G1561" t="s">
        <v>8224</v>
      </c>
      <c r="H1561" t="s">
        <v>8246</v>
      </c>
      <c r="I1561">
        <v>1430270199</v>
      </c>
      <c r="J1561">
        <v>1428974199</v>
      </c>
      <c r="K1561" t="b">
        <v>0</v>
      </c>
      <c r="L1561">
        <v>1</v>
      </c>
      <c r="M1561" t="b">
        <v>0</v>
      </c>
      <c r="N1561" t="s">
        <v>8289</v>
      </c>
      <c r="O1561" s="16">
        <f>Table1[[#This Row],[pledged]]/Table1[[#This Row],[goal]]*100</f>
        <v>0.33333333333333337</v>
      </c>
      <c r="P1561" s="6">
        <f>IFERROR(Table1[[#This Row],[pledged]]/Table1[[#This Row],[backers_count]],0)</f>
        <v>50</v>
      </c>
      <c r="Q1561" t="str">
        <f>LEFT(Table1[[#This Row],[Category and Sub-Category]],FIND("/",Table1[[#This Row],[Category and Sub-Category]])-1)</f>
        <v>photography</v>
      </c>
      <c r="R1561" t="str">
        <f>RIGHT(Table1[[#This Row],[Category and Sub-Category]],LEN(Table1[[#This Row],[Category and Sub-Category]])-FIND("/",Table1[[#This Row],[Category and Sub-Category]]))</f>
        <v>nature</v>
      </c>
      <c r="S1561" s="14">
        <f>(((Table1[[#This Row],[launched_at]]/60)/60)/24)+DATE(1970,1,1)</f>
        <v>42108.05322916666</v>
      </c>
      <c r="T1561" s="14">
        <f t="shared" si="24"/>
        <v>42123.05322916666</v>
      </c>
    </row>
    <row r="1562" spans="1:20" ht="43.5" x14ac:dyDescent="0.35">
      <c r="A1562">
        <v>1560</v>
      </c>
      <c r="B1562" s="1" t="s">
        <v>1561</v>
      </c>
      <c r="C1562" s="1" t="s">
        <v>5670</v>
      </c>
      <c r="D1562" s="6">
        <v>2500</v>
      </c>
      <c r="E1562" s="6">
        <v>94</v>
      </c>
      <c r="F1562" t="s">
        <v>8221</v>
      </c>
      <c r="G1562" t="s">
        <v>8224</v>
      </c>
      <c r="H1562" t="s">
        <v>8246</v>
      </c>
      <c r="I1562">
        <v>1415842193</v>
      </c>
      <c r="J1562">
        <v>1414110593</v>
      </c>
      <c r="K1562" t="b">
        <v>0</v>
      </c>
      <c r="L1562">
        <v>4</v>
      </c>
      <c r="M1562" t="b">
        <v>0</v>
      </c>
      <c r="N1562" t="s">
        <v>8289</v>
      </c>
      <c r="O1562" s="16">
        <f>Table1[[#This Row],[pledged]]/Table1[[#This Row],[goal]]*100</f>
        <v>3.7600000000000002</v>
      </c>
      <c r="P1562" s="6">
        <f>IFERROR(Table1[[#This Row],[pledged]]/Table1[[#This Row],[backers_count]],0)</f>
        <v>23.5</v>
      </c>
      <c r="Q1562" t="str">
        <f>LEFT(Table1[[#This Row],[Category and Sub-Category]],FIND("/",Table1[[#This Row],[Category and Sub-Category]])-1)</f>
        <v>photography</v>
      </c>
      <c r="R1562" t="str">
        <f>RIGHT(Table1[[#This Row],[Category and Sub-Category]],LEN(Table1[[#This Row],[Category and Sub-Category]])-FIND("/",Table1[[#This Row],[Category and Sub-Category]]))</f>
        <v>nature</v>
      </c>
      <c r="S1562" s="14">
        <f>(((Table1[[#This Row],[launched_at]]/60)/60)/24)+DATE(1970,1,1)</f>
        <v>41936.020752314813</v>
      </c>
      <c r="T1562" s="14">
        <f t="shared" si="24"/>
        <v>41956.062418981484</v>
      </c>
    </row>
    <row r="1563" spans="1:20" ht="58" x14ac:dyDescent="0.35">
      <c r="A1563">
        <v>1561</v>
      </c>
      <c r="B1563" s="1" t="s">
        <v>1562</v>
      </c>
      <c r="C1563" s="1" t="s">
        <v>5671</v>
      </c>
      <c r="D1563" s="6">
        <v>10000</v>
      </c>
      <c r="E1563" s="6">
        <v>67</v>
      </c>
      <c r="F1563" t="s">
        <v>8220</v>
      </c>
      <c r="G1563" t="s">
        <v>8224</v>
      </c>
      <c r="H1563" t="s">
        <v>8246</v>
      </c>
      <c r="I1563">
        <v>1383789603</v>
      </c>
      <c r="J1563">
        <v>1381194003</v>
      </c>
      <c r="K1563" t="b">
        <v>0</v>
      </c>
      <c r="L1563">
        <v>1</v>
      </c>
      <c r="M1563" t="b">
        <v>0</v>
      </c>
      <c r="N1563" t="s">
        <v>8290</v>
      </c>
      <c r="O1563" s="16">
        <f>Table1[[#This Row],[pledged]]/Table1[[#This Row],[goal]]*100</f>
        <v>0.67</v>
      </c>
      <c r="P1563" s="6">
        <f>IFERROR(Table1[[#This Row],[pledged]]/Table1[[#This Row],[backers_count]],0)</f>
        <v>67</v>
      </c>
      <c r="Q1563" t="str">
        <f>LEFT(Table1[[#This Row],[Category and Sub-Category]],FIND("/",Table1[[#This Row],[Category and Sub-Category]])-1)</f>
        <v>publishing</v>
      </c>
      <c r="R1563" t="str">
        <f>RIGHT(Table1[[#This Row],[Category and Sub-Category]],LEN(Table1[[#This Row],[Category and Sub-Category]])-FIND("/",Table1[[#This Row],[Category and Sub-Category]]))</f>
        <v>art books</v>
      </c>
      <c r="S1563" s="14">
        <f>(((Table1[[#This Row],[launched_at]]/60)/60)/24)+DATE(1970,1,1)</f>
        <v>41555.041701388887</v>
      </c>
      <c r="T1563" s="14">
        <f t="shared" si="24"/>
        <v>41585.083368055559</v>
      </c>
    </row>
    <row r="1564" spans="1:20" ht="58" x14ac:dyDescent="0.35">
      <c r="A1564">
        <v>1562</v>
      </c>
      <c r="B1564" s="1" t="s">
        <v>1563</v>
      </c>
      <c r="C1564" s="1" t="s">
        <v>5672</v>
      </c>
      <c r="D1564" s="6">
        <v>4000</v>
      </c>
      <c r="E1564" s="6">
        <v>0</v>
      </c>
      <c r="F1564" t="s">
        <v>8220</v>
      </c>
      <c r="G1564" t="s">
        <v>8224</v>
      </c>
      <c r="H1564" t="s">
        <v>8246</v>
      </c>
      <c r="I1564">
        <v>1259715000</v>
      </c>
      <c r="J1564">
        <v>1253712916</v>
      </c>
      <c r="K1564" t="b">
        <v>0</v>
      </c>
      <c r="L1564">
        <v>0</v>
      </c>
      <c r="M1564" t="b">
        <v>0</v>
      </c>
      <c r="N1564" t="s">
        <v>8290</v>
      </c>
      <c r="O1564" s="16">
        <f>Table1[[#This Row],[pledged]]/Table1[[#This Row],[goal]]*100</f>
        <v>0</v>
      </c>
      <c r="P1564" s="6">
        <f>IFERROR(Table1[[#This Row],[pledged]]/Table1[[#This Row],[backers_count]],0)</f>
        <v>0</v>
      </c>
      <c r="Q1564" t="str">
        <f>LEFT(Table1[[#This Row],[Category and Sub-Category]],FIND("/",Table1[[#This Row],[Category and Sub-Category]])-1)</f>
        <v>publishing</v>
      </c>
      <c r="R1564" t="str">
        <f>RIGHT(Table1[[#This Row],[Category and Sub-Category]],LEN(Table1[[#This Row],[Category and Sub-Category]])-FIND("/",Table1[[#This Row],[Category and Sub-Category]]))</f>
        <v>art books</v>
      </c>
      <c r="S1564" s="14">
        <f>(((Table1[[#This Row],[launched_at]]/60)/60)/24)+DATE(1970,1,1)</f>
        <v>40079.566157407404</v>
      </c>
      <c r="T1564" s="14">
        <f t="shared" si="24"/>
        <v>40149.034722222219</v>
      </c>
    </row>
    <row r="1565" spans="1:20" ht="43.5" x14ac:dyDescent="0.35">
      <c r="A1565">
        <v>1563</v>
      </c>
      <c r="B1565" s="1" t="s">
        <v>1564</v>
      </c>
      <c r="C1565" s="1" t="s">
        <v>5673</v>
      </c>
      <c r="D1565" s="6">
        <v>6000</v>
      </c>
      <c r="E1565" s="6">
        <v>85</v>
      </c>
      <c r="F1565" t="s">
        <v>8220</v>
      </c>
      <c r="G1565" t="s">
        <v>8225</v>
      </c>
      <c r="H1565" t="s">
        <v>8247</v>
      </c>
      <c r="I1565">
        <v>1394815751</v>
      </c>
      <c r="J1565">
        <v>1389635351</v>
      </c>
      <c r="K1565" t="b">
        <v>0</v>
      </c>
      <c r="L1565">
        <v>2</v>
      </c>
      <c r="M1565" t="b">
        <v>0</v>
      </c>
      <c r="N1565" t="s">
        <v>8290</v>
      </c>
      <c r="O1565" s="16">
        <f>Table1[[#This Row],[pledged]]/Table1[[#This Row],[goal]]*100</f>
        <v>1.4166666666666665</v>
      </c>
      <c r="P1565" s="6">
        <f>IFERROR(Table1[[#This Row],[pledged]]/Table1[[#This Row],[backers_count]],0)</f>
        <v>42.5</v>
      </c>
      <c r="Q1565" t="str">
        <f>LEFT(Table1[[#This Row],[Category and Sub-Category]],FIND("/",Table1[[#This Row],[Category and Sub-Category]])-1)</f>
        <v>publishing</v>
      </c>
      <c r="R1565" t="str">
        <f>RIGHT(Table1[[#This Row],[Category and Sub-Category]],LEN(Table1[[#This Row],[Category and Sub-Category]])-FIND("/",Table1[[#This Row],[Category and Sub-Category]]))</f>
        <v>art books</v>
      </c>
      <c r="S1565" s="14">
        <f>(((Table1[[#This Row],[launched_at]]/60)/60)/24)+DATE(1970,1,1)</f>
        <v>41652.742488425924</v>
      </c>
      <c r="T1565" s="14">
        <f t="shared" si="24"/>
        <v>41712.700821759259</v>
      </c>
    </row>
    <row r="1566" spans="1:20" ht="43.5" x14ac:dyDescent="0.35">
      <c r="A1566">
        <v>1564</v>
      </c>
      <c r="B1566" s="1" t="s">
        <v>1565</v>
      </c>
      <c r="C1566" s="1" t="s">
        <v>5674</v>
      </c>
      <c r="D1566" s="6">
        <v>10000</v>
      </c>
      <c r="E1566" s="6">
        <v>10</v>
      </c>
      <c r="F1566" t="s">
        <v>8220</v>
      </c>
      <c r="G1566" t="s">
        <v>8224</v>
      </c>
      <c r="H1566" t="s">
        <v>8246</v>
      </c>
      <c r="I1566">
        <v>1432843500</v>
      </c>
      <c r="J1566">
        <v>1430124509</v>
      </c>
      <c r="K1566" t="b">
        <v>0</v>
      </c>
      <c r="L1566">
        <v>1</v>
      </c>
      <c r="M1566" t="b">
        <v>0</v>
      </c>
      <c r="N1566" t="s">
        <v>8290</v>
      </c>
      <c r="O1566" s="16">
        <f>Table1[[#This Row],[pledged]]/Table1[[#This Row],[goal]]*100</f>
        <v>0.1</v>
      </c>
      <c r="P1566" s="6">
        <f>IFERROR(Table1[[#This Row],[pledged]]/Table1[[#This Row],[backers_count]],0)</f>
        <v>10</v>
      </c>
      <c r="Q1566" t="str">
        <f>LEFT(Table1[[#This Row],[Category and Sub-Category]],FIND("/",Table1[[#This Row],[Category and Sub-Category]])-1)</f>
        <v>publishing</v>
      </c>
      <c r="R1566" t="str">
        <f>RIGHT(Table1[[#This Row],[Category and Sub-Category]],LEN(Table1[[#This Row],[Category and Sub-Category]])-FIND("/",Table1[[#This Row],[Category and Sub-Category]]))</f>
        <v>art books</v>
      </c>
      <c r="S1566" s="14">
        <f>(((Table1[[#This Row],[launched_at]]/60)/60)/24)+DATE(1970,1,1)</f>
        <v>42121.367002314815</v>
      </c>
      <c r="T1566" s="14">
        <f t="shared" si="24"/>
        <v>42152.836805555555</v>
      </c>
    </row>
    <row r="1567" spans="1:20" ht="43.5" x14ac:dyDescent="0.35">
      <c r="A1567">
        <v>1565</v>
      </c>
      <c r="B1567" s="1" t="s">
        <v>1566</v>
      </c>
      <c r="C1567" s="1" t="s">
        <v>5675</v>
      </c>
      <c r="D1567" s="6">
        <v>4000</v>
      </c>
      <c r="E1567" s="6">
        <v>100</v>
      </c>
      <c r="F1567" t="s">
        <v>8220</v>
      </c>
      <c r="G1567" t="s">
        <v>8224</v>
      </c>
      <c r="H1567" t="s">
        <v>8246</v>
      </c>
      <c r="I1567">
        <v>1307554261</v>
      </c>
      <c r="J1567">
        <v>1304962261</v>
      </c>
      <c r="K1567" t="b">
        <v>0</v>
      </c>
      <c r="L1567">
        <v>1</v>
      </c>
      <c r="M1567" t="b">
        <v>0</v>
      </c>
      <c r="N1567" t="s">
        <v>8290</v>
      </c>
      <c r="O1567" s="16">
        <f>Table1[[#This Row],[pledged]]/Table1[[#This Row],[goal]]*100</f>
        <v>2.5</v>
      </c>
      <c r="P1567" s="6">
        <f>IFERROR(Table1[[#This Row],[pledged]]/Table1[[#This Row],[backers_count]],0)</f>
        <v>100</v>
      </c>
      <c r="Q1567" t="str">
        <f>LEFT(Table1[[#This Row],[Category and Sub-Category]],FIND("/",Table1[[#This Row],[Category and Sub-Category]])-1)</f>
        <v>publishing</v>
      </c>
      <c r="R1567" t="str">
        <f>RIGHT(Table1[[#This Row],[Category and Sub-Category]],LEN(Table1[[#This Row],[Category and Sub-Category]])-FIND("/",Table1[[#This Row],[Category and Sub-Category]]))</f>
        <v>art books</v>
      </c>
      <c r="S1567" s="14">
        <f>(((Table1[[#This Row],[launched_at]]/60)/60)/24)+DATE(1970,1,1)</f>
        <v>40672.729872685188</v>
      </c>
      <c r="T1567" s="14">
        <f t="shared" si="24"/>
        <v>40702.729872685188</v>
      </c>
    </row>
    <row r="1568" spans="1:20" ht="43.5" x14ac:dyDescent="0.35">
      <c r="A1568">
        <v>1566</v>
      </c>
      <c r="B1568" s="1" t="s">
        <v>1567</v>
      </c>
      <c r="C1568" s="1" t="s">
        <v>5676</v>
      </c>
      <c r="D1568" s="6">
        <v>30000</v>
      </c>
      <c r="E1568" s="6">
        <v>6375</v>
      </c>
      <c r="F1568" t="s">
        <v>8220</v>
      </c>
      <c r="G1568" t="s">
        <v>8224</v>
      </c>
      <c r="H1568" t="s">
        <v>8246</v>
      </c>
      <c r="I1568">
        <v>1469656800</v>
      </c>
      <c r="J1568">
        <v>1467151204</v>
      </c>
      <c r="K1568" t="b">
        <v>0</v>
      </c>
      <c r="L1568">
        <v>59</v>
      </c>
      <c r="M1568" t="b">
        <v>0</v>
      </c>
      <c r="N1568" t="s">
        <v>8290</v>
      </c>
      <c r="O1568" s="16">
        <f>Table1[[#This Row],[pledged]]/Table1[[#This Row],[goal]]*100</f>
        <v>21.25</v>
      </c>
      <c r="P1568" s="6">
        <f>IFERROR(Table1[[#This Row],[pledged]]/Table1[[#This Row],[backers_count]],0)</f>
        <v>108.05084745762711</v>
      </c>
      <c r="Q1568" t="str">
        <f>LEFT(Table1[[#This Row],[Category and Sub-Category]],FIND("/",Table1[[#This Row],[Category and Sub-Category]])-1)</f>
        <v>publishing</v>
      </c>
      <c r="R1568" t="str">
        <f>RIGHT(Table1[[#This Row],[Category and Sub-Category]],LEN(Table1[[#This Row],[Category and Sub-Category]])-FIND("/",Table1[[#This Row],[Category and Sub-Category]]))</f>
        <v>art books</v>
      </c>
      <c r="S1568" s="14">
        <f>(((Table1[[#This Row],[launched_at]]/60)/60)/24)+DATE(1970,1,1)</f>
        <v>42549.916712962964</v>
      </c>
      <c r="T1568" s="14">
        <f t="shared" si="24"/>
        <v>42578.916666666672</v>
      </c>
    </row>
    <row r="1569" spans="1:20" ht="43.5" x14ac:dyDescent="0.35">
      <c r="A1569">
        <v>1567</v>
      </c>
      <c r="B1569" s="1" t="s">
        <v>1568</v>
      </c>
      <c r="C1569" s="1" t="s">
        <v>5677</v>
      </c>
      <c r="D1569" s="6">
        <v>8500</v>
      </c>
      <c r="E1569" s="6">
        <v>350</v>
      </c>
      <c r="F1569" t="s">
        <v>8220</v>
      </c>
      <c r="G1569" t="s">
        <v>8224</v>
      </c>
      <c r="H1569" t="s">
        <v>8246</v>
      </c>
      <c r="I1569">
        <v>1392595200</v>
      </c>
      <c r="J1569">
        <v>1391293745</v>
      </c>
      <c r="K1569" t="b">
        <v>0</v>
      </c>
      <c r="L1569">
        <v>13</v>
      </c>
      <c r="M1569" t="b">
        <v>0</v>
      </c>
      <c r="N1569" t="s">
        <v>8290</v>
      </c>
      <c r="O1569" s="16">
        <f>Table1[[#This Row],[pledged]]/Table1[[#This Row],[goal]]*100</f>
        <v>4.117647058823529</v>
      </c>
      <c r="P1569" s="6">
        <f>IFERROR(Table1[[#This Row],[pledged]]/Table1[[#This Row],[backers_count]],0)</f>
        <v>26.923076923076923</v>
      </c>
      <c r="Q1569" t="str">
        <f>LEFT(Table1[[#This Row],[Category and Sub-Category]],FIND("/",Table1[[#This Row],[Category and Sub-Category]])-1)</f>
        <v>publishing</v>
      </c>
      <c r="R1569" t="str">
        <f>RIGHT(Table1[[#This Row],[Category and Sub-Category]],LEN(Table1[[#This Row],[Category and Sub-Category]])-FIND("/",Table1[[#This Row],[Category and Sub-Category]]))</f>
        <v>art books</v>
      </c>
      <c r="S1569" s="14">
        <f>(((Table1[[#This Row],[launched_at]]/60)/60)/24)+DATE(1970,1,1)</f>
        <v>41671.936863425923</v>
      </c>
      <c r="T1569" s="14">
        <f t="shared" si="24"/>
        <v>41687</v>
      </c>
    </row>
    <row r="1570" spans="1:20" ht="43.5" x14ac:dyDescent="0.35">
      <c r="A1570">
        <v>1568</v>
      </c>
      <c r="B1570" s="1" t="s">
        <v>1569</v>
      </c>
      <c r="C1570" s="1" t="s">
        <v>5678</v>
      </c>
      <c r="D1570" s="6">
        <v>25000</v>
      </c>
      <c r="E1570" s="6">
        <v>3410</v>
      </c>
      <c r="F1570" t="s">
        <v>8220</v>
      </c>
      <c r="G1570" t="s">
        <v>8224</v>
      </c>
      <c r="H1570" t="s">
        <v>8246</v>
      </c>
      <c r="I1570">
        <v>1419384585</v>
      </c>
      <c r="J1570">
        <v>1416360585</v>
      </c>
      <c r="K1570" t="b">
        <v>0</v>
      </c>
      <c r="L1570">
        <v>22</v>
      </c>
      <c r="M1570" t="b">
        <v>0</v>
      </c>
      <c r="N1570" t="s">
        <v>8290</v>
      </c>
      <c r="O1570" s="16">
        <f>Table1[[#This Row],[pledged]]/Table1[[#This Row],[goal]]*100</f>
        <v>13.639999999999999</v>
      </c>
      <c r="P1570" s="6">
        <f>IFERROR(Table1[[#This Row],[pledged]]/Table1[[#This Row],[backers_count]],0)</f>
        <v>155</v>
      </c>
      <c r="Q1570" t="str">
        <f>LEFT(Table1[[#This Row],[Category and Sub-Category]],FIND("/",Table1[[#This Row],[Category and Sub-Category]])-1)</f>
        <v>publishing</v>
      </c>
      <c r="R1570" t="str">
        <f>RIGHT(Table1[[#This Row],[Category and Sub-Category]],LEN(Table1[[#This Row],[Category and Sub-Category]])-FIND("/",Table1[[#This Row],[Category and Sub-Category]]))</f>
        <v>art books</v>
      </c>
      <c r="S1570" s="14">
        <f>(((Table1[[#This Row],[launched_at]]/60)/60)/24)+DATE(1970,1,1)</f>
        <v>41962.062326388885</v>
      </c>
      <c r="T1570" s="14">
        <f t="shared" si="24"/>
        <v>41997.062326388885</v>
      </c>
    </row>
    <row r="1571" spans="1:20" x14ac:dyDescent="0.35">
      <c r="A1571">
        <v>1569</v>
      </c>
      <c r="B1571" s="1" t="s">
        <v>1570</v>
      </c>
      <c r="C1571" s="1" t="s">
        <v>5679</v>
      </c>
      <c r="D1571" s="6">
        <v>30000</v>
      </c>
      <c r="E1571" s="6">
        <v>0</v>
      </c>
      <c r="F1571" t="s">
        <v>8220</v>
      </c>
      <c r="G1571" t="s">
        <v>8224</v>
      </c>
      <c r="H1571" t="s">
        <v>8246</v>
      </c>
      <c r="I1571">
        <v>1369498714</v>
      </c>
      <c r="J1571">
        <v>1366906714</v>
      </c>
      <c r="K1571" t="b">
        <v>0</v>
      </c>
      <c r="L1571">
        <v>0</v>
      </c>
      <c r="M1571" t="b">
        <v>0</v>
      </c>
      <c r="N1571" t="s">
        <v>8290</v>
      </c>
      <c r="O1571" s="16">
        <f>Table1[[#This Row],[pledged]]/Table1[[#This Row],[goal]]*100</f>
        <v>0</v>
      </c>
      <c r="P1571" s="6">
        <f>IFERROR(Table1[[#This Row],[pledged]]/Table1[[#This Row],[backers_count]],0)</f>
        <v>0</v>
      </c>
      <c r="Q1571" t="str">
        <f>LEFT(Table1[[#This Row],[Category and Sub-Category]],FIND("/",Table1[[#This Row],[Category and Sub-Category]])-1)</f>
        <v>publishing</v>
      </c>
      <c r="R1571" t="str">
        <f>RIGHT(Table1[[#This Row],[Category and Sub-Category]],LEN(Table1[[#This Row],[Category and Sub-Category]])-FIND("/",Table1[[#This Row],[Category and Sub-Category]]))</f>
        <v>art books</v>
      </c>
      <c r="S1571" s="14">
        <f>(((Table1[[#This Row],[launched_at]]/60)/60)/24)+DATE(1970,1,1)</f>
        <v>41389.679560185185</v>
      </c>
      <c r="T1571" s="14">
        <f t="shared" si="24"/>
        <v>41419.679560185185</v>
      </c>
    </row>
    <row r="1572" spans="1:20" ht="29" x14ac:dyDescent="0.35">
      <c r="A1572">
        <v>1570</v>
      </c>
      <c r="B1572" s="1" t="s">
        <v>1571</v>
      </c>
      <c r="C1572" s="1" t="s">
        <v>5680</v>
      </c>
      <c r="D1572" s="6">
        <v>6000</v>
      </c>
      <c r="E1572" s="6">
        <v>2484</v>
      </c>
      <c r="F1572" t="s">
        <v>8220</v>
      </c>
      <c r="G1572" t="s">
        <v>8224</v>
      </c>
      <c r="H1572" t="s">
        <v>8246</v>
      </c>
      <c r="I1572">
        <v>1460140282</v>
      </c>
      <c r="J1572">
        <v>1457551882</v>
      </c>
      <c r="K1572" t="b">
        <v>0</v>
      </c>
      <c r="L1572">
        <v>52</v>
      </c>
      <c r="M1572" t="b">
        <v>0</v>
      </c>
      <c r="N1572" t="s">
        <v>8290</v>
      </c>
      <c r="O1572" s="16">
        <f>Table1[[#This Row],[pledged]]/Table1[[#This Row],[goal]]*100</f>
        <v>41.4</v>
      </c>
      <c r="P1572" s="6">
        <f>IFERROR(Table1[[#This Row],[pledged]]/Table1[[#This Row],[backers_count]],0)</f>
        <v>47.769230769230766</v>
      </c>
      <c r="Q1572" t="str">
        <f>LEFT(Table1[[#This Row],[Category and Sub-Category]],FIND("/",Table1[[#This Row],[Category and Sub-Category]])-1)</f>
        <v>publishing</v>
      </c>
      <c r="R1572" t="str">
        <f>RIGHT(Table1[[#This Row],[Category and Sub-Category]],LEN(Table1[[#This Row],[Category and Sub-Category]])-FIND("/",Table1[[#This Row],[Category and Sub-Category]]))</f>
        <v>art books</v>
      </c>
      <c r="S1572" s="14">
        <f>(((Table1[[#This Row],[launched_at]]/60)/60)/24)+DATE(1970,1,1)</f>
        <v>42438.813449074078</v>
      </c>
      <c r="T1572" s="14">
        <f t="shared" si="24"/>
        <v>42468.771782407406</v>
      </c>
    </row>
    <row r="1573" spans="1:20" ht="58" x14ac:dyDescent="0.35">
      <c r="A1573">
        <v>1571</v>
      </c>
      <c r="B1573" s="1" t="s">
        <v>1572</v>
      </c>
      <c r="C1573" s="1" t="s">
        <v>5681</v>
      </c>
      <c r="D1573" s="6">
        <v>12100</v>
      </c>
      <c r="E1573" s="6">
        <v>80</v>
      </c>
      <c r="F1573" t="s">
        <v>8220</v>
      </c>
      <c r="G1573" t="s">
        <v>8225</v>
      </c>
      <c r="H1573" t="s">
        <v>8247</v>
      </c>
      <c r="I1573">
        <v>1434738483</v>
      </c>
      <c r="J1573">
        <v>1432146483</v>
      </c>
      <c r="K1573" t="b">
        <v>0</v>
      </c>
      <c r="L1573">
        <v>4</v>
      </c>
      <c r="M1573" t="b">
        <v>0</v>
      </c>
      <c r="N1573" t="s">
        <v>8290</v>
      </c>
      <c r="O1573" s="16">
        <f>Table1[[#This Row],[pledged]]/Table1[[#This Row],[goal]]*100</f>
        <v>0.66115702479338845</v>
      </c>
      <c r="P1573" s="6">
        <f>IFERROR(Table1[[#This Row],[pledged]]/Table1[[#This Row],[backers_count]],0)</f>
        <v>20</v>
      </c>
      <c r="Q1573" t="str">
        <f>LEFT(Table1[[#This Row],[Category and Sub-Category]],FIND("/",Table1[[#This Row],[Category and Sub-Category]])-1)</f>
        <v>publishing</v>
      </c>
      <c r="R1573" t="str">
        <f>RIGHT(Table1[[#This Row],[Category and Sub-Category]],LEN(Table1[[#This Row],[Category and Sub-Category]])-FIND("/",Table1[[#This Row],[Category and Sub-Category]]))</f>
        <v>art books</v>
      </c>
      <c r="S1573" s="14">
        <f>(((Table1[[#This Row],[launched_at]]/60)/60)/24)+DATE(1970,1,1)</f>
        <v>42144.769479166673</v>
      </c>
      <c r="T1573" s="14">
        <f t="shared" si="24"/>
        <v>42174.769479166673</v>
      </c>
    </row>
    <row r="1574" spans="1:20" ht="43.5" x14ac:dyDescent="0.35">
      <c r="A1574">
        <v>1572</v>
      </c>
      <c r="B1574" s="1" t="s">
        <v>1573</v>
      </c>
      <c r="C1574" s="1" t="s">
        <v>5682</v>
      </c>
      <c r="D1574" s="6">
        <v>2500</v>
      </c>
      <c r="E1574" s="6">
        <v>125</v>
      </c>
      <c r="F1574" t="s">
        <v>8220</v>
      </c>
      <c r="G1574" t="s">
        <v>8225</v>
      </c>
      <c r="H1574" t="s">
        <v>8247</v>
      </c>
      <c r="I1574">
        <v>1456703940</v>
      </c>
      <c r="J1574">
        <v>1454546859</v>
      </c>
      <c r="K1574" t="b">
        <v>0</v>
      </c>
      <c r="L1574">
        <v>3</v>
      </c>
      <c r="M1574" t="b">
        <v>0</v>
      </c>
      <c r="N1574" t="s">
        <v>8290</v>
      </c>
      <c r="O1574" s="16">
        <f>Table1[[#This Row],[pledged]]/Table1[[#This Row],[goal]]*100</f>
        <v>5</v>
      </c>
      <c r="P1574" s="6">
        <f>IFERROR(Table1[[#This Row],[pledged]]/Table1[[#This Row],[backers_count]],0)</f>
        <v>41.666666666666664</v>
      </c>
      <c r="Q1574" t="str">
        <f>LEFT(Table1[[#This Row],[Category and Sub-Category]],FIND("/",Table1[[#This Row],[Category and Sub-Category]])-1)</f>
        <v>publishing</v>
      </c>
      <c r="R1574" t="str">
        <f>RIGHT(Table1[[#This Row],[Category and Sub-Category]],LEN(Table1[[#This Row],[Category and Sub-Category]])-FIND("/",Table1[[#This Row],[Category and Sub-Category]]))</f>
        <v>art books</v>
      </c>
      <c r="S1574" s="14">
        <f>(((Table1[[#This Row],[launched_at]]/60)/60)/24)+DATE(1970,1,1)</f>
        <v>42404.033090277779</v>
      </c>
      <c r="T1574" s="14">
        <f t="shared" si="24"/>
        <v>42428.999305555553</v>
      </c>
    </row>
    <row r="1575" spans="1:20" ht="43.5" x14ac:dyDescent="0.35">
      <c r="A1575">
        <v>1573</v>
      </c>
      <c r="B1575" s="1" t="s">
        <v>1574</v>
      </c>
      <c r="C1575" s="1" t="s">
        <v>5683</v>
      </c>
      <c r="D1575" s="6">
        <v>9000</v>
      </c>
      <c r="E1575" s="6">
        <v>223</v>
      </c>
      <c r="F1575" t="s">
        <v>8220</v>
      </c>
      <c r="G1575" t="s">
        <v>8229</v>
      </c>
      <c r="H1575" t="s">
        <v>8251</v>
      </c>
      <c r="I1575">
        <v>1491019140</v>
      </c>
      <c r="J1575">
        <v>1487548802</v>
      </c>
      <c r="K1575" t="b">
        <v>0</v>
      </c>
      <c r="L1575">
        <v>3</v>
      </c>
      <c r="M1575" t="b">
        <v>0</v>
      </c>
      <c r="N1575" t="s">
        <v>8290</v>
      </c>
      <c r="O1575" s="16">
        <f>Table1[[#This Row],[pledged]]/Table1[[#This Row],[goal]]*100</f>
        <v>2.4777777777777779</v>
      </c>
      <c r="P1575" s="6">
        <f>IFERROR(Table1[[#This Row],[pledged]]/Table1[[#This Row],[backers_count]],0)</f>
        <v>74.333333333333329</v>
      </c>
      <c r="Q1575" t="str">
        <f>LEFT(Table1[[#This Row],[Category and Sub-Category]],FIND("/",Table1[[#This Row],[Category and Sub-Category]])-1)</f>
        <v>publishing</v>
      </c>
      <c r="R1575" t="str">
        <f>RIGHT(Table1[[#This Row],[Category and Sub-Category]],LEN(Table1[[#This Row],[Category and Sub-Category]])-FIND("/",Table1[[#This Row],[Category and Sub-Category]]))</f>
        <v>art books</v>
      </c>
      <c r="S1575" s="14">
        <f>(((Table1[[#This Row],[launched_at]]/60)/60)/24)+DATE(1970,1,1)</f>
        <v>42786.000023148154</v>
      </c>
      <c r="T1575" s="14">
        <f t="shared" si="24"/>
        <v>42826.165972222225</v>
      </c>
    </row>
    <row r="1576" spans="1:20" ht="43.5" x14ac:dyDescent="0.35">
      <c r="A1576">
        <v>1574</v>
      </c>
      <c r="B1576" s="1" t="s">
        <v>1575</v>
      </c>
      <c r="C1576" s="1" t="s">
        <v>5684</v>
      </c>
      <c r="D1576" s="6">
        <v>10000</v>
      </c>
      <c r="E1576" s="6">
        <v>506</v>
      </c>
      <c r="F1576" t="s">
        <v>8220</v>
      </c>
      <c r="G1576" t="s">
        <v>8224</v>
      </c>
      <c r="H1576" t="s">
        <v>8246</v>
      </c>
      <c r="I1576">
        <v>1424211329</v>
      </c>
      <c r="J1576">
        <v>1421187329</v>
      </c>
      <c r="K1576" t="b">
        <v>0</v>
      </c>
      <c r="L1576">
        <v>6</v>
      </c>
      <c r="M1576" t="b">
        <v>0</v>
      </c>
      <c r="N1576" t="s">
        <v>8290</v>
      </c>
      <c r="O1576" s="16">
        <f>Table1[[#This Row],[pledged]]/Table1[[#This Row],[goal]]*100</f>
        <v>5.0599999999999996</v>
      </c>
      <c r="P1576" s="6">
        <f>IFERROR(Table1[[#This Row],[pledged]]/Table1[[#This Row],[backers_count]],0)</f>
        <v>84.333333333333329</v>
      </c>
      <c r="Q1576" t="str">
        <f>LEFT(Table1[[#This Row],[Category and Sub-Category]],FIND("/",Table1[[#This Row],[Category and Sub-Category]])-1)</f>
        <v>publishing</v>
      </c>
      <c r="R1576" t="str">
        <f>RIGHT(Table1[[#This Row],[Category and Sub-Category]],LEN(Table1[[#This Row],[Category and Sub-Category]])-FIND("/",Table1[[#This Row],[Category and Sub-Category]]))</f>
        <v>art books</v>
      </c>
      <c r="S1576" s="14">
        <f>(((Table1[[#This Row],[launched_at]]/60)/60)/24)+DATE(1970,1,1)</f>
        <v>42017.927418981482</v>
      </c>
      <c r="T1576" s="14">
        <f t="shared" si="24"/>
        <v>42052.927418981482</v>
      </c>
    </row>
    <row r="1577" spans="1:20" ht="43.5" x14ac:dyDescent="0.35">
      <c r="A1577">
        <v>1575</v>
      </c>
      <c r="B1577" s="1" t="s">
        <v>1576</v>
      </c>
      <c r="C1577" s="1" t="s">
        <v>5685</v>
      </c>
      <c r="D1577" s="6">
        <v>10000</v>
      </c>
      <c r="E1577" s="6">
        <v>2291</v>
      </c>
      <c r="F1577" t="s">
        <v>8220</v>
      </c>
      <c r="G1577" t="s">
        <v>8224</v>
      </c>
      <c r="H1577" t="s">
        <v>8246</v>
      </c>
      <c r="I1577">
        <v>1404909296</v>
      </c>
      <c r="J1577">
        <v>1402317296</v>
      </c>
      <c r="K1577" t="b">
        <v>0</v>
      </c>
      <c r="L1577">
        <v>35</v>
      </c>
      <c r="M1577" t="b">
        <v>0</v>
      </c>
      <c r="N1577" t="s">
        <v>8290</v>
      </c>
      <c r="O1577" s="16">
        <f>Table1[[#This Row],[pledged]]/Table1[[#This Row],[goal]]*100</f>
        <v>22.91</v>
      </c>
      <c r="P1577" s="6">
        <f>IFERROR(Table1[[#This Row],[pledged]]/Table1[[#This Row],[backers_count]],0)</f>
        <v>65.457142857142856</v>
      </c>
      <c r="Q1577" t="str">
        <f>LEFT(Table1[[#This Row],[Category and Sub-Category]],FIND("/",Table1[[#This Row],[Category and Sub-Category]])-1)</f>
        <v>publishing</v>
      </c>
      <c r="R1577" t="str">
        <f>RIGHT(Table1[[#This Row],[Category and Sub-Category]],LEN(Table1[[#This Row],[Category and Sub-Category]])-FIND("/",Table1[[#This Row],[Category and Sub-Category]]))</f>
        <v>art books</v>
      </c>
      <c r="S1577" s="14">
        <f>(((Table1[[#This Row],[launched_at]]/60)/60)/24)+DATE(1970,1,1)</f>
        <v>41799.524259259262</v>
      </c>
      <c r="T1577" s="14">
        <f t="shared" si="24"/>
        <v>41829.524259259262</v>
      </c>
    </row>
    <row r="1578" spans="1:20" ht="29" x14ac:dyDescent="0.35">
      <c r="A1578">
        <v>1576</v>
      </c>
      <c r="B1578" s="1" t="s">
        <v>1577</v>
      </c>
      <c r="C1578" s="1" t="s">
        <v>5686</v>
      </c>
      <c r="D1578" s="6">
        <v>5000</v>
      </c>
      <c r="E1578" s="6">
        <v>650</v>
      </c>
      <c r="F1578" t="s">
        <v>8220</v>
      </c>
      <c r="G1578" t="s">
        <v>8224</v>
      </c>
      <c r="H1578" t="s">
        <v>8246</v>
      </c>
      <c r="I1578">
        <v>1435698368</v>
      </c>
      <c r="J1578">
        <v>1431810368</v>
      </c>
      <c r="K1578" t="b">
        <v>0</v>
      </c>
      <c r="L1578">
        <v>10</v>
      </c>
      <c r="M1578" t="b">
        <v>0</v>
      </c>
      <c r="N1578" t="s">
        <v>8290</v>
      </c>
      <c r="O1578" s="16">
        <f>Table1[[#This Row],[pledged]]/Table1[[#This Row],[goal]]*100</f>
        <v>13</v>
      </c>
      <c r="P1578" s="6">
        <f>IFERROR(Table1[[#This Row],[pledged]]/Table1[[#This Row],[backers_count]],0)</f>
        <v>65</v>
      </c>
      <c r="Q1578" t="str">
        <f>LEFT(Table1[[#This Row],[Category and Sub-Category]],FIND("/",Table1[[#This Row],[Category and Sub-Category]])-1)</f>
        <v>publishing</v>
      </c>
      <c r="R1578" t="str">
        <f>RIGHT(Table1[[#This Row],[Category and Sub-Category]],LEN(Table1[[#This Row],[Category and Sub-Category]])-FIND("/",Table1[[#This Row],[Category and Sub-Category]]))</f>
        <v>art books</v>
      </c>
      <c r="S1578" s="14">
        <f>(((Table1[[#This Row],[launched_at]]/60)/60)/24)+DATE(1970,1,1)</f>
        <v>42140.879259259258</v>
      </c>
      <c r="T1578" s="14">
        <f t="shared" si="24"/>
        <v>42185.879259259258</v>
      </c>
    </row>
    <row r="1579" spans="1:20" ht="43.5" x14ac:dyDescent="0.35">
      <c r="A1579">
        <v>1577</v>
      </c>
      <c r="B1579" s="1" t="s">
        <v>1578</v>
      </c>
      <c r="C1579" s="1" t="s">
        <v>5687</v>
      </c>
      <c r="D1579" s="6">
        <v>10000</v>
      </c>
      <c r="E1579" s="6">
        <v>55</v>
      </c>
      <c r="F1579" t="s">
        <v>8220</v>
      </c>
      <c r="G1579" t="s">
        <v>8224</v>
      </c>
      <c r="H1579" t="s">
        <v>8246</v>
      </c>
      <c r="I1579">
        <v>1343161248</v>
      </c>
      <c r="J1579">
        <v>1337977248</v>
      </c>
      <c r="K1579" t="b">
        <v>0</v>
      </c>
      <c r="L1579">
        <v>2</v>
      </c>
      <c r="M1579" t="b">
        <v>0</v>
      </c>
      <c r="N1579" t="s">
        <v>8290</v>
      </c>
      <c r="O1579" s="16">
        <f>Table1[[#This Row],[pledged]]/Table1[[#This Row],[goal]]*100</f>
        <v>0.54999999999999993</v>
      </c>
      <c r="P1579" s="6">
        <f>IFERROR(Table1[[#This Row],[pledged]]/Table1[[#This Row],[backers_count]],0)</f>
        <v>27.5</v>
      </c>
      <c r="Q1579" t="str">
        <f>LEFT(Table1[[#This Row],[Category and Sub-Category]],FIND("/",Table1[[#This Row],[Category and Sub-Category]])-1)</f>
        <v>publishing</v>
      </c>
      <c r="R1579" t="str">
        <f>RIGHT(Table1[[#This Row],[Category and Sub-Category]],LEN(Table1[[#This Row],[Category and Sub-Category]])-FIND("/",Table1[[#This Row],[Category and Sub-Category]]))</f>
        <v>art books</v>
      </c>
      <c r="S1579" s="14">
        <f>(((Table1[[#This Row],[launched_at]]/60)/60)/24)+DATE(1970,1,1)</f>
        <v>41054.847777777781</v>
      </c>
      <c r="T1579" s="14">
        <f t="shared" si="24"/>
        <v>41114.847777777781</v>
      </c>
    </row>
    <row r="1580" spans="1:20" ht="58" x14ac:dyDescent="0.35">
      <c r="A1580">
        <v>1578</v>
      </c>
      <c r="B1580" s="1" t="s">
        <v>1579</v>
      </c>
      <c r="C1580" s="1" t="s">
        <v>5688</v>
      </c>
      <c r="D1580" s="6">
        <v>1897</v>
      </c>
      <c r="E1580" s="6">
        <v>205</v>
      </c>
      <c r="F1580" t="s">
        <v>8220</v>
      </c>
      <c r="G1580" t="s">
        <v>8224</v>
      </c>
      <c r="H1580" t="s">
        <v>8246</v>
      </c>
      <c r="I1580">
        <v>1283392800</v>
      </c>
      <c r="J1580">
        <v>1281317691</v>
      </c>
      <c r="K1580" t="b">
        <v>0</v>
      </c>
      <c r="L1580">
        <v>4</v>
      </c>
      <c r="M1580" t="b">
        <v>0</v>
      </c>
      <c r="N1580" t="s">
        <v>8290</v>
      </c>
      <c r="O1580" s="16">
        <f>Table1[[#This Row],[pledged]]/Table1[[#This Row],[goal]]*100</f>
        <v>10.806536636794938</v>
      </c>
      <c r="P1580" s="6">
        <f>IFERROR(Table1[[#This Row],[pledged]]/Table1[[#This Row],[backers_count]],0)</f>
        <v>51.25</v>
      </c>
      <c r="Q1580" t="str">
        <f>LEFT(Table1[[#This Row],[Category and Sub-Category]],FIND("/",Table1[[#This Row],[Category and Sub-Category]])-1)</f>
        <v>publishing</v>
      </c>
      <c r="R1580" t="str">
        <f>RIGHT(Table1[[#This Row],[Category and Sub-Category]],LEN(Table1[[#This Row],[Category and Sub-Category]])-FIND("/",Table1[[#This Row],[Category and Sub-Category]]))</f>
        <v>art books</v>
      </c>
      <c r="S1580" s="14">
        <f>(((Table1[[#This Row],[launched_at]]/60)/60)/24)+DATE(1970,1,1)</f>
        <v>40399.065868055557</v>
      </c>
      <c r="T1580" s="14">
        <f t="shared" si="24"/>
        <v>40423.083333333336</v>
      </c>
    </row>
    <row r="1581" spans="1:20" ht="29" x14ac:dyDescent="0.35">
      <c r="A1581">
        <v>1579</v>
      </c>
      <c r="B1581" s="1" t="s">
        <v>1580</v>
      </c>
      <c r="C1581" s="1" t="s">
        <v>5689</v>
      </c>
      <c r="D1581" s="6">
        <v>3333</v>
      </c>
      <c r="E1581" s="6">
        <v>28</v>
      </c>
      <c r="F1581" t="s">
        <v>8220</v>
      </c>
      <c r="G1581" t="s">
        <v>8224</v>
      </c>
      <c r="H1581" t="s">
        <v>8246</v>
      </c>
      <c r="I1581">
        <v>1377734091</v>
      </c>
      <c r="J1581">
        <v>1374882891</v>
      </c>
      <c r="K1581" t="b">
        <v>0</v>
      </c>
      <c r="L1581">
        <v>2</v>
      </c>
      <c r="M1581" t="b">
        <v>0</v>
      </c>
      <c r="N1581" t="s">
        <v>8290</v>
      </c>
      <c r="O1581" s="16">
        <f>Table1[[#This Row],[pledged]]/Table1[[#This Row],[goal]]*100</f>
        <v>0.84008400840084008</v>
      </c>
      <c r="P1581" s="6">
        <f>IFERROR(Table1[[#This Row],[pledged]]/Table1[[#This Row],[backers_count]],0)</f>
        <v>14</v>
      </c>
      <c r="Q1581" t="str">
        <f>LEFT(Table1[[#This Row],[Category and Sub-Category]],FIND("/",Table1[[#This Row],[Category and Sub-Category]])-1)</f>
        <v>publishing</v>
      </c>
      <c r="R1581" t="str">
        <f>RIGHT(Table1[[#This Row],[Category and Sub-Category]],LEN(Table1[[#This Row],[Category and Sub-Category]])-FIND("/",Table1[[#This Row],[Category and Sub-Category]]))</f>
        <v>art books</v>
      </c>
      <c r="S1581" s="14">
        <f>(((Table1[[#This Row],[launched_at]]/60)/60)/24)+DATE(1970,1,1)</f>
        <v>41481.996423611112</v>
      </c>
      <c r="T1581" s="14">
        <f t="shared" si="24"/>
        <v>41514.996423611112</v>
      </c>
    </row>
    <row r="1582" spans="1:20" ht="43.5" x14ac:dyDescent="0.35">
      <c r="A1582">
        <v>1580</v>
      </c>
      <c r="B1582" s="1" t="s">
        <v>1581</v>
      </c>
      <c r="C1582" s="1" t="s">
        <v>5690</v>
      </c>
      <c r="D1582" s="6">
        <v>1750</v>
      </c>
      <c r="E1582" s="6">
        <v>0</v>
      </c>
      <c r="F1582" t="s">
        <v>8220</v>
      </c>
      <c r="G1582" t="s">
        <v>8224</v>
      </c>
      <c r="H1582" t="s">
        <v>8246</v>
      </c>
      <c r="I1582">
        <v>1337562726</v>
      </c>
      <c r="J1582">
        <v>1332378726</v>
      </c>
      <c r="K1582" t="b">
        <v>0</v>
      </c>
      <c r="L1582">
        <v>0</v>
      </c>
      <c r="M1582" t="b">
        <v>0</v>
      </c>
      <c r="N1582" t="s">
        <v>8290</v>
      </c>
      <c r="O1582" s="16">
        <f>Table1[[#This Row],[pledged]]/Table1[[#This Row],[goal]]*100</f>
        <v>0</v>
      </c>
      <c r="P1582" s="6">
        <f>IFERROR(Table1[[#This Row],[pledged]]/Table1[[#This Row],[backers_count]],0)</f>
        <v>0</v>
      </c>
      <c r="Q1582" t="str">
        <f>LEFT(Table1[[#This Row],[Category and Sub-Category]],FIND("/",Table1[[#This Row],[Category and Sub-Category]])-1)</f>
        <v>publishing</v>
      </c>
      <c r="R1582" t="str">
        <f>RIGHT(Table1[[#This Row],[Category and Sub-Category]],LEN(Table1[[#This Row],[Category and Sub-Category]])-FIND("/",Table1[[#This Row],[Category and Sub-Category]]))</f>
        <v>art books</v>
      </c>
      <c r="S1582" s="14">
        <f>(((Table1[[#This Row],[launched_at]]/60)/60)/24)+DATE(1970,1,1)</f>
        <v>40990.050069444449</v>
      </c>
      <c r="T1582" s="14">
        <f t="shared" si="24"/>
        <v>41050.050069444449</v>
      </c>
    </row>
    <row r="1583" spans="1:20" ht="43.5" x14ac:dyDescent="0.35">
      <c r="A1583">
        <v>1581</v>
      </c>
      <c r="B1583" s="1" t="s">
        <v>1582</v>
      </c>
      <c r="C1583" s="1" t="s">
        <v>5691</v>
      </c>
      <c r="D1583" s="6">
        <v>1000</v>
      </c>
      <c r="E1583" s="6">
        <v>5</v>
      </c>
      <c r="F1583" t="s">
        <v>8221</v>
      </c>
      <c r="G1583" t="s">
        <v>8225</v>
      </c>
      <c r="H1583" t="s">
        <v>8247</v>
      </c>
      <c r="I1583">
        <v>1450521990</v>
      </c>
      <c r="J1583">
        <v>1447757190</v>
      </c>
      <c r="K1583" t="b">
        <v>0</v>
      </c>
      <c r="L1583">
        <v>1</v>
      </c>
      <c r="M1583" t="b">
        <v>0</v>
      </c>
      <c r="N1583" t="s">
        <v>8291</v>
      </c>
      <c r="O1583" s="16">
        <f>Table1[[#This Row],[pledged]]/Table1[[#This Row],[goal]]*100</f>
        <v>0.5</v>
      </c>
      <c r="P1583" s="6">
        <f>IFERROR(Table1[[#This Row],[pledged]]/Table1[[#This Row],[backers_count]],0)</f>
        <v>5</v>
      </c>
      <c r="Q1583" t="str">
        <f>LEFT(Table1[[#This Row],[Category and Sub-Category]],FIND("/",Table1[[#This Row],[Category and Sub-Category]])-1)</f>
        <v>photography</v>
      </c>
      <c r="R1583" t="str">
        <f>RIGHT(Table1[[#This Row],[Category and Sub-Category]],LEN(Table1[[#This Row],[Category and Sub-Category]])-FIND("/",Table1[[#This Row],[Category and Sub-Category]]))</f>
        <v>places</v>
      </c>
      <c r="S1583" s="14">
        <f>(((Table1[[#This Row],[launched_at]]/60)/60)/24)+DATE(1970,1,1)</f>
        <v>42325.448958333334</v>
      </c>
      <c r="T1583" s="14">
        <f t="shared" si="24"/>
        <v>42357.448958333334</v>
      </c>
    </row>
    <row r="1584" spans="1:20" ht="29" x14ac:dyDescent="0.35">
      <c r="A1584">
        <v>1582</v>
      </c>
      <c r="B1584" s="1" t="s">
        <v>1583</v>
      </c>
      <c r="C1584" s="1" t="s">
        <v>5692</v>
      </c>
      <c r="D1584" s="6">
        <v>1000</v>
      </c>
      <c r="E1584" s="6">
        <v>93</v>
      </c>
      <c r="F1584" t="s">
        <v>8221</v>
      </c>
      <c r="G1584" t="s">
        <v>8224</v>
      </c>
      <c r="H1584" t="s">
        <v>8246</v>
      </c>
      <c r="I1584">
        <v>1445894400</v>
      </c>
      <c r="J1584">
        <v>1440961053</v>
      </c>
      <c r="K1584" t="b">
        <v>0</v>
      </c>
      <c r="L1584">
        <v>3</v>
      </c>
      <c r="M1584" t="b">
        <v>0</v>
      </c>
      <c r="N1584" t="s">
        <v>8291</v>
      </c>
      <c r="O1584" s="16">
        <f>Table1[[#This Row],[pledged]]/Table1[[#This Row],[goal]]*100</f>
        <v>9.3000000000000007</v>
      </c>
      <c r="P1584" s="6">
        <f>IFERROR(Table1[[#This Row],[pledged]]/Table1[[#This Row],[backers_count]],0)</f>
        <v>31</v>
      </c>
      <c r="Q1584" t="str">
        <f>LEFT(Table1[[#This Row],[Category and Sub-Category]],FIND("/",Table1[[#This Row],[Category and Sub-Category]])-1)</f>
        <v>photography</v>
      </c>
      <c r="R1584" t="str">
        <f>RIGHT(Table1[[#This Row],[Category and Sub-Category]],LEN(Table1[[#This Row],[Category and Sub-Category]])-FIND("/",Table1[[#This Row],[Category and Sub-Category]]))</f>
        <v>places</v>
      </c>
      <c r="S1584" s="14">
        <f>(((Table1[[#This Row],[launched_at]]/60)/60)/24)+DATE(1970,1,1)</f>
        <v>42246.789965277778</v>
      </c>
      <c r="T1584" s="14">
        <f t="shared" si="24"/>
        <v>42303.888888888891</v>
      </c>
    </row>
    <row r="1585" spans="1:20" ht="58" x14ac:dyDescent="0.35">
      <c r="A1585">
        <v>1583</v>
      </c>
      <c r="B1585" s="1" t="s">
        <v>1584</v>
      </c>
      <c r="C1585" s="1" t="s">
        <v>5693</v>
      </c>
      <c r="D1585" s="6">
        <v>20000</v>
      </c>
      <c r="E1585" s="6">
        <v>15</v>
      </c>
      <c r="F1585" t="s">
        <v>8221</v>
      </c>
      <c r="G1585" t="s">
        <v>8225</v>
      </c>
      <c r="H1585" t="s">
        <v>8247</v>
      </c>
      <c r="I1585">
        <v>1411681391</v>
      </c>
      <c r="J1585">
        <v>1409089391</v>
      </c>
      <c r="K1585" t="b">
        <v>0</v>
      </c>
      <c r="L1585">
        <v>1</v>
      </c>
      <c r="M1585" t="b">
        <v>0</v>
      </c>
      <c r="N1585" t="s">
        <v>8291</v>
      </c>
      <c r="O1585" s="16">
        <f>Table1[[#This Row],[pledged]]/Table1[[#This Row],[goal]]*100</f>
        <v>7.4999999999999997E-2</v>
      </c>
      <c r="P1585" s="6">
        <f>IFERROR(Table1[[#This Row],[pledged]]/Table1[[#This Row],[backers_count]],0)</f>
        <v>15</v>
      </c>
      <c r="Q1585" t="str">
        <f>LEFT(Table1[[#This Row],[Category and Sub-Category]],FIND("/",Table1[[#This Row],[Category and Sub-Category]])-1)</f>
        <v>photography</v>
      </c>
      <c r="R1585" t="str">
        <f>RIGHT(Table1[[#This Row],[Category and Sub-Category]],LEN(Table1[[#This Row],[Category and Sub-Category]])-FIND("/",Table1[[#This Row],[Category and Sub-Category]]))</f>
        <v>places</v>
      </c>
      <c r="S1585" s="14">
        <f>(((Table1[[#This Row],[launched_at]]/60)/60)/24)+DATE(1970,1,1)</f>
        <v>41877.904988425929</v>
      </c>
      <c r="T1585" s="14">
        <f t="shared" si="24"/>
        <v>41907.904988425929</v>
      </c>
    </row>
    <row r="1586" spans="1:20" ht="43.5" x14ac:dyDescent="0.35">
      <c r="A1586">
        <v>1584</v>
      </c>
      <c r="B1586" s="1" t="s">
        <v>1585</v>
      </c>
      <c r="C1586" s="1" t="s">
        <v>5694</v>
      </c>
      <c r="D1586" s="6">
        <v>1200</v>
      </c>
      <c r="E1586" s="6">
        <v>0</v>
      </c>
      <c r="F1586" t="s">
        <v>8221</v>
      </c>
      <c r="G1586" t="s">
        <v>8224</v>
      </c>
      <c r="H1586" t="s">
        <v>8246</v>
      </c>
      <c r="I1586">
        <v>1401464101</v>
      </c>
      <c r="J1586">
        <v>1400600101</v>
      </c>
      <c r="K1586" t="b">
        <v>0</v>
      </c>
      <c r="L1586">
        <v>0</v>
      </c>
      <c r="M1586" t="b">
        <v>0</v>
      </c>
      <c r="N1586" t="s">
        <v>8291</v>
      </c>
      <c r="O1586" s="16">
        <f>Table1[[#This Row],[pledged]]/Table1[[#This Row],[goal]]*100</f>
        <v>0</v>
      </c>
      <c r="P1586" s="6">
        <f>IFERROR(Table1[[#This Row],[pledged]]/Table1[[#This Row],[backers_count]],0)</f>
        <v>0</v>
      </c>
      <c r="Q1586" t="str">
        <f>LEFT(Table1[[#This Row],[Category and Sub-Category]],FIND("/",Table1[[#This Row],[Category and Sub-Category]])-1)</f>
        <v>photography</v>
      </c>
      <c r="R1586" t="str">
        <f>RIGHT(Table1[[#This Row],[Category and Sub-Category]],LEN(Table1[[#This Row],[Category and Sub-Category]])-FIND("/",Table1[[#This Row],[Category and Sub-Category]]))</f>
        <v>places</v>
      </c>
      <c r="S1586" s="14">
        <f>(((Table1[[#This Row],[launched_at]]/60)/60)/24)+DATE(1970,1,1)</f>
        <v>41779.649317129632</v>
      </c>
      <c r="T1586" s="14">
        <f t="shared" si="24"/>
        <v>41789.649317129632</v>
      </c>
    </row>
    <row r="1587" spans="1:20" ht="58" x14ac:dyDescent="0.35">
      <c r="A1587">
        <v>1585</v>
      </c>
      <c r="B1587" s="1" t="s">
        <v>1586</v>
      </c>
      <c r="C1587" s="1" t="s">
        <v>5695</v>
      </c>
      <c r="D1587" s="6">
        <v>2000</v>
      </c>
      <c r="E1587" s="6">
        <v>1580</v>
      </c>
      <c r="F1587" t="s">
        <v>8221</v>
      </c>
      <c r="G1587" t="s">
        <v>8229</v>
      </c>
      <c r="H1587" t="s">
        <v>8251</v>
      </c>
      <c r="I1587">
        <v>1482663600</v>
      </c>
      <c r="J1587">
        <v>1480800568</v>
      </c>
      <c r="K1587" t="b">
        <v>0</v>
      </c>
      <c r="L1587">
        <v>12</v>
      </c>
      <c r="M1587" t="b">
        <v>0</v>
      </c>
      <c r="N1587" t="s">
        <v>8291</v>
      </c>
      <c r="O1587" s="16">
        <f>Table1[[#This Row],[pledged]]/Table1[[#This Row],[goal]]*100</f>
        <v>79</v>
      </c>
      <c r="P1587" s="6">
        <f>IFERROR(Table1[[#This Row],[pledged]]/Table1[[#This Row],[backers_count]],0)</f>
        <v>131.66666666666666</v>
      </c>
      <c r="Q1587" t="str">
        <f>LEFT(Table1[[#This Row],[Category and Sub-Category]],FIND("/",Table1[[#This Row],[Category and Sub-Category]])-1)</f>
        <v>photography</v>
      </c>
      <c r="R1587" t="str">
        <f>RIGHT(Table1[[#This Row],[Category and Sub-Category]],LEN(Table1[[#This Row],[Category and Sub-Category]])-FIND("/",Table1[[#This Row],[Category and Sub-Category]]))</f>
        <v>places</v>
      </c>
      <c r="S1587" s="14">
        <f>(((Table1[[#This Row],[launched_at]]/60)/60)/24)+DATE(1970,1,1)</f>
        <v>42707.895462962959</v>
      </c>
      <c r="T1587" s="14">
        <f t="shared" si="24"/>
        <v>42729.458333333328</v>
      </c>
    </row>
    <row r="1588" spans="1:20" ht="29" x14ac:dyDescent="0.35">
      <c r="A1588">
        <v>1586</v>
      </c>
      <c r="B1588" s="1" t="s">
        <v>1587</v>
      </c>
      <c r="C1588" s="1" t="s">
        <v>5696</v>
      </c>
      <c r="D1588" s="6">
        <v>1500</v>
      </c>
      <c r="E1588" s="6">
        <v>0</v>
      </c>
      <c r="F1588" t="s">
        <v>8221</v>
      </c>
      <c r="G1588" t="s">
        <v>8224</v>
      </c>
      <c r="H1588" t="s">
        <v>8246</v>
      </c>
      <c r="I1588">
        <v>1428197422</v>
      </c>
      <c r="J1588">
        <v>1425609022</v>
      </c>
      <c r="K1588" t="b">
        <v>0</v>
      </c>
      <c r="L1588">
        <v>0</v>
      </c>
      <c r="M1588" t="b">
        <v>0</v>
      </c>
      <c r="N1588" t="s">
        <v>8291</v>
      </c>
      <c r="O1588" s="16">
        <f>Table1[[#This Row],[pledged]]/Table1[[#This Row],[goal]]*100</f>
        <v>0</v>
      </c>
      <c r="P1588" s="6">
        <f>IFERROR(Table1[[#This Row],[pledged]]/Table1[[#This Row],[backers_count]],0)</f>
        <v>0</v>
      </c>
      <c r="Q1588" t="str">
        <f>LEFT(Table1[[#This Row],[Category and Sub-Category]],FIND("/",Table1[[#This Row],[Category and Sub-Category]])-1)</f>
        <v>photography</v>
      </c>
      <c r="R1588" t="str">
        <f>RIGHT(Table1[[#This Row],[Category and Sub-Category]],LEN(Table1[[#This Row],[Category and Sub-Category]])-FIND("/",Table1[[#This Row],[Category and Sub-Category]]))</f>
        <v>places</v>
      </c>
      <c r="S1588" s="14">
        <f>(((Table1[[#This Row],[launched_at]]/60)/60)/24)+DATE(1970,1,1)</f>
        <v>42069.104421296302</v>
      </c>
      <c r="T1588" s="14">
        <f t="shared" si="24"/>
        <v>42099.062754629631</v>
      </c>
    </row>
    <row r="1589" spans="1:20" ht="58" x14ac:dyDescent="0.35">
      <c r="A1589">
        <v>1587</v>
      </c>
      <c r="B1589" s="1" t="s">
        <v>1588</v>
      </c>
      <c r="C1589" s="1" t="s">
        <v>5697</v>
      </c>
      <c r="D1589" s="6">
        <v>7500</v>
      </c>
      <c r="E1589" s="6">
        <v>1</v>
      </c>
      <c r="F1589" t="s">
        <v>8221</v>
      </c>
      <c r="G1589" t="s">
        <v>8224</v>
      </c>
      <c r="H1589" t="s">
        <v>8246</v>
      </c>
      <c r="I1589">
        <v>1418510965</v>
      </c>
      <c r="J1589">
        <v>1415918965</v>
      </c>
      <c r="K1589" t="b">
        <v>0</v>
      </c>
      <c r="L1589">
        <v>1</v>
      </c>
      <c r="M1589" t="b">
        <v>0</v>
      </c>
      <c r="N1589" t="s">
        <v>8291</v>
      </c>
      <c r="O1589" s="16">
        <f>Table1[[#This Row],[pledged]]/Table1[[#This Row],[goal]]*100</f>
        <v>1.3333333333333334E-2</v>
      </c>
      <c r="P1589" s="6">
        <f>IFERROR(Table1[[#This Row],[pledged]]/Table1[[#This Row],[backers_count]],0)</f>
        <v>1</v>
      </c>
      <c r="Q1589" t="str">
        <f>LEFT(Table1[[#This Row],[Category and Sub-Category]],FIND("/",Table1[[#This Row],[Category and Sub-Category]])-1)</f>
        <v>photography</v>
      </c>
      <c r="R1589" t="str">
        <f>RIGHT(Table1[[#This Row],[Category and Sub-Category]],LEN(Table1[[#This Row],[Category and Sub-Category]])-FIND("/",Table1[[#This Row],[Category and Sub-Category]]))</f>
        <v>places</v>
      </c>
      <c r="S1589" s="14">
        <f>(((Table1[[#This Row],[launched_at]]/60)/60)/24)+DATE(1970,1,1)</f>
        <v>41956.950983796298</v>
      </c>
      <c r="T1589" s="14">
        <f t="shared" si="24"/>
        <v>41986.950983796298</v>
      </c>
    </row>
    <row r="1590" spans="1:20" ht="29" x14ac:dyDescent="0.35">
      <c r="A1590">
        <v>1588</v>
      </c>
      <c r="B1590" s="1" t="s">
        <v>1589</v>
      </c>
      <c r="C1590" s="1" t="s">
        <v>5698</v>
      </c>
      <c r="D1590" s="6">
        <v>516</v>
      </c>
      <c r="E1590" s="6">
        <v>0</v>
      </c>
      <c r="F1590" t="s">
        <v>8221</v>
      </c>
      <c r="G1590" t="s">
        <v>8224</v>
      </c>
      <c r="H1590" t="s">
        <v>8246</v>
      </c>
      <c r="I1590">
        <v>1422735120</v>
      </c>
      <c r="J1590">
        <v>1420091999</v>
      </c>
      <c r="K1590" t="b">
        <v>0</v>
      </c>
      <c r="L1590">
        <v>0</v>
      </c>
      <c r="M1590" t="b">
        <v>0</v>
      </c>
      <c r="N1590" t="s">
        <v>8291</v>
      </c>
      <c r="O1590" s="16">
        <f>Table1[[#This Row],[pledged]]/Table1[[#This Row],[goal]]*100</f>
        <v>0</v>
      </c>
      <c r="P1590" s="6">
        <f>IFERROR(Table1[[#This Row],[pledged]]/Table1[[#This Row],[backers_count]],0)</f>
        <v>0</v>
      </c>
      <c r="Q1590" t="str">
        <f>LEFT(Table1[[#This Row],[Category and Sub-Category]],FIND("/",Table1[[#This Row],[Category and Sub-Category]])-1)</f>
        <v>photography</v>
      </c>
      <c r="R1590" t="str">
        <f>RIGHT(Table1[[#This Row],[Category and Sub-Category]],LEN(Table1[[#This Row],[Category and Sub-Category]])-FIND("/",Table1[[#This Row],[Category and Sub-Category]]))</f>
        <v>places</v>
      </c>
      <c r="S1590" s="14">
        <f>(((Table1[[#This Row],[launched_at]]/60)/60)/24)+DATE(1970,1,1)</f>
        <v>42005.24998842593</v>
      </c>
      <c r="T1590" s="14">
        <f t="shared" si="24"/>
        <v>42035.841666666667</v>
      </c>
    </row>
    <row r="1591" spans="1:20" ht="43.5" x14ac:dyDescent="0.35">
      <c r="A1591">
        <v>1589</v>
      </c>
      <c r="B1591" s="1" t="s">
        <v>1590</v>
      </c>
      <c r="C1591" s="1" t="s">
        <v>5699</v>
      </c>
      <c r="D1591" s="6">
        <v>1200</v>
      </c>
      <c r="E1591" s="6">
        <v>0</v>
      </c>
      <c r="F1591" t="s">
        <v>8221</v>
      </c>
      <c r="G1591" t="s">
        <v>8224</v>
      </c>
      <c r="H1591" t="s">
        <v>8246</v>
      </c>
      <c r="I1591">
        <v>1444433886</v>
      </c>
      <c r="J1591">
        <v>1441841886</v>
      </c>
      <c r="K1591" t="b">
        <v>0</v>
      </c>
      <c r="L1591">
        <v>0</v>
      </c>
      <c r="M1591" t="b">
        <v>0</v>
      </c>
      <c r="N1591" t="s">
        <v>8291</v>
      </c>
      <c r="O1591" s="16">
        <f>Table1[[#This Row],[pledged]]/Table1[[#This Row],[goal]]*100</f>
        <v>0</v>
      </c>
      <c r="P1591" s="6">
        <f>IFERROR(Table1[[#This Row],[pledged]]/Table1[[#This Row],[backers_count]],0)</f>
        <v>0</v>
      </c>
      <c r="Q1591" t="str">
        <f>LEFT(Table1[[#This Row],[Category and Sub-Category]],FIND("/",Table1[[#This Row],[Category and Sub-Category]])-1)</f>
        <v>photography</v>
      </c>
      <c r="R1591" t="str">
        <f>RIGHT(Table1[[#This Row],[Category and Sub-Category]],LEN(Table1[[#This Row],[Category and Sub-Category]])-FIND("/",Table1[[#This Row],[Category and Sub-Category]]))</f>
        <v>places</v>
      </c>
      <c r="S1591" s="14">
        <f>(((Table1[[#This Row],[launched_at]]/60)/60)/24)+DATE(1970,1,1)</f>
        <v>42256.984791666662</v>
      </c>
      <c r="T1591" s="14">
        <f t="shared" si="24"/>
        <v>42286.984791666662</v>
      </c>
    </row>
    <row r="1592" spans="1:20" x14ac:dyDescent="0.35">
      <c r="A1592">
        <v>1590</v>
      </c>
      <c r="B1592" s="1" t="s">
        <v>1591</v>
      </c>
      <c r="C1592" s="1" t="s">
        <v>5700</v>
      </c>
      <c r="D1592" s="6">
        <v>60000</v>
      </c>
      <c r="E1592" s="6">
        <v>1020</v>
      </c>
      <c r="F1592" t="s">
        <v>8221</v>
      </c>
      <c r="G1592" t="s">
        <v>8237</v>
      </c>
      <c r="H1592" t="s">
        <v>8249</v>
      </c>
      <c r="I1592">
        <v>1443040464</v>
      </c>
      <c r="J1592">
        <v>1440448464</v>
      </c>
      <c r="K1592" t="b">
        <v>0</v>
      </c>
      <c r="L1592">
        <v>2</v>
      </c>
      <c r="M1592" t="b">
        <v>0</v>
      </c>
      <c r="N1592" t="s">
        <v>8291</v>
      </c>
      <c r="O1592" s="16">
        <f>Table1[[#This Row],[pledged]]/Table1[[#This Row],[goal]]*100</f>
        <v>1.7000000000000002</v>
      </c>
      <c r="P1592" s="6">
        <f>IFERROR(Table1[[#This Row],[pledged]]/Table1[[#This Row],[backers_count]],0)</f>
        <v>510</v>
      </c>
      <c r="Q1592" t="str">
        <f>LEFT(Table1[[#This Row],[Category and Sub-Category]],FIND("/",Table1[[#This Row],[Category and Sub-Category]])-1)</f>
        <v>photography</v>
      </c>
      <c r="R1592" t="str">
        <f>RIGHT(Table1[[#This Row],[Category and Sub-Category]],LEN(Table1[[#This Row],[Category and Sub-Category]])-FIND("/",Table1[[#This Row],[Category and Sub-Category]]))</f>
        <v>places</v>
      </c>
      <c r="S1592" s="14">
        <f>(((Table1[[#This Row],[launched_at]]/60)/60)/24)+DATE(1970,1,1)</f>
        <v>42240.857222222221</v>
      </c>
      <c r="T1592" s="14">
        <f t="shared" si="24"/>
        <v>42270.857222222221</v>
      </c>
    </row>
    <row r="1593" spans="1:20" ht="58" x14ac:dyDescent="0.35">
      <c r="A1593">
        <v>1591</v>
      </c>
      <c r="B1593" s="1" t="s">
        <v>1592</v>
      </c>
      <c r="C1593" s="1" t="s">
        <v>5701</v>
      </c>
      <c r="D1593" s="6">
        <v>14000</v>
      </c>
      <c r="E1593" s="6">
        <v>4092</v>
      </c>
      <c r="F1593" t="s">
        <v>8221</v>
      </c>
      <c r="G1593" t="s">
        <v>8225</v>
      </c>
      <c r="H1593" t="s">
        <v>8247</v>
      </c>
      <c r="I1593">
        <v>1459700741</v>
      </c>
      <c r="J1593">
        <v>1457112341</v>
      </c>
      <c r="K1593" t="b">
        <v>0</v>
      </c>
      <c r="L1593">
        <v>92</v>
      </c>
      <c r="M1593" t="b">
        <v>0</v>
      </c>
      <c r="N1593" t="s">
        <v>8291</v>
      </c>
      <c r="O1593" s="16">
        <f>Table1[[#This Row],[pledged]]/Table1[[#This Row],[goal]]*100</f>
        <v>29.228571428571428</v>
      </c>
      <c r="P1593" s="6">
        <f>IFERROR(Table1[[#This Row],[pledged]]/Table1[[#This Row],[backers_count]],0)</f>
        <v>44.478260869565219</v>
      </c>
      <c r="Q1593" t="str">
        <f>LEFT(Table1[[#This Row],[Category and Sub-Category]],FIND("/",Table1[[#This Row],[Category and Sub-Category]])-1)</f>
        <v>photography</v>
      </c>
      <c r="R1593" t="str">
        <f>RIGHT(Table1[[#This Row],[Category and Sub-Category]],LEN(Table1[[#This Row],[Category and Sub-Category]])-FIND("/",Table1[[#This Row],[Category and Sub-Category]]))</f>
        <v>places</v>
      </c>
      <c r="S1593" s="14">
        <f>(((Table1[[#This Row],[launched_at]]/60)/60)/24)+DATE(1970,1,1)</f>
        <v>42433.726168981477</v>
      </c>
      <c r="T1593" s="14">
        <f t="shared" si="24"/>
        <v>42463.68450231482</v>
      </c>
    </row>
    <row r="1594" spans="1:20" ht="29" x14ac:dyDescent="0.35">
      <c r="A1594">
        <v>1592</v>
      </c>
      <c r="B1594" s="1" t="s">
        <v>1593</v>
      </c>
      <c r="C1594" s="1" t="s">
        <v>5702</v>
      </c>
      <c r="D1594" s="6">
        <v>25</v>
      </c>
      <c r="E1594" s="6">
        <v>0</v>
      </c>
      <c r="F1594" t="s">
        <v>8221</v>
      </c>
      <c r="G1594" t="s">
        <v>8224</v>
      </c>
      <c r="H1594" t="s">
        <v>8246</v>
      </c>
      <c r="I1594">
        <v>1427503485</v>
      </c>
      <c r="J1594">
        <v>1423619085</v>
      </c>
      <c r="K1594" t="b">
        <v>0</v>
      </c>
      <c r="L1594">
        <v>0</v>
      </c>
      <c r="M1594" t="b">
        <v>0</v>
      </c>
      <c r="N1594" t="s">
        <v>8291</v>
      </c>
      <c r="O1594" s="16">
        <f>Table1[[#This Row],[pledged]]/Table1[[#This Row],[goal]]*100</f>
        <v>0</v>
      </c>
      <c r="P1594" s="6">
        <f>IFERROR(Table1[[#This Row],[pledged]]/Table1[[#This Row],[backers_count]],0)</f>
        <v>0</v>
      </c>
      <c r="Q1594" t="str">
        <f>LEFT(Table1[[#This Row],[Category and Sub-Category]],FIND("/",Table1[[#This Row],[Category and Sub-Category]])-1)</f>
        <v>photography</v>
      </c>
      <c r="R1594" t="str">
        <f>RIGHT(Table1[[#This Row],[Category and Sub-Category]],LEN(Table1[[#This Row],[Category and Sub-Category]])-FIND("/",Table1[[#This Row],[Category and Sub-Category]]))</f>
        <v>places</v>
      </c>
      <c r="S1594" s="14">
        <f>(((Table1[[#This Row],[launched_at]]/60)/60)/24)+DATE(1970,1,1)</f>
        <v>42046.072743055556</v>
      </c>
      <c r="T1594" s="14">
        <f t="shared" si="24"/>
        <v>42091.031076388885</v>
      </c>
    </row>
    <row r="1595" spans="1:20" ht="29" x14ac:dyDescent="0.35">
      <c r="A1595">
        <v>1593</v>
      </c>
      <c r="B1595" s="1" t="s">
        <v>1594</v>
      </c>
      <c r="C1595" s="1" t="s">
        <v>5703</v>
      </c>
      <c r="D1595" s="6">
        <v>22000</v>
      </c>
      <c r="E1595" s="6">
        <v>3</v>
      </c>
      <c r="F1595" t="s">
        <v>8221</v>
      </c>
      <c r="G1595" t="s">
        <v>8224</v>
      </c>
      <c r="H1595" t="s">
        <v>8246</v>
      </c>
      <c r="I1595">
        <v>1425154655</v>
      </c>
      <c r="J1595">
        <v>1422562655</v>
      </c>
      <c r="K1595" t="b">
        <v>0</v>
      </c>
      <c r="L1595">
        <v>3</v>
      </c>
      <c r="M1595" t="b">
        <v>0</v>
      </c>
      <c r="N1595" t="s">
        <v>8291</v>
      </c>
      <c r="O1595" s="16">
        <f>Table1[[#This Row],[pledged]]/Table1[[#This Row],[goal]]*100</f>
        <v>1.3636363636363637E-2</v>
      </c>
      <c r="P1595" s="6">
        <f>IFERROR(Table1[[#This Row],[pledged]]/Table1[[#This Row],[backers_count]],0)</f>
        <v>1</v>
      </c>
      <c r="Q1595" t="str">
        <f>LEFT(Table1[[#This Row],[Category and Sub-Category]],FIND("/",Table1[[#This Row],[Category and Sub-Category]])-1)</f>
        <v>photography</v>
      </c>
      <c r="R1595" t="str">
        <f>RIGHT(Table1[[#This Row],[Category and Sub-Category]],LEN(Table1[[#This Row],[Category and Sub-Category]])-FIND("/",Table1[[#This Row],[Category and Sub-Category]]))</f>
        <v>places</v>
      </c>
      <c r="S1595" s="14">
        <f>(((Table1[[#This Row],[launched_at]]/60)/60)/24)+DATE(1970,1,1)</f>
        <v>42033.845543981486</v>
      </c>
      <c r="T1595" s="14">
        <f t="shared" si="24"/>
        <v>42063.845543981486</v>
      </c>
    </row>
    <row r="1596" spans="1:20" ht="29" x14ac:dyDescent="0.35">
      <c r="A1596">
        <v>1594</v>
      </c>
      <c r="B1596" s="1" t="s">
        <v>1595</v>
      </c>
      <c r="C1596" s="1" t="s">
        <v>5704</v>
      </c>
      <c r="D1596" s="6">
        <v>1000</v>
      </c>
      <c r="E1596" s="6">
        <v>205</v>
      </c>
      <c r="F1596" t="s">
        <v>8221</v>
      </c>
      <c r="G1596" t="s">
        <v>8224</v>
      </c>
      <c r="H1596" t="s">
        <v>8246</v>
      </c>
      <c r="I1596">
        <v>1463329260</v>
      </c>
      <c r="J1596">
        <v>1458147982</v>
      </c>
      <c r="K1596" t="b">
        <v>0</v>
      </c>
      <c r="L1596">
        <v>10</v>
      </c>
      <c r="M1596" t="b">
        <v>0</v>
      </c>
      <c r="N1596" t="s">
        <v>8291</v>
      </c>
      <c r="O1596" s="16">
        <f>Table1[[#This Row],[pledged]]/Table1[[#This Row],[goal]]*100</f>
        <v>20.5</v>
      </c>
      <c r="P1596" s="6">
        <f>IFERROR(Table1[[#This Row],[pledged]]/Table1[[#This Row],[backers_count]],0)</f>
        <v>20.5</v>
      </c>
      <c r="Q1596" t="str">
        <f>LEFT(Table1[[#This Row],[Category and Sub-Category]],FIND("/",Table1[[#This Row],[Category and Sub-Category]])-1)</f>
        <v>photography</v>
      </c>
      <c r="R1596" t="str">
        <f>RIGHT(Table1[[#This Row],[Category and Sub-Category]],LEN(Table1[[#This Row],[Category and Sub-Category]])-FIND("/",Table1[[#This Row],[Category and Sub-Category]]))</f>
        <v>places</v>
      </c>
      <c r="S1596" s="14">
        <f>(((Table1[[#This Row],[launched_at]]/60)/60)/24)+DATE(1970,1,1)</f>
        <v>42445.712754629625</v>
      </c>
      <c r="T1596" s="14">
        <f t="shared" si="24"/>
        <v>42505.681249999994</v>
      </c>
    </row>
    <row r="1597" spans="1:20" ht="43.5" x14ac:dyDescent="0.35">
      <c r="A1597">
        <v>1595</v>
      </c>
      <c r="B1597" s="1" t="s">
        <v>1596</v>
      </c>
      <c r="C1597" s="1" t="s">
        <v>5705</v>
      </c>
      <c r="D1597" s="6">
        <v>100000</v>
      </c>
      <c r="E1597" s="6">
        <v>280</v>
      </c>
      <c r="F1597" t="s">
        <v>8221</v>
      </c>
      <c r="G1597" t="s">
        <v>8224</v>
      </c>
      <c r="H1597" t="s">
        <v>8246</v>
      </c>
      <c r="I1597">
        <v>1403122380</v>
      </c>
      <c r="J1597">
        <v>1400634728</v>
      </c>
      <c r="K1597" t="b">
        <v>0</v>
      </c>
      <c r="L1597">
        <v>7</v>
      </c>
      <c r="M1597" t="b">
        <v>0</v>
      </c>
      <c r="N1597" t="s">
        <v>8291</v>
      </c>
      <c r="O1597" s="16">
        <f>Table1[[#This Row],[pledged]]/Table1[[#This Row],[goal]]*100</f>
        <v>0.27999999999999997</v>
      </c>
      <c r="P1597" s="6">
        <f>IFERROR(Table1[[#This Row],[pledged]]/Table1[[#This Row],[backers_count]],0)</f>
        <v>40</v>
      </c>
      <c r="Q1597" t="str">
        <f>LEFT(Table1[[#This Row],[Category and Sub-Category]],FIND("/",Table1[[#This Row],[Category and Sub-Category]])-1)</f>
        <v>photography</v>
      </c>
      <c r="R1597" t="str">
        <f>RIGHT(Table1[[#This Row],[Category and Sub-Category]],LEN(Table1[[#This Row],[Category and Sub-Category]])-FIND("/",Table1[[#This Row],[Category and Sub-Category]]))</f>
        <v>places</v>
      </c>
      <c r="S1597" s="14">
        <f>(((Table1[[#This Row],[launched_at]]/60)/60)/24)+DATE(1970,1,1)</f>
        <v>41780.050092592595</v>
      </c>
      <c r="T1597" s="14">
        <f t="shared" si="24"/>
        <v>41808.842361111114</v>
      </c>
    </row>
    <row r="1598" spans="1:20" ht="43.5" x14ac:dyDescent="0.35">
      <c r="A1598">
        <v>1596</v>
      </c>
      <c r="B1598" s="1" t="s">
        <v>1597</v>
      </c>
      <c r="C1598" s="1" t="s">
        <v>5706</v>
      </c>
      <c r="D1598" s="6">
        <v>3250</v>
      </c>
      <c r="E1598" s="6">
        <v>75</v>
      </c>
      <c r="F1598" t="s">
        <v>8221</v>
      </c>
      <c r="G1598" t="s">
        <v>8225</v>
      </c>
      <c r="H1598" t="s">
        <v>8247</v>
      </c>
      <c r="I1598">
        <v>1418469569</v>
      </c>
      <c r="J1598">
        <v>1414577969</v>
      </c>
      <c r="K1598" t="b">
        <v>0</v>
      </c>
      <c r="L1598">
        <v>3</v>
      </c>
      <c r="M1598" t="b">
        <v>0</v>
      </c>
      <c r="N1598" t="s">
        <v>8291</v>
      </c>
      <c r="O1598" s="16">
        <f>Table1[[#This Row],[pledged]]/Table1[[#This Row],[goal]]*100</f>
        <v>2.3076923076923079</v>
      </c>
      <c r="P1598" s="6">
        <f>IFERROR(Table1[[#This Row],[pledged]]/Table1[[#This Row],[backers_count]],0)</f>
        <v>25</v>
      </c>
      <c r="Q1598" t="str">
        <f>LEFT(Table1[[#This Row],[Category and Sub-Category]],FIND("/",Table1[[#This Row],[Category and Sub-Category]])-1)</f>
        <v>photography</v>
      </c>
      <c r="R1598" t="str">
        <f>RIGHT(Table1[[#This Row],[Category and Sub-Category]],LEN(Table1[[#This Row],[Category and Sub-Category]])-FIND("/",Table1[[#This Row],[Category and Sub-Category]]))</f>
        <v>places</v>
      </c>
      <c r="S1598" s="14">
        <f>(((Table1[[#This Row],[launched_at]]/60)/60)/24)+DATE(1970,1,1)</f>
        <v>41941.430196759262</v>
      </c>
      <c r="T1598" s="14">
        <f t="shared" si="24"/>
        <v>41986.471863425926</v>
      </c>
    </row>
    <row r="1599" spans="1:20" ht="43.5" x14ac:dyDescent="0.35">
      <c r="A1599">
        <v>1597</v>
      </c>
      <c r="B1599" s="1" t="s">
        <v>1598</v>
      </c>
      <c r="C1599" s="1" t="s">
        <v>5707</v>
      </c>
      <c r="D1599" s="6">
        <v>15000</v>
      </c>
      <c r="E1599" s="6">
        <v>0</v>
      </c>
      <c r="F1599" t="s">
        <v>8221</v>
      </c>
      <c r="G1599" t="s">
        <v>8224</v>
      </c>
      <c r="H1599" t="s">
        <v>8246</v>
      </c>
      <c r="I1599">
        <v>1474360197</v>
      </c>
      <c r="J1599">
        <v>1471768197</v>
      </c>
      <c r="K1599" t="b">
        <v>0</v>
      </c>
      <c r="L1599">
        <v>0</v>
      </c>
      <c r="M1599" t="b">
        <v>0</v>
      </c>
      <c r="N1599" t="s">
        <v>8291</v>
      </c>
      <c r="O1599" s="16">
        <f>Table1[[#This Row],[pledged]]/Table1[[#This Row],[goal]]*100</f>
        <v>0</v>
      </c>
      <c r="P1599" s="6">
        <f>IFERROR(Table1[[#This Row],[pledged]]/Table1[[#This Row],[backers_count]],0)</f>
        <v>0</v>
      </c>
      <c r="Q1599" t="str">
        <f>LEFT(Table1[[#This Row],[Category and Sub-Category]],FIND("/",Table1[[#This Row],[Category and Sub-Category]])-1)</f>
        <v>photography</v>
      </c>
      <c r="R1599" t="str">
        <f>RIGHT(Table1[[#This Row],[Category and Sub-Category]],LEN(Table1[[#This Row],[Category and Sub-Category]])-FIND("/",Table1[[#This Row],[Category and Sub-Category]]))</f>
        <v>places</v>
      </c>
      <c r="S1599" s="14">
        <f>(((Table1[[#This Row],[launched_at]]/60)/60)/24)+DATE(1970,1,1)</f>
        <v>42603.354131944448</v>
      </c>
      <c r="T1599" s="14">
        <f t="shared" si="24"/>
        <v>42633.354131944448</v>
      </c>
    </row>
    <row r="1600" spans="1:20" ht="58" x14ac:dyDescent="0.35">
      <c r="A1600">
        <v>1598</v>
      </c>
      <c r="B1600" s="1" t="s">
        <v>1599</v>
      </c>
      <c r="C1600" s="1" t="s">
        <v>5708</v>
      </c>
      <c r="D1600" s="6">
        <v>800</v>
      </c>
      <c r="E1600" s="6">
        <v>1</v>
      </c>
      <c r="F1600" t="s">
        <v>8221</v>
      </c>
      <c r="G1600" t="s">
        <v>8224</v>
      </c>
      <c r="H1600" t="s">
        <v>8246</v>
      </c>
      <c r="I1600">
        <v>1437926458</v>
      </c>
      <c r="J1600">
        <v>1432742458</v>
      </c>
      <c r="K1600" t="b">
        <v>0</v>
      </c>
      <c r="L1600">
        <v>1</v>
      </c>
      <c r="M1600" t="b">
        <v>0</v>
      </c>
      <c r="N1600" t="s">
        <v>8291</v>
      </c>
      <c r="O1600" s="16">
        <f>Table1[[#This Row],[pledged]]/Table1[[#This Row],[goal]]*100</f>
        <v>0.125</v>
      </c>
      <c r="P1600" s="6">
        <f>IFERROR(Table1[[#This Row],[pledged]]/Table1[[#This Row],[backers_count]],0)</f>
        <v>1</v>
      </c>
      <c r="Q1600" t="str">
        <f>LEFT(Table1[[#This Row],[Category and Sub-Category]],FIND("/",Table1[[#This Row],[Category and Sub-Category]])-1)</f>
        <v>photography</v>
      </c>
      <c r="R1600" t="str">
        <f>RIGHT(Table1[[#This Row],[Category and Sub-Category]],LEN(Table1[[#This Row],[Category and Sub-Category]])-FIND("/",Table1[[#This Row],[Category and Sub-Category]]))</f>
        <v>places</v>
      </c>
      <c r="S1600" s="14">
        <f>(((Table1[[#This Row],[launched_at]]/60)/60)/24)+DATE(1970,1,1)</f>
        <v>42151.667337962965</v>
      </c>
      <c r="T1600" s="14">
        <f t="shared" si="24"/>
        <v>42211.667337962965</v>
      </c>
    </row>
    <row r="1601" spans="1:20" ht="43.5" x14ac:dyDescent="0.35">
      <c r="A1601">
        <v>1599</v>
      </c>
      <c r="B1601" s="1" t="s">
        <v>1600</v>
      </c>
      <c r="C1601" s="1" t="s">
        <v>5709</v>
      </c>
      <c r="D1601" s="6">
        <v>500</v>
      </c>
      <c r="E1601" s="6">
        <v>0</v>
      </c>
      <c r="F1601" t="s">
        <v>8221</v>
      </c>
      <c r="G1601" t="s">
        <v>8225</v>
      </c>
      <c r="H1601" t="s">
        <v>8247</v>
      </c>
      <c r="I1601">
        <v>1460116576</v>
      </c>
      <c r="J1601">
        <v>1457528176</v>
      </c>
      <c r="K1601" t="b">
        <v>0</v>
      </c>
      <c r="L1601">
        <v>0</v>
      </c>
      <c r="M1601" t="b">
        <v>0</v>
      </c>
      <c r="N1601" t="s">
        <v>8291</v>
      </c>
      <c r="O1601" s="16">
        <f>Table1[[#This Row],[pledged]]/Table1[[#This Row],[goal]]*100</f>
        <v>0</v>
      </c>
      <c r="P1601" s="6">
        <f>IFERROR(Table1[[#This Row],[pledged]]/Table1[[#This Row],[backers_count]],0)</f>
        <v>0</v>
      </c>
      <c r="Q1601" t="str">
        <f>LEFT(Table1[[#This Row],[Category and Sub-Category]],FIND("/",Table1[[#This Row],[Category and Sub-Category]])-1)</f>
        <v>photography</v>
      </c>
      <c r="R1601" t="str">
        <f>RIGHT(Table1[[#This Row],[Category and Sub-Category]],LEN(Table1[[#This Row],[Category and Sub-Category]])-FIND("/",Table1[[#This Row],[Category and Sub-Category]]))</f>
        <v>places</v>
      </c>
      <c r="S1601" s="14">
        <f>(((Table1[[#This Row],[launched_at]]/60)/60)/24)+DATE(1970,1,1)</f>
        <v>42438.53907407407</v>
      </c>
      <c r="T1601" s="14">
        <f t="shared" si="24"/>
        <v>42468.497407407413</v>
      </c>
    </row>
    <row r="1602" spans="1:20" ht="58" x14ac:dyDescent="0.35">
      <c r="A1602">
        <v>1600</v>
      </c>
      <c r="B1602" s="1" t="s">
        <v>1601</v>
      </c>
      <c r="C1602" s="1" t="s">
        <v>5710</v>
      </c>
      <c r="D1602" s="6">
        <v>5000</v>
      </c>
      <c r="E1602" s="6">
        <v>367</v>
      </c>
      <c r="F1602" t="s">
        <v>8221</v>
      </c>
      <c r="G1602" t="s">
        <v>8224</v>
      </c>
      <c r="H1602" t="s">
        <v>8246</v>
      </c>
      <c r="I1602">
        <v>1405401060</v>
      </c>
      <c r="J1602">
        <v>1401585752</v>
      </c>
      <c r="K1602" t="b">
        <v>0</v>
      </c>
      <c r="L1602">
        <v>9</v>
      </c>
      <c r="M1602" t="b">
        <v>0</v>
      </c>
      <c r="N1602" t="s">
        <v>8291</v>
      </c>
      <c r="O1602" s="16">
        <f>Table1[[#This Row],[pledged]]/Table1[[#This Row],[goal]]*100</f>
        <v>7.3400000000000007</v>
      </c>
      <c r="P1602" s="6">
        <f>IFERROR(Table1[[#This Row],[pledged]]/Table1[[#This Row],[backers_count]],0)</f>
        <v>40.777777777777779</v>
      </c>
      <c r="Q1602" t="str">
        <f>LEFT(Table1[[#This Row],[Category and Sub-Category]],FIND("/",Table1[[#This Row],[Category and Sub-Category]])-1)</f>
        <v>photography</v>
      </c>
      <c r="R1602" t="str">
        <f>RIGHT(Table1[[#This Row],[Category and Sub-Category]],LEN(Table1[[#This Row],[Category and Sub-Category]])-FIND("/",Table1[[#This Row],[Category and Sub-Category]]))</f>
        <v>places</v>
      </c>
      <c r="S1602" s="14">
        <f>(((Table1[[#This Row],[launched_at]]/60)/60)/24)+DATE(1970,1,1)</f>
        <v>41791.057314814818</v>
      </c>
      <c r="T1602" s="14">
        <f t="shared" ref="T1602:T1665" si="25">(((I1602/60)/60)/24)+DATE(1970,1,1)</f>
        <v>41835.21597222222</v>
      </c>
    </row>
    <row r="1603" spans="1:20" ht="43.5" x14ac:dyDescent="0.35">
      <c r="A1603">
        <v>1601</v>
      </c>
      <c r="B1603" s="1" t="s">
        <v>1602</v>
      </c>
      <c r="C1603" s="1" t="s">
        <v>5711</v>
      </c>
      <c r="D1603" s="6">
        <v>2500</v>
      </c>
      <c r="E1603" s="6">
        <v>2706.23</v>
      </c>
      <c r="F1603" t="s">
        <v>8219</v>
      </c>
      <c r="G1603" t="s">
        <v>8224</v>
      </c>
      <c r="H1603" t="s">
        <v>8246</v>
      </c>
      <c r="I1603">
        <v>1304561633</v>
      </c>
      <c r="J1603">
        <v>1301969633</v>
      </c>
      <c r="K1603" t="b">
        <v>0</v>
      </c>
      <c r="L1603">
        <v>56</v>
      </c>
      <c r="M1603" t="b">
        <v>1</v>
      </c>
      <c r="N1603" t="s">
        <v>8276</v>
      </c>
      <c r="O1603" s="16">
        <f>Table1[[#This Row],[pledged]]/Table1[[#This Row],[goal]]*100</f>
        <v>108.2492</v>
      </c>
      <c r="P1603" s="6">
        <f>IFERROR(Table1[[#This Row],[pledged]]/Table1[[#This Row],[backers_count]],0)</f>
        <v>48.325535714285714</v>
      </c>
      <c r="Q1603" t="str">
        <f>LEFT(Table1[[#This Row],[Category and Sub-Category]],FIND("/",Table1[[#This Row],[Category and Sub-Category]])-1)</f>
        <v>music</v>
      </c>
      <c r="R1603" t="str">
        <f>RIGHT(Table1[[#This Row],[Category and Sub-Category]],LEN(Table1[[#This Row],[Category and Sub-Category]])-FIND("/",Table1[[#This Row],[Category and Sub-Category]]))</f>
        <v>rock</v>
      </c>
      <c r="S1603" s="14">
        <f>(((Table1[[#This Row],[launched_at]]/60)/60)/24)+DATE(1970,1,1)</f>
        <v>40638.092974537038</v>
      </c>
      <c r="T1603" s="14">
        <f t="shared" si="25"/>
        <v>40668.092974537038</v>
      </c>
    </row>
    <row r="1604" spans="1:20" ht="43.5" x14ac:dyDescent="0.35">
      <c r="A1604">
        <v>1602</v>
      </c>
      <c r="B1604" s="1" t="s">
        <v>1603</v>
      </c>
      <c r="C1604" s="1" t="s">
        <v>5712</v>
      </c>
      <c r="D1604" s="6">
        <v>1500</v>
      </c>
      <c r="E1604" s="6">
        <v>1502.5</v>
      </c>
      <c r="F1604" t="s">
        <v>8219</v>
      </c>
      <c r="G1604" t="s">
        <v>8224</v>
      </c>
      <c r="H1604" t="s">
        <v>8246</v>
      </c>
      <c r="I1604">
        <v>1318633200</v>
      </c>
      <c r="J1604">
        <v>1314947317</v>
      </c>
      <c r="K1604" t="b">
        <v>0</v>
      </c>
      <c r="L1604">
        <v>32</v>
      </c>
      <c r="M1604" t="b">
        <v>1</v>
      </c>
      <c r="N1604" t="s">
        <v>8276</v>
      </c>
      <c r="O1604" s="16">
        <f>Table1[[#This Row],[pledged]]/Table1[[#This Row],[goal]]*100</f>
        <v>100.16666666666667</v>
      </c>
      <c r="P1604" s="6">
        <f>IFERROR(Table1[[#This Row],[pledged]]/Table1[[#This Row],[backers_count]],0)</f>
        <v>46.953125</v>
      </c>
      <c r="Q1604" t="str">
        <f>LEFT(Table1[[#This Row],[Category and Sub-Category]],FIND("/",Table1[[#This Row],[Category and Sub-Category]])-1)</f>
        <v>music</v>
      </c>
      <c r="R1604" t="str">
        <f>RIGHT(Table1[[#This Row],[Category and Sub-Category]],LEN(Table1[[#This Row],[Category and Sub-Category]])-FIND("/",Table1[[#This Row],[Category and Sub-Category]]))</f>
        <v>rock</v>
      </c>
      <c r="S1604" s="14">
        <f>(((Table1[[#This Row],[launched_at]]/60)/60)/24)+DATE(1970,1,1)</f>
        <v>40788.297650462962</v>
      </c>
      <c r="T1604" s="14">
        <f t="shared" si="25"/>
        <v>40830.958333333336</v>
      </c>
    </row>
    <row r="1605" spans="1:20" ht="29" x14ac:dyDescent="0.35">
      <c r="A1605">
        <v>1603</v>
      </c>
      <c r="B1605" s="1" t="s">
        <v>1604</v>
      </c>
      <c r="C1605" s="1" t="s">
        <v>5713</v>
      </c>
      <c r="D1605" s="6">
        <v>2000</v>
      </c>
      <c r="E1605" s="6">
        <v>2000.66</v>
      </c>
      <c r="F1605" t="s">
        <v>8219</v>
      </c>
      <c r="G1605" t="s">
        <v>8224</v>
      </c>
      <c r="H1605" t="s">
        <v>8246</v>
      </c>
      <c r="I1605">
        <v>1327723459</v>
      </c>
      <c r="J1605">
        <v>1322539459</v>
      </c>
      <c r="K1605" t="b">
        <v>0</v>
      </c>
      <c r="L1605">
        <v>30</v>
      </c>
      <c r="M1605" t="b">
        <v>1</v>
      </c>
      <c r="N1605" t="s">
        <v>8276</v>
      </c>
      <c r="O1605" s="16">
        <f>Table1[[#This Row],[pledged]]/Table1[[#This Row],[goal]]*100</f>
        <v>100.03299999999999</v>
      </c>
      <c r="P1605" s="6">
        <f>IFERROR(Table1[[#This Row],[pledged]]/Table1[[#This Row],[backers_count]],0)</f>
        <v>66.688666666666663</v>
      </c>
      <c r="Q1605" t="str">
        <f>LEFT(Table1[[#This Row],[Category and Sub-Category]],FIND("/",Table1[[#This Row],[Category and Sub-Category]])-1)</f>
        <v>music</v>
      </c>
      <c r="R1605" t="str">
        <f>RIGHT(Table1[[#This Row],[Category and Sub-Category]],LEN(Table1[[#This Row],[Category and Sub-Category]])-FIND("/",Table1[[#This Row],[Category and Sub-Category]]))</f>
        <v>rock</v>
      </c>
      <c r="S1605" s="14">
        <f>(((Table1[[#This Row],[launched_at]]/60)/60)/24)+DATE(1970,1,1)</f>
        <v>40876.169664351852</v>
      </c>
      <c r="T1605" s="14">
        <f t="shared" si="25"/>
        <v>40936.169664351852</v>
      </c>
    </row>
    <row r="1606" spans="1:20" ht="43.5" x14ac:dyDescent="0.35">
      <c r="A1606">
        <v>1604</v>
      </c>
      <c r="B1606" s="1" t="s">
        <v>1605</v>
      </c>
      <c r="C1606" s="1" t="s">
        <v>5714</v>
      </c>
      <c r="D1606" s="6">
        <v>2800</v>
      </c>
      <c r="E1606" s="6">
        <v>3419</v>
      </c>
      <c r="F1606" t="s">
        <v>8219</v>
      </c>
      <c r="G1606" t="s">
        <v>8224</v>
      </c>
      <c r="H1606" t="s">
        <v>8246</v>
      </c>
      <c r="I1606">
        <v>1332011835</v>
      </c>
      <c r="J1606">
        <v>1328559435</v>
      </c>
      <c r="K1606" t="b">
        <v>0</v>
      </c>
      <c r="L1606">
        <v>70</v>
      </c>
      <c r="M1606" t="b">
        <v>1</v>
      </c>
      <c r="N1606" t="s">
        <v>8276</v>
      </c>
      <c r="O1606" s="16">
        <f>Table1[[#This Row],[pledged]]/Table1[[#This Row],[goal]]*100</f>
        <v>122.10714285714286</v>
      </c>
      <c r="P1606" s="6">
        <f>IFERROR(Table1[[#This Row],[pledged]]/Table1[[#This Row],[backers_count]],0)</f>
        <v>48.842857142857142</v>
      </c>
      <c r="Q1606" t="str">
        <f>LEFT(Table1[[#This Row],[Category and Sub-Category]],FIND("/",Table1[[#This Row],[Category and Sub-Category]])-1)</f>
        <v>music</v>
      </c>
      <c r="R1606" t="str">
        <f>RIGHT(Table1[[#This Row],[Category and Sub-Category]],LEN(Table1[[#This Row],[Category and Sub-Category]])-FIND("/",Table1[[#This Row],[Category and Sub-Category]]))</f>
        <v>rock</v>
      </c>
      <c r="S1606" s="14">
        <f>(((Table1[[#This Row],[launched_at]]/60)/60)/24)+DATE(1970,1,1)</f>
        <v>40945.845312500001</v>
      </c>
      <c r="T1606" s="14">
        <f t="shared" si="25"/>
        <v>40985.80364583333</v>
      </c>
    </row>
    <row r="1607" spans="1:20" ht="43.5" x14ac:dyDescent="0.35">
      <c r="A1607">
        <v>1605</v>
      </c>
      <c r="B1607" s="1" t="s">
        <v>1606</v>
      </c>
      <c r="C1607" s="1" t="s">
        <v>5715</v>
      </c>
      <c r="D1607" s="6">
        <v>6000</v>
      </c>
      <c r="E1607" s="6">
        <v>6041.6</v>
      </c>
      <c r="F1607" t="s">
        <v>8219</v>
      </c>
      <c r="G1607" t="s">
        <v>8224</v>
      </c>
      <c r="H1607" t="s">
        <v>8246</v>
      </c>
      <c r="I1607">
        <v>1312182000</v>
      </c>
      <c r="J1607">
        <v>1311380313</v>
      </c>
      <c r="K1607" t="b">
        <v>0</v>
      </c>
      <c r="L1607">
        <v>44</v>
      </c>
      <c r="M1607" t="b">
        <v>1</v>
      </c>
      <c r="N1607" t="s">
        <v>8276</v>
      </c>
      <c r="O1607" s="16">
        <f>Table1[[#This Row],[pledged]]/Table1[[#This Row],[goal]]*100</f>
        <v>100.69333333333334</v>
      </c>
      <c r="P1607" s="6">
        <f>IFERROR(Table1[[#This Row],[pledged]]/Table1[[#This Row],[backers_count]],0)</f>
        <v>137.30909090909091</v>
      </c>
      <c r="Q1607" t="str">
        <f>LEFT(Table1[[#This Row],[Category and Sub-Category]],FIND("/",Table1[[#This Row],[Category and Sub-Category]])-1)</f>
        <v>music</v>
      </c>
      <c r="R1607" t="str">
        <f>RIGHT(Table1[[#This Row],[Category and Sub-Category]],LEN(Table1[[#This Row],[Category and Sub-Category]])-FIND("/",Table1[[#This Row],[Category and Sub-Category]]))</f>
        <v>rock</v>
      </c>
      <c r="S1607" s="14">
        <f>(((Table1[[#This Row],[launched_at]]/60)/60)/24)+DATE(1970,1,1)</f>
        <v>40747.012881944444</v>
      </c>
      <c r="T1607" s="14">
        <f t="shared" si="25"/>
        <v>40756.291666666664</v>
      </c>
    </row>
    <row r="1608" spans="1:20" ht="58" x14ac:dyDescent="0.35">
      <c r="A1608">
        <v>1606</v>
      </c>
      <c r="B1608" s="1" t="s">
        <v>1607</v>
      </c>
      <c r="C1608" s="1" t="s">
        <v>5716</v>
      </c>
      <c r="D1608" s="6">
        <v>8000</v>
      </c>
      <c r="E1608" s="6">
        <v>8080.33</v>
      </c>
      <c r="F1608" t="s">
        <v>8219</v>
      </c>
      <c r="G1608" t="s">
        <v>8224</v>
      </c>
      <c r="H1608" t="s">
        <v>8246</v>
      </c>
      <c r="I1608">
        <v>1300930838</v>
      </c>
      <c r="J1608">
        <v>1293158438</v>
      </c>
      <c r="K1608" t="b">
        <v>0</v>
      </c>
      <c r="L1608">
        <v>92</v>
      </c>
      <c r="M1608" t="b">
        <v>1</v>
      </c>
      <c r="N1608" t="s">
        <v>8276</v>
      </c>
      <c r="O1608" s="16">
        <f>Table1[[#This Row],[pledged]]/Table1[[#This Row],[goal]]*100</f>
        <v>101.004125</v>
      </c>
      <c r="P1608" s="6">
        <f>IFERROR(Table1[[#This Row],[pledged]]/Table1[[#This Row],[backers_count]],0)</f>
        <v>87.829673913043479</v>
      </c>
      <c r="Q1608" t="str">
        <f>LEFT(Table1[[#This Row],[Category and Sub-Category]],FIND("/",Table1[[#This Row],[Category and Sub-Category]])-1)</f>
        <v>music</v>
      </c>
      <c r="R1608" t="str">
        <f>RIGHT(Table1[[#This Row],[Category and Sub-Category]],LEN(Table1[[#This Row],[Category and Sub-Category]])-FIND("/",Table1[[#This Row],[Category and Sub-Category]]))</f>
        <v>rock</v>
      </c>
      <c r="S1608" s="14">
        <f>(((Table1[[#This Row],[launched_at]]/60)/60)/24)+DATE(1970,1,1)</f>
        <v>40536.111550925925</v>
      </c>
      <c r="T1608" s="14">
        <f t="shared" si="25"/>
        <v>40626.069884259261</v>
      </c>
    </row>
    <row r="1609" spans="1:20" ht="43.5" x14ac:dyDescent="0.35">
      <c r="A1609">
        <v>1607</v>
      </c>
      <c r="B1609" s="1" t="s">
        <v>1608</v>
      </c>
      <c r="C1609" s="1" t="s">
        <v>5717</v>
      </c>
      <c r="D1609" s="6">
        <v>10000</v>
      </c>
      <c r="E1609" s="6">
        <v>14511</v>
      </c>
      <c r="F1609" t="s">
        <v>8219</v>
      </c>
      <c r="G1609" t="s">
        <v>8224</v>
      </c>
      <c r="H1609" t="s">
        <v>8246</v>
      </c>
      <c r="I1609">
        <v>1339701851</v>
      </c>
      <c r="J1609">
        <v>1337887451</v>
      </c>
      <c r="K1609" t="b">
        <v>0</v>
      </c>
      <c r="L1609">
        <v>205</v>
      </c>
      <c r="M1609" t="b">
        <v>1</v>
      </c>
      <c r="N1609" t="s">
        <v>8276</v>
      </c>
      <c r="O1609" s="16">
        <f>Table1[[#This Row],[pledged]]/Table1[[#This Row],[goal]]*100</f>
        <v>145.11000000000001</v>
      </c>
      <c r="P1609" s="6">
        <f>IFERROR(Table1[[#This Row],[pledged]]/Table1[[#This Row],[backers_count]],0)</f>
        <v>70.785365853658533</v>
      </c>
      <c r="Q1609" t="str">
        <f>LEFT(Table1[[#This Row],[Category and Sub-Category]],FIND("/",Table1[[#This Row],[Category and Sub-Category]])-1)</f>
        <v>music</v>
      </c>
      <c r="R1609" t="str">
        <f>RIGHT(Table1[[#This Row],[Category and Sub-Category]],LEN(Table1[[#This Row],[Category and Sub-Category]])-FIND("/",Table1[[#This Row],[Category and Sub-Category]]))</f>
        <v>rock</v>
      </c>
      <c r="S1609" s="14">
        <f>(((Table1[[#This Row],[launched_at]]/60)/60)/24)+DATE(1970,1,1)</f>
        <v>41053.80846064815</v>
      </c>
      <c r="T1609" s="14">
        <f t="shared" si="25"/>
        <v>41074.80846064815</v>
      </c>
    </row>
    <row r="1610" spans="1:20" ht="29" x14ac:dyDescent="0.35">
      <c r="A1610">
        <v>1608</v>
      </c>
      <c r="B1610" s="1" t="s">
        <v>1609</v>
      </c>
      <c r="C1610" s="1" t="s">
        <v>5718</v>
      </c>
      <c r="D1610" s="6">
        <v>1200</v>
      </c>
      <c r="E1610" s="6">
        <v>1215</v>
      </c>
      <c r="F1610" t="s">
        <v>8219</v>
      </c>
      <c r="G1610" t="s">
        <v>8224</v>
      </c>
      <c r="H1610" t="s">
        <v>8246</v>
      </c>
      <c r="I1610">
        <v>1388553960</v>
      </c>
      <c r="J1610">
        <v>1385754986</v>
      </c>
      <c r="K1610" t="b">
        <v>0</v>
      </c>
      <c r="L1610">
        <v>23</v>
      </c>
      <c r="M1610" t="b">
        <v>1</v>
      </c>
      <c r="N1610" t="s">
        <v>8276</v>
      </c>
      <c r="O1610" s="16">
        <f>Table1[[#This Row],[pledged]]/Table1[[#This Row],[goal]]*100</f>
        <v>101.25</v>
      </c>
      <c r="P1610" s="6">
        <f>IFERROR(Table1[[#This Row],[pledged]]/Table1[[#This Row],[backers_count]],0)</f>
        <v>52.826086956521742</v>
      </c>
      <c r="Q1610" t="str">
        <f>LEFT(Table1[[#This Row],[Category and Sub-Category]],FIND("/",Table1[[#This Row],[Category and Sub-Category]])-1)</f>
        <v>music</v>
      </c>
      <c r="R1610" t="str">
        <f>RIGHT(Table1[[#This Row],[Category and Sub-Category]],LEN(Table1[[#This Row],[Category and Sub-Category]])-FIND("/",Table1[[#This Row],[Category and Sub-Category]]))</f>
        <v>rock</v>
      </c>
      <c r="S1610" s="14">
        <f>(((Table1[[#This Row],[launched_at]]/60)/60)/24)+DATE(1970,1,1)</f>
        <v>41607.83085648148</v>
      </c>
      <c r="T1610" s="14">
        <f t="shared" si="25"/>
        <v>41640.226388888892</v>
      </c>
    </row>
    <row r="1611" spans="1:20" ht="43.5" x14ac:dyDescent="0.35">
      <c r="A1611">
        <v>1609</v>
      </c>
      <c r="B1611" s="1" t="s">
        <v>1610</v>
      </c>
      <c r="C1611" s="1" t="s">
        <v>5719</v>
      </c>
      <c r="D1611" s="6">
        <v>1500</v>
      </c>
      <c r="E1611" s="6">
        <v>1775</v>
      </c>
      <c r="F1611" t="s">
        <v>8219</v>
      </c>
      <c r="G1611" t="s">
        <v>8224</v>
      </c>
      <c r="H1611" t="s">
        <v>8246</v>
      </c>
      <c r="I1611">
        <v>1320220800</v>
      </c>
      <c r="J1611">
        <v>1315612909</v>
      </c>
      <c r="K1611" t="b">
        <v>0</v>
      </c>
      <c r="L1611">
        <v>4</v>
      </c>
      <c r="M1611" t="b">
        <v>1</v>
      </c>
      <c r="N1611" t="s">
        <v>8276</v>
      </c>
      <c r="O1611" s="16">
        <f>Table1[[#This Row],[pledged]]/Table1[[#This Row],[goal]]*100</f>
        <v>118.33333333333333</v>
      </c>
      <c r="P1611" s="6">
        <f>IFERROR(Table1[[#This Row],[pledged]]/Table1[[#This Row],[backers_count]],0)</f>
        <v>443.75</v>
      </c>
      <c r="Q1611" t="str">
        <f>LEFT(Table1[[#This Row],[Category and Sub-Category]],FIND("/",Table1[[#This Row],[Category and Sub-Category]])-1)</f>
        <v>music</v>
      </c>
      <c r="R1611" t="str">
        <f>RIGHT(Table1[[#This Row],[Category and Sub-Category]],LEN(Table1[[#This Row],[Category and Sub-Category]])-FIND("/",Table1[[#This Row],[Category and Sub-Category]]))</f>
        <v>rock</v>
      </c>
      <c r="S1611" s="14">
        <f>(((Table1[[#This Row],[launched_at]]/60)/60)/24)+DATE(1970,1,1)</f>
        <v>40796.001261574071</v>
      </c>
      <c r="T1611" s="14">
        <f t="shared" si="25"/>
        <v>40849.333333333336</v>
      </c>
    </row>
    <row r="1612" spans="1:20" ht="29" x14ac:dyDescent="0.35">
      <c r="A1612">
        <v>1610</v>
      </c>
      <c r="B1612" s="1" t="s">
        <v>1611</v>
      </c>
      <c r="C1612" s="1" t="s">
        <v>5720</v>
      </c>
      <c r="D1612" s="6">
        <v>2000</v>
      </c>
      <c r="E1612" s="6">
        <v>5437</v>
      </c>
      <c r="F1612" t="s">
        <v>8219</v>
      </c>
      <c r="G1612" t="s">
        <v>8224</v>
      </c>
      <c r="H1612" t="s">
        <v>8246</v>
      </c>
      <c r="I1612">
        <v>1355609510</v>
      </c>
      <c r="J1612">
        <v>1353017510</v>
      </c>
      <c r="K1612" t="b">
        <v>0</v>
      </c>
      <c r="L1612">
        <v>112</v>
      </c>
      <c r="M1612" t="b">
        <v>1</v>
      </c>
      <c r="N1612" t="s">
        <v>8276</v>
      </c>
      <c r="O1612" s="16">
        <f>Table1[[#This Row],[pledged]]/Table1[[#This Row],[goal]]*100</f>
        <v>271.85000000000002</v>
      </c>
      <c r="P1612" s="6">
        <f>IFERROR(Table1[[#This Row],[pledged]]/Table1[[#This Row],[backers_count]],0)</f>
        <v>48.544642857142854</v>
      </c>
      <c r="Q1612" t="str">
        <f>LEFT(Table1[[#This Row],[Category and Sub-Category]],FIND("/",Table1[[#This Row],[Category and Sub-Category]])-1)</f>
        <v>music</v>
      </c>
      <c r="R1612" t="str">
        <f>RIGHT(Table1[[#This Row],[Category and Sub-Category]],LEN(Table1[[#This Row],[Category and Sub-Category]])-FIND("/",Table1[[#This Row],[Category and Sub-Category]]))</f>
        <v>rock</v>
      </c>
      <c r="S1612" s="14">
        <f>(((Table1[[#This Row],[launched_at]]/60)/60)/24)+DATE(1970,1,1)</f>
        <v>41228.924884259257</v>
      </c>
      <c r="T1612" s="14">
        <f t="shared" si="25"/>
        <v>41258.924884259257</v>
      </c>
    </row>
    <row r="1613" spans="1:20" x14ac:dyDescent="0.35">
      <c r="A1613">
        <v>1611</v>
      </c>
      <c r="B1613" s="1" t="s">
        <v>1612</v>
      </c>
      <c r="C1613" s="1" t="s">
        <v>5721</v>
      </c>
      <c r="D1613" s="6">
        <v>800</v>
      </c>
      <c r="E1613" s="6">
        <v>1001</v>
      </c>
      <c r="F1613" t="s">
        <v>8219</v>
      </c>
      <c r="G1613" t="s">
        <v>8224</v>
      </c>
      <c r="H1613" t="s">
        <v>8246</v>
      </c>
      <c r="I1613">
        <v>1370390432</v>
      </c>
      <c r="J1613">
        <v>1368576032</v>
      </c>
      <c r="K1613" t="b">
        <v>0</v>
      </c>
      <c r="L1613">
        <v>27</v>
      </c>
      <c r="M1613" t="b">
        <v>1</v>
      </c>
      <c r="N1613" t="s">
        <v>8276</v>
      </c>
      <c r="O1613" s="16">
        <f>Table1[[#This Row],[pledged]]/Table1[[#This Row],[goal]]*100</f>
        <v>125.125</v>
      </c>
      <c r="P1613" s="6">
        <f>IFERROR(Table1[[#This Row],[pledged]]/Table1[[#This Row],[backers_count]],0)</f>
        <v>37.074074074074076</v>
      </c>
      <c r="Q1613" t="str">
        <f>LEFT(Table1[[#This Row],[Category and Sub-Category]],FIND("/",Table1[[#This Row],[Category and Sub-Category]])-1)</f>
        <v>music</v>
      </c>
      <c r="R1613" t="str">
        <f>RIGHT(Table1[[#This Row],[Category and Sub-Category]],LEN(Table1[[#This Row],[Category and Sub-Category]])-FIND("/",Table1[[#This Row],[Category and Sub-Category]]))</f>
        <v>rock</v>
      </c>
      <c r="S1613" s="14">
        <f>(((Table1[[#This Row],[launched_at]]/60)/60)/24)+DATE(1970,1,1)</f>
        <v>41409.00037037037</v>
      </c>
      <c r="T1613" s="14">
        <f t="shared" si="25"/>
        <v>41430.00037037037</v>
      </c>
    </row>
    <row r="1614" spans="1:20" ht="43.5" x14ac:dyDescent="0.35">
      <c r="A1614">
        <v>1612</v>
      </c>
      <c r="B1614" s="1" t="s">
        <v>1613</v>
      </c>
      <c r="C1614" s="1" t="s">
        <v>5722</v>
      </c>
      <c r="D1614" s="6">
        <v>500</v>
      </c>
      <c r="E1614" s="6">
        <v>550</v>
      </c>
      <c r="F1614" t="s">
        <v>8219</v>
      </c>
      <c r="G1614" t="s">
        <v>8224</v>
      </c>
      <c r="H1614" t="s">
        <v>8246</v>
      </c>
      <c r="I1614">
        <v>1357160384</v>
      </c>
      <c r="J1614">
        <v>1354568384</v>
      </c>
      <c r="K1614" t="b">
        <v>0</v>
      </c>
      <c r="L1614">
        <v>11</v>
      </c>
      <c r="M1614" t="b">
        <v>1</v>
      </c>
      <c r="N1614" t="s">
        <v>8276</v>
      </c>
      <c r="O1614" s="16">
        <f>Table1[[#This Row],[pledged]]/Table1[[#This Row],[goal]]*100</f>
        <v>110.00000000000001</v>
      </c>
      <c r="P1614" s="6">
        <f>IFERROR(Table1[[#This Row],[pledged]]/Table1[[#This Row],[backers_count]],0)</f>
        <v>50</v>
      </c>
      <c r="Q1614" t="str">
        <f>LEFT(Table1[[#This Row],[Category and Sub-Category]],FIND("/",Table1[[#This Row],[Category and Sub-Category]])-1)</f>
        <v>music</v>
      </c>
      <c r="R1614" t="str">
        <f>RIGHT(Table1[[#This Row],[Category and Sub-Category]],LEN(Table1[[#This Row],[Category and Sub-Category]])-FIND("/",Table1[[#This Row],[Category and Sub-Category]]))</f>
        <v>rock</v>
      </c>
      <c r="S1614" s="14">
        <f>(((Table1[[#This Row],[launched_at]]/60)/60)/24)+DATE(1970,1,1)</f>
        <v>41246.874814814815</v>
      </c>
      <c r="T1614" s="14">
        <f t="shared" si="25"/>
        <v>41276.874814814815</v>
      </c>
    </row>
    <row r="1615" spans="1:20" ht="43.5" x14ac:dyDescent="0.35">
      <c r="A1615">
        <v>1613</v>
      </c>
      <c r="B1615" s="1" t="s">
        <v>1614</v>
      </c>
      <c r="C1615" s="1" t="s">
        <v>5723</v>
      </c>
      <c r="D1615" s="6">
        <v>1000</v>
      </c>
      <c r="E1615" s="6">
        <v>1015</v>
      </c>
      <c r="F1615" t="s">
        <v>8219</v>
      </c>
      <c r="G1615" t="s">
        <v>8224</v>
      </c>
      <c r="H1615" t="s">
        <v>8246</v>
      </c>
      <c r="I1615">
        <v>1342921202</v>
      </c>
      <c r="J1615">
        <v>1340329202</v>
      </c>
      <c r="K1615" t="b">
        <v>0</v>
      </c>
      <c r="L1615">
        <v>26</v>
      </c>
      <c r="M1615" t="b">
        <v>1</v>
      </c>
      <c r="N1615" t="s">
        <v>8276</v>
      </c>
      <c r="O1615" s="16">
        <f>Table1[[#This Row],[pledged]]/Table1[[#This Row],[goal]]*100</f>
        <v>101.49999999999999</v>
      </c>
      <c r="P1615" s="6">
        <f>IFERROR(Table1[[#This Row],[pledged]]/Table1[[#This Row],[backers_count]],0)</f>
        <v>39.03846153846154</v>
      </c>
      <c r="Q1615" t="str">
        <f>LEFT(Table1[[#This Row],[Category and Sub-Category]],FIND("/",Table1[[#This Row],[Category and Sub-Category]])-1)</f>
        <v>music</v>
      </c>
      <c r="R1615" t="str">
        <f>RIGHT(Table1[[#This Row],[Category and Sub-Category]],LEN(Table1[[#This Row],[Category and Sub-Category]])-FIND("/",Table1[[#This Row],[Category and Sub-Category]]))</f>
        <v>rock</v>
      </c>
      <c r="S1615" s="14">
        <f>(((Table1[[#This Row],[launched_at]]/60)/60)/24)+DATE(1970,1,1)</f>
        <v>41082.069467592592</v>
      </c>
      <c r="T1615" s="14">
        <f t="shared" si="25"/>
        <v>41112.069467592592</v>
      </c>
    </row>
    <row r="1616" spans="1:20" ht="43.5" x14ac:dyDescent="0.35">
      <c r="A1616">
        <v>1614</v>
      </c>
      <c r="B1616" s="1" t="s">
        <v>1615</v>
      </c>
      <c r="C1616" s="1" t="s">
        <v>5724</v>
      </c>
      <c r="D1616" s="6">
        <v>5000</v>
      </c>
      <c r="E1616" s="6">
        <v>5135</v>
      </c>
      <c r="F1616" t="s">
        <v>8219</v>
      </c>
      <c r="G1616" t="s">
        <v>8224</v>
      </c>
      <c r="H1616" t="s">
        <v>8246</v>
      </c>
      <c r="I1616">
        <v>1407085200</v>
      </c>
      <c r="J1616">
        <v>1401924769</v>
      </c>
      <c r="K1616" t="b">
        <v>0</v>
      </c>
      <c r="L1616">
        <v>77</v>
      </c>
      <c r="M1616" t="b">
        <v>1</v>
      </c>
      <c r="N1616" t="s">
        <v>8276</v>
      </c>
      <c r="O1616" s="16">
        <f>Table1[[#This Row],[pledged]]/Table1[[#This Row],[goal]]*100</f>
        <v>102.69999999999999</v>
      </c>
      <c r="P1616" s="6">
        <f>IFERROR(Table1[[#This Row],[pledged]]/Table1[[#This Row],[backers_count]],0)</f>
        <v>66.688311688311686</v>
      </c>
      <c r="Q1616" t="str">
        <f>LEFT(Table1[[#This Row],[Category and Sub-Category]],FIND("/",Table1[[#This Row],[Category and Sub-Category]])-1)</f>
        <v>music</v>
      </c>
      <c r="R1616" t="str">
        <f>RIGHT(Table1[[#This Row],[Category and Sub-Category]],LEN(Table1[[#This Row],[Category and Sub-Category]])-FIND("/",Table1[[#This Row],[Category and Sub-Category]]))</f>
        <v>rock</v>
      </c>
      <c r="S1616" s="14">
        <f>(((Table1[[#This Row],[launched_at]]/60)/60)/24)+DATE(1970,1,1)</f>
        <v>41794.981122685182</v>
      </c>
      <c r="T1616" s="14">
        <f t="shared" si="25"/>
        <v>41854.708333333336</v>
      </c>
    </row>
    <row r="1617" spans="1:20" ht="43.5" x14ac:dyDescent="0.35">
      <c r="A1617">
        <v>1615</v>
      </c>
      <c r="B1617" s="1" t="s">
        <v>1616</v>
      </c>
      <c r="C1617" s="1" t="s">
        <v>5725</v>
      </c>
      <c r="D1617" s="6">
        <v>8000</v>
      </c>
      <c r="E1617" s="6">
        <v>9130</v>
      </c>
      <c r="F1617" t="s">
        <v>8219</v>
      </c>
      <c r="G1617" t="s">
        <v>8224</v>
      </c>
      <c r="H1617" t="s">
        <v>8246</v>
      </c>
      <c r="I1617">
        <v>1323742396</v>
      </c>
      <c r="J1617">
        <v>1319850796</v>
      </c>
      <c r="K1617" t="b">
        <v>0</v>
      </c>
      <c r="L1617">
        <v>136</v>
      </c>
      <c r="M1617" t="b">
        <v>1</v>
      </c>
      <c r="N1617" t="s">
        <v>8276</v>
      </c>
      <c r="O1617" s="16">
        <f>Table1[[#This Row],[pledged]]/Table1[[#This Row],[goal]]*100</f>
        <v>114.12500000000001</v>
      </c>
      <c r="P1617" s="6">
        <f>IFERROR(Table1[[#This Row],[pledged]]/Table1[[#This Row],[backers_count]],0)</f>
        <v>67.132352941176464</v>
      </c>
      <c r="Q1617" t="str">
        <f>LEFT(Table1[[#This Row],[Category and Sub-Category]],FIND("/",Table1[[#This Row],[Category and Sub-Category]])-1)</f>
        <v>music</v>
      </c>
      <c r="R1617" t="str">
        <f>RIGHT(Table1[[#This Row],[Category and Sub-Category]],LEN(Table1[[#This Row],[Category and Sub-Category]])-FIND("/",Table1[[#This Row],[Category and Sub-Category]]))</f>
        <v>rock</v>
      </c>
      <c r="S1617" s="14">
        <f>(((Table1[[#This Row],[launched_at]]/60)/60)/24)+DATE(1970,1,1)</f>
        <v>40845.050879629627</v>
      </c>
      <c r="T1617" s="14">
        <f t="shared" si="25"/>
        <v>40890.092546296299</v>
      </c>
    </row>
    <row r="1618" spans="1:20" ht="43.5" x14ac:dyDescent="0.35">
      <c r="A1618">
        <v>1616</v>
      </c>
      <c r="B1618" s="1" t="s">
        <v>1617</v>
      </c>
      <c r="C1618" s="1" t="s">
        <v>5726</v>
      </c>
      <c r="D1618" s="6">
        <v>10000</v>
      </c>
      <c r="E1618" s="6">
        <v>10420</v>
      </c>
      <c r="F1618" t="s">
        <v>8219</v>
      </c>
      <c r="G1618" t="s">
        <v>8224</v>
      </c>
      <c r="H1618" t="s">
        <v>8246</v>
      </c>
      <c r="I1618">
        <v>1353621600</v>
      </c>
      <c r="J1618">
        <v>1350061821</v>
      </c>
      <c r="K1618" t="b">
        <v>0</v>
      </c>
      <c r="L1618">
        <v>157</v>
      </c>
      <c r="M1618" t="b">
        <v>1</v>
      </c>
      <c r="N1618" t="s">
        <v>8276</v>
      </c>
      <c r="O1618" s="16">
        <f>Table1[[#This Row],[pledged]]/Table1[[#This Row],[goal]]*100</f>
        <v>104.2</v>
      </c>
      <c r="P1618" s="6">
        <f>IFERROR(Table1[[#This Row],[pledged]]/Table1[[#This Row],[backers_count]],0)</f>
        <v>66.369426751592357</v>
      </c>
      <c r="Q1618" t="str">
        <f>LEFT(Table1[[#This Row],[Category and Sub-Category]],FIND("/",Table1[[#This Row],[Category and Sub-Category]])-1)</f>
        <v>music</v>
      </c>
      <c r="R1618" t="str">
        <f>RIGHT(Table1[[#This Row],[Category and Sub-Category]],LEN(Table1[[#This Row],[Category and Sub-Category]])-FIND("/",Table1[[#This Row],[Category and Sub-Category]]))</f>
        <v>rock</v>
      </c>
      <c r="S1618" s="14">
        <f>(((Table1[[#This Row],[launched_at]]/60)/60)/24)+DATE(1970,1,1)</f>
        <v>41194.715520833335</v>
      </c>
      <c r="T1618" s="14">
        <f t="shared" si="25"/>
        <v>41235.916666666664</v>
      </c>
    </row>
    <row r="1619" spans="1:20" ht="29" x14ac:dyDescent="0.35">
      <c r="A1619">
        <v>1617</v>
      </c>
      <c r="B1619" s="1" t="s">
        <v>1618</v>
      </c>
      <c r="C1619" s="1" t="s">
        <v>5727</v>
      </c>
      <c r="D1619" s="6">
        <v>7000</v>
      </c>
      <c r="E1619" s="6">
        <v>10210</v>
      </c>
      <c r="F1619" t="s">
        <v>8219</v>
      </c>
      <c r="G1619" t="s">
        <v>8224</v>
      </c>
      <c r="H1619" t="s">
        <v>8246</v>
      </c>
      <c r="I1619">
        <v>1383332400</v>
      </c>
      <c r="J1619">
        <v>1380470188</v>
      </c>
      <c r="K1619" t="b">
        <v>0</v>
      </c>
      <c r="L1619">
        <v>158</v>
      </c>
      <c r="M1619" t="b">
        <v>1</v>
      </c>
      <c r="N1619" t="s">
        <v>8276</v>
      </c>
      <c r="O1619" s="16">
        <f>Table1[[#This Row],[pledged]]/Table1[[#This Row],[goal]]*100</f>
        <v>145.85714285714286</v>
      </c>
      <c r="P1619" s="6">
        <f>IFERROR(Table1[[#This Row],[pledged]]/Table1[[#This Row],[backers_count]],0)</f>
        <v>64.620253164556956</v>
      </c>
      <c r="Q1619" t="str">
        <f>LEFT(Table1[[#This Row],[Category and Sub-Category]],FIND("/",Table1[[#This Row],[Category and Sub-Category]])-1)</f>
        <v>music</v>
      </c>
      <c r="R1619" t="str">
        <f>RIGHT(Table1[[#This Row],[Category and Sub-Category]],LEN(Table1[[#This Row],[Category and Sub-Category]])-FIND("/",Table1[[#This Row],[Category and Sub-Category]]))</f>
        <v>rock</v>
      </c>
      <c r="S1619" s="14">
        <f>(((Table1[[#This Row],[launched_at]]/60)/60)/24)+DATE(1970,1,1)</f>
        <v>41546.664212962962</v>
      </c>
      <c r="T1619" s="14">
        <f t="shared" si="25"/>
        <v>41579.791666666664</v>
      </c>
    </row>
    <row r="1620" spans="1:20" ht="43.5" x14ac:dyDescent="0.35">
      <c r="A1620">
        <v>1618</v>
      </c>
      <c r="B1620" s="1" t="s">
        <v>1619</v>
      </c>
      <c r="C1620" s="1" t="s">
        <v>5728</v>
      </c>
      <c r="D1620" s="6">
        <v>1500</v>
      </c>
      <c r="E1620" s="6">
        <v>1576</v>
      </c>
      <c r="F1620" t="s">
        <v>8219</v>
      </c>
      <c r="G1620" t="s">
        <v>8224</v>
      </c>
      <c r="H1620" t="s">
        <v>8246</v>
      </c>
      <c r="I1620">
        <v>1362757335</v>
      </c>
      <c r="J1620">
        <v>1359301335</v>
      </c>
      <c r="K1620" t="b">
        <v>0</v>
      </c>
      <c r="L1620">
        <v>27</v>
      </c>
      <c r="M1620" t="b">
        <v>1</v>
      </c>
      <c r="N1620" t="s">
        <v>8276</v>
      </c>
      <c r="O1620" s="16">
        <f>Table1[[#This Row],[pledged]]/Table1[[#This Row],[goal]]*100</f>
        <v>105.06666666666666</v>
      </c>
      <c r="P1620" s="6">
        <f>IFERROR(Table1[[#This Row],[pledged]]/Table1[[#This Row],[backers_count]],0)</f>
        <v>58.370370370370374</v>
      </c>
      <c r="Q1620" t="str">
        <f>LEFT(Table1[[#This Row],[Category and Sub-Category]],FIND("/",Table1[[#This Row],[Category and Sub-Category]])-1)</f>
        <v>music</v>
      </c>
      <c r="R1620" t="str">
        <f>RIGHT(Table1[[#This Row],[Category and Sub-Category]],LEN(Table1[[#This Row],[Category and Sub-Category]])-FIND("/",Table1[[#This Row],[Category and Sub-Category]]))</f>
        <v>rock</v>
      </c>
      <c r="S1620" s="14">
        <f>(((Table1[[#This Row],[launched_at]]/60)/60)/24)+DATE(1970,1,1)</f>
        <v>41301.654340277775</v>
      </c>
      <c r="T1620" s="14">
        <f t="shared" si="25"/>
        <v>41341.654340277775</v>
      </c>
    </row>
    <row r="1621" spans="1:20" ht="43.5" x14ac:dyDescent="0.35">
      <c r="A1621">
        <v>1619</v>
      </c>
      <c r="B1621" s="1" t="s">
        <v>1620</v>
      </c>
      <c r="C1621" s="1" t="s">
        <v>5729</v>
      </c>
      <c r="D1621" s="6">
        <v>1500</v>
      </c>
      <c r="E1621" s="6">
        <v>2000</v>
      </c>
      <c r="F1621" t="s">
        <v>8219</v>
      </c>
      <c r="G1621" t="s">
        <v>8224</v>
      </c>
      <c r="H1621" t="s">
        <v>8246</v>
      </c>
      <c r="I1621">
        <v>1410755286</v>
      </c>
      <c r="J1621">
        <v>1408940886</v>
      </c>
      <c r="K1621" t="b">
        <v>0</v>
      </c>
      <c r="L1621">
        <v>23</v>
      </c>
      <c r="M1621" t="b">
        <v>1</v>
      </c>
      <c r="N1621" t="s">
        <v>8276</v>
      </c>
      <c r="O1621" s="16">
        <f>Table1[[#This Row],[pledged]]/Table1[[#This Row],[goal]]*100</f>
        <v>133.33333333333331</v>
      </c>
      <c r="P1621" s="6">
        <f>IFERROR(Table1[[#This Row],[pledged]]/Table1[[#This Row],[backers_count]],0)</f>
        <v>86.956521739130437</v>
      </c>
      <c r="Q1621" t="str">
        <f>LEFT(Table1[[#This Row],[Category and Sub-Category]],FIND("/",Table1[[#This Row],[Category and Sub-Category]])-1)</f>
        <v>music</v>
      </c>
      <c r="R1621" t="str">
        <f>RIGHT(Table1[[#This Row],[Category and Sub-Category]],LEN(Table1[[#This Row],[Category and Sub-Category]])-FIND("/",Table1[[#This Row],[Category and Sub-Category]]))</f>
        <v>rock</v>
      </c>
      <c r="S1621" s="14">
        <f>(((Table1[[#This Row],[launched_at]]/60)/60)/24)+DATE(1970,1,1)</f>
        <v>41876.18618055556</v>
      </c>
      <c r="T1621" s="14">
        <f t="shared" si="25"/>
        <v>41897.18618055556</v>
      </c>
    </row>
    <row r="1622" spans="1:20" ht="29" x14ac:dyDescent="0.35">
      <c r="A1622">
        <v>1620</v>
      </c>
      <c r="B1622" s="1" t="s">
        <v>1621</v>
      </c>
      <c r="C1622" s="1" t="s">
        <v>5730</v>
      </c>
      <c r="D1622" s="6">
        <v>1000</v>
      </c>
      <c r="E1622" s="6">
        <v>1130</v>
      </c>
      <c r="F1622" t="s">
        <v>8219</v>
      </c>
      <c r="G1622" t="s">
        <v>8224</v>
      </c>
      <c r="H1622" t="s">
        <v>8246</v>
      </c>
      <c r="I1622">
        <v>1361606940</v>
      </c>
      <c r="J1622">
        <v>1361002140</v>
      </c>
      <c r="K1622" t="b">
        <v>0</v>
      </c>
      <c r="L1622">
        <v>17</v>
      </c>
      <c r="M1622" t="b">
        <v>1</v>
      </c>
      <c r="N1622" t="s">
        <v>8276</v>
      </c>
      <c r="O1622" s="16">
        <f>Table1[[#This Row],[pledged]]/Table1[[#This Row],[goal]]*100</f>
        <v>112.99999999999999</v>
      </c>
      <c r="P1622" s="6">
        <f>IFERROR(Table1[[#This Row],[pledged]]/Table1[[#This Row],[backers_count]],0)</f>
        <v>66.470588235294116</v>
      </c>
      <c r="Q1622" t="str">
        <f>LEFT(Table1[[#This Row],[Category and Sub-Category]],FIND("/",Table1[[#This Row],[Category and Sub-Category]])-1)</f>
        <v>music</v>
      </c>
      <c r="R1622" t="str">
        <f>RIGHT(Table1[[#This Row],[Category and Sub-Category]],LEN(Table1[[#This Row],[Category and Sub-Category]])-FIND("/",Table1[[#This Row],[Category and Sub-Category]]))</f>
        <v>rock</v>
      </c>
      <c r="S1622" s="14">
        <f>(((Table1[[#This Row],[launched_at]]/60)/60)/24)+DATE(1970,1,1)</f>
        <v>41321.339583333334</v>
      </c>
      <c r="T1622" s="14">
        <f t="shared" si="25"/>
        <v>41328.339583333334</v>
      </c>
    </row>
    <row r="1623" spans="1:20" ht="43.5" x14ac:dyDescent="0.35">
      <c r="A1623">
        <v>1621</v>
      </c>
      <c r="B1623" s="1" t="s">
        <v>1622</v>
      </c>
      <c r="C1623" s="1" t="s">
        <v>5731</v>
      </c>
      <c r="D1623" s="6">
        <v>5000</v>
      </c>
      <c r="E1623" s="6">
        <v>6060</v>
      </c>
      <c r="F1623" t="s">
        <v>8219</v>
      </c>
      <c r="G1623" t="s">
        <v>8224</v>
      </c>
      <c r="H1623" t="s">
        <v>8246</v>
      </c>
      <c r="I1623">
        <v>1338177540</v>
      </c>
      <c r="J1623">
        <v>1333550015</v>
      </c>
      <c r="K1623" t="b">
        <v>0</v>
      </c>
      <c r="L1623">
        <v>37</v>
      </c>
      <c r="M1623" t="b">
        <v>1</v>
      </c>
      <c r="N1623" t="s">
        <v>8276</v>
      </c>
      <c r="O1623" s="16">
        <f>Table1[[#This Row],[pledged]]/Table1[[#This Row],[goal]]*100</f>
        <v>121.2</v>
      </c>
      <c r="P1623" s="6">
        <f>IFERROR(Table1[[#This Row],[pledged]]/Table1[[#This Row],[backers_count]],0)</f>
        <v>163.78378378378378</v>
      </c>
      <c r="Q1623" t="str">
        <f>LEFT(Table1[[#This Row],[Category and Sub-Category]],FIND("/",Table1[[#This Row],[Category and Sub-Category]])-1)</f>
        <v>music</v>
      </c>
      <c r="R1623" t="str">
        <f>RIGHT(Table1[[#This Row],[Category and Sub-Category]],LEN(Table1[[#This Row],[Category and Sub-Category]])-FIND("/",Table1[[#This Row],[Category and Sub-Category]]))</f>
        <v>rock</v>
      </c>
      <c r="S1623" s="14">
        <f>(((Table1[[#This Row],[launched_at]]/60)/60)/24)+DATE(1970,1,1)</f>
        <v>41003.60665509259</v>
      </c>
      <c r="T1623" s="14">
        <f t="shared" si="25"/>
        <v>41057.165972222225</v>
      </c>
    </row>
    <row r="1624" spans="1:20" ht="43.5" x14ac:dyDescent="0.35">
      <c r="A1624">
        <v>1622</v>
      </c>
      <c r="B1624" s="1" t="s">
        <v>1623</v>
      </c>
      <c r="C1624" s="1" t="s">
        <v>5732</v>
      </c>
      <c r="D1624" s="6">
        <v>6900</v>
      </c>
      <c r="E1624" s="6">
        <v>7019</v>
      </c>
      <c r="F1624" t="s">
        <v>8219</v>
      </c>
      <c r="G1624" t="s">
        <v>8224</v>
      </c>
      <c r="H1624" t="s">
        <v>8246</v>
      </c>
      <c r="I1624">
        <v>1418803140</v>
      </c>
      <c r="J1624">
        <v>1415343874</v>
      </c>
      <c r="K1624" t="b">
        <v>0</v>
      </c>
      <c r="L1624">
        <v>65</v>
      </c>
      <c r="M1624" t="b">
        <v>1</v>
      </c>
      <c r="N1624" t="s">
        <v>8276</v>
      </c>
      <c r="O1624" s="16">
        <f>Table1[[#This Row],[pledged]]/Table1[[#This Row],[goal]]*100</f>
        <v>101.72463768115942</v>
      </c>
      <c r="P1624" s="6">
        <f>IFERROR(Table1[[#This Row],[pledged]]/Table1[[#This Row],[backers_count]],0)</f>
        <v>107.98461538461538</v>
      </c>
      <c r="Q1624" t="str">
        <f>LEFT(Table1[[#This Row],[Category and Sub-Category]],FIND("/",Table1[[#This Row],[Category and Sub-Category]])-1)</f>
        <v>music</v>
      </c>
      <c r="R1624" t="str">
        <f>RIGHT(Table1[[#This Row],[Category and Sub-Category]],LEN(Table1[[#This Row],[Category and Sub-Category]])-FIND("/",Table1[[#This Row],[Category and Sub-Category]]))</f>
        <v>rock</v>
      </c>
      <c r="S1624" s="14">
        <f>(((Table1[[#This Row],[launched_at]]/60)/60)/24)+DATE(1970,1,1)</f>
        <v>41950.29483796296</v>
      </c>
      <c r="T1624" s="14">
        <f t="shared" si="25"/>
        <v>41990.332638888889</v>
      </c>
    </row>
    <row r="1625" spans="1:20" ht="43.5" x14ac:dyDescent="0.35">
      <c r="A1625">
        <v>1623</v>
      </c>
      <c r="B1625" s="1" t="s">
        <v>1624</v>
      </c>
      <c r="C1625" s="1" t="s">
        <v>5733</v>
      </c>
      <c r="D1625" s="6">
        <v>750</v>
      </c>
      <c r="E1625" s="6">
        <v>758</v>
      </c>
      <c r="F1625" t="s">
        <v>8219</v>
      </c>
      <c r="G1625" t="s">
        <v>8225</v>
      </c>
      <c r="H1625" t="s">
        <v>8247</v>
      </c>
      <c r="I1625">
        <v>1377621089</v>
      </c>
      <c r="J1625">
        <v>1372437089</v>
      </c>
      <c r="K1625" t="b">
        <v>0</v>
      </c>
      <c r="L1625">
        <v>18</v>
      </c>
      <c r="M1625" t="b">
        <v>1</v>
      </c>
      <c r="N1625" t="s">
        <v>8276</v>
      </c>
      <c r="O1625" s="16">
        <f>Table1[[#This Row],[pledged]]/Table1[[#This Row],[goal]]*100</f>
        <v>101.06666666666666</v>
      </c>
      <c r="P1625" s="6">
        <f>IFERROR(Table1[[#This Row],[pledged]]/Table1[[#This Row],[backers_count]],0)</f>
        <v>42.111111111111114</v>
      </c>
      <c r="Q1625" t="str">
        <f>LEFT(Table1[[#This Row],[Category and Sub-Category]],FIND("/",Table1[[#This Row],[Category and Sub-Category]])-1)</f>
        <v>music</v>
      </c>
      <c r="R1625" t="str">
        <f>RIGHT(Table1[[#This Row],[Category and Sub-Category]],LEN(Table1[[#This Row],[Category and Sub-Category]])-FIND("/",Table1[[#This Row],[Category and Sub-Category]]))</f>
        <v>rock</v>
      </c>
      <c r="S1625" s="14">
        <f>(((Table1[[#This Row],[launched_at]]/60)/60)/24)+DATE(1970,1,1)</f>
        <v>41453.688530092593</v>
      </c>
      <c r="T1625" s="14">
        <f t="shared" si="25"/>
        <v>41513.688530092593</v>
      </c>
    </row>
    <row r="1626" spans="1:20" ht="43.5" x14ac:dyDescent="0.35">
      <c r="A1626">
        <v>1624</v>
      </c>
      <c r="B1626" s="1" t="s">
        <v>1625</v>
      </c>
      <c r="C1626" s="1" t="s">
        <v>5734</v>
      </c>
      <c r="D1626" s="6">
        <v>1000</v>
      </c>
      <c r="E1626" s="6">
        <v>1180</v>
      </c>
      <c r="F1626" t="s">
        <v>8219</v>
      </c>
      <c r="G1626" t="s">
        <v>8224</v>
      </c>
      <c r="H1626" t="s">
        <v>8246</v>
      </c>
      <c r="I1626">
        <v>1357721335</v>
      </c>
      <c r="J1626">
        <v>1354265335</v>
      </c>
      <c r="K1626" t="b">
        <v>0</v>
      </c>
      <c r="L1626">
        <v>25</v>
      </c>
      <c r="M1626" t="b">
        <v>1</v>
      </c>
      <c r="N1626" t="s">
        <v>8276</v>
      </c>
      <c r="O1626" s="16">
        <f>Table1[[#This Row],[pledged]]/Table1[[#This Row],[goal]]*100</f>
        <v>118</v>
      </c>
      <c r="P1626" s="6">
        <f>IFERROR(Table1[[#This Row],[pledged]]/Table1[[#This Row],[backers_count]],0)</f>
        <v>47.2</v>
      </c>
      <c r="Q1626" t="str">
        <f>LEFT(Table1[[#This Row],[Category and Sub-Category]],FIND("/",Table1[[#This Row],[Category and Sub-Category]])-1)</f>
        <v>music</v>
      </c>
      <c r="R1626" t="str">
        <f>RIGHT(Table1[[#This Row],[Category and Sub-Category]],LEN(Table1[[#This Row],[Category and Sub-Category]])-FIND("/",Table1[[#This Row],[Category and Sub-Category]]))</f>
        <v>rock</v>
      </c>
      <c r="S1626" s="14">
        <f>(((Table1[[#This Row],[launched_at]]/60)/60)/24)+DATE(1970,1,1)</f>
        <v>41243.367303240739</v>
      </c>
      <c r="T1626" s="14">
        <f t="shared" si="25"/>
        <v>41283.367303240739</v>
      </c>
    </row>
    <row r="1627" spans="1:20" ht="58" x14ac:dyDescent="0.35">
      <c r="A1627">
        <v>1625</v>
      </c>
      <c r="B1627" s="1" t="s">
        <v>1626</v>
      </c>
      <c r="C1627" s="1" t="s">
        <v>5735</v>
      </c>
      <c r="D1627" s="6">
        <v>7500</v>
      </c>
      <c r="E1627" s="6">
        <v>11650</v>
      </c>
      <c r="F1627" t="s">
        <v>8219</v>
      </c>
      <c r="G1627" t="s">
        <v>8224</v>
      </c>
      <c r="H1627" t="s">
        <v>8246</v>
      </c>
      <c r="I1627">
        <v>1347382053</v>
      </c>
      <c r="J1627">
        <v>1344962853</v>
      </c>
      <c r="K1627" t="b">
        <v>0</v>
      </c>
      <c r="L1627">
        <v>104</v>
      </c>
      <c r="M1627" t="b">
        <v>1</v>
      </c>
      <c r="N1627" t="s">
        <v>8276</v>
      </c>
      <c r="O1627" s="16">
        <f>Table1[[#This Row],[pledged]]/Table1[[#This Row],[goal]]*100</f>
        <v>155.33333333333331</v>
      </c>
      <c r="P1627" s="6">
        <f>IFERROR(Table1[[#This Row],[pledged]]/Table1[[#This Row],[backers_count]],0)</f>
        <v>112.01923076923077</v>
      </c>
      <c r="Q1627" t="str">
        <f>LEFT(Table1[[#This Row],[Category and Sub-Category]],FIND("/",Table1[[#This Row],[Category and Sub-Category]])-1)</f>
        <v>music</v>
      </c>
      <c r="R1627" t="str">
        <f>RIGHT(Table1[[#This Row],[Category and Sub-Category]],LEN(Table1[[#This Row],[Category and Sub-Category]])-FIND("/",Table1[[#This Row],[Category and Sub-Category]]))</f>
        <v>rock</v>
      </c>
      <c r="S1627" s="14">
        <f>(((Table1[[#This Row],[launched_at]]/60)/60)/24)+DATE(1970,1,1)</f>
        <v>41135.699687500004</v>
      </c>
      <c r="T1627" s="14">
        <f t="shared" si="25"/>
        <v>41163.699687500004</v>
      </c>
    </row>
    <row r="1628" spans="1:20" ht="43.5" x14ac:dyDescent="0.35">
      <c r="A1628">
        <v>1626</v>
      </c>
      <c r="B1628" s="1" t="s">
        <v>1627</v>
      </c>
      <c r="C1628" s="1" t="s">
        <v>5736</v>
      </c>
      <c r="D1628" s="6">
        <v>8000</v>
      </c>
      <c r="E1628" s="6">
        <v>8095</v>
      </c>
      <c r="F1628" t="s">
        <v>8219</v>
      </c>
      <c r="G1628" t="s">
        <v>8224</v>
      </c>
      <c r="H1628" t="s">
        <v>8246</v>
      </c>
      <c r="I1628">
        <v>1385932867</v>
      </c>
      <c r="J1628">
        <v>1383337267</v>
      </c>
      <c r="K1628" t="b">
        <v>0</v>
      </c>
      <c r="L1628">
        <v>108</v>
      </c>
      <c r="M1628" t="b">
        <v>1</v>
      </c>
      <c r="N1628" t="s">
        <v>8276</v>
      </c>
      <c r="O1628" s="16">
        <f>Table1[[#This Row],[pledged]]/Table1[[#This Row],[goal]]*100</f>
        <v>101.18750000000001</v>
      </c>
      <c r="P1628" s="6">
        <f>IFERROR(Table1[[#This Row],[pledged]]/Table1[[#This Row],[backers_count]],0)</f>
        <v>74.953703703703709</v>
      </c>
      <c r="Q1628" t="str">
        <f>LEFT(Table1[[#This Row],[Category and Sub-Category]],FIND("/",Table1[[#This Row],[Category and Sub-Category]])-1)</f>
        <v>music</v>
      </c>
      <c r="R1628" t="str">
        <f>RIGHT(Table1[[#This Row],[Category and Sub-Category]],LEN(Table1[[#This Row],[Category and Sub-Category]])-FIND("/",Table1[[#This Row],[Category and Sub-Category]]))</f>
        <v>rock</v>
      </c>
      <c r="S1628" s="14">
        <f>(((Table1[[#This Row],[launched_at]]/60)/60)/24)+DATE(1970,1,1)</f>
        <v>41579.847997685189</v>
      </c>
      <c r="T1628" s="14">
        <f t="shared" si="25"/>
        <v>41609.889664351853</v>
      </c>
    </row>
    <row r="1629" spans="1:20" ht="43.5" x14ac:dyDescent="0.35">
      <c r="A1629">
        <v>1627</v>
      </c>
      <c r="B1629" s="1" t="s">
        <v>1628</v>
      </c>
      <c r="C1629" s="1" t="s">
        <v>5737</v>
      </c>
      <c r="D1629" s="6">
        <v>2000</v>
      </c>
      <c r="E1629" s="6">
        <v>2340</v>
      </c>
      <c r="F1629" t="s">
        <v>8219</v>
      </c>
      <c r="G1629" t="s">
        <v>8224</v>
      </c>
      <c r="H1629" t="s">
        <v>8246</v>
      </c>
      <c r="I1629">
        <v>1353905940</v>
      </c>
      <c r="J1629">
        <v>1351011489</v>
      </c>
      <c r="K1629" t="b">
        <v>0</v>
      </c>
      <c r="L1629">
        <v>38</v>
      </c>
      <c r="M1629" t="b">
        <v>1</v>
      </c>
      <c r="N1629" t="s">
        <v>8276</v>
      </c>
      <c r="O1629" s="16">
        <f>Table1[[#This Row],[pledged]]/Table1[[#This Row],[goal]]*100</f>
        <v>117</v>
      </c>
      <c r="P1629" s="6">
        <f>IFERROR(Table1[[#This Row],[pledged]]/Table1[[#This Row],[backers_count]],0)</f>
        <v>61.578947368421055</v>
      </c>
      <c r="Q1629" t="str">
        <f>LEFT(Table1[[#This Row],[Category and Sub-Category]],FIND("/",Table1[[#This Row],[Category and Sub-Category]])-1)</f>
        <v>music</v>
      </c>
      <c r="R1629" t="str">
        <f>RIGHT(Table1[[#This Row],[Category and Sub-Category]],LEN(Table1[[#This Row],[Category and Sub-Category]])-FIND("/",Table1[[#This Row],[Category and Sub-Category]]))</f>
        <v>rock</v>
      </c>
      <c r="S1629" s="14">
        <f>(((Table1[[#This Row],[launched_at]]/60)/60)/24)+DATE(1970,1,1)</f>
        <v>41205.707048611112</v>
      </c>
      <c r="T1629" s="14">
        <f t="shared" si="25"/>
        <v>41239.207638888889</v>
      </c>
    </row>
    <row r="1630" spans="1:20" ht="29" x14ac:dyDescent="0.35">
      <c r="A1630">
        <v>1628</v>
      </c>
      <c r="B1630" s="1" t="s">
        <v>1629</v>
      </c>
      <c r="C1630" s="1" t="s">
        <v>5738</v>
      </c>
      <c r="D1630" s="6">
        <v>4000</v>
      </c>
      <c r="E1630" s="6">
        <v>4037</v>
      </c>
      <c r="F1630" t="s">
        <v>8219</v>
      </c>
      <c r="G1630" t="s">
        <v>8224</v>
      </c>
      <c r="H1630" t="s">
        <v>8246</v>
      </c>
      <c r="I1630">
        <v>1403026882</v>
      </c>
      <c r="J1630">
        <v>1400175682</v>
      </c>
      <c r="K1630" t="b">
        <v>0</v>
      </c>
      <c r="L1630">
        <v>88</v>
      </c>
      <c r="M1630" t="b">
        <v>1</v>
      </c>
      <c r="N1630" t="s">
        <v>8276</v>
      </c>
      <c r="O1630" s="16">
        <f>Table1[[#This Row],[pledged]]/Table1[[#This Row],[goal]]*100</f>
        <v>100.925</v>
      </c>
      <c r="P1630" s="6">
        <f>IFERROR(Table1[[#This Row],[pledged]]/Table1[[#This Row],[backers_count]],0)</f>
        <v>45.875</v>
      </c>
      <c r="Q1630" t="str">
        <f>LEFT(Table1[[#This Row],[Category and Sub-Category]],FIND("/",Table1[[#This Row],[Category and Sub-Category]])-1)</f>
        <v>music</v>
      </c>
      <c r="R1630" t="str">
        <f>RIGHT(Table1[[#This Row],[Category and Sub-Category]],LEN(Table1[[#This Row],[Category and Sub-Category]])-FIND("/",Table1[[#This Row],[Category and Sub-Category]]))</f>
        <v>rock</v>
      </c>
      <c r="S1630" s="14">
        <f>(((Table1[[#This Row],[launched_at]]/60)/60)/24)+DATE(1970,1,1)</f>
        <v>41774.737060185187</v>
      </c>
      <c r="T1630" s="14">
        <f t="shared" si="25"/>
        <v>41807.737060185187</v>
      </c>
    </row>
    <row r="1631" spans="1:20" ht="29" x14ac:dyDescent="0.35">
      <c r="A1631">
        <v>1629</v>
      </c>
      <c r="B1631" s="1" t="s">
        <v>1630</v>
      </c>
      <c r="C1631" s="1" t="s">
        <v>5739</v>
      </c>
      <c r="D1631" s="6">
        <v>6000</v>
      </c>
      <c r="E1631" s="6">
        <v>6220</v>
      </c>
      <c r="F1631" t="s">
        <v>8219</v>
      </c>
      <c r="G1631" t="s">
        <v>8224</v>
      </c>
      <c r="H1631" t="s">
        <v>8246</v>
      </c>
      <c r="I1631">
        <v>1392929333</v>
      </c>
      <c r="J1631">
        <v>1389041333</v>
      </c>
      <c r="K1631" t="b">
        <v>0</v>
      </c>
      <c r="L1631">
        <v>82</v>
      </c>
      <c r="M1631" t="b">
        <v>1</v>
      </c>
      <c r="N1631" t="s">
        <v>8276</v>
      </c>
      <c r="O1631" s="16">
        <f>Table1[[#This Row],[pledged]]/Table1[[#This Row],[goal]]*100</f>
        <v>103.66666666666666</v>
      </c>
      <c r="P1631" s="6">
        <f>IFERROR(Table1[[#This Row],[pledged]]/Table1[[#This Row],[backers_count]],0)</f>
        <v>75.853658536585371</v>
      </c>
      <c r="Q1631" t="str">
        <f>LEFT(Table1[[#This Row],[Category and Sub-Category]],FIND("/",Table1[[#This Row],[Category and Sub-Category]])-1)</f>
        <v>music</v>
      </c>
      <c r="R1631" t="str">
        <f>RIGHT(Table1[[#This Row],[Category and Sub-Category]],LEN(Table1[[#This Row],[Category and Sub-Category]])-FIND("/",Table1[[#This Row],[Category and Sub-Category]]))</f>
        <v>rock</v>
      </c>
      <c r="S1631" s="14">
        <f>(((Table1[[#This Row],[launched_at]]/60)/60)/24)+DATE(1970,1,1)</f>
        <v>41645.867280092592</v>
      </c>
      <c r="T1631" s="14">
        <f t="shared" si="25"/>
        <v>41690.867280092592</v>
      </c>
    </row>
    <row r="1632" spans="1:20" ht="43.5" x14ac:dyDescent="0.35">
      <c r="A1632">
        <v>1630</v>
      </c>
      <c r="B1632" s="1" t="s">
        <v>1631</v>
      </c>
      <c r="C1632" s="1" t="s">
        <v>5740</v>
      </c>
      <c r="D1632" s="6">
        <v>4000</v>
      </c>
      <c r="E1632" s="6">
        <v>10610</v>
      </c>
      <c r="F1632" t="s">
        <v>8219</v>
      </c>
      <c r="G1632" t="s">
        <v>8224</v>
      </c>
      <c r="H1632" t="s">
        <v>8246</v>
      </c>
      <c r="I1632">
        <v>1330671540</v>
      </c>
      <c r="J1632">
        <v>1328040375</v>
      </c>
      <c r="K1632" t="b">
        <v>0</v>
      </c>
      <c r="L1632">
        <v>126</v>
      </c>
      <c r="M1632" t="b">
        <v>1</v>
      </c>
      <c r="N1632" t="s">
        <v>8276</v>
      </c>
      <c r="O1632" s="16">
        <f>Table1[[#This Row],[pledged]]/Table1[[#This Row],[goal]]*100</f>
        <v>265.25</v>
      </c>
      <c r="P1632" s="6">
        <f>IFERROR(Table1[[#This Row],[pledged]]/Table1[[#This Row],[backers_count]],0)</f>
        <v>84.206349206349202</v>
      </c>
      <c r="Q1632" t="str">
        <f>LEFT(Table1[[#This Row],[Category and Sub-Category]],FIND("/",Table1[[#This Row],[Category and Sub-Category]])-1)</f>
        <v>music</v>
      </c>
      <c r="R1632" t="str">
        <f>RIGHT(Table1[[#This Row],[Category and Sub-Category]],LEN(Table1[[#This Row],[Category and Sub-Category]])-FIND("/",Table1[[#This Row],[Category and Sub-Category]]))</f>
        <v>rock</v>
      </c>
      <c r="S1632" s="14">
        <f>(((Table1[[#This Row],[launched_at]]/60)/60)/24)+DATE(1970,1,1)</f>
        <v>40939.837673611109</v>
      </c>
      <c r="T1632" s="14">
        <f t="shared" si="25"/>
        <v>40970.290972222225</v>
      </c>
    </row>
    <row r="1633" spans="1:20" ht="43.5" x14ac:dyDescent="0.35">
      <c r="A1633">
        <v>1631</v>
      </c>
      <c r="B1633" s="1" t="s">
        <v>1632</v>
      </c>
      <c r="C1633" s="1" t="s">
        <v>5741</v>
      </c>
      <c r="D1633" s="6">
        <v>10000</v>
      </c>
      <c r="E1633" s="6">
        <v>15591</v>
      </c>
      <c r="F1633" t="s">
        <v>8219</v>
      </c>
      <c r="G1633" t="s">
        <v>8224</v>
      </c>
      <c r="H1633" t="s">
        <v>8246</v>
      </c>
      <c r="I1633">
        <v>1350074261</v>
      </c>
      <c r="J1633">
        <v>1347482261</v>
      </c>
      <c r="K1633" t="b">
        <v>0</v>
      </c>
      <c r="L1633">
        <v>133</v>
      </c>
      <c r="M1633" t="b">
        <v>1</v>
      </c>
      <c r="N1633" t="s">
        <v>8276</v>
      </c>
      <c r="O1633" s="16">
        <f>Table1[[#This Row],[pledged]]/Table1[[#This Row],[goal]]*100</f>
        <v>155.91</v>
      </c>
      <c r="P1633" s="6">
        <f>IFERROR(Table1[[#This Row],[pledged]]/Table1[[#This Row],[backers_count]],0)</f>
        <v>117.22556390977444</v>
      </c>
      <c r="Q1633" t="str">
        <f>LEFT(Table1[[#This Row],[Category and Sub-Category]],FIND("/",Table1[[#This Row],[Category and Sub-Category]])-1)</f>
        <v>music</v>
      </c>
      <c r="R1633" t="str">
        <f>RIGHT(Table1[[#This Row],[Category and Sub-Category]],LEN(Table1[[#This Row],[Category and Sub-Category]])-FIND("/",Table1[[#This Row],[Category and Sub-Category]]))</f>
        <v>rock</v>
      </c>
      <c r="S1633" s="14">
        <f>(((Table1[[#This Row],[launched_at]]/60)/60)/24)+DATE(1970,1,1)</f>
        <v>41164.859502314815</v>
      </c>
      <c r="T1633" s="14">
        <f t="shared" si="25"/>
        <v>41194.859502314815</v>
      </c>
    </row>
    <row r="1634" spans="1:20" ht="58" x14ac:dyDescent="0.35">
      <c r="A1634">
        <v>1632</v>
      </c>
      <c r="B1634" s="1" t="s">
        <v>1633</v>
      </c>
      <c r="C1634" s="1" t="s">
        <v>5742</v>
      </c>
      <c r="D1634" s="6">
        <v>4000</v>
      </c>
      <c r="E1634" s="6">
        <v>4065</v>
      </c>
      <c r="F1634" t="s">
        <v>8219</v>
      </c>
      <c r="G1634" t="s">
        <v>8224</v>
      </c>
      <c r="H1634" t="s">
        <v>8246</v>
      </c>
      <c r="I1634">
        <v>1316851854</v>
      </c>
      <c r="J1634">
        <v>1311667854</v>
      </c>
      <c r="K1634" t="b">
        <v>0</v>
      </c>
      <c r="L1634">
        <v>47</v>
      </c>
      <c r="M1634" t="b">
        <v>1</v>
      </c>
      <c r="N1634" t="s">
        <v>8276</v>
      </c>
      <c r="O1634" s="16">
        <f>Table1[[#This Row],[pledged]]/Table1[[#This Row],[goal]]*100</f>
        <v>101.62500000000001</v>
      </c>
      <c r="P1634" s="6">
        <f>IFERROR(Table1[[#This Row],[pledged]]/Table1[[#This Row],[backers_count]],0)</f>
        <v>86.489361702127653</v>
      </c>
      <c r="Q1634" t="str">
        <f>LEFT(Table1[[#This Row],[Category and Sub-Category]],FIND("/",Table1[[#This Row],[Category and Sub-Category]])-1)</f>
        <v>music</v>
      </c>
      <c r="R1634" t="str">
        <f>RIGHT(Table1[[#This Row],[Category and Sub-Category]],LEN(Table1[[#This Row],[Category and Sub-Category]])-FIND("/",Table1[[#This Row],[Category and Sub-Category]]))</f>
        <v>rock</v>
      </c>
      <c r="S1634" s="14">
        <f>(((Table1[[#This Row],[launched_at]]/60)/60)/24)+DATE(1970,1,1)</f>
        <v>40750.340902777774</v>
      </c>
      <c r="T1634" s="14">
        <f t="shared" si="25"/>
        <v>40810.340902777774</v>
      </c>
    </row>
    <row r="1635" spans="1:20" ht="43.5" x14ac:dyDescent="0.35">
      <c r="A1635">
        <v>1633</v>
      </c>
      <c r="B1635" s="1" t="s">
        <v>1634</v>
      </c>
      <c r="C1635" s="1" t="s">
        <v>5743</v>
      </c>
      <c r="D1635" s="6">
        <v>10000</v>
      </c>
      <c r="E1635" s="6">
        <v>10000</v>
      </c>
      <c r="F1635" t="s">
        <v>8219</v>
      </c>
      <c r="G1635" t="s">
        <v>8224</v>
      </c>
      <c r="H1635" t="s">
        <v>8246</v>
      </c>
      <c r="I1635">
        <v>1326690000</v>
      </c>
      <c r="J1635">
        <v>1324329156</v>
      </c>
      <c r="K1635" t="b">
        <v>0</v>
      </c>
      <c r="L1635">
        <v>58</v>
      </c>
      <c r="M1635" t="b">
        <v>1</v>
      </c>
      <c r="N1635" t="s">
        <v>8276</v>
      </c>
      <c r="O1635" s="16">
        <f>Table1[[#This Row],[pledged]]/Table1[[#This Row],[goal]]*100</f>
        <v>100</v>
      </c>
      <c r="P1635" s="6">
        <f>IFERROR(Table1[[#This Row],[pledged]]/Table1[[#This Row],[backers_count]],0)</f>
        <v>172.41379310344828</v>
      </c>
      <c r="Q1635" t="str">
        <f>LEFT(Table1[[#This Row],[Category and Sub-Category]],FIND("/",Table1[[#This Row],[Category and Sub-Category]])-1)</f>
        <v>music</v>
      </c>
      <c r="R1635" t="str">
        <f>RIGHT(Table1[[#This Row],[Category and Sub-Category]],LEN(Table1[[#This Row],[Category and Sub-Category]])-FIND("/",Table1[[#This Row],[Category and Sub-Category]]))</f>
        <v>rock</v>
      </c>
      <c r="S1635" s="14">
        <f>(((Table1[[#This Row],[launched_at]]/60)/60)/24)+DATE(1970,1,1)</f>
        <v>40896.883750000001</v>
      </c>
      <c r="T1635" s="14">
        <f t="shared" si="25"/>
        <v>40924.208333333336</v>
      </c>
    </row>
    <row r="1636" spans="1:20" ht="43.5" x14ac:dyDescent="0.35">
      <c r="A1636">
        <v>1634</v>
      </c>
      <c r="B1636" s="1" t="s">
        <v>1635</v>
      </c>
      <c r="C1636" s="1" t="s">
        <v>5744</v>
      </c>
      <c r="D1636" s="6">
        <v>2000</v>
      </c>
      <c r="E1636" s="6">
        <v>2010</v>
      </c>
      <c r="F1636" t="s">
        <v>8219</v>
      </c>
      <c r="G1636" t="s">
        <v>8224</v>
      </c>
      <c r="H1636" t="s">
        <v>8246</v>
      </c>
      <c r="I1636">
        <v>1306994340</v>
      </c>
      <c r="J1636">
        <v>1303706001</v>
      </c>
      <c r="K1636" t="b">
        <v>0</v>
      </c>
      <c r="L1636">
        <v>32</v>
      </c>
      <c r="M1636" t="b">
        <v>1</v>
      </c>
      <c r="N1636" t="s">
        <v>8276</v>
      </c>
      <c r="O1636" s="16">
        <f>Table1[[#This Row],[pledged]]/Table1[[#This Row],[goal]]*100</f>
        <v>100.49999999999999</v>
      </c>
      <c r="P1636" s="6">
        <f>IFERROR(Table1[[#This Row],[pledged]]/Table1[[#This Row],[backers_count]],0)</f>
        <v>62.8125</v>
      </c>
      <c r="Q1636" t="str">
        <f>LEFT(Table1[[#This Row],[Category and Sub-Category]],FIND("/",Table1[[#This Row],[Category and Sub-Category]])-1)</f>
        <v>music</v>
      </c>
      <c r="R1636" t="str">
        <f>RIGHT(Table1[[#This Row],[Category and Sub-Category]],LEN(Table1[[#This Row],[Category and Sub-Category]])-FIND("/",Table1[[#This Row],[Category and Sub-Category]]))</f>
        <v>rock</v>
      </c>
      <c r="S1636" s="14">
        <f>(((Table1[[#This Row],[launched_at]]/60)/60)/24)+DATE(1970,1,1)</f>
        <v>40658.189826388887</v>
      </c>
      <c r="T1636" s="14">
        <f t="shared" si="25"/>
        <v>40696.249305555553</v>
      </c>
    </row>
    <row r="1637" spans="1:20" ht="58" x14ac:dyDescent="0.35">
      <c r="A1637">
        <v>1635</v>
      </c>
      <c r="B1637" s="1" t="s">
        <v>1636</v>
      </c>
      <c r="C1637" s="1" t="s">
        <v>5745</v>
      </c>
      <c r="D1637" s="6">
        <v>2000</v>
      </c>
      <c r="E1637" s="6">
        <v>2506</v>
      </c>
      <c r="F1637" t="s">
        <v>8219</v>
      </c>
      <c r="G1637" t="s">
        <v>8224</v>
      </c>
      <c r="H1637" t="s">
        <v>8246</v>
      </c>
      <c r="I1637">
        <v>1468270261</v>
      </c>
      <c r="J1637">
        <v>1463086261</v>
      </c>
      <c r="K1637" t="b">
        <v>0</v>
      </c>
      <c r="L1637">
        <v>37</v>
      </c>
      <c r="M1637" t="b">
        <v>1</v>
      </c>
      <c r="N1637" t="s">
        <v>8276</v>
      </c>
      <c r="O1637" s="16">
        <f>Table1[[#This Row],[pledged]]/Table1[[#This Row],[goal]]*100</f>
        <v>125.29999999999998</v>
      </c>
      <c r="P1637" s="6">
        <f>IFERROR(Table1[[#This Row],[pledged]]/Table1[[#This Row],[backers_count]],0)</f>
        <v>67.729729729729726</v>
      </c>
      <c r="Q1637" t="str">
        <f>LEFT(Table1[[#This Row],[Category and Sub-Category]],FIND("/",Table1[[#This Row],[Category and Sub-Category]])-1)</f>
        <v>music</v>
      </c>
      <c r="R1637" t="str">
        <f>RIGHT(Table1[[#This Row],[Category and Sub-Category]],LEN(Table1[[#This Row],[Category and Sub-Category]])-FIND("/",Table1[[#This Row],[Category and Sub-Category]]))</f>
        <v>rock</v>
      </c>
      <c r="S1637" s="14">
        <f>(((Table1[[#This Row],[launched_at]]/60)/60)/24)+DATE(1970,1,1)</f>
        <v>42502.868761574078</v>
      </c>
      <c r="T1637" s="14">
        <f t="shared" si="25"/>
        <v>42562.868761574078</v>
      </c>
    </row>
    <row r="1638" spans="1:20" ht="43.5" x14ac:dyDescent="0.35">
      <c r="A1638">
        <v>1636</v>
      </c>
      <c r="B1638" s="1" t="s">
        <v>1637</v>
      </c>
      <c r="C1638" s="1" t="s">
        <v>5746</v>
      </c>
      <c r="D1638" s="6">
        <v>4500</v>
      </c>
      <c r="E1638" s="6">
        <v>4660</v>
      </c>
      <c r="F1638" t="s">
        <v>8219</v>
      </c>
      <c r="G1638" t="s">
        <v>8224</v>
      </c>
      <c r="H1638" t="s">
        <v>8246</v>
      </c>
      <c r="I1638">
        <v>1307851200</v>
      </c>
      <c r="J1638">
        <v>1304129088</v>
      </c>
      <c r="K1638" t="b">
        <v>0</v>
      </c>
      <c r="L1638">
        <v>87</v>
      </c>
      <c r="M1638" t="b">
        <v>1</v>
      </c>
      <c r="N1638" t="s">
        <v>8276</v>
      </c>
      <c r="O1638" s="16">
        <f>Table1[[#This Row],[pledged]]/Table1[[#This Row],[goal]]*100</f>
        <v>103.55555555555556</v>
      </c>
      <c r="P1638" s="6">
        <f>IFERROR(Table1[[#This Row],[pledged]]/Table1[[#This Row],[backers_count]],0)</f>
        <v>53.5632183908046</v>
      </c>
      <c r="Q1638" t="str">
        <f>LEFT(Table1[[#This Row],[Category and Sub-Category]],FIND("/",Table1[[#This Row],[Category and Sub-Category]])-1)</f>
        <v>music</v>
      </c>
      <c r="R1638" t="str">
        <f>RIGHT(Table1[[#This Row],[Category and Sub-Category]],LEN(Table1[[#This Row],[Category and Sub-Category]])-FIND("/",Table1[[#This Row],[Category and Sub-Category]]))</f>
        <v>rock</v>
      </c>
      <c r="S1638" s="14">
        <f>(((Table1[[#This Row],[launched_at]]/60)/60)/24)+DATE(1970,1,1)</f>
        <v>40663.08666666667</v>
      </c>
      <c r="T1638" s="14">
        <f t="shared" si="25"/>
        <v>40706.166666666664</v>
      </c>
    </row>
    <row r="1639" spans="1:20" ht="43.5" x14ac:dyDescent="0.35">
      <c r="A1639">
        <v>1637</v>
      </c>
      <c r="B1639" s="1" t="s">
        <v>1638</v>
      </c>
      <c r="C1639" s="1" t="s">
        <v>5747</v>
      </c>
      <c r="D1639" s="6">
        <v>500</v>
      </c>
      <c r="E1639" s="6">
        <v>519</v>
      </c>
      <c r="F1639" t="s">
        <v>8219</v>
      </c>
      <c r="G1639" t="s">
        <v>8224</v>
      </c>
      <c r="H1639" t="s">
        <v>8246</v>
      </c>
      <c r="I1639">
        <v>1262302740</v>
      </c>
      <c r="J1639">
        <v>1257444140</v>
      </c>
      <c r="K1639" t="b">
        <v>0</v>
      </c>
      <c r="L1639">
        <v>15</v>
      </c>
      <c r="M1639" t="b">
        <v>1</v>
      </c>
      <c r="N1639" t="s">
        <v>8276</v>
      </c>
      <c r="O1639" s="16">
        <f>Table1[[#This Row],[pledged]]/Table1[[#This Row],[goal]]*100</f>
        <v>103.8</v>
      </c>
      <c r="P1639" s="6">
        <f>IFERROR(Table1[[#This Row],[pledged]]/Table1[[#This Row],[backers_count]],0)</f>
        <v>34.6</v>
      </c>
      <c r="Q1639" t="str">
        <f>LEFT(Table1[[#This Row],[Category and Sub-Category]],FIND("/",Table1[[#This Row],[Category and Sub-Category]])-1)</f>
        <v>music</v>
      </c>
      <c r="R1639" t="str">
        <f>RIGHT(Table1[[#This Row],[Category and Sub-Category]],LEN(Table1[[#This Row],[Category and Sub-Category]])-FIND("/",Table1[[#This Row],[Category and Sub-Category]]))</f>
        <v>rock</v>
      </c>
      <c r="S1639" s="14">
        <f>(((Table1[[#This Row],[launched_at]]/60)/60)/24)+DATE(1970,1,1)</f>
        <v>40122.751620370371</v>
      </c>
      <c r="T1639" s="14">
        <f t="shared" si="25"/>
        <v>40178.98541666667</v>
      </c>
    </row>
    <row r="1640" spans="1:20" ht="29" x14ac:dyDescent="0.35">
      <c r="A1640">
        <v>1638</v>
      </c>
      <c r="B1640" s="1" t="s">
        <v>1639</v>
      </c>
      <c r="C1640" s="1" t="s">
        <v>5748</v>
      </c>
      <c r="D1640" s="6">
        <v>1000</v>
      </c>
      <c r="E1640" s="6">
        <v>1050</v>
      </c>
      <c r="F1640" t="s">
        <v>8219</v>
      </c>
      <c r="G1640" t="s">
        <v>8224</v>
      </c>
      <c r="H1640" t="s">
        <v>8246</v>
      </c>
      <c r="I1640">
        <v>1362086700</v>
      </c>
      <c r="J1640">
        <v>1358180968</v>
      </c>
      <c r="K1640" t="b">
        <v>0</v>
      </c>
      <c r="L1640">
        <v>27</v>
      </c>
      <c r="M1640" t="b">
        <v>1</v>
      </c>
      <c r="N1640" t="s">
        <v>8276</v>
      </c>
      <c r="O1640" s="16">
        <f>Table1[[#This Row],[pledged]]/Table1[[#This Row],[goal]]*100</f>
        <v>105</v>
      </c>
      <c r="P1640" s="6">
        <f>IFERROR(Table1[[#This Row],[pledged]]/Table1[[#This Row],[backers_count]],0)</f>
        <v>38.888888888888886</v>
      </c>
      <c r="Q1640" t="str">
        <f>LEFT(Table1[[#This Row],[Category and Sub-Category]],FIND("/",Table1[[#This Row],[Category and Sub-Category]])-1)</f>
        <v>music</v>
      </c>
      <c r="R1640" t="str">
        <f>RIGHT(Table1[[#This Row],[Category and Sub-Category]],LEN(Table1[[#This Row],[Category and Sub-Category]])-FIND("/",Table1[[#This Row],[Category and Sub-Category]]))</f>
        <v>rock</v>
      </c>
      <c r="S1640" s="14">
        <f>(((Table1[[#This Row],[launched_at]]/60)/60)/24)+DATE(1970,1,1)</f>
        <v>41288.68712962963</v>
      </c>
      <c r="T1640" s="14">
        <f t="shared" si="25"/>
        <v>41333.892361111109</v>
      </c>
    </row>
    <row r="1641" spans="1:20" ht="43.5" x14ac:dyDescent="0.35">
      <c r="A1641">
        <v>1639</v>
      </c>
      <c r="B1641" s="1" t="s">
        <v>1640</v>
      </c>
      <c r="C1641" s="1" t="s">
        <v>5749</v>
      </c>
      <c r="D1641" s="6">
        <v>1800</v>
      </c>
      <c r="E1641" s="6">
        <v>1800</v>
      </c>
      <c r="F1641" t="s">
        <v>8219</v>
      </c>
      <c r="G1641" t="s">
        <v>8224</v>
      </c>
      <c r="H1641" t="s">
        <v>8246</v>
      </c>
      <c r="I1641">
        <v>1330789165</v>
      </c>
      <c r="J1641">
        <v>1328197165</v>
      </c>
      <c r="K1641" t="b">
        <v>0</v>
      </c>
      <c r="L1641">
        <v>19</v>
      </c>
      <c r="M1641" t="b">
        <v>1</v>
      </c>
      <c r="N1641" t="s">
        <v>8276</v>
      </c>
      <c r="O1641" s="16">
        <f>Table1[[#This Row],[pledged]]/Table1[[#This Row],[goal]]*100</f>
        <v>100</v>
      </c>
      <c r="P1641" s="6">
        <f>IFERROR(Table1[[#This Row],[pledged]]/Table1[[#This Row],[backers_count]],0)</f>
        <v>94.736842105263165</v>
      </c>
      <c r="Q1641" t="str">
        <f>LEFT(Table1[[#This Row],[Category and Sub-Category]],FIND("/",Table1[[#This Row],[Category and Sub-Category]])-1)</f>
        <v>music</v>
      </c>
      <c r="R1641" t="str">
        <f>RIGHT(Table1[[#This Row],[Category and Sub-Category]],LEN(Table1[[#This Row],[Category and Sub-Category]])-FIND("/",Table1[[#This Row],[Category and Sub-Category]]))</f>
        <v>rock</v>
      </c>
      <c r="S1641" s="14">
        <f>(((Table1[[#This Row],[launched_at]]/60)/60)/24)+DATE(1970,1,1)</f>
        <v>40941.652372685188</v>
      </c>
      <c r="T1641" s="14">
        <f t="shared" si="25"/>
        <v>40971.652372685188</v>
      </c>
    </row>
    <row r="1642" spans="1:20" ht="43.5" x14ac:dyDescent="0.35">
      <c r="A1642">
        <v>1640</v>
      </c>
      <c r="B1642" s="1" t="s">
        <v>1641</v>
      </c>
      <c r="C1642" s="1" t="s">
        <v>5750</v>
      </c>
      <c r="D1642" s="6">
        <v>400</v>
      </c>
      <c r="E1642" s="6">
        <v>679.44</v>
      </c>
      <c r="F1642" t="s">
        <v>8219</v>
      </c>
      <c r="G1642" t="s">
        <v>8224</v>
      </c>
      <c r="H1642" t="s">
        <v>8246</v>
      </c>
      <c r="I1642">
        <v>1280800740</v>
      </c>
      <c r="J1642">
        <v>1279603955</v>
      </c>
      <c r="K1642" t="b">
        <v>0</v>
      </c>
      <c r="L1642">
        <v>17</v>
      </c>
      <c r="M1642" t="b">
        <v>1</v>
      </c>
      <c r="N1642" t="s">
        <v>8276</v>
      </c>
      <c r="O1642" s="16">
        <f>Table1[[#This Row],[pledged]]/Table1[[#This Row],[goal]]*100</f>
        <v>169.86</v>
      </c>
      <c r="P1642" s="6">
        <f>IFERROR(Table1[[#This Row],[pledged]]/Table1[[#This Row],[backers_count]],0)</f>
        <v>39.967058823529413</v>
      </c>
      <c r="Q1642" t="str">
        <f>LEFT(Table1[[#This Row],[Category and Sub-Category]],FIND("/",Table1[[#This Row],[Category and Sub-Category]])-1)</f>
        <v>music</v>
      </c>
      <c r="R1642" t="str">
        <f>RIGHT(Table1[[#This Row],[Category and Sub-Category]],LEN(Table1[[#This Row],[Category and Sub-Category]])-FIND("/",Table1[[#This Row],[Category and Sub-Category]]))</f>
        <v>rock</v>
      </c>
      <c r="S1642" s="14">
        <f>(((Table1[[#This Row],[launched_at]]/60)/60)/24)+DATE(1970,1,1)</f>
        <v>40379.23096064815</v>
      </c>
      <c r="T1642" s="14">
        <f t="shared" si="25"/>
        <v>40393.082638888889</v>
      </c>
    </row>
    <row r="1643" spans="1:20" ht="29" x14ac:dyDescent="0.35">
      <c r="A1643">
        <v>1641</v>
      </c>
      <c r="B1643" s="1" t="s">
        <v>1642</v>
      </c>
      <c r="C1643" s="1" t="s">
        <v>5751</v>
      </c>
      <c r="D1643" s="6">
        <v>2500</v>
      </c>
      <c r="E1643" s="6">
        <v>2535</v>
      </c>
      <c r="F1643" t="s">
        <v>8219</v>
      </c>
      <c r="G1643" t="s">
        <v>8224</v>
      </c>
      <c r="H1643" t="s">
        <v>8246</v>
      </c>
      <c r="I1643">
        <v>1418998744</v>
      </c>
      <c r="J1643">
        <v>1416406744</v>
      </c>
      <c r="K1643" t="b">
        <v>0</v>
      </c>
      <c r="L1643">
        <v>26</v>
      </c>
      <c r="M1643" t="b">
        <v>1</v>
      </c>
      <c r="N1643" t="s">
        <v>8292</v>
      </c>
      <c r="O1643" s="16">
        <f>Table1[[#This Row],[pledged]]/Table1[[#This Row],[goal]]*100</f>
        <v>101.4</v>
      </c>
      <c r="P1643" s="6">
        <f>IFERROR(Table1[[#This Row],[pledged]]/Table1[[#This Row],[backers_count]],0)</f>
        <v>97.5</v>
      </c>
      <c r="Q1643" t="str">
        <f>LEFT(Table1[[#This Row],[Category and Sub-Category]],FIND("/",Table1[[#This Row],[Category and Sub-Category]])-1)</f>
        <v>music</v>
      </c>
      <c r="R1643" t="str">
        <f>RIGHT(Table1[[#This Row],[Category and Sub-Category]],LEN(Table1[[#This Row],[Category and Sub-Category]])-FIND("/",Table1[[#This Row],[Category and Sub-Category]]))</f>
        <v>pop</v>
      </c>
      <c r="S1643" s="14">
        <f>(((Table1[[#This Row],[launched_at]]/60)/60)/24)+DATE(1970,1,1)</f>
        <v>41962.596574074079</v>
      </c>
      <c r="T1643" s="14">
        <f t="shared" si="25"/>
        <v>41992.596574074079</v>
      </c>
    </row>
    <row r="1644" spans="1:20" ht="43.5" x14ac:dyDescent="0.35">
      <c r="A1644">
        <v>1642</v>
      </c>
      <c r="B1644" s="1" t="s">
        <v>1643</v>
      </c>
      <c r="C1644" s="1" t="s">
        <v>5752</v>
      </c>
      <c r="D1644" s="6">
        <v>1200</v>
      </c>
      <c r="E1644" s="6">
        <v>1200</v>
      </c>
      <c r="F1644" t="s">
        <v>8219</v>
      </c>
      <c r="G1644" t="s">
        <v>8224</v>
      </c>
      <c r="H1644" t="s">
        <v>8246</v>
      </c>
      <c r="I1644">
        <v>1308011727</v>
      </c>
      <c r="J1644">
        <v>1306283727</v>
      </c>
      <c r="K1644" t="b">
        <v>0</v>
      </c>
      <c r="L1644">
        <v>28</v>
      </c>
      <c r="M1644" t="b">
        <v>1</v>
      </c>
      <c r="N1644" t="s">
        <v>8292</v>
      </c>
      <c r="O1644" s="16">
        <f>Table1[[#This Row],[pledged]]/Table1[[#This Row],[goal]]*100</f>
        <v>100</v>
      </c>
      <c r="P1644" s="6">
        <f>IFERROR(Table1[[#This Row],[pledged]]/Table1[[#This Row],[backers_count]],0)</f>
        <v>42.857142857142854</v>
      </c>
      <c r="Q1644" t="str">
        <f>LEFT(Table1[[#This Row],[Category and Sub-Category]],FIND("/",Table1[[#This Row],[Category and Sub-Category]])-1)</f>
        <v>music</v>
      </c>
      <c r="R1644" t="str">
        <f>RIGHT(Table1[[#This Row],[Category and Sub-Category]],LEN(Table1[[#This Row],[Category and Sub-Category]])-FIND("/",Table1[[#This Row],[Category and Sub-Category]]))</f>
        <v>pop</v>
      </c>
      <c r="S1644" s="14">
        <f>(((Table1[[#This Row],[launched_at]]/60)/60)/24)+DATE(1970,1,1)</f>
        <v>40688.024618055555</v>
      </c>
      <c r="T1644" s="14">
        <f t="shared" si="25"/>
        <v>40708.024618055555</v>
      </c>
    </row>
    <row r="1645" spans="1:20" ht="29" x14ac:dyDescent="0.35">
      <c r="A1645">
        <v>1643</v>
      </c>
      <c r="B1645" s="1" t="s">
        <v>1644</v>
      </c>
      <c r="C1645" s="1" t="s">
        <v>5753</v>
      </c>
      <c r="D1645" s="6">
        <v>5000</v>
      </c>
      <c r="E1645" s="6">
        <v>6235</v>
      </c>
      <c r="F1645" t="s">
        <v>8219</v>
      </c>
      <c r="G1645" t="s">
        <v>8224</v>
      </c>
      <c r="H1645" t="s">
        <v>8246</v>
      </c>
      <c r="I1645">
        <v>1348516012</v>
      </c>
      <c r="J1645">
        <v>1345924012</v>
      </c>
      <c r="K1645" t="b">
        <v>0</v>
      </c>
      <c r="L1645">
        <v>37</v>
      </c>
      <c r="M1645" t="b">
        <v>1</v>
      </c>
      <c r="N1645" t="s">
        <v>8292</v>
      </c>
      <c r="O1645" s="16">
        <f>Table1[[#This Row],[pledged]]/Table1[[#This Row],[goal]]*100</f>
        <v>124.70000000000002</v>
      </c>
      <c r="P1645" s="6">
        <f>IFERROR(Table1[[#This Row],[pledged]]/Table1[[#This Row],[backers_count]],0)</f>
        <v>168.51351351351352</v>
      </c>
      <c r="Q1645" t="str">
        <f>LEFT(Table1[[#This Row],[Category and Sub-Category]],FIND("/",Table1[[#This Row],[Category and Sub-Category]])-1)</f>
        <v>music</v>
      </c>
      <c r="R1645" t="str">
        <f>RIGHT(Table1[[#This Row],[Category and Sub-Category]],LEN(Table1[[#This Row],[Category and Sub-Category]])-FIND("/",Table1[[#This Row],[Category and Sub-Category]]))</f>
        <v>pop</v>
      </c>
      <c r="S1645" s="14">
        <f>(((Table1[[#This Row],[launched_at]]/60)/60)/24)+DATE(1970,1,1)</f>
        <v>41146.824212962965</v>
      </c>
      <c r="T1645" s="14">
        <f t="shared" si="25"/>
        <v>41176.824212962965</v>
      </c>
    </row>
    <row r="1646" spans="1:20" ht="43.5" x14ac:dyDescent="0.35">
      <c r="A1646">
        <v>1644</v>
      </c>
      <c r="B1646" s="1" t="s">
        <v>1645</v>
      </c>
      <c r="C1646" s="1" t="s">
        <v>5754</v>
      </c>
      <c r="D1646" s="6">
        <v>10000</v>
      </c>
      <c r="E1646" s="6">
        <v>10950</v>
      </c>
      <c r="F1646" t="s">
        <v>8219</v>
      </c>
      <c r="G1646" t="s">
        <v>8224</v>
      </c>
      <c r="H1646" t="s">
        <v>8246</v>
      </c>
      <c r="I1646">
        <v>1353551160</v>
      </c>
      <c r="J1646">
        <v>1348363560</v>
      </c>
      <c r="K1646" t="b">
        <v>0</v>
      </c>
      <c r="L1646">
        <v>128</v>
      </c>
      <c r="M1646" t="b">
        <v>1</v>
      </c>
      <c r="N1646" t="s">
        <v>8292</v>
      </c>
      <c r="O1646" s="16">
        <f>Table1[[#This Row],[pledged]]/Table1[[#This Row],[goal]]*100</f>
        <v>109.5</v>
      </c>
      <c r="P1646" s="6">
        <f>IFERROR(Table1[[#This Row],[pledged]]/Table1[[#This Row],[backers_count]],0)</f>
        <v>85.546875</v>
      </c>
      <c r="Q1646" t="str">
        <f>LEFT(Table1[[#This Row],[Category and Sub-Category]],FIND("/",Table1[[#This Row],[Category and Sub-Category]])-1)</f>
        <v>music</v>
      </c>
      <c r="R1646" t="str">
        <f>RIGHT(Table1[[#This Row],[Category and Sub-Category]],LEN(Table1[[#This Row],[Category and Sub-Category]])-FIND("/",Table1[[#This Row],[Category and Sub-Category]]))</f>
        <v>pop</v>
      </c>
      <c r="S1646" s="14">
        <f>(((Table1[[#This Row],[launched_at]]/60)/60)/24)+DATE(1970,1,1)</f>
        <v>41175.05972222222</v>
      </c>
      <c r="T1646" s="14">
        <f t="shared" si="25"/>
        <v>41235.101388888892</v>
      </c>
    </row>
    <row r="1647" spans="1:20" ht="43.5" x14ac:dyDescent="0.35">
      <c r="A1647">
        <v>1645</v>
      </c>
      <c r="B1647" s="1" t="s">
        <v>1646</v>
      </c>
      <c r="C1647" s="1" t="s">
        <v>5755</v>
      </c>
      <c r="D1647" s="6">
        <v>5000</v>
      </c>
      <c r="E1647" s="6">
        <v>5540</v>
      </c>
      <c r="F1647" t="s">
        <v>8219</v>
      </c>
      <c r="G1647" t="s">
        <v>8224</v>
      </c>
      <c r="H1647" t="s">
        <v>8246</v>
      </c>
      <c r="I1647">
        <v>1379515740</v>
      </c>
      <c r="J1647">
        <v>1378306140</v>
      </c>
      <c r="K1647" t="b">
        <v>0</v>
      </c>
      <c r="L1647">
        <v>10</v>
      </c>
      <c r="M1647" t="b">
        <v>1</v>
      </c>
      <c r="N1647" t="s">
        <v>8292</v>
      </c>
      <c r="O1647" s="16">
        <f>Table1[[#This Row],[pledged]]/Table1[[#This Row],[goal]]*100</f>
        <v>110.80000000000001</v>
      </c>
      <c r="P1647" s="6">
        <f>IFERROR(Table1[[#This Row],[pledged]]/Table1[[#This Row],[backers_count]],0)</f>
        <v>554</v>
      </c>
      <c r="Q1647" t="str">
        <f>LEFT(Table1[[#This Row],[Category and Sub-Category]],FIND("/",Table1[[#This Row],[Category and Sub-Category]])-1)</f>
        <v>music</v>
      </c>
      <c r="R1647" t="str">
        <f>RIGHT(Table1[[#This Row],[Category and Sub-Category]],LEN(Table1[[#This Row],[Category and Sub-Category]])-FIND("/",Table1[[#This Row],[Category and Sub-Category]]))</f>
        <v>pop</v>
      </c>
      <c r="S1647" s="14">
        <f>(((Table1[[#This Row],[launched_at]]/60)/60)/24)+DATE(1970,1,1)</f>
        <v>41521.617361111108</v>
      </c>
      <c r="T1647" s="14">
        <f t="shared" si="25"/>
        <v>41535.617361111108</v>
      </c>
    </row>
    <row r="1648" spans="1:20" ht="58" x14ac:dyDescent="0.35">
      <c r="A1648">
        <v>1646</v>
      </c>
      <c r="B1648" s="1" t="s">
        <v>1647</v>
      </c>
      <c r="C1648" s="1" t="s">
        <v>5756</v>
      </c>
      <c r="D1648" s="6">
        <v>2000</v>
      </c>
      <c r="E1648" s="6">
        <v>2204</v>
      </c>
      <c r="F1648" t="s">
        <v>8219</v>
      </c>
      <c r="G1648" t="s">
        <v>8225</v>
      </c>
      <c r="H1648" t="s">
        <v>8247</v>
      </c>
      <c r="I1648">
        <v>1408039860</v>
      </c>
      <c r="J1648">
        <v>1405248503</v>
      </c>
      <c r="K1648" t="b">
        <v>0</v>
      </c>
      <c r="L1648">
        <v>83</v>
      </c>
      <c r="M1648" t="b">
        <v>1</v>
      </c>
      <c r="N1648" t="s">
        <v>8292</v>
      </c>
      <c r="O1648" s="16">
        <f>Table1[[#This Row],[pledged]]/Table1[[#This Row],[goal]]*100</f>
        <v>110.2</v>
      </c>
      <c r="P1648" s="6">
        <f>IFERROR(Table1[[#This Row],[pledged]]/Table1[[#This Row],[backers_count]],0)</f>
        <v>26.554216867469879</v>
      </c>
      <c r="Q1648" t="str">
        <f>LEFT(Table1[[#This Row],[Category and Sub-Category]],FIND("/",Table1[[#This Row],[Category and Sub-Category]])-1)</f>
        <v>music</v>
      </c>
      <c r="R1648" t="str">
        <f>RIGHT(Table1[[#This Row],[Category and Sub-Category]],LEN(Table1[[#This Row],[Category and Sub-Category]])-FIND("/",Table1[[#This Row],[Category and Sub-Category]]))</f>
        <v>pop</v>
      </c>
      <c r="S1648" s="14">
        <f>(((Table1[[#This Row],[launched_at]]/60)/60)/24)+DATE(1970,1,1)</f>
        <v>41833.450266203705</v>
      </c>
      <c r="T1648" s="14">
        <f t="shared" si="25"/>
        <v>41865.757638888892</v>
      </c>
    </row>
    <row r="1649" spans="1:20" ht="43.5" x14ac:dyDescent="0.35">
      <c r="A1649">
        <v>1647</v>
      </c>
      <c r="B1649" s="1" t="s">
        <v>1648</v>
      </c>
      <c r="C1649" s="1" t="s">
        <v>5757</v>
      </c>
      <c r="D1649" s="6">
        <v>5000</v>
      </c>
      <c r="E1649" s="6">
        <v>5236</v>
      </c>
      <c r="F1649" t="s">
        <v>8219</v>
      </c>
      <c r="G1649" t="s">
        <v>8224</v>
      </c>
      <c r="H1649" t="s">
        <v>8246</v>
      </c>
      <c r="I1649">
        <v>1339235377</v>
      </c>
      <c r="J1649">
        <v>1336643377</v>
      </c>
      <c r="K1649" t="b">
        <v>0</v>
      </c>
      <c r="L1649">
        <v>46</v>
      </c>
      <c r="M1649" t="b">
        <v>1</v>
      </c>
      <c r="N1649" t="s">
        <v>8292</v>
      </c>
      <c r="O1649" s="16">
        <f>Table1[[#This Row],[pledged]]/Table1[[#This Row],[goal]]*100</f>
        <v>104.71999999999998</v>
      </c>
      <c r="P1649" s="6">
        <f>IFERROR(Table1[[#This Row],[pledged]]/Table1[[#This Row],[backers_count]],0)</f>
        <v>113.82608695652173</v>
      </c>
      <c r="Q1649" t="str">
        <f>LEFT(Table1[[#This Row],[Category and Sub-Category]],FIND("/",Table1[[#This Row],[Category and Sub-Category]])-1)</f>
        <v>music</v>
      </c>
      <c r="R1649" t="str">
        <f>RIGHT(Table1[[#This Row],[Category and Sub-Category]],LEN(Table1[[#This Row],[Category and Sub-Category]])-FIND("/",Table1[[#This Row],[Category and Sub-Category]]))</f>
        <v>pop</v>
      </c>
      <c r="S1649" s="14">
        <f>(((Table1[[#This Row],[launched_at]]/60)/60)/24)+DATE(1970,1,1)</f>
        <v>41039.409456018519</v>
      </c>
      <c r="T1649" s="14">
        <f t="shared" si="25"/>
        <v>41069.409456018519</v>
      </c>
    </row>
    <row r="1650" spans="1:20" ht="43.5" x14ac:dyDescent="0.35">
      <c r="A1650">
        <v>1648</v>
      </c>
      <c r="B1650" s="1" t="s">
        <v>1649</v>
      </c>
      <c r="C1650" s="1" t="s">
        <v>5758</v>
      </c>
      <c r="D1650" s="6">
        <v>2300</v>
      </c>
      <c r="E1650" s="6">
        <v>2881</v>
      </c>
      <c r="F1650" t="s">
        <v>8219</v>
      </c>
      <c r="G1650" t="s">
        <v>8224</v>
      </c>
      <c r="H1650" t="s">
        <v>8246</v>
      </c>
      <c r="I1650">
        <v>1300636482</v>
      </c>
      <c r="J1650">
        <v>1298048082</v>
      </c>
      <c r="K1650" t="b">
        <v>0</v>
      </c>
      <c r="L1650">
        <v>90</v>
      </c>
      <c r="M1650" t="b">
        <v>1</v>
      </c>
      <c r="N1650" t="s">
        <v>8292</v>
      </c>
      <c r="O1650" s="16">
        <f>Table1[[#This Row],[pledged]]/Table1[[#This Row],[goal]]*100</f>
        <v>125.26086956521738</v>
      </c>
      <c r="P1650" s="6">
        <f>IFERROR(Table1[[#This Row],[pledged]]/Table1[[#This Row],[backers_count]],0)</f>
        <v>32.011111111111113</v>
      </c>
      <c r="Q1650" t="str">
        <f>LEFT(Table1[[#This Row],[Category and Sub-Category]],FIND("/",Table1[[#This Row],[Category and Sub-Category]])-1)</f>
        <v>music</v>
      </c>
      <c r="R1650" t="str">
        <f>RIGHT(Table1[[#This Row],[Category and Sub-Category]],LEN(Table1[[#This Row],[Category and Sub-Category]])-FIND("/",Table1[[#This Row],[Category and Sub-Category]]))</f>
        <v>pop</v>
      </c>
      <c r="S1650" s="14">
        <f>(((Table1[[#This Row],[launched_at]]/60)/60)/24)+DATE(1970,1,1)</f>
        <v>40592.704652777778</v>
      </c>
      <c r="T1650" s="14">
        <f t="shared" si="25"/>
        <v>40622.662986111114</v>
      </c>
    </row>
    <row r="1651" spans="1:20" ht="43.5" x14ac:dyDescent="0.35">
      <c r="A1651">
        <v>1649</v>
      </c>
      <c r="B1651" s="1" t="s">
        <v>1650</v>
      </c>
      <c r="C1651" s="1" t="s">
        <v>5759</v>
      </c>
      <c r="D1651" s="6">
        <v>3800</v>
      </c>
      <c r="E1651" s="6">
        <v>3822.33</v>
      </c>
      <c r="F1651" t="s">
        <v>8219</v>
      </c>
      <c r="G1651" t="s">
        <v>8224</v>
      </c>
      <c r="H1651" t="s">
        <v>8246</v>
      </c>
      <c r="I1651">
        <v>1400862355</v>
      </c>
      <c r="J1651">
        <v>1396974355</v>
      </c>
      <c r="K1651" t="b">
        <v>0</v>
      </c>
      <c r="L1651">
        <v>81</v>
      </c>
      <c r="M1651" t="b">
        <v>1</v>
      </c>
      <c r="N1651" t="s">
        <v>8292</v>
      </c>
      <c r="O1651" s="16">
        <f>Table1[[#This Row],[pledged]]/Table1[[#This Row],[goal]]*100</f>
        <v>100.58763157894737</v>
      </c>
      <c r="P1651" s="6">
        <f>IFERROR(Table1[[#This Row],[pledged]]/Table1[[#This Row],[backers_count]],0)</f>
        <v>47.189259259259259</v>
      </c>
      <c r="Q1651" t="str">
        <f>LEFT(Table1[[#This Row],[Category and Sub-Category]],FIND("/",Table1[[#This Row],[Category and Sub-Category]])-1)</f>
        <v>music</v>
      </c>
      <c r="R1651" t="str">
        <f>RIGHT(Table1[[#This Row],[Category and Sub-Category]],LEN(Table1[[#This Row],[Category and Sub-Category]])-FIND("/",Table1[[#This Row],[Category and Sub-Category]]))</f>
        <v>pop</v>
      </c>
      <c r="S1651" s="14">
        <f>(((Table1[[#This Row],[launched_at]]/60)/60)/24)+DATE(1970,1,1)</f>
        <v>41737.684664351851</v>
      </c>
      <c r="T1651" s="14">
        <f t="shared" si="25"/>
        <v>41782.684664351851</v>
      </c>
    </row>
    <row r="1652" spans="1:20" ht="43.5" x14ac:dyDescent="0.35">
      <c r="A1652">
        <v>1650</v>
      </c>
      <c r="B1652" s="1" t="s">
        <v>1651</v>
      </c>
      <c r="C1652" s="1" t="s">
        <v>5760</v>
      </c>
      <c r="D1652" s="6">
        <v>2000</v>
      </c>
      <c r="E1652" s="6">
        <v>2831</v>
      </c>
      <c r="F1652" t="s">
        <v>8219</v>
      </c>
      <c r="G1652" t="s">
        <v>8224</v>
      </c>
      <c r="H1652" t="s">
        <v>8246</v>
      </c>
      <c r="I1652">
        <v>1381314437</v>
      </c>
      <c r="J1652">
        <v>1378722437</v>
      </c>
      <c r="K1652" t="b">
        <v>0</v>
      </c>
      <c r="L1652">
        <v>32</v>
      </c>
      <c r="M1652" t="b">
        <v>1</v>
      </c>
      <c r="N1652" t="s">
        <v>8292</v>
      </c>
      <c r="O1652" s="16">
        <f>Table1[[#This Row],[pledged]]/Table1[[#This Row],[goal]]*100</f>
        <v>141.55000000000001</v>
      </c>
      <c r="P1652" s="6">
        <f>IFERROR(Table1[[#This Row],[pledged]]/Table1[[#This Row],[backers_count]],0)</f>
        <v>88.46875</v>
      </c>
      <c r="Q1652" t="str">
        <f>LEFT(Table1[[#This Row],[Category and Sub-Category]],FIND("/",Table1[[#This Row],[Category and Sub-Category]])-1)</f>
        <v>music</v>
      </c>
      <c r="R1652" t="str">
        <f>RIGHT(Table1[[#This Row],[Category and Sub-Category]],LEN(Table1[[#This Row],[Category and Sub-Category]])-FIND("/",Table1[[#This Row],[Category and Sub-Category]]))</f>
        <v>pop</v>
      </c>
      <c r="S1652" s="14">
        <f>(((Table1[[#This Row],[launched_at]]/60)/60)/24)+DATE(1970,1,1)</f>
        <v>41526.435613425929</v>
      </c>
      <c r="T1652" s="14">
        <f t="shared" si="25"/>
        <v>41556.435613425929</v>
      </c>
    </row>
    <row r="1653" spans="1:20" ht="43.5" x14ac:dyDescent="0.35">
      <c r="A1653">
        <v>1651</v>
      </c>
      <c r="B1653" s="1" t="s">
        <v>1652</v>
      </c>
      <c r="C1653" s="1" t="s">
        <v>5761</v>
      </c>
      <c r="D1653" s="6">
        <v>2000</v>
      </c>
      <c r="E1653" s="6">
        <v>2015</v>
      </c>
      <c r="F1653" t="s">
        <v>8219</v>
      </c>
      <c r="G1653" t="s">
        <v>8224</v>
      </c>
      <c r="H1653" t="s">
        <v>8246</v>
      </c>
      <c r="I1653">
        <v>1303801140</v>
      </c>
      <c r="J1653">
        <v>1300916220</v>
      </c>
      <c r="K1653" t="b">
        <v>0</v>
      </c>
      <c r="L1653">
        <v>20</v>
      </c>
      <c r="M1653" t="b">
        <v>1</v>
      </c>
      <c r="N1653" t="s">
        <v>8292</v>
      </c>
      <c r="O1653" s="16">
        <f>Table1[[#This Row],[pledged]]/Table1[[#This Row],[goal]]*100</f>
        <v>100.75</v>
      </c>
      <c r="P1653" s="6">
        <f>IFERROR(Table1[[#This Row],[pledged]]/Table1[[#This Row],[backers_count]],0)</f>
        <v>100.75</v>
      </c>
      <c r="Q1653" t="str">
        <f>LEFT(Table1[[#This Row],[Category and Sub-Category]],FIND("/",Table1[[#This Row],[Category and Sub-Category]])-1)</f>
        <v>music</v>
      </c>
      <c r="R1653" t="str">
        <f>RIGHT(Table1[[#This Row],[Category and Sub-Category]],LEN(Table1[[#This Row],[Category and Sub-Category]])-FIND("/",Table1[[#This Row],[Category and Sub-Category]]))</f>
        <v>pop</v>
      </c>
      <c r="S1653" s="14">
        <f>(((Table1[[#This Row],[launched_at]]/60)/60)/24)+DATE(1970,1,1)</f>
        <v>40625.900694444441</v>
      </c>
      <c r="T1653" s="14">
        <f t="shared" si="25"/>
        <v>40659.290972222225</v>
      </c>
    </row>
    <row r="1654" spans="1:20" ht="43.5" x14ac:dyDescent="0.35">
      <c r="A1654">
        <v>1652</v>
      </c>
      <c r="B1654" s="1" t="s">
        <v>1653</v>
      </c>
      <c r="C1654" s="1" t="s">
        <v>5762</v>
      </c>
      <c r="D1654" s="6">
        <v>4500</v>
      </c>
      <c r="E1654" s="6">
        <v>4530</v>
      </c>
      <c r="F1654" t="s">
        <v>8219</v>
      </c>
      <c r="G1654" t="s">
        <v>8224</v>
      </c>
      <c r="H1654" t="s">
        <v>8246</v>
      </c>
      <c r="I1654">
        <v>1385297393</v>
      </c>
      <c r="J1654">
        <v>1382701793</v>
      </c>
      <c r="K1654" t="b">
        <v>0</v>
      </c>
      <c r="L1654">
        <v>70</v>
      </c>
      <c r="M1654" t="b">
        <v>1</v>
      </c>
      <c r="N1654" t="s">
        <v>8292</v>
      </c>
      <c r="O1654" s="16">
        <f>Table1[[#This Row],[pledged]]/Table1[[#This Row],[goal]]*100</f>
        <v>100.66666666666666</v>
      </c>
      <c r="P1654" s="6">
        <f>IFERROR(Table1[[#This Row],[pledged]]/Table1[[#This Row],[backers_count]],0)</f>
        <v>64.714285714285708</v>
      </c>
      <c r="Q1654" t="str">
        <f>LEFT(Table1[[#This Row],[Category and Sub-Category]],FIND("/",Table1[[#This Row],[Category and Sub-Category]])-1)</f>
        <v>music</v>
      </c>
      <c r="R1654" t="str">
        <f>RIGHT(Table1[[#This Row],[Category and Sub-Category]],LEN(Table1[[#This Row],[Category and Sub-Category]])-FIND("/",Table1[[#This Row],[Category and Sub-Category]]))</f>
        <v>pop</v>
      </c>
      <c r="S1654" s="14">
        <f>(((Table1[[#This Row],[launched_at]]/60)/60)/24)+DATE(1970,1,1)</f>
        <v>41572.492974537039</v>
      </c>
      <c r="T1654" s="14">
        <f t="shared" si="25"/>
        <v>41602.534641203703</v>
      </c>
    </row>
    <row r="1655" spans="1:20" ht="43.5" x14ac:dyDescent="0.35">
      <c r="A1655">
        <v>1653</v>
      </c>
      <c r="B1655" s="1" t="s">
        <v>1654</v>
      </c>
      <c r="C1655" s="1" t="s">
        <v>5763</v>
      </c>
      <c r="D1655" s="6">
        <v>5000</v>
      </c>
      <c r="E1655" s="6">
        <v>8711.52</v>
      </c>
      <c r="F1655" t="s">
        <v>8219</v>
      </c>
      <c r="G1655" t="s">
        <v>8224</v>
      </c>
      <c r="H1655" t="s">
        <v>8246</v>
      </c>
      <c r="I1655">
        <v>1303675296</v>
      </c>
      <c r="J1655">
        <v>1300996896</v>
      </c>
      <c r="K1655" t="b">
        <v>0</v>
      </c>
      <c r="L1655">
        <v>168</v>
      </c>
      <c r="M1655" t="b">
        <v>1</v>
      </c>
      <c r="N1655" t="s">
        <v>8292</v>
      </c>
      <c r="O1655" s="16">
        <f>Table1[[#This Row],[pledged]]/Table1[[#This Row],[goal]]*100</f>
        <v>174.2304</v>
      </c>
      <c r="P1655" s="6">
        <f>IFERROR(Table1[[#This Row],[pledged]]/Table1[[#This Row],[backers_count]],0)</f>
        <v>51.854285714285716</v>
      </c>
      <c r="Q1655" t="str">
        <f>LEFT(Table1[[#This Row],[Category and Sub-Category]],FIND("/",Table1[[#This Row],[Category and Sub-Category]])-1)</f>
        <v>music</v>
      </c>
      <c r="R1655" t="str">
        <f>RIGHT(Table1[[#This Row],[Category and Sub-Category]],LEN(Table1[[#This Row],[Category and Sub-Category]])-FIND("/",Table1[[#This Row],[Category and Sub-Category]]))</f>
        <v>pop</v>
      </c>
      <c r="S1655" s="14">
        <f>(((Table1[[#This Row],[launched_at]]/60)/60)/24)+DATE(1970,1,1)</f>
        <v>40626.834444444445</v>
      </c>
      <c r="T1655" s="14">
        <f t="shared" si="25"/>
        <v>40657.834444444445</v>
      </c>
    </row>
    <row r="1656" spans="1:20" ht="43.5" x14ac:dyDescent="0.35">
      <c r="A1656">
        <v>1654</v>
      </c>
      <c r="B1656" s="1" t="s">
        <v>1655</v>
      </c>
      <c r="C1656" s="1" t="s">
        <v>5764</v>
      </c>
      <c r="D1656" s="6">
        <v>1100</v>
      </c>
      <c r="E1656" s="6">
        <v>1319</v>
      </c>
      <c r="F1656" t="s">
        <v>8219</v>
      </c>
      <c r="G1656" t="s">
        <v>8224</v>
      </c>
      <c r="H1656" t="s">
        <v>8246</v>
      </c>
      <c r="I1656">
        <v>1334784160</v>
      </c>
      <c r="J1656">
        <v>1332192160</v>
      </c>
      <c r="K1656" t="b">
        <v>0</v>
      </c>
      <c r="L1656">
        <v>34</v>
      </c>
      <c r="M1656" t="b">
        <v>1</v>
      </c>
      <c r="N1656" t="s">
        <v>8292</v>
      </c>
      <c r="O1656" s="16">
        <f>Table1[[#This Row],[pledged]]/Table1[[#This Row],[goal]]*100</f>
        <v>119.90909090909089</v>
      </c>
      <c r="P1656" s="6">
        <f>IFERROR(Table1[[#This Row],[pledged]]/Table1[[#This Row],[backers_count]],0)</f>
        <v>38.794117647058826</v>
      </c>
      <c r="Q1656" t="str">
        <f>LEFT(Table1[[#This Row],[Category and Sub-Category]],FIND("/",Table1[[#This Row],[Category and Sub-Category]])-1)</f>
        <v>music</v>
      </c>
      <c r="R1656" t="str">
        <f>RIGHT(Table1[[#This Row],[Category and Sub-Category]],LEN(Table1[[#This Row],[Category and Sub-Category]])-FIND("/",Table1[[#This Row],[Category and Sub-Category]]))</f>
        <v>pop</v>
      </c>
      <c r="S1656" s="14">
        <f>(((Table1[[#This Row],[launched_at]]/60)/60)/24)+DATE(1970,1,1)</f>
        <v>40987.890740740739</v>
      </c>
      <c r="T1656" s="14">
        <f t="shared" si="25"/>
        <v>41017.890740740739</v>
      </c>
    </row>
    <row r="1657" spans="1:20" ht="29" x14ac:dyDescent="0.35">
      <c r="A1657">
        <v>1655</v>
      </c>
      <c r="B1657" s="1" t="s">
        <v>1656</v>
      </c>
      <c r="C1657" s="1" t="s">
        <v>5765</v>
      </c>
      <c r="D1657" s="6">
        <v>1500</v>
      </c>
      <c r="E1657" s="6">
        <v>2143</v>
      </c>
      <c r="F1657" t="s">
        <v>8219</v>
      </c>
      <c r="G1657" t="s">
        <v>8224</v>
      </c>
      <c r="H1657" t="s">
        <v>8246</v>
      </c>
      <c r="I1657">
        <v>1333648820</v>
      </c>
      <c r="J1657">
        <v>1331060420</v>
      </c>
      <c r="K1657" t="b">
        <v>0</v>
      </c>
      <c r="L1657">
        <v>48</v>
      </c>
      <c r="M1657" t="b">
        <v>1</v>
      </c>
      <c r="N1657" t="s">
        <v>8292</v>
      </c>
      <c r="O1657" s="16">
        <f>Table1[[#This Row],[pledged]]/Table1[[#This Row],[goal]]*100</f>
        <v>142.86666666666667</v>
      </c>
      <c r="P1657" s="6">
        <f>IFERROR(Table1[[#This Row],[pledged]]/Table1[[#This Row],[backers_count]],0)</f>
        <v>44.645833333333336</v>
      </c>
      <c r="Q1657" t="str">
        <f>LEFT(Table1[[#This Row],[Category and Sub-Category]],FIND("/",Table1[[#This Row],[Category and Sub-Category]])-1)</f>
        <v>music</v>
      </c>
      <c r="R1657" t="str">
        <f>RIGHT(Table1[[#This Row],[Category and Sub-Category]],LEN(Table1[[#This Row],[Category and Sub-Category]])-FIND("/",Table1[[#This Row],[Category and Sub-Category]]))</f>
        <v>pop</v>
      </c>
      <c r="S1657" s="14">
        <f>(((Table1[[#This Row],[launched_at]]/60)/60)/24)+DATE(1970,1,1)</f>
        <v>40974.791898148149</v>
      </c>
      <c r="T1657" s="14">
        <f t="shared" si="25"/>
        <v>41004.750231481477</v>
      </c>
    </row>
    <row r="1658" spans="1:20" ht="58" x14ac:dyDescent="0.35">
      <c r="A1658">
        <v>1656</v>
      </c>
      <c r="B1658" s="1" t="s">
        <v>1657</v>
      </c>
      <c r="C1658" s="1" t="s">
        <v>5766</v>
      </c>
      <c r="D1658" s="6">
        <v>7500</v>
      </c>
      <c r="E1658" s="6">
        <v>7525.12</v>
      </c>
      <c r="F1658" t="s">
        <v>8219</v>
      </c>
      <c r="G1658" t="s">
        <v>8224</v>
      </c>
      <c r="H1658" t="s">
        <v>8246</v>
      </c>
      <c r="I1658">
        <v>1355437052</v>
      </c>
      <c r="J1658">
        <v>1352845052</v>
      </c>
      <c r="K1658" t="b">
        <v>0</v>
      </c>
      <c r="L1658">
        <v>48</v>
      </c>
      <c r="M1658" t="b">
        <v>1</v>
      </c>
      <c r="N1658" t="s">
        <v>8292</v>
      </c>
      <c r="O1658" s="16">
        <f>Table1[[#This Row],[pledged]]/Table1[[#This Row],[goal]]*100</f>
        <v>100.33493333333334</v>
      </c>
      <c r="P1658" s="6">
        <f>IFERROR(Table1[[#This Row],[pledged]]/Table1[[#This Row],[backers_count]],0)</f>
        <v>156.77333333333334</v>
      </c>
      <c r="Q1658" t="str">
        <f>LEFT(Table1[[#This Row],[Category and Sub-Category]],FIND("/",Table1[[#This Row],[Category and Sub-Category]])-1)</f>
        <v>music</v>
      </c>
      <c r="R1658" t="str">
        <f>RIGHT(Table1[[#This Row],[Category and Sub-Category]],LEN(Table1[[#This Row],[Category and Sub-Category]])-FIND("/",Table1[[#This Row],[Category and Sub-Category]]))</f>
        <v>pop</v>
      </c>
      <c r="S1658" s="14">
        <f>(((Table1[[#This Row],[launched_at]]/60)/60)/24)+DATE(1970,1,1)</f>
        <v>41226.928842592592</v>
      </c>
      <c r="T1658" s="14">
        <f t="shared" si="25"/>
        <v>41256.928842592592</v>
      </c>
    </row>
    <row r="1659" spans="1:20" ht="58" x14ac:dyDescent="0.35">
      <c r="A1659">
        <v>1657</v>
      </c>
      <c r="B1659" s="1" t="s">
        <v>1658</v>
      </c>
      <c r="C1659" s="1" t="s">
        <v>5767</v>
      </c>
      <c r="D1659" s="6">
        <v>25000</v>
      </c>
      <c r="E1659" s="6">
        <v>26233.45</v>
      </c>
      <c r="F1659" t="s">
        <v>8219</v>
      </c>
      <c r="G1659" t="s">
        <v>8224</v>
      </c>
      <c r="H1659" t="s">
        <v>8246</v>
      </c>
      <c r="I1659">
        <v>1337885168</v>
      </c>
      <c r="J1659">
        <v>1335293168</v>
      </c>
      <c r="K1659" t="b">
        <v>0</v>
      </c>
      <c r="L1659">
        <v>221</v>
      </c>
      <c r="M1659" t="b">
        <v>1</v>
      </c>
      <c r="N1659" t="s">
        <v>8292</v>
      </c>
      <c r="O1659" s="16">
        <f>Table1[[#This Row],[pledged]]/Table1[[#This Row],[goal]]*100</f>
        <v>104.93380000000001</v>
      </c>
      <c r="P1659" s="6">
        <f>IFERROR(Table1[[#This Row],[pledged]]/Table1[[#This Row],[backers_count]],0)</f>
        <v>118.70339366515837</v>
      </c>
      <c r="Q1659" t="str">
        <f>LEFT(Table1[[#This Row],[Category and Sub-Category]],FIND("/",Table1[[#This Row],[Category and Sub-Category]])-1)</f>
        <v>music</v>
      </c>
      <c r="R1659" t="str">
        <f>RIGHT(Table1[[#This Row],[Category and Sub-Category]],LEN(Table1[[#This Row],[Category and Sub-Category]])-FIND("/",Table1[[#This Row],[Category and Sub-Category]]))</f>
        <v>pop</v>
      </c>
      <c r="S1659" s="14">
        <f>(((Table1[[#This Row],[launched_at]]/60)/60)/24)+DATE(1970,1,1)</f>
        <v>41023.782037037039</v>
      </c>
      <c r="T1659" s="14">
        <f t="shared" si="25"/>
        <v>41053.782037037039</v>
      </c>
    </row>
    <row r="1660" spans="1:20" ht="43.5" x14ac:dyDescent="0.35">
      <c r="A1660">
        <v>1658</v>
      </c>
      <c r="B1660" s="1" t="s">
        <v>1659</v>
      </c>
      <c r="C1660" s="1" t="s">
        <v>5768</v>
      </c>
      <c r="D1660" s="6">
        <v>6000</v>
      </c>
      <c r="E1660" s="6">
        <v>7934</v>
      </c>
      <c r="F1660" t="s">
        <v>8219</v>
      </c>
      <c r="G1660" t="s">
        <v>8224</v>
      </c>
      <c r="H1660" t="s">
        <v>8246</v>
      </c>
      <c r="I1660">
        <v>1355840400</v>
      </c>
      <c r="J1660">
        <v>1352524767</v>
      </c>
      <c r="K1660" t="b">
        <v>0</v>
      </c>
      <c r="L1660">
        <v>107</v>
      </c>
      <c r="M1660" t="b">
        <v>1</v>
      </c>
      <c r="N1660" t="s">
        <v>8292</v>
      </c>
      <c r="O1660" s="16">
        <f>Table1[[#This Row],[pledged]]/Table1[[#This Row],[goal]]*100</f>
        <v>132.23333333333335</v>
      </c>
      <c r="P1660" s="6">
        <f>IFERROR(Table1[[#This Row],[pledged]]/Table1[[#This Row],[backers_count]],0)</f>
        <v>74.149532710280369</v>
      </c>
      <c r="Q1660" t="str">
        <f>LEFT(Table1[[#This Row],[Category and Sub-Category]],FIND("/",Table1[[#This Row],[Category and Sub-Category]])-1)</f>
        <v>music</v>
      </c>
      <c r="R1660" t="str">
        <f>RIGHT(Table1[[#This Row],[Category and Sub-Category]],LEN(Table1[[#This Row],[Category and Sub-Category]])-FIND("/",Table1[[#This Row],[Category and Sub-Category]]))</f>
        <v>pop</v>
      </c>
      <c r="S1660" s="14">
        <f>(((Table1[[#This Row],[launched_at]]/60)/60)/24)+DATE(1970,1,1)</f>
        <v>41223.22184027778</v>
      </c>
      <c r="T1660" s="14">
        <f t="shared" si="25"/>
        <v>41261.597222222219</v>
      </c>
    </row>
    <row r="1661" spans="1:20" ht="43.5" x14ac:dyDescent="0.35">
      <c r="A1661">
        <v>1659</v>
      </c>
      <c r="B1661" s="1" t="s">
        <v>1660</v>
      </c>
      <c r="C1661" s="1" t="s">
        <v>5769</v>
      </c>
      <c r="D1661" s="6">
        <v>500</v>
      </c>
      <c r="E1661" s="6">
        <v>564</v>
      </c>
      <c r="F1661" t="s">
        <v>8219</v>
      </c>
      <c r="G1661" t="s">
        <v>8225</v>
      </c>
      <c r="H1661" t="s">
        <v>8247</v>
      </c>
      <c r="I1661">
        <v>1387281600</v>
      </c>
      <c r="J1661">
        <v>1384811721</v>
      </c>
      <c r="K1661" t="b">
        <v>0</v>
      </c>
      <c r="L1661">
        <v>45</v>
      </c>
      <c r="M1661" t="b">
        <v>1</v>
      </c>
      <c r="N1661" t="s">
        <v>8292</v>
      </c>
      <c r="O1661" s="16">
        <f>Table1[[#This Row],[pledged]]/Table1[[#This Row],[goal]]*100</f>
        <v>112.79999999999998</v>
      </c>
      <c r="P1661" s="6">
        <f>IFERROR(Table1[[#This Row],[pledged]]/Table1[[#This Row],[backers_count]],0)</f>
        <v>12.533333333333333</v>
      </c>
      <c r="Q1661" t="str">
        <f>LEFT(Table1[[#This Row],[Category and Sub-Category]],FIND("/",Table1[[#This Row],[Category and Sub-Category]])-1)</f>
        <v>music</v>
      </c>
      <c r="R1661" t="str">
        <f>RIGHT(Table1[[#This Row],[Category and Sub-Category]],LEN(Table1[[#This Row],[Category and Sub-Category]])-FIND("/",Table1[[#This Row],[Category and Sub-Category]]))</f>
        <v>pop</v>
      </c>
      <c r="S1661" s="14">
        <f>(((Table1[[#This Row],[launched_at]]/60)/60)/24)+DATE(1970,1,1)</f>
        <v>41596.913437499999</v>
      </c>
      <c r="T1661" s="14">
        <f t="shared" si="25"/>
        <v>41625.5</v>
      </c>
    </row>
    <row r="1662" spans="1:20" ht="58" x14ac:dyDescent="0.35">
      <c r="A1662">
        <v>1660</v>
      </c>
      <c r="B1662" s="1" t="s">
        <v>1661</v>
      </c>
      <c r="C1662" s="1" t="s">
        <v>5770</v>
      </c>
      <c r="D1662" s="6">
        <v>80</v>
      </c>
      <c r="E1662" s="6">
        <v>1003</v>
      </c>
      <c r="F1662" t="s">
        <v>8219</v>
      </c>
      <c r="G1662" t="s">
        <v>8237</v>
      </c>
      <c r="H1662" t="s">
        <v>8249</v>
      </c>
      <c r="I1662">
        <v>1462053540</v>
      </c>
      <c r="J1662">
        <v>1459355950</v>
      </c>
      <c r="K1662" t="b">
        <v>0</v>
      </c>
      <c r="L1662">
        <v>36</v>
      </c>
      <c r="M1662" t="b">
        <v>1</v>
      </c>
      <c r="N1662" t="s">
        <v>8292</v>
      </c>
      <c r="O1662" s="16">
        <f>Table1[[#This Row],[pledged]]/Table1[[#This Row],[goal]]*100</f>
        <v>1253.75</v>
      </c>
      <c r="P1662" s="6">
        <f>IFERROR(Table1[[#This Row],[pledged]]/Table1[[#This Row],[backers_count]],0)</f>
        <v>27.861111111111111</v>
      </c>
      <c r="Q1662" t="str">
        <f>LEFT(Table1[[#This Row],[Category and Sub-Category]],FIND("/",Table1[[#This Row],[Category and Sub-Category]])-1)</f>
        <v>music</v>
      </c>
      <c r="R1662" t="str">
        <f>RIGHT(Table1[[#This Row],[Category and Sub-Category]],LEN(Table1[[#This Row],[Category and Sub-Category]])-FIND("/",Table1[[#This Row],[Category and Sub-Category]]))</f>
        <v>pop</v>
      </c>
      <c r="S1662" s="14">
        <f>(((Table1[[#This Row],[launched_at]]/60)/60)/24)+DATE(1970,1,1)</f>
        <v>42459.693865740745</v>
      </c>
      <c r="T1662" s="14">
        <f t="shared" si="25"/>
        <v>42490.915972222225</v>
      </c>
    </row>
    <row r="1663" spans="1:20" ht="72.5" x14ac:dyDescent="0.35">
      <c r="A1663">
        <v>1661</v>
      </c>
      <c r="B1663" s="1" t="s">
        <v>1662</v>
      </c>
      <c r="C1663" s="1" t="s">
        <v>5771</v>
      </c>
      <c r="D1663" s="6">
        <v>7900</v>
      </c>
      <c r="E1663" s="6">
        <v>8098</v>
      </c>
      <c r="F1663" t="s">
        <v>8219</v>
      </c>
      <c r="G1663" t="s">
        <v>8239</v>
      </c>
      <c r="H1663" t="s">
        <v>8249</v>
      </c>
      <c r="I1663">
        <v>1453064400</v>
      </c>
      <c r="J1663">
        <v>1449359831</v>
      </c>
      <c r="K1663" t="b">
        <v>0</v>
      </c>
      <c r="L1663">
        <v>101</v>
      </c>
      <c r="M1663" t="b">
        <v>1</v>
      </c>
      <c r="N1663" t="s">
        <v>8292</v>
      </c>
      <c r="O1663" s="16">
        <f>Table1[[#This Row],[pledged]]/Table1[[#This Row],[goal]]*100</f>
        <v>102.50632911392405</v>
      </c>
      <c r="P1663" s="6">
        <f>IFERROR(Table1[[#This Row],[pledged]]/Table1[[#This Row],[backers_count]],0)</f>
        <v>80.178217821782184</v>
      </c>
      <c r="Q1663" t="str">
        <f>LEFT(Table1[[#This Row],[Category and Sub-Category]],FIND("/",Table1[[#This Row],[Category and Sub-Category]])-1)</f>
        <v>music</v>
      </c>
      <c r="R1663" t="str">
        <f>RIGHT(Table1[[#This Row],[Category and Sub-Category]],LEN(Table1[[#This Row],[Category and Sub-Category]])-FIND("/",Table1[[#This Row],[Category and Sub-Category]]))</f>
        <v>pop</v>
      </c>
      <c r="S1663" s="14">
        <f>(((Table1[[#This Row],[launched_at]]/60)/60)/24)+DATE(1970,1,1)</f>
        <v>42343.998043981483</v>
      </c>
      <c r="T1663" s="14">
        <f t="shared" si="25"/>
        <v>42386.875</v>
      </c>
    </row>
    <row r="1664" spans="1:20" ht="58" x14ac:dyDescent="0.35">
      <c r="A1664">
        <v>1662</v>
      </c>
      <c r="B1664" s="1" t="s">
        <v>1663</v>
      </c>
      <c r="C1664" s="1" t="s">
        <v>5772</v>
      </c>
      <c r="D1664" s="6">
        <v>8000</v>
      </c>
      <c r="E1664" s="6">
        <v>8211</v>
      </c>
      <c r="F1664" t="s">
        <v>8219</v>
      </c>
      <c r="G1664" t="s">
        <v>8224</v>
      </c>
      <c r="H1664" t="s">
        <v>8246</v>
      </c>
      <c r="I1664">
        <v>1325310336</v>
      </c>
      <c r="J1664">
        <v>1320122736</v>
      </c>
      <c r="K1664" t="b">
        <v>0</v>
      </c>
      <c r="L1664">
        <v>62</v>
      </c>
      <c r="M1664" t="b">
        <v>1</v>
      </c>
      <c r="N1664" t="s">
        <v>8292</v>
      </c>
      <c r="O1664" s="16">
        <f>Table1[[#This Row],[pledged]]/Table1[[#This Row],[goal]]*100</f>
        <v>102.6375</v>
      </c>
      <c r="P1664" s="6">
        <f>IFERROR(Table1[[#This Row],[pledged]]/Table1[[#This Row],[backers_count]],0)</f>
        <v>132.43548387096774</v>
      </c>
      <c r="Q1664" t="str">
        <f>LEFT(Table1[[#This Row],[Category and Sub-Category]],FIND("/",Table1[[#This Row],[Category and Sub-Category]])-1)</f>
        <v>music</v>
      </c>
      <c r="R1664" t="str">
        <f>RIGHT(Table1[[#This Row],[Category and Sub-Category]],LEN(Table1[[#This Row],[Category and Sub-Category]])-FIND("/",Table1[[#This Row],[Category and Sub-Category]]))</f>
        <v>pop</v>
      </c>
      <c r="S1664" s="14">
        <f>(((Table1[[#This Row],[launched_at]]/60)/60)/24)+DATE(1970,1,1)</f>
        <v>40848.198333333334</v>
      </c>
      <c r="T1664" s="14">
        <f t="shared" si="25"/>
        <v>40908.239999999998</v>
      </c>
    </row>
    <row r="1665" spans="1:20" ht="43.5" x14ac:dyDescent="0.35">
      <c r="A1665">
        <v>1663</v>
      </c>
      <c r="B1665" s="1" t="s">
        <v>1664</v>
      </c>
      <c r="C1665" s="1" t="s">
        <v>5773</v>
      </c>
      <c r="D1665" s="6">
        <v>1000</v>
      </c>
      <c r="E1665" s="6">
        <v>1080</v>
      </c>
      <c r="F1665" t="s">
        <v>8219</v>
      </c>
      <c r="G1665" t="s">
        <v>8224</v>
      </c>
      <c r="H1665" t="s">
        <v>8246</v>
      </c>
      <c r="I1665">
        <v>1422750707</v>
      </c>
      <c r="J1665">
        <v>1420158707</v>
      </c>
      <c r="K1665" t="b">
        <v>0</v>
      </c>
      <c r="L1665">
        <v>32</v>
      </c>
      <c r="M1665" t="b">
        <v>1</v>
      </c>
      <c r="N1665" t="s">
        <v>8292</v>
      </c>
      <c r="O1665" s="16">
        <f>Table1[[#This Row],[pledged]]/Table1[[#This Row],[goal]]*100</f>
        <v>108</v>
      </c>
      <c r="P1665" s="6">
        <f>IFERROR(Table1[[#This Row],[pledged]]/Table1[[#This Row],[backers_count]],0)</f>
        <v>33.75</v>
      </c>
      <c r="Q1665" t="str">
        <f>LEFT(Table1[[#This Row],[Category and Sub-Category]],FIND("/",Table1[[#This Row],[Category and Sub-Category]])-1)</f>
        <v>music</v>
      </c>
      <c r="R1665" t="str">
        <f>RIGHT(Table1[[#This Row],[Category and Sub-Category]],LEN(Table1[[#This Row],[Category and Sub-Category]])-FIND("/",Table1[[#This Row],[Category and Sub-Category]]))</f>
        <v>pop</v>
      </c>
      <c r="S1665" s="14">
        <f>(((Table1[[#This Row],[launched_at]]/60)/60)/24)+DATE(1970,1,1)</f>
        <v>42006.02207175926</v>
      </c>
      <c r="T1665" s="14">
        <f t="shared" si="25"/>
        <v>42036.02207175926</v>
      </c>
    </row>
    <row r="1666" spans="1:20" ht="43.5" x14ac:dyDescent="0.35">
      <c r="A1666">
        <v>1664</v>
      </c>
      <c r="B1666" s="1" t="s">
        <v>1665</v>
      </c>
      <c r="C1666" s="1" t="s">
        <v>5774</v>
      </c>
      <c r="D1666" s="6">
        <v>2500</v>
      </c>
      <c r="E1666" s="6">
        <v>3060.22</v>
      </c>
      <c r="F1666" t="s">
        <v>8219</v>
      </c>
      <c r="G1666" t="s">
        <v>8224</v>
      </c>
      <c r="H1666" t="s">
        <v>8246</v>
      </c>
      <c r="I1666">
        <v>1331870340</v>
      </c>
      <c r="J1666">
        <v>1328033818</v>
      </c>
      <c r="K1666" t="b">
        <v>0</v>
      </c>
      <c r="L1666">
        <v>89</v>
      </c>
      <c r="M1666" t="b">
        <v>1</v>
      </c>
      <c r="N1666" t="s">
        <v>8292</v>
      </c>
      <c r="O1666" s="16">
        <f>Table1[[#This Row],[pledged]]/Table1[[#This Row],[goal]]*100</f>
        <v>122.40879999999999</v>
      </c>
      <c r="P1666" s="6">
        <f>IFERROR(Table1[[#This Row],[pledged]]/Table1[[#This Row],[backers_count]],0)</f>
        <v>34.384494382022467</v>
      </c>
      <c r="Q1666" t="str">
        <f>LEFT(Table1[[#This Row],[Category and Sub-Category]],FIND("/",Table1[[#This Row],[Category and Sub-Category]])-1)</f>
        <v>music</v>
      </c>
      <c r="R1666" t="str">
        <f>RIGHT(Table1[[#This Row],[Category and Sub-Category]],LEN(Table1[[#This Row],[Category and Sub-Category]])-FIND("/",Table1[[#This Row],[Category and Sub-Category]]))</f>
        <v>pop</v>
      </c>
      <c r="S1666" s="14">
        <f>(((Table1[[#This Row],[launched_at]]/60)/60)/24)+DATE(1970,1,1)</f>
        <v>40939.761782407404</v>
      </c>
      <c r="T1666" s="14">
        <f t="shared" ref="T1666:T1729" si="26">(((I1666/60)/60)/24)+DATE(1970,1,1)</f>
        <v>40984.165972222225</v>
      </c>
    </row>
    <row r="1667" spans="1:20" ht="43.5" x14ac:dyDescent="0.35">
      <c r="A1667">
        <v>1665</v>
      </c>
      <c r="B1667" s="1" t="s">
        <v>1666</v>
      </c>
      <c r="C1667" s="1" t="s">
        <v>5775</v>
      </c>
      <c r="D1667" s="6">
        <v>3500</v>
      </c>
      <c r="E1667" s="6">
        <v>4181</v>
      </c>
      <c r="F1667" t="s">
        <v>8219</v>
      </c>
      <c r="G1667" t="s">
        <v>8224</v>
      </c>
      <c r="H1667" t="s">
        <v>8246</v>
      </c>
      <c r="I1667">
        <v>1298343600</v>
      </c>
      <c r="J1667">
        <v>1295624113</v>
      </c>
      <c r="K1667" t="b">
        <v>0</v>
      </c>
      <c r="L1667">
        <v>93</v>
      </c>
      <c r="M1667" t="b">
        <v>1</v>
      </c>
      <c r="N1667" t="s">
        <v>8292</v>
      </c>
      <c r="O1667" s="16">
        <f>Table1[[#This Row],[pledged]]/Table1[[#This Row],[goal]]*100</f>
        <v>119.45714285714286</v>
      </c>
      <c r="P1667" s="6">
        <f>IFERROR(Table1[[#This Row],[pledged]]/Table1[[#This Row],[backers_count]],0)</f>
        <v>44.956989247311824</v>
      </c>
      <c r="Q1667" t="str">
        <f>LEFT(Table1[[#This Row],[Category and Sub-Category]],FIND("/",Table1[[#This Row],[Category and Sub-Category]])-1)</f>
        <v>music</v>
      </c>
      <c r="R1667" t="str">
        <f>RIGHT(Table1[[#This Row],[Category and Sub-Category]],LEN(Table1[[#This Row],[Category and Sub-Category]])-FIND("/",Table1[[#This Row],[Category and Sub-Category]]))</f>
        <v>pop</v>
      </c>
      <c r="S1667" s="14">
        <f>(((Table1[[#This Row],[launched_at]]/60)/60)/24)+DATE(1970,1,1)</f>
        <v>40564.649456018517</v>
      </c>
      <c r="T1667" s="14">
        <f t="shared" si="26"/>
        <v>40596.125</v>
      </c>
    </row>
    <row r="1668" spans="1:20" ht="43.5" x14ac:dyDescent="0.35">
      <c r="A1668">
        <v>1666</v>
      </c>
      <c r="B1668" s="1" t="s">
        <v>1667</v>
      </c>
      <c r="C1668" s="1" t="s">
        <v>5776</v>
      </c>
      <c r="D1668" s="6">
        <v>2500</v>
      </c>
      <c r="E1668" s="6">
        <v>4022</v>
      </c>
      <c r="F1668" t="s">
        <v>8219</v>
      </c>
      <c r="G1668" t="s">
        <v>8224</v>
      </c>
      <c r="H1668" t="s">
        <v>8246</v>
      </c>
      <c r="I1668">
        <v>1364447073</v>
      </c>
      <c r="J1668">
        <v>1361858673</v>
      </c>
      <c r="K1668" t="b">
        <v>0</v>
      </c>
      <c r="L1668">
        <v>98</v>
      </c>
      <c r="M1668" t="b">
        <v>1</v>
      </c>
      <c r="N1668" t="s">
        <v>8292</v>
      </c>
      <c r="O1668" s="16">
        <f>Table1[[#This Row],[pledged]]/Table1[[#This Row],[goal]]*100</f>
        <v>160.88</v>
      </c>
      <c r="P1668" s="6">
        <f>IFERROR(Table1[[#This Row],[pledged]]/Table1[[#This Row],[backers_count]],0)</f>
        <v>41.04081632653061</v>
      </c>
      <c r="Q1668" t="str">
        <f>LEFT(Table1[[#This Row],[Category and Sub-Category]],FIND("/",Table1[[#This Row],[Category and Sub-Category]])-1)</f>
        <v>music</v>
      </c>
      <c r="R1668" t="str">
        <f>RIGHT(Table1[[#This Row],[Category and Sub-Category]],LEN(Table1[[#This Row],[Category and Sub-Category]])-FIND("/",Table1[[#This Row],[Category and Sub-Category]]))</f>
        <v>pop</v>
      </c>
      <c r="S1668" s="14">
        <f>(((Table1[[#This Row],[launched_at]]/60)/60)/24)+DATE(1970,1,1)</f>
        <v>41331.253159722226</v>
      </c>
      <c r="T1668" s="14">
        <f t="shared" si="26"/>
        <v>41361.211493055554</v>
      </c>
    </row>
    <row r="1669" spans="1:20" ht="43.5" x14ac:dyDescent="0.35">
      <c r="A1669">
        <v>1667</v>
      </c>
      <c r="B1669" s="1" t="s">
        <v>1668</v>
      </c>
      <c r="C1669" s="1" t="s">
        <v>5777</v>
      </c>
      <c r="D1669" s="6">
        <v>3400</v>
      </c>
      <c r="E1669" s="6">
        <v>4313</v>
      </c>
      <c r="F1669" t="s">
        <v>8219</v>
      </c>
      <c r="G1669" t="s">
        <v>8224</v>
      </c>
      <c r="H1669" t="s">
        <v>8246</v>
      </c>
      <c r="I1669">
        <v>1394521140</v>
      </c>
      <c r="J1669">
        <v>1392169298</v>
      </c>
      <c r="K1669" t="b">
        <v>0</v>
      </c>
      <c r="L1669">
        <v>82</v>
      </c>
      <c r="M1669" t="b">
        <v>1</v>
      </c>
      <c r="N1669" t="s">
        <v>8292</v>
      </c>
      <c r="O1669" s="16">
        <f>Table1[[#This Row],[pledged]]/Table1[[#This Row],[goal]]*100</f>
        <v>126.85294117647059</v>
      </c>
      <c r="P1669" s="6">
        <f>IFERROR(Table1[[#This Row],[pledged]]/Table1[[#This Row],[backers_count]],0)</f>
        <v>52.597560975609753</v>
      </c>
      <c r="Q1669" t="str">
        <f>LEFT(Table1[[#This Row],[Category and Sub-Category]],FIND("/",Table1[[#This Row],[Category and Sub-Category]])-1)</f>
        <v>music</v>
      </c>
      <c r="R1669" t="str">
        <f>RIGHT(Table1[[#This Row],[Category and Sub-Category]],LEN(Table1[[#This Row],[Category and Sub-Category]])-FIND("/",Table1[[#This Row],[Category and Sub-Category]]))</f>
        <v>pop</v>
      </c>
      <c r="S1669" s="14">
        <f>(((Table1[[#This Row],[launched_at]]/60)/60)/24)+DATE(1970,1,1)</f>
        <v>41682.0705787037</v>
      </c>
      <c r="T1669" s="14">
        <f t="shared" si="26"/>
        <v>41709.290972222225</v>
      </c>
    </row>
    <row r="1670" spans="1:20" ht="43.5" x14ac:dyDescent="0.35">
      <c r="A1670">
        <v>1668</v>
      </c>
      <c r="B1670" s="1" t="s">
        <v>1669</v>
      </c>
      <c r="C1670" s="1" t="s">
        <v>5778</v>
      </c>
      <c r="D1670" s="6">
        <v>8000</v>
      </c>
      <c r="E1670" s="6">
        <v>8211</v>
      </c>
      <c r="F1670" t="s">
        <v>8219</v>
      </c>
      <c r="G1670" t="s">
        <v>8224</v>
      </c>
      <c r="H1670" t="s">
        <v>8246</v>
      </c>
      <c r="I1670">
        <v>1322454939</v>
      </c>
      <c r="J1670">
        <v>1319859339</v>
      </c>
      <c r="K1670" t="b">
        <v>0</v>
      </c>
      <c r="L1670">
        <v>116</v>
      </c>
      <c r="M1670" t="b">
        <v>1</v>
      </c>
      <c r="N1670" t="s">
        <v>8292</v>
      </c>
      <c r="O1670" s="16">
        <f>Table1[[#This Row],[pledged]]/Table1[[#This Row],[goal]]*100</f>
        <v>102.6375</v>
      </c>
      <c r="P1670" s="6">
        <f>IFERROR(Table1[[#This Row],[pledged]]/Table1[[#This Row],[backers_count]],0)</f>
        <v>70.784482758620683</v>
      </c>
      <c r="Q1670" t="str">
        <f>LEFT(Table1[[#This Row],[Category and Sub-Category]],FIND("/",Table1[[#This Row],[Category and Sub-Category]])-1)</f>
        <v>music</v>
      </c>
      <c r="R1670" t="str">
        <f>RIGHT(Table1[[#This Row],[Category and Sub-Category]],LEN(Table1[[#This Row],[Category and Sub-Category]])-FIND("/",Table1[[#This Row],[Category and Sub-Category]]))</f>
        <v>pop</v>
      </c>
      <c r="S1670" s="14">
        <f>(((Table1[[#This Row],[launched_at]]/60)/60)/24)+DATE(1970,1,1)</f>
        <v>40845.14975694444</v>
      </c>
      <c r="T1670" s="14">
        <f t="shared" si="26"/>
        <v>40875.191423611112</v>
      </c>
    </row>
    <row r="1671" spans="1:20" ht="58" x14ac:dyDescent="0.35">
      <c r="A1671">
        <v>1669</v>
      </c>
      <c r="B1671" s="1" t="s">
        <v>1670</v>
      </c>
      <c r="C1671" s="1" t="s">
        <v>5779</v>
      </c>
      <c r="D1671" s="6">
        <v>2000</v>
      </c>
      <c r="E1671" s="6">
        <v>2795</v>
      </c>
      <c r="F1671" t="s">
        <v>8219</v>
      </c>
      <c r="G1671" t="s">
        <v>8224</v>
      </c>
      <c r="H1671" t="s">
        <v>8246</v>
      </c>
      <c r="I1671">
        <v>1464729276</v>
      </c>
      <c r="J1671">
        <v>1459545276</v>
      </c>
      <c r="K1671" t="b">
        <v>0</v>
      </c>
      <c r="L1671">
        <v>52</v>
      </c>
      <c r="M1671" t="b">
        <v>1</v>
      </c>
      <c r="N1671" t="s">
        <v>8292</v>
      </c>
      <c r="O1671" s="16">
        <f>Table1[[#This Row],[pledged]]/Table1[[#This Row],[goal]]*100</f>
        <v>139.75</v>
      </c>
      <c r="P1671" s="6">
        <f>IFERROR(Table1[[#This Row],[pledged]]/Table1[[#This Row],[backers_count]],0)</f>
        <v>53.75</v>
      </c>
      <c r="Q1671" t="str">
        <f>LEFT(Table1[[#This Row],[Category and Sub-Category]],FIND("/",Table1[[#This Row],[Category and Sub-Category]])-1)</f>
        <v>music</v>
      </c>
      <c r="R1671" t="str">
        <f>RIGHT(Table1[[#This Row],[Category and Sub-Category]],LEN(Table1[[#This Row],[Category and Sub-Category]])-FIND("/",Table1[[#This Row],[Category and Sub-Category]]))</f>
        <v>pop</v>
      </c>
      <c r="S1671" s="14">
        <f>(((Table1[[#This Row],[launched_at]]/60)/60)/24)+DATE(1970,1,1)</f>
        <v>42461.885138888887</v>
      </c>
      <c r="T1671" s="14">
        <f t="shared" si="26"/>
        <v>42521.885138888887</v>
      </c>
    </row>
    <row r="1672" spans="1:20" ht="58" x14ac:dyDescent="0.35">
      <c r="A1672">
        <v>1670</v>
      </c>
      <c r="B1672" s="1" t="s">
        <v>1671</v>
      </c>
      <c r="C1672" s="1" t="s">
        <v>5780</v>
      </c>
      <c r="D1672" s="6">
        <v>1000</v>
      </c>
      <c r="E1672" s="6">
        <v>1026</v>
      </c>
      <c r="F1672" t="s">
        <v>8219</v>
      </c>
      <c r="G1672" t="s">
        <v>8224</v>
      </c>
      <c r="H1672" t="s">
        <v>8246</v>
      </c>
      <c r="I1672">
        <v>1278302400</v>
      </c>
      <c r="J1672">
        <v>1273961999</v>
      </c>
      <c r="K1672" t="b">
        <v>0</v>
      </c>
      <c r="L1672">
        <v>23</v>
      </c>
      <c r="M1672" t="b">
        <v>1</v>
      </c>
      <c r="N1672" t="s">
        <v>8292</v>
      </c>
      <c r="O1672" s="16">
        <f>Table1[[#This Row],[pledged]]/Table1[[#This Row],[goal]]*100</f>
        <v>102.60000000000001</v>
      </c>
      <c r="P1672" s="6">
        <f>IFERROR(Table1[[#This Row],[pledged]]/Table1[[#This Row],[backers_count]],0)</f>
        <v>44.608695652173914</v>
      </c>
      <c r="Q1672" t="str">
        <f>LEFT(Table1[[#This Row],[Category and Sub-Category]],FIND("/",Table1[[#This Row],[Category and Sub-Category]])-1)</f>
        <v>music</v>
      </c>
      <c r="R1672" t="str">
        <f>RIGHT(Table1[[#This Row],[Category and Sub-Category]],LEN(Table1[[#This Row],[Category and Sub-Category]])-FIND("/",Table1[[#This Row],[Category and Sub-Category]]))</f>
        <v>pop</v>
      </c>
      <c r="S1672" s="14">
        <f>(((Table1[[#This Row],[launched_at]]/60)/60)/24)+DATE(1970,1,1)</f>
        <v>40313.930543981485</v>
      </c>
      <c r="T1672" s="14">
        <f t="shared" si="26"/>
        <v>40364.166666666664</v>
      </c>
    </row>
    <row r="1673" spans="1:20" ht="29" x14ac:dyDescent="0.35">
      <c r="A1673">
        <v>1671</v>
      </c>
      <c r="B1673" s="1" t="s">
        <v>1672</v>
      </c>
      <c r="C1673" s="1" t="s">
        <v>5781</v>
      </c>
      <c r="D1673" s="6">
        <v>2000</v>
      </c>
      <c r="E1673" s="6">
        <v>2013.47</v>
      </c>
      <c r="F1673" t="s">
        <v>8219</v>
      </c>
      <c r="G1673" t="s">
        <v>8224</v>
      </c>
      <c r="H1673" t="s">
        <v>8246</v>
      </c>
      <c r="I1673">
        <v>1470056614</v>
      </c>
      <c r="J1673">
        <v>1467464614</v>
      </c>
      <c r="K1673" t="b">
        <v>0</v>
      </c>
      <c r="L1673">
        <v>77</v>
      </c>
      <c r="M1673" t="b">
        <v>1</v>
      </c>
      <c r="N1673" t="s">
        <v>8292</v>
      </c>
      <c r="O1673" s="16">
        <f>Table1[[#This Row],[pledged]]/Table1[[#This Row],[goal]]*100</f>
        <v>100.67349999999999</v>
      </c>
      <c r="P1673" s="6">
        <f>IFERROR(Table1[[#This Row],[pledged]]/Table1[[#This Row],[backers_count]],0)</f>
        <v>26.148961038961041</v>
      </c>
      <c r="Q1673" t="str">
        <f>LEFT(Table1[[#This Row],[Category and Sub-Category]],FIND("/",Table1[[#This Row],[Category and Sub-Category]])-1)</f>
        <v>music</v>
      </c>
      <c r="R1673" t="str">
        <f>RIGHT(Table1[[#This Row],[Category and Sub-Category]],LEN(Table1[[#This Row],[Category and Sub-Category]])-FIND("/",Table1[[#This Row],[Category and Sub-Category]]))</f>
        <v>pop</v>
      </c>
      <c r="S1673" s="14">
        <f>(((Table1[[#This Row],[launched_at]]/60)/60)/24)+DATE(1970,1,1)</f>
        <v>42553.54414351852</v>
      </c>
      <c r="T1673" s="14">
        <f t="shared" si="26"/>
        <v>42583.54414351852</v>
      </c>
    </row>
    <row r="1674" spans="1:20" ht="43.5" x14ac:dyDescent="0.35">
      <c r="A1674">
        <v>1672</v>
      </c>
      <c r="B1674" s="1" t="s">
        <v>1673</v>
      </c>
      <c r="C1674" s="1" t="s">
        <v>5782</v>
      </c>
      <c r="D1674" s="6">
        <v>1700</v>
      </c>
      <c r="E1674" s="6">
        <v>1920</v>
      </c>
      <c r="F1674" t="s">
        <v>8219</v>
      </c>
      <c r="G1674" t="s">
        <v>8224</v>
      </c>
      <c r="H1674" t="s">
        <v>8246</v>
      </c>
      <c r="I1674">
        <v>1338824730</v>
      </c>
      <c r="J1674">
        <v>1336232730</v>
      </c>
      <c r="K1674" t="b">
        <v>0</v>
      </c>
      <c r="L1674">
        <v>49</v>
      </c>
      <c r="M1674" t="b">
        <v>1</v>
      </c>
      <c r="N1674" t="s">
        <v>8292</v>
      </c>
      <c r="O1674" s="16">
        <f>Table1[[#This Row],[pledged]]/Table1[[#This Row],[goal]]*100</f>
        <v>112.94117647058823</v>
      </c>
      <c r="P1674" s="6">
        <f>IFERROR(Table1[[#This Row],[pledged]]/Table1[[#This Row],[backers_count]],0)</f>
        <v>39.183673469387756</v>
      </c>
      <c r="Q1674" t="str">
        <f>LEFT(Table1[[#This Row],[Category and Sub-Category]],FIND("/",Table1[[#This Row],[Category and Sub-Category]])-1)</f>
        <v>music</v>
      </c>
      <c r="R1674" t="str">
        <f>RIGHT(Table1[[#This Row],[Category and Sub-Category]],LEN(Table1[[#This Row],[Category and Sub-Category]])-FIND("/",Table1[[#This Row],[Category and Sub-Category]]))</f>
        <v>pop</v>
      </c>
      <c r="S1674" s="14">
        <f>(((Table1[[#This Row],[launched_at]]/60)/60)/24)+DATE(1970,1,1)</f>
        <v>41034.656597222223</v>
      </c>
      <c r="T1674" s="14">
        <f t="shared" si="26"/>
        <v>41064.656597222223</v>
      </c>
    </row>
    <row r="1675" spans="1:20" ht="43.5" x14ac:dyDescent="0.35">
      <c r="A1675">
        <v>1673</v>
      </c>
      <c r="B1675" s="1" t="s">
        <v>1674</v>
      </c>
      <c r="C1675" s="1" t="s">
        <v>5783</v>
      </c>
      <c r="D1675" s="6">
        <v>2100</v>
      </c>
      <c r="E1675" s="6">
        <v>2690</v>
      </c>
      <c r="F1675" t="s">
        <v>8219</v>
      </c>
      <c r="G1675" t="s">
        <v>8224</v>
      </c>
      <c r="H1675" t="s">
        <v>8246</v>
      </c>
      <c r="I1675">
        <v>1425675892</v>
      </c>
      <c r="J1675">
        <v>1423083892</v>
      </c>
      <c r="K1675" t="b">
        <v>0</v>
      </c>
      <c r="L1675">
        <v>59</v>
      </c>
      <c r="M1675" t="b">
        <v>1</v>
      </c>
      <c r="N1675" t="s">
        <v>8292</v>
      </c>
      <c r="O1675" s="16">
        <f>Table1[[#This Row],[pledged]]/Table1[[#This Row],[goal]]*100</f>
        <v>128.09523809523807</v>
      </c>
      <c r="P1675" s="6">
        <f>IFERROR(Table1[[#This Row],[pledged]]/Table1[[#This Row],[backers_count]],0)</f>
        <v>45.593220338983052</v>
      </c>
      <c r="Q1675" t="str">
        <f>LEFT(Table1[[#This Row],[Category and Sub-Category]],FIND("/",Table1[[#This Row],[Category and Sub-Category]])-1)</f>
        <v>music</v>
      </c>
      <c r="R1675" t="str">
        <f>RIGHT(Table1[[#This Row],[Category and Sub-Category]],LEN(Table1[[#This Row],[Category and Sub-Category]])-FIND("/",Table1[[#This Row],[Category and Sub-Category]]))</f>
        <v>pop</v>
      </c>
      <c r="S1675" s="14">
        <f>(((Table1[[#This Row],[launched_at]]/60)/60)/24)+DATE(1970,1,1)</f>
        <v>42039.878379629634</v>
      </c>
      <c r="T1675" s="14">
        <f t="shared" si="26"/>
        <v>42069.878379629634</v>
      </c>
    </row>
    <row r="1676" spans="1:20" ht="43.5" x14ac:dyDescent="0.35">
      <c r="A1676">
        <v>1674</v>
      </c>
      <c r="B1676" s="1" t="s">
        <v>1675</v>
      </c>
      <c r="C1676" s="1" t="s">
        <v>5784</v>
      </c>
      <c r="D1676" s="6">
        <v>5000</v>
      </c>
      <c r="E1676" s="6">
        <v>10085</v>
      </c>
      <c r="F1676" t="s">
        <v>8219</v>
      </c>
      <c r="G1676" t="s">
        <v>8224</v>
      </c>
      <c r="H1676" t="s">
        <v>8246</v>
      </c>
      <c r="I1676">
        <v>1471503540</v>
      </c>
      <c r="J1676">
        <v>1468852306</v>
      </c>
      <c r="K1676" t="b">
        <v>0</v>
      </c>
      <c r="L1676">
        <v>113</v>
      </c>
      <c r="M1676" t="b">
        <v>1</v>
      </c>
      <c r="N1676" t="s">
        <v>8292</v>
      </c>
      <c r="O1676" s="16">
        <f>Table1[[#This Row],[pledged]]/Table1[[#This Row],[goal]]*100</f>
        <v>201.7</v>
      </c>
      <c r="P1676" s="6">
        <f>IFERROR(Table1[[#This Row],[pledged]]/Table1[[#This Row],[backers_count]],0)</f>
        <v>89.247787610619469</v>
      </c>
      <c r="Q1676" t="str">
        <f>LEFT(Table1[[#This Row],[Category and Sub-Category]],FIND("/",Table1[[#This Row],[Category and Sub-Category]])-1)</f>
        <v>music</v>
      </c>
      <c r="R1676" t="str">
        <f>RIGHT(Table1[[#This Row],[Category and Sub-Category]],LEN(Table1[[#This Row],[Category and Sub-Category]])-FIND("/",Table1[[#This Row],[Category and Sub-Category]]))</f>
        <v>pop</v>
      </c>
      <c r="S1676" s="14">
        <f>(((Table1[[#This Row],[launched_at]]/60)/60)/24)+DATE(1970,1,1)</f>
        <v>42569.605393518519</v>
      </c>
      <c r="T1676" s="14">
        <f t="shared" si="26"/>
        <v>42600.290972222225</v>
      </c>
    </row>
    <row r="1677" spans="1:20" ht="29" x14ac:dyDescent="0.35">
      <c r="A1677">
        <v>1675</v>
      </c>
      <c r="B1677" s="1" t="s">
        <v>1676</v>
      </c>
      <c r="C1677" s="1" t="s">
        <v>5785</v>
      </c>
      <c r="D1677" s="6">
        <v>1000</v>
      </c>
      <c r="E1677" s="6">
        <v>1374.16</v>
      </c>
      <c r="F1677" t="s">
        <v>8219</v>
      </c>
      <c r="G1677" t="s">
        <v>8224</v>
      </c>
      <c r="H1677" t="s">
        <v>8246</v>
      </c>
      <c r="I1677">
        <v>1318802580</v>
      </c>
      <c r="J1677">
        <v>1316194540</v>
      </c>
      <c r="K1677" t="b">
        <v>0</v>
      </c>
      <c r="L1677">
        <v>34</v>
      </c>
      <c r="M1677" t="b">
        <v>1</v>
      </c>
      <c r="N1677" t="s">
        <v>8292</v>
      </c>
      <c r="O1677" s="16">
        <f>Table1[[#This Row],[pledged]]/Table1[[#This Row],[goal]]*100</f>
        <v>137.416</v>
      </c>
      <c r="P1677" s="6">
        <f>IFERROR(Table1[[#This Row],[pledged]]/Table1[[#This Row],[backers_count]],0)</f>
        <v>40.416470588235299</v>
      </c>
      <c r="Q1677" t="str">
        <f>LEFT(Table1[[#This Row],[Category and Sub-Category]],FIND("/",Table1[[#This Row],[Category and Sub-Category]])-1)</f>
        <v>music</v>
      </c>
      <c r="R1677" t="str">
        <f>RIGHT(Table1[[#This Row],[Category and Sub-Category]],LEN(Table1[[#This Row],[Category and Sub-Category]])-FIND("/",Table1[[#This Row],[Category and Sub-Category]]))</f>
        <v>pop</v>
      </c>
      <c r="S1677" s="14">
        <f>(((Table1[[#This Row],[launched_at]]/60)/60)/24)+DATE(1970,1,1)</f>
        <v>40802.733101851853</v>
      </c>
      <c r="T1677" s="14">
        <f t="shared" si="26"/>
        <v>40832.918749999997</v>
      </c>
    </row>
    <row r="1678" spans="1:20" ht="29" x14ac:dyDescent="0.35">
      <c r="A1678">
        <v>1676</v>
      </c>
      <c r="B1678" s="1" t="s">
        <v>1677</v>
      </c>
      <c r="C1678" s="1" t="s">
        <v>5786</v>
      </c>
      <c r="D1678" s="6">
        <v>3000</v>
      </c>
      <c r="E1678" s="6">
        <v>3460</v>
      </c>
      <c r="F1678" t="s">
        <v>8219</v>
      </c>
      <c r="G1678" t="s">
        <v>8224</v>
      </c>
      <c r="H1678" t="s">
        <v>8246</v>
      </c>
      <c r="I1678">
        <v>1334980740</v>
      </c>
      <c r="J1678">
        <v>1330968347</v>
      </c>
      <c r="K1678" t="b">
        <v>0</v>
      </c>
      <c r="L1678">
        <v>42</v>
      </c>
      <c r="M1678" t="b">
        <v>1</v>
      </c>
      <c r="N1678" t="s">
        <v>8292</v>
      </c>
      <c r="O1678" s="16">
        <f>Table1[[#This Row],[pledged]]/Table1[[#This Row],[goal]]*100</f>
        <v>115.33333333333333</v>
      </c>
      <c r="P1678" s="6">
        <f>IFERROR(Table1[[#This Row],[pledged]]/Table1[[#This Row],[backers_count]],0)</f>
        <v>82.38095238095238</v>
      </c>
      <c r="Q1678" t="str">
        <f>LEFT(Table1[[#This Row],[Category and Sub-Category]],FIND("/",Table1[[#This Row],[Category and Sub-Category]])-1)</f>
        <v>music</v>
      </c>
      <c r="R1678" t="str">
        <f>RIGHT(Table1[[#This Row],[Category and Sub-Category]],LEN(Table1[[#This Row],[Category and Sub-Category]])-FIND("/",Table1[[#This Row],[Category and Sub-Category]]))</f>
        <v>pop</v>
      </c>
      <c r="S1678" s="14">
        <f>(((Table1[[#This Row],[launched_at]]/60)/60)/24)+DATE(1970,1,1)</f>
        <v>40973.72623842593</v>
      </c>
      <c r="T1678" s="14">
        <f t="shared" si="26"/>
        <v>41020.165972222225</v>
      </c>
    </row>
    <row r="1679" spans="1:20" ht="43.5" x14ac:dyDescent="0.35">
      <c r="A1679">
        <v>1677</v>
      </c>
      <c r="B1679" s="1" t="s">
        <v>1678</v>
      </c>
      <c r="C1679" s="1" t="s">
        <v>5787</v>
      </c>
      <c r="D1679" s="6">
        <v>6000</v>
      </c>
      <c r="E1679" s="6">
        <v>6700</v>
      </c>
      <c r="F1679" t="s">
        <v>8219</v>
      </c>
      <c r="G1679" t="s">
        <v>8227</v>
      </c>
      <c r="H1679" t="s">
        <v>8249</v>
      </c>
      <c r="I1679">
        <v>1460786340</v>
      </c>
      <c r="J1679">
        <v>1455615976</v>
      </c>
      <c r="K1679" t="b">
        <v>0</v>
      </c>
      <c r="L1679">
        <v>42</v>
      </c>
      <c r="M1679" t="b">
        <v>1</v>
      </c>
      <c r="N1679" t="s">
        <v>8292</v>
      </c>
      <c r="O1679" s="16">
        <f>Table1[[#This Row],[pledged]]/Table1[[#This Row],[goal]]*100</f>
        <v>111.66666666666667</v>
      </c>
      <c r="P1679" s="6">
        <f>IFERROR(Table1[[#This Row],[pledged]]/Table1[[#This Row],[backers_count]],0)</f>
        <v>159.52380952380952</v>
      </c>
      <c r="Q1679" t="str">
        <f>LEFT(Table1[[#This Row],[Category and Sub-Category]],FIND("/",Table1[[#This Row],[Category and Sub-Category]])-1)</f>
        <v>music</v>
      </c>
      <c r="R1679" t="str">
        <f>RIGHT(Table1[[#This Row],[Category and Sub-Category]],LEN(Table1[[#This Row],[Category and Sub-Category]])-FIND("/",Table1[[#This Row],[Category and Sub-Category]]))</f>
        <v>pop</v>
      </c>
      <c r="S1679" s="14">
        <f>(((Table1[[#This Row],[launched_at]]/60)/60)/24)+DATE(1970,1,1)</f>
        <v>42416.407129629632</v>
      </c>
      <c r="T1679" s="14">
        <f t="shared" si="26"/>
        <v>42476.249305555553</v>
      </c>
    </row>
    <row r="1680" spans="1:20" ht="43.5" x14ac:dyDescent="0.35">
      <c r="A1680">
        <v>1678</v>
      </c>
      <c r="B1680" s="1" t="s">
        <v>1679</v>
      </c>
      <c r="C1680" s="1" t="s">
        <v>5788</v>
      </c>
      <c r="D1680" s="6">
        <v>1500</v>
      </c>
      <c r="E1680" s="6">
        <v>1776</v>
      </c>
      <c r="F1680" t="s">
        <v>8219</v>
      </c>
      <c r="G1680" t="s">
        <v>8224</v>
      </c>
      <c r="H1680" t="s">
        <v>8246</v>
      </c>
      <c r="I1680">
        <v>1391718671</v>
      </c>
      <c r="J1680">
        <v>1390509071</v>
      </c>
      <c r="K1680" t="b">
        <v>0</v>
      </c>
      <c r="L1680">
        <v>49</v>
      </c>
      <c r="M1680" t="b">
        <v>1</v>
      </c>
      <c r="N1680" t="s">
        <v>8292</v>
      </c>
      <c r="O1680" s="16">
        <f>Table1[[#This Row],[pledged]]/Table1[[#This Row],[goal]]*100</f>
        <v>118.39999999999999</v>
      </c>
      <c r="P1680" s="6">
        <f>IFERROR(Table1[[#This Row],[pledged]]/Table1[[#This Row],[backers_count]],0)</f>
        <v>36.244897959183675</v>
      </c>
      <c r="Q1680" t="str">
        <f>LEFT(Table1[[#This Row],[Category and Sub-Category]],FIND("/",Table1[[#This Row],[Category and Sub-Category]])-1)</f>
        <v>music</v>
      </c>
      <c r="R1680" t="str">
        <f>RIGHT(Table1[[#This Row],[Category and Sub-Category]],LEN(Table1[[#This Row],[Category and Sub-Category]])-FIND("/",Table1[[#This Row],[Category and Sub-Category]]))</f>
        <v>pop</v>
      </c>
      <c r="S1680" s="14">
        <f>(((Table1[[#This Row],[launched_at]]/60)/60)/24)+DATE(1970,1,1)</f>
        <v>41662.854988425926</v>
      </c>
      <c r="T1680" s="14">
        <f t="shared" si="26"/>
        <v>41676.854988425926</v>
      </c>
    </row>
    <row r="1681" spans="1:20" ht="58" x14ac:dyDescent="0.35">
      <c r="A1681">
        <v>1679</v>
      </c>
      <c r="B1681" s="1" t="s">
        <v>1680</v>
      </c>
      <c r="C1681" s="1" t="s">
        <v>5789</v>
      </c>
      <c r="D1681" s="6">
        <v>2000</v>
      </c>
      <c r="E1681" s="6">
        <v>3500</v>
      </c>
      <c r="F1681" t="s">
        <v>8219</v>
      </c>
      <c r="G1681" t="s">
        <v>8224</v>
      </c>
      <c r="H1681" t="s">
        <v>8246</v>
      </c>
      <c r="I1681">
        <v>1311298745</v>
      </c>
      <c r="J1681">
        <v>1309311545</v>
      </c>
      <c r="K1681" t="b">
        <v>0</v>
      </c>
      <c r="L1681">
        <v>56</v>
      </c>
      <c r="M1681" t="b">
        <v>1</v>
      </c>
      <c r="N1681" t="s">
        <v>8292</v>
      </c>
      <c r="O1681" s="16">
        <f>Table1[[#This Row],[pledged]]/Table1[[#This Row],[goal]]*100</f>
        <v>175</v>
      </c>
      <c r="P1681" s="6">
        <f>IFERROR(Table1[[#This Row],[pledged]]/Table1[[#This Row],[backers_count]],0)</f>
        <v>62.5</v>
      </c>
      <c r="Q1681" t="str">
        <f>LEFT(Table1[[#This Row],[Category and Sub-Category]],FIND("/",Table1[[#This Row],[Category and Sub-Category]])-1)</f>
        <v>music</v>
      </c>
      <c r="R1681" t="str">
        <f>RIGHT(Table1[[#This Row],[Category and Sub-Category]],LEN(Table1[[#This Row],[Category and Sub-Category]])-FIND("/",Table1[[#This Row],[Category and Sub-Category]]))</f>
        <v>pop</v>
      </c>
      <c r="S1681" s="14">
        <f>(((Table1[[#This Row],[launched_at]]/60)/60)/24)+DATE(1970,1,1)</f>
        <v>40723.068807870368</v>
      </c>
      <c r="T1681" s="14">
        <f t="shared" si="26"/>
        <v>40746.068807870368</v>
      </c>
    </row>
    <row r="1682" spans="1:20" ht="29" x14ac:dyDescent="0.35">
      <c r="A1682">
        <v>1680</v>
      </c>
      <c r="B1682" s="1" t="s">
        <v>1681</v>
      </c>
      <c r="C1682" s="1" t="s">
        <v>5790</v>
      </c>
      <c r="D1682" s="6">
        <v>1000</v>
      </c>
      <c r="E1682" s="6">
        <v>1175</v>
      </c>
      <c r="F1682" t="s">
        <v>8219</v>
      </c>
      <c r="G1682" t="s">
        <v>8224</v>
      </c>
      <c r="H1682" t="s">
        <v>8246</v>
      </c>
      <c r="I1682">
        <v>1405188667</v>
      </c>
      <c r="J1682">
        <v>1402596667</v>
      </c>
      <c r="K1682" t="b">
        <v>0</v>
      </c>
      <c r="L1682">
        <v>25</v>
      </c>
      <c r="M1682" t="b">
        <v>1</v>
      </c>
      <c r="N1682" t="s">
        <v>8292</v>
      </c>
      <c r="O1682" s="16">
        <f>Table1[[#This Row],[pledged]]/Table1[[#This Row],[goal]]*100</f>
        <v>117.5</v>
      </c>
      <c r="P1682" s="6">
        <f>IFERROR(Table1[[#This Row],[pledged]]/Table1[[#This Row],[backers_count]],0)</f>
        <v>47</v>
      </c>
      <c r="Q1682" t="str">
        <f>LEFT(Table1[[#This Row],[Category and Sub-Category]],FIND("/",Table1[[#This Row],[Category and Sub-Category]])-1)</f>
        <v>music</v>
      </c>
      <c r="R1682" t="str">
        <f>RIGHT(Table1[[#This Row],[Category and Sub-Category]],LEN(Table1[[#This Row],[Category and Sub-Category]])-FIND("/",Table1[[#This Row],[Category and Sub-Category]]))</f>
        <v>pop</v>
      </c>
      <c r="S1682" s="14">
        <f>(((Table1[[#This Row],[launched_at]]/60)/60)/24)+DATE(1970,1,1)</f>
        <v>41802.757719907408</v>
      </c>
      <c r="T1682" s="14">
        <f t="shared" si="26"/>
        <v>41832.757719907408</v>
      </c>
    </row>
    <row r="1683" spans="1:20" ht="58" x14ac:dyDescent="0.35">
      <c r="A1683">
        <v>1681</v>
      </c>
      <c r="B1683" s="1" t="s">
        <v>1682</v>
      </c>
      <c r="C1683" s="1" t="s">
        <v>5791</v>
      </c>
      <c r="D1683" s="6">
        <v>65000</v>
      </c>
      <c r="E1683" s="6">
        <v>65924.38</v>
      </c>
      <c r="F1683" t="s">
        <v>8222</v>
      </c>
      <c r="G1683" t="s">
        <v>8224</v>
      </c>
      <c r="H1683" t="s">
        <v>8246</v>
      </c>
      <c r="I1683">
        <v>1490752800</v>
      </c>
      <c r="J1683">
        <v>1486522484</v>
      </c>
      <c r="K1683" t="b">
        <v>0</v>
      </c>
      <c r="L1683">
        <v>884</v>
      </c>
      <c r="M1683" t="b">
        <v>0</v>
      </c>
      <c r="N1683" t="s">
        <v>8293</v>
      </c>
      <c r="O1683" s="16">
        <f>Table1[[#This Row],[pledged]]/Table1[[#This Row],[goal]]*100</f>
        <v>101.42212307692309</v>
      </c>
      <c r="P1683" s="6">
        <f>IFERROR(Table1[[#This Row],[pledged]]/Table1[[#This Row],[backers_count]],0)</f>
        <v>74.575090497737563</v>
      </c>
      <c r="Q1683" t="str">
        <f>LEFT(Table1[[#This Row],[Category and Sub-Category]],FIND("/",Table1[[#This Row],[Category and Sub-Category]])-1)</f>
        <v>music</v>
      </c>
      <c r="R1683" t="str">
        <f>RIGHT(Table1[[#This Row],[Category and Sub-Category]],LEN(Table1[[#This Row],[Category and Sub-Category]])-FIND("/",Table1[[#This Row],[Category and Sub-Category]]))</f>
        <v>faith</v>
      </c>
      <c r="S1683" s="14">
        <f>(((Table1[[#This Row],[launched_at]]/60)/60)/24)+DATE(1970,1,1)</f>
        <v>42774.121342592596</v>
      </c>
      <c r="T1683" s="14">
        <f t="shared" si="26"/>
        <v>42823.083333333328</v>
      </c>
    </row>
    <row r="1684" spans="1:20" ht="43.5" x14ac:dyDescent="0.35">
      <c r="A1684">
        <v>1682</v>
      </c>
      <c r="B1684" s="1" t="s">
        <v>1683</v>
      </c>
      <c r="C1684" s="1" t="s">
        <v>5792</v>
      </c>
      <c r="D1684" s="6">
        <v>6000</v>
      </c>
      <c r="E1684" s="6">
        <v>0</v>
      </c>
      <c r="F1684" t="s">
        <v>8222</v>
      </c>
      <c r="G1684" t="s">
        <v>8224</v>
      </c>
      <c r="H1684" t="s">
        <v>8246</v>
      </c>
      <c r="I1684">
        <v>1492142860</v>
      </c>
      <c r="J1684">
        <v>1486962460</v>
      </c>
      <c r="K1684" t="b">
        <v>0</v>
      </c>
      <c r="L1684">
        <v>0</v>
      </c>
      <c r="M1684" t="b">
        <v>0</v>
      </c>
      <c r="N1684" t="s">
        <v>8293</v>
      </c>
      <c r="O1684" s="16">
        <f>Table1[[#This Row],[pledged]]/Table1[[#This Row],[goal]]*100</f>
        <v>0</v>
      </c>
      <c r="P1684" s="6">
        <f>IFERROR(Table1[[#This Row],[pledged]]/Table1[[#This Row],[backers_count]],0)</f>
        <v>0</v>
      </c>
      <c r="Q1684" t="str">
        <f>LEFT(Table1[[#This Row],[Category and Sub-Category]],FIND("/",Table1[[#This Row],[Category and Sub-Category]])-1)</f>
        <v>music</v>
      </c>
      <c r="R1684" t="str">
        <f>RIGHT(Table1[[#This Row],[Category and Sub-Category]],LEN(Table1[[#This Row],[Category and Sub-Category]])-FIND("/",Table1[[#This Row],[Category and Sub-Category]]))</f>
        <v>faith</v>
      </c>
      <c r="S1684" s="14">
        <f>(((Table1[[#This Row],[launched_at]]/60)/60)/24)+DATE(1970,1,1)</f>
        <v>42779.21365740741</v>
      </c>
      <c r="T1684" s="14">
        <f t="shared" si="26"/>
        <v>42839.171990740739</v>
      </c>
    </row>
    <row r="1685" spans="1:20" ht="43.5" x14ac:dyDescent="0.35">
      <c r="A1685">
        <v>1683</v>
      </c>
      <c r="B1685" s="1" t="s">
        <v>1684</v>
      </c>
      <c r="C1685" s="1" t="s">
        <v>5793</v>
      </c>
      <c r="D1685" s="6">
        <v>3500</v>
      </c>
      <c r="E1685" s="6">
        <v>760</v>
      </c>
      <c r="F1685" t="s">
        <v>8222</v>
      </c>
      <c r="G1685" t="s">
        <v>8230</v>
      </c>
      <c r="H1685" t="s">
        <v>8249</v>
      </c>
      <c r="I1685">
        <v>1491590738</v>
      </c>
      <c r="J1685">
        <v>1489517138</v>
      </c>
      <c r="K1685" t="b">
        <v>0</v>
      </c>
      <c r="L1685">
        <v>10</v>
      </c>
      <c r="M1685" t="b">
        <v>0</v>
      </c>
      <c r="N1685" t="s">
        <v>8293</v>
      </c>
      <c r="O1685" s="16">
        <f>Table1[[#This Row],[pledged]]/Table1[[#This Row],[goal]]*100</f>
        <v>21.714285714285715</v>
      </c>
      <c r="P1685" s="6">
        <f>IFERROR(Table1[[#This Row],[pledged]]/Table1[[#This Row],[backers_count]],0)</f>
        <v>76</v>
      </c>
      <c r="Q1685" t="str">
        <f>LEFT(Table1[[#This Row],[Category and Sub-Category]],FIND("/",Table1[[#This Row],[Category and Sub-Category]])-1)</f>
        <v>music</v>
      </c>
      <c r="R1685" t="str">
        <f>RIGHT(Table1[[#This Row],[Category and Sub-Category]],LEN(Table1[[#This Row],[Category and Sub-Category]])-FIND("/",Table1[[#This Row],[Category and Sub-Category]]))</f>
        <v>faith</v>
      </c>
      <c r="S1685" s="14">
        <f>(((Table1[[#This Row],[launched_at]]/60)/60)/24)+DATE(1970,1,1)</f>
        <v>42808.781689814816</v>
      </c>
      <c r="T1685" s="14">
        <f t="shared" si="26"/>
        <v>42832.781689814816</v>
      </c>
    </row>
    <row r="1686" spans="1:20" ht="29" x14ac:dyDescent="0.35">
      <c r="A1686">
        <v>1684</v>
      </c>
      <c r="B1686" s="1" t="s">
        <v>1685</v>
      </c>
      <c r="C1686" s="1" t="s">
        <v>5794</v>
      </c>
      <c r="D1686" s="6">
        <v>8000</v>
      </c>
      <c r="E1686" s="6">
        <v>8730</v>
      </c>
      <c r="F1686" t="s">
        <v>8222</v>
      </c>
      <c r="G1686" t="s">
        <v>8224</v>
      </c>
      <c r="H1686" t="s">
        <v>8246</v>
      </c>
      <c r="I1686">
        <v>1489775641</v>
      </c>
      <c r="J1686">
        <v>1487360041</v>
      </c>
      <c r="K1686" t="b">
        <v>0</v>
      </c>
      <c r="L1686">
        <v>101</v>
      </c>
      <c r="M1686" t="b">
        <v>0</v>
      </c>
      <c r="N1686" t="s">
        <v>8293</v>
      </c>
      <c r="O1686" s="16">
        <f>Table1[[#This Row],[pledged]]/Table1[[#This Row],[goal]]*100</f>
        <v>109.125</v>
      </c>
      <c r="P1686" s="6">
        <f>IFERROR(Table1[[#This Row],[pledged]]/Table1[[#This Row],[backers_count]],0)</f>
        <v>86.43564356435644</v>
      </c>
      <c r="Q1686" t="str">
        <f>LEFT(Table1[[#This Row],[Category and Sub-Category]],FIND("/",Table1[[#This Row],[Category and Sub-Category]])-1)</f>
        <v>music</v>
      </c>
      <c r="R1686" t="str">
        <f>RIGHT(Table1[[#This Row],[Category and Sub-Category]],LEN(Table1[[#This Row],[Category and Sub-Category]])-FIND("/",Table1[[#This Row],[Category and Sub-Category]]))</f>
        <v>faith</v>
      </c>
      <c r="S1686" s="14">
        <f>(((Table1[[#This Row],[launched_at]]/60)/60)/24)+DATE(1970,1,1)</f>
        <v>42783.815289351856</v>
      </c>
      <c r="T1686" s="14">
        <f t="shared" si="26"/>
        <v>42811.773622685185</v>
      </c>
    </row>
    <row r="1687" spans="1:20" ht="43.5" x14ac:dyDescent="0.35">
      <c r="A1687">
        <v>1685</v>
      </c>
      <c r="B1687" s="1" t="s">
        <v>1686</v>
      </c>
      <c r="C1687" s="1" t="s">
        <v>5795</v>
      </c>
      <c r="D1687" s="6">
        <v>350</v>
      </c>
      <c r="E1687" s="6">
        <v>360</v>
      </c>
      <c r="F1687" t="s">
        <v>8222</v>
      </c>
      <c r="G1687" t="s">
        <v>8224</v>
      </c>
      <c r="H1687" t="s">
        <v>8246</v>
      </c>
      <c r="I1687">
        <v>1490331623</v>
      </c>
      <c r="J1687">
        <v>1487743223</v>
      </c>
      <c r="K1687" t="b">
        <v>0</v>
      </c>
      <c r="L1687">
        <v>15</v>
      </c>
      <c r="M1687" t="b">
        <v>0</v>
      </c>
      <c r="N1687" t="s">
        <v>8293</v>
      </c>
      <c r="O1687" s="16">
        <f>Table1[[#This Row],[pledged]]/Table1[[#This Row],[goal]]*100</f>
        <v>102.85714285714285</v>
      </c>
      <c r="P1687" s="6">
        <f>IFERROR(Table1[[#This Row],[pledged]]/Table1[[#This Row],[backers_count]],0)</f>
        <v>24</v>
      </c>
      <c r="Q1687" t="str">
        <f>LEFT(Table1[[#This Row],[Category and Sub-Category]],FIND("/",Table1[[#This Row],[Category and Sub-Category]])-1)</f>
        <v>music</v>
      </c>
      <c r="R1687" t="str">
        <f>RIGHT(Table1[[#This Row],[Category and Sub-Category]],LEN(Table1[[#This Row],[Category and Sub-Category]])-FIND("/",Table1[[#This Row],[Category and Sub-Category]]))</f>
        <v>faith</v>
      </c>
      <c r="S1687" s="14">
        <f>(((Table1[[#This Row],[launched_at]]/60)/60)/24)+DATE(1970,1,1)</f>
        <v>42788.2502662037</v>
      </c>
      <c r="T1687" s="14">
        <f t="shared" si="26"/>
        <v>42818.208599537036</v>
      </c>
    </row>
    <row r="1688" spans="1:20" ht="43.5" x14ac:dyDescent="0.35">
      <c r="A1688">
        <v>1686</v>
      </c>
      <c r="B1688" s="1" t="s">
        <v>1687</v>
      </c>
      <c r="C1688" s="1" t="s">
        <v>5796</v>
      </c>
      <c r="D1688" s="6">
        <v>5000</v>
      </c>
      <c r="E1688" s="6">
        <v>18</v>
      </c>
      <c r="F1688" t="s">
        <v>8222</v>
      </c>
      <c r="G1688" t="s">
        <v>8229</v>
      </c>
      <c r="H1688" t="s">
        <v>8251</v>
      </c>
      <c r="I1688">
        <v>1493320519</v>
      </c>
      <c r="J1688">
        <v>1488140119</v>
      </c>
      <c r="K1688" t="b">
        <v>0</v>
      </c>
      <c r="L1688">
        <v>1</v>
      </c>
      <c r="M1688" t="b">
        <v>0</v>
      </c>
      <c r="N1688" t="s">
        <v>8293</v>
      </c>
      <c r="O1688" s="16">
        <f>Table1[[#This Row],[pledged]]/Table1[[#This Row],[goal]]*100</f>
        <v>0.36</v>
      </c>
      <c r="P1688" s="6">
        <f>IFERROR(Table1[[#This Row],[pledged]]/Table1[[#This Row],[backers_count]],0)</f>
        <v>18</v>
      </c>
      <c r="Q1688" t="str">
        <f>LEFT(Table1[[#This Row],[Category and Sub-Category]],FIND("/",Table1[[#This Row],[Category and Sub-Category]])-1)</f>
        <v>music</v>
      </c>
      <c r="R1688" t="str">
        <f>RIGHT(Table1[[#This Row],[Category and Sub-Category]],LEN(Table1[[#This Row],[Category and Sub-Category]])-FIND("/",Table1[[#This Row],[Category and Sub-Category]]))</f>
        <v>faith</v>
      </c>
      <c r="S1688" s="14">
        <f>(((Table1[[#This Row],[launched_at]]/60)/60)/24)+DATE(1970,1,1)</f>
        <v>42792.843969907408</v>
      </c>
      <c r="T1688" s="14">
        <f t="shared" si="26"/>
        <v>42852.802303240736</v>
      </c>
    </row>
    <row r="1689" spans="1:20" ht="43.5" x14ac:dyDescent="0.35">
      <c r="A1689">
        <v>1687</v>
      </c>
      <c r="B1689" s="1" t="s">
        <v>1688</v>
      </c>
      <c r="C1689" s="1" t="s">
        <v>5797</v>
      </c>
      <c r="D1689" s="6">
        <v>10000</v>
      </c>
      <c r="E1689" s="6">
        <v>3125</v>
      </c>
      <c r="F1689" t="s">
        <v>8222</v>
      </c>
      <c r="G1689" t="s">
        <v>8224</v>
      </c>
      <c r="H1689" t="s">
        <v>8246</v>
      </c>
      <c r="I1689">
        <v>1491855300</v>
      </c>
      <c r="J1689">
        <v>1488935245</v>
      </c>
      <c r="K1689" t="b">
        <v>0</v>
      </c>
      <c r="L1689">
        <v>39</v>
      </c>
      <c r="M1689" t="b">
        <v>0</v>
      </c>
      <c r="N1689" t="s">
        <v>8293</v>
      </c>
      <c r="O1689" s="16">
        <f>Table1[[#This Row],[pledged]]/Table1[[#This Row],[goal]]*100</f>
        <v>31.25</v>
      </c>
      <c r="P1689" s="6">
        <f>IFERROR(Table1[[#This Row],[pledged]]/Table1[[#This Row],[backers_count]],0)</f>
        <v>80.128205128205124</v>
      </c>
      <c r="Q1689" t="str">
        <f>LEFT(Table1[[#This Row],[Category and Sub-Category]],FIND("/",Table1[[#This Row],[Category and Sub-Category]])-1)</f>
        <v>music</v>
      </c>
      <c r="R1689" t="str">
        <f>RIGHT(Table1[[#This Row],[Category and Sub-Category]],LEN(Table1[[#This Row],[Category and Sub-Category]])-FIND("/",Table1[[#This Row],[Category and Sub-Category]]))</f>
        <v>faith</v>
      </c>
      <c r="S1689" s="14">
        <f>(((Table1[[#This Row],[launched_at]]/60)/60)/24)+DATE(1970,1,1)</f>
        <v>42802.046817129631</v>
      </c>
      <c r="T1689" s="14">
        <f t="shared" si="26"/>
        <v>42835.84375</v>
      </c>
    </row>
    <row r="1690" spans="1:20" ht="58" x14ac:dyDescent="0.35">
      <c r="A1690">
        <v>1688</v>
      </c>
      <c r="B1690" s="1" t="s">
        <v>1689</v>
      </c>
      <c r="C1690" s="1" t="s">
        <v>5798</v>
      </c>
      <c r="D1690" s="6">
        <v>4000</v>
      </c>
      <c r="E1690" s="6">
        <v>1772</v>
      </c>
      <c r="F1690" t="s">
        <v>8222</v>
      </c>
      <c r="G1690" t="s">
        <v>8224</v>
      </c>
      <c r="H1690" t="s">
        <v>8246</v>
      </c>
      <c r="I1690">
        <v>1491738594</v>
      </c>
      <c r="J1690">
        <v>1489150194</v>
      </c>
      <c r="K1690" t="b">
        <v>0</v>
      </c>
      <c r="L1690">
        <v>7</v>
      </c>
      <c r="M1690" t="b">
        <v>0</v>
      </c>
      <c r="N1690" t="s">
        <v>8293</v>
      </c>
      <c r="O1690" s="16">
        <f>Table1[[#This Row],[pledged]]/Table1[[#This Row],[goal]]*100</f>
        <v>44.3</v>
      </c>
      <c r="P1690" s="6">
        <f>IFERROR(Table1[[#This Row],[pledged]]/Table1[[#This Row],[backers_count]],0)</f>
        <v>253.14285714285714</v>
      </c>
      <c r="Q1690" t="str">
        <f>LEFT(Table1[[#This Row],[Category and Sub-Category]],FIND("/",Table1[[#This Row],[Category and Sub-Category]])-1)</f>
        <v>music</v>
      </c>
      <c r="R1690" t="str">
        <f>RIGHT(Table1[[#This Row],[Category and Sub-Category]],LEN(Table1[[#This Row],[Category and Sub-Category]])-FIND("/",Table1[[#This Row],[Category and Sub-Category]]))</f>
        <v>faith</v>
      </c>
      <c r="S1690" s="14">
        <f>(((Table1[[#This Row],[launched_at]]/60)/60)/24)+DATE(1970,1,1)</f>
        <v>42804.534652777773</v>
      </c>
      <c r="T1690" s="14">
        <f t="shared" si="26"/>
        <v>42834.492986111116</v>
      </c>
    </row>
    <row r="1691" spans="1:20" ht="29" x14ac:dyDescent="0.35">
      <c r="A1691">
        <v>1689</v>
      </c>
      <c r="B1691" s="1" t="s">
        <v>1690</v>
      </c>
      <c r="C1691" s="1" t="s">
        <v>5799</v>
      </c>
      <c r="D1691" s="6">
        <v>2400</v>
      </c>
      <c r="E1691" s="6">
        <v>2400</v>
      </c>
      <c r="F1691" t="s">
        <v>8222</v>
      </c>
      <c r="G1691" t="s">
        <v>8224</v>
      </c>
      <c r="H1691" t="s">
        <v>8246</v>
      </c>
      <c r="I1691">
        <v>1489700230</v>
      </c>
      <c r="J1691">
        <v>1487111830</v>
      </c>
      <c r="K1691" t="b">
        <v>0</v>
      </c>
      <c r="L1691">
        <v>14</v>
      </c>
      <c r="M1691" t="b">
        <v>0</v>
      </c>
      <c r="N1691" t="s">
        <v>8293</v>
      </c>
      <c r="O1691" s="16">
        <f>Table1[[#This Row],[pledged]]/Table1[[#This Row],[goal]]*100</f>
        <v>100</v>
      </c>
      <c r="P1691" s="6">
        <f>IFERROR(Table1[[#This Row],[pledged]]/Table1[[#This Row],[backers_count]],0)</f>
        <v>171.42857142857142</v>
      </c>
      <c r="Q1691" t="str">
        <f>LEFT(Table1[[#This Row],[Category and Sub-Category]],FIND("/",Table1[[#This Row],[Category and Sub-Category]])-1)</f>
        <v>music</v>
      </c>
      <c r="R1691" t="str">
        <f>RIGHT(Table1[[#This Row],[Category and Sub-Category]],LEN(Table1[[#This Row],[Category and Sub-Category]])-FIND("/",Table1[[#This Row],[Category and Sub-Category]]))</f>
        <v>faith</v>
      </c>
      <c r="S1691" s="14">
        <f>(((Table1[[#This Row],[launched_at]]/60)/60)/24)+DATE(1970,1,1)</f>
        <v>42780.942476851851</v>
      </c>
      <c r="T1691" s="14">
        <f t="shared" si="26"/>
        <v>42810.900810185187</v>
      </c>
    </row>
    <row r="1692" spans="1:20" ht="43.5" x14ac:dyDescent="0.35">
      <c r="A1692">
        <v>1690</v>
      </c>
      <c r="B1692" s="1" t="s">
        <v>1691</v>
      </c>
      <c r="C1692" s="1" t="s">
        <v>5800</v>
      </c>
      <c r="D1692" s="6">
        <v>2500</v>
      </c>
      <c r="E1692" s="6">
        <v>635</v>
      </c>
      <c r="F1692" t="s">
        <v>8222</v>
      </c>
      <c r="G1692" t="s">
        <v>8224</v>
      </c>
      <c r="H1692" t="s">
        <v>8246</v>
      </c>
      <c r="I1692">
        <v>1491470442</v>
      </c>
      <c r="J1692">
        <v>1488882042</v>
      </c>
      <c r="K1692" t="b">
        <v>0</v>
      </c>
      <c r="L1692">
        <v>11</v>
      </c>
      <c r="M1692" t="b">
        <v>0</v>
      </c>
      <c r="N1692" t="s">
        <v>8293</v>
      </c>
      <c r="O1692" s="16">
        <f>Table1[[#This Row],[pledged]]/Table1[[#This Row],[goal]]*100</f>
        <v>25.4</v>
      </c>
      <c r="P1692" s="6">
        <f>IFERROR(Table1[[#This Row],[pledged]]/Table1[[#This Row],[backers_count]],0)</f>
        <v>57.727272727272727</v>
      </c>
      <c r="Q1692" t="str">
        <f>LEFT(Table1[[#This Row],[Category and Sub-Category]],FIND("/",Table1[[#This Row],[Category and Sub-Category]])-1)</f>
        <v>music</v>
      </c>
      <c r="R1692" t="str">
        <f>RIGHT(Table1[[#This Row],[Category and Sub-Category]],LEN(Table1[[#This Row],[Category and Sub-Category]])-FIND("/",Table1[[#This Row],[Category and Sub-Category]]))</f>
        <v>faith</v>
      </c>
      <c r="S1692" s="14">
        <f>(((Table1[[#This Row],[launched_at]]/60)/60)/24)+DATE(1970,1,1)</f>
        <v>42801.43104166667</v>
      </c>
      <c r="T1692" s="14">
        <f t="shared" si="26"/>
        <v>42831.389374999999</v>
      </c>
    </row>
    <row r="1693" spans="1:20" ht="43.5" x14ac:dyDescent="0.35">
      <c r="A1693">
        <v>1691</v>
      </c>
      <c r="B1693" s="1" t="s">
        <v>1692</v>
      </c>
      <c r="C1693" s="1" t="s">
        <v>5801</v>
      </c>
      <c r="D1693" s="6">
        <v>30000</v>
      </c>
      <c r="E1693" s="6">
        <v>10042</v>
      </c>
      <c r="F1693" t="s">
        <v>8222</v>
      </c>
      <c r="G1693" t="s">
        <v>8224</v>
      </c>
      <c r="H1693" t="s">
        <v>8246</v>
      </c>
      <c r="I1693">
        <v>1491181200</v>
      </c>
      <c r="J1693">
        <v>1488387008</v>
      </c>
      <c r="K1693" t="b">
        <v>0</v>
      </c>
      <c r="L1693">
        <v>38</v>
      </c>
      <c r="M1693" t="b">
        <v>0</v>
      </c>
      <c r="N1693" t="s">
        <v>8293</v>
      </c>
      <c r="O1693" s="16">
        <f>Table1[[#This Row],[pledged]]/Table1[[#This Row],[goal]]*100</f>
        <v>33.473333333333329</v>
      </c>
      <c r="P1693" s="6">
        <f>IFERROR(Table1[[#This Row],[pledged]]/Table1[[#This Row],[backers_count]],0)</f>
        <v>264.26315789473682</v>
      </c>
      <c r="Q1693" t="str">
        <f>LEFT(Table1[[#This Row],[Category and Sub-Category]],FIND("/",Table1[[#This Row],[Category and Sub-Category]])-1)</f>
        <v>music</v>
      </c>
      <c r="R1693" t="str">
        <f>RIGHT(Table1[[#This Row],[Category and Sub-Category]],LEN(Table1[[#This Row],[Category and Sub-Category]])-FIND("/",Table1[[#This Row],[Category and Sub-Category]]))</f>
        <v>faith</v>
      </c>
      <c r="S1693" s="14">
        <f>(((Table1[[#This Row],[launched_at]]/60)/60)/24)+DATE(1970,1,1)</f>
        <v>42795.701481481476</v>
      </c>
      <c r="T1693" s="14">
        <f t="shared" si="26"/>
        <v>42828.041666666672</v>
      </c>
    </row>
    <row r="1694" spans="1:20" ht="43.5" x14ac:dyDescent="0.35">
      <c r="A1694">
        <v>1692</v>
      </c>
      <c r="B1694" s="1" t="s">
        <v>1693</v>
      </c>
      <c r="C1694" s="1" t="s">
        <v>5802</v>
      </c>
      <c r="D1694" s="6">
        <v>5000</v>
      </c>
      <c r="E1694" s="6">
        <v>2390</v>
      </c>
      <c r="F1694" t="s">
        <v>8222</v>
      </c>
      <c r="G1694" t="s">
        <v>8224</v>
      </c>
      <c r="H1694" t="s">
        <v>8246</v>
      </c>
      <c r="I1694">
        <v>1490572740</v>
      </c>
      <c r="J1694">
        <v>1487734667</v>
      </c>
      <c r="K1694" t="b">
        <v>0</v>
      </c>
      <c r="L1694">
        <v>15</v>
      </c>
      <c r="M1694" t="b">
        <v>0</v>
      </c>
      <c r="N1694" t="s">
        <v>8293</v>
      </c>
      <c r="O1694" s="16">
        <f>Table1[[#This Row],[pledged]]/Table1[[#This Row],[goal]]*100</f>
        <v>47.8</v>
      </c>
      <c r="P1694" s="6">
        <f>IFERROR(Table1[[#This Row],[pledged]]/Table1[[#This Row],[backers_count]],0)</f>
        <v>159.33333333333334</v>
      </c>
      <c r="Q1694" t="str">
        <f>LEFT(Table1[[#This Row],[Category and Sub-Category]],FIND("/",Table1[[#This Row],[Category and Sub-Category]])-1)</f>
        <v>music</v>
      </c>
      <c r="R1694" t="str">
        <f>RIGHT(Table1[[#This Row],[Category and Sub-Category]],LEN(Table1[[#This Row],[Category and Sub-Category]])-FIND("/",Table1[[#This Row],[Category and Sub-Category]]))</f>
        <v>faith</v>
      </c>
      <c r="S1694" s="14">
        <f>(((Table1[[#This Row],[launched_at]]/60)/60)/24)+DATE(1970,1,1)</f>
        <v>42788.151238425926</v>
      </c>
      <c r="T1694" s="14">
        <f t="shared" si="26"/>
        <v>42820.999305555553</v>
      </c>
    </row>
    <row r="1695" spans="1:20" ht="58" x14ac:dyDescent="0.35">
      <c r="A1695">
        <v>1693</v>
      </c>
      <c r="B1695" s="1" t="s">
        <v>1694</v>
      </c>
      <c r="C1695" s="1" t="s">
        <v>5803</v>
      </c>
      <c r="D1695" s="6">
        <v>3000</v>
      </c>
      <c r="E1695" s="6">
        <v>280</v>
      </c>
      <c r="F1695" t="s">
        <v>8222</v>
      </c>
      <c r="G1695" t="s">
        <v>8225</v>
      </c>
      <c r="H1695" t="s">
        <v>8247</v>
      </c>
      <c r="I1695">
        <v>1491768000</v>
      </c>
      <c r="J1695">
        <v>1489097112</v>
      </c>
      <c r="K1695" t="b">
        <v>0</v>
      </c>
      <c r="L1695">
        <v>8</v>
      </c>
      <c r="M1695" t="b">
        <v>0</v>
      </c>
      <c r="N1695" t="s">
        <v>8293</v>
      </c>
      <c r="O1695" s="16">
        <f>Table1[[#This Row],[pledged]]/Table1[[#This Row],[goal]]*100</f>
        <v>9.3333333333333339</v>
      </c>
      <c r="P1695" s="6">
        <f>IFERROR(Table1[[#This Row],[pledged]]/Table1[[#This Row],[backers_count]],0)</f>
        <v>35</v>
      </c>
      <c r="Q1695" t="str">
        <f>LEFT(Table1[[#This Row],[Category and Sub-Category]],FIND("/",Table1[[#This Row],[Category and Sub-Category]])-1)</f>
        <v>music</v>
      </c>
      <c r="R1695" t="str">
        <f>RIGHT(Table1[[#This Row],[Category and Sub-Category]],LEN(Table1[[#This Row],[Category and Sub-Category]])-FIND("/",Table1[[#This Row],[Category and Sub-Category]]))</f>
        <v>faith</v>
      </c>
      <c r="S1695" s="14">
        <f>(((Table1[[#This Row],[launched_at]]/60)/60)/24)+DATE(1970,1,1)</f>
        <v>42803.920277777783</v>
      </c>
      <c r="T1695" s="14">
        <f t="shared" si="26"/>
        <v>42834.833333333328</v>
      </c>
    </row>
    <row r="1696" spans="1:20" ht="43.5" x14ac:dyDescent="0.35">
      <c r="A1696">
        <v>1694</v>
      </c>
      <c r="B1696" s="1" t="s">
        <v>1695</v>
      </c>
      <c r="C1696" s="1" t="s">
        <v>5804</v>
      </c>
      <c r="D1696" s="6">
        <v>10000</v>
      </c>
      <c r="E1696" s="6">
        <v>5</v>
      </c>
      <c r="F1696" t="s">
        <v>8222</v>
      </c>
      <c r="G1696" t="s">
        <v>8224</v>
      </c>
      <c r="H1696" t="s">
        <v>8246</v>
      </c>
      <c r="I1696">
        <v>1490589360</v>
      </c>
      <c r="J1696">
        <v>1488038674</v>
      </c>
      <c r="K1696" t="b">
        <v>0</v>
      </c>
      <c r="L1696">
        <v>1</v>
      </c>
      <c r="M1696" t="b">
        <v>0</v>
      </c>
      <c r="N1696" t="s">
        <v>8293</v>
      </c>
      <c r="O1696" s="16">
        <f>Table1[[#This Row],[pledged]]/Table1[[#This Row],[goal]]*100</f>
        <v>0.05</v>
      </c>
      <c r="P1696" s="6">
        <f>IFERROR(Table1[[#This Row],[pledged]]/Table1[[#This Row],[backers_count]],0)</f>
        <v>5</v>
      </c>
      <c r="Q1696" t="str">
        <f>LEFT(Table1[[#This Row],[Category and Sub-Category]],FIND("/",Table1[[#This Row],[Category and Sub-Category]])-1)</f>
        <v>music</v>
      </c>
      <c r="R1696" t="str">
        <f>RIGHT(Table1[[#This Row],[Category and Sub-Category]],LEN(Table1[[#This Row],[Category and Sub-Category]])-FIND("/",Table1[[#This Row],[Category and Sub-Category]]))</f>
        <v>faith</v>
      </c>
      <c r="S1696" s="14">
        <f>(((Table1[[#This Row],[launched_at]]/60)/60)/24)+DATE(1970,1,1)</f>
        <v>42791.669837962967</v>
      </c>
      <c r="T1696" s="14">
        <f t="shared" si="26"/>
        <v>42821.191666666666</v>
      </c>
    </row>
    <row r="1697" spans="1:20" ht="58" x14ac:dyDescent="0.35">
      <c r="A1697">
        <v>1695</v>
      </c>
      <c r="B1697" s="1" t="s">
        <v>1696</v>
      </c>
      <c r="C1697" s="1" t="s">
        <v>5805</v>
      </c>
      <c r="D1697" s="6">
        <v>12000</v>
      </c>
      <c r="E1697" s="6">
        <v>1405</v>
      </c>
      <c r="F1697" t="s">
        <v>8222</v>
      </c>
      <c r="G1697" t="s">
        <v>8224</v>
      </c>
      <c r="H1697" t="s">
        <v>8246</v>
      </c>
      <c r="I1697">
        <v>1491786000</v>
      </c>
      <c r="J1697">
        <v>1488847514</v>
      </c>
      <c r="K1697" t="b">
        <v>0</v>
      </c>
      <c r="L1697">
        <v>23</v>
      </c>
      <c r="M1697" t="b">
        <v>0</v>
      </c>
      <c r="N1697" t="s">
        <v>8293</v>
      </c>
      <c r="O1697" s="16">
        <f>Table1[[#This Row],[pledged]]/Table1[[#This Row],[goal]]*100</f>
        <v>11.708333333333334</v>
      </c>
      <c r="P1697" s="6">
        <f>IFERROR(Table1[[#This Row],[pledged]]/Table1[[#This Row],[backers_count]],0)</f>
        <v>61.086956521739133</v>
      </c>
      <c r="Q1697" t="str">
        <f>LEFT(Table1[[#This Row],[Category and Sub-Category]],FIND("/",Table1[[#This Row],[Category and Sub-Category]])-1)</f>
        <v>music</v>
      </c>
      <c r="R1697" t="str">
        <f>RIGHT(Table1[[#This Row],[Category and Sub-Category]],LEN(Table1[[#This Row],[Category and Sub-Category]])-FIND("/",Table1[[#This Row],[Category and Sub-Category]]))</f>
        <v>faith</v>
      </c>
      <c r="S1697" s="14">
        <f>(((Table1[[#This Row],[launched_at]]/60)/60)/24)+DATE(1970,1,1)</f>
        <v>42801.031412037039</v>
      </c>
      <c r="T1697" s="14">
        <f t="shared" si="26"/>
        <v>42835.041666666672</v>
      </c>
    </row>
    <row r="1698" spans="1:20" ht="58" x14ac:dyDescent="0.35">
      <c r="A1698">
        <v>1696</v>
      </c>
      <c r="B1698" s="1" t="s">
        <v>1697</v>
      </c>
      <c r="C1698" s="1" t="s">
        <v>5806</v>
      </c>
      <c r="D1698" s="6">
        <v>300000</v>
      </c>
      <c r="E1698" s="6">
        <v>0</v>
      </c>
      <c r="F1698" t="s">
        <v>8222</v>
      </c>
      <c r="G1698" t="s">
        <v>8224</v>
      </c>
      <c r="H1698" t="s">
        <v>8246</v>
      </c>
      <c r="I1698">
        <v>1491007211</v>
      </c>
      <c r="J1698">
        <v>1488418811</v>
      </c>
      <c r="K1698" t="b">
        <v>0</v>
      </c>
      <c r="L1698">
        <v>0</v>
      </c>
      <c r="M1698" t="b">
        <v>0</v>
      </c>
      <c r="N1698" t="s">
        <v>8293</v>
      </c>
      <c r="O1698" s="16">
        <f>Table1[[#This Row],[pledged]]/Table1[[#This Row],[goal]]*100</f>
        <v>0</v>
      </c>
      <c r="P1698" s="6">
        <f>IFERROR(Table1[[#This Row],[pledged]]/Table1[[#This Row],[backers_count]],0)</f>
        <v>0</v>
      </c>
      <c r="Q1698" t="str">
        <f>LEFT(Table1[[#This Row],[Category and Sub-Category]],FIND("/",Table1[[#This Row],[Category and Sub-Category]])-1)</f>
        <v>music</v>
      </c>
      <c r="R1698" t="str">
        <f>RIGHT(Table1[[#This Row],[Category and Sub-Category]],LEN(Table1[[#This Row],[Category and Sub-Category]])-FIND("/",Table1[[#This Row],[Category and Sub-Category]]))</f>
        <v>faith</v>
      </c>
      <c r="S1698" s="14">
        <f>(((Table1[[#This Row],[launched_at]]/60)/60)/24)+DATE(1970,1,1)</f>
        <v>42796.069571759261</v>
      </c>
      <c r="T1698" s="14">
        <f t="shared" si="26"/>
        <v>42826.027905092589</v>
      </c>
    </row>
    <row r="1699" spans="1:20" ht="43.5" x14ac:dyDescent="0.35">
      <c r="A1699">
        <v>1697</v>
      </c>
      <c r="B1699" s="1" t="s">
        <v>1698</v>
      </c>
      <c r="C1699" s="1" t="s">
        <v>5807</v>
      </c>
      <c r="D1699" s="6">
        <v>12500</v>
      </c>
      <c r="E1699" s="6">
        <v>2526</v>
      </c>
      <c r="F1699" t="s">
        <v>8222</v>
      </c>
      <c r="G1699" t="s">
        <v>8224</v>
      </c>
      <c r="H1699" t="s">
        <v>8246</v>
      </c>
      <c r="I1699">
        <v>1491781648</v>
      </c>
      <c r="J1699">
        <v>1489193248</v>
      </c>
      <c r="K1699" t="b">
        <v>0</v>
      </c>
      <c r="L1699">
        <v>22</v>
      </c>
      <c r="M1699" t="b">
        <v>0</v>
      </c>
      <c r="N1699" t="s">
        <v>8293</v>
      </c>
      <c r="O1699" s="16">
        <f>Table1[[#This Row],[pledged]]/Table1[[#This Row],[goal]]*100</f>
        <v>20.208000000000002</v>
      </c>
      <c r="P1699" s="6">
        <f>IFERROR(Table1[[#This Row],[pledged]]/Table1[[#This Row],[backers_count]],0)</f>
        <v>114.81818181818181</v>
      </c>
      <c r="Q1699" t="str">
        <f>LEFT(Table1[[#This Row],[Category and Sub-Category]],FIND("/",Table1[[#This Row],[Category and Sub-Category]])-1)</f>
        <v>music</v>
      </c>
      <c r="R1699" t="str">
        <f>RIGHT(Table1[[#This Row],[Category and Sub-Category]],LEN(Table1[[#This Row],[Category and Sub-Category]])-FIND("/",Table1[[#This Row],[Category and Sub-Category]]))</f>
        <v>faith</v>
      </c>
      <c r="S1699" s="14">
        <f>(((Table1[[#This Row],[launched_at]]/60)/60)/24)+DATE(1970,1,1)</f>
        <v>42805.032962962956</v>
      </c>
      <c r="T1699" s="14">
        <f t="shared" si="26"/>
        <v>42834.991296296299</v>
      </c>
    </row>
    <row r="1700" spans="1:20" ht="72.5" x14ac:dyDescent="0.35">
      <c r="A1700">
        <v>1698</v>
      </c>
      <c r="B1700" s="1" t="s">
        <v>1699</v>
      </c>
      <c r="C1700" s="1" t="s">
        <v>5808</v>
      </c>
      <c r="D1700" s="6">
        <v>125000</v>
      </c>
      <c r="E1700" s="6">
        <v>0</v>
      </c>
      <c r="F1700" t="s">
        <v>8222</v>
      </c>
      <c r="G1700" t="s">
        <v>8224</v>
      </c>
      <c r="H1700" t="s">
        <v>8246</v>
      </c>
      <c r="I1700">
        <v>1490499180</v>
      </c>
      <c r="J1700">
        <v>1488430760</v>
      </c>
      <c r="K1700" t="b">
        <v>0</v>
      </c>
      <c r="L1700">
        <v>0</v>
      </c>
      <c r="M1700" t="b">
        <v>0</v>
      </c>
      <c r="N1700" t="s">
        <v>8293</v>
      </c>
      <c r="O1700" s="16">
        <f>Table1[[#This Row],[pledged]]/Table1[[#This Row],[goal]]*100</f>
        <v>0</v>
      </c>
      <c r="P1700" s="6">
        <f>IFERROR(Table1[[#This Row],[pledged]]/Table1[[#This Row],[backers_count]],0)</f>
        <v>0</v>
      </c>
      <c r="Q1700" t="str">
        <f>LEFT(Table1[[#This Row],[Category and Sub-Category]],FIND("/",Table1[[#This Row],[Category and Sub-Category]])-1)</f>
        <v>music</v>
      </c>
      <c r="R1700" t="str">
        <f>RIGHT(Table1[[#This Row],[Category and Sub-Category]],LEN(Table1[[#This Row],[Category and Sub-Category]])-FIND("/",Table1[[#This Row],[Category and Sub-Category]]))</f>
        <v>faith</v>
      </c>
      <c r="S1700" s="14">
        <f>(((Table1[[#This Row],[launched_at]]/60)/60)/24)+DATE(1970,1,1)</f>
        <v>42796.207870370374</v>
      </c>
      <c r="T1700" s="14">
        <f t="shared" si="26"/>
        <v>42820.147916666669</v>
      </c>
    </row>
    <row r="1701" spans="1:20" ht="58" x14ac:dyDescent="0.35">
      <c r="A1701">
        <v>1699</v>
      </c>
      <c r="B1701" s="1" t="s">
        <v>1700</v>
      </c>
      <c r="C1701" s="1" t="s">
        <v>5809</v>
      </c>
      <c r="D1701" s="6">
        <v>5105</v>
      </c>
      <c r="E1701" s="6">
        <v>216</v>
      </c>
      <c r="F1701" t="s">
        <v>8222</v>
      </c>
      <c r="G1701" t="s">
        <v>8224</v>
      </c>
      <c r="H1701" t="s">
        <v>8246</v>
      </c>
      <c r="I1701">
        <v>1491943445</v>
      </c>
      <c r="J1701">
        <v>1489351445</v>
      </c>
      <c r="K1701" t="b">
        <v>0</v>
      </c>
      <c r="L1701">
        <v>4</v>
      </c>
      <c r="M1701" t="b">
        <v>0</v>
      </c>
      <c r="N1701" t="s">
        <v>8293</v>
      </c>
      <c r="O1701" s="16">
        <f>Table1[[#This Row],[pledged]]/Table1[[#This Row],[goal]]*100</f>
        <v>4.2311459353574925</v>
      </c>
      <c r="P1701" s="6">
        <f>IFERROR(Table1[[#This Row],[pledged]]/Table1[[#This Row],[backers_count]],0)</f>
        <v>54</v>
      </c>
      <c r="Q1701" t="str">
        <f>LEFT(Table1[[#This Row],[Category and Sub-Category]],FIND("/",Table1[[#This Row],[Category and Sub-Category]])-1)</f>
        <v>music</v>
      </c>
      <c r="R1701" t="str">
        <f>RIGHT(Table1[[#This Row],[Category and Sub-Category]],LEN(Table1[[#This Row],[Category and Sub-Category]])-FIND("/",Table1[[#This Row],[Category and Sub-Category]]))</f>
        <v>faith</v>
      </c>
      <c r="S1701" s="14">
        <f>(((Table1[[#This Row],[launched_at]]/60)/60)/24)+DATE(1970,1,1)</f>
        <v>42806.863946759258</v>
      </c>
      <c r="T1701" s="14">
        <f t="shared" si="26"/>
        <v>42836.863946759258</v>
      </c>
    </row>
    <row r="1702" spans="1:20" ht="43.5" x14ac:dyDescent="0.35">
      <c r="A1702">
        <v>1700</v>
      </c>
      <c r="B1702" s="1" t="s">
        <v>1701</v>
      </c>
      <c r="C1702" s="1" t="s">
        <v>5810</v>
      </c>
      <c r="D1702" s="6">
        <v>20000</v>
      </c>
      <c r="E1702" s="6">
        <v>5212</v>
      </c>
      <c r="F1702" t="s">
        <v>8222</v>
      </c>
      <c r="G1702" t="s">
        <v>8224</v>
      </c>
      <c r="H1702" t="s">
        <v>8246</v>
      </c>
      <c r="I1702">
        <v>1491019200</v>
      </c>
      <c r="J1702">
        <v>1488418990</v>
      </c>
      <c r="K1702" t="b">
        <v>0</v>
      </c>
      <c r="L1702">
        <v>79</v>
      </c>
      <c r="M1702" t="b">
        <v>0</v>
      </c>
      <c r="N1702" t="s">
        <v>8293</v>
      </c>
      <c r="O1702" s="16">
        <f>Table1[[#This Row],[pledged]]/Table1[[#This Row],[goal]]*100</f>
        <v>26.06</v>
      </c>
      <c r="P1702" s="6">
        <f>IFERROR(Table1[[#This Row],[pledged]]/Table1[[#This Row],[backers_count]],0)</f>
        <v>65.974683544303801</v>
      </c>
      <c r="Q1702" t="str">
        <f>LEFT(Table1[[#This Row],[Category and Sub-Category]],FIND("/",Table1[[#This Row],[Category and Sub-Category]])-1)</f>
        <v>music</v>
      </c>
      <c r="R1702" t="str">
        <f>RIGHT(Table1[[#This Row],[Category and Sub-Category]],LEN(Table1[[#This Row],[Category and Sub-Category]])-FIND("/",Table1[[#This Row],[Category and Sub-Category]]))</f>
        <v>faith</v>
      </c>
      <c r="S1702" s="14">
        <f>(((Table1[[#This Row],[launched_at]]/60)/60)/24)+DATE(1970,1,1)</f>
        <v>42796.071643518517</v>
      </c>
      <c r="T1702" s="14">
        <f t="shared" si="26"/>
        <v>42826.166666666672</v>
      </c>
    </row>
    <row r="1703" spans="1:20" ht="43.5" x14ac:dyDescent="0.35">
      <c r="A1703">
        <v>1701</v>
      </c>
      <c r="B1703" s="1" t="s">
        <v>1702</v>
      </c>
      <c r="C1703" s="1" t="s">
        <v>5811</v>
      </c>
      <c r="D1703" s="6">
        <v>5050</v>
      </c>
      <c r="E1703" s="6">
        <v>10</v>
      </c>
      <c r="F1703" t="s">
        <v>8221</v>
      </c>
      <c r="G1703" t="s">
        <v>8224</v>
      </c>
      <c r="H1703" t="s">
        <v>8246</v>
      </c>
      <c r="I1703">
        <v>1421337405</v>
      </c>
      <c r="J1703">
        <v>1418745405</v>
      </c>
      <c r="K1703" t="b">
        <v>0</v>
      </c>
      <c r="L1703">
        <v>2</v>
      </c>
      <c r="M1703" t="b">
        <v>0</v>
      </c>
      <c r="N1703" t="s">
        <v>8293</v>
      </c>
      <c r="O1703" s="16">
        <f>Table1[[#This Row],[pledged]]/Table1[[#This Row],[goal]]*100</f>
        <v>0.19801980198019803</v>
      </c>
      <c r="P1703" s="6">
        <f>IFERROR(Table1[[#This Row],[pledged]]/Table1[[#This Row],[backers_count]],0)</f>
        <v>5</v>
      </c>
      <c r="Q1703" t="str">
        <f>LEFT(Table1[[#This Row],[Category and Sub-Category]],FIND("/",Table1[[#This Row],[Category and Sub-Category]])-1)</f>
        <v>music</v>
      </c>
      <c r="R1703" t="str">
        <f>RIGHT(Table1[[#This Row],[Category and Sub-Category]],LEN(Table1[[#This Row],[Category and Sub-Category]])-FIND("/",Table1[[#This Row],[Category and Sub-Category]]))</f>
        <v>faith</v>
      </c>
      <c r="S1703" s="14">
        <f>(((Table1[[#This Row],[launched_at]]/60)/60)/24)+DATE(1970,1,1)</f>
        <v>41989.664409722223</v>
      </c>
      <c r="T1703" s="14">
        <f t="shared" si="26"/>
        <v>42019.664409722223</v>
      </c>
    </row>
    <row r="1704" spans="1:20" ht="29" x14ac:dyDescent="0.35">
      <c r="A1704">
        <v>1702</v>
      </c>
      <c r="B1704" s="1" t="s">
        <v>1703</v>
      </c>
      <c r="C1704" s="1" t="s">
        <v>5812</v>
      </c>
      <c r="D1704" s="6">
        <v>16500</v>
      </c>
      <c r="E1704" s="6">
        <v>1</v>
      </c>
      <c r="F1704" t="s">
        <v>8221</v>
      </c>
      <c r="G1704" t="s">
        <v>8224</v>
      </c>
      <c r="H1704" t="s">
        <v>8246</v>
      </c>
      <c r="I1704">
        <v>1427745150</v>
      </c>
      <c r="J1704">
        <v>1425156750</v>
      </c>
      <c r="K1704" t="b">
        <v>0</v>
      </c>
      <c r="L1704">
        <v>1</v>
      </c>
      <c r="M1704" t="b">
        <v>0</v>
      </c>
      <c r="N1704" t="s">
        <v>8293</v>
      </c>
      <c r="O1704" s="16">
        <f>Table1[[#This Row],[pledged]]/Table1[[#This Row],[goal]]*100</f>
        <v>6.0606060606060606E-3</v>
      </c>
      <c r="P1704" s="6">
        <f>IFERROR(Table1[[#This Row],[pledged]]/Table1[[#This Row],[backers_count]],0)</f>
        <v>1</v>
      </c>
      <c r="Q1704" t="str">
        <f>LEFT(Table1[[#This Row],[Category and Sub-Category]],FIND("/",Table1[[#This Row],[Category and Sub-Category]])-1)</f>
        <v>music</v>
      </c>
      <c r="R1704" t="str">
        <f>RIGHT(Table1[[#This Row],[Category and Sub-Category]],LEN(Table1[[#This Row],[Category and Sub-Category]])-FIND("/",Table1[[#This Row],[Category and Sub-Category]]))</f>
        <v>faith</v>
      </c>
      <c r="S1704" s="14">
        <f>(((Table1[[#This Row],[launched_at]]/60)/60)/24)+DATE(1970,1,1)</f>
        <v>42063.869791666672</v>
      </c>
      <c r="T1704" s="14">
        <f t="shared" si="26"/>
        <v>42093.828125</v>
      </c>
    </row>
    <row r="1705" spans="1:20" ht="43.5" x14ac:dyDescent="0.35">
      <c r="A1705">
        <v>1703</v>
      </c>
      <c r="B1705" s="1" t="s">
        <v>1704</v>
      </c>
      <c r="C1705" s="1" t="s">
        <v>5813</v>
      </c>
      <c r="D1705" s="6">
        <v>5000</v>
      </c>
      <c r="E1705" s="6">
        <v>51</v>
      </c>
      <c r="F1705" t="s">
        <v>8221</v>
      </c>
      <c r="G1705" t="s">
        <v>8224</v>
      </c>
      <c r="H1705" t="s">
        <v>8246</v>
      </c>
      <c r="I1705">
        <v>1441003537</v>
      </c>
      <c r="J1705">
        <v>1435819537</v>
      </c>
      <c r="K1705" t="b">
        <v>0</v>
      </c>
      <c r="L1705">
        <v>2</v>
      </c>
      <c r="M1705" t="b">
        <v>0</v>
      </c>
      <c r="N1705" t="s">
        <v>8293</v>
      </c>
      <c r="O1705" s="16">
        <f>Table1[[#This Row],[pledged]]/Table1[[#This Row],[goal]]*100</f>
        <v>1.02</v>
      </c>
      <c r="P1705" s="6">
        <f>IFERROR(Table1[[#This Row],[pledged]]/Table1[[#This Row],[backers_count]],0)</f>
        <v>25.5</v>
      </c>
      <c r="Q1705" t="str">
        <f>LEFT(Table1[[#This Row],[Category and Sub-Category]],FIND("/",Table1[[#This Row],[Category and Sub-Category]])-1)</f>
        <v>music</v>
      </c>
      <c r="R1705" t="str">
        <f>RIGHT(Table1[[#This Row],[Category and Sub-Category]],LEN(Table1[[#This Row],[Category and Sub-Category]])-FIND("/",Table1[[#This Row],[Category and Sub-Category]]))</f>
        <v>faith</v>
      </c>
      <c r="S1705" s="14">
        <f>(((Table1[[#This Row],[launched_at]]/60)/60)/24)+DATE(1970,1,1)</f>
        <v>42187.281678240746</v>
      </c>
      <c r="T1705" s="14">
        <f t="shared" si="26"/>
        <v>42247.281678240746</v>
      </c>
    </row>
    <row r="1706" spans="1:20" ht="43.5" x14ac:dyDescent="0.35">
      <c r="A1706">
        <v>1704</v>
      </c>
      <c r="B1706" s="1" t="s">
        <v>1705</v>
      </c>
      <c r="C1706" s="1" t="s">
        <v>5814</v>
      </c>
      <c r="D1706" s="6">
        <v>2000</v>
      </c>
      <c r="E1706" s="6">
        <v>1302</v>
      </c>
      <c r="F1706" t="s">
        <v>8221</v>
      </c>
      <c r="G1706" t="s">
        <v>8224</v>
      </c>
      <c r="H1706" t="s">
        <v>8246</v>
      </c>
      <c r="I1706">
        <v>1424056873</v>
      </c>
      <c r="J1706">
        <v>1421464873</v>
      </c>
      <c r="K1706" t="b">
        <v>0</v>
      </c>
      <c r="L1706">
        <v>11</v>
      </c>
      <c r="M1706" t="b">
        <v>0</v>
      </c>
      <c r="N1706" t="s">
        <v>8293</v>
      </c>
      <c r="O1706" s="16">
        <f>Table1[[#This Row],[pledged]]/Table1[[#This Row],[goal]]*100</f>
        <v>65.100000000000009</v>
      </c>
      <c r="P1706" s="6">
        <f>IFERROR(Table1[[#This Row],[pledged]]/Table1[[#This Row],[backers_count]],0)</f>
        <v>118.36363636363636</v>
      </c>
      <c r="Q1706" t="str">
        <f>LEFT(Table1[[#This Row],[Category and Sub-Category]],FIND("/",Table1[[#This Row],[Category and Sub-Category]])-1)</f>
        <v>music</v>
      </c>
      <c r="R1706" t="str">
        <f>RIGHT(Table1[[#This Row],[Category and Sub-Category]],LEN(Table1[[#This Row],[Category and Sub-Category]])-FIND("/",Table1[[#This Row],[Category and Sub-Category]]))</f>
        <v>faith</v>
      </c>
      <c r="S1706" s="14">
        <f>(((Table1[[#This Row],[launched_at]]/60)/60)/24)+DATE(1970,1,1)</f>
        <v>42021.139733796299</v>
      </c>
      <c r="T1706" s="14">
        <f t="shared" si="26"/>
        <v>42051.139733796299</v>
      </c>
    </row>
    <row r="1707" spans="1:20" ht="43.5" x14ac:dyDescent="0.35">
      <c r="A1707">
        <v>1705</v>
      </c>
      <c r="B1707" s="1" t="s">
        <v>1706</v>
      </c>
      <c r="C1707" s="1" t="s">
        <v>5815</v>
      </c>
      <c r="D1707" s="6">
        <v>2000</v>
      </c>
      <c r="E1707" s="6">
        <v>0</v>
      </c>
      <c r="F1707" t="s">
        <v>8221</v>
      </c>
      <c r="G1707" t="s">
        <v>8224</v>
      </c>
      <c r="H1707" t="s">
        <v>8246</v>
      </c>
      <c r="I1707">
        <v>1441814400</v>
      </c>
      <c r="J1707">
        <v>1440807846</v>
      </c>
      <c r="K1707" t="b">
        <v>0</v>
      </c>
      <c r="L1707">
        <v>0</v>
      </c>
      <c r="M1707" t="b">
        <v>0</v>
      </c>
      <c r="N1707" t="s">
        <v>8293</v>
      </c>
      <c r="O1707" s="16">
        <f>Table1[[#This Row],[pledged]]/Table1[[#This Row],[goal]]*100</f>
        <v>0</v>
      </c>
      <c r="P1707" s="6">
        <f>IFERROR(Table1[[#This Row],[pledged]]/Table1[[#This Row],[backers_count]],0)</f>
        <v>0</v>
      </c>
      <c r="Q1707" t="str">
        <f>LEFT(Table1[[#This Row],[Category and Sub-Category]],FIND("/",Table1[[#This Row],[Category and Sub-Category]])-1)</f>
        <v>music</v>
      </c>
      <c r="R1707" t="str">
        <f>RIGHT(Table1[[#This Row],[Category and Sub-Category]],LEN(Table1[[#This Row],[Category and Sub-Category]])-FIND("/",Table1[[#This Row],[Category and Sub-Category]]))</f>
        <v>faith</v>
      </c>
      <c r="S1707" s="14">
        <f>(((Table1[[#This Row],[launched_at]]/60)/60)/24)+DATE(1970,1,1)</f>
        <v>42245.016736111109</v>
      </c>
      <c r="T1707" s="14">
        <f t="shared" si="26"/>
        <v>42256.666666666672</v>
      </c>
    </row>
    <row r="1708" spans="1:20" ht="43.5" x14ac:dyDescent="0.35">
      <c r="A1708">
        <v>1706</v>
      </c>
      <c r="B1708" s="1" t="s">
        <v>1707</v>
      </c>
      <c r="C1708" s="1" t="s">
        <v>5816</v>
      </c>
      <c r="D1708" s="6">
        <v>5500</v>
      </c>
      <c r="E1708" s="6">
        <v>0</v>
      </c>
      <c r="F1708" t="s">
        <v>8221</v>
      </c>
      <c r="G1708" t="s">
        <v>8236</v>
      </c>
      <c r="H1708" t="s">
        <v>8249</v>
      </c>
      <c r="I1708">
        <v>1440314472</v>
      </c>
      <c r="J1708">
        <v>1435130472</v>
      </c>
      <c r="K1708" t="b">
        <v>0</v>
      </c>
      <c r="L1708">
        <v>0</v>
      </c>
      <c r="M1708" t="b">
        <v>0</v>
      </c>
      <c r="N1708" t="s">
        <v>8293</v>
      </c>
      <c r="O1708" s="16">
        <f>Table1[[#This Row],[pledged]]/Table1[[#This Row],[goal]]*100</f>
        <v>0</v>
      </c>
      <c r="P1708" s="6">
        <f>IFERROR(Table1[[#This Row],[pledged]]/Table1[[#This Row],[backers_count]],0)</f>
        <v>0</v>
      </c>
      <c r="Q1708" t="str">
        <f>LEFT(Table1[[#This Row],[Category and Sub-Category]],FIND("/",Table1[[#This Row],[Category and Sub-Category]])-1)</f>
        <v>music</v>
      </c>
      <c r="R1708" t="str">
        <f>RIGHT(Table1[[#This Row],[Category and Sub-Category]],LEN(Table1[[#This Row],[Category and Sub-Category]])-FIND("/",Table1[[#This Row],[Category and Sub-Category]]))</f>
        <v>faith</v>
      </c>
      <c r="S1708" s="14">
        <f>(((Table1[[#This Row],[launched_at]]/60)/60)/24)+DATE(1970,1,1)</f>
        <v>42179.306388888886</v>
      </c>
      <c r="T1708" s="14">
        <f t="shared" si="26"/>
        <v>42239.306388888886</v>
      </c>
    </row>
    <row r="1709" spans="1:20" ht="43.5" x14ac:dyDescent="0.35">
      <c r="A1709">
        <v>1707</v>
      </c>
      <c r="B1709" s="1" t="s">
        <v>1708</v>
      </c>
      <c r="C1709" s="1" t="s">
        <v>5817</v>
      </c>
      <c r="D1709" s="6">
        <v>5000</v>
      </c>
      <c r="E1709" s="6">
        <v>487</v>
      </c>
      <c r="F1709" t="s">
        <v>8221</v>
      </c>
      <c r="G1709" t="s">
        <v>8224</v>
      </c>
      <c r="H1709" t="s">
        <v>8246</v>
      </c>
      <c r="I1709">
        <v>1459181895</v>
      </c>
      <c r="J1709">
        <v>1456593495</v>
      </c>
      <c r="K1709" t="b">
        <v>0</v>
      </c>
      <c r="L1709">
        <v>9</v>
      </c>
      <c r="M1709" t="b">
        <v>0</v>
      </c>
      <c r="N1709" t="s">
        <v>8293</v>
      </c>
      <c r="O1709" s="16">
        <f>Table1[[#This Row],[pledged]]/Table1[[#This Row],[goal]]*100</f>
        <v>9.74</v>
      </c>
      <c r="P1709" s="6">
        <f>IFERROR(Table1[[#This Row],[pledged]]/Table1[[#This Row],[backers_count]],0)</f>
        <v>54.111111111111114</v>
      </c>
      <c r="Q1709" t="str">
        <f>LEFT(Table1[[#This Row],[Category and Sub-Category]],FIND("/",Table1[[#This Row],[Category and Sub-Category]])-1)</f>
        <v>music</v>
      </c>
      <c r="R1709" t="str">
        <f>RIGHT(Table1[[#This Row],[Category and Sub-Category]],LEN(Table1[[#This Row],[Category and Sub-Category]])-FIND("/",Table1[[#This Row],[Category and Sub-Category]]))</f>
        <v>faith</v>
      </c>
      <c r="S1709" s="14">
        <f>(((Table1[[#This Row],[launched_at]]/60)/60)/24)+DATE(1970,1,1)</f>
        <v>42427.721006944441</v>
      </c>
      <c r="T1709" s="14">
        <f t="shared" si="26"/>
        <v>42457.679340277777</v>
      </c>
    </row>
    <row r="1710" spans="1:20" ht="58" x14ac:dyDescent="0.35">
      <c r="A1710">
        <v>1708</v>
      </c>
      <c r="B1710" s="1" t="s">
        <v>1709</v>
      </c>
      <c r="C1710" s="1" t="s">
        <v>5818</v>
      </c>
      <c r="D1710" s="6">
        <v>7000</v>
      </c>
      <c r="E1710" s="6">
        <v>0</v>
      </c>
      <c r="F1710" t="s">
        <v>8221</v>
      </c>
      <c r="G1710" t="s">
        <v>8224</v>
      </c>
      <c r="H1710" t="s">
        <v>8246</v>
      </c>
      <c r="I1710">
        <v>1462135706</v>
      </c>
      <c r="J1710">
        <v>1458679706</v>
      </c>
      <c r="K1710" t="b">
        <v>0</v>
      </c>
      <c r="L1710">
        <v>0</v>
      </c>
      <c r="M1710" t="b">
        <v>0</v>
      </c>
      <c r="N1710" t="s">
        <v>8293</v>
      </c>
      <c r="O1710" s="16">
        <f>Table1[[#This Row],[pledged]]/Table1[[#This Row],[goal]]*100</f>
        <v>0</v>
      </c>
      <c r="P1710" s="6">
        <f>IFERROR(Table1[[#This Row],[pledged]]/Table1[[#This Row],[backers_count]],0)</f>
        <v>0</v>
      </c>
      <c r="Q1710" t="str">
        <f>LEFT(Table1[[#This Row],[Category and Sub-Category]],FIND("/",Table1[[#This Row],[Category and Sub-Category]])-1)</f>
        <v>music</v>
      </c>
      <c r="R1710" t="str">
        <f>RIGHT(Table1[[#This Row],[Category and Sub-Category]],LEN(Table1[[#This Row],[Category and Sub-Category]])-FIND("/",Table1[[#This Row],[Category and Sub-Category]]))</f>
        <v>faith</v>
      </c>
      <c r="S1710" s="14">
        <f>(((Table1[[#This Row],[launched_at]]/60)/60)/24)+DATE(1970,1,1)</f>
        <v>42451.866967592592</v>
      </c>
      <c r="T1710" s="14">
        <f t="shared" si="26"/>
        <v>42491.866967592592</v>
      </c>
    </row>
    <row r="1711" spans="1:20" ht="43.5" x14ac:dyDescent="0.35">
      <c r="A1711">
        <v>1709</v>
      </c>
      <c r="B1711" s="1" t="s">
        <v>1710</v>
      </c>
      <c r="C1711" s="1" t="s">
        <v>5819</v>
      </c>
      <c r="D1711" s="6">
        <v>1750</v>
      </c>
      <c r="E1711" s="6">
        <v>85</v>
      </c>
      <c r="F1711" t="s">
        <v>8221</v>
      </c>
      <c r="G1711" t="s">
        <v>8224</v>
      </c>
      <c r="H1711" t="s">
        <v>8246</v>
      </c>
      <c r="I1711">
        <v>1409513940</v>
      </c>
      <c r="J1711">
        <v>1405949514</v>
      </c>
      <c r="K1711" t="b">
        <v>0</v>
      </c>
      <c r="L1711">
        <v>4</v>
      </c>
      <c r="M1711" t="b">
        <v>0</v>
      </c>
      <c r="N1711" t="s">
        <v>8293</v>
      </c>
      <c r="O1711" s="16">
        <f>Table1[[#This Row],[pledged]]/Table1[[#This Row],[goal]]*100</f>
        <v>4.8571428571428568</v>
      </c>
      <c r="P1711" s="6">
        <f>IFERROR(Table1[[#This Row],[pledged]]/Table1[[#This Row],[backers_count]],0)</f>
        <v>21.25</v>
      </c>
      <c r="Q1711" t="str">
        <f>LEFT(Table1[[#This Row],[Category and Sub-Category]],FIND("/",Table1[[#This Row],[Category and Sub-Category]])-1)</f>
        <v>music</v>
      </c>
      <c r="R1711" t="str">
        <f>RIGHT(Table1[[#This Row],[Category and Sub-Category]],LEN(Table1[[#This Row],[Category and Sub-Category]])-FIND("/",Table1[[#This Row],[Category and Sub-Category]]))</f>
        <v>faith</v>
      </c>
      <c r="S1711" s="14">
        <f>(((Table1[[#This Row],[launched_at]]/60)/60)/24)+DATE(1970,1,1)</f>
        <v>41841.56381944444</v>
      </c>
      <c r="T1711" s="14">
        <f t="shared" si="26"/>
        <v>41882.818749999999</v>
      </c>
    </row>
    <row r="1712" spans="1:20" ht="29" x14ac:dyDescent="0.35">
      <c r="A1712">
        <v>1710</v>
      </c>
      <c r="B1712" s="1" t="s">
        <v>1711</v>
      </c>
      <c r="C1712" s="1" t="s">
        <v>5820</v>
      </c>
      <c r="D1712" s="6">
        <v>5000</v>
      </c>
      <c r="E1712" s="6">
        <v>34</v>
      </c>
      <c r="F1712" t="s">
        <v>8221</v>
      </c>
      <c r="G1712" t="s">
        <v>8236</v>
      </c>
      <c r="H1712" t="s">
        <v>8249</v>
      </c>
      <c r="I1712">
        <v>1453122000</v>
      </c>
      <c r="J1712">
        <v>1449151888</v>
      </c>
      <c r="K1712" t="b">
        <v>0</v>
      </c>
      <c r="L1712">
        <v>1</v>
      </c>
      <c r="M1712" t="b">
        <v>0</v>
      </c>
      <c r="N1712" t="s">
        <v>8293</v>
      </c>
      <c r="O1712" s="16">
        <f>Table1[[#This Row],[pledged]]/Table1[[#This Row],[goal]]*100</f>
        <v>0.67999999999999994</v>
      </c>
      <c r="P1712" s="6">
        <f>IFERROR(Table1[[#This Row],[pledged]]/Table1[[#This Row],[backers_count]],0)</f>
        <v>34</v>
      </c>
      <c r="Q1712" t="str">
        <f>LEFT(Table1[[#This Row],[Category and Sub-Category]],FIND("/",Table1[[#This Row],[Category and Sub-Category]])-1)</f>
        <v>music</v>
      </c>
      <c r="R1712" t="str">
        <f>RIGHT(Table1[[#This Row],[Category and Sub-Category]],LEN(Table1[[#This Row],[Category and Sub-Category]])-FIND("/",Table1[[#This Row],[Category and Sub-Category]]))</f>
        <v>faith</v>
      </c>
      <c r="S1712" s="14">
        <f>(((Table1[[#This Row],[launched_at]]/60)/60)/24)+DATE(1970,1,1)</f>
        <v>42341.59129629629</v>
      </c>
      <c r="T1712" s="14">
        <f t="shared" si="26"/>
        <v>42387.541666666672</v>
      </c>
    </row>
    <row r="1713" spans="1:20" ht="43.5" x14ac:dyDescent="0.35">
      <c r="A1713">
        <v>1711</v>
      </c>
      <c r="B1713" s="1" t="s">
        <v>1712</v>
      </c>
      <c r="C1713" s="1" t="s">
        <v>5821</v>
      </c>
      <c r="D1713" s="6">
        <v>10000</v>
      </c>
      <c r="E1713" s="6">
        <v>1050</v>
      </c>
      <c r="F1713" t="s">
        <v>8221</v>
      </c>
      <c r="G1713" t="s">
        <v>8224</v>
      </c>
      <c r="H1713" t="s">
        <v>8246</v>
      </c>
      <c r="I1713">
        <v>1409585434</v>
      </c>
      <c r="J1713">
        <v>1406907034</v>
      </c>
      <c r="K1713" t="b">
        <v>0</v>
      </c>
      <c r="L1713">
        <v>2</v>
      </c>
      <c r="M1713" t="b">
        <v>0</v>
      </c>
      <c r="N1713" t="s">
        <v>8293</v>
      </c>
      <c r="O1713" s="16">
        <f>Table1[[#This Row],[pledged]]/Table1[[#This Row],[goal]]*100</f>
        <v>10.5</v>
      </c>
      <c r="P1713" s="6">
        <f>IFERROR(Table1[[#This Row],[pledged]]/Table1[[#This Row],[backers_count]],0)</f>
        <v>525</v>
      </c>
      <c r="Q1713" t="str">
        <f>LEFT(Table1[[#This Row],[Category and Sub-Category]],FIND("/",Table1[[#This Row],[Category and Sub-Category]])-1)</f>
        <v>music</v>
      </c>
      <c r="R1713" t="str">
        <f>RIGHT(Table1[[#This Row],[Category and Sub-Category]],LEN(Table1[[#This Row],[Category and Sub-Category]])-FIND("/",Table1[[#This Row],[Category and Sub-Category]]))</f>
        <v>faith</v>
      </c>
      <c r="S1713" s="14">
        <f>(((Table1[[#This Row],[launched_at]]/60)/60)/24)+DATE(1970,1,1)</f>
        <v>41852.646226851852</v>
      </c>
      <c r="T1713" s="14">
        <f t="shared" si="26"/>
        <v>41883.646226851852</v>
      </c>
    </row>
    <row r="1714" spans="1:20" ht="58" x14ac:dyDescent="0.35">
      <c r="A1714">
        <v>1712</v>
      </c>
      <c r="B1714" s="1" t="s">
        <v>1713</v>
      </c>
      <c r="C1714" s="1" t="s">
        <v>5822</v>
      </c>
      <c r="D1714" s="6">
        <v>5000</v>
      </c>
      <c r="E1714" s="6">
        <v>0</v>
      </c>
      <c r="F1714" t="s">
        <v>8221</v>
      </c>
      <c r="G1714" t="s">
        <v>8224</v>
      </c>
      <c r="H1714" t="s">
        <v>8246</v>
      </c>
      <c r="I1714">
        <v>1435701353</v>
      </c>
      <c r="J1714">
        <v>1430517353</v>
      </c>
      <c r="K1714" t="b">
        <v>0</v>
      </c>
      <c r="L1714">
        <v>0</v>
      </c>
      <c r="M1714" t="b">
        <v>0</v>
      </c>
      <c r="N1714" t="s">
        <v>8293</v>
      </c>
      <c r="O1714" s="16">
        <f>Table1[[#This Row],[pledged]]/Table1[[#This Row],[goal]]*100</f>
        <v>0</v>
      </c>
      <c r="P1714" s="6">
        <f>IFERROR(Table1[[#This Row],[pledged]]/Table1[[#This Row],[backers_count]],0)</f>
        <v>0</v>
      </c>
      <c r="Q1714" t="str">
        <f>LEFT(Table1[[#This Row],[Category and Sub-Category]],FIND("/",Table1[[#This Row],[Category and Sub-Category]])-1)</f>
        <v>music</v>
      </c>
      <c r="R1714" t="str">
        <f>RIGHT(Table1[[#This Row],[Category and Sub-Category]],LEN(Table1[[#This Row],[Category and Sub-Category]])-FIND("/",Table1[[#This Row],[Category and Sub-Category]]))</f>
        <v>faith</v>
      </c>
      <c r="S1714" s="14">
        <f>(((Table1[[#This Row],[launched_at]]/60)/60)/24)+DATE(1970,1,1)</f>
        <v>42125.913807870369</v>
      </c>
      <c r="T1714" s="14">
        <f t="shared" si="26"/>
        <v>42185.913807870369</v>
      </c>
    </row>
    <row r="1715" spans="1:20" ht="58" x14ac:dyDescent="0.35">
      <c r="A1715">
        <v>1713</v>
      </c>
      <c r="B1715" s="1" t="s">
        <v>1714</v>
      </c>
      <c r="C1715" s="1" t="s">
        <v>5823</v>
      </c>
      <c r="D1715" s="6">
        <v>3000</v>
      </c>
      <c r="E1715" s="6">
        <v>50</v>
      </c>
      <c r="F1715" t="s">
        <v>8221</v>
      </c>
      <c r="G1715" t="s">
        <v>8224</v>
      </c>
      <c r="H1715" t="s">
        <v>8246</v>
      </c>
      <c r="I1715">
        <v>1412536412</v>
      </c>
      <c r="J1715">
        <v>1409944412</v>
      </c>
      <c r="K1715" t="b">
        <v>0</v>
      </c>
      <c r="L1715">
        <v>1</v>
      </c>
      <c r="M1715" t="b">
        <v>0</v>
      </c>
      <c r="N1715" t="s">
        <v>8293</v>
      </c>
      <c r="O1715" s="16">
        <f>Table1[[#This Row],[pledged]]/Table1[[#This Row],[goal]]*100</f>
        <v>1.6666666666666667</v>
      </c>
      <c r="P1715" s="6">
        <f>IFERROR(Table1[[#This Row],[pledged]]/Table1[[#This Row],[backers_count]],0)</f>
        <v>50</v>
      </c>
      <c r="Q1715" t="str">
        <f>LEFT(Table1[[#This Row],[Category and Sub-Category]],FIND("/",Table1[[#This Row],[Category and Sub-Category]])-1)</f>
        <v>music</v>
      </c>
      <c r="R1715" t="str">
        <f>RIGHT(Table1[[#This Row],[Category and Sub-Category]],LEN(Table1[[#This Row],[Category and Sub-Category]])-FIND("/",Table1[[#This Row],[Category and Sub-Category]]))</f>
        <v>faith</v>
      </c>
      <c r="S1715" s="14">
        <f>(((Table1[[#This Row],[launched_at]]/60)/60)/24)+DATE(1970,1,1)</f>
        <v>41887.801064814819</v>
      </c>
      <c r="T1715" s="14">
        <f t="shared" si="26"/>
        <v>41917.801064814819</v>
      </c>
    </row>
    <row r="1716" spans="1:20" ht="43.5" x14ac:dyDescent="0.35">
      <c r="A1716">
        <v>1714</v>
      </c>
      <c r="B1716" s="1" t="s">
        <v>1715</v>
      </c>
      <c r="C1716" s="1" t="s">
        <v>5824</v>
      </c>
      <c r="D1716" s="6">
        <v>25000</v>
      </c>
      <c r="E1716" s="6">
        <v>1967</v>
      </c>
      <c r="F1716" t="s">
        <v>8221</v>
      </c>
      <c r="G1716" t="s">
        <v>8224</v>
      </c>
      <c r="H1716" t="s">
        <v>8246</v>
      </c>
      <c r="I1716">
        <v>1430517761</v>
      </c>
      <c r="J1716">
        <v>1427925761</v>
      </c>
      <c r="K1716" t="b">
        <v>0</v>
      </c>
      <c r="L1716">
        <v>17</v>
      </c>
      <c r="M1716" t="b">
        <v>0</v>
      </c>
      <c r="N1716" t="s">
        <v>8293</v>
      </c>
      <c r="O1716" s="16">
        <f>Table1[[#This Row],[pledged]]/Table1[[#This Row],[goal]]*100</f>
        <v>7.8680000000000003</v>
      </c>
      <c r="P1716" s="6">
        <f>IFERROR(Table1[[#This Row],[pledged]]/Table1[[#This Row],[backers_count]],0)</f>
        <v>115.70588235294117</v>
      </c>
      <c r="Q1716" t="str">
        <f>LEFT(Table1[[#This Row],[Category and Sub-Category]],FIND("/",Table1[[#This Row],[Category and Sub-Category]])-1)</f>
        <v>music</v>
      </c>
      <c r="R1716" t="str">
        <f>RIGHT(Table1[[#This Row],[Category and Sub-Category]],LEN(Table1[[#This Row],[Category and Sub-Category]])-FIND("/",Table1[[#This Row],[Category and Sub-Category]]))</f>
        <v>faith</v>
      </c>
      <c r="S1716" s="14">
        <f>(((Table1[[#This Row],[launched_at]]/60)/60)/24)+DATE(1970,1,1)</f>
        <v>42095.918530092589</v>
      </c>
      <c r="T1716" s="14">
        <f t="shared" si="26"/>
        <v>42125.918530092589</v>
      </c>
    </row>
    <row r="1717" spans="1:20" ht="43.5" x14ac:dyDescent="0.35">
      <c r="A1717">
        <v>1715</v>
      </c>
      <c r="B1717" s="1" t="s">
        <v>1716</v>
      </c>
      <c r="C1717" s="1" t="s">
        <v>5825</v>
      </c>
      <c r="D1717" s="6">
        <v>5000</v>
      </c>
      <c r="E1717" s="6">
        <v>11</v>
      </c>
      <c r="F1717" t="s">
        <v>8221</v>
      </c>
      <c r="G1717" t="s">
        <v>8224</v>
      </c>
      <c r="H1717" t="s">
        <v>8246</v>
      </c>
      <c r="I1717">
        <v>1427772120</v>
      </c>
      <c r="J1717">
        <v>1425186785</v>
      </c>
      <c r="K1717" t="b">
        <v>0</v>
      </c>
      <c r="L1717">
        <v>2</v>
      </c>
      <c r="M1717" t="b">
        <v>0</v>
      </c>
      <c r="N1717" t="s">
        <v>8293</v>
      </c>
      <c r="O1717" s="16">
        <f>Table1[[#This Row],[pledged]]/Table1[[#This Row],[goal]]*100</f>
        <v>0.22</v>
      </c>
      <c r="P1717" s="6">
        <f>IFERROR(Table1[[#This Row],[pledged]]/Table1[[#This Row],[backers_count]],0)</f>
        <v>5.5</v>
      </c>
      <c r="Q1717" t="str">
        <f>LEFT(Table1[[#This Row],[Category and Sub-Category]],FIND("/",Table1[[#This Row],[Category and Sub-Category]])-1)</f>
        <v>music</v>
      </c>
      <c r="R1717" t="str">
        <f>RIGHT(Table1[[#This Row],[Category and Sub-Category]],LEN(Table1[[#This Row],[Category and Sub-Category]])-FIND("/",Table1[[#This Row],[Category and Sub-Category]]))</f>
        <v>faith</v>
      </c>
      <c r="S1717" s="14">
        <f>(((Table1[[#This Row],[launched_at]]/60)/60)/24)+DATE(1970,1,1)</f>
        <v>42064.217418981483</v>
      </c>
      <c r="T1717" s="14">
        <f t="shared" si="26"/>
        <v>42094.140277777777</v>
      </c>
    </row>
    <row r="1718" spans="1:20" ht="58" x14ac:dyDescent="0.35">
      <c r="A1718">
        <v>1716</v>
      </c>
      <c r="B1718" s="1" t="s">
        <v>1717</v>
      </c>
      <c r="C1718" s="1" t="s">
        <v>5826</v>
      </c>
      <c r="D1718" s="6">
        <v>2000</v>
      </c>
      <c r="E1718" s="6">
        <v>150</v>
      </c>
      <c r="F1718" t="s">
        <v>8221</v>
      </c>
      <c r="G1718" t="s">
        <v>8224</v>
      </c>
      <c r="H1718" t="s">
        <v>8246</v>
      </c>
      <c r="I1718">
        <v>1481295099</v>
      </c>
      <c r="J1718">
        <v>1477835499</v>
      </c>
      <c r="K1718" t="b">
        <v>0</v>
      </c>
      <c r="L1718">
        <v>3</v>
      </c>
      <c r="M1718" t="b">
        <v>0</v>
      </c>
      <c r="N1718" t="s">
        <v>8293</v>
      </c>
      <c r="O1718" s="16">
        <f>Table1[[#This Row],[pledged]]/Table1[[#This Row],[goal]]*100</f>
        <v>7.5</v>
      </c>
      <c r="P1718" s="6">
        <f>IFERROR(Table1[[#This Row],[pledged]]/Table1[[#This Row],[backers_count]],0)</f>
        <v>50</v>
      </c>
      <c r="Q1718" t="str">
        <f>LEFT(Table1[[#This Row],[Category and Sub-Category]],FIND("/",Table1[[#This Row],[Category and Sub-Category]])-1)</f>
        <v>music</v>
      </c>
      <c r="R1718" t="str">
        <f>RIGHT(Table1[[#This Row],[Category and Sub-Category]],LEN(Table1[[#This Row],[Category and Sub-Category]])-FIND("/",Table1[[#This Row],[Category and Sub-Category]]))</f>
        <v>faith</v>
      </c>
      <c r="S1718" s="14">
        <f>(((Table1[[#This Row],[launched_at]]/60)/60)/24)+DATE(1970,1,1)</f>
        <v>42673.577534722222</v>
      </c>
      <c r="T1718" s="14">
        <f t="shared" si="26"/>
        <v>42713.619201388887</v>
      </c>
    </row>
    <row r="1719" spans="1:20" ht="43.5" x14ac:dyDescent="0.35">
      <c r="A1719">
        <v>1717</v>
      </c>
      <c r="B1719" s="1" t="s">
        <v>1718</v>
      </c>
      <c r="C1719" s="1" t="s">
        <v>5827</v>
      </c>
      <c r="D1719" s="6">
        <v>3265</v>
      </c>
      <c r="E1719" s="6">
        <v>1395</v>
      </c>
      <c r="F1719" t="s">
        <v>8221</v>
      </c>
      <c r="G1719" t="s">
        <v>8224</v>
      </c>
      <c r="H1719" t="s">
        <v>8246</v>
      </c>
      <c r="I1719">
        <v>1461211200</v>
      </c>
      <c r="J1719">
        <v>1459467238</v>
      </c>
      <c r="K1719" t="b">
        <v>0</v>
      </c>
      <c r="L1719">
        <v>41</v>
      </c>
      <c r="M1719" t="b">
        <v>0</v>
      </c>
      <c r="N1719" t="s">
        <v>8293</v>
      </c>
      <c r="O1719" s="16">
        <f>Table1[[#This Row],[pledged]]/Table1[[#This Row],[goal]]*100</f>
        <v>42.725880551301685</v>
      </c>
      <c r="P1719" s="6">
        <f>IFERROR(Table1[[#This Row],[pledged]]/Table1[[#This Row],[backers_count]],0)</f>
        <v>34.024390243902438</v>
      </c>
      <c r="Q1719" t="str">
        <f>LEFT(Table1[[#This Row],[Category and Sub-Category]],FIND("/",Table1[[#This Row],[Category and Sub-Category]])-1)</f>
        <v>music</v>
      </c>
      <c r="R1719" t="str">
        <f>RIGHT(Table1[[#This Row],[Category and Sub-Category]],LEN(Table1[[#This Row],[Category and Sub-Category]])-FIND("/",Table1[[#This Row],[Category and Sub-Category]]))</f>
        <v>faith</v>
      </c>
      <c r="S1719" s="14">
        <f>(((Table1[[#This Row],[launched_at]]/60)/60)/24)+DATE(1970,1,1)</f>
        <v>42460.98192129629</v>
      </c>
      <c r="T1719" s="14">
        <f t="shared" si="26"/>
        <v>42481.166666666672</v>
      </c>
    </row>
    <row r="1720" spans="1:20" x14ac:dyDescent="0.35">
      <c r="A1720">
        <v>1718</v>
      </c>
      <c r="B1720" s="1" t="s">
        <v>1719</v>
      </c>
      <c r="C1720" s="1" t="s">
        <v>5828</v>
      </c>
      <c r="D1720" s="6">
        <v>35000</v>
      </c>
      <c r="E1720" s="6">
        <v>75</v>
      </c>
      <c r="F1720" t="s">
        <v>8221</v>
      </c>
      <c r="G1720" t="s">
        <v>8224</v>
      </c>
      <c r="H1720" t="s">
        <v>8246</v>
      </c>
      <c r="I1720">
        <v>1463201940</v>
      </c>
      <c r="J1720">
        <v>1459435149</v>
      </c>
      <c r="K1720" t="b">
        <v>0</v>
      </c>
      <c r="L1720">
        <v>2</v>
      </c>
      <c r="M1720" t="b">
        <v>0</v>
      </c>
      <c r="N1720" t="s">
        <v>8293</v>
      </c>
      <c r="O1720" s="16">
        <f>Table1[[#This Row],[pledged]]/Table1[[#This Row],[goal]]*100</f>
        <v>0.2142857142857143</v>
      </c>
      <c r="P1720" s="6">
        <f>IFERROR(Table1[[#This Row],[pledged]]/Table1[[#This Row],[backers_count]],0)</f>
        <v>37.5</v>
      </c>
      <c r="Q1720" t="str">
        <f>LEFT(Table1[[#This Row],[Category and Sub-Category]],FIND("/",Table1[[#This Row],[Category and Sub-Category]])-1)</f>
        <v>music</v>
      </c>
      <c r="R1720" t="str">
        <f>RIGHT(Table1[[#This Row],[Category and Sub-Category]],LEN(Table1[[#This Row],[Category and Sub-Category]])-FIND("/",Table1[[#This Row],[Category and Sub-Category]]))</f>
        <v>faith</v>
      </c>
      <c r="S1720" s="14">
        <f>(((Table1[[#This Row],[launched_at]]/60)/60)/24)+DATE(1970,1,1)</f>
        <v>42460.610520833332</v>
      </c>
      <c r="T1720" s="14">
        <f t="shared" si="26"/>
        <v>42504.207638888889</v>
      </c>
    </row>
    <row r="1721" spans="1:20" ht="43.5" x14ac:dyDescent="0.35">
      <c r="A1721">
        <v>1719</v>
      </c>
      <c r="B1721" s="1" t="s">
        <v>1720</v>
      </c>
      <c r="C1721" s="1" t="s">
        <v>5829</v>
      </c>
      <c r="D1721" s="6">
        <v>4000</v>
      </c>
      <c r="E1721" s="6">
        <v>35</v>
      </c>
      <c r="F1721" t="s">
        <v>8221</v>
      </c>
      <c r="G1721" t="s">
        <v>8224</v>
      </c>
      <c r="H1721" t="s">
        <v>8246</v>
      </c>
      <c r="I1721">
        <v>1410958191</v>
      </c>
      <c r="J1721">
        <v>1408366191</v>
      </c>
      <c r="K1721" t="b">
        <v>0</v>
      </c>
      <c r="L1721">
        <v>3</v>
      </c>
      <c r="M1721" t="b">
        <v>0</v>
      </c>
      <c r="N1721" t="s">
        <v>8293</v>
      </c>
      <c r="O1721" s="16">
        <f>Table1[[#This Row],[pledged]]/Table1[[#This Row],[goal]]*100</f>
        <v>0.87500000000000011</v>
      </c>
      <c r="P1721" s="6">
        <f>IFERROR(Table1[[#This Row],[pledged]]/Table1[[#This Row],[backers_count]],0)</f>
        <v>11.666666666666666</v>
      </c>
      <c r="Q1721" t="str">
        <f>LEFT(Table1[[#This Row],[Category and Sub-Category]],FIND("/",Table1[[#This Row],[Category and Sub-Category]])-1)</f>
        <v>music</v>
      </c>
      <c r="R1721" t="str">
        <f>RIGHT(Table1[[#This Row],[Category and Sub-Category]],LEN(Table1[[#This Row],[Category and Sub-Category]])-FIND("/",Table1[[#This Row],[Category and Sub-Category]]))</f>
        <v>faith</v>
      </c>
      <c r="S1721" s="14">
        <f>(((Table1[[#This Row],[launched_at]]/60)/60)/24)+DATE(1970,1,1)</f>
        <v>41869.534618055557</v>
      </c>
      <c r="T1721" s="14">
        <f t="shared" si="26"/>
        <v>41899.534618055557</v>
      </c>
    </row>
    <row r="1722" spans="1:20" ht="43.5" x14ac:dyDescent="0.35">
      <c r="A1722">
        <v>1720</v>
      </c>
      <c r="B1722" s="1" t="s">
        <v>1721</v>
      </c>
      <c r="C1722" s="1" t="s">
        <v>5830</v>
      </c>
      <c r="D1722" s="6">
        <v>4000</v>
      </c>
      <c r="E1722" s="6">
        <v>225</v>
      </c>
      <c r="F1722" t="s">
        <v>8221</v>
      </c>
      <c r="G1722" t="s">
        <v>8224</v>
      </c>
      <c r="H1722" t="s">
        <v>8246</v>
      </c>
      <c r="I1722">
        <v>1415562471</v>
      </c>
      <c r="J1722">
        <v>1412966871</v>
      </c>
      <c r="K1722" t="b">
        <v>0</v>
      </c>
      <c r="L1722">
        <v>8</v>
      </c>
      <c r="M1722" t="b">
        <v>0</v>
      </c>
      <c r="N1722" t="s">
        <v>8293</v>
      </c>
      <c r="O1722" s="16">
        <f>Table1[[#This Row],[pledged]]/Table1[[#This Row],[goal]]*100</f>
        <v>5.625</v>
      </c>
      <c r="P1722" s="6">
        <f>IFERROR(Table1[[#This Row],[pledged]]/Table1[[#This Row],[backers_count]],0)</f>
        <v>28.125</v>
      </c>
      <c r="Q1722" t="str">
        <f>LEFT(Table1[[#This Row],[Category and Sub-Category]],FIND("/",Table1[[#This Row],[Category and Sub-Category]])-1)</f>
        <v>music</v>
      </c>
      <c r="R1722" t="str">
        <f>RIGHT(Table1[[#This Row],[Category and Sub-Category]],LEN(Table1[[#This Row],[Category and Sub-Category]])-FIND("/",Table1[[#This Row],[Category and Sub-Category]]))</f>
        <v>faith</v>
      </c>
      <c r="S1722" s="14">
        <f>(((Table1[[#This Row],[launched_at]]/60)/60)/24)+DATE(1970,1,1)</f>
        <v>41922.783229166671</v>
      </c>
      <c r="T1722" s="14">
        <f t="shared" si="26"/>
        <v>41952.824895833335</v>
      </c>
    </row>
    <row r="1723" spans="1:20" ht="43.5" x14ac:dyDescent="0.35">
      <c r="A1723">
        <v>1721</v>
      </c>
      <c r="B1723" s="1" t="s">
        <v>1722</v>
      </c>
      <c r="C1723" s="1" t="s">
        <v>5831</v>
      </c>
      <c r="D1723" s="6">
        <v>5000</v>
      </c>
      <c r="E1723" s="6">
        <v>0</v>
      </c>
      <c r="F1723" t="s">
        <v>8221</v>
      </c>
      <c r="G1723" t="s">
        <v>8224</v>
      </c>
      <c r="H1723" t="s">
        <v>8246</v>
      </c>
      <c r="I1723">
        <v>1449831863</v>
      </c>
      <c r="J1723">
        <v>1447239863</v>
      </c>
      <c r="K1723" t="b">
        <v>0</v>
      </c>
      <c r="L1723">
        <v>0</v>
      </c>
      <c r="M1723" t="b">
        <v>0</v>
      </c>
      <c r="N1723" t="s">
        <v>8293</v>
      </c>
      <c r="O1723" s="16">
        <f>Table1[[#This Row],[pledged]]/Table1[[#This Row],[goal]]*100</f>
        <v>0</v>
      </c>
      <c r="P1723" s="6">
        <f>IFERROR(Table1[[#This Row],[pledged]]/Table1[[#This Row],[backers_count]],0)</f>
        <v>0</v>
      </c>
      <c r="Q1723" t="str">
        <f>LEFT(Table1[[#This Row],[Category and Sub-Category]],FIND("/",Table1[[#This Row],[Category and Sub-Category]])-1)</f>
        <v>music</v>
      </c>
      <c r="R1723" t="str">
        <f>RIGHT(Table1[[#This Row],[Category and Sub-Category]],LEN(Table1[[#This Row],[Category and Sub-Category]])-FIND("/",Table1[[#This Row],[Category and Sub-Category]]))</f>
        <v>faith</v>
      </c>
      <c r="S1723" s="14">
        <f>(((Table1[[#This Row],[launched_at]]/60)/60)/24)+DATE(1970,1,1)</f>
        <v>42319.461377314816</v>
      </c>
      <c r="T1723" s="14">
        <f t="shared" si="26"/>
        <v>42349.461377314816</v>
      </c>
    </row>
    <row r="1724" spans="1:20" ht="43.5" x14ac:dyDescent="0.35">
      <c r="A1724">
        <v>1722</v>
      </c>
      <c r="B1724" s="1" t="s">
        <v>1723</v>
      </c>
      <c r="C1724" s="1" t="s">
        <v>5832</v>
      </c>
      <c r="D1724" s="6">
        <v>2880</v>
      </c>
      <c r="E1724" s="6">
        <v>1</v>
      </c>
      <c r="F1724" t="s">
        <v>8221</v>
      </c>
      <c r="G1724" t="s">
        <v>8224</v>
      </c>
      <c r="H1724" t="s">
        <v>8246</v>
      </c>
      <c r="I1724">
        <v>1459642200</v>
      </c>
      <c r="J1724">
        <v>1456441429</v>
      </c>
      <c r="K1724" t="b">
        <v>0</v>
      </c>
      <c r="L1724">
        <v>1</v>
      </c>
      <c r="M1724" t="b">
        <v>0</v>
      </c>
      <c r="N1724" t="s">
        <v>8293</v>
      </c>
      <c r="O1724" s="16">
        <f>Table1[[#This Row],[pledged]]/Table1[[#This Row],[goal]]*100</f>
        <v>3.4722222222222224E-2</v>
      </c>
      <c r="P1724" s="6">
        <f>IFERROR(Table1[[#This Row],[pledged]]/Table1[[#This Row],[backers_count]],0)</f>
        <v>1</v>
      </c>
      <c r="Q1724" t="str">
        <f>LEFT(Table1[[#This Row],[Category and Sub-Category]],FIND("/",Table1[[#This Row],[Category and Sub-Category]])-1)</f>
        <v>music</v>
      </c>
      <c r="R1724" t="str">
        <f>RIGHT(Table1[[#This Row],[Category and Sub-Category]],LEN(Table1[[#This Row],[Category and Sub-Category]])-FIND("/",Table1[[#This Row],[Category and Sub-Category]]))</f>
        <v>faith</v>
      </c>
      <c r="S1724" s="14">
        <f>(((Table1[[#This Row],[launched_at]]/60)/60)/24)+DATE(1970,1,1)</f>
        <v>42425.960983796293</v>
      </c>
      <c r="T1724" s="14">
        <f t="shared" si="26"/>
        <v>42463.006944444445</v>
      </c>
    </row>
    <row r="1725" spans="1:20" ht="58" x14ac:dyDescent="0.35">
      <c r="A1725">
        <v>1723</v>
      </c>
      <c r="B1725" s="1" t="s">
        <v>1724</v>
      </c>
      <c r="C1725" s="1" t="s">
        <v>5833</v>
      </c>
      <c r="D1725" s="6">
        <v>10000</v>
      </c>
      <c r="E1725" s="6">
        <v>650</v>
      </c>
      <c r="F1725" t="s">
        <v>8221</v>
      </c>
      <c r="G1725" t="s">
        <v>8224</v>
      </c>
      <c r="H1725" t="s">
        <v>8246</v>
      </c>
      <c r="I1725">
        <v>1435730400</v>
      </c>
      <c r="J1725">
        <v>1430855315</v>
      </c>
      <c r="K1725" t="b">
        <v>0</v>
      </c>
      <c r="L1725">
        <v>3</v>
      </c>
      <c r="M1725" t="b">
        <v>0</v>
      </c>
      <c r="N1725" t="s">
        <v>8293</v>
      </c>
      <c r="O1725" s="16">
        <f>Table1[[#This Row],[pledged]]/Table1[[#This Row],[goal]]*100</f>
        <v>6.5</v>
      </c>
      <c r="P1725" s="6">
        <f>IFERROR(Table1[[#This Row],[pledged]]/Table1[[#This Row],[backers_count]],0)</f>
        <v>216.66666666666666</v>
      </c>
      <c r="Q1725" t="str">
        <f>LEFT(Table1[[#This Row],[Category and Sub-Category]],FIND("/",Table1[[#This Row],[Category and Sub-Category]])-1)</f>
        <v>music</v>
      </c>
      <c r="R1725" t="str">
        <f>RIGHT(Table1[[#This Row],[Category and Sub-Category]],LEN(Table1[[#This Row],[Category and Sub-Category]])-FIND("/",Table1[[#This Row],[Category and Sub-Category]]))</f>
        <v>faith</v>
      </c>
      <c r="S1725" s="14">
        <f>(((Table1[[#This Row],[launched_at]]/60)/60)/24)+DATE(1970,1,1)</f>
        <v>42129.82540509259</v>
      </c>
      <c r="T1725" s="14">
        <f t="shared" si="26"/>
        <v>42186.25</v>
      </c>
    </row>
    <row r="1726" spans="1:20" ht="43.5" x14ac:dyDescent="0.35">
      <c r="A1726">
        <v>1724</v>
      </c>
      <c r="B1726" s="1" t="s">
        <v>1725</v>
      </c>
      <c r="C1726" s="1" t="s">
        <v>5834</v>
      </c>
      <c r="D1726" s="6">
        <v>6000</v>
      </c>
      <c r="E1726" s="6">
        <v>35</v>
      </c>
      <c r="F1726" t="s">
        <v>8221</v>
      </c>
      <c r="G1726" t="s">
        <v>8224</v>
      </c>
      <c r="H1726" t="s">
        <v>8246</v>
      </c>
      <c r="I1726">
        <v>1414707762</v>
      </c>
      <c r="J1726">
        <v>1412115762</v>
      </c>
      <c r="K1726" t="b">
        <v>0</v>
      </c>
      <c r="L1726">
        <v>4</v>
      </c>
      <c r="M1726" t="b">
        <v>0</v>
      </c>
      <c r="N1726" t="s">
        <v>8293</v>
      </c>
      <c r="O1726" s="16">
        <f>Table1[[#This Row],[pledged]]/Table1[[#This Row],[goal]]*100</f>
        <v>0.58333333333333337</v>
      </c>
      <c r="P1726" s="6">
        <f>IFERROR(Table1[[#This Row],[pledged]]/Table1[[#This Row],[backers_count]],0)</f>
        <v>8.75</v>
      </c>
      <c r="Q1726" t="str">
        <f>LEFT(Table1[[#This Row],[Category and Sub-Category]],FIND("/",Table1[[#This Row],[Category and Sub-Category]])-1)</f>
        <v>music</v>
      </c>
      <c r="R1726" t="str">
        <f>RIGHT(Table1[[#This Row],[Category and Sub-Category]],LEN(Table1[[#This Row],[Category and Sub-Category]])-FIND("/",Table1[[#This Row],[Category and Sub-Category]]))</f>
        <v>faith</v>
      </c>
      <c r="S1726" s="14">
        <f>(((Table1[[#This Row],[launched_at]]/60)/60)/24)+DATE(1970,1,1)</f>
        <v>41912.932430555556</v>
      </c>
      <c r="T1726" s="14">
        <f t="shared" si="26"/>
        <v>41942.932430555556</v>
      </c>
    </row>
    <row r="1727" spans="1:20" ht="43.5" x14ac:dyDescent="0.35">
      <c r="A1727">
        <v>1725</v>
      </c>
      <c r="B1727" s="1" t="s">
        <v>1726</v>
      </c>
      <c r="C1727" s="1" t="s">
        <v>5835</v>
      </c>
      <c r="D1727" s="6">
        <v>5500</v>
      </c>
      <c r="E1727" s="6">
        <v>560</v>
      </c>
      <c r="F1727" t="s">
        <v>8221</v>
      </c>
      <c r="G1727" t="s">
        <v>8224</v>
      </c>
      <c r="H1727" t="s">
        <v>8246</v>
      </c>
      <c r="I1727">
        <v>1408922049</v>
      </c>
      <c r="J1727">
        <v>1406330049</v>
      </c>
      <c r="K1727" t="b">
        <v>0</v>
      </c>
      <c r="L1727">
        <v>9</v>
      </c>
      <c r="M1727" t="b">
        <v>0</v>
      </c>
      <c r="N1727" t="s">
        <v>8293</v>
      </c>
      <c r="O1727" s="16">
        <f>Table1[[#This Row],[pledged]]/Table1[[#This Row],[goal]]*100</f>
        <v>10.181818181818182</v>
      </c>
      <c r="P1727" s="6">
        <f>IFERROR(Table1[[#This Row],[pledged]]/Table1[[#This Row],[backers_count]],0)</f>
        <v>62.222222222222221</v>
      </c>
      <c r="Q1727" t="str">
        <f>LEFT(Table1[[#This Row],[Category and Sub-Category]],FIND("/",Table1[[#This Row],[Category and Sub-Category]])-1)</f>
        <v>music</v>
      </c>
      <c r="R1727" t="str">
        <f>RIGHT(Table1[[#This Row],[Category and Sub-Category]],LEN(Table1[[#This Row],[Category and Sub-Category]])-FIND("/",Table1[[#This Row],[Category and Sub-Category]]))</f>
        <v>faith</v>
      </c>
      <c r="S1727" s="14">
        <f>(((Table1[[#This Row],[launched_at]]/60)/60)/24)+DATE(1970,1,1)</f>
        <v>41845.968159722222</v>
      </c>
      <c r="T1727" s="14">
        <f t="shared" si="26"/>
        <v>41875.968159722222</v>
      </c>
    </row>
    <row r="1728" spans="1:20" ht="29" x14ac:dyDescent="0.35">
      <c r="A1728">
        <v>1726</v>
      </c>
      <c r="B1728" s="1" t="s">
        <v>1727</v>
      </c>
      <c r="C1728" s="1" t="s">
        <v>5836</v>
      </c>
      <c r="D1728" s="6">
        <v>6500</v>
      </c>
      <c r="E1728" s="6">
        <v>2196</v>
      </c>
      <c r="F1728" t="s">
        <v>8221</v>
      </c>
      <c r="G1728" t="s">
        <v>8224</v>
      </c>
      <c r="H1728" t="s">
        <v>8246</v>
      </c>
      <c r="I1728">
        <v>1403906664</v>
      </c>
      <c r="J1728">
        <v>1401401064</v>
      </c>
      <c r="K1728" t="b">
        <v>0</v>
      </c>
      <c r="L1728">
        <v>16</v>
      </c>
      <c r="M1728" t="b">
        <v>0</v>
      </c>
      <c r="N1728" t="s">
        <v>8293</v>
      </c>
      <c r="O1728" s="16">
        <f>Table1[[#This Row],[pledged]]/Table1[[#This Row],[goal]]*100</f>
        <v>33.784615384615385</v>
      </c>
      <c r="P1728" s="6">
        <f>IFERROR(Table1[[#This Row],[pledged]]/Table1[[#This Row],[backers_count]],0)</f>
        <v>137.25</v>
      </c>
      <c r="Q1728" t="str">
        <f>LEFT(Table1[[#This Row],[Category and Sub-Category]],FIND("/",Table1[[#This Row],[Category and Sub-Category]])-1)</f>
        <v>music</v>
      </c>
      <c r="R1728" t="str">
        <f>RIGHT(Table1[[#This Row],[Category and Sub-Category]],LEN(Table1[[#This Row],[Category and Sub-Category]])-FIND("/",Table1[[#This Row],[Category and Sub-Category]]))</f>
        <v>faith</v>
      </c>
      <c r="S1728" s="14">
        <f>(((Table1[[#This Row],[launched_at]]/60)/60)/24)+DATE(1970,1,1)</f>
        <v>41788.919722222221</v>
      </c>
      <c r="T1728" s="14">
        <f t="shared" si="26"/>
        <v>41817.919722222221</v>
      </c>
    </row>
    <row r="1729" spans="1:20" ht="43.5" x14ac:dyDescent="0.35">
      <c r="A1729">
        <v>1727</v>
      </c>
      <c r="B1729" s="1" t="s">
        <v>1728</v>
      </c>
      <c r="C1729" s="1" t="s">
        <v>5837</v>
      </c>
      <c r="D1729" s="6">
        <v>3000</v>
      </c>
      <c r="E1729" s="6">
        <v>1</v>
      </c>
      <c r="F1729" t="s">
        <v>8221</v>
      </c>
      <c r="G1729" t="s">
        <v>8225</v>
      </c>
      <c r="H1729" t="s">
        <v>8247</v>
      </c>
      <c r="I1729">
        <v>1428231600</v>
      </c>
      <c r="J1729">
        <v>1423520177</v>
      </c>
      <c r="K1729" t="b">
        <v>0</v>
      </c>
      <c r="L1729">
        <v>1</v>
      </c>
      <c r="M1729" t="b">
        <v>0</v>
      </c>
      <c r="N1729" t="s">
        <v>8293</v>
      </c>
      <c r="O1729" s="16">
        <f>Table1[[#This Row],[pledged]]/Table1[[#This Row],[goal]]*100</f>
        <v>3.3333333333333333E-2</v>
      </c>
      <c r="P1729" s="6">
        <f>IFERROR(Table1[[#This Row],[pledged]]/Table1[[#This Row],[backers_count]],0)</f>
        <v>1</v>
      </c>
      <c r="Q1729" t="str">
        <f>LEFT(Table1[[#This Row],[Category and Sub-Category]],FIND("/",Table1[[#This Row],[Category and Sub-Category]])-1)</f>
        <v>music</v>
      </c>
      <c r="R1729" t="str">
        <f>RIGHT(Table1[[#This Row],[Category and Sub-Category]],LEN(Table1[[#This Row],[Category and Sub-Category]])-FIND("/",Table1[[#This Row],[Category and Sub-Category]]))</f>
        <v>faith</v>
      </c>
      <c r="S1729" s="14">
        <f>(((Table1[[#This Row],[launched_at]]/60)/60)/24)+DATE(1970,1,1)</f>
        <v>42044.927974537044</v>
      </c>
      <c r="T1729" s="14">
        <f t="shared" si="26"/>
        <v>42099.458333333328</v>
      </c>
    </row>
    <row r="1730" spans="1:20" ht="43.5" x14ac:dyDescent="0.35">
      <c r="A1730">
        <v>1728</v>
      </c>
      <c r="B1730" s="1" t="s">
        <v>1729</v>
      </c>
      <c r="C1730" s="1" t="s">
        <v>5838</v>
      </c>
      <c r="D1730" s="6">
        <v>1250</v>
      </c>
      <c r="E1730" s="6">
        <v>855</v>
      </c>
      <c r="F1730" t="s">
        <v>8221</v>
      </c>
      <c r="G1730" t="s">
        <v>8224</v>
      </c>
      <c r="H1730" t="s">
        <v>8246</v>
      </c>
      <c r="I1730">
        <v>1445439674</v>
      </c>
      <c r="J1730">
        <v>1442847674</v>
      </c>
      <c r="K1730" t="b">
        <v>0</v>
      </c>
      <c r="L1730">
        <v>7</v>
      </c>
      <c r="M1730" t="b">
        <v>0</v>
      </c>
      <c r="N1730" t="s">
        <v>8293</v>
      </c>
      <c r="O1730" s="16">
        <f>Table1[[#This Row],[pledged]]/Table1[[#This Row],[goal]]*100</f>
        <v>68.400000000000006</v>
      </c>
      <c r="P1730" s="6">
        <f>IFERROR(Table1[[#This Row],[pledged]]/Table1[[#This Row],[backers_count]],0)</f>
        <v>122.14285714285714</v>
      </c>
      <c r="Q1730" t="str">
        <f>LEFT(Table1[[#This Row],[Category and Sub-Category]],FIND("/",Table1[[#This Row],[Category and Sub-Category]])-1)</f>
        <v>music</v>
      </c>
      <c r="R1730" t="str">
        <f>RIGHT(Table1[[#This Row],[Category and Sub-Category]],LEN(Table1[[#This Row],[Category and Sub-Category]])-FIND("/",Table1[[#This Row],[Category and Sub-Category]]))</f>
        <v>faith</v>
      </c>
      <c r="S1730" s="14">
        <f>(((Table1[[#This Row],[launched_at]]/60)/60)/24)+DATE(1970,1,1)</f>
        <v>42268.625856481478</v>
      </c>
      <c r="T1730" s="14">
        <f t="shared" ref="T1730:T1793" si="27">(((I1730/60)/60)/24)+DATE(1970,1,1)</f>
        <v>42298.625856481478</v>
      </c>
    </row>
    <row r="1731" spans="1:20" ht="43.5" x14ac:dyDescent="0.35">
      <c r="A1731">
        <v>1729</v>
      </c>
      <c r="B1731" s="1" t="s">
        <v>1730</v>
      </c>
      <c r="C1731" s="1" t="s">
        <v>5839</v>
      </c>
      <c r="D1731" s="6">
        <v>10000</v>
      </c>
      <c r="E1731" s="6">
        <v>0</v>
      </c>
      <c r="F1731" t="s">
        <v>8221</v>
      </c>
      <c r="G1731" t="s">
        <v>8224</v>
      </c>
      <c r="H1731" t="s">
        <v>8246</v>
      </c>
      <c r="I1731">
        <v>1465521306</v>
      </c>
      <c r="J1731">
        <v>1460337306</v>
      </c>
      <c r="K1731" t="b">
        <v>0</v>
      </c>
      <c r="L1731">
        <v>0</v>
      </c>
      <c r="M1731" t="b">
        <v>0</v>
      </c>
      <c r="N1731" t="s">
        <v>8293</v>
      </c>
      <c r="O1731" s="16">
        <f>Table1[[#This Row],[pledged]]/Table1[[#This Row],[goal]]*100</f>
        <v>0</v>
      </c>
      <c r="P1731" s="6">
        <f>IFERROR(Table1[[#This Row],[pledged]]/Table1[[#This Row],[backers_count]],0)</f>
        <v>0</v>
      </c>
      <c r="Q1731" t="str">
        <f>LEFT(Table1[[#This Row],[Category and Sub-Category]],FIND("/",Table1[[#This Row],[Category and Sub-Category]])-1)</f>
        <v>music</v>
      </c>
      <c r="R1731" t="str">
        <f>RIGHT(Table1[[#This Row],[Category and Sub-Category]],LEN(Table1[[#This Row],[Category and Sub-Category]])-FIND("/",Table1[[#This Row],[Category and Sub-Category]]))</f>
        <v>faith</v>
      </c>
      <c r="S1731" s="14">
        <f>(((Table1[[#This Row],[launched_at]]/60)/60)/24)+DATE(1970,1,1)</f>
        <v>42471.052152777775</v>
      </c>
      <c r="T1731" s="14">
        <f t="shared" si="27"/>
        <v>42531.052152777775</v>
      </c>
    </row>
    <row r="1732" spans="1:20" ht="43.5" x14ac:dyDescent="0.35">
      <c r="A1732">
        <v>1730</v>
      </c>
      <c r="B1732" s="1" t="s">
        <v>1731</v>
      </c>
      <c r="C1732" s="1" t="s">
        <v>5840</v>
      </c>
      <c r="D1732" s="6">
        <v>3000</v>
      </c>
      <c r="E1732" s="6">
        <v>0</v>
      </c>
      <c r="F1732" t="s">
        <v>8221</v>
      </c>
      <c r="G1732" t="s">
        <v>8224</v>
      </c>
      <c r="H1732" t="s">
        <v>8246</v>
      </c>
      <c r="I1732">
        <v>1445738783</v>
      </c>
      <c r="J1732">
        <v>1443146783</v>
      </c>
      <c r="K1732" t="b">
        <v>0</v>
      </c>
      <c r="L1732">
        <v>0</v>
      </c>
      <c r="M1732" t="b">
        <v>0</v>
      </c>
      <c r="N1732" t="s">
        <v>8293</v>
      </c>
      <c r="O1732" s="16">
        <f>Table1[[#This Row],[pledged]]/Table1[[#This Row],[goal]]*100</f>
        <v>0</v>
      </c>
      <c r="P1732" s="6">
        <f>IFERROR(Table1[[#This Row],[pledged]]/Table1[[#This Row],[backers_count]],0)</f>
        <v>0</v>
      </c>
      <c r="Q1732" t="str">
        <f>LEFT(Table1[[#This Row],[Category and Sub-Category]],FIND("/",Table1[[#This Row],[Category and Sub-Category]])-1)</f>
        <v>music</v>
      </c>
      <c r="R1732" t="str">
        <f>RIGHT(Table1[[#This Row],[Category and Sub-Category]],LEN(Table1[[#This Row],[Category and Sub-Category]])-FIND("/",Table1[[#This Row],[Category and Sub-Category]]))</f>
        <v>faith</v>
      </c>
      <c r="S1732" s="14">
        <f>(((Table1[[#This Row],[launched_at]]/60)/60)/24)+DATE(1970,1,1)</f>
        <v>42272.087766203709</v>
      </c>
      <c r="T1732" s="14">
        <f t="shared" si="27"/>
        <v>42302.087766203709</v>
      </c>
    </row>
    <row r="1733" spans="1:20" ht="29" x14ac:dyDescent="0.35">
      <c r="A1733">
        <v>1731</v>
      </c>
      <c r="B1733" s="1" t="s">
        <v>1732</v>
      </c>
      <c r="C1733" s="1" t="s">
        <v>5841</v>
      </c>
      <c r="D1733" s="6">
        <v>1000</v>
      </c>
      <c r="E1733" s="6">
        <v>0</v>
      </c>
      <c r="F1733" t="s">
        <v>8221</v>
      </c>
      <c r="G1733" t="s">
        <v>8224</v>
      </c>
      <c r="H1733" t="s">
        <v>8246</v>
      </c>
      <c r="I1733">
        <v>1434034800</v>
      </c>
      <c r="J1733">
        <v>1432849552</v>
      </c>
      <c r="K1733" t="b">
        <v>0</v>
      </c>
      <c r="L1733">
        <v>0</v>
      </c>
      <c r="M1733" t="b">
        <v>0</v>
      </c>
      <c r="N1733" t="s">
        <v>8293</v>
      </c>
      <c r="O1733" s="16">
        <f>Table1[[#This Row],[pledged]]/Table1[[#This Row],[goal]]*100</f>
        <v>0</v>
      </c>
      <c r="P1733" s="6">
        <f>IFERROR(Table1[[#This Row],[pledged]]/Table1[[#This Row],[backers_count]],0)</f>
        <v>0</v>
      </c>
      <c r="Q1733" t="str">
        <f>LEFT(Table1[[#This Row],[Category and Sub-Category]],FIND("/",Table1[[#This Row],[Category and Sub-Category]])-1)</f>
        <v>music</v>
      </c>
      <c r="R1733" t="str">
        <f>RIGHT(Table1[[#This Row],[Category and Sub-Category]],LEN(Table1[[#This Row],[Category and Sub-Category]])-FIND("/",Table1[[#This Row],[Category and Sub-Category]]))</f>
        <v>faith</v>
      </c>
      <c r="S1733" s="14">
        <f>(((Table1[[#This Row],[launched_at]]/60)/60)/24)+DATE(1970,1,1)</f>
        <v>42152.906851851847</v>
      </c>
      <c r="T1733" s="14">
        <f t="shared" si="27"/>
        <v>42166.625</v>
      </c>
    </row>
    <row r="1734" spans="1:20" ht="43.5" x14ac:dyDescent="0.35">
      <c r="A1734">
        <v>1732</v>
      </c>
      <c r="B1734" s="1" t="s">
        <v>1733</v>
      </c>
      <c r="C1734" s="1" t="s">
        <v>5842</v>
      </c>
      <c r="D1734" s="6">
        <v>4000</v>
      </c>
      <c r="E1734" s="6">
        <v>0</v>
      </c>
      <c r="F1734" t="s">
        <v>8221</v>
      </c>
      <c r="G1734" t="s">
        <v>8224</v>
      </c>
      <c r="H1734" t="s">
        <v>8246</v>
      </c>
      <c r="I1734">
        <v>1452920400</v>
      </c>
      <c r="J1734">
        <v>1447777481</v>
      </c>
      <c r="K1734" t="b">
        <v>0</v>
      </c>
      <c r="L1734">
        <v>0</v>
      </c>
      <c r="M1734" t="b">
        <v>0</v>
      </c>
      <c r="N1734" t="s">
        <v>8293</v>
      </c>
      <c r="O1734" s="16">
        <f>Table1[[#This Row],[pledged]]/Table1[[#This Row],[goal]]*100</f>
        <v>0</v>
      </c>
      <c r="P1734" s="6">
        <f>IFERROR(Table1[[#This Row],[pledged]]/Table1[[#This Row],[backers_count]],0)</f>
        <v>0</v>
      </c>
      <c r="Q1734" t="str">
        <f>LEFT(Table1[[#This Row],[Category and Sub-Category]],FIND("/",Table1[[#This Row],[Category and Sub-Category]])-1)</f>
        <v>music</v>
      </c>
      <c r="R1734" t="str">
        <f>RIGHT(Table1[[#This Row],[Category and Sub-Category]],LEN(Table1[[#This Row],[Category and Sub-Category]])-FIND("/",Table1[[#This Row],[Category and Sub-Category]]))</f>
        <v>faith</v>
      </c>
      <c r="S1734" s="14">
        <f>(((Table1[[#This Row],[launched_at]]/60)/60)/24)+DATE(1970,1,1)</f>
        <v>42325.683807870373</v>
      </c>
      <c r="T1734" s="14">
        <f t="shared" si="27"/>
        <v>42385.208333333328</v>
      </c>
    </row>
    <row r="1735" spans="1:20" ht="43.5" x14ac:dyDescent="0.35">
      <c r="A1735">
        <v>1733</v>
      </c>
      <c r="B1735" s="1" t="s">
        <v>1734</v>
      </c>
      <c r="C1735" s="1" t="s">
        <v>5843</v>
      </c>
      <c r="D1735" s="6">
        <v>10000</v>
      </c>
      <c r="E1735" s="6">
        <v>0</v>
      </c>
      <c r="F1735" t="s">
        <v>8221</v>
      </c>
      <c r="G1735" t="s">
        <v>8224</v>
      </c>
      <c r="H1735" t="s">
        <v>8246</v>
      </c>
      <c r="I1735">
        <v>1473802200</v>
      </c>
      <c r="J1735">
        <v>1472746374</v>
      </c>
      <c r="K1735" t="b">
        <v>0</v>
      </c>
      <c r="L1735">
        <v>0</v>
      </c>
      <c r="M1735" t="b">
        <v>0</v>
      </c>
      <c r="N1735" t="s">
        <v>8293</v>
      </c>
      <c r="O1735" s="16">
        <f>Table1[[#This Row],[pledged]]/Table1[[#This Row],[goal]]*100</f>
        <v>0</v>
      </c>
      <c r="P1735" s="6">
        <f>IFERROR(Table1[[#This Row],[pledged]]/Table1[[#This Row],[backers_count]],0)</f>
        <v>0</v>
      </c>
      <c r="Q1735" t="str">
        <f>LEFT(Table1[[#This Row],[Category and Sub-Category]],FIND("/",Table1[[#This Row],[Category and Sub-Category]])-1)</f>
        <v>music</v>
      </c>
      <c r="R1735" t="str">
        <f>RIGHT(Table1[[#This Row],[Category and Sub-Category]],LEN(Table1[[#This Row],[Category and Sub-Category]])-FIND("/",Table1[[#This Row],[Category and Sub-Category]]))</f>
        <v>faith</v>
      </c>
      <c r="S1735" s="14">
        <f>(((Table1[[#This Row],[launched_at]]/60)/60)/24)+DATE(1970,1,1)</f>
        <v>42614.675625000003</v>
      </c>
      <c r="T1735" s="14">
        <f t="shared" si="27"/>
        <v>42626.895833333328</v>
      </c>
    </row>
    <row r="1736" spans="1:20" ht="43.5" x14ac:dyDescent="0.35">
      <c r="A1736">
        <v>1734</v>
      </c>
      <c r="B1736" s="1" t="s">
        <v>1735</v>
      </c>
      <c r="C1736" s="1" t="s">
        <v>5844</v>
      </c>
      <c r="D1736" s="6">
        <v>4500</v>
      </c>
      <c r="E1736" s="6">
        <v>1</v>
      </c>
      <c r="F1736" t="s">
        <v>8221</v>
      </c>
      <c r="G1736" t="s">
        <v>8224</v>
      </c>
      <c r="H1736" t="s">
        <v>8246</v>
      </c>
      <c r="I1736">
        <v>1431046356</v>
      </c>
      <c r="J1736">
        <v>1428454356</v>
      </c>
      <c r="K1736" t="b">
        <v>0</v>
      </c>
      <c r="L1736">
        <v>1</v>
      </c>
      <c r="M1736" t="b">
        <v>0</v>
      </c>
      <c r="N1736" t="s">
        <v>8293</v>
      </c>
      <c r="O1736" s="16">
        <f>Table1[[#This Row],[pledged]]/Table1[[#This Row],[goal]]*100</f>
        <v>2.2222222222222223E-2</v>
      </c>
      <c r="P1736" s="6">
        <f>IFERROR(Table1[[#This Row],[pledged]]/Table1[[#This Row],[backers_count]],0)</f>
        <v>1</v>
      </c>
      <c r="Q1736" t="str">
        <f>LEFT(Table1[[#This Row],[Category and Sub-Category]],FIND("/",Table1[[#This Row],[Category and Sub-Category]])-1)</f>
        <v>music</v>
      </c>
      <c r="R1736" t="str">
        <f>RIGHT(Table1[[#This Row],[Category and Sub-Category]],LEN(Table1[[#This Row],[Category and Sub-Category]])-FIND("/",Table1[[#This Row],[Category and Sub-Category]]))</f>
        <v>faith</v>
      </c>
      <c r="S1736" s="14">
        <f>(((Table1[[#This Row],[launched_at]]/60)/60)/24)+DATE(1970,1,1)</f>
        <v>42102.036527777775</v>
      </c>
      <c r="T1736" s="14">
        <f t="shared" si="27"/>
        <v>42132.036527777775</v>
      </c>
    </row>
    <row r="1737" spans="1:20" ht="43.5" x14ac:dyDescent="0.35">
      <c r="A1737">
        <v>1735</v>
      </c>
      <c r="B1737" s="1" t="s">
        <v>1736</v>
      </c>
      <c r="C1737" s="1" t="s">
        <v>5845</v>
      </c>
      <c r="D1737" s="6">
        <v>1000</v>
      </c>
      <c r="E1737" s="6">
        <v>110</v>
      </c>
      <c r="F1737" t="s">
        <v>8221</v>
      </c>
      <c r="G1737" t="s">
        <v>8224</v>
      </c>
      <c r="H1737" t="s">
        <v>8246</v>
      </c>
      <c r="I1737">
        <v>1470598345</v>
      </c>
      <c r="J1737">
        <v>1468006345</v>
      </c>
      <c r="K1737" t="b">
        <v>0</v>
      </c>
      <c r="L1737">
        <v>2</v>
      </c>
      <c r="M1737" t="b">
        <v>0</v>
      </c>
      <c r="N1737" t="s">
        <v>8293</v>
      </c>
      <c r="O1737" s="16">
        <f>Table1[[#This Row],[pledged]]/Table1[[#This Row],[goal]]*100</f>
        <v>11</v>
      </c>
      <c r="P1737" s="6">
        <f>IFERROR(Table1[[#This Row],[pledged]]/Table1[[#This Row],[backers_count]],0)</f>
        <v>55</v>
      </c>
      <c r="Q1737" t="str">
        <f>LEFT(Table1[[#This Row],[Category and Sub-Category]],FIND("/",Table1[[#This Row],[Category and Sub-Category]])-1)</f>
        <v>music</v>
      </c>
      <c r="R1737" t="str">
        <f>RIGHT(Table1[[#This Row],[Category and Sub-Category]],LEN(Table1[[#This Row],[Category and Sub-Category]])-FIND("/",Table1[[#This Row],[Category and Sub-Category]]))</f>
        <v>faith</v>
      </c>
      <c r="S1737" s="14">
        <f>(((Table1[[#This Row],[launched_at]]/60)/60)/24)+DATE(1970,1,1)</f>
        <v>42559.814178240747</v>
      </c>
      <c r="T1737" s="14">
        <f t="shared" si="27"/>
        <v>42589.814178240747</v>
      </c>
    </row>
    <row r="1738" spans="1:20" ht="29" x14ac:dyDescent="0.35">
      <c r="A1738">
        <v>1736</v>
      </c>
      <c r="B1738" s="1" t="s">
        <v>1737</v>
      </c>
      <c r="C1738" s="1" t="s">
        <v>5846</v>
      </c>
      <c r="D1738" s="6">
        <v>3000</v>
      </c>
      <c r="E1738" s="6">
        <v>22</v>
      </c>
      <c r="F1738" t="s">
        <v>8221</v>
      </c>
      <c r="G1738" t="s">
        <v>8224</v>
      </c>
      <c r="H1738" t="s">
        <v>8246</v>
      </c>
      <c r="I1738">
        <v>1447018833</v>
      </c>
      <c r="J1738">
        <v>1444423233</v>
      </c>
      <c r="K1738" t="b">
        <v>0</v>
      </c>
      <c r="L1738">
        <v>1</v>
      </c>
      <c r="M1738" t="b">
        <v>0</v>
      </c>
      <c r="N1738" t="s">
        <v>8293</v>
      </c>
      <c r="O1738" s="16">
        <f>Table1[[#This Row],[pledged]]/Table1[[#This Row],[goal]]*100</f>
        <v>0.73333333333333328</v>
      </c>
      <c r="P1738" s="6">
        <f>IFERROR(Table1[[#This Row],[pledged]]/Table1[[#This Row],[backers_count]],0)</f>
        <v>22</v>
      </c>
      <c r="Q1738" t="str">
        <f>LEFT(Table1[[#This Row],[Category and Sub-Category]],FIND("/",Table1[[#This Row],[Category and Sub-Category]])-1)</f>
        <v>music</v>
      </c>
      <c r="R1738" t="str">
        <f>RIGHT(Table1[[#This Row],[Category and Sub-Category]],LEN(Table1[[#This Row],[Category and Sub-Category]])-FIND("/",Table1[[#This Row],[Category and Sub-Category]]))</f>
        <v>faith</v>
      </c>
      <c r="S1738" s="14">
        <f>(((Table1[[#This Row],[launched_at]]/60)/60)/24)+DATE(1970,1,1)</f>
        <v>42286.861493055556</v>
      </c>
      <c r="T1738" s="14">
        <f t="shared" si="27"/>
        <v>42316.90315972222</v>
      </c>
    </row>
    <row r="1739" spans="1:20" ht="43.5" x14ac:dyDescent="0.35">
      <c r="A1739">
        <v>1737</v>
      </c>
      <c r="B1739" s="1" t="s">
        <v>1738</v>
      </c>
      <c r="C1739" s="1" t="s">
        <v>5847</v>
      </c>
      <c r="D1739" s="6">
        <v>4000</v>
      </c>
      <c r="E1739" s="6">
        <v>850</v>
      </c>
      <c r="F1739" t="s">
        <v>8221</v>
      </c>
      <c r="G1739" t="s">
        <v>8224</v>
      </c>
      <c r="H1739" t="s">
        <v>8246</v>
      </c>
      <c r="I1739">
        <v>1437432392</v>
      </c>
      <c r="J1739">
        <v>1434840392</v>
      </c>
      <c r="K1739" t="b">
        <v>0</v>
      </c>
      <c r="L1739">
        <v>15</v>
      </c>
      <c r="M1739" t="b">
        <v>0</v>
      </c>
      <c r="N1739" t="s">
        <v>8293</v>
      </c>
      <c r="O1739" s="16">
        <f>Table1[[#This Row],[pledged]]/Table1[[#This Row],[goal]]*100</f>
        <v>21.25</v>
      </c>
      <c r="P1739" s="6">
        <f>IFERROR(Table1[[#This Row],[pledged]]/Table1[[#This Row],[backers_count]],0)</f>
        <v>56.666666666666664</v>
      </c>
      <c r="Q1739" t="str">
        <f>LEFT(Table1[[#This Row],[Category and Sub-Category]],FIND("/",Table1[[#This Row],[Category and Sub-Category]])-1)</f>
        <v>music</v>
      </c>
      <c r="R1739" t="str">
        <f>RIGHT(Table1[[#This Row],[Category and Sub-Category]],LEN(Table1[[#This Row],[Category and Sub-Category]])-FIND("/",Table1[[#This Row],[Category and Sub-Category]]))</f>
        <v>faith</v>
      </c>
      <c r="S1739" s="14">
        <f>(((Table1[[#This Row],[launched_at]]/60)/60)/24)+DATE(1970,1,1)</f>
        <v>42175.948981481488</v>
      </c>
      <c r="T1739" s="14">
        <f t="shared" si="27"/>
        <v>42205.948981481488</v>
      </c>
    </row>
    <row r="1740" spans="1:20" ht="29" x14ac:dyDescent="0.35">
      <c r="A1740">
        <v>1738</v>
      </c>
      <c r="B1740" s="1" t="s">
        <v>1739</v>
      </c>
      <c r="C1740" s="1" t="s">
        <v>5848</v>
      </c>
      <c r="D1740" s="6">
        <v>5000</v>
      </c>
      <c r="E1740" s="6">
        <v>20</v>
      </c>
      <c r="F1740" t="s">
        <v>8221</v>
      </c>
      <c r="G1740" t="s">
        <v>8224</v>
      </c>
      <c r="H1740" t="s">
        <v>8246</v>
      </c>
      <c r="I1740">
        <v>1412283542</v>
      </c>
      <c r="J1740">
        <v>1409691542</v>
      </c>
      <c r="K1740" t="b">
        <v>0</v>
      </c>
      <c r="L1740">
        <v>1</v>
      </c>
      <c r="M1740" t="b">
        <v>0</v>
      </c>
      <c r="N1740" t="s">
        <v>8293</v>
      </c>
      <c r="O1740" s="16">
        <f>Table1[[#This Row],[pledged]]/Table1[[#This Row],[goal]]*100</f>
        <v>0.4</v>
      </c>
      <c r="P1740" s="6">
        <f>IFERROR(Table1[[#This Row],[pledged]]/Table1[[#This Row],[backers_count]],0)</f>
        <v>20</v>
      </c>
      <c r="Q1740" t="str">
        <f>LEFT(Table1[[#This Row],[Category and Sub-Category]],FIND("/",Table1[[#This Row],[Category and Sub-Category]])-1)</f>
        <v>music</v>
      </c>
      <c r="R1740" t="str">
        <f>RIGHT(Table1[[#This Row],[Category and Sub-Category]],LEN(Table1[[#This Row],[Category and Sub-Category]])-FIND("/",Table1[[#This Row],[Category and Sub-Category]]))</f>
        <v>faith</v>
      </c>
      <c r="S1740" s="14">
        <f>(((Table1[[#This Row],[launched_at]]/60)/60)/24)+DATE(1970,1,1)</f>
        <v>41884.874328703707</v>
      </c>
      <c r="T1740" s="14">
        <f t="shared" si="27"/>
        <v>41914.874328703707</v>
      </c>
    </row>
    <row r="1741" spans="1:20" ht="43.5" x14ac:dyDescent="0.35">
      <c r="A1741">
        <v>1739</v>
      </c>
      <c r="B1741" s="1" t="s">
        <v>1740</v>
      </c>
      <c r="C1741" s="1" t="s">
        <v>5849</v>
      </c>
      <c r="D1741" s="6">
        <v>1000</v>
      </c>
      <c r="E1741" s="6">
        <v>1</v>
      </c>
      <c r="F1741" t="s">
        <v>8221</v>
      </c>
      <c r="G1741" t="s">
        <v>8224</v>
      </c>
      <c r="H1741" t="s">
        <v>8246</v>
      </c>
      <c r="I1741">
        <v>1462391932</v>
      </c>
      <c r="J1741">
        <v>1457297932</v>
      </c>
      <c r="K1741" t="b">
        <v>0</v>
      </c>
      <c r="L1741">
        <v>1</v>
      </c>
      <c r="M1741" t="b">
        <v>0</v>
      </c>
      <c r="N1741" t="s">
        <v>8293</v>
      </c>
      <c r="O1741" s="16">
        <f>Table1[[#This Row],[pledged]]/Table1[[#This Row],[goal]]*100</f>
        <v>0.1</v>
      </c>
      <c r="P1741" s="6">
        <f>IFERROR(Table1[[#This Row],[pledged]]/Table1[[#This Row],[backers_count]],0)</f>
        <v>1</v>
      </c>
      <c r="Q1741" t="str">
        <f>LEFT(Table1[[#This Row],[Category and Sub-Category]],FIND("/",Table1[[#This Row],[Category and Sub-Category]])-1)</f>
        <v>music</v>
      </c>
      <c r="R1741" t="str">
        <f>RIGHT(Table1[[#This Row],[Category and Sub-Category]],LEN(Table1[[#This Row],[Category and Sub-Category]])-FIND("/",Table1[[#This Row],[Category and Sub-Category]]))</f>
        <v>faith</v>
      </c>
      <c r="S1741" s="14">
        <f>(((Table1[[#This Row],[launched_at]]/60)/60)/24)+DATE(1970,1,1)</f>
        <v>42435.874212962968</v>
      </c>
      <c r="T1741" s="14">
        <f t="shared" si="27"/>
        <v>42494.832546296297</v>
      </c>
    </row>
    <row r="1742" spans="1:20" ht="43.5" x14ac:dyDescent="0.35">
      <c r="A1742">
        <v>1740</v>
      </c>
      <c r="B1742" s="1" t="s">
        <v>1741</v>
      </c>
      <c r="C1742" s="1" t="s">
        <v>5850</v>
      </c>
      <c r="D1742" s="6">
        <v>3000</v>
      </c>
      <c r="E1742" s="6">
        <v>0</v>
      </c>
      <c r="F1742" t="s">
        <v>8221</v>
      </c>
      <c r="G1742" t="s">
        <v>8224</v>
      </c>
      <c r="H1742" t="s">
        <v>8246</v>
      </c>
      <c r="I1742">
        <v>1437075422</v>
      </c>
      <c r="J1742">
        <v>1434483422</v>
      </c>
      <c r="K1742" t="b">
        <v>0</v>
      </c>
      <c r="L1742">
        <v>0</v>
      </c>
      <c r="M1742" t="b">
        <v>0</v>
      </c>
      <c r="N1742" t="s">
        <v>8293</v>
      </c>
      <c r="O1742" s="16">
        <f>Table1[[#This Row],[pledged]]/Table1[[#This Row],[goal]]*100</f>
        <v>0</v>
      </c>
      <c r="P1742" s="6">
        <f>IFERROR(Table1[[#This Row],[pledged]]/Table1[[#This Row],[backers_count]],0)</f>
        <v>0</v>
      </c>
      <c r="Q1742" t="str">
        <f>LEFT(Table1[[#This Row],[Category and Sub-Category]],FIND("/",Table1[[#This Row],[Category and Sub-Category]])-1)</f>
        <v>music</v>
      </c>
      <c r="R1742" t="str">
        <f>RIGHT(Table1[[#This Row],[Category and Sub-Category]],LEN(Table1[[#This Row],[Category and Sub-Category]])-FIND("/",Table1[[#This Row],[Category and Sub-Category]]))</f>
        <v>faith</v>
      </c>
      <c r="S1742" s="14">
        <f>(((Table1[[#This Row],[launched_at]]/60)/60)/24)+DATE(1970,1,1)</f>
        <v>42171.817384259266</v>
      </c>
      <c r="T1742" s="14">
        <f t="shared" si="27"/>
        <v>42201.817384259266</v>
      </c>
    </row>
    <row r="1743" spans="1:20" ht="29" x14ac:dyDescent="0.35">
      <c r="A1743">
        <v>1741</v>
      </c>
      <c r="B1743" s="1" t="s">
        <v>1742</v>
      </c>
      <c r="C1743" s="1" t="s">
        <v>5851</v>
      </c>
      <c r="D1743" s="6">
        <v>1200</v>
      </c>
      <c r="E1743" s="6">
        <v>1330</v>
      </c>
      <c r="F1743" t="s">
        <v>8219</v>
      </c>
      <c r="G1743" t="s">
        <v>8225</v>
      </c>
      <c r="H1743" t="s">
        <v>8247</v>
      </c>
      <c r="I1743">
        <v>1433948671</v>
      </c>
      <c r="J1743">
        <v>1430060671</v>
      </c>
      <c r="K1743" t="b">
        <v>0</v>
      </c>
      <c r="L1743">
        <v>52</v>
      </c>
      <c r="M1743" t="b">
        <v>1</v>
      </c>
      <c r="N1743" t="s">
        <v>8285</v>
      </c>
      <c r="O1743" s="16">
        <f>Table1[[#This Row],[pledged]]/Table1[[#This Row],[goal]]*100</f>
        <v>110.83333333333334</v>
      </c>
      <c r="P1743" s="6">
        <f>IFERROR(Table1[[#This Row],[pledged]]/Table1[[#This Row],[backers_count]],0)</f>
        <v>25.576923076923077</v>
      </c>
      <c r="Q1743" t="str">
        <f>LEFT(Table1[[#This Row],[Category and Sub-Category]],FIND("/",Table1[[#This Row],[Category and Sub-Category]])-1)</f>
        <v>photography</v>
      </c>
      <c r="R1743" t="str">
        <f>RIGHT(Table1[[#This Row],[Category and Sub-Category]],LEN(Table1[[#This Row],[Category and Sub-Category]])-FIND("/",Table1[[#This Row],[Category and Sub-Category]]))</f>
        <v>photobooks</v>
      </c>
      <c r="S1743" s="14">
        <f>(((Table1[[#This Row],[launched_at]]/60)/60)/24)+DATE(1970,1,1)</f>
        <v>42120.628136574072</v>
      </c>
      <c r="T1743" s="14">
        <f t="shared" si="27"/>
        <v>42165.628136574072</v>
      </c>
    </row>
    <row r="1744" spans="1:20" ht="43.5" x14ac:dyDescent="0.35">
      <c r="A1744">
        <v>1742</v>
      </c>
      <c r="B1744" s="1" t="s">
        <v>1743</v>
      </c>
      <c r="C1744" s="1" t="s">
        <v>5852</v>
      </c>
      <c r="D1744" s="6">
        <v>2000</v>
      </c>
      <c r="E1744" s="6">
        <v>2175</v>
      </c>
      <c r="F1744" t="s">
        <v>8219</v>
      </c>
      <c r="G1744" t="s">
        <v>8224</v>
      </c>
      <c r="H1744" t="s">
        <v>8246</v>
      </c>
      <c r="I1744">
        <v>1483822800</v>
      </c>
      <c r="J1744">
        <v>1481058170</v>
      </c>
      <c r="K1744" t="b">
        <v>0</v>
      </c>
      <c r="L1744">
        <v>34</v>
      </c>
      <c r="M1744" t="b">
        <v>1</v>
      </c>
      <c r="N1744" t="s">
        <v>8285</v>
      </c>
      <c r="O1744" s="16">
        <f>Table1[[#This Row],[pledged]]/Table1[[#This Row],[goal]]*100</f>
        <v>108.74999999999999</v>
      </c>
      <c r="P1744" s="6">
        <f>IFERROR(Table1[[#This Row],[pledged]]/Table1[[#This Row],[backers_count]],0)</f>
        <v>63.970588235294116</v>
      </c>
      <c r="Q1744" t="str">
        <f>LEFT(Table1[[#This Row],[Category and Sub-Category]],FIND("/",Table1[[#This Row],[Category and Sub-Category]])-1)</f>
        <v>photography</v>
      </c>
      <c r="R1744" t="str">
        <f>RIGHT(Table1[[#This Row],[Category and Sub-Category]],LEN(Table1[[#This Row],[Category and Sub-Category]])-FIND("/",Table1[[#This Row],[Category and Sub-Category]]))</f>
        <v>photobooks</v>
      </c>
      <c r="S1744" s="14">
        <f>(((Table1[[#This Row],[launched_at]]/60)/60)/24)+DATE(1970,1,1)</f>
        <v>42710.876967592587</v>
      </c>
      <c r="T1744" s="14">
        <f t="shared" si="27"/>
        <v>42742.875</v>
      </c>
    </row>
    <row r="1745" spans="1:20" ht="43.5" x14ac:dyDescent="0.35">
      <c r="A1745">
        <v>1743</v>
      </c>
      <c r="B1745" s="1" t="s">
        <v>1744</v>
      </c>
      <c r="C1745" s="1" t="s">
        <v>5853</v>
      </c>
      <c r="D1745" s="6">
        <v>6000</v>
      </c>
      <c r="E1745" s="6">
        <v>6025</v>
      </c>
      <c r="F1745" t="s">
        <v>8219</v>
      </c>
      <c r="G1745" t="s">
        <v>8224</v>
      </c>
      <c r="H1745" t="s">
        <v>8246</v>
      </c>
      <c r="I1745">
        <v>1472270340</v>
      </c>
      <c r="J1745">
        <v>1470348775</v>
      </c>
      <c r="K1745" t="b">
        <v>0</v>
      </c>
      <c r="L1745">
        <v>67</v>
      </c>
      <c r="M1745" t="b">
        <v>1</v>
      </c>
      <c r="N1745" t="s">
        <v>8285</v>
      </c>
      <c r="O1745" s="16">
        <f>Table1[[#This Row],[pledged]]/Table1[[#This Row],[goal]]*100</f>
        <v>100.41666666666667</v>
      </c>
      <c r="P1745" s="6">
        <f>IFERROR(Table1[[#This Row],[pledged]]/Table1[[#This Row],[backers_count]],0)</f>
        <v>89.925373134328353</v>
      </c>
      <c r="Q1745" t="str">
        <f>LEFT(Table1[[#This Row],[Category and Sub-Category]],FIND("/",Table1[[#This Row],[Category and Sub-Category]])-1)</f>
        <v>photography</v>
      </c>
      <c r="R1745" t="str">
        <f>RIGHT(Table1[[#This Row],[Category and Sub-Category]],LEN(Table1[[#This Row],[Category and Sub-Category]])-FIND("/",Table1[[#This Row],[Category and Sub-Category]]))</f>
        <v>photobooks</v>
      </c>
      <c r="S1745" s="14">
        <f>(((Table1[[#This Row],[launched_at]]/60)/60)/24)+DATE(1970,1,1)</f>
        <v>42586.925636574073</v>
      </c>
      <c r="T1745" s="14">
        <f t="shared" si="27"/>
        <v>42609.165972222225</v>
      </c>
    </row>
    <row r="1746" spans="1:20" ht="58" x14ac:dyDescent="0.35">
      <c r="A1746">
        <v>1744</v>
      </c>
      <c r="B1746" s="1" t="s">
        <v>1745</v>
      </c>
      <c r="C1746" s="1" t="s">
        <v>5854</v>
      </c>
      <c r="D1746" s="6">
        <v>5500</v>
      </c>
      <c r="E1746" s="6">
        <v>6515</v>
      </c>
      <c r="F1746" t="s">
        <v>8219</v>
      </c>
      <c r="G1746" t="s">
        <v>8225</v>
      </c>
      <c r="H1746" t="s">
        <v>8247</v>
      </c>
      <c r="I1746">
        <v>1425821477</v>
      </c>
      <c r="J1746">
        <v>1421937077</v>
      </c>
      <c r="K1746" t="b">
        <v>0</v>
      </c>
      <c r="L1746">
        <v>70</v>
      </c>
      <c r="M1746" t="b">
        <v>1</v>
      </c>
      <c r="N1746" t="s">
        <v>8285</v>
      </c>
      <c r="O1746" s="16">
        <f>Table1[[#This Row],[pledged]]/Table1[[#This Row],[goal]]*100</f>
        <v>118.45454545454545</v>
      </c>
      <c r="P1746" s="6">
        <f>IFERROR(Table1[[#This Row],[pledged]]/Table1[[#This Row],[backers_count]],0)</f>
        <v>93.071428571428569</v>
      </c>
      <c r="Q1746" t="str">
        <f>LEFT(Table1[[#This Row],[Category and Sub-Category]],FIND("/",Table1[[#This Row],[Category and Sub-Category]])-1)</f>
        <v>photography</v>
      </c>
      <c r="R1746" t="str">
        <f>RIGHT(Table1[[#This Row],[Category and Sub-Category]],LEN(Table1[[#This Row],[Category and Sub-Category]])-FIND("/",Table1[[#This Row],[Category and Sub-Category]]))</f>
        <v>photobooks</v>
      </c>
      <c r="S1746" s="14">
        <f>(((Table1[[#This Row],[launched_at]]/60)/60)/24)+DATE(1970,1,1)</f>
        <v>42026.605057870373</v>
      </c>
      <c r="T1746" s="14">
        <f t="shared" si="27"/>
        <v>42071.563391203701</v>
      </c>
    </row>
    <row r="1747" spans="1:20" ht="43.5" x14ac:dyDescent="0.35">
      <c r="A1747">
        <v>1745</v>
      </c>
      <c r="B1747" s="1" t="s">
        <v>1746</v>
      </c>
      <c r="C1747" s="1" t="s">
        <v>5855</v>
      </c>
      <c r="D1747" s="6">
        <v>7000</v>
      </c>
      <c r="E1747" s="6">
        <v>7981</v>
      </c>
      <c r="F1747" t="s">
        <v>8219</v>
      </c>
      <c r="G1747" t="s">
        <v>8224</v>
      </c>
      <c r="H1747" t="s">
        <v>8246</v>
      </c>
      <c r="I1747">
        <v>1482372000</v>
      </c>
      <c r="J1747">
        <v>1479276838</v>
      </c>
      <c r="K1747" t="b">
        <v>0</v>
      </c>
      <c r="L1747">
        <v>89</v>
      </c>
      <c r="M1747" t="b">
        <v>1</v>
      </c>
      <c r="N1747" t="s">
        <v>8285</v>
      </c>
      <c r="O1747" s="16">
        <f>Table1[[#This Row],[pledged]]/Table1[[#This Row],[goal]]*100</f>
        <v>114.01428571428571</v>
      </c>
      <c r="P1747" s="6">
        <f>IFERROR(Table1[[#This Row],[pledged]]/Table1[[#This Row],[backers_count]],0)</f>
        <v>89.674157303370791</v>
      </c>
      <c r="Q1747" t="str">
        <f>LEFT(Table1[[#This Row],[Category and Sub-Category]],FIND("/",Table1[[#This Row],[Category and Sub-Category]])-1)</f>
        <v>photography</v>
      </c>
      <c r="R1747" t="str">
        <f>RIGHT(Table1[[#This Row],[Category and Sub-Category]],LEN(Table1[[#This Row],[Category and Sub-Category]])-FIND("/",Table1[[#This Row],[Category and Sub-Category]]))</f>
        <v>photobooks</v>
      </c>
      <c r="S1747" s="14">
        <f>(((Table1[[#This Row],[launched_at]]/60)/60)/24)+DATE(1970,1,1)</f>
        <v>42690.259699074071</v>
      </c>
      <c r="T1747" s="14">
        <f t="shared" si="27"/>
        <v>42726.083333333328</v>
      </c>
    </row>
    <row r="1748" spans="1:20" ht="58" x14ac:dyDescent="0.35">
      <c r="A1748">
        <v>1746</v>
      </c>
      <c r="B1748" s="1" t="s">
        <v>1747</v>
      </c>
      <c r="C1748" s="1" t="s">
        <v>5856</v>
      </c>
      <c r="D1748" s="6">
        <v>15000</v>
      </c>
      <c r="E1748" s="6">
        <v>22215</v>
      </c>
      <c r="F1748" t="s">
        <v>8219</v>
      </c>
      <c r="G1748" t="s">
        <v>8224</v>
      </c>
      <c r="H1748" t="s">
        <v>8246</v>
      </c>
      <c r="I1748">
        <v>1479952800</v>
      </c>
      <c r="J1748">
        <v>1477368867</v>
      </c>
      <c r="K1748" t="b">
        <v>0</v>
      </c>
      <c r="L1748">
        <v>107</v>
      </c>
      <c r="M1748" t="b">
        <v>1</v>
      </c>
      <c r="N1748" t="s">
        <v>8285</v>
      </c>
      <c r="O1748" s="16">
        <f>Table1[[#This Row],[pledged]]/Table1[[#This Row],[goal]]*100</f>
        <v>148.10000000000002</v>
      </c>
      <c r="P1748" s="6">
        <f>IFERROR(Table1[[#This Row],[pledged]]/Table1[[#This Row],[backers_count]],0)</f>
        <v>207.61682242990653</v>
      </c>
      <c r="Q1748" t="str">
        <f>LEFT(Table1[[#This Row],[Category and Sub-Category]],FIND("/",Table1[[#This Row],[Category and Sub-Category]])-1)</f>
        <v>photography</v>
      </c>
      <c r="R1748" t="str">
        <f>RIGHT(Table1[[#This Row],[Category and Sub-Category]],LEN(Table1[[#This Row],[Category and Sub-Category]])-FIND("/",Table1[[#This Row],[Category and Sub-Category]]))</f>
        <v>photobooks</v>
      </c>
      <c r="S1748" s="14">
        <f>(((Table1[[#This Row],[launched_at]]/60)/60)/24)+DATE(1970,1,1)</f>
        <v>42668.176701388889</v>
      </c>
      <c r="T1748" s="14">
        <f t="shared" si="27"/>
        <v>42698.083333333328</v>
      </c>
    </row>
    <row r="1749" spans="1:20" ht="43.5" x14ac:dyDescent="0.35">
      <c r="A1749">
        <v>1747</v>
      </c>
      <c r="B1749" s="1" t="s">
        <v>1748</v>
      </c>
      <c r="C1749" s="1" t="s">
        <v>5857</v>
      </c>
      <c r="D1749" s="6">
        <v>9000</v>
      </c>
      <c r="E1749" s="6">
        <v>9446</v>
      </c>
      <c r="F1749" t="s">
        <v>8219</v>
      </c>
      <c r="G1749" t="s">
        <v>8225</v>
      </c>
      <c r="H1749" t="s">
        <v>8247</v>
      </c>
      <c r="I1749">
        <v>1447426800</v>
      </c>
      <c r="J1749">
        <v>1444904830</v>
      </c>
      <c r="K1749" t="b">
        <v>0</v>
      </c>
      <c r="L1749">
        <v>159</v>
      </c>
      <c r="M1749" t="b">
        <v>1</v>
      </c>
      <c r="N1749" t="s">
        <v>8285</v>
      </c>
      <c r="O1749" s="16">
        <f>Table1[[#This Row],[pledged]]/Table1[[#This Row],[goal]]*100</f>
        <v>104.95555555555556</v>
      </c>
      <c r="P1749" s="6">
        <f>IFERROR(Table1[[#This Row],[pledged]]/Table1[[#This Row],[backers_count]],0)</f>
        <v>59.408805031446541</v>
      </c>
      <c r="Q1749" t="str">
        <f>LEFT(Table1[[#This Row],[Category and Sub-Category]],FIND("/",Table1[[#This Row],[Category and Sub-Category]])-1)</f>
        <v>photography</v>
      </c>
      <c r="R1749" t="str">
        <f>RIGHT(Table1[[#This Row],[Category and Sub-Category]],LEN(Table1[[#This Row],[Category and Sub-Category]])-FIND("/",Table1[[#This Row],[Category and Sub-Category]]))</f>
        <v>photobooks</v>
      </c>
      <c r="S1749" s="14">
        <f>(((Table1[[#This Row],[launched_at]]/60)/60)/24)+DATE(1970,1,1)</f>
        <v>42292.435532407413</v>
      </c>
      <c r="T1749" s="14">
        <f t="shared" si="27"/>
        <v>42321.625</v>
      </c>
    </row>
    <row r="1750" spans="1:20" ht="43.5" x14ac:dyDescent="0.35">
      <c r="A1750">
        <v>1748</v>
      </c>
      <c r="B1750" s="1" t="s">
        <v>1749</v>
      </c>
      <c r="C1750" s="1" t="s">
        <v>5858</v>
      </c>
      <c r="D1750" s="6">
        <v>50000</v>
      </c>
      <c r="E1750" s="6">
        <v>64974</v>
      </c>
      <c r="F1750" t="s">
        <v>8219</v>
      </c>
      <c r="G1750" t="s">
        <v>8229</v>
      </c>
      <c r="H1750" t="s">
        <v>8251</v>
      </c>
      <c r="I1750">
        <v>1441234143</v>
      </c>
      <c r="J1750">
        <v>1438642143</v>
      </c>
      <c r="K1750" t="b">
        <v>0</v>
      </c>
      <c r="L1750">
        <v>181</v>
      </c>
      <c r="M1750" t="b">
        <v>1</v>
      </c>
      <c r="N1750" t="s">
        <v>8285</v>
      </c>
      <c r="O1750" s="16">
        <f>Table1[[#This Row],[pledged]]/Table1[[#This Row],[goal]]*100</f>
        <v>129.94800000000001</v>
      </c>
      <c r="P1750" s="6">
        <f>IFERROR(Table1[[#This Row],[pledged]]/Table1[[#This Row],[backers_count]],0)</f>
        <v>358.97237569060775</v>
      </c>
      <c r="Q1750" t="str">
        <f>LEFT(Table1[[#This Row],[Category and Sub-Category]],FIND("/",Table1[[#This Row],[Category and Sub-Category]])-1)</f>
        <v>photography</v>
      </c>
      <c r="R1750" t="str">
        <f>RIGHT(Table1[[#This Row],[Category and Sub-Category]],LEN(Table1[[#This Row],[Category and Sub-Category]])-FIND("/",Table1[[#This Row],[Category and Sub-Category]]))</f>
        <v>photobooks</v>
      </c>
      <c r="S1750" s="14">
        <f>(((Table1[[#This Row],[launched_at]]/60)/60)/24)+DATE(1970,1,1)</f>
        <v>42219.950729166667</v>
      </c>
      <c r="T1750" s="14">
        <f t="shared" si="27"/>
        <v>42249.950729166667</v>
      </c>
    </row>
    <row r="1751" spans="1:20" ht="29" x14ac:dyDescent="0.35">
      <c r="A1751">
        <v>1749</v>
      </c>
      <c r="B1751" s="1" t="s">
        <v>1750</v>
      </c>
      <c r="C1751" s="1" t="s">
        <v>5859</v>
      </c>
      <c r="D1751" s="6">
        <v>10050</v>
      </c>
      <c r="E1751" s="6">
        <v>12410.5</v>
      </c>
      <c r="F1751" t="s">
        <v>8219</v>
      </c>
      <c r="G1751" t="s">
        <v>8243</v>
      </c>
      <c r="H1751" t="s">
        <v>8249</v>
      </c>
      <c r="I1751">
        <v>1488394800</v>
      </c>
      <c r="J1751">
        <v>1485213921</v>
      </c>
      <c r="K1751" t="b">
        <v>0</v>
      </c>
      <c r="L1751">
        <v>131</v>
      </c>
      <c r="M1751" t="b">
        <v>1</v>
      </c>
      <c r="N1751" t="s">
        <v>8285</v>
      </c>
      <c r="O1751" s="16">
        <f>Table1[[#This Row],[pledged]]/Table1[[#This Row],[goal]]*100</f>
        <v>123.48756218905473</v>
      </c>
      <c r="P1751" s="6">
        <f>IFERROR(Table1[[#This Row],[pledged]]/Table1[[#This Row],[backers_count]],0)</f>
        <v>94.736641221374043</v>
      </c>
      <c r="Q1751" t="str">
        <f>LEFT(Table1[[#This Row],[Category and Sub-Category]],FIND("/",Table1[[#This Row],[Category and Sub-Category]])-1)</f>
        <v>photography</v>
      </c>
      <c r="R1751" t="str">
        <f>RIGHT(Table1[[#This Row],[Category and Sub-Category]],LEN(Table1[[#This Row],[Category and Sub-Category]])-FIND("/",Table1[[#This Row],[Category and Sub-Category]]))</f>
        <v>photobooks</v>
      </c>
      <c r="S1751" s="14">
        <f>(((Table1[[#This Row],[launched_at]]/60)/60)/24)+DATE(1970,1,1)</f>
        <v>42758.975937499999</v>
      </c>
      <c r="T1751" s="14">
        <f t="shared" si="27"/>
        <v>42795.791666666672</v>
      </c>
    </row>
    <row r="1752" spans="1:20" ht="43.5" x14ac:dyDescent="0.35">
      <c r="A1752">
        <v>1750</v>
      </c>
      <c r="B1752" s="1" t="s">
        <v>1751</v>
      </c>
      <c r="C1752" s="1" t="s">
        <v>5860</v>
      </c>
      <c r="D1752" s="6">
        <v>5000</v>
      </c>
      <c r="E1752" s="6">
        <v>10081</v>
      </c>
      <c r="F1752" t="s">
        <v>8219</v>
      </c>
      <c r="G1752" t="s">
        <v>8224</v>
      </c>
      <c r="H1752" t="s">
        <v>8246</v>
      </c>
      <c r="I1752">
        <v>1461096304</v>
      </c>
      <c r="J1752">
        <v>1458936304</v>
      </c>
      <c r="K1752" t="b">
        <v>0</v>
      </c>
      <c r="L1752">
        <v>125</v>
      </c>
      <c r="M1752" t="b">
        <v>1</v>
      </c>
      <c r="N1752" t="s">
        <v>8285</v>
      </c>
      <c r="O1752" s="16">
        <f>Table1[[#This Row],[pledged]]/Table1[[#This Row],[goal]]*100</f>
        <v>201.62</v>
      </c>
      <c r="P1752" s="6">
        <f>IFERROR(Table1[[#This Row],[pledged]]/Table1[[#This Row],[backers_count]],0)</f>
        <v>80.647999999999996</v>
      </c>
      <c r="Q1752" t="str">
        <f>LEFT(Table1[[#This Row],[Category and Sub-Category]],FIND("/",Table1[[#This Row],[Category and Sub-Category]])-1)</f>
        <v>photography</v>
      </c>
      <c r="R1752" t="str">
        <f>RIGHT(Table1[[#This Row],[Category and Sub-Category]],LEN(Table1[[#This Row],[Category and Sub-Category]])-FIND("/",Table1[[#This Row],[Category and Sub-Category]]))</f>
        <v>photobooks</v>
      </c>
      <c r="S1752" s="14">
        <f>(((Table1[[#This Row],[launched_at]]/60)/60)/24)+DATE(1970,1,1)</f>
        <v>42454.836851851855</v>
      </c>
      <c r="T1752" s="14">
        <f t="shared" si="27"/>
        <v>42479.836851851855</v>
      </c>
    </row>
    <row r="1753" spans="1:20" ht="29" x14ac:dyDescent="0.35">
      <c r="A1753">
        <v>1751</v>
      </c>
      <c r="B1753" s="1" t="s">
        <v>1752</v>
      </c>
      <c r="C1753" s="1" t="s">
        <v>5861</v>
      </c>
      <c r="D1753" s="6">
        <v>10000</v>
      </c>
      <c r="E1753" s="6">
        <v>10290</v>
      </c>
      <c r="F1753" t="s">
        <v>8219</v>
      </c>
      <c r="G1753" t="s">
        <v>8224</v>
      </c>
      <c r="H1753" t="s">
        <v>8246</v>
      </c>
      <c r="I1753">
        <v>1426787123</v>
      </c>
      <c r="J1753">
        <v>1424198723</v>
      </c>
      <c r="K1753" t="b">
        <v>0</v>
      </c>
      <c r="L1753">
        <v>61</v>
      </c>
      <c r="M1753" t="b">
        <v>1</v>
      </c>
      <c r="N1753" t="s">
        <v>8285</v>
      </c>
      <c r="O1753" s="16">
        <f>Table1[[#This Row],[pledged]]/Table1[[#This Row],[goal]]*100</f>
        <v>102.89999999999999</v>
      </c>
      <c r="P1753" s="6">
        <f>IFERROR(Table1[[#This Row],[pledged]]/Table1[[#This Row],[backers_count]],0)</f>
        <v>168.68852459016392</v>
      </c>
      <c r="Q1753" t="str">
        <f>LEFT(Table1[[#This Row],[Category and Sub-Category]],FIND("/",Table1[[#This Row],[Category and Sub-Category]])-1)</f>
        <v>photography</v>
      </c>
      <c r="R1753" t="str">
        <f>RIGHT(Table1[[#This Row],[Category and Sub-Category]],LEN(Table1[[#This Row],[Category and Sub-Category]])-FIND("/",Table1[[#This Row],[Category and Sub-Category]]))</f>
        <v>photobooks</v>
      </c>
      <c r="S1753" s="14">
        <f>(((Table1[[#This Row],[launched_at]]/60)/60)/24)+DATE(1970,1,1)</f>
        <v>42052.7815162037</v>
      </c>
      <c r="T1753" s="14">
        <f t="shared" si="27"/>
        <v>42082.739849537036</v>
      </c>
    </row>
    <row r="1754" spans="1:20" ht="29" x14ac:dyDescent="0.35">
      <c r="A1754">
        <v>1752</v>
      </c>
      <c r="B1754" s="1" t="s">
        <v>1753</v>
      </c>
      <c r="C1754" s="1" t="s">
        <v>5862</v>
      </c>
      <c r="D1754" s="6">
        <v>1200</v>
      </c>
      <c r="E1754" s="6">
        <v>3122</v>
      </c>
      <c r="F1754" t="s">
        <v>8219</v>
      </c>
      <c r="G1754" t="s">
        <v>8225</v>
      </c>
      <c r="H1754" t="s">
        <v>8247</v>
      </c>
      <c r="I1754">
        <v>1476425082</v>
      </c>
      <c r="J1754">
        <v>1473833082</v>
      </c>
      <c r="K1754" t="b">
        <v>0</v>
      </c>
      <c r="L1754">
        <v>90</v>
      </c>
      <c r="M1754" t="b">
        <v>1</v>
      </c>
      <c r="N1754" t="s">
        <v>8285</v>
      </c>
      <c r="O1754" s="16">
        <f>Table1[[#This Row],[pledged]]/Table1[[#This Row],[goal]]*100</f>
        <v>260.16666666666663</v>
      </c>
      <c r="P1754" s="6">
        <f>IFERROR(Table1[[#This Row],[pledged]]/Table1[[#This Row],[backers_count]],0)</f>
        <v>34.68888888888889</v>
      </c>
      <c r="Q1754" t="str">
        <f>LEFT(Table1[[#This Row],[Category and Sub-Category]],FIND("/",Table1[[#This Row],[Category and Sub-Category]])-1)</f>
        <v>photography</v>
      </c>
      <c r="R1754" t="str">
        <f>RIGHT(Table1[[#This Row],[Category and Sub-Category]],LEN(Table1[[#This Row],[Category and Sub-Category]])-FIND("/",Table1[[#This Row],[Category and Sub-Category]]))</f>
        <v>photobooks</v>
      </c>
      <c r="S1754" s="14">
        <f>(((Table1[[#This Row],[launched_at]]/60)/60)/24)+DATE(1970,1,1)</f>
        <v>42627.253263888888</v>
      </c>
      <c r="T1754" s="14">
        <f t="shared" si="27"/>
        <v>42657.253263888888</v>
      </c>
    </row>
    <row r="1755" spans="1:20" ht="43.5" x14ac:dyDescent="0.35">
      <c r="A1755">
        <v>1753</v>
      </c>
      <c r="B1755" s="1" t="s">
        <v>1754</v>
      </c>
      <c r="C1755" s="1" t="s">
        <v>5863</v>
      </c>
      <c r="D1755" s="6">
        <v>15000</v>
      </c>
      <c r="E1755" s="6">
        <v>16200</v>
      </c>
      <c r="F1755" t="s">
        <v>8219</v>
      </c>
      <c r="G1755" t="s">
        <v>8232</v>
      </c>
      <c r="H1755" t="s">
        <v>8253</v>
      </c>
      <c r="I1755">
        <v>1458579568</v>
      </c>
      <c r="J1755">
        <v>1455991168</v>
      </c>
      <c r="K1755" t="b">
        <v>0</v>
      </c>
      <c r="L1755">
        <v>35</v>
      </c>
      <c r="M1755" t="b">
        <v>1</v>
      </c>
      <c r="N1755" t="s">
        <v>8285</v>
      </c>
      <c r="O1755" s="16">
        <f>Table1[[#This Row],[pledged]]/Table1[[#This Row],[goal]]*100</f>
        <v>108</v>
      </c>
      <c r="P1755" s="6">
        <f>IFERROR(Table1[[#This Row],[pledged]]/Table1[[#This Row],[backers_count]],0)</f>
        <v>462.85714285714283</v>
      </c>
      <c r="Q1755" t="str">
        <f>LEFT(Table1[[#This Row],[Category and Sub-Category]],FIND("/",Table1[[#This Row],[Category and Sub-Category]])-1)</f>
        <v>photography</v>
      </c>
      <c r="R1755" t="str">
        <f>RIGHT(Table1[[#This Row],[Category and Sub-Category]],LEN(Table1[[#This Row],[Category and Sub-Category]])-FIND("/",Table1[[#This Row],[Category and Sub-Category]]))</f>
        <v>photobooks</v>
      </c>
      <c r="S1755" s="14">
        <f>(((Table1[[#This Row],[launched_at]]/60)/60)/24)+DATE(1970,1,1)</f>
        <v>42420.74962962963</v>
      </c>
      <c r="T1755" s="14">
        <f t="shared" si="27"/>
        <v>42450.707962962959</v>
      </c>
    </row>
    <row r="1756" spans="1:20" ht="43.5" x14ac:dyDescent="0.35">
      <c r="A1756">
        <v>1754</v>
      </c>
      <c r="B1756" s="1" t="s">
        <v>1755</v>
      </c>
      <c r="C1756" s="1" t="s">
        <v>5864</v>
      </c>
      <c r="D1756" s="6">
        <v>8500</v>
      </c>
      <c r="E1756" s="6">
        <v>9395</v>
      </c>
      <c r="F1756" t="s">
        <v>8219</v>
      </c>
      <c r="G1756" t="s">
        <v>8229</v>
      </c>
      <c r="H1756" t="s">
        <v>8251</v>
      </c>
      <c r="I1756">
        <v>1428091353</v>
      </c>
      <c r="J1756">
        <v>1425502953</v>
      </c>
      <c r="K1756" t="b">
        <v>0</v>
      </c>
      <c r="L1756">
        <v>90</v>
      </c>
      <c r="M1756" t="b">
        <v>1</v>
      </c>
      <c r="N1756" t="s">
        <v>8285</v>
      </c>
      <c r="O1756" s="16">
        <f>Table1[[#This Row],[pledged]]/Table1[[#This Row],[goal]]*100</f>
        <v>110.52941176470587</v>
      </c>
      <c r="P1756" s="6">
        <f>IFERROR(Table1[[#This Row],[pledged]]/Table1[[#This Row],[backers_count]],0)</f>
        <v>104.38888888888889</v>
      </c>
      <c r="Q1756" t="str">
        <f>LEFT(Table1[[#This Row],[Category and Sub-Category]],FIND("/",Table1[[#This Row],[Category and Sub-Category]])-1)</f>
        <v>photography</v>
      </c>
      <c r="R1756" t="str">
        <f>RIGHT(Table1[[#This Row],[Category and Sub-Category]],LEN(Table1[[#This Row],[Category and Sub-Category]])-FIND("/",Table1[[#This Row],[Category and Sub-Category]]))</f>
        <v>photobooks</v>
      </c>
      <c r="S1756" s="14">
        <f>(((Table1[[#This Row],[launched_at]]/60)/60)/24)+DATE(1970,1,1)</f>
        <v>42067.876770833333</v>
      </c>
      <c r="T1756" s="14">
        <f t="shared" si="27"/>
        <v>42097.835104166668</v>
      </c>
    </row>
    <row r="1757" spans="1:20" ht="43.5" x14ac:dyDescent="0.35">
      <c r="A1757">
        <v>1755</v>
      </c>
      <c r="B1757" s="1" t="s">
        <v>1756</v>
      </c>
      <c r="C1757" s="1" t="s">
        <v>5865</v>
      </c>
      <c r="D1757" s="6">
        <v>25</v>
      </c>
      <c r="E1757" s="6">
        <v>30</v>
      </c>
      <c r="F1757" t="s">
        <v>8219</v>
      </c>
      <c r="G1757" t="s">
        <v>8224</v>
      </c>
      <c r="H1757" t="s">
        <v>8246</v>
      </c>
      <c r="I1757">
        <v>1444071361</v>
      </c>
      <c r="J1757">
        <v>1441479361</v>
      </c>
      <c r="K1757" t="b">
        <v>0</v>
      </c>
      <c r="L1757">
        <v>4</v>
      </c>
      <c r="M1757" t="b">
        <v>1</v>
      </c>
      <c r="N1757" t="s">
        <v>8285</v>
      </c>
      <c r="O1757" s="16">
        <f>Table1[[#This Row],[pledged]]/Table1[[#This Row],[goal]]*100</f>
        <v>120</v>
      </c>
      <c r="P1757" s="6">
        <f>IFERROR(Table1[[#This Row],[pledged]]/Table1[[#This Row],[backers_count]],0)</f>
        <v>7.5</v>
      </c>
      <c r="Q1757" t="str">
        <f>LEFT(Table1[[#This Row],[Category and Sub-Category]],FIND("/",Table1[[#This Row],[Category and Sub-Category]])-1)</f>
        <v>photography</v>
      </c>
      <c r="R1757" t="str">
        <f>RIGHT(Table1[[#This Row],[Category and Sub-Category]],LEN(Table1[[#This Row],[Category and Sub-Category]])-FIND("/",Table1[[#This Row],[Category and Sub-Category]]))</f>
        <v>photobooks</v>
      </c>
      <c r="S1757" s="14">
        <f>(((Table1[[#This Row],[launched_at]]/60)/60)/24)+DATE(1970,1,1)</f>
        <v>42252.788900462961</v>
      </c>
      <c r="T1757" s="14">
        <f t="shared" si="27"/>
        <v>42282.788900462961</v>
      </c>
    </row>
    <row r="1758" spans="1:20" ht="43.5" x14ac:dyDescent="0.35">
      <c r="A1758">
        <v>1756</v>
      </c>
      <c r="B1758" s="1" t="s">
        <v>1757</v>
      </c>
      <c r="C1758" s="1" t="s">
        <v>5866</v>
      </c>
      <c r="D1758" s="6">
        <v>5500</v>
      </c>
      <c r="E1758" s="6">
        <v>5655.6</v>
      </c>
      <c r="F1758" t="s">
        <v>8219</v>
      </c>
      <c r="G1758" t="s">
        <v>8224</v>
      </c>
      <c r="H1758" t="s">
        <v>8246</v>
      </c>
      <c r="I1758">
        <v>1472443269</v>
      </c>
      <c r="J1758">
        <v>1468987269</v>
      </c>
      <c r="K1758" t="b">
        <v>0</v>
      </c>
      <c r="L1758">
        <v>120</v>
      </c>
      <c r="M1758" t="b">
        <v>1</v>
      </c>
      <c r="N1758" t="s">
        <v>8285</v>
      </c>
      <c r="O1758" s="16">
        <f>Table1[[#This Row],[pledged]]/Table1[[#This Row],[goal]]*100</f>
        <v>102.82909090909091</v>
      </c>
      <c r="P1758" s="6">
        <f>IFERROR(Table1[[#This Row],[pledged]]/Table1[[#This Row],[backers_count]],0)</f>
        <v>47.13</v>
      </c>
      <c r="Q1758" t="str">
        <f>LEFT(Table1[[#This Row],[Category and Sub-Category]],FIND("/",Table1[[#This Row],[Category and Sub-Category]])-1)</f>
        <v>photography</v>
      </c>
      <c r="R1758" t="str">
        <f>RIGHT(Table1[[#This Row],[Category and Sub-Category]],LEN(Table1[[#This Row],[Category and Sub-Category]])-FIND("/",Table1[[#This Row],[Category and Sub-Category]]))</f>
        <v>photobooks</v>
      </c>
      <c r="S1758" s="14">
        <f>(((Table1[[#This Row],[launched_at]]/60)/60)/24)+DATE(1970,1,1)</f>
        <v>42571.167465277773</v>
      </c>
      <c r="T1758" s="14">
        <f t="shared" si="27"/>
        <v>42611.167465277773</v>
      </c>
    </row>
    <row r="1759" spans="1:20" ht="43.5" x14ac:dyDescent="0.35">
      <c r="A1759">
        <v>1757</v>
      </c>
      <c r="B1759" s="1" t="s">
        <v>1758</v>
      </c>
      <c r="C1759" s="1" t="s">
        <v>5867</v>
      </c>
      <c r="D1759" s="6">
        <v>5000</v>
      </c>
      <c r="E1759" s="6">
        <v>5800</v>
      </c>
      <c r="F1759" t="s">
        <v>8219</v>
      </c>
      <c r="G1759" t="s">
        <v>8224</v>
      </c>
      <c r="H1759" t="s">
        <v>8246</v>
      </c>
      <c r="I1759">
        <v>1485631740</v>
      </c>
      <c r="J1759">
        <v>1483041083</v>
      </c>
      <c r="K1759" t="b">
        <v>0</v>
      </c>
      <c r="L1759">
        <v>14</v>
      </c>
      <c r="M1759" t="b">
        <v>1</v>
      </c>
      <c r="N1759" t="s">
        <v>8285</v>
      </c>
      <c r="O1759" s="16">
        <f>Table1[[#This Row],[pledged]]/Table1[[#This Row],[goal]]*100</f>
        <v>115.99999999999999</v>
      </c>
      <c r="P1759" s="6">
        <f>IFERROR(Table1[[#This Row],[pledged]]/Table1[[#This Row],[backers_count]],0)</f>
        <v>414.28571428571428</v>
      </c>
      <c r="Q1759" t="str">
        <f>LEFT(Table1[[#This Row],[Category and Sub-Category]],FIND("/",Table1[[#This Row],[Category and Sub-Category]])-1)</f>
        <v>photography</v>
      </c>
      <c r="R1759" t="str">
        <f>RIGHT(Table1[[#This Row],[Category and Sub-Category]],LEN(Table1[[#This Row],[Category and Sub-Category]])-FIND("/",Table1[[#This Row],[Category and Sub-Category]]))</f>
        <v>photobooks</v>
      </c>
      <c r="S1759" s="14">
        <f>(((Table1[[#This Row],[launched_at]]/60)/60)/24)+DATE(1970,1,1)</f>
        <v>42733.827349537038</v>
      </c>
      <c r="T1759" s="14">
        <f t="shared" si="27"/>
        <v>42763.811805555553</v>
      </c>
    </row>
    <row r="1760" spans="1:20" ht="58" x14ac:dyDescent="0.35">
      <c r="A1760">
        <v>1758</v>
      </c>
      <c r="B1760" s="1" t="s">
        <v>1759</v>
      </c>
      <c r="C1760" s="1" t="s">
        <v>5868</v>
      </c>
      <c r="D1760" s="6">
        <v>1000</v>
      </c>
      <c r="E1760" s="6">
        <v>1147</v>
      </c>
      <c r="F1760" t="s">
        <v>8219</v>
      </c>
      <c r="G1760" t="s">
        <v>8224</v>
      </c>
      <c r="H1760" t="s">
        <v>8246</v>
      </c>
      <c r="I1760">
        <v>1468536992</v>
      </c>
      <c r="J1760">
        <v>1463352992</v>
      </c>
      <c r="K1760" t="b">
        <v>0</v>
      </c>
      <c r="L1760">
        <v>27</v>
      </c>
      <c r="M1760" t="b">
        <v>1</v>
      </c>
      <c r="N1760" t="s">
        <v>8285</v>
      </c>
      <c r="O1760" s="16">
        <f>Table1[[#This Row],[pledged]]/Table1[[#This Row],[goal]]*100</f>
        <v>114.7</v>
      </c>
      <c r="P1760" s="6">
        <f>IFERROR(Table1[[#This Row],[pledged]]/Table1[[#This Row],[backers_count]],0)</f>
        <v>42.481481481481481</v>
      </c>
      <c r="Q1760" t="str">
        <f>LEFT(Table1[[#This Row],[Category and Sub-Category]],FIND("/",Table1[[#This Row],[Category and Sub-Category]])-1)</f>
        <v>photography</v>
      </c>
      <c r="R1760" t="str">
        <f>RIGHT(Table1[[#This Row],[Category and Sub-Category]],LEN(Table1[[#This Row],[Category and Sub-Category]])-FIND("/",Table1[[#This Row],[Category and Sub-Category]]))</f>
        <v>photobooks</v>
      </c>
      <c r="S1760" s="14">
        <f>(((Table1[[#This Row],[launched_at]]/60)/60)/24)+DATE(1970,1,1)</f>
        <v>42505.955925925926</v>
      </c>
      <c r="T1760" s="14">
        <f t="shared" si="27"/>
        <v>42565.955925925926</v>
      </c>
    </row>
    <row r="1761" spans="1:20" ht="29" x14ac:dyDescent="0.35">
      <c r="A1761">
        <v>1759</v>
      </c>
      <c r="B1761" s="1" t="s">
        <v>1760</v>
      </c>
      <c r="C1761" s="1" t="s">
        <v>5869</v>
      </c>
      <c r="D1761" s="6">
        <v>5000</v>
      </c>
      <c r="E1761" s="6">
        <v>5330</v>
      </c>
      <c r="F1761" t="s">
        <v>8219</v>
      </c>
      <c r="G1761" t="s">
        <v>8224</v>
      </c>
      <c r="H1761" t="s">
        <v>8246</v>
      </c>
      <c r="I1761">
        <v>1427309629</v>
      </c>
      <c r="J1761">
        <v>1425585229</v>
      </c>
      <c r="K1761" t="b">
        <v>0</v>
      </c>
      <c r="L1761">
        <v>49</v>
      </c>
      <c r="M1761" t="b">
        <v>1</v>
      </c>
      <c r="N1761" t="s">
        <v>8285</v>
      </c>
      <c r="O1761" s="16">
        <f>Table1[[#This Row],[pledged]]/Table1[[#This Row],[goal]]*100</f>
        <v>106.60000000000001</v>
      </c>
      <c r="P1761" s="6">
        <f>IFERROR(Table1[[#This Row],[pledged]]/Table1[[#This Row],[backers_count]],0)</f>
        <v>108.77551020408163</v>
      </c>
      <c r="Q1761" t="str">
        <f>LEFT(Table1[[#This Row],[Category and Sub-Category]],FIND("/",Table1[[#This Row],[Category and Sub-Category]])-1)</f>
        <v>photography</v>
      </c>
      <c r="R1761" t="str">
        <f>RIGHT(Table1[[#This Row],[Category and Sub-Category]],LEN(Table1[[#This Row],[Category and Sub-Category]])-FIND("/",Table1[[#This Row],[Category and Sub-Category]]))</f>
        <v>photobooks</v>
      </c>
      <c r="S1761" s="14">
        <f>(((Table1[[#This Row],[launched_at]]/60)/60)/24)+DATE(1970,1,1)</f>
        <v>42068.829039351855</v>
      </c>
      <c r="T1761" s="14">
        <f t="shared" si="27"/>
        <v>42088.787372685183</v>
      </c>
    </row>
    <row r="1762" spans="1:20" ht="58" x14ac:dyDescent="0.35">
      <c r="A1762">
        <v>1760</v>
      </c>
      <c r="B1762" s="1" t="s">
        <v>1761</v>
      </c>
      <c r="C1762" s="1" t="s">
        <v>5870</v>
      </c>
      <c r="D1762" s="6">
        <v>5000</v>
      </c>
      <c r="E1762" s="6">
        <v>8272</v>
      </c>
      <c r="F1762" t="s">
        <v>8219</v>
      </c>
      <c r="G1762" t="s">
        <v>8224</v>
      </c>
      <c r="H1762" t="s">
        <v>8246</v>
      </c>
      <c r="I1762">
        <v>1456416513</v>
      </c>
      <c r="J1762">
        <v>1454688513</v>
      </c>
      <c r="K1762" t="b">
        <v>0</v>
      </c>
      <c r="L1762">
        <v>102</v>
      </c>
      <c r="M1762" t="b">
        <v>1</v>
      </c>
      <c r="N1762" t="s">
        <v>8285</v>
      </c>
      <c r="O1762" s="16">
        <f>Table1[[#This Row],[pledged]]/Table1[[#This Row],[goal]]*100</f>
        <v>165.44</v>
      </c>
      <c r="P1762" s="6">
        <f>IFERROR(Table1[[#This Row],[pledged]]/Table1[[#This Row],[backers_count]],0)</f>
        <v>81.098039215686271</v>
      </c>
      <c r="Q1762" t="str">
        <f>LEFT(Table1[[#This Row],[Category and Sub-Category]],FIND("/",Table1[[#This Row],[Category and Sub-Category]])-1)</f>
        <v>photography</v>
      </c>
      <c r="R1762" t="str">
        <f>RIGHT(Table1[[#This Row],[Category and Sub-Category]],LEN(Table1[[#This Row],[Category and Sub-Category]])-FIND("/",Table1[[#This Row],[Category and Sub-Category]]))</f>
        <v>photobooks</v>
      </c>
      <c r="S1762" s="14">
        <f>(((Table1[[#This Row],[launched_at]]/60)/60)/24)+DATE(1970,1,1)</f>
        <v>42405.67260416667</v>
      </c>
      <c r="T1762" s="14">
        <f t="shared" si="27"/>
        <v>42425.67260416667</v>
      </c>
    </row>
    <row r="1763" spans="1:20" ht="29" x14ac:dyDescent="0.35">
      <c r="A1763">
        <v>1761</v>
      </c>
      <c r="B1763" s="1" t="s">
        <v>1762</v>
      </c>
      <c r="C1763" s="1" t="s">
        <v>5871</v>
      </c>
      <c r="D1763" s="6">
        <v>100</v>
      </c>
      <c r="E1763" s="6">
        <v>155</v>
      </c>
      <c r="F1763" t="s">
        <v>8219</v>
      </c>
      <c r="G1763" t="s">
        <v>8225</v>
      </c>
      <c r="H1763" t="s">
        <v>8247</v>
      </c>
      <c r="I1763">
        <v>1442065060</v>
      </c>
      <c r="J1763">
        <v>1437745060</v>
      </c>
      <c r="K1763" t="b">
        <v>0</v>
      </c>
      <c r="L1763">
        <v>3</v>
      </c>
      <c r="M1763" t="b">
        <v>1</v>
      </c>
      <c r="N1763" t="s">
        <v>8285</v>
      </c>
      <c r="O1763" s="16">
        <f>Table1[[#This Row],[pledged]]/Table1[[#This Row],[goal]]*100</f>
        <v>155</v>
      </c>
      <c r="P1763" s="6">
        <f>IFERROR(Table1[[#This Row],[pledged]]/Table1[[#This Row],[backers_count]],0)</f>
        <v>51.666666666666664</v>
      </c>
      <c r="Q1763" t="str">
        <f>LEFT(Table1[[#This Row],[Category and Sub-Category]],FIND("/",Table1[[#This Row],[Category and Sub-Category]])-1)</f>
        <v>photography</v>
      </c>
      <c r="R1763" t="str">
        <f>RIGHT(Table1[[#This Row],[Category and Sub-Category]],LEN(Table1[[#This Row],[Category and Sub-Category]])-FIND("/",Table1[[#This Row],[Category and Sub-Category]]))</f>
        <v>photobooks</v>
      </c>
      <c r="S1763" s="14">
        <f>(((Table1[[#This Row],[launched_at]]/60)/60)/24)+DATE(1970,1,1)</f>
        <v>42209.567824074074</v>
      </c>
      <c r="T1763" s="14">
        <f t="shared" si="27"/>
        <v>42259.567824074074</v>
      </c>
    </row>
    <row r="1764" spans="1:20" ht="29" x14ac:dyDescent="0.35">
      <c r="A1764">
        <v>1762</v>
      </c>
      <c r="B1764" s="1" t="s">
        <v>1763</v>
      </c>
      <c r="C1764" s="1" t="s">
        <v>5872</v>
      </c>
      <c r="D1764" s="6">
        <v>100</v>
      </c>
      <c r="E1764" s="6">
        <v>885</v>
      </c>
      <c r="F1764" t="s">
        <v>8219</v>
      </c>
      <c r="G1764" t="s">
        <v>8224</v>
      </c>
      <c r="H1764" t="s">
        <v>8246</v>
      </c>
      <c r="I1764">
        <v>1457739245</v>
      </c>
      <c r="J1764">
        <v>1455147245</v>
      </c>
      <c r="K1764" t="b">
        <v>0</v>
      </c>
      <c r="L1764">
        <v>25</v>
      </c>
      <c r="M1764" t="b">
        <v>1</v>
      </c>
      <c r="N1764" t="s">
        <v>8285</v>
      </c>
      <c r="O1764" s="16">
        <f>Table1[[#This Row],[pledged]]/Table1[[#This Row],[goal]]*100</f>
        <v>885</v>
      </c>
      <c r="P1764" s="6">
        <f>IFERROR(Table1[[#This Row],[pledged]]/Table1[[#This Row],[backers_count]],0)</f>
        <v>35.4</v>
      </c>
      <c r="Q1764" t="str">
        <f>LEFT(Table1[[#This Row],[Category and Sub-Category]],FIND("/",Table1[[#This Row],[Category and Sub-Category]])-1)</f>
        <v>photography</v>
      </c>
      <c r="R1764" t="str">
        <f>RIGHT(Table1[[#This Row],[Category and Sub-Category]],LEN(Table1[[#This Row],[Category and Sub-Category]])-FIND("/",Table1[[#This Row],[Category and Sub-Category]]))</f>
        <v>photobooks</v>
      </c>
      <c r="S1764" s="14">
        <f>(((Table1[[#This Row],[launched_at]]/60)/60)/24)+DATE(1970,1,1)</f>
        <v>42410.982002314813</v>
      </c>
      <c r="T1764" s="14">
        <f t="shared" si="27"/>
        <v>42440.982002314813</v>
      </c>
    </row>
    <row r="1765" spans="1:20" ht="58" x14ac:dyDescent="0.35">
      <c r="A1765">
        <v>1763</v>
      </c>
      <c r="B1765" s="1" t="s">
        <v>1764</v>
      </c>
      <c r="C1765" s="1" t="s">
        <v>5873</v>
      </c>
      <c r="D1765" s="6">
        <v>12000</v>
      </c>
      <c r="E1765" s="6">
        <v>12229</v>
      </c>
      <c r="F1765" t="s">
        <v>8219</v>
      </c>
      <c r="G1765" t="s">
        <v>8224</v>
      </c>
      <c r="H1765" t="s">
        <v>8246</v>
      </c>
      <c r="I1765">
        <v>1477255840</v>
      </c>
      <c r="J1765">
        <v>1474663840</v>
      </c>
      <c r="K1765" t="b">
        <v>0</v>
      </c>
      <c r="L1765">
        <v>118</v>
      </c>
      <c r="M1765" t="b">
        <v>1</v>
      </c>
      <c r="N1765" t="s">
        <v>8285</v>
      </c>
      <c r="O1765" s="16">
        <f>Table1[[#This Row],[pledged]]/Table1[[#This Row],[goal]]*100</f>
        <v>101.90833333333333</v>
      </c>
      <c r="P1765" s="6">
        <f>IFERROR(Table1[[#This Row],[pledged]]/Table1[[#This Row],[backers_count]],0)</f>
        <v>103.63559322033899</v>
      </c>
      <c r="Q1765" t="str">
        <f>LEFT(Table1[[#This Row],[Category and Sub-Category]],FIND("/",Table1[[#This Row],[Category and Sub-Category]])-1)</f>
        <v>photography</v>
      </c>
      <c r="R1765" t="str">
        <f>RIGHT(Table1[[#This Row],[Category and Sub-Category]],LEN(Table1[[#This Row],[Category and Sub-Category]])-FIND("/",Table1[[#This Row],[Category and Sub-Category]]))</f>
        <v>photobooks</v>
      </c>
      <c r="S1765" s="14">
        <f>(((Table1[[#This Row],[launched_at]]/60)/60)/24)+DATE(1970,1,1)</f>
        <v>42636.868518518517</v>
      </c>
      <c r="T1765" s="14">
        <f t="shared" si="27"/>
        <v>42666.868518518517</v>
      </c>
    </row>
    <row r="1766" spans="1:20" ht="43.5" x14ac:dyDescent="0.35">
      <c r="A1766">
        <v>1764</v>
      </c>
      <c r="B1766" s="1" t="s">
        <v>1765</v>
      </c>
      <c r="C1766" s="1" t="s">
        <v>5874</v>
      </c>
      <c r="D1766" s="6">
        <v>11000</v>
      </c>
      <c r="E1766" s="6">
        <v>2156</v>
      </c>
      <c r="F1766" t="s">
        <v>8221</v>
      </c>
      <c r="G1766" t="s">
        <v>8225</v>
      </c>
      <c r="H1766" t="s">
        <v>8247</v>
      </c>
      <c r="I1766">
        <v>1407065979</v>
      </c>
      <c r="J1766">
        <v>1404560379</v>
      </c>
      <c r="K1766" t="b">
        <v>1</v>
      </c>
      <c r="L1766">
        <v>39</v>
      </c>
      <c r="M1766" t="b">
        <v>0</v>
      </c>
      <c r="N1766" t="s">
        <v>8285</v>
      </c>
      <c r="O1766" s="16">
        <f>Table1[[#This Row],[pledged]]/Table1[[#This Row],[goal]]*100</f>
        <v>19.600000000000001</v>
      </c>
      <c r="P1766" s="6">
        <f>IFERROR(Table1[[#This Row],[pledged]]/Table1[[#This Row],[backers_count]],0)</f>
        <v>55.282051282051285</v>
      </c>
      <c r="Q1766" t="str">
        <f>LEFT(Table1[[#This Row],[Category and Sub-Category]],FIND("/",Table1[[#This Row],[Category and Sub-Category]])-1)</f>
        <v>photography</v>
      </c>
      <c r="R1766" t="str">
        <f>RIGHT(Table1[[#This Row],[Category and Sub-Category]],LEN(Table1[[#This Row],[Category and Sub-Category]])-FIND("/",Table1[[#This Row],[Category and Sub-Category]]))</f>
        <v>photobooks</v>
      </c>
      <c r="S1766" s="14">
        <f>(((Table1[[#This Row],[launched_at]]/60)/60)/24)+DATE(1970,1,1)</f>
        <v>41825.485868055555</v>
      </c>
      <c r="T1766" s="14">
        <f t="shared" si="27"/>
        <v>41854.485868055555</v>
      </c>
    </row>
    <row r="1767" spans="1:20" ht="43.5" x14ac:dyDescent="0.35">
      <c r="A1767">
        <v>1765</v>
      </c>
      <c r="B1767" s="1" t="s">
        <v>1766</v>
      </c>
      <c r="C1767" s="1" t="s">
        <v>5875</v>
      </c>
      <c r="D1767" s="6">
        <v>12500</v>
      </c>
      <c r="E1767" s="6">
        <v>7433.48</v>
      </c>
      <c r="F1767" t="s">
        <v>8221</v>
      </c>
      <c r="G1767" t="s">
        <v>8224</v>
      </c>
      <c r="H1767" t="s">
        <v>8246</v>
      </c>
      <c r="I1767">
        <v>1407972712</v>
      </c>
      <c r="J1767">
        <v>1405380712</v>
      </c>
      <c r="K1767" t="b">
        <v>1</v>
      </c>
      <c r="L1767">
        <v>103</v>
      </c>
      <c r="M1767" t="b">
        <v>0</v>
      </c>
      <c r="N1767" t="s">
        <v>8285</v>
      </c>
      <c r="O1767" s="16">
        <f>Table1[[#This Row],[pledged]]/Table1[[#This Row],[goal]]*100</f>
        <v>59.467839999999995</v>
      </c>
      <c r="P1767" s="6">
        <f>IFERROR(Table1[[#This Row],[pledged]]/Table1[[#This Row],[backers_count]],0)</f>
        <v>72.16970873786407</v>
      </c>
      <c r="Q1767" t="str">
        <f>LEFT(Table1[[#This Row],[Category and Sub-Category]],FIND("/",Table1[[#This Row],[Category and Sub-Category]])-1)</f>
        <v>photography</v>
      </c>
      <c r="R1767" t="str">
        <f>RIGHT(Table1[[#This Row],[Category and Sub-Category]],LEN(Table1[[#This Row],[Category and Sub-Category]])-FIND("/",Table1[[#This Row],[Category and Sub-Category]]))</f>
        <v>photobooks</v>
      </c>
      <c r="S1767" s="14">
        <f>(((Table1[[#This Row],[launched_at]]/60)/60)/24)+DATE(1970,1,1)</f>
        <v>41834.980462962965</v>
      </c>
      <c r="T1767" s="14">
        <f t="shared" si="27"/>
        <v>41864.980462962965</v>
      </c>
    </row>
    <row r="1768" spans="1:20" ht="29" x14ac:dyDescent="0.35">
      <c r="A1768">
        <v>1766</v>
      </c>
      <c r="B1768" s="1" t="s">
        <v>1767</v>
      </c>
      <c r="C1768" s="1" t="s">
        <v>5876</v>
      </c>
      <c r="D1768" s="6">
        <v>1500</v>
      </c>
      <c r="E1768" s="6">
        <v>0</v>
      </c>
      <c r="F1768" t="s">
        <v>8221</v>
      </c>
      <c r="G1768" t="s">
        <v>8226</v>
      </c>
      <c r="H1768" t="s">
        <v>8248</v>
      </c>
      <c r="I1768">
        <v>1408999088</v>
      </c>
      <c r="J1768">
        <v>1407184688</v>
      </c>
      <c r="K1768" t="b">
        <v>1</v>
      </c>
      <c r="L1768">
        <v>0</v>
      </c>
      <c r="M1768" t="b">
        <v>0</v>
      </c>
      <c r="N1768" t="s">
        <v>8285</v>
      </c>
      <c r="O1768" s="16">
        <f>Table1[[#This Row],[pledged]]/Table1[[#This Row],[goal]]*100</f>
        <v>0</v>
      </c>
      <c r="P1768" s="6">
        <f>IFERROR(Table1[[#This Row],[pledged]]/Table1[[#This Row],[backers_count]],0)</f>
        <v>0</v>
      </c>
      <c r="Q1768" t="str">
        <f>LEFT(Table1[[#This Row],[Category and Sub-Category]],FIND("/",Table1[[#This Row],[Category and Sub-Category]])-1)</f>
        <v>photography</v>
      </c>
      <c r="R1768" t="str">
        <f>RIGHT(Table1[[#This Row],[Category and Sub-Category]],LEN(Table1[[#This Row],[Category and Sub-Category]])-FIND("/",Table1[[#This Row],[Category and Sub-Category]]))</f>
        <v>photobooks</v>
      </c>
      <c r="S1768" s="14">
        <f>(((Table1[[#This Row],[launched_at]]/60)/60)/24)+DATE(1970,1,1)</f>
        <v>41855.859814814816</v>
      </c>
      <c r="T1768" s="14">
        <f t="shared" si="27"/>
        <v>41876.859814814816</v>
      </c>
    </row>
    <row r="1769" spans="1:20" ht="29" x14ac:dyDescent="0.35">
      <c r="A1769">
        <v>1767</v>
      </c>
      <c r="B1769" s="1" t="s">
        <v>1768</v>
      </c>
      <c r="C1769" s="1" t="s">
        <v>5877</v>
      </c>
      <c r="D1769" s="6">
        <v>5000</v>
      </c>
      <c r="E1769" s="6">
        <v>2286</v>
      </c>
      <c r="F1769" t="s">
        <v>8221</v>
      </c>
      <c r="G1769" t="s">
        <v>8224</v>
      </c>
      <c r="H1769" t="s">
        <v>8246</v>
      </c>
      <c r="I1769">
        <v>1407080884</v>
      </c>
      <c r="J1769">
        <v>1404488884</v>
      </c>
      <c r="K1769" t="b">
        <v>1</v>
      </c>
      <c r="L1769">
        <v>39</v>
      </c>
      <c r="M1769" t="b">
        <v>0</v>
      </c>
      <c r="N1769" t="s">
        <v>8285</v>
      </c>
      <c r="O1769" s="16">
        <f>Table1[[#This Row],[pledged]]/Table1[[#This Row],[goal]]*100</f>
        <v>45.72</v>
      </c>
      <c r="P1769" s="6">
        <f>IFERROR(Table1[[#This Row],[pledged]]/Table1[[#This Row],[backers_count]],0)</f>
        <v>58.615384615384613</v>
      </c>
      <c r="Q1769" t="str">
        <f>LEFT(Table1[[#This Row],[Category and Sub-Category]],FIND("/",Table1[[#This Row],[Category and Sub-Category]])-1)</f>
        <v>photography</v>
      </c>
      <c r="R1769" t="str">
        <f>RIGHT(Table1[[#This Row],[Category and Sub-Category]],LEN(Table1[[#This Row],[Category and Sub-Category]])-FIND("/",Table1[[#This Row],[Category and Sub-Category]]))</f>
        <v>photobooks</v>
      </c>
      <c r="S1769" s="14">
        <f>(((Table1[[#This Row],[launched_at]]/60)/60)/24)+DATE(1970,1,1)</f>
        <v>41824.658379629633</v>
      </c>
      <c r="T1769" s="14">
        <f t="shared" si="27"/>
        <v>41854.658379629633</v>
      </c>
    </row>
    <row r="1770" spans="1:20" ht="43.5" x14ac:dyDescent="0.35">
      <c r="A1770">
        <v>1768</v>
      </c>
      <c r="B1770" s="1" t="s">
        <v>1769</v>
      </c>
      <c r="C1770" s="1" t="s">
        <v>5878</v>
      </c>
      <c r="D1770" s="6">
        <v>5000</v>
      </c>
      <c r="E1770" s="6">
        <v>187</v>
      </c>
      <c r="F1770" t="s">
        <v>8221</v>
      </c>
      <c r="G1770" t="s">
        <v>8224</v>
      </c>
      <c r="H1770" t="s">
        <v>8246</v>
      </c>
      <c r="I1770">
        <v>1411824444</v>
      </c>
      <c r="J1770">
        <v>1406640444</v>
      </c>
      <c r="K1770" t="b">
        <v>1</v>
      </c>
      <c r="L1770">
        <v>15</v>
      </c>
      <c r="M1770" t="b">
        <v>0</v>
      </c>
      <c r="N1770" t="s">
        <v>8285</v>
      </c>
      <c r="O1770" s="16">
        <f>Table1[[#This Row],[pledged]]/Table1[[#This Row],[goal]]*100</f>
        <v>3.74</v>
      </c>
      <c r="P1770" s="6">
        <f>IFERROR(Table1[[#This Row],[pledged]]/Table1[[#This Row],[backers_count]],0)</f>
        <v>12.466666666666667</v>
      </c>
      <c r="Q1770" t="str">
        <f>LEFT(Table1[[#This Row],[Category and Sub-Category]],FIND("/",Table1[[#This Row],[Category and Sub-Category]])-1)</f>
        <v>photography</v>
      </c>
      <c r="R1770" t="str">
        <f>RIGHT(Table1[[#This Row],[Category and Sub-Category]],LEN(Table1[[#This Row],[Category and Sub-Category]])-FIND("/",Table1[[#This Row],[Category and Sub-Category]]))</f>
        <v>photobooks</v>
      </c>
      <c r="S1770" s="14">
        <f>(((Table1[[#This Row],[launched_at]]/60)/60)/24)+DATE(1970,1,1)</f>
        <v>41849.560694444444</v>
      </c>
      <c r="T1770" s="14">
        <f t="shared" si="27"/>
        <v>41909.560694444444</v>
      </c>
    </row>
    <row r="1771" spans="1:20" ht="43.5" x14ac:dyDescent="0.35">
      <c r="A1771">
        <v>1769</v>
      </c>
      <c r="B1771" s="1" t="s">
        <v>1770</v>
      </c>
      <c r="C1771" s="1" t="s">
        <v>5879</v>
      </c>
      <c r="D1771" s="6">
        <v>40000</v>
      </c>
      <c r="E1771" s="6">
        <v>1081</v>
      </c>
      <c r="F1771" t="s">
        <v>8221</v>
      </c>
      <c r="G1771" t="s">
        <v>8224</v>
      </c>
      <c r="H1771" t="s">
        <v>8246</v>
      </c>
      <c r="I1771">
        <v>1421177959</v>
      </c>
      <c r="J1771">
        <v>1418585959</v>
      </c>
      <c r="K1771" t="b">
        <v>1</v>
      </c>
      <c r="L1771">
        <v>22</v>
      </c>
      <c r="M1771" t="b">
        <v>0</v>
      </c>
      <c r="N1771" t="s">
        <v>8285</v>
      </c>
      <c r="O1771" s="16">
        <f>Table1[[#This Row],[pledged]]/Table1[[#This Row],[goal]]*100</f>
        <v>2.7025000000000001</v>
      </c>
      <c r="P1771" s="6">
        <f>IFERROR(Table1[[#This Row],[pledged]]/Table1[[#This Row],[backers_count]],0)</f>
        <v>49.136363636363633</v>
      </c>
      <c r="Q1771" t="str">
        <f>LEFT(Table1[[#This Row],[Category and Sub-Category]],FIND("/",Table1[[#This Row],[Category and Sub-Category]])-1)</f>
        <v>photography</v>
      </c>
      <c r="R1771" t="str">
        <f>RIGHT(Table1[[#This Row],[Category and Sub-Category]],LEN(Table1[[#This Row],[Category and Sub-Category]])-FIND("/",Table1[[#This Row],[Category and Sub-Category]]))</f>
        <v>photobooks</v>
      </c>
      <c r="S1771" s="14">
        <f>(((Table1[[#This Row],[launched_at]]/60)/60)/24)+DATE(1970,1,1)</f>
        <v>41987.818969907406</v>
      </c>
      <c r="T1771" s="14">
        <f t="shared" si="27"/>
        <v>42017.818969907406</v>
      </c>
    </row>
    <row r="1772" spans="1:20" ht="43.5" x14ac:dyDescent="0.35">
      <c r="A1772">
        <v>1770</v>
      </c>
      <c r="B1772" s="1" t="s">
        <v>1771</v>
      </c>
      <c r="C1772" s="1" t="s">
        <v>5880</v>
      </c>
      <c r="D1772" s="6">
        <v>24500</v>
      </c>
      <c r="E1772" s="6">
        <v>13846</v>
      </c>
      <c r="F1772" t="s">
        <v>8221</v>
      </c>
      <c r="G1772" t="s">
        <v>8224</v>
      </c>
      <c r="H1772" t="s">
        <v>8246</v>
      </c>
      <c r="I1772">
        <v>1413312194</v>
      </c>
      <c r="J1772">
        <v>1410288194</v>
      </c>
      <c r="K1772" t="b">
        <v>1</v>
      </c>
      <c r="L1772">
        <v>92</v>
      </c>
      <c r="M1772" t="b">
        <v>0</v>
      </c>
      <c r="N1772" t="s">
        <v>8285</v>
      </c>
      <c r="O1772" s="16">
        <f>Table1[[#This Row],[pledged]]/Table1[[#This Row],[goal]]*100</f>
        <v>56.51428571428572</v>
      </c>
      <c r="P1772" s="6">
        <f>IFERROR(Table1[[#This Row],[pledged]]/Table1[[#This Row],[backers_count]],0)</f>
        <v>150.5</v>
      </c>
      <c r="Q1772" t="str">
        <f>LEFT(Table1[[#This Row],[Category and Sub-Category]],FIND("/",Table1[[#This Row],[Category and Sub-Category]])-1)</f>
        <v>photography</v>
      </c>
      <c r="R1772" t="str">
        <f>RIGHT(Table1[[#This Row],[Category and Sub-Category]],LEN(Table1[[#This Row],[Category and Sub-Category]])-FIND("/",Table1[[#This Row],[Category and Sub-Category]]))</f>
        <v>photobooks</v>
      </c>
      <c r="S1772" s="14">
        <f>(((Table1[[#This Row],[launched_at]]/60)/60)/24)+DATE(1970,1,1)</f>
        <v>41891.780023148152</v>
      </c>
      <c r="T1772" s="14">
        <f t="shared" si="27"/>
        <v>41926.780023148152</v>
      </c>
    </row>
    <row r="1773" spans="1:20" ht="43.5" x14ac:dyDescent="0.35">
      <c r="A1773">
        <v>1771</v>
      </c>
      <c r="B1773" s="1" t="s">
        <v>1772</v>
      </c>
      <c r="C1773" s="1" t="s">
        <v>5881</v>
      </c>
      <c r="D1773" s="6">
        <v>4200</v>
      </c>
      <c r="E1773" s="6">
        <v>895</v>
      </c>
      <c r="F1773" t="s">
        <v>8221</v>
      </c>
      <c r="G1773" t="s">
        <v>8225</v>
      </c>
      <c r="H1773" t="s">
        <v>8247</v>
      </c>
      <c r="I1773">
        <v>1414107040</v>
      </c>
      <c r="J1773">
        <v>1411515040</v>
      </c>
      <c r="K1773" t="b">
        <v>1</v>
      </c>
      <c r="L1773">
        <v>25</v>
      </c>
      <c r="M1773" t="b">
        <v>0</v>
      </c>
      <c r="N1773" t="s">
        <v>8285</v>
      </c>
      <c r="O1773" s="16">
        <f>Table1[[#This Row],[pledged]]/Table1[[#This Row],[goal]]*100</f>
        <v>21.30952380952381</v>
      </c>
      <c r="P1773" s="6">
        <f>IFERROR(Table1[[#This Row],[pledged]]/Table1[[#This Row],[backers_count]],0)</f>
        <v>35.799999999999997</v>
      </c>
      <c r="Q1773" t="str">
        <f>LEFT(Table1[[#This Row],[Category and Sub-Category]],FIND("/",Table1[[#This Row],[Category and Sub-Category]])-1)</f>
        <v>photography</v>
      </c>
      <c r="R1773" t="str">
        <f>RIGHT(Table1[[#This Row],[Category and Sub-Category]],LEN(Table1[[#This Row],[Category and Sub-Category]])-FIND("/",Table1[[#This Row],[Category and Sub-Category]]))</f>
        <v>photobooks</v>
      </c>
      <c r="S1773" s="14">
        <f>(((Table1[[#This Row],[launched_at]]/60)/60)/24)+DATE(1970,1,1)</f>
        <v>41905.979629629634</v>
      </c>
      <c r="T1773" s="14">
        <f t="shared" si="27"/>
        <v>41935.979629629634</v>
      </c>
    </row>
    <row r="1774" spans="1:20" ht="43.5" x14ac:dyDescent="0.35">
      <c r="A1774">
        <v>1772</v>
      </c>
      <c r="B1774" s="1" t="s">
        <v>1773</v>
      </c>
      <c r="C1774" s="1" t="s">
        <v>5882</v>
      </c>
      <c r="D1774" s="6">
        <v>5500</v>
      </c>
      <c r="E1774" s="6">
        <v>858</v>
      </c>
      <c r="F1774" t="s">
        <v>8221</v>
      </c>
      <c r="G1774" t="s">
        <v>8225</v>
      </c>
      <c r="H1774" t="s">
        <v>8247</v>
      </c>
      <c r="I1774">
        <v>1404666836</v>
      </c>
      <c r="J1774">
        <v>1399482836</v>
      </c>
      <c r="K1774" t="b">
        <v>1</v>
      </c>
      <c r="L1774">
        <v>19</v>
      </c>
      <c r="M1774" t="b">
        <v>0</v>
      </c>
      <c r="N1774" t="s">
        <v>8285</v>
      </c>
      <c r="O1774" s="16">
        <f>Table1[[#This Row],[pledged]]/Table1[[#This Row],[goal]]*100</f>
        <v>15.6</v>
      </c>
      <c r="P1774" s="6">
        <f>IFERROR(Table1[[#This Row],[pledged]]/Table1[[#This Row],[backers_count]],0)</f>
        <v>45.157894736842103</v>
      </c>
      <c r="Q1774" t="str">
        <f>LEFT(Table1[[#This Row],[Category and Sub-Category]],FIND("/",Table1[[#This Row],[Category and Sub-Category]])-1)</f>
        <v>photography</v>
      </c>
      <c r="R1774" t="str">
        <f>RIGHT(Table1[[#This Row],[Category and Sub-Category]],LEN(Table1[[#This Row],[Category and Sub-Category]])-FIND("/",Table1[[#This Row],[Category and Sub-Category]]))</f>
        <v>photobooks</v>
      </c>
      <c r="S1774" s="14">
        <f>(((Table1[[#This Row],[launched_at]]/60)/60)/24)+DATE(1970,1,1)</f>
        <v>41766.718009259261</v>
      </c>
      <c r="T1774" s="14">
        <f t="shared" si="27"/>
        <v>41826.718009259261</v>
      </c>
    </row>
    <row r="1775" spans="1:20" ht="43.5" x14ac:dyDescent="0.35">
      <c r="A1775">
        <v>1773</v>
      </c>
      <c r="B1775" s="1" t="s">
        <v>1774</v>
      </c>
      <c r="C1775" s="1" t="s">
        <v>5883</v>
      </c>
      <c r="D1775" s="6">
        <v>30000</v>
      </c>
      <c r="E1775" s="6">
        <v>1877</v>
      </c>
      <c r="F1775" t="s">
        <v>8221</v>
      </c>
      <c r="G1775" t="s">
        <v>8224</v>
      </c>
      <c r="H1775" t="s">
        <v>8246</v>
      </c>
      <c r="I1775">
        <v>1421691298</v>
      </c>
      <c r="J1775">
        <v>1417803298</v>
      </c>
      <c r="K1775" t="b">
        <v>1</v>
      </c>
      <c r="L1775">
        <v>19</v>
      </c>
      <c r="M1775" t="b">
        <v>0</v>
      </c>
      <c r="N1775" t="s">
        <v>8285</v>
      </c>
      <c r="O1775" s="16">
        <f>Table1[[#This Row],[pledged]]/Table1[[#This Row],[goal]]*100</f>
        <v>6.2566666666666677</v>
      </c>
      <c r="P1775" s="6">
        <f>IFERROR(Table1[[#This Row],[pledged]]/Table1[[#This Row],[backers_count]],0)</f>
        <v>98.78947368421052</v>
      </c>
      <c r="Q1775" t="str">
        <f>LEFT(Table1[[#This Row],[Category and Sub-Category]],FIND("/",Table1[[#This Row],[Category and Sub-Category]])-1)</f>
        <v>photography</v>
      </c>
      <c r="R1775" t="str">
        <f>RIGHT(Table1[[#This Row],[Category and Sub-Category]],LEN(Table1[[#This Row],[Category and Sub-Category]])-FIND("/",Table1[[#This Row],[Category and Sub-Category]]))</f>
        <v>photobooks</v>
      </c>
      <c r="S1775" s="14">
        <f>(((Table1[[#This Row],[launched_at]]/60)/60)/24)+DATE(1970,1,1)</f>
        <v>41978.760393518518</v>
      </c>
      <c r="T1775" s="14">
        <f t="shared" si="27"/>
        <v>42023.760393518518</v>
      </c>
    </row>
    <row r="1776" spans="1:20" ht="43.5" x14ac:dyDescent="0.35">
      <c r="A1776">
        <v>1774</v>
      </c>
      <c r="B1776" s="1" t="s">
        <v>1775</v>
      </c>
      <c r="C1776" s="1" t="s">
        <v>5884</v>
      </c>
      <c r="D1776" s="6">
        <v>2500</v>
      </c>
      <c r="E1776" s="6">
        <v>1148</v>
      </c>
      <c r="F1776" t="s">
        <v>8221</v>
      </c>
      <c r="G1776" t="s">
        <v>8224</v>
      </c>
      <c r="H1776" t="s">
        <v>8246</v>
      </c>
      <c r="I1776">
        <v>1417273140</v>
      </c>
      <c r="J1776">
        <v>1413609292</v>
      </c>
      <c r="K1776" t="b">
        <v>1</v>
      </c>
      <c r="L1776">
        <v>13</v>
      </c>
      <c r="M1776" t="b">
        <v>0</v>
      </c>
      <c r="N1776" t="s">
        <v>8285</v>
      </c>
      <c r="O1776" s="16">
        <f>Table1[[#This Row],[pledged]]/Table1[[#This Row],[goal]]*100</f>
        <v>45.92</v>
      </c>
      <c r="P1776" s="6">
        <f>IFERROR(Table1[[#This Row],[pledged]]/Table1[[#This Row],[backers_count]],0)</f>
        <v>88.307692307692307</v>
      </c>
      <c r="Q1776" t="str">
        <f>LEFT(Table1[[#This Row],[Category and Sub-Category]],FIND("/",Table1[[#This Row],[Category and Sub-Category]])-1)</f>
        <v>photography</v>
      </c>
      <c r="R1776" t="str">
        <f>RIGHT(Table1[[#This Row],[Category and Sub-Category]],LEN(Table1[[#This Row],[Category and Sub-Category]])-FIND("/",Table1[[#This Row],[Category and Sub-Category]]))</f>
        <v>photobooks</v>
      </c>
      <c r="S1776" s="14">
        <f>(((Table1[[#This Row],[launched_at]]/60)/60)/24)+DATE(1970,1,1)</f>
        <v>41930.218657407408</v>
      </c>
      <c r="T1776" s="14">
        <f t="shared" si="27"/>
        <v>41972.624305555553</v>
      </c>
    </row>
    <row r="1777" spans="1:20" ht="43.5" x14ac:dyDescent="0.35">
      <c r="A1777">
        <v>1775</v>
      </c>
      <c r="B1777" s="1" t="s">
        <v>1776</v>
      </c>
      <c r="C1777" s="1" t="s">
        <v>5885</v>
      </c>
      <c r="D1777" s="6">
        <v>32500</v>
      </c>
      <c r="E1777" s="6">
        <v>21158</v>
      </c>
      <c r="F1777" t="s">
        <v>8221</v>
      </c>
      <c r="G1777" t="s">
        <v>8224</v>
      </c>
      <c r="H1777" t="s">
        <v>8246</v>
      </c>
      <c r="I1777">
        <v>1414193160</v>
      </c>
      <c r="J1777">
        <v>1410305160</v>
      </c>
      <c r="K1777" t="b">
        <v>1</v>
      </c>
      <c r="L1777">
        <v>124</v>
      </c>
      <c r="M1777" t="b">
        <v>0</v>
      </c>
      <c r="N1777" t="s">
        <v>8285</v>
      </c>
      <c r="O1777" s="16">
        <f>Table1[[#This Row],[pledged]]/Table1[[#This Row],[goal]]*100</f>
        <v>65.101538461538468</v>
      </c>
      <c r="P1777" s="6">
        <f>IFERROR(Table1[[#This Row],[pledged]]/Table1[[#This Row],[backers_count]],0)</f>
        <v>170.62903225806451</v>
      </c>
      <c r="Q1777" t="str">
        <f>LEFT(Table1[[#This Row],[Category and Sub-Category]],FIND("/",Table1[[#This Row],[Category and Sub-Category]])-1)</f>
        <v>photography</v>
      </c>
      <c r="R1777" t="str">
        <f>RIGHT(Table1[[#This Row],[Category and Sub-Category]],LEN(Table1[[#This Row],[Category and Sub-Category]])-FIND("/",Table1[[#This Row],[Category and Sub-Category]]))</f>
        <v>photobooks</v>
      </c>
      <c r="S1777" s="14">
        <f>(((Table1[[#This Row],[launched_at]]/60)/60)/24)+DATE(1970,1,1)</f>
        <v>41891.976388888892</v>
      </c>
      <c r="T1777" s="14">
        <f t="shared" si="27"/>
        <v>41936.976388888892</v>
      </c>
    </row>
    <row r="1778" spans="1:20" ht="43.5" x14ac:dyDescent="0.35">
      <c r="A1778">
        <v>1776</v>
      </c>
      <c r="B1778" s="1" t="s">
        <v>1777</v>
      </c>
      <c r="C1778" s="1" t="s">
        <v>5886</v>
      </c>
      <c r="D1778" s="6">
        <v>5000</v>
      </c>
      <c r="E1778" s="6">
        <v>335</v>
      </c>
      <c r="F1778" t="s">
        <v>8221</v>
      </c>
      <c r="G1778" t="s">
        <v>8225</v>
      </c>
      <c r="H1778" t="s">
        <v>8247</v>
      </c>
      <c r="I1778">
        <v>1414623471</v>
      </c>
      <c r="J1778">
        <v>1411513071</v>
      </c>
      <c r="K1778" t="b">
        <v>1</v>
      </c>
      <c r="L1778">
        <v>4</v>
      </c>
      <c r="M1778" t="b">
        <v>0</v>
      </c>
      <c r="N1778" t="s">
        <v>8285</v>
      </c>
      <c r="O1778" s="16">
        <f>Table1[[#This Row],[pledged]]/Table1[[#This Row],[goal]]*100</f>
        <v>6.7</v>
      </c>
      <c r="P1778" s="6">
        <f>IFERROR(Table1[[#This Row],[pledged]]/Table1[[#This Row],[backers_count]],0)</f>
        <v>83.75</v>
      </c>
      <c r="Q1778" t="str">
        <f>LEFT(Table1[[#This Row],[Category and Sub-Category]],FIND("/",Table1[[#This Row],[Category and Sub-Category]])-1)</f>
        <v>photography</v>
      </c>
      <c r="R1778" t="str">
        <f>RIGHT(Table1[[#This Row],[Category and Sub-Category]],LEN(Table1[[#This Row],[Category and Sub-Category]])-FIND("/",Table1[[#This Row],[Category and Sub-Category]]))</f>
        <v>photobooks</v>
      </c>
      <c r="S1778" s="14">
        <f>(((Table1[[#This Row],[launched_at]]/60)/60)/24)+DATE(1970,1,1)</f>
        <v>41905.95684027778</v>
      </c>
      <c r="T1778" s="14">
        <f t="shared" si="27"/>
        <v>41941.95684027778</v>
      </c>
    </row>
    <row r="1779" spans="1:20" ht="58" x14ac:dyDescent="0.35">
      <c r="A1779">
        <v>1777</v>
      </c>
      <c r="B1779" s="1" t="s">
        <v>1778</v>
      </c>
      <c r="C1779" s="1" t="s">
        <v>5887</v>
      </c>
      <c r="D1779" s="6">
        <v>4800</v>
      </c>
      <c r="E1779" s="6">
        <v>651</v>
      </c>
      <c r="F1779" t="s">
        <v>8221</v>
      </c>
      <c r="G1779" t="s">
        <v>8233</v>
      </c>
      <c r="H1779" t="s">
        <v>8249</v>
      </c>
      <c r="I1779">
        <v>1424421253</v>
      </c>
      <c r="J1779">
        <v>1421829253</v>
      </c>
      <c r="K1779" t="b">
        <v>1</v>
      </c>
      <c r="L1779">
        <v>10</v>
      </c>
      <c r="M1779" t="b">
        <v>0</v>
      </c>
      <c r="N1779" t="s">
        <v>8285</v>
      </c>
      <c r="O1779" s="16">
        <f>Table1[[#This Row],[pledged]]/Table1[[#This Row],[goal]]*100</f>
        <v>13.5625</v>
      </c>
      <c r="P1779" s="6">
        <f>IFERROR(Table1[[#This Row],[pledged]]/Table1[[#This Row],[backers_count]],0)</f>
        <v>65.099999999999994</v>
      </c>
      <c r="Q1779" t="str">
        <f>LEFT(Table1[[#This Row],[Category and Sub-Category]],FIND("/",Table1[[#This Row],[Category and Sub-Category]])-1)</f>
        <v>photography</v>
      </c>
      <c r="R1779" t="str">
        <f>RIGHT(Table1[[#This Row],[Category and Sub-Category]],LEN(Table1[[#This Row],[Category and Sub-Category]])-FIND("/",Table1[[#This Row],[Category and Sub-Category]]))</f>
        <v>photobooks</v>
      </c>
      <c r="S1779" s="14">
        <f>(((Table1[[#This Row],[launched_at]]/60)/60)/24)+DATE(1970,1,1)</f>
        <v>42025.357094907406</v>
      </c>
      <c r="T1779" s="14">
        <f t="shared" si="27"/>
        <v>42055.357094907406</v>
      </c>
    </row>
    <row r="1780" spans="1:20" ht="43.5" x14ac:dyDescent="0.35">
      <c r="A1780">
        <v>1778</v>
      </c>
      <c r="B1780" s="1" t="s">
        <v>1779</v>
      </c>
      <c r="C1780" s="1" t="s">
        <v>5888</v>
      </c>
      <c r="D1780" s="6">
        <v>50000</v>
      </c>
      <c r="E1780" s="6">
        <v>995</v>
      </c>
      <c r="F1780" t="s">
        <v>8221</v>
      </c>
      <c r="G1780" t="s">
        <v>8224</v>
      </c>
      <c r="H1780" t="s">
        <v>8246</v>
      </c>
      <c r="I1780">
        <v>1427485395</v>
      </c>
      <c r="J1780">
        <v>1423600995</v>
      </c>
      <c r="K1780" t="b">
        <v>1</v>
      </c>
      <c r="L1780">
        <v>15</v>
      </c>
      <c r="M1780" t="b">
        <v>0</v>
      </c>
      <c r="N1780" t="s">
        <v>8285</v>
      </c>
      <c r="O1780" s="16">
        <f>Table1[[#This Row],[pledged]]/Table1[[#This Row],[goal]]*100</f>
        <v>1.9900000000000002</v>
      </c>
      <c r="P1780" s="6">
        <f>IFERROR(Table1[[#This Row],[pledged]]/Table1[[#This Row],[backers_count]],0)</f>
        <v>66.333333333333329</v>
      </c>
      <c r="Q1780" t="str">
        <f>LEFT(Table1[[#This Row],[Category and Sub-Category]],FIND("/",Table1[[#This Row],[Category and Sub-Category]])-1)</f>
        <v>photography</v>
      </c>
      <c r="R1780" t="str">
        <f>RIGHT(Table1[[#This Row],[Category and Sub-Category]],LEN(Table1[[#This Row],[Category and Sub-Category]])-FIND("/",Table1[[#This Row],[Category and Sub-Category]]))</f>
        <v>photobooks</v>
      </c>
      <c r="S1780" s="14">
        <f>(((Table1[[#This Row],[launched_at]]/60)/60)/24)+DATE(1970,1,1)</f>
        <v>42045.86336805555</v>
      </c>
      <c r="T1780" s="14">
        <f t="shared" si="27"/>
        <v>42090.821701388893</v>
      </c>
    </row>
    <row r="1781" spans="1:20" ht="43.5" x14ac:dyDescent="0.35">
      <c r="A1781">
        <v>1779</v>
      </c>
      <c r="B1781" s="1" t="s">
        <v>1780</v>
      </c>
      <c r="C1781" s="1" t="s">
        <v>5889</v>
      </c>
      <c r="D1781" s="6">
        <v>11000</v>
      </c>
      <c r="E1781" s="6">
        <v>3986</v>
      </c>
      <c r="F1781" t="s">
        <v>8221</v>
      </c>
      <c r="G1781" t="s">
        <v>8224</v>
      </c>
      <c r="H1781" t="s">
        <v>8246</v>
      </c>
      <c r="I1781">
        <v>1472834180</v>
      </c>
      <c r="J1781">
        <v>1470242180</v>
      </c>
      <c r="K1781" t="b">
        <v>1</v>
      </c>
      <c r="L1781">
        <v>38</v>
      </c>
      <c r="M1781" t="b">
        <v>0</v>
      </c>
      <c r="N1781" t="s">
        <v>8285</v>
      </c>
      <c r="O1781" s="16">
        <f>Table1[[#This Row],[pledged]]/Table1[[#This Row],[goal]]*100</f>
        <v>36.236363636363642</v>
      </c>
      <c r="P1781" s="6">
        <f>IFERROR(Table1[[#This Row],[pledged]]/Table1[[#This Row],[backers_count]],0)</f>
        <v>104.89473684210526</v>
      </c>
      <c r="Q1781" t="str">
        <f>LEFT(Table1[[#This Row],[Category and Sub-Category]],FIND("/",Table1[[#This Row],[Category and Sub-Category]])-1)</f>
        <v>photography</v>
      </c>
      <c r="R1781" t="str">
        <f>RIGHT(Table1[[#This Row],[Category and Sub-Category]],LEN(Table1[[#This Row],[Category and Sub-Category]])-FIND("/",Table1[[#This Row],[Category and Sub-Category]]))</f>
        <v>photobooks</v>
      </c>
      <c r="S1781" s="14">
        <f>(((Table1[[#This Row],[launched_at]]/60)/60)/24)+DATE(1970,1,1)</f>
        <v>42585.691898148143</v>
      </c>
      <c r="T1781" s="14">
        <f t="shared" si="27"/>
        <v>42615.691898148143</v>
      </c>
    </row>
    <row r="1782" spans="1:20" ht="43.5" x14ac:dyDescent="0.35">
      <c r="A1782">
        <v>1780</v>
      </c>
      <c r="B1782" s="1" t="s">
        <v>1781</v>
      </c>
      <c r="C1782" s="1" t="s">
        <v>5890</v>
      </c>
      <c r="D1782" s="6">
        <v>30000</v>
      </c>
      <c r="E1782" s="6">
        <v>11923</v>
      </c>
      <c r="F1782" t="s">
        <v>8221</v>
      </c>
      <c r="G1782" t="s">
        <v>8224</v>
      </c>
      <c r="H1782" t="s">
        <v>8246</v>
      </c>
      <c r="I1782">
        <v>1467469510</v>
      </c>
      <c r="J1782">
        <v>1462285510</v>
      </c>
      <c r="K1782" t="b">
        <v>1</v>
      </c>
      <c r="L1782">
        <v>152</v>
      </c>
      <c r="M1782" t="b">
        <v>0</v>
      </c>
      <c r="N1782" t="s">
        <v>8285</v>
      </c>
      <c r="O1782" s="16">
        <f>Table1[[#This Row],[pledged]]/Table1[[#This Row],[goal]]*100</f>
        <v>39.743333333333339</v>
      </c>
      <c r="P1782" s="6">
        <f>IFERROR(Table1[[#This Row],[pledged]]/Table1[[#This Row],[backers_count]],0)</f>
        <v>78.440789473684205</v>
      </c>
      <c r="Q1782" t="str">
        <f>LEFT(Table1[[#This Row],[Category and Sub-Category]],FIND("/",Table1[[#This Row],[Category and Sub-Category]])-1)</f>
        <v>photography</v>
      </c>
      <c r="R1782" t="str">
        <f>RIGHT(Table1[[#This Row],[Category and Sub-Category]],LEN(Table1[[#This Row],[Category and Sub-Category]])-FIND("/",Table1[[#This Row],[Category and Sub-Category]]))</f>
        <v>photobooks</v>
      </c>
      <c r="S1782" s="14">
        <f>(((Table1[[#This Row],[launched_at]]/60)/60)/24)+DATE(1970,1,1)</f>
        <v>42493.600810185191</v>
      </c>
      <c r="T1782" s="14">
        <f t="shared" si="27"/>
        <v>42553.600810185191</v>
      </c>
    </row>
    <row r="1783" spans="1:20" ht="43.5" x14ac:dyDescent="0.35">
      <c r="A1783">
        <v>1781</v>
      </c>
      <c r="B1783" s="1" t="s">
        <v>1782</v>
      </c>
      <c r="C1783" s="1" t="s">
        <v>5891</v>
      </c>
      <c r="D1783" s="6">
        <v>5500</v>
      </c>
      <c r="E1783" s="6">
        <v>1417</v>
      </c>
      <c r="F1783" t="s">
        <v>8221</v>
      </c>
      <c r="G1783" t="s">
        <v>8224</v>
      </c>
      <c r="H1783" t="s">
        <v>8246</v>
      </c>
      <c r="I1783">
        <v>1473950945</v>
      </c>
      <c r="J1783">
        <v>1471272545</v>
      </c>
      <c r="K1783" t="b">
        <v>1</v>
      </c>
      <c r="L1783">
        <v>24</v>
      </c>
      <c r="M1783" t="b">
        <v>0</v>
      </c>
      <c r="N1783" t="s">
        <v>8285</v>
      </c>
      <c r="O1783" s="16">
        <f>Table1[[#This Row],[pledged]]/Table1[[#This Row],[goal]]*100</f>
        <v>25.763636363636365</v>
      </c>
      <c r="P1783" s="6">
        <f>IFERROR(Table1[[#This Row],[pledged]]/Table1[[#This Row],[backers_count]],0)</f>
        <v>59.041666666666664</v>
      </c>
      <c r="Q1783" t="str">
        <f>LEFT(Table1[[#This Row],[Category and Sub-Category]],FIND("/",Table1[[#This Row],[Category and Sub-Category]])-1)</f>
        <v>photography</v>
      </c>
      <c r="R1783" t="str">
        <f>RIGHT(Table1[[#This Row],[Category and Sub-Category]],LEN(Table1[[#This Row],[Category and Sub-Category]])-FIND("/",Table1[[#This Row],[Category and Sub-Category]]))</f>
        <v>photobooks</v>
      </c>
      <c r="S1783" s="14">
        <f>(((Table1[[#This Row],[launched_at]]/60)/60)/24)+DATE(1970,1,1)</f>
        <v>42597.617418981477</v>
      </c>
      <c r="T1783" s="14">
        <f t="shared" si="27"/>
        <v>42628.617418981477</v>
      </c>
    </row>
    <row r="1784" spans="1:20" ht="58" x14ac:dyDescent="0.35">
      <c r="A1784">
        <v>1782</v>
      </c>
      <c r="B1784" s="1" t="s">
        <v>1783</v>
      </c>
      <c r="C1784" s="1" t="s">
        <v>5892</v>
      </c>
      <c r="D1784" s="6">
        <v>35000</v>
      </c>
      <c r="E1784" s="6">
        <v>5422</v>
      </c>
      <c r="F1784" t="s">
        <v>8221</v>
      </c>
      <c r="G1784" t="s">
        <v>8224</v>
      </c>
      <c r="H1784" t="s">
        <v>8246</v>
      </c>
      <c r="I1784">
        <v>1456062489</v>
      </c>
      <c r="J1784">
        <v>1453211289</v>
      </c>
      <c r="K1784" t="b">
        <v>1</v>
      </c>
      <c r="L1784">
        <v>76</v>
      </c>
      <c r="M1784" t="b">
        <v>0</v>
      </c>
      <c r="N1784" t="s">
        <v>8285</v>
      </c>
      <c r="O1784" s="16">
        <f>Table1[[#This Row],[pledged]]/Table1[[#This Row],[goal]]*100</f>
        <v>15.491428571428573</v>
      </c>
      <c r="P1784" s="6">
        <f>IFERROR(Table1[[#This Row],[pledged]]/Table1[[#This Row],[backers_count]],0)</f>
        <v>71.34210526315789</v>
      </c>
      <c r="Q1784" t="str">
        <f>LEFT(Table1[[#This Row],[Category and Sub-Category]],FIND("/",Table1[[#This Row],[Category and Sub-Category]])-1)</f>
        <v>photography</v>
      </c>
      <c r="R1784" t="str">
        <f>RIGHT(Table1[[#This Row],[Category and Sub-Category]],LEN(Table1[[#This Row],[Category and Sub-Category]])-FIND("/",Table1[[#This Row],[Category and Sub-Category]]))</f>
        <v>photobooks</v>
      </c>
      <c r="S1784" s="14">
        <f>(((Table1[[#This Row],[launched_at]]/60)/60)/24)+DATE(1970,1,1)</f>
        <v>42388.575104166666</v>
      </c>
      <c r="T1784" s="14">
        <f t="shared" si="27"/>
        <v>42421.575104166666</v>
      </c>
    </row>
    <row r="1785" spans="1:20" ht="43.5" x14ac:dyDescent="0.35">
      <c r="A1785">
        <v>1783</v>
      </c>
      <c r="B1785" s="1" t="s">
        <v>1784</v>
      </c>
      <c r="C1785" s="1" t="s">
        <v>5893</v>
      </c>
      <c r="D1785" s="6">
        <v>40000</v>
      </c>
      <c r="E1785" s="6">
        <v>9477</v>
      </c>
      <c r="F1785" t="s">
        <v>8221</v>
      </c>
      <c r="G1785" t="s">
        <v>8224</v>
      </c>
      <c r="H1785" t="s">
        <v>8246</v>
      </c>
      <c r="I1785">
        <v>1432248478</v>
      </c>
      <c r="J1785">
        <v>1429656478</v>
      </c>
      <c r="K1785" t="b">
        <v>1</v>
      </c>
      <c r="L1785">
        <v>185</v>
      </c>
      <c r="M1785" t="b">
        <v>0</v>
      </c>
      <c r="N1785" t="s">
        <v>8285</v>
      </c>
      <c r="O1785" s="16">
        <f>Table1[[#This Row],[pledged]]/Table1[[#This Row],[goal]]*100</f>
        <v>23.692499999999999</v>
      </c>
      <c r="P1785" s="6">
        <f>IFERROR(Table1[[#This Row],[pledged]]/Table1[[#This Row],[backers_count]],0)</f>
        <v>51.227027027027027</v>
      </c>
      <c r="Q1785" t="str">
        <f>LEFT(Table1[[#This Row],[Category and Sub-Category]],FIND("/",Table1[[#This Row],[Category and Sub-Category]])-1)</f>
        <v>photography</v>
      </c>
      <c r="R1785" t="str">
        <f>RIGHT(Table1[[#This Row],[Category and Sub-Category]],LEN(Table1[[#This Row],[Category and Sub-Category]])-FIND("/",Table1[[#This Row],[Category and Sub-Category]]))</f>
        <v>photobooks</v>
      </c>
      <c r="S1785" s="14">
        <f>(((Table1[[#This Row],[launched_at]]/60)/60)/24)+DATE(1970,1,1)</f>
        <v>42115.949976851851</v>
      </c>
      <c r="T1785" s="14">
        <f t="shared" si="27"/>
        <v>42145.949976851851</v>
      </c>
    </row>
    <row r="1786" spans="1:20" ht="43.5" x14ac:dyDescent="0.35">
      <c r="A1786">
        <v>1784</v>
      </c>
      <c r="B1786" s="1" t="s">
        <v>1785</v>
      </c>
      <c r="C1786" s="1" t="s">
        <v>5894</v>
      </c>
      <c r="D1786" s="6">
        <v>5000</v>
      </c>
      <c r="E1786" s="6">
        <v>1988</v>
      </c>
      <c r="F1786" t="s">
        <v>8221</v>
      </c>
      <c r="G1786" t="s">
        <v>8224</v>
      </c>
      <c r="H1786" t="s">
        <v>8246</v>
      </c>
      <c r="I1786">
        <v>1422674700</v>
      </c>
      <c r="J1786">
        <v>1419954240</v>
      </c>
      <c r="K1786" t="b">
        <v>1</v>
      </c>
      <c r="L1786">
        <v>33</v>
      </c>
      <c r="M1786" t="b">
        <v>0</v>
      </c>
      <c r="N1786" t="s">
        <v>8285</v>
      </c>
      <c r="O1786" s="16">
        <f>Table1[[#This Row],[pledged]]/Table1[[#This Row],[goal]]*100</f>
        <v>39.76</v>
      </c>
      <c r="P1786" s="6">
        <f>IFERROR(Table1[[#This Row],[pledged]]/Table1[[#This Row],[backers_count]],0)</f>
        <v>60.242424242424242</v>
      </c>
      <c r="Q1786" t="str">
        <f>LEFT(Table1[[#This Row],[Category and Sub-Category]],FIND("/",Table1[[#This Row],[Category and Sub-Category]])-1)</f>
        <v>photography</v>
      </c>
      <c r="R1786" t="str">
        <f>RIGHT(Table1[[#This Row],[Category and Sub-Category]],LEN(Table1[[#This Row],[Category and Sub-Category]])-FIND("/",Table1[[#This Row],[Category and Sub-Category]]))</f>
        <v>photobooks</v>
      </c>
      <c r="S1786" s="14">
        <f>(((Table1[[#This Row],[launched_at]]/60)/60)/24)+DATE(1970,1,1)</f>
        <v>42003.655555555553</v>
      </c>
      <c r="T1786" s="14">
        <f t="shared" si="27"/>
        <v>42035.142361111109</v>
      </c>
    </row>
    <row r="1787" spans="1:20" ht="43.5" x14ac:dyDescent="0.35">
      <c r="A1787">
        <v>1785</v>
      </c>
      <c r="B1787" s="1" t="s">
        <v>1786</v>
      </c>
      <c r="C1787" s="1" t="s">
        <v>5895</v>
      </c>
      <c r="D1787" s="6">
        <v>24000</v>
      </c>
      <c r="E1787" s="6">
        <v>4853</v>
      </c>
      <c r="F1787" t="s">
        <v>8221</v>
      </c>
      <c r="G1787" t="s">
        <v>8224</v>
      </c>
      <c r="H1787" t="s">
        <v>8246</v>
      </c>
      <c r="I1787">
        <v>1413417600</v>
      </c>
      <c r="J1787">
        <v>1410750855</v>
      </c>
      <c r="K1787" t="b">
        <v>1</v>
      </c>
      <c r="L1787">
        <v>108</v>
      </c>
      <c r="M1787" t="b">
        <v>0</v>
      </c>
      <c r="N1787" t="s">
        <v>8285</v>
      </c>
      <c r="O1787" s="16">
        <f>Table1[[#This Row],[pledged]]/Table1[[#This Row],[goal]]*100</f>
        <v>20.220833333333331</v>
      </c>
      <c r="P1787" s="6">
        <f>IFERROR(Table1[[#This Row],[pledged]]/Table1[[#This Row],[backers_count]],0)</f>
        <v>44.935185185185183</v>
      </c>
      <c r="Q1787" t="str">
        <f>LEFT(Table1[[#This Row],[Category and Sub-Category]],FIND("/",Table1[[#This Row],[Category and Sub-Category]])-1)</f>
        <v>photography</v>
      </c>
      <c r="R1787" t="str">
        <f>RIGHT(Table1[[#This Row],[Category and Sub-Category]],LEN(Table1[[#This Row],[Category and Sub-Category]])-FIND("/",Table1[[#This Row],[Category and Sub-Category]]))</f>
        <v>photobooks</v>
      </c>
      <c r="S1787" s="14">
        <f>(((Table1[[#This Row],[launched_at]]/60)/60)/24)+DATE(1970,1,1)</f>
        <v>41897.134895833333</v>
      </c>
      <c r="T1787" s="14">
        <f t="shared" si="27"/>
        <v>41928</v>
      </c>
    </row>
    <row r="1788" spans="1:20" ht="43.5" x14ac:dyDescent="0.35">
      <c r="A1788">
        <v>1786</v>
      </c>
      <c r="B1788" s="1" t="s">
        <v>1787</v>
      </c>
      <c r="C1788" s="1" t="s">
        <v>5896</v>
      </c>
      <c r="D1788" s="6">
        <v>1900</v>
      </c>
      <c r="E1788" s="6">
        <v>905</v>
      </c>
      <c r="F1788" t="s">
        <v>8221</v>
      </c>
      <c r="G1788" t="s">
        <v>8233</v>
      </c>
      <c r="H1788" t="s">
        <v>8249</v>
      </c>
      <c r="I1788">
        <v>1418649177</v>
      </c>
      <c r="J1788">
        <v>1416057177</v>
      </c>
      <c r="K1788" t="b">
        <v>1</v>
      </c>
      <c r="L1788">
        <v>29</v>
      </c>
      <c r="M1788" t="b">
        <v>0</v>
      </c>
      <c r="N1788" t="s">
        <v>8285</v>
      </c>
      <c r="O1788" s="16">
        <f>Table1[[#This Row],[pledged]]/Table1[[#This Row],[goal]]*100</f>
        <v>47.631578947368418</v>
      </c>
      <c r="P1788" s="6">
        <f>IFERROR(Table1[[#This Row],[pledged]]/Table1[[#This Row],[backers_count]],0)</f>
        <v>31.206896551724139</v>
      </c>
      <c r="Q1788" t="str">
        <f>LEFT(Table1[[#This Row],[Category and Sub-Category]],FIND("/",Table1[[#This Row],[Category and Sub-Category]])-1)</f>
        <v>photography</v>
      </c>
      <c r="R1788" t="str">
        <f>RIGHT(Table1[[#This Row],[Category and Sub-Category]],LEN(Table1[[#This Row],[Category and Sub-Category]])-FIND("/",Table1[[#This Row],[Category and Sub-Category]]))</f>
        <v>photobooks</v>
      </c>
      <c r="S1788" s="14">
        <f>(((Table1[[#This Row],[launched_at]]/60)/60)/24)+DATE(1970,1,1)</f>
        <v>41958.550659722227</v>
      </c>
      <c r="T1788" s="14">
        <f t="shared" si="27"/>
        <v>41988.550659722227</v>
      </c>
    </row>
    <row r="1789" spans="1:20" ht="43.5" x14ac:dyDescent="0.35">
      <c r="A1789">
        <v>1787</v>
      </c>
      <c r="B1789" s="1" t="s">
        <v>1788</v>
      </c>
      <c r="C1789" s="1" t="s">
        <v>5897</v>
      </c>
      <c r="D1789" s="6">
        <v>10000</v>
      </c>
      <c r="E1789" s="6">
        <v>1533</v>
      </c>
      <c r="F1789" t="s">
        <v>8221</v>
      </c>
      <c r="G1789" t="s">
        <v>8224</v>
      </c>
      <c r="H1789" t="s">
        <v>8246</v>
      </c>
      <c r="I1789">
        <v>1428158637</v>
      </c>
      <c r="J1789">
        <v>1425570237</v>
      </c>
      <c r="K1789" t="b">
        <v>1</v>
      </c>
      <c r="L1789">
        <v>24</v>
      </c>
      <c r="M1789" t="b">
        <v>0</v>
      </c>
      <c r="N1789" t="s">
        <v>8285</v>
      </c>
      <c r="O1789" s="16">
        <f>Table1[[#This Row],[pledged]]/Table1[[#This Row],[goal]]*100</f>
        <v>15.329999999999998</v>
      </c>
      <c r="P1789" s="6">
        <f>IFERROR(Table1[[#This Row],[pledged]]/Table1[[#This Row],[backers_count]],0)</f>
        <v>63.875</v>
      </c>
      <c r="Q1789" t="str">
        <f>LEFT(Table1[[#This Row],[Category and Sub-Category]],FIND("/",Table1[[#This Row],[Category and Sub-Category]])-1)</f>
        <v>photography</v>
      </c>
      <c r="R1789" t="str">
        <f>RIGHT(Table1[[#This Row],[Category and Sub-Category]],LEN(Table1[[#This Row],[Category and Sub-Category]])-FIND("/",Table1[[#This Row],[Category and Sub-Category]]))</f>
        <v>photobooks</v>
      </c>
      <c r="S1789" s="14">
        <f>(((Table1[[#This Row],[launched_at]]/60)/60)/24)+DATE(1970,1,1)</f>
        <v>42068.65552083333</v>
      </c>
      <c r="T1789" s="14">
        <f t="shared" si="27"/>
        <v>42098.613854166666</v>
      </c>
    </row>
    <row r="1790" spans="1:20" ht="43.5" x14ac:dyDescent="0.35">
      <c r="A1790">
        <v>1788</v>
      </c>
      <c r="B1790" s="1" t="s">
        <v>1789</v>
      </c>
      <c r="C1790" s="1" t="s">
        <v>5898</v>
      </c>
      <c r="D1790" s="6">
        <v>5500</v>
      </c>
      <c r="E1790" s="6">
        <v>76</v>
      </c>
      <c r="F1790" t="s">
        <v>8221</v>
      </c>
      <c r="G1790" t="s">
        <v>8225</v>
      </c>
      <c r="H1790" t="s">
        <v>8247</v>
      </c>
      <c r="I1790">
        <v>1414795542</v>
      </c>
      <c r="J1790">
        <v>1412203542</v>
      </c>
      <c r="K1790" t="b">
        <v>1</v>
      </c>
      <c r="L1790">
        <v>4</v>
      </c>
      <c r="M1790" t="b">
        <v>0</v>
      </c>
      <c r="N1790" t="s">
        <v>8285</v>
      </c>
      <c r="O1790" s="16">
        <f>Table1[[#This Row],[pledged]]/Table1[[#This Row],[goal]]*100</f>
        <v>1.3818181818181818</v>
      </c>
      <c r="P1790" s="6">
        <f>IFERROR(Table1[[#This Row],[pledged]]/Table1[[#This Row],[backers_count]],0)</f>
        <v>19</v>
      </c>
      <c r="Q1790" t="str">
        <f>LEFT(Table1[[#This Row],[Category and Sub-Category]],FIND("/",Table1[[#This Row],[Category and Sub-Category]])-1)</f>
        <v>photography</v>
      </c>
      <c r="R1790" t="str">
        <f>RIGHT(Table1[[#This Row],[Category and Sub-Category]],LEN(Table1[[#This Row],[Category and Sub-Category]])-FIND("/",Table1[[#This Row],[Category and Sub-Category]]))</f>
        <v>photobooks</v>
      </c>
      <c r="S1790" s="14">
        <f>(((Table1[[#This Row],[launched_at]]/60)/60)/24)+DATE(1970,1,1)</f>
        <v>41913.94840277778</v>
      </c>
      <c r="T1790" s="14">
        <f t="shared" si="27"/>
        <v>41943.94840277778</v>
      </c>
    </row>
    <row r="1791" spans="1:20" ht="43.5" x14ac:dyDescent="0.35">
      <c r="A1791">
        <v>1789</v>
      </c>
      <c r="B1791" s="1" t="s">
        <v>1790</v>
      </c>
      <c r="C1791" s="1" t="s">
        <v>5899</v>
      </c>
      <c r="D1791" s="6">
        <v>8000</v>
      </c>
      <c r="E1791" s="6">
        <v>40</v>
      </c>
      <c r="F1791" t="s">
        <v>8221</v>
      </c>
      <c r="G1791" t="s">
        <v>8224</v>
      </c>
      <c r="H1791" t="s">
        <v>8246</v>
      </c>
      <c r="I1791">
        <v>1421042403</v>
      </c>
      <c r="J1791">
        <v>1415858403</v>
      </c>
      <c r="K1791" t="b">
        <v>1</v>
      </c>
      <c r="L1791">
        <v>4</v>
      </c>
      <c r="M1791" t="b">
        <v>0</v>
      </c>
      <c r="N1791" t="s">
        <v>8285</v>
      </c>
      <c r="O1791" s="16">
        <f>Table1[[#This Row],[pledged]]/Table1[[#This Row],[goal]]*100</f>
        <v>0.5</v>
      </c>
      <c r="P1791" s="6">
        <f>IFERROR(Table1[[#This Row],[pledged]]/Table1[[#This Row],[backers_count]],0)</f>
        <v>10</v>
      </c>
      <c r="Q1791" t="str">
        <f>LEFT(Table1[[#This Row],[Category and Sub-Category]],FIND("/",Table1[[#This Row],[Category and Sub-Category]])-1)</f>
        <v>photography</v>
      </c>
      <c r="R1791" t="str">
        <f>RIGHT(Table1[[#This Row],[Category and Sub-Category]],LEN(Table1[[#This Row],[Category and Sub-Category]])-FIND("/",Table1[[#This Row],[Category and Sub-Category]]))</f>
        <v>photobooks</v>
      </c>
      <c r="S1791" s="14">
        <f>(((Table1[[#This Row],[launched_at]]/60)/60)/24)+DATE(1970,1,1)</f>
        <v>41956.250034722223</v>
      </c>
      <c r="T1791" s="14">
        <f t="shared" si="27"/>
        <v>42016.250034722223</v>
      </c>
    </row>
    <row r="1792" spans="1:20" ht="43.5" x14ac:dyDescent="0.35">
      <c r="A1792">
        <v>1790</v>
      </c>
      <c r="B1792" s="1" t="s">
        <v>1791</v>
      </c>
      <c r="C1792" s="1" t="s">
        <v>5900</v>
      </c>
      <c r="D1792" s="6">
        <v>33000</v>
      </c>
      <c r="E1792" s="6">
        <v>1636</v>
      </c>
      <c r="F1792" t="s">
        <v>8221</v>
      </c>
      <c r="G1792" t="s">
        <v>8224</v>
      </c>
      <c r="H1792" t="s">
        <v>8246</v>
      </c>
      <c r="I1792">
        <v>1423152678</v>
      </c>
      <c r="J1792">
        <v>1420560678</v>
      </c>
      <c r="K1792" t="b">
        <v>1</v>
      </c>
      <c r="L1792">
        <v>15</v>
      </c>
      <c r="M1792" t="b">
        <v>0</v>
      </c>
      <c r="N1792" t="s">
        <v>8285</v>
      </c>
      <c r="O1792" s="16">
        <f>Table1[[#This Row],[pledged]]/Table1[[#This Row],[goal]]*100</f>
        <v>4.957575757575758</v>
      </c>
      <c r="P1792" s="6">
        <f>IFERROR(Table1[[#This Row],[pledged]]/Table1[[#This Row],[backers_count]],0)</f>
        <v>109.06666666666666</v>
      </c>
      <c r="Q1792" t="str">
        <f>LEFT(Table1[[#This Row],[Category and Sub-Category]],FIND("/",Table1[[#This Row],[Category and Sub-Category]])-1)</f>
        <v>photography</v>
      </c>
      <c r="R1792" t="str">
        <f>RIGHT(Table1[[#This Row],[Category and Sub-Category]],LEN(Table1[[#This Row],[Category and Sub-Category]])-FIND("/",Table1[[#This Row],[Category and Sub-Category]]))</f>
        <v>photobooks</v>
      </c>
      <c r="S1792" s="14">
        <f>(((Table1[[#This Row],[launched_at]]/60)/60)/24)+DATE(1970,1,1)</f>
        <v>42010.674513888895</v>
      </c>
      <c r="T1792" s="14">
        <f t="shared" si="27"/>
        <v>42040.674513888895</v>
      </c>
    </row>
    <row r="1793" spans="1:20" ht="29" x14ac:dyDescent="0.35">
      <c r="A1793">
        <v>1791</v>
      </c>
      <c r="B1793" s="1" t="s">
        <v>1792</v>
      </c>
      <c r="C1793" s="1" t="s">
        <v>5901</v>
      </c>
      <c r="D1793" s="6">
        <v>3000</v>
      </c>
      <c r="E1793" s="6">
        <v>107</v>
      </c>
      <c r="F1793" t="s">
        <v>8221</v>
      </c>
      <c r="G1793" t="s">
        <v>8225</v>
      </c>
      <c r="H1793" t="s">
        <v>8247</v>
      </c>
      <c r="I1793">
        <v>1422553565</v>
      </c>
      <c r="J1793">
        <v>1417369565</v>
      </c>
      <c r="K1793" t="b">
        <v>1</v>
      </c>
      <c r="L1793">
        <v>4</v>
      </c>
      <c r="M1793" t="b">
        <v>0</v>
      </c>
      <c r="N1793" t="s">
        <v>8285</v>
      </c>
      <c r="O1793" s="16">
        <f>Table1[[#This Row],[pledged]]/Table1[[#This Row],[goal]]*100</f>
        <v>3.5666666666666664</v>
      </c>
      <c r="P1793" s="6">
        <f>IFERROR(Table1[[#This Row],[pledged]]/Table1[[#This Row],[backers_count]],0)</f>
        <v>26.75</v>
      </c>
      <c r="Q1793" t="str">
        <f>LEFT(Table1[[#This Row],[Category and Sub-Category]],FIND("/",Table1[[#This Row],[Category and Sub-Category]])-1)</f>
        <v>photography</v>
      </c>
      <c r="R1793" t="str">
        <f>RIGHT(Table1[[#This Row],[Category and Sub-Category]],LEN(Table1[[#This Row],[Category and Sub-Category]])-FIND("/",Table1[[#This Row],[Category and Sub-Category]]))</f>
        <v>photobooks</v>
      </c>
      <c r="S1793" s="14">
        <f>(((Table1[[#This Row],[launched_at]]/60)/60)/24)+DATE(1970,1,1)</f>
        <v>41973.740335648152</v>
      </c>
      <c r="T1793" s="14">
        <f t="shared" si="27"/>
        <v>42033.740335648152</v>
      </c>
    </row>
    <row r="1794" spans="1:20" ht="29" x14ac:dyDescent="0.35">
      <c r="A1794">
        <v>1792</v>
      </c>
      <c r="B1794" s="1" t="s">
        <v>1793</v>
      </c>
      <c r="C1794" s="1" t="s">
        <v>5902</v>
      </c>
      <c r="D1794" s="6">
        <v>25000</v>
      </c>
      <c r="E1794" s="6">
        <v>15281</v>
      </c>
      <c r="F1794" t="s">
        <v>8221</v>
      </c>
      <c r="G1794" t="s">
        <v>8224</v>
      </c>
      <c r="H1794" t="s">
        <v>8246</v>
      </c>
      <c r="I1794">
        <v>1439189940</v>
      </c>
      <c r="J1794">
        <v>1435970682</v>
      </c>
      <c r="K1794" t="b">
        <v>1</v>
      </c>
      <c r="L1794">
        <v>139</v>
      </c>
      <c r="M1794" t="b">
        <v>0</v>
      </c>
      <c r="N1794" t="s">
        <v>8285</v>
      </c>
      <c r="O1794" s="16">
        <f>Table1[[#This Row],[pledged]]/Table1[[#This Row],[goal]]*100</f>
        <v>61.124000000000002</v>
      </c>
      <c r="P1794" s="6">
        <f>IFERROR(Table1[[#This Row],[pledged]]/Table1[[#This Row],[backers_count]],0)</f>
        <v>109.93525179856115</v>
      </c>
      <c r="Q1794" t="str">
        <f>LEFT(Table1[[#This Row],[Category and Sub-Category]],FIND("/",Table1[[#This Row],[Category and Sub-Category]])-1)</f>
        <v>photography</v>
      </c>
      <c r="R1794" t="str">
        <f>RIGHT(Table1[[#This Row],[Category and Sub-Category]],LEN(Table1[[#This Row],[Category and Sub-Category]])-FIND("/",Table1[[#This Row],[Category and Sub-Category]]))</f>
        <v>photobooks</v>
      </c>
      <c r="S1794" s="14">
        <f>(((Table1[[#This Row],[launched_at]]/60)/60)/24)+DATE(1970,1,1)</f>
        <v>42189.031041666662</v>
      </c>
      <c r="T1794" s="14">
        <f t="shared" ref="T1794:T1857" si="28">(((I1794/60)/60)/24)+DATE(1970,1,1)</f>
        <v>42226.290972222225</v>
      </c>
    </row>
    <row r="1795" spans="1:20" ht="43.5" x14ac:dyDescent="0.35">
      <c r="A1795">
        <v>1793</v>
      </c>
      <c r="B1795" s="1" t="s">
        <v>1794</v>
      </c>
      <c r="C1795" s="1" t="s">
        <v>5903</v>
      </c>
      <c r="D1795" s="6">
        <v>3000</v>
      </c>
      <c r="E1795" s="6">
        <v>40</v>
      </c>
      <c r="F1795" t="s">
        <v>8221</v>
      </c>
      <c r="G1795" t="s">
        <v>8226</v>
      </c>
      <c r="H1795" t="s">
        <v>8248</v>
      </c>
      <c r="I1795">
        <v>1417127040</v>
      </c>
      <c r="J1795">
        <v>1414531440</v>
      </c>
      <c r="K1795" t="b">
        <v>1</v>
      </c>
      <c r="L1795">
        <v>2</v>
      </c>
      <c r="M1795" t="b">
        <v>0</v>
      </c>
      <c r="N1795" t="s">
        <v>8285</v>
      </c>
      <c r="O1795" s="16">
        <f>Table1[[#This Row],[pledged]]/Table1[[#This Row],[goal]]*100</f>
        <v>1.3333333333333335</v>
      </c>
      <c r="P1795" s="6">
        <f>IFERROR(Table1[[#This Row],[pledged]]/Table1[[#This Row],[backers_count]],0)</f>
        <v>20</v>
      </c>
      <c r="Q1795" t="str">
        <f>LEFT(Table1[[#This Row],[Category and Sub-Category]],FIND("/",Table1[[#This Row],[Category and Sub-Category]])-1)</f>
        <v>photography</v>
      </c>
      <c r="R1795" t="str">
        <f>RIGHT(Table1[[#This Row],[Category and Sub-Category]],LEN(Table1[[#This Row],[Category and Sub-Category]])-FIND("/",Table1[[#This Row],[Category and Sub-Category]]))</f>
        <v>photobooks</v>
      </c>
      <c r="S1795" s="14">
        <f>(((Table1[[#This Row],[launched_at]]/60)/60)/24)+DATE(1970,1,1)</f>
        <v>41940.89166666667</v>
      </c>
      <c r="T1795" s="14">
        <f t="shared" si="28"/>
        <v>41970.933333333334</v>
      </c>
    </row>
    <row r="1796" spans="1:20" ht="43.5" x14ac:dyDescent="0.35">
      <c r="A1796">
        <v>1794</v>
      </c>
      <c r="B1796" s="1" t="s">
        <v>1795</v>
      </c>
      <c r="C1796" s="1" t="s">
        <v>5904</v>
      </c>
      <c r="D1796" s="6">
        <v>9000</v>
      </c>
      <c r="E1796" s="6">
        <v>997</v>
      </c>
      <c r="F1796" t="s">
        <v>8221</v>
      </c>
      <c r="G1796" t="s">
        <v>8224</v>
      </c>
      <c r="H1796" t="s">
        <v>8246</v>
      </c>
      <c r="I1796">
        <v>1423660422</v>
      </c>
      <c r="J1796">
        <v>1420636422</v>
      </c>
      <c r="K1796" t="b">
        <v>1</v>
      </c>
      <c r="L1796">
        <v>18</v>
      </c>
      <c r="M1796" t="b">
        <v>0</v>
      </c>
      <c r="N1796" t="s">
        <v>8285</v>
      </c>
      <c r="O1796" s="16">
        <f>Table1[[#This Row],[pledged]]/Table1[[#This Row],[goal]]*100</f>
        <v>11.077777777777778</v>
      </c>
      <c r="P1796" s="6">
        <f>IFERROR(Table1[[#This Row],[pledged]]/Table1[[#This Row],[backers_count]],0)</f>
        <v>55.388888888888886</v>
      </c>
      <c r="Q1796" t="str">
        <f>LEFT(Table1[[#This Row],[Category and Sub-Category]],FIND("/",Table1[[#This Row],[Category and Sub-Category]])-1)</f>
        <v>photography</v>
      </c>
      <c r="R1796" t="str">
        <f>RIGHT(Table1[[#This Row],[Category and Sub-Category]],LEN(Table1[[#This Row],[Category and Sub-Category]])-FIND("/",Table1[[#This Row],[Category and Sub-Category]]))</f>
        <v>photobooks</v>
      </c>
      <c r="S1796" s="14">
        <f>(((Table1[[#This Row],[launched_at]]/60)/60)/24)+DATE(1970,1,1)</f>
        <v>42011.551180555558</v>
      </c>
      <c r="T1796" s="14">
        <f t="shared" si="28"/>
        <v>42046.551180555558</v>
      </c>
    </row>
    <row r="1797" spans="1:20" ht="43.5" x14ac:dyDescent="0.35">
      <c r="A1797">
        <v>1795</v>
      </c>
      <c r="B1797" s="1" t="s">
        <v>1796</v>
      </c>
      <c r="C1797" s="1" t="s">
        <v>5905</v>
      </c>
      <c r="D1797" s="6">
        <v>28000</v>
      </c>
      <c r="E1797" s="6">
        <v>10846</v>
      </c>
      <c r="F1797" t="s">
        <v>8221</v>
      </c>
      <c r="G1797" t="s">
        <v>8236</v>
      </c>
      <c r="H1797" t="s">
        <v>8249</v>
      </c>
      <c r="I1797">
        <v>1476460800</v>
      </c>
      <c r="J1797">
        <v>1473922541</v>
      </c>
      <c r="K1797" t="b">
        <v>1</v>
      </c>
      <c r="L1797">
        <v>81</v>
      </c>
      <c r="M1797" t="b">
        <v>0</v>
      </c>
      <c r="N1797" t="s">
        <v>8285</v>
      </c>
      <c r="O1797" s="16">
        <f>Table1[[#This Row],[pledged]]/Table1[[#This Row],[goal]]*100</f>
        <v>38.735714285714288</v>
      </c>
      <c r="P1797" s="6">
        <f>IFERROR(Table1[[#This Row],[pledged]]/Table1[[#This Row],[backers_count]],0)</f>
        <v>133.90123456790124</v>
      </c>
      <c r="Q1797" t="str">
        <f>LEFT(Table1[[#This Row],[Category and Sub-Category]],FIND("/",Table1[[#This Row],[Category and Sub-Category]])-1)</f>
        <v>photography</v>
      </c>
      <c r="R1797" t="str">
        <f>RIGHT(Table1[[#This Row],[Category and Sub-Category]],LEN(Table1[[#This Row],[Category and Sub-Category]])-FIND("/",Table1[[#This Row],[Category and Sub-Category]]))</f>
        <v>photobooks</v>
      </c>
      <c r="S1797" s="14">
        <f>(((Table1[[#This Row],[launched_at]]/60)/60)/24)+DATE(1970,1,1)</f>
        <v>42628.288668981477</v>
      </c>
      <c r="T1797" s="14">
        <f t="shared" si="28"/>
        <v>42657.666666666672</v>
      </c>
    </row>
    <row r="1798" spans="1:20" ht="58" x14ac:dyDescent="0.35">
      <c r="A1798">
        <v>1796</v>
      </c>
      <c r="B1798" s="1" t="s">
        <v>1797</v>
      </c>
      <c r="C1798" s="1" t="s">
        <v>5906</v>
      </c>
      <c r="D1798" s="6">
        <v>19000</v>
      </c>
      <c r="E1798" s="6">
        <v>4190</v>
      </c>
      <c r="F1798" t="s">
        <v>8221</v>
      </c>
      <c r="G1798" t="s">
        <v>8225</v>
      </c>
      <c r="H1798" t="s">
        <v>8247</v>
      </c>
      <c r="I1798">
        <v>1469356366</v>
      </c>
      <c r="J1798">
        <v>1464172366</v>
      </c>
      <c r="K1798" t="b">
        <v>1</v>
      </c>
      <c r="L1798">
        <v>86</v>
      </c>
      <c r="M1798" t="b">
        <v>0</v>
      </c>
      <c r="N1798" t="s">
        <v>8285</v>
      </c>
      <c r="O1798" s="16">
        <f>Table1[[#This Row],[pledged]]/Table1[[#This Row],[goal]]*100</f>
        <v>22.05263157894737</v>
      </c>
      <c r="P1798" s="6">
        <f>IFERROR(Table1[[#This Row],[pledged]]/Table1[[#This Row],[backers_count]],0)</f>
        <v>48.720930232558139</v>
      </c>
      <c r="Q1798" t="str">
        <f>LEFT(Table1[[#This Row],[Category and Sub-Category]],FIND("/",Table1[[#This Row],[Category and Sub-Category]])-1)</f>
        <v>photography</v>
      </c>
      <c r="R1798" t="str">
        <f>RIGHT(Table1[[#This Row],[Category and Sub-Category]],LEN(Table1[[#This Row],[Category and Sub-Category]])-FIND("/",Table1[[#This Row],[Category and Sub-Category]]))</f>
        <v>photobooks</v>
      </c>
      <c r="S1798" s="14">
        <f>(((Table1[[#This Row],[launched_at]]/60)/60)/24)+DATE(1970,1,1)</f>
        <v>42515.439421296294</v>
      </c>
      <c r="T1798" s="14">
        <f t="shared" si="28"/>
        <v>42575.439421296294</v>
      </c>
    </row>
    <row r="1799" spans="1:20" ht="43.5" x14ac:dyDescent="0.35">
      <c r="A1799">
        <v>1797</v>
      </c>
      <c r="B1799" s="1" t="s">
        <v>1798</v>
      </c>
      <c r="C1799" s="1" t="s">
        <v>5907</v>
      </c>
      <c r="D1799" s="6">
        <v>10000</v>
      </c>
      <c r="E1799" s="6">
        <v>6755</v>
      </c>
      <c r="F1799" t="s">
        <v>8221</v>
      </c>
      <c r="G1799" t="s">
        <v>8224</v>
      </c>
      <c r="H1799" t="s">
        <v>8246</v>
      </c>
      <c r="I1799">
        <v>1481809189</v>
      </c>
      <c r="J1799">
        <v>1479217189</v>
      </c>
      <c r="K1799" t="b">
        <v>1</v>
      </c>
      <c r="L1799">
        <v>140</v>
      </c>
      <c r="M1799" t="b">
        <v>0</v>
      </c>
      <c r="N1799" t="s">
        <v>8285</v>
      </c>
      <c r="O1799" s="16">
        <f>Table1[[#This Row],[pledged]]/Table1[[#This Row],[goal]]*100</f>
        <v>67.55</v>
      </c>
      <c r="P1799" s="6">
        <f>IFERROR(Table1[[#This Row],[pledged]]/Table1[[#This Row],[backers_count]],0)</f>
        <v>48.25</v>
      </c>
      <c r="Q1799" t="str">
        <f>LEFT(Table1[[#This Row],[Category and Sub-Category]],FIND("/",Table1[[#This Row],[Category and Sub-Category]])-1)</f>
        <v>photography</v>
      </c>
      <c r="R1799" t="str">
        <f>RIGHT(Table1[[#This Row],[Category and Sub-Category]],LEN(Table1[[#This Row],[Category and Sub-Category]])-FIND("/",Table1[[#This Row],[Category and Sub-Category]]))</f>
        <v>photobooks</v>
      </c>
      <c r="S1799" s="14">
        <f>(((Table1[[#This Row],[launched_at]]/60)/60)/24)+DATE(1970,1,1)</f>
        <v>42689.56931712963</v>
      </c>
      <c r="T1799" s="14">
        <f t="shared" si="28"/>
        <v>42719.56931712963</v>
      </c>
    </row>
    <row r="1800" spans="1:20" ht="43.5" x14ac:dyDescent="0.35">
      <c r="A1800">
        <v>1798</v>
      </c>
      <c r="B1800" s="1" t="s">
        <v>1799</v>
      </c>
      <c r="C1800" s="1" t="s">
        <v>5908</v>
      </c>
      <c r="D1800" s="6">
        <v>16000</v>
      </c>
      <c r="E1800" s="6">
        <v>2182</v>
      </c>
      <c r="F1800" t="s">
        <v>8221</v>
      </c>
      <c r="G1800" t="s">
        <v>8224</v>
      </c>
      <c r="H1800" t="s">
        <v>8246</v>
      </c>
      <c r="I1800">
        <v>1454572233</v>
      </c>
      <c r="J1800">
        <v>1449388233</v>
      </c>
      <c r="K1800" t="b">
        <v>1</v>
      </c>
      <c r="L1800">
        <v>37</v>
      </c>
      <c r="M1800" t="b">
        <v>0</v>
      </c>
      <c r="N1800" t="s">
        <v>8285</v>
      </c>
      <c r="O1800" s="16">
        <f>Table1[[#This Row],[pledged]]/Table1[[#This Row],[goal]]*100</f>
        <v>13.637499999999999</v>
      </c>
      <c r="P1800" s="6">
        <f>IFERROR(Table1[[#This Row],[pledged]]/Table1[[#This Row],[backers_count]],0)</f>
        <v>58.972972972972975</v>
      </c>
      <c r="Q1800" t="str">
        <f>LEFT(Table1[[#This Row],[Category and Sub-Category]],FIND("/",Table1[[#This Row],[Category and Sub-Category]])-1)</f>
        <v>photography</v>
      </c>
      <c r="R1800" t="str">
        <f>RIGHT(Table1[[#This Row],[Category and Sub-Category]],LEN(Table1[[#This Row],[Category and Sub-Category]])-FIND("/",Table1[[#This Row],[Category and Sub-Category]]))</f>
        <v>photobooks</v>
      </c>
      <c r="S1800" s="14">
        <f>(((Table1[[#This Row],[launched_at]]/60)/60)/24)+DATE(1970,1,1)</f>
        <v>42344.32677083333</v>
      </c>
      <c r="T1800" s="14">
        <f t="shared" si="28"/>
        <v>42404.32677083333</v>
      </c>
    </row>
    <row r="1801" spans="1:20" ht="29" x14ac:dyDescent="0.35">
      <c r="A1801">
        <v>1799</v>
      </c>
      <c r="B1801" s="1" t="s">
        <v>1800</v>
      </c>
      <c r="C1801" s="1" t="s">
        <v>5909</v>
      </c>
      <c r="D1801" s="6">
        <v>4000</v>
      </c>
      <c r="E1801" s="6">
        <v>69.83</v>
      </c>
      <c r="F1801" t="s">
        <v>8221</v>
      </c>
      <c r="G1801" t="s">
        <v>8225</v>
      </c>
      <c r="H1801" t="s">
        <v>8247</v>
      </c>
      <c r="I1801">
        <v>1415740408</v>
      </c>
      <c r="J1801">
        <v>1414008808</v>
      </c>
      <c r="K1801" t="b">
        <v>1</v>
      </c>
      <c r="L1801">
        <v>6</v>
      </c>
      <c r="M1801" t="b">
        <v>0</v>
      </c>
      <c r="N1801" t="s">
        <v>8285</v>
      </c>
      <c r="O1801" s="16">
        <f>Table1[[#This Row],[pledged]]/Table1[[#This Row],[goal]]*100</f>
        <v>1.7457500000000001</v>
      </c>
      <c r="P1801" s="6">
        <f>IFERROR(Table1[[#This Row],[pledged]]/Table1[[#This Row],[backers_count]],0)</f>
        <v>11.638333333333334</v>
      </c>
      <c r="Q1801" t="str">
        <f>LEFT(Table1[[#This Row],[Category and Sub-Category]],FIND("/",Table1[[#This Row],[Category and Sub-Category]])-1)</f>
        <v>photography</v>
      </c>
      <c r="R1801" t="str">
        <f>RIGHT(Table1[[#This Row],[Category and Sub-Category]],LEN(Table1[[#This Row],[Category and Sub-Category]])-FIND("/",Table1[[#This Row],[Category and Sub-Category]]))</f>
        <v>photobooks</v>
      </c>
      <c r="S1801" s="14">
        <f>(((Table1[[#This Row],[launched_at]]/60)/60)/24)+DATE(1970,1,1)</f>
        <v>41934.842685185184</v>
      </c>
      <c r="T1801" s="14">
        <f t="shared" si="28"/>
        <v>41954.884351851855</v>
      </c>
    </row>
    <row r="1802" spans="1:20" ht="58" x14ac:dyDescent="0.35">
      <c r="A1802">
        <v>1800</v>
      </c>
      <c r="B1802" s="1" t="s">
        <v>1801</v>
      </c>
      <c r="C1802" s="1" t="s">
        <v>5910</v>
      </c>
      <c r="D1802" s="6">
        <v>46260</v>
      </c>
      <c r="E1802" s="6">
        <v>9460</v>
      </c>
      <c r="F1802" t="s">
        <v>8221</v>
      </c>
      <c r="G1802" t="s">
        <v>8225</v>
      </c>
      <c r="H1802" t="s">
        <v>8247</v>
      </c>
      <c r="I1802">
        <v>1476109970</v>
      </c>
      <c r="J1802">
        <v>1473517970</v>
      </c>
      <c r="K1802" t="b">
        <v>1</v>
      </c>
      <c r="L1802">
        <v>113</v>
      </c>
      <c r="M1802" t="b">
        <v>0</v>
      </c>
      <c r="N1802" t="s">
        <v>8285</v>
      </c>
      <c r="O1802" s="16">
        <f>Table1[[#This Row],[pledged]]/Table1[[#This Row],[goal]]*100</f>
        <v>20.44963251188932</v>
      </c>
      <c r="P1802" s="6">
        <f>IFERROR(Table1[[#This Row],[pledged]]/Table1[[#This Row],[backers_count]],0)</f>
        <v>83.716814159292042</v>
      </c>
      <c r="Q1802" t="str">
        <f>LEFT(Table1[[#This Row],[Category and Sub-Category]],FIND("/",Table1[[#This Row],[Category and Sub-Category]])-1)</f>
        <v>photography</v>
      </c>
      <c r="R1802" t="str">
        <f>RIGHT(Table1[[#This Row],[Category and Sub-Category]],LEN(Table1[[#This Row],[Category and Sub-Category]])-FIND("/",Table1[[#This Row],[Category and Sub-Category]]))</f>
        <v>photobooks</v>
      </c>
      <c r="S1802" s="14">
        <f>(((Table1[[#This Row],[launched_at]]/60)/60)/24)+DATE(1970,1,1)</f>
        <v>42623.606134259258</v>
      </c>
      <c r="T1802" s="14">
        <f t="shared" si="28"/>
        <v>42653.606134259258</v>
      </c>
    </row>
    <row r="1803" spans="1:20" ht="58" x14ac:dyDescent="0.35">
      <c r="A1803">
        <v>1801</v>
      </c>
      <c r="B1803" s="1" t="s">
        <v>1802</v>
      </c>
      <c r="C1803" s="1" t="s">
        <v>5911</v>
      </c>
      <c r="D1803" s="6">
        <v>17000</v>
      </c>
      <c r="E1803" s="6">
        <v>2355</v>
      </c>
      <c r="F1803" t="s">
        <v>8221</v>
      </c>
      <c r="G1803" t="s">
        <v>8225</v>
      </c>
      <c r="H1803" t="s">
        <v>8247</v>
      </c>
      <c r="I1803">
        <v>1450181400</v>
      </c>
      <c r="J1803">
        <v>1447429868</v>
      </c>
      <c r="K1803" t="b">
        <v>1</v>
      </c>
      <c r="L1803">
        <v>37</v>
      </c>
      <c r="M1803" t="b">
        <v>0</v>
      </c>
      <c r="N1803" t="s">
        <v>8285</v>
      </c>
      <c r="O1803" s="16">
        <f>Table1[[#This Row],[pledged]]/Table1[[#This Row],[goal]]*100</f>
        <v>13.852941176470587</v>
      </c>
      <c r="P1803" s="6">
        <f>IFERROR(Table1[[#This Row],[pledged]]/Table1[[#This Row],[backers_count]],0)</f>
        <v>63.648648648648646</v>
      </c>
      <c r="Q1803" t="str">
        <f>LEFT(Table1[[#This Row],[Category and Sub-Category]],FIND("/",Table1[[#This Row],[Category and Sub-Category]])-1)</f>
        <v>photography</v>
      </c>
      <c r="R1803" t="str">
        <f>RIGHT(Table1[[#This Row],[Category and Sub-Category]],LEN(Table1[[#This Row],[Category and Sub-Category]])-FIND("/",Table1[[#This Row],[Category and Sub-Category]]))</f>
        <v>photobooks</v>
      </c>
      <c r="S1803" s="14">
        <f>(((Table1[[#This Row],[launched_at]]/60)/60)/24)+DATE(1970,1,1)</f>
        <v>42321.660509259258</v>
      </c>
      <c r="T1803" s="14">
        <f t="shared" si="28"/>
        <v>42353.506944444445</v>
      </c>
    </row>
    <row r="1804" spans="1:20" ht="43.5" x14ac:dyDescent="0.35">
      <c r="A1804">
        <v>1802</v>
      </c>
      <c r="B1804" s="1" t="s">
        <v>1803</v>
      </c>
      <c r="C1804" s="1" t="s">
        <v>5912</v>
      </c>
      <c r="D1804" s="6">
        <v>3500</v>
      </c>
      <c r="E1804" s="6">
        <v>1697</v>
      </c>
      <c r="F1804" t="s">
        <v>8221</v>
      </c>
      <c r="G1804" t="s">
        <v>8236</v>
      </c>
      <c r="H1804" t="s">
        <v>8249</v>
      </c>
      <c r="I1804">
        <v>1435442340</v>
      </c>
      <c r="J1804">
        <v>1433416830</v>
      </c>
      <c r="K1804" t="b">
        <v>1</v>
      </c>
      <c r="L1804">
        <v>18</v>
      </c>
      <c r="M1804" t="b">
        <v>0</v>
      </c>
      <c r="N1804" t="s">
        <v>8285</v>
      </c>
      <c r="O1804" s="16">
        <f>Table1[[#This Row],[pledged]]/Table1[[#This Row],[goal]]*100</f>
        <v>48.485714285714288</v>
      </c>
      <c r="P1804" s="6">
        <f>IFERROR(Table1[[#This Row],[pledged]]/Table1[[#This Row],[backers_count]],0)</f>
        <v>94.277777777777771</v>
      </c>
      <c r="Q1804" t="str">
        <f>LEFT(Table1[[#This Row],[Category and Sub-Category]],FIND("/",Table1[[#This Row],[Category and Sub-Category]])-1)</f>
        <v>photography</v>
      </c>
      <c r="R1804" t="str">
        <f>RIGHT(Table1[[#This Row],[Category and Sub-Category]],LEN(Table1[[#This Row],[Category and Sub-Category]])-FIND("/",Table1[[#This Row],[Category and Sub-Category]]))</f>
        <v>photobooks</v>
      </c>
      <c r="S1804" s="14">
        <f>(((Table1[[#This Row],[launched_at]]/60)/60)/24)+DATE(1970,1,1)</f>
        <v>42159.47256944445</v>
      </c>
      <c r="T1804" s="14">
        <f t="shared" si="28"/>
        <v>42182.915972222225</v>
      </c>
    </row>
    <row r="1805" spans="1:20" ht="43.5" x14ac:dyDescent="0.35">
      <c r="A1805">
        <v>1803</v>
      </c>
      <c r="B1805" s="1" t="s">
        <v>1804</v>
      </c>
      <c r="C1805" s="1" t="s">
        <v>5913</v>
      </c>
      <c r="D1805" s="6">
        <v>17500</v>
      </c>
      <c r="E1805" s="6">
        <v>5390</v>
      </c>
      <c r="F1805" t="s">
        <v>8221</v>
      </c>
      <c r="G1805" t="s">
        <v>8224</v>
      </c>
      <c r="H1805" t="s">
        <v>8246</v>
      </c>
      <c r="I1805">
        <v>1423878182</v>
      </c>
      <c r="J1805">
        <v>1421199782</v>
      </c>
      <c r="K1805" t="b">
        <v>1</v>
      </c>
      <c r="L1805">
        <v>75</v>
      </c>
      <c r="M1805" t="b">
        <v>0</v>
      </c>
      <c r="N1805" t="s">
        <v>8285</v>
      </c>
      <c r="O1805" s="16">
        <f>Table1[[#This Row],[pledged]]/Table1[[#This Row],[goal]]*100</f>
        <v>30.8</v>
      </c>
      <c r="P1805" s="6">
        <f>IFERROR(Table1[[#This Row],[pledged]]/Table1[[#This Row],[backers_count]],0)</f>
        <v>71.86666666666666</v>
      </c>
      <c r="Q1805" t="str">
        <f>LEFT(Table1[[#This Row],[Category and Sub-Category]],FIND("/",Table1[[#This Row],[Category and Sub-Category]])-1)</f>
        <v>photography</v>
      </c>
      <c r="R1805" t="str">
        <f>RIGHT(Table1[[#This Row],[Category and Sub-Category]],LEN(Table1[[#This Row],[Category and Sub-Category]])-FIND("/",Table1[[#This Row],[Category and Sub-Category]]))</f>
        <v>photobooks</v>
      </c>
      <c r="S1805" s="14">
        <f>(((Table1[[#This Row],[launched_at]]/60)/60)/24)+DATE(1970,1,1)</f>
        <v>42018.071550925932</v>
      </c>
      <c r="T1805" s="14">
        <f t="shared" si="28"/>
        <v>42049.071550925932</v>
      </c>
    </row>
    <row r="1806" spans="1:20" ht="43.5" x14ac:dyDescent="0.35">
      <c r="A1806">
        <v>1804</v>
      </c>
      <c r="B1806" s="1" t="s">
        <v>1805</v>
      </c>
      <c r="C1806" s="1" t="s">
        <v>5914</v>
      </c>
      <c r="D1806" s="6">
        <v>15500</v>
      </c>
      <c r="E1806" s="6">
        <v>5452</v>
      </c>
      <c r="F1806" t="s">
        <v>8221</v>
      </c>
      <c r="G1806" t="s">
        <v>8224</v>
      </c>
      <c r="H1806" t="s">
        <v>8246</v>
      </c>
      <c r="I1806">
        <v>1447521404</v>
      </c>
      <c r="J1806">
        <v>1444061804</v>
      </c>
      <c r="K1806" t="b">
        <v>1</v>
      </c>
      <c r="L1806">
        <v>52</v>
      </c>
      <c r="M1806" t="b">
        <v>0</v>
      </c>
      <c r="N1806" t="s">
        <v>8285</v>
      </c>
      <c r="O1806" s="16">
        <f>Table1[[#This Row],[pledged]]/Table1[[#This Row],[goal]]*100</f>
        <v>35.174193548387095</v>
      </c>
      <c r="P1806" s="6">
        <f>IFERROR(Table1[[#This Row],[pledged]]/Table1[[#This Row],[backers_count]],0)</f>
        <v>104.84615384615384</v>
      </c>
      <c r="Q1806" t="str">
        <f>LEFT(Table1[[#This Row],[Category and Sub-Category]],FIND("/",Table1[[#This Row],[Category and Sub-Category]])-1)</f>
        <v>photography</v>
      </c>
      <c r="R1806" t="str">
        <f>RIGHT(Table1[[#This Row],[Category and Sub-Category]],LEN(Table1[[#This Row],[Category and Sub-Category]])-FIND("/",Table1[[#This Row],[Category and Sub-Category]]))</f>
        <v>photobooks</v>
      </c>
      <c r="S1806" s="14">
        <f>(((Table1[[#This Row],[launched_at]]/60)/60)/24)+DATE(1970,1,1)</f>
        <v>42282.678287037037</v>
      </c>
      <c r="T1806" s="14">
        <f t="shared" si="28"/>
        <v>42322.719953703709</v>
      </c>
    </row>
    <row r="1807" spans="1:20" ht="43.5" x14ac:dyDescent="0.35">
      <c r="A1807">
        <v>1805</v>
      </c>
      <c r="B1807" s="1" t="s">
        <v>1806</v>
      </c>
      <c r="C1807" s="1" t="s">
        <v>5915</v>
      </c>
      <c r="D1807" s="6">
        <v>22500</v>
      </c>
      <c r="E1807" s="6">
        <v>8191</v>
      </c>
      <c r="F1807" t="s">
        <v>8221</v>
      </c>
      <c r="G1807" t="s">
        <v>8236</v>
      </c>
      <c r="H1807" t="s">
        <v>8249</v>
      </c>
      <c r="I1807">
        <v>1443808800</v>
      </c>
      <c r="J1807">
        <v>1441048658</v>
      </c>
      <c r="K1807" t="b">
        <v>1</v>
      </c>
      <c r="L1807">
        <v>122</v>
      </c>
      <c r="M1807" t="b">
        <v>0</v>
      </c>
      <c r="N1807" t="s">
        <v>8285</v>
      </c>
      <c r="O1807" s="16">
        <f>Table1[[#This Row],[pledged]]/Table1[[#This Row],[goal]]*100</f>
        <v>36.404444444444444</v>
      </c>
      <c r="P1807" s="6">
        <f>IFERROR(Table1[[#This Row],[pledged]]/Table1[[#This Row],[backers_count]],0)</f>
        <v>67.139344262295083</v>
      </c>
      <c r="Q1807" t="str">
        <f>LEFT(Table1[[#This Row],[Category and Sub-Category]],FIND("/",Table1[[#This Row],[Category and Sub-Category]])-1)</f>
        <v>photography</v>
      </c>
      <c r="R1807" t="str">
        <f>RIGHT(Table1[[#This Row],[Category and Sub-Category]],LEN(Table1[[#This Row],[Category and Sub-Category]])-FIND("/",Table1[[#This Row],[Category and Sub-Category]]))</f>
        <v>photobooks</v>
      </c>
      <c r="S1807" s="14">
        <f>(((Table1[[#This Row],[launched_at]]/60)/60)/24)+DATE(1970,1,1)</f>
        <v>42247.803912037038</v>
      </c>
      <c r="T1807" s="14">
        <f t="shared" si="28"/>
        <v>42279.75</v>
      </c>
    </row>
    <row r="1808" spans="1:20" ht="43.5" x14ac:dyDescent="0.35">
      <c r="A1808">
        <v>1806</v>
      </c>
      <c r="B1808" s="1" t="s">
        <v>1807</v>
      </c>
      <c r="C1808" s="1" t="s">
        <v>5916</v>
      </c>
      <c r="D1808" s="6">
        <v>20000</v>
      </c>
      <c r="E1808" s="6">
        <v>591</v>
      </c>
      <c r="F1808" t="s">
        <v>8221</v>
      </c>
      <c r="G1808" t="s">
        <v>8225</v>
      </c>
      <c r="H1808" t="s">
        <v>8247</v>
      </c>
      <c r="I1808">
        <v>1412090349</v>
      </c>
      <c r="J1808">
        <v>1409066349</v>
      </c>
      <c r="K1808" t="b">
        <v>1</v>
      </c>
      <c r="L1808">
        <v>8</v>
      </c>
      <c r="M1808" t="b">
        <v>0</v>
      </c>
      <c r="N1808" t="s">
        <v>8285</v>
      </c>
      <c r="O1808" s="16">
        <f>Table1[[#This Row],[pledged]]/Table1[[#This Row],[goal]]*100</f>
        <v>2.9550000000000001</v>
      </c>
      <c r="P1808" s="6">
        <f>IFERROR(Table1[[#This Row],[pledged]]/Table1[[#This Row],[backers_count]],0)</f>
        <v>73.875</v>
      </c>
      <c r="Q1808" t="str">
        <f>LEFT(Table1[[#This Row],[Category and Sub-Category]],FIND("/",Table1[[#This Row],[Category and Sub-Category]])-1)</f>
        <v>photography</v>
      </c>
      <c r="R1808" t="str">
        <f>RIGHT(Table1[[#This Row],[Category and Sub-Category]],LEN(Table1[[#This Row],[Category and Sub-Category]])-FIND("/",Table1[[#This Row],[Category and Sub-Category]]))</f>
        <v>photobooks</v>
      </c>
      <c r="S1808" s="14">
        <f>(((Table1[[#This Row],[launched_at]]/60)/60)/24)+DATE(1970,1,1)</f>
        <v>41877.638298611113</v>
      </c>
      <c r="T1808" s="14">
        <f t="shared" si="28"/>
        <v>41912.638298611113</v>
      </c>
    </row>
    <row r="1809" spans="1:20" ht="29" x14ac:dyDescent="0.35">
      <c r="A1809">
        <v>1807</v>
      </c>
      <c r="B1809" s="1" t="s">
        <v>1808</v>
      </c>
      <c r="C1809" s="1" t="s">
        <v>5917</v>
      </c>
      <c r="D1809" s="6">
        <v>5000</v>
      </c>
      <c r="E1809" s="6">
        <v>553</v>
      </c>
      <c r="F1809" t="s">
        <v>8221</v>
      </c>
      <c r="G1809" t="s">
        <v>8224</v>
      </c>
      <c r="H1809" t="s">
        <v>8246</v>
      </c>
      <c r="I1809">
        <v>1411868313</v>
      </c>
      <c r="J1809">
        <v>1409276313</v>
      </c>
      <c r="K1809" t="b">
        <v>1</v>
      </c>
      <c r="L1809">
        <v>8</v>
      </c>
      <c r="M1809" t="b">
        <v>0</v>
      </c>
      <c r="N1809" t="s">
        <v>8285</v>
      </c>
      <c r="O1809" s="16">
        <f>Table1[[#This Row],[pledged]]/Table1[[#This Row],[goal]]*100</f>
        <v>11.06</v>
      </c>
      <c r="P1809" s="6">
        <f>IFERROR(Table1[[#This Row],[pledged]]/Table1[[#This Row],[backers_count]],0)</f>
        <v>69.125</v>
      </c>
      <c r="Q1809" t="str">
        <f>LEFT(Table1[[#This Row],[Category and Sub-Category]],FIND("/",Table1[[#This Row],[Category and Sub-Category]])-1)</f>
        <v>photography</v>
      </c>
      <c r="R1809" t="str">
        <f>RIGHT(Table1[[#This Row],[Category and Sub-Category]],LEN(Table1[[#This Row],[Category and Sub-Category]])-FIND("/",Table1[[#This Row],[Category and Sub-Category]]))</f>
        <v>photobooks</v>
      </c>
      <c r="S1809" s="14">
        <f>(((Table1[[#This Row],[launched_at]]/60)/60)/24)+DATE(1970,1,1)</f>
        <v>41880.068437499998</v>
      </c>
      <c r="T1809" s="14">
        <f t="shared" si="28"/>
        <v>41910.068437499998</v>
      </c>
    </row>
    <row r="1810" spans="1:20" ht="43.5" x14ac:dyDescent="0.35">
      <c r="A1810">
        <v>1808</v>
      </c>
      <c r="B1810" s="1" t="s">
        <v>1809</v>
      </c>
      <c r="C1810" s="1" t="s">
        <v>5918</v>
      </c>
      <c r="D1810" s="6">
        <v>28000</v>
      </c>
      <c r="E1810" s="6">
        <v>11594</v>
      </c>
      <c r="F1810" t="s">
        <v>8221</v>
      </c>
      <c r="G1810" t="s">
        <v>8224</v>
      </c>
      <c r="H1810" t="s">
        <v>8246</v>
      </c>
      <c r="I1810">
        <v>1486830030</v>
      </c>
      <c r="J1810">
        <v>1483806030</v>
      </c>
      <c r="K1810" t="b">
        <v>1</v>
      </c>
      <c r="L1810">
        <v>96</v>
      </c>
      <c r="M1810" t="b">
        <v>0</v>
      </c>
      <c r="N1810" t="s">
        <v>8285</v>
      </c>
      <c r="O1810" s="16">
        <f>Table1[[#This Row],[pledged]]/Table1[[#This Row],[goal]]*100</f>
        <v>41.407142857142858</v>
      </c>
      <c r="P1810" s="6">
        <f>IFERROR(Table1[[#This Row],[pledged]]/Table1[[#This Row],[backers_count]],0)</f>
        <v>120.77083333333333</v>
      </c>
      <c r="Q1810" t="str">
        <f>LEFT(Table1[[#This Row],[Category and Sub-Category]],FIND("/",Table1[[#This Row],[Category and Sub-Category]])-1)</f>
        <v>photography</v>
      </c>
      <c r="R1810" t="str">
        <f>RIGHT(Table1[[#This Row],[Category and Sub-Category]],LEN(Table1[[#This Row],[Category and Sub-Category]])-FIND("/",Table1[[#This Row],[Category and Sub-Category]]))</f>
        <v>photobooks</v>
      </c>
      <c r="S1810" s="14">
        <f>(((Table1[[#This Row],[launched_at]]/60)/60)/24)+DATE(1970,1,1)</f>
        <v>42742.680902777778</v>
      </c>
      <c r="T1810" s="14">
        <f t="shared" si="28"/>
        <v>42777.680902777778</v>
      </c>
    </row>
    <row r="1811" spans="1:20" ht="43.5" x14ac:dyDescent="0.35">
      <c r="A1811">
        <v>1809</v>
      </c>
      <c r="B1811" s="1" t="s">
        <v>1810</v>
      </c>
      <c r="C1811" s="1" t="s">
        <v>5919</v>
      </c>
      <c r="D1811" s="6">
        <v>3500</v>
      </c>
      <c r="E1811" s="6">
        <v>380</v>
      </c>
      <c r="F1811" t="s">
        <v>8221</v>
      </c>
      <c r="G1811" t="s">
        <v>8229</v>
      </c>
      <c r="H1811" t="s">
        <v>8251</v>
      </c>
      <c r="I1811">
        <v>1425246439</v>
      </c>
      <c r="J1811">
        <v>1422222439</v>
      </c>
      <c r="K1811" t="b">
        <v>1</v>
      </c>
      <c r="L1811">
        <v>9</v>
      </c>
      <c r="M1811" t="b">
        <v>0</v>
      </c>
      <c r="N1811" t="s">
        <v>8285</v>
      </c>
      <c r="O1811" s="16">
        <f>Table1[[#This Row],[pledged]]/Table1[[#This Row],[goal]]*100</f>
        <v>10.857142857142858</v>
      </c>
      <c r="P1811" s="6">
        <f>IFERROR(Table1[[#This Row],[pledged]]/Table1[[#This Row],[backers_count]],0)</f>
        <v>42.222222222222221</v>
      </c>
      <c r="Q1811" t="str">
        <f>LEFT(Table1[[#This Row],[Category and Sub-Category]],FIND("/",Table1[[#This Row],[Category and Sub-Category]])-1)</f>
        <v>photography</v>
      </c>
      <c r="R1811" t="str">
        <f>RIGHT(Table1[[#This Row],[Category and Sub-Category]],LEN(Table1[[#This Row],[Category and Sub-Category]])-FIND("/",Table1[[#This Row],[Category and Sub-Category]]))</f>
        <v>photobooks</v>
      </c>
      <c r="S1811" s="14">
        <f>(((Table1[[#This Row],[launched_at]]/60)/60)/24)+DATE(1970,1,1)</f>
        <v>42029.907858796301</v>
      </c>
      <c r="T1811" s="14">
        <f t="shared" si="28"/>
        <v>42064.907858796301</v>
      </c>
    </row>
    <row r="1812" spans="1:20" ht="43.5" x14ac:dyDescent="0.35">
      <c r="A1812">
        <v>1810</v>
      </c>
      <c r="B1812" s="1" t="s">
        <v>1811</v>
      </c>
      <c r="C1812" s="1" t="s">
        <v>5920</v>
      </c>
      <c r="D1812" s="6">
        <v>450</v>
      </c>
      <c r="E1812" s="6">
        <v>15</v>
      </c>
      <c r="F1812" t="s">
        <v>8221</v>
      </c>
      <c r="G1812" t="s">
        <v>8224</v>
      </c>
      <c r="H1812" t="s">
        <v>8246</v>
      </c>
      <c r="I1812">
        <v>1408657826</v>
      </c>
      <c r="J1812">
        <v>1407621026</v>
      </c>
      <c r="K1812" t="b">
        <v>0</v>
      </c>
      <c r="L1812">
        <v>2</v>
      </c>
      <c r="M1812" t="b">
        <v>0</v>
      </c>
      <c r="N1812" t="s">
        <v>8285</v>
      </c>
      <c r="O1812" s="16">
        <f>Table1[[#This Row],[pledged]]/Table1[[#This Row],[goal]]*100</f>
        <v>3.3333333333333335</v>
      </c>
      <c r="P1812" s="6">
        <f>IFERROR(Table1[[#This Row],[pledged]]/Table1[[#This Row],[backers_count]],0)</f>
        <v>7.5</v>
      </c>
      <c r="Q1812" t="str">
        <f>LEFT(Table1[[#This Row],[Category and Sub-Category]],FIND("/",Table1[[#This Row],[Category and Sub-Category]])-1)</f>
        <v>photography</v>
      </c>
      <c r="R1812" t="str">
        <f>RIGHT(Table1[[#This Row],[Category and Sub-Category]],LEN(Table1[[#This Row],[Category and Sub-Category]])-FIND("/",Table1[[#This Row],[Category and Sub-Category]]))</f>
        <v>photobooks</v>
      </c>
      <c r="S1812" s="14">
        <f>(((Table1[[#This Row],[launched_at]]/60)/60)/24)+DATE(1970,1,1)</f>
        <v>41860.91002314815</v>
      </c>
      <c r="T1812" s="14">
        <f t="shared" si="28"/>
        <v>41872.91002314815</v>
      </c>
    </row>
    <row r="1813" spans="1:20" ht="43.5" x14ac:dyDescent="0.35">
      <c r="A1813">
        <v>1811</v>
      </c>
      <c r="B1813" s="1" t="s">
        <v>1812</v>
      </c>
      <c r="C1813" s="1" t="s">
        <v>5921</v>
      </c>
      <c r="D1813" s="6">
        <v>54000</v>
      </c>
      <c r="E1813" s="6">
        <v>40</v>
      </c>
      <c r="F1813" t="s">
        <v>8221</v>
      </c>
      <c r="G1813" t="s">
        <v>8224</v>
      </c>
      <c r="H1813" t="s">
        <v>8246</v>
      </c>
      <c r="I1813">
        <v>1414123200</v>
      </c>
      <c r="J1813">
        <v>1408962270</v>
      </c>
      <c r="K1813" t="b">
        <v>0</v>
      </c>
      <c r="L1813">
        <v>26</v>
      </c>
      <c r="M1813" t="b">
        <v>0</v>
      </c>
      <c r="N1813" t="s">
        <v>8285</v>
      </c>
      <c r="O1813" s="16">
        <f>Table1[[#This Row],[pledged]]/Table1[[#This Row],[goal]]*100</f>
        <v>7.407407407407407E-2</v>
      </c>
      <c r="P1813" s="6">
        <f>IFERROR(Table1[[#This Row],[pledged]]/Table1[[#This Row],[backers_count]],0)</f>
        <v>1.5384615384615385</v>
      </c>
      <c r="Q1813" t="str">
        <f>LEFT(Table1[[#This Row],[Category and Sub-Category]],FIND("/",Table1[[#This Row],[Category and Sub-Category]])-1)</f>
        <v>photography</v>
      </c>
      <c r="R1813" t="str">
        <f>RIGHT(Table1[[#This Row],[Category and Sub-Category]],LEN(Table1[[#This Row],[Category and Sub-Category]])-FIND("/",Table1[[#This Row],[Category and Sub-Category]]))</f>
        <v>photobooks</v>
      </c>
      <c r="S1813" s="14">
        <f>(((Table1[[#This Row],[launched_at]]/60)/60)/24)+DATE(1970,1,1)</f>
        <v>41876.433680555558</v>
      </c>
      <c r="T1813" s="14">
        <f t="shared" si="28"/>
        <v>41936.166666666664</v>
      </c>
    </row>
    <row r="1814" spans="1:20" ht="43.5" x14ac:dyDescent="0.35">
      <c r="A1814">
        <v>1812</v>
      </c>
      <c r="B1814" s="1" t="s">
        <v>1813</v>
      </c>
      <c r="C1814" s="1" t="s">
        <v>5922</v>
      </c>
      <c r="D1814" s="6">
        <v>6500</v>
      </c>
      <c r="E1814" s="6">
        <v>865</v>
      </c>
      <c r="F1814" t="s">
        <v>8221</v>
      </c>
      <c r="G1814" t="s">
        <v>8225</v>
      </c>
      <c r="H1814" t="s">
        <v>8247</v>
      </c>
      <c r="I1814">
        <v>1467531536</v>
      </c>
      <c r="J1814">
        <v>1464939536</v>
      </c>
      <c r="K1814" t="b">
        <v>0</v>
      </c>
      <c r="L1814">
        <v>23</v>
      </c>
      <c r="M1814" t="b">
        <v>0</v>
      </c>
      <c r="N1814" t="s">
        <v>8285</v>
      </c>
      <c r="O1814" s="16">
        <f>Table1[[#This Row],[pledged]]/Table1[[#This Row],[goal]]*100</f>
        <v>13.307692307692307</v>
      </c>
      <c r="P1814" s="6">
        <f>IFERROR(Table1[[#This Row],[pledged]]/Table1[[#This Row],[backers_count]],0)</f>
        <v>37.608695652173914</v>
      </c>
      <c r="Q1814" t="str">
        <f>LEFT(Table1[[#This Row],[Category and Sub-Category]],FIND("/",Table1[[#This Row],[Category and Sub-Category]])-1)</f>
        <v>photography</v>
      </c>
      <c r="R1814" t="str">
        <f>RIGHT(Table1[[#This Row],[Category and Sub-Category]],LEN(Table1[[#This Row],[Category and Sub-Category]])-FIND("/",Table1[[#This Row],[Category and Sub-Category]]))</f>
        <v>photobooks</v>
      </c>
      <c r="S1814" s="14">
        <f>(((Table1[[#This Row],[launched_at]]/60)/60)/24)+DATE(1970,1,1)</f>
        <v>42524.318703703699</v>
      </c>
      <c r="T1814" s="14">
        <f t="shared" si="28"/>
        <v>42554.318703703699</v>
      </c>
    </row>
    <row r="1815" spans="1:20" ht="43.5" x14ac:dyDescent="0.35">
      <c r="A1815">
        <v>1813</v>
      </c>
      <c r="B1815" s="1" t="s">
        <v>1814</v>
      </c>
      <c r="C1815" s="1" t="s">
        <v>5923</v>
      </c>
      <c r="D1815" s="6">
        <v>8750</v>
      </c>
      <c r="E1815" s="6">
        <v>0</v>
      </c>
      <c r="F1815" t="s">
        <v>8221</v>
      </c>
      <c r="G1815" t="s">
        <v>8225</v>
      </c>
      <c r="H1815" t="s">
        <v>8247</v>
      </c>
      <c r="I1815">
        <v>1407532812</v>
      </c>
      <c r="J1815">
        <v>1404940812</v>
      </c>
      <c r="K1815" t="b">
        <v>0</v>
      </c>
      <c r="L1815">
        <v>0</v>
      </c>
      <c r="M1815" t="b">
        <v>0</v>
      </c>
      <c r="N1815" t="s">
        <v>8285</v>
      </c>
      <c r="O1815" s="16">
        <f>Table1[[#This Row],[pledged]]/Table1[[#This Row],[goal]]*100</f>
        <v>0</v>
      </c>
      <c r="P1815" s="6">
        <f>IFERROR(Table1[[#This Row],[pledged]]/Table1[[#This Row],[backers_count]],0)</f>
        <v>0</v>
      </c>
      <c r="Q1815" t="str">
        <f>LEFT(Table1[[#This Row],[Category and Sub-Category]],FIND("/",Table1[[#This Row],[Category and Sub-Category]])-1)</f>
        <v>photography</v>
      </c>
      <c r="R1815" t="str">
        <f>RIGHT(Table1[[#This Row],[Category and Sub-Category]],LEN(Table1[[#This Row],[Category and Sub-Category]])-FIND("/",Table1[[#This Row],[Category and Sub-Category]]))</f>
        <v>photobooks</v>
      </c>
      <c r="S1815" s="14">
        <f>(((Table1[[#This Row],[launched_at]]/60)/60)/24)+DATE(1970,1,1)</f>
        <v>41829.889027777775</v>
      </c>
      <c r="T1815" s="14">
        <f t="shared" si="28"/>
        <v>41859.889027777775</v>
      </c>
    </row>
    <row r="1816" spans="1:20" ht="43.5" x14ac:dyDescent="0.35">
      <c r="A1816">
        <v>1814</v>
      </c>
      <c r="B1816" s="1" t="s">
        <v>1815</v>
      </c>
      <c r="C1816" s="1" t="s">
        <v>5924</v>
      </c>
      <c r="D1816" s="6">
        <v>12000</v>
      </c>
      <c r="E1816" s="6">
        <v>5902</v>
      </c>
      <c r="F1816" t="s">
        <v>8221</v>
      </c>
      <c r="G1816" t="s">
        <v>8225</v>
      </c>
      <c r="H1816" t="s">
        <v>8247</v>
      </c>
      <c r="I1816">
        <v>1425108736</v>
      </c>
      <c r="J1816">
        <v>1422516736</v>
      </c>
      <c r="K1816" t="b">
        <v>0</v>
      </c>
      <c r="L1816">
        <v>140</v>
      </c>
      <c r="M1816" t="b">
        <v>0</v>
      </c>
      <c r="N1816" t="s">
        <v>8285</v>
      </c>
      <c r="O1816" s="16">
        <f>Table1[[#This Row],[pledged]]/Table1[[#This Row],[goal]]*100</f>
        <v>49.183333333333337</v>
      </c>
      <c r="P1816" s="6">
        <f>IFERROR(Table1[[#This Row],[pledged]]/Table1[[#This Row],[backers_count]],0)</f>
        <v>42.157142857142858</v>
      </c>
      <c r="Q1816" t="str">
        <f>LEFT(Table1[[#This Row],[Category and Sub-Category]],FIND("/",Table1[[#This Row],[Category and Sub-Category]])-1)</f>
        <v>photography</v>
      </c>
      <c r="R1816" t="str">
        <f>RIGHT(Table1[[#This Row],[Category and Sub-Category]],LEN(Table1[[#This Row],[Category and Sub-Category]])-FIND("/",Table1[[#This Row],[Category and Sub-Category]]))</f>
        <v>photobooks</v>
      </c>
      <c r="S1816" s="14">
        <f>(((Table1[[#This Row],[launched_at]]/60)/60)/24)+DATE(1970,1,1)</f>
        <v>42033.314074074078</v>
      </c>
      <c r="T1816" s="14">
        <f t="shared" si="28"/>
        <v>42063.314074074078</v>
      </c>
    </row>
    <row r="1817" spans="1:20" ht="58" x14ac:dyDescent="0.35">
      <c r="A1817">
        <v>1815</v>
      </c>
      <c r="B1817" s="1" t="s">
        <v>1816</v>
      </c>
      <c r="C1817" s="1" t="s">
        <v>5925</v>
      </c>
      <c r="D1817" s="6">
        <v>3000</v>
      </c>
      <c r="E1817" s="6">
        <v>0</v>
      </c>
      <c r="F1817" t="s">
        <v>8221</v>
      </c>
      <c r="G1817" t="s">
        <v>8224</v>
      </c>
      <c r="H1817" t="s">
        <v>8246</v>
      </c>
      <c r="I1817">
        <v>1435787137</v>
      </c>
      <c r="J1817">
        <v>1434577537</v>
      </c>
      <c r="K1817" t="b">
        <v>0</v>
      </c>
      <c r="L1817">
        <v>0</v>
      </c>
      <c r="M1817" t="b">
        <v>0</v>
      </c>
      <c r="N1817" t="s">
        <v>8285</v>
      </c>
      <c r="O1817" s="16">
        <f>Table1[[#This Row],[pledged]]/Table1[[#This Row],[goal]]*100</f>
        <v>0</v>
      </c>
      <c r="P1817" s="6">
        <f>IFERROR(Table1[[#This Row],[pledged]]/Table1[[#This Row],[backers_count]],0)</f>
        <v>0</v>
      </c>
      <c r="Q1817" t="str">
        <f>LEFT(Table1[[#This Row],[Category and Sub-Category]],FIND("/",Table1[[#This Row],[Category and Sub-Category]])-1)</f>
        <v>photography</v>
      </c>
      <c r="R1817" t="str">
        <f>RIGHT(Table1[[#This Row],[Category and Sub-Category]],LEN(Table1[[#This Row],[Category and Sub-Category]])-FIND("/",Table1[[#This Row],[Category and Sub-Category]]))</f>
        <v>photobooks</v>
      </c>
      <c r="S1817" s="14">
        <f>(((Table1[[#This Row],[launched_at]]/60)/60)/24)+DATE(1970,1,1)</f>
        <v>42172.906678240746</v>
      </c>
      <c r="T1817" s="14">
        <f t="shared" si="28"/>
        <v>42186.906678240746</v>
      </c>
    </row>
    <row r="1818" spans="1:20" ht="43.5" x14ac:dyDescent="0.35">
      <c r="A1818">
        <v>1816</v>
      </c>
      <c r="B1818" s="1" t="s">
        <v>1817</v>
      </c>
      <c r="C1818" s="1" t="s">
        <v>5926</v>
      </c>
      <c r="D1818" s="6">
        <v>25000</v>
      </c>
      <c r="E1818" s="6">
        <v>509</v>
      </c>
      <c r="F1818" t="s">
        <v>8221</v>
      </c>
      <c r="G1818" t="s">
        <v>8240</v>
      </c>
      <c r="H1818" t="s">
        <v>8257</v>
      </c>
      <c r="I1818">
        <v>1469473200</v>
      </c>
      <c r="J1818">
        <v>1467061303</v>
      </c>
      <c r="K1818" t="b">
        <v>0</v>
      </c>
      <c r="L1818">
        <v>6</v>
      </c>
      <c r="M1818" t="b">
        <v>0</v>
      </c>
      <c r="N1818" t="s">
        <v>8285</v>
      </c>
      <c r="O1818" s="16">
        <f>Table1[[#This Row],[pledged]]/Table1[[#This Row],[goal]]*100</f>
        <v>2.036</v>
      </c>
      <c r="P1818" s="6">
        <f>IFERROR(Table1[[#This Row],[pledged]]/Table1[[#This Row],[backers_count]],0)</f>
        <v>84.833333333333329</v>
      </c>
      <c r="Q1818" t="str">
        <f>LEFT(Table1[[#This Row],[Category and Sub-Category]],FIND("/",Table1[[#This Row],[Category and Sub-Category]])-1)</f>
        <v>photography</v>
      </c>
      <c r="R1818" t="str">
        <f>RIGHT(Table1[[#This Row],[Category and Sub-Category]],LEN(Table1[[#This Row],[Category and Sub-Category]])-FIND("/",Table1[[#This Row],[Category and Sub-Category]]))</f>
        <v>photobooks</v>
      </c>
      <c r="S1818" s="14">
        <f>(((Table1[[#This Row],[launched_at]]/60)/60)/24)+DATE(1970,1,1)</f>
        <v>42548.876192129625</v>
      </c>
      <c r="T1818" s="14">
        <f t="shared" si="28"/>
        <v>42576.791666666672</v>
      </c>
    </row>
    <row r="1819" spans="1:20" ht="29" x14ac:dyDescent="0.35">
      <c r="A1819">
        <v>1817</v>
      </c>
      <c r="B1819" s="1" t="s">
        <v>1818</v>
      </c>
      <c r="C1819" s="1" t="s">
        <v>5927</v>
      </c>
      <c r="D1819" s="6">
        <v>18000</v>
      </c>
      <c r="E1819" s="6">
        <v>9419</v>
      </c>
      <c r="F1819" t="s">
        <v>8221</v>
      </c>
      <c r="G1819" t="s">
        <v>8224</v>
      </c>
      <c r="H1819" t="s">
        <v>8246</v>
      </c>
      <c r="I1819">
        <v>1485759540</v>
      </c>
      <c r="J1819">
        <v>1480607607</v>
      </c>
      <c r="K1819" t="b">
        <v>0</v>
      </c>
      <c r="L1819">
        <v>100</v>
      </c>
      <c r="M1819" t="b">
        <v>0</v>
      </c>
      <c r="N1819" t="s">
        <v>8285</v>
      </c>
      <c r="O1819" s="16">
        <f>Table1[[#This Row],[pledged]]/Table1[[#This Row],[goal]]*100</f>
        <v>52.327777777777776</v>
      </c>
      <c r="P1819" s="6">
        <f>IFERROR(Table1[[#This Row],[pledged]]/Table1[[#This Row],[backers_count]],0)</f>
        <v>94.19</v>
      </c>
      <c r="Q1819" t="str">
        <f>LEFT(Table1[[#This Row],[Category and Sub-Category]],FIND("/",Table1[[#This Row],[Category and Sub-Category]])-1)</f>
        <v>photography</v>
      </c>
      <c r="R1819" t="str">
        <f>RIGHT(Table1[[#This Row],[Category and Sub-Category]],LEN(Table1[[#This Row],[Category and Sub-Category]])-FIND("/",Table1[[#This Row],[Category and Sub-Category]]))</f>
        <v>photobooks</v>
      </c>
      <c r="S1819" s="14">
        <f>(((Table1[[#This Row],[launched_at]]/60)/60)/24)+DATE(1970,1,1)</f>
        <v>42705.662118055552</v>
      </c>
      <c r="T1819" s="14">
        <f t="shared" si="28"/>
        <v>42765.290972222225</v>
      </c>
    </row>
    <row r="1820" spans="1:20" ht="29" x14ac:dyDescent="0.35">
      <c r="A1820">
        <v>1818</v>
      </c>
      <c r="B1820" s="1" t="s">
        <v>1819</v>
      </c>
      <c r="C1820" s="1" t="s">
        <v>5928</v>
      </c>
      <c r="D1820" s="6">
        <v>15000</v>
      </c>
      <c r="E1820" s="6">
        <v>0</v>
      </c>
      <c r="F1820" t="s">
        <v>8221</v>
      </c>
      <c r="G1820" t="s">
        <v>8224</v>
      </c>
      <c r="H1820" t="s">
        <v>8246</v>
      </c>
      <c r="I1820">
        <v>1428035850</v>
      </c>
      <c r="J1820">
        <v>1425447450</v>
      </c>
      <c r="K1820" t="b">
        <v>0</v>
      </c>
      <c r="L1820">
        <v>0</v>
      </c>
      <c r="M1820" t="b">
        <v>0</v>
      </c>
      <c r="N1820" t="s">
        <v>8285</v>
      </c>
      <c r="O1820" s="16">
        <f>Table1[[#This Row],[pledged]]/Table1[[#This Row],[goal]]*100</f>
        <v>0</v>
      </c>
      <c r="P1820" s="6">
        <f>IFERROR(Table1[[#This Row],[pledged]]/Table1[[#This Row],[backers_count]],0)</f>
        <v>0</v>
      </c>
      <c r="Q1820" t="str">
        <f>LEFT(Table1[[#This Row],[Category and Sub-Category]],FIND("/",Table1[[#This Row],[Category and Sub-Category]])-1)</f>
        <v>photography</v>
      </c>
      <c r="R1820" t="str">
        <f>RIGHT(Table1[[#This Row],[Category and Sub-Category]],LEN(Table1[[#This Row],[Category and Sub-Category]])-FIND("/",Table1[[#This Row],[Category and Sub-Category]]))</f>
        <v>photobooks</v>
      </c>
      <c r="S1820" s="14">
        <f>(((Table1[[#This Row],[launched_at]]/60)/60)/24)+DATE(1970,1,1)</f>
        <v>42067.234375</v>
      </c>
      <c r="T1820" s="14">
        <f t="shared" si="28"/>
        <v>42097.192708333328</v>
      </c>
    </row>
    <row r="1821" spans="1:20" ht="43.5" x14ac:dyDescent="0.35">
      <c r="A1821">
        <v>1819</v>
      </c>
      <c r="B1821" s="1" t="s">
        <v>1820</v>
      </c>
      <c r="C1821" s="1" t="s">
        <v>5929</v>
      </c>
      <c r="D1821" s="6">
        <v>1200</v>
      </c>
      <c r="E1821" s="6">
        <v>25</v>
      </c>
      <c r="F1821" t="s">
        <v>8221</v>
      </c>
      <c r="G1821" t="s">
        <v>8224</v>
      </c>
      <c r="H1821" t="s">
        <v>8246</v>
      </c>
      <c r="I1821">
        <v>1406743396</v>
      </c>
      <c r="J1821">
        <v>1404151396</v>
      </c>
      <c r="K1821" t="b">
        <v>0</v>
      </c>
      <c r="L1821">
        <v>4</v>
      </c>
      <c r="M1821" t="b">
        <v>0</v>
      </c>
      <c r="N1821" t="s">
        <v>8285</v>
      </c>
      <c r="O1821" s="16">
        <f>Table1[[#This Row],[pledged]]/Table1[[#This Row],[goal]]*100</f>
        <v>2.083333333333333</v>
      </c>
      <c r="P1821" s="6">
        <f>IFERROR(Table1[[#This Row],[pledged]]/Table1[[#This Row],[backers_count]],0)</f>
        <v>6.25</v>
      </c>
      <c r="Q1821" t="str">
        <f>LEFT(Table1[[#This Row],[Category and Sub-Category]],FIND("/",Table1[[#This Row],[Category and Sub-Category]])-1)</f>
        <v>photography</v>
      </c>
      <c r="R1821" t="str">
        <f>RIGHT(Table1[[#This Row],[Category and Sub-Category]],LEN(Table1[[#This Row],[Category and Sub-Category]])-FIND("/",Table1[[#This Row],[Category and Sub-Category]]))</f>
        <v>photobooks</v>
      </c>
      <c r="S1821" s="14">
        <f>(((Table1[[#This Row],[launched_at]]/60)/60)/24)+DATE(1970,1,1)</f>
        <v>41820.752268518518</v>
      </c>
      <c r="T1821" s="14">
        <f t="shared" si="28"/>
        <v>41850.752268518518</v>
      </c>
    </row>
    <row r="1822" spans="1:20" ht="58" x14ac:dyDescent="0.35">
      <c r="A1822">
        <v>1820</v>
      </c>
      <c r="B1822" s="1" t="s">
        <v>1821</v>
      </c>
      <c r="C1822" s="1" t="s">
        <v>5930</v>
      </c>
      <c r="D1822" s="6">
        <v>26000</v>
      </c>
      <c r="E1822" s="6">
        <v>1707</v>
      </c>
      <c r="F1822" t="s">
        <v>8221</v>
      </c>
      <c r="G1822" t="s">
        <v>8224</v>
      </c>
      <c r="H1822" t="s">
        <v>8246</v>
      </c>
      <c r="I1822">
        <v>1427850090</v>
      </c>
      <c r="J1822">
        <v>1425261690</v>
      </c>
      <c r="K1822" t="b">
        <v>0</v>
      </c>
      <c r="L1822">
        <v>8</v>
      </c>
      <c r="M1822" t="b">
        <v>0</v>
      </c>
      <c r="N1822" t="s">
        <v>8285</v>
      </c>
      <c r="O1822" s="16">
        <f>Table1[[#This Row],[pledged]]/Table1[[#This Row],[goal]]*100</f>
        <v>6.565384615384616</v>
      </c>
      <c r="P1822" s="6">
        <f>IFERROR(Table1[[#This Row],[pledged]]/Table1[[#This Row],[backers_count]],0)</f>
        <v>213.375</v>
      </c>
      <c r="Q1822" t="str">
        <f>LEFT(Table1[[#This Row],[Category and Sub-Category]],FIND("/",Table1[[#This Row],[Category and Sub-Category]])-1)</f>
        <v>photography</v>
      </c>
      <c r="R1822" t="str">
        <f>RIGHT(Table1[[#This Row],[Category and Sub-Category]],LEN(Table1[[#This Row],[Category and Sub-Category]])-FIND("/",Table1[[#This Row],[Category and Sub-Category]]))</f>
        <v>photobooks</v>
      </c>
      <c r="S1822" s="14">
        <f>(((Table1[[#This Row],[launched_at]]/60)/60)/24)+DATE(1970,1,1)</f>
        <v>42065.084375000006</v>
      </c>
      <c r="T1822" s="14">
        <f t="shared" si="28"/>
        <v>42095.042708333334</v>
      </c>
    </row>
    <row r="1823" spans="1:20" ht="43.5" x14ac:dyDescent="0.35">
      <c r="A1823">
        <v>1821</v>
      </c>
      <c r="B1823" s="1" t="s">
        <v>1822</v>
      </c>
      <c r="C1823" s="1" t="s">
        <v>5931</v>
      </c>
      <c r="D1823" s="6">
        <v>2500</v>
      </c>
      <c r="E1823" s="6">
        <v>3372.25</v>
      </c>
      <c r="F1823" t="s">
        <v>8219</v>
      </c>
      <c r="G1823" t="s">
        <v>8224</v>
      </c>
      <c r="H1823" t="s">
        <v>8246</v>
      </c>
      <c r="I1823">
        <v>1330760367</v>
      </c>
      <c r="J1823">
        <v>1326872367</v>
      </c>
      <c r="K1823" t="b">
        <v>0</v>
      </c>
      <c r="L1823">
        <v>57</v>
      </c>
      <c r="M1823" t="b">
        <v>1</v>
      </c>
      <c r="N1823" t="s">
        <v>8276</v>
      </c>
      <c r="O1823" s="16">
        <f>Table1[[#This Row],[pledged]]/Table1[[#This Row],[goal]]*100</f>
        <v>134.88999999999999</v>
      </c>
      <c r="P1823" s="6">
        <f>IFERROR(Table1[[#This Row],[pledged]]/Table1[[#This Row],[backers_count]],0)</f>
        <v>59.162280701754383</v>
      </c>
      <c r="Q1823" t="str">
        <f>LEFT(Table1[[#This Row],[Category and Sub-Category]],FIND("/",Table1[[#This Row],[Category and Sub-Category]])-1)</f>
        <v>music</v>
      </c>
      <c r="R1823" t="str">
        <f>RIGHT(Table1[[#This Row],[Category and Sub-Category]],LEN(Table1[[#This Row],[Category and Sub-Category]])-FIND("/",Table1[[#This Row],[Category and Sub-Category]]))</f>
        <v>rock</v>
      </c>
      <c r="S1823" s="14">
        <f>(((Table1[[#This Row],[launched_at]]/60)/60)/24)+DATE(1970,1,1)</f>
        <v>40926.319062499999</v>
      </c>
      <c r="T1823" s="14">
        <f t="shared" si="28"/>
        <v>40971.319062499999</v>
      </c>
    </row>
    <row r="1824" spans="1:20" ht="29" x14ac:dyDescent="0.35">
      <c r="A1824">
        <v>1822</v>
      </c>
      <c r="B1824" s="1" t="s">
        <v>1823</v>
      </c>
      <c r="C1824" s="1" t="s">
        <v>5932</v>
      </c>
      <c r="D1824" s="6">
        <v>300</v>
      </c>
      <c r="E1824" s="6">
        <v>300</v>
      </c>
      <c r="F1824" t="s">
        <v>8219</v>
      </c>
      <c r="G1824" t="s">
        <v>8229</v>
      </c>
      <c r="H1824" t="s">
        <v>8251</v>
      </c>
      <c r="I1824">
        <v>1391194860</v>
      </c>
      <c r="J1824">
        <v>1388084862</v>
      </c>
      <c r="K1824" t="b">
        <v>0</v>
      </c>
      <c r="L1824">
        <v>11</v>
      </c>
      <c r="M1824" t="b">
        <v>1</v>
      </c>
      <c r="N1824" t="s">
        <v>8276</v>
      </c>
      <c r="O1824" s="16">
        <f>Table1[[#This Row],[pledged]]/Table1[[#This Row],[goal]]*100</f>
        <v>100</v>
      </c>
      <c r="P1824" s="6">
        <f>IFERROR(Table1[[#This Row],[pledged]]/Table1[[#This Row],[backers_count]],0)</f>
        <v>27.272727272727273</v>
      </c>
      <c r="Q1824" t="str">
        <f>LEFT(Table1[[#This Row],[Category and Sub-Category]],FIND("/",Table1[[#This Row],[Category and Sub-Category]])-1)</f>
        <v>music</v>
      </c>
      <c r="R1824" t="str">
        <f>RIGHT(Table1[[#This Row],[Category and Sub-Category]],LEN(Table1[[#This Row],[Category and Sub-Category]])-FIND("/",Table1[[#This Row],[Category and Sub-Category]]))</f>
        <v>rock</v>
      </c>
      <c r="S1824" s="14">
        <f>(((Table1[[#This Row],[launched_at]]/60)/60)/24)+DATE(1970,1,1)</f>
        <v>41634.797013888885</v>
      </c>
      <c r="T1824" s="14">
        <f t="shared" si="28"/>
        <v>41670.792361111111</v>
      </c>
    </row>
    <row r="1825" spans="1:20" ht="43.5" x14ac:dyDescent="0.35">
      <c r="A1825">
        <v>1823</v>
      </c>
      <c r="B1825" s="1" t="s">
        <v>1824</v>
      </c>
      <c r="C1825" s="1" t="s">
        <v>5933</v>
      </c>
      <c r="D1825" s="6">
        <v>700</v>
      </c>
      <c r="E1825" s="6">
        <v>811</v>
      </c>
      <c r="F1825" t="s">
        <v>8219</v>
      </c>
      <c r="G1825" t="s">
        <v>8224</v>
      </c>
      <c r="H1825" t="s">
        <v>8246</v>
      </c>
      <c r="I1825">
        <v>1351095976</v>
      </c>
      <c r="J1825">
        <v>1348503976</v>
      </c>
      <c r="K1825" t="b">
        <v>0</v>
      </c>
      <c r="L1825">
        <v>33</v>
      </c>
      <c r="M1825" t="b">
        <v>1</v>
      </c>
      <c r="N1825" t="s">
        <v>8276</v>
      </c>
      <c r="O1825" s="16">
        <f>Table1[[#This Row],[pledged]]/Table1[[#This Row],[goal]]*100</f>
        <v>115.85714285714286</v>
      </c>
      <c r="P1825" s="6">
        <f>IFERROR(Table1[[#This Row],[pledged]]/Table1[[#This Row],[backers_count]],0)</f>
        <v>24.575757575757574</v>
      </c>
      <c r="Q1825" t="str">
        <f>LEFT(Table1[[#This Row],[Category and Sub-Category]],FIND("/",Table1[[#This Row],[Category and Sub-Category]])-1)</f>
        <v>music</v>
      </c>
      <c r="R1825" t="str">
        <f>RIGHT(Table1[[#This Row],[Category and Sub-Category]],LEN(Table1[[#This Row],[Category and Sub-Category]])-FIND("/",Table1[[#This Row],[Category and Sub-Category]]))</f>
        <v>rock</v>
      </c>
      <c r="S1825" s="14">
        <f>(((Table1[[#This Row],[launched_at]]/60)/60)/24)+DATE(1970,1,1)</f>
        <v>41176.684907407405</v>
      </c>
      <c r="T1825" s="14">
        <f t="shared" si="28"/>
        <v>41206.684907407405</v>
      </c>
    </row>
    <row r="1826" spans="1:20" x14ac:dyDescent="0.35">
      <c r="A1826">
        <v>1824</v>
      </c>
      <c r="B1826" s="1" t="s">
        <v>1825</v>
      </c>
      <c r="C1826" s="1" t="s">
        <v>5934</v>
      </c>
      <c r="D1826" s="6">
        <v>3000</v>
      </c>
      <c r="E1826" s="6">
        <v>3002</v>
      </c>
      <c r="F1826" t="s">
        <v>8219</v>
      </c>
      <c r="G1826" t="s">
        <v>8224</v>
      </c>
      <c r="H1826" t="s">
        <v>8246</v>
      </c>
      <c r="I1826">
        <v>1389146880</v>
      </c>
      <c r="J1826">
        <v>1387403967</v>
      </c>
      <c r="K1826" t="b">
        <v>0</v>
      </c>
      <c r="L1826">
        <v>40</v>
      </c>
      <c r="M1826" t="b">
        <v>1</v>
      </c>
      <c r="N1826" t="s">
        <v>8276</v>
      </c>
      <c r="O1826" s="16">
        <f>Table1[[#This Row],[pledged]]/Table1[[#This Row],[goal]]*100</f>
        <v>100.06666666666666</v>
      </c>
      <c r="P1826" s="6">
        <f>IFERROR(Table1[[#This Row],[pledged]]/Table1[[#This Row],[backers_count]],0)</f>
        <v>75.05</v>
      </c>
      <c r="Q1826" t="str">
        <f>LEFT(Table1[[#This Row],[Category and Sub-Category]],FIND("/",Table1[[#This Row],[Category and Sub-Category]])-1)</f>
        <v>music</v>
      </c>
      <c r="R1826" t="str">
        <f>RIGHT(Table1[[#This Row],[Category and Sub-Category]],LEN(Table1[[#This Row],[Category and Sub-Category]])-FIND("/",Table1[[#This Row],[Category and Sub-Category]]))</f>
        <v>rock</v>
      </c>
      <c r="S1826" s="14">
        <f>(((Table1[[#This Row],[launched_at]]/60)/60)/24)+DATE(1970,1,1)</f>
        <v>41626.916284722225</v>
      </c>
      <c r="T1826" s="14">
        <f t="shared" si="28"/>
        <v>41647.088888888888</v>
      </c>
    </row>
    <row r="1827" spans="1:20" ht="43.5" x14ac:dyDescent="0.35">
      <c r="A1827">
        <v>1825</v>
      </c>
      <c r="B1827" s="1" t="s">
        <v>1826</v>
      </c>
      <c r="C1827" s="1" t="s">
        <v>5935</v>
      </c>
      <c r="D1827" s="6">
        <v>2000</v>
      </c>
      <c r="E1827" s="6">
        <v>2101</v>
      </c>
      <c r="F1827" t="s">
        <v>8219</v>
      </c>
      <c r="G1827" t="s">
        <v>8224</v>
      </c>
      <c r="H1827" t="s">
        <v>8246</v>
      </c>
      <c r="I1827">
        <v>1373572903</v>
      </c>
      <c r="J1827">
        <v>1371585703</v>
      </c>
      <c r="K1827" t="b">
        <v>0</v>
      </c>
      <c r="L1827">
        <v>50</v>
      </c>
      <c r="M1827" t="b">
        <v>1</v>
      </c>
      <c r="N1827" t="s">
        <v>8276</v>
      </c>
      <c r="O1827" s="16">
        <f>Table1[[#This Row],[pledged]]/Table1[[#This Row],[goal]]*100</f>
        <v>105.05</v>
      </c>
      <c r="P1827" s="6">
        <f>IFERROR(Table1[[#This Row],[pledged]]/Table1[[#This Row],[backers_count]],0)</f>
        <v>42.02</v>
      </c>
      <c r="Q1827" t="str">
        <f>LEFT(Table1[[#This Row],[Category and Sub-Category]],FIND("/",Table1[[#This Row],[Category and Sub-Category]])-1)</f>
        <v>music</v>
      </c>
      <c r="R1827" t="str">
        <f>RIGHT(Table1[[#This Row],[Category and Sub-Category]],LEN(Table1[[#This Row],[Category and Sub-Category]])-FIND("/",Table1[[#This Row],[Category and Sub-Category]]))</f>
        <v>rock</v>
      </c>
      <c r="S1827" s="14">
        <f>(((Table1[[#This Row],[launched_at]]/60)/60)/24)+DATE(1970,1,1)</f>
        <v>41443.83452546296</v>
      </c>
      <c r="T1827" s="14">
        <f t="shared" si="28"/>
        <v>41466.83452546296</v>
      </c>
    </row>
    <row r="1828" spans="1:20" ht="29" x14ac:dyDescent="0.35">
      <c r="A1828">
        <v>1826</v>
      </c>
      <c r="B1828" s="1" t="s">
        <v>1827</v>
      </c>
      <c r="C1828" s="1" t="s">
        <v>5936</v>
      </c>
      <c r="D1828" s="6">
        <v>2000</v>
      </c>
      <c r="E1828" s="6">
        <v>2020</v>
      </c>
      <c r="F1828" t="s">
        <v>8219</v>
      </c>
      <c r="G1828" t="s">
        <v>8224</v>
      </c>
      <c r="H1828" t="s">
        <v>8246</v>
      </c>
      <c r="I1828">
        <v>1392675017</v>
      </c>
      <c r="J1828">
        <v>1390083017</v>
      </c>
      <c r="K1828" t="b">
        <v>0</v>
      </c>
      <c r="L1828">
        <v>38</v>
      </c>
      <c r="M1828" t="b">
        <v>1</v>
      </c>
      <c r="N1828" t="s">
        <v>8276</v>
      </c>
      <c r="O1828" s="16">
        <f>Table1[[#This Row],[pledged]]/Table1[[#This Row],[goal]]*100</f>
        <v>101</v>
      </c>
      <c r="P1828" s="6">
        <f>IFERROR(Table1[[#This Row],[pledged]]/Table1[[#This Row],[backers_count]],0)</f>
        <v>53.157894736842103</v>
      </c>
      <c r="Q1828" t="str">
        <f>LEFT(Table1[[#This Row],[Category and Sub-Category]],FIND("/",Table1[[#This Row],[Category and Sub-Category]])-1)</f>
        <v>music</v>
      </c>
      <c r="R1828" t="str">
        <f>RIGHT(Table1[[#This Row],[Category and Sub-Category]],LEN(Table1[[#This Row],[Category and Sub-Category]])-FIND("/",Table1[[#This Row],[Category and Sub-Category]]))</f>
        <v>rock</v>
      </c>
      <c r="S1828" s="14">
        <f>(((Table1[[#This Row],[launched_at]]/60)/60)/24)+DATE(1970,1,1)</f>
        <v>41657.923807870371</v>
      </c>
      <c r="T1828" s="14">
        <f t="shared" si="28"/>
        <v>41687.923807870371</v>
      </c>
    </row>
    <row r="1829" spans="1:20" ht="58" x14ac:dyDescent="0.35">
      <c r="A1829">
        <v>1827</v>
      </c>
      <c r="B1829" s="1" t="s">
        <v>1828</v>
      </c>
      <c r="C1829" s="1" t="s">
        <v>5937</v>
      </c>
      <c r="D1829" s="6">
        <v>8000</v>
      </c>
      <c r="E1829" s="6">
        <v>8053</v>
      </c>
      <c r="F1829" t="s">
        <v>8219</v>
      </c>
      <c r="G1829" t="s">
        <v>8224</v>
      </c>
      <c r="H1829" t="s">
        <v>8246</v>
      </c>
      <c r="I1829">
        <v>1299138561</v>
      </c>
      <c r="J1829">
        <v>1294818561</v>
      </c>
      <c r="K1829" t="b">
        <v>0</v>
      </c>
      <c r="L1829">
        <v>96</v>
      </c>
      <c r="M1829" t="b">
        <v>1</v>
      </c>
      <c r="N1829" t="s">
        <v>8276</v>
      </c>
      <c r="O1829" s="16">
        <f>Table1[[#This Row],[pledged]]/Table1[[#This Row],[goal]]*100</f>
        <v>100.66250000000001</v>
      </c>
      <c r="P1829" s="6">
        <f>IFERROR(Table1[[#This Row],[pledged]]/Table1[[#This Row],[backers_count]],0)</f>
        <v>83.885416666666671</v>
      </c>
      <c r="Q1829" t="str">
        <f>LEFT(Table1[[#This Row],[Category and Sub-Category]],FIND("/",Table1[[#This Row],[Category and Sub-Category]])-1)</f>
        <v>music</v>
      </c>
      <c r="R1829" t="str">
        <f>RIGHT(Table1[[#This Row],[Category and Sub-Category]],LEN(Table1[[#This Row],[Category and Sub-Category]])-FIND("/",Table1[[#This Row],[Category and Sub-Category]]))</f>
        <v>rock</v>
      </c>
      <c r="S1829" s="14">
        <f>(((Table1[[#This Row],[launched_at]]/60)/60)/24)+DATE(1970,1,1)</f>
        <v>40555.325937499998</v>
      </c>
      <c r="T1829" s="14">
        <f t="shared" si="28"/>
        <v>40605.325937499998</v>
      </c>
    </row>
    <row r="1830" spans="1:20" ht="58" x14ac:dyDescent="0.35">
      <c r="A1830">
        <v>1828</v>
      </c>
      <c r="B1830" s="1" t="s">
        <v>1829</v>
      </c>
      <c r="C1830" s="1" t="s">
        <v>5938</v>
      </c>
      <c r="D1830" s="6">
        <v>20000</v>
      </c>
      <c r="E1830" s="6">
        <v>20032</v>
      </c>
      <c r="F1830" t="s">
        <v>8219</v>
      </c>
      <c r="G1830" t="s">
        <v>8224</v>
      </c>
      <c r="H1830" t="s">
        <v>8246</v>
      </c>
      <c r="I1830">
        <v>1399672800</v>
      </c>
      <c r="J1830">
        <v>1396906530</v>
      </c>
      <c r="K1830" t="b">
        <v>0</v>
      </c>
      <c r="L1830">
        <v>48</v>
      </c>
      <c r="M1830" t="b">
        <v>1</v>
      </c>
      <c r="N1830" t="s">
        <v>8276</v>
      </c>
      <c r="O1830" s="16">
        <f>Table1[[#This Row],[pledged]]/Table1[[#This Row],[goal]]*100</f>
        <v>100.16000000000001</v>
      </c>
      <c r="P1830" s="6">
        <f>IFERROR(Table1[[#This Row],[pledged]]/Table1[[#This Row],[backers_count]],0)</f>
        <v>417.33333333333331</v>
      </c>
      <c r="Q1830" t="str">
        <f>LEFT(Table1[[#This Row],[Category and Sub-Category]],FIND("/",Table1[[#This Row],[Category and Sub-Category]])-1)</f>
        <v>music</v>
      </c>
      <c r="R1830" t="str">
        <f>RIGHT(Table1[[#This Row],[Category and Sub-Category]],LEN(Table1[[#This Row],[Category and Sub-Category]])-FIND("/",Table1[[#This Row],[Category and Sub-Category]]))</f>
        <v>rock</v>
      </c>
      <c r="S1830" s="14">
        <f>(((Table1[[#This Row],[launched_at]]/60)/60)/24)+DATE(1970,1,1)</f>
        <v>41736.899652777778</v>
      </c>
      <c r="T1830" s="14">
        <f t="shared" si="28"/>
        <v>41768.916666666664</v>
      </c>
    </row>
    <row r="1831" spans="1:20" ht="43.5" x14ac:dyDescent="0.35">
      <c r="A1831">
        <v>1829</v>
      </c>
      <c r="B1831" s="1" t="s">
        <v>1830</v>
      </c>
      <c r="C1831" s="1" t="s">
        <v>5939</v>
      </c>
      <c r="D1831" s="6">
        <v>1500</v>
      </c>
      <c r="E1831" s="6">
        <v>2500.25</v>
      </c>
      <c r="F1831" t="s">
        <v>8219</v>
      </c>
      <c r="G1831" t="s">
        <v>8224</v>
      </c>
      <c r="H1831" t="s">
        <v>8246</v>
      </c>
      <c r="I1831">
        <v>1295647200</v>
      </c>
      <c r="J1831">
        <v>1291428371</v>
      </c>
      <c r="K1831" t="b">
        <v>0</v>
      </c>
      <c r="L1831">
        <v>33</v>
      </c>
      <c r="M1831" t="b">
        <v>1</v>
      </c>
      <c r="N1831" t="s">
        <v>8276</v>
      </c>
      <c r="O1831" s="16">
        <f>Table1[[#This Row],[pledged]]/Table1[[#This Row],[goal]]*100</f>
        <v>166.68333333333334</v>
      </c>
      <c r="P1831" s="6">
        <f>IFERROR(Table1[[#This Row],[pledged]]/Table1[[#This Row],[backers_count]],0)</f>
        <v>75.765151515151516</v>
      </c>
      <c r="Q1831" t="str">
        <f>LEFT(Table1[[#This Row],[Category and Sub-Category]],FIND("/",Table1[[#This Row],[Category and Sub-Category]])-1)</f>
        <v>music</v>
      </c>
      <c r="R1831" t="str">
        <f>RIGHT(Table1[[#This Row],[Category and Sub-Category]],LEN(Table1[[#This Row],[Category and Sub-Category]])-FIND("/",Table1[[#This Row],[Category and Sub-Category]]))</f>
        <v>rock</v>
      </c>
      <c r="S1831" s="14">
        <f>(((Table1[[#This Row],[launched_at]]/60)/60)/24)+DATE(1970,1,1)</f>
        <v>40516.087627314817</v>
      </c>
      <c r="T1831" s="14">
        <f t="shared" si="28"/>
        <v>40564.916666666664</v>
      </c>
    </row>
    <row r="1832" spans="1:20" ht="43.5" x14ac:dyDescent="0.35">
      <c r="A1832">
        <v>1830</v>
      </c>
      <c r="B1832" s="1" t="s">
        <v>1831</v>
      </c>
      <c r="C1832" s="1" t="s">
        <v>5940</v>
      </c>
      <c r="D1832" s="6">
        <v>15000</v>
      </c>
      <c r="E1832" s="6">
        <v>15230</v>
      </c>
      <c r="F1832" t="s">
        <v>8219</v>
      </c>
      <c r="G1832" t="s">
        <v>8224</v>
      </c>
      <c r="H1832" t="s">
        <v>8246</v>
      </c>
      <c r="I1832">
        <v>1393259107</v>
      </c>
      <c r="J1832">
        <v>1390667107</v>
      </c>
      <c r="K1832" t="b">
        <v>0</v>
      </c>
      <c r="L1832">
        <v>226</v>
      </c>
      <c r="M1832" t="b">
        <v>1</v>
      </c>
      <c r="N1832" t="s">
        <v>8276</v>
      </c>
      <c r="O1832" s="16">
        <f>Table1[[#This Row],[pledged]]/Table1[[#This Row],[goal]]*100</f>
        <v>101.53333333333335</v>
      </c>
      <c r="P1832" s="6">
        <f>IFERROR(Table1[[#This Row],[pledged]]/Table1[[#This Row],[backers_count]],0)</f>
        <v>67.389380530973455</v>
      </c>
      <c r="Q1832" t="str">
        <f>LEFT(Table1[[#This Row],[Category and Sub-Category]],FIND("/",Table1[[#This Row],[Category and Sub-Category]])-1)</f>
        <v>music</v>
      </c>
      <c r="R1832" t="str">
        <f>RIGHT(Table1[[#This Row],[Category and Sub-Category]],LEN(Table1[[#This Row],[Category and Sub-Category]])-FIND("/",Table1[[#This Row],[Category and Sub-Category]]))</f>
        <v>rock</v>
      </c>
      <c r="S1832" s="14">
        <f>(((Table1[[#This Row],[launched_at]]/60)/60)/24)+DATE(1970,1,1)</f>
        <v>41664.684108796297</v>
      </c>
      <c r="T1832" s="14">
        <f t="shared" si="28"/>
        <v>41694.684108796297</v>
      </c>
    </row>
    <row r="1833" spans="1:20" ht="43.5" x14ac:dyDescent="0.35">
      <c r="A1833">
        <v>1831</v>
      </c>
      <c r="B1833" s="1" t="s">
        <v>1832</v>
      </c>
      <c r="C1833" s="1" t="s">
        <v>5941</v>
      </c>
      <c r="D1833" s="6">
        <v>1000</v>
      </c>
      <c r="E1833" s="6">
        <v>1030</v>
      </c>
      <c r="F1833" t="s">
        <v>8219</v>
      </c>
      <c r="G1833" t="s">
        <v>8224</v>
      </c>
      <c r="H1833" t="s">
        <v>8246</v>
      </c>
      <c r="I1833">
        <v>1336866863</v>
      </c>
      <c r="J1833">
        <v>1335570863</v>
      </c>
      <c r="K1833" t="b">
        <v>0</v>
      </c>
      <c r="L1833">
        <v>14</v>
      </c>
      <c r="M1833" t="b">
        <v>1</v>
      </c>
      <c r="N1833" t="s">
        <v>8276</v>
      </c>
      <c r="O1833" s="16">
        <f>Table1[[#This Row],[pledged]]/Table1[[#This Row],[goal]]*100</f>
        <v>103</v>
      </c>
      <c r="P1833" s="6">
        <f>IFERROR(Table1[[#This Row],[pledged]]/Table1[[#This Row],[backers_count]],0)</f>
        <v>73.571428571428569</v>
      </c>
      <c r="Q1833" t="str">
        <f>LEFT(Table1[[#This Row],[Category and Sub-Category]],FIND("/",Table1[[#This Row],[Category and Sub-Category]])-1)</f>
        <v>music</v>
      </c>
      <c r="R1833" t="str">
        <f>RIGHT(Table1[[#This Row],[Category and Sub-Category]],LEN(Table1[[#This Row],[Category and Sub-Category]])-FIND("/",Table1[[#This Row],[Category and Sub-Category]]))</f>
        <v>rock</v>
      </c>
      <c r="S1833" s="14">
        <f>(((Table1[[#This Row],[launched_at]]/60)/60)/24)+DATE(1970,1,1)</f>
        <v>41026.996099537035</v>
      </c>
      <c r="T1833" s="14">
        <f t="shared" si="28"/>
        <v>41041.996099537035</v>
      </c>
    </row>
    <row r="1834" spans="1:20" ht="43.5" x14ac:dyDescent="0.35">
      <c r="A1834">
        <v>1832</v>
      </c>
      <c r="B1834" s="1" t="s">
        <v>1833</v>
      </c>
      <c r="C1834" s="1" t="s">
        <v>5942</v>
      </c>
      <c r="D1834" s="6">
        <v>350</v>
      </c>
      <c r="E1834" s="6">
        <v>500</v>
      </c>
      <c r="F1834" t="s">
        <v>8219</v>
      </c>
      <c r="G1834" t="s">
        <v>8224</v>
      </c>
      <c r="H1834" t="s">
        <v>8246</v>
      </c>
      <c r="I1834">
        <v>1299243427</v>
      </c>
      <c r="J1834">
        <v>1296651427</v>
      </c>
      <c r="K1834" t="b">
        <v>0</v>
      </c>
      <c r="L1834">
        <v>20</v>
      </c>
      <c r="M1834" t="b">
        <v>1</v>
      </c>
      <c r="N1834" t="s">
        <v>8276</v>
      </c>
      <c r="O1834" s="16">
        <f>Table1[[#This Row],[pledged]]/Table1[[#This Row],[goal]]*100</f>
        <v>142.85714285714286</v>
      </c>
      <c r="P1834" s="6">
        <f>IFERROR(Table1[[#This Row],[pledged]]/Table1[[#This Row],[backers_count]],0)</f>
        <v>25</v>
      </c>
      <c r="Q1834" t="str">
        <f>LEFT(Table1[[#This Row],[Category and Sub-Category]],FIND("/",Table1[[#This Row],[Category and Sub-Category]])-1)</f>
        <v>music</v>
      </c>
      <c r="R1834" t="str">
        <f>RIGHT(Table1[[#This Row],[Category and Sub-Category]],LEN(Table1[[#This Row],[Category and Sub-Category]])-FIND("/",Table1[[#This Row],[Category and Sub-Category]]))</f>
        <v>rock</v>
      </c>
      <c r="S1834" s="14">
        <f>(((Table1[[#This Row],[launched_at]]/60)/60)/24)+DATE(1970,1,1)</f>
        <v>40576.539664351854</v>
      </c>
      <c r="T1834" s="14">
        <f t="shared" si="28"/>
        <v>40606.539664351854</v>
      </c>
    </row>
    <row r="1835" spans="1:20" ht="43.5" x14ac:dyDescent="0.35">
      <c r="A1835">
        <v>1833</v>
      </c>
      <c r="B1835" s="1" t="s">
        <v>1834</v>
      </c>
      <c r="C1835" s="1" t="s">
        <v>5943</v>
      </c>
      <c r="D1835" s="6">
        <v>400</v>
      </c>
      <c r="E1835" s="6">
        <v>1050</v>
      </c>
      <c r="F1835" t="s">
        <v>8219</v>
      </c>
      <c r="G1835" t="s">
        <v>8224</v>
      </c>
      <c r="H1835" t="s">
        <v>8246</v>
      </c>
      <c r="I1835">
        <v>1362211140</v>
      </c>
      <c r="J1835">
        <v>1359421403</v>
      </c>
      <c r="K1835" t="b">
        <v>0</v>
      </c>
      <c r="L1835">
        <v>25</v>
      </c>
      <c r="M1835" t="b">
        <v>1</v>
      </c>
      <c r="N1835" t="s">
        <v>8276</v>
      </c>
      <c r="O1835" s="16">
        <f>Table1[[#This Row],[pledged]]/Table1[[#This Row],[goal]]*100</f>
        <v>262.5</v>
      </c>
      <c r="P1835" s="6">
        <f>IFERROR(Table1[[#This Row],[pledged]]/Table1[[#This Row],[backers_count]],0)</f>
        <v>42</v>
      </c>
      <c r="Q1835" t="str">
        <f>LEFT(Table1[[#This Row],[Category and Sub-Category]],FIND("/",Table1[[#This Row],[Category and Sub-Category]])-1)</f>
        <v>music</v>
      </c>
      <c r="R1835" t="str">
        <f>RIGHT(Table1[[#This Row],[Category and Sub-Category]],LEN(Table1[[#This Row],[Category and Sub-Category]])-FIND("/",Table1[[#This Row],[Category and Sub-Category]]))</f>
        <v>rock</v>
      </c>
      <c r="S1835" s="14">
        <f>(((Table1[[#This Row],[launched_at]]/60)/60)/24)+DATE(1970,1,1)</f>
        <v>41303.044016203705</v>
      </c>
      <c r="T1835" s="14">
        <f t="shared" si="28"/>
        <v>41335.332638888889</v>
      </c>
    </row>
    <row r="1836" spans="1:20" ht="29" x14ac:dyDescent="0.35">
      <c r="A1836">
        <v>1834</v>
      </c>
      <c r="B1836" s="1" t="s">
        <v>1835</v>
      </c>
      <c r="C1836" s="1" t="s">
        <v>5944</v>
      </c>
      <c r="D1836" s="6">
        <v>10000</v>
      </c>
      <c r="E1836" s="6">
        <v>11805</v>
      </c>
      <c r="F1836" t="s">
        <v>8219</v>
      </c>
      <c r="G1836" t="s">
        <v>8224</v>
      </c>
      <c r="H1836" t="s">
        <v>8246</v>
      </c>
      <c r="I1836">
        <v>1422140895</v>
      </c>
      <c r="J1836">
        <v>1418684895</v>
      </c>
      <c r="K1836" t="b">
        <v>0</v>
      </c>
      <c r="L1836">
        <v>90</v>
      </c>
      <c r="M1836" t="b">
        <v>1</v>
      </c>
      <c r="N1836" t="s">
        <v>8276</v>
      </c>
      <c r="O1836" s="16">
        <f>Table1[[#This Row],[pledged]]/Table1[[#This Row],[goal]]*100</f>
        <v>118.05000000000001</v>
      </c>
      <c r="P1836" s="6">
        <f>IFERROR(Table1[[#This Row],[pledged]]/Table1[[#This Row],[backers_count]],0)</f>
        <v>131.16666666666666</v>
      </c>
      <c r="Q1836" t="str">
        <f>LEFT(Table1[[#This Row],[Category and Sub-Category]],FIND("/",Table1[[#This Row],[Category and Sub-Category]])-1)</f>
        <v>music</v>
      </c>
      <c r="R1836" t="str">
        <f>RIGHT(Table1[[#This Row],[Category and Sub-Category]],LEN(Table1[[#This Row],[Category and Sub-Category]])-FIND("/",Table1[[#This Row],[Category and Sub-Category]]))</f>
        <v>rock</v>
      </c>
      <c r="S1836" s="14">
        <f>(((Table1[[#This Row],[launched_at]]/60)/60)/24)+DATE(1970,1,1)</f>
        <v>41988.964062500003</v>
      </c>
      <c r="T1836" s="14">
        <f t="shared" si="28"/>
        <v>42028.964062500003</v>
      </c>
    </row>
    <row r="1837" spans="1:20" ht="58" x14ac:dyDescent="0.35">
      <c r="A1837">
        <v>1835</v>
      </c>
      <c r="B1837" s="1" t="s">
        <v>1836</v>
      </c>
      <c r="C1837" s="1" t="s">
        <v>5945</v>
      </c>
      <c r="D1837" s="6">
        <v>500</v>
      </c>
      <c r="E1837" s="6">
        <v>520</v>
      </c>
      <c r="F1837" t="s">
        <v>8219</v>
      </c>
      <c r="G1837" t="s">
        <v>8225</v>
      </c>
      <c r="H1837" t="s">
        <v>8247</v>
      </c>
      <c r="I1837">
        <v>1459439471</v>
      </c>
      <c r="J1837">
        <v>1456851071</v>
      </c>
      <c r="K1837" t="b">
        <v>0</v>
      </c>
      <c r="L1837">
        <v>11</v>
      </c>
      <c r="M1837" t="b">
        <v>1</v>
      </c>
      <c r="N1837" t="s">
        <v>8276</v>
      </c>
      <c r="O1837" s="16">
        <f>Table1[[#This Row],[pledged]]/Table1[[#This Row],[goal]]*100</f>
        <v>104</v>
      </c>
      <c r="P1837" s="6">
        <f>IFERROR(Table1[[#This Row],[pledged]]/Table1[[#This Row],[backers_count]],0)</f>
        <v>47.272727272727273</v>
      </c>
      <c r="Q1837" t="str">
        <f>LEFT(Table1[[#This Row],[Category and Sub-Category]],FIND("/",Table1[[#This Row],[Category and Sub-Category]])-1)</f>
        <v>music</v>
      </c>
      <c r="R1837" t="str">
        <f>RIGHT(Table1[[#This Row],[Category and Sub-Category]],LEN(Table1[[#This Row],[Category and Sub-Category]])-FIND("/",Table1[[#This Row],[Category and Sub-Category]]))</f>
        <v>rock</v>
      </c>
      <c r="S1837" s="14">
        <f>(((Table1[[#This Row],[launched_at]]/60)/60)/24)+DATE(1970,1,1)</f>
        <v>42430.702210648145</v>
      </c>
      <c r="T1837" s="14">
        <f t="shared" si="28"/>
        <v>42460.660543981481</v>
      </c>
    </row>
    <row r="1838" spans="1:20" ht="29" x14ac:dyDescent="0.35">
      <c r="A1838">
        <v>1836</v>
      </c>
      <c r="B1838" s="1" t="s">
        <v>1837</v>
      </c>
      <c r="C1838" s="1" t="s">
        <v>5946</v>
      </c>
      <c r="D1838" s="6">
        <v>5000</v>
      </c>
      <c r="E1838" s="6">
        <v>10017</v>
      </c>
      <c r="F1838" t="s">
        <v>8219</v>
      </c>
      <c r="G1838" t="s">
        <v>8224</v>
      </c>
      <c r="H1838" t="s">
        <v>8246</v>
      </c>
      <c r="I1838">
        <v>1361129129</v>
      </c>
      <c r="J1838">
        <v>1359660329</v>
      </c>
      <c r="K1838" t="b">
        <v>0</v>
      </c>
      <c r="L1838">
        <v>55</v>
      </c>
      <c r="M1838" t="b">
        <v>1</v>
      </c>
      <c r="N1838" t="s">
        <v>8276</v>
      </c>
      <c r="O1838" s="16">
        <f>Table1[[#This Row],[pledged]]/Table1[[#This Row],[goal]]*100</f>
        <v>200.34</v>
      </c>
      <c r="P1838" s="6">
        <f>IFERROR(Table1[[#This Row],[pledged]]/Table1[[#This Row],[backers_count]],0)</f>
        <v>182.12727272727273</v>
      </c>
      <c r="Q1838" t="str">
        <f>LEFT(Table1[[#This Row],[Category and Sub-Category]],FIND("/",Table1[[#This Row],[Category and Sub-Category]])-1)</f>
        <v>music</v>
      </c>
      <c r="R1838" t="str">
        <f>RIGHT(Table1[[#This Row],[Category and Sub-Category]],LEN(Table1[[#This Row],[Category and Sub-Category]])-FIND("/",Table1[[#This Row],[Category and Sub-Category]]))</f>
        <v>rock</v>
      </c>
      <c r="S1838" s="14">
        <f>(((Table1[[#This Row],[launched_at]]/60)/60)/24)+DATE(1970,1,1)</f>
        <v>41305.809363425928</v>
      </c>
      <c r="T1838" s="14">
        <f t="shared" si="28"/>
        <v>41322.809363425928</v>
      </c>
    </row>
    <row r="1839" spans="1:20" ht="58" x14ac:dyDescent="0.35">
      <c r="A1839">
        <v>1837</v>
      </c>
      <c r="B1839" s="1" t="s">
        <v>1838</v>
      </c>
      <c r="C1839" s="1" t="s">
        <v>5947</v>
      </c>
      <c r="D1839" s="6">
        <v>600</v>
      </c>
      <c r="E1839" s="6">
        <v>1841</v>
      </c>
      <c r="F1839" t="s">
        <v>8219</v>
      </c>
      <c r="G1839" t="s">
        <v>8224</v>
      </c>
      <c r="H1839" t="s">
        <v>8246</v>
      </c>
      <c r="I1839">
        <v>1332029335</v>
      </c>
      <c r="J1839">
        <v>1326848935</v>
      </c>
      <c r="K1839" t="b">
        <v>0</v>
      </c>
      <c r="L1839">
        <v>30</v>
      </c>
      <c r="M1839" t="b">
        <v>1</v>
      </c>
      <c r="N1839" t="s">
        <v>8276</v>
      </c>
      <c r="O1839" s="16">
        <f>Table1[[#This Row],[pledged]]/Table1[[#This Row],[goal]]*100</f>
        <v>306.83333333333331</v>
      </c>
      <c r="P1839" s="6">
        <f>IFERROR(Table1[[#This Row],[pledged]]/Table1[[#This Row],[backers_count]],0)</f>
        <v>61.366666666666667</v>
      </c>
      <c r="Q1839" t="str">
        <f>LEFT(Table1[[#This Row],[Category and Sub-Category]],FIND("/",Table1[[#This Row],[Category and Sub-Category]])-1)</f>
        <v>music</v>
      </c>
      <c r="R1839" t="str">
        <f>RIGHT(Table1[[#This Row],[Category and Sub-Category]],LEN(Table1[[#This Row],[Category and Sub-Category]])-FIND("/",Table1[[#This Row],[Category and Sub-Category]]))</f>
        <v>rock</v>
      </c>
      <c r="S1839" s="14">
        <f>(((Table1[[#This Row],[launched_at]]/60)/60)/24)+DATE(1970,1,1)</f>
        <v>40926.047858796301</v>
      </c>
      <c r="T1839" s="14">
        <f t="shared" si="28"/>
        <v>40986.006192129629</v>
      </c>
    </row>
    <row r="1840" spans="1:20" ht="43.5" x14ac:dyDescent="0.35">
      <c r="A1840">
        <v>1838</v>
      </c>
      <c r="B1840" s="1" t="s">
        <v>1839</v>
      </c>
      <c r="C1840" s="1" t="s">
        <v>5948</v>
      </c>
      <c r="D1840" s="6">
        <v>1000</v>
      </c>
      <c r="E1840" s="6">
        <v>1001.49</v>
      </c>
      <c r="F1840" t="s">
        <v>8219</v>
      </c>
      <c r="G1840" t="s">
        <v>8224</v>
      </c>
      <c r="H1840" t="s">
        <v>8246</v>
      </c>
      <c r="I1840">
        <v>1317438000</v>
      </c>
      <c r="J1840">
        <v>1314989557</v>
      </c>
      <c r="K1840" t="b">
        <v>0</v>
      </c>
      <c r="L1840">
        <v>28</v>
      </c>
      <c r="M1840" t="b">
        <v>1</v>
      </c>
      <c r="N1840" t="s">
        <v>8276</v>
      </c>
      <c r="O1840" s="16">
        <f>Table1[[#This Row],[pledged]]/Table1[[#This Row],[goal]]*100</f>
        <v>100.149</v>
      </c>
      <c r="P1840" s="6">
        <f>IFERROR(Table1[[#This Row],[pledged]]/Table1[[#This Row],[backers_count]],0)</f>
        <v>35.767499999999998</v>
      </c>
      <c r="Q1840" t="str">
        <f>LEFT(Table1[[#This Row],[Category and Sub-Category]],FIND("/",Table1[[#This Row],[Category and Sub-Category]])-1)</f>
        <v>music</v>
      </c>
      <c r="R1840" t="str">
        <f>RIGHT(Table1[[#This Row],[Category and Sub-Category]],LEN(Table1[[#This Row],[Category and Sub-Category]])-FIND("/",Table1[[#This Row],[Category and Sub-Category]]))</f>
        <v>rock</v>
      </c>
      <c r="S1840" s="14">
        <f>(((Table1[[#This Row],[launched_at]]/60)/60)/24)+DATE(1970,1,1)</f>
        <v>40788.786539351851</v>
      </c>
      <c r="T1840" s="14">
        <f t="shared" si="28"/>
        <v>40817.125</v>
      </c>
    </row>
    <row r="1841" spans="1:20" ht="43.5" x14ac:dyDescent="0.35">
      <c r="A1841">
        <v>1839</v>
      </c>
      <c r="B1841" s="1" t="s">
        <v>1840</v>
      </c>
      <c r="C1841" s="1" t="s">
        <v>5949</v>
      </c>
      <c r="D1841" s="6">
        <v>1000</v>
      </c>
      <c r="E1841" s="6">
        <v>2053</v>
      </c>
      <c r="F1841" t="s">
        <v>8219</v>
      </c>
      <c r="G1841" t="s">
        <v>8224</v>
      </c>
      <c r="H1841" t="s">
        <v>8246</v>
      </c>
      <c r="I1841">
        <v>1475342382</v>
      </c>
      <c r="J1841">
        <v>1472750382</v>
      </c>
      <c r="K1841" t="b">
        <v>0</v>
      </c>
      <c r="L1841">
        <v>45</v>
      </c>
      <c r="M1841" t="b">
        <v>1</v>
      </c>
      <c r="N1841" t="s">
        <v>8276</v>
      </c>
      <c r="O1841" s="16">
        <f>Table1[[#This Row],[pledged]]/Table1[[#This Row],[goal]]*100</f>
        <v>205.29999999999998</v>
      </c>
      <c r="P1841" s="6">
        <f>IFERROR(Table1[[#This Row],[pledged]]/Table1[[#This Row],[backers_count]],0)</f>
        <v>45.62222222222222</v>
      </c>
      <c r="Q1841" t="str">
        <f>LEFT(Table1[[#This Row],[Category and Sub-Category]],FIND("/",Table1[[#This Row],[Category and Sub-Category]])-1)</f>
        <v>music</v>
      </c>
      <c r="R1841" t="str">
        <f>RIGHT(Table1[[#This Row],[Category and Sub-Category]],LEN(Table1[[#This Row],[Category and Sub-Category]])-FIND("/",Table1[[#This Row],[Category and Sub-Category]]))</f>
        <v>rock</v>
      </c>
      <c r="S1841" s="14">
        <f>(((Table1[[#This Row],[launched_at]]/60)/60)/24)+DATE(1970,1,1)</f>
        <v>42614.722013888888</v>
      </c>
      <c r="T1841" s="14">
        <f t="shared" si="28"/>
        <v>42644.722013888888</v>
      </c>
    </row>
    <row r="1842" spans="1:20" ht="43.5" x14ac:dyDescent="0.35">
      <c r="A1842">
        <v>1840</v>
      </c>
      <c r="B1842" s="1" t="s">
        <v>1841</v>
      </c>
      <c r="C1842" s="1" t="s">
        <v>5950</v>
      </c>
      <c r="D1842" s="6">
        <v>900</v>
      </c>
      <c r="E1842" s="6">
        <v>980</v>
      </c>
      <c r="F1842" t="s">
        <v>8219</v>
      </c>
      <c r="G1842" t="s">
        <v>8224</v>
      </c>
      <c r="H1842" t="s">
        <v>8246</v>
      </c>
      <c r="I1842">
        <v>1367902740</v>
      </c>
      <c r="J1842">
        <v>1366251510</v>
      </c>
      <c r="K1842" t="b">
        <v>0</v>
      </c>
      <c r="L1842">
        <v>13</v>
      </c>
      <c r="M1842" t="b">
        <v>1</v>
      </c>
      <c r="N1842" t="s">
        <v>8276</v>
      </c>
      <c r="O1842" s="16">
        <f>Table1[[#This Row],[pledged]]/Table1[[#This Row],[goal]]*100</f>
        <v>108.88888888888889</v>
      </c>
      <c r="P1842" s="6">
        <f>IFERROR(Table1[[#This Row],[pledged]]/Table1[[#This Row],[backers_count]],0)</f>
        <v>75.384615384615387</v>
      </c>
      <c r="Q1842" t="str">
        <f>LEFT(Table1[[#This Row],[Category and Sub-Category]],FIND("/",Table1[[#This Row],[Category and Sub-Category]])-1)</f>
        <v>music</v>
      </c>
      <c r="R1842" t="str">
        <f>RIGHT(Table1[[#This Row],[Category and Sub-Category]],LEN(Table1[[#This Row],[Category and Sub-Category]])-FIND("/",Table1[[#This Row],[Category and Sub-Category]]))</f>
        <v>rock</v>
      </c>
      <c r="S1842" s="14">
        <f>(((Table1[[#This Row],[launched_at]]/60)/60)/24)+DATE(1970,1,1)</f>
        <v>41382.096180555556</v>
      </c>
      <c r="T1842" s="14">
        <f t="shared" si="28"/>
        <v>41401.207638888889</v>
      </c>
    </row>
    <row r="1843" spans="1:20" ht="29" x14ac:dyDescent="0.35">
      <c r="A1843">
        <v>1841</v>
      </c>
      <c r="B1843" s="1" t="s">
        <v>1842</v>
      </c>
      <c r="C1843" s="1" t="s">
        <v>5951</v>
      </c>
      <c r="D1843" s="6">
        <v>2000</v>
      </c>
      <c r="E1843" s="6">
        <v>2035</v>
      </c>
      <c r="F1843" t="s">
        <v>8219</v>
      </c>
      <c r="G1843" t="s">
        <v>8224</v>
      </c>
      <c r="H1843" t="s">
        <v>8246</v>
      </c>
      <c r="I1843">
        <v>1400561940</v>
      </c>
      <c r="J1843">
        <v>1397679445</v>
      </c>
      <c r="K1843" t="b">
        <v>0</v>
      </c>
      <c r="L1843">
        <v>40</v>
      </c>
      <c r="M1843" t="b">
        <v>1</v>
      </c>
      <c r="N1843" t="s">
        <v>8276</v>
      </c>
      <c r="O1843" s="16">
        <f>Table1[[#This Row],[pledged]]/Table1[[#This Row],[goal]]*100</f>
        <v>101.75</v>
      </c>
      <c r="P1843" s="6">
        <f>IFERROR(Table1[[#This Row],[pledged]]/Table1[[#This Row],[backers_count]],0)</f>
        <v>50.875</v>
      </c>
      <c r="Q1843" t="str">
        <f>LEFT(Table1[[#This Row],[Category and Sub-Category]],FIND("/",Table1[[#This Row],[Category and Sub-Category]])-1)</f>
        <v>music</v>
      </c>
      <c r="R1843" t="str">
        <f>RIGHT(Table1[[#This Row],[Category and Sub-Category]],LEN(Table1[[#This Row],[Category and Sub-Category]])-FIND("/",Table1[[#This Row],[Category and Sub-Category]]))</f>
        <v>rock</v>
      </c>
      <c r="S1843" s="14">
        <f>(((Table1[[#This Row],[launched_at]]/60)/60)/24)+DATE(1970,1,1)</f>
        <v>41745.84542824074</v>
      </c>
      <c r="T1843" s="14">
        <f t="shared" si="28"/>
        <v>41779.207638888889</v>
      </c>
    </row>
    <row r="1844" spans="1:20" ht="43.5" x14ac:dyDescent="0.35">
      <c r="A1844">
        <v>1842</v>
      </c>
      <c r="B1844" s="1" t="s">
        <v>1843</v>
      </c>
      <c r="C1844" s="1" t="s">
        <v>5952</v>
      </c>
      <c r="D1844" s="6">
        <v>2000</v>
      </c>
      <c r="E1844" s="6">
        <v>2505</v>
      </c>
      <c r="F1844" t="s">
        <v>8219</v>
      </c>
      <c r="G1844" t="s">
        <v>8224</v>
      </c>
      <c r="H1844" t="s">
        <v>8246</v>
      </c>
      <c r="I1844">
        <v>1425275940</v>
      </c>
      <c r="J1844">
        <v>1422371381</v>
      </c>
      <c r="K1844" t="b">
        <v>0</v>
      </c>
      <c r="L1844">
        <v>21</v>
      </c>
      <c r="M1844" t="b">
        <v>1</v>
      </c>
      <c r="N1844" t="s">
        <v>8276</v>
      </c>
      <c r="O1844" s="16">
        <f>Table1[[#This Row],[pledged]]/Table1[[#This Row],[goal]]*100</f>
        <v>125.25</v>
      </c>
      <c r="P1844" s="6">
        <f>IFERROR(Table1[[#This Row],[pledged]]/Table1[[#This Row],[backers_count]],0)</f>
        <v>119.28571428571429</v>
      </c>
      <c r="Q1844" t="str">
        <f>LEFT(Table1[[#This Row],[Category and Sub-Category]],FIND("/",Table1[[#This Row],[Category and Sub-Category]])-1)</f>
        <v>music</v>
      </c>
      <c r="R1844" t="str">
        <f>RIGHT(Table1[[#This Row],[Category and Sub-Category]],LEN(Table1[[#This Row],[Category and Sub-Category]])-FIND("/",Table1[[#This Row],[Category and Sub-Category]]))</f>
        <v>rock</v>
      </c>
      <c r="S1844" s="14">
        <f>(((Table1[[#This Row],[launched_at]]/60)/60)/24)+DATE(1970,1,1)</f>
        <v>42031.631724537037</v>
      </c>
      <c r="T1844" s="14">
        <f t="shared" si="28"/>
        <v>42065.249305555553</v>
      </c>
    </row>
    <row r="1845" spans="1:20" ht="58" x14ac:dyDescent="0.35">
      <c r="A1845">
        <v>1843</v>
      </c>
      <c r="B1845" s="1" t="s">
        <v>1844</v>
      </c>
      <c r="C1845" s="1" t="s">
        <v>5953</v>
      </c>
      <c r="D1845" s="6">
        <v>10000</v>
      </c>
      <c r="E1845" s="6">
        <v>12400.61</v>
      </c>
      <c r="F1845" t="s">
        <v>8219</v>
      </c>
      <c r="G1845" t="s">
        <v>8224</v>
      </c>
      <c r="H1845" t="s">
        <v>8246</v>
      </c>
      <c r="I1845">
        <v>1298245954</v>
      </c>
      <c r="J1845">
        <v>1295653954</v>
      </c>
      <c r="K1845" t="b">
        <v>0</v>
      </c>
      <c r="L1845">
        <v>134</v>
      </c>
      <c r="M1845" t="b">
        <v>1</v>
      </c>
      <c r="N1845" t="s">
        <v>8276</v>
      </c>
      <c r="O1845" s="16">
        <f>Table1[[#This Row],[pledged]]/Table1[[#This Row],[goal]]*100</f>
        <v>124.0061</v>
      </c>
      <c r="P1845" s="6">
        <f>IFERROR(Table1[[#This Row],[pledged]]/Table1[[#This Row],[backers_count]],0)</f>
        <v>92.541865671641801</v>
      </c>
      <c r="Q1845" t="str">
        <f>LEFT(Table1[[#This Row],[Category and Sub-Category]],FIND("/",Table1[[#This Row],[Category and Sub-Category]])-1)</f>
        <v>music</v>
      </c>
      <c r="R1845" t="str">
        <f>RIGHT(Table1[[#This Row],[Category and Sub-Category]],LEN(Table1[[#This Row],[Category and Sub-Category]])-FIND("/",Table1[[#This Row],[Category and Sub-Category]]))</f>
        <v>rock</v>
      </c>
      <c r="S1845" s="14">
        <f>(((Table1[[#This Row],[launched_at]]/60)/60)/24)+DATE(1970,1,1)</f>
        <v>40564.994837962964</v>
      </c>
      <c r="T1845" s="14">
        <f t="shared" si="28"/>
        <v>40594.994837962964</v>
      </c>
    </row>
    <row r="1846" spans="1:20" ht="43.5" x14ac:dyDescent="0.35">
      <c r="A1846">
        <v>1844</v>
      </c>
      <c r="B1846" s="1" t="s">
        <v>1845</v>
      </c>
      <c r="C1846" s="1" t="s">
        <v>5954</v>
      </c>
      <c r="D1846" s="6">
        <v>1500</v>
      </c>
      <c r="E1846" s="6">
        <v>1521</v>
      </c>
      <c r="F1846" t="s">
        <v>8219</v>
      </c>
      <c r="G1846" t="s">
        <v>8224</v>
      </c>
      <c r="H1846" t="s">
        <v>8246</v>
      </c>
      <c r="I1846">
        <v>1307761200</v>
      </c>
      <c r="J1846">
        <v>1304464914</v>
      </c>
      <c r="K1846" t="b">
        <v>0</v>
      </c>
      <c r="L1846">
        <v>20</v>
      </c>
      <c r="M1846" t="b">
        <v>1</v>
      </c>
      <c r="N1846" t="s">
        <v>8276</v>
      </c>
      <c r="O1846" s="16">
        <f>Table1[[#This Row],[pledged]]/Table1[[#This Row],[goal]]*100</f>
        <v>101.4</v>
      </c>
      <c r="P1846" s="6">
        <f>IFERROR(Table1[[#This Row],[pledged]]/Table1[[#This Row],[backers_count]],0)</f>
        <v>76.05</v>
      </c>
      <c r="Q1846" t="str">
        <f>LEFT(Table1[[#This Row],[Category and Sub-Category]],FIND("/",Table1[[#This Row],[Category and Sub-Category]])-1)</f>
        <v>music</v>
      </c>
      <c r="R1846" t="str">
        <f>RIGHT(Table1[[#This Row],[Category and Sub-Category]],LEN(Table1[[#This Row],[Category and Sub-Category]])-FIND("/",Table1[[#This Row],[Category and Sub-Category]]))</f>
        <v>rock</v>
      </c>
      <c r="S1846" s="14">
        <f>(((Table1[[#This Row],[launched_at]]/60)/60)/24)+DATE(1970,1,1)</f>
        <v>40666.973541666666</v>
      </c>
      <c r="T1846" s="14">
        <f t="shared" si="28"/>
        <v>40705.125</v>
      </c>
    </row>
    <row r="1847" spans="1:20" ht="87" x14ac:dyDescent="0.35">
      <c r="A1847">
        <v>1845</v>
      </c>
      <c r="B1847" s="1" t="s">
        <v>1846</v>
      </c>
      <c r="C1847" s="1" t="s">
        <v>5955</v>
      </c>
      <c r="D1847" s="6">
        <v>1000</v>
      </c>
      <c r="E1847" s="6">
        <v>1000</v>
      </c>
      <c r="F1847" t="s">
        <v>8219</v>
      </c>
      <c r="G1847" t="s">
        <v>8224</v>
      </c>
      <c r="H1847" t="s">
        <v>8246</v>
      </c>
      <c r="I1847">
        <v>1466139300</v>
      </c>
      <c r="J1847">
        <v>1464854398</v>
      </c>
      <c r="K1847" t="b">
        <v>0</v>
      </c>
      <c r="L1847">
        <v>19</v>
      </c>
      <c r="M1847" t="b">
        <v>1</v>
      </c>
      <c r="N1847" t="s">
        <v>8276</v>
      </c>
      <c r="O1847" s="16">
        <f>Table1[[#This Row],[pledged]]/Table1[[#This Row],[goal]]*100</f>
        <v>100</v>
      </c>
      <c r="P1847" s="6">
        <f>IFERROR(Table1[[#This Row],[pledged]]/Table1[[#This Row],[backers_count]],0)</f>
        <v>52.631578947368418</v>
      </c>
      <c r="Q1847" t="str">
        <f>LEFT(Table1[[#This Row],[Category and Sub-Category]],FIND("/",Table1[[#This Row],[Category and Sub-Category]])-1)</f>
        <v>music</v>
      </c>
      <c r="R1847" t="str">
        <f>RIGHT(Table1[[#This Row],[Category and Sub-Category]],LEN(Table1[[#This Row],[Category and Sub-Category]])-FIND("/",Table1[[#This Row],[Category and Sub-Category]]))</f>
        <v>rock</v>
      </c>
      <c r="S1847" s="14">
        <f>(((Table1[[#This Row],[launched_at]]/60)/60)/24)+DATE(1970,1,1)</f>
        <v>42523.333310185189</v>
      </c>
      <c r="T1847" s="14">
        <f t="shared" si="28"/>
        <v>42538.204861111109</v>
      </c>
    </row>
    <row r="1848" spans="1:20" ht="43.5" x14ac:dyDescent="0.35">
      <c r="A1848">
        <v>1846</v>
      </c>
      <c r="B1848" s="1" t="s">
        <v>1847</v>
      </c>
      <c r="C1848" s="1" t="s">
        <v>5956</v>
      </c>
      <c r="D1848" s="6">
        <v>15000</v>
      </c>
      <c r="E1848" s="6">
        <v>20689</v>
      </c>
      <c r="F1848" t="s">
        <v>8219</v>
      </c>
      <c r="G1848" t="s">
        <v>8224</v>
      </c>
      <c r="H1848" t="s">
        <v>8246</v>
      </c>
      <c r="I1848">
        <v>1355585777</v>
      </c>
      <c r="J1848">
        <v>1352993777</v>
      </c>
      <c r="K1848" t="b">
        <v>0</v>
      </c>
      <c r="L1848">
        <v>209</v>
      </c>
      <c r="M1848" t="b">
        <v>1</v>
      </c>
      <c r="N1848" t="s">
        <v>8276</v>
      </c>
      <c r="O1848" s="16">
        <f>Table1[[#This Row],[pledged]]/Table1[[#This Row],[goal]]*100</f>
        <v>137.92666666666668</v>
      </c>
      <c r="P1848" s="6">
        <f>IFERROR(Table1[[#This Row],[pledged]]/Table1[[#This Row],[backers_count]],0)</f>
        <v>98.990430622009569</v>
      </c>
      <c r="Q1848" t="str">
        <f>LEFT(Table1[[#This Row],[Category and Sub-Category]],FIND("/",Table1[[#This Row],[Category and Sub-Category]])-1)</f>
        <v>music</v>
      </c>
      <c r="R1848" t="str">
        <f>RIGHT(Table1[[#This Row],[Category and Sub-Category]],LEN(Table1[[#This Row],[Category and Sub-Category]])-FIND("/",Table1[[#This Row],[Category and Sub-Category]]))</f>
        <v>rock</v>
      </c>
      <c r="S1848" s="14">
        <f>(((Table1[[#This Row],[launched_at]]/60)/60)/24)+DATE(1970,1,1)</f>
        <v>41228.650196759263</v>
      </c>
      <c r="T1848" s="14">
        <f t="shared" si="28"/>
        <v>41258.650196759263</v>
      </c>
    </row>
    <row r="1849" spans="1:20" ht="58" x14ac:dyDescent="0.35">
      <c r="A1849">
        <v>1847</v>
      </c>
      <c r="B1849" s="1" t="s">
        <v>1848</v>
      </c>
      <c r="C1849" s="1" t="s">
        <v>5957</v>
      </c>
      <c r="D1849" s="6">
        <v>2500</v>
      </c>
      <c r="E1849" s="6">
        <v>3022</v>
      </c>
      <c r="F1849" t="s">
        <v>8219</v>
      </c>
      <c r="G1849" t="s">
        <v>8224</v>
      </c>
      <c r="H1849" t="s">
        <v>8246</v>
      </c>
      <c r="I1849">
        <v>1429594832</v>
      </c>
      <c r="J1849">
        <v>1427780432</v>
      </c>
      <c r="K1849" t="b">
        <v>0</v>
      </c>
      <c r="L1849">
        <v>38</v>
      </c>
      <c r="M1849" t="b">
        <v>1</v>
      </c>
      <c r="N1849" t="s">
        <v>8276</v>
      </c>
      <c r="O1849" s="16">
        <f>Table1[[#This Row],[pledged]]/Table1[[#This Row],[goal]]*100</f>
        <v>120.88000000000001</v>
      </c>
      <c r="P1849" s="6">
        <f>IFERROR(Table1[[#This Row],[pledged]]/Table1[[#This Row],[backers_count]],0)</f>
        <v>79.526315789473685</v>
      </c>
      <c r="Q1849" t="str">
        <f>LEFT(Table1[[#This Row],[Category and Sub-Category]],FIND("/",Table1[[#This Row],[Category and Sub-Category]])-1)</f>
        <v>music</v>
      </c>
      <c r="R1849" t="str">
        <f>RIGHT(Table1[[#This Row],[Category and Sub-Category]],LEN(Table1[[#This Row],[Category and Sub-Category]])-FIND("/",Table1[[#This Row],[Category and Sub-Category]]))</f>
        <v>rock</v>
      </c>
      <c r="S1849" s="14">
        <f>(((Table1[[#This Row],[launched_at]]/60)/60)/24)+DATE(1970,1,1)</f>
        <v>42094.236481481479</v>
      </c>
      <c r="T1849" s="14">
        <f t="shared" si="28"/>
        <v>42115.236481481479</v>
      </c>
    </row>
    <row r="1850" spans="1:20" ht="43.5" x14ac:dyDescent="0.35">
      <c r="A1850">
        <v>1848</v>
      </c>
      <c r="B1850" s="1" t="s">
        <v>1849</v>
      </c>
      <c r="C1850" s="1" t="s">
        <v>5958</v>
      </c>
      <c r="D1850" s="6">
        <v>3000</v>
      </c>
      <c r="E1850" s="6">
        <v>3221</v>
      </c>
      <c r="F1850" t="s">
        <v>8219</v>
      </c>
      <c r="G1850" t="s">
        <v>8224</v>
      </c>
      <c r="H1850" t="s">
        <v>8246</v>
      </c>
      <c r="I1850">
        <v>1312095540</v>
      </c>
      <c r="J1850">
        <v>1306608888</v>
      </c>
      <c r="K1850" t="b">
        <v>0</v>
      </c>
      <c r="L1850">
        <v>24</v>
      </c>
      <c r="M1850" t="b">
        <v>1</v>
      </c>
      <c r="N1850" t="s">
        <v>8276</v>
      </c>
      <c r="O1850" s="16">
        <f>Table1[[#This Row],[pledged]]/Table1[[#This Row],[goal]]*100</f>
        <v>107.36666666666667</v>
      </c>
      <c r="P1850" s="6">
        <f>IFERROR(Table1[[#This Row],[pledged]]/Table1[[#This Row],[backers_count]],0)</f>
        <v>134.20833333333334</v>
      </c>
      <c r="Q1850" t="str">
        <f>LEFT(Table1[[#This Row],[Category and Sub-Category]],FIND("/",Table1[[#This Row],[Category and Sub-Category]])-1)</f>
        <v>music</v>
      </c>
      <c r="R1850" t="str">
        <f>RIGHT(Table1[[#This Row],[Category and Sub-Category]],LEN(Table1[[#This Row],[Category and Sub-Category]])-FIND("/",Table1[[#This Row],[Category and Sub-Category]]))</f>
        <v>rock</v>
      </c>
      <c r="S1850" s="14">
        <f>(((Table1[[#This Row],[launched_at]]/60)/60)/24)+DATE(1970,1,1)</f>
        <v>40691.788055555553</v>
      </c>
      <c r="T1850" s="14">
        <f t="shared" si="28"/>
        <v>40755.290972222225</v>
      </c>
    </row>
    <row r="1851" spans="1:20" ht="29" x14ac:dyDescent="0.35">
      <c r="A1851">
        <v>1849</v>
      </c>
      <c r="B1851" s="1" t="s">
        <v>1850</v>
      </c>
      <c r="C1851" s="1" t="s">
        <v>5959</v>
      </c>
      <c r="D1851" s="6">
        <v>300</v>
      </c>
      <c r="E1851" s="6">
        <v>301</v>
      </c>
      <c r="F1851" t="s">
        <v>8219</v>
      </c>
      <c r="G1851" t="s">
        <v>8224</v>
      </c>
      <c r="H1851" t="s">
        <v>8246</v>
      </c>
      <c r="I1851">
        <v>1350505059</v>
      </c>
      <c r="J1851">
        <v>1347913059</v>
      </c>
      <c r="K1851" t="b">
        <v>0</v>
      </c>
      <c r="L1851">
        <v>8</v>
      </c>
      <c r="M1851" t="b">
        <v>1</v>
      </c>
      <c r="N1851" t="s">
        <v>8276</v>
      </c>
      <c r="O1851" s="16">
        <f>Table1[[#This Row],[pledged]]/Table1[[#This Row],[goal]]*100</f>
        <v>100.33333333333334</v>
      </c>
      <c r="P1851" s="6">
        <f>IFERROR(Table1[[#This Row],[pledged]]/Table1[[#This Row],[backers_count]],0)</f>
        <v>37.625</v>
      </c>
      <c r="Q1851" t="str">
        <f>LEFT(Table1[[#This Row],[Category and Sub-Category]],FIND("/",Table1[[#This Row],[Category and Sub-Category]])-1)</f>
        <v>music</v>
      </c>
      <c r="R1851" t="str">
        <f>RIGHT(Table1[[#This Row],[Category and Sub-Category]],LEN(Table1[[#This Row],[Category and Sub-Category]])-FIND("/",Table1[[#This Row],[Category and Sub-Category]]))</f>
        <v>rock</v>
      </c>
      <c r="S1851" s="14">
        <f>(((Table1[[#This Row],[launched_at]]/60)/60)/24)+DATE(1970,1,1)</f>
        <v>41169.845590277779</v>
      </c>
      <c r="T1851" s="14">
        <f t="shared" si="28"/>
        <v>41199.845590277779</v>
      </c>
    </row>
    <row r="1852" spans="1:20" ht="43.5" x14ac:dyDescent="0.35">
      <c r="A1852">
        <v>1850</v>
      </c>
      <c r="B1852" s="1" t="s">
        <v>1851</v>
      </c>
      <c r="C1852" s="1" t="s">
        <v>5960</v>
      </c>
      <c r="D1852" s="6">
        <v>9000</v>
      </c>
      <c r="E1852" s="6">
        <v>9137</v>
      </c>
      <c r="F1852" t="s">
        <v>8219</v>
      </c>
      <c r="G1852" t="s">
        <v>8224</v>
      </c>
      <c r="H1852" t="s">
        <v>8246</v>
      </c>
      <c r="I1852">
        <v>1405033300</v>
      </c>
      <c r="J1852">
        <v>1402441300</v>
      </c>
      <c r="K1852" t="b">
        <v>0</v>
      </c>
      <c r="L1852">
        <v>179</v>
      </c>
      <c r="M1852" t="b">
        <v>1</v>
      </c>
      <c r="N1852" t="s">
        <v>8276</v>
      </c>
      <c r="O1852" s="16">
        <f>Table1[[#This Row],[pledged]]/Table1[[#This Row],[goal]]*100</f>
        <v>101.52222222222223</v>
      </c>
      <c r="P1852" s="6">
        <f>IFERROR(Table1[[#This Row],[pledged]]/Table1[[#This Row],[backers_count]],0)</f>
        <v>51.044692737430168</v>
      </c>
      <c r="Q1852" t="str">
        <f>LEFT(Table1[[#This Row],[Category and Sub-Category]],FIND("/",Table1[[#This Row],[Category and Sub-Category]])-1)</f>
        <v>music</v>
      </c>
      <c r="R1852" t="str">
        <f>RIGHT(Table1[[#This Row],[Category and Sub-Category]],LEN(Table1[[#This Row],[Category and Sub-Category]])-FIND("/",Table1[[#This Row],[Category and Sub-Category]]))</f>
        <v>rock</v>
      </c>
      <c r="S1852" s="14">
        <f>(((Table1[[#This Row],[launched_at]]/60)/60)/24)+DATE(1970,1,1)</f>
        <v>41800.959490740745</v>
      </c>
      <c r="T1852" s="14">
        <f t="shared" si="28"/>
        <v>41830.959490740745</v>
      </c>
    </row>
    <row r="1853" spans="1:20" ht="43.5" x14ac:dyDescent="0.35">
      <c r="A1853">
        <v>1851</v>
      </c>
      <c r="B1853" s="1" t="s">
        <v>1852</v>
      </c>
      <c r="C1853" s="1" t="s">
        <v>5961</v>
      </c>
      <c r="D1853" s="6">
        <v>1300</v>
      </c>
      <c r="E1853" s="6">
        <v>1301</v>
      </c>
      <c r="F1853" t="s">
        <v>8219</v>
      </c>
      <c r="G1853" t="s">
        <v>8224</v>
      </c>
      <c r="H1853" t="s">
        <v>8246</v>
      </c>
      <c r="I1853">
        <v>1406509200</v>
      </c>
      <c r="J1853">
        <v>1404769538</v>
      </c>
      <c r="K1853" t="b">
        <v>0</v>
      </c>
      <c r="L1853">
        <v>26</v>
      </c>
      <c r="M1853" t="b">
        <v>1</v>
      </c>
      <c r="N1853" t="s">
        <v>8276</v>
      </c>
      <c r="O1853" s="16">
        <f>Table1[[#This Row],[pledged]]/Table1[[#This Row],[goal]]*100</f>
        <v>100.07692307692308</v>
      </c>
      <c r="P1853" s="6">
        <f>IFERROR(Table1[[#This Row],[pledged]]/Table1[[#This Row],[backers_count]],0)</f>
        <v>50.03846153846154</v>
      </c>
      <c r="Q1853" t="str">
        <f>LEFT(Table1[[#This Row],[Category and Sub-Category]],FIND("/",Table1[[#This Row],[Category and Sub-Category]])-1)</f>
        <v>music</v>
      </c>
      <c r="R1853" t="str">
        <f>RIGHT(Table1[[#This Row],[Category and Sub-Category]],LEN(Table1[[#This Row],[Category and Sub-Category]])-FIND("/",Table1[[#This Row],[Category and Sub-Category]]))</f>
        <v>rock</v>
      </c>
      <c r="S1853" s="14">
        <f>(((Table1[[#This Row],[launched_at]]/60)/60)/24)+DATE(1970,1,1)</f>
        <v>41827.906689814816</v>
      </c>
      <c r="T1853" s="14">
        <f t="shared" si="28"/>
        <v>41848.041666666664</v>
      </c>
    </row>
    <row r="1854" spans="1:20" ht="58" x14ac:dyDescent="0.35">
      <c r="A1854">
        <v>1852</v>
      </c>
      <c r="B1854" s="1" t="s">
        <v>1853</v>
      </c>
      <c r="C1854" s="1" t="s">
        <v>5962</v>
      </c>
      <c r="D1854" s="6">
        <v>15000</v>
      </c>
      <c r="E1854" s="6">
        <v>17545</v>
      </c>
      <c r="F1854" t="s">
        <v>8219</v>
      </c>
      <c r="G1854" t="s">
        <v>8224</v>
      </c>
      <c r="H1854" t="s">
        <v>8246</v>
      </c>
      <c r="I1854">
        <v>1429920000</v>
      </c>
      <c r="J1854">
        <v>1426703452</v>
      </c>
      <c r="K1854" t="b">
        <v>0</v>
      </c>
      <c r="L1854">
        <v>131</v>
      </c>
      <c r="M1854" t="b">
        <v>1</v>
      </c>
      <c r="N1854" t="s">
        <v>8276</v>
      </c>
      <c r="O1854" s="16">
        <f>Table1[[#This Row],[pledged]]/Table1[[#This Row],[goal]]*100</f>
        <v>116.96666666666667</v>
      </c>
      <c r="P1854" s="6">
        <f>IFERROR(Table1[[#This Row],[pledged]]/Table1[[#This Row],[backers_count]],0)</f>
        <v>133.93129770992365</v>
      </c>
      <c r="Q1854" t="str">
        <f>LEFT(Table1[[#This Row],[Category and Sub-Category]],FIND("/",Table1[[#This Row],[Category and Sub-Category]])-1)</f>
        <v>music</v>
      </c>
      <c r="R1854" t="str">
        <f>RIGHT(Table1[[#This Row],[Category and Sub-Category]],LEN(Table1[[#This Row],[Category and Sub-Category]])-FIND("/",Table1[[#This Row],[Category and Sub-Category]]))</f>
        <v>rock</v>
      </c>
      <c r="S1854" s="14">
        <f>(((Table1[[#This Row],[launched_at]]/60)/60)/24)+DATE(1970,1,1)</f>
        <v>42081.77143518519</v>
      </c>
      <c r="T1854" s="14">
        <f t="shared" si="28"/>
        <v>42119</v>
      </c>
    </row>
    <row r="1855" spans="1:20" ht="58" x14ac:dyDescent="0.35">
      <c r="A1855">
        <v>1853</v>
      </c>
      <c r="B1855" s="1" t="s">
        <v>1854</v>
      </c>
      <c r="C1855" s="1" t="s">
        <v>5963</v>
      </c>
      <c r="D1855" s="6">
        <v>800</v>
      </c>
      <c r="E1855" s="6">
        <v>815</v>
      </c>
      <c r="F1855" t="s">
        <v>8219</v>
      </c>
      <c r="G1855" t="s">
        <v>8224</v>
      </c>
      <c r="H1855" t="s">
        <v>8246</v>
      </c>
      <c r="I1855">
        <v>1352860017</v>
      </c>
      <c r="J1855">
        <v>1348536417</v>
      </c>
      <c r="K1855" t="b">
        <v>0</v>
      </c>
      <c r="L1855">
        <v>14</v>
      </c>
      <c r="M1855" t="b">
        <v>1</v>
      </c>
      <c r="N1855" t="s">
        <v>8276</v>
      </c>
      <c r="O1855" s="16">
        <f>Table1[[#This Row],[pledged]]/Table1[[#This Row],[goal]]*100</f>
        <v>101.875</v>
      </c>
      <c r="P1855" s="6">
        <f>IFERROR(Table1[[#This Row],[pledged]]/Table1[[#This Row],[backers_count]],0)</f>
        <v>58.214285714285715</v>
      </c>
      <c r="Q1855" t="str">
        <f>LEFT(Table1[[#This Row],[Category and Sub-Category]],FIND("/",Table1[[#This Row],[Category and Sub-Category]])-1)</f>
        <v>music</v>
      </c>
      <c r="R1855" t="str">
        <f>RIGHT(Table1[[#This Row],[Category and Sub-Category]],LEN(Table1[[#This Row],[Category and Sub-Category]])-FIND("/",Table1[[#This Row],[Category and Sub-Category]]))</f>
        <v>rock</v>
      </c>
      <c r="S1855" s="14">
        <f>(((Table1[[#This Row],[launched_at]]/60)/60)/24)+DATE(1970,1,1)</f>
        <v>41177.060381944444</v>
      </c>
      <c r="T1855" s="14">
        <f t="shared" si="28"/>
        <v>41227.102048611108</v>
      </c>
    </row>
    <row r="1856" spans="1:20" ht="43.5" x14ac:dyDescent="0.35">
      <c r="A1856">
        <v>1854</v>
      </c>
      <c r="B1856" s="1" t="s">
        <v>1855</v>
      </c>
      <c r="C1856" s="1" t="s">
        <v>5964</v>
      </c>
      <c r="D1856" s="6">
        <v>15000</v>
      </c>
      <c r="E1856" s="6">
        <v>15318.55</v>
      </c>
      <c r="F1856" t="s">
        <v>8219</v>
      </c>
      <c r="G1856" t="s">
        <v>8224</v>
      </c>
      <c r="H1856" t="s">
        <v>8246</v>
      </c>
      <c r="I1856">
        <v>1369355437</v>
      </c>
      <c r="J1856">
        <v>1366763437</v>
      </c>
      <c r="K1856" t="b">
        <v>0</v>
      </c>
      <c r="L1856">
        <v>174</v>
      </c>
      <c r="M1856" t="b">
        <v>1</v>
      </c>
      <c r="N1856" t="s">
        <v>8276</v>
      </c>
      <c r="O1856" s="16">
        <f>Table1[[#This Row],[pledged]]/Table1[[#This Row],[goal]]*100</f>
        <v>102.12366666666665</v>
      </c>
      <c r="P1856" s="6">
        <f>IFERROR(Table1[[#This Row],[pledged]]/Table1[[#This Row],[backers_count]],0)</f>
        <v>88.037643678160919</v>
      </c>
      <c r="Q1856" t="str">
        <f>LEFT(Table1[[#This Row],[Category and Sub-Category]],FIND("/",Table1[[#This Row],[Category and Sub-Category]])-1)</f>
        <v>music</v>
      </c>
      <c r="R1856" t="str">
        <f>RIGHT(Table1[[#This Row],[Category and Sub-Category]],LEN(Table1[[#This Row],[Category and Sub-Category]])-FIND("/",Table1[[#This Row],[Category and Sub-Category]]))</f>
        <v>rock</v>
      </c>
      <c r="S1856" s="14">
        <f>(((Table1[[#This Row],[launched_at]]/60)/60)/24)+DATE(1970,1,1)</f>
        <v>41388.021261574075</v>
      </c>
      <c r="T1856" s="14">
        <f t="shared" si="28"/>
        <v>41418.021261574075</v>
      </c>
    </row>
    <row r="1857" spans="1:20" ht="43.5" x14ac:dyDescent="0.35">
      <c r="A1857">
        <v>1855</v>
      </c>
      <c r="B1857" s="1" t="s">
        <v>1856</v>
      </c>
      <c r="C1857" s="1" t="s">
        <v>5965</v>
      </c>
      <c r="D1857" s="6">
        <v>8750</v>
      </c>
      <c r="E1857" s="6">
        <v>13480.16</v>
      </c>
      <c r="F1857" t="s">
        <v>8219</v>
      </c>
      <c r="G1857" t="s">
        <v>8229</v>
      </c>
      <c r="H1857" t="s">
        <v>8251</v>
      </c>
      <c r="I1857">
        <v>1389012940</v>
      </c>
      <c r="J1857">
        <v>1385124940</v>
      </c>
      <c r="K1857" t="b">
        <v>0</v>
      </c>
      <c r="L1857">
        <v>191</v>
      </c>
      <c r="M1857" t="b">
        <v>1</v>
      </c>
      <c r="N1857" t="s">
        <v>8276</v>
      </c>
      <c r="O1857" s="16">
        <f>Table1[[#This Row],[pledged]]/Table1[[#This Row],[goal]]*100</f>
        <v>154.05897142857143</v>
      </c>
      <c r="P1857" s="6">
        <f>IFERROR(Table1[[#This Row],[pledged]]/Table1[[#This Row],[backers_count]],0)</f>
        <v>70.576753926701571</v>
      </c>
      <c r="Q1857" t="str">
        <f>LEFT(Table1[[#This Row],[Category and Sub-Category]],FIND("/",Table1[[#This Row],[Category and Sub-Category]])-1)</f>
        <v>music</v>
      </c>
      <c r="R1857" t="str">
        <f>RIGHT(Table1[[#This Row],[Category and Sub-Category]],LEN(Table1[[#This Row],[Category and Sub-Category]])-FIND("/",Table1[[#This Row],[Category and Sub-Category]]))</f>
        <v>rock</v>
      </c>
      <c r="S1857" s="14">
        <f>(((Table1[[#This Row],[launched_at]]/60)/60)/24)+DATE(1970,1,1)</f>
        <v>41600.538657407407</v>
      </c>
      <c r="T1857" s="14">
        <f t="shared" si="28"/>
        <v>41645.538657407407</v>
      </c>
    </row>
    <row r="1858" spans="1:20" ht="58" x14ac:dyDescent="0.35">
      <c r="A1858">
        <v>1856</v>
      </c>
      <c r="B1858" s="1" t="s">
        <v>1857</v>
      </c>
      <c r="C1858" s="1" t="s">
        <v>5966</v>
      </c>
      <c r="D1858" s="6">
        <v>2000</v>
      </c>
      <c r="E1858" s="6">
        <v>2025</v>
      </c>
      <c r="F1858" t="s">
        <v>8219</v>
      </c>
      <c r="G1858" t="s">
        <v>8224</v>
      </c>
      <c r="H1858" t="s">
        <v>8246</v>
      </c>
      <c r="I1858">
        <v>1405715472</v>
      </c>
      <c r="J1858">
        <v>1403901072</v>
      </c>
      <c r="K1858" t="b">
        <v>0</v>
      </c>
      <c r="L1858">
        <v>38</v>
      </c>
      <c r="M1858" t="b">
        <v>1</v>
      </c>
      <c r="N1858" t="s">
        <v>8276</v>
      </c>
      <c r="O1858" s="16">
        <f>Table1[[#This Row],[pledged]]/Table1[[#This Row],[goal]]*100</f>
        <v>101.25</v>
      </c>
      <c r="P1858" s="6">
        <f>IFERROR(Table1[[#This Row],[pledged]]/Table1[[#This Row],[backers_count]],0)</f>
        <v>53.289473684210527</v>
      </c>
      <c r="Q1858" t="str">
        <f>LEFT(Table1[[#This Row],[Category and Sub-Category]],FIND("/",Table1[[#This Row],[Category and Sub-Category]])-1)</f>
        <v>music</v>
      </c>
      <c r="R1858" t="str">
        <f>RIGHT(Table1[[#This Row],[Category and Sub-Category]],LEN(Table1[[#This Row],[Category and Sub-Category]])-FIND("/",Table1[[#This Row],[Category and Sub-Category]]))</f>
        <v>rock</v>
      </c>
      <c r="S1858" s="14">
        <f>(((Table1[[#This Row],[launched_at]]/60)/60)/24)+DATE(1970,1,1)</f>
        <v>41817.854999999996</v>
      </c>
      <c r="T1858" s="14">
        <f t="shared" ref="T1858:T1921" si="29">(((I1858/60)/60)/24)+DATE(1970,1,1)</f>
        <v>41838.854999999996</v>
      </c>
    </row>
    <row r="1859" spans="1:20" ht="43.5" x14ac:dyDescent="0.35">
      <c r="A1859">
        <v>1857</v>
      </c>
      <c r="B1859" s="1" t="s">
        <v>1858</v>
      </c>
      <c r="C1859" s="1" t="s">
        <v>5967</v>
      </c>
      <c r="D1859" s="6">
        <v>3000</v>
      </c>
      <c r="E1859" s="6">
        <v>3000</v>
      </c>
      <c r="F1859" t="s">
        <v>8219</v>
      </c>
      <c r="G1859" t="s">
        <v>8224</v>
      </c>
      <c r="H1859" t="s">
        <v>8246</v>
      </c>
      <c r="I1859">
        <v>1410546413</v>
      </c>
      <c r="J1859">
        <v>1407954413</v>
      </c>
      <c r="K1859" t="b">
        <v>0</v>
      </c>
      <c r="L1859">
        <v>22</v>
      </c>
      <c r="M1859" t="b">
        <v>1</v>
      </c>
      <c r="N1859" t="s">
        <v>8276</v>
      </c>
      <c r="O1859" s="16">
        <f>Table1[[#This Row],[pledged]]/Table1[[#This Row],[goal]]*100</f>
        <v>100</v>
      </c>
      <c r="P1859" s="6">
        <f>IFERROR(Table1[[#This Row],[pledged]]/Table1[[#This Row],[backers_count]],0)</f>
        <v>136.36363636363637</v>
      </c>
      <c r="Q1859" t="str">
        <f>LEFT(Table1[[#This Row],[Category and Sub-Category]],FIND("/",Table1[[#This Row],[Category and Sub-Category]])-1)</f>
        <v>music</v>
      </c>
      <c r="R1859" t="str">
        <f>RIGHT(Table1[[#This Row],[Category and Sub-Category]],LEN(Table1[[#This Row],[Category and Sub-Category]])-FIND("/",Table1[[#This Row],[Category and Sub-Category]]))</f>
        <v>rock</v>
      </c>
      <c r="S1859" s="14">
        <f>(((Table1[[#This Row],[launched_at]]/60)/60)/24)+DATE(1970,1,1)</f>
        <v>41864.76866898148</v>
      </c>
      <c r="T1859" s="14">
        <f t="shared" si="29"/>
        <v>41894.76866898148</v>
      </c>
    </row>
    <row r="1860" spans="1:20" ht="58" x14ac:dyDescent="0.35">
      <c r="A1860">
        <v>1858</v>
      </c>
      <c r="B1860" s="1" t="s">
        <v>1859</v>
      </c>
      <c r="C1860" s="1" t="s">
        <v>5968</v>
      </c>
      <c r="D1860" s="6">
        <v>5555.55</v>
      </c>
      <c r="E1860" s="6">
        <v>6041.55</v>
      </c>
      <c r="F1860" t="s">
        <v>8219</v>
      </c>
      <c r="G1860" t="s">
        <v>8224</v>
      </c>
      <c r="H1860" t="s">
        <v>8246</v>
      </c>
      <c r="I1860">
        <v>1324014521</v>
      </c>
      <c r="J1860">
        <v>1318826921</v>
      </c>
      <c r="K1860" t="b">
        <v>0</v>
      </c>
      <c r="L1860">
        <v>149</v>
      </c>
      <c r="M1860" t="b">
        <v>1</v>
      </c>
      <c r="N1860" t="s">
        <v>8276</v>
      </c>
      <c r="O1860" s="16">
        <f>Table1[[#This Row],[pledged]]/Table1[[#This Row],[goal]]*100</f>
        <v>108.74800874800874</v>
      </c>
      <c r="P1860" s="6">
        <f>IFERROR(Table1[[#This Row],[pledged]]/Table1[[#This Row],[backers_count]],0)</f>
        <v>40.547315436241611</v>
      </c>
      <c r="Q1860" t="str">
        <f>LEFT(Table1[[#This Row],[Category and Sub-Category]],FIND("/",Table1[[#This Row],[Category and Sub-Category]])-1)</f>
        <v>music</v>
      </c>
      <c r="R1860" t="str">
        <f>RIGHT(Table1[[#This Row],[Category and Sub-Category]],LEN(Table1[[#This Row],[Category and Sub-Category]])-FIND("/",Table1[[#This Row],[Category and Sub-Category]]))</f>
        <v>rock</v>
      </c>
      <c r="S1860" s="14">
        <f>(((Table1[[#This Row],[launched_at]]/60)/60)/24)+DATE(1970,1,1)</f>
        <v>40833.200474537036</v>
      </c>
      <c r="T1860" s="14">
        <f t="shared" si="29"/>
        <v>40893.242141203707</v>
      </c>
    </row>
    <row r="1861" spans="1:20" ht="29" x14ac:dyDescent="0.35">
      <c r="A1861">
        <v>1859</v>
      </c>
      <c r="B1861" s="1" t="s">
        <v>1860</v>
      </c>
      <c r="C1861" s="1" t="s">
        <v>5969</v>
      </c>
      <c r="D1861" s="6">
        <v>3000</v>
      </c>
      <c r="E1861" s="6">
        <v>3955</v>
      </c>
      <c r="F1861" t="s">
        <v>8219</v>
      </c>
      <c r="G1861" t="s">
        <v>8224</v>
      </c>
      <c r="H1861" t="s">
        <v>8246</v>
      </c>
      <c r="I1861">
        <v>1316716129</v>
      </c>
      <c r="J1861">
        <v>1314124129</v>
      </c>
      <c r="K1861" t="b">
        <v>0</v>
      </c>
      <c r="L1861">
        <v>56</v>
      </c>
      <c r="M1861" t="b">
        <v>1</v>
      </c>
      <c r="N1861" t="s">
        <v>8276</v>
      </c>
      <c r="O1861" s="16">
        <f>Table1[[#This Row],[pledged]]/Table1[[#This Row],[goal]]*100</f>
        <v>131.83333333333334</v>
      </c>
      <c r="P1861" s="6">
        <f>IFERROR(Table1[[#This Row],[pledged]]/Table1[[#This Row],[backers_count]],0)</f>
        <v>70.625</v>
      </c>
      <c r="Q1861" t="str">
        <f>LEFT(Table1[[#This Row],[Category and Sub-Category]],FIND("/",Table1[[#This Row],[Category and Sub-Category]])-1)</f>
        <v>music</v>
      </c>
      <c r="R1861" t="str">
        <f>RIGHT(Table1[[#This Row],[Category and Sub-Category]],LEN(Table1[[#This Row],[Category and Sub-Category]])-FIND("/",Table1[[#This Row],[Category and Sub-Category]]))</f>
        <v>rock</v>
      </c>
      <c r="S1861" s="14">
        <f>(((Table1[[#This Row],[launched_at]]/60)/60)/24)+DATE(1970,1,1)</f>
        <v>40778.770011574074</v>
      </c>
      <c r="T1861" s="14">
        <f t="shared" si="29"/>
        <v>40808.770011574074</v>
      </c>
    </row>
    <row r="1862" spans="1:20" ht="43.5" x14ac:dyDescent="0.35">
      <c r="A1862">
        <v>1860</v>
      </c>
      <c r="B1862" s="1" t="s">
        <v>1861</v>
      </c>
      <c r="C1862" s="1" t="s">
        <v>5970</v>
      </c>
      <c r="D1862" s="6">
        <v>750</v>
      </c>
      <c r="E1862" s="6">
        <v>1001</v>
      </c>
      <c r="F1862" t="s">
        <v>8219</v>
      </c>
      <c r="G1862" t="s">
        <v>8224</v>
      </c>
      <c r="H1862" t="s">
        <v>8246</v>
      </c>
      <c r="I1862">
        <v>1391706084</v>
      </c>
      <c r="J1862">
        <v>1389891684</v>
      </c>
      <c r="K1862" t="b">
        <v>0</v>
      </c>
      <c r="L1862">
        <v>19</v>
      </c>
      <c r="M1862" t="b">
        <v>1</v>
      </c>
      <c r="N1862" t="s">
        <v>8276</v>
      </c>
      <c r="O1862" s="16">
        <f>Table1[[#This Row],[pledged]]/Table1[[#This Row],[goal]]*100</f>
        <v>133.46666666666667</v>
      </c>
      <c r="P1862" s="6">
        <f>IFERROR(Table1[[#This Row],[pledged]]/Table1[[#This Row],[backers_count]],0)</f>
        <v>52.684210526315788</v>
      </c>
      <c r="Q1862" t="str">
        <f>LEFT(Table1[[#This Row],[Category and Sub-Category]],FIND("/",Table1[[#This Row],[Category and Sub-Category]])-1)</f>
        <v>music</v>
      </c>
      <c r="R1862" t="str">
        <f>RIGHT(Table1[[#This Row],[Category and Sub-Category]],LEN(Table1[[#This Row],[Category and Sub-Category]])-FIND("/",Table1[[#This Row],[Category and Sub-Category]]))</f>
        <v>rock</v>
      </c>
      <c r="S1862" s="14">
        <f>(((Table1[[#This Row],[launched_at]]/60)/60)/24)+DATE(1970,1,1)</f>
        <v>41655.709305555552</v>
      </c>
      <c r="T1862" s="14">
        <f t="shared" si="29"/>
        <v>41676.709305555552</v>
      </c>
    </row>
    <row r="1863" spans="1:20" ht="43.5" x14ac:dyDescent="0.35">
      <c r="A1863">
        <v>1861</v>
      </c>
      <c r="B1863" s="1" t="s">
        <v>1862</v>
      </c>
      <c r="C1863" s="1" t="s">
        <v>5971</v>
      </c>
      <c r="D1863" s="6">
        <v>250000</v>
      </c>
      <c r="E1863" s="6">
        <v>0</v>
      </c>
      <c r="F1863" t="s">
        <v>8221</v>
      </c>
      <c r="G1863" t="s">
        <v>8225</v>
      </c>
      <c r="H1863" t="s">
        <v>8247</v>
      </c>
      <c r="I1863">
        <v>1422256341</v>
      </c>
      <c r="J1863">
        <v>1419664341</v>
      </c>
      <c r="K1863" t="b">
        <v>0</v>
      </c>
      <c r="L1863">
        <v>0</v>
      </c>
      <c r="M1863" t="b">
        <v>0</v>
      </c>
      <c r="N1863" t="s">
        <v>8283</v>
      </c>
      <c r="O1863" s="16">
        <f>Table1[[#This Row],[pledged]]/Table1[[#This Row],[goal]]*100</f>
        <v>0</v>
      </c>
      <c r="P1863" s="6">
        <f>IFERROR(Table1[[#This Row],[pledged]]/Table1[[#This Row],[backers_count]],0)</f>
        <v>0</v>
      </c>
      <c r="Q1863" t="str">
        <f>LEFT(Table1[[#This Row],[Category and Sub-Category]],FIND("/",Table1[[#This Row],[Category and Sub-Category]])-1)</f>
        <v>games</v>
      </c>
      <c r="R1863" t="str">
        <f>RIGHT(Table1[[#This Row],[Category and Sub-Category]],LEN(Table1[[#This Row],[Category and Sub-Category]])-FIND("/",Table1[[#This Row],[Category and Sub-Category]]))</f>
        <v>mobile games</v>
      </c>
      <c r="S1863" s="14">
        <f>(((Table1[[#This Row],[launched_at]]/60)/60)/24)+DATE(1970,1,1)</f>
        <v>42000.300243055557</v>
      </c>
      <c r="T1863" s="14">
        <f t="shared" si="29"/>
        <v>42030.300243055557</v>
      </c>
    </row>
    <row r="1864" spans="1:20" ht="43.5" x14ac:dyDescent="0.35">
      <c r="A1864">
        <v>1862</v>
      </c>
      <c r="B1864" s="1" t="s">
        <v>1863</v>
      </c>
      <c r="C1864" s="1" t="s">
        <v>5972</v>
      </c>
      <c r="D1864" s="6">
        <v>18000</v>
      </c>
      <c r="E1864" s="6">
        <v>1455</v>
      </c>
      <c r="F1864" t="s">
        <v>8221</v>
      </c>
      <c r="G1864" t="s">
        <v>8224</v>
      </c>
      <c r="H1864" t="s">
        <v>8246</v>
      </c>
      <c r="I1864">
        <v>1488958200</v>
      </c>
      <c r="J1864">
        <v>1484912974</v>
      </c>
      <c r="K1864" t="b">
        <v>0</v>
      </c>
      <c r="L1864">
        <v>16</v>
      </c>
      <c r="M1864" t="b">
        <v>0</v>
      </c>
      <c r="N1864" t="s">
        <v>8283</v>
      </c>
      <c r="O1864" s="16">
        <f>Table1[[#This Row],[pledged]]/Table1[[#This Row],[goal]]*100</f>
        <v>8.0833333333333321</v>
      </c>
      <c r="P1864" s="6">
        <f>IFERROR(Table1[[#This Row],[pledged]]/Table1[[#This Row],[backers_count]],0)</f>
        <v>90.9375</v>
      </c>
      <c r="Q1864" t="str">
        <f>LEFT(Table1[[#This Row],[Category and Sub-Category]],FIND("/",Table1[[#This Row],[Category and Sub-Category]])-1)</f>
        <v>games</v>
      </c>
      <c r="R1864" t="str">
        <f>RIGHT(Table1[[#This Row],[Category and Sub-Category]],LEN(Table1[[#This Row],[Category and Sub-Category]])-FIND("/",Table1[[#This Row],[Category and Sub-Category]]))</f>
        <v>mobile games</v>
      </c>
      <c r="S1864" s="14">
        <f>(((Table1[[#This Row],[launched_at]]/60)/60)/24)+DATE(1970,1,1)</f>
        <v>42755.492754629624</v>
      </c>
      <c r="T1864" s="14">
        <f t="shared" si="29"/>
        <v>42802.3125</v>
      </c>
    </row>
    <row r="1865" spans="1:20" ht="43.5" x14ac:dyDescent="0.35">
      <c r="A1865">
        <v>1863</v>
      </c>
      <c r="B1865" s="1" t="s">
        <v>1864</v>
      </c>
      <c r="C1865" s="1" t="s">
        <v>5973</v>
      </c>
      <c r="D1865" s="6">
        <v>2500</v>
      </c>
      <c r="E1865" s="6">
        <v>10</v>
      </c>
      <c r="F1865" t="s">
        <v>8221</v>
      </c>
      <c r="G1865" t="s">
        <v>8224</v>
      </c>
      <c r="H1865" t="s">
        <v>8246</v>
      </c>
      <c r="I1865">
        <v>1402600085</v>
      </c>
      <c r="J1865">
        <v>1400008085</v>
      </c>
      <c r="K1865" t="b">
        <v>0</v>
      </c>
      <c r="L1865">
        <v>2</v>
      </c>
      <c r="M1865" t="b">
        <v>0</v>
      </c>
      <c r="N1865" t="s">
        <v>8283</v>
      </c>
      <c r="O1865" s="16">
        <f>Table1[[#This Row],[pledged]]/Table1[[#This Row],[goal]]*100</f>
        <v>0.4</v>
      </c>
      <c r="P1865" s="6">
        <f>IFERROR(Table1[[#This Row],[pledged]]/Table1[[#This Row],[backers_count]],0)</f>
        <v>5</v>
      </c>
      <c r="Q1865" t="str">
        <f>LEFT(Table1[[#This Row],[Category and Sub-Category]],FIND("/",Table1[[#This Row],[Category and Sub-Category]])-1)</f>
        <v>games</v>
      </c>
      <c r="R1865" t="str">
        <f>RIGHT(Table1[[#This Row],[Category and Sub-Category]],LEN(Table1[[#This Row],[Category and Sub-Category]])-FIND("/",Table1[[#This Row],[Category and Sub-Category]]))</f>
        <v>mobile games</v>
      </c>
      <c r="S1865" s="14">
        <f>(((Table1[[#This Row],[launched_at]]/60)/60)/24)+DATE(1970,1,1)</f>
        <v>41772.797280092593</v>
      </c>
      <c r="T1865" s="14">
        <f t="shared" si="29"/>
        <v>41802.797280092593</v>
      </c>
    </row>
    <row r="1866" spans="1:20" ht="58" x14ac:dyDescent="0.35">
      <c r="A1866">
        <v>1864</v>
      </c>
      <c r="B1866" s="1" t="s">
        <v>1865</v>
      </c>
      <c r="C1866" s="1" t="s">
        <v>5974</v>
      </c>
      <c r="D1866" s="6">
        <v>6500</v>
      </c>
      <c r="E1866" s="6">
        <v>2788</v>
      </c>
      <c r="F1866" t="s">
        <v>8221</v>
      </c>
      <c r="G1866" t="s">
        <v>8224</v>
      </c>
      <c r="H1866" t="s">
        <v>8246</v>
      </c>
      <c r="I1866">
        <v>1399223500</v>
      </c>
      <c r="J1866">
        <v>1396631500</v>
      </c>
      <c r="K1866" t="b">
        <v>0</v>
      </c>
      <c r="L1866">
        <v>48</v>
      </c>
      <c r="M1866" t="b">
        <v>0</v>
      </c>
      <c r="N1866" t="s">
        <v>8283</v>
      </c>
      <c r="O1866" s="16">
        <f>Table1[[#This Row],[pledged]]/Table1[[#This Row],[goal]]*100</f>
        <v>42.892307692307689</v>
      </c>
      <c r="P1866" s="6">
        <f>IFERROR(Table1[[#This Row],[pledged]]/Table1[[#This Row],[backers_count]],0)</f>
        <v>58.083333333333336</v>
      </c>
      <c r="Q1866" t="str">
        <f>LEFT(Table1[[#This Row],[Category and Sub-Category]],FIND("/",Table1[[#This Row],[Category and Sub-Category]])-1)</f>
        <v>games</v>
      </c>
      <c r="R1866" t="str">
        <f>RIGHT(Table1[[#This Row],[Category and Sub-Category]],LEN(Table1[[#This Row],[Category and Sub-Category]])-FIND("/",Table1[[#This Row],[Category and Sub-Category]]))</f>
        <v>mobile games</v>
      </c>
      <c r="S1866" s="14">
        <f>(((Table1[[#This Row],[launched_at]]/60)/60)/24)+DATE(1970,1,1)</f>
        <v>41733.716435185182</v>
      </c>
      <c r="T1866" s="14">
        <f t="shared" si="29"/>
        <v>41763.716435185182</v>
      </c>
    </row>
    <row r="1867" spans="1:20" ht="58" x14ac:dyDescent="0.35">
      <c r="A1867">
        <v>1865</v>
      </c>
      <c r="B1867" s="1" t="s">
        <v>1866</v>
      </c>
      <c r="C1867" s="1" t="s">
        <v>5975</v>
      </c>
      <c r="D1867" s="6">
        <v>110000</v>
      </c>
      <c r="E1867" s="6">
        <v>4</v>
      </c>
      <c r="F1867" t="s">
        <v>8221</v>
      </c>
      <c r="G1867" t="s">
        <v>8225</v>
      </c>
      <c r="H1867" t="s">
        <v>8247</v>
      </c>
      <c r="I1867">
        <v>1478425747</v>
      </c>
      <c r="J1867">
        <v>1475398147</v>
      </c>
      <c r="K1867" t="b">
        <v>0</v>
      </c>
      <c r="L1867">
        <v>2</v>
      </c>
      <c r="M1867" t="b">
        <v>0</v>
      </c>
      <c r="N1867" t="s">
        <v>8283</v>
      </c>
      <c r="O1867" s="16">
        <f>Table1[[#This Row],[pledged]]/Table1[[#This Row],[goal]]*100</f>
        <v>3.6363636363636364E-3</v>
      </c>
      <c r="P1867" s="6">
        <f>IFERROR(Table1[[#This Row],[pledged]]/Table1[[#This Row],[backers_count]],0)</f>
        <v>2</v>
      </c>
      <c r="Q1867" t="str">
        <f>LEFT(Table1[[#This Row],[Category and Sub-Category]],FIND("/",Table1[[#This Row],[Category and Sub-Category]])-1)</f>
        <v>games</v>
      </c>
      <c r="R1867" t="str">
        <f>RIGHT(Table1[[#This Row],[Category and Sub-Category]],LEN(Table1[[#This Row],[Category and Sub-Category]])-FIND("/",Table1[[#This Row],[Category and Sub-Category]]))</f>
        <v>mobile games</v>
      </c>
      <c r="S1867" s="14">
        <f>(((Table1[[#This Row],[launched_at]]/60)/60)/24)+DATE(1970,1,1)</f>
        <v>42645.367442129631</v>
      </c>
      <c r="T1867" s="14">
        <f t="shared" si="29"/>
        <v>42680.409108796302</v>
      </c>
    </row>
    <row r="1868" spans="1:20" ht="43.5" x14ac:dyDescent="0.35">
      <c r="A1868">
        <v>1866</v>
      </c>
      <c r="B1868" s="1" t="s">
        <v>1867</v>
      </c>
      <c r="C1868" s="1" t="s">
        <v>5976</v>
      </c>
      <c r="D1868" s="6">
        <v>25000</v>
      </c>
      <c r="E1868" s="6">
        <v>125</v>
      </c>
      <c r="F1868" t="s">
        <v>8221</v>
      </c>
      <c r="G1868" t="s">
        <v>8224</v>
      </c>
      <c r="H1868" t="s">
        <v>8246</v>
      </c>
      <c r="I1868">
        <v>1488340800</v>
      </c>
      <c r="J1868">
        <v>1483768497</v>
      </c>
      <c r="K1868" t="b">
        <v>0</v>
      </c>
      <c r="L1868">
        <v>2</v>
      </c>
      <c r="M1868" t="b">
        <v>0</v>
      </c>
      <c r="N1868" t="s">
        <v>8283</v>
      </c>
      <c r="O1868" s="16">
        <f>Table1[[#This Row],[pledged]]/Table1[[#This Row],[goal]]*100</f>
        <v>0.5</v>
      </c>
      <c r="P1868" s="6">
        <f>IFERROR(Table1[[#This Row],[pledged]]/Table1[[#This Row],[backers_count]],0)</f>
        <v>62.5</v>
      </c>
      <c r="Q1868" t="str">
        <f>LEFT(Table1[[#This Row],[Category and Sub-Category]],FIND("/",Table1[[#This Row],[Category and Sub-Category]])-1)</f>
        <v>games</v>
      </c>
      <c r="R1868" t="str">
        <f>RIGHT(Table1[[#This Row],[Category and Sub-Category]],LEN(Table1[[#This Row],[Category and Sub-Category]])-FIND("/",Table1[[#This Row],[Category and Sub-Category]]))</f>
        <v>mobile games</v>
      </c>
      <c r="S1868" s="14">
        <f>(((Table1[[#This Row],[launched_at]]/60)/60)/24)+DATE(1970,1,1)</f>
        <v>42742.246493055558</v>
      </c>
      <c r="T1868" s="14">
        <f t="shared" si="29"/>
        <v>42795.166666666672</v>
      </c>
    </row>
    <row r="1869" spans="1:20" ht="43.5" x14ac:dyDescent="0.35">
      <c r="A1869">
        <v>1867</v>
      </c>
      <c r="B1869" s="1" t="s">
        <v>1868</v>
      </c>
      <c r="C1869" s="1" t="s">
        <v>5977</v>
      </c>
      <c r="D1869" s="6">
        <v>20000</v>
      </c>
      <c r="E1869" s="6">
        <v>10</v>
      </c>
      <c r="F1869" t="s">
        <v>8221</v>
      </c>
      <c r="G1869" t="s">
        <v>8224</v>
      </c>
      <c r="H1869" t="s">
        <v>8246</v>
      </c>
      <c r="I1869">
        <v>1478383912</v>
      </c>
      <c r="J1869">
        <v>1475791912</v>
      </c>
      <c r="K1869" t="b">
        <v>0</v>
      </c>
      <c r="L1869">
        <v>1</v>
      </c>
      <c r="M1869" t="b">
        <v>0</v>
      </c>
      <c r="N1869" t="s">
        <v>8283</v>
      </c>
      <c r="O1869" s="16">
        <f>Table1[[#This Row],[pledged]]/Table1[[#This Row],[goal]]*100</f>
        <v>0.05</v>
      </c>
      <c r="P1869" s="6">
        <f>IFERROR(Table1[[#This Row],[pledged]]/Table1[[#This Row],[backers_count]],0)</f>
        <v>10</v>
      </c>
      <c r="Q1869" t="str">
        <f>LEFT(Table1[[#This Row],[Category and Sub-Category]],FIND("/",Table1[[#This Row],[Category and Sub-Category]])-1)</f>
        <v>games</v>
      </c>
      <c r="R1869" t="str">
        <f>RIGHT(Table1[[#This Row],[Category and Sub-Category]],LEN(Table1[[#This Row],[Category and Sub-Category]])-FIND("/",Table1[[#This Row],[Category and Sub-Category]]))</f>
        <v>mobile games</v>
      </c>
      <c r="S1869" s="14">
        <f>(((Table1[[#This Row],[launched_at]]/60)/60)/24)+DATE(1970,1,1)</f>
        <v>42649.924907407403</v>
      </c>
      <c r="T1869" s="14">
        <f t="shared" si="29"/>
        <v>42679.924907407403</v>
      </c>
    </row>
    <row r="1870" spans="1:20" ht="43.5" x14ac:dyDescent="0.35">
      <c r="A1870">
        <v>1868</v>
      </c>
      <c r="B1870" s="1" t="s">
        <v>1869</v>
      </c>
      <c r="C1870" s="1" t="s">
        <v>5978</v>
      </c>
      <c r="D1870" s="6">
        <v>25000</v>
      </c>
      <c r="E1870" s="6">
        <v>1217</v>
      </c>
      <c r="F1870" t="s">
        <v>8221</v>
      </c>
      <c r="G1870" t="s">
        <v>8224</v>
      </c>
      <c r="H1870" t="s">
        <v>8246</v>
      </c>
      <c r="I1870">
        <v>1450166340</v>
      </c>
      <c r="J1870">
        <v>1448044925</v>
      </c>
      <c r="K1870" t="b">
        <v>0</v>
      </c>
      <c r="L1870">
        <v>17</v>
      </c>
      <c r="M1870" t="b">
        <v>0</v>
      </c>
      <c r="N1870" t="s">
        <v>8283</v>
      </c>
      <c r="O1870" s="16">
        <f>Table1[[#This Row],[pledged]]/Table1[[#This Row],[goal]]*100</f>
        <v>4.8680000000000003</v>
      </c>
      <c r="P1870" s="6">
        <f>IFERROR(Table1[[#This Row],[pledged]]/Table1[[#This Row],[backers_count]],0)</f>
        <v>71.588235294117652</v>
      </c>
      <c r="Q1870" t="str">
        <f>LEFT(Table1[[#This Row],[Category and Sub-Category]],FIND("/",Table1[[#This Row],[Category and Sub-Category]])-1)</f>
        <v>games</v>
      </c>
      <c r="R1870" t="str">
        <f>RIGHT(Table1[[#This Row],[Category and Sub-Category]],LEN(Table1[[#This Row],[Category and Sub-Category]])-FIND("/",Table1[[#This Row],[Category and Sub-Category]]))</f>
        <v>mobile games</v>
      </c>
      <c r="S1870" s="14">
        <f>(((Table1[[#This Row],[launched_at]]/60)/60)/24)+DATE(1970,1,1)</f>
        <v>42328.779224537036</v>
      </c>
      <c r="T1870" s="14">
        <f t="shared" si="29"/>
        <v>42353.332638888889</v>
      </c>
    </row>
    <row r="1871" spans="1:20" ht="43.5" x14ac:dyDescent="0.35">
      <c r="A1871">
        <v>1869</v>
      </c>
      <c r="B1871" s="1" t="s">
        <v>1870</v>
      </c>
      <c r="C1871" s="1" t="s">
        <v>5979</v>
      </c>
      <c r="D1871" s="6">
        <v>10000</v>
      </c>
      <c r="E1871" s="6">
        <v>0</v>
      </c>
      <c r="F1871" t="s">
        <v>8221</v>
      </c>
      <c r="G1871" t="s">
        <v>8224</v>
      </c>
      <c r="H1871" t="s">
        <v>8246</v>
      </c>
      <c r="I1871">
        <v>1483488249</v>
      </c>
      <c r="J1871">
        <v>1480896249</v>
      </c>
      <c r="K1871" t="b">
        <v>0</v>
      </c>
      <c r="L1871">
        <v>0</v>
      </c>
      <c r="M1871" t="b">
        <v>0</v>
      </c>
      <c r="N1871" t="s">
        <v>8283</v>
      </c>
      <c r="O1871" s="16">
        <f>Table1[[#This Row],[pledged]]/Table1[[#This Row],[goal]]*100</f>
        <v>0</v>
      </c>
      <c r="P1871" s="6">
        <f>IFERROR(Table1[[#This Row],[pledged]]/Table1[[#This Row],[backers_count]],0)</f>
        <v>0</v>
      </c>
      <c r="Q1871" t="str">
        <f>LEFT(Table1[[#This Row],[Category and Sub-Category]],FIND("/",Table1[[#This Row],[Category and Sub-Category]])-1)</f>
        <v>games</v>
      </c>
      <c r="R1871" t="str">
        <f>RIGHT(Table1[[#This Row],[Category and Sub-Category]],LEN(Table1[[#This Row],[Category and Sub-Category]])-FIND("/",Table1[[#This Row],[Category and Sub-Category]]))</f>
        <v>mobile games</v>
      </c>
      <c r="S1871" s="14">
        <f>(((Table1[[#This Row],[launched_at]]/60)/60)/24)+DATE(1970,1,1)</f>
        <v>42709.002881944441</v>
      </c>
      <c r="T1871" s="14">
        <f t="shared" si="29"/>
        <v>42739.002881944441</v>
      </c>
    </row>
    <row r="1872" spans="1:20" ht="43.5" x14ac:dyDescent="0.35">
      <c r="A1872">
        <v>1870</v>
      </c>
      <c r="B1872" s="1" t="s">
        <v>1871</v>
      </c>
      <c r="C1872" s="1" t="s">
        <v>5980</v>
      </c>
      <c r="D1872" s="6">
        <v>3500</v>
      </c>
      <c r="E1872" s="6">
        <v>361</v>
      </c>
      <c r="F1872" t="s">
        <v>8221</v>
      </c>
      <c r="G1872" t="s">
        <v>8224</v>
      </c>
      <c r="H1872" t="s">
        <v>8246</v>
      </c>
      <c r="I1872">
        <v>1454213820</v>
      </c>
      <c r="J1872">
        <v>1451723535</v>
      </c>
      <c r="K1872" t="b">
        <v>0</v>
      </c>
      <c r="L1872">
        <v>11</v>
      </c>
      <c r="M1872" t="b">
        <v>0</v>
      </c>
      <c r="N1872" t="s">
        <v>8283</v>
      </c>
      <c r="O1872" s="16">
        <f>Table1[[#This Row],[pledged]]/Table1[[#This Row],[goal]]*100</f>
        <v>10.314285714285715</v>
      </c>
      <c r="P1872" s="6">
        <f>IFERROR(Table1[[#This Row],[pledged]]/Table1[[#This Row],[backers_count]],0)</f>
        <v>32.81818181818182</v>
      </c>
      <c r="Q1872" t="str">
        <f>LEFT(Table1[[#This Row],[Category and Sub-Category]],FIND("/",Table1[[#This Row],[Category and Sub-Category]])-1)</f>
        <v>games</v>
      </c>
      <c r="R1872" t="str">
        <f>RIGHT(Table1[[#This Row],[Category and Sub-Category]],LEN(Table1[[#This Row],[Category and Sub-Category]])-FIND("/",Table1[[#This Row],[Category and Sub-Category]]))</f>
        <v>mobile games</v>
      </c>
      <c r="S1872" s="14">
        <f>(((Table1[[#This Row],[launched_at]]/60)/60)/24)+DATE(1970,1,1)</f>
        <v>42371.355729166666</v>
      </c>
      <c r="T1872" s="14">
        <f t="shared" si="29"/>
        <v>42400.178472222222</v>
      </c>
    </row>
    <row r="1873" spans="1:20" ht="58" x14ac:dyDescent="0.35">
      <c r="A1873">
        <v>1871</v>
      </c>
      <c r="B1873" s="1" t="s">
        <v>1872</v>
      </c>
      <c r="C1873" s="1" t="s">
        <v>5981</v>
      </c>
      <c r="D1873" s="6">
        <v>6500</v>
      </c>
      <c r="E1873" s="6">
        <v>4666</v>
      </c>
      <c r="F1873" t="s">
        <v>8221</v>
      </c>
      <c r="G1873" t="s">
        <v>8224</v>
      </c>
      <c r="H1873" t="s">
        <v>8246</v>
      </c>
      <c r="I1873">
        <v>1416512901</v>
      </c>
      <c r="J1873">
        <v>1413053301</v>
      </c>
      <c r="K1873" t="b">
        <v>0</v>
      </c>
      <c r="L1873">
        <v>95</v>
      </c>
      <c r="M1873" t="b">
        <v>0</v>
      </c>
      <c r="N1873" t="s">
        <v>8283</v>
      </c>
      <c r="O1873" s="16">
        <f>Table1[[#This Row],[pledged]]/Table1[[#This Row],[goal]]*100</f>
        <v>71.784615384615378</v>
      </c>
      <c r="P1873" s="6">
        <f>IFERROR(Table1[[#This Row],[pledged]]/Table1[[#This Row],[backers_count]],0)</f>
        <v>49.11578947368421</v>
      </c>
      <c r="Q1873" t="str">
        <f>LEFT(Table1[[#This Row],[Category and Sub-Category]],FIND("/",Table1[[#This Row],[Category and Sub-Category]])-1)</f>
        <v>games</v>
      </c>
      <c r="R1873" t="str">
        <f>RIGHT(Table1[[#This Row],[Category and Sub-Category]],LEN(Table1[[#This Row],[Category and Sub-Category]])-FIND("/",Table1[[#This Row],[Category and Sub-Category]]))</f>
        <v>mobile games</v>
      </c>
      <c r="S1873" s="14">
        <f>(((Table1[[#This Row],[launched_at]]/60)/60)/24)+DATE(1970,1,1)</f>
        <v>41923.783576388887</v>
      </c>
      <c r="T1873" s="14">
        <f t="shared" si="29"/>
        <v>41963.825243055559</v>
      </c>
    </row>
    <row r="1874" spans="1:20" ht="43.5" x14ac:dyDescent="0.35">
      <c r="A1874">
        <v>1872</v>
      </c>
      <c r="B1874" s="1" t="s">
        <v>1873</v>
      </c>
      <c r="C1874" s="1" t="s">
        <v>5982</v>
      </c>
      <c r="D1874" s="6">
        <v>20000</v>
      </c>
      <c r="E1874" s="6">
        <v>212</v>
      </c>
      <c r="F1874" t="s">
        <v>8221</v>
      </c>
      <c r="G1874" t="s">
        <v>8224</v>
      </c>
      <c r="H1874" t="s">
        <v>8246</v>
      </c>
      <c r="I1874">
        <v>1435633602</v>
      </c>
      <c r="J1874">
        <v>1433041602</v>
      </c>
      <c r="K1874" t="b">
        <v>0</v>
      </c>
      <c r="L1874">
        <v>13</v>
      </c>
      <c r="M1874" t="b">
        <v>0</v>
      </c>
      <c r="N1874" t="s">
        <v>8283</v>
      </c>
      <c r="O1874" s="16">
        <f>Table1[[#This Row],[pledged]]/Table1[[#This Row],[goal]]*100</f>
        <v>1.06</v>
      </c>
      <c r="P1874" s="6">
        <f>IFERROR(Table1[[#This Row],[pledged]]/Table1[[#This Row],[backers_count]],0)</f>
        <v>16.307692307692307</v>
      </c>
      <c r="Q1874" t="str">
        <f>LEFT(Table1[[#This Row],[Category and Sub-Category]],FIND("/",Table1[[#This Row],[Category and Sub-Category]])-1)</f>
        <v>games</v>
      </c>
      <c r="R1874" t="str">
        <f>RIGHT(Table1[[#This Row],[Category and Sub-Category]],LEN(Table1[[#This Row],[Category and Sub-Category]])-FIND("/",Table1[[#This Row],[Category and Sub-Category]]))</f>
        <v>mobile games</v>
      </c>
      <c r="S1874" s="14">
        <f>(((Table1[[#This Row],[launched_at]]/60)/60)/24)+DATE(1970,1,1)</f>
        <v>42155.129652777774</v>
      </c>
      <c r="T1874" s="14">
        <f t="shared" si="29"/>
        <v>42185.129652777774</v>
      </c>
    </row>
    <row r="1875" spans="1:20" ht="43.5" x14ac:dyDescent="0.35">
      <c r="A1875">
        <v>1873</v>
      </c>
      <c r="B1875" s="1" t="s">
        <v>1874</v>
      </c>
      <c r="C1875" s="1" t="s">
        <v>5983</v>
      </c>
      <c r="D1875" s="6">
        <v>8000</v>
      </c>
      <c r="E1875" s="6">
        <v>36</v>
      </c>
      <c r="F1875" t="s">
        <v>8221</v>
      </c>
      <c r="G1875" t="s">
        <v>8229</v>
      </c>
      <c r="H1875" t="s">
        <v>8251</v>
      </c>
      <c r="I1875">
        <v>1436373900</v>
      </c>
      <c r="J1875">
        <v>1433861210</v>
      </c>
      <c r="K1875" t="b">
        <v>0</v>
      </c>
      <c r="L1875">
        <v>2</v>
      </c>
      <c r="M1875" t="b">
        <v>0</v>
      </c>
      <c r="N1875" t="s">
        <v>8283</v>
      </c>
      <c r="O1875" s="16">
        <f>Table1[[#This Row],[pledged]]/Table1[[#This Row],[goal]]*100</f>
        <v>0.44999999999999996</v>
      </c>
      <c r="P1875" s="6">
        <f>IFERROR(Table1[[#This Row],[pledged]]/Table1[[#This Row],[backers_count]],0)</f>
        <v>18</v>
      </c>
      <c r="Q1875" t="str">
        <f>LEFT(Table1[[#This Row],[Category and Sub-Category]],FIND("/",Table1[[#This Row],[Category and Sub-Category]])-1)</f>
        <v>games</v>
      </c>
      <c r="R1875" t="str">
        <f>RIGHT(Table1[[#This Row],[Category and Sub-Category]],LEN(Table1[[#This Row],[Category and Sub-Category]])-FIND("/",Table1[[#This Row],[Category and Sub-Category]]))</f>
        <v>mobile games</v>
      </c>
      <c r="S1875" s="14">
        <f>(((Table1[[#This Row],[launched_at]]/60)/60)/24)+DATE(1970,1,1)</f>
        <v>42164.615856481483</v>
      </c>
      <c r="T1875" s="14">
        <f t="shared" si="29"/>
        <v>42193.697916666672</v>
      </c>
    </row>
    <row r="1876" spans="1:20" ht="58" x14ac:dyDescent="0.35">
      <c r="A1876">
        <v>1874</v>
      </c>
      <c r="B1876" s="1" t="s">
        <v>1875</v>
      </c>
      <c r="C1876" s="1" t="s">
        <v>5984</v>
      </c>
      <c r="D1876" s="6">
        <v>160000</v>
      </c>
      <c r="E1876" s="6">
        <v>26</v>
      </c>
      <c r="F1876" t="s">
        <v>8221</v>
      </c>
      <c r="G1876" t="s">
        <v>8224</v>
      </c>
      <c r="H1876" t="s">
        <v>8246</v>
      </c>
      <c r="I1876">
        <v>1467155733</v>
      </c>
      <c r="J1876">
        <v>1465427733</v>
      </c>
      <c r="K1876" t="b">
        <v>0</v>
      </c>
      <c r="L1876">
        <v>2</v>
      </c>
      <c r="M1876" t="b">
        <v>0</v>
      </c>
      <c r="N1876" t="s">
        <v>8283</v>
      </c>
      <c r="O1876" s="16">
        <f>Table1[[#This Row],[pledged]]/Table1[[#This Row],[goal]]*100</f>
        <v>1.6250000000000001E-2</v>
      </c>
      <c r="P1876" s="6">
        <f>IFERROR(Table1[[#This Row],[pledged]]/Table1[[#This Row],[backers_count]],0)</f>
        <v>13</v>
      </c>
      <c r="Q1876" t="str">
        <f>LEFT(Table1[[#This Row],[Category and Sub-Category]],FIND("/",Table1[[#This Row],[Category and Sub-Category]])-1)</f>
        <v>games</v>
      </c>
      <c r="R1876" t="str">
        <f>RIGHT(Table1[[#This Row],[Category and Sub-Category]],LEN(Table1[[#This Row],[Category and Sub-Category]])-FIND("/",Table1[[#This Row],[Category and Sub-Category]]))</f>
        <v>mobile games</v>
      </c>
      <c r="S1876" s="14">
        <f>(((Table1[[#This Row],[launched_at]]/60)/60)/24)+DATE(1970,1,1)</f>
        <v>42529.969131944439</v>
      </c>
      <c r="T1876" s="14">
        <f t="shared" si="29"/>
        <v>42549.969131944439</v>
      </c>
    </row>
    <row r="1877" spans="1:20" ht="43.5" x14ac:dyDescent="0.35">
      <c r="A1877">
        <v>1875</v>
      </c>
      <c r="B1877" s="1" t="s">
        <v>1876</v>
      </c>
      <c r="C1877" s="1" t="s">
        <v>5985</v>
      </c>
      <c r="D1877" s="6">
        <v>10000</v>
      </c>
      <c r="E1877" s="6">
        <v>51</v>
      </c>
      <c r="F1877" t="s">
        <v>8221</v>
      </c>
      <c r="G1877" t="s">
        <v>8224</v>
      </c>
      <c r="H1877" t="s">
        <v>8246</v>
      </c>
      <c r="I1877">
        <v>1470519308</v>
      </c>
      <c r="J1877">
        <v>1465335308</v>
      </c>
      <c r="K1877" t="b">
        <v>0</v>
      </c>
      <c r="L1877">
        <v>3</v>
      </c>
      <c r="M1877" t="b">
        <v>0</v>
      </c>
      <c r="N1877" t="s">
        <v>8283</v>
      </c>
      <c r="O1877" s="16">
        <f>Table1[[#This Row],[pledged]]/Table1[[#This Row],[goal]]*100</f>
        <v>0.51</v>
      </c>
      <c r="P1877" s="6">
        <f>IFERROR(Table1[[#This Row],[pledged]]/Table1[[#This Row],[backers_count]],0)</f>
        <v>17</v>
      </c>
      <c r="Q1877" t="str">
        <f>LEFT(Table1[[#This Row],[Category and Sub-Category]],FIND("/",Table1[[#This Row],[Category and Sub-Category]])-1)</f>
        <v>games</v>
      </c>
      <c r="R1877" t="str">
        <f>RIGHT(Table1[[#This Row],[Category and Sub-Category]],LEN(Table1[[#This Row],[Category and Sub-Category]])-FIND("/",Table1[[#This Row],[Category and Sub-Category]]))</f>
        <v>mobile games</v>
      </c>
      <c r="S1877" s="14">
        <f>(((Table1[[#This Row],[launched_at]]/60)/60)/24)+DATE(1970,1,1)</f>
        <v>42528.899398148147</v>
      </c>
      <c r="T1877" s="14">
        <f t="shared" si="29"/>
        <v>42588.899398148147</v>
      </c>
    </row>
    <row r="1878" spans="1:20" ht="43.5" x14ac:dyDescent="0.35">
      <c r="A1878">
        <v>1876</v>
      </c>
      <c r="B1878" s="1" t="s">
        <v>1877</v>
      </c>
      <c r="C1878" s="1" t="s">
        <v>5986</v>
      </c>
      <c r="D1878" s="6">
        <v>280</v>
      </c>
      <c r="E1878" s="6">
        <v>0</v>
      </c>
      <c r="F1878" t="s">
        <v>8221</v>
      </c>
      <c r="G1878" t="s">
        <v>8226</v>
      </c>
      <c r="H1878" t="s">
        <v>8248</v>
      </c>
      <c r="I1878">
        <v>1402901405</v>
      </c>
      <c r="J1878">
        <v>1400309405</v>
      </c>
      <c r="K1878" t="b">
        <v>0</v>
      </c>
      <c r="L1878">
        <v>0</v>
      </c>
      <c r="M1878" t="b">
        <v>0</v>
      </c>
      <c r="N1878" t="s">
        <v>8283</v>
      </c>
      <c r="O1878" s="16">
        <f>Table1[[#This Row],[pledged]]/Table1[[#This Row],[goal]]*100</f>
        <v>0</v>
      </c>
      <c r="P1878" s="6">
        <f>IFERROR(Table1[[#This Row],[pledged]]/Table1[[#This Row],[backers_count]],0)</f>
        <v>0</v>
      </c>
      <c r="Q1878" t="str">
        <f>LEFT(Table1[[#This Row],[Category and Sub-Category]],FIND("/",Table1[[#This Row],[Category and Sub-Category]])-1)</f>
        <v>games</v>
      </c>
      <c r="R1878" t="str">
        <f>RIGHT(Table1[[#This Row],[Category and Sub-Category]],LEN(Table1[[#This Row],[Category and Sub-Category]])-FIND("/",Table1[[#This Row],[Category and Sub-Category]]))</f>
        <v>mobile games</v>
      </c>
      <c r="S1878" s="14">
        <f>(((Table1[[#This Row],[launched_at]]/60)/60)/24)+DATE(1970,1,1)</f>
        <v>41776.284780092588</v>
      </c>
      <c r="T1878" s="14">
        <f t="shared" si="29"/>
        <v>41806.284780092588</v>
      </c>
    </row>
    <row r="1879" spans="1:20" ht="43.5" x14ac:dyDescent="0.35">
      <c r="A1879">
        <v>1877</v>
      </c>
      <c r="B1879" s="1" t="s">
        <v>1878</v>
      </c>
      <c r="C1879" s="1" t="s">
        <v>5987</v>
      </c>
      <c r="D1879" s="6">
        <v>60</v>
      </c>
      <c r="E1879" s="6">
        <v>0</v>
      </c>
      <c r="F1879" t="s">
        <v>8221</v>
      </c>
      <c r="G1879" t="s">
        <v>8224</v>
      </c>
      <c r="H1879" t="s">
        <v>8246</v>
      </c>
      <c r="I1879">
        <v>1425170525</v>
      </c>
      <c r="J1879">
        <v>1422664925</v>
      </c>
      <c r="K1879" t="b">
        <v>0</v>
      </c>
      <c r="L1879">
        <v>0</v>
      </c>
      <c r="M1879" t="b">
        <v>0</v>
      </c>
      <c r="N1879" t="s">
        <v>8283</v>
      </c>
      <c r="O1879" s="16">
        <f>Table1[[#This Row],[pledged]]/Table1[[#This Row],[goal]]*100</f>
        <v>0</v>
      </c>
      <c r="P1879" s="6">
        <f>IFERROR(Table1[[#This Row],[pledged]]/Table1[[#This Row],[backers_count]],0)</f>
        <v>0</v>
      </c>
      <c r="Q1879" t="str">
        <f>LEFT(Table1[[#This Row],[Category and Sub-Category]],FIND("/",Table1[[#This Row],[Category and Sub-Category]])-1)</f>
        <v>games</v>
      </c>
      <c r="R1879" t="str">
        <f>RIGHT(Table1[[#This Row],[Category and Sub-Category]],LEN(Table1[[#This Row],[Category and Sub-Category]])-FIND("/",Table1[[#This Row],[Category and Sub-Category]]))</f>
        <v>mobile games</v>
      </c>
      <c r="S1879" s="14">
        <f>(((Table1[[#This Row],[launched_at]]/60)/60)/24)+DATE(1970,1,1)</f>
        <v>42035.029224537036</v>
      </c>
      <c r="T1879" s="14">
        <f t="shared" si="29"/>
        <v>42064.029224537036</v>
      </c>
    </row>
    <row r="1880" spans="1:20" ht="58" x14ac:dyDescent="0.35">
      <c r="A1880">
        <v>1878</v>
      </c>
      <c r="B1880" s="1" t="s">
        <v>1879</v>
      </c>
      <c r="C1880" s="1" t="s">
        <v>5988</v>
      </c>
      <c r="D1880" s="6">
        <v>8000</v>
      </c>
      <c r="E1880" s="6">
        <v>0</v>
      </c>
      <c r="F1880" t="s">
        <v>8221</v>
      </c>
      <c r="G1880" t="s">
        <v>8226</v>
      </c>
      <c r="H1880" t="s">
        <v>8248</v>
      </c>
      <c r="I1880">
        <v>1402618355</v>
      </c>
      <c r="J1880">
        <v>1400026355</v>
      </c>
      <c r="K1880" t="b">
        <v>0</v>
      </c>
      <c r="L1880">
        <v>0</v>
      </c>
      <c r="M1880" t="b">
        <v>0</v>
      </c>
      <c r="N1880" t="s">
        <v>8283</v>
      </c>
      <c r="O1880" s="16">
        <f>Table1[[#This Row],[pledged]]/Table1[[#This Row],[goal]]*100</f>
        <v>0</v>
      </c>
      <c r="P1880" s="6">
        <f>IFERROR(Table1[[#This Row],[pledged]]/Table1[[#This Row],[backers_count]],0)</f>
        <v>0</v>
      </c>
      <c r="Q1880" t="str">
        <f>LEFT(Table1[[#This Row],[Category and Sub-Category]],FIND("/",Table1[[#This Row],[Category and Sub-Category]])-1)</f>
        <v>games</v>
      </c>
      <c r="R1880" t="str">
        <f>RIGHT(Table1[[#This Row],[Category and Sub-Category]],LEN(Table1[[#This Row],[Category and Sub-Category]])-FIND("/",Table1[[#This Row],[Category and Sub-Category]]))</f>
        <v>mobile games</v>
      </c>
      <c r="S1880" s="14">
        <f>(((Table1[[#This Row],[launched_at]]/60)/60)/24)+DATE(1970,1,1)</f>
        <v>41773.008738425924</v>
      </c>
      <c r="T1880" s="14">
        <f t="shared" si="29"/>
        <v>41803.008738425924</v>
      </c>
    </row>
    <row r="1881" spans="1:20" ht="43.5" x14ac:dyDescent="0.35">
      <c r="A1881">
        <v>1879</v>
      </c>
      <c r="B1881" s="1" t="s">
        <v>1880</v>
      </c>
      <c r="C1881" s="1" t="s">
        <v>5989</v>
      </c>
      <c r="D1881" s="6">
        <v>5000</v>
      </c>
      <c r="E1881" s="6">
        <v>6</v>
      </c>
      <c r="F1881" t="s">
        <v>8221</v>
      </c>
      <c r="G1881" t="s">
        <v>8227</v>
      </c>
      <c r="H1881" t="s">
        <v>8249</v>
      </c>
      <c r="I1881">
        <v>1457966129</v>
      </c>
      <c r="J1881">
        <v>1455377729</v>
      </c>
      <c r="K1881" t="b">
        <v>0</v>
      </c>
      <c r="L1881">
        <v>2</v>
      </c>
      <c r="M1881" t="b">
        <v>0</v>
      </c>
      <c r="N1881" t="s">
        <v>8283</v>
      </c>
      <c r="O1881" s="16">
        <f>Table1[[#This Row],[pledged]]/Table1[[#This Row],[goal]]*100</f>
        <v>0.12</v>
      </c>
      <c r="P1881" s="6">
        <f>IFERROR(Table1[[#This Row],[pledged]]/Table1[[#This Row],[backers_count]],0)</f>
        <v>3</v>
      </c>
      <c r="Q1881" t="str">
        <f>LEFT(Table1[[#This Row],[Category and Sub-Category]],FIND("/",Table1[[#This Row],[Category and Sub-Category]])-1)</f>
        <v>games</v>
      </c>
      <c r="R1881" t="str">
        <f>RIGHT(Table1[[#This Row],[Category and Sub-Category]],LEN(Table1[[#This Row],[Category and Sub-Category]])-FIND("/",Table1[[#This Row],[Category and Sub-Category]]))</f>
        <v>mobile games</v>
      </c>
      <c r="S1881" s="14">
        <f>(((Table1[[#This Row],[launched_at]]/60)/60)/24)+DATE(1970,1,1)</f>
        <v>42413.649641203709</v>
      </c>
      <c r="T1881" s="14">
        <f t="shared" si="29"/>
        <v>42443.607974537037</v>
      </c>
    </row>
    <row r="1882" spans="1:20" ht="29" x14ac:dyDescent="0.35">
      <c r="A1882">
        <v>1880</v>
      </c>
      <c r="B1882" s="1" t="s">
        <v>1881</v>
      </c>
      <c r="C1882" s="1" t="s">
        <v>5990</v>
      </c>
      <c r="D1882" s="6">
        <v>5000</v>
      </c>
      <c r="E1882" s="6">
        <v>1004</v>
      </c>
      <c r="F1882" t="s">
        <v>8221</v>
      </c>
      <c r="G1882" t="s">
        <v>8225</v>
      </c>
      <c r="H1882" t="s">
        <v>8247</v>
      </c>
      <c r="I1882">
        <v>1459341380</v>
      </c>
      <c r="J1882">
        <v>1456839380</v>
      </c>
      <c r="K1882" t="b">
        <v>0</v>
      </c>
      <c r="L1882">
        <v>24</v>
      </c>
      <c r="M1882" t="b">
        <v>0</v>
      </c>
      <c r="N1882" t="s">
        <v>8283</v>
      </c>
      <c r="O1882" s="16">
        <f>Table1[[#This Row],[pledged]]/Table1[[#This Row],[goal]]*100</f>
        <v>20.080000000000002</v>
      </c>
      <c r="P1882" s="6">
        <f>IFERROR(Table1[[#This Row],[pledged]]/Table1[[#This Row],[backers_count]],0)</f>
        <v>41.833333333333336</v>
      </c>
      <c r="Q1882" t="str">
        <f>LEFT(Table1[[#This Row],[Category and Sub-Category]],FIND("/",Table1[[#This Row],[Category and Sub-Category]])-1)</f>
        <v>games</v>
      </c>
      <c r="R1882" t="str">
        <f>RIGHT(Table1[[#This Row],[Category and Sub-Category]],LEN(Table1[[#This Row],[Category and Sub-Category]])-FIND("/",Table1[[#This Row],[Category and Sub-Category]]))</f>
        <v>mobile games</v>
      </c>
      <c r="S1882" s="14">
        <f>(((Table1[[#This Row],[launched_at]]/60)/60)/24)+DATE(1970,1,1)</f>
        <v>42430.566898148143</v>
      </c>
      <c r="T1882" s="14">
        <f t="shared" si="29"/>
        <v>42459.525231481486</v>
      </c>
    </row>
    <row r="1883" spans="1:20" ht="43.5" x14ac:dyDescent="0.35">
      <c r="A1883">
        <v>1881</v>
      </c>
      <c r="B1883" s="1" t="s">
        <v>1882</v>
      </c>
      <c r="C1883" s="1" t="s">
        <v>5991</v>
      </c>
      <c r="D1883" s="6">
        <v>2000</v>
      </c>
      <c r="E1883" s="6">
        <v>3453.69</v>
      </c>
      <c r="F1883" t="s">
        <v>8219</v>
      </c>
      <c r="G1883" t="s">
        <v>8224</v>
      </c>
      <c r="H1883" t="s">
        <v>8246</v>
      </c>
      <c r="I1883">
        <v>1425955189</v>
      </c>
      <c r="J1883">
        <v>1423366789</v>
      </c>
      <c r="K1883" t="b">
        <v>0</v>
      </c>
      <c r="L1883">
        <v>70</v>
      </c>
      <c r="M1883" t="b">
        <v>1</v>
      </c>
      <c r="N1883" t="s">
        <v>8279</v>
      </c>
      <c r="O1883" s="16">
        <f>Table1[[#This Row],[pledged]]/Table1[[#This Row],[goal]]*100</f>
        <v>172.68449999999999</v>
      </c>
      <c r="P1883" s="6">
        <f>IFERROR(Table1[[#This Row],[pledged]]/Table1[[#This Row],[backers_count]],0)</f>
        <v>49.338428571428572</v>
      </c>
      <c r="Q1883" t="str">
        <f>LEFT(Table1[[#This Row],[Category and Sub-Category]],FIND("/",Table1[[#This Row],[Category and Sub-Category]])-1)</f>
        <v>music</v>
      </c>
      <c r="R1883" t="str">
        <f>RIGHT(Table1[[#This Row],[Category and Sub-Category]],LEN(Table1[[#This Row],[Category and Sub-Category]])-FIND("/",Table1[[#This Row],[Category and Sub-Category]]))</f>
        <v>indie rock</v>
      </c>
      <c r="S1883" s="14">
        <f>(((Table1[[#This Row],[launched_at]]/60)/60)/24)+DATE(1970,1,1)</f>
        <v>42043.152650462958</v>
      </c>
      <c r="T1883" s="14">
        <f t="shared" si="29"/>
        <v>42073.110983796301</v>
      </c>
    </row>
    <row r="1884" spans="1:20" ht="58" x14ac:dyDescent="0.35">
      <c r="A1884">
        <v>1882</v>
      </c>
      <c r="B1884" s="1" t="s">
        <v>1883</v>
      </c>
      <c r="C1884" s="1" t="s">
        <v>5992</v>
      </c>
      <c r="D1884" s="6">
        <v>3350</v>
      </c>
      <c r="E1884" s="6">
        <v>3380</v>
      </c>
      <c r="F1884" t="s">
        <v>8219</v>
      </c>
      <c r="G1884" t="s">
        <v>8224</v>
      </c>
      <c r="H1884" t="s">
        <v>8246</v>
      </c>
      <c r="I1884">
        <v>1341964080</v>
      </c>
      <c r="J1884">
        <v>1339109212</v>
      </c>
      <c r="K1884" t="b">
        <v>0</v>
      </c>
      <c r="L1884">
        <v>81</v>
      </c>
      <c r="M1884" t="b">
        <v>1</v>
      </c>
      <c r="N1884" t="s">
        <v>8279</v>
      </c>
      <c r="O1884" s="16">
        <f>Table1[[#This Row],[pledged]]/Table1[[#This Row],[goal]]*100</f>
        <v>100.8955223880597</v>
      </c>
      <c r="P1884" s="6">
        <f>IFERROR(Table1[[#This Row],[pledged]]/Table1[[#This Row],[backers_count]],0)</f>
        <v>41.728395061728392</v>
      </c>
      <c r="Q1884" t="str">
        <f>LEFT(Table1[[#This Row],[Category and Sub-Category]],FIND("/",Table1[[#This Row],[Category and Sub-Category]])-1)</f>
        <v>music</v>
      </c>
      <c r="R1884" t="str">
        <f>RIGHT(Table1[[#This Row],[Category and Sub-Category]],LEN(Table1[[#This Row],[Category and Sub-Category]])-FIND("/",Table1[[#This Row],[Category and Sub-Category]]))</f>
        <v>indie rock</v>
      </c>
      <c r="S1884" s="14">
        <f>(((Table1[[#This Row],[launched_at]]/60)/60)/24)+DATE(1970,1,1)</f>
        <v>41067.949212962965</v>
      </c>
      <c r="T1884" s="14">
        <f t="shared" si="29"/>
        <v>41100.991666666669</v>
      </c>
    </row>
    <row r="1885" spans="1:20" ht="43.5" x14ac:dyDescent="0.35">
      <c r="A1885">
        <v>1883</v>
      </c>
      <c r="B1885" s="1" t="s">
        <v>1884</v>
      </c>
      <c r="C1885" s="1" t="s">
        <v>5993</v>
      </c>
      <c r="D1885" s="6">
        <v>999</v>
      </c>
      <c r="E1885" s="6">
        <v>1047</v>
      </c>
      <c r="F1885" t="s">
        <v>8219</v>
      </c>
      <c r="G1885" t="s">
        <v>8224</v>
      </c>
      <c r="H1885" t="s">
        <v>8246</v>
      </c>
      <c r="I1885">
        <v>1333921508</v>
      </c>
      <c r="J1885">
        <v>1331333108</v>
      </c>
      <c r="K1885" t="b">
        <v>0</v>
      </c>
      <c r="L1885">
        <v>32</v>
      </c>
      <c r="M1885" t="b">
        <v>1</v>
      </c>
      <c r="N1885" t="s">
        <v>8279</v>
      </c>
      <c r="O1885" s="16">
        <f>Table1[[#This Row],[pledged]]/Table1[[#This Row],[goal]]*100</f>
        <v>104.8048048048048</v>
      </c>
      <c r="P1885" s="6">
        <f>IFERROR(Table1[[#This Row],[pledged]]/Table1[[#This Row],[backers_count]],0)</f>
        <v>32.71875</v>
      </c>
      <c r="Q1885" t="str">
        <f>LEFT(Table1[[#This Row],[Category and Sub-Category]],FIND("/",Table1[[#This Row],[Category and Sub-Category]])-1)</f>
        <v>music</v>
      </c>
      <c r="R1885" t="str">
        <f>RIGHT(Table1[[#This Row],[Category and Sub-Category]],LEN(Table1[[#This Row],[Category and Sub-Category]])-FIND("/",Table1[[#This Row],[Category and Sub-Category]]))</f>
        <v>indie rock</v>
      </c>
      <c r="S1885" s="14">
        <f>(((Table1[[#This Row],[launched_at]]/60)/60)/24)+DATE(1970,1,1)</f>
        <v>40977.948009259257</v>
      </c>
      <c r="T1885" s="14">
        <f t="shared" si="29"/>
        <v>41007.906342592592</v>
      </c>
    </row>
    <row r="1886" spans="1:20" ht="43.5" x14ac:dyDescent="0.35">
      <c r="A1886">
        <v>1884</v>
      </c>
      <c r="B1886" s="1" t="s">
        <v>1885</v>
      </c>
      <c r="C1886" s="1" t="s">
        <v>5994</v>
      </c>
      <c r="D1886" s="6">
        <v>1000</v>
      </c>
      <c r="E1886" s="6">
        <v>1351</v>
      </c>
      <c r="F1886" t="s">
        <v>8219</v>
      </c>
      <c r="G1886" t="s">
        <v>8224</v>
      </c>
      <c r="H1886" t="s">
        <v>8246</v>
      </c>
      <c r="I1886">
        <v>1354017600</v>
      </c>
      <c r="J1886">
        <v>1350967535</v>
      </c>
      <c r="K1886" t="b">
        <v>0</v>
      </c>
      <c r="L1886">
        <v>26</v>
      </c>
      <c r="M1886" t="b">
        <v>1</v>
      </c>
      <c r="N1886" t="s">
        <v>8279</v>
      </c>
      <c r="O1886" s="16">
        <f>Table1[[#This Row],[pledged]]/Table1[[#This Row],[goal]]*100</f>
        <v>135.1</v>
      </c>
      <c r="P1886" s="6">
        <f>IFERROR(Table1[[#This Row],[pledged]]/Table1[[#This Row],[backers_count]],0)</f>
        <v>51.96153846153846</v>
      </c>
      <c r="Q1886" t="str">
        <f>LEFT(Table1[[#This Row],[Category and Sub-Category]],FIND("/",Table1[[#This Row],[Category and Sub-Category]])-1)</f>
        <v>music</v>
      </c>
      <c r="R1886" t="str">
        <f>RIGHT(Table1[[#This Row],[Category and Sub-Category]],LEN(Table1[[#This Row],[Category and Sub-Category]])-FIND("/",Table1[[#This Row],[Category and Sub-Category]]))</f>
        <v>indie rock</v>
      </c>
      <c r="S1886" s="14">
        <f>(((Table1[[#This Row],[launched_at]]/60)/60)/24)+DATE(1970,1,1)</f>
        <v>41205.198321759257</v>
      </c>
      <c r="T1886" s="14">
        <f t="shared" si="29"/>
        <v>41240.5</v>
      </c>
    </row>
    <row r="1887" spans="1:20" ht="43.5" x14ac:dyDescent="0.35">
      <c r="A1887">
        <v>1885</v>
      </c>
      <c r="B1887" s="1" t="s">
        <v>1886</v>
      </c>
      <c r="C1887" s="1" t="s">
        <v>5995</v>
      </c>
      <c r="D1887" s="6">
        <v>4575</v>
      </c>
      <c r="E1887" s="6">
        <v>5322</v>
      </c>
      <c r="F1887" t="s">
        <v>8219</v>
      </c>
      <c r="G1887" t="s">
        <v>8224</v>
      </c>
      <c r="H1887" t="s">
        <v>8246</v>
      </c>
      <c r="I1887">
        <v>1344636000</v>
      </c>
      <c r="J1887">
        <v>1341800110</v>
      </c>
      <c r="K1887" t="b">
        <v>0</v>
      </c>
      <c r="L1887">
        <v>105</v>
      </c>
      <c r="M1887" t="b">
        <v>1</v>
      </c>
      <c r="N1887" t="s">
        <v>8279</v>
      </c>
      <c r="O1887" s="16">
        <f>Table1[[#This Row],[pledged]]/Table1[[#This Row],[goal]]*100</f>
        <v>116.32786885245903</v>
      </c>
      <c r="P1887" s="6">
        <f>IFERROR(Table1[[#This Row],[pledged]]/Table1[[#This Row],[backers_count]],0)</f>
        <v>50.685714285714283</v>
      </c>
      <c r="Q1887" t="str">
        <f>LEFT(Table1[[#This Row],[Category and Sub-Category]],FIND("/",Table1[[#This Row],[Category and Sub-Category]])-1)</f>
        <v>music</v>
      </c>
      <c r="R1887" t="str">
        <f>RIGHT(Table1[[#This Row],[Category and Sub-Category]],LEN(Table1[[#This Row],[Category and Sub-Category]])-FIND("/",Table1[[#This Row],[Category and Sub-Category]]))</f>
        <v>indie rock</v>
      </c>
      <c r="S1887" s="14">
        <f>(((Table1[[#This Row],[launched_at]]/60)/60)/24)+DATE(1970,1,1)</f>
        <v>41099.093865740739</v>
      </c>
      <c r="T1887" s="14">
        <f t="shared" si="29"/>
        <v>41131.916666666664</v>
      </c>
    </row>
    <row r="1888" spans="1:20" ht="43.5" x14ac:dyDescent="0.35">
      <c r="A1888">
        <v>1886</v>
      </c>
      <c r="B1888" s="1" t="s">
        <v>1887</v>
      </c>
      <c r="C1888" s="1" t="s">
        <v>5996</v>
      </c>
      <c r="D1888" s="6">
        <v>1200</v>
      </c>
      <c r="E1888" s="6">
        <v>1225</v>
      </c>
      <c r="F1888" t="s">
        <v>8219</v>
      </c>
      <c r="G1888" t="s">
        <v>8224</v>
      </c>
      <c r="H1888" t="s">
        <v>8246</v>
      </c>
      <c r="I1888">
        <v>1415832338</v>
      </c>
      <c r="J1888">
        <v>1413236738</v>
      </c>
      <c r="K1888" t="b">
        <v>0</v>
      </c>
      <c r="L1888">
        <v>29</v>
      </c>
      <c r="M1888" t="b">
        <v>1</v>
      </c>
      <c r="N1888" t="s">
        <v>8279</v>
      </c>
      <c r="O1888" s="16">
        <f>Table1[[#This Row],[pledged]]/Table1[[#This Row],[goal]]*100</f>
        <v>102.08333333333333</v>
      </c>
      <c r="P1888" s="6">
        <f>IFERROR(Table1[[#This Row],[pledged]]/Table1[[#This Row],[backers_count]],0)</f>
        <v>42.241379310344826</v>
      </c>
      <c r="Q1888" t="str">
        <f>LEFT(Table1[[#This Row],[Category and Sub-Category]],FIND("/",Table1[[#This Row],[Category and Sub-Category]])-1)</f>
        <v>music</v>
      </c>
      <c r="R1888" t="str">
        <f>RIGHT(Table1[[#This Row],[Category and Sub-Category]],LEN(Table1[[#This Row],[Category and Sub-Category]])-FIND("/",Table1[[#This Row],[Category and Sub-Category]]))</f>
        <v>indie rock</v>
      </c>
      <c r="S1888" s="14">
        <f>(((Table1[[#This Row],[launched_at]]/60)/60)/24)+DATE(1970,1,1)</f>
        <v>41925.906689814816</v>
      </c>
      <c r="T1888" s="14">
        <f t="shared" si="29"/>
        <v>41955.94835648148</v>
      </c>
    </row>
    <row r="1889" spans="1:20" ht="43.5" x14ac:dyDescent="0.35">
      <c r="A1889">
        <v>1887</v>
      </c>
      <c r="B1889" s="1" t="s">
        <v>1888</v>
      </c>
      <c r="C1889" s="1" t="s">
        <v>5997</v>
      </c>
      <c r="D1889" s="6">
        <v>3000</v>
      </c>
      <c r="E1889" s="6">
        <v>3335</v>
      </c>
      <c r="F1889" t="s">
        <v>8219</v>
      </c>
      <c r="G1889" t="s">
        <v>8227</v>
      </c>
      <c r="H1889" t="s">
        <v>8249</v>
      </c>
      <c r="I1889">
        <v>1449178200</v>
      </c>
      <c r="J1889">
        <v>1447614732</v>
      </c>
      <c r="K1889" t="b">
        <v>0</v>
      </c>
      <c r="L1889">
        <v>8</v>
      </c>
      <c r="M1889" t="b">
        <v>1</v>
      </c>
      <c r="N1889" t="s">
        <v>8279</v>
      </c>
      <c r="O1889" s="16">
        <f>Table1[[#This Row],[pledged]]/Table1[[#This Row],[goal]]*100</f>
        <v>111.16666666666666</v>
      </c>
      <c r="P1889" s="6">
        <f>IFERROR(Table1[[#This Row],[pledged]]/Table1[[#This Row],[backers_count]],0)</f>
        <v>416.875</v>
      </c>
      <c r="Q1889" t="str">
        <f>LEFT(Table1[[#This Row],[Category and Sub-Category]],FIND("/",Table1[[#This Row],[Category and Sub-Category]])-1)</f>
        <v>music</v>
      </c>
      <c r="R1889" t="str">
        <f>RIGHT(Table1[[#This Row],[Category and Sub-Category]],LEN(Table1[[#This Row],[Category and Sub-Category]])-FIND("/",Table1[[#This Row],[Category and Sub-Category]]))</f>
        <v>indie rock</v>
      </c>
      <c r="S1889" s="14">
        <f>(((Table1[[#This Row],[launched_at]]/60)/60)/24)+DATE(1970,1,1)</f>
        <v>42323.800138888888</v>
      </c>
      <c r="T1889" s="14">
        <f t="shared" si="29"/>
        <v>42341.895833333328</v>
      </c>
    </row>
    <row r="1890" spans="1:20" ht="58" x14ac:dyDescent="0.35">
      <c r="A1890">
        <v>1888</v>
      </c>
      <c r="B1890" s="1" t="s">
        <v>1889</v>
      </c>
      <c r="C1890" s="1" t="s">
        <v>5998</v>
      </c>
      <c r="D1890" s="6">
        <v>2500</v>
      </c>
      <c r="E1890" s="6">
        <v>4152</v>
      </c>
      <c r="F1890" t="s">
        <v>8219</v>
      </c>
      <c r="G1890" t="s">
        <v>8224</v>
      </c>
      <c r="H1890" t="s">
        <v>8246</v>
      </c>
      <c r="I1890">
        <v>1275368340</v>
      </c>
      <c r="J1890">
        <v>1272692732</v>
      </c>
      <c r="K1890" t="b">
        <v>0</v>
      </c>
      <c r="L1890">
        <v>89</v>
      </c>
      <c r="M1890" t="b">
        <v>1</v>
      </c>
      <c r="N1890" t="s">
        <v>8279</v>
      </c>
      <c r="O1890" s="16">
        <f>Table1[[#This Row],[pledged]]/Table1[[#This Row],[goal]]*100</f>
        <v>166.08</v>
      </c>
      <c r="P1890" s="6">
        <f>IFERROR(Table1[[#This Row],[pledged]]/Table1[[#This Row],[backers_count]],0)</f>
        <v>46.651685393258425</v>
      </c>
      <c r="Q1890" t="str">
        <f>LEFT(Table1[[#This Row],[Category and Sub-Category]],FIND("/",Table1[[#This Row],[Category and Sub-Category]])-1)</f>
        <v>music</v>
      </c>
      <c r="R1890" t="str">
        <f>RIGHT(Table1[[#This Row],[Category and Sub-Category]],LEN(Table1[[#This Row],[Category and Sub-Category]])-FIND("/",Table1[[#This Row],[Category and Sub-Category]]))</f>
        <v>indie rock</v>
      </c>
      <c r="S1890" s="14">
        <f>(((Table1[[#This Row],[launched_at]]/60)/60)/24)+DATE(1970,1,1)</f>
        <v>40299.239953703705</v>
      </c>
      <c r="T1890" s="14">
        <f t="shared" si="29"/>
        <v>40330.207638888889</v>
      </c>
    </row>
    <row r="1891" spans="1:20" ht="43.5" x14ac:dyDescent="0.35">
      <c r="A1891">
        <v>1889</v>
      </c>
      <c r="B1891" s="1" t="s">
        <v>1890</v>
      </c>
      <c r="C1891" s="1" t="s">
        <v>5999</v>
      </c>
      <c r="D1891" s="6">
        <v>2000</v>
      </c>
      <c r="E1891" s="6">
        <v>2132</v>
      </c>
      <c r="F1891" t="s">
        <v>8219</v>
      </c>
      <c r="G1891" t="s">
        <v>8224</v>
      </c>
      <c r="H1891" t="s">
        <v>8246</v>
      </c>
      <c r="I1891">
        <v>1363024946</v>
      </c>
      <c r="J1891">
        <v>1359140546</v>
      </c>
      <c r="K1891" t="b">
        <v>0</v>
      </c>
      <c r="L1891">
        <v>44</v>
      </c>
      <c r="M1891" t="b">
        <v>1</v>
      </c>
      <c r="N1891" t="s">
        <v>8279</v>
      </c>
      <c r="O1891" s="16">
        <f>Table1[[#This Row],[pledged]]/Table1[[#This Row],[goal]]*100</f>
        <v>106.60000000000001</v>
      </c>
      <c r="P1891" s="6">
        <f>IFERROR(Table1[[#This Row],[pledged]]/Table1[[#This Row],[backers_count]],0)</f>
        <v>48.454545454545453</v>
      </c>
      <c r="Q1891" t="str">
        <f>LEFT(Table1[[#This Row],[Category and Sub-Category]],FIND("/",Table1[[#This Row],[Category and Sub-Category]])-1)</f>
        <v>music</v>
      </c>
      <c r="R1891" t="str">
        <f>RIGHT(Table1[[#This Row],[Category and Sub-Category]],LEN(Table1[[#This Row],[Category and Sub-Category]])-FIND("/",Table1[[#This Row],[Category and Sub-Category]]))</f>
        <v>indie rock</v>
      </c>
      <c r="S1891" s="14">
        <f>(((Table1[[#This Row],[launched_at]]/60)/60)/24)+DATE(1970,1,1)</f>
        <v>41299.793356481481</v>
      </c>
      <c r="T1891" s="14">
        <f t="shared" si="29"/>
        <v>41344.751689814817</v>
      </c>
    </row>
    <row r="1892" spans="1:20" ht="43.5" x14ac:dyDescent="0.35">
      <c r="A1892">
        <v>1890</v>
      </c>
      <c r="B1892" s="1" t="s">
        <v>1891</v>
      </c>
      <c r="C1892" s="1" t="s">
        <v>6000</v>
      </c>
      <c r="D1892" s="6">
        <v>12000</v>
      </c>
      <c r="E1892" s="6">
        <v>17350.13</v>
      </c>
      <c r="F1892" t="s">
        <v>8219</v>
      </c>
      <c r="G1892" t="s">
        <v>8224</v>
      </c>
      <c r="H1892" t="s">
        <v>8246</v>
      </c>
      <c r="I1892">
        <v>1355597528</v>
      </c>
      <c r="J1892">
        <v>1353005528</v>
      </c>
      <c r="K1892" t="b">
        <v>0</v>
      </c>
      <c r="L1892">
        <v>246</v>
      </c>
      <c r="M1892" t="b">
        <v>1</v>
      </c>
      <c r="N1892" t="s">
        <v>8279</v>
      </c>
      <c r="O1892" s="16">
        <f>Table1[[#This Row],[pledged]]/Table1[[#This Row],[goal]]*100</f>
        <v>144.58441666666667</v>
      </c>
      <c r="P1892" s="6">
        <f>IFERROR(Table1[[#This Row],[pledged]]/Table1[[#This Row],[backers_count]],0)</f>
        <v>70.5289837398374</v>
      </c>
      <c r="Q1892" t="str">
        <f>LEFT(Table1[[#This Row],[Category and Sub-Category]],FIND("/",Table1[[#This Row],[Category and Sub-Category]])-1)</f>
        <v>music</v>
      </c>
      <c r="R1892" t="str">
        <f>RIGHT(Table1[[#This Row],[Category and Sub-Category]],LEN(Table1[[#This Row],[Category and Sub-Category]])-FIND("/",Table1[[#This Row],[Category and Sub-Category]]))</f>
        <v>indie rock</v>
      </c>
      <c r="S1892" s="14">
        <f>(((Table1[[#This Row],[launched_at]]/60)/60)/24)+DATE(1970,1,1)</f>
        <v>41228.786203703705</v>
      </c>
      <c r="T1892" s="14">
        <f t="shared" si="29"/>
        <v>41258.786203703705</v>
      </c>
    </row>
    <row r="1893" spans="1:20" ht="58" x14ac:dyDescent="0.35">
      <c r="A1893">
        <v>1891</v>
      </c>
      <c r="B1893" s="1" t="s">
        <v>1892</v>
      </c>
      <c r="C1893" s="1" t="s">
        <v>6001</v>
      </c>
      <c r="D1893" s="6">
        <v>10000</v>
      </c>
      <c r="E1893" s="6">
        <v>10555</v>
      </c>
      <c r="F1893" t="s">
        <v>8219</v>
      </c>
      <c r="G1893" t="s">
        <v>8224</v>
      </c>
      <c r="H1893" t="s">
        <v>8246</v>
      </c>
      <c r="I1893">
        <v>1279778400</v>
      </c>
      <c r="J1893">
        <v>1275851354</v>
      </c>
      <c r="K1893" t="b">
        <v>0</v>
      </c>
      <c r="L1893">
        <v>120</v>
      </c>
      <c r="M1893" t="b">
        <v>1</v>
      </c>
      <c r="N1893" t="s">
        <v>8279</v>
      </c>
      <c r="O1893" s="16">
        <f>Table1[[#This Row],[pledged]]/Table1[[#This Row],[goal]]*100</f>
        <v>105.55000000000001</v>
      </c>
      <c r="P1893" s="6">
        <f>IFERROR(Table1[[#This Row],[pledged]]/Table1[[#This Row],[backers_count]],0)</f>
        <v>87.958333333333329</v>
      </c>
      <c r="Q1893" t="str">
        <f>LEFT(Table1[[#This Row],[Category and Sub-Category]],FIND("/",Table1[[#This Row],[Category and Sub-Category]])-1)</f>
        <v>music</v>
      </c>
      <c r="R1893" t="str">
        <f>RIGHT(Table1[[#This Row],[Category and Sub-Category]],LEN(Table1[[#This Row],[Category and Sub-Category]])-FIND("/",Table1[[#This Row],[Category and Sub-Category]]))</f>
        <v>indie rock</v>
      </c>
      <c r="S1893" s="14">
        <f>(((Table1[[#This Row],[launched_at]]/60)/60)/24)+DATE(1970,1,1)</f>
        <v>40335.798078703701</v>
      </c>
      <c r="T1893" s="14">
        <f t="shared" si="29"/>
        <v>40381.25</v>
      </c>
    </row>
    <row r="1894" spans="1:20" ht="43.5" x14ac:dyDescent="0.35">
      <c r="A1894">
        <v>1892</v>
      </c>
      <c r="B1894" s="1" t="s">
        <v>1893</v>
      </c>
      <c r="C1894" s="1" t="s">
        <v>6002</v>
      </c>
      <c r="D1894" s="6">
        <v>500</v>
      </c>
      <c r="E1894" s="6">
        <v>683</v>
      </c>
      <c r="F1894" t="s">
        <v>8219</v>
      </c>
      <c r="G1894" t="s">
        <v>8224</v>
      </c>
      <c r="H1894" t="s">
        <v>8246</v>
      </c>
      <c r="I1894">
        <v>1307459881</v>
      </c>
      <c r="J1894">
        <v>1304867881</v>
      </c>
      <c r="K1894" t="b">
        <v>0</v>
      </c>
      <c r="L1894">
        <v>26</v>
      </c>
      <c r="M1894" t="b">
        <v>1</v>
      </c>
      <c r="N1894" t="s">
        <v>8279</v>
      </c>
      <c r="O1894" s="16">
        <f>Table1[[#This Row],[pledged]]/Table1[[#This Row],[goal]]*100</f>
        <v>136.60000000000002</v>
      </c>
      <c r="P1894" s="6">
        <f>IFERROR(Table1[[#This Row],[pledged]]/Table1[[#This Row],[backers_count]],0)</f>
        <v>26.26923076923077</v>
      </c>
      <c r="Q1894" t="str">
        <f>LEFT(Table1[[#This Row],[Category and Sub-Category]],FIND("/",Table1[[#This Row],[Category and Sub-Category]])-1)</f>
        <v>music</v>
      </c>
      <c r="R1894" t="str">
        <f>RIGHT(Table1[[#This Row],[Category and Sub-Category]],LEN(Table1[[#This Row],[Category and Sub-Category]])-FIND("/",Table1[[#This Row],[Category and Sub-Category]]))</f>
        <v>indie rock</v>
      </c>
      <c r="S1894" s="14">
        <f>(((Table1[[#This Row],[launched_at]]/60)/60)/24)+DATE(1970,1,1)</f>
        <v>40671.637511574074</v>
      </c>
      <c r="T1894" s="14">
        <f t="shared" si="29"/>
        <v>40701.637511574074</v>
      </c>
    </row>
    <row r="1895" spans="1:20" ht="43.5" x14ac:dyDescent="0.35">
      <c r="A1895">
        <v>1893</v>
      </c>
      <c r="B1895" s="1" t="s">
        <v>1894</v>
      </c>
      <c r="C1895" s="1" t="s">
        <v>6003</v>
      </c>
      <c r="D1895" s="6">
        <v>2500</v>
      </c>
      <c r="E1895" s="6">
        <v>2600</v>
      </c>
      <c r="F1895" t="s">
        <v>8219</v>
      </c>
      <c r="G1895" t="s">
        <v>8224</v>
      </c>
      <c r="H1895" t="s">
        <v>8246</v>
      </c>
      <c r="I1895">
        <v>1302926340</v>
      </c>
      <c r="J1895">
        <v>1301524585</v>
      </c>
      <c r="K1895" t="b">
        <v>0</v>
      </c>
      <c r="L1895">
        <v>45</v>
      </c>
      <c r="M1895" t="b">
        <v>1</v>
      </c>
      <c r="N1895" t="s">
        <v>8279</v>
      </c>
      <c r="O1895" s="16">
        <f>Table1[[#This Row],[pledged]]/Table1[[#This Row],[goal]]*100</f>
        <v>104</v>
      </c>
      <c r="P1895" s="6">
        <f>IFERROR(Table1[[#This Row],[pledged]]/Table1[[#This Row],[backers_count]],0)</f>
        <v>57.777777777777779</v>
      </c>
      <c r="Q1895" t="str">
        <f>LEFT(Table1[[#This Row],[Category and Sub-Category]],FIND("/",Table1[[#This Row],[Category and Sub-Category]])-1)</f>
        <v>music</v>
      </c>
      <c r="R1895" t="str">
        <f>RIGHT(Table1[[#This Row],[Category and Sub-Category]],LEN(Table1[[#This Row],[Category and Sub-Category]])-FIND("/",Table1[[#This Row],[Category and Sub-Category]]))</f>
        <v>indie rock</v>
      </c>
      <c r="S1895" s="14">
        <f>(((Table1[[#This Row],[launched_at]]/60)/60)/24)+DATE(1970,1,1)</f>
        <v>40632.94195601852</v>
      </c>
      <c r="T1895" s="14">
        <f t="shared" si="29"/>
        <v>40649.165972222225</v>
      </c>
    </row>
    <row r="1896" spans="1:20" ht="29" x14ac:dyDescent="0.35">
      <c r="A1896">
        <v>1894</v>
      </c>
      <c r="B1896" s="1" t="s">
        <v>1895</v>
      </c>
      <c r="C1896" s="1" t="s">
        <v>6004</v>
      </c>
      <c r="D1896" s="6">
        <v>1000</v>
      </c>
      <c r="E1896" s="6">
        <v>1145</v>
      </c>
      <c r="F1896" t="s">
        <v>8219</v>
      </c>
      <c r="G1896" t="s">
        <v>8224</v>
      </c>
      <c r="H1896" t="s">
        <v>8246</v>
      </c>
      <c r="I1896">
        <v>1329082983</v>
      </c>
      <c r="J1896">
        <v>1326404583</v>
      </c>
      <c r="K1896" t="b">
        <v>0</v>
      </c>
      <c r="L1896">
        <v>20</v>
      </c>
      <c r="M1896" t="b">
        <v>1</v>
      </c>
      <c r="N1896" t="s">
        <v>8279</v>
      </c>
      <c r="O1896" s="16">
        <f>Table1[[#This Row],[pledged]]/Table1[[#This Row],[goal]]*100</f>
        <v>114.5</v>
      </c>
      <c r="P1896" s="6">
        <f>IFERROR(Table1[[#This Row],[pledged]]/Table1[[#This Row],[backers_count]],0)</f>
        <v>57.25</v>
      </c>
      <c r="Q1896" t="str">
        <f>LEFT(Table1[[#This Row],[Category and Sub-Category]],FIND("/",Table1[[#This Row],[Category and Sub-Category]])-1)</f>
        <v>music</v>
      </c>
      <c r="R1896" t="str">
        <f>RIGHT(Table1[[#This Row],[Category and Sub-Category]],LEN(Table1[[#This Row],[Category and Sub-Category]])-FIND("/",Table1[[#This Row],[Category and Sub-Category]]))</f>
        <v>indie rock</v>
      </c>
      <c r="S1896" s="14">
        <f>(((Table1[[#This Row],[launched_at]]/60)/60)/24)+DATE(1970,1,1)</f>
        <v>40920.904895833337</v>
      </c>
      <c r="T1896" s="14">
        <f t="shared" si="29"/>
        <v>40951.904895833337</v>
      </c>
    </row>
    <row r="1897" spans="1:20" ht="58" x14ac:dyDescent="0.35">
      <c r="A1897">
        <v>1895</v>
      </c>
      <c r="B1897" s="1" t="s">
        <v>1896</v>
      </c>
      <c r="C1897" s="1" t="s">
        <v>6005</v>
      </c>
      <c r="D1897" s="6">
        <v>9072</v>
      </c>
      <c r="E1897" s="6">
        <v>9228</v>
      </c>
      <c r="F1897" t="s">
        <v>8219</v>
      </c>
      <c r="G1897" t="s">
        <v>8224</v>
      </c>
      <c r="H1897" t="s">
        <v>8246</v>
      </c>
      <c r="I1897">
        <v>1445363722</v>
      </c>
      <c r="J1897">
        <v>1442771722</v>
      </c>
      <c r="K1897" t="b">
        <v>0</v>
      </c>
      <c r="L1897">
        <v>47</v>
      </c>
      <c r="M1897" t="b">
        <v>1</v>
      </c>
      <c r="N1897" t="s">
        <v>8279</v>
      </c>
      <c r="O1897" s="16">
        <f>Table1[[#This Row],[pledged]]/Table1[[#This Row],[goal]]*100</f>
        <v>101.71957671957672</v>
      </c>
      <c r="P1897" s="6">
        <f>IFERROR(Table1[[#This Row],[pledged]]/Table1[[#This Row],[backers_count]],0)</f>
        <v>196.34042553191489</v>
      </c>
      <c r="Q1897" t="str">
        <f>LEFT(Table1[[#This Row],[Category and Sub-Category]],FIND("/",Table1[[#This Row],[Category and Sub-Category]])-1)</f>
        <v>music</v>
      </c>
      <c r="R1897" t="str">
        <f>RIGHT(Table1[[#This Row],[Category and Sub-Category]],LEN(Table1[[#This Row],[Category and Sub-Category]])-FIND("/",Table1[[#This Row],[Category and Sub-Category]]))</f>
        <v>indie rock</v>
      </c>
      <c r="S1897" s="14">
        <f>(((Table1[[#This Row],[launched_at]]/60)/60)/24)+DATE(1970,1,1)</f>
        <v>42267.746782407412</v>
      </c>
      <c r="T1897" s="14">
        <f t="shared" si="29"/>
        <v>42297.746782407412</v>
      </c>
    </row>
    <row r="1898" spans="1:20" ht="43.5" x14ac:dyDescent="0.35">
      <c r="A1898">
        <v>1896</v>
      </c>
      <c r="B1898" s="1" t="s">
        <v>1897</v>
      </c>
      <c r="C1898" s="1" t="s">
        <v>6006</v>
      </c>
      <c r="D1898" s="6">
        <v>451</v>
      </c>
      <c r="E1898" s="6">
        <v>559</v>
      </c>
      <c r="F1898" t="s">
        <v>8219</v>
      </c>
      <c r="G1898" t="s">
        <v>8224</v>
      </c>
      <c r="H1898" t="s">
        <v>8246</v>
      </c>
      <c r="I1898">
        <v>1334250165</v>
      </c>
      <c r="J1898">
        <v>1331658165</v>
      </c>
      <c r="K1898" t="b">
        <v>0</v>
      </c>
      <c r="L1898">
        <v>13</v>
      </c>
      <c r="M1898" t="b">
        <v>1</v>
      </c>
      <c r="N1898" t="s">
        <v>8279</v>
      </c>
      <c r="O1898" s="16">
        <f>Table1[[#This Row],[pledged]]/Table1[[#This Row],[goal]]*100</f>
        <v>123.94678492239468</v>
      </c>
      <c r="P1898" s="6">
        <f>IFERROR(Table1[[#This Row],[pledged]]/Table1[[#This Row],[backers_count]],0)</f>
        <v>43</v>
      </c>
      <c r="Q1898" t="str">
        <f>LEFT(Table1[[#This Row],[Category and Sub-Category]],FIND("/",Table1[[#This Row],[Category and Sub-Category]])-1)</f>
        <v>music</v>
      </c>
      <c r="R1898" t="str">
        <f>RIGHT(Table1[[#This Row],[Category and Sub-Category]],LEN(Table1[[#This Row],[Category and Sub-Category]])-FIND("/",Table1[[#This Row],[Category and Sub-Category]]))</f>
        <v>indie rock</v>
      </c>
      <c r="S1898" s="14">
        <f>(((Table1[[#This Row],[launched_at]]/60)/60)/24)+DATE(1970,1,1)</f>
        <v>40981.710243055553</v>
      </c>
      <c r="T1898" s="14">
        <f t="shared" si="29"/>
        <v>41011.710243055553</v>
      </c>
    </row>
    <row r="1899" spans="1:20" ht="43.5" x14ac:dyDescent="0.35">
      <c r="A1899">
        <v>1897</v>
      </c>
      <c r="B1899" s="1" t="s">
        <v>1898</v>
      </c>
      <c r="C1899" s="1" t="s">
        <v>6007</v>
      </c>
      <c r="D1899" s="6">
        <v>6350</v>
      </c>
      <c r="E1899" s="6">
        <v>6506</v>
      </c>
      <c r="F1899" t="s">
        <v>8219</v>
      </c>
      <c r="G1899" t="s">
        <v>8224</v>
      </c>
      <c r="H1899" t="s">
        <v>8246</v>
      </c>
      <c r="I1899">
        <v>1393966800</v>
      </c>
      <c r="J1899">
        <v>1392040806</v>
      </c>
      <c r="K1899" t="b">
        <v>0</v>
      </c>
      <c r="L1899">
        <v>183</v>
      </c>
      <c r="M1899" t="b">
        <v>1</v>
      </c>
      <c r="N1899" t="s">
        <v>8279</v>
      </c>
      <c r="O1899" s="16">
        <f>Table1[[#This Row],[pledged]]/Table1[[#This Row],[goal]]*100</f>
        <v>102.45669291338582</v>
      </c>
      <c r="P1899" s="6">
        <f>IFERROR(Table1[[#This Row],[pledged]]/Table1[[#This Row],[backers_count]],0)</f>
        <v>35.551912568306008</v>
      </c>
      <c r="Q1899" t="str">
        <f>LEFT(Table1[[#This Row],[Category and Sub-Category]],FIND("/",Table1[[#This Row],[Category and Sub-Category]])-1)</f>
        <v>music</v>
      </c>
      <c r="R1899" t="str">
        <f>RIGHT(Table1[[#This Row],[Category and Sub-Category]],LEN(Table1[[#This Row],[Category and Sub-Category]])-FIND("/",Table1[[#This Row],[Category and Sub-Category]]))</f>
        <v>indie rock</v>
      </c>
      <c r="S1899" s="14">
        <f>(((Table1[[#This Row],[launched_at]]/60)/60)/24)+DATE(1970,1,1)</f>
        <v>41680.583402777782</v>
      </c>
      <c r="T1899" s="14">
        <f t="shared" si="29"/>
        <v>41702.875</v>
      </c>
    </row>
    <row r="1900" spans="1:20" ht="43.5" x14ac:dyDescent="0.35">
      <c r="A1900">
        <v>1898</v>
      </c>
      <c r="B1900" s="1" t="s">
        <v>1899</v>
      </c>
      <c r="C1900" s="1" t="s">
        <v>6008</v>
      </c>
      <c r="D1900" s="6">
        <v>1000</v>
      </c>
      <c r="E1900" s="6">
        <v>1445</v>
      </c>
      <c r="F1900" t="s">
        <v>8219</v>
      </c>
      <c r="G1900" t="s">
        <v>8224</v>
      </c>
      <c r="H1900" t="s">
        <v>8246</v>
      </c>
      <c r="I1900">
        <v>1454349600</v>
      </c>
      <c r="J1900">
        <v>1451277473</v>
      </c>
      <c r="K1900" t="b">
        <v>0</v>
      </c>
      <c r="L1900">
        <v>21</v>
      </c>
      <c r="M1900" t="b">
        <v>1</v>
      </c>
      <c r="N1900" t="s">
        <v>8279</v>
      </c>
      <c r="O1900" s="16">
        <f>Table1[[#This Row],[pledged]]/Table1[[#This Row],[goal]]*100</f>
        <v>144.5</v>
      </c>
      <c r="P1900" s="6">
        <f>IFERROR(Table1[[#This Row],[pledged]]/Table1[[#This Row],[backers_count]],0)</f>
        <v>68.80952380952381</v>
      </c>
      <c r="Q1900" t="str">
        <f>LEFT(Table1[[#This Row],[Category and Sub-Category]],FIND("/",Table1[[#This Row],[Category and Sub-Category]])-1)</f>
        <v>music</v>
      </c>
      <c r="R1900" t="str">
        <f>RIGHT(Table1[[#This Row],[Category and Sub-Category]],LEN(Table1[[#This Row],[Category and Sub-Category]])-FIND("/",Table1[[#This Row],[Category and Sub-Category]]))</f>
        <v>indie rock</v>
      </c>
      <c r="S1900" s="14">
        <f>(((Table1[[#This Row],[launched_at]]/60)/60)/24)+DATE(1970,1,1)</f>
        <v>42366.192974537036</v>
      </c>
      <c r="T1900" s="14">
        <f t="shared" si="29"/>
        <v>42401.75</v>
      </c>
    </row>
    <row r="1901" spans="1:20" ht="43.5" x14ac:dyDescent="0.35">
      <c r="A1901">
        <v>1899</v>
      </c>
      <c r="B1901" s="1" t="s">
        <v>1900</v>
      </c>
      <c r="C1901" s="1" t="s">
        <v>6009</v>
      </c>
      <c r="D1901" s="6">
        <v>900</v>
      </c>
      <c r="E1901" s="6">
        <v>1200</v>
      </c>
      <c r="F1901" t="s">
        <v>8219</v>
      </c>
      <c r="G1901" t="s">
        <v>8224</v>
      </c>
      <c r="H1901" t="s">
        <v>8246</v>
      </c>
      <c r="I1901">
        <v>1427319366</v>
      </c>
      <c r="J1901">
        <v>1424730966</v>
      </c>
      <c r="K1901" t="b">
        <v>0</v>
      </c>
      <c r="L1901">
        <v>42</v>
      </c>
      <c r="M1901" t="b">
        <v>1</v>
      </c>
      <c r="N1901" t="s">
        <v>8279</v>
      </c>
      <c r="O1901" s="16">
        <f>Table1[[#This Row],[pledged]]/Table1[[#This Row],[goal]]*100</f>
        <v>133.33333333333331</v>
      </c>
      <c r="P1901" s="6">
        <f>IFERROR(Table1[[#This Row],[pledged]]/Table1[[#This Row],[backers_count]],0)</f>
        <v>28.571428571428573</v>
      </c>
      <c r="Q1901" t="str">
        <f>LEFT(Table1[[#This Row],[Category and Sub-Category]],FIND("/",Table1[[#This Row],[Category and Sub-Category]])-1)</f>
        <v>music</v>
      </c>
      <c r="R1901" t="str">
        <f>RIGHT(Table1[[#This Row],[Category and Sub-Category]],LEN(Table1[[#This Row],[Category and Sub-Category]])-FIND("/",Table1[[#This Row],[Category and Sub-Category]]))</f>
        <v>indie rock</v>
      </c>
      <c r="S1901" s="14">
        <f>(((Table1[[#This Row],[launched_at]]/60)/60)/24)+DATE(1970,1,1)</f>
        <v>42058.941736111112</v>
      </c>
      <c r="T1901" s="14">
        <f t="shared" si="29"/>
        <v>42088.90006944444</v>
      </c>
    </row>
    <row r="1902" spans="1:20" ht="58" x14ac:dyDescent="0.35">
      <c r="A1902">
        <v>1900</v>
      </c>
      <c r="B1902" s="1" t="s">
        <v>1901</v>
      </c>
      <c r="C1902" s="1" t="s">
        <v>6010</v>
      </c>
      <c r="D1902" s="6">
        <v>2500</v>
      </c>
      <c r="E1902" s="6">
        <v>2734.11</v>
      </c>
      <c r="F1902" t="s">
        <v>8219</v>
      </c>
      <c r="G1902" t="s">
        <v>8224</v>
      </c>
      <c r="H1902" t="s">
        <v>8246</v>
      </c>
      <c r="I1902">
        <v>1349517540</v>
      </c>
      <c r="J1902">
        <v>1347137731</v>
      </c>
      <c r="K1902" t="b">
        <v>0</v>
      </c>
      <c r="L1902">
        <v>54</v>
      </c>
      <c r="M1902" t="b">
        <v>1</v>
      </c>
      <c r="N1902" t="s">
        <v>8279</v>
      </c>
      <c r="O1902" s="16">
        <f>Table1[[#This Row],[pledged]]/Table1[[#This Row],[goal]]*100</f>
        <v>109.3644</v>
      </c>
      <c r="P1902" s="6">
        <f>IFERROR(Table1[[#This Row],[pledged]]/Table1[[#This Row],[backers_count]],0)</f>
        <v>50.631666666666668</v>
      </c>
      <c r="Q1902" t="str">
        <f>LEFT(Table1[[#This Row],[Category and Sub-Category]],FIND("/",Table1[[#This Row],[Category and Sub-Category]])-1)</f>
        <v>music</v>
      </c>
      <c r="R1902" t="str">
        <f>RIGHT(Table1[[#This Row],[Category and Sub-Category]],LEN(Table1[[#This Row],[Category and Sub-Category]])-FIND("/",Table1[[#This Row],[Category and Sub-Category]]))</f>
        <v>indie rock</v>
      </c>
      <c r="S1902" s="14">
        <f>(((Table1[[#This Row],[launched_at]]/60)/60)/24)+DATE(1970,1,1)</f>
        <v>41160.871886574074</v>
      </c>
      <c r="T1902" s="14">
        <f t="shared" si="29"/>
        <v>41188.415972222225</v>
      </c>
    </row>
    <row r="1903" spans="1:20" ht="43.5" x14ac:dyDescent="0.35">
      <c r="A1903">
        <v>1901</v>
      </c>
      <c r="B1903" s="1" t="s">
        <v>1902</v>
      </c>
      <c r="C1903" s="1" t="s">
        <v>6011</v>
      </c>
      <c r="D1903" s="6">
        <v>99000</v>
      </c>
      <c r="E1903" s="6">
        <v>2670</v>
      </c>
      <c r="F1903" t="s">
        <v>8221</v>
      </c>
      <c r="G1903" t="s">
        <v>8225</v>
      </c>
      <c r="H1903" t="s">
        <v>8247</v>
      </c>
      <c r="I1903">
        <v>1432299600</v>
      </c>
      <c r="J1903">
        <v>1429707729</v>
      </c>
      <c r="K1903" t="b">
        <v>0</v>
      </c>
      <c r="L1903">
        <v>25</v>
      </c>
      <c r="M1903" t="b">
        <v>0</v>
      </c>
      <c r="N1903" t="s">
        <v>8294</v>
      </c>
      <c r="O1903" s="16">
        <f>Table1[[#This Row],[pledged]]/Table1[[#This Row],[goal]]*100</f>
        <v>2.6969696969696968</v>
      </c>
      <c r="P1903" s="6">
        <f>IFERROR(Table1[[#This Row],[pledged]]/Table1[[#This Row],[backers_count]],0)</f>
        <v>106.8</v>
      </c>
      <c r="Q1903" t="str">
        <f>LEFT(Table1[[#This Row],[Category and Sub-Category]],FIND("/",Table1[[#This Row],[Category and Sub-Category]])-1)</f>
        <v>technology</v>
      </c>
      <c r="R1903" t="str">
        <f>RIGHT(Table1[[#This Row],[Category and Sub-Category]],LEN(Table1[[#This Row],[Category and Sub-Category]])-FIND("/",Table1[[#This Row],[Category and Sub-Category]]))</f>
        <v>gadgets</v>
      </c>
      <c r="S1903" s="14">
        <f>(((Table1[[#This Row],[launched_at]]/60)/60)/24)+DATE(1970,1,1)</f>
        <v>42116.54315972222</v>
      </c>
      <c r="T1903" s="14">
        <f t="shared" si="29"/>
        <v>42146.541666666672</v>
      </c>
    </row>
    <row r="1904" spans="1:20" ht="58" x14ac:dyDescent="0.35">
      <c r="A1904">
        <v>1902</v>
      </c>
      <c r="B1904" s="1" t="s">
        <v>1903</v>
      </c>
      <c r="C1904" s="1" t="s">
        <v>6012</v>
      </c>
      <c r="D1904" s="6">
        <v>1000</v>
      </c>
      <c r="E1904" s="6">
        <v>12</v>
      </c>
      <c r="F1904" t="s">
        <v>8221</v>
      </c>
      <c r="G1904" t="s">
        <v>8233</v>
      </c>
      <c r="H1904" t="s">
        <v>8249</v>
      </c>
      <c r="I1904">
        <v>1425495447</v>
      </c>
      <c r="J1904">
        <v>1422903447</v>
      </c>
      <c r="K1904" t="b">
        <v>0</v>
      </c>
      <c r="L1904">
        <v>3</v>
      </c>
      <c r="M1904" t="b">
        <v>0</v>
      </c>
      <c r="N1904" t="s">
        <v>8294</v>
      </c>
      <c r="O1904" s="16">
        <f>Table1[[#This Row],[pledged]]/Table1[[#This Row],[goal]]*100</f>
        <v>1.2</v>
      </c>
      <c r="P1904" s="6">
        <f>IFERROR(Table1[[#This Row],[pledged]]/Table1[[#This Row],[backers_count]],0)</f>
        <v>4</v>
      </c>
      <c r="Q1904" t="str">
        <f>LEFT(Table1[[#This Row],[Category and Sub-Category]],FIND("/",Table1[[#This Row],[Category and Sub-Category]])-1)</f>
        <v>technology</v>
      </c>
      <c r="R1904" t="str">
        <f>RIGHT(Table1[[#This Row],[Category and Sub-Category]],LEN(Table1[[#This Row],[Category and Sub-Category]])-FIND("/",Table1[[#This Row],[Category and Sub-Category]]))</f>
        <v>gadgets</v>
      </c>
      <c r="S1904" s="14">
        <f>(((Table1[[#This Row],[launched_at]]/60)/60)/24)+DATE(1970,1,1)</f>
        <v>42037.789895833332</v>
      </c>
      <c r="T1904" s="14">
        <f t="shared" si="29"/>
        <v>42067.789895833332</v>
      </c>
    </row>
    <row r="1905" spans="1:20" ht="43.5" x14ac:dyDescent="0.35">
      <c r="A1905">
        <v>1903</v>
      </c>
      <c r="B1905" s="1" t="s">
        <v>1904</v>
      </c>
      <c r="C1905" s="1" t="s">
        <v>6013</v>
      </c>
      <c r="D1905" s="6">
        <v>3000</v>
      </c>
      <c r="E1905" s="6">
        <v>1398</v>
      </c>
      <c r="F1905" t="s">
        <v>8221</v>
      </c>
      <c r="G1905" t="s">
        <v>8224</v>
      </c>
      <c r="H1905" t="s">
        <v>8246</v>
      </c>
      <c r="I1905">
        <v>1485541791</v>
      </c>
      <c r="J1905">
        <v>1480357791</v>
      </c>
      <c r="K1905" t="b">
        <v>0</v>
      </c>
      <c r="L1905">
        <v>41</v>
      </c>
      <c r="M1905" t="b">
        <v>0</v>
      </c>
      <c r="N1905" t="s">
        <v>8294</v>
      </c>
      <c r="O1905" s="16">
        <f>Table1[[#This Row],[pledged]]/Table1[[#This Row],[goal]]*100</f>
        <v>46.6</v>
      </c>
      <c r="P1905" s="6">
        <f>IFERROR(Table1[[#This Row],[pledged]]/Table1[[#This Row],[backers_count]],0)</f>
        <v>34.097560975609753</v>
      </c>
      <c r="Q1905" t="str">
        <f>LEFT(Table1[[#This Row],[Category and Sub-Category]],FIND("/",Table1[[#This Row],[Category and Sub-Category]])-1)</f>
        <v>technology</v>
      </c>
      <c r="R1905" t="str">
        <f>RIGHT(Table1[[#This Row],[Category and Sub-Category]],LEN(Table1[[#This Row],[Category and Sub-Category]])-FIND("/",Table1[[#This Row],[Category and Sub-Category]]))</f>
        <v>gadgets</v>
      </c>
      <c r="S1905" s="14">
        <f>(((Table1[[#This Row],[launched_at]]/60)/60)/24)+DATE(1970,1,1)</f>
        <v>42702.770729166667</v>
      </c>
      <c r="T1905" s="14">
        <f t="shared" si="29"/>
        <v>42762.770729166667</v>
      </c>
    </row>
    <row r="1906" spans="1:20" ht="43.5" x14ac:dyDescent="0.35">
      <c r="A1906">
        <v>1904</v>
      </c>
      <c r="B1906" s="1" t="s">
        <v>1905</v>
      </c>
      <c r="C1906" s="1" t="s">
        <v>6014</v>
      </c>
      <c r="D1906" s="6">
        <v>50000</v>
      </c>
      <c r="E1906" s="6">
        <v>50</v>
      </c>
      <c r="F1906" t="s">
        <v>8221</v>
      </c>
      <c r="G1906" t="s">
        <v>8224</v>
      </c>
      <c r="H1906" t="s">
        <v>8246</v>
      </c>
      <c r="I1906">
        <v>1451752021</v>
      </c>
      <c r="J1906">
        <v>1447864021</v>
      </c>
      <c r="K1906" t="b">
        <v>0</v>
      </c>
      <c r="L1906">
        <v>2</v>
      </c>
      <c r="M1906" t="b">
        <v>0</v>
      </c>
      <c r="N1906" t="s">
        <v>8294</v>
      </c>
      <c r="O1906" s="16">
        <f>Table1[[#This Row],[pledged]]/Table1[[#This Row],[goal]]*100</f>
        <v>0.1</v>
      </c>
      <c r="P1906" s="6">
        <f>IFERROR(Table1[[#This Row],[pledged]]/Table1[[#This Row],[backers_count]],0)</f>
        <v>25</v>
      </c>
      <c r="Q1906" t="str">
        <f>LEFT(Table1[[#This Row],[Category and Sub-Category]],FIND("/",Table1[[#This Row],[Category and Sub-Category]])-1)</f>
        <v>technology</v>
      </c>
      <c r="R1906" t="str">
        <f>RIGHT(Table1[[#This Row],[Category and Sub-Category]],LEN(Table1[[#This Row],[Category and Sub-Category]])-FIND("/",Table1[[#This Row],[Category and Sub-Category]]))</f>
        <v>gadgets</v>
      </c>
      <c r="S1906" s="14">
        <f>(((Table1[[#This Row],[launched_at]]/60)/60)/24)+DATE(1970,1,1)</f>
        <v>42326.685428240744</v>
      </c>
      <c r="T1906" s="14">
        <f t="shared" si="29"/>
        <v>42371.685428240744</v>
      </c>
    </row>
    <row r="1907" spans="1:20" ht="58" x14ac:dyDescent="0.35">
      <c r="A1907">
        <v>1905</v>
      </c>
      <c r="B1907" s="1" t="s">
        <v>1906</v>
      </c>
      <c r="C1907" s="1" t="s">
        <v>6015</v>
      </c>
      <c r="D1907" s="6">
        <v>25000</v>
      </c>
      <c r="E1907" s="6">
        <v>42</v>
      </c>
      <c r="F1907" t="s">
        <v>8221</v>
      </c>
      <c r="G1907" t="s">
        <v>8224</v>
      </c>
      <c r="H1907" t="s">
        <v>8246</v>
      </c>
      <c r="I1907">
        <v>1410127994</v>
      </c>
      <c r="J1907">
        <v>1407535994</v>
      </c>
      <c r="K1907" t="b">
        <v>0</v>
      </c>
      <c r="L1907">
        <v>4</v>
      </c>
      <c r="M1907" t="b">
        <v>0</v>
      </c>
      <c r="N1907" t="s">
        <v>8294</v>
      </c>
      <c r="O1907" s="16">
        <f>Table1[[#This Row],[pledged]]/Table1[[#This Row],[goal]]*100</f>
        <v>0.16800000000000001</v>
      </c>
      <c r="P1907" s="6">
        <f>IFERROR(Table1[[#This Row],[pledged]]/Table1[[#This Row],[backers_count]],0)</f>
        <v>10.5</v>
      </c>
      <c r="Q1907" t="str">
        <f>LEFT(Table1[[#This Row],[Category and Sub-Category]],FIND("/",Table1[[#This Row],[Category and Sub-Category]])-1)</f>
        <v>technology</v>
      </c>
      <c r="R1907" t="str">
        <f>RIGHT(Table1[[#This Row],[Category and Sub-Category]],LEN(Table1[[#This Row],[Category and Sub-Category]])-FIND("/",Table1[[#This Row],[Category and Sub-Category]]))</f>
        <v>gadgets</v>
      </c>
      <c r="S1907" s="14">
        <f>(((Table1[[#This Row],[launched_at]]/60)/60)/24)+DATE(1970,1,1)</f>
        <v>41859.925856481481</v>
      </c>
      <c r="T1907" s="14">
        <f t="shared" si="29"/>
        <v>41889.925856481481</v>
      </c>
    </row>
    <row r="1908" spans="1:20" ht="43.5" x14ac:dyDescent="0.35">
      <c r="A1908">
        <v>1906</v>
      </c>
      <c r="B1908" s="1" t="s">
        <v>1907</v>
      </c>
      <c r="C1908" s="1" t="s">
        <v>6016</v>
      </c>
      <c r="D1908" s="6">
        <v>50000</v>
      </c>
      <c r="E1908" s="6">
        <v>21380</v>
      </c>
      <c r="F1908" t="s">
        <v>8221</v>
      </c>
      <c r="G1908" t="s">
        <v>8224</v>
      </c>
      <c r="H1908" t="s">
        <v>8246</v>
      </c>
      <c r="I1908">
        <v>1466697983</v>
      </c>
      <c r="J1908">
        <v>1464105983</v>
      </c>
      <c r="K1908" t="b">
        <v>0</v>
      </c>
      <c r="L1908">
        <v>99</v>
      </c>
      <c r="M1908" t="b">
        <v>0</v>
      </c>
      <c r="N1908" t="s">
        <v>8294</v>
      </c>
      <c r="O1908" s="16">
        <f>Table1[[#This Row],[pledged]]/Table1[[#This Row],[goal]]*100</f>
        <v>42.76</v>
      </c>
      <c r="P1908" s="6">
        <f>IFERROR(Table1[[#This Row],[pledged]]/Table1[[#This Row],[backers_count]],0)</f>
        <v>215.95959595959596</v>
      </c>
      <c r="Q1908" t="str">
        <f>LEFT(Table1[[#This Row],[Category and Sub-Category]],FIND("/",Table1[[#This Row],[Category and Sub-Category]])-1)</f>
        <v>technology</v>
      </c>
      <c r="R1908" t="str">
        <f>RIGHT(Table1[[#This Row],[Category and Sub-Category]],LEN(Table1[[#This Row],[Category and Sub-Category]])-FIND("/",Table1[[#This Row],[Category and Sub-Category]]))</f>
        <v>gadgets</v>
      </c>
      <c r="S1908" s="14">
        <f>(((Table1[[#This Row],[launched_at]]/60)/60)/24)+DATE(1970,1,1)</f>
        <v>42514.671099537038</v>
      </c>
      <c r="T1908" s="14">
        <f t="shared" si="29"/>
        <v>42544.671099537038</v>
      </c>
    </row>
    <row r="1909" spans="1:20" ht="43.5" x14ac:dyDescent="0.35">
      <c r="A1909">
        <v>1907</v>
      </c>
      <c r="B1909" s="1" t="s">
        <v>1908</v>
      </c>
      <c r="C1909" s="1" t="s">
        <v>6017</v>
      </c>
      <c r="D1909" s="6">
        <v>30000</v>
      </c>
      <c r="E1909" s="6">
        <v>85</v>
      </c>
      <c r="F1909" t="s">
        <v>8221</v>
      </c>
      <c r="G1909" t="s">
        <v>8224</v>
      </c>
      <c r="H1909" t="s">
        <v>8246</v>
      </c>
      <c r="I1909">
        <v>1400853925</v>
      </c>
      <c r="J1909">
        <v>1399557925</v>
      </c>
      <c r="K1909" t="b">
        <v>0</v>
      </c>
      <c r="L1909">
        <v>4</v>
      </c>
      <c r="M1909" t="b">
        <v>0</v>
      </c>
      <c r="N1909" t="s">
        <v>8294</v>
      </c>
      <c r="O1909" s="16">
        <f>Table1[[#This Row],[pledged]]/Table1[[#This Row],[goal]]*100</f>
        <v>0.28333333333333333</v>
      </c>
      <c r="P1909" s="6">
        <f>IFERROR(Table1[[#This Row],[pledged]]/Table1[[#This Row],[backers_count]],0)</f>
        <v>21.25</v>
      </c>
      <c r="Q1909" t="str">
        <f>LEFT(Table1[[#This Row],[Category and Sub-Category]],FIND("/",Table1[[#This Row],[Category and Sub-Category]])-1)</f>
        <v>technology</v>
      </c>
      <c r="R1909" t="str">
        <f>RIGHT(Table1[[#This Row],[Category and Sub-Category]],LEN(Table1[[#This Row],[Category and Sub-Category]])-FIND("/",Table1[[#This Row],[Category and Sub-Category]]))</f>
        <v>gadgets</v>
      </c>
      <c r="S1909" s="14">
        <f>(((Table1[[#This Row],[launched_at]]/60)/60)/24)+DATE(1970,1,1)</f>
        <v>41767.587094907409</v>
      </c>
      <c r="T1909" s="14">
        <f t="shared" si="29"/>
        <v>41782.587094907409</v>
      </c>
    </row>
    <row r="1910" spans="1:20" ht="58" x14ac:dyDescent="0.35">
      <c r="A1910">
        <v>1908</v>
      </c>
      <c r="B1910" s="1" t="s">
        <v>1909</v>
      </c>
      <c r="C1910" s="1" t="s">
        <v>6018</v>
      </c>
      <c r="D1910" s="6">
        <v>25000</v>
      </c>
      <c r="E1910" s="6">
        <v>433</v>
      </c>
      <c r="F1910" t="s">
        <v>8221</v>
      </c>
      <c r="G1910" t="s">
        <v>8224</v>
      </c>
      <c r="H1910" t="s">
        <v>8246</v>
      </c>
      <c r="I1910">
        <v>1483048900</v>
      </c>
      <c r="J1910">
        <v>1480456900</v>
      </c>
      <c r="K1910" t="b">
        <v>0</v>
      </c>
      <c r="L1910">
        <v>4</v>
      </c>
      <c r="M1910" t="b">
        <v>0</v>
      </c>
      <c r="N1910" t="s">
        <v>8294</v>
      </c>
      <c r="O1910" s="16">
        <f>Table1[[#This Row],[pledged]]/Table1[[#This Row],[goal]]*100</f>
        <v>1.7319999999999998</v>
      </c>
      <c r="P1910" s="6">
        <f>IFERROR(Table1[[#This Row],[pledged]]/Table1[[#This Row],[backers_count]],0)</f>
        <v>108.25</v>
      </c>
      <c r="Q1910" t="str">
        <f>LEFT(Table1[[#This Row],[Category and Sub-Category]],FIND("/",Table1[[#This Row],[Category and Sub-Category]])-1)</f>
        <v>technology</v>
      </c>
      <c r="R1910" t="str">
        <f>RIGHT(Table1[[#This Row],[Category and Sub-Category]],LEN(Table1[[#This Row],[Category and Sub-Category]])-FIND("/",Table1[[#This Row],[Category and Sub-Category]]))</f>
        <v>gadgets</v>
      </c>
      <c r="S1910" s="14">
        <f>(((Table1[[#This Row],[launched_at]]/60)/60)/24)+DATE(1970,1,1)</f>
        <v>42703.917824074073</v>
      </c>
      <c r="T1910" s="14">
        <f t="shared" si="29"/>
        <v>42733.917824074073</v>
      </c>
    </row>
    <row r="1911" spans="1:20" ht="43.5" x14ac:dyDescent="0.35">
      <c r="A1911">
        <v>1909</v>
      </c>
      <c r="B1911" s="1" t="s">
        <v>1910</v>
      </c>
      <c r="C1911" s="1" t="s">
        <v>6019</v>
      </c>
      <c r="D1911" s="6">
        <v>35000</v>
      </c>
      <c r="E1911" s="6">
        <v>4939</v>
      </c>
      <c r="F1911" t="s">
        <v>8221</v>
      </c>
      <c r="G1911" t="s">
        <v>8224</v>
      </c>
      <c r="H1911" t="s">
        <v>8246</v>
      </c>
      <c r="I1911">
        <v>1414059479</v>
      </c>
      <c r="J1911">
        <v>1411467479</v>
      </c>
      <c r="K1911" t="b">
        <v>0</v>
      </c>
      <c r="L1911">
        <v>38</v>
      </c>
      <c r="M1911" t="b">
        <v>0</v>
      </c>
      <c r="N1911" t="s">
        <v>8294</v>
      </c>
      <c r="O1911" s="16">
        <f>Table1[[#This Row],[pledged]]/Table1[[#This Row],[goal]]*100</f>
        <v>14.111428571428572</v>
      </c>
      <c r="P1911" s="6">
        <f>IFERROR(Table1[[#This Row],[pledged]]/Table1[[#This Row],[backers_count]],0)</f>
        <v>129.97368421052633</v>
      </c>
      <c r="Q1911" t="str">
        <f>LEFT(Table1[[#This Row],[Category and Sub-Category]],FIND("/",Table1[[#This Row],[Category and Sub-Category]])-1)</f>
        <v>technology</v>
      </c>
      <c r="R1911" t="str">
        <f>RIGHT(Table1[[#This Row],[Category and Sub-Category]],LEN(Table1[[#This Row],[Category and Sub-Category]])-FIND("/",Table1[[#This Row],[Category and Sub-Category]]))</f>
        <v>gadgets</v>
      </c>
      <c r="S1911" s="14">
        <f>(((Table1[[#This Row],[launched_at]]/60)/60)/24)+DATE(1970,1,1)</f>
        <v>41905.429155092592</v>
      </c>
      <c r="T1911" s="14">
        <f t="shared" si="29"/>
        <v>41935.429155092592</v>
      </c>
    </row>
    <row r="1912" spans="1:20" ht="43.5" x14ac:dyDescent="0.35">
      <c r="A1912">
        <v>1910</v>
      </c>
      <c r="B1912" s="1" t="s">
        <v>1911</v>
      </c>
      <c r="C1912" s="1" t="s">
        <v>6020</v>
      </c>
      <c r="D1912" s="6">
        <v>85000</v>
      </c>
      <c r="E1912" s="6">
        <v>33486</v>
      </c>
      <c r="F1912" t="s">
        <v>8221</v>
      </c>
      <c r="G1912" t="s">
        <v>8233</v>
      </c>
      <c r="H1912" t="s">
        <v>8249</v>
      </c>
      <c r="I1912">
        <v>1446331500</v>
      </c>
      <c r="J1912">
        <v>1442531217</v>
      </c>
      <c r="K1912" t="b">
        <v>0</v>
      </c>
      <c r="L1912">
        <v>285</v>
      </c>
      <c r="M1912" t="b">
        <v>0</v>
      </c>
      <c r="N1912" t="s">
        <v>8294</v>
      </c>
      <c r="O1912" s="16">
        <f>Table1[[#This Row],[pledged]]/Table1[[#This Row],[goal]]*100</f>
        <v>39.395294117647055</v>
      </c>
      <c r="P1912" s="6">
        <f>IFERROR(Table1[[#This Row],[pledged]]/Table1[[#This Row],[backers_count]],0)</f>
        <v>117.49473684210527</v>
      </c>
      <c r="Q1912" t="str">
        <f>LEFT(Table1[[#This Row],[Category and Sub-Category]],FIND("/",Table1[[#This Row],[Category and Sub-Category]])-1)</f>
        <v>technology</v>
      </c>
      <c r="R1912" t="str">
        <f>RIGHT(Table1[[#This Row],[Category and Sub-Category]],LEN(Table1[[#This Row],[Category and Sub-Category]])-FIND("/",Table1[[#This Row],[Category and Sub-Category]]))</f>
        <v>gadgets</v>
      </c>
      <c r="S1912" s="14">
        <f>(((Table1[[#This Row],[launched_at]]/60)/60)/24)+DATE(1970,1,1)</f>
        <v>42264.963159722218</v>
      </c>
      <c r="T1912" s="14">
        <f t="shared" si="29"/>
        <v>42308.947916666672</v>
      </c>
    </row>
    <row r="1913" spans="1:20" ht="58" x14ac:dyDescent="0.35">
      <c r="A1913">
        <v>1911</v>
      </c>
      <c r="B1913" s="1" t="s">
        <v>1912</v>
      </c>
      <c r="C1913" s="1" t="s">
        <v>6021</v>
      </c>
      <c r="D1913" s="6">
        <v>42500</v>
      </c>
      <c r="E1913" s="6">
        <v>10</v>
      </c>
      <c r="F1913" t="s">
        <v>8221</v>
      </c>
      <c r="G1913" t="s">
        <v>8228</v>
      </c>
      <c r="H1913" t="s">
        <v>8250</v>
      </c>
      <c r="I1913">
        <v>1407545334</v>
      </c>
      <c r="J1913">
        <v>1404953334</v>
      </c>
      <c r="K1913" t="b">
        <v>0</v>
      </c>
      <c r="L1913">
        <v>1</v>
      </c>
      <c r="M1913" t="b">
        <v>0</v>
      </c>
      <c r="N1913" t="s">
        <v>8294</v>
      </c>
      <c r="O1913" s="16">
        <f>Table1[[#This Row],[pledged]]/Table1[[#This Row],[goal]]*100</f>
        <v>2.3529411764705882E-2</v>
      </c>
      <c r="P1913" s="6">
        <f>IFERROR(Table1[[#This Row],[pledged]]/Table1[[#This Row],[backers_count]],0)</f>
        <v>10</v>
      </c>
      <c r="Q1913" t="str">
        <f>LEFT(Table1[[#This Row],[Category and Sub-Category]],FIND("/",Table1[[#This Row],[Category and Sub-Category]])-1)</f>
        <v>technology</v>
      </c>
      <c r="R1913" t="str">
        <f>RIGHT(Table1[[#This Row],[Category and Sub-Category]],LEN(Table1[[#This Row],[Category and Sub-Category]])-FIND("/",Table1[[#This Row],[Category and Sub-Category]]))</f>
        <v>gadgets</v>
      </c>
      <c r="S1913" s="14">
        <f>(((Table1[[#This Row],[launched_at]]/60)/60)/24)+DATE(1970,1,1)</f>
        <v>41830.033958333333</v>
      </c>
      <c r="T1913" s="14">
        <f t="shared" si="29"/>
        <v>41860.033958333333</v>
      </c>
    </row>
    <row r="1914" spans="1:20" ht="43.5" x14ac:dyDescent="0.35">
      <c r="A1914">
        <v>1912</v>
      </c>
      <c r="B1914" s="1" t="s">
        <v>1913</v>
      </c>
      <c r="C1914" s="1" t="s">
        <v>6022</v>
      </c>
      <c r="D1914" s="6">
        <v>5000</v>
      </c>
      <c r="E1914" s="6">
        <v>2965</v>
      </c>
      <c r="F1914" t="s">
        <v>8221</v>
      </c>
      <c r="G1914" t="s">
        <v>8224</v>
      </c>
      <c r="H1914" t="s">
        <v>8246</v>
      </c>
      <c r="I1914">
        <v>1433395560</v>
      </c>
      <c r="J1914">
        <v>1430803560</v>
      </c>
      <c r="K1914" t="b">
        <v>0</v>
      </c>
      <c r="L1914">
        <v>42</v>
      </c>
      <c r="M1914" t="b">
        <v>0</v>
      </c>
      <c r="N1914" t="s">
        <v>8294</v>
      </c>
      <c r="O1914" s="16">
        <f>Table1[[#This Row],[pledged]]/Table1[[#This Row],[goal]]*100</f>
        <v>59.3</v>
      </c>
      <c r="P1914" s="6">
        <f>IFERROR(Table1[[#This Row],[pledged]]/Table1[[#This Row],[backers_count]],0)</f>
        <v>70.595238095238102</v>
      </c>
      <c r="Q1914" t="str">
        <f>LEFT(Table1[[#This Row],[Category and Sub-Category]],FIND("/",Table1[[#This Row],[Category and Sub-Category]])-1)</f>
        <v>technology</v>
      </c>
      <c r="R1914" t="str">
        <f>RIGHT(Table1[[#This Row],[Category and Sub-Category]],LEN(Table1[[#This Row],[Category and Sub-Category]])-FIND("/",Table1[[#This Row],[Category and Sub-Category]]))</f>
        <v>gadgets</v>
      </c>
      <c r="S1914" s="14">
        <f>(((Table1[[#This Row],[launched_at]]/60)/60)/24)+DATE(1970,1,1)</f>
        <v>42129.226388888885</v>
      </c>
      <c r="T1914" s="14">
        <f t="shared" si="29"/>
        <v>42159.226388888885</v>
      </c>
    </row>
    <row r="1915" spans="1:20" ht="29" x14ac:dyDescent="0.35">
      <c r="A1915">
        <v>1913</v>
      </c>
      <c r="B1915" s="1" t="s">
        <v>1914</v>
      </c>
      <c r="C1915" s="1" t="s">
        <v>6023</v>
      </c>
      <c r="D1915" s="6">
        <v>48000</v>
      </c>
      <c r="E1915" s="6">
        <v>637</v>
      </c>
      <c r="F1915" t="s">
        <v>8221</v>
      </c>
      <c r="G1915" t="s">
        <v>8225</v>
      </c>
      <c r="H1915" t="s">
        <v>8247</v>
      </c>
      <c r="I1915">
        <v>1412770578</v>
      </c>
      <c r="J1915">
        <v>1410178578</v>
      </c>
      <c r="K1915" t="b">
        <v>0</v>
      </c>
      <c r="L1915">
        <v>26</v>
      </c>
      <c r="M1915" t="b">
        <v>0</v>
      </c>
      <c r="N1915" t="s">
        <v>8294</v>
      </c>
      <c r="O1915" s="16">
        <f>Table1[[#This Row],[pledged]]/Table1[[#This Row],[goal]]*100</f>
        <v>1.3270833333333334</v>
      </c>
      <c r="P1915" s="6">
        <f>IFERROR(Table1[[#This Row],[pledged]]/Table1[[#This Row],[backers_count]],0)</f>
        <v>24.5</v>
      </c>
      <c r="Q1915" t="str">
        <f>LEFT(Table1[[#This Row],[Category and Sub-Category]],FIND("/",Table1[[#This Row],[Category and Sub-Category]])-1)</f>
        <v>technology</v>
      </c>
      <c r="R1915" t="str">
        <f>RIGHT(Table1[[#This Row],[Category and Sub-Category]],LEN(Table1[[#This Row],[Category and Sub-Category]])-FIND("/",Table1[[#This Row],[Category and Sub-Category]]))</f>
        <v>gadgets</v>
      </c>
      <c r="S1915" s="14">
        <f>(((Table1[[#This Row],[launched_at]]/60)/60)/24)+DATE(1970,1,1)</f>
        <v>41890.511319444442</v>
      </c>
      <c r="T1915" s="14">
        <f t="shared" si="29"/>
        <v>41920.511319444442</v>
      </c>
    </row>
    <row r="1916" spans="1:20" ht="43.5" x14ac:dyDescent="0.35">
      <c r="A1916">
        <v>1914</v>
      </c>
      <c r="B1916" s="1" t="s">
        <v>1915</v>
      </c>
      <c r="C1916" s="1" t="s">
        <v>6024</v>
      </c>
      <c r="D1916" s="6">
        <v>666</v>
      </c>
      <c r="E1916" s="6">
        <v>60</v>
      </c>
      <c r="F1916" t="s">
        <v>8221</v>
      </c>
      <c r="G1916" t="s">
        <v>8224</v>
      </c>
      <c r="H1916" t="s">
        <v>8246</v>
      </c>
      <c r="I1916">
        <v>1414814340</v>
      </c>
      <c r="J1916">
        <v>1413519073</v>
      </c>
      <c r="K1916" t="b">
        <v>0</v>
      </c>
      <c r="L1916">
        <v>2</v>
      </c>
      <c r="M1916" t="b">
        <v>0</v>
      </c>
      <c r="N1916" t="s">
        <v>8294</v>
      </c>
      <c r="O1916" s="16">
        <f>Table1[[#This Row],[pledged]]/Table1[[#This Row],[goal]]*100</f>
        <v>9.0090090090090094</v>
      </c>
      <c r="P1916" s="6">
        <f>IFERROR(Table1[[#This Row],[pledged]]/Table1[[#This Row],[backers_count]],0)</f>
        <v>30</v>
      </c>
      <c r="Q1916" t="str">
        <f>LEFT(Table1[[#This Row],[Category and Sub-Category]],FIND("/",Table1[[#This Row],[Category and Sub-Category]])-1)</f>
        <v>technology</v>
      </c>
      <c r="R1916" t="str">
        <f>RIGHT(Table1[[#This Row],[Category and Sub-Category]],LEN(Table1[[#This Row],[Category and Sub-Category]])-FIND("/",Table1[[#This Row],[Category and Sub-Category]]))</f>
        <v>gadgets</v>
      </c>
      <c r="S1916" s="14">
        <f>(((Table1[[#This Row],[launched_at]]/60)/60)/24)+DATE(1970,1,1)</f>
        <v>41929.174456018518</v>
      </c>
      <c r="T1916" s="14">
        <f t="shared" si="29"/>
        <v>41944.165972222225</v>
      </c>
    </row>
    <row r="1917" spans="1:20" ht="43.5" x14ac:dyDescent="0.35">
      <c r="A1917">
        <v>1915</v>
      </c>
      <c r="B1917" s="1" t="s">
        <v>1916</v>
      </c>
      <c r="C1917" s="1" t="s">
        <v>6025</v>
      </c>
      <c r="D1917" s="6">
        <v>500</v>
      </c>
      <c r="E1917" s="6">
        <v>8</v>
      </c>
      <c r="F1917" t="s">
        <v>8221</v>
      </c>
      <c r="G1917" t="s">
        <v>8224</v>
      </c>
      <c r="H1917" t="s">
        <v>8246</v>
      </c>
      <c r="I1917">
        <v>1409620222</v>
      </c>
      <c r="J1917">
        <v>1407892222</v>
      </c>
      <c r="K1917" t="b">
        <v>0</v>
      </c>
      <c r="L1917">
        <v>4</v>
      </c>
      <c r="M1917" t="b">
        <v>0</v>
      </c>
      <c r="N1917" t="s">
        <v>8294</v>
      </c>
      <c r="O1917" s="16">
        <f>Table1[[#This Row],[pledged]]/Table1[[#This Row],[goal]]*100</f>
        <v>1.6</v>
      </c>
      <c r="P1917" s="6">
        <f>IFERROR(Table1[[#This Row],[pledged]]/Table1[[#This Row],[backers_count]],0)</f>
        <v>2</v>
      </c>
      <c r="Q1917" t="str">
        <f>LEFT(Table1[[#This Row],[Category and Sub-Category]],FIND("/",Table1[[#This Row],[Category and Sub-Category]])-1)</f>
        <v>technology</v>
      </c>
      <c r="R1917" t="str">
        <f>RIGHT(Table1[[#This Row],[Category and Sub-Category]],LEN(Table1[[#This Row],[Category and Sub-Category]])-FIND("/",Table1[[#This Row],[Category and Sub-Category]]))</f>
        <v>gadgets</v>
      </c>
      <c r="S1917" s="14">
        <f>(((Table1[[#This Row],[launched_at]]/60)/60)/24)+DATE(1970,1,1)</f>
        <v>41864.04886574074</v>
      </c>
      <c r="T1917" s="14">
        <f t="shared" si="29"/>
        <v>41884.04886574074</v>
      </c>
    </row>
    <row r="1918" spans="1:20" ht="29" x14ac:dyDescent="0.35">
      <c r="A1918">
        <v>1916</v>
      </c>
      <c r="B1918" s="1" t="s">
        <v>1917</v>
      </c>
      <c r="C1918" s="1" t="s">
        <v>6026</v>
      </c>
      <c r="D1918" s="6">
        <v>20000</v>
      </c>
      <c r="E1918" s="6">
        <v>102</v>
      </c>
      <c r="F1918" t="s">
        <v>8221</v>
      </c>
      <c r="G1918" t="s">
        <v>8224</v>
      </c>
      <c r="H1918" t="s">
        <v>8246</v>
      </c>
      <c r="I1918">
        <v>1478542375</v>
      </c>
      <c r="J1918">
        <v>1476378775</v>
      </c>
      <c r="K1918" t="b">
        <v>0</v>
      </c>
      <c r="L1918">
        <v>6</v>
      </c>
      <c r="M1918" t="b">
        <v>0</v>
      </c>
      <c r="N1918" t="s">
        <v>8294</v>
      </c>
      <c r="O1918" s="16">
        <f>Table1[[#This Row],[pledged]]/Table1[[#This Row],[goal]]*100</f>
        <v>0.51</v>
      </c>
      <c r="P1918" s="6">
        <f>IFERROR(Table1[[#This Row],[pledged]]/Table1[[#This Row],[backers_count]],0)</f>
        <v>17</v>
      </c>
      <c r="Q1918" t="str">
        <f>LEFT(Table1[[#This Row],[Category and Sub-Category]],FIND("/",Table1[[#This Row],[Category and Sub-Category]])-1)</f>
        <v>technology</v>
      </c>
      <c r="R1918" t="str">
        <f>RIGHT(Table1[[#This Row],[Category and Sub-Category]],LEN(Table1[[#This Row],[Category and Sub-Category]])-FIND("/",Table1[[#This Row],[Category and Sub-Category]]))</f>
        <v>gadgets</v>
      </c>
      <c r="S1918" s="14">
        <f>(((Table1[[#This Row],[launched_at]]/60)/60)/24)+DATE(1970,1,1)</f>
        <v>42656.717303240745</v>
      </c>
      <c r="T1918" s="14">
        <f t="shared" si="29"/>
        <v>42681.758969907409</v>
      </c>
    </row>
    <row r="1919" spans="1:20" ht="29" x14ac:dyDescent="0.35">
      <c r="A1919">
        <v>1917</v>
      </c>
      <c r="B1919" s="1" t="s">
        <v>1918</v>
      </c>
      <c r="C1919" s="1" t="s">
        <v>6027</v>
      </c>
      <c r="D1919" s="6">
        <v>390000</v>
      </c>
      <c r="E1919" s="6">
        <v>205025</v>
      </c>
      <c r="F1919" t="s">
        <v>8221</v>
      </c>
      <c r="G1919" t="s">
        <v>8231</v>
      </c>
      <c r="H1919" t="s">
        <v>8252</v>
      </c>
      <c r="I1919">
        <v>1486708133</v>
      </c>
      <c r="J1919">
        <v>1484116133</v>
      </c>
      <c r="K1919" t="b">
        <v>0</v>
      </c>
      <c r="L1919">
        <v>70</v>
      </c>
      <c r="M1919" t="b">
        <v>0</v>
      </c>
      <c r="N1919" t="s">
        <v>8294</v>
      </c>
      <c r="O1919" s="16">
        <f>Table1[[#This Row],[pledged]]/Table1[[#This Row],[goal]]*100</f>
        <v>52.570512820512818</v>
      </c>
      <c r="P1919" s="6">
        <f>IFERROR(Table1[[#This Row],[pledged]]/Table1[[#This Row],[backers_count]],0)</f>
        <v>2928.9285714285716</v>
      </c>
      <c r="Q1919" t="str">
        <f>LEFT(Table1[[#This Row],[Category and Sub-Category]],FIND("/",Table1[[#This Row],[Category and Sub-Category]])-1)</f>
        <v>technology</v>
      </c>
      <c r="R1919" t="str">
        <f>RIGHT(Table1[[#This Row],[Category and Sub-Category]],LEN(Table1[[#This Row],[Category and Sub-Category]])-FIND("/",Table1[[#This Row],[Category and Sub-Category]]))</f>
        <v>gadgets</v>
      </c>
      <c r="S1919" s="14">
        <f>(((Table1[[#This Row],[launched_at]]/60)/60)/24)+DATE(1970,1,1)</f>
        <v>42746.270057870366</v>
      </c>
      <c r="T1919" s="14">
        <f t="shared" si="29"/>
        <v>42776.270057870366</v>
      </c>
    </row>
    <row r="1920" spans="1:20" ht="43.5" x14ac:dyDescent="0.35">
      <c r="A1920">
        <v>1918</v>
      </c>
      <c r="B1920" s="1" t="s">
        <v>1919</v>
      </c>
      <c r="C1920" s="1" t="s">
        <v>6028</v>
      </c>
      <c r="D1920" s="6">
        <v>25000</v>
      </c>
      <c r="E1920" s="6">
        <v>260</v>
      </c>
      <c r="F1920" t="s">
        <v>8221</v>
      </c>
      <c r="G1920" t="s">
        <v>8224</v>
      </c>
      <c r="H1920" t="s">
        <v>8246</v>
      </c>
      <c r="I1920">
        <v>1407869851</v>
      </c>
      <c r="J1920">
        <v>1404845851</v>
      </c>
      <c r="K1920" t="b">
        <v>0</v>
      </c>
      <c r="L1920">
        <v>9</v>
      </c>
      <c r="M1920" t="b">
        <v>0</v>
      </c>
      <c r="N1920" t="s">
        <v>8294</v>
      </c>
      <c r="O1920" s="16">
        <f>Table1[[#This Row],[pledged]]/Table1[[#This Row],[goal]]*100</f>
        <v>1.04</v>
      </c>
      <c r="P1920" s="6">
        <f>IFERROR(Table1[[#This Row],[pledged]]/Table1[[#This Row],[backers_count]],0)</f>
        <v>28.888888888888889</v>
      </c>
      <c r="Q1920" t="str">
        <f>LEFT(Table1[[#This Row],[Category and Sub-Category]],FIND("/",Table1[[#This Row],[Category and Sub-Category]])-1)</f>
        <v>technology</v>
      </c>
      <c r="R1920" t="str">
        <f>RIGHT(Table1[[#This Row],[Category and Sub-Category]],LEN(Table1[[#This Row],[Category and Sub-Category]])-FIND("/",Table1[[#This Row],[Category and Sub-Category]]))</f>
        <v>gadgets</v>
      </c>
      <c r="S1920" s="14">
        <f>(((Table1[[#This Row],[launched_at]]/60)/60)/24)+DATE(1970,1,1)</f>
        <v>41828.789942129632</v>
      </c>
      <c r="T1920" s="14">
        <f t="shared" si="29"/>
        <v>41863.789942129632</v>
      </c>
    </row>
    <row r="1921" spans="1:20" ht="58" x14ac:dyDescent="0.35">
      <c r="A1921">
        <v>1919</v>
      </c>
      <c r="B1921" s="1" t="s">
        <v>1920</v>
      </c>
      <c r="C1921" s="1" t="s">
        <v>6029</v>
      </c>
      <c r="D1921" s="6">
        <v>500</v>
      </c>
      <c r="E1921" s="6">
        <v>237</v>
      </c>
      <c r="F1921" t="s">
        <v>8221</v>
      </c>
      <c r="G1921" t="s">
        <v>8224</v>
      </c>
      <c r="H1921" t="s">
        <v>8246</v>
      </c>
      <c r="I1921">
        <v>1432069249</v>
      </c>
      <c r="J1921">
        <v>1429477249</v>
      </c>
      <c r="K1921" t="b">
        <v>0</v>
      </c>
      <c r="L1921">
        <v>8</v>
      </c>
      <c r="M1921" t="b">
        <v>0</v>
      </c>
      <c r="N1921" t="s">
        <v>8294</v>
      </c>
      <c r="O1921" s="16">
        <f>Table1[[#This Row],[pledged]]/Table1[[#This Row],[goal]]*100</f>
        <v>47.4</v>
      </c>
      <c r="P1921" s="6">
        <f>IFERROR(Table1[[#This Row],[pledged]]/Table1[[#This Row],[backers_count]],0)</f>
        <v>29.625</v>
      </c>
      <c r="Q1921" t="str">
        <f>LEFT(Table1[[#This Row],[Category and Sub-Category]],FIND("/",Table1[[#This Row],[Category and Sub-Category]])-1)</f>
        <v>technology</v>
      </c>
      <c r="R1921" t="str">
        <f>RIGHT(Table1[[#This Row],[Category and Sub-Category]],LEN(Table1[[#This Row],[Category and Sub-Category]])-FIND("/",Table1[[#This Row],[Category and Sub-Category]]))</f>
        <v>gadgets</v>
      </c>
      <c r="S1921" s="14">
        <f>(((Table1[[#This Row],[launched_at]]/60)/60)/24)+DATE(1970,1,1)</f>
        <v>42113.875567129624</v>
      </c>
      <c r="T1921" s="14">
        <f t="shared" si="29"/>
        <v>42143.875567129624</v>
      </c>
    </row>
    <row r="1922" spans="1:20" ht="43.5" x14ac:dyDescent="0.35">
      <c r="A1922">
        <v>1920</v>
      </c>
      <c r="B1922" s="1" t="s">
        <v>1921</v>
      </c>
      <c r="C1922" s="1" t="s">
        <v>6030</v>
      </c>
      <c r="D1922" s="6">
        <v>10000</v>
      </c>
      <c r="E1922" s="6">
        <v>4303</v>
      </c>
      <c r="F1922" t="s">
        <v>8221</v>
      </c>
      <c r="G1922" t="s">
        <v>8225</v>
      </c>
      <c r="H1922" t="s">
        <v>8247</v>
      </c>
      <c r="I1922">
        <v>1445468400</v>
      </c>
      <c r="J1922">
        <v>1443042061</v>
      </c>
      <c r="K1922" t="b">
        <v>0</v>
      </c>
      <c r="L1922">
        <v>105</v>
      </c>
      <c r="M1922" t="b">
        <v>0</v>
      </c>
      <c r="N1922" t="s">
        <v>8294</v>
      </c>
      <c r="O1922" s="16">
        <f>Table1[[#This Row],[pledged]]/Table1[[#This Row],[goal]]*100</f>
        <v>43.03</v>
      </c>
      <c r="P1922" s="6">
        <f>IFERROR(Table1[[#This Row],[pledged]]/Table1[[#This Row],[backers_count]],0)</f>
        <v>40.980952380952381</v>
      </c>
      <c r="Q1922" t="str">
        <f>LEFT(Table1[[#This Row],[Category and Sub-Category]],FIND("/",Table1[[#This Row],[Category and Sub-Category]])-1)</f>
        <v>technology</v>
      </c>
      <c r="R1922" t="str">
        <f>RIGHT(Table1[[#This Row],[Category and Sub-Category]],LEN(Table1[[#This Row],[Category and Sub-Category]])-FIND("/",Table1[[#This Row],[Category and Sub-Category]]))</f>
        <v>gadgets</v>
      </c>
      <c r="S1922" s="14">
        <f>(((Table1[[#This Row],[launched_at]]/60)/60)/24)+DATE(1970,1,1)</f>
        <v>42270.875706018516</v>
      </c>
      <c r="T1922" s="14">
        <f t="shared" ref="T1922:T1985" si="30">(((I1922/60)/60)/24)+DATE(1970,1,1)</f>
        <v>42298.958333333328</v>
      </c>
    </row>
    <row r="1923" spans="1:20" ht="29" x14ac:dyDescent="0.35">
      <c r="A1923">
        <v>1921</v>
      </c>
      <c r="B1923" s="1" t="s">
        <v>1922</v>
      </c>
      <c r="C1923" s="1" t="s">
        <v>6031</v>
      </c>
      <c r="D1923" s="6">
        <v>1500</v>
      </c>
      <c r="E1923" s="6">
        <v>2052</v>
      </c>
      <c r="F1923" t="s">
        <v>8219</v>
      </c>
      <c r="G1923" t="s">
        <v>8224</v>
      </c>
      <c r="H1923" t="s">
        <v>8246</v>
      </c>
      <c r="I1923">
        <v>1342243143</v>
      </c>
      <c r="J1923">
        <v>1339651143</v>
      </c>
      <c r="K1923" t="b">
        <v>0</v>
      </c>
      <c r="L1923">
        <v>38</v>
      </c>
      <c r="M1923" t="b">
        <v>1</v>
      </c>
      <c r="N1923" t="s">
        <v>8279</v>
      </c>
      <c r="O1923" s="16">
        <f>Table1[[#This Row],[pledged]]/Table1[[#This Row],[goal]]*100</f>
        <v>136.80000000000001</v>
      </c>
      <c r="P1923" s="6">
        <f>IFERROR(Table1[[#This Row],[pledged]]/Table1[[#This Row],[backers_count]],0)</f>
        <v>54</v>
      </c>
      <c r="Q1923" t="str">
        <f>LEFT(Table1[[#This Row],[Category and Sub-Category]],FIND("/",Table1[[#This Row],[Category and Sub-Category]])-1)</f>
        <v>music</v>
      </c>
      <c r="R1923" t="str">
        <f>RIGHT(Table1[[#This Row],[Category and Sub-Category]],LEN(Table1[[#This Row],[Category and Sub-Category]])-FIND("/",Table1[[#This Row],[Category and Sub-Category]]))</f>
        <v>indie rock</v>
      </c>
      <c r="S1923" s="14">
        <f>(((Table1[[#This Row],[launched_at]]/60)/60)/24)+DATE(1970,1,1)</f>
        <v>41074.221562500003</v>
      </c>
      <c r="T1923" s="14">
        <f t="shared" si="30"/>
        <v>41104.221562500003</v>
      </c>
    </row>
    <row r="1924" spans="1:20" ht="43.5" x14ac:dyDescent="0.35">
      <c r="A1924">
        <v>1922</v>
      </c>
      <c r="B1924" s="1" t="s">
        <v>1923</v>
      </c>
      <c r="C1924" s="1" t="s">
        <v>6032</v>
      </c>
      <c r="D1924" s="6">
        <v>2000</v>
      </c>
      <c r="E1924" s="6">
        <v>2311</v>
      </c>
      <c r="F1924" t="s">
        <v>8219</v>
      </c>
      <c r="G1924" t="s">
        <v>8224</v>
      </c>
      <c r="H1924" t="s">
        <v>8246</v>
      </c>
      <c r="I1924">
        <v>1386828507</v>
      </c>
      <c r="J1924">
        <v>1384236507</v>
      </c>
      <c r="K1924" t="b">
        <v>0</v>
      </c>
      <c r="L1924">
        <v>64</v>
      </c>
      <c r="M1924" t="b">
        <v>1</v>
      </c>
      <c r="N1924" t="s">
        <v>8279</v>
      </c>
      <c r="O1924" s="16">
        <f>Table1[[#This Row],[pledged]]/Table1[[#This Row],[goal]]*100</f>
        <v>115.55</v>
      </c>
      <c r="P1924" s="6">
        <f>IFERROR(Table1[[#This Row],[pledged]]/Table1[[#This Row],[backers_count]],0)</f>
        <v>36.109375</v>
      </c>
      <c r="Q1924" t="str">
        <f>LEFT(Table1[[#This Row],[Category and Sub-Category]],FIND("/",Table1[[#This Row],[Category and Sub-Category]])-1)</f>
        <v>music</v>
      </c>
      <c r="R1924" t="str">
        <f>RIGHT(Table1[[#This Row],[Category and Sub-Category]],LEN(Table1[[#This Row],[Category and Sub-Category]])-FIND("/",Table1[[#This Row],[Category and Sub-Category]]))</f>
        <v>indie rock</v>
      </c>
      <c r="S1924" s="14">
        <f>(((Table1[[#This Row],[launched_at]]/60)/60)/24)+DATE(1970,1,1)</f>
        <v>41590.255868055552</v>
      </c>
      <c r="T1924" s="14">
        <f t="shared" si="30"/>
        <v>41620.255868055552</v>
      </c>
    </row>
    <row r="1925" spans="1:20" ht="43.5" x14ac:dyDescent="0.35">
      <c r="A1925">
        <v>1923</v>
      </c>
      <c r="B1925" s="1" t="s">
        <v>1924</v>
      </c>
      <c r="C1925" s="1" t="s">
        <v>6033</v>
      </c>
      <c r="D1925" s="6">
        <v>125</v>
      </c>
      <c r="E1925" s="6">
        <v>301</v>
      </c>
      <c r="F1925" t="s">
        <v>8219</v>
      </c>
      <c r="G1925" t="s">
        <v>8224</v>
      </c>
      <c r="H1925" t="s">
        <v>8246</v>
      </c>
      <c r="I1925">
        <v>1317099540</v>
      </c>
      <c r="J1925">
        <v>1313612532</v>
      </c>
      <c r="K1925" t="b">
        <v>0</v>
      </c>
      <c r="L1925">
        <v>13</v>
      </c>
      <c r="M1925" t="b">
        <v>1</v>
      </c>
      <c r="N1925" t="s">
        <v>8279</v>
      </c>
      <c r="O1925" s="16">
        <f>Table1[[#This Row],[pledged]]/Table1[[#This Row],[goal]]*100</f>
        <v>240.79999999999998</v>
      </c>
      <c r="P1925" s="6">
        <f>IFERROR(Table1[[#This Row],[pledged]]/Table1[[#This Row],[backers_count]],0)</f>
        <v>23.153846153846153</v>
      </c>
      <c r="Q1925" t="str">
        <f>LEFT(Table1[[#This Row],[Category and Sub-Category]],FIND("/",Table1[[#This Row],[Category and Sub-Category]])-1)</f>
        <v>music</v>
      </c>
      <c r="R1925" t="str">
        <f>RIGHT(Table1[[#This Row],[Category and Sub-Category]],LEN(Table1[[#This Row],[Category and Sub-Category]])-FIND("/",Table1[[#This Row],[Category and Sub-Category]]))</f>
        <v>indie rock</v>
      </c>
      <c r="S1925" s="14">
        <f>(((Table1[[#This Row],[launched_at]]/60)/60)/24)+DATE(1970,1,1)</f>
        <v>40772.848749999997</v>
      </c>
      <c r="T1925" s="14">
        <f t="shared" si="30"/>
        <v>40813.207638888889</v>
      </c>
    </row>
    <row r="1926" spans="1:20" ht="58" x14ac:dyDescent="0.35">
      <c r="A1926">
        <v>1924</v>
      </c>
      <c r="B1926" s="1" t="s">
        <v>1925</v>
      </c>
      <c r="C1926" s="1" t="s">
        <v>6034</v>
      </c>
      <c r="D1926" s="6">
        <v>3000</v>
      </c>
      <c r="E1926" s="6">
        <v>3432</v>
      </c>
      <c r="F1926" t="s">
        <v>8219</v>
      </c>
      <c r="G1926" t="s">
        <v>8224</v>
      </c>
      <c r="H1926" t="s">
        <v>8246</v>
      </c>
      <c r="I1926">
        <v>1389814380</v>
      </c>
      <c r="J1926">
        <v>1387390555</v>
      </c>
      <c r="K1926" t="b">
        <v>0</v>
      </c>
      <c r="L1926">
        <v>33</v>
      </c>
      <c r="M1926" t="b">
        <v>1</v>
      </c>
      <c r="N1926" t="s">
        <v>8279</v>
      </c>
      <c r="O1926" s="16">
        <f>Table1[[#This Row],[pledged]]/Table1[[#This Row],[goal]]*100</f>
        <v>114.39999999999999</v>
      </c>
      <c r="P1926" s="6">
        <f>IFERROR(Table1[[#This Row],[pledged]]/Table1[[#This Row],[backers_count]],0)</f>
        <v>104</v>
      </c>
      <c r="Q1926" t="str">
        <f>LEFT(Table1[[#This Row],[Category and Sub-Category]],FIND("/",Table1[[#This Row],[Category and Sub-Category]])-1)</f>
        <v>music</v>
      </c>
      <c r="R1926" t="str">
        <f>RIGHT(Table1[[#This Row],[Category and Sub-Category]],LEN(Table1[[#This Row],[Category and Sub-Category]])-FIND("/",Table1[[#This Row],[Category and Sub-Category]]))</f>
        <v>indie rock</v>
      </c>
      <c r="S1926" s="14">
        <f>(((Table1[[#This Row],[launched_at]]/60)/60)/24)+DATE(1970,1,1)</f>
        <v>41626.761053240742</v>
      </c>
      <c r="T1926" s="14">
        <f t="shared" si="30"/>
        <v>41654.814583333333</v>
      </c>
    </row>
    <row r="1927" spans="1:20" ht="43.5" x14ac:dyDescent="0.35">
      <c r="A1927">
        <v>1925</v>
      </c>
      <c r="B1927" s="1" t="s">
        <v>1926</v>
      </c>
      <c r="C1927" s="1" t="s">
        <v>6035</v>
      </c>
      <c r="D1927" s="6">
        <v>1500</v>
      </c>
      <c r="E1927" s="6">
        <v>1655</v>
      </c>
      <c r="F1927" t="s">
        <v>8219</v>
      </c>
      <c r="G1927" t="s">
        <v>8224</v>
      </c>
      <c r="H1927" t="s">
        <v>8246</v>
      </c>
      <c r="I1927">
        <v>1381449600</v>
      </c>
      <c r="J1927">
        <v>1379540288</v>
      </c>
      <c r="K1927" t="b">
        <v>0</v>
      </c>
      <c r="L1927">
        <v>52</v>
      </c>
      <c r="M1927" t="b">
        <v>1</v>
      </c>
      <c r="N1927" t="s">
        <v>8279</v>
      </c>
      <c r="O1927" s="16">
        <f>Table1[[#This Row],[pledged]]/Table1[[#This Row],[goal]]*100</f>
        <v>110.33333333333333</v>
      </c>
      <c r="P1927" s="6">
        <f>IFERROR(Table1[[#This Row],[pledged]]/Table1[[#This Row],[backers_count]],0)</f>
        <v>31.826923076923077</v>
      </c>
      <c r="Q1927" t="str">
        <f>LEFT(Table1[[#This Row],[Category and Sub-Category]],FIND("/",Table1[[#This Row],[Category and Sub-Category]])-1)</f>
        <v>music</v>
      </c>
      <c r="R1927" t="str">
        <f>RIGHT(Table1[[#This Row],[Category and Sub-Category]],LEN(Table1[[#This Row],[Category and Sub-Category]])-FIND("/",Table1[[#This Row],[Category and Sub-Category]]))</f>
        <v>indie rock</v>
      </c>
      <c r="S1927" s="14">
        <f>(((Table1[[#This Row],[launched_at]]/60)/60)/24)+DATE(1970,1,1)</f>
        <v>41535.90148148148</v>
      </c>
      <c r="T1927" s="14">
        <f t="shared" si="30"/>
        <v>41558</v>
      </c>
    </row>
    <row r="1928" spans="1:20" ht="58" x14ac:dyDescent="0.35">
      <c r="A1928">
        <v>1926</v>
      </c>
      <c r="B1928" s="1" t="s">
        <v>1927</v>
      </c>
      <c r="C1928" s="1" t="s">
        <v>6036</v>
      </c>
      <c r="D1928" s="6">
        <v>1500</v>
      </c>
      <c r="E1928" s="6">
        <v>2930.69</v>
      </c>
      <c r="F1928" t="s">
        <v>8219</v>
      </c>
      <c r="G1928" t="s">
        <v>8224</v>
      </c>
      <c r="H1928" t="s">
        <v>8246</v>
      </c>
      <c r="I1928">
        <v>1288657560</v>
      </c>
      <c r="J1928">
        <v>1286319256</v>
      </c>
      <c r="K1928" t="b">
        <v>0</v>
      </c>
      <c r="L1928">
        <v>107</v>
      </c>
      <c r="M1928" t="b">
        <v>1</v>
      </c>
      <c r="N1928" t="s">
        <v>8279</v>
      </c>
      <c r="O1928" s="16">
        <f>Table1[[#This Row],[pledged]]/Table1[[#This Row],[goal]]*100</f>
        <v>195.37933333333334</v>
      </c>
      <c r="P1928" s="6">
        <f>IFERROR(Table1[[#This Row],[pledged]]/Table1[[#This Row],[backers_count]],0)</f>
        <v>27.3896261682243</v>
      </c>
      <c r="Q1928" t="str">
        <f>LEFT(Table1[[#This Row],[Category and Sub-Category]],FIND("/",Table1[[#This Row],[Category and Sub-Category]])-1)</f>
        <v>music</v>
      </c>
      <c r="R1928" t="str">
        <f>RIGHT(Table1[[#This Row],[Category and Sub-Category]],LEN(Table1[[#This Row],[Category and Sub-Category]])-FIND("/",Table1[[#This Row],[Category and Sub-Category]]))</f>
        <v>indie rock</v>
      </c>
      <c r="S1928" s="14">
        <f>(((Table1[[#This Row],[launched_at]]/60)/60)/24)+DATE(1970,1,1)</f>
        <v>40456.954351851848</v>
      </c>
      <c r="T1928" s="14">
        <f t="shared" si="30"/>
        <v>40484.018055555556</v>
      </c>
    </row>
    <row r="1929" spans="1:20" x14ac:dyDescent="0.35">
      <c r="A1929">
        <v>1927</v>
      </c>
      <c r="B1929" s="1" t="s">
        <v>1928</v>
      </c>
      <c r="C1929" s="1" t="s">
        <v>6037</v>
      </c>
      <c r="D1929" s="6">
        <v>600</v>
      </c>
      <c r="E1929" s="6">
        <v>620</v>
      </c>
      <c r="F1929" t="s">
        <v>8219</v>
      </c>
      <c r="G1929" t="s">
        <v>8224</v>
      </c>
      <c r="H1929" t="s">
        <v>8246</v>
      </c>
      <c r="I1929">
        <v>1331182740</v>
      </c>
      <c r="J1929">
        <v>1329856839</v>
      </c>
      <c r="K1929" t="b">
        <v>0</v>
      </c>
      <c r="L1929">
        <v>11</v>
      </c>
      <c r="M1929" t="b">
        <v>1</v>
      </c>
      <c r="N1929" t="s">
        <v>8279</v>
      </c>
      <c r="O1929" s="16">
        <f>Table1[[#This Row],[pledged]]/Table1[[#This Row],[goal]]*100</f>
        <v>103.33333333333334</v>
      </c>
      <c r="P1929" s="6">
        <f>IFERROR(Table1[[#This Row],[pledged]]/Table1[[#This Row],[backers_count]],0)</f>
        <v>56.363636363636367</v>
      </c>
      <c r="Q1929" t="str">
        <f>LEFT(Table1[[#This Row],[Category and Sub-Category]],FIND("/",Table1[[#This Row],[Category and Sub-Category]])-1)</f>
        <v>music</v>
      </c>
      <c r="R1929" t="str">
        <f>RIGHT(Table1[[#This Row],[Category and Sub-Category]],LEN(Table1[[#This Row],[Category and Sub-Category]])-FIND("/",Table1[[#This Row],[Category and Sub-Category]]))</f>
        <v>indie rock</v>
      </c>
      <c r="S1929" s="14">
        <f>(((Table1[[#This Row],[launched_at]]/60)/60)/24)+DATE(1970,1,1)</f>
        <v>40960.861562500002</v>
      </c>
      <c r="T1929" s="14">
        <f t="shared" si="30"/>
        <v>40976.207638888889</v>
      </c>
    </row>
    <row r="1930" spans="1:20" ht="29" x14ac:dyDescent="0.35">
      <c r="A1930">
        <v>1928</v>
      </c>
      <c r="B1930" s="1" t="s">
        <v>1929</v>
      </c>
      <c r="C1930" s="1" t="s">
        <v>6038</v>
      </c>
      <c r="D1930" s="6">
        <v>2550</v>
      </c>
      <c r="E1930" s="6">
        <v>2630</v>
      </c>
      <c r="F1930" t="s">
        <v>8219</v>
      </c>
      <c r="G1930" t="s">
        <v>8224</v>
      </c>
      <c r="H1930" t="s">
        <v>8246</v>
      </c>
      <c r="I1930">
        <v>1367940794</v>
      </c>
      <c r="J1930">
        <v>1365348794</v>
      </c>
      <c r="K1930" t="b">
        <v>0</v>
      </c>
      <c r="L1930">
        <v>34</v>
      </c>
      <c r="M1930" t="b">
        <v>1</v>
      </c>
      <c r="N1930" t="s">
        <v>8279</v>
      </c>
      <c r="O1930" s="16">
        <f>Table1[[#This Row],[pledged]]/Table1[[#This Row],[goal]]*100</f>
        <v>103.1372549019608</v>
      </c>
      <c r="P1930" s="6">
        <f>IFERROR(Table1[[#This Row],[pledged]]/Table1[[#This Row],[backers_count]],0)</f>
        <v>77.352941176470594</v>
      </c>
      <c r="Q1930" t="str">
        <f>LEFT(Table1[[#This Row],[Category and Sub-Category]],FIND("/",Table1[[#This Row],[Category and Sub-Category]])-1)</f>
        <v>music</v>
      </c>
      <c r="R1930" t="str">
        <f>RIGHT(Table1[[#This Row],[Category and Sub-Category]],LEN(Table1[[#This Row],[Category and Sub-Category]])-FIND("/",Table1[[#This Row],[Category and Sub-Category]]))</f>
        <v>indie rock</v>
      </c>
      <c r="S1930" s="14">
        <f>(((Table1[[#This Row],[launched_at]]/60)/60)/24)+DATE(1970,1,1)</f>
        <v>41371.648078703707</v>
      </c>
      <c r="T1930" s="14">
        <f t="shared" si="30"/>
        <v>41401.648078703707</v>
      </c>
    </row>
    <row r="1931" spans="1:20" ht="43.5" x14ac:dyDescent="0.35">
      <c r="A1931">
        <v>1929</v>
      </c>
      <c r="B1931" s="1" t="s">
        <v>1930</v>
      </c>
      <c r="C1931" s="1" t="s">
        <v>6039</v>
      </c>
      <c r="D1931" s="6">
        <v>3200</v>
      </c>
      <c r="E1931" s="6">
        <v>3210</v>
      </c>
      <c r="F1931" t="s">
        <v>8219</v>
      </c>
      <c r="G1931" t="s">
        <v>8224</v>
      </c>
      <c r="H1931" t="s">
        <v>8246</v>
      </c>
      <c r="I1931">
        <v>1309825866</v>
      </c>
      <c r="J1931">
        <v>1306197066</v>
      </c>
      <c r="K1931" t="b">
        <v>0</v>
      </c>
      <c r="L1931">
        <v>75</v>
      </c>
      <c r="M1931" t="b">
        <v>1</v>
      </c>
      <c r="N1931" t="s">
        <v>8279</v>
      </c>
      <c r="O1931" s="16">
        <f>Table1[[#This Row],[pledged]]/Table1[[#This Row],[goal]]*100</f>
        <v>100.3125</v>
      </c>
      <c r="P1931" s="6">
        <f>IFERROR(Table1[[#This Row],[pledged]]/Table1[[#This Row],[backers_count]],0)</f>
        <v>42.8</v>
      </c>
      <c r="Q1931" t="str">
        <f>LEFT(Table1[[#This Row],[Category and Sub-Category]],FIND("/",Table1[[#This Row],[Category and Sub-Category]])-1)</f>
        <v>music</v>
      </c>
      <c r="R1931" t="str">
        <f>RIGHT(Table1[[#This Row],[Category and Sub-Category]],LEN(Table1[[#This Row],[Category and Sub-Category]])-FIND("/",Table1[[#This Row],[Category and Sub-Category]]))</f>
        <v>indie rock</v>
      </c>
      <c r="S1931" s="14">
        <f>(((Table1[[#This Row],[launched_at]]/60)/60)/24)+DATE(1970,1,1)</f>
        <v>40687.021597222221</v>
      </c>
      <c r="T1931" s="14">
        <f t="shared" si="30"/>
        <v>40729.021597222221</v>
      </c>
    </row>
    <row r="1932" spans="1:20" ht="29" x14ac:dyDescent="0.35">
      <c r="A1932">
        <v>1930</v>
      </c>
      <c r="B1932" s="1" t="s">
        <v>1931</v>
      </c>
      <c r="C1932" s="1" t="s">
        <v>6040</v>
      </c>
      <c r="D1932" s="6">
        <v>1000</v>
      </c>
      <c r="E1932" s="6">
        <v>1270</v>
      </c>
      <c r="F1932" t="s">
        <v>8219</v>
      </c>
      <c r="G1932" t="s">
        <v>8224</v>
      </c>
      <c r="H1932" t="s">
        <v>8246</v>
      </c>
      <c r="I1932">
        <v>1373203482</v>
      </c>
      <c r="J1932">
        <v>1368019482</v>
      </c>
      <c r="K1932" t="b">
        <v>0</v>
      </c>
      <c r="L1932">
        <v>26</v>
      </c>
      <c r="M1932" t="b">
        <v>1</v>
      </c>
      <c r="N1932" t="s">
        <v>8279</v>
      </c>
      <c r="O1932" s="16">
        <f>Table1[[#This Row],[pledged]]/Table1[[#This Row],[goal]]*100</f>
        <v>127</v>
      </c>
      <c r="P1932" s="6">
        <f>IFERROR(Table1[[#This Row],[pledged]]/Table1[[#This Row],[backers_count]],0)</f>
        <v>48.846153846153847</v>
      </c>
      <c r="Q1932" t="str">
        <f>LEFT(Table1[[#This Row],[Category and Sub-Category]],FIND("/",Table1[[#This Row],[Category and Sub-Category]])-1)</f>
        <v>music</v>
      </c>
      <c r="R1932" t="str">
        <f>RIGHT(Table1[[#This Row],[Category and Sub-Category]],LEN(Table1[[#This Row],[Category and Sub-Category]])-FIND("/",Table1[[#This Row],[Category and Sub-Category]]))</f>
        <v>indie rock</v>
      </c>
      <c r="S1932" s="14">
        <f>(((Table1[[#This Row],[launched_at]]/60)/60)/24)+DATE(1970,1,1)</f>
        <v>41402.558819444443</v>
      </c>
      <c r="T1932" s="14">
        <f t="shared" si="30"/>
        <v>41462.558819444443</v>
      </c>
    </row>
    <row r="1933" spans="1:20" ht="43.5" x14ac:dyDescent="0.35">
      <c r="A1933">
        <v>1931</v>
      </c>
      <c r="B1933" s="1" t="s">
        <v>1932</v>
      </c>
      <c r="C1933" s="1" t="s">
        <v>6041</v>
      </c>
      <c r="D1933" s="6">
        <v>2000</v>
      </c>
      <c r="E1933" s="6">
        <v>2412.02</v>
      </c>
      <c r="F1933" t="s">
        <v>8219</v>
      </c>
      <c r="G1933" t="s">
        <v>8224</v>
      </c>
      <c r="H1933" t="s">
        <v>8246</v>
      </c>
      <c r="I1933">
        <v>1337657400</v>
      </c>
      <c r="J1933">
        <v>1336512309</v>
      </c>
      <c r="K1933" t="b">
        <v>0</v>
      </c>
      <c r="L1933">
        <v>50</v>
      </c>
      <c r="M1933" t="b">
        <v>1</v>
      </c>
      <c r="N1933" t="s">
        <v>8279</v>
      </c>
      <c r="O1933" s="16">
        <f>Table1[[#This Row],[pledged]]/Table1[[#This Row],[goal]]*100</f>
        <v>120.601</v>
      </c>
      <c r="P1933" s="6">
        <f>IFERROR(Table1[[#This Row],[pledged]]/Table1[[#This Row],[backers_count]],0)</f>
        <v>48.240400000000001</v>
      </c>
      <c r="Q1933" t="str">
        <f>LEFT(Table1[[#This Row],[Category and Sub-Category]],FIND("/",Table1[[#This Row],[Category and Sub-Category]])-1)</f>
        <v>music</v>
      </c>
      <c r="R1933" t="str">
        <f>RIGHT(Table1[[#This Row],[Category and Sub-Category]],LEN(Table1[[#This Row],[Category and Sub-Category]])-FIND("/",Table1[[#This Row],[Category and Sub-Category]]))</f>
        <v>indie rock</v>
      </c>
      <c r="S1933" s="14">
        <f>(((Table1[[#This Row],[launched_at]]/60)/60)/24)+DATE(1970,1,1)</f>
        <v>41037.892465277779</v>
      </c>
      <c r="T1933" s="14">
        <f t="shared" si="30"/>
        <v>41051.145833333336</v>
      </c>
    </row>
    <row r="1934" spans="1:20" ht="58" x14ac:dyDescent="0.35">
      <c r="A1934">
        <v>1932</v>
      </c>
      <c r="B1934" s="1" t="s">
        <v>1933</v>
      </c>
      <c r="C1934" s="1" t="s">
        <v>6042</v>
      </c>
      <c r="D1934" s="6">
        <v>5250</v>
      </c>
      <c r="E1934" s="6">
        <v>5617</v>
      </c>
      <c r="F1934" t="s">
        <v>8219</v>
      </c>
      <c r="G1934" t="s">
        <v>8224</v>
      </c>
      <c r="H1934" t="s">
        <v>8246</v>
      </c>
      <c r="I1934">
        <v>1327433173</v>
      </c>
      <c r="J1934">
        <v>1325618773</v>
      </c>
      <c r="K1934" t="b">
        <v>0</v>
      </c>
      <c r="L1934">
        <v>80</v>
      </c>
      <c r="M1934" t="b">
        <v>1</v>
      </c>
      <c r="N1934" t="s">
        <v>8279</v>
      </c>
      <c r="O1934" s="16">
        <f>Table1[[#This Row],[pledged]]/Table1[[#This Row],[goal]]*100</f>
        <v>106.99047619047619</v>
      </c>
      <c r="P1934" s="6">
        <f>IFERROR(Table1[[#This Row],[pledged]]/Table1[[#This Row],[backers_count]],0)</f>
        <v>70.212500000000006</v>
      </c>
      <c r="Q1934" t="str">
        <f>LEFT(Table1[[#This Row],[Category and Sub-Category]],FIND("/",Table1[[#This Row],[Category and Sub-Category]])-1)</f>
        <v>music</v>
      </c>
      <c r="R1934" t="str">
        <f>RIGHT(Table1[[#This Row],[Category and Sub-Category]],LEN(Table1[[#This Row],[Category and Sub-Category]])-FIND("/",Table1[[#This Row],[Category and Sub-Category]]))</f>
        <v>indie rock</v>
      </c>
      <c r="S1934" s="14">
        <f>(((Table1[[#This Row],[launched_at]]/60)/60)/24)+DATE(1970,1,1)</f>
        <v>40911.809872685182</v>
      </c>
      <c r="T1934" s="14">
        <f t="shared" si="30"/>
        <v>40932.809872685182</v>
      </c>
    </row>
    <row r="1935" spans="1:20" ht="43.5" x14ac:dyDescent="0.35">
      <c r="A1935">
        <v>1933</v>
      </c>
      <c r="B1935" s="1" t="s">
        <v>1934</v>
      </c>
      <c r="C1935" s="1" t="s">
        <v>6043</v>
      </c>
      <c r="D1935" s="6">
        <v>6000</v>
      </c>
      <c r="E1935" s="6">
        <v>10346</v>
      </c>
      <c r="F1935" t="s">
        <v>8219</v>
      </c>
      <c r="G1935" t="s">
        <v>8224</v>
      </c>
      <c r="H1935" t="s">
        <v>8246</v>
      </c>
      <c r="I1935">
        <v>1411787307</v>
      </c>
      <c r="J1935">
        <v>1409195307</v>
      </c>
      <c r="K1935" t="b">
        <v>0</v>
      </c>
      <c r="L1935">
        <v>110</v>
      </c>
      <c r="M1935" t="b">
        <v>1</v>
      </c>
      <c r="N1935" t="s">
        <v>8279</v>
      </c>
      <c r="O1935" s="16">
        <f>Table1[[#This Row],[pledged]]/Table1[[#This Row],[goal]]*100</f>
        <v>172.43333333333334</v>
      </c>
      <c r="P1935" s="6">
        <f>IFERROR(Table1[[#This Row],[pledged]]/Table1[[#This Row],[backers_count]],0)</f>
        <v>94.054545454545448</v>
      </c>
      <c r="Q1935" t="str">
        <f>LEFT(Table1[[#This Row],[Category and Sub-Category]],FIND("/",Table1[[#This Row],[Category and Sub-Category]])-1)</f>
        <v>music</v>
      </c>
      <c r="R1935" t="str">
        <f>RIGHT(Table1[[#This Row],[Category and Sub-Category]],LEN(Table1[[#This Row],[Category and Sub-Category]])-FIND("/",Table1[[#This Row],[Category and Sub-Category]]))</f>
        <v>indie rock</v>
      </c>
      <c r="S1935" s="14">
        <f>(((Table1[[#This Row],[launched_at]]/60)/60)/24)+DATE(1970,1,1)</f>
        <v>41879.130868055552</v>
      </c>
      <c r="T1935" s="14">
        <f t="shared" si="30"/>
        <v>41909.130868055552</v>
      </c>
    </row>
    <row r="1936" spans="1:20" ht="43.5" x14ac:dyDescent="0.35">
      <c r="A1936">
        <v>1934</v>
      </c>
      <c r="B1936" s="1" t="s">
        <v>1935</v>
      </c>
      <c r="C1936" s="1" t="s">
        <v>6044</v>
      </c>
      <c r="D1936" s="6">
        <v>5000</v>
      </c>
      <c r="E1936" s="6">
        <v>6181</v>
      </c>
      <c r="F1936" t="s">
        <v>8219</v>
      </c>
      <c r="G1936" t="s">
        <v>8224</v>
      </c>
      <c r="H1936" t="s">
        <v>8246</v>
      </c>
      <c r="I1936">
        <v>1324789200</v>
      </c>
      <c r="J1936">
        <v>1321649321</v>
      </c>
      <c r="K1936" t="b">
        <v>0</v>
      </c>
      <c r="L1936">
        <v>77</v>
      </c>
      <c r="M1936" t="b">
        <v>1</v>
      </c>
      <c r="N1936" t="s">
        <v>8279</v>
      </c>
      <c r="O1936" s="16">
        <f>Table1[[#This Row],[pledged]]/Table1[[#This Row],[goal]]*100</f>
        <v>123.61999999999999</v>
      </c>
      <c r="P1936" s="6">
        <f>IFERROR(Table1[[#This Row],[pledged]]/Table1[[#This Row],[backers_count]],0)</f>
        <v>80.272727272727266</v>
      </c>
      <c r="Q1936" t="str">
        <f>LEFT(Table1[[#This Row],[Category and Sub-Category]],FIND("/",Table1[[#This Row],[Category and Sub-Category]])-1)</f>
        <v>music</v>
      </c>
      <c r="R1936" t="str">
        <f>RIGHT(Table1[[#This Row],[Category and Sub-Category]],LEN(Table1[[#This Row],[Category and Sub-Category]])-FIND("/",Table1[[#This Row],[Category and Sub-Category]]))</f>
        <v>indie rock</v>
      </c>
      <c r="S1936" s="14">
        <f>(((Table1[[#This Row],[launched_at]]/60)/60)/24)+DATE(1970,1,1)</f>
        <v>40865.867141203707</v>
      </c>
      <c r="T1936" s="14">
        <f t="shared" si="30"/>
        <v>40902.208333333336</v>
      </c>
    </row>
    <row r="1937" spans="1:20" ht="58" x14ac:dyDescent="0.35">
      <c r="A1937">
        <v>1935</v>
      </c>
      <c r="B1937" s="1" t="s">
        <v>1936</v>
      </c>
      <c r="C1937" s="1" t="s">
        <v>6045</v>
      </c>
      <c r="D1937" s="6">
        <v>2500</v>
      </c>
      <c r="E1937" s="6">
        <v>2710</v>
      </c>
      <c r="F1937" t="s">
        <v>8219</v>
      </c>
      <c r="G1937" t="s">
        <v>8224</v>
      </c>
      <c r="H1937" t="s">
        <v>8246</v>
      </c>
      <c r="I1937">
        <v>1403326740</v>
      </c>
      <c r="J1937">
        <v>1400106171</v>
      </c>
      <c r="K1937" t="b">
        <v>0</v>
      </c>
      <c r="L1937">
        <v>50</v>
      </c>
      <c r="M1937" t="b">
        <v>1</v>
      </c>
      <c r="N1937" t="s">
        <v>8279</v>
      </c>
      <c r="O1937" s="16">
        <f>Table1[[#This Row],[pledged]]/Table1[[#This Row],[goal]]*100</f>
        <v>108.4</v>
      </c>
      <c r="P1937" s="6">
        <f>IFERROR(Table1[[#This Row],[pledged]]/Table1[[#This Row],[backers_count]],0)</f>
        <v>54.2</v>
      </c>
      <c r="Q1937" t="str">
        <f>LEFT(Table1[[#This Row],[Category and Sub-Category]],FIND("/",Table1[[#This Row],[Category and Sub-Category]])-1)</f>
        <v>music</v>
      </c>
      <c r="R1937" t="str">
        <f>RIGHT(Table1[[#This Row],[Category and Sub-Category]],LEN(Table1[[#This Row],[Category and Sub-Category]])-FIND("/",Table1[[#This Row],[Category and Sub-Category]]))</f>
        <v>indie rock</v>
      </c>
      <c r="S1937" s="14">
        <f>(((Table1[[#This Row],[launched_at]]/60)/60)/24)+DATE(1970,1,1)</f>
        <v>41773.932534722226</v>
      </c>
      <c r="T1937" s="14">
        <f t="shared" si="30"/>
        <v>41811.207638888889</v>
      </c>
    </row>
    <row r="1938" spans="1:20" ht="43.5" x14ac:dyDescent="0.35">
      <c r="A1938">
        <v>1936</v>
      </c>
      <c r="B1938" s="1" t="s">
        <v>1937</v>
      </c>
      <c r="C1938" s="1" t="s">
        <v>6046</v>
      </c>
      <c r="D1938" s="6">
        <v>7500</v>
      </c>
      <c r="E1938" s="6">
        <v>8739.01</v>
      </c>
      <c r="F1938" t="s">
        <v>8219</v>
      </c>
      <c r="G1938" t="s">
        <v>8224</v>
      </c>
      <c r="H1938" t="s">
        <v>8246</v>
      </c>
      <c r="I1938">
        <v>1323151140</v>
      </c>
      <c r="J1938">
        <v>1320528070</v>
      </c>
      <c r="K1938" t="b">
        <v>0</v>
      </c>
      <c r="L1938">
        <v>145</v>
      </c>
      <c r="M1938" t="b">
        <v>1</v>
      </c>
      <c r="N1938" t="s">
        <v>8279</v>
      </c>
      <c r="O1938" s="16">
        <f>Table1[[#This Row],[pledged]]/Table1[[#This Row],[goal]]*100</f>
        <v>116.52013333333333</v>
      </c>
      <c r="P1938" s="6">
        <f>IFERROR(Table1[[#This Row],[pledged]]/Table1[[#This Row],[backers_count]],0)</f>
        <v>60.26903448275862</v>
      </c>
      <c r="Q1938" t="str">
        <f>LEFT(Table1[[#This Row],[Category and Sub-Category]],FIND("/",Table1[[#This Row],[Category and Sub-Category]])-1)</f>
        <v>music</v>
      </c>
      <c r="R1938" t="str">
        <f>RIGHT(Table1[[#This Row],[Category and Sub-Category]],LEN(Table1[[#This Row],[Category and Sub-Category]])-FIND("/",Table1[[#This Row],[Category and Sub-Category]]))</f>
        <v>indie rock</v>
      </c>
      <c r="S1938" s="14">
        <f>(((Table1[[#This Row],[launched_at]]/60)/60)/24)+DATE(1970,1,1)</f>
        <v>40852.889699074076</v>
      </c>
      <c r="T1938" s="14">
        <f t="shared" si="30"/>
        <v>40883.249305555553</v>
      </c>
    </row>
    <row r="1939" spans="1:20" ht="43.5" x14ac:dyDescent="0.35">
      <c r="A1939">
        <v>1937</v>
      </c>
      <c r="B1939" s="1" t="s">
        <v>1938</v>
      </c>
      <c r="C1939" s="1" t="s">
        <v>6047</v>
      </c>
      <c r="D1939" s="6">
        <v>600</v>
      </c>
      <c r="E1939" s="6">
        <v>1123.47</v>
      </c>
      <c r="F1939" t="s">
        <v>8219</v>
      </c>
      <c r="G1939" t="s">
        <v>8224</v>
      </c>
      <c r="H1939" t="s">
        <v>8246</v>
      </c>
      <c r="I1939">
        <v>1339732740</v>
      </c>
      <c r="J1939">
        <v>1338346281</v>
      </c>
      <c r="K1939" t="b">
        <v>0</v>
      </c>
      <c r="L1939">
        <v>29</v>
      </c>
      <c r="M1939" t="b">
        <v>1</v>
      </c>
      <c r="N1939" t="s">
        <v>8279</v>
      </c>
      <c r="O1939" s="16">
        <f>Table1[[#This Row],[pledged]]/Table1[[#This Row],[goal]]*100</f>
        <v>187.245</v>
      </c>
      <c r="P1939" s="6">
        <f>IFERROR(Table1[[#This Row],[pledged]]/Table1[[#This Row],[backers_count]],0)</f>
        <v>38.740344827586206</v>
      </c>
      <c r="Q1939" t="str">
        <f>LEFT(Table1[[#This Row],[Category and Sub-Category]],FIND("/",Table1[[#This Row],[Category and Sub-Category]])-1)</f>
        <v>music</v>
      </c>
      <c r="R1939" t="str">
        <f>RIGHT(Table1[[#This Row],[Category and Sub-Category]],LEN(Table1[[#This Row],[Category and Sub-Category]])-FIND("/",Table1[[#This Row],[Category and Sub-Category]]))</f>
        <v>indie rock</v>
      </c>
      <c r="S1939" s="14">
        <f>(((Table1[[#This Row],[launched_at]]/60)/60)/24)+DATE(1970,1,1)</f>
        <v>41059.118993055556</v>
      </c>
      <c r="T1939" s="14">
        <f t="shared" si="30"/>
        <v>41075.165972222225</v>
      </c>
    </row>
    <row r="1940" spans="1:20" ht="43.5" x14ac:dyDescent="0.35">
      <c r="A1940">
        <v>1938</v>
      </c>
      <c r="B1940" s="1" t="s">
        <v>1939</v>
      </c>
      <c r="C1940" s="1" t="s">
        <v>6048</v>
      </c>
      <c r="D1940" s="6">
        <v>15000</v>
      </c>
      <c r="E1940" s="6">
        <v>17390</v>
      </c>
      <c r="F1940" t="s">
        <v>8219</v>
      </c>
      <c r="G1940" t="s">
        <v>8224</v>
      </c>
      <c r="H1940" t="s">
        <v>8246</v>
      </c>
      <c r="I1940">
        <v>1372741200</v>
      </c>
      <c r="J1940">
        <v>1370067231</v>
      </c>
      <c r="K1940" t="b">
        <v>0</v>
      </c>
      <c r="L1940">
        <v>114</v>
      </c>
      <c r="M1940" t="b">
        <v>1</v>
      </c>
      <c r="N1940" t="s">
        <v>8279</v>
      </c>
      <c r="O1940" s="16">
        <f>Table1[[#This Row],[pledged]]/Table1[[#This Row],[goal]]*100</f>
        <v>115.93333333333334</v>
      </c>
      <c r="P1940" s="6">
        <f>IFERROR(Table1[[#This Row],[pledged]]/Table1[[#This Row],[backers_count]],0)</f>
        <v>152.54385964912279</v>
      </c>
      <c r="Q1940" t="str">
        <f>LEFT(Table1[[#This Row],[Category and Sub-Category]],FIND("/",Table1[[#This Row],[Category and Sub-Category]])-1)</f>
        <v>music</v>
      </c>
      <c r="R1940" t="str">
        <f>RIGHT(Table1[[#This Row],[Category and Sub-Category]],LEN(Table1[[#This Row],[Category and Sub-Category]])-FIND("/",Table1[[#This Row],[Category and Sub-Category]]))</f>
        <v>indie rock</v>
      </c>
      <c r="S1940" s="14">
        <f>(((Table1[[#This Row],[launched_at]]/60)/60)/24)+DATE(1970,1,1)</f>
        <v>41426.259618055556</v>
      </c>
      <c r="T1940" s="14">
        <f t="shared" si="30"/>
        <v>41457.208333333336</v>
      </c>
    </row>
    <row r="1941" spans="1:20" ht="58" x14ac:dyDescent="0.35">
      <c r="A1941">
        <v>1939</v>
      </c>
      <c r="B1941" s="1" t="s">
        <v>1940</v>
      </c>
      <c r="C1941" s="1" t="s">
        <v>6049</v>
      </c>
      <c r="D1941" s="6">
        <v>10000</v>
      </c>
      <c r="E1941" s="6">
        <v>11070</v>
      </c>
      <c r="F1941" t="s">
        <v>8219</v>
      </c>
      <c r="G1941" t="s">
        <v>8224</v>
      </c>
      <c r="H1941" t="s">
        <v>8246</v>
      </c>
      <c r="I1941">
        <v>1362955108</v>
      </c>
      <c r="J1941">
        <v>1360366708</v>
      </c>
      <c r="K1941" t="b">
        <v>0</v>
      </c>
      <c r="L1941">
        <v>96</v>
      </c>
      <c r="M1941" t="b">
        <v>1</v>
      </c>
      <c r="N1941" t="s">
        <v>8279</v>
      </c>
      <c r="O1941" s="16">
        <f>Table1[[#This Row],[pledged]]/Table1[[#This Row],[goal]]*100</f>
        <v>110.7</v>
      </c>
      <c r="P1941" s="6">
        <f>IFERROR(Table1[[#This Row],[pledged]]/Table1[[#This Row],[backers_count]],0)</f>
        <v>115.3125</v>
      </c>
      <c r="Q1941" t="str">
        <f>LEFT(Table1[[#This Row],[Category and Sub-Category]],FIND("/",Table1[[#This Row],[Category and Sub-Category]])-1)</f>
        <v>music</v>
      </c>
      <c r="R1941" t="str">
        <f>RIGHT(Table1[[#This Row],[Category and Sub-Category]],LEN(Table1[[#This Row],[Category and Sub-Category]])-FIND("/",Table1[[#This Row],[Category and Sub-Category]]))</f>
        <v>indie rock</v>
      </c>
      <c r="S1941" s="14">
        <f>(((Table1[[#This Row],[launched_at]]/60)/60)/24)+DATE(1970,1,1)</f>
        <v>41313.985046296293</v>
      </c>
      <c r="T1941" s="14">
        <f t="shared" si="30"/>
        <v>41343.943379629629</v>
      </c>
    </row>
    <row r="1942" spans="1:20" ht="43.5" x14ac:dyDescent="0.35">
      <c r="A1942">
        <v>1940</v>
      </c>
      <c r="B1942" s="1" t="s">
        <v>1941</v>
      </c>
      <c r="C1942" s="1" t="s">
        <v>6050</v>
      </c>
      <c r="D1942" s="6">
        <v>650</v>
      </c>
      <c r="E1942" s="6">
        <v>1111</v>
      </c>
      <c r="F1942" t="s">
        <v>8219</v>
      </c>
      <c r="G1942" t="s">
        <v>8224</v>
      </c>
      <c r="H1942" t="s">
        <v>8246</v>
      </c>
      <c r="I1942">
        <v>1308110340</v>
      </c>
      <c r="J1942">
        <v>1304770233</v>
      </c>
      <c r="K1942" t="b">
        <v>0</v>
      </c>
      <c r="L1942">
        <v>31</v>
      </c>
      <c r="M1942" t="b">
        <v>1</v>
      </c>
      <c r="N1942" t="s">
        <v>8279</v>
      </c>
      <c r="O1942" s="16">
        <f>Table1[[#This Row],[pledged]]/Table1[[#This Row],[goal]]*100</f>
        <v>170.92307692307693</v>
      </c>
      <c r="P1942" s="6">
        <f>IFERROR(Table1[[#This Row],[pledged]]/Table1[[#This Row],[backers_count]],0)</f>
        <v>35.838709677419352</v>
      </c>
      <c r="Q1942" t="str">
        <f>LEFT(Table1[[#This Row],[Category and Sub-Category]],FIND("/",Table1[[#This Row],[Category and Sub-Category]])-1)</f>
        <v>music</v>
      </c>
      <c r="R1942" t="str">
        <f>RIGHT(Table1[[#This Row],[Category and Sub-Category]],LEN(Table1[[#This Row],[Category and Sub-Category]])-FIND("/",Table1[[#This Row],[Category and Sub-Category]]))</f>
        <v>indie rock</v>
      </c>
      <c r="S1942" s="14">
        <f>(((Table1[[#This Row],[launched_at]]/60)/60)/24)+DATE(1970,1,1)</f>
        <v>40670.507326388892</v>
      </c>
      <c r="T1942" s="14">
        <f t="shared" si="30"/>
        <v>40709.165972222225</v>
      </c>
    </row>
    <row r="1943" spans="1:20" ht="43.5" x14ac:dyDescent="0.35">
      <c r="A1943">
        <v>1941</v>
      </c>
      <c r="B1943" s="1" t="s">
        <v>1942</v>
      </c>
      <c r="C1943" s="1" t="s">
        <v>6051</v>
      </c>
      <c r="D1943" s="6">
        <v>250000</v>
      </c>
      <c r="E1943" s="6">
        <v>315295.89</v>
      </c>
      <c r="F1943" t="s">
        <v>8219</v>
      </c>
      <c r="G1943" t="s">
        <v>8224</v>
      </c>
      <c r="H1943" t="s">
        <v>8246</v>
      </c>
      <c r="I1943">
        <v>1400137131</v>
      </c>
      <c r="J1943">
        <v>1397545131</v>
      </c>
      <c r="K1943" t="b">
        <v>1</v>
      </c>
      <c r="L1943">
        <v>4883</v>
      </c>
      <c r="M1943" t="b">
        <v>1</v>
      </c>
      <c r="N1943" t="s">
        <v>8295</v>
      </c>
      <c r="O1943" s="16">
        <f>Table1[[#This Row],[pledged]]/Table1[[#This Row],[goal]]*100</f>
        <v>126.11835600000001</v>
      </c>
      <c r="P1943" s="6">
        <f>IFERROR(Table1[[#This Row],[pledged]]/Table1[[#This Row],[backers_count]],0)</f>
        <v>64.570118779438872</v>
      </c>
      <c r="Q1943" t="str">
        <f>LEFT(Table1[[#This Row],[Category and Sub-Category]],FIND("/",Table1[[#This Row],[Category and Sub-Category]])-1)</f>
        <v>technology</v>
      </c>
      <c r="R1943" t="str">
        <f>RIGHT(Table1[[#This Row],[Category and Sub-Category]],LEN(Table1[[#This Row],[Category and Sub-Category]])-FIND("/",Table1[[#This Row],[Category and Sub-Category]]))</f>
        <v>hardware</v>
      </c>
      <c r="S1943" s="14">
        <f>(((Table1[[#This Row],[launched_at]]/60)/60)/24)+DATE(1970,1,1)</f>
        <v>41744.290868055556</v>
      </c>
      <c r="T1943" s="14">
        <f t="shared" si="30"/>
        <v>41774.290868055556</v>
      </c>
    </row>
    <row r="1944" spans="1:20" ht="43.5" x14ac:dyDescent="0.35">
      <c r="A1944">
        <v>1942</v>
      </c>
      <c r="B1944" s="1" t="s">
        <v>1943</v>
      </c>
      <c r="C1944" s="1" t="s">
        <v>6052</v>
      </c>
      <c r="D1944" s="6">
        <v>6000</v>
      </c>
      <c r="E1944" s="6">
        <v>8306.42</v>
      </c>
      <c r="F1944" t="s">
        <v>8219</v>
      </c>
      <c r="G1944" t="s">
        <v>8224</v>
      </c>
      <c r="H1944" t="s">
        <v>8246</v>
      </c>
      <c r="I1944">
        <v>1309809140</v>
      </c>
      <c r="J1944">
        <v>1302033140</v>
      </c>
      <c r="K1944" t="b">
        <v>1</v>
      </c>
      <c r="L1944">
        <v>95</v>
      </c>
      <c r="M1944" t="b">
        <v>1</v>
      </c>
      <c r="N1944" t="s">
        <v>8295</v>
      </c>
      <c r="O1944" s="16">
        <f>Table1[[#This Row],[pledged]]/Table1[[#This Row],[goal]]*100</f>
        <v>138.44033333333334</v>
      </c>
      <c r="P1944" s="6">
        <f>IFERROR(Table1[[#This Row],[pledged]]/Table1[[#This Row],[backers_count]],0)</f>
        <v>87.436000000000007</v>
      </c>
      <c r="Q1944" t="str">
        <f>LEFT(Table1[[#This Row],[Category and Sub-Category]],FIND("/",Table1[[#This Row],[Category and Sub-Category]])-1)</f>
        <v>technology</v>
      </c>
      <c r="R1944" t="str">
        <f>RIGHT(Table1[[#This Row],[Category and Sub-Category]],LEN(Table1[[#This Row],[Category and Sub-Category]])-FIND("/",Table1[[#This Row],[Category and Sub-Category]]))</f>
        <v>hardware</v>
      </c>
      <c r="S1944" s="14">
        <f>(((Table1[[#This Row],[launched_at]]/60)/60)/24)+DATE(1970,1,1)</f>
        <v>40638.828009259261</v>
      </c>
      <c r="T1944" s="14">
        <f t="shared" si="30"/>
        <v>40728.828009259261</v>
      </c>
    </row>
    <row r="1945" spans="1:20" ht="43.5" x14ac:dyDescent="0.35">
      <c r="A1945">
        <v>1943</v>
      </c>
      <c r="B1945" s="1" t="s">
        <v>1944</v>
      </c>
      <c r="C1945" s="1" t="s">
        <v>6053</v>
      </c>
      <c r="D1945" s="6">
        <v>10000</v>
      </c>
      <c r="E1945" s="6">
        <v>170525</v>
      </c>
      <c r="F1945" t="s">
        <v>8219</v>
      </c>
      <c r="G1945" t="s">
        <v>8224</v>
      </c>
      <c r="H1945" t="s">
        <v>8246</v>
      </c>
      <c r="I1945">
        <v>1470896916</v>
      </c>
      <c r="J1945">
        <v>1467008916</v>
      </c>
      <c r="K1945" t="b">
        <v>1</v>
      </c>
      <c r="L1945">
        <v>2478</v>
      </c>
      <c r="M1945" t="b">
        <v>1</v>
      </c>
      <c r="N1945" t="s">
        <v>8295</v>
      </c>
      <c r="O1945" s="16">
        <f>Table1[[#This Row],[pledged]]/Table1[[#This Row],[goal]]*100</f>
        <v>1705.2499999999998</v>
      </c>
      <c r="P1945" s="6">
        <f>IFERROR(Table1[[#This Row],[pledged]]/Table1[[#This Row],[backers_count]],0)</f>
        <v>68.815577078288939</v>
      </c>
      <c r="Q1945" t="str">
        <f>LEFT(Table1[[#This Row],[Category and Sub-Category]],FIND("/",Table1[[#This Row],[Category and Sub-Category]])-1)</f>
        <v>technology</v>
      </c>
      <c r="R1945" t="str">
        <f>RIGHT(Table1[[#This Row],[Category and Sub-Category]],LEN(Table1[[#This Row],[Category and Sub-Category]])-FIND("/",Table1[[#This Row],[Category and Sub-Category]]))</f>
        <v>hardware</v>
      </c>
      <c r="S1945" s="14">
        <f>(((Table1[[#This Row],[launched_at]]/60)/60)/24)+DATE(1970,1,1)</f>
        <v>42548.269861111112</v>
      </c>
      <c r="T1945" s="14">
        <f t="shared" si="30"/>
        <v>42593.269861111112</v>
      </c>
    </row>
    <row r="1946" spans="1:20" ht="58" x14ac:dyDescent="0.35">
      <c r="A1946">
        <v>1944</v>
      </c>
      <c r="B1946" s="1" t="s">
        <v>1945</v>
      </c>
      <c r="C1946" s="1" t="s">
        <v>6054</v>
      </c>
      <c r="D1946" s="6">
        <v>40000</v>
      </c>
      <c r="E1946" s="6">
        <v>315222.2</v>
      </c>
      <c r="F1946" t="s">
        <v>8219</v>
      </c>
      <c r="G1946" t="s">
        <v>8224</v>
      </c>
      <c r="H1946" t="s">
        <v>8246</v>
      </c>
      <c r="I1946">
        <v>1398952890</v>
      </c>
      <c r="J1946">
        <v>1396360890</v>
      </c>
      <c r="K1946" t="b">
        <v>1</v>
      </c>
      <c r="L1946">
        <v>1789</v>
      </c>
      <c r="M1946" t="b">
        <v>1</v>
      </c>
      <c r="N1946" t="s">
        <v>8295</v>
      </c>
      <c r="O1946" s="16">
        <f>Table1[[#This Row],[pledged]]/Table1[[#This Row],[goal]]*100</f>
        <v>788.05550000000005</v>
      </c>
      <c r="P1946" s="6">
        <f>IFERROR(Table1[[#This Row],[pledged]]/Table1[[#This Row],[backers_count]],0)</f>
        <v>176.200223588597</v>
      </c>
      <c r="Q1946" t="str">
        <f>LEFT(Table1[[#This Row],[Category and Sub-Category]],FIND("/",Table1[[#This Row],[Category and Sub-Category]])-1)</f>
        <v>technology</v>
      </c>
      <c r="R1946" t="str">
        <f>RIGHT(Table1[[#This Row],[Category and Sub-Category]],LEN(Table1[[#This Row],[Category and Sub-Category]])-FIND("/",Table1[[#This Row],[Category and Sub-Category]]))</f>
        <v>hardware</v>
      </c>
      <c r="S1946" s="14">
        <f>(((Table1[[#This Row],[launched_at]]/60)/60)/24)+DATE(1970,1,1)</f>
        <v>41730.584374999999</v>
      </c>
      <c r="T1946" s="14">
        <f t="shared" si="30"/>
        <v>41760.584374999999</v>
      </c>
    </row>
    <row r="1947" spans="1:20" ht="43.5" x14ac:dyDescent="0.35">
      <c r="A1947">
        <v>1945</v>
      </c>
      <c r="B1947" s="1" t="s">
        <v>1946</v>
      </c>
      <c r="C1947" s="1" t="s">
        <v>6055</v>
      </c>
      <c r="D1947" s="6">
        <v>100000</v>
      </c>
      <c r="E1947" s="6">
        <v>348018</v>
      </c>
      <c r="F1947" t="s">
        <v>8219</v>
      </c>
      <c r="G1947" t="s">
        <v>8227</v>
      </c>
      <c r="H1947" t="s">
        <v>8249</v>
      </c>
      <c r="I1947">
        <v>1436680958</v>
      </c>
      <c r="J1947">
        <v>1433224958</v>
      </c>
      <c r="K1947" t="b">
        <v>1</v>
      </c>
      <c r="L1947">
        <v>680</v>
      </c>
      <c r="M1947" t="b">
        <v>1</v>
      </c>
      <c r="N1947" t="s">
        <v>8295</v>
      </c>
      <c r="O1947" s="16">
        <f>Table1[[#This Row],[pledged]]/Table1[[#This Row],[goal]]*100</f>
        <v>348.01799999999997</v>
      </c>
      <c r="P1947" s="6">
        <f>IFERROR(Table1[[#This Row],[pledged]]/Table1[[#This Row],[backers_count]],0)</f>
        <v>511.79117647058825</v>
      </c>
      <c r="Q1947" t="str">
        <f>LEFT(Table1[[#This Row],[Category and Sub-Category]],FIND("/",Table1[[#This Row],[Category and Sub-Category]])-1)</f>
        <v>technology</v>
      </c>
      <c r="R1947" t="str">
        <f>RIGHT(Table1[[#This Row],[Category and Sub-Category]],LEN(Table1[[#This Row],[Category and Sub-Category]])-FIND("/",Table1[[#This Row],[Category and Sub-Category]]))</f>
        <v>hardware</v>
      </c>
      <c r="S1947" s="14">
        <f>(((Table1[[#This Row],[launched_at]]/60)/60)/24)+DATE(1970,1,1)</f>
        <v>42157.251828703709</v>
      </c>
      <c r="T1947" s="14">
        <f t="shared" si="30"/>
        <v>42197.251828703709</v>
      </c>
    </row>
    <row r="1948" spans="1:20" ht="58" x14ac:dyDescent="0.35">
      <c r="A1948">
        <v>1946</v>
      </c>
      <c r="B1948" s="1" t="s">
        <v>1947</v>
      </c>
      <c r="C1948" s="1" t="s">
        <v>6056</v>
      </c>
      <c r="D1948" s="6">
        <v>7500</v>
      </c>
      <c r="E1948" s="6">
        <v>11231</v>
      </c>
      <c r="F1948" t="s">
        <v>8219</v>
      </c>
      <c r="G1948" t="s">
        <v>8224</v>
      </c>
      <c r="H1948" t="s">
        <v>8246</v>
      </c>
      <c r="I1948">
        <v>1397961361</v>
      </c>
      <c r="J1948">
        <v>1392780961</v>
      </c>
      <c r="K1948" t="b">
        <v>1</v>
      </c>
      <c r="L1948">
        <v>70</v>
      </c>
      <c r="M1948" t="b">
        <v>1</v>
      </c>
      <c r="N1948" t="s">
        <v>8295</v>
      </c>
      <c r="O1948" s="16">
        <f>Table1[[#This Row],[pledged]]/Table1[[#This Row],[goal]]*100</f>
        <v>149.74666666666667</v>
      </c>
      <c r="P1948" s="6">
        <f>IFERROR(Table1[[#This Row],[pledged]]/Table1[[#This Row],[backers_count]],0)</f>
        <v>160.44285714285715</v>
      </c>
      <c r="Q1948" t="str">
        <f>LEFT(Table1[[#This Row],[Category and Sub-Category]],FIND("/",Table1[[#This Row],[Category and Sub-Category]])-1)</f>
        <v>technology</v>
      </c>
      <c r="R1948" t="str">
        <f>RIGHT(Table1[[#This Row],[Category and Sub-Category]],LEN(Table1[[#This Row],[Category and Sub-Category]])-FIND("/",Table1[[#This Row],[Category and Sub-Category]]))</f>
        <v>hardware</v>
      </c>
      <c r="S1948" s="14">
        <f>(((Table1[[#This Row],[launched_at]]/60)/60)/24)+DATE(1970,1,1)</f>
        <v>41689.150011574071</v>
      </c>
      <c r="T1948" s="14">
        <f t="shared" si="30"/>
        <v>41749.108344907407</v>
      </c>
    </row>
    <row r="1949" spans="1:20" ht="58" x14ac:dyDescent="0.35">
      <c r="A1949">
        <v>1947</v>
      </c>
      <c r="B1949" s="1" t="s">
        <v>1948</v>
      </c>
      <c r="C1949" s="1" t="s">
        <v>6057</v>
      </c>
      <c r="D1949" s="6">
        <v>800</v>
      </c>
      <c r="E1949" s="6">
        <v>805.07</v>
      </c>
      <c r="F1949" t="s">
        <v>8219</v>
      </c>
      <c r="G1949" t="s">
        <v>8224</v>
      </c>
      <c r="H1949" t="s">
        <v>8246</v>
      </c>
      <c r="I1949">
        <v>1258955940</v>
      </c>
      <c r="J1949">
        <v>1255730520</v>
      </c>
      <c r="K1949" t="b">
        <v>1</v>
      </c>
      <c r="L1949">
        <v>23</v>
      </c>
      <c r="M1949" t="b">
        <v>1</v>
      </c>
      <c r="N1949" t="s">
        <v>8295</v>
      </c>
      <c r="O1949" s="16">
        <f>Table1[[#This Row],[pledged]]/Table1[[#This Row],[goal]]*100</f>
        <v>100.63375000000001</v>
      </c>
      <c r="P1949" s="6">
        <f>IFERROR(Table1[[#This Row],[pledged]]/Table1[[#This Row],[backers_count]],0)</f>
        <v>35.003043478260871</v>
      </c>
      <c r="Q1949" t="str">
        <f>LEFT(Table1[[#This Row],[Category and Sub-Category]],FIND("/",Table1[[#This Row],[Category and Sub-Category]])-1)</f>
        <v>technology</v>
      </c>
      <c r="R1949" t="str">
        <f>RIGHT(Table1[[#This Row],[Category and Sub-Category]],LEN(Table1[[#This Row],[Category and Sub-Category]])-FIND("/",Table1[[#This Row],[Category and Sub-Category]]))</f>
        <v>hardware</v>
      </c>
      <c r="S1949" s="14">
        <f>(((Table1[[#This Row],[launched_at]]/60)/60)/24)+DATE(1970,1,1)</f>
        <v>40102.918055555558</v>
      </c>
      <c r="T1949" s="14">
        <f t="shared" si="30"/>
        <v>40140.249305555553</v>
      </c>
    </row>
    <row r="1950" spans="1:20" ht="29" x14ac:dyDescent="0.35">
      <c r="A1950">
        <v>1948</v>
      </c>
      <c r="B1950" s="1" t="s">
        <v>1949</v>
      </c>
      <c r="C1950" s="1" t="s">
        <v>6058</v>
      </c>
      <c r="D1950" s="6">
        <v>100000</v>
      </c>
      <c r="E1950" s="6">
        <v>800211</v>
      </c>
      <c r="F1950" t="s">
        <v>8219</v>
      </c>
      <c r="G1950" t="s">
        <v>8224</v>
      </c>
      <c r="H1950" t="s">
        <v>8246</v>
      </c>
      <c r="I1950">
        <v>1465232520</v>
      </c>
      <c r="J1950">
        <v>1460557809</v>
      </c>
      <c r="K1950" t="b">
        <v>1</v>
      </c>
      <c r="L1950">
        <v>4245</v>
      </c>
      <c r="M1950" t="b">
        <v>1</v>
      </c>
      <c r="N1950" t="s">
        <v>8295</v>
      </c>
      <c r="O1950" s="16">
        <f>Table1[[#This Row],[pledged]]/Table1[[#This Row],[goal]]*100</f>
        <v>800.21100000000001</v>
      </c>
      <c r="P1950" s="6">
        <f>IFERROR(Table1[[#This Row],[pledged]]/Table1[[#This Row],[backers_count]],0)</f>
        <v>188.50671378091872</v>
      </c>
      <c r="Q1950" t="str">
        <f>LEFT(Table1[[#This Row],[Category and Sub-Category]],FIND("/",Table1[[#This Row],[Category and Sub-Category]])-1)</f>
        <v>technology</v>
      </c>
      <c r="R1950" t="str">
        <f>RIGHT(Table1[[#This Row],[Category and Sub-Category]],LEN(Table1[[#This Row],[Category and Sub-Category]])-FIND("/",Table1[[#This Row],[Category and Sub-Category]]))</f>
        <v>hardware</v>
      </c>
      <c r="S1950" s="14">
        <f>(((Table1[[#This Row],[launched_at]]/60)/60)/24)+DATE(1970,1,1)</f>
        <v>42473.604270833333</v>
      </c>
      <c r="T1950" s="14">
        <f t="shared" si="30"/>
        <v>42527.709722222222</v>
      </c>
    </row>
    <row r="1951" spans="1:20" ht="43.5" x14ac:dyDescent="0.35">
      <c r="A1951">
        <v>1949</v>
      </c>
      <c r="B1951" s="1" t="s">
        <v>1950</v>
      </c>
      <c r="C1951" s="1" t="s">
        <v>6059</v>
      </c>
      <c r="D1951" s="6">
        <v>50000</v>
      </c>
      <c r="E1951" s="6">
        <v>53001.3</v>
      </c>
      <c r="F1951" t="s">
        <v>8219</v>
      </c>
      <c r="G1951" t="s">
        <v>8225</v>
      </c>
      <c r="H1951" t="s">
        <v>8247</v>
      </c>
      <c r="I1951">
        <v>1404986951</v>
      </c>
      <c r="J1951">
        <v>1402394951</v>
      </c>
      <c r="K1951" t="b">
        <v>1</v>
      </c>
      <c r="L1951">
        <v>943</v>
      </c>
      <c r="M1951" t="b">
        <v>1</v>
      </c>
      <c r="N1951" t="s">
        <v>8295</v>
      </c>
      <c r="O1951" s="16">
        <f>Table1[[#This Row],[pledged]]/Table1[[#This Row],[goal]]*100</f>
        <v>106.00260000000002</v>
      </c>
      <c r="P1951" s="6">
        <f>IFERROR(Table1[[#This Row],[pledged]]/Table1[[#This Row],[backers_count]],0)</f>
        <v>56.204984093319197</v>
      </c>
      <c r="Q1951" t="str">
        <f>LEFT(Table1[[#This Row],[Category and Sub-Category]],FIND("/",Table1[[#This Row],[Category and Sub-Category]])-1)</f>
        <v>technology</v>
      </c>
      <c r="R1951" t="str">
        <f>RIGHT(Table1[[#This Row],[Category and Sub-Category]],LEN(Table1[[#This Row],[Category and Sub-Category]])-FIND("/",Table1[[#This Row],[Category and Sub-Category]]))</f>
        <v>hardware</v>
      </c>
      <c r="S1951" s="14">
        <f>(((Table1[[#This Row],[launched_at]]/60)/60)/24)+DATE(1970,1,1)</f>
        <v>41800.423043981478</v>
      </c>
      <c r="T1951" s="14">
        <f t="shared" si="30"/>
        <v>41830.423043981478</v>
      </c>
    </row>
    <row r="1952" spans="1:20" ht="43.5" x14ac:dyDescent="0.35">
      <c r="A1952">
        <v>1950</v>
      </c>
      <c r="B1952" s="1" t="s">
        <v>1951</v>
      </c>
      <c r="C1952" s="1" t="s">
        <v>6060</v>
      </c>
      <c r="D1952" s="6">
        <v>48000</v>
      </c>
      <c r="E1952" s="6">
        <v>96248.960000000006</v>
      </c>
      <c r="F1952" t="s">
        <v>8219</v>
      </c>
      <c r="G1952" t="s">
        <v>8224</v>
      </c>
      <c r="H1952" t="s">
        <v>8246</v>
      </c>
      <c r="I1952">
        <v>1303446073</v>
      </c>
      <c r="J1952">
        <v>1300767673</v>
      </c>
      <c r="K1952" t="b">
        <v>1</v>
      </c>
      <c r="L1952">
        <v>1876</v>
      </c>
      <c r="M1952" t="b">
        <v>1</v>
      </c>
      <c r="N1952" t="s">
        <v>8295</v>
      </c>
      <c r="O1952" s="16">
        <f>Table1[[#This Row],[pledged]]/Table1[[#This Row],[goal]]*100</f>
        <v>200.51866666666669</v>
      </c>
      <c r="P1952" s="6">
        <f>IFERROR(Table1[[#This Row],[pledged]]/Table1[[#This Row],[backers_count]],0)</f>
        <v>51.3054157782516</v>
      </c>
      <c r="Q1952" t="str">
        <f>LEFT(Table1[[#This Row],[Category and Sub-Category]],FIND("/",Table1[[#This Row],[Category and Sub-Category]])-1)</f>
        <v>technology</v>
      </c>
      <c r="R1952" t="str">
        <f>RIGHT(Table1[[#This Row],[Category and Sub-Category]],LEN(Table1[[#This Row],[Category and Sub-Category]])-FIND("/",Table1[[#This Row],[Category and Sub-Category]]))</f>
        <v>hardware</v>
      </c>
      <c r="S1952" s="14">
        <f>(((Table1[[#This Row],[launched_at]]/60)/60)/24)+DATE(1970,1,1)</f>
        <v>40624.181400462963</v>
      </c>
      <c r="T1952" s="14">
        <f t="shared" si="30"/>
        <v>40655.181400462963</v>
      </c>
    </row>
    <row r="1953" spans="1:20" ht="43.5" x14ac:dyDescent="0.35">
      <c r="A1953">
        <v>1951</v>
      </c>
      <c r="B1953" s="1" t="s">
        <v>1952</v>
      </c>
      <c r="C1953" s="1" t="s">
        <v>6061</v>
      </c>
      <c r="D1953" s="6">
        <v>50000</v>
      </c>
      <c r="E1953" s="6">
        <v>106222</v>
      </c>
      <c r="F1953" t="s">
        <v>8219</v>
      </c>
      <c r="G1953" t="s">
        <v>8224</v>
      </c>
      <c r="H1953" t="s">
        <v>8246</v>
      </c>
      <c r="I1953">
        <v>1478516737</v>
      </c>
      <c r="J1953">
        <v>1475921137</v>
      </c>
      <c r="K1953" t="b">
        <v>1</v>
      </c>
      <c r="L1953">
        <v>834</v>
      </c>
      <c r="M1953" t="b">
        <v>1</v>
      </c>
      <c r="N1953" t="s">
        <v>8295</v>
      </c>
      <c r="O1953" s="16">
        <f>Table1[[#This Row],[pledged]]/Table1[[#This Row],[goal]]*100</f>
        <v>212.44399999999999</v>
      </c>
      <c r="P1953" s="6">
        <f>IFERROR(Table1[[#This Row],[pledged]]/Table1[[#This Row],[backers_count]],0)</f>
        <v>127.36450839328538</v>
      </c>
      <c r="Q1953" t="str">
        <f>LEFT(Table1[[#This Row],[Category and Sub-Category]],FIND("/",Table1[[#This Row],[Category and Sub-Category]])-1)</f>
        <v>technology</v>
      </c>
      <c r="R1953" t="str">
        <f>RIGHT(Table1[[#This Row],[Category and Sub-Category]],LEN(Table1[[#This Row],[Category and Sub-Category]])-FIND("/",Table1[[#This Row],[Category and Sub-Category]]))</f>
        <v>hardware</v>
      </c>
      <c r="S1953" s="14">
        <f>(((Table1[[#This Row],[launched_at]]/60)/60)/24)+DATE(1970,1,1)</f>
        <v>42651.420567129629</v>
      </c>
      <c r="T1953" s="14">
        <f t="shared" si="30"/>
        <v>42681.462233796294</v>
      </c>
    </row>
    <row r="1954" spans="1:20" ht="43.5" x14ac:dyDescent="0.35">
      <c r="A1954">
        <v>1952</v>
      </c>
      <c r="B1954" s="1" t="s">
        <v>1953</v>
      </c>
      <c r="C1954" s="1" t="s">
        <v>6062</v>
      </c>
      <c r="D1954" s="6">
        <v>35000</v>
      </c>
      <c r="E1954" s="6">
        <v>69465.33</v>
      </c>
      <c r="F1954" t="s">
        <v>8219</v>
      </c>
      <c r="G1954" t="s">
        <v>8229</v>
      </c>
      <c r="H1954" t="s">
        <v>8251</v>
      </c>
      <c r="I1954">
        <v>1381934015</v>
      </c>
      <c r="J1954">
        <v>1378737215</v>
      </c>
      <c r="K1954" t="b">
        <v>1</v>
      </c>
      <c r="L1954">
        <v>682</v>
      </c>
      <c r="M1954" t="b">
        <v>1</v>
      </c>
      <c r="N1954" t="s">
        <v>8295</v>
      </c>
      <c r="O1954" s="16">
        <f>Table1[[#This Row],[pledged]]/Table1[[#This Row],[goal]]*100</f>
        <v>198.47237142857145</v>
      </c>
      <c r="P1954" s="6">
        <f>IFERROR(Table1[[#This Row],[pledged]]/Table1[[#This Row],[backers_count]],0)</f>
        <v>101.85532258064516</v>
      </c>
      <c r="Q1954" t="str">
        <f>LEFT(Table1[[#This Row],[Category and Sub-Category]],FIND("/",Table1[[#This Row],[Category and Sub-Category]])-1)</f>
        <v>technology</v>
      </c>
      <c r="R1954" t="str">
        <f>RIGHT(Table1[[#This Row],[Category and Sub-Category]],LEN(Table1[[#This Row],[Category and Sub-Category]])-FIND("/",Table1[[#This Row],[Category and Sub-Category]]))</f>
        <v>hardware</v>
      </c>
      <c r="S1954" s="14">
        <f>(((Table1[[#This Row],[launched_at]]/60)/60)/24)+DATE(1970,1,1)</f>
        <v>41526.60665509259</v>
      </c>
      <c r="T1954" s="14">
        <f t="shared" si="30"/>
        <v>41563.60665509259</v>
      </c>
    </row>
    <row r="1955" spans="1:20" ht="43.5" x14ac:dyDescent="0.35">
      <c r="A1955">
        <v>1953</v>
      </c>
      <c r="B1955" s="1" t="s">
        <v>1954</v>
      </c>
      <c r="C1955" s="1" t="s">
        <v>6063</v>
      </c>
      <c r="D1955" s="6">
        <v>15000</v>
      </c>
      <c r="E1955" s="6">
        <v>33892</v>
      </c>
      <c r="F1955" t="s">
        <v>8219</v>
      </c>
      <c r="G1955" t="s">
        <v>8224</v>
      </c>
      <c r="H1955" t="s">
        <v>8246</v>
      </c>
      <c r="I1955">
        <v>1330657200</v>
      </c>
      <c r="J1955">
        <v>1328158065</v>
      </c>
      <c r="K1955" t="b">
        <v>1</v>
      </c>
      <c r="L1955">
        <v>147</v>
      </c>
      <c r="M1955" t="b">
        <v>1</v>
      </c>
      <c r="N1955" t="s">
        <v>8295</v>
      </c>
      <c r="O1955" s="16">
        <f>Table1[[#This Row],[pledged]]/Table1[[#This Row],[goal]]*100</f>
        <v>225.94666666666666</v>
      </c>
      <c r="P1955" s="6">
        <f>IFERROR(Table1[[#This Row],[pledged]]/Table1[[#This Row],[backers_count]],0)</f>
        <v>230.55782312925169</v>
      </c>
      <c r="Q1955" t="str">
        <f>LEFT(Table1[[#This Row],[Category and Sub-Category]],FIND("/",Table1[[#This Row],[Category and Sub-Category]])-1)</f>
        <v>technology</v>
      </c>
      <c r="R1955" t="str">
        <f>RIGHT(Table1[[#This Row],[Category and Sub-Category]],LEN(Table1[[#This Row],[Category and Sub-Category]])-FIND("/",Table1[[#This Row],[Category and Sub-Category]]))</f>
        <v>hardware</v>
      </c>
      <c r="S1955" s="14">
        <f>(((Table1[[#This Row],[launched_at]]/60)/60)/24)+DATE(1970,1,1)</f>
        <v>40941.199826388889</v>
      </c>
      <c r="T1955" s="14">
        <f t="shared" si="30"/>
        <v>40970.125</v>
      </c>
    </row>
    <row r="1956" spans="1:20" ht="29" x14ac:dyDescent="0.35">
      <c r="A1956">
        <v>1954</v>
      </c>
      <c r="B1956" s="1" t="s">
        <v>1955</v>
      </c>
      <c r="C1956" s="1" t="s">
        <v>6064</v>
      </c>
      <c r="D1956" s="6">
        <v>50000</v>
      </c>
      <c r="E1956" s="6">
        <v>349474</v>
      </c>
      <c r="F1956" t="s">
        <v>8219</v>
      </c>
      <c r="G1956" t="s">
        <v>8224</v>
      </c>
      <c r="H1956" t="s">
        <v>8246</v>
      </c>
      <c r="I1956">
        <v>1457758800</v>
      </c>
      <c r="J1956">
        <v>1453730176</v>
      </c>
      <c r="K1956" t="b">
        <v>1</v>
      </c>
      <c r="L1956">
        <v>415</v>
      </c>
      <c r="M1956" t="b">
        <v>1</v>
      </c>
      <c r="N1956" t="s">
        <v>8295</v>
      </c>
      <c r="O1956" s="16">
        <f>Table1[[#This Row],[pledged]]/Table1[[#This Row],[goal]]*100</f>
        <v>698.94800000000009</v>
      </c>
      <c r="P1956" s="6">
        <f>IFERROR(Table1[[#This Row],[pledged]]/Table1[[#This Row],[backers_count]],0)</f>
        <v>842.10602409638557</v>
      </c>
      <c r="Q1956" t="str">
        <f>LEFT(Table1[[#This Row],[Category and Sub-Category]],FIND("/",Table1[[#This Row],[Category and Sub-Category]])-1)</f>
        <v>technology</v>
      </c>
      <c r="R1956" t="str">
        <f>RIGHT(Table1[[#This Row],[Category and Sub-Category]],LEN(Table1[[#This Row],[Category and Sub-Category]])-FIND("/",Table1[[#This Row],[Category and Sub-Category]]))</f>
        <v>hardware</v>
      </c>
      <c r="S1956" s="14">
        <f>(((Table1[[#This Row],[launched_at]]/60)/60)/24)+DATE(1970,1,1)</f>
        <v>42394.580740740741</v>
      </c>
      <c r="T1956" s="14">
        <f t="shared" si="30"/>
        <v>42441.208333333328</v>
      </c>
    </row>
    <row r="1957" spans="1:20" ht="58" x14ac:dyDescent="0.35">
      <c r="A1957">
        <v>1955</v>
      </c>
      <c r="B1957" s="1" t="s">
        <v>1956</v>
      </c>
      <c r="C1957" s="1" t="s">
        <v>6065</v>
      </c>
      <c r="D1957" s="6">
        <v>42000</v>
      </c>
      <c r="E1957" s="6">
        <v>167410.01999999999</v>
      </c>
      <c r="F1957" t="s">
        <v>8219</v>
      </c>
      <c r="G1957" t="s">
        <v>8224</v>
      </c>
      <c r="H1957" t="s">
        <v>8246</v>
      </c>
      <c r="I1957">
        <v>1337799600</v>
      </c>
      <c r="J1957">
        <v>1334989881</v>
      </c>
      <c r="K1957" t="b">
        <v>1</v>
      </c>
      <c r="L1957">
        <v>290</v>
      </c>
      <c r="M1957" t="b">
        <v>1</v>
      </c>
      <c r="N1957" t="s">
        <v>8295</v>
      </c>
      <c r="O1957" s="16">
        <f>Table1[[#This Row],[pledged]]/Table1[[#This Row],[goal]]*100</f>
        <v>398.59528571428569</v>
      </c>
      <c r="P1957" s="6">
        <f>IFERROR(Table1[[#This Row],[pledged]]/Table1[[#This Row],[backers_count]],0)</f>
        <v>577.27593103448271</v>
      </c>
      <c r="Q1957" t="str">
        <f>LEFT(Table1[[#This Row],[Category and Sub-Category]],FIND("/",Table1[[#This Row],[Category and Sub-Category]])-1)</f>
        <v>technology</v>
      </c>
      <c r="R1957" t="str">
        <f>RIGHT(Table1[[#This Row],[Category and Sub-Category]],LEN(Table1[[#This Row],[Category and Sub-Category]])-FIND("/",Table1[[#This Row],[Category and Sub-Category]]))</f>
        <v>hardware</v>
      </c>
      <c r="S1957" s="14">
        <f>(((Table1[[#This Row],[launched_at]]/60)/60)/24)+DATE(1970,1,1)</f>
        <v>41020.271770833337</v>
      </c>
      <c r="T1957" s="14">
        <f t="shared" si="30"/>
        <v>41052.791666666664</v>
      </c>
    </row>
    <row r="1958" spans="1:20" ht="43.5" x14ac:dyDescent="0.35">
      <c r="A1958">
        <v>1956</v>
      </c>
      <c r="B1958" s="1" t="s">
        <v>1957</v>
      </c>
      <c r="C1958" s="1" t="s">
        <v>6066</v>
      </c>
      <c r="D1958" s="6">
        <v>60000</v>
      </c>
      <c r="E1958" s="6">
        <v>176420</v>
      </c>
      <c r="F1958" t="s">
        <v>8219</v>
      </c>
      <c r="G1958" t="s">
        <v>8224</v>
      </c>
      <c r="H1958" t="s">
        <v>8246</v>
      </c>
      <c r="I1958">
        <v>1429391405</v>
      </c>
      <c r="J1958">
        <v>1425507005</v>
      </c>
      <c r="K1958" t="b">
        <v>1</v>
      </c>
      <c r="L1958">
        <v>365</v>
      </c>
      <c r="M1958" t="b">
        <v>1</v>
      </c>
      <c r="N1958" t="s">
        <v>8295</v>
      </c>
      <c r="O1958" s="16">
        <f>Table1[[#This Row],[pledged]]/Table1[[#This Row],[goal]]*100</f>
        <v>294.0333333333333</v>
      </c>
      <c r="P1958" s="6">
        <f>IFERROR(Table1[[#This Row],[pledged]]/Table1[[#This Row],[backers_count]],0)</f>
        <v>483.34246575342468</v>
      </c>
      <c r="Q1958" t="str">
        <f>LEFT(Table1[[#This Row],[Category and Sub-Category]],FIND("/",Table1[[#This Row],[Category and Sub-Category]])-1)</f>
        <v>technology</v>
      </c>
      <c r="R1958" t="str">
        <f>RIGHT(Table1[[#This Row],[Category and Sub-Category]],LEN(Table1[[#This Row],[Category and Sub-Category]])-FIND("/",Table1[[#This Row],[Category and Sub-Category]]))</f>
        <v>hardware</v>
      </c>
      <c r="S1958" s="14">
        <f>(((Table1[[#This Row],[launched_at]]/60)/60)/24)+DATE(1970,1,1)</f>
        <v>42067.923668981486</v>
      </c>
      <c r="T1958" s="14">
        <f t="shared" si="30"/>
        <v>42112.882002314815</v>
      </c>
    </row>
    <row r="1959" spans="1:20" ht="29" x14ac:dyDescent="0.35">
      <c r="A1959">
        <v>1957</v>
      </c>
      <c r="B1959" s="1" t="s">
        <v>1958</v>
      </c>
      <c r="C1959" s="1" t="s">
        <v>6067</v>
      </c>
      <c r="D1959" s="6">
        <v>30000</v>
      </c>
      <c r="E1959" s="6">
        <v>50251.41</v>
      </c>
      <c r="F1959" t="s">
        <v>8219</v>
      </c>
      <c r="G1959" t="s">
        <v>8224</v>
      </c>
      <c r="H1959" t="s">
        <v>8246</v>
      </c>
      <c r="I1959">
        <v>1351304513</v>
      </c>
      <c r="J1959">
        <v>1348712513</v>
      </c>
      <c r="K1959" t="b">
        <v>1</v>
      </c>
      <c r="L1959">
        <v>660</v>
      </c>
      <c r="M1959" t="b">
        <v>1</v>
      </c>
      <c r="N1959" t="s">
        <v>8295</v>
      </c>
      <c r="O1959" s="16">
        <f>Table1[[#This Row],[pledged]]/Table1[[#This Row],[goal]]*100</f>
        <v>167.50470000000001</v>
      </c>
      <c r="P1959" s="6">
        <f>IFERROR(Table1[[#This Row],[pledged]]/Table1[[#This Row],[backers_count]],0)</f>
        <v>76.138500000000008</v>
      </c>
      <c r="Q1959" t="str">
        <f>LEFT(Table1[[#This Row],[Category and Sub-Category]],FIND("/",Table1[[#This Row],[Category and Sub-Category]])-1)</f>
        <v>technology</v>
      </c>
      <c r="R1959" t="str">
        <f>RIGHT(Table1[[#This Row],[Category and Sub-Category]],LEN(Table1[[#This Row],[Category and Sub-Category]])-FIND("/",Table1[[#This Row],[Category and Sub-Category]]))</f>
        <v>hardware</v>
      </c>
      <c r="S1959" s="14">
        <f>(((Table1[[#This Row],[launched_at]]/60)/60)/24)+DATE(1970,1,1)</f>
        <v>41179.098530092589</v>
      </c>
      <c r="T1959" s="14">
        <f t="shared" si="30"/>
        <v>41209.098530092589</v>
      </c>
    </row>
    <row r="1960" spans="1:20" ht="43.5" x14ac:dyDescent="0.35">
      <c r="A1960">
        <v>1958</v>
      </c>
      <c r="B1960" s="1" t="s">
        <v>1959</v>
      </c>
      <c r="C1960" s="1" t="s">
        <v>6068</v>
      </c>
      <c r="D1960" s="6">
        <v>7000</v>
      </c>
      <c r="E1960" s="6">
        <v>100490.02</v>
      </c>
      <c r="F1960" t="s">
        <v>8219</v>
      </c>
      <c r="G1960" t="s">
        <v>8224</v>
      </c>
      <c r="H1960" t="s">
        <v>8246</v>
      </c>
      <c r="I1960">
        <v>1364078561</v>
      </c>
      <c r="J1960">
        <v>1361490161</v>
      </c>
      <c r="K1960" t="b">
        <v>1</v>
      </c>
      <c r="L1960">
        <v>1356</v>
      </c>
      <c r="M1960" t="b">
        <v>1</v>
      </c>
      <c r="N1960" t="s">
        <v>8295</v>
      </c>
      <c r="O1960" s="16">
        <f>Table1[[#This Row],[pledged]]/Table1[[#This Row],[goal]]*100</f>
        <v>1435.5717142857143</v>
      </c>
      <c r="P1960" s="6">
        <f>IFERROR(Table1[[#This Row],[pledged]]/Table1[[#This Row],[backers_count]],0)</f>
        <v>74.107684365781708</v>
      </c>
      <c r="Q1960" t="str">
        <f>LEFT(Table1[[#This Row],[Category and Sub-Category]],FIND("/",Table1[[#This Row],[Category and Sub-Category]])-1)</f>
        <v>technology</v>
      </c>
      <c r="R1960" t="str">
        <f>RIGHT(Table1[[#This Row],[Category and Sub-Category]],LEN(Table1[[#This Row],[Category and Sub-Category]])-FIND("/",Table1[[#This Row],[Category and Sub-Category]]))</f>
        <v>hardware</v>
      </c>
      <c r="S1960" s="14">
        <f>(((Table1[[#This Row],[launched_at]]/60)/60)/24)+DATE(1970,1,1)</f>
        <v>41326.987974537034</v>
      </c>
      <c r="T1960" s="14">
        <f t="shared" si="30"/>
        <v>41356.94630787037</v>
      </c>
    </row>
    <row r="1961" spans="1:20" ht="58" x14ac:dyDescent="0.35">
      <c r="A1961">
        <v>1959</v>
      </c>
      <c r="B1961" s="1" t="s">
        <v>1960</v>
      </c>
      <c r="C1961" s="1" t="s">
        <v>6069</v>
      </c>
      <c r="D1961" s="6">
        <v>10000</v>
      </c>
      <c r="E1961" s="6">
        <v>15673.44</v>
      </c>
      <c r="F1961" t="s">
        <v>8219</v>
      </c>
      <c r="G1961" t="s">
        <v>8224</v>
      </c>
      <c r="H1961" t="s">
        <v>8246</v>
      </c>
      <c r="I1961">
        <v>1412121600</v>
      </c>
      <c r="J1961">
        <v>1408565860</v>
      </c>
      <c r="K1961" t="b">
        <v>1</v>
      </c>
      <c r="L1961">
        <v>424</v>
      </c>
      <c r="M1961" t="b">
        <v>1</v>
      </c>
      <c r="N1961" t="s">
        <v>8295</v>
      </c>
      <c r="O1961" s="16">
        <f>Table1[[#This Row],[pledged]]/Table1[[#This Row],[goal]]*100</f>
        <v>156.73439999999999</v>
      </c>
      <c r="P1961" s="6">
        <f>IFERROR(Table1[[#This Row],[pledged]]/Table1[[#This Row],[backers_count]],0)</f>
        <v>36.965660377358489</v>
      </c>
      <c r="Q1961" t="str">
        <f>LEFT(Table1[[#This Row],[Category and Sub-Category]],FIND("/",Table1[[#This Row],[Category and Sub-Category]])-1)</f>
        <v>technology</v>
      </c>
      <c r="R1961" t="str">
        <f>RIGHT(Table1[[#This Row],[Category and Sub-Category]],LEN(Table1[[#This Row],[Category and Sub-Category]])-FIND("/",Table1[[#This Row],[Category and Sub-Category]]))</f>
        <v>hardware</v>
      </c>
      <c r="S1961" s="14">
        <f>(((Table1[[#This Row],[launched_at]]/60)/60)/24)+DATE(1970,1,1)</f>
        <v>41871.845601851855</v>
      </c>
      <c r="T1961" s="14">
        <f t="shared" si="30"/>
        <v>41913</v>
      </c>
    </row>
    <row r="1962" spans="1:20" ht="43.5" x14ac:dyDescent="0.35">
      <c r="A1962">
        <v>1960</v>
      </c>
      <c r="B1962" s="1" t="s">
        <v>1961</v>
      </c>
      <c r="C1962" s="1" t="s">
        <v>6070</v>
      </c>
      <c r="D1962" s="6">
        <v>70000</v>
      </c>
      <c r="E1962" s="6">
        <v>82532</v>
      </c>
      <c r="F1962" t="s">
        <v>8219</v>
      </c>
      <c r="G1962" t="s">
        <v>8235</v>
      </c>
      <c r="H1962" t="s">
        <v>8255</v>
      </c>
      <c r="I1962">
        <v>1419151341</v>
      </c>
      <c r="J1962">
        <v>1416559341</v>
      </c>
      <c r="K1962" t="b">
        <v>1</v>
      </c>
      <c r="L1962">
        <v>33</v>
      </c>
      <c r="M1962" t="b">
        <v>1</v>
      </c>
      <c r="N1962" t="s">
        <v>8295</v>
      </c>
      <c r="O1962" s="16">
        <f>Table1[[#This Row],[pledged]]/Table1[[#This Row],[goal]]*100</f>
        <v>117.90285714285716</v>
      </c>
      <c r="P1962" s="6">
        <f>IFERROR(Table1[[#This Row],[pledged]]/Table1[[#This Row],[backers_count]],0)</f>
        <v>2500.969696969697</v>
      </c>
      <c r="Q1962" t="str">
        <f>LEFT(Table1[[#This Row],[Category and Sub-Category]],FIND("/",Table1[[#This Row],[Category and Sub-Category]])-1)</f>
        <v>technology</v>
      </c>
      <c r="R1962" t="str">
        <f>RIGHT(Table1[[#This Row],[Category and Sub-Category]],LEN(Table1[[#This Row],[Category and Sub-Category]])-FIND("/",Table1[[#This Row],[Category and Sub-Category]]))</f>
        <v>hardware</v>
      </c>
      <c r="S1962" s="14">
        <f>(((Table1[[#This Row],[launched_at]]/60)/60)/24)+DATE(1970,1,1)</f>
        <v>41964.362743055557</v>
      </c>
      <c r="T1962" s="14">
        <f t="shared" si="30"/>
        <v>41994.362743055557</v>
      </c>
    </row>
    <row r="1963" spans="1:20" ht="43.5" x14ac:dyDescent="0.35">
      <c r="A1963">
        <v>1961</v>
      </c>
      <c r="B1963" s="1" t="s">
        <v>1962</v>
      </c>
      <c r="C1963" s="1" t="s">
        <v>6071</v>
      </c>
      <c r="D1963" s="6">
        <v>10000</v>
      </c>
      <c r="E1963" s="6">
        <v>110538.12</v>
      </c>
      <c r="F1963" t="s">
        <v>8219</v>
      </c>
      <c r="G1963" t="s">
        <v>8224</v>
      </c>
      <c r="H1963" t="s">
        <v>8246</v>
      </c>
      <c r="I1963">
        <v>1349495940</v>
      </c>
      <c r="J1963">
        <v>1346042417</v>
      </c>
      <c r="K1963" t="b">
        <v>1</v>
      </c>
      <c r="L1963">
        <v>1633</v>
      </c>
      <c r="M1963" t="b">
        <v>1</v>
      </c>
      <c r="N1963" t="s">
        <v>8295</v>
      </c>
      <c r="O1963" s="16">
        <f>Table1[[#This Row],[pledged]]/Table1[[#This Row],[goal]]*100</f>
        <v>1105.3811999999998</v>
      </c>
      <c r="P1963" s="6">
        <f>IFERROR(Table1[[#This Row],[pledged]]/Table1[[#This Row],[backers_count]],0)</f>
        <v>67.690214329454989</v>
      </c>
      <c r="Q1963" t="str">
        <f>LEFT(Table1[[#This Row],[Category and Sub-Category]],FIND("/",Table1[[#This Row],[Category and Sub-Category]])-1)</f>
        <v>technology</v>
      </c>
      <c r="R1963" t="str">
        <f>RIGHT(Table1[[#This Row],[Category and Sub-Category]],LEN(Table1[[#This Row],[Category and Sub-Category]])-FIND("/",Table1[[#This Row],[Category and Sub-Category]]))</f>
        <v>hardware</v>
      </c>
      <c r="S1963" s="14">
        <f>(((Table1[[#This Row],[launched_at]]/60)/60)/24)+DATE(1970,1,1)</f>
        <v>41148.194641203707</v>
      </c>
      <c r="T1963" s="14">
        <f t="shared" si="30"/>
        <v>41188.165972222225</v>
      </c>
    </row>
    <row r="1964" spans="1:20" ht="43.5" x14ac:dyDescent="0.35">
      <c r="A1964">
        <v>1962</v>
      </c>
      <c r="B1964" s="1" t="s">
        <v>1963</v>
      </c>
      <c r="C1964" s="1" t="s">
        <v>6072</v>
      </c>
      <c r="D1964" s="6">
        <v>10000</v>
      </c>
      <c r="E1964" s="6">
        <v>19292.5</v>
      </c>
      <c r="F1964" t="s">
        <v>8219</v>
      </c>
      <c r="G1964" t="s">
        <v>8224</v>
      </c>
      <c r="H1964" t="s">
        <v>8246</v>
      </c>
      <c r="I1964">
        <v>1400006636</v>
      </c>
      <c r="J1964">
        <v>1397414636</v>
      </c>
      <c r="K1964" t="b">
        <v>1</v>
      </c>
      <c r="L1964">
        <v>306</v>
      </c>
      <c r="M1964" t="b">
        <v>1</v>
      </c>
      <c r="N1964" t="s">
        <v>8295</v>
      </c>
      <c r="O1964" s="16">
        <f>Table1[[#This Row],[pledged]]/Table1[[#This Row],[goal]]*100</f>
        <v>192.92499999999998</v>
      </c>
      <c r="P1964" s="6">
        <f>IFERROR(Table1[[#This Row],[pledged]]/Table1[[#This Row],[backers_count]],0)</f>
        <v>63.04738562091503</v>
      </c>
      <c r="Q1964" t="str">
        <f>LEFT(Table1[[#This Row],[Category and Sub-Category]],FIND("/",Table1[[#This Row],[Category and Sub-Category]])-1)</f>
        <v>technology</v>
      </c>
      <c r="R1964" t="str">
        <f>RIGHT(Table1[[#This Row],[Category and Sub-Category]],LEN(Table1[[#This Row],[Category and Sub-Category]])-FIND("/",Table1[[#This Row],[Category and Sub-Category]]))</f>
        <v>hardware</v>
      </c>
      <c r="S1964" s="14">
        <f>(((Table1[[#This Row],[launched_at]]/60)/60)/24)+DATE(1970,1,1)</f>
        <v>41742.780509259261</v>
      </c>
      <c r="T1964" s="14">
        <f t="shared" si="30"/>
        <v>41772.780509259261</v>
      </c>
    </row>
    <row r="1965" spans="1:20" ht="58" x14ac:dyDescent="0.35">
      <c r="A1965">
        <v>1963</v>
      </c>
      <c r="B1965" s="1" t="s">
        <v>1964</v>
      </c>
      <c r="C1965" s="1" t="s">
        <v>6073</v>
      </c>
      <c r="D1965" s="6">
        <v>19000</v>
      </c>
      <c r="E1965" s="6">
        <v>24108</v>
      </c>
      <c r="F1965" t="s">
        <v>8219</v>
      </c>
      <c r="G1965" t="s">
        <v>8225</v>
      </c>
      <c r="H1965" t="s">
        <v>8247</v>
      </c>
      <c r="I1965">
        <v>1410862734</v>
      </c>
      <c r="J1965">
        <v>1407838734</v>
      </c>
      <c r="K1965" t="b">
        <v>1</v>
      </c>
      <c r="L1965">
        <v>205</v>
      </c>
      <c r="M1965" t="b">
        <v>1</v>
      </c>
      <c r="N1965" t="s">
        <v>8295</v>
      </c>
      <c r="O1965" s="16">
        <f>Table1[[#This Row],[pledged]]/Table1[[#This Row],[goal]]*100</f>
        <v>126.8842105263158</v>
      </c>
      <c r="P1965" s="6">
        <f>IFERROR(Table1[[#This Row],[pledged]]/Table1[[#This Row],[backers_count]],0)</f>
        <v>117.6</v>
      </c>
      <c r="Q1965" t="str">
        <f>LEFT(Table1[[#This Row],[Category and Sub-Category]],FIND("/",Table1[[#This Row],[Category and Sub-Category]])-1)</f>
        <v>technology</v>
      </c>
      <c r="R1965" t="str">
        <f>RIGHT(Table1[[#This Row],[Category and Sub-Category]],LEN(Table1[[#This Row],[Category and Sub-Category]])-FIND("/",Table1[[#This Row],[Category and Sub-Category]]))</f>
        <v>hardware</v>
      </c>
      <c r="S1965" s="14">
        <f>(((Table1[[#This Row],[launched_at]]/60)/60)/24)+DATE(1970,1,1)</f>
        <v>41863.429791666669</v>
      </c>
      <c r="T1965" s="14">
        <f t="shared" si="30"/>
        <v>41898.429791666669</v>
      </c>
    </row>
    <row r="1966" spans="1:20" ht="43.5" x14ac:dyDescent="0.35">
      <c r="A1966">
        <v>1964</v>
      </c>
      <c r="B1966" s="1" t="s">
        <v>1965</v>
      </c>
      <c r="C1966" s="1" t="s">
        <v>6074</v>
      </c>
      <c r="D1966" s="6">
        <v>89200</v>
      </c>
      <c r="E1966" s="6">
        <v>231543.12</v>
      </c>
      <c r="F1966" t="s">
        <v>8219</v>
      </c>
      <c r="G1966" t="s">
        <v>8237</v>
      </c>
      <c r="H1966" t="s">
        <v>8249</v>
      </c>
      <c r="I1966">
        <v>1461306772</v>
      </c>
      <c r="J1966">
        <v>1458714772</v>
      </c>
      <c r="K1966" t="b">
        <v>1</v>
      </c>
      <c r="L1966">
        <v>1281</v>
      </c>
      <c r="M1966" t="b">
        <v>1</v>
      </c>
      <c r="N1966" t="s">
        <v>8295</v>
      </c>
      <c r="O1966" s="16">
        <f>Table1[[#This Row],[pledged]]/Table1[[#This Row],[goal]]*100</f>
        <v>259.57748878923763</v>
      </c>
      <c r="P1966" s="6">
        <f>IFERROR(Table1[[#This Row],[pledged]]/Table1[[#This Row],[backers_count]],0)</f>
        <v>180.75185011709601</v>
      </c>
      <c r="Q1966" t="str">
        <f>LEFT(Table1[[#This Row],[Category and Sub-Category]],FIND("/",Table1[[#This Row],[Category and Sub-Category]])-1)</f>
        <v>technology</v>
      </c>
      <c r="R1966" t="str">
        <f>RIGHT(Table1[[#This Row],[Category and Sub-Category]],LEN(Table1[[#This Row],[Category and Sub-Category]])-FIND("/",Table1[[#This Row],[Category and Sub-Category]]))</f>
        <v>hardware</v>
      </c>
      <c r="S1966" s="14">
        <f>(((Table1[[#This Row],[launched_at]]/60)/60)/24)+DATE(1970,1,1)</f>
        <v>42452.272824074069</v>
      </c>
      <c r="T1966" s="14">
        <f t="shared" si="30"/>
        <v>42482.272824074069</v>
      </c>
    </row>
    <row r="1967" spans="1:20" ht="43.5" x14ac:dyDescent="0.35">
      <c r="A1967">
        <v>1965</v>
      </c>
      <c r="B1967" s="1" t="s">
        <v>1966</v>
      </c>
      <c r="C1967" s="1" t="s">
        <v>6075</v>
      </c>
      <c r="D1967" s="6">
        <v>5000</v>
      </c>
      <c r="E1967" s="6">
        <v>13114</v>
      </c>
      <c r="F1967" t="s">
        <v>8219</v>
      </c>
      <c r="G1967" t="s">
        <v>8224</v>
      </c>
      <c r="H1967" t="s">
        <v>8246</v>
      </c>
      <c r="I1967">
        <v>1326330000</v>
      </c>
      <c r="J1967">
        <v>1324433310</v>
      </c>
      <c r="K1967" t="b">
        <v>1</v>
      </c>
      <c r="L1967">
        <v>103</v>
      </c>
      <c r="M1967" t="b">
        <v>1</v>
      </c>
      <c r="N1967" t="s">
        <v>8295</v>
      </c>
      <c r="O1967" s="16">
        <f>Table1[[#This Row],[pledged]]/Table1[[#This Row],[goal]]*100</f>
        <v>262.27999999999997</v>
      </c>
      <c r="P1967" s="6">
        <f>IFERROR(Table1[[#This Row],[pledged]]/Table1[[#This Row],[backers_count]],0)</f>
        <v>127.32038834951456</v>
      </c>
      <c r="Q1967" t="str">
        <f>LEFT(Table1[[#This Row],[Category and Sub-Category]],FIND("/",Table1[[#This Row],[Category and Sub-Category]])-1)</f>
        <v>technology</v>
      </c>
      <c r="R1967" t="str">
        <f>RIGHT(Table1[[#This Row],[Category and Sub-Category]],LEN(Table1[[#This Row],[Category and Sub-Category]])-FIND("/",Table1[[#This Row],[Category and Sub-Category]]))</f>
        <v>hardware</v>
      </c>
      <c r="S1967" s="14">
        <f>(((Table1[[#This Row],[launched_at]]/60)/60)/24)+DATE(1970,1,1)</f>
        <v>40898.089236111111</v>
      </c>
      <c r="T1967" s="14">
        <f t="shared" si="30"/>
        <v>40920.041666666664</v>
      </c>
    </row>
    <row r="1968" spans="1:20" ht="58" x14ac:dyDescent="0.35">
      <c r="A1968">
        <v>1966</v>
      </c>
      <c r="B1968" s="1" t="s">
        <v>1967</v>
      </c>
      <c r="C1968" s="1" t="s">
        <v>6076</v>
      </c>
      <c r="D1968" s="6">
        <v>100000</v>
      </c>
      <c r="E1968" s="6">
        <v>206743.09</v>
      </c>
      <c r="F1968" t="s">
        <v>8219</v>
      </c>
      <c r="G1968" t="s">
        <v>8224</v>
      </c>
      <c r="H1968" t="s">
        <v>8246</v>
      </c>
      <c r="I1968">
        <v>1408021098</v>
      </c>
      <c r="J1968">
        <v>1405429098</v>
      </c>
      <c r="K1968" t="b">
        <v>1</v>
      </c>
      <c r="L1968">
        <v>1513</v>
      </c>
      <c r="M1968" t="b">
        <v>1</v>
      </c>
      <c r="N1968" t="s">
        <v>8295</v>
      </c>
      <c r="O1968" s="16">
        <f>Table1[[#This Row],[pledged]]/Table1[[#This Row],[goal]]*100</f>
        <v>206.74309000000002</v>
      </c>
      <c r="P1968" s="6">
        <f>IFERROR(Table1[[#This Row],[pledged]]/Table1[[#This Row],[backers_count]],0)</f>
        <v>136.6444745538665</v>
      </c>
      <c r="Q1968" t="str">
        <f>LEFT(Table1[[#This Row],[Category and Sub-Category]],FIND("/",Table1[[#This Row],[Category and Sub-Category]])-1)</f>
        <v>technology</v>
      </c>
      <c r="R1968" t="str">
        <f>RIGHT(Table1[[#This Row],[Category and Sub-Category]],LEN(Table1[[#This Row],[Category and Sub-Category]])-FIND("/",Table1[[#This Row],[Category and Sub-Category]]))</f>
        <v>hardware</v>
      </c>
      <c r="S1968" s="14">
        <f>(((Table1[[#This Row],[launched_at]]/60)/60)/24)+DATE(1970,1,1)</f>
        <v>41835.540486111109</v>
      </c>
      <c r="T1968" s="14">
        <f t="shared" si="30"/>
        <v>41865.540486111109</v>
      </c>
    </row>
    <row r="1969" spans="1:20" ht="43.5" x14ac:dyDescent="0.35">
      <c r="A1969">
        <v>1967</v>
      </c>
      <c r="B1969" s="1" t="s">
        <v>1968</v>
      </c>
      <c r="C1969" s="1" t="s">
        <v>6077</v>
      </c>
      <c r="D1969" s="6">
        <v>20000</v>
      </c>
      <c r="E1969" s="6">
        <v>74026</v>
      </c>
      <c r="F1969" t="s">
        <v>8219</v>
      </c>
      <c r="G1969" t="s">
        <v>8224</v>
      </c>
      <c r="H1969" t="s">
        <v>8246</v>
      </c>
      <c r="I1969">
        <v>1398959729</v>
      </c>
      <c r="J1969">
        <v>1396367729</v>
      </c>
      <c r="K1969" t="b">
        <v>1</v>
      </c>
      <c r="L1969">
        <v>405</v>
      </c>
      <c r="M1969" t="b">
        <v>1</v>
      </c>
      <c r="N1969" t="s">
        <v>8295</v>
      </c>
      <c r="O1969" s="16">
        <f>Table1[[#This Row],[pledged]]/Table1[[#This Row],[goal]]*100</f>
        <v>370.13</v>
      </c>
      <c r="P1969" s="6">
        <f>IFERROR(Table1[[#This Row],[pledged]]/Table1[[#This Row],[backers_count]],0)</f>
        <v>182.78024691358024</v>
      </c>
      <c r="Q1969" t="str">
        <f>LEFT(Table1[[#This Row],[Category and Sub-Category]],FIND("/",Table1[[#This Row],[Category and Sub-Category]])-1)</f>
        <v>technology</v>
      </c>
      <c r="R1969" t="str">
        <f>RIGHT(Table1[[#This Row],[Category and Sub-Category]],LEN(Table1[[#This Row],[Category and Sub-Category]])-FIND("/",Table1[[#This Row],[Category and Sub-Category]]))</f>
        <v>hardware</v>
      </c>
      <c r="S1969" s="14">
        <f>(((Table1[[#This Row],[launched_at]]/60)/60)/24)+DATE(1970,1,1)</f>
        <v>41730.663530092592</v>
      </c>
      <c r="T1969" s="14">
        <f t="shared" si="30"/>
        <v>41760.663530092592</v>
      </c>
    </row>
    <row r="1970" spans="1:20" ht="29" x14ac:dyDescent="0.35">
      <c r="A1970">
        <v>1968</v>
      </c>
      <c r="B1970" s="1" t="s">
        <v>1969</v>
      </c>
      <c r="C1970" s="1" t="s">
        <v>6078</v>
      </c>
      <c r="D1970" s="6">
        <v>50000</v>
      </c>
      <c r="E1970" s="6">
        <v>142483</v>
      </c>
      <c r="F1970" t="s">
        <v>8219</v>
      </c>
      <c r="G1970" t="s">
        <v>8224</v>
      </c>
      <c r="H1970" t="s">
        <v>8246</v>
      </c>
      <c r="I1970">
        <v>1480777515</v>
      </c>
      <c r="J1970">
        <v>1478095515</v>
      </c>
      <c r="K1970" t="b">
        <v>1</v>
      </c>
      <c r="L1970">
        <v>510</v>
      </c>
      <c r="M1970" t="b">
        <v>1</v>
      </c>
      <c r="N1970" t="s">
        <v>8295</v>
      </c>
      <c r="O1970" s="16">
        <f>Table1[[#This Row],[pledged]]/Table1[[#This Row],[goal]]*100</f>
        <v>284.96600000000001</v>
      </c>
      <c r="P1970" s="6">
        <f>IFERROR(Table1[[#This Row],[pledged]]/Table1[[#This Row],[backers_count]],0)</f>
        <v>279.37843137254902</v>
      </c>
      <c r="Q1970" t="str">
        <f>LEFT(Table1[[#This Row],[Category and Sub-Category]],FIND("/",Table1[[#This Row],[Category and Sub-Category]])-1)</f>
        <v>technology</v>
      </c>
      <c r="R1970" t="str">
        <f>RIGHT(Table1[[#This Row],[Category and Sub-Category]],LEN(Table1[[#This Row],[Category and Sub-Category]])-FIND("/",Table1[[#This Row],[Category and Sub-Category]]))</f>
        <v>hardware</v>
      </c>
      <c r="S1970" s="14">
        <f>(((Table1[[#This Row],[launched_at]]/60)/60)/24)+DATE(1970,1,1)</f>
        <v>42676.586979166663</v>
      </c>
      <c r="T1970" s="14">
        <f t="shared" si="30"/>
        <v>42707.628645833334</v>
      </c>
    </row>
    <row r="1971" spans="1:20" ht="43.5" x14ac:dyDescent="0.35">
      <c r="A1971">
        <v>1969</v>
      </c>
      <c r="B1971" s="1" t="s">
        <v>1970</v>
      </c>
      <c r="C1971" s="1" t="s">
        <v>6079</v>
      </c>
      <c r="D1971" s="6">
        <v>20000</v>
      </c>
      <c r="E1971" s="6">
        <v>115816</v>
      </c>
      <c r="F1971" t="s">
        <v>8219</v>
      </c>
      <c r="G1971" t="s">
        <v>8225</v>
      </c>
      <c r="H1971" t="s">
        <v>8247</v>
      </c>
      <c r="I1971">
        <v>1470423668</v>
      </c>
      <c r="J1971">
        <v>1467831668</v>
      </c>
      <c r="K1971" t="b">
        <v>1</v>
      </c>
      <c r="L1971">
        <v>1887</v>
      </c>
      <c r="M1971" t="b">
        <v>1</v>
      </c>
      <c r="N1971" t="s">
        <v>8295</v>
      </c>
      <c r="O1971" s="16">
        <f>Table1[[#This Row],[pledged]]/Table1[[#This Row],[goal]]*100</f>
        <v>579.08000000000004</v>
      </c>
      <c r="P1971" s="6">
        <f>IFERROR(Table1[[#This Row],[pledged]]/Table1[[#This Row],[backers_count]],0)</f>
        <v>61.375728669846318</v>
      </c>
      <c r="Q1971" t="str">
        <f>LEFT(Table1[[#This Row],[Category and Sub-Category]],FIND("/",Table1[[#This Row],[Category and Sub-Category]])-1)</f>
        <v>technology</v>
      </c>
      <c r="R1971" t="str">
        <f>RIGHT(Table1[[#This Row],[Category and Sub-Category]],LEN(Table1[[#This Row],[Category and Sub-Category]])-FIND("/",Table1[[#This Row],[Category and Sub-Category]]))</f>
        <v>hardware</v>
      </c>
      <c r="S1971" s="14">
        <f>(((Table1[[#This Row],[launched_at]]/60)/60)/24)+DATE(1970,1,1)</f>
        <v>42557.792453703703</v>
      </c>
      <c r="T1971" s="14">
        <f t="shared" si="30"/>
        <v>42587.792453703703</v>
      </c>
    </row>
    <row r="1972" spans="1:20" ht="43.5" x14ac:dyDescent="0.35">
      <c r="A1972">
        <v>1970</v>
      </c>
      <c r="B1972" s="1" t="s">
        <v>1971</v>
      </c>
      <c r="C1972" s="1" t="s">
        <v>6080</v>
      </c>
      <c r="D1972" s="6">
        <v>5000</v>
      </c>
      <c r="E1972" s="6">
        <v>56590</v>
      </c>
      <c r="F1972" t="s">
        <v>8219</v>
      </c>
      <c r="G1972" t="s">
        <v>8224</v>
      </c>
      <c r="H1972" t="s">
        <v>8246</v>
      </c>
      <c r="I1972">
        <v>1366429101</v>
      </c>
      <c r="J1972">
        <v>1361248701</v>
      </c>
      <c r="K1972" t="b">
        <v>1</v>
      </c>
      <c r="L1972">
        <v>701</v>
      </c>
      <c r="M1972" t="b">
        <v>1</v>
      </c>
      <c r="N1972" t="s">
        <v>8295</v>
      </c>
      <c r="O1972" s="16">
        <f>Table1[[#This Row],[pledged]]/Table1[[#This Row],[goal]]*100</f>
        <v>1131.8</v>
      </c>
      <c r="P1972" s="6">
        <f>IFERROR(Table1[[#This Row],[pledged]]/Table1[[#This Row],[backers_count]],0)</f>
        <v>80.727532097004286</v>
      </c>
      <c r="Q1972" t="str">
        <f>LEFT(Table1[[#This Row],[Category and Sub-Category]],FIND("/",Table1[[#This Row],[Category and Sub-Category]])-1)</f>
        <v>technology</v>
      </c>
      <c r="R1972" t="str">
        <f>RIGHT(Table1[[#This Row],[Category and Sub-Category]],LEN(Table1[[#This Row],[Category and Sub-Category]])-FIND("/",Table1[[#This Row],[Category and Sub-Category]]))</f>
        <v>hardware</v>
      </c>
      <c r="S1972" s="14">
        <f>(((Table1[[#This Row],[launched_at]]/60)/60)/24)+DATE(1970,1,1)</f>
        <v>41324.193298611113</v>
      </c>
      <c r="T1972" s="14">
        <f t="shared" si="30"/>
        <v>41384.151631944449</v>
      </c>
    </row>
    <row r="1973" spans="1:20" ht="43.5" x14ac:dyDescent="0.35">
      <c r="A1973">
        <v>1971</v>
      </c>
      <c r="B1973" s="1" t="s">
        <v>1972</v>
      </c>
      <c r="C1973" s="1" t="s">
        <v>6081</v>
      </c>
      <c r="D1973" s="6">
        <v>400000</v>
      </c>
      <c r="E1973" s="6">
        <v>1052110.8700000001</v>
      </c>
      <c r="F1973" t="s">
        <v>8219</v>
      </c>
      <c r="G1973" t="s">
        <v>8224</v>
      </c>
      <c r="H1973" t="s">
        <v>8246</v>
      </c>
      <c r="I1973">
        <v>1384488000</v>
      </c>
      <c r="J1973">
        <v>1381752061</v>
      </c>
      <c r="K1973" t="b">
        <v>1</v>
      </c>
      <c r="L1973">
        <v>3863</v>
      </c>
      <c r="M1973" t="b">
        <v>1</v>
      </c>
      <c r="N1973" t="s">
        <v>8295</v>
      </c>
      <c r="O1973" s="16">
        <f>Table1[[#This Row],[pledged]]/Table1[[#This Row],[goal]]*100</f>
        <v>263.02771750000005</v>
      </c>
      <c r="P1973" s="6">
        <f>IFERROR(Table1[[#This Row],[pledged]]/Table1[[#This Row],[backers_count]],0)</f>
        <v>272.35590732591254</v>
      </c>
      <c r="Q1973" t="str">
        <f>LEFT(Table1[[#This Row],[Category and Sub-Category]],FIND("/",Table1[[#This Row],[Category and Sub-Category]])-1)</f>
        <v>technology</v>
      </c>
      <c r="R1973" t="str">
        <f>RIGHT(Table1[[#This Row],[Category and Sub-Category]],LEN(Table1[[#This Row],[Category and Sub-Category]])-FIND("/",Table1[[#This Row],[Category and Sub-Category]]))</f>
        <v>hardware</v>
      </c>
      <c r="S1973" s="14">
        <f>(((Table1[[#This Row],[launched_at]]/60)/60)/24)+DATE(1970,1,1)</f>
        <v>41561.500706018516</v>
      </c>
      <c r="T1973" s="14">
        <f t="shared" si="30"/>
        <v>41593.166666666664</v>
      </c>
    </row>
    <row r="1974" spans="1:20" ht="43.5" x14ac:dyDescent="0.35">
      <c r="A1974">
        <v>1972</v>
      </c>
      <c r="B1974" s="1" t="s">
        <v>1973</v>
      </c>
      <c r="C1974" s="1" t="s">
        <v>6082</v>
      </c>
      <c r="D1974" s="6">
        <v>2500</v>
      </c>
      <c r="E1974" s="6">
        <v>16862</v>
      </c>
      <c r="F1974" t="s">
        <v>8219</v>
      </c>
      <c r="G1974" t="s">
        <v>8224</v>
      </c>
      <c r="H1974" t="s">
        <v>8246</v>
      </c>
      <c r="I1974">
        <v>1353201444</v>
      </c>
      <c r="J1974">
        <v>1350605844</v>
      </c>
      <c r="K1974" t="b">
        <v>1</v>
      </c>
      <c r="L1974">
        <v>238</v>
      </c>
      <c r="M1974" t="b">
        <v>1</v>
      </c>
      <c r="N1974" t="s">
        <v>8295</v>
      </c>
      <c r="O1974" s="16">
        <f>Table1[[#This Row],[pledged]]/Table1[[#This Row],[goal]]*100</f>
        <v>674.48</v>
      </c>
      <c r="P1974" s="6">
        <f>IFERROR(Table1[[#This Row],[pledged]]/Table1[[#This Row],[backers_count]],0)</f>
        <v>70.848739495798313</v>
      </c>
      <c r="Q1974" t="str">
        <f>LEFT(Table1[[#This Row],[Category and Sub-Category]],FIND("/",Table1[[#This Row],[Category and Sub-Category]])-1)</f>
        <v>technology</v>
      </c>
      <c r="R1974" t="str">
        <f>RIGHT(Table1[[#This Row],[Category and Sub-Category]],LEN(Table1[[#This Row],[Category and Sub-Category]])-FIND("/",Table1[[#This Row],[Category and Sub-Category]]))</f>
        <v>hardware</v>
      </c>
      <c r="S1974" s="14">
        <f>(((Table1[[#This Row],[launched_at]]/60)/60)/24)+DATE(1970,1,1)</f>
        <v>41201.012083333335</v>
      </c>
      <c r="T1974" s="14">
        <f t="shared" si="30"/>
        <v>41231.053749999999</v>
      </c>
    </row>
    <row r="1975" spans="1:20" ht="43.5" x14ac:dyDescent="0.35">
      <c r="A1975">
        <v>1973</v>
      </c>
      <c r="B1975" s="1" t="s">
        <v>1974</v>
      </c>
      <c r="C1975" s="1" t="s">
        <v>6083</v>
      </c>
      <c r="D1975" s="6">
        <v>198000</v>
      </c>
      <c r="E1975" s="6">
        <v>508525.01</v>
      </c>
      <c r="F1975" t="s">
        <v>8219</v>
      </c>
      <c r="G1975" t="s">
        <v>8224</v>
      </c>
      <c r="H1975" t="s">
        <v>8246</v>
      </c>
      <c r="I1975">
        <v>1470466800</v>
      </c>
      <c r="J1975">
        <v>1467134464</v>
      </c>
      <c r="K1975" t="b">
        <v>1</v>
      </c>
      <c r="L1975">
        <v>2051</v>
      </c>
      <c r="M1975" t="b">
        <v>1</v>
      </c>
      <c r="N1975" t="s">
        <v>8295</v>
      </c>
      <c r="O1975" s="16">
        <f>Table1[[#This Row],[pledged]]/Table1[[#This Row],[goal]]*100</f>
        <v>256.83081313131316</v>
      </c>
      <c r="P1975" s="6">
        <f>IFERROR(Table1[[#This Row],[pledged]]/Table1[[#This Row],[backers_count]],0)</f>
        <v>247.94003412969283</v>
      </c>
      <c r="Q1975" t="str">
        <f>LEFT(Table1[[#This Row],[Category and Sub-Category]],FIND("/",Table1[[#This Row],[Category and Sub-Category]])-1)</f>
        <v>technology</v>
      </c>
      <c r="R1975" t="str">
        <f>RIGHT(Table1[[#This Row],[Category and Sub-Category]],LEN(Table1[[#This Row],[Category and Sub-Category]])-FIND("/",Table1[[#This Row],[Category and Sub-Category]]))</f>
        <v>hardware</v>
      </c>
      <c r="S1975" s="14">
        <f>(((Table1[[#This Row],[launched_at]]/60)/60)/24)+DATE(1970,1,1)</f>
        <v>42549.722962962958</v>
      </c>
      <c r="T1975" s="14">
        <f t="shared" si="30"/>
        <v>42588.291666666672</v>
      </c>
    </row>
    <row r="1976" spans="1:20" ht="43.5" x14ac:dyDescent="0.35">
      <c r="A1976">
        <v>1974</v>
      </c>
      <c r="B1976" s="1" t="s">
        <v>1975</v>
      </c>
      <c r="C1976" s="1" t="s">
        <v>6084</v>
      </c>
      <c r="D1976" s="6">
        <v>20000</v>
      </c>
      <c r="E1976" s="6">
        <v>75099.199999999997</v>
      </c>
      <c r="F1976" t="s">
        <v>8219</v>
      </c>
      <c r="G1976" t="s">
        <v>8225</v>
      </c>
      <c r="H1976" t="s">
        <v>8247</v>
      </c>
      <c r="I1976">
        <v>1376899269</v>
      </c>
      <c r="J1976">
        <v>1371715269</v>
      </c>
      <c r="K1976" t="b">
        <v>1</v>
      </c>
      <c r="L1976">
        <v>402</v>
      </c>
      <c r="M1976" t="b">
        <v>1</v>
      </c>
      <c r="N1976" t="s">
        <v>8295</v>
      </c>
      <c r="O1976" s="16">
        <f>Table1[[#This Row],[pledged]]/Table1[[#This Row],[goal]]*100</f>
        <v>375.49599999999998</v>
      </c>
      <c r="P1976" s="6">
        <f>IFERROR(Table1[[#This Row],[pledged]]/Table1[[#This Row],[backers_count]],0)</f>
        <v>186.81393034825871</v>
      </c>
      <c r="Q1976" t="str">
        <f>LEFT(Table1[[#This Row],[Category and Sub-Category]],FIND("/",Table1[[#This Row],[Category and Sub-Category]])-1)</f>
        <v>technology</v>
      </c>
      <c r="R1976" t="str">
        <f>RIGHT(Table1[[#This Row],[Category and Sub-Category]],LEN(Table1[[#This Row],[Category and Sub-Category]])-FIND("/",Table1[[#This Row],[Category and Sub-Category]]))</f>
        <v>hardware</v>
      </c>
      <c r="S1976" s="14">
        <f>(((Table1[[#This Row],[launched_at]]/60)/60)/24)+DATE(1970,1,1)</f>
        <v>41445.334131944444</v>
      </c>
      <c r="T1976" s="14">
        <f t="shared" si="30"/>
        <v>41505.334131944444</v>
      </c>
    </row>
    <row r="1977" spans="1:20" ht="29" x14ac:dyDescent="0.35">
      <c r="A1977">
        <v>1975</v>
      </c>
      <c r="B1977" s="1" t="s">
        <v>1976</v>
      </c>
      <c r="C1977" s="1" t="s">
        <v>6085</v>
      </c>
      <c r="D1977" s="6">
        <v>16000</v>
      </c>
      <c r="E1977" s="6">
        <v>33393.339999999997</v>
      </c>
      <c r="F1977" t="s">
        <v>8219</v>
      </c>
      <c r="G1977" t="s">
        <v>8224</v>
      </c>
      <c r="H1977" t="s">
        <v>8246</v>
      </c>
      <c r="I1977">
        <v>1362938851</v>
      </c>
      <c r="J1977">
        <v>1360346851</v>
      </c>
      <c r="K1977" t="b">
        <v>1</v>
      </c>
      <c r="L1977">
        <v>253</v>
      </c>
      <c r="M1977" t="b">
        <v>1</v>
      </c>
      <c r="N1977" t="s">
        <v>8295</v>
      </c>
      <c r="O1977" s="16">
        <f>Table1[[#This Row],[pledged]]/Table1[[#This Row],[goal]]*100</f>
        <v>208.70837499999996</v>
      </c>
      <c r="P1977" s="6">
        <f>IFERROR(Table1[[#This Row],[pledged]]/Table1[[#This Row],[backers_count]],0)</f>
        <v>131.98948616600788</v>
      </c>
      <c r="Q1977" t="str">
        <f>LEFT(Table1[[#This Row],[Category and Sub-Category]],FIND("/",Table1[[#This Row],[Category and Sub-Category]])-1)</f>
        <v>technology</v>
      </c>
      <c r="R1977" t="str">
        <f>RIGHT(Table1[[#This Row],[Category and Sub-Category]],LEN(Table1[[#This Row],[Category and Sub-Category]])-FIND("/",Table1[[#This Row],[Category and Sub-Category]]))</f>
        <v>hardware</v>
      </c>
      <c r="S1977" s="14">
        <f>(((Table1[[#This Row],[launched_at]]/60)/60)/24)+DATE(1970,1,1)</f>
        <v>41313.755219907405</v>
      </c>
      <c r="T1977" s="14">
        <f t="shared" si="30"/>
        <v>41343.755219907405</v>
      </c>
    </row>
    <row r="1978" spans="1:20" ht="29" x14ac:dyDescent="0.35">
      <c r="A1978">
        <v>1976</v>
      </c>
      <c r="B1978" s="1" t="s">
        <v>1977</v>
      </c>
      <c r="C1978" s="1" t="s">
        <v>6086</v>
      </c>
      <c r="D1978" s="6">
        <v>4000</v>
      </c>
      <c r="E1978" s="6">
        <v>13864</v>
      </c>
      <c r="F1978" t="s">
        <v>8219</v>
      </c>
      <c r="G1978" t="s">
        <v>8225</v>
      </c>
      <c r="H1978" t="s">
        <v>8247</v>
      </c>
      <c r="I1978">
        <v>1373751325</v>
      </c>
      <c r="J1978">
        <v>1371159325</v>
      </c>
      <c r="K1978" t="b">
        <v>1</v>
      </c>
      <c r="L1978">
        <v>473</v>
      </c>
      <c r="M1978" t="b">
        <v>1</v>
      </c>
      <c r="N1978" t="s">
        <v>8295</v>
      </c>
      <c r="O1978" s="16">
        <f>Table1[[#This Row],[pledged]]/Table1[[#This Row],[goal]]*100</f>
        <v>346.6</v>
      </c>
      <c r="P1978" s="6">
        <f>IFERROR(Table1[[#This Row],[pledged]]/Table1[[#This Row],[backers_count]],0)</f>
        <v>29.310782241014799</v>
      </c>
      <c r="Q1978" t="str">
        <f>LEFT(Table1[[#This Row],[Category and Sub-Category]],FIND("/",Table1[[#This Row],[Category and Sub-Category]])-1)</f>
        <v>technology</v>
      </c>
      <c r="R1978" t="str">
        <f>RIGHT(Table1[[#This Row],[Category and Sub-Category]],LEN(Table1[[#This Row],[Category and Sub-Category]])-FIND("/",Table1[[#This Row],[Category and Sub-Category]]))</f>
        <v>hardware</v>
      </c>
      <c r="S1978" s="14">
        <f>(((Table1[[#This Row],[launched_at]]/60)/60)/24)+DATE(1970,1,1)</f>
        <v>41438.899594907409</v>
      </c>
      <c r="T1978" s="14">
        <f t="shared" si="30"/>
        <v>41468.899594907409</v>
      </c>
    </row>
    <row r="1979" spans="1:20" ht="43.5" x14ac:dyDescent="0.35">
      <c r="A1979">
        <v>1977</v>
      </c>
      <c r="B1979" s="1" t="s">
        <v>1978</v>
      </c>
      <c r="C1979" s="1" t="s">
        <v>6087</v>
      </c>
      <c r="D1979" s="6">
        <v>50000</v>
      </c>
      <c r="E1979" s="6">
        <v>201165</v>
      </c>
      <c r="F1979" t="s">
        <v>8219</v>
      </c>
      <c r="G1979" t="s">
        <v>8224</v>
      </c>
      <c r="H1979" t="s">
        <v>8246</v>
      </c>
      <c r="I1979">
        <v>1450511940</v>
      </c>
      <c r="J1979">
        <v>1446527540</v>
      </c>
      <c r="K1979" t="b">
        <v>1</v>
      </c>
      <c r="L1979">
        <v>821</v>
      </c>
      <c r="M1979" t="b">
        <v>1</v>
      </c>
      <c r="N1979" t="s">
        <v>8295</v>
      </c>
      <c r="O1979" s="16">
        <f>Table1[[#This Row],[pledged]]/Table1[[#This Row],[goal]]*100</f>
        <v>402.33</v>
      </c>
      <c r="P1979" s="6">
        <f>IFERROR(Table1[[#This Row],[pledged]]/Table1[[#This Row],[backers_count]],0)</f>
        <v>245.02436053593178</v>
      </c>
      <c r="Q1979" t="str">
        <f>LEFT(Table1[[#This Row],[Category and Sub-Category]],FIND("/",Table1[[#This Row],[Category and Sub-Category]])-1)</f>
        <v>technology</v>
      </c>
      <c r="R1979" t="str">
        <f>RIGHT(Table1[[#This Row],[Category and Sub-Category]],LEN(Table1[[#This Row],[Category and Sub-Category]])-FIND("/",Table1[[#This Row],[Category and Sub-Category]]))</f>
        <v>hardware</v>
      </c>
      <c r="S1979" s="14">
        <f>(((Table1[[#This Row],[launched_at]]/60)/60)/24)+DATE(1970,1,1)</f>
        <v>42311.216898148152</v>
      </c>
      <c r="T1979" s="14">
        <f t="shared" si="30"/>
        <v>42357.332638888889</v>
      </c>
    </row>
    <row r="1980" spans="1:20" ht="43.5" x14ac:dyDescent="0.35">
      <c r="A1980">
        <v>1978</v>
      </c>
      <c r="B1980" s="1" t="s">
        <v>1979</v>
      </c>
      <c r="C1980" s="1" t="s">
        <v>6088</v>
      </c>
      <c r="D1980" s="6">
        <v>50000</v>
      </c>
      <c r="E1980" s="6">
        <v>513422.57</v>
      </c>
      <c r="F1980" t="s">
        <v>8219</v>
      </c>
      <c r="G1980" t="s">
        <v>8224</v>
      </c>
      <c r="H1980" t="s">
        <v>8246</v>
      </c>
      <c r="I1980">
        <v>1339484400</v>
      </c>
      <c r="J1980">
        <v>1336627492</v>
      </c>
      <c r="K1980" t="b">
        <v>1</v>
      </c>
      <c r="L1980">
        <v>388</v>
      </c>
      <c r="M1980" t="b">
        <v>1</v>
      </c>
      <c r="N1980" t="s">
        <v>8295</v>
      </c>
      <c r="O1980" s="16">
        <f>Table1[[#This Row],[pledged]]/Table1[[#This Row],[goal]]*100</f>
        <v>1026.8451399999999</v>
      </c>
      <c r="P1980" s="6">
        <f>IFERROR(Table1[[#This Row],[pledged]]/Table1[[#This Row],[backers_count]],0)</f>
        <v>1323.2540463917526</v>
      </c>
      <c r="Q1980" t="str">
        <f>LEFT(Table1[[#This Row],[Category and Sub-Category]],FIND("/",Table1[[#This Row],[Category and Sub-Category]])-1)</f>
        <v>technology</v>
      </c>
      <c r="R1980" t="str">
        <f>RIGHT(Table1[[#This Row],[Category and Sub-Category]],LEN(Table1[[#This Row],[Category and Sub-Category]])-FIND("/",Table1[[#This Row],[Category and Sub-Category]]))</f>
        <v>hardware</v>
      </c>
      <c r="S1980" s="14">
        <f>(((Table1[[#This Row],[launched_at]]/60)/60)/24)+DATE(1970,1,1)</f>
        <v>41039.225601851853</v>
      </c>
      <c r="T1980" s="14">
        <f t="shared" si="30"/>
        <v>41072.291666666664</v>
      </c>
    </row>
    <row r="1981" spans="1:20" ht="43.5" x14ac:dyDescent="0.35">
      <c r="A1981">
        <v>1979</v>
      </c>
      <c r="B1981" s="1" t="s">
        <v>1980</v>
      </c>
      <c r="C1981" s="1" t="s">
        <v>6089</v>
      </c>
      <c r="D1981" s="6">
        <v>200000</v>
      </c>
      <c r="E1981" s="6">
        <v>229802.31</v>
      </c>
      <c r="F1981" t="s">
        <v>8219</v>
      </c>
      <c r="G1981" t="s">
        <v>8224</v>
      </c>
      <c r="H1981" t="s">
        <v>8246</v>
      </c>
      <c r="I1981">
        <v>1447909140</v>
      </c>
      <c r="J1981">
        <v>1444734146</v>
      </c>
      <c r="K1981" t="b">
        <v>1</v>
      </c>
      <c r="L1981">
        <v>813</v>
      </c>
      <c r="M1981" t="b">
        <v>1</v>
      </c>
      <c r="N1981" t="s">
        <v>8295</v>
      </c>
      <c r="O1981" s="16">
        <f>Table1[[#This Row],[pledged]]/Table1[[#This Row],[goal]]*100</f>
        <v>114.901155</v>
      </c>
      <c r="P1981" s="6">
        <f>IFERROR(Table1[[#This Row],[pledged]]/Table1[[#This Row],[backers_count]],0)</f>
        <v>282.65966789667897</v>
      </c>
      <c r="Q1981" t="str">
        <f>LEFT(Table1[[#This Row],[Category and Sub-Category]],FIND("/",Table1[[#This Row],[Category and Sub-Category]])-1)</f>
        <v>technology</v>
      </c>
      <c r="R1981" t="str">
        <f>RIGHT(Table1[[#This Row],[Category and Sub-Category]],LEN(Table1[[#This Row],[Category and Sub-Category]])-FIND("/",Table1[[#This Row],[Category and Sub-Category]]))</f>
        <v>hardware</v>
      </c>
      <c r="S1981" s="14">
        <f>(((Table1[[#This Row],[launched_at]]/60)/60)/24)+DATE(1970,1,1)</f>
        <v>42290.460023148145</v>
      </c>
      <c r="T1981" s="14">
        <f t="shared" si="30"/>
        <v>42327.207638888889</v>
      </c>
    </row>
    <row r="1982" spans="1:20" ht="29" x14ac:dyDescent="0.35">
      <c r="A1982">
        <v>1980</v>
      </c>
      <c r="B1982" s="1" t="s">
        <v>1981</v>
      </c>
      <c r="C1982" s="1" t="s">
        <v>6090</v>
      </c>
      <c r="D1982" s="6">
        <v>50000</v>
      </c>
      <c r="E1982" s="6">
        <v>177412.01</v>
      </c>
      <c r="F1982" t="s">
        <v>8219</v>
      </c>
      <c r="G1982" t="s">
        <v>8236</v>
      </c>
      <c r="H1982" t="s">
        <v>8249</v>
      </c>
      <c r="I1982">
        <v>1459684862</v>
      </c>
      <c r="J1982">
        <v>1456232462</v>
      </c>
      <c r="K1982" t="b">
        <v>1</v>
      </c>
      <c r="L1982">
        <v>1945</v>
      </c>
      <c r="M1982" t="b">
        <v>1</v>
      </c>
      <c r="N1982" t="s">
        <v>8295</v>
      </c>
      <c r="O1982" s="16">
        <f>Table1[[#This Row],[pledged]]/Table1[[#This Row],[goal]]*100</f>
        <v>354.82402000000002</v>
      </c>
      <c r="P1982" s="6">
        <f>IFERROR(Table1[[#This Row],[pledged]]/Table1[[#This Row],[backers_count]],0)</f>
        <v>91.214401028277635</v>
      </c>
      <c r="Q1982" t="str">
        <f>LEFT(Table1[[#This Row],[Category and Sub-Category]],FIND("/",Table1[[#This Row],[Category and Sub-Category]])-1)</f>
        <v>technology</v>
      </c>
      <c r="R1982" t="str">
        <f>RIGHT(Table1[[#This Row],[Category and Sub-Category]],LEN(Table1[[#This Row],[Category and Sub-Category]])-FIND("/",Table1[[#This Row],[Category and Sub-Category]]))</f>
        <v>hardware</v>
      </c>
      <c r="S1982" s="14">
        <f>(((Table1[[#This Row],[launched_at]]/60)/60)/24)+DATE(1970,1,1)</f>
        <v>42423.542384259257</v>
      </c>
      <c r="T1982" s="14">
        <f t="shared" si="30"/>
        <v>42463.500717592593</v>
      </c>
    </row>
    <row r="1983" spans="1:20" ht="43.5" x14ac:dyDescent="0.35">
      <c r="A1983">
        <v>1981</v>
      </c>
      <c r="B1983" s="1" t="s">
        <v>1982</v>
      </c>
      <c r="C1983" s="1" t="s">
        <v>6091</v>
      </c>
      <c r="D1983" s="6">
        <v>7500</v>
      </c>
      <c r="E1983" s="6">
        <v>381</v>
      </c>
      <c r="F1983" t="s">
        <v>8221</v>
      </c>
      <c r="G1983" t="s">
        <v>8229</v>
      </c>
      <c r="H1983" t="s">
        <v>8251</v>
      </c>
      <c r="I1983">
        <v>1404926665</v>
      </c>
      <c r="J1983">
        <v>1402334665</v>
      </c>
      <c r="K1983" t="b">
        <v>0</v>
      </c>
      <c r="L1983">
        <v>12</v>
      </c>
      <c r="M1983" t="b">
        <v>0</v>
      </c>
      <c r="N1983" t="s">
        <v>8296</v>
      </c>
      <c r="O1983" s="16">
        <f>Table1[[#This Row],[pledged]]/Table1[[#This Row],[goal]]*100</f>
        <v>5.08</v>
      </c>
      <c r="P1983" s="6">
        <f>IFERROR(Table1[[#This Row],[pledged]]/Table1[[#This Row],[backers_count]],0)</f>
        <v>31.75</v>
      </c>
      <c r="Q1983" t="str">
        <f>LEFT(Table1[[#This Row],[Category and Sub-Category]],FIND("/",Table1[[#This Row],[Category and Sub-Category]])-1)</f>
        <v>photography</v>
      </c>
      <c r="R1983" t="str">
        <f>RIGHT(Table1[[#This Row],[Category and Sub-Category]],LEN(Table1[[#This Row],[Category and Sub-Category]])-FIND("/",Table1[[#This Row],[Category and Sub-Category]]))</f>
        <v>people</v>
      </c>
      <c r="S1983" s="14">
        <f>(((Table1[[#This Row],[launched_at]]/60)/60)/24)+DATE(1970,1,1)</f>
        <v>41799.725289351853</v>
      </c>
      <c r="T1983" s="14">
        <f t="shared" si="30"/>
        <v>41829.725289351853</v>
      </c>
    </row>
    <row r="1984" spans="1:20" ht="43.5" x14ac:dyDescent="0.35">
      <c r="A1984">
        <v>1982</v>
      </c>
      <c r="B1984" s="1" t="s">
        <v>1983</v>
      </c>
      <c r="C1984" s="1" t="s">
        <v>6092</v>
      </c>
      <c r="D1984" s="6">
        <v>180000</v>
      </c>
      <c r="E1984" s="6">
        <v>0</v>
      </c>
      <c r="F1984" t="s">
        <v>8221</v>
      </c>
      <c r="G1984" t="s">
        <v>8231</v>
      </c>
      <c r="H1984" t="s">
        <v>8252</v>
      </c>
      <c r="I1984">
        <v>1480863887</v>
      </c>
      <c r="J1984">
        <v>1478268287</v>
      </c>
      <c r="K1984" t="b">
        <v>0</v>
      </c>
      <c r="L1984">
        <v>0</v>
      </c>
      <c r="M1984" t="b">
        <v>0</v>
      </c>
      <c r="N1984" t="s">
        <v>8296</v>
      </c>
      <c r="O1984" s="16">
        <f>Table1[[#This Row],[pledged]]/Table1[[#This Row],[goal]]*100</f>
        <v>0</v>
      </c>
      <c r="P1984" s="6">
        <f>IFERROR(Table1[[#This Row],[pledged]]/Table1[[#This Row],[backers_count]],0)</f>
        <v>0</v>
      </c>
      <c r="Q1984" t="str">
        <f>LEFT(Table1[[#This Row],[Category and Sub-Category]],FIND("/",Table1[[#This Row],[Category and Sub-Category]])-1)</f>
        <v>photography</v>
      </c>
      <c r="R1984" t="str">
        <f>RIGHT(Table1[[#This Row],[Category and Sub-Category]],LEN(Table1[[#This Row],[Category and Sub-Category]])-FIND("/",Table1[[#This Row],[Category and Sub-Category]]))</f>
        <v>people</v>
      </c>
      <c r="S1984" s="14">
        <f>(((Table1[[#This Row],[launched_at]]/60)/60)/24)+DATE(1970,1,1)</f>
        <v>42678.586655092593</v>
      </c>
      <c r="T1984" s="14">
        <f t="shared" si="30"/>
        <v>42708.628321759257</v>
      </c>
    </row>
    <row r="1985" spans="1:20" ht="43.5" x14ac:dyDescent="0.35">
      <c r="A1985">
        <v>1983</v>
      </c>
      <c r="B1985" s="1" t="s">
        <v>1984</v>
      </c>
      <c r="C1985" s="1" t="s">
        <v>6093</v>
      </c>
      <c r="D1985" s="6">
        <v>33000</v>
      </c>
      <c r="E1985" s="6">
        <v>1419</v>
      </c>
      <c r="F1985" t="s">
        <v>8221</v>
      </c>
      <c r="G1985" t="s">
        <v>8224</v>
      </c>
      <c r="H1985" t="s">
        <v>8246</v>
      </c>
      <c r="I1985">
        <v>1472799600</v>
      </c>
      <c r="J1985">
        <v>1470874618</v>
      </c>
      <c r="K1985" t="b">
        <v>0</v>
      </c>
      <c r="L1985">
        <v>16</v>
      </c>
      <c r="M1985" t="b">
        <v>0</v>
      </c>
      <c r="N1985" t="s">
        <v>8296</v>
      </c>
      <c r="O1985" s="16">
        <f>Table1[[#This Row],[pledged]]/Table1[[#This Row],[goal]]*100</f>
        <v>4.3</v>
      </c>
      <c r="P1985" s="6">
        <f>IFERROR(Table1[[#This Row],[pledged]]/Table1[[#This Row],[backers_count]],0)</f>
        <v>88.6875</v>
      </c>
      <c r="Q1985" t="str">
        <f>LEFT(Table1[[#This Row],[Category and Sub-Category]],FIND("/",Table1[[#This Row],[Category and Sub-Category]])-1)</f>
        <v>photography</v>
      </c>
      <c r="R1985" t="str">
        <f>RIGHT(Table1[[#This Row],[Category and Sub-Category]],LEN(Table1[[#This Row],[Category and Sub-Category]])-FIND("/",Table1[[#This Row],[Category and Sub-Category]]))</f>
        <v>people</v>
      </c>
      <c r="S1985" s="14">
        <f>(((Table1[[#This Row],[launched_at]]/60)/60)/24)+DATE(1970,1,1)</f>
        <v>42593.011782407411</v>
      </c>
      <c r="T1985" s="14">
        <f t="shared" si="30"/>
        <v>42615.291666666672</v>
      </c>
    </row>
    <row r="1986" spans="1:20" ht="58" x14ac:dyDescent="0.35">
      <c r="A1986">
        <v>1984</v>
      </c>
      <c r="B1986" s="1" t="s">
        <v>1985</v>
      </c>
      <c r="C1986" s="1" t="s">
        <v>6094</v>
      </c>
      <c r="D1986" s="6">
        <v>15000</v>
      </c>
      <c r="E1986" s="6">
        <v>3172</v>
      </c>
      <c r="F1986" t="s">
        <v>8221</v>
      </c>
      <c r="G1986" t="s">
        <v>8224</v>
      </c>
      <c r="H1986" t="s">
        <v>8246</v>
      </c>
      <c r="I1986">
        <v>1417377481</v>
      </c>
      <c r="J1986">
        <v>1412189881</v>
      </c>
      <c r="K1986" t="b">
        <v>0</v>
      </c>
      <c r="L1986">
        <v>7</v>
      </c>
      <c r="M1986" t="b">
        <v>0</v>
      </c>
      <c r="N1986" t="s">
        <v>8296</v>
      </c>
      <c r="O1986" s="16">
        <f>Table1[[#This Row],[pledged]]/Table1[[#This Row],[goal]]*100</f>
        <v>21.146666666666665</v>
      </c>
      <c r="P1986" s="6">
        <f>IFERROR(Table1[[#This Row],[pledged]]/Table1[[#This Row],[backers_count]],0)</f>
        <v>453.14285714285717</v>
      </c>
      <c r="Q1986" t="str">
        <f>LEFT(Table1[[#This Row],[Category and Sub-Category]],FIND("/",Table1[[#This Row],[Category and Sub-Category]])-1)</f>
        <v>photography</v>
      </c>
      <c r="R1986" t="str">
        <f>RIGHT(Table1[[#This Row],[Category and Sub-Category]],LEN(Table1[[#This Row],[Category and Sub-Category]])-FIND("/",Table1[[#This Row],[Category and Sub-Category]]))</f>
        <v>people</v>
      </c>
      <c r="S1986" s="14">
        <f>(((Table1[[#This Row],[launched_at]]/60)/60)/24)+DATE(1970,1,1)</f>
        <v>41913.790289351848</v>
      </c>
      <c r="T1986" s="14">
        <f t="shared" ref="T1986:T2049" si="31">(((I1986/60)/60)/24)+DATE(1970,1,1)</f>
        <v>41973.831956018519</v>
      </c>
    </row>
    <row r="1987" spans="1:20" ht="43.5" x14ac:dyDescent="0.35">
      <c r="A1987">
        <v>1985</v>
      </c>
      <c r="B1987" s="1" t="s">
        <v>1986</v>
      </c>
      <c r="C1987" s="1" t="s">
        <v>6095</v>
      </c>
      <c r="D1987" s="6">
        <v>1600</v>
      </c>
      <c r="E1987" s="6">
        <v>51</v>
      </c>
      <c r="F1987" t="s">
        <v>8221</v>
      </c>
      <c r="G1987" t="s">
        <v>8225</v>
      </c>
      <c r="H1987" t="s">
        <v>8247</v>
      </c>
      <c r="I1987">
        <v>1470178800</v>
      </c>
      <c r="J1987">
        <v>1467650771</v>
      </c>
      <c r="K1987" t="b">
        <v>0</v>
      </c>
      <c r="L1987">
        <v>4</v>
      </c>
      <c r="M1987" t="b">
        <v>0</v>
      </c>
      <c r="N1987" t="s">
        <v>8296</v>
      </c>
      <c r="O1987" s="16">
        <f>Table1[[#This Row],[pledged]]/Table1[[#This Row],[goal]]*100</f>
        <v>3.1875</v>
      </c>
      <c r="P1987" s="6">
        <f>IFERROR(Table1[[#This Row],[pledged]]/Table1[[#This Row],[backers_count]],0)</f>
        <v>12.75</v>
      </c>
      <c r="Q1987" t="str">
        <f>LEFT(Table1[[#This Row],[Category and Sub-Category]],FIND("/",Table1[[#This Row],[Category and Sub-Category]])-1)</f>
        <v>photography</v>
      </c>
      <c r="R1987" t="str">
        <f>RIGHT(Table1[[#This Row],[Category and Sub-Category]],LEN(Table1[[#This Row],[Category and Sub-Category]])-FIND("/",Table1[[#This Row],[Category and Sub-Category]]))</f>
        <v>people</v>
      </c>
      <c r="S1987" s="14">
        <f>(((Table1[[#This Row],[launched_at]]/60)/60)/24)+DATE(1970,1,1)</f>
        <v>42555.698738425926</v>
      </c>
      <c r="T1987" s="14">
        <f t="shared" si="31"/>
        <v>42584.958333333328</v>
      </c>
    </row>
    <row r="1988" spans="1:20" ht="43.5" x14ac:dyDescent="0.35">
      <c r="A1988">
        <v>1986</v>
      </c>
      <c r="B1988" s="1" t="s">
        <v>1987</v>
      </c>
      <c r="C1988" s="1" t="s">
        <v>6096</v>
      </c>
      <c r="D1988" s="6">
        <v>2000</v>
      </c>
      <c r="E1988" s="6">
        <v>1</v>
      </c>
      <c r="F1988" t="s">
        <v>8221</v>
      </c>
      <c r="G1988" t="s">
        <v>8225</v>
      </c>
      <c r="H1988" t="s">
        <v>8247</v>
      </c>
      <c r="I1988">
        <v>1457947483</v>
      </c>
      <c r="J1988">
        <v>1455359083</v>
      </c>
      <c r="K1988" t="b">
        <v>0</v>
      </c>
      <c r="L1988">
        <v>1</v>
      </c>
      <c r="M1988" t="b">
        <v>0</v>
      </c>
      <c r="N1988" t="s">
        <v>8296</v>
      </c>
      <c r="O1988" s="16">
        <f>Table1[[#This Row],[pledged]]/Table1[[#This Row],[goal]]*100</f>
        <v>0.05</v>
      </c>
      <c r="P1988" s="6">
        <f>IFERROR(Table1[[#This Row],[pledged]]/Table1[[#This Row],[backers_count]],0)</f>
        <v>1</v>
      </c>
      <c r="Q1988" t="str">
        <f>LEFT(Table1[[#This Row],[Category and Sub-Category]],FIND("/",Table1[[#This Row],[Category and Sub-Category]])-1)</f>
        <v>photography</v>
      </c>
      <c r="R1988" t="str">
        <f>RIGHT(Table1[[#This Row],[Category and Sub-Category]],LEN(Table1[[#This Row],[Category and Sub-Category]])-FIND("/",Table1[[#This Row],[Category and Sub-Category]]))</f>
        <v>people</v>
      </c>
      <c r="S1988" s="14">
        <f>(((Table1[[#This Row],[launched_at]]/60)/60)/24)+DATE(1970,1,1)</f>
        <v>42413.433831018512</v>
      </c>
      <c r="T1988" s="14">
        <f t="shared" si="31"/>
        <v>42443.392164351855</v>
      </c>
    </row>
    <row r="1989" spans="1:20" ht="29" x14ac:dyDescent="0.35">
      <c r="A1989">
        <v>1987</v>
      </c>
      <c r="B1989" s="1" t="s">
        <v>1988</v>
      </c>
      <c r="C1989" s="1" t="s">
        <v>6097</v>
      </c>
      <c r="D1989" s="6">
        <v>5500</v>
      </c>
      <c r="E1989" s="6">
        <v>2336</v>
      </c>
      <c r="F1989" t="s">
        <v>8221</v>
      </c>
      <c r="G1989" t="s">
        <v>8225</v>
      </c>
      <c r="H1989" t="s">
        <v>8247</v>
      </c>
      <c r="I1989">
        <v>1425223276</v>
      </c>
      <c r="J1989">
        <v>1422631276</v>
      </c>
      <c r="K1989" t="b">
        <v>0</v>
      </c>
      <c r="L1989">
        <v>28</v>
      </c>
      <c r="M1989" t="b">
        <v>0</v>
      </c>
      <c r="N1989" t="s">
        <v>8296</v>
      </c>
      <c r="O1989" s="16">
        <f>Table1[[#This Row],[pledged]]/Table1[[#This Row],[goal]]*100</f>
        <v>42.472727272727276</v>
      </c>
      <c r="P1989" s="6">
        <f>IFERROR(Table1[[#This Row],[pledged]]/Table1[[#This Row],[backers_count]],0)</f>
        <v>83.428571428571431</v>
      </c>
      <c r="Q1989" t="str">
        <f>LEFT(Table1[[#This Row],[Category and Sub-Category]],FIND("/",Table1[[#This Row],[Category and Sub-Category]])-1)</f>
        <v>photography</v>
      </c>
      <c r="R1989" t="str">
        <f>RIGHT(Table1[[#This Row],[Category and Sub-Category]],LEN(Table1[[#This Row],[Category and Sub-Category]])-FIND("/",Table1[[#This Row],[Category and Sub-Category]]))</f>
        <v>people</v>
      </c>
      <c r="S1989" s="14">
        <f>(((Table1[[#This Row],[launched_at]]/60)/60)/24)+DATE(1970,1,1)</f>
        <v>42034.639768518522</v>
      </c>
      <c r="T1989" s="14">
        <f t="shared" si="31"/>
        <v>42064.639768518522</v>
      </c>
    </row>
    <row r="1990" spans="1:20" x14ac:dyDescent="0.35">
      <c r="A1990">
        <v>1988</v>
      </c>
      <c r="B1990" s="1" t="s">
        <v>1989</v>
      </c>
      <c r="C1990" s="1" t="s">
        <v>6098</v>
      </c>
      <c r="D1990" s="6">
        <v>6000</v>
      </c>
      <c r="E1990" s="6">
        <v>25</v>
      </c>
      <c r="F1990" t="s">
        <v>8221</v>
      </c>
      <c r="G1990" t="s">
        <v>8224</v>
      </c>
      <c r="H1990" t="s">
        <v>8246</v>
      </c>
      <c r="I1990">
        <v>1440094742</v>
      </c>
      <c r="J1990">
        <v>1437502742</v>
      </c>
      <c r="K1990" t="b">
        <v>0</v>
      </c>
      <c r="L1990">
        <v>1</v>
      </c>
      <c r="M1990" t="b">
        <v>0</v>
      </c>
      <c r="N1990" t="s">
        <v>8296</v>
      </c>
      <c r="O1990" s="16">
        <f>Table1[[#This Row],[pledged]]/Table1[[#This Row],[goal]]*100</f>
        <v>0.41666666666666669</v>
      </c>
      <c r="P1990" s="6">
        <f>IFERROR(Table1[[#This Row],[pledged]]/Table1[[#This Row],[backers_count]],0)</f>
        <v>25</v>
      </c>
      <c r="Q1990" t="str">
        <f>LEFT(Table1[[#This Row],[Category and Sub-Category]],FIND("/",Table1[[#This Row],[Category and Sub-Category]])-1)</f>
        <v>photography</v>
      </c>
      <c r="R1990" t="str">
        <f>RIGHT(Table1[[#This Row],[Category and Sub-Category]],LEN(Table1[[#This Row],[Category and Sub-Category]])-FIND("/",Table1[[#This Row],[Category and Sub-Category]]))</f>
        <v>people</v>
      </c>
      <c r="S1990" s="14">
        <f>(((Table1[[#This Row],[launched_at]]/60)/60)/24)+DATE(1970,1,1)</f>
        <v>42206.763217592597</v>
      </c>
      <c r="T1990" s="14">
        <f t="shared" si="31"/>
        <v>42236.763217592597</v>
      </c>
    </row>
    <row r="1991" spans="1:20" ht="43.5" x14ac:dyDescent="0.35">
      <c r="A1991">
        <v>1989</v>
      </c>
      <c r="B1991" s="1" t="s">
        <v>1990</v>
      </c>
      <c r="C1991" s="1" t="s">
        <v>6099</v>
      </c>
      <c r="D1991" s="6">
        <v>5000</v>
      </c>
      <c r="E1991" s="6">
        <v>50</v>
      </c>
      <c r="F1991" t="s">
        <v>8221</v>
      </c>
      <c r="G1991" t="s">
        <v>8224</v>
      </c>
      <c r="H1991" t="s">
        <v>8246</v>
      </c>
      <c r="I1991">
        <v>1481473208</v>
      </c>
      <c r="J1991">
        <v>1478881208</v>
      </c>
      <c r="K1991" t="b">
        <v>0</v>
      </c>
      <c r="L1991">
        <v>1</v>
      </c>
      <c r="M1991" t="b">
        <v>0</v>
      </c>
      <c r="N1991" t="s">
        <v>8296</v>
      </c>
      <c r="O1991" s="16">
        <f>Table1[[#This Row],[pledged]]/Table1[[#This Row],[goal]]*100</f>
        <v>1</v>
      </c>
      <c r="P1991" s="6">
        <f>IFERROR(Table1[[#This Row],[pledged]]/Table1[[#This Row],[backers_count]],0)</f>
        <v>50</v>
      </c>
      <c r="Q1991" t="str">
        <f>LEFT(Table1[[#This Row],[Category and Sub-Category]],FIND("/",Table1[[#This Row],[Category and Sub-Category]])-1)</f>
        <v>photography</v>
      </c>
      <c r="R1991" t="str">
        <f>RIGHT(Table1[[#This Row],[Category and Sub-Category]],LEN(Table1[[#This Row],[Category and Sub-Category]])-FIND("/",Table1[[#This Row],[Category and Sub-Category]]))</f>
        <v>people</v>
      </c>
      <c r="S1991" s="14">
        <f>(((Table1[[#This Row],[launched_at]]/60)/60)/24)+DATE(1970,1,1)</f>
        <v>42685.680648148147</v>
      </c>
      <c r="T1991" s="14">
        <f t="shared" si="31"/>
        <v>42715.680648148147</v>
      </c>
    </row>
    <row r="1992" spans="1:20" ht="43.5" x14ac:dyDescent="0.35">
      <c r="A1992">
        <v>1990</v>
      </c>
      <c r="B1992" s="1" t="s">
        <v>1991</v>
      </c>
      <c r="C1992" s="1" t="s">
        <v>6100</v>
      </c>
      <c r="D1992" s="6">
        <v>3000</v>
      </c>
      <c r="E1992" s="6">
        <v>509</v>
      </c>
      <c r="F1992" t="s">
        <v>8221</v>
      </c>
      <c r="G1992" t="s">
        <v>8224</v>
      </c>
      <c r="H1992" t="s">
        <v>8246</v>
      </c>
      <c r="I1992">
        <v>1455338532</v>
      </c>
      <c r="J1992">
        <v>1454042532</v>
      </c>
      <c r="K1992" t="b">
        <v>0</v>
      </c>
      <c r="L1992">
        <v>5</v>
      </c>
      <c r="M1992" t="b">
        <v>0</v>
      </c>
      <c r="N1992" t="s">
        <v>8296</v>
      </c>
      <c r="O1992" s="16">
        <f>Table1[[#This Row],[pledged]]/Table1[[#This Row],[goal]]*100</f>
        <v>16.966666666666665</v>
      </c>
      <c r="P1992" s="6">
        <f>IFERROR(Table1[[#This Row],[pledged]]/Table1[[#This Row],[backers_count]],0)</f>
        <v>101.8</v>
      </c>
      <c r="Q1992" t="str">
        <f>LEFT(Table1[[#This Row],[Category and Sub-Category]],FIND("/",Table1[[#This Row],[Category and Sub-Category]])-1)</f>
        <v>photography</v>
      </c>
      <c r="R1992" t="str">
        <f>RIGHT(Table1[[#This Row],[Category and Sub-Category]],LEN(Table1[[#This Row],[Category and Sub-Category]])-FIND("/",Table1[[#This Row],[Category and Sub-Category]]))</f>
        <v>people</v>
      </c>
      <c r="S1992" s="14">
        <f>(((Table1[[#This Row],[launched_at]]/60)/60)/24)+DATE(1970,1,1)</f>
        <v>42398.195972222224</v>
      </c>
      <c r="T1992" s="14">
        <f t="shared" si="31"/>
        <v>42413.195972222224</v>
      </c>
    </row>
    <row r="1993" spans="1:20" ht="29" x14ac:dyDescent="0.35">
      <c r="A1993">
        <v>1991</v>
      </c>
      <c r="B1993" s="1" t="s">
        <v>1992</v>
      </c>
      <c r="C1993" s="1" t="s">
        <v>6101</v>
      </c>
      <c r="D1993" s="6">
        <v>2000</v>
      </c>
      <c r="E1993" s="6">
        <v>140</v>
      </c>
      <c r="F1993" t="s">
        <v>8221</v>
      </c>
      <c r="G1993" t="s">
        <v>8224</v>
      </c>
      <c r="H1993" t="s">
        <v>8246</v>
      </c>
      <c r="I1993">
        <v>1435958786</v>
      </c>
      <c r="J1993">
        <v>1434144386</v>
      </c>
      <c r="K1993" t="b">
        <v>0</v>
      </c>
      <c r="L1993">
        <v>3</v>
      </c>
      <c r="M1993" t="b">
        <v>0</v>
      </c>
      <c r="N1993" t="s">
        <v>8296</v>
      </c>
      <c r="O1993" s="16">
        <f>Table1[[#This Row],[pledged]]/Table1[[#This Row],[goal]]*100</f>
        <v>7.0000000000000009</v>
      </c>
      <c r="P1993" s="6">
        <f>IFERROR(Table1[[#This Row],[pledged]]/Table1[[#This Row],[backers_count]],0)</f>
        <v>46.666666666666664</v>
      </c>
      <c r="Q1993" t="str">
        <f>LEFT(Table1[[#This Row],[Category and Sub-Category]],FIND("/",Table1[[#This Row],[Category and Sub-Category]])-1)</f>
        <v>photography</v>
      </c>
      <c r="R1993" t="str">
        <f>RIGHT(Table1[[#This Row],[Category and Sub-Category]],LEN(Table1[[#This Row],[Category and Sub-Category]])-FIND("/",Table1[[#This Row],[Category and Sub-Category]]))</f>
        <v>people</v>
      </c>
      <c r="S1993" s="14">
        <f>(((Table1[[#This Row],[launched_at]]/60)/60)/24)+DATE(1970,1,1)</f>
        <v>42167.89335648148</v>
      </c>
      <c r="T1993" s="14">
        <f t="shared" si="31"/>
        <v>42188.89335648148</v>
      </c>
    </row>
    <row r="1994" spans="1:20" ht="29" x14ac:dyDescent="0.35">
      <c r="A1994">
        <v>1992</v>
      </c>
      <c r="B1994" s="1" t="s">
        <v>1993</v>
      </c>
      <c r="C1994" s="1" t="s">
        <v>6102</v>
      </c>
      <c r="D1994" s="6">
        <v>1500</v>
      </c>
      <c r="E1994" s="6">
        <v>2</v>
      </c>
      <c r="F1994" t="s">
        <v>8221</v>
      </c>
      <c r="G1994" t="s">
        <v>8224</v>
      </c>
      <c r="H1994" t="s">
        <v>8246</v>
      </c>
      <c r="I1994">
        <v>1424229991</v>
      </c>
      <c r="J1994">
        <v>1421637991</v>
      </c>
      <c r="K1994" t="b">
        <v>0</v>
      </c>
      <c r="L1994">
        <v>2</v>
      </c>
      <c r="M1994" t="b">
        <v>0</v>
      </c>
      <c r="N1994" t="s">
        <v>8296</v>
      </c>
      <c r="O1994" s="16">
        <f>Table1[[#This Row],[pledged]]/Table1[[#This Row],[goal]]*100</f>
        <v>0.13333333333333333</v>
      </c>
      <c r="P1994" s="6">
        <f>IFERROR(Table1[[#This Row],[pledged]]/Table1[[#This Row],[backers_count]],0)</f>
        <v>1</v>
      </c>
      <c r="Q1994" t="str">
        <f>LEFT(Table1[[#This Row],[Category and Sub-Category]],FIND("/",Table1[[#This Row],[Category and Sub-Category]])-1)</f>
        <v>photography</v>
      </c>
      <c r="R1994" t="str">
        <f>RIGHT(Table1[[#This Row],[Category and Sub-Category]],LEN(Table1[[#This Row],[Category and Sub-Category]])-FIND("/",Table1[[#This Row],[Category and Sub-Category]]))</f>
        <v>people</v>
      </c>
      <c r="S1994" s="14">
        <f>(((Table1[[#This Row],[launched_at]]/60)/60)/24)+DATE(1970,1,1)</f>
        <v>42023.143414351856</v>
      </c>
      <c r="T1994" s="14">
        <f t="shared" si="31"/>
        <v>42053.143414351856</v>
      </c>
    </row>
    <row r="1995" spans="1:20" ht="43.5" x14ac:dyDescent="0.35">
      <c r="A1995">
        <v>1993</v>
      </c>
      <c r="B1995" s="1" t="s">
        <v>1994</v>
      </c>
      <c r="C1995" s="1" t="s">
        <v>6103</v>
      </c>
      <c r="D1995" s="6">
        <v>2000</v>
      </c>
      <c r="E1995" s="6">
        <v>0</v>
      </c>
      <c r="F1995" t="s">
        <v>8221</v>
      </c>
      <c r="G1995" t="s">
        <v>8225</v>
      </c>
      <c r="H1995" t="s">
        <v>8247</v>
      </c>
      <c r="I1995">
        <v>1450706837</v>
      </c>
      <c r="J1995">
        <v>1448114837</v>
      </c>
      <c r="K1995" t="b">
        <v>0</v>
      </c>
      <c r="L1995">
        <v>0</v>
      </c>
      <c r="M1995" t="b">
        <v>0</v>
      </c>
      <c r="N1995" t="s">
        <v>8296</v>
      </c>
      <c r="O1995" s="16">
        <f>Table1[[#This Row],[pledged]]/Table1[[#This Row],[goal]]*100</f>
        <v>0</v>
      </c>
      <c r="P1995" s="6">
        <f>IFERROR(Table1[[#This Row],[pledged]]/Table1[[#This Row],[backers_count]],0)</f>
        <v>0</v>
      </c>
      <c r="Q1995" t="str">
        <f>LEFT(Table1[[#This Row],[Category and Sub-Category]],FIND("/",Table1[[#This Row],[Category and Sub-Category]])-1)</f>
        <v>photography</v>
      </c>
      <c r="R1995" t="str">
        <f>RIGHT(Table1[[#This Row],[Category and Sub-Category]],LEN(Table1[[#This Row],[Category and Sub-Category]])-FIND("/",Table1[[#This Row],[Category and Sub-Category]]))</f>
        <v>people</v>
      </c>
      <c r="S1995" s="14">
        <f>(((Table1[[#This Row],[launched_at]]/60)/60)/24)+DATE(1970,1,1)</f>
        <v>42329.58839120371</v>
      </c>
      <c r="T1995" s="14">
        <f t="shared" si="31"/>
        <v>42359.58839120371</v>
      </c>
    </row>
    <row r="1996" spans="1:20" ht="58" x14ac:dyDescent="0.35">
      <c r="A1996">
        <v>1994</v>
      </c>
      <c r="B1996" s="1" t="s">
        <v>1995</v>
      </c>
      <c r="C1996" s="1" t="s">
        <v>6104</v>
      </c>
      <c r="D1996" s="6">
        <v>3200</v>
      </c>
      <c r="E1996" s="6">
        <v>0</v>
      </c>
      <c r="F1996" t="s">
        <v>8221</v>
      </c>
      <c r="G1996" t="s">
        <v>8224</v>
      </c>
      <c r="H1996" t="s">
        <v>8246</v>
      </c>
      <c r="I1996">
        <v>1481072942</v>
      </c>
      <c r="J1996">
        <v>1475885342</v>
      </c>
      <c r="K1996" t="b">
        <v>0</v>
      </c>
      <c r="L1996">
        <v>0</v>
      </c>
      <c r="M1996" t="b">
        <v>0</v>
      </c>
      <c r="N1996" t="s">
        <v>8296</v>
      </c>
      <c r="O1996" s="16">
        <f>Table1[[#This Row],[pledged]]/Table1[[#This Row],[goal]]*100</f>
        <v>0</v>
      </c>
      <c r="P1996" s="6">
        <f>IFERROR(Table1[[#This Row],[pledged]]/Table1[[#This Row],[backers_count]],0)</f>
        <v>0</v>
      </c>
      <c r="Q1996" t="str">
        <f>LEFT(Table1[[#This Row],[Category and Sub-Category]],FIND("/",Table1[[#This Row],[Category and Sub-Category]])-1)</f>
        <v>photography</v>
      </c>
      <c r="R1996" t="str">
        <f>RIGHT(Table1[[#This Row],[Category and Sub-Category]],LEN(Table1[[#This Row],[Category and Sub-Category]])-FIND("/",Table1[[#This Row],[Category and Sub-Category]]))</f>
        <v>people</v>
      </c>
      <c r="S1996" s="14">
        <f>(((Table1[[#This Row],[launched_at]]/60)/60)/24)+DATE(1970,1,1)</f>
        <v>42651.006273148145</v>
      </c>
      <c r="T1996" s="14">
        <f t="shared" si="31"/>
        <v>42711.047939814816</v>
      </c>
    </row>
    <row r="1997" spans="1:20" ht="43.5" x14ac:dyDescent="0.35">
      <c r="A1997">
        <v>1995</v>
      </c>
      <c r="B1997" s="1" t="s">
        <v>1996</v>
      </c>
      <c r="C1997" s="1" t="s">
        <v>6105</v>
      </c>
      <c r="D1997" s="6">
        <v>1000</v>
      </c>
      <c r="E1997" s="6">
        <v>78</v>
      </c>
      <c r="F1997" t="s">
        <v>8221</v>
      </c>
      <c r="G1997" t="s">
        <v>8229</v>
      </c>
      <c r="H1997" t="s">
        <v>8251</v>
      </c>
      <c r="I1997">
        <v>1437082736</v>
      </c>
      <c r="J1997">
        <v>1435354736</v>
      </c>
      <c r="K1997" t="b">
        <v>0</v>
      </c>
      <c r="L1997">
        <v>3</v>
      </c>
      <c r="M1997" t="b">
        <v>0</v>
      </c>
      <c r="N1997" t="s">
        <v>8296</v>
      </c>
      <c r="O1997" s="16">
        <f>Table1[[#This Row],[pledged]]/Table1[[#This Row],[goal]]*100</f>
        <v>7.8</v>
      </c>
      <c r="P1997" s="6">
        <f>IFERROR(Table1[[#This Row],[pledged]]/Table1[[#This Row],[backers_count]],0)</f>
        <v>26</v>
      </c>
      <c r="Q1997" t="str">
        <f>LEFT(Table1[[#This Row],[Category and Sub-Category]],FIND("/",Table1[[#This Row],[Category and Sub-Category]])-1)</f>
        <v>photography</v>
      </c>
      <c r="R1997" t="str">
        <f>RIGHT(Table1[[#This Row],[Category and Sub-Category]],LEN(Table1[[#This Row],[Category and Sub-Category]])-FIND("/",Table1[[#This Row],[Category and Sub-Category]]))</f>
        <v>people</v>
      </c>
      <c r="S1997" s="14">
        <f>(((Table1[[#This Row],[launched_at]]/60)/60)/24)+DATE(1970,1,1)</f>
        <v>42181.902037037042</v>
      </c>
      <c r="T1997" s="14">
        <f t="shared" si="31"/>
        <v>42201.902037037042</v>
      </c>
    </row>
    <row r="1998" spans="1:20" ht="58" x14ac:dyDescent="0.35">
      <c r="A1998">
        <v>1996</v>
      </c>
      <c r="B1998" s="1" t="s">
        <v>1997</v>
      </c>
      <c r="C1998" s="1" t="s">
        <v>6106</v>
      </c>
      <c r="D1998" s="6">
        <v>133800</v>
      </c>
      <c r="E1998" s="6">
        <v>0</v>
      </c>
      <c r="F1998" t="s">
        <v>8221</v>
      </c>
      <c r="G1998" t="s">
        <v>8224</v>
      </c>
      <c r="H1998" t="s">
        <v>8246</v>
      </c>
      <c r="I1998">
        <v>1405021211</v>
      </c>
      <c r="J1998">
        <v>1402429211</v>
      </c>
      <c r="K1998" t="b">
        <v>0</v>
      </c>
      <c r="L1998">
        <v>0</v>
      </c>
      <c r="M1998" t="b">
        <v>0</v>
      </c>
      <c r="N1998" t="s">
        <v>8296</v>
      </c>
      <c r="O1998" s="16">
        <f>Table1[[#This Row],[pledged]]/Table1[[#This Row],[goal]]*100</f>
        <v>0</v>
      </c>
      <c r="P1998" s="6">
        <f>IFERROR(Table1[[#This Row],[pledged]]/Table1[[#This Row],[backers_count]],0)</f>
        <v>0</v>
      </c>
      <c r="Q1998" t="str">
        <f>LEFT(Table1[[#This Row],[Category and Sub-Category]],FIND("/",Table1[[#This Row],[Category and Sub-Category]])-1)</f>
        <v>photography</v>
      </c>
      <c r="R1998" t="str">
        <f>RIGHT(Table1[[#This Row],[Category and Sub-Category]],LEN(Table1[[#This Row],[Category and Sub-Category]])-FIND("/",Table1[[#This Row],[Category and Sub-Category]]))</f>
        <v>people</v>
      </c>
      <c r="S1998" s="14">
        <f>(((Table1[[#This Row],[launched_at]]/60)/60)/24)+DATE(1970,1,1)</f>
        <v>41800.819571759261</v>
      </c>
      <c r="T1998" s="14">
        <f t="shared" si="31"/>
        <v>41830.819571759261</v>
      </c>
    </row>
    <row r="1999" spans="1:20" ht="43.5" x14ac:dyDescent="0.35">
      <c r="A1999">
        <v>1997</v>
      </c>
      <c r="B1999" s="1" t="s">
        <v>1998</v>
      </c>
      <c r="C1999" s="1" t="s">
        <v>6107</v>
      </c>
      <c r="D1999" s="6">
        <v>6500</v>
      </c>
      <c r="E1999" s="6">
        <v>0</v>
      </c>
      <c r="F1999" t="s">
        <v>8221</v>
      </c>
      <c r="G1999" t="s">
        <v>8224</v>
      </c>
      <c r="H1999" t="s">
        <v>8246</v>
      </c>
      <c r="I1999">
        <v>1409091612</v>
      </c>
      <c r="J1999">
        <v>1406499612</v>
      </c>
      <c r="K1999" t="b">
        <v>0</v>
      </c>
      <c r="L1999">
        <v>0</v>
      </c>
      <c r="M1999" t="b">
        <v>0</v>
      </c>
      <c r="N1999" t="s">
        <v>8296</v>
      </c>
      <c r="O1999" s="16">
        <f>Table1[[#This Row],[pledged]]/Table1[[#This Row],[goal]]*100</f>
        <v>0</v>
      </c>
      <c r="P1999" s="6">
        <f>IFERROR(Table1[[#This Row],[pledged]]/Table1[[#This Row],[backers_count]],0)</f>
        <v>0</v>
      </c>
      <c r="Q1999" t="str">
        <f>LEFT(Table1[[#This Row],[Category and Sub-Category]],FIND("/",Table1[[#This Row],[Category and Sub-Category]])-1)</f>
        <v>photography</v>
      </c>
      <c r="R1999" t="str">
        <f>RIGHT(Table1[[#This Row],[Category and Sub-Category]],LEN(Table1[[#This Row],[Category and Sub-Category]])-FIND("/",Table1[[#This Row],[Category and Sub-Category]]))</f>
        <v>people</v>
      </c>
      <c r="S1999" s="14">
        <f>(((Table1[[#This Row],[launched_at]]/60)/60)/24)+DATE(1970,1,1)</f>
        <v>41847.930694444447</v>
      </c>
      <c r="T1999" s="14">
        <f t="shared" si="31"/>
        <v>41877.930694444447</v>
      </c>
    </row>
    <row r="2000" spans="1:20" ht="58" x14ac:dyDescent="0.35">
      <c r="A2000">
        <v>1998</v>
      </c>
      <c r="B2000" s="1" t="s">
        <v>1999</v>
      </c>
      <c r="C2000" s="1" t="s">
        <v>6108</v>
      </c>
      <c r="D2000" s="6">
        <v>2500</v>
      </c>
      <c r="E2000" s="6">
        <v>655</v>
      </c>
      <c r="F2000" t="s">
        <v>8221</v>
      </c>
      <c r="G2000" t="s">
        <v>8224</v>
      </c>
      <c r="H2000" t="s">
        <v>8246</v>
      </c>
      <c r="I2000">
        <v>1406861438</v>
      </c>
      <c r="J2000">
        <v>1402973438</v>
      </c>
      <c r="K2000" t="b">
        <v>0</v>
      </c>
      <c r="L2000">
        <v>3</v>
      </c>
      <c r="M2000" t="b">
        <v>0</v>
      </c>
      <c r="N2000" t="s">
        <v>8296</v>
      </c>
      <c r="O2000" s="16">
        <f>Table1[[#This Row],[pledged]]/Table1[[#This Row],[goal]]*100</f>
        <v>26.200000000000003</v>
      </c>
      <c r="P2000" s="6">
        <f>IFERROR(Table1[[#This Row],[pledged]]/Table1[[#This Row],[backers_count]],0)</f>
        <v>218.33333333333334</v>
      </c>
      <c r="Q2000" t="str">
        <f>LEFT(Table1[[#This Row],[Category and Sub-Category]],FIND("/",Table1[[#This Row],[Category and Sub-Category]])-1)</f>
        <v>photography</v>
      </c>
      <c r="R2000" t="str">
        <f>RIGHT(Table1[[#This Row],[Category and Sub-Category]],LEN(Table1[[#This Row],[Category and Sub-Category]])-FIND("/",Table1[[#This Row],[Category and Sub-Category]]))</f>
        <v>people</v>
      </c>
      <c r="S2000" s="14">
        <f>(((Table1[[#This Row],[launched_at]]/60)/60)/24)+DATE(1970,1,1)</f>
        <v>41807.118495370371</v>
      </c>
      <c r="T2000" s="14">
        <f t="shared" si="31"/>
        <v>41852.118495370371</v>
      </c>
    </row>
    <row r="2001" spans="1:20" ht="43.5" x14ac:dyDescent="0.35">
      <c r="A2001">
        <v>1999</v>
      </c>
      <c r="B2001" s="1" t="s">
        <v>2000</v>
      </c>
      <c r="C2001" s="1" t="s">
        <v>6109</v>
      </c>
      <c r="D2001" s="6">
        <v>31000</v>
      </c>
      <c r="E2001" s="6">
        <v>236</v>
      </c>
      <c r="F2001" t="s">
        <v>8221</v>
      </c>
      <c r="G2001" t="s">
        <v>8225</v>
      </c>
      <c r="H2001" t="s">
        <v>8247</v>
      </c>
      <c r="I2001">
        <v>1415882108</v>
      </c>
      <c r="J2001">
        <v>1413286508</v>
      </c>
      <c r="K2001" t="b">
        <v>0</v>
      </c>
      <c r="L2001">
        <v>7</v>
      </c>
      <c r="M2001" t="b">
        <v>0</v>
      </c>
      <c r="N2001" t="s">
        <v>8296</v>
      </c>
      <c r="O2001" s="16">
        <f>Table1[[#This Row],[pledged]]/Table1[[#This Row],[goal]]*100</f>
        <v>0.76129032258064511</v>
      </c>
      <c r="P2001" s="6">
        <f>IFERROR(Table1[[#This Row],[pledged]]/Table1[[#This Row],[backers_count]],0)</f>
        <v>33.714285714285715</v>
      </c>
      <c r="Q2001" t="str">
        <f>LEFT(Table1[[#This Row],[Category and Sub-Category]],FIND("/",Table1[[#This Row],[Category and Sub-Category]])-1)</f>
        <v>photography</v>
      </c>
      <c r="R2001" t="str">
        <f>RIGHT(Table1[[#This Row],[Category and Sub-Category]],LEN(Table1[[#This Row],[Category and Sub-Category]])-FIND("/",Table1[[#This Row],[Category and Sub-Category]]))</f>
        <v>people</v>
      </c>
      <c r="S2001" s="14">
        <f>(((Table1[[#This Row],[launched_at]]/60)/60)/24)+DATE(1970,1,1)</f>
        <v>41926.482731481483</v>
      </c>
      <c r="T2001" s="14">
        <f t="shared" si="31"/>
        <v>41956.524398148147</v>
      </c>
    </row>
    <row r="2002" spans="1:20" ht="43.5" x14ac:dyDescent="0.35">
      <c r="A2002">
        <v>2000</v>
      </c>
      <c r="B2002" s="1" t="s">
        <v>2001</v>
      </c>
      <c r="C2002" s="1" t="s">
        <v>6110</v>
      </c>
      <c r="D2002" s="6">
        <v>5000</v>
      </c>
      <c r="E2002" s="6">
        <v>625</v>
      </c>
      <c r="F2002" t="s">
        <v>8221</v>
      </c>
      <c r="G2002" t="s">
        <v>8229</v>
      </c>
      <c r="H2002" t="s">
        <v>8251</v>
      </c>
      <c r="I2002">
        <v>1452120613</v>
      </c>
      <c r="J2002">
        <v>1449528613</v>
      </c>
      <c r="K2002" t="b">
        <v>0</v>
      </c>
      <c r="L2002">
        <v>25</v>
      </c>
      <c r="M2002" t="b">
        <v>0</v>
      </c>
      <c r="N2002" t="s">
        <v>8296</v>
      </c>
      <c r="O2002" s="16">
        <f>Table1[[#This Row],[pledged]]/Table1[[#This Row],[goal]]*100</f>
        <v>12.5</v>
      </c>
      <c r="P2002" s="6">
        <f>IFERROR(Table1[[#This Row],[pledged]]/Table1[[#This Row],[backers_count]],0)</f>
        <v>25</v>
      </c>
      <c r="Q2002" t="str">
        <f>LEFT(Table1[[#This Row],[Category and Sub-Category]],FIND("/",Table1[[#This Row],[Category and Sub-Category]])-1)</f>
        <v>photography</v>
      </c>
      <c r="R2002" t="str">
        <f>RIGHT(Table1[[#This Row],[Category and Sub-Category]],LEN(Table1[[#This Row],[Category and Sub-Category]])-FIND("/",Table1[[#This Row],[Category and Sub-Category]]))</f>
        <v>people</v>
      </c>
      <c r="S2002" s="14">
        <f>(((Table1[[#This Row],[launched_at]]/60)/60)/24)+DATE(1970,1,1)</f>
        <v>42345.951539351852</v>
      </c>
      <c r="T2002" s="14">
        <f t="shared" si="31"/>
        <v>42375.951539351852</v>
      </c>
    </row>
    <row r="2003" spans="1:20" ht="43.5" x14ac:dyDescent="0.35">
      <c r="A2003">
        <v>2001</v>
      </c>
      <c r="B2003" s="1" t="s">
        <v>2002</v>
      </c>
      <c r="C2003" s="1" t="s">
        <v>6111</v>
      </c>
      <c r="D2003" s="6">
        <v>55000</v>
      </c>
      <c r="E2003" s="6">
        <v>210171</v>
      </c>
      <c r="F2003" t="s">
        <v>8219</v>
      </c>
      <c r="G2003" t="s">
        <v>8236</v>
      </c>
      <c r="H2003" t="s">
        <v>8249</v>
      </c>
      <c r="I2003">
        <v>1434139200</v>
      </c>
      <c r="J2003">
        <v>1431406916</v>
      </c>
      <c r="K2003" t="b">
        <v>1</v>
      </c>
      <c r="L2003">
        <v>1637</v>
      </c>
      <c r="M2003" t="b">
        <v>1</v>
      </c>
      <c r="N2003" t="s">
        <v>8295</v>
      </c>
      <c r="O2003" s="16">
        <f>Table1[[#This Row],[pledged]]/Table1[[#This Row],[goal]]*100</f>
        <v>382.12909090909091</v>
      </c>
      <c r="P2003" s="6">
        <f>IFERROR(Table1[[#This Row],[pledged]]/Table1[[#This Row],[backers_count]],0)</f>
        <v>128.38790470372632</v>
      </c>
      <c r="Q2003" t="str">
        <f>LEFT(Table1[[#This Row],[Category and Sub-Category]],FIND("/",Table1[[#This Row],[Category and Sub-Category]])-1)</f>
        <v>technology</v>
      </c>
      <c r="R2003" t="str">
        <f>RIGHT(Table1[[#This Row],[Category and Sub-Category]],LEN(Table1[[#This Row],[Category and Sub-Category]])-FIND("/",Table1[[#This Row],[Category and Sub-Category]]))</f>
        <v>hardware</v>
      </c>
      <c r="S2003" s="14">
        <f>(((Table1[[#This Row],[launched_at]]/60)/60)/24)+DATE(1970,1,1)</f>
        <v>42136.209675925929</v>
      </c>
      <c r="T2003" s="14">
        <f t="shared" si="31"/>
        <v>42167.833333333328</v>
      </c>
    </row>
    <row r="2004" spans="1:20" ht="43.5" x14ac:dyDescent="0.35">
      <c r="A2004">
        <v>2002</v>
      </c>
      <c r="B2004" s="1" t="s">
        <v>2003</v>
      </c>
      <c r="C2004" s="1" t="s">
        <v>6112</v>
      </c>
      <c r="D2004" s="6">
        <v>50000</v>
      </c>
      <c r="E2004" s="6">
        <v>108397.11</v>
      </c>
      <c r="F2004" t="s">
        <v>8219</v>
      </c>
      <c r="G2004" t="s">
        <v>8224</v>
      </c>
      <c r="H2004" t="s">
        <v>8246</v>
      </c>
      <c r="I2004">
        <v>1485191143</v>
      </c>
      <c r="J2004">
        <v>1482599143</v>
      </c>
      <c r="K2004" t="b">
        <v>1</v>
      </c>
      <c r="L2004">
        <v>1375</v>
      </c>
      <c r="M2004" t="b">
        <v>1</v>
      </c>
      <c r="N2004" t="s">
        <v>8295</v>
      </c>
      <c r="O2004" s="16">
        <f>Table1[[#This Row],[pledged]]/Table1[[#This Row],[goal]]*100</f>
        <v>216.79422000000002</v>
      </c>
      <c r="P2004" s="6">
        <f>IFERROR(Table1[[#This Row],[pledged]]/Table1[[#This Row],[backers_count]],0)</f>
        <v>78.834261818181815</v>
      </c>
      <c r="Q2004" t="str">
        <f>LEFT(Table1[[#This Row],[Category and Sub-Category]],FIND("/",Table1[[#This Row],[Category and Sub-Category]])-1)</f>
        <v>technology</v>
      </c>
      <c r="R2004" t="str">
        <f>RIGHT(Table1[[#This Row],[Category and Sub-Category]],LEN(Table1[[#This Row],[Category and Sub-Category]])-FIND("/",Table1[[#This Row],[Category and Sub-Category]]))</f>
        <v>hardware</v>
      </c>
      <c r="S2004" s="14">
        <f>(((Table1[[#This Row],[launched_at]]/60)/60)/24)+DATE(1970,1,1)</f>
        <v>42728.71230324074</v>
      </c>
      <c r="T2004" s="14">
        <f t="shared" si="31"/>
        <v>42758.71230324074</v>
      </c>
    </row>
    <row r="2005" spans="1:20" ht="58" x14ac:dyDescent="0.35">
      <c r="A2005">
        <v>2003</v>
      </c>
      <c r="B2005" s="1" t="s">
        <v>2004</v>
      </c>
      <c r="C2005" s="1" t="s">
        <v>6113</v>
      </c>
      <c r="D2005" s="6">
        <v>500</v>
      </c>
      <c r="E2005" s="6">
        <v>1560</v>
      </c>
      <c r="F2005" t="s">
        <v>8219</v>
      </c>
      <c r="G2005" t="s">
        <v>8224</v>
      </c>
      <c r="H2005" t="s">
        <v>8246</v>
      </c>
      <c r="I2005">
        <v>1278111600</v>
      </c>
      <c r="J2005">
        <v>1276830052</v>
      </c>
      <c r="K2005" t="b">
        <v>1</v>
      </c>
      <c r="L2005">
        <v>17</v>
      </c>
      <c r="M2005" t="b">
        <v>1</v>
      </c>
      <c r="N2005" t="s">
        <v>8295</v>
      </c>
      <c r="O2005" s="16">
        <f>Table1[[#This Row],[pledged]]/Table1[[#This Row],[goal]]*100</f>
        <v>312</v>
      </c>
      <c r="P2005" s="6">
        <f>IFERROR(Table1[[#This Row],[pledged]]/Table1[[#This Row],[backers_count]],0)</f>
        <v>91.764705882352942</v>
      </c>
      <c r="Q2005" t="str">
        <f>LEFT(Table1[[#This Row],[Category and Sub-Category]],FIND("/",Table1[[#This Row],[Category and Sub-Category]])-1)</f>
        <v>technology</v>
      </c>
      <c r="R2005" t="str">
        <f>RIGHT(Table1[[#This Row],[Category and Sub-Category]],LEN(Table1[[#This Row],[Category and Sub-Category]])-FIND("/",Table1[[#This Row],[Category and Sub-Category]]))</f>
        <v>hardware</v>
      </c>
      <c r="S2005" s="14">
        <f>(((Table1[[#This Row],[launched_at]]/60)/60)/24)+DATE(1970,1,1)</f>
        <v>40347.125601851854</v>
      </c>
      <c r="T2005" s="14">
        <f t="shared" si="31"/>
        <v>40361.958333333336</v>
      </c>
    </row>
    <row r="2006" spans="1:20" ht="43.5" x14ac:dyDescent="0.35">
      <c r="A2006">
        <v>2004</v>
      </c>
      <c r="B2006" s="1" t="s">
        <v>2005</v>
      </c>
      <c r="C2006" s="1" t="s">
        <v>6114</v>
      </c>
      <c r="D2006" s="6">
        <v>50000</v>
      </c>
      <c r="E2006" s="6">
        <v>117210.24000000001</v>
      </c>
      <c r="F2006" t="s">
        <v>8219</v>
      </c>
      <c r="G2006" t="s">
        <v>8224</v>
      </c>
      <c r="H2006" t="s">
        <v>8246</v>
      </c>
      <c r="I2006">
        <v>1405002663</v>
      </c>
      <c r="J2006">
        <v>1402410663</v>
      </c>
      <c r="K2006" t="b">
        <v>1</v>
      </c>
      <c r="L2006">
        <v>354</v>
      </c>
      <c r="M2006" t="b">
        <v>1</v>
      </c>
      <c r="N2006" t="s">
        <v>8295</v>
      </c>
      <c r="O2006" s="16">
        <f>Table1[[#This Row],[pledged]]/Table1[[#This Row],[goal]]*100</f>
        <v>234.42048</v>
      </c>
      <c r="P2006" s="6">
        <f>IFERROR(Table1[[#This Row],[pledged]]/Table1[[#This Row],[backers_count]],0)</f>
        <v>331.10237288135596</v>
      </c>
      <c r="Q2006" t="str">
        <f>LEFT(Table1[[#This Row],[Category and Sub-Category]],FIND("/",Table1[[#This Row],[Category and Sub-Category]])-1)</f>
        <v>technology</v>
      </c>
      <c r="R2006" t="str">
        <f>RIGHT(Table1[[#This Row],[Category and Sub-Category]],LEN(Table1[[#This Row],[Category and Sub-Category]])-FIND("/",Table1[[#This Row],[Category and Sub-Category]]))</f>
        <v>hardware</v>
      </c>
      <c r="S2006" s="14">
        <f>(((Table1[[#This Row],[launched_at]]/60)/60)/24)+DATE(1970,1,1)</f>
        <v>41800.604895833334</v>
      </c>
      <c r="T2006" s="14">
        <f t="shared" si="31"/>
        <v>41830.604895833334</v>
      </c>
    </row>
    <row r="2007" spans="1:20" ht="43.5" x14ac:dyDescent="0.35">
      <c r="A2007">
        <v>2005</v>
      </c>
      <c r="B2007" s="1" t="s">
        <v>2006</v>
      </c>
      <c r="C2007" s="1" t="s">
        <v>6115</v>
      </c>
      <c r="D2007" s="6">
        <v>30000</v>
      </c>
      <c r="E2007" s="6">
        <v>37104.03</v>
      </c>
      <c r="F2007" t="s">
        <v>8219</v>
      </c>
      <c r="G2007" t="s">
        <v>8224</v>
      </c>
      <c r="H2007" t="s">
        <v>8246</v>
      </c>
      <c r="I2007">
        <v>1381895940</v>
      </c>
      <c r="J2007">
        <v>1379532618</v>
      </c>
      <c r="K2007" t="b">
        <v>1</v>
      </c>
      <c r="L2007">
        <v>191</v>
      </c>
      <c r="M2007" t="b">
        <v>1</v>
      </c>
      <c r="N2007" t="s">
        <v>8295</v>
      </c>
      <c r="O2007" s="16">
        <f>Table1[[#This Row],[pledged]]/Table1[[#This Row],[goal]]*100</f>
        <v>123.68010000000001</v>
      </c>
      <c r="P2007" s="6">
        <f>IFERROR(Table1[[#This Row],[pledged]]/Table1[[#This Row],[backers_count]],0)</f>
        <v>194.26193717277485</v>
      </c>
      <c r="Q2007" t="str">
        <f>LEFT(Table1[[#This Row],[Category and Sub-Category]],FIND("/",Table1[[#This Row],[Category and Sub-Category]])-1)</f>
        <v>technology</v>
      </c>
      <c r="R2007" t="str">
        <f>RIGHT(Table1[[#This Row],[Category and Sub-Category]],LEN(Table1[[#This Row],[Category and Sub-Category]])-FIND("/",Table1[[#This Row],[Category and Sub-Category]]))</f>
        <v>hardware</v>
      </c>
      <c r="S2007" s="14">
        <f>(((Table1[[#This Row],[launched_at]]/60)/60)/24)+DATE(1970,1,1)</f>
        <v>41535.812708333331</v>
      </c>
      <c r="T2007" s="14">
        <f t="shared" si="31"/>
        <v>41563.165972222225</v>
      </c>
    </row>
    <row r="2008" spans="1:20" ht="58" x14ac:dyDescent="0.35">
      <c r="A2008">
        <v>2006</v>
      </c>
      <c r="B2008" s="1" t="s">
        <v>2007</v>
      </c>
      <c r="C2008" s="1" t="s">
        <v>6116</v>
      </c>
      <c r="D2008" s="6">
        <v>50000</v>
      </c>
      <c r="E2008" s="6">
        <v>123920</v>
      </c>
      <c r="F2008" t="s">
        <v>8219</v>
      </c>
      <c r="G2008" t="s">
        <v>8224</v>
      </c>
      <c r="H2008" t="s">
        <v>8246</v>
      </c>
      <c r="I2008">
        <v>1417611645</v>
      </c>
      <c r="J2008">
        <v>1414584045</v>
      </c>
      <c r="K2008" t="b">
        <v>1</v>
      </c>
      <c r="L2008">
        <v>303</v>
      </c>
      <c r="M2008" t="b">
        <v>1</v>
      </c>
      <c r="N2008" t="s">
        <v>8295</v>
      </c>
      <c r="O2008" s="16">
        <f>Table1[[#This Row],[pledged]]/Table1[[#This Row],[goal]]*100</f>
        <v>247.84</v>
      </c>
      <c r="P2008" s="6">
        <f>IFERROR(Table1[[#This Row],[pledged]]/Table1[[#This Row],[backers_count]],0)</f>
        <v>408.97689768976898</v>
      </c>
      <c r="Q2008" t="str">
        <f>LEFT(Table1[[#This Row],[Category and Sub-Category]],FIND("/",Table1[[#This Row],[Category and Sub-Category]])-1)</f>
        <v>technology</v>
      </c>
      <c r="R2008" t="str">
        <f>RIGHT(Table1[[#This Row],[Category and Sub-Category]],LEN(Table1[[#This Row],[Category and Sub-Category]])-FIND("/",Table1[[#This Row],[Category and Sub-Category]]))</f>
        <v>hardware</v>
      </c>
      <c r="S2008" s="14">
        <f>(((Table1[[#This Row],[launched_at]]/60)/60)/24)+DATE(1970,1,1)</f>
        <v>41941.500520833331</v>
      </c>
      <c r="T2008" s="14">
        <f t="shared" si="31"/>
        <v>41976.542187500003</v>
      </c>
    </row>
    <row r="2009" spans="1:20" ht="58" x14ac:dyDescent="0.35">
      <c r="A2009">
        <v>2007</v>
      </c>
      <c r="B2009" s="1" t="s">
        <v>2008</v>
      </c>
      <c r="C2009" s="1" t="s">
        <v>6117</v>
      </c>
      <c r="D2009" s="6">
        <v>10000</v>
      </c>
      <c r="E2009" s="6">
        <v>11570.92</v>
      </c>
      <c r="F2009" t="s">
        <v>8219</v>
      </c>
      <c r="G2009" t="s">
        <v>8224</v>
      </c>
      <c r="H2009" t="s">
        <v>8246</v>
      </c>
      <c r="I2009">
        <v>1282622400</v>
      </c>
      <c r="J2009">
        <v>1276891586</v>
      </c>
      <c r="K2009" t="b">
        <v>1</v>
      </c>
      <c r="L2009">
        <v>137</v>
      </c>
      <c r="M2009" t="b">
        <v>1</v>
      </c>
      <c r="N2009" t="s">
        <v>8295</v>
      </c>
      <c r="O2009" s="16">
        <f>Table1[[#This Row],[pledged]]/Table1[[#This Row],[goal]]*100</f>
        <v>115.7092</v>
      </c>
      <c r="P2009" s="6">
        <f>IFERROR(Table1[[#This Row],[pledged]]/Table1[[#This Row],[backers_count]],0)</f>
        <v>84.459270072992695</v>
      </c>
      <c r="Q2009" t="str">
        <f>LEFT(Table1[[#This Row],[Category and Sub-Category]],FIND("/",Table1[[#This Row],[Category and Sub-Category]])-1)</f>
        <v>technology</v>
      </c>
      <c r="R2009" t="str">
        <f>RIGHT(Table1[[#This Row],[Category and Sub-Category]],LEN(Table1[[#This Row],[Category and Sub-Category]])-FIND("/",Table1[[#This Row],[Category and Sub-Category]]))</f>
        <v>hardware</v>
      </c>
      <c r="S2009" s="14">
        <f>(((Table1[[#This Row],[launched_at]]/60)/60)/24)+DATE(1970,1,1)</f>
        <v>40347.837800925925</v>
      </c>
      <c r="T2009" s="14">
        <f t="shared" si="31"/>
        <v>40414.166666666664</v>
      </c>
    </row>
    <row r="2010" spans="1:20" ht="58" x14ac:dyDescent="0.35">
      <c r="A2010">
        <v>2008</v>
      </c>
      <c r="B2010" s="1" t="s">
        <v>2009</v>
      </c>
      <c r="C2010" s="1" t="s">
        <v>6118</v>
      </c>
      <c r="D2010" s="6">
        <v>1570.79</v>
      </c>
      <c r="E2010" s="6">
        <v>1839</v>
      </c>
      <c r="F2010" t="s">
        <v>8219</v>
      </c>
      <c r="G2010" t="s">
        <v>8224</v>
      </c>
      <c r="H2010" t="s">
        <v>8246</v>
      </c>
      <c r="I2010">
        <v>1316442622</v>
      </c>
      <c r="J2010">
        <v>1312641022</v>
      </c>
      <c r="K2010" t="b">
        <v>1</v>
      </c>
      <c r="L2010">
        <v>41</v>
      </c>
      <c r="M2010" t="b">
        <v>1</v>
      </c>
      <c r="N2010" t="s">
        <v>8295</v>
      </c>
      <c r="O2010" s="16">
        <f>Table1[[#This Row],[pledged]]/Table1[[#This Row],[goal]]*100</f>
        <v>117.07484768810599</v>
      </c>
      <c r="P2010" s="6">
        <f>IFERROR(Table1[[#This Row],[pledged]]/Table1[[#This Row],[backers_count]],0)</f>
        <v>44.853658536585364</v>
      </c>
      <c r="Q2010" t="str">
        <f>LEFT(Table1[[#This Row],[Category and Sub-Category]],FIND("/",Table1[[#This Row],[Category and Sub-Category]])-1)</f>
        <v>technology</v>
      </c>
      <c r="R2010" t="str">
        <f>RIGHT(Table1[[#This Row],[Category and Sub-Category]],LEN(Table1[[#This Row],[Category and Sub-Category]])-FIND("/",Table1[[#This Row],[Category and Sub-Category]]))</f>
        <v>hardware</v>
      </c>
      <c r="S2010" s="14">
        <f>(((Table1[[#This Row],[launched_at]]/60)/60)/24)+DATE(1970,1,1)</f>
        <v>40761.604421296295</v>
      </c>
      <c r="T2010" s="14">
        <f t="shared" si="31"/>
        <v>40805.604421296295</v>
      </c>
    </row>
    <row r="2011" spans="1:20" ht="43.5" x14ac:dyDescent="0.35">
      <c r="A2011">
        <v>2009</v>
      </c>
      <c r="B2011" s="1" t="s">
        <v>2010</v>
      </c>
      <c r="C2011" s="1" t="s">
        <v>6119</v>
      </c>
      <c r="D2011" s="6">
        <v>50000</v>
      </c>
      <c r="E2011" s="6">
        <v>152579</v>
      </c>
      <c r="F2011" t="s">
        <v>8219</v>
      </c>
      <c r="G2011" t="s">
        <v>8236</v>
      </c>
      <c r="H2011" t="s">
        <v>8249</v>
      </c>
      <c r="I2011">
        <v>1479890743</v>
      </c>
      <c r="J2011">
        <v>1476776743</v>
      </c>
      <c r="K2011" t="b">
        <v>1</v>
      </c>
      <c r="L2011">
        <v>398</v>
      </c>
      <c r="M2011" t="b">
        <v>1</v>
      </c>
      <c r="N2011" t="s">
        <v>8295</v>
      </c>
      <c r="O2011" s="16">
        <f>Table1[[#This Row],[pledged]]/Table1[[#This Row],[goal]]*100</f>
        <v>305.15800000000002</v>
      </c>
      <c r="P2011" s="6">
        <f>IFERROR(Table1[[#This Row],[pledged]]/Table1[[#This Row],[backers_count]],0)</f>
        <v>383.3643216080402</v>
      </c>
      <c r="Q2011" t="str">
        <f>LEFT(Table1[[#This Row],[Category and Sub-Category]],FIND("/",Table1[[#This Row],[Category and Sub-Category]])-1)</f>
        <v>technology</v>
      </c>
      <c r="R2011" t="str">
        <f>RIGHT(Table1[[#This Row],[Category and Sub-Category]],LEN(Table1[[#This Row],[Category and Sub-Category]])-FIND("/",Table1[[#This Row],[Category and Sub-Category]]))</f>
        <v>hardware</v>
      </c>
      <c r="S2011" s="14">
        <f>(((Table1[[#This Row],[launched_at]]/60)/60)/24)+DATE(1970,1,1)</f>
        <v>42661.323414351849</v>
      </c>
      <c r="T2011" s="14">
        <f t="shared" si="31"/>
        <v>42697.365081018521</v>
      </c>
    </row>
    <row r="2012" spans="1:20" ht="29" x14ac:dyDescent="0.35">
      <c r="A2012">
        <v>2010</v>
      </c>
      <c r="B2012" s="1" t="s">
        <v>2011</v>
      </c>
      <c r="C2012" s="1" t="s">
        <v>6120</v>
      </c>
      <c r="D2012" s="6">
        <v>30000</v>
      </c>
      <c r="E2012" s="6">
        <v>96015.9</v>
      </c>
      <c r="F2012" t="s">
        <v>8219</v>
      </c>
      <c r="G2012" t="s">
        <v>8224</v>
      </c>
      <c r="H2012" t="s">
        <v>8246</v>
      </c>
      <c r="I2012">
        <v>1471564491</v>
      </c>
      <c r="J2012">
        <v>1468972491</v>
      </c>
      <c r="K2012" t="b">
        <v>1</v>
      </c>
      <c r="L2012">
        <v>1737</v>
      </c>
      <c r="M2012" t="b">
        <v>1</v>
      </c>
      <c r="N2012" t="s">
        <v>8295</v>
      </c>
      <c r="O2012" s="16">
        <f>Table1[[#This Row],[pledged]]/Table1[[#This Row],[goal]]*100</f>
        <v>320.05299999999994</v>
      </c>
      <c r="P2012" s="6">
        <f>IFERROR(Table1[[#This Row],[pledged]]/Table1[[#This Row],[backers_count]],0)</f>
        <v>55.276856649395505</v>
      </c>
      <c r="Q2012" t="str">
        <f>LEFT(Table1[[#This Row],[Category and Sub-Category]],FIND("/",Table1[[#This Row],[Category and Sub-Category]])-1)</f>
        <v>technology</v>
      </c>
      <c r="R2012" t="str">
        <f>RIGHT(Table1[[#This Row],[Category and Sub-Category]],LEN(Table1[[#This Row],[Category and Sub-Category]])-FIND("/",Table1[[#This Row],[Category and Sub-Category]]))</f>
        <v>hardware</v>
      </c>
      <c r="S2012" s="14">
        <f>(((Table1[[#This Row],[launched_at]]/60)/60)/24)+DATE(1970,1,1)</f>
        <v>42570.996423611112</v>
      </c>
      <c r="T2012" s="14">
        <f t="shared" si="31"/>
        <v>42600.996423611112</v>
      </c>
    </row>
    <row r="2013" spans="1:20" ht="43.5" x14ac:dyDescent="0.35">
      <c r="A2013">
        <v>2011</v>
      </c>
      <c r="B2013" s="1" t="s">
        <v>2012</v>
      </c>
      <c r="C2013" s="1" t="s">
        <v>6121</v>
      </c>
      <c r="D2013" s="6">
        <v>50000</v>
      </c>
      <c r="E2013" s="6">
        <v>409782</v>
      </c>
      <c r="F2013" t="s">
        <v>8219</v>
      </c>
      <c r="G2013" t="s">
        <v>8239</v>
      </c>
      <c r="H2013" t="s">
        <v>8249</v>
      </c>
      <c r="I2013">
        <v>1452553200</v>
      </c>
      <c r="J2013">
        <v>1449650173</v>
      </c>
      <c r="K2013" t="b">
        <v>1</v>
      </c>
      <c r="L2013">
        <v>971</v>
      </c>
      <c r="M2013" t="b">
        <v>1</v>
      </c>
      <c r="N2013" t="s">
        <v>8295</v>
      </c>
      <c r="O2013" s="16">
        <f>Table1[[#This Row],[pledged]]/Table1[[#This Row],[goal]]*100</f>
        <v>819.56399999999996</v>
      </c>
      <c r="P2013" s="6">
        <f>IFERROR(Table1[[#This Row],[pledged]]/Table1[[#This Row],[backers_count]],0)</f>
        <v>422.02059732234807</v>
      </c>
      <c r="Q2013" t="str">
        <f>LEFT(Table1[[#This Row],[Category and Sub-Category]],FIND("/",Table1[[#This Row],[Category and Sub-Category]])-1)</f>
        <v>technology</v>
      </c>
      <c r="R2013" t="str">
        <f>RIGHT(Table1[[#This Row],[Category and Sub-Category]],LEN(Table1[[#This Row],[Category and Sub-Category]])-FIND("/",Table1[[#This Row],[Category and Sub-Category]]))</f>
        <v>hardware</v>
      </c>
      <c r="S2013" s="14">
        <f>(((Table1[[#This Row],[launched_at]]/60)/60)/24)+DATE(1970,1,1)</f>
        <v>42347.358483796299</v>
      </c>
      <c r="T2013" s="14">
        <f t="shared" si="31"/>
        <v>42380.958333333328</v>
      </c>
    </row>
    <row r="2014" spans="1:20" ht="43.5" x14ac:dyDescent="0.35">
      <c r="A2014">
        <v>2012</v>
      </c>
      <c r="B2014" s="1" t="s">
        <v>2013</v>
      </c>
      <c r="C2014" s="1" t="s">
        <v>6122</v>
      </c>
      <c r="D2014" s="6">
        <v>5000</v>
      </c>
      <c r="E2014" s="6">
        <v>11745</v>
      </c>
      <c r="F2014" t="s">
        <v>8219</v>
      </c>
      <c r="G2014" t="s">
        <v>8224</v>
      </c>
      <c r="H2014" t="s">
        <v>8246</v>
      </c>
      <c r="I2014">
        <v>1423165441</v>
      </c>
      <c r="J2014">
        <v>1420573441</v>
      </c>
      <c r="K2014" t="b">
        <v>1</v>
      </c>
      <c r="L2014">
        <v>183</v>
      </c>
      <c r="M2014" t="b">
        <v>1</v>
      </c>
      <c r="N2014" t="s">
        <v>8295</v>
      </c>
      <c r="O2014" s="16">
        <f>Table1[[#This Row],[pledged]]/Table1[[#This Row],[goal]]*100</f>
        <v>234.90000000000003</v>
      </c>
      <c r="P2014" s="6">
        <f>IFERROR(Table1[[#This Row],[pledged]]/Table1[[#This Row],[backers_count]],0)</f>
        <v>64.180327868852459</v>
      </c>
      <c r="Q2014" t="str">
        <f>LEFT(Table1[[#This Row],[Category and Sub-Category]],FIND("/",Table1[[#This Row],[Category and Sub-Category]])-1)</f>
        <v>technology</v>
      </c>
      <c r="R2014" t="str">
        <f>RIGHT(Table1[[#This Row],[Category and Sub-Category]],LEN(Table1[[#This Row],[Category and Sub-Category]])-FIND("/",Table1[[#This Row],[Category and Sub-Category]]))</f>
        <v>hardware</v>
      </c>
      <c r="S2014" s="14">
        <f>(((Table1[[#This Row],[launched_at]]/60)/60)/24)+DATE(1970,1,1)</f>
        <v>42010.822233796294</v>
      </c>
      <c r="T2014" s="14">
        <f t="shared" si="31"/>
        <v>42040.822233796294</v>
      </c>
    </row>
    <row r="2015" spans="1:20" ht="58" x14ac:dyDescent="0.35">
      <c r="A2015">
        <v>2013</v>
      </c>
      <c r="B2015" s="1" t="s">
        <v>2014</v>
      </c>
      <c r="C2015" s="1" t="s">
        <v>6123</v>
      </c>
      <c r="D2015" s="6">
        <v>160000</v>
      </c>
      <c r="E2015" s="6">
        <v>791862</v>
      </c>
      <c r="F2015" t="s">
        <v>8219</v>
      </c>
      <c r="G2015" t="s">
        <v>8224</v>
      </c>
      <c r="H2015" t="s">
        <v>8246</v>
      </c>
      <c r="I2015">
        <v>1468019014</v>
      </c>
      <c r="J2015">
        <v>1462835014</v>
      </c>
      <c r="K2015" t="b">
        <v>1</v>
      </c>
      <c r="L2015">
        <v>4562</v>
      </c>
      <c r="M2015" t="b">
        <v>1</v>
      </c>
      <c r="N2015" t="s">
        <v>8295</v>
      </c>
      <c r="O2015" s="16">
        <f>Table1[[#This Row],[pledged]]/Table1[[#This Row],[goal]]*100</f>
        <v>494.91374999999999</v>
      </c>
      <c r="P2015" s="6">
        <f>IFERROR(Table1[[#This Row],[pledged]]/Table1[[#This Row],[backers_count]],0)</f>
        <v>173.57781674704077</v>
      </c>
      <c r="Q2015" t="str">
        <f>LEFT(Table1[[#This Row],[Category and Sub-Category]],FIND("/",Table1[[#This Row],[Category and Sub-Category]])-1)</f>
        <v>technology</v>
      </c>
      <c r="R2015" t="str">
        <f>RIGHT(Table1[[#This Row],[Category and Sub-Category]],LEN(Table1[[#This Row],[Category and Sub-Category]])-FIND("/",Table1[[#This Row],[Category and Sub-Category]]))</f>
        <v>hardware</v>
      </c>
      <c r="S2015" s="14">
        <f>(((Table1[[#This Row],[launched_at]]/60)/60)/24)+DATE(1970,1,1)</f>
        <v>42499.960810185185</v>
      </c>
      <c r="T2015" s="14">
        <f t="shared" si="31"/>
        <v>42559.960810185185</v>
      </c>
    </row>
    <row r="2016" spans="1:20" ht="43.5" x14ac:dyDescent="0.35">
      <c r="A2016">
        <v>2014</v>
      </c>
      <c r="B2016" s="1" t="s">
        <v>2015</v>
      </c>
      <c r="C2016" s="1" t="s">
        <v>6124</v>
      </c>
      <c r="D2016" s="6">
        <v>30000</v>
      </c>
      <c r="E2016" s="6">
        <v>2344134.67</v>
      </c>
      <c r="F2016" t="s">
        <v>8219</v>
      </c>
      <c r="G2016" t="s">
        <v>8224</v>
      </c>
      <c r="H2016" t="s">
        <v>8246</v>
      </c>
      <c r="I2016">
        <v>1364184539</v>
      </c>
      <c r="J2016">
        <v>1361250539</v>
      </c>
      <c r="K2016" t="b">
        <v>1</v>
      </c>
      <c r="L2016">
        <v>26457</v>
      </c>
      <c r="M2016" t="b">
        <v>1</v>
      </c>
      <c r="N2016" t="s">
        <v>8295</v>
      </c>
      <c r="O2016" s="16">
        <f>Table1[[#This Row],[pledged]]/Table1[[#This Row],[goal]]*100</f>
        <v>7813.7822333333334</v>
      </c>
      <c r="P2016" s="6">
        <f>IFERROR(Table1[[#This Row],[pledged]]/Table1[[#This Row],[backers_count]],0)</f>
        <v>88.601680840609291</v>
      </c>
      <c r="Q2016" t="str">
        <f>LEFT(Table1[[#This Row],[Category and Sub-Category]],FIND("/",Table1[[#This Row],[Category and Sub-Category]])-1)</f>
        <v>technology</v>
      </c>
      <c r="R2016" t="str">
        <f>RIGHT(Table1[[#This Row],[Category and Sub-Category]],LEN(Table1[[#This Row],[Category and Sub-Category]])-FIND("/",Table1[[#This Row],[Category and Sub-Category]]))</f>
        <v>hardware</v>
      </c>
      <c r="S2016" s="14">
        <f>(((Table1[[#This Row],[launched_at]]/60)/60)/24)+DATE(1970,1,1)</f>
        <v>41324.214571759258</v>
      </c>
      <c r="T2016" s="14">
        <f t="shared" si="31"/>
        <v>41358.172905092593</v>
      </c>
    </row>
    <row r="2017" spans="1:20" ht="43.5" x14ac:dyDescent="0.35">
      <c r="A2017">
        <v>2015</v>
      </c>
      <c r="B2017" s="1" t="s">
        <v>2016</v>
      </c>
      <c r="C2017" s="1" t="s">
        <v>6125</v>
      </c>
      <c r="D2017" s="6">
        <v>7200</v>
      </c>
      <c r="E2017" s="6">
        <v>8136.01</v>
      </c>
      <c r="F2017" t="s">
        <v>8219</v>
      </c>
      <c r="G2017" t="s">
        <v>8224</v>
      </c>
      <c r="H2017" t="s">
        <v>8246</v>
      </c>
      <c r="I2017">
        <v>1315602163</v>
      </c>
      <c r="J2017">
        <v>1313010163</v>
      </c>
      <c r="K2017" t="b">
        <v>1</v>
      </c>
      <c r="L2017">
        <v>162</v>
      </c>
      <c r="M2017" t="b">
        <v>1</v>
      </c>
      <c r="N2017" t="s">
        <v>8295</v>
      </c>
      <c r="O2017" s="16">
        <f>Table1[[#This Row],[pledged]]/Table1[[#This Row],[goal]]*100</f>
        <v>113.00013888888888</v>
      </c>
      <c r="P2017" s="6">
        <f>IFERROR(Table1[[#This Row],[pledged]]/Table1[[#This Row],[backers_count]],0)</f>
        <v>50.222283950617282</v>
      </c>
      <c r="Q2017" t="str">
        <f>LEFT(Table1[[#This Row],[Category and Sub-Category]],FIND("/",Table1[[#This Row],[Category and Sub-Category]])-1)</f>
        <v>technology</v>
      </c>
      <c r="R2017" t="str">
        <f>RIGHT(Table1[[#This Row],[Category and Sub-Category]],LEN(Table1[[#This Row],[Category and Sub-Category]])-FIND("/",Table1[[#This Row],[Category and Sub-Category]]))</f>
        <v>hardware</v>
      </c>
      <c r="S2017" s="14">
        <f>(((Table1[[#This Row],[launched_at]]/60)/60)/24)+DATE(1970,1,1)</f>
        <v>40765.876886574071</v>
      </c>
      <c r="T2017" s="14">
        <f t="shared" si="31"/>
        <v>40795.876886574071</v>
      </c>
    </row>
    <row r="2018" spans="1:20" ht="29" x14ac:dyDescent="0.35">
      <c r="A2018">
        <v>2016</v>
      </c>
      <c r="B2018" s="1" t="s">
        <v>2017</v>
      </c>
      <c r="C2018" s="1" t="s">
        <v>6126</v>
      </c>
      <c r="D2018" s="6">
        <v>10000</v>
      </c>
      <c r="E2018" s="6">
        <v>92154.22</v>
      </c>
      <c r="F2018" t="s">
        <v>8219</v>
      </c>
      <c r="G2018" t="s">
        <v>8224</v>
      </c>
      <c r="H2018" t="s">
        <v>8246</v>
      </c>
      <c r="I2018">
        <v>1362863299</v>
      </c>
      <c r="J2018">
        <v>1360271299</v>
      </c>
      <c r="K2018" t="b">
        <v>1</v>
      </c>
      <c r="L2018">
        <v>479</v>
      </c>
      <c r="M2018" t="b">
        <v>1</v>
      </c>
      <c r="N2018" t="s">
        <v>8295</v>
      </c>
      <c r="O2018" s="16">
        <f>Table1[[#This Row],[pledged]]/Table1[[#This Row],[goal]]*100</f>
        <v>921.54219999999998</v>
      </c>
      <c r="P2018" s="6">
        <f>IFERROR(Table1[[#This Row],[pledged]]/Table1[[#This Row],[backers_count]],0)</f>
        <v>192.38876826722338</v>
      </c>
      <c r="Q2018" t="str">
        <f>LEFT(Table1[[#This Row],[Category and Sub-Category]],FIND("/",Table1[[#This Row],[Category and Sub-Category]])-1)</f>
        <v>technology</v>
      </c>
      <c r="R2018" t="str">
        <f>RIGHT(Table1[[#This Row],[Category and Sub-Category]],LEN(Table1[[#This Row],[Category and Sub-Category]])-FIND("/",Table1[[#This Row],[Category and Sub-Category]]))</f>
        <v>hardware</v>
      </c>
      <c r="S2018" s="14">
        <f>(((Table1[[#This Row],[launched_at]]/60)/60)/24)+DATE(1970,1,1)</f>
        <v>41312.88077546296</v>
      </c>
      <c r="T2018" s="14">
        <f t="shared" si="31"/>
        <v>41342.88077546296</v>
      </c>
    </row>
    <row r="2019" spans="1:20" ht="43.5" x14ac:dyDescent="0.35">
      <c r="A2019">
        <v>2017</v>
      </c>
      <c r="B2019" s="1" t="s">
        <v>2018</v>
      </c>
      <c r="C2019" s="1" t="s">
        <v>6127</v>
      </c>
      <c r="D2019" s="6">
        <v>25000</v>
      </c>
      <c r="E2019" s="6">
        <v>31275.599999999999</v>
      </c>
      <c r="F2019" t="s">
        <v>8219</v>
      </c>
      <c r="G2019" t="s">
        <v>8224</v>
      </c>
      <c r="H2019" t="s">
        <v>8246</v>
      </c>
      <c r="I2019">
        <v>1332561600</v>
      </c>
      <c r="J2019">
        <v>1329873755</v>
      </c>
      <c r="K2019" t="b">
        <v>1</v>
      </c>
      <c r="L2019">
        <v>426</v>
      </c>
      <c r="M2019" t="b">
        <v>1</v>
      </c>
      <c r="N2019" t="s">
        <v>8295</v>
      </c>
      <c r="O2019" s="16">
        <f>Table1[[#This Row],[pledged]]/Table1[[#This Row],[goal]]*100</f>
        <v>125.10239999999999</v>
      </c>
      <c r="P2019" s="6">
        <f>IFERROR(Table1[[#This Row],[pledged]]/Table1[[#This Row],[backers_count]],0)</f>
        <v>73.416901408450698</v>
      </c>
      <c r="Q2019" t="str">
        <f>LEFT(Table1[[#This Row],[Category and Sub-Category]],FIND("/",Table1[[#This Row],[Category and Sub-Category]])-1)</f>
        <v>technology</v>
      </c>
      <c r="R2019" t="str">
        <f>RIGHT(Table1[[#This Row],[Category and Sub-Category]],LEN(Table1[[#This Row],[Category and Sub-Category]])-FIND("/",Table1[[#This Row],[Category and Sub-Category]]))</f>
        <v>hardware</v>
      </c>
      <c r="S2019" s="14">
        <f>(((Table1[[#This Row],[launched_at]]/60)/60)/24)+DATE(1970,1,1)</f>
        <v>40961.057349537034</v>
      </c>
      <c r="T2019" s="14">
        <f t="shared" si="31"/>
        <v>40992.166666666664</v>
      </c>
    </row>
    <row r="2020" spans="1:20" ht="43.5" x14ac:dyDescent="0.35">
      <c r="A2020">
        <v>2018</v>
      </c>
      <c r="B2020" s="1" t="s">
        <v>2019</v>
      </c>
      <c r="C2020" s="1" t="s">
        <v>6128</v>
      </c>
      <c r="D2020" s="6">
        <v>65000</v>
      </c>
      <c r="E2020" s="6">
        <v>66458.23</v>
      </c>
      <c r="F2020" t="s">
        <v>8219</v>
      </c>
      <c r="G2020" t="s">
        <v>8241</v>
      </c>
      <c r="H2020" t="s">
        <v>8249</v>
      </c>
      <c r="I2020">
        <v>1439455609</v>
      </c>
      <c r="J2020">
        <v>1436863609</v>
      </c>
      <c r="K2020" t="b">
        <v>1</v>
      </c>
      <c r="L2020">
        <v>450</v>
      </c>
      <c r="M2020" t="b">
        <v>1</v>
      </c>
      <c r="N2020" t="s">
        <v>8295</v>
      </c>
      <c r="O2020" s="16">
        <f>Table1[[#This Row],[pledged]]/Table1[[#This Row],[goal]]*100</f>
        <v>102.24343076923077</v>
      </c>
      <c r="P2020" s="6">
        <f>IFERROR(Table1[[#This Row],[pledged]]/Table1[[#This Row],[backers_count]],0)</f>
        <v>147.68495555555555</v>
      </c>
      <c r="Q2020" t="str">
        <f>LEFT(Table1[[#This Row],[Category and Sub-Category]],FIND("/",Table1[[#This Row],[Category and Sub-Category]])-1)</f>
        <v>technology</v>
      </c>
      <c r="R2020" t="str">
        <f>RIGHT(Table1[[#This Row],[Category and Sub-Category]],LEN(Table1[[#This Row],[Category and Sub-Category]])-FIND("/",Table1[[#This Row],[Category and Sub-Category]]))</f>
        <v>hardware</v>
      </c>
      <c r="S2020" s="14">
        <f>(((Table1[[#This Row],[launched_at]]/60)/60)/24)+DATE(1970,1,1)</f>
        <v>42199.365844907406</v>
      </c>
      <c r="T2020" s="14">
        <f t="shared" si="31"/>
        <v>42229.365844907406</v>
      </c>
    </row>
    <row r="2021" spans="1:20" ht="58" x14ac:dyDescent="0.35">
      <c r="A2021">
        <v>2019</v>
      </c>
      <c r="B2021" s="1" t="s">
        <v>2020</v>
      </c>
      <c r="C2021" s="1" t="s">
        <v>6129</v>
      </c>
      <c r="D2021" s="6">
        <v>40000</v>
      </c>
      <c r="E2021" s="6">
        <v>193963.9</v>
      </c>
      <c r="F2021" t="s">
        <v>8219</v>
      </c>
      <c r="G2021" t="s">
        <v>8224</v>
      </c>
      <c r="H2021" t="s">
        <v>8246</v>
      </c>
      <c r="I2021">
        <v>1474563621</v>
      </c>
      <c r="J2021">
        <v>1471971621</v>
      </c>
      <c r="K2021" t="b">
        <v>1</v>
      </c>
      <c r="L2021">
        <v>1780</v>
      </c>
      <c r="M2021" t="b">
        <v>1</v>
      </c>
      <c r="N2021" t="s">
        <v>8295</v>
      </c>
      <c r="O2021" s="16">
        <f>Table1[[#This Row],[pledged]]/Table1[[#This Row],[goal]]*100</f>
        <v>484.90975000000003</v>
      </c>
      <c r="P2021" s="6">
        <f>IFERROR(Table1[[#This Row],[pledged]]/Table1[[#This Row],[backers_count]],0)</f>
        <v>108.96848314606741</v>
      </c>
      <c r="Q2021" t="str">
        <f>LEFT(Table1[[#This Row],[Category and Sub-Category]],FIND("/",Table1[[#This Row],[Category and Sub-Category]])-1)</f>
        <v>technology</v>
      </c>
      <c r="R2021" t="str">
        <f>RIGHT(Table1[[#This Row],[Category and Sub-Category]],LEN(Table1[[#This Row],[Category and Sub-Category]])-FIND("/",Table1[[#This Row],[Category and Sub-Category]]))</f>
        <v>hardware</v>
      </c>
      <c r="S2021" s="14">
        <f>(((Table1[[#This Row],[launched_at]]/60)/60)/24)+DATE(1970,1,1)</f>
        <v>42605.70857638889</v>
      </c>
      <c r="T2021" s="14">
        <f t="shared" si="31"/>
        <v>42635.70857638889</v>
      </c>
    </row>
    <row r="2022" spans="1:20" ht="43.5" x14ac:dyDescent="0.35">
      <c r="A2022">
        <v>2020</v>
      </c>
      <c r="B2022" s="1" t="s">
        <v>2021</v>
      </c>
      <c r="C2022" s="1" t="s">
        <v>6130</v>
      </c>
      <c r="D2022" s="6">
        <v>1500</v>
      </c>
      <c r="E2022" s="6">
        <v>2885</v>
      </c>
      <c r="F2022" t="s">
        <v>8219</v>
      </c>
      <c r="G2022" t="s">
        <v>8224</v>
      </c>
      <c r="H2022" t="s">
        <v>8246</v>
      </c>
      <c r="I2022">
        <v>1400108640</v>
      </c>
      <c r="J2022">
        <v>1396923624</v>
      </c>
      <c r="K2022" t="b">
        <v>1</v>
      </c>
      <c r="L2022">
        <v>122</v>
      </c>
      <c r="M2022" t="b">
        <v>1</v>
      </c>
      <c r="N2022" t="s">
        <v>8295</v>
      </c>
      <c r="O2022" s="16">
        <f>Table1[[#This Row],[pledged]]/Table1[[#This Row],[goal]]*100</f>
        <v>192.33333333333334</v>
      </c>
      <c r="P2022" s="6">
        <f>IFERROR(Table1[[#This Row],[pledged]]/Table1[[#This Row],[backers_count]],0)</f>
        <v>23.647540983606557</v>
      </c>
      <c r="Q2022" t="str">
        <f>LEFT(Table1[[#This Row],[Category and Sub-Category]],FIND("/",Table1[[#This Row],[Category and Sub-Category]])-1)</f>
        <v>technology</v>
      </c>
      <c r="R2022" t="str">
        <f>RIGHT(Table1[[#This Row],[Category and Sub-Category]],LEN(Table1[[#This Row],[Category and Sub-Category]])-FIND("/",Table1[[#This Row],[Category and Sub-Category]]))</f>
        <v>hardware</v>
      </c>
      <c r="S2022" s="14">
        <f>(((Table1[[#This Row],[launched_at]]/60)/60)/24)+DATE(1970,1,1)</f>
        <v>41737.097499999996</v>
      </c>
      <c r="T2022" s="14">
        <f t="shared" si="31"/>
        <v>41773.961111111108</v>
      </c>
    </row>
    <row r="2023" spans="1:20" ht="43.5" x14ac:dyDescent="0.35">
      <c r="A2023">
        <v>2021</v>
      </c>
      <c r="B2023" s="1" t="s">
        <v>2022</v>
      </c>
      <c r="C2023" s="1" t="s">
        <v>6131</v>
      </c>
      <c r="D2023" s="6">
        <v>5000</v>
      </c>
      <c r="E2023" s="6">
        <v>14055</v>
      </c>
      <c r="F2023" t="s">
        <v>8219</v>
      </c>
      <c r="G2023" t="s">
        <v>8224</v>
      </c>
      <c r="H2023" t="s">
        <v>8246</v>
      </c>
      <c r="I2023">
        <v>1411522897</v>
      </c>
      <c r="J2023">
        <v>1407634897</v>
      </c>
      <c r="K2023" t="b">
        <v>1</v>
      </c>
      <c r="L2023">
        <v>95</v>
      </c>
      <c r="M2023" t="b">
        <v>1</v>
      </c>
      <c r="N2023" t="s">
        <v>8295</v>
      </c>
      <c r="O2023" s="16">
        <f>Table1[[#This Row],[pledged]]/Table1[[#This Row],[goal]]*100</f>
        <v>281.10000000000002</v>
      </c>
      <c r="P2023" s="6">
        <f>IFERROR(Table1[[#This Row],[pledged]]/Table1[[#This Row],[backers_count]],0)</f>
        <v>147.94736842105263</v>
      </c>
      <c r="Q2023" t="str">
        <f>LEFT(Table1[[#This Row],[Category and Sub-Category]],FIND("/",Table1[[#This Row],[Category and Sub-Category]])-1)</f>
        <v>technology</v>
      </c>
      <c r="R2023" t="str">
        <f>RIGHT(Table1[[#This Row],[Category and Sub-Category]],LEN(Table1[[#This Row],[Category and Sub-Category]])-FIND("/",Table1[[#This Row],[Category and Sub-Category]]))</f>
        <v>hardware</v>
      </c>
      <c r="S2023" s="14">
        <f>(((Table1[[#This Row],[launched_at]]/60)/60)/24)+DATE(1970,1,1)</f>
        <v>41861.070567129631</v>
      </c>
      <c r="T2023" s="14">
        <f t="shared" si="31"/>
        <v>41906.070567129631</v>
      </c>
    </row>
    <row r="2024" spans="1:20" ht="43.5" x14ac:dyDescent="0.35">
      <c r="A2024">
        <v>2022</v>
      </c>
      <c r="B2024" s="1" t="s">
        <v>2023</v>
      </c>
      <c r="C2024" s="1" t="s">
        <v>6132</v>
      </c>
      <c r="D2024" s="6">
        <v>100000</v>
      </c>
      <c r="E2024" s="6">
        <v>125137</v>
      </c>
      <c r="F2024" t="s">
        <v>8219</v>
      </c>
      <c r="G2024" t="s">
        <v>8224</v>
      </c>
      <c r="H2024" t="s">
        <v>8246</v>
      </c>
      <c r="I2024">
        <v>1465652372</v>
      </c>
      <c r="J2024">
        <v>1463060372</v>
      </c>
      <c r="K2024" t="b">
        <v>1</v>
      </c>
      <c r="L2024">
        <v>325</v>
      </c>
      <c r="M2024" t="b">
        <v>1</v>
      </c>
      <c r="N2024" t="s">
        <v>8295</v>
      </c>
      <c r="O2024" s="16">
        <f>Table1[[#This Row],[pledged]]/Table1[[#This Row],[goal]]*100</f>
        <v>125.13700000000001</v>
      </c>
      <c r="P2024" s="6">
        <f>IFERROR(Table1[[#This Row],[pledged]]/Table1[[#This Row],[backers_count]],0)</f>
        <v>385.03692307692307</v>
      </c>
      <c r="Q2024" t="str">
        <f>LEFT(Table1[[#This Row],[Category and Sub-Category]],FIND("/",Table1[[#This Row],[Category and Sub-Category]])-1)</f>
        <v>technology</v>
      </c>
      <c r="R2024" t="str">
        <f>RIGHT(Table1[[#This Row],[Category and Sub-Category]],LEN(Table1[[#This Row],[Category and Sub-Category]])-FIND("/",Table1[[#This Row],[Category and Sub-Category]]))</f>
        <v>hardware</v>
      </c>
      <c r="S2024" s="14">
        <f>(((Table1[[#This Row],[launched_at]]/60)/60)/24)+DATE(1970,1,1)</f>
        <v>42502.569120370375</v>
      </c>
      <c r="T2024" s="14">
        <f t="shared" si="31"/>
        <v>42532.569120370375</v>
      </c>
    </row>
    <row r="2025" spans="1:20" ht="58" x14ac:dyDescent="0.35">
      <c r="A2025">
        <v>2023</v>
      </c>
      <c r="B2025" s="1" t="s">
        <v>2024</v>
      </c>
      <c r="C2025" s="1" t="s">
        <v>6133</v>
      </c>
      <c r="D2025" s="6">
        <v>100000</v>
      </c>
      <c r="E2025" s="6">
        <v>161459</v>
      </c>
      <c r="F2025" t="s">
        <v>8219</v>
      </c>
      <c r="G2025" t="s">
        <v>8224</v>
      </c>
      <c r="H2025" t="s">
        <v>8246</v>
      </c>
      <c r="I2025">
        <v>1434017153</v>
      </c>
      <c r="J2025">
        <v>1431425153</v>
      </c>
      <c r="K2025" t="b">
        <v>1</v>
      </c>
      <c r="L2025">
        <v>353</v>
      </c>
      <c r="M2025" t="b">
        <v>1</v>
      </c>
      <c r="N2025" t="s">
        <v>8295</v>
      </c>
      <c r="O2025" s="16">
        <f>Table1[[#This Row],[pledged]]/Table1[[#This Row],[goal]]*100</f>
        <v>161.459</v>
      </c>
      <c r="P2025" s="6">
        <f>IFERROR(Table1[[#This Row],[pledged]]/Table1[[#This Row],[backers_count]],0)</f>
        <v>457.39093484419266</v>
      </c>
      <c r="Q2025" t="str">
        <f>LEFT(Table1[[#This Row],[Category and Sub-Category]],FIND("/",Table1[[#This Row],[Category and Sub-Category]])-1)</f>
        <v>technology</v>
      </c>
      <c r="R2025" t="str">
        <f>RIGHT(Table1[[#This Row],[Category and Sub-Category]],LEN(Table1[[#This Row],[Category and Sub-Category]])-FIND("/",Table1[[#This Row],[Category and Sub-Category]]))</f>
        <v>hardware</v>
      </c>
      <c r="S2025" s="14">
        <f>(((Table1[[#This Row],[launched_at]]/60)/60)/24)+DATE(1970,1,1)</f>
        <v>42136.420752314814</v>
      </c>
      <c r="T2025" s="14">
        <f t="shared" si="31"/>
        <v>42166.420752314814</v>
      </c>
    </row>
    <row r="2026" spans="1:20" ht="43.5" x14ac:dyDescent="0.35">
      <c r="A2026">
        <v>2024</v>
      </c>
      <c r="B2026" s="1" t="s">
        <v>2025</v>
      </c>
      <c r="C2026" s="1" t="s">
        <v>6134</v>
      </c>
      <c r="D2026" s="6">
        <v>4000</v>
      </c>
      <c r="E2026" s="6">
        <v>23414</v>
      </c>
      <c r="F2026" t="s">
        <v>8219</v>
      </c>
      <c r="G2026" t="s">
        <v>8224</v>
      </c>
      <c r="H2026" t="s">
        <v>8246</v>
      </c>
      <c r="I2026">
        <v>1344826800</v>
      </c>
      <c r="J2026">
        <v>1341875544</v>
      </c>
      <c r="K2026" t="b">
        <v>1</v>
      </c>
      <c r="L2026">
        <v>105</v>
      </c>
      <c r="M2026" t="b">
        <v>1</v>
      </c>
      <c r="N2026" t="s">
        <v>8295</v>
      </c>
      <c r="O2026" s="16">
        <f>Table1[[#This Row],[pledged]]/Table1[[#This Row],[goal]]*100</f>
        <v>585.35</v>
      </c>
      <c r="P2026" s="6">
        <f>IFERROR(Table1[[#This Row],[pledged]]/Table1[[#This Row],[backers_count]],0)</f>
        <v>222.99047619047619</v>
      </c>
      <c r="Q2026" t="str">
        <f>LEFT(Table1[[#This Row],[Category and Sub-Category]],FIND("/",Table1[[#This Row],[Category and Sub-Category]])-1)</f>
        <v>technology</v>
      </c>
      <c r="R2026" t="str">
        <f>RIGHT(Table1[[#This Row],[Category and Sub-Category]],LEN(Table1[[#This Row],[Category and Sub-Category]])-FIND("/",Table1[[#This Row],[Category and Sub-Category]]))</f>
        <v>hardware</v>
      </c>
      <c r="S2026" s="14">
        <f>(((Table1[[#This Row],[launched_at]]/60)/60)/24)+DATE(1970,1,1)</f>
        <v>41099.966944444444</v>
      </c>
      <c r="T2026" s="14">
        <f t="shared" si="31"/>
        <v>41134.125</v>
      </c>
    </row>
    <row r="2027" spans="1:20" ht="43.5" x14ac:dyDescent="0.35">
      <c r="A2027">
        <v>2025</v>
      </c>
      <c r="B2027" s="1" t="s">
        <v>2026</v>
      </c>
      <c r="C2027" s="1" t="s">
        <v>6135</v>
      </c>
      <c r="D2027" s="6">
        <v>80000</v>
      </c>
      <c r="E2027" s="6">
        <v>160920</v>
      </c>
      <c r="F2027" t="s">
        <v>8219</v>
      </c>
      <c r="G2027" t="s">
        <v>8236</v>
      </c>
      <c r="H2027" t="s">
        <v>8249</v>
      </c>
      <c r="I2027">
        <v>1433996746</v>
      </c>
      <c r="J2027">
        <v>1431404746</v>
      </c>
      <c r="K2027" t="b">
        <v>1</v>
      </c>
      <c r="L2027">
        <v>729</v>
      </c>
      <c r="M2027" t="b">
        <v>1</v>
      </c>
      <c r="N2027" t="s">
        <v>8295</v>
      </c>
      <c r="O2027" s="16">
        <f>Table1[[#This Row],[pledged]]/Table1[[#This Row],[goal]]*100</f>
        <v>201.14999999999998</v>
      </c>
      <c r="P2027" s="6">
        <f>IFERROR(Table1[[#This Row],[pledged]]/Table1[[#This Row],[backers_count]],0)</f>
        <v>220.74074074074073</v>
      </c>
      <c r="Q2027" t="str">
        <f>LEFT(Table1[[#This Row],[Category and Sub-Category]],FIND("/",Table1[[#This Row],[Category and Sub-Category]])-1)</f>
        <v>technology</v>
      </c>
      <c r="R2027" t="str">
        <f>RIGHT(Table1[[#This Row],[Category and Sub-Category]],LEN(Table1[[#This Row],[Category and Sub-Category]])-FIND("/",Table1[[#This Row],[Category and Sub-Category]]))</f>
        <v>hardware</v>
      </c>
      <c r="S2027" s="14">
        <f>(((Table1[[#This Row],[launched_at]]/60)/60)/24)+DATE(1970,1,1)</f>
        <v>42136.184560185182</v>
      </c>
      <c r="T2027" s="14">
        <f t="shared" si="31"/>
        <v>42166.184560185182</v>
      </c>
    </row>
    <row r="2028" spans="1:20" ht="29" x14ac:dyDescent="0.35">
      <c r="A2028">
        <v>2026</v>
      </c>
      <c r="B2028" s="1" t="s">
        <v>2027</v>
      </c>
      <c r="C2028" s="1" t="s">
        <v>6136</v>
      </c>
      <c r="D2028" s="6">
        <v>25000</v>
      </c>
      <c r="E2028" s="6">
        <v>33370.769999999997</v>
      </c>
      <c r="F2028" t="s">
        <v>8219</v>
      </c>
      <c r="G2028" t="s">
        <v>8224</v>
      </c>
      <c r="H2028" t="s">
        <v>8246</v>
      </c>
      <c r="I2028">
        <v>1398052740</v>
      </c>
      <c r="J2028">
        <v>1394127585</v>
      </c>
      <c r="K2028" t="b">
        <v>1</v>
      </c>
      <c r="L2028">
        <v>454</v>
      </c>
      <c r="M2028" t="b">
        <v>1</v>
      </c>
      <c r="N2028" t="s">
        <v>8295</v>
      </c>
      <c r="O2028" s="16">
        <f>Table1[[#This Row],[pledged]]/Table1[[#This Row],[goal]]*100</f>
        <v>133.48307999999997</v>
      </c>
      <c r="P2028" s="6">
        <f>IFERROR(Table1[[#This Row],[pledged]]/Table1[[#This Row],[backers_count]],0)</f>
        <v>73.503898678414089</v>
      </c>
      <c r="Q2028" t="str">
        <f>LEFT(Table1[[#This Row],[Category and Sub-Category]],FIND("/",Table1[[#This Row],[Category and Sub-Category]])-1)</f>
        <v>technology</v>
      </c>
      <c r="R2028" t="str">
        <f>RIGHT(Table1[[#This Row],[Category and Sub-Category]],LEN(Table1[[#This Row],[Category and Sub-Category]])-FIND("/",Table1[[#This Row],[Category and Sub-Category]]))</f>
        <v>hardware</v>
      </c>
      <c r="S2028" s="14">
        <f>(((Table1[[#This Row],[launched_at]]/60)/60)/24)+DATE(1970,1,1)</f>
        <v>41704.735937500001</v>
      </c>
      <c r="T2028" s="14">
        <f t="shared" si="31"/>
        <v>41750.165972222225</v>
      </c>
    </row>
    <row r="2029" spans="1:20" ht="43.5" x14ac:dyDescent="0.35">
      <c r="A2029">
        <v>2027</v>
      </c>
      <c r="B2029" s="1" t="s">
        <v>2028</v>
      </c>
      <c r="C2029" s="1" t="s">
        <v>6137</v>
      </c>
      <c r="D2029" s="6">
        <v>100000</v>
      </c>
      <c r="E2029" s="6">
        <v>120249</v>
      </c>
      <c r="F2029" t="s">
        <v>8219</v>
      </c>
      <c r="G2029" t="s">
        <v>8224</v>
      </c>
      <c r="H2029" t="s">
        <v>8246</v>
      </c>
      <c r="I2029">
        <v>1427740319</v>
      </c>
      <c r="J2029">
        <v>1423855919</v>
      </c>
      <c r="K2029" t="b">
        <v>1</v>
      </c>
      <c r="L2029">
        <v>539</v>
      </c>
      <c r="M2029" t="b">
        <v>1</v>
      </c>
      <c r="N2029" t="s">
        <v>8295</v>
      </c>
      <c r="O2029" s="16">
        <f>Table1[[#This Row],[pledged]]/Table1[[#This Row],[goal]]*100</f>
        <v>120.24900000000001</v>
      </c>
      <c r="P2029" s="6">
        <f>IFERROR(Table1[[#This Row],[pledged]]/Table1[[#This Row],[backers_count]],0)</f>
        <v>223.09647495361781</v>
      </c>
      <c r="Q2029" t="str">
        <f>LEFT(Table1[[#This Row],[Category and Sub-Category]],FIND("/",Table1[[#This Row],[Category and Sub-Category]])-1)</f>
        <v>technology</v>
      </c>
      <c r="R2029" t="str">
        <f>RIGHT(Table1[[#This Row],[Category and Sub-Category]],LEN(Table1[[#This Row],[Category and Sub-Category]])-FIND("/",Table1[[#This Row],[Category and Sub-Category]]))</f>
        <v>hardware</v>
      </c>
      <c r="S2029" s="14">
        <f>(((Table1[[#This Row],[launched_at]]/60)/60)/24)+DATE(1970,1,1)</f>
        <v>42048.813877314817</v>
      </c>
      <c r="T2029" s="14">
        <f t="shared" si="31"/>
        <v>42093.772210648152</v>
      </c>
    </row>
    <row r="2030" spans="1:20" ht="29" x14ac:dyDescent="0.35">
      <c r="A2030">
        <v>2028</v>
      </c>
      <c r="B2030" s="1" t="s">
        <v>2029</v>
      </c>
      <c r="C2030" s="1" t="s">
        <v>6138</v>
      </c>
      <c r="D2030" s="6">
        <v>3000</v>
      </c>
      <c r="E2030" s="6">
        <v>3785</v>
      </c>
      <c r="F2030" t="s">
        <v>8219</v>
      </c>
      <c r="G2030" t="s">
        <v>8224</v>
      </c>
      <c r="H2030" t="s">
        <v>8246</v>
      </c>
      <c r="I2030">
        <v>1268690100</v>
      </c>
      <c r="J2030">
        <v>1265493806</v>
      </c>
      <c r="K2030" t="b">
        <v>1</v>
      </c>
      <c r="L2030">
        <v>79</v>
      </c>
      <c r="M2030" t="b">
        <v>1</v>
      </c>
      <c r="N2030" t="s">
        <v>8295</v>
      </c>
      <c r="O2030" s="16">
        <f>Table1[[#This Row],[pledged]]/Table1[[#This Row],[goal]]*100</f>
        <v>126.16666666666667</v>
      </c>
      <c r="P2030" s="6">
        <f>IFERROR(Table1[[#This Row],[pledged]]/Table1[[#This Row],[backers_count]],0)</f>
        <v>47.911392405063289</v>
      </c>
      <c r="Q2030" t="str">
        <f>LEFT(Table1[[#This Row],[Category and Sub-Category]],FIND("/",Table1[[#This Row],[Category and Sub-Category]])-1)</f>
        <v>technology</v>
      </c>
      <c r="R2030" t="str">
        <f>RIGHT(Table1[[#This Row],[Category and Sub-Category]],LEN(Table1[[#This Row],[Category and Sub-Category]])-FIND("/",Table1[[#This Row],[Category and Sub-Category]]))</f>
        <v>hardware</v>
      </c>
      <c r="S2030" s="14">
        <f>(((Table1[[#This Row],[launched_at]]/60)/60)/24)+DATE(1970,1,1)</f>
        <v>40215.919050925928</v>
      </c>
      <c r="T2030" s="14">
        <f t="shared" si="31"/>
        <v>40252.913194444445</v>
      </c>
    </row>
    <row r="2031" spans="1:20" ht="43.5" x14ac:dyDescent="0.35">
      <c r="A2031">
        <v>2029</v>
      </c>
      <c r="B2031" s="1" t="s">
        <v>2030</v>
      </c>
      <c r="C2031" s="1" t="s">
        <v>6139</v>
      </c>
      <c r="D2031" s="6">
        <v>2500</v>
      </c>
      <c r="E2031" s="6">
        <v>9030</v>
      </c>
      <c r="F2031" t="s">
        <v>8219</v>
      </c>
      <c r="G2031" t="s">
        <v>8224</v>
      </c>
      <c r="H2031" t="s">
        <v>8246</v>
      </c>
      <c r="I2031">
        <v>1409099481</v>
      </c>
      <c r="J2031">
        <v>1406507481</v>
      </c>
      <c r="K2031" t="b">
        <v>1</v>
      </c>
      <c r="L2031">
        <v>94</v>
      </c>
      <c r="M2031" t="b">
        <v>1</v>
      </c>
      <c r="N2031" t="s">
        <v>8295</v>
      </c>
      <c r="O2031" s="16">
        <f>Table1[[#This Row],[pledged]]/Table1[[#This Row],[goal]]*100</f>
        <v>361.2</v>
      </c>
      <c r="P2031" s="6">
        <f>IFERROR(Table1[[#This Row],[pledged]]/Table1[[#This Row],[backers_count]],0)</f>
        <v>96.063829787234042</v>
      </c>
      <c r="Q2031" t="str">
        <f>LEFT(Table1[[#This Row],[Category and Sub-Category]],FIND("/",Table1[[#This Row],[Category and Sub-Category]])-1)</f>
        <v>technology</v>
      </c>
      <c r="R2031" t="str">
        <f>RIGHT(Table1[[#This Row],[Category and Sub-Category]],LEN(Table1[[#This Row],[Category and Sub-Category]])-FIND("/",Table1[[#This Row],[Category and Sub-Category]]))</f>
        <v>hardware</v>
      </c>
      <c r="S2031" s="14">
        <f>(((Table1[[#This Row],[launched_at]]/60)/60)/24)+DATE(1970,1,1)</f>
        <v>41848.021770833337</v>
      </c>
      <c r="T2031" s="14">
        <f t="shared" si="31"/>
        <v>41878.021770833337</v>
      </c>
    </row>
    <row r="2032" spans="1:20" ht="43.5" x14ac:dyDescent="0.35">
      <c r="A2032">
        <v>2030</v>
      </c>
      <c r="B2032" s="1" t="s">
        <v>2031</v>
      </c>
      <c r="C2032" s="1" t="s">
        <v>6140</v>
      </c>
      <c r="D2032" s="6">
        <v>32768</v>
      </c>
      <c r="E2032" s="6">
        <v>74134</v>
      </c>
      <c r="F2032" t="s">
        <v>8219</v>
      </c>
      <c r="G2032" t="s">
        <v>8225</v>
      </c>
      <c r="H2032" t="s">
        <v>8247</v>
      </c>
      <c r="I2032">
        <v>1354233296</v>
      </c>
      <c r="J2032">
        <v>1351641296</v>
      </c>
      <c r="K2032" t="b">
        <v>1</v>
      </c>
      <c r="L2032">
        <v>625</v>
      </c>
      <c r="M2032" t="b">
        <v>1</v>
      </c>
      <c r="N2032" t="s">
        <v>8295</v>
      </c>
      <c r="O2032" s="16">
        <f>Table1[[#This Row],[pledged]]/Table1[[#This Row],[goal]]*100</f>
        <v>226.239013671875</v>
      </c>
      <c r="P2032" s="6">
        <f>IFERROR(Table1[[#This Row],[pledged]]/Table1[[#This Row],[backers_count]],0)</f>
        <v>118.6144</v>
      </c>
      <c r="Q2032" t="str">
        <f>LEFT(Table1[[#This Row],[Category and Sub-Category]],FIND("/",Table1[[#This Row],[Category and Sub-Category]])-1)</f>
        <v>technology</v>
      </c>
      <c r="R2032" t="str">
        <f>RIGHT(Table1[[#This Row],[Category and Sub-Category]],LEN(Table1[[#This Row],[Category and Sub-Category]])-FIND("/",Table1[[#This Row],[Category and Sub-Category]]))</f>
        <v>hardware</v>
      </c>
      <c r="S2032" s="14">
        <f>(((Table1[[#This Row],[launched_at]]/60)/60)/24)+DATE(1970,1,1)</f>
        <v>41212.996481481481</v>
      </c>
      <c r="T2032" s="14">
        <f t="shared" si="31"/>
        <v>41242.996481481481</v>
      </c>
    </row>
    <row r="2033" spans="1:20" ht="43.5" x14ac:dyDescent="0.35">
      <c r="A2033">
        <v>2031</v>
      </c>
      <c r="B2033" s="1" t="s">
        <v>2032</v>
      </c>
      <c r="C2033" s="1" t="s">
        <v>6141</v>
      </c>
      <c r="D2033" s="6">
        <v>50000</v>
      </c>
      <c r="E2033" s="6">
        <v>60175</v>
      </c>
      <c r="F2033" t="s">
        <v>8219</v>
      </c>
      <c r="G2033" t="s">
        <v>8233</v>
      </c>
      <c r="H2033" t="s">
        <v>8249</v>
      </c>
      <c r="I2033">
        <v>1420765200</v>
      </c>
      <c r="J2033">
        <v>1417506853</v>
      </c>
      <c r="K2033" t="b">
        <v>1</v>
      </c>
      <c r="L2033">
        <v>508</v>
      </c>
      <c r="M2033" t="b">
        <v>1</v>
      </c>
      <c r="N2033" t="s">
        <v>8295</v>
      </c>
      <c r="O2033" s="16">
        <f>Table1[[#This Row],[pledged]]/Table1[[#This Row],[goal]]*100</f>
        <v>120.35</v>
      </c>
      <c r="P2033" s="6">
        <f>IFERROR(Table1[[#This Row],[pledged]]/Table1[[#This Row],[backers_count]],0)</f>
        <v>118.45472440944881</v>
      </c>
      <c r="Q2033" t="str">
        <f>LEFT(Table1[[#This Row],[Category and Sub-Category]],FIND("/",Table1[[#This Row],[Category and Sub-Category]])-1)</f>
        <v>technology</v>
      </c>
      <c r="R2033" t="str">
        <f>RIGHT(Table1[[#This Row],[Category and Sub-Category]],LEN(Table1[[#This Row],[Category and Sub-Category]])-FIND("/",Table1[[#This Row],[Category and Sub-Category]]))</f>
        <v>hardware</v>
      </c>
      <c r="S2033" s="14">
        <f>(((Table1[[#This Row],[launched_at]]/60)/60)/24)+DATE(1970,1,1)</f>
        <v>41975.329317129625</v>
      </c>
      <c r="T2033" s="14">
        <f t="shared" si="31"/>
        <v>42013.041666666672</v>
      </c>
    </row>
    <row r="2034" spans="1:20" ht="43.5" x14ac:dyDescent="0.35">
      <c r="A2034">
        <v>2032</v>
      </c>
      <c r="B2034" s="1" t="s">
        <v>2033</v>
      </c>
      <c r="C2034" s="1" t="s">
        <v>6142</v>
      </c>
      <c r="D2034" s="6">
        <v>25000</v>
      </c>
      <c r="E2034" s="6">
        <v>76047</v>
      </c>
      <c r="F2034" t="s">
        <v>8219</v>
      </c>
      <c r="G2034" t="s">
        <v>8224</v>
      </c>
      <c r="H2034" t="s">
        <v>8246</v>
      </c>
      <c r="I2034">
        <v>1481778000</v>
      </c>
      <c r="J2034">
        <v>1479216874</v>
      </c>
      <c r="K2034" t="b">
        <v>1</v>
      </c>
      <c r="L2034">
        <v>531</v>
      </c>
      <c r="M2034" t="b">
        <v>1</v>
      </c>
      <c r="N2034" t="s">
        <v>8295</v>
      </c>
      <c r="O2034" s="16">
        <f>Table1[[#This Row],[pledged]]/Table1[[#This Row],[goal]]*100</f>
        <v>304.18799999999999</v>
      </c>
      <c r="P2034" s="6">
        <f>IFERROR(Table1[[#This Row],[pledged]]/Table1[[#This Row],[backers_count]],0)</f>
        <v>143.21468926553672</v>
      </c>
      <c r="Q2034" t="str">
        <f>LEFT(Table1[[#This Row],[Category and Sub-Category]],FIND("/",Table1[[#This Row],[Category and Sub-Category]])-1)</f>
        <v>technology</v>
      </c>
      <c r="R2034" t="str">
        <f>RIGHT(Table1[[#This Row],[Category and Sub-Category]],LEN(Table1[[#This Row],[Category and Sub-Category]])-FIND("/",Table1[[#This Row],[Category and Sub-Category]]))</f>
        <v>hardware</v>
      </c>
      <c r="S2034" s="14">
        <f>(((Table1[[#This Row],[launched_at]]/60)/60)/24)+DATE(1970,1,1)</f>
        <v>42689.565671296295</v>
      </c>
      <c r="T2034" s="14">
        <f t="shared" si="31"/>
        <v>42719.208333333328</v>
      </c>
    </row>
    <row r="2035" spans="1:20" ht="58" x14ac:dyDescent="0.35">
      <c r="A2035">
        <v>2033</v>
      </c>
      <c r="B2035" s="1" t="s">
        <v>2034</v>
      </c>
      <c r="C2035" s="1" t="s">
        <v>6143</v>
      </c>
      <c r="D2035" s="6">
        <v>25000</v>
      </c>
      <c r="E2035" s="6">
        <v>44669</v>
      </c>
      <c r="F2035" t="s">
        <v>8219</v>
      </c>
      <c r="G2035" t="s">
        <v>8224</v>
      </c>
      <c r="H2035" t="s">
        <v>8246</v>
      </c>
      <c r="I2035">
        <v>1398477518</v>
      </c>
      <c r="J2035">
        <v>1395885518</v>
      </c>
      <c r="K2035" t="b">
        <v>1</v>
      </c>
      <c r="L2035">
        <v>158</v>
      </c>
      <c r="M2035" t="b">
        <v>1</v>
      </c>
      <c r="N2035" t="s">
        <v>8295</v>
      </c>
      <c r="O2035" s="16">
        <f>Table1[[#This Row],[pledged]]/Table1[[#This Row],[goal]]*100</f>
        <v>178.67599999999999</v>
      </c>
      <c r="P2035" s="6">
        <f>IFERROR(Table1[[#This Row],[pledged]]/Table1[[#This Row],[backers_count]],0)</f>
        <v>282.71518987341773</v>
      </c>
      <c r="Q2035" t="str">
        <f>LEFT(Table1[[#This Row],[Category and Sub-Category]],FIND("/",Table1[[#This Row],[Category and Sub-Category]])-1)</f>
        <v>technology</v>
      </c>
      <c r="R2035" t="str">
        <f>RIGHT(Table1[[#This Row],[Category and Sub-Category]],LEN(Table1[[#This Row],[Category and Sub-Category]])-FIND("/",Table1[[#This Row],[Category and Sub-Category]]))</f>
        <v>hardware</v>
      </c>
      <c r="S2035" s="14">
        <f>(((Table1[[#This Row],[launched_at]]/60)/60)/24)+DATE(1970,1,1)</f>
        <v>41725.082384259258</v>
      </c>
      <c r="T2035" s="14">
        <f t="shared" si="31"/>
        <v>41755.082384259258</v>
      </c>
    </row>
    <row r="2036" spans="1:20" ht="58" x14ac:dyDescent="0.35">
      <c r="A2036">
        <v>2034</v>
      </c>
      <c r="B2036" s="1" t="s">
        <v>2035</v>
      </c>
      <c r="C2036" s="1" t="s">
        <v>6144</v>
      </c>
      <c r="D2036" s="6">
        <v>78000</v>
      </c>
      <c r="E2036" s="6">
        <v>301719.59000000003</v>
      </c>
      <c r="F2036" t="s">
        <v>8219</v>
      </c>
      <c r="G2036" t="s">
        <v>8224</v>
      </c>
      <c r="H2036" t="s">
        <v>8246</v>
      </c>
      <c r="I2036">
        <v>1430981880</v>
      </c>
      <c r="J2036">
        <v>1426216033</v>
      </c>
      <c r="K2036" t="b">
        <v>1</v>
      </c>
      <c r="L2036">
        <v>508</v>
      </c>
      <c r="M2036" t="b">
        <v>1</v>
      </c>
      <c r="N2036" t="s">
        <v>8295</v>
      </c>
      <c r="O2036" s="16">
        <f>Table1[[#This Row],[pledged]]/Table1[[#This Row],[goal]]*100</f>
        <v>386.81998717948721</v>
      </c>
      <c r="P2036" s="6">
        <f>IFERROR(Table1[[#This Row],[pledged]]/Table1[[#This Row],[backers_count]],0)</f>
        <v>593.93620078740162</v>
      </c>
      <c r="Q2036" t="str">
        <f>LEFT(Table1[[#This Row],[Category and Sub-Category]],FIND("/",Table1[[#This Row],[Category and Sub-Category]])-1)</f>
        <v>technology</v>
      </c>
      <c r="R2036" t="str">
        <f>RIGHT(Table1[[#This Row],[Category and Sub-Category]],LEN(Table1[[#This Row],[Category and Sub-Category]])-FIND("/",Table1[[#This Row],[Category and Sub-Category]]))</f>
        <v>hardware</v>
      </c>
      <c r="S2036" s="14">
        <f>(((Table1[[#This Row],[launched_at]]/60)/60)/24)+DATE(1970,1,1)</f>
        <v>42076.130011574074</v>
      </c>
      <c r="T2036" s="14">
        <f t="shared" si="31"/>
        <v>42131.290277777778</v>
      </c>
    </row>
    <row r="2037" spans="1:20" ht="58" x14ac:dyDescent="0.35">
      <c r="A2037">
        <v>2035</v>
      </c>
      <c r="B2037" s="1" t="s">
        <v>2036</v>
      </c>
      <c r="C2037" s="1" t="s">
        <v>6145</v>
      </c>
      <c r="D2037" s="6">
        <v>80000</v>
      </c>
      <c r="E2037" s="6">
        <v>168829.14</v>
      </c>
      <c r="F2037" t="s">
        <v>8219</v>
      </c>
      <c r="G2037" t="s">
        <v>8224</v>
      </c>
      <c r="H2037" t="s">
        <v>8246</v>
      </c>
      <c r="I2037">
        <v>1450486800</v>
      </c>
      <c r="J2037">
        <v>1446562807</v>
      </c>
      <c r="K2037" t="b">
        <v>1</v>
      </c>
      <c r="L2037">
        <v>644</v>
      </c>
      <c r="M2037" t="b">
        <v>1</v>
      </c>
      <c r="N2037" t="s">
        <v>8295</v>
      </c>
      <c r="O2037" s="16">
        <f>Table1[[#This Row],[pledged]]/Table1[[#This Row],[goal]]*100</f>
        <v>211.03642500000004</v>
      </c>
      <c r="P2037" s="6">
        <f>IFERROR(Table1[[#This Row],[pledged]]/Table1[[#This Row],[backers_count]],0)</f>
        <v>262.15704968944101</v>
      </c>
      <c r="Q2037" t="str">
        <f>LEFT(Table1[[#This Row],[Category and Sub-Category]],FIND("/",Table1[[#This Row],[Category and Sub-Category]])-1)</f>
        <v>technology</v>
      </c>
      <c r="R2037" t="str">
        <f>RIGHT(Table1[[#This Row],[Category and Sub-Category]],LEN(Table1[[#This Row],[Category and Sub-Category]])-FIND("/",Table1[[#This Row],[Category and Sub-Category]]))</f>
        <v>hardware</v>
      </c>
      <c r="S2037" s="14">
        <f>(((Table1[[#This Row],[launched_at]]/60)/60)/24)+DATE(1970,1,1)</f>
        <v>42311.625081018516</v>
      </c>
      <c r="T2037" s="14">
        <f t="shared" si="31"/>
        <v>42357.041666666672</v>
      </c>
    </row>
    <row r="2038" spans="1:20" ht="43.5" x14ac:dyDescent="0.35">
      <c r="A2038">
        <v>2036</v>
      </c>
      <c r="B2038" s="1" t="s">
        <v>2037</v>
      </c>
      <c r="C2038" s="1" t="s">
        <v>6146</v>
      </c>
      <c r="D2038" s="6">
        <v>30000</v>
      </c>
      <c r="E2038" s="6">
        <v>39500.5</v>
      </c>
      <c r="F2038" t="s">
        <v>8219</v>
      </c>
      <c r="G2038" t="s">
        <v>8224</v>
      </c>
      <c r="H2038" t="s">
        <v>8246</v>
      </c>
      <c r="I2038">
        <v>1399668319</v>
      </c>
      <c r="J2038">
        <v>1397076319</v>
      </c>
      <c r="K2038" t="b">
        <v>1</v>
      </c>
      <c r="L2038">
        <v>848</v>
      </c>
      <c r="M2038" t="b">
        <v>1</v>
      </c>
      <c r="N2038" t="s">
        <v>8295</v>
      </c>
      <c r="O2038" s="16">
        <f>Table1[[#This Row],[pledged]]/Table1[[#This Row],[goal]]*100</f>
        <v>131.66833333333335</v>
      </c>
      <c r="P2038" s="6">
        <f>IFERROR(Table1[[#This Row],[pledged]]/Table1[[#This Row],[backers_count]],0)</f>
        <v>46.580778301886795</v>
      </c>
      <c r="Q2038" t="str">
        <f>LEFT(Table1[[#This Row],[Category and Sub-Category]],FIND("/",Table1[[#This Row],[Category and Sub-Category]])-1)</f>
        <v>technology</v>
      </c>
      <c r="R2038" t="str">
        <f>RIGHT(Table1[[#This Row],[Category and Sub-Category]],LEN(Table1[[#This Row],[Category and Sub-Category]])-FIND("/",Table1[[#This Row],[Category and Sub-Category]]))</f>
        <v>hardware</v>
      </c>
      <c r="S2038" s="14">
        <f>(((Table1[[#This Row],[launched_at]]/60)/60)/24)+DATE(1970,1,1)</f>
        <v>41738.864803240744</v>
      </c>
      <c r="T2038" s="14">
        <f t="shared" si="31"/>
        <v>41768.864803240744</v>
      </c>
    </row>
    <row r="2039" spans="1:20" ht="43.5" x14ac:dyDescent="0.35">
      <c r="A2039">
        <v>2037</v>
      </c>
      <c r="B2039" s="1" t="s">
        <v>2038</v>
      </c>
      <c r="C2039" s="1" t="s">
        <v>6147</v>
      </c>
      <c r="D2039" s="6">
        <v>10000</v>
      </c>
      <c r="E2039" s="6">
        <v>30047.64</v>
      </c>
      <c r="F2039" t="s">
        <v>8219</v>
      </c>
      <c r="G2039" t="s">
        <v>8224</v>
      </c>
      <c r="H2039" t="s">
        <v>8246</v>
      </c>
      <c r="I2039">
        <v>1388383353</v>
      </c>
      <c r="J2039">
        <v>1383195753</v>
      </c>
      <c r="K2039" t="b">
        <v>1</v>
      </c>
      <c r="L2039">
        <v>429</v>
      </c>
      <c r="M2039" t="b">
        <v>1</v>
      </c>
      <c r="N2039" t="s">
        <v>8295</v>
      </c>
      <c r="O2039" s="16">
        <f>Table1[[#This Row],[pledged]]/Table1[[#This Row],[goal]]*100</f>
        <v>300.47639999999996</v>
      </c>
      <c r="P2039" s="6">
        <f>IFERROR(Table1[[#This Row],[pledged]]/Table1[[#This Row],[backers_count]],0)</f>
        <v>70.041118881118877</v>
      </c>
      <c r="Q2039" t="str">
        <f>LEFT(Table1[[#This Row],[Category and Sub-Category]],FIND("/",Table1[[#This Row],[Category and Sub-Category]])-1)</f>
        <v>technology</v>
      </c>
      <c r="R2039" t="str">
        <f>RIGHT(Table1[[#This Row],[Category and Sub-Category]],LEN(Table1[[#This Row],[Category and Sub-Category]])-FIND("/",Table1[[#This Row],[Category and Sub-Category]]))</f>
        <v>hardware</v>
      </c>
      <c r="S2039" s="14">
        <f>(((Table1[[#This Row],[launched_at]]/60)/60)/24)+DATE(1970,1,1)</f>
        <v>41578.210104166668</v>
      </c>
      <c r="T2039" s="14">
        <f t="shared" si="31"/>
        <v>41638.251770833333</v>
      </c>
    </row>
    <row r="2040" spans="1:20" ht="43.5" x14ac:dyDescent="0.35">
      <c r="A2040">
        <v>2038</v>
      </c>
      <c r="B2040" s="1" t="s">
        <v>2039</v>
      </c>
      <c r="C2040" s="1" t="s">
        <v>6148</v>
      </c>
      <c r="D2040" s="6">
        <v>8000</v>
      </c>
      <c r="E2040" s="6">
        <v>33641</v>
      </c>
      <c r="F2040" t="s">
        <v>8219</v>
      </c>
      <c r="G2040" t="s">
        <v>8225</v>
      </c>
      <c r="H2040" t="s">
        <v>8247</v>
      </c>
      <c r="I2040">
        <v>1372701600</v>
      </c>
      <c r="J2040">
        <v>1369895421</v>
      </c>
      <c r="K2040" t="b">
        <v>1</v>
      </c>
      <c r="L2040">
        <v>204</v>
      </c>
      <c r="M2040" t="b">
        <v>1</v>
      </c>
      <c r="N2040" t="s">
        <v>8295</v>
      </c>
      <c r="O2040" s="16">
        <f>Table1[[#This Row],[pledged]]/Table1[[#This Row],[goal]]*100</f>
        <v>420.51249999999999</v>
      </c>
      <c r="P2040" s="6">
        <f>IFERROR(Table1[[#This Row],[pledged]]/Table1[[#This Row],[backers_count]],0)</f>
        <v>164.90686274509804</v>
      </c>
      <c r="Q2040" t="str">
        <f>LEFT(Table1[[#This Row],[Category and Sub-Category]],FIND("/",Table1[[#This Row],[Category and Sub-Category]])-1)</f>
        <v>technology</v>
      </c>
      <c r="R2040" t="str">
        <f>RIGHT(Table1[[#This Row],[Category and Sub-Category]],LEN(Table1[[#This Row],[Category and Sub-Category]])-FIND("/",Table1[[#This Row],[Category and Sub-Category]]))</f>
        <v>hardware</v>
      </c>
      <c r="S2040" s="14">
        <f>(((Table1[[#This Row],[launched_at]]/60)/60)/24)+DATE(1970,1,1)</f>
        <v>41424.27107638889</v>
      </c>
      <c r="T2040" s="14">
        <f t="shared" si="31"/>
        <v>41456.75</v>
      </c>
    </row>
    <row r="2041" spans="1:20" ht="43.5" x14ac:dyDescent="0.35">
      <c r="A2041">
        <v>2039</v>
      </c>
      <c r="B2041" s="1" t="s">
        <v>2040</v>
      </c>
      <c r="C2041" s="1" t="s">
        <v>6149</v>
      </c>
      <c r="D2041" s="6">
        <v>125000</v>
      </c>
      <c r="E2041" s="6">
        <v>170271</v>
      </c>
      <c r="F2041" t="s">
        <v>8219</v>
      </c>
      <c r="G2041" t="s">
        <v>8224</v>
      </c>
      <c r="H2041" t="s">
        <v>8246</v>
      </c>
      <c r="I2041">
        <v>1480568340</v>
      </c>
      <c r="J2041">
        <v>1477996325</v>
      </c>
      <c r="K2041" t="b">
        <v>1</v>
      </c>
      <c r="L2041">
        <v>379</v>
      </c>
      <c r="M2041" t="b">
        <v>1</v>
      </c>
      <c r="N2041" t="s">
        <v>8295</v>
      </c>
      <c r="O2041" s="16">
        <f>Table1[[#This Row],[pledged]]/Table1[[#This Row],[goal]]*100</f>
        <v>136.21680000000001</v>
      </c>
      <c r="P2041" s="6">
        <f>IFERROR(Table1[[#This Row],[pledged]]/Table1[[#This Row],[backers_count]],0)</f>
        <v>449.26385224274406</v>
      </c>
      <c r="Q2041" t="str">
        <f>LEFT(Table1[[#This Row],[Category and Sub-Category]],FIND("/",Table1[[#This Row],[Category and Sub-Category]])-1)</f>
        <v>technology</v>
      </c>
      <c r="R2041" t="str">
        <f>RIGHT(Table1[[#This Row],[Category and Sub-Category]],LEN(Table1[[#This Row],[Category and Sub-Category]])-FIND("/",Table1[[#This Row],[Category and Sub-Category]]))</f>
        <v>hardware</v>
      </c>
      <c r="S2041" s="14">
        <f>(((Table1[[#This Row],[launched_at]]/60)/60)/24)+DATE(1970,1,1)</f>
        <v>42675.438946759255</v>
      </c>
      <c r="T2041" s="14">
        <f t="shared" si="31"/>
        <v>42705.207638888889</v>
      </c>
    </row>
    <row r="2042" spans="1:20" ht="29" x14ac:dyDescent="0.35">
      <c r="A2042">
        <v>2040</v>
      </c>
      <c r="B2042" s="1" t="s">
        <v>2041</v>
      </c>
      <c r="C2042" s="1" t="s">
        <v>6150</v>
      </c>
      <c r="D2042" s="6">
        <v>3000</v>
      </c>
      <c r="E2042" s="6">
        <v>7445.14</v>
      </c>
      <c r="F2042" t="s">
        <v>8219</v>
      </c>
      <c r="G2042" t="s">
        <v>8224</v>
      </c>
      <c r="H2042" t="s">
        <v>8246</v>
      </c>
      <c r="I2042">
        <v>1384557303</v>
      </c>
      <c r="J2042">
        <v>1383257703</v>
      </c>
      <c r="K2042" t="b">
        <v>1</v>
      </c>
      <c r="L2042">
        <v>271</v>
      </c>
      <c r="M2042" t="b">
        <v>1</v>
      </c>
      <c r="N2042" t="s">
        <v>8295</v>
      </c>
      <c r="O2042" s="16">
        <f>Table1[[#This Row],[pledged]]/Table1[[#This Row],[goal]]*100</f>
        <v>248.17133333333334</v>
      </c>
      <c r="P2042" s="6">
        <f>IFERROR(Table1[[#This Row],[pledged]]/Table1[[#This Row],[backers_count]],0)</f>
        <v>27.472841328413285</v>
      </c>
      <c r="Q2042" t="str">
        <f>LEFT(Table1[[#This Row],[Category and Sub-Category]],FIND("/",Table1[[#This Row],[Category and Sub-Category]])-1)</f>
        <v>technology</v>
      </c>
      <c r="R2042" t="str">
        <f>RIGHT(Table1[[#This Row],[Category and Sub-Category]],LEN(Table1[[#This Row],[Category and Sub-Category]])-FIND("/",Table1[[#This Row],[Category and Sub-Category]]))</f>
        <v>hardware</v>
      </c>
      <c r="S2042" s="14">
        <f>(((Table1[[#This Row],[launched_at]]/60)/60)/24)+DATE(1970,1,1)</f>
        <v>41578.927118055559</v>
      </c>
      <c r="T2042" s="14">
        <f t="shared" si="31"/>
        <v>41593.968784722223</v>
      </c>
    </row>
    <row r="2043" spans="1:20" ht="43.5" x14ac:dyDescent="0.35">
      <c r="A2043">
        <v>2041</v>
      </c>
      <c r="B2043" s="1" t="s">
        <v>2042</v>
      </c>
      <c r="C2043" s="1" t="s">
        <v>6151</v>
      </c>
      <c r="D2043" s="6">
        <v>9500</v>
      </c>
      <c r="E2043" s="6">
        <v>17277</v>
      </c>
      <c r="F2043" t="s">
        <v>8219</v>
      </c>
      <c r="G2043" t="s">
        <v>8224</v>
      </c>
      <c r="H2043" t="s">
        <v>8246</v>
      </c>
      <c r="I2043">
        <v>1478785027</v>
      </c>
      <c r="J2043">
        <v>1476189427</v>
      </c>
      <c r="K2043" t="b">
        <v>0</v>
      </c>
      <c r="L2043">
        <v>120</v>
      </c>
      <c r="M2043" t="b">
        <v>1</v>
      </c>
      <c r="N2043" t="s">
        <v>8295</v>
      </c>
      <c r="O2043" s="16">
        <f>Table1[[#This Row],[pledged]]/Table1[[#This Row],[goal]]*100</f>
        <v>181.86315789473684</v>
      </c>
      <c r="P2043" s="6">
        <f>IFERROR(Table1[[#This Row],[pledged]]/Table1[[#This Row],[backers_count]],0)</f>
        <v>143.97499999999999</v>
      </c>
      <c r="Q2043" t="str">
        <f>LEFT(Table1[[#This Row],[Category and Sub-Category]],FIND("/",Table1[[#This Row],[Category and Sub-Category]])-1)</f>
        <v>technology</v>
      </c>
      <c r="R2043" t="str">
        <f>RIGHT(Table1[[#This Row],[Category and Sub-Category]],LEN(Table1[[#This Row],[Category and Sub-Category]])-FIND("/",Table1[[#This Row],[Category and Sub-Category]]))</f>
        <v>hardware</v>
      </c>
      <c r="S2043" s="14">
        <f>(((Table1[[#This Row],[launched_at]]/60)/60)/24)+DATE(1970,1,1)</f>
        <v>42654.525775462964</v>
      </c>
      <c r="T2043" s="14">
        <f t="shared" si="31"/>
        <v>42684.567442129628</v>
      </c>
    </row>
    <row r="2044" spans="1:20" ht="43.5" x14ac:dyDescent="0.35">
      <c r="A2044">
        <v>2042</v>
      </c>
      <c r="B2044" s="1" t="s">
        <v>2043</v>
      </c>
      <c r="C2044" s="1" t="s">
        <v>6152</v>
      </c>
      <c r="D2044" s="6">
        <v>10000</v>
      </c>
      <c r="E2044" s="6">
        <v>12353</v>
      </c>
      <c r="F2044" t="s">
        <v>8219</v>
      </c>
      <c r="G2044" t="s">
        <v>8224</v>
      </c>
      <c r="H2044" t="s">
        <v>8246</v>
      </c>
      <c r="I2044">
        <v>1453481974</v>
      </c>
      <c r="J2044">
        <v>1448297974</v>
      </c>
      <c r="K2044" t="b">
        <v>0</v>
      </c>
      <c r="L2044">
        <v>140</v>
      </c>
      <c r="M2044" t="b">
        <v>1</v>
      </c>
      <c r="N2044" t="s">
        <v>8295</v>
      </c>
      <c r="O2044" s="16">
        <f>Table1[[#This Row],[pledged]]/Table1[[#This Row],[goal]]*100</f>
        <v>123.53</v>
      </c>
      <c r="P2044" s="6">
        <f>IFERROR(Table1[[#This Row],[pledged]]/Table1[[#This Row],[backers_count]],0)</f>
        <v>88.23571428571428</v>
      </c>
      <c r="Q2044" t="str">
        <f>LEFT(Table1[[#This Row],[Category and Sub-Category]],FIND("/",Table1[[#This Row],[Category and Sub-Category]])-1)</f>
        <v>technology</v>
      </c>
      <c r="R2044" t="str">
        <f>RIGHT(Table1[[#This Row],[Category and Sub-Category]],LEN(Table1[[#This Row],[Category and Sub-Category]])-FIND("/",Table1[[#This Row],[Category and Sub-Category]]))</f>
        <v>hardware</v>
      </c>
      <c r="S2044" s="14">
        <f>(((Table1[[#This Row],[launched_at]]/60)/60)/24)+DATE(1970,1,1)</f>
        <v>42331.708032407405</v>
      </c>
      <c r="T2044" s="14">
        <f t="shared" si="31"/>
        <v>42391.708032407405</v>
      </c>
    </row>
    <row r="2045" spans="1:20" ht="58" x14ac:dyDescent="0.35">
      <c r="A2045">
        <v>2043</v>
      </c>
      <c r="B2045" s="1" t="s">
        <v>2044</v>
      </c>
      <c r="C2045" s="1" t="s">
        <v>6153</v>
      </c>
      <c r="D2045" s="6">
        <v>1385</v>
      </c>
      <c r="E2045" s="6">
        <v>7011</v>
      </c>
      <c r="F2045" t="s">
        <v>8219</v>
      </c>
      <c r="G2045" t="s">
        <v>8224</v>
      </c>
      <c r="H2045" t="s">
        <v>8246</v>
      </c>
      <c r="I2045">
        <v>1481432340</v>
      </c>
      <c r="J2045">
        <v>1476764077</v>
      </c>
      <c r="K2045" t="b">
        <v>0</v>
      </c>
      <c r="L2045">
        <v>193</v>
      </c>
      <c r="M2045" t="b">
        <v>1</v>
      </c>
      <c r="N2045" t="s">
        <v>8295</v>
      </c>
      <c r="O2045" s="16">
        <f>Table1[[#This Row],[pledged]]/Table1[[#This Row],[goal]]*100</f>
        <v>506.20938628158842</v>
      </c>
      <c r="P2045" s="6">
        <f>IFERROR(Table1[[#This Row],[pledged]]/Table1[[#This Row],[backers_count]],0)</f>
        <v>36.326424870466319</v>
      </c>
      <c r="Q2045" t="str">
        <f>LEFT(Table1[[#This Row],[Category and Sub-Category]],FIND("/",Table1[[#This Row],[Category and Sub-Category]])-1)</f>
        <v>technology</v>
      </c>
      <c r="R2045" t="str">
        <f>RIGHT(Table1[[#This Row],[Category and Sub-Category]],LEN(Table1[[#This Row],[Category and Sub-Category]])-FIND("/",Table1[[#This Row],[Category and Sub-Category]]))</f>
        <v>hardware</v>
      </c>
      <c r="S2045" s="14">
        <f>(((Table1[[#This Row],[launched_at]]/60)/60)/24)+DATE(1970,1,1)</f>
        <v>42661.176817129628</v>
      </c>
      <c r="T2045" s="14">
        <f t="shared" si="31"/>
        <v>42715.207638888889</v>
      </c>
    </row>
    <row r="2046" spans="1:20" ht="43.5" x14ac:dyDescent="0.35">
      <c r="A2046">
        <v>2044</v>
      </c>
      <c r="B2046" s="1" t="s">
        <v>2045</v>
      </c>
      <c r="C2046" s="1" t="s">
        <v>6154</v>
      </c>
      <c r="D2046" s="6">
        <v>15000</v>
      </c>
      <c r="E2046" s="6">
        <v>16232</v>
      </c>
      <c r="F2046" t="s">
        <v>8219</v>
      </c>
      <c r="G2046" t="s">
        <v>8224</v>
      </c>
      <c r="H2046" t="s">
        <v>8246</v>
      </c>
      <c r="I2046">
        <v>1434212714</v>
      </c>
      <c r="J2046">
        <v>1431620714</v>
      </c>
      <c r="K2046" t="b">
        <v>0</v>
      </c>
      <c r="L2046">
        <v>180</v>
      </c>
      <c r="M2046" t="b">
        <v>1</v>
      </c>
      <c r="N2046" t="s">
        <v>8295</v>
      </c>
      <c r="O2046" s="16">
        <f>Table1[[#This Row],[pledged]]/Table1[[#This Row],[goal]]*100</f>
        <v>108.21333333333334</v>
      </c>
      <c r="P2046" s="6">
        <f>IFERROR(Table1[[#This Row],[pledged]]/Table1[[#This Row],[backers_count]],0)</f>
        <v>90.177777777777777</v>
      </c>
      <c r="Q2046" t="str">
        <f>LEFT(Table1[[#This Row],[Category and Sub-Category]],FIND("/",Table1[[#This Row],[Category and Sub-Category]])-1)</f>
        <v>technology</v>
      </c>
      <c r="R2046" t="str">
        <f>RIGHT(Table1[[#This Row],[Category and Sub-Category]],LEN(Table1[[#This Row],[Category and Sub-Category]])-FIND("/",Table1[[#This Row],[Category and Sub-Category]]))</f>
        <v>hardware</v>
      </c>
      <c r="S2046" s="14">
        <f>(((Table1[[#This Row],[launched_at]]/60)/60)/24)+DATE(1970,1,1)</f>
        <v>42138.684189814812</v>
      </c>
      <c r="T2046" s="14">
        <f t="shared" si="31"/>
        <v>42168.684189814812</v>
      </c>
    </row>
    <row r="2047" spans="1:20" ht="58" x14ac:dyDescent="0.35">
      <c r="A2047">
        <v>2045</v>
      </c>
      <c r="B2047" s="1" t="s">
        <v>2046</v>
      </c>
      <c r="C2047" s="1" t="s">
        <v>6155</v>
      </c>
      <c r="D2047" s="6">
        <v>4900</v>
      </c>
      <c r="E2047" s="6">
        <v>40140.01</v>
      </c>
      <c r="F2047" t="s">
        <v>8219</v>
      </c>
      <c r="G2047" t="s">
        <v>8224</v>
      </c>
      <c r="H2047" t="s">
        <v>8246</v>
      </c>
      <c r="I2047">
        <v>1341799647</v>
      </c>
      <c r="J2047">
        <v>1339207647</v>
      </c>
      <c r="K2047" t="b">
        <v>0</v>
      </c>
      <c r="L2047">
        <v>263</v>
      </c>
      <c r="M2047" t="b">
        <v>1</v>
      </c>
      <c r="N2047" t="s">
        <v>8295</v>
      </c>
      <c r="O2047" s="16">
        <f>Table1[[#This Row],[pledged]]/Table1[[#This Row],[goal]]*100</f>
        <v>819.18387755102037</v>
      </c>
      <c r="P2047" s="6">
        <f>IFERROR(Table1[[#This Row],[pledged]]/Table1[[#This Row],[backers_count]],0)</f>
        <v>152.62361216730039</v>
      </c>
      <c r="Q2047" t="str">
        <f>LEFT(Table1[[#This Row],[Category and Sub-Category]],FIND("/",Table1[[#This Row],[Category and Sub-Category]])-1)</f>
        <v>technology</v>
      </c>
      <c r="R2047" t="str">
        <f>RIGHT(Table1[[#This Row],[Category and Sub-Category]],LEN(Table1[[#This Row],[Category and Sub-Category]])-FIND("/",Table1[[#This Row],[Category and Sub-Category]]))</f>
        <v>hardware</v>
      </c>
      <c r="S2047" s="14">
        <f>(((Table1[[#This Row],[launched_at]]/60)/60)/24)+DATE(1970,1,1)</f>
        <v>41069.088506944441</v>
      </c>
      <c r="T2047" s="14">
        <f t="shared" si="31"/>
        <v>41099.088506944441</v>
      </c>
    </row>
    <row r="2048" spans="1:20" ht="43.5" x14ac:dyDescent="0.35">
      <c r="A2048">
        <v>2046</v>
      </c>
      <c r="B2048" s="1" t="s">
        <v>2047</v>
      </c>
      <c r="C2048" s="1" t="s">
        <v>6156</v>
      </c>
      <c r="D2048" s="6">
        <v>10000</v>
      </c>
      <c r="E2048" s="6">
        <v>12110</v>
      </c>
      <c r="F2048" t="s">
        <v>8219</v>
      </c>
      <c r="G2048" t="s">
        <v>8224</v>
      </c>
      <c r="H2048" t="s">
        <v>8246</v>
      </c>
      <c r="I2048">
        <v>1369282044</v>
      </c>
      <c r="J2048">
        <v>1366690044</v>
      </c>
      <c r="K2048" t="b">
        <v>0</v>
      </c>
      <c r="L2048">
        <v>217</v>
      </c>
      <c r="M2048" t="b">
        <v>1</v>
      </c>
      <c r="N2048" t="s">
        <v>8295</v>
      </c>
      <c r="O2048" s="16">
        <f>Table1[[#This Row],[pledged]]/Table1[[#This Row],[goal]]*100</f>
        <v>121.10000000000001</v>
      </c>
      <c r="P2048" s="6">
        <f>IFERROR(Table1[[#This Row],[pledged]]/Table1[[#This Row],[backers_count]],0)</f>
        <v>55.806451612903224</v>
      </c>
      <c r="Q2048" t="str">
        <f>LEFT(Table1[[#This Row],[Category and Sub-Category]],FIND("/",Table1[[#This Row],[Category and Sub-Category]])-1)</f>
        <v>technology</v>
      </c>
      <c r="R2048" t="str">
        <f>RIGHT(Table1[[#This Row],[Category and Sub-Category]],LEN(Table1[[#This Row],[Category and Sub-Category]])-FIND("/",Table1[[#This Row],[Category and Sub-Category]]))</f>
        <v>hardware</v>
      </c>
      <c r="S2048" s="14">
        <f>(((Table1[[#This Row],[launched_at]]/60)/60)/24)+DATE(1970,1,1)</f>
        <v>41387.171805555554</v>
      </c>
      <c r="T2048" s="14">
        <f t="shared" si="31"/>
        <v>41417.171805555554</v>
      </c>
    </row>
    <row r="2049" spans="1:20" ht="43.5" x14ac:dyDescent="0.35">
      <c r="A2049">
        <v>2047</v>
      </c>
      <c r="B2049" s="1" t="s">
        <v>2048</v>
      </c>
      <c r="C2049" s="1" t="s">
        <v>6157</v>
      </c>
      <c r="D2049" s="6">
        <v>98000</v>
      </c>
      <c r="E2049" s="6">
        <v>100939</v>
      </c>
      <c r="F2049" t="s">
        <v>8219</v>
      </c>
      <c r="G2049" t="s">
        <v>8226</v>
      </c>
      <c r="H2049" t="s">
        <v>8248</v>
      </c>
      <c r="I2049">
        <v>1429228800</v>
      </c>
      <c r="J2049">
        <v>1426714870</v>
      </c>
      <c r="K2049" t="b">
        <v>0</v>
      </c>
      <c r="L2049">
        <v>443</v>
      </c>
      <c r="M2049" t="b">
        <v>1</v>
      </c>
      <c r="N2049" t="s">
        <v>8295</v>
      </c>
      <c r="O2049" s="16">
        <f>Table1[[#This Row],[pledged]]/Table1[[#This Row],[goal]]*100</f>
        <v>102.99897959183673</v>
      </c>
      <c r="P2049" s="6">
        <f>IFERROR(Table1[[#This Row],[pledged]]/Table1[[#This Row],[backers_count]],0)</f>
        <v>227.85327313769753</v>
      </c>
      <c r="Q2049" t="str">
        <f>LEFT(Table1[[#This Row],[Category and Sub-Category]],FIND("/",Table1[[#This Row],[Category and Sub-Category]])-1)</f>
        <v>technology</v>
      </c>
      <c r="R2049" t="str">
        <f>RIGHT(Table1[[#This Row],[Category and Sub-Category]],LEN(Table1[[#This Row],[Category and Sub-Category]])-FIND("/",Table1[[#This Row],[Category and Sub-Category]]))</f>
        <v>hardware</v>
      </c>
      <c r="S2049" s="14">
        <f>(((Table1[[#This Row],[launched_at]]/60)/60)/24)+DATE(1970,1,1)</f>
        <v>42081.903587962966</v>
      </c>
      <c r="T2049" s="14">
        <f t="shared" si="31"/>
        <v>42111</v>
      </c>
    </row>
    <row r="2050" spans="1:20" ht="43.5" x14ac:dyDescent="0.35">
      <c r="A2050">
        <v>2048</v>
      </c>
      <c r="B2050" s="1" t="s">
        <v>2049</v>
      </c>
      <c r="C2050" s="1" t="s">
        <v>6158</v>
      </c>
      <c r="D2050" s="6">
        <v>85000</v>
      </c>
      <c r="E2050" s="6">
        <v>126082.45</v>
      </c>
      <c r="F2050" t="s">
        <v>8219</v>
      </c>
      <c r="G2050" t="s">
        <v>8224</v>
      </c>
      <c r="H2050" t="s">
        <v>8246</v>
      </c>
      <c r="I2050">
        <v>1369323491</v>
      </c>
      <c r="J2050">
        <v>1366731491</v>
      </c>
      <c r="K2050" t="b">
        <v>0</v>
      </c>
      <c r="L2050">
        <v>1373</v>
      </c>
      <c r="M2050" t="b">
        <v>1</v>
      </c>
      <c r="N2050" t="s">
        <v>8295</v>
      </c>
      <c r="O2050" s="16">
        <f>Table1[[#This Row],[pledged]]/Table1[[#This Row],[goal]]*100</f>
        <v>148.33229411764705</v>
      </c>
      <c r="P2050" s="6">
        <f>IFERROR(Table1[[#This Row],[pledged]]/Table1[[#This Row],[backers_count]],0)</f>
        <v>91.82989803350327</v>
      </c>
      <c r="Q2050" t="str">
        <f>LEFT(Table1[[#This Row],[Category and Sub-Category]],FIND("/",Table1[[#This Row],[Category and Sub-Category]])-1)</f>
        <v>technology</v>
      </c>
      <c r="R2050" t="str">
        <f>RIGHT(Table1[[#This Row],[Category and Sub-Category]],LEN(Table1[[#This Row],[Category and Sub-Category]])-FIND("/",Table1[[#This Row],[Category and Sub-Category]]))</f>
        <v>hardware</v>
      </c>
      <c r="S2050" s="14">
        <f>(((Table1[[#This Row],[launched_at]]/60)/60)/24)+DATE(1970,1,1)</f>
        <v>41387.651516203703</v>
      </c>
      <c r="T2050" s="14">
        <f t="shared" ref="T2050:T2113" si="32">(((I2050/60)/60)/24)+DATE(1970,1,1)</f>
        <v>41417.651516203703</v>
      </c>
    </row>
    <row r="2051" spans="1:20" x14ac:dyDescent="0.35">
      <c r="A2051">
        <v>2049</v>
      </c>
      <c r="B2051" s="1" t="s">
        <v>2050</v>
      </c>
      <c r="C2051" s="1" t="s">
        <v>6159</v>
      </c>
      <c r="D2051" s="6">
        <v>50000</v>
      </c>
      <c r="E2051" s="6">
        <v>60095.35</v>
      </c>
      <c r="F2051" t="s">
        <v>8219</v>
      </c>
      <c r="G2051" t="s">
        <v>8225</v>
      </c>
      <c r="H2051" t="s">
        <v>8247</v>
      </c>
      <c r="I2051">
        <v>1386025140</v>
      </c>
      <c r="J2051">
        <v>1382963963</v>
      </c>
      <c r="K2051" t="b">
        <v>0</v>
      </c>
      <c r="L2051">
        <v>742</v>
      </c>
      <c r="M2051" t="b">
        <v>1</v>
      </c>
      <c r="N2051" t="s">
        <v>8295</v>
      </c>
      <c r="O2051" s="16">
        <f>Table1[[#This Row],[pledged]]/Table1[[#This Row],[goal]]*100</f>
        <v>120.19070000000001</v>
      </c>
      <c r="P2051" s="6">
        <f>IFERROR(Table1[[#This Row],[pledged]]/Table1[[#This Row],[backers_count]],0)</f>
        <v>80.991037735849048</v>
      </c>
      <c r="Q2051" t="str">
        <f>LEFT(Table1[[#This Row],[Category and Sub-Category]],FIND("/",Table1[[#This Row],[Category and Sub-Category]])-1)</f>
        <v>technology</v>
      </c>
      <c r="R2051" t="str">
        <f>RIGHT(Table1[[#This Row],[Category and Sub-Category]],LEN(Table1[[#This Row],[Category and Sub-Category]])-FIND("/",Table1[[#This Row],[Category and Sub-Category]]))</f>
        <v>hardware</v>
      </c>
      <c r="S2051" s="14">
        <f>(((Table1[[#This Row],[launched_at]]/60)/60)/24)+DATE(1970,1,1)</f>
        <v>41575.527349537035</v>
      </c>
      <c r="T2051" s="14">
        <f t="shared" si="32"/>
        <v>41610.957638888889</v>
      </c>
    </row>
    <row r="2052" spans="1:20" ht="43.5" x14ac:dyDescent="0.35">
      <c r="A2052">
        <v>2050</v>
      </c>
      <c r="B2052" s="1" t="s">
        <v>2051</v>
      </c>
      <c r="C2052" s="1" t="s">
        <v>6160</v>
      </c>
      <c r="D2052" s="6">
        <v>10000</v>
      </c>
      <c r="E2052" s="6">
        <v>47327</v>
      </c>
      <c r="F2052" t="s">
        <v>8219</v>
      </c>
      <c r="G2052" t="s">
        <v>8224</v>
      </c>
      <c r="H2052" t="s">
        <v>8246</v>
      </c>
      <c r="I2052">
        <v>1433036578</v>
      </c>
      <c r="J2052">
        <v>1429580578</v>
      </c>
      <c r="K2052" t="b">
        <v>0</v>
      </c>
      <c r="L2052">
        <v>170</v>
      </c>
      <c r="M2052" t="b">
        <v>1</v>
      </c>
      <c r="N2052" t="s">
        <v>8295</v>
      </c>
      <c r="O2052" s="16">
        <f>Table1[[#This Row],[pledged]]/Table1[[#This Row],[goal]]*100</f>
        <v>473.27000000000004</v>
      </c>
      <c r="P2052" s="6">
        <f>IFERROR(Table1[[#This Row],[pledged]]/Table1[[#This Row],[backers_count]],0)</f>
        <v>278.39411764705881</v>
      </c>
      <c r="Q2052" t="str">
        <f>LEFT(Table1[[#This Row],[Category and Sub-Category]],FIND("/",Table1[[#This Row],[Category and Sub-Category]])-1)</f>
        <v>technology</v>
      </c>
      <c r="R2052" t="str">
        <f>RIGHT(Table1[[#This Row],[Category and Sub-Category]],LEN(Table1[[#This Row],[Category and Sub-Category]])-FIND("/",Table1[[#This Row],[Category and Sub-Category]]))</f>
        <v>hardware</v>
      </c>
      <c r="S2052" s="14">
        <f>(((Table1[[#This Row],[launched_at]]/60)/60)/24)+DATE(1970,1,1)</f>
        <v>42115.071504629625</v>
      </c>
      <c r="T2052" s="14">
        <f t="shared" si="32"/>
        <v>42155.071504629625</v>
      </c>
    </row>
    <row r="2053" spans="1:20" ht="58" x14ac:dyDescent="0.35">
      <c r="A2053">
        <v>2051</v>
      </c>
      <c r="B2053" s="1" t="s">
        <v>2052</v>
      </c>
      <c r="C2053" s="1" t="s">
        <v>6161</v>
      </c>
      <c r="D2053" s="6">
        <v>8000</v>
      </c>
      <c r="E2053" s="6">
        <v>10429</v>
      </c>
      <c r="F2053" t="s">
        <v>8219</v>
      </c>
      <c r="G2053" t="s">
        <v>8224</v>
      </c>
      <c r="H2053" t="s">
        <v>8246</v>
      </c>
      <c r="I2053">
        <v>1388017937</v>
      </c>
      <c r="J2053">
        <v>1385425937</v>
      </c>
      <c r="K2053" t="b">
        <v>0</v>
      </c>
      <c r="L2053">
        <v>242</v>
      </c>
      <c r="M2053" t="b">
        <v>1</v>
      </c>
      <c r="N2053" t="s">
        <v>8295</v>
      </c>
      <c r="O2053" s="16">
        <f>Table1[[#This Row],[pledged]]/Table1[[#This Row],[goal]]*100</f>
        <v>130.36250000000001</v>
      </c>
      <c r="P2053" s="6">
        <f>IFERROR(Table1[[#This Row],[pledged]]/Table1[[#This Row],[backers_count]],0)</f>
        <v>43.095041322314053</v>
      </c>
      <c r="Q2053" t="str">
        <f>LEFT(Table1[[#This Row],[Category and Sub-Category]],FIND("/",Table1[[#This Row],[Category and Sub-Category]])-1)</f>
        <v>technology</v>
      </c>
      <c r="R2053" t="str">
        <f>RIGHT(Table1[[#This Row],[Category and Sub-Category]],LEN(Table1[[#This Row],[Category and Sub-Category]])-FIND("/",Table1[[#This Row],[Category and Sub-Category]]))</f>
        <v>hardware</v>
      </c>
      <c r="S2053" s="14">
        <f>(((Table1[[#This Row],[launched_at]]/60)/60)/24)+DATE(1970,1,1)</f>
        <v>41604.022418981483</v>
      </c>
      <c r="T2053" s="14">
        <f t="shared" si="32"/>
        <v>41634.022418981483</v>
      </c>
    </row>
    <row r="2054" spans="1:20" ht="43.5" x14ac:dyDescent="0.35">
      <c r="A2054">
        <v>2052</v>
      </c>
      <c r="B2054" s="1" t="s">
        <v>2053</v>
      </c>
      <c r="C2054" s="1" t="s">
        <v>6162</v>
      </c>
      <c r="D2054" s="6">
        <v>50000</v>
      </c>
      <c r="E2054" s="6">
        <v>176524</v>
      </c>
      <c r="F2054" t="s">
        <v>8219</v>
      </c>
      <c r="G2054" t="s">
        <v>8224</v>
      </c>
      <c r="H2054" t="s">
        <v>8246</v>
      </c>
      <c r="I2054">
        <v>1455933653</v>
      </c>
      <c r="J2054">
        <v>1452045653</v>
      </c>
      <c r="K2054" t="b">
        <v>0</v>
      </c>
      <c r="L2054">
        <v>541</v>
      </c>
      <c r="M2054" t="b">
        <v>1</v>
      </c>
      <c r="N2054" t="s">
        <v>8295</v>
      </c>
      <c r="O2054" s="16">
        <f>Table1[[#This Row],[pledged]]/Table1[[#This Row],[goal]]*100</f>
        <v>353.048</v>
      </c>
      <c r="P2054" s="6">
        <f>IFERROR(Table1[[#This Row],[pledged]]/Table1[[#This Row],[backers_count]],0)</f>
        <v>326.29205175600737</v>
      </c>
      <c r="Q2054" t="str">
        <f>LEFT(Table1[[#This Row],[Category and Sub-Category]],FIND("/",Table1[[#This Row],[Category and Sub-Category]])-1)</f>
        <v>technology</v>
      </c>
      <c r="R2054" t="str">
        <f>RIGHT(Table1[[#This Row],[Category and Sub-Category]],LEN(Table1[[#This Row],[Category and Sub-Category]])-FIND("/",Table1[[#This Row],[Category and Sub-Category]]))</f>
        <v>hardware</v>
      </c>
      <c r="S2054" s="14">
        <f>(((Table1[[#This Row],[launched_at]]/60)/60)/24)+DATE(1970,1,1)</f>
        <v>42375.08394675926</v>
      </c>
      <c r="T2054" s="14">
        <f t="shared" si="32"/>
        <v>42420.08394675926</v>
      </c>
    </row>
    <row r="2055" spans="1:20" ht="43.5" x14ac:dyDescent="0.35">
      <c r="A2055">
        <v>2053</v>
      </c>
      <c r="B2055" s="1" t="s">
        <v>2054</v>
      </c>
      <c r="C2055" s="1" t="s">
        <v>6163</v>
      </c>
      <c r="D2055" s="6">
        <v>5000</v>
      </c>
      <c r="E2055" s="6">
        <v>5051</v>
      </c>
      <c r="F2055" t="s">
        <v>8219</v>
      </c>
      <c r="G2055" t="s">
        <v>8224</v>
      </c>
      <c r="H2055" t="s">
        <v>8246</v>
      </c>
      <c r="I2055">
        <v>1448466551</v>
      </c>
      <c r="J2055">
        <v>1445870951</v>
      </c>
      <c r="K2055" t="b">
        <v>0</v>
      </c>
      <c r="L2055">
        <v>121</v>
      </c>
      <c r="M2055" t="b">
        <v>1</v>
      </c>
      <c r="N2055" t="s">
        <v>8295</v>
      </c>
      <c r="O2055" s="16">
        <f>Table1[[#This Row],[pledged]]/Table1[[#This Row],[goal]]*100</f>
        <v>101.02</v>
      </c>
      <c r="P2055" s="6">
        <f>IFERROR(Table1[[#This Row],[pledged]]/Table1[[#This Row],[backers_count]],0)</f>
        <v>41.743801652892564</v>
      </c>
      <c r="Q2055" t="str">
        <f>LEFT(Table1[[#This Row],[Category and Sub-Category]],FIND("/",Table1[[#This Row],[Category and Sub-Category]])-1)</f>
        <v>technology</v>
      </c>
      <c r="R2055" t="str">
        <f>RIGHT(Table1[[#This Row],[Category and Sub-Category]],LEN(Table1[[#This Row],[Category and Sub-Category]])-FIND("/",Table1[[#This Row],[Category and Sub-Category]]))</f>
        <v>hardware</v>
      </c>
      <c r="S2055" s="14">
        <f>(((Table1[[#This Row],[launched_at]]/60)/60)/24)+DATE(1970,1,1)</f>
        <v>42303.617488425924</v>
      </c>
      <c r="T2055" s="14">
        <f t="shared" si="32"/>
        <v>42333.659155092595</v>
      </c>
    </row>
    <row r="2056" spans="1:20" ht="43.5" x14ac:dyDescent="0.35">
      <c r="A2056">
        <v>2054</v>
      </c>
      <c r="B2056" s="1" t="s">
        <v>2055</v>
      </c>
      <c r="C2056" s="1" t="s">
        <v>6164</v>
      </c>
      <c r="D2056" s="6">
        <v>35000</v>
      </c>
      <c r="E2056" s="6">
        <v>39757</v>
      </c>
      <c r="F2056" t="s">
        <v>8219</v>
      </c>
      <c r="G2056" t="s">
        <v>8225</v>
      </c>
      <c r="H2056" t="s">
        <v>8247</v>
      </c>
      <c r="I2056">
        <v>1399033810</v>
      </c>
      <c r="J2056">
        <v>1396441810</v>
      </c>
      <c r="K2056" t="b">
        <v>0</v>
      </c>
      <c r="L2056">
        <v>621</v>
      </c>
      <c r="M2056" t="b">
        <v>1</v>
      </c>
      <c r="N2056" t="s">
        <v>8295</v>
      </c>
      <c r="O2056" s="16">
        <f>Table1[[#This Row],[pledged]]/Table1[[#This Row],[goal]]*100</f>
        <v>113.59142857142857</v>
      </c>
      <c r="P2056" s="6">
        <f>IFERROR(Table1[[#This Row],[pledged]]/Table1[[#This Row],[backers_count]],0)</f>
        <v>64.020933977455712</v>
      </c>
      <c r="Q2056" t="str">
        <f>LEFT(Table1[[#This Row],[Category and Sub-Category]],FIND("/",Table1[[#This Row],[Category and Sub-Category]])-1)</f>
        <v>technology</v>
      </c>
      <c r="R2056" t="str">
        <f>RIGHT(Table1[[#This Row],[Category and Sub-Category]],LEN(Table1[[#This Row],[Category and Sub-Category]])-FIND("/",Table1[[#This Row],[Category and Sub-Category]]))</f>
        <v>hardware</v>
      </c>
      <c r="S2056" s="14">
        <f>(((Table1[[#This Row],[launched_at]]/60)/60)/24)+DATE(1970,1,1)</f>
        <v>41731.520949074074</v>
      </c>
      <c r="T2056" s="14">
        <f t="shared" si="32"/>
        <v>41761.520949074074</v>
      </c>
    </row>
    <row r="2057" spans="1:20" ht="43.5" x14ac:dyDescent="0.35">
      <c r="A2057">
        <v>2055</v>
      </c>
      <c r="B2057" s="1" t="s">
        <v>2056</v>
      </c>
      <c r="C2057" s="1" t="s">
        <v>6165</v>
      </c>
      <c r="D2057" s="6">
        <v>6000</v>
      </c>
      <c r="E2057" s="6">
        <v>10045</v>
      </c>
      <c r="F2057" t="s">
        <v>8219</v>
      </c>
      <c r="G2057" t="s">
        <v>8224</v>
      </c>
      <c r="H2057" t="s">
        <v>8246</v>
      </c>
      <c r="I2057">
        <v>1417579200</v>
      </c>
      <c r="J2057">
        <v>1415031043</v>
      </c>
      <c r="K2057" t="b">
        <v>0</v>
      </c>
      <c r="L2057">
        <v>101</v>
      </c>
      <c r="M2057" t="b">
        <v>1</v>
      </c>
      <c r="N2057" t="s">
        <v>8295</v>
      </c>
      <c r="O2057" s="16">
        <f>Table1[[#This Row],[pledged]]/Table1[[#This Row],[goal]]*100</f>
        <v>167.41666666666666</v>
      </c>
      <c r="P2057" s="6">
        <f>IFERROR(Table1[[#This Row],[pledged]]/Table1[[#This Row],[backers_count]],0)</f>
        <v>99.455445544554451</v>
      </c>
      <c r="Q2057" t="str">
        <f>LEFT(Table1[[#This Row],[Category and Sub-Category]],FIND("/",Table1[[#This Row],[Category and Sub-Category]])-1)</f>
        <v>technology</v>
      </c>
      <c r="R2057" t="str">
        <f>RIGHT(Table1[[#This Row],[Category and Sub-Category]],LEN(Table1[[#This Row],[Category and Sub-Category]])-FIND("/",Table1[[#This Row],[Category and Sub-Category]]))</f>
        <v>hardware</v>
      </c>
      <c r="S2057" s="14">
        <f>(((Table1[[#This Row],[launched_at]]/60)/60)/24)+DATE(1970,1,1)</f>
        <v>41946.674108796295</v>
      </c>
      <c r="T2057" s="14">
        <f t="shared" si="32"/>
        <v>41976.166666666672</v>
      </c>
    </row>
    <row r="2058" spans="1:20" ht="43.5" x14ac:dyDescent="0.35">
      <c r="A2058">
        <v>2056</v>
      </c>
      <c r="B2058" s="1" t="s">
        <v>2057</v>
      </c>
      <c r="C2058" s="1" t="s">
        <v>6166</v>
      </c>
      <c r="D2058" s="6">
        <v>50000</v>
      </c>
      <c r="E2058" s="6">
        <v>76726</v>
      </c>
      <c r="F2058" t="s">
        <v>8219</v>
      </c>
      <c r="G2058" t="s">
        <v>8224</v>
      </c>
      <c r="H2058" t="s">
        <v>8246</v>
      </c>
      <c r="I2058">
        <v>1366222542</v>
      </c>
      <c r="J2058">
        <v>1363630542</v>
      </c>
      <c r="K2058" t="b">
        <v>0</v>
      </c>
      <c r="L2058">
        <v>554</v>
      </c>
      <c r="M2058" t="b">
        <v>1</v>
      </c>
      <c r="N2058" t="s">
        <v>8295</v>
      </c>
      <c r="O2058" s="16">
        <f>Table1[[#This Row],[pledged]]/Table1[[#This Row],[goal]]*100</f>
        <v>153.452</v>
      </c>
      <c r="P2058" s="6">
        <f>IFERROR(Table1[[#This Row],[pledged]]/Table1[[#This Row],[backers_count]],0)</f>
        <v>138.49458483754512</v>
      </c>
      <c r="Q2058" t="str">
        <f>LEFT(Table1[[#This Row],[Category and Sub-Category]],FIND("/",Table1[[#This Row],[Category and Sub-Category]])-1)</f>
        <v>technology</v>
      </c>
      <c r="R2058" t="str">
        <f>RIGHT(Table1[[#This Row],[Category and Sub-Category]],LEN(Table1[[#This Row],[Category and Sub-Category]])-FIND("/",Table1[[#This Row],[Category and Sub-Category]]))</f>
        <v>hardware</v>
      </c>
      <c r="S2058" s="14">
        <f>(((Table1[[#This Row],[launched_at]]/60)/60)/24)+DATE(1970,1,1)</f>
        <v>41351.76090277778</v>
      </c>
      <c r="T2058" s="14">
        <f t="shared" si="32"/>
        <v>41381.76090277778</v>
      </c>
    </row>
    <row r="2059" spans="1:20" ht="58" x14ac:dyDescent="0.35">
      <c r="A2059">
        <v>2057</v>
      </c>
      <c r="B2059" s="1" t="s">
        <v>2058</v>
      </c>
      <c r="C2059" s="1" t="s">
        <v>6167</v>
      </c>
      <c r="D2059" s="6">
        <v>15000</v>
      </c>
      <c r="E2059" s="6">
        <v>30334.83</v>
      </c>
      <c r="F2059" t="s">
        <v>8219</v>
      </c>
      <c r="G2059" t="s">
        <v>8225</v>
      </c>
      <c r="H2059" t="s">
        <v>8247</v>
      </c>
      <c r="I2059">
        <v>1456487532</v>
      </c>
      <c r="J2059">
        <v>1453895532</v>
      </c>
      <c r="K2059" t="b">
        <v>0</v>
      </c>
      <c r="L2059">
        <v>666</v>
      </c>
      <c r="M2059" t="b">
        <v>1</v>
      </c>
      <c r="N2059" t="s">
        <v>8295</v>
      </c>
      <c r="O2059" s="16">
        <f>Table1[[#This Row],[pledged]]/Table1[[#This Row],[goal]]*100</f>
        <v>202.23220000000001</v>
      </c>
      <c r="P2059" s="6">
        <f>IFERROR(Table1[[#This Row],[pledged]]/Table1[[#This Row],[backers_count]],0)</f>
        <v>45.547792792792798</v>
      </c>
      <c r="Q2059" t="str">
        <f>LEFT(Table1[[#This Row],[Category and Sub-Category]],FIND("/",Table1[[#This Row],[Category and Sub-Category]])-1)</f>
        <v>technology</v>
      </c>
      <c r="R2059" t="str">
        <f>RIGHT(Table1[[#This Row],[Category and Sub-Category]],LEN(Table1[[#This Row],[Category and Sub-Category]])-FIND("/",Table1[[#This Row],[Category and Sub-Category]]))</f>
        <v>hardware</v>
      </c>
      <c r="S2059" s="14">
        <f>(((Table1[[#This Row],[launched_at]]/60)/60)/24)+DATE(1970,1,1)</f>
        <v>42396.494583333333</v>
      </c>
      <c r="T2059" s="14">
        <f t="shared" si="32"/>
        <v>42426.494583333333</v>
      </c>
    </row>
    <row r="2060" spans="1:20" ht="29" x14ac:dyDescent="0.35">
      <c r="A2060">
        <v>2058</v>
      </c>
      <c r="B2060" s="1" t="s">
        <v>2059</v>
      </c>
      <c r="C2060" s="1" t="s">
        <v>6168</v>
      </c>
      <c r="D2060" s="6">
        <v>2560</v>
      </c>
      <c r="E2060" s="6">
        <v>4308</v>
      </c>
      <c r="F2060" t="s">
        <v>8219</v>
      </c>
      <c r="G2060" t="s">
        <v>8225</v>
      </c>
      <c r="H2060" t="s">
        <v>8247</v>
      </c>
      <c r="I2060">
        <v>1425326400</v>
      </c>
      <c r="J2060">
        <v>1421916830</v>
      </c>
      <c r="K2060" t="b">
        <v>0</v>
      </c>
      <c r="L2060">
        <v>410</v>
      </c>
      <c r="M2060" t="b">
        <v>1</v>
      </c>
      <c r="N2060" t="s">
        <v>8295</v>
      </c>
      <c r="O2060" s="16">
        <f>Table1[[#This Row],[pledged]]/Table1[[#This Row],[goal]]*100</f>
        <v>168.28125</v>
      </c>
      <c r="P2060" s="6">
        <f>IFERROR(Table1[[#This Row],[pledged]]/Table1[[#This Row],[backers_count]],0)</f>
        <v>10.507317073170732</v>
      </c>
      <c r="Q2060" t="str">
        <f>LEFT(Table1[[#This Row],[Category and Sub-Category]],FIND("/",Table1[[#This Row],[Category and Sub-Category]])-1)</f>
        <v>technology</v>
      </c>
      <c r="R2060" t="str">
        <f>RIGHT(Table1[[#This Row],[Category and Sub-Category]],LEN(Table1[[#This Row],[Category and Sub-Category]])-FIND("/",Table1[[#This Row],[Category and Sub-Category]]))</f>
        <v>hardware</v>
      </c>
      <c r="S2060" s="14">
        <f>(((Table1[[#This Row],[launched_at]]/60)/60)/24)+DATE(1970,1,1)</f>
        <v>42026.370717592596</v>
      </c>
      <c r="T2060" s="14">
        <f t="shared" si="32"/>
        <v>42065.833333333328</v>
      </c>
    </row>
    <row r="2061" spans="1:20" ht="43.5" x14ac:dyDescent="0.35">
      <c r="A2061">
        <v>2059</v>
      </c>
      <c r="B2061" s="1" t="s">
        <v>2060</v>
      </c>
      <c r="C2061" s="1" t="s">
        <v>6169</v>
      </c>
      <c r="D2061" s="6">
        <v>30000</v>
      </c>
      <c r="E2061" s="6">
        <v>43037</v>
      </c>
      <c r="F2061" t="s">
        <v>8219</v>
      </c>
      <c r="G2061" t="s">
        <v>8224</v>
      </c>
      <c r="H2061" t="s">
        <v>8246</v>
      </c>
      <c r="I2061">
        <v>1454277540</v>
      </c>
      <c r="J2061">
        <v>1450880854</v>
      </c>
      <c r="K2061" t="b">
        <v>0</v>
      </c>
      <c r="L2061">
        <v>375</v>
      </c>
      <c r="M2061" t="b">
        <v>1</v>
      </c>
      <c r="N2061" t="s">
        <v>8295</v>
      </c>
      <c r="O2061" s="16">
        <f>Table1[[#This Row],[pledged]]/Table1[[#This Row],[goal]]*100</f>
        <v>143.45666666666668</v>
      </c>
      <c r="P2061" s="6">
        <f>IFERROR(Table1[[#This Row],[pledged]]/Table1[[#This Row],[backers_count]],0)</f>
        <v>114.76533333333333</v>
      </c>
      <c r="Q2061" t="str">
        <f>LEFT(Table1[[#This Row],[Category and Sub-Category]],FIND("/",Table1[[#This Row],[Category and Sub-Category]])-1)</f>
        <v>technology</v>
      </c>
      <c r="R2061" t="str">
        <f>RIGHT(Table1[[#This Row],[Category and Sub-Category]],LEN(Table1[[#This Row],[Category and Sub-Category]])-FIND("/",Table1[[#This Row],[Category and Sub-Category]]))</f>
        <v>hardware</v>
      </c>
      <c r="S2061" s="14">
        <f>(((Table1[[#This Row],[launched_at]]/60)/60)/24)+DATE(1970,1,1)</f>
        <v>42361.602476851855</v>
      </c>
      <c r="T2061" s="14">
        <f t="shared" si="32"/>
        <v>42400.915972222225</v>
      </c>
    </row>
    <row r="2062" spans="1:20" ht="43.5" x14ac:dyDescent="0.35">
      <c r="A2062">
        <v>2060</v>
      </c>
      <c r="B2062" s="1" t="s">
        <v>2061</v>
      </c>
      <c r="C2062" s="1" t="s">
        <v>6170</v>
      </c>
      <c r="D2062" s="6">
        <v>25000</v>
      </c>
      <c r="E2062" s="6">
        <v>49100</v>
      </c>
      <c r="F2062" t="s">
        <v>8219</v>
      </c>
      <c r="G2062" t="s">
        <v>8224</v>
      </c>
      <c r="H2062" t="s">
        <v>8246</v>
      </c>
      <c r="I2062">
        <v>1406129150</v>
      </c>
      <c r="J2062">
        <v>1400945150</v>
      </c>
      <c r="K2062" t="b">
        <v>0</v>
      </c>
      <c r="L2062">
        <v>1364</v>
      </c>
      <c r="M2062" t="b">
        <v>1</v>
      </c>
      <c r="N2062" t="s">
        <v>8295</v>
      </c>
      <c r="O2062" s="16">
        <f>Table1[[#This Row],[pledged]]/Table1[[#This Row],[goal]]*100</f>
        <v>196.4</v>
      </c>
      <c r="P2062" s="6">
        <f>IFERROR(Table1[[#This Row],[pledged]]/Table1[[#This Row],[backers_count]],0)</f>
        <v>35.997067448680355</v>
      </c>
      <c r="Q2062" t="str">
        <f>LEFT(Table1[[#This Row],[Category and Sub-Category]],FIND("/",Table1[[#This Row],[Category and Sub-Category]])-1)</f>
        <v>technology</v>
      </c>
      <c r="R2062" t="str">
        <f>RIGHT(Table1[[#This Row],[Category and Sub-Category]],LEN(Table1[[#This Row],[Category and Sub-Category]])-FIND("/",Table1[[#This Row],[Category and Sub-Category]]))</f>
        <v>hardware</v>
      </c>
      <c r="S2062" s="14">
        <f>(((Table1[[#This Row],[launched_at]]/60)/60)/24)+DATE(1970,1,1)</f>
        <v>41783.642939814818</v>
      </c>
      <c r="T2062" s="14">
        <f t="shared" si="32"/>
        <v>41843.642939814818</v>
      </c>
    </row>
    <row r="2063" spans="1:20" ht="43.5" x14ac:dyDescent="0.35">
      <c r="A2063">
        <v>2061</v>
      </c>
      <c r="B2063" s="1" t="s">
        <v>2062</v>
      </c>
      <c r="C2063" s="1" t="s">
        <v>6171</v>
      </c>
      <c r="D2063" s="6">
        <v>5000</v>
      </c>
      <c r="E2063" s="6">
        <v>5396</v>
      </c>
      <c r="F2063" t="s">
        <v>8219</v>
      </c>
      <c r="G2063" t="s">
        <v>8224</v>
      </c>
      <c r="H2063" t="s">
        <v>8246</v>
      </c>
      <c r="I2063">
        <v>1483208454</v>
      </c>
      <c r="J2063">
        <v>1480616454</v>
      </c>
      <c r="K2063" t="b">
        <v>0</v>
      </c>
      <c r="L2063">
        <v>35</v>
      </c>
      <c r="M2063" t="b">
        <v>1</v>
      </c>
      <c r="N2063" t="s">
        <v>8295</v>
      </c>
      <c r="O2063" s="16">
        <f>Table1[[#This Row],[pledged]]/Table1[[#This Row],[goal]]*100</f>
        <v>107.91999999999999</v>
      </c>
      <c r="P2063" s="6">
        <f>IFERROR(Table1[[#This Row],[pledged]]/Table1[[#This Row],[backers_count]],0)</f>
        <v>154.17142857142858</v>
      </c>
      <c r="Q2063" t="str">
        <f>LEFT(Table1[[#This Row],[Category and Sub-Category]],FIND("/",Table1[[#This Row],[Category and Sub-Category]])-1)</f>
        <v>technology</v>
      </c>
      <c r="R2063" t="str">
        <f>RIGHT(Table1[[#This Row],[Category and Sub-Category]],LEN(Table1[[#This Row],[Category and Sub-Category]])-FIND("/",Table1[[#This Row],[Category and Sub-Category]]))</f>
        <v>hardware</v>
      </c>
      <c r="S2063" s="14">
        <f>(((Table1[[#This Row],[launched_at]]/60)/60)/24)+DATE(1970,1,1)</f>
        <v>42705.764513888891</v>
      </c>
      <c r="T2063" s="14">
        <f t="shared" si="32"/>
        <v>42735.764513888891</v>
      </c>
    </row>
    <row r="2064" spans="1:20" ht="58" x14ac:dyDescent="0.35">
      <c r="A2064">
        <v>2062</v>
      </c>
      <c r="B2064" s="1" t="s">
        <v>2063</v>
      </c>
      <c r="C2064" s="1" t="s">
        <v>6172</v>
      </c>
      <c r="D2064" s="6">
        <v>100000</v>
      </c>
      <c r="E2064" s="6">
        <v>114977</v>
      </c>
      <c r="F2064" t="s">
        <v>8219</v>
      </c>
      <c r="G2064" t="s">
        <v>8232</v>
      </c>
      <c r="H2064" t="s">
        <v>8253</v>
      </c>
      <c r="I2064">
        <v>1458807098</v>
      </c>
      <c r="J2064">
        <v>1456218698</v>
      </c>
      <c r="K2064" t="b">
        <v>0</v>
      </c>
      <c r="L2064">
        <v>203</v>
      </c>
      <c r="M2064" t="b">
        <v>1</v>
      </c>
      <c r="N2064" t="s">
        <v>8295</v>
      </c>
      <c r="O2064" s="16">
        <f>Table1[[#This Row],[pledged]]/Table1[[#This Row],[goal]]*100</f>
        <v>114.97699999999999</v>
      </c>
      <c r="P2064" s="6">
        <f>IFERROR(Table1[[#This Row],[pledged]]/Table1[[#This Row],[backers_count]],0)</f>
        <v>566.38916256157631</v>
      </c>
      <c r="Q2064" t="str">
        <f>LEFT(Table1[[#This Row],[Category and Sub-Category]],FIND("/",Table1[[#This Row],[Category and Sub-Category]])-1)</f>
        <v>technology</v>
      </c>
      <c r="R2064" t="str">
        <f>RIGHT(Table1[[#This Row],[Category and Sub-Category]],LEN(Table1[[#This Row],[Category and Sub-Category]])-FIND("/",Table1[[#This Row],[Category and Sub-Category]]))</f>
        <v>hardware</v>
      </c>
      <c r="S2064" s="14">
        <f>(((Table1[[#This Row],[launched_at]]/60)/60)/24)+DATE(1970,1,1)</f>
        <v>42423.3830787037</v>
      </c>
      <c r="T2064" s="14">
        <f t="shared" si="32"/>
        <v>42453.341412037036</v>
      </c>
    </row>
    <row r="2065" spans="1:20" ht="29" x14ac:dyDescent="0.35">
      <c r="A2065">
        <v>2063</v>
      </c>
      <c r="B2065" s="1" t="s">
        <v>2064</v>
      </c>
      <c r="C2065" s="1" t="s">
        <v>6173</v>
      </c>
      <c r="D2065" s="6">
        <v>4000</v>
      </c>
      <c r="E2065" s="6">
        <v>5922</v>
      </c>
      <c r="F2065" t="s">
        <v>8219</v>
      </c>
      <c r="G2065" t="s">
        <v>8236</v>
      </c>
      <c r="H2065" t="s">
        <v>8249</v>
      </c>
      <c r="I2065">
        <v>1463333701</v>
      </c>
      <c r="J2065">
        <v>1460482501</v>
      </c>
      <c r="K2065" t="b">
        <v>0</v>
      </c>
      <c r="L2065">
        <v>49</v>
      </c>
      <c r="M2065" t="b">
        <v>1</v>
      </c>
      <c r="N2065" t="s">
        <v>8295</v>
      </c>
      <c r="O2065" s="16">
        <f>Table1[[#This Row],[pledged]]/Table1[[#This Row],[goal]]*100</f>
        <v>148.04999999999998</v>
      </c>
      <c r="P2065" s="6">
        <f>IFERROR(Table1[[#This Row],[pledged]]/Table1[[#This Row],[backers_count]],0)</f>
        <v>120.85714285714286</v>
      </c>
      <c r="Q2065" t="str">
        <f>LEFT(Table1[[#This Row],[Category and Sub-Category]],FIND("/",Table1[[#This Row],[Category and Sub-Category]])-1)</f>
        <v>technology</v>
      </c>
      <c r="R2065" t="str">
        <f>RIGHT(Table1[[#This Row],[Category and Sub-Category]],LEN(Table1[[#This Row],[Category and Sub-Category]])-FIND("/",Table1[[#This Row],[Category and Sub-Category]]))</f>
        <v>hardware</v>
      </c>
      <c r="S2065" s="14">
        <f>(((Table1[[#This Row],[launched_at]]/60)/60)/24)+DATE(1970,1,1)</f>
        <v>42472.73265046296</v>
      </c>
      <c r="T2065" s="14">
        <f t="shared" si="32"/>
        <v>42505.73265046296</v>
      </c>
    </row>
    <row r="2066" spans="1:20" ht="43.5" x14ac:dyDescent="0.35">
      <c r="A2066">
        <v>2064</v>
      </c>
      <c r="B2066" s="1" t="s">
        <v>2065</v>
      </c>
      <c r="C2066" s="1" t="s">
        <v>6174</v>
      </c>
      <c r="D2066" s="6">
        <v>261962</v>
      </c>
      <c r="E2066" s="6">
        <v>500784.27</v>
      </c>
      <c r="F2066" t="s">
        <v>8219</v>
      </c>
      <c r="G2066" t="s">
        <v>8224</v>
      </c>
      <c r="H2066" t="s">
        <v>8246</v>
      </c>
      <c r="I2066">
        <v>1370001600</v>
      </c>
      <c r="J2066">
        <v>1366879523</v>
      </c>
      <c r="K2066" t="b">
        <v>0</v>
      </c>
      <c r="L2066">
        <v>5812</v>
      </c>
      <c r="M2066" t="b">
        <v>1</v>
      </c>
      <c r="N2066" t="s">
        <v>8295</v>
      </c>
      <c r="O2066" s="16">
        <f>Table1[[#This Row],[pledged]]/Table1[[#This Row],[goal]]*100</f>
        <v>191.16676082790633</v>
      </c>
      <c r="P2066" s="6">
        <f>IFERROR(Table1[[#This Row],[pledged]]/Table1[[#This Row],[backers_count]],0)</f>
        <v>86.163845492085343</v>
      </c>
      <c r="Q2066" t="str">
        <f>LEFT(Table1[[#This Row],[Category and Sub-Category]],FIND("/",Table1[[#This Row],[Category and Sub-Category]])-1)</f>
        <v>technology</v>
      </c>
      <c r="R2066" t="str">
        <f>RIGHT(Table1[[#This Row],[Category and Sub-Category]],LEN(Table1[[#This Row],[Category and Sub-Category]])-FIND("/",Table1[[#This Row],[Category and Sub-Category]]))</f>
        <v>hardware</v>
      </c>
      <c r="S2066" s="14">
        <f>(((Table1[[#This Row],[launched_at]]/60)/60)/24)+DATE(1970,1,1)</f>
        <v>41389.364849537036</v>
      </c>
      <c r="T2066" s="14">
        <f t="shared" si="32"/>
        <v>41425.5</v>
      </c>
    </row>
    <row r="2067" spans="1:20" ht="43.5" x14ac:dyDescent="0.35">
      <c r="A2067">
        <v>2065</v>
      </c>
      <c r="B2067" s="1" t="s">
        <v>2066</v>
      </c>
      <c r="C2067" s="1" t="s">
        <v>6175</v>
      </c>
      <c r="D2067" s="6">
        <v>40000</v>
      </c>
      <c r="E2067" s="6">
        <v>79686.05</v>
      </c>
      <c r="F2067" t="s">
        <v>8219</v>
      </c>
      <c r="G2067" t="s">
        <v>8225</v>
      </c>
      <c r="H2067" t="s">
        <v>8247</v>
      </c>
      <c r="I2067">
        <v>1387958429</v>
      </c>
      <c r="J2067">
        <v>1385366429</v>
      </c>
      <c r="K2067" t="b">
        <v>0</v>
      </c>
      <c r="L2067">
        <v>1556</v>
      </c>
      <c r="M2067" t="b">
        <v>1</v>
      </c>
      <c r="N2067" t="s">
        <v>8295</v>
      </c>
      <c r="O2067" s="16">
        <f>Table1[[#This Row],[pledged]]/Table1[[#This Row],[goal]]*100</f>
        <v>199.215125</v>
      </c>
      <c r="P2067" s="6">
        <f>IFERROR(Table1[[#This Row],[pledged]]/Table1[[#This Row],[backers_count]],0)</f>
        <v>51.212114395886893</v>
      </c>
      <c r="Q2067" t="str">
        <f>LEFT(Table1[[#This Row],[Category and Sub-Category]],FIND("/",Table1[[#This Row],[Category and Sub-Category]])-1)</f>
        <v>technology</v>
      </c>
      <c r="R2067" t="str">
        <f>RIGHT(Table1[[#This Row],[Category and Sub-Category]],LEN(Table1[[#This Row],[Category and Sub-Category]])-FIND("/",Table1[[#This Row],[Category and Sub-Category]]))</f>
        <v>hardware</v>
      </c>
      <c r="S2067" s="14">
        <f>(((Table1[[#This Row],[launched_at]]/60)/60)/24)+DATE(1970,1,1)</f>
        <v>41603.333668981482</v>
      </c>
      <c r="T2067" s="14">
        <f t="shared" si="32"/>
        <v>41633.333668981482</v>
      </c>
    </row>
    <row r="2068" spans="1:20" ht="43.5" x14ac:dyDescent="0.35">
      <c r="A2068">
        <v>2066</v>
      </c>
      <c r="B2068" s="1" t="s">
        <v>2067</v>
      </c>
      <c r="C2068" s="1" t="s">
        <v>6176</v>
      </c>
      <c r="D2068" s="6">
        <v>2000</v>
      </c>
      <c r="E2068" s="6">
        <v>4372</v>
      </c>
      <c r="F2068" t="s">
        <v>8219</v>
      </c>
      <c r="G2068" t="s">
        <v>8224</v>
      </c>
      <c r="H2068" t="s">
        <v>8246</v>
      </c>
      <c r="I2068">
        <v>1408818683</v>
      </c>
      <c r="J2068">
        <v>1406226683</v>
      </c>
      <c r="K2068" t="b">
        <v>0</v>
      </c>
      <c r="L2068">
        <v>65</v>
      </c>
      <c r="M2068" t="b">
        <v>1</v>
      </c>
      <c r="N2068" t="s">
        <v>8295</v>
      </c>
      <c r="O2068" s="16">
        <f>Table1[[#This Row],[pledged]]/Table1[[#This Row],[goal]]*100</f>
        <v>218.6</v>
      </c>
      <c r="P2068" s="6">
        <f>IFERROR(Table1[[#This Row],[pledged]]/Table1[[#This Row],[backers_count]],0)</f>
        <v>67.261538461538464</v>
      </c>
      <c r="Q2068" t="str">
        <f>LEFT(Table1[[#This Row],[Category and Sub-Category]],FIND("/",Table1[[#This Row],[Category and Sub-Category]])-1)</f>
        <v>technology</v>
      </c>
      <c r="R2068" t="str">
        <f>RIGHT(Table1[[#This Row],[Category and Sub-Category]],LEN(Table1[[#This Row],[Category and Sub-Category]])-FIND("/",Table1[[#This Row],[Category and Sub-Category]]))</f>
        <v>hardware</v>
      </c>
      <c r="S2068" s="14">
        <f>(((Table1[[#This Row],[launched_at]]/60)/60)/24)+DATE(1970,1,1)</f>
        <v>41844.771793981483</v>
      </c>
      <c r="T2068" s="14">
        <f t="shared" si="32"/>
        <v>41874.771793981483</v>
      </c>
    </row>
    <row r="2069" spans="1:20" ht="43.5" x14ac:dyDescent="0.35">
      <c r="A2069">
        <v>2067</v>
      </c>
      <c r="B2069" s="1" t="s">
        <v>2068</v>
      </c>
      <c r="C2069" s="1" t="s">
        <v>6177</v>
      </c>
      <c r="D2069" s="6">
        <v>495</v>
      </c>
      <c r="E2069" s="6">
        <v>628</v>
      </c>
      <c r="F2069" t="s">
        <v>8219</v>
      </c>
      <c r="G2069" t="s">
        <v>8225</v>
      </c>
      <c r="H2069" t="s">
        <v>8247</v>
      </c>
      <c r="I2069">
        <v>1432499376</v>
      </c>
      <c r="J2069">
        <v>1429648176</v>
      </c>
      <c r="K2069" t="b">
        <v>0</v>
      </c>
      <c r="L2069">
        <v>10</v>
      </c>
      <c r="M2069" t="b">
        <v>1</v>
      </c>
      <c r="N2069" t="s">
        <v>8295</v>
      </c>
      <c r="O2069" s="16">
        <f>Table1[[#This Row],[pledged]]/Table1[[#This Row],[goal]]*100</f>
        <v>126.86868686868686</v>
      </c>
      <c r="P2069" s="6">
        <f>IFERROR(Table1[[#This Row],[pledged]]/Table1[[#This Row],[backers_count]],0)</f>
        <v>62.8</v>
      </c>
      <c r="Q2069" t="str">
        <f>LEFT(Table1[[#This Row],[Category and Sub-Category]],FIND("/",Table1[[#This Row],[Category and Sub-Category]])-1)</f>
        <v>technology</v>
      </c>
      <c r="R2069" t="str">
        <f>RIGHT(Table1[[#This Row],[Category and Sub-Category]],LEN(Table1[[#This Row],[Category and Sub-Category]])-FIND("/",Table1[[#This Row],[Category and Sub-Category]]))</f>
        <v>hardware</v>
      </c>
      <c r="S2069" s="14">
        <f>(((Table1[[#This Row],[launched_at]]/60)/60)/24)+DATE(1970,1,1)</f>
        <v>42115.853888888887</v>
      </c>
      <c r="T2069" s="14">
        <f t="shared" si="32"/>
        <v>42148.853888888887</v>
      </c>
    </row>
    <row r="2070" spans="1:20" ht="43.5" x14ac:dyDescent="0.35">
      <c r="A2070">
        <v>2068</v>
      </c>
      <c r="B2070" s="1" t="s">
        <v>2069</v>
      </c>
      <c r="C2070" s="1" t="s">
        <v>6178</v>
      </c>
      <c r="D2070" s="6">
        <v>25000</v>
      </c>
      <c r="E2070" s="6">
        <v>26305.97</v>
      </c>
      <c r="F2070" t="s">
        <v>8219</v>
      </c>
      <c r="G2070" t="s">
        <v>8224</v>
      </c>
      <c r="H2070" t="s">
        <v>8246</v>
      </c>
      <c r="I2070">
        <v>1476994315</v>
      </c>
      <c r="J2070">
        <v>1474402315</v>
      </c>
      <c r="K2070" t="b">
        <v>0</v>
      </c>
      <c r="L2070">
        <v>76</v>
      </c>
      <c r="M2070" t="b">
        <v>1</v>
      </c>
      <c r="N2070" t="s">
        <v>8295</v>
      </c>
      <c r="O2070" s="16">
        <f>Table1[[#This Row],[pledged]]/Table1[[#This Row],[goal]]*100</f>
        <v>105.22388000000001</v>
      </c>
      <c r="P2070" s="6">
        <f>IFERROR(Table1[[#This Row],[pledged]]/Table1[[#This Row],[backers_count]],0)</f>
        <v>346.13118421052633</v>
      </c>
      <c r="Q2070" t="str">
        <f>LEFT(Table1[[#This Row],[Category and Sub-Category]],FIND("/",Table1[[#This Row],[Category and Sub-Category]])-1)</f>
        <v>technology</v>
      </c>
      <c r="R2070" t="str">
        <f>RIGHT(Table1[[#This Row],[Category and Sub-Category]],LEN(Table1[[#This Row],[Category and Sub-Category]])-FIND("/",Table1[[#This Row],[Category and Sub-Category]]))</f>
        <v>hardware</v>
      </c>
      <c r="S2070" s="14">
        <f>(((Table1[[#This Row],[launched_at]]/60)/60)/24)+DATE(1970,1,1)</f>
        <v>42633.841608796298</v>
      </c>
      <c r="T2070" s="14">
        <f t="shared" si="32"/>
        <v>42663.841608796298</v>
      </c>
    </row>
    <row r="2071" spans="1:20" ht="58" x14ac:dyDescent="0.35">
      <c r="A2071">
        <v>2069</v>
      </c>
      <c r="B2071" s="1" t="s">
        <v>2070</v>
      </c>
      <c r="C2071" s="1" t="s">
        <v>6179</v>
      </c>
      <c r="D2071" s="6">
        <v>50000</v>
      </c>
      <c r="E2071" s="6">
        <v>64203.33</v>
      </c>
      <c r="F2071" t="s">
        <v>8219</v>
      </c>
      <c r="G2071" t="s">
        <v>8224</v>
      </c>
      <c r="H2071" t="s">
        <v>8246</v>
      </c>
      <c r="I2071">
        <v>1451776791</v>
      </c>
      <c r="J2071">
        <v>1449098391</v>
      </c>
      <c r="K2071" t="b">
        <v>0</v>
      </c>
      <c r="L2071">
        <v>263</v>
      </c>
      <c r="M2071" t="b">
        <v>1</v>
      </c>
      <c r="N2071" t="s">
        <v>8295</v>
      </c>
      <c r="O2071" s="16">
        <f>Table1[[#This Row],[pledged]]/Table1[[#This Row],[goal]]*100</f>
        <v>128.40666000000002</v>
      </c>
      <c r="P2071" s="6">
        <f>IFERROR(Table1[[#This Row],[pledged]]/Table1[[#This Row],[backers_count]],0)</f>
        <v>244.11912547528519</v>
      </c>
      <c r="Q2071" t="str">
        <f>LEFT(Table1[[#This Row],[Category and Sub-Category]],FIND("/",Table1[[#This Row],[Category and Sub-Category]])-1)</f>
        <v>technology</v>
      </c>
      <c r="R2071" t="str">
        <f>RIGHT(Table1[[#This Row],[Category and Sub-Category]],LEN(Table1[[#This Row],[Category and Sub-Category]])-FIND("/",Table1[[#This Row],[Category and Sub-Category]]))</f>
        <v>hardware</v>
      </c>
      <c r="S2071" s="14">
        <f>(((Table1[[#This Row],[launched_at]]/60)/60)/24)+DATE(1970,1,1)</f>
        <v>42340.972118055557</v>
      </c>
      <c r="T2071" s="14">
        <f t="shared" si="32"/>
        <v>42371.972118055557</v>
      </c>
    </row>
    <row r="2072" spans="1:20" ht="43.5" x14ac:dyDescent="0.35">
      <c r="A2072">
        <v>2070</v>
      </c>
      <c r="B2072" s="1" t="s">
        <v>2071</v>
      </c>
      <c r="C2072" s="1" t="s">
        <v>6180</v>
      </c>
      <c r="D2072" s="6">
        <v>125000</v>
      </c>
      <c r="E2072" s="6">
        <v>396659</v>
      </c>
      <c r="F2072" t="s">
        <v>8219</v>
      </c>
      <c r="G2072" t="s">
        <v>8236</v>
      </c>
      <c r="H2072" t="s">
        <v>8249</v>
      </c>
      <c r="I2072">
        <v>1467128723</v>
      </c>
      <c r="J2072">
        <v>1464536723</v>
      </c>
      <c r="K2072" t="b">
        <v>0</v>
      </c>
      <c r="L2072">
        <v>1530</v>
      </c>
      <c r="M2072" t="b">
        <v>1</v>
      </c>
      <c r="N2072" t="s">
        <v>8295</v>
      </c>
      <c r="O2072" s="16">
        <f>Table1[[#This Row],[pledged]]/Table1[[#This Row],[goal]]*100</f>
        <v>317.3272</v>
      </c>
      <c r="P2072" s="6">
        <f>IFERROR(Table1[[#This Row],[pledged]]/Table1[[#This Row],[backers_count]],0)</f>
        <v>259.25424836601309</v>
      </c>
      <c r="Q2072" t="str">
        <f>LEFT(Table1[[#This Row],[Category and Sub-Category]],FIND("/",Table1[[#This Row],[Category and Sub-Category]])-1)</f>
        <v>technology</v>
      </c>
      <c r="R2072" t="str">
        <f>RIGHT(Table1[[#This Row],[Category and Sub-Category]],LEN(Table1[[#This Row],[Category and Sub-Category]])-FIND("/",Table1[[#This Row],[Category and Sub-Category]]))</f>
        <v>hardware</v>
      </c>
      <c r="S2072" s="14">
        <f>(((Table1[[#This Row],[launched_at]]/60)/60)/24)+DATE(1970,1,1)</f>
        <v>42519.6565162037</v>
      </c>
      <c r="T2072" s="14">
        <f t="shared" si="32"/>
        <v>42549.6565162037</v>
      </c>
    </row>
    <row r="2073" spans="1:20" ht="43.5" x14ac:dyDescent="0.35">
      <c r="A2073">
        <v>2071</v>
      </c>
      <c r="B2073" s="1" t="s">
        <v>2072</v>
      </c>
      <c r="C2073" s="1" t="s">
        <v>6181</v>
      </c>
      <c r="D2073" s="6">
        <v>20000</v>
      </c>
      <c r="E2073" s="6">
        <v>56146</v>
      </c>
      <c r="F2073" t="s">
        <v>8219</v>
      </c>
      <c r="G2073" t="s">
        <v>8224</v>
      </c>
      <c r="H2073" t="s">
        <v>8246</v>
      </c>
      <c r="I2073">
        <v>1475390484</v>
      </c>
      <c r="J2073">
        <v>1471502484</v>
      </c>
      <c r="K2073" t="b">
        <v>0</v>
      </c>
      <c r="L2073">
        <v>278</v>
      </c>
      <c r="M2073" t="b">
        <v>1</v>
      </c>
      <c r="N2073" t="s">
        <v>8295</v>
      </c>
      <c r="O2073" s="16">
        <f>Table1[[#This Row],[pledged]]/Table1[[#This Row],[goal]]*100</f>
        <v>280.73</v>
      </c>
      <c r="P2073" s="6">
        <f>IFERROR(Table1[[#This Row],[pledged]]/Table1[[#This Row],[backers_count]],0)</f>
        <v>201.96402877697841</v>
      </c>
      <c r="Q2073" t="str">
        <f>LEFT(Table1[[#This Row],[Category and Sub-Category]],FIND("/",Table1[[#This Row],[Category and Sub-Category]])-1)</f>
        <v>technology</v>
      </c>
      <c r="R2073" t="str">
        <f>RIGHT(Table1[[#This Row],[Category and Sub-Category]],LEN(Table1[[#This Row],[Category and Sub-Category]])-FIND("/",Table1[[#This Row],[Category and Sub-Category]]))</f>
        <v>hardware</v>
      </c>
      <c r="S2073" s="14">
        <f>(((Table1[[#This Row],[launched_at]]/60)/60)/24)+DATE(1970,1,1)</f>
        <v>42600.278749999998</v>
      </c>
      <c r="T2073" s="14">
        <f t="shared" si="32"/>
        <v>42645.278749999998</v>
      </c>
    </row>
    <row r="2074" spans="1:20" ht="58" x14ac:dyDescent="0.35">
      <c r="A2074">
        <v>2072</v>
      </c>
      <c r="B2074" s="1" t="s">
        <v>2073</v>
      </c>
      <c r="C2074" s="1" t="s">
        <v>6182</v>
      </c>
      <c r="D2074" s="6">
        <v>71500</v>
      </c>
      <c r="E2074" s="6">
        <v>79173</v>
      </c>
      <c r="F2074" t="s">
        <v>8219</v>
      </c>
      <c r="G2074" t="s">
        <v>8224</v>
      </c>
      <c r="H2074" t="s">
        <v>8246</v>
      </c>
      <c r="I2074">
        <v>1462629432</v>
      </c>
      <c r="J2074">
        <v>1460037432</v>
      </c>
      <c r="K2074" t="b">
        <v>0</v>
      </c>
      <c r="L2074">
        <v>350</v>
      </c>
      <c r="M2074" t="b">
        <v>1</v>
      </c>
      <c r="N2074" t="s">
        <v>8295</v>
      </c>
      <c r="O2074" s="16">
        <f>Table1[[#This Row],[pledged]]/Table1[[#This Row],[goal]]*100</f>
        <v>110.73146853146854</v>
      </c>
      <c r="P2074" s="6">
        <f>IFERROR(Table1[[#This Row],[pledged]]/Table1[[#This Row],[backers_count]],0)</f>
        <v>226.20857142857142</v>
      </c>
      <c r="Q2074" t="str">
        <f>LEFT(Table1[[#This Row],[Category and Sub-Category]],FIND("/",Table1[[#This Row],[Category and Sub-Category]])-1)</f>
        <v>technology</v>
      </c>
      <c r="R2074" t="str">
        <f>RIGHT(Table1[[#This Row],[Category and Sub-Category]],LEN(Table1[[#This Row],[Category and Sub-Category]])-FIND("/",Table1[[#This Row],[Category and Sub-Category]]))</f>
        <v>hardware</v>
      </c>
      <c r="S2074" s="14">
        <f>(((Table1[[#This Row],[launched_at]]/60)/60)/24)+DATE(1970,1,1)</f>
        <v>42467.581388888888</v>
      </c>
      <c r="T2074" s="14">
        <f t="shared" si="32"/>
        <v>42497.581388888888</v>
      </c>
    </row>
    <row r="2075" spans="1:20" ht="43.5" x14ac:dyDescent="0.35">
      <c r="A2075">
        <v>2073</v>
      </c>
      <c r="B2075" s="1" t="s">
        <v>2074</v>
      </c>
      <c r="C2075" s="1" t="s">
        <v>6183</v>
      </c>
      <c r="D2075" s="6">
        <v>100000</v>
      </c>
      <c r="E2075" s="6">
        <v>152604.29999999999</v>
      </c>
      <c r="F2075" t="s">
        <v>8219</v>
      </c>
      <c r="G2075" t="s">
        <v>8224</v>
      </c>
      <c r="H2075" t="s">
        <v>8246</v>
      </c>
      <c r="I2075">
        <v>1431100918</v>
      </c>
      <c r="J2075">
        <v>1427212918</v>
      </c>
      <c r="K2075" t="b">
        <v>0</v>
      </c>
      <c r="L2075">
        <v>470</v>
      </c>
      <c r="M2075" t="b">
        <v>1</v>
      </c>
      <c r="N2075" t="s">
        <v>8295</v>
      </c>
      <c r="O2075" s="16">
        <f>Table1[[#This Row],[pledged]]/Table1[[#This Row],[goal]]*100</f>
        <v>152.60429999999999</v>
      </c>
      <c r="P2075" s="6">
        <f>IFERROR(Table1[[#This Row],[pledged]]/Table1[[#This Row],[backers_count]],0)</f>
        <v>324.69</v>
      </c>
      <c r="Q2075" t="str">
        <f>LEFT(Table1[[#This Row],[Category and Sub-Category]],FIND("/",Table1[[#This Row],[Category and Sub-Category]])-1)</f>
        <v>technology</v>
      </c>
      <c r="R2075" t="str">
        <f>RIGHT(Table1[[#This Row],[Category and Sub-Category]],LEN(Table1[[#This Row],[Category and Sub-Category]])-FIND("/",Table1[[#This Row],[Category and Sub-Category]]))</f>
        <v>hardware</v>
      </c>
      <c r="S2075" s="14">
        <f>(((Table1[[#This Row],[launched_at]]/60)/60)/24)+DATE(1970,1,1)</f>
        <v>42087.668032407411</v>
      </c>
      <c r="T2075" s="14">
        <f t="shared" si="32"/>
        <v>42132.668032407411</v>
      </c>
    </row>
    <row r="2076" spans="1:20" ht="29" x14ac:dyDescent="0.35">
      <c r="A2076">
        <v>2074</v>
      </c>
      <c r="B2076" s="1" t="s">
        <v>2075</v>
      </c>
      <c r="C2076" s="1" t="s">
        <v>6184</v>
      </c>
      <c r="D2076" s="6">
        <v>600</v>
      </c>
      <c r="E2076" s="6">
        <v>615</v>
      </c>
      <c r="F2076" t="s">
        <v>8219</v>
      </c>
      <c r="G2076" t="s">
        <v>8224</v>
      </c>
      <c r="H2076" t="s">
        <v>8246</v>
      </c>
      <c r="I2076">
        <v>1462564182</v>
      </c>
      <c r="J2076">
        <v>1459972182</v>
      </c>
      <c r="K2076" t="b">
        <v>0</v>
      </c>
      <c r="L2076">
        <v>3</v>
      </c>
      <c r="M2076" t="b">
        <v>1</v>
      </c>
      <c r="N2076" t="s">
        <v>8295</v>
      </c>
      <c r="O2076" s="16">
        <f>Table1[[#This Row],[pledged]]/Table1[[#This Row],[goal]]*100</f>
        <v>102.49999999999999</v>
      </c>
      <c r="P2076" s="6">
        <f>IFERROR(Table1[[#This Row],[pledged]]/Table1[[#This Row],[backers_count]],0)</f>
        <v>205</v>
      </c>
      <c r="Q2076" t="str">
        <f>LEFT(Table1[[#This Row],[Category and Sub-Category]],FIND("/",Table1[[#This Row],[Category and Sub-Category]])-1)</f>
        <v>technology</v>
      </c>
      <c r="R2076" t="str">
        <f>RIGHT(Table1[[#This Row],[Category and Sub-Category]],LEN(Table1[[#This Row],[Category and Sub-Category]])-FIND("/",Table1[[#This Row],[Category and Sub-Category]]))</f>
        <v>hardware</v>
      </c>
      <c r="S2076" s="14">
        <f>(((Table1[[#This Row],[launched_at]]/60)/60)/24)+DATE(1970,1,1)</f>
        <v>42466.826180555552</v>
      </c>
      <c r="T2076" s="14">
        <f t="shared" si="32"/>
        <v>42496.826180555552</v>
      </c>
    </row>
    <row r="2077" spans="1:20" ht="43.5" x14ac:dyDescent="0.35">
      <c r="A2077">
        <v>2075</v>
      </c>
      <c r="B2077" s="1" t="s">
        <v>2076</v>
      </c>
      <c r="C2077" s="1" t="s">
        <v>6185</v>
      </c>
      <c r="D2077" s="6">
        <v>9999</v>
      </c>
      <c r="E2077" s="6">
        <v>167820.6</v>
      </c>
      <c r="F2077" t="s">
        <v>8219</v>
      </c>
      <c r="G2077" t="s">
        <v>8224</v>
      </c>
      <c r="H2077" t="s">
        <v>8246</v>
      </c>
      <c r="I2077">
        <v>1374769288</v>
      </c>
      <c r="J2077">
        <v>1372177288</v>
      </c>
      <c r="K2077" t="b">
        <v>0</v>
      </c>
      <c r="L2077">
        <v>8200</v>
      </c>
      <c r="M2077" t="b">
        <v>1</v>
      </c>
      <c r="N2077" t="s">
        <v>8295</v>
      </c>
      <c r="O2077" s="16">
        <f>Table1[[#This Row],[pledged]]/Table1[[#This Row],[goal]]*100</f>
        <v>1678.3738373837384</v>
      </c>
      <c r="P2077" s="6">
        <f>IFERROR(Table1[[#This Row],[pledged]]/Table1[[#This Row],[backers_count]],0)</f>
        <v>20.465926829268295</v>
      </c>
      <c r="Q2077" t="str">
        <f>LEFT(Table1[[#This Row],[Category and Sub-Category]],FIND("/",Table1[[#This Row],[Category and Sub-Category]])-1)</f>
        <v>technology</v>
      </c>
      <c r="R2077" t="str">
        <f>RIGHT(Table1[[#This Row],[Category and Sub-Category]],LEN(Table1[[#This Row],[Category and Sub-Category]])-FIND("/",Table1[[#This Row],[Category and Sub-Category]]))</f>
        <v>hardware</v>
      </c>
      <c r="S2077" s="14">
        <f>(((Table1[[#This Row],[launched_at]]/60)/60)/24)+DATE(1970,1,1)</f>
        <v>41450.681574074071</v>
      </c>
      <c r="T2077" s="14">
        <f t="shared" si="32"/>
        <v>41480.681574074071</v>
      </c>
    </row>
    <row r="2078" spans="1:20" ht="29" x14ac:dyDescent="0.35">
      <c r="A2078">
        <v>2076</v>
      </c>
      <c r="B2078" s="1" t="s">
        <v>2077</v>
      </c>
      <c r="C2078" s="1" t="s">
        <v>6186</v>
      </c>
      <c r="D2078" s="6">
        <v>179000</v>
      </c>
      <c r="E2078" s="6">
        <v>972594.99</v>
      </c>
      <c r="F2078" t="s">
        <v>8219</v>
      </c>
      <c r="G2078" t="s">
        <v>8225</v>
      </c>
      <c r="H2078" t="s">
        <v>8247</v>
      </c>
      <c r="I2078">
        <v>1406149689</v>
      </c>
      <c r="J2078">
        <v>1402693689</v>
      </c>
      <c r="K2078" t="b">
        <v>0</v>
      </c>
      <c r="L2078">
        <v>8359</v>
      </c>
      <c r="M2078" t="b">
        <v>1</v>
      </c>
      <c r="N2078" t="s">
        <v>8295</v>
      </c>
      <c r="O2078" s="16">
        <f>Table1[[#This Row],[pledged]]/Table1[[#This Row],[goal]]*100</f>
        <v>543.349156424581</v>
      </c>
      <c r="P2078" s="6">
        <f>IFERROR(Table1[[#This Row],[pledged]]/Table1[[#This Row],[backers_count]],0)</f>
        <v>116.35303146309367</v>
      </c>
      <c r="Q2078" t="str">
        <f>LEFT(Table1[[#This Row],[Category and Sub-Category]],FIND("/",Table1[[#This Row],[Category and Sub-Category]])-1)</f>
        <v>technology</v>
      </c>
      <c r="R2078" t="str">
        <f>RIGHT(Table1[[#This Row],[Category and Sub-Category]],LEN(Table1[[#This Row],[Category and Sub-Category]])-FIND("/",Table1[[#This Row],[Category and Sub-Category]]))</f>
        <v>hardware</v>
      </c>
      <c r="S2078" s="14">
        <f>(((Table1[[#This Row],[launched_at]]/60)/60)/24)+DATE(1970,1,1)</f>
        <v>41803.880659722221</v>
      </c>
      <c r="T2078" s="14">
        <f t="shared" si="32"/>
        <v>41843.880659722221</v>
      </c>
    </row>
    <row r="2079" spans="1:20" ht="43.5" x14ac:dyDescent="0.35">
      <c r="A2079">
        <v>2077</v>
      </c>
      <c r="B2079" s="1" t="s">
        <v>2078</v>
      </c>
      <c r="C2079" s="1" t="s">
        <v>6187</v>
      </c>
      <c r="D2079" s="6">
        <v>50000</v>
      </c>
      <c r="E2079" s="6">
        <v>57754</v>
      </c>
      <c r="F2079" t="s">
        <v>8219</v>
      </c>
      <c r="G2079" t="s">
        <v>8224</v>
      </c>
      <c r="H2079" t="s">
        <v>8246</v>
      </c>
      <c r="I2079">
        <v>1433538000</v>
      </c>
      <c r="J2079">
        <v>1428541276</v>
      </c>
      <c r="K2079" t="b">
        <v>0</v>
      </c>
      <c r="L2079">
        <v>188</v>
      </c>
      <c r="M2079" t="b">
        <v>1</v>
      </c>
      <c r="N2079" t="s">
        <v>8295</v>
      </c>
      <c r="O2079" s="16">
        <f>Table1[[#This Row],[pledged]]/Table1[[#This Row],[goal]]*100</f>
        <v>115.50800000000001</v>
      </c>
      <c r="P2079" s="6">
        <f>IFERROR(Table1[[#This Row],[pledged]]/Table1[[#This Row],[backers_count]],0)</f>
        <v>307.20212765957444</v>
      </c>
      <c r="Q2079" t="str">
        <f>LEFT(Table1[[#This Row],[Category and Sub-Category]],FIND("/",Table1[[#This Row],[Category and Sub-Category]])-1)</f>
        <v>technology</v>
      </c>
      <c r="R2079" t="str">
        <f>RIGHT(Table1[[#This Row],[Category and Sub-Category]],LEN(Table1[[#This Row],[Category and Sub-Category]])-FIND("/",Table1[[#This Row],[Category and Sub-Category]]))</f>
        <v>hardware</v>
      </c>
      <c r="S2079" s="14">
        <f>(((Table1[[#This Row],[launched_at]]/60)/60)/24)+DATE(1970,1,1)</f>
        <v>42103.042546296296</v>
      </c>
      <c r="T2079" s="14">
        <f t="shared" si="32"/>
        <v>42160.875</v>
      </c>
    </row>
    <row r="2080" spans="1:20" ht="43.5" x14ac:dyDescent="0.35">
      <c r="A2080">
        <v>2078</v>
      </c>
      <c r="B2080" s="1" t="s">
        <v>2079</v>
      </c>
      <c r="C2080" s="1" t="s">
        <v>6188</v>
      </c>
      <c r="D2080" s="6">
        <v>20000</v>
      </c>
      <c r="E2080" s="6">
        <v>26241</v>
      </c>
      <c r="F2080" t="s">
        <v>8219</v>
      </c>
      <c r="G2080" t="s">
        <v>8227</v>
      </c>
      <c r="H2080" t="s">
        <v>8249</v>
      </c>
      <c r="I2080">
        <v>1482085857</v>
      </c>
      <c r="J2080">
        <v>1479493857</v>
      </c>
      <c r="K2080" t="b">
        <v>0</v>
      </c>
      <c r="L2080">
        <v>48</v>
      </c>
      <c r="M2080" t="b">
        <v>1</v>
      </c>
      <c r="N2080" t="s">
        <v>8295</v>
      </c>
      <c r="O2080" s="16">
        <f>Table1[[#This Row],[pledged]]/Table1[[#This Row],[goal]]*100</f>
        <v>131.20499999999998</v>
      </c>
      <c r="P2080" s="6">
        <f>IFERROR(Table1[[#This Row],[pledged]]/Table1[[#This Row],[backers_count]],0)</f>
        <v>546.6875</v>
      </c>
      <c r="Q2080" t="str">
        <f>LEFT(Table1[[#This Row],[Category and Sub-Category]],FIND("/",Table1[[#This Row],[Category and Sub-Category]])-1)</f>
        <v>technology</v>
      </c>
      <c r="R2080" t="str">
        <f>RIGHT(Table1[[#This Row],[Category and Sub-Category]],LEN(Table1[[#This Row],[Category and Sub-Category]])-FIND("/",Table1[[#This Row],[Category and Sub-Category]]))</f>
        <v>hardware</v>
      </c>
      <c r="S2080" s="14">
        <f>(((Table1[[#This Row],[launched_at]]/60)/60)/24)+DATE(1970,1,1)</f>
        <v>42692.771493055552</v>
      </c>
      <c r="T2080" s="14">
        <f t="shared" si="32"/>
        <v>42722.771493055552</v>
      </c>
    </row>
    <row r="2081" spans="1:20" ht="58" x14ac:dyDescent="0.35">
      <c r="A2081">
        <v>2079</v>
      </c>
      <c r="B2081" s="1" t="s">
        <v>2080</v>
      </c>
      <c r="C2081" s="1" t="s">
        <v>6189</v>
      </c>
      <c r="D2081" s="6">
        <v>10000</v>
      </c>
      <c r="E2081" s="6">
        <v>28817</v>
      </c>
      <c r="F2081" t="s">
        <v>8219</v>
      </c>
      <c r="G2081" t="s">
        <v>8225</v>
      </c>
      <c r="H2081" t="s">
        <v>8247</v>
      </c>
      <c r="I2081">
        <v>1435258800</v>
      </c>
      <c r="J2081">
        <v>1432659793</v>
      </c>
      <c r="K2081" t="b">
        <v>0</v>
      </c>
      <c r="L2081">
        <v>607</v>
      </c>
      <c r="M2081" t="b">
        <v>1</v>
      </c>
      <c r="N2081" t="s">
        <v>8295</v>
      </c>
      <c r="O2081" s="16">
        <f>Table1[[#This Row],[pledged]]/Table1[[#This Row],[goal]]*100</f>
        <v>288.17</v>
      </c>
      <c r="P2081" s="6">
        <f>IFERROR(Table1[[#This Row],[pledged]]/Table1[[#This Row],[backers_count]],0)</f>
        <v>47.474464579901152</v>
      </c>
      <c r="Q2081" t="str">
        <f>LEFT(Table1[[#This Row],[Category and Sub-Category]],FIND("/",Table1[[#This Row],[Category and Sub-Category]])-1)</f>
        <v>technology</v>
      </c>
      <c r="R2081" t="str">
        <f>RIGHT(Table1[[#This Row],[Category and Sub-Category]],LEN(Table1[[#This Row],[Category and Sub-Category]])-FIND("/",Table1[[#This Row],[Category and Sub-Category]]))</f>
        <v>hardware</v>
      </c>
      <c r="S2081" s="14">
        <f>(((Table1[[#This Row],[launched_at]]/60)/60)/24)+DATE(1970,1,1)</f>
        <v>42150.71056712963</v>
      </c>
      <c r="T2081" s="14">
        <f t="shared" si="32"/>
        <v>42180.791666666672</v>
      </c>
    </row>
    <row r="2082" spans="1:20" ht="43.5" x14ac:dyDescent="0.35">
      <c r="A2082">
        <v>2080</v>
      </c>
      <c r="B2082" s="1" t="s">
        <v>2081</v>
      </c>
      <c r="C2082" s="1" t="s">
        <v>6190</v>
      </c>
      <c r="D2082" s="6">
        <v>1000</v>
      </c>
      <c r="E2082" s="6">
        <v>5078</v>
      </c>
      <c r="F2082" t="s">
        <v>8219</v>
      </c>
      <c r="G2082" t="s">
        <v>8224</v>
      </c>
      <c r="H2082" t="s">
        <v>8246</v>
      </c>
      <c r="I2082">
        <v>1447286300</v>
      </c>
      <c r="J2082">
        <v>1444690700</v>
      </c>
      <c r="K2082" t="b">
        <v>0</v>
      </c>
      <c r="L2082">
        <v>50</v>
      </c>
      <c r="M2082" t="b">
        <v>1</v>
      </c>
      <c r="N2082" t="s">
        <v>8295</v>
      </c>
      <c r="O2082" s="16">
        <f>Table1[[#This Row],[pledged]]/Table1[[#This Row],[goal]]*100</f>
        <v>507.8</v>
      </c>
      <c r="P2082" s="6">
        <f>IFERROR(Table1[[#This Row],[pledged]]/Table1[[#This Row],[backers_count]],0)</f>
        <v>101.56</v>
      </c>
      <c r="Q2082" t="str">
        <f>LEFT(Table1[[#This Row],[Category and Sub-Category]],FIND("/",Table1[[#This Row],[Category and Sub-Category]])-1)</f>
        <v>technology</v>
      </c>
      <c r="R2082" t="str">
        <f>RIGHT(Table1[[#This Row],[Category and Sub-Category]],LEN(Table1[[#This Row],[Category and Sub-Category]])-FIND("/",Table1[[#This Row],[Category and Sub-Category]]))</f>
        <v>hardware</v>
      </c>
      <c r="S2082" s="14">
        <f>(((Table1[[#This Row],[launched_at]]/60)/60)/24)+DATE(1970,1,1)</f>
        <v>42289.957175925927</v>
      </c>
      <c r="T2082" s="14">
        <f t="shared" si="32"/>
        <v>42319.998842592591</v>
      </c>
    </row>
    <row r="2083" spans="1:20" ht="43.5" x14ac:dyDescent="0.35">
      <c r="A2083">
        <v>2081</v>
      </c>
      <c r="B2083" s="1" t="s">
        <v>2082</v>
      </c>
      <c r="C2083" s="1" t="s">
        <v>6191</v>
      </c>
      <c r="D2083" s="6">
        <v>3500</v>
      </c>
      <c r="E2083" s="6">
        <v>4010</v>
      </c>
      <c r="F2083" t="s">
        <v>8219</v>
      </c>
      <c r="G2083" t="s">
        <v>8224</v>
      </c>
      <c r="H2083" t="s">
        <v>8246</v>
      </c>
      <c r="I2083">
        <v>1337144340</v>
      </c>
      <c r="J2083">
        <v>1333597555</v>
      </c>
      <c r="K2083" t="b">
        <v>0</v>
      </c>
      <c r="L2083">
        <v>55</v>
      </c>
      <c r="M2083" t="b">
        <v>1</v>
      </c>
      <c r="N2083" t="s">
        <v>8279</v>
      </c>
      <c r="O2083" s="16">
        <f>Table1[[#This Row],[pledged]]/Table1[[#This Row],[goal]]*100</f>
        <v>114.57142857142857</v>
      </c>
      <c r="P2083" s="6">
        <f>IFERROR(Table1[[#This Row],[pledged]]/Table1[[#This Row],[backers_count]],0)</f>
        <v>72.909090909090907</v>
      </c>
      <c r="Q2083" t="str">
        <f>LEFT(Table1[[#This Row],[Category and Sub-Category]],FIND("/",Table1[[#This Row],[Category and Sub-Category]])-1)</f>
        <v>music</v>
      </c>
      <c r="R2083" t="str">
        <f>RIGHT(Table1[[#This Row],[Category and Sub-Category]],LEN(Table1[[#This Row],[Category and Sub-Category]])-FIND("/",Table1[[#This Row],[Category and Sub-Category]]))</f>
        <v>indie rock</v>
      </c>
      <c r="S2083" s="14">
        <f>(((Table1[[#This Row],[launched_at]]/60)/60)/24)+DATE(1970,1,1)</f>
        <v>41004.156886574077</v>
      </c>
      <c r="T2083" s="14">
        <f t="shared" si="32"/>
        <v>41045.207638888889</v>
      </c>
    </row>
    <row r="2084" spans="1:20" ht="58" x14ac:dyDescent="0.35">
      <c r="A2084">
        <v>2082</v>
      </c>
      <c r="B2084" s="1" t="s">
        <v>2083</v>
      </c>
      <c r="C2084" s="1" t="s">
        <v>6192</v>
      </c>
      <c r="D2084" s="6">
        <v>1500</v>
      </c>
      <c r="E2084" s="6">
        <v>1661</v>
      </c>
      <c r="F2084" t="s">
        <v>8219</v>
      </c>
      <c r="G2084" t="s">
        <v>8224</v>
      </c>
      <c r="H2084" t="s">
        <v>8246</v>
      </c>
      <c r="I2084">
        <v>1322106796</v>
      </c>
      <c r="J2084">
        <v>1316919196</v>
      </c>
      <c r="K2084" t="b">
        <v>0</v>
      </c>
      <c r="L2084">
        <v>38</v>
      </c>
      <c r="M2084" t="b">
        <v>1</v>
      </c>
      <c r="N2084" t="s">
        <v>8279</v>
      </c>
      <c r="O2084" s="16">
        <f>Table1[[#This Row],[pledged]]/Table1[[#This Row],[goal]]*100</f>
        <v>110.73333333333333</v>
      </c>
      <c r="P2084" s="6">
        <f>IFERROR(Table1[[#This Row],[pledged]]/Table1[[#This Row],[backers_count]],0)</f>
        <v>43.710526315789473</v>
      </c>
      <c r="Q2084" t="str">
        <f>LEFT(Table1[[#This Row],[Category and Sub-Category]],FIND("/",Table1[[#This Row],[Category and Sub-Category]])-1)</f>
        <v>music</v>
      </c>
      <c r="R2084" t="str">
        <f>RIGHT(Table1[[#This Row],[Category and Sub-Category]],LEN(Table1[[#This Row],[Category and Sub-Category]])-FIND("/",Table1[[#This Row],[Category and Sub-Category]]))</f>
        <v>indie rock</v>
      </c>
      <c r="S2084" s="14">
        <f>(((Table1[[#This Row],[launched_at]]/60)/60)/24)+DATE(1970,1,1)</f>
        <v>40811.120324074072</v>
      </c>
      <c r="T2084" s="14">
        <f t="shared" si="32"/>
        <v>40871.161990740737</v>
      </c>
    </row>
    <row r="2085" spans="1:20" ht="43.5" x14ac:dyDescent="0.35">
      <c r="A2085">
        <v>2083</v>
      </c>
      <c r="B2085" s="1" t="s">
        <v>2084</v>
      </c>
      <c r="C2085" s="1" t="s">
        <v>6193</v>
      </c>
      <c r="D2085" s="6">
        <v>750</v>
      </c>
      <c r="E2085" s="6">
        <v>850</v>
      </c>
      <c r="F2085" t="s">
        <v>8219</v>
      </c>
      <c r="G2085" t="s">
        <v>8224</v>
      </c>
      <c r="H2085" t="s">
        <v>8246</v>
      </c>
      <c r="I2085">
        <v>1338830395</v>
      </c>
      <c r="J2085">
        <v>1336238395</v>
      </c>
      <c r="K2085" t="b">
        <v>0</v>
      </c>
      <c r="L2085">
        <v>25</v>
      </c>
      <c r="M2085" t="b">
        <v>1</v>
      </c>
      <c r="N2085" t="s">
        <v>8279</v>
      </c>
      <c r="O2085" s="16">
        <f>Table1[[#This Row],[pledged]]/Table1[[#This Row],[goal]]*100</f>
        <v>113.33333333333333</v>
      </c>
      <c r="P2085" s="6">
        <f>IFERROR(Table1[[#This Row],[pledged]]/Table1[[#This Row],[backers_count]],0)</f>
        <v>34</v>
      </c>
      <c r="Q2085" t="str">
        <f>LEFT(Table1[[#This Row],[Category and Sub-Category]],FIND("/",Table1[[#This Row],[Category and Sub-Category]])-1)</f>
        <v>music</v>
      </c>
      <c r="R2085" t="str">
        <f>RIGHT(Table1[[#This Row],[Category and Sub-Category]],LEN(Table1[[#This Row],[Category and Sub-Category]])-FIND("/",Table1[[#This Row],[Category and Sub-Category]]))</f>
        <v>indie rock</v>
      </c>
      <c r="S2085" s="14">
        <f>(((Table1[[#This Row],[launched_at]]/60)/60)/24)+DATE(1970,1,1)</f>
        <v>41034.72216435185</v>
      </c>
      <c r="T2085" s="14">
        <f t="shared" si="32"/>
        <v>41064.72216435185</v>
      </c>
    </row>
    <row r="2086" spans="1:20" ht="43.5" x14ac:dyDescent="0.35">
      <c r="A2086">
        <v>2084</v>
      </c>
      <c r="B2086" s="1" t="s">
        <v>2085</v>
      </c>
      <c r="C2086" s="1" t="s">
        <v>6194</v>
      </c>
      <c r="D2086" s="6">
        <v>3000</v>
      </c>
      <c r="E2086" s="6">
        <v>3250</v>
      </c>
      <c r="F2086" t="s">
        <v>8219</v>
      </c>
      <c r="G2086" t="s">
        <v>8224</v>
      </c>
      <c r="H2086" t="s">
        <v>8246</v>
      </c>
      <c r="I2086">
        <v>1399186740</v>
      </c>
      <c r="J2086">
        <v>1396468782</v>
      </c>
      <c r="K2086" t="b">
        <v>0</v>
      </c>
      <c r="L2086">
        <v>46</v>
      </c>
      <c r="M2086" t="b">
        <v>1</v>
      </c>
      <c r="N2086" t="s">
        <v>8279</v>
      </c>
      <c r="O2086" s="16">
        <f>Table1[[#This Row],[pledged]]/Table1[[#This Row],[goal]]*100</f>
        <v>108.33333333333333</v>
      </c>
      <c r="P2086" s="6">
        <f>IFERROR(Table1[[#This Row],[pledged]]/Table1[[#This Row],[backers_count]],0)</f>
        <v>70.652173913043484</v>
      </c>
      <c r="Q2086" t="str">
        <f>LEFT(Table1[[#This Row],[Category and Sub-Category]],FIND("/",Table1[[#This Row],[Category and Sub-Category]])-1)</f>
        <v>music</v>
      </c>
      <c r="R2086" t="str">
        <f>RIGHT(Table1[[#This Row],[Category and Sub-Category]],LEN(Table1[[#This Row],[Category and Sub-Category]])-FIND("/",Table1[[#This Row],[Category and Sub-Category]]))</f>
        <v>indie rock</v>
      </c>
      <c r="S2086" s="14">
        <f>(((Table1[[#This Row],[launched_at]]/60)/60)/24)+DATE(1970,1,1)</f>
        <v>41731.833124999997</v>
      </c>
      <c r="T2086" s="14">
        <f t="shared" si="32"/>
        <v>41763.290972222225</v>
      </c>
    </row>
    <row r="2087" spans="1:20" ht="58" x14ac:dyDescent="0.35">
      <c r="A2087">
        <v>2085</v>
      </c>
      <c r="B2087" s="1" t="s">
        <v>2086</v>
      </c>
      <c r="C2087" s="1" t="s">
        <v>6195</v>
      </c>
      <c r="D2087" s="6">
        <v>6000</v>
      </c>
      <c r="E2087" s="6">
        <v>7412</v>
      </c>
      <c r="F2087" t="s">
        <v>8219</v>
      </c>
      <c r="G2087" t="s">
        <v>8224</v>
      </c>
      <c r="H2087" t="s">
        <v>8246</v>
      </c>
      <c r="I2087">
        <v>1342382587</v>
      </c>
      <c r="J2087">
        <v>1339790587</v>
      </c>
      <c r="K2087" t="b">
        <v>0</v>
      </c>
      <c r="L2087">
        <v>83</v>
      </c>
      <c r="M2087" t="b">
        <v>1</v>
      </c>
      <c r="N2087" t="s">
        <v>8279</v>
      </c>
      <c r="O2087" s="16">
        <f>Table1[[#This Row],[pledged]]/Table1[[#This Row],[goal]]*100</f>
        <v>123.53333333333335</v>
      </c>
      <c r="P2087" s="6">
        <f>IFERROR(Table1[[#This Row],[pledged]]/Table1[[#This Row],[backers_count]],0)</f>
        <v>89.301204819277103</v>
      </c>
      <c r="Q2087" t="str">
        <f>LEFT(Table1[[#This Row],[Category and Sub-Category]],FIND("/",Table1[[#This Row],[Category and Sub-Category]])-1)</f>
        <v>music</v>
      </c>
      <c r="R2087" t="str">
        <f>RIGHT(Table1[[#This Row],[Category and Sub-Category]],LEN(Table1[[#This Row],[Category and Sub-Category]])-FIND("/",Table1[[#This Row],[Category and Sub-Category]]))</f>
        <v>indie rock</v>
      </c>
      <c r="S2087" s="14">
        <f>(((Table1[[#This Row],[launched_at]]/60)/60)/24)+DATE(1970,1,1)</f>
        <v>41075.835497685184</v>
      </c>
      <c r="T2087" s="14">
        <f t="shared" si="32"/>
        <v>41105.835497685184</v>
      </c>
    </row>
    <row r="2088" spans="1:20" ht="43.5" x14ac:dyDescent="0.35">
      <c r="A2088">
        <v>2086</v>
      </c>
      <c r="B2088" s="1" t="s">
        <v>2087</v>
      </c>
      <c r="C2088" s="1" t="s">
        <v>6196</v>
      </c>
      <c r="D2088" s="6">
        <v>4000</v>
      </c>
      <c r="E2088" s="6">
        <v>4028</v>
      </c>
      <c r="F2088" t="s">
        <v>8219</v>
      </c>
      <c r="G2088" t="s">
        <v>8224</v>
      </c>
      <c r="H2088" t="s">
        <v>8246</v>
      </c>
      <c r="I2088">
        <v>1323838740</v>
      </c>
      <c r="J2088">
        <v>1321200332</v>
      </c>
      <c r="K2088" t="b">
        <v>0</v>
      </c>
      <c r="L2088">
        <v>35</v>
      </c>
      <c r="M2088" t="b">
        <v>1</v>
      </c>
      <c r="N2088" t="s">
        <v>8279</v>
      </c>
      <c r="O2088" s="16">
        <f>Table1[[#This Row],[pledged]]/Table1[[#This Row],[goal]]*100</f>
        <v>100.69999999999999</v>
      </c>
      <c r="P2088" s="6">
        <f>IFERROR(Table1[[#This Row],[pledged]]/Table1[[#This Row],[backers_count]],0)</f>
        <v>115.08571428571429</v>
      </c>
      <c r="Q2088" t="str">
        <f>LEFT(Table1[[#This Row],[Category and Sub-Category]],FIND("/",Table1[[#This Row],[Category and Sub-Category]])-1)</f>
        <v>music</v>
      </c>
      <c r="R2088" t="str">
        <f>RIGHT(Table1[[#This Row],[Category and Sub-Category]],LEN(Table1[[#This Row],[Category and Sub-Category]])-FIND("/",Table1[[#This Row],[Category and Sub-Category]]))</f>
        <v>indie rock</v>
      </c>
      <c r="S2088" s="14">
        <f>(((Table1[[#This Row],[launched_at]]/60)/60)/24)+DATE(1970,1,1)</f>
        <v>40860.67050925926</v>
      </c>
      <c r="T2088" s="14">
        <f t="shared" si="32"/>
        <v>40891.207638888889</v>
      </c>
    </row>
    <row r="2089" spans="1:20" ht="58" x14ac:dyDescent="0.35">
      <c r="A2089">
        <v>2087</v>
      </c>
      <c r="B2089" s="1" t="s">
        <v>2088</v>
      </c>
      <c r="C2089" s="1" t="s">
        <v>6197</v>
      </c>
      <c r="D2089" s="6">
        <v>1500</v>
      </c>
      <c r="E2089" s="6">
        <v>1553</v>
      </c>
      <c r="F2089" t="s">
        <v>8219</v>
      </c>
      <c r="G2089" t="s">
        <v>8224</v>
      </c>
      <c r="H2089" t="s">
        <v>8246</v>
      </c>
      <c r="I2089">
        <v>1315457658</v>
      </c>
      <c r="J2089">
        <v>1312865658</v>
      </c>
      <c r="K2089" t="b">
        <v>0</v>
      </c>
      <c r="L2089">
        <v>25</v>
      </c>
      <c r="M2089" t="b">
        <v>1</v>
      </c>
      <c r="N2089" t="s">
        <v>8279</v>
      </c>
      <c r="O2089" s="16">
        <f>Table1[[#This Row],[pledged]]/Table1[[#This Row],[goal]]*100</f>
        <v>103.53333333333335</v>
      </c>
      <c r="P2089" s="6">
        <f>IFERROR(Table1[[#This Row],[pledged]]/Table1[[#This Row],[backers_count]],0)</f>
        <v>62.12</v>
      </c>
      <c r="Q2089" t="str">
        <f>LEFT(Table1[[#This Row],[Category and Sub-Category]],FIND("/",Table1[[#This Row],[Category and Sub-Category]])-1)</f>
        <v>music</v>
      </c>
      <c r="R2089" t="str">
        <f>RIGHT(Table1[[#This Row],[Category and Sub-Category]],LEN(Table1[[#This Row],[Category and Sub-Category]])-FIND("/",Table1[[#This Row],[Category and Sub-Category]]))</f>
        <v>indie rock</v>
      </c>
      <c r="S2089" s="14">
        <f>(((Table1[[#This Row],[launched_at]]/60)/60)/24)+DATE(1970,1,1)</f>
        <v>40764.204375000001</v>
      </c>
      <c r="T2089" s="14">
        <f t="shared" si="32"/>
        <v>40794.204375000001</v>
      </c>
    </row>
    <row r="2090" spans="1:20" ht="43.5" x14ac:dyDescent="0.35">
      <c r="A2090">
        <v>2088</v>
      </c>
      <c r="B2090" s="1" t="s">
        <v>2089</v>
      </c>
      <c r="C2090" s="1" t="s">
        <v>6198</v>
      </c>
      <c r="D2090" s="6">
        <v>3000</v>
      </c>
      <c r="E2090" s="6">
        <v>3465.32</v>
      </c>
      <c r="F2090" t="s">
        <v>8219</v>
      </c>
      <c r="G2090" t="s">
        <v>8224</v>
      </c>
      <c r="H2090" t="s">
        <v>8246</v>
      </c>
      <c r="I2090">
        <v>1284177540</v>
      </c>
      <c r="J2090">
        <v>1281028152</v>
      </c>
      <c r="K2090" t="b">
        <v>0</v>
      </c>
      <c r="L2090">
        <v>75</v>
      </c>
      <c r="M2090" t="b">
        <v>1</v>
      </c>
      <c r="N2090" t="s">
        <v>8279</v>
      </c>
      <c r="O2090" s="16">
        <f>Table1[[#This Row],[pledged]]/Table1[[#This Row],[goal]]*100</f>
        <v>115.51066666666668</v>
      </c>
      <c r="P2090" s="6">
        <f>IFERROR(Table1[[#This Row],[pledged]]/Table1[[#This Row],[backers_count]],0)</f>
        <v>46.204266666666669</v>
      </c>
      <c r="Q2090" t="str">
        <f>LEFT(Table1[[#This Row],[Category and Sub-Category]],FIND("/",Table1[[#This Row],[Category and Sub-Category]])-1)</f>
        <v>music</v>
      </c>
      <c r="R2090" t="str">
        <f>RIGHT(Table1[[#This Row],[Category and Sub-Category]],LEN(Table1[[#This Row],[Category and Sub-Category]])-FIND("/",Table1[[#This Row],[Category and Sub-Category]]))</f>
        <v>indie rock</v>
      </c>
      <c r="S2090" s="14">
        <f>(((Table1[[#This Row],[launched_at]]/60)/60)/24)+DATE(1970,1,1)</f>
        <v>40395.714722222219</v>
      </c>
      <c r="T2090" s="14">
        <f t="shared" si="32"/>
        <v>40432.165972222225</v>
      </c>
    </row>
    <row r="2091" spans="1:20" ht="29" x14ac:dyDescent="0.35">
      <c r="A2091">
        <v>2089</v>
      </c>
      <c r="B2091" s="1" t="s">
        <v>2090</v>
      </c>
      <c r="C2091" s="1" t="s">
        <v>6199</v>
      </c>
      <c r="D2091" s="6">
        <v>2500</v>
      </c>
      <c r="E2091" s="6">
        <v>3010.01</v>
      </c>
      <c r="F2091" t="s">
        <v>8219</v>
      </c>
      <c r="G2091" t="s">
        <v>8224</v>
      </c>
      <c r="H2091" t="s">
        <v>8246</v>
      </c>
      <c r="I2091">
        <v>1375408194</v>
      </c>
      <c r="J2091">
        <v>1372384194</v>
      </c>
      <c r="K2091" t="b">
        <v>0</v>
      </c>
      <c r="L2091">
        <v>62</v>
      </c>
      <c r="M2091" t="b">
        <v>1</v>
      </c>
      <c r="N2091" t="s">
        <v>8279</v>
      </c>
      <c r="O2091" s="16">
        <f>Table1[[#This Row],[pledged]]/Table1[[#This Row],[goal]]*100</f>
        <v>120.4004</v>
      </c>
      <c r="P2091" s="6">
        <f>IFERROR(Table1[[#This Row],[pledged]]/Table1[[#This Row],[backers_count]],0)</f>
        <v>48.54854838709678</v>
      </c>
      <c r="Q2091" t="str">
        <f>LEFT(Table1[[#This Row],[Category and Sub-Category]],FIND("/",Table1[[#This Row],[Category and Sub-Category]])-1)</f>
        <v>music</v>
      </c>
      <c r="R2091" t="str">
        <f>RIGHT(Table1[[#This Row],[Category and Sub-Category]],LEN(Table1[[#This Row],[Category and Sub-Category]])-FIND("/",Table1[[#This Row],[Category and Sub-Category]]))</f>
        <v>indie rock</v>
      </c>
      <c r="S2091" s="14">
        <f>(((Table1[[#This Row],[launched_at]]/60)/60)/24)+DATE(1970,1,1)</f>
        <v>41453.076319444444</v>
      </c>
      <c r="T2091" s="14">
        <f t="shared" si="32"/>
        <v>41488.076319444444</v>
      </c>
    </row>
    <row r="2092" spans="1:20" ht="43.5" x14ac:dyDescent="0.35">
      <c r="A2092">
        <v>2090</v>
      </c>
      <c r="B2092" s="1" t="s">
        <v>2091</v>
      </c>
      <c r="C2092" s="1" t="s">
        <v>6200</v>
      </c>
      <c r="D2092" s="6">
        <v>8000</v>
      </c>
      <c r="E2092" s="6">
        <v>9203.23</v>
      </c>
      <c r="F2092" t="s">
        <v>8219</v>
      </c>
      <c r="G2092" t="s">
        <v>8224</v>
      </c>
      <c r="H2092" t="s">
        <v>8246</v>
      </c>
      <c r="I2092">
        <v>1361696955</v>
      </c>
      <c r="J2092">
        <v>1359104955</v>
      </c>
      <c r="K2092" t="b">
        <v>0</v>
      </c>
      <c r="L2092">
        <v>160</v>
      </c>
      <c r="M2092" t="b">
        <v>1</v>
      </c>
      <c r="N2092" t="s">
        <v>8279</v>
      </c>
      <c r="O2092" s="16">
        <f>Table1[[#This Row],[pledged]]/Table1[[#This Row],[goal]]*100</f>
        <v>115.040375</v>
      </c>
      <c r="P2092" s="6">
        <f>IFERROR(Table1[[#This Row],[pledged]]/Table1[[#This Row],[backers_count]],0)</f>
        <v>57.520187499999999</v>
      </c>
      <c r="Q2092" t="str">
        <f>LEFT(Table1[[#This Row],[Category and Sub-Category]],FIND("/",Table1[[#This Row],[Category and Sub-Category]])-1)</f>
        <v>music</v>
      </c>
      <c r="R2092" t="str">
        <f>RIGHT(Table1[[#This Row],[Category and Sub-Category]],LEN(Table1[[#This Row],[Category and Sub-Category]])-FIND("/",Table1[[#This Row],[Category and Sub-Category]]))</f>
        <v>indie rock</v>
      </c>
      <c r="S2092" s="14">
        <f>(((Table1[[#This Row],[launched_at]]/60)/60)/24)+DATE(1970,1,1)</f>
        <v>41299.381423611114</v>
      </c>
      <c r="T2092" s="14">
        <f t="shared" si="32"/>
        <v>41329.381423611114</v>
      </c>
    </row>
    <row r="2093" spans="1:20" ht="58" x14ac:dyDescent="0.35">
      <c r="A2093">
        <v>2091</v>
      </c>
      <c r="B2093" s="1" t="s">
        <v>2092</v>
      </c>
      <c r="C2093" s="1" t="s">
        <v>6201</v>
      </c>
      <c r="D2093" s="6">
        <v>18000</v>
      </c>
      <c r="E2093" s="6">
        <v>21684.2</v>
      </c>
      <c r="F2093" t="s">
        <v>8219</v>
      </c>
      <c r="G2093" t="s">
        <v>8224</v>
      </c>
      <c r="H2093" t="s">
        <v>8246</v>
      </c>
      <c r="I2093">
        <v>1299009600</v>
      </c>
      <c r="J2093">
        <v>1294818278</v>
      </c>
      <c r="K2093" t="b">
        <v>0</v>
      </c>
      <c r="L2093">
        <v>246</v>
      </c>
      <c r="M2093" t="b">
        <v>1</v>
      </c>
      <c r="N2093" t="s">
        <v>8279</v>
      </c>
      <c r="O2093" s="16">
        <f>Table1[[#This Row],[pledged]]/Table1[[#This Row],[goal]]*100</f>
        <v>120.46777777777777</v>
      </c>
      <c r="P2093" s="6">
        <f>IFERROR(Table1[[#This Row],[pledged]]/Table1[[#This Row],[backers_count]],0)</f>
        <v>88.147154471544724</v>
      </c>
      <c r="Q2093" t="str">
        <f>LEFT(Table1[[#This Row],[Category and Sub-Category]],FIND("/",Table1[[#This Row],[Category and Sub-Category]])-1)</f>
        <v>music</v>
      </c>
      <c r="R2093" t="str">
        <f>RIGHT(Table1[[#This Row],[Category and Sub-Category]],LEN(Table1[[#This Row],[Category and Sub-Category]])-FIND("/",Table1[[#This Row],[Category and Sub-Category]]))</f>
        <v>indie rock</v>
      </c>
      <c r="S2093" s="14">
        <f>(((Table1[[#This Row],[launched_at]]/60)/60)/24)+DATE(1970,1,1)</f>
        <v>40555.322662037033</v>
      </c>
      <c r="T2093" s="14">
        <f t="shared" si="32"/>
        <v>40603.833333333336</v>
      </c>
    </row>
    <row r="2094" spans="1:20" ht="43.5" x14ac:dyDescent="0.35">
      <c r="A2094">
        <v>2092</v>
      </c>
      <c r="B2094" s="1" t="s">
        <v>2093</v>
      </c>
      <c r="C2094" s="1" t="s">
        <v>6202</v>
      </c>
      <c r="D2094" s="6">
        <v>6000</v>
      </c>
      <c r="E2094" s="6">
        <v>6077</v>
      </c>
      <c r="F2094" t="s">
        <v>8219</v>
      </c>
      <c r="G2094" t="s">
        <v>8224</v>
      </c>
      <c r="H2094" t="s">
        <v>8246</v>
      </c>
      <c r="I2094">
        <v>1318006732</v>
      </c>
      <c r="J2094">
        <v>1312822732</v>
      </c>
      <c r="K2094" t="b">
        <v>0</v>
      </c>
      <c r="L2094">
        <v>55</v>
      </c>
      <c r="M2094" t="b">
        <v>1</v>
      </c>
      <c r="N2094" t="s">
        <v>8279</v>
      </c>
      <c r="O2094" s="16">
        <f>Table1[[#This Row],[pledged]]/Table1[[#This Row],[goal]]*100</f>
        <v>101.28333333333333</v>
      </c>
      <c r="P2094" s="6">
        <f>IFERROR(Table1[[#This Row],[pledged]]/Table1[[#This Row],[backers_count]],0)</f>
        <v>110.49090909090908</v>
      </c>
      <c r="Q2094" t="str">
        <f>LEFT(Table1[[#This Row],[Category and Sub-Category]],FIND("/",Table1[[#This Row],[Category and Sub-Category]])-1)</f>
        <v>music</v>
      </c>
      <c r="R2094" t="str">
        <f>RIGHT(Table1[[#This Row],[Category and Sub-Category]],LEN(Table1[[#This Row],[Category and Sub-Category]])-FIND("/",Table1[[#This Row],[Category and Sub-Category]]))</f>
        <v>indie rock</v>
      </c>
      <c r="S2094" s="14">
        <f>(((Table1[[#This Row],[launched_at]]/60)/60)/24)+DATE(1970,1,1)</f>
        <v>40763.707546296297</v>
      </c>
      <c r="T2094" s="14">
        <f t="shared" si="32"/>
        <v>40823.707546296297</v>
      </c>
    </row>
    <row r="2095" spans="1:20" ht="43.5" x14ac:dyDescent="0.35">
      <c r="A2095">
        <v>2093</v>
      </c>
      <c r="B2095" s="1" t="s">
        <v>2094</v>
      </c>
      <c r="C2095" s="1" t="s">
        <v>6203</v>
      </c>
      <c r="D2095" s="6">
        <v>1500</v>
      </c>
      <c r="E2095" s="6">
        <v>1537</v>
      </c>
      <c r="F2095" t="s">
        <v>8219</v>
      </c>
      <c r="G2095" t="s">
        <v>8224</v>
      </c>
      <c r="H2095" t="s">
        <v>8246</v>
      </c>
      <c r="I2095">
        <v>1356211832</v>
      </c>
      <c r="J2095">
        <v>1351024232</v>
      </c>
      <c r="K2095" t="b">
        <v>0</v>
      </c>
      <c r="L2095">
        <v>23</v>
      </c>
      <c r="M2095" t="b">
        <v>1</v>
      </c>
      <c r="N2095" t="s">
        <v>8279</v>
      </c>
      <c r="O2095" s="16">
        <f>Table1[[#This Row],[pledged]]/Table1[[#This Row],[goal]]*100</f>
        <v>102.46666666666667</v>
      </c>
      <c r="P2095" s="6">
        <f>IFERROR(Table1[[#This Row],[pledged]]/Table1[[#This Row],[backers_count]],0)</f>
        <v>66.826086956521735</v>
      </c>
      <c r="Q2095" t="str">
        <f>LEFT(Table1[[#This Row],[Category and Sub-Category]],FIND("/",Table1[[#This Row],[Category and Sub-Category]])-1)</f>
        <v>music</v>
      </c>
      <c r="R2095" t="str">
        <f>RIGHT(Table1[[#This Row],[Category and Sub-Category]],LEN(Table1[[#This Row],[Category and Sub-Category]])-FIND("/",Table1[[#This Row],[Category and Sub-Category]]))</f>
        <v>indie rock</v>
      </c>
      <c r="S2095" s="14">
        <f>(((Table1[[#This Row],[launched_at]]/60)/60)/24)+DATE(1970,1,1)</f>
        <v>41205.854537037041</v>
      </c>
      <c r="T2095" s="14">
        <f t="shared" si="32"/>
        <v>41265.896203703705</v>
      </c>
    </row>
    <row r="2096" spans="1:20" ht="58" x14ac:dyDescent="0.35">
      <c r="A2096">
        <v>2094</v>
      </c>
      <c r="B2096" s="1" t="s">
        <v>2095</v>
      </c>
      <c r="C2096" s="1" t="s">
        <v>6204</v>
      </c>
      <c r="D2096" s="6">
        <v>3500</v>
      </c>
      <c r="E2096" s="6">
        <v>4219</v>
      </c>
      <c r="F2096" t="s">
        <v>8219</v>
      </c>
      <c r="G2096" t="s">
        <v>8224</v>
      </c>
      <c r="H2096" t="s">
        <v>8246</v>
      </c>
      <c r="I2096">
        <v>1330916400</v>
      </c>
      <c r="J2096">
        <v>1327969730</v>
      </c>
      <c r="K2096" t="b">
        <v>0</v>
      </c>
      <c r="L2096">
        <v>72</v>
      </c>
      <c r="M2096" t="b">
        <v>1</v>
      </c>
      <c r="N2096" t="s">
        <v>8279</v>
      </c>
      <c r="O2096" s="16">
        <f>Table1[[#This Row],[pledged]]/Table1[[#This Row],[goal]]*100</f>
        <v>120.54285714285714</v>
      </c>
      <c r="P2096" s="6">
        <f>IFERROR(Table1[[#This Row],[pledged]]/Table1[[#This Row],[backers_count]],0)</f>
        <v>58.597222222222221</v>
      </c>
      <c r="Q2096" t="str">
        <f>LEFT(Table1[[#This Row],[Category and Sub-Category]],FIND("/",Table1[[#This Row],[Category and Sub-Category]])-1)</f>
        <v>music</v>
      </c>
      <c r="R2096" t="str">
        <f>RIGHT(Table1[[#This Row],[Category and Sub-Category]],LEN(Table1[[#This Row],[Category and Sub-Category]])-FIND("/",Table1[[#This Row],[Category and Sub-Category]]))</f>
        <v>indie rock</v>
      </c>
      <c r="S2096" s="14">
        <f>(((Table1[[#This Row],[launched_at]]/60)/60)/24)+DATE(1970,1,1)</f>
        <v>40939.02002314815</v>
      </c>
      <c r="T2096" s="14">
        <f t="shared" si="32"/>
        <v>40973.125</v>
      </c>
    </row>
    <row r="2097" spans="1:20" ht="43.5" x14ac:dyDescent="0.35">
      <c r="A2097">
        <v>2095</v>
      </c>
      <c r="B2097" s="1" t="s">
        <v>2096</v>
      </c>
      <c r="C2097" s="1" t="s">
        <v>6205</v>
      </c>
      <c r="D2097" s="6">
        <v>2500</v>
      </c>
      <c r="E2097" s="6">
        <v>2500</v>
      </c>
      <c r="F2097" t="s">
        <v>8219</v>
      </c>
      <c r="G2097" t="s">
        <v>8224</v>
      </c>
      <c r="H2097" t="s">
        <v>8246</v>
      </c>
      <c r="I2097">
        <v>1317576973</v>
      </c>
      <c r="J2097">
        <v>1312392973</v>
      </c>
      <c r="K2097" t="b">
        <v>0</v>
      </c>
      <c r="L2097">
        <v>22</v>
      </c>
      <c r="M2097" t="b">
        <v>1</v>
      </c>
      <c r="N2097" t="s">
        <v>8279</v>
      </c>
      <c r="O2097" s="16">
        <f>Table1[[#This Row],[pledged]]/Table1[[#This Row],[goal]]*100</f>
        <v>100</v>
      </c>
      <c r="P2097" s="6">
        <f>IFERROR(Table1[[#This Row],[pledged]]/Table1[[#This Row],[backers_count]],0)</f>
        <v>113.63636363636364</v>
      </c>
      <c r="Q2097" t="str">
        <f>LEFT(Table1[[#This Row],[Category and Sub-Category]],FIND("/",Table1[[#This Row],[Category and Sub-Category]])-1)</f>
        <v>music</v>
      </c>
      <c r="R2097" t="str">
        <f>RIGHT(Table1[[#This Row],[Category and Sub-Category]],LEN(Table1[[#This Row],[Category and Sub-Category]])-FIND("/",Table1[[#This Row],[Category and Sub-Category]]))</f>
        <v>indie rock</v>
      </c>
      <c r="S2097" s="14">
        <f>(((Table1[[#This Row],[launched_at]]/60)/60)/24)+DATE(1970,1,1)</f>
        <v>40758.733483796292</v>
      </c>
      <c r="T2097" s="14">
        <f t="shared" si="32"/>
        <v>40818.733483796292</v>
      </c>
    </row>
    <row r="2098" spans="1:20" ht="43.5" x14ac:dyDescent="0.35">
      <c r="A2098">
        <v>2096</v>
      </c>
      <c r="B2098" s="1" t="s">
        <v>2097</v>
      </c>
      <c r="C2098" s="1" t="s">
        <v>6206</v>
      </c>
      <c r="D2098" s="6">
        <v>600</v>
      </c>
      <c r="E2098" s="6">
        <v>610</v>
      </c>
      <c r="F2098" t="s">
        <v>8219</v>
      </c>
      <c r="G2098" t="s">
        <v>8224</v>
      </c>
      <c r="H2098" t="s">
        <v>8246</v>
      </c>
      <c r="I2098">
        <v>1351223940</v>
      </c>
      <c r="J2098">
        <v>1349892735</v>
      </c>
      <c r="K2098" t="b">
        <v>0</v>
      </c>
      <c r="L2098">
        <v>14</v>
      </c>
      <c r="M2098" t="b">
        <v>1</v>
      </c>
      <c r="N2098" t="s">
        <v>8279</v>
      </c>
      <c r="O2098" s="16">
        <f>Table1[[#This Row],[pledged]]/Table1[[#This Row],[goal]]*100</f>
        <v>101.66666666666666</v>
      </c>
      <c r="P2098" s="6">
        <f>IFERROR(Table1[[#This Row],[pledged]]/Table1[[#This Row],[backers_count]],0)</f>
        <v>43.571428571428569</v>
      </c>
      <c r="Q2098" t="str">
        <f>LEFT(Table1[[#This Row],[Category and Sub-Category]],FIND("/",Table1[[#This Row],[Category and Sub-Category]])-1)</f>
        <v>music</v>
      </c>
      <c r="R2098" t="str">
        <f>RIGHT(Table1[[#This Row],[Category and Sub-Category]],LEN(Table1[[#This Row],[Category and Sub-Category]])-FIND("/",Table1[[#This Row],[Category and Sub-Category]]))</f>
        <v>indie rock</v>
      </c>
      <c r="S2098" s="14">
        <f>(((Table1[[#This Row],[launched_at]]/60)/60)/24)+DATE(1970,1,1)</f>
        <v>41192.758506944447</v>
      </c>
      <c r="T2098" s="14">
        <f t="shared" si="32"/>
        <v>41208.165972222225</v>
      </c>
    </row>
    <row r="2099" spans="1:20" ht="43.5" x14ac:dyDescent="0.35">
      <c r="A2099">
        <v>2097</v>
      </c>
      <c r="B2099" s="1" t="s">
        <v>2098</v>
      </c>
      <c r="C2099" s="1" t="s">
        <v>6207</v>
      </c>
      <c r="D2099" s="6">
        <v>3000</v>
      </c>
      <c r="E2099" s="6">
        <v>3000</v>
      </c>
      <c r="F2099" t="s">
        <v>8219</v>
      </c>
      <c r="G2099" t="s">
        <v>8224</v>
      </c>
      <c r="H2099" t="s">
        <v>8246</v>
      </c>
      <c r="I2099">
        <v>1322751735</v>
      </c>
      <c r="J2099">
        <v>1317564135</v>
      </c>
      <c r="K2099" t="b">
        <v>0</v>
      </c>
      <c r="L2099">
        <v>38</v>
      </c>
      <c r="M2099" t="b">
        <v>1</v>
      </c>
      <c r="N2099" t="s">
        <v>8279</v>
      </c>
      <c r="O2099" s="16">
        <f>Table1[[#This Row],[pledged]]/Table1[[#This Row],[goal]]*100</f>
        <v>100</v>
      </c>
      <c r="P2099" s="6">
        <f>IFERROR(Table1[[#This Row],[pledged]]/Table1[[#This Row],[backers_count]],0)</f>
        <v>78.94736842105263</v>
      </c>
      <c r="Q2099" t="str">
        <f>LEFT(Table1[[#This Row],[Category and Sub-Category]],FIND("/",Table1[[#This Row],[Category and Sub-Category]])-1)</f>
        <v>music</v>
      </c>
      <c r="R2099" t="str">
        <f>RIGHT(Table1[[#This Row],[Category and Sub-Category]],LEN(Table1[[#This Row],[Category and Sub-Category]])-FIND("/",Table1[[#This Row],[Category and Sub-Category]]))</f>
        <v>indie rock</v>
      </c>
      <c r="S2099" s="14">
        <f>(((Table1[[#This Row],[launched_at]]/60)/60)/24)+DATE(1970,1,1)</f>
        <v>40818.58489583333</v>
      </c>
      <c r="T2099" s="14">
        <f t="shared" si="32"/>
        <v>40878.626562500001</v>
      </c>
    </row>
    <row r="2100" spans="1:20" ht="43.5" x14ac:dyDescent="0.35">
      <c r="A2100">
        <v>2098</v>
      </c>
      <c r="B2100" s="1" t="s">
        <v>2099</v>
      </c>
      <c r="C2100" s="1" t="s">
        <v>6208</v>
      </c>
      <c r="D2100" s="6">
        <v>6000</v>
      </c>
      <c r="E2100" s="6">
        <v>6020</v>
      </c>
      <c r="F2100" t="s">
        <v>8219</v>
      </c>
      <c r="G2100" t="s">
        <v>8224</v>
      </c>
      <c r="H2100" t="s">
        <v>8246</v>
      </c>
      <c r="I2100">
        <v>1331174635</v>
      </c>
      <c r="J2100">
        <v>1328582635</v>
      </c>
      <c r="K2100" t="b">
        <v>0</v>
      </c>
      <c r="L2100">
        <v>32</v>
      </c>
      <c r="M2100" t="b">
        <v>1</v>
      </c>
      <c r="N2100" t="s">
        <v>8279</v>
      </c>
      <c r="O2100" s="16">
        <f>Table1[[#This Row],[pledged]]/Table1[[#This Row],[goal]]*100</f>
        <v>100.33333333333334</v>
      </c>
      <c r="P2100" s="6">
        <f>IFERROR(Table1[[#This Row],[pledged]]/Table1[[#This Row],[backers_count]],0)</f>
        <v>188.125</v>
      </c>
      <c r="Q2100" t="str">
        <f>LEFT(Table1[[#This Row],[Category and Sub-Category]],FIND("/",Table1[[#This Row],[Category and Sub-Category]])-1)</f>
        <v>music</v>
      </c>
      <c r="R2100" t="str">
        <f>RIGHT(Table1[[#This Row],[Category and Sub-Category]],LEN(Table1[[#This Row],[Category and Sub-Category]])-FIND("/",Table1[[#This Row],[Category and Sub-Category]]))</f>
        <v>indie rock</v>
      </c>
      <c r="S2100" s="14">
        <f>(((Table1[[#This Row],[launched_at]]/60)/60)/24)+DATE(1970,1,1)</f>
        <v>40946.11383101852</v>
      </c>
      <c r="T2100" s="14">
        <f t="shared" si="32"/>
        <v>40976.11383101852</v>
      </c>
    </row>
    <row r="2101" spans="1:20" x14ac:dyDescent="0.35">
      <c r="A2101">
        <v>2099</v>
      </c>
      <c r="B2101" s="1" t="s">
        <v>2100</v>
      </c>
      <c r="C2101" s="1" t="s">
        <v>6209</v>
      </c>
      <c r="D2101" s="6">
        <v>3000</v>
      </c>
      <c r="E2101" s="6">
        <v>3971</v>
      </c>
      <c r="F2101" t="s">
        <v>8219</v>
      </c>
      <c r="G2101" t="s">
        <v>8224</v>
      </c>
      <c r="H2101" t="s">
        <v>8246</v>
      </c>
      <c r="I2101">
        <v>1435808400</v>
      </c>
      <c r="J2101">
        <v>1434650084</v>
      </c>
      <c r="K2101" t="b">
        <v>0</v>
      </c>
      <c r="L2101">
        <v>63</v>
      </c>
      <c r="M2101" t="b">
        <v>1</v>
      </c>
      <c r="N2101" t="s">
        <v>8279</v>
      </c>
      <c r="O2101" s="16">
        <f>Table1[[#This Row],[pledged]]/Table1[[#This Row],[goal]]*100</f>
        <v>132.36666666666667</v>
      </c>
      <c r="P2101" s="6">
        <f>IFERROR(Table1[[#This Row],[pledged]]/Table1[[#This Row],[backers_count]],0)</f>
        <v>63.031746031746032</v>
      </c>
      <c r="Q2101" t="str">
        <f>LEFT(Table1[[#This Row],[Category and Sub-Category]],FIND("/",Table1[[#This Row],[Category and Sub-Category]])-1)</f>
        <v>music</v>
      </c>
      <c r="R2101" t="str">
        <f>RIGHT(Table1[[#This Row],[Category and Sub-Category]],LEN(Table1[[#This Row],[Category and Sub-Category]])-FIND("/",Table1[[#This Row],[Category and Sub-Category]]))</f>
        <v>indie rock</v>
      </c>
      <c r="S2101" s="14">
        <f>(((Table1[[#This Row],[launched_at]]/60)/60)/24)+DATE(1970,1,1)</f>
        <v>42173.746342592596</v>
      </c>
      <c r="T2101" s="14">
        <f t="shared" si="32"/>
        <v>42187.152777777781</v>
      </c>
    </row>
    <row r="2102" spans="1:20" ht="58" x14ac:dyDescent="0.35">
      <c r="A2102">
        <v>2100</v>
      </c>
      <c r="B2102" s="1" t="s">
        <v>2101</v>
      </c>
      <c r="C2102" s="1" t="s">
        <v>6210</v>
      </c>
      <c r="D2102" s="6">
        <v>600</v>
      </c>
      <c r="E2102" s="6">
        <v>820</v>
      </c>
      <c r="F2102" t="s">
        <v>8219</v>
      </c>
      <c r="G2102" t="s">
        <v>8224</v>
      </c>
      <c r="H2102" t="s">
        <v>8246</v>
      </c>
      <c r="I2102">
        <v>1341028740</v>
      </c>
      <c r="J2102">
        <v>1339704141</v>
      </c>
      <c r="K2102" t="b">
        <v>0</v>
      </c>
      <c r="L2102">
        <v>27</v>
      </c>
      <c r="M2102" t="b">
        <v>1</v>
      </c>
      <c r="N2102" t="s">
        <v>8279</v>
      </c>
      <c r="O2102" s="16">
        <f>Table1[[#This Row],[pledged]]/Table1[[#This Row],[goal]]*100</f>
        <v>136.66666666666666</v>
      </c>
      <c r="P2102" s="6">
        <f>IFERROR(Table1[[#This Row],[pledged]]/Table1[[#This Row],[backers_count]],0)</f>
        <v>30.37037037037037</v>
      </c>
      <c r="Q2102" t="str">
        <f>LEFT(Table1[[#This Row],[Category and Sub-Category]],FIND("/",Table1[[#This Row],[Category and Sub-Category]])-1)</f>
        <v>music</v>
      </c>
      <c r="R2102" t="str">
        <f>RIGHT(Table1[[#This Row],[Category and Sub-Category]],LEN(Table1[[#This Row],[Category and Sub-Category]])-FIND("/",Table1[[#This Row],[Category and Sub-Category]]))</f>
        <v>indie rock</v>
      </c>
      <c r="S2102" s="14">
        <f>(((Table1[[#This Row],[launched_at]]/60)/60)/24)+DATE(1970,1,1)</f>
        <v>41074.834965277776</v>
      </c>
      <c r="T2102" s="14">
        <f t="shared" si="32"/>
        <v>41090.165972222225</v>
      </c>
    </row>
    <row r="2103" spans="1:20" ht="43.5" x14ac:dyDescent="0.35">
      <c r="A2103">
        <v>2101</v>
      </c>
      <c r="B2103" s="1" t="s">
        <v>2102</v>
      </c>
      <c r="C2103" s="1" t="s">
        <v>6211</v>
      </c>
      <c r="D2103" s="6">
        <v>2000</v>
      </c>
      <c r="E2103" s="6">
        <v>2265</v>
      </c>
      <c r="F2103" t="s">
        <v>8219</v>
      </c>
      <c r="G2103" t="s">
        <v>8224</v>
      </c>
      <c r="H2103" t="s">
        <v>8246</v>
      </c>
      <c r="I2103">
        <v>1329104114</v>
      </c>
      <c r="J2103">
        <v>1323920114</v>
      </c>
      <c r="K2103" t="b">
        <v>0</v>
      </c>
      <c r="L2103">
        <v>44</v>
      </c>
      <c r="M2103" t="b">
        <v>1</v>
      </c>
      <c r="N2103" t="s">
        <v>8279</v>
      </c>
      <c r="O2103" s="16">
        <f>Table1[[#This Row],[pledged]]/Table1[[#This Row],[goal]]*100</f>
        <v>113.25</v>
      </c>
      <c r="P2103" s="6">
        <f>IFERROR(Table1[[#This Row],[pledged]]/Table1[[#This Row],[backers_count]],0)</f>
        <v>51.477272727272727</v>
      </c>
      <c r="Q2103" t="str">
        <f>LEFT(Table1[[#This Row],[Category and Sub-Category]],FIND("/",Table1[[#This Row],[Category and Sub-Category]])-1)</f>
        <v>music</v>
      </c>
      <c r="R2103" t="str">
        <f>RIGHT(Table1[[#This Row],[Category and Sub-Category]],LEN(Table1[[#This Row],[Category and Sub-Category]])-FIND("/",Table1[[#This Row],[Category and Sub-Category]]))</f>
        <v>indie rock</v>
      </c>
      <c r="S2103" s="14">
        <f>(((Table1[[#This Row],[launched_at]]/60)/60)/24)+DATE(1970,1,1)</f>
        <v>40892.149467592593</v>
      </c>
      <c r="T2103" s="14">
        <f t="shared" si="32"/>
        <v>40952.149467592593</v>
      </c>
    </row>
    <row r="2104" spans="1:20" ht="43.5" x14ac:dyDescent="0.35">
      <c r="A2104">
        <v>2102</v>
      </c>
      <c r="B2104" s="1" t="s">
        <v>2103</v>
      </c>
      <c r="C2104" s="1" t="s">
        <v>6212</v>
      </c>
      <c r="D2104" s="6">
        <v>1000</v>
      </c>
      <c r="E2104" s="6">
        <v>1360</v>
      </c>
      <c r="F2104" t="s">
        <v>8219</v>
      </c>
      <c r="G2104" t="s">
        <v>8224</v>
      </c>
      <c r="H2104" t="s">
        <v>8246</v>
      </c>
      <c r="I2104">
        <v>1304628648</v>
      </c>
      <c r="J2104">
        <v>1302036648</v>
      </c>
      <c r="K2104" t="b">
        <v>0</v>
      </c>
      <c r="L2104">
        <v>38</v>
      </c>
      <c r="M2104" t="b">
        <v>1</v>
      </c>
      <c r="N2104" t="s">
        <v>8279</v>
      </c>
      <c r="O2104" s="16">
        <f>Table1[[#This Row],[pledged]]/Table1[[#This Row],[goal]]*100</f>
        <v>136</v>
      </c>
      <c r="P2104" s="6">
        <f>IFERROR(Table1[[#This Row],[pledged]]/Table1[[#This Row],[backers_count]],0)</f>
        <v>35.789473684210527</v>
      </c>
      <c r="Q2104" t="str">
        <f>LEFT(Table1[[#This Row],[Category and Sub-Category]],FIND("/",Table1[[#This Row],[Category and Sub-Category]])-1)</f>
        <v>music</v>
      </c>
      <c r="R2104" t="str">
        <f>RIGHT(Table1[[#This Row],[Category and Sub-Category]],LEN(Table1[[#This Row],[Category and Sub-Category]])-FIND("/",Table1[[#This Row],[Category and Sub-Category]]))</f>
        <v>indie rock</v>
      </c>
      <c r="S2104" s="14">
        <f>(((Table1[[#This Row],[launched_at]]/60)/60)/24)+DATE(1970,1,1)</f>
        <v>40638.868611111109</v>
      </c>
      <c r="T2104" s="14">
        <f t="shared" si="32"/>
        <v>40668.868611111109</v>
      </c>
    </row>
    <row r="2105" spans="1:20" ht="29" x14ac:dyDescent="0.35">
      <c r="A2105">
        <v>2103</v>
      </c>
      <c r="B2105" s="1" t="s">
        <v>2104</v>
      </c>
      <c r="C2105" s="1" t="s">
        <v>6213</v>
      </c>
      <c r="D2105" s="6">
        <v>7777</v>
      </c>
      <c r="E2105" s="6">
        <v>11364</v>
      </c>
      <c r="F2105" t="s">
        <v>8219</v>
      </c>
      <c r="G2105" t="s">
        <v>8224</v>
      </c>
      <c r="H2105" t="s">
        <v>8246</v>
      </c>
      <c r="I2105">
        <v>1352488027</v>
      </c>
      <c r="J2105">
        <v>1349892427</v>
      </c>
      <c r="K2105" t="b">
        <v>0</v>
      </c>
      <c r="L2105">
        <v>115</v>
      </c>
      <c r="M2105" t="b">
        <v>1</v>
      </c>
      <c r="N2105" t="s">
        <v>8279</v>
      </c>
      <c r="O2105" s="16">
        <f>Table1[[#This Row],[pledged]]/Table1[[#This Row],[goal]]*100</f>
        <v>146.12318374694613</v>
      </c>
      <c r="P2105" s="6">
        <f>IFERROR(Table1[[#This Row],[pledged]]/Table1[[#This Row],[backers_count]],0)</f>
        <v>98.817391304347822</v>
      </c>
      <c r="Q2105" t="str">
        <f>LEFT(Table1[[#This Row],[Category and Sub-Category]],FIND("/",Table1[[#This Row],[Category and Sub-Category]])-1)</f>
        <v>music</v>
      </c>
      <c r="R2105" t="str">
        <f>RIGHT(Table1[[#This Row],[Category and Sub-Category]],LEN(Table1[[#This Row],[Category and Sub-Category]])-FIND("/",Table1[[#This Row],[Category and Sub-Category]]))</f>
        <v>indie rock</v>
      </c>
      <c r="S2105" s="14">
        <f>(((Table1[[#This Row],[launched_at]]/60)/60)/24)+DATE(1970,1,1)</f>
        <v>41192.754942129628</v>
      </c>
      <c r="T2105" s="14">
        <f t="shared" si="32"/>
        <v>41222.7966087963</v>
      </c>
    </row>
    <row r="2106" spans="1:20" ht="43.5" x14ac:dyDescent="0.35">
      <c r="A2106">
        <v>2104</v>
      </c>
      <c r="B2106" s="1" t="s">
        <v>2105</v>
      </c>
      <c r="C2106" s="1" t="s">
        <v>6214</v>
      </c>
      <c r="D2106" s="6">
        <v>800</v>
      </c>
      <c r="E2106" s="6">
        <v>1036</v>
      </c>
      <c r="F2106" t="s">
        <v>8219</v>
      </c>
      <c r="G2106" t="s">
        <v>8224</v>
      </c>
      <c r="H2106" t="s">
        <v>8246</v>
      </c>
      <c r="I2106">
        <v>1369958400</v>
      </c>
      <c r="J2106">
        <v>1367286434</v>
      </c>
      <c r="K2106" t="b">
        <v>0</v>
      </c>
      <c r="L2106">
        <v>37</v>
      </c>
      <c r="M2106" t="b">
        <v>1</v>
      </c>
      <c r="N2106" t="s">
        <v>8279</v>
      </c>
      <c r="O2106" s="16">
        <f>Table1[[#This Row],[pledged]]/Table1[[#This Row],[goal]]*100</f>
        <v>129.5</v>
      </c>
      <c r="P2106" s="6">
        <f>IFERROR(Table1[[#This Row],[pledged]]/Table1[[#This Row],[backers_count]],0)</f>
        <v>28</v>
      </c>
      <c r="Q2106" t="str">
        <f>LEFT(Table1[[#This Row],[Category and Sub-Category]],FIND("/",Table1[[#This Row],[Category and Sub-Category]])-1)</f>
        <v>music</v>
      </c>
      <c r="R2106" t="str">
        <f>RIGHT(Table1[[#This Row],[Category and Sub-Category]],LEN(Table1[[#This Row],[Category and Sub-Category]])-FIND("/",Table1[[#This Row],[Category and Sub-Category]]))</f>
        <v>indie rock</v>
      </c>
      <c r="S2106" s="14">
        <f>(((Table1[[#This Row],[launched_at]]/60)/60)/24)+DATE(1970,1,1)</f>
        <v>41394.074467592596</v>
      </c>
      <c r="T2106" s="14">
        <f t="shared" si="32"/>
        <v>41425</v>
      </c>
    </row>
    <row r="2107" spans="1:20" ht="43.5" x14ac:dyDescent="0.35">
      <c r="A2107">
        <v>2105</v>
      </c>
      <c r="B2107" s="1" t="s">
        <v>2106</v>
      </c>
      <c r="C2107" s="1" t="s">
        <v>6215</v>
      </c>
      <c r="D2107" s="6">
        <v>2000</v>
      </c>
      <c r="E2107" s="6">
        <v>5080</v>
      </c>
      <c r="F2107" t="s">
        <v>8219</v>
      </c>
      <c r="G2107" t="s">
        <v>8224</v>
      </c>
      <c r="H2107" t="s">
        <v>8246</v>
      </c>
      <c r="I2107">
        <v>1416542400</v>
      </c>
      <c r="J2107">
        <v>1415472953</v>
      </c>
      <c r="K2107" t="b">
        <v>0</v>
      </c>
      <c r="L2107">
        <v>99</v>
      </c>
      <c r="M2107" t="b">
        <v>1</v>
      </c>
      <c r="N2107" t="s">
        <v>8279</v>
      </c>
      <c r="O2107" s="16">
        <f>Table1[[#This Row],[pledged]]/Table1[[#This Row],[goal]]*100</f>
        <v>254</v>
      </c>
      <c r="P2107" s="6">
        <f>IFERROR(Table1[[#This Row],[pledged]]/Table1[[#This Row],[backers_count]],0)</f>
        <v>51.313131313131315</v>
      </c>
      <c r="Q2107" t="str">
        <f>LEFT(Table1[[#This Row],[Category and Sub-Category]],FIND("/",Table1[[#This Row],[Category and Sub-Category]])-1)</f>
        <v>music</v>
      </c>
      <c r="R2107" t="str">
        <f>RIGHT(Table1[[#This Row],[Category and Sub-Category]],LEN(Table1[[#This Row],[Category and Sub-Category]])-FIND("/",Table1[[#This Row],[Category and Sub-Category]]))</f>
        <v>indie rock</v>
      </c>
      <c r="S2107" s="14">
        <f>(((Table1[[#This Row],[launched_at]]/60)/60)/24)+DATE(1970,1,1)</f>
        <v>41951.788807870369</v>
      </c>
      <c r="T2107" s="14">
        <f t="shared" si="32"/>
        <v>41964.166666666672</v>
      </c>
    </row>
    <row r="2108" spans="1:20" ht="43.5" x14ac:dyDescent="0.35">
      <c r="A2108">
        <v>2106</v>
      </c>
      <c r="B2108" s="1" t="s">
        <v>2107</v>
      </c>
      <c r="C2108" s="1" t="s">
        <v>6216</v>
      </c>
      <c r="D2108" s="6">
        <v>2200</v>
      </c>
      <c r="E2108" s="6">
        <v>2355</v>
      </c>
      <c r="F2108" t="s">
        <v>8219</v>
      </c>
      <c r="G2108" t="s">
        <v>8224</v>
      </c>
      <c r="H2108" t="s">
        <v>8246</v>
      </c>
      <c r="I2108">
        <v>1359176974</v>
      </c>
      <c r="J2108">
        <v>1356584974</v>
      </c>
      <c r="K2108" t="b">
        <v>0</v>
      </c>
      <c r="L2108">
        <v>44</v>
      </c>
      <c r="M2108" t="b">
        <v>1</v>
      </c>
      <c r="N2108" t="s">
        <v>8279</v>
      </c>
      <c r="O2108" s="16">
        <f>Table1[[#This Row],[pledged]]/Table1[[#This Row],[goal]]*100</f>
        <v>107.04545454545456</v>
      </c>
      <c r="P2108" s="6">
        <f>IFERROR(Table1[[#This Row],[pledged]]/Table1[[#This Row],[backers_count]],0)</f>
        <v>53.522727272727273</v>
      </c>
      <c r="Q2108" t="str">
        <f>LEFT(Table1[[#This Row],[Category and Sub-Category]],FIND("/",Table1[[#This Row],[Category and Sub-Category]])-1)</f>
        <v>music</v>
      </c>
      <c r="R2108" t="str">
        <f>RIGHT(Table1[[#This Row],[Category and Sub-Category]],LEN(Table1[[#This Row],[Category and Sub-Category]])-FIND("/",Table1[[#This Row],[Category and Sub-Category]]))</f>
        <v>indie rock</v>
      </c>
      <c r="S2108" s="14">
        <f>(((Table1[[#This Row],[launched_at]]/60)/60)/24)+DATE(1970,1,1)</f>
        <v>41270.21497685185</v>
      </c>
      <c r="T2108" s="14">
        <f t="shared" si="32"/>
        <v>41300.21497685185</v>
      </c>
    </row>
    <row r="2109" spans="1:20" ht="43.5" x14ac:dyDescent="0.35">
      <c r="A2109">
        <v>2107</v>
      </c>
      <c r="B2109" s="1" t="s">
        <v>2108</v>
      </c>
      <c r="C2109" s="1" t="s">
        <v>6217</v>
      </c>
      <c r="D2109" s="6">
        <v>2000</v>
      </c>
      <c r="E2109" s="6">
        <v>2154.66</v>
      </c>
      <c r="F2109" t="s">
        <v>8219</v>
      </c>
      <c r="G2109" t="s">
        <v>8224</v>
      </c>
      <c r="H2109" t="s">
        <v>8246</v>
      </c>
      <c r="I2109">
        <v>1415815393</v>
      </c>
      <c r="J2109">
        <v>1413997393</v>
      </c>
      <c r="K2109" t="b">
        <v>0</v>
      </c>
      <c r="L2109">
        <v>58</v>
      </c>
      <c r="M2109" t="b">
        <v>1</v>
      </c>
      <c r="N2109" t="s">
        <v>8279</v>
      </c>
      <c r="O2109" s="16">
        <f>Table1[[#This Row],[pledged]]/Table1[[#This Row],[goal]]*100</f>
        <v>107.73299999999999</v>
      </c>
      <c r="P2109" s="6">
        <f>IFERROR(Table1[[#This Row],[pledged]]/Table1[[#This Row],[backers_count]],0)</f>
        <v>37.149310344827583</v>
      </c>
      <c r="Q2109" t="str">
        <f>LEFT(Table1[[#This Row],[Category and Sub-Category]],FIND("/",Table1[[#This Row],[Category and Sub-Category]])-1)</f>
        <v>music</v>
      </c>
      <c r="R2109" t="str">
        <f>RIGHT(Table1[[#This Row],[Category and Sub-Category]],LEN(Table1[[#This Row],[Category and Sub-Category]])-FIND("/",Table1[[#This Row],[Category and Sub-Category]]))</f>
        <v>indie rock</v>
      </c>
      <c r="S2109" s="14">
        <f>(((Table1[[#This Row],[launched_at]]/60)/60)/24)+DATE(1970,1,1)</f>
        <v>41934.71056712963</v>
      </c>
      <c r="T2109" s="14">
        <f t="shared" si="32"/>
        <v>41955.752233796295</v>
      </c>
    </row>
    <row r="2110" spans="1:20" ht="58" x14ac:dyDescent="0.35">
      <c r="A2110">
        <v>2108</v>
      </c>
      <c r="B2110" s="1" t="s">
        <v>2109</v>
      </c>
      <c r="C2110" s="1" t="s">
        <v>6218</v>
      </c>
      <c r="D2110" s="6">
        <v>16000</v>
      </c>
      <c r="E2110" s="6">
        <v>17170</v>
      </c>
      <c r="F2110" t="s">
        <v>8219</v>
      </c>
      <c r="G2110" t="s">
        <v>8224</v>
      </c>
      <c r="H2110" t="s">
        <v>8246</v>
      </c>
      <c r="I2110">
        <v>1347249300</v>
      </c>
      <c r="J2110">
        <v>1344917580</v>
      </c>
      <c r="K2110" t="b">
        <v>0</v>
      </c>
      <c r="L2110">
        <v>191</v>
      </c>
      <c r="M2110" t="b">
        <v>1</v>
      </c>
      <c r="N2110" t="s">
        <v>8279</v>
      </c>
      <c r="O2110" s="16">
        <f>Table1[[#This Row],[pledged]]/Table1[[#This Row],[goal]]*100</f>
        <v>107.31250000000001</v>
      </c>
      <c r="P2110" s="6">
        <f>IFERROR(Table1[[#This Row],[pledged]]/Table1[[#This Row],[backers_count]],0)</f>
        <v>89.895287958115176</v>
      </c>
      <c r="Q2110" t="str">
        <f>LEFT(Table1[[#This Row],[Category and Sub-Category]],FIND("/",Table1[[#This Row],[Category and Sub-Category]])-1)</f>
        <v>music</v>
      </c>
      <c r="R2110" t="str">
        <f>RIGHT(Table1[[#This Row],[Category and Sub-Category]],LEN(Table1[[#This Row],[Category and Sub-Category]])-FIND("/",Table1[[#This Row],[Category and Sub-Category]]))</f>
        <v>indie rock</v>
      </c>
      <c r="S2110" s="14">
        <f>(((Table1[[#This Row],[launched_at]]/60)/60)/24)+DATE(1970,1,1)</f>
        <v>41135.175694444442</v>
      </c>
      <c r="T2110" s="14">
        <f t="shared" si="32"/>
        <v>41162.163194444445</v>
      </c>
    </row>
    <row r="2111" spans="1:20" ht="43.5" x14ac:dyDescent="0.35">
      <c r="A2111">
        <v>2109</v>
      </c>
      <c r="B2111" s="1" t="s">
        <v>2110</v>
      </c>
      <c r="C2111" s="1" t="s">
        <v>6219</v>
      </c>
      <c r="D2111" s="6">
        <v>4000</v>
      </c>
      <c r="E2111" s="6">
        <v>4261</v>
      </c>
      <c r="F2111" t="s">
        <v>8219</v>
      </c>
      <c r="G2111" t="s">
        <v>8224</v>
      </c>
      <c r="H2111" t="s">
        <v>8246</v>
      </c>
      <c r="I2111">
        <v>1436115617</v>
      </c>
      <c r="J2111">
        <v>1433523617</v>
      </c>
      <c r="K2111" t="b">
        <v>0</v>
      </c>
      <c r="L2111">
        <v>40</v>
      </c>
      <c r="M2111" t="b">
        <v>1</v>
      </c>
      <c r="N2111" t="s">
        <v>8279</v>
      </c>
      <c r="O2111" s="16">
        <f>Table1[[#This Row],[pledged]]/Table1[[#This Row],[goal]]*100</f>
        <v>106.52500000000001</v>
      </c>
      <c r="P2111" s="6">
        <f>IFERROR(Table1[[#This Row],[pledged]]/Table1[[#This Row],[backers_count]],0)</f>
        <v>106.52500000000001</v>
      </c>
      <c r="Q2111" t="str">
        <f>LEFT(Table1[[#This Row],[Category and Sub-Category]],FIND("/",Table1[[#This Row],[Category and Sub-Category]])-1)</f>
        <v>music</v>
      </c>
      <c r="R2111" t="str">
        <f>RIGHT(Table1[[#This Row],[Category and Sub-Category]],LEN(Table1[[#This Row],[Category and Sub-Category]])-FIND("/",Table1[[#This Row],[Category and Sub-Category]]))</f>
        <v>indie rock</v>
      </c>
      <c r="S2111" s="14">
        <f>(((Table1[[#This Row],[launched_at]]/60)/60)/24)+DATE(1970,1,1)</f>
        <v>42160.708530092597</v>
      </c>
      <c r="T2111" s="14">
        <f t="shared" si="32"/>
        <v>42190.708530092597</v>
      </c>
    </row>
    <row r="2112" spans="1:20" ht="29" x14ac:dyDescent="0.35">
      <c r="A2112">
        <v>2110</v>
      </c>
      <c r="B2112" s="1" t="s">
        <v>2111</v>
      </c>
      <c r="C2112" s="1" t="s">
        <v>6220</v>
      </c>
      <c r="D2112" s="6">
        <v>2000</v>
      </c>
      <c r="E2112" s="6">
        <v>2007</v>
      </c>
      <c r="F2112" t="s">
        <v>8219</v>
      </c>
      <c r="G2112" t="s">
        <v>8224</v>
      </c>
      <c r="H2112" t="s">
        <v>8246</v>
      </c>
      <c r="I2112">
        <v>1401253140</v>
      </c>
      <c r="J2112">
        <v>1398873969</v>
      </c>
      <c r="K2112" t="b">
        <v>0</v>
      </c>
      <c r="L2112">
        <v>38</v>
      </c>
      <c r="M2112" t="b">
        <v>1</v>
      </c>
      <c r="N2112" t="s">
        <v>8279</v>
      </c>
      <c r="O2112" s="16">
        <f>Table1[[#This Row],[pledged]]/Table1[[#This Row],[goal]]*100</f>
        <v>100.35000000000001</v>
      </c>
      <c r="P2112" s="6">
        <f>IFERROR(Table1[[#This Row],[pledged]]/Table1[[#This Row],[backers_count]],0)</f>
        <v>52.815789473684212</v>
      </c>
      <c r="Q2112" t="str">
        <f>LEFT(Table1[[#This Row],[Category and Sub-Category]],FIND("/",Table1[[#This Row],[Category and Sub-Category]])-1)</f>
        <v>music</v>
      </c>
      <c r="R2112" t="str">
        <f>RIGHT(Table1[[#This Row],[Category and Sub-Category]],LEN(Table1[[#This Row],[Category and Sub-Category]])-FIND("/",Table1[[#This Row],[Category and Sub-Category]]))</f>
        <v>indie rock</v>
      </c>
      <c r="S2112" s="14">
        <f>(((Table1[[#This Row],[launched_at]]/60)/60)/24)+DATE(1970,1,1)</f>
        <v>41759.670937499999</v>
      </c>
      <c r="T2112" s="14">
        <f t="shared" si="32"/>
        <v>41787.207638888889</v>
      </c>
    </row>
    <row r="2113" spans="1:20" ht="43.5" x14ac:dyDescent="0.35">
      <c r="A2113">
        <v>2111</v>
      </c>
      <c r="B2113" s="1" t="s">
        <v>2112</v>
      </c>
      <c r="C2113" s="1" t="s">
        <v>6221</v>
      </c>
      <c r="D2113" s="6">
        <v>2000</v>
      </c>
      <c r="E2113" s="6">
        <v>2130</v>
      </c>
      <c r="F2113" t="s">
        <v>8219</v>
      </c>
      <c r="G2113" t="s">
        <v>8224</v>
      </c>
      <c r="H2113" t="s">
        <v>8246</v>
      </c>
      <c r="I2113">
        <v>1313370000</v>
      </c>
      <c r="J2113">
        <v>1307594625</v>
      </c>
      <c r="K2113" t="b">
        <v>0</v>
      </c>
      <c r="L2113">
        <v>39</v>
      </c>
      <c r="M2113" t="b">
        <v>1</v>
      </c>
      <c r="N2113" t="s">
        <v>8279</v>
      </c>
      <c r="O2113" s="16">
        <f>Table1[[#This Row],[pledged]]/Table1[[#This Row],[goal]]*100</f>
        <v>106.5</v>
      </c>
      <c r="P2113" s="6">
        <f>IFERROR(Table1[[#This Row],[pledged]]/Table1[[#This Row],[backers_count]],0)</f>
        <v>54.615384615384613</v>
      </c>
      <c r="Q2113" t="str">
        <f>LEFT(Table1[[#This Row],[Category and Sub-Category]],FIND("/",Table1[[#This Row],[Category and Sub-Category]])-1)</f>
        <v>music</v>
      </c>
      <c r="R2113" t="str">
        <f>RIGHT(Table1[[#This Row],[Category and Sub-Category]],LEN(Table1[[#This Row],[Category and Sub-Category]])-FIND("/",Table1[[#This Row],[Category and Sub-Category]]))</f>
        <v>indie rock</v>
      </c>
      <c r="S2113" s="14">
        <f>(((Table1[[#This Row],[launched_at]]/60)/60)/24)+DATE(1970,1,1)</f>
        <v>40703.197048611109</v>
      </c>
      <c r="T2113" s="14">
        <f t="shared" si="32"/>
        <v>40770.041666666664</v>
      </c>
    </row>
    <row r="2114" spans="1:20" ht="43.5" x14ac:dyDescent="0.35">
      <c r="A2114">
        <v>2112</v>
      </c>
      <c r="B2114" s="1" t="s">
        <v>2113</v>
      </c>
      <c r="C2114" s="1" t="s">
        <v>6222</v>
      </c>
      <c r="D2114" s="6">
        <v>300</v>
      </c>
      <c r="E2114" s="6">
        <v>300</v>
      </c>
      <c r="F2114" t="s">
        <v>8219</v>
      </c>
      <c r="G2114" t="s">
        <v>8224</v>
      </c>
      <c r="H2114" t="s">
        <v>8246</v>
      </c>
      <c r="I2114">
        <v>1366064193</v>
      </c>
      <c r="J2114">
        <v>1364854593</v>
      </c>
      <c r="K2114" t="b">
        <v>0</v>
      </c>
      <c r="L2114">
        <v>11</v>
      </c>
      <c r="M2114" t="b">
        <v>1</v>
      </c>
      <c r="N2114" t="s">
        <v>8279</v>
      </c>
      <c r="O2114" s="16">
        <f>Table1[[#This Row],[pledged]]/Table1[[#This Row],[goal]]*100</f>
        <v>100</v>
      </c>
      <c r="P2114" s="6">
        <f>IFERROR(Table1[[#This Row],[pledged]]/Table1[[#This Row],[backers_count]],0)</f>
        <v>27.272727272727273</v>
      </c>
      <c r="Q2114" t="str">
        <f>LEFT(Table1[[#This Row],[Category and Sub-Category]],FIND("/",Table1[[#This Row],[Category and Sub-Category]])-1)</f>
        <v>music</v>
      </c>
      <c r="R2114" t="str">
        <f>RIGHT(Table1[[#This Row],[Category and Sub-Category]],LEN(Table1[[#This Row],[Category and Sub-Category]])-FIND("/",Table1[[#This Row],[Category and Sub-Category]]))</f>
        <v>indie rock</v>
      </c>
      <c r="S2114" s="14">
        <f>(((Table1[[#This Row],[launched_at]]/60)/60)/24)+DATE(1970,1,1)</f>
        <v>41365.928159722222</v>
      </c>
      <c r="T2114" s="14">
        <f t="shared" ref="T2114:T2177" si="33">(((I2114/60)/60)/24)+DATE(1970,1,1)</f>
        <v>41379.928159722222</v>
      </c>
    </row>
    <row r="2115" spans="1:20" ht="29" x14ac:dyDescent="0.35">
      <c r="A2115">
        <v>2113</v>
      </c>
      <c r="B2115" s="1" t="s">
        <v>2114</v>
      </c>
      <c r="C2115" s="1" t="s">
        <v>6223</v>
      </c>
      <c r="D2115" s="6">
        <v>7000</v>
      </c>
      <c r="E2115" s="6">
        <v>7340</v>
      </c>
      <c r="F2115" t="s">
        <v>8219</v>
      </c>
      <c r="G2115" t="s">
        <v>8224</v>
      </c>
      <c r="H2115" t="s">
        <v>8246</v>
      </c>
      <c r="I2115">
        <v>1411505176</v>
      </c>
      <c r="J2115">
        <v>1408481176</v>
      </c>
      <c r="K2115" t="b">
        <v>0</v>
      </c>
      <c r="L2115">
        <v>107</v>
      </c>
      <c r="M2115" t="b">
        <v>1</v>
      </c>
      <c r="N2115" t="s">
        <v>8279</v>
      </c>
      <c r="O2115" s="16">
        <f>Table1[[#This Row],[pledged]]/Table1[[#This Row],[goal]]*100</f>
        <v>104.85714285714285</v>
      </c>
      <c r="P2115" s="6">
        <f>IFERROR(Table1[[#This Row],[pledged]]/Table1[[#This Row],[backers_count]],0)</f>
        <v>68.598130841121488</v>
      </c>
      <c r="Q2115" t="str">
        <f>LEFT(Table1[[#This Row],[Category and Sub-Category]],FIND("/",Table1[[#This Row],[Category and Sub-Category]])-1)</f>
        <v>music</v>
      </c>
      <c r="R2115" t="str">
        <f>RIGHT(Table1[[#This Row],[Category and Sub-Category]],LEN(Table1[[#This Row],[Category and Sub-Category]])-FIND("/",Table1[[#This Row],[Category and Sub-Category]]))</f>
        <v>indie rock</v>
      </c>
      <c r="S2115" s="14">
        <f>(((Table1[[#This Row],[launched_at]]/60)/60)/24)+DATE(1970,1,1)</f>
        <v>41870.86546296296</v>
      </c>
      <c r="T2115" s="14">
        <f t="shared" si="33"/>
        <v>41905.86546296296</v>
      </c>
    </row>
    <row r="2116" spans="1:20" ht="43.5" x14ac:dyDescent="0.35">
      <c r="A2116">
        <v>2114</v>
      </c>
      <c r="B2116" s="1" t="s">
        <v>2115</v>
      </c>
      <c r="C2116" s="1" t="s">
        <v>6224</v>
      </c>
      <c r="D2116" s="6">
        <v>5000</v>
      </c>
      <c r="E2116" s="6">
        <v>5235</v>
      </c>
      <c r="F2116" t="s">
        <v>8219</v>
      </c>
      <c r="G2116" t="s">
        <v>8224</v>
      </c>
      <c r="H2116" t="s">
        <v>8246</v>
      </c>
      <c r="I2116">
        <v>1291870740</v>
      </c>
      <c r="J2116">
        <v>1286480070</v>
      </c>
      <c r="K2116" t="b">
        <v>0</v>
      </c>
      <c r="L2116">
        <v>147</v>
      </c>
      <c r="M2116" t="b">
        <v>1</v>
      </c>
      <c r="N2116" t="s">
        <v>8279</v>
      </c>
      <c r="O2116" s="16">
        <f>Table1[[#This Row],[pledged]]/Table1[[#This Row],[goal]]*100</f>
        <v>104.69999999999999</v>
      </c>
      <c r="P2116" s="6">
        <f>IFERROR(Table1[[#This Row],[pledged]]/Table1[[#This Row],[backers_count]],0)</f>
        <v>35.612244897959187</v>
      </c>
      <c r="Q2116" t="str">
        <f>LEFT(Table1[[#This Row],[Category and Sub-Category]],FIND("/",Table1[[#This Row],[Category and Sub-Category]])-1)</f>
        <v>music</v>
      </c>
      <c r="R2116" t="str">
        <f>RIGHT(Table1[[#This Row],[Category and Sub-Category]],LEN(Table1[[#This Row],[Category and Sub-Category]])-FIND("/",Table1[[#This Row],[Category and Sub-Category]]))</f>
        <v>indie rock</v>
      </c>
      <c r="S2116" s="14">
        <f>(((Table1[[#This Row],[launched_at]]/60)/60)/24)+DATE(1970,1,1)</f>
        <v>40458.815625000003</v>
      </c>
      <c r="T2116" s="14">
        <f t="shared" si="33"/>
        <v>40521.207638888889</v>
      </c>
    </row>
    <row r="2117" spans="1:20" ht="43.5" x14ac:dyDescent="0.35">
      <c r="A2117">
        <v>2115</v>
      </c>
      <c r="B2117" s="1" t="s">
        <v>2116</v>
      </c>
      <c r="C2117" s="1" t="s">
        <v>6225</v>
      </c>
      <c r="D2117" s="6">
        <v>1500</v>
      </c>
      <c r="E2117" s="6">
        <v>3385</v>
      </c>
      <c r="F2117" t="s">
        <v>8219</v>
      </c>
      <c r="G2117" t="s">
        <v>8224</v>
      </c>
      <c r="H2117" t="s">
        <v>8246</v>
      </c>
      <c r="I2117">
        <v>1298167001</v>
      </c>
      <c r="J2117">
        <v>1295575001</v>
      </c>
      <c r="K2117" t="b">
        <v>0</v>
      </c>
      <c r="L2117">
        <v>36</v>
      </c>
      <c r="M2117" t="b">
        <v>1</v>
      </c>
      <c r="N2117" t="s">
        <v>8279</v>
      </c>
      <c r="O2117" s="16">
        <f>Table1[[#This Row],[pledged]]/Table1[[#This Row],[goal]]*100</f>
        <v>225.66666666666669</v>
      </c>
      <c r="P2117" s="6">
        <f>IFERROR(Table1[[#This Row],[pledged]]/Table1[[#This Row],[backers_count]],0)</f>
        <v>94.027777777777771</v>
      </c>
      <c r="Q2117" t="str">
        <f>LEFT(Table1[[#This Row],[Category and Sub-Category]],FIND("/",Table1[[#This Row],[Category and Sub-Category]])-1)</f>
        <v>music</v>
      </c>
      <c r="R2117" t="str">
        <f>RIGHT(Table1[[#This Row],[Category and Sub-Category]],LEN(Table1[[#This Row],[Category and Sub-Category]])-FIND("/",Table1[[#This Row],[Category and Sub-Category]]))</f>
        <v>indie rock</v>
      </c>
      <c r="S2117" s="14">
        <f>(((Table1[[#This Row],[launched_at]]/60)/60)/24)+DATE(1970,1,1)</f>
        <v>40564.081030092595</v>
      </c>
      <c r="T2117" s="14">
        <f t="shared" si="33"/>
        <v>40594.081030092595</v>
      </c>
    </row>
    <row r="2118" spans="1:20" ht="43.5" x14ac:dyDescent="0.35">
      <c r="A2118">
        <v>2116</v>
      </c>
      <c r="B2118" s="1" t="s">
        <v>2117</v>
      </c>
      <c r="C2118" s="1" t="s">
        <v>6226</v>
      </c>
      <c r="D2118" s="6">
        <v>48000</v>
      </c>
      <c r="E2118" s="6">
        <v>48434</v>
      </c>
      <c r="F2118" t="s">
        <v>8219</v>
      </c>
      <c r="G2118" t="s">
        <v>8224</v>
      </c>
      <c r="H2118" t="s">
        <v>8246</v>
      </c>
      <c r="I2118">
        <v>1349203203</v>
      </c>
      <c r="J2118">
        <v>1345056003</v>
      </c>
      <c r="K2118" t="b">
        <v>0</v>
      </c>
      <c r="L2118">
        <v>92</v>
      </c>
      <c r="M2118" t="b">
        <v>1</v>
      </c>
      <c r="N2118" t="s">
        <v>8279</v>
      </c>
      <c r="O2118" s="16">
        <f>Table1[[#This Row],[pledged]]/Table1[[#This Row],[goal]]*100</f>
        <v>100.90416666666667</v>
      </c>
      <c r="P2118" s="6">
        <f>IFERROR(Table1[[#This Row],[pledged]]/Table1[[#This Row],[backers_count]],0)</f>
        <v>526.45652173913038</v>
      </c>
      <c r="Q2118" t="str">
        <f>LEFT(Table1[[#This Row],[Category and Sub-Category]],FIND("/",Table1[[#This Row],[Category and Sub-Category]])-1)</f>
        <v>music</v>
      </c>
      <c r="R2118" t="str">
        <f>RIGHT(Table1[[#This Row],[Category and Sub-Category]],LEN(Table1[[#This Row],[Category and Sub-Category]])-FIND("/",Table1[[#This Row],[Category and Sub-Category]]))</f>
        <v>indie rock</v>
      </c>
      <c r="S2118" s="14">
        <f>(((Table1[[#This Row],[launched_at]]/60)/60)/24)+DATE(1970,1,1)</f>
        <v>41136.777812500004</v>
      </c>
      <c r="T2118" s="14">
        <f t="shared" si="33"/>
        <v>41184.777812500004</v>
      </c>
    </row>
    <row r="2119" spans="1:20" ht="58" x14ac:dyDescent="0.35">
      <c r="A2119">
        <v>2117</v>
      </c>
      <c r="B2119" s="1" t="s">
        <v>2118</v>
      </c>
      <c r="C2119" s="1" t="s">
        <v>6227</v>
      </c>
      <c r="D2119" s="6">
        <v>1200</v>
      </c>
      <c r="E2119" s="6">
        <v>1773</v>
      </c>
      <c r="F2119" t="s">
        <v>8219</v>
      </c>
      <c r="G2119" t="s">
        <v>8224</v>
      </c>
      <c r="H2119" t="s">
        <v>8246</v>
      </c>
      <c r="I2119">
        <v>1445921940</v>
      </c>
      <c r="J2119">
        <v>1444699549</v>
      </c>
      <c r="K2119" t="b">
        <v>0</v>
      </c>
      <c r="L2119">
        <v>35</v>
      </c>
      <c r="M2119" t="b">
        <v>1</v>
      </c>
      <c r="N2119" t="s">
        <v>8279</v>
      </c>
      <c r="O2119" s="16">
        <f>Table1[[#This Row],[pledged]]/Table1[[#This Row],[goal]]*100</f>
        <v>147.75</v>
      </c>
      <c r="P2119" s="6">
        <f>IFERROR(Table1[[#This Row],[pledged]]/Table1[[#This Row],[backers_count]],0)</f>
        <v>50.657142857142858</v>
      </c>
      <c r="Q2119" t="str">
        <f>LEFT(Table1[[#This Row],[Category and Sub-Category]],FIND("/",Table1[[#This Row],[Category and Sub-Category]])-1)</f>
        <v>music</v>
      </c>
      <c r="R2119" t="str">
        <f>RIGHT(Table1[[#This Row],[Category and Sub-Category]],LEN(Table1[[#This Row],[Category and Sub-Category]])-FIND("/",Table1[[#This Row],[Category and Sub-Category]]))</f>
        <v>indie rock</v>
      </c>
      <c r="S2119" s="14">
        <f>(((Table1[[#This Row],[launched_at]]/60)/60)/24)+DATE(1970,1,1)</f>
        <v>42290.059594907405</v>
      </c>
      <c r="T2119" s="14">
        <f t="shared" si="33"/>
        <v>42304.207638888889</v>
      </c>
    </row>
    <row r="2120" spans="1:20" ht="29" x14ac:dyDescent="0.35">
      <c r="A2120">
        <v>2118</v>
      </c>
      <c r="B2120" s="1" t="s">
        <v>2119</v>
      </c>
      <c r="C2120" s="1" t="s">
        <v>6228</v>
      </c>
      <c r="D2120" s="6">
        <v>1000</v>
      </c>
      <c r="E2120" s="6">
        <v>1346.11</v>
      </c>
      <c r="F2120" t="s">
        <v>8219</v>
      </c>
      <c r="G2120" t="s">
        <v>8224</v>
      </c>
      <c r="H2120" t="s">
        <v>8246</v>
      </c>
      <c r="I2120">
        <v>1311538136</v>
      </c>
      <c r="J2120">
        <v>1308946136</v>
      </c>
      <c r="K2120" t="b">
        <v>0</v>
      </c>
      <c r="L2120">
        <v>17</v>
      </c>
      <c r="M2120" t="b">
        <v>1</v>
      </c>
      <c r="N2120" t="s">
        <v>8279</v>
      </c>
      <c r="O2120" s="16">
        <f>Table1[[#This Row],[pledged]]/Table1[[#This Row],[goal]]*100</f>
        <v>134.61099999999999</v>
      </c>
      <c r="P2120" s="6">
        <f>IFERROR(Table1[[#This Row],[pledged]]/Table1[[#This Row],[backers_count]],0)</f>
        <v>79.182941176470578</v>
      </c>
      <c r="Q2120" t="str">
        <f>LEFT(Table1[[#This Row],[Category and Sub-Category]],FIND("/",Table1[[#This Row],[Category and Sub-Category]])-1)</f>
        <v>music</v>
      </c>
      <c r="R2120" t="str">
        <f>RIGHT(Table1[[#This Row],[Category and Sub-Category]],LEN(Table1[[#This Row],[Category and Sub-Category]])-FIND("/",Table1[[#This Row],[Category and Sub-Category]]))</f>
        <v>indie rock</v>
      </c>
      <c r="S2120" s="14">
        <f>(((Table1[[#This Row],[launched_at]]/60)/60)/24)+DATE(1970,1,1)</f>
        <v>40718.839537037034</v>
      </c>
      <c r="T2120" s="14">
        <f t="shared" si="33"/>
        <v>40748.839537037034</v>
      </c>
    </row>
    <row r="2121" spans="1:20" ht="43.5" x14ac:dyDescent="0.35">
      <c r="A2121">
        <v>2119</v>
      </c>
      <c r="B2121" s="1" t="s">
        <v>2120</v>
      </c>
      <c r="C2121" s="1" t="s">
        <v>6229</v>
      </c>
      <c r="D2121" s="6">
        <v>2000</v>
      </c>
      <c r="E2121" s="6">
        <v>2015</v>
      </c>
      <c r="F2121" t="s">
        <v>8219</v>
      </c>
      <c r="G2121" t="s">
        <v>8224</v>
      </c>
      <c r="H2121" t="s">
        <v>8246</v>
      </c>
      <c r="I2121">
        <v>1345086445</v>
      </c>
      <c r="J2121">
        <v>1342494445</v>
      </c>
      <c r="K2121" t="b">
        <v>0</v>
      </c>
      <c r="L2121">
        <v>22</v>
      </c>
      <c r="M2121" t="b">
        <v>1</v>
      </c>
      <c r="N2121" t="s">
        <v>8279</v>
      </c>
      <c r="O2121" s="16">
        <f>Table1[[#This Row],[pledged]]/Table1[[#This Row],[goal]]*100</f>
        <v>100.75</v>
      </c>
      <c r="P2121" s="6">
        <f>IFERROR(Table1[[#This Row],[pledged]]/Table1[[#This Row],[backers_count]],0)</f>
        <v>91.590909090909093</v>
      </c>
      <c r="Q2121" t="str">
        <f>LEFT(Table1[[#This Row],[Category and Sub-Category]],FIND("/",Table1[[#This Row],[Category and Sub-Category]])-1)</f>
        <v>music</v>
      </c>
      <c r="R2121" t="str">
        <f>RIGHT(Table1[[#This Row],[Category and Sub-Category]],LEN(Table1[[#This Row],[Category and Sub-Category]])-FIND("/",Table1[[#This Row],[Category and Sub-Category]]))</f>
        <v>indie rock</v>
      </c>
      <c r="S2121" s="14">
        <f>(((Table1[[#This Row],[launched_at]]/60)/60)/24)+DATE(1970,1,1)</f>
        <v>41107.130150462966</v>
      </c>
      <c r="T2121" s="14">
        <f t="shared" si="33"/>
        <v>41137.130150462966</v>
      </c>
    </row>
    <row r="2122" spans="1:20" ht="43.5" x14ac:dyDescent="0.35">
      <c r="A2122">
        <v>2120</v>
      </c>
      <c r="B2122" s="1" t="s">
        <v>2121</v>
      </c>
      <c r="C2122" s="1" t="s">
        <v>6230</v>
      </c>
      <c r="D2122" s="6">
        <v>8000</v>
      </c>
      <c r="E2122" s="6">
        <v>8070.43</v>
      </c>
      <c r="F2122" t="s">
        <v>8219</v>
      </c>
      <c r="G2122" t="s">
        <v>8224</v>
      </c>
      <c r="H2122" t="s">
        <v>8246</v>
      </c>
      <c r="I2122">
        <v>1388617736</v>
      </c>
      <c r="J2122">
        <v>1384384136</v>
      </c>
      <c r="K2122" t="b">
        <v>0</v>
      </c>
      <c r="L2122">
        <v>69</v>
      </c>
      <c r="M2122" t="b">
        <v>1</v>
      </c>
      <c r="N2122" t="s">
        <v>8279</v>
      </c>
      <c r="O2122" s="16">
        <f>Table1[[#This Row],[pledged]]/Table1[[#This Row],[goal]]*100</f>
        <v>100.880375</v>
      </c>
      <c r="P2122" s="6">
        <f>IFERROR(Table1[[#This Row],[pledged]]/Table1[[#This Row],[backers_count]],0)</f>
        <v>116.96275362318841</v>
      </c>
      <c r="Q2122" t="str">
        <f>LEFT(Table1[[#This Row],[Category and Sub-Category]],FIND("/",Table1[[#This Row],[Category and Sub-Category]])-1)</f>
        <v>music</v>
      </c>
      <c r="R2122" t="str">
        <f>RIGHT(Table1[[#This Row],[Category and Sub-Category]],LEN(Table1[[#This Row],[Category and Sub-Category]])-FIND("/",Table1[[#This Row],[Category and Sub-Category]]))</f>
        <v>indie rock</v>
      </c>
      <c r="S2122" s="14">
        <f>(((Table1[[#This Row],[launched_at]]/60)/60)/24)+DATE(1970,1,1)</f>
        <v>41591.964537037034</v>
      </c>
      <c r="T2122" s="14">
        <f t="shared" si="33"/>
        <v>41640.964537037034</v>
      </c>
    </row>
    <row r="2123" spans="1:20" ht="43.5" x14ac:dyDescent="0.35">
      <c r="A2123">
        <v>2121</v>
      </c>
      <c r="B2123" s="1" t="s">
        <v>2122</v>
      </c>
      <c r="C2123" s="1" t="s">
        <v>6231</v>
      </c>
      <c r="D2123" s="6">
        <v>50000</v>
      </c>
      <c r="E2123" s="6">
        <v>284</v>
      </c>
      <c r="F2123" t="s">
        <v>8221</v>
      </c>
      <c r="G2123" t="s">
        <v>8240</v>
      </c>
      <c r="H2123" t="s">
        <v>8257</v>
      </c>
      <c r="I2123">
        <v>1484156948</v>
      </c>
      <c r="J2123">
        <v>1481564948</v>
      </c>
      <c r="K2123" t="b">
        <v>0</v>
      </c>
      <c r="L2123">
        <v>10</v>
      </c>
      <c r="M2123" t="b">
        <v>0</v>
      </c>
      <c r="N2123" t="s">
        <v>8282</v>
      </c>
      <c r="O2123" s="16">
        <f>Table1[[#This Row],[pledged]]/Table1[[#This Row],[goal]]*100</f>
        <v>0.56800000000000006</v>
      </c>
      <c r="P2123" s="6">
        <f>IFERROR(Table1[[#This Row],[pledged]]/Table1[[#This Row],[backers_count]],0)</f>
        <v>28.4</v>
      </c>
      <c r="Q2123" t="str">
        <f>LEFT(Table1[[#This Row],[Category and Sub-Category]],FIND("/",Table1[[#This Row],[Category and Sub-Category]])-1)</f>
        <v>games</v>
      </c>
      <c r="R2123" t="str">
        <f>RIGHT(Table1[[#This Row],[Category and Sub-Category]],LEN(Table1[[#This Row],[Category and Sub-Category]])-FIND("/",Table1[[#This Row],[Category and Sub-Category]]))</f>
        <v>video games</v>
      </c>
      <c r="S2123" s="14">
        <f>(((Table1[[#This Row],[launched_at]]/60)/60)/24)+DATE(1970,1,1)</f>
        <v>42716.7424537037</v>
      </c>
      <c r="T2123" s="14">
        <f t="shared" si="33"/>
        <v>42746.7424537037</v>
      </c>
    </row>
    <row r="2124" spans="1:20" ht="43.5" x14ac:dyDescent="0.35">
      <c r="A2124">
        <v>2122</v>
      </c>
      <c r="B2124" s="1" t="s">
        <v>2123</v>
      </c>
      <c r="C2124" s="1" t="s">
        <v>6232</v>
      </c>
      <c r="D2124" s="6">
        <v>80000</v>
      </c>
      <c r="E2124" s="6">
        <v>310</v>
      </c>
      <c r="F2124" t="s">
        <v>8221</v>
      </c>
      <c r="G2124" t="s">
        <v>8238</v>
      </c>
      <c r="H2124" t="s">
        <v>8256</v>
      </c>
      <c r="I2124">
        <v>1483773169</v>
      </c>
      <c r="J2124">
        <v>1481181169</v>
      </c>
      <c r="K2124" t="b">
        <v>0</v>
      </c>
      <c r="L2124">
        <v>3</v>
      </c>
      <c r="M2124" t="b">
        <v>0</v>
      </c>
      <c r="N2124" t="s">
        <v>8282</v>
      </c>
      <c r="O2124" s="16">
        <f>Table1[[#This Row],[pledged]]/Table1[[#This Row],[goal]]*100</f>
        <v>0.38750000000000001</v>
      </c>
      <c r="P2124" s="6">
        <f>IFERROR(Table1[[#This Row],[pledged]]/Table1[[#This Row],[backers_count]],0)</f>
        <v>103.33333333333333</v>
      </c>
      <c r="Q2124" t="str">
        <f>LEFT(Table1[[#This Row],[Category and Sub-Category]],FIND("/",Table1[[#This Row],[Category and Sub-Category]])-1)</f>
        <v>games</v>
      </c>
      <c r="R2124" t="str">
        <f>RIGHT(Table1[[#This Row],[Category and Sub-Category]],LEN(Table1[[#This Row],[Category and Sub-Category]])-FIND("/",Table1[[#This Row],[Category and Sub-Category]]))</f>
        <v>video games</v>
      </c>
      <c r="S2124" s="14">
        <f>(((Table1[[#This Row],[launched_at]]/60)/60)/24)+DATE(1970,1,1)</f>
        <v>42712.300567129627</v>
      </c>
      <c r="T2124" s="14">
        <f t="shared" si="33"/>
        <v>42742.300567129627</v>
      </c>
    </row>
    <row r="2125" spans="1:20" ht="58" x14ac:dyDescent="0.35">
      <c r="A2125">
        <v>2123</v>
      </c>
      <c r="B2125" s="1" t="s">
        <v>2124</v>
      </c>
      <c r="C2125" s="1" t="s">
        <v>6233</v>
      </c>
      <c r="D2125" s="6">
        <v>500</v>
      </c>
      <c r="E2125" s="6">
        <v>50</v>
      </c>
      <c r="F2125" t="s">
        <v>8221</v>
      </c>
      <c r="G2125" t="s">
        <v>8224</v>
      </c>
      <c r="H2125" t="s">
        <v>8246</v>
      </c>
      <c r="I2125">
        <v>1268636340</v>
      </c>
      <c r="J2125">
        <v>1263982307</v>
      </c>
      <c r="K2125" t="b">
        <v>0</v>
      </c>
      <c r="L2125">
        <v>5</v>
      </c>
      <c r="M2125" t="b">
        <v>0</v>
      </c>
      <c r="N2125" t="s">
        <v>8282</v>
      </c>
      <c r="O2125" s="16">
        <f>Table1[[#This Row],[pledged]]/Table1[[#This Row],[goal]]*100</f>
        <v>10</v>
      </c>
      <c r="P2125" s="6">
        <f>IFERROR(Table1[[#This Row],[pledged]]/Table1[[#This Row],[backers_count]],0)</f>
        <v>10</v>
      </c>
      <c r="Q2125" t="str">
        <f>LEFT(Table1[[#This Row],[Category and Sub-Category]],FIND("/",Table1[[#This Row],[Category and Sub-Category]])-1)</f>
        <v>games</v>
      </c>
      <c r="R2125" t="str">
        <f>RIGHT(Table1[[#This Row],[Category and Sub-Category]],LEN(Table1[[#This Row],[Category and Sub-Category]])-FIND("/",Table1[[#This Row],[Category and Sub-Category]]))</f>
        <v>video games</v>
      </c>
      <c r="S2125" s="14">
        <f>(((Table1[[#This Row],[launched_at]]/60)/60)/24)+DATE(1970,1,1)</f>
        <v>40198.424849537041</v>
      </c>
      <c r="T2125" s="14">
        <f t="shared" si="33"/>
        <v>40252.290972222225</v>
      </c>
    </row>
    <row r="2126" spans="1:20" ht="58" x14ac:dyDescent="0.35">
      <c r="A2126">
        <v>2124</v>
      </c>
      <c r="B2126" s="1" t="s">
        <v>2125</v>
      </c>
      <c r="C2126" s="1" t="s">
        <v>6234</v>
      </c>
      <c r="D2126" s="6">
        <v>1100</v>
      </c>
      <c r="E2126" s="6">
        <v>115</v>
      </c>
      <c r="F2126" t="s">
        <v>8221</v>
      </c>
      <c r="G2126" t="s">
        <v>8224</v>
      </c>
      <c r="H2126" t="s">
        <v>8246</v>
      </c>
      <c r="I2126">
        <v>1291093200</v>
      </c>
      <c r="J2126">
        <v>1286930435</v>
      </c>
      <c r="K2126" t="b">
        <v>0</v>
      </c>
      <c r="L2126">
        <v>5</v>
      </c>
      <c r="M2126" t="b">
        <v>0</v>
      </c>
      <c r="N2126" t="s">
        <v>8282</v>
      </c>
      <c r="O2126" s="16">
        <f>Table1[[#This Row],[pledged]]/Table1[[#This Row],[goal]]*100</f>
        <v>10.454545454545453</v>
      </c>
      <c r="P2126" s="6">
        <f>IFERROR(Table1[[#This Row],[pledged]]/Table1[[#This Row],[backers_count]],0)</f>
        <v>23</v>
      </c>
      <c r="Q2126" t="str">
        <f>LEFT(Table1[[#This Row],[Category and Sub-Category]],FIND("/",Table1[[#This Row],[Category and Sub-Category]])-1)</f>
        <v>games</v>
      </c>
      <c r="R2126" t="str">
        <f>RIGHT(Table1[[#This Row],[Category and Sub-Category]],LEN(Table1[[#This Row],[Category and Sub-Category]])-FIND("/",Table1[[#This Row],[Category and Sub-Category]]))</f>
        <v>video games</v>
      </c>
      <c r="S2126" s="14">
        <f>(((Table1[[#This Row],[launched_at]]/60)/60)/24)+DATE(1970,1,1)</f>
        <v>40464.028182870366</v>
      </c>
      <c r="T2126" s="14">
        <f t="shared" si="33"/>
        <v>40512.208333333336</v>
      </c>
    </row>
    <row r="2127" spans="1:20" ht="43.5" x14ac:dyDescent="0.35">
      <c r="A2127">
        <v>2125</v>
      </c>
      <c r="B2127" s="1" t="s">
        <v>2126</v>
      </c>
      <c r="C2127" s="1" t="s">
        <v>6235</v>
      </c>
      <c r="D2127" s="6">
        <v>60000</v>
      </c>
      <c r="E2127" s="6">
        <v>852</v>
      </c>
      <c r="F2127" t="s">
        <v>8221</v>
      </c>
      <c r="G2127" t="s">
        <v>8224</v>
      </c>
      <c r="H2127" t="s">
        <v>8246</v>
      </c>
      <c r="I2127">
        <v>1438734833</v>
      </c>
      <c r="J2127">
        <v>1436142833</v>
      </c>
      <c r="K2127" t="b">
        <v>0</v>
      </c>
      <c r="L2127">
        <v>27</v>
      </c>
      <c r="M2127" t="b">
        <v>0</v>
      </c>
      <c r="N2127" t="s">
        <v>8282</v>
      </c>
      <c r="O2127" s="16">
        <f>Table1[[#This Row],[pledged]]/Table1[[#This Row],[goal]]*100</f>
        <v>1.4200000000000002</v>
      </c>
      <c r="P2127" s="6">
        <f>IFERROR(Table1[[#This Row],[pledged]]/Table1[[#This Row],[backers_count]],0)</f>
        <v>31.555555555555557</v>
      </c>
      <c r="Q2127" t="str">
        <f>LEFT(Table1[[#This Row],[Category and Sub-Category]],FIND("/",Table1[[#This Row],[Category and Sub-Category]])-1)</f>
        <v>games</v>
      </c>
      <c r="R2127" t="str">
        <f>RIGHT(Table1[[#This Row],[Category and Sub-Category]],LEN(Table1[[#This Row],[Category and Sub-Category]])-FIND("/",Table1[[#This Row],[Category and Sub-Category]]))</f>
        <v>video games</v>
      </c>
      <c r="S2127" s="14">
        <f>(((Table1[[#This Row],[launched_at]]/60)/60)/24)+DATE(1970,1,1)</f>
        <v>42191.023530092592</v>
      </c>
      <c r="T2127" s="14">
        <f t="shared" si="33"/>
        <v>42221.023530092592</v>
      </c>
    </row>
    <row r="2128" spans="1:20" ht="43.5" x14ac:dyDescent="0.35">
      <c r="A2128">
        <v>2126</v>
      </c>
      <c r="B2128" s="1" t="s">
        <v>2127</v>
      </c>
      <c r="C2128" s="1" t="s">
        <v>6236</v>
      </c>
      <c r="D2128" s="6">
        <v>20000</v>
      </c>
      <c r="E2128" s="6">
        <v>10</v>
      </c>
      <c r="F2128" t="s">
        <v>8221</v>
      </c>
      <c r="G2128" t="s">
        <v>8224</v>
      </c>
      <c r="H2128" t="s">
        <v>8246</v>
      </c>
      <c r="I2128">
        <v>1418080887</v>
      </c>
      <c r="J2128">
        <v>1415488887</v>
      </c>
      <c r="K2128" t="b">
        <v>0</v>
      </c>
      <c r="L2128">
        <v>2</v>
      </c>
      <c r="M2128" t="b">
        <v>0</v>
      </c>
      <c r="N2128" t="s">
        <v>8282</v>
      </c>
      <c r="O2128" s="16">
        <f>Table1[[#This Row],[pledged]]/Table1[[#This Row],[goal]]*100</f>
        <v>0.05</v>
      </c>
      <c r="P2128" s="6">
        <f>IFERROR(Table1[[#This Row],[pledged]]/Table1[[#This Row],[backers_count]],0)</f>
        <v>5</v>
      </c>
      <c r="Q2128" t="str">
        <f>LEFT(Table1[[#This Row],[Category and Sub-Category]],FIND("/",Table1[[#This Row],[Category and Sub-Category]])-1)</f>
        <v>games</v>
      </c>
      <c r="R2128" t="str">
        <f>RIGHT(Table1[[#This Row],[Category and Sub-Category]],LEN(Table1[[#This Row],[Category and Sub-Category]])-FIND("/",Table1[[#This Row],[Category and Sub-Category]]))</f>
        <v>video games</v>
      </c>
      <c r="S2128" s="14">
        <f>(((Table1[[#This Row],[launched_at]]/60)/60)/24)+DATE(1970,1,1)</f>
        <v>41951.973229166666</v>
      </c>
      <c r="T2128" s="14">
        <f t="shared" si="33"/>
        <v>41981.973229166666</v>
      </c>
    </row>
    <row r="2129" spans="1:20" ht="29" x14ac:dyDescent="0.35">
      <c r="A2129">
        <v>2127</v>
      </c>
      <c r="B2129" s="1" t="s">
        <v>2128</v>
      </c>
      <c r="C2129" s="1" t="s">
        <v>6237</v>
      </c>
      <c r="D2129" s="6">
        <v>28000</v>
      </c>
      <c r="E2129" s="6">
        <v>8076</v>
      </c>
      <c r="F2129" t="s">
        <v>8221</v>
      </c>
      <c r="G2129" t="s">
        <v>8225</v>
      </c>
      <c r="H2129" t="s">
        <v>8247</v>
      </c>
      <c r="I2129">
        <v>1426158463</v>
      </c>
      <c r="J2129">
        <v>1423570063</v>
      </c>
      <c r="K2129" t="b">
        <v>0</v>
      </c>
      <c r="L2129">
        <v>236</v>
      </c>
      <c r="M2129" t="b">
        <v>0</v>
      </c>
      <c r="N2129" t="s">
        <v>8282</v>
      </c>
      <c r="O2129" s="16">
        <f>Table1[[#This Row],[pledged]]/Table1[[#This Row],[goal]]*100</f>
        <v>28.842857142857142</v>
      </c>
      <c r="P2129" s="6">
        <f>IFERROR(Table1[[#This Row],[pledged]]/Table1[[#This Row],[backers_count]],0)</f>
        <v>34.220338983050844</v>
      </c>
      <c r="Q2129" t="str">
        <f>LEFT(Table1[[#This Row],[Category and Sub-Category]],FIND("/",Table1[[#This Row],[Category and Sub-Category]])-1)</f>
        <v>games</v>
      </c>
      <c r="R2129" t="str">
        <f>RIGHT(Table1[[#This Row],[Category and Sub-Category]],LEN(Table1[[#This Row],[Category and Sub-Category]])-FIND("/",Table1[[#This Row],[Category and Sub-Category]]))</f>
        <v>video games</v>
      </c>
      <c r="S2129" s="14">
        <f>(((Table1[[#This Row],[launched_at]]/60)/60)/24)+DATE(1970,1,1)</f>
        <v>42045.50535879629</v>
      </c>
      <c r="T2129" s="14">
        <f t="shared" si="33"/>
        <v>42075.463692129633</v>
      </c>
    </row>
    <row r="2130" spans="1:20" ht="43.5" x14ac:dyDescent="0.35">
      <c r="A2130">
        <v>2128</v>
      </c>
      <c r="B2130" s="1" t="s">
        <v>2129</v>
      </c>
      <c r="C2130" s="1" t="s">
        <v>6238</v>
      </c>
      <c r="D2130" s="6">
        <v>15000</v>
      </c>
      <c r="E2130" s="6">
        <v>25</v>
      </c>
      <c r="F2130" t="s">
        <v>8221</v>
      </c>
      <c r="G2130" t="s">
        <v>8229</v>
      </c>
      <c r="H2130" t="s">
        <v>8251</v>
      </c>
      <c r="I2130">
        <v>1411324369</v>
      </c>
      <c r="J2130">
        <v>1406140369</v>
      </c>
      <c r="K2130" t="b">
        <v>0</v>
      </c>
      <c r="L2130">
        <v>1</v>
      </c>
      <c r="M2130" t="b">
        <v>0</v>
      </c>
      <c r="N2130" t="s">
        <v>8282</v>
      </c>
      <c r="O2130" s="16">
        <f>Table1[[#This Row],[pledged]]/Table1[[#This Row],[goal]]*100</f>
        <v>0.16666666666666669</v>
      </c>
      <c r="P2130" s="6">
        <f>IFERROR(Table1[[#This Row],[pledged]]/Table1[[#This Row],[backers_count]],0)</f>
        <v>25</v>
      </c>
      <c r="Q2130" t="str">
        <f>LEFT(Table1[[#This Row],[Category and Sub-Category]],FIND("/",Table1[[#This Row],[Category and Sub-Category]])-1)</f>
        <v>games</v>
      </c>
      <c r="R2130" t="str">
        <f>RIGHT(Table1[[#This Row],[Category and Sub-Category]],LEN(Table1[[#This Row],[Category and Sub-Category]])-FIND("/",Table1[[#This Row],[Category and Sub-Category]]))</f>
        <v>video games</v>
      </c>
      <c r="S2130" s="14">
        <f>(((Table1[[#This Row],[launched_at]]/60)/60)/24)+DATE(1970,1,1)</f>
        <v>41843.772789351853</v>
      </c>
      <c r="T2130" s="14">
        <f t="shared" si="33"/>
        <v>41903.772789351853</v>
      </c>
    </row>
    <row r="2131" spans="1:20" ht="43.5" x14ac:dyDescent="0.35">
      <c r="A2131">
        <v>2129</v>
      </c>
      <c r="B2131" s="1" t="s">
        <v>2130</v>
      </c>
      <c r="C2131" s="1" t="s">
        <v>6239</v>
      </c>
      <c r="D2131" s="6">
        <v>2000</v>
      </c>
      <c r="E2131" s="6">
        <v>236</v>
      </c>
      <c r="F2131" t="s">
        <v>8221</v>
      </c>
      <c r="G2131" t="s">
        <v>8224</v>
      </c>
      <c r="H2131" t="s">
        <v>8246</v>
      </c>
      <c r="I2131">
        <v>1457570100</v>
      </c>
      <c r="J2131">
        <v>1454978100</v>
      </c>
      <c r="K2131" t="b">
        <v>0</v>
      </c>
      <c r="L2131">
        <v>12</v>
      </c>
      <c r="M2131" t="b">
        <v>0</v>
      </c>
      <c r="N2131" t="s">
        <v>8282</v>
      </c>
      <c r="O2131" s="16">
        <f>Table1[[#This Row],[pledged]]/Table1[[#This Row],[goal]]*100</f>
        <v>11.799999999999999</v>
      </c>
      <c r="P2131" s="6">
        <f>IFERROR(Table1[[#This Row],[pledged]]/Table1[[#This Row],[backers_count]],0)</f>
        <v>19.666666666666668</v>
      </c>
      <c r="Q2131" t="str">
        <f>LEFT(Table1[[#This Row],[Category and Sub-Category]],FIND("/",Table1[[#This Row],[Category and Sub-Category]])-1)</f>
        <v>games</v>
      </c>
      <c r="R2131" t="str">
        <f>RIGHT(Table1[[#This Row],[Category and Sub-Category]],LEN(Table1[[#This Row],[Category and Sub-Category]])-FIND("/",Table1[[#This Row],[Category and Sub-Category]]))</f>
        <v>video games</v>
      </c>
      <c r="S2131" s="14">
        <f>(((Table1[[#This Row],[launched_at]]/60)/60)/24)+DATE(1970,1,1)</f>
        <v>42409.024305555555</v>
      </c>
      <c r="T2131" s="14">
        <f t="shared" si="33"/>
        <v>42439.024305555555</v>
      </c>
    </row>
    <row r="2132" spans="1:20" ht="29" x14ac:dyDescent="0.35">
      <c r="A2132">
        <v>2130</v>
      </c>
      <c r="B2132" s="1" t="s">
        <v>2131</v>
      </c>
      <c r="C2132" s="1" t="s">
        <v>6240</v>
      </c>
      <c r="D2132" s="6">
        <v>42000</v>
      </c>
      <c r="E2132" s="6">
        <v>85</v>
      </c>
      <c r="F2132" t="s">
        <v>8221</v>
      </c>
      <c r="G2132" t="s">
        <v>8224</v>
      </c>
      <c r="H2132" t="s">
        <v>8246</v>
      </c>
      <c r="I2132">
        <v>1408154663</v>
      </c>
      <c r="J2132">
        <v>1405130663</v>
      </c>
      <c r="K2132" t="b">
        <v>0</v>
      </c>
      <c r="L2132">
        <v>4</v>
      </c>
      <c r="M2132" t="b">
        <v>0</v>
      </c>
      <c r="N2132" t="s">
        <v>8282</v>
      </c>
      <c r="O2132" s="16">
        <f>Table1[[#This Row],[pledged]]/Table1[[#This Row],[goal]]*100</f>
        <v>0.20238095238095236</v>
      </c>
      <c r="P2132" s="6">
        <f>IFERROR(Table1[[#This Row],[pledged]]/Table1[[#This Row],[backers_count]],0)</f>
        <v>21.25</v>
      </c>
      <c r="Q2132" t="str">
        <f>LEFT(Table1[[#This Row],[Category and Sub-Category]],FIND("/",Table1[[#This Row],[Category and Sub-Category]])-1)</f>
        <v>games</v>
      </c>
      <c r="R2132" t="str">
        <f>RIGHT(Table1[[#This Row],[Category and Sub-Category]],LEN(Table1[[#This Row],[Category and Sub-Category]])-FIND("/",Table1[[#This Row],[Category and Sub-Category]]))</f>
        <v>video games</v>
      </c>
      <c r="S2132" s="14">
        <f>(((Table1[[#This Row],[launched_at]]/60)/60)/24)+DATE(1970,1,1)</f>
        <v>41832.086377314816</v>
      </c>
      <c r="T2132" s="14">
        <f t="shared" si="33"/>
        <v>41867.086377314816</v>
      </c>
    </row>
    <row r="2133" spans="1:20" ht="43.5" x14ac:dyDescent="0.35">
      <c r="A2133">
        <v>2131</v>
      </c>
      <c r="B2133" s="1" t="s">
        <v>2132</v>
      </c>
      <c r="C2133" s="1" t="s">
        <v>6241</v>
      </c>
      <c r="D2133" s="6">
        <v>500</v>
      </c>
      <c r="E2133" s="6">
        <v>25</v>
      </c>
      <c r="F2133" t="s">
        <v>8221</v>
      </c>
      <c r="G2133" t="s">
        <v>8224</v>
      </c>
      <c r="H2133" t="s">
        <v>8246</v>
      </c>
      <c r="I2133">
        <v>1436677091</v>
      </c>
      <c r="J2133">
        <v>1434085091</v>
      </c>
      <c r="K2133" t="b">
        <v>0</v>
      </c>
      <c r="L2133">
        <v>3</v>
      </c>
      <c r="M2133" t="b">
        <v>0</v>
      </c>
      <c r="N2133" t="s">
        <v>8282</v>
      </c>
      <c r="O2133" s="16">
        <f>Table1[[#This Row],[pledged]]/Table1[[#This Row],[goal]]*100</f>
        <v>5</v>
      </c>
      <c r="P2133" s="6">
        <f>IFERROR(Table1[[#This Row],[pledged]]/Table1[[#This Row],[backers_count]],0)</f>
        <v>8.3333333333333339</v>
      </c>
      <c r="Q2133" t="str">
        <f>LEFT(Table1[[#This Row],[Category and Sub-Category]],FIND("/",Table1[[#This Row],[Category and Sub-Category]])-1)</f>
        <v>games</v>
      </c>
      <c r="R2133" t="str">
        <f>RIGHT(Table1[[#This Row],[Category and Sub-Category]],LEN(Table1[[#This Row],[Category and Sub-Category]])-FIND("/",Table1[[#This Row],[Category and Sub-Category]]))</f>
        <v>video games</v>
      </c>
      <c r="S2133" s="14">
        <f>(((Table1[[#This Row],[launched_at]]/60)/60)/24)+DATE(1970,1,1)</f>
        <v>42167.207071759258</v>
      </c>
      <c r="T2133" s="14">
        <f t="shared" si="33"/>
        <v>42197.207071759258</v>
      </c>
    </row>
    <row r="2134" spans="1:20" ht="43.5" x14ac:dyDescent="0.35">
      <c r="A2134">
        <v>2132</v>
      </c>
      <c r="B2134" s="1" t="s">
        <v>2133</v>
      </c>
      <c r="C2134" s="1" t="s">
        <v>6242</v>
      </c>
      <c r="D2134" s="6">
        <v>100000</v>
      </c>
      <c r="E2134" s="6">
        <v>2112.9899999999998</v>
      </c>
      <c r="F2134" t="s">
        <v>8221</v>
      </c>
      <c r="G2134" t="s">
        <v>8224</v>
      </c>
      <c r="H2134" t="s">
        <v>8246</v>
      </c>
      <c r="I2134">
        <v>1391427692</v>
      </c>
      <c r="J2134">
        <v>1388835692</v>
      </c>
      <c r="K2134" t="b">
        <v>0</v>
      </c>
      <c r="L2134">
        <v>99</v>
      </c>
      <c r="M2134" t="b">
        <v>0</v>
      </c>
      <c r="N2134" t="s">
        <v>8282</v>
      </c>
      <c r="O2134" s="16">
        <f>Table1[[#This Row],[pledged]]/Table1[[#This Row],[goal]]*100</f>
        <v>2.1129899999999995</v>
      </c>
      <c r="P2134" s="6">
        <f>IFERROR(Table1[[#This Row],[pledged]]/Table1[[#This Row],[backers_count]],0)</f>
        <v>21.34333333333333</v>
      </c>
      <c r="Q2134" t="str">
        <f>LEFT(Table1[[#This Row],[Category and Sub-Category]],FIND("/",Table1[[#This Row],[Category and Sub-Category]])-1)</f>
        <v>games</v>
      </c>
      <c r="R2134" t="str">
        <f>RIGHT(Table1[[#This Row],[Category and Sub-Category]],LEN(Table1[[#This Row],[Category and Sub-Category]])-FIND("/",Table1[[#This Row],[Category and Sub-Category]]))</f>
        <v>video games</v>
      </c>
      <c r="S2134" s="14">
        <f>(((Table1[[#This Row],[launched_at]]/60)/60)/24)+DATE(1970,1,1)</f>
        <v>41643.487175925926</v>
      </c>
      <c r="T2134" s="14">
        <f t="shared" si="33"/>
        <v>41673.487175925926</v>
      </c>
    </row>
    <row r="2135" spans="1:20" ht="58" x14ac:dyDescent="0.35">
      <c r="A2135">
        <v>2133</v>
      </c>
      <c r="B2135" s="1" t="s">
        <v>2134</v>
      </c>
      <c r="C2135" s="1" t="s">
        <v>6243</v>
      </c>
      <c r="D2135" s="6">
        <v>1000</v>
      </c>
      <c r="E2135" s="6">
        <v>16</v>
      </c>
      <c r="F2135" t="s">
        <v>8221</v>
      </c>
      <c r="G2135" t="s">
        <v>8224</v>
      </c>
      <c r="H2135" t="s">
        <v>8246</v>
      </c>
      <c r="I2135">
        <v>1303628340</v>
      </c>
      <c r="J2135">
        <v>1300328399</v>
      </c>
      <c r="K2135" t="b">
        <v>0</v>
      </c>
      <c r="L2135">
        <v>3</v>
      </c>
      <c r="M2135" t="b">
        <v>0</v>
      </c>
      <c r="N2135" t="s">
        <v>8282</v>
      </c>
      <c r="O2135" s="16">
        <f>Table1[[#This Row],[pledged]]/Table1[[#This Row],[goal]]*100</f>
        <v>1.6</v>
      </c>
      <c r="P2135" s="6">
        <f>IFERROR(Table1[[#This Row],[pledged]]/Table1[[#This Row],[backers_count]],0)</f>
        <v>5.333333333333333</v>
      </c>
      <c r="Q2135" t="str">
        <f>LEFT(Table1[[#This Row],[Category and Sub-Category]],FIND("/",Table1[[#This Row],[Category and Sub-Category]])-1)</f>
        <v>games</v>
      </c>
      <c r="R2135" t="str">
        <f>RIGHT(Table1[[#This Row],[Category and Sub-Category]],LEN(Table1[[#This Row],[Category and Sub-Category]])-FIND("/",Table1[[#This Row],[Category and Sub-Category]]))</f>
        <v>video games</v>
      </c>
      <c r="S2135" s="14">
        <f>(((Table1[[#This Row],[launched_at]]/60)/60)/24)+DATE(1970,1,1)</f>
        <v>40619.097210648149</v>
      </c>
      <c r="T2135" s="14">
        <f t="shared" si="33"/>
        <v>40657.290972222225</v>
      </c>
    </row>
    <row r="2136" spans="1:20" ht="43.5" x14ac:dyDescent="0.35">
      <c r="A2136">
        <v>2134</v>
      </c>
      <c r="B2136" s="1" t="s">
        <v>2135</v>
      </c>
      <c r="C2136" s="1" t="s">
        <v>6244</v>
      </c>
      <c r="D2136" s="6">
        <v>6000</v>
      </c>
      <c r="E2136" s="6">
        <v>104</v>
      </c>
      <c r="F2136" t="s">
        <v>8221</v>
      </c>
      <c r="G2136" t="s">
        <v>8224</v>
      </c>
      <c r="H2136" t="s">
        <v>8246</v>
      </c>
      <c r="I2136">
        <v>1367097391</v>
      </c>
      <c r="J2136">
        <v>1364505391</v>
      </c>
      <c r="K2136" t="b">
        <v>0</v>
      </c>
      <c r="L2136">
        <v>3</v>
      </c>
      <c r="M2136" t="b">
        <v>0</v>
      </c>
      <c r="N2136" t="s">
        <v>8282</v>
      </c>
      <c r="O2136" s="16">
        <f>Table1[[#This Row],[pledged]]/Table1[[#This Row],[goal]]*100</f>
        <v>1.7333333333333332</v>
      </c>
      <c r="P2136" s="6">
        <f>IFERROR(Table1[[#This Row],[pledged]]/Table1[[#This Row],[backers_count]],0)</f>
        <v>34.666666666666664</v>
      </c>
      <c r="Q2136" t="str">
        <f>LEFT(Table1[[#This Row],[Category and Sub-Category]],FIND("/",Table1[[#This Row],[Category and Sub-Category]])-1)</f>
        <v>games</v>
      </c>
      <c r="R2136" t="str">
        <f>RIGHT(Table1[[#This Row],[Category and Sub-Category]],LEN(Table1[[#This Row],[Category and Sub-Category]])-FIND("/",Table1[[#This Row],[Category and Sub-Category]]))</f>
        <v>video games</v>
      </c>
      <c r="S2136" s="14">
        <f>(((Table1[[#This Row],[launched_at]]/60)/60)/24)+DATE(1970,1,1)</f>
        <v>41361.886469907404</v>
      </c>
      <c r="T2136" s="14">
        <f t="shared" si="33"/>
        <v>41391.886469907404</v>
      </c>
    </row>
    <row r="2137" spans="1:20" ht="43.5" x14ac:dyDescent="0.35">
      <c r="A2137">
        <v>2135</v>
      </c>
      <c r="B2137" s="1" t="s">
        <v>2136</v>
      </c>
      <c r="C2137" s="1" t="s">
        <v>6245</v>
      </c>
      <c r="D2137" s="6">
        <v>5000</v>
      </c>
      <c r="E2137" s="6">
        <v>478</v>
      </c>
      <c r="F2137" t="s">
        <v>8221</v>
      </c>
      <c r="G2137" t="s">
        <v>8224</v>
      </c>
      <c r="H2137" t="s">
        <v>8246</v>
      </c>
      <c r="I2137">
        <v>1349392033</v>
      </c>
      <c r="J2137">
        <v>1346800033</v>
      </c>
      <c r="K2137" t="b">
        <v>0</v>
      </c>
      <c r="L2137">
        <v>22</v>
      </c>
      <c r="M2137" t="b">
        <v>0</v>
      </c>
      <c r="N2137" t="s">
        <v>8282</v>
      </c>
      <c r="O2137" s="16">
        <f>Table1[[#This Row],[pledged]]/Table1[[#This Row],[goal]]*100</f>
        <v>9.56</v>
      </c>
      <c r="P2137" s="6">
        <f>IFERROR(Table1[[#This Row],[pledged]]/Table1[[#This Row],[backers_count]],0)</f>
        <v>21.727272727272727</v>
      </c>
      <c r="Q2137" t="str">
        <f>LEFT(Table1[[#This Row],[Category and Sub-Category]],FIND("/",Table1[[#This Row],[Category and Sub-Category]])-1)</f>
        <v>games</v>
      </c>
      <c r="R2137" t="str">
        <f>RIGHT(Table1[[#This Row],[Category and Sub-Category]],LEN(Table1[[#This Row],[Category and Sub-Category]])-FIND("/",Table1[[#This Row],[Category and Sub-Category]]))</f>
        <v>video games</v>
      </c>
      <c r="S2137" s="14">
        <f>(((Table1[[#This Row],[launched_at]]/60)/60)/24)+DATE(1970,1,1)</f>
        <v>41156.963344907403</v>
      </c>
      <c r="T2137" s="14">
        <f t="shared" si="33"/>
        <v>41186.963344907403</v>
      </c>
    </row>
    <row r="2138" spans="1:20" ht="43.5" x14ac:dyDescent="0.35">
      <c r="A2138">
        <v>2136</v>
      </c>
      <c r="B2138" s="1" t="s">
        <v>2137</v>
      </c>
      <c r="C2138" s="1" t="s">
        <v>6246</v>
      </c>
      <c r="D2138" s="6">
        <v>80000</v>
      </c>
      <c r="E2138" s="6">
        <v>47.69</v>
      </c>
      <c r="F2138" t="s">
        <v>8221</v>
      </c>
      <c r="G2138" t="s">
        <v>8224</v>
      </c>
      <c r="H2138" t="s">
        <v>8246</v>
      </c>
      <c r="I2138">
        <v>1382184786</v>
      </c>
      <c r="J2138">
        <v>1379592786</v>
      </c>
      <c r="K2138" t="b">
        <v>0</v>
      </c>
      <c r="L2138">
        <v>4</v>
      </c>
      <c r="M2138" t="b">
        <v>0</v>
      </c>
      <c r="N2138" t="s">
        <v>8282</v>
      </c>
      <c r="O2138" s="16">
        <f>Table1[[#This Row],[pledged]]/Table1[[#This Row],[goal]]*100</f>
        <v>5.9612499999999999E-2</v>
      </c>
      <c r="P2138" s="6">
        <f>IFERROR(Table1[[#This Row],[pledged]]/Table1[[#This Row],[backers_count]],0)</f>
        <v>11.922499999999999</v>
      </c>
      <c r="Q2138" t="str">
        <f>LEFT(Table1[[#This Row],[Category and Sub-Category]],FIND("/",Table1[[#This Row],[Category and Sub-Category]])-1)</f>
        <v>games</v>
      </c>
      <c r="R2138" t="str">
        <f>RIGHT(Table1[[#This Row],[Category and Sub-Category]],LEN(Table1[[#This Row],[Category and Sub-Category]])-FIND("/",Table1[[#This Row],[Category and Sub-Category]]))</f>
        <v>video games</v>
      </c>
      <c r="S2138" s="14">
        <f>(((Table1[[#This Row],[launched_at]]/60)/60)/24)+DATE(1970,1,1)</f>
        <v>41536.509097222224</v>
      </c>
      <c r="T2138" s="14">
        <f t="shared" si="33"/>
        <v>41566.509097222224</v>
      </c>
    </row>
    <row r="2139" spans="1:20" ht="43.5" x14ac:dyDescent="0.35">
      <c r="A2139">
        <v>2137</v>
      </c>
      <c r="B2139" s="1" t="s">
        <v>2138</v>
      </c>
      <c r="C2139" s="1" t="s">
        <v>6247</v>
      </c>
      <c r="D2139" s="6">
        <v>50000</v>
      </c>
      <c r="E2139" s="6">
        <v>14203</v>
      </c>
      <c r="F2139" t="s">
        <v>8221</v>
      </c>
      <c r="G2139" t="s">
        <v>8229</v>
      </c>
      <c r="H2139" t="s">
        <v>8251</v>
      </c>
      <c r="I2139">
        <v>1417804229</v>
      </c>
      <c r="J2139">
        <v>1415212229</v>
      </c>
      <c r="K2139" t="b">
        <v>0</v>
      </c>
      <c r="L2139">
        <v>534</v>
      </c>
      <c r="M2139" t="b">
        <v>0</v>
      </c>
      <c r="N2139" t="s">
        <v>8282</v>
      </c>
      <c r="O2139" s="16">
        <f>Table1[[#This Row],[pledged]]/Table1[[#This Row],[goal]]*100</f>
        <v>28.405999999999999</v>
      </c>
      <c r="P2139" s="6">
        <f>IFERROR(Table1[[#This Row],[pledged]]/Table1[[#This Row],[backers_count]],0)</f>
        <v>26.59737827715356</v>
      </c>
      <c r="Q2139" t="str">
        <f>LEFT(Table1[[#This Row],[Category and Sub-Category]],FIND("/",Table1[[#This Row],[Category and Sub-Category]])-1)</f>
        <v>games</v>
      </c>
      <c r="R2139" t="str">
        <f>RIGHT(Table1[[#This Row],[Category and Sub-Category]],LEN(Table1[[#This Row],[Category and Sub-Category]])-FIND("/",Table1[[#This Row],[Category and Sub-Category]]))</f>
        <v>video games</v>
      </c>
      <c r="S2139" s="14">
        <f>(((Table1[[#This Row],[launched_at]]/60)/60)/24)+DATE(1970,1,1)</f>
        <v>41948.771168981482</v>
      </c>
      <c r="T2139" s="14">
        <f t="shared" si="33"/>
        <v>41978.771168981482</v>
      </c>
    </row>
    <row r="2140" spans="1:20" ht="29" x14ac:dyDescent="0.35">
      <c r="A2140">
        <v>2138</v>
      </c>
      <c r="B2140" s="1" t="s">
        <v>2139</v>
      </c>
      <c r="C2140" s="1" t="s">
        <v>6248</v>
      </c>
      <c r="D2140" s="6">
        <v>1000</v>
      </c>
      <c r="E2140" s="6">
        <v>128</v>
      </c>
      <c r="F2140" t="s">
        <v>8221</v>
      </c>
      <c r="G2140" t="s">
        <v>8225</v>
      </c>
      <c r="H2140" t="s">
        <v>8247</v>
      </c>
      <c r="I2140">
        <v>1383959939</v>
      </c>
      <c r="J2140">
        <v>1381364339</v>
      </c>
      <c r="K2140" t="b">
        <v>0</v>
      </c>
      <c r="L2140">
        <v>12</v>
      </c>
      <c r="M2140" t="b">
        <v>0</v>
      </c>
      <c r="N2140" t="s">
        <v>8282</v>
      </c>
      <c r="O2140" s="16">
        <f>Table1[[#This Row],[pledged]]/Table1[[#This Row],[goal]]*100</f>
        <v>12.8</v>
      </c>
      <c r="P2140" s="6">
        <f>IFERROR(Table1[[#This Row],[pledged]]/Table1[[#This Row],[backers_count]],0)</f>
        <v>10.666666666666666</v>
      </c>
      <c r="Q2140" t="str">
        <f>LEFT(Table1[[#This Row],[Category and Sub-Category]],FIND("/",Table1[[#This Row],[Category and Sub-Category]])-1)</f>
        <v>games</v>
      </c>
      <c r="R2140" t="str">
        <f>RIGHT(Table1[[#This Row],[Category and Sub-Category]],LEN(Table1[[#This Row],[Category and Sub-Category]])-FIND("/",Table1[[#This Row],[Category and Sub-Category]]))</f>
        <v>video games</v>
      </c>
      <c r="S2140" s="14">
        <f>(((Table1[[#This Row],[launched_at]]/60)/60)/24)+DATE(1970,1,1)</f>
        <v>41557.013182870374</v>
      </c>
      <c r="T2140" s="14">
        <f t="shared" si="33"/>
        <v>41587.054849537039</v>
      </c>
    </row>
    <row r="2141" spans="1:20" ht="58" x14ac:dyDescent="0.35">
      <c r="A2141">
        <v>2139</v>
      </c>
      <c r="B2141" s="1" t="s">
        <v>2140</v>
      </c>
      <c r="C2141" s="1" t="s">
        <v>6249</v>
      </c>
      <c r="D2141" s="6">
        <v>30000</v>
      </c>
      <c r="E2141" s="6">
        <v>1626</v>
      </c>
      <c r="F2141" t="s">
        <v>8221</v>
      </c>
      <c r="G2141" t="s">
        <v>8224</v>
      </c>
      <c r="H2141" t="s">
        <v>8246</v>
      </c>
      <c r="I2141">
        <v>1478196008</v>
      </c>
      <c r="J2141">
        <v>1475604008</v>
      </c>
      <c r="K2141" t="b">
        <v>0</v>
      </c>
      <c r="L2141">
        <v>56</v>
      </c>
      <c r="M2141" t="b">
        <v>0</v>
      </c>
      <c r="N2141" t="s">
        <v>8282</v>
      </c>
      <c r="O2141" s="16">
        <f>Table1[[#This Row],[pledged]]/Table1[[#This Row],[goal]]*100</f>
        <v>5.42</v>
      </c>
      <c r="P2141" s="6">
        <f>IFERROR(Table1[[#This Row],[pledged]]/Table1[[#This Row],[backers_count]],0)</f>
        <v>29.035714285714285</v>
      </c>
      <c r="Q2141" t="str">
        <f>LEFT(Table1[[#This Row],[Category and Sub-Category]],FIND("/",Table1[[#This Row],[Category and Sub-Category]])-1)</f>
        <v>games</v>
      </c>
      <c r="R2141" t="str">
        <f>RIGHT(Table1[[#This Row],[Category and Sub-Category]],LEN(Table1[[#This Row],[Category and Sub-Category]])-FIND("/",Table1[[#This Row],[Category and Sub-Category]]))</f>
        <v>video games</v>
      </c>
      <c r="S2141" s="14">
        <f>(((Table1[[#This Row],[launched_at]]/60)/60)/24)+DATE(1970,1,1)</f>
        <v>42647.750092592592</v>
      </c>
      <c r="T2141" s="14">
        <f t="shared" si="33"/>
        <v>42677.750092592592</v>
      </c>
    </row>
    <row r="2142" spans="1:20" ht="43.5" x14ac:dyDescent="0.35">
      <c r="A2142">
        <v>2140</v>
      </c>
      <c r="B2142" s="1" t="s">
        <v>2141</v>
      </c>
      <c r="C2142" s="1" t="s">
        <v>6250</v>
      </c>
      <c r="D2142" s="6">
        <v>500000</v>
      </c>
      <c r="E2142" s="6">
        <v>560</v>
      </c>
      <c r="F2142" t="s">
        <v>8221</v>
      </c>
      <c r="G2142" t="s">
        <v>8224</v>
      </c>
      <c r="H2142" t="s">
        <v>8246</v>
      </c>
      <c r="I2142">
        <v>1357934424</v>
      </c>
      <c r="J2142">
        <v>1355342424</v>
      </c>
      <c r="K2142" t="b">
        <v>0</v>
      </c>
      <c r="L2142">
        <v>11</v>
      </c>
      <c r="M2142" t="b">
        <v>0</v>
      </c>
      <c r="N2142" t="s">
        <v>8282</v>
      </c>
      <c r="O2142" s="16">
        <f>Table1[[#This Row],[pledged]]/Table1[[#This Row],[goal]]*100</f>
        <v>0.11199999999999999</v>
      </c>
      <c r="P2142" s="6">
        <f>IFERROR(Table1[[#This Row],[pledged]]/Table1[[#This Row],[backers_count]],0)</f>
        <v>50.909090909090907</v>
      </c>
      <c r="Q2142" t="str">
        <f>LEFT(Table1[[#This Row],[Category and Sub-Category]],FIND("/",Table1[[#This Row],[Category and Sub-Category]])-1)</f>
        <v>games</v>
      </c>
      <c r="R2142" t="str">
        <f>RIGHT(Table1[[#This Row],[Category and Sub-Category]],LEN(Table1[[#This Row],[Category and Sub-Category]])-FIND("/",Table1[[#This Row],[Category and Sub-Category]]))</f>
        <v>video games</v>
      </c>
      <c r="S2142" s="14">
        <f>(((Table1[[#This Row],[launched_at]]/60)/60)/24)+DATE(1970,1,1)</f>
        <v>41255.833611111113</v>
      </c>
      <c r="T2142" s="14">
        <f t="shared" si="33"/>
        <v>41285.833611111113</v>
      </c>
    </row>
    <row r="2143" spans="1:20" ht="58" x14ac:dyDescent="0.35">
      <c r="A2143">
        <v>2141</v>
      </c>
      <c r="B2143" s="1" t="s">
        <v>2142</v>
      </c>
      <c r="C2143" s="1" t="s">
        <v>6251</v>
      </c>
      <c r="D2143" s="6">
        <v>15000</v>
      </c>
      <c r="E2143" s="6">
        <v>0</v>
      </c>
      <c r="F2143" t="s">
        <v>8221</v>
      </c>
      <c r="G2143" t="s">
        <v>8224</v>
      </c>
      <c r="H2143" t="s">
        <v>8246</v>
      </c>
      <c r="I2143">
        <v>1415947159</v>
      </c>
      <c r="J2143">
        <v>1413351559</v>
      </c>
      <c r="K2143" t="b">
        <v>0</v>
      </c>
      <c r="L2143">
        <v>0</v>
      </c>
      <c r="M2143" t="b">
        <v>0</v>
      </c>
      <c r="N2143" t="s">
        <v>8282</v>
      </c>
      <c r="O2143" s="16">
        <f>Table1[[#This Row],[pledged]]/Table1[[#This Row],[goal]]*100</f>
        <v>0</v>
      </c>
      <c r="P2143" s="6">
        <f>IFERROR(Table1[[#This Row],[pledged]]/Table1[[#This Row],[backers_count]],0)</f>
        <v>0</v>
      </c>
      <c r="Q2143" t="str">
        <f>LEFT(Table1[[#This Row],[Category and Sub-Category]],FIND("/",Table1[[#This Row],[Category and Sub-Category]])-1)</f>
        <v>games</v>
      </c>
      <c r="R2143" t="str">
        <f>RIGHT(Table1[[#This Row],[Category and Sub-Category]],LEN(Table1[[#This Row],[Category and Sub-Category]])-FIND("/",Table1[[#This Row],[Category and Sub-Category]]))</f>
        <v>video games</v>
      </c>
      <c r="S2143" s="14">
        <f>(((Table1[[#This Row],[launched_at]]/60)/60)/24)+DATE(1970,1,1)</f>
        <v>41927.235636574071</v>
      </c>
      <c r="T2143" s="14">
        <f t="shared" si="33"/>
        <v>41957.277303240742</v>
      </c>
    </row>
    <row r="2144" spans="1:20" ht="43.5" x14ac:dyDescent="0.35">
      <c r="A2144">
        <v>2142</v>
      </c>
      <c r="B2144" s="1" t="s">
        <v>2143</v>
      </c>
      <c r="C2144" s="1" t="s">
        <v>6252</v>
      </c>
      <c r="D2144" s="6">
        <v>10500</v>
      </c>
      <c r="E2144" s="6">
        <v>601</v>
      </c>
      <c r="F2144" t="s">
        <v>8221</v>
      </c>
      <c r="G2144" t="s">
        <v>8236</v>
      </c>
      <c r="H2144" t="s">
        <v>8249</v>
      </c>
      <c r="I2144">
        <v>1451494210</v>
      </c>
      <c r="J2144">
        <v>1449075010</v>
      </c>
      <c r="K2144" t="b">
        <v>0</v>
      </c>
      <c r="L2144">
        <v>12</v>
      </c>
      <c r="M2144" t="b">
        <v>0</v>
      </c>
      <c r="N2144" t="s">
        <v>8282</v>
      </c>
      <c r="O2144" s="16">
        <f>Table1[[#This Row],[pledged]]/Table1[[#This Row],[goal]]*100</f>
        <v>5.7238095238095239</v>
      </c>
      <c r="P2144" s="6">
        <f>IFERROR(Table1[[#This Row],[pledged]]/Table1[[#This Row],[backers_count]],0)</f>
        <v>50.083333333333336</v>
      </c>
      <c r="Q2144" t="str">
        <f>LEFT(Table1[[#This Row],[Category and Sub-Category]],FIND("/",Table1[[#This Row],[Category and Sub-Category]])-1)</f>
        <v>games</v>
      </c>
      <c r="R2144" t="str">
        <f>RIGHT(Table1[[#This Row],[Category and Sub-Category]],LEN(Table1[[#This Row],[Category and Sub-Category]])-FIND("/",Table1[[#This Row],[Category and Sub-Category]]))</f>
        <v>video games</v>
      </c>
      <c r="S2144" s="14">
        <f>(((Table1[[#This Row],[launched_at]]/60)/60)/24)+DATE(1970,1,1)</f>
        <v>42340.701504629629</v>
      </c>
      <c r="T2144" s="14">
        <f t="shared" si="33"/>
        <v>42368.701504629629</v>
      </c>
    </row>
    <row r="2145" spans="1:20" ht="43.5" x14ac:dyDescent="0.35">
      <c r="A2145">
        <v>2143</v>
      </c>
      <c r="B2145" s="1" t="s">
        <v>2144</v>
      </c>
      <c r="C2145" s="1" t="s">
        <v>6253</v>
      </c>
      <c r="D2145" s="6">
        <v>2000</v>
      </c>
      <c r="E2145" s="6">
        <v>225</v>
      </c>
      <c r="F2145" t="s">
        <v>8221</v>
      </c>
      <c r="G2145" t="s">
        <v>8224</v>
      </c>
      <c r="H2145" t="s">
        <v>8246</v>
      </c>
      <c r="I2145">
        <v>1279738800</v>
      </c>
      <c r="J2145">
        <v>1275599812</v>
      </c>
      <c r="K2145" t="b">
        <v>0</v>
      </c>
      <c r="L2145">
        <v>5</v>
      </c>
      <c r="M2145" t="b">
        <v>0</v>
      </c>
      <c r="N2145" t="s">
        <v>8282</v>
      </c>
      <c r="O2145" s="16">
        <f>Table1[[#This Row],[pledged]]/Table1[[#This Row],[goal]]*100</f>
        <v>11.25</v>
      </c>
      <c r="P2145" s="6">
        <f>IFERROR(Table1[[#This Row],[pledged]]/Table1[[#This Row],[backers_count]],0)</f>
        <v>45</v>
      </c>
      <c r="Q2145" t="str">
        <f>LEFT(Table1[[#This Row],[Category and Sub-Category]],FIND("/",Table1[[#This Row],[Category and Sub-Category]])-1)</f>
        <v>games</v>
      </c>
      <c r="R2145" t="str">
        <f>RIGHT(Table1[[#This Row],[Category and Sub-Category]],LEN(Table1[[#This Row],[Category and Sub-Category]])-FIND("/",Table1[[#This Row],[Category and Sub-Category]]))</f>
        <v>video games</v>
      </c>
      <c r="S2145" s="14">
        <f>(((Table1[[#This Row],[launched_at]]/60)/60)/24)+DATE(1970,1,1)</f>
        <v>40332.886712962965</v>
      </c>
      <c r="T2145" s="14">
        <f t="shared" si="33"/>
        <v>40380.791666666664</v>
      </c>
    </row>
    <row r="2146" spans="1:20" ht="43.5" x14ac:dyDescent="0.35">
      <c r="A2146">
        <v>2144</v>
      </c>
      <c r="B2146" s="1" t="s">
        <v>2145</v>
      </c>
      <c r="C2146" s="1" t="s">
        <v>6254</v>
      </c>
      <c r="D2146" s="6">
        <v>35500</v>
      </c>
      <c r="E2146" s="6">
        <v>607</v>
      </c>
      <c r="F2146" t="s">
        <v>8221</v>
      </c>
      <c r="G2146" t="s">
        <v>8224</v>
      </c>
      <c r="H2146" t="s">
        <v>8246</v>
      </c>
      <c r="I2146">
        <v>1379164040</v>
      </c>
      <c r="J2146">
        <v>1376399240</v>
      </c>
      <c r="K2146" t="b">
        <v>0</v>
      </c>
      <c r="L2146">
        <v>24</v>
      </c>
      <c r="M2146" t="b">
        <v>0</v>
      </c>
      <c r="N2146" t="s">
        <v>8282</v>
      </c>
      <c r="O2146" s="16">
        <f>Table1[[#This Row],[pledged]]/Table1[[#This Row],[goal]]*100</f>
        <v>1.7098591549295776</v>
      </c>
      <c r="P2146" s="6">
        <f>IFERROR(Table1[[#This Row],[pledged]]/Table1[[#This Row],[backers_count]],0)</f>
        <v>25.291666666666668</v>
      </c>
      <c r="Q2146" t="str">
        <f>LEFT(Table1[[#This Row],[Category and Sub-Category]],FIND("/",Table1[[#This Row],[Category and Sub-Category]])-1)</f>
        <v>games</v>
      </c>
      <c r="R2146" t="str">
        <f>RIGHT(Table1[[#This Row],[Category and Sub-Category]],LEN(Table1[[#This Row],[Category and Sub-Category]])-FIND("/",Table1[[#This Row],[Category and Sub-Category]]))</f>
        <v>video games</v>
      </c>
      <c r="S2146" s="14">
        <f>(((Table1[[#This Row],[launched_at]]/60)/60)/24)+DATE(1970,1,1)</f>
        <v>41499.546759259261</v>
      </c>
      <c r="T2146" s="14">
        <f t="shared" si="33"/>
        <v>41531.546759259261</v>
      </c>
    </row>
    <row r="2147" spans="1:20" ht="43.5" x14ac:dyDescent="0.35">
      <c r="A2147">
        <v>2145</v>
      </c>
      <c r="B2147" s="1" t="s">
        <v>2146</v>
      </c>
      <c r="C2147" s="1" t="s">
        <v>6255</v>
      </c>
      <c r="D2147" s="6">
        <v>15000</v>
      </c>
      <c r="E2147" s="6">
        <v>4565</v>
      </c>
      <c r="F2147" t="s">
        <v>8221</v>
      </c>
      <c r="G2147" t="s">
        <v>8224</v>
      </c>
      <c r="H2147" t="s">
        <v>8246</v>
      </c>
      <c r="I2147">
        <v>1385534514</v>
      </c>
      <c r="J2147">
        <v>1382938914</v>
      </c>
      <c r="K2147" t="b">
        <v>0</v>
      </c>
      <c r="L2147">
        <v>89</v>
      </c>
      <c r="M2147" t="b">
        <v>0</v>
      </c>
      <c r="N2147" t="s">
        <v>8282</v>
      </c>
      <c r="O2147" s="16">
        <f>Table1[[#This Row],[pledged]]/Table1[[#This Row],[goal]]*100</f>
        <v>30.433333333333334</v>
      </c>
      <c r="P2147" s="6">
        <f>IFERROR(Table1[[#This Row],[pledged]]/Table1[[#This Row],[backers_count]],0)</f>
        <v>51.292134831460672</v>
      </c>
      <c r="Q2147" t="str">
        <f>LEFT(Table1[[#This Row],[Category and Sub-Category]],FIND("/",Table1[[#This Row],[Category and Sub-Category]])-1)</f>
        <v>games</v>
      </c>
      <c r="R2147" t="str">
        <f>RIGHT(Table1[[#This Row],[Category and Sub-Category]],LEN(Table1[[#This Row],[Category and Sub-Category]])-FIND("/",Table1[[#This Row],[Category and Sub-Category]]))</f>
        <v>video games</v>
      </c>
      <c r="S2147" s="14">
        <f>(((Table1[[#This Row],[launched_at]]/60)/60)/24)+DATE(1970,1,1)</f>
        <v>41575.237430555557</v>
      </c>
      <c r="T2147" s="14">
        <f t="shared" si="33"/>
        <v>41605.279097222221</v>
      </c>
    </row>
    <row r="2148" spans="1:20" ht="58" x14ac:dyDescent="0.35">
      <c r="A2148">
        <v>2146</v>
      </c>
      <c r="B2148" s="1" t="s">
        <v>2147</v>
      </c>
      <c r="C2148" s="1" t="s">
        <v>6256</v>
      </c>
      <c r="D2148" s="6">
        <v>5000</v>
      </c>
      <c r="E2148" s="6">
        <v>1</v>
      </c>
      <c r="F2148" t="s">
        <v>8221</v>
      </c>
      <c r="G2148" t="s">
        <v>8224</v>
      </c>
      <c r="H2148" t="s">
        <v>8246</v>
      </c>
      <c r="I2148">
        <v>1455207510</v>
      </c>
      <c r="J2148">
        <v>1453997910</v>
      </c>
      <c r="K2148" t="b">
        <v>0</v>
      </c>
      <c r="L2148">
        <v>1</v>
      </c>
      <c r="M2148" t="b">
        <v>0</v>
      </c>
      <c r="N2148" t="s">
        <v>8282</v>
      </c>
      <c r="O2148" s="16">
        <f>Table1[[#This Row],[pledged]]/Table1[[#This Row],[goal]]*100</f>
        <v>0.02</v>
      </c>
      <c r="P2148" s="6">
        <f>IFERROR(Table1[[#This Row],[pledged]]/Table1[[#This Row],[backers_count]],0)</f>
        <v>1</v>
      </c>
      <c r="Q2148" t="str">
        <f>LEFT(Table1[[#This Row],[Category and Sub-Category]],FIND("/",Table1[[#This Row],[Category and Sub-Category]])-1)</f>
        <v>games</v>
      </c>
      <c r="R2148" t="str">
        <f>RIGHT(Table1[[#This Row],[Category and Sub-Category]],LEN(Table1[[#This Row],[Category and Sub-Category]])-FIND("/",Table1[[#This Row],[Category and Sub-Category]]))</f>
        <v>video games</v>
      </c>
      <c r="S2148" s="14">
        <f>(((Table1[[#This Row],[launched_at]]/60)/60)/24)+DATE(1970,1,1)</f>
        <v>42397.679513888885</v>
      </c>
      <c r="T2148" s="14">
        <f t="shared" si="33"/>
        <v>42411.679513888885</v>
      </c>
    </row>
    <row r="2149" spans="1:20" x14ac:dyDescent="0.35">
      <c r="A2149">
        <v>2147</v>
      </c>
      <c r="B2149" s="1" t="s">
        <v>2148</v>
      </c>
      <c r="C2149" s="1" t="s">
        <v>6257</v>
      </c>
      <c r="D2149" s="6">
        <v>390000</v>
      </c>
      <c r="E2149" s="6">
        <v>2716</v>
      </c>
      <c r="F2149" t="s">
        <v>8221</v>
      </c>
      <c r="G2149" t="s">
        <v>8224</v>
      </c>
      <c r="H2149" t="s">
        <v>8246</v>
      </c>
      <c r="I2149">
        <v>1416125148</v>
      </c>
      <c r="J2149">
        <v>1413356748</v>
      </c>
      <c r="K2149" t="b">
        <v>0</v>
      </c>
      <c r="L2149">
        <v>55</v>
      </c>
      <c r="M2149" t="b">
        <v>0</v>
      </c>
      <c r="N2149" t="s">
        <v>8282</v>
      </c>
      <c r="O2149" s="16">
        <f>Table1[[#This Row],[pledged]]/Table1[[#This Row],[goal]]*100</f>
        <v>0.69641025641025645</v>
      </c>
      <c r="P2149" s="6">
        <f>IFERROR(Table1[[#This Row],[pledged]]/Table1[[#This Row],[backers_count]],0)</f>
        <v>49.381818181818183</v>
      </c>
      <c r="Q2149" t="str">
        <f>LEFT(Table1[[#This Row],[Category and Sub-Category]],FIND("/",Table1[[#This Row],[Category and Sub-Category]])-1)</f>
        <v>games</v>
      </c>
      <c r="R2149" t="str">
        <f>RIGHT(Table1[[#This Row],[Category and Sub-Category]],LEN(Table1[[#This Row],[Category and Sub-Category]])-FIND("/",Table1[[#This Row],[Category and Sub-Category]]))</f>
        <v>video games</v>
      </c>
      <c r="S2149" s="14">
        <f>(((Table1[[#This Row],[launched_at]]/60)/60)/24)+DATE(1970,1,1)</f>
        <v>41927.295694444445</v>
      </c>
      <c r="T2149" s="14">
        <f t="shared" si="33"/>
        <v>41959.337361111116</v>
      </c>
    </row>
    <row r="2150" spans="1:20" ht="43.5" x14ac:dyDescent="0.35">
      <c r="A2150">
        <v>2148</v>
      </c>
      <c r="B2150" s="1" t="s">
        <v>2149</v>
      </c>
      <c r="C2150" s="1" t="s">
        <v>6258</v>
      </c>
      <c r="D2150" s="6">
        <v>100</v>
      </c>
      <c r="E2150" s="6">
        <v>2</v>
      </c>
      <c r="F2150" t="s">
        <v>8221</v>
      </c>
      <c r="G2150" t="s">
        <v>8225</v>
      </c>
      <c r="H2150" t="s">
        <v>8247</v>
      </c>
      <c r="I2150">
        <v>1427992582</v>
      </c>
      <c r="J2150">
        <v>1425404182</v>
      </c>
      <c r="K2150" t="b">
        <v>0</v>
      </c>
      <c r="L2150">
        <v>2</v>
      </c>
      <c r="M2150" t="b">
        <v>0</v>
      </c>
      <c r="N2150" t="s">
        <v>8282</v>
      </c>
      <c r="O2150" s="16">
        <f>Table1[[#This Row],[pledged]]/Table1[[#This Row],[goal]]*100</f>
        <v>2</v>
      </c>
      <c r="P2150" s="6">
        <f>IFERROR(Table1[[#This Row],[pledged]]/Table1[[#This Row],[backers_count]],0)</f>
        <v>1</v>
      </c>
      <c r="Q2150" t="str">
        <f>LEFT(Table1[[#This Row],[Category and Sub-Category]],FIND("/",Table1[[#This Row],[Category and Sub-Category]])-1)</f>
        <v>games</v>
      </c>
      <c r="R2150" t="str">
        <f>RIGHT(Table1[[#This Row],[Category and Sub-Category]],LEN(Table1[[#This Row],[Category and Sub-Category]])-FIND("/",Table1[[#This Row],[Category and Sub-Category]]))</f>
        <v>video games</v>
      </c>
      <c r="S2150" s="14">
        <f>(((Table1[[#This Row],[launched_at]]/60)/60)/24)+DATE(1970,1,1)</f>
        <v>42066.733587962968</v>
      </c>
      <c r="T2150" s="14">
        <f t="shared" si="33"/>
        <v>42096.691921296297</v>
      </c>
    </row>
    <row r="2151" spans="1:20" ht="58" x14ac:dyDescent="0.35">
      <c r="A2151">
        <v>2149</v>
      </c>
      <c r="B2151" s="1" t="s">
        <v>2150</v>
      </c>
      <c r="C2151" s="1" t="s">
        <v>6259</v>
      </c>
      <c r="D2151" s="6">
        <v>2000</v>
      </c>
      <c r="E2151" s="6">
        <v>0</v>
      </c>
      <c r="F2151" t="s">
        <v>8221</v>
      </c>
      <c r="G2151" t="s">
        <v>8224</v>
      </c>
      <c r="H2151" t="s">
        <v>8246</v>
      </c>
      <c r="I2151">
        <v>1280534400</v>
      </c>
      <c r="J2151">
        <v>1277512556</v>
      </c>
      <c r="K2151" t="b">
        <v>0</v>
      </c>
      <c r="L2151">
        <v>0</v>
      </c>
      <c r="M2151" t="b">
        <v>0</v>
      </c>
      <c r="N2151" t="s">
        <v>8282</v>
      </c>
      <c r="O2151" s="16">
        <f>Table1[[#This Row],[pledged]]/Table1[[#This Row],[goal]]*100</f>
        <v>0</v>
      </c>
      <c r="P2151" s="6">
        <f>IFERROR(Table1[[#This Row],[pledged]]/Table1[[#This Row],[backers_count]],0)</f>
        <v>0</v>
      </c>
      <c r="Q2151" t="str">
        <f>LEFT(Table1[[#This Row],[Category and Sub-Category]],FIND("/",Table1[[#This Row],[Category and Sub-Category]])-1)</f>
        <v>games</v>
      </c>
      <c r="R2151" t="str">
        <f>RIGHT(Table1[[#This Row],[Category and Sub-Category]],LEN(Table1[[#This Row],[Category and Sub-Category]])-FIND("/",Table1[[#This Row],[Category and Sub-Category]]))</f>
        <v>video games</v>
      </c>
      <c r="S2151" s="14">
        <f>(((Table1[[#This Row],[launched_at]]/60)/60)/24)+DATE(1970,1,1)</f>
        <v>40355.024953703702</v>
      </c>
      <c r="T2151" s="14">
        <f t="shared" si="33"/>
        <v>40390</v>
      </c>
    </row>
    <row r="2152" spans="1:20" x14ac:dyDescent="0.35">
      <c r="A2152">
        <v>2150</v>
      </c>
      <c r="B2152" s="1" t="s">
        <v>2151</v>
      </c>
      <c r="C2152" s="1" t="s">
        <v>6260</v>
      </c>
      <c r="D2152" s="6">
        <v>50000</v>
      </c>
      <c r="E2152" s="6">
        <v>405</v>
      </c>
      <c r="F2152" t="s">
        <v>8221</v>
      </c>
      <c r="G2152" t="s">
        <v>8234</v>
      </c>
      <c r="H2152" t="s">
        <v>8254</v>
      </c>
      <c r="I2152">
        <v>1468392599</v>
      </c>
      <c r="J2152">
        <v>1465800599</v>
      </c>
      <c r="K2152" t="b">
        <v>0</v>
      </c>
      <c r="L2152">
        <v>4</v>
      </c>
      <c r="M2152" t="b">
        <v>0</v>
      </c>
      <c r="N2152" t="s">
        <v>8282</v>
      </c>
      <c r="O2152" s="16">
        <f>Table1[[#This Row],[pledged]]/Table1[[#This Row],[goal]]*100</f>
        <v>0.80999999999999994</v>
      </c>
      <c r="P2152" s="6">
        <f>IFERROR(Table1[[#This Row],[pledged]]/Table1[[#This Row],[backers_count]],0)</f>
        <v>101.25</v>
      </c>
      <c r="Q2152" t="str">
        <f>LEFT(Table1[[#This Row],[Category and Sub-Category]],FIND("/",Table1[[#This Row],[Category and Sub-Category]])-1)</f>
        <v>games</v>
      </c>
      <c r="R2152" t="str">
        <f>RIGHT(Table1[[#This Row],[Category and Sub-Category]],LEN(Table1[[#This Row],[Category and Sub-Category]])-FIND("/",Table1[[#This Row],[Category and Sub-Category]]))</f>
        <v>video games</v>
      </c>
      <c r="S2152" s="14">
        <f>(((Table1[[#This Row],[launched_at]]/60)/60)/24)+DATE(1970,1,1)</f>
        <v>42534.284710648149</v>
      </c>
      <c r="T2152" s="14">
        <f t="shared" si="33"/>
        <v>42564.284710648149</v>
      </c>
    </row>
    <row r="2153" spans="1:20" ht="43.5" x14ac:dyDescent="0.35">
      <c r="A2153">
        <v>2151</v>
      </c>
      <c r="B2153" s="1" t="s">
        <v>2152</v>
      </c>
      <c r="C2153" s="1" t="s">
        <v>6261</v>
      </c>
      <c r="D2153" s="6">
        <v>45000</v>
      </c>
      <c r="E2153" s="6">
        <v>118</v>
      </c>
      <c r="F2153" t="s">
        <v>8221</v>
      </c>
      <c r="G2153" t="s">
        <v>8224</v>
      </c>
      <c r="H2153" t="s">
        <v>8246</v>
      </c>
      <c r="I2153">
        <v>1467231614</v>
      </c>
      <c r="J2153">
        <v>1464639614</v>
      </c>
      <c r="K2153" t="b">
        <v>0</v>
      </c>
      <c r="L2153">
        <v>6</v>
      </c>
      <c r="M2153" t="b">
        <v>0</v>
      </c>
      <c r="N2153" t="s">
        <v>8282</v>
      </c>
      <c r="O2153" s="16">
        <f>Table1[[#This Row],[pledged]]/Table1[[#This Row],[goal]]*100</f>
        <v>0.26222222222222225</v>
      </c>
      <c r="P2153" s="6">
        <f>IFERROR(Table1[[#This Row],[pledged]]/Table1[[#This Row],[backers_count]],0)</f>
        <v>19.666666666666668</v>
      </c>
      <c r="Q2153" t="str">
        <f>LEFT(Table1[[#This Row],[Category and Sub-Category]],FIND("/",Table1[[#This Row],[Category and Sub-Category]])-1)</f>
        <v>games</v>
      </c>
      <c r="R2153" t="str">
        <f>RIGHT(Table1[[#This Row],[Category and Sub-Category]],LEN(Table1[[#This Row],[Category and Sub-Category]])-FIND("/",Table1[[#This Row],[Category and Sub-Category]]))</f>
        <v>video games</v>
      </c>
      <c r="S2153" s="14">
        <f>(((Table1[[#This Row],[launched_at]]/60)/60)/24)+DATE(1970,1,1)</f>
        <v>42520.847384259265</v>
      </c>
      <c r="T2153" s="14">
        <f t="shared" si="33"/>
        <v>42550.847384259265</v>
      </c>
    </row>
    <row r="2154" spans="1:20" ht="43.5" x14ac:dyDescent="0.35">
      <c r="A2154">
        <v>2152</v>
      </c>
      <c r="B2154" s="1" t="s">
        <v>2153</v>
      </c>
      <c r="C2154" s="1" t="s">
        <v>6262</v>
      </c>
      <c r="D2154" s="6">
        <v>30000</v>
      </c>
      <c r="E2154" s="6">
        <v>50</v>
      </c>
      <c r="F2154" t="s">
        <v>8221</v>
      </c>
      <c r="G2154" t="s">
        <v>8224</v>
      </c>
      <c r="H2154" t="s">
        <v>8246</v>
      </c>
      <c r="I2154">
        <v>1394909909</v>
      </c>
      <c r="J2154">
        <v>1392321509</v>
      </c>
      <c r="K2154" t="b">
        <v>0</v>
      </c>
      <c r="L2154">
        <v>4</v>
      </c>
      <c r="M2154" t="b">
        <v>0</v>
      </c>
      <c r="N2154" t="s">
        <v>8282</v>
      </c>
      <c r="O2154" s="16">
        <f>Table1[[#This Row],[pledged]]/Table1[[#This Row],[goal]]*100</f>
        <v>0.16666666666666669</v>
      </c>
      <c r="P2154" s="6">
        <f>IFERROR(Table1[[#This Row],[pledged]]/Table1[[#This Row],[backers_count]],0)</f>
        <v>12.5</v>
      </c>
      <c r="Q2154" t="str">
        <f>LEFT(Table1[[#This Row],[Category and Sub-Category]],FIND("/",Table1[[#This Row],[Category and Sub-Category]])-1)</f>
        <v>games</v>
      </c>
      <c r="R2154" t="str">
        <f>RIGHT(Table1[[#This Row],[Category and Sub-Category]],LEN(Table1[[#This Row],[Category and Sub-Category]])-FIND("/",Table1[[#This Row],[Category and Sub-Category]]))</f>
        <v>video games</v>
      </c>
      <c r="S2154" s="14">
        <f>(((Table1[[#This Row],[launched_at]]/60)/60)/24)+DATE(1970,1,1)</f>
        <v>41683.832280092596</v>
      </c>
      <c r="T2154" s="14">
        <f t="shared" si="33"/>
        <v>41713.790613425925</v>
      </c>
    </row>
    <row r="2155" spans="1:20" ht="43.5" x14ac:dyDescent="0.35">
      <c r="A2155">
        <v>2153</v>
      </c>
      <c r="B2155" s="1" t="s">
        <v>2154</v>
      </c>
      <c r="C2155" s="1" t="s">
        <v>6263</v>
      </c>
      <c r="D2155" s="6">
        <v>372625</v>
      </c>
      <c r="E2155" s="6">
        <v>34</v>
      </c>
      <c r="F2155" t="s">
        <v>8221</v>
      </c>
      <c r="G2155" t="s">
        <v>8224</v>
      </c>
      <c r="H2155" t="s">
        <v>8246</v>
      </c>
      <c r="I2155">
        <v>1420876740</v>
      </c>
      <c r="J2155">
        <v>1417470718</v>
      </c>
      <c r="K2155" t="b">
        <v>0</v>
      </c>
      <c r="L2155">
        <v>4</v>
      </c>
      <c r="M2155" t="b">
        <v>0</v>
      </c>
      <c r="N2155" t="s">
        <v>8282</v>
      </c>
      <c r="O2155" s="16">
        <f>Table1[[#This Row],[pledged]]/Table1[[#This Row],[goal]]*100</f>
        <v>9.124454880912446E-3</v>
      </c>
      <c r="P2155" s="6">
        <f>IFERROR(Table1[[#This Row],[pledged]]/Table1[[#This Row],[backers_count]],0)</f>
        <v>8.5</v>
      </c>
      <c r="Q2155" t="str">
        <f>LEFT(Table1[[#This Row],[Category and Sub-Category]],FIND("/",Table1[[#This Row],[Category and Sub-Category]])-1)</f>
        <v>games</v>
      </c>
      <c r="R2155" t="str">
        <f>RIGHT(Table1[[#This Row],[Category and Sub-Category]],LEN(Table1[[#This Row],[Category and Sub-Category]])-FIND("/",Table1[[#This Row],[Category and Sub-Category]]))</f>
        <v>video games</v>
      </c>
      <c r="S2155" s="14">
        <f>(((Table1[[#This Row],[launched_at]]/60)/60)/24)+DATE(1970,1,1)</f>
        <v>41974.911087962959</v>
      </c>
      <c r="T2155" s="14">
        <f t="shared" si="33"/>
        <v>42014.332638888889</v>
      </c>
    </row>
    <row r="2156" spans="1:20" ht="29" x14ac:dyDescent="0.35">
      <c r="A2156">
        <v>2154</v>
      </c>
      <c r="B2156" s="1" t="s">
        <v>2155</v>
      </c>
      <c r="C2156" s="1" t="s">
        <v>6264</v>
      </c>
      <c r="D2156" s="6">
        <v>250</v>
      </c>
      <c r="E2156" s="6">
        <v>2</v>
      </c>
      <c r="F2156" t="s">
        <v>8221</v>
      </c>
      <c r="G2156" t="s">
        <v>8224</v>
      </c>
      <c r="H2156" t="s">
        <v>8246</v>
      </c>
      <c r="I2156">
        <v>1390921827</v>
      </c>
      <c r="J2156">
        <v>1389193827</v>
      </c>
      <c r="K2156" t="b">
        <v>0</v>
      </c>
      <c r="L2156">
        <v>2</v>
      </c>
      <c r="M2156" t="b">
        <v>0</v>
      </c>
      <c r="N2156" t="s">
        <v>8282</v>
      </c>
      <c r="O2156" s="16">
        <f>Table1[[#This Row],[pledged]]/Table1[[#This Row],[goal]]*100</f>
        <v>0.8</v>
      </c>
      <c r="P2156" s="6">
        <f>IFERROR(Table1[[#This Row],[pledged]]/Table1[[#This Row],[backers_count]],0)</f>
        <v>1</v>
      </c>
      <c r="Q2156" t="str">
        <f>LEFT(Table1[[#This Row],[Category and Sub-Category]],FIND("/",Table1[[#This Row],[Category and Sub-Category]])-1)</f>
        <v>games</v>
      </c>
      <c r="R2156" t="str">
        <f>RIGHT(Table1[[#This Row],[Category and Sub-Category]],LEN(Table1[[#This Row],[Category and Sub-Category]])-FIND("/",Table1[[#This Row],[Category and Sub-Category]]))</f>
        <v>video games</v>
      </c>
      <c r="S2156" s="14">
        <f>(((Table1[[#This Row],[launched_at]]/60)/60)/24)+DATE(1970,1,1)</f>
        <v>41647.632256944446</v>
      </c>
      <c r="T2156" s="14">
        <f t="shared" si="33"/>
        <v>41667.632256944446</v>
      </c>
    </row>
    <row r="2157" spans="1:20" ht="43.5" x14ac:dyDescent="0.35">
      <c r="A2157">
        <v>2155</v>
      </c>
      <c r="B2157" s="1" t="s">
        <v>2156</v>
      </c>
      <c r="C2157" s="1" t="s">
        <v>6265</v>
      </c>
      <c r="D2157" s="6">
        <v>5000</v>
      </c>
      <c r="E2157" s="6">
        <v>115</v>
      </c>
      <c r="F2157" t="s">
        <v>8221</v>
      </c>
      <c r="G2157" t="s">
        <v>8225</v>
      </c>
      <c r="H2157" t="s">
        <v>8247</v>
      </c>
      <c r="I2157">
        <v>1459443385</v>
      </c>
      <c r="J2157">
        <v>1456854985</v>
      </c>
      <c r="K2157" t="b">
        <v>0</v>
      </c>
      <c r="L2157">
        <v>5</v>
      </c>
      <c r="M2157" t="b">
        <v>0</v>
      </c>
      <c r="N2157" t="s">
        <v>8282</v>
      </c>
      <c r="O2157" s="16">
        <f>Table1[[#This Row],[pledged]]/Table1[[#This Row],[goal]]*100</f>
        <v>2.2999999999999998</v>
      </c>
      <c r="P2157" s="6">
        <f>IFERROR(Table1[[#This Row],[pledged]]/Table1[[#This Row],[backers_count]],0)</f>
        <v>23</v>
      </c>
      <c r="Q2157" t="str">
        <f>LEFT(Table1[[#This Row],[Category and Sub-Category]],FIND("/",Table1[[#This Row],[Category and Sub-Category]])-1)</f>
        <v>games</v>
      </c>
      <c r="R2157" t="str">
        <f>RIGHT(Table1[[#This Row],[Category and Sub-Category]],LEN(Table1[[#This Row],[Category and Sub-Category]])-FIND("/",Table1[[#This Row],[Category and Sub-Category]]))</f>
        <v>video games</v>
      </c>
      <c r="S2157" s="14">
        <f>(((Table1[[#This Row],[launched_at]]/60)/60)/24)+DATE(1970,1,1)</f>
        <v>42430.747511574074</v>
      </c>
      <c r="T2157" s="14">
        <f t="shared" si="33"/>
        <v>42460.70584490741</v>
      </c>
    </row>
    <row r="2158" spans="1:20" ht="43.5" x14ac:dyDescent="0.35">
      <c r="A2158">
        <v>2156</v>
      </c>
      <c r="B2158" s="1" t="s">
        <v>2157</v>
      </c>
      <c r="C2158" s="1" t="s">
        <v>6266</v>
      </c>
      <c r="D2158" s="6">
        <v>56000</v>
      </c>
      <c r="E2158" s="6">
        <v>1493</v>
      </c>
      <c r="F2158" t="s">
        <v>8221</v>
      </c>
      <c r="G2158" t="s">
        <v>8224</v>
      </c>
      <c r="H2158" t="s">
        <v>8246</v>
      </c>
      <c r="I2158">
        <v>1379363406</v>
      </c>
      <c r="J2158">
        <v>1375475406</v>
      </c>
      <c r="K2158" t="b">
        <v>0</v>
      </c>
      <c r="L2158">
        <v>83</v>
      </c>
      <c r="M2158" t="b">
        <v>0</v>
      </c>
      <c r="N2158" t="s">
        <v>8282</v>
      </c>
      <c r="O2158" s="16">
        <f>Table1[[#This Row],[pledged]]/Table1[[#This Row],[goal]]*100</f>
        <v>2.6660714285714282</v>
      </c>
      <c r="P2158" s="6">
        <f>IFERROR(Table1[[#This Row],[pledged]]/Table1[[#This Row],[backers_count]],0)</f>
        <v>17.987951807228917</v>
      </c>
      <c r="Q2158" t="str">
        <f>LEFT(Table1[[#This Row],[Category and Sub-Category]],FIND("/",Table1[[#This Row],[Category and Sub-Category]])-1)</f>
        <v>games</v>
      </c>
      <c r="R2158" t="str">
        <f>RIGHT(Table1[[#This Row],[Category and Sub-Category]],LEN(Table1[[#This Row],[Category and Sub-Category]])-FIND("/",Table1[[#This Row],[Category and Sub-Category]]))</f>
        <v>video games</v>
      </c>
      <c r="S2158" s="14">
        <f>(((Table1[[#This Row],[launched_at]]/60)/60)/24)+DATE(1970,1,1)</f>
        <v>41488.85423611111</v>
      </c>
      <c r="T2158" s="14">
        <f t="shared" si="33"/>
        <v>41533.85423611111</v>
      </c>
    </row>
    <row r="2159" spans="1:20" ht="29" x14ac:dyDescent="0.35">
      <c r="A2159">
        <v>2157</v>
      </c>
      <c r="B2159" s="1" t="s">
        <v>2158</v>
      </c>
      <c r="C2159" s="1" t="s">
        <v>6267</v>
      </c>
      <c r="D2159" s="6">
        <v>75000</v>
      </c>
      <c r="E2159" s="6">
        <v>21144</v>
      </c>
      <c r="F2159" t="s">
        <v>8221</v>
      </c>
      <c r="G2159" t="s">
        <v>8224</v>
      </c>
      <c r="H2159" t="s">
        <v>8246</v>
      </c>
      <c r="I2159">
        <v>1482479940</v>
      </c>
      <c r="J2159">
        <v>1479684783</v>
      </c>
      <c r="K2159" t="b">
        <v>0</v>
      </c>
      <c r="L2159">
        <v>57</v>
      </c>
      <c r="M2159" t="b">
        <v>0</v>
      </c>
      <c r="N2159" t="s">
        <v>8282</v>
      </c>
      <c r="O2159" s="16">
        <f>Table1[[#This Row],[pledged]]/Table1[[#This Row],[goal]]*100</f>
        <v>28.192</v>
      </c>
      <c r="P2159" s="6">
        <f>IFERROR(Table1[[#This Row],[pledged]]/Table1[[#This Row],[backers_count]],0)</f>
        <v>370.94736842105266</v>
      </c>
      <c r="Q2159" t="str">
        <f>LEFT(Table1[[#This Row],[Category and Sub-Category]],FIND("/",Table1[[#This Row],[Category and Sub-Category]])-1)</f>
        <v>games</v>
      </c>
      <c r="R2159" t="str">
        <f>RIGHT(Table1[[#This Row],[Category and Sub-Category]],LEN(Table1[[#This Row],[Category and Sub-Category]])-FIND("/",Table1[[#This Row],[Category and Sub-Category]]))</f>
        <v>video games</v>
      </c>
      <c r="S2159" s="14">
        <f>(((Table1[[#This Row],[launched_at]]/60)/60)/24)+DATE(1970,1,1)</f>
        <v>42694.98128472222</v>
      </c>
      <c r="T2159" s="14">
        <f t="shared" si="33"/>
        <v>42727.332638888889</v>
      </c>
    </row>
    <row r="2160" spans="1:20" ht="43.5" x14ac:dyDescent="0.35">
      <c r="A2160">
        <v>2158</v>
      </c>
      <c r="B2160" s="1" t="s">
        <v>2159</v>
      </c>
      <c r="C2160" s="1" t="s">
        <v>6268</v>
      </c>
      <c r="D2160" s="6">
        <v>300000</v>
      </c>
      <c r="E2160" s="6">
        <v>19770.11</v>
      </c>
      <c r="F2160" t="s">
        <v>8221</v>
      </c>
      <c r="G2160" t="s">
        <v>8224</v>
      </c>
      <c r="H2160" t="s">
        <v>8246</v>
      </c>
      <c r="I2160">
        <v>1360009774</v>
      </c>
      <c r="J2160">
        <v>1356121774</v>
      </c>
      <c r="K2160" t="b">
        <v>0</v>
      </c>
      <c r="L2160">
        <v>311</v>
      </c>
      <c r="M2160" t="b">
        <v>0</v>
      </c>
      <c r="N2160" t="s">
        <v>8282</v>
      </c>
      <c r="O2160" s="16">
        <f>Table1[[#This Row],[pledged]]/Table1[[#This Row],[goal]]*100</f>
        <v>6.5900366666666672</v>
      </c>
      <c r="P2160" s="6">
        <f>IFERROR(Table1[[#This Row],[pledged]]/Table1[[#This Row],[backers_count]],0)</f>
        <v>63.569485530546629</v>
      </c>
      <c r="Q2160" t="str">
        <f>LEFT(Table1[[#This Row],[Category and Sub-Category]],FIND("/",Table1[[#This Row],[Category and Sub-Category]])-1)</f>
        <v>games</v>
      </c>
      <c r="R2160" t="str">
        <f>RIGHT(Table1[[#This Row],[Category and Sub-Category]],LEN(Table1[[#This Row],[Category and Sub-Category]])-FIND("/",Table1[[#This Row],[Category and Sub-Category]]))</f>
        <v>video games</v>
      </c>
      <c r="S2160" s="14">
        <f>(((Table1[[#This Row],[launched_at]]/60)/60)/24)+DATE(1970,1,1)</f>
        <v>41264.853865740741</v>
      </c>
      <c r="T2160" s="14">
        <f t="shared" si="33"/>
        <v>41309.853865740741</v>
      </c>
    </row>
    <row r="2161" spans="1:20" ht="58" x14ac:dyDescent="0.35">
      <c r="A2161">
        <v>2159</v>
      </c>
      <c r="B2161" s="1" t="s">
        <v>2160</v>
      </c>
      <c r="C2161" s="1" t="s">
        <v>6269</v>
      </c>
      <c r="D2161" s="6">
        <v>3600</v>
      </c>
      <c r="E2161" s="6">
        <v>26</v>
      </c>
      <c r="F2161" t="s">
        <v>8221</v>
      </c>
      <c r="G2161" t="s">
        <v>8224</v>
      </c>
      <c r="H2161" t="s">
        <v>8246</v>
      </c>
      <c r="I2161">
        <v>1310837574</v>
      </c>
      <c r="J2161">
        <v>1308245574</v>
      </c>
      <c r="K2161" t="b">
        <v>0</v>
      </c>
      <c r="L2161">
        <v>2</v>
      </c>
      <c r="M2161" t="b">
        <v>0</v>
      </c>
      <c r="N2161" t="s">
        <v>8282</v>
      </c>
      <c r="O2161" s="16">
        <f>Table1[[#This Row],[pledged]]/Table1[[#This Row],[goal]]*100</f>
        <v>0.72222222222222221</v>
      </c>
      <c r="P2161" s="6">
        <f>IFERROR(Table1[[#This Row],[pledged]]/Table1[[#This Row],[backers_count]],0)</f>
        <v>13</v>
      </c>
      <c r="Q2161" t="str">
        <f>LEFT(Table1[[#This Row],[Category and Sub-Category]],FIND("/",Table1[[#This Row],[Category and Sub-Category]])-1)</f>
        <v>games</v>
      </c>
      <c r="R2161" t="str">
        <f>RIGHT(Table1[[#This Row],[Category and Sub-Category]],LEN(Table1[[#This Row],[Category and Sub-Category]])-FIND("/",Table1[[#This Row],[Category and Sub-Category]]))</f>
        <v>video games</v>
      </c>
      <c r="S2161" s="14">
        <f>(((Table1[[#This Row],[launched_at]]/60)/60)/24)+DATE(1970,1,1)</f>
        <v>40710.731180555551</v>
      </c>
      <c r="T2161" s="14">
        <f t="shared" si="33"/>
        <v>40740.731180555551</v>
      </c>
    </row>
    <row r="2162" spans="1:20" ht="43.5" x14ac:dyDescent="0.35">
      <c r="A2162">
        <v>2160</v>
      </c>
      <c r="B2162" s="1" t="s">
        <v>2161</v>
      </c>
      <c r="C2162" s="1" t="s">
        <v>6270</v>
      </c>
      <c r="D2162" s="6">
        <v>10000</v>
      </c>
      <c r="E2162" s="6">
        <v>85</v>
      </c>
      <c r="F2162" t="s">
        <v>8221</v>
      </c>
      <c r="G2162" t="s">
        <v>8224</v>
      </c>
      <c r="H2162" t="s">
        <v>8246</v>
      </c>
      <c r="I2162">
        <v>1337447105</v>
      </c>
      <c r="J2162">
        <v>1334855105</v>
      </c>
      <c r="K2162" t="b">
        <v>0</v>
      </c>
      <c r="L2162">
        <v>16</v>
      </c>
      <c r="M2162" t="b">
        <v>0</v>
      </c>
      <c r="N2162" t="s">
        <v>8282</v>
      </c>
      <c r="O2162" s="16">
        <f>Table1[[#This Row],[pledged]]/Table1[[#This Row],[goal]]*100</f>
        <v>0.85000000000000009</v>
      </c>
      <c r="P2162" s="6">
        <f>IFERROR(Table1[[#This Row],[pledged]]/Table1[[#This Row],[backers_count]],0)</f>
        <v>5.3125</v>
      </c>
      <c r="Q2162" t="str">
        <f>LEFT(Table1[[#This Row],[Category and Sub-Category]],FIND("/",Table1[[#This Row],[Category and Sub-Category]])-1)</f>
        <v>games</v>
      </c>
      <c r="R2162" t="str">
        <f>RIGHT(Table1[[#This Row],[Category and Sub-Category]],LEN(Table1[[#This Row],[Category and Sub-Category]])-FIND("/",Table1[[#This Row],[Category and Sub-Category]]))</f>
        <v>video games</v>
      </c>
      <c r="S2162" s="14">
        <f>(((Table1[[#This Row],[launched_at]]/60)/60)/24)+DATE(1970,1,1)</f>
        <v>41018.711863425924</v>
      </c>
      <c r="T2162" s="14">
        <f t="shared" si="33"/>
        <v>41048.711863425924</v>
      </c>
    </row>
    <row r="2163" spans="1:20" ht="29" x14ac:dyDescent="0.35">
      <c r="A2163">
        <v>2161</v>
      </c>
      <c r="B2163" s="1" t="s">
        <v>2162</v>
      </c>
      <c r="C2163" s="1" t="s">
        <v>6271</v>
      </c>
      <c r="D2163" s="6">
        <v>400</v>
      </c>
      <c r="E2163" s="6">
        <v>463</v>
      </c>
      <c r="F2163" t="s">
        <v>8219</v>
      </c>
      <c r="G2163" t="s">
        <v>8224</v>
      </c>
      <c r="H2163" t="s">
        <v>8246</v>
      </c>
      <c r="I2163">
        <v>1443040059</v>
      </c>
      <c r="J2163">
        <v>1440448059</v>
      </c>
      <c r="K2163" t="b">
        <v>0</v>
      </c>
      <c r="L2163">
        <v>13</v>
      </c>
      <c r="M2163" t="b">
        <v>1</v>
      </c>
      <c r="N2163" t="s">
        <v>8276</v>
      </c>
      <c r="O2163" s="16">
        <f>Table1[[#This Row],[pledged]]/Table1[[#This Row],[goal]]*100</f>
        <v>115.75</v>
      </c>
      <c r="P2163" s="6">
        <f>IFERROR(Table1[[#This Row],[pledged]]/Table1[[#This Row],[backers_count]],0)</f>
        <v>35.615384615384613</v>
      </c>
      <c r="Q2163" t="str">
        <f>LEFT(Table1[[#This Row],[Category and Sub-Category]],FIND("/",Table1[[#This Row],[Category and Sub-Category]])-1)</f>
        <v>music</v>
      </c>
      <c r="R2163" t="str">
        <f>RIGHT(Table1[[#This Row],[Category and Sub-Category]],LEN(Table1[[#This Row],[Category and Sub-Category]])-FIND("/",Table1[[#This Row],[Category and Sub-Category]]))</f>
        <v>rock</v>
      </c>
      <c r="S2163" s="14">
        <f>(((Table1[[#This Row],[launched_at]]/60)/60)/24)+DATE(1970,1,1)</f>
        <v>42240.852534722217</v>
      </c>
      <c r="T2163" s="14">
        <f t="shared" si="33"/>
        <v>42270.852534722217</v>
      </c>
    </row>
    <row r="2164" spans="1:20" ht="43.5" x14ac:dyDescent="0.35">
      <c r="A2164">
        <v>2162</v>
      </c>
      <c r="B2164" s="1" t="s">
        <v>2163</v>
      </c>
      <c r="C2164" s="1" t="s">
        <v>6272</v>
      </c>
      <c r="D2164" s="6">
        <v>4500</v>
      </c>
      <c r="E2164" s="6">
        <v>5052</v>
      </c>
      <c r="F2164" t="s">
        <v>8219</v>
      </c>
      <c r="G2164" t="s">
        <v>8224</v>
      </c>
      <c r="H2164" t="s">
        <v>8246</v>
      </c>
      <c r="I2164">
        <v>1406226191</v>
      </c>
      <c r="J2164">
        <v>1403547791</v>
      </c>
      <c r="K2164" t="b">
        <v>0</v>
      </c>
      <c r="L2164">
        <v>58</v>
      </c>
      <c r="M2164" t="b">
        <v>1</v>
      </c>
      <c r="N2164" t="s">
        <v>8276</v>
      </c>
      <c r="O2164" s="16">
        <f>Table1[[#This Row],[pledged]]/Table1[[#This Row],[goal]]*100</f>
        <v>112.26666666666667</v>
      </c>
      <c r="P2164" s="6">
        <f>IFERROR(Table1[[#This Row],[pledged]]/Table1[[#This Row],[backers_count]],0)</f>
        <v>87.103448275862064</v>
      </c>
      <c r="Q2164" t="str">
        <f>LEFT(Table1[[#This Row],[Category and Sub-Category]],FIND("/",Table1[[#This Row],[Category and Sub-Category]])-1)</f>
        <v>music</v>
      </c>
      <c r="R2164" t="str">
        <f>RIGHT(Table1[[#This Row],[Category and Sub-Category]],LEN(Table1[[#This Row],[Category and Sub-Category]])-FIND("/",Table1[[#This Row],[Category and Sub-Category]]))</f>
        <v>rock</v>
      </c>
      <c r="S2164" s="14">
        <f>(((Table1[[#This Row],[launched_at]]/60)/60)/24)+DATE(1970,1,1)</f>
        <v>41813.766099537039</v>
      </c>
      <c r="T2164" s="14">
        <f t="shared" si="33"/>
        <v>41844.766099537039</v>
      </c>
    </row>
    <row r="2165" spans="1:20" ht="43.5" x14ac:dyDescent="0.35">
      <c r="A2165">
        <v>2163</v>
      </c>
      <c r="B2165" s="1" t="s">
        <v>2164</v>
      </c>
      <c r="C2165" s="1" t="s">
        <v>6273</v>
      </c>
      <c r="D2165" s="6">
        <v>2500</v>
      </c>
      <c r="E2165" s="6">
        <v>3305</v>
      </c>
      <c r="F2165" t="s">
        <v>8219</v>
      </c>
      <c r="G2165" t="s">
        <v>8224</v>
      </c>
      <c r="H2165" t="s">
        <v>8246</v>
      </c>
      <c r="I2165">
        <v>1433735400</v>
      </c>
      <c r="J2165">
        <v>1429306520</v>
      </c>
      <c r="K2165" t="b">
        <v>0</v>
      </c>
      <c r="L2165">
        <v>44</v>
      </c>
      <c r="M2165" t="b">
        <v>1</v>
      </c>
      <c r="N2165" t="s">
        <v>8276</v>
      </c>
      <c r="O2165" s="16">
        <f>Table1[[#This Row],[pledged]]/Table1[[#This Row],[goal]]*100</f>
        <v>132.20000000000002</v>
      </c>
      <c r="P2165" s="6">
        <f>IFERROR(Table1[[#This Row],[pledged]]/Table1[[#This Row],[backers_count]],0)</f>
        <v>75.11363636363636</v>
      </c>
      <c r="Q2165" t="str">
        <f>LEFT(Table1[[#This Row],[Category and Sub-Category]],FIND("/",Table1[[#This Row],[Category and Sub-Category]])-1)</f>
        <v>music</v>
      </c>
      <c r="R2165" t="str">
        <f>RIGHT(Table1[[#This Row],[Category and Sub-Category]],LEN(Table1[[#This Row],[Category and Sub-Category]])-FIND("/",Table1[[#This Row],[Category and Sub-Category]]))</f>
        <v>rock</v>
      </c>
      <c r="S2165" s="14">
        <f>(((Table1[[#This Row],[launched_at]]/60)/60)/24)+DATE(1970,1,1)</f>
        <v>42111.899537037039</v>
      </c>
      <c r="T2165" s="14">
        <f t="shared" si="33"/>
        <v>42163.159722222219</v>
      </c>
    </row>
    <row r="2166" spans="1:20" ht="29" x14ac:dyDescent="0.35">
      <c r="A2166">
        <v>2164</v>
      </c>
      <c r="B2166" s="1" t="s">
        <v>2165</v>
      </c>
      <c r="C2166" s="1" t="s">
        <v>6274</v>
      </c>
      <c r="D2166" s="6">
        <v>5500</v>
      </c>
      <c r="E2166" s="6">
        <v>5645</v>
      </c>
      <c r="F2166" t="s">
        <v>8219</v>
      </c>
      <c r="G2166" t="s">
        <v>8224</v>
      </c>
      <c r="H2166" t="s">
        <v>8246</v>
      </c>
      <c r="I2166">
        <v>1466827140</v>
      </c>
      <c r="J2166">
        <v>1464196414</v>
      </c>
      <c r="K2166" t="b">
        <v>0</v>
      </c>
      <c r="L2166">
        <v>83</v>
      </c>
      <c r="M2166" t="b">
        <v>1</v>
      </c>
      <c r="N2166" t="s">
        <v>8276</v>
      </c>
      <c r="O2166" s="16">
        <f>Table1[[#This Row],[pledged]]/Table1[[#This Row],[goal]]*100</f>
        <v>102.63636363636364</v>
      </c>
      <c r="P2166" s="6">
        <f>IFERROR(Table1[[#This Row],[pledged]]/Table1[[#This Row],[backers_count]],0)</f>
        <v>68.01204819277109</v>
      </c>
      <c r="Q2166" t="str">
        <f>LEFT(Table1[[#This Row],[Category and Sub-Category]],FIND("/",Table1[[#This Row],[Category and Sub-Category]])-1)</f>
        <v>music</v>
      </c>
      <c r="R2166" t="str">
        <f>RIGHT(Table1[[#This Row],[Category and Sub-Category]],LEN(Table1[[#This Row],[Category and Sub-Category]])-FIND("/",Table1[[#This Row],[Category and Sub-Category]]))</f>
        <v>rock</v>
      </c>
      <c r="S2166" s="14">
        <f>(((Table1[[#This Row],[launched_at]]/60)/60)/24)+DATE(1970,1,1)</f>
        <v>42515.71775462963</v>
      </c>
      <c r="T2166" s="14">
        <f t="shared" si="33"/>
        <v>42546.165972222225</v>
      </c>
    </row>
    <row r="2167" spans="1:20" ht="43.5" x14ac:dyDescent="0.35">
      <c r="A2167">
        <v>2165</v>
      </c>
      <c r="B2167" s="1" t="s">
        <v>2166</v>
      </c>
      <c r="C2167" s="1" t="s">
        <v>6275</v>
      </c>
      <c r="D2167" s="6">
        <v>2500</v>
      </c>
      <c r="E2167" s="6">
        <v>3466</v>
      </c>
      <c r="F2167" t="s">
        <v>8219</v>
      </c>
      <c r="G2167" t="s">
        <v>8230</v>
      </c>
      <c r="H2167" t="s">
        <v>8249</v>
      </c>
      <c r="I2167">
        <v>1460127635</v>
      </c>
      <c r="J2167">
        <v>1457539235</v>
      </c>
      <c r="K2167" t="b">
        <v>0</v>
      </c>
      <c r="L2167">
        <v>117</v>
      </c>
      <c r="M2167" t="b">
        <v>1</v>
      </c>
      <c r="N2167" t="s">
        <v>8276</v>
      </c>
      <c r="O2167" s="16">
        <f>Table1[[#This Row],[pledged]]/Table1[[#This Row],[goal]]*100</f>
        <v>138.64000000000001</v>
      </c>
      <c r="P2167" s="6">
        <f>IFERROR(Table1[[#This Row],[pledged]]/Table1[[#This Row],[backers_count]],0)</f>
        <v>29.623931623931625</v>
      </c>
      <c r="Q2167" t="str">
        <f>LEFT(Table1[[#This Row],[Category and Sub-Category]],FIND("/",Table1[[#This Row],[Category and Sub-Category]])-1)</f>
        <v>music</v>
      </c>
      <c r="R2167" t="str">
        <f>RIGHT(Table1[[#This Row],[Category and Sub-Category]],LEN(Table1[[#This Row],[Category and Sub-Category]])-FIND("/",Table1[[#This Row],[Category and Sub-Category]]))</f>
        <v>rock</v>
      </c>
      <c r="S2167" s="14">
        <f>(((Table1[[#This Row],[launched_at]]/60)/60)/24)+DATE(1970,1,1)</f>
        <v>42438.667071759264</v>
      </c>
      <c r="T2167" s="14">
        <f t="shared" si="33"/>
        <v>42468.625405092593</v>
      </c>
    </row>
    <row r="2168" spans="1:20" ht="58" x14ac:dyDescent="0.35">
      <c r="A2168">
        <v>2166</v>
      </c>
      <c r="B2168" s="1" t="s">
        <v>2167</v>
      </c>
      <c r="C2168" s="1" t="s">
        <v>6276</v>
      </c>
      <c r="D2168" s="6">
        <v>2000</v>
      </c>
      <c r="E2168" s="6">
        <v>2932</v>
      </c>
      <c r="F2168" t="s">
        <v>8219</v>
      </c>
      <c r="G2168" t="s">
        <v>8224</v>
      </c>
      <c r="H2168" t="s">
        <v>8246</v>
      </c>
      <c r="I2168">
        <v>1417813618</v>
      </c>
      <c r="J2168">
        <v>1413922018</v>
      </c>
      <c r="K2168" t="b">
        <v>0</v>
      </c>
      <c r="L2168">
        <v>32</v>
      </c>
      <c r="M2168" t="b">
        <v>1</v>
      </c>
      <c r="N2168" t="s">
        <v>8276</v>
      </c>
      <c r="O2168" s="16">
        <f>Table1[[#This Row],[pledged]]/Table1[[#This Row],[goal]]*100</f>
        <v>146.6</v>
      </c>
      <c r="P2168" s="6">
        <f>IFERROR(Table1[[#This Row],[pledged]]/Table1[[#This Row],[backers_count]],0)</f>
        <v>91.625</v>
      </c>
      <c r="Q2168" t="str">
        <f>LEFT(Table1[[#This Row],[Category and Sub-Category]],FIND("/",Table1[[#This Row],[Category and Sub-Category]])-1)</f>
        <v>music</v>
      </c>
      <c r="R2168" t="str">
        <f>RIGHT(Table1[[#This Row],[Category and Sub-Category]],LEN(Table1[[#This Row],[Category and Sub-Category]])-FIND("/",Table1[[#This Row],[Category and Sub-Category]]))</f>
        <v>rock</v>
      </c>
      <c r="S2168" s="14">
        <f>(((Table1[[#This Row],[launched_at]]/60)/60)/24)+DATE(1970,1,1)</f>
        <v>41933.838171296295</v>
      </c>
      <c r="T2168" s="14">
        <f t="shared" si="33"/>
        <v>41978.879837962959</v>
      </c>
    </row>
    <row r="2169" spans="1:20" ht="29" x14ac:dyDescent="0.35">
      <c r="A2169">
        <v>2167</v>
      </c>
      <c r="B2169" s="1" t="s">
        <v>2168</v>
      </c>
      <c r="C2169" s="1" t="s">
        <v>6277</v>
      </c>
      <c r="D2169" s="6">
        <v>150</v>
      </c>
      <c r="E2169" s="6">
        <v>180</v>
      </c>
      <c r="F2169" t="s">
        <v>8219</v>
      </c>
      <c r="G2169" t="s">
        <v>8224</v>
      </c>
      <c r="H2169" t="s">
        <v>8246</v>
      </c>
      <c r="I2169">
        <v>1347672937</v>
      </c>
      <c r="J2169">
        <v>1346463337</v>
      </c>
      <c r="K2169" t="b">
        <v>0</v>
      </c>
      <c r="L2169">
        <v>8</v>
      </c>
      <c r="M2169" t="b">
        <v>1</v>
      </c>
      <c r="N2169" t="s">
        <v>8276</v>
      </c>
      <c r="O2169" s="16">
        <f>Table1[[#This Row],[pledged]]/Table1[[#This Row],[goal]]*100</f>
        <v>120</v>
      </c>
      <c r="P2169" s="6">
        <f>IFERROR(Table1[[#This Row],[pledged]]/Table1[[#This Row],[backers_count]],0)</f>
        <v>22.5</v>
      </c>
      <c r="Q2169" t="str">
        <f>LEFT(Table1[[#This Row],[Category and Sub-Category]],FIND("/",Table1[[#This Row],[Category and Sub-Category]])-1)</f>
        <v>music</v>
      </c>
      <c r="R2169" t="str">
        <f>RIGHT(Table1[[#This Row],[Category and Sub-Category]],LEN(Table1[[#This Row],[Category and Sub-Category]])-FIND("/",Table1[[#This Row],[Category and Sub-Category]]))</f>
        <v>rock</v>
      </c>
      <c r="S2169" s="14">
        <f>(((Table1[[#This Row],[launched_at]]/60)/60)/24)+DATE(1970,1,1)</f>
        <v>41153.066400462965</v>
      </c>
      <c r="T2169" s="14">
        <f t="shared" si="33"/>
        <v>41167.066400462965</v>
      </c>
    </row>
    <row r="2170" spans="1:20" ht="43.5" x14ac:dyDescent="0.35">
      <c r="A2170">
        <v>2168</v>
      </c>
      <c r="B2170" s="1" t="s">
        <v>2169</v>
      </c>
      <c r="C2170" s="1" t="s">
        <v>6278</v>
      </c>
      <c r="D2170" s="6">
        <v>18000</v>
      </c>
      <c r="E2170" s="6">
        <v>21884.69</v>
      </c>
      <c r="F2170" t="s">
        <v>8219</v>
      </c>
      <c r="G2170" t="s">
        <v>8224</v>
      </c>
      <c r="H2170" t="s">
        <v>8246</v>
      </c>
      <c r="I2170">
        <v>1486702800</v>
      </c>
      <c r="J2170">
        <v>1484058261</v>
      </c>
      <c r="K2170" t="b">
        <v>0</v>
      </c>
      <c r="L2170">
        <v>340</v>
      </c>
      <c r="M2170" t="b">
        <v>1</v>
      </c>
      <c r="N2170" t="s">
        <v>8276</v>
      </c>
      <c r="O2170" s="16">
        <f>Table1[[#This Row],[pledged]]/Table1[[#This Row],[goal]]*100</f>
        <v>121.5816111111111</v>
      </c>
      <c r="P2170" s="6">
        <f>IFERROR(Table1[[#This Row],[pledged]]/Table1[[#This Row],[backers_count]],0)</f>
        <v>64.366735294117646</v>
      </c>
      <c r="Q2170" t="str">
        <f>LEFT(Table1[[#This Row],[Category and Sub-Category]],FIND("/",Table1[[#This Row],[Category and Sub-Category]])-1)</f>
        <v>music</v>
      </c>
      <c r="R2170" t="str">
        <f>RIGHT(Table1[[#This Row],[Category and Sub-Category]],LEN(Table1[[#This Row],[Category and Sub-Category]])-FIND("/",Table1[[#This Row],[Category and Sub-Category]]))</f>
        <v>rock</v>
      </c>
      <c r="S2170" s="14">
        <f>(((Table1[[#This Row],[launched_at]]/60)/60)/24)+DATE(1970,1,1)</f>
        <v>42745.600243055553</v>
      </c>
      <c r="T2170" s="14">
        <f t="shared" si="33"/>
        <v>42776.208333333328</v>
      </c>
    </row>
    <row r="2171" spans="1:20" ht="58" x14ac:dyDescent="0.35">
      <c r="A2171">
        <v>2169</v>
      </c>
      <c r="B2171" s="1" t="s">
        <v>2170</v>
      </c>
      <c r="C2171" s="1" t="s">
        <v>6279</v>
      </c>
      <c r="D2171" s="6">
        <v>153</v>
      </c>
      <c r="E2171" s="6">
        <v>153</v>
      </c>
      <c r="F2171" t="s">
        <v>8219</v>
      </c>
      <c r="G2171" t="s">
        <v>8224</v>
      </c>
      <c r="H2171" t="s">
        <v>8246</v>
      </c>
      <c r="I2171">
        <v>1488473351</v>
      </c>
      <c r="J2171">
        <v>1488214151</v>
      </c>
      <c r="K2171" t="b">
        <v>0</v>
      </c>
      <c r="L2171">
        <v>7</v>
      </c>
      <c r="M2171" t="b">
        <v>1</v>
      </c>
      <c r="N2171" t="s">
        <v>8276</v>
      </c>
      <c r="O2171" s="16">
        <f>Table1[[#This Row],[pledged]]/Table1[[#This Row],[goal]]*100</f>
        <v>100</v>
      </c>
      <c r="P2171" s="6">
        <f>IFERROR(Table1[[#This Row],[pledged]]/Table1[[#This Row],[backers_count]],0)</f>
        <v>21.857142857142858</v>
      </c>
      <c r="Q2171" t="str">
        <f>LEFT(Table1[[#This Row],[Category and Sub-Category]],FIND("/",Table1[[#This Row],[Category and Sub-Category]])-1)</f>
        <v>music</v>
      </c>
      <c r="R2171" t="str">
        <f>RIGHT(Table1[[#This Row],[Category and Sub-Category]],LEN(Table1[[#This Row],[Category and Sub-Category]])-FIND("/",Table1[[#This Row],[Category and Sub-Category]]))</f>
        <v>rock</v>
      </c>
      <c r="S2171" s="14">
        <f>(((Table1[[#This Row],[launched_at]]/60)/60)/24)+DATE(1970,1,1)</f>
        <v>42793.700821759259</v>
      </c>
      <c r="T2171" s="14">
        <f t="shared" si="33"/>
        <v>42796.700821759259</v>
      </c>
    </row>
    <row r="2172" spans="1:20" ht="43.5" x14ac:dyDescent="0.35">
      <c r="A2172">
        <v>2170</v>
      </c>
      <c r="B2172" s="1" t="s">
        <v>2171</v>
      </c>
      <c r="C2172" s="1" t="s">
        <v>6280</v>
      </c>
      <c r="D2172" s="6">
        <v>350</v>
      </c>
      <c r="E2172" s="6">
        <v>633</v>
      </c>
      <c r="F2172" t="s">
        <v>8219</v>
      </c>
      <c r="G2172" t="s">
        <v>8224</v>
      </c>
      <c r="H2172" t="s">
        <v>8246</v>
      </c>
      <c r="I2172">
        <v>1440266422</v>
      </c>
      <c r="J2172">
        <v>1436810422</v>
      </c>
      <c r="K2172" t="b">
        <v>0</v>
      </c>
      <c r="L2172">
        <v>19</v>
      </c>
      <c r="M2172" t="b">
        <v>1</v>
      </c>
      <c r="N2172" t="s">
        <v>8276</v>
      </c>
      <c r="O2172" s="16">
        <f>Table1[[#This Row],[pledged]]/Table1[[#This Row],[goal]]*100</f>
        <v>180.85714285714286</v>
      </c>
      <c r="P2172" s="6">
        <f>IFERROR(Table1[[#This Row],[pledged]]/Table1[[#This Row],[backers_count]],0)</f>
        <v>33.315789473684212</v>
      </c>
      <c r="Q2172" t="str">
        <f>LEFT(Table1[[#This Row],[Category and Sub-Category]],FIND("/",Table1[[#This Row],[Category and Sub-Category]])-1)</f>
        <v>music</v>
      </c>
      <c r="R2172" t="str">
        <f>RIGHT(Table1[[#This Row],[Category and Sub-Category]],LEN(Table1[[#This Row],[Category and Sub-Category]])-FIND("/",Table1[[#This Row],[Category and Sub-Category]]))</f>
        <v>rock</v>
      </c>
      <c r="S2172" s="14">
        <f>(((Table1[[#This Row],[launched_at]]/60)/60)/24)+DATE(1970,1,1)</f>
        <v>42198.750254629631</v>
      </c>
      <c r="T2172" s="14">
        <f t="shared" si="33"/>
        <v>42238.750254629631</v>
      </c>
    </row>
    <row r="2173" spans="1:20" ht="43.5" x14ac:dyDescent="0.35">
      <c r="A2173">
        <v>2171</v>
      </c>
      <c r="B2173" s="1" t="s">
        <v>2172</v>
      </c>
      <c r="C2173" s="1" t="s">
        <v>6281</v>
      </c>
      <c r="D2173" s="6">
        <v>4000</v>
      </c>
      <c r="E2173" s="6">
        <v>4243</v>
      </c>
      <c r="F2173" t="s">
        <v>8219</v>
      </c>
      <c r="G2173" t="s">
        <v>8224</v>
      </c>
      <c r="H2173" t="s">
        <v>8246</v>
      </c>
      <c r="I2173">
        <v>1434949200</v>
      </c>
      <c r="J2173">
        <v>1431903495</v>
      </c>
      <c r="K2173" t="b">
        <v>0</v>
      </c>
      <c r="L2173">
        <v>47</v>
      </c>
      <c r="M2173" t="b">
        <v>1</v>
      </c>
      <c r="N2173" t="s">
        <v>8276</v>
      </c>
      <c r="O2173" s="16">
        <f>Table1[[#This Row],[pledged]]/Table1[[#This Row],[goal]]*100</f>
        <v>106.075</v>
      </c>
      <c r="P2173" s="6">
        <f>IFERROR(Table1[[#This Row],[pledged]]/Table1[[#This Row],[backers_count]],0)</f>
        <v>90.276595744680847</v>
      </c>
      <c r="Q2173" t="str">
        <f>LEFT(Table1[[#This Row],[Category and Sub-Category]],FIND("/",Table1[[#This Row],[Category and Sub-Category]])-1)</f>
        <v>music</v>
      </c>
      <c r="R2173" t="str">
        <f>RIGHT(Table1[[#This Row],[Category and Sub-Category]],LEN(Table1[[#This Row],[Category and Sub-Category]])-FIND("/",Table1[[#This Row],[Category and Sub-Category]]))</f>
        <v>rock</v>
      </c>
      <c r="S2173" s="14">
        <f>(((Table1[[#This Row],[launched_at]]/60)/60)/24)+DATE(1970,1,1)</f>
        <v>42141.95711805555</v>
      </c>
      <c r="T2173" s="14">
        <f t="shared" si="33"/>
        <v>42177.208333333328</v>
      </c>
    </row>
    <row r="2174" spans="1:20" ht="43.5" x14ac:dyDescent="0.35">
      <c r="A2174">
        <v>2172</v>
      </c>
      <c r="B2174" s="1" t="s">
        <v>2173</v>
      </c>
      <c r="C2174" s="1" t="s">
        <v>6282</v>
      </c>
      <c r="D2174" s="6">
        <v>1000</v>
      </c>
      <c r="E2174" s="6">
        <v>1000</v>
      </c>
      <c r="F2174" t="s">
        <v>8219</v>
      </c>
      <c r="G2174" t="s">
        <v>8224</v>
      </c>
      <c r="H2174" t="s">
        <v>8246</v>
      </c>
      <c r="I2174">
        <v>1429365320</v>
      </c>
      <c r="J2174">
        <v>1426773320</v>
      </c>
      <c r="K2174" t="b">
        <v>0</v>
      </c>
      <c r="L2174">
        <v>13</v>
      </c>
      <c r="M2174" t="b">
        <v>1</v>
      </c>
      <c r="N2174" t="s">
        <v>8276</v>
      </c>
      <c r="O2174" s="16">
        <f>Table1[[#This Row],[pledged]]/Table1[[#This Row],[goal]]*100</f>
        <v>100</v>
      </c>
      <c r="P2174" s="6">
        <f>IFERROR(Table1[[#This Row],[pledged]]/Table1[[#This Row],[backers_count]],0)</f>
        <v>76.92307692307692</v>
      </c>
      <c r="Q2174" t="str">
        <f>LEFT(Table1[[#This Row],[Category and Sub-Category]],FIND("/",Table1[[#This Row],[Category and Sub-Category]])-1)</f>
        <v>music</v>
      </c>
      <c r="R2174" t="str">
        <f>RIGHT(Table1[[#This Row],[Category and Sub-Category]],LEN(Table1[[#This Row],[Category and Sub-Category]])-FIND("/",Table1[[#This Row],[Category and Sub-Category]]))</f>
        <v>rock</v>
      </c>
      <c r="S2174" s="14">
        <f>(((Table1[[#This Row],[launched_at]]/60)/60)/24)+DATE(1970,1,1)</f>
        <v>42082.580092592587</v>
      </c>
      <c r="T2174" s="14">
        <f t="shared" si="33"/>
        <v>42112.580092592587</v>
      </c>
    </row>
    <row r="2175" spans="1:20" ht="43.5" x14ac:dyDescent="0.35">
      <c r="A2175">
        <v>2173</v>
      </c>
      <c r="B2175" s="1" t="s">
        <v>2174</v>
      </c>
      <c r="C2175" s="1" t="s">
        <v>6283</v>
      </c>
      <c r="D2175" s="6">
        <v>4200</v>
      </c>
      <c r="E2175" s="6">
        <v>5331</v>
      </c>
      <c r="F2175" t="s">
        <v>8219</v>
      </c>
      <c r="G2175" t="s">
        <v>8224</v>
      </c>
      <c r="H2175" t="s">
        <v>8246</v>
      </c>
      <c r="I2175">
        <v>1378785540</v>
      </c>
      <c r="J2175">
        <v>1376066243</v>
      </c>
      <c r="K2175" t="b">
        <v>0</v>
      </c>
      <c r="L2175">
        <v>90</v>
      </c>
      <c r="M2175" t="b">
        <v>1</v>
      </c>
      <c r="N2175" t="s">
        <v>8276</v>
      </c>
      <c r="O2175" s="16">
        <f>Table1[[#This Row],[pledged]]/Table1[[#This Row],[goal]]*100</f>
        <v>126.92857142857143</v>
      </c>
      <c r="P2175" s="6">
        <f>IFERROR(Table1[[#This Row],[pledged]]/Table1[[#This Row],[backers_count]],0)</f>
        <v>59.233333333333334</v>
      </c>
      <c r="Q2175" t="str">
        <f>LEFT(Table1[[#This Row],[Category and Sub-Category]],FIND("/",Table1[[#This Row],[Category and Sub-Category]])-1)</f>
        <v>music</v>
      </c>
      <c r="R2175" t="str">
        <f>RIGHT(Table1[[#This Row],[Category and Sub-Category]],LEN(Table1[[#This Row],[Category and Sub-Category]])-FIND("/",Table1[[#This Row],[Category and Sub-Category]]))</f>
        <v>rock</v>
      </c>
      <c r="S2175" s="14">
        <f>(((Table1[[#This Row],[launched_at]]/60)/60)/24)+DATE(1970,1,1)</f>
        <v>41495.692627314813</v>
      </c>
      <c r="T2175" s="14">
        <f t="shared" si="33"/>
        <v>41527.165972222225</v>
      </c>
    </row>
    <row r="2176" spans="1:20" ht="58" x14ac:dyDescent="0.35">
      <c r="A2176">
        <v>2174</v>
      </c>
      <c r="B2176" s="1" t="s">
        <v>2175</v>
      </c>
      <c r="C2176" s="1" t="s">
        <v>6284</v>
      </c>
      <c r="D2176" s="6">
        <v>4000</v>
      </c>
      <c r="E2176" s="6">
        <v>4119</v>
      </c>
      <c r="F2176" t="s">
        <v>8219</v>
      </c>
      <c r="G2176" t="s">
        <v>8225</v>
      </c>
      <c r="H2176" t="s">
        <v>8247</v>
      </c>
      <c r="I2176">
        <v>1462453307</v>
      </c>
      <c r="J2176">
        <v>1459861307</v>
      </c>
      <c r="K2176" t="b">
        <v>0</v>
      </c>
      <c r="L2176">
        <v>63</v>
      </c>
      <c r="M2176" t="b">
        <v>1</v>
      </c>
      <c r="N2176" t="s">
        <v>8276</v>
      </c>
      <c r="O2176" s="16">
        <f>Table1[[#This Row],[pledged]]/Table1[[#This Row],[goal]]*100</f>
        <v>102.97499999999999</v>
      </c>
      <c r="P2176" s="6">
        <f>IFERROR(Table1[[#This Row],[pledged]]/Table1[[#This Row],[backers_count]],0)</f>
        <v>65.38095238095238</v>
      </c>
      <c r="Q2176" t="str">
        <f>LEFT(Table1[[#This Row],[Category and Sub-Category]],FIND("/",Table1[[#This Row],[Category and Sub-Category]])-1)</f>
        <v>music</v>
      </c>
      <c r="R2176" t="str">
        <f>RIGHT(Table1[[#This Row],[Category and Sub-Category]],LEN(Table1[[#This Row],[Category and Sub-Category]])-FIND("/",Table1[[#This Row],[Category and Sub-Category]]))</f>
        <v>rock</v>
      </c>
      <c r="S2176" s="14">
        <f>(((Table1[[#This Row],[launched_at]]/60)/60)/24)+DATE(1970,1,1)</f>
        <v>42465.542905092589</v>
      </c>
      <c r="T2176" s="14">
        <f t="shared" si="33"/>
        <v>42495.542905092589</v>
      </c>
    </row>
    <row r="2177" spans="1:20" ht="43.5" x14ac:dyDescent="0.35">
      <c r="A2177">
        <v>2175</v>
      </c>
      <c r="B2177" s="1" t="s">
        <v>2176</v>
      </c>
      <c r="C2177" s="1" t="s">
        <v>6285</v>
      </c>
      <c r="D2177" s="6">
        <v>700</v>
      </c>
      <c r="E2177" s="6">
        <v>1750</v>
      </c>
      <c r="F2177" t="s">
        <v>8219</v>
      </c>
      <c r="G2177" t="s">
        <v>8224</v>
      </c>
      <c r="H2177" t="s">
        <v>8246</v>
      </c>
      <c r="I2177">
        <v>1469059986</v>
      </c>
      <c r="J2177">
        <v>1468455186</v>
      </c>
      <c r="K2177" t="b">
        <v>0</v>
      </c>
      <c r="L2177">
        <v>26</v>
      </c>
      <c r="M2177" t="b">
        <v>1</v>
      </c>
      <c r="N2177" t="s">
        <v>8276</v>
      </c>
      <c r="O2177" s="16">
        <f>Table1[[#This Row],[pledged]]/Table1[[#This Row],[goal]]*100</f>
        <v>250</v>
      </c>
      <c r="P2177" s="6">
        <f>IFERROR(Table1[[#This Row],[pledged]]/Table1[[#This Row],[backers_count]],0)</f>
        <v>67.307692307692307</v>
      </c>
      <c r="Q2177" t="str">
        <f>LEFT(Table1[[#This Row],[Category and Sub-Category]],FIND("/",Table1[[#This Row],[Category and Sub-Category]])-1)</f>
        <v>music</v>
      </c>
      <c r="R2177" t="str">
        <f>RIGHT(Table1[[#This Row],[Category and Sub-Category]],LEN(Table1[[#This Row],[Category and Sub-Category]])-FIND("/",Table1[[#This Row],[Category and Sub-Category]]))</f>
        <v>rock</v>
      </c>
      <c r="S2177" s="14">
        <f>(((Table1[[#This Row],[launched_at]]/60)/60)/24)+DATE(1970,1,1)</f>
        <v>42565.009097222224</v>
      </c>
      <c r="T2177" s="14">
        <f t="shared" si="33"/>
        <v>42572.009097222224</v>
      </c>
    </row>
    <row r="2178" spans="1:20" ht="43.5" x14ac:dyDescent="0.35">
      <c r="A2178">
        <v>2176</v>
      </c>
      <c r="B2178" s="1" t="s">
        <v>2177</v>
      </c>
      <c r="C2178" s="1" t="s">
        <v>6286</v>
      </c>
      <c r="D2178" s="6">
        <v>5000</v>
      </c>
      <c r="E2178" s="6">
        <v>6301</v>
      </c>
      <c r="F2178" t="s">
        <v>8219</v>
      </c>
      <c r="G2178" t="s">
        <v>8224</v>
      </c>
      <c r="H2178" t="s">
        <v>8246</v>
      </c>
      <c r="I2178">
        <v>1430579509</v>
      </c>
      <c r="J2178">
        <v>1427987509</v>
      </c>
      <c r="K2178" t="b">
        <v>0</v>
      </c>
      <c r="L2178">
        <v>71</v>
      </c>
      <c r="M2178" t="b">
        <v>1</v>
      </c>
      <c r="N2178" t="s">
        <v>8276</v>
      </c>
      <c r="O2178" s="16">
        <f>Table1[[#This Row],[pledged]]/Table1[[#This Row],[goal]]*100</f>
        <v>126.02</v>
      </c>
      <c r="P2178" s="6">
        <f>IFERROR(Table1[[#This Row],[pledged]]/Table1[[#This Row],[backers_count]],0)</f>
        <v>88.74647887323944</v>
      </c>
      <c r="Q2178" t="str">
        <f>LEFT(Table1[[#This Row],[Category and Sub-Category]],FIND("/",Table1[[#This Row],[Category and Sub-Category]])-1)</f>
        <v>music</v>
      </c>
      <c r="R2178" t="str">
        <f>RIGHT(Table1[[#This Row],[Category and Sub-Category]],LEN(Table1[[#This Row],[Category and Sub-Category]])-FIND("/",Table1[[#This Row],[Category and Sub-Category]]))</f>
        <v>rock</v>
      </c>
      <c r="S2178" s="14">
        <f>(((Table1[[#This Row],[launched_at]]/60)/60)/24)+DATE(1970,1,1)</f>
        <v>42096.633206018523</v>
      </c>
      <c r="T2178" s="14">
        <f t="shared" ref="T2178:T2241" si="34">(((I2178/60)/60)/24)+DATE(1970,1,1)</f>
        <v>42126.633206018523</v>
      </c>
    </row>
    <row r="2179" spans="1:20" ht="72.5" x14ac:dyDescent="0.35">
      <c r="A2179">
        <v>2177</v>
      </c>
      <c r="B2179" s="1" t="s">
        <v>2178</v>
      </c>
      <c r="C2179" s="1" t="s">
        <v>6287</v>
      </c>
      <c r="D2179" s="6">
        <v>2500</v>
      </c>
      <c r="E2179" s="6">
        <v>2503</v>
      </c>
      <c r="F2179" t="s">
        <v>8219</v>
      </c>
      <c r="G2179" t="s">
        <v>8224</v>
      </c>
      <c r="H2179" t="s">
        <v>8246</v>
      </c>
      <c r="I2179">
        <v>1465192867</v>
      </c>
      <c r="J2179">
        <v>1463032867</v>
      </c>
      <c r="K2179" t="b">
        <v>0</v>
      </c>
      <c r="L2179">
        <v>38</v>
      </c>
      <c r="M2179" t="b">
        <v>1</v>
      </c>
      <c r="N2179" t="s">
        <v>8276</v>
      </c>
      <c r="O2179" s="16">
        <f>Table1[[#This Row],[pledged]]/Table1[[#This Row],[goal]]*100</f>
        <v>100.12</v>
      </c>
      <c r="P2179" s="6">
        <f>IFERROR(Table1[[#This Row],[pledged]]/Table1[[#This Row],[backers_count]],0)</f>
        <v>65.868421052631575</v>
      </c>
      <c r="Q2179" t="str">
        <f>LEFT(Table1[[#This Row],[Category and Sub-Category]],FIND("/",Table1[[#This Row],[Category and Sub-Category]])-1)</f>
        <v>music</v>
      </c>
      <c r="R2179" t="str">
        <f>RIGHT(Table1[[#This Row],[Category and Sub-Category]],LEN(Table1[[#This Row],[Category and Sub-Category]])-FIND("/",Table1[[#This Row],[Category and Sub-Category]]))</f>
        <v>rock</v>
      </c>
      <c r="S2179" s="14">
        <f>(((Table1[[#This Row],[launched_at]]/60)/60)/24)+DATE(1970,1,1)</f>
        <v>42502.250775462962</v>
      </c>
      <c r="T2179" s="14">
        <f t="shared" si="34"/>
        <v>42527.250775462962</v>
      </c>
    </row>
    <row r="2180" spans="1:20" ht="43.5" x14ac:dyDescent="0.35">
      <c r="A2180">
        <v>2178</v>
      </c>
      <c r="B2180" s="1" t="s">
        <v>2179</v>
      </c>
      <c r="C2180" s="1" t="s">
        <v>6288</v>
      </c>
      <c r="D2180" s="6">
        <v>25000</v>
      </c>
      <c r="E2180" s="6">
        <v>34660</v>
      </c>
      <c r="F2180" t="s">
        <v>8219</v>
      </c>
      <c r="G2180" t="s">
        <v>8224</v>
      </c>
      <c r="H2180" t="s">
        <v>8246</v>
      </c>
      <c r="I2180">
        <v>1484752597</v>
      </c>
      <c r="J2180">
        <v>1482160597</v>
      </c>
      <c r="K2180" t="b">
        <v>0</v>
      </c>
      <c r="L2180">
        <v>859</v>
      </c>
      <c r="M2180" t="b">
        <v>1</v>
      </c>
      <c r="N2180" t="s">
        <v>8276</v>
      </c>
      <c r="O2180" s="16">
        <f>Table1[[#This Row],[pledged]]/Table1[[#This Row],[goal]]*100</f>
        <v>138.64000000000001</v>
      </c>
      <c r="P2180" s="6">
        <f>IFERROR(Table1[[#This Row],[pledged]]/Table1[[#This Row],[backers_count]],0)</f>
        <v>40.349243306169967</v>
      </c>
      <c r="Q2180" t="str">
        <f>LEFT(Table1[[#This Row],[Category and Sub-Category]],FIND("/",Table1[[#This Row],[Category and Sub-Category]])-1)</f>
        <v>music</v>
      </c>
      <c r="R2180" t="str">
        <f>RIGHT(Table1[[#This Row],[Category and Sub-Category]],LEN(Table1[[#This Row],[Category and Sub-Category]])-FIND("/",Table1[[#This Row],[Category and Sub-Category]]))</f>
        <v>rock</v>
      </c>
      <c r="S2180" s="14">
        <f>(((Table1[[#This Row],[launched_at]]/60)/60)/24)+DATE(1970,1,1)</f>
        <v>42723.63653935185</v>
      </c>
      <c r="T2180" s="14">
        <f t="shared" si="34"/>
        <v>42753.63653935185</v>
      </c>
    </row>
    <row r="2181" spans="1:20" ht="43.5" x14ac:dyDescent="0.35">
      <c r="A2181">
        <v>2179</v>
      </c>
      <c r="B2181" s="1" t="s">
        <v>2180</v>
      </c>
      <c r="C2181" s="1" t="s">
        <v>6289</v>
      </c>
      <c r="D2181" s="6">
        <v>1000</v>
      </c>
      <c r="E2181" s="6">
        <v>1614</v>
      </c>
      <c r="F2181" t="s">
        <v>8219</v>
      </c>
      <c r="G2181" t="s">
        <v>8224</v>
      </c>
      <c r="H2181" t="s">
        <v>8246</v>
      </c>
      <c r="I2181">
        <v>1428725192</v>
      </c>
      <c r="J2181">
        <v>1426133192</v>
      </c>
      <c r="K2181" t="b">
        <v>0</v>
      </c>
      <c r="L2181">
        <v>21</v>
      </c>
      <c r="M2181" t="b">
        <v>1</v>
      </c>
      <c r="N2181" t="s">
        <v>8276</v>
      </c>
      <c r="O2181" s="16">
        <f>Table1[[#This Row],[pledged]]/Table1[[#This Row],[goal]]*100</f>
        <v>161.4</v>
      </c>
      <c r="P2181" s="6">
        <f>IFERROR(Table1[[#This Row],[pledged]]/Table1[[#This Row],[backers_count]],0)</f>
        <v>76.857142857142861</v>
      </c>
      <c r="Q2181" t="str">
        <f>LEFT(Table1[[#This Row],[Category and Sub-Category]],FIND("/",Table1[[#This Row],[Category and Sub-Category]])-1)</f>
        <v>music</v>
      </c>
      <c r="R2181" t="str">
        <f>RIGHT(Table1[[#This Row],[Category and Sub-Category]],LEN(Table1[[#This Row],[Category and Sub-Category]])-FIND("/",Table1[[#This Row],[Category and Sub-Category]]))</f>
        <v>rock</v>
      </c>
      <c r="S2181" s="14">
        <f>(((Table1[[#This Row],[launched_at]]/60)/60)/24)+DATE(1970,1,1)</f>
        <v>42075.171203703707</v>
      </c>
      <c r="T2181" s="14">
        <f t="shared" si="34"/>
        <v>42105.171203703707</v>
      </c>
    </row>
    <row r="2182" spans="1:20" ht="29" x14ac:dyDescent="0.35">
      <c r="A2182">
        <v>2180</v>
      </c>
      <c r="B2182" s="1" t="s">
        <v>2181</v>
      </c>
      <c r="C2182" s="1" t="s">
        <v>6290</v>
      </c>
      <c r="D2182" s="6">
        <v>5000</v>
      </c>
      <c r="E2182" s="6">
        <v>5359.21</v>
      </c>
      <c r="F2182" t="s">
        <v>8219</v>
      </c>
      <c r="G2182" t="s">
        <v>8224</v>
      </c>
      <c r="H2182" t="s">
        <v>8246</v>
      </c>
      <c r="I2182">
        <v>1447434268</v>
      </c>
      <c r="J2182">
        <v>1443801868</v>
      </c>
      <c r="K2182" t="b">
        <v>0</v>
      </c>
      <c r="L2182">
        <v>78</v>
      </c>
      <c r="M2182" t="b">
        <v>1</v>
      </c>
      <c r="N2182" t="s">
        <v>8276</v>
      </c>
      <c r="O2182" s="16">
        <f>Table1[[#This Row],[pledged]]/Table1[[#This Row],[goal]]*100</f>
        <v>107.18419999999999</v>
      </c>
      <c r="P2182" s="6">
        <f>IFERROR(Table1[[#This Row],[pledged]]/Table1[[#This Row],[backers_count]],0)</f>
        <v>68.707820512820518</v>
      </c>
      <c r="Q2182" t="str">
        <f>LEFT(Table1[[#This Row],[Category and Sub-Category]],FIND("/",Table1[[#This Row],[Category and Sub-Category]])-1)</f>
        <v>music</v>
      </c>
      <c r="R2182" t="str">
        <f>RIGHT(Table1[[#This Row],[Category and Sub-Category]],LEN(Table1[[#This Row],[Category and Sub-Category]])-FIND("/",Table1[[#This Row],[Category and Sub-Category]]))</f>
        <v>rock</v>
      </c>
      <c r="S2182" s="14">
        <f>(((Table1[[#This Row],[launched_at]]/60)/60)/24)+DATE(1970,1,1)</f>
        <v>42279.669768518521</v>
      </c>
      <c r="T2182" s="14">
        <f t="shared" si="34"/>
        <v>42321.711435185185</v>
      </c>
    </row>
    <row r="2183" spans="1:20" ht="58" x14ac:dyDescent="0.35">
      <c r="A2183">
        <v>2181</v>
      </c>
      <c r="B2183" s="1" t="s">
        <v>2182</v>
      </c>
      <c r="C2183" s="1" t="s">
        <v>6291</v>
      </c>
      <c r="D2183" s="6">
        <v>2000</v>
      </c>
      <c r="E2183" s="6">
        <v>3062</v>
      </c>
      <c r="F2183" t="s">
        <v>8219</v>
      </c>
      <c r="G2183" t="s">
        <v>8224</v>
      </c>
      <c r="H2183" t="s">
        <v>8246</v>
      </c>
      <c r="I2183">
        <v>1487635653</v>
      </c>
      <c r="J2183">
        <v>1486426053</v>
      </c>
      <c r="K2183" t="b">
        <v>0</v>
      </c>
      <c r="L2183">
        <v>53</v>
      </c>
      <c r="M2183" t="b">
        <v>1</v>
      </c>
      <c r="N2183" t="s">
        <v>8297</v>
      </c>
      <c r="O2183" s="16">
        <f>Table1[[#This Row],[pledged]]/Table1[[#This Row],[goal]]*100</f>
        <v>153.1</v>
      </c>
      <c r="P2183" s="6">
        <f>IFERROR(Table1[[#This Row],[pledged]]/Table1[[#This Row],[backers_count]],0)</f>
        <v>57.773584905660378</v>
      </c>
      <c r="Q2183" t="str">
        <f>LEFT(Table1[[#This Row],[Category and Sub-Category]],FIND("/",Table1[[#This Row],[Category and Sub-Category]])-1)</f>
        <v>games</v>
      </c>
      <c r="R2183" t="str">
        <f>RIGHT(Table1[[#This Row],[Category and Sub-Category]],LEN(Table1[[#This Row],[Category and Sub-Category]])-FIND("/",Table1[[#This Row],[Category and Sub-Category]]))</f>
        <v>tabletop games</v>
      </c>
      <c r="S2183" s="14">
        <f>(((Table1[[#This Row],[launched_at]]/60)/60)/24)+DATE(1970,1,1)</f>
        <v>42773.005243055552</v>
      </c>
      <c r="T2183" s="14">
        <f t="shared" si="34"/>
        <v>42787.005243055552</v>
      </c>
    </row>
    <row r="2184" spans="1:20" ht="43.5" x14ac:dyDescent="0.35">
      <c r="A2184">
        <v>2182</v>
      </c>
      <c r="B2184" s="1" t="s">
        <v>2183</v>
      </c>
      <c r="C2184" s="1" t="s">
        <v>6292</v>
      </c>
      <c r="D2184" s="6">
        <v>3000</v>
      </c>
      <c r="E2184" s="6">
        <v>15725</v>
      </c>
      <c r="F2184" t="s">
        <v>8219</v>
      </c>
      <c r="G2184" t="s">
        <v>8229</v>
      </c>
      <c r="H2184" t="s">
        <v>8251</v>
      </c>
      <c r="I2184">
        <v>1412285825</v>
      </c>
      <c r="J2184">
        <v>1409261825</v>
      </c>
      <c r="K2184" t="b">
        <v>0</v>
      </c>
      <c r="L2184">
        <v>356</v>
      </c>
      <c r="M2184" t="b">
        <v>1</v>
      </c>
      <c r="N2184" t="s">
        <v>8297</v>
      </c>
      <c r="O2184" s="16">
        <f>Table1[[#This Row],[pledged]]/Table1[[#This Row],[goal]]*100</f>
        <v>524.16666666666663</v>
      </c>
      <c r="P2184" s="6">
        <f>IFERROR(Table1[[#This Row],[pledged]]/Table1[[#This Row],[backers_count]],0)</f>
        <v>44.171348314606739</v>
      </c>
      <c r="Q2184" t="str">
        <f>LEFT(Table1[[#This Row],[Category and Sub-Category]],FIND("/",Table1[[#This Row],[Category and Sub-Category]])-1)</f>
        <v>games</v>
      </c>
      <c r="R2184" t="str">
        <f>RIGHT(Table1[[#This Row],[Category and Sub-Category]],LEN(Table1[[#This Row],[Category and Sub-Category]])-FIND("/",Table1[[#This Row],[Category and Sub-Category]]))</f>
        <v>tabletop games</v>
      </c>
      <c r="S2184" s="14">
        <f>(((Table1[[#This Row],[launched_at]]/60)/60)/24)+DATE(1970,1,1)</f>
        <v>41879.900752314818</v>
      </c>
      <c r="T2184" s="14">
        <f t="shared" si="34"/>
        <v>41914.900752314818</v>
      </c>
    </row>
    <row r="2185" spans="1:20" ht="43.5" x14ac:dyDescent="0.35">
      <c r="A2185">
        <v>2183</v>
      </c>
      <c r="B2185" s="1" t="s">
        <v>2184</v>
      </c>
      <c r="C2185" s="1" t="s">
        <v>6293</v>
      </c>
      <c r="D2185" s="6">
        <v>1800</v>
      </c>
      <c r="E2185" s="6">
        <v>8807</v>
      </c>
      <c r="F2185" t="s">
        <v>8219</v>
      </c>
      <c r="G2185" t="s">
        <v>8224</v>
      </c>
      <c r="H2185" t="s">
        <v>8246</v>
      </c>
      <c r="I2185">
        <v>1486616400</v>
      </c>
      <c r="J2185">
        <v>1484037977</v>
      </c>
      <c r="K2185" t="b">
        <v>0</v>
      </c>
      <c r="L2185">
        <v>279</v>
      </c>
      <c r="M2185" t="b">
        <v>1</v>
      </c>
      <c r="N2185" t="s">
        <v>8297</v>
      </c>
      <c r="O2185" s="16">
        <f>Table1[[#This Row],[pledged]]/Table1[[#This Row],[goal]]*100</f>
        <v>489.27777777777777</v>
      </c>
      <c r="P2185" s="6">
        <f>IFERROR(Table1[[#This Row],[pledged]]/Table1[[#This Row],[backers_count]],0)</f>
        <v>31.566308243727597</v>
      </c>
      <c r="Q2185" t="str">
        <f>LEFT(Table1[[#This Row],[Category and Sub-Category]],FIND("/",Table1[[#This Row],[Category and Sub-Category]])-1)</f>
        <v>games</v>
      </c>
      <c r="R2185" t="str">
        <f>RIGHT(Table1[[#This Row],[Category and Sub-Category]],LEN(Table1[[#This Row],[Category and Sub-Category]])-FIND("/",Table1[[#This Row],[Category and Sub-Category]]))</f>
        <v>tabletop games</v>
      </c>
      <c r="S2185" s="14">
        <f>(((Table1[[#This Row],[launched_at]]/60)/60)/24)+DATE(1970,1,1)</f>
        <v>42745.365474537044</v>
      </c>
      <c r="T2185" s="14">
        <f t="shared" si="34"/>
        <v>42775.208333333328</v>
      </c>
    </row>
    <row r="2186" spans="1:20" ht="58" x14ac:dyDescent="0.35">
      <c r="A2186">
        <v>2184</v>
      </c>
      <c r="B2186" s="1" t="s">
        <v>2185</v>
      </c>
      <c r="C2186" s="1" t="s">
        <v>6294</v>
      </c>
      <c r="D2186" s="6">
        <v>10000</v>
      </c>
      <c r="E2186" s="6">
        <v>28474</v>
      </c>
      <c r="F2186" t="s">
        <v>8219</v>
      </c>
      <c r="G2186" t="s">
        <v>8224</v>
      </c>
      <c r="H2186" t="s">
        <v>8246</v>
      </c>
      <c r="I2186">
        <v>1453737600</v>
      </c>
      <c r="J2186">
        <v>1452530041</v>
      </c>
      <c r="K2186" t="b">
        <v>1</v>
      </c>
      <c r="L2186">
        <v>266</v>
      </c>
      <c r="M2186" t="b">
        <v>1</v>
      </c>
      <c r="N2186" t="s">
        <v>8297</v>
      </c>
      <c r="O2186" s="16">
        <f>Table1[[#This Row],[pledged]]/Table1[[#This Row],[goal]]*100</f>
        <v>284.74</v>
      </c>
      <c r="P2186" s="6">
        <f>IFERROR(Table1[[#This Row],[pledged]]/Table1[[#This Row],[backers_count]],0)</f>
        <v>107.04511278195488</v>
      </c>
      <c r="Q2186" t="str">
        <f>LEFT(Table1[[#This Row],[Category and Sub-Category]],FIND("/",Table1[[#This Row],[Category and Sub-Category]])-1)</f>
        <v>games</v>
      </c>
      <c r="R2186" t="str">
        <f>RIGHT(Table1[[#This Row],[Category and Sub-Category]],LEN(Table1[[#This Row],[Category and Sub-Category]])-FIND("/",Table1[[#This Row],[Category and Sub-Category]]))</f>
        <v>tabletop games</v>
      </c>
      <c r="S2186" s="14">
        <f>(((Table1[[#This Row],[launched_at]]/60)/60)/24)+DATE(1970,1,1)</f>
        <v>42380.690289351856</v>
      </c>
      <c r="T2186" s="14">
        <f t="shared" si="34"/>
        <v>42394.666666666672</v>
      </c>
    </row>
    <row r="2187" spans="1:20" ht="43.5" x14ac:dyDescent="0.35">
      <c r="A2187">
        <v>2185</v>
      </c>
      <c r="B2187" s="1" t="s">
        <v>2186</v>
      </c>
      <c r="C2187" s="1" t="s">
        <v>6295</v>
      </c>
      <c r="D2187" s="6">
        <v>5000</v>
      </c>
      <c r="E2187" s="6">
        <v>92848.5</v>
      </c>
      <c r="F2187" t="s">
        <v>8219</v>
      </c>
      <c r="G2187" t="s">
        <v>8225</v>
      </c>
      <c r="H2187" t="s">
        <v>8247</v>
      </c>
      <c r="I2187">
        <v>1364286239</v>
      </c>
      <c r="J2187">
        <v>1360830239</v>
      </c>
      <c r="K2187" t="b">
        <v>0</v>
      </c>
      <c r="L2187">
        <v>623</v>
      </c>
      <c r="M2187" t="b">
        <v>1</v>
      </c>
      <c r="N2187" t="s">
        <v>8297</v>
      </c>
      <c r="O2187" s="16">
        <f>Table1[[#This Row],[pledged]]/Table1[[#This Row],[goal]]*100</f>
        <v>1856.97</v>
      </c>
      <c r="P2187" s="6">
        <f>IFERROR(Table1[[#This Row],[pledged]]/Table1[[#This Row],[backers_count]],0)</f>
        <v>149.03451043338683</v>
      </c>
      <c r="Q2187" t="str">
        <f>LEFT(Table1[[#This Row],[Category and Sub-Category]],FIND("/",Table1[[#This Row],[Category and Sub-Category]])-1)</f>
        <v>games</v>
      </c>
      <c r="R2187" t="str">
        <f>RIGHT(Table1[[#This Row],[Category and Sub-Category]],LEN(Table1[[#This Row],[Category and Sub-Category]])-FIND("/",Table1[[#This Row],[Category and Sub-Category]]))</f>
        <v>tabletop games</v>
      </c>
      <c r="S2187" s="14">
        <f>(((Table1[[#This Row],[launched_at]]/60)/60)/24)+DATE(1970,1,1)</f>
        <v>41319.349988425929</v>
      </c>
      <c r="T2187" s="14">
        <f t="shared" si="34"/>
        <v>41359.349988425929</v>
      </c>
    </row>
    <row r="2188" spans="1:20" ht="43.5" x14ac:dyDescent="0.35">
      <c r="A2188">
        <v>2186</v>
      </c>
      <c r="B2188" s="1" t="s">
        <v>2187</v>
      </c>
      <c r="C2188" s="1" t="s">
        <v>6296</v>
      </c>
      <c r="D2188" s="6">
        <v>20000</v>
      </c>
      <c r="E2188" s="6">
        <v>21935</v>
      </c>
      <c r="F2188" t="s">
        <v>8219</v>
      </c>
      <c r="G2188" t="s">
        <v>8224</v>
      </c>
      <c r="H2188" t="s">
        <v>8246</v>
      </c>
      <c r="I2188">
        <v>1473213600</v>
      </c>
      <c r="J2188">
        <v>1470062743</v>
      </c>
      <c r="K2188" t="b">
        <v>0</v>
      </c>
      <c r="L2188">
        <v>392</v>
      </c>
      <c r="M2188" t="b">
        <v>1</v>
      </c>
      <c r="N2188" t="s">
        <v>8297</v>
      </c>
      <c r="O2188" s="16">
        <f>Table1[[#This Row],[pledged]]/Table1[[#This Row],[goal]]*100</f>
        <v>109.67499999999998</v>
      </c>
      <c r="P2188" s="6">
        <f>IFERROR(Table1[[#This Row],[pledged]]/Table1[[#This Row],[backers_count]],0)</f>
        <v>55.956632653061227</v>
      </c>
      <c r="Q2188" t="str">
        <f>LEFT(Table1[[#This Row],[Category and Sub-Category]],FIND("/",Table1[[#This Row],[Category and Sub-Category]])-1)</f>
        <v>games</v>
      </c>
      <c r="R2188" t="str">
        <f>RIGHT(Table1[[#This Row],[Category and Sub-Category]],LEN(Table1[[#This Row],[Category and Sub-Category]])-FIND("/",Table1[[#This Row],[Category and Sub-Category]]))</f>
        <v>tabletop games</v>
      </c>
      <c r="S2188" s="14">
        <f>(((Table1[[#This Row],[launched_at]]/60)/60)/24)+DATE(1970,1,1)</f>
        <v>42583.615081018521</v>
      </c>
      <c r="T2188" s="14">
        <f t="shared" si="34"/>
        <v>42620.083333333328</v>
      </c>
    </row>
    <row r="2189" spans="1:20" ht="43.5" x14ac:dyDescent="0.35">
      <c r="A2189">
        <v>2187</v>
      </c>
      <c r="B2189" s="1" t="s">
        <v>2188</v>
      </c>
      <c r="C2189" s="1" t="s">
        <v>6297</v>
      </c>
      <c r="D2189" s="6">
        <v>20000</v>
      </c>
      <c r="E2189" s="6">
        <v>202928.5</v>
      </c>
      <c r="F2189" t="s">
        <v>8219</v>
      </c>
      <c r="G2189" t="s">
        <v>8224</v>
      </c>
      <c r="H2189" t="s">
        <v>8246</v>
      </c>
      <c r="I2189">
        <v>1428033540</v>
      </c>
      <c r="J2189">
        <v>1425531666</v>
      </c>
      <c r="K2189" t="b">
        <v>1</v>
      </c>
      <c r="L2189">
        <v>3562</v>
      </c>
      <c r="M2189" t="b">
        <v>1</v>
      </c>
      <c r="N2189" t="s">
        <v>8297</v>
      </c>
      <c r="O2189" s="16">
        <f>Table1[[#This Row],[pledged]]/Table1[[#This Row],[goal]]*100</f>
        <v>1014.6425</v>
      </c>
      <c r="P2189" s="6">
        <f>IFERROR(Table1[[#This Row],[pledged]]/Table1[[#This Row],[backers_count]],0)</f>
        <v>56.970381807973048</v>
      </c>
      <c r="Q2189" t="str">
        <f>LEFT(Table1[[#This Row],[Category and Sub-Category]],FIND("/",Table1[[#This Row],[Category and Sub-Category]])-1)</f>
        <v>games</v>
      </c>
      <c r="R2189" t="str">
        <f>RIGHT(Table1[[#This Row],[Category and Sub-Category]],LEN(Table1[[#This Row],[Category and Sub-Category]])-FIND("/",Table1[[#This Row],[Category and Sub-Category]]))</f>
        <v>tabletop games</v>
      </c>
      <c r="S2189" s="14">
        <f>(((Table1[[#This Row],[launched_at]]/60)/60)/24)+DATE(1970,1,1)</f>
        <v>42068.209097222221</v>
      </c>
      <c r="T2189" s="14">
        <f t="shared" si="34"/>
        <v>42097.165972222225</v>
      </c>
    </row>
    <row r="2190" spans="1:20" ht="43.5" x14ac:dyDescent="0.35">
      <c r="A2190">
        <v>2188</v>
      </c>
      <c r="B2190" s="1" t="s">
        <v>2189</v>
      </c>
      <c r="C2190" s="1" t="s">
        <v>6298</v>
      </c>
      <c r="D2190" s="6">
        <v>5494</v>
      </c>
      <c r="E2190" s="6">
        <v>22645</v>
      </c>
      <c r="F2190" t="s">
        <v>8219</v>
      </c>
      <c r="G2190" t="s">
        <v>8226</v>
      </c>
      <c r="H2190" t="s">
        <v>8248</v>
      </c>
      <c r="I2190">
        <v>1477414800</v>
      </c>
      <c r="J2190">
        <v>1474380241</v>
      </c>
      <c r="K2190" t="b">
        <v>0</v>
      </c>
      <c r="L2190">
        <v>514</v>
      </c>
      <c r="M2190" t="b">
        <v>1</v>
      </c>
      <c r="N2190" t="s">
        <v>8297</v>
      </c>
      <c r="O2190" s="16">
        <f>Table1[[#This Row],[pledged]]/Table1[[#This Row],[goal]]*100</f>
        <v>412.17692027666544</v>
      </c>
      <c r="P2190" s="6">
        <f>IFERROR(Table1[[#This Row],[pledged]]/Table1[[#This Row],[backers_count]],0)</f>
        <v>44.056420233463037</v>
      </c>
      <c r="Q2190" t="str">
        <f>LEFT(Table1[[#This Row],[Category and Sub-Category]],FIND("/",Table1[[#This Row],[Category and Sub-Category]])-1)</f>
        <v>games</v>
      </c>
      <c r="R2190" t="str">
        <f>RIGHT(Table1[[#This Row],[Category and Sub-Category]],LEN(Table1[[#This Row],[Category and Sub-Category]])-FIND("/",Table1[[#This Row],[Category and Sub-Category]]))</f>
        <v>tabletop games</v>
      </c>
      <c r="S2190" s="14">
        <f>(((Table1[[#This Row],[launched_at]]/60)/60)/24)+DATE(1970,1,1)</f>
        <v>42633.586122685185</v>
      </c>
      <c r="T2190" s="14">
        <f t="shared" si="34"/>
        <v>42668.708333333328</v>
      </c>
    </row>
    <row r="2191" spans="1:20" ht="43.5" x14ac:dyDescent="0.35">
      <c r="A2191">
        <v>2189</v>
      </c>
      <c r="B2191" s="1" t="s">
        <v>2190</v>
      </c>
      <c r="C2191" s="1" t="s">
        <v>6299</v>
      </c>
      <c r="D2191" s="6">
        <v>1200</v>
      </c>
      <c r="E2191" s="6">
        <v>6039</v>
      </c>
      <c r="F2191" t="s">
        <v>8219</v>
      </c>
      <c r="G2191" t="s">
        <v>8225</v>
      </c>
      <c r="H2191" t="s">
        <v>8247</v>
      </c>
      <c r="I2191">
        <v>1461276000</v>
      </c>
      <c r="J2191">
        <v>1460055300</v>
      </c>
      <c r="K2191" t="b">
        <v>0</v>
      </c>
      <c r="L2191">
        <v>88</v>
      </c>
      <c r="M2191" t="b">
        <v>1</v>
      </c>
      <c r="N2191" t="s">
        <v>8297</v>
      </c>
      <c r="O2191" s="16">
        <f>Table1[[#This Row],[pledged]]/Table1[[#This Row],[goal]]*100</f>
        <v>503.25</v>
      </c>
      <c r="P2191" s="6">
        <f>IFERROR(Table1[[#This Row],[pledged]]/Table1[[#This Row],[backers_count]],0)</f>
        <v>68.625</v>
      </c>
      <c r="Q2191" t="str">
        <f>LEFT(Table1[[#This Row],[Category and Sub-Category]],FIND("/",Table1[[#This Row],[Category and Sub-Category]])-1)</f>
        <v>games</v>
      </c>
      <c r="R2191" t="str">
        <f>RIGHT(Table1[[#This Row],[Category and Sub-Category]],LEN(Table1[[#This Row],[Category and Sub-Category]])-FIND("/",Table1[[#This Row],[Category and Sub-Category]]))</f>
        <v>tabletop games</v>
      </c>
      <c r="S2191" s="14">
        <f>(((Table1[[#This Row],[launched_at]]/60)/60)/24)+DATE(1970,1,1)</f>
        <v>42467.788194444445</v>
      </c>
      <c r="T2191" s="14">
        <f t="shared" si="34"/>
        <v>42481.916666666672</v>
      </c>
    </row>
    <row r="2192" spans="1:20" ht="43.5" x14ac:dyDescent="0.35">
      <c r="A2192">
        <v>2190</v>
      </c>
      <c r="B2192" s="1" t="s">
        <v>2191</v>
      </c>
      <c r="C2192" s="1" t="s">
        <v>6300</v>
      </c>
      <c r="D2192" s="6">
        <v>19000</v>
      </c>
      <c r="E2192" s="6">
        <v>35076</v>
      </c>
      <c r="F2192" t="s">
        <v>8219</v>
      </c>
      <c r="G2192" t="s">
        <v>8224</v>
      </c>
      <c r="H2192" t="s">
        <v>8246</v>
      </c>
      <c r="I2192">
        <v>1458716340</v>
      </c>
      <c r="J2192">
        <v>1455721204</v>
      </c>
      <c r="K2192" t="b">
        <v>0</v>
      </c>
      <c r="L2192">
        <v>537</v>
      </c>
      <c r="M2192" t="b">
        <v>1</v>
      </c>
      <c r="N2192" t="s">
        <v>8297</v>
      </c>
      <c r="O2192" s="16">
        <f>Table1[[#This Row],[pledged]]/Table1[[#This Row],[goal]]*100</f>
        <v>184.61052631578946</v>
      </c>
      <c r="P2192" s="6">
        <f>IFERROR(Table1[[#This Row],[pledged]]/Table1[[#This Row],[backers_count]],0)</f>
        <v>65.318435754189949</v>
      </c>
      <c r="Q2192" t="str">
        <f>LEFT(Table1[[#This Row],[Category and Sub-Category]],FIND("/",Table1[[#This Row],[Category and Sub-Category]])-1)</f>
        <v>games</v>
      </c>
      <c r="R2192" t="str">
        <f>RIGHT(Table1[[#This Row],[Category and Sub-Category]],LEN(Table1[[#This Row],[Category and Sub-Category]])-FIND("/",Table1[[#This Row],[Category and Sub-Category]]))</f>
        <v>tabletop games</v>
      </c>
      <c r="S2192" s="14">
        <f>(((Table1[[#This Row],[launched_at]]/60)/60)/24)+DATE(1970,1,1)</f>
        <v>42417.625046296293</v>
      </c>
      <c r="T2192" s="14">
        <f t="shared" si="34"/>
        <v>42452.290972222225</v>
      </c>
    </row>
    <row r="2193" spans="1:20" ht="58" x14ac:dyDescent="0.35">
      <c r="A2193">
        <v>2191</v>
      </c>
      <c r="B2193" s="1" t="s">
        <v>2192</v>
      </c>
      <c r="C2193" s="1" t="s">
        <v>6301</v>
      </c>
      <c r="D2193" s="6">
        <v>750</v>
      </c>
      <c r="E2193" s="6">
        <v>898</v>
      </c>
      <c r="F2193" t="s">
        <v>8219</v>
      </c>
      <c r="G2193" t="s">
        <v>8225</v>
      </c>
      <c r="H2193" t="s">
        <v>8247</v>
      </c>
      <c r="I2193">
        <v>1487102427</v>
      </c>
      <c r="J2193">
        <v>1486065627</v>
      </c>
      <c r="K2193" t="b">
        <v>0</v>
      </c>
      <c r="L2193">
        <v>25</v>
      </c>
      <c r="M2193" t="b">
        <v>1</v>
      </c>
      <c r="N2193" t="s">
        <v>8297</v>
      </c>
      <c r="O2193" s="16">
        <f>Table1[[#This Row],[pledged]]/Table1[[#This Row],[goal]]*100</f>
        <v>119.73333333333333</v>
      </c>
      <c r="P2193" s="6">
        <f>IFERROR(Table1[[#This Row],[pledged]]/Table1[[#This Row],[backers_count]],0)</f>
        <v>35.92</v>
      </c>
      <c r="Q2193" t="str">
        <f>LEFT(Table1[[#This Row],[Category and Sub-Category]],FIND("/",Table1[[#This Row],[Category and Sub-Category]])-1)</f>
        <v>games</v>
      </c>
      <c r="R2193" t="str">
        <f>RIGHT(Table1[[#This Row],[Category and Sub-Category]],LEN(Table1[[#This Row],[Category and Sub-Category]])-FIND("/",Table1[[#This Row],[Category and Sub-Category]]))</f>
        <v>tabletop games</v>
      </c>
      <c r="S2193" s="14">
        <f>(((Table1[[#This Row],[launched_at]]/60)/60)/24)+DATE(1970,1,1)</f>
        <v>42768.833645833336</v>
      </c>
      <c r="T2193" s="14">
        <f t="shared" si="34"/>
        <v>42780.833645833336</v>
      </c>
    </row>
    <row r="2194" spans="1:20" ht="58" x14ac:dyDescent="0.35">
      <c r="A2194">
        <v>2192</v>
      </c>
      <c r="B2194" s="1" t="s">
        <v>2193</v>
      </c>
      <c r="C2194" s="1" t="s">
        <v>6302</v>
      </c>
      <c r="D2194" s="6">
        <v>12000</v>
      </c>
      <c r="E2194" s="6">
        <v>129748.82</v>
      </c>
      <c r="F2194" t="s">
        <v>8219</v>
      </c>
      <c r="G2194" t="s">
        <v>8225</v>
      </c>
      <c r="H2194" t="s">
        <v>8247</v>
      </c>
      <c r="I2194">
        <v>1481842800</v>
      </c>
      <c r="J2194">
        <v>1479414344</v>
      </c>
      <c r="K2194" t="b">
        <v>0</v>
      </c>
      <c r="L2194">
        <v>3238</v>
      </c>
      <c r="M2194" t="b">
        <v>1</v>
      </c>
      <c r="N2194" t="s">
        <v>8297</v>
      </c>
      <c r="O2194" s="16">
        <f>Table1[[#This Row],[pledged]]/Table1[[#This Row],[goal]]*100</f>
        <v>1081.2401666666667</v>
      </c>
      <c r="P2194" s="6">
        <f>IFERROR(Table1[[#This Row],[pledged]]/Table1[[#This Row],[backers_count]],0)</f>
        <v>40.070667078443485</v>
      </c>
      <c r="Q2194" t="str">
        <f>LEFT(Table1[[#This Row],[Category and Sub-Category]],FIND("/",Table1[[#This Row],[Category and Sub-Category]])-1)</f>
        <v>games</v>
      </c>
      <c r="R2194" t="str">
        <f>RIGHT(Table1[[#This Row],[Category and Sub-Category]],LEN(Table1[[#This Row],[Category and Sub-Category]])-FIND("/",Table1[[#This Row],[Category and Sub-Category]]))</f>
        <v>tabletop games</v>
      </c>
      <c r="S2194" s="14">
        <f>(((Table1[[#This Row],[launched_at]]/60)/60)/24)+DATE(1970,1,1)</f>
        <v>42691.8512037037</v>
      </c>
      <c r="T2194" s="14">
        <f t="shared" si="34"/>
        <v>42719.958333333328</v>
      </c>
    </row>
    <row r="2195" spans="1:20" ht="58" x14ac:dyDescent="0.35">
      <c r="A2195">
        <v>2193</v>
      </c>
      <c r="B2195" s="1" t="s">
        <v>2194</v>
      </c>
      <c r="C2195" s="1" t="s">
        <v>6303</v>
      </c>
      <c r="D2195" s="6">
        <v>15000</v>
      </c>
      <c r="E2195" s="6">
        <v>67856</v>
      </c>
      <c r="F2195" t="s">
        <v>8219</v>
      </c>
      <c r="G2195" t="s">
        <v>8224</v>
      </c>
      <c r="H2195" t="s">
        <v>8246</v>
      </c>
      <c r="I2195">
        <v>1479704340</v>
      </c>
      <c r="J2195">
        <v>1477043072</v>
      </c>
      <c r="K2195" t="b">
        <v>0</v>
      </c>
      <c r="L2195">
        <v>897</v>
      </c>
      <c r="M2195" t="b">
        <v>1</v>
      </c>
      <c r="N2195" t="s">
        <v>8297</v>
      </c>
      <c r="O2195" s="16">
        <f>Table1[[#This Row],[pledged]]/Table1[[#This Row],[goal]]*100</f>
        <v>452.37333333333333</v>
      </c>
      <c r="P2195" s="6">
        <f>IFERROR(Table1[[#This Row],[pledged]]/Table1[[#This Row],[backers_count]],0)</f>
        <v>75.647714604236342</v>
      </c>
      <c r="Q2195" t="str">
        <f>LEFT(Table1[[#This Row],[Category and Sub-Category]],FIND("/",Table1[[#This Row],[Category and Sub-Category]])-1)</f>
        <v>games</v>
      </c>
      <c r="R2195" t="str">
        <f>RIGHT(Table1[[#This Row],[Category and Sub-Category]],LEN(Table1[[#This Row],[Category and Sub-Category]])-FIND("/",Table1[[#This Row],[Category and Sub-Category]]))</f>
        <v>tabletop games</v>
      </c>
      <c r="S2195" s="14">
        <f>(((Table1[[#This Row],[launched_at]]/60)/60)/24)+DATE(1970,1,1)</f>
        <v>42664.405925925923</v>
      </c>
      <c r="T2195" s="14">
        <f t="shared" si="34"/>
        <v>42695.207638888889</v>
      </c>
    </row>
    <row r="2196" spans="1:20" ht="58" x14ac:dyDescent="0.35">
      <c r="A2196">
        <v>2194</v>
      </c>
      <c r="B2196" s="1" t="s">
        <v>2195</v>
      </c>
      <c r="C2196" s="1" t="s">
        <v>6304</v>
      </c>
      <c r="D2196" s="6">
        <v>10000</v>
      </c>
      <c r="E2196" s="6">
        <v>53737</v>
      </c>
      <c r="F2196" t="s">
        <v>8219</v>
      </c>
      <c r="G2196" t="s">
        <v>8224</v>
      </c>
      <c r="H2196" t="s">
        <v>8246</v>
      </c>
      <c r="I2196">
        <v>1459012290</v>
      </c>
      <c r="J2196">
        <v>1456423890</v>
      </c>
      <c r="K2196" t="b">
        <v>0</v>
      </c>
      <c r="L2196">
        <v>878</v>
      </c>
      <c r="M2196" t="b">
        <v>1</v>
      </c>
      <c r="N2196" t="s">
        <v>8297</v>
      </c>
      <c r="O2196" s="16">
        <f>Table1[[#This Row],[pledged]]/Table1[[#This Row],[goal]]*100</f>
        <v>537.37</v>
      </c>
      <c r="P2196" s="6">
        <f>IFERROR(Table1[[#This Row],[pledged]]/Table1[[#This Row],[backers_count]],0)</f>
        <v>61.203872437357631</v>
      </c>
      <c r="Q2196" t="str">
        <f>LEFT(Table1[[#This Row],[Category and Sub-Category]],FIND("/",Table1[[#This Row],[Category and Sub-Category]])-1)</f>
        <v>games</v>
      </c>
      <c r="R2196" t="str">
        <f>RIGHT(Table1[[#This Row],[Category and Sub-Category]],LEN(Table1[[#This Row],[Category and Sub-Category]])-FIND("/",Table1[[#This Row],[Category and Sub-Category]]))</f>
        <v>tabletop games</v>
      </c>
      <c r="S2196" s="14">
        <f>(((Table1[[#This Row],[launched_at]]/60)/60)/24)+DATE(1970,1,1)</f>
        <v>42425.757986111115</v>
      </c>
      <c r="T2196" s="14">
        <f t="shared" si="34"/>
        <v>42455.716319444444</v>
      </c>
    </row>
    <row r="2197" spans="1:20" ht="29" x14ac:dyDescent="0.35">
      <c r="A2197">
        <v>2195</v>
      </c>
      <c r="B2197" s="1" t="s">
        <v>2196</v>
      </c>
      <c r="C2197" s="1" t="s">
        <v>6305</v>
      </c>
      <c r="D2197" s="6">
        <v>4600</v>
      </c>
      <c r="E2197" s="6">
        <v>5535</v>
      </c>
      <c r="F2197" t="s">
        <v>8219</v>
      </c>
      <c r="G2197" t="s">
        <v>8224</v>
      </c>
      <c r="H2197" t="s">
        <v>8246</v>
      </c>
      <c r="I2197">
        <v>1439317900</v>
      </c>
      <c r="J2197">
        <v>1436725900</v>
      </c>
      <c r="K2197" t="b">
        <v>0</v>
      </c>
      <c r="L2197">
        <v>115</v>
      </c>
      <c r="M2197" t="b">
        <v>1</v>
      </c>
      <c r="N2197" t="s">
        <v>8297</v>
      </c>
      <c r="O2197" s="16">
        <f>Table1[[#This Row],[pledged]]/Table1[[#This Row],[goal]]*100</f>
        <v>120.32608695652173</v>
      </c>
      <c r="P2197" s="6">
        <f>IFERROR(Table1[[#This Row],[pledged]]/Table1[[#This Row],[backers_count]],0)</f>
        <v>48.130434782608695</v>
      </c>
      <c r="Q2197" t="str">
        <f>LEFT(Table1[[#This Row],[Category and Sub-Category]],FIND("/",Table1[[#This Row],[Category and Sub-Category]])-1)</f>
        <v>games</v>
      </c>
      <c r="R2197" t="str">
        <f>RIGHT(Table1[[#This Row],[Category and Sub-Category]],LEN(Table1[[#This Row],[Category and Sub-Category]])-FIND("/",Table1[[#This Row],[Category and Sub-Category]]))</f>
        <v>tabletop games</v>
      </c>
      <c r="S2197" s="14">
        <f>(((Table1[[#This Row],[launched_at]]/60)/60)/24)+DATE(1970,1,1)</f>
        <v>42197.771990740745</v>
      </c>
      <c r="T2197" s="14">
        <f t="shared" si="34"/>
        <v>42227.771990740745</v>
      </c>
    </row>
    <row r="2198" spans="1:20" ht="29" x14ac:dyDescent="0.35">
      <c r="A2198">
        <v>2196</v>
      </c>
      <c r="B2198" s="1" t="s">
        <v>2197</v>
      </c>
      <c r="C2198" s="1" t="s">
        <v>6306</v>
      </c>
      <c r="D2198" s="6">
        <v>14000</v>
      </c>
      <c r="E2198" s="6">
        <v>15937</v>
      </c>
      <c r="F2198" t="s">
        <v>8219</v>
      </c>
      <c r="G2198" t="s">
        <v>8224</v>
      </c>
      <c r="H2198" t="s">
        <v>8246</v>
      </c>
      <c r="I2198">
        <v>1480662000</v>
      </c>
      <c r="J2198">
        <v>1478000502</v>
      </c>
      <c r="K2198" t="b">
        <v>0</v>
      </c>
      <c r="L2198">
        <v>234</v>
      </c>
      <c r="M2198" t="b">
        <v>1</v>
      </c>
      <c r="N2198" t="s">
        <v>8297</v>
      </c>
      <c r="O2198" s="16">
        <f>Table1[[#This Row],[pledged]]/Table1[[#This Row],[goal]]*100</f>
        <v>113.83571428571429</v>
      </c>
      <c r="P2198" s="6">
        <f>IFERROR(Table1[[#This Row],[pledged]]/Table1[[#This Row],[backers_count]],0)</f>
        <v>68.106837606837601</v>
      </c>
      <c r="Q2198" t="str">
        <f>LEFT(Table1[[#This Row],[Category and Sub-Category]],FIND("/",Table1[[#This Row],[Category and Sub-Category]])-1)</f>
        <v>games</v>
      </c>
      <c r="R2198" t="str">
        <f>RIGHT(Table1[[#This Row],[Category and Sub-Category]],LEN(Table1[[#This Row],[Category and Sub-Category]])-FIND("/",Table1[[#This Row],[Category and Sub-Category]]))</f>
        <v>tabletop games</v>
      </c>
      <c r="S2198" s="14">
        <f>(((Table1[[#This Row],[launched_at]]/60)/60)/24)+DATE(1970,1,1)</f>
        <v>42675.487291666665</v>
      </c>
      <c r="T2198" s="14">
        <f t="shared" si="34"/>
        <v>42706.291666666672</v>
      </c>
    </row>
    <row r="2199" spans="1:20" ht="43.5" x14ac:dyDescent="0.35">
      <c r="A2199">
        <v>2197</v>
      </c>
      <c r="B2199" s="1" t="s">
        <v>2198</v>
      </c>
      <c r="C2199" s="1" t="s">
        <v>6307</v>
      </c>
      <c r="D2199" s="6">
        <v>30000</v>
      </c>
      <c r="E2199" s="6">
        <v>285309.33</v>
      </c>
      <c r="F2199" t="s">
        <v>8219</v>
      </c>
      <c r="G2199" t="s">
        <v>8224</v>
      </c>
      <c r="H2199" t="s">
        <v>8246</v>
      </c>
      <c r="I2199">
        <v>1425132059</v>
      </c>
      <c r="J2199">
        <v>1422540059</v>
      </c>
      <c r="K2199" t="b">
        <v>0</v>
      </c>
      <c r="L2199">
        <v>4330</v>
      </c>
      <c r="M2199" t="b">
        <v>1</v>
      </c>
      <c r="N2199" t="s">
        <v>8297</v>
      </c>
      <c r="O2199" s="16">
        <f>Table1[[#This Row],[pledged]]/Table1[[#This Row],[goal]]*100</f>
        <v>951.03109999999992</v>
      </c>
      <c r="P2199" s="6">
        <f>IFERROR(Table1[[#This Row],[pledged]]/Table1[[#This Row],[backers_count]],0)</f>
        <v>65.891300230946882</v>
      </c>
      <c r="Q2199" t="str">
        <f>LEFT(Table1[[#This Row],[Category and Sub-Category]],FIND("/",Table1[[#This Row],[Category and Sub-Category]])-1)</f>
        <v>games</v>
      </c>
      <c r="R2199" t="str">
        <f>RIGHT(Table1[[#This Row],[Category and Sub-Category]],LEN(Table1[[#This Row],[Category and Sub-Category]])-FIND("/",Table1[[#This Row],[Category and Sub-Category]]))</f>
        <v>tabletop games</v>
      </c>
      <c r="S2199" s="14">
        <f>(((Table1[[#This Row],[launched_at]]/60)/60)/24)+DATE(1970,1,1)</f>
        <v>42033.584016203706</v>
      </c>
      <c r="T2199" s="14">
        <f t="shared" si="34"/>
        <v>42063.584016203706</v>
      </c>
    </row>
    <row r="2200" spans="1:20" ht="43.5" x14ac:dyDescent="0.35">
      <c r="A2200">
        <v>2198</v>
      </c>
      <c r="B2200" s="1" t="s">
        <v>2199</v>
      </c>
      <c r="C2200" s="1" t="s">
        <v>6308</v>
      </c>
      <c r="D2200" s="6">
        <v>40000</v>
      </c>
      <c r="E2200" s="6">
        <v>53157</v>
      </c>
      <c r="F2200" t="s">
        <v>8219</v>
      </c>
      <c r="G2200" t="s">
        <v>8224</v>
      </c>
      <c r="H2200" t="s">
        <v>8246</v>
      </c>
      <c r="I2200">
        <v>1447507200</v>
      </c>
      <c r="J2200">
        <v>1444911600</v>
      </c>
      <c r="K2200" t="b">
        <v>0</v>
      </c>
      <c r="L2200">
        <v>651</v>
      </c>
      <c r="M2200" t="b">
        <v>1</v>
      </c>
      <c r="N2200" t="s">
        <v>8297</v>
      </c>
      <c r="O2200" s="16">
        <f>Table1[[#This Row],[pledged]]/Table1[[#This Row],[goal]]*100</f>
        <v>132.89249999999998</v>
      </c>
      <c r="P2200" s="6">
        <f>IFERROR(Table1[[#This Row],[pledged]]/Table1[[#This Row],[backers_count]],0)</f>
        <v>81.654377880184327</v>
      </c>
      <c r="Q2200" t="str">
        <f>LEFT(Table1[[#This Row],[Category and Sub-Category]],FIND("/",Table1[[#This Row],[Category and Sub-Category]])-1)</f>
        <v>games</v>
      </c>
      <c r="R2200" t="str">
        <f>RIGHT(Table1[[#This Row],[Category and Sub-Category]],LEN(Table1[[#This Row],[Category and Sub-Category]])-FIND("/",Table1[[#This Row],[Category and Sub-Category]]))</f>
        <v>tabletop games</v>
      </c>
      <c r="S2200" s="14">
        <f>(((Table1[[#This Row],[launched_at]]/60)/60)/24)+DATE(1970,1,1)</f>
        <v>42292.513888888891</v>
      </c>
      <c r="T2200" s="14">
        <f t="shared" si="34"/>
        <v>42322.555555555555</v>
      </c>
    </row>
    <row r="2201" spans="1:20" ht="29" x14ac:dyDescent="0.35">
      <c r="A2201">
        <v>2199</v>
      </c>
      <c r="B2201" s="1" t="s">
        <v>2200</v>
      </c>
      <c r="C2201" s="1" t="s">
        <v>6309</v>
      </c>
      <c r="D2201" s="6">
        <v>9000</v>
      </c>
      <c r="E2201" s="6">
        <v>13228</v>
      </c>
      <c r="F2201" t="s">
        <v>8219</v>
      </c>
      <c r="G2201" t="s">
        <v>8241</v>
      </c>
      <c r="H2201" t="s">
        <v>8249</v>
      </c>
      <c r="I2201">
        <v>1444903198</v>
      </c>
      <c r="J2201">
        <v>1442311198</v>
      </c>
      <c r="K2201" t="b">
        <v>1</v>
      </c>
      <c r="L2201">
        <v>251</v>
      </c>
      <c r="M2201" t="b">
        <v>1</v>
      </c>
      <c r="N2201" t="s">
        <v>8297</v>
      </c>
      <c r="O2201" s="16">
        <f>Table1[[#This Row],[pledged]]/Table1[[#This Row],[goal]]*100</f>
        <v>146.97777777777779</v>
      </c>
      <c r="P2201" s="6">
        <f>IFERROR(Table1[[#This Row],[pledged]]/Table1[[#This Row],[backers_count]],0)</f>
        <v>52.701195219123505</v>
      </c>
      <c r="Q2201" t="str">
        <f>LEFT(Table1[[#This Row],[Category and Sub-Category]],FIND("/",Table1[[#This Row],[Category and Sub-Category]])-1)</f>
        <v>games</v>
      </c>
      <c r="R2201" t="str">
        <f>RIGHT(Table1[[#This Row],[Category and Sub-Category]],LEN(Table1[[#This Row],[Category and Sub-Category]])-FIND("/",Table1[[#This Row],[Category and Sub-Category]]))</f>
        <v>tabletop games</v>
      </c>
      <c r="S2201" s="14">
        <f>(((Table1[[#This Row],[launched_at]]/60)/60)/24)+DATE(1970,1,1)</f>
        <v>42262.416643518518</v>
      </c>
      <c r="T2201" s="14">
        <f t="shared" si="34"/>
        <v>42292.416643518518</v>
      </c>
    </row>
    <row r="2202" spans="1:20" ht="43.5" x14ac:dyDescent="0.35">
      <c r="A2202">
        <v>2200</v>
      </c>
      <c r="B2202" s="1" t="s">
        <v>2201</v>
      </c>
      <c r="C2202" s="1" t="s">
        <v>6310</v>
      </c>
      <c r="D2202" s="6">
        <v>2000</v>
      </c>
      <c r="E2202" s="6">
        <v>10843</v>
      </c>
      <c r="F2202" t="s">
        <v>8219</v>
      </c>
      <c r="G2202" t="s">
        <v>8225</v>
      </c>
      <c r="H2202" t="s">
        <v>8247</v>
      </c>
      <c r="I2202">
        <v>1436151600</v>
      </c>
      <c r="J2202">
        <v>1433775668</v>
      </c>
      <c r="K2202" t="b">
        <v>0</v>
      </c>
      <c r="L2202">
        <v>263</v>
      </c>
      <c r="M2202" t="b">
        <v>1</v>
      </c>
      <c r="N2202" t="s">
        <v>8297</v>
      </c>
      <c r="O2202" s="16">
        <f>Table1[[#This Row],[pledged]]/Table1[[#This Row],[goal]]*100</f>
        <v>542.15</v>
      </c>
      <c r="P2202" s="6">
        <f>IFERROR(Table1[[#This Row],[pledged]]/Table1[[#This Row],[backers_count]],0)</f>
        <v>41.228136882129277</v>
      </c>
      <c r="Q2202" t="str">
        <f>LEFT(Table1[[#This Row],[Category and Sub-Category]],FIND("/",Table1[[#This Row],[Category and Sub-Category]])-1)</f>
        <v>games</v>
      </c>
      <c r="R2202" t="str">
        <f>RIGHT(Table1[[#This Row],[Category and Sub-Category]],LEN(Table1[[#This Row],[Category and Sub-Category]])-FIND("/",Table1[[#This Row],[Category and Sub-Category]]))</f>
        <v>tabletop games</v>
      </c>
      <c r="S2202" s="14">
        <f>(((Table1[[#This Row],[launched_at]]/60)/60)/24)+DATE(1970,1,1)</f>
        <v>42163.625787037032</v>
      </c>
      <c r="T2202" s="14">
        <f t="shared" si="34"/>
        <v>42191.125</v>
      </c>
    </row>
    <row r="2203" spans="1:20" ht="43.5" x14ac:dyDescent="0.35">
      <c r="A2203">
        <v>2201</v>
      </c>
      <c r="B2203" s="1" t="s">
        <v>2202</v>
      </c>
      <c r="C2203" s="1" t="s">
        <v>6311</v>
      </c>
      <c r="D2203" s="6">
        <v>110</v>
      </c>
      <c r="E2203" s="6">
        <v>420.99</v>
      </c>
      <c r="F2203" t="s">
        <v>8219</v>
      </c>
      <c r="G2203" t="s">
        <v>8225</v>
      </c>
      <c r="H2203" t="s">
        <v>8247</v>
      </c>
      <c r="I2203">
        <v>1358367565</v>
      </c>
      <c r="J2203">
        <v>1357157965</v>
      </c>
      <c r="K2203" t="b">
        <v>0</v>
      </c>
      <c r="L2203">
        <v>28</v>
      </c>
      <c r="M2203" t="b">
        <v>1</v>
      </c>
      <c r="N2203" t="s">
        <v>8280</v>
      </c>
      <c r="O2203" s="16">
        <f>Table1[[#This Row],[pledged]]/Table1[[#This Row],[goal]]*100</f>
        <v>382.71818181818185</v>
      </c>
      <c r="P2203" s="6">
        <f>IFERROR(Table1[[#This Row],[pledged]]/Table1[[#This Row],[backers_count]],0)</f>
        <v>15.035357142857142</v>
      </c>
      <c r="Q2203" t="str">
        <f>LEFT(Table1[[#This Row],[Category and Sub-Category]],FIND("/",Table1[[#This Row],[Category and Sub-Category]])-1)</f>
        <v>music</v>
      </c>
      <c r="R2203" t="str">
        <f>RIGHT(Table1[[#This Row],[Category and Sub-Category]],LEN(Table1[[#This Row],[Category and Sub-Category]])-FIND("/",Table1[[#This Row],[Category and Sub-Category]]))</f>
        <v>electronic music</v>
      </c>
      <c r="S2203" s="14">
        <f>(((Table1[[#This Row],[launched_at]]/60)/60)/24)+DATE(1970,1,1)</f>
        <v>41276.846817129634</v>
      </c>
      <c r="T2203" s="14">
        <f t="shared" si="34"/>
        <v>41290.846817129634</v>
      </c>
    </row>
    <row r="2204" spans="1:20" ht="29" x14ac:dyDescent="0.35">
      <c r="A2204">
        <v>2202</v>
      </c>
      <c r="B2204" s="1" t="s">
        <v>2203</v>
      </c>
      <c r="C2204" s="1" t="s">
        <v>6312</v>
      </c>
      <c r="D2204" s="6">
        <v>4000</v>
      </c>
      <c r="E2204" s="6">
        <v>28167.25</v>
      </c>
      <c r="F2204" t="s">
        <v>8219</v>
      </c>
      <c r="G2204" t="s">
        <v>8224</v>
      </c>
      <c r="H2204" t="s">
        <v>8246</v>
      </c>
      <c r="I2204">
        <v>1351801368</v>
      </c>
      <c r="J2204">
        <v>1349209368</v>
      </c>
      <c r="K2204" t="b">
        <v>0</v>
      </c>
      <c r="L2204">
        <v>721</v>
      </c>
      <c r="M2204" t="b">
        <v>1</v>
      </c>
      <c r="N2204" t="s">
        <v>8280</v>
      </c>
      <c r="O2204" s="16">
        <f>Table1[[#This Row],[pledged]]/Table1[[#This Row],[goal]]*100</f>
        <v>704.18124999999998</v>
      </c>
      <c r="P2204" s="6">
        <f>IFERROR(Table1[[#This Row],[pledged]]/Table1[[#This Row],[backers_count]],0)</f>
        <v>39.066920943134534</v>
      </c>
      <c r="Q2204" t="str">
        <f>LEFT(Table1[[#This Row],[Category and Sub-Category]],FIND("/",Table1[[#This Row],[Category and Sub-Category]])-1)</f>
        <v>music</v>
      </c>
      <c r="R2204" t="str">
        <f>RIGHT(Table1[[#This Row],[Category and Sub-Category]],LEN(Table1[[#This Row],[Category and Sub-Category]])-FIND("/",Table1[[#This Row],[Category and Sub-Category]]))</f>
        <v>electronic music</v>
      </c>
      <c r="S2204" s="14">
        <f>(((Table1[[#This Row],[launched_at]]/60)/60)/24)+DATE(1970,1,1)</f>
        <v>41184.849166666667</v>
      </c>
      <c r="T2204" s="14">
        <f t="shared" si="34"/>
        <v>41214.849166666667</v>
      </c>
    </row>
    <row r="2205" spans="1:20" ht="43.5" x14ac:dyDescent="0.35">
      <c r="A2205">
        <v>2203</v>
      </c>
      <c r="B2205" s="1" t="s">
        <v>2204</v>
      </c>
      <c r="C2205" s="1" t="s">
        <v>6313</v>
      </c>
      <c r="D2205" s="6">
        <v>2000</v>
      </c>
      <c r="E2205" s="6">
        <v>2191</v>
      </c>
      <c r="F2205" t="s">
        <v>8219</v>
      </c>
      <c r="G2205" t="s">
        <v>8229</v>
      </c>
      <c r="H2205" t="s">
        <v>8251</v>
      </c>
      <c r="I2205">
        <v>1443127082</v>
      </c>
      <c r="J2205">
        <v>1440535082</v>
      </c>
      <c r="K2205" t="b">
        <v>0</v>
      </c>
      <c r="L2205">
        <v>50</v>
      </c>
      <c r="M2205" t="b">
        <v>1</v>
      </c>
      <c r="N2205" t="s">
        <v>8280</v>
      </c>
      <c r="O2205" s="16">
        <f>Table1[[#This Row],[pledged]]/Table1[[#This Row],[goal]]*100</f>
        <v>109.55</v>
      </c>
      <c r="P2205" s="6">
        <f>IFERROR(Table1[[#This Row],[pledged]]/Table1[[#This Row],[backers_count]],0)</f>
        <v>43.82</v>
      </c>
      <c r="Q2205" t="str">
        <f>LEFT(Table1[[#This Row],[Category and Sub-Category]],FIND("/",Table1[[#This Row],[Category and Sub-Category]])-1)</f>
        <v>music</v>
      </c>
      <c r="R2205" t="str">
        <f>RIGHT(Table1[[#This Row],[Category and Sub-Category]],LEN(Table1[[#This Row],[Category and Sub-Category]])-FIND("/",Table1[[#This Row],[Category and Sub-Category]]))</f>
        <v>electronic music</v>
      </c>
      <c r="S2205" s="14">
        <f>(((Table1[[#This Row],[launched_at]]/60)/60)/24)+DATE(1970,1,1)</f>
        <v>42241.85974537037</v>
      </c>
      <c r="T2205" s="14">
        <f t="shared" si="34"/>
        <v>42271.85974537037</v>
      </c>
    </row>
    <row r="2206" spans="1:20" ht="43.5" x14ac:dyDescent="0.35">
      <c r="A2206">
        <v>2204</v>
      </c>
      <c r="B2206" s="1" t="s">
        <v>2205</v>
      </c>
      <c r="C2206" s="1" t="s">
        <v>6314</v>
      </c>
      <c r="D2206" s="6">
        <v>1500</v>
      </c>
      <c r="E2206" s="6">
        <v>1993</v>
      </c>
      <c r="F2206" t="s">
        <v>8219</v>
      </c>
      <c r="G2206" t="s">
        <v>8224</v>
      </c>
      <c r="H2206" t="s">
        <v>8246</v>
      </c>
      <c r="I2206">
        <v>1362814119</v>
      </c>
      <c r="J2206">
        <v>1360222119</v>
      </c>
      <c r="K2206" t="b">
        <v>0</v>
      </c>
      <c r="L2206">
        <v>73</v>
      </c>
      <c r="M2206" t="b">
        <v>1</v>
      </c>
      <c r="N2206" t="s">
        <v>8280</v>
      </c>
      <c r="O2206" s="16">
        <f>Table1[[#This Row],[pledged]]/Table1[[#This Row],[goal]]*100</f>
        <v>132.86666666666667</v>
      </c>
      <c r="P2206" s="6">
        <f>IFERROR(Table1[[#This Row],[pledged]]/Table1[[#This Row],[backers_count]],0)</f>
        <v>27.301369863013697</v>
      </c>
      <c r="Q2206" t="str">
        <f>LEFT(Table1[[#This Row],[Category and Sub-Category]],FIND("/",Table1[[#This Row],[Category and Sub-Category]])-1)</f>
        <v>music</v>
      </c>
      <c r="R2206" t="str">
        <f>RIGHT(Table1[[#This Row],[Category and Sub-Category]],LEN(Table1[[#This Row],[Category and Sub-Category]])-FIND("/",Table1[[#This Row],[Category and Sub-Category]]))</f>
        <v>electronic music</v>
      </c>
      <c r="S2206" s="14">
        <f>(((Table1[[#This Row],[launched_at]]/60)/60)/24)+DATE(1970,1,1)</f>
        <v>41312.311562499999</v>
      </c>
      <c r="T2206" s="14">
        <f t="shared" si="34"/>
        <v>41342.311562499999</v>
      </c>
    </row>
    <row r="2207" spans="1:20" ht="43.5" x14ac:dyDescent="0.35">
      <c r="A2207">
        <v>2205</v>
      </c>
      <c r="B2207" s="1" t="s">
        <v>2206</v>
      </c>
      <c r="C2207" s="1" t="s">
        <v>6315</v>
      </c>
      <c r="D2207" s="6">
        <v>750</v>
      </c>
      <c r="E2207" s="6">
        <v>1140</v>
      </c>
      <c r="F2207" t="s">
        <v>8219</v>
      </c>
      <c r="G2207" t="s">
        <v>8224</v>
      </c>
      <c r="H2207" t="s">
        <v>8246</v>
      </c>
      <c r="I2207">
        <v>1338579789</v>
      </c>
      <c r="J2207">
        <v>1335987789</v>
      </c>
      <c r="K2207" t="b">
        <v>0</v>
      </c>
      <c r="L2207">
        <v>27</v>
      </c>
      <c r="M2207" t="b">
        <v>1</v>
      </c>
      <c r="N2207" t="s">
        <v>8280</v>
      </c>
      <c r="O2207" s="16">
        <f>Table1[[#This Row],[pledged]]/Table1[[#This Row],[goal]]*100</f>
        <v>152</v>
      </c>
      <c r="P2207" s="6">
        <f>IFERROR(Table1[[#This Row],[pledged]]/Table1[[#This Row],[backers_count]],0)</f>
        <v>42.222222222222221</v>
      </c>
      <c r="Q2207" t="str">
        <f>LEFT(Table1[[#This Row],[Category and Sub-Category]],FIND("/",Table1[[#This Row],[Category and Sub-Category]])-1)</f>
        <v>music</v>
      </c>
      <c r="R2207" t="str">
        <f>RIGHT(Table1[[#This Row],[Category and Sub-Category]],LEN(Table1[[#This Row],[Category and Sub-Category]])-FIND("/",Table1[[#This Row],[Category and Sub-Category]]))</f>
        <v>electronic music</v>
      </c>
      <c r="S2207" s="14">
        <f>(((Table1[[#This Row],[launched_at]]/60)/60)/24)+DATE(1970,1,1)</f>
        <v>41031.82163194444</v>
      </c>
      <c r="T2207" s="14">
        <f t="shared" si="34"/>
        <v>41061.82163194444</v>
      </c>
    </row>
    <row r="2208" spans="1:20" ht="43.5" x14ac:dyDescent="0.35">
      <c r="A2208">
        <v>2206</v>
      </c>
      <c r="B2208" s="1" t="s">
        <v>2207</v>
      </c>
      <c r="C2208" s="1" t="s">
        <v>6316</v>
      </c>
      <c r="D2208" s="6">
        <v>1100</v>
      </c>
      <c r="E2208" s="6">
        <v>1130</v>
      </c>
      <c r="F2208" t="s">
        <v>8219</v>
      </c>
      <c r="G2208" t="s">
        <v>8224</v>
      </c>
      <c r="H2208" t="s">
        <v>8246</v>
      </c>
      <c r="I2208">
        <v>1334556624</v>
      </c>
      <c r="J2208">
        <v>1333001424</v>
      </c>
      <c r="K2208" t="b">
        <v>0</v>
      </c>
      <c r="L2208">
        <v>34</v>
      </c>
      <c r="M2208" t="b">
        <v>1</v>
      </c>
      <c r="N2208" t="s">
        <v>8280</v>
      </c>
      <c r="O2208" s="16">
        <f>Table1[[#This Row],[pledged]]/Table1[[#This Row],[goal]]*100</f>
        <v>102.72727272727273</v>
      </c>
      <c r="P2208" s="6">
        <f>IFERROR(Table1[[#This Row],[pledged]]/Table1[[#This Row],[backers_count]],0)</f>
        <v>33.235294117647058</v>
      </c>
      <c r="Q2208" t="str">
        <f>LEFT(Table1[[#This Row],[Category and Sub-Category]],FIND("/",Table1[[#This Row],[Category and Sub-Category]])-1)</f>
        <v>music</v>
      </c>
      <c r="R2208" t="str">
        <f>RIGHT(Table1[[#This Row],[Category and Sub-Category]],LEN(Table1[[#This Row],[Category and Sub-Category]])-FIND("/",Table1[[#This Row],[Category and Sub-Category]]))</f>
        <v>electronic music</v>
      </c>
      <c r="S2208" s="14">
        <f>(((Table1[[#This Row],[launched_at]]/60)/60)/24)+DATE(1970,1,1)</f>
        <v>40997.257222222222</v>
      </c>
      <c r="T2208" s="14">
        <f t="shared" si="34"/>
        <v>41015.257222222222</v>
      </c>
    </row>
    <row r="2209" spans="1:20" ht="43.5" x14ac:dyDescent="0.35">
      <c r="A2209">
        <v>2207</v>
      </c>
      <c r="B2209" s="1" t="s">
        <v>2208</v>
      </c>
      <c r="C2209" s="1" t="s">
        <v>6317</v>
      </c>
      <c r="D2209" s="6">
        <v>2000</v>
      </c>
      <c r="E2209" s="6">
        <v>2000</v>
      </c>
      <c r="F2209" t="s">
        <v>8219</v>
      </c>
      <c r="G2209" t="s">
        <v>8224</v>
      </c>
      <c r="H2209" t="s">
        <v>8246</v>
      </c>
      <c r="I2209">
        <v>1384580373</v>
      </c>
      <c r="J2209">
        <v>1381984773</v>
      </c>
      <c r="K2209" t="b">
        <v>0</v>
      </c>
      <c r="L2209">
        <v>7</v>
      </c>
      <c r="M2209" t="b">
        <v>1</v>
      </c>
      <c r="N2209" t="s">
        <v>8280</v>
      </c>
      <c r="O2209" s="16">
        <f>Table1[[#This Row],[pledged]]/Table1[[#This Row],[goal]]*100</f>
        <v>100</v>
      </c>
      <c r="P2209" s="6">
        <f>IFERROR(Table1[[#This Row],[pledged]]/Table1[[#This Row],[backers_count]],0)</f>
        <v>285.71428571428572</v>
      </c>
      <c r="Q2209" t="str">
        <f>LEFT(Table1[[#This Row],[Category and Sub-Category]],FIND("/",Table1[[#This Row],[Category and Sub-Category]])-1)</f>
        <v>music</v>
      </c>
      <c r="R2209" t="str">
        <f>RIGHT(Table1[[#This Row],[Category and Sub-Category]],LEN(Table1[[#This Row],[Category and Sub-Category]])-FIND("/",Table1[[#This Row],[Category and Sub-Category]]))</f>
        <v>electronic music</v>
      </c>
      <c r="S2209" s="14">
        <f>(((Table1[[#This Row],[launched_at]]/60)/60)/24)+DATE(1970,1,1)</f>
        <v>41564.194131944445</v>
      </c>
      <c r="T2209" s="14">
        <f t="shared" si="34"/>
        <v>41594.235798611109</v>
      </c>
    </row>
    <row r="2210" spans="1:20" ht="43.5" x14ac:dyDescent="0.35">
      <c r="A2210">
        <v>2208</v>
      </c>
      <c r="B2210" s="1" t="s">
        <v>2209</v>
      </c>
      <c r="C2210" s="1" t="s">
        <v>6318</v>
      </c>
      <c r="D2210" s="6">
        <v>1000</v>
      </c>
      <c r="E2210" s="6">
        <v>1016</v>
      </c>
      <c r="F2210" t="s">
        <v>8219</v>
      </c>
      <c r="G2210" t="s">
        <v>8224</v>
      </c>
      <c r="H2210" t="s">
        <v>8246</v>
      </c>
      <c r="I2210">
        <v>1333771200</v>
      </c>
      <c r="J2210">
        <v>1328649026</v>
      </c>
      <c r="K2210" t="b">
        <v>0</v>
      </c>
      <c r="L2210">
        <v>24</v>
      </c>
      <c r="M2210" t="b">
        <v>1</v>
      </c>
      <c r="N2210" t="s">
        <v>8280</v>
      </c>
      <c r="O2210" s="16">
        <f>Table1[[#This Row],[pledged]]/Table1[[#This Row],[goal]]*100</f>
        <v>101.6</v>
      </c>
      <c r="P2210" s="6">
        <f>IFERROR(Table1[[#This Row],[pledged]]/Table1[[#This Row],[backers_count]],0)</f>
        <v>42.333333333333336</v>
      </c>
      <c r="Q2210" t="str">
        <f>LEFT(Table1[[#This Row],[Category and Sub-Category]],FIND("/",Table1[[#This Row],[Category and Sub-Category]])-1)</f>
        <v>music</v>
      </c>
      <c r="R2210" t="str">
        <f>RIGHT(Table1[[#This Row],[Category and Sub-Category]],LEN(Table1[[#This Row],[Category and Sub-Category]])-FIND("/",Table1[[#This Row],[Category and Sub-Category]]))</f>
        <v>electronic music</v>
      </c>
      <c r="S2210" s="14">
        <f>(((Table1[[#This Row],[launched_at]]/60)/60)/24)+DATE(1970,1,1)</f>
        <v>40946.882245370369</v>
      </c>
      <c r="T2210" s="14">
        <f t="shared" si="34"/>
        <v>41006.166666666664</v>
      </c>
    </row>
    <row r="2211" spans="1:20" ht="29" x14ac:dyDescent="0.35">
      <c r="A2211">
        <v>2209</v>
      </c>
      <c r="B2211" s="1" t="s">
        <v>2210</v>
      </c>
      <c r="C2211" s="1" t="s">
        <v>6319</v>
      </c>
      <c r="D2211" s="6">
        <v>500</v>
      </c>
      <c r="E2211" s="6">
        <v>754</v>
      </c>
      <c r="F2211" t="s">
        <v>8219</v>
      </c>
      <c r="G2211" t="s">
        <v>8225</v>
      </c>
      <c r="H2211" t="s">
        <v>8247</v>
      </c>
      <c r="I2211">
        <v>1397516400</v>
      </c>
      <c r="J2211">
        <v>1396524644</v>
      </c>
      <c r="K2211" t="b">
        <v>0</v>
      </c>
      <c r="L2211">
        <v>15</v>
      </c>
      <c r="M2211" t="b">
        <v>1</v>
      </c>
      <c r="N2211" t="s">
        <v>8280</v>
      </c>
      <c r="O2211" s="16">
        <f>Table1[[#This Row],[pledged]]/Table1[[#This Row],[goal]]*100</f>
        <v>150.80000000000001</v>
      </c>
      <c r="P2211" s="6">
        <f>IFERROR(Table1[[#This Row],[pledged]]/Table1[[#This Row],[backers_count]],0)</f>
        <v>50.266666666666666</v>
      </c>
      <c r="Q2211" t="str">
        <f>LEFT(Table1[[#This Row],[Category and Sub-Category]],FIND("/",Table1[[#This Row],[Category and Sub-Category]])-1)</f>
        <v>music</v>
      </c>
      <c r="R2211" t="str">
        <f>RIGHT(Table1[[#This Row],[Category and Sub-Category]],LEN(Table1[[#This Row],[Category and Sub-Category]])-FIND("/",Table1[[#This Row],[Category and Sub-Category]]))</f>
        <v>electronic music</v>
      </c>
      <c r="S2211" s="14">
        <f>(((Table1[[#This Row],[launched_at]]/60)/60)/24)+DATE(1970,1,1)</f>
        <v>41732.479675925926</v>
      </c>
      <c r="T2211" s="14">
        <f t="shared" si="34"/>
        <v>41743.958333333336</v>
      </c>
    </row>
    <row r="2212" spans="1:20" ht="58" x14ac:dyDescent="0.35">
      <c r="A2212">
        <v>2210</v>
      </c>
      <c r="B2212" s="1" t="s">
        <v>2211</v>
      </c>
      <c r="C2212" s="1" t="s">
        <v>6320</v>
      </c>
      <c r="D2212" s="6">
        <v>4000</v>
      </c>
      <c r="E2212" s="6">
        <v>4457</v>
      </c>
      <c r="F2212" t="s">
        <v>8219</v>
      </c>
      <c r="G2212" t="s">
        <v>8224</v>
      </c>
      <c r="H2212" t="s">
        <v>8246</v>
      </c>
      <c r="I2212">
        <v>1334424960</v>
      </c>
      <c r="J2212">
        <v>1329442510</v>
      </c>
      <c r="K2212" t="b">
        <v>0</v>
      </c>
      <c r="L2212">
        <v>72</v>
      </c>
      <c r="M2212" t="b">
        <v>1</v>
      </c>
      <c r="N2212" t="s">
        <v>8280</v>
      </c>
      <c r="O2212" s="16">
        <f>Table1[[#This Row],[pledged]]/Table1[[#This Row],[goal]]*100</f>
        <v>111.425</v>
      </c>
      <c r="P2212" s="6">
        <f>IFERROR(Table1[[#This Row],[pledged]]/Table1[[#This Row],[backers_count]],0)</f>
        <v>61.902777777777779</v>
      </c>
      <c r="Q2212" t="str">
        <f>LEFT(Table1[[#This Row],[Category and Sub-Category]],FIND("/",Table1[[#This Row],[Category and Sub-Category]])-1)</f>
        <v>music</v>
      </c>
      <c r="R2212" t="str">
        <f>RIGHT(Table1[[#This Row],[Category and Sub-Category]],LEN(Table1[[#This Row],[Category and Sub-Category]])-FIND("/",Table1[[#This Row],[Category and Sub-Category]]))</f>
        <v>electronic music</v>
      </c>
      <c r="S2212" s="14">
        <f>(((Table1[[#This Row],[launched_at]]/60)/60)/24)+DATE(1970,1,1)</f>
        <v>40956.066087962965</v>
      </c>
      <c r="T2212" s="14">
        <f t="shared" si="34"/>
        <v>41013.73333333333</v>
      </c>
    </row>
    <row r="2213" spans="1:20" ht="58" x14ac:dyDescent="0.35">
      <c r="A2213">
        <v>2211</v>
      </c>
      <c r="B2213" s="1" t="s">
        <v>2212</v>
      </c>
      <c r="C2213" s="1" t="s">
        <v>6321</v>
      </c>
      <c r="D2213" s="6">
        <v>2500</v>
      </c>
      <c r="E2213" s="6">
        <v>4890</v>
      </c>
      <c r="F2213" t="s">
        <v>8219</v>
      </c>
      <c r="G2213" t="s">
        <v>8224</v>
      </c>
      <c r="H2213" t="s">
        <v>8246</v>
      </c>
      <c r="I2213">
        <v>1397113140</v>
      </c>
      <c r="J2213">
        <v>1395168625</v>
      </c>
      <c r="K2213" t="b">
        <v>0</v>
      </c>
      <c r="L2213">
        <v>120</v>
      </c>
      <c r="M2213" t="b">
        <v>1</v>
      </c>
      <c r="N2213" t="s">
        <v>8280</v>
      </c>
      <c r="O2213" s="16">
        <f>Table1[[#This Row],[pledged]]/Table1[[#This Row],[goal]]*100</f>
        <v>195.6</v>
      </c>
      <c r="P2213" s="6">
        <f>IFERROR(Table1[[#This Row],[pledged]]/Table1[[#This Row],[backers_count]],0)</f>
        <v>40.75</v>
      </c>
      <c r="Q2213" t="str">
        <f>LEFT(Table1[[#This Row],[Category and Sub-Category]],FIND("/",Table1[[#This Row],[Category and Sub-Category]])-1)</f>
        <v>music</v>
      </c>
      <c r="R2213" t="str">
        <f>RIGHT(Table1[[#This Row],[Category and Sub-Category]],LEN(Table1[[#This Row],[Category and Sub-Category]])-FIND("/",Table1[[#This Row],[Category and Sub-Category]]))</f>
        <v>electronic music</v>
      </c>
      <c r="S2213" s="14">
        <f>(((Table1[[#This Row],[launched_at]]/60)/60)/24)+DATE(1970,1,1)</f>
        <v>41716.785011574073</v>
      </c>
      <c r="T2213" s="14">
        <f t="shared" si="34"/>
        <v>41739.290972222225</v>
      </c>
    </row>
    <row r="2214" spans="1:20" ht="58" x14ac:dyDescent="0.35">
      <c r="A2214">
        <v>2212</v>
      </c>
      <c r="B2214" s="1" t="s">
        <v>2213</v>
      </c>
      <c r="C2214" s="1" t="s">
        <v>6322</v>
      </c>
      <c r="D2214" s="6">
        <v>6000</v>
      </c>
      <c r="E2214" s="6">
        <v>6863</v>
      </c>
      <c r="F2214" t="s">
        <v>8219</v>
      </c>
      <c r="G2214" t="s">
        <v>8224</v>
      </c>
      <c r="H2214" t="s">
        <v>8246</v>
      </c>
      <c r="I2214">
        <v>1383526800</v>
      </c>
      <c r="J2214">
        <v>1380650177</v>
      </c>
      <c r="K2214" t="b">
        <v>0</v>
      </c>
      <c r="L2214">
        <v>123</v>
      </c>
      <c r="M2214" t="b">
        <v>1</v>
      </c>
      <c r="N2214" t="s">
        <v>8280</v>
      </c>
      <c r="O2214" s="16">
        <f>Table1[[#This Row],[pledged]]/Table1[[#This Row],[goal]]*100</f>
        <v>114.38333333333333</v>
      </c>
      <c r="P2214" s="6">
        <f>IFERROR(Table1[[#This Row],[pledged]]/Table1[[#This Row],[backers_count]],0)</f>
        <v>55.796747967479675</v>
      </c>
      <c r="Q2214" t="str">
        <f>LEFT(Table1[[#This Row],[Category and Sub-Category]],FIND("/",Table1[[#This Row],[Category and Sub-Category]])-1)</f>
        <v>music</v>
      </c>
      <c r="R2214" t="str">
        <f>RIGHT(Table1[[#This Row],[Category and Sub-Category]],LEN(Table1[[#This Row],[Category and Sub-Category]])-FIND("/",Table1[[#This Row],[Category and Sub-Category]]))</f>
        <v>electronic music</v>
      </c>
      <c r="S2214" s="14">
        <f>(((Table1[[#This Row],[launched_at]]/60)/60)/24)+DATE(1970,1,1)</f>
        <v>41548.747418981482</v>
      </c>
      <c r="T2214" s="14">
        <f t="shared" si="34"/>
        <v>41582.041666666664</v>
      </c>
    </row>
    <row r="2215" spans="1:20" ht="72.5" x14ac:dyDescent="0.35">
      <c r="A2215">
        <v>2213</v>
      </c>
      <c r="B2215" s="1" t="s">
        <v>2214</v>
      </c>
      <c r="C2215" s="1" t="s">
        <v>6323</v>
      </c>
      <c r="D2215" s="6">
        <v>5</v>
      </c>
      <c r="E2215" s="6">
        <v>10</v>
      </c>
      <c r="F2215" t="s">
        <v>8219</v>
      </c>
      <c r="G2215" t="s">
        <v>8224</v>
      </c>
      <c r="H2215" t="s">
        <v>8246</v>
      </c>
      <c r="I2215">
        <v>1431719379</v>
      </c>
      <c r="J2215">
        <v>1429127379</v>
      </c>
      <c r="K2215" t="b">
        <v>0</v>
      </c>
      <c r="L2215">
        <v>1</v>
      </c>
      <c r="M2215" t="b">
        <v>1</v>
      </c>
      <c r="N2215" t="s">
        <v>8280</v>
      </c>
      <c r="O2215" s="16">
        <f>Table1[[#This Row],[pledged]]/Table1[[#This Row],[goal]]*100</f>
        <v>200</v>
      </c>
      <c r="P2215" s="6">
        <f>IFERROR(Table1[[#This Row],[pledged]]/Table1[[#This Row],[backers_count]],0)</f>
        <v>10</v>
      </c>
      <c r="Q2215" t="str">
        <f>LEFT(Table1[[#This Row],[Category and Sub-Category]],FIND("/",Table1[[#This Row],[Category and Sub-Category]])-1)</f>
        <v>music</v>
      </c>
      <c r="R2215" t="str">
        <f>RIGHT(Table1[[#This Row],[Category and Sub-Category]],LEN(Table1[[#This Row],[Category and Sub-Category]])-FIND("/",Table1[[#This Row],[Category and Sub-Category]]))</f>
        <v>electronic music</v>
      </c>
      <c r="S2215" s="14">
        <f>(((Table1[[#This Row],[launched_at]]/60)/60)/24)+DATE(1970,1,1)</f>
        <v>42109.826145833329</v>
      </c>
      <c r="T2215" s="14">
        <f t="shared" si="34"/>
        <v>42139.826145833329</v>
      </c>
    </row>
    <row r="2216" spans="1:20" ht="43.5" x14ac:dyDescent="0.35">
      <c r="A2216">
        <v>2214</v>
      </c>
      <c r="B2216" s="1" t="s">
        <v>2215</v>
      </c>
      <c r="C2216" s="1" t="s">
        <v>6324</v>
      </c>
      <c r="D2216" s="6">
        <v>600</v>
      </c>
      <c r="E2216" s="6">
        <v>1755.01</v>
      </c>
      <c r="F2216" t="s">
        <v>8219</v>
      </c>
      <c r="G2216" t="s">
        <v>8224</v>
      </c>
      <c r="H2216" t="s">
        <v>8246</v>
      </c>
      <c r="I2216">
        <v>1391713248</v>
      </c>
      <c r="J2216">
        <v>1389121248</v>
      </c>
      <c r="K2216" t="b">
        <v>0</v>
      </c>
      <c r="L2216">
        <v>24</v>
      </c>
      <c r="M2216" t="b">
        <v>1</v>
      </c>
      <c r="N2216" t="s">
        <v>8280</v>
      </c>
      <c r="O2216" s="16">
        <f>Table1[[#This Row],[pledged]]/Table1[[#This Row],[goal]]*100</f>
        <v>292.50166666666667</v>
      </c>
      <c r="P2216" s="6">
        <f>IFERROR(Table1[[#This Row],[pledged]]/Table1[[#This Row],[backers_count]],0)</f>
        <v>73.125416666666666</v>
      </c>
      <c r="Q2216" t="str">
        <f>LEFT(Table1[[#This Row],[Category and Sub-Category]],FIND("/",Table1[[#This Row],[Category and Sub-Category]])-1)</f>
        <v>music</v>
      </c>
      <c r="R2216" t="str">
        <f>RIGHT(Table1[[#This Row],[Category and Sub-Category]],LEN(Table1[[#This Row],[Category and Sub-Category]])-FIND("/",Table1[[#This Row],[Category and Sub-Category]]))</f>
        <v>electronic music</v>
      </c>
      <c r="S2216" s="14">
        <f>(((Table1[[#This Row],[launched_at]]/60)/60)/24)+DATE(1970,1,1)</f>
        <v>41646.792222222226</v>
      </c>
      <c r="T2216" s="14">
        <f t="shared" si="34"/>
        <v>41676.792222222226</v>
      </c>
    </row>
    <row r="2217" spans="1:20" ht="29" x14ac:dyDescent="0.35">
      <c r="A2217">
        <v>2215</v>
      </c>
      <c r="B2217" s="1" t="s">
        <v>2216</v>
      </c>
      <c r="C2217" s="1" t="s">
        <v>6325</v>
      </c>
      <c r="D2217" s="6">
        <v>550</v>
      </c>
      <c r="E2217" s="6">
        <v>860</v>
      </c>
      <c r="F2217" t="s">
        <v>8219</v>
      </c>
      <c r="G2217" t="s">
        <v>8224</v>
      </c>
      <c r="H2217" t="s">
        <v>8246</v>
      </c>
      <c r="I2217">
        <v>1331621940</v>
      </c>
      <c r="J2217">
        <v>1329671572</v>
      </c>
      <c r="K2217" t="b">
        <v>0</v>
      </c>
      <c r="L2217">
        <v>33</v>
      </c>
      <c r="M2217" t="b">
        <v>1</v>
      </c>
      <c r="N2217" t="s">
        <v>8280</v>
      </c>
      <c r="O2217" s="16">
        <f>Table1[[#This Row],[pledged]]/Table1[[#This Row],[goal]]*100</f>
        <v>156.36363636363637</v>
      </c>
      <c r="P2217" s="6">
        <f>IFERROR(Table1[[#This Row],[pledged]]/Table1[[#This Row],[backers_count]],0)</f>
        <v>26.060606060606062</v>
      </c>
      <c r="Q2217" t="str">
        <f>LEFT(Table1[[#This Row],[Category and Sub-Category]],FIND("/",Table1[[#This Row],[Category and Sub-Category]])-1)</f>
        <v>music</v>
      </c>
      <c r="R2217" t="str">
        <f>RIGHT(Table1[[#This Row],[Category and Sub-Category]],LEN(Table1[[#This Row],[Category and Sub-Category]])-FIND("/",Table1[[#This Row],[Category and Sub-Category]]))</f>
        <v>electronic music</v>
      </c>
      <c r="S2217" s="14">
        <f>(((Table1[[#This Row],[launched_at]]/60)/60)/24)+DATE(1970,1,1)</f>
        <v>40958.717268518521</v>
      </c>
      <c r="T2217" s="14">
        <f t="shared" si="34"/>
        <v>40981.290972222225</v>
      </c>
    </row>
    <row r="2218" spans="1:20" ht="43.5" x14ac:dyDescent="0.35">
      <c r="A2218">
        <v>2216</v>
      </c>
      <c r="B2218" s="1" t="s">
        <v>2217</v>
      </c>
      <c r="C2218" s="1" t="s">
        <v>6326</v>
      </c>
      <c r="D2218" s="6">
        <v>300</v>
      </c>
      <c r="E2218" s="6">
        <v>317</v>
      </c>
      <c r="F2218" t="s">
        <v>8219</v>
      </c>
      <c r="G2218" t="s">
        <v>8224</v>
      </c>
      <c r="H2218" t="s">
        <v>8246</v>
      </c>
      <c r="I2218">
        <v>1437674545</v>
      </c>
      <c r="J2218">
        <v>1436464945</v>
      </c>
      <c r="K2218" t="b">
        <v>0</v>
      </c>
      <c r="L2218">
        <v>14</v>
      </c>
      <c r="M2218" t="b">
        <v>1</v>
      </c>
      <c r="N2218" t="s">
        <v>8280</v>
      </c>
      <c r="O2218" s="16">
        <f>Table1[[#This Row],[pledged]]/Table1[[#This Row],[goal]]*100</f>
        <v>105.66666666666666</v>
      </c>
      <c r="P2218" s="6">
        <f>IFERROR(Table1[[#This Row],[pledged]]/Table1[[#This Row],[backers_count]],0)</f>
        <v>22.642857142857142</v>
      </c>
      <c r="Q2218" t="str">
        <f>LEFT(Table1[[#This Row],[Category and Sub-Category]],FIND("/",Table1[[#This Row],[Category and Sub-Category]])-1)</f>
        <v>music</v>
      </c>
      <c r="R2218" t="str">
        <f>RIGHT(Table1[[#This Row],[Category and Sub-Category]],LEN(Table1[[#This Row],[Category and Sub-Category]])-FIND("/",Table1[[#This Row],[Category and Sub-Category]]))</f>
        <v>electronic music</v>
      </c>
      <c r="S2218" s="14">
        <f>(((Table1[[#This Row],[launched_at]]/60)/60)/24)+DATE(1970,1,1)</f>
        <v>42194.751678240747</v>
      </c>
      <c r="T2218" s="14">
        <f t="shared" si="34"/>
        <v>42208.751678240747</v>
      </c>
    </row>
    <row r="2219" spans="1:20" ht="43.5" x14ac:dyDescent="0.35">
      <c r="A2219">
        <v>2217</v>
      </c>
      <c r="B2219" s="1" t="s">
        <v>2218</v>
      </c>
      <c r="C2219" s="1" t="s">
        <v>6327</v>
      </c>
      <c r="D2219" s="6">
        <v>420</v>
      </c>
      <c r="E2219" s="6">
        <v>425</v>
      </c>
      <c r="F2219" t="s">
        <v>8219</v>
      </c>
      <c r="G2219" t="s">
        <v>8224</v>
      </c>
      <c r="H2219" t="s">
        <v>8246</v>
      </c>
      <c r="I2219">
        <v>1446451200</v>
      </c>
      <c r="J2219">
        <v>1445539113</v>
      </c>
      <c r="K2219" t="b">
        <v>0</v>
      </c>
      <c r="L2219">
        <v>9</v>
      </c>
      <c r="M2219" t="b">
        <v>1</v>
      </c>
      <c r="N2219" t="s">
        <v>8280</v>
      </c>
      <c r="O2219" s="16">
        <f>Table1[[#This Row],[pledged]]/Table1[[#This Row],[goal]]*100</f>
        <v>101.19047619047619</v>
      </c>
      <c r="P2219" s="6">
        <f>IFERROR(Table1[[#This Row],[pledged]]/Table1[[#This Row],[backers_count]],0)</f>
        <v>47.222222222222221</v>
      </c>
      <c r="Q2219" t="str">
        <f>LEFT(Table1[[#This Row],[Category and Sub-Category]],FIND("/",Table1[[#This Row],[Category and Sub-Category]])-1)</f>
        <v>music</v>
      </c>
      <c r="R2219" t="str">
        <f>RIGHT(Table1[[#This Row],[Category and Sub-Category]],LEN(Table1[[#This Row],[Category and Sub-Category]])-FIND("/",Table1[[#This Row],[Category and Sub-Category]]))</f>
        <v>electronic music</v>
      </c>
      <c r="S2219" s="14">
        <f>(((Table1[[#This Row],[launched_at]]/60)/60)/24)+DATE(1970,1,1)</f>
        <v>42299.776770833334</v>
      </c>
      <c r="T2219" s="14">
        <f t="shared" si="34"/>
        <v>42310.333333333328</v>
      </c>
    </row>
    <row r="2220" spans="1:20" ht="43.5" x14ac:dyDescent="0.35">
      <c r="A2220">
        <v>2218</v>
      </c>
      <c r="B2220" s="1" t="s">
        <v>2219</v>
      </c>
      <c r="C2220" s="1" t="s">
        <v>6328</v>
      </c>
      <c r="D2220" s="6">
        <v>2000</v>
      </c>
      <c r="E2220" s="6">
        <v>2456.66</v>
      </c>
      <c r="F2220" t="s">
        <v>8219</v>
      </c>
      <c r="G2220" t="s">
        <v>8224</v>
      </c>
      <c r="H2220" t="s">
        <v>8246</v>
      </c>
      <c r="I2220">
        <v>1346198400</v>
      </c>
      <c r="J2220">
        <v>1344281383</v>
      </c>
      <c r="K2220" t="b">
        <v>0</v>
      </c>
      <c r="L2220">
        <v>76</v>
      </c>
      <c r="M2220" t="b">
        <v>1</v>
      </c>
      <c r="N2220" t="s">
        <v>8280</v>
      </c>
      <c r="O2220" s="16">
        <f>Table1[[#This Row],[pledged]]/Table1[[#This Row],[goal]]*100</f>
        <v>122.833</v>
      </c>
      <c r="P2220" s="6">
        <f>IFERROR(Table1[[#This Row],[pledged]]/Table1[[#This Row],[backers_count]],0)</f>
        <v>32.324473684210524</v>
      </c>
      <c r="Q2220" t="str">
        <f>LEFT(Table1[[#This Row],[Category and Sub-Category]],FIND("/",Table1[[#This Row],[Category and Sub-Category]])-1)</f>
        <v>music</v>
      </c>
      <c r="R2220" t="str">
        <f>RIGHT(Table1[[#This Row],[Category and Sub-Category]],LEN(Table1[[#This Row],[Category and Sub-Category]])-FIND("/",Table1[[#This Row],[Category and Sub-Category]]))</f>
        <v>electronic music</v>
      </c>
      <c r="S2220" s="14">
        <f>(((Table1[[#This Row],[launched_at]]/60)/60)/24)+DATE(1970,1,1)</f>
        <v>41127.812303240738</v>
      </c>
      <c r="T2220" s="14">
        <f t="shared" si="34"/>
        <v>41150</v>
      </c>
    </row>
    <row r="2221" spans="1:20" ht="43.5" x14ac:dyDescent="0.35">
      <c r="A2221">
        <v>2219</v>
      </c>
      <c r="B2221" s="1" t="s">
        <v>2220</v>
      </c>
      <c r="C2221" s="1" t="s">
        <v>6329</v>
      </c>
      <c r="D2221" s="6">
        <v>1000</v>
      </c>
      <c r="E2221" s="6">
        <v>1015</v>
      </c>
      <c r="F2221" t="s">
        <v>8219</v>
      </c>
      <c r="G2221" t="s">
        <v>8224</v>
      </c>
      <c r="H2221" t="s">
        <v>8246</v>
      </c>
      <c r="I2221">
        <v>1440004512</v>
      </c>
      <c r="J2221">
        <v>1437412512</v>
      </c>
      <c r="K2221" t="b">
        <v>0</v>
      </c>
      <c r="L2221">
        <v>19</v>
      </c>
      <c r="M2221" t="b">
        <v>1</v>
      </c>
      <c r="N2221" t="s">
        <v>8280</v>
      </c>
      <c r="O2221" s="16">
        <f>Table1[[#This Row],[pledged]]/Table1[[#This Row],[goal]]*100</f>
        <v>101.49999999999999</v>
      </c>
      <c r="P2221" s="6">
        <f>IFERROR(Table1[[#This Row],[pledged]]/Table1[[#This Row],[backers_count]],0)</f>
        <v>53.421052631578945</v>
      </c>
      <c r="Q2221" t="str">
        <f>LEFT(Table1[[#This Row],[Category and Sub-Category]],FIND("/",Table1[[#This Row],[Category and Sub-Category]])-1)</f>
        <v>music</v>
      </c>
      <c r="R2221" t="str">
        <f>RIGHT(Table1[[#This Row],[Category and Sub-Category]],LEN(Table1[[#This Row],[Category and Sub-Category]])-FIND("/",Table1[[#This Row],[Category and Sub-Category]]))</f>
        <v>electronic music</v>
      </c>
      <c r="S2221" s="14">
        <f>(((Table1[[#This Row],[launched_at]]/60)/60)/24)+DATE(1970,1,1)</f>
        <v>42205.718888888892</v>
      </c>
      <c r="T2221" s="14">
        <f t="shared" si="34"/>
        <v>42235.718888888892</v>
      </c>
    </row>
    <row r="2222" spans="1:20" ht="43.5" x14ac:dyDescent="0.35">
      <c r="A2222">
        <v>2220</v>
      </c>
      <c r="B2222" s="1" t="s">
        <v>2221</v>
      </c>
      <c r="C2222" s="1" t="s">
        <v>6330</v>
      </c>
      <c r="D2222" s="6">
        <v>3500</v>
      </c>
      <c r="E2222" s="6">
        <v>3540</v>
      </c>
      <c r="F2222" t="s">
        <v>8219</v>
      </c>
      <c r="G2222" t="s">
        <v>8224</v>
      </c>
      <c r="H2222" t="s">
        <v>8246</v>
      </c>
      <c r="I2222">
        <v>1374888436</v>
      </c>
      <c r="J2222">
        <v>1372296436</v>
      </c>
      <c r="K2222" t="b">
        <v>0</v>
      </c>
      <c r="L2222">
        <v>69</v>
      </c>
      <c r="M2222" t="b">
        <v>1</v>
      </c>
      <c r="N2222" t="s">
        <v>8280</v>
      </c>
      <c r="O2222" s="16">
        <f>Table1[[#This Row],[pledged]]/Table1[[#This Row],[goal]]*100</f>
        <v>101.14285714285714</v>
      </c>
      <c r="P2222" s="6">
        <f>IFERROR(Table1[[#This Row],[pledged]]/Table1[[#This Row],[backers_count]],0)</f>
        <v>51.304347826086953</v>
      </c>
      <c r="Q2222" t="str">
        <f>LEFT(Table1[[#This Row],[Category and Sub-Category]],FIND("/",Table1[[#This Row],[Category and Sub-Category]])-1)</f>
        <v>music</v>
      </c>
      <c r="R2222" t="str">
        <f>RIGHT(Table1[[#This Row],[Category and Sub-Category]],LEN(Table1[[#This Row],[Category and Sub-Category]])-FIND("/",Table1[[#This Row],[Category and Sub-Category]]))</f>
        <v>electronic music</v>
      </c>
      <c r="S2222" s="14">
        <f>(((Table1[[#This Row],[launched_at]]/60)/60)/24)+DATE(1970,1,1)</f>
        <v>41452.060601851852</v>
      </c>
      <c r="T2222" s="14">
        <f t="shared" si="34"/>
        <v>41482.060601851852</v>
      </c>
    </row>
    <row r="2223" spans="1:20" ht="43.5" x14ac:dyDescent="0.35">
      <c r="A2223">
        <v>2221</v>
      </c>
      <c r="B2223" s="1" t="s">
        <v>2222</v>
      </c>
      <c r="C2223" s="1" t="s">
        <v>6331</v>
      </c>
      <c r="D2223" s="6">
        <v>7500</v>
      </c>
      <c r="E2223" s="6">
        <v>8109</v>
      </c>
      <c r="F2223" t="s">
        <v>8219</v>
      </c>
      <c r="G2223" t="s">
        <v>8224</v>
      </c>
      <c r="H2223" t="s">
        <v>8246</v>
      </c>
      <c r="I2223">
        <v>1461369600</v>
      </c>
      <c r="J2223">
        <v>1458748809</v>
      </c>
      <c r="K2223" t="b">
        <v>0</v>
      </c>
      <c r="L2223">
        <v>218</v>
      </c>
      <c r="M2223" t="b">
        <v>1</v>
      </c>
      <c r="N2223" t="s">
        <v>8297</v>
      </c>
      <c r="O2223" s="16">
        <f>Table1[[#This Row],[pledged]]/Table1[[#This Row],[goal]]*100</f>
        <v>108.11999999999999</v>
      </c>
      <c r="P2223" s="6">
        <f>IFERROR(Table1[[#This Row],[pledged]]/Table1[[#This Row],[backers_count]],0)</f>
        <v>37.197247706422019</v>
      </c>
      <c r="Q2223" t="str">
        <f>LEFT(Table1[[#This Row],[Category and Sub-Category]],FIND("/",Table1[[#This Row],[Category and Sub-Category]])-1)</f>
        <v>games</v>
      </c>
      <c r="R2223" t="str">
        <f>RIGHT(Table1[[#This Row],[Category and Sub-Category]],LEN(Table1[[#This Row],[Category and Sub-Category]])-FIND("/",Table1[[#This Row],[Category and Sub-Category]]))</f>
        <v>tabletop games</v>
      </c>
      <c r="S2223" s="14">
        <f>(((Table1[[#This Row],[launched_at]]/60)/60)/24)+DATE(1970,1,1)</f>
        <v>42452.666770833333</v>
      </c>
      <c r="T2223" s="14">
        <f t="shared" si="34"/>
        <v>42483</v>
      </c>
    </row>
    <row r="2224" spans="1:20" ht="43.5" x14ac:dyDescent="0.35">
      <c r="A2224">
        <v>2222</v>
      </c>
      <c r="B2224" s="1" t="s">
        <v>2223</v>
      </c>
      <c r="C2224" s="1" t="s">
        <v>6332</v>
      </c>
      <c r="D2224" s="6">
        <v>500</v>
      </c>
      <c r="E2224" s="6">
        <v>813</v>
      </c>
      <c r="F2224" t="s">
        <v>8219</v>
      </c>
      <c r="G2224" t="s">
        <v>8224</v>
      </c>
      <c r="H2224" t="s">
        <v>8246</v>
      </c>
      <c r="I2224">
        <v>1327776847</v>
      </c>
      <c r="J2224">
        <v>1325184847</v>
      </c>
      <c r="K2224" t="b">
        <v>0</v>
      </c>
      <c r="L2224">
        <v>30</v>
      </c>
      <c r="M2224" t="b">
        <v>1</v>
      </c>
      <c r="N2224" t="s">
        <v>8297</v>
      </c>
      <c r="O2224" s="16">
        <f>Table1[[#This Row],[pledged]]/Table1[[#This Row],[goal]]*100</f>
        <v>162.6</v>
      </c>
      <c r="P2224" s="6">
        <f>IFERROR(Table1[[#This Row],[pledged]]/Table1[[#This Row],[backers_count]],0)</f>
        <v>27.1</v>
      </c>
      <c r="Q2224" t="str">
        <f>LEFT(Table1[[#This Row],[Category and Sub-Category]],FIND("/",Table1[[#This Row],[Category and Sub-Category]])-1)</f>
        <v>games</v>
      </c>
      <c r="R2224" t="str">
        <f>RIGHT(Table1[[#This Row],[Category and Sub-Category]],LEN(Table1[[#This Row],[Category and Sub-Category]])-FIND("/",Table1[[#This Row],[Category and Sub-Category]]))</f>
        <v>tabletop games</v>
      </c>
      <c r="S2224" s="14">
        <f>(((Table1[[#This Row],[launched_at]]/60)/60)/24)+DATE(1970,1,1)</f>
        <v>40906.787581018521</v>
      </c>
      <c r="T2224" s="14">
        <f t="shared" si="34"/>
        <v>40936.787581018521</v>
      </c>
    </row>
    <row r="2225" spans="1:20" ht="58" x14ac:dyDescent="0.35">
      <c r="A2225">
        <v>2223</v>
      </c>
      <c r="B2225" s="1" t="s">
        <v>2224</v>
      </c>
      <c r="C2225" s="1" t="s">
        <v>6333</v>
      </c>
      <c r="D2225" s="6">
        <v>19500</v>
      </c>
      <c r="E2225" s="6">
        <v>20631</v>
      </c>
      <c r="F2225" t="s">
        <v>8219</v>
      </c>
      <c r="G2225" t="s">
        <v>8229</v>
      </c>
      <c r="H2225" t="s">
        <v>8251</v>
      </c>
      <c r="I2225">
        <v>1435418568</v>
      </c>
      <c r="J2225">
        <v>1432826568</v>
      </c>
      <c r="K2225" t="b">
        <v>0</v>
      </c>
      <c r="L2225">
        <v>100</v>
      </c>
      <c r="M2225" t="b">
        <v>1</v>
      </c>
      <c r="N2225" t="s">
        <v>8297</v>
      </c>
      <c r="O2225" s="16">
        <f>Table1[[#This Row],[pledged]]/Table1[[#This Row],[goal]]*100</f>
        <v>105.80000000000001</v>
      </c>
      <c r="P2225" s="6">
        <f>IFERROR(Table1[[#This Row],[pledged]]/Table1[[#This Row],[backers_count]],0)</f>
        <v>206.31</v>
      </c>
      <c r="Q2225" t="str">
        <f>LEFT(Table1[[#This Row],[Category and Sub-Category]],FIND("/",Table1[[#This Row],[Category and Sub-Category]])-1)</f>
        <v>games</v>
      </c>
      <c r="R2225" t="str">
        <f>RIGHT(Table1[[#This Row],[Category and Sub-Category]],LEN(Table1[[#This Row],[Category and Sub-Category]])-FIND("/",Table1[[#This Row],[Category and Sub-Category]]))</f>
        <v>tabletop games</v>
      </c>
      <c r="S2225" s="14">
        <f>(((Table1[[#This Row],[launched_at]]/60)/60)/24)+DATE(1970,1,1)</f>
        <v>42152.640833333338</v>
      </c>
      <c r="T2225" s="14">
        <f t="shared" si="34"/>
        <v>42182.640833333338</v>
      </c>
    </row>
    <row r="2226" spans="1:20" ht="43.5" x14ac:dyDescent="0.35">
      <c r="A2226">
        <v>2224</v>
      </c>
      <c r="B2226" s="1" t="s">
        <v>2225</v>
      </c>
      <c r="C2226" s="1" t="s">
        <v>6334</v>
      </c>
      <c r="D2226" s="6">
        <v>10000</v>
      </c>
      <c r="E2226" s="6">
        <v>24315</v>
      </c>
      <c r="F2226" t="s">
        <v>8219</v>
      </c>
      <c r="G2226" t="s">
        <v>8224</v>
      </c>
      <c r="H2226" t="s">
        <v>8246</v>
      </c>
      <c r="I2226">
        <v>1477767600</v>
      </c>
      <c r="J2226">
        <v>1475337675</v>
      </c>
      <c r="K2226" t="b">
        <v>0</v>
      </c>
      <c r="L2226">
        <v>296</v>
      </c>
      <c r="M2226" t="b">
        <v>1</v>
      </c>
      <c r="N2226" t="s">
        <v>8297</v>
      </c>
      <c r="O2226" s="16">
        <f>Table1[[#This Row],[pledged]]/Table1[[#This Row],[goal]]*100</f>
        <v>243.15000000000003</v>
      </c>
      <c r="P2226" s="6">
        <f>IFERROR(Table1[[#This Row],[pledged]]/Table1[[#This Row],[backers_count]],0)</f>
        <v>82.145270270270274</v>
      </c>
      <c r="Q2226" t="str">
        <f>LEFT(Table1[[#This Row],[Category and Sub-Category]],FIND("/",Table1[[#This Row],[Category and Sub-Category]])-1)</f>
        <v>games</v>
      </c>
      <c r="R2226" t="str">
        <f>RIGHT(Table1[[#This Row],[Category and Sub-Category]],LEN(Table1[[#This Row],[Category and Sub-Category]])-FIND("/",Table1[[#This Row],[Category and Sub-Category]]))</f>
        <v>tabletop games</v>
      </c>
      <c r="S2226" s="14">
        <f>(((Table1[[#This Row],[launched_at]]/60)/60)/24)+DATE(1970,1,1)</f>
        <v>42644.667534722219</v>
      </c>
      <c r="T2226" s="14">
        <f t="shared" si="34"/>
        <v>42672.791666666672</v>
      </c>
    </row>
    <row r="2227" spans="1:20" ht="43.5" x14ac:dyDescent="0.35">
      <c r="A2227">
        <v>2225</v>
      </c>
      <c r="B2227" s="1" t="s">
        <v>2226</v>
      </c>
      <c r="C2227" s="1" t="s">
        <v>6335</v>
      </c>
      <c r="D2227" s="6">
        <v>21000</v>
      </c>
      <c r="E2227" s="6">
        <v>198415.01</v>
      </c>
      <c r="F2227" t="s">
        <v>8219</v>
      </c>
      <c r="G2227" t="s">
        <v>8225</v>
      </c>
      <c r="H2227" t="s">
        <v>8247</v>
      </c>
      <c r="I2227">
        <v>1411326015</v>
      </c>
      <c r="J2227">
        <v>1408734015</v>
      </c>
      <c r="K2227" t="b">
        <v>0</v>
      </c>
      <c r="L2227">
        <v>1204</v>
      </c>
      <c r="M2227" t="b">
        <v>1</v>
      </c>
      <c r="N2227" t="s">
        <v>8297</v>
      </c>
      <c r="O2227" s="16">
        <f>Table1[[#This Row],[pledged]]/Table1[[#This Row],[goal]]*100</f>
        <v>944.83338095238094</v>
      </c>
      <c r="P2227" s="6">
        <f>IFERROR(Table1[[#This Row],[pledged]]/Table1[[#This Row],[backers_count]],0)</f>
        <v>164.79651993355483</v>
      </c>
      <c r="Q2227" t="str">
        <f>LEFT(Table1[[#This Row],[Category and Sub-Category]],FIND("/",Table1[[#This Row],[Category and Sub-Category]])-1)</f>
        <v>games</v>
      </c>
      <c r="R2227" t="str">
        <f>RIGHT(Table1[[#This Row],[Category and Sub-Category]],LEN(Table1[[#This Row],[Category and Sub-Category]])-FIND("/",Table1[[#This Row],[Category and Sub-Category]]))</f>
        <v>tabletop games</v>
      </c>
      <c r="S2227" s="14">
        <f>(((Table1[[#This Row],[launched_at]]/60)/60)/24)+DATE(1970,1,1)</f>
        <v>41873.79184027778</v>
      </c>
      <c r="T2227" s="14">
        <f t="shared" si="34"/>
        <v>41903.79184027778</v>
      </c>
    </row>
    <row r="2228" spans="1:20" ht="43.5" x14ac:dyDescent="0.35">
      <c r="A2228">
        <v>2226</v>
      </c>
      <c r="B2228" s="1" t="s">
        <v>2227</v>
      </c>
      <c r="C2228" s="1" t="s">
        <v>6336</v>
      </c>
      <c r="D2228" s="6">
        <v>18000</v>
      </c>
      <c r="E2228" s="6">
        <v>19523.310000000001</v>
      </c>
      <c r="F2228" t="s">
        <v>8219</v>
      </c>
      <c r="G2228" t="s">
        <v>8224</v>
      </c>
      <c r="H2228" t="s">
        <v>8246</v>
      </c>
      <c r="I2228">
        <v>1455253140</v>
      </c>
      <c r="J2228">
        <v>1452625822</v>
      </c>
      <c r="K2228" t="b">
        <v>0</v>
      </c>
      <c r="L2228">
        <v>321</v>
      </c>
      <c r="M2228" t="b">
        <v>1</v>
      </c>
      <c r="N2228" t="s">
        <v>8297</v>
      </c>
      <c r="O2228" s="16">
        <f>Table1[[#This Row],[pledged]]/Table1[[#This Row],[goal]]*100</f>
        <v>108.46283333333334</v>
      </c>
      <c r="P2228" s="6">
        <f>IFERROR(Table1[[#This Row],[pledged]]/Table1[[#This Row],[backers_count]],0)</f>
        <v>60.820280373831778</v>
      </c>
      <c r="Q2228" t="str">
        <f>LEFT(Table1[[#This Row],[Category and Sub-Category]],FIND("/",Table1[[#This Row],[Category and Sub-Category]])-1)</f>
        <v>games</v>
      </c>
      <c r="R2228" t="str">
        <f>RIGHT(Table1[[#This Row],[Category and Sub-Category]],LEN(Table1[[#This Row],[Category and Sub-Category]])-FIND("/",Table1[[#This Row],[Category and Sub-Category]]))</f>
        <v>tabletop games</v>
      </c>
      <c r="S2228" s="14">
        <f>(((Table1[[#This Row],[launched_at]]/60)/60)/24)+DATE(1970,1,1)</f>
        <v>42381.79886574074</v>
      </c>
      <c r="T2228" s="14">
        <f t="shared" si="34"/>
        <v>42412.207638888889</v>
      </c>
    </row>
    <row r="2229" spans="1:20" ht="43.5" x14ac:dyDescent="0.35">
      <c r="A2229">
        <v>2227</v>
      </c>
      <c r="B2229" s="1" t="s">
        <v>2228</v>
      </c>
      <c r="C2229" s="1" t="s">
        <v>6337</v>
      </c>
      <c r="D2229" s="6">
        <v>13000</v>
      </c>
      <c r="E2229" s="6">
        <v>20459</v>
      </c>
      <c r="F2229" t="s">
        <v>8219</v>
      </c>
      <c r="G2229" t="s">
        <v>8225</v>
      </c>
      <c r="H2229" t="s">
        <v>8247</v>
      </c>
      <c r="I2229">
        <v>1384374155</v>
      </c>
      <c r="J2229">
        <v>1381778555</v>
      </c>
      <c r="K2229" t="b">
        <v>0</v>
      </c>
      <c r="L2229">
        <v>301</v>
      </c>
      <c r="M2229" t="b">
        <v>1</v>
      </c>
      <c r="N2229" t="s">
        <v>8297</v>
      </c>
      <c r="O2229" s="16">
        <f>Table1[[#This Row],[pledged]]/Table1[[#This Row],[goal]]*100</f>
        <v>157.37692307692308</v>
      </c>
      <c r="P2229" s="6">
        <f>IFERROR(Table1[[#This Row],[pledged]]/Table1[[#This Row],[backers_count]],0)</f>
        <v>67.970099667774093</v>
      </c>
      <c r="Q2229" t="str">
        <f>LEFT(Table1[[#This Row],[Category and Sub-Category]],FIND("/",Table1[[#This Row],[Category and Sub-Category]])-1)</f>
        <v>games</v>
      </c>
      <c r="R2229" t="str">
        <f>RIGHT(Table1[[#This Row],[Category and Sub-Category]],LEN(Table1[[#This Row],[Category and Sub-Category]])-FIND("/",Table1[[#This Row],[Category and Sub-Category]]))</f>
        <v>tabletop games</v>
      </c>
      <c r="S2229" s="14">
        <f>(((Table1[[#This Row],[launched_at]]/60)/60)/24)+DATE(1970,1,1)</f>
        <v>41561.807349537034</v>
      </c>
      <c r="T2229" s="14">
        <f t="shared" si="34"/>
        <v>41591.849016203705</v>
      </c>
    </row>
    <row r="2230" spans="1:20" ht="58" x14ac:dyDescent="0.35">
      <c r="A2230">
        <v>2228</v>
      </c>
      <c r="B2230" s="1" t="s">
        <v>2229</v>
      </c>
      <c r="C2230" s="1" t="s">
        <v>6338</v>
      </c>
      <c r="D2230" s="6">
        <v>1000</v>
      </c>
      <c r="E2230" s="6">
        <v>11744.9</v>
      </c>
      <c r="F2230" t="s">
        <v>8219</v>
      </c>
      <c r="G2230" t="s">
        <v>8236</v>
      </c>
      <c r="H2230" t="s">
        <v>8249</v>
      </c>
      <c r="I2230">
        <v>1439707236</v>
      </c>
      <c r="J2230">
        <v>1437115236</v>
      </c>
      <c r="K2230" t="b">
        <v>0</v>
      </c>
      <c r="L2230">
        <v>144</v>
      </c>
      <c r="M2230" t="b">
        <v>1</v>
      </c>
      <c r="N2230" t="s">
        <v>8297</v>
      </c>
      <c r="O2230" s="16">
        <f>Table1[[#This Row],[pledged]]/Table1[[#This Row],[goal]]*100</f>
        <v>1174.49</v>
      </c>
      <c r="P2230" s="6">
        <f>IFERROR(Table1[[#This Row],[pledged]]/Table1[[#This Row],[backers_count]],0)</f>
        <v>81.561805555555551</v>
      </c>
      <c r="Q2230" t="str">
        <f>LEFT(Table1[[#This Row],[Category and Sub-Category]],FIND("/",Table1[[#This Row],[Category and Sub-Category]])-1)</f>
        <v>games</v>
      </c>
      <c r="R2230" t="str">
        <f>RIGHT(Table1[[#This Row],[Category and Sub-Category]],LEN(Table1[[#This Row],[Category and Sub-Category]])-FIND("/",Table1[[#This Row],[Category and Sub-Category]]))</f>
        <v>tabletop games</v>
      </c>
      <c r="S2230" s="14">
        <f>(((Table1[[#This Row],[launched_at]]/60)/60)/24)+DATE(1970,1,1)</f>
        <v>42202.278194444443</v>
      </c>
      <c r="T2230" s="14">
        <f t="shared" si="34"/>
        <v>42232.278194444443</v>
      </c>
    </row>
    <row r="2231" spans="1:20" ht="58" x14ac:dyDescent="0.35">
      <c r="A2231">
        <v>2229</v>
      </c>
      <c r="B2231" s="1" t="s">
        <v>2230</v>
      </c>
      <c r="C2231" s="1" t="s">
        <v>6339</v>
      </c>
      <c r="D2231" s="6">
        <v>8012</v>
      </c>
      <c r="E2231" s="6">
        <v>13704.33</v>
      </c>
      <c r="F2231" t="s">
        <v>8219</v>
      </c>
      <c r="G2231" t="s">
        <v>8224</v>
      </c>
      <c r="H2231" t="s">
        <v>8246</v>
      </c>
      <c r="I2231">
        <v>1378180800</v>
      </c>
      <c r="J2231">
        <v>1375113391</v>
      </c>
      <c r="K2231" t="b">
        <v>0</v>
      </c>
      <c r="L2231">
        <v>539</v>
      </c>
      <c r="M2231" t="b">
        <v>1</v>
      </c>
      <c r="N2231" t="s">
        <v>8297</v>
      </c>
      <c r="O2231" s="16">
        <f>Table1[[#This Row],[pledged]]/Table1[[#This Row],[goal]]*100</f>
        <v>171.04755366949576</v>
      </c>
      <c r="P2231" s="6">
        <f>IFERROR(Table1[[#This Row],[pledged]]/Table1[[#This Row],[backers_count]],0)</f>
        <v>25.42547309833024</v>
      </c>
      <c r="Q2231" t="str">
        <f>LEFT(Table1[[#This Row],[Category and Sub-Category]],FIND("/",Table1[[#This Row],[Category and Sub-Category]])-1)</f>
        <v>games</v>
      </c>
      <c r="R2231" t="str">
        <f>RIGHT(Table1[[#This Row],[Category and Sub-Category]],LEN(Table1[[#This Row],[Category and Sub-Category]])-FIND("/",Table1[[#This Row],[Category and Sub-Category]]))</f>
        <v>tabletop games</v>
      </c>
      <c r="S2231" s="14">
        <f>(((Table1[[#This Row],[launched_at]]/60)/60)/24)+DATE(1970,1,1)</f>
        <v>41484.664247685185</v>
      </c>
      <c r="T2231" s="14">
        <f t="shared" si="34"/>
        <v>41520.166666666664</v>
      </c>
    </row>
    <row r="2232" spans="1:20" ht="43.5" x14ac:dyDescent="0.35">
      <c r="A2232">
        <v>2230</v>
      </c>
      <c r="B2232" s="1" t="s">
        <v>2231</v>
      </c>
      <c r="C2232" s="1" t="s">
        <v>6340</v>
      </c>
      <c r="D2232" s="6">
        <v>8500</v>
      </c>
      <c r="E2232" s="6">
        <v>10706</v>
      </c>
      <c r="F2232" t="s">
        <v>8219</v>
      </c>
      <c r="G2232" t="s">
        <v>8224</v>
      </c>
      <c r="H2232" t="s">
        <v>8246</v>
      </c>
      <c r="I2232">
        <v>1398460127</v>
      </c>
      <c r="J2232">
        <v>1395868127</v>
      </c>
      <c r="K2232" t="b">
        <v>0</v>
      </c>
      <c r="L2232">
        <v>498</v>
      </c>
      <c r="M2232" t="b">
        <v>1</v>
      </c>
      <c r="N2232" t="s">
        <v>8297</v>
      </c>
      <c r="O2232" s="16">
        <f>Table1[[#This Row],[pledged]]/Table1[[#This Row],[goal]]*100</f>
        <v>125.95294117647057</v>
      </c>
      <c r="P2232" s="6">
        <f>IFERROR(Table1[[#This Row],[pledged]]/Table1[[#This Row],[backers_count]],0)</f>
        <v>21.497991967871485</v>
      </c>
      <c r="Q2232" t="str">
        <f>LEFT(Table1[[#This Row],[Category and Sub-Category]],FIND("/",Table1[[#This Row],[Category and Sub-Category]])-1)</f>
        <v>games</v>
      </c>
      <c r="R2232" t="str">
        <f>RIGHT(Table1[[#This Row],[Category and Sub-Category]],LEN(Table1[[#This Row],[Category and Sub-Category]])-FIND("/",Table1[[#This Row],[Category and Sub-Category]]))</f>
        <v>tabletop games</v>
      </c>
      <c r="S2232" s="14">
        <f>(((Table1[[#This Row],[launched_at]]/60)/60)/24)+DATE(1970,1,1)</f>
        <v>41724.881099537037</v>
      </c>
      <c r="T2232" s="14">
        <f t="shared" si="34"/>
        <v>41754.881099537037</v>
      </c>
    </row>
    <row r="2233" spans="1:20" ht="43.5" x14ac:dyDescent="0.35">
      <c r="A2233">
        <v>2231</v>
      </c>
      <c r="B2233" s="1" t="s">
        <v>2232</v>
      </c>
      <c r="C2233" s="1" t="s">
        <v>6341</v>
      </c>
      <c r="D2233" s="6">
        <v>2500</v>
      </c>
      <c r="E2233" s="6">
        <v>30303.24</v>
      </c>
      <c r="F2233" t="s">
        <v>8219</v>
      </c>
      <c r="G2233" t="s">
        <v>8224</v>
      </c>
      <c r="H2233" t="s">
        <v>8246</v>
      </c>
      <c r="I2233">
        <v>1372136400</v>
      </c>
      <c r="J2233">
        <v>1369864301</v>
      </c>
      <c r="K2233" t="b">
        <v>0</v>
      </c>
      <c r="L2233">
        <v>1113</v>
      </c>
      <c r="M2233" t="b">
        <v>1</v>
      </c>
      <c r="N2233" t="s">
        <v>8297</v>
      </c>
      <c r="O2233" s="16">
        <f>Table1[[#This Row],[pledged]]/Table1[[#This Row],[goal]]*100</f>
        <v>1212.1296000000002</v>
      </c>
      <c r="P2233" s="6">
        <f>IFERROR(Table1[[#This Row],[pledged]]/Table1[[#This Row],[backers_count]],0)</f>
        <v>27.226630727762803</v>
      </c>
      <c r="Q2233" t="str">
        <f>LEFT(Table1[[#This Row],[Category and Sub-Category]],FIND("/",Table1[[#This Row],[Category and Sub-Category]])-1)</f>
        <v>games</v>
      </c>
      <c r="R2233" t="str">
        <f>RIGHT(Table1[[#This Row],[Category and Sub-Category]],LEN(Table1[[#This Row],[Category and Sub-Category]])-FIND("/",Table1[[#This Row],[Category and Sub-Category]]))</f>
        <v>tabletop games</v>
      </c>
      <c r="S2233" s="14">
        <f>(((Table1[[#This Row],[launched_at]]/60)/60)/24)+DATE(1970,1,1)</f>
        <v>41423.910891203705</v>
      </c>
      <c r="T2233" s="14">
        <f t="shared" si="34"/>
        <v>41450.208333333336</v>
      </c>
    </row>
    <row r="2234" spans="1:20" ht="43.5" x14ac:dyDescent="0.35">
      <c r="A2234">
        <v>2232</v>
      </c>
      <c r="B2234" s="1" t="s">
        <v>2233</v>
      </c>
      <c r="C2234" s="1" t="s">
        <v>6342</v>
      </c>
      <c r="D2234" s="6">
        <v>5000</v>
      </c>
      <c r="E2234" s="6">
        <v>24790</v>
      </c>
      <c r="F2234" t="s">
        <v>8219</v>
      </c>
      <c r="G2234" t="s">
        <v>8224</v>
      </c>
      <c r="H2234" t="s">
        <v>8246</v>
      </c>
      <c r="I2234">
        <v>1405738800</v>
      </c>
      <c r="J2234">
        <v>1402945408</v>
      </c>
      <c r="K2234" t="b">
        <v>0</v>
      </c>
      <c r="L2234">
        <v>988</v>
      </c>
      <c r="M2234" t="b">
        <v>1</v>
      </c>
      <c r="N2234" t="s">
        <v>8297</v>
      </c>
      <c r="O2234" s="16">
        <f>Table1[[#This Row],[pledged]]/Table1[[#This Row],[goal]]*100</f>
        <v>495.8</v>
      </c>
      <c r="P2234" s="6">
        <f>IFERROR(Table1[[#This Row],[pledged]]/Table1[[#This Row],[backers_count]],0)</f>
        <v>25.091093117408906</v>
      </c>
      <c r="Q2234" t="str">
        <f>LEFT(Table1[[#This Row],[Category and Sub-Category]],FIND("/",Table1[[#This Row],[Category and Sub-Category]])-1)</f>
        <v>games</v>
      </c>
      <c r="R2234" t="str">
        <f>RIGHT(Table1[[#This Row],[Category and Sub-Category]],LEN(Table1[[#This Row],[Category and Sub-Category]])-FIND("/",Table1[[#This Row],[Category and Sub-Category]]))</f>
        <v>tabletop games</v>
      </c>
      <c r="S2234" s="14">
        <f>(((Table1[[#This Row],[launched_at]]/60)/60)/24)+DATE(1970,1,1)</f>
        <v>41806.794074074074</v>
      </c>
      <c r="T2234" s="14">
        <f t="shared" si="34"/>
        <v>41839.125</v>
      </c>
    </row>
    <row r="2235" spans="1:20" ht="43.5" x14ac:dyDescent="0.35">
      <c r="A2235">
        <v>2233</v>
      </c>
      <c r="B2235" s="1" t="s">
        <v>2234</v>
      </c>
      <c r="C2235" s="1" t="s">
        <v>6343</v>
      </c>
      <c r="D2235" s="6">
        <v>2500</v>
      </c>
      <c r="E2235" s="6">
        <v>8301</v>
      </c>
      <c r="F2235" t="s">
        <v>8219</v>
      </c>
      <c r="G2235" t="s">
        <v>8225</v>
      </c>
      <c r="H2235" t="s">
        <v>8247</v>
      </c>
      <c r="I2235">
        <v>1450051200</v>
      </c>
      <c r="J2235">
        <v>1448269539</v>
      </c>
      <c r="K2235" t="b">
        <v>0</v>
      </c>
      <c r="L2235">
        <v>391</v>
      </c>
      <c r="M2235" t="b">
        <v>1</v>
      </c>
      <c r="N2235" t="s">
        <v>8297</v>
      </c>
      <c r="O2235" s="16">
        <f>Table1[[#This Row],[pledged]]/Table1[[#This Row],[goal]]*100</f>
        <v>332.03999999999996</v>
      </c>
      <c r="P2235" s="6">
        <f>IFERROR(Table1[[#This Row],[pledged]]/Table1[[#This Row],[backers_count]],0)</f>
        <v>21.230179028132991</v>
      </c>
      <c r="Q2235" t="str">
        <f>LEFT(Table1[[#This Row],[Category and Sub-Category]],FIND("/",Table1[[#This Row],[Category and Sub-Category]])-1)</f>
        <v>games</v>
      </c>
      <c r="R2235" t="str">
        <f>RIGHT(Table1[[#This Row],[Category and Sub-Category]],LEN(Table1[[#This Row],[Category and Sub-Category]])-FIND("/",Table1[[#This Row],[Category and Sub-Category]]))</f>
        <v>tabletop games</v>
      </c>
      <c r="S2235" s="14">
        <f>(((Table1[[#This Row],[launched_at]]/60)/60)/24)+DATE(1970,1,1)</f>
        <v>42331.378923611104</v>
      </c>
      <c r="T2235" s="14">
        <f t="shared" si="34"/>
        <v>42352</v>
      </c>
    </row>
    <row r="2236" spans="1:20" ht="43.5" x14ac:dyDescent="0.35">
      <c r="A2236">
        <v>2234</v>
      </c>
      <c r="B2236" s="1" t="s">
        <v>2235</v>
      </c>
      <c r="C2236" s="1" t="s">
        <v>6344</v>
      </c>
      <c r="D2236" s="6">
        <v>100</v>
      </c>
      <c r="E2236" s="6">
        <v>1165</v>
      </c>
      <c r="F2236" t="s">
        <v>8219</v>
      </c>
      <c r="G2236" t="s">
        <v>8224</v>
      </c>
      <c r="H2236" t="s">
        <v>8246</v>
      </c>
      <c r="I2236">
        <v>1483645647</v>
      </c>
      <c r="J2236">
        <v>1481053647</v>
      </c>
      <c r="K2236" t="b">
        <v>0</v>
      </c>
      <c r="L2236">
        <v>28</v>
      </c>
      <c r="M2236" t="b">
        <v>1</v>
      </c>
      <c r="N2236" t="s">
        <v>8297</v>
      </c>
      <c r="O2236" s="16">
        <f>Table1[[#This Row],[pledged]]/Table1[[#This Row],[goal]]*100</f>
        <v>1165</v>
      </c>
      <c r="P2236" s="6">
        <f>IFERROR(Table1[[#This Row],[pledged]]/Table1[[#This Row],[backers_count]],0)</f>
        <v>41.607142857142854</v>
      </c>
      <c r="Q2236" t="str">
        <f>LEFT(Table1[[#This Row],[Category and Sub-Category]],FIND("/",Table1[[#This Row],[Category and Sub-Category]])-1)</f>
        <v>games</v>
      </c>
      <c r="R2236" t="str">
        <f>RIGHT(Table1[[#This Row],[Category and Sub-Category]],LEN(Table1[[#This Row],[Category and Sub-Category]])-FIND("/",Table1[[#This Row],[Category and Sub-Category]]))</f>
        <v>tabletop games</v>
      </c>
      <c r="S2236" s="14">
        <f>(((Table1[[#This Row],[launched_at]]/60)/60)/24)+DATE(1970,1,1)</f>
        <v>42710.824618055558</v>
      </c>
      <c r="T2236" s="14">
        <f t="shared" si="34"/>
        <v>42740.824618055558</v>
      </c>
    </row>
    <row r="2237" spans="1:20" ht="29" x14ac:dyDescent="0.35">
      <c r="A2237">
        <v>2235</v>
      </c>
      <c r="B2237" s="1" t="s">
        <v>2236</v>
      </c>
      <c r="C2237" s="1" t="s">
        <v>6345</v>
      </c>
      <c r="D2237" s="6">
        <v>13000</v>
      </c>
      <c r="E2237" s="6">
        <v>19931</v>
      </c>
      <c r="F2237" t="s">
        <v>8219</v>
      </c>
      <c r="G2237" t="s">
        <v>8229</v>
      </c>
      <c r="H2237" t="s">
        <v>8251</v>
      </c>
      <c r="I2237">
        <v>1427585511</v>
      </c>
      <c r="J2237">
        <v>1424997111</v>
      </c>
      <c r="K2237" t="b">
        <v>0</v>
      </c>
      <c r="L2237">
        <v>147</v>
      </c>
      <c r="M2237" t="b">
        <v>1</v>
      </c>
      <c r="N2237" t="s">
        <v>8297</v>
      </c>
      <c r="O2237" s="16">
        <f>Table1[[#This Row],[pledged]]/Table1[[#This Row],[goal]]*100</f>
        <v>153.3153846153846</v>
      </c>
      <c r="P2237" s="6">
        <f>IFERROR(Table1[[#This Row],[pledged]]/Table1[[#This Row],[backers_count]],0)</f>
        <v>135.58503401360545</v>
      </c>
      <c r="Q2237" t="str">
        <f>LEFT(Table1[[#This Row],[Category and Sub-Category]],FIND("/",Table1[[#This Row],[Category and Sub-Category]])-1)</f>
        <v>games</v>
      </c>
      <c r="R2237" t="str">
        <f>RIGHT(Table1[[#This Row],[Category and Sub-Category]],LEN(Table1[[#This Row],[Category and Sub-Category]])-FIND("/",Table1[[#This Row],[Category and Sub-Category]]))</f>
        <v>tabletop games</v>
      </c>
      <c r="S2237" s="14">
        <f>(((Table1[[#This Row],[launched_at]]/60)/60)/24)+DATE(1970,1,1)</f>
        <v>42062.022118055553</v>
      </c>
      <c r="T2237" s="14">
        <f t="shared" si="34"/>
        <v>42091.980451388896</v>
      </c>
    </row>
    <row r="2238" spans="1:20" ht="43.5" x14ac:dyDescent="0.35">
      <c r="A2238">
        <v>2236</v>
      </c>
      <c r="B2238" s="1" t="s">
        <v>2237</v>
      </c>
      <c r="C2238" s="1" t="s">
        <v>6346</v>
      </c>
      <c r="D2238" s="6">
        <v>2800</v>
      </c>
      <c r="E2238" s="6">
        <v>15039</v>
      </c>
      <c r="F2238" t="s">
        <v>8219</v>
      </c>
      <c r="G2238" t="s">
        <v>8224</v>
      </c>
      <c r="H2238" t="s">
        <v>8246</v>
      </c>
      <c r="I2238">
        <v>1454338123</v>
      </c>
      <c r="J2238">
        <v>1451746123</v>
      </c>
      <c r="K2238" t="b">
        <v>0</v>
      </c>
      <c r="L2238">
        <v>680</v>
      </c>
      <c r="M2238" t="b">
        <v>1</v>
      </c>
      <c r="N2238" t="s">
        <v>8297</v>
      </c>
      <c r="O2238" s="16">
        <f>Table1[[#This Row],[pledged]]/Table1[[#This Row],[goal]]*100</f>
        <v>537.10714285714289</v>
      </c>
      <c r="P2238" s="6">
        <f>IFERROR(Table1[[#This Row],[pledged]]/Table1[[#This Row],[backers_count]],0)</f>
        <v>22.116176470588236</v>
      </c>
      <c r="Q2238" t="str">
        <f>LEFT(Table1[[#This Row],[Category and Sub-Category]],FIND("/",Table1[[#This Row],[Category and Sub-Category]])-1)</f>
        <v>games</v>
      </c>
      <c r="R2238" t="str">
        <f>RIGHT(Table1[[#This Row],[Category and Sub-Category]],LEN(Table1[[#This Row],[Category and Sub-Category]])-FIND("/",Table1[[#This Row],[Category and Sub-Category]]))</f>
        <v>tabletop games</v>
      </c>
      <c r="S2238" s="14">
        <f>(((Table1[[#This Row],[launched_at]]/60)/60)/24)+DATE(1970,1,1)</f>
        <v>42371.617164351846</v>
      </c>
      <c r="T2238" s="14">
        <f t="shared" si="34"/>
        <v>42401.617164351846</v>
      </c>
    </row>
    <row r="2239" spans="1:20" ht="43.5" x14ac:dyDescent="0.35">
      <c r="A2239">
        <v>2237</v>
      </c>
      <c r="B2239" s="1" t="s">
        <v>2238</v>
      </c>
      <c r="C2239" s="1" t="s">
        <v>6347</v>
      </c>
      <c r="D2239" s="6">
        <v>18000</v>
      </c>
      <c r="E2239" s="6">
        <v>63527</v>
      </c>
      <c r="F2239" t="s">
        <v>8219</v>
      </c>
      <c r="G2239" t="s">
        <v>8224</v>
      </c>
      <c r="H2239" t="s">
        <v>8246</v>
      </c>
      <c r="I2239">
        <v>1415779140</v>
      </c>
      <c r="J2239">
        <v>1412294683</v>
      </c>
      <c r="K2239" t="b">
        <v>0</v>
      </c>
      <c r="L2239">
        <v>983</v>
      </c>
      <c r="M2239" t="b">
        <v>1</v>
      </c>
      <c r="N2239" t="s">
        <v>8297</v>
      </c>
      <c r="O2239" s="16">
        <f>Table1[[#This Row],[pledged]]/Table1[[#This Row],[goal]]*100</f>
        <v>352.92777777777775</v>
      </c>
      <c r="P2239" s="6">
        <f>IFERROR(Table1[[#This Row],[pledged]]/Table1[[#This Row],[backers_count]],0)</f>
        <v>64.625635808748726</v>
      </c>
      <c r="Q2239" t="str">
        <f>LEFT(Table1[[#This Row],[Category and Sub-Category]],FIND("/",Table1[[#This Row],[Category and Sub-Category]])-1)</f>
        <v>games</v>
      </c>
      <c r="R2239" t="str">
        <f>RIGHT(Table1[[#This Row],[Category and Sub-Category]],LEN(Table1[[#This Row],[Category and Sub-Category]])-FIND("/",Table1[[#This Row],[Category and Sub-Category]]))</f>
        <v>tabletop games</v>
      </c>
      <c r="S2239" s="14">
        <f>(((Table1[[#This Row],[launched_at]]/60)/60)/24)+DATE(1970,1,1)</f>
        <v>41915.003275462965</v>
      </c>
      <c r="T2239" s="14">
        <f t="shared" si="34"/>
        <v>41955.332638888889</v>
      </c>
    </row>
    <row r="2240" spans="1:20" ht="29" x14ac:dyDescent="0.35">
      <c r="A2240">
        <v>2238</v>
      </c>
      <c r="B2240" s="1" t="s">
        <v>2239</v>
      </c>
      <c r="C2240" s="1" t="s">
        <v>6348</v>
      </c>
      <c r="D2240" s="6">
        <v>4000</v>
      </c>
      <c r="E2240" s="6">
        <v>5496</v>
      </c>
      <c r="F2240" t="s">
        <v>8219</v>
      </c>
      <c r="G2240" t="s">
        <v>8236</v>
      </c>
      <c r="H2240" t="s">
        <v>8249</v>
      </c>
      <c r="I2240">
        <v>1489157716</v>
      </c>
      <c r="J2240">
        <v>1486565716</v>
      </c>
      <c r="K2240" t="b">
        <v>0</v>
      </c>
      <c r="L2240">
        <v>79</v>
      </c>
      <c r="M2240" t="b">
        <v>1</v>
      </c>
      <c r="N2240" t="s">
        <v>8297</v>
      </c>
      <c r="O2240" s="16">
        <f>Table1[[#This Row],[pledged]]/Table1[[#This Row],[goal]]*100</f>
        <v>137.4</v>
      </c>
      <c r="P2240" s="6">
        <f>IFERROR(Table1[[#This Row],[pledged]]/Table1[[#This Row],[backers_count]],0)</f>
        <v>69.569620253164558</v>
      </c>
      <c r="Q2240" t="str">
        <f>LEFT(Table1[[#This Row],[Category and Sub-Category]],FIND("/",Table1[[#This Row],[Category and Sub-Category]])-1)</f>
        <v>games</v>
      </c>
      <c r="R2240" t="str">
        <f>RIGHT(Table1[[#This Row],[Category and Sub-Category]],LEN(Table1[[#This Row],[Category and Sub-Category]])-FIND("/",Table1[[#This Row],[Category and Sub-Category]]))</f>
        <v>tabletop games</v>
      </c>
      <c r="S2240" s="14">
        <f>(((Table1[[#This Row],[launched_at]]/60)/60)/24)+DATE(1970,1,1)</f>
        <v>42774.621712962966</v>
      </c>
      <c r="T2240" s="14">
        <f t="shared" si="34"/>
        <v>42804.621712962966</v>
      </c>
    </row>
    <row r="2241" spans="1:20" ht="29" x14ac:dyDescent="0.35">
      <c r="A2241">
        <v>2239</v>
      </c>
      <c r="B2241" s="1" t="s">
        <v>2240</v>
      </c>
      <c r="C2241" s="1" t="s">
        <v>6349</v>
      </c>
      <c r="D2241" s="6">
        <v>25000</v>
      </c>
      <c r="E2241" s="6">
        <v>32006.67</v>
      </c>
      <c r="F2241" t="s">
        <v>8219</v>
      </c>
      <c r="G2241" t="s">
        <v>8224</v>
      </c>
      <c r="H2241" t="s">
        <v>8246</v>
      </c>
      <c r="I2241">
        <v>1385870520</v>
      </c>
      <c r="J2241">
        <v>1382742014</v>
      </c>
      <c r="K2241" t="b">
        <v>0</v>
      </c>
      <c r="L2241">
        <v>426</v>
      </c>
      <c r="M2241" t="b">
        <v>1</v>
      </c>
      <c r="N2241" t="s">
        <v>8297</v>
      </c>
      <c r="O2241" s="16">
        <f>Table1[[#This Row],[pledged]]/Table1[[#This Row],[goal]]*100</f>
        <v>128.02668</v>
      </c>
      <c r="P2241" s="6">
        <f>IFERROR(Table1[[#This Row],[pledged]]/Table1[[#This Row],[backers_count]],0)</f>
        <v>75.133028169014082</v>
      </c>
      <c r="Q2241" t="str">
        <f>LEFT(Table1[[#This Row],[Category and Sub-Category]],FIND("/",Table1[[#This Row],[Category and Sub-Category]])-1)</f>
        <v>games</v>
      </c>
      <c r="R2241" t="str">
        <f>RIGHT(Table1[[#This Row],[Category and Sub-Category]],LEN(Table1[[#This Row],[Category and Sub-Category]])-FIND("/",Table1[[#This Row],[Category and Sub-Category]]))</f>
        <v>tabletop games</v>
      </c>
      <c r="S2241" s="14">
        <f>(((Table1[[#This Row],[launched_at]]/60)/60)/24)+DATE(1970,1,1)</f>
        <v>41572.958495370374</v>
      </c>
      <c r="T2241" s="14">
        <f t="shared" si="34"/>
        <v>41609.168055555558</v>
      </c>
    </row>
    <row r="2242" spans="1:20" ht="43.5" x14ac:dyDescent="0.35">
      <c r="A2242">
        <v>2240</v>
      </c>
      <c r="B2242" s="1" t="s">
        <v>2241</v>
      </c>
      <c r="C2242" s="1" t="s">
        <v>6350</v>
      </c>
      <c r="D2242" s="6">
        <v>5000</v>
      </c>
      <c r="E2242" s="6">
        <v>13534</v>
      </c>
      <c r="F2242" t="s">
        <v>8219</v>
      </c>
      <c r="G2242" t="s">
        <v>8224</v>
      </c>
      <c r="H2242" t="s">
        <v>8246</v>
      </c>
      <c r="I2242">
        <v>1461354544</v>
      </c>
      <c r="J2242">
        <v>1458762544</v>
      </c>
      <c r="K2242" t="b">
        <v>0</v>
      </c>
      <c r="L2242">
        <v>96</v>
      </c>
      <c r="M2242" t="b">
        <v>1</v>
      </c>
      <c r="N2242" t="s">
        <v>8297</v>
      </c>
      <c r="O2242" s="16">
        <f>Table1[[#This Row],[pledged]]/Table1[[#This Row],[goal]]*100</f>
        <v>270.68</v>
      </c>
      <c r="P2242" s="6">
        <f>IFERROR(Table1[[#This Row],[pledged]]/Table1[[#This Row],[backers_count]],0)</f>
        <v>140.97916666666666</v>
      </c>
      <c r="Q2242" t="str">
        <f>LEFT(Table1[[#This Row],[Category and Sub-Category]],FIND("/",Table1[[#This Row],[Category and Sub-Category]])-1)</f>
        <v>games</v>
      </c>
      <c r="R2242" t="str">
        <f>RIGHT(Table1[[#This Row],[Category and Sub-Category]],LEN(Table1[[#This Row],[Category and Sub-Category]])-FIND("/",Table1[[#This Row],[Category and Sub-Category]]))</f>
        <v>tabletop games</v>
      </c>
      <c r="S2242" s="14">
        <f>(((Table1[[#This Row],[launched_at]]/60)/60)/24)+DATE(1970,1,1)</f>
        <v>42452.825740740736</v>
      </c>
      <c r="T2242" s="14">
        <f t="shared" ref="T2242:T2305" si="35">(((I2242/60)/60)/24)+DATE(1970,1,1)</f>
        <v>42482.825740740736</v>
      </c>
    </row>
    <row r="2243" spans="1:20" ht="43.5" x14ac:dyDescent="0.35">
      <c r="A2243">
        <v>2241</v>
      </c>
      <c r="B2243" s="1" t="s">
        <v>2242</v>
      </c>
      <c r="C2243" s="1" t="s">
        <v>6351</v>
      </c>
      <c r="D2243" s="6">
        <v>1000</v>
      </c>
      <c r="E2243" s="6">
        <v>8064</v>
      </c>
      <c r="F2243" t="s">
        <v>8219</v>
      </c>
      <c r="G2243" t="s">
        <v>8225</v>
      </c>
      <c r="H2243" t="s">
        <v>8247</v>
      </c>
      <c r="I2243">
        <v>1488484300</v>
      </c>
      <c r="J2243">
        <v>1485892300</v>
      </c>
      <c r="K2243" t="b">
        <v>0</v>
      </c>
      <c r="L2243">
        <v>163</v>
      </c>
      <c r="M2243" t="b">
        <v>1</v>
      </c>
      <c r="N2243" t="s">
        <v>8297</v>
      </c>
      <c r="O2243" s="16">
        <f>Table1[[#This Row],[pledged]]/Table1[[#This Row],[goal]]*100</f>
        <v>806.4</v>
      </c>
      <c r="P2243" s="6">
        <f>IFERROR(Table1[[#This Row],[pledged]]/Table1[[#This Row],[backers_count]],0)</f>
        <v>49.472392638036808</v>
      </c>
      <c r="Q2243" t="str">
        <f>LEFT(Table1[[#This Row],[Category and Sub-Category]],FIND("/",Table1[[#This Row],[Category and Sub-Category]])-1)</f>
        <v>games</v>
      </c>
      <c r="R2243" t="str">
        <f>RIGHT(Table1[[#This Row],[Category and Sub-Category]],LEN(Table1[[#This Row],[Category and Sub-Category]])-FIND("/",Table1[[#This Row],[Category and Sub-Category]]))</f>
        <v>tabletop games</v>
      </c>
      <c r="S2243" s="14">
        <f>(((Table1[[#This Row],[launched_at]]/60)/60)/24)+DATE(1970,1,1)</f>
        <v>42766.827546296292</v>
      </c>
      <c r="T2243" s="14">
        <f t="shared" si="35"/>
        <v>42796.827546296292</v>
      </c>
    </row>
    <row r="2244" spans="1:20" ht="29" x14ac:dyDescent="0.35">
      <c r="A2244">
        <v>2242</v>
      </c>
      <c r="B2244" s="1" t="s">
        <v>2243</v>
      </c>
      <c r="C2244" s="1" t="s">
        <v>6352</v>
      </c>
      <c r="D2244" s="6">
        <v>10000</v>
      </c>
      <c r="E2244" s="6">
        <v>136009.76</v>
      </c>
      <c r="F2244" t="s">
        <v>8219</v>
      </c>
      <c r="G2244" t="s">
        <v>8224</v>
      </c>
      <c r="H2244" t="s">
        <v>8246</v>
      </c>
      <c r="I2244">
        <v>1385521320</v>
      </c>
      <c r="J2244">
        <v>1382449733</v>
      </c>
      <c r="K2244" t="b">
        <v>0</v>
      </c>
      <c r="L2244">
        <v>2525</v>
      </c>
      <c r="M2244" t="b">
        <v>1</v>
      </c>
      <c r="N2244" t="s">
        <v>8297</v>
      </c>
      <c r="O2244" s="16">
        <f>Table1[[#This Row],[pledged]]/Table1[[#This Row],[goal]]*100</f>
        <v>1360.0976000000001</v>
      </c>
      <c r="P2244" s="6">
        <f>IFERROR(Table1[[#This Row],[pledged]]/Table1[[#This Row],[backers_count]],0)</f>
        <v>53.865251485148519</v>
      </c>
      <c r="Q2244" t="str">
        <f>LEFT(Table1[[#This Row],[Category and Sub-Category]],FIND("/",Table1[[#This Row],[Category and Sub-Category]])-1)</f>
        <v>games</v>
      </c>
      <c r="R2244" t="str">
        <f>RIGHT(Table1[[#This Row],[Category and Sub-Category]],LEN(Table1[[#This Row],[Category and Sub-Category]])-FIND("/",Table1[[#This Row],[Category and Sub-Category]]))</f>
        <v>tabletop games</v>
      </c>
      <c r="S2244" s="14">
        <f>(((Table1[[#This Row],[launched_at]]/60)/60)/24)+DATE(1970,1,1)</f>
        <v>41569.575613425928</v>
      </c>
      <c r="T2244" s="14">
        <f t="shared" si="35"/>
        <v>41605.126388888886</v>
      </c>
    </row>
    <row r="2245" spans="1:20" ht="43.5" x14ac:dyDescent="0.35">
      <c r="A2245">
        <v>2243</v>
      </c>
      <c r="B2245" s="1" t="s">
        <v>2244</v>
      </c>
      <c r="C2245" s="1" t="s">
        <v>6353</v>
      </c>
      <c r="D2245" s="6">
        <v>1</v>
      </c>
      <c r="E2245" s="6">
        <v>9302.5</v>
      </c>
      <c r="F2245" t="s">
        <v>8219</v>
      </c>
      <c r="G2245" t="s">
        <v>8224</v>
      </c>
      <c r="H2245" t="s">
        <v>8246</v>
      </c>
      <c r="I2245">
        <v>1489374000</v>
      </c>
      <c r="J2245">
        <v>1488823290</v>
      </c>
      <c r="K2245" t="b">
        <v>0</v>
      </c>
      <c r="L2245">
        <v>2035</v>
      </c>
      <c r="M2245" t="b">
        <v>1</v>
      </c>
      <c r="N2245" t="s">
        <v>8297</v>
      </c>
      <c r="O2245" s="16">
        <f>Table1[[#This Row],[pledged]]/Table1[[#This Row],[goal]]*100</f>
        <v>930250</v>
      </c>
      <c r="P2245" s="6">
        <f>IFERROR(Table1[[#This Row],[pledged]]/Table1[[#This Row],[backers_count]],0)</f>
        <v>4.5712530712530715</v>
      </c>
      <c r="Q2245" t="str">
        <f>LEFT(Table1[[#This Row],[Category and Sub-Category]],FIND("/",Table1[[#This Row],[Category and Sub-Category]])-1)</f>
        <v>games</v>
      </c>
      <c r="R2245" t="str">
        <f>RIGHT(Table1[[#This Row],[Category and Sub-Category]],LEN(Table1[[#This Row],[Category and Sub-Category]])-FIND("/",Table1[[#This Row],[Category and Sub-Category]]))</f>
        <v>tabletop games</v>
      </c>
      <c r="S2245" s="14">
        <f>(((Table1[[#This Row],[launched_at]]/60)/60)/24)+DATE(1970,1,1)</f>
        <v>42800.751041666663</v>
      </c>
      <c r="T2245" s="14">
        <f t="shared" si="35"/>
        <v>42807.125</v>
      </c>
    </row>
    <row r="2246" spans="1:20" ht="43.5" x14ac:dyDescent="0.35">
      <c r="A2246">
        <v>2244</v>
      </c>
      <c r="B2246" s="1" t="s">
        <v>2245</v>
      </c>
      <c r="C2246" s="1" t="s">
        <v>6354</v>
      </c>
      <c r="D2246" s="6">
        <v>5000</v>
      </c>
      <c r="E2246" s="6">
        <v>18851</v>
      </c>
      <c r="F2246" t="s">
        <v>8219</v>
      </c>
      <c r="G2246" t="s">
        <v>8224</v>
      </c>
      <c r="H2246" t="s">
        <v>8246</v>
      </c>
      <c r="I2246">
        <v>1476649800</v>
      </c>
      <c r="J2246">
        <v>1475609946</v>
      </c>
      <c r="K2246" t="b">
        <v>0</v>
      </c>
      <c r="L2246">
        <v>290</v>
      </c>
      <c r="M2246" t="b">
        <v>1</v>
      </c>
      <c r="N2246" t="s">
        <v>8297</v>
      </c>
      <c r="O2246" s="16">
        <f>Table1[[#This Row],[pledged]]/Table1[[#This Row],[goal]]*100</f>
        <v>377.02</v>
      </c>
      <c r="P2246" s="6">
        <f>IFERROR(Table1[[#This Row],[pledged]]/Table1[[#This Row],[backers_count]],0)</f>
        <v>65.00344827586207</v>
      </c>
      <c r="Q2246" t="str">
        <f>LEFT(Table1[[#This Row],[Category and Sub-Category]],FIND("/",Table1[[#This Row],[Category and Sub-Category]])-1)</f>
        <v>games</v>
      </c>
      <c r="R2246" t="str">
        <f>RIGHT(Table1[[#This Row],[Category and Sub-Category]],LEN(Table1[[#This Row],[Category and Sub-Category]])-FIND("/",Table1[[#This Row],[Category and Sub-Category]]))</f>
        <v>tabletop games</v>
      </c>
      <c r="S2246" s="14">
        <f>(((Table1[[#This Row],[launched_at]]/60)/60)/24)+DATE(1970,1,1)</f>
        <v>42647.818819444445</v>
      </c>
      <c r="T2246" s="14">
        <f t="shared" si="35"/>
        <v>42659.854166666672</v>
      </c>
    </row>
    <row r="2247" spans="1:20" ht="43.5" x14ac:dyDescent="0.35">
      <c r="A2247">
        <v>2245</v>
      </c>
      <c r="B2247" s="1" t="s">
        <v>2246</v>
      </c>
      <c r="C2247" s="1" t="s">
        <v>6355</v>
      </c>
      <c r="D2247" s="6">
        <v>4000</v>
      </c>
      <c r="E2247" s="6">
        <v>105881</v>
      </c>
      <c r="F2247" t="s">
        <v>8219</v>
      </c>
      <c r="G2247" t="s">
        <v>8224</v>
      </c>
      <c r="H2247" t="s">
        <v>8246</v>
      </c>
      <c r="I2247">
        <v>1393005600</v>
      </c>
      <c r="J2247">
        <v>1390323617</v>
      </c>
      <c r="K2247" t="b">
        <v>0</v>
      </c>
      <c r="L2247">
        <v>1980</v>
      </c>
      <c r="M2247" t="b">
        <v>1</v>
      </c>
      <c r="N2247" t="s">
        <v>8297</v>
      </c>
      <c r="O2247" s="16">
        <f>Table1[[#This Row],[pledged]]/Table1[[#This Row],[goal]]*100</f>
        <v>2647.0250000000001</v>
      </c>
      <c r="P2247" s="6">
        <f>IFERROR(Table1[[#This Row],[pledged]]/Table1[[#This Row],[backers_count]],0)</f>
        <v>53.475252525252522</v>
      </c>
      <c r="Q2247" t="str">
        <f>LEFT(Table1[[#This Row],[Category and Sub-Category]],FIND("/",Table1[[#This Row],[Category and Sub-Category]])-1)</f>
        <v>games</v>
      </c>
      <c r="R2247" t="str">
        <f>RIGHT(Table1[[#This Row],[Category and Sub-Category]],LEN(Table1[[#This Row],[Category and Sub-Category]])-FIND("/",Table1[[#This Row],[Category and Sub-Category]]))</f>
        <v>tabletop games</v>
      </c>
      <c r="S2247" s="14">
        <f>(((Table1[[#This Row],[launched_at]]/60)/60)/24)+DATE(1970,1,1)</f>
        <v>41660.708530092597</v>
      </c>
      <c r="T2247" s="14">
        <f t="shared" si="35"/>
        <v>41691.75</v>
      </c>
    </row>
    <row r="2248" spans="1:20" ht="43.5" x14ac:dyDescent="0.35">
      <c r="A2248">
        <v>2246</v>
      </c>
      <c r="B2248" s="1" t="s">
        <v>2247</v>
      </c>
      <c r="C2248" s="1" t="s">
        <v>6356</v>
      </c>
      <c r="D2248" s="6">
        <v>2500</v>
      </c>
      <c r="E2248" s="6">
        <v>2503</v>
      </c>
      <c r="F2248" t="s">
        <v>8219</v>
      </c>
      <c r="G2248" t="s">
        <v>8225</v>
      </c>
      <c r="H2248" t="s">
        <v>8247</v>
      </c>
      <c r="I2248">
        <v>1441393210</v>
      </c>
      <c r="J2248">
        <v>1438801210</v>
      </c>
      <c r="K2248" t="b">
        <v>0</v>
      </c>
      <c r="L2248">
        <v>57</v>
      </c>
      <c r="M2248" t="b">
        <v>1</v>
      </c>
      <c r="N2248" t="s">
        <v>8297</v>
      </c>
      <c r="O2248" s="16">
        <f>Table1[[#This Row],[pledged]]/Table1[[#This Row],[goal]]*100</f>
        <v>100.12</v>
      </c>
      <c r="P2248" s="6">
        <f>IFERROR(Table1[[#This Row],[pledged]]/Table1[[#This Row],[backers_count]],0)</f>
        <v>43.912280701754383</v>
      </c>
      <c r="Q2248" t="str">
        <f>LEFT(Table1[[#This Row],[Category and Sub-Category]],FIND("/",Table1[[#This Row],[Category and Sub-Category]])-1)</f>
        <v>games</v>
      </c>
      <c r="R2248" t="str">
        <f>RIGHT(Table1[[#This Row],[Category and Sub-Category]],LEN(Table1[[#This Row],[Category and Sub-Category]])-FIND("/",Table1[[#This Row],[Category and Sub-Category]]))</f>
        <v>tabletop games</v>
      </c>
      <c r="S2248" s="14">
        <f>(((Table1[[#This Row],[launched_at]]/60)/60)/24)+DATE(1970,1,1)</f>
        <v>42221.79178240741</v>
      </c>
      <c r="T2248" s="14">
        <f t="shared" si="35"/>
        <v>42251.79178240741</v>
      </c>
    </row>
    <row r="2249" spans="1:20" ht="29" x14ac:dyDescent="0.35">
      <c r="A2249">
        <v>2247</v>
      </c>
      <c r="B2249" s="1" t="s">
        <v>2248</v>
      </c>
      <c r="C2249" s="1" t="s">
        <v>6357</v>
      </c>
      <c r="D2249" s="6">
        <v>18500</v>
      </c>
      <c r="E2249" s="6">
        <v>19324</v>
      </c>
      <c r="F2249" t="s">
        <v>8219</v>
      </c>
      <c r="G2249" t="s">
        <v>8224</v>
      </c>
      <c r="H2249" t="s">
        <v>8246</v>
      </c>
      <c r="I2249">
        <v>1438185565</v>
      </c>
      <c r="J2249">
        <v>1436975965</v>
      </c>
      <c r="K2249" t="b">
        <v>0</v>
      </c>
      <c r="L2249">
        <v>380</v>
      </c>
      <c r="M2249" t="b">
        <v>1</v>
      </c>
      <c r="N2249" t="s">
        <v>8297</v>
      </c>
      <c r="O2249" s="16">
        <f>Table1[[#This Row],[pledged]]/Table1[[#This Row],[goal]]*100</f>
        <v>104.45405405405405</v>
      </c>
      <c r="P2249" s="6">
        <f>IFERROR(Table1[[#This Row],[pledged]]/Table1[[#This Row],[backers_count]],0)</f>
        <v>50.852631578947367</v>
      </c>
      <c r="Q2249" t="str">
        <f>LEFT(Table1[[#This Row],[Category and Sub-Category]],FIND("/",Table1[[#This Row],[Category and Sub-Category]])-1)</f>
        <v>games</v>
      </c>
      <c r="R2249" t="str">
        <f>RIGHT(Table1[[#This Row],[Category and Sub-Category]],LEN(Table1[[#This Row],[Category and Sub-Category]])-FIND("/",Table1[[#This Row],[Category and Sub-Category]]))</f>
        <v>tabletop games</v>
      </c>
      <c r="S2249" s="14">
        <f>(((Table1[[#This Row],[launched_at]]/60)/60)/24)+DATE(1970,1,1)</f>
        <v>42200.666261574079</v>
      </c>
      <c r="T2249" s="14">
        <f t="shared" si="35"/>
        <v>42214.666261574079</v>
      </c>
    </row>
    <row r="2250" spans="1:20" ht="43.5" x14ac:dyDescent="0.35">
      <c r="A2250">
        <v>2248</v>
      </c>
      <c r="B2250" s="1" t="s">
        <v>2249</v>
      </c>
      <c r="C2250" s="1" t="s">
        <v>6358</v>
      </c>
      <c r="D2250" s="6">
        <v>7000</v>
      </c>
      <c r="E2250" s="6">
        <v>7505</v>
      </c>
      <c r="F2250" t="s">
        <v>8219</v>
      </c>
      <c r="G2250" t="s">
        <v>8225</v>
      </c>
      <c r="H2250" t="s">
        <v>8247</v>
      </c>
      <c r="I2250">
        <v>1481749278</v>
      </c>
      <c r="J2250">
        <v>1479157278</v>
      </c>
      <c r="K2250" t="b">
        <v>0</v>
      </c>
      <c r="L2250">
        <v>128</v>
      </c>
      <c r="M2250" t="b">
        <v>1</v>
      </c>
      <c r="N2250" t="s">
        <v>8297</v>
      </c>
      <c r="O2250" s="16">
        <f>Table1[[#This Row],[pledged]]/Table1[[#This Row],[goal]]*100</f>
        <v>107.21428571428571</v>
      </c>
      <c r="P2250" s="6">
        <f>IFERROR(Table1[[#This Row],[pledged]]/Table1[[#This Row],[backers_count]],0)</f>
        <v>58.6328125</v>
      </c>
      <c r="Q2250" t="str">
        <f>LEFT(Table1[[#This Row],[Category and Sub-Category]],FIND("/",Table1[[#This Row],[Category and Sub-Category]])-1)</f>
        <v>games</v>
      </c>
      <c r="R2250" t="str">
        <f>RIGHT(Table1[[#This Row],[Category and Sub-Category]],LEN(Table1[[#This Row],[Category and Sub-Category]])-FIND("/",Table1[[#This Row],[Category and Sub-Category]]))</f>
        <v>tabletop games</v>
      </c>
      <c r="S2250" s="14">
        <f>(((Table1[[#This Row],[launched_at]]/60)/60)/24)+DATE(1970,1,1)</f>
        <v>42688.875902777778</v>
      </c>
      <c r="T2250" s="14">
        <f t="shared" si="35"/>
        <v>42718.875902777778</v>
      </c>
    </row>
    <row r="2251" spans="1:20" ht="43.5" x14ac:dyDescent="0.35">
      <c r="A2251">
        <v>2249</v>
      </c>
      <c r="B2251" s="1" t="s">
        <v>2250</v>
      </c>
      <c r="C2251" s="1" t="s">
        <v>6359</v>
      </c>
      <c r="D2251" s="6">
        <v>3500</v>
      </c>
      <c r="E2251" s="6">
        <v>5907</v>
      </c>
      <c r="F2251" t="s">
        <v>8219</v>
      </c>
      <c r="G2251" t="s">
        <v>8224</v>
      </c>
      <c r="H2251" t="s">
        <v>8246</v>
      </c>
      <c r="I2251">
        <v>1364917965</v>
      </c>
      <c r="J2251">
        <v>1362329565</v>
      </c>
      <c r="K2251" t="b">
        <v>0</v>
      </c>
      <c r="L2251">
        <v>180</v>
      </c>
      <c r="M2251" t="b">
        <v>1</v>
      </c>
      <c r="N2251" t="s">
        <v>8297</v>
      </c>
      <c r="O2251" s="16">
        <f>Table1[[#This Row],[pledged]]/Table1[[#This Row],[goal]]*100</f>
        <v>168.77142857142857</v>
      </c>
      <c r="P2251" s="6">
        <f>IFERROR(Table1[[#This Row],[pledged]]/Table1[[#This Row],[backers_count]],0)</f>
        <v>32.81666666666667</v>
      </c>
      <c r="Q2251" t="str">
        <f>LEFT(Table1[[#This Row],[Category and Sub-Category]],FIND("/",Table1[[#This Row],[Category and Sub-Category]])-1)</f>
        <v>games</v>
      </c>
      <c r="R2251" t="str">
        <f>RIGHT(Table1[[#This Row],[Category and Sub-Category]],LEN(Table1[[#This Row],[Category and Sub-Category]])-FIND("/",Table1[[#This Row],[Category and Sub-Category]]))</f>
        <v>tabletop games</v>
      </c>
      <c r="S2251" s="14">
        <f>(((Table1[[#This Row],[launched_at]]/60)/60)/24)+DATE(1970,1,1)</f>
        <v>41336.703298611108</v>
      </c>
      <c r="T2251" s="14">
        <f t="shared" si="35"/>
        <v>41366.661631944444</v>
      </c>
    </row>
    <row r="2252" spans="1:20" ht="43.5" x14ac:dyDescent="0.35">
      <c r="A2252">
        <v>2250</v>
      </c>
      <c r="B2252" s="1" t="s">
        <v>2251</v>
      </c>
      <c r="C2252" s="1" t="s">
        <v>6360</v>
      </c>
      <c r="D2252" s="6">
        <v>25000</v>
      </c>
      <c r="E2252" s="6">
        <v>243778</v>
      </c>
      <c r="F2252" t="s">
        <v>8219</v>
      </c>
      <c r="G2252" t="s">
        <v>8224</v>
      </c>
      <c r="H2252" t="s">
        <v>8246</v>
      </c>
      <c r="I2252">
        <v>1480727273</v>
      </c>
      <c r="J2252">
        <v>1478131673</v>
      </c>
      <c r="K2252" t="b">
        <v>0</v>
      </c>
      <c r="L2252">
        <v>571</v>
      </c>
      <c r="M2252" t="b">
        <v>1</v>
      </c>
      <c r="N2252" t="s">
        <v>8297</v>
      </c>
      <c r="O2252" s="16">
        <f>Table1[[#This Row],[pledged]]/Table1[[#This Row],[goal]]*100</f>
        <v>975.11200000000008</v>
      </c>
      <c r="P2252" s="6">
        <f>IFERROR(Table1[[#This Row],[pledged]]/Table1[[#This Row],[backers_count]],0)</f>
        <v>426.93169877408059</v>
      </c>
      <c r="Q2252" t="str">
        <f>LEFT(Table1[[#This Row],[Category and Sub-Category]],FIND("/",Table1[[#This Row],[Category and Sub-Category]])-1)</f>
        <v>games</v>
      </c>
      <c r="R2252" t="str">
        <f>RIGHT(Table1[[#This Row],[Category and Sub-Category]],LEN(Table1[[#This Row],[Category and Sub-Category]])-FIND("/",Table1[[#This Row],[Category and Sub-Category]]))</f>
        <v>tabletop games</v>
      </c>
      <c r="S2252" s="14">
        <f>(((Table1[[#This Row],[launched_at]]/60)/60)/24)+DATE(1970,1,1)</f>
        <v>42677.005474537036</v>
      </c>
      <c r="T2252" s="14">
        <f t="shared" si="35"/>
        <v>42707.0471412037</v>
      </c>
    </row>
    <row r="2253" spans="1:20" ht="43.5" x14ac:dyDescent="0.35">
      <c r="A2253">
        <v>2251</v>
      </c>
      <c r="B2253" s="1" t="s">
        <v>2252</v>
      </c>
      <c r="C2253" s="1" t="s">
        <v>6361</v>
      </c>
      <c r="D2253" s="6">
        <v>8500</v>
      </c>
      <c r="E2253" s="6">
        <v>11428.19</v>
      </c>
      <c r="F2253" t="s">
        <v>8219</v>
      </c>
      <c r="G2253" t="s">
        <v>8224</v>
      </c>
      <c r="H2253" t="s">
        <v>8246</v>
      </c>
      <c r="I2253">
        <v>1408177077</v>
      </c>
      <c r="J2253">
        <v>1406362677</v>
      </c>
      <c r="K2253" t="b">
        <v>0</v>
      </c>
      <c r="L2253">
        <v>480</v>
      </c>
      <c r="M2253" t="b">
        <v>1</v>
      </c>
      <c r="N2253" t="s">
        <v>8297</v>
      </c>
      <c r="O2253" s="16">
        <f>Table1[[#This Row],[pledged]]/Table1[[#This Row],[goal]]*100</f>
        <v>134.44929411764704</v>
      </c>
      <c r="P2253" s="6">
        <f>IFERROR(Table1[[#This Row],[pledged]]/Table1[[#This Row],[backers_count]],0)</f>
        <v>23.808729166666669</v>
      </c>
      <c r="Q2253" t="str">
        <f>LEFT(Table1[[#This Row],[Category and Sub-Category]],FIND("/",Table1[[#This Row],[Category and Sub-Category]])-1)</f>
        <v>games</v>
      </c>
      <c r="R2253" t="str">
        <f>RIGHT(Table1[[#This Row],[Category and Sub-Category]],LEN(Table1[[#This Row],[Category and Sub-Category]])-FIND("/",Table1[[#This Row],[Category and Sub-Category]]))</f>
        <v>tabletop games</v>
      </c>
      <c r="S2253" s="14">
        <f>(((Table1[[#This Row],[launched_at]]/60)/60)/24)+DATE(1970,1,1)</f>
        <v>41846.34579861111</v>
      </c>
      <c r="T2253" s="14">
        <f t="shared" si="35"/>
        <v>41867.34579861111</v>
      </c>
    </row>
    <row r="2254" spans="1:20" ht="43.5" x14ac:dyDescent="0.35">
      <c r="A2254">
        <v>2252</v>
      </c>
      <c r="B2254" s="1" t="s">
        <v>2253</v>
      </c>
      <c r="C2254" s="1" t="s">
        <v>6362</v>
      </c>
      <c r="D2254" s="6">
        <v>9000</v>
      </c>
      <c r="E2254" s="6">
        <v>24505</v>
      </c>
      <c r="F2254" t="s">
        <v>8219</v>
      </c>
      <c r="G2254" t="s">
        <v>8227</v>
      </c>
      <c r="H2254" t="s">
        <v>8249</v>
      </c>
      <c r="I2254">
        <v>1470469938</v>
      </c>
      <c r="J2254">
        <v>1469173938</v>
      </c>
      <c r="K2254" t="b">
        <v>0</v>
      </c>
      <c r="L2254">
        <v>249</v>
      </c>
      <c r="M2254" t="b">
        <v>1</v>
      </c>
      <c r="N2254" t="s">
        <v>8297</v>
      </c>
      <c r="O2254" s="16">
        <f>Table1[[#This Row],[pledged]]/Table1[[#This Row],[goal]]*100</f>
        <v>272.27777777777777</v>
      </c>
      <c r="P2254" s="6">
        <f>IFERROR(Table1[[#This Row],[pledged]]/Table1[[#This Row],[backers_count]],0)</f>
        <v>98.413654618473899</v>
      </c>
      <c r="Q2254" t="str">
        <f>LEFT(Table1[[#This Row],[Category and Sub-Category]],FIND("/",Table1[[#This Row],[Category and Sub-Category]])-1)</f>
        <v>games</v>
      </c>
      <c r="R2254" t="str">
        <f>RIGHT(Table1[[#This Row],[Category and Sub-Category]],LEN(Table1[[#This Row],[Category and Sub-Category]])-FIND("/",Table1[[#This Row],[Category and Sub-Category]]))</f>
        <v>tabletop games</v>
      </c>
      <c r="S2254" s="14">
        <f>(((Table1[[#This Row],[launched_at]]/60)/60)/24)+DATE(1970,1,1)</f>
        <v>42573.327986111108</v>
      </c>
      <c r="T2254" s="14">
        <f t="shared" si="35"/>
        <v>42588.327986111108</v>
      </c>
    </row>
    <row r="2255" spans="1:20" ht="58" x14ac:dyDescent="0.35">
      <c r="A2255">
        <v>2253</v>
      </c>
      <c r="B2255" s="1" t="s">
        <v>2254</v>
      </c>
      <c r="C2255" s="1" t="s">
        <v>6363</v>
      </c>
      <c r="D2255" s="6">
        <v>8000</v>
      </c>
      <c r="E2255" s="6">
        <v>9015</v>
      </c>
      <c r="F2255" t="s">
        <v>8219</v>
      </c>
      <c r="G2255" t="s">
        <v>8224</v>
      </c>
      <c r="H2255" t="s">
        <v>8246</v>
      </c>
      <c r="I2255">
        <v>1447862947</v>
      </c>
      <c r="J2255">
        <v>1445267347</v>
      </c>
      <c r="K2255" t="b">
        <v>0</v>
      </c>
      <c r="L2255">
        <v>84</v>
      </c>
      <c r="M2255" t="b">
        <v>1</v>
      </c>
      <c r="N2255" t="s">
        <v>8297</v>
      </c>
      <c r="O2255" s="16">
        <f>Table1[[#This Row],[pledged]]/Table1[[#This Row],[goal]]*100</f>
        <v>112.6875</v>
      </c>
      <c r="P2255" s="6">
        <f>IFERROR(Table1[[#This Row],[pledged]]/Table1[[#This Row],[backers_count]],0)</f>
        <v>107.32142857142857</v>
      </c>
      <c r="Q2255" t="str">
        <f>LEFT(Table1[[#This Row],[Category and Sub-Category]],FIND("/",Table1[[#This Row],[Category and Sub-Category]])-1)</f>
        <v>games</v>
      </c>
      <c r="R2255" t="str">
        <f>RIGHT(Table1[[#This Row],[Category and Sub-Category]],LEN(Table1[[#This Row],[Category and Sub-Category]])-FIND("/",Table1[[#This Row],[Category and Sub-Category]]))</f>
        <v>tabletop games</v>
      </c>
      <c r="S2255" s="14">
        <f>(((Table1[[#This Row],[launched_at]]/60)/60)/24)+DATE(1970,1,1)</f>
        <v>42296.631331018521</v>
      </c>
      <c r="T2255" s="14">
        <f t="shared" si="35"/>
        <v>42326.672997685186</v>
      </c>
    </row>
    <row r="2256" spans="1:20" ht="43.5" x14ac:dyDescent="0.35">
      <c r="A2256">
        <v>2254</v>
      </c>
      <c r="B2256" s="1" t="s">
        <v>2255</v>
      </c>
      <c r="C2256" s="1" t="s">
        <v>6364</v>
      </c>
      <c r="D2256" s="6">
        <v>500</v>
      </c>
      <c r="E2256" s="6">
        <v>2299</v>
      </c>
      <c r="F2256" t="s">
        <v>8219</v>
      </c>
      <c r="G2256" t="s">
        <v>8224</v>
      </c>
      <c r="H2256" t="s">
        <v>8246</v>
      </c>
      <c r="I2256">
        <v>1485271968</v>
      </c>
      <c r="J2256">
        <v>1484667168</v>
      </c>
      <c r="K2256" t="b">
        <v>0</v>
      </c>
      <c r="L2256">
        <v>197</v>
      </c>
      <c r="M2256" t="b">
        <v>1</v>
      </c>
      <c r="N2256" t="s">
        <v>8297</v>
      </c>
      <c r="O2256" s="16">
        <f>Table1[[#This Row],[pledged]]/Table1[[#This Row],[goal]]*100</f>
        <v>459.8</v>
      </c>
      <c r="P2256" s="6">
        <f>IFERROR(Table1[[#This Row],[pledged]]/Table1[[#This Row],[backers_count]],0)</f>
        <v>11.67005076142132</v>
      </c>
      <c r="Q2256" t="str">
        <f>LEFT(Table1[[#This Row],[Category and Sub-Category]],FIND("/",Table1[[#This Row],[Category and Sub-Category]])-1)</f>
        <v>games</v>
      </c>
      <c r="R2256" t="str">
        <f>RIGHT(Table1[[#This Row],[Category and Sub-Category]],LEN(Table1[[#This Row],[Category and Sub-Category]])-FIND("/",Table1[[#This Row],[Category and Sub-Category]]))</f>
        <v>tabletop games</v>
      </c>
      <c r="S2256" s="14">
        <f>(((Table1[[#This Row],[launched_at]]/60)/60)/24)+DATE(1970,1,1)</f>
        <v>42752.647777777776</v>
      </c>
      <c r="T2256" s="14">
        <f t="shared" si="35"/>
        <v>42759.647777777776</v>
      </c>
    </row>
    <row r="2257" spans="1:20" ht="29" x14ac:dyDescent="0.35">
      <c r="A2257">
        <v>2255</v>
      </c>
      <c r="B2257" s="1" t="s">
        <v>2256</v>
      </c>
      <c r="C2257" s="1" t="s">
        <v>6365</v>
      </c>
      <c r="D2257" s="6">
        <v>3950</v>
      </c>
      <c r="E2257" s="6">
        <v>11323</v>
      </c>
      <c r="F2257" t="s">
        <v>8219</v>
      </c>
      <c r="G2257" t="s">
        <v>8224</v>
      </c>
      <c r="H2257" t="s">
        <v>8246</v>
      </c>
      <c r="I2257">
        <v>1462661451</v>
      </c>
      <c r="J2257">
        <v>1460069451</v>
      </c>
      <c r="K2257" t="b">
        <v>0</v>
      </c>
      <c r="L2257">
        <v>271</v>
      </c>
      <c r="M2257" t="b">
        <v>1</v>
      </c>
      <c r="N2257" t="s">
        <v>8297</v>
      </c>
      <c r="O2257" s="16">
        <f>Table1[[#This Row],[pledged]]/Table1[[#This Row],[goal]]*100</f>
        <v>286.65822784810126</v>
      </c>
      <c r="P2257" s="6">
        <f>IFERROR(Table1[[#This Row],[pledged]]/Table1[[#This Row],[backers_count]],0)</f>
        <v>41.782287822878232</v>
      </c>
      <c r="Q2257" t="str">
        <f>LEFT(Table1[[#This Row],[Category and Sub-Category]],FIND("/",Table1[[#This Row],[Category and Sub-Category]])-1)</f>
        <v>games</v>
      </c>
      <c r="R2257" t="str">
        <f>RIGHT(Table1[[#This Row],[Category and Sub-Category]],LEN(Table1[[#This Row],[Category and Sub-Category]])-FIND("/",Table1[[#This Row],[Category and Sub-Category]]))</f>
        <v>tabletop games</v>
      </c>
      <c r="S2257" s="14">
        <f>(((Table1[[#This Row],[launched_at]]/60)/60)/24)+DATE(1970,1,1)</f>
        <v>42467.951979166668</v>
      </c>
      <c r="T2257" s="14">
        <f t="shared" si="35"/>
        <v>42497.951979166668</v>
      </c>
    </row>
    <row r="2258" spans="1:20" ht="43.5" x14ac:dyDescent="0.35">
      <c r="A2258">
        <v>2256</v>
      </c>
      <c r="B2258" s="1" t="s">
        <v>2257</v>
      </c>
      <c r="C2258" s="1" t="s">
        <v>6366</v>
      </c>
      <c r="D2258" s="6">
        <v>480</v>
      </c>
      <c r="E2258" s="6">
        <v>1069</v>
      </c>
      <c r="F2258" t="s">
        <v>8219</v>
      </c>
      <c r="G2258" t="s">
        <v>8225</v>
      </c>
      <c r="H2258" t="s">
        <v>8247</v>
      </c>
      <c r="I2258">
        <v>1479811846</v>
      </c>
      <c r="J2258">
        <v>1478602246</v>
      </c>
      <c r="K2258" t="b">
        <v>0</v>
      </c>
      <c r="L2258">
        <v>50</v>
      </c>
      <c r="M2258" t="b">
        <v>1</v>
      </c>
      <c r="N2258" t="s">
        <v>8297</v>
      </c>
      <c r="O2258" s="16">
        <f>Table1[[#This Row],[pledged]]/Table1[[#This Row],[goal]]*100</f>
        <v>222.70833333333334</v>
      </c>
      <c r="P2258" s="6">
        <f>IFERROR(Table1[[#This Row],[pledged]]/Table1[[#This Row],[backers_count]],0)</f>
        <v>21.38</v>
      </c>
      <c r="Q2258" t="str">
        <f>LEFT(Table1[[#This Row],[Category and Sub-Category]],FIND("/",Table1[[#This Row],[Category and Sub-Category]])-1)</f>
        <v>games</v>
      </c>
      <c r="R2258" t="str">
        <f>RIGHT(Table1[[#This Row],[Category and Sub-Category]],LEN(Table1[[#This Row],[Category and Sub-Category]])-FIND("/",Table1[[#This Row],[Category and Sub-Category]]))</f>
        <v>tabletop games</v>
      </c>
      <c r="S2258" s="14">
        <f>(((Table1[[#This Row],[launched_at]]/60)/60)/24)+DATE(1970,1,1)</f>
        <v>42682.451921296291</v>
      </c>
      <c r="T2258" s="14">
        <f t="shared" si="35"/>
        <v>42696.451921296291</v>
      </c>
    </row>
    <row r="2259" spans="1:20" ht="58" x14ac:dyDescent="0.35">
      <c r="A2259">
        <v>2257</v>
      </c>
      <c r="B2259" s="1" t="s">
        <v>2258</v>
      </c>
      <c r="C2259" s="1" t="s">
        <v>6367</v>
      </c>
      <c r="D2259" s="6">
        <v>2500</v>
      </c>
      <c r="E2259" s="6">
        <v>15903.5</v>
      </c>
      <c r="F2259" t="s">
        <v>8219</v>
      </c>
      <c r="G2259" t="s">
        <v>8225</v>
      </c>
      <c r="H2259" t="s">
        <v>8247</v>
      </c>
      <c r="I2259">
        <v>1466377200</v>
      </c>
      <c r="J2259">
        <v>1463351329</v>
      </c>
      <c r="K2259" t="b">
        <v>0</v>
      </c>
      <c r="L2259">
        <v>169</v>
      </c>
      <c r="M2259" t="b">
        <v>1</v>
      </c>
      <c r="N2259" t="s">
        <v>8297</v>
      </c>
      <c r="O2259" s="16">
        <f>Table1[[#This Row],[pledged]]/Table1[[#This Row],[goal]]*100</f>
        <v>636.14</v>
      </c>
      <c r="P2259" s="6">
        <f>IFERROR(Table1[[#This Row],[pledged]]/Table1[[#This Row],[backers_count]],0)</f>
        <v>94.103550295857985</v>
      </c>
      <c r="Q2259" t="str">
        <f>LEFT(Table1[[#This Row],[Category and Sub-Category]],FIND("/",Table1[[#This Row],[Category and Sub-Category]])-1)</f>
        <v>games</v>
      </c>
      <c r="R2259" t="str">
        <f>RIGHT(Table1[[#This Row],[Category and Sub-Category]],LEN(Table1[[#This Row],[Category and Sub-Category]])-FIND("/",Table1[[#This Row],[Category and Sub-Category]]))</f>
        <v>tabletop games</v>
      </c>
      <c r="S2259" s="14">
        <f>(((Table1[[#This Row],[launched_at]]/60)/60)/24)+DATE(1970,1,1)</f>
        <v>42505.936678240745</v>
      </c>
      <c r="T2259" s="14">
        <f t="shared" si="35"/>
        <v>42540.958333333328</v>
      </c>
    </row>
    <row r="2260" spans="1:20" ht="29" x14ac:dyDescent="0.35">
      <c r="A2260">
        <v>2258</v>
      </c>
      <c r="B2260" s="1" t="s">
        <v>2259</v>
      </c>
      <c r="C2260" s="1" t="s">
        <v>6368</v>
      </c>
      <c r="D2260" s="6">
        <v>2200</v>
      </c>
      <c r="E2260" s="6">
        <v>3223</v>
      </c>
      <c r="F2260" t="s">
        <v>8219</v>
      </c>
      <c r="G2260" t="s">
        <v>8224</v>
      </c>
      <c r="H2260" t="s">
        <v>8246</v>
      </c>
      <c r="I2260">
        <v>1434045687</v>
      </c>
      <c r="J2260">
        <v>1431453687</v>
      </c>
      <c r="K2260" t="b">
        <v>0</v>
      </c>
      <c r="L2260">
        <v>205</v>
      </c>
      <c r="M2260" t="b">
        <v>1</v>
      </c>
      <c r="N2260" t="s">
        <v>8297</v>
      </c>
      <c r="O2260" s="16">
        <f>Table1[[#This Row],[pledged]]/Table1[[#This Row],[goal]]*100</f>
        <v>146.5</v>
      </c>
      <c r="P2260" s="6">
        <f>IFERROR(Table1[[#This Row],[pledged]]/Table1[[#This Row],[backers_count]],0)</f>
        <v>15.721951219512196</v>
      </c>
      <c r="Q2260" t="str">
        <f>LEFT(Table1[[#This Row],[Category and Sub-Category]],FIND("/",Table1[[#This Row],[Category and Sub-Category]])-1)</f>
        <v>games</v>
      </c>
      <c r="R2260" t="str">
        <f>RIGHT(Table1[[#This Row],[Category and Sub-Category]],LEN(Table1[[#This Row],[Category and Sub-Category]])-FIND("/",Table1[[#This Row],[Category and Sub-Category]]))</f>
        <v>tabletop games</v>
      </c>
      <c r="S2260" s="14">
        <f>(((Table1[[#This Row],[launched_at]]/60)/60)/24)+DATE(1970,1,1)</f>
        <v>42136.75100694444</v>
      </c>
      <c r="T2260" s="14">
        <f t="shared" si="35"/>
        <v>42166.75100694444</v>
      </c>
    </row>
    <row r="2261" spans="1:20" ht="43.5" x14ac:dyDescent="0.35">
      <c r="A2261">
        <v>2259</v>
      </c>
      <c r="B2261" s="1" t="s">
        <v>2260</v>
      </c>
      <c r="C2261" s="1" t="s">
        <v>6369</v>
      </c>
      <c r="D2261" s="6">
        <v>1000</v>
      </c>
      <c r="E2261" s="6">
        <v>18671</v>
      </c>
      <c r="F2261" t="s">
        <v>8219</v>
      </c>
      <c r="G2261" t="s">
        <v>8225</v>
      </c>
      <c r="H2261" t="s">
        <v>8247</v>
      </c>
      <c r="I2261">
        <v>1481224736</v>
      </c>
      <c r="J2261">
        <v>1480360736</v>
      </c>
      <c r="K2261" t="b">
        <v>0</v>
      </c>
      <c r="L2261">
        <v>206</v>
      </c>
      <c r="M2261" t="b">
        <v>1</v>
      </c>
      <c r="N2261" t="s">
        <v>8297</v>
      </c>
      <c r="O2261" s="16">
        <f>Table1[[#This Row],[pledged]]/Table1[[#This Row],[goal]]*100</f>
        <v>1867.1</v>
      </c>
      <c r="P2261" s="6">
        <f>IFERROR(Table1[[#This Row],[pledged]]/Table1[[#This Row],[backers_count]],0)</f>
        <v>90.635922330097088</v>
      </c>
      <c r="Q2261" t="str">
        <f>LEFT(Table1[[#This Row],[Category and Sub-Category]],FIND("/",Table1[[#This Row],[Category and Sub-Category]])-1)</f>
        <v>games</v>
      </c>
      <c r="R2261" t="str">
        <f>RIGHT(Table1[[#This Row],[Category and Sub-Category]],LEN(Table1[[#This Row],[Category and Sub-Category]])-FIND("/",Table1[[#This Row],[Category and Sub-Category]]))</f>
        <v>tabletop games</v>
      </c>
      <c r="S2261" s="14">
        <f>(((Table1[[#This Row],[launched_at]]/60)/60)/24)+DATE(1970,1,1)</f>
        <v>42702.804814814815</v>
      </c>
      <c r="T2261" s="14">
        <f t="shared" si="35"/>
        <v>42712.804814814815</v>
      </c>
    </row>
    <row r="2262" spans="1:20" ht="43.5" x14ac:dyDescent="0.35">
      <c r="A2262">
        <v>2260</v>
      </c>
      <c r="B2262" s="1" t="s">
        <v>2261</v>
      </c>
      <c r="C2262" s="1" t="s">
        <v>6370</v>
      </c>
      <c r="D2262" s="6">
        <v>2500</v>
      </c>
      <c r="E2262" s="6">
        <v>8173</v>
      </c>
      <c r="F2262" t="s">
        <v>8219</v>
      </c>
      <c r="G2262" t="s">
        <v>8224</v>
      </c>
      <c r="H2262" t="s">
        <v>8246</v>
      </c>
      <c r="I2262">
        <v>1395876250</v>
      </c>
      <c r="J2262">
        <v>1393287850</v>
      </c>
      <c r="K2262" t="b">
        <v>0</v>
      </c>
      <c r="L2262">
        <v>84</v>
      </c>
      <c r="M2262" t="b">
        <v>1</v>
      </c>
      <c r="N2262" t="s">
        <v>8297</v>
      </c>
      <c r="O2262" s="16">
        <f>Table1[[#This Row],[pledged]]/Table1[[#This Row],[goal]]*100</f>
        <v>326.92</v>
      </c>
      <c r="P2262" s="6">
        <f>IFERROR(Table1[[#This Row],[pledged]]/Table1[[#This Row],[backers_count]],0)</f>
        <v>97.297619047619051</v>
      </c>
      <c r="Q2262" t="str">
        <f>LEFT(Table1[[#This Row],[Category and Sub-Category]],FIND("/",Table1[[#This Row],[Category and Sub-Category]])-1)</f>
        <v>games</v>
      </c>
      <c r="R2262" t="str">
        <f>RIGHT(Table1[[#This Row],[Category and Sub-Category]],LEN(Table1[[#This Row],[Category and Sub-Category]])-FIND("/",Table1[[#This Row],[Category and Sub-Category]]))</f>
        <v>tabletop games</v>
      </c>
      <c r="S2262" s="14">
        <f>(((Table1[[#This Row],[launched_at]]/60)/60)/24)+DATE(1970,1,1)</f>
        <v>41695.016782407409</v>
      </c>
      <c r="T2262" s="14">
        <f t="shared" si="35"/>
        <v>41724.975115740745</v>
      </c>
    </row>
    <row r="2263" spans="1:20" ht="43.5" x14ac:dyDescent="0.35">
      <c r="A2263">
        <v>2261</v>
      </c>
      <c r="B2263" s="1" t="s">
        <v>2262</v>
      </c>
      <c r="C2263" s="1" t="s">
        <v>6371</v>
      </c>
      <c r="D2263" s="6">
        <v>1000</v>
      </c>
      <c r="E2263" s="6">
        <v>7795</v>
      </c>
      <c r="F2263" t="s">
        <v>8219</v>
      </c>
      <c r="G2263" t="s">
        <v>8226</v>
      </c>
      <c r="H2263" t="s">
        <v>8248</v>
      </c>
      <c r="I2263">
        <v>1487093020</v>
      </c>
      <c r="J2263">
        <v>1485278620</v>
      </c>
      <c r="K2263" t="b">
        <v>0</v>
      </c>
      <c r="L2263">
        <v>210</v>
      </c>
      <c r="M2263" t="b">
        <v>1</v>
      </c>
      <c r="N2263" t="s">
        <v>8297</v>
      </c>
      <c r="O2263" s="16">
        <f>Table1[[#This Row],[pledged]]/Table1[[#This Row],[goal]]*100</f>
        <v>779.5</v>
      </c>
      <c r="P2263" s="6">
        <f>IFERROR(Table1[[#This Row],[pledged]]/Table1[[#This Row],[backers_count]],0)</f>
        <v>37.11904761904762</v>
      </c>
      <c r="Q2263" t="str">
        <f>LEFT(Table1[[#This Row],[Category and Sub-Category]],FIND("/",Table1[[#This Row],[Category and Sub-Category]])-1)</f>
        <v>games</v>
      </c>
      <c r="R2263" t="str">
        <f>RIGHT(Table1[[#This Row],[Category and Sub-Category]],LEN(Table1[[#This Row],[Category and Sub-Category]])-FIND("/",Table1[[#This Row],[Category and Sub-Category]]))</f>
        <v>tabletop games</v>
      </c>
      <c r="S2263" s="14">
        <f>(((Table1[[#This Row],[launched_at]]/60)/60)/24)+DATE(1970,1,1)</f>
        <v>42759.724768518514</v>
      </c>
      <c r="T2263" s="14">
        <f t="shared" si="35"/>
        <v>42780.724768518514</v>
      </c>
    </row>
    <row r="2264" spans="1:20" ht="43.5" x14ac:dyDescent="0.35">
      <c r="A2264">
        <v>2262</v>
      </c>
      <c r="B2264" s="1" t="s">
        <v>2263</v>
      </c>
      <c r="C2264" s="1" t="s">
        <v>6372</v>
      </c>
      <c r="D2264" s="6">
        <v>3300</v>
      </c>
      <c r="E2264" s="6">
        <v>5087</v>
      </c>
      <c r="F2264" t="s">
        <v>8219</v>
      </c>
      <c r="G2264" t="s">
        <v>8224</v>
      </c>
      <c r="H2264" t="s">
        <v>8246</v>
      </c>
      <c r="I2264">
        <v>1416268800</v>
      </c>
      <c r="J2264">
        <v>1413295358</v>
      </c>
      <c r="K2264" t="b">
        <v>0</v>
      </c>
      <c r="L2264">
        <v>181</v>
      </c>
      <c r="M2264" t="b">
        <v>1</v>
      </c>
      <c r="N2264" t="s">
        <v>8297</v>
      </c>
      <c r="O2264" s="16">
        <f>Table1[[#This Row],[pledged]]/Table1[[#This Row],[goal]]*100</f>
        <v>154.15151515151516</v>
      </c>
      <c r="P2264" s="6">
        <f>IFERROR(Table1[[#This Row],[pledged]]/Table1[[#This Row],[backers_count]],0)</f>
        <v>28.104972375690608</v>
      </c>
      <c r="Q2264" t="str">
        <f>LEFT(Table1[[#This Row],[Category and Sub-Category]],FIND("/",Table1[[#This Row],[Category and Sub-Category]])-1)</f>
        <v>games</v>
      </c>
      <c r="R2264" t="str">
        <f>RIGHT(Table1[[#This Row],[Category and Sub-Category]],LEN(Table1[[#This Row],[Category and Sub-Category]])-FIND("/",Table1[[#This Row],[Category and Sub-Category]]))</f>
        <v>tabletop games</v>
      </c>
      <c r="S2264" s="14">
        <f>(((Table1[[#This Row],[launched_at]]/60)/60)/24)+DATE(1970,1,1)</f>
        <v>41926.585162037038</v>
      </c>
      <c r="T2264" s="14">
        <f t="shared" si="35"/>
        <v>41961</v>
      </c>
    </row>
    <row r="2265" spans="1:20" ht="43.5" x14ac:dyDescent="0.35">
      <c r="A2265">
        <v>2263</v>
      </c>
      <c r="B2265" s="1" t="s">
        <v>2264</v>
      </c>
      <c r="C2265" s="1" t="s">
        <v>6373</v>
      </c>
      <c r="D2265" s="6">
        <v>7500</v>
      </c>
      <c r="E2265" s="6">
        <v>8666</v>
      </c>
      <c r="F2265" t="s">
        <v>8219</v>
      </c>
      <c r="G2265" t="s">
        <v>8235</v>
      </c>
      <c r="H2265" t="s">
        <v>8255</v>
      </c>
      <c r="I2265">
        <v>1422734313</v>
      </c>
      <c r="J2265">
        <v>1420919913</v>
      </c>
      <c r="K2265" t="b">
        <v>0</v>
      </c>
      <c r="L2265">
        <v>60</v>
      </c>
      <c r="M2265" t="b">
        <v>1</v>
      </c>
      <c r="N2265" t="s">
        <v>8297</v>
      </c>
      <c r="O2265" s="16">
        <f>Table1[[#This Row],[pledged]]/Table1[[#This Row],[goal]]*100</f>
        <v>115.54666666666667</v>
      </c>
      <c r="P2265" s="6">
        <f>IFERROR(Table1[[#This Row],[pledged]]/Table1[[#This Row],[backers_count]],0)</f>
        <v>144.43333333333334</v>
      </c>
      <c r="Q2265" t="str">
        <f>LEFT(Table1[[#This Row],[Category and Sub-Category]],FIND("/",Table1[[#This Row],[Category and Sub-Category]])-1)</f>
        <v>games</v>
      </c>
      <c r="R2265" t="str">
        <f>RIGHT(Table1[[#This Row],[Category and Sub-Category]],LEN(Table1[[#This Row],[Category and Sub-Category]])-FIND("/",Table1[[#This Row],[Category and Sub-Category]]))</f>
        <v>tabletop games</v>
      </c>
      <c r="S2265" s="14">
        <f>(((Table1[[#This Row],[launched_at]]/60)/60)/24)+DATE(1970,1,1)</f>
        <v>42014.832326388889</v>
      </c>
      <c r="T2265" s="14">
        <f t="shared" si="35"/>
        <v>42035.832326388889</v>
      </c>
    </row>
    <row r="2266" spans="1:20" ht="58" x14ac:dyDescent="0.35">
      <c r="A2266">
        <v>2264</v>
      </c>
      <c r="B2266" s="1" t="s">
        <v>2265</v>
      </c>
      <c r="C2266" s="1" t="s">
        <v>6374</v>
      </c>
      <c r="D2266" s="6">
        <v>6000</v>
      </c>
      <c r="E2266" s="6">
        <v>10802</v>
      </c>
      <c r="F2266" t="s">
        <v>8219</v>
      </c>
      <c r="G2266" t="s">
        <v>8224</v>
      </c>
      <c r="H2266" t="s">
        <v>8246</v>
      </c>
      <c r="I2266">
        <v>1463972400</v>
      </c>
      <c r="J2266">
        <v>1462543114</v>
      </c>
      <c r="K2266" t="b">
        <v>0</v>
      </c>
      <c r="L2266">
        <v>445</v>
      </c>
      <c r="M2266" t="b">
        <v>1</v>
      </c>
      <c r="N2266" t="s">
        <v>8297</v>
      </c>
      <c r="O2266" s="16">
        <f>Table1[[#This Row],[pledged]]/Table1[[#This Row],[goal]]*100</f>
        <v>180.03333333333333</v>
      </c>
      <c r="P2266" s="6">
        <f>IFERROR(Table1[[#This Row],[pledged]]/Table1[[#This Row],[backers_count]],0)</f>
        <v>24.274157303370785</v>
      </c>
      <c r="Q2266" t="str">
        <f>LEFT(Table1[[#This Row],[Category and Sub-Category]],FIND("/",Table1[[#This Row],[Category and Sub-Category]])-1)</f>
        <v>games</v>
      </c>
      <c r="R2266" t="str">
        <f>RIGHT(Table1[[#This Row],[Category and Sub-Category]],LEN(Table1[[#This Row],[Category and Sub-Category]])-FIND("/",Table1[[#This Row],[Category and Sub-Category]]))</f>
        <v>tabletop games</v>
      </c>
      <c r="S2266" s="14">
        <f>(((Table1[[#This Row],[launched_at]]/60)/60)/24)+DATE(1970,1,1)</f>
        <v>42496.582337962958</v>
      </c>
      <c r="T2266" s="14">
        <f t="shared" si="35"/>
        <v>42513.125</v>
      </c>
    </row>
    <row r="2267" spans="1:20" ht="43.5" x14ac:dyDescent="0.35">
      <c r="A2267">
        <v>2265</v>
      </c>
      <c r="B2267" s="1" t="s">
        <v>2266</v>
      </c>
      <c r="C2267" s="1" t="s">
        <v>6375</v>
      </c>
      <c r="D2267" s="6">
        <v>200</v>
      </c>
      <c r="E2267" s="6">
        <v>597</v>
      </c>
      <c r="F2267" t="s">
        <v>8219</v>
      </c>
      <c r="G2267" t="s">
        <v>8225</v>
      </c>
      <c r="H2267" t="s">
        <v>8247</v>
      </c>
      <c r="I2267">
        <v>1479846507</v>
      </c>
      <c r="J2267">
        <v>1479241707</v>
      </c>
      <c r="K2267" t="b">
        <v>0</v>
      </c>
      <c r="L2267">
        <v>17</v>
      </c>
      <c r="M2267" t="b">
        <v>1</v>
      </c>
      <c r="N2267" t="s">
        <v>8297</v>
      </c>
      <c r="O2267" s="16">
        <f>Table1[[#This Row],[pledged]]/Table1[[#This Row],[goal]]*100</f>
        <v>298.5</v>
      </c>
      <c r="P2267" s="6">
        <f>IFERROR(Table1[[#This Row],[pledged]]/Table1[[#This Row],[backers_count]],0)</f>
        <v>35.117647058823529</v>
      </c>
      <c r="Q2267" t="str">
        <f>LEFT(Table1[[#This Row],[Category and Sub-Category]],FIND("/",Table1[[#This Row],[Category and Sub-Category]])-1)</f>
        <v>games</v>
      </c>
      <c r="R2267" t="str">
        <f>RIGHT(Table1[[#This Row],[Category and Sub-Category]],LEN(Table1[[#This Row],[Category and Sub-Category]])-FIND("/",Table1[[#This Row],[Category and Sub-Category]]))</f>
        <v>tabletop games</v>
      </c>
      <c r="S2267" s="14">
        <f>(((Table1[[#This Row],[launched_at]]/60)/60)/24)+DATE(1970,1,1)</f>
        <v>42689.853090277778</v>
      </c>
      <c r="T2267" s="14">
        <f t="shared" si="35"/>
        <v>42696.853090277778</v>
      </c>
    </row>
    <row r="2268" spans="1:20" ht="43.5" x14ac:dyDescent="0.35">
      <c r="A2268">
        <v>2266</v>
      </c>
      <c r="B2268" s="1" t="s">
        <v>2267</v>
      </c>
      <c r="C2268" s="1" t="s">
        <v>6376</v>
      </c>
      <c r="D2268" s="6">
        <v>1500</v>
      </c>
      <c r="E2268" s="6">
        <v>4804</v>
      </c>
      <c r="F2268" t="s">
        <v>8219</v>
      </c>
      <c r="G2268" t="s">
        <v>8224</v>
      </c>
      <c r="H2268" t="s">
        <v>8246</v>
      </c>
      <c r="I2268">
        <v>1461722400</v>
      </c>
      <c r="J2268">
        <v>1460235592</v>
      </c>
      <c r="K2268" t="b">
        <v>0</v>
      </c>
      <c r="L2268">
        <v>194</v>
      </c>
      <c r="M2268" t="b">
        <v>1</v>
      </c>
      <c r="N2268" t="s">
        <v>8297</v>
      </c>
      <c r="O2268" s="16">
        <f>Table1[[#This Row],[pledged]]/Table1[[#This Row],[goal]]*100</f>
        <v>320.26666666666665</v>
      </c>
      <c r="P2268" s="6">
        <f>IFERROR(Table1[[#This Row],[pledged]]/Table1[[#This Row],[backers_count]],0)</f>
        <v>24.762886597938145</v>
      </c>
      <c r="Q2268" t="str">
        <f>LEFT(Table1[[#This Row],[Category and Sub-Category]],FIND("/",Table1[[#This Row],[Category and Sub-Category]])-1)</f>
        <v>games</v>
      </c>
      <c r="R2268" t="str">
        <f>RIGHT(Table1[[#This Row],[Category and Sub-Category]],LEN(Table1[[#This Row],[Category and Sub-Category]])-FIND("/",Table1[[#This Row],[Category and Sub-Category]]))</f>
        <v>tabletop games</v>
      </c>
      <c r="S2268" s="14">
        <f>(((Table1[[#This Row],[launched_at]]/60)/60)/24)+DATE(1970,1,1)</f>
        <v>42469.874907407408</v>
      </c>
      <c r="T2268" s="14">
        <f t="shared" si="35"/>
        <v>42487.083333333328</v>
      </c>
    </row>
    <row r="2269" spans="1:20" ht="58" x14ac:dyDescent="0.35">
      <c r="A2269">
        <v>2267</v>
      </c>
      <c r="B2269" s="1" t="s">
        <v>2268</v>
      </c>
      <c r="C2269" s="1" t="s">
        <v>6377</v>
      </c>
      <c r="D2269" s="6">
        <v>20000</v>
      </c>
      <c r="E2269" s="6">
        <v>76105</v>
      </c>
      <c r="F2269" t="s">
        <v>8219</v>
      </c>
      <c r="G2269" t="s">
        <v>8224</v>
      </c>
      <c r="H2269" t="s">
        <v>8246</v>
      </c>
      <c r="I2269">
        <v>1419123600</v>
      </c>
      <c r="J2269">
        <v>1416945297</v>
      </c>
      <c r="K2269" t="b">
        <v>0</v>
      </c>
      <c r="L2269">
        <v>404</v>
      </c>
      <c r="M2269" t="b">
        <v>1</v>
      </c>
      <c r="N2269" t="s">
        <v>8297</v>
      </c>
      <c r="O2269" s="16">
        <f>Table1[[#This Row],[pledged]]/Table1[[#This Row],[goal]]*100</f>
        <v>380.52499999999998</v>
      </c>
      <c r="P2269" s="6">
        <f>IFERROR(Table1[[#This Row],[pledged]]/Table1[[#This Row],[backers_count]],0)</f>
        <v>188.37871287128712</v>
      </c>
      <c r="Q2269" t="str">
        <f>LEFT(Table1[[#This Row],[Category and Sub-Category]],FIND("/",Table1[[#This Row],[Category and Sub-Category]])-1)</f>
        <v>games</v>
      </c>
      <c r="R2269" t="str">
        <f>RIGHT(Table1[[#This Row],[Category and Sub-Category]],LEN(Table1[[#This Row],[Category and Sub-Category]])-FIND("/",Table1[[#This Row],[Category and Sub-Category]]))</f>
        <v>tabletop games</v>
      </c>
      <c r="S2269" s="14">
        <f>(((Table1[[#This Row],[launched_at]]/60)/60)/24)+DATE(1970,1,1)</f>
        <v>41968.829826388886</v>
      </c>
      <c r="T2269" s="14">
        <f t="shared" si="35"/>
        <v>41994.041666666672</v>
      </c>
    </row>
    <row r="2270" spans="1:20" ht="43.5" x14ac:dyDescent="0.35">
      <c r="A2270">
        <v>2268</v>
      </c>
      <c r="B2270" s="1" t="s">
        <v>2269</v>
      </c>
      <c r="C2270" s="1" t="s">
        <v>6378</v>
      </c>
      <c r="D2270" s="6">
        <v>28000</v>
      </c>
      <c r="E2270" s="6">
        <v>28728</v>
      </c>
      <c r="F2270" t="s">
        <v>8219</v>
      </c>
      <c r="G2270" t="s">
        <v>8224</v>
      </c>
      <c r="H2270" t="s">
        <v>8246</v>
      </c>
      <c r="I2270">
        <v>1489283915</v>
      </c>
      <c r="J2270">
        <v>1486691915</v>
      </c>
      <c r="K2270" t="b">
        <v>0</v>
      </c>
      <c r="L2270">
        <v>194</v>
      </c>
      <c r="M2270" t="b">
        <v>1</v>
      </c>
      <c r="N2270" t="s">
        <v>8297</v>
      </c>
      <c r="O2270" s="16">
        <f>Table1[[#This Row],[pledged]]/Table1[[#This Row],[goal]]*100</f>
        <v>102.60000000000001</v>
      </c>
      <c r="P2270" s="6">
        <f>IFERROR(Table1[[#This Row],[pledged]]/Table1[[#This Row],[backers_count]],0)</f>
        <v>148.08247422680412</v>
      </c>
      <c r="Q2270" t="str">
        <f>LEFT(Table1[[#This Row],[Category and Sub-Category]],FIND("/",Table1[[#This Row],[Category and Sub-Category]])-1)</f>
        <v>games</v>
      </c>
      <c r="R2270" t="str">
        <f>RIGHT(Table1[[#This Row],[Category and Sub-Category]],LEN(Table1[[#This Row],[Category and Sub-Category]])-FIND("/",Table1[[#This Row],[Category and Sub-Category]]))</f>
        <v>tabletop games</v>
      </c>
      <c r="S2270" s="14">
        <f>(((Table1[[#This Row],[launched_at]]/60)/60)/24)+DATE(1970,1,1)</f>
        <v>42776.082349537035</v>
      </c>
      <c r="T2270" s="14">
        <f t="shared" si="35"/>
        <v>42806.082349537035</v>
      </c>
    </row>
    <row r="2271" spans="1:20" ht="43.5" x14ac:dyDescent="0.35">
      <c r="A2271">
        <v>2269</v>
      </c>
      <c r="B2271" s="1" t="s">
        <v>2270</v>
      </c>
      <c r="C2271" s="1" t="s">
        <v>6379</v>
      </c>
      <c r="D2271" s="6">
        <v>2500</v>
      </c>
      <c r="E2271" s="6">
        <v>45041</v>
      </c>
      <c r="F2271" t="s">
        <v>8219</v>
      </c>
      <c r="G2271" t="s">
        <v>8224</v>
      </c>
      <c r="H2271" t="s">
        <v>8246</v>
      </c>
      <c r="I2271">
        <v>1488862800</v>
      </c>
      <c r="J2271">
        <v>1486745663</v>
      </c>
      <c r="K2271" t="b">
        <v>0</v>
      </c>
      <c r="L2271">
        <v>902</v>
      </c>
      <c r="M2271" t="b">
        <v>1</v>
      </c>
      <c r="N2271" t="s">
        <v>8297</v>
      </c>
      <c r="O2271" s="16">
        <f>Table1[[#This Row],[pledged]]/Table1[[#This Row],[goal]]*100</f>
        <v>1801.64</v>
      </c>
      <c r="P2271" s="6">
        <f>IFERROR(Table1[[#This Row],[pledged]]/Table1[[#This Row],[backers_count]],0)</f>
        <v>49.934589800443462</v>
      </c>
      <c r="Q2271" t="str">
        <f>LEFT(Table1[[#This Row],[Category and Sub-Category]],FIND("/",Table1[[#This Row],[Category and Sub-Category]])-1)</f>
        <v>games</v>
      </c>
      <c r="R2271" t="str">
        <f>RIGHT(Table1[[#This Row],[Category and Sub-Category]],LEN(Table1[[#This Row],[Category and Sub-Category]])-FIND("/",Table1[[#This Row],[Category and Sub-Category]]))</f>
        <v>tabletop games</v>
      </c>
      <c r="S2271" s="14">
        <f>(((Table1[[#This Row],[launched_at]]/60)/60)/24)+DATE(1970,1,1)</f>
        <v>42776.704432870371</v>
      </c>
      <c r="T2271" s="14">
        <f t="shared" si="35"/>
        <v>42801.208333333328</v>
      </c>
    </row>
    <row r="2272" spans="1:20" ht="43.5" x14ac:dyDescent="0.35">
      <c r="A2272">
        <v>2270</v>
      </c>
      <c r="B2272" s="1" t="s">
        <v>2271</v>
      </c>
      <c r="C2272" s="1" t="s">
        <v>6380</v>
      </c>
      <c r="D2272" s="6">
        <v>25000</v>
      </c>
      <c r="E2272" s="6">
        <v>180062</v>
      </c>
      <c r="F2272" t="s">
        <v>8219</v>
      </c>
      <c r="G2272" t="s">
        <v>8224</v>
      </c>
      <c r="H2272" t="s">
        <v>8246</v>
      </c>
      <c r="I2272">
        <v>1484085540</v>
      </c>
      <c r="J2272">
        <v>1482353513</v>
      </c>
      <c r="K2272" t="b">
        <v>0</v>
      </c>
      <c r="L2272">
        <v>1670</v>
      </c>
      <c r="M2272" t="b">
        <v>1</v>
      </c>
      <c r="N2272" t="s">
        <v>8297</v>
      </c>
      <c r="O2272" s="16">
        <f>Table1[[#This Row],[pledged]]/Table1[[#This Row],[goal]]*100</f>
        <v>720.24800000000005</v>
      </c>
      <c r="P2272" s="6">
        <f>IFERROR(Table1[[#This Row],[pledged]]/Table1[[#This Row],[backers_count]],0)</f>
        <v>107.82155688622754</v>
      </c>
      <c r="Q2272" t="str">
        <f>LEFT(Table1[[#This Row],[Category and Sub-Category]],FIND("/",Table1[[#This Row],[Category and Sub-Category]])-1)</f>
        <v>games</v>
      </c>
      <c r="R2272" t="str">
        <f>RIGHT(Table1[[#This Row],[Category and Sub-Category]],LEN(Table1[[#This Row],[Category and Sub-Category]])-FIND("/",Table1[[#This Row],[Category and Sub-Category]]))</f>
        <v>tabletop games</v>
      </c>
      <c r="S2272" s="14">
        <f>(((Table1[[#This Row],[launched_at]]/60)/60)/24)+DATE(1970,1,1)</f>
        <v>42725.869363425925</v>
      </c>
      <c r="T2272" s="14">
        <f t="shared" si="35"/>
        <v>42745.915972222225</v>
      </c>
    </row>
    <row r="2273" spans="1:20" ht="43.5" x14ac:dyDescent="0.35">
      <c r="A2273">
        <v>2271</v>
      </c>
      <c r="B2273" s="1" t="s">
        <v>2272</v>
      </c>
      <c r="C2273" s="1" t="s">
        <v>6381</v>
      </c>
      <c r="D2273" s="6">
        <v>20000</v>
      </c>
      <c r="E2273" s="6">
        <v>56618</v>
      </c>
      <c r="F2273" t="s">
        <v>8219</v>
      </c>
      <c r="G2273" t="s">
        <v>8224</v>
      </c>
      <c r="H2273" t="s">
        <v>8246</v>
      </c>
      <c r="I2273">
        <v>1481328004</v>
      </c>
      <c r="J2273">
        <v>1478736004</v>
      </c>
      <c r="K2273" t="b">
        <v>0</v>
      </c>
      <c r="L2273">
        <v>1328</v>
      </c>
      <c r="M2273" t="b">
        <v>1</v>
      </c>
      <c r="N2273" t="s">
        <v>8297</v>
      </c>
      <c r="O2273" s="16">
        <f>Table1[[#This Row],[pledged]]/Table1[[#This Row],[goal]]*100</f>
        <v>283.09000000000003</v>
      </c>
      <c r="P2273" s="6">
        <f>IFERROR(Table1[[#This Row],[pledged]]/Table1[[#This Row],[backers_count]],0)</f>
        <v>42.63403614457831</v>
      </c>
      <c r="Q2273" t="str">
        <f>LEFT(Table1[[#This Row],[Category and Sub-Category]],FIND("/",Table1[[#This Row],[Category and Sub-Category]])-1)</f>
        <v>games</v>
      </c>
      <c r="R2273" t="str">
        <f>RIGHT(Table1[[#This Row],[Category and Sub-Category]],LEN(Table1[[#This Row],[Category and Sub-Category]])-FIND("/",Table1[[#This Row],[Category and Sub-Category]]))</f>
        <v>tabletop games</v>
      </c>
      <c r="S2273" s="14">
        <f>(((Table1[[#This Row],[launched_at]]/60)/60)/24)+DATE(1970,1,1)</f>
        <v>42684.000046296293</v>
      </c>
      <c r="T2273" s="14">
        <f t="shared" si="35"/>
        <v>42714.000046296293</v>
      </c>
    </row>
    <row r="2274" spans="1:20" ht="43.5" x14ac:dyDescent="0.35">
      <c r="A2274">
        <v>2272</v>
      </c>
      <c r="B2274" s="1" t="s">
        <v>2273</v>
      </c>
      <c r="C2274" s="1" t="s">
        <v>6382</v>
      </c>
      <c r="D2274" s="6">
        <v>1000</v>
      </c>
      <c r="E2274" s="6">
        <v>13566</v>
      </c>
      <c r="F2274" t="s">
        <v>8219</v>
      </c>
      <c r="G2274" t="s">
        <v>8224</v>
      </c>
      <c r="H2274" t="s">
        <v>8246</v>
      </c>
      <c r="I2274">
        <v>1449506836</v>
      </c>
      <c r="J2274">
        <v>1446914836</v>
      </c>
      <c r="K2274" t="b">
        <v>0</v>
      </c>
      <c r="L2274">
        <v>944</v>
      </c>
      <c r="M2274" t="b">
        <v>1</v>
      </c>
      <c r="N2274" t="s">
        <v>8297</v>
      </c>
      <c r="O2274" s="16">
        <f>Table1[[#This Row],[pledged]]/Table1[[#This Row],[goal]]*100</f>
        <v>1356.6000000000001</v>
      </c>
      <c r="P2274" s="6">
        <f>IFERROR(Table1[[#This Row],[pledged]]/Table1[[#This Row],[backers_count]],0)</f>
        <v>14.370762711864407</v>
      </c>
      <c r="Q2274" t="str">
        <f>LEFT(Table1[[#This Row],[Category and Sub-Category]],FIND("/",Table1[[#This Row],[Category and Sub-Category]])-1)</f>
        <v>games</v>
      </c>
      <c r="R2274" t="str">
        <f>RIGHT(Table1[[#This Row],[Category and Sub-Category]],LEN(Table1[[#This Row],[Category and Sub-Category]])-FIND("/",Table1[[#This Row],[Category and Sub-Category]]))</f>
        <v>tabletop games</v>
      </c>
      <c r="S2274" s="14">
        <f>(((Table1[[#This Row],[launched_at]]/60)/60)/24)+DATE(1970,1,1)</f>
        <v>42315.699490740735</v>
      </c>
      <c r="T2274" s="14">
        <f t="shared" si="35"/>
        <v>42345.699490740735</v>
      </c>
    </row>
    <row r="2275" spans="1:20" ht="43.5" x14ac:dyDescent="0.35">
      <c r="A2275">
        <v>2273</v>
      </c>
      <c r="B2275" s="1" t="s">
        <v>2274</v>
      </c>
      <c r="C2275" s="1" t="s">
        <v>6383</v>
      </c>
      <c r="D2275" s="6">
        <v>2500</v>
      </c>
      <c r="E2275" s="6">
        <v>5509</v>
      </c>
      <c r="F2275" t="s">
        <v>8219</v>
      </c>
      <c r="G2275" t="s">
        <v>8229</v>
      </c>
      <c r="H2275" t="s">
        <v>8251</v>
      </c>
      <c r="I2275">
        <v>1489320642</v>
      </c>
      <c r="J2275">
        <v>1487164242</v>
      </c>
      <c r="K2275" t="b">
        <v>0</v>
      </c>
      <c r="L2275">
        <v>147</v>
      </c>
      <c r="M2275" t="b">
        <v>1</v>
      </c>
      <c r="N2275" t="s">
        <v>8297</v>
      </c>
      <c r="O2275" s="16">
        <f>Table1[[#This Row],[pledged]]/Table1[[#This Row],[goal]]*100</f>
        <v>220.35999999999999</v>
      </c>
      <c r="P2275" s="6">
        <f>IFERROR(Table1[[#This Row],[pledged]]/Table1[[#This Row],[backers_count]],0)</f>
        <v>37.476190476190474</v>
      </c>
      <c r="Q2275" t="str">
        <f>LEFT(Table1[[#This Row],[Category and Sub-Category]],FIND("/",Table1[[#This Row],[Category and Sub-Category]])-1)</f>
        <v>games</v>
      </c>
      <c r="R2275" t="str">
        <f>RIGHT(Table1[[#This Row],[Category and Sub-Category]],LEN(Table1[[#This Row],[Category and Sub-Category]])-FIND("/",Table1[[#This Row],[Category and Sub-Category]]))</f>
        <v>tabletop games</v>
      </c>
      <c r="S2275" s="14">
        <f>(((Table1[[#This Row],[launched_at]]/60)/60)/24)+DATE(1970,1,1)</f>
        <v>42781.549097222218</v>
      </c>
      <c r="T2275" s="14">
        <f t="shared" si="35"/>
        <v>42806.507430555561</v>
      </c>
    </row>
    <row r="2276" spans="1:20" ht="58" x14ac:dyDescent="0.35">
      <c r="A2276">
        <v>2274</v>
      </c>
      <c r="B2276" s="1" t="s">
        <v>2275</v>
      </c>
      <c r="C2276" s="1" t="s">
        <v>6384</v>
      </c>
      <c r="D2276" s="6">
        <v>2500</v>
      </c>
      <c r="E2276" s="6">
        <v>2990</v>
      </c>
      <c r="F2276" t="s">
        <v>8219</v>
      </c>
      <c r="G2276" t="s">
        <v>8224</v>
      </c>
      <c r="H2276" t="s">
        <v>8246</v>
      </c>
      <c r="I2276">
        <v>1393156857</v>
      </c>
      <c r="J2276">
        <v>1390564857</v>
      </c>
      <c r="K2276" t="b">
        <v>0</v>
      </c>
      <c r="L2276">
        <v>99</v>
      </c>
      <c r="M2276" t="b">
        <v>1</v>
      </c>
      <c r="N2276" t="s">
        <v>8297</v>
      </c>
      <c r="O2276" s="16">
        <f>Table1[[#This Row],[pledged]]/Table1[[#This Row],[goal]]*100</f>
        <v>119.6</v>
      </c>
      <c r="P2276" s="6">
        <f>IFERROR(Table1[[#This Row],[pledged]]/Table1[[#This Row],[backers_count]],0)</f>
        <v>30.202020202020201</v>
      </c>
      <c r="Q2276" t="str">
        <f>LEFT(Table1[[#This Row],[Category and Sub-Category]],FIND("/",Table1[[#This Row],[Category and Sub-Category]])-1)</f>
        <v>games</v>
      </c>
      <c r="R2276" t="str">
        <f>RIGHT(Table1[[#This Row],[Category and Sub-Category]],LEN(Table1[[#This Row],[Category and Sub-Category]])-FIND("/",Table1[[#This Row],[Category and Sub-Category]]))</f>
        <v>tabletop games</v>
      </c>
      <c r="S2276" s="14">
        <f>(((Table1[[#This Row],[launched_at]]/60)/60)/24)+DATE(1970,1,1)</f>
        <v>41663.500659722224</v>
      </c>
      <c r="T2276" s="14">
        <f t="shared" si="35"/>
        <v>41693.500659722224</v>
      </c>
    </row>
    <row r="2277" spans="1:20" ht="43.5" x14ac:dyDescent="0.35">
      <c r="A2277">
        <v>2275</v>
      </c>
      <c r="B2277" s="1" t="s">
        <v>2276</v>
      </c>
      <c r="C2277" s="1" t="s">
        <v>6385</v>
      </c>
      <c r="D2277" s="6">
        <v>650</v>
      </c>
      <c r="E2277" s="6">
        <v>2650.5</v>
      </c>
      <c r="F2277" t="s">
        <v>8219</v>
      </c>
      <c r="G2277" t="s">
        <v>8225</v>
      </c>
      <c r="H2277" t="s">
        <v>8247</v>
      </c>
      <c r="I2277">
        <v>1419259679</v>
      </c>
      <c r="J2277">
        <v>1416667679</v>
      </c>
      <c r="K2277" t="b">
        <v>0</v>
      </c>
      <c r="L2277">
        <v>79</v>
      </c>
      <c r="M2277" t="b">
        <v>1</v>
      </c>
      <c r="N2277" t="s">
        <v>8297</v>
      </c>
      <c r="O2277" s="16">
        <f>Table1[[#This Row],[pledged]]/Table1[[#This Row],[goal]]*100</f>
        <v>407.76923076923077</v>
      </c>
      <c r="P2277" s="6">
        <f>IFERROR(Table1[[#This Row],[pledged]]/Table1[[#This Row],[backers_count]],0)</f>
        <v>33.550632911392405</v>
      </c>
      <c r="Q2277" t="str">
        <f>LEFT(Table1[[#This Row],[Category and Sub-Category]],FIND("/",Table1[[#This Row],[Category and Sub-Category]])-1)</f>
        <v>games</v>
      </c>
      <c r="R2277" t="str">
        <f>RIGHT(Table1[[#This Row],[Category and Sub-Category]],LEN(Table1[[#This Row],[Category and Sub-Category]])-FIND("/",Table1[[#This Row],[Category and Sub-Category]]))</f>
        <v>tabletop games</v>
      </c>
      <c r="S2277" s="14">
        <f>(((Table1[[#This Row],[launched_at]]/60)/60)/24)+DATE(1970,1,1)</f>
        <v>41965.616655092599</v>
      </c>
      <c r="T2277" s="14">
        <f t="shared" si="35"/>
        <v>41995.616655092599</v>
      </c>
    </row>
    <row r="2278" spans="1:20" ht="58" x14ac:dyDescent="0.35">
      <c r="A2278">
        <v>2276</v>
      </c>
      <c r="B2278" s="1" t="s">
        <v>2277</v>
      </c>
      <c r="C2278" s="1" t="s">
        <v>6386</v>
      </c>
      <c r="D2278" s="6">
        <v>4589</v>
      </c>
      <c r="E2278" s="6">
        <v>4856</v>
      </c>
      <c r="F2278" t="s">
        <v>8219</v>
      </c>
      <c r="G2278" t="s">
        <v>8224</v>
      </c>
      <c r="H2278" t="s">
        <v>8246</v>
      </c>
      <c r="I2278">
        <v>1388936289</v>
      </c>
      <c r="J2278">
        <v>1386344289</v>
      </c>
      <c r="K2278" t="b">
        <v>0</v>
      </c>
      <c r="L2278">
        <v>75</v>
      </c>
      <c r="M2278" t="b">
        <v>1</v>
      </c>
      <c r="N2278" t="s">
        <v>8297</v>
      </c>
      <c r="O2278" s="16">
        <f>Table1[[#This Row],[pledged]]/Table1[[#This Row],[goal]]*100</f>
        <v>105.81826105905425</v>
      </c>
      <c r="P2278" s="6">
        <f>IFERROR(Table1[[#This Row],[pledged]]/Table1[[#This Row],[backers_count]],0)</f>
        <v>64.74666666666667</v>
      </c>
      <c r="Q2278" t="str">
        <f>LEFT(Table1[[#This Row],[Category and Sub-Category]],FIND("/",Table1[[#This Row],[Category and Sub-Category]])-1)</f>
        <v>games</v>
      </c>
      <c r="R2278" t="str">
        <f>RIGHT(Table1[[#This Row],[Category and Sub-Category]],LEN(Table1[[#This Row],[Category and Sub-Category]])-FIND("/",Table1[[#This Row],[Category and Sub-Category]]))</f>
        <v>tabletop games</v>
      </c>
      <c r="S2278" s="14">
        <f>(((Table1[[#This Row],[launched_at]]/60)/60)/24)+DATE(1970,1,1)</f>
        <v>41614.651493055557</v>
      </c>
      <c r="T2278" s="14">
        <f t="shared" si="35"/>
        <v>41644.651493055557</v>
      </c>
    </row>
    <row r="2279" spans="1:20" ht="43.5" x14ac:dyDescent="0.35">
      <c r="A2279">
        <v>2277</v>
      </c>
      <c r="B2279" s="1" t="s">
        <v>2278</v>
      </c>
      <c r="C2279" s="1" t="s">
        <v>6387</v>
      </c>
      <c r="D2279" s="6">
        <v>8500</v>
      </c>
      <c r="E2279" s="6">
        <v>11992</v>
      </c>
      <c r="F2279" t="s">
        <v>8219</v>
      </c>
      <c r="G2279" t="s">
        <v>8224</v>
      </c>
      <c r="H2279" t="s">
        <v>8246</v>
      </c>
      <c r="I2279">
        <v>1330359423</v>
      </c>
      <c r="J2279">
        <v>1327767423</v>
      </c>
      <c r="K2279" t="b">
        <v>0</v>
      </c>
      <c r="L2279">
        <v>207</v>
      </c>
      <c r="M2279" t="b">
        <v>1</v>
      </c>
      <c r="N2279" t="s">
        <v>8297</v>
      </c>
      <c r="O2279" s="16">
        <f>Table1[[#This Row],[pledged]]/Table1[[#This Row],[goal]]*100</f>
        <v>141.08235294117648</v>
      </c>
      <c r="P2279" s="6">
        <f>IFERROR(Table1[[#This Row],[pledged]]/Table1[[#This Row],[backers_count]],0)</f>
        <v>57.932367149758456</v>
      </c>
      <c r="Q2279" t="str">
        <f>LEFT(Table1[[#This Row],[Category and Sub-Category]],FIND("/",Table1[[#This Row],[Category and Sub-Category]])-1)</f>
        <v>games</v>
      </c>
      <c r="R2279" t="str">
        <f>RIGHT(Table1[[#This Row],[Category and Sub-Category]],LEN(Table1[[#This Row],[Category and Sub-Category]])-FIND("/",Table1[[#This Row],[Category and Sub-Category]]))</f>
        <v>tabletop games</v>
      </c>
      <c r="S2279" s="14">
        <f>(((Table1[[#This Row],[launched_at]]/60)/60)/24)+DATE(1970,1,1)</f>
        <v>40936.678506944445</v>
      </c>
      <c r="T2279" s="14">
        <f t="shared" si="35"/>
        <v>40966.678506944445</v>
      </c>
    </row>
    <row r="2280" spans="1:20" ht="29" x14ac:dyDescent="0.35">
      <c r="A2280">
        <v>2278</v>
      </c>
      <c r="B2280" s="1" t="s">
        <v>2279</v>
      </c>
      <c r="C2280" s="1" t="s">
        <v>6388</v>
      </c>
      <c r="D2280" s="6">
        <v>2000</v>
      </c>
      <c r="E2280" s="6">
        <v>5414</v>
      </c>
      <c r="F2280" t="s">
        <v>8219</v>
      </c>
      <c r="G2280" t="s">
        <v>8237</v>
      </c>
      <c r="H2280" t="s">
        <v>8249</v>
      </c>
      <c r="I2280">
        <v>1451861940</v>
      </c>
      <c r="J2280">
        <v>1448902867</v>
      </c>
      <c r="K2280" t="b">
        <v>0</v>
      </c>
      <c r="L2280">
        <v>102</v>
      </c>
      <c r="M2280" t="b">
        <v>1</v>
      </c>
      <c r="N2280" t="s">
        <v>8297</v>
      </c>
      <c r="O2280" s="16">
        <f>Table1[[#This Row],[pledged]]/Table1[[#This Row],[goal]]*100</f>
        <v>270.7</v>
      </c>
      <c r="P2280" s="6">
        <f>IFERROR(Table1[[#This Row],[pledged]]/Table1[[#This Row],[backers_count]],0)</f>
        <v>53.078431372549019</v>
      </c>
      <c r="Q2280" t="str">
        <f>LEFT(Table1[[#This Row],[Category and Sub-Category]],FIND("/",Table1[[#This Row],[Category and Sub-Category]])-1)</f>
        <v>games</v>
      </c>
      <c r="R2280" t="str">
        <f>RIGHT(Table1[[#This Row],[Category and Sub-Category]],LEN(Table1[[#This Row],[Category and Sub-Category]])-FIND("/",Table1[[#This Row],[Category and Sub-Category]]))</f>
        <v>tabletop games</v>
      </c>
      <c r="S2280" s="14">
        <f>(((Table1[[#This Row],[launched_at]]/60)/60)/24)+DATE(1970,1,1)</f>
        <v>42338.709108796291</v>
      </c>
      <c r="T2280" s="14">
        <f t="shared" si="35"/>
        <v>42372.957638888889</v>
      </c>
    </row>
    <row r="2281" spans="1:20" ht="58" x14ac:dyDescent="0.35">
      <c r="A2281">
        <v>2279</v>
      </c>
      <c r="B2281" s="1" t="s">
        <v>2280</v>
      </c>
      <c r="C2281" s="1" t="s">
        <v>6389</v>
      </c>
      <c r="D2281" s="6">
        <v>1000</v>
      </c>
      <c r="E2281" s="6">
        <v>1538</v>
      </c>
      <c r="F2281" t="s">
        <v>8219</v>
      </c>
      <c r="G2281" t="s">
        <v>8224</v>
      </c>
      <c r="H2281" t="s">
        <v>8246</v>
      </c>
      <c r="I2281">
        <v>1423022400</v>
      </c>
      <c r="J2281">
        <v>1421436099</v>
      </c>
      <c r="K2281" t="b">
        <v>0</v>
      </c>
      <c r="L2281">
        <v>32</v>
      </c>
      <c r="M2281" t="b">
        <v>1</v>
      </c>
      <c r="N2281" t="s">
        <v>8297</v>
      </c>
      <c r="O2281" s="16">
        <f>Table1[[#This Row],[pledged]]/Table1[[#This Row],[goal]]*100</f>
        <v>153.80000000000001</v>
      </c>
      <c r="P2281" s="6">
        <f>IFERROR(Table1[[#This Row],[pledged]]/Table1[[#This Row],[backers_count]],0)</f>
        <v>48.0625</v>
      </c>
      <c r="Q2281" t="str">
        <f>LEFT(Table1[[#This Row],[Category and Sub-Category]],FIND("/",Table1[[#This Row],[Category and Sub-Category]])-1)</f>
        <v>games</v>
      </c>
      <c r="R2281" t="str">
        <f>RIGHT(Table1[[#This Row],[Category and Sub-Category]],LEN(Table1[[#This Row],[Category and Sub-Category]])-FIND("/",Table1[[#This Row],[Category and Sub-Category]]))</f>
        <v>tabletop games</v>
      </c>
      <c r="S2281" s="14">
        <f>(((Table1[[#This Row],[launched_at]]/60)/60)/24)+DATE(1970,1,1)</f>
        <v>42020.806701388887</v>
      </c>
      <c r="T2281" s="14">
        <f t="shared" si="35"/>
        <v>42039.166666666672</v>
      </c>
    </row>
    <row r="2282" spans="1:20" ht="58" x14ac:dyDescent="0.35">
      <c r="A2282">
        <v>2280</v>
      </c>
      <c r="B2282" s="1" t="s">
        <v>2281</v>
      </c>
      <c r="C2282" s="1" t="s">
        <v>6390</v>
      </c>
      <c r="D2282" s="6">
        <v>9800</v>
      </c>
      <c r="E2282" s="6">
        <v>39550.5</v>
      </c>
      <c r="F2282" t="s">
        <v>8219</v>
      </c>
      <c r="G2282" t="s">
        <v>8224</v>
      </c>
      <c r="H2282" t="s">
        <v>8246</v>
      </c>
      <c r="I2282">
        <v>1442501991</v>
      </c>
      <c r="J2282">
        <v>1439909991</v>
      </c>
      <c r="K2282" t="b">
        <v>0</v>
      </c>
      <c r="L2282">
        <v>480</v>
      </c>
      <c r="M2282" t="b">
        <v>1</v>
      </c>
      <c r="N2282" t="s">
        <v>8297</v>
      </c>
      <c r="O2282" s="16">
        <f>Table1[[#This Row],[pledged]]/Table1[[#This Row],[goal]]*100</f>
        <v>403.57653061224488</v>
      </c>
      <c r="P2282" s="6">
        <f>IFERROR(Table1[[#This Row],[pledged]]/Table1[[#This Row],[backers_count]],0)</f>
        <v>82.396874999999994</v>
      </c>
      <c r="Q2282" t="str">
        <f>LEFT(Table1[[#This Row],[Category and Sub-Category]],FIND("/",Table1[[#This Row],[Category and Sub-Category]])-1)</f>
        <v>games</v>
      </c>
      <c r="R2282" t="str">
        <f>RIGHT(Table1[[#This Row],[Category and Sub-Category]],LEN(Table1[[#This Row],[Category and Sub-Category]])-FIND("/",Table1[[#This Row],[Category and Sub-Category]]))</f>
        <v>tabletop games</v>
      </c>
      <c r="S2282" s="14">
        <f>(((Table1[[#This Row],[launched_at]]/60)/60)/24)+DATE(1970,1,1)</f>
        <v>42234.624895833331</v>
      </c>
      <c r="T2282" s="14">
        <f t="shared" si="35"/>
        <v>42264.624895833331</v>
      </c>
    </row>
    <row r="2283" spans="1:20" ht="43.5" x14ac:dyDescent="0.35">
      <c r="A2283">
        <v>2281</v>
      </c>
      <c r="B2283" s="1" t="s">
        <v>2282</v>
      </c>
      <c r="C2283" s="1" t="s">
        <v>6391</v>
      </c>
      <c r="D2283" s="6">
        <v>300</v>
      </c>
      <c r="E2283" s="6">
        <v>555</v>
      </c>
      <c r="F2283" t="s">
        <v>8219</v>
      </c>
      <c r="G2283" t="s">
        <v>8224</v>
      </c>
      <c r="H2283" t="s">
        <v>8246</v>
      </c>
      <c r="I2283">
        <v>1311576600</v>
      </c>
      <c r="J2283">
        <v>1306219897</v>
      </c>
      <c r="K2283" t="b">
        <v>0</v>
      </c>
      <c r="L2283">
        <v>11</v>
      </c>
      <c r="M2283" t="b">
        <v>1</v>
      </c>
      <c r="N2283" t="s">
        <v>8276</v>
      </c>
      <c r="O2283" s="16">
        <f>Table1[[#This Row],[pledged]]/Table1[[#This Row],[goal]]*100</f>
        <v>185</v>
      </c>
      <c r="P2283" s="6">
        <f>IFERROR(Table1[[#This Row],[pledged]]/Table1[[#This Row],[backers_count]],0)</f>
        <v>50.454545454545453</v>
      </c>
      <c r="Q2283" t="str">
        <f>LEFT(Table1[[#This Row],[Category and Sub-Category]],FIND("/",Table1[[#This Row],[Category and Sub-Category]])-1)</f>
        <v>music</v>
      </c>
      <c r="R2283" t="str">
        <f>RIGHT(Table1[[#This Row],[Category and Sub-Category]],LEN(Table1[[#This Row],[Category and Sub-Category]])-FIND("/",Table1[[#This Row],[Category and Sub-Category]]))</f>
        <v>rock</v>
      </c>
      <c r="S2283" s="14">
        <f>(((Table1[[#This Row],[launched_at]]/60)/60)/24)+DATE(1970,1,1)</f>
        <v>40687.285844907405</v>
      </c>
      <c r="T2283" s="14">
        <f t="shared" si="35"/>
        <v>40749.284722222219</v>
      </c>
    </row>
    <row r="2284" spans="1:20" ht="29" x14ac:dyDescent="0.35">
      <c r="A2284">
        <v>2282</v>
      </c>
      <c r="B2284" s="1" t="s">
        <v>2283</v>
      </c>
      <c r="C2284" s="1" t="s">
        <v>6392</v>
      </c>
      <c r="D2284" s="6">
        <v>750</v>
      </c>
      <c r="E2284" s="6">
        <v>1390</v>
      </c>
      <c r="F2284" t="s">
        <v>8219</v>
      </c>
      <c r="G2284" t="s">
        <v>8224</v>
      </c>
      <c r="H2284" t="s">
        <v>8246</v>
      </c>
      <c r="I2284">
        <v>1452744686</v>
      </c>
      <c r="J2284">
        <v>1447560686</v>
      </c>
      <c r="K2284" t="b">
        <v>0</v>
      </c>
      <c r="L2284">
        <v>12</v>
      </c>
      <c r="M2284" t="b">
        <v>1</v>
      </c>
      <c r="N2284" t="s">
        <v>8276</v>
      </c>
      <c r="O2284" s="16">
        <f>Table1[[#This Row],[pledged]]/Table1[[#This Row],[goal]]*100</f>
        <v>185.33333333333331</v>
      </c>
      <c r="P2284" s="6">
        <f>IFERROR(Table1[[#This Row],[pledged]]/Table1[[#This Row],[backers_count]],0)</f>
        <v>115.83333333333333</v>
      </c>
      <c r="Q2284" t="str">
        <f>LEFT(Table1[[#This Row],[Category and Sub-Category]],FIND("/",Table1[[#This Row],[Category and Sub-Category]])-1)</f>
        <v>music</v>
      </c>
      <c r="R2284" t="str">
        <f>RIGHT(Table1[[#This Row],[Category and Sub-Category]],LEN(Table1[[#This Row],[Category and Sub-Category]])-FIND("/",Table1[[#This Row],[Category and Sub-Category]]))</f>
        <v>rock</v>
      </c>
      <c r="S2284" s="14">
        <f>(((Table1[[#This Row],[launched_at]]/60)/60)/24)+DATE(1970,1,1)</f>
        <v>42323.17460648148</v>
      </c>
      <c r="T2284" s="14">
        <f t="shared" si="35"/>
        <v>42383.17460648148</v>
      </c>
    </row>
    <row r="2285" spans="1:20" ht="43.5" x14ac:dyDescent="0.35">
      <c r="A2285">
        <v>2283</v>
      </c>
      <c r="B2285" s="1" t="s">
        <v>2284</v>
      </c>
      <c r="C2285" s="1" t="s">
        <v>6393</v>
      </c>
      <c r="D2285" s="6">
        <v>3000</v>
      </c>
      <c r="E2285" s="6">
        <v>3025.66</v>
      </c>
      <c r="F2285" t="s">
        <v>8219</v>
      </c>
      <c r="G2285" t="s">
        <v>8224</v>
      </c>
      <c r="H2285" t="s">
        <v>8246</v>
      </c>
      <c r="I2285">
        <v>1336528804</v>
      </c>
      <c r="J2285">
        <v>1331348404</v>
      </c>
      <c r="K2285" t="b">
        <v>0</v>
      </c>
      <c r="L2285">
        <v>48</v>
      </c>
      <c r="M2285" t="b">
        <v>1</v>
      </c>
      <c r="N2285" t="s">
        <v>8276</v>
      </c>
      <c r="O2285" s="16">
        <f>Table1[[#This Row],[pledged]]/Table1[[#This Row],[goal]]*100</f>
        <v>100.85533333333332</v>
      </c>
      <c r="P2285" s="6">
        <f>IFERROR(Table1[[#This Row],[pledged]]/Table1[[#This Row],[backers_count]],0)</f>
        <v>63.03458333333333</v>
      </c>
      <c r="Q2285" t="str">
        <f>LEFT(Table1[[#This Row],[Category and Sub-Category]],FIND("/",Table1[[#This Row],[Category and Sub-Category]])-1)</f>
        <v>music</v>
      </c>
      <c r="R2285" t="str">
        <f>RIGHT(Table1[[#This Row],[Category and Sub-Category]],LEN(Table1[[#This Row],[Category and Sub-Category]])-FIND("/",Table1[[#This Row],[Category and Sub-Category]]))</f>
        <v>rock</v>
      </c>
      <c r="S2285" s="14">
        <f>(((Table1[[#This Row],[launched_at]]/60)/60)/24)+DATE(1970,1,1)</f>
        <v>40978.125046296293</v>
      </c>
      <c r="T2285" s="14">
        <f t="shared" si="35"/>
        <v>41038.083379629628</v>
      </c>
    </row>
    <row r="2286" spans="1:20" ht="29" x14ac:dyDescent="0.35">
      <c r="A2286">
        <v>2284</v>
      </c>
      <c r="B2286" s="1" t="s">
        <v>2285</v>
      </c>
      <c r="C2286" s="1" t="s">
        <v>6394</v>
      </c>
      <c r="D2286" s="6">
        <v>6000</v>
      </c>
      <c r="E2286" s="6">
        <v>6373.27</v>
      </c>
      <c r="F2286" t="s">
        <v>8219</v>
      </c>
      <c r="G2286" t="s">
        <v>8224</v>
      </c>
      <c r="H2286" t="s">
        <v>8246</v>
      </c>
      <c r="I2286">
        <v>1299902400</v>
      </c>
      <c r="J2286">
        <v>1297451245</v>
      </c>
      <c r="K2286" t="b">
        <v>0</v>
      </c>
      <c r="L2286">
        <v>59</v>
      </c>
      <c r="M2286" t="b">
        <v>1</v>
      </c>
      <c r="N2286" t="s">
        <v>8276</v>
      </c>
      <c r="O2286" s="16">
        <f>Table1[[#This Row],[pledged]]/Table1[[#This Row],[goal]]*100</f>
        <v>106.22116666666668</v>
      </c>
      <c r="P2286" s="6">
        <f>IFERROR(Table1[[#This Row],[pledged]]/Table1[[#This Row],[backers_count]],0)</f>
        <v>108.02152542372882</v>
      </c>
      <c r="Q2286" t="str">
        <f>LEFT(Table1[[#This Row],[Category and Sub-Category]],FIND("/",Table1[[#This Row],[Category and Sub-Category]])-1)</f>
        <v>music</v>
      </c>
      <c r="R2286" t="str">
        <f>RIGHT(Table1[[#This Row],[Category and Sub-Category]],LEN(Table1[[#This Row],[Category and Sub-Category]])-FIND("/",Table1[[#This Row],[Category and Sub-Category]]))</f>
        <v>rock</v>
      </c>
      <c r="S2286" s="14">
        <f>(((Table1[[#This Row],[launched_at]]/60)/60)/24)+DATE(1970,1,1)</f>
        <v>40585.796817129631</v>
      </c>
      <c r="T2286" s="14">
        <f t="shared" si="35"/>
        <v>40614.166666666664</v>
      </c>
    </row>
    <row r="2287" spans="1:20" ht="43.5" x14ac:dyDescent="0.35">
      <c r="A2287">
        <v>2285</v>
      </c>
      <c r="B2287" s="1" t="s">
        <v>2286</v>
      </c>
      <c r="C2287" s="1" t="s">
        <v>6395</v>
      </c>
      <c r="D2287" s="6">
        <v>3000</v>
      </c>
      <c r="E2287" s="6">
        <v>3641</v>
      </c>
      <c r="F2287" t="s">
        <v>8219</v>
      </c>
      <c r="G2287" t="s">
        <v>8224</v>
      </c>
      <c r="H2287" t="s">
        <v>8246</v>
      </c>
      <c r="I2287">
        <v>1340944043</v>
      </c>
      <c r="J2287">
        <v>1338352043</v>
      </c>
      <c r="K2287" t="b">
        <v>0</v>
      </c>
      <c r="L2287">
        <v>79</v>
      </c>
      <c r="M2287" t="b">
        <v>1</v>
      </c>
      <c r="N2287" t="s">
        <v>8276</v>
      </c>
      <c r="O2287" s="16">
        <f>Table1[[#This Row],[pledged]]/Table1[[#This Row],[goal]]*100</f>
        <v>121.36666666666667</v>
      </c>
      <c r="P2287" s="6">
        <f>IFERROR(Table1[[#This Row],[pledged]]/Table1[[#This Row],[backers_count]],0)</f>
        <v>46.088607594936711</v>
      </c>
      <c r="Q2287" t="str">
        <f>LEFT(Table1[[#This Row],[Category and Sub-Category]],FIND("/",Table1[[#This Row],[Category and Sub-Category]])-1)</f>
        <v>music</v>
      </c>
      <c r="R2287" t="str">
        <f>RIGHT(Table1[[#This Row],[Category and Sub-Category]],LEN(Table1[[#This Row],[Category and Sub-Category]])-FIND("/",Table1[[#This Row],[Category and Sub-Category]]))</f>
        <v>rock</v>
      </c>
      <c r="S2287" s="14">
        <f>(((Table1[[#This Row],[launched_at]]/60)/60)/24)+DATE(1970,1,1)</f>
        <v>41059.185682870368</v>
      </c>
      <c r="T2287" s="14">
        <f t="shared" si="35"/>
        <v>41089.185682870368</v>
      </c>
    </row>
    <row r="2288" spans="1:20" ht="43.5" x14ac:dyDescent="0.35">
      <c r="A2288">
        <v>2286</v>
      </c>
      <c r="B2288" s="1" t="s">
        <v>2287</v>
      </c>
      <c r="C2288" s="1" t="s">
        <v>6396</v>
      </c>
      <c r="D2288" s="6">
        <v>1500</v>
      </c>
      <c r="E2288" s="6">
        <v>1501</v>
      </c>
      <c r="F2288" t="s">
        <v>8219</v>
      </c>
      <c r="G2288" t="s">
        <v>8224</v>
      </c>
      <c r="H2288" t="s">
        <v>8246</v>
      </c>
      <c r="I2288">
        <v>1378439940</v>
      </c>
      <c r="J2288">
        <v>1376003254</v>
      </c>
      <c r="K2288" t="b">
        <v>0</v>
      </c>
      <c r="L2288">
        <v>14</v>
      </c>
      <c r="M2288" t="b">
        <v>1</v>
      </c>
      <c r="N2288" t="s">
        <v>8276</v>
      </c>
      <c r="O2288" s="16">
        <f>Table1[[#This Row],[pledged]]/Table1[[#This Row],[goal]]*100</f>
        <v>100.06666666666666</v>
      </c>
      <c r="P2288" s="6">
        <f>IFERROR(Table1[[#This Row],[pledged]]/Table1[[#This Row],[backers_count]],0)</f>
        <v>107.21428571428571</v>
      </c>
      <c r="Q2288" t="str">
        <f>LEFT(Table1[[#This Row],[Category and Sub-Category]],FIND("/",Table1[[#This Row],[Category and Sub-Category]])-1)</f>
        <v>music</v>
      </c>
      <c r="R2288" t="str">
        <f>RIGHT(Table1[[#This Row],[Category and Sub-Category]],LEN(Table1[[#This Row],[Category and Sub-Category]])-FIND("/",Table1[[#This Row],[Category and Sub-Category]]))</f>
        <v>rock</v>
      </c>
      <c r="S2288" s="14">
        <f>(((Table1[[#This Row],[launched_at]]/60)/60)/24)+DATE(1970,1,1)</f>
        <v>41494.963587962964</v>
      </c>
      <c r="T2288" s="14">
        <f t="shared" si="35"/>
        <v>41523.165972222225</v>
      </c>
    </row>
    <row r="2289" spans="1:20" ht="43.5" x14ac:dyDescent="0.35">
      <c r="A2289">
        <v>2287</v>
      </c>
      <c r="B2289" s="1" t="s">
        <v>2288</v>
      </c>
      <c r="C2289" s="1" t="s">
        <v>6397</v>
      </c>
      <c r="D2289" s="6">
        <v>4500</v>
      </c>
      <c r="E2289" s="6">
        <v>5398.99</v>
      </c>
      <c r="F2289" t="s">
        <v>8219</v>
      </c>
      <c r="G2289" t="s">
        <v>8224</v>
      </c>
      <c r="H2289" t="s">
        <v>8246</v>
      </c>
      <c r="I2289">
        <v>1403539260</v>
      </c>
      <c r="J2289">
        <v>1401724860</v>
      </c>
      <c r="K2289" t="b">
        <v>0</v>
      </c>
      <c r="L2289">
        <v>106</v>
      </c>
      <c r="M2289" t="b">
        <v>1</v>
      </c>
      <c r="N2289" t="s">
        <v>8276</v>
      </c>
      <c r="O2289" s="16">
        <f>Table1[[#This Row],[pledged]]/Table1[[#This Row],[goal]]*100</f>
        <v>119.97755555555555</v>
      </c>
      <c r="P2289" s="6">
        <f>IFERROR(Table1[[#This Row],[pledged]]/Table1[[#This Row],[backers_count]],0)</f>
        <v>50.9338679245283</v>
      </c>
      <c r="Q2289" t="str">
        <f>LEFT(Table1[[#This Row],[Category and Sub-Category]],FIND("/",Table1[[#This Row],[Category and Sub-Category]])-1)</f>
        <v>music</v>
      </c>
      <c r="R2289" t="str">
        <f>RIGHT(Table1[[#This Row],[Category and Sub-Category]],LEN(Table1[[#This Row],[Category and Sub-Category]])-FIND("/",Table1[[#This Row],[Category and Sub-Category]]))</f>
        <v>rock</v>
      </c>
      <c r="S2289" s="14">
        <f>(((Table1[[#This Row],[launched_at]]/60)/60)/24)+DATE(1970,1,1)</f>
        <v>41792.667361111111</v>
      </c>
      <c r="T2289" s="14">
        <f t="shared" si="35"/>
        <v>41813.667361111111</v>
      </c>
    </row>
    <row r="2290" spans="1:20" ht="43.5" x14ac:dyDescent="0.35">
      <c r="A2290">
        <v>2288</v>
      </c>
      <c r="B2290" s="1" t="s">
        <v>2289</v>
      </c>
      <c r="C2290" s="1" t="s">
        <v>6398</v>
      </c>
      <c r="D2290" s="6">
        <v>1000</v>
      </c>
      <c r="E2290" s="6">
        <v>1001</v>
      </c>
      <c r="F2290" t="s">
        <v>8219</v>
      </c>
      <c r="G2290" t="s">
        <v>8224</v>
      </c>
      <c r="H2290" t="s">
        <v>8246</v>
      </c>
      <c r="I2290">
        <v>1340733600</v>
      </c>
      <c r="J2290">
        <v>1339098689</v>
      </c>
      <c r="K2290" t="b">
        <v>0</v>
      </c>
      <c r="L2290">
        <v>25</v>
      </c>
      <c r="M2290" t="b">
        <v>1</v>
      </c>
      <c r="N2290" t="s">
        <v>8276</v>
      </c>
      <c r="O2290" s="16">
        <f>Table1[[#This Row],[pledged]]/Table1[[#This Row],[goal]]*100</f>
        <v>100.1</v>
      </c>
      <c r="P2290" s="6">
        <f>IFERROR(Table1[[#This Row],[pledged]]/Table1[[#This Row],[backers_count]],0)</f>
        <v>40.04</v>
      </c>
      <c r="Q2290" t="str">
        <f>LEFT(Table1[[#This Row],[Category and Sub-Category]],FIND("/",Table1[[#This Row],[Category and Sub-Category]])-1)</f>
        <v>music</v>
      </c>
      <c r="R2290" t="str">
        <f>RIGHT(Table1[[#This Row],[Category and Sub-Category]],LEN(Table1[[#This Row],[Category and Sub-Category]])-FIND("/",Table1[[#This Row],[Category and Sub-Category]]))</f>
        <v>rock</v>
      </c>
      <c r="S2290" s="14">
        <f>(((Table1[[#This Row],[launched_at]]/60)/60)/24)+DATE(1970,1,1)</f>
        <v>41067.827418981484</v>
      </c>
      <c r="T2290" s="14">
        <f t="shared" si="35"/>
        <v>41086.75</v>
      </c>
    </row>
    <row r="2291" spans="1:20" ht="43.5" x14ac:dyDescent="0.35">
      <c r="A2291">
        <v>2289</v>
      </c>
      <c r="B2291" s="1" t="s">
        <v>2290</v>
      </c>
      <c r="C2291" s="1" t="s">
        <v>6399</v>
      </c>
      <c r="D2291" s="6">
        <v>1500</v>
      </c>
      <c r="E2291" s="6">
        <v>1611</v>
      </c>
      <c r="F2291" t="s">
        <v>8219</v>
      </c>
      <c r="G2291" t="s">
        <v>8224</v>
      </c>
      <c r="H2291" t="s">
        <v>8246</v>
      </c>
      <c r="I2291">
        <v>1386372120</v>
      </c>
      <c r="J2291">
        <v>1382659060</v>
      </c>
      <c r="K2291" t="b">
        <v>0</v>
      </c>
      <c r="L2291">
        <v>25</v>
      </c>
      <c r="M2291" t="b">
        <v>1</v>
      </c>
      <c r="N2291" t="s">
        <v>8276</v>
      </c>
      <c r="O2291" s="16">
        <f>Table1[[#This Row],[pledged]]/Table1[[#This Row],[goal]]*100</f>
        <v>107.4</v>
      </c>
      <c r="P2291" s="6">
        <f>IFERROR(Table1[[#This Row],[pledged]]/Table1[[#This Row],[backers_count]],0)</f>
        <v>64.44</v>
      </c>
      <c r="Q2291" t="str">
        <f>LEFT(Table1[[#This Row],[Category and Sub-Category]],FIND("/",Table1[[#This Row],[Category and Sub-Category]])-1)</f>
        <v>music</v>
      </c>
      <c r="R2291" t="str">
        <f>RIGHT(Table1[[#This Row],[Category and Sub-Category]],LEN(Table1[[#This Row],[Category and Sub-Category]])-FIND("/",Table1[[#This Row],[Category and Sub-Category]]))</f>
        <v>rock</v>
      </c>
      <c r="S2291" s="14">
        <f>(((Table1[[#This Row],[launched_at]]/60)/60)/24)+DATE(1970,1,1)</f>
        <v>41571.998379629629</v>
      </c>
      <c r="T2291" s="14">
        <f t="shared" si="35"/>
        <v>41614.973611111112</v>
      </c>
    </row>
    <row r="2292" spans="1:20" ht="43.5" x14ac:dyDescent="0.35">
      <c r="A2292">
        <v>2290</v>
      </c>
      <c r="B2292" s="1" t="s">
        <v>2291</v>
      </c>
      <c r="C2292" s="1" t="s">
        <v>6400</v>
      </c>
      <c r="D2292" s="6">
        <v>1500</v>
      </c>
      <c r="E2292" s="6">
        <v>1561</v>
      </c>
      <c r="F2292" t="s">
        <v>8219</v>
      </c>
      <c r="G2292" t="s">
        <v>8224</v>
      </c>
      <c r="H2292" t="s">
        <v>8246</v>
      </c>
      <c r="I2292">
        <v>1259686800</v>
      </c>
      <c r="J2292">
        <v>1252908330</v>
      </c>
      <c r="K2292" t="b">
        <v>0</v>
      </c>
      <c r="L2292">
        <v>29</v>
      </c>
      <c r="M2292" t="b">
        <v>1</v>
      </c>
      <c r="N2292" t="s">
        <v>8276</v>
      </c>
      <c r="O2292" s="16">
        <f>Table1[[#This Row],[pledged]]/Table1[[#This Row],[goal]]*100</f>
        <v>104.06666666666666</v>
      </c>
      <c r="P2292" s="6">
        <f>IFERROR(Table1[[#This Row],[pledged]]/Table1[[#This Row],[backers_count]],0)</f>
        <v>53.827586206896555</v>
      </c>
      <c r="Q2292" t="str">
        <f>LEFT(Table1[[#This Row],[Category and Sub-Category]],FIND("/",Table1[[#This Row],[Category and Sub-Category]])-1)</f>
        <v>music</v>
      </c>
      <c r="R2292" t="str">
        <f>RIGHT(Table1[[#This Row],[Category and Sub-Category]],LEN(Table1[[#This Row],[Category and Sub-Category]])-FIND("/",Table1[[#This Row],[Category and Sub-Category]]))</f>
        <v>rock</v>
      </c>
      <c r="S2292" s="14">
        <f>(((Table1[[#This Row],[launched_at]]/60)/60)/24)+DATE(1970,1,1)</f>
        <v>40070.253819444442</v>
      </c>
      <c r="T2292" s="14">
        <f t="shared" si="35"/>
        <v>40148.708333333336</v>
      </c>
    </row>
    <row r="2293" spans="1:20" ht="43.5" x14ac:dyDescent="0.35">
      <c r="A2293">
        <v>2291</v>
      </c>
      <c r="B2293" s="1" t="s">
        <v>2292</v>
      </c>
      <c r="C2293" s="1" t="s">
        <v>6401</v>
      </c>
      <c r="D2293" s="6">
        <v>2500</v>
      </c>
      <c r="E2293" s="6">
        <v>4320</v>
      </c>
      <c r="F2293" t="s">
        <v>8219</v>
      </c>
      <c r="G2293" t="s">
        <v>8224</v>
      </c>
      <c r="H2293" t="s">
        <v>8246</v>
      </c>
      <c r="I2293">
        <v>1335153600</v>
      </c>
      <c r="J2293">
        <v>1332199618</v>
      </c>
      <c r="K2293" t="b">
        <v>0</v>
      </c>
      <c r="L2293">
        <v>43</v>
      </c>
      <c r="M2293" t="b">
        <v>1</v>
      </c>
      <c r="N2293" t="s">
        <v>8276</v>
      </c>
      <c r="O2293" s="16">
        <f>Table1[[#This Row],[pledged]]/Table1[[#This Row],[goal]]*100</f>
        <v>172.8</v>
      </c>
      <c r="P2293" s="6">
        <f>IFERROR(Table1[[#This Row],[pledged]]/Table1[[#This Row],[backers_count]],0)</f>
        <v>100.46511627906976</v>
      </c>
      <c r="Q2293" t="str">
        <f>LEFT(Table1[[#This Row],[Category and Sub-Category]],FIND("/",Table1[[#This Row],[Category and Sub-Category]])-1)</f>
        <v>music</v>
      </c>
      <c r="R2293" t="str">
        <f>RIGHT(Table1[[#This Row],[Category and Sub-Category]],LEN(Table1[[#This Row],[Category and Sub-Category]])-FIND("/",Table1[[#This Row],[Category and Sub-Category]]))</f>
        <v>rock</v>
      </c>
      <c r="S2293" s="14">
        <f>(((Table1[[#This Row],[launched_at]]/60)/60)/24)+DATE(1970,1,1)</f>
        <v>40987.977060185185</v>
      </c>
      <c r="T2293" s="14">
        <f t="shared" si="35"/>
        <v>41022.166666666664</v>
      </c>
    </row>
    <row r="2294" spans="1:20" ht="43.5" x14ac:dyDescent="0.35">
      <c r="A2294">
        <v>2292</v>
      </c>
      <c r="B2294" s="1" t="s">
        <v>2293</v>
      </c>
      <c r="C2294" s="1" t="s">
        <v>6402</v>
      </c>
      <c r="D2294" s="6">
        <v>2000</v>
      </c>
      <c r="E2294" s="6">
        <v>2145.0100000000002</v>
      </c>
      <c r="F2294" t="s">
        <v>8219</v>
      </c>
      <c r="G2294" t="s">
        <v>8224</v>
      </c>
      <c r="H2294" t="s">
        <v>8246</v>
      </c>
      <c r="I2294">
        <v>1334767476</v>
      </c>
      <c r="J2294">
        <v>1332175476</v>
      </c>
      <c r="K2294" t="b">
        <v>0</v>
      </c>
      <c r="L2294">
        <v>46</v>
      </c>
      <c r="M2294" t="b">
        <v>1</v>
      </c>
      <c r="N2294" t="s">
        <v>8276</v>
      </c>
      <c r="O2294" s="16">
        <f>Table1[[#This Row],[pledged]]/Table1[[#This Row],[goal]]*100</f>
        <v>107.2505</v>
      </c>
      <c r="P2294" s="6">
        <f>IFERROR(Table1[[#This Row],[pledged]]/Table1[[#This Row],[backers_count]],0)</f>
        <v>46.630652173913049</v>
      </c>
      <c r="Q2294" t="str">
        <f>LEFT(Table1[[#This Row],[Category and Sub-Category]],FIND("/",Table1[[#This Row],[Category and Sub-Category]])-1)</f>
        <v>music</v>
      </c>
      <c r="R2294" t="str">
        <f>RIGHT(Table1[[#This Row],[Category and Sub-Category]],LEN(Table1[[#This Row],[Category and Sub-Category]])-FIND("/",Table1[[#This Row],[Category and Sub-Category]]))</f>
        <v>rock</v>
      </c>
      <c r="S2294" s="14">
        <f>(((Table1[[#This Row],[launched_at]]/60)/60)/24)+DATE(1970,1,1)</f>
        <v>40987.697638888887</v>
      </c>
      <c r="T2294" s="14">
        <f t="shared" si="35"/>
        <v>41017.697638888887</v>
      </c>
    </row>
    <row r="2295" spans="1:20" ht="29" x14ac:dyDescent="0.35">
      <c r="A2295">
        <v>2293</v>
      </c>
      <c r="B2295" s="1" t="s">
        <v>2294</v>
      </c>
      <c r="C2295" s="1" t="s">
        <v>6403</v>
      </c>
      <c r="D2295" s="6">
        <v>850</v>
      </c>
      <c r="E2295" s="6">
        <v>920</v>
      </c>
      <c r="F2295" t="s">
        <v>8219</v>
      </c>
      <c r="G2295" t="s">
        <v>8224</v>
      </c>
      <c r="H2295" t="s">
        <v>8246</v>
      </c>
      <c r="I2295">
        <v>1348545540</v>
      </c>
      <c r="J2295">
        <v>1346345999</v>
      </c>
      <c r="K2295" t="b">
        <v>0</v>
      </c>
      <c r="L2295">
        <v>27</v>
      </c>
      <c r="M2295" t="b">
        <v>1</v>
      </c>
      <c r="N2295" t="s">
        <v>8276</v>
      </c>
      <c r="O2295" s="16">
        <f>Table1[[#This Row],[pledged]]/Table1[[#This Row],[goal]]*100</f>
        <v>108.23529411764706</v>
      </c>
      <c r="P2295" s="6">
        <f>IFERROR(Table1[[#This Row],[pledged]]/Table1[[#This Row],[backers_count]],0)</f>
        <v>34.074074074074076</v>
      </c>
      <c r="Q2295" t="str">
        <f>LEFT(Table1[[#This Row],[Category and Sub-Category]],FIND("/",Table1[[#This Row],[Category and Sub-Category]])-1)</f>
        <v>music</v>
      </c>
      <c r="R2295" t="str">
        <f>RIGHT(Table1[[#This Row],[Category and Sub-Category]],LEN(Table1[[#This Row],[Category and Sub-Category]])-FIND("/",Table1[[#This Row],[Category and Sub-Category]]))</f>
        <v>rock</v>
      </c>
      <c r="S2295" s="14">
        <f>(((Table1[[#This Row],[launched_at]]/60)/60)/24)+DATE(1970,1,1)</f>
        <v>41151.708321759259</v>
      </c>
      <c r="T2295" s="14">
        <f t="shared" si="35"/>
        <v>41177.165972222225</v>
      </c>
    </row>
    <row r="2296" spans="1:20" ht="58" x14ac:dyDescent="0.35">
      <c r="A2296">
        <v>2294</v>
      </c>
      <c r="B2296" s="1" t="s">
        <v>2295</v>
      </c>
      <c r="C2296" s="1" t="s">
        <v>6404</v>
      </c>
      <c r="D2296" s="6">
        <v>5000</v>
      </c>
      <c r="E2296" s="6">
        <v>7304.04</v>
      </c>
      <c r="F2296" t="s">
        <v>8219</v>
      </c>
      <c r="G2296" t="s">
        <v>8224</v>
      </c>
      <c r="H2296" t="s">
        <v>8246</v>
      </c>
      <c r="I2296">
        <v>1358702480</v>
      </c>
      <c r="J2296">
        <v>1356110480</v>
      </c>
      <c r="K2296" t="b">
        <v>0</v>
      </c>
      <c r="L2296">
        <v>112</v>
      </c>
      <c r="M2296" t="b">
        <v>1</v>
      </c>
      <c r="N2296" t="s">
        <v>8276</v>
      </c>
      <c r="O2296" s="16">
        <f>Table1[[#This Row],[pledged]]/Table1[[#This Row],[goal]]*100</f>
        <v>146.08079999999998</v>
      </c>
      <c r="P2296" s="6">
        <f>IFERROR(Table1[[#This Row],[pledged]]/Table1[[#This Row],[backers_count]],0)</f>
        <v>65.214642857142863</v>
      </c>
      <c r="Q2296" t="str">
        <f>LEFT(Table1[[#This Row],[Category and Sub-Category]],FIND("/",Table1[[#This Row],[Category and Sub-Category]])-1)</f>
        <v>music</v>
      </c>
      <c r="R2296" t="str">
        <f>RIGHT(Table1[[#This Row],[Category and Sub-Category]],LEN(Table1[[#This Row],[Category and Sub-Category]])-FIND("/",Table1[[#This Row],[Category and Sub-Category]]))</f>
        <v>rock</v>
      </c>
      <c r="S2296" s="14">
        <f>(((Table1[[#This Row],[launched_at]]/60)/60)/24)+DATE(1970,1,1)</f>
        <v>41264.72314814815</v>
      </c>
      <c r="T2296" s="14">
        <f t="shared" si="35"/>
        <v>41294.72314814815</v>
      </c>
    </row>
    <row r="2297" spans="1:20" ht="58" x14ac:dyDescent="0.35">
      <c r="A2297">
        <v>2295</v>
      </c>
      <c r="B2297" s="1" t="s">
        <v>2296</v>
      </c>
      <c r="C2297" s="1" t="s">
        <v>6405</v>
      </c>
      <c r="D2297" s="6">
        <v>1200</v>
      </c>
      <c r="E2297" s="6">
        <v>1503</v>
      </c>
      <c r="F2297" t="s">
        <v>8219</v>
      </c>
      <c r="G2297" t="s">
        <v>8224</v>
      </c>
      <c r="H2297" t="s">
        <v>8246</v>
      </c>
      <c r="I2297">
        <v>1359240856</v>
      </c>
      <c r="J2297">
        <v>1356648856</v>
      </c>
      <c r="K2297" t="b">
        <v>0</v>
      </c>
      <c r="L2297">
        <v>34</v>
      </c>
      <c r="M2297" t="b">
        <v>1</v>
      </c>
      <c r="N2297" t="s">
        <v>8276</v>
      </c>
      <c r="O2297" s="16">
        <f>Table1[[#This Row],[pledged]]/Table1[[#This Row],[goal]]*100</f>
        <v>125.25</v>
      </c>
      <c r="P2297" s="6">
        <f>IFERROR(Table1[[#This Row],[pledged]]/Table1[[#This Row],[backers_count]],0)</f>
        <v>44.205882352941174</v>
      </c>
      <c r="Q2297" t="str">
        <f>LEFT(Table1[[#This Row],[Category and Sub-Category]],FIND("/",Table1[[#This Row],[Category and Sub-Category]])-1)</f>
        <v>music</v>
      </c>
      <c r="R2297" t="str">
        <f>RIGHT(Table1[[#This Row],[Category and Sub-Category]],LEN(Table1[[#This Row],[Category and Sub-Category]])-FIND("/",Table1[[#This Row],[Category and Sub-Category]]))</f>
        <v>rock</v>
      </c>
      <c r="S2297" s="14">
        <f>(((Table1[[#This Row],[launched_at]]/60)/60)/24)+DATE(1970,1,1)</f>
        <v>41270.954351851848</v>
      </c>
      <c r="T2297" s="14">
        <f t="shared" si="35"/>
        <v>41300.954351851848</v>
      </c>
    </row>
    <row r="2298" spans="1:20" ht="43.5" x14ac:dyDescent="0.35">
      <c r="A2298">
        <v>2296</v>
      </c>
      <c r="B2298" s="1" t="s">
        <v>2297</v>
      </c>
      <c r="C2298" s="1" t="s">
        <v>6406</v>
      </c>
      <c r="D2298" s="6">
        <v>7000</v>
      </c>
      <c r="E2298" s="6">
        <v>10435</v>
      </c>
      <c r="F2298" t="s">
        <v>8219</v>
      </c>
      <c r="G2298" t="s">
        <v>8224</v>
      </c>
      <c r="H2298" t="s">
        <v>8246</v>
      </c>
      <c r="I2298">
        <v>1330018426</v>
      </c>
      <c r="J2298">
        <v>1326994426</v>
      </c>
      <c r="K2298" t="b">
        <v>0</v>
      </c>
      <c r="L2298">
        <v>145</v>
      </c>
      <c r="M2298" t="b">
        <v>1</v>
      </c>
      <c r="N2298" t="s">
        <v>8276</v>
      </c>
      <c r="O2298" s="16">
        <f>Table1[[#This Row],[pledged]]/Table1[[#This Row],[goal]]*100</f>
        <v>149.07142857142856</v>
      </c>
      <c r="P2298" s="6">
        <f>IFERROR(Table1[[#This Row],[pledged]]/Table1[[#This Row],[backers_count]],0)</f>
        <v>71.965517241379317</v>
      </c>
      <c r="Q2298" t="str">
        <f>LEFT(Table1[[#This Row],[Category and Sub-Category]],FIND("/",Table1[[#This Row],[Category and Sub-Category]])-1)</f>
        <v>music</v>
      </c>
      <c r="R2298" t="str">
        <f>RIGHT(Table1[[#This Row],[Category and Sub-Category]],LEN(Table1[[#This Row],[Category and Sub-Category]])-FIND("/",Table1[[#This Row],[Category and Sub-Category]]))</f>
        <v>rock</v>
      </c>
      <c r="S2298" s="14">
        <f>(((Table1[[#This Row],[launched_at]]/60)/60)/24)+DATE(1970,1,1)</f>
        <v>40927.731782407405</v>
      </c>
      <c r="T2298" s="14">
        <f t="shared" si="35"/>
        <v>40962.731782407405</v>
      </c>
    </row>
    <row r="2299" spans="1:20" ht="29" x14ac:dyDescent="0.35">
      <c r="A2299">
        <v>2297</v>
      </c>
      <c r="B2299" s="1" t="s">
        <v>2298</v>
      </c>
      <c r="C2299" s="1" t="s">
        <v>6407</v>
      </c>
      <c r="D2299" s="6">
        <v>1000</v>
      </c>
      <c r="E2299" s="6">
        <v>1006</v>
      </c>
      <c r="F2299" t="s">
        <v>8219</v>
      </c>
      <c r="G2299" t="s">
        <v>8224</v>
      </c>
      <c r="H2299" t="s">
        <v>8246</v>
      </c>
      <c r="I2299">
        <v>1331697540</v>
      </c>
      <c r="J2299">
        <v>1328749249</v>
      </c>
      <c r="K2299" t="b">
        <v>0</v>
      </c>
      <c r="L2299">
        <v>19</v>
      </c>
      <c r="M2299" t="b">
        <v>1</v>
      </c>
      <c r="N2299" t="s">
        <v>8276</v>
      </c>
      <c r="O2299" s="16">
        <f>Table1[[#This Row],[pledged]]/Table1[[#This Row],[goal]]*100</f>
        <v>100.6</v>
      </c>
      <c r="P2299" s="6">
        <f>IFERROR(Table1[[#This Row],[pledged]]/Table1[[#This Row],[backers_count]],0)</f>
        <v>52.94736842105263</v>
      </c>
      <c r="Q2299" t="str">
        <f>LEFT(Table1[[#This Row],[Category and Sub-Category]],FIND("/",Table1[[#This Row],[Category and Sub-Category]])-1)</f>
        <v>music</v>
      </c>
      <c r="R2299" t="str">
        <f>RIGHT(Table1[[#This Row],[Category and Sub-Category]],LEN(Table1[[#This Row],[Category and Sub-Category]])-FIND("/",Table1[[#This Row],[Category and Sub-Category]]))</f>
        <v>rock</v>
      </c>
      <c r="S2299" s="14">
        <f>(((Table1[[#This Row],[launched_at]]/60)/60)/24)+DATE(1970,1,1)</f>
        <v>40948.042233796295</v>
      </c>
      <c r="T2299" s="14">
        <f t="shared" si="35"/>
        <v>40982.165972222225</v>
      </c>
    </row>
    <row r="2300" spans="1:20" ht="43.5" x14ac:dyDescent="0.35">
      <c r="A2300">
        <v>2298</v>
      </c>
      <c r="B2300" s="1" t="s">
        <v>2299</v>
      </c>
      <c r="C2300" s="1" t="s">
        <v>6408</v>
      </c>
      <c r="D2300" s="6">
        <v>30000</v>
      </c>
      <c r="E2300" s="6">
        <v>31522</v>
      </c>
      <c r="F2300" t="s">
        <v>8219</v>
      </c>
      <c r="G2300" t="s">
        <v>8224</v>
      </c>
      <c r="H2300" t="s">
        <v>8246</v>
      </c>
      <c r="I2300">
        <v>1395861033</v>
      </c>
      <c r="J2300">
        <v>1393272633</v>
      </c>
      <c r="K2300" t="b">
        <v>0</v>
      </c>
      <c r="L2300">
        <v>288</v>
      </c>
      <c r="M2300" t="b">
        <v>1</v>
      </c>
      <c r="N2300" t="s">
        <v>8276</v>
      </c>
      <c r="O2300" s="16">
        <f>Table1[[#This Row],[pledged]]/Table1[[#This Row],[goal]]*100</f>
        <v>105.07333333333332</v>
      </c>
      <c r="P2300" s="6">
        <f>IFERROR(Table1[[#This Row],[pledged]]/Table1[[#This Row],[backers_count]],0)</f>
        <v>109.45138888888889</v>
      </c>
      <c r="Q2300" t="str">
        <f>LEFT(Table1[[#This Row],[Category and Sub-Category]],FIND("/",Table1[[#This Row],[Category and Sub-Category]])-1)</f>
        <v>music</v>
      </c>
      <c r="R2300" t="str">
        <f>RIGHT(Table1[[#This Row],[Category and Sub-Category]],LEN(Table1[[#This Row],[Category and Sub-Category]])-FIND("/",Table1[[#This Row],[Category and Sub-Category]]))</f>
        <v>rock</v>
      </c>
      <c r="S2300" s="14">
        <f>(((Table1[[#This Row],[launched_at]]/60)/60)/24)+DATE(1970,1,1)</f>
        <v>41694.84065972222</v>
      </c>
      <c r="T2300" s="14">
        <f t="shared" si="35"/>
        <v>41724.798993055556</v>
      </c>
    </row>
    <row r="2301" spans="1:20" ht="43.5" x14ac:dyDescent="0.35">
      <c r="A2301">
        <v>2299</v>
      </c>
      <c r="B2301" s="1" t="s">
        <v>2300</v>
      </c>
      <c r="C2301" s="1" t="s">
        <v>6409</v>
      </c>
      <c r="D2301" s="6">
        <v>300</v>
      </c>
      <c r="E2301" s="6">
        <v>1050.5</v>
      </c>
      <c r="F2301" t="s">
        <v>8219</v>
      </c>
      <c r="G2301" t="s">
        <v>8224</v>
      </c>
      <c r="H2301" t="s">
        <v>8246</v>
      </c>
      <c r="I2301">
        <v>1296953209</v>
      </c>
      <c r="J2301">
        <v>1295657209</v>
      </c>
      <c r="K2301" t="b">
        <v>0</v>
      </c>
      <c r="L2301">
        <v>14</v>
      </c>
      <c r="M2301" t="b">
        <v>1</v>
      </c>
      <c r="N2301" t="s">
        <v>8276</v>
      </c>
      <c r="O2301" s="16">
        <f>Table1[[#This Row],[pledged]]/Table1[[#This Row],[goal]]*100</f>
        <v>350.16666666666663</v>
      </c>
      <c r="P2301" s="6">
        <f>IFERROR(Table1[[#This Row],[pledged]]/Table1[[#This Row],[backers_count]],0)</f>
        <v>75.035714285714292</v>
      </c>
      <c r="Q2301" t="str">
        <f>LEFT(Table1[[#This Row],[Category and Sub-Category]],FIND("/",Table1[[#This Row],[Category and Sub-Category]])-1)</f>
        <v>music</v>
      </c>
      <c r="R2301" t="str">
        <f>RIGHT(Table1[[#This Row],[Category and Sub-Category]],LEN(Table1[[#This Row],[Category and Sub-Category]])-FIND("/",Table1[[#This Row],[Category and Sub-Category]]))</f>
        <v>rock</v>
      </c>
      <c r="S2301" s="14">
        <f>(((Table1[[#This Row],[launched_at]]/60)/60)/24)+DATE(1970,1,1)</f>
        <v>40565.032511574071</v>
      </c>
      <c r="T2301" s="14">
        <f t="shared" si="35"/>
        <v>40580.032511574071</v>
      </c>
    </row>
    <row r="2302" spans="1:20" ht="43.5" x14ac:dyDescent="0.35">
      <c r="A2302">
        <v>2300</v>
      </c>
      <c r="B2302" s="1" t="s">
        <v>2301</v>
      </c>
      <c r="C2302" s="1" t="s">
        <v>6410</v>
      </c>
      <c r="D2302" s="6">
        <v>800</v>
      </c>
      <c r="E2302" s="6">
        <v>810</v>
      </c>
      <c r="F2302" t="s">
        <v>8219</v>
      </c>
      <c r="G2302" t="s">
        <v>8224</v>
      </c>
      <c r="H2302" t="s">
        <v>8246</v>
      </c>
      <c r="I2302">
        <v>1340904416</v>
      </c>
      <c r="J2302">
        <v>1339694816</v>
      </c>
      <c r="K2302" t="b">
        <v>0</v>
      </c>
      <c r="L2302">
        <v>7</v>
      </c>
      <c r="M2302" t="b">
        <v>1</v>
      </c>
      <c r="N2302" t="s">
        <v>8276</v>
      </c>
      <c r="O2302" s="16">
        <f>Table1[[#This Row],[pledged]]/Table1[[#This Row],[goal]]*100</f>
        <v>101.25</v>
      </c>
      <c r="P2302" s="6">
        <f>IFERROR(Table1[[#This Row],[pledged]]/Table1[[#This Row],[backers_count]],0)</f>
        <v>115.71428571428571</v>
      </c>
      <c r="Q2302" t="str">
        <f>LEFT(Table1[[#This Row],[Category and Sub-Category]],FIND("/",Table1[[#This Row],[Category and Sub-Category]])-1)</f>
        <v>music</v>
      </c>
      <c r="R2302" t="str">
        <f>RIGHT(Table1[[#This Row],[Category and Sub-Category]],LEN(Table1[[#This Row],[Category and Sub-Category]])-FIND("/",Table1[[#This Row],[Category and Sub-Category]]))</f>
        <v>rock</v>
      </c>
      <c r="S2302" s="14">
        <f>(((Table1[[#This Row],[launched_at]]/60)/60)/24)+DATE(1970,1,1)</f>
        <v>41074.727037037039</v>
      </c>
      <c r="T2302" s="14">
        <f t="shared" si="35"/>
        <v>41088.727037037039</v>
      </c>
    </row>
    <row r="2303" spans="1:20" ht="29" x14ac:dyDescent="0.35">
      <c r="A2303">
        <v>2301</v>
      </c>
      <c r="B2303" s="1" t="s">
        <v>2302</v>
      </c>
      <c r="C2303" s="1" t="s">
        <v>6411</v>
      </c>
      <c r="D2303" s="6">
        <v>5000</v>
      </c>
      <c r="E2303" s="6">
        <v>6680.22</v>
      </c>
      <c r="F2303" t="s">
        <v>8219</v>
      </c>
      <c r="G2303" t="s">
        <v>8224</v>
      </c>
      <c r="H2303" t="s">
        <v>8246</v>
      </c>
      <c r="I2303">
        <v>1371785496</v>
      </c>
      <c r="J2303">
        <v>1369193496</v>
      </c>
      <c r="K2303" t="b">
        <v>1</v>
      </c>
      <c r="L2303">
        <v>211</v>
      </c>
      <c r="M2303" t="b">
        <v>1</v>
      </c>
      <c r="N2303" t="s">
        <v>8279</v>
      </c>
      <c r="O2303" s="16">
        <f>Table1[[#This Row],[pledged]]/Table1[[#This Row],[goal]]*100</f>
        <v>133.6044</v>
      </c>
      <c r="P2303" s="6">
        <f>IFERROR(Table1[[#This Row],[pledged]]/Table1[[#This Row],[backers_count]],0)</f>
        <v>31.659810426540286</v>
      </c>
      <c r="Q2303" t="str">
        <f>LEFT(Table1[[#This Row],[Category and Sub-Category]],FIND("/",Table1[[#This Row],[Category and Sub-Category]])-1)</f>
        <v>music</v>
      </c>
      <c r="R2303" t="str">
        <f>RIGHT(Table1[[#This Row],[Category and Sub-Category]],LEN(Table1[[#This Row],[Category and Sub-Category]])-FIND("/",Table1[[#This Row],[Category and Sub-Category]]))</f>
        <v>indie rock</v>
      </c>
      <c r="S2303" s="14">
        <f>(((Table1[[#This Row],[launched_at]]/60)/60)/24)+DATE(1970,1,1)</f>
        <v>41416.146944444445</v>
      </c>
      <c r="T2303" s="14">
        <f t="shared" si="35"/>
        <v>41446.146944444445</v>
      </c>
    </row>
    <row r="2304" spans="1:20" ht="43.5" x14ac:dyDescent="0.35">
      <c r="A2304">
        <v>2302</v>
      </c>
      <c r="B2304" s="1" t="s">
        <v>2303</v>
      </c>
      <c r="C2304" s="1" t="s">
        <v>6412</v>
      </c>
      <c r="D2304" s="6">
        <v>2300</v>
      </c>
      <c r="E2304" s="6">
        <v>3925</v>
      </c>
      <c r="F2304" t="s">
        <v>8219</v>
      </c>
      <c r="G2304" t="s">
        <v>8224</v>
      </c>
      <c r="H2304" t="s">
        <v>8246</v>
      </c>
      <c r="I2304">
        <v>1388473200</v>
      </c>
      <c r="J2304">
        <v>1385585434</v>
      </c>
      <c r="K2304" t="b">
        <v>1</v>
      </c>
      <c r="L2304">
        <v>85</v>
      </c>
      <c r="M2304" t="b">
        <v>1</v>
      </c>
      <c r="N2304" t="s">
        <v>8279</v>
      </c>
      <c r="O2304" s="16">
        <f>Table1[[#This Row],[pledged]]/Table1[[#This Row],[goal]]*100</f>
        <v>170.65217391304347</v>
      </c>
      <c r="P2304" s="6">
        <f>IFERROR(Table1[[#This Row],[pledged]]/Table1[[#This Row],[backers_count]],0)</f>
        <v>46.176470588235297</v>
      </c>
      <c r="Q2304" t="str">
        <f>LEFT(Table1[[#This Row],[Category and Sub-Category]],FIND("/",Table1[[#This Row],[Category and Sub-Category]])-1)</f>
        <v>music</v>
      </c>
      <c r="R2304" t="str">
        <f>RIGHT(Table1[[#This Row],[Category and Sub-Category]],LEN(Table1[[#This Row],[Category and Sub-Category]])-FIND("/",Table1[[#This Row],[Category and Sub-Category]]))</f>
        <v>indie rock</v>
      </c>
      <c r="S2304" s="14">
        <f>(((Table1[[#This Row],[launched_at]]/60)/60)/24)+DATE(1970,1,1)</f>
        <v>41605.868449074071</v>
      </c>
      <c r="T2304" s="14">
        <f t="shared" si="35"/>
        <v>41639.291666666664</v>
      </c>
    </row>
    <row r="2305" spans="1:20" ht="58" x14ac:dyDescent="0.35">
      <c r="A2305">
        <v>2303</v>
      </c>
      <c r="B2305" s="1" t="s">
        <v>2304</v>
      </c>
      <c r="C2305" s="1" t="s">
        <v>6413</v>
      </c>
      <c r="D2305" s="6">
        <v>6450</v>
      </c>
      <c r="E2305" s="6">
        <v>7053.61</v>
      </c>
      <c r="F2305" t="s">
        <v>8219</v>
      </c>
      <c r="G2305" t="s">
        <v>8224</v>
      </c>
      <c r="H2305" t="s">
        <v>8246</v>
      </c>
      <c r="I2305">
        <v>1323747596</v>
      </c>
      <c r="J2305">
        <v>1320287996</v>
      </c>
      <c r="K2305" t="b">
        <v>1</v>
      </c>
      <c r="L2305">
        <v>103</v>
      </c>
      <c r="M2305" t="b">
        <v>1</v>
      </c>
      <c r="N2305" t="s">
        <v>8279</v>
      </c>
      <c r="O2305" s="16">
        <f>Table1[[#This Row],[pledged]]/Table1[[#This Row],[goal]]*100</f>
        <v>109.35829457364341</v>
      </c>
      <c r="P2305" s="6">
        <f>IFERROR(Table1[[#This Row],[pledged]]/Table1[[#This Row],[backers_count]],0)</f>
        <v>68.481650485436887</v>
      </c>
      <c r="Q2305" t="str">
        <f>LEFT(Table1[[#This Row],[Category and Sub-Category]],FIND("/",Table1[[#This Row],[Category and Sub-Category]])-1)</f>
        <v>music</v>
      </c>
      <c r="R2305" t="str">
        <f>RIGHT(Table1[[#This Row],[Category and Sub-Category]],LEN(Table1[[#This Row],[Category and Sub-Category]])-FIND("/",Table1[[#This Row],[Category and Sub-Category]]))</f>
        <v>indie rock</v>
      </c>
      <c r="S2305" s="14">
        <f>(((Table1[[#This Row],[launched_at]]/60)/60)/24)+DATE(1970,1,1)</f>
        <v>40850.111064814817</v>
      </c>
      <c r="T2305" s="14">
        <f t="shared" si="35"/>
        <v>40890.152731481481</v>
      </c>
    </row>
    <row r="2306" spans="1:20" ht="43.5" x14ac:dyDescent="0.35">
      <c r="A2306">
        <v>2304</v>
      </c>
      <c r="B2306" s="1" t="s">
        <v>2305</v>
      </c>
      <c r="C2306" s="1" t="s">
        <v>6414</v>
      </c>
      <c r="D2306" s="6">
        <v>6000</v>
      </c>
      <c r="E2306" s="6">
        <v>6042.02</v>
      </c>
      <c r="F2306" t="s">
        <v>8219</v>
      </c>
      <c r="G2306" t="s">
        <v>8224</v>
      </c>
      <c r="H2306" t="s">
        <v>8246</v>
      </c>
      <c r="I2306">
        <v>1293857940</v>
      </c>
      <c r="J2306">
        <v>1290281691</v>
      </c>
      <c r="K2306" t="b">
        <v>1</v>
      </c>
      <c r="L2306">
        <v>113</v>
      </c>
      <c r="M2306" t="b">
        <v>1</v>
      </c>
      <c r="N2306" t="s">
        <v>8279</v>
      </c>
      <c r="O2306" s="16">
        <f>Table1[[#This Row],[pledged]]/Table1[[#This Row],[goal]]*100</f>
        <v>100.70033333333335</v>
      </c>
      <c r="P2306" s="6">
        <f>IFERROR(Table1[[#This Row],[pledged]]/Table1[[#This Row],[backers_count]],0)</f>
        <v>53.469203539823013</v>
      </c>
      <c r="Q2306" t="str">
        <f>LEFT(Table1[[#This Row],[Category and Sub-Category]],FIND("/",Table1[[#This Row],[Category and Sub-Category]])-1)</f>
        <v>music</v>
      </c>
      <c r="R2306" t="str">
        <f>RIGHT(Table1[[#This Row],[Category and Sub-Category]],LEN(Table1[[#This Row],[Category and Sub-Category]])-FIND("/",Table1[[#This Row],[Category and Sub-Category]]))</f>
        <v>indie rock</v>
      </c>
      <c r="S2306" s="14">
        <f>(((Table1[[#This Row],[launched_at]]/60)/60)/24)+DATE(1970,1,1)</f>
        <v>40502.815868055557</v>
      </c>
      <c r="T2306" s="14">
        <f t="shared" ref="T2306:T2369" si="36">(((I2306/60)/60)/24)+DATE(1970,1,1)</f>
        <v>40544.207638888889</v>
      </c>
    </row>
    <row r="2307" spans="1:20" ht="43.5" x14ac:dyDescent="0.35">
      <c r="A2307">
        <v>2305</v>
      </c>
      <c r="B2307" s="1" t="s">
        <v>2306</v>
      </c>
      <c r="C2307" s="1" t="s">
        <v>6415</v>
      </c>
      <c r="D2307" s="6">
        <v>18000</v>
      </c>
      <c r="E2307" s="6">
        <v>18221</v>
      </c>
      <c r="F2307" t="s">
        <v>8219</v>
      </c>
      <c r="G2307" t="s">
        <v>8224</v>
      </c>
      <c r="H2307" t="s">
        <v>8246</v>
      </c>
      <c r="I2307">
        <v>1407520800</v>
      </c>
      <c r="J2307">
        <v>1405356072</v>
      </c>
      <c r="K2307" t="b">
        <v>1</v>
      </c>
      <c r="L2307">
        <v>167</v>
      </c>
      <c r="M2307" t="b">
        <v>1</v>
      </c>
      <c r="N2307" t="s">
        <v>8279</v>
      </c>
      <c r="O2307" s="16">
        <f>Table1[[#This Row],[pledged]]/Table1[[#This Row],[goal]]*100</f>
        <v>101.22777777777779</v>
      </c>
      <c r="P2307" s="6">
        <f>IFERROR(Table1[[#This Row],[pledged]]/Table1[[#This Row],[backers_count]],0)</f>
        <v>109.10778443113773</v>
      </c>
      <c r="Q2307" t="str">
        <f>LEFT(Table1[[#This Row],[Category and Sub-Category]],FIND("/",Table1[[#This Row],[Category and Sub-Category]])-1)</f>
        <v>music</v>
      </c>
      <c r="R2307" t="str">
        <f>RIGHT(Table1[[#This Row],[Category and Sub-Category]],LEN(Table1[[#This Row],[Category and Sub-Category]])-FIND("/",Table1[[#This Row],[Category and Sub-Category]]))</f>
        <v>indie rock</v>
      </c>
      <c r="S2307" s="14">
        <f>(((Table1[[#This Row],[launched_at]]/60)/60)/24)+DATE(1970,1,1)</f>
        <v>41834.695277777777</v>
      </c>
      <c r="T2307" s="14">
        <f t="shared" si="36"/>
        <v>41859.75</v>
      </c>
    </row>
    <row r="2308" spans="1:20" ht="43.5" x14ac:dyDescent="0.35">
      <c r="A2308">
        <v>2306</v>
      </c>
      <c r="B2308" s="1" t="s">
        <v>2307</v>
      </c>
      <c r="C2308" s="1" t="s">
        <v>6416</v>
      </c>
      <c r="D2308" s="6">
        <v>3500</v>
      </c>
      <c r="E2308" s="6">
        <v>3736.55</v>
      </c>
      <c r="F2308" t="s">
        <v>8219</v>
      </c>
      <c r="G2308" t="s">
        <v>8224</v>
      </c>
      <c r="H2308" t="s">
        <v>8246</v>
      </c>
      <c r="I2308">
        <v>1331352129</v>
      </c>
      <c r="J2308">
        <v>1328760129</v>
      </c>
      <c r="K2308" t="b">
        <v>1</v>
      </c>
      <c r="L2308">
        <v>73</v>
      </c>
      <c r="M2308" t="b">
        <v>1</v>
      </c>
      <c r="N2308" t="s">
        <v>8279</v>
      </c>
      <c r="O2308" s="16">
        <f>Table1[[#This Row],[pledged]]/Table1[[#This Row],[goal]]*100</f>
        <v>106.75857142857143</v>
      </c>
      <c r="P2308" s="6">
        <f>IFERROR(Table1[[#This Row],[pledged]]/Table1[[#This Row],[backers_count]],0)</f>
        <v>51.185616438356163</v>
      </c>
      <c r="Q2308" t="str">
        <f>LEFT(Table1[[#This Row],[Category and Sub-Category]],FIND("/",Table1[[#This Row],[Category and Sub-Category]])-1)</f>
        <v>music</v>
      </c>
      <c r="R2308" t="str">
        <f>RIGHT(Table1[[#This Row],[Category and Sub-Category]],LEN(Table1[[#This Row],[Category and Sub-Category]])-FIND("/",Table1[[#This Row],[Category and Sub-Category]]))</f>
        <v>indie rock</v>
      </c>
      <c r="S2308" s="14">
        <f>(((Table1[[#This Row],[launched_at]]/60)/60)/24)+DATE(1970,1,1)</f>
        <v>40948.16815972222</v>
      </c>
      <c r="T2308" s="14">
        <f t="shared" si="36"/>
        <v>40978.16815972222</v>
      </c>
    </row>
    <row r="2309" spans="1:20" ht="43.5" x14ac:dyDescent="0.35">
      <c r="A2309">
        <v>2307</v>
      </c>
      <c r="B2309" s="1" t="s">
        <v>2308</v>
      </c>
      <c r="C2309" s="1" t="s">
        <v>6417</v>
      </c>
      <c r="D2309" s="6">
        <v>1964.47</v>
      </c>
      <c r="E2309" s="6">
        <v>2095.2600000000002</v>
      </c>
      <c r="F2309" t="s">
        <v>8219</v>
      </c>
      <c r="G2309" t="s">
        <v>8224</v>
      </c>
      <c r="H2309" t="s">
        <v>8246</v>
      </c>
      <c r="I2309">
        <v>1336245328</v>
      </c>
      <c r="J2309">
        <v>1333653333</v>
      </c>
      <c r="K2309" t="b">
        <v>1</v>
      </c>
      <c r="L2309">
        <v>75</v>
      </c>
      <c r="M2309" t="b">
        <v>1</v>
      </c>
      <c r="N2309" t="s">
        <v>8279</v>
      </c>
      <c r="O2309" s="16">
        <f>Table1[[#This Row],[pledged]]/Table1[[#This Row],[goal]]*100</f>
        <v>106.65777537961894</v>
      </c>
      <c r="P2309" s="6">
        <f>IFERROR(Table1[[#This Row],[pledged]]/Table1[[#This Row],[backers_count]],0)</f>
        <v>27.936800000000002</v>
      </c>
      <c r="Q2309" t="str">
        <f>LEFT(Table1[[#This Row],[Category and Sub-Category]],FIND("/",Table1[[#This Row],[Category and Sub-Category]])-1)</f>
        <v>music</v>
      </c>
      <c r="R2309" t="str">
        <f>RIGHT(Table1[[#This Row],[Category and Sub-Category]],LEN(Table1[[#This Row],[Category and Sub-Category]])-FIND("/",Table1[[#This Row],[Category and Sub-Category]]))</f>
        <v>indie rock</v>
      </c>
      <c r="S2309" s="14">
        <f>(((Table1[[#This Row],[launched_at]]/60)/60)/24)+DATE(1970,1,1)</f>
        <v>41004.802465277775</v>
      </c>
      <c r="T2309" s="14">
        <f t="shared" si="36"/>
        <v>41034.802407407406</v>
      </c>
    </row>
    <row r="2310" spans="1:20" ht="43.5" x14ac:dyDescent="0.35">
      <c r="A2310">
        <v>2308</v>
      </c>
      <c r="B2310" s="1" t="s">
        <v>2309</v>
      </c>
      <c r="C2310" s="1" t="s">
        <v>6418</v>
      </c>
      <c r="D2310" s="6">
        <v>50000</v>
      </c>
      <c r="E2310" s="6">
        <v>50653.11</v>
      </c>
      <c r="F2310" t="s">
        <v>8219</v>
      </c>
      <c r="G2310" t="s">
        <v>8224</v>
      </c>
      <c r="H2310" t="s">
        <v>8246</v>
      </c>
      <c r="I2310">
        <v>1409274000</v>
      </c>
      <c r="J2310">
        <v>1406847996</v>
      </c>
      <c r="K2310" t="b">
        <v>1</v>
      </c>
      <c r="L2310">
        <v>614</v>
      </c>
      <c r="M2310" t="b">
        <v>1</v>
      </c>
      <c r="N2310" t="s">
        <v>8279</v>
      </c>
      <c r="O2310" s="16">
        <f>Table1[[#This Row],[pledged]]/Table1[[#This Row],[goal]]*100</f>
        <v>101.30622</v>
      </c>
      <c r="P2310" s="6">
        <f>IFERROR(Table1[[#This Row],[pledged]]/Table1[[#This Row],[backers_count]],0)</f>
        <v>82.496921824104234</v>
      </c>
      <c r="Q2310" t="str">
        <f>LEFT(Table1[[#This Row],[Category and Sub-Category]],FIND("/",Table1[[#This Row],[Category and Sub-Category]])-1)</f>
        <v>music</v>
      </c>
      <c r="R2310" t="str">
        <f>RIGHT(Table1[[#This Row],[Category and Sub-Category]],LEN(Table1[[#This Row],[Category and Sub-Category]])-FIND("/",Table1[[#This Row],[Category and Sub-Category]]))</f>
        <v>indie rock</v>
      </c>
      <c r="S2310" s="14">
        <f>(((Table1[[#This Row],[launched_at]]/60)/60)/24)+DATE(1970,1,1)</f>
        <v>41851.962916666671</v>
      </c>
      <c r="T2310" s="14">
        <f t="shared" si="36"/>
        <v>41880.041666666664</v>
      </c>
    </row>
    <row r="2311" spans="1:20" ht="43.5" x14ac:dyDescent="0.35">
      <c r="A2311">
        <v>2309</v>
      </c>
      <c r="B2311" s="1" t="s">
        <v>2310</v>
      </c>
      <c r="C2311" s="1" t="s">
        <v>6419</v>
      </c>
      <c r="D2311" s="6">
        <v>6000</v>
      </c>
      <c r="E2311" s="6">
        <v>6400.47</v>
      </c>
      <c r="F2311" t="s">
        <v>8219</v>
      </c>
      <c r="G2311" t="s">
        <v>8224</v>
      </c>
      <c r="H2311" t="s">
        <v>8246</v>
      </c>
      <c r="I2311">
        <v>1362872537</v>
      </c>
      <c r="J2311">
        <v>1359848537</v>
      </c>
      <c r="K2311" t="b">
        <v>1</v>
      </c>
      <c r="L2311">
        <v>107</v>
      </c>
      <c r="M2311" t="b">
        <v>1</v>
      </c>
      <c r="N2311" t="s">
        <v>8279</v>
      </c>
      <c r="O2311" s="16">
        <f>Table1[[#This Row],[pledged]]/Table1[[#This Row],[goal]]*100</f>
        <v>106.67450000000001</v>
      </c>
      <c r="P2311" s="6">
        <f>IFERROR(Table1[[#This Row],[pledged]]/Table1[[#This Row],[backers_count]],0)</f>
        <v>59.817476635514019</v>
      </c>
      <c r="Q2311" t="str">
        <f>LEFT(Table1[[#This Row],[Category and Sub-Category]],FIND("/",Table1[[#This Row],[Category and Sub-Category]])-1)</f>
        <v>music</v>
      </c>
      <c r="R2311" t="str">
        <f>RIGHT(Table1[[#This Row],[Category and Sub-Category]],LEN(Table1[[#This Row],[Category and Sub-Category]])-FIND("/",Table1[[#This Row],[Category and Sub-Category]]))</f>
        <v>indie rock</v>
      </c>
      <c r="S2311" s="14">
        <f>(((Table1[[#This Row],[launched_at]]/60)/60)/24)+DATE(1970,1,1)</f>
        <v>41307.987696759257</v>
      </c>
      <c r="T2311" s="14">
        <f t="shared" si="36"/>
        <v>41342.987696759257</v>
      </c>
    </row>
    <row r="2312" spans="1:20" ht="58" x14ac:dyDescent="0.35">
      <c r="A2312">
        <v>2310</v>
      </c>
      <c r="B2312" s="1" t="s">
        <v>2311</v>
      </c>
      <c r="C2312" s="1" t="s">
        <v>6420</v>
      </c>
      <c r="D2312" s="6">
        <v>18500</v>
      </c>
      <c r="E2312" s="6">
        <v>79335.360000000001</v>
      </c>
      <c r="F2312" t="s">
        <v>8219</v>
      </c>
      <c r="G2312" t="s">
        <v>8224</v>
      </c>
      <c r="H2312" t="s">
        <v>8246</v>
      </c>
      <c r="I2312">
        <v>1363889015</v>
      </c>
      <c r="J2312">
        <v>1361300615</v>
      </c>
      <c r="K2312" t="b">
        <v>1</v>
      </c>
      <c r="L2312">
        <v>1224</v>
      </c>
      <c r="M2312" t="b">
        <v>1</v>
      </c>
      <c r="N2312" t="s">
        <v>8279</v>
      </c>
      <c r="O2312" s="16">
        <f>Table1[[#This Row],[pledged]]/Table1[[#This Row],[goal]]*100</f>
        <v>428.83978378378379</v>
      </c>
      <c r="P2312" s="6">
        <f>IFERROR(Table1[[#This Row],[pledged]]/Table1[[#This Row],[backers_count]],0)</f>
        <v>64.816470588235291</v>
      </c>
      <c r="Q2312" t="str">
        <f>LEFT(Table1[[#This Row],[Category and Sub-Category]],FIND("/",Table1[[#This Row],[Category and Sub-Category]])-1)</f>
        <v>music</v>
      </c>
      <c r="R2312" t="str">
        <f>RIGHT(Table1[[#This Row],[Category and Sub-Category]],LEN(Table1[[#This Row],[Category and Sub-Category]])-FIND("/",Table1[[#This Row],[Category and Sub-Category]]))</f>
        <v>indie rock</v>
      </c>
      <c r="S2312" s="14">
        <f>(((Table1[[#This Row],[launched_at]]/60)/60)/24)+DATE(1970,1,1)</f>
        <v>41324.79415509259</v>
      </c>
      <c r="T2312" s="14">
        <f t="shared" si="36"/>
        <v>41354.752488425926</v>
      </c>
    </row>
    <row r="2313" spans="1:20" ht="43.5" x14ac:dyDescent="0.35">
      <c r="A2313">
        <v>2311</v>
      </c>
      <c r="B2313" s="1" t="s">
        <v>2312</v>
      </c>
      <c r="C2313" s="1" t="s">
        <v>6421</v>
      </c>
      <c r="D2313" s="6">
        <v>9000</v>
      </c>
      <c r="E2313" s="6">
        <v>9370</v>
      </c>
      <c r="F2313" t="s">
        <v>8219</v>
      </c>
      <c r="G2313" t="s">
        <v>8224</v>
      </c>
      <c r="H2313" t="s">
        <v>8246</v>
      </c>
      <c r="I2313">
        <v>1399421189</v>
      </c>
      <c r="J2313">
        <v>1396829189</v>
      </c>
      <c r="K2313" t="b">
        <v>1</v>
      </c>
      <c r="L2313">
        <v>104</v>
      </c>
      <c r="M2313" t="b">
        <v>1</v>
      </c>
      <c r="N2313" t="s">
        <v>8279</v>
      </c>
      <c r="O2313" s="16">
        <f>Table1[[#This Row],[pledged]]/Table1[[#This Row],[goal]]*100</f>
        <v>104.11111111111111</v>
      </c>
      <c r="P2313" s="6">
        <f>IFERROR(Table1[[#This Row],[pledged]]/Table1[[#This Row],[backers_count]],0)</f>
        <v>90.09615384615384</v>
      </c>
      <c r="Q2313" t="str">
        <f>LEFT(Table1[[#This Row],[Category and Sub-Category]],FIND("/",Table1[[#This Row],[Category and Sub-Category]])-1)</f>
        <v>music</v>
      </c>
      <c r="R2313" t="str">
        <f>RIGHT(Table1[[#This Row],[Category and Sub-Category]],LEN(Table1[[#This Row],[Category and Sub-Category]])-FIND("/",Table1[[#This Row],[Category and Sub-Category]]))</f>
        <v>indie rock</v>
      </c>
      <c r="S2313" s="14">
        <f>(((Table1[[#This Row],[launched_at]]/60)/60)/24)+DATE(1970,1,1)</f>
        <v>41736.004502314812</v>
      </c>
      <c r="T2313" s="14">
        <f t="shared" si="36"/>
        <v>41766.004502314812</v>
      </c>
    </row>
    <row r="2314" spans="1:20" ht="43.5" x14ac:dyDescent="0.35">
      <c r="A2314">
        <v>2312</v>
      </c>
      <c r="B2314" s="1" t="s">
        <v>2313</v>
      </c>
      <c r="C2314" s="1" t="s">
        <v>6422</v>
      </c>
      <c r="D2314" s="6">
        <v>3000</v>
      </c>
      <c r="E2314" s="6">
        <v>3236</v>
      </c>
      <c r="F2314" t="s">
        <v>8219</v>
      </c>
      <c r="G2314" t="s">
        <v>8224</v>
      </c>
      <c r="H2314" t="s">
        <v>8246</v>
      </c>
      <c r="I2314">
        <v>1397862000</v>
      </c>
      <c r="J2314">
        <v>1395155478</v>
      </c>
      <c r="K2314" t="b">
        <v>1</v>
      </c>
      <c r="L2314">
        <v>79</v>
      </c>
      <c r="M2314" t="b">
        <v>1</v>
      </c>
      <c r="N2314" t="s">
        <v>8279</v>
      </c>
      <c r="O2314" s="16">
        <f>Table1[[#This Row],[pledged]]/Table1[[#This Row],[goal]]*100</f>
        <v>107.86666666666666</v>
      </c>
      <c r="P2314" s="6">
        <f>IFERROR(Table1[[#This Row],[pledged]]/Table1[[#This Row],[backers_count]],0)</f>
        <v>40.962025316455694</v>
      </c>
      <c r="Q2314" t="str">
        <f>LEFT(Table1[[#This Row],[Category and Sub-Category]],FIND("/",Table1[[#This Row],[Category and Sub-Category]])-1)</f>
        <v>music</v>
      </c>
      <c r="R2314" t="str">
        <f>RIGHT(Table1[[#This Row],[Category and Sub-Category]],LEN(Table1[[#This Row],[Category and Sub-Category]])-FIND("/",Table1[[#This Row],[Category and Sub-Category]]))</f>
        <v>indie rock</v>
      </c>
      <c r="S2314" s="14">
        <f>(((Table1[[#This Row],[launched_at]]/60)/60)/24)+DATE(1970,1,1)</f>
        <v>41716.632847222223</v>
      </c>
      <c r="T2314" s="14">
        <f t="shared" si="36"/>
        <v>41747.958333333336</v>
      </c>
    </row>
    <row r="2315" spans="1:20" ht="29" x14ac:dyDescent="0.35">
      <c r="A2315">
        <v>2313</v>
      </c>
      <c r="B2315" s="1" t="s">
        <v>2314</v>
      </c>
      <c r="C2315" s="1" t="s">
        <v>6423</v>
      </c>
      <c r="D2315" s="6">
        <v>5000</v>
      </c>
      <c r="E2315" s="6">
        <v>8792.02</v>
      </c>
      <c r="F2315" t="s">
        <v>8219</v>
      </c>
      <c r="G2315" t="s">
        <v>8224</v>
      </c>
      <c r="H2315" t="s">
        <v>8246</v>
      </c>
      <c r="I2315">
        <v>1336086026</v>
      </c>
      <c r="J2315">
        <v>1333494026</v>
      </c>
      <c r="K2315" t="b">
        <v>1</v>
      </c>
      <c r="L2315">
        <v>157</v>
      </c>
      <c r="M2315" t="b">
        <v>1</v>
      </c>
      <c r="N2315" t="s">
        <v>8279</v>
      </c>
      <c r="O2315" s="16">
        <f>Table1[[#This Row],[pledged]]/Table1[[#This Row],[goal]]*100</f>
        <v>175.84040000000002</v>
      </c>
      <c r="P2315" s="6">
        <f>IFERROR(Table1[[#This Row],[pledged]]/Table1[[#This Row],[backers_count]],0)</f>
        <v>56.000127388535034</v>
      </c>
      <c r="Q2315" t="str">
        <f>LEFT(Table1[[#This Row],[Category and Sub-Category]],FIND("/",Table1[[#This Row],[Category and Sub-Category]])-1)</f>
        <v>music</v>
      </c>
      <c r="R2315" t="str">
        <f>RIGHT(Table1[[#This Row],[Category and Sub-Category]],LEN(Table1[[#This Row],[Category and Sub-Category]])-FIND("/",Table1[[#This Row],[Category and Sub-Category]]))</f>
        <v>indie rock</v>
      </c>
      <c r="S2315" s="14">
        <f>(((Table1[[#This Row],[launched_at]]/60)/60)/24)+DATE(1970,1,1)</f>
        <v>41002.958634259259</v>
      </c>
      <c r="T2315" s="14">
        <f t="shared" si="36"/>
        <v>41032.958634259259</v>
      </c>
    </row>
    <row r="2316" spans="1:20" ht="43.5" x14ac:dyDescent="0.35">
      <c r="A2316">
        <v>2314</v>
      </c>
      <c r="B2316" s="1" t="s">
        <v>2315</v>
      </c>
      <c r="C2316" s="1" t="s">
        <v>6424</v>
      </c>
      <c r="D2316" s="6">
        <v>1200</v>
      </c>
      <c r="E2316" s="6">
        <v>1883.64</v>
      </c>
      <c r="F2316" t="s">
        <v>8219</v>
      </c>
      <c r="G2316" t="s">
        <v>8224</v>
      </c>
      <c r="H2316" t="s">
        <v>8246</v>
      </c>
      <c r="I2316">
        <v>1339074857</v>
      </c>
      <c r="J2316">
        <v>1336482857</v>
      </c>
      <c r="K2316" t="b">
        <v>1</v>
      </c>
      <c r="L2316">
        <v>50</v>
      </c>
      <c r="M2316" t="b">
        <v>1</v>
      </c>
      <c r="N2316" t="s">
        <v>8279</v>
      </c>
      <c r="O2316" s="16">
        <f>Table1[[#This Row],[pledged]]/Table1[[#This Row],[goal]]*100</f>
        <v>156.97</v>
      </c>
      <c r="P2316" s="6">
        <f>IFERROR(Table1[[#This Row],[pledged]]/Table1[[#This Row],[backers_count]],0)</f>
        <v>37.672800000000002</v>
      </c>
      <c r="Q2316" t="str">
        <f>LEFT(Table1[[#This Row],[Category and Sub-Category]],FIND("/",Table1[[#This Row],[Category and Sub-Category]])-1)</f>
        <v>music</v>
      </c>
      <c r="R2316" t="str">
        <f>RIGHT(Table1[[#This Row],[Category and Sub-Category]],LEN(Table1[[#This Row],[Category and Sub-Category]])-FIND("/",Table1[[#This Row],[Category and Sub-Category]]))</f>
        <v>indie rock</v>
      </c>
      <c r="S2316" s="14">
        <f>(((Table1[[#This Row],[launched_at]]/60)/60)/24)+DATE(1970,1,1)</f>
        <v>41037.551585648151</v>
      </c>
      <c r="T2316" s="14">
        <f t="shared" si="36"/>
        <v>41067.551585648151</v>
      </c>
    </row>
    <row r="2317" spans="1:20" ht="43.5" x14ac:dyDescent="0.35">
      <c r="A2317">
        <v>2315</v>
      </c>
      <c r="B2317" s="1" t="s">
        <v>2316</v>
      </c>
      <c r="C2317" s="1" t="s">
        <v>6425</v>
      </c>
      <c r="D2317" s="6">
        <v>2500</v>
      </c>
      <c r="E2317" s="6">
        <v>2565</v>
      </c>
      <c r="F2317" t="s">
        <v>8219</v>
      </c>
      <c r="G2317" t="s">
        <v>8224</v>
      </c>
      <c r="H2317" t="s">
        <v>8246</v>
      </c>
      <c r="I2317">
        <v>1336238743</v>
      </c>
      <c r="J2317">
        <v>1333646743</v>
      </c>
      <c r="K2317" t="b">
        <v>1</v>
      </c>
      <c r="L2317">
        <v>64</v>
      </c>
      <c r="M2317" t="b">
        <v>1</v>
      </c>
      <c r="N2317" t="s">
        <v>8279</v>
      </c>
      <c r="O2317" s="16">
        <f>Table1[[#This Row],[pledged]]/Table1[[#This Row],[goal]]*100</f>
        <v>102.60000000000001</v>
      </c>
      <c r="P2317" s="6">
        <f>IFERROR(Table1[[#This Row],[pledged]]/Table1[[#This Row],[backers_count]],0)</f>
        <v>40.078125</v>
      </c>
      <c r="Q2317" t="str">
        <f>LEFT(Table1[[#This Row],[Category and Sub-Category]],FIND("/",Table1[[#This Row],[Category and Sub-Category]])-1)</f>
        <v>music</v>
      </c>
      <c r="R2317" t="str">
        <f>RIGHT(Table1[[#This Row],[Category and Sub-Category]],LEN(Table1[[#This Row],[Category and Sub-Category]])-FIND("/",Table1[[#This Row],[Category and Sub-Category]]))</f>
        <v>indie rock</v>
      </c>
      <c r="S2317" s="14">
        <f>(((Table1[[#This Row],[launched_at]]/60)/60)/24)+DATE(1970,1,1)</f>
        <v>41004.72619212963</v>
      </c>
      <c r="T2317" s="14">
        <f t="shared" si="36"/>
        <v>41034.72619212963</v>
      </c>
    </row>
    <row r="2318" spans="1:20" ht="58" x14ac:dyDescent="0.35">
      <c r="A2318">
        <v>2316</v>
      </c>
      <c r="B2318" s="1" t="s">
        <v>2317</v>
      </c>
      <c r="C2318" s="1" t="s">
        <v>6426</v>
      </c>
      <c r="D2318" s="6">
        <v>15000</v>
      </c>
      <c r="E2318" s="6">
        <v>15606.4</v>
      </c>
      <c r="F2318" t="s">
        <v>8219</v>
      </c>
      <c r="G2318" t="s">
        <v>8224</v>
      </c>
      <c r="H2318" t="s">
        <v>8246</v>
      </c>
      <c r="I2318">
        <v>1260383040</v>
      </c>
      <c r="J2318">
        <v>1253726650</v>
      </c>
      <c r="K2318" t="b">
        <v>1</v>
      </c>
      <c r="L2318">
        <v>200</v>
      </c>
      <c r="M2318" t="b">
        <v>1</v>
      </c>
      <c r="N2318" t="s">
        <v>8279</v>
      </c>
      <c r="O2318" s="16">
        <f>Table1[[#This Row],[pledged]]/Table1[[#This Row],[goal]]*100</f>
        <v>104.04266666666666</v>
      </c>
      <c r="P2318" s="6">
        <f>IFERROR(Table1[[#This Row],[pledged]]/Table1[[#This Row],[backers_count]],0)</f>
        <v>78.031999999999996</v>
      </c>
      <c r="Q2318" t="str">
        <f>LEFT(Table1[[#This Row],[Category and Sub-Category]],FIND("/",Table1[[#This Row],[Category and Sub-Category]])-1)</f>
        <v>music</v>
      </c>
      <c r="R2318" t="str">
        <f>RIGHT(Table1[[#This Row],[Category and Sub-Category]],LEN(Table1[[#This Row],[Category and Sub-Category]])-FIND("/",Table1[[#This Row],[Category and Sub-Category]]))</f>
        <v>indie rock</v>
      </c>
      <c r="S2318" s="14">
        <f>(((Table1[[#This Row],[launched_at]]/60)/60)/24)+DATE(1970,1,1)</f>
        <v>40079.725115740745</v>
      </c>
      <c r="T2318" s="14">
        <f t="shared" si="36"/>
        <v>40156.76666666667</v>
      </c>
    </row>
    <row r="2319" spans="1:20" ht="43.5" x14ac:dyDescent="0.35">
      <c r="A2319">
        <v>2317</v>
      </c>
      <c r="B2319" s="1" t="s">
        <v>2318</v>
      </c>
      <c r="C2319" s="1" t="s">
        <v>6427</v>
      </c>
      <c r="D2319" s="6">
        <v>400</v>
      </c>
      <c r="E2319" s="6">
        <v>416</v>
      </c>
      <c r="F2319" t="s">
        <v>8219</v>
      </c>
      <c r="G2319" t="s">
        <v>8224</v>
      </c>
      <c r="H2319" t="s">
        <v>8246</v>
      </c>
      <c r="I2319">
        <v>1266210000</v>
      </c>
      <c r="J2319">
        <v>1263474049</v>
      </c>
      <c r="K2319" t="b">
        <v>1</v>
      </c>
      <c r="L2319">
        <v>22</v>
      </c>
      <c r="M2319" t="b">
        <v>1</v>
      </c>
      <c r="N2319" t="s">
        <v>8279</v>
      </c>
      <c r="O2319" s="16">
        <f>Table1[[#This Row],[pledged]]/Table1[[#This Row],[goal]]*100</f>
        <v>104</v>
      </c>
      <c r="P2319" s="6">
        <f>IFERROR(Table1[[#This Row],[pledged]]/Table1[[#This Row],[backers_count]],0)</f>
        <v>18.90909090909091</v>
      </c>
      <c r="Q2319" t="str">
        <f>LEFT(Table1[[#This Row],[Category and Sub-Category]],FIND("/",Table1[[#This Row],[Category and Sub-Category]])-1)</f>
        <v>music</v>
      </c>
      <c r="R2319" t="str">
        <f>RIGHT(Table1[[#This Row],[Category and Sub-Category]],LEN(Table1[[#This Row],[Category and Sub-Category]])-FIND("/",Table1[[#This Row],[Category and Sub-Category]]))</f>
        <v>indie rock</v>
      </c>
      <c r="S2319" s="14">
        <f>(((Table1[[#This Row],[launched_at]]/60)/60)/24)+DATE(1970,1,1)</f>
        <v>40192.542233796295</v>
      </c>
      <c r="T2319" s="14">
        <f t="shared" si="36"/>
        <v>40224.208333333336</v>
      </c>
    </row>
    <row r="2320" spans="1:20" ht="58" x14ac:dyDescent="0.35">
      <c r="A2320">
        <v>2318</v>
      </c>
      <c r="B2320" s="1" t="s">
        <v>2319</v>
      </c>
      <c r="C2320" s="1" t="s">
        <v>6428</v>
      </c>
      <c r="D2320" s="6">
        <v>5000</v>
      </c>
      <c r="E2320" s="6">
        <v>6053</v>
      </c>
      <c r="F2320" t="s">
        <v>8219</v>
      </c>
      <c r="G2320" t="s">
        <v>8224</v>
      </c>
      <c r="H2320" t="s">
        <v>8246</v>
      </c>
      <c r="I2320">
        <v>1253937540</v>
      </c>
      <c r="J2320">
        <v>1251214014</v>
      </c>
      <c r="K2320" t="b">
        <v>1</v>
      </c>
      <c r="L2320">
        <v>163</v>
      </c>
      <c r="M2320" t="b">
        <v>1</v>
      </c>
      <c r="N2320" t="s">
        <v>8279</v>
      </c>
      <c r="O2320" s="16">
        <f>Table1[[#This Row],[pledged]]/Table1[[#This Row],[goal]]*100</f>
        <v>121.05999999999999</v>
      </c>
      <c r="P2320" s="6">
        <f>IFERROR(Table1[[#This Row],[pledged]]/Table1[[#This Row],[backers_count]],0)</f>
        <v>37.134969325153371</v>
      </c>
      <c r="Q2320" t="str">
        <f>LEFT(Table1[[#This Row],[Category and Sub-Category]],FIND("/",Table1[[#This Row],[Category and Sub-Category]])-1)</f>
        <v>music</v>
      </c>
      <c r="R2320" t="str">
        <f>RIGHT(Table1[[#This Row],[Category and Sub-Category]],LEN(Table1[[#This Row],[Category and Sub-Category]])-FIND("/",Table1[[#This Row],[Category and Sub-Category]]))</f>
        <v>indie rock</v>
      </c>
      <c r="S2320" s="14">
        <f>(((Table1[[#This Row],[launched_at]]/60)/60)/24)+DATE(1970,1,1)</f>
        <v>40050.643680555557</v>
      </c>
      <c r="T2320" s="14">
        <f t="shared" si="36"/>
        <v>40082.165972222225</v>
      </c>
    </row>
    <row r="2321" spans="1:20" ht="43.5" x14ac:dyDescent="0.35">
      <c r="A2321">
        <v>2319</v>
      </c>
      <c r="B2321" s="1" t="s">
        <v>2320</v>
      </c>
      <c r="C2321" s="1" t="s">
        <v>6429</v>
      </c>
      <c r="D2321" s="6">
        <v>3000</v>
      </c>
      <c r="E2321" s="6">
        <v>3231</v>
      </c>
      <c r="F2321" t="s">
        <v>8219</v>
      </c>
      <c r="G2321" t="s">
        <v>8224</v>
      </c>
      <c r="H2321" t="s">
        <v>8246</v>
      </c>
      <c r="I2321">
        <v>1387072685</v>
      </c>
      <c r="J2321">
        <v>1384480685</v>
      </c>
      <c r="K2321" t="b">
        <v>1</v>
      </c>
      <c r="L2321">
        <v>77</v>
      </c>
      <c r="M2321" t="b">
        <v>1</v>
      </c>
      <c r="N2321" t="s">
        <v>8279</v>
      </c>
      <c r="O2321" s="16">
        <f>Table1[[#This Row],[pledged]]/Table1[[#This Row],[goal]]*100</f>
        <v>107.69999999999999</v>
      </c>
      <c r="P2321" s="6">
        <f>IFERROR(Table1[[#This Row],[pledged]]/Table1[[#This Row],[backers_count]],0)</f>
        <v>41.961038961038959</v>
      </c>
      <c r="Q2321" t="str">
        <f>LEFT(Table1[[#This Row],[Category and Sub-Category]],FIND("/",Table1[[#This Row],[Category and Sub-Category]])-1)</f>
        <v>music</v>
      </c>
      <c r="R2321" t="str">
        <f>RIGHT(Table1[[#This Row],[Category and Sub-Category]],LEN(Table1[[#This Row],[Category and Sub-Category]])-FIND("/",Table1[[#This Row],[Category and Sub-Category]]))</f>
        <v>indie rock</v>
      </c>
      <c r="S2321" s="14">
        <f>(((Table1[[#This Row],[launched_at]]/60)/60)/24)+DATE(1970,1,1)</f>
        <v>41593.082002314812</v>
      </c>
      <c r="T2321" s="14">
        <f t="shared" si="36"/>
        <v>41623.082002314812</v>
      </c>
    </row>
    <row r="2322" spans="1:20" ht="58" x14ac:dyDescent="0.35">
      <c r="A2322">
        <v>2320</v>
      </c>
      <c r="B2322" s="1" t="s">
        <v>2321</v>
      </c>
      <c r="C2322" s="1" t="s">
        <v>6430</v>
      </c>
      <c r="D2322" s="6">
        <v>5000</v>
      </c>
      <c r="E2322" s="6">
        <v>5433</v>
      </c>
      <c r="F2322" t="s">
        <v>8219</v>
      </c>
      <c r="G2322" t="s">
        <v>8224</v>
      </c>
      <c r="H2322" t="s">
        <v>8246</v>
      </c>
      <c r="I2322">
        <v>1396463800</v>
      </c>
      <c r="J2322">
        <v>1393443400</v>
      </c>
      <c r="K2322" t="b">
        <v>1</v>
      </c>
      <c r="L2322">
        <v>89</v>
      </c>
      <c r="M2322" t="b">
        <v>1</v>
      </c>
      <c r="N2322" t="s">
        <v>8279</v>
      </c>
      <c r="O2322" s="16">
        <f>Table1[[#This Row],[pledged]]/Table1[[#This Row],[goal]]*100</f>
        <v>108.66</v>
      </c>
      <c r="P2322" s="6">
        <f>IFERROR(Table1[[#This Row],[pledged]]/Table1[[#This Row],[backers_count]],0)</f>
        <v>61.044943820224717</v>
      </c>
      <c r="Q2322" t="str">
        <f>LEFT(Table1[[#This Row],[Category and Sub-Category]],FIND("/",Table1[[#This Row],[Category and Sub-Category]])-1)</f>
        <v>music</v>
      </c>
      <c r="R2322" t="str">
        <f>RIGHT(Table1[[#This Row],[Category and Sub-Category]],LEN(Table1[[#This Row],[Category and Sub-Category]])-FIND("/",Table1[[#This Row],[Category and Sub-Category]]))</f>
        <v>indie rock</v>
      </c>
      <c r="S2322" s="14">
        <f>(((Table1[[#This Row],[launched_at]]/60)/60)/24)+DATE(1970,1,1)</f>
        <v>41696.817129629628</v>
      </c>
      <c r="T2322" s="14">
        <f t="shared" si="36"/>
        <v>41731.775462962964</v>
      </c>
    </row>
    <row r="2323" spans="1:20" ht="43.5" x14ac:dyDescent="0.35">
      <c r="A2323">
        <v>2321</v>
      </c>
      <c r="B2323" s="1" t="s">
        <v>2322</v>
      </c>
      <c r="C2323" s="1" t="s">
        <v>6431</v>
      </c>
      <c r="D2323" s="6">
        <v>10557</v>
      </c>
      <c r="E2323" s="6">
        <v>4130</v>
      </c>
      <c r="F2323" t="s">
        <v>8222</v>
      </c>
      <c r="G2323" t="s">
        <v>8239</v>
      </c>
      <c r="H2323" t="s">
        <v>8249</v>
      </c>
      <c r="I2323">
        <v>1491282901</v>
      </c>
      <c r="J2323">
        <v>1488694501</v>
      </c>
      <c r="K2323" t="b">
        <v>0</v>
      </c>
      <c r="L2323">
        <v>64</v>
      </c>
      <c r="M2323" t="b">
        <v>0</v>
      </c>
      <c r="N2323" t="s">
        <v>8298</v>
      </c>
      <c r="O2323" s="16">
        <f>Table1[[#This Row],[pledged]]/Table1[[#This Row],[goal]]*100</f>
        <v>39.120962394619681</v>
      </c>
      <c r="P2323" s="6">
        <f>IFERROR(Table1[[#This Row],[pledged]]/Table1[[#This Row],[backers_count]],0)</f>
        <v>64.53125</v>
      </c>
      <c r="Q2323" t="str">
        <f>LEFT(Table1[[#This Row],[Category and Sub-Category]],FIND("/",Table1[[#This Row],[Category and Sub-Category]])-1)</f>
        <v>food</v>
      </c>
      <c r="R2323" t="str">
        <f>RIGHT(Table1[[#This Row],[Category and Sub-Category]],LEN(Table1[[#This Row],[Category and Sub-Category]])-FIND("/",Table1[[#This Row],[Category and Sub-Category]]))</f>
        <v>small batch</v>
      </c>
      <c r="S2323" s="14">
        <f>(((Table1[[#This Row],[launched_at]]/60)/60)/24)+DATE(1970,1,1)</f>
        <v>42799.260428240741</v>
      </c>
      <c r="T2323" s="14">
        <f t="shared" si="36"/>
        <v>42829.21876157407</v>
      </c>
    </row>
    <row r="2324" spans="1:20" ht="43.5" x14ac:dyDescent="0.35">
      <c r="A2324">
        <v>2322</v>
      </c>
      <c r="B2324" s="1" t="s">
        <v>2323</v>
      </c>
      <c r="C2324" s="1" t="s">
        <v>6432</v>
      </c>
      <c r="D2324" s="6">
        <v>2700</v>
      </c>
      <c r="E2324" s="6">
        <v>85</v>
      </c>
      <c r="F2324" t="s">
        <v>8222</v>
      </c>
      <c r="G2324" t="s">
        <v>8224</v>
      </c>
      <c r="H2324" t="s">
        <v>8246</v>
      </c>
      <c r="I2324">
        <v>1491769769</v>
      </c>
      <c r="J2324">
        <v>1489181369</v>
      </c>
      <c r="K2324" t="b">
        <v>0</v>
      </c>
      <c r="L2324">
        <v>4</v>
      </c>
      <c r="M2324" t="b">
        <v>0</v>
      </c>
      <c r="N2324" t="s">
        <v>8298</v>
      </c>
      <c r="O2324" s="16">
        <f>Table1[[#This Row],[pledged]]/Table1[[#This Row],[goal]]*100</f>
        <v>3.1481481481481479</v>
      </c>
      <c r="P2324" s="6">
        <f>IFERROR(Table1[[#This Row],[pledged]]/Table1[[#This Row],[backers_count]],0)</f>
        <v>21.25</v>
      </c>
      <c r="Q2324" t="str">
        <f>LEFT(Table1[[#This Row],[Category and Sub-Category]],FIND("/",Table1[[#This Row],[Category and Sub-Category]])-1)</f>
        <v>food</v>
      </c>
      <c r="R2324" t="str">
        <f>RIGHT(Table1[[#This Row],[Category and Sub-Category]],LEN(Table1[[#This Row],[Category and Sub-Category]])-FIND("/",Table1[[#This Row],[Category and Sub-Category]]))</f>
        <v>small batch</v>
      </c>
      <c r="S2324" s="14">
        <f>(((Table1[[#This Row],[launched_at]]/60)/60)/24)+DATE(1970,1,1)</f>
        <v>42804.895474537043</v>
      </c>
      <c r="T2324" s="14">
        <f t="shared" si="36"/>
        <v>42834.853807870371</v>
      </c>
    </row>
    <row r="2325" spans="1:20" ht="43.5" x14ac:dyDescent="0.35">
      <c r="A2325">
        <v>2323</v>
      </c>
      <c r="B2325" s="1" t="s">
        <v>2324</v>
      </c>
      <c r="C2325" s="1" t="s">
        <v>6433</v>
      </c>
      <c r="D2325" s="6">
        <v>250</v>
      </c>
      <c r="E2325" s="6">
        <v>120</v>
      </c>
      <c r="F2325" t="s">
        <v>8222</v>
      </c>
      <c r="G2325" t="s">
        <v>8224</v>
      </c>
      <c r="H2325" t="s">
        <v>8246</v>
      </c>
      <c r="I2325">
        <v>1490033247</v>
      </c>
      <c r="J2325">
        <v>1489428447</v>
      </c>
      <c r="K2325" t="b">
        <v>0</v>
      </c>
      <c r="L2325">
        <v>4</v>
      </c>
      <c r="M2325" t="b">
        <v>0</v>
      </c>
      <c r="N2325" t="s">
        <v>8298</v>
      </c>
      <c r="O2325" s="16">
        <f>Table1[[#This Row],[pledged]]/Table1[[#This Row],[goal]]*100</f>
        <v>48</v>
      </c>
      <c r="P2325" s="6">
        <f>IFERROR(Table1[[#This Row],[pledged]]/Table1[[#This Row],[backers_count]],0)</f>
        <v>30</v>
      </c>
      <c r="Q2325" t="str">
        <f>LEFT(Table1[[#This Row],[Category and Sub-Category]],FIND("/",Table1[[#This Row],[Category and Sub-Category]])-1)</f>
        <v>food</v>
      </c>
      <c r="R2325" t="str">
        <f>RIGHT(Table1[[#This Row],[Category and Sub-Category]],LEN(Table1[[#This Row],[Category and Sub-Category]])-FIND("/",Table1[[#This Row],[Category and Sub-Category]]))</f>
        <v>small batch</v>
      </c>
      <c r="S2325" s="14">
        <f>(((Table1[[#This Row],[launched_at]]/60)/60)/24)+DATE(1970,1,1)</f>
        <v>42807.755173611105</v>
      </c>
      <c r="T2325" s="14">
        <f t="shared" si="36"/>
        <v>42814.755173611105</v>
      </c>
    </row>
    <row r="2326" spans="1:20" ht="43.5" x14ac:dyDescent="0.35">
      <c r="A2326">
        <v>2324</v>
      </c>
      <c r="B2326" s="1" t="s">
        <v>2325</v>
      </c>
      <c r="C2326" s="1" t="s">
        <v>6434</v>
      </c>
      <c r="D2326" s="6">
        <v>7500</v>
      </c>
      <c r="E2326" s="6">
        <v>1555</v>
      </c>
      <c r="F2326" t="s">
        <v>8222</v>
      </c>
      <c r="G2326" t="s">
        <v>8225</v>
      </c>
      <c r="H2326" t="s">
        <v>8247</v>
      </c>
      <c r="I2326">
        <v>1490559285</v>
      </c>
      <c r="J2326">
        <v>1487970885</v>
      </c>
      <c r="K2326" t="b">
        <v>0</v>
      </c>
      <c r="L2326">
        <v>61</v>
      </c>
      <c r="M2326" t="b">
        <v>0</v>
      </c>
      <c r="N2326" t="s">
        <v>8298</v>
      </c>
      <c r="O2326" s="16">
        <f>Table1[[#This Row],[pledged]]/Table1[[#This Row],[goal]]*100</f>
        <v>20.733333333333334</v>
      </c>
      <c r="P2326" s="6">
        <f>IFERROR(Table1[[#This Row],[pledged]]/Table1[[#This Row],[backers_count]],0)</f>
        <v>25.491803278688526</v>
      </c>
      <c r="Q2326" t="str">
        <f>LEFT(Table1[[#This Row],[Category and Sub-Category]],FIND("/",Table1[[#This Row],[Category and Sub-Category]])-1)</f>
        <v>food</v>
      </c>
      <c r="R2326" t="str">
        <f>RIGHT(Table1[[#This Row],[Category and Sub-Category]],LEN(Table1[[#This Row],[Category and Sub-Category]])-FIND("/",Table1[[#This Row],[Category and Sub-Category]]))</f>
        <v>small batch</v>
      </c>
      <c r="S2326" s="14">
        <f>(((Table1[[#This Row],[launched_at]]/60)/60)/24)+DATE(1970,1,1)</f>
        <v>42790.885243055556</v>
      </c>
      <c r="T2326" s="14">
        <f t="shared" si="36"/>
        <v>42820.843576388885</v>
      </c>
    </row>
    <row r="2327" spans="1:20" ht="43.5" x14ac:dyDescent="0.35">
      <c r="A2327">
        <v>2325</v>
      </c>
      <c r="B2327" s="1" t="s">
        <v>2326</v>
      </c>
      <c r="C2327" s="1" t="s">
        <v>6435</v>
      </c>
      <c r="D2327" s="6">
        <v>1000</v>
      </c>
      <c r="E2327" s="6">
        <v>80</v>
      </c>
      <c r="F2327" t="s">
        <v>8222</v>
      </c>
      <c r="G2327" t="s">
        <v>8224</v>
      </c>
      <c r="H2327" t="s">
        <v>8246</v>
      </c>
      <c r="I2327">
        <v>1490830331</v>
      </c>
      <c r="J2327">
        <v>1488241931</v>
      </c>
      <c r="K2327" t="b">
        <v>0</v>
      </c>
      <c r="L2327">
        <v>7</v>
      </c>
      <c r="M2327" t="b">
        <v>0</v>
      </c>
      <c r="N2327" t="s">
        <v>8298</v>
      </c>
      <c r="O2327" s="16">
        <f>Table1[[#This Row],[pledged]]/Table1[[#This Row],[goal]]*100</f>
        <v>8</v>
      </c>
      <c r="P2327" s="6">
        <f>IFERROR(Table1[[#This Row],[pledged]]/Table1[[#This Row],[backers_count]],0)</f>
        <v>11.428571428571429</v>
      </c>
      <c r="Q2327" t="str">
        <f>LEFT(Table1[[#This Row],[Category and Sub-Category]],FIND("/",Table1[[#This Row],[Category and Sub-Category]])-1)</f>
        <v>food</v>
      </c>
      <c r="R2327" t="str">
        <f>RIGHT(Table1[[#This Row],[Category and Sub-Category]],LEN(Table1[[#This Row],[Category and Sub-Category]])-FIND("/",Table1[[#This Row],[Category and Sub-Category]]))</f>
        <v>small batch</v>
      </c>
      <c r="S2327" s="14">
        <f>(((Table1[[#This Row],[launched_at]]/60)/60)/24)+DATE(1970,1,1)</f>
        <v>42794.022349537037</v>
      </c>
      <c r="T2327" s="14">
        <f t="shared" si="36"/>
        <v>42823.980682870373</v>
      </c>
    </row>
    <row r="2328" spans="1:20" ht="43.5" x14ac:dyDescent="0.35">
      <c r="A2328">
        <v>2326</v>
      </c>
      <c r="B2328" s="1" t="s">
        <v>2327</v>
      </c>
      <c r="C2328" s="1" t="s">
        <v>6436</v>
      </c>
      <c r="D2328" s="6">
        <v>15000</v>
      </c>
      <c r="E2328" s="6">
        <v>108</v>
      </c>
      <c r="F2328" t="s">
        <v>8222</v>
      </c>
      <c r="G2328" t="s">
        <v>8224</v>
      </c>
      <c r="H2328" t="s">
        <v>8246</v>
      </c>
      <c r="I2328">
        <v>1493571600</v>
      </c>
      <c r="J2328">
        <v>1489106948</v>
      </c>
      <c r="K2328" t="b">
        <v>0</v>
      </c>
      <c r="L2328">
        <v>1</v>
      </c>
      <c r="M2328" t="b">
        <v>0</v>
      </c>
      <c r="N2328" t="s">
        <v>8298</v>
      </c>
      <c r="O2328" s="16">
        <f>Table1[[#This Row],[pledged]]/Table1[[#This Row],[goal]]*100</f>
        <v>0.72</v>
      </c>
      <c r="P2328" s="6">
        <f>IFERROR(Table1[[#This Row],[pledged]]/Table1[[#This Row],[backers_count]],0)</f>
        <v>108</v>
      </c>
      <c r="Q2328" t="str">
        <f>LEFT(Table1[[#This Row],[Category and Sub-Category]],FIND("/",Table1[[#This Row],[Category and Sub-Category]])-1)</f>
        <v>food</v>
      </c>
      <c r="R2328" t="str">
        <f>RIGHT(Table1[[#This Row],[Category and Sub-Category]],LEN(Table1[[#This Row],[Category and Sub-Category]])-FIND("/",Table1[[#This Row],[Category and Sub-Category]]))</f>
        <v>small batch</v>
      </c>
      <c r="S2328" s="14">
        <f>(((Table1[[#This Row],[launched_at]]/60)/60)/24)+DATE(1970,1,1)</f>
        <v>42804.034120370372</v>
      </c>
      <c r="T2328" s="14">
        <f t="shared" si="36"/>
        <v>42855.708333333328</v>
      </c>
    </row>
    <row r="2329" spans="1:20" ht="29" x14ac:dyDescent="0.35">
      <c r="A2329">
        <v>2327</v>
      </c>
      <c r="B2329" s="1" t="s">
        <v>2328</v>
      </c>
      <c r="C2329" s="1" t="s">
        <v>6437</v>
      </c>
      <c r="D2329" s="6">
        <v>35000</v>
      </c>
      <c r="E2329" s="6">
        <v>184133.01</v>
      </c>
      <c r="F2329" t="s">
        <v>8219</v>
      </c>
      <c r="G2329" t="s">
        <v>8224</v>
      </c>
      <c r="H2329" t="s">
        <v>8246</v>
      </c>
      <c r="I2329">
        <v>1409090440</v>
      </c>
      <c r="J2329">
        <v>1406066440</v>
      </c>
      <c r="K2329" t="b">
        <v>1</v>
      </c>
      <c r="L2329">
        <v>3355</v>
      </c>
      <c r="M2329" t="b">
        <v>1</v>
      </c>
      <c r="N2329" t="s">
        <v>8298</v>
      </c>
      <c r="O2329" s="16">
        <f>Table1[[#This Row],[pledged]]/Table1[[#This Row],[goal]]*100</f>
        <v>526.09431428571429</v>
      </c>
      <c r="P2329" s="6">
        <f>IFERROR(Table1[[#This Row],[pledged]]/Table1[[#This Row],[backers_count]],0)</f>
        <v>54.883162444113267</v>
      </c>
      <c r="Q2329" t="str">
        <f>LEFT(Table1[[#This Row],[Category and Sub-Category]],FIND("/",Table1[[#This Row],[Category and Sub-Category]])-1)</f>
        <v>food</v>
      </c>
      <c r="R2329" t="str">
        <f>RIGHT(Table1[[#This Row],[Category and Sub-Category]],LEN(Table1[[#This Row],[Category and Sub-Category]])-FIND("/",Table1[[#This Row],[Category and Sub-Category]]))</f>
        <v>small batch</v>
      </c>
      <c r="S2329" s="14">
        <f>(((Table1[[#This Row],[launched_at]]/60)/60)/24)+DATE(1970,1,1)</f>
        <v>41842.917129629634</v>
      </c>
      <c r="T2329" s="14">
        <f t="shared" si="36"/>
        <v>41877.917129629634</v>
      </c>
    </row>
    <row r="2330" spans="1:20" ht="58" x14ac:dyDescent="0.35">
      <c r="A2330">
        <v>2328</v>
      </c>
      <c r="B2330" s="1" t="s">
        <v>2329</v>
      </c>
      <c r="C2330" s="1" t="s">
        <v>6438</v>
      </c>
      <c r="D2330" s="6">
        <v>10000</v>
      </c>
      <c r="E2330" s="6">
        <v>25445</v>
      </c>
      <c r="F2330" t="s">
        <v>8219</v>
      </c>
      <c r="G2330" t="s">
        <v>8224</v>
      </c>
      <c r="H2330" t="s">
        <v>8246</v>
      </c>
      <c r="I2330">
        <v>1434307537</v>
      </c>
      <c r="J2330">
        <v>1431715537</v>
      </c>
      <c r="K2330" t="b">
        <v>1</v>
      </c>
      <c r="L2330">
        <v>537</v>
      </c>
      <c r="M2330" t="b">
        <v>1</v>
      </c>
      <c r="N2330" t="s">
        <v>8298</v>
      </c>
      <c r="O2330" s="16">
        <f>Table1[[#This Row],[pledged]]/Table1[[#This Row],[goal]]*100</f>
        <v>254.45000000000002</v>
      </c>
      <c r="P2330" s="6">
        <f>IFERROR(Table1[[#This Row],[pledged]]/Table1[[#This Row],[backers_count]],0)</f>
        <v>47.383612662942269</v>
      </c>
      <c r="Q2330" t="str">
        <f>LEFT(Table1[[#This Row],[Category and Sub-Category]],FIND("/",Table1[[#This Row],[Category and Sub-Category]])-1)</f>
        <v>food</v>
      </c>
      <c r="R2330" t="str">
        <f>RIGHT(Table1[[#This Row],[Category and Sub-Category]],LEN(Table1[[#This Row],[Category and Sub-Category]])-FIND("/",Table1[[#This Row],[Category and Sub-Category]]))</f>
        <v>small batch</v>
      </c>
      <c r="S2330" s="14">
        <f>(((Table1[[#This Row],[launched_at]]/60)/60)/24)+DATE(1970,1,1)</f>
        <v>42139.781678240746</v>
      </c>
      <c r="T2330" s="14">
        <f t="shared" si="36"/>
        <v>42169.781678240746</v>
      </c>
    </row>
    <row r="2331" spans="1:20" ht="43.5" x14ac:dyDescent="0.35">
      <c r="A2331">
        <v>2329</v>
      </c>
      <c r="B2331" s="1" t="s">
        <v>2330</v>
      </c>
      <c r="C2331" s="1" t="s">
        <v>6439</v>
      </c>
      <c r="D2331" s="6">
        <v>25000</v>
      </c>
      <c r="E2331" s="6">
        <v>26480</v>
      </c>
      <c r="F2331" t="s">
        <v>8219</v>
      </c>
      <c r="G2331" t="s">
        <v>8224</v>
      </c>
      <c r="H2331" t="s">
        <v>8246</v>
      </c>
      <c r="I2331">
        <v>1405609146</v>
      </c>
      <c r="J2331">
        <v>1403017146</v>
      </c>
      <c r="K2331" t="b">
        <v>1</v>
      </c>
      <c r="L2331">
        <v>125</v>
      </c>
      <c r="M2331" t="b">
        <v>1</v>
      </c>
      <c r="N2331" t="s">
        <v>8298</v>
      </c>
      <c r="O2331" s="16">
        <f>Table1[[#This Row],[pledged]]/Table1[[#This Row],[goal]]*100</f>
        <v>105.91999999999999</v>
      </c>
      <c r="P2331" s="6">
        <f>IFERROR(Table1[[#This Row],[pledged]]/Table1[[#This Row],[backers_count]],0)</f>
        <v>211.84</v>
      </c>
      <c r="Q2331" t="str">
        <f>LEFT(Table1[[#This Row],[Category and Sub-Category]],FIND("/",Table1[[#This Row],[Category and Sub-Category]])-1)</f>
        <v>food</v>
      </c>
      <c r="R2331" t="str">
        <f>RIGHT(Table1[[#This Row],[Category and Sub-Category]],LEN(Table1[[#This Row],[Category and Sub-Category]])-FIND("/",Table1[[#This Row],[Category and Sub-Category]]))</f>
        <v>small batch</v>
      </c>
      <c r="S2331" s="14">
        <f>(((Table1[[#This Row],[launched_at]]/60)/60)/24)+DATE(1970,1,1)</f>
        <v>41807.624374999999</v>
      </c>
      <c r="T2331" s="14">
        <f t="shared" si="36"/>
        <v>41837.624374999999</v>
      </c>
    </row>
    <row r="2332" spans="1:20" ht="58" x14ac:dyDescent="0.35">
      <c r="A2332">
        <v>2330</v>
      </c>
      <c r="B2332" s="1" t="s">
        <v>2331</v>
      </c>
      <c r="C2332" s="1" t="s">
        <v>6440</v>
      </c>
      <c r="D2332" s="6">
        <v>35000</v>
      </c>
      <c r="E2332" s="6">
        <v>35848</v>
      </c>
      <c r="F2332" t="s">
        <v>8219</v>
      </c>
      <c r="G2332" t="s">
        <v>8224</v>
      </c>
      <c r="H2332" t="s">
        <v>8246</v>
      </c>
      <c r="I2332">
        <v>1451001600</v>
      </c>
      <c r="J2332">
        <v>1448400943</v>
      </c>
      <c r="K2332" t="b">
        <v>1</v>
      </c>
      <c r="L2332">
        <v>163</v>
      </c>
      <c r="M2332" t="b">
        <v>1</v>
      </c>
      <c r="N2332" t="s">
        <v>8298</v>
      </c>
      <c r="O2332" s="16">
        <f>Table1[[#This Row],[pledged]]/Table1[[#This Row],[goal]]*100</f>
        <v>102.42285714285715</v>
      </c>
      <c r="P2332" s="6">
        <f>IFERROR(Table1[[#This Row],[pledged]]/Table1[[#This Row],[backers_count]],0)</f>
        <v>219.92638036809817</v>
      </c>
      <c r="Q2332" t="str">
        <f>LEFT(Table1[[#This Row],[Category and Sub-Category]],FIND("/",Table1[[#This Row],[Category and Sub-Category]])-1)</f>
        <v>food</v>
      </c>
      <c r="R2332" t="str">
        <f>RIGHT(Table1[[#This Row],[Category and Sub-Category]],LEN(Table1[[#This Row],[Category and Sub-Category]])-FIND("/",Table1[[#This Row],[Category and Sub-Category]]))</f>
        <v>small batch</v>
      </c>
      <c r="S2332" s="14">
        <f>(((Table1[[#This Row],[launched_at]]/60)/60)/24)+DATE(1970,1,1)</f>
        <v>42332.89980324074</v>
      </c>
      <c r="T2332" s="14">
        <f t="shared" si="36"/>
        <v>42363</v>
      </c>
    </row>
    <row r="2333" spans="1:20" ht="43.5" x14ac:dyDescent="0.35">
      <c r="A2333">
        <v>2331</v>
      </c>
      <c r="B2333" s="1" t="s">
        <v>2332</v>
      </c>
      <c r="C2333" s="1" t="s">
        <v>6441</v>
      </c>
      <c r="D2333" s="6">
        <v>8000</v>
      </c>
      <c r="E2333" s="6">
        <v>11545.1</v>
      </c>
      <c r="F2333" t="s">
        <v>8219</v>
      </c>
      <c r="G2333" t="s">
        <v>8224</v>
      </c>
      <c r="H2333" t="s">
        <v>8246</v>
      </c>
      <c r="I2333">
        <v>1408320490</v>
      </c>
      <c r="J2333">
        <v>1405728490</v>
      </c>
      <c r="K2333" t="b">
        <v>1</v>
      </c>
      <c r="L2333">
        <v>283</v>
      </c>
      <c r="M2333" t="b">
        <v>1</v>
      </c>
      <c r="N2333" t="s">
        <v>8298</v>
      </c>
      <c r="O2333" s="16">
        <f>Table1[[#This Row],[pledged]]/Table1[[#This Row],[goal]]*100</f>
        <v>144.31375</v>
      </c>
      <c r="P2333" s="6">
        <f>IFERROR(Table1[[#This Row],[pledged]]/Table1[[#This Row],[backers_count]],0)</f>
        <v>40.795406360424032</v>
      </c>
      <c r="Q2333" t="str">
        <f>LEFT(Table1[[#This Row],[Category and Sub-Category]],FIND("/",Table1[[#This Row],[Category and Sub-Category]])-1)</f>
        <v>food</v>
      </c>
      <c r="R2333" t="str">
        <f>RIGHT(Table1[[#This Row],[Category and Sub-Category]],LEN(Table1[[#This Row],[Category and Sub-Category]])-FIND("/",Table1[[#This Row],[Category and Sub-Category]]))</f>
        <v>small batch</v>
      </c>
      <c r="S2333" s="14">
        <f>(((Table1[[#This Row],[launched_at]]/60)/60)/24)+DATE(1970,1,1)</f>
        <v>41839.005671296298</v>
      </c>
      <c r="T2333" s="14">
        <f t="shared" si="36"/>
        <v>41869.005671296298</v>
      </c>
    </row>
    <row r="2334" spans="1:20" ht="58" x14ac:dyDescent="0.35">
      <c r="A2334">
        <v>2332</v>
      </c>
      <c r="B2334" s="1" t="s">
        <v>2333</v>
      </c>
      <c r="C2334" s="1" t="s">
        <v>6442</v>
      </c>
      <c r="D2334" s="6">
        <v>25000</v>
      </c>
      <c r="E2334" s="6">
        <v>26577</v>
      </c>
      <c r="F2334" t="s">
        <v>8219</v>
      </c>
      <c r="G2334" t="s">
        <v>8224</v>
      </c>
      <c r="H2334" t="s">
        <v>8246</v>
      </c>
      <c r="I2334">
        <v>1423235071</v>
      </c>
      <c r="J2334">
        <v>1420643071</v>
      </c>
      <c r="K2334" t="b">
        <v>1</v>
      </c>
      <c r="L2334">
        <v>352</v>
      </c>
      <c r="M2334" t="b">
        <v>1</v>
      </c>
      <c r="N2334" t="s">
        <v>8298</v>
      </c>
      <c r="O2334" s="16">
        <f>Table1[[#This Row],[pledged]]/Table1[[#This Row],[goal]]*100</f>
        <v>106.30800000000001</v>
      </c>
      <c r="P2334" s="6">
        <f>IFERROR(Table1[[#This Row],[pledged]]/Table1[[#This Row],[backers_count]],0)</f>
        <v>75.502840909090907</v>
      </c>
      <c r="Q2334" t="str">
        <f>LEFT(Table1[[#This Row],[Category and Sub-Category]],FIND("/",Table1[[#This Row],[Category and Sub-Category]])-1)</f>
        <v>food</v>
      </c>
      <c r="R2334" t="str">
        <f>RIGHT(Table1[[#This Row],[Category and Sub-Category]],LEN(Table1[[#This Row],[Category and Sub-Category]])-FIND("/",Table1[[#This Row],[Category and Sub-Category]]))</f>
        <v>small batch</v>
      </c>
      <c r="S2334" s="14">
        <f>(((Table1[[#This Row],[launched_at]]/60)/60)/24)+DATE(1970,1,1)</f>
        <v>42011.628136574072</v>
      </c>
      <c r="T2334" s="14">
        <f t="shared" si="36"/>
        <v>42041.628136574072</v>
      </c>
    </row>
    <row r="2335" spans="1:20" ht="43.5" x14ac:dyDescent="0.35">
      <c r="A2335">
        <v>2333</v>
      </c>
      <c r="B2335" s="1" t="s">
        <v>2334</v>
      </c>
      <c r="C2335" s="1" t="s">
        <v>6443</v>
      </c>
      <c r="D2335" s="6">
        <v>600</v>
      </c>
      <c r="E2335" s="6">
        <v>1273</v>
      </c>
      <c r="F2335" t="s">
        <v>8219</v>
      </c>
      <c r="G2335" t="s">
        <v>8224</v>
      </c>
      <c r="H2335" t="s">
        <v>8246</v>
      </c>
      <c r="I2335">
        <v>1401385800</v>
      </c>
      <c r="J2335">
        <v>1399563390</v>
      </c>
      <c r="K2335" t="b">
        <v>1</v>
      </c>
      <c r="L2335">
        <v>94</v>
      </c>
      <c r="M2335" t="b">
        <v>1</v>
      </c>
      <c r="N2335" t="s">
        <v>8298</v>
      </c>
      <c r="O2335" s="16">
        <f>Table1[[#This Row],[pledged]]/Table1[[#This Row],[goal]]*100</f>
        <v>212.16666666666666</v>
      </c>
      <c r="P2335" s="6">
        <f>IFERROR(Table1[[#This Row],[pledged]]/Table1[[#This Row],[backers_count]],0)</f>
        <v>13.542553191489361</v>
      </c>
      <c r="Q2335" t="str">
        <f>LEFT(Table1[[#This Row],[Category and Sub-Category]],FIND("/",Table1[[#This Row],[Category and Sub-Category]])-1)</f>
        <v>food</v>
      </c>
      <c r="R2335" t="str">
        <f>RIGHT(Table1[[#This Row],[Category and Sub-Category]],LEN(Table1[[#This Row],[Category and Sub-Category]])-FIND("/",Table1[[#This Row],[Category and Sub-Category]]))</f>
        <v>small batch</v>
      </c>
      <c r="S2335" s="14">
        <f>(((Table1[[#This Row],[launched_at]]/60)/60)/24)+DATE(1970,1,1)</f>
        <v>41767.650347222225</v>
      </c>
      <c r="T2335" s="14">
        <f t="shared" si="36"/>
        <v>41788.743055555555</v>
      </c>
    </row>
    <row r="2336" spans="1:20" ht="43.5" x14ac:dyDescent="0.35">
      <c r="A2336">
        <v>2334</v>
      </c>
      <c r="B2336" s="1" t="s">
        <v>2335</v>
      </c>
      <c r="C2336" s="1" t="s">
        <v>6444</v>
      </c>
      <c r="D2336" s="6">
        <v>4000</v>
      </c>
      <c r="E2336" s="6">
        <v>4078</v>
      </c>
      <c r="F2336" t="s">
        <v>8219</v>
      </c>
      <c r="G2336" t="s">
        <v>8224</v>
      </c>
      <c r="H2336" t="s">
        <v>8246</v>
      </c>
      <c r="I2336">
        <v>1415208840</v>
      </c>
      <c r="J2336">
        <v>1412611498</v>
      </c>
      <c r="K2336" t="b">
        <v>1</v>
      </c>
      <c r="L2336">
        <v>67</v>
      </c>
      <c r="M2336" t="b">
        <v>1</v>
      </c>
      <c r="N2336" t="s">
        <v>8298</v>
      </c>
      <c r="O2336" s="16">
        <f>Table1[[#This Row],[pledged]]/Table1[[#This Row],[goal]]*100</f>
        <v>101.95</v>
      </c>
      <c r="P2336" s="6">
        <f>IFERROR(Table1[[#This Row],[pledged]]/Table1[[#This Row],[backers_count]],0)</f>
        <v>60.865671641791046</v>
      </c>
      <c r="Q2336" t="str">
        <f>LEFT(Table1[[#This Row],[Category and Sub-Category]],FIND("/",Table1[[#This Row],[Category and Sub-Category]])-1)</f>
        <v>food</v>
      </c>
      <c r="R2336" t="str">
        <f>RIGHT(Table1[[#This Row],[Category and Sub-Category]],LEN(Table1[[#This Row],[Category and Sub-Category]])-FIND("/",Table1[[#This Row],[Category and Sub-Category]]))</f>
        <v>small batch</v>
      </c>
      <c r="S2336" s="14">
        <f>(((Table1[[#This Row],[launched_at]]/60)/60)/24)+DATE(1970,1,1)</f>
        <v>41918.670115740737</v>
      </c>
      <c r="T2336" s="14">
        <f t="shared" si="36"/>
        <v>41948.731944444444</v>
      </c>
    </row>
    <row r="2337" spans="1:20" ht="43.5" x14ac:dyDescent="0.35">
      <c r="A2337">
        <v>2335</v>
      </c>
      <c r="B2337" s="1" t="s">
        <v>2336</v>
      </c>
      <c r="C2337" s="1" t="s">
        <v>6445</v>
      </c>
      <c r="D2337" s="6">
        <v>25000</v>
      </c>
      <c r="E2337" s="6">
        <v>25568</v>
      </c>
      <c r="F2337" t="s">
        <v>8219</v>
      </c>
      <c r="G2337" t="s">
        <v>8224</v>
      </c>
      <c r="H2337" t="s">
        <v>8246</v>
      </c>
      <c r="I2337">
        <v>1402494243</v>
      </c>
      <c r="J2337">
        <v>1399902243</v>
      </c>
      <c r="K2337" t="b">
        <v>1</v>
      </c>
      <c r="L2337">
        <v>221</v>
      </c>
      <c r="M2337" t="b">
        <v>1</v>
      </c>
      <c r="N2337" t="s">
        <v>8298</v>
      </c>
      <c r="O2337" s="16">
        <f>Table1[[#This Row],[pledged]]/Table1[[#This Row],[goal]]*100</f>
        <v>102.27200000000001</v>
      </c>
      <c r="P2337" s="6">
        <f>IFERROR(Table1[[#This Row],[pledged]]/Table1[[#This Row],[backers_count]],0)</f>
        <v>115.69230769230769</v>
      </c>
      <c r="Q2337" t="str">
        <f>LEFT(Table1[[#This Row],[Category and Sub-Category]],FIND("/",Table1[[#This Row],[Category and Sub-Category]])-1)</f>
        <v>food</v>
      </c>
      <c r="R2337" t="str">
        <f>RIGHT(Table1[[#This Row],[Category and Sub-Category]],LEN(Table1[[#This Row],[Category and Sub-Category]])-FIND("/",Table1[[#This Row],[Category and Sub-Category]]))</f>
        <v>small batch</v>
      </c>
      <c r="S2337" s="14">
        <f>(((Table1[[#This Row],[launched_at]]/60)/60)/24)+DATE(1970,1,1)</f>
        <v>41771.572256944448</v>
      </c>
      <c r="T2337" s="14">
        <f t="shared" si="36"/>
        <v>41801.572256944448</v>
      </c>
    </row>
    <row r="2338" spans="1:20" ht="43.5" x14ac:dyDescent="0.35">
      <c r="A2338">
        <v>2336</v>
      </c>
      <c r="B2338" s="1" t="s">
        <v>2337</v>
      </c>
      <c r="C2338" s="1" t="s">
        <v>6446</v>
      </c>
      <c r="D2338" s="6">
        <v>20000</v>
      </c>
      <c r="E2338" s="6">
        <v>104146.51</v>
      </c>
      <c r="F2338" t="s">
        <v>8219</v>
      </c>
      <c r="G2338" t="s">
        <v>8224</v>
      </c>
      <c r="H2338" t="s">
        <v>8246</v>
      </c>
      <c r="I2338">
        <v>1394316695</v>
      </c>
      <c r="J2338">
        <v>1390860695</v>
      </c>
      <c r="K2338" t="b">
        <v>1</v>
      </c>
      <c r="L2338">
        <v>2165</v>
      </c>
      <c r="M2338" t="b">
        <v>1</v>
      </c>
      <c r="N2338" t="s">
        <v>8298</v>
      </c>
      <c r="O2338" s="16">
        <f>Table1[[#This Row],[pledged]]/Table1[[#This Row],[goal]]*100</f>
        <v>520.73254999999995</v>
      </c>
      <c r="P2338" s="6">
        <f>IFERROR(Table1[[#This Row],[pledged]]/Table1[[#This Row],[backers_count]],0)</f>
        <v>48.104623556581984</v>
      </c>
      <c r="Q2338" t="str">
        <f>LEFT(Table1[[#This Row],[Category and Sub-Category]],FIND("/",Table1[[#This Row],[Category and Sub-Category]])-1)</f>
        <v>food</v>
      </c>
      <c r="R2338" t="str">
        <f>RIGHT(Table1[[#This Row],[Category and Sub-Category]],LEN(Table1[[#This Row],[Category and Sub-Category]])-FIND("/",Table1[[#This Row],[Category and Sub-Category]]))</f>
        <v>small batch</v>
      </c>
      <c r="S2338" s="14">
        <f>(((Table1[[#This Row],[launched_at]]/60)/60)/24)+DATE(1970,1,1)</f>
        <v>41666.924710648149</v>
      </c>
      <c r="T2338" s="14">
        <f t="shared" si="36"/>
        <v>41706.924710648149</v>
      </c>
    </row>
    <row r="2339" spans="1:20" ht="29" x14ac:dyDescent="0.35">
      <c r="A2339">
        <v>2337</v>
      </c>
      <c r="B2339" s="1" t="s">
        <v>2338</v>
      </c>
      <c r="C2339" s="1" t="s">
        <v>6447</v>
      </c>
      <c r="D2339" s="6">
        <v>12000</v>
      </c>
      <c r="E2339" s="6">
        <v>13279</v>
      </c>
      <c r="F2339" t="s">
        <v>8219</v>
      </c>
      <c r="G2339" t="s">
        <v>8224</v>
      </c>
      <c r="H2339" t="s">
        <v>8246</v>
      </c>
      <c r="I2339">
        <v>1403796143</v>
      </c>
      <c r="J2339">
        <v>1401204143</v>
      </c>
      <c r="K2339" t="b">
        <v>1</v>
      </c>
      <c r="L2339">
        <v>179</v>
      </c>
      <c r="M2339" t="b">
        <v>1</v>
      </c>
      <c r="N2339" t="s">
        <v>8298</v>
      </c>
      <c r="O2339" s="16">
        <f>Table1[[#This Row],[pledged]]/Table1[[#This Row],[goal]]*100</f>
        <v>110.65833333333333</v>
      </c>
      <c r="P2339" s="6">
        <f>IFERROR(Table1[[#This Row],[pledged]]/Table1[[#This Row],[backers_count]],0)</f>
        <v>74.184357541899445</v>
      </c>
      <c r="Q2339" t="str">
        <f>LEFT(Table1[[#This Row],[Category and Sub-Category]],FIND("/",Table1[[#This Row],[Category and Sub-Category]])-1)</f>
        <v>food</v>
      </c>
      <c r="R2339" t="str">
        <f>RIGHT(Table1[[#This Row],[Category and Sub-Category]],LEN(Table1[[#This Row],[Category and Sub-Category]])-FIND("/",Table1[[#This Row],[Category and Sub-Category]]))</f>
        <v>small batch</v>
      </c>
      <c r="S2339" s="14">
        <f>(((Table1[[#This Row],[launched_at]]/60)/60)/24)+DATE(1970,1,1)</f>
        <v>41786.640543981484</v>
      </c>
      <c r="T2339" s="14">
        <f t="shared" si="36"/>
        <v>41816.640543981484</v>
      </c>
    </row>
    <row r="2340" spans="1:20" ht="43.5" x14ac:dyDescent="0.35">
      <c r="A2340">
        <v>2338</v>
      </c>
      <c r="B2340" s="1" t="s">
        <v>2339</v>
      </c>
      <c r="C2340" s="1" t="s">
        <v>6448</v>
      </c>
      <c r="D2340" s="6">
        <v>15000</v>
      </c>
      <c r="E2340" s="6">
        <v>15171.5</v>
      </c>
      <c r="F2340" t="s">
        <v>8219</v>
      </c>
      <c r="G2340" t="s">
        <v>8224</v>
      </c>
      <c r="H2340" t="s">
        <v>8246</v>
      </c>
      <c r="I2340">
        <v>1404077484</v>
      </c>
      <c r="J2340">
        <v>1401485484</v>
      </c>
      <c r="K2340" t="b">
        <v>1</v>
      </c>
      <c r="L2340">
        <v>123</v>
      </c>
      <c r="M2340" t="b">
        <v>1</v>
      </c>
      <c r="N2340" t="s">
        <v>8298</v>
      </c>
      <c r="O2340" s="16">
        <f>Table1[[#This Row],[pledged]]/Table1[[#This Row],[goal]]*100</f>
        <v>101.14333333333335</v>
      </c>
      <c r="P2340" s="6">
        <f>IFERROR(Table1[[#This Row],[pledged]]/Table1[[#This Row],[backers_count]],0)</f>
        <v>123.34552845528455</v>
      </c>
      <c r="Q2340" t="str">
        <f>LEFT(Table1[[#This Row],[Category and Sub-Category]],FIND("/",Table1[[#This Row],[Category and Sub-Category]])-1)</f>
        <v>food</v>
      </c>
      <c r="R2340" t="str">
        <f>RIGHT(Table1[[#This Row],[Category and Sub-Category]],LEN(Table1[[#This Row],[Category and Sub-Category]])-FIND("/",Table1[[#This Row],[Category and Sub-Category]]))</f>
        <v>small batch</v>
      </c>
      <c r="S2340" s="14">
        <f>(((Table1[[#This Row],[launched_at]]/60)/60)/24)+DATE(1970,1,1)</f>
        <v>41789.896805555552</v>
      </c>
      <c r="T2340" s="14">
        <f t="shared" si="36"/>
        <v>41819.896805555552</v>
      </c>
    </row>
    <row r="2341" spans="1:20" ht="43.5" x14ac:dyDescent="0.35">
      <c r="A2341">
        <v>2339</v>
      </c>
      <c r="B2341" s="1" t="s">
        <v>2340</v>
      </c>
      <c r="C2341" s="1" t="s">
        <v>6449</v>
      </c>
      <c r="D2341" s="6">
        <v>25000</v>
      </c>
      <c r="E2341" s="6">
        <v>73552</v>
      </c>
      <c r="F2341" t="s">
        <v>8219</v>
      </c>
      <c r="G2341" t="s">
        <v>8224</v>
      </c>
      <c r="H2341" t="s">
        <v>8246</v>
      </c>
      <c r="I2341">
        <v>1482134340</v>
      </c>
      <c r="J2341">
        <v>1479496309</v>
      </c>
      <c r="K2341" t="b">
        <v>1</v>
      </c>
      <c r="L2341">
        <v>1104</v>
      </c>
      <c r="M2341" t="b">
        <v>1</v>
      </c>
      <c r="N2341" t="s">
        <v>8298</v>
      </c>
      <c r="O2341" s="16">
        <f>Table1[[#This Row],[pledged]]/Table1[[#This Row],[goal]]*100</f>
        <v>294.20799999999997</v>
      </c>
      <c r="P2341" s="6">
        <f>IFERROR(Table1[[#This Row],[pledged]]/Table1[[#This Row],[backers_count]],0)</f>
        <v>66.623188405797094</v>
      </c>
      <c r="Q2341" t="str">
        <f>LEFT(Table1[[#This Row],[Category and Sub-Category]],FIND("/",Table1[[#This Row],[Category and Sub-Category]])-1)</f>
        <v>food</v>
      </c>
      <c r="R2341" t="str">
        <f>RIGHT(Table1[[#This Row],[Category and Sub-Category]],LEN(Table1[[#This Row],[Category and Sub-Category]])-FIND("/",Table1[[#This Row],[Category and Sub-Category]]))</f>
        <v>small batch</v>
      </c>
      <c r="S2341" s="14">
        <f>(((Table1[[#This Row],[launched_at]]/60)/60)/24)+DATE(1970,1,1)</f>
        <v>42692.79987268518</v>
      </c>
      <c r="T2341" s="14">
        <f t="shared" si="36"/>
        <v>42723.332638888889</v>
      </c>
    </row>
    <row r="2342" spans="1:20" ht="43.5" x14ac:dyDescent="0.35">
      <c r="A2342">
        <v>2340</v>
      </c>
      <c r="B2342" s="1" t="s">
        <v>2341</v>
      </c>
      <c r="C2342" s="1" t="s">
        <v>6450</v>
      </c>
      <c r="D2342" s="6">
        <v>40000</v>
      </c>
      <c r="E2342" s="6">
        <v>42311</v>
      </c>
      <c r="F2342" t="s">
        <v>8219</v>
      </c>
      <c r="G2342" t="s">
        <v>8224</v>
      </c>
      <c r="H2342" t="s">
        <v>8246</v>
      </c>
      <c r="I2342">
        <v>1477841138</v>
      </c>
      <c r="J2342">
        <v>1475249138</v>
      </c>
      <c r="K2342" t="b">
        <v>1</v>
      </c>
      <c r="L2342">
        <v>403</v>
      </c>
      <c r="M2342" t="b">
        <v>1</v>
      </c>
      <c r="N2342" t="s">
        <v>8298</v>
      </c>
      <c r="O2342" s="16">
        <f>Table1[[#This Row],[pledged]]/Table1[[#This Row],[goal]]*100</f>
        <v>105.77749999999999</v>
      </c>
      <c r="P2342" s="6">
        <f>IFERROR(Table1[[#This Row],[pledged]]/Table1[[#This Row],[backers_count]],0)</f>
        <v>104.99007444168734</v>
      </c>
      <c r="Q2342" t="str">
        <f>LEFT(Table1[[#This Row],[Category and Sub-Category]],FIND("/",Table1[[#This Row],[Category and Sub-Category]])-1)</f>
        <v>food</v>
      </c>
      <c r="R2342" t="str">
        <f>RIGHT(Table1[[#This Row],[Category and Sub-Category]],LEN(Table1[[#This Row],[Category and Sub-Category]])-FIND("/",Table1[[#This Row],[Category and Sub-Category]]))</f>
        <v>small batch</v>
      </c>
      <c r="S2342" s="14">
        <f>(((Table1[[#This Row],[launched_at]]/60)/60)/24)+DATE(1970,1,1)</f>
        <v>42643.642800925925</v>
      </c>
      <c r="T2342" s="14">
        <f t="shared" si="36"/>
        <v>42673.642800925925</v>
      </c>
    </row>
    <row r="2343" spans="1:20" ht="43.5" x14ac:dyDescent="0.35">
      <c r="A2343">
        <v>2341</v>
      </c>
      <c r="B2343" s="1" t="s">
        <v>2342</v>
      </c>
      <c r="C2343" s="1" t="s">
        <v>6451</v>
      </c>
      <c r="D2343" s="6">
        <v>5000</v>
      </c>
      <c r="E2343" s="6">
        <v>0</v>
      </c>
      <c r="F2343" t="s">
        <v>8220</v>
      </c>
      <c r="G2343" t="s">
        <v>8224</v>
      </c>
      <c r="H2343" t="s">
        <v>8246</v>
      </c>
      <c r="I2343">
        <v>1436729504</v>
      </c>
      <c r="J2343">
        <v>1434137504</v>
      </c>
      <c r="K2343" t="b">
        <v>0</v>
      </c>
      <c r="L2343">
        <v>0</v>
      </c>
      <c r="M2343" t="b">
        <v>0</v>
      </c>
      <c r="N2343" t="s">
        <v>8272</v>
      </c>
      <c r="O2343" s="16">
        <f>Table1[[#This Row],[pledged]]/Table1[[#This Row],[goal]]*100</f>
        <v>0</v>
      </c>
      <c r="P2343" s="6">
        <f>IFERROR(Table1[[#This Row],[pledged]]/Table1[[#This Row],[backers_count]],0)</f>
        <v>0</v>
      </c>
      <c r="Q2343" t="str">
        <f>LEFT(Table1[[#This Row],[Category and Sub-Category]],FIND("/",Table1[[#This Row],[Category and Sub-Category]])-1)</f>
        <v>technology</v>
      </c>
      <c r="R2343" t="str">
        <f>RIGHT(Table1[[#This Row],[Category and Sub-Category]],LEN(Table1[[#This Row],[Category and Sub-Category]])-FIND("/",Table1[[#This Row],[Category and Sub-Category]]))</f>
        <v>web</v>
      </c>
      <c r="S2343" s="14">
        <f>(((Table1[[#This Row],[launched_at]]/60)/60)/24)+DATE(1970,1,1)</f>
        <v>42167.813703703709</v>
      </c>
      <c r="T2343" s="14">
        <f t="shared" si="36"/>
        <v>42197.813703703709</v>
      </c>
    </row>
    <row r="2344" spans="1:20" ht="58" x14ac:dyDescent="0.35">
      <c r="A2344">
        <v>2342</v>
      </c>
      <c r="B2344" s="1" t="s">
        <v>2343</v>
      </c>
      <c r="C2344" s="1" t="s">
        <v>6452</v>
      </c>
      <c r="D2344" s="6">
        <v>5500</v>
      </c>
      <c r="E2344" s="6">
        <v>0</v>
      </c>
      <c r="F2344" t="s">
        <v>8220</v>
      </c>
      <c r="G2344" t="s">
        <v>8224</v>
      </c>
      <c r="H2344" t="s">
        <v>8246</v>
      </c>
      <c r="I2344">
        <v>1412571600</v>
      </c>
      <c r="J2344">
        <v>1410799870</v>
      </c>
      <c r="K2344" t="b">
        <v>0</v>
      </c>
      <c r="L2344">
        <v>0</v>
      </c>
      <c r="M2344" t="b">
        <v>0</v>
      </c>
      <c r="N2344" t="s">
        <v>8272</v>
      </c>
      <c r="O2344" s="16">
        <f>Table1[[#This Row],[pledged]]/Table1[[#This Row],[goal]]*100</f>
        <v>0</v>
      </c>
      <c r="P2344" s="6">
        <f>IFERROR(Table1[[#This Row],[pledged]]/Table1[[#This Row],[backers_count]],0)</f>
        <v>0</v>
      </c>
      <c r="Q2344" t="str">
        <f>LEFT(Table1[[#This Row],[Category and Sub-Category]],FIND("/",Table1[[#This Row],[Category and Sub-Category]])-1)</f>
        <v>technology</v>
      </c>
      <c r="R2344" t="str">
        <f>RIGHT(Table1[[#This Row],[Category and Sub-Category]],LEN(Table1[[#This Row],[Category and Sub-Category]])-FIND("/",Table1[[#This Row],[Category and Sub-Category]]))</f>
        <v>web</v>
      </c>
      <c r="S2344" s="14">
        <f>(((Table1[[#This Row],[launched_at]]/60)/60)/24)+DATE(1970,1,1)</f>
        <v>41897.702199074076</v>
      </c>
      <c r="T2344" s="14">
        <f t="shared" si="36"/>
        <v>41918.208333333336</v>
      </c>
    </row>
    <row r="2345" spans="1:20" ht="58" x14ac:dyDescent="0.35">
      <c r="A2345">
        <v>2343</v>
      </c>
      <c r="B2345" s="1" t="s">
        <v>2344</v>
      </c>
      <c r="C2345" s="1" t="s">
        <v>6453</v>
      </c>
      <c r="D2345" s="6">
        <v>10000</v>
      </c>
      <c r="E2345" s="6">
        <v>300</v>
      </c>
      <c r="F2345" t="s">
        <v>8220</v>
      </c>
      <c r="G2345" t="s">
        <v>8224</v>
      </c>
      <c r="H2345" t="s">
        <v>8246</v>
      </c>
      <c r="I2345">
        <v>1452282420</v>
      </c>
      <c r="J2345">
        <v>1447962505</v>
      </c>
      <c r="K2345" t="b">
        <v>0</v>
      </c>
      <c r="L2345">
        <v>1</v>
      </c>
      <c r="M2345" t="b">
        <v>0</v>
      </c>
      <c r="N2345" t="s">
        <v>8272</v>
      </c>
      <c r="O2345" s="16">
        <f>Table1[[#This Row],[pledged]]/Table1[[#This Row],[goal]]*100</f>
        <v>3</v>
      </c>
      <c r="P2345" s="6">
        <f>IFERROR(Table1[[#This Row],[pledged]]/Table1[[#This Row],[backers_count]],0)</f>
        <v>300</v>
      </c>
      <c r="Q2345" t="str">
        <f>LEFT(Table1[[#This Row],[Category and Sub-Category]],FIND("/",Table1[[#This Row],[Category and Sub-Category]])-1)</f>
        <v>technology</v>
      </c>
      <c r="R2345" t="str">
        <f>RIGHT(Table1[[#This Row],[Category and Sub-Category]],LEN(Table1[[#This Row],[Category and Sub-Category]])-FIND("/",Table1[[#This Row],[Category and Sub-Category]]))</f>
        <v>web</v>
      </c>
      <c r="S2345" s="14">
        <f>(((Table1[[#This Row],[launched_at]]/60)/60)/24)+DATE(1970,1,1)</f>
        <v>42327.825289351851</v>
      </c>
      <c r="T2345" s="14">
        <f t="shared" si="36"/>
        <v>42377.82430555555</v>
      </c>
    </row>
    <row r="2346" spans="1:20" ht="58" x14ac:dyDescent="0.35">
      <c r="A2346">
        <v>2344</v>
      </c>
      <c r="B2346" s="1" t="s">
        <v>2345</v>
      </c>
      <c r="C2346" s="1" t="s">
        <v>6454</v>
      </c>
      <c r="D2346" s="6">
        <v>1000</v>
      </c>
      <c r="E2346" s="6">
        <v>1</v>
      </c>
      <c r="F2346" t="s">
        <v>8220</v>
      </c>
      <c r="G2346" t="s">
        <v>8229</v>
      </c>
      <c r="H2346" t="s">
        <v>8251</v>
      </c>
      <c r="I2346">
        <v>1466789269</v>
      </c>
      <c r="J2346">
        <v>1464197269</v>
      </c>
      <c r="K2346" t="b">
        <v>0</v>
      </c>
      <c r="L2346">
        <v>1</v>
      </c>
      <c r="M2346" t="b">
        <v>0</v>
      </c>
      <c r="N2346" t="s">
        <v>8272</v>
      </c>
      <c r="O2346" s="16">
        <f>Table1[[#This Row],[pledged]]/Table1[[#This Row],[goal]]*100</f>
        <v>0.1</v>
      </c>
      <c r="P2346" s="6">
        <f>IFERROR(Table1[[#This Row],[pledged]]/Table1[[#This Row],[backers_count]],0)</f>
        <v>1</v>
      </c>
      <c r="Q2346" t="str">
        <f>LEFT(Table1[[#This Row],[Category and Sub-Category]],FIND("/",Table1[[#This Row],[Category and Sub-Category]])-1)</f>
        <v>technology</v>
      </c>
      <c r="R2346" t="str">
        <f>RIGHT(Table1[[#This Row],[Category and Sub-Category]],LEN(Table1[[#This Row],[Category and Sub-Category]])-FIND("/",Table1[[#This Row],[Category and Sub-Category]]))</f>
        <v>web</v>
      </c>
      <c r="S2346" s="14">
        <f>(((Table1[[#This Row],[launched_at]]/60)/60)/24)+DATE(1970,1,1)</f>
        <v>42515.727650462963</v>
      </c>
      <c r="T2346" s="14">
        <f t="shared" si="36"/>
        <v>42545.727650462963</v>
      </c>
    </row>
    <row r="2347" spans="1:20" ht="43.5" x14ac:dyDescent="0.35">
      <c r="A2347">
        <v>2345</v>
      </c>
      <c r="B2347" s="1" t="s">
        <v>2346</v>
      </c>
      <c r="C2347" s="1" t="s">
        <v>6455</v>
      </c>
      <c r="D2347" s="6">
        <v>3000</v>
      </c>
      <c r="E2347" s="6">
        <v>0</v>
      </c>
      <c r="F2347" t="s">
        <v>8220</v>
      </c>
      <c r="G2347" t="s">
        <v>8224</v>
      </c>
      <c r="H2347" t="s">
        <v>8246</v>
      </c>
      <c r="I2347">
        <v>1427845140</v>
      </c>
      <c r="J2347">
        <v>1424822556</v>
      </c>
      <c r="K2347" t="b">
        <v>0</v>
      </c>
      <c r="L2347">
        <v>0</v>
      </c>
      <c r="M2347" t="b">
        <v>0</v>
      </c>
      <c r="N2347" t="s">
        <v>8272</v>
      </c>
      <c r="O2347" s="16">
        <f>Table1[[#This Row],[pledged]]/Table1[[#This Row],[goal]]*100</f>
        <v>0</v>
      </c>
      <c r="P2347" s="6">
        <f>IFERROR(Table1[[#This Row],[pledged]]/Table1[[#This Row],[backers_count]],0)</f>
        <v>0</v>
      </c>
      <c r="Q2347" t="str">
        <f>LEFT(Table1[[#This Row],[Category and Sub-Category]],FIND("/",Table1[[#This Row],[Category and Sub-Category]])-1)</f>
        <v>technology</v>
      </c>
      <c r="R2347" t="str">
        <f>RIGHT(Table1[[#This Row],[Category and Sub-Category]],LEN(Table1[[#This Row],[Category and Sub-Category]])-FIND("/",Table1[[#This Row],[Category and Sub-Category]]))</f>
        <v>web</v>
      </c>
      <c r="S2347" s="14">
        <f>(((Table1[[#This Row],[launched_at]]/60)/60)/24)+DATE(1970,1,1)</f>
        <v>42060.001805555556</v>
      </c>
      <c r="T2347" s="14">
        <f t="shared" si="36"/>
        <v>42094.985416666663</v>
      </c>
    </row>
    <row r="2348" spans="1:20" ht="43.5" x14ac:dyDescent="0.35">
      <c r="A2348">
        <v>2346</v>
      </c>
      <c r="B2348" s="1" t="s">
        <v>2347</v>
      </c>
      <c r="C2348" s="1" t="s">
        <v>6456</v>
      </c>
      <c r="D2348" s="6">
        <v>60000</v>
      </c>
      <c r="E2348" s="6">
        <v>39</v>
      </c>
      <c r="F2348" t="s">
        <v>8220</v>
      </c>
      <c r="G2348" t="s">
        <v>8224</v>
      </c>
      <c r="H2348" t="s">
        <v>8246</v>
      </c>
      <c r="I2348">
        <v>1476731431</v>
      </c>
      <c r="J2348">
        <v>1472843431</v>
      </c>
      <c r="K2348" t="b">
        <v>0</v>
      </c>
      <c r="L2348">
        <v>3</v>
      </c>
      <c r="M2348" t="b">
        <v>0</v>
      </c>
      <c r="N2348" t="s">
        <v>8272</v>
      </c>
      <c r="O2348" s="16">
        <f>Table1[[#This Row],[pledged]]/Table1[[#This Row],[goal]]*100</f>
        <v>6.5000000000000002E-2</v>
      </c>
      <c r="P2348" s="6">
        <f>IFERROR(Table1[[#This Row],[pledged]]/Table1[[#This Row],[backers_count]],0)</f>
        <v>13</v>
      </c>
      <c r="Q2348" t="str">
        <f>LEFT(Table1[[#This Row],[Category and Sub-Category]],FIND("/",Table1[[#This Row],[Category and Sub-Category]])-1)</f>
        <v>technology</v>
      </c>
      <c r="R2348" t="str">
        <f>RIGHT(Table1[[#This Row],[Category and Sub-Category]],LEN(Table1[[#This Row],[Category and Sub-Category]])-FIND("/",Table1[[#This Row],[Category and Sub-Category]]))</f>
        <v>web</v>
      </c>
      <c r="S2348" s="14">
        <f>(((Table1[[#This Row],[launched_at]]/60)/60)/24)+DATE(1970,1,1)</f>
        <v>42615.79896990741</v>
      </c>
      <c r="T2348" s="14">
        <f t="shared" si="36"/>
        <v>42660.79896990741</v>
      </c>
    </row>
    <row r="2349" spans="1:20" ht="43.5" x14ac:dyDescent="0.35">
      <c r="A2349">
        <v>2347</v>
      </c>
      <c r="B2349" s="1" t="s">
        <v>2348</v>
      </c>
      <c r="C2349" s="1" t="s">
        <v>6457</v>
      </c>
      <c r="D2349" s="6">
        <v>1000</v>
      </c>
      <c r="E2349" s="6">
        <v>15</v>
      </c>
      <c r="F2349" t="s">
        <v>8220</v>
      </c>
      <c r="G2349" t="s">
        <v>8224</v>
      </c>
      <c r="H2349" t="s">
        <v>8246</v>
      </c>
      <c r="I2349">
        <v>1472135676</v>
      </c>
      <c r="J2349">
        <v>1469543676</v>
      </c>
      <c r="K2349" t="b">
        <v>0</v>
      </c>
      <c r="L2349">
        <v>1</v>
      </c>
      <c r="M2349" t="b">
        <v>0</v>
      </c>
      <c r="N2349" t="s">
        <v>8272</v>
      </c>
      <c r="O2349" s="16">
        <f>Table1[[#This Row],[pledged]]/Table1[[#This Row],[goal]]*100</f>
        <v>1.5</v>
      </c>
      <c r="P2349" s="6">
        <f>IFERROR(Table1[[#This Row],[pledged]]/Table1[[#This Row],[backers_count]],0)</f>
        <v>15</v>
      </c>
      <c r="Q2349" t="str">
        <f>LEFT(Table1[[#This Row],[Category and Sub-Category]],FIND("/",Table1[[#This Row],[Category and Sub-Category]])-1)</f>
        <v>technology</v>
      </c>
      <c r="R2349" t="str">
        <f>RIGHT(Table1[[#This Row],[Category and Sub-Category]],LEN(Table1[[#This Row],[Category and Sub-Category]])-FIND("/",Table1[[#This Row],[Category and Sub-Category]]))</f>
        <v>web</v>
      </c>
      <c r="S2349" s="14">
        <f>(((Table1[[#This Row],[launched_at]]/60)/60)/24)+DATE(1970,1,1)</f>
        <v>42577.607361111113</v>
      </c>
      <c r="T2349" s="14">
        <f t="shared" si="36"/>
        <v>42607.607361111113</v>
      </c>
    </row>
    <row r="2350" spans="1:20" ht="43.5" x14ac:dyDescent="0.35">
      <c r="A2350">
        <v>2348</v>
      </c>
      <c r="B2350" s="1" t="s">
        <v>2349</v>
      </c>
      <c r="C2350" s="1" t="s">
        <v>6458</v>
      </c>
      <c r="D2350" s="6">
        <v>70000</v>
      </c>
      <c r="E2350" s="6">
        <v>270</v>
      </c>
      <c r="F2350" t="s">
        <v>8220</v>
      </c>
      <c r="G2350" t="s">
        <v>8224</v>
      </c>
      <c r="H2350" t="s">
        <v>8246</v>
      </c>
      <c r="I2350">
        <v>1456006938</v>
      </c>
      <c r="J2350">
        <v>1450822938</v>
      </c>
      <c r="K2350" t="b">
        <v>0</v>
      </c>
      <c r="L2350">
        <v>5</v>
      </c>
      <c r="M2350" t="b">
        <v>0</v>
      </c>
      <c r="N2350" t="s">
        <v>8272</v>
      </c>
      <c r="O2350" s="16">
        <f>Table1[[#This Row],[pledged]]/Table1[[#This Row],[goal]]*100</f>
        <v>0.38571428571428573</v>
      </c>
      <c r="P2350" s="6">
        <f>IFERROR(Table1[[#This Row],[pledged]]/Table1[[#This Row],[backers_count]],0)</f>
        <v>54</v>
      </c>
      <c r="Q2350" t="str">
        <f>LEFT(Table1[[#This Row],[Category and Sub-Category]],FIND("/",Table1[[#This Row],[Category and Sub-Category]])-1)</f>
        <v>technology</v>
      </c>
      <c r="R2350" t="str">
        <f>RIGHT(Table1[[#This Row],[Category and Sub-Category]],LEN(Table1[[#This Row],[Category and Sub-Category]])-FIND("/",Table1[[#This Row],[Category and Sub-Category]]))</f>
        <v>web</v>
      </c>
      <c r="S2350" s="14">
        <f>(((Table1[[#This Row],[launched_at]]/60)/60)/24)+DATE(1970,1,1)</f>
        <v>42360.932152777779</v>
      </c>
      <c r="T2350" s="14">
        <f t="shared" si="36"/>
        <v>42420.932152777779</v>
      </c>
    </row>
    <row r="2351" spans="1:20" ht="43.5" x14ac:dyDescent="0.35">
      <c r="A2351">
        <v>2349</v>
      </c>
      <c r="B2351" s="1" t="s">
        <v>2350</v>
      </c>
      <c r="C2351" s="1" t="s">
        <v>6459</v>
      </c>
      <c r="D2351" s="6">
        <v>474900</v>
      </c>
      <c r="E2351" s="6">
        <v>0</v>
      </c>
      <c r="F2351" t="s">
        <v>8220</v>
      </c>
      <c r="G2351" t="s">
        <v>8235</v>
      </c>
      <c r="H2351" t="s">
        <v>8255</v>
      </c>
      <c r="I2351">
        <v>1439318228</v>
      </c>
      <c r="J2351">
        <v>1436812628</v>
      </c>
      <c r="K2351" t="b">
        <v>0</v>
      </c>
      <c r="L2351">
        <v>0</v>
      </c>
      <c r="M2351" t="b">
        <v>0</v>
      </c>
      <c r="N2351" t="s">
        <v>8272</v>
      </c>
      <c r="O2351" s="16">
        <f>Table1[[#This Row],[pledged]]/Table1[[#This Row],[goal]]*100</f>
        <v>0</v>
      </c>
      <c r="P2351" s="6">
        <f>IFERROR(Table1[[#This Row],[pledged]]/Table1[[#This Row],[backers_count]],0)</f>
        <v>0</v>
      </c>
      <c r="Q2351" t="str">
        <f>LEFT(Table1[[#This Row],[Category and Sub-Category]],FIND("/",Table1[[#This Row],[Category and Sub-Category]])-1)</f>
        <v>technology</v>
      </c>
      <c r="R2351" t="str">
        <f>RIGHT(Table1[[#This Row],[Category and Sub-Category]],LEN(Table1[[#This Row],[Category and Sub-Category]])-FIND("/",Table1[[#This Row],[Category and Sub-Category]]))</f>
        <v>web</v>
      </c>
      <c r="S2351" s="14">
        <f>(((Table1[[#This Row],[launched_at]]/60)/60)/24)+DATE(1970,1,1)</f>
        <v>42198.775787037041</v>
      </c>
      <c r="T2351" s="14">
        <f t="shared" si="36"/>
        <v>42227.775787037041</v>
      </c>
    </row>
    <row r="2352" spans="1:20" ht="43.5" x14ac:dyDescent="0.35">
      <c r="A2352">
        <v>2350</v>
      </c>
      <c r="B2352" s="1" t="s">
        <v>2351</v>
      </c>
      <c r="C2352" s="1" t="s">
        <v>6460</v>
      </c>
      <c r="D2352" s="6">
        <v>50000</v>
      </c>
      <c r="E2352" s="6">
        <v>0</v>
      </c>
      <c r="F2352" t="s">
        <v>8220</v>
      </c>
      <c r="G2352" t="s">
        <v>8241</v>
      </c>
      <c r="H2352" t="s">
        <v>8249</v>
      </c>
      <c r="I2352">
        <v>1483474370</v>
      </c>
      <c r="J2352">
        <v>1480882370</v>
      </c>
      <c r="K2352" t="b">
        <v>0</v>
      </c>
      <c r="L2352">
        <v>0</v>
      </c>
      <c r="M2352" t="b">
        <v>0</v>
      </c>
      <c r="N2352" t="s">
        <v>8272</v>
      </c>
      <c r="O2352" s="16">
        <f>Table1[[#This Row],[pledged]]/Table1[[#This Row],[goal]]*100</f>
        <v>0</v>
      </c>
      <c r="P2352" s="6">
        <f>IFERROR(Table1[[#This Row],[pledged]]/Table1[[#This Row],[backers_count]],0)</f>
        <v>0</v>
      </c>
      <c r="Q2352" t="str">
        <f>LEFT(Table1[[#This Row],[Category and Sub-Category]],FIND("/",Table1[[#This Row],[Category and Sub-Category]])-1)</f>
        <v>technology</v>
      </c>
      <c r="R2352" t="str">
        <f>RIGHT(Table1[[#This Row],[Category and Sub-Category]],LEN(Table1[[#This Row],[Category and Sub-Category]])-FIND("/",Table1[[#This Row],[Category and Sub-Category]]))</f>
        <v>web</v>
      </c>
      <c r="S2352" s="14">
        <f>(((Table1[[#This Row],[launched_at]]/60)/60)/24)+DATE(1970,1,1)</f>
        <v>42708.842245370368</v>
      </c>
      <c r="T2352" s="14">
        <f t="shared" si="36"/>
        <v>42738.842245370368</v>
      </c>
    </row>
    <row r="2353" spans="1:20" ht="29" x14ac:dyDescent="0.35">
      <c r="A2353">
        <v>2351</v>
      </c>
      <c r="B2353" s="1" t="s">
        <v>2352</v>
      </c>
      <c r="C2353" s="1" t="s">
        <v>6461</v>
      </c>
      <c r="D2353" s="6">
        <v>18900</v>
      </c>
      <c r="E2353" s="6">
        <v>108</v>
      </c>
      <c r="F2353" t="s">
        <v>8220</v>
      </c>
      <c r="G2353" t="s">
        <v>8228</v>
      </c>
      <c r="H2353" t="s">
        <v>8250</v>
      </c>
      <c r="I2353">
        <v>1430360739</v>
      </c>
      <c r="J2353">
        <v>1427768739</v>
      </c>
      <c r="K2353" t="b">
        <v>0</v>
      </c>
      <c r="L2353">
        <v>7</v>
      </c>
      <c r="M2353" t="b">
        <v>0</v>
      </c>
      <c r="N2353" t="s">
        <v>8272</v>
      </c>
      <c r="O2353" s="16">
        <f>Table1[[#This Row],[pledged]]/Table1[[#This Row],[goal]]*100</f>
        <v>0.5714285714285714</v>
      </c>
      <c r="P2353" s="6">
        <f>IFERROR(Table1[[#This Row],[pledged]]/Table1[[#This Row],[backers_count]],0)</f>
        <v>15.428571428571429</v>
      </c>
      <c r="Q2353" t="str">
        <f>LEFT(Table1[[#This Row],[Category and Sub-Category]],FIND("/",Table1[[#This Row],[Category and Sub-Category]])-1)</f>
        <v>technology</v>
      </c>
      <c r="R2353" t="str">
        <f>RIGHT(Table1[[#This Row],[Category and Sub-Category]],LEN(Table1[[#This Row],[Category and Sub-Category]])-FIND("/",Table1[[#This Row],[Category and Sub-Category]]))</f>
        <v>web</v>
      </c>
      <c r="S2353" s="14">
        <f>(((Table1[[#This Row],[launched_at]]/60)/60)/24)+DATE(1970,1,1)</f>
        <v>42094.101145833338</v>
      </c>
      <c r="T2353" s="14">
        <f t="shared" si="36"/>
        <v>42124.101145833338</v>
      </c>
    </row>
    <row r="2354" spans="1:20" ht="43.5" x14ac:dyDescent="0.35">
      <c r="A2354">
        <v>2352</v>
      </c>
      <c r="B2354" s="1" t="s">
        <v>2353</v>
      </c>
      <c r="C2354" s="1" t="s">
        <v>6462</v>
      </c>
      <c r="D2354" s="6">
        <v>2000</v>
      </c>
      <c r="E2354" s="6">
        <v>0</v>
      </c>
      <c r="F2354" t="s">
        <v>8220</v>
      </c>
      <c r="G2354" t="s">
        <v>8224</v>
      </c>
      <c r="H2354" t="s">
        <v>8246</v>
      </c>
      <c r="I2354">
        <v>1433603552</v>
      </c>
      <c r="J2354">
        <v>1428419552</v>
      </c>
      <c r="K2354" t="b">
        <v>0</v>
      </c>
      <c r="L2354">
        <v>0</v>
      </c>
      <c r="M2354" t="b">
        <v>0</v>
      </c>
      <c r="N2354" t="s">
        <v>8272</v>
      </c>
      <c r="O2354" s="16">
        <f>Table1[[#This Row],[pledged]]/Table1[[#This Row],[goal]]*100</f>
        <v>0</v>
      </c>
      <c r="P2354" s="6">
        <f>IFERROR(Table1[[#This Row],[pledged]]/Table1[[#This Row],[backers_count]],0)</f>
        <v>0</v>
      </c>
      <c r="Q2354" t="str">
        <f>LEFT(Table1[[#This Row],[Category and Sub-Category]],FIND("/",Table1[[#This Row],[Category and Sub-Category]])-1)</f>
        <v>technology</v>
      </c>
      <c r="R2354" t="str">
        <f>RIGHT(Table1[[#This Row],[Category and Sub-Category]],LEN(Table1[[#This Row],[Category and Sub-Category]])-FIND("/",Table1[[#This Row],[Category and Sub-Category]]))</f>
        <v>web</v>
      </c>
      <c r="S2354" s="14">
        <f>(((Table1[[#This Row],[launched_at]]/60)/60)/24)+DATE(1970,1,1)</f>
        <v>42101.633703703701</v>
      </c>
      <c r="T2354" s="14">
        <f t="shared" si="36"/>
        <v>42161.633703703701</v>
      </c>
    </row>
    <row r="2355" spans="1:20" ht="43.5" x14ac:dyDescent="0.35">
      <c r="A2355">
        <v>2353</v>
      </c>
      <c r="B2355" s="1" t="s">
        <v>2354</v>
      </c>
      <c r="C2355" s="1" t="s">
        <v>6463</v>
      </c>
      <c r="D2355" s="6">
        <v>1000</v>
      </c>
      <c r="E2355" s="6">
        <v>0</v>
      </c>
      <c r="F2355" t="s">
        <v>8220</v>
      </c>
      <c r="G2355" t="s">
        <v>8224</v>
      </c>
      <c r="H2355" t="s">
        <v>8246</v>
      </c>
      <c r="I2355">
        <v>1429632822</v>
      </c>
      <c r="J2355">
        <v>1428596022</v>
      </c>
      <c r="K2355" t="b">
        <v>0</v>
      </c>
      <c r="L2355">
        <v>0</v>
      </c>
      <c r="M2355" t="b">
        <v>0</v>
      </c>
      <c r="N2355" t="s">
        <v>8272</v>
      </c>
      <c r="O2355" s="16">
        <f>Table1[[#This Row],[pledged]]/Table1[[#This Row],[goal]]*100</f>
        <v>0</v>
      </c>
      <c r="P2355" s="6">
        <f>IFERROR(Table1[[#This Row],[pledged]]/Table1[[#This Row],[backers_count]],0)</f>
        <v>0</v>
      </c>
      <c r="Q2355" t="str">
        <f>LEFT(Table1[[#This Row],[Category and Sub-Category]],FIND("/",Table1[[#This Row],[Category and Sub-Category]])-1)</f>
        <v>technology</v>
      </c>
      <c r="R2355" t="str">
        <f>RIGHT(Table1[[#This Row],[Category and Sub-Category]],LEN(Table1[[#This Row],[Category and Sub-Category]])-FIND("/",Table1[[#This Row],[Category and Sub-Category]]))</f>
        <v>web</v>
      </c>
      <c r="S2355" s="14">
        <f>(((Table1[[#This Row],[launched_at]]/60)/60)/24)+DATE(1970,1,1)</f>
        <v>42103.676180555558</v>
      </c>
      <c r="T2355" s="14">
        <f t="shared" si="36"/>
        <v>42115.676180555558</v>
      </c>
    </row>
    <row r="2356" spans="1:20" ht="43.5" x14ac:dyDescent="0.35">
      <c r="A2356">
        <v>2354</v>
      </c>
      <c r="B2356" s="1" t="s">
        <v>2355</v>
      </c>
      <c r="C2356" s="1" t="s">
        <v>6464</v>
      </c>
      <c r="D2356" s="6">
        <v>35000</v>
      </c>
      <c r="E2356" s="6">
        <v>25</v>
      </c>
      <c r="F2356" t="s">
        <v>8220</v>
      </c>
      <c r="G2356" t="s">
        <v>8224</v>
      </c>
      <c r="H2356" t="s">
        <v>8246</v>
      </c>
      <c r="I2356">
        <v>1420910460</v>
      </c>
      <c r="J2356">
        <v>1415726460</v>
      </c>
      <c r="K2356" t="b">
        <v>0</v>
      </c>
      <c r="L2356">
        <v>1</v>
      </c>
      <c r="M2356" t="b">
        <v>0</v>
      </c>
      <c r="N2356" t="s">
        <v>8272</v>
      </c>
      <c r="O2356" s="16">
        <f>Table1[[#This Row],[pledged]]/Table1[[#This Row],[goal]]*100</f>
        <v>7.1428571428571425E-2</v>
      </c>
      <c r="P2356" s="6">
        <f>IFERROR(Table1[[#This Row],[pledged]]/Table1[[#This Row],[backers_count]],0)</f>
        <v>25</v>
      </c>
      <c r="Q2356" t="str">
        <f>LEFT(Table1[[#This Row],[Category and Sub-Category]],FIND("/",Table1[[#This Row],[Category and Sub-Category]])-1)</f>
        <v>technology</v>
      </c>
      <c r="R2356" t="str">
        <f>RIGHT(Table1[[#This Row],[Category and Sub-Category]],LEN(Table1[[#This Row],[Category and Sub-Category]])-FIND("/",Table1[[#This Row],[Category and Sub-Category]]))</f>
        <v>web</v>
      </c>
      <c r="S2356" s="14">
        <f>(((Table1[[#This Row],[launched_at]]/60)/60)/24)+DATE(1970,1,1)</f>
        <v>41954.722916666666</v>
      </c>
      <c r="T2356" s="14">
        <f t="shared" si="36"/>
        <v>42014.722916666666</v>
      </c>
    </row>
    <row r="2357" spans="1:20" ht="43.5" x14ac:dyDescent="0.35">
      <c r="A2357">
        <v>2355</v>
      </c>
      <c r="B2357" s="1" t="s">
        <v>2356</v>
      </c>
      <c r="C2357" s="1" t="s">
        <v>6465</v>
      </c>
      <c r="D2357" s="6">
        <v>8000</v>
      </c>
      <c r="E2357" s="6">
        <v>55</v>
      </c>
      <c r="F2357" t="s">
        <v>8220</v>
      </c>
      <c r="G2357" t="s">
        <v>8226</v>
      </c>
      <c r="H2357" t="s">
        <v>8248</v>
      </c>
      <c r="I2357">
        <v>1430604136</v>
      </c>
      <c r="J2357">
        <v>1428012136</v>
      </c>
      <c r="K2357" t="b">
        <v>0</v>
      </c>
      <c r="L2357">
        <v>2</v>
      </c>
      <c r="M2357" t="b">
        <v>0</v>
      </c>
      <c r="N2357" t="s">
        <v>8272</v>
      </c>
      <c r="O2357" s="16">
        <f>Table1[[#This Row],[pledged]]/Table1[[#This Row],[goal]]*100</f>
        <v>0.6875</v>
      </c>
      <c r="P2357" s="6">
        <f>IFERROR(Table1[[#This Row],[pledged]]/Table1[[#This Row],[backers_count]],0)</f>
        <v>27.5</v>
      </c>
      <c r="Q2357" t="str">
        <f>LEFT(Table1[[#This Row],[Category and Sub-Category]],FIND("/",Table1[[#This Row],[Category and Sub-Category]])-1)</f>
        <v>technology</v>
      </c>
      <c r="R2357" t="str">
        <f>RIGHT(Table1[[#This Row],[Category and Sub-Category]],LEN(Table1[[#This Row],[Category and Sub-Category]])-FIND("/",Table1[[#This Row],[Category and Sub-Category]]))</f>
        <v>web</v>
      </c>
      <c r="S2357" s="14">
        <f>(((Table1[[#This Row],[launched_at]]/60)/60)/24)+DATE(1970,1,1)</f>
        <v>42096.918240740735</v>
      </c>
      <c r="T2357" s="14">
        <f t="shared" si="36"/>
        <v>42126.918240740735</v>
      </c>
    </row>
    <row r="2358" spans="1:20" ht="29" x14ac:dyDescent="0.35">
      <c r="A2358">
        <v>2356</v>
      </c>
      <c r="B2358" s="1" t="s">
        <v>2357</v>
      </c>
      <c r="C2358" s="1" t="s">
        <v>6466</v>
      </c>
      <c r="D2358" s="6">
        <v>10000</v>
      </c>
      <c r="E2358" s="6">
        <v>0</v>
      </c>
      <c r="F2358" t="s">
        <v>8220</v>
      </c>
      <c r="G2358" t="s">
        <v>8233</v>
      </c>
      <c r="H2358" t="s">
        <v>8249</v>
      </c>
      <c r="I2358">
        <v>1433530104</v>
      </c>
      <c r="J2358">
        <v>1430938104</v>
      </c>
      <c r="K2358" t="b">
        <v>0</v>
      </c>
      <c r="L2358">
        <v>0</v>
      </c>
      <c r="M2358" t="b">
        <v>0</v>
      </c>
      <c r="N2358" t="s">
        <v>8272</v>
      </c>
      <c r="O2358" s="16">
        <f>Table1[[#This Row],[pledged]]/Table1[[#This Row],[goal]]*100</f>
        <v>0</v>
      </c>
      <c r="P2358" s="6">
        <f>IFERROR(Table1[[#This Row],[pledged]]/Table1[[#This Row],[backers_count]],0)</f>
        <v>0</v>
      </c>
      <c r="Q2358" t="str">
        <f>LEFT(Table1[[#This Row],[Category and Sub-Category]],FIND("/",Table1[[#This Row],[Category and Sub-Category]])-1)</f>
        <v>technology</v>
      </c>
      <c r="R2358" t="str">
        <f>RIGHT(Table1[[#This Row],[Category and Sub-Category]],LEN(Table1[[#This Row],[Category and Sub-Category]])-FIND("/",Table1[[#This Row],[Category and Sub-Category]]))</f>
        <v>web</v>
      </c>
      <c r="S2358" s="14">
        <f>(((Table1[[#This Row],[launched_at]]/60)/60)/24)+DATE(1970,1,1)</f>
        <v>42130.78361111111</v>
      </c>
      <c r="T2358" s="14">
        <f t="shared" si="36"/>
        <v>42160.78361111111</v>
      </c>
    </row>
    <row r="2359" spans="1:20" ht="43.5" x14ac:dyDescent="0.35">
      <c r="A2359">
        <v>2357</v>
      </c>
      <c r="B2359" s="1" t="s">
        <v>2358</v>
      </c>
      <c r="C2359" s="1" t="s">
        <v>6467</v>
      </c>
      <c r="D2359" s="6">
        <v>27000</v>
      </c>
      <c r="E2359" s="6">
        <v>0</v>
      </c>
      <c r="F2359" t="s">
        <v>8220</v>
      </c>
      <c r="G2359" t="s">
        <v>8225</v>
      </c>
      <c r="H2359" t="s">
        <v>8247</v>
      </c>
      <c r="I2359">
        <v>1445093578</v>
      </c>
      <c r="J2359">
        <v>1442501578</v>
      </c>
      <c r="K2359" t="b">
        <v>0</v>
      </c>
      <c r="L2359">
        <v>0</v>
      </c>
      <c r="M2359" t="b">
        <v>0</v>
      </c>
      <c r="N2359" t="s">
        <v>8272</v>
      </c>
      <c r="O2359" s="16">
        <f>Table1[[#This Row],[pledged]]/Table1[[#This Row],[goal]]*100</f>
        <v>0</v>
      </c>
      <c r="P2359" s="6">
        <f>IFERROR(Table1[[#This Row],[pledged]]/Table1[[#This Row],[backers_count]],0)</f>
        <v>0</v>
      </c>
      <c r="Q2359" t="str">
        <f>LEFT(Table1[[#This Row],[Category and Sub-Category]],FIND("/",Table1[[#This Row],[Category and Sub-Category]])-1)</f>
        <v>technology</v>
      </c>
      <c r="R2359" t="str">
        <f>RIGHT(Table1[[#This Row],[Category and Sub-Category]],LEN(Table1[[#This Row],[Category and Sub-Category]])-FIND("/",Table1[[#This Row],[Category and Sub-Category]]))</f>
        <v>web</v>
      </c>
      <c r="S2359" s="14">
        <f>(((Table1[[#This Row],[launched_at]]/60)/60)/24)+DATE(1970,1,1)</f>
        <v>42264.620115740734</v>
      </c>
      <c r="T2359" s="14">
        <f t="shared" si="36"/>
        <v>42294.620115740734</v>
      </c>
    </row>
    <row r="2360" spans="1:20" ht="43.5" x14ac:dyDescent="0.35">
      <c r="A2360">
        <v>2358</v>
      </c>
      <c r="B2360" s="1" t="s">
        <v>2359</v>
      </c>
      <c r="C2360" s="1" t="s">
        <v>6468</v>
      </c>
      <c r="D2360" s="6">
        <v>1500</v>
      </c>
      <c r="E2360" s="6">
        <v>0</v>
      </c>
      <c r="F2360" t="s">
        <v>8220</v>
      </c>
      <c r="G2360" t="s">
        <v>8225</v>
      </c>
      <c r="H2360" t="s">
        <v>8247</v>
      </c>
      <c r="I2360">
        <v>1422664740</v>
      </c>
      <c r="J2360">
        <v>1417818036</v>
      </c>
      <c r="K2360" t="b">
        <v>0</v>
      </c>
      <c r="L2360">
        <v>0</v>
      </c>
      <c r="M2360" t="b">
        <v>0</v>
      </c>
      <c r="N2360" t="s">
        <v>8272</v>
      </c>
      <c r="O2360" s="16">
        <f>Table1[[#This Row],[pledged]]/Table1[[#This Row],[goal]]*100</f>
        <v>0</v>
      </c>
      <c r="P2360" s="6">
        <f>IFERROR(Table1[[#This Row],[pledged]]/Table1[[#This Row],[backers_count]],0)</f>
        <v>0</v>
      </c>
      <c r="Q2360" t="str">
        <f>LEFT(Table1[[#This Row],[Category and Sub-Category]],FIND("/",Table1[[#This Row],[Category and Sub-Category]])-1)</f>
        <v>technology</v>
      </c>
      <c r="R2360" t="str">
        <f>RIGHT(Table1[[#This Row],[Category and Sub-Category]],LEN(Table1[[#This Row],[Category and Sub-Category]])-FIND("/",Table1[[#This Row],[Category and Sub-Category]]))</f>
        <v>web</v>
      </c>
      <c r="S2360" s="14">
        <f>(((Table1[[#This Row],[launched_at]]/60)/60)/24)+DATE(1970,1,1)</f>
        <v>41978.930972222224</v>
      </c>
      <c r="T2360" s="14">
        <f t="shared" si="36"/>
        <v>42035.027083333334</v>
      </c>
    </row>
    <row r="2361" spans="1:20" ht="43.5" x14ac:dyDescent="0.35">
      <c r="A2361">
        <v>2359</v>
      </c>
      <c r="B2361" s="1" t="s">
        <v>2360</v>
      </c>
      <c r="C2361" s="1" t="s">
        <v>6469</v>
      </c>
      <c r="D2361" s="6">
        <v>7500</v>
      </c>
      <c r="E2361" s="6">
        <v>1101</v>
      </c>
      <c r="F2361" t="s">
        <v>8220</v>
      </c>
      <c r="G2361" t="s">
        <v>8224</v>
      </c>
      <c r="H2361" t="s">
        <v>8246</v>
      </c>
      <c r="I2361">
        <v>1438616124</v>
      </c>
      <c r="J2361">
        <v>1433432124</v>
      </c>
      <c r="K2361" t="b">
        <v>0</v>
      </c>
      <c r="L2361">
        <v>3</v>
      </c>
      <c r="M2361" t="b">
        <v>0</v>
      </c>
      <c r="N2361" t="s">
        <v>8272</v>
      </c>
      <c r="O2361" s="16">
        <f>Table1[[#This Row],[pledged]]/Table1[[#This Row],[goal]]*100</f>
        <v>14.680000000000001</v>
      </c>
      <c r="P2361" s="6">
        <f>IFERROR(Table1[[#This Row],[pledged]]/Table1[[#This Row],[backers_count]],0)</f>
        <v>367</v>
      </c>
      <c r="Q2361" t="str">
        <f>LEFT(Table1[[#This Row],[Category and Sub-Category]],FIND("/",Table1[[#This Row],[Category and Sub-Category]])-1)</f>
        <v>technology</v>
      </c>
      <c r="R2361" t="str">
        <f>RIGHT(Table1[[#This Row],[Category and Sub-Category]],LEN(Table1[[#This Row],[Category and Sub-Category]])-FIND("/",Table1[[#This Row],[Category and Sub-Category]]))</f>
        <v>web</v>
      </c>
      <c r="S2361" s="14">
        <f>(((Table1[[#This Row],[launched_at]]/60)/60)/24)+DATE(1970,1,1)</f>
        <v>42159.649583333332</v>
      </c>
      <c r="T2361" s="14">
        <f t="shared" si="36"/>
        <v>42219.649583333332</v>
      </c>
    </row>
    <row r="2362" spans="1:20" ht="43.5" x14ac:dyDescent="0.35">
      <c r="A2362">
        <v>2360</v>
      </c>
      <c r="B2362" s="1" t="s">
        <v>2361</v>
      </c>
      <c r="C2362" s="1" t="s">
        <v>6470</v>
      </c>
      <c r="D2362" s="6">
        <v>5000</v>
      </c>
      <c r="E2362" s="6">
        <v>2</v>
      </c>
      <c r="F2362" t="s">
        <v>8220</v>
      </c>
      <c r="G2362" t="s">
        <v>8229</v>
      </c>
      <c r="H2362" t="s">
        <v>8251</v>
      </c>
      <c r="I2362">
        <v>1454864280</v>
      </c>
      <c r="J2362">
        <v>1452272280</v>
      </c>
      <c r="K2362" t="b">
        <v>0</v>
      </c>
      <c r="L2362">
        <v>1</v>
      </c>
      <c r="M2362" t="b">
        <v>0</v>
      </c>
      <c r="N2362" t="s">
        <v>8272</v>
      </c>
      <c r="O2362" s="16">
        <f>Table1[[#This Row],[pledged]]/Table1[[#This Row],[goal]]*100</f>
        <v>0.04</v>
      </c>
      <c r="P2362" s="6">
        <f>IFERROR(Table1[[#This Row],[pledged]]/Table1[[#This Row],[backers_count]],0)</f>
        <v>2</v>
      </c>
      <c r="Q2362" t="str">
        <f>LEFT(Table1[[#This Row],[Category and Sub-Category]],FIND("/",Table1[[#This Row],[Category and Sub-Category]])-1)</f>
        <v>technology</v>
      </c>
      <c r="R2362" t="str">
        <f>RIGHT(Table1[[#This Row],[Category and Sub-Category]],LEN(Table1[[#This Row],[Category and Sub-Category]])-FIND("/",Table1[[#This Row],[Category and Sub-Category]]))</f>
        <v>web</v>
      </c>
      <c r="S2362" s="14">
        <f>(((Table1[[#This Row],[launched_at]]/60)/60)/24)+DATE(1970,1,1)</f>
        <v>42377.70694444445</v>
      </c>
      <c r="T2362" s="14">
        <f t="shared" si="36"/>
        <v>42407.70694444445</v>
      </c>
    </row>
    <row r="2363" spans="1:20" ht="58" x14ac:dyDescent="0.35">
      <c r="A2363">
        <v>2361</v>
      </c>
      <c r="B2363" s="1" t="s">
        <v>2362</v>
      </c>
      <c r="C2363" s="1" t="s">
        <v>6471</v>
      </c>
      <c r="D2363" s="6">
        <v>200</v>
      </c>
      <c r="E2363" s="6">
        <v>0</v>
      </c>
      <c r="F2363" t="s">
        <v>8220</v>
      </c>
      <c r="G2363" t="s">
        <v>8229</v>
      </c>
      <c r="H2363" t="s">
        <v>8251</v>
      </c>
      <c r="I2363">
        <v>1462053600</v>
      </c>
      <c r="J2363">
        <v>1459975008</v>
      </c>
      <c r="K2363" t="b">
        <v>0</v>
      </c>
      <c r="L2363">
        <v>0</v>
      </c>
      <c r="M2363" t="b">
        <v>0</v>
      </c>
      <c r="N2363" t="s">
        <v>8272</v>
      </c>
      <c r="O2363" s="16">
        <f>Table1[[#This Row],[pledged]]/Table1[[#This Row],[goal]]*100</f>
        <v>0</v>
      </c>
      <c r="P2363" s="6">
        <f>IFERROR(Table1[[#This Row],[pledged]]/Table1[[#This Row],[backers_count]],0)</f>
        <v>0</v>
      </c>
      <c r="Q2363" t="str">
        <f>LEFT(Table1[[#This Row],[Category and Sub-Category]],FIND("/",Table1[[#This Row],[Category and Sub-Category]])-1)</f>
        <v>technology</v>
      </c>
      <c r="R2363" t="str">
        <f>RIGHT(Table1[[#This Row],[Category and Sub-Category]],LEN(Table1[[#This Row],[Category and Sub-Category]])-FIND("/",Table1[[#This Row],[Category and Sub-Category]]))</f>
        <v>web</v>
      </c>
      <c r="S2363" s="14">
        <f>(((Table1[[#This Row],[launched_at]]/60)/60)/24)+DATE(1970,1,1)</f>
        <v>42466.858888888892</v>
      </c>
      <c r="T2363" s="14">
        <f t="shared" si="36"/>
        <v>42490.916666666672</v>
      </c>
    </row>
    <row r="2364" spans="1:20" ht="43.5" x14ac:dyDescent="0.35">
      <c r="A2364">
        <v>2362</v>
      </c>
      <c r="B2364" s="1" t="s">
        <v>2363</v>
      </c>
      <c r="C2364" s="1" t="s">
        <v>6472</v>
      </c>
      <c r="D2364" s="6">
        <v>420</v>
      </c>
      <c r="E2364" s="6">
        <v>120</v>
      </c>
      <c r="F2364" t="s">
        <v>8220</v>
      </c>
      <c r="G2364" t="s">
        <v>8224</v>
      </c>
      <c r="H2364" t="s">
        <v>8246</v>
      </c>
      <c r="I2364">
        <v>1418315470</v>
      </c>
      <c r="J2364">
        <v>1415723470</v>
      </c>
      <c r="K2364" t="b">
        <v>0</v>
      </c>
      <c r="L2364">
        <v>2</v>
      </c>
      <c r="M2364" t="b">
        <v>0</v>
      </c>
      <c r="N2364" t="s">
        <v>8272</v>
      </c>
      <c r="O2364" s="16">
        <f>Table1[[#This Row],[pledged]]/Table1[[#This Row],[goal]]*100</f>
        <v>28.571428571428569</v>
      </c>
      <c r="P2364" s="6">
        <f>IFERROR(Table1[[#This Row],[pledged]]/Table1[[#This Row],[backers_count]],0)</f>
        <v>60</v>
      </c>
      <c r="Q2364" t="str">
        <f>LEFT(Table1[[#This Row],[Category and Sub-Category]],FIND("/",Table1[[#This Row],[Category and Sub-Category]])-1)</f>
        <v>technology</v>
      </c>
      <c r="R2364" t="str">
        <f>RIGHT(Table1[[#This Row],[Category and Sub-Category]],LEN(Table1[[#This Row],[Category and Sub-Category]])-FIND("/",Table1[[#This Row],[Category and Sub-Category]]))</f>
        <v>web</v>
      </c>
      <c r="S2364" s="14">
        <f>(((Table1[[#This Row],[launched_at]]/60)/60)/24)+DATE(1970,1,1)</f>
        <v>41954.688310185185</v>
      </c>
      <c r="T2364" s="14">
        <f t="shared" si="36"/>
        <v>41984.688310185185</v>
      </c>
    </row>
    <row r="2365" spans="1:20" ht="58" x14ac:dyDescent="0.35">
      <c r="A2365">
        <v>2363</v>
      </c>
      <c r="B2365" s="1" t="s">
        <v>2364</v>
      </c>
      <c r="C2365" s="1" t="s">
        <v>6473</v>
      </c>
      <c r="D2365" s="6">
        <v>175000</v>
      </c>
      <c r="E2365" s="6">
        <v>0</v>
      </c>
      <c r="F2365" t="s">
        <v>8220</v>
      </c>
      <c r="G2365" t="s">
        <v>8224</v>
      </c>
      <c r="H2365" t="s">
        <v>8246</v>
      </c>
      <c r="I2365">
        <v>1451348200</v>
      </c>
      <c r="J2365">
        <v>1447460200</v>
      </c>
      <c r="K2365" t="b">
        <v>0</v>
      </c>
      <c r="L2365">
        <v>0</v>
      </c>
      <c r="M2365" t="b">
        <v>0</v>
      </c>
      <c r="N2365" t="s">
        <v>8272</v>
      </c>
      <c r="O2365" s="16">
        <f>Table1[[#This Row],[pledged]]/Table1[[#This Row],[goal]]*100</f>
        <v>0</v>
      </c>
      <c r="P2365" s="6">
        <f>IFERROR(Table1[[#This Row],[pledged]]/Table1[[#This Row],[backers_count]],0)</f>
        <v>0</v>
      </c>
      <c r="Q2365" t="str">
        <f>LEFT(Table1[[#This Row],[Category and Sub-Category]],FIND("/",Table1[[#This Row],[Category and Sub-Category]])-1)</f>
        <v>technology</v>
      </c>
      <c r="R2365" t="str">
        <f>RIGHT(Table1[[#This Row],[Category and Sub-Category]],LEN(Table1[[#This Row],[Category and Sub-Category]])-FIND("/",Table1[[#This Row],[Category and Sub-Category]]))</f>
        <v>web</v>
      </c>
      <c r="S2365" s="14">
        <f>(((Table1[[#This Row],[launched_at]]/60)/60)/24)+DATE(1970,1,1)</f>
        <v>42322.011574074073</v>
      </c>
      <c r="T2365" s="14">
        <f t="shared" si="36"/>
        <v>42367.011574074073</v>
      </c>
    </row>
    <row r="2366" spans="1:20" ht="29" x14ac:dyDescent="0.35">
      <c r="A2366">
        <v>2364</v>
      </c>
      <c r="B2366" s="1" t="s">
        <v>2365</v>
      </c>
      <c r="C2366" s="1" t="s">
        <v>6474</v>
      </c>
      <c r="D2366" s="6">
        <v>128</v>
      </c>
      <c r="E2366" s="6">
        <v>0</v>
      </c>
      <c r="F2366" t="s">
        <v>8220</v>
      </c>
      <c r="G2366" t="s">
        <v>8224</v>
      </c>
      <c r="H2366" t="s">
        <v>8246</v>
      </c>
      <c r="I2366">
        <v>1445898356</v>
      </c>
      <c r="J2366">
        <v>1441146356</v>
      </c>
      <c r="K2366" t="b">
        <v>0</v>
      </c>
      <c r="L2366">
        <v>0</v>
      </c>
      <c r="M2366" t="b">
        <v>0</v>
      </c>
      <c r="N2366" t="s">
        <v>8272</v>
      </c>
      <c r="O2366" s="16">
        <f>Table1[[#This Row],[pledged]]/Table1[[#This Row],[goal]]*100</f>
        <v>0</v>
      </c>
      <c r="P2366" s="6">
        <f>IFERROR(Table1[[#This Row],[pledged]]/Table1[[#This Row],[backers_count]],0)</f>
        <v>0</v>
      </c>
      <c r="Q2366" t="str">
        <f>LEFT(Table1[[#This Row],[Category and Sub-Category]],FIND("/",Table1[[#This Row],[Category and Sub-Category]])-1)</f>
        <v>technology</v>
      </c>
      <c r="R2366" t="str">
        <f>RIGHT(Table1[[#This Row],[Category and Sub-Category]],LEN(Table1[[#This Row],[Category and Sub-Category]])-FIND("/",Table1[[#This Row],[Category and Sub-Category]]))</f>
        <v>web</v>
      </c>
      <c r="S2366" s="14">
        <f>(((Table1[[#This Row],[launched_at]]/60)/60)/24)+DATE(1970,1,1)</f>
        <v>42248.934675925921</v>
      </c>
      <c r="T2366" s="14">
        <f t="shared" si="36"/>
        <v>42303.934675925921</v>
      </c>
    </row>
    <row r="2367" spans="1:20" ht="43.5" x14ac:dyDescent="0.35">
      <c r="A2367">
        <v>2365</v>
      </c>
      <c r="B2367" s="1" t="s">
        <v>2366</v>
      </c>
      <c r="C2367" s="1" t="s">
        <v>6475</v>
      </c>
      <c r="D2367" s="6">
        <v>1000</v>
      </c>
      <c r="E2367" s="6">
        <v>0</v>
      </c>
      <c r="F2367" t="s">
        <v>8220</v>
      </c>
      <c r="G2367" t="s">
        <v>8237</v>
      </c>
      <c r="H2367" t="s">
        <v>8249</v>
      </c>
      <c r="I2367">
        <v>1453071600</v>
      </c>
      <c r="J2367">
        <v>1449596425</v>
      </c>
      <c r="K2367" t="b">
        <v>0</v>
      </c>
      <c r="L2367">
        <v>0</v>
      </c>
      <c r="M2367" t="b">
        <v>0</v>
      </c>
      <c r="N2367" t="s">
        <v>8272</v>
      </c>
      <c r="O2367" s="16">
        <f>Table1[[#This Row],[pledged]]/Table1[[#This Row],[goal]]*100</f>
        <v>0</v>
      </c>
      <c r="P2367" s="6">
        <f>IFERROR(Table1[[#This Row],[pledged]]/Table1[[#This Row],[backers_count]],0)</f>
        <v>0</v>
      </c>
      <c r="Q2367" t="str">
        <f>LEFT(Table1[[#This Row],[Category and Sub-Category]],FIND("/",Table1[[#This Row],[Category and Sub-Category]])-1)</f>
        <v>technology</v>
      </c>
      <c r="R2367" t="str">
        <f>RIGHT(Table1[[#This Row],[Category and Sub-Category]],LEN(Table1[[#This Row],[Category and Sub-Category]])-FIND("/",Table1[[#This Row],[Category and Sub-Category]]))</f>
        <v>web</v>
      </c>
      <c r="S2367" s="14">
        <f>(((Table1[[#This Row],[launched_at]]/60)/60)/24)+DATE(1970,1,1)</f>
        <v>42346.736400462964</v>
      </c>
      <c r="T2367" s="14">
        <f t="shared" si="36"/>
        <v>42386.958333333328</v>
      </c>
    </row>
    <row r="2368" spans="1:20" ht="43.5" x14ac:dyDescent="0.35">
      <c r="A2368">
        <v>2366</v>
      </c>
      <c r="B2368" s="1" t="s">
        <v>2367</v>
      </c>
      <c r="C2368" s="1" t="s">
        <v>6476</v>
      </c>
      <c r="D2368" s="6">
        <v>25000</v>
      </c>
      <c r="E2368" s="6">
        <v>2630</v>
      </c>
      <c r="F2368" t="s">
        <v>8220</v>
      </c>
      <c r="G2368" t="s">
        <v>8225</v>
      </c>
      <c r="H2368" t="s">
        <v>8247</v>
      </c>
      <c r="I2368">
        <v>1445431533</v>
      </c>
      <c r="J2368">
        <v>1442839533</v>
      </c>
      <c r="K2368" t="b">
        <v>0</v>
      </c>
      <c r="L2368">
        <v>27</v>
      </c>
      <c r="M2368" t="b">
        <v>0</v>
      </c>
      <c r="N2368" t="s">
        <v>8272</v>
      </c>
      <c r="O2368" s="16">
        <f>Table1[[#This Row],[pledged]]/Table1[[#This Row],[goal]]*100</f>
        <v>10.52</v>
      </c>
      <c r="P2368" s="6">
        <f>IFERROR(Table1[[#This Row],[pledged]]/Table1[[#This Row],[backers_count]],0)</f>
        <v>97.407407407407405</v>
      </c>
      <c r="Q2368" t="str">
        <f>LEFT(Table1[[#This Row],[Category and Sub-Category]],FIND("/",Table1[[#This Row],[Category and Sub-Category]])-1)</f>
        <v>technology</v>
      </c>
      <c r="R2368" t="str">
        <f>RIGHT(Table1[[#This Row],[Category and Sub-Category]],LEN(Table1[[#This Row],[Category and Sub-Category]])-FIND("/",Table1[[#This Row],[Category and Sub-Category]]))</f>
        <v>web</v>
      </c>
      <c r="S2368" s="14">
        <f>(((Table1[[#This Row],[launched_at]]/60)/60)/24)+DATE(1970,1,1)</f>
        <v>42268.531631944439</v>
      </c>
      <c r="T2368" s="14">
        <f t="shared" si="36"/>
        <v>42298.531631944439</v>
      </c>
    </row>
    <row r="2369" spans="1:20" ht="43.5" x14ac:dyDescent="0.35">
      <c r="A2369">
        <v>2367</v>
      </c>
      <c r="B2369" s="1" t="s">
        <v>2368</v>
      </c>
      <c r="C2369" s="1" t="s">
        <v>6477</v>
      </c>
      <c r="D2369" s="6">
        <v>50000</v>
      </c>
      <c r="E2369" s="6">
        <v>670</v>
      </c>
      <c r="F2369" t="s">
        <v>8220</v>
      </c>
      <c r="G2369" t="s">
        <v>8224</v>
      </c>
      <c r="H2369" t="s">
        <v>8246</v>
      </c>
      <c r="I2369">
        <v>1461622616</v>
      </c>
      <c r="J2369">
        <v>1456442216</v>
      </c>
      <c r="K2369" t="b">
        <v>0</v>
      </c>
      <c r="L2369">
        <v>14</v>
      </c>
      <c r="M2369" t="b">
        <v>0</v>
      </c>
      <c r="N2369" t="s">
        <v>8272</v>
      </c>
      <c r="O2369" s="16">
        <f>Table1[[#This Row],[pledged]]/Table1[[#This Row],[goal]]*100</f>
        <v>1.34</v>
      </c>
      <c r="P2369" s="6">
        <f>IFERROR(Table1[[#This Row],[pledged]]/Table1[[#This Row],[backers_count]],0)</f>
        <v>47.857142857142854</v>
      </c>
      <c r="Q2369" t="str">
        <f>LEFT(Table1[[#This Row],[Category and Sub-Category]],FIND("/",Table1[[#This Row],[Category and Sub-Category]])-1)</f>
        <v>technology</v>
      </c>
      <c r="R2369" t="str">
        <f>RIGHT(Table1[[#This Row],[Category and Sub-Category]],LEN(Table1[[#This Row],[Category and Sub-Category]])-FIND("/",Table1[[#This Row],[Category and Sub-Category]]))</f>
        <v>web</v>
      </c>
      <c r="S2369" s="14">
        <f>(((Table1[[#This Row],[launched_at]]/60)/60)/24)+DATE(1970,1,1)</f>
        <v>42425.970092592594</v>
      </c>
      <c r="T2369" s="14">
        <f t="shared" si="36"/>
        <v>42485.928425925929</v>
      </c>
    </row>
    <row r="2370" spans="1:20" ht="43.5" x14ac:dyDescent="0.35">
      <c r="A2370">
        <v>2368</v>
      </c>
      <c r="B2370" s="1" t="s">
        <v>2369</v>
      </c>
      <c r="C2370" s="1" t="s">
        <v>6478</v>
      </c>
      <c r="D2370" s="6">
        <v>40000</v>
      </c>
      <c r="E2370" s="6">
        <v>100</v>
      </c>
      <c r="F2370" t="s">
        <v>8220</v>
      </c>
      <c r="G2370" t="s">
        <v>8224</v>
      </c>
      <c r="H2370" t="s">
        <v>8246</v>
      </c>
      <c r="I2370">
        <v>1429028365</v>
      </c>
      <c r="J2370">
        <v>1425143965</v>
      </c>
      <c r="K2370" t="b">
        <v>0</v>
      </c>
      <c r="L2370">
        <v>2</v>
      </c>
      <c r="M2370" t="b">
        <v>0</v>
      </c>
      <c r="N2370" t="s">
        <v>8272</v>
      </c>
      <c r="O2370" s="16">
        <f>Table1[[#This Row],[pledged]]/Table1[[#This Row],[goal]]*100</f>
        <v>0.25</v>
      </c>
      <c r="P2370" s="6">
        <f>IFERROR(Table1[[#This Row],[pledged]]/Table1[[#This Row],[backers_count]],0)</f>
        <v>50</v>
      </c>
      <c r="Q2370" t="str">
        <f>LEFT(Table1[[#This Row],[Category and Sub-Category]],FIND("/",Table1[[#This Row],[Category and Sub-Category]])-1)</f>
        <v>technology</v>
      </c>
      <c r="R2370" t="str">
        <f>RIGHT(Table1[[#This Row],[Category and Sub-Category]],LEN(Table1[[#This Row],[Category and Sub-Category]])-FIND("/",Table1[[#This Row],[Category and Sub-Category]]))</f>
        <v>web</v>
      </c>
      <c r="S2370" s="14">
        <f>(((Table1[[#This Row],[launched_at]]/60)/60)/24)+DATE(1970,1,1)</f>
        <v>42063.721817129626</v>
      </c>
      <c r="T2370" s="14">
        <f t="shared" ref="T2370:T2433" si="37">(((I2370/60)/60)/24)+DATE(1970,1,1)</f>
        <v>42108.680150462969</v>
      </c>
    </row>
    <row r="2371" spans="1:20" ht="43.5" x14ac:dyDescent="0.35">
      <c r="A2371">
        <v>2369</v>
      </c>
      <c r="B2371" s="1" t="s">
        <v>2370</v>
      </c>
      <c r="C2371" s="1" t="s">
        <v>6479</v>
      </c>
      <c r="D2371" s="6">
        <v>25000</v>
      </c>
      <c r="E2371" s="6">
        <v>0</v>
      </c>
      <c r="F2371" t="s">
        <v>8220</v>
      </c>
      <c r="G2371" t="s">
        <v>8224</v>
      </c>
      <c r="H2371" t="s">
        <v>8246</v>
      </c>
      <c r="I2371">
        <v>1455132611</v>
      </c>
      <c r="J2371">
        <v>1452540611</v>
      </c>
      <c r="K2371" t="b">
        <v>0</v>
      </c>
      <c r="L2371">
        <v>0</v>
      </c>
      <c r="M2371" t="b">
        <v>0</v>
      </c>
      <c r="N2371" t="s">
        <v>8272</v>
      </c>
      <c r="O2371" s="16">
        <f>Table1[[#This Row],[pledged]]/Table1[[#This Row],[goal]]*100</f>
        <v>0</v>
      </c>
      <c r="P2371" s="6">
        <f>IFERROR(Table1[[#This Row],[pledged]]/Table1[[#This Row],[backers_count]],0)</f>
        <v>0</v>
      </c>
      <c r="Q2371" t="str">
        <f>LEFT(Table1[[#This Row],[Category and Sub-Category]],FIND("/",Table1[[#This Row],[Category and Sub-Category]])-1)</f>
        <v>technology</v>
      </c>
      <c r="R2371" t="str">
        <f>RIGHT(Table1[[#This Row],[Category and Sub-Category]],LEN(Table1[[#This Row],[Category and Sub-Category]])-FIND("/",Table1[[#This Row],[Category and Sub-Category]]))</f>
        <v>web</v>
      </c>
      <c r="S2371" s="14">
        <f>(((Table1[[#This Row],[launched_at]]/60)/60)/24)+DATE(1970,1,1)</f>
        <v>42380.812627314815</v>
      </c>
      <c r="T2371" s="14">
        <f t="shared" si="37"/>
        <v>42410.812627314815</v>
      </c>
    </row>
    <row r="2372" spans="1:20" ht="43.5" x14ac:dyDescent="0.35">
      <c r="A2372">
        <v>2370</v>
      </c>
      <c r="B2372" s="1" t="s">
        <v>2371</v>
      </c>
      <c r="C2372" s="1" t="s">
        <v>6480</v>
      </c>
      <c r="D2372" s="6">
        <v>25000</v>
      </c>
      <c r="E2372" s="6">
        <v>82</v>
      </c>
      <c r="F2372" t="s">
        <v>8220</v>
      </c>
      <c r="G2372" t="s">
        <v>8224</v>
      </c>
      <c r="H2372" t="s">
        <v>8246</v>
      </c>
      <c r="I2372">
        <v>1418877141</v>
      </c>
      <c r="J2372">
        <v>1416285141</v>
      </c>
      <c r="K2372" t="b">
        <v>0</v>
      </c>
      <c r="L2372">
        <v>4</v>
      </c>
      <c r="M2372" t="b">
        <v>0</v>
      </c>
      <c r="N2372" t="s">
        <v>8272</v>
      </c>
      <c r="O2372" s="16">
        <f>Table1[[#This Row],[pledged]]/Table1[[#This Row],[goal]]*100</f>
        <v>0.32800000000000001</v>
      </c>
      <c r="P2372" s="6">
        <f>IFERROR(Table1[[#This Row],[pledged]]/Table1[[#This Row],[backers_count]],0)</f>
        <v>20.5</v>
      </c>
      <c r="Q2372" t="str">
        <f>LEFT(Table1[[#This Row],[Category and Sub-Category]],FIND("/",Table1[[#This Row],[Category and Sub-Category]])-1)</f>
        <v>technology</v>
      </c>
      <c r="R2372" t="str">
        <f>RIGHT(Table1[[#This Row],[Category and Sub-Category]],LEN(Table1[[#This Row],[Category and Sub-Category]])-FIND("/",Table1[[#This Row],[Category and Sub-Category]]))</f>
        <v>web</v>
      </c>
      <c r="S2372" s="14">
        <f>(((Table1[[#This Row],[launched_at]]/60)/60)/24)+DATE(1970,1,1)</f>
        <v>41961.18913194444</v>
      </c>
      <c r="T2372" s="14">
        <f t="shared" si="37"/>
        <v>41991.18913194444</v>
      </c>
    </row>
    <row r="2373" spans="1:20" ht="43.5" x14ac:dyDescent="0.35">
      <c r="A2373">
        <v>2371</v>
      </c>
      <c r="B2373" s="1" t="s">
        <v>2372</v>
      </c>
      <c r="C2373" s="1" t="s">
        <v>6481</v>
      </c>
      <c r="D2373" s="6">
        <v>2000</v>
      </c>
      <c r="E2373" s="6">
        <v>0</v>
      </c>
      <c r="F2373" t="s">
        <v>8220</v>
      </c>
      <c r="G2373" t="s">
        <v>8224</v>
      </c>
      <c r="H2373" t="s">
        <v>8246</v>
      </c>
      <c r="I2373">
        <v>1435257596</v>
      </c>
      <c r="J2373">
        <v>1432665596</v>
      </c>
      <c r="K2373" t="b">
        <v>0</v>
      </c>
      <c r="L2373">
        <v>0</v>
      </c>
      <c r="M2373" t="b">
        <v>0</v>
      </c>
      <c r="N2373" t="s">
        <v>8272</v>
      </c>
      <c r="O2373" s="16">
        <f>Table1[[#This Row],[pledged]]/Table1[[#This Row],[goal]]*100</f>
        <v>0</v>
      </c>
      <c r="P2373" s="6">
        <f>IFERROR(Table1[[#This Row],[pledged]]/Table1[[#This Row],[backers_count]],0)</f>
        <v>0</v>
      </c>
      <c r="Q2373" t="str">
        <f>LEFT(Table1[[#This Row],[Category and Sub-Category]],FIND("/",Table1[[#This Row],[Category and Sub-Category]])-1)</f>
        <v>technology</v>
      </c>
      <c r="R2373" t="str">
        <f>RIGHT(Table1[[#This Row],[Category and Sub-Category]],LEN(Table1[[#This Row],[Category and Sub-Category]])-FIND("/",Table1[[#This Row],[Category and Sub-Category]]))</f>
        <v>web</v>
      </c>
      <c r="S2373" s="14">
        <f>(((Table1[[#This Row],[launched_at]]/60)/60)/24)+DATE(1970,1,1)</f>
        <v>42150.777731481481</v>
      </c>
      <c r="T2373" s="14">
        <f t="shared" si="37"/>
        <v>42180.777731481481</v>
      </c>
    </row>
    <row r="2374" spans="1:20" ht="43.5" x14ac:dyDescent="0.35">
      <c r="A2374">
        <v>2372</v>
      </c>
      <c r="B2374" s="1" t="s">
        <v>2373</v>
      </c>
      <c r="C2374" s="1" t="s">
        <v>6482</v>
      </c>
      <c r="D2374" s="6">
        <v>5500</v>
      </c>
      <c r="E2374" s="6">
        <v>180</v>
      </c>
      <c r="F2374" t="s">
        <v>8220</v>
      </c>
      <c r="G2374" t="s">
        <v>8226</v>
      </c>
      <c r="H2374" t="s">
        <v>8248</v>
      </c>
      <c r="I2374">
        <v>1429839571</v>
      </c>
      <c r="J2374">
        <v>1427247571</v>
      </c>
      <c r="K2374" t="b">
        <v>0</v>
      </c>
      <c r="L2374">
        <v>6</v>
      </c>
      <c r="M2374" t="b">
        <v>0</v>
      </c>
      <c r="N2374" t="s">
        <v>8272</v>
      </c>
      <c r="O2374" s="16">
        <f>Table1[[#This Row],[pledged]]/Table1[[#This Row],[goal]]*100</f>
        <v>3.2727272727272729</v>
      </c>
      <c r="P2374" s="6">
        <f>IFERROR(Table1[[#This Row],[pledged]]/Table1[[#This Row],[backers_count]],0)</f>
        <v>30</v>
      </c>
      <c r="Q2374" t="str">
        <f>LEFT(Table1[[#This Row],[Category and Sub-Category]],FIND("/",Table1[[#This Row],[Category and Sub-Category]])-1)</f>
        <v>technology</v>
      </c>
      <c r="R2374" t="str">
        <f>RIGHT(Table1[[#This Row],[Category and Sub-Category]],LEN(Table1[[#This Row],[Category and Sub-Category]])-FIND("/",Table1[[#This Row],[Category and Sub-Category]]))</f>
        <v>web</v>
      </c>
      <c r="S2374" s="14">
        <f>(((Table1[[#This Row],[launched_at]]/60)/60)/24)+DATE(1970,1,1)</f>
        <v>42088.069108796291</v>
      </c>
      <c r="T2374" s="14">
        <f t="shared" si="37"/>
        <v>42118.069108796291</v>
      </c>
    </row>
    <row r="2375" spans="1:20" ht="29" x14ac:dyDescent="0.35">
      <c r="A2375">
        <v>2373</v>
      </c>
      <c r="B2375" s="1" t="s">
        <v>2374</v>
      </c>
      <c r="C2375" s="1" t="s">
        <v>6483</v>
      </c>
      <c r="D2375" s="6">
        <v>850000</v>
      </c>
      <c r="E2375" s="6">
        <v>50</v>
      </c>
      <c r="F2375" t="s">
        <v>8220</v>
      </c>
      <c r="G2375" t="s">
        <v>8235</v>
      </c>
      <c r="H2375" t="s">
        <v>8255</v>
      </c>
      <c r="I2375">
        <v>1440863624</v>
      </c>
      <c r="J2375">
        <v>1438271624</v>
      </c>
      <c r="K2375" t="b">
        <v>0</v>
      </c>
      <c r="L2375">
        <v>1</v>
      </c>
      <c r="M2375" t="b">
        <v>0</v>
      </c>
      <c r="N2375" t="s">
        <v>8272</v>
      </c>
      <c r="O2375" s="16">
        <f>Table1[[#This Row],[pledged]]/Table1[[#This Row],[goal]]*100</f>
        <v>5.8823529411764705E-3</v>
      </c>
      <c r="P2375" s="6">
        <f>IFERROR(Table1[[#This Row],[pledged]]/Table1[[#This Row],[backers_count]],0)</f>
        <v>50</v>
      </c>
      <c r="Q2375" t="str">
        <f>LEFT(Table1[[#This Row],[Category and Sub-Category]],FIND("/",Table1[[#This Row],[Category and Sub-Category]])-1)</f>
        <v>technology</v>
      </c>
      <c r="R2375" t="str">
        <f>RIGHT(Table1[[#This Row],[Category and Sub-Category]],LEN(Table1[[#This Row],[Category and Sub-Category]])-FIND("/",Table1[[#This Row],[Category and Sub-Category]]))</f>
        <v>web</v>
      </c>
      <c r="S2375" s="14">
        <f>(((Table1[[#This Row],[launched_at]]/60)/60)/24)+DATE(1970,1,1)</f>
        <v>42215.662314814821</v>
      </c>
      <c r="T2375" s="14">
        <f t="shared" si="37"/>
        <v>42245.662314814821</v>
      </c>
    </row>
    <row r="2376" spans="1:20" ht="58" x14ac:dyDescent="0.35">
      <c r="A2376">
        <v>2374</v>
      </c>
      <c r="B2376" s="1" t="s">
        <v>2375</v>
      </c>
      <c r="C2376" s="1" t="s">
        <v>6484</v>
      </c>
      <c r="D2376" s="6">
        <v>22000</v>
      </c>
      <c r="E2376" s="6">
        <v>10</v>
      </c>
      <c r="F2376" t="s">
        <v>8220</v>
      </c>
      <c r="G2376" t="s">
        <v>8224</v>
      </c>
      <c r="H2376" t="s">
        <v>8246</v>
      </c>
      <c r="I2376">
        <v>1423772060</v>
      </c>
      <c r="J2376">
        <v>1421180060</v>
      </c>
      <c r="K2376" t="b">
        <v>0</v>
      </c>
      <c r="L2376">
        <v>1</v>
      </c>
      <c r="M2376" t="b">
        <v>0</v>
      </c>
      <c r="N2376" t="s">
        <v>8272</v>
      </c>
      <c r="O2376" s="16">
        <f>Table1[[#This Row],[pledged]]/Table1[[#This Row],[goal]]*100</f>
        <v>4.5454545454545456E-2</v>
      </c>
      <c r="P2376" s="6">
        <f>IFERROR(Table1[[#This Row],[pledged]]/Table1[[#This Row],[backers_count]],0)</f>
        <v>10</v>
      </c>
      <c r="Q2376" t="str">
        <f>LEFT(Table1[[#This Row],[Category and Sub-Category]],FIND("/",Table1[[#This Row],[Category and Sub-Category]])-1)</f>
        <v>technology</v>
      </c>
      <c r="R2376" t="str">
        <f>RIGHT(Table1[[#This Row],[Category and Sub-Category]],LEN(Table1[[#This Row],[Category and Sub-Category]])-FIND("/",Table1[[#This Row],[Category and Sub-Category]]))</f>
        <v>web</v>
      </c>
      <c r="S2376" s="14">
        <f>(((Table1[[#This Row],[launched_at]]/60)/60)/24)+DATE(1970,1,1)</f>
        <v>42017.843287037031</v>
      </c>
      <c r="T2376" s="14">
        <f t="shared" si="37"/>
        <v>42047.843287037031</v>
      </c>
    </row>
    <row r="2377" spans="1:20" ht="43.5" x14ac:dyDescent="0.35">
      <c r="A2377">
        <v>2375</v>
      </c>
      <c r="B2377" s="1" t="s">
        <v>2376</v>
      </c>
      <c r="C2377" s="1" t="s">
        <v>6485</v>
      </c>
      <c r="D2377" s="6">
        <v>10000</v>
      </c>
      <c r="E2377" s="6">
        <v>0</v>
      </c>
      <c r="F2377" t="s">
        <v>8220</v>
      </c>
      <c r="G2377" t="s">
        <v>8224</v>
      </c>
      <c r="H2377" t="s">
        <v>8246</v>
      </c>
      <c r="I2377">
        <v>1473451437</v>
      </c>
      <c r="J2377">
        <v>1470859437</v>
      </c>
      <c r="K2377" t="b">
        <v>0</v>
      </c>
      <c r="L2377">
        <v>0</v>
      </c>
      <c r="M2377" t="b">
        <v>0</v>
      </c>
      <c r="N2377" t="s">
        <v>8272</v>
      </c>
      <c r="O2377" s="16">
        <f>Table1[[#This Row],[pledged]]/Table1[[#This Row],[goal]]*100</f>
        <v>0</v>
      </c>
      <c r="P2377" s="6">
        <f>IFERROR(Table1[[#This Row],[pledged]]/Table1[[#This Row],[backers_count]],0)</f>
        <v>0</v>
      </c>
      <c r="Q2377" t="str">
        <f>LEFT(Table1[[#This Row],[Category and Sub-Category]],FIND("/",Table1[[#This Row],[Category and Sub-Category]])-1)</f>
        <v>technology</v>
      </c>
      <c r="R2377" t="str">
        <f>RIGHT(Table1[[#This Row],[Category and Sub-Category]],LEN(Table1[[#This Row],[Category and Sub-Category]])-FIND("/",Table1[[#This Row],[Category and Sub-Category]]))</f>
        <v>web</v>
      </c>
      <c r="S2377" s="14">
        <f>(((Table1[[#This Row],[launched_at]]/60)/60)/24)+DATE(1970,1,1)</f>
        <v>42592.836076388892</v>
      </c>
      <c r="T2377" s="14">
        <f t="shared" si="37"/>
        <v>42622.836076388892</v>
      </c>
    </row>
    <row r="2378" spans="1:20" ht="43.5" x14ac:dyDescent="0.35">
      <c r="A2378">
        <v>2376</v>
      </c>
      <c r="B2378" s="1" t="s">
        <v>2377</v>
      </c>
      <c r="C2378" s="1" t="s">
        <v>6486</v>
      </c>
      <c r="D2378" s="6">
        <v>3000</v>
      </c>
      <c r="E2378" s="6">
        <v>326.33</v>
      </c>
      <c r="F2378" t="s">
        <v>8220</v>
      </c>
      <c r="G2378" t="s">
        <v>8224</v>
      </c>
      <c r="H2378" t="s">
        <v>8246</v>
      </c>
      <c r="I2378">
        <v>1449785566</v>
      </c>
      <c r="J2378">
        <v>1447193566</v>
      </c>
      <c r="K2378" t="b">
        <v>0</v>
      </c>
      <c r="L2378">
        <v>4</v>
      </c>
      <c r="M2378" t="b">
        <v>0</v>
      </c>
      <c r="N2378" t="s">
        <v>8272</v>
      </c>
      <c r="O2378" s="16">
        <f>Table1[[#This Row],[pledged]]/Table1[[#This Row],[goal]]*100</f>
        <v>10.877666666666666</v>
      </c>
      <c r="P2378" s="6">
        <f>IFERROR(Table1[[#This Row],[pledged]]/Table1[[#This Row],[backers_count]],0)</f>
        <v>81.582499999999996</v>
      </c>
      <c r="Q2378" t="str">
        <f>LEFT(Table1[[#This Row],[Category and Sub-Category]],FIND("/",Table1[[#This Row],[Category and Sub-Category]])-1)</f>
        <v>technology</v>
      </c>
      <c r="R2378" t="str">
        <f>RIGHT(Table1[[#This Row],[Category and Sub-Category]],LEN(Table1[[#This Row],[Category and Sub-Category]])-FIND("/",Table1[[#This Row],[Category and Sub-Category]]))</f>
        <v>web</v>
      </c>
      <c r="S2378" s="14">
        <f>(((Table1[[#This Row],[launched_at]]/60)/60)/24)+DATE(1970,1,1)</f>
        <v>42318.925532407404</v>
      </c>
      <c r="T2378" s="14">
        <f t="shared" si="37"/>
        <v>42348.925532407404</v>
      </c>
    </row>
    <row r="2379" spans="1:20" ht="43.5" x14ac:dyDescent="0.35">
      <c r="A2379">
        <v>2377</v>
      </c>
      <c r="B2379" s="1" t="s">
        <v>2378</v>
      </c>
      <c r="C2379" s="1" t="s">
        <v>6487</v>
      </c>
      <c r="D2379" s="6">
        <v>2500</v>
      </c>
      <c r="E2379" s="6">
        <v>0</v>
      </c>
      <c r="F2379" t="s">
        <v>8220</v>
      </c>
      <c r="G2379" t="s">
        <v>8229</v>
      </c>
      <c r="H2379" t="s">
        <v>8251</v>
      </c>
      <c r="I2379">
        <v>1480110783</v>
      </c>
      <c r="J2379">
        <v>1477515183</v>
      </c>
      <c r="K2379" t="b">
        <v>0</v>
      </c>
      <c r="L2379">
        <v>0</v>
      </c>
      <c r="M2379" t="b">
        <v>0</v>
      </c>
      <c r="N2379" t="s">
        <v>8272</v>
      </c>
      <c r="O2379" s="16">
        <f>Table1[[#This Row],[pledged]]/Table1[[#This Row],[goal]]*100</f>
        <v>0</v>
      </c>
      <c r="P2379" s="6">
        <f>IFERROR(Table1[[#This Row],[pledged]]/Table1[[#This Row],[backers_count]],0)</f>
        <v>0</v>
      </c>
      <c r="Q2379" t="str">
        <f>LEFT(Table1[[#This Row],[Category and Sub-Category]],FIND("/",Table1[[#This Row],[Category and Sub-Category]])-1)</f>
        <v>technology</v>
      </c>
      <c r="R2379" t="str">
        <f>RIGHT(Table1[[#This Row],[Category and Sub-Category]],LEN(Table1[[#This Row],[Category and Sub-Category]])-FIND("/",Table1[[#This Row],[Category and Sub-Category]]))</f>
        <v>web</v>
      </c>
      <c r="S2379" s="14">
        <f>(((Table1[[#This Row],[launched_at]]/60)/60)/24)+DATE(1970,1,1)</f>
        <v>42669.870173611111</v>
      </c>
      <c r="T2379" s="14">
        <f t="shared" si="37"/>
        <v>42699.911840277782</v>
      </c>
    </row>
    <row r="2380" spans="1:20" ht="43.5" x14ac:dyDescent="0.35">
      <c r="A2380">
        <v>2378</v>
      </c>
      <c r="B2380" s="1" t="s">
        <v>2379</v>
      </c>
      <c r="C2380" s="1" t="s">
        <v>6488</v>
      </c>
      <c r="D2380" s="6">
        <v>110000</v>
      </c>
      <c r="E2380" s="6">
        <v>0</v>
      </c>
      <c r="F2380" t="s">
        <v>8220</v>
      </c>
      <c r="G2380" t="s">
        <v>8224</v>
      </c>
      <c r="H2380" t="s">
        <v>8246</v>
      </c>
      <c r="I2380">
        <v>1440548330</v>
      </c>
      <c r="J2380">
        <v>1438042730</v>
      </c>
      <c r="K2380" t="b">
        <v>0</v>
      </c>
      <c r="L2380">
        <v>0</v>
      </c>
      <c r="M2380" t="b">
        <v>0</v>
      </c>
      <c r="N2380" t="s">
        <v>8272</v>
      </c>
      <c r="O2380" s="16">
        <f>Table1[[#This Row],[pledged]]/Table1[[#This Row],[goal]]*100</f>
        <v>0</v>
      </c>
      <c r="P2380" s="6">
        <f>IFERROR(Table1[[#This Row],[pledged]]/Table1[[#This Row],[backers_count]],0)</f>
        <v>0</v>
      </c>
      <c r="Q2380" t="str">
        <f>LEFT(Table1[[#This Row],[Category and Sub-Category]],FIND("/",Table1[[#This Row],[Category and Sub-Category]])-1)</f>
        <v>technology</v>
      </c>
      <c r="R2380" t="str">
        <f>RIGHT(Table1[[#This Row],[Category and Sub-Category]],LEN(Table1[[#This Row],[Category and Sub-Category]])-FIND("/",Table1[[#This Row],[Category and Sub-Category]]))</f>
        <v>web</v>
      </c>
      <c r="S2380" s="14">
        <f>(((Table1[[#This Row],[launched_at]]/60)/60)/24)+DATE(1970,1,1)</f>
        <v>42213.013078703705</v>
      </c>
      <c r="T2380" s="14">
        <f t="shared" si="37"/>
        <v>42242.013078703705</v>
      </c>
    </row>
    <row r="2381" spans="1:20" ht="29" x14ac:dyDescent="0.35">
      <c r="A2381">
        <v>2379</v>
      </c>
      <c r="B2381" s="1" t="s">
        <v>2380</v>
      </c>
      <c r="C2381" s="1" t="s">
        <v>6489</v>
      </c>
      <c r="D2381" s="6">
        <v>30000</v>
      </c>
      <c r="E2381" s="6">
        <v>0</v>
      </c>
      <c r="F2381" t="s">
        <v>8220</v>
      </c>
      <c r="G2381" t="s">
        <v>8224</v>
      </c>
      <c r="H2381" t="s">
        <v>8246</v>
      </c>
      <c r="I2381">
        <v>1444004616</v>
      </c>
      <c r="J2381">
        <v>1440116616</v>
      </c>
      <c r="K2381" t="b">
        <v>0</v>
      </c>
      <c r="L2381">
        <v>0</v>
      </c>
      <c r="M2381" t="b">
        <v>0</v>
      </c>
      <c r="N2381" t="s">
        <v>8272</v>
      </c>
      <c r="O2381" s="16">
        <f>Table1[[#This Row],[pledged]]/Table1[[#This Row],[goal]]*100</f>
        <v>0</v>
      </c>
      <c r="P2381" s="6">
        <f>IFERROR(Table1[[#This Row],[pledged]]/Table1[[#This Row],[backers_count]],0)</f>
        <v>0</v>
      </c>
      <c r="Q2381" t="str">
        <f>LEFT(Table1[[#This Row],[Category and Sub-Category]],FIND("/",Table1[[#This Row],[Category and Sub-Category]])-1)</f>
        <v>technology</v>
      </c>
      <c r="R2381" t="str">
        <f>RIGHT(Table1[[#This Row],[Category and Sub-Category]],LEN(Table1[[#This Row],[Category and Sub-Category]])-FIND("/",Table1[[#This Row],[Category and Sub-Category]]))</f>
        <v>web</v>
      </c>
      <c r="S2381" s="14">
        <f>(((Table1[[#This Row],[launched_at]]/60)/60)/24)+DATE(1970,1,1)</f>
        <v>42237.016388888893</v>
      </c>
      <c r="T2381" s="14">
        <f t="shared" si="37"/>
        <v>42282.016388888893</v>
      </c>
    </row>
    <row r="2382" spans="1:20" ht="43.5" x14ac:dyDescent="0.35">
      <c r="A2382">
        <v>2380</v>
      </c>
      <c r="B2382" s="1" t="s">
        <v>2381</v>
      </c>
      <c r="C2382" s="1" t="s">
        <v>6490</v>
      </c>
      <c r="D2382" s="6">
        <v>15000</v>
      </c>
      <c r="E2382" s="6">
        <v>55</v>
      </c>
      <c r="F2382" t="s">
        <v>8220</v>
      </c>
      <c r="G2382" t="s">
        <v>8224</v>
      </c>
      <c r="H2382" t="s">
        <v>8246</v>
      </c>
      <c r="I2382">
        <v>1443726142</v>
      </c>
      <c r="J2382">
        <v>1441134142</v>
      </c>
      <c r="K2382" t="b">
        <v>0</v>
      </c>
      <c r="L2382">
        <v>3</v>
      </c>
      <c r="M2382" t="b">
        <v>0</v>
      </c>
      <c r="N2382" t="s">
        <v>8272</v>
      </c>
      <c r="O2382" s="16">
        <f>Table1[[#This Row],[pledged]]/Table1[[#This Row],[goal]]*100</f>
        <v>0.36666666666666664</v>
      </c>
      <c r="P2382" s="6">
        <f>IFERROR(Table1[[#This Row],[pledged]]/Table1[[#This Row],[backers_count]],0)</f>
        <v>18.333333333333332</v>
      </c>
      <c r="Q2382" t="str">
        <f>LEFT(Table1[[#This Row],[Category and Sub-Category]],FIND("/",Table1[[#This Row],[Category and Sub-Category]])-1)</f>
        <v>technology</v>
      </c>
      <c r="R2382" t="str">
        <f>RIGHT(Table1[[#This Row],[Category and Sub-Category]],LEN(Table1[[#This Row],[Category and Sub-Category]])-FIND("/",Table1[[#This Row],[Category and Sub-Category]]))</f>
        <v>web</v>
      </c>
      <c r="S2382" s="14">
        <f>(((Table1[[#This Row],[launched_at]]/60)/60)/24)+DATE(1970,1,1)</f>
        <v>42248.793310185181</v>
      </c>
      <c r="T2382" s="14">
        <f t="shared" si="37"/>
        <v>42278.793310185181</v>
      </c>
    </row>
    <row r="2383" spans="1:20" ht="43.5" x14ac:dyDescent="0.35">
      <c r="A2383">
        <v>2381</v>
      </c>
      <c r="B2383" s="1" t="s">
        <v>2382</v>
      </c>
      <c r="C2383" s="1" t="s">
        <v>6491</v>
      </c>
      <c r="D2383" s="6">
        <v>86350</v>
      </c>
      <c r="E2383" s="6">
        <v>1571</v>
      </c>
      <c r="F2383" t="s">
        <v>8220</v>
      </c>
      <c r="G2383" t="s">
        <v>8224</v>
      </c>
      <c r="H2383" t="s">
        <v>8246</v>
      </c>
      <c r="I2383">
        <v>1428704848</v>
      </c>
      <c r="J2383">
        <v>1426112848</v>
      </c>
      <c r="K2383" t="b">
        <v>0</v>
      </c>
      <c r="L2383">
        <v>7</v>
      </c>
      <c r="M2383" t="b">
        <v>0</v>
      </c>
      <c r="N2383" t="s">
        <v>8272</v>
      </c>
      <c r="O2383" s="16">
        <f>Table1[[#This Row],[pledged]]/Table1[[#This Row],[goal]]*100</f>
        <v>1.8193398957730169</v>
      </c>
      <c r="P2383" s="6">
        <f>IFERROR(Table1[[#This Row],[pledged]]/Table1[[#This Row],[backers_count]],0)</f>
        <v>224.42857142857142</v>
      </c>
      <c r="Q2383" t="str">
        <f>LEFT(Table1[[#This Row],[Category and Sub-Category]],FIND("/",Table1[[#This Row],[Category and Sub-Category]])-1)</f>
        <v>technology</v>
      </c>
      <c r="R2383" t="str">
        <f>RIGHT(Table1[[#This Row],[Category and Sub-Category]],LEN(Table1[[#This Row],[Category and Sub-Category]])-FIND("/",Table1[[#This Row],[Category and Sub-Category]]))</f>
        <v>web</v>
      </c>
      <c r="S2383" s="14">
        <f>(((Table1[[#This Row],[launched_at]]/60)/60)/24)+DATE(1970,1,1)</f>
        <v>42074.935740740737</v>
      </c>
      <c r="T2383" s="14">
        <f t="shared" si="37"/>
        <v>42104.935740740737</v>
      </c>
    </row>
    <row r="2384" spans="1:20" ht="58" x14ac:dyDescent="0.35">
      <c r="A2384">
        <v>2382</v>
      </c>
      <c r="B2384" s="1" t="s">
        <v>2383</v>
      </c>
      <c r="C2384" s="1" t="s">
        <v>6492</v>
      </c>
      <c r="D2384" s="6">
        <v>3000</v>
      </c>
      <c r="E2384" s="6">
        <v>75</v>
      </c>
      <c r="F2384" t="s">
        <v>8220</v>
      </c>
      <c r="G2384" t="s">
        <v>8224</v>
      </c>
      <c r="H2384" t="s">
        <v>8246</v>
      </c>
      <c r="I2384">
        <v>1438662603</v>
      </c>
      <c r="J2384">
        <v>1436502603</v>
      </c>
      <c r="K2384" t="b">
        <v>0</v>
      </c>
      <c r="L2384">
        <v>2</v>
      </c>
      <c r="M2384" t="b">
        <v>0</v>
      </c>
      <c r="N2384" t="s">
        <v>8272</v>
      </c>
      <c r="O2384" s="16">
        <f>Table1[[#This Row],[pledged]]/Table1[[#This Row],[goal]]*100</f>
        <v>2.5</v>
      </c>
      <c r="P2384" s="6">
        <f>IFERROR(Table1[[#This Row],[pledged]]/Table1[[#This Row],[backers_count]],0)</f>
        <v>37.5</v>
      </c>
      <c r="Q2384" t="str">
        <f>LEFT(Table1[[#This Row],[Category and Sub-Category]],FIND("/",Table1[[#This Row],[Category and Sub-Category]])-1)</f>
        <v>technology</v>
      </c>
      <c r="R2384" t="str">
        <f>RIGHT(Table1[[#This Row],[Category and Sub-Category]],LEN(Table1[[#This Row],[Category and Sub-Category]])-FIND("/",Table1[[#This Row],[Category and Sub-Category]]))</f>
        <v>web</v>
      </c>
      <c r="S2384" s="14">
        <f>(((Table1[[#This Row],[launched_at]]/60)/60)/24)+DATE(1970,1,1)</f>
        <v>42195.187534722223</v>
      </c>
      <c r="T2384" s="14">
        <f t="shared" si="37"/>
        <v>42220.187534722223</v>
      </c>
    </row>
    <row r="2385" spans="1:20" ht="43.5" x14ac:dyDescent="0.35">
      <c r="A2385">
        <v>2383</v>
      </c>
      <c r="B2385" s="1" t="s">
        <v>2384</v>
      </c>
      <c r="C2385" s="1" t="s">
        <v>6493</v>
      </c>
      <c r="D2385" s="6">
        <v>10000</v>
      </c>
      <c r="E2385" s="6">
        <v>435</v>
      </c>
      <c r="F2385" t="s">
        <v>8220</v>
      </c>
      <c r="G2385" t="s">
        <v>8228</v>
      </c>
      <c r="H2385" t="s">
        <v>8250</v>
      </c>
      <c r="I2385">
        <v>1424568107</v>
      </c>
      <c r="J2385">
        <v>1421976107</v>
      </c>
      <c r="K2385" t="b">
        <v>0</v>
      </c>
      <c r="L2385">
        <v>3</v>
      </c>
      <c r="M2385" t="b">
        <v>0</v>
      </c>
      <c r="N2385" t="s">
        <v>8272</v>
      </c>
      <c r="O2385" s="16">
        <f>Table1[[#This Row],[pledged]]/Table1[[#This Row],[goal]]*100</f>
        <v>4.3499999999999996</v>
      </c>
      <c r="P2385" s="6">
        <f>IFERROR(Table1[[#This Row],[pledged]]/Table1[[#This Row],[backers_count]],0)</f>
        <v>145</v>
      </c>
      <c r="Q2385" t="str">
        <f>LEFT(Table1[[#This Row],[Category and Sub-Category]],FIND("/",Table1[[#This Row],[Category and Sub-Category]])-1)</f>
        <v>technology</v>
      </c>
      <c r="R2385" t="str">
        <f>RIGHT(Table1[[#This Row],[Category and Sub-Category]],LEN(Table1[[#This Row],[Category and Sub-Category]])-FIND("/",Table1[[#This Row],[Category and Sub-Category]]))</f>
        <v>web</v>
      </c>
      <c r="S2385" s="14">
        <f>(((Table1[[#This Row],[launched_at]]/60)/60)/24)+DATE(1970,1,1)</f>
        <v>42027.056793981479</v>
      </c>
      <c r="T2385" s="14">
        <f t="shared" si="37"/>
        <v>42057.056793981479</v>
      </c>
    </row>
    <row r="2386" spans="1:20" ht="58" x14ac:dyDescent="0.35">
      <c r="A2386">
        <v>2384</v>
      </c>
      <c r="B2386" s="1" t="s">
        <v>2385</v>
      </c>
      <c r="C2386" s="1" t="s">
        <v>6494</v>
      </c>
      <c r="D2386" s="6">
        <v>1000</v>
      </c>
      <c r="E2386" s="6">
        <v>8</v>
      </c>
      <c r="F2386" t="s">
        <v>8220</v>
      </c>
      <c r="G2386" t="s">
        <v>8224</v>
      </c>
      <c r="H2386" t="s">
        <v>8246</v>
      </c>
      <c r="I2386">
        <v>1415932643</v>
      </c>
      <c r="J2386">
        <v>1413337043</v>
      </c>
      <c r="K2386" t="b">
        <v>0</v>
      </c>
      <c r="L2386">
        <v>8</v>
      </c>
      <c r="M2386" t="b">
        <v>0</v>
      </c>
      <c r="N2386" t="s">
        <v>8272</v>
      </c>
      <c r="O2386" s="16">
        <f>Table1[[#This Row],[pledged]]/Table1[[#This Row],[goal]]*100</f>
        <v>0.8</v>
      </c>
      <c r="P2386" s="6">
        <f>IFERROR(Table1[[#This Row],[pledged]]/Table1[[#This Row],[backers_count]],0)</f>
        <v>1</v>
      </c>
      <c r="Q2386" t="str">
        <f>LEFT(Table1[[#This Row],[Category and Sub-Category]],FIND("/",Table1[[#This Row],[Category and Sub-Category]])-1)</f>
        <v>technology</v>
      </c>
      <c r="R2386" t="str">
        <f>RIGHT(Table1[[#This Row],[Category and Sub-Category]],LEN(Table1[[#This Row],[Category and Sub-Category]])-FIND("/",Table1[[#This Row],[Category and Sub-Category]]))</f>
        <v>web</v>
      </c>
      <c r="S2386" s="14">
        <f>(((Table1[[#This Row],[launched_at]]/60)/60)/24)+DATE(1970,1,1)</f>
        <v>41927.067627314813</v>
      </c>
      <c r="T2386" s="14">
        <f t="shared" si="37"/>
        <v>41957.109293981484</v>
      </c>
    </row>
    <row r="2387" spans="1:20" ht="43.5" x14ac:dyDescent="0.35">
      <c r="A2387">
        <v>2385</v>
      </c>
      <c r="B2387" s="1" t="s">
        <v>2386</v>
      </c>
      <c r="C2387" s="1" t="s">
        <v>6495</v>
      </c>
      <c r="D2387" s="6">
        <v>65000</v>
      </c>
      <c r="E2387" s="6">
        <v>788</v>
      </c>
      <c r="F2387" t="s">
        <v>8220</v>
      </c>
      <c r="G2387" t="s">
        <v>8224</v>
      </c>
      <c r="H2387" t="s">
        <v>8246</v>
      </c>
      <c r="I2387">
        <v>1438793432</v>
      </c>
      <c r="J2387">
        <v>1436201432</v>
      </c>
      <c r="K2387" t="b">
        <v>0</v>
      </c>
      <c r="L2387">
        <v>7</v>
      </c>
      <c r="M2387" t="b">
        <v>0</v>
      </c>
      <c r="N2387" t="s">
        <v>8272</v>
      </c>
      <c r="O2387" s="16">
        <f>Table1[[#This Row],[pledged]]/Table1[[#This Row],[goal]]*100</f>
        <v>1.2123076923076923</v>
      </c>
      <c r="P2387" s="6">
        <f>IFERROR(Table1[[#This Row],[pledged]]/Table1[[#This Row],[backers_count]],0)</f>
        <v>112.57142857142857</v>
      </c>
      <c r="Q2387" t="str">
        <f>LEFT(Table1[[#This Row],[Category and Sub-Category]],FIND("/",Table1[[#This Row],[Category and Sub-Category]])-1)</f>
        <v>technology</v>
      </c>
      <c r="R2387" t="str">
        <f>RIGHT(Table1[[#This Row],[Category and Sub-Category]],LEN(Table1[[#This Row],[Category and Sub-Category]])-FIND("/",Table1[[#This Row],[Category and Sub-Category]]))</f>
        <v>web</v>
      </c>
      <c r="S2387" s="14">
        <f>(((Table1[[#This Row],[launched_at]]/60)/60)/24)+DATE(1970,1,1)</f>
        <v>42191.70175925926</v>
      </c>
      <c r="T2387" s="14">
        <f t="shared" si="37"/>
        <v>42221.70175925926</v>
      </c>
    </row>
    <row r="2388" spans="1:20" ht="43.5" x14ac:dyDescent="0.35">
      <c r="A2388">
        <v>2386</v>
      </c>
      <c r="B2388" s="1" t="s">
        <v>2387</v>
      </c>
      <c r="C2388" s="1" t="s">
        <v>6496</v>
      </c>
      <c r="D2388" s="6">
        <v>30000</v>
      </c>
      <c r="E2388" s="6">
        <v>0</v>
      </c>
      <c r="F2388" t="s">
        <v>8220</v>
      </c>
      <c r="G2388" t="s">
        <v>8229</v>
      </c>
      <c r="H2388" t="s">
        <v>8251</v>
      </c>
      <c r="I2388">
        <v>1420920424</v>
      </c>
      <c r="J2388">
        <v>1415736424</v>
      </c>
      <c r="K2388" t="b">
        <v>0</v>
      </c>
      <c r="L2388">
        <v>0</v>
      </c>
      <c r="M2388" t="b">
        <v>0</v>
      </c>
      <c r="N2388" t="s">
        <v>8272</v>
      </c>
      <c r="O2388" s="16">
        <f>Table1[[#This Row],[pledged]]/Table1[[#This Row],[goal]]*100</f>
        <v>0</v>
      </c>
      <c r="P2388" s="6">
        <f>IFERROR(Table1[[#This Row],[pledged]]/Table1[[#This Row],[backers_count]],0)</f>
        <v>0</v>
      </c>
      <c r="Q2388" t="str">
        <f>LEFT(Table1[[#This Row],[Category and Sub-Category]],FIND("/",Table1[[#This Row],[Category and Sub-Category]])-1)</f>
        <v>technology</v>
      </c>
      <c r="R2388" t="str">
        <f>RIGHT(Table1[[#This Row],[Category and Sub-Category]],LEN(Table1[[#This Row],[Category and Sub-Category]])-FIND("/",Table1[[#This Row],[Category and Sub-Category]]))</f>
        <v>web</v>
      </c>
      <c r="S2388" s="14">
        <f>(((Table1[[#This Row],[launched_at]]/60)/60)/24)+DATE(1970,1,1)</f>
        <v>41954.838240740741</v>
      </c>
      <c r="T2388" s="14">
        <f t="shared" si="37"/>
        <v>42014.838240740741</v>
      </c>
    </row>
    <row r="2389" spans="1:20" ht="58" x14ac:dyDescent="0.35">
      <c r="A2389">
        <v>2387</v>
      </c>
      <c r="B2389" s="1" t="s">
        <v>2388</v>
      </c>
      <c r="C2389" s="1" t="s">
        <v>6497</v>
      </c>
      <c r="D2389" s="6">
        <v>150000</v>
      </c>
      <c r="E2389" s="6">
        <v>1026</v>
      </c>
      <c r="F2389" t="s">
        <v>8220</v>
      </c>
      <c r="G2389" t="s">
        <v>8224</v>
      </c>
      <c r="H2389" t="s">
        <v>8246</v>
      </c>
      <c r="I2389">
        <v>1469199740</v>
      </c>
      <c r="J2389">
        <v>1465311740</v>
      </c>
      <c r="K2389" t="b">
        <v>0</v>
      </c>
      <c r="L2389">
        <v>3</v>
      </c>
      <c r="M2389" t="b">
        <v>0</v>
      </c>
      <c r="N2389" t="s">
        <v>8272</v>
      </c>
      <c r="O2389" s="16">
        <f>Table1[[#This Row],[pledged]]/Table1[[#This Row],[goal]]*100</f>
        <v>0.68399999999999994</v>
      </c>
      <c r="P2389" s="6">
        <f>IFERROR(Table1[[#This Row],[pledged]]/Table1[[#This Row],[backers_count]],0)</f>
        <v>342</v>
      </c>
      <c r="Q2389" t="str">
        <f>LEFT(Table1[[#This Row],[Category and Sub-Category]],FIND("/",Table1[[#This Row],[Category and Sub-Category]])-1)</f>
        <v>technology</v>
      </c>
      <c r="R2389" t="str">
        <f>RIGHT(Table1[[#This Row],[Category and Sub-Category]],LEN(Table1[[#This Row],[Category and Sub-Category]])-FIND("/",Table1[[#This Row],[Category and Sub-Category]]))</f>
        <v>web</v>
      </c>
      <c r="S2389" s="14">
        <f>(((Table1[[#This Row],[launched_at]]/60)/60)/24)+DATE(1970,1,1)</f>
        <v>42528.626620370371</v>
      </c>
      <c r="T2389" s="14">
        <f t="shared" si="37"/>
        <v>42573.626620370371</v>
      </c>
    </row>
    <row r="2390" spans="1:20" ht="43.5" x14ac:dyDescent="0.35">
      <c r="A2390">
        <v>2388</v>
      </c>
      <c r="B2390" s="1" t="s">
        <v>2389</v>
      </c>
      <c r="C2390" s="1" t="s">
        <v>6498</v>
      </c>
      <c r="D2390" s="6">
        <v>37000</v>
      </c>
      <c r="E2390" s="6">
        <v>463</v>
      </c>
      <c r="F2390" t="s">
        <v>8220</v>
      </c>
      <c r="G2390" t="s">
        <v>8224</v>
      </c>
      <c r="H2390" t="s">
        <v>8246</v>
      </c>
      <c r="I2390">
        <v>1421350140</v>
      </c>
      <c r="J2390">
        <v>1418761759</v>
      </c>
      <c r="K2390" t="b">
        <v>0</v>
      </c>
      <c r="L2390">
        <v>8</v>
      </c>
      <c r="M2390" t="b">
        <v>0</v>
      </c>
      <c r="N2390" t="s">
        <v>8272</v>
      </c>
      <c r="O2390" s="16">
        <f>Table1[[#This Row],[pledged]]/Table1[[#This Row],[goal]]*100</f>
        <v>1.2513513513513512</v>
      </c>
      <c r="P2390" s="6">
        <f>IFERROR(Table1[[#This Row],[pledged]]/Table1[[#This Row],[backers_count]],0)</f>
        <v>57.875</v>
      </c>
      <c r="Q2390" t="str">
        <f>LEFT(Table1[[#This Row],[Category and Sub-Category]],FIND("/",Table1[[#This Row],[Category and Sub-Category]])-1)</f>
        <v>technology</v>
      </c>
      <c r="R2390" t="str">
        <f>RIGHT(Table1[[#This Row],[Category and Sub-Category]],LEN(Table1[[#This Row],[Category and Sub-Category]])-FIND("/",Table1[[#This Row],[Category and Sub-Category]]))</f>
        <v>web</v>
      </c>
      <c r="S2390" s="14">
        <f>(((Table1[[#This Row],[launched_at]]/60)/60)/24)+DATE(1970,1,1)</f>
        <v>41989.853692129633</v>
      </c>
      <c r="T2390" s="14">
        <f t="shared" si="37"/>
        <v>42019.811805555553</v>
      </c>
    </row>
    <row r="2391" spans="1:20" ht="58" x14ac:dyDescent="0.35">
      <c r="A2391">
        <v>2389</v>
      </c>
      <c r="B2391" s="1" t="s">
        <v>2390</v>
      </c>
      <c r="C2391" s="1" t="s">
        <v>6499</v>
      </c>
      <c r="D2391" s="6">
        <v>16000</v>
      </c>
      <c r="E2391" s="6">
        <v>30</v>
      </c>
      <c r="F2391" t="s">
        <v>8220</v>
      </c>
      <c r="G2391" t="s">
        <v>8230</v>
      </c>
      <c r="H2391" t="s">
        <v>8249</v>
      </c>
      <c r="I2391">
        <v>1437861540</v>
      </c>
      <c r="J2391">
        <v>1435160452</v>
      </c>
      <c r="K2391" t="b">
        <v>0</v>
      </c>
      <c r="L2391">
        <v>1</v>
      </c>
      <c r="M2391" t="b">
        <v>0</v>
      </c>
      <c r="N2391" t="s">
        <v>8272</v>
      </c>
      <c r="O2391" s="16">
        <f>Table1[[#This Row],[pledged]]/Table1[[#This Row],[goal]]*100</f>
        <v>0.1875</v>
      </c>
      <c r="P2391" s="6">
        <f>IFERROR(Table1[[#This Row],[pledged]]/Table1[[#This Row],[backers_count]],0)</f>
        <v>30</v>
      </c>
      <c r="Q2391" t="str">
        <f>LEFT(Table1[[#This Row],[Category and Sub-Category]],FIND("/",Table1[[#This Row],[Category and Sub-Category]])-1)</f>
        <v>technology</v>
      </c>
      <c r="R2391" t="str">
        <f>RIGHT(Table1[[#This Row],[Category and Sub-Category]],LEN(Table1[[#This Row],[Category and Sub-Category]])-FIND("/",Table1[[#This Row],[Category and Sub-Category]]))</f>
        <v>web</v>
      </c>
      <c r="S2391" s="14">
        <f>(((Table1[[#This Row],[launched_at]]/60)/60)/24)+DATE(1970,1,1)</f>
        <v>42179.653379629628</v>
      </c>
      <c r="T2391" s="14">
        <f t="shared" si="37"/>
        <v>42210.915972222225</v>
      </c>
    </row>
    <row r="2392" spans="1:20" ht="43.5" x14ac:dyDescent="0.35">
      <c r="A2392">
        <v>2390</v>
      </c>
      <c r="B2392" s="1" t="s">
        <v>2391</v>
      </c>
      <c r="C2392" s="1" t="s">
        <v>6500</v>
      </c>
      <c r="D2392" s="6">
        <v>510000</v>
      </c>
      <c r="E2392" s="6">
        <v>0</v>
      </c>
      <c r="F2392" t="s">
        <v>8220</v>
      </c>
      <c r="G2392" t="s">
        <v>8226</v>
      </c>
      <c r="H2392" t="s">
        <v>8248</v>
      </c>
      <c r="I2392">
        <v>1420352264</v>
      </c>
      <c r="J2392">
        <v>1416896264</v>
      </c>
      <c r="K2392" t="b">
        <v>0</v>
      </c>
      <c r="L2392">
        <v>0</v>
      </c>
      <c r="M2392" t="b">
        <v>0</v>
      </c>
      <c r="N2392" t="s">
        <v>8272</v>
      </c>
      <c r="O2392" s="16">
        <f>Table1[[#This Row],[pledged]]/Table1[[#This Row],[goal]]*100</f>
        <v>0</v>
      </c>
      <c r="P2392" s="6">
        <f>IFERROR(Table1[[#This Row],[pledged]]/Table1[[#This Row],[backers_count]],0)</f>
        <v>0</v>
      </c>
      <c r="Q2392" t="str">
        <f>LEFT(Table1[[#This Row],[Category and Sub-Category]],FIND("/",Table1[[#This Row],[Category and Sub-Category]])-1)</f>
        <v>technology</v>
      </c>
      <c r="R2392" t="str">
        <f>RIGHT(Table1[[#This Row],[Category and Sub-Category]],LEN(Table1[[#This Row],[Category and Sub-Category]])-FIND("/",Table1[[#This Row],[Category and Sub-Category]]))</f>
        <v>web</v>
      </c>
      <c r="S2392" s="14">
        <f>(((Table1[[#This Row],[launched_at]]/60)/60)/24)+DATE(1970,1,1)</f>
        <v>41968.262314814812</v>
      </c>
      <c r="T2392" s="14">
        <f t="shared" si="37"/>
        <v>42008.262314814812</v>
      </c>
    </row>
    <row r="2393" spans="1:20" ht="29" x14ac:dyDescent="0.35">
      <c r="A2393">
        <v>2391</v>
      </c>
      <c r="B2393" s="1" t="s">
        <v>2392</v>
      </c>
      <c r="C2393" s="1" t="s">
        <v>6501</v>
      </c>
      <c r="D2393" s="6">
        <v>20000</v>
      </c>
      <c r="E2393" s="6">
        <v>25</v>
      </c>
      <c r="F2393" t="s">
        <v>8220</v>
      </c>
      <c r="G2393" t="s">
        <v>8224</v>
      </c>
      <c r="H2393" t="s">
        <v>8246</v>
      </c>
      <c r="I2393">
        <v>1427825044</v>
      </c>
      <c r="J2393">
        <v>1425236644</v>
      </c>
      <c r="K2393" t="b">
        <v>0</v>
      </c>
      <c r="L2393">
        <v>1</v>
      </c>
      <c r="M2393" t="b">
        <v>0</v>
      </c>
      <c r="N2393" t="s">
        <v>8272</v>
      </c>
      <c r="O2393" s="16">
        <f>Table1[[#This Row],[pledged]]/Table1[[#This Row],[goal]]*100</f>
        <v>0.125</v>
      </c>
      <c r="P2393" s="6">
        <f>IFERROR(Table1[[#This Row],[pledged]]/Table1[[#This Row],[backers_count]],0)</f>
        <v>25</v>
      </c>
      <c r="Q2393" t="str">
        <f>LEFT(Table1[[#This Row],[Category and Sub-Category]],FIND("/",Table1[[#This Row],[Category and Sub-Category]])-1)</f>
        <v>technology</v>
      </c>
      <c r="R2393" t="str">
        <f>RIGHT(Table1[[#This Row],[Category and Sub-Category]],LEN(Table1[[#This Row],[Category and Sub-Category]])-FIND("/",Table1[[#This Row],[Category and Sub-Category]]))</f>
        <v>web</v>
      </c>
      <c r="S2393" s="14">
        <f>(((Table1[[#This Row],[launched_at]]/60)/60)/24)+DATE(1970,1,1)</f>
        <v>42064.794490740736</v>
      </c>
      <c r="T2393" s="14">
        <f t="shared" si="37"/>
        <v>42094.752824074079</v>
      </c>
    </row>
    <row r="2394" spans="1:20" ht="58" x14ac:dyDescent="0.35">
      <c r="A2394">
        <v>2392</v>
      </c>
      <c r="B2394" s="1" t="s">
        <v>2393</v>
      </c>
      <c r="C2394" s="1" t="s">
        <v>6502</v>
      </c>
      <c r="D2394" s="6">
        <v>4200</v>
      </c>
      <c r="E2394" s="6">
        <v>0</v>
      </c>
      <c r="F2394" t="s">
        <v>8220</v>
      </c>
      <c r="G2394" t="s">
        <v>8224</v>
      </c>
      <c r="H2394" t="s">
        <v>8246</v>
      </c>
      <c r="I2394">
        <v>1446087223</v>
      </c>
      <c r="J2394">
        <v>1443495223</v>
      </c>
      <c r="K2394" t="b">
        <v>0</v>
      </c>
      <c r="L2394">
        <v>0</v>
      </c>
      <c r="M2394" t="b">
        <v>0</v>
      </c>
      <c r="N2394" t="s">
        <v>8272</v>
      </c>
      <c r="O2394" s="16">
        <f>Table1[[#This Row],[pledged]]/Table1[[#This Row],[goal]]*100</f>
        <v>0</v>
      </c>
      <c r="P2394" s="6">
        <f>IFERROR(Table1[[#This Row],[pledged]]/Table1[[#This Row],[backers_count]],0)</f>
        <v>0</v>
      </c>
      <c r="Q2394" t="str">
        <f>LEFT(Table1[[#This Row],[Category and Sub-Category]],FIND("/",Table1[[#This Row],[Category and Sub-Category]])-1)</f>
        <v>technology</v>
      </c>
      <c r="R2394" t="str">
        <f>RIGHT(Table1[[#This Row],[Category and Sub-Category]],LEN(Table1[[#This Row],[Category and Sub-Category]])-FIND("/",Table1[[#This Row],[Category and Sub-Category]]))</f>
        <v>web</v>
      </c>
      <c r="S2394" s="14">
        <f>(((Table1[[#This Row],[launched_at]]/60)/60)/24)+DATE(1970,1,1)</f>
        <v>42276.120636574073</v>
      </c>
      <c r="T2394" s="14">
        <f t="shared" si="37"/>
        <v>42306.120636574073</v>
      </c>
    </row>
    <row r="2395" spans="1:20" ht="43.5" x14ac:dyDescent="0.35">
      <c r="A2395">
        <v>2393</v>
      </c>
      <c r="B2395" s="1" t="s">
        <v>2394</v>
      </c>
      <c r="C2395" s="1" t="s">
        <v>6503</v>
      </c>
      <c r="D2395" s="6">
        <v>100000</v>
      </c>
      <c r="E2395" s="6">
        <v>50</v>
      </c>
      <c r="F2395" t="s">
        <v>8220</v>
      </c>
      <c r="G2395" t="s">
        <v>8224</v>
      </c>
      <c r="H2395" t="s">
        <v>8246</v>
      </c>
      <c r="I2395">
        <v>1439048017</v>
      </c>
      <c r="J2395">
        <v>1436456017</v>
      </c>
      <c r="K2395" t="b">
        <v>0</v>
      </c>
      <c r="L2395">
        <v>1</v>
      </c>
      <c r="M2395" t="b">
        <v>0</v>
      </c>
      <c r="N2395" t="s">
        <v>8272</v>
      </c>
      <c r="O2395" s="16">
        <f>Table1[[#This Row],[pledged]]/Table1[[#This Row],[goal]]*100</f>
        <v>0.05</v>
      </c>
      <c r="P2395" s="6">
        <f>IFERROR(Table1[[#This Row],[pledged]]/Table1[[#This Row],[backers_count]],0)</f>
        <v>50</v>
      </c>
      <c r="Q2395" t="str">
        <f>LEFT(Table1[[#This Row],[Category and Sub-Category]],FIND("/",Table1[[#This Row],[Category and Sub-Category]])-1)</f>
        <v>technology</v>
      </c>
      <c r="R2395" t="str">
        <f>RIGHT(Table1[[#This Row],[Category and Sub-Category]],LEN(Table1[[#This Row],[Category and Sub-Category]])-FIND("/",Table1[[#This Row],[Category and Sub-Category]]))</f>
        <v>web</v>
      </c>
      <c r="S2395" s="14">
        <f>(((Table1[[#This Row],[launched_at]]/60)/60)/24)+DATE(1970,1,1)</f>
        <v>42194.648344907408</v>
      </c>
      <c r="T2395" s="14">
        <f t="shared" si="37"/>
        <v>42224.648344907408</v>
      </c>
    </row>
    <row r="2396" spans="1:20" ht="43.5" x14ac:dyDescent="0.35">
      <c r="A2396">
        <v>2394</v>
      </c>
      <c r="B2396" s="1" t="s">
        <v>2395</v>
      </c>
      <c r="C2396" s="1" t="s">
        <v>6504</v>
      </c>
      <c r="D2396" s="6">
        <v>5000</v>
      </c>
      <c r="E2396" s="6">
        <v>3</v>
      </c>
      <c r="F2396" t="s">
        <v>8220</v>
      </c>
      <c r="G2396" t="s">
        <v>8241</v>
      </c>
      <c r="H2396" t="s">
        <v>8249</v>
      </c>
      <c r="I2396">
        <v>1424940093</v>
      </c>
      <c r="J2396">
        <v>1422348093</v>
      </c>
      <c r="K2396" t="b">
        <v>0</v>
      </c>
      <c r="L2396">
        <v>2</v>
      </c>
      <c r="M2396" t="b">
        <v>0</v>
      </c>
      <c r="N2396" t="s">
        <v>8272</v>
      </c>
      <c r="O2396" s="16">
        <f>Table1[[#This Row],[pledged]]/Table1[[#This Row],[goal]]*100</f>
        <v>0.06</v>
      </c>
      <c r="P2396" s="6">
        <f>IFERROR(Table1[[#This Row],[pledged]]/Table1[[#This Row],[backers_count]],0)</f>
        <v>1.5</v>
      </c>
      <c r="Q2396" t="str">
        <f>LEFT(Table1[[#This Row],[Category and Sub-Category]],FIND("/",Table1[[#This Row],[Category and Sub-Category]])-1)</f>
        <v>technology</v>
      </c>
      <c r="R2396" t="str">
        <f>RIGHT(Table1[[#This Row],[Category and Sub-Category]],LEN(Table1[[#This Row],[Category and Sub-Category]])-FIND("/",Table1[[#This Row],[Category and Sub-Category]]))</f>
        <v>web</v>
      </c>
      <c r="S2396" s="14">
        <f>(((Table1[[#This Row],[launched_at]]/60)/60)/24)+DATE(1970,1,1)</f>
        <v>42031.362187499995</v>
      </c>
      <c r="T2396" s="14">
        <f t="shared" si="37"/>
        <v>42061.362187499995</v>
      </c>
    </row>
    <row r="2397" spans="1:20" ht="43.5" x14ac:dyDescent="0.35">
      <c r="A2397">
        <v>2395</v>
      </c>
      <c r="B2397" s="1" t="s">
        <v>2396</v>
      </c>
      <c r="C2397" s="1" t="s">
        <v>6505</v>
      </c>
      <c r="D2397" s="6">
        <v>33000</v>
      </c>
      <c r="E2397" s="6">
        <v>0</v>
      </c>
      <c r="F2397" t="s">
        <v>8220</v>
      </c>
      <c r="G2397" t="s">
        <v>8224</v>
      </c>
      <c r="H2397" t="s">
        <v>8246</v>
      </c>
      <c r="I2397">
        <v>1484038620</v>
      </c>
      <c r="J2397">
        <v>1481597687</v>
      </c>
      <c r="K2397" t="b">
        <v>0</v>
      </c>
      <c r="L2397">
        <v>0</v>
      </c>
      <c r="M2397" t="b">
        <v>0</v>
      </c>
      <c r="N2397" t="s">
        <v>8272</v>
      </c>
      <c r="O2397" s="16">
        <f>Table1[[#This Row],[pledged]]/Table1[[#This Row],[goal]]*100</f>
        <v>0</v>
      </c>
      <c r="P2397" s="6">
        <f>IFERROR(Table1[[#This Row],[pledged]]/Table1[[#This Row],[backers_count]],0)</f>
        <v>0</v>
      </c>
      <c r="Q2397" t="str">
        <f>LEFT(Table1[[#This Row],[Category and Sub-Category]],FIND("/",Table1[[#This Row],[Category and Sub-Category]])-1)</f>
        <v>technology</v>
      </c>
      <c r="R2397" t="str">
        <f>RIGHT(Table1[[#This Row],[Category and Sub-Category]],LEN(Table1[[#This Row],[Category and Sub-Category]])-FIND("/",Table1[[#This Row],[Category and Sub-Category]]))</f>
        <v>web</v>
      </c>
      <c r="S2397" s="14">
        <f>(((Table1[[#This Row],[launched_at]]/60)/60)/24)+DATE(1970,1,1)</f>
        <v>42717.121377314819</v>
      </c>
      <c r="T2397" s="14">
        <f t="shared" si="37"/>
        <v>42745.372916666667</v>
      </c>
    </row>
    <row r="2398" spans="1:20" ht="43.5" x14ac:dyDescent="0.35">
      <c r="A2398">
        <v>2396</v>
      </c>
      <c r="B2398" s="1" t="s">
        <v>2397</v>
      </c>
      <c r="C2398" s="1" t="s">
        <v>6506</v>
      </c>
      <c r="D2398" s="6">
        <v>5000</v>
      </c>
      <c r="E2398" s="6">
        <v>10</v>
      </c>
      <c r="F2398" t="s">
        <v>8220</v>
      </c>
      <c r="G2398" t="s">
        <v>8240</v>
      </c>
      <c r="H2398" t="s">
        <v>8257</v>
      </c>
      <c r="I2398">
        <v>1444940558</v>
      </c>
      <c r="J2398">
        <v>1442348558</v>
      </c>
      <c r="K2398" t="b">
        <v>0</v>
      </c>
      <c r="L2398">
        <v>1</v>
      </c>
      <c r="M2398" t="b">
        <v>0</v>
      </c>
      <c r="N2398" t="s">
        <v>8272</v>
      </c>
      <c r="O2398" s="16">
        <f>Table1[[#This Row],[pledged]]/Table1[[#This Row],[goal]]*100</f>
        <v>0.2</v>
      </c>
      <c r="P2398" s="6">
        <f>IFERROR(Table1[[#This Row],[pledged]]/Table1[[#This Row],[backers_count]],0)</f>
        <v>10</v>
      </c>
      <c r="Q2398" t="str">
        <f>LEFT(Table1[[#This Row],[Category and Sub-Category]],FIND("/",Table1[[#This Row],[Category and Sub-Category]])-1)</f>
        <v>technology</v>
      </c>
      <c r="R2398" t="str">
        <f>RIGHT(Table1[[#This Row],[Category and Sub-Category]],LEN(Table1[[#This Row],[Category and Sub-Category]])-FIND("/",Table1[[#This Row],[Category and Sub-Category]]))</f>
        <v>web</v>
      </c>
      <c r="S2398" s="14">
        <f>(((Table1[[#This Row],[launched_at]]/60)/60)/24)+DATE(1970,1,1)</f>
        <v>42262.849050925928</v>
      </c>
      <c r="T2398" s="14">
        <f t="shared" si="37"/>
        <v>42292.849050925928</v>
      </c>
    </row>
    <row r="2399" spans="1:20" ht="43.5" x14ac:dyDescent="0.35">
      <c r="A2399">
        <v>2397</v>
      </c>
      <c r="B2399" s="1" t="s">
        <v>2398</v>
      </c>
      <c r="C2399" s="1" t="s">
        <v>6507</v>
      </c>
      <c r="D2399" s="6">
        <v>124000</v>
      </c>
      <c r="E2399" s="6">
        <v>0</v>
      </c>
      <c r="F2399" t="s">
        <v>8220</v>
      </c>
      <c r="G2399" t="s">
        <v>8224</v>
      </c>
      <c r="H2399" t="s">
        <v>8246</v>
      </c>
      <c r="I2399">
        <v>1420233256</v>
      </c>
      <c r="J2399">
        <v>1417641256</v>
      </c>
      <c r="K2399" t="b">
        <v>0</v>
      </c>
      <c r="L2399">
        <v>0</v>
      </c>
      <c r="M2399" t="b">
        <v>0</v>
      </c>
      <c r="N2399" t="s">
        <v>8272</v>
      </c>
      <c r="O2399" s="16">
        <f>Table1[[#This Row],[pledged]]/Table1[[#This Row],[goal]]*100</f>
        <v>0</v>
      </c>
      <c r="P2399" s="6">
        <f>IFERROR(Table1[[#This Row],[pledged]]/Table1[[#This Row],[backers_count]],0)</f>
        <v>0</v>
      </c>
      <c r="Q2399" t="str">
        <f>LEFT(Table1[[#This Row],[Category and Sub-Category]],FIND("/",Table1[[#This Row],[Category and Sub-Category]])-1)</f>
        <v>technology</v>
      </c>
      <c r="R2399" t="str">
        <f>RIGHT(Table1[[#This Row],[Category and Sub-Category]],LEN(Table1[[#This Row],[Category and Sub-Category]])-FIND("/",Table1[[#This Row],[Category and Sub-Category]]))</f>
        <v>web</v>
      </c>
      <c r="S2399" s="14">
        <f>(((Table1[[#This Row],[launched_at]]/60)/60)/24)+DATE(1970,1,1)</f>
        <v>41976.88490740741</v>
      </c>
      <c r="T2399" s="14">
        <f t="shared" si="37"/>
        <v>42006.88490740741</v>
      </c>
    </row>
    <row r="2400" spans="1:20" ht="43.5" x14ac:dyDescent="0.35">
      <c r="A2400">
        <v>2398</v>
      </c>
      <c r="B2400" s="1" t="s">
        <v>2399</v>
      </c>
      <c r="C2400" s="1" t="s">
        <v>6508</v>
      </c>
      <c r="D2400" s="6">
        <v>4000</v>
      </c>
      <c r="E2400" s="6">
        <v>0</v>
      </c>
      <c r="F2400" t="s">
        <v>8220</v>
      </c>
      <c r="G2400" t="s">
        <v>8224</v>
      </c>
      <c r="H2400" t="s">
        <v>8246</v>
      </c>
      <c r="I2400">
        <v>1435874384</v>
      </c>
      <c r="J2400">
        <v>1433282384</v>
      </c>
      <c r="K2400" t="b">
        <v>0</v>
      </c>
      <c r="L2400">
        <v>0</v>
      </c>
      <c r="M2400" t="b">
        <v>0</v>
      </c>
      <c r="N2400" t="s">
        <v>8272</v>
      </c>
      <c r="O2400" s="16">
        <f>Table1[[#This Row],[pledged]]/Table1[[#This Row],[goal]]*100</f>
        <v>0</v>
      </c>
      <c r="P2400" s="6">
        <f>IFERROR(Table1[[#This Row],[pledged]]/Table1[[#This Row],[backers_count]],0)</f>
        <v>0</v>
      </c>
      <c r="Q2400" t="str">
        <f>LEFT(Table1[[#This Row],[Category and Sub-Category]],FIND("/",Table1[[#This Row],[Category and Sub-Category]])-1)</f>
        <v>technology</v>
      </c>
      <c r="R2400" t="str">
        <f>RIGHT(Table1[[#This Row],[Category and Sub-Category]],LEN(Table1[[#This Row],[Category and Sub-Category]])-FIND("/",Table1[[#This Row],[Category and Sub-Category]]))</f>
        <v>web</v>
      </c>
      <c r="S2400" s="14">
        <f>(((Table1[[#This Row],[launched_at]]/60)/60)/24)+DATE(1970,1,1)</f>
        <v>42157.916481481487</v>
      </c>
      <c r="T2400" s="14">
        <f t="shared" si="37"/>
        <v>42187.916481481487</v>
      </c>
    </row>
    <row r="2401" spans="1:20" ht="43.5" x14ac:dyDescent="0.35">
      <c r="A2401">
        <v>2399</v>
      </c>
      <c r="B2401" s="1" t="s">
        <v>2400</v>
      </c>
      <c r="C2401" s="1" t="s">
        <v>6509</v>
      </c>
      <c r="D2401" s="6">
        <v>13000</v>
      </c>
      <c r="E2401" s="6">
        <v>0</v>
      </c>
      <c r="F2401" t="s">
        <v>8220</v>
      </c>
      <c r="G2401" t="s">
        <v>8235</v>
      </c>
      <c r="H2401" t="s">
        <v>8255</v>
      </c>
      <c r="I2401">
        <v>1418934506</v>
      </c>
      <c r="J2401">
        <v>1415910506</v>
      </c>
      <c r="K2401" t="b">
        <v>0</v>
      </c>
      <c r="L2401">
        <v>0</v>
      </c>
      <c r="M2401" t="b">
        <v>0</v>
      </c>
      <c r="N2401" t="s">
        <v>8272</v>
      </c>
      <c r="O2401" s="16">
        <f>Table1[[#This Row],[pledged]]/Table1[[#This Row],[goal]]*100</f>
        <v>0</v>
      </c>
      <c r="P2401" s="6">
        <f>IFERROR(Table1[[#This Row],[pledged]]/Table1[[#This Row],[backers_count]],0)</f>
        <v>0</v>
      </c>
      <c r="Q2401" t="str">
        <f>LEFT(Table1[[#This Row],[Category and Sub-Category]],FIND("/",Table1[[#This Row],[Category and Sub-Category]])-1)</f>
        <v>technology</v>
      </c>
      <c r="R2401" t="str">
        <f>RIGHT(Table1[[#This Row],[Category and Sub-Category]],LEN(Table1[[#This Row],[Category and Sub-Category]])-FIND("/",Table1[[#This Row],[Category and Sub-Category]]))</f>
        <v>web</v>
      </c>
      <c r="S2401" s="14">
        <f>(((Table1[[#This Row],[launched_at]]/60)/60)/24)+DATE(1970,1,1)</f>
        <v>41956.853078703702</v>
      </c>
      <c r="T2401" s="14">
        <f t="shared" si="37"/>
        <v>41991.853078703702</v>
      </c>
    </row>
    <row r="2402" spans="1:20" ht="43.5" x14ac:dyDescent="0.35">
      <c r="A2402">
        <v>2400</v>
      </c>
      <c r="B2402" s="1" t="s">
        <v>2401</v>
      </c>
      <c r="C2402" s="1" t="s">
        <v>6510</v>
      </c>
      <c r="D2402" s="6">
        <v>50000</v>
      </c>
      <c r="E2402" s="6">
        <v>0</v>
      </c>
      <c r="F2402" t="s">
        <v>8220</v>
      </c>
      <c r="G2402" t="s">
        <v>8226</v>
      </c>
      <c r="H2402" t="s">
        <v>8248</v>
      </c>
      <c r="I2402">
        <v>1460615164</v>
      </c>
      <c r="J2402">
        <v>1458023164</v>
      </c>
      <c r="K2402" t="b">
        <v>0</v>
      </c>
      <c r="L2402">
        <v>0</v>
      </c>
      <c r="M2402" t="b">
        <v>0</v>
      </c>
      <c r="N2402" t="s">
        <v>8272</v>
      </c>
      <c r="O2402" s="16">
        <f>Table1[[#This Row],[pledged]]/Table1[[#This Row],[goal]]*100</f>
        <v>0</v>
      </c>
      <c r="P2402" s="6">
        <f>IFERROR(Table1[[#This Row],[pledged]]/Table1[[#This Row],[backers_count]],0)</f>
        <v>0</v>
      </c>
      <c r="Q2402" t="str">
        <f>LEFT(Table1[[#This Row],[Category and Sub-Category]],FIND("/",Table1[[#This Row],[Category and Sub-Category]])-1)</f>
        <v>technology</v>
      </c>
      <c r="R2402" t="str">
        <f>RIGHT(Table1[[#This Row],[Category and Sub-Category]],LEN(Table1[[#This Row],[Category and Sub-Category]])-FIND("/",Table1[[#This Row],[Category and Sub-Category]]))</f>
        <v>web</v>
      </c>
      <c r="S2402" s="14">
        <f>(((Table1[[#This Row],[launched_at]]/60)/60)/24)+DATE(1970,1,1)</f>
        <v>42444.268101851849</v>
      </c>
      <c r="T2402" s="14">
        <f t="shared" si="37"/>
        <v>42474.268101851849</v>
      </c>
    </row>
    <row r="2403" spans="1:20" ht="43.5" x14ac:dyDescent="0.35">
      <c r="A2403">
        <v>2401</v>
      </c>
      <c r="B2403" s="1" t="s">
        <v>2402</v>
      </c>
      <c r="C2403" s="1" t="s">
        <v>6511</v>
      </c>
      <c r="D2403" s="6">
        <v>28000</v>
      </c>
      <c r="E2403" s="6">
        <v>201</v>
      </c>
      <c r="F2403" t="s">
        <v>8221</v>
      </c>
      <c r="G2403" t="s">
        <v>8224</v>
      </c>
      <c r="H2403" t="s">
        <v>8246</v>
      </c>
      <c r="I2403">
        <v>1457207096</v>
      </c>
      <c r="J2403">
        <v>1452023096</v>
      </c>
      <c r="K2403" t="b">
        <v>0</v>
      </c>
      <c r="L2403">
        <v>9</v>
      </c>
      <c r="M2403" t="b">
        <v>0</v>
      </c>
      <c r="N2403" t="s">
        <v>8284</v>
      </c>
      <c r="O2403" s="16">
        <f>Table1[[#This Row],[pledged]]/Table1[[#This Row],[goal]]*100</f>
        <v>0.71785714285714286</v>
      </c>
      <c r="P2403" s="6">
        <f>IFERROR(Table1[[#This Row],[pledged]]/Table1[[#This Row],[backers_count]],0)</f>
        <v>22.333333333333332</v>
      </c>
      <c r="Q2403" t="str">
        <f>LEFT(Table1[[#This Row],[Category and Sub-Category]],FIND("/",Table1[[#This Row],[Category and Sub-Category]])-1)</f>
        <v>food</v>
      </c>
      <c r="R2403" t="str">
        <f>RIGHT(Table1[[#This Row],[Category and Sub-Category]],LEN(Table1[[#This Row],[Category and Sub-Category]])-FIND("/",Table1[[#This Row],[Category and Sub-Category]]))</f>
        <v>food trucks</v>
      </c>
      <c r="S2403" s="14">
        <f>(((Table1[[#This Row],[launched_at]]/60)/60)/24)+DATE(1970,1,1)</f>
        <v>42374.822870370372</v>
      </c>
      <c r="T2403" s="14">
        <f t="shared" si="37"/>
        <v>42434.822870370372</v>
      </c>
    </row>
    <row r="2404" spans="1:20" ht="29" x14ac:dyDescent="0.35">
      <c r="A2404">
        <v>2402</v>
      </c>
      <c r="B2404" s="1" t="s">
        <v>2403</v>
      </c>
      <c r="C2404" s="1" t="s">
        <v>6512</v>
      </c>
      <c r="D2404" s="6">
        <v>12000</v>
      </c>
      <c r="E2404" s="6">
        <v>52</v>
      </c>
      <c r="F2404" t="s">
        <v>8221</v>
      </c>
      <c r="G2404" t="s">
        <v>8224</v>
      </c>
      <c r="H2404" t="s">
        <v>8246</v>
      </c>
      <c r="I2404">
        <v>1431533931</v>
      </c>
      <c r="J2404">
        <v>1428941931</v>
      </c>
      <c r="K2404" t="b">
        <v>0</v>
      </c>
      <c r="L2404">
        <v>1</v>
      </c>
      <c r="M2404" t="b">
        <v>0</v>
      </c>
      <c r="N2404" t="s">
        <v>8284</v>
      </c>
      <c r="O2404" s="16">
        <f>Table1[[#This Row],[pledged]]/Table1[[#This Row],[goal]]*100</f>
        <v>0.43333333333333329</v>
      </c>
      <c r="P2404" s="6">
        <f>IFERROR(Table1[[#This Row],[pledged]]/Table1[[#This Row],[backers_count]],0)</f>
        <v>52</v>
      </c>
      <c r="Q2404" t="str">
        <f>LEFT(Table1[[#This Row],[Category and Sub-Category]],FIND("/",Table1[[#This Row],[Category and Sub-Category]])-1)</f>
        <v>food</v>
      </c>
      <c r="R2404" t="str">
        <f>RIGHT(Table1[[#This Row],[Category and Sub-Category]],LEN(Table1[[#This Row],[Category and Sub-Category]])-FIND("/",Table1[[#This Row],[Category and Sub-Category]]))</f>
        <v>food trucks</v>
      </c>
      <c r="S2404" s="14">
        <f>(((Table1[[#This Row],[launched_at]]/60)/60)/24)+DATE(1970,1,1)</f>
        <v>42107.679756944446</v>
      </c>
      <c r="T2404" s="14">
        <f t="shared" si="37"/>
        <v>42137.679756944446</v>
      </c>
    </row>
    <row r="2405" spans="1:20" ht="43.5" x14ac:dyDescent="0.35">
      <c r="A2405">
        <v>2403</v>
      </c>
      <c r="B2405" s="1" t="s">
        <v>2404</v>
      </c>
      <c r="C2405" s="1" t="s">
        <v>6513</v>
      </c>
      <c r="D2405" s="6">
        <v>1200</v>
      </c>
      <c r="E2405" s="6">
        <v>202</v>
      </c>
      <c r="F2405" t="s">
        <v>8221</v>
      </c>
      <c r="G2405" t="s">
        <v>8225</v>
      </c>
      <c r="H2405" t="s">
        <v>8247</v>
      </c>
      <c r="I2405">
        <v>1459368658</v>
      </c>
      <c r="J2405">
        <v>1454188258</v>
      </c>
      <c r="K2405" t="b">
        <v>0</v>
      </c>
      <c r="L2405">
        <v>12</v>
      </c>
      <c r="M2405" t="b">
        <v>0</v>
      </c>
      <c r="N2405" t="s">
        <v>8284</v>
      </c>
      <c r="O2405" s="16">
        <f>Table1[[#This Row],[pledged]]/Table1[[#This Row],[goal]]*100</f>
        <v>16.833333333333332</v>
      </c>
      <c r="P2405" s="6">
        <f>IFERROR(Table1[[#This Row],[pledged]]/Table1[[#This Row],[backers_count]],0)</f>
        <v>16.833333333333332</v>
      </c>
      <c r="Q2405" t="str">
        <f>LEFT(Table1[[#This Row],[Category and Sub-Category]],FIND("/",Table1[[#This Row],[Category and Sub-Category]])-1)</f>
        <v>food</v>
      </c>
      <c r="R2405" t="str">
        <f>RIGHT(Table1[[#This Row],[Category and Sub-Category]],LEN(Table1[[#This Row],[Category and Sub-Category]])-FIND("/",Table1[[#This Row],[Category and Sub-Category]]))</f>
        <v>food trucks</v>
      </c>
      <c r="S2405" s="14">
        <f>(((Table1[[#This Row],[launched_at]]/60)/60)/24)+DATE(1970,1,1)</f>
        <v>42399.882615740738</v>
      </c>
      <c r="T2405" s="14">
        <f t="shared" si="37"/>
        <v>42459.840949074074</v>
      </c>
    </row>
    <row r="2406" spans="1:20" ht="43.5" x14ac:dyDescent="0.35">
      <c r="A2406">
        <v>2404</v>
      </c>
      <c r="B2406" s="1" t="s">
        <v>2405</v>
      </c>
      <c r="C2406" s="1" t="s">
        <v>6514</v>
      </c>
      <c r="D2406" s="6">
        <v>15000</v>
      </c>
      <c r="E2406" s="6">
        <v>0</v>
      </c>
      <c r="F2406" t="s">
        <v>8221</v>
      </c>
      <c r="G2406" t="s">
        <v>8224</v>
      </c>
      <c r="H2406" t="s">
        <v>8246</v>
      </c>
      <c r="I2406">
        <v>1451782607</v>
      </c>
      <c r="J2406">
        <v>1449190607</v>
      </c>
      <c r="K2406" t="b">
        <v>0</v>
      </c>
      <c r="L2406">
        <v>0</v>
      </c>
      <c r="M2406" t="b">
        <v>0</v>
      </c>
      <c r="N2406" t="s">
        <v>8284</v>
      </c>
      <c r="O2406" s="16">
        <f>Table1[[#This Row],[pledged]]/Table1[[#This Row],[goal]]*100</f>
        <v>0</v>
      </c>
      <c r="P2406" s="6">
        <f>IFERROR(Table1[[#This Row],[pledged]]/Table1[[#This Row],[backers_count]],0)</f>
        <v>0</v>
      </c>
      <c r="Q2406" t="str">
        <f>LEFT(Table1[[#This Row],[Category and Sub-Category]],FIND("/",Table1[[#This Row],[Category and Sub-Category]])-1)</f>
        <v>food</v>
      </c>
      <c r="R2406" t="str">
        <f>RIGHT(Table1[[#This Row],[Category and Sub-Category]],LEN(Table1[[#This Row],[Category and Sub-Category]])-FIND("/",Table1[[#This Row],[Category and Sub-Category]]))</f>
        <v>food trucks</v>
      </c>
      <c r="S2406" s="14">
        <f>(((Table1[[#This Row],[launched_at]]/60)/60)/24)+DATE(1970,1,1)</f>
        <v>42342.03943287037</v>
      </c>
      <c r="T2406" s="14">
        <f t="shared" si="37"/>
        <v>42372.03943287037</v>
      </c>
    </row>
    <row r="2407" spans="1:20" ht="43.5" x14ac:dyDescent="0.35">
      <c r="A2407">
        <v>2405</v>
      </c>
      <c r="B2407" s="1" t="s">
        <v>2406</v>
      </c>
      <c r="C2407" s="1" t="s">
        <v>6515</v>
      </c>
      <c r="D2407" s="6">
        <v>5000</v>
      </c>
      <c r="E2407" s="6">
        <v>1126</v>
      </c>
      <c r="F2407" t="s">
        <v>8221</v>
      </c>
      <c r="G2407" t="s">
        <v>8224</v>
      </c>
      <c r="H2407" t="s">
        <v>8246</v>
      </c>
      <c r="I2407">
        <v>1472911375</v>
      </c>
      <c r="J2407">
        <v>1471096975</v>
      </c>
      <c r="K2407" t="b">
        <v>0</v>
      </c>
      <c r="L2407">
        <v>20</v>
      </c>
      <c r="M2407" t="b">
        <v>0</v>
      </c>
      <c r="N2407" t="s">
        <v>8284</v>
      </c>
      <c r="O2407" s="16">
        <f>Table1[[#This Row],[pledged]]/Table1[[#This Row],[goal]]*100</f>
        <v>22.52</v>
      </c>
      <c r="P2407" s="6">
        <f>IFERROR(Table1[[#This Row],[pledged]]/Table1[[#This Row],[backers_count]],0)</f>
        <v>56.3</v>
      </c>
      <c r="Q2407" t="str">
        <f>LEFT(Table1[[#This Row],[Category and Sub-Category]],FIND("/",Table1[[#This Row],[Category and Sub-Category]])-1)</f>
        <v>food</v>
      </c>
      <c r="R2407" t="str">
        <f>RIGHT(Table1[[#This Row],[Category and Sub-Category]],LEN(Table1[[#This Row],[Category and Sub-Category]])-FIND("/",Table1[[#This Row],[Category and Sub-Category]]))</f>
        <v>food trucks</v>
      </c>
      <c r="S2407" s="14">
        <f>(((Table1[[#This Row],[launched_at]]/60)/60)/24)+DATE(1970,1,1)</f>
        <v>42595.585358796292</v>
      </c>
      <c r="T2407" s="14">
        <f t="shared" si="37"/>
        <v>42616.585358796292</v>
      </c>
    </row>
    <row r="2408" spans="1:20" ht="43.5" x14ac:dyDescent="0.35">
      <c r="A2408">
        <v>2406</v>
      </c>
      <c r="B2408" s="1" t="s">
        <v>2407</v>
      </c>
      <c r="C2408" s="1" t="s">
        <v>6516</v>
      </c>
      <c r="D2408" s="6">
        <v>3250</v>
      </c>
      <c r="E2408" s="6">
        <v>1345</v>
      </c>
      <c r="F2408" t="s">
        <v>8221</v>
      </c>
      <c r="G2408" t="s">
        <v>8224</v>
      </c>
      <c r="H2408" t="s">
        <v>8246</v>
      </c>
      <c r="I2408">
        <v>1421635190</v>
      </c>
      <c r="J2408">
        <v>1418179190</v>
      </c>
      <c r="K2408" t="b">
        <v>0</v>
      </c>
      <c r="L2408">
        <v>16</v>
      </c>
      <c r="M2408" t="b">
        <v>0</v>
      </c>
      <c r="N2408" t="s">
        <v>8284</v>
      </c>
      <c r="O2408" s="16">
        <f>Table1[[#This Row],[pledged]]/Table1[[#This Row],[goal]]*100</f>
        <v>41.384615384615387</v>
      </c>
      <c r="P2408" s="6">
        <f>IFERROR(Table1[[#This Row],[pledged]]/Table1[[#This Row],[backers_count]],0)</f>
        <v>84.0625</v>
      </c>
      <c r="Q2408" t="str">
        <f>LEFT(Table1[[#This Row],[Category and Sub-Category]],FIND("/",Table1[[#This Row],[Category and Sub-Category]])-1)</f>
        <v>food</v>
      </c>
      <c r="R2408" t="str">
        <f>RIGHT(Table1[[#This Row],[Category and Sub-Category]],LEN(Table1[[#This Row],[Category and Sub-Category]])-FIND("/",Table1[[#This Row],[Category and Sub-Category]]))</f>
        <v>food trucks</v>
      </c>
      <c r="S2408" s="14">
        <f>(((Table1[[#This Row],[launched_at]]/60)/60)/24)+DATE(1970,1,1)</f>
        <v>41983.110995370371</v>
      </c>
      <c r="T2408" s="14">
        <f t="shared" si="37"/>
        <v>42023.110995370371</v>
      </c>
    </row>
    <row r="2409" spans="1:20" ht="58" x14ac:dyDescent="0.35">
      <c r="A2409">
        <v>2407</v>
      </c>
      <c r="B2409" s="1" t="s">
        <v>2408</v>
      </c>
      <c r="C2409" s="1" t="s">
        <v>6517</v>
      </c>
      <c r="D2409" s="6">
        <v>22000</v>
      </c>
      <c r="E2409" s="6">
        <v>5557</v>
      </c>
      <c r="F2409" t="s">
        <v>8221</v>
      </c>
      <c r="G2409" t="s">
        <v>8224</v>
      </c>
      <c r="H2409" t="s">
        <v>8246</v>
      </c>
      <c r="I2409">
        <v>1428732000</v>
      </c>
      <c r="J2409">
        <v>1426772928</v>
      </c>
      <c r="K2409" t="b">
        <v>0</v>
      </c>
      <c r="L2409">
        <v>33</v>
      </c>
      <c r="M2409" t="b">
        <v>0</v>
      </c>
      <c r="N2409" t="s">
        <v>8284</v>
      </c>
      <c r="O2409" s="16">
        <f>Table1[[#This Row],[pledged]]/Table1[[#This Row],[goal]]*100</f>
        <v>25.259090909090908</v>
      </c>
      <c r="P2409" s="6">
        <f>IFERROR(Table1[[#This Row],[pledged]]/Table1[[#This Row],[backers_count]],0)</f>
        <v>168.39393939393941</v>
      </c>
      <c r="Q2409" t="str">
        <f>LEFT(Table1[[#This Row],[Category and Sub-Category]],FIND("/",Table1[[#This Row],[Category and Sub-Category]])-1)</f>
        <v>food</v>
      </c>
      <c r="R2409" t="str">
        <f>RIGHT(Table1[[#This Row],[Category and Sub-Category]],LEN(Table1[[#This Row],[Category and Sub-Category]])-FIND("/",Table1[[#This Row],[Category and Sub-Category]]))</f>
        <v>food trucks</v>
      </c>
      <c r="S2409" s="14">
        <f>(((Table1[[#This Row],[launched_at]]/60)/60)/24)+DATE(1970,1,1)</f>
        <v>42082.575555555552</v>
      </c>
      <c r="T2409" s="14">
        <f t="shared" si="37"/>
        <v>42105.25</v>
      </c>
    </row>
    <row r="2410" spans="1:20" ht="43.5" x14ac:dyDescent="0.35">
      <c r="A2410">
        <v>2408</v>
      </c>
      <c r="B2410" s="1" t="s">
        <v>2409</v>
      </c>
      <c r="C2410" s="1" t="s">
        <v>6518</v>
      </c>
      <c r="D2410" s="6">
        <v>15000</v>
      </c>
      <c r="E2410" s="6">
        <v>30</v>
      </c>
      <c r="F2410" t="s">
        <v>8221</v>
      </c>
      <c r="G2410" t="s">
        <v>8224</v>
      </c>
      <c r="H2410" t="s">
        <v>8246</v>
      </c>
      <c r="I2410">
        <v>1415247757</v>
      </c>
      <c r="J2410">
        <v>1412652157</v>
      </c>
      <c r="K2410" t="b">
        <v>0</v>
      </c>
      <c r="L2410">
        <v>2</v>
      </c>
      <c r="M2410" t="b">
        <v>0</v>
      </c>
      <c r="N2410" t="s">
        <v>8284</v>
      </c>
      <c r="O2410" s="16">
        <f>Table1[[#This Row],[pledged]]/Table1[[#This Row],[goal]]*100</f>
        <v>0.2</v>
      </c>
      <c r="P2410" s="6">
        <f>IFERROR(Table1[[#This Row],[pledged]]/Table1[[#This Row],[backers_count]],0)</f>
        <v>15</v>
      </c>
      <c r="Q2410" t="str">
        <f>LEFT(Table1[[#This Row],[Category and Sub-Category]],FIND("/",Table1[[#This Row],[Category and Sub-Category]])-1)</f>
        <v>food</v>
      </c>
      <c r="R2410" t="str">
        <f>RIGHT(Table1[[#This Row],[Category and Sub-Category]],LEN(Table1[[#This Row],[Category and Sub-Category]])-FIND("/",Table1[[#This Row],[Category and Sub-Category]]))</f>
        <v>food trucks</v>
      </c>
      <c r="S2410" s="14">
        <f>(((Table1[[#This Row],[launched_at]]/60)/60)/24)+DATE(1970,1,1)</f>
        <v>41919.140706018516</v>
      </c>
      <c r="T2410" s="14">
        <f t="shared" si="37"/>
        <v>41949.182372685187</v>
      </c>
    </row>
    <row r="2411" spans="1:20" ht="43.5" x14ac:dyDescent="0.35">
      <c r="A2411">
        <v>2409</v>
      </c>
      <c r="B2411" s="1" t="s">
        <v>2410</v>
      </c>
      <c r="C2411" s="1" t="s">
        <v>6519</v>
      </c>
      <c r="D2411" s="6">
        <v>25000</v>
      </c>
      <c r="E2411" s="6">
        <v>460</v>
      </c>
      <c r="F2411" t="s">
        <v>8221</v>
      </c>
      <c r="G2411" t="s">
        <v>8224</v>
      </c>
      <c r="H2411" t="s">
        <v>8246</v>
      </c>
      <c r="I2411">
        <v>1439931675</v>
      </c>
      <c r="J2411">
        <v>1437339675</v>
      </c>
      <c r="K2411" t="b">
        <v>0</v>
      </c>
      <c r="L2411">
        <v>6</v>
      </c>
      <c r="M2411" t="b">
        <v>0</v>
      </c>
      <c r="N2411" t="s">
        <v>8284</v>
      </c>
      <c r="O2411" s="16">
        <f>Table1[[#This Row],[pledged]]/Table1[[#This Row],[goal]]*100</f>
        <v>1.8399999999999999</v>
      </c>
      <c r="P2411" s="6">
        <f>IFERROR(Table1[[#This Row],[pledged]]/Table1[[#This Row],[backers_count]],0)</f>
        <v>76.666666666666671</v>
      </c>
      <c r="Q2411" t="str">
        <f>LEFT(Table1[[#This Row],[Category and Sub-Category]],FIND("/",Table1[[#This Row],[Category and Sub-Category]])-1)</f>
        <v>food</v>
      </c>
      <c r="R2411" t="str">
        <f>RIGHT(Table1[[#This Row],[Category and Sub-Category]],LEN(Table1[[#This Row],[Category and Sub-Category]])-FIND("/",Table1[[#This Row],[Category and Sub-Category]]))</f>
        <v>food trucks</v>
      </c>
      <c r="S2411" s="14">
        <f>(((Table1[[#This Row],[launched_at]]/60)/60)/24)+DATE(1970,1,1)</f>
        <v>42204.875868055555</v>
      </c>
      <c r="T2411" s="14">
        <f t="shared" si="37"/>
        <v>42234.875868055555</v>
      </c>
    </row>
    <row r="2412" spans="1:20" ht="58" x14ac:dyDescent="0.35">
      <c r="A2412">
        <v>2410</v>
      </c>
      <c r="B2412" s="1" t="s">
        <v>2411</v>
      </c>
      <c r="C2412" s="1" t="s">
        <v>6520</v>
      </c>
      <c r="D2412" s="6">
        <v>15000</v>
      </c>
      <c r="E2412" s="6">
        <v>0</v>
      </c>
      <c r="F2412" t="s">
        <v>8221</v>
      </c>
      <c r="G2412" t="s">
        <v>8226</v>
      </c>
      <c r="H2412" t="s">
        <v>8248</v>
      </c>
      <c r="I2412">
        <v>1441619275</v>
      </c>
      <c r="J2412">
        <v>1439027275</v>
      </c>
      <c r="K2412" t="b">
        <v>0</v>
      </c>
      <c r="L2412">
        <v>0</v>
      </c>
      <c r="M2412" t="b">
        <v>0</v>
      </c>
      <c r="N2412" t="s">
        <v>8284</v>
      </c>
      <c r="O2412" s="16">
        <f>Table1[[#This Row],[pledged]]/Table1[[#This Row],[goal]]*100</f>
        <v>0</v>
      </c>
      <c r="P2412" s="6">
        <f>IFERROR(Table1[[#This Row],[pledged]]/Table1[[#This Row],[backers_count]],0)</f>
        <v>0</v>
      </c>
      <c r="Q2412" t="str">
        <f>LEFT(Table1[[#This Row],[Category and Sub-Category]],FIND("/",Table1[[#This Row],[Category and Sub-Category]])-1)</f>
        <v>food</v>
      </c>
      <c r="R2412" t="str">
        <f>RIGHT(Table1[[#This Row],[Category and Sub-Category]],LEN(Table1[[#This Row],[Category and Sub-Category]])-FIND("/",Table1[[#This Row],[Category and Sub-Category]]))</f>
        <v>food trucks</v>
      </c>
      <c r="S2412" s="14">
        <f>(((Table1[[#This Row],[launched_at]]/60)/60)/24)+DATE(1970,1,1)</f>
        <v>42224.408275462964</v>
      </c>
      <c r="T2412" s="14">
        <f t="shared" si="37"/>
        <v>42254.408275462964</v>
      </c>
    </row>
    <row r="2413" spans="1:20" ht="58" x14ac:dyDescent="0.35">
      <c r="A2413">
        <v>2411</v>
      </c>
      <c r="B2413" s="1" t="s">
        <v>2412</v>
      </c>
      <c r="C2413" s="1" t="s">
        <v>6521</v>
      </c>
      <c r="D2413" s="6">
        <v>25000</v>
      </c>
      <c r="E2413" s="6">
        <v>151</v>
      </c>
      <c r="F2413" t="s">
        <v>8221</v>
      </c>
      <c r="G2413" t="s">
        <v>8224</v>
      </c>
      <c r="H2413" t="s">
        <v>8246</v>
      </c>
      <c r="I2413">
        <v>1440524082</v>
      </c>
      <c r="J2413">
        <v>1437932082</v>
      </c>
      <c r="K2413" t="b">
        <v>0</v>
      </c>
      <c r="L2413">
        <v>3</v>
      </c>
      <c r="M2413" t="b">
        <v>0</v>
      </c>
      <c r="N2413" t="s">
        <v>8284</v>
      </c>
      <c r="O2413" s="16">
        <f>Table1[[#This Row],[pledged]]/Table1[[#This Row],[goal]]*100</f>
        <v>0.60399999999999998</v>
      </c>
      <c r="P2413" s="6">
        <f>IFERROR(Table1[[#This Row],[pledged]]/Table1[[#This Row],[backers_count]],0)</f>
        <v>50.333333333333336</v>
      </c>
      <c r="Q2413" t="str">
        <f>LEFT(Table1[[#This Row],[Category and Sub-Category]],FIND("/",Table1[[#This Row],[Category and Sub-Category]])-1)</f>
        <v>food</v>
      </c>
      <c r="R2413" t="str">
        <f>RIGHT(Table1[[#This Row],[Category and Sub-Category]],LEN(Table1[[#This Row],[Category and Sub-Category]])-FIND("/",Table1[[#This Row],[Category and Sub-Category]]))</f>
        <v>food trucks</v>
      </c>
      <c r="S2413" s="14">
        <f>(((Table1[[#This Row],[launched_at]]/60)/60)/24)+DATE(1970,1,1)</f>
        <v>42211.732430555552</v>
      </c>
      <c r="T2413" s="14">
        <f t="shared" si="37"/>
        <v>42241.732430555552</v>
      </c>
    </row>
    <row r="2414" spans="1:20" ht="58" x14ac:dyDescent="0.35">
      <c r="A2414">
        <v>2412</v>
      </c>
      <c r="B2414" s="1" t="s">
        <v>2413</v>
      </c>
      <c r="C2414" s="1" t="s">
        <v>6522</v>
      </c>
      <c r="D2414" s="6">
        <v>8000</v>
      </c>
      <c r="E2414" s="6">
        <v>0</v>
      </c>
      <c r="F2414" t="s">
        <v>8221</v>
      </c>
      <c r="G2414" t="s">
        <v>8230</v>
      </c>
      <c r="H2414" t="s">
        <v>8249</v>
      </c>
      <c r="I2414">
        <v>1480185673</v>
      </c>
      <c r="J2414">
        <v>1476294073</v>
      </c>
      <c r="K2414" t="b">
        <v>0</v>
      </c>
      <c r="L2414">
        <v>0</v>
      </c>
      <c r="M2414" t="b">
        <v>0</v>
      </c>
      <c r="N2414" t="s">
        <v>8284</v>
      </c>
      <c r="O2414" s="16">
        <f>Table1[[#This Row],[pledged]]/Table1[[#This Row],[goal]]*100</f>
        <v>0</v>
      </c>
      <c r="P2414" s="6">
        <f>IFERROR(Table1[[#This Row],[pledged]]/Table1[[#This Row],[backers_count]],0)</f>
        <v>0</v>
      </c>
      <c r="Q2414" t="str">
        <f>LEFT(Table1[[#This Row],[Category and Sub-Category]],FIND("/",Table1[[#This Row],[Category and Sub-Category]])-1)</f>
        <v>food</v>
      </c>
      <c r="R2414" t="str">
        <f>RIGHT(Table1[[#This Row],[Category and Sub-Category]],LEN(Table1[[#This Row],[Category and Sub-Category]])-FIND("/",Table1[[#This Row],[Category and Sub-Category]]))</f>
        <v>food trucks</v>
      </c>
      <c r="S2414" s="14">
        <f>(((Table1[[#This Row],[launched_at]]/60)/60)/24)+DATE(1970,1,1)</f>
        <v>42655.736956018518</v>
      </c>
      <c r="T2414" s="14">
        <f t="shared" si="37"/>
        <v>42700.778622685189</v>
      </c>
    </row>
    <row r="2415" spans="1:20" ht="43.5" x14ac:dyDescent="0.35">
      <c r="A2415">
        <v>2413</v>
      </c>
      <c r="B2415" s="1" t="s">
        <v>2414</v>
      </c>
      <c r="C2415" s="1" t="s">
        <v>6523</v>
      </c>
      <c r="D2415" s="6">
        <v>3000</v>
      </c>
      <c r="E2415" s="6">
        <v>25</v>
      </c>
      <c r="F2415" t="s">
        <v>8221</v>
      </c>
      <c r="G2415" t="s">
        <v>8224</v>
      </c>
      <c r="H2415" t="s">
        <v>8246</v>
      </c>
      <c r="I2415">
        <v>1401579000</v>
      </c>
      <c r="J2415">
        <v>1398911882</v>
      </c>
      <c r="K2415" t="b">
        <v>0</v>
      </c>
      <c r="L2415">
        <v>3</v>
      </c>
      <c r="M2415" t="b">
        <v>0</v>
      </c>
      <c r="N2415" t="s">
        <v>8284</v>
      </c>
      <c r="O2415" s="16">
        <f>Table1[[#This Row],[pledged]]/Table1[[#This Row],[goal]]*100</f>
        <v>0.83333333333333337</v>
      </c>
      <c r="P2415" s="6">
        <f>IFERROR(Table1[[#This Row],[pledged]]/Table1[[#This Row],[backers_count]],0)</f>
        <v>8.3333333333333339</v>
      </c>
      <c r="Q2415" t="str">
        <f>LEFT(Table1[[#This Row],[Category and Sub-Category]],FIND("/",Table1[[#This Row],[Category and Sub-Category]])-1)</f>
        <v>food</v>
      </c>
      <c r="R2415" t="str">
        <f>RIGHT(Table1[[#This Row],[Category and Sub-Category]],LEN(Table1[[#This Row],[Category and Sub-Category]])-FIND("/",Table1[[#This Row],[Category and Sub-Category]]))</f>
        <v>food trucks</v>
      </c>
      <c r="S2415" s="14">
        <f>(((Table1[[#This Row],[launched_at]]/60)/60)/24)+DATE(1970,1,1)</f>
        <v>41760.10974537037</v>
      </c>
      <c r="T2415" s="14">
        <f t="shared" si="37"/>
        <v>41790.979166666664</v>
      </c>
    </row>
    <row r="2416" spans="1:20" ht="43.5" x14ac:dyDescent="0.35">
      <c r="A2416">
        <v>2414</v>
      </c>
      <c r="B2416" s="1" t="s">
        <v>2415</v>
      </c>
      <c r="C2416" s="1" t="s">
        <v>6524</v>
      </c>
      <c r="D2416" s="6">
        <v>15000</v>
      </c>
      <c r="E2416" s="6">
        <v>460</v>
      </c>
      <c r="F2416" t="s">
        <v>8221</v>
      </c>
      <c r="G2416" t="s">
        <v>8224</v>
      </c>
      <c r="H2416" t="s">
        <v>8246</v>
      </c>
      <c r="I2416">
        <v>1440215940</v>
      </c>
      <c r="J2416">
        <v>1436805660</v>
      </c>
      <c r="K2416" t="b">
        <v>0</v>
      </c>
      <c r="L2416">
        <v>13</v>
      </c>
      <c r="M2416" t="b">
        <v>0</v>
      </c>
      <c r="N2416" t="s">
        <v>8284</v>
      </c>
      <c r="O2416" s="16">
        <f>Table1[[#This Row],[pledged]]/Table1[[#This Row],[goal]]*100</f>
        <v>3.0666666666666664</v>
      </c>
      <c r="P2416" s="6">
        <f>IFERROR(Table1[[#This Row],[pledged]]/Table1[[#This Row],[backers_count]],0)</f>
        <v>35.384615384615387</v>
      </c>
      <c r="Q2416" t="str">
        <f>LEFT(Table1[[#This Row],[Category and Sub-Category]],FIND("/",Table1[[#This Row],[Category and Sub-Category]])-1)</f>
        <v>food</v>
      </c>
      <c r="R2416" t="str">
        <f>RIGHT(Table1[[#This Row],[Category and Sub-Category]],LEN(Table1[[#This Row],[Category and Sub-Category]])-FIND("/",Table1[[#This Row],[Category and Sub-Category]]))</f>
        <v>food trucks</v>
      </c>
      <c r="S2416" s="14">
        <f>(((Table1[[#This Row],[launched_at]]/60)/60)/24)+DATE(1970,1,1)</f>
        <v>42198.695138888885</v>
      </c>
      <c r="T2416" s="14">
        <f t="shared" si="37"/>
        <v>42238.165972222225</v>
      </c>
    </row>
    <row r="2417" spans="1:20" ht="43.5" x14ac:dyDescent="0.35">
      <c r="A2417">
        <v>2415</v>
      </c>
      <c r="B2417" s="1" t="s">
        <v>2416</v>
      </c>
      <c r="C2417" s="1" t="s">
        <v>6525</v>
      </c>
      <c r="D2417" s="6">
        <v>60000</v>
      </c>
      <c r="E2417" s="6">
        <v>335</v>
      </c>
      <c r="F2417" t="s">
        <v>8221</v>
      </c>
      <c r="G2417" t="s">
        <v>8224</v>
      </c>
      <c r="H2417" t="s">
        <v>8246</v>
      </c>
      <c r="I2417">
        <v>1468615346</v>
      </c>
      <c r="J2417">
        <v>1466023346</v>
      </c>
      <c r="K2417" t="b">
        <v>0</v>
      </c>
      <c r="L2417">
        <v>6</v>
      </c>
      <c r="M2417" t="b">
        <v>0</v>
      </c>
      <c r="N2417" t="s">
        <v>8284</v>
      </c>
      <c r="O2417" s="16">
        <f>Table1[[#This Row],[pledged]]/Table1[[#This Row],[goal]]*100</f>
        <v>0.55833333333333335</v>
      </c>
      <c r="P2417" s="6">
        <f>IFERROR(Table1[[#This Row],[pledged]]/Table1[[#This Row],[backers_count]],0)</f>
        <v>55.833333333333336</v>
      </c>
      <c r="Q2417" t="str">
        <f>LEFT(Table1[[#This Row],[Category and Sub-Category]],FIND("/",Table1[[#This Row],[Category and Sub-Category]])-1)</f>
        <v>food</v>
      </c>
      <c r="R2417" t="str">
        <f>RIGHT(Table1[[#This Row],[Category and Sub-Category]],LEN(Table1[[#This Row],[Category and Sub-Category]])-FIND("/",Table1[[#This Row],[Category and Sub-Category]]))</f>
        <v>food trucks</v>
      </c>
      <c r="S2417" s="14">
        <f>(((Table1[[#This Row],[launched_at]]/60)/60)/24)+DATE(1970,1,1)</f>
        <v>42536.862800925926</v>
      </c>
      <c r="T2417" s="14">
        <f t="shared" si="37"/>
        <v>42566.862800925926</v>
      </c>
    </row>
    <row r="2418" spans="1:20" ht="43.5" x14ac:dyDescent="0.35">
      <c r="A2418">
        <v>2416</v>
      </c>
      <c r="B2418" s="1" t="s">
        <v>2417</v>
      </c>
      <c r="C2418" s="1" t="s">
        <v>6526</v>
      </c>
      <c r="D2418" s="6">
        <v>20000</v>
      </c>
      <c r="E2418" s="6">
        <v>5</v>
      </c>
      <c r="F2418" t="s">
        <v>8221</v>
      </c>
      <c r="G2418" t="s">
        <v>8224</v>
      </c>
      <c r="H2418" t="s">
        <v>8246</v>
      </c>
      <c r="I2418">
        <v>1426345200</v>
      </c>
      <c r="J2418">
        <v>1421343743</v>
      </c>
      <c r="K2418" t="b">
        <v>0</v>
      </c>
      <c r="L2418">
        <v>1</v>
      </c>
      <c r="M2418" t="b">
        <v>0</v>
      </c>
      <c r="N2418" t="s">
        <v>8284</v>
      </c>
      <c r="O2418" s="16">
        <f>Table1[[#This Row],[pledged]]/Table1[[#This Row],[goal]]*100</f>
        <v>2.5000000000000001E-2</v>
      </c>
      <c r="P2418" s="6">
        <f>IFERROR(Table1[[#This Row],[pledged]]/Table1[[#This Row],[backers_count]],0)</f>
        <v>5</v>
      </c>
      <c r="Q2418" t="str">
        <f>LEFT(Table1[[#This Row],[Category and Sub-Category]],FIND("/",Table1[[#This Row],[Category and Sub-Category]])-1)</f>
        <v>food</v>
      </c>
      <c r="R2418" t="str">
        <f>RIGHT(Table1[[#This Row],[Category and Sub-Category]],LEN(Table1[[#This Row],[Category and Sub-Category]])-FIND("/",Table1[[#This Row],[Category and Sub-Category]]))</f>
        <v>food trucks</v>
      </c>
      <c r="S2418" s="14">
        <f>(((Table1[[#This Row],[launched_at]]/60)/60)/24)+DATE(1970,1,1)</f>
        <v>42019.737766203703</v>
      </c>
      <c r="T2418" s="14">
        <f t="shared" si="37"/>
        <v>42077.625</v>
      </c>
    </row>
    <row r="2419" spans="1:20" ht="43.5" x14ac:dyDescent="0.35">
      <c r="A2419">
        <v>2417</v>
      </c>
      <c r="B2419" s="1" t="s">
        <v>2418</v>
      </c>
      <c r="C2419" s="1" t="s">
        <v>6527</v>
      </c>
      <c r="D2419" s="6">
        <v>1000</v>
      </c>
      <c r="E2419" s="6">
        <v>0</v>
      </c>
      <c r="F2419" t="s">
        <v>8221</v>
      </c>
      <c r="G2419" t="s">
        <v>8224</v>
      </c>
      <c r="H2419" t="s">
        <v>8246</v>
      </c>
      <c r="I2419">
        <v>1407705187</v>
      </c>
      <c r="J2419">
        <v>1405113187</v>
      </c>
      <c r="K2419" t="b">
        <v>0</v>
      </c>
      <c r="L2419">
        <v>0</v>
      </c>
      <c r="M2419" t="b">
        <v>0</v>
      </c>
      <c r="N2419" t="s">
        <v>8284</v>
      </c>
      <c r="O2419" s="16">
        <f>Table1[[#This Row],[pledged]]/Table1[[#This Row],[goal]]*100</f>
        <v>0</v>
      </c>
      <c r="P2419" s="6">
        <f>IFERROR(Table1[[#This Row],[pledged]]/Table1[[#This Row],[backers_count]],0)</f>
        <v>0</v>
      </c>
      <c r="Q2419" t="str">
        <f>LEFT(Table1[[#This Row],[Category and Sub-Category]],FIND("/",Table1[[#This Row],[Category and Sub-Category]])-1)</f>
        <v>food</v>
      </c>
      <c r="R2419" t="str">
        <f>RIGHT(Table1[[#This Row],[Category and Sub-Category]],LEN(Table1[[#This Row],[Category and Sub-Category]])-FIND("/",Table1[[#This Row],[Category and Sub-Category]]))</f>
        <v>food trucks</v>
      </c>
      <c r="S2419" s="14">
        <f>(((Table1[[#This Row],[launched_at]]/60)/60)/24)+DATE(1970,1,1)</f>
        <v>41831.884108796294</v>
      </c>
      <c r="T2419" s="14">
        <f t="shared" si="37"/>
        <v>41861.884108796294</v>
      </c>
    </row>
    <row r="2420" spans="1:20" x14ac:dyDescent="0.35">
      <c r="A2420">
        <v>2418</v>
      </c>
      <c r="B2420" s="1" t="s">
        <v>2419</v>
      </c>
      <c r="C2420" s="1" t="s">
        <v>6528</v>
      </c>
      <c r="D2420" s="6">
        <v>25000</v>
      </c>
      <c r="E2420" s="6">
        <v>5</v>
      </c>
      <c r="F2420" t="s">
        <v>8221</v>
      </c>
      <c r="G2420" t="s">
        <v>8224</v>
      </c>
      <c r="H2420" t="s">
        <v>8246</v>
      </c>
      <c r="I2420">
        <v>1427225644</v>
      </c>
      <c r="J2420">
        <v>1422045244</v>
      </c>
      <c r="K2420" t="b">
        <v>0</v>
      </c>
      <c r="L2420">
        <v>5</v>
      </c>
      <c r="M2420" t="b">
        <v>0</v>
      </c>
      <c r="N2420" t="s">
        <v>8284</v>
      </c>
      <c r="O2420" s="16">
        <f>Table1[[#This Row],[pledged]]/Table1[[#This Row],[goal]]*100</f>
        <v>0.02</v>
      </c>
      <c r="P2420" s="6">
        <f>IFERROR(Table1[[#This Row],[pledged]]/Table1[[#This Row],[backers_count]],0)</f>
        <v>1</v>
      </c>
      <c r="Q2420" t="str">
        <f>LEFT(Table1[[#This Row],[Category and Sub-Category]],FIND("/",Table1[[#This Row],[Category and Sub-Category]])-1)</f>
        <v>food</v>
      </c>
      <c r="R2420" t="str">
        <f>RIGHT(Table1[[#This Row],[Category and Sub-Category]],LEN(Table1[[#This Row],[Category and Sub-Category]])-FIND("/",Table1[[#This Row],[Category and Sub-Category]]))</f>
        <v>food trucks</v>
      </c>
      <c r="S2420" s="14">
        <f>(((Table1[[#This Row],[launched_at]]/60)/60)/24)+DATE(1970,1,1)</f>
        <v>42027.856990740736</v>
      </c>
      <c r="T2420" s="14">
        <f t="shared" si="37"/>
        <v>42087.815324074079</v>
      </c>
    </row>
    <row r="2421" spans="1:20" ht="58" x14ac:dyDescent="0.35">
      <c r="A2421">
        <v>2419</v>
      </c>
      <c r="B2421" s="1" t="s">
        <v>2420</v>
      </c>
      <c r="C2421" s="1" t="s">
        <v>6529</v>
      </c>
      <c r="D2421" s="6">
        <v>3000</v>
      </c>
      <c r="E2421" s="6">
        <v>0</v>
      </c>
      <c r="F2421" t="s">
        <v>8221</v>
      </c>
      <c r="G2421" t="s">
        <v>8224</v>
      </c>
      <c r="H2421" t="s">
        <v>8246</v>
      </c>
      <c r="I2421">
        <v>1424281389</v>
      </c>
      <c r="J2421">
        <v>1419097389</v>
      </c>
      <c r="K2421" t="b">
        <v>0</v>
      </c>
      <c r="L2421">
        <v>0</v>
      </c>
      <c r="M2421" t="b">
        <v>0</v>
      </c>
      <c r="N2421" t="s">
        <v>8284</v>
      </c>
      <c r="O2421" s="16">
        <f>Table1[[#This Row],[pledged]]/Table1[[#This Row],[goal]]*100</f>
        <v>0</v>
      </c>
      <c r="P2421" s="6">
        <f>IFERROR(Table1[[#This Row],[pledged]]/Table1[[#This Row],[backers_count]],0)</f>
        <v>0</v>
      </c>
      <c r="Q2421" t="str">
        <f>LEFT(Table1[[#This Row],[Category and Sub-Category]],FIND("/",Table1[[#This Row],[Category and Sub-Category]])-1)</f>
        <v>food</v>
      </c>
      <c r="R2421" t="str">
        <f>RIGHT(Table1[[#This Row],[Category and Sub-Category]],LEN(Table1[[#This Row],[Category and Sub-Category]])-FIND("/",Table1[[#This Row],[Category and Sub-Category]]))</f>
        <v>food trucks</v>
      </c>
      <c r="S2421" s="14">
        <f>(((Table1[[#This Row],[launched_at]]/60)/60)/24)+DATE(1970,1,1)</f>
        <v>41993.738298611104</v>
      </c>
      <c r="T2421" s="14">
        <f t="shared" si="37"/>
        <v>42053.738298611104</v>
      </c>
    </row>
    <row r="2422" spans="1:20" ht="43.5" x14ac:dyDescent="0.35">
      <c r="A2422">
        <v>2420</v>
      </c>
      <c r="B2422" s="1" t="s">
        <v>2421</v>
      </c>
      <c r="C2422" s="1" t="s">
        <v>6530</v>
      </c>
      <c r="D2422" s="6">
        <v>16870</v>
      </c>
      <c r="E2422" s="6">
        <v>2501</v>
      </c>
      <c r="F2422" t="s">
        <v>8221</v>
      </c>
      <c r="G2422" t="s">
        <v>8224</v>
      </c>
      <c r="H2422" t="s">
        <v>8246</v>
      </c>
      <c r="I2422">
        <v>1415583695</v>
      </c>
      <c r="J2422">
        <v>1410396095</v>
      </c>
      <c r="K2422" t="b">
        <v>0</v>
      </c>
      <c r="L2422">
        <v>36</v>
      </c>
      <c r="M2422" t="b">
        <v>0</v>
      </c>
      <c r="N2422" t="s">
        <v>8284</v>
      </c>
      <c r="O2422" s="16">
        <f>Table1[[#This Row],[pledged]]/Table1[[#This Row],[goal]]*100</f>
        <v>14.825133372851216</v>
      </c>
      <c r="P2422" s="6">
        <f>IFERROR(Table1[[#This Row],[pledged]]/Table1[[#This Row],[backers_count]],0)</f>
        <v>69.472222222222229</v>
      </c>
      <c r="Q2422" t="str">
        <f>LEFT(Table1[[#This Row],[Category and Sub-Category]],FIND("/",Table1[[#This Row],[Category and Sub-Category]])-1)</f>
        <v>food</v>
      </c>
      <c r="R2422" t="str">
        <f>RIGHT(Table1[[#This Row],[Category and Sub-Category]],LEN(Table1[[#This Row],[Category and Sub-Category]])-FIND("/",Table1[[#This Row],[Category and Sub-Category]]))</f>
        <v>food trucks</v>
      </c>
      <c r="S2422" s="14">
        <f>(((Table1[[#This Row],[launched_at]]/60)/60)/24)+DATE(1970,1,1)</f>
        <v>41893.028877314813</v>
      </c>
      <c r="T2422" s="14">
        <f t="shared" si="37"/>
        <v>41953.070543981477</v>
      </c>
    </row>
    <row r="2423" spans="1:20" ht="29" x14ac:dyDescent="0.35">
      <c r="A2423">
        <v>2421</v>
      </c>
      <c r="B2423" s="1" t="s">
        <v>2422</v>
      </c>
      <c r="C2423" s="1" t="s">
        <v>6531</v>
      </c>
      <c r="D2423" s="6">
        <v>6000</v>
      </c>
      <c r="E2423" s="6">
        <v>1</v>
      </c>
      <c r="F2423" t="s">
        <v>8221</v>
      </c>
      <c r="G2423" t="s">
        <v>8224</v>
      </c>
      <c r="H2423" t="s">
        <v>8246</v>
      </c>
      <c r="I2423">
        <v>1424536196</v>
      </c>
      <c r="J2423">
        <v>1421944196</v>
      </c>
      <c r="K2423" t="b">
        <v>0</v>
      </c>
      <c r="L2423">
        <v>1</v>
      </c>
      <c r="M2423" t="b">
        <v>0</v>
      </c>
      <c r="N2423" t="s">
        <v>8284</v>
      </c>
      <c r="O2423" s="16">
        <f>Table1[[#This Row],[pledged]]/Table1[[#This Row],[goal]]*100</f>
        <v>1.6666666666666666E-2</v>
      </c>
      <c r="P2423" s="6">
        <f>IFERROR(Table1[[#This Row],[pledged]]/Table1[[#This Row],[backers_count]],0)</f>
        <v>1</v>
      </c>
      <c r="Q2423" t="str">
        <f>LEFT(Table1[[#This Row],[Category and Sub-Category]],FIND("/",Table1[[#This Row],[Category and Sub-Category]])-1)</f>
        <v>food</v>
      </c>
      <c r="R2423" t="str">
        <f>RIGHT(Table1[[#This Row],[Category and Sub-Category]],LEN(Table1[[#This Row],[Category and Sub-Category]])-FIND("/",Table1[[#This Row],[Category and Sub-Category]]))</f>
        <v>food trucks</v>
      </c>
      <c r="S2423" s="14">
        <f>(((Table1[[#This Row],[launched_at]]/60)/60)/24)+DATE(1970,1,1)</f>
        <v>42026.687453703707</v>
      </c>
      <c r="T2423" s="14">
        <f t="shared" si="37"/>
        <v>42056.687453703707</v>
      </c>
    </row>
    <row r="2424" spans="1:20" ht="29" x14ac:dyDescent="0.35">
      <c r="A2424">
        <v>2422</v>
      </c>
      <c r="B2424" s="1" t="s">
        <v>2423</v>
      </c>
      <c r="C2424" s="1" t="s">
        <v>6532</v>
      </c>
      <c r="D2424" s="6">
        <v>500</v>
      </c>
      <c r="E2424" s="6">
        <v>1</v>
      </c>
      <c r="F2424" t="s">
        <v>8221</v>
      </c>
      <c r="G2424" t="s">
        <v>8224</v>
      </c>
      <c r="H2424" t="s">
        <v>8246</v>
      </c>
      <c r="I2424">
        <v>1426091036</v>
      </c>
      <c r="J2424">
        <v>1423502636</v>
      </c>
      <c r="K2424" t="b">
        <v>0</v>
      </c>
      <c r="L2424">
        <v>1</v>
      </c>
      <c r="M2424" t="b">
        <v>0</v>
      </c>
      <c r="N2424" t="s">
        <v>8284</v>
      </c>
      <c r="O2424" s="16">
        <f>Table1[[#This Row],[pledged]]/Table1[[#This Row],[goal]]*100</f>
        <v>0.2</v>
      </c>
      <c r="P2424" s="6">
        <f>IFERROR(Table1[[#This Row],[pledged]]/Table1[[#This Row],[backers_count]],0)</f>
        <v>1</v>
      </c>
      <c r="Q2424" t="str">
        <f>LEFT(Table1[[#This Row],[Category and Sub-Category]],FIND("/",Table1[[#This Row],[Category and Sub-Category]])-1)</f>
        <v>food</v>
      </c>
      <c r="R2424" t="str">
        <f>RIGHT(Table1[[#This Row],[Category and Sub-Category]],LEN(Table1[[#This Row],[Category and Sub-Category]])-FIND("/",Table1[[#This Row],[Category and Sub-Category]]))</f>
        <v>food trucks</v>
      </c>
      <c r="S2424" s="14">
        <f>(((Table1[[#This Row],[launched_at]]/60)/60)/24)+DATE(1970,1,1)</f>
        <v>42044.724953703699</v>
      </c>
      <c r="T2424" s="14">
        <f t="shared" si="37"/>
        <v>42074.683287037042</v>
      </c>
    </row>
    <row r="2425" spans="1:20" ht="43.5" x14ac:dyDescent="0.35">
      <c r="A2425">
        <v>2423</v>
      </c>
      <c r="B2425" s="1" t="s">
        <v>2424</v>
      </c>
      <c r="C2425" s="1" t="s">
        <v>6533</v>
      </c>
      <c r="D2425" s="6">
        <v>60000</v>
      </c>
      <c r="E2425" s="6">
        <v>8</v>
      </c>
      <c r="F2425" t="s">
        <v>8221</v>
      </c>
      <c r="G2425" t="s">
        <v>8224</v>
      </c>
      <c r="H2425" t="s">
        <v>8246</v>
      </c>
      <c r="I2425">
        <v>1420044890</v>
      </c>
      <c r="J2425">
        <v>1417452890</v>
      </c>
      <c r="K2425" t="b">
        <v>0</v>
      </c>
      <c r="L2425">
        <v>1</v>
      </c>
      <c r="M2425" t="b">
        <v>0</v>
      </c>
      <c r="N2425" t="s">
        <v>8284</v>
      </c>
      <c r="O2425" s="16">
        <f>Table1[[#This Row],[pledged]]/Table1[[#This Row],[goal]]*100</f>
        <v>1.3333333333333334E-2</v>
      </c>
      <c r="P2425" s="6">
        <f>IFERROR(Table1[[#This Row],[pledged]]/Table1[[#This Row],[backers_count]],0)</f>
        <v>8</v>
      </c>
      <c r="Q2425" t="str">
        <f>LEFT(Table1[[#This Row],[Category and Sub-Category]],FIND("/",Table1[[#This Row],[Category and Sub-Category]])-1)</f>
        <v>food</v>
      </c>
      <c r="R2425" t="str">
        <f>RIGHT(Table1[[#This Row],[Category and Sub-Category]],LEN(Table1[[#This Row],[Category and Sub-Category]])-FIND("/",Table1[[#This Row],[Category and Sub-Category]]))</f>
        <v>food trucks</v>
      </c>
      <c r="S2425" s="14">
        <f>(((Table1[[#This Row],[launched_at]]/60)/60)/24)+DATE(1970,1,1)</f>
        <v>41974.704745370371</v>
      </c>
      <c r="T2425" s="14">
        <f t="shared" si="37"/>
        <v>42004.704745370371</v>
      </c>
    </row>
    <row r="2426" spans="1:20" ht="29" x14ac:dyDescent="0.35">
      <c r="A2426">
        <v>2424</v>
      </c>
      <c r="B2426" s="1" t="s">
        <v>2425</v>
      </c>
      <c r="C2426" s="1" t="s">
        <v>6534</v>
      </c>
      <c r="D2426" s="6">
        <v>25000</v>
      </c>
      <c r="E2426" s="6">
        <v>310</v>
      </c>
      <c r="F2426" t="s">
        <v>8221</v>
      </c>
      <c r="G2426" t="s">
        <v>8224</v>
      </c>
      <c r="H2426" t="s">
        <v>8246</v>
      </c>
      <c r="I2426">
        <v>1414445108</v>
      </c>
      <c r="J2426">
        <v>1411853108</v>
      </c>
      <c r="K2426" t="b">
        <v>0</v>
      </c>
      <c r="L2426">
        <v>9</v>
      </c>
      <c r="M2426" t="b">
        <v>0</v>
      </c>
      <c r="N2426" t="s">
        <v>8284</v>
      </c>
      <c r="O2426" s="16">
        <f>Table1[[#This Row],[pledged]]/Table1[[#This Row],[goal]]*100</f>
        <v>1.24</v>
      </c>
      <c r="P2426" s="6">
        <f>IFERROR(Table1[[#This Row],[pledged]]/Table1[[#This Row],[backers_count]],0)</f>
        <v>34.444444444444443</v>
      </c>
      <c r="Q2426" t="str">
        <f>LEFT(Table1[[#This Row],[Category and Sub-Category]],FIND("/",Table1[[#This Row],[Category and Sub-Category]])-1)</f>
        <v>food</v>
      </c>
      <c r="R2426" t="str">
        <f>RIGHT(Table1[[#This Row],[Category and Sub-Category]],LEN(Table1[[#This Row],[Category and Sub-Category]])-FIND("/",Table1[[#This Row],[Category and Sub-Category]]))</f>
        <v>food trucks</v>
      </c>
      <c r="S2426" s="14">
        <f>(((Table1[[#This Row],[launched_at]]/60)/60)/24)+DATE(1970,1,1)</f>
        <v>41909.892453703702</v>
      </c>
      <c r="T2426" s="14">
        <f t="shared" si="37"/>
        <v>41939.892453703702</v>
      </c>
    </row>
    <row r="2427" spans="1:20" ht="58" x14ac:dyDescent="0.35">
      <c r="A2427">
        <v>2425</v>
      </c>
      <c r="B2427" s="1" t="s">
        <v>2426</v>
      </c>
      <c r="C2427" s="1" t="s">
        <v>6535</v>
      </c>
      <c r="D2427" s="6">
        <v>3500</v>
      </c>
      <c r="E2427" s="6">
        <v>1</v>
      </c>
      <c r="F2427" t="s">
        <v>8221</v>
      </c>
      <c r="G2427" t="s">
        <v>8224</v>
      </c>
      <c r="H2427" t="s">
        <v>8246</v>
      </c>
      <c r="I2427">
        <v>1464386640</v>
      </c>
      <c r="J2427">
        <v>1463090149</v>
      </c>
      <c r="K2427" t="b">
        <v>0</v>
      </c>
      <c r="L2427">
        <v>1</v>
      </c>
      <c r="M2427" t="b">
        <v>0</v>
      </c>
      <c r="N2427" t="s">
        <v>8284</v>
      </c>
      <c r="O2427" s="16">
        <f>Table1[[#This Row],[pledged]]/Table1[[#This Row],[goal]]*100</f>
        <v>2.8571428571428574E-2</v>
      </c>
      <c r="P2427" s="6">
        <f>IFERROR(Table1[[#This Row],[pledged]]/Table1[[#This Row],[backers_count]],0)</f>
        <v>1</v>
      </c>
      <c r="Q2427" t="str">
        <f>LEFT(Table1[[#This Row],[Category and Sub-Category]],FIND("/",Table1[[#This Row],[Category and Sub-Category]])-1)</f>
        <v>food</v>
      </c>
      <c r="R2427" t="str">
        <f>RIGHT(Table1[[#This Row],[Category and Sub-Category]],LEN(Table1[[#This Row],[Category and Sub-Category]])-FIND("/",Table1[[#This Row],[Category and Sub-Category]]))</f>
        <v>food trucks</v>
      </c>
      <c r="S2427" s="14">
        <f>(((Table1[[#This Row],[launched_at]]/60)/60)/24)+DATE(1970,1,1)</f>
        <v>42502.913761574076</v>
      </c>
      <c r="T2427" s="14">
        <f t="shared" si="37"/>
        <v>42517.919444444444</v>
      </c>
    </row>
    <row r="2428" spans="1:20" ht="43.5" x14ac:dyDescent="0.35">
      <c r="A2428">
        <v>2426</v>
      </c>
      <c r="B2428" s="1" t="s">
        <v>2427</v>
      </c>
      <c r="C2428" s="1" t="s">
        <v>6536</v>
      </c>
      <c r="D2428" s="6">
        <v>20000</v>
      </c>
      <c r="E2428" s="6">
        <v>0</v>
      </c>
      <c r="F2428" t="s">
        <v>8221</v>
      </c>
      <c r="G2428" t="s">
        <v>8224</v>
      </c>
      <c r="H2428" t="s">
        <v>8246</v>
      </c>
      <c r="I2428">
        <v>1439006692</v>
      </c>
      <c r="J2428">
        <v>1433822692</v>
      </c>
      <c r="K2428" t="b">
        <v>0</v>
      </c>
      <c r="L2428">
        <v>0</v>
      </c>
      <c r="M2428" t="b">
        <v>0</v>
      </c>
      <c r="N2428" t="s">
        <v>8284</v>
      </c>
      <c r="O2428" s="16">
        <f>Table1[[#This Row],[pledged]]/Table1[[#This Row],[goal]]*100</f>
        <v>0</v>
      </c>
      <c r="P2428" s="6">
        <f>IFERROR(Table1[[#This Row],[pledged]]/Table1[[#This Row],[backers_count]],0)</f>
        <v>0</v>
      </c>
      <c r="Q2428" t="str">
        <f>LEFT(Table1[[#This Row],[Category and Sub-Category]],FIND("/",Table1[[#This Row],[Category and Sub-Category]])-1)</f>
        <v>food</v>
      </c>
      <c r="R2428" t="str">
        <f>RIGHT(Table1[[#This Row],[Category and Sub-Category]],LEN(Table1[[#This Row],[Category and Sub-Category]])-FIND("/",Table1[[#This Row],[Category and Sub-Category]]))</f>
        <v>food trucks</v>
      </c>
      <c r="S2428" s="14">
        <f>(((Table1[[#This Row],[launched_at]]/60)/60)/24)+DATE(1970,1,1)</f>
        <v>42164.170046296291</v>
      </c>
      <c r="T2428" s="14">
        <f t="shared" si="37"/>
        <v>42224.170046296291</v>
      </c>
    </row>
    <row r="2429" spans="1:20" ht="29" x14ac:dyDescent="0.35">
      <c r="A2429">
        <v>2427</v>
      </c>
      <c r="B2429" s="1" t="s">
        <v>2428</v>
      </c>
      <c r="C2429" s="1" t="s">
        <v>6537</v>
      </c>
      <c r="D2429" s="6">
        <v>50000</v>
      </c>
      <c r="E2429" s="6">
        <v>1</v>
      </c>
      <c r="F2429" t="s">
        <v>8221</v>
      </c>
      <c r="G2429" t="s">
        <v>8224</v>
      </c>
      <c r="H2429" t="s">
        <v>8246</v>
      </c>
      <c r="I2429">
        <v>1458715133</v>
      </c>
      <c r="J2429">
        <v>1455262733</v>
      </c>
      <c r="K2429" t="b">
        <v>0</v>
      </c>
      <c r="L2429">
        <v>1</v>
      </c>
      <c r="M2429" t="b">
        <v>0</v>
      </c>
      <c r="N2429" t="s">
        <v>8284</v>
      </c>
      <c r="O2429" s="16">
        <f>Table1[[#This Row],[pledged]]/Table1[[#This Row],[goal]]*100</f>
        <v>2E-3</v>
      </c>
      <c r="P2429" s="6">
        <f>IFERROR(Table1[[#This Row],[pledged]]/Table1[[#This Row],[backers_count]],0)</f>
        <v>1</v>
      </c>
      <c r="Q2429" t="str">
        <f>LEFT(Table1[[#This Row],[Category and Sub-Category]],FIND("/",Table1[[#This Row],[Category and Sub-Category]])-1)</f>
        <v>food</v>
      </c>
      <c r="R2429" t="str">
        <f>RIGHT(Table1[[#This Row],[Category and Sub-Category]],LEN(Table1[[#This Row],[Category and Sub-Category]])-FIND("/",Table1[[#This Row],[Category and Sub-Category]]))</f>
        <v>food trucks</v>
      </c>
      <c r="S2429" s="14">
        <f>(((Table1[[#This Row],[launched_at]]/60)/60)/24)+DATE(1970,1,1)</f>
        <v>42412.318668981476</v>
      </c>
      <c r="T2429" s="14">
        <f t="shared" si="37"/>
        <v>42452.277002314819</v>
      </c>
    </row>
    <row r="2430" spans="1:20" ht="29" x14ac:dyDescent="0.35">
      <c r="A2430">
        <v>2428</v>
      </c>
      <c r="B2430" s="1" t="s">
        <v>2429</v>
      </c>
      <c r="C2430" s="1" t="s">
        <v>6538</v>
      </c>
      <c r="D2430" s="6">
        <v>35000</v>
      </c>
      <c r="E2430" s="6">
        <v>1</v>
      </c>
      <c r="F2430" t="s">
        <v>8221</v>
      </c>
      <c r="G2430" t="s">
        <v>8224</v>
      </c>
      <c r="H2430" t="s">
        <v>8246</v>
      </c>
      <c r="I2430">
        <v>1426182551</v>
      </c>
      <c r="J2430">
        <v>1423594151</v>
      </c>
      <c r="K2430" t="b">
        <v>0</v>
      </c>
      <c r="L2430">
        <v>1</v>
      </c>
      <c r="M2430" t="b">
        <v>0</v>
      </c>
      <c r="N2430" t="s">
        <v>8284</v>
      </c>
      <c r="O2430" s="16">
        <f>Table1[[#This Row],[pledged]]/Table1[[#This Row],[goal]]*100</f>
        <v>2.8571428571428571E-3</v>
      </c>
      <c r="P2430" s="6">
        <f>IFERROR(Table1[[#This Row],[pledged]]/Table1[[#This Row],[backers_count]],0)</f>
        <v>1</v>
      </c>
      <c r="Q2430" t="str">
        <f>LEFT(Table1[[#This Row],[Category and Sub-Category]],FIND("/",Table1[[#This Row],[Category and Sub-Category]])-1)</f>
        <v>food</v>
      </c>
      <c r="R2430" t="str">
        <f>RIGHT(Table1[[#This Row],[Category and Sub-Category]],LEN(Table1[[#This Row],[Category and Sub-Category]])-FIND("/",Table1[[#This Row],[Category and Sub-Category]]))</f>
        <v>food trucks</v>
      </c>
      <c r="S2430" s="14">
        <f>(((Table1[[#This Row],[launched_at]]/60)/60)/24)+DATE(1970,1,1)</f>
        <v>42045.784155092595</v>
      </c>
      <c r="T2430" s="14">
        <f t="shared" si="37"/>
        <v>42075.742488425924</v>
      </c>
    </row>
    <row r="2431" spans="1:20" ht="43.5" x14ac:dyDescent="0.35">
      <c r="A2431">
        <v>2429</v>
      </c>
      <c r="B2431" s="1" t="s">
        <v>2430</v>
      </c>
      <c r="C2431" s="1" t="s">
        <v>6539</v>
      </c>
      <c r="D2431" s="6">
        <v>140000</v>
      </c>
      <c r="E2431" s="6">
        <v>2005</v>
      </c>
      <c r="F2431" t="s">
        <v>8221</v>
      </c>
      <c r="G2431" t="s">
        <v>8234</v>
      </c>
      <c r="H2431" t="s">
        <v>8254</v>
      </c>
      <c r="I2431">
        <v>1486313040</v>
      </c>
      <c r="J2431">
        <v>1483131966</v>
      </c>
      <c r="K2431" t="b">
        <v>0</v>
      </c>
      <c r="L2431">
        <v>4</v>
      </c>
      <c r="M2431" t="b">
        <v>0</v>
      </c>
      <c r="N2431" t="s">
        <v>8284</v>
      </c>
      <c r="O2431" s="16">
        <f>Table1[[#This Row],[pledged]]/Table1[[#This Row],[goal]]*100</f>
        <v>1.4321428571428572</v>
      </c>
      <c r="P2431" s="6">
        <f>IFERROR(Table1[[#This Row],[pledged]]/Table1[[#This Row],[backers_count]],0)</f>
        <v>501.25</v>
      </c>
      <c r="Q2431" t="str">
        <f>LEFT(Table1[[#This Row],[Category and Sub-Category]],FIND("/",Table1[[#This Row],[Category and Sub-Category]])-1)</f>
        <v>food</v>
      </c>
      <c r="R2431" t="str">
        <f>RIGHT(Table1[[#This Row],[Category and Sub-Category]],LEN(Table1[[#This Row],[Category and Sub-Category]])-FIND("/",Table1[[#This Row],[Category and Sub-Category]]))</f>
        <v>food trucks</v>
      </c>
      <c r="S2431" s="14">
        <f>(((Table1[[#This Row],[launched_at]]/60)/60)/24)+DATE(1970,1,1)</f>
        <v>42734.879236111112</v>
      </c>
      <c r="T2431" s="14">
        <f t="shared" si="37"/>
        <v>42771.697222222225</v>
      </c>
    </row>
    <row r="2432" spans="1:20" ht="58" x14ac:dyDescent="0.35">
      <c r="A2432">
        <v>2430</v>
      </c>
      <c r="B2432" s="1" t="s">
        <v>2431</v>
      </c>
      <c r="C2432" s="1" t="s">
        <v>6540</v>
      </c>
      <c r="D2432" s="6">
        <v>3000</v>
      </c>
      <c r="E2432" s="6">
        <v>21</v>
      </c>
      <c r="F2432" t="s">
        <v>8221</v>
      </c>
      <c r="G2432" t="s">
        <v>8224</v>
      </c>
      <c r="H2432" t="s">
        <v>8246</v>
      </c>
      <c r="I2432">
        <v>1455246504</v>
      </c>
      <c r="J2432">
        <v>1452654504</v>
      </c>
      <c r="K2432" t="b">
        <v>0</v>
      </c>
      <c r="L2432">
        <v>2</v>
      </c>
      <c r="M2432" t="b">
        <v>0</v>
      </c>
      <c r="N2432" t="s">
        <v>8284</v>
      </c>
      <c r="O2432" s="16">
        <f>Table1[[#This Row],[pledged]]/Table1[[#This Row],[goal]]*100</f>
        <v>0.70000000000000007</v>
      </c>
      <c r="P2432" s="6">
        <f>IFERROR(Table1[[#This Row],[pledged]]/Table1[[#This Row],[backers_count]],0)</f>
        <v>10.5</v>
      </c>
      <c r="Q2432" t="str">
        <f>LEFT(Table1[[#This Row],[Category and Sub-Category]],FIND("/",Table1[[#This Row],[Category and Sub-Category]])-1)</f>
        <v>food</v>
      </c>
      <c r="R2432" t="str">
        <f>RIGHT(Table1[[#This Row],[Category and Sub-Category]],LEN(Table1[[#This Row],[Category and Sub-Category]])-FIND("/",Table1[[#This Row],[Category and Sub-Category]]))</f>
        <v>food trucks</v>
      </c>
      <c r="S2432" s="14">
        <f>(((Table1[[#This Row],[launched_at]]/60)/60)/24)+DATE(1970,1,1)</f>
        <v>42382.130833333329</v>
      </c>
      <c r="T2432" s="14">
        <f t="shared" si="37"/>
        <v>42412.130833333329</v>
      </c>
    </row>
    <row r="2433" spans="1:20" ht="29" x14ac:dyDescent="0.35">
      <c r="A2433">
        <v>2431</v>
      </c>
      <c r="B2433" s="1" t="s">
        <v>2432</v>
      </c>
      <c r="C2433" s="1" t="s">
        <v>6541</v>
      </c>
      <c r="D2433" s="6">
        <v>100000</v>
      </c>
      <c r="E2433" s="6">
        <v>2</v>
      </c>
      <c r="F2433" t="s">
        <v>8221</v>
      </c>
      <c r="G2433" t="s">
        <v>8224</v>
      </c>
      <c r="H2433" t="s">
        <v>8246</v>
      </c>
      <c r="I2433">
        <v>1467080613</v>
      </c>
      <c r="J2433">
        <v>1461896613</v>
      </c>
      <c r="K2433" t="b">
        <v>0</v>
      </c>
      <c r="L2433">
        <v>2</v>
      </c>
      <c r="M2433" t="b">
        <v>0</v>
      </c>
      <c r="N2433" t="s">
        <v>8284</v>
      </c>
      <c r="O2433" s="16">
        <f>Table1[[#This Row],[pledged]]/Table1[[#This Row],[goal]]*100</f>
        <v>2E-3</v>
      </c>
      <c r="P2433" s="6">
        <f>IFERROR(Table1[[#This Row],[pledged]]/Table1[[#This Row],[backers_count]],0)</f>
        <v>1</v>
      </c>
      <c r="Q2433" t="str">
        <f>LEFT(Table1[[#This Row],[Category and Sub-Category]],FIND("/",Table1[[#This Row],[Category and Sub-Category]])-1)</f>
        <v>food</v>
      </c>
      <c r="R2433" t="str">
        <f>RIGHT(Table1[[#This Row],[Category and Sub-Category]],LEN(Table1[[#This Row],[Category and Sub-Category]])-FIND("/",Table1[[#This Row],[Category and Sub-Category]]))</f>
        <v>food trucks</v>
      </c>
      <c r="S2433" s="14">
        <f>(((Table1[[#This Row],[launched_at]]/60)/60)/24)+DATE(1970,1,1)</f>
        <v>42489.099687499998</v>
      </c>
      <c r="T2433" s="14">
        <f t="shared" si="37"/>
        <v>42549.099687499998</v>
      </c>
    </row>
    <row r="2434" spans="1:20" ht="43.5" x14ac:dyDescent="0.35">
      <c r="A2434">
        <v>2432</v>
      </c>
      <c r="B2434" s="1" t="s">
        <v>2433</v>
      </c>
      <c r="C2434" s="1" t="s">
        <v>6542</v>
      </c>
      <c r="D2434" s="6">
        <v>14000</v>
      </c>
      <c r="E2434" s="6">
        <v>2</v>
      </c>
      <c r="F2434" t="s">
        <v>8221</v>
      </c>
      <c r="G2434" t="s">
        <v>8224</v>
      </c>
      <c r="H2434" t="s">
        <v>8246</v>
      </c>
      <c r="I2434">
        <v>1425791697</v>
      </c>
      <c r="J2434">
        <v>1423199697</v>
      </c>
      <c r="K2434" t="b">
        <v>0</v>
      </c>
      <c r="L2434">
        <v>2</v>
      </c>
      <c r="M2434" t="b">
        <v>0</v>
      </c>
      <c r="N2434" t="s">
        <v>8284</v>
      </c>
      <c r="O2434" s="16">
        <f>Table1[[#This Row],[pledged]]/Table1[[#This Row],[goal]]*100</f>
        <v>1.4285714285714287E-2</v>
      </c>
      <c r="P2434" s="6">
        <f>IFERROR(Table1[[#This Row],[pledged]]/Table1[[#This Row],[backers_count]],0)</f>
        <v>1</v>
      </c>
      <c r="Q2434" t="str">
        <f>LEFT(Table1[[#This Row],[Category and Sub-Category]],FIND("/",Table1[[#This Row],[Category and Sub-Category]])-1)</f>
        <v>food</v>
      </c>
      <c r="R2434" t="str">
        <f>RIGHT(Table1[[#This Row],[Category and Sub-Category]],LEN(Table1[[#This Row],[Category and Sub-Category]])-FIND("/",Table1[[#This Row],[Category and Sub-Category]]))</f>
        <v>food trucks</v>
      </c>
      <c r="S2434" s="14">
        <f>(((Table1[[#This Row],[launched_at]]/60)/60)/24)+DATE(1970,1,1)</f>
        <v>42041.218715277777</v>
      </c>
      <c r="T2434" s="14">
        <f t="shared" ref="T2434:T2497" si="38">(((I2434/60)/60)/24)+DATE(1970,1,1)</f>
        <v>42071.218715277777</v>
      </c>
    </row>
    <row r="2435" spans="1:20" ht="58" x14ac:dyDescent="0.35">
      <c r="A2435">
        <v>2433</v>
      </c>
      <c r="B2435" s="1" t="s">
        <v>2434</v>
      </c>
      <c r="C2435" s="1" t="s">
        <v>6543</v>
      </c>
      <c r="D2435" s="6">
        <v>10000</v>
      </c>
      <c r="E2435" s="6">
        <v>0</v>
      </c>
      <c r="F2435" t="s">
        <v>8221</v>
      </c>
      <c r="G2435" t="s">
        <v>8224</v>
      </c>
      <c r="H2435" t="s">
        <v>8246</v>
      </c>
      <c r="I2435">
        <v>1456608943</v>
      </c>
      <c r="J2435">
        <v>1454016943</v>
      </c>
      <c r="K2435" t="b">
        <v>0</v>
      </c>
      <c r="L2435">
        <v>0</v>
      </c>
      <c r="M2435" t="b">
        <v>0</v>
      </c>
      <c r="N2435" t="s">
        <v>8284</v>
      </c>
      <c r="O2435" s="16">
        <f>Table1[[#This Row],[pledged]]/Table1[[#This Row],[goal]]*100</f>
        <v>0</v>
      </c>
      <c r="P2435" s="6">
        <f>IFERROR(Table1[[#This Row],[pledged]]/Table1[[#This Row],[backers_count]],0)</f>
        <v>0</v>
      </c>
      <c r="Q2435" t="str">
        <f>LEFT(Table1[[#This Row],[Category and Sub-Category]],FIND("/",Table1[[#This Row],[Category and Sub-Category]])-1)</f>
        <v>food</v>
      </c>
      <c r="R2435" t="str">
        <f>RIGHT(Table1[[#This Row],[Category and Sub-Category]],LEN(Table1[[#This Row],[Category and Sub-Category]])-FIND("/",Table1[[#This Row],[Category and Sub-Category]]))</f>
        <v>food trucks</v>
      </c>
      <c r="S2435" s="14">
        <f>(((Table1[[#This Row],[launched_at]]/60)/60)/24)+DATE(1970,1,1)</f>
        <v>42397.89980324074</v>
      </c>
      <c r="T2435" s="14">
        <f t="shared" si="38"/>
        <v>42427.89980324074</v>
      </c>
    </row>
    <row r="2436" spans="1:20" ht="43.5" x14ac:dyDescent="0.35">
      <c r="A2436">
        <v>2434</v>
      </c>
      <c r="B2436" s="1" t="s">
        <v>2435</v>
      </c>
      <c r="C2436" s="1" t="s">
        <v>6544</v>
      </c>
      <c r="D2436" s="6">
        <v>20000</v>
      </c>
      <c r="E2436" s="6">
        <v>26</v>
      </c>
      <c r="F2436" t="s">
        <v>8221</v>
      </c>
      <c r="G2436" t="s">
        <v>8224</v>
      </c>
      <c r="H2436" t="s">
        <v>8246</v>
      </c>
      <c r="I2436">
        <v>1438662474</v>
      </c>
      <c r="J2436">
        <v>1435206474</v>
      </c>
      <c r="K2436" t="b">
        <v>0</v>
      </c>
      <c r="L2436">
        <v>2</v>
      </c>
      <c r="M2436" t="b">
        <v>0</v>
      </c>
      <c r="N2436" t="s">
        <v>8284</v>
      </c>
      <c r="O2436" s="16">
        <f>Table1[[#This Row],[pledged]]/Table1[[#This Row],[goal]]*100</f>
        <v>0.13</v>
      </c>
      <c r="P2436" s="6">
        <f>IFERROR(Table1[[#This Row],[pledged]]/Table1[[#This Row],[backers_count]],0)</f>
        <v>13</v>
      </c>
      <c r="Q2436" t="str">
        <f>LEFT(Table1[[#This Row],[Category and Sub-Category]],FIND("/",Table1[[#This Row],[Category and Sub-Category]])-1)</f>
        <v>food</v>
      </c>
      <c r="R2436" t="str">
        <f>RIGHT(Table1[[#This Row],[Category and Sub-Category]],LEN(Table1[[#This Row],[Category and Sub-Category]])-FIND("/",Table1[[#This Row],[Category and Sub-Category]]))</f>
        <v>food trucks</v>
      </c>
      <c r="S2436" s="14">
        <f>(((Table1[[#This Row],[launched_at]]/60)/60)/24)+DATE(1970,1,1)</f>
        <v>42180.18604166666</v>
      </c>
      <c r="T2436" s="14">
        <f t="shared" si="38"/>
        <v>42220.18604166666</v>
      </c>
    </row>
    <row r="2437" spans="1:20" ht="43.5" x14ac:dyDescent="0.35">
      <c r="A2437">
        <v>2435</v>
      </c>
      <c r="B2437" s="1" t="s">
        <v>2436</v>
      </c>
      <c r="C2437" s="1" t="s">
        <v>6545</v>
      </c>
      <c r="D2437" s="6">
        <v>250000</v>
      </c>
      <c r="E2437" s="6">
        <v>1224</v>
      </c>
      <c r="F2437" t="s">
        <v>8221</v>
      </c>
      <c r="G2437" t="s">
        <v>8235</v>
      </c>
      <c r="H2437" t="s">
        <v>8255</v>
      </c>
      <c r="I2437">
        <v>1444027186</v>
      </c>
      <c r="J2437">
        <v>1441435186</v>
      </c>
      <c r="K2437" t="b">
        <v>0</v>
      </c>
      <c r="L2437">
        <v>4</v>
      </c>
      <c r="M2437" t="b">
        <v>0</v>
      </c>
      <c r="N2437" t="s">
        <v>8284</v>
      </c>
      <c r="O2437" s="16">
        <f>Table1[[#This Row],[pledged]]/Table1[[#This Row],[goal]]*100</f>
        <v>0.48960000000000004</v>
      </c>
      <c r="P2437" s="6">
        <f>IFERROR(Table1[[#This Row],[pledged]]/Table1[[#This Row],[backers_count]],0)</f>
        <v>306</v>
      </c>
      <c r="Q2437" t="str">
        <f>LEFT(Table1[[#This Row],[Category and Sub-Category]],FIND("/",Table1[[#This Row],[Category and Sub-Category]])-1)</f>
        <v>food</v>
      </c>
      <c r="R2437" t="str">
        <f>RIGHT(Table1[[#This Row],[Category and Sub-Category]],LEN(Table1[[#This Row],[Category and Sub-Category]])-FIND("/",Table1[[#This Row],[Category and Sub-Category]]))</f>
        <v>food trucks</v>
      </c>
      <c r="S2437" s="14">
        <f>(((Table1[[#This Row],[launched_at]]/60)/60)/24)+DATE(1970,1,1)</f>
        <v>42252.277615740735</v>
      </c>
      <c r="T2437" s="14">
        <f t="shared" si="38"/>
        <v>42282.277615740735</v>
      </c>
    </row>
    <row r="2438" spans="1:20" ht="58" x14ac:dyDescent="0.35">
      <c r="A2438">
        <v>2436</v>
      </c>
      <c r="B2438" s="1" t="s">
        <v>2437</v>
      </c>
      <c r="C2438" s="1" t="s">
        <v>6546</v>
      </c>
      <c r="D2438" s="6">
        <v>117000</v>
      </c>
      <c r="E2438" s="6">
        <v>45</v>
      </c>
      <c r="F2438" t="s">
        <v>8221</v>
      </c>
      <c r="G2438" t="s">
        <v>8229</v>
      </c>
      <c r="H2438" t="s">
        <v>8251</v>
      </c>
      <c r="I2438">
        <v>1454078770</v>
      </c>
      <c r="J2438">
        <v>1448894770</v>
      </c>
      <c r="K2438" t="b">
        <v>0</v>
      </c>
      <c r="L2438">
        <v>2</v>
      </c>
      <c r="M2438" t="b">
        <v>0</v>
      </c>
      <c r="N2438" t="s">
        <v>8284</v>
      </c>
      <c r="O2438" s="16">
        <f>Table1[[#This Row],[pledged]]/Table1[[#This Row],[goal]]*100</f>
        <v>3.8461538461538464E-2</v>
      </c>
      <c r="P2438" s="6">
        <f>IFERROR(Table1[[#This Row],[pledged]]/Table1[[#This Row],[backers_count]],0)</f>
        <v>22.5</v>
      </c>
      <c r="Q2438" t="str">
        <f>LEFT(Table1[[#This Row],[Category and Sub-Category]],FIND("/",Table1[[#This Row],[Category and Sub-Category]])-1)</f>
        <v>food</v>
      </c>
      <c r="R2438" t="str">
        <f>RIGHT(Table1[[#This Row],[Category and Sub-Category]],LEN(Table1[[#This Row],[Category and Sub-Category]])-FIND("/",Table1[[#This Row],[Category and Sub-Category]]))</f>
        <v>food trucks</v>
      </c>
      <c r="S2438" s="14">
        <f>(((Table1[[#This Row],[launched_at]]/60)/60)/24)+DATE(1970,1,1)</f>
        <v>42338.615393518514</v>
      </c>
      <c r="T2438" s="14">
        <f t="shared" si="38"/>
        <v>42398.615393518514</v>
      </c>
    </row>
    <row r="2439" spans="1:20" ht="43.5" x14ac:dyDescent="0.35">
      <c r="A2439">
        <v>2437</v>
      </c>
      <c r="B2439" s="1" t="s">
        <v>2438</v>
      </c>
      <c r="C2439" s="1" t="s">
        <v>6547</v>
      </c>
      <c r="D2439" s="6">
        <v>8000</v>
      </c>
      <c r="E2439" s="6">
        <v>0</v>
      </c>
      <c r="F2439" t="s">
        <v>8221</v>
      </c>
      <c r="G2439" t="s">
        <v>8224</v>
      </c>
      <c r="H2439" t="s">
        <v>8246</v>
      </c>
      <c r="I2439">
        <v>1426615200</v>
      </c>
      <c r="J2439">
        <v>1422400188</v>
      </c>
      <c r="K2439" t="b">
        <v>0</v>
      </c>
      <c r="L2439">
        <v>0</v>
      </c>
      <c r="M2439" t="b">
        <v>0</v>
      </c>
      <c r="N2439" t="s">
        <v>8284</v>
      </c>
      <c r="O2439" s="16">
        <f>Table1[[#This Row],[pledged]]/Table1[[#This Row],[goal]]*100</f>
        <v>0</v>
      </c>
      <c r="P2439" s="6">
        <f>IFERROR(Table1[[#This Row],[pledged]]/Table1[[#This Row],[backers_count]],0)</f>
        <v>0</v>
      </c>
      <c r="Q2439" t="str">
        <f>LEFT(Table1[[#This Row],[Category and Sub-Category]],FIND("/",Table1[[#This Row],[Category and Sub-Category]])-1)</f>
        <v>food</v>
      </c>
      <c r="R2439" t="str">
        <f>RIGHT(Table1[[#This Row],[Category and Sub-Category]],LEN(Table1[[#This Row],[Category and Sub-Category]])-FIND("/",Table1[[#This Row],[Category and Sub-Category]]))</f>
        <v>food trucks</v>
      </c>
      <c r="S2439" s="14">
        <f>(((Table1[[#This Row],[launched_at]]/60)/60)/24)+DATE(1970,1,1)</f>
        <v>42031.965138888889</v>
      </c>
      <c r="T2439" s="14">
        <f t="shared" si="38"/>
        <v>42080.75</v>
      </c>
    </row>
    <row r="2440" spans="1:20" ht="43.5" x14ac:dyDescent="0.35">
      <c r="A2440">
        <v>2438</v>
      </c>
      <c r="B2440" s="1" t="s">
        <v>2439</v>
      </c>
      <c r="C2440" s="1" t="s">
        <v>6548</v>
      </c>
      <c r="D2440" s="6">
        <v>15000</v>
      </c>
      <c r="E2440" s="6">
        <v>50</v>
      </c>
      <c r="F2440" t="s">
        <v>8221</v>
      </c>
      <c r="G2440" t="s">
        <v>8224</v>
      </c>
      <c r="H2440" t="s">
        <v>8246</v>
      </c>
      <c r="I2440">
        <v>1449529062</v>
      </c>
      <c r="J2440">
        <v>1444341462</v>
      </c>
      <c r="K2440" t="b">
        <v>0</v>
      </c>
      <c r="L2440">
        <v>1</v>
      </c>
      <c r="M2440" t="b">
        <v>0</v>
      </c>
      <c r="N2440" t="s">
        <v>8284</v>
      </c>
      <c r="O2440" s="16">
        <f>Table1[[#This Row],[pledged]]/Table1[[#This Row],[goal]]*100</f>
        <v>0.33333333333333337</v>
      </c>
      <c r="P2440" s="6">
        <f>IFERROR(Table1[[#This Row],[pledged]]/Table1[[#This Row],[backers_count]],0)</f>
        <v>50</v>
      </c>
      <c r="Q2440" t="str">
        <f>LEFT(Table1[[#This Row],[Category and Sub-Category]],FIND("/",Table1[[#This Row],[Category and Sub-Category]])-1)</f>
        <v>food</v>
      </c>
      <c r="R2440" t="str">
        <f>RIGHT(Table1[[#This Row],[Category and Sub-Category]],LEN(Table1[[#This Row],[Category and Sub-Category]])-FIND("/",Table1[[#This Row],[Category and Sub-Category]]))</f>
        <v>food trucks</v>
      </c>
      <c r="S2440" s="14">
        <f>(((Table1[[#This Row],[launched_at]]/60)/60)/24)+DATE(1970,1,1)</f>
        <v>42285.91506944444</v>
      </c>
      <c r="T2440" s="14">
        <f t="shared" si="38"/>
        <v>42345.956736111111</v>
      </c>
    </row>
    <row r="2441" spans="1:20" ht="58" x14ac:dyDescent="0.35">
      <c r="A2441">
        <v>2439</v>
      </c>
      <c r="B2441" s="1" t="s">
        <v>2440</v>
      </c>
      <c r="C2441" s="1" t="s">
        <v>6549</v>
      </c>
      <c r="D2441" s="6">
        <v>10000</v>
      </c>
      <c r="E2441" s="6">
        <v>0</v>
      </c>
      <c r="F2441" t="s">
        <v>8221</v>
      </c>
      <c r="G2441" t="s">
        <v>8224</v>
      </c>
      <c r="H2441" t="s">
        <v>8246</v>
      </c>
      <c r="I2441">
        <v>1445197129</v>
      </c>
      <c r="J2441">
        <v>1442605129</v>
      </c>
      <c r="K2441" t="b">
        <v>0</v>
      </c>
      <c r="L2441">
        <v>0</v>
      </c>
      <c r="M2441" t="b">
        <v>0</v>
      </c>
      <c r="N2441" t="s">
        <v>8284</v>
      </c>
      <c r="O2441" s="16">
        <f>Table1[[#This Row],[pledged]]/Table1[[#This Row],[goal]]*100</f>
        <v>0</v>
      </c>
      <c r="P2441" s="6">
        <f>IFERROR(Table1[[#This Row],[pledged]]/Table1[[#This Row],[backers_count]],0)</f>
        <v>0</v>
      </c>
      <c r="Q2441" t="str">
        <f>LEFT(Table1[[#This Row],[Category and Sub-Category]],FIND("/",Table1[[#This Row],[Category and Sub-Category]])-1)</f>
        <v>food</v>
      </c>
      <c r="R2441" t="str">
        <f>RIGHT(Table1[[#This Row],[Category and Sub-Category]],LEN(Table1[[#This Row],[Category and Sub-Category]])-FIND("/",Table1[[#This Row],[Category and Sub-Category]]))</f>
        <v>food trucks</v>
      </c>
      <c r="S2441" s="14">
        <f>(((Table1[[#This Row],[launched_at]]/60)/60)/24)+DATE(1970,1,1)</f>
        <v>42265.818622685183</v>
      </c>
      <c r="T2441" s="14">
        <f t="shared" si="38"/>
        <v>42295.818622685183</v>
      </c>
    </row>
    <row r="2442" spans="1:20" ht="29" x14ac:dyDescent="0.35">
      <c r="A2442">
        <v>2440</v>
      </c>
      <c r="B2442" s="1" t="s">
        <v>2441</v>
      </c>
      <c r="C2442" s="1" t="s">
        <v>6550</v>
      </c>
      <c r="D2442" s="6">
        <v>5000</v>
      </c>
      <c r="E2442" s="6">
        <v>10</v>
      </c>
      <c r="F2442" t="s">
        <v>8221</v>
      </c>
      <c r="G2442" t="s">
        <v>8242</v>
      </c>
      <c r="H2442" t="s">
        <v>8249</v>
      </c>
      <c r="I2442">
        <v>1455399313</v>
      </c>
      <c r="J2442">
        <v>1452807313</v>
      </c>
      <c r="K2442" t="b">
        <v>0</v>
      </c>
      <c r="L2442">
        <v>2</v>
      </c>
      <c r="M2442" t="b">
        <v>0</v>
      </c>
      <c r="N2442" t="s">
        <v>8284</v>
      </c>
      <c r="O2442" s="16">
        <f>Table1[[#This Row],[pledged]]/Table1[[#This Row],[goal]]*100</f>
        <v>0.2</v>
      </c>
      <c r="P2442" s="6">
        <f>IFERROR(Table1[[#This Row],[pledged]]/Table1[[#This Row],[backers_count]],0)</f>
        <v>5</v>
      </c>
      <c r="Q2442" t="str">
        <f>LEFT(Table1[[#This Row],[Category and Sub-Category]],FIND("/",Table1[[#This Row],[Category and Sub-Category]])-1)</f>
        <v>food</v>
      </c>
      <c r="R2442" t="str">
        <f>RIGHT(Table1[[#This Row],[Category and Sub-Category]],LEN(Table1[[#This Row],[Category and Sub-Category]])-FIND("/",Table1[[#This Row],[Category and Sub-Category]]))</f>
        <v>food trucks</v>
      </c>
      <c r="S2442" s="14">
        <f>(((Table1[[#This Row],[launched_at]]/60)/60)/24)+DATE(1970,1,1)</f>
        <v>42383.899456018517</v>
      </c>
      <c r="T2442" s="14">
        <f t="shared" si="38"/>
        <v>42413.899456018517</v>
      </c>
    </row>
    <row r="2443" spans="1:20" ht="29" x14ac:dyDescent="0.35">
      <c r="A2443">
        <v>2441</v>
      </c>
      <c r="B2443" s="1" t="s">
        <v>2442</v>
      </c>
      <c r="C2443" s="1" t="s">
        <v>6551</v>
      </c>
      <c r="D2443" s="6">
        <v>7500</v>
      </c>
      <c r="E2443" s="6">
        <v>8091</v>
      </c>
      <c r="F2443" t="s">
        <v>8219</v>
      </c>
      <c r="G2443" t="s">
        <v>8224</v>
      </c>
      <c r="H2443" t="s">
        <v>8246</v>
      </c>
      <c r="I2443">
        <v>1437627540</v>
      </c>
      <c r="J2443">
        <v>1435806054</v>
      </c>
      <c r="K2443" t="b">
        <v>0</v>
      </c>
      <c r="L2443">
        <v>109</v>
      </c>
      <c r="M2443" t="b">
        <v>1</v>
      </c>
      <c r="N2443" t="s">
        <v>8298</v>
      </c>
      <c r="O2443" s="16">
        <f>Table1[[#This Row],[pledged]]/Table1[[#This Row],[goal]]*100</f>
        <v>107.88</v>
      </c>
      <c r="P2443" s="6">
        <f>IFERROR(Table1[[#This Row],[pledged]]/Table1[[#This Row],[backers_count]],0)</f>
        <v>74.22935779816514</v>
      </c>
      <c r="Q2443" t="str">
        <f>LEFT(Table1[[#This Row],[Category and Sub-Category]],FIND("/",Table1[[#This Row],[Category and Sub-Category]])-1)</f>
        <v>food</v>
      </c>
      <c r="R2443" t="str">
        <f>RIGHT(Table1[[#This Row],[Category and Sub-Category]],LEN(Table1[[#This Row],[Category and Sub-Category]])-FIND("/",Table1[[#This Row],[Category and Sub-Category]]))</f>
        <v>small batch</v>
      </c>
      <c r="S2443" s="14">
        <f>(((Table1[[#This Row],[launched_at]]/60)/60)/24)+DATE(1970,1,1)</f>
        <v>42187.125625000001</v>
      </c>
      <c r="T2443" s="14">
        <f t="shared" si="38"/>
        <v>42208.207638888889</v>
      </c>
    </row>
    <row r="2444" spans="1:20" ht="29" x14ac:dyDescent="0.35">
      <c r="A2444">
        <v>2442</v>
      </c>
      <c r="B2444" s="1" t="s">
        <v>2443</v>
      </c>
      <c r="C2444" s="1" t="s">
        <v>6552</v>
      </c>
      <c r="D2444" s="6">
        <v>24000</v>
      </c>
      <c r="E2444" s="6">
        <v>30226</v>
      </c>
      <c r="F2444" t="s">
        <v>8219</v>
      </c>
      <c r="G2444" t="s">
        <v>8224</v>
      </c>
      <c r="H2444" t="s">
        <v>8246</v>
      </c>
      <c r="I2444">
        <v>1426777228</v>
      </c>
      <c r="J2444">
        <v>1424188828</v>
      </c>
      <c r="K2444" t="b">
        <v>0</v>
      </c>
      <c r="L2444">
        <v>372</v>
      </c>
      <c r="M2444" t="b">
        <v>1</v>
      </c>
      <c r="N2444" t="s">
        <v>8298</v>
      </c>
      <c r="O2444" s="16">
        <f>Table1[[#This Row],[pledged]]/Table1[[#This Row],[goal]]*100</f>
        <v>125.94166666666666</v>
      </c>
      <c r="P2444" s="6">
        <f>IFERROR(Table1[[#This Row],[pledged]]/Table1[[#This Row],[backers_count]],0)</f>
        <v>81.252688172043008</v>
      </c>
      <c r="Q2444" t="str">
        <f>LEFT(Table1[[#This Row],[Category and Sub-Category]],FIND("/",Table1[[#This Row],[Category and Sub-Category]])-1)</f>
        <v>food</v>
      </c>
      <c r="R2444" t="str">
        <f>RIGHT(Table1[[#This Row],[Category and Sub-Category]],LEN(Table1[[#This Row],[Category and Sub-Category]])-FIND("/",Table1[[#This Row],[Category and Sub-Category]]))</f>
        <v>small batch</v>
      </c>
      <c r="S2444" s="14">
        <f>(((Table1[[#This Row],[launched_at]]/60)/60)/24)+DATE(1970,1,1)</f>
        <v>42052.666990740734</v>
      </c>
      <c r="T2444" s="14">
        <f t="shared" si="38"/>
        <v>42082.625324074077</v>
      </c>
    </row>
    <row r="2445" spans="1:20" ht="58" x14ac:dyDescent="0.35">
      <c r="A2445">
        <v>2443</v>
      </c>
      <c r="B2445" s="1" t="s">
        <v>2444</v>
      </c>
      <c r="C2445" s="1" t="s">
        <v>6553</v>
      </c>
      <c r="D2445" s="6">
        <v>20000</v>
      </c>
      <c r="E2445" s="6">
        <v>40502.99</v>
      </c>
      <c r="F2445" t="s">
        <v>8219</v>
      </c>
      <c r="G2445" t="s">
        <v>8224</v>
      </c>
      <c r="H2445" t="s">
        <v>8246</v>
      </c>
      <c r="I2445">
        <v>1408114822</v>
      </c>
      <c r="J2445">
        <v>1405522822</v>
      </c>
      <c r="K2445" t="b">
        <v>0</v>
      </c>
      <c r="L2445">
        <v>311</v>
      </c>
      <c r="M2445" t="b">
        <v>1</v>
      </c>
      <c r="N2445" t="s">
        <v>8298</v>
      </c>
      <c r="O2445" s="16">
        <f>Table1[[#This Row],[pledged]]/Table1[[#This Row],[goal]]*100</f>
        <v>202.51495</v>
      </c>
      <c r="P2445" s="6">
        <f>IFERROR(Table1[[#This Row],[pledged]]/Table1[[#This Row],[backers_count]],0)</f>
        <v>130.23469453376205</v>
      </c>
      <c r="Q2445" t="str">
        <f>LEFT(Table1[[#This Row],[Category and Sub-Category]],FIND("/",Table1[[#This Row],[Category and Sub-Category]])-1)</f>
        <v>food</v>
      </c>
      <c r="R2445" t="str">
        <f>RIGHT(Table1[[#This Row],[Category and Sub-Category]],LEN(Table1[[#This Row],[Category and Sub-Category]])-FIND("/",Table1[[#This Row],[Category and Sub-Category]]))</f>
        <v>small batch</v>
      </c>
      <c r="S2445" s="14">
        <f>(((Table1[[#This Row],[launched_at]]/60)/60)/24)+DATE(1970,1,1)</f>
        <v>41836.625254629631</v>
      </c>
      <c r="T2445" s="14">
        <f t="shared" si="38"/>
        <v>41866.625254629631</v>
      </c>
    </row>
    <row r="2446" spans="1:20" ht="43.5" x14ac:dyDescent="0.35">
      <c r="A2446">
        <v>2444</v>
      </c>
      <c r="B2446" s="1" t="s">
        <v>2445</v>
      </c>
      <c r="C2446" s="1" t="s">
        <v>6554</v>
      </c>
      <c r="D2446" s="6">
        <v>3000</v>
      </c>
      <c r="E2446" s="6">
        <v>3258</v>
      </c>
      <c r="F2446" t="s">
        <v>8219</v>
      </c>
      <c r="G2446" t="s">
        <v>8224</v>
      </c>
      <c r="H2446" t="s">
        <v>8246</v>
      </c>
      <c r="I2446">
        <v>1464199591</v>
      </c>
      <c r="J2446">
        <v>1461607591</v>
      </c>
      <c r="K2446" t="b">
        <v>0</v>
      </c>
      <c r="L2446">
        <v>61</v>
      </c>
      <c r="M2446" t="b">
        <v>1</v>
      </c>
      <c r="N2446" t="s">
        <v>8298</v>
      </c>
      <c r="O2446" s="16">
        <f>Table1[[#This Row],[pledged]]/Table1[[#This Row],[goal]]*100</f>
        <v>108.60000000000001</v>
      </c>
      <c r="P2446" s="6">
        <f>IFERROR(Table1[[#This Row],[pledged]]/Table1[[#This Row],[backers_count]],0)</f>
        <v>53.409836065573771</v>
      </c>
      <c r="Q2446" t="str">
        <f>LEFT(Table1[[#This Row],[Category and Sub-Category]],FIND("/",Table1[[#This Row],[Category and Sub-Category]])-1)</f>
        <v>food</v>
      </c>
      <c r="R2446" t="str">
        <f>RIGHT(Table1[[#This Row],[Category and Sub-Category]],LEN(Table1[[#This Row],[Category and Sub-Category]])-FIND("/",Table1[[#This Row],[Category and Sub-Category]]))</f>
        <v>small batch</v>
      </c>
      <c r="S2446" s="14">
        <f>(((Table1[[#This Row],[launched_at]]/60)/60)/24)+DATE(1970,1,1)</f>
        <v>42485.754525462966</v>
      </c>
      <c r="T2446" s="14">
        <f t="shared" si="38"/>
        <v>42515.754525462966</v>
      </c>
    </row>
    <row r="2447" spans="1:20" ht="58" x14ac:dyDescent="0.35">
      <c r="A2447">
        <v>2445</v>
      </c>
      <c r="B2447" s="1" t="s">
        <v>2446</v>
      </c>
      <c r="C2447" s="1" t="s">
        <v>6555</v>
      </c>
      <c r="D2447" s="6">
        <v>5000</v>
      </c>
      <c r="E2447" s="6">
        <v>8640</v>
      </c>
      <c r="F2447" t="s">
        <v>8219</v>
      </c>
      <c r="G2447" t="s">
        <v>8224</v>
      </c>
      <c r="H2447" t="s">
        <v>8246</v>
      </c>
      <c r="I2447">
        <v>1443242021</v>
      </c>
      <c r="J2447">
        <v>1440650021</v>
      </c>
      <c r="K2447" t="b">
        <v>0</v>
      </c>
      <c r="L2447">
        <v>115</v>
      </c>
      <c r="M2447" t="b">
        <v>1</v>
      </c>
      <c r="N2447" t="s">
        <v>8298</v>
      </c>
      <c r="O2447" s="16">
        <f>Table1[[#This Row],[pledged]]/Table1[[#This Row],[goal]]*100</f>
        <v>172.8</v>
      </c>
      <c r="P2447" s="6">
        <f>IFERROR(Table1[[#This Row],[pledged]]/Table1[[#This Row],[backers_count]],0)</f>
        <v>75.130434782608702</v>
      </c>
      <c r="Q2447" t="str">
        <f>LEFT(Table1[[#This Row],[Category and Sub-Category]],FIND("/",Table1[[#This Row],[Category and Sub-Category]])-1)</f>
        <v>food</v>
      </c>
      <c r="R2447" t="str">
        <f>RIGHT(Table1[[#This Row],[Category and Sub-Category]],LEN(Table1[[#This Row],[Category and Sub-Category]])-FIND("/",Table1[[#This Row],[Category and Sub-Category]]))</f>
        <v>small batch</v>
      </c>
      <c r="S2447" s="14">
        <f>(((Table1[[#This Row],[launched_at]]/60)/60)/24)+DATE(1970,1,1)</f>
        <v>42243.190057870372</v>
      </c>
      <c r="T2447" s="14">
        <f t="shared" si="38"/>
        <v>42273.190057870372</v>
      </c>
    </row>
    <row r="2448" spans="1:20" ht="58" x14ac:dyDescent="0.35">
      <c r="A2448">
        <v>2446</v>
      </c>
      <c r="B2448" s="1" t="s">
        <v>2447</v>
      </c>
      <c r="C2448" s="1" t="s">
        <v>6556</v>
      </c>
      <c r="D2448" s="6">
        <v>5000</v>
      </c>
      <c r="E2448" s="6">
        <v>8399</v>
      </c>
      <c r="F2448" t="s">
        <v>8219</v>
      </c>
      <c r="G2448" t="s">
        <v>8224</v>
      </c>
      <c r="H2448" t="s">
        <v>8246</v>
      </c>
      <c r="I2448">
        <v>1480174071</v>
      </c>
      <c r="J2448">
        <v>1477578471</v>
      </c>
      <c r="K2448" t="b">
        <v>0</v>
      </c>
      <c r="L2448">
        <v>111</v>
      </c>
      <c r="M2448" t="b">
        <v>1</v>
      </c>
      <c r="N2448" t="s">
        <v>8298</v>
      </c>
      <c r="O2448" s="16">
        <f>Table1[[#This Row],[pledged]]/Table1[[#This Row],[goal]]*100</f>
        <v>167.98</v>
      </c>
      <c r="P2448" s="6">
        <f>IFERROR(Table1[[#This Row],[pledged]]/Table1[[#This Row],[backers_count]],0)</f>
        <v>75.666666666666671</v>
      </c>
      <c r="Q2448" t="str">
        <f>LEFT(Table1[[#This Row],[Category and Sub-Category]],FIND("/",Table1[[#This Row],[Category and Sub-Category]])-1)</f>
        <v>food</v>
      </c>
      <c r="R2448" t="str">
        <f>RIGHT(Table1[[#This Row],[Category and Sub-Category]],LEN(Table1[[#This Row],[Category and Sub-Category]])-FIND("/",Table1[[#This Row],[Category and Sub-Category]]))</f>
        <v>small batch</v>
      </c>
      <c r="S2448" s="14">
        <f>(((Table1[[#This Row],[launched_at]]/60)/60)/24)+DATE(1970,1,1)</f>
        <v>42670.602673611109</v>
      </c>
      <c r="T2448" s="14">
        <f t="shared" si="38"/>
        <v>42700.64434027778</v>
      </c>
    </row>
    <row r="2449" spans="1:20" ht="58" x14ac:dyDescent="0.35">
      <c r="A2449">
        <v>2447</v>
      </c>
      <c r="B2449" s="1" t="s">
        <v>2448</v>
      </c>
      <c r="C2449" s="1" t="s">
        <v>6557</v>
      </c>
      <c r="D2449" s="6">
        <v>2500</v>
      </c>
      <c r="E2449" s="6">
        <v>10680</v>
      </c>
      <c r="F2449" t="s">
        <v>8219</v>
      </c>
      <c r="G2449" t="s">
        <v>8224</v>
      </c>
      <c r="H2449" t="s">
        <v>8246</v>
      </c>
      <c r="I2449">
        <v>1478923200</v>
      </c>
      <c r="J2449">
        <v>1476184593</v>
      </c>
      <c r="K2449" t="b">
        <v>0</v>
      </c>
      <c r="L2449">
        <v>337</v>
      </c>
      <c r="M2449" t="b">
        <v>1</v>
      </c>
      <c r="N2449" t="s">
        <v>8298</v>
      </c>
      <c r="O2449" s="16">
        <f>Table1[[#This Row],[pledged]]/Table1[[#This Row],[goal]]*100</f>
        <v>427.20000000000005</v>
      </c>
      <c r="P2449" s="6">
        <f>IFERROR(Table1[[#This Row],[pledged]]/Table1[[#This Row],[backers_count]],0)</f>
        <v>31.691394658753708</v>
      </c>
      <c r="Q2449" t="str">
        <f>LEFT(Table1[[#This Row],[Category and Sub-Category]],FIND("/",Table1[[#This Row],[Category and Sub-Category]])-1)</f>
        <v>food</v>
      </c>
      <c r="R2449" t="str">
        <f>RIGHT(Table1[[#This Row],[Category and Sub-Category]],LEN(Table1[[#This Row],[Category and Sub-Category]])-FIND("/",Table1[[#This Row],[Category and Sub-Category]]))</f>
        <v>small batch</v>
      </c>
      <c r="S2449" s="14">
        <f>(((Table1[[#This Row],[launched_at]]/60)/60)/24)+DATE(1970,1,1)</f>
        <v>42654.469826388886</v>
      </c>
      <c r="T2449" s="14">
        <f t="shared" si="38"/>
        <v>42686.166666666672</v>
      </c>
    </row>
    <row r="2450" spans="1:20" ht="58" x14ac:dyDescent="0.35">
      <c r="A2450">
        <v>2448</v>
      </c>
      <c r="B2450" s="1" t="s">
        <v>2449</v>
      </c>
      <c r="C2450" s="1" t="s">
        <v>6558</v>
      </c>
      <c r="D2450" s="6">
        <v>400</v>
      </c>
      <c r="E2450" s="6">
        <v>430</v>
      </c>
      <c r="F2450" t="s">
        <v>8219</v>
      </c>
      <c r="G2450" t="s">
        <v>8224</v>
      </c>
      <c r="H2450" t="s">
        <v>8246</v>
      </c>
      <c r="I2450">
        <v>1472621760</v>
      </c>
      <c r="J2450">
        <v>1472110513</v>
      </c>
      <c r="K2450" t="b">
        <v>0</v>
      </c>
      <c r="L2450">
        <v>9</v>
      </c>
      <c r="M2450" t="b">
        <v>1</v>
      </c>
      <c r="N2450" t="s">
        <v>8298</v>
      </c>
      <c r="O2450" s="16">
        <f>Table1[[#This Row],[pledged]]/Table1[[#This Row],[goal]]*100</f>
        <v>107.5</v>
      </c>
      <c r="P2450" s="6">
        <f>IFERROR(Table1[[#This Row],[pledged]]/Table1[[#This Row],[backers_count]],0)</f>
        <v>47.777777777777779</v>
      </c>
      <c r="Q2450" t="str">
        <f>LEFT(Table1[[#This Row],[Category and Sub-Category]],FIND("/",Table1[[#This Row],[Category and Sub-Category]])-1)</f>
        <v>food</v>
      </c>
      <c r="R2450" t="str">
        <f>RIGHT(Table1[[#This Row],[Category and Sub-Category]],LEN(Table1[[#This Row],[Category and Sub-Category]])-FIND("/",Table1[[#This Row],[Category and Sub-Category]]))</f>
        <v>small batch</v>
      </c>
      <c r="S2450" s="14">
        <f>(((Table1[[#This Row],[launched_at]]/60)/60)/24)+DATE(1970,1,1)</f>
        <v>42607.316122685181</v>
      </c>
      <c r="T2450" s="14">
        <f t="shared" si="38"/>
        <v>42613.233333333337</v>
      </c>
    </row>
    <row r="2451" spans="1:20" ht="43.5" x14ac:dyDescent="0.35">
      <c r="A2451">
        <v>2449</v>
      </c>
      <c r="B2451" s="1" t="s">
        <v>2450</v>
      </c>
      <c r="C2451" s="1" t="s">
        <v>6559</v>
      </c>
      <c r="D2451" s="6">
        <v>10000</v>
      </c>
      <c r="E2451" s="6">
        <v>10800</v>
      </c>
      <c r="F2451" t="s">
        <v>8219</v>
      </c>
      <c r="G2451" t="s">
        <v>8224</v>
      </c>
      <c r="H2451" t="s">
        <v>8246</v>
      </c>
      <c r="I2451">
        <v>1417321515</v>
      </c>
      <c r="J2451">
        <v>1414725915</v>
      </c>
      <c r="K2451" t="b">
        <v>0</v>
      </c>
      <c r="L2451">
        <v>120</v>
      </c>
      <c r="M2451" t="b">
        <v>1</v>
      </c>
      <c r="N2451" t="s">
        <v>8298</v>
      </c>
      <c r="O2451" s="16">
        <f>Table1[[#This Row],[pledged]]/Table1[[#This Row],[goal]]*100</f>
        <v>108</v>
      </c>
      <c r="P2451" s="6">
        <f>IFERROR(Table1[[#This Row],[pledged]]/Table1[[#This Row],[backers_count]],0)</f>
        <v>90</v>
      </c>
      <c r="Q2451" t="str">
        <f>LEFT(Table1[[#This Row],[Category and Sub-Category]],FIND("/",Table1[[#This Row],[Category and Sub-Category]])-1)</f>
        <v>food</v>
      </c>
      <c r="R2451" t="str">
        <f>RIGHT(Table1[[#This Row],[Category and Sub-Category]],LEN(Table1[[#This Row],[Category and Sub-Category]])-FIND("/",Table1[[#This Row],[Category and Sub-Category]]))</f>
        <v>small batch</v>
      </c>
      <c r="S2451" s="14">
        <f>(((Table1[[#This Row],[launched_at]]/60)/60)/24)+DATE(1970,1,1)</f>
        <v>41943.142534722225</v>
      </c>
      <c r="T2451" s="14">
        <f t="shared" si="38"/>
        <v>41973.184201388889</v>
      </c>
    </row>
    <row r="2452" spans="1:20" ht="43.5" x14ac:dyDescent="0.35">
      <c r="A2452">
        <v>2450</v>
      </c>
      <c r="B2452" s="1" t="s">
        <v>2451</v>
      </c>
      <c r="C2452" s="1" t="s">
        <v>6560</v>
      </c>
      <c r="D2452" s="6">
        <v>15000</v>
      </c>
      <c r="E2452" s="6">
        <v>15230.03</v>
      </c>
      <c r="F2452" t="s">
        <v>8219</v>
      </c>
      <c r="G2452" t="s">
        <v>8224</v>
      </c>
      <c r="H2452" t="s">
        <v>8246</v>
      </c>
      <c r="I2452">
        <v>1414465860</v>
      </c>
      <c r="J2452">
        <v>1411177456</v>
      </c>
      <c r="K2452" t="b">
        <v>0</v>
      </c>
      <c r="L2452">
        <v>102</v>
      </c>
      <c r="M2452" t="b">
        <v>1</v>
      </c>
      <c r="N2452" t="s">
        <v>8298</v>
      </c>
      <c r="O2452" s="16">
        <f>Table1[[#This Row],[pledged]]/Table1[[#This Row],[goal]]*100</f>
        <v>101.53353333333335</v>
      </c>
      <c r="P2452" s="6">
        <f>IFERROR(Table1[[#This Row],[pledged]]/Table1[[#This Row],[backers_count]],0)</f>
        <v>149.31401960784314</v>
      </c>
      <c r="Q2452" t="str">
        <f>LEFT(Table1[[#This Row],[Category and Sub-Category]],FIND("/",Table1[[#This Row],[Category and Sub-Category]])-1)</f>
        <v>food</v>
      </c>
      <c r="R2452" t="str">
        <f>RIGHT(Table1[[#This Row],[Category and Sub-Category]],LEN(Table1[[#This Row],[Category and Sub-Category]])-FIND("/",Table1[[#This Row],[Category and Sub-Category]]))</f>
        <v>small batch</v>
      </c>
      <c r="S2452" s="14">
        <f>(((Table1[[#This Row],[launched_at]]/60)/60)/24)+DATE(1970,1,1)</f>
        <v>41902.07240740741</v>
      </c>
      <c r="T2452" s="14">
        <f t="shared" si="38"/>
        <v>41940.132638888892</v>
      </c>
    </row>
    <row r="2453" spans="1:20" ht="43.5" x14ac:dyDescent="0.35">
      <c r="A2453">
        <v>2451</v>
      </c>
      <c r="B2453" s="1" t="s">
        <v>2452</v>
      </c>
      <c r="C2453" s="1" t="s">
        <v>6561</v>
      </c>
      <c r="D2453" s="6">
        <v>10000</v>
      </c>
      <c r="E2453" s="6">
        <v>11545</v>
      </c>
      <c r="F2453" t="s">
        <v>8219</v>
      </c>
      <c r="G2453" t="s">
        <v>8224</v>
      </c>
      <c r="H2453" t="s">
        <v>8246</v>
      </c>
      <c r="I2453">
        <v>1488750490</v>
      </c>
      <c r="J2453">
        <v>1487022490</v>
      </c>
      <c r="K2453" t="b">
        <v>0</v>
      </c>
      <c r="L2453">
        <v>186</v>
      </c>
      <c r="M2453" t="b">
        <v>1</v>
      </c>
      <c r="N2453" t="s">
        <v>8298</v>
      </c>
      <c r="O2453" s="16">
        <f>Table1[[#This Row],[pledged]]/Table1[[#This Row],[goal]]*100</f>
        <v>115.45</v>
      </c>
      <c r="P2453" s="6">
        <f>IFERROR(Table1[[#This Row],[pledged]]/Table1[[#This Row],[backers_count]],0)</f>
        <v>62.06989247311828</v>
      </c>
      <c r="Q2453" t="str">
        <f>LEFT(Table1[[#This Row],[Category and Sub-Category]],FIND("/",Table1[[#This Row],[Category and Sub-Category]])-1)</f>
        <v>food</v>
      </c>
      <c r="R2453" t="str">
        <f>RIGHT(Table1[[#This Row],[Category and Sub-Category]],LEN(Table1[[#This Row],[Category and Sub-Category]])-FIND("/",Table1[[#This Row],[Category and Sub-Category]]))</f>
        <v>small batch</v>
      </c>
      <c r="S2453" s="14">
        <f>(((Table1[[#This Row],[launched_at]]/60)/60)/24)+DATE(1970,1,1)</f>
        <v>42779.908449074079</v>
      </c>
      <c r="T2453" s="14">
        <f t="shared" si="38"/>
        <v>42799.908449074079</v>
      </c>
    </row>
    <row r="2454" spans="1:20" ht="43.5" x14ac:dyDescent="0.35">
      <c r="A2454">
        <v>2452</v>
      </c>
      <c r="B2454" s="1" t="s">
        <v>2453</v>
      </c>
      <c r="C2454" s="1" t="s">
        <v>6562</v>
      </c>
      <c r="D2454" s="6">
        <v>600</v>
      </c>
      <c r="E2454" s="6">
        <v>801</v>
      </c>
      <c r="F2454" t="s">
        <v>8219</v>
      </c>
      <c r="G2454" t="s">
        <v>8224</v>
      </c>
      <c r="H2454" t="s">
        <v>8246</v>
      </c>
      <c r="I2454">
        <v>1451430000</v>
      </c>
      <c r="J2454">
        <v>1448914500</v>
      </c>
      <c r="K2454" t="b">
        <v>0</v>
      </c>
      <c r="L2454">
        <v>15</v>
      </c>
      <c r="M2454" t="b">
        <v>1</v>
      </c>
      <c r="N2454" t="s">
        <v>8298</v>
      </c>
      <c r="O2454" s="16">
        <f>Table1[[#This Row],[pledged]]/Table1[[#This Row],[goal]]*100</f>
        <v>133.5</v>
      </c>
      <c r="P2454" s="6">
        <f>IFERROR(Table1[[#This Row],[pledged]]/Table1[[#This Row],[backers_count]],0)</f>
        <v>53.4</v>
      </c>
      <c r="Q2454" t="str">
        <f>LEFT(Table1[[#This Row],[Category and Sub-Category]],FIND("/",Table1[[#This Row],[Category and Sub-Category]])-1)</f>
        <v>food</v>
      </c>
      <c r="R2454" t="str">
        <f>RIGHT(Table1[[#This Row],[Category and Sub-Category]],LEN(Table1[[#This Row],[Category and Sub-Category]])-FIND("/",Table1[[#This Row],[Category and Sub-Category]]))</f>
        <v>small batch</v>
      </c>
      <c r="S2454" s="14">
        <f>(((Table1[[#This Row],[launched_at]]/60)/60)/24)+DATE(1970,1,1)</f>
        <v>42338.84375</v>
      </c>
      <c r="T2454" s="14">
        <f t="shared" si="38"/>
        <v>42367.958333333328</v>
      </c>
    </row>
    <row r="2455" spans="1:20" ht="43.5" x14ac:dyDescent="0.35">
      <c r="A2455">
        <v>2453</v>
      </c>
      <c r="B2455" s="1" t="s">
        <v>2454</v>
      </c>
      <c r="C2455" s="1" t="s">
        <v>6563</v>
      </c>
      <c r="D2455" s="6">
        <v>3000</v>
      </c>
      <c r="E2455" s="6">
        <v>4641</v>
      </c>
      <c r="F2455" t="s">
        <v>8219</v>
      </c>
      <c r="G2455" t="s">
        <v>8224</v>
      </c>
      <c r="H2455" t="s">
        <v>8246</v>
      </c>
      <c r="I2455">
        <v>1486053409</v>
      </c>
      <c r="J2455">
        <v>1483461409</v>
      </c>
      <c r="K2455" t="b">
        <v>0</v>
      </c>
      <c r="L2455">
        <v>67</v>
      </c>
      <c r="M2455" t="b">
        <v>1</v>
      </c>
      <c r="N2455" t="s">
        <v>8298</v>
      </c>
      <c r="O2455" s="16">
        <f>Table1[[#This Row],[pledged]]/Table1[[#This Row],[goal]]*100</f>
        <v>154.69999999999999</v>
      </c>
      <c r="P2455" s="6">
        <f>IFERROR(Table1[[#This Row],[pledged]]/Table1[[#This Row],[backers_count]],0)</f>
        <v>69.268656716417908</v>
      </c>
      <c r="Q2455" t="str">
        <f>LEFT(Table1[[#This Row],[Category and Sub-Category]],FIND("/",Table1[[#This Row],[Category and Sub-Category]])-1)</f>
        <v>food</v>
      </c>
      <c r="R2455" t="str">
        <f>RIGHT(Table1[[#This Row],[Category and Sub-Category]],LEN(Table1[[#This Row],[Category and Sub-Category]])-FIND("/",Table1[[#This Row],[Category and Sub-Category]]))</f>
        <v>small batch</v>
      </c>
      <c r="S2455" s="14">
        <f>(((Table1[[#This Row],[launched_at]]/60)/60)/24)+DATE(1970,1,1)</f>
        <v>42738.692233796297</v>
      </c>
      <c r="T2455" s="14">
        <f t="shared" si="38"/>
        <v>42768.692233796297</v>
      </c>
    </row>
    <row r="2456" spans="1:20" ht="43.5" x14ac:dyDescent="0.35">
      <c r="A2456">
        <v>2454</v>
      </c>
      <c r="B2456" s="1" t="s">
        <v>2455</v>
      </c>
      <c r="C2456" s="1" t="s">
        <v>6564</v>
      </c>
      <c r="D2456" s="6">
        <v>35000</v>
      </c>
      <c r="E2456" s="6">
        <v>35296</v>
      </c>
      <c r="F2456" t="s">
        <v>8219</v>
      </c>
      <c r="G2456" t="s">
        <v>8224</v>
      </c>
      <c r="H2456" t="s">
        <v>8246</v>
      </c>
      <c r="I2456">
        <v>1489207808</v>
      </c>
      <c r="J2456">
        <v>1486183808</v>
      </c>
      <c r="K2456" t="b">
        <v>0</v>
      </c>
      <c r="L2456">
        <v>130</v>
      </c>
      <c r="M2456" t="b">
        <v>1</v>
      </c>
      <c r="N2456" t="s">
        <v>8298</v>
      </c>
      <c r="O2456" s="16">
        <f>Table1[[#This Row],[pledged]]/Table1[[#This Row],[goal]]*100</f>
        <v>100.84571428571429</v>
      </c>
      <c r="P2456" s="6">
        <f>IFERROR(Table1[[#This Row],[pledged]]/Table1[[#This Row],[backers_count]],0)</f>
        <v>271.50769230769231</v>
      </c>
      <c r="Q2456" t="str">
        <f>LEFT(Table1[[#This Row],[Category and Sub-Category]],FIND("/",Table1[[#This Row],[Category and Sub-Category]])-1)</f>
        <v>food</v>
      </c>
      <c r="R2456" t="str">
        <f>RIGHT(Table1[[#This Row],[Category and Sub-Category]],LEN(Table1[[#This Row],[Category and Sub-Category]])-FIND("/",Table1[[#This Row],[Category and Sub-Category]]))</f>
        <v>small batch</v>
      </c>
      <c r="S2456" s="14">
        <f>(((Table1[[#This Row],[launched_at]]/60)/60)/24)+DATE(1970,1,1)</f>
        <v>42770.201481481476</v>
      </c>
      <c r="T2456" s="14">
        <f t="shared" si="38"/>
        <v>42805.201481481476</v>
      </c>
    </row>
    <row r="2457" spans="1:20" ht="43.5" x14ac:dyDescent="0.35">
      <c r="A2457">
        <v>2455</v>
      </c>
      <c r="B2457" s="1" t="s">
        <v>2456</v>
      </c>
      <c r="C2457" s="1" t="s">
        <v>6565</v>
      </c>
      <c r="D2457" s="6">
        <v>300</v>
      </c>
      <c r="E2457" s="6">
        <v>546</v>
      </c>
      <c r="F2457" t="s">
        <v>8219</v>
      </c>
      <c r="G2457" t="s">
        <v>8224</v>
      </c>
      <c r="H2457" t="s">
        <v>8246</v>
      </c>
      <c r="I2457">
        <v>1461177950</v>
      </c>
      <c r="J2457">
        <v>1458758750</v>
      </c>
      <c r="K2457" t="b">
        <v>0</v>
      </c>
      <c r="L2457">
        <v>16</v>
      </c>
      <c r="M2457" t="b">
        <v>1</v>
      </c>
      <c r="N2457" t="s">
        <v>8298</v>
      </c>
      <c r="O2457" s="16">
        <f>Table1[[#This Row],[pledged]]/Table1[[#This Row],[goal]]*100</f>
        <v>182</v>
      </c>
      <c r="P2457" s="6">
        <f>IFERROR(Table1[[#This Row],[pledged]]/Table1[[#This Row],[backers_count]],0)</f>
        <v>34.125</v>
      </c>
      <c r="Q2457" t="str">
        <f>LEFT(Table1[[#This Row],[Category and Sub-Category]],FIND("/",Table1[[#This Row],[Category and Sub-Category]])-1)</f>
        <v>food</v>
      </c>
      <c r="R2457" t="str">
        <f>RIGHT(Table1[[#This Row],[Category and Sub-Category]],LEN(Table1[[#This Row],[Category and Sub-Category]])-FIND("/",Table1[[#This Row],[Category and Sub-Category]]))</f>
        <v>small batch</v>
      </c>
      <c r="S2457" s="14">
        <f>(((Table1[[#This Row],[launched_at]]/60)/60)/24)+DATE(1970,1,1)</f>
        <v>42452.781828703708</v>
      </c>
      <c r="T2457" s="14">
        <f t="shared" si="38"/>
        <v>42480.781828703708</v>
      </c>
    </row>
    <row r="2458" spans="1:20" ht="43.5" x14ac:dyDescent="0.35">
      <c r="A2458">
        <v>2456</v>
      </c>
      <c r="B2458" s="1" t="s">
        <v>2457</v>
      </c>
      <c r="C2458" s="1" t="s">
        <v>6566</v>
      </c>
      <c r="D2458" s="6">
        <v>1500</v>
      </c>
      <c r="E2458" s="6">
        <v>2713</v>
      </c>
      <c r="F2458" t="s">
        <v>8219</v>
      </c>
      <c r="G2458" t="s">
        <v>8224</v>
      </c>
      <c r="H2458" t="s">
        <v>8246</v>
      </c>
      <c r="I2458">
        <v>1488063839</v>
      </c>
      <c r="J2458">
        <v>1485471839</v>
      </c>
      <c r="K2458" t="b">
        <v>0</v>
      </c>
      <c r="L2458">
        <v>67</v>
      </c>
      <c r="M2458" t="b">
        <v>1</v>
      </c>
      <c r="N2458" t="s">
        <v>8298</v>
      </c>
      <c r="O2458" s="16">
        <f>Table1[[#This Row],[pledged]]/Table1[[#This Row],[goal]]*100</f>
        <v>180.86666666666667</v>
      </c>
      <c r="P2458" s="6">
        <f>IFERROR(Table1[[#This Row],[pledged]]/Table1[[#This Row],[backers_count]],0)</f>
        <v>40.492537313432834</v>
      </c>
      <c r="Q2458" t="str">
        <f>LEFT(Table1[[#This Row],[Category and Sub-Category]],FIND("/",Table1[[#This Row],[Category and Sub-Category]])-1)</f>
        <v>food</v>
      </c>
      <c r="R2458" t="str">
        <f>RIGHT(Table1[[#This Row],[Category and Sub-Category]],LEN(Table1[[#This Row],[Category and Sub-Category]])-FIND("/",Table1[[#This Row],[Category and Sub-Category]]))</f>
        <v>small batch</v>
      </c>
      <c r="S2458" s="14">
        <f>(((Table1[[#This Row],[launched_at]]/60)/60)/24)+DATE(1970,1,1)</f>
        <v>42761.961099537039</v>
      </c>
      <c r="T2458" s="14">
        <f t="shared" si="38"/>
        <v>42791.961099537039</v>
      </c>
    </row>
    <row r="2459" spans="1:20" ht="43.5" x14ac:dyDescent="0.35">
      <c r="A2459">
        <v>2457</v>
      </c>
      <c r="B2459" s="1" t="s">
        <v>2458</v>
      </c>
      <c r="C2459" s="1" t="s">
        <v>6567</v>
      </c>
      <c r="D2459" s="6">
        <v>23000</v>
      </c>
      <c r="E2459" s="6">
        <v>23530</v>
      </c>
      <c r="F2459" t="s">
        <v>8219</v>
      </c>
      <c r="G2459" t="s">
        <v>8224</v>
      </c>
      <c r="H2459" t="s">
        <v>8246</v>
      </c>
      <c r="I2459">
        <v>1458826056</v>
      </c>
      <c r="J2459">
        <v>1456237656</v>
      </c>
      <c r="K2459" t="b">
        <v>0</v>
      </c>
      <c r="L2459">
        <v>124</v>
      </c>
      <c r="M2459" t="b">
        <v>1</v>
      </c>
      <c r="N2459" t="s">
        <v>8298</v>
      </c>
      <c r="O2459" s="16">
        <f>Table1[[#This Row],[pledged]]/Table1[[#This Row],[goal]]*100</f>
        <v>102.30434782608695</v>
      </c>
      <c r="P2459" s="6">
        <f>IFERROR(Table1[[#This Row],[pledged]]/Table1[[#This Row],[backers_count]],0)</f>
        <v>189.75806451612902</v>
      </c>
      <c r="Q2459" t="str">
        <f>LEFT(Table1[[#This Row],[Category and Sub-Category]],FIND("/",Table1[[#This Row],[Category and Sub-Category]])-1)</f>
        <v>food</v>
      </c>
      <c r="R2459" t="str">
        <f>RIGHT(Table1[[#This Row],[Category and Sub-Category]],LEN(Table1[[#This Row],[Category and Sub-Category]])-FIND("/",Table1[[#This Row],[Category and Sub-Category]]))</f>
        <v>small batch</v>
      </c>
      <c r="S2459" s="14">
        <f>(((Table1[[#This Row],[launched_at]]/60)/60)/24)+DATE(1970,1,1)</f>
        <v>42423.602500000001</v>
      </c>
      <c r="T2459" s="14">
        <f t="shared" si="38"/>
        <v>42453.560833333337</v>
      </c>
    </row>
    <row r="2460" spans="1:20" ht="58" x14ac:dyDescent="0.35">
      <c r="A2460">
        <v>2458</v>
      </c>
      <c r="B2460" s="1" t="s">
        <v>2459</v>
      </c>
      <c r="C2460" s="1" t="s">
        <v>6568</v>
      </c>
      <c r="D2460" s="6">
        <v>5000</v>
      </c>
      <c r="E2460" s="6">
        <v>5509</v>
      </c>
      <c r="F2460" t="s">
        <v>8219</v>
      </c>
      <c r="G2460" t="s">
        <v>8224</v>
      </c>
      <c r="H2460" t="s">
        <v>8246</v>
      </c>
      <c r="I2460">
        <v>1465498800</v>
      </c>
      <c r="J2460">
        <v>1462481718</v>
      </c>
      <c r="K2460" t="b">
        <v>0</v>
      </c>
      <c r="L2460">
        <v>80</v>
      </c>
      <c r="M2460" t="b">
        <v>1</v>
      </c>
      <c r="N2460" t="s">
        <v>8298</v>
      </c>
      <c r="O2460" s="16">
        <f>Table1[[#This Row],[pledged]]/Table1[[#This Row],[goal]]*100</f>
        <v>110.17999999999999</v>
      </c>
      <c r="P2460" s="6">
        <f>IFERROR(Table1[[#This Row],[pledged]]/Table1[[#This Row],[backers_count]],0)</f>
        <v>68.862499999999997</v>
      </c>
      <c r="Q2460" t="str">
        <f>LEFT(Table1[[#This Row],[Category and Sub-Category]],FIND("/",Table1[[#This Row],[Category and Sub-Category]])-1)</f>
        <v>food</v>
      </c>
      <c r="R2460" t="str">
        <f>RIGHT(Table1[[#This Row],[Category and Sub-Category]],LEN(Table1[[#This Row],[Category and Sub-Category]])-FIND("/",Table1[[#This Row],[Category and Sub-Category]]))</f>
        <v>small batch</v>
      </c>
      <c r="S2460" s="14">
        <f>(((Table1[[#This Row],[launched_at]]/60)/60)/24)+DATE(1970,1,1)</f>
        <v>42495.871736111112</v>
      </c>
      <c r="T2460" s="14">
        <f t="shared" si="38"/>
        <v>42530.791666666672</v>
      </c>
    </row>
    <row r="2461" spans="1:20" ht="58" x14ac:dyDescent="0.35">
      <c r="A2461">
        <v>2459</v>
      </c>
      <c r="B2461" s="1" t="s">
        <v>2460</v>
      </c>
      <c r="C2461" s="1" t="s">
        <v>6569</v>
      </c>
      <c r="D2461" s="6">
        <v>30000</v>
      </c>
      <c r="E2461" s="6">
        <v>30675</v>
      </c>
      <c r="F2461" t="s">
        <v>8219</v>
      </c>
      <c r="G2461" t="s">
        <v>8224</v>
      </c>
      <c r="H2461" t="s">
        <v>8246</v>
      </c>
      <c r="I2461">
        <v>1458742685</v>
      </c>
      <c r="J2461">
        <v>1454858285</v>
      </c>
      <c r="K2461" t="b">
        <v>0</v>
      </c>
      <c r="L2461">
        <v>282</v>
      </c>
      <c r="M2461" t="b">
        <v>1</v>
      </c>
      <c r="N2461" t="s">
        <v>8298</v>
      </c>
      <c r="O2461" s="16">
        <f>Table1[[#This Row],[pledged]]/Table1[[#This Row],[goal]]*100</f>
        <v>102.25</v>
      </c>
      <c r="P2461" s="6">
        <f>IFERROR(Table1[[#This Row],[pledged]]/Table1[[#This Row],[backers_count]],0)</f>
        <v>108.77659574468085</v>
      </c>
      <c r="Q2461" t="str">
        <f>LEFT(Table1[[#This Row],[Category and Sub-Category]],FIND("/",Table1[[#This Row],[Category and Sub-Category]])-1)</f>
        <v>food</v>
      </c>
      <c r="R2461" t="str">
        <f>RIGHT(Table1[[#This Row],[Category and Sub-Category]],LEN(Table1[[#This Row],[Category and Sub-Category]])-FIND("/",Table1[[#This Row],[Category and Sub-Category]]))</f>
        <v>small batch</v>
      </c>
      <c r="S2461" s="14">
        <f>(((Table1[[#This Row],[launched_at]]/60)/60)/24)+DATE(1970,1,1)</f>
        <v>42407.637557870374</v>
      </c>
      <c r="T2461" s="14">
        <f t="shared" si="38"/>
        <v>42452.595891203702</v>
      </c>
    </row>
    <row r="2462" spans="1:20" ht="43.5" x14ac:dyDescent="0.35">
      <c r="A2462">
        <v>2460</v>
      </c>
      <c r="B2462" s="1" t="s">
        <v>2461</v>
      </c>
      <c r="C2462" s="1" t="s">
        <v>6570</v>
      </c>
      <c r="D2462" s="6">
        <v>8500</v>
      </c>
      <c r="E2462" s="6">
        <v>8567</v>
      </c>
      <c r="F2462" t="s">
        <v>8219</v>
      </c>
      <c r="G2462" t="s">
        <v>8224</v>
      </c>
      <c r="H2462" t="s">
        <v>8246</v>
      </c>
      <c r="I2462">
        <v>1483417020</v>
      </c>
      <c r="J2462">
        <v>1480480167</v>
      </c>
      <c r="K2462" t="b">
        <v>0</v>
      </c>
      <c r="L2462">
        <v>68</v>
      </c>
      <c r="M2462" t="b">
        <v>1</v>
      </c>
      <c r="N2462" t="s">
        <v>8298</v>
      </c>
      <c r="O2462" s="16">
        <f>Table1[[#This Row],[pledged]]/Table1[[#This Row],[goal]]*100</f>
        <v>100.78823529411764</v>
      </c>
      <c r="P2462" s="6">
        <f>IFERROR(Table1[[#This Row],[pledged]]/Table1[[#This Row],[backers_count]],0)</f>
        <v>125.98529411764706</v>
      </c>
      <c r="Q2462" t="str">
        <f>LEFT(Table1[[#This Row],[Category and Sub-Category]],FIND("/",Table1[[#This Row],[Category and Sub-Category]])-1)</f>
        <v>food</v>
      </c>
      <c r="R2462" t="str">
        <f>RIGHT(Table1[[#This Row],[Category and Sub-Category]],LEN(Table1[[#This Row],[Category and Sub-Category]])-FIND("/",Table1[[#This Row],[Category and Sub-Category]]))</f>
        <v>small batch</v>
      </c>
      <c r="S2462" s="14">
        <f>(((Table1[[#This Row],[launched_at]]/60)/60)/24)+DATE(1970,1,1)</f>
        <v>42704.187118055561</v>
      </c>
      <c r="T2462" s="14">
        <f t="shared" si="38"/>
        <v>42738.178472222222</v>
      </c>
    </row>
    <row r="2463" spans="1:20" ht="43.5" x14ac:dyDescent="0.35">
      <c r="A2463">
        <v>2461</v>
      </c>
      <c r="B2463" s="1" t="s">
        <v>2462</v>
      </c>
      <c r="C2463" s="1" t="s">
        <v>6571</v>
      </c>
      <c r="D2463" s="6">
        <v>7500</v>
      </c>
      <c r="E2463" s="6">
        <v>7785</v>
      </c>
      <c r="F2463" t="s">
        <v>8219</v>
      </c>
      <c r="G2463" t="s">
        <v>8224</v>
      </c>
      <c r="H2463" t="s">
        <v>8246</v>
      </c>
      <c r="I2463">
        <v>1317438000</v>
      </c>
      <c r="J2463">
        <v>1314577097</v>
      </c>
      <c r="K2463" t="b">
        <v>0</v>
      </c>
      <c r="L2463">
        <v>86</v>
      </c>
      <c r="M2463" t="b">
        <v>1</v>
      </c>
      <c r="N2463" t="s">
        <v>8279</v>
      </c>
      <c r="O2463" s="16">
        <f>Table1[[#This Row],[pledged]]/Table1[[#This Row],[goal]]*100</f>
        <v>103.8</v>
      </c>
      <c r="P2463" s="6">
        <f>IFERROR(Table1[[#This Row],[pledged]]/Table1[[#This Row],[backers_count]],0)</f>
        <v>90.523255813953483</v>
      </c>
      <c r="Q2463" t="str">
        <f>LEFT(Table1[[#This Row],[Category and Sub-Category]],FIND("/",Table1[[#This Row],[Category and Sub-Category]])-1)</f>
        <v>music</v>
      </c>
      <c r="R2463" t="str">
        <f>RIGHT(Table1[[#This Row],[Category and Sub-Category]],LEN(Table1[[#This Row],[Category and Sub-Category]])-FIND("/",Table1[[#This Row],[Category and Sub-Category]]))</f>
        <v>indie rock</v>
      </c>
      <c r="S2463" s="14">
        <f>(((Table1[[#This Row],[launched_at]]/60)/60)/24)+DATE(1970,1,1)</f>
        <v>40784.012696759259</v>
      </c>
      <c r="T2463" s="14">
        <f t="shared" si="38"/>
        <v>40817.125</v>
      </c>
    </row>
    <row r="2464" spans="1:20" ht="43.5" x14ac:dyDescent="0.35">
      <c r="A2464">
        <v>2462</v>
      </c>
      <c r="B2464" s="1" t="s">
        <v>2463</v>
      </c>
      <c r="C2464" s="1" t="s">
        <v>6572</v>
      </c>
      <c r="D2464" s="6">
        <v>3000</v>
      </c>
      <c r="E2464" s="6">
        <v>3321.25</v>
      </c>
      <c r="F2464" t="s">
        <v>8219</v>
      </c>
      <c r="G2464" t="s">
        <v>8224</v>
      </c>
      <c r="H2464" t="s">
        <v>8246</v>
      </c>
      <c r="I2464">
        <v>1342672096</v>
      </c>
      <c r="J2464">
        <v>1340944096</v>
      </c>
      <c r="K2464" t="b">
        <v>0</v>
      </c>
      <c r="L2464">
        <v>115</v>
      </c>
      <c r="M2464" t="b">
        <v>1</v>
      </c>
      <c r="N2464" t="s">
        <v>8279</v>
      </c>
      <c r="O2464" s="16">
        <f>Table1[[#This Row],[pledged]]/Table1[[#This Row],[goal]]*100</f>
        <v>110.70833333333334</v>
      </c>
      <c r="P2464" s="6">
        <f>IFERROR(Table1[[#This Row],[pledged]]/Table1[[#This Row],[backers_count]],0)</f>
        <v>28.880434782608695</v>
      </c>
      <c r="Q2464" t="str">
        <f>LEFT(Table1[[#This Row],[Category and Sub-Category]],FIND("/",Table1[[#This Row],[Category and Sub-Category]])-1)</f>
        <v>music</v>
      </c>
      <c r="R2464" t="str">
        <f>RIGHT(Table1[[#This Row],[Category and Sub-Category]],LEN(Table1[[#This Row],[Category and Sub-Category]])-FIND("/",Table1[[#This Row],[Category and Sub-Category]]))</f>
        <v>indie rock</v>
      </c>
      <c r="S2464" s="14">
        <f>(((Table1[[#This Row],[launched_at]]/60)/60)/24)+DATE(1970,1,1)</f>
        <v>41089.186296296299</v>
      </c>
      <c r="T2464" s="14">
        <f t="shared" si="38"/>
        <v>41109.186296296299</v>
      </c>
    </row>
    <row r="2465" spans="1:20" x14ac:dyDescent="0.35">
      <c r="A2465">
        <v>2463</v>
      </c>
      <c r="B2465" s="1" t="s">
        <v>2464</v>
      </c>
      <c r="C2465" s="1" t="s">
        <v>6573</v>
      </c>
      <c r="D2465" s="6">
        <v>2000</v>
      </c>
      <c r="E2465" s="6">
        <v>2325</v>
      </c>
      <c r="F2465" t="s">
        <v>8219</v>
      </c>
      <c r="G2465" t="s">
        <v>8224</v>
      </c>
      <c r="H2465" t="s">
        <v>8246</v>
      </c>
      <c r="I2465">
        <v>1366138800</v>
      </c>
      <c r="J2465">
        <v>1362710425</v>
      </c>
      <c r="K2465" t="b">
        <v>0</v>
      </c>
      <c r="L2465">
        <v>75</v>
      </c>
      <c r="M2465" t="b">
        <v>1</v>
      </c>
      <c r="N2465" t="s">
        <v>8279</v>
      </c>
      <c r="O2465" s="16">
        <f>Table1[[#This Row],[pledged]]/Table1[[#This Row],[goal]]*100</f>
        <v>116.25000000000001</v>
      </c>
      <c r="P2465" s="6">
        <f>IFERROR(Table1[[#This Row],[pledged]]/Table1[[#This Row],[backers_count]],0)</f>
        <v>31</v>
      </c>
      <c r="Q2465" t="str">
        <f>LEFT(Table1[[#This Row],[Category and Sub-Category]],FIND("/",Table1[[#This Row],[Category and Sub-Category]])-1)</f>
        <v>music</v>
      </c>
      <c r="R2465" t="str">
        <f>RIGHT(Table1[[#This Row],[Category and Sub-Category]],LEN(Table1[[#This Row],[Category and Sub-Category]])-FIND("/",Table1[[#This Row],[Category and Sub-Category]]))</f>
        <v>indie rock</v>
      </c>
      <c r="S2465" s="14">
        <f>(((Table1[[#This Row],[launched_at]]/60)/60)/24)+DATE(1970,1,1)</f>
        <v>41341.111400462964</v>
      </c>
      <c r="T2465" s="14">
        <f t="shared" si="38"/>
        <v>41380.791666666664</v>
      </c>
    </row>
    <row r="2466" spans="1:20" ht="43.5" x14ac:dyDescent="0.35">
      <c r="A2466">
        <v>2464</v>
      </c>
      <c r="B2466" s="1" t="s">
        <v>2465</v>
      </c>
      <c r="C2466" s="1" t="s">
        <v>6574</v>
      </c>
      <c r="D2466" s="6">
        <v>2000</v>
      </c>
      <c r="E2466" s="6">
        <v>2222</v>
      </c>
      <c r="F2466" t="s">
        <v>8219</v>
      </c>
      <c r="G2466" t="s">
        <v>8229</v>
      </c>
      <c r="H2466" t="s">
        <v>8251</v>
      </c>
      <c r="I2466">
        <v>1443641340</v>
      </c>
      <c r="J2466">
        <v>1441143397</v>
      </c>
      <c r="K2466" t="b">
        <v>0</v>
      </c>
      <c r="L2466">
        <v>43</v>
      </c>
      <c r="M2466" t="b">
        <v>1</v>
      </c>
      <c r="N2466" t="s">
        <v>8279</v>
      </c>
      <c r="O2466" s="16">
        <f>Table1[[#This Row],[pledged]]/Table1[[#This Row],[goal]]*100</f>
        <v>111.1</v>
      </c>
      <c r="P2466" s="6">
        <f>IFERROR(Table1[[#This Row],[pledged]]/Table1[[#This Row],[backers_count]],0)</f>
        <v>51.674418604651166</v>
      </c>
      <c r="Q2466" t="str">
        <f>LEFT(Table1[[#This Row],[Category and Sub-Category]],FIND("/",Table1[[#This Row],[Category and Sub-Category]])-1)</f>
        <v>music</v>
      </c>
      <c r="R2466" t="str">
        <f>RIGHT(Table1[[#This Row],[Category and Sub-Category]],LEN(Table1[[#This Row],[Category and Sub-Category]])-FIND("/",Table1[[#This Row],[Category and Sub-Category]]))</f>
        <v>indie rock</v>
      </c>
      <c r="S2466" s="14">
        <f>(((Table1[[#This Row],[launched_at]]/60)/60)/24)+DATE(1970,1,1)</f>
        <v>42248.90042824074</v>
      </c>
      <c r="T2466" s="14">
        <f t="shared" si="38"/>
        <v>42277.811805555553</v>
      </c>
    </row>
    <row r="2467" spans="1:20" ht="43.5" x14ac:dyDescent="0.35">
      <c r="A2467">
        <v>2465</v>
      </c>
      <c r="B2467" s="1" t="s">
        <v>2466</v>
      </c>
      <c r="C2467" s="1" t="s">
        <v>6575</v>
      </c>
      <c r="D2467" s="6">
        <v>700</v>
      </c>
      <c r="E2467" s="6">
        <v>1261</v>
      </c>
      <c r="F2467" t="s">
        <v>8219</v>
      </c>
      <c r="G2467" t="s">
        <v>8224</v>
      </c>
      <c r="H2467" t="s">
        <v>8246</v>
      </c>
      <c r="I2467">
        <v>1348420548</v>
      </c>
      <c r="J2467">
        <v>1345828548</v>
      </c>
      <c r="K2467" t="b">
        <v>0</v>
      </c>
      <c r="L2467">
        <v>48</v>
      </c>
      <c r="M2467" t="b">
        <v>1</v>
      </c>
      <c r="N2467" t="s">
        <v>8279</v>
      </c>
      <c r="O2467" s="16">
        <f>Table1[[#This Row],[pledged]]/Table1[[#This Row],[goal]]*100</f>
        <v>180.14285714285714</v>
      </c>
      <c r="P2467" s="6">
        <f>IFERROR(Table1[[#This Row],[pledged]]/Table1[[#This Row],[backers_count]],0)</f>
        <v>26.270833333333332</v>
      </c>
      <c r="Q2467" t="str">
        <f>LEFT(Table1[[#This Row],[Category and Sub-Category]],FIND("/",Table1[[#This Row],[Category and Sub-Category]])-1)</f>
        <v>music</v>
      </c>
      <c r="R2467" t="str">
        <f>RIGHT(Table1[[#This Row],[Category and Sub-Category]],LEN(Table1[[#This Row],[Category and Sub-Category]])-FIND("/",Table1[[#This Row],[Category and Sub-Category]]))</f>
        <v>indie rock</v>
      </c>
      <c r="S2467" s="14">
        <f>(((Table1[[#This Row],[launched_at]]/60)/60)/24)+DATE(1970,1,1)</f>
        <v>41145.719305555554</v>
      </c>
      <c r="T2467" s="14">
        <f t="shared" si="38"/>
        <v>41175.719305555554</v>
      </c>
    </row>
    <row r="2468" spans="1:20" ht="43.5" x14ac:dyDescent="0.35">
      <c r="A2468">
        <v>2466</v>
      </c>
      <c r="B2468" s="1" t="s">
        <v>2467</v>
      </c>
      <c r="C2468" s="1" t="s">
        <v>6576</v>
      </c>
      <c r="D2468" s="6">
        <v>2500</v>
      </c>
      <c r="E2468" s="6">
        <v>2500</v>
      </c>
      <c r="F2468" t="s">
        <v>8219</v>
      </c>
      <c r="G2468" t="s">
        <v>8224</v>
      </c>
      <c r="H2468" t="s">
        <v>8246</v>
      </c>
      <c r="I2468">
        <v>1368066453</v>
      </c>
      <c r="J2468">
        <v>1365474453</v>
      </c>
      <c r="K2468" t="b">
        <v>0</v>
      </c>
      <c r="L2468">
        <v>52</v>
      </c>
      <c r="M2468" t="b">
        <v>1</v>
      </c>
      <c r="N2468" t="s">
        <v>8279</v>
      </c>
      <c r="O2468" s="16">
        <f>Table1[[#This Row],[pledged]]/Table1[[#This Row],[goal]]*100</f>
        <v>100</v>
      </c>
      <c r="P2468" s="6">
        <f>IFERROR(Table1[[#This Row],[pledged]]/Table1[[#This Row],[backers_count]],0)</f>
        <v>48.07692307692308</v>
      </c>
      <c r="Q2468" t="str">
        <f>LEFT(Table1[[#This Row],[Category and Sub-Category]],FIND("/",Table1[[#This Row],[Category and Sub-Category]])-1)</f>
        <v>music</v>
      </c>
      <c r="R2468" t="str">
        <f>RIGHT(Table1[[#This Row],[Category and Sub-Category]],LEN(Table1[[#This Row],[Category and Sub-Category]])-FIND("/",Table1[[#This Row],[Category and Sub-Category]]))</f>
        <v>indie rock</v>
      </c>
      <c r="S2468" s="14">
        <f>(((Table1[[#This Row],[launched_at]]/60)/60)/24)+DATE(1970,1,1)</f>
        <v>41373.102465277778</v>
      </c>
      <c r="T2468" s="14">
        <f t="shared" si="38"/>
        <v>41403.102465277778</v>
      </c>
    </row>
    <row r="2469" spans="1:20" ht="43.5" x14ac:dyDescent="0.35">
      <c r="A2469">
        <v>2467</v>
      </c>
      <c r="B2469" s="1" t="s">
        <v>2468</v>
      </c>
      <c r="C2469" s="1" t="s">
        <v>6577</v>
      </c>
      <c r="D2469" s="6">
        <v>1000</v>
      </c>
      <c r="E2469" s="6">
        <v>1185</v>
      </c>
      <c r="F2469" t="s">
        <v>8219</v>
      </c>
      <c r="G2469" t="s">
        <v>8224</v>
      </c>
      <c r="H2469" t="s">
        <v>8246</v>
      </c>
      <c r="I2469">
        <v>1336669200</v>
      </c>
      <c r="J2469">
        <v>1335473931</v>
      </c>
      <c r="K2469" t="b">
        <v>0</v>
      </c>
      <c r="L2469">
        <v>43</v>
      </c>
      <c r="M2469" t="b">
        <v>1</v>
      </c>
      <c r="N2469" t="s">
        <v>8279</v>
      </c>
      <c r="O2469" s="16">
        <f>Table1[[#This Row],[pledged]]/Table1[[#This Row],[goal]]*100</f>
        <v>118.5</v>
      </c>
      <c r="P2469" s="6">
        <f>IFERROR(Table1[[#This Row],[pledged]]/Table1[[#This Row],[backers_count]],0)</f>
        <v>27.558139534883722</v>
      </c>
      <c r="Q2469" t="str">
        <f>LEFT(Table1[[#This Row],[Category and Sub-Category]],FIND("/",Table1[[#This Row],[Category and Sub-Category]])-1)</f>
        <v>music</v>
      </c>
      <c r="R2469" t="str">
        <f>RIGHT(Table1[[#This Row],[Category and Sub-Category]],LEN(Table1[[#This Row],[Category and Sub-Category]])-FIND("/",Table1[[#This Row],[Category and Sub-Category]]))</f>
        <v>indie rock</v>
      </c>
      <c r="S2469" s="14">
        <f>(((Table1[[#This Row],[launched_at]]/60)/60)/24)+DATE(1970,1,1)</f>
        <v>41025.874201388891</v>
      </c>
      <c r="T2469" s="14">
        <f t="shared" si="38"/>
        <v>41039.708333333336</v>
      </c>
    </row>
    <row r="2470" spans="1:20" ht="43.5" x14ac:dyDescent="0.35">
      <c r="A2470">
        <v>2468</v>
      </c>
      <c r="B2470" s="1" t="s">
        <v>2469</v>
      </c>
      <c r="C2470" s="1" t="s">
        <v>6578</v>
      </c>
      <c r="D2470" s="6">
        <v>2000</v>
      </c>
      <c r="E2470" s="6">
        <v>2144.34</v>
      </c>
      <c r="F2470" t="s">
        <v>8219</v>
      </c>
      <c r="G2470" t="s">
        <v>8224</v>
      </c>
      <c r="H2470" t="s">
        <v>8246</v>
      </c>
      <c r="I2470">
        <v>1351400400</v>
      </c>
      <c r="J2470">
        <v>1348285321</v>
      </c>
      <c r="K2470" t="b">
        <v>0</v>
      </c>
      <c r="L2470">
        <v>58</v>
      </c>
      <c r="M2470" t="b">
        <v>1</v>
      </c>
      <c r="N2470" t="s">
        <v>8279</v>
      </c>
      <c r="O2470" s="16">
        <f>Table1[[#This Row],[pledged]]/Table1[[#This Row],[goal]]*100</f>
        <v>107.21700000000001</v>
      </c>
      <c r="P2470" s="6">
        <f>IFERROR(Table1[[#This Row],[pledged]]/Table1[[#This Row],[backers_count]],0)</f>
        <v>36.97137931034483</v>
      </c>
      <c r="Q2470" t="str">
        <f>LEFT(Table1[[#This Row],[Category and Sub-Category]],FIND("/",Table1[[#This Row],[Category and Sub-Category]])-1)</f>
        <v>music</v>
      </c>
      <c r="R2470" t="str">
        <f>RIGHT(Table1[[#This Row],[Category and Sub-Category]],LEN(Table1[[#This Row],[Category and Sub-Category]])-FIND("/",Table1[[#This Row],[Category and Sub-Category]]))</f>
        <v>indie rock</v>
      </c>
      <c r="S2470" s="14">
        <f>(((Table1[[#This Row],[launched_at]]/60)/60)/24)+DATE(1970,1,1)</f>
        <v>41174.154178240737</v>
      </c>
      <c r="T2470" s="14">
        <f t="shared" si="38"/>
        <v>41210.208333333336</v>
      </c>
    </row>
    <row r="2471" spans="1:20" ht="43.5" x14ac:dyDescent="0.35">
      <c r="A2471">
        <v>2469</v>
      </c>
      <c r="B2471" s="1" t="s">
        <v>2470</v>
      </c>
      <c r="C2471" s="1" t="s">
        <v>6579</v>
      </c>
      <c r="D2471" s="6">
        <v>1200</v>
      </c>
      <c r="E2471" s="6">
        <v>1364</v>
      </c>
      <c r="F2471" t="s">
        <v>8219</v>
      </c>
      <c r="G2471" t="s">
        <v>8224</v>
      </c>
      <c r="H2471" t="s">
        <v>8246</v>
      </c>
      <c r="I2471">
        <v>1297160329</v>
      </c>
      <c r="J2471">
        <v>1295000329</v>
      </c>
      <c r="K2471" t="b">
        <v>0</v>
      </c>
      <c r="L2471">
        <v>47</v>
      </c>
      <c r="M2471" t="b">
        <v>1</v>
      </c>
      <c r="N2471" t="s">
        <v>8279</v>
      </c>
      <c r="O2471" s="16">
        <f>Table1[[#This Row],[pledged]]/Table1[[#This Row],[goal]]*100</f>
        <v>113.66666666666667</v>
      </c>
      <c r="P2471" s="6">
        <f>IFERROR(Table1[[#This Row],[pledged]]/Table1[[#This Row],[backers_count]],0)</f>
        <v>29.021276595744681</v>
      </c>
      <c r="Q2471" t="str">
        <f>LEFT(Table1[[#This Row],[Category and Sub-Category]],FIND("/",Table1[[#This Row],[Category and Sub-Category]])-1)</f>
        <v>music</v>
      </c>
      <c r="R2471" t="str">
        <f>RIGHT(Table1[[#This Row],[Category and Sub-Category]],LEN(Table1[[#This Row],[Category and Sub-Category]])-FIND("/",Table1[[#This Row],[Category and Sub-Category]]))</f>
        <v>indie rock</v>
      </c>
      <c r="S2471" s="14">
        <f>(((Table1[[#This Row],[launched_at]]/60)/60)/24)+DATE(1970,1,1)</f>
        <v>40557.429733796293</v>
      </c>
      <c r="T2471" s="14">
        <f t="shared" si="38"/>
        <v>40582.429733796293</v>
      </c>
    </row>
    <row r="2472" spans="1:20" ht="43.5" x14ac:dyDescent="0.35">
      <c r="A2472">
        <v>2470</v>
      </c>
      <c r="B2472" s="1" t="s">
        <v>2471</v>
      </c>
      <c r="C2472" s="1" t="s">
        <v>6580</v>
      </c>
      <c r="D2472" s="6">
        <v>1000</v>
      </c>
      <c r="E2472" s="6">
        <v>1031.6400000000001</v>
      </c>
      <c r="F2472" t="s">
        <v>8219</v>
      </c>
      <c r="G2472" t="s">
        <v>8224</v>
      </c>
      <c r="H2472" t="s">
        <v>8246</v>
      </c>
      <c r="I2472">
        <v>1337824055</v>
      </c>
      <c r="J2472">
        <v>1335232055</v>
      </c>
      <c r="K2472" t="b">
        <v>0</v>
      </c>
      <c r="L2472">
        <v>36</v>
      </c>
      <c r="M2472" t="b">
        <v>1</v>
      </c>
      <c r="N2472" t="s">
        <v>8279</v>
      </c>
      <c r="O2472" s="16">
        <f>Table1[[#This Row],[pledged]]/Table1[[#This Row],[goal]]*100</f>
        <v>103.16400000000002</v>
      </c>
      <c r="P2472" s="6">
        <f>IFERROR(Table1[[#This Row],[pledged]]/Table1[[#This Row],[backers_count]],0)</f>
        <v>28.65666666666667</v>
      </c>
      <c r="Q2472" t="str">
        <f>LEFT(Table1[[#This Row],[Category and Sub-Category]],FIND("/",Table1[[#This Row],[Category and Sub-Category]])-1)</f>
        <v>music</v>
      </c>
      <c r="R2472" t="str">
        <f>RIGHT(Table1[[#This Row],[Category and Sub-Category]],LEN(Table1[[#This Row],[Category and Sub-Category]])-FIND("/",Table1[[#This Row],[Category and Sub-Category]]))</f>
        <v>indie rock</v>
      </c>
      <c r="S2472" s="14">
        <f>(((Table1[[#This Row],[launched_at]]/60)/60)/24)+DATE(1970,1,1)</f>
        <v>41023.07471064815</v>
      </c>
      <c r="T2472" s="14">
        <f t="shared" si="38"/>
        <v>41053.07471064815</v>
      </c>
    </row>
    <row r="2473" spans="1:20" ht="58" x14ac:dyDescent="0.35">
      <c r="A2473">
        <v>2471</v>
      </c>
      <c r="B2473" s="1" t="s">
        <v>2472</v>
      </c>
      <c r="C2473" s="1" t="s">
        <v>6581</v>
      </c>
      <c r="D2473" s="6">
        <v>500</v>
      </c>
      <c r="E2473" s="6">
        <v>640</v>
      </c>
      <c r="F2473" t="s">
        <v>8219</v>
      </c>
      <c r="G2473" t="s">
        <v>8224</v>
      </c>
      <c r="H2473" t="s">
        <v>8246</v>
      </c>
      <c r="I2473">
        <v>1327535392</v>
      </c>
      <c r="J2473">
        <v>1324079392</v>
      </c>
      <c r="K2473" t="b">
        <v>0</v>
      </c>
      <c r="L2473">
        <v>17</v>
      </c>
      <c r="M2473" t="b">
        <v>1</v>
      </c>
      <c r="N2473" t="s">
        <v>8279</v>
      </c>
      <c r="O2473" s="16">
        <f>Table1[[#This Row],[pledged]]/Table1[[#This Row],[goal]]*100</f>
        <v>128</v>
      </c>
      <c r="P2473" s="6">
        <f>IFERROR(Table1[[#This Row],[pledged]]/Table1[[#This Row],[backers_count]],0)</f>
        <v>37.647058823529413</v>
      </c>
      <c r="Q2473" t="str">
        <f>LEFT(Table1[[#This Row],[Category and Sub-Category]],FIND("/",Table1[[#This Row],[Category and Sub-Category]])-1)</f>
        <v>music</v>
      </c>
      <c r="R2473" t="str">
        <f>RIGHT(Table1[[#This Row],[Category and Sub-Category]],LEN(Table1[[#This Row],[Category and Sub-Category]])-FIND("/",Table1[[#This Row],[Category and Sub-Category]]))</f>
        <v>indie rock</v>
      </c>
      <c r="S2473" s="14">
        <f>(((Table1[[#This Row],[launched_at]]/60)/60)/24)+DATE(1970,1,1)</f>
        <v>40893.992962962962</v>
      </c>
      <c r="T2473" s="14">
        <f t="shared" si="38"/>
        <v>40933.992962962962</v>
      </c>
    </row>
    <row r="2474" spans="1:20" ht="58" x14ac:dyDescent="0.35">
      <c r="A2474">
        <v>2472</v>
      </c>
      <c r="B2474" s="1" t="s">
        <v>2473</v>
      </c>
      <c r="C2474" s="1" t="s">
        <v>6582</v>
      </c>
      <c r="D2474" s="6">
        <v>7500</v>
      </c>
      <c r="E2474" s="6">
        <v>10182.02</v>
      </c>
      <c r="F2474" t="s">
        <v>8219</v>
      </c>
      <c r="G2474" t="s">
        <v>8224</v>
      </c>
      <c r="H2474" t="s">
        <v>8246</v>
      </c>
      <c r="I2474">
        <v>1283562180</v>
      </c>
      <c r="J2474">
        <v>1277433980</v>
      </c>
      <c r="K2474" t="b">
        <v>0</v>
      </c>
      <c r="L2474">
        <v>104</v>
      </c>
      <c r="M2474" t="b">
        <v>1</v>
      </c>
      <c r="N2474" t="s">
        <v>8279</v>
      </c>
      <c r="O2474" s="16">
        <f>Table1[[#This Row],[pledged]]/Table1[[#This Row],[goal]]*100</f>
        <v>135.76026666666667</v>
      </c>
      <c r="P2474" s="6">
        <f>IFERROR(Table1[[#This Row],[pledged]]/Table1[[#This Row],[backers_count]],0)</f>
        <v>97.904038461538462</v>
      </c>
      <c r="Q2474" t="str">
        <f>LEFT(Table1[[#This Row],[Category and Sub-Category]],FIND("/",Table1[[#This Row],[Category and Sub-Category]])-1)</f>
        <v>music</v>
      </c>
      <c r="R2474" t="str">
        <f>RIGHT(Table1[[#This Row],[Category and Sub-Category]],LEN(Table1[[#This Row],[Category and Sub-Category]])-FIND("/",Table1[[#This Row],[Category and Sub-Category]]))</f>
        <v>indie rock</v>
      </c>
      <c r="S2474" s="14">
        <f>(((Table1[[#This Row],[launched_at]]/60)/60)/24)+DATE(1970,1,1)</f>
        <v>40354.11550925926</v>
      </c>
      <c r="T2474" s="14">
        <f t="shared" si="38"/>
        <v>40425.043749999997</v>
      </c>
    </row>
    <row r="2475" spans="1:20" ht="43.5" x14ac:dyDescent="0.35">
      <c r="A2475">
        <v>2473</v>
      </c>
      <c r="B2475" s="1" t="s">
        <v>2474</v>
      </c>
      <c r="C2475" s="1" t="s">
        <v>6583</v>
      </c>
      <c r="D2475" s="6">
        <v>2000</v>
      </c>
      <c r="E2475" s="6">
        <v>2000</v>
      </c>
      <c r="F2475" t="s">
        <v>8219</v>
      </c>
      <c r="G2475" t="s">
        <v>8224</v>
      </c>
      <c r="H2475" t="s">
        <v>8246</v>
      </c>
      <c r="I2475">
        <v>1352573869</v>
      </c>
      <c r="J2475">
        <v>1349978269</v>
      </c>
      <c r="K2475" t="b">
        <v>0</v>
      </c>
      <c r="L2475">
        <v>47</v>
      </c>
      <c r="M2475" t="b">
        <v>1</v>
      </c>
      <c r="N2475" t="s">
        <v>8279</v>
      </c>
      <c r="O2475" s="16">
        <f>Table1[[#This Row],[pledged]]/Table1[[#This Row],[goal]]*100</f>
        <v>100</v>
      </c>
      <c r="P2475" s="6">
        <f>IFERROR(Table1[[#This Row],[pledged]]/Table1[[#This Row],[backers_count]],0)</f>
        <v>42.553191489361701</v>
      </c>
      <c r="Q2475" t="str">
        <f>LEFT(Table1[[#This Row],[Category and Sub-Category]],FIND("/",Table1[[#This Row],[Category and Sub-Category]])-1)</f>
        <v>music</v>
      </c>
      <c r="R2475" t="str">
        <f>RIGHT(Table1[[#This Row],[Category and Sub-Category]],LEN(Table1[[#This Row],[Category and Sub-Category]])-FIND("/",Table1[[#This Row],[Category and Sub-Category]]))</f>
        <v>indie rock</v>
      </c>
      <c r="S2475" s="14">
        <f>(((Table1[[#This Row],[launched_at]]/60)/60)/24)+DATE(1970,1,1)</f>
        <v>41193.748483796298</v>
      </c>
      <c r="T2475" s="14">
        <f t="shared" si="38"/>
        <v>41223.790150462963</v>
      </c>
    </row>
    <row r="2476" spans="1:20" ht="58" x14ac:dyDescent="0.35">
      <c r="A2476">
        <v>2474</v>
      </c>
      <c r="B2476" s="1" t="s">
        <v>2475</v>
      </c>
      <c r="C2476" s="1" t="s">
        <v>6584</v>
      </c>
      <c r="D2476" s="6">
        <v>5000</v>
      </c>
      <c r="E2476" s="6">
        <v>5000.18</v>
      </c>
      <c r="F2476" t="s">
        <v>8219</v>
      </c>
      <c r="G2476" t="s">
        <v>8224</v>
      </c>
      <c r="H2476" t="s">
        <v>8246</v>
      </c>
      <c r="I2476">
        <v>1286756176</v>
      </c>
      <c r="J2476">
        <v>1282868176</v>
      </c>
      <c r="K2476" t="b">
        <v>0</v>
      </c>
      <c r="L2476">
        <v>38</v>
      </c>
      <c r="M2476" t="b">
        <v>1</v>
      </c>
      <c r="N2476" t="s">
        <v>8279</v>
      </c>
      <c r="O2476" s="16">
        <f>Table1[[#This Row],[pledged]]/Table1[[#This Row],[goal]]*100</f>
        <v>100.00360000000002</v>
      </c>
      <c r="P2476" s="6">
        <f>IFERROR(Table1[[#This Row],[pledged]]/Table1[[#This Row],[backers_count]],0)</f>
        <v>131.58368421052631</v>
      </c>
      <c r="Q2476" t="str">
        <f>LEFT(Table1[[#This Row],[Category and Sub-Category]],FIND("/",Table1[[#This Row],[Category and Sub-Category]])-1)</f>
        <v>music</v>
      </c>
      <c r="R2476" t="str">
        <f>RIGHT(Table1[[#This Row],[Category and Sub-Category]],LEN(Table1[[#This Row],[Category and Sub-Category]])-FIND("/",Table1[[#This Row],[Category and Sub-Category]]))</f>
        <v>indie rock</v>
      </c>
      <c r="S2476" s="14">
        <f>(((Table1[[#This Row],[launched_at]]/60)/60)/24)+DATE(1970,1,1)</f>
        <v>40417.011296296296</v>
      </c>
      <c r="T2476" s="14">
        <f t="shared" si="38"/>
        <v>40462.011296296296</v>
      </c>
    </row>
    <row r="2477" spans="1:20" ht="29" x14ac:dyDescent="0.35">
      <c r="A2477">
        <v>2475</v>
      </c>
      <c r="B2477" s="1" t="s">
        <v>2476</v>
      </c>
      <c r="C2477" s="1" t="s">
        <v>6585</v>
      </c>
      <c r="D2477" s="6">
        <v>2500</v>
      </c>
      <c r="E2477" s="6">
        <v>2618</v>
      </c>
      <c r="F2477" t="s">
        <v>8219</v>
      </c>
      <c r="G2477" t="s">
        <v>8224</v>
      </c>
      <c r="H2477" t="s">
        <v>8246</v>
      </c>
      <c r="I2477">
        <v>1278799200</v>
      </c>
      <c r="J2477">
        <v>1273647255</v>
      </c>
      <c r="K2477" t="b">
        <v>0</v>
      </c>
      <c r="L2477">
        <v>81</v>
      </c>
      <c r="M2477" t="b">
        <v>1</v>
      </c>
      <c r="N2477" t="s">
        <v>8279</v>
      </c>
      <c r="O2477" s="16">
        <f>Table1[[#This Row],[pledged]]/Table1[[#This Row],[goal]]*100</f>
        <v>104.71999999999998</v>
      </c>
      <c r="P2477" s="6">
        <f>IFERROR(Table1[[#This Row],[pledged]]/Table1[[#This Row],[backers_count]],0)</f>
        <v>32.320987654320987</v>
      </c>
      <c r="Q2477" t="str">
        <f>LEFT(Table1[[#This Row],[Category and Sub-Category]],FIND("/",Table1[[#This Row],[Category and Sub-Category]])-1)</f>
        <v>music</v>
      </c>
      <c r="R2477" t="str">
        <f>RIGHT(Table1[[#This Row],[Category and Sub-Category]],LEN(Table1[[#This Row],[Category and Sub-Category]])-FIND("/",Table1[[#This Row],[Category and Sub-Category]]))</f>
        <v>indie rock</v>
      </c>
      <c r="S2477" s="14">
        <f>(((Table1[[#This Row],[launched_at]]/60)/60)/24)+DATE(1970,1,1)</f>
        <v>40310.287673611114</v>
      </c>
      <c r="T2477" s="14">
        <f t="shared" si="38"/>
        <v>40369.916666666664</v>
      </c>
    </row>
    <row r="2478" spans="1:20" ht="43.5" x14ac:dyDescent="0.35">
      <c r="A2478">
        <v>2476</v>
      </c>
      <c r="B2478" s="1" t="s">
        <v>2477</v>
      </c>
      <c r="C2478" s="1" t="s">
        <v>6586</v>
      </c>
      <c r="D2478" s="6">
        <v>3200</v>
      </c>
      <c r="E2478" s="6">
        <v>3360.72</v>
      </c>
      <c r="F2478" t="s">
        <v>8219</v>
      </c>
      <c r="G2478" t="s">
        <v>8224</v>
      </c>
      <c r="H2478" t="s">
        <v>8246</v>
      </c>
      <c r="I2478">
        <v>1415004770</v>
      </c>
      <c r="J2478">
        <v>1412149970</v>
      </c>
      <c r="K2478" t="b">
        <v>0</v>
      </c>
      <c r="L2478">
        <v>55</v>
      </c>
      <c r="M2478" t="b">
        <v>1</v>
      </c>
      <c r="N2478" t="s">
        <v>8279</v>
      </c>
      <c r="O2478" s="16">
        <f>Table1[[#This Row],[pledged]]/Table1[[#This Row],[goal]]*100</f>
        <v>105.02249999999999</v>
      </c>
      <c r="P2478" s="6">
        <f>IFERROR(Table1[[#This Row],[pledged]]/Table1[[#This Row],[backers_count]],0)</f>
        <v>61.103999999999999</v>
      </c>
      <c r="Q2478" t="str">
        <f>LEFT(Table1[[#This Row],[Category and Sub-Category]],FIND("/",Table1[[#This Row],[Category and Sub-Category]])-1)</f>
        <v>music</v>
      </c>
      <c r="R2478" t="str">
        <f>RIGHT(Table1[[#This Row],[Category and Sub-Category]],LEN(Table1[[#This Row],[Category and Sub-Category]])-FIND("/",Table1[[#This Row],[Category and Sub-Category]]))</f>
        <v>indie rock</v>
      </c>
      <c r="S2478" s="14">
        <f>(((Table1[[#This Row],[launched_at]]/60)/60)/24)+DATE(1970,1,1)</f>
        <v>41913.328356481477</v>
      </c>
      <c r="T2478" s="14">
        <f t="shared" si="38"/>
        <v>41946.370023148149</v>
      </c>
    </row>
    <row r="2479" spans="1:20" ht="29" x14ac:dyDescent="0.35">
      <c r="A2479">
        <v>2477</v>
      </c>
      <c r="B2479" s="1" t="s">
        <v>824</v>
      </c>
      <c r="C2479" s="1" t="s">
        <v>6587</v>
      </c>
      <c r="D2479" s="6">
        <v>750</v>
      </c>
      <c r="E2479" s="6">
        <v>1285</v>
      </c>
      <c r="F2479" t="s">
        <v>8219</v>
      </c>
      <c r="G2479" t="s">
        <v>8224</v>
      </c>
      <c r="H2479" t="s">
        <v>8246</v>
      </c>
      <c r="I2479">
        <v>1344789345</v>
      </c>
      <c r="J2479">
        <v>1340901345</v>
      </c>
      <c r="K2479" t="b">
        <v>0</v>
      </c>
      <c r="L2479">
        <v>41</v>
      </c>
      <c r="M2479" t="b">
        <v>1</v>
      </c>
      <c r="N2479" t="s">
        <v>8279</v>
      </c>
      <c r="O2479" s="16">
        <f>Table1[[#This Row],[pledged]]/Table1[[#This Row],[goal]]*100</f>
        <v>171.33333333333334</v>
      </c>
      <c r="P2479" s="6">
        <f>IFERROR(Table1[[#This Row],[pledged]]/Table1[[#This Row],[backers_count]],0)</f>
        <v>31.341463414634145</v>
      </c>
      <c r="Q2479" t="str">
        <f>LEFT(Table1[[#This Row],[Category and Sub-Category]],FIND("/",Table1[[#This Row],[Category and Sub-Category]])-1)</f>
        <v>music</v>
      </c>
      <c r="R2479" t="str">
        <f>RIGHT(Table1[[#This Row],[Category and Sub-Category]],LEN(Table1[[#This Row],[Category and Sub-Category]])-FIND("/",Table1[[#This Row],[Category and Sub-Category]]))</f>
        <v>indie rock</v>
      </c>
      <c r="S2479" s="14">
        <f>(((Table1[[#This Row],[launched_at]]/60)/60)/24)+DATE(1970,1,1)</f>
        <v>41088.691493055558</v>
      </c>
      <c r="T2479" s="14">
        <f t="shared" si="38"/>
        <v>41133.691493055558</v>
      </c>
    </row>
    <row r="2480" spans="1:20" ht="43.5" x14ac:dyDescent="0.35">
      <c r="A2480">
        <v>2478</v>
      </c>
      <c r="B2480" s="1" t="s">
        <v>2478</v>
      </c>
      <c r="C2480" s="1" t="s">
        <v>6588</v>
      </c>
      <c r="D2480" s="6">
        <v>8000</v>
      </c>
      <c r="E2480" s="6">
        <v>10200</v>
      </c>
      <c r="F2480" t="s">
        <v>8219</v>
      </c>
      <c r="G2480" t="s">
        <v>8224</v>
      </c>
      <c r="H2480" t="s">
        <v>8246</v>
      </c>
      <c r="I2480">
        <v>1358117313</v>
      </c>
      <c r="J2480">
        <v>1355525313</v>
      </c>
      <c r="K2480" t="b">
        <v>0</v>
      </c>
      <c r="L2480">
        <v>79</v>
      </c>
      <c r="M2480" t="b">
        <v>1</v>
      </c>
      <c r="N2480" t="s">
        <v>8279</v>
      </c>
      <c r="O2480" s="16">
        <f>Table1[[#This Row],[pledged]]/Table1[[#This Row],[goal]]*100</f>
        <v>127.49999999999999</v>
      </c>
      <c r="P2480" s="6">
        <f>IFERROR(Table1[[#This Row],[pledged]]/Table1[[#This Row],[backers_count]],0)</f>
        <v>129.1139240506329</v>
      </c>
      <c r="Q2480" t="str">
        <f>LEFT(Table1[[#This Row],[Category and Sub-Category]],FIND("/",Table1[[#This Row],[Category and Sub-Category]])-1)</f>
        <v>music</v>
      </c>
      <c r="R2480" t="str">
        <f>RIGHT(Table1[[#This Row],[Category and Sub-Category]],LEN(Table1[[#This Row],[Category and Sub-Category]])-FIND("/",Table1[[#This Row],[Category and Sub-Category]]))</f>
        <v>indie rock</v>
      </c>
      <c r="S2480" s="14">
        <f>(((Table1[[#This Row],[launched_at]]/60)/60)/24)+DATE(1970,1,1)</f>
        <v>41257.950381944444</v>
      </c>
      <c r="T2480" s="14">
        <f t="shared" si="38"/>
        <v>41287.950381944444</v>
      </c>
    </row>
    <row r="2481" spans="1:20" ht="29" x14ac:dyDescent="0.35">
      <c r="A2481">
        <v>2479</v>
      </c>
      <c r="B2481" s="1" t="s">
        <v>2479</v>
      </c>
      <c r="C2481" s="1" t="s">
        <v>6589</v>
      </c>
      <c r="D2481" s="6">
        <v>300</v>
      </c>
      <c r="E2481" s="6">
        <v>400.33</v>
      </c>
      <c r="F2481" t="s">
        <v>8219</v>
      </c>
      <c r="G2481" t="s">
        <v>8224</v>
      </c>
      <c r="H2481" t="s">
        <v>8246</v>
      </c>
      <c r="I2481">
        <v>1343440800</v>
      </c>
      <c r="J2481">
        <v>1342545994</v>
      </c>
      <c r="K2481" t="b">
        <v>0</v>
      </c>
      <c r="L2481">
        <v>16</v>
      </c>
      <c r="M2481" t="b">
        <v>1</v>
      </c>
      <c r="N2481" t="s">
        <v>8279</v>
      </c>
      <c r="O2481" s="16">
        <f>Table1[[#This Row],[pledged]]/Table1[[#This Row],[goal]]*100</f>
        <v>133.44333333333333</v>
      </c>
      <c r="P2481" s="6">
        <f>IFERROR(Table1[[#This Row],[pledged]]/Table1[[#This Row],[backers_count]],0)</f>
        <v>25.020624999999999</v>
      </c>
      <c r="Q2481" t="str">
        <f>LEFT(Table1[[#This Row],[Category and Sub-Category]],FIND("/",Table1[[#This Row],[Category and Sub-Category]])-1)</f>
        <v>music</v>
      </c>
      <c r="R2481" t="str">
        <f>RIGHT(Table1[[#This Row],[Category and Sub-Category]],LEN(Table1[[#This Row],[Category and Sub-Category]])-FIND("/",Table1[[#This Row],[Category and Sub-Category]]))</f>
        <v>indie rock</v>
      </c>
      <c r="S2481" s="14">
        <f>(((Table1[[#This Row],[launched_at]]/60)/60)/24)+DATE(1970,1,1)</f>
        <v>41107.726782407408</v>
      </c>
      <c r="T2481" s="14">
        <f t="shared" si="38"/>
        <v>41118.083333333336</v>
      </c>
    </row>
    <row r="2482" spans="1:20" ht="43.5" x14ac:dyDescent="0.35">
      <c r="A2482">
        <v>2480</v>
      </c>
      <c r="B2482" s="1" t="s">
        <v>2480</v>
      </c>
      <c r="C2482" s="1" t="s">
        <v>6590</v>
      </c>
      <c r="D2482" s="6">
        <v>2000</v>
      </c>
      <c r="E2482" s="6">
        <v>2000</v>
      </c>
      <c r="F2482" t="s">
        <v>8219</v>
      </c>
      <c r="G2482" t="s">
        <v>8224</v>
      </c>
      <c r="H2482" t="s">
        <v>8246</v>
      </c>
      <c r="I2482">
        <v>1444516084</v>
      </c>
      <c r="J2482">
        <v>1439332084</v>
      </c>
      <c r="K2482" t="b">
        <v>0</v>
      </c>
      <c r="L2482">
        <v>8</v>
      </c>
      <c r="M2482" t="b">
        <v>1</v>
      </c>
      <c r="N2482" t="s">
        <v>8279</v>
      </c>
      <c r="O2482" s="16">
        <f>Table1[[#This Row],[pledged]]/Table1[[#This Row],[goal]]*100</f>
        <v>100</v>
      </c>
      <c r="P2482" s="6">
        <f>IFERROR(Table1[[#This Row],[pledged]]/Table1[[#This Row],[backers_count]],0)</f>
        <v>250</v>
      </c>
      <c r="Q2482" t="str">
        <f>LEFT(Table1[[#This Row],[Category and Sub-Category]],FIND("/",Table1[[#This Row],[Category and Sub-Category]])-1)</f>
        <v>music</v>
      </c>
      <c r="R2482" t="str">
        <f>RIGHT(Table1[[#This Row],[Category and Sub-Category]],LEN(Table1[[#This Row],[Category and Sub-Category]])-FIND("/",Table1[[#This Row],[Category and Sub-Category]]))</f>
        <v>indie rock</v>
      </c>
      <c r="S2482" s="14">
        <f>(((Table1[[#This Row],[launched_at]]/60)/60)/24)+DATE(1970,1,1)</f>
        <v>42227.936157407406</v>
      </c>
      <c r="T2482" s="14">
        <f t="shared" si="38"/>
        <v>42287.936157407406</v>
      </c>
    </row>
    <row r="2483" spans="1:20" ht="43.5" x14ac:dyDescent="0.35">
      <c r="A2483">
        <v>2481</v>
      </c>
      <c r="B2483" s="1" t="s">
        <v>2481</v>
      </c>
      <c r="C2483" s="1" t="s">
        <v>6591</v>
      </c>
      <c r="D2483" s="6">
        <v>4000</v>
      </c>
      <c r="E2483" s="6">
        <v>4516.4399999999996</v>
      </c>
      <c r="F2483" t="s">
        <v>8219</v>
      </c>
      <c r="G2483" t="s">
        <v>8224</v>
      </c>
      <c r="H2483" t="s">
        <v>8246</v>
      </c>
      <c r="I2483">
        <v>1335799808</v>
      </c>
      <c r="J2483">
        <v>1333207808</v>
      </c>
      <c r="K2483" t="b">
        <v>0</v>
      </c>
      <c r="L2483">
        <v>95</v>
      </c>
      <c r="M2483" t="b">
        <v>1</v>
      </c>
      <c r="N2483" t="s">
        <v>8279</v>
      </c>
      <c r="O2483" s="16">
        <f>Table1[[#This Row],[pledged]]/Table1[[#This Row],[goal]]*100</f>
        <v>112.91099999999999</v>
      </c>
      <c r="P2483" s="6">
        <f>IFERROR(Table1[[#This Row],[pledged]]/Table1[[#This Row],[backers_count]],0)</f>
        <v>47.541473684210523</v>
      </c>
      <c r="Q2483" t="str">
        <f>LEFT(Table1[[#This Row],[Category and Sub-Category]],FIND("/",Table1[[#This Row],[Category and Sub-Category]])-1)</f>
        <v>music</v>
      </c>
      <c r="R2483" t="str">
        <f>RIGHT(Table1[[#This Row],[Category and Sub-Category]],LEN(Table1[[#This Row],[Category and Sub-Category]])-FIND("/",Table1[[#This Row],[Category and Sub-Category]]))</f>
        <v>indie rock</v>
      </c>
      <c r="S2483" s="14">
        <f>(((Table1[[#This Row],[launched_at]]/60)/60)/24)+DATE(1970,1,1)</f>
        <v>40999.645925925928</v>
      </c>
      <c r="T2483" s="14">
        <f t="shared" si="38"/>
        <v>41029.645925925928</v>
      </c>
    </row>
    <row r="2484" spans="1:20" ht="58" x14ac:dyDescent="0.35">
      <c r="A2484">
        <v>2482</v>
      </c>
      <c r="B2484" s="1" t="s">
        <v>2482</v>
      </c>
      <c r="C2484" s="1" t="s">
        <v>6592</v>
      </c>
      <c r="D2484" s="6">
        <v>1000</v>
      </c>
      <c r="E2484" s="6">
        <v>1001</v>
      </c>
      <c r="F2484" t="s">
        <v>8219</v>
      </c>
      <c r="G2484" t="s">
        <v>8224</v>
      </c>
      <c r="H2484" t="s">
        <v>8246</v>
      </c>
      <c r="I2484">
        <v>1312224383</v>
      </c>
      <c r="J2484">
        <v>1308336383</v>
      </c>
      <c r="K2484" t="b">
        <v>0</v>
      </c>
      <c r="L2484">
        <v>25</v>
      </c>
      <c r="M2484" t="b">
        <v>1</v>
      </c>
      <c r="N2484" t="s">
        <v>8279</v>
      </c>
      <c r="O2484" s="16">
        <f>Table1[[#This Row],[pledged]]/Table1[[#This Row],[goal]]*100</f>
        <v>100.1</v>
      </c>
      <c r="P2484" s="6">
        <f>IFERROR(Table1[[#This Row],[pledged]]/Table1[[#This Row],[backers_count]],0)</f>
        <v>40.04</v>
      </c>
      <c r="Q2484" t="str">
        <f>LEFT(Table1[[#This Row],[Category and Sub-Category]],FIND("/",Table1[[#This Row],[Category and Sub-Category]])-1)</f>
        <v>music</v>
      </c>
      <c r="R2484" t="str">
        <f>RIGHT(Table1[[#This Row],[Category and Sub-Category]],LEN(Table1[[#This Row],[Category and Sub-Category]])-FIND("/",Table1[[#This Row],[Category and Sub-Category]]))</f>
        <v>indie rock</v>
      </c>
      <c r="S2484" s="14">
        <f>(((Table1[[#This Row],[launched_at]]/60)/60)/24)+DATE(1970,1,1)</f>
        <v>40711.782210648147</v>
      </c>
      <c r="T2484" s="14">
        <f t="shared" si="38"/>
        <v>40756.782210648147</v>
      </c>
    </row>
    <row r="2485" spans="1:20" ht="43.5" x14ac:dyDescent="0.35">
      <c r="A2485">
        <v>2483</v>
      </c>
      <c r="B2485" s="1" t="s">
        <v>2483</v>
      </c>
      <c r="C2485" s="1" t="s">
        <v>6593</v>
      </c>
      <c r="D2485" s="6">
        <v>1100</v>
      </c>
      <c r="E2485" s="6">
        <v>1251</v>
      </c>
      <c r="F2485" t="s">
        <v>8219</v>
      </c>
      <c r="G2485" t="s">
        <v>8224</v>
      </c>
      <c r="H2485" t="s">
        <v>8246</v>
      </c>
      <c r="I2485">
        <v>1335891603</v>
      </c>
      <c r="J2485">
        <v>1330711203</v>
      </c>
      <c r="K2485" t="b">
        <v>0</v>
      </c>
      <c r="L2485">
        <v>19</v>
      </c>
      <c r="M2485" t="b">
        <v>1</v>
      </c>
      <c r="N2485" t="s">
        <v>8279</v>
      </c>
      <c r="O2485" s="16">
        <f>Table1[[#This Row],[pledged]]/Table1[[#This Row],[goal]]*100</f>
        <v>113.72727272727272</v>
      </c>
      <c r="P2485" s="6">
        <f>IFERROR(Table1[[#This Row],[pledged]]/Table1[[#This Row],[backers_count]],0)</f>
        <v>65.84210526315789</v>
      </c>
      <c r="Q2485" t="str">
        <f>LEFT(Table1[[#This Row],[Category and Sub-Category]],FIND("/",Table1[[#This Row],[Category and Sub-Category]])-1)</f>
        <v>music</v>
      </c>
      <c r="R2485" t="str">
        <f>RIGHT(Table1[[#This Row],[Category and Sub-Category]],LEN(Table1[[#This Row],[Category and Sub-Category]])-FIND("/",Table1[[#This Row],[Category and Sub-Category]]))</f>
        <v>indie rock</v>
      </c>
      <c r="S2485" s="14">
        <f>(((Table1[[#This Row],[launched_at]]/60)/60)/24)+DATE(1970,1,1)</f>
        <v>40970.750034722223</v>
      </c>
      <c r="T2485" s="14">
        <f t="shared" si="38"/>
        <v>41030.708368055559</v>
      </c>
    </row>
    <row r="2486" spans="1:20" ht="58" x14ac:dyDescent="0.35">
      <c r="A2486">
        <v>2484</v>
      </c>
      <c r="B2486" s="1" t="s">
        <v>2484</v>
      </c>
      <c r="C2486" s="1" t="s">
        <v>6594</v>
      </c>
      <c r="D2486" s="6">
        <v>3500</v>
      </c>
      <c r="E2486" s="6">
        <v>4176.1099999999997</v>
      </c>
      <c r="F2486" t="s">
        <v>8219</v>
      </c>
      <c r="G2486" t="s">
        <v>8224</v>
      </c>
      <c r="H2486" t="s">
        <v>8246</v>
      </c>
      <c r="I2486">
        <v>1316124003</v>
      </c>
      <c r="J2486">
        <v>1313532003</v>
      </c>
      <c r="K2486" t="b">
        <v>0</v>
      </c>
      <c r="L2486">
        <v>90</v>
      </c>
      <c r="M2486" t="b">
        <v>1</v>
      </c>
      <c r="N2486" t="s">
        <v>8279</v>
      </c>
      <c r="O2486" s="16">
        <f>Table1[[#This Row],[pledged]]/Table1[[#This Row],[goal]]*100</f>
        <v>119.31742857142855</v>
      </c>
      <c r="P2486" s="6">
        <f>IFERROR(Table1[[#This Row],[pledged]]/Table1[[#This Row],[backers_count]],0)</f>
        <v>46.401222222222216</v>
      </c>
      <c r="Q2486" t="str">
        <f>LEFT(Table1[[#This Row],[Category and Sub-Category]],FIND("/",Table1[[#This Row],[Category and Sub-Category]])-1)</f>
        <v>music</v>
      </c>
      <c r="R2486" t="str">
        <f>RIGHT(Table1[[#This Row],[Category and Sub-Category]],LEN(Table1[[#This Row],[Category and Sub-Category]])-FIND("/",Table1[[#This Row],[Category and Sub-Category]]))</f>
        <v>indie rock</v>
      </c>
      <c r="S2486" s="14">
        <f>(((Table1[[#This Row],[launched_at]]/60)/60)/24)+DATE(1970,1,1)</f>
        <v>40771.916701388887</v>
      </c>
      <c r="T2486" s="14">
        <f t="shared" si="38"/>
        <v>40801.916701388887</v>
      </c>
    </row>
    <row r="2487" spans="1:20" ht="58" x14ac:dyDescent="0.35">
      <c r="A2487">
        <v>2485</v>
      </c>
      <c r="B2487" s="1" t="s">
        <v>2485</v>
      </c>
      <c r="C2487" s="1" t="s">
        <v>6595</v>
      </c>
      <c r="D2487" s="6">
        <v>2000</v>
      </c>
      <c r="E2487" s="6">
        <v>2065</v>
      </c>
      <c r="F2487" t="s">
        <v>8219</v>
      </c>
      <c r="G2487" t="s">
        <v>8224</v>
      </c>
      <c r="H2487" t="s">
        <v>8246</v>
      </c>
      <c r="I2487">
        <v>1318463879</v>
      </c>
      <c r="J2487">
        <v>1315439879</v>
      </c>
      <c r="K2487" t="b">
        <v>0</v>
      </c>
      <c r="L2487">
        <v>41</v>
      </c>
      <c r="M2487" t="b">
        <v>1</v>
      </c>
      <c r="N2487" t="s">
        <v>8279</v>
      </c>
      <c r="O2487" s="16">
        <f>Table1[[#This Row],[pledged]]/Table1[[#This Row],[goal]]*100</f>
        <v>103.25</v>
      </c>
      <c r="P2487" s="6">
        <f>IFERROR(Table1[[#This Row],[pledged]]/Table1[[#This Row],[backers_count]],0)</f>
        <v>50.365853658536587</v>
      </c>
      <c r="Q2487" t="str">
        <f>LEFT(Table1[[#This Row],[Category and Sub-Category]],FIND("/",Table1[[#This Row],[Category and Sub-Category]])-1)</f>
        <v>music</v>
      </c>
      <c r="R2487" t="str">
        <f>RIGHT(Table1[[#This Row],[Category and Sub-Category]],LEN(Table1[[#This Row],[Category and Sub-Category]])-FIND("/",Table1[[#This Row],[Category and Sub-Category]]))</f>
        <v>indie rock</v>
      </c>
      <c r="S2487" s="14">
        <f>(((Table1[[#This Row],[launched_at]]/60)/60)/24)+DATE(1970,1,1)</f>
        <v>40793.998599537037</v>
      </c>
      <c r="T2487" s="14">
        <f t="shared" si="38"/>
        <v>40828.998599537037</v>
      </c>
    </row>
    <row r="2488" spans="1:20" ht="43.5" x14ac:dyDescent="0.35">
      <c r="A2488">
        <v>2486</v>
      </c>
      <c r="B2488" s="1" t="s">
        <v>2486</v>
      </c>
      <c r="C2488" s="1" t="s">
        <v>6596</v>
      </c>
      <c r="D2488" s="6">
        <v>300</v>
      </c>
      <c r="E2488" s="6">
        <v>797</v>
      </c>
      <c r="F2488" t="s">
        <v>8219</v>
      </c>
      <c r="G2488" t="s">
        <v>8224</v>
      </c>
      <c r="H2488" t="s">
        <v>8246</v>
      </c>
      <c r="I2488">
        <v>1335113976</v>
      </c>
      <c r="J2488">
        <v>1332521976</v>
      </c>
      <c r="K2488" t="b">
        <v>0</v>
      </c>
      <c r="L2488">
        <v>30</v>
      </c>
      <c r="M2488" t="b">
        <v>1</v>
      </c>
      <c r="N2488" t="s">
        <v>8279</v>
      </c>
      <c r="O2488" s="16">
        <f>Table1[[#This Row],[pledged]]/Table1[[#This Row],[goal]]*100</f>
        <v>265.66666666666669</v>
      </c>
      <c r="P2488" s="6">
        <f>IFERROR(Table1[[#This Row],[pledged]]/Table1[[#This Row],[backers_count]],0)</f>
        <v>26.566666666666666</v>
      </c>
      <c r="Q2488" t="str">
        <f>LEFT(Table1[[#This Row],[Category and Sub-Category]],FIND("/",Table1[[#This Row],[Category and Sub-Category]])-1)</f>
        <v>music</v>
      </c>
      <c r="R2488" t="str">
        <f>RIGHT(Table1[[#This Row],[Category and Sub-Category]],LEN(Table1[[#This Row],[Category and Sub-Category]])-FIND("/",Table1[[#This Row],[Category and Sub-Category]]))</f>
        <v>indie rock</v>
      </c>
      <c r="S2488" s="14">
        <f>(((Table1[[#This Row],[launched_at]]/60)/60)/24)+DATE(1970,1,1)</f>
        <v>40991.708055555559</v>
      </c>
      <c r="T2488" s="14">
        <f t="shared" si="38"/>
        <v>41021.708055555559</v>
      </c>
    </row>
    <row r="2489" spans="1:20" ht="43.5" x14ac:dyDescent="0.35">
      <c r="A2489">
        <v>2487</v>
      </c>
      <c r="B2489" s="1" t="s">
        <v>2487</v>
      </c>
      <c r="C2489" s="1" t="s">
        <v>6597</v>
      </c>
      <c r="D2489" s="6">
        <v>1500</v>
      </c>
      <c r="E2489" s="6">
        <v>1500.76</v>
      </c>
      <c r="F2489" t="s">
        <v>8219</v>
      </c>
      <c r="G2489" t="s">
        <v>8224</v>
      </c>
      <c r="H2489" t="s">
        <v>8246</v>
      </c>
      <c r="I2489">
        <v>1338083997</v>
      </c>
      <c r="J2489">
        <v>1335491997</v>
      </c>
      <c r="K2489" t="b">
        <v>0</v>
      </c>
      <c r="L2489">
        <v>38</v>
      </c>
      <c r="M2489" t="b">
        <v>1</v>
      </c>
      <c r="N2489" t="s">
        <v>8279</v>
      </c>
      <c r="O2489" s="16">
        <f>Table1[[#This Row],[pledged]]/Table1[[#This Row],[goal]]*100</f>
        <v>100.05066666666667</v>
      </c>
      <c r="P2489" s="6">
        <f>IFERROR(Table1[[#This Row],[pledged]]/Table1[[#This Row],[backers_count]],0)</f>
        <v>39.493684210526318</v>
      </c>
      <c r="Q2489" t="str">
        <f>LEFT(Table1[[#This Row],[Category and Sub-Category]],FIND("/",Table1[[#This Row],[Category and Sub-Category]])-1)</f>
        <v>music</v>
      </c>
      <c r="R2489" t="str">
        <f>RIGHT(Table1[[#This Row],[Category and Sub-Category]],LEN(Table1[[#This Row],[Category and Sub-Category]])-FIND("/",Table1[[#This Row],[Category and Sub-Category]]))</f>
        <v>indie rock</v>
      </c>
      <c r="S2489" s="14">
        <f>(((Table1[[#This Row],[launched_at]]/60)/60)/24)+DATE(1970,1,1)</f>
        <v>41026.083298611113</v>
      </c>
      <c r="T2489" s="14">
        <f t="shared" si="38"/>
        <v>41056.083298611113</v>
      </c>
    </row>
    <row r="2490" spans="1:20" ht="58" x14ac:dyDescent="0.35">
      <c r="A2490">
        <v>2488</v>
      </c>
      <c r="B2490" s="1" t="s">
        <v>2488</v>
      </c>
      <c r="C2490" s="1" t="s">
        <v>6598</v>
      </c>
      <c r="D2490" s="6">
        <v>3000</v>
      </c>
      <c r="E2490" s="6">
        <v>3201</v>
      </c>
      <c r="F2490" t="s">
        <v>8219</v>
      </c>
      <c r="G2490" t="s">
        <v>8224</v>
      </c>
      <c r="H2490" t="s">
        <v>8246</v>
      </c>
      <c r="I2490">
        <v>1321459908</v>
      </c>
      <c r="J2490">
        <v>1318864308</v>
      </c>
      <c r="K2490" t="b">
        <v>0</v>
      </c>
      <c r="L2490">
        <v>65</v>
      </c>
      <c r="M2490" t="b">
        <v>1</v>
      </c>
      <c r="N2490" t="s">
        <v>8279</v>
      </c>
      <c r="O2490" s="16">
        <f>Table1[[#This Row],[pledged]]/Table1[[#This Row],[goal]]*100</f>
        <v>106.69999999999999</v>
      </c>
      <c r="P2490" s="6">
        <f>IFERROR(Table1[[#This Row],[pledged]]/Table1[[#This Row],[backers_count]],0)</f>
        <v>49.246153846153845</v>
      </c>
      <c r="Q2490" t="str">
        <f>LEFT(Table1[[#This Row],[Category and Sub-Category]],FIND("/",Table1[[#This Row],[Category and Sub-Category]])-1)</f>
        <v>music</v>
      </c>
      <c r="R2490" t="str">
        <f>RIGHT(Table1[[#This Row],[Category and Sub-Category]],LEN(Table1[[#This Row],[Category and Sub-Category]])-FIND("/",Table1[[#This Row],[Category and Sub-Category]]))</f>
        <v>indie rock</v>
      </c>
      <c r="S2490" s="14">
        <f>(((Table1[[#This Row],[launched_at]]/60)/60)/24)+DATE(1970,1,1)</f>
        <v>40833.633194444446</v>
      </c>
      <c r="T2490" s="14">
        <f t="shared" si="38"/>
        <v>40863.674861111111</v>
      </c>
    </row>
    <row r="2491" spans="1:20" ht="43.5" x14ac:dyDescent="0.35">
      <c r="A2491">
        <v>2489</v>
      </c>
      <c r="B2491" s="1" t="s">
        <v>2489</v>
      </c>
      <c r="C2491" s="1" t="s">
        <v>6599</v>
      </c>
      <c r="D2491" s="6">
        <v>3500</v>
      </c>
      <c r="E2491" s="6">
        <v>4678.5</v>
      </c>
      <c r="F2491" t="s">
        <v>8219</v>
      </c>
      <c r="G2491" t="s">
        <v>8224</v>
      </c>
      <c r="H2491" t="s">
        <v>8246</v>
      </c>
      <c r="I2491">
        <v>1368117239</v>
      </c>
      <c r="J2491">
        <v>1365525239</v>
      </c>
      <c r="K2491" t="b">
        <v>0</v>
      </c>
      <c r="L2491">
        <v>75</v>
      </c>
      <c r="M2491" t="b">
        <v>1</v>
      </c>
      <c r="N2491" t="s">
        <v>8279</v>
      </c>
      <c r="O2491" s="16">
        <f>Table1[[#This Row],[pledged]]/Table1[[#This Row],[goal]]*100</f>
        <v>133.67142857142858</v>
      </c>
      <c r="P2491" s="6">
        <f>IFERROR(Table1[[#This Row],[pledged]]/Table1[[#This Row],[backers_count]],0)</f>
        <v>62.38</v>
      </c>
      <c r="Q2491" t="str">
        <f>LEFT(Table1[[#This Row],[Category and Sub-Category]],FIND("/",Table1[[#This Row],[Category and Sub-Category]])-1)</f>
        <v>music</v>
      </c>
      <c r="R2491" t="str">
        <f>RIGHT(Table1[[#This Row],[Category and Sub-Category]],LEN(Table1[[#This Row],[Category and Sub-Category]])-FIND("/",Table1[[#This Row],[Category and Sub-Category]]))</f>
        <v>indie rock</v>
      </c>
      <c r="S2491" s="14">
        <f>(((Table1[[#This Row],[launched_at]]/60)/60)/24)+DATE(1970,1,1)</f>
        <v>41373.690266203703</v>
      </c>
      <c r="T2491" s="14">
        <f t="shared" si="38"/>
        <v>41403.690266203703</v>
      </c>
    </row>
    <row r="2492" spans="1:20" ht="43.5" x14ac:dyDescent="0.35">
      <c r="A2492">
        <v>2490</v>
      </c>
      <c r="B2492" s="1" t="s">
        <v>2490</v>
      </c>
      <c r="C2492" s="1" t="s">
        <v>6600</v>
      </c>
      <c r="D2492" s="6">
        <v>500</v>
      </c>
      <c r="E2492" s="6">
        <v>607</v>
      </c>
      <c r="F2492" t="s">
        <v>8219</v>
      </c>
      <c r="G2492" t="s">
        <v>8224</v>
      </c>
      <c r="H2492" t="s">
        <v>8246</v>
      </c>
      <c r="I2492">
        <v>1340429276</v>
      </c>
      <c r="J2492">
        <v>1335245276</v>
      </c>
      <c r="K2492" t="b">
        <v>0</v>
      </c>
      <c r="L2492">
        <v>16</v>
      </c>
      <c r="M2492" t="b">
        <v>1</v>
      </c>
      <c r="N2492" t="s">
        <v>8279</v>
      </c>
      <c r="O2492" s="16">
        <f>Table1[[#This Row],[pledged]]/Table1[[#This Row],[goal]]*100</f>
        <v>121.39999999999999</v>
      </c>
      <c r="P2492" s="6">
        <f>IFERROR(Table1[[#This Row],[pledged]]/Table1[[#This Row],[backers_count]],0)</f>
        <v>37.9375</v>
      </c>
      <c r="Q2492" t="str">
        <f>LEFT(Table1[[#This Row],[Category and Sub-Category]],FIND("/",Table1[[#This Row],[Category and Sub-Category]])-1)</f>
        <v>music</v>
      </c>
      <c r="R2492" t="str">
        <f>RIGHT(Table1[[#This Row],[Category and Sub-Category]],LEN(Table1[[#This Row],[Category and Sub-Category]])-FIND("/",Table1[[#This Row],[Category and Sub-Category]]))</f>
        <v>indie rock</v>
      </c>
      <c r="S2492" s="14">
        <f>(((Table1[[#This Row],[launched_at]]/60)/60)/24)+DATE(1970,1,1)</f>
        <v>41023.227731481478</v>
      </c>
      <c r="T2492" s="14">
        <f t="shared" si="38"/>
        <v>41083.227731481478</v>
      </c>
    </row>
    <row r="2493" spans="1:20" ht="43.5" x14ac:dyDescent="0.35">
      <c r="A2493">
        <v>2491</v>
      </c>
      <c r="B2493" s="1" t="s">
        <v>2491</v>
      </c>
      <c r="C2493" s="1" t="s">
        <v>6601</v>
      </c>
      <c r="D2493" s="6">
        <v>500</v>
      </c>
      <c r="E2493" s="6">
        <v>516</v>
      </c>
      <c r="F2493" t="s">
        <v>8219</v>
      </c>
      <c r="G2493" t="s">
        <v>8224</v>
      </c>
      <c r="H2493" t="s">
        <v>8246</v>
      </c>
      <c r="I2493">
        <v>1295142660</v>
      </c>
      <c r="J2493">
        <v>1293739714</v>
      </c>
      <c r="K2493" t="b">
        <v>0</v>
      </c>
      <c r="L2493">
        <v>10</v>
      </c>
      <c r="M2493" t="b">
        <v>1</v>
      </c>
      <c r="N2493" t="s">
        <v>8279</v>
      </c>
      <c r="O2493" s="16">
        <f>Table1[[#This Row],[pledged]]/Table1[[#This Row],[goal]]*100</f>
        <v>103.2</v>
      </c>
      <c r="P2493" s="6">
        <f>IFERROR(Table1[[#This Row],[pledged]]/Table1[[#This Row],[backers_count]],0)</f>
        <v>51.6</v>
      </c>
      <c r="Q2493" t="str">
        <f>LEFT(Table1[[#This Row],[Category and Sub-Category]],FIND("/",Table1[[#This Row],[Category and Sub-Category]])-1)</f>
        <v>music</v>
      </c>
      <c r="R2493" t="str">
        <f>RIGHT(Table1[[#This Row],[Category and Sub-Category]],LEN(Table1[[#This Row],[Category and Sub-Category]])-FIND("/",Table1[[#This Row],[Category and Sub-Category]]))</f>
        <v>indie rock</v>
      </c>
      <c r="S2493" s="14">
        <f>(((Table1[[#This Row],[launched_at]]/60)/60)/24)+DATE(1970,1,1)</f>
        <v>40542.839282407411</v>
      </c>
      <c r="T2493" s="14">
        <f t="shared" si="38"/>
        <v>40559.07708333333</v>
      </c>
    </row>
    <row r="2494" spans="1:20" ht="29" x14ac:dyDescent="0.35">
      <c r="A2494">
        <v>2492</v>
      </c>
      <c r="B2494" s="1" t="s">
        <v>2492</v>
      </c>
      <c r="C2494" s="1" t="s">
        <v>6602</v>
      </c>
      <c r="D2494" s="6">
        <v>600</v>
      </c>
      <c r="E2494" s="6">
        <v>750</v>
      </c>
      <c r="F2494" t="s">
        <v>8219</v>
      </c>
      <c r="G2494" t="s">
        <v>8224</v>
      </c>
      <c r="H2494" t="s">
        <v>8246</v>
      </c>
      <c r="I2494">
        <v>1339840740</v>
      </c>
      <c r="J2494">
        <v>1335397188</v>
      </c>
      <c r="K2494" t="b">
        <v>0</v>
      </c>
      <c r="L2494">
        <v>27</v>
      </c>
      <c r="M2494" t="b">
        <v>1</v>
      </c>
      <c r="N2494" t="s">
        <v>8279</v>
      </c>
      <c r="O2494" s="16">
        <f>Table1[[#This Row],[pledged]]/Table1[[#This Row],[goal]]*100</f>
        <v>125</v>
      </c>
      <c r="P2494" s="6">
        <f>IFERROR(Table1[[#This Row],[pledged]]/Table1[[#This Row],[backers_count]],0)</f>
        <v>27.777777777777779</v>
      </c>
      <c r="Q2494" t="str">
        <f>LEFT(Table1[[#This Row],[Category and Sub-Category]],FIND("/",Table1[[#This Row],[Category and Sub-Category]])-1)</f>
        <v>music</v>
      </c>
      <c r="R2494" t="str">
        <f>RIGHT(Table1[[#This Row],[Category and Sub-Category]],LEN(Table1[[#This Row],[Category and Sub-Category]])-FIND("/",Table1[[#This Row],[Category and Sub-Category]]))</f>
        <v>indie rock</v>
      </c>
      <c r="S2494" s="14">
        <f>(((Table1[[#This Row],[launched_at]]/60)/60)/24)+DATE(1970,1,1)</f>
        <v>41024.985972222225</v>
      </c>
      <c r="T2494" s="14">
        <f t="shared" si="38"/>
        <v>41076.415972222225</v>
      </c>
    </row>
    <row r="2495" spans="1:20" ht="43.5" x14ac:dyDescent="0.35">
      <c r="A2495">
        <v>2493</v>
      </c>
      <c r="B2495" s="1" t="s">
        <v>2493</v>
      </c>
      <c r="C2495" s="1" t="s">
        <v>6603</v>
      </c>
      <c r="D2495" s="6">
        <v>20000</v>
      </c>
      <c r="E2495" s="6">
        <v>25740</v>
      </c>
      <c r="F2495" t="s">
        <v>8219</v>
      </c>
      <c r="G2495" t="s">
        <v>8224</v>
      </c>
      <c r="H2495" t="s">
        <v>8246</v>
      </c>
      <c r="I2495">
        <v>1367208140</v>
      </c>
      <c r="J2495">
        <v>1363320140</v>
      </c>
      <c r="K2495" t="b">
        <v>0</v>
      </c>
      <c r="L2495">
        <v>259</v>
      </c>
      <c r="M2495" t="b">
        <v>1</v>
      </c>
      <c r="N2495" t="s">
        <v>8279</v>
      </c>
      <c r="O2495" s="16">
        <f>Table1[[#This Row],[pledged]]/Table1[[#This Row],[goal]]*100</f>
        <v>128.69999999999999</v>
      </c>
      <c r="P2495" s="6">
        <f>IFERROR(Table1[[#This Row],[pledged]]/Table1[[#This Row],[backers_count]],0)</f>
        <v>99.382239382239376</v>
      </c>
      <c r="Q2495" t="str">
        <f>LEFT(Table1[[#This Row],[Category and Sub-Category]],FIND("/",Table1[[#This Row],[Category and Sub-Category]])-1)</f>
        <v>music</v>
      </c>
      <c r="R2495" t="str">
        <f>RIGHT(Table1[[#This Row],[Category and Sub-Category]],LEN(Table1[[#This Row],[Category and Sub-Category]])-FIND("/",Table1[[#This Row],[Category and Sub-Category]]))</f>
        <v>indie rock</v>
      </c>
      <c r="S2495" s="14">
        <f>(((Table1[[#This Row],[launched_at]]/60)/60)/24)+DATE(1970,1,1)</f>
        <v>41348.168287037035</v>
      </c>
      <c r="T2495" s="14">
        <f t="shared" si="38"/>
        <v>41393.168287037035</v>
      </c>
    </row>
    <row r="2496" spans="1:20" ht="43.5" x14ac:dyDescent="0.35">
      <c r="A2496">
        <v>2494</v>
      </c>
      <c r="B2496" s="1" t="s">
        <v>2494</v>
      </c>
      <c r="C2496" s="1" t="s">
        <v>6604</v>
      </c>
      <c r="D2496" s="6">
        <v>1500</v>
      </c>
      <c r="E2496" s="6">
        <v>1515.08</v>
      </c>
      <c r="F2496" t="s">
        <v>8219</v>
      </c>
      <c r="G2496" t="s">
        <v>8224</v>
      </c>
      <c r="H2496" t="s">
        <v>8246</v>
      </c>
      <c r="I2496">
        <v>1337786944</v>
      </c>
      <c r="J2496">
        <v>1335194944</v>
      </c>
      <c r="K2496" t="b">
        <v>0</v>
      </c>
      <c r="L2496">
        <v>39</v>
      </c>
      <c r="M2496" t="b">
        <v>1</v>
      </c>
      <c r="N2496" t="s">
        <v>8279</v>
      </c>
      <c r="O2496" s="16">
        <f>Table1[[#This Row],[pledged]]/Table1[[#This Row],[goal]]*100</f>
        <v>101.00533333333333</v>
      </c>
      <c r="P2496" s="6">
        <f>IFERROR(Table1[[#This Row],[pledged]]/Table1[[#This Row],[backers_count]],0)</f>
        <v>38.848205128205123</v>
      </c>
      <c r="Q2496" t="str">
        <f>LEFT(Table1[[#This Row],[Category and Sub-Category]],FIND("/",Table1[[#This Row],[Category and Sub-Category]])-1)</f>
        <v>music</v>
      </c>
      <c r="R2496" t="str">
        <f>RIGHT(Table1[[#This Row],[Category and Sub-Category]],LEN(Table1[[#This Row],[Category and Sub-Category]])-FIND("/",Table1[[#This Row],[Category and Sub-Category]]))</f>
        <v>indie rock</v>
      </c>
      <c r="S2496" s="14">
        <f>(((Table1[[#This Row],[launched_at]]/60)/60)/24)+DATE(1970,1,1)</f>
        <v>41022.645185185182</v>
      </c>
      <c r="T2496" s="14">
        <f t="shared" si="38"/>
        <v>41052.645185185182</v>
      </c>
    </row>
    <row r="2497" spans="1:20" ht="43.5" x14ac:dyDescent="0.35">
      <c r="A2497">
        <v>2495</v>
      </c>
      <c r="B2497" s="1" t="s">
        <v>2495</v>
      </c>
      <c r="C2497" s="1" t="s">
        <v>6605</v>
      </c>
      <c r="D2497" s="6">
        <v>1500</v>
      </c>
      <c r="E2497" s="6">
        <v>1913.05</v>
      </c>
      <c r="F2497" t="s">
        <v>8219</v>
      </c>
      <c r="G2497" t="s">
        <v>8224</v>
      </c>
      <c r="H2497" t="s">
        <v>8246</v>
      </c>
      <c r="I2497">
        <v>1339022575</v>
      </c>
      <c r="J2497">
        <v>1336430575</v>
      </c>
      <c r="K2497" t="b">
        <v>0</v>
      </c>
      <c r="L2497">
        <v>42</v>
      </c>
      <c r="M2497" t="b">
        <v>1</v>
      </c>
      <c r="N2497" t="s">
        <v>8279</v>
      </c>
      <c r="O2497" s="16">
        <f>Table1[[#This Row],[pledged]]/Table1[[#This Row],[goal]]*100</f>
        <v>127.53666666666665</v>
      </c>
      <c r="P2497" s="6">
        <f>IFERROR(Table1[[#This Row],[pledged]]/Table1[[#This Row],[backers_count]],0)</f>
        <v>45.548809523809524</v>
      </c>
      <c r="Q2497" t="str">
        <f>LEFT(Table1[[#This Row],[Category and Sub-Category]],FIND("/",Table1[[#This Row],[Category and Sub-Category]])-1)</f>
        <v>music</v>
      </c>
      <c r="R2497" t="str">
        <f>RIGHT(Table1[[#This Row],[Category and Sub-Category]],LEN(Table1[[#This Row],[Category and Sub-Category]])-FIND("/",Table1[[#This Row],[Category and Sub-Category]]))</f>
        <v>indie rock</v>
      </c>
      <c r="S2497" s="14">
        <f>(((Table1[[#This Row],[launched_at]]/60)/60)/24)+DATE(1970,1,1)</f>
        <v>41036.946469907409</v>
      </c>
      <c r="T2497" s="14">
        <f t="shared" si="38"/>
        <v>41066.946469907409</v>
      </c>
    </row>
    <row r="2498" spans="1:20" ht="29" x14ac:dyDescent="0.35">
      <c r="A2498">
        <v>2496</v>
      </c>
      <c r="B2498" s="1" t="s">
        <v>2496</v>
      </c>
      <c r="C2498" s="1" t="s">
        <v>6606</v>
      </c>
      <c r="D2498" s="6">
        <v>6000</v>
      </c>
      <c r="E2498" s="6">
        <v>6000</v>
      </c>
      <c r="F2498" t="s">
        <v>8219</v>
      </c>
      <c r="G2498" t="s">
        <v>8224</v>
      </c>
      <c r="H2498" t="s">
        <v>8246</v>
      </c>
      <c r="I2498">
        <v>1364597692</v>
      </c>
      <c r="J2498">
        <v>1361577292</v>
      </c>
      <c r="K2498" t="b">
        <v>0</v>
      </c>
      <c r="L2498">
        <v>10</v>
      </c>
      <c r="M2498" t="b">
        <v>1</v>
      </c>
      <c r="N2498" t="s">
        <v>8279</v>
      </c>
      <c r="O2498" s="16">
        <f>Table1[[#This Row],[pledged]]/Table1[[#This Row],[goal]]*100</f>
        <v>100</v>
      </c>
      <c r="P2498" s="6">
        <f>IFERROR(Table1[[#This Row],[pledged]]/Table1[[#This Row],[backers_count]],0)</f>
        <v>600</v>
      </c>
      <c r="Q2498" t="str">
        <f>LEFT(Table1[[#This Row],[Category and Sub-Category]],FIND("/",Table1[[#This Row],[Category and Sub-Category]])-1)</f>
        <v>music</v>
      </c>
      <c r="R2498" t="str">
        <f>RIGHT(Table1[[#This Row],[Category and Sub-Category]],LEN(Table1[[#This Row],[Category and Sub-Category]])-FIND("/",Table1[[#This Row],[Category and Sub-Category]]))</f>
        <v>indie rock</v>
      </c>
      <c r="S2498" s="14">
        <f>(((Table1[[#This Row],[launched_at]]/60)/60)/24)+DATE(1970,1,1)</f>
        <v>41327.996435185189</v>
      </c>
      <c r="T2498" s="14">
        <f t="shared" ref="T2498:T2561" si="39">(((I2498/60)/60)/24)+DATE(1970,1,1)</f>
        <v>41362.954768518517</v>
      </c>
    </row>
    <row r="2499" spans="1:20" ht="43.5" x14ac:dyDescent="0.35">
      <c r="A2499">
        <v>2497</v>
      </c>
      <c r="B2499" s="1" t="s">
        <v>2497</v>
      </c>
      <c r="C2499" s="1" t="s">
        <v>6607</v>
      </c>
      <c r="D2499" s="6">
        <v>4000</v>
      </c>
      <c r="E2499" s="6">
        <v>4510.8599999999997</v>
      </c>
      <c r="F2499" t="s">
        <v>8219</v>
      </c>
      <c r="G2499" t="s">
        <v>8224</v>
      </c>
      <c r="H2499" t="s">
        <v>8246</v>
      </c>
      <c r="I2499">
        <v>1312578338</v>
      </c>
      <c r="J2499">
        <v>1309986338</v>
      </c>
      <c r="K2499" t="b">
        <v>0</v>
      </c>
      <c r="L2499">
        <v>56</v>
      </c>
      <c r="M2499" t="b">
        <v>1</v>
      </c>
      <c r="N2499" t="s">
        <v>8279</v>
      </c>
      <c r="O2499" s="16">
        <f>Table1[[#This Row],[pledged]]/Table1[[#This Row],[goal]]*100</f>
        <v>112.7715</v>
      </c>
      <c r="P2499" s="6">
        <f>IFERROR(Table1[[#This Row],[pledged]]/Table1[[#This Row],[backers_count]],0)</f>
        <v>80.551071428571419</v>
      </c>
      <c r="Q2499" t="str">
        <f>LEFT(Table1[[#This Row],[Category and Sub-Category]],FIND("/",Table1[[#This Row],[Category and Sub-Category]])-1)</f>
        <v>music</v>
      </c>
      <c r="R2499" t="str">
        <f>RIGHT(Table1[[#This Row],[Category and Sub-Category]],LEN(Table1[[#This Row],[Category and Sub-Category]])-FIND("/",Table1[[#This Row],[Category and Sub-Category]]))</f>
        <v>indie rock</v>
      </c>
      <c r="S2499" s="14">
        <f>(((Table1[[#This Row],[launched_at]]/60)/60)/24)+DATE(1970,1,1)</f>
        <v>40730.878912037035</v>
      </c>
      <c r="T2499" s="14">
        <f t="shared" si="39"/>
        <v>40760.878912037035</v>
      </c>
    </row>
    <row r="2500" spans="1:20" ht="43.5" x14ac:dyDescent="0.35">
      <c r="A2500">
        <v>2498</v>
      </c>
      <c r="B2500" s="1" t="s">
        <v>2498</v>
      </c>
      <c r="C2500" s="1" t="s">
        <v>6608</v>
      </c>
      <c r="D2500" s="6">
        <v>1000</v>
      </c>
      <c r="E2500" s="6">
        <v>1056</v>
      </c>
      <c r="F2500" t="s">
        <v>8219</v>
      </c>
      <c r="G2500" t="s">
        <v>8224</v>
      </c>
      <c r="H2500" t="s">
        <v>8246</v>
      </c>
      <c r="I2500">
        <v>1422400387</v>
      </c>
      <c r="J2500">
        <v>1421190787</v>
      </c>
      <c r="K2500" t="b">
        <v>0</v>
      </c>
      <c r="L2500">
        <v>20</v>
      </c>
      <c r="M2500" t="b">
        <v>1</v>
      </c>
      <c r="N2500" t="s">
        <v>8279</v>
      </c>
      <c r="O2500" s="16">
        <f>Table1[[#This Row],[pledged]]/Table1[[#This Row],[goal]]*100</f>
        <v>105.60000000000001</v>
      </c>
      <c r="P2500" s="6">
        <f>IFERROR(Table1[[#This Row],[pledged]]/Table1[[#This Row],[backers_count]],0)</f>
        <v>52.8</v>
      </c>
      <c r="Q2500" t="str">
        <f>LEFT(Table1[[#This Row],[Category and Sub-Category]],FIND("/",Table1[[#This Row],[Category and Sub-Category]])-1)</f>
        <v>music</v>
      </c>
      <c r="R2500" t="str">
        <f>RIGHT(Table1[[#This Row],[Category and Sub-Category]],LEN(Table1[[#This Row],[Category and Sub-Category]])-FIND("/",Table1[[#This Row],[Category and Sub-Category]]))</f>
        <v>indie rock</v>
      </c>
      <c r="S2500" s="14">
        <f>(((Table1[[#This Row],[launched_at]]/60)/60)/24)+DATE(1970,1,1)</f>
        <v>42017.967442129629</v>
      </c>
      <c r="T2500" s="14">
        <f t="shared" si="39"/>
        <v>42031.967442129629</v>
      </c>
    </row>
    <row r="2501" spans="1:20" ht="43.5" x14ac:dyDescent="0.35">
      <c r="A2501">
        <v>2499</v>
      </c>
      <c r="B2501" s="1" t="s">
        <v>2499</v>
      </c>
      <c r="C2501" s="1" t="s">
        <v>6609</v>
      </c>
      <c r="D2501" s="6">
        <v>4000</v>
      </c>
      <c r="E2501" s="6">
        <v>8105</v>
      </c>
      <c r="F2501" t="s">
        <v>8219</v>
      </c>
      <c r="G2501" t="s">
        <v>8224</v>
      </c>
      <c r="H2501" t="s">
        <v>8246</v>
      </c>
      <c r="I2501">
        <v>1356976800</v>
      </c>
      <c r="J2501">
        <v>1352820837</v>
      </c>
      <c r="K2501" t="b">
        <v>0</v>
      </c>
      <c r="L2501">
        <v>170</v>
      </c>
      <c r="M2501" t="b">
        <v>1</v>
      </c>
      <c r="N2501" t="s">
        <v>8279</v>
      </c>
      <c r="O2501" s="16">
        <f>Table1[[#This Row],[pledged]]/Table1[[#This Row],[goal]]*100</f>
        <v>202.625</v>
      </c>
      <c r="P2501" s="6">
        <f>IFERROR(Table1[[#This Row],[pledged]]/Table1[[#This Row],[backers_count]],0)</f>
        <v>47.676470588235297</v>
      </c>
      <c r="Q2501" t="str">
        <f>LEFT(Table1[[#This Row],[Category and Sub-Category]],FIND("/",Table1[[#This Row],[Category and Sub-Category]])-1)</f>
        <v>music</v>
      </c>
      <c r="R2501" t="str">
        <f>RIGHT(Table1[[#This Row],[Category and Sub-Category]],LEN(Table1[[#This Row],[Category and Sub-Category]])-FIND("/",Table1[[#This Row],[Category and Sub-Category]]))</f>
        <v>indie rock</v>
      </c>
      <c r="S2501" s="14">
        <f>(((Table1[[#This Row],[launched_at]]/60)/60)/24)+DATE(1970,1,1)</f>
        <v>41226.648576388885</v>
      </c>
      <c r="T2501" s="14">
        <f t="shared" si="39"/>
        <v>41274.75</v>
      </c>
    </row>
    <row r="2502" spans="1:20" ht="43.5" x14ac:dyDescent="0.35">
      <c r="A2502">
        <v>2500</v>
      </c>
      <c r="B2502" s="1" t="s">
        <v>2500</v>
      </c>
      <c r="C2502" s="1" t="s">
        <v>6610</v>
      </c>
      <c r="D2502" s="6">
        <v>600</v>
      </c>
      <c r="E2502" s="6">
        <v>680</v>
      </c>
      <c r="F2502" t="s">
        <v>8219</v>
      </c>
      <c r="G2502" t="s">
        <v>8224</v>
      </c>
      <c r="H2502" t="s">
        <v>8246</v>
      </c>
      <c r="I2502">
        <v>1340476375</v>
      </c>
      <c r="J2502">
        <v>1337884375</v>
      </c>
      <c r="K2502" t="b">
        <v>0</v>
      </c>
      <c r="L2502">
        <v>29</v>
      </c>
      <c r="M2502" t="b">
        <v>1</v>
      </c>
      <c r="N2502" t="s">
        <v>8279</v>
      </c>
      <c r="O2502" s="16">
        <f>Table1[[#This Row],[pledged]]/Table1[[#This Row],[goal]]*100</f>
        <v>113.33333333333333</v>
      </c>
      <c r="P2502" s="6">
        <f>IFERROR(Table1[[#This Row],[pledged]]/Table1[[#This Row],[backers_count]],0)</f>
        <v>23.448275862068964</v>
      </c>
      <c r="Q2502" t="str">
        <f>LEFT(Table1[[#This Row],[Category and Sub-Category]],FIND("/",Table1[[#This Row],[Category and Sub-Category]])-1)</f>
        <v>music</v>
      </c>
      <c r="R2502" t="str">
        <f>RIGHT(Table1[[#This Row],[Category and Sub-Category]],LEN(Table1[[#This Row],[Category and Sub-Category]])-FIND("/",Table1[[#This Row],[Category and Sub-Category]]))</f>
        <v>indie rock</v>
      </c>
      <c r="S2502" s="14">
        <f>(((Table1[[#This Row],[launched_at]]/60)/60)/24)+DATE(1970,1,1)</f>
        <v>41053.772858796299</v>
      </c>
      <c r="T2502" s="14">
        <f t="shared" si="39"/>
        <v>41083.772858796299</v>
      </c>
    </row>
    <row r="2503" spans="1:20" ht="43.5" x14ac:dyDescent="0.35">
      <c r="A2503">
        <v>2501</v>
      </c>
      <c r="B2503" s="1" t="s">
        <v>2501</v>
      </c>
      <c r="C2503" s="1" t="s">
        <v>6611</v>
      </c>
      <c r="D2503" s="6">
        <v>11000</v>
      </c>
      <c r="E2503" s="6">
        <v>281</v>
      </c>
      <c r="F2503" t="s">
        <v>8221</v>
      </c>
      <c r="G2503" t="s">
        <v>8229</v>
      </c>
      <c r="H2503" t="s">
        <v>8251</v>
      </c>
      <c r="I2503">
        <v>1443379104</v>
      </c>
      <c r="J2503">
        <v>1440787104</v>
      </c>
      <c r="K2503" t="b">
        <v>0</v>
      </c>
      <c r="L2503">
        <v>7</v>
      </c>
      <c r="M2503" t="b">
        <v>0</v>
      </c>
      <c r="N2503" t="s">
        <v>8299</v>
      </c>
      <c r="O2503" s="16">
        <f>Table1[[#This Row],[pledged]]/Table1[[#This Row],[goal]]*100</f>
        <v>2.5545454545454547</v>
      </c>
      <c r="P2503" s="6">
        <f>IFERROR(Table1[[#This Row],[pledged]]/Table1[[#This Row],[backers_count]],0)</f>
        <v>40.142857142857146</v>
      </c>
      <c r="Q2503" t="str">
        <f>LEFT(Table1[[#This Row],[Category and Sub-Category]],FIND("/",Table1[[#This Row],[Category and Sub-Category]])-1)</f>
        <v>food</v>
      </c>
      <c r="R2503" t="str">
        <f>RIGHT(Table1[[#This Row],[Category and Sub-Category]],LEN(Table1[[#This Row],[Category and Sub-Category]])-FIND("/",Table1[[#This Row],[Category and Sub-Category]]))</f>
        <v>restaurants</v>
      </c>
      <c r="S2503" s="14">
        <f>(((Table1[[#This Row],[launched_at]]/60)/60)/24)+DATE(1970,1,1)</f>
        <v>42244.776666666665</v>
      </c>
      <c r="T2503" s="14">
        <f t="shared" si="39"/>
        <v>42274.776666666665</v>
      </c>
    </row>
    <row r="2504" spans="1:20" ht="58" x14ac:dyDescent="0.35">
      <c r="A2504">
        <v>2502</v>
      </c>
      <c r="B2504" s="1" t="s">
        <v>2502</v>
      </c>
      <c r="C2504" s="1" t="s">
        <v>6612</v>
      </c>
      <c r="D2504" s="6">
        <v>110000</v>
      </c>
      <c r="E2504" s="6">
        <v>86</v>
      </c>
      <c r="F2504" t="s">
        <v>8221</v>
      </c>
      <c r="G2504" t="s">
        <v>8224</v>
      </c>
      <c r="H2504" t="s">
        <v>8246</v>
      </c>
      <c r="I2504">
        <v>1411328918</v>
      </c>
      <c r="J2504">
        <v>1407440918</v>
      </c>
      <c r="K2504" t="b">
        <v>0</v>
      </c>
      <c r="L2504">
        <v>5</v>
      </c>
      <c r="M2504" t="b">
        <v>0</v>
      </c>
      <c r="N2504" t="s">
        <v>8299</v>
      </c>
      <c r="O2504" s="16">
        <f>Table1[[#This Row],[pledged]]/Table1[[#This Row],[goal]]*100</f>
        <v>7.8181818181818186E-2</v>
      </c>
      <c r="P2504" s="6">
        <f>IFERROR(Table1[[#This Row],[pledged]]/Table1[[#This Row],[backers_count]],0)</f>
        <v>17.2</v>
      </c>
      <c r="Q2504" t="str">
        <f>LEFT(Table1[[#This Row],[Category and Sub-Category]],FIND("/",Table1[[#This Row],[Category and Sub-Category]])-1)</f>
        <v>food</v>
      </c>
      <c r="R2504" t="str">
        <f>RIGHT(Table1[[#This Row],[Category and Sub-Category]],LEN(Table1[[#This Row],[Category and Sub-Category]])-FIND("/",Table1[[#This Row],[Category and Sub-Category]]))</f>
        <v>restaurants</v>
      </c>
      <c r="S2504" s="14">
        <f>(((Table1[[#This Row],[launched_at]]/60)/60)/24)+DATE(1970,1,1)</f>
        <v>41858.825439814813</v>
      </c>
      <c r="T2504" s="14">
        <f t="shared" si="39"/>
        <v>41903.825439814813</v>
      </c>
    </row>
    <row r="2505" spans="1:20" ht="58" x14ac:dyDescent="0.35">
      <c r="A2505">
        <v>2503</v>
      </c>
      <c r="B2505" s="1" t="s">
        <v>2503</v>
      </c>
      <c r="C2505" s="1" t="s">
        <v>6613</v>
      </c>
      <c r="D2505" s="6">
        <v>10000</v>
      </c>
      <c r="E2505" s="6">
        <v>0</v>
      </c>
      <c r="F2505" t="s">
        <v>8221</v>
      </c>
      <c r="G2505" t="s">
        <v>8224</v>
      </c>
      <c r="H2505" t="s">
        <v>8246</v>
      </c>
      <c r="I2505">
        <v>1465333560</v>
      </c>
      <c r="J2505">
        <v>1462743308</v>
      </c>
      <c r="K2505" t="b">
        <v>0</v>
      </c>
      <c r="L2505">
        <v>0</v>
      </c>
      <c r="M2505" t="b">
        <v>0</v>
      </c>
      <c r="N2505" t="s">
        <v>8299</v>
      </c>
      <c r="O2505" s="16">
        <f>Table1[[#This Row],[pledged]]/Table1[[#This Row],[goal]]*100</f>
        <v>0</v>
      </c>
      <c r="P2505" s="6">
        <f>IFERROR(Table1[[#This Row],[pledged]]/Table1[[#This Row],[backers_count]],0)</f>
        <v>0</v>
      </c>
      <c r="Q2505" t="str">
        <f>LEFT(Table1[[#This Row],[Category and Sub-Category]],FIND("/",Table1[[#This Row],[Category and Sub-Category]])-1)</f>
        <v>food</v>
      </c>
      <c r="R2505" t="str">
        <f>RIGHT(Table1[[#This Row],[Category and Sub-Category]],LEN(Table1[[#This Row],[Category and Sub-Category]])-FIND("/",Table1[[#This Row],[Category and Sub-Category]]))</f>
        <v>restaurants</v>
      </c>
      <c r="S2505" s="14">
        <f>(((Table1[[#This Row],[launched_at]]/60)/60)/24)+DATE(1970,1,1)</f>
        <v>42498.899398148147</v>
      </c>
      <c r="T2505" s="14">
        <f t="shared" si="39"/>
        <v>42528.879166666666</v>
      </c>
    </row>
    <row r="2506" spans="1:20" ht="29" x14ac:dyDescent="0.35">
      <c r="A2506">
        <v>2504</v>
      </c>
      <c r="B2506" s="1" t="s">
        <v>2504</v>
      </c>
      <c r="C2506" s="1" t="s">
        <v>6614</v>
      </c>
      <c r="D2506" s="6">
        <v>35000</v>
      </c>
      <c r="E2506" s="6">
        <v>0</v>
      </c>
      <c r="F2506" t="s">
        <v>8221</v>
      </c>
      <c r="G2506" t="s">
        <v>8224</v>
      </c>
      <c r="H2506" t="s">
        <v>8246</v>
      </c>
      <c r="I2506">
        <v>1416014534</v>
      </c>
      <c r="J2506">
        <v>1413418934</v>
      </c>
      <c r="K2506" t="b">
        <v>0</v>
      </c>
      <c r="L2506">
        <v>0</v>
      </c>
      <c r="M2506" t="b">
        <v>0</v>
      </c>
      <c r="N2506" t="s">
        <v>8299</v>
      </c>
      <c r="O2506" s="16">
        <f>Table1[[#This Row],[pledged]]/Table1[[#This Row],[goal]]*100</f>
        <v>0</v>
      </c>
      <c r="P2506" s="6">
        <f>IFERROR(Table1[[#This Row],[pledged]]/Table1[[#This Row],[backers_count]],0)</f>
        <v>0</v>
      </c>
      <c r="Q2506" t="str">
        <f>LEFT(Table1[[#This Row],[Category and Sub-Category]],FIND("/",Table1[[#This Row],[Category and Sub-Category]])-1)</f>
        <v>food</v>
      </c>
      <c r="R2506" t="str">
        <f>RIGHT(Table1[[#This Row],[Category and Sub-Category]],LEN(Table1[[#This Row],[Category and Sub-Category]])-FIND("/",Table1[[#This Row],[Category and Sub-Category]]))</f>
        <v>restaurants</v>
      </c>
      <c r="S2506" s="14">
        <f>(((Table1[[#This Row],[launched_at]]/60)/60)/24)+DATE(1970,1,1)</f>
        <v>41928.015439814815</v>
      </c>
      <c r="T2506" s="14">
        <f t="shared" si="39"/>
        <v>41958.057106481487</v>
      </c>
    </row>
    <row r="2507" spans="1:20" ht="58" x14ac:dyDescent="0.35">
      <c r="A2507">
        <v>2505</v>
      </c>
      <c r="B2507" s="1" t="s">
        <v>2505</v>
      </c>
      <c r="C2507" s="1" t="s">
        <v>6615</v>
      </c>
      <c r="D2507" s="6">
        <v>7000</v>
      </c>
      <c r="E2507" s="6">
        <v>0</v>
      </c>
      <c r="F2507" t="s">
        <v>8221</v>
      </c>
      <c r="G2507" t="s">
        <v>8224</v>
      </c>
      <c r="H2507" t="s">
        <v>8246</v>
      </c>
      <c r="I2507">
        <v>1426292416</v>
      </c>
      <c r="J2507">
        <v>1423704016</v>
      </c>
      <c r="K2507" t="b">
        <v>0</v>
      </c>
      <c r="L2507">
        <v>0</v>
      </c>
      <c r="M2507" t="b">
        <v>0</v>
      </c>
      <c r="N2507" t="s">
        <v>8299</v>
      </c>
      <c r="O2507" s="16">
        <f>Table1[[#This Row],[pledged]]/Table1[[#This Row],[goal]]*100</f>
        <v>0</v>
      </c>
      <c r="P2507" s="6">
        <f>IFERROR(Table1[[#This Row],[pledged]]/Table1[[#This Row],[backers_count]],0)</f>
        <v>0</v>
      </c>
      <c r="Q2507" t="str">
        <f>LEFT(Table1[[#This Row],[Category and Sub-Category]],FIND("/",Table1[[#This Row],[Category and Sub-Category]])-1)</f>
        <v>food</v>
      </c>
      <c r="R2507" t="str">
        <f>RIGHT(Table1[[#This Row],[Category and Sub-Category]],LEN(Table1[[#This Row],[Category and Sub-Category]])-FIND("/",Table1[[#This Row],[Category and Sub-Category]]))</f>
        <v>restaurants</v>
      </c>
      <c r="S2507" s="14">
        <f>(((Table1[[#This Row],[launched_at]]/60)/60)/24)+DATE(1970,1,1)</f>
        <v>42047.05574074074</v>
      </c>
      <c r="T2507" s="14">
        <f t="shared" si="39"/>
        <v>42077.014074074075</v>
      </c>
    </row>
    <row r="2508" spans="1:20" ht="43.5" x14ac:dyDescent="0.35">
      <c r="A2508">
        <v>2506</v>
      </c>
      <c r="B2508" s="1" t="s">
        <v>2506</v>
      </c>
      <c r="C2508" s="1" t="s">
        <v>6616</v>
      </c>
      <c r="D2508" s="6">
        <v>5000</v>
      </c>
      <c r="E2508" s="6">
        <v>30</v>
      </c>
      <c r="F2508" t="s">
        <v>8221</v>
      </c>
      <c r="G2508" t="s">
        <v>8225</v>
      </c>
      <c r="H2508" t="s">
        <v>8247</v>
      </c>
      <c r="I2508">
        <v>1443906000</v>
      </c>
      <c r="J2508">
        <v>1441955269</v>
      </c>
      <c r="K2508" t="b">
        <v>0</v>
      </c>
      <c r="L2508">
        <v>2</v>
      </c>
      <c r="M2508" t="b">
        <v>0</v>
      </c>
      <c r="N2508" t="s">
        <v>8299</v>
      </c>
      <c r="O2508" s="16">
        <f>Table1[[#This Row],[pledged]]/Table1[[#This Row],[goal]]*100</f>
        <v>0.6</v>
      </c>
      <c r="P2508" s="6">
        <f>IFERROR(Table1[[#This Row],[pledged]]/Table1[[#This Row],[backers_count]],0)</f>
        <v>15</v>
      </c>
      <c r="Q2508" t="str">
        <f>LEFT(Table1[[#This Row],[Category and Sub-Category]],FIND("/",Table1[[#This Row],[Category and Sub-Category]])-1)</f>
        <v>food</v>
      </c>
      <c r="R2508" t="str">
        <f>RIGHT(Table1[[#This Row],[Category and Sub-Category]],LEN(Table1[[#This Row],[Category and Sub-Category]])-FIND("/",Table1[[#This Row],[Category and Sub-Category]]))</f>
        <v>restaurants</v>
      </c>
      <c r="S2508" s="14">
        <f>(((Table1[[#This Row],[launched_at]]/60)/60)/24)+DATE(1970,1,1)</f>
        <v>42258.297094907408</v>
      </c>
      <c r="T2508" s="14">
        <f t="shared" si="39"/>
        <v>42280.875</v>
      </c>
    </row>
    <row r="2509" spans="1:20" x14ac:dyDescent="0.35">
      <c r="A2509">
        <v>2507</v>
      </c>
      <c r="B2509" s="1" t="s">
        <v>2507</v>
      </c>
      <c r="C2509" s="1" t="s">
        <v>6617</v>
      </c>
      <c r="D2509" s="6">
        <v>42850</v>
      </c>
      <c r="E2509" s="6">
        <v>0</v>
      </c>
      <c r="F2509" t="s">
        <v>8221</v>
      </c>
      <c r="G2509" t="s">
        <v>8224</v>
      </c>
      <c r="H2509" t="s">
        <v>8246</v>
      </c>
      <c r="I2509">
        <v>1431308704</v>
      </c>
      <c r="J2509">
        <v>1428716704</v>
      </c>
      <c r="K2509" t="b">
        <v>0</v>
      </c>
      <c r="L2509">
        <v>0</v>
      </c>
      <c r="M2509" t="b">
        <v>0</v>
      </c>
      <c r="N2509" t="s">
        <v>8299</v>
      </c>
      <c r="O2509" s="16">
        <f>Table1[[#This Row],[pledged]]/Table1[[#This Row],[goal]]*100</f>
        <v>0</v>
      </c>
      <c r="P2509" s="6">
        <f>IFERROR(Table1[[#This Row],[pledged]]/Table1[[#This Row],[backers_count]],0)</f>
        <v>0</v>
      </c>
      <c r="Q2509" t="str">
        <f>LEFT(Table1[[#This Row],[Category and Sub-Category]],FIND("/",Table1[[#This Row],[Category and Sub-Category]])-1)</f>
        <v>food</v>
      </c>
      <c r="R2509" t="str">
        <f>RIGHT(Table1[[#This Row],[Category and Sub-Category]],LEN(Table1[[#This Row],[Category and Sub-Category]])-FIND("/",Table1[[#This Row],[Category and Sub-Category]]))</f>
        <v>restaurants</v>
      </c>
      <c r="S2509" s="14">
        <f>(((Table1[[#This Row],[launched_at]]/60)/60)/24)+DATE(1970,1,1)</f>
        <v>42105.072962962964</v>
      </c>
      <c r="T2509" s="14">
        <f t="shared" si="39"/>
        <v>42135.072962962964</v>
      </c>
    </row>
    <row r="2510" spans="1:20" ht="43.5" x14ac:dyDescent="0.35">
      <c r="A2510">
        <v>2508</v>
      </c>
      <c r="B2510" s="1" t="s">
        <v>2508</v>
      </c>
      <c r="C2510" s="1" t="s">
        <v>6618</v>
      </c>
      <c r="D2510" s="6">
        <v>20000</v>
      </c>
      <c r="E2510" s="6">
        <v>0</v>
      </c>
      <c r="F2510" t="s">
        <v>8221</v>
      </c>
      <c r="G2510" t="s">
        <v>8224</v>
      </c>
      <c r="H2510" t="s">
        <v>8246</v>
      </c>
      <c r="I2510">
        <v>1408056634</v>
      </c>
      <c r="J2510">
        <v>1405464634</v>
      </c>
      <c r="K2510" t="b">
        <v>0</v>
      </c>
      <c r="L2510">
        <v>0</v>
      </c>
      <c r="M2510" t="b">
        <v>0</v>
      </c>
      <c r="N2510" t="s">
        <v>8299</v>
      </c>
      <c r="O2510" s="16">
        <f>Table1[[#This Row],[pledged]]/Table1[[#This Row],[goal]]*100</f>
        <v>0</v>
      </c>
      <c r="P2510" s="6">
        <f>IFERROR(Table1[[#This Row],[pledged]]/Table1[[#This Row],[backers_count]],0)</f>
        <v>0</v>
      </c>
      <c r="Q2510" t="str">
        <f>LEFT(Table1[[#This Row],[Category and Sub-Category]],FIND("/",Table1[[#This Row],[Category and Sub-Category]])-1)</f>
        <v>food</v>
      </c>
      <c r="R2510" t="str">
        <f>RIGHT(Table1[[#This Row],[Category and Sub-Category]],LEN(Table1[[#This Row],[Category and Sub-Category]])-FIND("/",Table1[[#This Row],[Category and Sub-Category]]))</f>
        <v>restaurants</v>
      </c>
      <c r="S2510" s="14">
        <f>(((Table1[[#This Row],[launched_at]]/60)/60)/24)+DATE(1970,1,1)</f>
        <v>41835.951782407406</v>
      </c>
      <c r="T2510" s="14">
        <f t="shared" si="39"/>
        <v>41865.951782407406</v>
      </c>
    </row>
    <row r="2511" spans="1:20" ht="43.5" x14ac:dyDescent="0.35">
      <c r="A2511">
        <v>2509</v>
      </c>
      <c r="B2511" s="1" t="s">
        <v>2509</v>
      </c>
      <c r="C2511" s="1" t="s">
        <v>6619</v>
      </c>
      <c r="D2511" s="6">
        <v>95000</v>
      </c>
      <c r="E2511" s="6">
        <v>1000</v>
      </c>
      <c r="F2511" t="s">
        <v>8221</v>
      </c>
      <c r="G2511" t="s">
        <v>8225</v>
      </c>
      <c r="H2511" t="s">
        <v>8247</v>
      </c>
      <c r="I2511">
        <v>1429554349</v>
      </c>
      <c r="J2511">
        <v>1424719549</v>
      </c>
      <c r="K2511" t="b">
        <v>0</v>
      </c>
      <c r="L2511">
        <v>28</v>
      </c>
      <c r="M2511" t="b">
        <v>0</v>
      </c>
      <c r="N2511" t="s">
        <v>8299</v>
      </c>
      <c r="O2511" s="16">
        <f>Table1[[#This Row],[pledged]]/Table1[[#This Row],[goal]]*100</f>
        <v>1.0526315789473684</v>
      </c>
      <c r="P2511" s="6">
        <f>IFERROR(Table1[[#This Row],[pledged]]/Table1[[#This Row],[backers_count]],0)</f>
        <v>35.714285714285715</v>
      </c>
      <c r="Q2511" t="str">
        <f>LEFT(Table1[[#This Row],[Category and Sub-Category]],FIND("/",Table1[[#This Row],[Category and Sub-Category]])-1)</f>
        <v>food</v>
      </c>
      <c r="R2511" t="str">
        <f>RIGHT(Table1[[#This Row],[Category and Sub-Category]],LEN(Table1[[#This Row],[Category and Sub-Category]])-FIND("/",Table1[[#This Row],[Category and Sub-Category]]))</f>
        <v>restaurants</v>
      </c>
      <c r="S2511" s="14">
        <f>(((Table1[[#This Row],[launched_at]]/60)/60)/24)+DATE(1970,1,1)</f>
        <v>42058.809594907405</v>
      </c>
      <c r="T2511" s="14">
        <f t="shared" si="39"/>
        <v>42114.767928240741</v>
      </c>
    </row>
    <row r="2512" spans="1:20" ht="43.5" x14ac:dyDescent="0.35">
      <c r="A2512">
        <v>2510</v>
      </c>
      <c r="B2512" s="1" t="s">
        <v>2510</v>
      </c>
      <c r="C2512" s="1" t="s">
        <v>6620</v>
      </c>
      <c r="D2512" s="6">
        <v>50000</v>
      </c>
      <c r="E2512" s="6">
        <v>75</v>
      </c>
      <c r="F2512" t="s">
        <v>8221</v>
      </c>
      <c r="G2512" t="s">
        <v>8224</v>
      </c>
      <c r="H2512" t="s">
        <v>8246</v>
      </c>
      <c r="I2512">
        <v>1431647772</v>
      </c>
      <c r="J2512">
        <v>1426463772</v>
      </c>
      <c r="K2512" t="b">
        <v>0</v>
      </c>
      <c r="L2512">
        <v>2</v>
      </c>
      <c r="M2512" t="b">
        <v>0</v>
      </c>
      <c r="N2512" t="s">
        <v>8299</v>
      </c>
      <c r="O2512" s="16">
        <f>Table1[[#This Row],[pledged]]/Table1[[#This Row],[goal]]*100</f>
        <v>0.15</v>
      </c>
      <c r="P2512" s="6">
        <f>IFERROR(Table1[[#This Row],[pledged]]/Table1[[#This Row],[backers_count]],0)</f>
        <v>37.5</v>
      </c>
      <c r="Q2512" t="str">
        <f>LEFT(Table1[[#This Row],[Category and Sub-Category]],FIND("/",Table1[[#This Row],[Category and Sub-Category]])-1)</f>
        <v>food</v>
      </c>
      <c r="R2512" t="str">
        <f>RIGHT(Table1[[#This Row],[Category and Sub-Category]],LEN(Table1[[#This Row],[Category and Sub-Category]])-FIND("/",Table1[[#This Row],[Category and Sub-Category]]))</f>
        <v>restaurants</v>
      </c>
      <c r="S2512" s="14">
        <f>(((Table1[[#This Row],[launched_at]]/60)/60)/24)+DATE(1970,1,1)</f>
        <v>42078.997361111105</v>
      </c>
      <c r="T2512" s="14">
        <f t="shared" si="39"/>
        <v>42138.997361111105</v>
      </c>
    </row>
    <row r="2513" spans="1:20" ht="43.5" x14ac:dyDescent="0.35">
      <c r="A2513">
        <v>2511</v>
      </c>
      <c r="B2513" s="1" t="s">
        <v>2511</v>
      </c>
      <c r="C2513" s="1" t="s">
        <v>6621</v>
      </c>
      <c r="D2513" s="6">
        <v>100000</v>
      </c>
      <c r="E2513" s="6">
        <v>0</v>
      </c>
      <c r="F2513" t="s">
        <v>8221</v>
      </c>
      <c r="G2513" t="s">
        <v>8225</v>
      </c>
      <c r="H2513" t="s">
        <v>8247</v>
      </c>
      <c r="I2513">
        <v>1454323413</v>
      </c>
      <c r="J2513">
        <v>1451731413</v>
      </c>
      <c r="K2513" t="b">
        <v>0</v>
      </c>
      <c r="L2513">
        <v>0</v>
      </c>
      <c r="M2513" t="b">
        <v>0</v>
      </c>
      <c r="N2513" t="s">
        <v>8299</v>
      </c>
      <c r="O2513" s="16">
        <f>Table1[[#This Row],[pledged]]/Table1[[#This Row],[goal]]*100</f>
        <v>0</v>
      </c>
      <c r="P2513" s="6">
        <f>IFERROR(Table1[[#This Row],[pledged]]/Table1[[#This Row],[backers_count]],0)</f>
        <v>0</v>
      </c>
      <c r="Q2513" t="str">
        <f>LEFT(Table1[[#This Row],[Category and Sub-Category]],FIND("/",Table1[[#This Row],[Category and Sub-Category]])-1)</f>
        <v>food</v>
      </c>
      <c r="R2513" t="str">
        <f>RIGHT(Table1[[#This Row],[Category and Sub-Category]],LEN(Table1[[#This Row],[Category and Sub-Category]])-FIND("/",Table1[[#This Row],[Category and Sub-Category]]))</f>
        <v>restaurants</v>
      </c>
      <c r="S2513" s="14">
        <f>(((Table1[[#This Row],[launched_at]]/60)/60)/24)+DATE(1970,1,1)</f>
        <v>42371.446909722217</v>
      </c>
      <c r="T2513" s="14">
        <f t="shared" si="39"/>
        <v>42401.446909722217</v>
      </c>
    </row>
    <row r="2514" spans="1:20" ht="43.5" x14ac:dyDescent="0.35">
      <c r="A2514">
        <v>2512</v>
      </c>
      <c r="B2514" s="1" t="s">
        <v>2512</v>
      </c>
      <c r="C2514" s="1" t="s">
        <v>6622</v>
      </c>
      <c r="D2514" s="6">
        <v>1150</v>
      </c>
      <c r="E2514" s="6">
        <v>0</v>
      </c>
      <c r="F2514" t="s">
        <v>8221</v>
      </c>
      <c r="G2514" t="s">
        <v>8224</v>
      </c>
      <c r="H2514" t="s">
        <v>8246</v>
      </c>
      <c r="I2514">
        <v>1418504561</v>
      </c>
      <c r="J2514">
        <v>1417208561</v>
      </c>
      <c r="K2514" t="b">
        <v>0</v>
      </c>
      <c r="L2514">
        <v>0</v>
      </c>
      <c r="M2514" t="b">
        <v>0</v>
      </c>
      <c r="N2514" t="s">
        <v>8299</v>
      </c>
      <c r="O2514" s="16">
        <f>Table1[[#This Row],[pledged]]/Table1[[#This Row],[goal]]*100</f>
        <v>0</v>
      </c>
      <c r="P2514" s="6">
        <f>IFERROR(Table1[[#This Row],[pledged]]/Table1[[#This Row],[backers_count]],0)</f>
        <v>0</v>
      </c>
      <c r="Q2514" t="str">
        <f>LEFT(Table1[[#This Row],[Category and Sub-Category]],FIND("/",Table1[[#This Row],[Category and Sub-Category]])-1)</f>
        <v>food</v>
      </c>
      <c r="R2514" t="str">
        <f>RIGHT(Table1[[#This Row],[Category and Sub-Category]],LEN(Table1[[#This Row],[Category and Sub-Category]])-FIND("/",Table1[[#This Row],[Category and Sub-Category]]))</f>
        <v>restaurants</v>
      </c>
      <c r="S2514" s="14">
        <f>(((Table1[[#This Row],[launched_at]]/60)/60)/24)+DATE(1970,1,1)</f>
        <v>41971.876863425925</v>
      </c>
      <c r="T2514" s="14">
        <f t="shared" si="39"/>
        <v>41986.876863425925</v>
      </c>
    </row>
    <row r="2515" spans="1:20" ht="58" x14ac:dyDescent="0.35">
      <c r="A2515">
        <v>2513</v>
      </c>
      <c r="B2515" s="1" t="s">
        <v>2513</v>
      </c>
      <c r="C2515" s="1" t="s">
        <v>6623</v>
      </c>
      <c r="D2515" s="6">
        <v>180000</v>
      </c>
      <c r="E2515" s="6">
        <v>0</v>
      </c>
      <c r="F2515" t="s">
        <v>8221</v>
      </c>
      <c r="G2515" t="s">
        <v>8236</v>
      </c>
      <c r="H2515" t="s">
        <v>8249</v>
      </c>
      <c r="I2515">
        <v>1488067789</v>
      </c>
      <c r="J2515">
        <v>1482883789</v>
      </c>
      <c r="K2515" t="b">
        <v>0</v>
      </c>
      <c r="L2515">
        <v>0</v>
      </c>
      <c r="M2515" t="b">
        <v>0</v>
      </c>
      <c r="N2515" t="s">
        <v>8299</v>
      </c>
      <c r="O2515" s="16">
        <f>Table1[[#This Row],[pledged]]/Table1[[#This Row],[goal]]*100</f>
        <v>0</v>
      </c>
      <c r="P2515" s="6">
        <f>IFERROR(Table1[[#This Row],[pledged]]/Table1[[#This Row],[backers_count]],0)</f>
        <v>0</v>
      </c>
      <c r="Q2515" t="str">
        <f>LEFT(Table1[[#This Row],[Category and Sub-Category]],FIND("/",Table1[[#This Row],[Category and Sub-Category]])-1)</f>
        <v>food</v>
      </c>
      <c r="R2515" t="str">
        <f>RIGHT(Table1[[#This Row],[Category and Sub-Category]],LEN(Table1[[#This Row],[Category and Sub-Category]])-FIND("/",Table1[[#This Row],[Category and Sub-Category]]))</f>
        <v>restaurants</v>
      </c>
      <c r="S2515" s="14">
        <f>(((Table1[[#This Row],[launched_at]]/60)/60)/24)+DATE(1970,1,1)</f>
        <v>42732.00681712963</v>
      </c>
      <c r="T2515" s="14">
        <f t="shared" si="39"/>
        <v>42792.00681712963</v>
      </c>
    </row>
    <row r="2516" spans="1:20" ht="43.5" x14ac:dyDescent="0.35">
      <c r="A2516">
        <v>2514</v>
      </c>
      <c r="B2516" s="1" t="s">
        <v>2514</v>
      </c>
      <c r="C2516" s="1" t="s">
        <v>6624</v>
      </c>
      <c r="D2516" s="6">
        <v>12000</v>
      </c>
      <c r="E2516" s="6">
        <v>210</v>
      </c>
      <c r="F2516" t="s">
        <v>8221</v>
      </c>
      <c r="G2516" t="s">
        <v>8224</v>
      </c>
      <c r="H2516" t="s">
        <v>8246</v>
      </c>
      <c r="I2516">
        <v>1408526477</v>
      </c>
      <c r="J2516">
        <v>1407057677</v>
      </c>
      <c r="K2516" t="b">
        <v>0</v>
      </c>
      <c r="L2516">
        <v>4</v>
      </c>
      <c r="M2516" t="b">
        <v>0</v>
      </c>
      <c r="N2516" t="s">
        <v>8299</v>
      </c>
      <c r="O2516" s="16">
        <f>Table1[[#This Row],[pledged]]/Table1[[#This Row],[goal]]*100</f>
        <v>1.7500000000000002</v>
      </c>
      <c r="P2516" s="6">
        <f>IFERROR(Table1[[#This Row],[pledged]]/Table1[[#This Row],[backers_count]],0)</f>
        <v>52.5</v>
      </c>
      <c r="Q2516" t="str">
        <f>LEFT(Table1[[#This Row],[Category and Sub-Category]],FIND("/",Table1[[#This Row],[Category and Sub-Category]])-1)</f>
        <v>food</v>
      </c>
      <c r="R2516" t="str">
        <f>RIGHT(Table1[[#This Row],[Category and Sub-Category]],LEN(Table1[[#This Row],[Category and Sub-Category]])-FIND("/",Table1[[#This Row],[Category and Sub-Category]]))</f>
        <v>restaurants</v>
      </c>
      <c r="S2516" s="14">
        <f>(((Table1[[#This Row],[launched_at]]/60)/60)/24)+DATE(1970,1,1)</f>
        <v>41854.389780092592</v>
      </c>
      <c r="T2516" s="14">
        <f t="shared" si="39"/>
        <v>41871.389780092592</v>
      </c>
    </row>
    <row r="2517" spans="1:20" ht="58" x14ac:dyDescent="0.35">
      <c r="A2517">
        <v>2515</v>
      </c>
      <c r="B2517" s="1" t="s">
        <v>2515</v>
      </c>
      <c r="C2517" s="1" t="s">
        <v>6625</v>
      </c>
      <c r="D2517" s="6">
        <v>5000</v>
      </c>
      <c r="E2517" s="6">
        <v>930</v>
      </c>
      <c r="F2517" t="s">
        <v>8221</v>
      </c>
      <c r="G2517" t="s">
        <v>8224</v>
      </c>
      <c r="H2517" t="s">
        <v>8246</v>
      </c>
      <c r="I2517">
        <v>1424635753</v>
      </c>
      <c r="J2517">
        <v>1422043753</v>
      </c>
      <c r="K2517" t="b">
        <v>0</v>
      </c>
      <c r="L2517">
        <v>12</v>
      </c>
      <c r="M2517" t="b">
        <v>0</v>
      </c>
      <c r="N2517" t="s">
        <v>8299</v>
      </c>
      <c r="O2517" s="16">
        <f>Table1[[#This Row],[pledged]]/Table1[[#This Row],[goal]]*100</f>
        <v>18.600000000000001</v>
      </c>
      <c r="P2517" s="6">
        <f>IFERROR(Table1[[#This Row],[pledged]]/Table1[[#This Row],[backers_count]],0)</f>
        <v>77.5</v>
      </c>
      <c r="Q2517" t="str">
        <f>LEFT(Table1[[#This Row],[Category and Sub-Category]],FIND("/",Table1[[#This Row],[Category and Sub-Category]])-1)</f>
        <v>food</v>
      </c>
      <c r="R2517" t="str">
        <f>RIGHT(Table1[[#This Row],[Category and Sub-Category]],LEN(Table1[[#This Row],[Category and Sub-Category]])-FIND("/",Table1[[#This Row],[Category and Sub-Category]]))</f>
        <v>restaurants</v>
      </c>
      <c r="S2517" s="14">
        <f>(((Table1[[#This Row],[launched_at]]/60)/60)/24)+DATE(1970,1,1)</f>
        <v>42027.839733796296</v>
      </c>
      <c r="T2517" s="14">
        <f t="shared" si="39"/>
        <v>42057.839733796296</v>
      </c>
    </row>
    <row r="2518" spans="1:20" ht="43.5" x14ac:dyDescent="0.35">
      <c r="A2518">
        <v>2516</v>
      </c>
      <c r="B2518" s="1" t="s">
        <v>2516</v>
      </c>
      <c r="C2518" s="1" t="s">
        <v>6626</v>
      </c>
      <c r="D2518" s="6">
        <v>22000</v>
      </c>
      <c r="E2518" s="6">
        <v>0</v>
      </c>
      <c r="F2518" t="s">
        <v>8221</v>
      </c>
      <c r="G2518" t="s">
        <v>8224</v>
      </c>
      <c r="H2518" t="s">
        <v>8246</v>
      </c>
      <c r="I2518">
        <v>1417279252</v>
      </c>
      <c r="J2518">
        <v>1414683652</v>
      </c>
      <c r="K2518" t="b">
        <v>0</v>
      </c>
      <c r="L2518">
        <v>0</v>
      </c>
      <c r="M2518" t="b">
        <v>0</v>
      </c>
      <c r="N2518" t="s">
        <v>8299</v>
      </c>
      <c r="O2518" s="16">
        <f>Table1[[#This Row],[pledged]]/Table1[[#This Row],[goal]]*100</f>
        <v>0</v>
      </c>
      <c r="P2518" s="6">
        <f>IFERROR(Table1[[#This Row],[pledged]]/Table1[[#This Row],[backers_count]],0)</f>
        <v>0</v>
      </c>
      <c r="Q2518" t="str">
        <f>LEFT(Table1[[#This Row],[Category and Sub-Category]],FIND("/",Table1[[#This Row],[Category and Sub-Category]])-1)</f>
        <v>food</v>
      </c>
      <c r="R2518" t="str">
        <f>RIGHT(Table1[[#This Row],[Category and Sub-Category]],LEN(Table1[[#This Row],[Category and Sub-Category]])-FIND("/",Table1[[#This Row],[Category and Sub-Category]]))</f>
        <v>restaurants</v>
      </c>
      <c r="S2518" s="14">
        <f>(((Table1[[#This Row],[launched_at]]/60)/60)/24)+DATE(1970,1,1)</f>
        <v>41942.653379629628</v>
      </c>
      <c r="T2518" s="14">
        <f t="shared" si="39"/>
        <v>41972.6950462963</v>
      </c>
    </row>
    <row r="2519" spans="1:20" ht="43.5" x14ac:dyDescent="0.35">
      <c r="A2519">
        <v>2517</v>
      </c>
      <c r="B2519" s="1" t="s">
        <v>2517</v>
      </c>
      <c r="C2519" s="1" t="s">
        <v>6627</v>
      </c>
      <c r="D2519" s="6">
        <v>18000</v>
      </c>
      <c r="E2519" s="6">
        <v>1767</v>
      </c>
      <c r="F2519" t="s">
        <v>8221</v>
      </c>
      <c r="G2519" t="s">
        <v>8229</v>
      </c>
      <c r="H2519" t="s">
        <v>8251</v>
      </c>
      <c r="I2519">
        <v>1426788930</v>
      </c>
      <c r="J2519">
        <v>1424200530</v>
      </c>
      <c r="K2519" t="b">
        <v>0</v>
      </c>
      <c r="L2519">
        <v>33</v>
      </c>
      <c r="M2519" t="b">
        <v>0</v>
      </c>
      <c r="N2519" t="s">
        <v>8299</v>
      </c>
      <c r="O2519" s="16">
        <f>Table1[[#This Row],[pledged]]/Table1[[#This Row],[goal]]*100</f>
        <v>9.8166666666666664</v>
      </c>
      <c r="P2519" s="6">
        <f>IFERROR(Table1[[#This Row],[pledged]]/Table1[[#This Row],[backers_count]],0)</f>
        <v>53.545454545454547</v>
      </c>
      <c r="Q2519" t="str">
        <f>LEFT(Table1[[#This Row],[Category and Sub-Category]],FIND("/",Table1[[#This Row],[Category and Sub-Category]])-1)</f>
        <v>food</v>
      </c>
      <c r="R2519" t="str">
        <f>RIGHT(Table1[[#This Row],[Category and Sub-Category]],LEN(Table1[[#This Row],[Category and Sub-Category]])-FIND("/",Table1[[#This Row],[Category and Sub-Category]]))</f>
        <v>restaurants</v>
      </c>
      <c r="S2519" s="14">
        <f>(((Table1[[#This Row],[launched_at]]/60)/60)/24)+DATE(1970,1,1)</f>
        <v>42052.802430555559</v>
      </c>
      <c r="T2519" s="14">
        <f t="shared" si="39"/>
        <v>42082.760763888888</v>
      </c>
    </row>
    <row r="2520" spans="1:20" ht="43.5" x14ac:dyDescent="0.35">
      <c r="A2520">
        <v>2518</v>
      </c>
      <c r="B2520" s="1" t="s">
        <v>2518</v>
      </c>
      <c r="C2520" s="1" t="s">
        <v>6628</v>
      </c>
      <c r="D2520" s="6">
        <v>5000</v>
      </c>
      <c r="E2520" s="6">
        <v>0</v>
      </c>
      <c r="F2520" t="s">
        <v>8221</v>
      </c>
      <c r="G2520" t="s">
        <v>8224</v>
      </c>
      <c r="H2520" t="s">
        <v>8246</v>
      </c>
      <c r="I2520">
        <v>1415899228</v>
      </c>
      <c r="J2520">
        <v>1413303628</v>
      </c>
      <c r="K2520" t="b">
        <v>0</v>
      </c>
      <c r="L2520">
        <v>0</v>
      </c>
      <c r="M2520" t="b">
        <v>0</v>
      </c>
      <c r="N2520" t="s">
        <v>8299</v>
      </c>
      <c r="O2520" s="16">
        <f>Table1[[#This Row],[pledged]]/Table1[[#This Row],[goal]]*100</f>
        <v>0</v>
      </c>
      <c r="P2520" s="6">
        <f>IFERROR(Table1[[#This Row],[pledged]]/Table1[[#This Row],[backers_count]],0)</f>
        <v>0</v>
      </c>
      <c r="Q2520" t="str">
        <f>LEFT(Table1[[#This Row],[Category and Sub-Category]],FIND("/",Table1[[#This Row],[Category and Sub-Category]])-1)</f>
        <v>food</v>
      </c>
      <c r="R2520" t="str">
        <f>RIGHT(Table1[[#This Row],[Category and Sub-Category]],LEN(Table1[[#This Row],[Category and Sub-Category]])-FIND("/",Table1[[#This Row],[Category and Sub-Category]]))</f>
        <v>restaurants</v>
      </c>
      <c r="S2520" s="14">
        <f>(((Table1[[#This Row],[launched_at]]/60)/60)/24)+DATE(1970,1,1)</f>
        <v>41926.680879629632</v>
      </c>
      <c r="T2520" s="14">
        <f t="shared" si="39"/>
        <v>41956.722546296296</v>
      </c>
    </row>
    <row r="2521" spans="1:20" ht="29" x14ac:dyDescent="0.35">
      <c r="A2521">
        <v>2519</v>
      </c>
      <c r="B2521" s="1" t="s">
        <v>2519</v>
      </c>
      <c r="C2521" s="1" t="s">
        <v>6629</v>
      </c>
      <c r="D2521" s="6">
        <v>150000</v>
      </c>
      <c r="E2521" s="6">
        <v>65</v>
      </c>
      <c r="F2521" t="s">
        <v>8221</v>
      </c>
      <c r="G2521" t="s">
        <v>8224</v>
      </c>
      <c r="H2521" t="s">
        <v>8246</v>
      </c>
      <c r="I2521">
        <v>1405741404</v>
      </c>
      <c r="J2521">
        <v>1403149404</v>
      </c>
      <c r="K2521" t="b">
        <v>0</v>
      </c>
      <c r="L2521">
        <v>4</v>
      </c>
      <c r="M2521" t="b">
        <v>0</v>
      </c>
      <c r="N2521" t="s">
        <v>8299</v>
      </c>
      <c r="O2521" s="16">
        <f>Table1[[#This Row],[pledged]]/Table1[[#This Row],[goal]]*100</f>
        <v>4.3333333333333335E-2</v>
      </c>
      <c r="P2521" s="6">
        <f>IFERROR(Table1[[#This Row],[pledged]]/Table1[[#This Row],[backers_count]],0)</f>
        <v>16.25</v>
      </c>
      <c r="Q2521" t="str">
        <f>LEFT(Table1[[#This Row],[Category and Sub-Category]],FIND("/",Table1[[#This Row],[Category and Sub-Category]])-1)</f>
        <v>food</v>
      </c>
      <c r="R2521" t="str">
        <f>RIGHT(Table1[[#This Row],[Category and Sub-Category]],LEN(Table1[[#This Row],[Category and Sub-Category]])-FIND("/",Table1[[#This Row],[Category and Sub-Category]]))</f>
        <v>restaurants</v>
      </c>
      <c r="S2521" s="14">
        <f>(((Table1[[#This Row],[launched_at]]/60)/60)/24)+DATE(1970,1,1)</f>
        <v>41809.155138888891</v>
      </c>
      <c r="T2521" s="14">
        <f t="shared" si="39"/>
        <v>41839.155138888891</v>
      </c>
    </row>
    <row r="2522" spans="1:20" ht="43.5" x14ac:dyDescent="0.35">
      <c r="A2522">
        <v>2520</v>
      </c>
      <c r="B2522" s="1" t="s">
        <v>2520</v>
      </c>
      <c r="C2522" s="1" t="s">
        <v>6630</v>
      </c>
      <c r="D2522" s="6">
        <v>100000</v>
      </c>
      <c r="E2522" s="6">
        <v>0</v>
      </c>
      <c r="F2522" t="s">
        <v>8221</v>
      </c>
      <c r="G2522" t="s">
        <v>8224</v>
      </c>
      <c r="H2522" t="s">
        <v>8246</v>
      </c>
      <c r="I2522">
        <v>1476559260</v>
      </c>
      <c r="J2522">
        <v>1472567085</v>
      </c>
      <c r="K2522" t="b">
        <v>0</v>
      </c>
      <c r="L2522">
        <v>0</v>
      </c>
      <c r="M2522" t="b">
        <v>0</v>
      </c>
      <c r="N2522" t="s">
        <v>8299</v>
      </c>
      <c r="O2522" s="16">
        <f>Table1[[#This Row],[pledged]]/Table1[[#This Row],[goal]]*100</f>
        <v>0</v>
      </c>
      <c r="P2522" s="6">
        <f>IFERROR(Table1[[#This Row],[pledged]]/Table1[[#This Row],[backers_count]],0)</f>
        <v>0</v>
      </c>
      <c r="Q2522" t="str">
        <f>LEFT(Table1[[#This Row],[Category and Sub-Category]],FIND("/",Table1[[#This Row],[Category and Sub-Category]])-1)</f>
        <v>food</v>
      </c>
      <c r="R2522" t="str">
        <f>RIGHT(Table1[[#This Row],[Category and Sub-Category]],LEN(Table1[[#This Row],[Category and Sub-Category]])-FIND("/",Table1[[#This Row],[Category and Sub-Category]]))</f>
        <v>restaurants</v>
      </c>
      <c r="S2522" s="14">
        <f>(((Table1[[#This Row],[launched_at]]/60)/60)/24)+DATE(1970,1,1)</f>
        <v>42612.600520833337</v>
      </c>
      <c r="T2522" s="14">
        <f t="shared" si="39"/>
        <v>42658.806249999994</v>
      </c>
    </row>
    <row r="2523" spans="1:20" ht="58" x14ac:dyDescent="0.35">
      <c r="A2523">
        <v>2521</v>
      </c>
      <c r="B2523" s="1" t="s">
        <v>2521</v>
      </c>
      <c r="C2523" s="1" t="s">
        <v>6631</v>
      </c>
      <c r="D2523" s="6">
        <v>12500</v>
      </c>
      <c r="E2523" s="6">
        <v>13685.99</v>
      </c>
      <c r="F2523" t="s">
        <v>8219</v>
      </c>
      <c r="G2523" t="s">
        <v>8224</v>
      </c>
      <c r="H2523" t="s">
        <v>8246</v>
      </c>
      <c r="I2523">
        <v>1444778021</v>
      </c>
      <c r="J2523">
        <v>1442963621</v>
      </c>
      <c r="K2523" t="b">
        <v>0</v>
      </c>
      <c r="L2523">
        <v>132</v>
      </c>
      <c r="M2523" t="b">
        <v>1</v>
      </c>
      <c r="N2523" t="s">
        <v>8300</v>
      </c>
      <c r="O2523" s="16">
        <f>Table1[[#This Row],[pledged]]/Table1[[#This Row],[goal]]*100</f>
        <v>109.48792</v>
      </c>
      <c r="P2523" s="6">
        <f>IFERROR(Table1[[#This Row],[pledged]]/Table1[[#This Row],[backers_count]],0)</f>
        <v>103.68174242424243</v>
      </c>
      <c r="Q2523" t="str">
        <f>LEFT(Table1[[#This Row],[Category and Sub-Category]],FIND("/",Table1[[#This Row],[Category and Sub-Category]])-1)</f>
        <v>music</v>
      </c>
      <c r="R2523" t="str">
        <f>RIGHT(Table1[[#This Row],[Category and Sub-Category]],LEN(Table1[[#This Row],[Category and Sub-Category]])-FIND("/",Table1[[#This Row],[Category and Sub-Category]]))</f>
        <v>classical music</v>
      </c>
      <c r="S2523" s="14">
        <f>(((Table1[[#This Row],[launched_at]]/60)/60)/24)+DATE(1970,1,1)</f>
        <v>42269.967835648145</v>
      </c>
      <c r="T2523" s="14">
        <f t="shared" si="39"/>
        <v>42290.967835648145</v>
      </c>
    </row>
    <row r="2524" spans="1:20" ht="43.5" x14ac:dyDescent="0.35">
      <c r="A2524">
        <v>2522</v>
      </c>
      <c r="B2524" s="1" t="s">
        <v>2522</v>
      </c>
      <c r="C2524" s="1" t="s">
        <v>6632</v>
      </c>
      <c r="D2524" s="6">
        <v>5000</v>
      </c>
      <c r="E2524" s="6">
        <v>5000</v>
      </c>
      <c r="F2524" t="s">
        <v>8219</v>
      </c>
      <c r="G2524" t="s">
        <v>8224</v>
      </c>
      <c r="H2524" t="s">
        <v>8246</v>
      </c>
      <c r="I2524">
        <v>1461336720</v>
      </c>
      <c r="J2524">
        <v>1459431960</v>
      </c>
      <c r="K2524" t="b">
        <v>0</v>
      </c>
      <c r="L2524">
        <v>27</v>
      </c>
      <c r="M2524" t="b">
        <v>1</v>
      </c>
      <c r="N2524" t="s">
        <v>8300</v>
      </c>
      <c r="O2524" s="16">
        <f>Table1[[#This Row],[pledged]]/Table1[[#This Row],[goal]]*100</f>
        <v>100</v>
      </c>
      <c r="P2524" s="6">
        <f>IFERROR(Table1[[#This Row],[pledged]]/Table1[[#This Row],[backers_count]],0)</f>
        <v>185.18518518518519</v>
      </c>
      <c r="Q2524" t="str">
        <f>LEFT(Table1[[#This Row],[Category and Sub-Category]],FIND("/",Table1[[#This Row],[Category and Sub-Category]])-1)</f>
        <v>music</v>
      </c>
      <c r="R2524" t="str">
        <f>RIGHT(Table1[[#This Row],[Category and Sub-Category]],LEN(Table1[[#This Row],[Category and Sub-Category]])-FIND("/",Table1[[#This Row],[Category and Sub-Category]]))</f>
        <v>classical music</v>
      </c>
      <c r="S2524" s="14">
        <f>(((Table1[[#This Row],[launched_at]]/60)/60)/24)+DATE(1970,1,1)</f>
        <v>42460.573611111111</v>
      </c>
      <c r="T2524" s="14">
        <f t="shared" si="39"/>
        <v>42482.619444444441</v>
      </c>
    </row>
    <row r="2525" spans="1:20" ht="43.5" x14ac:dyDescent="0.35">
      <c r="A2525">
        <v>2523</v>
      </c>
      <c r="B2525" s="1" t="s">
        <v>2523</v>
      </c>
      <c r="C2525" s="1" t="s">
        <v>6633</v>
      </c>
      <c r="D2525" s="6">
        <v>900</v>
      </c>
      <c r="E2525" s="6">
        <v>1408</v>
      </c>
      <c r="F2525" t="s">
        <v>8219</v>
      </c>
      <c r="G2525" t="s">
        <v>8224</v>
      </c>
      <c r="H2525" t="s">
        <v>8246</v>
      </c>
      <c r="I2525">
        <v>1416270292</v>
      </c>
      <c r="J2525">
        <v>1413674692</v>
      </c>
      <c r="K2525" t="b">
        <v>0</v>
      </c>
      <c r="L2525">
        <v>26</v>
      </c>
      <c r="M2525" t="b">
        <v>1</v>
      </c>
      <c r="N2525" t="s">
        <v>8300</v>
      </c>
      <c r="O2525" s="16">
        <f>Table1[[#This Row],[pledged]]/Table1[[#This Row],[goal]]*100</f>
        <v>156.44444444444446</v>
      </c>
      <c r="P2525" s="6">
        <f>IFERROR(Table1[[#This Row],[pledged]]/Table1[[#This Row],[backers_count]],0)</f>
        <v>54.153846153846153</v>
      </c>
      <c r="Q2525" t="str">
        <f>LEFT(Table1[[#This Row],[Category and Sub-Category]],FIND("/",Table1[[#This Row],[Category and Sub-Category]])-1)</f>
        <v>music</v>
      </c>
      <c r="R2525" t="str">
        <f>RIGHT(Table1[[#This Row],[Category and Sub-Category]],LEN(Table1[[#This Row],[Category and Sub-Category]])-FIND("/",Table1[[#This Row],[Category and Sub-Category]]))</f>
        <v>classical music</v>
      </c>
      <c r="S2525" s="14">
        <f>(((Table1[[#This Row],[launched_at]]/60)/60)/24)+DATE(1970,1,1)</f>
        <v>41930.975601851853</v>
      </c>
      <c r="T2525" s="14">
        <f t="shared" si="39"/>
        <v>41961.017268518524</v>
      </c>
    </row>
    <row r="2526" spans="1:20" ht="43.5" x14ac:dyDescent="0.35">
      <c r="A2526">
        <v>2524</v>
      </c>
      <c r="B2526" s="1" t="s">
        <v>2524</v>
      </c>
      <c r="C2526" s="1" t="s">
        <v>6634</v>
      </c>
      <c r="D2526" s="6">
        <v>7500</v>
      </c>
      <c r="E2526" s="6">
        <v>7620</v>
      </c>
      <c r="F2526" t="s">
        <v>8219</v>
      </c>
      <c r="G2526" t="s">
        <v>8224</v>
      </c>
      <c r="H2526" t="s">
        <v>8246</v>
      </c>
      <c r="I2526">
        <v>1419136200</v>
      </c>
      <c r="J2526">
        <v>1416338557</v>
      </c>
      <c r="K2526" t="b">
        <v>0</v>
      </c>
      <c r="L2526">
        <v>43</v>
      </c>
      <c r="M2526" t="b">
        <v>1</v>
      </c>
      <c r="N2526" t="s">
        <v>8300</v>
      </c>
      <c r="O2526" s="16">
        <f>Table1[[#This Row],[pledged]]/Table1[[#This Row],[goal]]*100</f>
        <v>101.6</v>
      </c>
      <c r="P2526" s="6">
        <f>IFERROR(Table1[[#This Row],[pledged]]/Table1[[#This Row],[backers_count]],0)</f>
        <v>177.2093023255814</v>
      </c>
      <c r="Q2526" t="str">
        <f>LEFT(Table1[[#This Row],[Category and Sub-Category]],FIND("/",Table1[[#This Row],[Category and Sub-Category]])-1)</f>
        <v>music</v>
      </c>
      <c r="R2526" t="str">
        <f>RIGHT(Table1[[#This Row],[Category and Sub-Category]],LEN(Table1[[#This Row],[Category and Sub-Category]])-FIND("/",Table1[[#This Row],[Category and Sub-Category]]))</f>
        <v>classical music</v>
      </c>
      <c r="S2526" s="14">
        <f>(((Table1[[#This Row],[launched_at]]/60)/60)/24)+DATE(1970,1,1)</f>
        <v>41961.807372685187</v>
      </c>
      <c r="T2526" s="14">
        <f t="shared" si="39"/>
        <v>41994.1875</v>
      </c>
    </row>
    <row r="2527" spans="1:20" ht="43.5" x14ac:dyDescent="0.35">
      <c r="A2527">
        <v>2525</v>
      </c>
      <c r="B2527" s="1" t="s">
        <v>2525</v>
      </c>
      <c r="C2527" s="1" t="s">
        <v>6635</v>
      </c>
      <c r="D2527" s="6">
        <v>8000</v>
      </c>
      <c r="E2527" s="6">
        <v>8026</v>
      </c>
      <c r="F2527" t="s">
        <v>8219</v>
      </c>
      <c r="G2527" t="s">
        <v>8224</v>
      </c>
      <c r="H2527" t="s">
        <v>8246</v>
      </c>
      <c r="I2527">
        <v>1340914571</v>
      </c>
      <c r="J2527">
        <v>1338322571</v>
      </c>
      <c r="K2527" t="b">
        <v>0</v>
      </c>
      <c r="L2527">
        <v>80</v>
      </c>
      <c r="M2527" t="b">
        <v>1</v>
      </c>
      <c r="N2527" t="s">
        <v>8300</v>
      </c>
      <c r="O2527" s="16">
        <f>Table1[[#This Row],[pledged]]/Table1[[#This Row],[goal]]*100</f>
        <v>100.325</v>
      </c>
      <c r="P2527" s="6">
        <f>IFERROR(Table1[[#This Row],[pledged]]/Table1[[#This Row],[backers_count]],0)</f>
        <v>100.325</v>
      </c>
      <c r="Q2527" t="str">
        <f>LEFT(Table1[[#This Row],[Category and Sub-Category]],FIND("/",Table1[[#This Row],[Category and Sub-Category]])-1)</f>
        <v>music</v>
      </c>
      <c r="R2527" t="str">
        <f>RIGHT(Table1[[#This Row],[Category and Sub-Category]],LEN(Table1[[#This Row],[Category and Sub-Category]])-FIND("/",Table1[[#This Row],[Category and Sub-Category]]))</f>
        <v>classical music</v>
      </c>
      <c r="S2527" s="14">
        <f>(((Table1[[#This Row],[launched_at]]/60)/60)/24)+DATE(1970,1,1)</f>
        <v>41058.844571759262</v>
      </c>
      <c r="T2527" s="14">
        <f t="shared" si="39"/>
        <v>41088.844571759262</v>
      </c>
    </row>
    <row r="2528" spans="1:20" ht="43.5" x14ac:dyDescent="0.35">
      <c r="A2528">
        <v>2526</v>
      </c>
      <c r="B2528" s="1" t="s">
        <v>2526</v>
      </c>
      <c r="C2528" s="1" t="s">
        <v>6636</v>
      </c>
      <c r="D2528" s="6">
        <v>4000</v>
      </c>
      <c r="E2528" s="6">
        <v>4518</v>
      </c>
      <c r="F2528" t="s">
        <v>8219</v>
      </c>
      <c r="G2528" t="s">
        <v>8224</v>
      </c>
      <c r="H2528" t="s">
        <v>8246</v>
      </c>
      <c r="I2528">
        <v>1418014740</v>
      </c>
      <c r="J2528">
        <v>1415585474</v>
      </c>
      <c r="K2528" t="b">
        <v>0</v>
      </c>
      <c r="L2528">
        <v>33</v>
      </c>
      <c r="M2528" t="b">
        <v>1</v>
      </c>
      <c r="N2528" t="s">
        <v>8300</v>
      </c>
      <c r="O2528" s="16">
        <f>Table1[[#This Row],[pledged]]/Table1[[#This Row],[goal]]*100</f>
        <v>112.94999999999999</v>
      </c>
      <c r="P2528" s="6">
        <f>IFERROR(Table1[[#This Row],[pledged]]/Table1[[#This Row],[backers_count]],0)</f>
        <v>136.90909090909091</v>
      </c>
      <c r="Q2528" t="str">
        <f>LEFT(Table1[[#This Row],[Category and Sub-Category]],FIND("/",Table1[[#This Row],[Category and Sub-Category]])-1)</f>
        <v>music</v>
      </c>
      <c r="R2528" t="str">
        <f>RIGHT(Table1[[#This Row],[Category and Sub-Category]],LEN(Table1[[#This Row],[Category and Sub-Category]])-FIND("/",Table1[[#This Row],[Category and Sub-Category]]))</f>
        <v>classical music</v>
      </c>
      <c r="S2528" s="14">
        <f>(((Table1[[#This Row],[launched_at]]/60)/60)/24)+DATE(1970,1,1)</f>
        <v>41953.091134259259</v>
      </c>
      <c r="T2528" s="14">
        <f t="shared" si="39"/>
        <v>41981.207638888889</v>
      </c>
    </row>
    <row r="2529" spans="1:20" ht="43.5" x14ac:dyDescent="0.35">
      <c r="A2529">
        <v>2527</v>
      </c>
      <c r="B2529" s="1" t="s">
        <v>2527</v>
      </c>
      <c r="C2529" s="1" t="s">
        <v>6637</v>
      </c>
      <c r="D2529" s="6">
        <v>4000</v>
      </c>
      <c r="E2529" s="6">
        <v>4085</v>
      </c>
      <c r="F2529" t="s">
        <v>8219</v>
      </c>
      <c r="G2529" t="s">
        <v>8224</v>
      </c>
      <c r="H2529" t="s">
        <v>8246</v>
      </c>
      <c r="I2529">
        <v>1382068740</v>
      </c>
      <c r="J2529">
        <v>1380477691</v>
      </c>
      <c r="K2529" t="b">
        <v>0</v>
      </c>
      <c r="L2529">
        <v>71</v>
      </c>
      <c r="M2529" t="b">
        <v>1</v>
      </c>
      <c r="N2529" t="s">
        <v>8300</v>
      </c>
      <c r="O2529" s="16">
        <f>Table1[[#This Row],[pledged]]/Table1[[#This Row],[goal]]*100</f>
        <v>102.125</v>
      </c>
      <c r="P2529" s="6">
        <f>IFERROR(Table1[[#This Row],[pledged]]/Table1[[#This Row],[backers_count]],0)</f>
        <v>57.535211267605632</v>
      </c>
      <c r="Q2529" t="str">
        <f>LEFT(Table1[[#This Row],[Category and Sub-Category]],FIND("/",Table1[[#This Row],[Category and Sub-Category]])-1)</f>
        <v>music</v>
      </c>
      <c r="R2529" t="str">
        <f>RIGHT(Table1[[#This Row],[Category and Sub-Category]],LEN(Table1[[#This Row],[Category and Sub-Category]])-FIND("/",Table1[[#This Row],[Category and Sub-Category]]))</f>
        <v>classical music</v>
      </c>
      <c r="S2529" s="14">
        <f>(((Table1[[#This Row],[launched_at]]/60)/60)/24)+DATE(1970,1,1)</f>
        <v>41546.75105324074</v>
      </c>
      <c r="T2529" s="14">
        <f t="shared" si="39"/>
        <v>41565.165972222225</v>
      </c>
    </row>
    <row r="2530" spans="1:20" ht="43.5" x14ac:dyDescent="0.35">
      <c r="A2530">
        <v>2528</v>
      </c>
      <c r="B2530" s="1" t="s">
        <v>2528</v>
      </c>
      <c r="C2530" s="1" t="s">
        <v>6638</v>
      </c>
      <c r="D2530" s="6">
        <v>4000</v>
      </c>
      <c r="E2530" s="6">
        <v>4289.99</v>
      </c>
      <c r="F2530" t="s">
        <v>8219</v>
      </c>
      <c r="G2530" t="s">
        <v>8225</v>
      </c>
      <c r="H2530" t="s">
        <v>8247</v>
      </c>
      <c r="I2530">
        <v>1440068400</v>
      </c>
      <c r="J2530">
        <v>1438459303</v>
      </c>
      <c r="K2530" t="b">
        <v>0</v>
      </c>
      <c r="L2530">
        <v>81</v>
      </c>
      <c r="M2530" t="b">
        <v>1</v>
      </c>
      <c r="N2530" t="s">
        <v>8300</v>
      </c>
      <c r="O2530" s="16">
        <f>Table1[[#This Row],[pledged]]/Table1[[#This Row],[goal]]*100</f>
        <v>107.24974999999999</v>
      </c>
      <c r="P2530" s="6">
        <f>IFERROR(Table1[[#This Row],[pledged]]/Table1[[#This Row],[backers_count]],0)</f>
        <v>52.962839506172834</v>
      </c>
      <c r="Q2530" t="str">
        <f>LEFT(Table1[[#This Row],[Category and Sub-Category]],FIND("/",Table1[[#This Row],[Category and Sub-Category]])-1)</f>
        <v>music</v>
      </c>
      <c r="R2530" t="str">
        <f>RIGHT(Table1[[#This Row],[Category and Sub-Category]],LEN(Table1[[#This Row],[Category and Sub-Category]])-FIND("/",Table1[[#This Row],[Category and Sub-Category]]))</f>
        <v>classical music</v>
      </c>
      <c r="S2530" s="14">
        <f>(((Table1[[#This Row],[launched_at]]/60)/60)/24)+DATE(1970,1,1)</f>
        <v>42217.834525462968</v>
      </c>
      <c r="T2530" s="14">
        <f t="shared" si="39"/>
        <v>42236.458333333328</v>
      </c>
    </row>
    <row r="2531" spans="1:20" ht="29" x14ac:dyDescent="0.35">
      <c r="A2531">
        <v>2529</v>
      </c>
      <c r="B2531" s="1" t="s">
        <v>2529</v>
      </c>
      <c r="C2531" s="1" t="s">
        <v>6639</v>
      </c>
      <c r="D2531" s="6">
        <v>6000</v>
      </c>
      <c r="E2531" s="6">
        <v>6257</v>
      </c>
      <c r="F2531" t="s">
        <v>8219</v>
      </c>
      <c r="G2531" t="s">
        <v>8224</v>
      </c>
      <c r="H2531" t="s">
        <v>8246</v>
      </c>
      <c r="I2531">
        <v>1332636975</v>
      </c>
      <c r="J2531">
        <v>1328752575</v>
      </c>
      <c r="K2531" t="b">
        <v>0</v>
      </c>
      <c r="L2531">
        <v>76</v>
      </c>
      <c r="M2531" t="b">
        <v>1</v>
      </c>
      <c r="N2531" t="s">
        <v>8300</v>
      </c>
      <c r="O2531" s="16">
        <f>Table1[[#This Row],[pledged]]/Table1[[#This Row],[goal]]*100</f>
        <v>104.28333333333333</v>
      </c>
      <c r="P2531" s="6">
        <f>IFERROR(Table1[[#This Row],[pledged]]/Table1[[#This Row],[backers_count]],0)</f>
        <v>82.328947368421055</v>
      </c>
      <c r="Q2531" t="str">
        <f>LEFT(Table1[[#This Row],[Category and Sub-Category]],FIND("/",Table1[[#This Row],[Category and Sub-Category]])-1)</f>
        <v>music</v>
      </c>
      <c r="R2531" t="str">
        <f>RIGHT(Table1[[#This Row],[Category and Sub-Category]],LEN(Table1[[#This Row],[Category and Sub-Category]])-FIND("/",Table1[[#This Row],[Category and Sub-Category]]))</f>
        <v>classical music</v>
      </c>
      <c r="S2531" s="14">
        <f>(((Table1[[#This Row],[launched_at]]/60)/60)/24)+DATE(1970,1,1)</f>
        <v>40948.080729166664</v>
      </c>
      <c r="T2531" s="14">
        <f t="shared" si="39"/>
        <v>40993.0390625</v>
      </c>
    </row>
    <row r="2532" spans="1:20" ht="43.5" x14ac:dyDescent="0.35">
      <c r="A2532">
        <v>2530</v>
      </c>
      <c r="B2532" s="1" t="s">
        <v>2530</v>
      </c>
      <c r="C2532" s="1" t="s">
        <v>6640</v>
      </c>
      <c r="D2532" s="6">
        <v>6500</v>
      </c>
      <c r="E2532" s="6">
        <v>6500</v>
      </c>
      <c r="F2532" t="s">
        <v>8219</v>
      </c>
      <c r="G2532" t="s">
        <v>8224</v>
      </c>
      <c r="H2532" t="s">
        <v>8246</v>
      </c>
      <c r="I2532">
        <v>1429505400</v>
      </c>
      <c r="J2532">
        <v>1426711505</v>
      </c>
      <c r="K2532" t="b">
        <v>0</v>
      </c>
      <c r="L2532">
        <v>48</v>
      </c>
      <c r="M2532" t="b">
        <v>1</v>
      </c>
      <c r="N2532" t="s">
        <v>8300</v>
      </c>
      <c r="O2532" s="16">
        <f>Table1[[#This Row],[pledged]]/Table1[[#This Row],[goal]]*100</f>
        <v>100</v>
      </c>
      <c r="P2532" s="6">
        <f>IFERROR(Table1[[#This Row],[pledged]]/Table1[[#This Row],[backers_count]],0)</f>
        <v>135.41666666666666</v>
      </c>
      <c r="Q2532" t="str">
        <f>LEFT(Table1[[#This Row],[Category and Sub-Category]],FIND("/",Table1[[#This Row],[Category and Sub-Category]])-1)</f>
        <v>music</v>
      </c>
      <c r="R2532" t="str">
        <f>RIGHT(Table1[[#This Row],[Category and Sub-Category]],LEN(Table1[[#This Row],[Category and Sub-Category]])-FIND("/",Table1[[#This Row],[Category and Sub-Category]]))</f>
        <v>classical music</v>
      </c>
      <c r="S2532" s="14">
        <f>(((Table1[[#This Row],[launched_at]]/60)/60)/24)+DATE(1970,1,1)</f>
        <v>42081.864641203705</v>
      </c>
      <c r="T2532" s="14">
        <f t="shared" si="39"/>
        <v>42114.201388888891</v>
      </c>
    </row>
    <row r="2533" spans="1:20" ht="58" x14ac:dyDescent="0.35">
      <c r="A2533">
        <v>2531</v>
      </c>
      <c r="B2533" s="1" t="s">
        <v>2531</v>
      </c>
      <c r="C2533" s="1" t="s">
        <v>6641</v>
      </c>
      <c r="D2533" s="6">
        <v>4500</v>
      </c>
      <c r="E2533" s="6">
        <v>4518</v>
      </c>
      <c r="F2533" t="s">
        <v>8219</v>
      </c>
      <c r="G2533" t="s">
        <v>8224</v>
      </c>
      <c r="H2533" t="s">
        <v>8246</v>
      </c>
      <c r="I2533">
        <v>1439611140</v>
      </c>
      <c r="J2533">
        <v>1437668354</v>
      </c>
      <c r="K2533" t="b">
        <v>0</v>
      </c>
      <c r="L2533">
        <v>61</v>
      </c>
      <c r="M2533" t="b">
        <v>1</v>
      </c>
      <c r="N2533" t="s">
        <v>8300</v>
      </c>
      <c r="O2533" s="16">
        <f>Table1[[#This Row],[pledged]]/Table1[[#This Row],[goal]]*100</f>
        <v>100.4</v>
      </c>
      <c r="P2533" s="6">
        <f>IFERROR(Table1[[#This Row],[pledged]]/Table1[[#This Row],[backers_count]],0)</f>
        <v>74.06557377049181</v>
      </c>
      <c r="Q2533" t="str">
        <f>LEFT(Table1[[#This Row],[Category and Sub-Category]],FIND("/",Table1[[#This Row],[Category and Sub-Category]])-1)</f>
        <v>music</v>
      </c>
      <c r="R2533" t="str">
        <f>RIGHT(Table1[[#This Row],[Category and Sub-Category]],LEN(Table1[[#This Row],[Category and Sub-Category]])-FIND("/",Table1[[#This Row],[Category and Sub-Category]]))</f>
        <v>classical music</v>
      </c>
      <c r="S2533" s="14">
        <f>(((Table1[[#This Row],[launched_at]]/60)/60)/24)+DATE(1970,1,1)</f>
        <v>42208.680023148147</v>
      </c>
      <c r="T2533" s="14">
        <f t="shared" si="39"/>
        <v>42231.165972222225</v>
      </c>
    </row>
    <row r="2534" spans="1:20" ht="43.5" x14ac:dyDescent="0.35">
      <c r="A2534">
        <v>2532</v>
      </c>
      <c r="B2534" s="1" t="s">
        <v>2532</v>
      </c>
      <c r="C2534" s="1" t="s">
        <v>6642</v>
      </c>
      <c r="D2534" s="6">
        <v>4000</v>
      </c>
      <c r="E2534" s="6">
        <v>5045</v>
      </c>
      <c r="F2534" t="s">
        <v>8219</v>
      </c>
      <c r="G2534" t="s">
        <v>8224</v>
      </c>
      <c r="H2534" t="s">
        <v>8246</v>
      </c>
      <c r="I2534">
        <v>1345148566</v>
      </c>
      <c r="J2534">
        <v>1342556566</v>
      </c>
      <c r="K2534" t="b">
        <v>0</v>
      </c>
      <c r="L2534">
        <v>60</v>
      </c>
      <c r="M2534" t="b">
        <v>1</v>
      </c>
      <c r="N2534" t="s">
        <v>8300</v>
      </c>
      <c r="O2534" s="16">
        <f>Table1[[#This Row],[pledged]]/Table1[[#This Row],[goal]]*100</f>
        <v>126.125</v>
      </c>
      <c r="P2534" s="6">
        <f>IFERROR(Table1[[#This Row],[pledged]]/Table1[[#This Row],[backers_count]],0)</f>
        <v>84.083333333333329</v>
      </c>
      <c r="Q2534" t="str">
        <f>LEFT(Table1[[#This Row],[Category and Sub-Category]],FIND("/",Table1[[#This Row],[Category and Sub-Category]])-1)</f>
        <v>music</v>
      </c>
      <c r="R2534" t="str">
        <f>RIGHT(Table1[[#This Row],[Category and Sub-Category]],LEN(Table1[[#This Row],[Category and Sub-Category]])-FIND("/",Table1[[#This Row],[Category and Sub-Category]]))</f>
        <v>classical music</v>
      </c>
      <c r="S2534" s="14">
        <f>(((Table1[[#This Row],[launched_at]]/60)/60)/24)+DATE(1970,1,1)</f>
        <v>41107.849143518521</v>
      </c>
      <c r="T2534" s="14">
        <f t="shared" si="39"/>
        <v>41137.849143518521</v>
      </c>
    </row>
    <row r="2535" spans="1:20" ht="43.5" x14ac:dyDescent="0.35">
      <c r="A2535">
        <v>2533</v>
      </c>
      <c r="B2535" s="1" t="s">
        <v>2533</v>
      </c>
      <c r="C2535" s="1" t="s">
        <v>6643</v>
      </c>
      <c r="D2535" s="6">
        <v>7500</v>
      </c>
      <c r="E2535" s="6">
        <v>8300</v>
      </c>
      <c r="F2535" t="s">
        <v>8219</v>
      </c>
      <c r="G2535" t="s">
        <v>8224</v>
      </c>
      <c r="H2535" t="s">
        <v>8246</v>
      </c>
      <c r="I2535">
        <v>1362160868</v>
      </c>
      <c r="J2535">
        <v>1359568911</v>
      </c>
      <c r="K2535" t="b">
        <v>0</v>
      </c>
      <c r="L2535">
        <v>136</v>
      </c>
      <c r="M2535" t="b">
        <v>1</v>
      </c>
      <c r="N2535" t="s">
        <v>8300</v>
      </c>
      <c r="O2535" s="16">
        <f>Table1[[#This Row],[pledged]]/Table1[[#This Row],[goal]]*100</f>
        <v>110.66666666666667</v>
      </c>
      <c r="P2535" s="6">
        <f>IFERROR(Table1[[#This Row],[pledged]]/Table1[[#This Row],[backers_count]],0)</f>
        <v>61.029411764705884</v>
      </c>
      <c r="Q2535" t="str">
        <f>LEFT(Table1[[#This Row],[Category and Sub-Category]],FIND("/",Table1[[#This Row],[Category and Sub-Category]])-1)</f>
        <v>music</v>
      </c>
      <c r="R2535" t="str">
        <f>RIGHT(Table1[[#This Row],[Category and Sub-Category]],LEN(Table1[[#This Row],[Category and Sub-Category]])-FIND("/",Table1[[#This Row],[Category and Sub-Category]]))</f>
        <v>classical music</v>
      </c>
      <c r="S2535" s="14">
        <f>(((Table1[[#This Row],[launched_at]]/60)/60)/24)+DATE(1970,1,1)</f>
        <v>41304.751284722224</v>
      </c>
      <c r="T2535" s="14">
        <f t="shared" si="39"/>
        <v>41334.750787037039</v>
      </c>
    </row>
    <row r="2536" spans="1:20" ht="58" x14ac:dyDescent="0.35">
      <c r="A2536">
        <v>2534</v>
      </c>
      <c r="B2536" s="1" t="s">
        <v>2534</v>
      </c>
      <c r="C2536" s="1" t="s">
        <v>6644</v>
      </c>
      <c r="D2536" s="6">
        <v>2000</v>
      </c>
      <c r="E2536" s="6">
        <v>2100</v>
      </c>
      <c r="F2536" t="s">
        <v>8219</v>
      </c>
      <c r="G2536" t="s">
        <v>8224</v>
      </c>
      <c r="H2536" t="s">
        <v>8246</v>
      </c>
      <c r="I2536">
        <v>1262325600</v>
      </c>
      <c r="J2536">
        <v>1257871712</v>
      </c>
      <c r="K2536" t="b">
        <v>0</v>
      </c>
      <c r="L2536">
        <v>14</v>
      </c>
      <c r="M2536" t="b">
        <v>1</v>
      </c>
      <c r="N2536" t="s">
        <v>8300</v>
      </c>
      <c r="O2536" s="16">
        <f>Table1[[#This Row],[pledged]]/Table1[[#This Row],[goal]]*100</f>
        <v>105</v>
      </c>
      <c r="P2536" s="6">
        <f>IFERROR(Table1[[#This Row],[pledged]]/Table1[[#This Row],[backers_count]],0)</f>
        <v>150</v>
      </c>
      <c r="Q2536" t="str">
        <f>LEFT(Table1[[#This Row],[Category and Sub-Category]],FIND("/",Table1[[#This Row],[Category and Sub-Category]])-1)</f>
        <v>music</v>
      </c>
      <c r="R2536" t="str">
        <f>RIGHT(Table1[[#This Row],[Category and Sub-Category]],LEN(Table1[[#This Row],[Category and Sub-Category]])-FIND("/",Table1[[#This Row],[Category and Sub-Category]]))</f>
        <v>classical music</v>
      </c>
      <c r="S2536" s="14">
        <f>(((Table1[[#This Row],[launched_at]]/60)/60)/24)+DATE(1970,1,1)</f>
        <v>40127.700370370374</v>
      </c>
      <c r="T2536" s="14">
        <f t="shared" si="39"/>
        <v>40179.25</v>
      </c>
    </row>
    <row r="2537" spans="1:20" x14ac:dyDescent="0.35">
      <c r="A2537">
        <v>2535</v>
      </c>
      <c r="B2537" s="1" t="s">
        <v>2535</v>
      </c>
      <c r="C2537" s="1" t="s">
        <v>6645</v>
      </c>
      <c r="D2537" s="6">
        <v>20000</v>
      </c>
      <c r="E2537" s="6">
        <v>20755</v>
      </c>
      <c r="F2537" t="s">
        <v>8219</v>
      </c>
      <c r="G2537" t="s">
        <v>8224</v>
      </c>
      <c r="H2537" t="s">
        <v>8246</v>
      </c>
      <c r="I2537">
        <v>1417463945</v>
      </c>
      <c r="J2537">
        <v>1414781945</v>
      </c>
      <c r="K2537" t="b">
        <v>0</v>
      </c>
      <c r="L2537">
        <v>78</v>
      </c>
      <c r="M2537" t="b">
        <v>1</v>
      </c>
      <c r="N2537" t="s">
        <v>8300</v>
      </c>
      <c r="O2537" s="16">
        <f>Table1[[#This Row],[pledged]]/Table1[[#This Row],[goal]]*100</f>
        <v>103.77499999999999</v>
      </c>
      <c r="P2537" s="6">
        <f>IFERROR(Table1[[#This Row],[pledged]]/Table1[[#This Row],[backers_count]],0)</f>
        <v>266.08974358974359</v>
      </c>
      <c r="Q2537" t="str">
        <f>LEFT(Table1[[#This Row],[Category and Sub-Category]],FIND("/",Table1[[#This Row],[Category and Sub-Category]])-1)</f>
        <v>music</v>
      </c>
      <c r="R2537" t="str">
        <f>RIGHT(Table1[[#This Row],[Category and Sub-Category]],LEN(Table1[[#This Row],[Category and Sub-Category]])-FIND("/",Table1[[#This Row],[Category and Sub-Category]]))</f>
        <v>classical music</v>
      </c>
      <c r="S2537" s="14">
        <f>(((Table1[[#This Row],[launched_at]]/60)/60)/24)+DATE(1970,1,1)</f>
        <v>41943.791030092594</v>
      </c>
      <c r="T2537" s="14">
        <f t="shared" si="39"/>
        <v>41974.832696759258</v>
      </c>
    </row>
    <row r="2538" spans="1:20" ht="43.5" x14ac:dyDescent="0.35">
      <c r="A2538">
        <v>2536</v>
      </c>
      <c r="B2538" s="1" t="s">
        <v>2536</v>
      </c>
      <c r="C2538" s="1" t="s">
        <v>6646</v>
      </c>
      <c r="D2538" s="6">
        <v>25</v>
      </c>
      <c r="E2538" s="6">
        <v>29</v>
      </c>
      <c r="F2538" t="s">
        <v>8219</v>
      </c>
      <c r="G2538" t="s">
        <v>8224</v>
      </c>
      <c r="H2538" t="s">
        <v>8246</v>
      </c>
      <c r="I2538">
        <v>1375151566</v>
      </c>
      <c r="J2538">
        <v>1373337166</v>
      </c>
      <c r="K2538" t="b">
        <v>0</v>
      </c>
      <c r="L2538">
        <v>4</v>
      </c>
      <c r="M2538" t="b">
        <v>1</v>
      </c>
      <c r="N2538" t="s">
        <v>8300</v>
      </c>
      <c r="O2538" s="16">
        <f>Table1[[#This Row],[pledged]]/Table1[[#This Row],[goal]]*100</f>
        <v>115.99999999999999</v>
      </c>
      <c r="P2538" s="6">
        <f>IFERROR(Table1[[#This Row],[pledged]]/Table1[[#This Row],[backers_count]],0)</f>
        <v>7.25</v>
      </c>
      <c r="Q2538" t="str">
        <f>LEFT(Table1[[#This Row],[Category and Sub-Category]],FIND("/",Table1[[#This Row],[Category and Sub-Category]])-1)</f>
        <v>music</v>
      </c>
      <c r="R2538" t="str">
        <f>RIGHT(Table1[[#This Row],[Category and Sub-Category]],LEN(Table1[[#This Row],[Category and Sub-Category]])-FIND("/",Table1[[#This Row],[Category and Sub-Category]]))</f>
        <v>classical music</v>
      </c>
      <c r="S2538" s="14">
        <f>(((Table1[[#This Row],[launched_at]]/60)/60)/24)+DATE(1970,1,1)</f>
        <v>41464.106087962966</v>
      </c>
      <c r="T2538" s="14">
        <f t="shared" si="39"/>
        <v>41485.106087962966</v>
      </c>
    </row>
    <row r="2539" spans="1:20" ht="43.5" x14ac:dyDescent="0.35">
      <c r="A2539">
        <v>2537</v>
      </c>
      <c r="B2539" s="1" t="s">
        <v>2537</v>
      </c>
      <c r="C2539" s="1" t="s">
        <v>6647</v>
      </c>
      <c r="D2539" s="6">
        <v>1000</v>
      </c>
      <c r="E2539" s="6">
        <v>1100</v>
      </c>
      <c r="F2539" t="s">
        <v>8219</v>
      </c>
      <c r="G2539" t="s">
        <v>8224</v>
      </c>
      <c r="H2539" t="s">
        <v>8246</v>
      </c>
      <c r="I2539">
        <v>1312212855</v>
      </c>
      <c r="J2539">
        <v>1307028855</v>
      </c>
      <c r="K2539" t="b">
        <v>0</v>
      </c>
      <c r="L2539">
        <v>11</v>
      </c>
      <c r="M2539" t="b">
        <v>1</v>
      </c>
      <c r="N2539" t="s">
        <v>8300</v>
      </c>
      <c r="O2539" s="16">
        <f>Table1[[#This Row],[pledged]]/Table1[[#This Row],[goal]]*100</f>
        <v>110.00000000000001</v>
      </c>
      <c r="P2539" s="6">
        <f>IFERROR(Table1[[#This Row],[pledged]]/Table1[[#This Row],[backers_count]],0)</f>
        <v>100</v>
      </c>
      <c r="Q2539" t="str">
        <f>LEFT(Table1[[#This Row],[Category and Sub-Category]],FIND("/",Table1[[#This Row],[Category and Sub-Category]])-1)</f>
        <v>music</v>
      </c>
      <c r="R2539" t="str">
        <f>RIGHT(Table1[[#This Row],[Category and Sub-Category]],LEN(Table1[[#This Row],[Category and Sub-Category]])-FIND("/",Table1[[#This Row],[Category and Sub-Category]]))</f>
        <v>classical music</v>
      </c>
      <c r="S2539" s="14">
        <f>(((Table1[[#This Row],[launched_at]]/60)/60)/24)+DATE(1970,1,1)</f>
        <v>40696.648784722223</v>
      </c>
      <c r="T2539" s="14">
        <f t="shared" si="39"/>
        <v>40756.648784722223</v>
      </c>
    </row>
    <row r="2540" spans="1:20" ht="29" x14ac:dyDescent="0.35">
      <c r="A2540">
        <v>2538</v>
      </c>
      <c r="B2540" s="1" t="s">
        <v>2538</v>
      </c>
      <c r="C2540" s="1" t="s">
        <v>6648</v>
      </c>
      <c r="D2540" s="6">
        <v>18000</v>
      </c>
      <c r="E2540" s="6">
        <v>20343.169999999998</v>
      </c>
      <c r="F2540" t="s">
        <v>8219</v>
      </c>
      <c r="G2540" t="s">
        <v>8224</v>
      </c>
      <c r="H2540" t="s">
        <v>8246</v>
      </c>
      <c r="I2540">
        <v>1361681940</v>
      </c>
      <c r="J2540">
        <v>1359029661</v>
      </c>
      <c r="K2540" t="b">
        <v>0</v>
      </c>
      <c r="L2540">
        <v>185</v>
      </c>
      <c r="M2540" t="b">
        <v>1</v>
      </c>
      <c r="N2540" t="s">
        <v>8300</v>
      </c>
      <c r="O2540" s="16">
        <f>Table1[[#This Row],[pledged]]/Table1[[#This Row],[goal]]*100</f>
        <v>113.01761111111111</v>
      </c>
      <c r="P2540" s="6">
        <f>IFERROR(Table1[[#This Row],[pledged]]/Table1[[#This Row],[backers_count]],0)</f>
        <v>109.96308108108107</v>
      </c>
      <c r="Q2540" t="str">
        <f>LEFT(Table1[[#This Row],[Category and Sub-Category]],FIND("/",Table1[[#This Row],[Category and Sub-Category]])-1)</f>
        <v>music</v>
      </c>
      <c r="R2540" t="str">
        <f>RIGHT(Table1[[#This Row],[Category and Sub-Category]],LEN(Table1[[#This Row],[Category and Sub-Category]])-FIND("/",Table1[[#This Row],[Category and Sub-Category]]))</f>
        <v>classical music</v>
      </c>
      <c r="S2540" s="14">
        <f>(((Table1[[#This Row],[launched_at]]/60)/60)/24)+DATE(1970,1,1)</f>
        <v>41298.509965277779</v>
      </c>
      <c r="T2540" s="14">
        <f t="shared" si="39"/>
        <v>41329.207638888889</v>
      </c>
    </row>
    <row r="2541" spans="1:20" ht="43.5" x14ac:dyDescent="0.35">
      <c r="A2541">
        <v>2539</v>
      </c>
      <c r="B2541" s="1" t="s">
        <v>2539</v>
      </c>
      <c r="C2541" s="1" t="s">
        <v>6649</v>
      </c>
      <c r="D2541" s="6">
        <v>10000</v>
      </c>
      <c r="E2541" s="6">
        <v>10025</v>
      </c>
      <c r="F2541" t="s">
        <v>8219</v>
      </c>
      <c r="G2541" t="s">
        <v>8224</v>
      </c>
      <c r="H2541" t="s">
        <v>8246</v>
      </c>
      <c r="I2541">
        <v>1422913152</v>
      </c>
      <c r="J2541">
        <v>1417729152</v>
      </c>
      <c r="K2541" t="b">
        <v>0</v>
      </c>
      <c r="L2541">
        <v>59</v>
      </c>
      <c r="M2541" t="b">
        <v>1</v>
      </c>
      <c r="N2541" t="s">
        <v>8300</v>
      </c>
      <c r="O2541" s="16">
        <f>Table1[[#This Row],[pledged]]/Table1[[#This Row],[goal]]*100</f>
        <v>100.25</v>
      </c>
      <c r="P2541" s="6">
        <f>IFERROR(Table1[[#This Row],[pledged]]/Table1[[#This Row],[backers_count]],0)</f>
        <v>169.91525423728814</v>
      </c>
      <c r="Q2541" t="str">
        <f>LEFT(Table1[[#This Row],[Category and Sub-Category]],FIND("/",Table1[[#This Row],[Category and Sub-Category]])-1)</f>
        <v>music</v>
      </c>
      <c r="R2541" t="str">
        <f>RIGHT(Table1[[#This Row],[Category and Sub-Category]],LEN(Table1[[#This Row],[Category and Sub-Category]])-FIND("/",Table1[[#This Row],[Category and Sub-Category]]))</f>
        <v>classical music</v>
      </c>
      <c r="S2541" s="14">
        <f>(((Table1[[#This Row],[launched_at]]/60)/60)/24)+DATE(1970,1,1)</f>
        <v>41977.902222222227</v>
      </c>
      <c r="T2541" s="14">
        <f t="shared" si="39"/>
        <v>42037.902222222227</v>
      </c>
    </row>
    <row r="2542" spans="1:20" ht="58" x14ac:dyDescent="0.35">
      <c r="A2542">
        <v>2540</v>
      </c>
      <c r="B2542" s="1" t="s">
        <v>2540</v>
      </c>
      <c r="C2542" s="1" t="s">
        <v>6650</v>
      </c>
      <c r="D2542" s="6">
        <v>2500</v>
      </c>
      <c r="E2542" s="6">
        <v>2585</v>
      </c>
      <c r="F2542" t="s">
        <v>8219</v>
      </c>
      <c r="G2542" t="s">
        <v>8224</v>
      </c>
      <c r="H2542" t="s">
        <v>8246</v>
      </c>
      <c r="I2542">
        <v>1319904721</v>
      </c>
      <c r="J2542">
        <v>1314720721</v>
      </c>
      <c r="K2542" t="b">
        <v>0</v>
      </c>
      <c r="L2542">
        <v>27</v>
      </c>
      <c r="M2542" t="b">
        <v>1</v>
      </c>
      <c r="N2542" t="s">
        <v>8300</v>
      </c>
      <c r="O2542" s="16">
        <f>Table1[[#This Row],[pledged]]/Table1[[#This Row],[goal]]*100</f>
        <v>103.4</v>
      </c>
      <c r="P2542" s="6">
        <f>IFERROR(Table1[[#This Row],[pledged]]/Table1[[#This Row],[backers_count]],0)</f>
        <v>95.740740740740748</v>
      </c>
      <c r="Q2542" t="str">
        <f>LEFT(Table1[[#This Row],[Category and Sub-Category]],FIND("/",Table1[[#This Row],[Category and Sub-Category]])-1)</f>
        <v>music</v>
      </c>
      <c r="R2542" t="str">
        <f>RIGHT(Table1[[#This Row],[Category and Sub-Category]],LEN(Table1[[#This Row],[Category and Sub-Category]])-FIND("/",Table1[[#This Row],[Category and Sub-Category]]))</f>
        <v>classical music</v>
      </c>
      <c r="S2542" s="14">
        <f>(((Table1[[#This Row],[launched_at]]/60)/60)/24)+DATE(1970,1,1)</f>
        <v>40785.675011574072</v>
      </c>
      <c r="T2542" s="14">
        <f t="shared" si="39"/>
        <v>40845.675011574072</v>
      </c>
    </row>
    <row r="2543" spans="1:20" ht="58" x14ac:dyDescent="0.35">
      <c r="A2543">
        <v>2541</v>
      </c>
      <c r="B2543" s="1" t="s">
        <v>2541</v>
      </c>
      <c r="C2543" s="1" t="s">
        <v>6651</v>
      </c>
      <c r="D2543" s="6">
        <v>3500</v>
      </c>
      <c r="E2543" s="6">
        <v>3746</v>
      </c>
      <c r="F2543" t="s">
        <v>8219</v>
      </c>
      <c r="G2543" t="s">
        <v>8225</v>
      </c>
      <c r="H2543" t="s">
        <v>8247</v>
      </c>
      <c r="I2543">
        <v>1380192418</v>
      </c>
      <c r="J2543">
        <v>1375008418</v>
      </c>
      <c r="K2543" t="b">
        <v>0</v>
      </c>
      <c r="L2543">
        <v>63</v>
      </c>
      <c r="M2543" t="b">
        <v>1</v>
      </c>
      <c r="N2543" t="s">
        <v>8300</v>
      </c>
      <c r="O2543" s="16">
        <f>Table1[[#This Row],[pledged]]/Table1[[#This Row],[goal]]*100</f>
        <v>107.02857142857142</v>
      </c>
      <c r="P2543" s="6">
        <f>IFERROR(Table1[[#This Row],[pledged]]/Table1[[#This Row],[backers_count]],0)</f>
        <v>59.460317460317462</v>
      </c>
      <c r="Q2543" t="str">
        <f>LEFT(Table1[[#This Row],[Category and Sub-Category]],FIND("/",Table1[[#This Row],[Category and Sub-Category]])-1)</f>
        <v>music</v>
      </c>
      <c r="R2543" t="str">
        <f>RIGHT(Table1[[#This Row],[Category and Sub-Category]],LEN(Table1[[#This Row],[Category and Sub-Category]])-FIND("/",Table1[[#This Row],[Category and Sub-Category]]))</f>
        <v>classical music</v>
      </c>
      <c r="S2543" s="14">
        <f>(((Table1[[#This Row],[launched_at]]/60)/60)/24)+DATE(1970,1,1)</f>
        <v>41483.449282407404</v>
      </c>
      <c r="T2543" s="14">
        <f t="shared" si="39"/>
        <v>41543.449282407404</v>
      </c>
    </row>
    <row r="2544" spans="1:20" ht="43.5" x14ac:dyDescent="0.35">
      <c r="A2544">
        <v>2542</v>
      </c>
      <c r="B2544" s="1" t="s">
        <v>2542</v>
      </c>
      <c r="C2544" s="1" t="s">
        <v>6652</v>
      </c>
      <c r="D2544" s="6">
        <v>700</v>
      </c>
      <c r="E2544" s="6">
        <v>725</v>
      </c>
      <c r="F2544" t="s">
        <v>8219</v>
      </c>
      <c r="G2544" t="s">
        <v>8224</v>
      </c>
      <c r="H2544" t="s">
        <v>8246</v>
      </c>
      <c r="I2544">
        <v>1380599940</v>
      </c>
      <c r="J2544">
        <v>1377252857</v>
      </c>
      <c r="K2544" t="b">
        <v>0</v>
      </c>
      <c r="L2544">
        <v>13</v>
      </c>
      <c r="M2544" t="b">
        <v>1</v>
      </c>
      <c r="N2544" t="s">
        <v>8300</v>
      </c>
      <c r="O2544" s="16">
        <f>Table1[[#This Row],[pledged]]/Table1[[#This Row],[goal]]*100</f>
        <v>103.57142857142858</v>
      </c>
      <c r="P2544" s="6">
        <f>IFERROR(Table1[[#This Row],[pledged]]/Table1[[#This Row],[backers_count]],0)</f>
        <v>55.769230769230766</v>
      </c>
      <c r="Q2544" t="str">
        <f>LEFT(Table1[[#This Row],[Category and Sub-Category]],FIND("/",Table1[[#This Row],[Category and Sub-Category]])-1)</f>
        <v>music</v>
      </c>
      <c r="R2544" t="str">
        <f>RIGHT(Table1[[#This Row],[Category and Sub-Category]],LEN(Table1[[#This Row],[Category and Sub-Category]])-FIND("/",Table1[[#This Row],[Category and Sub-Category]]))</f>
        <v>classical music</v>
      </c>
      <c r="S2544" s="14">
        <f>(((Table1[[#This Row],[launched_at]]/60)/60)/24)+DATE(1970,1,1)</f>
        <v>41509.426585648151</v>
      </c>
      <c r="T2544" s="14">
        <f t="shared" si="39"/>
        <v>41548.165972222225</v>
      </c>
    </row>
    <row r="2545" spans="1:20" ht="43.5" x14ac:dyDescent="0.35">
      <c r="A2545">
        <v>2543</v>
      </c>
      <c r="B2545" s="1" t="s">
        <v>2543</v>
      </c>
      <c r="C2545" s="1" t="s">
        <v>6653</v>
      </c>
      <c r="D2545" s="6">
        <v>250</v>
      </c>
      <c r="E2545" s="6">
        <v>391</v>
      </c>
      <c r="F2545" t="s">
        <v>8219</v>
      </c>
      <c r="G2545" t="s">
        <v>8224</v>
      </c>
      <c r="H2545" t="s">
        <v>8246</v>
      </c>
      <c r="I2545">
        <v>1293937200</v>
      </c>
      <c r="J2545">
        <v>1291257298</v>
      </c>
      <c r="K2545" t="b">
        <v>0</v>
      </c>
      <c r="L2545">
        <v>13</v>
      </c>
      <c r="M2545" t="b">
        <v>1</v>
      </c>
      <c r="N2545" t="s">
        <v>8300</v>
      </c>
      <c r="O2545" s="16">
        <f>Table1[[#This Row],[pledged]]/Table1[[#This Row],[goal]]*100</f>
        <v>156.4</v>
      </c>
      <c r="P2545" s="6">
        <f>IFERROR(Table1[[#This Row],[pledged]]/Table1[[#This Row],[backers_count]],0)</f>
        <v>30.076923076923077</v>
      </c>
      <c r="Q2545" t="str">
        <f>LEFT(Table1[[#This Row],[Category and Sub-Category]],FIND("/",Table1[[#This Row],[Category and Sub-Category]])-1)</f>
        <v>music</v>
      </c>
      <c r="R2545" t="str">
        <f>RIGHT(Table1[[#This Row],[Category and Sub-Category]],LEN(Table1[[#This Row],[Category and Sub-Category]])-FIND("/",Table1[[#This Row],[Category and Sub-Category]]))</f>
        <v>classical music</v>
      </c>
      <c r="S2545" s="14">
        <f>(((Table1[[#This Row],[launched_at]]/60)/60)/24)+DATE(1970,1,1)</f>
        <v>40514.107615740737</v>
      </c>
      <c r="T2545" s="14">
        <f t="shared" si="39"/>
        <v>40545.125</v>
      </c>
    </row>
    <row r="2546" spans="1:20" ht="43.5" x14ac:dyDescent="0.35">
      <c r="A2546">
        <v>2544</v>
      </c>
      <c r="B2546" s="1" t="s">
        <v>2544</v>
      </c>
      <c r="C2546" s="1" t="s">
        <v>6654</v>
      </c>
      <c r="D2546" s="6">
        <v>5000</v>
      </c>
      <c r="E2546" s="6">
        <v>5041</v>
      </c>
      <c r="F2546" t="s">
        <v>8219</v>
      </c>
      <c r="G2546" t="s">
        <v>8224</v>
      </c>
      <c r="H2546" t="s">
        <v>8246</v>
      </c>
      <c r="I2546">
        <v>1341750569</v>
      </c>
      <c r="J2546">
        <v>1339158569</v>
      </c>
      <c r="K2546" t="b">
        <v>0</v>
      </c>
      <c r="L2546">
        <v>57</v>
      </c>
      <c r="M2546" t="b">
        <v>1</v>
      </c>
      <c r="N2546" t="s">
        <v>8300</v>
      </c>
      <c r="O2546" s="16">
        <f>Table1[[#This Row],[pledged]]/Table1[[#This Row],[goal]]*100</f>
        <v>100.82</v>
      </c>
      <c r="P2546" s="6">
        <f>IFERROR(Table1[[#This Row],[pledged]]/Table1[[#This Row],[backers_count]],0)</f>
        <v>88.438596491228068</v>
      </c>
      <c r="Q2546" t="str">
        <f>LEFT(Table1[[#This Row],[Category and Sub-Category]],FIND("/",Table1[[#This Row],[Category and Sub-Category]])-1)</f>
        <v>music</v>
      </c>
      <c r="R2546" t="str">
        <f>RIGHT(Table1[[#This Row],[Category and Sub-Category]],LEN(Table1[[#This Row],[Category and Sub-Category]])-FIND("/",Table1[[#This Row],[Category and Sub-Category]]))</f>
        <v>classical music</v>
      </c>
      <c r="S2546" s="14">
        <f>(((Table1[[#This Row],[launched_at]]/60)/60)/24)+DATE(1970,1,1)</f>
        <v>41068.520474537036</v>
      </c>
      <c r="T2546" s="14">
        <f t="shared" si="39"/>
        <v>41098.520474537036</v>
      </c>
    </row>
    <row r="2547" spans="1:20" ht="43.5" x14ac:dyDescent="0.35">
      <c r="A2547">
        <v>2545</v>
      </c>
      <c r="B2547" s="1" t="s">
        <v>2545</v>
      </c>
      <c r="C2547" s="1" t="s">
        <v>6655</v>
      </c>
      <c r="D2547" s="6">
        <v>2000</v>
      </c>
      <c r="E2547" s="6">
        <v>3906</v>
      </c>
      <c r="F2547" t="s">
        <v>8219</v>
      </c>
      <c r="G2547" t="s">
        <v>8224</v>
      </c>
      <c r="H2547" t="s">
        <v>8246</v>
      </c>
      <c r="I2547">
        <v>1424997000</v>
      </c>
      <c r="J2547">
        <v>1421983138</v>
      </c>
      <c r="K2547" t="b">
        <v>0</v>
      </c>
      <c r="L2547">
        <v>61</v>
      </c>
      <c r="M2547" t="b">
        <v>1</v>
      </c>
      <c r="N2547" t="s">
        <v>8300</v>
      </c>
      <c r="O2547" s="16">
        <f>Table1[[#This Row],[pledged]]/Table1[[#This Row],[goal]]*100</f>
        <v>195.3</v>
      </c>
      <c r="P2547" s="6">
        <f>IFERROR(Table1[[#This Row],[pledged]]/Table1[[#This Row],[backers_count]],0)</f>
        <v>64.032786885245898</v>
      </c>
      <c r="Q2547" t="str">
        <f>LEFT(Table1[[#This Row],[Category and Sub-Category]],FIND("/",Table1[[#This Row],[Category and Sub-Category]])-1)</f>
        <v>music</v>
      </c>
      <c r="R2547" t="str">
        <f>RIGHT(Table1[[#This Row],[Category and Sub-Category]],LEN(Table1[[#This Row],[Category and Sub-Category]])-FIND("/",Table1[[#This Row],[Category and Sub-Category]]))</f>
        <v>classical music</v>
      </c>
      <c r="S2547" s="14">
        <f>(((Table1[[#This Row],[launched_at]]/60)/60)/24)+DATE(1970,1,1)</f>
        <v>42027.13817129629</v>
      </c>
      <c r="T2547" s="14">
        <f t="shared" si="39"/>
        <v>42062.020833333328</v>
      </c>
    </row>
    <row r="2548" spans="1:20" ht="43.5" x14ac:dyDescent="0.35">
      <c r="A2548">
        <v>2546</v>
      </c>
      <c r="B2548" s="1" t="s">
        <v>2546</v>
      </c>
      <c r="C2548" s="1" t="s">
        <v>6656</v>
      </c>
      <c r="D2548" s="6">
        <v>3500</v>
      </c>
      <c r="E2548" s="6">
        <v>3910</v>
      </c>
      <c r="F2548" t="s">
        <v>8219</v>
      </c>
      <c r="G2548" t="s">
        <v>8224</v>
      </c>
      <c r="H2548" t="s">
        <v>8246</v>
      </c>
      <c r="I2548">
        <v>1380949200</v>
      </c>
      <c r="J2548">
        <v>1378586179</v>
      </c>
      <c r="K2548" t="b">
        <v>0</v>
      </c>
      <c r="L2548">
        <v>65</v>
      </c>
      <c r="M2548" t="b">
        <v>1</v>
      </c>
      <c r="N2548" t="s">
        <v>8300</v>
      </c>
      <c r="O2548" s="16">
        <f>Table1[[#This Row],[pledged]]/Table1[[#This Row],[goal]]*100</f>
        <v>111.71428571428572</v>
      </c>
      <c r="P2548" s="6">
        <f>IFERROR(Table1[[#This Row],[pledged]]/Table1[[#This Row],[backers_count]],0)</f>
        <v>60.153846153846153</v>
      </c>
      <c r="Q2548" t="str">
        <f>LEFT(Table1[[#This Row],[Category and Sub-Category]],FIND("/",Table1[[#This Row],[Category and Sub-Category]])-1)</f>
        <v>music</v>
      </c>
      <c r="R2548" t="str">
        <f>RIGHT(Table1[[#This Row],[Category and Sub-Category]],LEN(Table1[[#This Row],[Category and Sub-Category]])-FIND("/",Table1[[#This Row],[Category and Sub-Category]]))</f>
        <v>classical music</v>
      </c>
      <c r="S2548" s="14">
        <f>(((Table1[[#This Row],[launched_at]]/60)/60)/24)+DATE(1970,1,1)</f>
        <v>41524.858553240738</v>
      </c>
      <c r="T2548" s="14">
        <f t="shared" si="39"/>
        <v>41552.208333333336</v>
      </c>
    </row>
    <row r="2549" spans="1:20" ht="43.5" x14ac:dyDescent="0.35">
      <c r="A2549">
        <v>2547</v>
      </c>
      <c r="B2549" s="1" t="s">
        <v>2547</v>
      </c>
      <c r="C2549" s="1" t="s">
        <v>6657</v>
      </c>
      <c r="D2549" s="6">
        <v>5500</v>
      </c>
      <c r="E2549" s="6">
        <v>6592</v>
      </c>
      <c r="F2549" t="s">
        <v>8219</v>
      </c>
      <c r="G2549" t="s">
        <v>8224</v>
      </c>
      <c r="H2549" t="s">
        <v>8246</v>
      </c>
      <c r="I2549">
        <v>1333560803</v>
      </c>
      <c r="J2549">
        <v>1330972403</v>
      </c>
      <c r="K2549" t="b">
        <v>0</v>
      </c>
      <c r="L2549">
        <v>134</v>
      </c>
      <c r="M2549" t="b">
        <v>1</v>
      </c>
      <c r="N2549" t="s">
        <v>8300</v>
      </c>
      <c r="O2549" s="16">
        <f>Table1[[#This Row],[pledged]]/Table1[[#This Row],[goal]]*100</f>
        <v>119.85454545454546</v>
      </c>
      <c r="P2549" s="6">
        <f>IFERROR(Table1[[#This Row],[pledged]]/Table1[[#This Row],[backers_count]],0)</f>
        <v>49.194029850746269</v>
      </c>
      <c r="Q2549" t="str">
        <f>LEFT(Table1[[#This Row],[Category and Sub-Category]],FIND("/",Table1[[#This Row],[Category and Sub-Category]])-1)</f>
        <v>music</v>
      </c>
      <c r="R2549" t="str">
        <f>RIGHT(Table1[[#This Row],[Category and Sub-Category]],LEN(Table1[[#This Row],[Category and Sub-Category]])-FIND("/",Table1[[#This Row],[Category and Sub-Category]]))</f>
        <v>classical music</v>
      </c>
      <c r="S2549" s="14">
        <f>(((Table1[[#This Row],[launched_at]]/60)/60)/24)+DATE(1970,1,1)</f>
        <v>40973.773182870369</v>
      </c>
      <c r="T2549" s="14">
        <f t="shared" si="39"/>
        <v>41003.731516203705</v>
      </c>
    </row>
    <row r="2550" spans="1:20" ht="43.5" x14ac:dyDescent="0.35">
      <c r="A2550">
        <v>2548</v>
      </c>
      <c r="B2550" s="1" t="s">
        <v>2548</v>
      </c>
      <c r="C2550" s="1" t="s">
        <v>6658</v>
      </c>
      <c r="D2550" s="6">
        <v>6000</v>
      </c>
      <c r="E2550" s="6">
        <v>6111</v>
      </c>
      <c r="F2550" t="s">
        <v>8219</v>
      </c>
      <c r="G2550" t="s">
        <v>8230</v>
      </c>
      <c r="H2550" t="s">
        <v>8249</v>
      </c>
      <c r="I2550">
        <v>1475209620</v>
      </c>
      <c r="J2550">
        <v>1473087637</v>
      </c>
      <c r="K2550" t="b">
        <v>0</v>
      </c>
      <c r="L2550">
        <v>37</v>
      </c>
      <c r="M2550" t="b">
        <v>1</v>
      </c>
      <c r="N2550" t="s">
        <v>8300</v>
      </c>
      <c r="O2550" s="16">
        <f>Table1[[#This Row],[pledged]]/Table1[[#This Row],[goal]]*100</f>
        <v>101.85</v>
      </c>
      <c r="P2550" s="6">
        <f>IFERROR(Table1[[#This Row],[pledged]]/Table1[[#This Row],[backers_count]],0)</f>
        <v>165.16216216216216</v>
      </c>
      <c r="Q2550" t="str">
        <f>LEFT(Table1[[#This Row],[Category and Sub-Category]],FIND("/",Table1[[#This Row],[Category and Sub-Category]])-1)</f>
        <v>music</v>
      </c>
      <c r="R2550" t="str">
        <f>RIGHT(Table1[[#This Row],[Category and Sub-Category]],LEN(Table1[[#This Row],[Category and Sub-Category]])-FIND("/",Table1[[#This Row],[Category and Sub-Category]]))</f>
        <v>classical music</v>
      </c>
      <c r="S2550" s="14">
        <f>(((Table1[[#This Row],[launched_at]]/60)/60)/24)+DATE(1970,1,1)</f>
        <v>42618.625428240746</v>
      </c>
      <c r="T2550" s="14">
        <f t="shared" si="39"/>
        <v>42643.185416666667</v>
      </c>
    </row>
    <row r="2551" spans="1:20" ht="43.5" x14ac:dyDescent="0.35">
      <c r="A2551">
        <v>2549</v>
      </c>
      <c r="B2551" s="1" t="s">
        <v>2549</v>
      </c>
      <c r="C2551" s="1" t="s">
        <v>6659</v>
      </c>
      <c r="D2551" s="6">
        <v>1570</v>
      </c>
      <c r="E2551" s="6">
        <v>1614</v>
      </c>
      <c r="F2551" t="s">
        <v>8219</v>
      </c>
      <c r="G2551" t="s">
        <v>8225</v>
      </c>
      <c r="H2551" t="s">
        <v>8247</v>
      </c>
      <c r="I2551">
        <v>1370019600</v>
      </c>
      <c r="J2551">
        <v>1366999870</v>
      </c>
      <c r="K2551" t="b">
        <v>0</v>
      </c>
      <c r="L2551">
        <v>37</v>
      </c>
      <c r="M2551" t="b">
        <v>1</v>
      </c>
      <c r="N2551" t="s">
        <v>8300</v>
      </c>
      <c r="O2551" s="16">
        <f>Table1[[#This Row],[pledged]]/Table1[[#This Row],[goal]]*100</f>
        <v>102.80254777070064</v>
      </c>
      <c r="P2551" s="6">
        <f>IFERROR(Table1[[#This Row],[pledged]]/Table1[[#This Row],[backers_count]],0)</f>
        <v>43.621621621621621</v>
      </c>
      <c r="Q2551" t="str">
        <f>LEFT(Table1[[#This Row],[Category and Sub-Category]],FIND("/",Table1[[#This Row],[Category and Sub-Category]])-1)</f>
        <v>music</v>
      </c>
      <c r="R2551" t="str">
        <f>RIGHT(Table1[[#This Row],[Category and Sub-Category]],LEN(Table1[[#This Row],[Category and Sub-Category]])-FIND("/",Table1[[#This Row],[Category and Sub-Category]]))</f>
        <v>classical music</v>
      </c>
      <c r="S2551" s="14">
        <f>(((Table1[[#This Row],[launched_at]]/60)/60)/24)+DATE(1970,1,1)</f>
        <v>41390.757754629631</v>
      </c>
      <c r="T2551" s="14">
        <f t="shared" si="39"/>
        <v>41425.708333333336</v>
      </c>
    </row>
    <row r="2552" spans="1:20" ht="58" x14ac:dyDescent="0.35">
      <c r="A2552">
        <v>2550</v>
      </c>
      <c r="B2552" s="1" t="s">
        <v>2550</v>
      </c>
      <c r="C2552" s="1" t="s">
        <v>6660</v>
      </c>
      <c r="D2552" s="6">
        <v>6500</v>
      </c>
      <c r="E2552" s="6">
        <v>6555</v>
      </c>
      <c r="F2552" t="s">
        <v>8219</v>
      </c>
      <c r="G2552" t="s">
        <v>8224</v>
      </c>
      <c r="H2552" t="s">
        <v>8246</v>
      </c>
      <c r="I2552">
        <v>1444276740</v>
      </c>
      <c r="J2552">
        <v>1439392406</v>
      </c>
      <c r="K2552" t="b">
        <v>0</v>
      </c>
      <c r="L2552">
        <v>150</v>
      </c>
      <c r="M2552" t="b">
        <v>1</v>
      </c>
      <c r="N2552" t="s">
        <v>8300</v>
      </c>
      <c r="O2552" s="16">
        <f>Table1[[#This Row],[pledged]]/Table1[[#This Row],[goal]]*100</f>
        <v>100.84615384615385</v>
      </c>
      <c r="P2552" s="6">
        <f>IFERROR(Table1[[#This Row],[pledged]]/Table1[[#This Row],[backers_count]],0)</f>
        <v>43.7</v>
      </c>
      <c r="Q2552" t="str">
        <f>LEFT(Table1[[#This Row],[Category and Sub-Category]],FIND("/",Table1[[#This Row],[Category and Sub-Category]])-1)</f>
        <v>music</v>
      </c>
      <c r="R2552" t="str">
        <f>RIGHT(Table1[[#This Row],[Category and Sub-Category]],LEN(Table1[[#This Row],[Category and Sub-Category]])-FIND("/",Table1[[#This Row],[Category and Sub-Category]]))</f>
        <v>classical music</v>
      </c>
      <c r="S2552" s="14">
        <f>(((Table1[[#This Row],[launched_at]]/60)/60)/24)+DATE(1970,1,1)</f>
        <v>42228.634328703702</v>
      </c>
      <c r="T2552" s="14">
        <f t="shared" si="39"/>
        <v>42285.165972222225</v>
      </c>
    </row>
    <row r="2553" spans="1:20" ht="43.5" x14ac:dyDescent="0.35">
      <c r="A2553">
        <v>2551</v>
      </c>
      <c r="B2553" s="1" t="s">
        <v>2551</v>
      </c>
      <c r="C2553" s="1" t="s">
        <v>6661</v>
      </c>
      <c r="D2553" s="6">
        <v>3675</v>
      </c>
      <c r="E2553" s="6">
        <v>3775.5</v>
      </c>
      <c r="F2553" t="s">
        <v>8219</v>
      </c>
      <c r="G2553" t="s">
        <v>8224</v>
      </c>
      <c r="H2553" t="s">
        <v>8246</v>
      </c>
      <c r="I2553">
        <v>1332362880</v>
      </c>
      <c r="J2553">
        <v>1329890585</v>
      </c>
      <c r="K2553" t="b">
        <v>0</v>
      </c>
      <c r="L2553">
        <v>56</v>
      </c>
      <c r="M2553" t="b">
        <v>1</v>
      </c>
      <c r="N2553" t="s">
        <v>8300</v>
      </c>
      <c r="O2553" s="16">
        <f>Table1[[#This Row],[pledged]]/Table1[[#This Row],[goal]]*100</f>
        <v>102.73469387755102</v>
      </c>
      <c r="P2553" s="6">
        <f>IFERROR(Table1[[#This Row],[pledged]]/Table1[[#This Row],[backers_count]],0)</f>
        <v>67.419642857142861</v>
      </c>
      <c r="Q2553" t="str">
        <f>LEFT(Table1[[#This Row],[Category and Sub-Category]],FIND("/",Table1[[#This Row],[Category and Sub-Category]])-1)</f>
        <v>music</v>
      </c>
      <c r="R2553" t="str">
        <f>RIGHT(Table1[[#This Row],[Category and Sub-Category]],LEN(Table1[[#This Row],[Category and Sub-Category]])-FIND("/",Table1[[#This Row],[Category and Sub-Category]]))</f>
        <v>classical music</v>
      </c>
      <c r="S2553" s="14">
        <f>(((Table1[[#This Row],[launched_at]]/60)/60)/24)+DATE(1970,1,1)</f>
        <v>40961.252141203702</v>
      </c>
      <c r="T2553" s="14">
        <f t="shared" si="39"/>
        <v>40989.866666666669</v>
      </c>
    </row>
    <row r="2554" spans="1:20" ht="43.5" x14ac:dyDescent="0.35">
      <c r="A2554">
        <v>2552</v>
      </c>
      <c r="B2554" s="1" t="s">
        <v>2552</v>
      </c>
      <c r="C2554" s="1" t="s">
        <v>6662</v>
      </c>
      <c r="D2554" s="6">
        <v>3000</v>
      </c>
      <c r="E2554" s="6">
        <v>3195</v>
      </c>
      <c r="F2554" t="s">
        <v>8219</v>
      </c>
      <c r="G2554" t="s">
        <v>8224</v>
      </c>
      <c r="H2554" t="s">
        <v>8246</v>
      </c>
      <c r="I2554">
        <v>1488741981</v>
      </c>
      <c r="J2554">
        <v>1486149981</v>
      </c>
      <c r="K2554" t="b">
        <v>0</v>
      </c>
      <c r="L2554">
        <v>18</v>
      </c>
      <c r="M2554" t="b">
        <v>1</v>
      </c>
      <c r="N2554" t="s">
        <v>8300</v>
      </c>
      <c r="O2554" s="16">
        <f>Table1[[#This Row],[pledged]]/Table1[[#This Row],[goal]]*100</f>
        <v>106.5</v>
      </c>
      <c r="P2554" s="6">
        <f>IFERROR(Table1[[#This Row],[pledged]]/Table1[[#This Row],[backers_count]],0)</f>
        <v>177.5</v>
      </c>
      <c r="Q2554" t="str">
        <f>LEFT(Table1[[#This Row],[Category and Sub-Category]],FIND("/",Table1[[#This Row],[Category and Sub-Category]])-1)</f>
        <v>music</v>
      </c>
      <c r="R2554" t="str">
        <f>RIGHT(Table1[[#This Row],[Category and Sub-Category]],LEN(Table1[[#This Row],[Category and Sub-Category]])-FIND("/",Table1[[#This Row],[Category and Sub-Category]]))</f>
        <v>classical music</v>
      </c>
      <c r="S2554" s="14">
        <f>(((Table1[[#This Row],[launched_at]]/60)/60)/24)+DATE(1970,1,1)</f>
        <v>42769.809965277775</v>
      </c>
      <c r="T2554" s="14">
        <f t="shared" si="39"/>
        <v>42799.809965277775</v>
      </c>
    </row>
    <row r="2555" spans="1:20" ht="43.5" x14ac:dyDescent="0.35">
      <c r="A2555">
        <v>2553</v>
      </c>
      <c r="B2555" s="1" t="s">
        <v>2553</v>
      </c>
      <c r="C2555" s="1" t="s">
        <v>6663</v>
      </c>
      <c r="D2555" s="6">
        <v>1500</v>
      </c>
      <c r="E2555" s="6">
        <v>2333</v>
      </c>
      <c r="F2555" t="s">
        <v>8219</v>
      </c>
      <c r="G2555" t="s">
        <v>8224</v>
      </c>
      <c r="H2555" t="s">
        <v>8246</v>
      </c>
      <c r="I2555">
        <v>1348202807</v>
      </c>
      <c r="J2555">
        <v>1343018807</v>
      </c>
      <c r="K2555" t="b">
        <v>0</v>
      </c>
      <c r="L2555">
        <v>60</v>
      </c>
      <c r="M2555" t="b">
        <v>1</v>
      </c>
      <c r="N2555" t="s">
        <v>8300</v>
      </c>
      <c r="O2555" s="16">
        <f>Table1[[#This Row],[pledged]]/Table1[[#This Row],[goal]]*100</f>
        <v>155.53333333333333</v>
      </c>
      <c r="P2555" s="6">
        <f>IFERROR(Table1[[#This Row],[pledged]]/Table1[[#This Row],[backers_count]],0)</f>
        <v>38.883333333333333</v>
      </c>
      <c r="Q2555" t="str">
        <f>LEFT(Table1[[#This Row],[Category and Sub-Category]],FIND("/",Table1[[#This Row],[Category and Sub-Category]])-1)</f>
        <v>music</v>
      </c>
      <c r="R2555" t="str">
        <f>RIGHT(Table1[[#This Row],[Category and Sub-Category]],LEN(Table1[[#This Row],[Category and Sub-Category]])-FIND("/",Table1[[#This Row],[Category and Sub-Category]]))</f>
        <v>classical music</v>
      </c>
      <c r="S2555" s="14">
        <f>(((Table1[[#This Row],[launched_at]]/60)/60)/24)+DATE(1970,1,1)</f>
        <v>41113.199155092596</v>
      </c>
      <c r="T2555" s="14">
        <f t="shared" si="39"/>
        <v>41173.199155092596</v>
      </c>
    </row>
    <row r="2556" spans="1:20" ht="58" x14ac:dyDescent="0.35">
      <c r="A2556">
        <v>2554</v>
      </c>
      <c r="B2556" s="1" t="s">
        <v>2554</v>
      </c>
      <c r="C2556" s="1" t="s">
        <v>6664</v>
      </c>
      <c r="D2556" s="6">
        <v>3000</v>
      </c>
      <c r="E2556" s="6">
        <v>3684</v>
      </c>
      <c r="F2556" t="s">
        <v>8219</v>
      </c>
      <c r="G2556" t="s">
        <v>8224</v>
      </c>
      <c r="H2556" t="s">
        <v>8246</v>
      </c>
      <c r="I2556">
        <v>1433131140</v>
      </c>
      <c r="J2556">
        <v>1430445163</v>
      </c>
      <c r="K2556" t="b">
        <v>0</v>
      </c>
      <c r="L2556">
        <v>67</v>
      </c>
      <c r="M2556" t="b">
        <v>1</v>
      </c>
      <c r="N2556" t="s">
        <v>8300</v>
      </c>
      <c r="O2556" s="16">
        <f>Table1[[#This Row],[pledged]]/Table1[[#This Row],[goal]]*100</f>
        <v>122.8</v>
      </c>
      <c r="P2556" s="6">
        <f>IFERROR(Table1[[#This Row],[pledged]]/Table1[[#This Row],[backers_count]],0)</f>
        <v>54.985074626865675</v>
      </c>
      <c r="Q2556" t="str">
        <f>LEFT(Table1[[#This Row],[Category and Sub-Category]],FIND("/",Table1[[#This Row],[Category and Sub-Category]])-1)</f>
        <v>music</v>
      </c>
      <c r="R2556" t="str">
        <f>RIGHT(Table1[[#This Row],[Category and Sub-Category]],LEN(Table1[[#This Row],[Category and Sub-Category]])-FIND("/",Table1[[#This Row],[Category and Sub-Category]]))</f>
        <v>classical music</v>
      </c>
      <c r="S2556" s="14">
        <f>(((Table1[[#This Row],[launched_at]]/60)/60)/24)+DATE(1970,1,1)</f>
        <v>42125.078275462962</v>
      </c>
      <c r="T2556" s="14">
        <f t="shared" si="39"/>
        <v>42156.165972222225</v>
      </c>
    </row>
    <row r="2557" spans="1:20" ht="58" x14ac:dyDescent="0.35">
      <c r="A2557">
        <v>2555</v>
      </c>
      <c r="B2557" s="1" t="s">
        <v>2555</v>
      </c>
      <c r="C2557" s="1" t="s">
        <v>6665</v>
      </c>
      <c r="D2557" s="6">
        <v>2000</v>
      </c>
      <c r="E2557" s="6">
        <v>2147</v>
      </c>
      <c r="F2557" t="s">
        <v>8219</v>
      </c>
      <c r="G2557" t="s">
        <v>8224</v>
      </c>
      <c r="H2557" t="s">
        <v>8246</v>
      </c>
      <c r="I2557">
        <v>1338219793</v>
      </c>
      <c r="J2557">
        <v>1335541393</v>
      </c>
      <c r="K2557" t="b">
        <v>0</v>
      </c>
      <c r="L2557">
        <v>35</v>
      </c>
      <c r="M2557" t="b">
        <v>1</v>
      </c>
      <c r="N2557" t="s">
        <v>8300</v>
      </c>
      <c r="O2557" s="16">
        <f>Table1[[#This Row],[pledged]]/Table1[[#This Row],[goal]]*100</f>
        <v>107.35</v>
      </c>
      <c r="P2557" s="6">
        <f>IFERROR(Table1[[#This Row],[pledged]]/Table1[[#This Row],[backers_count]],0)</f>
        <v>61.342857142857142</v>
      </c>
      <c r="Q2557" t="str">
        <f>LEFT(Table1[[#This Row],[Category and Sub-Category]],FIND("/",Table1[[#This Row],[Category and Sub-Category]])-1)</f>
        <v>music</v>
      </c>
      <c r="R2557" t="str">
        <f>RIGHT(Table1[[#This Row],[Category and Sub-Category]],LEN(Table1[[#This Row],[Category and Sub-Category]])-FIND("/",Table1[[#This Row],[Category and Sub-Category]]))</f>
        <v>classical music</v>
      </c>
      <c r="S2557" s="14">
        <f>(((Table1[[#This Row],[launched_at]]/60)/60)/24)+DATE(1970,1,1)</f>
        <v>41026.655011574076</v>
      </c>
      <c r="T2557" s="14">
        <f t="shared" si="39"/>
        <v>41057.655011574076</v>
      </c>
    </row>
    <row r="2558" spans="1:20" ht="43.5" x14ac:dyDescent="0.35">
      <c r="A2558">
        <v>2556</v>
      </c>
      <c r="B2558" s="1" t="s">
        <v>2556</v>
      </c>
      <c r="C2558" s="1" t="s">
        <v>6666</v>
      </c>
      <c r="D2558" s="6">
        <v>745</v>
      </c>
      <c r="E2558" s="6">
        <v>786</v>
      </c>
      <c r="F2558" t="s">
        <v>8219</v>
      </c>
      <c r="G2558" t="s">
        <v>8224</v>
      </c>
      <c r="H2558" t="s">
        <v>8246</v>
      </c>
      <c r="I2558">
        <v>1356392857</v>
      </c>
      <c r="J2558">
        <v>1352504857</v>
      </c>
      <c r="K2558" t="b">
        <v>0</v>
      </c>
      <c r="L2558">
        <v>34</v>
      </c>
      <c r="M2558" t="b">
        <v>1</v>
      </c>
      <c r="N2558" t="s">
        <v>8300</v>
      </c>
      <c r="O2558" s="16">
        <f>Table1[[#This Row],[pledged]]/Table1[[#This Row],[goal]]*100</f>
        <v>105.50335570469798</v>
      </c>
      <c r="P2558" s="6">
        <f>IFERROR(Table1[[#This Row],[pledged]]/Table1[[#This Row],[backers_count]],0)</f>
        <v>23.117647058823529</v>
      </c>
      <c r="Q2558" t="str">
        <f>LEFT(Table1[[#This Row],[Category and Sub-Category]],FIND("/",Table1[[#This Row],[Category and Sub-Category]])-1)</f>
        <v>music</v>
      </c>
      <c r="R2558" t="str">
        <f>RIGHT(Table1[[#This Row],[Category and Sub-Category]],LEN(Table1[[#This Row],[Category and Sub-Category]])-FIND("/",Table1[[#This Row],[Category and Sub-Category]]))</f>
        <v>classical music</v>
      </c>
      <c r="S2558" s="14">
        <f>(((Table1[[#This Row],[launched_at]]/60)/60)/24)+DATE(1970,1,1)</f>
        <v>41222.991400462961</v>
      </c>
      <c r="T2558" s="14">
        <f t="shared" si="39"/>
        <v>41267.991400462961</v>
      </c>
    </row>
    <row r="2559" spans="1:20" ht="29" x14ac:dyDescent="0.35">
      <c r="A2559">
        <v>2557</v>
      </c>
      <c r="B2559" s="1" t="s">
        <v>2557</v>
      </c>
      <c r="C2559" s="1" t="s">
        <v>6667</v>
      </c>
      <c r="D2559" s="6">
        <v>900</v>
      </c>
      <c r="E2559" s="6">
        <v>1066</v>
      </c>
      <c r="F2559" t="s">
        <v>8219</v>
      </c>
      <c r="G2559" t="s">
        <v>8225</v>
      </c>
      <c r="H2559" t="s">
        <v>8247</v>
      </c>
      <c r="I2559">
        <v>1400176386</v>
      </c>
      <c r="J2559">
        <v>1397584386</v>
      </c>
      <c r="K2559" t="b">
        <v>0</v>
      </c>
      <c r="L2559">
        <v>36</v>
      </c>
      <c r="M2559" t="b">
        <v>1</v>
      </c>
      <c r="N2559" t="s">
        <v>8300</v>
      </c>
      <c r="O2559" s="16">
        <f>Table1[[#This Row],[pledged]]/Table1[[#This Row],[goal]]*100</f>
        <v>118.44444444444444</v>
      </c>
      <c r="P2559" s="6">
        <f>IFERROR(Table1[[#This Row],[pledged]]/Table1[[#This Row],[backers_count]],0)</f>
        <v>29.611111111111111</v>
      </c>
      <c r="Q2559" t="str">
        <f>LEFT(Table1[[#This Row],[Category and Sub-Category]],FIND("/",Table1[[#This Row],[Category and Sub-Category]])-1)</f>
        <v>music</v>
      </c>
      <c r="R2559" t="str">
        <f>RIGHT(Table1[[#This Row],[Category and Sub-Category]],LEN(Table1[[#This Row],[Category and Sub-Category]])-FIND("/",Table1[[#This Row],[Category and Sub-Category]]))</f>
        <v>classical music</v>
      </c>
      <c r="S2559" s="14">
        <f>(((Table1[[#This Row],[launched_at]]/60)/60)/24)+DATE(1970,1,1)</f>
        <v>41744.745208333334</v>
      </c>
      <c r="T2559" s="14">
        <f t="shared" si="39"/>
        <v>41774.745208333334</v>
      </c>
    </row>
    <row r="2560" spans="1:20" ht="43.5" x14ac:dyDescent="0.35">
      <c r="A2560">
        <v>2558</v>
      </c>
      <c r="B2560" s="1" t="s">
        <v>2558</v>
      </c>
      <c r="C2560" s="1" t="s">
        <v>6668</v>
      </c>
      <c r="D2560" s="6">
        <v>1250</v>
      </c>
      <c r="E2560" s="6">
        <v>1361</v>
      </c>
      <c r="F2560" t="s">
        <v>8219</v>
      </c>
      <c r="G2560" t="s">
        <v>8226</v>
      </c>
      <c r="H2560" t="s">
        <v>8248</v>
      </c>
      <c r="I2560">
        <v>1430488740</v>
      </c>
      <c r="J2560">
        <v>1427747906</v>
      </c>
      <c r="K2560" t="b">
        <v>0</v>
      </c>
      <c r="L2560">
        <v>18</v>
      </c>
      <c r="M2560" t="b">
        <v>1</v>
      </c>
      <c r="N2560" t="s">
        <v>8300</v>
      </c>
      <c r="O2560" s="16">
        <f>Table1[[#This Row],[pledged]]/Table1[[#This Row],[goal]]*100</f>
        <v>108.88</v>
      </c>
      <c r="P2560" s="6">
        <f>IFERROR(Table1[[#This Row],[pledged]]/Table1[[#This Row],[backers_count]],0)</f>
        <v>75.611111111111114</v>
      </c>
      <c r="Q2560" t="str">
        <f>LEFT(Table1[[#This Row],[Category and Sub-Category]],FIND("/",Table1[[#This Row],[Category and Sub-Category]])-1)</f>
        <v>music</v>
      </c>
      <c r="R2560" t="str">
        <f>RIGHT(Table1[[#This Row],[Category and Sub-Category]],LEN(Table1[[#This Row],[Category and Sub-Category]])-FIND("/",Table1[[#This Row],[Category and Sub-Category]]))</f>
        <v>classical music</v>
      </c>
      <c r="S2560" s="14">
        <f>(((Table1[[#This Row],[launched_at]]/60)/60)/24)+DATE(1970,1,1)</f>
        <v>42093.860023148154</v>
      </c>
      <c r="T2560" s="14">
        <f t="shared" si="39"/>
        <v>42125.582638888889</v>
      </c>
    </row>
    <row r="2561" spans="1:20" ht="43.5" x14ac:dyDescent="0.35">
      <c r="A2561">
        <v>2559</v>
      </c>
      <c r="B2561" s="1" t="s">
        <v>2559</v>
      </c>
      <c r="C2561" s="1" t="s">
        <v>6669</v>
      </c>
      <c r="D2561" s="6">
        <v>800</v>
      </c>
      <c r="E2561" s="6">
        <v>890</v>
      </c>
      <c r="F2561" t="s">
        <v>8219</v>
      </c>
      <c r="G2561" t="s">
        <v>8224</v>
      </c>
      <c r="H2561" t="s">
        <v>8246</v>
      </c>
      <c r="I2561">
        <v>1321385820</v>
      </c>
      <c r="J2561">
        <v>1318539484</v>
      </c>
      <c r="K2561" t="b">
        <v>0</v>
      </c>
      <c r="L2561">
        <v>25</v>
      </c>
      <c r="M2561" t="b">
        <v>1</v>
      </c>
      <c r="N2561" t="s">
        <v>8300</v>
      </c>
      <c r="O2561" s="16">
        <f>Table1[[#This Row],[pledged]]/Table1[[#This Row],[goal]]*100</f>
        <v>111.25</v>
      </c>
      <c r="P2561" s="6">
        <f>IFERROR(Table1[[#This Row],[pledged]]/Table1[[#This Row],[backers_count]],0)</f>
        <v>35.6</v>
      </c>
      <c r="Q2561" t="str">
        <f>LEFT(Table1[[#This Row],[Category and Sub-Category]],FIND("/",Table1[[#This Row],[Category and Sub-Category]])-1)</f>
        <v>music</v>
      </c>
      <c r="R2561" t="str">
        <f>RIGHT(Table1[[#This Row],[Category and Sub-Category]],LEN(Table1[[#This Row],[Category and Sub-Category]])-FIND("/",Table1[[#This Row],[Category and Sub-Category]]))</f>
        <v>classical music</v>
      </c>
      <c r="S2561" s="14">
        <f>(((Table1[[#This Row],[launched_at]]/60)/60)/24)+DATE(1970,1,1)</f>
        <v>40829.873657407406</v>
      </c>
      <c r="T2561" s="14">
        <f t="shared" si="39"/>
        <v>40862.817361111112</v>
      </c>
    </row>
    <row r="2562" spans="1:20" ht="43.5" x14ac:dyDescent="0.35">
      <c r="A2562">
        <v>2560</v>
      </c>
      <c r="B2562" s="1" t="s">
        <v>2560</v>
      </c>
      <c r="C2562" s="1" t="s">
        <v>6670</v>
      </c>
      <c r="D2562" s="6">
        <v>3000</v>
      </c>
      <c r="E2562" s="6">
        <v>3003</v>
      </c>
      <c r="F2562" t="s">
        <v>8219</v>
      </c>
      <c r="G2562" t="s">
        <v>8225</v>
      </c>
      <c r="H2562" t="s">
        <v>8247</v>
      </c>
      <c r="I2562">
        <v>1425682174</v>
      </c>
      <c r="J2562">
        <v>1423090174</v>
      </c>
      <c r="K2562" t="b">
        <v>0</v>
      </c>
      <c r="L2562">
        <v>21</v>
      </c>
      <c r="M2562" t="b">
        <v>1</v>
      </c>
      <c r="N2562" t="s">
        <v>8300</v>
      </c>
      <c r="O2562" s="16">
        <f>Table1[[#This Row],[pledged]]/Table1[[#This Row],[goal]]*100</f>
        <v>100.1</v>
      </c>
      <c r="P2562" s="6">
        <f>IFERROR(Table1[[#This Row],[pledged]]/Table1[[#This Row],[backers_count]],0)</f>
        <v>143</v>
      </c>
      <c r="Q2562" t="str">
        <f>LEFT(Table1[[#This Row],[Category and Sub-Category]],FIND("/",Table1[[#This Row],[Category and Sub-Category]])-1)</f>
        <v>music</v>
      </c>
      <c r="R2562" t="str">
        <f>RIGHT(Table1[[#This Row],[Category and Sub-Category]],LEN(Table1[[#This Row],[Category and Sub-Category]])-FIND("/",Table1[[#This Row],[Category and Sub-Category]]))</f>
        <v>classical music</v>
      </c>
      <c r="S2562" s="14">
        <f>(((Table1[[#This Row],[launched_at]]/60)/60)/24)+DATE(1970,1,1)</f>
        <v>42039.951087962967</v>
      </c>
      <c r="T2562" s="14">
        <f t="shared" ref="T2562:T2625" si="40">(((I2562/60)/60)/24)+DATE(1970,1,1)</f>
        <v>42069.951087962967</v>
      </c>
    </row>
    <row r="2563" spans="1:20" ht="43.5" x14ac:dyDescent="0.35">
      <c r="A2563">
        <v>2561</v>
      </c>
      <c r="B2563" s="1" t="s">
        <v>2561</v>
      </c>
      <c r="C2563" s="1" t="s">
        <v>6671</v>
      </c>
      <c r="D2563" s="6">
        <v>100000</v>
      </c>
      <c r="E2563" s="6">
        <v>0</v>
      </c>
      <c r="F2563" t="s">
        <v>8220</v>
      </c>
      <c r="G2563" t="s">
        <v>8229</v>
      </c>
      <c r="H2563" t="s">
        <v>8251</v>
      </c>
      <c r="I2563">
        <v>1444740089</v>
      </c>
      <c r="J2563">
        <v>1442148089</v>
      </c>
      <c r="K2563" t="b">
        <v>0</v>
      </c>
      <c r="L2563">
        <v>0</v>
      </c>
      <c r="M2563" t="b">
        <v>0</v>
      </c>
      <c r="N2563" t="s">
        <v>8284</v>
      </c>
      <c r="O2563" s="16">
        <f>Table1[[#This Row],[pledged]]/Table1[[#This Row],[goal]]*100</f>
        <v>0</v>
      </c>
      <c r="P2563" s="6">
        <f>IFERROR(Table1[[#This Row],[pledged]]/Table1[[#This Row],[backers_count]],0)</f>
        <v>0</v>
      </c>
      <c r="Q2563" t="str">
        <f>LEFT(Table1[[#This Row],[Category and Sub-Category]],FIND("/",Table1[[#This Row],[Category and Sub-Category]])-1)</f>
        <v>food</v>
      </c>
      <c r="R2563" t="str">
        <f>RIGHT(Table1[[#This Row],[Category and Sub-Category]],LEN(Table1[[#This Row],[Category and Sub-Category]])-FIND("/",Table1[[#This Row],[Category and Sub-Category]]))</f>
        <v>food trucks</v>
      </c>
      <c r="S2563" s="14">
        <f>(((Table1[[#This Row],[launched_at]]/60)/60)/24)+DATE(1970,1,1)</f>
        <v>42260.528807870374</v>
      </c>
      <c r="T2563" s="14">
        <f t="shared" si="40"/>
        <v>42290.528807870374</v>
      </c>
    </row>
    <row r="2564" spans="1:20" ht="58" x14ac:dyDescent="0.35">
      <c r="A2564">
        <v>2562</v>
      </c>
      <c r="B2564" s="1" t="s">
        <v>2562</v>
      </c>
      <c r="C2564" s="1" t="s">
        <v>6672</v>
      </c>
      <c r="D2564" s="6">
        <v>10000</v>
      </c>
      <c r="E2564" s="6">
        <v>75</v>
      </c>
      <c r="F2564" t="s">
        <v>8220</v>
      </c>
      <c r="G2564" t="s">
        <v>8236</v>
      </c>
      <c r="H2564" t="s">
        <v>8249</v>
      </c>
      <c r="I2564">
        <v>1476189339</v>
      </c>
      <c r="J2564">
        <v>1471005339</v>
      </c>
      <c r="K2564" t="b">
        <v>0</v>
      </c>
      <c r="L2564">
        <v>3</v>
      </c>
      <c r="M2564" t="b">
        <v>0</v>
      </c>
      <c r="N2564" t="s">
        <v>8284</v>
      </c>
      <c r="O2564" s="16">
        <f>Table1[[#This Row],[pledged]]/Table1[[#This Row],[goal]]*100</f>
        <v>0.75</v>
      </c>
      <c r="P2564" s="6">
        <f>IFERROR(Table1[[#This Row],[pledged]]/Table1[[#This Row],[backers_count]],0)</f>
        <v>25</v>
      </c>
      <c r="Q2564" t="str">
        <f>LEFT(Table1[[#This Row],[Category and Sub-Category]],FIND("/",Table1[[#This Row],[Category and Sub-Category]])-1)</f>
        <v>food</v>
      </c>
      <c r="R2564" t="str">
        <f>RIGHT(Table1[[#This Row],[Category and Sub-Category]],LEN(Table1[[#This Row],[Category and Sub-Category]])-FIND("/",Table1[[#This Row],[Category and Sub-Category]]))</f>
        <v>food trucks</v>
      </c>
      <c r="S2564" s="14">
        <f>(((Table1[[#This Row],[launched_at]]/60)/60)/24)+DATE(1970,1,1)</f>
        <v>42594.524756944447</v>
      </c>
      <c r="T2564" s="14">
        <f t="shared" si="40"/>
        <v>42654.524756944447</v>
      </c>
    </row>
    <row r="2565" spans="1:20" ht="29" x14ac:dyDescent="0.35">
      <c r="A2565">
        <v>2563</v>
      </c>
      <c r="B2565" s="1" t="s">
        <v>2563</v>
      </c>
      <c r="C2565" s="1" t="s">
        <v>6673</v>
      </c>
      <c r="D2565" s="6">
        <v>20000</v>
      </c>
      <c r="E2565" s="6">
        <v>0</v>
      </c>
      <c r="F2565" t="s">
        <v>8220</v>
      </c>
      <c r="G2565" t="s">
        <v>8224</v>
      </c>
      <c r="H2565" t="s">
        <v>8246</v>
      </c>
      <c r="I2565">
        <v>1438226451</v>
      </c>
      <c r="J2565">
        <v>1433042451</v>
      </c>
      <c r="K2565" t="b">
        <v>0</v>
      </c>
      <c r="L2565">
        <v>0</v>
      </c>
      <c r="M2565" t="b">
        <v>0</v>
      </c>
      <c r="N2565" t="s">
        <v>8284</v>
      </c>
      <c r="O2565" s="16">
        <f>Table1[[#This Row],[pledged]]/Table1[[#This Row],[goal]]*100</f>
        <v>0</v>
      </c>
      <c r="P2565" s="6">
        <f>IFERROR(Table1[[#This Row],[pledged]]/Table1[[#This Row],[backers_count]],0)</f>
        <v>0</v>
      </c>
      <c r="Q2565" t="str">
        <f>LEFT(Table1[[#This Row],[Category and Sub-Category]],FIND("/",Table1[[#This Row],[Category and Sub-Category]])-1)</f>
        <v>food</v>
      </c>
      <c r="R2565" t="str">
        <f>RIGHT(Table1[[#This Row],[Category and Sub-Category]],LEN(Table1[[#This Row],[Category and Sub-Category]])-FIND("/",Table1[[#This Row],[Category and Sub-Category]]))</f>
        <v>food trucks</v>
      </c>
      <c r="S2565" s="14">
        <f>(((Table1[[#This Row],[launched_at]]/60)/60)/24)+DATE(1970,1,1)</f>
        <v>42155.139479166668</v>
      </c>
      <c r="T2565" s="14">
        <f t="shared" si="40"/>
        <v>42215.139479166668</v>
      </c>
    </row>
    <row r="2566" spans="1:20" ht="43.5" x14ac:dyDescent="0.35">
      <c r="A2566">
        <v>2564</v>
      </c>
      <c r="B2566" s="1" t="s">
        <v>2564</v>
      </c>
      <c r="C2566" s="1" t="s">
        <v>6674</v>
      </c>
      <c r="D2566" s="6">
        <v>40000</v>
      </c>
      <c r="E2566" s="6">
        <v>0</v>
      </c>
      <c r="F2566" t="s">
        <v>8220</v>
      </c>
      <c r="G2566" t="s">
        <v>8229</v>
      </c>
      <c r="H2566" t="s">
        <v>8251</v>
      </c>
      <c r="I2566">
        <v>1406854699</v>
      </c>
      <c r="J2566">
        <v>1404262699</v>
      </c>
      <c r="K2566" t="b">
        <v>0</v>
      </c>
      <c r="L2566">
        <v>0</v>
      </c>
      <c r="M2566" t="b">
        <v>0</v>
      </c>
      <c r="N2566" t="s">
        <v>8284</v>
      </c>
      <c r="O2566" s="16">
        <f>Table1[[#This Row],[pledged]]/Table1[[#This Row],[goal]]*100</f>
        <v>0</v>
      </c>
      <c r="P2566" s="6">
        <f>IFERROR(Table1[[#This Row],[pledged]]/Table1[[#This Row],[backers_count]],0)</f>
        <v>0</v>
      </c>
      <c r="Q2566" t="str">
        <f>LEFT(Table1[[#This Row],[Category and Sub-Category]],FIND("/",Table1[[#This Row],[Category and Sub-Category]])-1)</f>
        <v>food</v>
      </c>
      <c r="R2566" t="str">
        <f>RIGHT(Table1[[#This Row],[Category and Sub-Category]],LEN(Table1[[#This Row],[Category and Sub-Category]])-FIND("/",Table1[[#This Row],[Category and Sub-Category]]))</f>
        <v>food trucks</v>
      </c>
      <c r="S2566" s="14">
        <f>(((Table1[[#This Row],[launched_at]]/60)/60)/24)+DATE(1970,1,1)</f>
        <v>41822.040497685186</v>
      </c>
      <c r="T2566" s="14">
        <f t="shared" si="40"/>
        <v>41852.040497685186</v>
      </c>
    </row>
    <row r="2567" spans="1:20" ht="43.5" x14ac:dyDescent="0.35">
      <c r="A2567">
        <v>2565</v>
      </c>
      <c r="B2567" s="1" t="s">
        <v>2565</v>
      </c>
      <c r="C2567" s="1" t="s">
        <v>6675</v>
      </c>
      <c r="D2567" s="6">
        <v>10000</v>
      </c>
      <c r="E2567" s="6">
        <v>100</v>
      </c>
      <c r="F2567" t="s">
        <v>8220</v>
      </c>
      <c r="G2567" t="s">
        <v>8224</v>
      </c>
      <c r="H2567" t="s">
        <v>8246</v>
      </c>
      <c r="I2567">
        <v>1462827000</v>
      </c>
      <c r="J2567">
        <v>1457710589</v>
      </c>
      <c r="K2567" t="b">
        <v>0</v>
      </c>
      <c r="L2567">
        <v>1</v>
      </c>
      <c r="M2567" t="b">
        <v>0</v>
      </c>
      <c r="N2567" t="s">
        <v>8284</v>
      </c>
      <c r="O2567" s="16">
        <f>Table1[[#This Row],[pledged]]/Table1[[#This Row],[goal]]*100</f>
        <v>1</v>
      </c>
      <c r="P2567" s="6">
        <f>IFERROR(Table1[[#This Row],[pledged]]/Table1[[#This Row],[backers_count]],0)</f>
        <v>100</v>
      </c>
      <c r="Q2567" t="str">
        <f>LEFT(Table1[[#This Row],[Category and Sub-Category]],FIND("/",Table1[[#This Row],[Category and Sub-Category]])-1)</f>
        <v>food</v>
      </c>
      <c r="R2567" t="str">
        <f>RIGHT(Table1[[#This Row],[Category and Sub-Category]],LEN(Table1[[#This Row],[Category and Sub-Category]])-FIND("/",Table1[[#This Row],[Category and Sub-Category]]))</f>
        <v>food trucks</v>
      </c>
      <c r="S2567" s="14">
        <f>(((Table1[[#This Row],[launched_at]]/60)/60)/24)+DATE(1970,1,1)</f>
        <v>42440.650335648148</v>
      </c>
      <c r="T2567" s="14">
        <f t="shared" si="40"/>
        <v>42499.868055555555</v>
      </c>
    </row>
    <row r="2568" spans="1:20" ht="43.5" x14ac:dyDescent="0.35">
      <c r="A2568">
        <v>2566</v>
      </c>
      <c r="B2568" s="1" t="s">
        <v>2566</v>
      </c>
      <c r="C2568" s="1" t="s">
        <v>6676</v>
      </c>
      <c r="D2568" s="6">
        <v>35000</v>
      </c>
      <c r="E2568" s="6">
        <v>0</v>
      </c>
      <c r="F2568" t="s">
        <v>8220</v>
      </c>
      <c r="G2568" t="s">
        <v>8224</v>
      </c>
      <c r="H2568" t="s">
        <v>8246</v>
      </c>
      <c r="I2568">
        <v>1408663948</v>
      </c>
      <c r="J2568">
        <v>1406071948</v>
      </c>
      <c r="K2568" t="b">
        <v>0</v>
      </c>
      <c r="L2568">
        <v>0</v>
      </c>
      <c r="M2568" t="b">
        <v>0</v>
      </c>
      <c r="N2568" t="s">
        <v>8284</v>
      </c>
      <c r="O2568" s="16">
        <f>Table1[[#This Row],[pledged]]/Table1[[#This Row],[goal]]*100</f>
        <v>0</v>
      </c>
      <c r="P2568" s="6">
        <f>IFERROR(Table1[[#This Row],[pledged]]/Table1[[#This Row],[backers_count]],0)</f>
        <v>0</v>
      </c>
      <c r="Q2568" t="str">
        <f>LEFT(Table1[[#This Row],[Category and Sub-Category]],FIND("/",Table1[[#This Row],[Category and Sub-Category]])-1)</f>
        <v>food</v>
      </c>
      <c r="R2568" t="str">
        <f>RIGHT(Table1[[#This Row],[Category and Sub-Category]],LEN(Table1[[#This Row],[Category and Sub-Category]])-FIND("/",Table1[[#This Row],[Category and Sub-Category]]))</f>
        <v>food trucks</v>
      </c>
      <c r="S2568" s="14">
        <f>(((Table1[[#This Row],[launched_at]]/60)/60)/24)+DATE(1970,1,1)</f>
        <v>41842.980879629627</v>
      </c>
      <c r="T2568" s="14">
        <f t="shared" si="40"/>
        <v>41872.980879629627</v>
      </c>
    </row>
    <row r="2569" spans="1:20" ht="43.5" x14ac:dyDescent="0.35">
      <c r="A2569">
        <v>2567</v>
      </c>
      <c r="B2569" s="1" t="s">
        <v>2567</v>
      </c>
      <c r="C2569" s="1" t="s">
        <v>6677</v>
      </c>
      <c r="D2569" s="6">
        <v>45000</v>
      </c>
      <c r="E2569" s="6">
        <v>120</v>
      </c>
      <c r="F2569" t="s">
        <v>8220</v>
      </c>
      <c r="G2569" t="s">
        <v>8224</v>
      </c>
      <c r="H2569" t="s">
        <v>8246</v>
      </c>
      <c r="I2569">
        <v>1429823138</v>
      </c>
      <c r="J2569">
        <v>1427231138</v>
      </c>
      <c r="K2569" t="b">
        <v>0</v>
      </c>
      <c r="L2569">
        <v>2</v>
      </c>
      <c r="M2569" t="b">
        <v>0</v>
      </c>
      <c r="N2569" t="s">
        <v>8284</v>
      </c>
      <c r="O2569" s="16">
        <f>Table1[[#This Row],[pledged]]/Table1[[#This Row],[goal]]*100</f>
        <v>0.26666666666666666</v>
      </c>
      <c r="P2569" s="6">
        <f>IFERROR(Table1[[#This Row],[pledged]]/Table1[[#This Row],[backers_count]],0)</f>
        <v>60</v>
      </c>
      <c r="Q2569" t="str">
        <f>LEFT(Table1[[#This Row],[Category and Sub-Category]],FIND("/",Table1[[#This Row],[Category and Sub-Category]])-1)</f>
        <v>food</v>
      </c>
      <c r="R2569" t="str">
        <f>RIGHT(Table1[[#This Row],[Category and Sub-Category]],LEN(Table1[[#This Row],[Category and Sub-Category]])-FIND("/",Table1[[#This Row],[Category and Sub-Category]]))</f>
        <v>food trucks</v>
      </c>
      <c r="S2569" s="14">
        <f>(((Table1[[#This Row],[launched_at]]/60)/60)/24)+DATE(1970,1,1)</f>
        <v>42087.878912037035</v>
      </c>
      <c r="T2569" s="14">
        <f t="shared" si="40"/>
        <v>42117.878912037035</v>
      </c>
    </row>
    <row r="2570" spans="1:20" ht="43.5" x14ac:dyDescent="0.35">
      <c r="A2570">
        <v>2568</v>
      </c>
      <c r="B2570" s="1" t="s">
        <v>2568</v>
      </c>
      <c r="C2570" s="1" t="s">
        <v>6678</v>
      </c>
      <c r="D2570" s="6">
        <v>10000</v>
      </c>
      <c r="E2570" s="6">
        <v>50</v>
      </c>
      <c r="F2570" t="s">
        <v>8220</v>
      </c>
      <c r="G2570" t="s">
        <v>8225</v>
      </c>
      <c r="H2570" t="s">
        <v>8247</v>
      </c>
      <c r="I2570">
        <v>1472745594</v>
      </c>
      <c r="J2570">
        <v>1470153594</v>
      </c>
      <c r="K2570" t="b">
        <v>0</v>
      </c>
      <c r="L2570">
        <v>1</v>
      </c>
      <c r="M2570" t="b">
        <v>0</v>
      </c>
      <c r="N2570" t="s">
        <v>8284</v>
      </c>
      <c r="O2570" s="16">
        <f>Table1[[#This Row],[pledged]]/Table1[[#This Row],[goal]]*100</f>
        <v>0.5</v>
      </c>
      <c r="P2570" s="6">
        <f>IFERROR(Table1[[#This Row],[pledged]]/Table1[[#This Row],[backers_count]],0)</f>
        <v>50</v>
      </c>
      <c r="Q2570" t="str">
        <f>LEFT(Table1[[#This Row],[Category and Sub-Category]],FIND("/",Table1[[#This Row],[Category and Sub-Category]])-1)</f>
        <v>food</v>
      </c>
      <c r="R2570" t="str">
        <f>RIGHT(Table1[[#This Row],[Category and Sub-Category]],LEN(Table1[[#This Row],[Category and Sub-Category]])-FIND("/",Table1[[#This Row],[Category and Sub-Category]]))</f>
        <v>food trucks</v>
      </c>
      <c r="S2570" s="14">
        <f>(((Table1[[#This Row],[launched_at]]/60)/60)/24)+DATE(1970,1,1)</f>
        <v>42584.666597222225</v>
      </c>
      <c r="T2570" s="14">
        <f t="shared" si="40"/>
        <v>42614.666597222225</v>
      </c>
    </row>
    <row r="2571" spans="1:20" ht="43.5" x14ac:dyDescent="0.35">
      <c r="A2571">
        <v>2569</v>
      </c>
      <c r="B2571" s="1" t="s">
        <v>2569</v>
      </c>
      <c r="C2571" s="1" t="s">
        <v>6679</v>
      </c>
      <c r="D2571" s="6">
        <v>6500</v>
      </c>
      <c r="E2571" s="6">
        <v>145</v>
      </c>
      <c r="F2571" t="s">
        <v>8220</v>
      </c>
      <c r="G2571" t="s">
        <v>8224</v>
      </c>
      <c r="H2571" t="s">
        <v>8246</v>
      </c>
      <c r="I2571">
        <v>1442457112</v>
      </c>
      <c r="J2571">
        <v>1439865112</v>
      </c>
      <c r="K2571" t="b">
        <v>0</v>
      </c>
      <c r="L2571">
        <v>2</v>
      </c>
      <c r="M2571" t="b">
        <v>0</v>
      </c>
      <c r="N2571" t="s">
        <v>8284</v>
      </c>
      <c r="O2571" s="16">
        <f>Table1[[#This Row],[pledged]]/Table1[[#This Row],[goal]]*100</f>
        <v>2.2307692307692308</v>
      </c>
      <c r="P2571" s="6">
        <f>IFERROR(Table1[[#This Row],[pledged]]/Table1[[#This Row],[backers_count]],0)</f>
        <v>72.5</v>
      </c>
      <c r="Q2571" t="str">
        <f>LEFT(Table1[[#This Row],[Category and Sub-Category]],FIND("/",Table1[[#This Row],[Category and Sub-Category]])-1)</f>
        <v>food</v>
      </c>
      <c r="R2571" t="str">
        <f>RIGHT(Table1[[#This Row],[Category and Sub-Category]],LEN(Table1[[#This Row],[Category and Sub-Category]])-FIND("/",Table1[[#This Row],[Category and Sub-Category]]))</f>
        <v>food trucks</v>
      </c>
      <c r="S2571" s="14">
        <f>(((Table1[[#This Row],[launched_at]]/60)/60)/24)+DATE(1970,1,1)</f>
        <v>42234.105462962965</v>
      </c>
      <c r="T2571" s="14">
        <f t="shared" si="40"/>
        <v>42264.105462962965</v>
      </c>
    </row>
    <row r="2572" spans="1:20" ht="43.5" x14ac:dyDescent="0.35">
      <c r="A2572">
        <v>2570</v>
      </c>
      <c r="B2572" s="1" t="s">
        <v>2570</v>
      </c>
      <c r="C2572" s="1" t="s">
        <v>6680</v>
      </c>
      <c r="D2572" s="6">
        <v>7000</v>
      </c>
      <c r="E2572" s="6">
        <v>59</v>
      </c>
      <c r="F2572" t="s">
        <v>8220</v>
      </c>
      <c r="G2572" t="s">
        <v>8224</v>
      </c>
      <c r="H2572" t="s">
        <v>8246</v>
      </c>
      <c r="I2572">
        <v>1486590035</v>
      </c>
      <c r="J2572">
        <v>1483998035</v>
      </c>
      <c r="K2572" t="b">
        <v>0</v>
      </c>
      <c r="L2572">
        <v>2</v>
      </c>
      <c r="M2572" t="b">
        <v>0</v>
      </c>
      <c r="N2572" t="s">
        <v>8284</v>
      </c>
      <c r="O2572" s="16">
        <f>Table1[[#This Row],[pledged]]/Table1[[#This Row],[goal]]*100</f>
        <v>0.84285714285714297</v>
      </c>
      <c r="P2572" s="6">
        <f>IFERROR(Table1[[#This Row],[pledged]]/Table1[[#This Row],[backers_count]],0)</f>
        <v>29.5</v>
      </c>
      <c r="Q2572" t="str">
        <f>LEFT(Table1[[#This Row],[Category and Sub-Category]],FIND("/",Table1[[#This Row],[Category and Sub-Category]])-1)</f>
        <v>food</v>
      </c>
      <c r="R2572" t="str">
        <f>RIGHT(Table1[[#This Row],[Category and Sub-Category]],LEN(Table1[[#This Row],[Category and Sub-Category]])-FIND("/",Table1[[#This Row],[Category and Sub-Category]]))</f>
        <v>food trucks</v>
      </c>
      <c r="S2572" s="14">
        <f>(((Table1[[#This Row],[launched_at]]/60)/60)/24)+DATE(1970,1,1)</f>
        <v>42744.903182870374</v>
      </c>
      <c r="T2572" s="14">
        <f t="shared" si="40"/>
        <v>42774.903182870374</v>
      </c>
    </row>
    <row r="2573" spans="1:20" ht="43.5" x14ac:dyDescent="0.35">
      <c r="A2573">
        <v>2571</v>
      </c>
      <c r="B2573" s="1" t="s">
        <v>2571</v>
      </c>
      <c r="C2573" s="1" t="s">
        <v>6681</v>
      </c>
      <c r="D2573" s="6">
        <v>100000</v>
      </c>
      <c r="E2573" s="6">
        <v>250</v>
      </c>
      <c r="F2573" t="s">
        <v>8220</v>
      </c>
      <c r="G2573" t="s">
        <v>8226</v>
      </c>
      <c r="H2573" t="s">
        <v>8248</v>
      </c>
      <c r="I2573">
        <v>1463645521</v>
      </c>
      <c r="J2573">
        <v>1458461521</v>
      </c>
      <c r="K2573" t="b">
        <v>0</v>
      </c>
      <c r="L2573">
        <v>4</v>
      </c>
      <c r="M2573" t="b">
        <v>0</v>
      </c>
      <c r="N2573" t="s">
        <v>8284</v>
      </c>
      <c r="O2573" s="16">
        <f>Table1[[#This Row],[pledged]]/Table1[[#This Row],[goal]]*100</f>
        <v>0.25</v>
      </c>
      <c r="P2573" s="6">
        <f>IFERROR(Table1[[#This Row],[pledged]]/Table1[[#This Row],[backers_count]],0)</f>
        <v>62.5</v>
      </c>
      <c r="Q2573" t="str">
        <f>LEFT(Table1[[#This Row],[Category and Sub-Category]],FIND("/",Table1[[#This Row],[Category and Sub-Category]])-1)</f>
        <v>food</v>
      </c>
      <c r="R2573" t="str">
        <f>RIGHT(Table1[[#This Row],[Category and Sub-Category]],LEN(Table1[[#This Row],[Category and Sub-Category]])-FIND("/",Table1[[#This Row],[Category and Sub-Category]]))</f>
        <v>food trucks</v>
      </c>
      <c r="S2573" s="14">
        <f>(((Table1[[#This Row],[launched_at]]/60)/60)/24)+DATE(1970,1,1)</f>
        <v>42449.341678240744</v>
      </c>
      <c r="T2573" s="14">
        <f t="shared" si="40"/>
        <v>42509.341678240744</v>
      </c>
    </row>
    <row r="2574" spans="1:20" ht="43.5" x14ac:dyDescent="0.35">
      <c r="A2574">
        <v>2572</v>
      </c>
      <c r="B2574" s="1" t="s">
        <v>2572</v>
      </c>
      <c r="C2574" s="1" t="s">
        <v>6682</v>
      </c>
      <c r="D2574" s="6">
        <v>30000</v>
      </c>
      <c r="E2574" s="6">
        <v>0</v>
      </c>
      <c r="F2574" t="s">
        <v>8220</v>
      </c>
      <c r="G2574" t="s">
        <v>8224</v>
      </c>
      <c r="H2574" t="s">
        <v>8246</v>
      </c>
      <c r="I2574">
        <v>1428893517</v>
      </c>
      <c r="J2574">
        <v>1426301517</v>
      </c>
      <c r="K2574" t="b">
        <v>0</v>
      </c>
      <c r="L2574">
        <v>0</v>
      </c>
      <c r="M2574" t="b">
        <v>0</v>
      </c>
      <c r="N2574" t="s">
        <v>8284</v>
      </c>
      <c r="O2574" s="16">
        <f>Table1[[#This Row],[pledged]]/Table1[[#This Row],[goal]]*100</f>
        <v>0</v>
      </c>
      <c r="P2574" s="6">
        <f>IFERROR(Table1[[#This Row],[pledged]]/Table1[[#This Row],[backers_count]],0)</f>
        <v>0</v>
      </c>
      <c r="Q2574" t="str">
        <f>LEFT(Table1[[#This Row],[Category and Sub-Category]],FIND("/",Table1[[#This Row],[Category and Sub-Category]])-1)</f>
        <v>food</v>
      </c>
      <c r="R2574" t="str">
        <f>RIGHT(Table1[[#This Row],[Category and Sub-Category]],LEN(Table1[[#This Row],[Category and Sub-Category]])-FIND("/",Table1[[#This Row],[Category and Sub-Category]]))</f>
        <v>food trucks</v>
      </c>
      <c r="S2574" s="14">
        <f>(((Table1[[#This Row],[launched_at]]/60)/60)/24)+DATE(1970,1,1)</f>
        <v>42077.119409722218</v>
      </c>
      <c r="T2574" s="14">
        <f t="shared" si="40"/>
        <v>42107.119409722218</v>
      </c>
    </row>
    <row r="2575" spans="1:20" ht="58" x14ac:dyDescent="0.35">
      <c r="A2575">
        <v>2573</v>
      </c>
      <c r="B2575" s="1" t="s">
        <v>2573</v>
      </c>
      <c r="C2575" s="1" t="s">
        <v>6683</v>
      </c>
      <c r="D2575" s="6">
        <v>8000</v>
      </c>
      <c r="E2575" s="6">
        <v>0</v>
      </c>
      <c r="F2575" t="s">
        <v>8220</v>
      </c>
      <c r="G2575" t="s">
        <v>8224</v>
      </c>
      <c r="H2575" t="s">
        <v>8246</v>
      </c>
      <c r="I2575">
        <v>1408803149</v>
      </c>
      <c r="J2575">
        <v>1404915149</v>
      </c>
      <c r="K2575" t="b">
        <v>0</v>
      </c>
      <c r="L2575">
        <v>0</v>
      </c>
      <c r="M2575" t="b">
        <v>0</v>
      </c>
      <c r="N2575" t="s">
        <v>8284</v>
      </c>
      <c r="O2575" s="16">
        <f>Table1[[#This Row],[pledged]]/Table1[[#This Row],[goal]]*100</f>
        <v>0</v>
      </c>
      <c r="P2575" s="6">
        <f>IFERROR(Table1[[#This Row],[pledged]]/Table1[[#This Row],[backers_count]],0)</f>
        <v>0</v>
      </c>
      <c r="Q2575" t="str">
        <f>LEFT(Table1[[#This Row],[Category and Sub-Category]],FIND("/",Table1[[#This Row],[Category and Sub-Category]])-1)</f>
        <v>food</v>
      </c>
      <c r="R2575" t="str">
        <f>RIGHT(Table1[[#This Row],[Category and Sub-Category]],LEN(Table1[[#This Row],[Category and Sub-Category]])-FIND("/",Table1[[#This Row],[Category and Sub-Category]]))</f>
        <v>food trucks</v>
      </c>
      <c r="S2575" s="14">
        <f>(((Table1[[#This Row],[launched_at]]/60)/60)/24)+DATE(1970,1,1)</f>
        <v>41829.592002314814</v>
      </c>
      <c r="T2575" s="14">
        <f t="shared" si="40"/>
        <v>41874.592002314814</v>
      </c>
    </row>
    <row r="2576" spans="1:20" ht="58" x14ac:dyDescent="0.35">
      <c r="A2576">
        <v>2574</v>
      </c>
      <c r="B2576" s="1" t="s">
        <v>2574</v>
      </c>
      <c r="C2576" s="1" t="s">
        <v>6684</v>
      </c>
      <c r="D2576" s="6">
        <v>10000</v>
      </c>
      <c r="E2576" s="6">
        <v>0</v>
      </c>
      <c r="F2576" t="s">
        <v>8220</v>
      </c>
      <c r="G2576" t="s">
        <v>8224</v>
      </c>
      <c r="H2576" t="s">
        <v>8246</v>
      </c>
      <c r="I2576">
        <v>1463600945</v>
      </c>
      <c r="J2576">
        <v>1461786545</v>
      </c>
      <c r="K2576" t="b">
        <v>0</v>
      </c>
      <c r="L2576">
        <v>0</v>
      </c>
      <c r="M2576" t="b">
        <v>0</v>
      </c>
      <c r="N2576" t="s">
        <v>8284</v>
      </c>
      <c r="O2576" s="16">
        <f>Table1[[#This Row],[pledged]]/Table1[[#This Row],[goal]]*100</f>
        <v>0</v>
      </c>
      <c r="P2576" s="6">
        <f>IFERROR(Table1[[#This Row],[pledged]]/Table1[[#This Row],[backers_count]],0)</f>
        <v>0</v>
      </c>
      <c r="Q2576" t="str">
        <f>LEFT(Table1[[#This Row],[Category and Sub-Category]],FIND("/",Table1[[#This Row],[Category and Sub-Category]])-1)</f>
        <v>food</v>
      </c>
      <c r="R2576" t="str">
        <f>RIGHT(Table1[[#This Row],[Category and Sub-Category]],LEN(Table1[[#This Row],[Category and Sub-Category]])-FIND("/",Table1[[#This Row],[Category and Sub-Category]]))</f>
        <v>food trucks</v>
      </c>
      <c r="S2576" s="14">
        <f>(((Table1[[#This Row],[launched_at]]/60)/60)/24)+DATE(1970,1,1)</f>
        <v>42487.825752314813</v>
      </c>
      <c r="T2576" s="14">
        <f t="shared" si="40"/>
        <v>42508.825752314813</v>
      </c>
    </row>
    <row r="2577" spans="1:20" ht="43.5" x14ac:dyDescent="0.35">
      <c r="A2577">
        <v>2575</v>
      </c>
      <c r="B2577" s="1" t="s">
        <v>2575</v>
      </c>
      <c r="C2577" s="1" t="s">
        <v>6685</v>
      </c>
      <c r="D2577" s="6">
        <v>85000</v>
      </c>
      <c r="E2577" s="6">
        <v>0</v>
      </c>
      <c r="F2577" t="s">
        <v>8220</v>
      </c>
      <c r="G2577" t="s">
        <v>8224</v>
      </c>
      <c r="H2577" t="s">
        <v>8246</v>
      </c>
      <c r="I2577">
        <v>1421030194</v>
      </c>
      <c r="J2577">
        <v>1418438194</v>
      </c>
      <c r="K2577" t="b">
        <v>0</v>
      </c>
      <c r="L2577">
        <v>0</v>
      </c>
      <c r="M2577" t="b">
        <v>0</v>
      </c>
      <c r="N2577" t="s">
        <v>8284</v>
      </c>
      <c r="O2577" s="16">
        <f>Table1[[#This Row],[pledged]]/Table1[[#This Row],[goal]]*100</f>
        <v>0</v>
      </c>
      <c r="P2577" s="6">
        <f>IFERROR(Table1[[#This Row],[pledged]]/Table1[[#This Row],[backers_count]],0)</f>
        <v>0</v>
      </c>
      <c r="Q2577" t="str">
        <f>LEFT(Table1[[#This Row],[Category and Sub-Category]],FIND("/",Table1[[#This Row],[Category and Sub-Category]])-1)</f>
        <v>food</v>
      </c>
      <c r="R2577" t="str">
        <f>RIGHT(Table1[[#This Row],[Category and Sub-Category]],LEN(Table1[[#This Row],[Category and Sub-Category]])-FIND("/",Table1[[#This Row],[Category and Sub-Category]]))</f>
        <v>food trucks</v>
      </c>
      <c r="S2577" s="14">
        <f>(((Table1[[#This Row],[launched_at]]/60)/60)/24)+DATE(1970,1,1)</f>
        <v>41986.108726851846</v>
      </c>
      <c r="T2577" s="14">
        <f t="shared" si="40"/>
        <v>42016.108726851846</v>
      </c>
    </row>
    <row r="2578" spans="1:20" ht="29" x14ac:dyDescent="0.35">
      <c r="A2578">
        <v>2576</v>
      </c>
      <c r="B2578" s="1" t="s">
        <v>2576</v>
      </c>
      <c r="C2578" s="1" t="s">
        <v>6686</v>
      </c>
      <c r="D2578" s="6">
        <v>10000</v>
      </c>
      <c r="E2578" s="6">
        <v>0</v>
      </c>
      <c r="F2578" t="s">
        <v>8220</v>
      </c>
      <c r="G2578" t="s">
        <v>8224</v>
      </c>
      <c r="H2578" t="s">
        <v>8246</v>
      </c>
      <c r="I2578">
        <v>1428707647</v>
      </c>
      <c r="J2578">
        <v>1424823247</v>
      </c>
      <c r="K2578" t="b">
        <v>0</v>
      </c>
      <c r="L2578">
        <v>0</v>
      </c>
      <c r="M2578" t="b">
        <v>0</v>
      </c>
      <c r="N2578" t="s">
        <v>8284</v>
      </c>
      <c r="O2578" s="16">
        <f>Table1[[#This Row],[pledged]]/Table1[[#This Row],[goal]]*100</f>
        <v>0</v>
      </c>
      <c r="P2578" s="6">
        <f>IFERROR(Table1[[#This Row],[pledged]]/Table1[[#This Row],[backers_count]],0)</f>
        <v>0</v>
      </c>
      <c r="Q2578" t="str">
        <f>LEFT(Table1[[#This Row],[Category and Sub-Category]],FIND("/",Table1[[#This Row],[Category and Sub-Category]])-1)</f>
        <v>food</v>
      </c>
      <c r="R2578" t="str">
        <f>RIGHT(Table1[[#This Row],[Category and Sub-Category]],LEN(Table1[[#This Row],[Category and Sub-Category]])-FIND("/",Table1[[#This Row],[Category and Sub-Category]]))</f>
        <v>food trucks</v>
      </c>
      <c r="S2578" s="14">
        <f>(((Table1[[#This Row],[launched_at]]/60)/60)/24)+DATE(1970,1,1)</f>
        <v>42060.00980324074</v>
      </c>
      <c r="T2578" s="14">
        <f t="shared" si="40"/>
        <v>42104.968136574069</v>
      </c>
    </row>
    <row r="2579" spans="1:20" ht="43.5" x14ac:dyDescent="0.35">
      <c r="A2579">
        <v>2577</v>
      </c>
      <c r="B2579" s="1" t="s">
        <v>2577</v>
      </c>
      <c r="C2579" s="1" t="s">
        <v>6687</v>
      </c>
      <c r="D2579" s="6">
        <v>15000</v>
      </c>
      <c r="E2579" s="6">
        <v>0</v>
      </c>
      <c r="F2579" t="s">
        <v>8220</v>
      </c>
      <c r="G2579" t="s">
        <v>8224</v>
      </c>
      <c r="H2579" t="s">
        <v>8246</v>
      </c>
      <c r="I2579">
        <v>1407181297</v>
      </c>
      <c r="J2579">
        <v>1405021297</v>
      </c>
      <c r="K2579" t="b">
        <v>0</v>
      </c>
      <c r="L2579">
        <v>0</v>
      </c>
      <c r="M2579" t="b">
        <v>0</v>
      </c>
      <c r="N2579" t="s">
        <v>8284</v>
      </c>
      <c r="O2579" s="16">
        <f>Table1[[#This Row],[pledged]]/Table1[[#This Row],[goal]]*100</f>
        <v>0</v>
      </c>
      <c r="P2579" s="6">
        <f>IFERROR(Table1[[#This Row],[pledged]]/Table1[[#This Row],[backers_count]],0)</f>
        <v>0</v>
      </c>
      <c r="Q2579" t="str">
        <f>LEFT(Table1[[#This Row],[Category and Sub-Category]],FIND("/",Table1[[#This Row],[Category and Sub-Category]])-1)</f>
        <v>food</v>
      </c>
      <c r="R2579" t="str">
        <f>RIGHT(Table1[[#This Row],[Category and Sub-Category]],LEN(Table1[[#This Row],[Category and Sub-Category]])-FIND("/",Table1[[#This Row],[Category and Sub-Category]]))</f>
        <v>food trucks</v>
      </c>
      <c r="S2579" s="14">
        <f>(((Table1[[#This Row],[launched_at]]/60)/60)/24)+DATE(1970,1,1)</f>
        <v>41830.820567129631</v>
      </c>
      <c r="T2579" s="14">
        <f t="shared" si="40"/>
        <v>41855.820567129631</v>
      </c>
    </row>
    <row r="2580" spans="1:20" ht="58" x14ac:dyDescent="0.35">
      <c r="A2580">
        <v>2578</v>
      </c>
      <c r="B2580" s="1" t="s">
        <v>2578</v>
      </c>
      <c r="C2580" s="1" t="s">
        <v>6688</v>
      </c>
      <c r="D2580" s="6">
        <v>6000</v>
      </c>
      <c r="E2580" s="6">
        <v>0</v>
      </c>
      <c r="F2580" t="s">
        <v>8220</v>
      </c>
      <c r="G2580" t="s">
        <v>8224</v>
      </c>
      <c r="H2580" t="s">
        <v>8246</v>
      </c>
      <c r="I2580">
        <v>1444410000</v>
      </c>
      <c r="J2580">
        <v>1440203579</v>
      </c>
      <c r="K2580" t="b">
        <v>0</v>
      </c>
      <c r="L2580">
        <v>0</v>
      </c>
      <c r="M2580" t="b">
        <v>0</v>
      </c>
      <c r="N2580" t="s">
        <v>8284</v>
      </c>
      <c r="O2580" s="16">
        <f>Table1[[#This Row],[pledged]]/Table1[[#This Row],[goal]]*100</f>
        <v>0</v>
      </c>
      <c r="P2580" s="6">
        <f>IFERROR(Table1[[#This Row],[pledged]]/Table1[[#This Row],[backers_count]],0)</f>
        <v>0</v>
      </c>
      <c r="Q2580" t="str">
        <f>LEFT(Table1[[#This Row],[Category and Sub-Category]],FIND("/",Table1[[#This Row],[Category and Sub-Category]])-1)</f>
        <v>food</v>
      </c>
      <c r="R2580" t="str">
        <f>RIGHT(Table1[[#This Row],[Category and Sub-Category]],LEN(Table1[[#This Row],[Category and Sub-Category]])-FIND("/",Table1[[#This Row],[Category and Sub-Category]]))</f>
        <v>food trucks</v>
      </c>
      <c r="S2580" s="14">
        <f>(((Table1[[#This Row],[launched_at]]/60)/60)/24)+DATE(1970,1,1)</f>
        <v>42238.022905092599</v>
      </c>
      <c r="T2580" s="14">
        <f t="shared" si="40"/>
        <v>42286.708333333328</v>
      </c>
    </row>
    <row r="2581" spans="1:20" ht="43.5" x14ac:dyDescent="0.35">
      <c r="A2581">
        <v>2579</v>
      </c>
      <c r="B2581" s="1" t="s">
        <v>2579</v>
      </c>
      <c r="C2581" s="1" t="s">
        <v>6689</v>
      </c>
      <c r="D2581" s="6">
        <v>200000</v>
      </c>
      <c r="E2581" s="6">
        <v>277</v>
      </c>
      <c r="F2581" t="s">
        <v>8220</v>
      </c>
      <c r="G2581" t="s">
        <v>8224</v>
      </c>
      <c r="H2581" t="s">
        <v>8246</v>
      </c>
      <c r="I2581">
        <v>1410810903</v>
      </c>
      <c r="J2581">
        <v>1405626903</v>
      </c>
      <c r="K2581" t="b">
        <v>0</v>
      </c>
      <c r="L2581">
        <v>12</v>
      </c>
      <c r="M2581" t="b">
        <v>0</v>
      </c>
      <c r="N2581" t="s">
        <v>8284</v>
      </c>
      <c r="O2581" s="16">
        <f>Table1[[#This Row],[pledged]]/Table1[[#This Row],[goal]]*100</f>
        <v>0.13849999999999998</v>
      </c>
      <c r="P2581" s="6">
        <f>IFERROR(Table1[[#This Row],[pledged]]/Table1[[#This Row],[backers_count]],0)</f>
        <v>23.083333333333332</v>
      </c>
      <c r="Q2581" t="str">
        <f>LEFT(Table1[[#This Row],[Category and Sub-Category]],FIND("/",Table1[[#This Row],[Category and Sub-Category]])-1)</f>
        <v>food</v>
      </c>
      <c r="R2581" t="str">
        <f>RIGHT(Table1[[#This Row],[Category and Sub-Category]],LEN(Table1[[#This Row],[Category and Sub-Category]])-FIND("/",Table1[[#This Row],[Category and Sub-Category]]))</f>
        <v>food trucks</v>
      </c>
      <c r="S2581" s="14">
        <f>(((Table1[[#This Row],[launched_at]]/60)/60)/24)+DATE(1970,1,1)</f>
        <v>41837.829895833333</v>
      </c>
      <c r="T2581" s="14">
        <f t="shared" si="40"/>
        <v>41897.829895833333</v>
      </c>
    </row>
    <row r="2582" spans="1:20" ht="43.5" x14ac:dyDescent="0.35">
      <c r="A2582">
        <v>2580</v>
      </c>
      <c r="B2582" s="1" t="s">
        <v>2580</v>
      </c>
      <c r="C2582" s="1" t="s">
        <v>6690</v>
      </c>
      <c r="D2582" s="6">
        <v>8500</v>
      </c>
      <c r="E2582" s="6">
        <v>51</v>
      </c>
      <c r="F2582" t="s">
        <v>8220</v>
      </c>
      <c r="G2582" t="s">
        <v>8224</v>
      </c>
      <c r="H2582" t="s">
        <v>8246</v>
      </c>
      <c r="I2582">
        <v>1431745200</v>
      </c>
      <c r="J2582">
        <v>1429170603</v>
      </c>
      <c r="K2582" t="b">
        <v>0</v>
      </c>
      <c r="L2582">
        <v>2</v>
      </c>
      <c r="M2582" t="b">
        <v>0</v>
      </c>
      <c r="N2582" t="s">
        <v>8284</v>
      </c>
      <c r="O2582" s="16">
        <f>Table1[[#This Row],[pledged]]/Table1[[#This Row],[goal]]*100</f>
        <v>0.6</v>
      </c>
      <c r="P2582" s="6">
        <f>IFERROR(Table1[[#This Row],[pledged]]/Table1[[#This Row],[backers_count]],0)</f>
        <v>25.5</v>
      </c>
      <c r="Q2582" t="str">
        <f>LEFT(Table1[[#This Row],[Category and Sub-Category]],FIND("/",Table1[[#This Row],[Category and Sub-Category]])-1)</f>
        <v>food</v>
      </c>
      <c r="R2582" t="str">
        <f>RIGHT(Table1[[#This Row],[Category and Sub-Category]],LEN(Table1[[#This Row],[Category and Sub-Category]])-FIND("/",Table1[[#This Row],[Category and Sub-Category]]))</f>
        <v>food trucks</v>
      </c>
      <c r="S2582" s="14">
        <f>(((Table1[[#This Row],[launched_at]]/60)/60)/24)+DATE(1970,1,1)</f>
        <v>42110.326423611114</v>
      </c>
      <c r="T2582" s="14">
        <f t="shared" si="40"/>
        <v>42140.125</v>
      </c>
    </row>
    <row r="2583" spans="1:20" ht="43.5" x14ac:dyDescent="0.35">
      <c r="A2583">
        <v>2581</v>
      </c>
      <c r="B2583" s="1" t="s">
        <v>2581</v>
      </c>
      <c r="C2583" s="1" t="s">
        <v>6691</v>
      </c>
      <c r="D2583" s="6">
        <v>5000</v>
      </c>
      <c r="E2583" s="6">
        <v>530</v>
      </c>
      <c r="F2583" t="s">
        <v>8221</v>
      </c>
      <c r="G2583" t="s">
        <v>8224</v>
      </c>
      <c r="H2583" t="s">
        <v>8246</v>
      </c>
      <c r="I2583">
        <v>1447689898</v>
      </c>
      <c r="J2583">
        <v>1445094298</v>
      </c>
      <c r="K2583" t="b">
        <v>0</v>
      </c>
      <c r="L2583">
        <v>11</v>
      </c>
      <c r="M2583" t="b">
        <v>0</v>
      </c>
      <c r="N2583" t="s">
        <v>8284</v>
      </c>
      <c r="O2583" s="16">
        <f>Table1[[#This Row],[pledged]]/Table1[[#This Row],[goal]]*100</f>
        <v>10.6</v>
      </c>
      <c r="P2583" s="6">
        <f>IFERROR(Table1[[#This Row],[pledged]]/Table1[[#This Row],[backers_count]],0)</f>
        <v>48.18181818181818</v>
      </c>
      <c r="Q2583" t="str">
        <f>LEFT(Table1[[#This Row],[Category and Sub-Category]],FIND("/",Table1[[#This Row],[Category and Sub-Category]])-1)</f>
        <v>food</v>
      </c>
      <c r="R2583" t="str">
        <f>RIGHT(Table1[[#This Row],[Category and Sub-Category]],LEN(Table1[[#This Row],[Category and Sub-Category]])-FIND("/",Table1[[#This Row],[Category and Sub-Category]]))</f>
        <v>food trucks</v>
      </c>
      <c r="S2583" s="14">
        <f>(((Table1[[#This Row],[launched_at]]/60)/60)/24)+DATE(1970,1,1)</f>
        <v>42294.628449074073</v>
      </c>
      <c r="T2583" s="14">
        <f t="shared" si="40"/>
        <v>42324.670115740737</v>
      </c>
    </row>
    <row r="2584" spans="1:20" ht="29" x14ac:dyDescent="0.35">
      <c r="A2584">
        <v>2582</v>
      </c>
      <c r="B2584" s="1" t="s">
        <v>2582</v>
      </c>
      <c r="C2584" s="1" t="s">
        <v>6692</v>
      </c>
      <c r="D2584" s="6">
        <v>90000</v>
      </c>
      <c r="E2584" s="6">
        <v>1</v>
      </c>
      <c r="F2584" t="s">
        <v>8221</v>
      </c>
      <c r="G2584" t="s">
        <v>8224</v>
      </c>
      <c r="H2584" t="s">
        <v>8246</v>
      </c>
      <c r="I2584">
        <v>1477784634</v>
      </c>
      <c r="J2584">
        <v>1475192634</v>
      </c>
      <c r="K2584" t="b">
        <v>0</v>
      </c>
      <c r="L2584">
        <v>1</v>
      </c>
      <c r="M2584" t="b">
        <v>0</v>
      </c>
      <c r="N2584" t="s">
        <v>8284</v>
      </c>
      <c r="O2584" s="16">
        <f>Table1[[#This Row],[pledged]]/Table1[[#This Row],[goal]]*100</f>
        <v>1.1111111111111111E-3</v>
      </c>
      <c r="P2584" s="6">
        <f>IFERROR(Table1[[#This Row],[pledged]]/Table1[[#This Row],[backers_count]],0)</f>
        <v>1</v>
      </c>
      <c r="Q2584" t="str">
        <f>LEFT(Table1[[#This Row],[Category and Sub-Category]],FIND("/",Table1[[#This Row],[Category and Sub-Category]])-1)</f>
        <v>food</v>
      </c>
      <c r="R2584" t="str">
        <f>RIGHT(Table1[[#This Row],[Category and Sub-Category]],LEN(Table1[[#This Row],[Category and Sub-Category]])-FIND("/",Table1[[#This Row],[Category and Sub-Category]]))</f>
        <v>food trucks</v>
      </c>
      <c r="S2584" s="14">
        <f>(((Table1[[#This Row],[launched_at]]/60)/60)/24)+DATE(1970,1,1)</f>
        <v>42642.988819444443</v>
      </c>
      <c r="T2584" s="14">
        <f t="shared" si="40"/>
        <v>42672.988819444443</v>
      </c>
    </row>
    <row r="2585" spans="1:20" ht="43.5" x14ac:dyDescent="0.35">
      <c r="A2585">
        <v>2583</v>
      </c>
      <c r="B2585" s="1" t="s">
        <v>2583</v>
      </c>
      <c r="C2585" s="1" t="s">
        <v>6693</v>
      </c>
      <c r="D2585" s="6">
        <v>1000</v>
      </c>
      <c r="E2585" s="6">
        <v>5</v>
      </c>
      <c r="F2585" t="s">
        <v>8221</v>
      </c>
      <c r="G2585" t="s">
        <v>8224</v>
      </c>
      <c r="H2585" t="s">
        <v>8246</v>
      </c>
      <c r="I2585">
        <v>1426526880</v>
      </c>
      <c r="J2585">
        <v>1421346480</v>
      </c>
      <c r="K2585" t="b">
        <v>0</v>
      </c>
      <c r="L2585">
        <v>5</v>
      </c>
      <c r="M2585" t="b">
        <v>0</v>
      </c>
      <c r="N2585" t="s">
        <v>8284</v>
      </c>
      <c r="O2585" s="16">
        <f>Table1[[#This Row],[pledged]]/Table1[[#This Row],[goal]]*100</f>
        <v>0.5</v>
      </c>
      <c r="P2585" s="6">
        <f>IFERROR(Table1[[#This Row],[pledged]]/Table1[[#This Row],[backers_count]],0)</f>
        <v>1</v>
      </c>
      <c r="Q2585" t="str">
        <f>LEFT(Table1[[#This Row],[Category and Sub-Category]],FIND("/",Table1[[#This Row],[Category and Sub-Category]])-1)</f>
        <v>food</v>
      </c>
      <c r="R2585" t="str">
        <f>RIGHT(Table1[[#This Row],[Category and Sub-Category]],LEN(Table1[[#This Row],[Category and Sub-Category]])-FIND("/",Table1[[#This Row],[Category and Sub-Category]]))</f>
        <v>food trucks</v>
      </c>
      <c r="S2585" s="14">
        <f>(((Table1[[#This Row],[launched_at]]/60)/60)/24)+DATE(1970,1,1)</f>
        <v>42019.76944444445</v>
      </c>
      <c r="T2585" s="14">
        <f t="shared" si="40"/>
        <v>42079.727777777778</v>
      </c>
    </row>
    <row r="2586" spans="1:20" ht="29" x14ac:dyDescent="0.35">
      <c r="A2586">
        <v>2584</v>
      </c>
      <c r="B2586" s="1" t="s">
        <v>2584</v>
      </c>
      <c r="C2586" s="1" t="s">
        <v>6694</v>
      </c>
      <c r="D2586" s="6">
        <v>10000</v>
      </c>
      <c r="E2586" s="6">
        <v>0</v>
      </c>
      <c r="F2586" t="s">
        <v>8221</v>
      </c>
      <c r="G2586" t="s">
        <v>8224</v>
      </c>
      <c r="H2586" t="s">
        <v>8246</v>
      </c>
      <c r="I2586">
        <v>1434341369</v>
      </c>
      <c r="J2586">
        <v>1431749369</v>
      </c>
      <c r="K2586" t="b">
        <v>0</v>
      </c>
      <c r="L2586">
        <v>0</v>
      </c>
      <c r="M2586" t="b">
        <v>0</v>
      </c>
      <c r="N2586" t="s">
        <v>8284</v>
      </c>
      <c r="O2586" s="16">
        <f>Table1[[#This Row],[pledged]]/Table1[[#This Row],[goal]]*100</f>
        <v>0</v>
      </c>
      <c r="P2586" s="6">
        <f>IFERROR(Table1[[#This Row],[pledged]]/Table1[[#This Row],[backers_count]],0)</f>
        <v>0</v>
      </c>
      <c r="Q2586" t="str">
        <f>LEFT(Table1[[#This Row],[Category and Sub-Category]],FIND("/",Table1[[#This Row],[Category and Sub-Category]])-1)</f>
        <v>food</v>
      </c>
      <c r="R2586" t="str">
        <f>RIGHT(Table1[[#This Row],[Category and Sub-Category]],LEN(Table1[[#This Row],[Category and Sub-Category]])-FIND("/",Table1[[#This Row],[Category and Sub-Category]]))</f>
        <v>food trucks</v>
      </c>
      <c r="S2586" s="14">
        <f>(((Table1[[#This Row],[launched_at]]/60)/60)/24)+DATE(1970,1,1)</f>
        <v>42140.173252314817</v>
      </c>
      <c r="T2586" s="14">
        <f t="shared" si="40"/>
        <v>42170.173252314817</v>
      </c>
    </row>
    <row r="2587" spans="1:20" ht="43.5" x14ac:dyDescent="0.35">
      <c r="A2587">
        <v>2585</v>
      </c>
      <c r="B2587" s="1" t="s">
        <v>2585</v>
      </c>
      <c r="C2587" s="1" t="s">
        <v>6695</v>
      </c>
      <c r="D2587" s="6">
        <v>30000</v>
      </c>
      <c r="E2587" s="6">
        <v>50</v>
      </c>
      <c r="F2587" t="s">
        <v>8221</v>
      </c>
      <c r="G2587" t="s">
        <v>8224</v>
      </c>
      <c r="H2587" t="s">
        <v>8246</v>
      </c>
      <c r="I2587">
        <v>1404601632</v>
      </c>
      <c r="J2587">
        <v>1402009632</v>
      </c>
      <c r="K2587" t="b">
        <v>0</v>
      </c>
      <c r="L2587">
        <v>1</v>
      </c>
      <c r="M2587" t="b">
        <v>0</v>
      </c>
      <c r="N2587" t="s">
        <v>8284</v>
      </c>
      <c r="O2587" s="16">
        <f>Table1[[#This Row],[pledged]]/Table1[[#This Row],[goal]]*100</f>
        <v>0.16666666666666669</v>
      </c>
      <c r="P2587" s="6">
        <f>IFERROR(Table1[[#This Row],[pledged]]/Table1[[#This Row],[backers_count]],0)</f>
        <v>50</v>
      </c>
      <c r="Q2587" t="str">
        <f>LEFT(Table1[[#This Row],[Category and Sub-Category]],FIND("/",Table1[[#This Row],[Category and Sub-Category]])-1)</f>
        <v>food</v>
      </c>
      <c r="R2587" t="str">
        <f>RIGHT(Table1[[#This Row],[Category and Sub-Category]],LEN(Table1[[#This Row],[Category and Sub-Category]])-FIND("/",Table1[[#This Row],[Category and Sub-Category]]))</f>
        <v>food trucks</v>
      </c>
      <c r="S2587" s="14">
        <f>(((Table1[[#This Row],[launched_at]]/60)/60)/24)+DATE(1970,1,1)</f>
        <v>41795.963333333333</v>
      </c>
      <c r="T2587" s="14">
        <f t="shared" si="40"/>
        <v>41825.963333333333</v>
      </c>
    </row>
    <row r="2588" spans="1:20" ht="29" x14ac:dyDescent="0.35">
      <c r="A2588">
        <v>2586</v>
      </c>
      <c r="B2588" s="1" t="s">
        <v>2586</v>
      </c>
      <c r="C2588" s="1" t="s">
        <v>6696</v>
      </c>
      <c r="D2588" s="6">
        <v>3000</v>
      </c>
      <c r="E2588" s="6">
        <v>5</v>
      </c>
      <c r="F2588" t="s">
        <v>8221</v>
      </c>
      <c r="G2588" t="s">
        <v>8225</v>
      </c>
      <c r="H2588" t="s">
        <v>8247</v>
      </c>
      <c r="I2588">
        <v>1451030136</v>
      </c>
      <c r="J2588">
        <v>1448438136</v>
      </c>
      <c r="K2588" t="b">
        <v>0</v>
      </c>
      <c r="L2588">
        <v>1</v>
      </c>
      <c r="M2588" t="b">
        <v>0</v>
      </c>
      <c r="N2588" t="s">
        <v>8284</v>
      </c>
      <c r="O2588" s="16">
        <f>Table1[[#This Row],[pledged]]/Table1[[#This Row],[goal]]*100</f>
        <v>0.16666666666666669</v>
      </c>
      <c r="P2588" s="6">
        <f>IFERROR(Table1[[#This Row],[pledged]]/Table1[[#This Row],[backers_count]],0)</f>
        <v>5</v>
      </c>
      <c r="Q2588" t="str">
        <f>LEFT(Table1[[#This Row],[Category and Sub-Category]],FIND("/",Table1[[#This Row],[Category and Sub-Category]])-1)</f>
        <v>food</v>
      </c>
      <c r="R2588" t="str">
        <f>RIGHT(Table1[[#This Row],[Category and Sub-Category]],LEN(Table1[[#This Row],[Category and Sub-Category]])-FIND("/",Table1[[#This Row],[Category and Sub-Category]]))</f>
        <v>food trucks</v>
      </c>
      <c r="S2588" s="14">
        <f>(((Table1[[#This Row],[launched_at]]/60)/60)/24)+DATE(1970,1,1)</f>
        <v>42333.330277777779</v>
      </c>
      <c r="T2588" s="14">
        <f t="shared" si="40"/>
        <v>42363.330277777779</v>
      </c>
    </row>
    <row r="2589" spans="1:20" ht="43.5" x14ac:dyDescent="0.35">
      <c r="A2589">
        <v>2587</v>
      </c>
      <c r="B2589" s="1" t="s">
        <v>2587</v>
      </c>
      <c r="C2589" s="1" t="s">
        <v>6697</v>
      </c>
      <c r="D2589" s="6">
        <v>50000</v>
      </c>
      <c r="E2589" s="6">
        <v>1217</v>
      </c>
      <c r="F2589" t="s">
        <v>8221</v>
      </c>
      <c r="G2589" t="s">
        <v>8224</v>
      </c>
      <c r="H2589" t="s">
        <v>8246</v>
      </c>
      <c r="I2589">
        <v>1451491953</v>
      </c>
      <c r="J2589">
        <v>1448899953</v>
      </c>
      <c r="K2589" t="b">
        <v>0</v>
      </c>
      <c r="L2589">
        <v>6</v>
      </c>
      <c r="M2589" t="b">
        <v>0</v>
      </c>
      <c r="N2589" t="s">
        <v>8284</v>
      </c>
      <c r="O2589" s="16">
        <f>Table1[[#This Row],[pledged]]/Table1[[#This Row],[goal]]*100</f>
        <v>2.4340000000000002</v>
      </c>
      <c r="P2589" s="6">
        <f>IFERROR(Table1[[#This Row],[pledged]]/Table1[[#This Row],[backers_count]],0)</f>
        <v>202.83333333333334</v>
      </c>
      <c r="Q2589" t="str">
        <f>LEFT(Table1[[#This Row],[Category and Sub-Category]],FIND("/",Table1[[#This Row],[Category and Sub-Category]])-1)</f>
        <v>food</v>
      </c>
      <c r="R2589" t="str">
        <f>RIGHT(Table1[[#This Row],[Category and Sub-Category]],LEN(Table1[[#This Row],[Category and Sub-Category]])-FIND("/",Table1[[#This Row],[Category and Sub-Category]]))</f>
        <v>food trucks</v>
      </c>
      <c r="S2589" s="14">
        <f>(((Table1[[#This Row],[launched_at]]/60)/60)/24)+DATE(1970,1,1)</f>
        <v>42338.675381944442</v>
      </c>
      <c r="T2589" s="14">
        <f t="shared" si="40"/>
        <v>42368.675381944442</v>
      </c>
    </row>
    <row r="2590" spans="1:20" ht="58" x14ac:dyDescent="0.35">
      <c r="A2590">
        <v>2588</v>
      </c>
      <c r="B2590" s="1" t="s">
        <v>2588</v>
      </c>
      <c r="C2590" s="1" t="s">
        <v>6698</v>
      </c>
      <c r="D2590" s="6">
        <v>6000</v>
      </c>
      <c r="E2590" s="6">
        <v>233</v>
      </c>
      <c r="F2590" t="s">
        <v>8221</v>
      </c>
      <c r="G2590" t="s">
        <v>8224</v>
      </c>
      <c r="H2590" t="s">
        <v>8246</v>
      </c>
      <c r="I2590">
        <v>1427807640</v>
      </c>
      <c r="J2590">
        <v>1423325626</v>
      </c>
      <c r="K2590" t="b">
        <v>0</v>
      </c>
      <c r="L2590">
        <v>8</v>
      </c>
      <c r="M2590" t="b">
        <v>0</v>
      </c>
      <c r="N2590" t="s">
        <v>8284</v>
      </c>
      <c r="O2590" s="16">
        <f>Table1[[#This Row],[pledged]]/Table1[[#This Row],[goal]]*100</f>
        <v>3.8833333333333329</v>
      </c>
      <c r="P2590" s="6">
        <f>IFERROR(Table1[[#This Row],[pledged]]/Table1[[#This Row],[backers_count]],0)</f>
        <v>29.125</v>
      </c>
      <c r="Q2590" t="str">
        <f>LEFT(Table1[[#This Row],[Category and Sub-Category]],FIND("/",Table1[[#This Row],[Category and Sub-Category]])-1)</f>
        <v>food</v>
      </c>
      <c r="R2590" t="str">
        <f>RIGHT(Table1[[#This Row],[Category and Sub-Category]],LEN(Table1[[#This Row],[Category and Sub-Category]])-FIND("/",Table1[[#This Row],[Category and Sub-Category]]))</f>
        <v>food trucks</v>
      </c>
      <c r="S2590" s="14">
        <f>(((Table1[[#This Row],[launched_at]]/60)/60)/24)+DATE(1970,1,1)</f>
        <v>42042.676226851851</v>
      </c>
      <c r="T2590" s="14">
        <f t="shared" si="40"/>
        <v>42094.551388888889</v>
      </c>
    </row>
    <row r="2591" spans="1:20" ht="43.5" x14ac:dyDescent="0.35">
      <c r="A2591">
        <v>2589</v>
      </c>
      <c r="B2591" s="1" t="s">
        <v>2589</v>
      </c>
      <c r="C2591" s="1" t="s">
        <v>6699</v>
      </c>
      <c r="D2591" s="6">
        <v>50000</v>
      </c>
      <c r="E2591" s="6">
        <v>5</v>
      </c>
      <c r="F2591" t="s">
        <v>8221</v>
      </c>
      <c r="G2591" t="s">
        <v>8232</v>
      </c>
      <c r="H2591" t="s">
        <v>8253</v>
      </c>
      <c r="I2591">
        <v>1458733927</v>
      </c>
      <c r="J2591">
        <v>1456145527</v>
      </c>
      <c r="K2591" t="b">
        <v>0</v>
      </c>
      <c r="L2591">
        <v>1</v>
      </c>
      <c r="M2591" t="b">
        <v>0</v>
      </c>
      <c r="N2591" t="s">
        <v>8284</v>
      </c>
      <c r="O2591" s="16">
        <f>Table1[[#This Row],[pledged]]/Table1[[#This Row],[goal]]*100</f>
        <v>0.01</v>
      </c>
      <c r="P2591" s="6">
        <f>IFERROR(Table1[[#This Row],[pledged]]/Table1[[#This Row],[backers_count]],0)</f>
        <v>5</v>
      </c>
      <c r="Q2591" t="str">
        <f>LEFT(Table1[[#This Row],[Category and Sub-Category]],FIND("/",Table1[[#This Row],[Category and Sub-Category]])-1)</f>
        <v>food</v>
      </c>
      <c r="R2591" t="str">
        <f>RIGHT(Table1[[#This Row],[Category and Sub-Category]],LEN(Table1[[#This Row],[Category and Sub-Category]])-FIND("/",Table1[[#This Row],[Category and Sub-Category]]))</f>
        <v>food trucks</v>
      </c>
      <c r="S2591" s="14">
        <f>(((Table1[[#This Row],[launched_at]]/60)/60)/24)+DATE(1970,1,1)</f>
        <v>42422.536192129628</v>
      </c>
      <c r="T2591" s="14">
        <f t="shared" si="40"/>
        <v>42452.494525462964</v>
      </c>
    </row>
    <row r="2592" spans="1:20" ht="43.5" x14ac:dyDescent="0.35">
      <c r="A2592">
        <v>2590</v>
      </c>
      <c r="B2592" s="1" t="s">
        <v>2590</v>
      </c>
      <c r="C2592" s="1" t="s">
        <v>6700</v>
      </c>
      <c r="D2592" s="6">
        <v>3000</v>
      </c>
      <c r="E2592" s="6">
        <v>0</v>
      </c>
      <c r="F2592" t="s">
        <v>8221</v>
      </c>
      <c r="G2592" t="s">
        <v>8226</v>
      </c>
      <c r="H2592" t="s">
        <v>8248</v>
      </c>
      <c r="I2592">
        <v>1453817297</v>
      </c>
      <c r="J2592">
        <v>1453212497</v>
      </c>
      <c r="K2592" t="b">
        <v>0</v>
      </c>
      <c r="L2592">
        <v>0</v>
      </c>
      <c r="M2592" t="b">
        <v>0</v>
      </c>
      <c r="N2592" t="s">
        <v>8284</v>
      </c>
      <c r="O2592" s="16">
        <f>Table1[[#This Row],[pledged]]/Table1[[#This Row],[goal]]*100</f>
        <v>0</v>
      </c>
      <c r="P2592" s="6">
        <f>IFERROR(Table1[[#This Row],[pledged]]/Table1[[#This Row],[backers_count]],0)</f>
        <v>0</v>
      </c>
      <c r="Q2592" t="str">
        <f>LEFT(Table1[[#This Row],[Category and Sub-Category]],FIND("/",Table1[[#This Row],[Category and Sub-Category]])-1)</f>
        <v>food</v>
      </c>
      <c r="R2592" t="str">
        <f>RIGHT(Table1[[#This Row],[Category and Sub-Category]],LEN(Table1[[#This Row],[Category and Sub-Category]])-FIND("/",Table1[[#This Row],[Category and Sub-Category]]))</f>
        <v>food trucks</v>
      </c>
      <c r="S2592" s="14">
        <f>(((Table1[[#This Row],[launched_at]]/60)/60)/24)+DATE(1970,1,1)</f>
        <v>42388.589085648149</v>
      </c>
      <c r="T2592" s="14">
        <f t="shared" si="40"/>
        <v>42395.589085648149</v>
      </c>
    </row>
    <row r="2593" spans="1:20" ht="43.5" x14ac:dyDescent="0.35">
      <c r="A2593">
        <v>2591</v>
      </c>
      <c r="B2593" s="1" t="s">
        <v>2591</v>
      </c>
      <c r="C2593" s="1" t="s">
        <v>6701</v>
      </c>
      <c r="D2593" s="6">
        <v>1500</v>
      </c>
      <c r="E2593" s="6">
        <v>26</v>
      </c>
      <c r="F2593" t="s">
        <v>8221</v>
      </c>
      <c r="G2593" t="s">
        <v>8224</v>
      </c>
      <c r="H2593" t="s">
        <v>8246</v>
      </c>
      <c r="I2593">
        <v>1457901924</v>
      </c>
      <c r="J2593">
        <v>1452721524</v>
      </c>
      <c r="K2593" t="b">
        <v>0</v>
      </c>
      <c r="L2593">
        <v>2</v>
      </c>
      <c r="M2593" t="b">
        <v>0</v>
      </c>
      <c r="N2593" t="s">
        <v>8284</v>
      </c>
      <c r="O2593" s="16">
        <f>Table1[[#This Row],[pledged]]/Table1[[#This Row],[goal]]*100</f>
        <v>1.7333333333333332</v>
      </c>
      <c r="P2593" s="6">
        <f>IFERROR(Table1[[#This Row],[pledged]]/Table1[[#This Row],[backers_count]],0)</f>
        <v>13</v>
      </c>
      <c r="Q2593" t="str">
        <f>LEFT(Table1[[#This Row],[Category and Sub-Category]],FIND("/",Table1[[#This Row],[Category and Sub-Category]])-1)</f>
        <v>food</v>
      </c>
      <c r="R2593" t="str">
        <f>RIGHT(Table1[[#This Row],[Category and Sub-Category]],LEN(Table1[[#This Row],[Category and Sub-Category]])-FIND("/",Table1[[#This Row],[Category and Sub-Category]]))</f>
        <v>food trucks</v>
      </c>
      <c r="S2593" s="14">
        <f>(((Table1[[#This Row],[launched_at]]/60)/60)/24)+DATE(1970,1,1)</f>
        <v>42382.906527777777</v>
      </c>
      <c r="T2593" s="14">
        <f t="shared" si="40"/>
        <v>42442.864861111113</v>
      </c>
    </row>
    <row r="2594" spans="1:20" ht="58" x14ac:dyDescent="0.35">
      <c r="A2594">
        <v>2592</v>
      </c>
      <c r="B2594" s="1" t="s">
        <v>2592</v>
      </c>
      <c r="C2594" s="1" t="s">
        <v>6702</v>
      </c>
      <c r="D2594" s="6">
        <v>30000</v>
      </c>
      <c r="E2594" s="6">
        <v>50</v>
      </c>
      <c r="F2594" t="s">
        <v>8221</v>
      </c>
      <c r="G2594" t="s">
        <v>8224</v>
      </c>
      <c r="H2594" t="s">
        <v>8246</v>
      </c>
      <c r="I2594">
        <v>1412536421</v>
      </c>
      <c r="J2594">
        <v>1409944421</v>
      </c>
      <c r="K2594" t="b">
        <v>0</v>
      </c>
      <c r="L2594">
        <v>1</v>
      </c>
      <c r="M2594" t="b">
        <v>0</v>
      </c>
      <c r="N2594" t="s">
        <v>8284</v>
      </c>
      <c r="O2594" s="16">
        <f>Table1[[#This Row],[pledged]]/Table1[[#This Row],[goal]]*100</f>
        <v>0.16666666666666669</v>
      </c>
      <c r="P2594" s="6">
        <f>IFERROR(Table1[[#This Row],[pledged]]/Table1[[#This Row],[backers_count]],0)</f>
        <v>50</v>
      </c>
      <c r="Q2594" t="str">
        <f>LEFT(Table1[[#This Row],[Category and Sub-Category]],FIND("/",Table1[[#This Row],[Category and Sub-Category]])-1)</f>
        <v>food</v>
      </c>
      <c r="R2594" t="str">
        <f>RIGHT(Table1[[#This Row],[Category and Sub-Category]],LEN(Table1[[#This Row],[Category and Sub-Category]])-FIND("/",Table1[[#This Row],[Category and Sub-Category]]))</f>
        <v>food trucks</v>
      </c>
      <c r="S2594" s="14">
        <f>(((Table1[[#This Row],[launched_at]]/60)/60)/24)+DATE(1970,1,1)</f>
        <v>41887.801168981481</v>
      </c>
      <c r="T2594" s="14">
        <f t="shared" si="40"/>
        <v>41917.801168981481</v>
      </c>
    </row>
    <row r="2595" spans="1:20" ht="43.5" x14ac:dyDescent="0.35">
      <c r="A2595">
        <v>2593</v>
      </c>
      <c r="B2595" s="1" t="s">
        <v>2593</v>
      </c>
      <c r="C2595" s="1" t="s">
        <v>6703</v>
      </c>
      <c r="D2595" s="6">
        <v>10000</v>
      </c>
      <c r="E2595" s="6">
        <v>0</v>
      </c>
      <c r="F2595" t="s">
        <v>8221</v>
      </c>
      <c r="G2595" t="s">
        <v>8224</v>
      </c>
      <c r="H2595" t="s">
        <v>8246</v>
      </c>
      <c r="I2595">
        <v>1429993026</v>
      </c>
      <c r="J2595">
        <v>1427401026</v>
      </c>
      <c r="K2595" t="b">
        <v>0</v>
      </c>
      <c r="L2595">
        <v>0</v>
      </c>
      <c r="M2595" t="b">
        <v>0</v>
      </c>
      <c r="N2595" t="s">
        <v>8284</v>
      </c>
      <c r="O2595" s="16">
        <f>Table1[[#This Row],[pledged]]/Table1[[#This Row],[goal]]*100</f>
        <v>0</v>
      </c>
      <c r="P2595" s="6">
        <f>IFERROR(Table1[[#This Row],[pledged]]/Table1[[#This Row],[backers_count]],0)</f>
        <v>0</v>
      </c>
      <c r="Q2595" t="str">
        <f>LEFT(Table1[[#This Row],[Category and Sub-Category]],FIND("/",Table1[[#This Row],[Category and Sub-Category]])-1)</f>
        <v>food</v>
      </c>
      <c r="R2595" t="str">
        <f>RIGHT(Table1[[#This Row],[Category and Sub-Category]],LEN(Table1[[#This Row],[Category and Sub-Category]])-FIND("/",Table1[[#This Row],[Category and Sub-Category]]))</f>
        <v>food trucks</v>
      </c>
      <c r="S2595" s="14">
        <f>(((Table1[[#This Row],[launched_at]]/60)/60)/24)+DATE(1970,1,1)</f>
        <v>42089.84520833334</v>
      </c>
      <c r="T2595" s="14">
        <f t="shared" si="40"/>
        <v>42119.84520833334</v>
      </c>
    </row>
    <row r="2596" spans="1:20" ht="43.5" x14ac:dyDescent="0.35">
      <c r="A2596">
        <v>2594</v>
      </c>
      <c r="B2596" s="1" t="s">
        <v>2594</v>
      </c>
      <c r="C2596" s="1" t="s">
        <v>6704</v>
      </c>
      <c r="D2596" s="6">
        <v>80000</v>
      </c>
      <c r="E2596" s="6">
        <v>1</v>
      </c>
      <c r="F2596" t="s">
        <v>8221</v>
      </c>
      <c r="G2596" t="s">
        <v>8224</v>
      </c>
      <c r="H2596" t="s">
        <v>8246</v>
      </c>
      <c r="I2596">
        <v>1407453228</v>
      </c>
      <c r="J2596">
        <v>1404861228</v>
      </c>
      <c r="K2596" t="b">
        <v>0</v>
      </c>
      <c r="L2596">
        <v>1</v>
      </c>
      <c r="M2596" t="b">
        <v>0</v>
      </c>
      <c r="N2596" t="s">
        <v>8284</v>
      </c>
      <c r="O2596" s="16">
        <f>Table1[[#This Row],[pledged]]/Table1[[#This Row],[goal]]*100</f>
        <v>1.25E-3</v>
      </c>
      <c r="P2596" s="6">
        <f>IFERROR(Table1[[#This Row],[pledged]]/Table1[[#This Row],[backers_count]],0)</f>
        <v>1</v>
      </c>
      <c r="Q2596" t="str">
        <f>LEFT(Table1[[#This Row],[Category and Sub-Category]],FIND("/",Table1[[#This Row],[Category and Sub-Category]])-1)</f>
        <v>food</v>
      </c>
      <c r="R2596" t="str">
        <f>RIGHT(Table1[[#This Row],[Category and Sub-Category]],LEN(Table1[[#This Row],[Category and Sub-Category]])-FIND("/",Table1[[#This Row],[Category and Sub-Category]]))</f>
        <v>food trucks</v>
      </c>
      <c r="S2596" s="14">
        <f>(((Table1[[#This Row],[launched_at]]/60)/60)/24)+DATE(1970,1,1)</f>
        <v>41828.967916666668</v>
      </c>
      <c r="T2596" s="14">
        <f t="shared" si="40"/>
        <v>41858.967916666668</v>
      </c>
    </row>
    <row r="2597" spans="1:20" ht="29" x14ac:dyDescent="0.35">
      <c r="A2597">
        <v>2595</v>
      </c>
      <c r="B2597" s="1" t="s">
        <v>2595</v>
      </c>
      <c r="C2597" s="1" t="s">
        <v>6705</v>
      </c>
      <c r="D2597" s="6">
        <v>15000</v>
      </c>
      <c r="E2597" s="6">
        <v>1825</v>
      </c>
      <c r="F2597" t="s">
        <v>8221</v>
      </c>
      <c r="G2597" t="s">
        <v>8224</v>
      </c>
      <c r="H2597" t="s">
        <v>8246</v>
      </c>
      <c r="I2597">
        <v>1487915500</v>
      </c>
      <c r="J2597">
        <v>1485323500</v>
      </c>
      <c r="K2597" t="b">
        <v>0</v>
      </c>
      <c r="L2597">
        <v>19</v>
      </c>
      <c r="M2597" t="b">
        <v>0</v>
      </c>
      <c r="N2597" t="s">
        <v>8284</v>
      </c>
      <c r="O2597" s="16">
        <f>Table1[[#This Row],[pledged]]/Table1[[#This Row],[goal]]*100</f>
        <v>12.166666666666668</v>
      </c>
      <c r="P2597" s="6">
        <f>IFERROR(Table1[[#This Row],[pledged]]/Table1[[#This Row],[backers_count]],0)</f>
        <v>96.05263157894737</v>
      </c>
      <c r="Q2597" t="str">
        <f>LEFT(Table1[[#This Row],[Category and Sub-Category]],FIND("/",Table1[[#This Row],[Category and Sub-Category]])-1)</f>
        <v>food</v>
      </c>
      <c r="R2597" t="str">
        <f>RIGHT(Table1[[#This Row],[Category and Sub-Category]],LEN(Table1[[#This Row],[Category and Sub-Category]])-FIND("/",Table1[[#This Row],[Category and Sub-Category]]))</f>
        <v>food trucks</v>
      </c>
      <c r="S2597" s="14">
        <f>(((Table1[[#This Row],[launched_at]]/60)/60)/24)+DATE(1970,1,1)</f>
        <v>42760.244212962964</v>
      </c>
      <c r="T2597" s="14">
        <f t="shared" si="40"/>
        <v>42790.244212962964</v>
      </c>
    </row>
    <row r="2598" spans="1:20" ht="58" x14ac:dyDescent="0.35">
      <c r="A2598">
        <v>2596</v>
      </c>
      <c r="B2598" s="1" t="s">
        <v>2596</v>
      </c>
      <c r="C2598" s="1" t="s">
        <v>6706</v>
      </c>
      <c r="D2598" s="6">
        <v>35000</v>
      </c>
      <c r="E2598" s="6">
        <v>8256</v>
      </c>
      <c r="F2598" t="s">
        <v>8221</v>
      </c>
      <c r="G2598" t="s">
        <v>8229</v>
      </c>
      <c r="H2598" t="s">
        <v>8251</v>
      </c>
      <c r="I2598">
        <v>1407427009</v>
      </c>
      <c r="J2598">
        <v>1404835009</v>
      </c>
      <c r="K2598" t="b">
        <v>0</v>
      </c>
      <c r="L2598">
        <v>27</v>
      </c>
      <c r="M2598" t="b">
        <v>0</v>
      </c>
      <c r="N2598" t="s">
        <v>8284</v>
      </c>
      <c r="O2598" s="16">
        <f>Table1[[#This Row],[pledged]]/Table1[[#This Row],[goal]]*100</f>
        <v>23.588571428571427</v>
      </c>
      <c r="P2598" s="6">
        <f>IFERROR(Table1[[#This Row],[pledged]]/Table1[[#This Row],[backers_count]],0)</f>
        <v>305.77777777777777</v>
      </c>
      <c r="Q2598" t="str">
        <f>LEFT(Table1[[#This Row],[Category and Sub-Category]],FIND("/",Table1[[#This Row],[Category and Sub-Category]])-1)</f>
        <v>food</v>
      </c>
      <c r="R2598" t="str">
        <f>RIGHT(Table1[[#This Row],[Category and Sub-Category]],LEN(Table1[[#This Row],[Category and Sub-Category]])-FIND("/",Table1[[#This Row],[Category and Sub-Category]]))</f>
        <v>food trucks</v>
      </c>
      <c r="S2598" s="14">
        <f>(((Table1[[#This Row],[launched_at]]/60)/60)/24)+DATE(1970,1,1)</f>
        <v>41828.664456018516</v>
      </c>
      <c r="T2598" s="14">
        <f t="shared" si="40"/>
        <v>41858.664456018516</v>
      </c>
    </row>
    <row r="2599" spans="1:20" ht="43.5" x14ac:dyDescent="0.35">
      <c r="A2599">
        <v>2597</v>
      </c>
      <c r="B2599" s="1" t="s">
        <v>2597</v>
      </c>
      <c r="C2599" s="1" t="s">
        <v>6707</v>
      </c>
      <c r="D2599" s="6">
        <v>1500</v>
      </c>
      <c r="E2599" s="6">
        <v>85</v>
      </c>
      <c r="F2599" t="s">
        <v>8221</v>
      </c>
      <c r="G2599" t="s">
        <v>8225</v>
      </c>
      <c r="H2599" t="s">
        <v>8247</v>
      </c>
      <c r="I2599">
        <v>1466323917</v>
      </c>
      <c r="J2599">
        <v>1463731917</v>
      </c>
      <c r="K2599" t="b">
        <v>0</v>
      </c>
      <c r="L2599">
        <v>7</v>
      </c>
      <c r="M2599" t="b">
        <v>0</v>
      </c>
      <c r="N2599" t="s">
        <v>8284</v>
      </c>
      <c r="O2599" s="16">
        <f>Table1[[#This Row],[pledged]]/Table1[[#This Row],[goal]]*100</f>
        <v>5.6666666666666661</v>
      </c>
      <c r="P2599" s="6">
        <f>IFERROR(Table1[[#This Row],[pledged]]/Table1[[#This Row],[backers_count]],0)</f>
        <v>12.142857142857142</v>
      </c>
      <c r="Q2599" t="str">
        <f>LEFT(Table1[[#This Row],[Category and Sub-Category]],FIND("/",Table1[[#This Row],[Category and Sub-Category]])-1)</f>
        <v>food</v>
      </c>
      <c r="R2599" t="str">
        <f>RIGHT(Table1[[#This Row],[Category and Sub-Category]],LEN(Table1[[#This Row],[Category and Sub-Category]])-FIND("/",Table1[[#This Row],[Category and Sub-Category]]))</f>
        <v>food trucks</v>
      </c>
      <c r="S2599" s="14">
        <f>(((Table1[[#This Row],[launched_at]]/60)/60)/24)+DATE(1970,1,1)</f>
        <v>42510.341631944444</v>
      </c>
      <c r="T2599" s="14">
        <f t="shared" si="40"/>
        <v>42540.341631944444</v>
      </c>
    </row>
    <row r="2600" spans="1:20" ht="43.5" x14ac:dyDescent="0.35">
      <c r="A2600">
        <v>2598</v>
      </c>
      <c r="B2600" s="1" t="s">
        <v>2598</v>
      </c>
      <c r="C2600" s="1" t="s">
        <v>6708</v>
      </c>
      <c r="D2600" s="6">
        <v>3000</v>
      </c>
      <c r="E2600" s="6">
        <v>1170</v>
      </c>
      <c r="F2600" t="s">
        <v>8221</v>
      </c>
      <c r="G2600" t="s">
        <v>8224</v>
      </c>
      <c r="H2600" t="s">
        <v>8246</v>
      </c>
      <c r="I2600">
        <v>1443039001</v>
      </c>
      <c r="J2600">
        <v>1440447001</v>
      </c>
      <c r="K2600" t="b">
        <v>0</v>
      </c>
      <c r="L2600">
        <v>14</v>
      </c>
      <c r="M2600" t="b">
        <v>0</v>
      </c>
      <c r="N2600" t="s">
        <v>8284</v>
      </c>
      <c r="O2600" s="16">
        <f>Table1[[#This Row],[pledged]]/Table1[[#This Row],[goal]]*100</f>
        <v>39</v>
      </c>
      <c r="P2600" s="6">
        <f>IFERROR(Table1[[#This Row],[pledged]]/Table1[[#This Row],[backers_count]],0)</f>
        <v>83.571428571428569</v>
      </c>
      <c r="Q2600" t="str">
        <f>LEFT(Table1[[#This Row],[Category and Sub-Category]],FIND("/",Table1[[#This Row],[Category and Sub-Category]])-1)</f>
        <v>food</v>
      </c>
      <c r="R2600" t="str">
        <f>RIGHT(Table1[[#This Row],[Category and Sub-Category]],LEN(Table1[[#This Row],[Category and Sub-Category]])-FIND("/",Table1[[#This Row],[Category and Sub-Category]]))</f>
        <v>food trucks</v>
      </c>
      <c r="S2600" s="14">
        <f>(((Table1[[#This Row],[launched_at]]/60)/60)/24)+DATE(1970,1,1)</f>
        <v>42240.840289351851</v>
      </c>
      <c r="T2600" s="14">
        <f t="shared" si="40"/>
        <v>42270.840289351851</v>
      </c>
    </row>
    <row r="2601" spans="1:20" ht="29" x14ac:dyDescent="0.35">
      <c r="A2601">
        <v>2599</v>
      </c>
      <c r="B2601" s="1" t="s">
        <v>2599</v>
      </c>
      <c r="C2601" s="1" t="s">
        <v>6709</v>
      </c>
      <c r="D2601" s="6">
        <v>9041</v>
      </c>
      <c r="E2601" s="6">
        <v>90</v>
      </c>
      <c r="F2601" t="s">
        <v>8221</v>
      </c>
      <c r="G2601" t="s">
        <v>8224</v>
      </c>
      <c r="H2601" t="s">
        <v>8246</v>
      </c>
      <c r="I2601">
        <v>1407089147</v>
      </c>
      <c r="J2601">
        <v>1403201147</v>
      </c>
      <c r="K2601" t="b">
        <v>0</v>
      </c>
      <c r="L2601">
        <v>5</v>
      </c>
      <c r="M2601" t="b">
        <v>0</v>
      </c>
      <c r="N2601" t="s">
        <v>8284</v>
      </c>
      <c r="O2601" s="16">
        <f>Table1[[#This Row],[pledged]]/Table1[[#This Row],[goal]]*100</f>
        <v>0.99546510341776351</v>
      </c>
      <c r="P2601" s="6">
        <f>IFERROR(Table1[[#This Row],[pledged]]/Table1[[#This Row],[backers_count]],0)</f>
        <v>18</v>
      </c>
      <c r="Q2601" t="str">
        <f>LEFT(Table1[[#This Row],[Category and Sub-Category]],FIND("/",Table1[[#This Row],[Category and Sub-Category]])-1)</f>
        <v>food</v>
      </c>
      <c r="R2601" t="str">
        <f>RIGHT(Table1[[#This Row],[Category and Sub-Category]],LEN(Table1[[#This Row],[Category and Sub-Category]])-FIND("/",Table1[[#This Row],[Category and Sub-Category]]))</f>
        <v>food trucks</v>
      </c>
      <c r="S2601" s="14">
        <f>(((Table1[[#This Row],[launched_at]]/60)/60)/24)+DATE(1970,1,1)</f>
        <v>41809.754016203704</v>
      </c>
      <c r="T2601" s="14">
        <f t="shared" si="40"/>
        <v>41854.754016203704</v>
      </c>
    </row>
    <row r="2602" spans="1:20" ht="43.5" x14ac:dyDescent="0.35">
      <c r="A2602">
        <v>2600</v>
      </c>
      <c r="B2602" s="1" t="s">
        <v>2600</v>
      </c>
      <c r="C2602" s="1" t="s">
        <v>6710</v>
      </c>
      <c r="D2602" s="6">
        <v>50000</v>
      </c>
      <c r="E2602" s="6">
        <v>3466</v>
      </c>
      <c r="F2602" t="s">
        <v>8221</v>
      </c>
      <c r="G2602" t="s">
        <v>8224</v>
      </c>
      <c r="H2602" t="s">
        <v>8246</v>
      </c>
      <c r="I2602">
        <v>1458938200</v>
      </c>
      <c r="J2602">
        <v>1453757800</v>
      </c>
      <c r="K2602" t="b">
        <v>0</v>
      </c>
      <c r="L2602">
        <v>30</v>
      </c>
      <c r="M2602" t="b">
        <v>0</v>
      </c>
      <c r="N2602" t="s">
        <v>8284</v>
      </c>
      <c r="O2602" s="16">
        <f>Table1[[#This Row],[pledged]]/Table1[[#This Row],[goal]]*100</f>
        <v>6.9320000000000004</v>
      </c>
      <c r="P2602" s="6">
        <f>IFERROR(Table1[[#This Row],[pledged]]/Table1[[#This Row],[backers_count]],0)</f>
        <v>115.53333333333333</v>
      </c>
      <c r="Q2602" t="str">
        <f>LEFT(Table1[[#This Row],[Category and Sub-Category]],FIND("/",Table1[[#This Row],[Category and Sub-Category]])-1)</f>
        <v>food</v>
      </c>
      <c r="R2602" t="str">
        <f>RIGHT(Table1[[#This Row],[Category and Sub-Category]],LEN(Table1[[#This Row],[Category and Sub-Category]])-FIND("/",Table1[[#This Row],[Category and Sub-Category]]))</f>
        <v>food trucks</v>
      </c>
      <c r="S2602" s="14">
        <f>(((Table1[[#This Row],[launched_at]]/60)/60)/24)+DATE(1970,1,1)</f>
        <v>42394.900462962964</v>
      </c>
      <c r="T2602" s="14">
        <f t="shared" si="40"/>
        <v>42454.858796296292</v>
      </c>
    </row>
    <row r="2603" spans="1:20" ht="58" x14ac:dyDescent="0.35">
      <c r="A2603">
        <v>2601</v>
      </c>
      <c r="B2603" s="1" t="s">
        <v>2601</v>
      </c>
      <c r="C2603" s="1" t="s">
        <v>6711</v>
      </c>
      <c r="D2603" s="6">
        <v>500</v>
      </c>
      <c r="E2603" s="6">
        <v>3307</v>
      </c>
      <c r="F2603" t="s">
        <v>8219</v>
      </c>
      <c r="G2603" t="s">
        <v>8224</v>
      </c>
      <c r="H2603" t="s">
        <v>8246</v>
      </c>
      <c r="I2603">
        <v>1347508740</v>
      </c>
      <c r="J2603">
        <v>1346276349</v>
      </c>
      <c r="K2603" t="b">
        <v>1</v>
      </c>
      <c r="L2603">
        <v>151</v>
      </c>
      <c r="M2603" t="b">
        <v>1</v>
      </c>
      <c r="N2603" t="s">
        <v>8301</v>
      </c>
      <c r="O2603" s="16">
        <f>Table1[[#This Row],[pledged]]/Table1[[#This Row],[goal]]*100</f>
        <v>661.4</v>
      </c>
      <c r="P2603" s="6">
        <f>IFERROR(Table1[[#This Row],[pledged]]/Table1[[#This Row],[backers_count]],0)</f>
        <v>21.900662251655628</v>
      </c>
      <c r="Q2603" t="str">
        <f>LEFT(Table1[[#This Row],[Category and Sub-Category]],FIND("/",Table1[[#This Row],[Category and Sub-Category]])-1)</f>
        <v>technology</v>
      </c>
      <c r="R2603" t="str">
        <f>RIGHT(Table1[[#This Row],[Category and Sub-Category]],LEN(Table1[[#This Row],[Category and Sub-Category]])-FIND("/",Table1[[#This Row],[Category and Sub-Category]]))</f>
        <v>space exploration</v>
      </c>
      <c r="S2603" s="14">
        <f>(((Table1[[#This Row],[launched_at]]/60)/60)/24)+DATE(1970,1,1)</f>
        <v>41150.902187499996</v>
      </c>
      <c r="T2603" s="14">
        <f t="shared" si="40"/>
        <v>41165.165972222225</v>
      </c>
    </row>
    <row r="2604" spans="1:20" ht="43.5" x14ac:dyDescent="0.35">
      <c r="A2604">
        <v>2602</v>
      </c>
      <c r="B2604" s="1" t="s">
        <v>2602</v>
      </c>
      <c r="C2604" s="1" t="s">
        <v>6712</v>
      </c>
      <c r="D2604" s="6">
        <v>12000</v>
      </c>
      <c r="E2604" s="6">
        <v>39131</v>
      </c>
      <c r="F2604" t="s">
        <v>8219</v>
      </c>
      <c r="G2604" t="s">
        <v>8224</v>
      </c>
      <c r="H2604" t="s">
        <v>8246</v>
      </c>
      <c r="I2604">
        <v>1415827200</v>
      </c>
      <c r="J2604">
        <v>1412358968</v>
      </c>
      <c r="K2604" t="b">
        <v>1</v>
      </c>
      <c r="L2604">
        <v>489</v>
      </c>
      <c r="M2604" t="b">
        <v>1</v>
      </c>
      <c r="N2604" t="s">
        <v>8301</v>
      </c>
      <c r="O2604" s="16">
        <f>Table1[[#This Row],[pledged]]/Table1[[#This Row],[goal]]*100</f>
        <v>326.0916666666667</v>
      </c>
      <c r="P2604" s="6">
        <f>IFERROR(Table1[[#This Row],[pledged]]/Table1[[#This Row],[backers_count]],0)</f>
        <v>80.022494887525568</v>
      </c>
      <c r="Q2604" t="str">
        <f>LEFT(Table1[[#This Row],[Category and Sub-Category]],FIND("/",Table1[[#This Row],[Category and Sub-Category]])-1)</f>
        <v>technology</v>
      </c>
      <c r="R2604" t="str">
        <f>RIGHT(Table1[[#This Row],[Category and Sub-Category]],LEN(Table1[[#This Row],[Category and Sub-Category]])-FIND("/",Table1[[#This Row],[Category and Sub-Category]]))</f>
        <v>space exploration</v>
      </c>
      <c r="S2604" s="14">
        <f>(((Table1[[#This Row],[launched_at]]/60)/60)/24)+DATE(1970,1,1)</f>
        <v>41915.747314814813</v>
      </c>
      <c r="T2604" s="14">
        <f t="shared" si="40"/>
        <v>41955.888888888891</v>
      </c>
    </row>
    <row r="2605" spans="1:20" ht="29" x14ac:dyDescent="0.35">
      <c r="A2605">
        <v>2603</v>
      </c>
      <c r="B2605" s="1" t="s">
        <v>2603</v>
      </c>
      <c r="C2605" s="1" t="s">
        <v>6713</v>
      </c>
      <c r="D2605" s="6">
        <v>1750</v>
      </c>
      <c r="E2605" s="6">
        <v>1776</v>
      </c>
      <c r="F2605" t="s">
        <v>8219</v>
      </c>
      <c r="G2605" t="s">
        <v>8224</v>
      </c>
      <c r="H2605" t="s">
        <v>8246</v>
      </c>
      <c r="I2605">
        <v>1387835654</v>
      </c>
      <c r="J2605">
        <v>1386626054</v>
      </c>
      <c r="K2605" t="b">
        <v>1</v>
      </c>
      <c r="L2605">
        <v>50</v>
      </c>
      <c r="M2605" t="b">
        <v>1</v>
      </c>
      <c r="N2605" t="s">
        <v>8301</v>
      </c>
      <c r="O2605" s="16">
        <f>Table1[[#This Row],[pledged]]/Table1[[#This Row],[goal]]*100</f>
        <v>101.48571428571429</v>
      </c>
      <c r="P2605" s="6">
        <f>IFERROR(Table1[[#This Row],[pledged]]/Table1[[#This Row],[backers_count]],0)</f>
        <v>35.520000000000003</v>
      </c>
      <c r="Q2605" t="str">
        <f>LEFT(Table1[[#This Row],[Category and Sub-Category]],FIND("/",Table1[[#This Row],[Category and Sub-Category]])-1)</f>
        <v>technology</v>
      </c>
      <c r="R2605" t="str">
        <f>RIGHT(Table1[[#This Row],[Category and Sub-Category]],LEN(Table1[[#This Row],[Category and Sub-Category]])-FIND("/",Table1[[#This Row],[Category and Sub-Category]]))</f>
        <v>space exploration</v>
      </c>
      <c r="S2605" s="14">
        <f>(((Table1[[#This Row],[launched_at]]/60)/60)/24)+DATE(1970,1,1)</f>
        <v>41617.912662037037</v>
      </c>
      <c r="T2605" s="14">
        <f t="shared" si="40"/>
        <v>41631.912662037037</v>
      </c>
    </row>
    <row r="2606" spans="1:20" ht="43.5" x14ac:dyDescent="0.35">
      <c r="A2606">
        <v>2604</v>
      </c>
      <c r="B2606" s="1" t="s">
        <v>2604</v>
      </c>
      <c r="C2606" s="1" t="s">
        <v>6714</v>
      </c>
      <c r="D2606" s="6">
        <v>20000</v>
      </c>
      <c r="E2606" s="6">
        <v>20843.599999999999</v>
      </c>
      <c r="F2606" t="s">
        <v>8219</v>
      </c>
      <c r="G2606" t="s">
        <v>8224</v>
      </c>
      <c r="H2606" t="s">
        <v>8246</v>
      </c>
      <c r="I2606">
        <v>1335662023</v>
      </c>
      <c r="J2606">
        <v>1333070023</v>
      </c>
      <c r="K2606" t="b">
        <v>1</v>
      </c>
      <c r="L2606">
        <v>321</v>
      </c>
      <c r="M2606" t="b">
        <v>1</v>
      </c>
      <c r="N2606" t="s">
        <v>8301</v>
      </c>
      <c r="O2606" s="16">
        <f>Table1[[#This Row],[pledged]]/Table1[[#This Row],[goal]]*100</f>
        <v>104.21799999999999</v>
      </c>
      <c r="P2606" s="6">
        <f>IFERROR(Table1[[#This Row],[pledged]]/Table1[[#This Row],[backers_count]],0)</f>
        <v>64.933333333333323</v>
      </c>
      <c r="Q2606" t="str">
        <f>LEFT(Table1[[#This Row],[Category and Sub-Category]],FIND("/",Table1[[#This Row],[Category and Sub-Category]])-1)</f>
        <v>technology</v>
      </c>
      <c r="R2606" t="str">
        <f>RIGHT(Table1[[#This Row],[Category and Sub-Category]],LEN(Table1[[#This Row],[Category and Sub-Category]])-FIND("/",Table1[[#This Row],[Category and Sub-Category]]))</f>
        <v>space exploration</v>
      </c>
      <c r="S2606" s="14">
        <f>(((Table1[[#This Row],[launched_at]]/60)/60)/24)+DATE(1970,1,1)</f>
        <v>40998.051192129627</v>
      </c>
      <c r="T2606" s="14">
        <f t="shared" si="40"/>
        <v>41028.051192129627</v>
      </c>
    </row>
    <row r="2607" spans="1:20" ht="43.5" x14ac:dyDescent="0.35">
      <c r="A2607">
        <v>2605</v>
      </c>
      <c r="B2607" s="1" t="s">
        <v>2605</v>
      </c>
      <c r="C2607" s="1" t="s">
        <v>6715</v>
      </c>
      <c r="D2607" s="6">
        <v>100000</v>
      </c>
      <c r="E2607" s="6">
        <v>107421.57</v>
      </c>
      <c r="F2607" t="s">
        <v>8219</v>
      </c>
      <c r="G2607" t="s">
        <v>8224</v>
      </c>
      <c r="H2607" t="s">
        <v>8246</v>
      </c>
      <c r="I2607">
        <v>1466168390</v>
      </c>
      <c r="J2607">
        <v>1463576390</v>
      </c>
      <c r="K2607" t="b">
        <v>1</v>
      </c>
      <c r="L2607">
        <v>1762</v>
      </c>
      <c r="M2607" t="b">
        <v>1</v>
      </c>
      <c r="N2607" t="s">
        <v>8301</v>
      </c>
      <c r="O2607" s="16">
        <f>Table1[[#This Row],[pledged]]/Table1[[#This Row],[goal]]*100</f>
        <v>107.42157000000002</v>
      </c>
      <c r="P2607" s="6">
        <f>IFERROR(Table1[[#This Row],[pledged]]/Table1[[#This Row],[backers_count]],0)</f>
        <v>60.965703745743475</v>
      </c>
      <c r="Q2607" t="str">
        <f>LEFT(Table1[[#This Row],[Category and Sub-Category]],FIND("/",Table1[[#This Row],[Category and Sub-Category]])-1)</f>
        <v>technology</v>
      </c>
      <c r="R2607" t="str">
        <f>RIGHT(Table1[[#This Row],[Category and Sub-Category]],LEN(Table1[[#This Row],[Category and Sub-Category]])-FIND("/",Table1[[#This Row],[Category and Sub-Category]]))</f>
        <v>space exploration</v>
      </c>
      <c r="S2607" s="14">
        <f>(((Table1[[#This Row],[launched_at]]/60)/60)/24)+DATE(1970,1,1)</f>
        <v>42508.541550925926</v>
      </c>
      <c r="T2607" s="14">
        <f t="shared" si="40"/>
        <v>42538.541550925926</v>
      </c>
    </row>
    <row r="2608" spans="1:20" ht="58" x14ac:dyDescent="0.35">
      <c r="A2608">
        <v>2606</v>
      </c>
      <c r="B2608" s="1" t="s">
        <v>2606</v>
      </c>
      <c r="C2608" s="1" t="s">
        <v>6716</v>
      </c>
      <c r="D2608" s="6">
        <v>11000</v>
      </c>
      <c r="E2608" s="6">
        <v>12106</v>
      </c>
      <c r="F2608" t="s">
        <v>8219</v>
      </c>
      <c r="G2608" t="s">
        <v>8224</v>
      </c>
      <c r="H2608" t="s">
        <v>8246</v>
      </c>
      <c r="I2608">
        <v>1398791182</v>
      </c>
      <c r="J2608">
        <v>1396026382</v>
      </c>
      <c r="K2608" t="b">
        <v>1</v>
      </c>
      <c r="L2608">
        <v>385</v>
      </c>
      <c r="M2608" t="b">
        <v>1</v>
      </c>
      <c r="N2608" t="s">
        <v>8301</v>
      </c>
      <c r="O2608" s="16">
        <f>Table1[[#This Row],[pledged]]/Table1[[#This Row],[goal]]*100</f>
        <v>110.05454545454545</v>
      </c>
      <c r="P2608" s="6">
        <f>IFERROR(Table1[[#This Row],[pledged]]/Table1[[#This Row],[backers_count]],0)</f>
        <v>31.444155844155844</v>
      </c>
      <c r="Q2608" t="str">
        <f>LEFT(Table1[[#This Row],[Category and Sub-Category]],FIND("/",Table1[[#This Row],[Category and Sub-Category]])-1)</f>
        <v>technology</v>
      </c>
      <c r="R2608" t="str">
        <f>RIGHT(Table1[[#This Row],[Category and Sub-Category]],LEN(Table1[[#This Row],[Category and Sub-Category]])-FIND("/",Table1[[#This Row],[Category and Sub-Category]]))</f>
        <v>space exploration</v>
      </c>
      <c r="S2608" s="14">
        <f>(((Table1[[#This Row],[launched_at]]/60)/60)/24)+DATE(1970,1,1)</f>
        <v>41726.712754629632</v>
      </c>
      <c r="T2608" s="14">
        <f t="shared" si="40"/>
        <v>41758.712754629632</v>
      </c>
    </row>
    <row r="2609" spans="1:20" ht="43.5" x14ac:dyDescent="0.35">
      <c r="A2609">
        <v>2607</v>
      </c>
      <c r="B2609" s="1" t="s">
        <v>2607</v>
      </c>
      <c r="C2609" s="1" t="s">
        <v>6717</v>
      </c>
      <c r="D2609" s="6">
        <v>8000</v>
      </c>
      <c r="E2609" s="6">
        <v>32616</v>
      </c>
      <c r="F2609" t="s">
        <v>8219</v>
      </c>
      <c r="G2609" t="s">
        <v>8224</v>
      </c>
      <c r="H2609" t="s">
        <v>8246</v>
      </c>
      <c r="I2609">
        <v>1439344800</v>
      </c>
      <c r="J2609">
        <v>1435611572</v>
      </c>
      <c r="K2609" t="b">
        <v>1</v>
      </c>
      <c r="L2609">
        <v>398</v>
      </c>
      <c r="M2609" t="b">
        <v>1</v>
      </c>
      <c r="N2609" t="s">
        <v>8301</v>
      </c>
      <c r="O2609" s="16">
        <f>Table1[[#This Row],[pledged]]/Table1[[#This Row],[goal]]*100</f>
        <v>407.7</v>
      </c>
      <c r="P2609" s="6">
        <f>IFERROR(Table1[[#This Row],[pledged]]/Table1[[#This Row],[backers_count]],0)</f>
        <v>81.949748743718587</v>
      </c>
      <c r="Q2609" t="str">
        <f>LEFT(Table1[[#This Row],[Category and Sub-Category]],FIND("/",Table1[[#This Row],[Category and Sub-Category]])-1)</f>
        <v>technology</v>
      </c>
      <c r="R2609" t="str">
        <f>RIGHT(Table1[[#This Row],[Category and Sub-Category]],LEN(Table1[[#This Row],[Category and Sub-Category]])-FIND("/",Table1[[#This Row],[Category and Sub-Category]]))</f>
        <v>space exploration</v>
      </c>
      <c r="S2609" s="14">
        <f>(((Table1[[#This Row],[launched_at]]/60)/60)/24)+DATE(1970,1,1)</f>
        <v>42184.874675925923</v>
      </c>
      <c r="T2609" s="14">
        <f t="shared" si="40"/>
        <v>42228.083333333328</v>
      </c>
    </row>
    <row r="2610" spans="1:20" ht="43.5" x14ac:dyDescent="0.35">
      <c r="A2610">
        <v>2608</v>
      </c>
      <c r="B2610" s="1" t="s">
        <v>2608</v>
      </c>
      <c r="C2610" s="1" t="s">
        <v>6718</v>
      </c>
      <c r="D2610" s="6">
        <v>8000</v>
      </c>
      <c r="E2610" s="6">
        <v>17914</v>
      </c>
      <c r="F2610" t="s">
        <v>8219</v>
      </c>
      <c r="G2610" t="s">
        <v>8224</v>
      </c>
      <c r="H2610" t="s">
        <v>8246</v>
      </c>
      <c r="I2610">
        <v>1489536000</v>
      </c>
      <c r="J2610">
        <v>1485976468</v>
      </c>
      <c r="K2610" t="b">
        <v>1</v>
      </c>
      <c r="L2610">
        <v>304</v>
      </c>
      <c r="M2610" t="b">
        <v>1</v>
      </c>
      <c r="N2610" t="s">
        <v>8301</v>
      </c>
      <c r="O2610" s="16">
        <f>Table1[[#This Row],[pledged]]/Table1[[#This Row],[goal]]*100</f>
        <v>223.92500000000001</v>
      </c>
      <c r="P2610" s="6">
        <f>IFERROR(Table1[[#This Row],[pledged]]/Table1[[#This Row],[backers_count]],0)</f>
        <v>58.92763157894737</v>
      </c>
      <c r="Q2610" t="str">
        <f>LEFT(Table1[[#This Row],[Category and Sub-Category]],FIND("/",Table1[[#This Row],[Category and Sub-Category]])-1)</f>
        <v>technology</v>
      </c>
      <c r="R2610" t="str">
        <f>RIGHT(Table1[[#This Row],[Category and Sub-Category]],LEN(Table1[[#This Row],[Category and Sub-Category]])-FIND("/",Table1[[#This Row],[Category and Sub-Category]]))</f>
        <v>space exploration</v>
      </c>
      <c r="S2610" s="14">
        <f>(((Table1[[#This Row],[launched_at]]/60)/60)/24)+DATE(1970,1,1)</f>
        <v>42767.801712962959</v>
      </c>
      <c r="T2610" s="14">
        <f t="shared" si="40"/>
        <v>42809</v>
      </c>
    </row>
    <row r="2611" spans="1:20" ht="58" x14ac:dyDescent="0.35">
      <c r="A2611">
        <v>2609</v>
      </c>
      <c r="B2611" s="1" t="s">
        <v>2609</v>
      </c>
      <c r="C2611" s="1" t="s">
        <v>6719</v>
      </c>
      <c r="D2611" s="6">
        <v>35000</v>
      </c>
      <c r="E2611" s="6">
        <v>106330.39</v>
      </c>
      <c r="F2611" t="s">
        <v>8219</v>
      </c>
      <c r="G2611" t="s">
        <v>8224</v>
      </c>
      <c r="H2611" t="s">
        <v>8246</v>
      </c>
      <c r="I2611">
        <v>1342330951</v>
      </c>
      <c r="J2611">
        <v>1339738951</v>
      </c>
      <c r="K2611" t="b">
        <v>1</v>
      </c>
      <c r="L2611">
        <v>676</v>
      </c>
      <c r="M2611" t="b">
        <v>1</v>
      </c>
      <c r="N2611" t="s">
        <v>8301</v>
      </c>
      <c r="O2611" s="16">
        <f>Table1[[#This Row],[pledged]]/Table1[[#This Row],[goal]]*100</f>
        <v>303.80111428571428</v>
      </c>
      <c r="P2611" s="6">
        <f>IFERROR(Table1[[#This Row],[pledged]]/Table1[[#This Row],[backers_count]],0)</f>
        <v>157.29347633136095</v>
      </c>
      <c r="Q2611" t="str">
        <f>LEFT(Table1[[#This Row],[Category and Sub-Category]],FIND("/",Table1[[#This Row],[Category and Sub-Category]])-1)</f>
        <v>technology</v>
      </c>
      <c r="R2611" t="str">
        <f>RIGHT(Table1[[#This Row],[Category and Sub-Category]],LEN(Table1[[#This Row],[Category and Sub-Category]])-FIND("/",Table1[[#This Row],[Category and Sub-Category]]))</f>
        <v>space exploration</v>
      </c>
      <c r="S2611" s="14">
        <f>(((Table1[[#This Row],[launched_at]]/60)/60)/24)+DATE(1970,1,1)</f>
        <v>41075.237858796296</v>
      </c>
      <c r="T2611" s="14">
        <f t="shared" si="40"/>
        <v>41105.237858796296</v>
      </c>
    </row>
    <row r="2612" spans="1:20" ht="43.5" x14ac:dyDescent="0.35">
      <c r="A2612">
        <v>2610</v>
      </c>
      <c r="B2612" s="1" t="s">
        <v>2610</v>
      </c>
      <c r="C2612" s="1" t="s">
        <v>6720</v>
      </c>
      <c r="D2612" s="6">
        <v>22765</v>
      </c>
      <c r="E2612" s="6">
        <v>32172.66</v>
      </c>
      <c r="F2612" t="s">
        <v>8219</v>
      </c>
      <c r="G2612" t="s">
        <v>8224</v>
      </c>
      <c r="H2612" t="s">
        <v>8246</v>
      </c>
      <c r="I2612">
        <v>1471849140</v>
      </c>
      <c r="J2612">
        <v>1468444125</v>
      </c>
      <c r="K2612" t="b">
        <v>1</v>
      </c>
      <c r="L2612">
        <v>577</v>
      </c>
      <c r="M2612" t="b">
        <v>1</v>
      </c>
      <c r="N2612" t="s">
        <v>8301</v>
      </c>
      <c r="O2612" s="16">
        <f>Table1[[#This Row],[pledged]]/Table1[[#This Row],[goal]]*100</f>
        <v>141.3251043268175</v>
      </c>
      <c r="P2612" s="6">
        <f>IFERROR(Table1[[#This Row],[pledged]]/Table1[[#This Row],[backers_count]],0)</f>
        <v>55.758509532062391</v>
      </c>
      <c r="Q2612" t="str">
        <f>LEFT(Table1[[#This Row],[Category and Sub-Category]],FIND("/",Table1[[#This Row],[Category and Sub-Category]])-1)</f>
        <v>technology</v>
      </c>
      <c r="R2612" t="str">
        <f>RIGHT(Table1[[#This Row],[Category and Sub-Category]],LEN(Table1[[#This Row],[Category and Sub-Category]])-FIND("/",Table1[[#This Row],[Category and Sub-Category]]))</f>
        <v>space exploration</v>
      </c>
      <c r="S2612" s="14">
        <f>(((Table1[[#This Row],[launched_at]]/60)/60)/24)+DATE(1970,1,1)</f>
        <v>42564.881076388891</v>
      </c>
      <c r="T2612" s="14">
        <f t="shared" si="40"/>
        <v>42604.290972222225</v>
      </c>
    </row>
    <row r="2613" spans="1:20" ht="58" x14ac:dyDescent="0.35">
      <c r="A2613">
        <v>2611</v>
      </c>
      <c r="B2613" s="1" t="s">
        <v>2611</v>
      </c>
      <c r="C2613" s="1" t="s">
        <v>6721</v>
      </c>
      <c r="D2613" s="6">
        <v>11000</v>
      </c>
      <c r="E2613" s="6">
        <v>306970</v>
      </c>
      <c r="F2613" t="s">
        <v>8219</v>
      </c>
      <c r="G2613" t="s">
        <v>8236</v>
      </c>
      <c r="H2613" t="s">
        <v>8249</v>
      </c>
      <c r="I2613">
        <v>1483397940</v>
      </c>
      <c r="J2613">
        <v>1480493014</v>
      </c>
      <c r="K2613" t="b">
        <v>1</v>
      </c>
      <c r="L2613">
        <v>3663</v>
      </c>
      <c r="M2613" t="b">
        <v>1</v>
      </c>
      <c r="N2613" t="s">
        <v>8301</v>
      </c>
      <c r="O2613" s="16">
        <f>Table1[[#This Row],[pledged]]/Table1[[#This Row],[goal]]*100</f>
        <v>2790.6363636363635</v>
      </c>
      <c r="P2613" s="6">
        <f>IFERROR(Table1[[#This Row],[pledged]]/Table1[[#This Row],[backers_count]],0)</f>
        <v>83.802893802893806</v>
      </c>
      <c r="Q2613" t="str">
        <f>LEFT(Table1[[#This Row],[Category and Sub-Category]],FIND("/",Table1[[#This Row],[Category and Sub-Category]])-1)</f>
        <v>technology</v>
      </c>
      <c r="R2613" t="str">
        <f>RIGHT(Table1[[#This Row],[Category and Sub-Category]],LEN(Table1[[#This Row],[Category and Sub-Category]])-FIND("/",Table1[[#This Row],[Category and Sub-Category]]))</f>
        <v>space exploration</v>
      </c>
      <c r="S2613" s="14">
        <f>(((Table1[[#This Row],[launched_at]]/60)/60)/24)+DATE(1970,1,1)</f>
        <v>42704.335810185185</v>
      </c>
      <c r="T2613" s="14">
        <f t="shared" si="40"/>
        <v>42737.957638888889</v>
      </c>
    </row>
    <row r="2614" spans="1:20" ht="43.5" x14ac:dyDescent="0.35">
      <c r="A2614">
        <v>2612</v>
      </c>
      <c r="B2614" s="1" t="s">
        <v>2612</v>
      </c>
      <c r="C2614" s="1" t="s">
        <v>6722</v>
      </c>
      <c r="D2614" s="6">
        <v>10000</v>
      </c>
      <c r="E2614" s="6">
        <v>17176.13</v>
      </c>
      <c r="F2614" t="s">
        <v>8219</v>
      </c>
      <c r="G2614" t="s">
        <v>8224</v>
      </c>
      <c r="H2614" t="s">
        <v>8246</v>
      </c>
      <c r="I2614">
        <v>1420773970</v>
      </c>
      <c r="J2614">
        <v>1418095570</v>
      </c>
      <c r="K2614" t="b">
        <v>1</v>
      </c>
      <c r="L2614">
        <v>294</v>
      </c>
      <c r="M2614" t="b">
        <v>1</v>
      </c>
      <c r="N2614" t="s">
        <v>8301</v>
      </c>
      <c r="O2614" s="16">
        <f>Table1[[#This Row],[pledged]]/Table1[[#This Row],[goal]]*100</f>
        <v>171.76130000000001</v>
      </c>
      <c r="P2614" s="6">
        <f>IFERROR(Table1[[#This Row],[pledged]]/Table1[[#This Row],[backers_count]],0)</f>
        <v>58.422210884353746</v>
      </c>
      <c r="Q2614" t="str">
        <f>LEFT(Table1[[#This Row],[Category and Sub-Category]],FIND("/",Table1[[#This Row],[Category and Sub-Category]])-1)</f>
        <v>technology</v>
      </c>
      <c r="R2614" t="str">
        <f>RIGHT(Table1[[#This Row],[Category and Sub-Category]],LEN(Table1[[#This Row],[Category and Sub-Category]])-FIND("/",Table1[[#This Row],[Category and Sub-Category]]))</f>
        <v>space exploration</v>
      </c>
      <c r="S2614" s="14">
        <f>(((Table1[[#This Row],[launched_at]]/60)/60)/24)+DATE(1970,1,1)</f>
        <v>41982.143171296295</v>
      </c>
      <c r="T2614" s="14">
        <f t="shared" si="40"/>
        <v>42013.143171296295</v>
      </c>
    </row>
    <row r="2615" spans="1:20" ht="43.5" x14ac:dyDescent="0.35">
      <c r="A2615">
        <v>2613</v>
      </c>
      <c r="B2615" s="1" t="s">
        <v>2613</v>
      </c>
      <c r="C2615" s="1" t="s">
        <v>6723</v>
      </c>
      <c r="D2615" s="6">
        <v>7500</v>
      </c>
      <c r="E2615" s="6">
        <v>7576</v>
      </c>
      <c r="F2615" t="s">
        <v>8219</v>
      </c>
      <c r="G2615" t="s">
        <v>8224</v>
      </c>
      <c r="H2615" t="s">
        <v>8246</v>
      </c>
      <c r="I2615">
        <v>1348256294</v>
      </c>
      <c r="J2615">
        <v>1345664294</v>
      </c>
      <c r="K2615" t="b">
        <v>1</v>
      </c>
      <c r="L2615">
        <v>28</v>
      </c>
      <c r="M2615" t="b">
        <v>1</v>
      </c>
      <c r="N2615" t="s">
        <v>8301</v>
      </c>
      <c r="O2615" s="16">
        <f>Table1[[#This Row],[pledged]]/Table1[[#This Row],[goal]]*100</f>
        <v>101.01333333333334</v>
      </c>
      <c r="P2615" s="6">
        <f>IFERROR(Table1[[#This Row],[pledged]]/Table1[[#This Row],[backers_count]],0)</f>
        <v>270.57142857142856</v>
      </c>
      <c r="Q2615" t="str">
        <f>LEFT(Table1[[#This Row],[Category and Sub-Category]],FIND("/",Table1[[#This Row],[Category and Sub-Category]])-1)</f>
        <v>technology</v>
      </c>
      <c r="R2615" t="str">
        <f>RIGHT(Table1[[#This Row],[Category and Sub-Category]],LEN(Table1[[#This Row],[Category and Sub-Category]])-FIND("/",Table1[[#This Row],[Category and Sub-Category]]))</f>
        <v>space exploration</v>
      </c>
      <c r="S2615" s="14">
        <f>(((Table1[[#This Row],[launched_at]]/60)/60)/24)+DATE(1970,1,1)</f>
        <v>41143.81821759259</v>
      </c>
      <c r="T2615" s="14">
        <f t="shared" si="40"/>
        <v>41173.81821759259</v>
      </c>
    </row>
    <row r="2616" spans="1:20" ht="43.5" x14ac:dyDescent="0.35">
      <c r="A2616">
        <v>2614</v>
      </c>
      <c r="B2616" s="1" t="s">
        <v>2614</v>
      </c>
      <c r="C2616" s="1" t="s">
        <v>6724</v>
      </c>
      <c r="D2616" s="6">
        <v>10500</v>
      </c>
      <c r="E2616" s="6">
        <v>10710</v>
      </c>
      <c r="F2616" t="s">
        <v>8219</v>
      </c>
      <c r="G2616" t="s">
        <v>8224</v>
      </c>
      <c r="H2616" t="s">
        <v>8246</v>
      </c>
      <c r="I2616">
        <v>1398834000</v>
      </c>
      <c r="J2616">
        <v>1396371612</v>
      </c>
      <c r="K2616" t="b">
        <v>1</v>
      </c>
      <c r="L2616">
        <v>100</v>
      </c>
      <c r="M2616" t="b">
        <v>1</v>
      </c>
      <c r="N2616" t="s">
        <v>8301</v>
      </c>
      <c r="O2616" s="16">
        <f>Table1[[#This Row],[pledged]]/Table1[[#This Row],[goal]]*100</f>
        <v>102</v>
      </c>
      <c r="P2616" s="6">
        <f>IFERROR(Table1[[#This Row],[pledged]]/Table1[[#This Row],[backers_count]],0)</f>
        <v>107.1</v>
      </c>
      <c r="Q2616" t="str">
        <f>LEFT(Table1[[#This Row],[Category and Sub-Category]],FIND("/",Table1[[#This Row],[Category and Sub-Category]])-1)</f>
        <v>technology</v>
      </c>
      <c r="R2616" t="str">
        <f>RIGHT(Table1[[#This Row],[Category and Sub-Category]],LEN(Table1[[#This Row],[Category and Sub-Category]])-FIND("/",Table1[[#This Row],[Category and Sub-Category]]))</f>
        <v>space exploration</v>
      </c>
      <c r="S2616" s="14">
        <f>(((Table1[[#This Row],[launched_at]]/60)/60)/24)+DATE(1970,1,1)</f>
        <v>41730.708472222221</v>
      </c>
      <c r="T2616" s="14">
        <f t="shared" si="40"/>
        <v>41759.208333333336</v>
      </c>
    </row>
    <row r="2617" spans="1:20" ht="43.5" x14ac:dyDescent="0.35">
      <c r="A2617">
        <v>2615</v>
      </c>
      <c r="B2617" s="1" t="s">
        <v>2615</v>
      </c>
      <c r="C2617" s="1" t="s">
        <v>6725</v>
      </c>
      <c r="D2617" s="6">
        <v>2001</v>
      </c>
      <c r="E2617" s="6">
        <v>3397</v>
      </c>
      <c r="F2617" t="s">
        <v>8219</v>
      </c>
      <c r="G2617" t="s">
        <v>8225</v>
      </c>
      <c r="H2617" t="s">
        <v>8247</v>
      </c>
      <c r="I2617">
        <v>1462017600</v>
      </c>
      <c r="J2617">
        <v>1458820564</v>
      </c>
      <c r="K2617" t="b">
        <v>0</v>
      </c>
      <c r="L2617">
        <v>72</v>
      </c>
      <c r="M2617" t="b">
        <v>1</v>
      </c>
      <c r="N2617" t="s">
        <v>8301</v>
      </c>
      <c r="O2617" s="16">
        <f>Table1[[#This Row],[pledged]]/Table1[[#This Row],[goal]]*100</f>
        <v>169.76511744127936</v>
      </c>
      <c r="P2617" s="6">
        <f>IFERROR(Table1[[#This Row],[pledged]]/Table1[[#This Row],[backers_count]],0)</f>
        <v>47.180555555555557</v>
      </c>
      <c r="Q2617" t="str">
        <f>LEFT(Table1[[#This Row],[Category and Sub-Category]],FIND("/",Table1[[#This Row],[Category and Sub-Category]])-1)</f>
        <v>technology</v>
      </c>
      <c r="R2617" t="str">
        <f>RIGHT(Table1[[#This Row],[Category and Sub-Category]],LEN(Table1[[#This Row],[Category and Sub-Category]])-FIND("/",Table1[[#This Row],[Category and Sub-Category]]))</f>
        <v>space exploration</v>
      </c>
      <c r="S2617" s="14">
        <f>(((Table1[[#This Row],[launched_at]]/60)/60)/24)+DATE(1970,1,1)</f>
        <v>42453.49726851852</v>
      </c>
      <c r="T2617" s="14">
        <f t="shared" si="40"/>
        <v>42490.5</v>
      </c>
    </row>
    <row r="2618" spans="1:20" ht="43.5" x14ac:dyDescent="0.35">
      <c r="A2618">
        <v>2616</v>
      </c>
      <c r="B2618" s="1" t="s">
        <v>2616</v>
      </c>
      <c r="C2618" s="1" t="s">
        <v>6726</v>
      </c>
      <c r="D2618" s="6">
        <v>25000</v>
      </c>
      <c r="E2618" s="6">
        <v>28633.5</v>
      </c>
      <c r="F2618" t="s">
        <v>8219</v>
      </c>
      <c r="G2618" t="s">
        <v>8224</v>
      </c>
      <c r="H2618" t="s">
        <v>8246</v>
      </c>
      <c r="I2618">
        <v>1440546729</v>
      </c>
      <c r="J2618">
        <v>1437954729</v>
      </c>
      <c r="K2618" t="b">
        <v>1</v>
      </c>
      <c r="L2618">
        <v>238</v>
      </c>
      <c r="M2618" t="b">
        <v>1</v>
      </c>
      <c r="N2618" t="s">
        <v>8301</v>
      </c>
      <c r="O2618" s="16">
        <f>Table1[[#This Row],[pledged]]/Table1[[#This Row],[goal]]*100</f>
        <v>114.53400000000001</v>
      </c>
      <c r="P2618" s="6">
        <f>IFERROR(Table1[[#This Row],[pledged]]/Table1[[#This Row],[backers_count]],0)</f>
        <v>120.30882352941177</v>
      </c>
      <c r="Q2618" t="str">
        <f>LEFT(Table1[[#This Row],[Category and Sub-Category]],FIND("/",Table1[[#This Row],[Category and Sub-Category]])-1)</f>
        <v>technology</v>
      </c>
      <c r="R2618" t="str">
        <f>RIGHT(Table1[[#This Row],[Category and Sub-Category]],LEN(Table1[[#This Row],[Category and Sub-Category]])-FIND("/",Table1[[#This Row],[Category and Sub-Category]]))</f>
        <v>space exploration</v>
      </c>
      <c r="S2618" s="14">
        <f>(((Table1[[#This Row],[launched_at]]/60)/60)/24)+DATE(1970,1,1)</f>
        <v>42211.99454861111</v>
      </c>
      <c r="T2618" s="14">
        <f t="shared" si="40"/>
        <v>42241.99454861111</v>
      </c>
    </row>
    <row r="2619" spans="1:20" ht="43.5" x14ac:dyDescent="0.35">
      <c r="A2619">
        <v>2617</v>
      </c>
      <c r="B2619" s="1" t="s">
        <v>2617</v>
      </c>
      <c r="C2619" s="1" t="s">
        <v>6727</v>
      </c>
      <c r="D2619" s="6">
        <v>500</v>
      </c>
      <c r="E2619" s="6">
        <v>4388</v>
      </c>
      <c r="F2619" t="s">
        <v>8219</v>
      </c>
      <c r="G2619" t="s">
        <v>8224</v>
      </c>
      <c r="H2619" t="s">
        <v>8246</v>
      </c>
      <c r="I2619">
        <v>1413838751</v>
      </c>
      <c r="J2619">
        <v>1411246751</v>
      </c>
      <c r="K2619" t="b">
        <v>1</v>
      </c>
      <c r="L2619">
        <v>159</v>
      </c>
      <c r="M2619" t="b">
        <v>1</v>
      </c>
      <c r="N2619" t="s">
        <v>8301</v>
      </c>
      <c r="O2619" s="16">
        <f>Table1[[#This Row],[pledged]]/Table1[[#This Row],[goal]]*100</f>
        <v>877.6</v>
      </c>
      <c r="P2619" s="6">
        <f>IFERROR(Table1[[#This Row],[pledged]]/Table1[[#This Row],[backers_count]],0)</f>
        <v>27.59748427672956</v>
      </c>
      <c r="Q2619" t="str">
        <f>LEFT(Table1[[#This Row],[Category and Sub-Category]],FIND("/",Table1[[#This Row],[Category and Sub-Category]])-1)</f>
        <v>technology</v>
      </c>
      <c r="R2619" t="str">
        <f>RIGHT(Table1[[#This Row],[Category and Sub-Category]],LEN(Table1[[#This Row],[Category and Sub-Category]])-FIND("/",Table1[[#This Row],[Category and Sub-Category]]))</f>
        <v>space exploration</v>
      </c>
      <c r="S2619" s="14">
        <f>(((Table1[[#This Row],[launched_at]]/60)/60)/24)+DATE(1970,1,1)</f>
        <v>41902.874432870369</v>
      </c>
      <c r="T2619" s="14">
        <f t="shared" si="40"/>
        <v>41932.874432870369</v>
      </c>
    </row>
    <row r="2620" spans="1:20" ht="29" x14ac:dyDescent="0.35">
      <c r="A2620">
        <v>2618</v>
      </c>
      <c r="B2620" s="1" t="s">
        <v>2618</v>
      </c>
      <c r="C2620" s="1" t="s">
        <v>6728</v>
      </c>
      <c r="D2620" s="6">
        <v>15000</v>
      </c>
      <c r="E2620" s="6">
        <v>15808</v>
      </c>
      <c r="F2620" t="s">
        <v>8219</v>
      </c>
      <c r="G2620" t="s">
        <v>8224</v>
      </c>
      <c r="H2620" t="s">
        <v>8246</v>
      </c>
      <c r="I2620">
        <v>1449000061</v>
      </c>
      <c r="J2620">
        <v>1443812461</v>
      </c>
      <c r="K2620" t="b">
        <v>1</v>
      </c>
      <c r="L2620">
        <v>77</v>
      </c>
      <c r="M2620" t="b">
        <v>1</v>
      </c>
      <c r="N2620" t="s">
        <v>8301</v>
      </c>
      <c r="O2620" s="16">
        <f>Table1[[#This Row],[pledged]]/Table1[[#This Row],[goal]]*100</f>
        <v>105.38666666666667</v>
      </c>
      <c r="P2620" s="6">
        <f>IFERROR(Table1[[#This Row],[pledged]]/Table1[[#This Row],[backers_count]],0)</f>
        <v>205.2987012987013</v>
      </c>
      <c r="Q2620" t="str">
        <f>LEFT(Table1[[#This Row],[Category and Sub-Category]],FIND("/",Table1[[#This Row],[Category and Sub-Category]])-1)</f>
        <v>technology</v>
      </c>
      <c r="R2620" t="str">
        <f>RIGHT(Table1[[#This Row],[Category and Sub-Category]],LEN(Table1[[#This Row],[Category and Sub-Category]])-FIND("/",Table1[[#This Row],[Category and Sub-Category]]))</f>
        <v>space exploration</v>
      </c>
      <c r="S2620" s="14">
        <f>(((Table1[[#This Row],[launched_at]]/60)/60)/24)+DATE(1970,1,1)</f>
        <v>42279.792372685188</v>
      </c>
      <c r="T2620" s="14">
        <f t="shared" si="40"/>
        <v>42339.834039351852</v>
      </c>
    </row>
    <row r="2621" spans="1:20" ht="43.5" x14ac:dyDescent="0.35">
      <c r="A2621">
        <v>2619</v>
      </c>
      <c r="B2621" s="1" t="s">
        <v>2619</v>
      </c>
      <c r="C2621" s="1" t="s">
        <v>6729</v>
      </c>
      <c r="D2621" s="6">
        <v>1000</v>
      </c>
      <c r="E2621" s="6">
        <v>1884</v>
      </c>
      <c r="F2621" t="s">
        <v>8219</v>
      </c>
      <c r="G2621" t="s">
        <v>8224</v>
      </c>
      <c r="H2621" t="s">
        <v>8246</v>
      </c>
      <c r="I2621">
        <v>1445598000</v>
      </c>
      <c r="J2621">
        <v>1443302004</v>
      </c>
      <c r="K2621" t="b">
        <v>1</v>
      </c>
      <c r="L2621">
        <v>53</v>
      </c>
      <c r="M2621" t="b">
        <v>1</v>
      </c>
      <c r="N2621" t="s">
        <v>8301</v>
      </c>
      <c r="O2621" s="16">
        <f>Table1[[#This Row],[pledged]]/Table1[[#This Row],[goal]]*100</f>
        <v>188.39999999999998</v>
      </c>
      <c r="P2621" s="6">
        <f>IFERROR(Table1[[#This Row],[pledged]]/Table1[[#This Row],[backers_count]],0)</f>
        <v>35.547169811320757</v>
      </c>
      <c r="Q2621" t="str">
        <f>LEFT(Table1[[#This Row],[Category and Sub-Category]],FIND("/",Table1[[#This Row],[Category and Sub-Category]])-1)</f>
        <v>technology</v>
      </c>
      <c r="R2621" t="str">
        <f>RIGHT(Table1[[#This Row],[Category and Sub-Category]],LEN(Table1[[#This Row],[Category and Sub-Category]])-FIND("/",Table1[[#This Row],[Category and Sub-Category]]))</f>
        <v>space exploration</v>
      </c>
      <c r="S2621" s="14">
        <f>(((Table1[[#This Row],[launched_at]]/60)/60)/24)+DATE(1970,1,1)</f>
        <v>42273.884305555555</v>
      </c>
      <c r="T2621" s="14">
        <f t="shared" si="40"/>
        <v>42300.458333333328</v>
      </c>
    </row>
    <row r="2622" spans="1:20" ht="43.5" x14ac:dyDescent="0.35">
      <c r="A2622">
        <v>2620</v>
      </c>
      <c r="B2622" s="1" t="s">
        <v>2620</v>
      </c>
      <c r="C2622" s="1" t="s">
        <v>6730</v>
      </c>
      <c r="D2622" s="6">
        <v>65000</v>
      </c>
      <c r="E2622" s="6">
        <v>93374</v>
      </c>
      <c r="F2622" t="s">
        <v>8219</v>
      </c>
      <c r="G2622" t="s">
        <v>8226</v>
      </c>
      <c r="H2622" t="s">
        <v>8248</v>
      </c>
      <c r="I2622">
        <v>1444525200</v>
      </c>
      <c r="J2622">
        <v>1441339242</v>
      </c>
      <c r="K2622" t="b">
        <v>1</v>
      </c>
      <c r="L2622">
        <v>1251</v>
      </c>
      <c r="M2622" t="b">
        <v>1</v>
      </c>
      <c r="N2622" t="s">
        <v>8301</v>
      </c>
      <c r="O2622" s="16">
        <f>Table1[[#This Row],[pledged]]/Table1[[#This Row],[goal]]*100</f>
        <v>143.65230769230772</v>
      </c>
      <c r="P2622" s="6">
        <f>IFERROR(Table1[[#This Row],[pledged]]/Table1[[#This Row],[backers_count]],0)</f>
        <v>74.639488409272587</v>
      </c>
      <c r="Q2622" t="str">
        <f>LEFT(Table1[[#This Row],[Category and Sub-Category]],FIND("/",Table1[[#This Row],[Category and Sub-Category]])-1)</f>
        <v>technology</v>
      </c>
      <c r="R2622" t="str">
        <f>RIGHT(Table1[[#This Row],[Category and Sub-Category]],LEN(Table1[[#This Row],[Category and Sub-Category]])-FIND("/",Table1[[#This Row],[Category and Sub-Category]]))</f>
        <v>space exploration</v>
      </c>
      <c r="S2622" s="14">
        <f>(((Table1[[#This Row],[launched_at]]/60)/60)/24)+DATE(1970,1,1)</f>
        <v>42251.16715277778</v>
      </c>
      <c r="T2622" s="14">
        <f t="shared" si="40"/>
        <v>42288.041666666672</v>
      </c>
    </row>
    <row r="2623" spans="1:20" ht="43.5" x14ac:dyDescent="0.35">
      <c r="A2623">
        <v>2621</v>
      </c>
      <c r="B2623" s="1" t="s">
        <v>2621</v>
      </c>
      <c r="C2623" s="1" t="s">
        <v>6731</v>
      </c>
      <c r="D2623" s="6">
        <v>15000</v>
      </c>
      <c r="E2623" s="6">
        <v>21882</v>
      </c>
      <c r="F2623" t="s">
        <v>8219</v>
      </c>
      <c r="G2623" t="s">
        <v>8224</v>
      </c>
      <c r="H2623" t="s">
        <v>8246</v>
      </c>
      <c r="I2623">
        <v>1432230988</v>
      </c>
      <c r="J2623">
        <v>1429638988</v>
      </c>
      <c r="K2623" t="b">
        <v>1</v>
      </c>
      <c r="L2623">
        <v>465</v>
      </c>
      <c r="M2623" t="b">
        <v>1</v>
      </c>
      <c r="N2623" t="s">
        <v>8301</v>
      </c>
      <c r="O2623" s="16">
        <f>Table1[[#This Row],[pledged]]/Table1[[#This Row],[goal]]*100</f>
        <v>145.88</v>
      </c>
      <c r="P2623" s="6">
        <f>IFERROR(Table1[[#This Row],[pledged]]/Table1[[#This Row],[backers_count]],0)</f>
        <v>47.058064516129029</v>
      </c>
      <c r="Q2623" t="str">
        <f>LEFT(Table1[[#This Row],[Category and Sub-Category]],FIND("/",Table1[[#This Row],[Category and Sub-Category]])-1)</f>
        <v>technology</v>
      </c>
      <c r="R2623" t="str">
        <f>RIGHT(Table1[[#This Row],[Category and Sub-Category]],LEN(Table1[[#This Row],[Category and Sub-Category]])-FIND("/",Table1[[#This Row],[Category and Sub-Category]]))</f>
        <v>space exploration</v>
      </c>
      <c r="S2623" s="14">
        <f>(((Table1[[#This Row],[launched_at]]/60)/60)/24)+DATE(1970,1,1)</f>
        <v>42115.74754629629</v>
      </c>
      <c r="T2623" s="14">
        <f t="shared" si="40"/>
        <v>42145.74754629629</v>
      </c>
    </row>
    <row r="2624" spans="1:20" ht="43.5" x14ac:dyDescent="0.35">
      <c r="A2624">
        <v>2622</v>
      </c>
      <c r="B2624" s="1" t="s">
        <v>2622</v>
      </c>
      <c r="C2624" s="1" t="s">
        <v>6732</v>
      </c>
      <c r="D2624" s="6">
        <v>1500</v>
      </c>
      <c r="E2624" s="6">
        <v>1967.76</v>
      </c>
      <c r="F2624" t="s">
        <v>8219</v>
      </c>
      <c r="G2624" t="s">
        <v>8237</v>
      </c>
      <c r="H2624" t="s">
        <v>8249</v>
      </c>
      <c r="I2624">
        <v>1483120216</v>
      </c>
      <c r="J2624">
        <v>1479232216</v>
      </c>
      <c r="K2624" t="b">
        <v>0</v>
      </c>
      <c r="L2624">
        <v>74</v>
      </c>
      <c r="M2624" t="b">
        <v>1</v>
      </c>
      <c r="N2624" t="s">
        <v>8301</v>
      </c>
      <c r="O2624" s="16">
        <f>Table1[[#This Row],[pledged]]/Table1[[#This Row],[goal]]*100</f>
        <v>131.184</v>
      </c>
      <c r="P2624" s="6">
        <f>IFERROR(Table1[[#This Row],[pledged]]/Table1[[#This Row],[backers_count]],0)</f>
        <v>26.591351351351353</v>
      </c>
      <c r="Q2624" t="str">
        <f>LEFT(Table1[[#This Row],[Category and Sub-Category]],FIND("/",Table1[[#This Row],[Category and Sub-Category]])-1)</f>
        <v>technology</v>
      </c>
      <c r="R2624" t="str">
        <f>RIGHT(Table1[[#This Row],[Category and Sub-Category]],LEN(Table1[[#This Row],[Category and Sub-Category]])-FIND("/",Table1[[#This Row],[Category and Sub-Category]]))</f>
        <v>space exploration</v>
      </c>
      <c r="S2624" s="14">
        <f>(((Table1[[#This Row],[launched_at]]/60)/60)/24)+DATE(1970,1,1)</f>
        <v>42689.74324074074</v>
      </c>
      <c r="T2624" s="14">
        <f t="shared" si="40"/>
        <v>42734.74324074074</v>
      </c>
    </row>
    <row r="2625" spans="1:20" ht="43.5" x14ac:dyDescent="0.35">
      <c r="A2625">
        <v>2623</v>
      </c>
      <c r="B2625" s="1" t="s">
        <v>2623</v>
      </c>
      <c r="C2625" s="1" t="s">
        <v>6733</v>
      </c>
      <c r="D2625" s="6">
        <v>2000</v>
      </c>
      <c r="E2625" s="6">
        <v>2280</v>
      </c>
      <c r="F2625" t="s">
        <v>8219</v>
      </c>
      <c r="G2625" t="s">
        <v>8224</v>
      </c>
      <c r="H2625" t="s">
        <v>8246</v>
      </c>
      <c r="I2625">
        <v>1480658966</v>
      </c>
      <c r="J2625">
        <v>1479449366</v>
      </c>
      <c r="K2625" t="b">
        <v>0</v>
      </c>
      <c r="L2625">
        <v>62</v>
      </c>
      <c r="M2625" t="b">
        <v>1</v>
      </c>
      <c r="N2625" t="s">
        <v>8301</v>
      </c>
      <c r="O2625" s="16">
        <f>Table1[[#This Row],[pledged]]/Table1[[#This Row],[goal]]*100</f>
        <v>113.99999999999999</v>
      </c>
      <c r="P2625" s="6">
        <f>IFERROR(Table1[[#This Row],[pledged]]/Table1[[#This Row],[backers_count]],0)</f>
        <v>36.774193548387096</v>
      </c>
      <c r="Q2625" t="str">
        <f>LEFT(Table1[[#This Row],[Category and Sub-Category]],FIND("/",Table1[[#This Row],[Category and Sub-Category]])-1)</f>
        <v>technology</v>
      </c>
      <c r="R2625" t="str">
        <f>RIGHT(Table1[[#This Row],[Category and Sub-Category]],LEN(Table1[[#This Row],[Category and Sub-Category]])-FIND("/",Table1[[#This Row],[Category and Sub-Category]]))</f>
        <v>space exploration</v>
      </c>
      <c r="S2625" s="14">
        <f>(((Table1[[#This Row],[launched_at]]/60)/60)/24)+DATE(1970,1,1)</f>
        <v>42692.256550925929</v>
      </c>
      <c r="T2625" s="14">
        <f t="shared" si="40"/>
        <v>42706.256550925929</v>
      </c>
    </row>
    <row r="2626" spans="1:20" ht="43.5" x14ac:dyDescent="0.35">
      <c r="A2626">
        <v>2624</v>
      </c>
      <c r="B2626" s="1" t="s">
        <v>2624</v>
      </c>
      <c r="C2626" s="1" t="s">
        <v>6734</v>
      </c>
      <c r="D2626" s="6">
        <v>8000</v>
      </c>
      <c r="E2626" s="6">
        <v>110353.65</v>
      </c>
      <c r="F2626" t="s">
        <v>8219</v>
      </c>
      <c r="G2626" t="s">
        <v>8224</v>
      </c>
      <c r="H2626" t="s">
        <v>8246</v>
      </c>
      <c r="I2626">
        <v>1347530822</v>
      </c>
      <c r="J2626">
        <v>1345716422</v>
      </c>
      <c r="K2626" t="b">
        <v>0</v>
      </c>
      <c r="L2626">
        <v>3468</v>
      </c>
      <c r="M2626" t="b">
        <v>1</v>
      </c>
      <c r="N2626" t="s">
        <v>8301</v>
      </c>
      <c r="O2626" s="16">
        <f>Table1[[#This Row],[pledged]]/Table1[[#This Row],[goal]]*100</f>
        <v>1379.4206249999997</v>
      </c>
      <c r="P2626" s="6">
        <f>IFERROR(Table1[[#This Row],[pledged]]/Table1[[#This Row],[backers_count]],0)</f>
        <v>31.820544982698959</v>
      </c>
      <c r="Q2626" t="str">
        <f>LEFT(Table1[[#This Row],[Category and Sub-Category]],FIND("/",Table1[[#This Row],[Category and Sub-Category]])-1)</f>
        <v>technology</v>
      </c>
      <c r="R2626" t="str">
        <f>RIGHT(Table1[[#This Row],[Category and Sub-Category]],LEN(Table1[[#This Row],[Category and Sub-Category]])-FIND("/",Table1[[#This Row],[Category and Sub-Category]]))</f>
        <v>space exploration</v>
      </c>
      <c r="S2626" s="14">
        <f>(((Table1[[#This Row],[launched_at]]/60)/60)/24)+DATE(1970,1,1)</f>
        <v>41144.42155092593</v>
      </c>
      <c r="T2626" s="14">
        <f t="shared" ref="T2626:T2689" si="41">(((I2626/60)/60)/24)+DATE(1970,1,1)</f>
        <v>41165.42155092593</v>
      </c>
    </row>
    <row r="2627" spans="1:20" ht="58" x14ac:dyDescent="0.35">
      <c r="A2627">
        <v>2625</v>
      </c>
      <c r="B2627" s="1" t="s">
        <v>2625</v>
      </c>
      <c r="C2627" s="1" t="s">
        <v>6735</v>
      </c>
      <c r="D2627" s="6">
        <v>150</v>
      </c>
      <c r="E2627" s="6">
        <v>1434</v>
      </c>
      <c r="F2627" t="s">
        <v>8219</v>
      </c>
      <c r="G2627" t="s">
        <v>8236</v>
      </c>
      <c r="H2627" t="s">
        <v>8249</v>
      </c>
      <c r="I2627">
        <v>1478723208</v>
      </c>
      <c r="J2627">
        <v>1476559608</v>
      </c>
      <c r="K2627" t="b">
        <v>0</v>
      </c>
      <c r="L2627">
        <v>52</v>
      </c>
      <c r="M2627" t="b">
        <v>1</v>
      </c>
      <c r="N2627" t="s">
        <v>8301</v>
      </c>
      <c r="O2627" s="16">
        <f>Table1[[#This Row],[pledged]]/Table1[[#This Row],[goal]]*100</f>
        <v>956</v>
      </c>
      <c r="P2627" s="6">
        <f>IFERROR(Table1[[#This Row],[pledged]]/Table1[[#This Row],[backers_count]],0)</f>
        <v>27.576923076923077</v>
      </c>
      <c r="Q2627" t="str">
        <f>LEFT(Table1[[#This Row],[Category and Sub-Category]],FIND("/",Table1[[#This Row],[Category and Sub-Category]])-1)</f>
        <v>technology</v>
      </c>
      <c r="R2627" t="str">
        <f>RIGHT(Table1[[#This Row],[Category and Sub-Category]],LEN(Table1[[#This Row],[Category and Sub-Category]])-FIND("/",Table1[[#This Row],[Category and Sub-Category]]))</f>
        <v>space exploration</v>
      </c>
      <c r="S2627" s="14">
        <f>(((Table1[[#This Row],[launched_at]]/60)/60)/24)+DATE(1970,1,1)</f>
        <v>42658.810277777782</v>
      </c>
      <c r="T2627" s="14">
        <f t="shared" si="41"/>
        <v>42683.851944444439</v>
      </c>
    </row>
    <row r="2628" spans="1:20" ht="43.5" x14ac:dyDescent="0.35">
      <c r="A2628">
        <v>2626</v>
      </c>
      <c r="B2628" s="1" t="s">
        <v>2626</v>
      </c>
      <c r="C2628" s="1" t="s">
        <v>6736</v>
      </c>
      <c r="D2628" s="6">
        <v>2500</v>
      </c>
      <c r="E2628" s="6">
        <v>2800</v>
      </c>
      <c r="F2628" t="s">
        <v>8219</v>
      </c>
      <c r="G2628" t="s">
        <v>8224</v>
      </c>
      <c r="H2628" t="s">
        <v>8246</v>
      </c>
      <c r="I2628">
        <v>1433343869</v>
      </c>
      <c r="J2628">
        <v>1430751869</v>
      </c>
      <c r="K2628" t="b">
        <v>0</v>
      </c>
      <c r="L2628">
        <v>50</v>
      </c>
      <c r="M2628" t="b">
        <v>1</v>
      </c>
      <c r="N2628" t="s">
        <v>8301</v>
      </c>
      <c r="O2628" s="16">
        <f>Table1[[#This Row],[pledged]]/Table1[[#This Row],[goal]]*100</f>
        <v>112.00000000000001</v>
      </c>
      <c r="P2628" s="6">
        <f>IFERROR(Table1[[#This Row],[pledged]]/Table1[[#This Row],[backers_count]],0)</f>
        <v>56</v>
      </c>
      <c r="Q2628" t="str">
        <f>LEFT(Table1[[#This Row],[Category and Sub-Category]],FIND("/",Table1[[#This Row],[Category and Sub-Category]])-1)</f>
        <v>technology</v>
      </c>
      <c r="R2628" t="str">
        <f>RIGHT(Table1[[#This Row],[Category and Sub-Category]],LEN(Table1[[#This Row],[Category and Sub-Category]])-FIND("/",Table1[[#This Row],[Category and Sub-Category]]))</f>
        <v>space exploration</v>
      </c>
      <c r="S2628" s="14">
        <f>(((Table1[[#This Row],[launched_at]]/60)/60)/24)+DATE(1970,1,1)</f>
        <v>42128.628113425926</v>
      </c>
      <c r="T2628" s="14">
        <f t="shared" si="41"/>
        <v>42158.628113425926</v>
      </c>
    </row>
    <row r="2629" spans="1:20" ht="43.5" x14ac:dyDescent="0.35">
      <c r="A2629">
        <v>2627</v>
      </c>
      <c r="B2629" s="1" t="s">
        <v>2627</v>
      </c>
      <c r="C2629" s="1" t="s">
        <v>6737</v>
      </c>
      <c r="D2629" s="6">
        <v>150</v>
      </c>
      <c r="E2629" s="6">
        <v>970</v>
      </c>
      <c r="F2629" t="s">
        <v>8219</v>
      </c>
      <c r="G2629" t="s">
        <v>8224</v>
      </c>
      <c r="H2629" t="s">
        <v>8246</v>
      </c>
      <c r="I2629">
        <v>1448571261</v>
      </c>
      <c r="J2629">
        <v>1445975661</v>
      </c>
      <c r="K2629" t="b">
        <v>0</v>
      </c>
      <c r="L2629">
        <v>45</v>
      </c>
      <c r="M2629" t="b">
        <v>1</v>
      </c>
      <c r="N2629" t="s">
        <v>8301</v>
      </c>
      <c r="O2629" s="16">
        <f>Table1[[#This Row],[pledged]]/Table1[[#This Row],[goal]]*100</f>
        <v>646.66666666666663</v>
      </c>
      <c r="P2629" s="6">
        <f>IFERROR(Table1[[#This Row],[pledged]]/Table1[[#This Row],[backers_count]],0)</f>
        <v>21.555555555555557</v>
      </c>
      <c r="Q2629" t="str">
        <f>LEFT(Table1[[#This Row],[Category and Sub-Category]],FIND("/",Table1[[#This Row],[Category and Sub-Category]])-1)</f>
        <v>technology</v>
      </c>
      <c r="R2629" t="str">
        <f>RIGHT(Table1[[#This Row],[Category and Sub-Category]],LEN(Table1[[#This Row],[Category and Sub-Category]])-FIND("/",Table1[[#This Row],[Category and Sub-Category]]))</f>
        <v>space exploration</v>
      </c>
      <c r="S2629" s="14">
        <f>(((Table1[[#This Row],[launched_at]]/60)/60)/24)+DATE(1970,1,1)</f>
        <v>42304.829409722224</v>
      </c>
      <c r="T2629" s="14">
        <f t="shared" si="41"/>
        <v>42334.871076388896</v>
      </c>
    </row>
    <row r="2630" spans="1:20" ht="43.5" x14ac:dyDescent="0.35">
      <c r="A2630">
        <v>2628</v>
      </c>
      <c r="B2630" s="1" t="s">
        <v>2628</v>
      </c>
      <c r="C2630" s="1" t="s">
        <v>6738</v>
      </c>
      <c r="D2630" s="6">
        <v>839</v>
      </c>
      <c r="E2630" s="6">
        <v>926</v>
      </c>
      <c r="F2630" t="s">
        <v>8219</v>
      </c>
      <c r="G2630" t="s">
        <v>8224</v>
      </c>
      <c r="H2630" t="s">
        <v>8246</v>
      </c>
      <c r="I2630">
        <v>1417389067</v>
      </c>
      <c r="J2630">
        <v>1415661067</v>
      </c>
      <c r="K2630" t="b">
        <v>0</v>
      </c>
      <c r="L2630">
        <v>21</v>
      </c>
      <c r="M2630" t="b">
        <v>1</v>
      </c>
      <c r="N2630" t="s">
        <v>8301</v>
      </c>
      <c r="O2630" s="16">
        <f>Table1[[#This Row],[pledged]]/Table1[[#This Row],[goal]]*100</f>
        <v>110.36948748510132</v>
      </c>
      <c r="P2630" s="6">
        <f>IFERROR(Table1[[#This Row],[pledged]]/Table1[[#This Row],[backers_count]],0)</f>
        <v>44.095238095238095</v>
      </c>
      <c r="Q2630" t="str">
        <f>LEFT(Table1[[#This Row],[Category and Sub-Category]],FIND("/",Table1[[#This Row],[Category and Sub-Category]])-1)</f>
        <v>technology</v>
      </c>
      <c r="R2630" t="str">
        <f>RIGHT(Table1[[#This Row],[Category and Sub-Category]],LEN(Table1[[#This Row],[Category and Sub-Category]])-FIND("/",Table1[[#This Row],[Category and Sub-Category]]))</f>
        <v>space exploration</v>
      </c>
      <c r="S2630" s="14">
        <f>(((Table1[[#This Row],[launched_at]]/60)/60)/24)+DATE(1970,1,1)</f>
        <v>41953.966053240743</v>
      </c>
      <c r="T2630" s="14">
        <f t="shared" si="41"/>
        <v>41973.966053240743</v>
      </c>
    </row>
    <row r="2631" spans="1:20" ht="29" x14ac:dyDescent="0.35">
      <c r="A2631">
        <v>2629</v>
      </c>
      <c r="B2631" s="1" t="s">
        <v>2629</v>
      </c>
      <c r="C2631" s="1" t="s">
        <v>6739</v>
      </c>
      <c r="D2631" s="6">
        <v>5000</v>
      </c>
      <c r="E2631" s="6">
        <v>6387</v>
      </c>
      <c r="F2631" t="s">
        <v>8219</v>
      </c>
      <c r="G2631" t="s">
        <v>8225</v>
      </c>
      <c r="H2631" t="s">
        <v>8247</v>
      </c>
      <c r="I2631">
        <v>1431608122</v>
      </c>
      <c r="J2631">
        <v>1429016122</v>
      </c>
      <c r="K2631" t="b">
        <v>0</v>
      </c>
      <c r="L2631">
        <v>100</v>
      </c>
      <c r="M2631" t="b">
        <v>1</v>
      </c>
      <c r="N2631" t="s">
        <v>8301</v>
      </c>
      <c r="O2631" s="16">
        <f>Table1[[#This Row],[pledged]]/Table1[[#This Row],[goal]]*100</f>
        <v>127.74000000000001</v>
      </c>
      <c r="P2631" s="6">
        <f>IFERROR(Table1[[#This Row],[pledged]]/Table1[[#This Row],[backers_count]],0)</f>
        <v>63.87</v>
      </c>
      <c r="Q2631" t="str">
        <f>LEFT(Table1[[#This Row],[Category and Sub-Category]],FIND("/",Table1[[#This Row],[Category and Sub-Category]])-1)</f>
        <v>technology</v>
      </c>
      <c r="R2631" t="str">
        <f>RIGHT(Table1[[#This Row],[Category and Sub-Category]],LEN(Table1[[#This Row],[Category and Sub-Category]])-FIND("/",Table1[[#This Row],[Category and Sub-Category]]))</f>
        <v>space exploration</v>
      </c>
      <c r="S2631" s="14">
        <f>(((Table1[[#This Row],[launched_at]]/60)/60)/24)+DATE(1970,1,1)</f>
        <v>42108.538449074069</v>
      </c>
      <c r="T2631" s="14">
        <f t="shared" si="41"/>
        <v>42138.538449074069</v>
      </c>
    </row>
    <row r="2632" spans="1:20" ht="43.5" x14ac:dyDescent="0.35">
      <c r="A2632">
        <v>2630</v>
      </c>
      <c r="B2632" s="1" t="s">
        <v>2630</v>
      </c>
      <c r="C2632" s="1" t="s">
        <v>6740</v>
      </c>
      <c r="D2632" s="6">
        <v>2000</v>
      </c>
      <c r="E2632" s="6">
        <v>3158</v>
      </c>
      <c r="F2632" t="s">
        <v>8219</v>
      </c>
      <c r="G2632" t="s">
        <v>8226</v>
      </c>
      <c r="H2632" t="s">
        <v>8248</v>
      </c>
      <c r="I2632">
        <v>1467280800</v>
      </c>
      <c r="J2632">
        <v>1464921112</v>
      </c>
      <c r="K2632" t="b">
        <v>0</v>
      </c>
      <c r="L2632">
        <v>81</v>
      </c>
      <c r="M2632" t="b">
        <v>1</v>
      </c>
      <c r="N2632" t="s">
        <v>8301</v>
      </c>
      <c r="O2632" s="16">
        <f>Table1[[#This Row],[pledged]]/Table1[[#This Row],[goal]]*100</f>
        <v>157.9</v>
      </c>
      <c r="P2632" s="6">
        <f>IFERROR(Table1[[#This Row],[pledged]]/Table1[[#This Row],[backers_count]],0)</f>
        <v>38.987654320987652</v>
      </c>
      <c r="Q2632" t="str">
        <f>LEFT(Table1[[#This Row],[Category and Sub-Category]],FIND("/",Table1[[#This Row],[Category and Sub-Category]])-1)</f>
        <v>technology</v>
      </c>
      <c r="R2632" t="str">
        <f>RIGHT(Table1[[#This Row],[Category and Sub-Category]],LEN(Table1[[#This Row],[Category and Sub-Category]])-FIND("/",Table1[[#This Row],[Category and Sub-Category]]))</f>
        <v>space exploration</v>
      </c>
      <c r="S2632" s="14">
        <f>(((Table1[[#This Row],[launched_at]]/60)/60)/24)+DATE(1970,1,1)</f>
        <v>42524.105462962965</v>
      </c>
      <c r="T2632" s="14">
        <f t="shared" si="41"/>
        <v>42551.416666666672</v>
      </c>
    </row>
    <row r="2633" spans="1:20" ht="43.5" x14ac:dyDescent="0.35">
      <c r="A2633">
        <v>2631</v>
      </c>
      <c r="B2633" s="1" t="s">
        <v>2631</v>
      </c>
      <c r="C2633" s="1" t="s">
        <v>6741</v>
      </c>
      <c r="D2633" s="6">
        <v>20000</v>
      </c>
      <c r="E2633" s="6">
        <v>22933.05</v>
      </c>
      <c r="F2633" t="s">
        <v>8219</v>
      </c>
      <c r="G2633" t="s">
        <v>8224</v>
      </c>
      <c r="H2633" t="s">
        <v>8246</v>
      </c>
      <c r="I2633">
        <v>1440907427</v>
      </c>
      <c r="J2633">
        <v>1438488227</v>
      </c>
      <c r="K2633" t="b">
        <v>0</v>
      </c>
      <c r="L2633">
        <v>286</v>
      </c>
      <c r="M2633" t="b">
        <v>1</v>
      </c>
      <c r="N2633" t="s">
        <v>8301</v>
      </c>
      <c r="O2633" s="16">
        <f>Table1[[#This Row],[pledged]]/Table1[[#This Row],[goal]]*100</f>
        <v>114.66525000000001</v>
      </c>
      <c r="P2633" s="6">
        <f>IFERROR(Table1[[#This Row],[pledged]]/Table1[[#This Row],[backers_count]],0)</f>
        <v>80.185489510489504</v>
      </c>
      <c r="Q2633" t="str">
        <f>LEFT(Table1[[#This Row],[Category and Sub-Category]],FIND("/",Table1[[#This Row],[Category and Sub-Category]])-1)</f>
        <v>technology</v>
      </c>
      <c r="R2633" t="str">
        <f>RIGHT(Table1[[#This Row],[Category and Sub-Category]],LEN(Table1[[#This Row],[Category and Sub-Category]])-FIND("/",Table1[[#This Row],[Category and Sub-Category]]))</f>
        <v>space exploration</v>
      </c>
      <c r="S2633" s="14">
        <f>(((Table1[[#This Row],[launched_at]]/60)/60)/24)+DATE(1970,1,1)</f>
        <v>42218.169293981482</v>
      </c>
      <c r="T2633" s="14">
        <f t="shared" si="41"/>
        <v>42246.169293981482</v>
      </c>
    </row>
    <row r="2634" spans="1:20" ht="43.5" x14ac:dyDescent="0.35">
      <c r="A2634">
        <v>2632</v>
      </c>
      <c r="B2634" s="1" t="s">
        <v>2632</v>
      </c>
      <c r="C2634" s="1" t="s">
        <v>6742</v>
      </c>
      <c r="D2634" s="6">
        <v>1070</v>
      </c>
      <c r="E2634" s="6">
        <v>1466</v>
      </c>
      <c r="F2634" t="s">
        <v>8219</v>
      </c>
      <c r="G2634" t="s">
        <v>8224</v>
      </c>
      <c r="H2634" t="s">
        <v>8246</v>
      </c>
      <c r="I2634">
        <v>1464485339</v>
      </c>
      <c r="J2634">
        <v>1462325339</v>
      </c>
      <c r="K2634" t="b">
        <v>0</v>
      </c>
      <c r="L2634">
        <v>42</v>
      </c>
      <c r="M2634" t="b">
        <v>1</v>
      </c>
      <c r="N2634" t="s">
        <v>8301</v>
      </c>
      <c r="O2634" s="16">
        <f>Table1[[#This Row],[pledged]]/Table1[[#This Row],[goal]]*100</f>
        <v>137.00934579439252</v>
      </c>
      <c r="P2634" s="6">
        <f>IFERROR(Table1[[#This Row],[pledged]]/Table1[[#This Row],[backers_count]],0)</f>
        <v>34.904761904761905</v>
      </c>
      <c r="Q2634" t="str">
        <f>LEFT(Table1[[#This Row],[Category and Sub-Category]],FIND("/",Table1[[#This Row],[Category and Sub-Category]])-1)</f>
        <v>technology</v>
      </c>
      <c r="R2634" t="str">
        <f>RIGHT(Table1[[#This Row],[Category and Sub-Category]],LEN(Table1[[#This Row],[Category and Sub-Category]])-FIND("/",Table1[[#This Row],[Category and Sub-Category]]))</f>
        <v>space exploration</v>
      </c>
      <c r="S2634" s="14">
        <f>(((Table1[[#This Row],[launched_at]]/60)/60)/24)+DATE(1970,1,1)</f>
        <v>42494.061793981484</v>
      </c>
      <c r="T2634" s="14">
        <f t="shared" si="41"/>
        <v>42519.061793981484</v>
      </c>
    </row>
    <row r="2635" spans="1:20" ht="43.5" x14ac:dyDescent="0.35">
      <c r="A2635">
        <v>2633</v>
      </c>
      <c r="B2635" s="1" t="s">
        <v>2633</v>
      </c>
      <c r="C2635" s="1" t="s">
        <v>6743</v>
      </c>
      <c r="D2635" s="6">
        <v>5000</v>
      </c>
      <c r="E2635" s="6">
        <v>17731</v>
      </c>
      <c r="F2635" t="s">
        <v>8219</v>
      </c>
      <c r="G2635" t="s">
        <v>8224</v>
      </c>
      <c r="H2635" t="s">
        <v>8246</v>
      </c>
      <c r="I2635">
        <v>1393542000</v>
      </c>
      <c r="J2635">
        <v>1390938332</v>
      </c>
      <c r="K2635" t="b">
        <v>0</v>
      </c>
      <c r="L2635">
        <v>199</v>
      </c>
      <c r="M2635" t="b">
        <v>1</v>
      </c>
      <c r="N2635" t="s">
        <v>8301</v>
      </c>
      <c r="O2635" s="16">
        <f>Table1[[#This Row],[pledged]]/Table1[[#This Row],[goal]]*100</f>
        <v>354.62</v>
      </c>
      <c r="P2635" s="6">
        <f>IFERROR(Table1[[#This Row],[pledged]]/Table1[[#This Row],[backers_count]],0)</f>
        <v>89.100502512562812</v>
      </c>
      <c r="Q2635" t="str">
        <f>LEFT(Table1[[#This Row],[Category and Sub-Category]],FIND("/",Table1[[#This Row],[Category and Sub-Category]])-1)</f>
        <v>technology</v>
      </c>
      <c r="R2635" t="str">
        <f>RIGHT(Table1[[#This Row],[Category and Sub-Category]],LEN(Table1[[#This Row],[Category and Sub-Category]])-FIND("/",Table1[[#This Row],[Category and Sub-Category]]))</f>
        <v>space exploration</v>
      </c>
      <c r="S2635" s="14">
        <f>(((Table1[[#This Row],[launched_at]]/60)/60)/24)+DATE(1970,1,1)</f>
        <v>41667.823287037041</v>
      </c>
      <c r="T2635" s="14">
        <f t="shared" si="41"/>
        <v>41697.958333333336</v>
      </c>
    </row>
    <row r="2636" spans="1:20" ht="43.5" x14ac:dyDescent="0.35">
      <c r="A2636">
        <v>2634</v>
      </c>
      <c r="B2636" s="1" t="s">
        <v>2634</v>
      </c>
      <c r="C2636" s="1" t="s">
        <v>6744</v>
      </c>
      <c r="D2636" s="6">
        <v>930</v>
      </c>
      <c r="E2636" s="6">
        <v>986</v>
      </c>
      <c r="F2636" t="s">
        <v>8219</v>
      </c>
      <c r="G2636" t="s">
        <v>8224</v>
      </c>
      <c r="H2636" t="s">
        <v>8246</v>
      </c>
      <c r="I2636">
        <v>1475163921</v>
      </c>
      <c r="J2636">
        <v>1472571921</v>
      </c>
      <c r="K2636" t="b">
        <v>0</v>
      </c>
      <c r="L2636">
        <v>25</v>
      </c>
      <c r="M2636" t="b">
        <v>1</v>
      </c>
      <c r="N2636" t="s">
        <v>8301</v>
      </c>
      <c r="O2636" s="16">
        <f>Table1[[#This Row],[pledged]]/Table1[[#This Row],[goal]]*100</f>
        <v>106.02150537634409</v>
      </c>
      <c r="P2636" s="6">
        <f>IFERROR(Table1[[#This Row],[pledged]]/Table1[[#This Row],[backers_count]],0)</f>
        <v>39.44</v>
      </c>
      <c r="Q2636" t="str">
        <f>LEFT(Table1[[#This Row],[Category and Sub-Category]],FIND("/",Table1[[#This Row],[Category and Sub-Category]])-1)</f>
        <v>technology</v>
      </c>
      <c r="R2636" t="str">
        <f>RIGHT(Table1[[#This Row],[Category and Sub-Category]],LEN(Table1[[#This Row],[Category and Sub-Category]])-FIND("/",Table1[[#This Row],[Category and Sub-Category]]))</f>
        <v>space exploration</v>
      </c>
      <c r="S2636" s="14">
        <f>(((Table1[[#This Row],[launched_at]]/60)/60)/24)+DATE(1970,1,1)</f>
        <v>42612.656493055561</v>
      </c>
      <c r="T2636" s="14">
        <f t="shared" si="41"/>
        <v>42642.656493055561</v>
      </c>
    </row>
    <row r="2637" spans="1:20" ht="43.5" x14ac:dyDescent="0.35">
      <c r="A2637">
        <v>2635</v>
      </c>
      <c r="B2637" s="1" t="s">
        <v>2635</v>
      </c>
      <c r="C2637" s="1" t="s">
        <v>6745</v>
      </c>
      <c r="D2637" s="6">
        <v>11500</v>
      </c>
      <c r="E2637" s="6">
        <v>11500</v>
      </c>
      <c r="F2637" t="s">
        <v>8219</v>
      </c>
      <c r="G2637" t="s">
        <v>8229</v>
      </c>
      <c r="H2637" t="s">
        <v>8251</v>
      </c>
      <c r="I2637">
        <v>1425937761</v>
      </c>
      <c r="J2637">
        <v>1422917361</v>
      </c>
      <c r="K2637" t="b">
        <v>0</v>
      </c>
      <c r="L2637">
        <v>84</v>
      </c>
      <c r="M2637" t="b">
        <v>1</v>
      </c>
      <c r="N2637" t="s">
        <v>8301</v>
      </c>
      <c r="O2637" s="16">
        <f>Table1[[#This Row],[pledged]]/Table1[[#This Row],[goal]]*100</f>
        <v>100</v>
      </c>
      <c r="P2637" s="6">
        <f>IFERROR(Table1[[#This Row],[pledged]]/Table1[[#This Row],[backers_count]],0)</f>
        <v>136.9047619047619</v>
      </c>
      <c r="Q2637" t="str">
        <f>LEFT(Table1[[#This Row],[Category and Sub-Category]],FIND("/",Table1[[#This Row],[Category and Sub-Category]])-1)</f>
        <v>technology</v>
      </c>
      <c r="R2637" t="str">
        <f>RIGHT(Table1[[#This Row],[Category and Sub-Category]],LEN(Table1[[#This Row],[Category and Sub-Category]])-FIND("/",Table1[[#This Row],[Category and Sub-Category]]))</f>
        <v>space exploration</v>
      </c>
      <c r="S2637" s="14">
        <f>(((Table1[[#This Row],[launched_at]]/60)/60)/24)+DATE(1970,1,1)</f>
        <v>42037.950937500005</v>
      </c>
      <c r="T2637" s="14">
        <f t="shared" si="41"/>
        <v>42072.909270833334</v>
      </c>
    </row>
    <row r="2638" spans="1:20" ht="58" x14ac:dyDescent="0.35">
      <c r="A2638">
        <v>2636</v>
      </c>
      <c r="B2638" s="1" t="s">
        <v>2636</v>
      </c>
      <c r="C2638" s="1" t="s">
        <v>6746</v>
      </c>
      <c r="D2638" s="6">
        <v>1000</v>
      </c>
      <c r="E2638" s="6">
        <v>1873</v>
      </c>
      <c r="F2638" t="s">
        <v>8219</v>
      </c>
      <c r="G2638" t="s">
        <v>8224</v>
      </c>
      <c r="H2638" t="s">
        <v>8246</v>
      </c>
      <c r="I2638">
        <v>1476579600</v>
      </c>
      <c r="J2638">
        <v>1474641914</v>
      </c>
      <c r="K2638" t="b">
        <v>0</v>
      </c>
      <c r="L2638">
        <v>50</v>
      </c>
      <c r="M2638" t="b">
        <v>1</v>
      </c>
      <c r="N2638" t="s">
        <v>8301</v>
      </c>
      <c r="O2638" s="16">
        <f>Table1[[#This Row],[pledged]]/Table1[[#This Row],[goal]]*100</f>
        <v>187.3</v>
      </c>
      <c r="P2638" s="6">
        <f>IFERROR(Table1[[#This Row],[pledged]]/Table1[[#This Row],[backers_count]],0)</f>
        <v>37.46</v>
      </c>
      <c r="Q2638" t="str">
        <f>LEFT(Table1[[#This Row],[Category and Sub-Category]],FIND("/",Table1[[#This Row],[Category and Sub-Category]])-1)</f>
        <v>technology</v>
      </c>
      <c r="R2638" t="str">
        <f>RIGHT(Table1[[#This Row],[Category and Sub-Category]],LEN(Table1[[#This Row],[Category and Sub-Category]])-FIND("/",Table1[[#This Row],[Category and Sub-Category]]))</f>
        <v>space exploration</v>
      </c>
      <c r="S2638" s="14">
        <f>(((Table1[[#This Row],[launched_at]]/60)/60)/24)+DATE(1970,1,1)</f>
        <v>42636.614745370374</v>
      </c>
      <c r="T2638" s="14">
        <f t="shared" si="41"/>
        <v>42659.041666666672</v>
      </c>
    </row>
    <row r="2639" spans="1:20" ht="29" x14ac:dyDescent="0.35">
      <c r="A2639">
        <v>2637</v>
      </c>
      <c r="B2639" s="1" t="s">
        <v>2637</v>
      </c>
      <c r="C2639" s="1" t="s">
        <v>6747</v>
      </c>
      <c r="D2639" s="6">
        <v>500</v>
      </c>
      <c r="E2639" s="6">
        <v>831</v>
      </c>
      <c r="F2639" t="s">
        <v>8219</v>
      </c>
      <c r="G2639" t="s">
        <v>8224</v>
      </c>
      <c r="H2639" t="s">
        <v>8246</v>
      </c>
      <c r="I2639">
        <v>1476277875</v>
      </c>
      <c r="J2639">
        <v>1474895475</v>
      </c>
      <c r="K2639" t="b">
        <v>0</v>
      </c>
      <c r="L2639">
        <v>26</v>
      </c>
      <c r="M2639" t="b">
        <v>1</v>
      </c>
      <c r="N2639" t="s">
        <v>8301</v>
      </c>
      <c r="O2639" s="16">
        <f>Table1[[#This Row],[pledged]]/Table1[[#This Row],[goal]]*100</f>
        <v>166.2</v>
      </c>
      <c r="P2639" s="6">
        <f>IFERROR(Table1[[#This Row],[pledged]]/Table1[[#This Row],[backers_count]],0)</f>
        <v>31.96153846153846</v>
      </c>
      <c r="Q2639" t="str">
        <f>LEFT(Table1[[#This Row],[Category and Sub-Category]],FIND("/",Table1[[#This Row],[Category and Sub-Category]])-1)</f>
        <v>technology</v>
      </c>
      <c r="R2639" t="str">
        <f>RIGHT(Table1[[#This Row],[Category and Sub-Category]],LEN(Table1[[#This Row],[Category and Sub-Category]])-FIND("/",Table1[[#This Row],[Category and Sub-Category]]))</f>
        <v>space exploration</v>
      </c>
      <c r="S2639" s="14">
        <f>(((Table1[[#This Row],[launched_at]]/60)/60)/24)+DATE(1970,1,1)</f>
        <v>42639.549479166672</v>
      </c>
      <c r="T2639" s="14">
        <f t="shared" si="41"/>
        <v>42655.549479166672</v>
      </c>
    </row>
    <row r="2640" spans="1:20" ht="43.5" x14ac:dyDescent="0.35">
      <c r="A2640">
        <v>2638</v>
      </c>
      <c r="B2640" s="1" t="s">
        <v>2638</v>
      </c>
      <c r="C2640" s="1" t="s">
        <v>6748</v>
      </c>
      <c r="D2640" s="6">
        <v>347</v>
      </c>
      <c r="E2640" s="6">
        <v>353</v>
      </c>
      <c r="F2640" t="s">
        <v>8219</v>
      </c>
      <c r="G2640" t="s">
        <v>8224</v>
      </c>
      <c r="H2640" t="s">
        <v>8246</v>
      </c>
      <c r="I2640">
        <v>1421358895</v>
      </c>
      <c r="J2640">
        <v>1418766895</v>
      </c>
      <c r="K2640" t="b">
        <v>0</v>
      </c>
      <c r="L2640">
        <v>14</v>
      </c>
      <c r="M2640" t="b">
        <v>1</v>
      </c>
      <c r="N2640" t="s">
        <v>8301</v>
      </c>
      <c r="O2640" s="16">
        <f>Table1[[#This Row],[pledged]]/Table1[[#This Row],[goal]]*100</f>
        <v>101.72910662824208</v>
      </c>
      <c r="P2640" s="6">
        <f>IFERROR(Table1[[#This Row],[pledged]]/Table1[[#This Row],[backers_count]],0)</f>
        <v>25.214285714285715</v>
      </c>
      <c r="Q2640" t="str">
        <f>LEFT(Table1[[#This Row],[Category and Sub-Category]],FIND("/",Table1[[#This Row],[Category and Sub-Category]])-1)</f>
        <v>technology</v>
      </c>
      <c r="R2640" t="str">
        <f>RIGHT(Table1[[#This Row],[Category and Sub-Category]],LEN(Table1[[#This Row],[Category and Sub-Category]])-FIND("/",Table1[[#This Row],[Category and Sub-Category]]))</f>
        <v>space exploration</v>
      </c>
      <c r="S2640" s="14">
        <f>(((Table1[[#This Row],[launched_at]]/60)/60)/24)+DATE(1970,1,1)</f>
        <v>41989.913136574076</v>
      </c>
      <c r="T2640" s="14">
        <f t="shared" si="41"/>
        <v>42019.913136574076</v>
      </c>
    </row>
    <row r="2641" spans="1:20" ht="43.5" x14ac:dyDescent="0.35">
      <c r="A2641">
        <v>2639</v>
      </c>
      <c r="B2641" s="1" t="s">
        <v>2639</v>
      </c>
      <c r="C2641" s="1" t="s">
        <v>6749</v>
      </c>
      <c r="D2641" s="6">
        <v>300</v>
      </c>
      <c r="E2641" s="6">
        <v>492</v>
      </c>
      <c r="F2641" t="s">
        <v>8219</v>
      </c>
      <c r="G2641" t="s">
        <v>8225</v>
      </c>
      <c r="H2641" t="s">
        <v>8247</v>
      </c>
      <c r="I2641">
        <v>1424378748</v>
      </c>
      <c r="J2641">
        <v>1421786748</v>
      </c>
      <c r="K2641" t="b">
        <v>0</v>
      </c>
      <c r="L2641">
        <v>49</v>
      </c>
      <c r="M2641" t="b">
        <v>1</v>
      </c>
      <c r="N2641" t="s">
        <v>8301</v>
      </c>
      <c r="O2641" s="16">
        <f>Table1[[#This Row],[pledged]]/Table1[[#This Row],[goal]]*100</f>
        <v>164</v>
      </c>
      <c r="P2641" s="6">
        <f>IFERROR(Table1[[#This Row],[pledged]]/Table1[[#This Row],[backers_count]],0)</f>
        <v>10.040816326530612</v>
      </c>
      <c r="Q2641" t="str">
        <f>LEFT(Table1[[#This Row],[Category and Sub-Category]],FIND("/",Table1[[#This Row],[Category and Sub-Category]])-1)</f>
        <v>technology</v>
      </c>
      <c r="R2641" t="str">
        <f>RIGHT(Table1[[#This Row],[Category and Sub-Category]],LEN(Table1[[#This Row],[Category and Sub-Category]])-FIND("/",Table1[[#This Row],[Category and Sub-Category]]))</f>
        <v>space exploration</v>
      </c>
      <c r="S2641" s="14">
        <f>(((Table1[[#This Row],[launched_at]]/60)/60)/24)+DATE(1970,1,1)</f>
        <v>42024.86513888889</v>
      </c>
      <c r="T2641" s="14">
        <f t="shared" si="41"/>
        <v>42054.86513888889</v>
      </c>
    </row>
    <row r="2642" spans="1:20" ht="58" x14ac:dyDescent="0.35">
      <c r="A2642">
        <v>2640</v>
      </c>
      <c r="B2642" s="1" t="s">
        <v>2640</v>
      </c>
      <c r="C2642" s="1" t="s">
        <v>6750</v>
      </c>
      <c r="D2642" s="6">
        <v>3000</v>
      </c>
      <c r="E2642" s="6">
        <v>3170</v>
      </c>
      <c r="F2642" t="s">
        <v>8219</v>
      </c>
      <c r="G2642" t="s">
        <v>8224</v>
      </c>
      <c r="H2642" t="s">
        <v>8246</v>
      </c>
      <c r="I2642">
        <v>1433735474</v>
      </c>
      <c r="J2642">
        <v>1428551474</v>
      </c>
      <c r="K2642" t="b">
        <v>0</v>
      </c>
      <c r="L2642">
        <v>69</v>
      </c>
      <c r="M2642" t="b">
        <v>1</v>
      </c>
      <c r="N2642" t="s">
        <v>8301</v>
      </c>
      <c r="O2642" s="16">
        <f>Table1[[#This Row],[pledged]]/Table1[[#This Row],[goal]]*100</f>
        <v>105.66666666666666</v>
      </c>
      <c r="P2642" s="6">
        <f>IFERROR(Table1[[#This Row],[pledged]]/Table1[[#This Row],[backers_count]],0)</f>
        <v>45.94202898550725</v>
      </c>
      <c r="Q2642" t="str">
        <f>LEFT(Table1[[#This Row],[Category and Sub-Category]],FIND("/",Table1[[#This Row],[Category and Sub-Category]])-1)</f>
        <v>technology</v>
      </c>
      <c r="R2642" t="str">
        <f>RIGHT(Table1[[#This Row],[Category and Sub-Category]],LEN(Table1[[#This Row],[Category and Sub-Category]])-FIND("/",Table1[[#This Row],[Category and Sub-Category]]))</f>
        <v>space exploration</v>
      </c>
      <c r="S2642" s="14">
        <f>(((Table1[[#This Row],[launched_at]]/60)/60)/24)+DATE(1970,1,1)</f>
        <v>42103.160578703704</v>
      </c>
      <c r="T2642" s="14">
        <f t="shared" si="41"/>
        <v>42163.160578703704</v>
      </c>
    </row>
    <row r="2643" spans="1:20" ht="29" x14ac:dyDescent="0.35">
      <c r="A2643">
        <v>2641</v>
      </c>
      <c r="B2643" s="1" t="s">
        <v>2641</v>
      </c>
      <c r="C2643" s="1" t="s">
        <v>6751</v>
      </c>
      <c r="D2643" s="6">
        <v>1500</v>
      </c>
      <c r="E2643" s="6">
        <v>15</v>
      </c>
      <c r="F2643" t="s">
        <v>8221</v>
      </c>
      <c r="G2643" t="s">
        <v>8224</v>
      </c>
      <c r="H2643" t="s">
        <v>8246</v>
      </c>
      <c r="I2643">
        <v>1410811740</v>
      </c>
      <c r="J2643">
        <v>1409341863</v>
      </c>
      <c r="K2643" t="b">
        <v>0</v>
      </c>
      <c r="L2643">
        <v>1</v>
      </c>
      <c r="M2643" t="b">
        <v>0</v>
      </c>
      <c r="N2643" t="s">
        <v>8301</v>
      </c>
      <c r="O2643" s="16">
        <f>Table1[[#This Row],[pledged]]/Table1[[#This Row],[goal]]*100</f>
        <v>1</v>
      </c>
      <c r="P2643" s="6">
        <f>IFERROR(Table1[[#This Row],[pledged]]/Table1[[#This Row],[backers_count]],0)</f>
        <v>15</v>
      </c>
      <c r="Q2643" t="str">
        <f>LEFT(Table1[[#This Row],[Category and Sub-Category]],FIND("/",Table1[[#This Row],[Category and Sub-Category]])-1)</f>
        <v>technology</v>
      </c>
      <c r="R2643" t="str">
        <f>RIGHT(Table1[[#This Row],[Category and Sub-Category]],LEN(Table1[[#This Row],[Category and Sub-Category]])-FIND("/",Table1[[#This Row],[Category and Sub-Category]]))</f>
        <v>space exploration</v>
      </c>
      <c r="S2643" s="14">
        <f>(((Table1[[#This Row],[launched_at]]/60)/60)/24)+DATE(1970,1,1)</f>
        <v>41880.827118055553</v>
      </c>
      <c r="T2643" s="14">
        <f t="shared" si="41"/>
        <v>41897.839583333334</v>
      </c>
    </row>
    <row r="2644" spans="1:20" ht="58" x14ac:dyDescent="0.35">
      <c r="A2644">
        <v>2642</v>
      </c>
      <c r="B2644" s="1" t="s">
        <v>2642</v>
      </c>
      <c r="C2644" s="1" t="s">
        <v>6752</v>
      </c>
      <c r="D2644" s="6">
        <v>500000</v>
      </c>
      <c r="E2644" s="6">
        <v>0</v>
      </c>
      <c r="F2644" t="s">
        <v>8221</v>
      </c>
      <c r="G2644" t="s">
        <v>8236</v>
      </c>
      <c r="H2644" t="s">
        <v>8249</v>
      </c>
      <c r="I2644">
        <v>1468565820</v>
      </c>
      <c r="J2644">
        <v>1465970108</v>
      </c>
      <c r="K2644" t="b">
        <v>0</v>
      </c>
      <c r="L2644">
        <v>0</v>
      </c>
      <c r="M2644" t="b">
        <v>0</v>
      </c>
      <c r="N2644" t="s">
        <v>8301</v>
      </c>
      <c r="O2644" s="16">
        <f>Table1[[#This Row],[pledged]]/Table1[[#This Row],[goal]]*100</f>
        <v>0</v>
      </c>
      <c r="P2644" s="6">
        <f>IFERROR(Table1[[#This Row],[pledged]]/Table1[[#This Row],[backers_count]],0)</f>
        <v>0</v>
      </c>
      <c r="Q2644" t="str">
        <f>LEFT(Table1[[#This Row],[Category and Sub-Category]],FIND("/",Table1[[#This Row],[Category and Sub-Category]])-1)</f>
        <v>technology</v>
      </c>
      <c r="R2644" t="str">
        <f>RIGHT(Table1[[#This Row],[Category and Sub-Category]],LEN(Table1[[#This Row],[Category and Sub-Category]])-FIND("/",Table1[[#This Row],[Category and Sub-Category]]))</f>
        <v>space exploration</v>
      </c>
      <c r="S2644" s="14">
        <f>(((Table1[[#This Row],[launched_at]]/60)/60)/24)+DATE(1970,1,1)</f>
        <v>42536.246620370366</v>
      </c>
      <c r="T2644" s="14">
        <f t="shared" si="41"/>
        <v>42566.289583333331</v>
      </c>
    </row>
    <row r="2645" spans="1:20" ht="58" x14ac:dyDescent="0.35">
      <c r="A2645">
        <v>2643</v>
      </c>
      <c r="B2645" s="1" t="s">
        <v>2643</v>
      </c>
      <c r="C2645" s="1" t="s">
        <v>6753</v>
      </c>
      <c r="D2645" s="6">
        <v>1000000</v>
      </c>
      <c r="E2645" s="6">
        <v>335597.31</v>
      </c>
      <c r="F2645" t="s">
        <v>8220</v>
      </c>
      <c r="G2645" t="s">
        <v>8224</v>
      </c>
      <c r="H2645" t="s">
        <v>8246</v>
      </c>
      <c r="I2645">
        <v>1482307140</v>
      </c>
      <c r="J2645">
        <v>1479218315</v>
      </c>
      <c r="K2645" t="b">
        <v>1</v>
      </c>
      <c r="L2645">
        <v>1501</v>
      </c>
      <c r="M2645" t="b">
        <v>0</v>
      </c>
      <c r="N2645" t="s">
        <v>8301</v>
      </c>
      <c r="O2645" s="16">
        <f>Table1[[#This Row],[pledged]]/Table1[[#This Row],[goal]]*100</f>
        <v>33.559730999999999</v>
      </c>
      <c r="P2645" s="6">
        <f>IFERROR(Table1[[#This Row],[pledged]]/Table1[[#This Row],[backers_count]],0)</f>
        <v>223.58248500999335</v>
      </c>
      <c r="Q2645" t="str">
        <f>LEFT(Table1[[#This Row],[Category and Sub-Category]],FIND("/",Table1[[#This Row],[Category and Sub-Category]])-1)</f>
        <v>technology</v>
      </c>
      <c r="R2645" t="str">
        <f>RIGHT(Table1[[#This Row],[Category and Sub-Category]],LEN(Table1[[#This Row],[Category and Sub-Category]])-FIND("/",Table1[[#This Row],[Category and Sub-Category]]))</f>
        <v>space exploration</v>
      </c>
      <c r="S2645" s="14">
        <f>(((Table1[[#This Row],[launched_at]]/60)/60)/24)+DATE(1970,1,1)</f>
        <v>42689.582349537035</v>
      </c>
      <c r="T2645" s="14">
        <f t="shared" si="41"/>
        <v>42725.332638888889</v>
      </c>
    </row>
    <row r="2646" spans="1:20" ht="43.5" x14ac:dyDescent="0.35">
      <c r="A2646">
        <v>2644</v>
      </c>
      <c r="B2646" s="1" t="s">
        <v>2644</v>
      </c>
      <c r="C2646" s="1" t="s">
        <v>6754</v>
      </c>
      <c r="D2646" s="6">
        <v>100000</v>
      </c>
      <c r="E2646" s="6">
        <v>2053</v>
      </c>
      <c r="F2646" t="s">
        <v>8220</v>
      </c>
      <c r="G2646" t="s">
        <v>8224</v>
      </c>
      <c r="H2646" t="s">
        <v>8246</v>
      </c>
      <c r="I2646">
        <v>1489172435</v>
      </c>
      <c r="J2646">
        <v>1486580435</v>
      </c>
      <c r="K2646" t="b">
        <v>1</v>
      </c>
      <c r="L2646">
        <v>52</v>
      </c>
      <c r="M2646" t="b">
        <v>0</v>
      </c>
      <c r="N2646" t="s">
        <v>8301</v>
      </c>
      <c r="O2646" s="16">
        <f>Table1[[#This Row],[pledged]]/Table1[[#This Row],[goal]]*100</f>
        <v>2.0529999999999999</v>
      </c>
      <c r="P2646" s="6">
        <f>IFERROR(Table1[[#This Row],[pledged]]/Table1[[#This Row],[backers_count]],0)</f>
        <v>39.480769230769234</v>
      </c>
      <c r="Q2646" t="str">
        <f>LEFT(Table1[[#This Row],[Category and Sub-Category]],FIND("/",Table1[[#This Row],[Category and Sub-Category]])-1)</f>
        <v>technology</v>
      </c>
      <c r="R2646" t="str">
        <f>RIGHT(Table1[[#This Row],[Category and Sub-Category]],LEN(Table1[[#This Row],[Category and Sub-Category]])-FIND("/",Table1[[#This Row],[Category and Sub-Category]]))</f>
        <v>space exploration</v>
      </c>
      <c r="S2646" s="14">
        <f>(((Table1[[#This Row],[launched_at]]/60)/60)/24)+DATE(1970,1,1)</f>
        <v>42774.792071759264</v>
      </c>
      <c r="T2646" s="14">
        <f t="shared" si="41"/>
        <v>42804.792071759264</v>
      </c>
    </row>
    <row r="2647" spans="1:20" ht="43.5" x14ac:dyDescent="0.35">
      <c r="A2647">
        <v>2645</v>
      </c>
      <c r="B2647" s="1" t="s">
        <v>2645</v>
      </c>
      <c r="C2647" s="1" t="s">
        <v>6755</v>
      </c>
      <c r="D2647" s="6">
        <v>20000</v>
      </c>
      <c r="E2647" s="6">
        <v>2100</v>
      </c>
      <c r="F2647" t="s">
        <v>8220</v>
      </c>
      <c r="G2647" t="s">
        <v>8226</v>
      </c>
      <c r="H2647" t="s">
        <v>8248</v>
      </c>
      <c r="I2647">
        <v>1415481203</v>
      </c>
      <c r="J2647">
        <v>1412885603</v>
      </c>
      <c r="K2647" t="b">
        <v>1</v>
      </c>
      <c r="L2647">
        <v>23</v>
      </c>
      <c r="M2647" t="b">
        <v>0</v>
      </c>
      <c r="N2647" t="s">
        <v>8301</v>
      </c>
      <c r="O2647" s="16">
        <f>Table1[[#This Row],[pledged]]/Table1[[#This Row],[goal]]*100</f>
        <v>10.5</v>
      </c>
      <c r="P2647" s="6">
        <f>IFERROR(Table1[[#This Row],[pledged]]/Table1[[#This Row],[backers_count]],0)</f>
        <v>91.304347826086953</v>
      </c>
      <c r="Q2647" t="str">
        <f>LEFT(Table1[[#This Row],[Category and Sub-Category]],FIND("/",Table1[[#This Row],[Category and Sub-Category]])-1)</f>
        <v>technology</v>
      </c>
      <c r="R2647" t="str">
        <f>RIGHT(Table1[[#This Row],[Category and Sub-Category]],LEN(Table1[[#This Row],[Category and Sub-Category]])-FIND("/",Table1[[#This Row],[Category and Sub-Category]]))</f>
        <v>space exploration</v>
      </c>
      <c r="S2647" s="14">
        <f>(((Table1[[#This Row],[launched_at]]/60)/60)/24)+DATE(1970,1,1)</f>
        <v>41921.842627314814</v>
      </c>
      <c r="T2647" s="14">
        <f t="shared" si="41"/>
        <v>41951.884293981479</v>
      </c>
    </row>
    <row r="2648" spans="1:20" ht="43.5" x14ac:dyDescent="0.35">
      <c r="A2648">
        <v>2646</v>
      </c>
      <c r="B2648" s="1" t="s">
        <v>2646</v>
      </c>
      <c r="C2648" s="1" t="s">
        <v>6756</v>
      </c>
      <c r="D2648" s="6">
        <v>500000</v>
      </c>
      <c r="E2648" s="6">
        <v>42086.42</v>
      </c>
      <c r="F2648" t="s">
        <v>8220</v>
      </c>
      <c r="G2648" t="s">
        <v>8224</v>
      </c>
      <c r="H2648" t="s">
        <v>8246</v>
      </c>
      <c r="I2648">
        <v>1441783869</v>
      </c>
      <c r="J2648">
        <v>1439191869</v>
      </c>
      <c r="K2648" t="b">
        <v>1</v>
      </c>
      <c r="L2648">
        <v>535</v>
      </c>
      <c r="M2648" t="b">
        <v>0</v>
      </c>
      <c r="N2648" t="s">
        <v>8301</v>
      </c>
      <c r="O2648" s="16">
        <f>Table1[[#This Row],[pledged]]/Table1[[#This Row],[goal]]*100</f>
        <v>8.4172840000000004</v>
      </c>
      <c r="P2648" s="6">
        <f>IFERROR(Table1[[#This Row],[pledged]]/Table1[[#This Row],[backers_count]],0)</f>
        <v>78.666205607476627</v>
      </c>
      <c r="Q2648" t="str">
        <f>LEFT(Table1[[#This Row],[Category and Sub-Category]],FIND("/",Table1[[#This Row],[Category and Sub-Category]])-1)</f>
        <v>technology</v>
      </c>
      <c r="R2648" t="str">
        <f>RIGHT(Table1[[#This Row],[Category and Sub-Category]],LEN(Table1[[#This Row],[Category and Sub-Category]])-FIND("/",Table1[[#This Row],[Category and Sub-Category]]))</f>
        <v>space exploration</v>
      </c>
      <c r="S2648" s="14">
        <f>(((Table1[[#This Row],[launched_at]]/60)/60)/24)+DATE(1970,1,1)</f>
        <v>42226.313298611116</v>
      </c>
      <c r="T2648" s="14">
        <f t="shared" si="41"/>
        <v>42256.313298611116</v>
      </c>
    </row>
    <row r="2649" spans="1:20" ht="43.5" x14ac:dyDescent="0.35">
      <c r="A2649">
        <v>2647</v>
      </c>
      <c r="B2649" s="1" t="s">
        <v>2647</v>
      </c>
      <c r="C2649" s="1" t="s">
        <v>6757</v>
      </c>
      <c r="D2649" s="6">
        <v>2500</v>
      </c>
      <c r="E2649" s="6">
        <v>36</v>
      </c>
      <c r="F2649" t="s">
        <v>8220</v>
      </c>
      <c r="G2649" t="s">
        <v>8229</v>
      </c>
      <c r="H2649" t="s">
        <v>8251</v>
      </c>
      <c r="I2649">
        <v>1439533019</v>
      </c>
      <c r="J2649">
        <v>1436941019</v>
      </c>
      <c r="K2649" t="b">
        <v>0</v>
      </c>
      <c r="L2649">
        <v>3</v>
      </c>
      <c r="M2649" t="b">
        <v>0</v>
      </c>
      <c r="N2649" t="s">
        <v>8301</v>
      </c>
      <c r="O2649" s="16">
        <f>Table1[[#This Row],[pledged]]/Table1[[#This Row],[goal]]*100</f>
        <v>1.44</v>
      </c>
      <c r="P2649" s="6">
        <f>IFERROR(Table1[[#This Row],[pledged]]/Table1[[#This Row],[backers_count]],0)</f>
        <v>12</v>
      </c>
      <c r="Q2649" t="str">
        <f>LEFT(Table1[[#This Row],[Category and Sub-Category]],FIND("/",Table1[[#This Row],[Category and Sub-Category]])-1)</f>
        <v>technology</v>
      </c>
      <c r="R2649" t="str">
        <f>RIGHT(Table1[[#This Row],[Category and Sub-Category]],LEN(Table1[[#This Row],[Category and Sub-Category]])-FIND("/",Table1[[#This Row],[Category and Sub-Category]]))</f>
        <v>space exploration</v>
      </c>
      <c r="S2649" s="14">
        <f>(((Table1[[#This Row],[launched_at]]/60)/60)/24)+DATE(1970,1,1)</f>
        <v>42200.261793981481</v>
      </c>
      <c r="T2649" s="14">
        <f t="shared" si="41"/>
        <v>42230.261793981481</v>
      </c>
    </row>
    <row r="2650" spans="1:20" ht="58" x14ac:dyDescent="0.35">
      <c r="A2650">
        <v>2648</v>
      </c>
      <c r="B2650" s="1" t="s">
        <v>2648</v>
      </c>
      <c r="C2650" s="1" t="s">
        <v>6758</v>
      </c>
      <c r="D2650" s="6">
        <v>12000</v>
      </c>
      <c r="E2650" s="6">
        <v>106</v>
      </c>
      <c r="F2650" t="s">
        <v>8220</v>
      </c>
      <c r="G2650" t="s">
        <v>8224</v>
      </c>
      <c r="H2650" t="s">
        <v>8246</v>
      </c>
      <c r="I2650">
        <v>1457543360</v>
      </c>
      <c r="J2650">
        <v>1454951360</v>
      </c>
      <c r="K2650" t="b">
        <v>0</v>
      </c>
      <c r="L2650">
        <v>6</v>
      </c>
      <c r="M2650" t="b">
        <v>0</v>
      </c>
      <c r="N2650" t="s">
        <v>8301</v>
      </c>
      <c r="O2650" s="16">
        <f>Table1[[#This Row],[pledged]]/Table1[[#This Row],[goal]]*100</f>
        <v>0.88333333333333341</v>
      </c>
      <c r="P2650" s="6">
        <f>IFERROR(Table1[[#This Row],[pledged]]/Table1[[#This Row],[backers_count]],0)</f>
        <v>17.666666666666668</v>
      </c>
      <c r="Q2650" t="str">
        <f>LEFT(Table1[[#This Row],[Category and Sub-Category]],FIND("/",Table1[[#This Row],[Category and Sub-Category]])-1)</f>
        <v>technology</v>
      </c>
      <c r="R2650" t="str">
        <f>RIGHT(Table1[[#This Row],[Category and Sub-Category]],LEN(Table1[[#This Row],[Category and Sub-Category]])-FIND("/",Table1[[#This Row],[Category and Sub-Category]]))</f>
        <v>space exploration</v>
      </c>
      <c r="S2650" s="14">
        <f>(((Table1[[#This Row],[launched_at]]/60)/60)/24)+DATE(1970,1,1)</f>
        <v>42408.714814814812</v>
      </c>
      <c r="T2650" s="14">
        <f t="shared" si="41"/>
        <v>42438.714814814812</v>
      </c>
    </row>
    <row r="2651" spans="1:20" ht="29" x14ac:dyDescent="0.35">
      <c r="A2651">
        <v>2649</v>
      </c>
      <c r="B2651" s="1" t="s">
        <v>2649</v>
      </c>
      <c r="C2651" s="1" t="s">
        <v>6759</v>
      </c>
      <c r="D2651" s="6">
        <v>125000</v>
      </c>
      <c r="E2651" s="6">
        <v>124</v>
      </c>
      <c r="F2651" t="s">
        <v>8220</v>
      </c>
      <c r="G2651" t="s">
        <v>8224</v>
      </c>
      <c r="H2651" t="s">
        <v>8246</v>
      </c>
      <c r="I2651">
        <v>1454370941</v>
      </c>
      <c r="J2651">
        <v>1449186941</v>
      </c>
      <c r="K2651" t="b">
        <v>0</v>
      </c>
      <c r="L2651">
        <v>3</v>
      </c>
      <c r="M2651" t="b">
        <v>0</v>
      </c>
      <c r="N2651" t="s">
        <v>8301</v>
      </c>
      <c r="O2651" s="16">
        <f>Table1[[#This Row],[pledged]]/Table1[[#This Row],[goal]]*100</f>
        <v>9.920000000000001E-2</v>
      </c>
      <c r="P2651" s="6">
        <f>IFERROR(Table1[[#This Row],[pledged]]/Table1[[#This Row],[backers_count]],0)</f>
        <v>41.333333333333336</v>
      </c>
      <c r="Q2651" t="str">
        <f>LEFT(Table1[[#This Row],[Category and Sub-Category]],FIND("/",Table1[[#This Row],[Category and Sub-Category]])-1)</f>
        <v>technology</v>
      </c>
      <c r="R2651" t="str">
        <f>RIGHT(Table1[[#This Row],[Category and Sub-Category]],LEN(Table1[[#This Row],[Category and Sub-Category]])-FIND("/",Table1[[#This Row],[Category and Sub-Category]]))</f>
        <v>space exploration</v>
      </c>
      <c r="S2651" s="14">
        <f>(((Table1[[#This Row],[launched_at]]/60)/60)/24)+DATE(1970,1,1)</f>
        <v>42341.99700231482</v>
      </c>
      <c r="T2651" s="14">
        <f t="shared" si="41"/>
        <v>42401.99700231482</v>
      </c>
    </row>
    <row r="2652" spans="1:20" ht="58" x14ac:dyDescent="0.35">
      <c r="A2652">
        <v>2650</v>
      </c>
      <c r="B2652" s="1" t="s">
        <v>2650</v>
      </c>
      <c r="C2652" s="1" t="s">
        <v>6760</v>
      </c>
      <c r="D2652" s="6">
        <v>60000</v>
      </c>
      <c r="E2652" s="6">
        <v>358</v>
      </c>
      <c r="F2652" t="s">
        <v>8220</v>
      </c>
      <c r="G2652" t="s">
        <v>8224</v>
      </c>
      <c r="H2652" t="s">
        <v>8246</v>
      </c>
      <c r="I2652">
        <v>1482332343</v>
      </c>
      <c r="J2652">
        <v>1479740343</v>
      </c>
      <c r="K2652" t="b">
        <v>0</v>
      </c>
      <c r="L2652">
        <v>5</v>
      </c>
      <c r="M2652" t="b">
        <v>0</v>
      </c>
      <c r="N2652" t="s">
        <v>8301</v>
      </c>
      <c r="O2652" s="16">
        <f>Table1[[#This Row],[pledged]]/Table1[[#This Row],[goal]]*100</f>
        <v>0.59666666666666668</v>
      </c>
      <c r="P2652" s="6">
        <f>IFERROR(Table1[[#This Row],[pledged]]/Table1[[#This Row],[backers_count]],0)</f>
        <v>71.599999999999994</v>
      </c>
      <c r="Q2652" t="str">
        <f>LEFT(Table1[[#This Row],[Category and Sub-Category]],FIND("/",Table1[[#This Row],[Category and Sub-Category]])-1)</f>
        <v>technology</v>
      </c>
      <c r="R2652" t="str">
        <f>RIGHT(Table1[[#This Row],[Category and Sub-Category]],LEN(Table1[[#This Row],[Category and Sub-Category]])-FIND("/",Table1[[#This Row],[Category and Sub-Category]]))</f>
        <v>space exploration</v>
      </c>
      <c r="S2652" s="14">
        <f>(((Table1[[#This Row],[launched_at]]/60)/60)/24)+DATE(1970,1,1)</f>
        <v>42695.624340277776</v>
      </c>
      <c r="T2652" s="14">
        <f t="shared" si="41"/>
        <v>42725.624340277776</v>
      </c>
    </row>
    <row r="2653" spans="1:20" ht="43.5" x14ac:dyDescent="0.35">
      <c r="A2653">
        <v>2651</v>
      </c>
      <c r="B2653" s="1" t="s">
        <v>2651</v>
      </c>
      <c r="C2653" s="1" t="s">
        <v>6761</v>
      </c>
      <c r="D2653" s="6">
        <v>280000</v>
      </c>
      <c r="E2653" s="6">
        <v>5233</v>
      </c>
      <c r="F2653" t="s">
        <v>8220</v>
      </c>
      <c r="G2653" t="s">
        <v>8224</v>
      </c>
      <c r="H2653" t="s">
        <v>8246</v>
      </c>
      <c r="I2653">
        <v>1450380009</v>
      </c>
      <c r="J2653">
        <v>1447960809</v>
      </c>
      <c r="K2653" t="b">
        <v>0</v>
      </c>
      <c r="L2653">
        <v>17</v>
      </c>
      <c r="M2653" t="b">
        <v>0</v>
      </c>
      <c r="N2653" t="s">
        <v>8301</v>
      </c>
      <c r="O2653" s="16">
        <f>Table1[[#This Row],[pledged]]/Table1[[#This Row],[goal]]*100</f>
        <v>1.8689285714285715</v>
      </c>
      <c r="P2653" s="6">
        <f>IFERROR(Table1[[#This Row],[pledged]]/Table1[[#This Row],[backers_count]],0)</f>
        <v>307.8235294117647</v>
      </c>
      <c r="Q2653" t="str">
        <f>LEFT(Table1[[#This Row],[Category and Sub-Category]],FIND("/",Table1[[#This Row],[Category and Sub-Category]])-1)</f>
        <v>technology</v>
      </c>
      <c r="R2653" t="str">
        <f>RIGHT(Table1[[#This Row],[Category and Sub-Category]],LEN(Table1[[#This Row],[Category and Sub-Category]])-FIND("/",Table1[[#This Row],[Category and Sub-Category]]))</f>
        <v>space exploration</v>
      </c>
      <c r="S2653" s="14">
        <f>(((Table1[[#This Row],[launched_at]]/60)/60)/24)+DATE(1970,1,1)</f>
        <v>42327.805659722217</v>
      </c>
      <c r="T2653" s="14">
        <f t="shared" si="41"/>
        <v>42355.805659722217</v>
      </c>
    </row>
    <row r="2654" spans="1:20" ht="43.5" x14ac:dyDescent="0.35">
      <c r="A2654">
        <v>2652</v>
      </c>
      <c r="B2654" s="1" t="s">
        <v>2652</v>
      </c>
      <c r="C2654" s="1" t="s">
        <v>6762</v>
      </c>
      <c r="D2654" s="6">
        <v>100000</v>
      </c>
      <c r="E2654" s="6">
        <v>885</v>
      </c>
      <c r="F2654" t="s">
        <v>8220</v>
      </c>
      <c r="G2654" t="s">
        <v>8226</v>
      </c>
      <c r="H2654" t="s">
        <v>8248</v>
      </c>
      <c r="I2654">
        <v>1418183325</v>
      </c>
      <c r="J2654">
        <v>1415591325</v>
      </c>
      <c r="K2654" t="b">
        <v>0</v>
      </c>
      <c r="L2654">
        <v>11</v>
      </c>
      <c r="M2654" t="b">
        <v>0</v>
      </c>
      <c r="N2654" t="s">
        <v>8301</v>
      </c>
      <c r="O2654" s="16">
        <f>Table1[[#This Row],[pledged]]/Table1[[#This Row],[goal]]*100</f>
        <v>0.88500000000000001</v>
      </c>
      <c r="P2654" s="6">
        <f>IFERROR(Table1[[#This Row],[pledged]]/Table1[[#This Row],[backers_count]],0)</f>
        <v>80.454545454545453</v>
      </c>
      <c r="Q2654" t="str">
        <f>LEFT(Table1[[#This Row],[Category and Sub-Category]],FIND("/",Table1[[#This Row],[Category and Sub-Category]])-1)</f>
        <v>technology</v>
      </c>
      <c r="R2654" t="str">
        <f>RIGHT(Table1[[#This Row],[Category and Sub-Category]],LEN(Table1[[#This Row],[Category and Sub-Category]])-FIND("/",Table1[[#This Row],[Category and Sub-Category]]))</f>
        <v>space exploration</v>
      </c>
      <c r="S2654" s="14">
        <f>(((Table1[[#This Row],[launched_at]]/60)/60)/24)+DATE(1970,1,1)</f>
        <v>41953.158854166672</v>
      </c>
      <c r="T2654" s="14">
        <f t="shared" si="41"/>
        <v>41983.158854166672</v>
      </c>
    </row>
    <row r="2655" spans="1:20" ht="43.5" x14ac:dyDescent="0.35">
      <c r="A2655">
        <v>2653</v>
      </c>
      <c r="B2655" s="1" t="s">
        <v>2653</v>
      </c>
      <c r="C2655" s="1" t="s">
        <v>6763</v>
      </c>
      <c r="D2655" s="6">
        <v>51000</v>
      </c>
      <c r="E2655" s="6">
        <v>5876</v>
      </c>
      <c r="F2655" t="s">
        <v>8220</v>
      </c>
      <c r="G2655" t="s">
        <v>8224</v>
      </c>
      <c r="H2655" t="s">
        <v>8246</v>
      </c>
      <c r="I2655">
        <v>1402632000</v>
      </c>
      <c r="J2655">
        <v>1399909127</v>
      </c>
      <c r="K2655" t="b">
        <v>0</v>
      </c>
      <c r="L2655">
        <v>70</v>
      </c>
      <c r="M2655" t="b">
        <v>0</v>
      </c>
      <c r="N2655" t="s">
        <v>8301</v>
      </c>
      <c r="O2655" s="16">
        <f>Table1[[#This Row],[pledged]]/Table1[[#This Row],[goal]]*100</f>
        <v>11.52156862745098</v>
      </c>
      <c r="P2655" s="6">
        <f>IFERROR(Table1[[#This Row],[pledged]]/Table1[[#This Row],[backers_count]],0)</f>
        <v>83.942857142857136</v>
      </c>
      <c r="Q2655" t="str">
        <f>LEFT(Table1[[#This Row],[Category and Sub-Category]],FIND("/",Table1[[#This Row],[Category and Sub-Category]])-1)</f>
        <v>technology</v>
      </c>
      <c r="R2655" t="str">
        <f>RIGHT(Table1[[#This Row],[Category and Sub-Category]],LEN(Table1[[#This Row],[Category and Sub-Category]])-FIND("/",Table1[[#This Row],[Category and Sub-Category]]))</f>
        <v>space exploration</v>
      </c>
      <c r="S2655" s="14">
        <f>(((Table1[[#This Row],[launched_at]]/60)/60)/24)+DATE(1970,1,1)</f>
        <v>41771.651932870373</v>
      </c>
      <c r="T2655" s="14">
        <f t="shared" si="41"/>
        <v>41803.166666666664</v>
      </c>
    </row>
    <row r="2656" spans="1:20" ht="43.5" x14ac:dyDescent="0.35">
      <c r="A2656">
        <v>2654</v>
      </c>
      <c r="B2656" s="1" t="s">
        <v>2654</v>
      </c>
      <c r="C2656" s="1" t="s">
        <v>6764</v>
      </c>
      <c r="D2656" s="6">
        <v>100000</v>
      </c>
      <c r="E2656" s="6">
        <v>51</v>
      </c>
      <c r="F2656" t="s">
        <v>8220</v>
      </c>
      <c r="G2656" t="s">
        <v>8224</v>
      </c>
      <c r="H2656" t="s">
        <v>8246</v>
      </c>
      <c r="I2656">
        <v>1429622726</v>
      </c>
      <c r="J2656">
        <v>1424442326</v>
      </c>
      <c r="K2656" t="b">
        <v>0</v>
      </c>
      <c r="L2656">
        <v>6</v>
      </c>
      <c r="M2656" t="b">
        <v>0</v>
      </c>
      <c r="N2656" t="s">
        <v>8301</v>
      </c>
      <c r="O2656" s="16">
        <f>Table1[[#This Row],[pledged]]/Table1[[#This Row],[goal]]*100</f>
        <v>5.1000000000000004E-2</v>
      </c>
      <c r="P2656" s="6">
        <f>IFERROR(Table1[[#This Row],[pledged]]/Table1[[#This Row],[backers_count]],0)</f>
        <v>8.5</v>
      </c>
      <c r="Q2656" t="str">
        <f>LEFT(Table1[[#This Row],[Category and Sub-Category]],FIND("/",Table1[[#This Row],[Category and Sub-Category]])-1)</f>
        <v>technology</v>
      </c>
      <c r="R2656" t="str">
        <f>RIGHT(Table1[[#This Row],[Category and Sub-Category]],LEN(Table1[[#This Row],[Category and Sub-Category]])-FIND("/",Table1[[#This Row],[Category and Sub-Category]]))</f>
        <v>space exploration</v>
      </c>
      <c r="S2656" s="14">
        <f>(((Table1[[#This Row],[launched_at]]/60)/60)/24)+DATE(1970,1,1)</f>
        <v>42055.600995370376</v>
      </c>
      <c r="T2656" s="14">
        <f t="shared" si="41"/>
        <v>42115.559328703705</v>
      </c>
    </row>
    <row r="2657" spans="1:20" x14ac:dyDescent="0.35">
      <c r="A2657">
        <v>2655</v>
      </c>
      <c r="B2657" s="1" t="s">
        <v>2655</v>
      </c>
      <c r="C2657" s="1" t="s">
        <v>6765</v>
      </c>
      <c r="D2657" s="6">
        <v>15000</v>
      </c>
      <c r="E2657" s="6">
        <v>3155</v>
      </c>
      <c r="F2657" t="s">
        <v>8220</v>
      </c>
      <c r="G2657" t="s">
        <v>8224</v>
      </c>
      <c r="H2657" t="s">
        <v>8246</v>
      </c>
      <c r="I2657">
        <v>1455048000</v>
      </c>
      <c r="J2657">
        <v>1452631647</v>
      </c>
      <c r="K2657" t="b">
        <v>0</v>
      </c>
      <c r="L2657">
        <v>43</v>
      </c>
      <c r="M2657" t="b">
        <v>0</v>
      </c>
      <c r="N2657" t="s">
        <v>8301</v>
      </c>
      <c r="O2657" s="16">
        <f>Table1[[#This Row],[pledged]]/Table1[[#This Row],[goal]]*100</f>
        <v>21.033333333333335</v>
      </c>
      <c r="P2657" s="6">
        <f>IFERROR(Table1[[#This Row],[pledged]]/Table1[[#This Row],[backers_count]],0)</f>
        <v>73.372093023255815</v>
      </c>
      <c r="Q2657" t="str">
        <f>LEFT(Table1[[#This Row],[Category and Sub-Category]],FIND("/",Table1[[#This Row],[Category and Sub-Category]])-1)</f>
        <v>technology</v>
      </c>
      <c r="R2657" t="str">
        <f>RIGHT(Table1[[#This Row],[Category and Sub-Category]],LEN(Table1[[#This Row],[Category and Sub-Category]])-FIND("/",Table1[[#This Row],[Category and Sub-Category]]))</f>
        <v>space exploration</v>
      </c>
      <c r="S2657" s="14">
        <f>(((Table1[[#This Row],[launched_at]]/60)/60)/24)+DATE(1970,1,1)</f>
        <v>42381.866284722222</v>
      </c>
      <c r="T2657" s="14">
        <f t="shared" si="41"/>
        <v>42409.833333333328</v>
      </c>
    </row>
    <row r="2658" spans="1:20" ht="29" x14ac:dyDescent="0.35">
      <c r="A2658">
        <v>2656</v>
      </c>
      <c r="B2658" s="1" t="s">
        <v>2656</v>
      </c>
      <c r="C2658" s="1" t="s">
        <v>6766</v>
      </c>
      <c r="D2658" s="6">
        <v>150000</v>
      </c>
      <c r="E2658" s="6">
        <v>17155</v>
      </c>
      <c r="F2658" t="s">
        <v>8220</v>
      </c>
      <c r="G2658" t="s">
        <v>8224</v>
      </c>
      <c r="H2658" t="s">
        <v>8246</v>
      </c>
      <c r="I2658">
        <v>1489345200</v>
      </c>
      <c r="J2658">
        <v>1485966688</v>
      </c>
      <c r="K2658" t="b">
        <v>0</v>
      </c>
      <c r="L2658">
        <v>152</v>
      </c>
      <c r="M2658" t="b">
        <v>0</v>
      </c>
      <c r="N2658" t="s">
        <v>8301</v>
      </c>
      <c r="O2658" s="16">
        <f>Table1[[#This Row],[pledged]]/Table1[[#This Row],[goal]]*100</f>
        <v>11.436666666666667</v>
      </c>
      <c r="P2658" s="6">
        <f>IFERROR(Table1[[#This Row],[pledged]]/Table1[[#This Row],[backers_count]],0)</f>
        <v>112.86184210526316</v>
      </c>
      <c r="Q2658" t="str">
        <f>LEFT(Table1[[#This Row],[Category and Sub-Category]],FIND("/",Table1[[#This Row],[Category and Sub-Category]])-1)</f>
        <v>technology</v>
      </c>
      <c r="R2658" t="str">
        <f>RIGHT(Table1[[#This Row],[Category and Sub-Category]],LEN(Table1[[#This Row],[Category and Sub-Category]])-FIND("/",Table1[[#This Row],[Category and Sub-Category]]))</f>
        <v>space exploration</v>
      </c>
      <c r="S2658" s="14">
        <f>(((Table1[[#This Row],[launched_at]]/60)/60)/24)+DATE(1970,1,1)</f>
        <v>42767.688518518517</v>
      </c>
      <c r="T2658" s="14">
        <f t="shared" si="41"/>
        <v>42806.791666666672</v>
      </c>
    </row>
    <row r="2659" spans="1:20" ht="43.5" x14ac:dyDescent="0.35">
      <c r="A2659">
        <v>2657</v>
      </c>
      <c r="B2659" s="1" t="s">
        <v>2657</v>
      </c>
      <c r="C2659" s="1" t="s">
        <v>6767</v>
      </c>
      <c r="D2659" s="6">
        <v>30000</v>
      </c>
      <c r="E2659" s="6">
        <v>5621.38</v>
      </c>
      <c r="F2659" t="s">
        <v>8220</v>
      </c>
      <c r="G2659" t="s">
        <v>8224</v>
      </c>
      <c r="H2659" t="s">
        <v>8246</v>
      </c>
      <c r="I2659">
        <v>1470187800</v>
      </c>
      <c r="J2659">
        <v>1467325053</v>
      </c>
      <c r="K2659" t="b">
        <v>0</v>
      </c>
      <c r="L2659">
        <v>59</v>
      </c>
      <c r="M2659" t="b">
        <v>0</v>
      </c>
      <c r="N2659" t="s">
        <v>8301</v>
      </c>
      <c r="O2659" s="16">
        <f>Table1[[#This Row],[pledged]]/Table1[[#This Row],[goal]]*100</f>
        <v>18.737933333333334</v>
      </c>
      <c r="P2659" s="6">
        <f>IFERROR(Table1[[#This Row],[pledged]]/Table1[[#This Row],[backers_count]],0)</f>
        <v>95.277627118644077</v>
      </c>
      <c r="Q2659" t="str">
        <f>LEFT(Table1[[#This Row],[Category and Sub-Category]],FIND("/",Table1[[#This Row],[Category and Sub-Category]])-1)</f>
        <v>technology</v>
      </c>
      <c r="R2659" t="str">
        <f>RIGHT(Table1[[#This Row],[Category and Sub-Category]],LEN(Table1[[#This Row],[Category and Sub-Category]])-FIND("/",Table1[[#This Row],[Category and Sub-Category]]))</f>
        <v>space exploration</v>
      </c>
      <c r="S2659" s="14">
        <f>(((Table1[[#This Row],[launched_at]]/60)/60)/24)+DATE(1970,1,1)</f>
        <v>42551.928854166668</v>
      </c>
      <c r="T2659" s="14">
        <f t="shared" si="41"/>
        <v>42585.0625</v>
      </c>
    </row>
    <row r="2660" spans="1:20" ht="43.5" x14ac:dyDescent="0.35">
      <c r="A2660">
        <v>2658</v>
      </c>
      <c r="B2660" s="1" t="s">
        <v>2658</v>
      </c>
      <c r="C2660" s="1" t="s">
        <v>6768</v>
      </c>
      <c r="D2660" s="6">
        <v>98000</v>
      </c>
      <c r="E2660" s="6">
        <v>91</v>
      </c>
      <c r="F2660" t="s">
        <v>8220</v>
      </c>
      <c r="G2660" t="s">
        <v>8224</v>
      </c>
      <c r="H2660" t="s">
        <v>8246</v>
      </c>
      <c r="I2660">
        <v>1469913194</v>
      </c>
      <c r="J2660">
        <v>1467321194</v>
      </c>
      <c r="K2660" t="b">
        <v>0</v>
      </c>
      <c r="L2660">
        <v>4</v>
      </c>
      <c r="M2660" t="b">
        <v>0</v>
      </c>
      <c r="N2660" t="s">
        <v>8301</v>
      </c>
      <c r="O2660" s="16">
        <f>Table1[[#This Row],[pledged]]/Table1[[#This Row],[goal]]*100</f>
        <v>9.285714285714286E-2</v>
      </c>
      <c r="P2660" s="6">
        <f>IFERROR(Table1[[#This Row],[pledged]]/Table1[[#This Row],[backers_count]],0)</f>
        <v>22.75</v>
      </c>
      <c r="Q2660" t="str">
        <f>LEFT(Table1[[#This Row],[Category and Sub-Category]],FIND("/",Table1[[#This Row],[Category and Sub-Category]])-1)</f>
        <v>technology</v>
      </c>
      <c r="R2660" t="str">
        <f>RIGHT(Table1[[#This Row],[Category and Sub-Category]],LEN(Table1[[#This Row],[Category and Sub-Category]])-FIND("/",Table1[[#This Row],[Category and Sub-Category]]))</f>
        <v>space exploration</v>
      </c>
      <c r="S2660" s="14">
        <f>(((Table1[[#This Row],[launched_at]]/60)/60)/24)+DATE(1970,1,1)</f>
        <v>42551.884189814817</v>
      </c>
      <c r="T2660" s="14">
        <f t="shared" si="41"/>
        <v>42581.884189814817</v>
      </c>
    </row>
    <row r="2661" spans="1:20" x14ac:dyDescent="0.35">
      <c r="A2661">
        <v>2659</v>
      </c>
      <c r="B2661" s="1" t="s">
        <v>2659</v>
      </c>
      <c r="C2661" s="1" t="s">
        <v>6769</v>
      </c>
      <c r="D2661" s="6">
        <v>49000</v>
      </c>
      <c r="E2661" s="6">
        <v>1333</v>
      </c>
      <c r="F2661" t="s">
        <v>8220</v>
      </c>
      <c r="G2661" t="s">
        <v>8224</v>
      </c>
      <c r="H2661" t="s">
        <v>8246</v>
      </c>
      <c r="I2661">
        <v>1429321210</v>
      </c>
      <c r="J2661">
        <v>1426729210</v>
      </c>
      <c r="K2661" t="b">
        <v>0</v>
      </c>
      <c r="L2661">
        <v>10</v>
      </c>
      <c r="M2661" t="b">
        <v>0</v>
      </c>
      <c r="N2661" t="s">
        <v>8301</v>
      </c>
      <c r="O2661" s="16">
        <f>Table1[[#This Row],[pledged]]/Table1[[#This Row],[goal]]*100</f>
        <v>2.7204081632653061</v>
      </c>
      <c r="P2661" s="6">
        <f>IFERROR(Table1[[#This Row],[pledged]]/Table1[[#This Row],[backers_count]],0)</f>
        <v>133.30000000000001</v>
      </c>
      <c r="Q2661" t="str">
        <f>LEFT(Table1[[#This Row],[Category and Sub-Category]],FIND("/",Table1[[#This Row],[Category and Sub-Category]])-1)</f>
        <v>technology</v>
      </c>
      <c r="R2661" t="str">
        <f>RIGHT(Table1[[#This Row],[Category and Sub-Category]],LEN(Table1[[#This Row],[Category and Sub-Category]])-FIND("/",Table1[[#This Row],[Category and Sub-Category]]))</f>
        <v>space exploration</v>
      </c>
      <c r="S2661" s="14">
        <f>(((Table1[[#This Row],[launched_at]]/60)/60)/24)+DATE(1970,1,1)</f>
        <v>42082.069560185191</v>
      </c>
      <c r="T2661" s="14">
        <f t="shared" si="41"/>
        <v>42112.069560185191</v>
      </c>
    </row>
    <row r="2662" spans="1:20" ht="58" x14ac:dyDescent="0.35">
      <c r="A2662">
        <v>2660</v>
      </c>
      <c r="B2662" s="1" t="s">
        <v>2660</v>
      </c>
      <c r="C2662" s="1" t="s">
        <v>6770</v>
      </c>
      <c r="D2662" s="6">
        <v>20000</v>
      </c>
      <c r="E2662" s="6">
        <v>19</v>
      </c>
      <c r="F2662" t="s">
        <v>8220</v>
      </c>
      <c r="G2662" t="s">
        <v>8224</v>
      </c>
      <c r="H2662" t="s">
        <v>8246</v>
      </c>
      <c r="I2662">
        <v>1448388418</v>
      </c>
      <c r="J2662">
        <v>1443200818</v>
      </c>
      <c r="K2662" t="b">
        <v>0</v>
      </c>
      <c r="L2662">
        <v>5</v>
      </c>
      <c r="M2662" t="b">
        <v>0</v>
      </c>
      <c r="N2662" t="s">
        <v>8301</v>
      </c>
      <c r="O2662" s="16">
        <f>Table1[[#This Row],[pledged]]/Table1[[#This Row],[goal]]*100</f>
        <v>9.5000000000000001E-2</v>
      </c>
      <c r="P2662" s="6">
        <f>IFERROR(Table1[[#This Row],[pledged]]/Table1[[#This Row],[backers_count]],0)</f>
        <v>3.8</v>
      </c>
      <c r="Q2662" t="str">
        <f>LEFT(Table1[[#This Row],[Category and Sub-Category]],FIND("/",Table1[[#This Row],[Category and Sub-Category]])-1)</f>
        <v>technology</v>
      </c>
      <c r="R2662" t="str">
        <f>RIGHT(Table1[[#This Row],[Category and Sub-Category]],LEN(Table1[[#This Row],[Category and Sub-Category]])-FIND("/",Table1[[#This Row],[Category and Sub-Category]]))</f>
        <v>space exploration</v>
      </c>
      <c r="S2662" s="14">
        <f>(((Table1[[#This Row],[launched_at]]/60)/60)/24)+DATE(1970,1,1)</f>
        <v>42272.713171296295</v>
      </c>
      <c r="T2662" s="14">
        <f t="shared" si="41"/>
        <v>42332.754837962959</v>
      </c>
    </row>
    <row r="2663" spans="1:20" ht="43.5" x14ac:dyDescent="0.35">
      <c r="A2663">
        <v>2661</v>
      </c>
      <c r="B2663" s="1" t="s">
        <v>2661</v>
      </c>
      <c r="C2663" s="1" t="s">
        <v>6771</v>
      </c>
      <c r="D2663" s="6">
        <v>5000</v>
      </c>
      <c r="E2663" s="6">
        <v>5145</v>
      </c>
      <c r="F2663" t="s">
        <v>8219</v>
      </c>
      <c r="G2663" t="s">
        <v>8224</v>
      </c>
      <c r="H2663" t="s">
        <v>8246</v>
      </c>
      <c r="I2663">
        <v>1382742010</v>
      </c>
      <c r="J2663">
        <v>1380150010</v>
      </c>
      <c r="K2663" t="b">
        <v>0</v>
      </c>
      <c r="L2663">
        <v>60</v>
      </c>
      <c r="M2663" t="b">
        <v>1</v>
      </c>
      <c r="N2663" t="s">
        <v>8302</v>
      </c>
      <c r="O2663" s="16">
        <f>Table1[[#This Row],[pledged]]/Table1[[#This Row],[goal]]*100</f>
        <v>102.89999999999999</v>
      </c>
      <c r="P2663" s="6">
        <f>IFERROR(Table1[[#This Row],[pledged]]/Table1[[#This Row],[backers_count]],0)</f>
        <v>85.75</v>
      </c>
      <c r="Q2663" t="str">
        <f>LEFT(Table1[[#This Row],[Category and Sub-Category]],FIND("/",Table1[[#This Row],[Category and Sub-Category]])-1)</f>
        <v>technology</v>
      </c>
      <c r="R2663" t="str">
        <f>RIGHT(Table1[[#This Row],[Category and Sub-Category]],LEN(Table1[[#This Row],[Category and Sub-Category]])-FIND("/",Table1[[#This Row],[Category and Sub-Category]]))</f>
        <v>makerspaces</v>
      </c>
      <c r="S2663" s="14">
        <f>(((Table1[[#This Row],[launched_at]]/60)/60)/24)+DATE(1970,1,1)</f>
        <v>41542.958449074074</v>
      </c>
      <c r="T2663" s="14">
        <f t="shared" si="41"/>
        <v>41572.958449074074</v>
      </c>
    </row>
    <row r="2664" spans="1:20" ht="43.5" x14ac:dyDescent="0.35">
      <c r="A2664">
        <v>2662</v>
      </c>
      <c r="B2664" s="1" t="s">
        <v>2662</v>
      </c>
      <c r="C2664" s="1" t="s">
        <v>6772</v>
      </c>
      <c r="D2664" s="6">
        <v>20000</v>
      </c>
      <c r="E2664" s="6">
        <v>21360</v>
      </c>
      <c r="F2664" t="s">
        <v>8219</v>
      </c>
      <c r="G2664" t="s">
        <v>8224</v>
      </c>
      <c r="H2664" t="s">
        <v>8246</v>
      </c>
      <c r="I2664">
        <v>1440179713</v>
      </c>
      <c r="J2664">
        <v>1437587713</v>
      </c>
      <c r="K2664" t="b">
        <v>0</v>
      </c>
      <c r="L2664">
        <v>80</v>
      </c>
      <c r="M2664" t="b">
        <v>1</v>
      </c>
      <c r="N2664" t="s">
        <v>8302</v>
      </c>
      <c r="O2664" s="16">
        <f>Table1[[#This Row],[pledged]]/Table1[[#This Row],[goal]]*100</f>
        <v>106.80000000000001</v>
      </c>
      <c r="P2664" s="6">
        <f>IFERROR(Table1[[#This Row],[pledged]]/Table1[[#This Row],[backers_count]],0)</f>
        <v>267</v>
      </c>
      <c r="Q2664" t="str">
        <f>LEFT(Table1[[#This Row],[Category and Sub-Category]],FIND("/",Table1[[#This Row],[Category and Sub-Category]])-1)</f>
        <v>technology</v>
      </c>
      <c r="R2664" t="str">
        <f>RIGHT(Table1[[#This Row],[Category and Sub-Category]],LEN(Table1[[#This Row],[Category and Sub-Category]])-FIND("/",Table1[[#This Row],[Category and Sub-Category]]))</f>
        <v>makerspaces</v>
      </c>
      <c r="S2664" s="14">
        <f>(((Table1[[#This Row],[launched_at]]/60)/60)/24)+DATE(1970,1,1)</f>
        <v>42207.746678240743</v>
      </c>
      <c r="T2664" s="14">
        <f t="shared" si="41"/>
        <v>42237.746678240743</v>
      </c>
    </row>
    <row r="2665" spans="1:20" ht="43.5" x14ac:dyDescent="0.35">
      <c r="A2665">
        <v>2663</v>
      </c>
      <c r="B2665" s="1" t="s">
        <v>2663</v>
      </c>
      <c r="C2665" s="1" t="s">
        <v>6773</v>
      </c>
      <c r="D2665" s="6">
        <v>20000</v>
      </c>
      <c r="E2665" s="6">
        <v>20919.25</v>
      </c>
      <c r="F2665" t="s">
        <v>8219</v>
      </c>
      <c r="G2665" t="s">
        <v>8229</v>
      </c>
      <c r="H2665" t="s">
        <v>8251</v>
      </c>
      <c r="I2665">
        <v>1441378800</v>
      </c>
      <c r="J2665">
        <v>1438873007</v>
      </c>
      <c r="K2665" t="b">
        <v>0</v>
      </c>
      <c r="L2665">
        <v>56</v>
      </c>
      <c r="M2665" t="b">
        <v>1</v>
      </c>
      <c r="N2665" t="s">
        <v>8302</v>
      </c>
      <c r="O2665" s="16">
        <f>Table1[[#This Row],[pledged]]/Table1[[#This Row],[goal]]*100</f>
        <v>104.59625</v>
      </c>
      <c r="P2665" s="6">
        <f>IFERROR(Table1[[#This Row],[pledged]]/Table1[[#This Row],[backers_count]],0)</f>
        <v>373.55803571428572</v>
      </c>
      <c r="Q2665" t="str">
        <f>LEFT(Table1[[#This Row],[Category and Sub-Category]],FIND("/",Table1[[#This Row],[Category and Sub-Category]])-1)</f>
        <v>technology</v>
      </c>
      <c r="R2665" t="str">
        <f>RIGHT(Table1[[#This Row],[Category and Sub-Category]],LEN(Table1[[#This Row],[Category and Sub-Category]])-FIND("/",Table1[[#This Row],[Category and Sub-Category]]))</f>
        <v>makerspaces</v>
      </c>
      <c r="S2665" s="14">
        <f>(((Table1[[#This Row],[launched_at]]/60)/60)/24)+DATE(1970,1,1)</f>
        <v>42222.622766203705</v>
      </c>
      <c r="T2665" s="14">
        <f t="shared" si="41"/>
        <v>42251.625</v>
      </c>
    </row>
    <row r="2666" spans="1:20" ht="43.5" x14ac:dyDescent="0.35">
      <c r="A2666">
        <v>2664</v>
      </c>
      <c r="B2666" s="1" t="s">
        <v>2664</v>
      </c>
      <c r="C2666" s="1" t="s">
        <v>6774</v>
      </c>
      <c r="D2666" s="6">
        <v>17500</v>
      </c>
      <c r="E2666" s="6">
        <v>18100</v>
      </c>
      <c r="F2666" t="s">
        <v>8219</v>
      </c>
      <c r="G2666" t="s">
        <v>8224</v>
      </c>
      <c r="H2666" t="s">
        <v>8246</v>
      </c>
      <c r="I2666">
        <v>1449644340</v>
      </c>
      <c r="J2666">
        <v>1446683797</v>
      </c>
      <c r="K2666" t="b">
        <v>0</v>
      </c>
      <c r="L2666">
        <v>104</v>
      </c>
      <c r="M2666" t="b">
        <v>1</v>
      </c>
      <c r="N2666" t="s">
        <v>8302</v>
      </c>
      <c r="O2666" s="16">
        <f>Table1[[#This Row],[pledged]]/Table1[[#This Row],[goal]]*100</f>
        <v>103.42857142857143</v>
      </c>
      <c r="P2666" s="6">
        <f>IFERROR(Table1[[#This Row],[pledged]]/Table1[[#This Row],[backers_count]],0)</f>
        <v>174.03846153846155</v>
      </c>
      <c r="Q2666" t="str">
        <f>LEFT(Table1[[#This Row],[Category and Sub-Category]],FIND("/",Table1[[#This Row],[Category and Sub-Category]])-1)</f>
        <v>technology</v>
      </c>
      <c r="R2666" t="str">
        <f>RIGHT(Table1[[#This Row],[Category and Sub-Category]],LEN(Table1[[#This Row],[Category and Sub-Category]])-FIND("/",Table1[[#This Row],[Category and Sub-Category]]))</f>
        <v>makerspaces</v>
      </c>
      <c r="S2666" s="14">
        <f>(((Table1[[#This Row],[launched_at]]/60)/60)/24)+DATE(1970,1,1)</f>
        <v>42313.02542824074</v>
      </c>
      <c r="T2666" s="14">
        <f t="shared" si="41"/>
        <v>42347.290972222225</v>
      </c>
    </row>
    <row r="2667" spans="1:20" ht="58" x14ac:dyDescent="0.35">
      <c r="A2667">
        <v>2665</v>
      </c>
      <c r="B2667" s="1" t="s">
        <v>2665</v>
      </c>
      <c r="C2667" s="1" t="s">
        <v>6775</v>
      </c>
      <c r="D2667" s="6">
        <v>3500</v>
      </c>
      <c r="E2667" s="6">
        <v>4310</v>
      </c>
      <c r="F2667" t="s">
        <v>8219</v>
      </c>
      <c r="G2667" t="s">
        <v>8224</v>
      </c>
      <c r="H2667" t="s">
        <v>8246</v>
      </c>
      <c r="I2667">
        <v>1430774974</v>
      </c>
      <c r="J2667">
        <v>1426886974</v>
      </c>
      <c r="K2667" t="b">
        <v>0</v>
      </c>
      <c r="L2667">
        <v>46</v>
      </c>
      <c r="M2667" t="b">
        <v>1</v>
      </c>
      <c r="N2667" t="s">
        <v>8302</v>
      </c>
      <c r="O2667" s="16">
        <f>Table1[[#This Row],[pledged]]/Table1[[#This Row],[goal]]*100</f>
        <v>123.14285714285715</v>
      </c>
      <c r="P2667" s="6">
        <f>IFERROR(Table1[[#This Row],[pledged]]/Table1[[#This Row],[backers_count]],0)</f>
        <v>93.695652173913047</v>
      </c>
      <c r="Q2667" t="str">
        <f>LEFT(Table1[[#This Row],[Category and Sub-Category]],FIND("/",Table1[[#This Row],[Category and Sub-Category]])-1)</f>
        <v>technology</v>
      </c>
      <c r="R2667" t="str">
        <f>RIGHT(Table1[[#This Row],[Category and Sub-Category]],LEN(Table1[[#This Row],[Category and Sub-Category]])-FIND("/",Table1[[#This Row],[Category and Sub-Category]]))</f>
        <v>makerspaces</v>
      </c>
      <c r="S2667" s="14">
        <f>(((Table1[[#This Row],[launched_at]]/60)/60)/24)+DATE(1970,1,1)</f>
        <v>42083.895532407405</v>
      </c>
      <c r="T2667" s="14">
        <f t="shared" si="41"/>
        <v>42128.895532407405</v>
      </c>
    </row>
    <row r="2668" spans="1:20" ht="43.5" x14ac:dyDescent="0.35">
      <c r="A2668">
        <v>2666</v>
      </c>
      <c r="B2668" s="1" t="s">
        <v>2666</v>
      </c>
      <c r="C2668" s="1" t="s">
        <v>6776</v>
      </c>
      <c r="D2668" s="6">
        <v>10000</v>
      </c>
      <c r="E2668" s="6">
        <v>15929.51</v>
      </c>
      <c r="F2668" t="s">
        <v>8219</v>
      </c>
      <c r="G2668" t="s">
        <v>8224</v>
      </c>
      <c r="H2668" t="s">
        <v>8246</v>
      </c>
      <c r="I2668">
        <v>1443214800</v>
      </c>
      <c r="J2668">
        <v>1440008439</v>
      </c>
      <c r="K2668" t="b">
        <v>0</v>
      </c>
      <c r="L2668">
        <v>206</v>
      </c>
      <c r="M2668" t="b">
        <v>1</v>
      </c>
      <c r="N2668" t="s">
        <v>8302</v>
      </c>
      <c r="O2668" s="16">
        <f>Table1[[#This Row],[pledged]]/Table1[[#This Row],[goal]]*100</f>
        <v>159.29509999999999</v>
      </c>
      <c r="P2668" s="6">
        <f>IFERROR(Table1[[#This Row],[pledged]]/Table1[[#This Row],[backers_count]],0)</f>
        <v>77.327718446601949</v>
      </c>
      <c r="Q2668" t="str">
        <f>LEFT(Table1[[#This Row],[Category and Sub-Category]],FIND("/",Table1[[#This Row],[Category and Sub-Category]])-1)</f>
        <v>technology</v>
      </c>
      <c r="R2668" t="str">
        <f>RIGHT(Table1[[#This Row],[Category and Sub-Category]],LEN(Table1[[#This Row],[Category and Sub-Category]])-FIND("/",Table1[[#This Row],[Category and Sub-Category]]))</f>
        <v>makerspaces</v>
      </c>
      <c r="S2668" s="14">
        <f>(((Table1[[#This Row],[launched_at]]/60)/60)/24)+DATE(1970,1,1)</f>
        <v>42235.764340277776</v>
      </c>
      <c r="T2668" s="14">
        <f t="shared" si="41"/>
        <v>42272.875</v>
      </c>
    </row>
    <row r="2669" spans="1:20" ht="58" x14ac:dyDescent="0.35">
      <c r="A2669">
        <v>2667</v>
      </c>
      <c r="B2669" s="1" t="s">
        <v>2667</v>
      </c>
      <c r="C2669" s="1" t="s">
        <v>6777</v>
      </c>
      <c r="D2669" s="6">
        <v>1500</v>
      </c>
      <c r="E2669" s="6">
        <v>1660</v>
      </c>
      <c r="F2669" t="s">
        <v>8219</v>
      </c>
      <c r="G2669" t="s">
        <v>8224</v>
      </c>
      <c r="H2669" t="s">
        <v>8246</v>
      </c>
      <c r="I2669">
        <v>1455142416</v>
      </c>
      <c r="J2669">
        <v>1452550416</v>
      </c>
      <c r="K2669" t="b">
        <v>0</v>
      </c>
      <c r="L2669">
        <v>18</v>
      </c>
      <c r="M2669" t="b">
        <v>1</v>
      </c>
      <c r="N2669" t="s">
        <v>8302</v>
      </c>
      <c r="O2669" s="16">
        <f>Table1[[#This Row],[pledged]]/Table1[[#This Row],[goal]]*100</f>
        <v>110.66666666666667</v>
      </c>
      <c r="P2669" s="6">
        <f>IFERROR(Table1[[#This Row],[pledged]]/Table1[[#This Row],[backers_count]],0)</f>
        <v>92.222222222222229</v>
      </c>
      <c r="Q2669" t="str">
        <f>LEFT(Table1[[#This Row],[Category and Sub-Category]],FIND("/",Table1[[#This Row],[Category and Sub-Category]])-1)</f>
        <v>technology</v>
      </c>
      <c r="R2669" t="str">
        <f>RIGHT(Table1[[#This Row],[Category and Sub-Category]],LEN(Table1[[#This Row],[Category and Sub-Category]])-FIND("/",Table1[[#This Row],[Category and Sub-Category]]))</f>
        <v>makerspaces</v>
      </c>
      <c r="S2669" s="14">
        <f>(((Table1[[#This Row],[launched_at]]/60)/60)/24)+DATE(1970,1,1)</f>
        <v>42380.926111111112</v>
      </c>
      <c r="T2669" s="14">
        <f t="shared" si="41"/>
        <v>42410.926111111112</v>
      </c>
    </row>
    <row r="2670" spans="1:20" ht="29" x14ac:dyDescent="0.35">
      <c r="A2670">
        <v>2668</v>
      </c>
      <c r="B2670" s="1" t="s">
        <v>2668</v>
      </c>
      <c r="C2670" s="1" t="s">
        <v>6778</v>
      </c>
      <c r="D2670" s="6">
        <v>1000</v>
      </c>
      <c r="E2670" s="6">
        <v>1707</v>
      </c>
      <c r="F2670" t="s">
        <v>8219</v>
      </c>
      <c r="G2670" t="s">
        <v>8229</v>
      </c>
      <c r="H2670" t="s">
        <v>8251</v>
      </c>
      <c r="I2670">
        <v>1447079520</v>
      </c>
      <c r="J2670">
        <v>1443449265</v>
      </c>
      <c r="K2670" t="b">
        <v>0</v>
      </c>
      <c r="L2670">
        <v>28</v>
      </c>
      <c r="M2670" t="b">
        <v>1</v>
      </c>
      <c r="N2670" t="s">
        <v>8302</v>
      </c>
      <c r="O2670" s="16">
        <f>Table1[[#This Row],[pledged]]/Table1[[#This Row],[goal]]*100</f>
        <v>170.70000000000002</v>
      </c>
      <c r="P2670" s="6">
        <f>IFERROR(Table1[[#This Row],[pledged]]/Table1[[#This Row],[backers_count]],0)</f>
        <v>60.964285714285715</v>
      </c>
      <c r="Q2670" t="str">
        <f>LEFT(Table1[[#This Row],[Category and Sub-Category]],FIND("/",Table1[[#This Row],[Category and Sub-Category]])-1)</f>
        <v>technology</v>
      </c>
      <c r="R2670" t="str">
        <f>RIGHT(Table1[[#This Row],[Category and Sub-Category]],LEN(Table1[[#This Row],[Category and Sub-Category]])-FIND("/",Table1[[#This Row],[Category and Sub-Category]]))</f>
        <v>makerspaces</v>
      </c>
      <c r="S2670" s="14">
        <f>(((Table1[[#This Row],[launched_at]]/60)/60)/24)+DATE(1970,1,1)</f>
        <v>42275.588715277772</v>
      </c>
      <c r="T2670" s="14">
        <f t="shared" si="41"/>
        <v>42317.60555555555</v>
      </c>
    </row>
    <row r="2671" spans="1:20" ht="43.5" x14ac:dyDescent="0.35">
      <c r="A2671">
        <v>2669</v>
      </c>
      <c r="B2671" s="1" t="s">
        <v>2669</v>
      </c>
      <c r="C2671" s="1" t="s">
        <v>6779</v>
      </c>
      <c r="D2671" s="6">
        <v>800</v>
      </c>
      <c r="E2671" s="6">
        <v>1001</v>
      </c>
      <c r="F2671" t="s">
        <v>8219</v>
      </c>
      <c r="G2671" t="s">
        <v>8224</v>
      </c>
      <c r="H2671" t="s">
        <v>8246</v>
      </c>
      <c r="I2671">
        <v>1452387096</v>
      </c>
      <c r="J2671">
        <v>1447203096</v>
      </c>
      <c r="K2671" t="b">
        <v>0</v>
      </c>
      <c r="L2671">
        <v>11</v>
      </c>
      <c r="M2671" t="b">
        <v>1</v>
      </c>
      <c r="N2671" t="s">
        <v>8302</v>
      </c>
      <c r="O2671" s="16">
        <f>Table1[[#This Row],[pledged]]/Table1[[#This Row],[goal]]*100</f>
        <v>125.125</v>
      </c>
      <c r="P2671" s="6">
        <f>IFERROR(Table1[[#This Row],[pledged]]/Table1[[#This Row],[backers_count]],0)</f>
        <v>91</v>
      </c>
      <c r="Q2671" t="str">
        <f>LEFT(Table1[[#This Row],[Category and Sub-Category]],FIND("/",Table1[[#This Row],[Category and Sub-Category]])-1)</f>
        <v>technology</v>
      </c>
      <c r="R2671" t="str">
        <f>RIGHT(Table1[[#This Row],[Category and Sub-Category]],LEN(Table1[[#This Row],[Category and Sub-Category]])-FIND("/",Table1[[#This Row],[Category and Sub-Category]]))</f>
        <v>makerspaces</v>
      </c>
      <c r="S2671" s="14">
        <f>(((Table1[[#This Row],[launched_at]]/60)/60)/24)+DATE(1970,1,1)</f>
        <v>42319.035833333335</v>
      </c>
      <c r="T2671" s="14">
        <f t="shared" si="41"/>
        <v>42379.035833333335</v>
      </c>
    </row>
    <row r="2672" spans="1:20" ht="43.5" x14ac:dyDescent="0.35">
      <c r="A2672">
        <v>2670</v>
      </c>
      <c r="B2672" s="1" t="s">
        <v>2670</v>
      </c>
      <c r="C2672" s="1" t="s">
        <v>6780</v>
      </c>
      <c r="D2672" s="6">
        <v>38888</v>
      </c>
      <c r="E2672" s="6">
        <v>2495</v>
      </c>
      <c r="F2672" t="s">
        <v>8221</v>
      </c>
      <c r="G2672" t="s">
        <v>8226</v>
      </c>
      <c r="H2672" t="s">
        <v>8248</v>
      </c>
      <c r="I2672">
        <v>1406593780</v>
      </c>
      <c r="J2672">
        <v>1404174580</v>
      </c>
      <c r="K2672" t="b">
        <v>1</v>
      </c>
      <c r="L2672">
        <v>60</v>
      </c>
      <c r="M2672" t="b">
        <v>0</v>
      </c>
      <c r="N2672" t="s">
        <v>8302</v>
      </c>
      <c r="O2672" s="16">
        <f>Table1[[#This Row],[pledged]]/Table1[[#This Row],[goal]]*100</f>
        <v>6.4158609339642041</v>
      </c>
      <c r="P2672" s="6">
        <f>IFERROR(Table1[[#This Row],[pledged]]/Table1[[#This Row],[backers_count]],0)</f>
        <v>41.583333333333336</v>
      </c>
      <c r="Q2672" t="str">
        <f>LEFT(Table1[[#This Row],[Category and Sub-Category]],FIND("/",Table1[[#This Row],[Category and Sub-Category]])-1)</f>
        <v>technology</v>
      </c>
      <c r="R2672" t="str">
        <f>RIGHT(Table1[[#This Row],[Category and Sub-Category]],LEN(Table1[[#This Row],[Category and Sub-Category]])-FIND("/",Table1[[#This Row],[Category and Sub-Category]]))</f>
        <v>makerspaces</v>
      </c>
      <c r="S2672" s="14">
        <f>(((Table1[[#This Row],[launched_at]]/60)/60)/24)+DATE(1970,1,1)</f>
        <v>41821.020601851851</v>
      </c>
      <c r="T2672" s="14">
        <f t="shared" si="41"/>
        <v>41849.020601851851</v>
      </c>
    </row>
    <row r="2673" spans="1:20" ht="43.5" x14ac:dyDescent="0.35">
      <c r="A2673">
        <v>2671</v>
      </c>
      <c r="B2673" s="1" t="s">
        <v>2671</v>
      </c>
      <c r="C2673" s="1" t="s">
        <v>6781</v>
      </c>
      <c r="D2673" s="6">
        <v>25000</v>
      </c>
      <c r="E2673" s="6">
        <v>2836</v>
      </c>
      <c r="F2673" t="s">
        <v>8221</v>
      </c>
      <c r="G2673" t="s">
        <v>8224</v>
      </c>
      <c r="H2673" t="s">
        <v>8246</v>
      </c>
      <c r="I2673">
        <v>1419017880</v>
      </c>
      <c r="J2673">
        <v>1416419916</v>
      </c>
      <c r="K2673" t="b">
        <v>1</v>
      </c>
      <c r="L2673">
        <v>84</v>
      </c>
      <c r="M2673" t="b">
        <v>0</v>
      </c>
      <c r="N2673" t="s">
        <v>8302</v>
      </c>
      <c r="O2673" s="16">
        <f>Table1[[#This Row],[pledged]]/Table1[[#This Row],[goal]]*100</f>
        <v>11.343999999999999</v>
      </c>
      <c r="P2673" s="6">
        <f>IFERROR(Table1[[#This Row],[pledged]]/Table1[[#This Row],[backers_count]],0)</f>
        <v>33.761904761904759</v>
      </c>
      <c r="Q2673" t="str">
        <f>LEFT(Table1[[#This Row],[Category and Sub-Category]],FIND("/",Table1[[#This Row],[Category and Sub-Category]])-1)</f>
        <v>technology</v>
      </c>
      <c r="R2673" t="str">
        <f>RIGHT(Table1[[#This Row],[Category and Sub-Category]],LEN(Table1[[#This Row],[Category and Sub-Category]])-FIND("/",Table1[[#This Row],[Category and Sub-Category]]))</f>
        <v>makerspaces</v>
      </c>
      <c r="S2673" s="14">
        <f>(((Table1[[#This Row],[launched_at]]/60)/60)/24)+DATE(1970,1,1)</f>
        <v>41962.749027777783</v>
      </c>
      <c r="T2673" s="14">
        <f t="shared" si="41"/>
        <v>41992.818055555559</v>
      </c>
    </row>
    <row r="2674" spans="1:20" ht="58" x14ac:dyDescent="0.35">
      <c r="A2674">
        <v>2672</v>
      </c>
      <c r="B2674" s="1" t="s">
        <v>2672</v>
      </c>
      <c r="C2674" s="1" t="s">
        <v>6782</v>
      </c>
      <c r="D2674" s="6">
        <v>10000</v>
      </c>
      <c r="E2674" s="6">
        <v>3319</v>
      </c>
      <c r="F2674" t="s">
        <v>8221</v>
      </c>
      <c r="G2674" t="s">
        <v>8224</v>
      </c>
      <c r="H2674" t="s">
        <v>8246</v>
      </c>
      <c r="I2674">
        <v>1451282400</v>
      </c>
      <c r="J2674">
        <v>1449436390</v>
      </c>
      <c r="K2674" t="b">
        <v>1</v>
      </c>
      <c r="L2674">
        <v>47</v>
      </c>
      <c r="M2674" t="b">
        <v>0</v>
      </c>
      <c r="N2674" t="s">
        <v>8302</v>
      </c>
      <c r="O2674" s="16">
        <f>Table1[[#This Row],[pledged]]/Table1[[#This Row],[goal]]*100</f>
        <v>33.19</v>
      </c>
      <c r="P2674" s="6">
        <f>IFERROR(Table1[[#This Row],[pledged]]/Table1[[#This Row],[backers_count]],0)</f>
        <v>70.61702127659575</v>
      </c>
      <c r="Q2674" t="str">
        <f>LEFT(Table1[[#This Row],[Category and Sub-Category]],FIND("/",Table1[[#This Row],[Category and Sub-Category]])-1)</f>
        <v>technology</v>
      </c>
      <c r="R2674" t="str">
        <f>RIGHT(Table1[[#This Row],[Category and Sub-Category]],LEN(Table1[[#This Row],[Category and Sub-Category]])-FIND("/",Table1[[#This Row],[Category and Sub-Category]]))</f>
        <v>makerspaces</v>
      </c>
      <c r="S2674" s="14">
        <f>(((Table1[[#This Row],[launched_at]]/60)/60)/24)+DATE(1970,1,1)</f>
        <v>42344.884143518517</v>
      </c>
      <c r="T2674" s="14">
        <f t="shared" si="41"/>
        <v>42366.25</v>
      </c>
    </row>
    <row r="2675" spans="1:20" ht="58" x14ac:dyDescent="0.35">
      <c r="A2675">
        <v>2673</v>
      </c>
      <c r="B2675" s="1" t="s">
        <v>2673</v>
      </c>
      <c r="C2675" s="1" t="s">
        <v>6783</v>
      </c>
      <c r="D2675" s="6">
        <v>40000</v>
      </c>
      <c r="E2675" s="6">
        <v>11032</v>
      </c>
      <c r="F2675" t="s">
        <v>8221</v>
      </c>
      <c r="G2675" t="s">
        <v>8224</v>
      </c>
      <c r="H2675" t="s">
        <v>8246</v>
      </c>
      <c r="I2675">
        <v>1414622700</v>
      </c>
      <c r="J2675">
        <v>1412081999</v>
      </c>
      <c r="K2675" t="b">
        <v>1</v>
      </c>
      <c r="L2675">
        <v>66</v>
      </c>
      <c r="M2675" t="b">
        <v>0</v>
      </c>
      <c r="N2675" t="s">
        <v>8302</v>
      </c>
      <c r="O2675" s="16">
        <f>Table1[[#This Row],[pledged]]/Table1[[#This Row],[goal]]*100</f>
        <v>27.58</v>
      </c>
      <c r="P2675" s="6">
        <f>IFERROR(Table1[[#This Row],[pledged]]/Table1[[#This Row],[backers_count]],0)</f>
        <v>167.15151515151516</v>
      </c>
      <c r="Q2675" t="str">
        <f>LEFT(Table1[[#This Row],[Category and Sub-Category]],FIND("/",Table1[[#This Row],[Category and Sub-Category]])-1)</f>
        <v>technology</v>
      </c>
      <c r="R2675" t="str">
        <f>RIGHT(Table1[[#This Row],[Category and Sub-Category]],LEN(Table1[[#This Row],[Category and Sub-Category]])-FIND("/",Table1[[#This Row],[Category and Sub-Category]]))</f>
        <v>makerspaces</v>
      </c>
      <c r="S2675" s="14">
        <f>(((Table1[[#This Row],[launched_at]]/60)/60)/24)+DATE(1970,1,1)</f>
        <v>41912.541655092595</v>
      </c>
      <c r="T2675" s="14">
        <f t="shared" si="41"/>
        <v>41941.947916666664</v>
      </c>
    </row>
    <row r="2676" spans="1:20" ht="58" x14ac:dyDescent="0.35">
      <c r="A2676">
        <v>2674</v>
      </c>
      <c r="B2676" s="1" t="s">
        <v>2674</v>
      </c>
      <c r="C2676" s="1" t="s">
        <v>6784</v>
      </c>
      <c r="D2676" s="6">
        <v>35000</v>
      </c>
      <c r="E2676" s="6">
        <v>21994</v>
      </c>
      <c r="F2676" t="s">
        <v>8221</v>
      </c>
      <c r="G2676" t="s">
        <v>8224</v>
      </c>
      <c r="H2676" t="s">
        <v>8246</v>
      </c>
      <c r="I2676">
        <v>1467694740</v>
      </c>
      <c r="J2676">
        <v>1465398670</v>
      </c>
      <c r="K2676" t="b">
        <v>1</v>
      </c>
      <c r="L2676">
        <v>171</v>
      </c>
      <c r="M2676" t="b">
        <v>0</v>
      </c>
      <c r="N2676" t="s">
        <v>8302</v>
      </c>
      <c r="O2676" s="16">
        <f>Table1[[#This Row],[pledged]]/Table1[[#This Row],[goal]]*100</f>
        <v>62.839999999999996</v>
      </c>
      <c r="P2676" s="6">
        <f>IFERROR(Table1[[#This Row],[pledged]]/Table1[[#This Row],[backers_count]],0)</f>
        <v>128.61988304093566</v>
      </c>
      <c r="Q2676" t="str">
        <f>LEFT(Table1[[#This Row],[Category and Sub-Category]],FIND("/",Table1[[#This Row],[Category and Sub-Category]])-1)</f>
        <v>technology</v>
      </c>
      <c r="R2676" t="str">
        <f>RIGHT(Table1[[#This Row],[Category and Sub-Category]],LEN(Table1[[#This Row],[Category and Sub-Category]])-FIND("/",Table1[[#This Row],[Category and Sub-Category]]))</f>
        <v>makerspaces</v>
      </c>
      <c r="S2676" s="14">
        <f>(((Table1[[#This Row],[launched_at]]/60)/60)/24)+DATE(1970,1,1)</f>
        <v>42529.632754629631</v>
      </c>
      <c r="T2676" s="14">
        <f t="shared" si="41"/>
        <v>42556.207638888889</v>
      </c>
    </row>
    <row r="2677" spans="1:20" ht="58" x14ac:dyDescent="0.35">
      <c r="A2677">
        <v>2675</v>
      </c>
      <c r="B2677" s="1" t="s">
        <v>2675</v>
      </c>
      <c r="C2677" s="1" t="s">
        <v>6785</v>
      </c>
      <c r="D2677" s="6">
        <v>25000</v>
      </c>
      <c r="E2677" s="6">
        <v>1897</v>
      </c>
      <c r="F2677" t="s">
        <v>8221</v>
      </c>
      <c r="G2677" t="s">
        <v>8224</v>
      </c>
      <c r="H2677" t="s">
        <v>8246</v>
      </c>
      <c r="I2677">
        <v>1415655289</v>
      </c>
      <c r="J2677">
        <v>1413059689</v>
      </c>
      <c r="K2677" t="b">
        <v>1</v>
      </c>
      <c r="L2677">
        <v>29</v>
      </c>
      <c r="M2677" t="b">
        <v>0</v>
      </c>
      <c r="N2677" t="s">
        <v>8302</v>
      </c>
      <c r="O2677" s="16">
        <f>Table1[[#This Row],[pledged]]/Table1[[#This Row],[goal]]*100</f>
        <v>7.5880000000000001</v>
      </c>
      <c r="P2677" s="6">
        <f>IFERROR(Table1[[#This Row],[pledged]]/Table1[[#This Row],[backers_count]],0)</f>
        <v>65.41379310344827</v>
      </c>
      <c r="Q2677" t="str">
        <f>LEFT(Table1[[#This Row],[Category and Sub-Category]],FIND("/",Table1[[#This Row],[Category and Sub-Category]])-1)</f>
        <v>technology</v>
      </c>
      <c r="R2677" t="str">
        <f>RIGHT(Table1[[#This Row],[Category and Sub-Category]],LEN(Table1[[#This Row],[Category and Sub-Category]])-FIND("/",Table1[[#This Row],[Category and Sub-Category]]))</f>
        <v>makerspaces</v>
      </c>
      <c r="S2677" s="14">
        <f>(((Table1[[#This Row],[launched_at]]/60)/60)/24)+DATE(1970,1,1)</f>
        <v>41923.857511574075</v>
      </c>
      <c r="T2677" s="14">
        <f t="shared" si="41"/>
        <v>41953.899178240739</v>
      </c>
    </row>
    <row r="2678" spans="1:20" ht="43.5" x14ac:dyDescent="0.35">
      <c r="A2678">
        <v>2676</v>
      </c>
      <c r="B2678" s="1" t="s">
        <v>2676</v>
      </c>
      <c r="C2678" s="1" t="s">
        <v>6786</v>
      </c>
      <c r="D2678" s="6">
        <v>2100</v>
      </c>
      <c r="E2678" s="6">
        <v>1058</v>
      </c>
      <c r="F2678" t="s">
        <v>8221</v>
      </c>
      <c r="G2678" t="s">
        <v>8229</v>
      </c>
      <c r="H2678" t="s">
        <v>8251</v>
      </c>
      <c r="I2678">
        <v>1463929174</v>
      </c>
      <c r="J2678">
        <v>1461337174</v>
      </c>
      <c r="K2678" t="b">
        <v>0</v>
      </c>
      <c r="L2678">
        <v>9</v>
      </c>
      <c r="M2678" t="b">
        <v>0</v>
      </c>
      <c r="N2678" t="s">
        <v>8302</v>
      </c>
      <c r="O2678" s="16">
        <f>Table1[[#This Row],[pledged]]/Table1[[#This Row],[goal]]*100</f>
        <v>50.38095238095238</v>
      </c>
      <c r="P2678" s="6">
        <f>IFERROR(Table1[[#This Row],[pledged]]/Table1[[#This Row],[backers_count]],0)</f>
        <v>117.55555555555556</v>
      </c>
      <c r="Q2678" t="str">
        <f>LEFT(Table1[[#This Row],[Category and Sub-Category]],FIND("/",Table1[[#This Row],[Category and Sub-Category]])-1)</f>
        <v>technology</v>
      </c>
      <c r="R2678" t="str">
        <f>RIGHT(Table1[[#This Row],[Category and Sub-Category]],LEN(Table1[[#This Row],[Category and Sub-Category]])-FIND("/",Table1[[#This Row],[Category and Sub-Category]]))</f>
        <v>makerspaces</v>
      </c>
      <c r="S2678" s="14">
        <f>(((Table1[[#This Row],[launched_at]]/60)/60)/24)+DATE(1970,1,1)</f>
        <v>42482.624699074076</v>
      </c>
      <c r="T2678" s="14">
        <f t="shared" si="41"/>
        <v>42512.624699074076</v>
      </c>
    </row>
    <row r="2679" spans="1:20" ht="43.5" x14ac:dyDescent="0.35">
      <c r="A2679">
        <v>2677</v>
      </c>
      <c r="B2679" s="1" t="s">
        <v>2677</v>
      </c>
      <c r="C2679" s="1" t="s">
        <v>6787</v>
      </c>
      <c r="D2679" s="6">
        <v>19500</v>
      </c>
      <c r="E2679" s="6">
        <v>3415</v>
      </c>
      <c r="F2679" t="s">
        <v>8221</v>
      </c>
      <c r="G2679" t="s">
        <v>8224</v>
      </c>
      <c r="H2679" t="s">
        <v>8246</v>
      </c>
      <c r="I2679">
        <v>1404348143</v>
      </c>
      <c r="J2679">
        <v>1401756143</v>
      </c>
      <c r="K2679" t="b">
        <v>0</v>
      </c>
      <c r="L2679">
        <v>27</v>
      </c>
      <c r="M2679" t="b">
        <v>0</v>
      </c>
      <c r="N2679" t="s">
        <v>8302</v>
      </c>
      <c r="O2679" s="16">
        <f>Table1[[#This Row],[pledged]]/Table1[[#This Row],[goal]]*100</f>
        <v>17.512820512820511</v>
      </c>
      <c r="P2679" s="6">
        <f>IFERROR(Table1[[#This Row],[pledged]]/Table1[[#This Row],[backers_count]],0)</f>
        <v>126.48148148148148</v>
      </c>
      <c r="Q2679" t="str">
        <f>LEFT(Table1[[#This Row],[Category and Sub-Category]],FIND("/",Table1[[#This Row],[Category and Sub-Category]])-1)</f>
        <v>technology</v>
      </c>
      <c r="R2679" t="str">
        <f>RIGHT(Table1[[#This Row],[Category and Sub-Category]],LEN(Table1[[#This Row],[Category and Sub-Category]])-FIND("/",Table1[[#This Row],[Category and Sub-Category]]))</f>
        <v>makerspaces</v>
      </c>
      <c r="S2679" s="14">
        <f>(((Table1[[#This Row],[launched_at]]/60)/60)/24)+DATE(1970,1,1)</f>
        <v>41793.029432870368</v>
      </c>
      <c r="T2679" s="14">
        <f t="shared" si="41"/>
        <v>41823.029432870368</v>
      </c>
    </row>
    <row r="2680" spans="1:20" ht="43.5" x14ac:dyDescent="0.35">
      <c r="A2680">
        <v>2678</v>
      </c>
      <c r="B2680" s="1" t="s">
        <v>2678</v>
      </c>
      <c r="C2680" s="1" t="s">
        <v>6788</v>
      </c>
      <c r="D2680" s="6">
        <v>8000000</v>
      </c>
      <c r="E2680" s="6">
        <v>1100</v>
      </c>
      <c r="F2680" t="s">
        <v>8221</v>
      </c>
      <c r="G2680" t="s">
        <v>8227</v>
      </c>
      <c r="H2680" t="s">
        <v>8249</v>
      </c>
      <c r="I2680">
        <v>1443121765</v>
      </c>
      <c r="J2680">
        <v>1440529765</v>
      </c>
      <c r="K2680" t="b">
        <v>0</v>
      </c>
      <c r="L2680">
        <v>2</v>
      </c>
      <c r="M2680" t="b">
        <v>0</v>
      </c>
      <c r="N2680" t="s">
        <v>8302</v>
      </c>
      <c r="O2680" s="16">
        <f>Table1[[#This Row],[pledged]]/Table1[[#This Row],[goal]]*100</f>
        <v>1.375E-2</v>
      </c>
      <c r="P2680" s="6">
        <f>IFERROR(Table1[[#This Row],[pledged]]/Table1[[#This Row],[backers_count]],0)</f>
        <v>550</v>
      </c>
      <c r="Q2680" t="str">
        <f>LEFT(Table1[[#This Row],[Category and Sub-Category]],FIND("/",Table1[[#This Row],[Category and Sub-Category]])-1)</f>
        <v>technology</v>
      </c>
      <c r="R2680" t="str">
        <f>RIGHT(Table1[[#This Row],[Category and Sub-Category]],LEN(Table1[[#This Row],[Category and Sub-Category]])-FIND("/",Table1[[#This Row],[Category and Sub-Category]]))</f>
        <v>makerspaces</v>
      </c>
      <c r="S2680" s="14">
        <f>(((Table1[[#This Row],[launched_at]]/60)/60)/24)+DATE(1970,1,1)</f>
        <v>42241.798206018517</v>
      </c>
      <c r="T2680" s="14">
        <f t="shared" si="41"/>
        <v>42271.798206018517</v>
      </c>
    </row>
    <row r="2681" spans="1:20" ht="58" x14ac:dyDescent="0.35">
      <c r="A2681">
        <v>2679</v>
      </c>
      <c r="B2681" s="1" t="s">
        <v>2679</v>
      </c>
      <c r="C2681" s="1" t="s">
        <v>6789</v>
      </c>
      <c r="D2681" s="6">
        <v>40000</v>
      </c>
      <c r="E2681" s="6">
        <v>132</v>
      </c>
      <c r="F2681" t="s">
        <v>8221</v>
      </c>
      <c r="G2681" t="s">
        <v>8224</v>
      </c>
      <c r="H2681" t="s">
        <v>8246</v>
      </c>
      <c r="I2681">
        <v>1425081694</v>
      </c>
      <c r="J2681">
        <v>1422489694</v>
      </c>
      <c r="K2681" t="b">
        <v>0</v>
      </c>
      <c r="L2681">
        <v>3</v>
      </c>
      <c r="M2681" t="b">
        <v>0</v>
      </c>
      <c r="N2681" t="s">
        <v>8302</v>
      </c>
      <c r="O2681" s="16">
        <f>Table1[[#This Row],[pledged]]/Table1[[#This Row],[goal]]*100</f>
        <v>0.33</v>
      </c>
      <c r="P2681" s="6">
        <f>IFERROR(Table1[[#This Row],[pledged]]/Table1[[#This Row],[backers_count]],0)</f>
        <v>44</v>
      </c>
      <c r="Q2681" t="str">
        <f>LEFT(Table1[[#This Row],[Category and Sub-Category]],FIND("/",Table1[[#This Row],[Category and Sub-Category]])-1)</f>
        <v>technology</v>
      </c>
      <c r="R2681" t="str">
        <f>RIGHT(Table1[[#This Row],[Category and Sub-Category]],LEN(Table1[[#This Row],[Category and Sub-Category]])-FIND("/",Table1[[#This Row],[Category and Sub-Category]]))</f>
        <v>makerspaces</v>
      </c>
      <c r="S2681" s="14">
        <f>(((Table1[[#This Row],[launched_at]]/60)/60)/24)+DATE(1970,1,1)</f>
        <v>42033.001087962963</v>
      </c>
      <c r="T2681" s="14">
        <f t="shared" si="41"/>
        <v>42063.001087962963</v>
      </c>
    </row>
    <row r="2682" spans="1:20" x14ac:dyDescent="0.35">
      <c r="A2682">
        <v>2680</v>
      </c>
      <c r="B2682" s="1" t="s">
        <v>2680</v>
      </c>
      <c r="C2682" s="1" t="s">
        <v>6790</v>
      </c>
      <c r="D2682" s="6">
        <v>32000</v>
      </c>
      <c r="E2682" s="6">
        <v>276</v>
      </c>
      <c r="F2682" t="s">
        <v>8221</v>
      </c>
      <c r="G2682" t="s">
        <v>8227</v>
      </c>
      <c r="H2682" t="s">
        <v>8249</v>
      </c>
      <c r="I2682">
        <v>1459915491</v>
      </c>
      <c r="J2682">
        <v>1457327091</v>
      </c>
      <c r="K2682" t="b">
        <v>0</v>
      </c>
      <c r="L2682">
        <v>4</v>
      </c>
      <c r="M2682" t="b">
        <v>0</v>
      </c>
      <c r="N2682" t="s">
        <v>8302</v>
      </c>
      <c r="O2682" s="16">
        <f>Table1[[#This Row],[pledged]]/Table1[[#This Row],[goal]]*100</f>
        <v>0.86250000000000004</v>
      </c>
      <c r="P2682" s="6">
        <f>IFERROR(Table1[[#This Row],[pledged]]/Table1[[#This Row],[backers_count]],0)</f>
        <v>69</v>
      </c>
      <c r="Q2682" t="str">
        <f>LEFT(Table1[[#This Row],[Category and Sub-Category]],FIND("/",Table1[[#This Row],[Category and Sub-Category]])-1)</f>
        <v>technology</v>
      </c>
      <c r="R2682" t="str">
        <f>RIGHT(Table1[[#This Row],[Category and Sub-Category]],LEN(Table1[[#This Row],[Category and Sub-Category]])-FIND("/",Table1[[#This Row],[Category and Sub-Category]]))</f>
        <v>makerspaces</v>
      </c>
      <c r="S2682" s="14">
        <f>(((Table1[[#This Row],[launched_at]]/60)/60)/24)+DATE(1970,1,1)</f>
        <v>42436.211701388893</v>
      </c>
      <c r="T2682" s="14">
        <f t="shared" si="41"/>
        <v>42466.170034722221</v>
      </c>
    </row>
    <row r="2683" spans="1:20" ht="43.5" x14ac:dyDescent="0.35">
      <c r="A2683">
        <v>2681</v>
      </c>
      <c r="B2683" s="1" t="s">
        <v>2681</v>
      </c>
      <c r="C2683" s="1" t="s">
        <v>6791</v>
      </c>
      <c r="D2683" s="6">
        <v>8000</v>
      </c>
      <c r="E2683" s="6">
        <v>55</v>
      </c>
      <c r="F2683" t="s">
        <v>8221</v>
      </c>
      <c r="G2683" t="s">
        <v>8224</v>
      </c>
      <c r="H2683" t="s">
        <v>8246</v>
      </c>
      <c r="I2683">
        <v>1405027750</v>
      </c>
      <c r="J2683">
        <v>1402867750</v>
      </c>
      <c r="K2683" t="b">
        <v>0</v>
      </c>
      <c r="L2683">
        <v>2</v>
      </c>
      <c r="M2683" t="b">
        <v>0</v>
      </c>
      <c r="N2683" t="s">
        <v>8284</v>
      </c>
      <c r="O2683" s="16">
        <f>Table1[[#This Row],[pledged]]/Table1[[#This Row],[goal]]*100</f>
        <v>0.6875</v>
      </c>
      <c r="P2683" s="6">
        <f>IFERROR(Table1[[#This Row],[pledged]]/Table1[[#This Row],[backers_count]],0)</f>
        <v>27.5</v>
      </c>
      <c r="Q2683" t="str">
        <f>LEFT(Table1[[#This Row],[Category and Sub-Category]],FIND("/",Table1[[#This Row],[Category and Sub-Category]])-1)</f>
        <v>food</v>
      </c>
      <c r="R2683" t="str">
        <f>RIGHT(Table1[[#This Row],[Category and Sub-Category]],LEN(Table1[[#This Row],[Category and Sub-Category]])-FIND("/",Table1[[#This Row],[Category and Sub-Category]]))</f>
        <v>food trucks</v>
      </c>
      <c r="S2683" s="14">
        <f>(((Table1[[#This Row],[launched_at]]/60)/60)/24)+DATE(1970,1,1)</f>
        <v>41805.895254629628</v>
      </c>
      <c r="T2683" s="14">
        <f t="shared" si="41"/>
        <v>41830.895254629628</v>
      </c>
    </row>
    <row r="2684" spans="1:20" ht="43.5" x14ac:dyDescent="0.35">
      <c r="A2684">
        <v>2682</v>
      </c>
      <c r="B2684" s="1" t="s">
        <v>2682</v>
      </c>
      <c r="C2684" s="1" t="s">
        <v>6792</v>
      </c>
      <c r="D2684" s="6">
        <v>6000</v>
      </c>
      <c r="E2684" s="6">
        <v>1698</v>
      </c>
      <c r="F2684" t="s">
        <v>8221</v>
      </c>
      <c r="G2684" t="s">
        <v>8224</v>
      </c>
      <c r="H2684" t="s">
        <v>8246</v>
      </c>
      <c r="I2684">
        <v>1416635940</v>
      </c>
      <c r="J2684">
        <v>1413838540</v>
      </c>
      <c r="K2684" t="b">
        <v>0</v>
      </c>
      <c r="L2684">
        <v>20</v>
      </c>
      <c r="M2684" t="b">
        <v>0</v>
      </c>
      <c r="N2684" t="s">
        <v>8284</v>
      </c>
      <c r="O2684" s="16">
        <f>Table1[[#This Row],[pledged]]/Table1[[#This Row],[goal]]*100</f>
        <v>28.299999999999997</v>
      </c>
      <c r="P2684" s="6">
        <f>IFERROR(Table1[[#This Row],[pledged]]/Table1[[#This Row],[backers_count]],0)</f>
        <v>84.9</v>
      </c>
      <c r="Q2684" t="str">
        <f>LEFT(Table1[[#This Row],[Category and Sub-Category]],FIND("/",Table1[[#This Row],[Category and Sub-Category]])-1)</f>
        <v>food</v>
      </c>
      <c r="R2684" t="str">
        <f>RIGHT(Table1[[#This Row],[Category and Sub-Category]],LEN(Table1[[#This Row],[Category and Sub-Category]])-FIND("/",Table1[[#This Row],[Category and Sub-Category]]))</f>
        <v>food trucks</v>
      </c>
      <c r="S2684" s="14">
        <f>(((Table1[[#This Row],[launched_at]]/60)/60)/24)+DATE(1970,1,1)</f>
        <v>41932.871990740743</v>
      </c>
      <c r="T2684" s="14">
        <f t="shared" si="41"/>
        <v>41965.249305555553</v>
      </c>
    </row>
    <row r="2685" spans="1:20" ht="43.5" x14ac:dyDescent="0.35">
      <c r="A2685">
        <v>2683</v>
      </c>
      <c r="B2685" s="1" t="s">
        <v>2683</v>
      </c>
      <c r="C2685" s="1" t="s">
        <v>6793</v>
      </c>
      <c r="D2685" s="6">
        <v>15000</v>
      </c>
      <c r="E2685" s="6">
        <v>36</v>
      </c>
      <c r="F2685" t="s">
        <v>8221</v>
      </c>
      <c r="G2685" t="s">
        <v>8224</v>
      </c>
      <c r="H2685" t="s">
        <v>8246</v>
      </c>
      <c r="I2685">
        <v>1425233240</v>
      </c>
      <c r="J2685">
        <v>1422641240</v>
      </c>
      <c r="K2685" t="b">
        <v>0</v>
      </c>
      <c r="L2685">
        <v>3</v>
      </c>
      <c r="M2685" t="b">
        <v>0</v>
      </c>
      <c r="N2685" t="s">
        <v>8284</v>
      </c>
      <c r="O2685" s="16">
        <f>Table1[[#This Row],[pledged]]/Table1[[#This Row],[goal]]*100</f>
        <v>0.24</v>
      </c>
      <c r="P2685" s="6">
        <f>IFERROR(Table1[[#This Row],[pledged]]/Table1[[#This Row],[backers_count]],0)</f>
        <v>12</v>
      </c>
      <c r="Q2685" t="str">
        <f>LEFT(Table1[[#This Row],[Category and Sub-Category]],FIND("/",Table1[[#This Row],[Category and Sub-Category]])-1)</f>
        <v>food</v>
      </c>
      <c r="R2685" t="str">
        <f>RIGHT(Table1[[#This Row],[Category and Sub-Category]],LEN(Table1[[#This Row],[Category and Sub-Category]])-FIND("/",Table1[[#This Row],[Category and Sub-Category]]))</f>
        <v>food trucks</v>
      </c>
      <c r="S2685" s="14">
        <f>(((Table1[[#This Row],[launched_at]]/60)/60)/24)+DATE(1970,1,1)</f>
        <v>42034.75509259259</v>
      </c>
      <c r="T2685" s="14">
        <f t="shared" si="41"/>
        <v>42064.75509259259</v>
      </c>
    </row>
    <row r="2686" spans="1:20" ht="43.5" x14ac:dyDescent="0.35">
      <c r="A2686">
        <v>2684</v>
      </c>
      <c r="B2686" s="1" t="s">
        <v>2684</v>
      </c>
      <c r="C2686" s="1" t="s">
        <v>6794</v>
      </c>
      <c r="D2686" s="6">
        <v>70000</v>
      </c>
      <c r="E2686" s="6">
        <v>800</v>
      </c>
      <c r="F2686" t="s">
        <v>8221</v>
      </c>
      <c r="G2686" t="s">
        <v>8224</v>
      </c>
      <c r="H2686" t="s">
        <v>8246</v>
      </c>
      <c r="I2686">
        <v>1407621425</v>
      </c>
      <c r="J2686">
        <v>1404165425</v>
      </c>
      <c r="K2686" t="b">
        <v>0</v>
      </c>
      <c r="L2686">
        <v>4</v>
      </c>
      <c r="M2686" t="b">
        <v>0</v>
      </c>
      <c r="N2686" t="s">
        <v>8284</v>
      </c>
      <c r="O2686" s="16">
        <f>Table1[[#This Row],[pledged]]/Table1[[#This Row],[goal]]*100</f>
        <v>1.1428571428571428</v>
      </c>
      <c r="P2686" s="6">
        <f>IFERROR(Table1[[#This Row],[pledged]]/Table1[[#This Row],[backers_count]],0)</f>
        <v>200</v>
      </c>
      <c r="Q2686" t="str">
        <f>LEFT(Table1[[#This Row],[Category and Sub-Category]],FIND("/",Table1[[#This Row],[Category and Sub-Category]])-1)</f>
        <v>food</v>
      </c>
      <c r="R2686" t="str">
        <f>RIGHT(Table1[[#This Row],[Category and Sub-Category]],LEN(Table1[[#This Row],[Category and Sub-Category]])-FIND("/",Table1[[#This Row],[Category and Sub-Category]]))</f>
        <v>food trucks</v>
      </c>
      <c r="S2686" s="14">
        <f>(((Table1[[#This Row],[launched_at]]/60)/60)/24)+DATE(1970,1,1)</f>
        <v>41820.914641203701</v>
      </c>
      <c r="T2686" s="14">
        <f t="shared" si="41"/>
        <v>41860.914641203701</v>
      </c>
    </row>
    <row r="2687" spans="1:20" ht="43.5" x14ac:dyDescent="0.35">
      <c r="A2687">
        <v>2685</v>
      </c>
      <c r="B2687" s="1" t="s">
        <v>2685</v>
      </c>
      <c r="C2687" s="1" t="s">
        <v>6795</v>
      </c>
      <c r="D2687" s="6">
        <v>50000</v>
      </c>
      <c r="E2687" s="6">
        <v>10</v>
      </c>
      <c r="F2687" t="s">
        <v>8221</v>
      </c>
      <c r="G2687" t="s">
        <v>8224</v>
      </c>
      <c r="H2687" t="s">
        <v>8246</v>
      </c>
      <c r="I2687">
        <v>1430149330</v>
      </c>
      <c r="J2687">
        <v>1424968930</v>
      </c>
      <c r="K2687" t="b">
        <v>0</v>
      </c>
      <c r="L2687">
        <v>1</v>
      </c>
      <c r="M2687" t="b">
        <v>0</v>
      </c>
      <c r="N2687" t="s">
        <v>8284</v>
      </c>
      <c r="O2687" s="16">
        <f>Table1[[#This Row],[pledged]]/Table1[[#This Row],[goal]]*100</f>
        <v>0.02</v>
      </c>
      <c r="P2687" s="6">
        <f>IFERROR(Table1[[#This Row],[pledged]]/Table1[[#This Row],[backers_count]],0)</f>
        <v>10</v>
      </c>
      <c r="Q2687" t="str">
        <f>LEFT(Table1[[#This Row],[Category and Sub-Category]],FIND("/",Table1[[#This Row],[Category and Sub-Category]])-1)</f>
        <v>food</v>
      </c>
      <c r="R2687" t="str">
        <f>RIGHT(Table1[[#This Row],[Category and Sub-Category]],LEN(Table1[[#This Row],[Category and Sub-Category]])-FIND("/",Table1[[#This Row],[Category and Sub-Category]]))</f>
        <v>food trucks</v>
      </c>
      <c r="S2687" s="14">
        <f>(((Table1[[#This Row],[launched_at]]/60)/60)/24)+DATE(1970,1,1)</f>
        <v>42061.69594907407</v>
      </c>
      <c r="T2687" s="14">
        <f t="shared" si="41"/>
        <v>42121.654282407413</v>
      </c>
    </row>
    <row r="2688" spans="1:20" ht="43.5" x14ac:dyDescent="0.35">
      <c r="A2688">
        <v>2686</v>
      </c>
      <c r="B2688" s="1" t="s">
        <v>2686</v>
      </c>
      <c r="C2688" s="1" t="s">
        <v>6796</v>
      </c>
      <c r="D2688" s="6">
        <v>30000</v>
      </c>
      <c r="E2688" s="6">
        <v>0</v>
      </c>
      <c r="F2688" t="s">
        <v>8221</v>
      </c>
      <c r="G2688" t="s">
        <v>8224</v>
      </c>
      <c r="H2688" t="s">
        <v>8246</v>
      </c>
      <c r="I2688">
        <v>1412119423</v>
      </c>
      <c r="J2688">
        <v>1410391423</v>
      </c>
      <c r="K2688" t="b">
        <v>0</v>
      </c>
      <c r="L2688">
        <v>0</v>
      </c>
      <c r="M2688" t="b">
        <v>0</v>
      </c>
      <c r="N2688" t="s">
        <v>8284</v>
      </c>
      <c r="O2688" s="16">
        <f>Table1[[#This Row],[pledged]]/Table1[[#This Row],[goal]]*100</f>
        <v>0</v>
      </c>
      <c r="P2688" s="6">
        <f>IFERROR(Table1[[#This Row],[pledged]]/Table1[[#This Row],[backers_count]],0)</f>
        <v>0</v>
      </c>
      <c r="Q2688" t="str">
        <f>LEFT(Table1[[#This Row],[Category and Sub-Category]],FIND("/",Table1[[#This Row],[Category and Sub-Category]])-1)</f>
        <v>food</v>
      </c>
      <c r="R2688" t="str">
        <f>RIGHT(Table1[[#This Row],[Category and Sub-Category]],LEN(Table1[[#This Row],[Category and Sub-Category]])-FIND("/",Table1[[#This Row],[Category and Sub-Category]]))</f>
        <v>food trucks</v>
      </c>
      <c r="S2688" s="14">
        <f>(((Table1[[#This Row],[launched_at]]/60)/60)/24)+DATE(1970,1,1)</f>
        <v>41892.974803240737</v>
      </c>
      <c r="T2688" s="14">
        <f t="shared" si="41"/>
        <v>41912.974803240737</v>
      </c>
    </row>
    <row r="2689" spans="1:20" ht="43.5" x14ac:dyDescent="0.35">
      <c r="A2689">
        <v>2687</v>
      </c>
      <c r="B2689" s="1" t="s">
        <v>2687</v>
      </c>
      <c r="C2689" s="1" t="s">
        <v>6797</v>
      </c>
      <c r="D2689" s="6">
        <v>15000</v>
      </c>
      <c r="E2689" s="6">
        <v>0</v>
      </c>
      <c r="F2689" t="s">
        <v>8221</v>
      </c>
      <c r="G2689" t="s">
        <v>8224</v>
      </c>
      <c r="H2689" t="s">
        <v>8246</v>
      </c>
      <c r="I2689">
        <v>1435591318</v>
      </c>
      <c r="J2689">
        <v>1432999318</v>
      </c>
      <c r="K2689" t="b">
        <v>0</v>
      </c>
      <c r="L2689">
        <v>0</v>
      </c>
      <c r="M2689" t="b">
        <v>0</v>
      </c>
      <c r="N2689" t="s">
        <v>8284</v>
      </c>
      <c r="O2689" s="16">
        <f>Table1[[#This Row],[pledged]]/Table1[[#This Row],[goal]]*100</f>
        <v>0</v>
      </c>
      <c r="P2689" s="6">
        <f>IFERROR(Table1[[#This Row],[pledged]]/Table1[[#This Row],[backers_count]],0)</f>
        <v>0</v>
      </c>
      <c r="Q2689" t="str">
        <f>LEFT(Table1[[#This Row],[Category and Sub-Category]],FIND("/",Table1[[#This Row],[Category and Sub-Category]])-1)</f>
        <v>food</v>
      </c>
      <c r="R2689" t="str">
        <f>RIGHT(Table1[[#This Row],[Category and Sub-Category]],LEN(Table1[[#This Row],[Category and Sub-Category]])-FIND("/",Table1[[#This Row],[Category and Sub-Category]]))</f>
        <v>food trucks</v>
      </c>
      <c r="S2689" s="14">
        <f>(((Table1[[#This Row],[launched_at]]/60)/60)/24)+DATE(1970,1,1)</f>
        <v>42154.64025462963</v>
      </c>
      <c r="T2689" s="14">
        <f t="shared" si="41"/>
        <v>42184.64025462963</v>
      </c>
    </row>
    <row r="2690" spans="1:20" ht="29" x14ac:dyDescent="0.35">
      <c r="A2690">
        <v>2688</v>
      </c>
      <c r="B2690" s="1" t="s">
        <v>2688</v>
      </c>
      <c r="C2690" s="1" t="s">
        <v>6798</v>
      </c>
      <c r="D2690" s="6">
        <v>50000</v>
      </c>
      <c r="E2690" s="6">
        <v>74</v>
      </c>
      <c r="F2690" t="s">
        <v>8221</v>
      </c>
      <c r="G2690" t="s">
        <v>8224</v>
      </c>
      <c r="H2690" t="s">
        <v>8246</v>
      </c>
      <c r="I2690">
        <v>1424746800</v>
      </c>
      <c r="J2690">
        <v>1422067870</v>
      </c>
      <c r="K2690" t="b">
        <v>0</v>
      </c>
      <c r="L2690">
        <v>14</v>
      </c>
      <c r="M2690" t="b">
        <v>0</v>
      </c>
      <c r="N2690" t="s">
        <v>8284</v>
      </c>
      <c r="O2690" s="16">
        <f>Table1[[#This Row],[pledged]]/Table1[[#This Row],[goal]]*100</f>
        <v>0.14799999999999999</v>
      </c>
      <c r="P2690" s="6">
        <f>IFERROR(Table1[[#This Row],[pledged]]/Table1[[#This Row],[backers_count]],0)</f>
        <v>5.2857142857142856</v>
      </c>
      <c r="Q2690" t="str">
        <f>LEFT(Table1[[#This Row],[Category and Sub-Category]],FIND("/",Table1[[#This Row],[Category and Sub-Category]])-1)</f>
        <v>food</v>
      </c>
      <c r="R2690" t="str">
        <f>RIGHT(Table1[[#This Row],[Category and Sub-Category]],LEN(Table1[[#This Row],[Category and Sub-Category]])-FIND("/",Table1[[#This Row],[Category and Sub-Category]]))</f>
        <v>food trucks</v>
      </c>
      <c r="S2690" s="14">
        <f>(((Table1[[#This Row],[launched_at]]/60)/60)/24)+DATE(1970,1,1)</f>
        <v>42028.118865740747</v>
      </c>
      <c r="T2690" s="14">
        <f t="shared" ref="T2690:T2753" si="42">(((I2690/60)/60)/24)+DATE(1970,1,1)</f>
        <v>42059.125</v>
      </c>
    </row>
    <row r="2691" spans="1:20" ht="43.5" x14ac:dyDescent="0.35">
      <c r="A2691">
        <v>2689</v>
      </c>
      <c r="B2691" s="1" t="s">
        <v>2689</v>
      </c>
      <c r="C2691" s="1" t="s">
        <v>6799</v>
      </c>
      <c r="D2691" s="6">
        <v>35000</v>
      </c>
      <c r="E2691" s="6">
        <v>1</v>
      </c>
      <c r="F2691" t="s">
        <v>8221</v>
      </c>
      <c r="G2691" t="s">
        <v>8224</v>
      </c>
      <c r="H2691" t="s">
        <v>8246</v>
      </c>
      <c r="I2691">
        <v>1469919890</v>
      </c>
      <c r="J2691">
        <v>1467327890</v>
      </c>
      <c r="K2691" t="b">
        <v>0</v>
      </c>
      <c r="L2691">
        <v>1</v>
      </c>
      <c r="M2691" t="b">
        <v>0</v>
      </c>
      <c r="N2691" t="s">
        <v>8284</v>
      </c>
      <c r="O2691" s="16">
        <f>Table1[[#This Row],[pledged]]/Table1[[#This Row],[goal]]*100</f>
        <v>2.8571428571428571E-3</v>
      </c>
      <c r="P2691" s="6">
        <f>IFERROR(Table1[[#This Row],[pledged]]/Table1[[#This Row],[backers_count]],0)</f>
        <v>1</v>
      </c>
      <c r="Q2691" t="str">
        <f>LEFT(Table1[[#This Row],[Category and Sub-Category]],FIND("/",Table1[[#This Row],[Category and Sub-Category]])-1)</f>
        <v>food</v>
      </c>
      <c r="R2691" t="str">
        <f>RIGHT(Table1[[#This Row],[Category and Sub-Category]],LEN(Table1[[#This Row],[Category and Sub-Category]])-FIND("/",Table1[[#This Row],[Category and Sub-Category]]))</f>
        <v>food trucks</v>
      </c>
      <c r="S2691" s="14">
        <f>(((Table1[[#This Row],[launched_at]]/60)/60)/24)+DATE(1970,1,1)</f>
        <v>42551.961689814809</v>
      </c>
      <c r="T2691" s="14">
        <f t="shared" si="42"/>
        <v>42581.961689814809</v>
      </c>
    </row>
    <row r="2692" spans="1:20" ht="58" x14ac:dyDescent="0.35">
      <c r="A2692">
        <v>2690</v>
      </c>
      <c r="B2692" s="1" t="s">
        <v>2690</v>
      </c>
      <c r="C2692" s="1" t="s">
        <v>6800</v>
      </c>
      <c r="D2692" s="6">
        <v>80000</v>
      </c>
      <c r="E2692" s="6">
        <v>8586</v>
      </c>
      <c r="F2692" t="s">
        <v>8221</v>
      </c>
      <c r="G2692" t="s">
        <v>8224</v>
      </c>
      <c r="H2692" t="s">
        <v>8246</v>
      </c>
      <c r="I2692">
        <v>1433298676</v>
      </c>
      <c r="J2692">
        <v>1429410676</v>
      </c>
      <c r="K2692" t="b">
        <v>0</v>
      </c>
      <c r="L2692">
        <v>118</v>
      </c>
      <c r="M2692" t="b">
        <v>0</v>
      </c>
      <c r="N2692" t="s">
        <v>8284</v>
      </c>
      <c r="O2692" s="16">
        <f>Table1[[#This Row],[pledged]]/Table1[[#This Row],[goal]]*100</f>
        <v>10.7325</v>
      </c>
      <c r="P2692" s="6">
        <f>IFERROR(Table1[[#This Row],[pledged]]/Table1[[#This Row],[backers_count]],0)</f>
        <v>72.762711864406782</v>
      </c>
      <c r="Q2692" t="str">
        <f>LEFT(Table1[[#This Row],[Category and Sub-Category]],FIND("/",Table1[[#This Row],[Category and Sub-Category]])-1)</f>
        <v>food</v>
      </c>
      <c r="R2692" t="str">
        <f>RIGHT(Table1[[#This Row],[Category and Sub-Category]],LEN(Table1[[#This Row],[Category and Sub-Category]])-FIND("/",Table1[[#This Row],[Category and Sub-Category]]))</f>
        <v>food trucks</v>
      </c>
      <c r="S2692" s="14">
        <f>(((Table1[[#This Row],[launched_at]]/60)/60)/24)+DATE(1970,1,1)</f>
        <v>42113.105046296296</v>
      </c>
      <c r="T2692" s="14">
        <f t="shared" si="42"/>
        <v>42158.105046296296</v>
      </c>
    </row>
    <row r="2693" spans="1:20" ht="29" x14ac:dyDescent="0.35">
      <c r="A2693">
        <v>2691</v>
      </c>
      <c r="B2693" s="1" t="s">
        <v>2691</v>
      </c>
      <c r="C2693" s="1" t="s">
        <v>6801</v>
      </c>
      <c r="D2693" s="6">
        <v>65000</v>
      </c>
      <c r="E2693" s="6">
        <v>35</v>
      </c>
      <c r="F2693" t="s">
        <v>8221</v>
      </c>
      <c r="G2693" t="s">
        <v>8229</v>
      </c>
      <c r="H2693" t="s">
        <v>8251</v>
      </c>
      <c r="I2693">
        <v>1431278557</v>
      </c>
      <c r="J2693">
        <v>1427390557</v>
      </c>
      <c r="K2693" t="b">
        <v>0</v>
      </c>
      <c r="L2693">
        <v>2</v>
      </c>
      <c r="M2693" t="b">
        <v>0</v>
      </c>
      <c r="N2693" t="s">
        <v>8284</v>
      </c>
      <c r="O2693" s="16">
        <f>Table1[[#This Row],[pledged]]/Table1[[#This Row],[goal]]*100</f>
        <v>5.3846153846153842E-2</v>
      </c>
      <c r="P2693" s="6">
        <f>IFERROR(Table1[[#This Row],[pledged]]/Table1[[#This Row],[backers_count]],0)</f>
        <v>17.5</v>
      </c>
      <c r="Q2693" t="str">
        <f>LEFT(Table1[[#This Row],[Category and Sub-Category]],FIND("/",Table1[[#This Row],[Category and Sub-Category]])-1)</f>
        <v>food</v>
      </c>
      <c r="R2693" t="str">
        <f>RIGHT(Table1[[#This Row],[Category and Sub-Category]],LEN(Table1[[#This Row],[Category and Sub-Category]])-FIND("/",Table1[[#This Row],[Category and Sub-Category]]))</f>
        <v>food trucks</v>
      </c>
      <c r="S2693" s="14">
        <f>(((Table1[[#This Row],[launched_at]]/60)/60)/24)+DATE(1970,1,1)</f>
        <v>42089.724039351851</v>
      </c>
      <c r="T2693" s="14">
        <f t="shared" si="42"/>
        <v>42134.724039351851</v>
      </c>
    </row>
    <row r="2694" spans="1:20" ht="43.5" x14ac:dyDescent="0.35">
      <c r="A2694">
        <v>2692</v>
      </c>
      <c r="B2694" s="1" t="s">
        <v>2692</v>
      </c>
      <c r="C2694" s="1" t="s">
        <v>6802</v>
      </c>
      <c r="D2694" s="6">
        <v>3500</v>
      </c>
      <c r="E2694" s="6">
        <v>25</v>
      </c>
      <c r="F2694" t="s">
        <v>8221</v>
      </c>
      <c r="G2694" t="s">
        <v>8224</v>
      </c>
      <c r="H2694" t="s">
        <v>8246</v>
      </c>
      <c r="I2694">
        <v>1427266860</v>
      </c>
      <c r="J2694">
        <v>1424678460</v>
      </c>
      <c r="K2694" t="b">
        <v>0</v>
      </c>
      <c r="L2694">
        <v>1</v>
      </c>
      <c r="M2694" t="b">
        <v>0</v>
      </c>
      <c r="N2694" t="s">
        <v>8284</v>
      </c>
      <c r="O2694" s="16">
        <f>Table1[[#This Row],[pledged]]/Table1[[#This Row],[goal]]*100</f>
        <v>0.7142857142857143</v>
      </c>
      <c r="P2694" s="6">
        <f>IFERROR(Table1[[#This Row],[pledged]]/Table1[[#This Row],[backers_count]],0)</f>
        <v>25</v>
      </c>
      <c r="Q2694" t="str">
        <f>LEFT(Table1[[#This Row],[Category and Sub-Category]],FIND("/",Table1[[#This Row],[Category and Sub-Category]])-1)</f>
        <v>food</v>
      </c>
      <c r="R2694" t="str">
        <f>RIGHT(Table1[[#This Row],[Category and Sub-Category]],LEN(Table1[[#This Row],[Category and Sub-Category]])-FIND("/",Table1[[#This Row],[Category and Sub-Category]]))</f>
        <v>food trucks</v>
      </c>
      <c r="S2694" s="14">
        <f>(((Table1[[#This Row],[launched_at]]/60)/60)/24)+DATE(1970,1,1)</f>
        <v>42058.334027777775</v>
      </c>
      <c r="T2694" s="14">
        <f t="shared" si="42"/>
        <v>42088.292361111111</v>
      </c>
    </row>
    <row r="2695" spans="1:20" ht="43.5" x14ac:dyDescent="0.35">
      <c r="A2695">
        <v>2693</v>
      </c>
      <c r="B2695" s="1" t="s">
        <v>2693</v>
      </c>
      <c r="C2695" s="1" t="s">
        <v>6803</v>
      </c>
      <c r="D2695" s="6">
        <v>5000</v>
      </c>
      <c r="E2695" s="6">
        <v>40</v>
      </c>
      <c r="F2695" t="s">
        <v>8221</v>
      </c>
      <c r="G2695" t="s">
        <v>8224</v>
      </c>
      <c r="H2695" t="s">
        <v>8246</v>
      </c>
      <c r="I2695">
        <v>1407899966</v>
      </c>
      <c r="J2695">
        <v>1405307966</v>
      </c>
      <c r="K2695" t="b">
        <v>0</v>
      </c>
      <c r="L2695">
        <v>3</v>
      </c>
      <c r="M2695" t="b">
        <v>0</v>
      </c>
      <c r="N2695" t="s">
        <v>8284</v>
      </c>
      <c r="O2695" s="16">
        <f>Table1[[#This Row],[pledged]]/Table1[[#This Row],[goal]]*100</f>
        <v>0.8</v>
      </c>
      <c r="P2695" s="6">
        <f>IFERROR(Table1[[#This Row],[pledged]]/Table1[[#This Row],[backers_count]],0)</f>
        <v>13.333333333333334</v>
      </c>
      <c r="Q2695" t="str">
        <f>LEFT(Table1[[#This Row],[Category and Sub-Category]],FIND("/",Table1[[#This Row],[Category and Sub-Category]])-1)</f>
        <v>food</v>
      </c>
      <c r="R2695" t="str">
        <f>RIGHT(Table1[[#This Row],[Category and Sub-Category]],LEN(Table1[[#This Row],[Category and Sub-Category]])-FIND("/",Table1[[#This Row],[Category and Sub-Category]]))</f>
        <v>food trucks</v>
      </c>
      <c r="S2695" s="14">
        <f>(((Table1[[#This Row],[launched_at]]/60)/60)/24)+DATE(1970,1,1)</f>
        <v>41834.138495370367</v>
      </c>
      <c r="T2695" s="14">
        <f t="shared" si="42"/>
        <v>41864.138495370367</v>
      </c>
    </row>
    <row r="2696" spans="1:20" ht="58" x14ac:dyDescent="0.35">
      <c r="A2696">
        <v>2694</v>
      </c>
      <c r="B2696" s="1" t="s">
        <v>2694</v>
      </c>
      <c r="C2696" s="1" t="s">
        <v>6804</v>
      </c>
      <c r="D2696" s="6">
        <v>30000</v>
      </c>
      <c r="E2696" s="6">
        <v>1</v>
      </c>
      <c r="F2696" t="s">
        <v>8221</v>
      </c>
      <c r="G2696" t="s">
        <v>8224</v>
      </c>
      <c r="H2696" t="s">
        <v>8246</v>
      </c>
      <c r="I2696">
        <v>1411701739</v>
      </c>
      <c r="J2696">
        <v>1409109739</v>
      </c>
      <c r="K2696" t="b">
        <v>0</v>
      </c>
      <c r="L2696">
        <v>1</v>
      </c>
      <c r="M2696" t="b">
        <v>0</v>
      </c>
      <c r="N2696" t="s">
        <v>8284</v>
      </c>
      <c r="O2696" s="16">
        <f>Table1[[#This Row],[pledged]]/Table1[[#This Row],[goal]]*100</f>
        <v>3.3333333333333335E-3</v>
      </c>
      <c r="P2696" s="6">
        <f>IFERROR(Table1[[#This Row],[pledged]]/Table1[[#This Row],[backers_count]],0)</f>
        <v>1</v>
      </c>
      <c r="Q2696" t="str">
        <f>LEFT(Table1[[#This Row],[Category and Sub-Category]],FIND("/",Table1[[#This Row],[Category and Sub-Category]])-1)</f>
        <v>food</v>
      </c>
      <c r="R2696" t="str">
        <f>RIGHT(Table1[[#This Row],[Category and Sub-Category]],LEN(Table1[[#This Row],[Category and Sub-Category]])-FIND("/",Table1[[#This Row],[Category and Sub-Category]]))</f>
        <v>food trucks</v>
      </c>
      <c r="S2696" s="14">
        <f>(((Table1[[#This Row],[launched_at]]/60)/60)/24)+DATE(1970,1,1)</f>
        <v>41878.140497685185</v>
      </c>
      <c r="T2696" s="14">
        <f t="shared" si="42"/>
        <v>41908.140497685185</v>
      </c>
    </row>
    <row r="2697" spans="1:20" ht="43.5" x14ac:dyDescent="0.35">
      <c r="A2697">
        <v>2695</v>
      </c>
      <c r="B2697" s="1" t="s">
        <v>2695</v>
      </c>
      <c r="C2697" s="1" t="s">
        <v>6805</v>
      </c>
      <c r="D2697" s="6">
        <v>15000</v>
      </c>
      <c r="E2697" s="6">
        <v>71</v>
      </c>
      <c r="F2697" t="s">
        <v>8221</v>
      </c>
      <c r="G2697" t="s">
        <v>8224</v>
      </c>
      <c r="H2697" t="s">
        <v>8246</v>
      </c>
      <c r="I2697">
        <v>1428981718</v>
      </c>
      <c r="J2697">
        <v>1423801318</v>
      </c>
      <c r="K2697" t="b">
        <v>0</v>
      </c>
      <c r="L2697">
        <v>3</v>
      </c>
      <c r="M2697" t="b">
        <v>0</v>
      </c>
      <c r="N2697" t="s">
        <v>8284</v>
      </c>
      <c r="O2697" s="16">
        <f>Table1[[#This Row],[pledged]]/Table1[[#This Row],[goal]]*100</f>
        <v>0.47333333333333333</v>
      </c>
      <c r="P2697" s="6">
        <f>IFERROR(Table1[[#This Row],[pledged]]/Table1[[#This Row],[backers_count]],0)</f>
        <v>23.666666666666668</v>
      </c>
      <c r="Q2697" t="str">
        <f>LEFT(Table1[[#This Row],[Category and Sub-Category]],FIND("/",Table1[[#This Row],[Category and Sub-Category]])-1)</f>
        <v>food</v>
      </c>
      <c r="R2697" t="str">
        <f>RIGHT(Table1[[#This Row],[Category and Sub-Category]],LEN(Table1[[#This Row],[Category and Sub-Category]])-FIND("/",Table1[[#This Row],[Category and Sub-Category]]))</f>
        <v>food trucks</v>
      </c>
      <c r="S2697" s="14">
        <f>(((Table1[[#This Row],[launched_at]]/60)/60)/24)+DATE(1970,1,1)</f>
        <v>42048.181921296295</v>
      </c>
      <c r="T2697" s="14">
        <f t="shared" si="42"/>
        <v>42108.14025462963</v>
      </c>
    </row>
    <row r="2698" spans="1:20" ht="58" x14ac:dyDescent="0.35">
      <c r="A2698">
        <v>2696</v>
      </c>
      <c r="B2698" s="1" t="s">
        <v>2696</v>
      </c>
      <c r="C2698" s="1" t="s">
        <v>6806</v>
      </c>
      <c r="D2698" s="6">
        <v>60000</v>
      </c>
      <c r="E2698" s="6">
        <v>3390</v>
      </c>
      <c r="F2698" t="s">
        <v>8221</v>
      </c>
      <c r="G2698" t="s">
        <v>8224</v>
      </c>
      <c r="H2698" t="s">
        <v>8246</v>
      </c>
      <c r="I2698">
        <v>1419538560</v>
      </c>
      <c r="J2698">
        <v>1416600960</v>
      </c>
      <c r="K2698" t="b">
        <v>0</v>
      </c>
      <c r="L2698">
        <v>38</v>
      </c>
      <c r="M2698" t="b">
        <v>0</v>
      </c>
      <c r="N2698" t="s">
        <v>8284</v>
      </c>
      <c r="O2698" s="16">
        <f>Table1[[#This Row],[pledged]]/Table1[[#This Row],[goal]]*100</f>
        <v>5.65</v>
      </c>
      <c r="P2698" s="6">
        <f>IFERROR(Table1[[#This Row],[pledged]]/Table1[[#This Row],[backers_count]],0)</f>
        <v>89.21052631578948</v>
      </c>
      <c r="Q2698" t="str">
        <f>LEFT(Table1[[#This Row],[Category and Sub-Category]],FIND("/",Table1[[#This Row],[Category and Sub-Category]])-1)</f>
        <v>food</v>
      </c>
      <c r="R2698" t="str">
        <f>RIGHT(Table1[[#This Row],[Category and Sub-Category]],LEN(Table1[[#This Row],[Category and Sub-Category]])-FIND("/",Table1[[#This Row],[Category and Sub-Category]]))</f>
        <v>food trucks</v>
      </c>
      <c r="S2698" s="14">
        <f>(((Table1[[#This Row],[launched_at]]/60)/60)/24)+DATE(1970,1,1)</f>
        <v>41964.844444444447</v>
      </c>
      <c r="T2698" s="14">
        <f t="shared" si="42"/>
        <v>41998.844444444447</v>
      </c>
    </row>
    <row r="2699" spans="1:20" ht="43.5" x14ac:dyDescent="0.35">
      <c r="A2699">
        <v>2697</v>
      </c>
      <c r="B2699" s="1" t="s">
        <v>2697</v>
      </c>
      <c r="C2699" s="1" t="s">
        <v>6807</v>
      </c>
      <c r="D2699" s="6">
        <v>23000</v>
      </c>
      <c r="E2699" s="6">
        <v>6061</v>
      </c>
      <c r="F2699" t="s">
        <v>8221</v>
      </c>
      <c r="G2699" t="s">
        <v>8224</v>
      </c>
      <c r="H2699" t="s">
        <v>8246</v>
      </c>
      <c r="I2699">
        <v>1438552800</v>
      </c>
      <c r="J2699">
        <v>1435876423</v>
      </c>
      <c r="K2699" t="b">
        <v>0</v>
      </c>
      <c r="L2699">
        <v>52</v>
      </c>
      <c r="M2699" t="b">
        <v>0</v>
      </c>
      <c r="N2699" t="s">
        <v>8284</v>
      </c>
      <c r="O2699" s="16">
        <f>Table1[[#This Row],[pledged]]/Table1[[#This Row],[goal]]*100</f>
        <v>26.35217391304348</v>
      </c>
      <c r="P2699" s="6">
        <f>IFERROR(Table1[[#This Row],[pledged]]/Table1[[#This Row],[backers_count]],0)</f>
        <v>116.55769230769231</v>
      </c>
      <c r="Q2699" t="str">
        <f>LEFT(Table1[[#This Row],[Category and Sub-Category]],FIND("/",Table1[[#This Row],[Category and Sub-Category]])-1)</f>
        <v>food</v>
      </c>
      <c r="R2699" t="str">
        <f>RIGHT(Table1[[#This Row],[Category and Sub-Category]],LEN(Table1[[#This Row],[Category and Sub-Category]])-FIND("/",Table1[[#This Row],[Category and Sub-Category]]))</f>
        <v>food trucks</v>
      </c>
      <c r="S2699" s="14">
        <f>(((Table1[[#This Row],[launched_at]]/60)/60)/24)+DATE(1970,1,1)</f>
        <v>42187.940081018518</v>
      </c>
      <c r="T2699" s="14">
        <f t="shared" si="42"/>
        <v>42218.916666666672</v>
      </c>
    </row>
    <row r="2700" spans="1:20" ht="43.5" x14ac:dyDescent="0.35">
      <c r="A2700">
        <v>2698</v>
      </c>
      <c r="B2700" s="1" t="s">
        <v>2698</v>
      </c>
      <c r="C2700" s="1" t="s">
        <v>6808</v>
      </c>
      <c r="D2700" s="6">
        <v>8000</v>
      </c>
      <c r="E2700" s="6">
        <v>26.01</v>
      </c>
      <c r="F2700" t="s">
        <v>8221</v>
      </c>
      <c r="G2700" t="s">
        <v>8224</v>
      </c>
      <c r="H2700" t="s">
        <v>8246</v>
      </c>
      <c r="I2700">
        <v>1403904808</v>
      </c>
      <c r="J2700">
        <v>1401312808</v>
      </c>
      <c r="K2700" t="b">
        <v>0</v>
      </c>
      <c r="L2700">
        <v>2</v>
      </c>
      <c r="M2700" t="b">
        <v>0</v>
      </c>
      <c r="N2700" t="s">
        <v>8284</v>
      </c>
      <c r="O2700" s="16">
        <f>Table1[[#This Row],[pledged]]/Table1[[#This Row],[goal]]*100</f>
        <v>0.325125</v>
      </c>
      <c r="P2700" s="6">
        <f>IFERROR(Table1[[#This Row],[pledged]]/Table1[[#This Row],[backers_count]],0)</f>
        <v>13.005000000000001</v>
      </c>
      <c r="Q2700" t="str">
        <f>LEFT(Table1[[#This Row],[Category and Sub-Category]],FIND("/",Table1[[#This Row],[Category and Sub-Category]])-1)</f>
        <v>food</v>
      </c>
      <c r="R2700" t="str">
        <f>RIGHT(Table1[[#This Row],[Category and Sub-Category]],LEN(Table1[[#This Row],[Category and Sub-Category]])-FIND("/",Table1[[#This Row],[Category and Sub-Category]]))</f>
        <v>food trucks</v>
      </c>
      <c r="S2700" s="14">
        <f>(((Table1[[#This Row],[launched_at]]/60)/60)/24)+DATE(1970,1,1)</f>
        <v>41787.898240740738</v>
      </c>
      <c r="T2700" s="14">
        <f t="shared" si="42"/>
        <v>41817.898240740738</v>
      </c>
    </row>
    <row r="2701" spans="1:20" ht="43.5" x14ac:dyDescent="0.35">
      <c r="A2701">
        <v>2699</v>
      </c>
      <c r="B2701" s="1" t="s">
        <v>2699</v>
      </c>
      <c r="C2701" s="1" t="s">
        <v>6809</v>
      </c>
      <c r="D2701" s="6">
        <v>2</v>
      </c>
      <c r="E2701" s="6">
        <v>0</v>
      </c>
      <c r="F2701" t="s">
        <v>8221</v>
      </c>
      <c r="G2701" t="s">
        <v>8229</v>
      </c>
      <c r="H2701" t="s">
        <v>8251</v>
      </c>
      <c r="I2701">
        <v>1407533463</v>
      </c>
      <c r="J2701">
        <v>1404941463</v>
      </c>
      <c r="K2701" t="b">
        <v>0</v>
      </c>
      <c r="L2701">
        <v>0</v>
      </c>
      <c r="M2701" t="b">
        <v>0</v>
      </c>
      <c r="N2701" t="s">
        <v>8284</v>
      </c>
      <c r="O2701" s="16">
        <f>Table1[[#This Row],[pledged]]/Table1[[#This Row],[goal]]*100</f>
        <v>0</v>
      </c>
      <c r="P2701" s="6">
        <f>IFERROR(Table1[[#This Row],[pledged]]/Table1[[#This Row],[backers_count]],0)</f>
        <v>0</v>
      </c>
      <c r="Q2701" t="str">
        <f>LEFT(Table1[[#This Row],[Category and Sub-Category]],FIND("/",Table1[[#This Row],[Category and Sub-Category]])-1)</f>
        <v>food</v>
      </c>
      <c r="R2701" t="str">
        <f>RIGHT(Table1[[#This Row],[Category and Sub-Category]],LEN(Table1[[#This Row],[Category and Sub-Category]])-FIND("/",Table1[[#This Row],[Category and Sub-Category]]))</f>
        <v>food trucks</v>
      </c>
      <c r="S2701" s="14">
        <f>(((Table1[[#This Row],[launched_at]]/60)/60)/24)+DATE(1970,1,1)</f>
        <v>41829.896562499998</v>
      </c>
      <c r="T2701" s="14">
        <f t="shared" si="42"/>
        <v>41859.896562499998</v>
      </c>
    </row>
    <row r="2702" spans="1:20" ht="43.5" x14ac:dyDescent="0.35">
      <c r="A2702">
        <v>2700</v>
      </c>
      <c r="B2702" s="1" t="s">
        <v>2700</v>
      </c>
      <c r="C2702" s="1" t="s">
        <v>6810</v>
      </c>
      <c r="D2702" s="6">
        <v>9999</v>
      </c>
      <c r="E2702" s="6">
        <v>70</v>
      </c>
      <c r="F2702" t="s">
        <v>8221</v>
      </c>
      <c r="G2702" t="s">
        <v>8224</v>
      </c>
      <c r="H2702" t="s">
        <v>8246</v>
      </c>
      <c r="I2702">
        <v>1411073972</v>
      </c>
      <c r="J2702">
        <v>1408481972</v>
      </c>
      <c r="K2702" t="b">
        <v>0</v>
      </c>
      <c r="L2702">
        <v>4</v>
      </c>
      <c r="M2702" t="b">
        <v>0</v>
      </c>
      <c r="N2702" t="s">
        <v>8284</v>
      </c>
      <c r="O2702" s="16">
        <f>Table1[[#This Row],[pledged]]/Table1[[#This Row],[goal]]*100</f>
        <v>0.7000700070007001</v>
      </c>
      <c r="P2702" s="6">
        <f>IFERROR(Table1[[#This Row],[pledged]]/Table1[[#This Row],[backers_count]],0)</f>
        <v>17.5</v>
      </c>
      <c r="Q2702" t="str">
        <f>LEFT(Table1[[#This Row],[Category and Sub-Category]],FIND("/",Table1[[#This Row],[Category and Sub-Category]])-1)</f>
        <v>food</v>
      </c>
      <c r="R2702" t="str">
        <f>RIGHT(Table1[[#This Row],[Category and Sub-Category]],LEN(Table1[[#This Row],[Category and Sub-Category]])-FIND("/",Table1[[#This Row],[Category and Sub-Category]]))</f>
        <v>food trucks</v>
      </c>
      <c r="S2702" s="14">
        <f>(((Table1[[#This Row],[launched_at]]/60)/60)/24)+DATE(1970,1,1)</f>
        <v>41870.87467592593</v>
      </c>
      <c r="T2702" s="14">
        <f t="shared" si="42"/>
        <v>41900.87467592593</v>
      </c>
    </row>
    <row r="2703" spans="1:20" ht="43.5" x14ac:dyDescent="0.35">
      <c r="A2703">
        <v>2701</v>
      </c>
      <c r="B2703" s="1" t="s">
        <v>2701</v>
      </c>
      <c r="C2703" s="1" t="s">
        <v>6811</v>
      </c>
      <c r="D2703" s="6">
        <v>3400</v>
      </c>
      <c r="E2703" s="6">
        <v>1570</v>
      </c>
      <c r="F2703" t="s">
        <v>8222</v>
      </c>
      <c r="G2703" t="s">
        <v>8241</v>
      </c>
      <c r="H2703" t="s">
        <v>8249</v>
      </c>
      <c r="I2703">
        <v>1491586534</v>
      </c>
      <c r="J2703">
        <v>1488911734</v>
      </c>
      <c r="K2703" t="b">
        <v>0</v>
      </c>
      <c r="L2703">
        <v>46</v>
      </c>
      <c r="M2703" t="b">
        <v>0</v>
      </c>
      <c r="N2703" t="s">
        <v>8303</v>
      </c>
      <c r="O2703" s="16">
        <f>Table1[[#This Row],[pledged]]/Table1[[#This Row],[goal]]*100</f>
        <v>46.176470588235297</v>
      </c>
      <c r="P2703" s="6">
        <f>IFERROR(Table1[[#This Row],[pledged]]/Table1[[#This Row],[backers_count]],0)</f>
        <v>34.130434782608695</v>
      </c>
      <c r="Q2703" t="str">
        <f>LEFT(Table1[[#This Row],[Category and Sub-Category]],FIND("/",Table1[[#This Row],[Category and Sub-Category]])-1)</f>
        <v>theater</v>
      </c>
      <c r="R2703" t="str">
        <f>RIGHT(Table1[[#This Row],[Category and Sub-Category]],LEN(Table1[[#This Row],[Category and Sub-Category]])-FIND("/",Table1[[#This Row],[Category and Sub-Category]]))</f>
        <v>spaces</v>
      </c>
      <c r="S2703" s="14">
        <f>(((Table1[[#This Row],[launched_at]]/60)/60)/24)+DATE(1970,1,1)</f>
        <v>42801.774699074071</v>
      </c>
      <c r="T2703" s="14">
        <f t="shared" si="42"/>
        <v>42832.733032407406</v>
      </c>
    </row>
    <row r="2704" spans="1:20" ht="43.5" x14ac:dyDescent="0.35">
      <c r="A2704">
        <v>2702</v>
      </c>
      <c r="B2704" s="1" t="s">
        <v>2702</v>
      </c>
      <c r="C2704" s="1" t="s">
        <v>6812</v>
      </c>
      <c r="D2704" s="6">
        <v>10000</v>
      </c>
      <c r="E2704" s="6">
        <v>3441</v>
      </c>
      <c r="F2704" t="s">
        <v>8222</v>
      </c>
      <c r="G2704" t="s">
        <v>8224</v>
      </c>
      <c r="H2704" t="s">
        <v>8246</v>
      </c>
      <c r="I2704">
        <v>1491416077</v>
      </c>
      <c r="J2704">
        <v>1488827677</v>
      </c>
      <c r="K2704" t="b">
        <v>1</v>
      </c>
      <c r="L2704">
        <v>26</v>
      </c>
      <c r="M2704" t="b">
        <v>0</v>
      </c>
      <c r="N2704" t="s">
        <v>8303</v>
      </c>
      <c r="O2704" s="16">
        <f>Table1[[#This Row],[pledged]]/Table1[[#This Row],[goal]]*100</f>
        <v>34.410000000000004</v>
      </c>
      <c r="P2704" s="6">
        <f>IFERROR(Table1[[#This Row],[pledged]]/Table1[[#This Row],[backers_count]],0)</f>
        <v>132.34615384615384</v>
      </c>
      <c r="Q2704" t="str">
        <f>LEFT(Table1[[#This Row],[Category and Sub-Category]],FIND("/",Table1[[#This Row],[Category and Sub-Category]])-1)</f>
        <v>theater</v>
      </c>
      <c r="R2704" t="str">
        <f>RIGHT(Table1[[#This Row],[Category and Sub-Category]],LEN(Table1[[#This Row],[Category and Sub-Category]])-FIND("/",Table1[[#This Row],[Category and Sub-Category]]))</f>
        <v>spaces</v>
      </c>
      <c r="S2704" s="14">
        <f>(((Table1[[#This Row],[launched_at]]/60)/60)/24)+DATE(1970,1,1)</f>
        <v>42800.801817129628</v>
      </c>
      <c r="T2704" s="14">
        <f t="shared" si="42"/>
        <v>42830.760150462964</v>
      </c>
    </row>
    <row r="2705" spans="1:20" ht="29" x14ac:dyDescent="0.35">
      <c r="A2705">
        <v>2703</v>
      </c>
      <c r="B2705" s="1" t="s">
        <v>2703</v>
      </c>
      <c r="C2705" s="1" t="s">
        <v>6813</v>
      </c>
      <c r="D2705" s="6">
        <v>40000</v>
      </c>
      <c r="E2705" s="6">
        <v>41500</v>
      </c>
      <c r="F2705" t="s">
        <v>8222</v>
      </c>
      <c r="G2705" t="s">
        <v>8238</v>
      </c>
      <c r="H2705" t="s">
        <v>8256</v>
      </c>
      <c r="I2705">
        <v>1490196830</v>
      </c>
      <c r="J2705">
        <v>1485016430</v>
      </c>
      <c r="K2705" t="b">
        <v>0</v>
      </c>
      <c r="L2705">
        <v>45</v>
      </c>
      <c r="M2705" t="b">
        <v>0</v>
      </c>
      <c r="N2705" t="s">
        <v>8303</v>
      </c>
      <c r="O2705" s="16">
        <f>Table1[[#This Row],[pledged]]/Table1[[#This Row],[goal]]*100</f>
        <v>103.75000000000001</v>
      </c>
      <c r="P2705" s="6">
        <f>IFERROR(Table1[[#This Row],[pledged]]/Table1[[#This Row],[backers_count]],0)</f>
        <v>922.22222222222217</v>
      </c>
      <c r="Q2705" t="str">
        <f>LEFT(Table1[[#This Row],[Category and Sub-Category]],FIND("/",Table1[[#This Row],[Category and Sub-Category]])-1)</f>
        <v>theater</v>
      </c>
      <c r="R2705" t="str">
        <f>RIGHT(Table1[[#This Row],[Category and Sub-Category]],LEN(Table1[[#This Row],[Category and Sub-Category]])-FIND("/",Table1[[#This Row],[Category and Sub-Category]]))</f>
        <v>spaces</v>
      </c>
      <c r="S2705" s="14">
        <f>(((Table1[[#This Row],[launched_at]]/60)/60)/24)+DATE(1970,1,1)</f>
        <v>42756.690162037034</v>
      </c>
      <c r="T2705" s="14">
        <f t="shared" si="42"/>
        <v>42816.648495370369</v>
      </c>
    </row>
    <row r="2706" spans="1:20" ht="43.5" x14ac:dyDescent="0.35">
      <c r="A2706">
        <v>2704</v>
      </c>
      <c r="B2706" s="1" t="s">
        <v>2704</v>
      </c>
      <c r="C2706" s="1" t="s">
        <v>6814</v>
      </c>
      <c r="D2706" s="6">
        <v>19000</v>
      </c>
      <c r="E2706" s="6">
        <v>1145</v>
      </c>
      <c r="F2706" t="s">
        <v>8222</v>
      </c>
      <c r="G2706" t="s">
        <v>8224</v>
      </c>
      <c r="H2706" t="s">
        <v>8246</v>
      </c>
      <c r="I2706">
        <v>1491421314</v>
      </c>
      <c r="J2706">
        <v>1487709714</v>
      </c>
      <c r="K2706" t="b">
        <v>0</v>
      </c>
      <c r="L2706">
        <v>7</v>
      </c>
      <c r="M2706" t="b">
        <v>0</v>
      </c>
      <c r="N2706" t="s">
        <v>8303</v>
      </c>
      <c r="O2706" s="16">
        <f>Table1[[#This Row],[pledged]]/Table1[[#This Row],[goal]]*100</f>
        <v>6.0263157894736841</v>
      </c>
      <c r="P2706" s="6">
        <f>IFERROR(Table1[[#This Row],[pledged]]/Table1[[#This Row],[backers_count]],0)</f>
        <v>163.57142857142858</v>
      </c>
      <c r="Q2706" t="str">
        <f>LEFT(Table1[[#This Row],[Category and Sub-Category]],FIND("/",Table1[[#This Row],[Category and Sub-Category]])-1)</f>
        <v>theater</v>
      </c>
      <c r="R2706" t="str">
        <f>RIGHT(Table1[[#This Row],[Category and Sub-Category]],LEN(Table1[[#This Row],[Category and Sub-Category]])-FIND("/",Table1[[#This Row],[Category and Sub-Category]]))</f>
        <v>spaces</v>
      </c>
      <c r="S2706" s="14">
        <f>(((Table1[[#This Row],[launched_at]]/60)/60)/24)+DATE(1970,1,1)</f>
        <v>42787.862430555557</v>
      </c>
      <c r="T2706" s="14">
        <f t="shared" si="42"/>
        <v>42830.820763888885</v>
      </c>
    </row>
    <row r="2707" spans="1:20" ht="29" x14ac:dyDescent="0.35">
      <c r="A2707">
        <v>2705</v>
      </c>
      <c r="B2707" s="1" t="s">
        <v>2705</v>
      </c>
      <c r="C2707" s="1" t="s">
        <v>6815</v>
      </c>
      <c r="D2707" s="6">
        <v>16500</v>
      </c>
      <c r="E2707" s="6">
        <v>1739</v>
      </c>
      <c r="F2707" t="s">
        <v>8222</v>
      </c>
      <c r="G2707" t="s">
        <v>8224</v>
      </c>
      <c r="H2707" t="s">
        <v>8246</v>
      </c>
      <c r="I2707">
        <v>1490389158</v>
      </c>
      <c r="J2707">
        <v>1486504758</v>
      </c>
      <c r="K2707" t="b">
        <v>0</v>
      </c>
      <c r="L2707">
        <v>8</v>
      </c>
      <c r="M2707" t="b">
        <v>0</v>
      </c>
      <c r="N2707" t="s">
        <v>8303</v>
      </c>
      <c r="O2707" s="16">
        <f>Table1[[#This Row],[pledged]]/Table1[[#This Row],[goal]]*100</f>
        <v>10.539393939393939</v>
      </c>
      <c r="P2707" s="6">
        <f>IFERROR(Table1[[#This Row],[pledged]]/Table1[[#This Row],[backers_count]],0)</f>
        <v>217.375</v>
      </c>
      <c r="Q2707" t="str">
        <f>LEFT(Table1[[#This Row],[Category and Sub-Category]],FIND("/",Table1[[#This Row],[Category and Sub-Category]])-1)</f>
        <v>theater</v>
      </c>
      <c r="R2707" t="str">
        <f>RIGHT(Table1[[#This Row],[Category and Sub-Category]],LEN(Table1[[#This Row],[Category and Sub-Category]])-FIND("/",Table1[[#This Row],[Category and Sub-Category]]))</f>
        <v>spaces</v>
      </c>
      <c r="S2707" s="14">
        <f>(((Table1[[#This Row],[launched_at]]/60)/60)/24)+DATE(1970,1,1)</f>
        <v>42773.916180555556</v>
      </c>
      <c r="T2707" s="14">
        <f t="shared" si="42"/>
        <v>42818.874513888892</v>
      </c>
    </row>
    <row r="2708" spans="1:20" ht="43.5" x14ac:dyDescent="0.35">
      <c r="A2708">
        <v>2706</v>
      </c>
      <c r="B2708" s="1" t="s">
        <v>2706</v>
      </c>
      <c r="C2708" s="1" t="s">
        <v>6816</v>
      </c>
      <c r="D2708" s="6">
        <v>35000</v>
      </c>
      <c r="E2708" s="6">
        <v>39304</v>
      </c>
      <c r="F2708" t="s">
        <v>8219</v>
      </c>
      <c r="G2708" t="s">
        <v>8224</v>
      </c>
      <c r="H2708" t="s">
        <v>8246</v>
      </c>
      <c r="I2708">
        <v>1413442740</v>
      </c>
      <c r="J2708">
        <v>1410937483</v>
      </c>
      <c r="K2708" t="b">
        <v>1</v>
      </c>
      <c r="L2708">
        <v>263</v>
      </c>
      <c r="M2708" t="b">
        <v>1</v>
      </c>
      <c r="N2708" t="s">
        <v>8303</v>
      </c>
      <c r="O2708" s="16">
        <f>Table1[[#This Row],[pledged]]/Table1[[#This Row],[goal]]*100</f>
        <v>112.29714285714284</v>
      </c>
      <c r="P2708" s="6">
        <f>IFERROR(Table1[[#This Row],[pledged]]/Table1[[#This Row],[backers_count]],0)</f>
        <v>149.44486692015209</v>
      </c>
      <c r="Q2708" t="str">
        <f>LEFT(Table1[[#This Row],[Category and Sub-Category]],FIND("/",Table1[[#This Row],[Category and Sub-Category]])-1)</f>
        <v>theater</v>
      </c>
      <c r="R2708" t="str">
        <f>RIGHT(Table1[[#This Row],[Category and Sub-Category]],LEN(Table1[[#This Row],[Category and Sub-Category]])-FIND("/",Table1[[#This Row],[Category and Sub-Category]]))</f>
        <v>spaces</v>
      </c>
      <c r="S2708" s="14">
        <f>(((Table1[[#This Row],[launched_at]]/60)/60)/24)+DATE(1970,1,1)</f>
        <v>41899.294942129629</v>
      </c>
      <c r="T2708" s="14">
        <f t="shared" si="42"/>
        <v>41928.290972222225</v>
      </c>
    </row>
    <row r="2709" spans="1:20" ht="43.5" x14ac:dyDescent="0.35">
      <c r="A2709">
        <v>2707</v>
      </c>
      <c r="B2709" s="1" t="s">
        <v>2707</v>
      </c>
      <c r="C2709" s="1" t="s">
        <v>6817</v>
      </c>
      <c r="D2709" s="6">
        <v>8000</v>
      </c>
      <c r="E2709" s="6">
        <v>28067.57</v>
      </c>
      <c r="F2709" t="s">
        <v>8219</v>
      </c>
      <c r="G2709" t="s">
        <v>8224</v>
      </c>
      <c r="H2709" t="s">
        <v>8246</v>
      </c>
      <c r="I2709">
        <v>1369637940</v>
      </c>
      <c r="J2709">
        <v>1367088443</v>
      </c>
      <c r="K2709" t="b">
        <v>1</v>
      </c>
      <c r="L2709">
        <v>394</v>
      </c>
      <c r="M2709" t="b">
        <v>1</v>
      </c>
      <c r="N2709" t="s">
        <v>8303</v>
      </c>
      <c r="O2709" s="16">
        <f>Table1[[#This Row],[pledged]]/Table1[[#This Row],[goal]]*100</f>
        <v>350.84462500000001</v>
      </c>
      <c r="P2709" s="6">
        <f>IFERROR(Table1[[#This Row],[pledged]]/Table1[[#This Row],[backers_count]],0)</f>
        <v>71.237487309644663</v>
      </c>
      <c r="Q2709" t="str">
        <f>LEFT(Table1[[#This Row],[Category and Sub-Category]],FIND("/",Table1[[#This Row],[Category and Sub-Category]])-1)</f>
        <v>theater</v>
      </c>
      <c r="R2709" t="str">
        <f>RIGHT(Table1[[#This Row],[Category and Sub-Category]],LEN(Table1[[#This Row],[Category and Sub-Category]])-FIND("/",Table1[[#This Row],[Category and Sub-Category]]))</f>
        <v>spaces</v>
      </c>
      <c r="S2709" s="14">
        <f>(((Table1[[#This Row],[launched_at]]/60)/60)/24)+DATE(1970,1,1)</f>
        <v>41391.782905092594</v>
      </c>
      <c r="T2709" s="14">
        <f t="shared" si="42"/>
        <v>41421.290972222225</v>
      </c>
    </row>
    <row r="2710" spans="1:20" ht="43.5" x14ac:dyDescent="0.35">
      <c r="A2710">
        <v>2708</v>
      </c>
      <c r="B2710" s="1" t="s">
        <v>2708</v>
      </c>
      <c r="C2710" s="1" t="s">
        <v>6818</v>
      </c>
      <c r="D2710" s="6">
        <v>20000</v>
      </c>
      <c r="E2710" s="6">
        <v>46643.07</v>
      </c>
      <c r="F2710" t="s">
        <v>8219</v>
      </c>
      <c r="G2710" t="s">
        <v>8225</v>
      </c>
      <c r="H2710" t="s">
        <v>8247</v>
      </c>
      <c r="I2710">
        <v>1469119526</v>
      </c>
      <c r="J2710">
        <v>1463935526</v>
      </c>
      <c r="K2710" t="b">
        <v>1</v>
      </c>
      <c r="L2710">
        <v>1049</v>
      </c>
      <c r="M2710" t="b">
        <v>1</v>
      </c>
      <c r="N2710" t="s">
        <v>8303</v>
      </c>
      <c r="O2710" s="16">
        <f>Table1[[#This Row],[pledged]]/Table1[[#This Row],[goal]]*100</f>
        <v>233.21535</v>
      </c>
      <c r="P2710" s="6">
        <f>IFERROR(Table1[[#This Row],[pledged]]/Table1[[#This Row],[backers_count]],0)</f>
        <v>44.464318398474738</v>
      </c>
      <c r="Q2710" t="str">
        <f>LEFT(Table1[[#This Row],[Category and Sub-Category]],FIND("/",Table1[[#This Row],[Category and Sub-Category]])-1)</f>
        <v>theater</v>
      </c>
      <c r="R2710" t="str">
        <f>RIGHT(Table1[[#This Row],[Category and Sub-Category]],LEN(Table1[[#This Row],[Category and Sub-Category]])-FIND("/",Table1[[#This Row],[Category and Sub-Category]]))</f>
        <v>spaces</v>
      </c>
      <c r="S2710" s="14">
        <f>(((Table1[[#This Row],[launched_at]]/60)/60)/24)+DATE(1970,1,1)</f>
        <v>42512.698217592595</v>
      </c>
      <c r="T2710" s="14">
        <f t="shared" si="42"/>
        <v>42572.698217592595</v>
      </c>
    </row>
    <row r="2711" spans="1:20" ht="43.5" x14ac:dyDescent="0.35">
      <c r="A2711">
        <v>2709</v>
      </c>
      <c r="B2711" s="1" t="s">
        <v>2709</v>
      </c>
      <c r="C2711" s="1" t="s">
        <v>6819</v>
      </c>
      <c r="D2711" s="6">
        <v>50000</v>
      </c>
      <c r="E2711" s="6">
        <v>50803</v>
      </c>
      <c r="F2711" t="s">
        <v>8219</v>
      </c>
      <c r="G2711" t="s">
        <v>8224</v>
      </c>
      <c r="H2711" t="s">
        <v>8246</v>
      </c>
      <c r="I2711">
        <v>1475553540</v>
      </c>
      <c r="J2711">
        <v>1472528141</v>
      </c>
      <c r="K2711" t="b">
        <v>1</v>
      </c>
      <c r="L2711">
        <v>308</v>
      </c>
      <c r="M2711" t="b">
        <v>1</v>
      </c>
      <c r="N2711" t="s">
        <v>8303</v>
      </c>
      <c r="O2711" s="16">
        <f>Table1[[#This Row],[pledged]]/Table1[[#This Row],[goal]]*100</f>
        <v>101.60599999999999</v>
      </c>
      <c r="P2711" s="6">
        <f>IFERROR(Table1[[#This Row],[pledged]]/Table1[[#This Row],[backers_count]],0)</f>
        <v>164.94480519480518</v>
      </c>
      <c r="Q2711" t="str">
        <f>LEFT(Table1[[#This Row],[Category and Sub-Category]],FIND("/",Table1[[#This Row],[Category and Sub-Category]])-1)</f>
        <v>theater</v>
      </c>
      <c r="R2711" t="str">
        <f>RIGHT(Table1[[#This Row],[Category and Sub-Category]],LEN(Table1[[#This Row],[Category and Sub-Category]])-FIND("/",Table1[[#This Row],[Category and Sub-Category]]))</f>
        <v>spaces</v>
      </c>
      <c r="S2711" s="14">
        <f>(((Table1[[#This Row],[launched_at]]/60)/60)/24)+DATE(1970,1,1)</f>
        <v>42612.149780092594</v>
      </c>
      <c r="T2711" s="14">
        <f t="shared" si="42"/>
        <v>42647.165972222225</v>
      </c>
    </row>
    <row r="2712" spans="1:20" ht="29" x14ac:dyDescent="0.35">
      <c r="A2712">
        <v>2710</v>
      </c>
      <c r="B2712" s="1" t="s">
        <v>2710</v>
      </c>
      <c r="C2712" s="1" t="s">
        <v>6820</v>
      </c>
      <c r="D2712" s="6">
        <v>60000</v>
      </c>
      <c r="E2712" s="6">
        <v>92340.21</v>
      </c>
      <c r="F2712" t="s">
        <v>8219</v>
      </c>
      <c r="G2712" t="s">
        <v>8224</v>
      </c>
      <c r="H2712" t="s">
        <v>8246</v>
      </c>
      <c r="I2712">
        <v>1407549600</v>
      </c>
      <c r="J2712">
        <v>1404797428</v>
      </c>
      <c r="K2712" t="b">
        <v>1</v>
      </c>
      <c r="L2712">
        <v>1088</v>
      </c>
      <c r="M2712" t="b">
        <v>1</v>
      </c>
      <c r="N2712" t="s">
        <v>8303</v>
      </c>
      <c r="O2712" s="16">
        <f>Table1[[#This Row],[pledged]]/Table1[[#This Row],[goal]]*100</f>
        <v>153.90035000000003</v>
      </c>
      <c r="P2712" s="6">
        <f>IFERROR(Table1[[#This Row],[pledged]]/Table1[[#This Row],[backers_count]],0)</f>
        <v>84.871516544117654</v>
      </c>
      <c r="Q2712" t="str">
        <f>LEFT(Table1[[#This Row],[Category and Sub-Category]],FIND("/",Table1[[#This Row],[Category and Sub-Category]])-1)</f>
        <v>theater</v>
      </c>
      <c r="R2712" t="str">
        <f>RIGHT(Table1[[#This Row],[Category and Sub-Category]],LEN(Table1[[#This Row],[Category and Sub-Category]])-FIND("/",Table1[[#This Row],[Category and Sub-Category]]))</f>
        <v>spaces</v>
      </c>
      <c r="S2712" s="14">
        <f>(((Table1[[#This Row],[launched_at]]/60)/60)/24)+DATE(1970,1,1)</f>
        <v>41828.229490740741</v>
      </c>
      <c r="T2712" s="14">
        <f t="shared" si="42"/>
        <v>41860.083333333336</v>
      </c>
    </row>
    <row r="2713" spans="1:20" ht="43.5" x14ac:dyDescent="0.35">
      <c r="A2713">
        <v>2711</v>
      </c>
      <c r="B2713" s="1" t="s">
        <v>2711</v>
      </c>
      <c r="C2713" s="1" t="s">
        <v>6821</v>
      </c>
      <c r="D2713" s="6">
        <v>3910</v>
      </c>
      <c r="E2713" s="6">
        <v>3938</v>
      </c>
      <c r="F2713" t="s">
        <v>8219</v>
      </c>
      <c r="G2713" t="s">
        <v>8225</v>
      </c>
      <c r="H2713" t="s">
        <v>8247</v>
      </c>
      <c r="I2713">
        <v>1403301660</v>
      </c>
      <c r="J2713">
        <v>1400694790</v>
      </c>
      <c r="K2713" t="b">
        <v>1</v>
      </c>
      <c r="L2713">
        <v>73</v>
      </c>
      <c r="M2713" t="b">
        <v>1</v>
      </c>
      <c r="N2713" t="s">
        <v>8303</v>
      </c>
      <c r="O2713" s="16">
        <f>Table1[[#This Row],[pledged]]/Table1[[#This Row],[goal]]*100</f>
        <v>100.7161125319693</v>
      </c>
      <c r="P2713" s="6">
        <f>IFERROR(Table1[[#This Row],[pledged]]/Table1[[#This Row],[backers_count]],0)</f>
        <v>53.945205479452056</v>
      </c>
      <c r="Q2713" t="str">
        <f>LEFT(Table1[[#This Row],[Category and Sub-Category]],FIND("/",Table1[[#This Row],[Category and Sub-Category]])-1)</f>
        <v>theater</v>
      </c>
      <c r="R2713" t="str">
        <f>RIGHT(Table1[[#This Row],[Category and Sub-Category]],LEN(Table1[[#This Row],[Category and Sub-Category]])-FIND("/",Table1[[#This Row],[Category and Sub-Category]]))</f>
        <v>spaces</v>
      </c>
      <c r="S2713" s="14">
        <f>(((Table1[[#This Row],[launched_at]]/60)/60)/24)+DATE(1970,1,1)</f>
        <v>41780.745254629634</v>
      </c>
      <c r="T2713" s="14">
        <f t="shared" si="42"/>
        <v>41810.917361111111</v>
      </c>
    </row>
    <row r="2714" spans="1:20" ht="43.5" x14ac:dyDescent="0.35">
      <c r="A2714">
        <v>2712</v>
      </c>
      <c r="B2714" s="1" t="s">
        <v>2712</v>
      </c>
      <c r="C2714" s="1" t="s">
        <v>6822</v>
      </c>
      <c r="D2714" s="6">
        <v>5500</v>
      </c>
      <c r="E2714" s="6">
        <v>7226</v>
      </c>
      <c r="F2714" t="s">
        <v>8219</v>
      </c>
      <c r="G2714" t="s">
        <v>8224</v>
      </c>
      <c r="H2714" t="s">
        <v>8246</v>
      </c>
      <c r="I2714">
        <v>1373738400</v>
      </c>
      <c r="J2714">
        <v>1370568560</v>
      </c>
      <c r="K2714" t="b">
        <v>1</v>
      </c>
      <c r="L2714">
        <v>143</v>
      </c>
      <c r="M2714" t="b">
        <v>1</v>
      </c>
      <c r="N2714" t="s">
        <v>8303</v>
      </c>
      <c r="O2714" s="16">
        <f>Table1[[#This Row],[pledged]]/Table1[[#This Row],[goal]]*100</f>
        <v>131.38181818181818</v>
      </c>
      <c r="P2714" s="6">
        <f>IFERROR(Table1[[#This Row],[pledged]]/Table1[[#This Row],[backers_count]],0)</f>
        <v>50.531468531468533</v>
      </c>
      <c r="Q2714" t="str">
        <f>LEFT(Table1[[#This Row],[Category and Sub-Category]],FIND("/",Table1[[#This Row],[Category and Sub-Category]])-1)</f>
        <v>theater</v>
      </c>
      <c r="R2714" t="str">
        <f>RIGHT(Table1[[#This Row],[Category and Sub-Category]],LEN(Table1[[#This Row],[Category and Sub-Category]])-FIND("/",Table1[[#This Row],[Category and Sub-Category]]))</f>
        <v>spaces</v>
      </c>
      <c r="S2714" s="14">
        <f>(((Table1[[#This Row],[launched_at]]/60)/60)/24)+DATE(1970,1,1)</f>
        <v>41432.062037037038</v>
      </c>
      <c r="T2714" s="14">
        <f t="shared" si="42"/>
        <v>41468.75</v>
      </c>
    </row>
    <row r="2715" spans="1:20" ht="58" x14ac:dyDescent="0.35">
      <c r="A2715">
        <v>2713</v>
      </c>
      <c r="B2715" s="1" t="s">
        <v>2713</v>
      </c>
      <c r="C2715" s="1" t="s">
        <v>6823</v>
      </c>
      <c r="D2715" s="6">
        <v>150000</v>
      </c>
      <c r="E2715" s="6">
        <v>153362</v>
      </c>
      <c r="F2715" t="s">
        <v>8219</v>
      </c>
      <c r="G2715" t="s">
        <v>8224</v>
      </c>
      <c r="H2715" t="s">
        <v>8246</v>
      </c>
      <c r="I2715">
        <v>1450971684</v>
      </c>
      <c r="J2715">
        <v>1447515684</v>
      </c>
      <c r="K2715" t="b">
        <v>1</v>
      </c>
      <c r="L2715">
        <v>1420</v>
      </c>
      <c r="M2715" t="b">
        <v>1</v>
      </c>
      <c r="N2715" t="s">
        <v>8303</v>
      </c>
      <c r="O2715" s="16">
        <f>Table1[[#This Row],[pledged]]/Table1[[#This Row],[goal]]*100</f>
        <v>102.24133333333334</v>
      </c>
      <c r="P2715" s="6">
        <f>IFERROR(Table1[[#This Row],[pledged]]/Table1[[#This Row],[backers_count]],0)</f>
        <v>108.00140845070422</v>
      </c>
      <c r="Q2715" t="str">
        <f>LEFT(Table1[[#This Row],[Category and Sub-Category]],FIND("/",Table1[[#This Row],[Category and Sub-Category]])-1)</f>
        <v>theater</v>
      </c>
      <c r="R2715" t="str">
        <f>RIGHT(Table1[[#This Row],[Category and Sub-Category]],LEN(Table1[[#This Row],[Category and Sub-Category]])-FIND("/",Table1[[#This Row],[Category and Sub-Category]]))</f>
        <v>spaces</v>
      </c>
      <c r="S2715" s="14">
        <f>(((Table1[[#This Row],[launched_at]]/60)/60)/24)+DATE(1970,1,1)</f>
        <v>42322.653749999998</v>
      </c>
      <c r="T2715" s="14">
        <f t="shared" si="42"/>
        <v>42362.653749999998</v>
      </c>
    </row>
    <row r="2716" spans="1:20" ht="29" x14ac:dyDescent="0.35">
      <c r="A2716">
        <v>2714</v>
      </c>
      <c r="B2716" s="1" t="s">
        <v>2714</v>
      </c>
      <c r="C2716" s="1" t="s">
        <v>6824</v>
      </c>
      <c r="D2716" s="6">
        <v>25000</v>
      </c>
      <c r="E2716" s="6">
        <v>29089</v>
      </c>
      <c r="F2716" t="s">
        <v>8219</v>
      </c>
      <c r="G2716" t="s">
        <v>8224</v>
      </c>
      <c r="H2716" t="s">
        <v>8246</v>
      </c>
      <c r="I2716">
        <v>1476486000</v>
      </c>
      <c r="J2716">
        <v>1474040596</v>
      </c>
      <c r="K2716" t="b">
        <v>1</v>
      </c>
      <c r="L2716">
        <v>305</v>
      </c>
      <c r="M2716" t="b">
        <v>1</v>
      </c>
      <c r="N2716" t="s">
        <v>8303</v>
      </c>
      <c r="O2716" s="16">
        <f>Table1[[#This Row],[pledged]]/Table1[[#This Row],[goal]]*100</f>
        <v>116.35599999999999</v>
      </c>
      <c r="P2716" s="6">
        <f>IFERROR(Table1[[#This Row],[pledged]]/Table1[[#This Row],[backers_count]],0)</f>
        <v>95.373770491803285</v>
      </c>
      <c r="Q2716" t="str">
        <f>LEFT(Table1[[#This Row],[Category and Sub-Category]],FIND("/",Table1[[#This Row],[Category and Sub-Category]])-1)</f>
        <v>theater</v>
      </c>
      <c r="R2716" t="str">
        <f>RIGHT(Table1[[#This Row],[Category and Sub-Category]],LEN(Table1[[#This Row],[Category and Sub-Category]])-FIND("/",Table1[[#This Row],[Category and Sub-Category]]))</f>
        <v>spaces</v>
      </c>
      <c r="S2716" s="14">
        <f>(((Table1[[#This Row],[launched_at]]/60)/60)/24)+DATE(1970,1,1)</f>
        <v>42629.655046296291</v>
      </c>
      <c r="T2716" s="14">
        <f t="shared" si="42"/>
        <v>42657.958333333328</v>
      </c>
    </row>
    <row r="2717" spans="1:20" ht="43.5" x14ac:dyDescent="0.35">
      <c r="A2717">
        <v>2715</v>
      </c>
      <c r="B2717" s="1" t="s">
        <v>2715</v>
      </c>
      <c r="C2717" s="1" t="s">
        <v>6825</v>
      </c>
      <c r="D2717" s="6">
        <v>12000</v>
      </c>
      <c r="E2717" s="6">
        <v>31754.69</v>
      </c>
      <c r="F2717" t="s">
        <v>8219</v>
      </c>
      <c r="G2717" t="s">
        <v>8224</v>
      </c>
      <c r="H2717" t="s">
        <v>8246</v>
      </c>
      <c r="I2717">
        <v>1456047228</v>
      </c>
      <c r="J2717">
        <v>1453109628</v>
      </c>
      <c r="K2717" t="b">
        <v>1</v>
      </c>
      <c r="L2717">
        <v>551</v>
      </c>
      <c r="M2717" t="b">
        <v>1</v>
      </c>
      <c r="N2717" t="s">
        <v>8303</v>
      </c>
      <c r="O2717" s="16">
        <f>Table1[[#This Row],[pledged]]/Table1[[#This Row],[goal]]*100</f>
        <v>264.62241666666665</v>
      </c>
      <c r="P2717" s="6">
        <f>IFERROR(Table1[[#This Row],[pledged]]/Table1[[#This Row],[backers_count]],0)</f>
        <v>57.631016333938291</v>
      </c>
      <c r="Q2717" t="str">
        <f>LEFT(Table1[[#This Row],[Category and Sub-Category]],FIND("/",Table1[[#This Row],[Category and Sub-Category]])-1)</f>
        <v>theater</v>
      </c>
      <c r="R2717" t="str">
        <f>RIGHT(Table1[[#This Row],[Category and Sub-Category]],LEN(Table1[[#This Row],[Category and Sub-Category]])-FIND("/",Table1[[#This Row],[Category and Sub-Category]]))</f>
        <v>spaces</v>
      </c>
      <c r="S2717" s="14">
        <f>(((Table1[[#This Row],[launched_at]]/60)/60)/24)+DATE(1970,1,1)</f>
        <v>42387.398472222223</v>
      </c>
      <c r="T2717" s="14">
        <f t="shared" si="42"/>
        <v>42421.398472222223</v>
      </c>
    </row>
    <row r="2718" spans="1:20" ht="72.5" x14ac:dyDescent="0.35">
      <c r="A2718">
        <v>2716</v>
      </c>
      <c r="B2718" s="1" t="s">
        <v>2716</v>
      </c>
      <c r="C2718" s="1" t="s">
        <v>6826</v>
      </c>
      <c r="D2718" s="6">
        <v>10000</v>
      </c>
      <c r="E2718" s="6">
        <v>11998.01</v>
      </c>
      <c r="F2718" t="s">
        <v>8219</v>
      </c>
      <c r="G2718" t="s">
        <v>8236</v>
      </c>
      <c r="H2718" t="s">
        <v>8249</v>
      </c>
      <c r="I2718">
        <v>1444291193</v>
      </c>
      <c r="J2718">
        <v>1441699193</v>
      </c>
      <c r="K2718" t="b">
        <v>1</v>
      </c>
      <c r="L2718">
        <v>187</v>
      </c>
      <c r="M2718" t="b">
        <v>1</v>
      </c>
      <c r="N2718" t="s">
        <v>8303</v>
      </c>
      <c r="O2718" s="16">
        <f>Table1[[#This Row],[pledged]]/Table1[[#This Row],[goal]]*100</f>
        <v>119.98010000000001</v>
      </c>
      <c r="P2718" s="6">
        <f>IFERROR(Table1[[#This Row],[pledged]]/Table1[[#This Row],[backers_count]],0)</f>
        <v>64.160481283422456</v>
      </c>
      <c r="Q2718" t="str">
        <f>LEFT(Table1[[#This Row],[Category and Sub-Category]],FIND("/",Table1[[#This Row],[Category and Sub-Category]])-1)</f>
        <v>theater</v>
      </c>
      <c r="R2718" t="str">
        <f>RIGHT(Table1[[#This Row],[Category and Sub-Category]],LEN(Table1[[#This Row],[Category and Sub-Category]])-FIND("/",Table1[[#This Row],[Category and Sub-Category]]))</f>
        <v>spaces</v>
      </c>
      <c r="S2718" s="14">
        <f>(((Table1[[#This Row],[launched_at]]/60)/60)/24)+DATE(1970,1,1)</f>
        <v>42255.333252314813</v>
      </c>
      <c r="T2718" s="14">
        <f t="shared" si="42"/>
        <v>42285.333252314813</v>
      </c>
    </row>
    <row r="2719" spans="1:20" ht="43.5" x14ac:dyDescent="0.35">
      <c r="A2719">
        <v>2717</v>
      </c>
      <c r="B2719" s="1" t="s">
        <v>2717</v>
      </c>
      <c r="C2719" s="1" t="s">
        <v>6827</v>
      </c>
      <c r="D2719" s="6">
        <v>25000</v>
      </c>
      <c r="E2719" s="6">
        <v>30026</v>
      </c>
      <c r="F2719" t="s">
        <v>8219</v>
      </c>
      <c r="G2719" t="s">
        <v>8224</v>
      </c>
      <c r="H2719" t="s">
        <v>8246</v>
      </c>
      <c r="I2719">
        <v>1417906649</v>
      </c>
      <c r="J2719">
        <v>1414015049</v>
      </c>
      <c r="K2719" t="b">
        <v>1</v>
      </c>
      <c r="L2719">
        <v>325</v>
      </c>
      <c r="M2719" t="b">
        <v>1</v>
      </c>
      <c r="N2719" t="s">
        <v>8303</v>
      </c>
      <c r="O2719" s="16">
        <f>Table1[[#This Row],[pledged]]/Table1[[#This Row],[goal]]*100</f>
        <v>120.10400000000001</v>
      </c>
      <c r="P2719" s="6">
        <f>IFERROR(Table1[[#This Row],[pledged]]/Table1[[#This Row],[backers_count]],0)</f>
        <v>92.387692307692305</v>
      </c>
      <c r="Q2719" t="str">
        <f>LEFT(Table1[[#This Row],[Category and Sub-Category]],FIND("/",Table1[[#This Row],[Category and Sub-Category]])-1)</f>
        <v>theater</v>
      </c>
      <c r="R2719" t="str">
        <f>RIGHT(Table1[[#This Row],[Category and Sub-Category]],LEN(Table1[[#This Row],[Category and Sub-Category]])-FIND("/",Table1[[#This Row],[Category and Sub-Category]]))</f>
        <v>spaces</v>
      </c>
      <c r="S2719" s="14">
        <f>(((Table1[[#This Row],[launched_at]]/60)/60)/24)+DATE(1970,1,1)</f>
        <v>41934.914918981485</v>
      </c>
      <c r="T2719" s="14">
        <f t="shared" si="42"/>
        <v>41979.956585648149</v>
      </c>
    </row>
    <row r="2720" spans="1:20" ht="43.5" x14ac:dyDescent="0.35">
      <c r="A2720">
        <v>2718</v>
      </c>
      <c r="B2720" s="1" t="s">
        <v>2718</v>
      </c>
      <c r="C2720" s="1" t="s">
        <v>6828</v>
      </c>
      <c r="D2720" s="6">
        <v>18000</v>
      </c>
      <c r="E2720" s="6">
        <v>18645</v>
      </c>
      <c r="F2720" t="s">
        <v>8219</v>
      </c>
      <c r="G2720" t="s">
        <v>8224</v>
      </c>
      <c r="H2720" t="s">
        <v>8246</v>
      </c>
      <c r="I2720">
        <v>1462316400</v>
      </c>
      <c r="J2720">
        <v>1459865945</v>
      </c>
      <c r="K2720" t="b">
        <v>1</v>
      </c>
      <c r="L2720">
        <v>148</v>
      </c>
      <c r="M2720" t="b">
        <v>1</v>
      </c>
      <c r="N2720" t="s">
        <v>8303</v>
      </c>
      <c r="O2720" s="16">
        <f>Table1[[#This Row],[pledged]]/Table1[[#This Row],[goal]]*100</f>
        <v>103.58333333333334</v>
      </c>
      <c r="P2720" s="6">
        <f>IFERROR(Table1[[#This Row],[pledged]]/Table1[[#This Row],[backers_count]],0)</f>
        <v>125.97972972972973</v>
      </c>
      <c r="Q2720" t="str">
        <f>LEFT(Table1[[#This Row],[Category and Sub-Category]],FIND("/",Table1[[#This Row],[Category and Sub-Category]])-1)</f>
        <v>theater</v>
      </c>
      <c r="R2720" t="str">
        <f>RIGHT(Table1[[#This Row],[Category and Sub-Category]],LEN(Table1[[#This Row],[Category and Sub-Category]])-FIND("/",Table1[[#This Row],[Category and Sub-Category]]))</f>
        <v>spaces</v>
      </c>
      <c r="S2720" s="14">
        <f>(((Table1[[#This Row],[launched_at]]/60)/60)/24)+DATE(1970,1,1)</f>
        <v>42465.596585648149</v>
      </c>
      <c r="T2720" s="14">
        <f t="shared" si="42"/>
        <v>42493.958333333328</v>
      </c>
    </row>
    <row r="2721" spans="1:20" ht="58" x14ac:dyDescent="0.35">
      <c r="A2721">
        <v>2719</v>
      </c>
      <c r="B2721" s="1" t="s">
        <v>2719</v>
      </c>
      <c r="C2721" s="1" t="s">
        <v>6829</v>
      </c>
      <c r="D2721" s="6">
        <v>6000</v>
      </c>
      <c r="E2721" s="6">
        <v>6530</v>
      </c>
      <c r="F2721" t="s">
        <v>8219</v>
      </c>
      <c r="G2721" t="s">
        <v>8224</v>
      </c>
      <c r="H2721" t="s">
        <v>8246</v>
      </c>
      <c r="I2721">
        <v>1460936694</v>
      </c>
      <c r="J2721">
        <v>1455756294</v>
      </c>
      <c r="K2721" t="b">
        <v>0</v>
      </c>
      <c r="L2721">
        <v>69</v>
      </c>
      <c r="M2721" t="b">
        <v>1</v>
      </c>
      <c r="N2721" t="s">
        <v>8303</v>
      </c>
      <c r="O2721" s="16">
        <f>Table1[[#This Row],[pledged]]/Table1[[#This Row],[goal]]*100</f>
        <v>108.83333333333334</v>
      </c>
      <c r="P2721" s="6">
        <f>IFERROR(Table1[[#This Row],[pledged]]/Table1[[#This Row],[backers_count]],0)</f>
        <v>94.637681159420296</v>
      </c>
      <c r="Q2721" t="str">
        <f>LEFT(Table1[[#This Row],[Category and Sub-Category]],FIND("/",Table1[[#This Row],[Category and Sub-Category]])-1)</f>
        <v>theater</v>
      </c>
      <c r="R2721" t="str">
        <f>RIGHT(Table1[[#This Row],[Category and Sub-Category]],LEN(Table1[[#This Row],[Category and Sub-Category]])-FIND("/",Table1[[#This Row],[Category and Sub-Category]]))</f>
        <v>spaces</v>
      </c>
      <c r="S2721" s="14">
        <f>(((Table1[[#This Row],[launched_at]]/60)/60)/24)+DATE(1970,1,1)</f>
        <v>42418.031180555554</v>
      </c>
      <c r="T2721" s="14">
        <f t="shared" si="42"/>
        <v>42477.989513888882</v>
      </c>
    </row>
    <row r="2722" spans="1:20" ht="43.5" x14ac:dyDescent="0.35">
      <c r="A2722">
        <v>2720</v>
      </c>
      <c r="B2722" s="1" t="s">
        <v>2720</v>
      </c>
      <c r="C2722" s="1" t="s">
        <v>6830</v>
      </c>
      <c r="D2722" s="6">
        <v>25000</v>
      </c>
      <c r="E2722" s="6">
        <v>29531</v>
      </c>
      <c r="F2722" t="s">
        <v>8219</v>
      </c>
      <c r="G2722" t="s">
        <v>8224</v>
      </c>
      <c r="H2722" t="s">
        <v>8246</v>
      </c>
      <c r="I2722">
        <v>1478866253</v>
      </c>
      <c r="J2722">
        <v>1476270653</v>
      </c>
      <c r="K2722" t="b">
        <v>0</v>
      </c>
      <c r="L2722">
        <v>173</v>
      </c>
      <c r="M2722" t="b">
        <v>1</v>
      </c>
      <c r="N2722" t="s">
        <v>8303</v>
      </c>
      <c r="O2722" s="16">
        <f>Table1[[#This Row],[pledged]]/Table1[[#This Row],[goal]]*100</f>
        <v>118.12400000000001</v>
      </c>
      <c r="P2722" s="6">
        <f>IFERROR(Table1[[#This Row],[pledged]]/Table1[[#This Row],[backers_count]],0)</f>
        <v>170.69942196531792</v>
      </c>
      <c r="Q2722" t="str">
        <f>LEFT(Table1[[#This Row],[Category and Sub-Category]],FIND("/",Table1[[#This Row],[Category and Sub-Category]])-1)</f>
        <v>theater</v>
      </c>
      <c r="R2722" t="str">
        <f>RIGHT(Table1[[#This Row],[Category and Sub-Category]],LEN(Table1[[#This Row],[Category and Sub-Category]])-FIND("/",Table1[[#This Row],[Category and Sub-Category]]))</f>
        <v>spaces</v>
      </c>
      <c r="S2722" s="14">
        <f>(((Table1[[#This Row],[launched_at]]/60)/60)/24)+DATE(1970,1,1)</f>
        <v>42655.465891203698</v>
      </c>
      <c r="T2722" s="14">
        <f t="shared" si="42"/>
        <v>42685.507557870369</v>
      </c>
    </row>
    <row r="2723" spans="1:20" ht="43.5" x14ac:dyDescent="0.35">
      <c r="A2723">
        <v>2721</v>
      </c>
      <c r="B2723" s="1" t="s">
        <v>2721</v>
      </c>
      <c r="C2723" s="1" t="s">
        <v>6831</v>
      </c>
      <c r="D2723" s="6">
        <v>750</v>
      </c>
      <c r="E2723" s="6">
        <v>10965</v>
      </c>
      <c r="F2723" t="s">
        <v>8219</v>
      </c>
      <c r="G2723" t="s">
        <v>8225</v>
      </c>
      <c r="H2723" t="s">
        <v>8247</v>
      </c>
      <c r="I2723">
        <v>1378494000</v>
      </c>
      <c r="J2723">
        <v>1375880598</v>
      </c>
      <c r="K2723" t="b">
        <v>0</v>
      </c>
      <c r="L2723">
        <v>269</v>
      </c>
      <c r="M2723" t="b">
        <v>1</v>
      </c>
      <c r="N2723" t="s">
        <v>8295</v>
      </c>
      <c r="O2723" s="16">
        <f>Table1[[#This Row],[pledged]]/Table1[[#This Row],[goal]]*100</f>
        <v>1462</v>
      </c>
      <c r="P2723" s="6">
        <f>IFERROR(Table1[[#This Row],[pledged]]/Table1[[#This Row],[backers_count]],0)</f>
        <v>40.762081784386616</v>
      </c>
      <c r="Q2723" t="str">
        <f>LEFT(Table1[[#This Row],[Category and Sub-Category]],FIND("/",Table1[[#This Row],[Category and Sub-Category]])-1)</f>
        <v>technology</v>
      </c>
      <c r="R2723" t="str">
        <f>RIGHT(Table1[[#This Row],[Category and Sub-Category]],LEN(Table1[[#This Row],[Category and Sub-Category]])-FIND("/",Table1[[#This Row],[Category and Sub-Category]]))</f>
        <v>hardware</v>
      </c>
      <c r="S2723" s="14">
        <f>(((Table1[[#This Row],[launched_at]]/60)/60)/24)+DATE(1970,1,1)</f>
        <v>41493.543958333335</v>
      </c>
      <c r="T2723" s="14">
        <f t="shared" si="42"/>
        <v>41523.791666666664</v>
      </c>
    </row>
    <row r="2724" spans="1:20" ht="43.5" x14ac:dyDescent="0.35">
      <c r="A2724">
        <v>2722</v>
      </c>
      <c r="B2724" s="1" t="s">
        <v>2722</v>
      </c>
      <c r="C2724" s="1" t="s">
        <v>6832</v>
      </c>
      <c r="D2724" s="6">
        <v>5000</v>
      </c>
      <c r="E2724" s="6">
        <v>12627</v>
      </c>
      <c r="F2724" t="s">
        <v>8219</v>
      </c>
      <c r="G2724" t="s">
        <v>8224</v>
      </c>
      <c r="H2724" t="s">
        <v>8246</v>
      </c>
      <c r="I2724">
        <v>1485722053</v>
      </c>
      <c r="J2724">
        <v>1480538053</v>
      </c>
      <c r="K2724" t="b">
        <v>0</v>
      </c>
      <c r="L2724">
        <v>185</v>
      </c>
      <c r="M2724" t="b">
        <v>1</v>
      </c>
      <c r="N2724" t="s">
        <v>8295</v>
      </c>
      <c r="O2724" s="16">
        <f>Table1[[#This Row],[pledged]]/Table1[[#This Row],[goal]]*100</f>
        <v>252.54</v>
      </c>
      <c r="P2724" s="6">
        <f>IFERROR(Table1[[#This Row],[pledged]]/Table1[[#This Row],[backers_count]],0)</f>
        <v>68.254054054054052</v>
      </c>
      <c r="Q2724" t="str">
        <f>LEFT(Table1[[#This Row],[Category and Sub-Category]],FIND("/",Table1[[#This Row],[Category and Sub-Category]])-1)</f>
        <v>technology</v>
      </c>
      <c r="R2724" t="str">
        <f>RIGHT(Table1[[#This Row],[Category and Sub-Category]],LEN(Table1[[#This Row],[Category and Sub-Category]])-FIND("/",Table1[[#This Row],[Category and Sub-Category]]))</f>
        <v>hardware</v>
      </c>
      <c r="S2724" s="14">
        <f>(((Table1[[#This Row],[launched_at]]/60)/60)/24)+DATE(1970,1,1)</f>
        <v>42704.857094907406</v>
      </c>
      <c r="T2724" s="14">
        <f t="shared" si="42"/>
        <v>42764.857094907406</v>
      </c>
    </row>
    <row r="2725" spans="1:20" ht="58" x14ac:dyDescent="0.35">
      <c r="A2725">
        <v>2723</v>
      </c>
      <c r="B2725" s="1" t="s">
        <v>2723</v>
      </c>
      <c r="C2725" s="1" t="s">
        <v>6833</v>
      </c>
      <c r="D2725" s="6">
        <v>12000</v>
      </c>
      <c r="E2725" s="6">
        <v>16806</v>
      </c>
      <c r="F2725" t="s">
        <v>8219</v>
      </c>
      <c r="G2725" t="s">
        <v>8224</v>
      </c>
      <c r="H2725" t="s">
        <v>8246</v>
      </c>
      <c r="I2725">
        <v>1420060088</v>
      </c>
      <c r="J2725">
        <v>1414872488</v>
      </c>
      <c r="K2725" t="b">
        <v>0</v>
      </c>
      <c r="L2725">
        <v>176</v>
      </c>
      <c r="M2725" t="b">
        <v>1</v>
      </c>
      <c r="N2725" t="s">
        <v>8295</v>
      </c>
      <c r="O2725" s="16">
        <f>Table1[[#This Row],[pledged]]/Table1[[#This Row],[goal]]*100</f>
        <v>140.05000000000001</v>
      </c>
      <c r="P2725" s="6">
        <f>IFERROR(Table1[[#This Row],[pledged]]/Table1[[#This Row],[backers_count]],0)</f>
        <v>95.48863636363636</v>
      </c>
      <c r="Q2725" t="str">
        <f>LEFT(Table1[[#This Row],[Category and Sub-Category]],FIND("/",Table1[[#This Row],[Category and Sub-Category]])-1)</f>
        <v>technology</v>
      </c>
      <c r="R2725" t="str">
        <f>RIGHT(Table1[[#This Row],[Category and Sub-Category]],LEN(Table1[[#This Row],[Category and Sub-Category]])-FIND("/",Table1[[#This Row],[Category and Sub-Category]]))</f>
        <v>hardware</v>
      </c>
      <c r="S2725" s="14">
        <f>(((Table1[[#This Row],[launched_at]]/60)/60)/24)+DATE(1970,1,1)</f>
        <v>41944.83898148148</v>
      </c>
      <c r="T2725" s="14">
        <f t="shared" si="42"/>
        <v>42004.880648148144</v>
      </c>
    </row>
    <row r="2726" spans="1:20" ht="43.5" x14ac:dyDescent="0.35">
      <c r="A2726">
        <v>2724</v>
      </c>
      <c r="B2726" s="1" t="s">
        <v>2724</v>
      </c>
      <c r="C2726" s="1" t="s">
        <v>6834</v>
      </c>
      <c r="D2726" s="6">
        <v>2468</v>
      </c>
      <c r="E2726" s="6">
        <v>7326.88</v>
      </c>
      <c r="F2726" t="s">
        <v>8219</v>
      </c>
      <c r="G2726" t="s">
        <v>8225</v>
      </c>
      <c r="H2726" t="s">
        <v>8247</v>
      </c>
      <c r="I2726">
        <v>1439625059</v>
      </c>
      <c r="J2726">
        <v>1436860259</v>
      </c>
      <c r="K2726" t="b">
        <v>0</v>
      </c>
      <c r="L2726">
        <v>1019</v>
      </c>
      <c r="M2726" t="b">
        <v>1</v>
      </c>
      <c r="N2726" t="s">
        <v>8295</v>
      </c>
      <c r="O2726" s="16">
        <f>Table1[[#This Row],[pledged]]/Table1[[#This Row],[goal]]*100</f>
        <v>296.87520259319291</v>
      </c>
      <c r="P2726" s="6">
        <f>IFERROR(Table1[[#This Row],[pledged]]/Table1[[#This Row],[backers_count]],0)</f>
        <v>7.1902649656526005</v>
      </c>
      <c r="Q2726" t="str">
        <f>LEFT(Table1[[#This Row],[Category and Sub-Category]],FIND("/",Table1[[#This Row],[Category and Sub-Category]])-1)</f>
        <v>technology</v>
      </c>
      <c r="R2726" t="str">
        <f>RIGHT(Table1[[#This Row],[Category and Sub-Category]],LEN(Table1[[#This Row],[Category and Sub-Category]])-FIND("/",Table1[[#This Row],[Category and Sub-Category]]))</f>
        <v>hardware</v>
      </c>
      <c r="S2726" s="14">
        <f>(((Table1[[#This Row],[launched_at]]/60)/60)/24)+DATE(1970,1,1)</f>
        <v>42199.32707175926</v>
      </c>
      <c r="T2726" s="14">
        <f t="shared" si="42"/>
        <v>42231.32707175926</v>
      </c>
    </row>
    <row r="2727" spans="1:20" ht="43.5" x14ac:dyDescent="0.35">
      <c r="A2727">
        <v>2725</v>
      </c>
      <c r="B2727" s="1" t="s">
        <v>2725</v>
      </c>
      <c r="C2727" s="1" t="s">
        <v>6835</v>
      </c>
      <c r="D2727" s="6">
        <v>40000</v>
      </c>
      <c r="E2727" s="6">
        <v>57817</v>
      </c>
      <c r="F2727" t="s">
        <v>8219</v>
      </c>
      <c r="G2727" t="s">
        <v>8229</v>
      </c>
      <c r="H2727" t="s">
        <v>8251</v>
      </c>
      <c r="I2727">
        <v>1488390735</v>
      </c>
      <c r="J2727">
        <v>1484070735</v>
      </c>
      <c r="K2727" t="b">
        <v>0</v>
      </c>
      <c r="L2727">
        <v>113</v>
      </c>
      <c r="M2727" t="b">
        <v>1</v>
      </c>
      <c r="N2727" t="s">
        <v>8295</v>
      </c>
      <c r="O2727" s="16">
        <f>Table1[[#This Row],[pledged]]/Table1[[#This Row],[goal]]*100</f>
        <v>144.54249999999999</v>
      </c>
      <c r="P2727" s="6">
        <f>IFERROR(Table1[[#This Row],[pledged]]/Table1[[#This Row],[backers_count]],0)</f>
        <v>511.65486725663715</v>
      </c>
      <c r="Q2727" t="str">
        <f>LEFT(Table1[[#This Row],[Category and Sub-Category]],FIND("/",Table1[[#This Row],[Category and Sub-Category]])-1)</f>
        <v>technology</v>
      </c>
      <c r="R2727" t="str">
        <f>RIGHT(Table1[[#This Row],[Category and Sub-Category]],LEN(Table1[[#This Row],[Category and Sub-Category]])-FIND("/",Table1[[#This Row],[Category and Sub-Category]]))</f>
        <v>hardware</v>
      </c>
      <c r="S2727" s="14">
        <f>(((Table1[[#This Row],[launched_at]]/60)/60)/24)+DATE(1970,1,1)</f>
        <v>42745.744618055556</v>
      </c>
      <c r="T2727" s="14">
        <f t="shared" si="42"/>
        <v>42795.744618055556</v>
      </c>
    </row>
    <row r="2728" spans="1:20" x14ac:dyDescent="0.35">
      <c r="A2728">
        <v>2726</v>
      </c>
      <c r="B2728" s="1" t="s">
        <v>2726</v>
      </c>
      <c r="C2728" s="1" t="s">
        <v>6836</v>
      </c>
      <c r="D2728" s="6">
        <v>100000</v>
      </c>
      <c r="E2728" s="6">
        <v>105745</v>
      </c>
      <c r="F2728" t="s">
        <v>8219</v>
      </c>
      <c r="G2728" t="s">
        <v>8224</v>
      </c>
      <c r="H2728" t="s">
        <v>8246</v>
      </c>
      <c r="I2728">
        <v>1461333311</v>
      </c>
      <c r="J2728">
        <v>1458741311</v>
      </c>
      <c r="K2728" t="b">
        <v>0</v>
      </c>
      <c r="L2728">
        <v>404</v>
      </c>
      <c r="M2728" t="b">
        <v>1</v>
      </c>
      <c r="N2728" t="s">
        <v>8295</v>
      </c>
      <c r="O2728" s="16">
        <f>Table1[[#This Row],[pledged]]/Table1[[#This Row],[goal]]*100</f>
        <v>105.745</v>
      </c>
      <c r="P2728" s="6">
        <f>IFERROR(Table1[[#This Row],[pledged]]/Table1[[#This Row],[backers_count]],0)</f>
        <v>261.74504950495049</v>
      </c>
      <c r="Q2728" t="str">
        <f>LEFT(Table1[[#This Row],[Category and Sub-Category]],FIND("/",Table1[[#This Row],[Category and Sub-Category]])-1)</f>
        <v>technology</v>
      </c>
      <c r="R2728" t="str">
        <f>RIGHT(Table1[[#This Row],[Category and Sub-Category]],LEN(Table1[[#This Row],[Category and Sub-Category]])-FIND("/",Table1[[#This Row],[Category and Sub-Category]]))</f>
        <v>hardware</v>
      </c>
      <c r="S2728" s="14">
        <f>(((Table1[[#This Row],[launched_at]]/60)/60)/24)+DATE(1970,1,1)</f>
        <v>42452.579988425925</v>
      </c>
      <c r="T2728" s="14">
        <f t="shared" si="42"/>
        <v>42482.579988425925</v>
      </c>
    </row>
    <row r="2729" spans="1:20" ht="43.5" x14ac:dyDescent="0.35">
      <c r="A2729">
        <v>2727</v>
      </c>
      <c r="B2729" s="1" t="s">
        <v>2727</v>
      </c>
      <c r="C2729" s="1" t="s">
        <v>6837</v>
      </c>
      <c r="D2729" s="6">
        <v>10000</v>
      </c>
      <c r="E2729" s="6">
        <v>49321</v>
      </c>
      <c r="F2729" t="s">
        <v>8219</v>
      </c>
      <c r="G2729" t="s">
        <v>8224</v>
      </c>
      <c r="H2729" t="s">
        <v>8246</v>
      </c>
      <c r="I2729">
        <v>1438964063</v>
      </c>
      <c r="J2729">
        <v>1436804063</v>
      </c>
      <c r="K2729" t="b">
        <v>0</v>
      </c>
      <c r="L2729">
        <v>707</v>
      </c>
      <c r="M2729" t="b">
        <v>1</v>
      </c>
      <c r="N2729" t="s">
        <v>8295</v>
      </c>
      <c r="O2729" s="16">
        <f>Table1[[#This Row],[pledged]]/Table1[[#This Row],[goal]]*100</f>
        <v>493.21000000000004</v>
      </c>
      <c r="P2729" s="6">
        <f>IFERROR(Table1[[#This Row],[pledged]]/Table1[[#This Row],[backers_count]],0)</f>
        <v>69.760961810466767</v>
      </c>
      <c r="Q2729" t="str">
        <f>LEFT(Table1[[#This Row],[Category and Sub-Category]],FIND("/",Table1[[#This Row],[Category and Sub-Category]])-1)</f>
        <v>technology</v>
      </c>
      <c r="R2729" t="str">
        <f>RIGHT(Table1[[#This Row],[Category and Sub-Category]],LEN(Table1[[#This Row],[Category and Sub-Category]])-FIND("/",Table1[[#This Row],[Category and Sub-Category]]))</f>
        <v>hardware</v>
      </c>
      <c r="S2729" s="14">
        <f>(((Table1[[#This Row],[launched_at]]/60)/60)/24)+DATE(1970,1,1)</f>
        <v>42198.676655092597</v>
      </c>
      <c r="T2729" s="14">
        <f t="shared" si="42"/>
        <v>42223.676655092597</v>
      </c>
    </row>
    <row r="2730" spans="1:20" ht="29" x14ac:dyDescent="0.35">
      <c r="A2730">
        <v>2728</v>
      </c>
      <c r="B2730" s="1" t="s">
        <v>2728</v>
      </c>
      <c r="C2730" s="1" t="s">
        <v>6838</v>
      </c>
      <c r="D2730" s="6">
        <v>15000</v>
      </c>
      <c r="E2730" s="6">
        <v>30274</v>
      </c>
      <c r="F2730" t="s">
        <v>8219</v>
      </c>
      <c r="G2730" t="s">
        <v>8224</v>
      </c>
      <c r="H2730" t="s">
        <v>8246</v>
      </c>
      <c r="I2730">
        <v>1451485434</v>
      </c>
      <c r="J2730">
        <v>1448461434</v>
      </c>
      <c r="K2730" t="b">
        <v>0</v>
      </c>
      <c r="L2730">
        <v>392</v>
      </c>
      <c r="M2730" t="b">
        <v>1</v>
      </c>
      <c r="N2730" t="s">
        <v>8295</v>
      </c>
      <c r="O2730" s="16">
        <f>Table1[[#This Row],[pledged]]/Table1[[#This Row],[goal]]*100</f>
        <v>201.82666666666668</v>
      </c>
      <c r="P2730" s="6">
        <f>IFERROR(Table1[[#This Row],[pledged]]/Table1[[#This Row],[backers_count]],0)</f>
        <v>77.229591836734699</v>
      </c>
      <c r="Q2730" t="str">
        <f>LEFT(Table1[[#This Row],[Category and Sub-Category]],FIND("/",Table1[[#This Row],[Category and Sub-Category]])-1)</f>
        <v>technology</v>
      </c>
      <c r="R2730" t="str">
        <f>RIGHT(Table1[[#This Row],[Category and Sub-Category]],LEN(Table1[[#This Row],[Category and Sub-Category]])-FIND("/",Table1[[#This Row],[Category and Sub-Category]]))</f>
        <v>hardware</v>
      </c>
      <c r="S2730" s="14">
        <f>(((Table1[[#This Row],[launched_at]]/60)/60)/24)+DATE(1970,1,1)</f>
        <v>42333.59993055556</v>
      </c>
      <c r="T2730" s="14">
        <f t="shared" si="42"/>
        <v>42368.59993055556</v>
      </c>
    </row>
    <row r="2731" spans="1:20" ht="29" x14ac:dyDescent="0.35">
      <c r="A2731">
        <v>2729</v>
      </c>
      <c r="B2731" s="1" t="s">
        <v>2729</v>
      </c>
      <c r="C2731" s="1" t="s">
        <v>6839</v>
      </c>
      <c r="D2731" s="6">
        <v>7500</v>
      </c>
      <c r="E2731" s="6">
        <v>7833</v>
      </c>
      <c r="F2731" t="s">
        <v>8219</v>
      </c>
      <c r="G2731" t="s">
        <v>8224</v>
      </c>
      <c r="H2731" t="s">
        <v>8246</v>
      </c>
      <c r="I2731">
        <v>1430459197</v>
      </c>
      <c r="J2731">
        <v>1427867197</v>
      </c>
      <c r="K2731" t="b">
        <v>0</v>
      </c>
      <c r="L2731">
        <v>23</v>
      </c>
      <c r="M2731" t="b">
        <v>1</v>
      </c>
      <c r="N2731" t="s">
        <v>8295</v>
      </c>
      <c r="O2731" s="16">
        <f>Table1[[#This Row],[pledged]]/Table1[[#This Row],[goal]]*100</f>
        <v>104.44</v>
      </c>
      <c r="P2731" s="6">
        <f>IFERROR(Table1[[#This Row],[pledged]]/Table1[[#This Row],[backers_count]],0)</f>
        <v>340.56521739130437</v>
      </c>
      <c r="Q2731" t="str">
        <f>LEFT(Table1[[#This Row],[Category and Sub-Category]],FIND("/",Table1[[#This Row],[Category and Sub-Category]])-1)</f>
        <v>technology</v>
      </c>
      <c r="R2731" t="str">
        <f>RIGHT(Table1[[#This Row],[Category and Sub-Category]],LEN(Table1[[#This Row],[Category and Sub-Category]])-FIND("/",Table1[[#This Row],[Category and Sub-Category]]))</f>
        <v>hardware</v>
      </c>
      <c r="S2731" s="14">
        <f>(((Table1[[#This Row],[launched_at]]/60)/60)/24)+DATE(1970,1,1)</f>
        <v>42095.240706018521</v>
      </c>
      <c r="T2731" s="14">
        <f t="shared" si="42"/>
        <v>42125.240706018521</v>
      </c>
    </row>
    <row r="2732" spans="1:20" ht="43.5" x14ac:dyDescent="0.35">
      <c r="A2732">
        <v>2730</v>
      </c>
      <c r="B2732" s="1" t="s">
        <v>2730</v>
      </c>
      <c r="C2732" s="1" t="s">
        <v>6840</v>
      </c>
      <c r="D2732" s="6">
        <v>27000</v>
      </c>
      <c r="E2732" s="6">
        <v>45979.01</v>
      </c>
      <c r="F2732" t="s">
        <v>8219</v>
      </c>
      <c r="G2732" t="s">
        <v>8224</v>
      </c>
      <c r="H2732" t="s">
        <v>8246</v>
      </c>
      <c r="I2732">
        <v>1366635575</v>
      </c>
      <c r="J2732">
        <v>1363611575</v>
      </c>
      <c r="K2732" t="b">
        <v>0</v>
      </c>
      <c r="L2732">
        <v>682</v>
      </c>
      <c r="M2732" t="b">
        <v>1</v>
      </c>
      <c r="N2732" t="s">
        <v>8295</v>
      </c>
      <c r="O2732" s="16">
        <f>Table1[[#This Row],[pledged]]/Table1[[#This Row],[goal]]*100</f>
        <v>170.29262962962963</v>
      </c>
      <c r="P2732" s="6">
        <f>IFERROR(Table1[[#This Row],[pledged]]/Table1[[#This Row],[backers_count]],0)</f>
        <v>67.417903225806455</v>
      </c>
      <c r="Q2732" t="str">
        <f>LEFT(Table1[[#This Row],[Category and Sub-Category]],FIND("/",Table1[[#This Row],[Category and Sub-Category]])-1)</f>
        <v>technology</v>
      </c>
      <c r="R2732" t="str">
        <f>RIGHT(Table1[[#This Row],[Category and Sub-Category]],LEN(Table1[[#This Row],[Category and Sub-Category]])-FIND("/",Table1[[#This Row],[Category and Sub-Category]]))</f>
        <v>hardware</v>
      </c>
      <c r="S2732" s="14">
        <f>(((Table1[[#This Row],[launched_at]]/60)/60)/24)+DATE(1970,1,1)</f>
        <v>41351.541377314818</v>
      </c>
      <c r="T2732" s="14">
        <f t="shared" si="42"/>
        <v>41386.541377314818</v>
      </c>
    </row>
    <row r="2733" spans="1:20" ht="58" x14ac:dyDescent="0.35">
      <c r="A2733">
        <v>2731</v>
      </c>
      <c r="B2733" s="1" t="s">
        <v>2731</v>
      </c>
      <c r="C2733" s="1" t="s">
        <v>6841</v>
      </c>
      <c r="D2733" s="6">
        <v>30000</v>
      </c>
      <c r="E2733" s="6">
        <v>31291</v>
      </c>
      <c r="F2733" t="s">
        <v>8219</v>
      </c>
      <c r="G2733" t="s">
        <v>8224</v>
      </c>
      <c r="H2733" t="s">
        <v>8246</v>
      </c>
      <c r="I2733">
        <v>1413604800</v>
      </c>
      <c r="J2733">
        <v>1408624622</v>
      </c>
      <c r="K2733" t="b">
        <v>0</v>
      </c>
      <c r="L2733">
        <v>37</v>
      </c>
      <c r="M2733" t="b">
        <v>1</v>
      </c>
      <c r="N2733" t="s">
        <v>8295</v>
      </c>
      <c r="O2733" s="16">
        <f>Table1[[#This Row],[pledged]]/Table1[[#This Row],[goal]]*100</f>
        <v>104.30333333333333</v>
      </c>
      <c r="P2733" s="6">
        <f>IFERROR(Table1[[#This Row],[pledged]]/Table1[[#This Row],[backers_count]],0)</f>
        <v>845.70270270270271</v>
      </c>
      <c r="Q2733" t="str">
        <f>LEFT(Table1[[#This Row],[Category and Sub-Category]],FIND("/",Table1[[#This Row],[Category and Sub-Category]])-1)</f>
        <v>technology</v>
      </c>
      <c r="R2733" t="str">
        <f>RIGHT(Table1[[#This Row],[Category and Sub-Category]],LEN(Table1[[#This Row],[Category and Sub-Category]])-FIND("/",Table1[[#This Row],[Category and Sub-Category]]))</f>
        <v>hardware</v>
      </c>
      <c r="S2733" s="14">
        <f>(((Table1[[#This Row],[launched_at]]/60)/60)/24)+DATE(1970,1,1)</f>
        <v>41872.525717592594</v>
      </c>
      <c r="T2733" s="14">
        <f t="shared" si="42"/>
        <v>41930.166666666664</v>
      </c>
    </row>
    <row r="2734" spans="1:20" ht="43.5" x14ac:dyDescent="0.35">
      <c r="A2734">
        <v>2732</v>
      </c>
      <c r="B2734" s="1" t="s">
        <v>2732</v>
      </c>
      <c r="C2734" s="1" t="s">
        <v>6842</v>
      </c>
      <c r="D2734" s="6">
        <v>12000</v>
      </c>
      <c r="E2734" s="6">
        <v>14190</v>
      </c>
      <c r="F2734" t="s">
        <v>8219</v>
      </c>
      <c r="G2734" t="s">
        <v>8224</v>
      </c>
      <c r="H2734" t="s">
        <v>8246</v>
      </c>
      <c r="I2734">
        <v>1369699200</v>
      </c>
      <c r="J2734">
        <v>1366917828</v>
      </c>
      <c r="K2734" t="b">
        <v>0</v>
      </c>
      <c r="L2734">
        <v>146</v>
      </c>
      <c r="M2734" t="b">
        <v>1</v>
      </c>
      <c r="N2734" t="s">
        <v>8295</v>
      </c>
      <c r="O2734" s="16">
        <f>Table1[[#This Row],[pledged]]/Table1[[#This Row],[goal]]*100</f>
        <v>118.25000000000001</v>
      </c>
      <c r="P2734" s="6">
        <f>IFERROR(Table1[[#This Row],[pledged]]/Table1[[#This Row],[backers_count]],0)</f>
        <v>97.191780821917803</v>
      </c>
      <c r="Q2734" t="str">
        <f>LEFT(Table1[[#This Row],[Category and Sub-Category]],FIND("/",Table1[[#This Row],[Category and Sub-Category]])-1)</f>
        <v>technology</v>
      </c>
      <c r="R2734" t="str">
        <f>RIGHT(Table1[[#This Row],[Category and Sub-Category]],LEN(Table1[[#This Row],[Category and Sub-Category]])-FIND("/",Table1[[#This Row],[Category and Sub-Category]]))</f>
        <v>hardware</v>
      </c>
      <c r="S2734" s="14">
        <f>(((Table1[[#This Row],[launched_at]]/60)/60)/24)+DATE(1970,1,1)</f>
        <v>41389.808194444442</v>
      </c>
      <c r="T2734" s="14">
        <f t="shared" si="42"/>
        <v>41422</v>
      </c>
    </row>
    <row r="2735" spans="1:20" ht="58" x14ac:dyDescent="0.35">
      <c r="A2735">
        <v>2733</v>
      </c>
      <c r="B2735" s="1" t="s">
        <v>2733</v>
      </c>
      <c r="C2735" s="1" t="s">
        <v>6843</v>
      </c>
      <c r="D2735" s="6">
        <v>50000</v>
      </c>
      <c r="E2735" s="6">
        <v>53769</v>
      </c>
      <c r="F2735" t="s">
        <v>8219</v>
      </c>
      <c r="G2735" t="s">
        <v>8224</v>
      </c>
      <c r="H2735" t="s">
        <v>8246</v>
      </c>
      <c r="I2735">
        <v>1428643974</v>
      </c>
      <c r="J2735">
        <v>1423463574</v>
      </c>
      <c r="K2735" t="b">
        <v>0</v>
      </c>
      <c r="L2735">
        <v>119</v>
      </c>
      <c r="M2735" t="b">
        <v>1</v>
      </c>
      <c r="N2735" t="s">
        <v>8295</v>
      </c>
      <c r="O2735" s="16">
        <f>Table1[[#This Row],[pledged]]/Table1[[#This Row],[goal]]*100</f>
        <v>107.538</v>
      </c>
      <c r="P2735" s="6">
        <f>IFERROR(Table1[[#This Row],[pledged]]/Table1[[#This Row],[backers_count]],0)</f>
        <v>451.84033613445376</v>
      </c>
      <c r="Q2735" t="str">
        <f>LEFT(Table1[[#This Row],[Category and Sub-Category]],FIND("/",Table1[[#This Row],[Category and Sub-Category]])-1)</f>
        <v>technology</v>
      </c>
      <c r="R2735" t="str">
        <f>RIGHT(Table1[[#This Row],[Category and Sub-Category]],LEN(Table1[[#This Row],[Category and Sub-Category]])-FIND("/",Table1[[#This Row],[Category and Sub-Category]]))</f>
        <v>hardware</v>
      </c>
      <c r="S2735" s="14">
        <f>(((Table1[[#This Row],[launched_at]]/60)/60)/24)+DATE(1970,1,1)</f>
        <v>42044.272847222222</v>
      </c>
      <c r="T2735" s="14">
        <f t="shared" si="42"/>
        <v>42104.231180555551</v>
      </c>
    </row>
    <row r="2736" spans="1:20" ht="58" x14ac:dyDescent="0.35">
      <c r="A2736">
        <v>2734</v>
      </c>
      <c r="B2736" s="1" t="s">
        <v>2734</v>
      </c>
      <c r="C2736" s="1" t="s">
        <v>6844</v>
      </c>
      <c r="D2736" s="6">
        <v>1</v>
      </c>
      <c r="E2736" s="6">
        <v>22603</v>
      </c>
      <c r="F2736" t="s">
        <v>8219</v>
      </c>
      <c r="G2736" t="s">
        <v>8224</v>
      </c>
      <c r="H2736" t="s">
        <v>8246</v>
      </c>
      <c r="I2736">
        <v>1476395940</v>
      </c>
      <c r="J2736">
        <v>1473782592</v>
      </c>
      <c r="K2736" t="b">
        <v>0</v>
      </c>
      <c r="L2736">
        <v>163</v>
      </c>
      <c r="M2736" t="b">
        <v>1</v>
      </c>
      <c r="N2736" t="s">
        <v>8295</v>
      </c>
      <c r="O2736" s="16">
        <f>Table1[[#This Row],[pledged]]/Table1[[#This Row],[goal]]*100</f>
        <v>2260300</v>
      </c>
      <c r="P2736" s="6">
        <f>IFERROR(Table1[[#This Row],[pledged]]/Table1[[#This Row],[backers_count]],0)</f>
        <v>138.66871165644173</v>
      </c>
      <c r="Q2736" t="str">
        <f>LEFT(Table1[[#This Row],[Category and Sub-Category]],FIND("/",Table1[[#This Row],[Category and Sub-Category]])-1)</f>
        <v>technology</v>
      </c>
      <c r="R2736" t="str">
        <f>RIGHT(Table1[[#This Row],[Category and Sub-Category]],LEN(Table1[[#This Row],[Category and Sub-Category]])-FIND("/",Table1[[#This Row],[Category and Sub-Category]]))</f>
        <v>hardware</v>
      </c>
      <c r="S2736" s="14">
        <f>(((Table1[[#This Row],[launched_at]]/60)/60)/24)+DATE(1970,1,1)</f>
        <v>42626.668888888889</v>
      </c>
      <c r="T2736" s="14">
        <f t="shared" si="42"/>
        <v>42656.915972222225</v>
      </c>
    </row>
    <row r="2737" spans="1:20" ht="43.5" x14ac:dyDescent="0.35">
      <c r="A2737">
        <v>2735</v>
      </c>
      <c r="B2737" s="1" t="s">
        <v>2735</v>
      </c>
      <c r="C2737" s="1" t="s">
        <v>6845</v>
      </c>
      <c r="D2737" s="6">
        <v>750</v>
      </c>
      <c r="E2737" s="6">
        <v>7336.01</v>
      </c>
      <c r="F2737" t="s">
        <v>8219</v>
      </c>
      <c r="G2737" t="s">
        <v>8225</v>
      </c>
      <c r="H2737" t="s">
        <v>8247</v>
      </c>
      <c r="I2737">
        <v>1363204800</v>
      </c>
      <c r="J2737">
        <v>1360551250</v>
      </c>
      <c r="K2737" t="b">
        <v>0</v>
      </c>
      <c r="L2737">
        <v>339</v>
      </c>
      <c r="M2737" t="b">
        <v>1</v>
      </c>
      <c r="N2737" t="s">
        <v>8295</v>
      </c>
      <c r="O2737" s="16">
        <f>Table1[[#This Row],[pledged]]/Table1[[#This Row],[goal]]*100</f>
        <v>978.13466666666682</v>
      </c>
      <c r="P2737" s="6">
        <f>IFERROR(Table1[[#This Row],[pledged]]/Table1[[#This Row],[backers_count]],0)</f>
        <v>21.640147492625371</v>
      </c>
      <c r="Q2737" t="str">
        <f>LEFT(Table1[[#This Row],[Category and Sub-Category]],FIND("/",Table1[[#This Row],[Category and Sub-Category]])-1)</f>
        <v>technology</v>
      </c>
      <c r="R2737" t="str">
        <f>RIGHT(Table1[[#This Row],[Category and Sub-Category]],LEN(Table1[[#This Row],[Category and Sub-Category]])-FIND("/",Table1[[#This Row],[Category and Sub-Category]]))</f>
        <v>hardware</v>
      </c>
      <c r="S2737" s="14">
        <f>(((Table1[[#This Row],[launched_at]]/60)/60)/24)+DATE(1970,1,1)</f>
        <v>41316.120949074073</v>
      </c>
      <c r="T2737" s="14">
        <f t="shared" si="42"/>
        <v>41346.833333333336</v>
      </c>
    </row>
    <row r="2738" spans="1:20" ht="72.5" x14ac:dyDescent="0.35">
      <c r="A2738">
        <v>2736</v>
      </c>
      <c r="B2738" s="1" t="s">
        <v>2736</v>
      </c>
      <c r="C2738" s="1" t="s">
        <v>6846</v>
      </c>
      <c r="D2738" s="6">
        <v>8000</v>
      </c>
      <c r="E2738" s="6">
        <v>9832</v>
      </c>
      <c r="F2738" t="s">
        <v>8219</v>
      </c>
      <c r="G2738" t="s">
        <v>8229</v>
      </c>
      <c r="H2738" t="s">
        <v>8251</v>
      </c>
      <c r="I2738">
        <v>1398268773</v>
      </c>
      <c r="J2738">
        <v>1395676773</v>
      </c>
      <c r="K2738" t="b">
        <v>0</v>
      </c>
      <c r="L2738">
        <v>58</v>
      </c>
      <c r="M2738" t="b">
        <v>1</v>
      </c>
      <c r="N2738" t="s">
        <v>8295</v>
      </c>
      <c r="O2738" s="16">
        <f>Table1[[#This Row],[pledged]]/Table1[[#This Row],[goal]]*100</f>
        <v>122.9</v>
      </c>
      <c r="P2738" s="6">
        <f>IFERROR(Table1[[#This Row],[pledged]]/Table1[[#This Row],[backers_count]],0)</f>
        <v>169.51724137931035</v>
      </c>
      <c r="Q2738" t="str">
        <f>LEFT(Table1[[#This Row],[Category and Sub-Category]],FIND("/",Table1[[#This Row],[Category and Sub-Category]])-1)</f>
        <v>technology</v>
      </c>
      <c r="R2738" t="str">
        <f>RIGHT(Table1[[#This Row],[Category and Sub-Category]],LEN(Table1[[#This Row],[Category and Sub-Category]])-FIND("/",Table1[[#This Row],[Category and Sub-Category]]))</f>
        <v>hardware</v>
      </c>
      <c r="S2738" s="14">
        <f>(((Table1[[#This Row],[launched_at]]/60)/60)/24)+DATE(1970,1,1)</f>
        <v>41722.666354166664</v>
      </c>
      <c r="T2738" s="14">
        <f t="shared" si="42"/>
        <v>41752.666354166664</v>
      </c>
    </row>
    <row r="2739" spans="1:20" ht="43.5" x14ac:dyDescent="0.35">
      <c r="A2739">
        <v>2737</v>
      </c>
      <c r="B2739" s="1" t="s">
        <v>2737</v>
      </c>
      <c r="C2739" s="1" t="s">
        <v>6847</v>
      </c>
      <c r="D2739" s="6">
        <v>30000</v>
      </c>
      <c r="E2739" s="6">
        <v>73818.240000000005</v>
      </c>
      <c r="F2739" t="s">
        <v>8219</v>
      </c>
      <c r="G2739" t="s">
        <v>8224</v>
      </c>
      <c r="H2739" t="s">
        <v>8246</v>
      </c>
      <c r="I2739">
        <v>1389812400</v>
      </c>
      <c r="J2739">
        <v>1386108087</v>
      </c>
      <c r="K2739" t="b">
        <v>0</v>
      </c>
      <c r="L2739">
        <v>456</v>
      </c>
      <c r="M2739" t="b">
        <v>1</v>
      </c>
      <c r="N2739" t="s">
        <v>8295</v>
      </c>
      <c r="O2739" s="16">
        <f>Table1[[#This Row],[pledged]]/Table1[[#This Row],[goal]]*100</f>
        <v>246.0608</v>
      </c>
      <c r="P2739" s="6">
        <f>IFERROR(Table1[[#This Row],[pledged]]/Table1[[#This Row],[backers_count]],0)</f>
        <v>161.88210526315791</v>
      </c>
      <c r="Q2739" t="str">
        <f>LEFT(Table1[[#This Row],[Category and Sub-Category]],FIND("/",Table1[[#This Row],[Category and Sub-Category]])-1)</f>
        <v>technology</v>
      </c>
      <c r="R2739" t="str">
        <f>RIGHT(Table1[[#This Row],[Category and Sub-Category]],LEN(Table1[[#This Row],[Category and Sub-Category]])-FIND("/",Table1[[#This Row],[Category and Sub-Category]]))</f>
        <v>hardware</v>
      </c>
      <c r="S2739" s="14">
        <f>(((Table1[[#This Row],[launched_at]]/60)/60)/24)+DATE(1970,1,1)</f>
        <v>41611.917673611111</v>
      </c>
      <c r="T2739" s="14">
        <f t="shared" si="42"/>
        <v>41654.791666666664</v>
      </c>
    </row>
    <row r="2740" spans="1:20" ht="43.5" x14ac:dyDescent="0.35">
      <c r="A2740">
        <v>2738</v>
      </c>
      <c r="B2740" s="1" t="s">
        <v>2738</v>
      </c>
      <c r="C2740" s="1" t="s">
        <v>6848</v>
      </c>
      <c r="D2740" s="6">
        <v>5000</v>
      </c>
      <c r="E2740" s="6">
        <v>7397</v>
      </c>
      <c r="F2740" t="s">
        <v>8219</v>
      </c>
      <c r="G2740" t="s">
        <v>8224</v>
      </c>
      <c r="H2740" t="s">
        <v>8246</v>
      </c>
      <c r="I2740">
        <v>1478402804</v>
      </c>
      <c r="J2740">
        <v>1473218804</v>
      </c>
      <c r="K2740" t="b">
        <v>0</v>
      </c>
      <c r="L2740">
        <v>15</v>
      </c>
      <c r="M2740" t="b">
        <v>1</v>
      </c>
      <c r="N2740" t="s">
        <v>8295</v>
      </c>
      <c r="O2740" s="16">
        <f>Table1[[#This Row],[pledged]]/Table1[[#This Row],[goal]]*100</f>
        <v>147.94</v>
      </c>
      <c r="P2740" s="6">
        <f>IFERROR(Table1[[#This Row],[pledged]]/Table1[[#This Row],[backers_count]],0)</f>
        <v>493.13333333333333</v>
      </c>
      <c r="Q2740" t="str">
        <f>LEFT(Table1[[#This Row],[Category and Sub-Category]],FIND("/",Table1[[#This Row],[Category and Sub-Category]])-1)</f>
        <v>technology</v>
      </c>
      <c r="R2740" t="str">
        <f>RIGHT(Table1[[#This Row],[Category and Sub-Category]],LEN(Table1[[#This Row],[Category and Sub-Category]])-FIND("/",Table1[[#This Row],[Category and Sub-Category]]))</f>
        <v>hardware</v>
      </c>
      <c r="S2740" s="14">
        <f>(((Table1[[#This Row],[launched_at]]/60)/60)/24)+DATE(1970,1,1)</f>
        <v>42620.143564814818</v>
      </c>
      <c r="T2740" s="14">
        <f t="shared" si="42"/>
        <v>42680.143564814818</v>
      </c>
    </row>
    <row r="2741" spans="1:20" ht="43.5" x14ac:dyDescent="0.35">
      <c r="A2741">
        <v>2739</v>
      </c>
      <c r="B2741" s="1" t="s">
        <v>2739</v>
      </c>
      <c r="C2741" s="1" t="s">
        <v>6849</v>
      </c>
      <c r="D2741" s="6">
        <v>1100</v>
      </c>
      <c r="E2741" s="6">
        <v>4225</v>
      </c>
      <c r="F2741" t="s">
        <v>8219</v>
      </c>
      <c r="G2741" t="s">
        <v>8225</v>
      </c>
      <c r="H2741" t="s">
        <v>8247</v>
      </c>
      <c r="I2741">
        <v>1399324717</v>
      </c>
      <c r="J2741">
        <v>1395436717</v>
      </c>
      <c r="K2741" t="b">
        <v>0</v>
      </c>
      <c r="L2741">
        <v>191</v>
      </c>
      <c r="M2741" t="b">
        <v>1</v>
      </c>
      <c r="N2741" t="s">
        <v>8295</v>
      </c>
      <c r="O2741" s="16">
        <f>Table1[[#This Row],[pledged]]/Table1[[#This Row],[goal]]*100</f>
        <v>384.09090909090907</v>
      </c>
      <c r="P2741" s="6">
        <f>IFERROR(Table1[[#This Row],[pledged]]/Table1[[#This Row],[backers_count]],0)</f>
        <v>22.120418848167539</v>
      </c>
      <c r="Q2741" t="str">
        <f>LEFT(Table1[[#This Row],[Category and Sub-Category]],FIND("/",Table1[[#This Row],[Category and Sub-Category]])-1)</f>
        <v>technology</v>
      </c>
      <c r="R2741" t="str">
        <f>RIGHT(Table1[[#This Row],[Category and Sub-Category]],LEN(Table1[[#This Row],[Category and Sub-Category]])-FIND("/",Table1[[#This Row],[Category and Sub-Category]]))</f>
        <v>hardware</v>
      </c>
      <c r="S2741" s="14">
        <f>(((Table1[[#This Row],[launched_at]]/60)/60)/24)+DATE(1970,1,1)</f>
        <v>41719.887928240743</v>
      </c>
      <c r="T2741" s="14">
        <f t="shared" si="42"/>
        <v>41764.887928240743</v>
      </c>
    </row>
    <row r="2742" spans="1:20" ht="43.5" x14ac:dyDescent="0.35">
      <c r="A2742">
        <v>2740</v>
      </c>
      <c r="B2742" s="1" t="s">
        <v>2740</v>
      </c>
      <c r="C2742" s="1" t="s">
        <v>6850</v>
      </c>
      <c r="D2742" s="6">
        <v>300</v>
      </c>
      <c r="E2742" s="6">
        <v>310</v>
      </c>
      <c r="F2742" t="s">
        <v>8219</v>
      </c>
      <c r="G2742" t="s">
        <v>8224</v>
      </c>
      <c r="H2742" t="s">
        <v>8246</v>
      </c>
      <c r="I2742">
        <v>1426117552</v>
      </c>
      <c r="J2742">
        <v>1423529152</v>
      </c>
      <c r="K2742" t="b">
        <v>0</v>
      </c>
      <c r="L2742">
        <v>17</v>
      </c>
      <c r="M2742" t="b">
        <v>1</v>
      </c>
      <c r="N2742" t="s">
        <v>8295</v>
      </c>
      <c r="O2742" s="16">
        <f>Table1[[#This Row],[pledged]]/Table1[[#This Row],[goal]]*100</f>
        <v>103.33333333333334</v>
      </c>
      <c r="P2742" s="6">
        <f>IFERROR(Table1[[#This Row],[pledged]]/Table1[[#This Row],[backers_count]],0)</f>
        <v>18.235294117647058</v>
      </c>
      <c r="Q2742" t="str">
        <f>LEFT(Table1[[#This Row],[Category and Sub-Category]],FIND("/",Table1[[#This Row],[Category and Sub-Category]])-1)</f>
        <v>technology</v>
      </c>
      <c r="R2742" t="str">
        <f>RIGHT(Table1[[#This Row],[Category and Sub-Category]],LEN(Table1[[#This Row],[Category and Sub-Category]])-FIND("/",Table1[[#This Row],[Category and Sub-Category]]))</f>
        <v>hardware</v>
      </c>
      <c r="S2742" s="14">
        <f>(((Table1[[#This Row],[launched_at]]/60)/60)/24)+DATE(1970,1,1)</f>
        <v>42045.031851851847</v>
      </c>
      <c r="T2742" s="14">
        <f t="shared" si="42"/>
        <v>42074.99018518519</v>
      </c>
    </row>
    <row r="2743" spans="1:20" ht="29" x14ac:dyDescent="0.35">
      <c r="A2743">
        <v>2741</v>
      </c>
      <c r="B2743" s="1" t="s">
        <v>2741</v>
      </c>
      <c r="C2743" s="1" t="s">
        <v>6851</v>
      </c>
      <c r="D2743" s="6">
        <v>8000</v>
      </c>
      <c r="E2743" s="6">
        <v>35</v>
      </c>
      <c r="F2743" t="s">
        <v>8221</v>
      </c>
      <c r="G2743" t="s">
        <v>8224</v>
      </c>
      <c r="H2743" t="s">
        <v>8246</v>
      </c>
      <c r="I2743">
        <v>1413770820</v>
      </c>
      <c r="J2743">
        <v>1412005602</v>
      </c>
      <c r="K2743" t="b">
        <v>0</v>
      </c>
      <c r="L2743">
        <v>4</v>
      </c>
      <c r="M2743" t="b">
        <v>0</v>
      </c>
      <c r="N2743" t="s">
        <v>8304</v>
      </c>
      <c r="O2743" s="16">
        <f>Table1[[#This Row],[pledged]]/Table1[[#This Row],[goal]]*100</f>
        <v>0.43750000000000006</v>
      </c>
      <c r="P2743" s="6">
        <f>IFERROR(Table1[[#This Row],[pledged]]/Table1[[#This Row],[backers_count]],0)</f>
        <v>8.75</v>
      </c>
      <c r="Q2743" t="str">
        <f>LEFT(Table1[[#This Row],[Category and Sub-Category]],FIND("/",Table1[[#This Row],[Category and Sub-Category]])-1)</f>
        <v>publishing</v>
      </c>
      <c r="R2743" t="str">
        <f>RIGHT(Table1[[#This Row],[Category and Sub-Category]],LEN(Table1[[#This Row],[Category and Sub-Category]])-FIND("/",Table1[[#This Row],[Category and Sub-Category]]))</f>
        <v>children's books</v>
      </c>
      <c r="S2743" s="14">
        <f>(((Table1[[#This Row],[launched_at]]/60)/60)/24)+DATE(1970,1,1)</f>
        <v>41911.657430555555</v>
      </c>
      <c r="T2743" s="14">
        <f t="shared" si="42"/>
        <v>41932.088194444441</v>
      </c>
    </row>
    <row r="2744" spans="1:20" ht="43.5" x14ac:dyDescent="0.35">
      <c r="A2744">
        <v>2742</v>
      </c>
      <c r="B2744" s="1" t="s">
        <v>2742</v>
      </c>
      <c r="C2744" s="1" t="s">
        <v>6852</v>
      </c>
      <c r="D2744" s="6">
        <v>2500</v>
      </c>
      <c r="E2744" s="6">
        <v>731</v>
      </c>
      <c r="F2744" t="s">
        <v>8221</v>
      </c>
      <c r="G2744" t="s">
        <v>8224</v>
      </c>
      <c r="H2744" t="s">
        <v>8246</v>
      </c>
      <c r="I2744">
        <v>1337102187</v>
      </c>
      <c r="J2744">
        <v>1335892587</v>
      </c>
      <c r="K2744" t="b">
        <v>0</v>
      </c>
      <c r="L2744">
        <v>18</v>
      </c>
      <c r="M2744" t="b">
        <v>0</v>
      </c>
      <c r="N2744" t="s">
        <v>8304</v>
      </c>
      <c r="O2744" s="16">
        <f>Table1[[#This Row],[pledged]]/Table1[[#This Row],[goal]]*100</f>
        <v>29.24</v>
      </c>
      <c r="P2744" s="6">
        <f>IFERROR(Table1[[#This Row],[pledged]]/Table1[[#This Row],[backers_count]],0)</f>
        <v>40.611111111111114</v>
      </c>
      <c r="Q2744" t="str">
        <f>LEFT(Table1[[#This Row],[Category and Sub-Category]],FIND("/",Table1[[#This Row],[Category and Sub-Category]])-1)</f>
        <v>publishing</v>
      </c>
      <c r="R2744" t="str">
        <f>RIGHT(Table1[[#This Row],[Category and Sub-Category]],LEN(Table1[[#This Row],[Category and Sub-Category]])-FIND("/",Table1[[#This Row],[Category and Sub-Category]]))</f>
        <v>children's books</v>
      </c>
      <c r="S2744" s="14">
        <f>(((Table1[[#This Row],[launched_at]]/60)/60)/24)+DATE(1970,1,1)</f>
        <v>41030.719756944447</v>
      </c>
      <c r="T2744" s="14">
        <f t="shared" si="42"/>
        <v>41044.719756944447</v>
      </c>
    </row>
    <row r="2745" spans="1:20" ht="58" x14ac:dyDescent="0.35">
      <c r="A2745">
        <v>2743</v>
      </c>
      <c r="B2745" s="1" t="s">
        <v>2743</v>
      </c>
      <c r="C2745" s="1" t="s">
        <v>6853</v>
      </c>
      <c r="D2745" s="6">
        <v>5999</v>
      </c>
      <c r="E2745" s="6">
        <v>0</v>
      </c>
      <c r="F2745" t="s">
        <v>8221</v>
      </c>
      <c r="G2745" t="s">
        <v>8224</v>
      </c>
      <c r="H2745" t="s">
        <v>8246</v>
      </c>
      <c r="I2745">
        <v>1476863607</v>
      </c>
      <c r="J2745">
        <v>1474271607</v>
      </c>
      <c r="K2745" t="b">
        <v>0</v>
      </c>
      <c r="L2745">
        <v>0</v>
      </c>
      <c r="M2745" t="b">
        <v>0</v>
      </c>
      <c r="N2745" t="s">
        <v>8304</v>
      </c>
      <c r="O2745" s="16">
        <f>Table1[[#This Row],[pledged]]/Table1[[#This Row],[goal]]*100</f>
        <v>0</v>
      </c>
      <c r="P2745" s="6">
        <f>IFERROR(Table1[[#This Row],[pledged]]/Table1[[#This Row],[backers_count]],0)</f>
        <v>0</v>
      </c>
      <c r="Q2745" t="str">
        <f>LEFT(Table1[[#This Row],[Category and Sub-Category]],FIND("/",Table1[[#This Row],[Category and Sub-Category]])-1)</f>
        <v>publishing</v>
      </c>
      <c r="R2745" t="str">
        <f>RIGHT(Table1[[#This Row],[Category and Sub-Category]],LEN(Table1[[#This Row],[Category and Sub-Category]])-FIND("/",Table1[[#This Row],[Category and Sub-Category]]))</f>
        <v>children's books</v>
      </c>
      <c r="S2745" s="14">
        <f>(((Table1[[#This Row],[launched_at]]/60)/60)/24)+DATE(1970,1,1)</f>
        <v>42632.328784722224</v>
      </c>
      <c r="T2745" s="14">
        <f t="shared" si="42"/>
        <v>42662.328784722224</v>
      </c>
    </row>
    <row r="2746" spans="1:20" ht="43.5" x14ac:dyDescent="0.35">
      <c r="A2746">
        <v>2744</v>
      </c>
      <c r="B2746" s="1" t="s">
        <v>2744</v>
      </c>
      <c r="C2746" s="1" t="s">
        <v>6854</v>
      </c>
      <c r="D2746" s="6">
        <v>16000</v>
      </c>
      <c r="E2746" s="6">
        <v>835</v>
      </c>
      <c r="F2746" t="s">
        <v>8221</v>
      </c>
      <c r="G2746" t="s">
        <v>8224</v>
      </c>
      <c r="H2746" t="s">
        <v>8246</v>
      </c>
      <c r="I2746">
        <v>1330478998</v>
      </c>
      <c r="J2746">
        <v>1327886998</v>
      </c>
      <c r="K2746" t="b">
        <v>0</v>
      </c>
      <c r="L2746">
        <v>22</v>
      </c>
      <c r="M2746" t="b">
        <v>0</v>
      </c>
      <c r="N2746" t="s">
        <v>8304</v>
      </c>
      <c r="O2746" s="16">
        <f>Table1[[#This Row],[pledged]]/Table1[[#This Row],[goal]]*100</f>
        <v>5.21875</v>
      </c>
      <c r="P2746" s="6">
        <f>IFERROR(Table1[[#This Row],[pledged]]/Table1[[#This Row],[backers_count]],0)</f>
        <v>37.954545454545453</v>
      </c>
      <c r="Q2746" t="str">
        <f>LEFT(Table1[[#This Row],[Category and Sub-Category]],FIND("/",Table1[[#This Row],[Category and Sub-Category]])-1)</f>
        <v>publishing</v>
      </c>
      <c r="R2746" t="str">
        <f>RIGHT(Table1[[#This Row],[Category and Sub-Category]],LEN(Table1[[#This Row],[Category and Sub-Category]])-FIND("/",Table1[[#This Row],[Category and Sub-Category]]))</f>
        <v>children's books</v>
      </c>
      <c r="S2746" s="14">
        <f>(((Table1[[#This Row],[launched_at]]/60)/60)/24)+DATE(1970,1,1)</f>
        <v>40938.062476851854</v>
      </c>
      <c r="T2746" s="14">
        <f t="shared" si="42"/>
        <v>40968.062476851854</v>
      </c>
    </row>
    <row r="2747" spans="1:20" ht="43.5" x14ac:dyDescent="0.35">
      <c r="A2747">
        <v>2745</v>
      </c>
      <c r="B2747" s="1" t="s">
        <v>2745</v>
      </c>
      <c r="C2747" s="1" t="s">
        <v>6855</v>
      </c>
      <c r="D2747" s="6">
        <v>8000</v>
      </c>
      <c r="E2747" s="6">
        <v>1751</v>
      </c>
      <c r="F2747" t="s">
        <v>8221</v>
      </c>
      <c r="G2747" t="s">
        <v>8224</v>
      </c>
      <c r="H2747" t="s">
        <v>8246</v>
      </c>
      <c r="I2747">
        <v>1342309368</v>
      </c>
      <c r="J2747">
        <v>1337125368</v>
      </c>
      <c r="K2747" t="b">
        <v>0</v>
      </c>
      <c r="L2747">
        <v>49</v>
      </c>
      <c r="M2747" t="b">
        <v>0</v>
      </c>
      <c r="N2747" t="s">
        <v>8304</v>
      </c>
      <c r="O2747" s="16">
        <f>Table1[[#This Row],[pledged]]/Table1[[#This Row],[goal]]*100</f>
        <v>21.887499999999999</v>
      </c>
      <c r="P2747" s="6">
        <f>IFERROR(Table1[[#This Row],[pledged]]/Table1[[#This Row],[backers_count]],0)</f>
        <v>35.734693877551024</v>
      </c>
      <c r="Q2747" t="str">
        <f>LEFT(Table1[[#This Row],[Category and Sub-Category]],FIND("/",Table1[[#This Row],[Category and Sub-Category]])-1)</f>
        <v>publishing</v>
      </c>
      <c r="R2747" t="str">
        <f>RIGHT(Table1[[#This Row],[Category and Sub-Category]],LEN(Table1[[#This Row],[Category and Sub-Category]])-FIND("/",Table1[[#This Row],[Category and Sub-Category]]))</f>
        <v>children's books</v>
      </c>
      <c r="S2747" s="14">
        <f>(((Table1[[#This Row],[launched_at]]/60)/60)/24)+DATE(1970,1,1)</f>
        <v>41044.988055555557</v>
      </c>
      <c r="T2747" s="14">
        <f t="shared" si="42"/>
        <v>41104.988055555557</v>
      </c>
    </row>
    <row r="2748" spans="1:20" ht="43.5" x14ac:dyDescent="0.35">
      <c r="A2748">
        <v>2746</v>
      </c>
      <c r="B2748" s="1" t="s">
        <v>2746</v>
      </c>
      <c r="C2748" s="1" t="s">
        <v>6856</v>
      </c>
      <c r="D2748" s="6">
        <v>3000</v>
      </c>
      <c r="E2748" s="6">
        <v>801</v>
      </c>
      <c r="F2748" t="s">
        <v>8221</v>
      </c>
      <c r="G2748" t="s">
        <v>8224</v>
      </c>
      <c r="H2748" t="s">
        <v>8246</v>
      </c>
      <c r="I2748">
        <v>1409337911</v>
      </c>
      <c r="J2748">
        <v>1406745911</v>
      </c>
      <c r="K2748" t="b">
        <v>0</v>
      </c>
      <c r="L2748">
        <v>19</v>
      </c>
      <c r="M2748" t="b">
        <v>0</v>
      </c>
      <c r="N2748" t="s">
        <v>8304</v>
      </c>
      <c r="O2748" s="16">
        <f>Table1[[#This Row],[pledged]]/Table1[[#This Row],[goal]]*100</f>
        <v>26.700000000000003</v>
      </c>
      <c r="P2748" s="6">
        <f>IFERROR(Table1[[#This Row],[pledged]]/Table1[[#This Row],[backers_count]],0)</f>
        <v>42.157894736842103</v>
      </c>
      <c r="Q2748" t="str">
        <f>LEFT(Table1[[#This Row],[Category and Sub-Category]],FIND("/",Table1[[#This Row],[Category and Sub-Category]])-1)</f>
        <v>publishing</v>
      </c>
      <c r="R2748" t="str">
        <f>RIGHT(Table1[[#This Row],[Category and Sub-Category]],LEN(Table1[[#This Row],[Category and Sub-Category]])-FIND("/",Table1[[#This Row],[Category and Sub-Category]]))</f>
        <v>children's books</v>
      </c>
      <c r="S2748" s="14">
        <f>(((Table1[[#This Row],[launched_at]]/60)/60)/24)+DATE(1970,1,1)</f>
        <v>41850.781377314815</v>
      </c>
      <c r="T2748" s="14">
        <f t="shared" si="42"/>
        <v>41880.781377314815</v>
      </c>
    </row>
    <row r="2749" spans="1:20" ht="43.5" x14ac:dyDescent="0.35">
      <c r="A2749">
        <v>2747</v>
      </c>
      <c r="B2749" s="1" t="s">
        <v>2747</v>
      </c>
      <c r="C2749" s="1" t="s">
        <v>6857</v>
      </c>
      <c r="D2749" s="6">
        <v>500</v>
      </c>
      <c r="E2749" s="6">
        <v>140</v>
      </c>
      <c r="F2749" t="s">
        <v>8221</v>
      </c>
      <c r="G2749" t="s">
        <v>8224</v>
      </c>
      <c r="H2749" t="s">
        <v>8246</v>
      </c>
      <c r="I2749">
        <v>1339816200</v>
      </c>
      <c r="J2749">
        <v>1337095997</v>
      </c>
      <c r="K2749" t="b">
        <v>0</v>
      </c>
      <c r="L2749">
        <v>4</v>
      </c>
      <c r="M2749" t="b">
        <v>0</v>
      </c>
      <c r="N2749" t="s">
        <v>8304</v>
      </c>
      <c r="O2749" s="16">
        <f>Table1[[#This Row],[pledged]]/Table1[[#This Row],[goal]]*100</f>
        <v>28.000000000000004</v>
      </c>
      <c r="P2749" s="6">
        <f>IFERROR(Table1[[#This Row],[pledged]]/Table1[[#This Row],[backers_count]],0)</f>
        <v>35</v>
      </c>
      <c r="Q2749" t="str">
        <f>LEFT(Table1[[#This Row],[Category and Sub-Category]],FIND("/",Table1[[#This Row],[Category and Sub-Category]])-1)</f>
        <v>publishing</v>
      </c>
      <c r="R2749" t="str">
        <f>RIGHT(Table1[[#This Row],[Category and Sub-Category]],LEN(Table1[[#This Row],[Category and Sub-Category]])-FIND("/",Table1[[#This Row],[Category and Sub-Category]]))</f>
        <v>children's books</v>
      </c>
      <c r="S2749" s="14">
        <f>(((Table1[[#This Row],[launched_at]]/60)/60)/24)+DATE(1970,1,1)</f>
        <v>41044.64811342593</v>
      </c>
      <c r="T2749" s="14">
        <f t="shared" si="42"/>
        <v>41076.131944444445</v>
      </c>
    </row>
    <row r="2750" spans="1:20" ht="43.5" x14ac:dyDescent="0.35">
      <c r="A2750">
        <v>2748</v>
      </c>
      <c r="B2750" s="1" t="s">
        <v>2748</v>
      </c>
      <c r="C2750" s="1" t="s">
        <v>6858</v>
      </c>
      <c r="D2750" s="6">
        <v>5000</v>
      </c>
      <c r="E2750" s="6">
        <v>53</v>
      </c>
      <c r="F2750" t="s">
        <v>8221</v>
      </c>
      <c r="G2750" t="s">
        <v>8224</v>
      </c>
      <c r="H2750" t="s">
        <v>8246</v>
      </c>
      <c r="I2750">
        <v>1472835802</v>
      </c>
      <c r="J2750">
        <v>1470243802</v>
      </c>
      <c r="K2750" t="b">
        <v>0</v>
      </c>
      <c r="L2750">
        <v>4</v>
      </c>
      <c r="M2750" t="b">
        <v>0</v>
      </c>
      <c r="N2750" t="s">
        <v>8304</v>
      </c>
      <c r="O2750" s="16">
        <f>Table1[[#This Row],[pledged]]/Table1[[#This Row],[goal]]*100</f>
        <v>1.06</v>
      </c>
      <c r="P2750" s="6">
        <f>IFERROR(Table1[[#This Row],[pledged]]/Table1[[#This Row],[backers_count]],0)</f>
        <v>13.25</v>
      </c>
      <c r="Q2750" t="str">
        <f>LEFT(Table1[[#This Row],[Category and Sub-Category]],FIND("/",Table1[[#This Row],[Category and Sub-Category]])-1)</f>
        <v>publishing</v>
      </c>
      <c r="R2750" t="str">
        <f>RIGHT(Table1[[#This Row],[Category and Sub-Category]],LEN(Table1[[#This Row],[Category and Sub-Category]])-FIND("/",Table1[[#This Row],[Category and Sub-Category]]))</f>
        <v>children's books</v>
      </c>
      <c r="S2750" s="14">
        <f>(((Table1[[#This Row],[launched_at]]/60)/60)/24)+DATE(1970,1,1)</f>
        <v>42585.7106712963</v>
      </c>
      <c r="T2750" s="14">
        <f t="shared" si="42"/>
        <v>42615.7106712963</v>
      </c>
    </row>
    <row r="2751" spans="1:20" ht="29" x14ac:dyDescent="0.35">
      <c r="A2751">
        <v>2749</v>
      </c>
      <c r="B2751" s="1" t="s">
        <v>2749</v>
      </c>
      <c r="C2751" s="1" t="s">
        <v>6859</v>
      </c>
      <c r="D2751" s="6">
        <v>10000</v>
      </c>
      <c r="E2751" s="6">
        <v>110</v>
      </c>
      <c r="F2751" t="s">
        <v>8221</v>
      </c>
      <c r="G2751" t="s">
        <v>8224</v>
      </c>
      <c r="H2751" t="s">
        <v>8246</v>
      </c>
      <c r="I2751">
        <v>1428171037</v>
      </c>
      <c r="J2751">
        <v>1425582637</v>
      </c>
      <c r="K2751" t="b">
        <v>0</v>
      </c>
      <c r="L2751">
        <v>2</v>
      </c>
      <c r="M2751" t="b">
        <v>0</v>
      </c>
      <c r="N2751" t="s">
        <v>8304</v>
      </c>
      <c r="O2751" s="16">
        <f>Table1[[#This Row],[pledged]]/Table1[[#This Row],[goal]]*100</f>
        <v>1.0999999999999999</v>
      </c>
      <c r="P2751" s="6">
        <f>IFERROR(Table1[[#This Row],[pledged]]/Table1[[#This Row],[backers_count]],0)</f>
        <v>55</v>
      </c>
      <c r="Q2751" t="str">
        <f>LEFT(Table1[[#This Row],[Category and Sub-Category]],FIND("/",Table1[[#This Row],[Category and Sub-Category]])-1)</f>
        <v>publishing</v>
      </c>
      <c r="R2751" t="str">
        <f>RIGHT(Table1[[#This Row],[Category and Sub-Category]],LEN(Table1[[#This Row],[Category and Sub-Category]])-FIND("/",Table1[[#This Row],[Category and Sub-Category]]))</f>
        <v>children's books</v>
      </c>
      <c r="S2751" s="14">
        <f>(((Table1[[#This Row],[launched_at]]/60)/60)/24)+DATE(1970,1,1)</f>
        <v>42068.799039351856</v>
      </c>
      <c r="T2751" s="14">
        <f t="shared" si="42"/>
        <v>42098.757372685184</v>
      </c>
    </row>
    <row r="2752" spans="1:20" ht="43.5" x14ac:dyDescent="0.35">
      <c r="A2752">
        <v>2750</v>
      </c>
      <c r="B2752" s="1" t="s">
        <v>2750</v>
      </c>
      <c r="C2752" s="1" t="s">
        <v>6860</v>
      </c>
      <c r="D2752" s="6">
        <v>1999</v>
      </c>
      <c r="E2752" s="6">
        <v>0</v>
      </c>
      <c r="F2752" t="s">
        <v>8221</v>
      </c>
      <c r="G2752" t="s">
        <v>8224</v>
      </c>
      <c r="H2752" t="s">
        <v>8246</v>
      </c>
      <c r="I2752">
        <v>1341086400</v>
      </c>
      <c r="J2752">
        <v>1340055345</v>
      </c>
      <c r="K2752" t="b">
        <v>0</v>
      </c>
      <c r="L2752">
        <v>0</v>
      </c>
      <c r="M2752" t="b">
        <v>0</v>
      </c>
      <c r="N2752" t="s">
        <v>8304</v>
      </c>
      <c r="O2752" s="16">
        <f>Table1[[#This Row],[pledged]]/Table1[[#This Row],[goal]]*100</f>
        <v>0</v>
      </c>
      <c r="P2752" s="6">
        <f>IFERROR(Table1[[#This Row],[pledged]]/Table1[[#This Row],[backers_count]],0)</f>
        <v>0</v>
      </c>
      <c r="Q2752" t="str">
        <f>LEFT(Table1[[#This Row],[Category and Sub-Category]],FIND("/",Table1[[#This Row],[Category and Sub-Category]])-1)</f>
        <v>publishing</v>
      </c>
      <c r="R2752" t="str">
        <f>RIGHT(Table1[[#This Row],[Category and Sub-Category]],LEN(Table1[[#This Row],[Category and Sub-Category]])-FIND("/",Table1[[#This Row],[Category and Sub-Category]]))</f>
        <v>children's books</v>
      </c>
      <c r="S2752" s="14">
        <f>(((Table1[[#This Row],[launched_at]]/60)/60)/24)+DATE(1970,1,1)</f>
        <v>41078.899826388886</v>
      </c>
      <c r="T2752" s="14">
        <f t="shared" si="42"/>
        <v>41090.833333333336</v>
      </c>
    </row>
    <row r="2753" spans="1:20" ht="43.5" x14ac:dyDescent="0.35">
      <c r="A2753">
        <v>2751</v>
      </c>
      <c r="B2753" s="1" t="s">
        <v>2751</v>
      </c>
      <c r="C2753" s="1" t="s">
        <v>6861</v>
      </c>
      <c r="D2753" s="6">
        <v>3274</v>
      </c>
      <c r="E2753" s="6">
        <v>0</v>
      </c>
      <c r="F2753" t="s">
        <v>8221</v>
      </c>
      <c r="G2753" t="s">
        <v>8224</v>
      </c>
      <c r="H2753" t="s">
        <v>8246</v>
      </c>
      <c r="I2753">
        <v>1403039842</v>
      </c>
      <c r="J2753">
        <v>1397855842</v>
      </c>
      <c r="K2753" t="b">
        <v>0</v>
      </c>
      <c r="L2753">
        <v>0</v>
      </c>
      <c r="M2753" t="b">
        <v>0</v>
      </c>
      <c r="N2753" t="s">
        <v>8304</v>
      </c>
      <c r="O2753" s="16">
        <f>Table1[[#This Row],[pledged]]/Table1[[#This Row],[goal]]*100</f>
        <v>0</v>
      </c>
      <c r="P2753" s="6">
        <f>IFERROR(Table1[[#This Row],[pledged]]/Table1[[#This Row],[backers_count]],0)</f>
        <v>0</v>
      </c>
      <c r="Q2753" t="str">
        <f>LEFT(Table1[[#This Row],[Category and Sub-Category]],FIND("/",Table1[[#This Row],[Category and Sub-Category]])-1)</f>
        <v>publishing</v>
      </c>
      <c r="R2753" t="str">
        <f>RIGHT(Table1[[#This Row],[Category and Sub-Category]],LEN(Table1[[#This Row],[Category and Sub-Category]])-FIND("/",Table1[[#This Row],[Category and Sub-Category]]))</f>
        <v>children's books</v>
      </c>
      <c r="S2753" s="14">
        <f>(((Table1[[#This Row],[launched_at]]/60)/60)/24)+DATE(1970,1,1)</f>
        <v>41747.887060185189</v>
      </c>
      <c r="T2753" s="14">
        <f t="shared" si="42"/>
        <v>41807.887060185189</v>
      </c>
    </row>
    <row r="2754" spans="1:20" ht="43.5" x14ac:dyDescent="0.35">
      <c r="A2754">
        <v>2752</v>
      </c>
      <c r="B2754" s="1" t="s">
        <v>2752</v>
      </c>
      <c r="C2754" s="1" t="s">
        <v>6862</v>
      </c>
      <c r="D2754" s="6">
        <v>4800</v>
      </c>
      <c r="E2754" s="6">
        <v>550</v>
      </c>
      <c r="F2754" t="s">
        <v>8221</v>
      </c>
      <c r="G2754" t="s">
        <v>8224</v>
      </c>
      <c r="H2754" t="s">
        <v>8246</v>
      </c>
      <c r="I2754">
        <v>1324232504</v>
      </c>
      <c r="J2754">
        <v>1320776504</v>
      </c>
      <c r="K2754" t="b">
        <v>0</v>
      </c>
      <c r="L2754">
        <v>14</v>
      </c>
      <c r="M2754" t="b">
        <v>0</v>
      </c>
      <c r="N2754" t="s">
        <v>8304</v>
      </c>
      <c r="O2754" s="16">
        <f>Table1[[#This Row],[pledged]]/Table1[[#This Row],[goal]]*100</f>
        <v>11.458333333333332</v>
      </c>
      <c r="P2754" s="6">
        <f>IFERROR(Table1[[#This Row],[pledged]]/Table1[[#This Row],[backers_count]],0)</f>
        <v>39.285714285714285</v>
      </c>
      <c r="Q2754" t="str">
        <f>LEFT(Table1[[#This Row],[Category and Sub-Category]],FIND("/",Table1[[#This Row],[Category and Sub-Category]])-1)</f>
        <v>publishing</v>
      </c>
      <c r="R2754" t="str">
        <f>RIGHT(Table1[[#This Row],[Category and Sub-Category]],LEN(Table1[[#This Row],[Category and Sub-Category]])-FIND("/",Table1[[#This Row],[Category and Sub-Category]]))</f>
        <v>children's books</v>
      </c>
      <c r="S2754" s="14">
        <f>(((Table1[[#This Row],[launched_at]]/60)/60)/24)+DATE(1970,1,1)</f>
        <v>40855.765092592592</v>
      </c>
      <c r="T2754" s="14">
        <f t="shared" ref="T2754:T2817" si="43">(((I2754/60)/60)/24)+DATE(1970,1,1)</f>
        <v>40895.765092592592</v>
      </c>
    </row>
    <row r="2755" spans="1:20" ht="43.5" x14ac:dyDescent="0.35">
      <c r="A2755">
        <v>2753</v>
      </c>
      <c r="B2755" s="1" t="s">
        <v>2753</v>
      </c>
      <c r="C2755" s="1" t="s">
        <v>6863</v>
      </c>
      <c r="D2755" s="6">
        <v>2000</v>
      </c>
      <c r="E2755" s="6">
        <v>380</v>
      </c>
      <c r="F2755" t="s">
        <v>8221</v>
      </c>
      <c r="G2755" t="s">
        <v>8224</v>
      </c>
      <c r="H2755" t="s">
        <v>8246</v>
      </c>
      <c r="I2755">
        <v>1346017023</v>
      </c>
      <c r="J2755">
        <v>1343425023</v>
      </c>
      <c r="K2755" t="b">
        <v>0</v>
      </c>
      <c r="L2755">
        <v>8</v>
      </c>
      <c r="M2755" t="b">
        <v>0</v>
      </c>
      <c r="N2755" t="s">
        <v>8304</v>
      </c>
      <c r="O2755" s="16">
        <f>Table1[[#This Row],[pledged]]/Table1[[#This Row],[goal]]*100</f>
        <v>19</v>
      </c>
      <c r="P2755" s="6">
        <f>IFERROR(Table1[[#This Row],[pledged]]/Table1[[#This Row],[backers_count]],0)</f>
        <v>47.5</v>
      </c>
      <c r="Q2755" t="str">
        <f>LEFT(Table1[[#This Row],[Category and Sub-Category]],FIND("/",Table1[[#This Row],[Category and Sub-Category]])-1)</f>
        <v>publishing</v>
      </c>
      <c r="R2755" t="str">
        <f>RIGHT(Table1[[#This Row],[Category and Sub-Category]],LEN(Table1[[#This Row],[Category and Sub-Category]])-FIND("/",Table1[[#This Row],[Category and Sub-Category]]))</f>
        <v>children's books</v>
      </c>
      <c r="S2755" s="14">
        <f>(((Table1[[#This Row],[launched_at]]/60)/60)/24)+DATE(1970,1,1)</f>
        <v>41117.900729166664</v>
      </c>
      <c r="T2755" s="14">
        <f t="shared" si="43"/>
        <v>41147.900729166664</v>
      </c>
    </row>
    <row r="2756" spans="1:20" ht="43.5" x14ac:dyDescent="0.35">
      <c r="A2756">
        <v>2754</v>
      </c>
      <c r="B2756" s="1" t="s">
        <v>2754</v>
      </c>
      <c r="C2756" s="1" t="s">
        <v>6864</v>
      </c>
      <c r="D2756" s="6">
        <v>10000</v>
      </c>
      <c r="E2756" s="6">
        <v>0</v>
      </c>
      <c r="F2756" t="s">
        <v>8221</v>
      </c>
      <c r="G2756" t="s">
        <v>8224</v>
      </c>
      <c r="H2756" t="s">
        <v>8246</v>
      </c>
      <c r="I2756">
        <v>1410448551</v>
      </c>
      <c r="J2756">
        <v>1407856551</v>
      </c>
      <c r="K2756" t="b">
        <v>0</v>
      </c>
      <c r="L2756">
        <v>0</v>
      </c>
      <c r="M2756" t="b">
        <v>0</v>
      </c>
      <c r="N2756" t="s">
        <v>8304</v>
      </c>
      <c r="O2756" s="16">
        <f>Table1[[#This Row],[pledged]]/Table1[[#This Row],[goal]]*100</f>
        <v>0</v>
      </c>
      <c r="P2756" s="6">
        <f>IFERROR(Table1[[#This Row],[pledged]]/Table1[[#This Row],[backers_count]],0)</f>
        <v>0</v>
      </c>
      <c r="Q2756" t="str">
        <f>LEFT(Table1[[#This Row],[Category and Sub-Category]],FIND("/",Table1[[#This Row],[Category and Sub-Category]])-1)</f>
        <v>publishing</v>
      </c>
      <c r="R2756" t="str">
        <f>RIGHT(Table1[[#This Row],[Category and Sub-Category]],LEN(Table1[[#This Row],[Category and Sub-Category]])-FIND("/",Table1[[#This Row],[Category and Sub-Category]]))</f>
        <v>children's books</v>
      </c>
      <c r="S2756" s="14">
        <f>(((Table1[[#This Row],[launched_at]]/60)/60)/24)+DATE(1970,1,1)</f>
        <v>41863.636006944449</v>
      </c>
      <c r="T2756" s="14">
        <f t="shared" si="43"/>
        <v>41893.636006944449</v>
      </c>
    </row>
    <row r="2757" spans="1:20" ht="43.5" x14ac:dyDescent="0.35">
      <c r="A2757">
        <v>2755</v>
      </c>
      <c r="B2757" s="1" t="s">
        <v>2755</v>
      </c>
      <c r="C2757" s="1" t="s">
        <v>6865</v>
      </c>
      <c r="D2757" s="6">
        <v>500</v>
      </c>
      <c r="E2757" s="6">
        <v>260</v>
      </c>
      <c r="F2757" t="s">
        <v>8221</v>
      </c>
      <c r="G2757" t="s">
        <v>8241</v>
      </c>
      <c r="H2757" t="s">
        <v>8249</v>
      </c>
      <c r="I2757">
        <v>1428519527</v>
      </c>
      <c r="J2757">
        <v>1425927527</v>
      </c>
      <c r="K2757" t="b">
        <v>0</v>
      </c>
      <c r="L2757">
        <v>15</v>
      </c>
      <c r="M2757" t="b">
        <v>0</v>
      </c>
      <c r="N2757" t="s">
        <v>8304</v>
      </c>
      <c r="O2757" s="16">
        <f>Table1[[#This Row],[pledged]]/Table1[[#This Row],[goal]]*100</f>
        <v>52</v>
      </c>
      <c r="P2757" s="6">
        <f>IFERROR(Table1[[#This Row],[pledged]]/Table1[[#This Row],[backers_count]],0)</f>
        <v>17.333333333333332</v>
      </c>
      <c r="Q2757" t="str">
        <f>LEFT(Table1[[#This Row],[Category and Sub-Category]],FIND("/",Table1[[#This Row],[Category and Sub-Category]])-1)</f>
        <v>publishing</v>
      </c>
      <c r="R2757" t="str">
        <f>RIGHT(Table1[[#This Row],[Category and Sub-Category]],LEN(Table1[[#This Row],[Category and Sub-Category]])-FIND("/",Table1[[#This Row],[Category and Sub-Category]]))</f>
        <v>children's books</v>
      </c>
      <c r="S2757" s="14">
        <f>(((Table1[[#This Row],[launched_at]]/60)/60)/24)+DATE(1970,1,1)</f>
        <v>42072.790821759263</v>
      </c>
      <c r="T2757" s="14">
        <f t="shared" si="43"/>
        <v>42102.790821759263</v>
      </c>
    </row>
    <row r="2758" spans="1:20" ht="43.5" x14ac:dyDescent="0.35">
      <c r="A2758">
        <v>2756</v>
      </c>
      <c r="B2758" s="1" t="s">
        <v>2756</v>
      </c>
      <c r="C2758" s="1" t="s">
        <v>6866</v>
      </c>
      <c r="D2758" s="6">
        <v>10000</v>
      </c>
      <c r="E2758" s="6">
        <v>1048</v>
      </c>
      <c r="F2758" t="s">
        <v>8221</v>
      </c>
      <c r="G2758" t="s">
        <v>8224</v>
      </c>
      <c r="H2758" t="s">
        <v>8246</v>
      </c>
      <c r="I2758">
        <v>1389476201</v>
      </c>
      <c r="J2758">
        <v>1386884201</v>
      </c>
      <c r="K2758" t="b">
        <v>0</v>
      </c>
      <c r="L2758">
        <v>33</v>
      </c>
      <c r="M2758" t="b">
        <v>0</v>
      </c>
      <c r="N2758" t="s">
        <v>8304</v>
      </c>
      <c r="O2758" s="16">
        <f>Table1[[#This Row],[pledged]]/Table1[[#This Row],[goal]]*100</f>
        <v>10.48</v>
      </c>
      <c r="P2758" s="6">
        <f>IFERROR(Table1[[#This Row],[pledged]]/Table1[[#This Row],[backers_count]],0)</f>
        <v>31.757575757575758</v>
      </c>
      <c r="Q2758" t="str">
        <f>LEFT(Table1[[#This Row],[Category and Sub-Category]],FIND("/",Table1[[#This Row],[Category and Sub-Category]])-1)</f>
        <v>publishing</v>
      </c>
      <c r="R2758" t="str">
        <f>RIGHT(Table1[[#This Row],[Category and Sub-Category]],LEN(Table1[[#This Row],[Category and Sub-Category]])-FIND("/",Table1[[#This Row],[Category and Sub-Category]]))</f>
        <v>children's books</v>
      </c>
      <c r="S2758" s="14">
        <f>(((Table1[[#This Row],[launched_at]]/60)/60)/24)+DATE(1970,1,1)</f>
        <v>41620.90047453704</v>
      </c>
      <c r="T2758" s="14">
        <f t="shared" si="43"/>
        <v>41650.90047453704</v>
      </c>
    </row>
    <row r="2759" spans="1:20" ht="29" x14ac:dyDescent="0.35">
      <c r="A2759">
        <v>2757</v>
      </c>
      <c r="B2759" s="1" t="s">
        <v>2757</v>
      </c>
      <c r="C2759" s="1" t="s">
        <v>6867</v>
      </c>
      <c r="D2759" s="6">
        <v>1500</v>
      </c>
      <c r="E2759" s="6">
        <v>10</v>
      </c>
      <c r="F2759" t="s">
        <v>8221</v>
      </c>
      <c r="G2759" t="s">
        <v>8224</v>
      </c>
      <c r="H2759" t="s">
        <v>8246</v>
      </c>
      <c r="I2759">
        <v>1470498332</v>
      </c>
      <c r="J2759">
        <v>1469202332</v>
      </c>
      <c r="K2759" t="b">
        <v>0</v>
      </c>
      <c r="L2759">
        <v>2</v>
      </c>
      <c r="M2759" t="b">
        <v>0</v>
      </c>
      <c r="N2759" t="s">
        <v>8304</v>
      </c>
      <c r="O2759" s="16">
        <f>Table1[[#This Row],[pledged]]/Table1[[#This Row],[goal]]*100</f>
        <v>0.66666666666666674</v>
      </c>
      <c r="P2759" s="6">
        <f>IFERROR(Table1[[#This Row],[pledged]]/Table1[[#This Row],[backers_count]],0)</f>
        <v>5</v>
      </c>
      <c r="Q2759" t="str">
        <f>LEFT(Table1[[#This Row],[Category and Sub-Category]],FIND("/",Table1[[#This Row],[Category and Sub-Category]])-1)</f>
        <v>publishing</v>
      </c>
      <c r="R2759" t="str">
        <f>RIGHT(Table1[[#This Row],[Category and Sub-Category]],LEN(Table1[[#This Row],[Category and Sub-Category]])-FIND("/",Table1[[#This Row],[Category and Sub-Category]]))</f>
        <v>children's books</v>
      </c>
      <c r="S2759" s="14">
        <f>(((Table1[[#This Row],[launched_at]]/60)/60)/24)+DATE(1970,1,1)</f>
        <v>42573.65662037037</v>
      </c>
      <c r="T2759" s="14">
        <f t="shared" si="43"/>
        <v>42588.65662037037</v>
      </c>
    </row>
    <row r="2760" spans="1:20" ht="58" x14ac:dyDescent="0.35">
      <c r="A2760">
        <v>2758</v>
      </c>
      <c r="B2760" s="1" t="s">
        <v>2758</v>
      </c>
      <c r="C2760" s="1" t="s">
        <v>6868</v>
      </c>
      <c r="D2760" s="6">
        <v>2000</v>
      </c>
      <c r="E2760" s="6">
        <v>234</v>
      </c>
      <c r="F2760" t="s">
        <v>8221</v>
      </c>
      <c r="G2760" t="s">
        <v>8226</v>
      </c>
      <c r="H2760" t="s">
        <v>8248</v>
      </c>
      <c r="I2760">
        <v>1476095783</v>
      </c>
      <c r="J2760">
        <v>1474886183</v>
      </c>
      <c r="K2760" t="b">
        <v>0</v>
      </c>
      <c r="L2760">
        <v>6</v>
      </c>
      <c r="M2760" t="b">
        <v>0</v>
      </c>
      <c r="N2760" t="s">
        <v>8304</v>
      </c>
      <c r="O2760" s="16">
        <f>Table1[[#This Row],[pledged]]/Table1[[#This Row],[goal]]*100</f>
        <v>11.700000000000001</v>
      </c>
      <c r="P2760" s="6">
        <f>IFERROR(Table1[[#This Row],[pledged]]/Table1[[#This Row],[backers_count]],0)</f>
        <v>39</v>
      </c>
      <c r="Q2760" t="str">
        <f>LEFT(Table1[[#This Row],[Category and Sub-Category]],FIND("/",Table1[[#This Row],[Category and Sub-Category]])-1)</f>
        <v>publishing</v>
      </c>
      <c r="R2760" t="str">
        <f>RIGHT(Table1[[#This Row],[Category and Sub-Category]],LEN(Table1[[#This Row],[Category and Sub-Category]])-FIND("/",Table1[[#This Row],[Category and Sub-Category]]))</f>
        <v>children's books</v>
      </c>
      <c r="S2760" s="14">
        <f>(((Table1[[#This Row],[launched_at]]/60)/60)/24)+DATE(1970,1,1)</f>
        <v>42639.441932870366</v>
      </c>
      <c r="T2760" s="14">
        <f t="shared" si="43"/>
        <v>42653.441932870366</v>
      </c>
    </row>
    <row r="2761" spans="1:20" ht="43.5" x14ac:dyDescent="0.35">
      <c r="A2761">
        <v>2759</v>
      </c>
      <c r="B2761" s="1" t="s">
        <v>2759</v>
      </c>
      <c r="C2761" s="1" t="s">
        <v>6869</v>
      </c>
      <c r="D2761" s="6">
        <v>1000</v>
      </c>
      <c r="E2761" s="6">
        <v>105</v>
      </c>
      <c r="F2761" t="s">
        <v>8221</v>
      </c>
      <c r="G2761" t="s">
        <v>8226</v>
      </c>
      <c r="H2761" t="s">
        <v>8248</v>
      </c>
      <c r="I2761">
        <v>1468658866</v>
      </c>
      <c r="J2761">
        <v>1464943666</v>
      </c>
      <c r="K2761" t="b">
        <v>0</v>
      </c>
      <c r="L2761">
        <v>2</v>
      </c>
      <c r="M2761" t="b">
        <v>0</v>
      </c>
      <c r="N2761" t="s">
        <v>8304</v>
      </c>
      <c r="O2761" s="16">
        <f>Table1[[#This Row],[pledged]]/Table1[[#This Row],[goal]]*100</f>
        <v>10.5</v>
      </c>
      <c r="P2761" s="6">
        <f>IFERROR(Table1[[#This Row],[pledged]]/Table1[[#This Row],[backers_count]],0)</f>
        <v>52.5</v>
      </c>
      <c r="Q2761" t="str">
        <f>LEFT(Table1[[#This Row],[Category and Sub-Category]],FIND("/",Table1[[#This Row],[Category and Sub-Category]])-1)</f>
        <v>publishing</v>
      </c>
      <c r="R2761" t="str">
        <f>RIGHT(Table1[[#This Row],[Category and Sub-Category]],LEN(Table1[[#This Row],[Category and Sub-Category]])-FIND("/",Table1[[#This Row],[Category and Sub-Category]]))</f>
        <v>children's books</v>
      </c>
      <c r="S2761" s="14">
        <f>(((Table1[[#This Row],[launched_at]]/60)/60)/24)+DATE(1970,1,1)</f>
        <v>42524.36650462963</v>
      </c>
      <c r="T2761" s="14">
        <f t="shared" si="43"/>
        <v>42567.36650462963</v>
      </c>
    </row>
    <row r="2762" spans="1:20" ht="58" x14ac:dyDescent="0.35">
      <c r="A2762">
        <v>2760</v>
      </c>
      <c r="B2762" s="1" t="s">
        <v>2760</v>
      </c>
      <c r="C2762" s="1" t="s">
        <v>6870</v>
      </c>
      <c r="D2762" s="6">
        <v>5000</v>
      </c>
      <c r="E2762" s="6">
        <v>0</v>
      </c>
      <c r="F2762" t="s">
        <v>8221</v>
      </c>
      <c r="G2762" t="s">
        <v>8225</v>
      </c>
      <c r="H2762" t="s">
        <v>8247</v>
      </c>
      <c r="I2762">
        <v>1371726258</v>
      </c>
      <c r="J2762">
        <v>1369134258</v>
      </c>
      <c r="K2762" t="b">
        <v>0</v>
      </c>
      <c r="L2762">
        <v>0</v>
      </c>
      <c r="M2762" t="b">
        <v>0</v>
      </c>
      <c r="N2762" t="s">
        <v>8304</v>
      </c>
      <c r="O2762" s="16">
        <f>Table1[[#This Row],[pledged]]/Table1[[#This Row],[goal]]*100</f>
        <v>0</v>
      </c>
      <c r="P2762" s="6">
        <f>IFERROR(Table1[[#This Row],[pledged]]/Table1[[#This Row],[backers_count]],0)</f>
        <v>0</v>
      </c>
      <c r="Q2762" t="str">
        <f>LEFT(Table1[[#This Row],[Category and Sub-Category]],FIND("/",Table1[[#This Row],[Category and Sub-Category]])-1)</f>
        <v>publishing</v>
      </c>
      <c r="R2762" t="str">
        <f>RIGHT(Table1[[#This Row],[Category and Sub-Category]],LEN(Table1[[#This Row],[Category and Sub-Category]])-FIND("/",Table1[[#This Row],[Category and Sub-Category]]))</f>
        <v>children's books</v>
      </c>
      <c r="S2762" s="14">
        <f>(((Table1[[#This Row],[launched_at]]/60)/60)/24)+DATE(1970,1,1)</f>
        <v>41415.461319444446</v>
      </c>
      <c r="T2762" s="14">
        <f t="shared" si="43"/>
        <v>41445.461319444446</v>
      </c>
    </row>
    <row r="2763" spans="1:20" ht="29" x14ac:dyDescent="0.35">
      <c r="A2763">
        <v>2761</v>
      </c>
      <c r="B2763" s="1" t="s">
        <v>2761</v>
      </c>
      <c r="C2763" s="1" t="s">
        <v>6871</v>
      </c>
      <c r="D2763" s="6">
        <v>5000</v>
      </c>
      <c r="E2763" s="6">
        <v>36</v>
      </c>
      <c r="F2763" t="s">
        <v>8221</v>
      </c>
      <c r="G2763" t="s">
        <v>8224</v>
      </c>
      <c r="H2763" t="s">
        <v>8246</v>
      </c>
      <c r="I2763">
        <v>1357176693</v>
      </c>
      <c r="J2763">
        <v>1354584693</v>
      </c>
      <c r="K2763" t="b">
        <v>0</v>
      </c>
      <c r="L2763">
        <v>4</v>
      </c>
      <c r="M2763" t="b">
        <v>0</v>
      </c>
      <c r="N2763" t="s">
        <v>8304</v>
      </c>
      <c r="O2763" s="16">
        <f>Table1[[#This Row],[pledged]]/Table1[[#This Row],[goal]]*100</f>
        <v>0.72</v>
      </c>
      <c r="P2763" s="6">
        <f>IFERROR(Table1[[#This Row],[pledged]]/Table1[[#This Row],[backers_count]],0)</f>
        <v>9</v>
      </c>
      <c r="Q2763" t="str">
        <f>LEFT(Table1[[#This Row],[Category and Sub-Category]],FIND("/",Table1[[#This Row],[Category and Sub-Category]])-1)</f>
        <v>publishing</v>
      </c>
      <c r="R2763" t="str">
        <f>RIGHT(Table1[[#This Row],[Category and Sub-Category]],LEN(Table1[[#This Row],[Category and Sub-Category]])-FIND("/",Table1[[#This Row],[Category and Sub-Category]]))</f>
        <v>children's books</v>
      </c>
      <c r="S2763" s="14">
        <f>(((Table1[[#This Row],[launched_at]]/60)/60)/24)+DATE(1970,1,1)</f>
        <v>41247.063576388886</v>
      </c>
      <c r="T2763" s="14">
        <f t="shared" si="43"/>
        <v>41277.063576388886</v>
      </c>
    </row>
    <row r="2764" spans="1:20" ht="43.5" x14ac:dyDescent="0.35">
      <c r="A2764">
        <v>2762</v>
      </c>
      <c r="B2764" s="1" t="s">
        <v>2762</v>
      </c>
      <c r="C2764" s="1" t="s">
        <v>6872</v>
      </c>
      <c r="D2764" s="6">
        <v>3250</v>
      </c>
      <c r="E2764" s="6">
        <v>25</v>
      </c>
      <c r="F2764" t="s">
        <v>8221</v>
      </c>
      <c r="G2764" t="s">
        <v>8224</v>
      </c>
      <c r="H2764" t="s">
        <v>8246</v>
      </c>
      <c r="I2764">
        <v>1332114795</v>
      </c>
      <c r="J2764">
        <v>1326934395</v>
      </c>
      <c r="K2764" t="b">
        <v>0</v>
      </c>
      <c r="L2764">
        <v>1</v>
      </c>
      <c r="M2764" t="b">
        <v>0</v>
      </c>
      <c r="N2764" t="s">
        <v>8304</v>
      </c>
      <c r="O2764" s="16">
        <f>Table1[[#This Row],[pledged]]/Table1[[#This Row],[goal]]*100</f>
        <v>0.76923076923076927</v>
      </c>
      <c r="P2764" s="6">
        <f>IFERROR(Table1[[#This Row],[pledged]]/Table1[[#This Row],[backers_count]],0)</f>
        <v>25</v>
      </c>
      <c r="Q2764" t="str">
        <f>LEFT(Table1[[#This Row],[Category and Sub-Category]],FIND("/",Table1[[#This Row],[Category and Sub-Category]])-1)</f>
        <v>publishing</v>
      </c>
      <c r="R2764" t="str">
        <f>RIGHT(Table1[[#This Row],[Category and Sub-Category]],LEN(Table1[[#This Row],[Category and Sub-Category]])-FIND("/",Table1[[#This Row],[Category and Sub-Category]]))</f>
        <v>children's books</v>
      </c>
      <c r="S2764" s="14">
        <f>(((Table1[[#This Row],[launched_at]]/60)/60)/24)+DATE(1970,1,1)</f>
        <v>40927.036979166667</v>
      </c>
      <c r="T2764" s="14">
        <f t="shared" si="43"/>
        <v>40986.995312500003</v>
      </c>
    </row>
    <row r="2765" spans="1:20" ht="29" x14ac:dyDescent="0.35">
      <c r="A2765">
        <v>2763</v>
      </c>
      <c r="B2765" s="1" t="s">
        <v>2763</v>
      </c>
      <c r="C2765" s="1" t="s">
        <v>6873</v>
      </c>
      <c r="D2765" s="6">
        <v>39400</v>
      </c>
      <c r="E2765" s="6">
        <v>90</v>
      </c>
      <c r="F2765" t="s">
        <v>8221</v>
      </c>
      <c r="G2765" t="s">
        <v>8224</v>
      </c>
      <c r="H2765" t="s">
        <v>8246</v>
      </c>
      <c r="I2765">
        <v>1369403684</v>
      </c>
      <c r="J2765">
        <v>1365515684</v>
      </c>
      <c r="K2765" t="b">
        <v>0</v>
      </c>
      <c r="L2765">
        <v>3</v>
      </c>
      <c r="M2765" t="b">
        <v>0</v>
      </c>
      <c r="N2765" t="s">
        <v>8304</v>
      </c>
      <c r="O2765" s="16">
        <f>Table1[[#This Row],[pledged]]/Table1[[#This Row],[goal]]*100</f>
        <v>0.22842639593908631</v>
      </c>
      <c r="P2765" s="6">
        <f>IFERROR(Table1[[#This Row],[pledged]]/Table1[[#This Row],[backers_count]],0)</f>
        <v>30</v>
      </c>
      <c r="Q2765" t="str">
        <f>LEFT(Table1[[#This Row],[Category and Sub-Category]],FIND("/",Table1[[#This Row],[Category and Sub-Category]])-1)</f>
        <v>publishing</v>
      </c>
      <c r="R2765" t="str">
        <f>RIGHT(Table1[[#This Row],[Category and Sub-Category]],LEN(Table1[[#This Row],[Category and Sub-Category]])-FIND("/",Table1[[#This Row],[Category and Sub-Category]]))</f>
        <v>children's books</v>
      </c>
      <c r="S2765" s="14">
        <f>(((Table1[[#This Row],[launched_at]]/60)/60)/24)+DATE(1970,1,1)</f>
        <v>41373.579675925925</v>
      </c>
      <c r="T2765" s="14">
        <f t="shared" si="43"/>
        <v>41418.579675925925</v>
      </c>
    </row>
    <row r="2766" spans="1:20" ht="43.5" x14ac:dyDescent="0.35">
      <c r="A2766">
        <v>2764</v>
      </c>
      <c r="B2766" s="1" t="s">
        <v>2764</v>
      </c>
      <c r="C2766" s="1" t="s">
        <v>6874</v>
      </c>
      <c r="D2766" s="6">
        <v>4000</v>
      </c>
      <c r="E2766" s="6">
        <v>45</v>
      </c>
      <c r="F2766" t="s">
        <v>8221</v>
      </c>
      <c r="G2766" t="s">
        <v>8224</v>
      </c>
      <c r="H2766" t="s">
        <v>8246</v>
      </c>
      <c r="I2766">
        <v>1338404400</v>
      </c>
      <c r="J2766">
        <v>1335855631</v>
      </c>
      <c r="K2766" t="b">
        <v>0</v>
      </c>
      <c r="L2766">
        <v>4</v>
      </c>
      <c r="M2766" t="b">
        <v>0</v>
      </c>
      <c r="N2766" t="s">
        <v>8304</v>
      </c>
      <c r="O2766" s="16">
        <f>Table1[[#This Row],[pledged]]/Table1[[#This Row],[goal]]*100</f>
        <v>1.125</v>
      </c>
      <c r="P2766" s="6">
        <f>IFERROR(Table1[[#This Row],[pledged]]/Table1[[#This Row],[backers_count]],0)</f>
        <v>11.25</v>
      </c>
      <c r="Q2766" t="str">
        <f>LEFT(Table1[[#This Row],[Category and Sub-Category]],FIND("/",Table1[[#This Row],[Category and Sub-Category]])-1)</f>
        <v>publishing</v>
      </c>
      <c r="R2766" t="str">
        <f>RIGHT(Table1[[#This Row],[Category and Sub-Category]],LEN(Table1[[#This Row],[Category and Sub-Category]])-FIND("/",Table1[[#This Row],[Category and Sub-Category]]))</f>
        <v>children's books</v>
      </c>
      <c r="S2766" s="14">
        <f>(((Table1[[#This Row],[launched_at]]/60)/60)/24)+DATE(1970,1,1)</f>
        <v>41030.292025462964</v>
      </c>
      <c r="T2766" s="14">
        <f t="shared" si="43"/>
        <v>41059.791666666664</v>
      </c>
    </row>
    <row r="2767" spans="1:20" ht="43.5" x14ac:dyDescent="0.35">
      <c r="A2767">
        <v>2765</v>
      </c>
      <c r="B2767" s="1" t="s">
        <v>2765</v>
      </c>
      <c r="C2767" s="1" t="s">
        <v>6875</v>
      </c>
      <c r="D2767" s="6">
        <v>4000</v>
      </c>
      <c r="E2767" s="6">
        <v>0</v>
      </c>
      <c r="F2767" t="s">
        <v>8221</v>
      </c>
      <c r="G2767" t="s">
        <v>8224</v>
      </c>
      <c r="H2767" t="s">
        <v>8246</v>
      </c>
      <c r="I2767">
        <v>1351432428</v>
      </c>
      <c r="J2767">
        <v>1350050028</v>
      </c>
      <c r="K2767" t="b">
        <v>0</v>
      </c>
      <c r="L2767">
        <v>0</v>
      </c>
      <c r="M2767" t="b">
        <v>0</v>
      </c>
      <c r="N2767" t="s">
        <v>8304</v>
      </c>
      <c r="O2767" s="16">
        <f>Table1[[#This Row],[pledged]]/Table1[[#This Row],[goal]]*100</f>
        <v>0</v>
      </c>
      <c r="P2767" s="6">
        <f>IFERROR(Table1[[#This Row],[pledged]]/Table1[[#This Row],[backers_count]],0)</f>
        <v>0</v>
      </c>
      <c r="Q2767" t="str">
        <f>LEFT(Table1[[#This Row],[Category and Sub-Category]],FIND("/",Table1[[#This Row],[Category and Sub-Category]])-1)</f>
        <v>publishing</v>
      </c>
      <c r="R2767" t="str">
        <f>RIGHT(Table1[[#This Row],[Category and Sub-Category]],LEN(Table1[[#This Row],[Category and Sub-Category]])-FIND("/",Table1[[#This Row],[Category and Sub-Category]]))</f>
        <v>children's books</v>
      </c>
      <c r="S2767" s="14">
        <f>(((Table1[[#This Row],[launched_at]]/60)/60)/24)+DATE(1970,1,1)</f>
        <v>41194.579027777778</v>
      </c>
      <c r="T2767" s="14">
        <f t="shared" si="43"/>
        <v>41210.579027777778</v>
      </c>
    </row>
    <row r="2768" spans="1:20" ht="43.5" x14ac:dyDescent="0.35">
      <c r="A2768">
        <v>2766</v>
      </c>
      <c r="B2768" s="1" t="s">
        <v>2766</v>
      </c>
      <c r="C2768" s="1" t="s">
        <v>6876</v>
      </c>
      <c r="D2768" s="6">
        <v>5000</v>
      </c>
      <c r="E2768" s="6">
        <v>100</v>
      </c>
      <c r="F2768" t="s">
        <v>8221</v>
      </c>
      <c r="G2768" t="s">
        <v>8224</v>
      </c>
      <c r="H2768" t="s">
        <v>8246</v>
      </c>
      <c r="I2768">
        <v>1313078518</v>
      </c>
      <c r="J2768">
        <v>1310486518</v>
      </c>
      <c r="K2768" t="b">
        <v>0</v>
      </c>
      <c r="L2768">
        <v>4</v>
      </c>
      <c r="M2768" t="b">
        <v>0</v>
      </c>
      <c r="N2768" t="s">
        <v>8304</v>
      </c>
      <c r="O2768" s="16">
        <f>Table1[[#This Row],[pledged]]/Table1[[#This Row],[goal]]*100</f>
        <v>2</v>
      </c>
      <c r="P2768" s="6">
        <f>IFERROR(Table1[[#This Row],[pledged]]/Table1[[#This Row],[backers_count]],0)</f>
        <v>25</v>
      </c>
      <c r="Q2768" t="str">
        <f>LEFT(Table1[[#This Row],[Category and Sub-Category]],FIND("/",Table1[[#This Row],[Category and Sub-Category]])-1)</f>
        <v>publishing</v>
      </c>
      <c r="R2768" t="str">
        <f>RIGHT(Table1[[#This Row],[Category and Sub-Category]],LEN(Table1[[#This Row],[Category and Sub-Category]])-FIND("/",Table1[[#This Row],[Category and Sub-Category]]))</f>
        <v>children's books</v>
      </c>
      <c r="S2768" s="14">
        <f>(((Table1[[#This Row],[launched_at]]/60)/60)/24)+DATE(1970,1,1)</f>
        <v>40736.668032407404</v>
      </c>
      <c r="T2768" s="14">
        <f t="shared" si="43"/>
        <v>40766.668032407404</v>
      </c>
    </row>
    <row r="2769" spans="1:20" ht="43.5" x14ac:dyDescent="0.35">
      <c r="A2769">
        <v>2767</v>
      </c>
      <c r="B2769" s="1" t="s">
        <v>2767</v>
      </c>
      <c r="C2769" s="1" t="s">
        <v>6877</v>
      </c>
      <c r="D2769" s="6">
        <v>4000</v>
      </c>
      <c r="E2769" s="6">
        <v>34</v>
      </c>
      <c r="F2769" t="s">
        <v>8221</v>
      </c>
      <c r="G2769" t="s">
        <v>8229</v>
      </c>
      <c r="H2769" t="s">
        <v>8251</v>
      </c>
      <c r="I2769">
        <v>1439766050</v>
      </c>
      <c r="J2769">
        <v>1434582050</v>
      </c>
      <c r="K2769" t="b">
        <v>0</v>
      </c>
      <c r="L2769">
        <v>3</v>
      </c>
      <c r="M2769" t="b">
        <v>0</v>
      </c>
      <c r="N2769" t="s">
        <v>8304</v>
      </c>
      <c r="O2769" s="16">
        <f>Table1[[#This Row],[pledged]]/Table1[[#This Row],[goal]]*100</f>
        <v>0.85000000000000009</v>
      </c>
      <c r="P2769" s="6">
        <f>IFERROR(Table1[[#This Row],[pledged]]/Table1[[#This Row],[backers_count]],0)</f>
        <v>11.333333333333334</v>
      </c>
      <c r="Q2769" t="str">
        <f>LEFT(Table1[[#This Row],[Category and Sub-Category]],FIND("/",Table1[[#This Row],[Category and Sub-Category]])-1)</f>
        <v>publishing</v>
      </c>
      <c r="R2769" t="str">
        <f>RIGHT(Table1[[#This Row],[Category and Sub-Category]],LEN(Table1[[#This Row],[Category and Sub-Category]])-FIND("/",Table1[[#This Row],[Category and Sub-Category]]))</f>
        <v>children's books</v>
      </c>
      <c r="S2769" s="14">
        <f>(((Table1[[#This Row],[launched_at]]/60)/60)/24)+DATE(1970,1,1)</f>
        <v>42172.958912037036</v>
      </c>
      <c r="T2769" s="14">
        <f t="shared" si="43"/>
        <v>42232.958912037036</v>
      </c>
    </row>
    <row r="2770" spans="1:20" ht="43.5" x14ac:dyDescent="0.35">
      <c r="A2770">
        <v>2768</v>
      </c>
      <c r="B2770" s="1" t="s">
        <v>2768</v>
      </c>
      <c r="C2770" s="1" t="s">
        <v>6878</v>
      </c>
      <c r="D2770" s="6">
        <v>7000</v>
      </c>
      <c r="E2770" s="6">
        <v>1002</v>
      </c>
      <c r="F2770" t="s">
        <v>8221</v>
      </c>
      <c r="G2770" t="s">
        <v>8224</v>
      </c>
      <c r="H2770" t="s">
        <v>8246</v>
      </c>
      <c r="I2770">
        <v>1333028723</v>
      </c>
      <c r="J2770">
        <v>1330440323</v>
      </c>
      <c r="K2770" t="b">
        <v>0</v>
      </c>
      <c r="L2770">
        <v>34</v>
      </c>
      <c r="M2770" t="b">
        <v>0</v>
      </c>
      <c r="N2770" t="s">
        <v>8304</v>
      </c>
      <c r="O2770" s="16">
        <f>Table1[[#This Row],[pledged]]/Table1[[#This Row],[goal]]*100</f>
        <v>14.314285714285715</v>
      </c>
      <c r="P2770" s="6">
        <f>IFERROR(Table1[[#This Row],[pledged]]/Table1[[#This Row],[backers_count]],0)</f>
        <v>29.470588235294116</v>
      </c>
      <c r="Q2770" t="str">
        <f>LEFT(Table1[[#This Row],[Category and Sub-Category]],FIND("/",Table1[[#This Row],[Category and Sub-Category]])-1)</f>
        <v>publishing</v>
      </c>
      <c r="R2770" t="str">
        <f>RIGHT(Table1[[#This Row],[Category and Sub-Category]],LEN(Table1[[#This Row],[Category and Sub-Category]])-FIND("/",Table1[[#This Row],[Category and Sub-Category]]))</f>
        <v>children's books</v>
      </c>
      <c r="S2770" s="14">
        <f>(((Table1[[#This Row],[launched_at]]/60)/60)/24)+DATE(1970,1,1)</f>
        <v>40967.614849537036</v>
      </c>
      <c r="T2770" s="14">
        <f t="shared" si="43"/>
        <v>40997.573182870372</v>
      </c>
    </row>
    <row r="2771" spans="1:20" ht="43.5" x14ac:dyDescent="0.35">
      <c r="A2771">
        <v>2769</v>
      </c>
      <c r="B2771" s="1" t="s">
        <v>2769</v>
      </c>
      <c r="C2771" s="1" t="s">
        <v>6879</v>
      </c>
      <c r="D2771" s="6">
        <v>800</v>
      </c>
      <c r="E2771" s="6">
        <v>2</v>
      </c>
      <c r="F2771" t="s">
        <v>8221</v>
      </c>
      <c r="G2771" t="s">
        <v>8225</v>
      </c>
      <c r="H2771" t="s">
        <v>8247</v>
      </c>
      <c r="I2771">
        <v>1401997790</v>
      </c>
      <c r="J2771">
        <v>1397677790</v>
      </c>
      <c r="K2771" t="b">
        <v>0</v>
      </c>
      <c r="L2771">
        <v>2</v>
      </c>
      <c r="M2771" t="b">
        <v>0</v>
      </c>
      <c r="N2771" t="s">
        <v>8304</v>
      </c>
      <c r="O2771" s="16">
        <f>Table1[[#This Row],[pledged]]/Table1[[#This Row],[goal]]*100</f>
        <v>0.25</v>
      </c>
      <c r="P2771" s="6">
        <f>IFERROR(Table1[[#This Row],[pledged]]/Table1[[#This Row],[backers_count]],0)</f>
        <v>1</v>
      </c>
      <c r="Q2771" t="str">
        <f>LEFT(Table1[[#This Row],[Category and Sub-Category]],FIND("/",Table1[[#This Row],[Category and Sub-Category]])-1)</f>
        <v>publishing</v>
      </c>
      <c r="R2771" t="str">
        <f>RIGHT(Table1[[#This Row],[Category and Sub-Category]],LEN(Table1[[#This Row],[Category and Sub-Category]])-FIND("/",Table1[[#This Row],[Category and Sub-Category]]))</f>
        <v>children's books</v>
      </c>
      <c r="S2771" s="14">
        <f>(((Table1[[#This Row],[launched_at]]/60)/60)/24)+DATE(1970,1,1)</f>
        <v>41745.826273148145</v>
      </c>
      <c r="T2771" s="14">
        <f t="shared" si="43"/>
        <v>41795.826273148145</v>
      </c>
    </row>
    <row r="2772" spans="1:20" ht="43.5" x14ac:dyDescent="0.35">
      <c r="A2772">
        <v>2770</v>
      </c>
      <c r="B2772" s="1" t="s">
        <v>2770</v>
      </c>
      <c r="C2772" s="1" t="s">
        <v>6880</v>
      </c>
      <c r="D2772" s="6">
        <v>20000</v>
      </c>
      <c r="E2772" s="6">
        <v>2082.25</v>
      </c>
      <c r="F2772" t="s">
        <v>8221</v>
      </c>
      <c r="G2772" t="s">
        <v>8224</v>
      </c>
      <c r="H2772" t="s">
        <v>8246</v>
      </c>
      <c r="I2772">
        <v>1395158130</v>
      </c>
      <c r="J2772">
        <v>1392569730</v>
      </c>
      <c r="K2772" t="b">
        <v>0</v>
      </c>
      <c r="L2772">
        <v>33</v>
      </c>
      <c r="M2772" t="b">
        <v>0</v>
      </c>
      <c r="N2772" t="s">
        <v>8304</v>
      </c>
      <c r="O2772" s="16">
        <f>Table1[[#This Row],[pledged]]/Table1[[#This Row],[goal]]*100</f>
        <v>10.411249999999999</v>
      </c>
      <c r="P2772" s="6">
        <f>IFERROR(Table1[[#This Row],[pledged]]/Table1[[#This Row],[backers_count]],0)</f>
        <v>63.098484848484851</v>
      </c>
      <c r="Q2772" t="str">
        <f>LEFT(Table1[[#This Row],[Category and Sub-Category]],FIND("/",Table1[[#This Row],[Category and Sub-Category]])-1)</f>
        <v>publishing</v>
      </c>
      <c r="R2772" t="str">
        <f>RIGHT(Table1[[#This Row],[Category and Sub-Category]],LEN(Table1[[#This Row],[Category and Sub-Category]])-FIND("/",Table1[[#This Row],[Category and Sub-Category]]))</f>
        <v>children's books</v>
      </c>
      <c r="S2772" s="14">
        <f>(((Table1[[#This Row],[launched_at]]/60)/60)/24)+DATE(1970,1,1)</f>
        <v>41686.705208333333</v>
      </c>
      <c r="T2772" s="14">
        <f t="shared" si="43"/>
        <v>41716.663541666669</v>
      </c>
    </row>
    <row r="2773" spans="1:20" ht="43.5" x14ac:dyDescent="0.35">
      <c r="A2773">
        <v>2771</v>
      </c>
      <c r="B2773" s="1" t="s">
        <v>2771</v>
      </c>
      <c r="C2773" s="1" t="s">
        <v>6881</v>
      </c>
      <c r="D2773" s="6">
        <v>19980</v>
      </c>
      <c r="E2773" s="6">
        <v>0</v>
      </c>
      <c r="F2773" t="s">
        <v>8221</v>
      </c>
      <c r="G2773" t="s">
        <v>8224</v>
      </c>
      <c r="H2773" t="s">
        <v>8246</v>
      </c>
      <c r="I2773">
        <v>1359738000</v>
      </c>
      <c r="J2773">
        <v>1355489140</v>
      </c>
      <c r="K2773" t="b">
        <v>0</v>
      </c>
      <c r="L2773">
        <v>0</v>
      </c>
      <c r="M2773" t="b">
        <v>0</v>
      </c>
      <c r="N2773" t="s">
        <v>8304</v>
      </c>
      <c r="O2773" s="16">
        <f>Table1[[#This Row],[pledged]]/Table1[[#This Row],[goal]]*100</f>
        <v>0</v>
      </c>
      <c r="P2773" s="6">
        <f>IFERROR(Table1[[#This Row],[pledged]]/Table1[[#This Row],[backers_count]],0)</f>
        <v>0</v>
      </c>
      <c r="Q2773" t="str">
        <f>LEFT(Table1[[#This Row],[Category and Sub-Category]],FIND("/",Table1[[#This Row],[Category and Sub-Category]])-1)</f>
        <v>publishing</v>
      </c>
      <c r="R2773" t="str">
        <f>RIGHT(Table1[[#This Row],[Category and Sub-Category]],LEN(Table1[[#This Row],[Category and Sub-Category]])-FIND("/",Table1[[#This Row],[Category and Sub-Category]]))</f>
        <v>children's books</v>
      </c>
      <c r="S2773" s="14">
        <f>(((Table1[[#This Row],[launched_at]]/60)/60)/24)+DATE(1970,1,1)</f>
        <v>41257.531712962962</v>
      </c>
      <c r="T2773" s="14">
        <f t="shared" si="43"/>
        <v>41306.708333333336</v>
      </c>
    </row>
    <row r="2774" spans="1:20" ht="43.5" x14ac:dyDescent="0.35">
      <c r="A2774">
        <v>2772</v>
      </c>
      <c r="B2774" s="1" t="s">
        <v>2772</v>
      </c>
      <c r="C2774" s="1" t="s">
        <v>6882</v>
      </c>
      <c r="D2774" s="6">
        <v>8000</v>
      </c>
      <c r="E2774" s="6">
        <v>0</v>
      </c>
      <c r="F2774" t="s">
        <v>8221</v>
      </c>
      <c r="G2774" t="s">
        <v>8224</v>
      </c>
      <c r="H2774" t="s">
        <v>8246</v>
      </c>
      <c r="I2774">
        <v>1381006294</v>
      </c>
      <c r="J2774">
        <v>1379710294</v>
      </c>
      <c r="K2774" t="b">
        <v>0</v>
      </c>
      <c r="L2774">
        <v>0</v>
      </c>
      <c r="M2774" t="b">
        <v>0</v>
      </c>
      <c r="N2774" t="s">
        <v>8304</v>
      </c>
      <c r="O2774" s="16">
        <f>Table1[[#This Row],[pledged]]/Table1[[#This Row],[goal]]*100</f>
        <v>0</v>
      </c>
      <c r="P2774" s="6">
        <f>IFERROR(Table1[[#This Row],[pledged]]/Table1[[#This Row],[backers_count]],0)</f>
        <v>0</v>
      </c>
      <c r="Q2774" t="str">
        <f>LEFT(Table1[[#This Row],[Category and Sub-Category]],FIND("/",Table1[[#This Row],[Category and Sub-Category]])-1)</f>
        <v>publishing</v>
      </c>
      <c r="R2774" t="str">
        <f>RIGHT(Table1[[#This Row],[Category and Sub-Category]],LEN(Table1[[#This Row],[Category and Sub-Category]])-FIND("/",Table1[[#This Row],[Category and Sub-Category]]))</f>
        <v>children's books</v>
      </c>
      <c r="S2774" s="14">
        <f>(((Table1[[#This Row],[launched_at]]/60)/60)/24)+DATE(1970,1,1)</f>
        <v>41537.869143518517</v>
      </c>
      <c r="T2774" s="14">
        <f t="shared" si="43"/>
        <v>41552.869143518517</v>
      </c>
    </row>
    <row r="2775" spans="1:20" ht="43.5" x14ac:dyDescent="0.35">
      <c r="A2775">
        <v>2773</v>
      </c>
      <c r="B2775" s="1" t="s">
        <v>2773</v>
      </c>
      <c r="C2775" s="1" t="s">
        <v>6883</v>
      </c>
      <c r="D2775" s="6">
        <v>530</v>
      </c>
      <c r="E2775" s="6">
        <v>1</v>
      </c>
      <c r="F2775" t="s">
        <v>8221</v>
      </c>
      <c r="G2775" t="s">
        <v>8229</v>
      </c>
      <c r="H2775" t="s">
        <v>8251</v>
      </c>
      <c r="I2775">
        <v>1461530721</v>
      </c>
      <c r="J2775">
        <v>1460666721</v>
      </c>
      <c r="K2775" t="b">
        <v>0</v>
      </c>
      <c r="L2775">
        <v>1</v>
      </c>
      <c r="M2775" t="b">
        <v>0</v>
      </c>
      <c r="N2775" t="s">
        <v>8304</v>
      </c>
      <c r="O2775" s="16">
        <f>Table1[[#This Row],[pledged]]/Table1[[#This Row],[goal]]*100</f>
        <v>0.18867924528301888</v>
      </c>
      <c r="P2775" s="6">
        <f>IFERROR(Table1[[#This Row],[pledged]]/Table1[[#This Row],[backers_count]],0)</f>
        <v>1</v>
      </c>
      <c r="Q2775" t="str">
        <f>LEFT(Table1[[#This Row],[Category and Sub-Category]],FIND("/",Table1[[#This Row],[Category and Sub-Category]])-1)</f>
        <v>publishing</v>
      </c>
      <c r="R2775" t="str">
        <f>RIGHT(Table1[[#This Row],[Category and Sub-Category]],LEN(Table1[[#This Row],[Category and Sub-Category]])-FIND("/",Table1[[#This Row],[Category and Sub-Category]]))</f>
        <v>children's books</v>
      </c>
      <c r="S2775" s="14">
        <f>(((Table1[[#This Row],[launched_at]]/60)/60)/24)+DATE(1970,1,1)</f>
        <v>42474.86482638889</v>
      </c>
      <c r="T2775" s="14">
        <f t="shared" si="43"/>
        <v>42484.86482638889</v>
      </c>
    </row>
    <row r="2776" spans="1:20" ht="43.5" x14ac:dyDescent="0.35">
      <c r="A2776">
        <v>2774</v>
      </c>
      <c r="B2776" s="1" t="s">
        <v>2774</v>
      </c>
      <c r="C2776" s="1" t="s">
        <v>6884</v>
      </c>
      <c r="D2776" s="6">
        <v>4000</v>
      </c>
      <c r="E2776" s="6">
        <v>570</v>
      </c>
      <c r="F2776" t="s">
        <v>8221</v>
      </c>
      <c r="G2776" t="s">
        <v>8224</v>
      </c>
      <c r="H2776" t="s">
        <v>8246</v>
      </c>
      <c r="I2776">
        <v>1362711728</v>
      </c>
      <c r="J2776">
        <v>1360119728</v>
      </c>
      <c r="K2776" t="b">
        <v>0</v>
      </c>
      <c r="L2776">
        <v>13</v>
      </c>
      <c r="M2776" t="b">
        <v>0</v>
      </c>
      <c r="N2776" t="s">
        <v>8304</v>
      </c>
      <c r="O2776" s="16">
        <f>Table1[[#This Row],[pledged]]/Table1[[#This Row],[goal]]*100</f>
        <v>14.249999999999998</v>
      </c>
      <c r="P2776" s="6">
        <f>IFERROR(Table1[[#This Row],[pledged]]/Table1[[#This Row],[backers_count]],0)</f>
        <v>43.846153846153847</v>
      </c>
      <c r="Q2776" t="str">
        <f>LEFT(Table1[[#This Row],[Category and Sub-Category]],FIND("/",Table1[[#This Row],[Category and Sub-Category]])-1)</f>
        <v>publishing</v>
      </c>
      <c r="R2776" t="str">
        <f>RIGHT(Table1[[#This Row],[Category and Sub-Category]],LEN(Table1[[#This Row],[Category and Sub-Category]])-FIND("/",Table1[[#This Row],[Category and Sub-Category]]))</f>
        <v>children's books</v>
      </c>
      <c r="S2776" s="14">
        <f>(((Table1[[#This Row],[launched_at]]/60)/60)/24)+DATE(1970,1,1)</f>
        <v>41311.126481481479</v>
      </c>
      <c r="T2776" s="14">
        <f t="shared" si="43"/>
        <v>41341.126481481479</v>
      </c>
    </row>
    <row r="2777" spans="1:20" ht="43.5" x14ac:dyDescent="0.35">
      <c r="A2777">
        <v>2775</v>
      </c>
      <c r="B2777" s="1" t="s">
        <v>2775</v>
      </c>
      <c r="C2777" s="1" t="s">
        <v>6885</v>
      </c>
      <c r="D2777" s="6">
        <v>5000</v>
      </c>
      <c r="E2777" s="6">
        <v>150</v>
      </c>
      <c r="F2777" t="s">
        <v>8221</v>
      </c>
      <c r="G2777" t="s">
        <v>8224</v>
      </c>
      <c r="H2777" t="s">
        <v>8246</v>
      </c>
      <c r="I2777">
        <v>1323994754</v>
      </c>
      <c r="J2777">
        <v>1321402754</v>
      </c>
      <c r="K2777" t="b">
        <v>0</v>
      </c>
      <c r="L2777">
        <v>2</v>
      </c>
      <c r="M2777" t="b">
        <v>0</v>
      </c>
      <c r="N2777" t="s">
        <v>8304</v>
      </c>
      <c r="O2777" s="16">
        <f>Table1[[#This Row],[pledged]]/Table1[[#This Row],[goal]]*100</f>
        <v>3</v>
      </c>
      <c r="P2777" s="6">
        <f>IFERROR(Table1[[#This Row],[pledged]]/Table1[[#This Row],[backers_count]],0)</f>
        <v>75</v>
      </c>
      <c r="Q2777" t="str">
        <f>LEFT(Table1[[#This Row],[Category and Sub-Category]],FIND("/",Table1[[#This Row],[Category and Sub-Category]])-1)</f>
        <v>publishing</v>
      </c>
      <c r="R2777" t="str">
        <f>RIGHT(Table1[[#This Row],[Category and Sub-Category]],LEN(Table1[[#This Row],[Category and Sub-Category]])-FIND("/",Table1[[#This Row],[Category and Sub-Category]]))</f>
        <v>children's books</v>
      </c>
      <c r="S2777" s="14">
        <f>(((Table1[[#This Row],[launched_at]]/60)/60)/24)+DATE(1970,1,1)</f>
        <v>40863.013356481482</v>
      </c>
      <c r="T2777" s="14">
        <f t="shared" si="43"/>
        <v>40893.013356481482</v>
      </c>
    </row>
    <row r="2778" spans="1:20" ht="58" x14ac:dyDescent="0.35">
      <c r="A2778">
        <v>2776</v>
      </c>
      <c r="B2778" s="1" t="s">
        <v>2776</v>
      </c>
      <c r="C2778" s="1" t="s">
        <v>6886</v>
      </c>
      <c r="D2778" s="6">
        <v>21000</v>
      </c>
      <c r="E2778" s="6">
        <v>1655</v>
      </c>
      <c r="F2778" t="s">
        <v>8221</v>
      </c>
      <c r="G2778" t="s">
        <v>8224</v>
      </c>
      <c r="H2778" t="s">
        <v>8246</v>
      </c>
      <c r="I2778">
        <v>1434092876</v>
      </c>
      <c r="J2778">
        <v>1431414476</v>
      </c>
      <c r="K2778" t="b">
        <v>0</v>
      </c>
      <c r="L2778">
        <v>36</v>
      </c>
      <c r="M2778" t="b">
        <v>0</v>
      </c>
      <c r="N2778" t="s">
        <v>8304</v>
      </c>
      <c r="O2778" s="16">
        <f>Table1[[#This Row],[pledged]]/Table1[[#This Row],[goal]]*100</f>
        <v>7.8809523809523814</v>
      </c>
      <c r="P2778" s="6">
        <f>IFERROR(Table1[[#This Row],[pledged]]/Table1[[#This Row],[backers_count]],0)</f>
        <v>45.972222222222221</v>
      </c>
      <c r="Q2778" t="str">
        <f>LEFT(Table1[[#This Row],[Category and Sub-Category]],FIND("/",Table1[[#This Row],[Category and Sub-Category]])-1)</f>
        <v>publishing</v>
      </c>
      <c r="R2778" t="str">
        <f>RIGHT(Table1[[#This Row],[Category and Sub-Category]],LEN(Table1[[#This Row],[Category and Sub-Category]])-FIND("/",Table1[[#This Row],[Category and Sub-Category]]))</f>
        <v>children's books</v>
      </c>
      <c r="S2778" s="14">
        <f>(((Table1[[#This Row],[launched_at]]/60)/60)/24)+DATE(1970,1,1)</f>
        <v>42136.297175925924</v>
      </c>
      <c r="T2778" s="14">
        <f t="shared" si="43"/>
        <v>42167.297175925924</v>
      </c>
    </row>
    <row r="2779" spans="1:20" ht="43.5" x14ac:dyDescent="0.35">
      <c r="A2779">
        <v>2777</v>
      </c>
      <c r="B2779" s="1" t="s">
        <v>2777</v>
      </c>
      <c r="C2779" s="1" t="s">
        <v>6887</v>
      </c>
      <c r="D2779" s="6">
        <v>3000</v>
      </c>
      <c r="E2779" s="6">
        <v>10</v>
      </c>
      <c r="F2779" t="s">
        <v>8221</v>
      </c>
      <c r="G2779" t="s">
        <v>8224</v>
      </c>
      <c r="H2779" t="s">
        <v>8246</v>
      </c>
      <c r="I2779">
        <v>1437149004</v>
      </c>
      <c r="J2779">
        <v>1434557004</v>
      </c>
      <c r="K2779" t="b">
        <v>0</v>
      </c>
      <c r="L2779">
        <v>1</v>
      </c>
      <c r="M2779" t="b">
        <v>0</v>
      </c>
      <c r="N2779" t="s">
        <v>8304</v>
      </c>
      <c r="O2779" s="16">
        <f>Table1[[#This Row],[pledged]]/Table1[[#This Row],[goal]]*100</f>
        <v>0.33333333333333337</v>
      </c>
      <c r="P2779" s="6">
        <f>IFERROR(Table1[[#This Row],[pledged]]/Table1[[#This Row],[backers_count]],0)</f>
        <v>10</v>
      </c>
      <c r="Q2779" t="str">
        <f>LEFT(Table1[[#This Row],[Category and Sub-Category]],FIND("/",Table1[[#This Row],[Category and Sub-Category]])-1)</f>
        <v>publishing</v>
      </c>
      <c r="R2779" t="str">
        <f>RIGHT(Table1[[#This Row],[Category and Sub-Category]],LEN(Table1[[#This Row],[Category and Sub-Category]])-FIND("/",Table1[[#This Row],[Category and Sub-Category]]))</f>
        <v>children's books</v>
      </c>
      <c r="S2779" s="14">
        <f>(((Table1[[#This Row],[launched_at]]/60)/60)/24)+DATE(1970,1,1)</f>
        <v>42172.669027777782</v>
      </c>
      <c r="T2779" s="14">
        <f t="shared" si="43"/>
        <v>42202.669027777782</v>
      </c>
    </row>
    <row r="2780" spans="1:20" ht="58" x14ac:dyDescent="0.35">
      <c r="A2780">
        <v>2778</v>
      </c>
      <c r="B2780" s="1" t="s">
        <v>2778</v>
      </c>
      <c r="C2780" s="1" t="s">
        <v>6888</v>
      </c>
      <c r="D2780" s="6">
        <v>5500</v>
      </c>
      <c r="E2780" s="6">
        <v>1405</v>
      </c>
      <c r="F2780" t="s">
        <v>8221</v>
      </c>
      <c r="G2780" t="s">
        <v>8224</v>
      </c>
      <c r="H2780" t="s">
        <v>8246</v>
      </c>
      <c r="I2780">
        <v>1409009306</v>
      </c>
      <c r="J2780">
        <v>1406417306</v>
      </c>
      <c r="K2780" t="b">
        <v>0</v>
      </c>
      <c r="L2780">
        <v>15</v>
      </c>
      <c r="M2780" t="b">
        <v>0</v>
      </c>
      <c r="N2780" t="s">
        <v>8304</v>
      </c>
      <c r="O2780" s="16">
        <f>Table1[[#This Row],[pledged]]/Table1[[#This Row],[goal]]*100</f>
        <v>25.545454545454543</v>
      </c>
      <c r="P2780" s="6">
        <f>IFERROR(Table1[[#This Row],[pledged]]/Table1[[#This Row],[backers_count]],0)</f>
        <v>93.666666666666671</v>
      </c>
      <c r="Q2780" t="str">
        <f>LEFT(Table1[[#This Row],[Category and Sub-Category]],FIND("/",Table1[[#This Row],[Category and Sub-Category]])-1)</f>
        <v>publishing</v>
      </c>
      <c r="R2780" t="str">
        <f>RIGHT(Table1[[#This Row],[Category and Sub-Category]],LEN(Table1[[#This Row],[Category and Sub-Category]])-FIND("/",Table1[[#This Row],[Category and Sub-Category]]))</f>
        <v>children's books</v>
      </c>
      <c r="S2780" s="14">
        <f>(((Table1[[#This Row],[launched_at]]/60)/60)/24)+DATE(1970,1,1)</f>
        <v>41846.978078703702</v>
      </c>
      <c r="T2780" s="14">
        <f t="shared" si="43"/>
        <v>41876.978078703702</v>
      </c>
    </row>
    <row r="2781" spans="1:20" ht="43.5" x14ac:dyDescent="0.35">
      <c r="A2781">
        <v>2779</v>
      </c>
      <c r="B2781" s="1" t="s">
        <v>2779</v>
      </c>
      <c r="C2781" s="1" t="s">
        <v>6889</v>
      </c>
      <c r="D2781" s="6">
        <v>2500</v>
      </c>
      <c r="E2781" s="6">
        <v>53</v>
      </c>
      <c r="F2781" t="s">
        <v>8221</v>
      </c>
      <c r="G2781" t="s">
        <v>8224</v>
      </c>
      <c r="H2781" t="s">
        <v>8246</v>
      </c>
      <c r="I2781">
        <v>1448204621</v>
      </c>
      <c r="J2781">
        <v>1445609021</v>
      </c>
      <c r="K2781" t="b">
        <v>0</v>
      </c>
      <c r="L2781">
        <v>1</v>
      </c>
      <c r="M2781" t="b">
        <v>0</v>
      </c>
      <c r="N2781" t="s">
        <v>8304</v>
      </c>
      <c r="O2781" s="16">
        <f>Table1[[#This Row],[pledged]]/Table1[[#This Row],[goal]]*100</f>
        <v>2.12</v>
      </c>
      <c r="P2781" s="6">
        <f>IFERROR(Table1[[#This Row],[pledged]]/Table1[[#This Row],[backers_count]],0)</f>
        <v>53</v>
      </c>
      <c r="Q2781" t="str">
        <f>LEFT(Table1[[#This Row],[Category and Sub-Category]],FIND("/",Table1[[#This Row],[Category and Sub-Category]])-1)</f>
        <v>publishing</v>
      </c>
      <c r="R2781" t="str">
        <f>RIGHT(Table1[[#This Row],[Category and Sub-Category]],LEN(Table1[[#This Row],[Category and Sub-Category]])-FIND("/",Table1[[#This Row],[Category and Sub-Category]]))</f>
        <v>children's books</v>
      </c>
      <c r="S2781" s="14">
        <f>(((Table1[[#This Row],[launched_at]]/60)/60)/24)+DATE(1970,1,1)</f>
        <v>42300.585891203707</v>
      </c>
      <c r="T2781" s="14">
        <f t="shared" si="43"/>
        <v>42330.627557870372</v>
      </c>
    </row>
    <row r="2782" spans="1:20" ht="29" x14ac:dyDescent="0.35">
      <c r="A2782">
        <v>2780</v>
      </c>
      <c r="B2782" s="1" t="s">
        <v>2780</v>
      </c>
      <c r="C2782" s="1" t="s">
        <v>6890</v>
      </c>
      <c r="D2782" s="6">
        <v>100000</v>
      </c>
      <c r="E2782" s="6">
        <v>0</v>
      </c>
      <c r="F2782" t="s">
        <v>8221</v>
      </c>
      <c r="G2782" t="s">
        <v>8237</v>
      </c>
      <c r="H2782" t="s">
        <v>8249</v>
      </c>
      <c r="I2782">
        <v>1489142688</v>
      </c>
      <c r="J2782">
        <v>1486550688</v>
      </c>
      <c r="K2782" t="b">
        <v>0</v>
      </c>
      <c r="L2782">
        <v>0</v>
      </c>
      <c r="M2782" t="b">
        <v>0</v>
      </c>
      <c r="N2782" t="s">
        <v>8304</v>
      </c>
      <c r="O2782" s="16">
        <f>Table1[[#This Row],[pledged]]/Table1[[#This Row],[goal]]*100</f>
        <v>0</v>
      </c>
      <c r="P2782" s="6">
        <f>IFERROR(Table1[[#This Row],[pledged]]/Table1[[#This Row],[backers_count]],0)</f>
        <v>0</v>
      </c>
      <c r="Q2782" t="str">
        <f>LEFT(Table1[[#This Row],[Category and Sub-Category]],FIND("/",Table1[[#This Row],[Category and Sub-Category]])-1)</f>
        <v>publishing</v>
      </c>
      <c r="R2782" t="str">
        <f>RIGHT(Table1[[#This Row],[Category and Sub-Category]],LEN(Table1[[#This Row],[Category and Sub-Category]])-FIND("/",Table1[[#This Row],[Category and Sub-Category]]))</f>
        <v>children's books</v>
      </c>
      <c r="S2782" s="14">
        <f>(((Table1[[#This Row],[launched_at]]/60)/60)/24)+DATE(1970,1,1)</f>
        <v>42774.447777777779</v>
      </c>
      <c r="T2782" s="14">
        <f t="shared" si="43"/>
        <v>42804.447777777779</v>
      </c>
    </row>
    <row r="2783" spans="1:20" ht="43.5" x14ac:dyDescent="0.35">
      <c r="A2783">
        <v>2781</v>
      </c>
      <c r="B2783" s="1" t="s">
        <v>2781</v>
      </c>
      <c r="C2783" s="1" t="s">
        <v>6891</v>
      </c>
      <c r="D2783" s="6">
        <v>1250</v>
      </c>
      <c r="E2783" s="6">
        <v>1316</v>
      </c>
      <c r="F2783" t="s">
        <v>8219</v>
      </c>
      <c r="G2783" t="s">
        <v>8224</v>
      </c>
      <c r="H2783" t="s">
        <v>8246</v>
      </c>
      <c r="I2783">
        <v>1423724400</v>
      </c>
      <c r="J2783">
        <v>1421274954</v>
      </c>
      <c r="K2783" t="b">
        <v>0</v>
      </c>
      <c r="L2783">
        <v>28</v>
      </c>
      <c r="M2783" t="b">
        <v>1</v>
      </c>
      <c r="N2783" t="s">
        <v>8271</v>
      </c>
      <c r="O2783" s="16">
        <f>Table1[[#This Row],[pledged]]/Table1[[#This Row],[goal]]*100</f>
        <v>105.28</v>
      </c>
      <c r="P2783" s="6">
        <f>IFERROR(Table1[[#This Row],[pledged]]/Table1[[#This Row],[backers_count]],0)</f>
        <v>47</v>
      </c>
      <c r="Q2783" t="str">
        <f>LEFT(Table1[[#This Row],[Category and Sub-Category]],FIND("/",Table1[[#This Row],[Category and Sub-Category]])-1)</f>
        <v>theater</v>
      </c>
      <c r="R2783" t="str">
        <f>RIGHT(Table1[[#This Row],[Category and Sub-Category]],LEN(Table1[[#This Row],[Category and Sub-Category]])-FIND("/",Table1[[#This Row],[Category and Sub-Category]]))</f>
        <v>plays</v>
      </c>
      <c r="S2783" s="14">
        <f>(((Table1[[#This Row],[launched_at]]/60)/60)/24)+DATE(1970,1,1)</f>
        <v>42018.94159722222</v>
      </c>
      <c r="T2783" s="14">
        <f t="shared" si="43"/>
        <v>42047.291666666672</v>
      </c>
    </row>
    <row r="2784" spans="1:20" ht="29" x14ac:dyDescent="0.35">
      <c r="A2784">
        <v>2782</v>
      </c>
      <c r="B2784" s="1" t="s">
        <v>2782</v>
      </c>
      <c r="C2784" s="1" t="s">
        <v>6892</v>
      </c>
      <c r="D2784" s="6">
        <v>1000</v>
      </c>
      <c r="E2784" s="6">
        <v>1200</v>
      </c>
      <c r="F2784" t="s">
        <v>8219</v>
      </c>
      <c r="G2784" t="s">
        <v>8224</v>
      </c>
      <c r="H2784" t="s">
        <v>8246</v>
      </c>
      <c r="I2784">
        <v>1424149140</v>
      </c>
      <c r="J2784">
        <v>1421964718</v>
      </c>
      <c r="K2784" t="b">
        <v>0</v>
      </c>
      <c r="L2784">
        <v>18</v>
      </c>
      <c r="M2784" t="b">
        <v>1</v>
      </c>
      <c r="N2784" t="s">
        <v>8271</v>
      </c>
      <c r="O2784" s="16">
        <f>Table1[[#This Row],[pledged]]/Table1[[#This Row],[goal]]*100</f>
        <v>120</v>
      </c>
      <c r="P2784" s="6">
        <f>IFERROR(Table1[[#This Row],[pledged]]/Table1[[#This Row],[backers_count]],0)</f>
        <v>66.666666666666671</v>
      </c>
      <c r="Q2784" t="str">
        <f>LEFT(Table1[[#This Row],[Category and Sub-Category]],FIND("/",Table1[[#This Row],[Category and Sub-Category]])-1)</f>
        <v>theater</v>
      </c>
      <c r="R2784" t="str">
        <f>RIGHT(Table1[[#This Row],[Category and Sub-Category]],LEN(Table1[[#This Row],[Category and Sub-Category]])-FIND("/",Table1[[#This Row],[Category and Sub-Category]]))</f>
        <v>plays</v>
      </c>
      <c r="S2784" s="14">
        <f>(((Table1[[#This Row],[launched_at]]/60)/60)/24)+DATE(1970,1,1)</f>
        <v>42026.924976851849</v>
      </c>
      <c r="T2784" s="14">
        <f t="shared" si="43"/>
        <v>42052.207638888889</v>
      </c>
    </row>
    <row r="2785" spans="1:20" ht="43.5" x14ac:dyDescent="0.35">
      <c r="A2785">
        <v>2783</v>
      </c>
      <c r="B2785" s="1" t="s">
        <v>2783</v>
      </c>
      <c r="C2785" s="1" t="s">
        <v>6893</v>
      </c>
      <c r="D2785" s="6">
        <v>1000</v>
      </c>
      <c r="E2785" s="6">
        <v>1145</v>
      </c>
      <c r="F2785" t="s">
        <v>8219</v>
      </c>
      <c r="G2785" t="s">
        <v>8225</v>
      </c>
      <c r="H2785" t="s">
        <v>8247</v>
      </c>
      <c r="I2785">
        <v>1429793446</v>
      </c>
      <c r="J2785">
        <v>1428583846</v>
      </c>
      <c r="K2785" t="b">
        <v>0</v>
      </c>
      <c r="L2785">
        <v>61</v>
      </c>
      <c r="M2785" t="b">
        <v>1</v>
      </c>
      <c r="N2785" t="s">
        <v>8271</v>
      </c>
      <c r="O2785" s="16">
        <f>Table1[[#This Row],[pledged]]/Table1[[#This Row],[goal]]*100</f>
        <v>114.5</v>
      </c>
      <c r="P2785" s="6">
        <f>IFERROR(Table1[[#This Row],[pledged]]/Table1[[#This Row],[backers_count]],0)</f>
        <v>18.770491803278688</v>
      </c>
      <c r="Q2785" t="str">
        <f>LEFT(Table1[[#This Row],[Category and Sub-Category]],FIND("/",Table1[[#This Row],[Category and Sub-Category]])-1)</f>
        <v>theater</v>
      </c>
      <c r="R2785" t="str">
        <f>RIGHT(Table1[[#This Row],[Category and Sub-Category]],LEN(Table1[[#This Row],[Category and Sub-Category]])-FIND("/",Table1[[#This Row],[Category and Sub-Category]]))</f>
        <v>plays</v>
      </c>
      <c r="S2785" s="14">
        <f>(((Table1[[#This Row],[launched_at]]/60)/60)/24)+DATE(1970,1,1)</f>
        <v>42103.535254629634</v>
      </c>
      <c r="T2785" s="14">
        <f t="shared" si="43"/>
        <v>42117.535254629634</v>
      </c>
    </row>
    <row r="2786" spans="1:20" ht="43.5" x14ac:dyDescent="0.35">
      <c r="A2786">
        <v>2784</v>
      </c>
      <c r="B2786" s="1" t="s">
        <v>2784</v>
      </c>
      <c r="C2786" s="1" t="s">
        <v>6894</v>
      </c>
      <c r="D2786" s="6">
        <v>6000</v>
      </c>
      <c r="E2786" s="6">
        <v>7140</v>
      </c>
      <c r="F2786" t="s">
        <v>8219</v>
      </c>
      <c r="G2786" t="s">
        <v>8224</v>
      </c>
      <c r="H2786" t="s">
        <v>8246</v>
      </c>
      <c r="I2786">
        <v>1414608843</v>
      </c>
      <c r="J2786">
        <v>1412794443</v>
      </c>
      <c r="K2786" t="b">
        <v>0</v>
      </c>
      <c r="L2786">
        <v>108</v>
      </c>
      <c r="M2786" t="b">
        <v>1</v>
      </c>
      <c r="N2786" t="s">
        <v>8271</v>
      </c>
      <c r="O2786" s="16">
        <f>Table1[[#This Row],[pledged]]/Table1[[#This Row],[goal]]*100</f>
        <v>119</v>
      </c>
      <c r="P2786" s="6">
        <f>IFERROR(Table1[[#This Row],[pledged]]/Table1[[#This Row],[backers_count]],0)</f>
        <v>66.111111111111114</v>
      </c>
      <c r="Q2786" t="str">
        <f>LEFT(Table1[[#This Row],[Category and Sub-Category]],FIND("/",Table1[[#This Row],[Category and Sub-Category]])-1)</f>
        <v>theater</v>
      </c>
      <c r="R2786" t="str">
        <f>RIGHT(Table1[[#This Row],[Category and Sub-Category]],LEN(Table1[[#This Row],[Category and Sub-Category]])-FIND("/",Table1[[#This Row],[Category and Sub-Category]]))</f>
        <v>plays</v>
      </c>
      <c r="S2786" s="14">
        <f>(((Table1[[#This Row],[launched_at]]/60)/60)/24)+DATE(1970,1,1)</f>
        <v>41920.787534722222</v>
      </c>
      <c r="T2786" s="14">
        <f t="shared" si="43"/>
        <v>41941.787534722222</v>
      </c>
    </row>
    <row r="2787" spans="1:20" ht="43.5" x14ac:dyDescent="0.35">
      <c r="A2787">
        <v>2785</v>
      </c>
      <c r="B2787" s="1" t="s">
        <v>2785</v>
      </c>
      <c r="C2787" s="1" t="s">
        <v>6895</v>
      </c>
      <c r="D2787" s="6">
        <v>5000</v>
      </c>
      <c r="E2787" s="6">
        <v>5234</v>
      </c>
      <c r="F2787" t="s">
        <v>8219</v>
      </c>
      <c r="G2787" t="s">
        <v>8224</v>
      </c>
      <c r="H2787" t="s">
        <v>8246</v>
      </c>
      <c r="I2787">
        <v>1470430800</v>
      </c>
      <c r="J2787">
        <v>1467865967</v>
      </c>
      <c r="K2787" t="b">
        <v>0</v>
      </c>
      <c r="L2787">
        <v>142</v>
      </c>
      <c r="M2787" t="b">
        <v>1</v>
      </c>
      <c r="N2787" t="s">
        <v>8271</v>
      </c>
      <c r="O2787" s="16">
        <f>Table1[[#This Row],[pledged]]/Table1[[#This Row],[goal]]*100</f>
        <v>104.67999999999999</v>
      </c>
      <c r="P2787" s="6">
        <f>IFERROR(Table1[[#This Row],[pledged]]/Table1[[#This Row],[backers_count]],0)</f>
        <v>36.859154929577464</v>
      </c>
      <c r="Q2787" t="str">
        <f>LEFT(Table1[[#This Row],[Category and Sub-Category]],FIND("/",Table1[[#This Row],[Category and Sub-Category]])-1)</f>
        <v>theater</v>
      </c>
      <c r="R2787" t="str">
        <f>RIGHT(Table1[[#This Row],[Category and Sub-Category]],LEN(Table1[[#This Row],[Category and Sub-Category]])-FIND("/",Table1[[#This Row],[Category and Sub-Category]]))</f>
        <v>plays</v>
      </c>
      <c r="S2787" s="14">
        <f>(((Table1[[#This Row],[launched_at]]/60)/60)/24)+DATE(1970,1,1)</f>
        <v>42558.189432870371</v>
      </c>
      <c r="T2787" s="14">
        <f t="shared" si="43"/>
        <v>42587.875</v>
      </c>
    </row>
    <row r="2788" spans="1:20" ht="29" x14ac:dyDescent="0.35">
      <c r="A2788">
        <v>2786</v>
      </c>
      <c r="B2788" s="1" t="s">
        <v>2786</v>
      </c>
      <c r="C2788" s="1" t="s">
        <v>6896</v>
      </c>
      <c r="D2788" s="6">
        <v>2500</v>
      </c>
      <c r="E2788" s="6">
        <v>2946</v>
      </c>
      <c r="F2788" t="s">
        <v>8219</v>
      </c>
      <c r="G2788" t="s">
        <v>8225</v>
      </c>
      <c r="H2788" t="s">
        <v>8247</v>
      </c>
      <c r="I2788">
        <v>1404913180</v>
      </c>
      <c r="J2788">
        <v>1403703580</v>
      </c>
      <c r="K2788" t="b">
        <v>0</v>
      </c>
      <c r="L2788">
        <v>74</v>
      </c>
      <c r="M2788" t="b">
        <v>1</v>
      </c>
      <c r="N2788" t="s">
        <v>8271</v>
      </c>
      <c r="O2788" s="16">
        <f>Table1[[#This Row],[pledged]]/Table1[[#This Row],[goal]]*100</f>
        <v>117.83999999999999</v>
      </c>
      <c r="P2788" s="6">
        <f>IFERROR(Table1[[#This Row],[pledged]]/Table1[[#This Row],[backers_count]],0)</f>
        <v>39.810810810810814</v>
      </c>
      <c r="Q2788" t="str">
        <f>LEFT(Table1[[#This Row],[Category and Sub-Category]],FIND("/",Table1[[#This Row],[Category and Sub-Category]])-1)</f>
        <v>theater</v>
      </c>
      <c r="R2788" t="str">
        <f>RIGHT(Table1[[#This Row],[Category and Sub-Category]],LEN(Table1[[#This Row],[Category and Sub-Category]])-FIND("/",Table1[[#This Row],[Category and Sub-Category]]))</f>
        <v>plays</v>
      </c>
      <c r="S2788" s="14">
        <f>(((Table1[[#This Row],[launched_at]]/60)/60)/24)+DATE(1970,1,1)</f>
        <v>41815.569212962961</v>
      </c>
      <c r="T2788" s="14">
        <f t="shared" si="43"/>
        <v>41829.569212962961</v>
      </c>
    </row>
    <row r="2789" spans="1:20" ht="43.5" x14ac:dyDescent="0.35">
      <c r="A2789">
        <v>2787</v>
      </c>
      <c r="B2789" s="1" t="s">
        <v>2787</v>
      </c>
      <c r="C2789" s="1" t="s">
        <v>6897</v>
      </c>
      <c r="D2789" s="6">
        <v>1000</v>
      </c>
      <c r="E2789" s="6">
        <v>1197</v>
      </c>
      <c r="F2789" t="s">
        <v>8219</v>
      </c>
      <c r="G2789" t="s">
        <v>8224</v>
      </c>
      <c r="H2789" t="s">
        <v>8246</v>
      </c>
      <c r="I2789">
        <v>1405658752</v>
      </c>
      <c r="J2789">
        <v>1403066752</v>
      </c>
      <c r="K2789" t="b">
        <v>0</v>
      </c>
      <c r="L2789">
        <v>38</v>
      </c>
      <c r="M2789" t="b">
        <v>1</v>
      </c>
      <c r="N2789" t="s">
        <v>8271</v>
      </c>
      <c r="O2789" s="16">
        <f>Table1[[#This Row],[pledged]]/Table1[[#This Row],[goal]]*100</f>
        <v>119.7</v>
      </c>
      <c r="P2789" s="6">
        <f>IFERROR(Table1[[#This Row],[pledged]]/Table1[[#This Row],[backers_count]],0)</f>
        <v>31.5</v>
      </c>
      <c r="Q2789" t="str">
        <f>LEFT(Table1[[#This Row],[Category and Sub-Category]],FIND("/",Table1[[#This Row],[Category and Sub-Category]])-1)</f>
        <v>theater</v>
      </c>
      <c r="R2789" t="str">
        <f>RIGHT(Table1[[#This Row],[Category and Sub-Category]],LEN(Table1[[#This Row],[Category and Sub-Category]])-FIND("/",Table1[[#This Row],[Category and Sub-Category]]))</f>
        <v>plays</v>
      </c>
      <c r="S2789" s="14">
        <f>(((Table1[[#This Row],[launched_at]]/60)/60)/24)+DATE(1970,1,1)</f>
        <v>41808.198518518519</v>
      </c>
      <c r="T2789" s="14">
        <f t="shared" si="43"/>
        <v>41838.198518518519</v>
      </c>
    </row>
    <row r="2790" spans="1:20" ht="43.5" x14ac:dyDescent="0.35">
      <c r="A2790">
        <v>2788</v>
      </c>
      <c r="B2790" s="1" t="s">
        <v>2788</v>
      </c>
      <c r="C2790" s="1" t="s">
        <v>6898</v>
      </c>
      <c r="D2790" s="6">
        <v>2000</v>
      </c>
      <c r="E2790" s="6">
        <v>2050</v>
      </c>
      <c r="F2790" t="s">
        <v>8219</v>
      </c>
      <c r="G2790" t="s">
        <v>8224</v>
      </c>
      <c r="H2790" t="s">
        <v>8246</v>
      </c>
      <c r="I2790">
        <v>1469811043</v>
      </c>
      <c r="J2790">
        <v>1467219043</v>
      </c>
      <c r="K2790" t="b">
        <v>0</v>
      </c>
      <c r="L2790">
        <v>20</v>
      </c>
      <c r="M2790" t="b">
        <v>1</v>
      </c>
      <c r="N2790" t="s">
        <v>8271</v>
      </c>
      <c r="O2790" s="16">
        <f>Table1[[#This Row],[pledged]]/Table1[[#This Row],[goal]]*100</f>
        <v>102.49999999999999</v>
      </c>
      <c r="P2790" s="6">
        <f>IFERROR(Table1[[#This Row],[pledged]]/Table1[[#This Row],[backers_count]],0)</f>
        <v>102.5</v>
      </c>
      <c r="Q2790" t="str">
        <f>LEFT(Table1[[#This Row],[Category and Sub-Category]],FIND("/",Table1[[#This Row],[Category and Sub-Category]])-1)</f>
        <v>theater</v>
      </c>
      <c r="R2790" t="str">
        <f>RIGHT(Table1[[#This Row],[Category and Sub-Category]],LEN(Table1[[#This Row],[Category and Sub-Category]])-FIND("/",Table1[[#This Row],[Category and Sub-Category]]))</f>
        <v>plays</v>
      </c>
      <c r="S2790" s="14">
        <f>(((Table1[[#This Row],[launched_at]]/60)/60)/24)+DATE(1970,1,1)</f>
        <v>42550.701886574068</v>
      </c>
      <c r="T2790" s="14">
        <f t="shared" si="43"/>
        <v>42580.701886574068</v>
      </c>
    </row>
    <row r="2791" spans="1:20" ht="29" x14ac:dyDescent="0.35">
      <c r="A2791">
        <v>2789</v>
      </c>
      <c r="B2791" s="1" t="s">
        <v>2789</v>
      </c>
      <c r="C2791" s="1" t="s">
        <v>6899</v>
      </c>
      <c r="D2791" s="6">
        <v>3000</v>
      </c>
      <c r="E2791" s="6">
        <v>3035</v>
      </c>
      <c r="F2791" t="s">
        <v>8219</v>
      </c>
      <c r="G2791" t="s">
        <v>8224</v>
      </c>
      <c r="H2791" t="s">
        <v>8246</v>
      </c>
      <c r="I2791">
        <v>1426132800</v>
      </c>
      <c r="J2791">
        <v>1424477934</v>
      </c>
      <c r="K2791" t="b">
        <v>0</v>
      </c>
      <c r="L2791">
        <v>24</v>
      </c>
      <c r="M2791" t="b">
        <v>1</v>
      </c>
      <c r="N2791" t="s">
        <v>8271</v>
      </c>
      <c r="O2791" s="16">
        <f>Table1[[#This Row],[pledged]]/Table1[[#This Row],[goal]]*100</f>
        <v>101.16666666666667</v>
      </c>
      <c r="P2791" s="6">
        <f>IFERROR(Table1[[#This Row],[pledged]]/Table1[[#This Row],[backers_count]],0)</f>
        <v>126.45833333333333</v>
      </c>
      <c r="Q2791" t="str">
        <f>LEFT(Table1[[#This Row],[Category and Sub-Category]],FIND("/",Table1[[#This Row],[Category and Sub-Category]])-1)</f>
        <v>theater</v>
      </c>
      <c r="R2791" t="str">
        <f>RIGHT(Table1[[#This Row],[Category and Sub-Category]],LEN(Table1[[#This Row],[Category and Sub-Category]])-FIND("/",Table1[[#This Row],[Category and Sub-Category]]))</f>
        <v>plays</v>
      </c>
      <c r="S2791" s="14">
        <f>(((Table1[[#This Row],[launched_at]]/60)/60)/24)+DATE(1970,1,1)</f>
        <v>42056.013124999998</v>
      </c>
      <c r="T2791" s="14">
        <f t="shared" si="43"/>
        <v>42075.166666666672</v>
      </c>
    </row>
    <row r="2792" spans="1:20" ht="43.5" x14ac:dyDescent="0.35">
      <c r="A2792">
        <v>2790</v>
      </c>
      <c r="B2792" s="1" t="s">
        <v>2790</v>
      </c>
      <c r="C2792" s="1" t="s">
        <v>6900</v>
      </c>
      <c r="D2792" s="6">
        <v>3000</v>
      </c>
      <c r="E2792" s="6">
        <v>3160</v>
      </c>
      <c r="F2792" t="s">
        <v>8219</v>
      </c>
      <c r="G2792" t="s">
        <v>8224</v>
      </c>
      <c r="H2792" t="s">
        <v>8246</v>
      </c>
      <c r="I2792">
        <v>1423693903</v>
      </c>
      <c r="J2792">
        <v>1421101903</v>
      </c>
      <c r="K2792" t="b">
        <v>0</v>
      </c>
      <c r="L2792">
        <v>66</v>
      </c>
      <c r="M2792" t="b">
        <v>1</v>
      </c>
      <c r="N2792" t="s">
        <v>8271</v>
      </c>
      <c r="O2792" s="16">
        <f>Table1[[#This Row],[pledged]]/Table1[[#This Row],[goal]]*100</f>
        <v>105.33333333333333</v>
      </c>
      <c r="P2792" s="6">
        <f>IFERROR(Table1[[#This Row],[pledged]]/Table1[[#This Row],[backers_count]],0)</f>
        <v>47.878787878787875</v>
      </c>
      <c r="Q2792" t="str">
        <f>LEFT(Table1[[#This Row],[Category and Sub-Category]],FIND("/",Table1[[#This Row],[Category and Sub-Category]])-1)</f>
        <v>theater</v>
      </c>
      <c r="R2792" t="str">
        <f>RIGHT(Table1[[#This Row],[Category and Sub-Category]],LEN(Table1[[#This Row],[Category and Sub-Category]])-FIND("/",Table1[[#This Row],[Category and Sub-Category]]))</f>
        <v>plays</v>
      </c>
      <c r="S2792" s="14">
        <f>(((Table1[[#This Row],[launched_at]]/60)/60)/24)+DATE(1970,1,1)</f>
        <v>42016.938692129625</v>
      </c>
      <c r="T2792" s="14">
        <f t="shared" si="43"/>
        <v>42046.938692129625</v>
      </c>
    </row>
    <row r="2793" spans="1:20" ht="58" x14ac:dyDescent="0.35">
      <c r="A2793">
        <v>2791</v>
      </c>
      <c r="B2793" s="1" t="s">
        <v>2791</v>
      </c>
      <c r="C2793" s="1" t="s">
        <v>6901</v>
      </c>
      <c r="D2793" s="6">
        <v>2000</v>
      </c>
      <c r="E2793" s="6">
        <v>2050</v>
      </c>
      <c r="F2793" t="s">
        <v>8219</v>
      </c>
      <c r="G2793" t="s">
        <v>8224</v>
      </c>
      <c r="H2793" t="s">
        <v>8246</v>
      </c>
      <c r="I2793">
        <v>1473393600</v>
      </c>
      <c r="J2793">
        <v>1470778559</v>
      </c>
      <c r="K2793" t="b">
        <v>0</v>
      </c>
      <c r="L2793">
        <v>28</v>
      </c>
      <c r="M2793" t="b">
        <v>1</v>
      </c>
      <c r="N2793" t="s">
        <v>8271</v>
      </c>
      <c r="O2793" s="16">
        <f>Table1[[#This Row],[pledged]]/Table1[[#This Row],[goal]]*100</f>
        <v>102.49999999999999</v>
      </c>
      <c r="P2793" s="6">
        <f>IFERROR(Table1[[#This Row],[pledged]]/Table1[[#This Row],[backers_count]],0)</f>
        <v>73.214285714285708</v>
      </c>
      <c r="Q2793" t="str">
        <f>LEFT(Table1[[#This Row],[Category and Sub-Category]],FIND("/",Table1[[#This Row],[Category and Sub-Category]])-1)</f>
        <v>theater</v>
      </c>
      <c r="R2793" t="str">
        <f>RIGHT(Table1[[#This Row],[Category and Sub-Category]],LEN(Table1[[#This Row],[Category and Sub-Category]])-FIND("/",Table1[[#This Row],[Category and Sub-Category]]))</f>
        <v>plays</v>
      </c>
      <c r="S2793" s="14">
        <f>(((Table1[[#This Row],[launched_at]]/60)/60)/24)+DATE(1970,1,1)</f>
        <v>42591.899988425925</v>
      </c>
      <c r="T2793" s="14">
        <f t="shared" si="43"/>
        <v>42622.166666666672</v>
      </c>
    </row>
    <row r="2794" spans="1:20" ht="43.5" x14ac:dyDescent="0.35">
      <c r="A2794">
        <v>2792</v>
      </c>
      <c r="B2794" s="1" t="s">
        <v>2792</v>
      </c>
      <c r="C2794" s="1" t="s">
        <v>6902</v>
      </c>
      <c r="D2794" s="6">
        <v>2000</v>
      </c>
      <c r="E2794" s="6">
        <v>2152</v>
      </c>
      <c r="F2794" t="s">
        <v>8219</v>
      </c>
      <c r="G2794" t="s">
        <v>8224</v>
      </c>
      <c r="H2794" t="s">
        <v>8246</v>
      </c>
      <c r="I2794">
        <v>1439357559</v>
      </c>
      <c r="J2794">
        <v>1435469559</v>
      </c>
      <c r="K2794" t="b">
        <v>0</v>
      </c>
      <c r="L2794">
        <v>24</v>
      </c>
      <c r="M2794" t="b">
        <v>1</v>
      </c>
      <c r="N2794" t="s">
        <v>8271</v>
      </c>
      <c r="O2794" s="16">
        <f>Table1[[#This Row],[pledged]]/Table1[[#This Row],[goal]]*100</f>
        <v>107.60000000000001</v>
      </c>
      <c r="P2794" s="6">
        <f>IFERROR(Table1[[#This Row],[pledged]]/Table1[[#This Row],[backers_count]],0)</f>
        <v>89.666666666666671</v>
      </c>
      <c r="Q2794" t="str">
        <f>LEFT(Table1[[#This Row],[Category and Sub-Category]],FIND("/",Table1[[#This Row],[Category and Sub-Category]])-1)</f>
        <v>theater</v>
      </c>
      <c r="R2794" t="str">
        <f>RIGHT(Table1[[#This Row],[Category and Sub-Category]],LEN(Table1[[#This Row],[Category and Sub-Category]])-FIND("/",Table1[[#This Row],[Category and Sub-Category]]))</f>
        <v>plays</v>
      </c>
      <c r="S2794" s="14">
        <f>(((Table1[[#This Row],[launched_at]]/60)/60)/24)+DATE(1970,1,1)</f>
        <v>42183.231006944443</v>
      </c>
      <c r="T2794" s="14">
        <f t="shared" si="43"/>
        <v>42228.231006944443</v>
      </c>
    </row>
    <row r="2795" spans="1:20" ht="58" x14ac:dyDescent="0.35">
      <c r="A2795">
        <v>2793</v>
      </c>
      <c r="B2795" s="1" t="s">
        <v>2793</v>
      </c>
      <c r="C2795" s="1" t="s">
        <v>6903</v>
      </c>
      <c r="D2795" s="6">
        <v>10000</v>
      </c>
      <c r="E2795" s="6">
        <v>11056.75</v>
      </c>
      <c r="F2795" t="s">
        <v>8219</v>
      </c>
      <c r="G2795" t="s">
        <v>8226</v>
      </c>
      <c r="H2795" t="s">
        <v>8248</v>
      </c>
      <c r="I2795">
        <v>1437473005</v>
      </c>
      <c r="J2795">
        <v>1434881005</v>
      </c>
      <c r="K2795" t="b">
        <v>0</v>
      </c>
      <c r="L2795">
        <v>73</v>
      </c>
      <c r="M2795" t="b">
        <v>1</v>
      </c>
      <c r="N2795" t="s">
        <v>8271</v>
      </c>
      <c r="O2795" s="16">
        <f>Table1[[#This Row],[pledged]]/Table1[[#This Row],[goal]]*100</f>
        <v>110.5675</v>
      </c>
      <c r="P2795" s="6">
        <f>IFERROR(Table1[[#This Row],[pledged]]/Table1[[#This Row],[backers_count]],0)</f>
        <v>151.4623287671233</v>
      </c>
      <c r="Q2795" t="str">
        <f>LEFT(Table1[[#This Row],[Category and Sub-Category]],FIND("/",Table1[[#This Row],[Category and Sub-Category]])-1)</f>
        <v>theater</v>
      </c>
      <c r="R2795" t="str">
        <f>RIGHT(Table1[[#This Row],[Category and Sub-Category]],LEN(Table1[[#This Row],[Category and Sub-Category]])-FIND("/",Table1[[#This Row],[Category and Sub-Category]]))</f>
        <v>plays</v>
      </c>
      <c r="S2795" s="14">
        <f>(((Table1[[#This Row],[launched_at]]/60)/60)/24)+DATE(1970,1,1)</f>
        <v>42176.419039351851</v>
      </c>
      <c r="T2795" s="14">
        <f t="shared" si="43"/>
        <v>42206.419039351851</v>
      </c>
    </row>
    <row r="2796" spans="1:20" ht="58" x14ac:dyDescent="0.35">
      <c r="A2796">
        <v>2794</v>
      </c>
      <c r="B2796" s="1" t="s">
        <v>2794</v>
      </c>
      <c r="C2796" s="1" t="s">
        <v>6904</v>
      </c>
      <c r="D2796" s="6">
        <v>50</v>
      </c>
      <c r="E2796" s="6">
        <v>75</v>
      </c>
      <c r="F2796" t="s">
        <v>8219</v>
      </c>
      <c r="G2796" t="s">
        <v>8225</v>
      </c>
      <c r="H2796" t="s">
        <v>8247</v>
      </c>
      <c r="I2796">
        <v>1457031600</v>
      </c>
      <c r="J2796">
        <v>1455640559</v>
      </c>
      <c r="K2796" t="b">
        <v>0</v>
      </c>
      <c r="L2796">
        <v>3</v>
      </c>
      <c r="M2796" t="b">
        <v>1</v>
      </c>
      <c r="N2796" t="s">
        <v>8271</v>
      </c>
      <c r="O2796" s="16">
        <f>Table1[[#This Row],[pledged]]/Table1[[#This Row],[goal]]*100</f>
        <v>150</v>
      </c>
      <c r="P2796" s="6">
        <f>IFERROR(Table1[[#This Row],[pledged]]/Table1[[#This Row],[backers_count]],0)</f>
        <v>25</v>
      </c>
      <c r="Q2796" t="str">
        <f>LEFT(Table1[[#This Row],[Category and Sub-Category]],FIND("/",Table1[[#This Row],[Category and Sub-Category]])-1)</f>
        <v>theater</v>
      </c>
      <c r="R2796" t="str">
        <f>RIGHT(Table1[[#This Row],[Category and Sub-Category]],LEN(Table1[[#This Row],[Category and Sub-Category]])-FIND("/",Table1[[#This Row],[Category and Sub-Category]]))</f>
        <v>plays</v>
      </c>
      <c r="S2796" s="14">
        <f>(((Table1[[#This Row],[launched_at]]/60)/60)/24)+DATE(1970,1,1)</f>
        <v>42416.691655092596</v>
      </c>
      <c r="T2796" s="14">
        <f t="shared" si="43"/>
        <v>42432.791666666672</v>
      </c>
    </row>
    <row r="2797" spans="1:20" ht="43.5" x14ac:dyDescent="0.35">
      <c r="A2797">
        <v>2795</v>
      </c>
      <c r="B2797" s="1" t="s">
        <v>2795</v>
      </c>
      <c r="C2797" s="1" t="s">
        <v>6905</v>
      </c>
      <c r="D2797" s="6">
        <v>700</v>
      </c>
      <c r="E2797" s="6">
        <v>730</v>
      </c>
      <c r="F2797" t="s">
        <v>8219</v>
      </c>
      <c r="G2797" t="s">
        <v>8224</v>
      </c>
      <c r="H2797" t="s">
        <v>8246</v>
      </c>
      <c r="I2797">
        <v>1402095600</v>
      </c>
      <c r="J2797">
        <v>1400675841</v>
      </c>
      <c r="K2797" t="b">
        <v>0</v>
      </c>
      <c r="L2797">
        <v>20</v>
      </c>
      <c r="M2797" t="b">
        <v>1</v>
      </c>
      <c r="N2797" t="s">
        <v>8271</v>
      </c>
      <c r="O2797" s="16">
        <f>Table1[[#This Row],[pledged]]/Table1[[#This Row],[goal]]*100</f>
        <v>104.28571428571429</v>
      </c>
      <c r="P2797" s="6">
        <f>IFERROR(Table1[[#This Row],[pledged]]/Table1[[#This Row],[backers_count]],0)</f>
        <v>36.5</v>
      </c>
      <c r="Q2797" t="str">
        <f>LEFT(Table1[[#This Row],[Category and Sub-Category]],FIND("/",Table1[[#This Row],[Category and Sub-Category]])-1)</f>
        <v>theater</v>
      </c>
      <c r="R2797" t="str">
        <f>RIGHT(Table1[[#This Row],[Category and Sub-Category]],LEN(Table1[[#This Row],[Category and Sub-Category]])-FIND("/",Table1[[#This Row],[Category and Sub-Category]]))</f>
        <v>plays</v>
      </c>
      <c r="S2797" s="14">
        <f>(((Table1[[#This Row],[launched_at]]/60)/60)/24)+DATE(1970,1,1)</f>
        <v>41780.525937500002</v>
      </c>
      <c r="T2797" s="14">
        <f t="shared" si="43"/>
        <v>41796.958333333336</v>
      </c>
    </row>
    <row r="2798" spans="1:20" ht="43.5" x14ac:dyDescent="0.35">
      <c r="A2798">
        <v>2796</v>
      </c>
      <c r="B2798" s="1" t="s">
        <v>2796</v>
      </c>
      <c r="C2798" s="1" t="s">
        <v>6906</v>
      </c>
      <c r="D2798" s="6">
        <v>800</v>
      </c>
      <c r="E2798" s="6">
        <v>924</v>
      </c>
      <c r="F2798" t="s">
        <v>8219</v>
      </c>
      <c r="G2798" t="s">
        <v>8225</v>
      </c>
      <c r="H2798" t="s">
        <v>8247</v>
      </c>
      <c r="I2798">
        <v>1404564028</v>
      </c>
      <c r="J2798">
        <v>1401972028</v>
      </c>
      <c r="K2798" t="b">
        <v>0</v>
      </c>
      <c r="L2798">
        <v>21</v>
      </c>
      <c r="M2798" t="b">
        <v>1</v>
      </c>
      <c r="N2798" t="s">
        <v>8271</v>
      </c>
      <c r="O2798" s="16">
        <f>Table1[[#This Row],[pledged]]/Table1[[#This Row],[goal]]*100</f>
        <v>115.5</v>
      </c>
      <c r="P2798" s="6">
        <f>IFERROR(Table1[[#This Row],[pledged]]/Table1[[#This Row],[backers_count]],0)</f>
        <v>44</v>
      </c>
      <c r="Q2798" t="str">
        <f>LEFT(Table1[[#This Row],[Category and Sub-Category]],FIND("/",Table1[[#This Row],[Category and Sub-Category]])-1)</f>
        <v>theater</v>
      </c>
      <c r="R2798" t="str">
        <f>RIGHT(Table1[[#This Row],[Category and Sub-Category]],LEN(Table1[[#This Row],[Category and Sub-Category]])-FIND("/",Table1[[#This Row],[Category and Sub-Category]]))</f>
        <v>plays</v>
      </c>
      <c r="S2798" s="14">
        <f>(((Table1[[#This Row],[launched_at]]/60)/60)/24)+DATE(1970,1,1)</f>
        <v>41795.528101851851</v>
      </c>
      <c r="T2798" s="14">
        <f t="shared" si="43"/>
        <v>41825.528101851851</v>
      </c>
    </row>
    <row r="2799" spans="1:20" ht="43.5" x14ac:dyDescent="0.35">
      <c r="A2799">
        <v>2797</v>
      </c>
      <c r="B2799" s="1" t="s">
        <v>2797</v>
      </c>
      <c r="C2799" s="1" t="s">
        <v>6907</v>
      </c>
      <c r="D2799" s="6">
        <v>8000</v>
      </c>
      <c r="E2799" s="6">
        <v>8211.61</v>
      </c>
      <c r="F2799" t="s">
        <v>8219</v>
      </c>
      <c r="G2799" t="s">
        <v>8225</v>
      </c>
      <c r="H2799" t="s">
        <v>8247</v>
      </c>
      <c r="I2799">
        <v>1404858840</v>
      </c>
      <c r="J2799">
        <v>1402266840</v>
      </c>
      <c r="K2799" t="b">
        <v>0</v>
      </c>
      <c r="L2799">
        <v>94</v>
      </c>
      <c r="M2799" t="b">
        <v>1</v>
      </c>
      <c r="N2799" t="s">
        <v>8271</v>
      </c>
      <c r="O2799" s="16">
        <f>Table1[[#This Row],[pledged]]/Table1[[#This Row],[goal]]*100</f>
        <v>102.64512500000001</v>
      </c>
      <c r="P2799" s="6">
        <f>IFERROR(Table1[[#This Row],[pledged]]/Table1[[#This Row],[backers_count]],0)</f>
        <v>87.357553191489373</v>
      </c>
      <c r="Q2799" t="str">
        <f>LEFT(Table1[[#This Row],[Category and Sub-Category]],FIND("/",Table1[[#This Row],[Category and Sub-Category]])-1)</f>
        <v>theater</v>
      </c>
      <c r="R2799" t="str">
        <f>RIGHT(Table1[[#This Row],[Category and Sub-Category]],LEN(Table1[[#This Row],[Category and Sub-Category]])-FIND("/",Table1[[#This Row],[Category and Sub-Category]]))</f>
        <v>plays</v>
      </c>
      <c r="S2799" s="14">
        <f>(((Table1[[#This Row],[launched_at]]/60)/60)/24)+DATE(1970,1,1)</f>
        <v>41798.94027777778</v>
      </c>
      <c r="T2799" s="14">
        <f t="shared" si="43"/>
        <v>41828.94027777778</v>
      </c>
    </row>
    <row r="2800" spans="1:20" ht="58" x14ac:dyDescent="0.35">
      <c r="A2800">
        <v>2798</v>
      </c>
      <c r="B2800" s="1" t="s">
        <v>2798</v>
      </c>
      <c r="C2800" s="1" t="s">
        <v>6908</v>
      </c>
      <c r="D2800" s="6">
        <v>5000</v>
      </c>
      <c r="E2800" s="6">
        <v>5070</v>
      </c>
      <c r="F2800" t="s">
        <v>8219</v>
      </c>
      <c r="G2800" t="s">
        <v>8225</v>
      </c>
      <c r="H2800" t="s">
        <v>8247</v>
      </c>
      <c r="I2800">
        <v>1438358400</v>
      </c>
      <c r="J2800">
        <v>1437063121</v>
      </c>
      <c r="K2800" t="b">
        <v>0</v>
      </c>
      <c r="L2800">
        <v>139</v>
      </c>
      <c r="M2800" t="b">
        <v>1</v>
      </c>
      <c r="N2800" t="s">
        <v>8271</v>
      </c>
      <c r="O2800" s="16">
        <f>Table1[[#This Row],[pledged]]/Table1[[#This Row],[goal]]*100</f>
        <v>101.4</v>
      </c>
      <c r="P2800" s="6">
        <f>IFERROR(Table1[[#This Row],[pledged]]/Table1[[#This Row],[backers_count]],0)</f>
        <v>36.474820143884891</v>
      </c>
      <c r="Q2800" t="str">
        <f>LEFT(Table1[[#This Row],[Category and Sub-Category]],FIND("/",Table1[[#This Row],[Category and Sub-Category]])-1)</f>
        <v>theater</v>
      </c>
      <c r="R2800" t="str">
        <f>RIGHT(Table1[[#This Row],[Category and Sub-Category]],LEN(Table1[[#This Row],[Category and Sub-Category]])-FIND("/",Table1[[#This Row],[Category and Sub-Category]]))</f>
        <v>plays</v>
      </c>
      <c r="S2800" s="14">
        <f>(((Table1[[#This Row],[launched_at]]/60)/60)/24)+DATE(1970,1,1)</f>
        <v>42201.675011574072</v>
      </c>
      <c r="T2800" s="14">
        <f t="shared" si="43"/>
        <v>42216.666666666672</v>
      </c>
    </row>
    <row r="2801" spans="1:20" ht="58" x14ac:dyDescent="0.35">
      <c r="A2801">
        <v>2799</v>
      </c>
      <c r="B2801" s="1" t="s">
        <v>2799</v>
      </c>
      <c r="C2801" s="1" t="s">
        <v>6909</v>
      </c>
      <c r="D2801" s="6">
        <v>5000</v>
      </c>
      <c r="E2801" s="6">
        <v>5831.74</v>
      </c>
      <c r="F2801" t="s">
        <v>8219</v>
      </c>
      <c r="G2801" t="s">
        <v>8225</v>
      </c>
      <c r="H2801" t="s">
        <v>8247</v>
      </c>
      <c r="I2801">
        <v>1466179200</v>
      </c>
      <c r="J2801">
        <v>1463466070</v>
      </c>
      <c r="K2801" t="b">
        <v>0</v>
      </c>
      <c r="L2801">
        <v>130</v>
      </c>
      <c r="M2801" t="b">
        <v>1</v>
      </c>
      <c r="N2801" t="s">
        <v>8271</v>
      </c>
      <c r="O2801" s="16">
        <f>Table1[[#This Row],[pledged]]/Table1[[#This Row],[goal]]*100</f>
        <v>116.6348</v>
      </c>
      <c r="P2801" s="6">
        <f>IFERROR(Table1[[#This Row],[pledged]]/Table1[[#This Row],[backers_count]],0)</f>
        <v>44.859538461538463</v>
      </c>
      <c r="Q2801" t="str">
        <f>LEFT(Table1[[#This Row],[Category and Sub-Category]],FIND("/",Table1[[#This Row],[Category and Sub-Category]])-1)</f>
        <v>theater</v>
      </c>
      <c r="R2801" t="str">
        <f>RIGHT(Table1[[#This Row],[Category and Sub-Category]],LEN(Table1[[#This Row],[Category and Sub-Category]])-FIND("/",Table1[[#This Row],[Category and Sub-Category]]))</f>
        <v>plays</v>
      </c>
      <c r="S2801" s="14">
        <f>(((Table1[[#This Row],[launched_at]]/60)/60)/24)+DATE(1970,1,1)</f>
        <v>42507.264699074076</v>
      </c>
      <c r="T2801" s="14">
        <f t="shared" si="43"/>
        <v>42538.666666666672</v>
      </c>
    </row>
    <row r="2802" spans="1:20" ht="43.5" x14ac:dyDescent="0.35">
      <c r="A2802">
        <v>2800</v>
      </c>
      <c r="B2802" s="1" t="s">
        <v>2800</v>
      </c>
      <c r="C2802" s="1" t="s">
        <v>6910</v>
      </c>
      <c r="D2802" s="6">
        <v>1000</v>
      </c>
      <c r="E2802" s="6">
        <v>1330</v>
      </c>
      <c r="F2802" t="s">
        <v>8219</v>
      </c>
      <c r="G2802" t="s">
        <v>8225</v>
      </c>
      <c r="H2802" t="s">
        <v>8247</v>
      </c>
      <c r="I2802">
        <v>1420377366</v>
      </c>
      <c r="J2802">
        <v>1415193366</v>
      </c>
      <c r="K2802" t="b">
        <v>0</v>
      </c>
      <c r="L2802">
        <v>31</v>
      </c>
      <c r="M2802" t="b">
        <v>1</v>
      </c>
      <c r="N2802" t="s">
        <v>8271</v>
      </c>
      <c r="O2802" s="16">
        <f>Table1[[#This Row],[pledged]]/Table1[[#This Row],[goal]]*100</f>
        <v>133</v>
      </c>
      <c r="P2802" s="6">
        <f>IFERROR(Table1[[#This Row],[pledged]]/Table1[[#This Row],[backers_count]],0)</f>
        <v>42.903225806451616</v>
      </c>
      <c r="Q2802" t="str">
        <f>LEFT(Table1[[#This Row],[Category and Sub-Category]],FIND("/",Table1[[#This Row],[Category and Sub-Category]])-1)</f>
        <v>theater</v>
      </c>
      <c r="R2802" t="str">
        <f>RIGHT(Table1[[#This Row],[Category and Sub-Category]],LEN(Table1[[#This Row],[Category and Sub-Category]])-FIND("/",Table1[[#This Row],[Category and Sub-Category]]))</f>
        <v>plays</v>
      </c>
      <c r="S2802" s="14">
        <f>(((Table1[[#This Row],[launched_at]]/60)/60)/24)+DATE(1970,1,1)</f>
        <v>41948.552847222221</v>
      </c>
      <c r="T2802" s="14">
        <f t="shared" si="43"/>
        <v>42008.552847222221</v>
      </c>
    </row>
    <row r="2803" spans="1:20" ht="43.5" x14ac:dyDescent="0.35">
      <c r="A2803">
        <v>2801</v>
      </c>
      <c r="B2803" s="1" t="s">
        <v>2801</v>
      </c>
      <c r="C2803" s="1" t="s">
        <v>6911</v>
      </c>
      <c r="D2803" s="6">
        <v>500</v>
      </c>
      <c r="E2803" s="6">
        <v>666</v>
      </c>
      <c r="F2803" t="s">
        <v>8219</v>
      </c>
      <c r="G2803" t="s">
        <v>8226</v>
      </c>
      <c r="H2803" t="s">
        <v>8248</v>
      </c>
      <c r="I2803">
        <v>1412938800</v>
      </c>
      <c r="J2803">
        <v>1411019409</v>
      </c>
      <c r="K2803" t="b">
        <v>0</v>
      </c>
      <c r="L2803">
        <v>13</v>
      </c>
      <c r="M2803" t="b">
        <v>1</v>
      </c>
      <c r="N2803" t="s">
        <v>8271</v>
      </c>
      <c r="O2803" s="16">
        <f>Table1[[#This Row],[pledged]]/Table1[[#This Row],[goal]]*100</f>
        <v>133.20000000000002</v>
      </c>
      <c r="P2803" s="6">
        <f>IFERROR(Table1[[#This Row],[pledged]]/Table1[[#This Row],[backers_count]],0)</f>
        <v>51.230769230769234</v>
      </c>
      <c r="Q2803" t="str">
        <f>LEFT(Table1[[#This Row],[Category and Sub-Category]],FIND("/",Table1[[#This Row],[Category and Sub-Category]])-1)</f>
        <v>theater</v>
      </c>
      <c r="R2803" t="str">
        <f>RIGHT(Table1[[#This Row],[Category and Sub-Category]],LEN(Table1[[#This Row],[Category and Sub-Category]])-FIND("/",Table1[[#This Row],[Category and Sub-Category]]))</f>
        <v>plays</v>
      </c>
      <c r="S2803" s="14">
        <f>(((Table1[[#This Row],[launched_at]]/60)/60)/24)+DATE(1970,1,1)</f>
        <v>41900.243159722224</v>
      </c>
      <c r="T2803" s="14">
        <f t="shared" si="43"/>
        <v>41922.458333333336</v>
      </c>
    </row>
    <row r="2804" spans="1:20" ht="58" x14ac:dyDescent="0.35">
      <c r="A2804">
        <v>2802</v>
      </c>
      <c r="B2804" s="1" t="s">
        <v>2802</v>
      </c>
      <c r="C2804" s="1" t="s">
        <v>6912</v>
      </c>
      <c r="D2804" s="6">
        <v>3000</v>
      </c>
      <c r="E2804" s="6">
        <v>3055</v>
      </c>
      <c r="F2804" t="s">
        <v>8219</v>
      </c>
      <c r="G2804" t="s">
        <v>8225</v>
      </c>
      <c r="H2804" t="s">
        <v>8247</v>
      </c>
      <c r="I2804">
        <v>1438875107</v>
      </c>
      <c r="J2804">
        <v>1436283107</v>
      </c>
      <c r="K2804" t="b">
        <v>0</v>
      </c>
      <c r="L2804">
        <v>90</v>
      </c>
      <c r="M2804" t="b">
        <v>1</v>
      </c>
      <c r="N2804" t="s">
        <v>8271</v>
      </c>
      <c r="O2804" s="16">
        <f>Table1[[#This Row],[pledged]]/Table1[[#This Row],[goal]]*100</f>
        <v>101.83333333333333</v>
      </c>
      <c r="P2804" s="6">
        <f>IFERROR(Table1[[#This Row],[pledged]]/Table1[[#This Row],[backers_count]],0)</f>
        <v>33.944444444444443</v>
      </c>
      <c r="Q2804" t="str">
        <f>LEFT(Table1[[#This Row],[Category and Sub-Category]],FIND("/",Table1[[#This Row],[Category and Sub-Category]])-1)</f>
        <v>theater</v>
      </c>
      <c r="R2804" t="str">
        <f>RIGHT(Table1[[#This Row],[Category and Sub-Category]],LEN(Table1[[#This Row],[Category and Sub-Category]])-FIND("/",Table1[[#This Row],[Category and Sub-Category]]))</f>
        <v>plays</v>
      </c>
      <c r="S2804" s="14">
        <f>(((Table1[[#This Row],[launched_at]]/60)/60)/24)+DATE(1970,1,1)</f>
        <v>42192.64707175926</v>
      </c>
      <c r="T2804" s="14">
        <f t="shared" si="43"/>
        <v>42222.64707175926</v>
      </c>
    </row>
    <row r="2805" spans="1:20" ht="43.5" x14ac:dyDescent="0.35">
      <c r="A2805">
        <v>2803</v>
      </c>
      <c r="B2805" s="1" t="s">
        <v>2803</v>
      </c>
      <c r="C2805" s="1" t="s">
        <v>6913</v>
      </c>
      <c r="D2805" s="6">
        <v>10000</v>
      </c>
      <c r="E2805" s="6">
        <v>12795</v>
      </c>
      <c r="F2805" t="s">
        <v>8219</v>
      </c>
      <c r="G2805" t="s">
        <v>8224</v>
      </c>
      <c r="H2805" t="s">
        <v>8246</v>
      </c>
      <c r="I2805">
        <v>1437004800</v>
      </c>
      <c r="J2805">
        <v>1433295276</v>
      </c>
      <c r="K2805" t="b">
        <v>0</v>
      </c>
      <c r="L2805">
        <v>141</v>
      </c>
      <c r="M2805" t="b">
        <v>1</v>
      </c>
      <c r="N2805" t="s">
        <v>8271</v>
      </c>
      <c r="O2805" s="16">
        <f>Table1[[#This Row],[pledged]]/Table1[[#This Row],[goal]]*100</f>
        <v>127.95</v>
      </c>
      <c r="P2805" s="6">
        <f>IFERROR(Table1[[#This Row],[pledged]]/Table1[[#This Row],[backers_count]],0)</f>
        <v>90.744680851063833</v>
      </c>
      <c r="Q2805" t="str">
        <f>LEFT(Table1[[#This Row],[Category and Sub-Category]],FIND("/",Table1[[#This Row],[Category and Sub-Category]])-1)</f>
        <v>theater</v>
      </c>
      <c r="R2805" t="str">
        <f>RIGHT(Table1[[#This Row],[Category and Sub-Category]],LEN(Table1[[#This Row],[Category and Sub-Category]])-FIND("/",Table1[[#This Row],[Category and Sub-Category]]))</f>
        <v>plays</v>
      </c>
      <c r="S2805" s="14">
        <f>(((Table1[[#This Row],[launched_at]]/60)/60)/24)+DATE(1970,1,1)</f>
        <v>42158.065694444449</v>
      </c>
      <c r="T2805" s="14">
        <f t="shared" si="43"/>
        <v>42201</v>
      </c>
    </row>
    <row r="2806" spans="1:20" ht="43.5" x14ac:dyDescent="0.35">
      <c r="A2806">
        <v>2804</v>
      </c>
      <c r="B2806" s="1" t="s">
        <v>2804</v>
      </c>
      <c r="C2806" s="1" t="s">
        <v>6914</v>
      </c>
      <c r="D2806" s="6">
        <v>1000</v>
      </c>
      <c r="E2806" s="6">
        <v>1150</v>
      </c>
      <c r="F2806" t="s">
        <v>8219</v>
      </c>
      <c r="G2806" t="s">
        <v>8225</v>
      </c>
      <c r="H2806" t="s">
        <v>8247</v>
      </c>
      <c r="I2806">
        <v>1411987990</v>
      </c>
      <c r="J2806">
        <v>1409395990</v>
      </c>
      <c r="K2806" t="b">
        <v>0</v>
      </c>
      <c r="L2806">
        <v>23</v>
      </c>
      <c r="M2806" t="b">
        <v>1</v>
      </c>
      <c r="N2806" t="s">
        <v>8271</v>
      </c>
      <c r="O2806" s="16">
        <f>Table1[[#This Row],[pledged]]/Table1[[#This Row],[goal]]*100</f>
        <v>114.99999999999999</v>
      </c>
      <c r="P2806" s="6">
        <f>IFERROR(Table1[[#This Row],[pledged]]/Table1[[#This Row],[backers_count]],0)</f>
        <v>50</v>
      </c>
      <c r="Q2806" t="str">
        <f>LEFT(Table1[[#This Row],[Category and Sub-Category]],FIND("/",Table1[[#This Row],[Category and Sub-Category]])-1)</f>
        <v>theater</v>
      </c>
      <c r="R2806" t="str">
        <f>RIGHT(Table1[[#This Row],[Category and Sub-Category]],LEN(Table1[[#This Row],[Category and Sub-Category]])-FIND("/",Table1[[#This Row],[Category and Sub-Category]]))</f>
        <v>plays</v>
      </c>
      <c r="S2806" s="14">
        <f>(((Table1[[#This Row],[launched_at]]/60)/60)/24)+DATE(1970,1,1)</f>
        <v>41881.453587962962</v>
      </c>
      <c r="T2806" s="14">
        <f t="shared" si="43"/>
        <v>41911.453587962962</v>
      </c>
    </row>
    <row r="2807" spans="1:20" ht="58" x14ac:dyDescent="0.35">
      <c r="A2807">
        <v>2805</v>
      </c>
      <c r="B2807" s="1" t="s">
        <v>2805</v>
      </c>
      <c r="C2807" s="1" t="s">
        <v>6915</v>
      </c>
      <c r="D2807" s="6">
        <v>400</v>
      </c>
      <c r="E2807" s="6">
        <v>440</v>
      </c>
      <c r="F2807" t="s">
        <v>8219</v>
      </c>
      <c r="G2807" t="s">
        <v>8225</v>
      </c>
      <c r="H2807" t="s">
        <v>8247</v>
      </c>
      <c r="I2807">
        <v>1440245273</v>
      </c>
      <c r="J2807">
        <v>1438085273</v>
      </c>
      <c r="K2807" t="b">
        <v>0</v>
      </c>
      <c r="L2807">
        <v>18</v>
      </c>
      <c r="M2807" t="b">
        <v>1</v>
      </c>
      <c r="N2807" t="s">
        <v>8271</v>
      </c>
      <c r="O2807" s="16">
        <f>Table1[[#This Row],[pledged]]/Table1[[#This Row],[goal]]*100</f>
        <v>110.00000000000001</v>
      </c>
      <c r="P2807" s="6">
        <f>IFERROR(Table1[[#This Row],[pledged]]/Table1[[#This Row],[backers_count]],0)</f>
        <v>24.444444444444443</v>
      </c>
      <c r="Q2807" t="str">
        <f>LEFT(Table1[[#This Row],[Category and Sub-Category]],FIND("/",Table1[[#This Row],[Category and Sub-Category]])-1)</f>
        <v>theater</v>
      </c>
      <c r="R2807" t="str">
        <f>RIGHT(Table1[[#This Row],[Category and Sub-Category]],LEN(Table1[[#This Row],[Category and Sub-Category]])-FIND("/",Table1[[#This Row],[Category and Sub-Category]]))</f>
        <v>plays</v>
      </c>
      <c r="S2807" s="14">
        <f>(((Table1[[#This Row],[launched_at]]/60)/60)/24)+DATE(1970,1,1)</f>
        <v>42213.505474537036</v>
      </c>
      <c r="T2807" s="14">
        <f t="shared" si="43"/>
        <v>42238.505474537036</v>
      </c>
    </row>
    <row r="2808" spans="1:20" ht="43.5" x14ac:dyDescent="0.35">
      <c r="A2808">
        <v>2806</v>
      </c>
      <c r="B2808" s="1" t="s">
        <v>2806</v>
      </c>
      <c r="C2808" s="1" t="s">
        <v>6916</v>
      </c>
      <c r="D2808" s="6">
        <v>3000</v>
      </c>
      <c r="E2808" s="6">
        <v>3363</v>
      </c>
      <c r="F2808" t="s">
        <v>8219</v>
      </c>
      <c r="G2808" t="s">
        <v>8225</v>
      </c>
      <c r="H2808" t="s">
        <v>8247</v>
      </c>
      <c r="I2808">
        <v>1438772400</v>
      </c>
      <c r="J2808">
        <v>1435645490</v>
      </c>
      <c r="K2808" t="b">
        <v>0</v>
      </c>
      <c r="L2808">
        <v>76</v>
      </c>
      <c r="M2808" t="b">
        <v>1</v>
      </c>
      <c r="N2808" t="s">
        <v>8271</v>
      </c>
      <c r="O2808" s="16">
        <f>Table1[[#This Row],[pledged]]/Table1[[#This Row],[goal]]*100</f>
        <v>112.1</v>
      </c>
      <c r="P2808" s="6">
        <f>IFERROR(Table1[[#This Row],[pledged]]/Table1[[#This Row],[backers_count]],0)</f>
        <v>44.25</v>
      </c>
      <c r="Q2808" t="str">
        <f>LEFT(Table1[[#This Row],[Category and Sub-Category]],FIND("/",Table1[[#This Row],[Category and Sub-Category]])-1)</f>
        <v>theater</v>
      </c>
      <c r="R2808" t="str">
        <f>RIGHT(Table1[[#This Row],[Category and Sub-Category]],LEN(Table1[[#This Row],[Category and Sub-Category]])-FIND("/",Table1[[#This Row],[Category and Sub-Category]]))</f>
        <v>plays</v>
      </c>
      <c r="S2808" s="14">
        <f>(((Table1[[#This Row],[launched_at]]/60)/60)/24)+DATE(1970,1,1)</f>
        <v>42185.267245370371</v>
      </c>
      <c r="T2808" s="14">
        <f t="shared" si="43"/>
        <v>42221.458333333328</v>
      </c>
    </row>
    <row r="2809" spans="1:20" x14ac:dyDescent="0.35">
      <c r="A2809">
        <v>2807</v>
      </c>
      <c r="B2809" s="1" t="s">
        <v>2807</v>
      </c>
      <c r="C2809" s="1" t="s">
        <v>6917</v>
      </c>
      <c r="D2809" s="6">
        <v>5000</v>
      </c>
      <c r="E2809" s="6">
        <v>6300</v>
      </c>
      <c r="F2809" t="s">
        <v>8219</v>
      </c>
      <c r="G2809" t="s">
        <v>8224</v>
      </c>
      <c r="H2809" t="s">
        <v>8246</v>
      </c>
      <c r="I2809">
        <v>1435611438</v>
      </c>
      <c r="J2809">
        <v>1433019438</v>
      </c>
      <c r="K2809" t="b">
        <v>0</v>
      </c>
      <c r="L2809">
        <v>93</v>
      </c>
      <c r="M2809" t="b">
        <v>1</v>
      </c>
      <c r="N2809" t="s">
        <v>8271</v>
      </c>
      <c r="O2809" s="16">
        <f>Table1[[#This Row],[pledged]]/Table1[[#This Row],[goal]]*100</f>
        <v>126</v>
      </c>
      <c r="P2809" s="6">
        <f>IFERROR(Table1[[#This Row],[pledged]]/Table1[[#This Row],[backers_count]],0)</f>
        <v>67.741935483870961</v>
      </c>
      <c r="Q2809" t="str">
        <f>LEFT(Table1[[#This Row],[Category and Sub-Category]],FIND("/",Table1[[#This Row],[Category and Sub-Category]])-1)</f>
        <v>theater</v>
      </c>
      <c r="R2809" t="str">
        <f>RIGHT(Table1[[#This Row],[Category and Sub-Category]],LEN(Table1[[#This Row],[Category and Sub-Category]])-FIND("/",Table1[[#This Row],[Category and Sub-Category]]))</f>
        <v>plays</v>
      </c>
      <c r="S2809" s="14">
        <f>(((Table1[[#This Row],[launched_at]]/60)/60)/24)+DATE(1970,1,1)</f>
        <v>42154.873124999998</v>
      </c>
      <c r="T2809" s="14">
        <f t="shared" si="43"/>
        <v>42184.873124999998</v>
      </c>
    </row>
    <row r="2810" spans="1:20" ht="58" x14ac:dyDescent="0.35">
      <c r="A2810">
        <v>2808</v>
      </c>
      <c r="B2810" s="1" t="s">
        <v>2808</v>
      </c>
      <c r="C2810" s="1" t="s">
        <v>6918</v>
      </c>
      <c r="D2810" s="6">
        <v>4500</v>
      </c>
      <c r="E2810" s="6">
        <v>4511</v>
      </c>
      <c r="F2810" t="s">
        <v>8219</v>
      </c>
      <c r="G2810" t="s">
        <v>8224</v>
      </c>
      <c r="H2810" t="s">
        <v>8246</v>
      </c>
      <c r="I2810">
        <v>1440274735</v>
      </c>
      <c r="J2810">
        <v>1437682735</v>
      </c>
      <c r="K2810" t="b">
        <v>0</v>
      </c>
      <c r="L2810">
        <v>69</v>
      </c>
      <c r="M2810" t="b">
        <v>1</v>
      </c>
      <c r="N2810" t="s">
        <v>8271</v>
      </c>
      <c r="O2810" s="16">
        <f>Table1[[#This Row],[pledged]]/Table1[[#This Row],[goal]]*100</f>
        <v>100.24444444444444</v>
      </c>
      <c r="P2810" s="6">
        <f>IFERROR(Table1[[#This Row],[pledged]]/Table1[[#This Row],[backers_count]],0)</f>
        <v>65.376811594202906</v>
      </c>
      <c r="Q2810" t="str">
        <f>LEFT(Table1[[#This Row],[Category and Sub-Category]],FIND("/",Table1[[#This Row],[Category and Sub-Category]])-1)</f>
        <v>theater</v>
      </c>
      <c r="R2810" t="str">
        <f>RIGHT(Table1[[#This Row],[Category and Sub-Category]],LEN(Table1[[#This Row],[Category and Sub-Category]])-FIND("/",Table1[[#This Row],[Category and Sub-Category]]))</f>
        <v>plays</v>
      </c>
      <c r="S2810" s="14">
        <f>(((Table1[[#This Row],[launched_at]]/60)/60)/24)+DATE(1970,1,1)</f>
        <v>42208.84646990741</v>
      </c>
      <c r="T2810" s="14">
        <f t="shared" si="43"/>
        <v>42238.84646990741</v>
      </c>
    </row>
    <row r="2811" spans="1:20" ht="43.5" x14ac:dyDescent="0.35">
      <c r="A2811">
        <v>2809</v>
      </c>
      <c r="B2811" s="1" t="s">
        <v>2809</v>
      </c>
      <c r="C2811" s="1" t="s">
        <v>6919</v>
      </c>
      <c r="D2811" s="6">
        <v>2500</v>
      </c>
      <c r="E2811" s="6">
        <v>2560</v>
      </c>
      <c r="F2811" t="s">
        <v>8219</v>
      </c>
      <c r="G2811" t="s">
        <v>8224</v>
      </c>
      <c r="H2811" t="s">
        <v>8246</v>
      </c>
      <c r="I2811">
        <v>1459348740</v>
      </c>
      <c r="J2811">
        <v>1458647725</v>
      </c>
      <c r="K2811" t="b">
        <v>0</v>
      </c>
      <c r="L2811">
        <v>21</v>
      </c>
      <c r="M2811" t="b">
        <v>1</v>
      </c>
      <c r="N2811" t="s">
        <v>8271</v>
      </c>
      <c r="O2811" s="16">
        <f>Table1[[#This Row],[pledged]]/Table1[[#This Row],[goal]]*100</f>
        <v>102.4</v>
      </c>
      <c r="P2811" s="6">
        <f>IFERROR(Table1[[#This Row],[pledged]]/Table1[[#This Row],[backers_count]],0)</f>
        <v>121.9047619047619</v>
      </c>
      <c r="Q2811" t="str">
        <f>LEFT(Table1[[#This Row],[Category and Sub-Category]],FIND("/",Table1[[#This Row],[Category and Sub-Category]])-1)</f>
        <v>theater</v>
      </c>
      <c r="R2811" t="str">
        <f>RIGHT(Table1[[#This Row],[Category and Sub-Category]],LEN(Table1[[#This Row],[Category and Sub-Category]])-FIND("/",Table1[[#This Row],[Category and Sub-Category]]))</f>
        <v>plays</v>
      </c>
      <c r="S2811" s="14">
        <f>(((Table1[[#This Row],[launched_at]]/60)/60)/24)+DATE(1970,1,1)</f>
        <v>42451.496817129635</v>
      </c>
      <c r="T2811" s="14">
        <f t="shared" si="43"/>
        <v>42459.610416666663</v>
      </c>
    </row>
    <row r="2812" spans="1:20" ht="43.5" x14ac:dyDescent="0.35">
      <c r="A2812">
        <v>2810</v>
      </c>
      <c r="B2812" s="1" t="s">
        <v>2810</v>
      </c>
      <c r="C2812" s="1" t="s">
        <v>6920</v>
      </c>
      <c r="D2812" s="6">
        <v>2500</v>
      </c>
      <c r="E2812" s="6">
        <v>2705</v>
      </c>
      <c r="F2812" t="s">
        <v>8219</v>
      </c>
      <c r="G2812" t="s">
        <v>8224</v>
      </c>
      <c r="H2812" t="s">
        <v>8246</v>
      </c>
      <c r="I2812">
        <v>1401595140</v>
      </c>
      <c r="J2812">
        <v>1398828064</v>
      </c>
      <c r="K2812" t="b">
        <v>0</v>
      </c>
      <c r="L2812">
        <v>57</v>
      </c>
      <c r="M2812" t="b">
        <v>1</v>
      </c>
      <c r="N2812" t="s">
        <v>8271</v>
      </c>
      <c r="O2812" s="16">
        <f>Table1[[#This Row],[pledged]]/Table1[[#This Row],[goal]]*100</f>
        <v>108.2</v>
      </c>
      <c r="P2812" s="6">
        <f>IFERROR(Table1[[#This Row],[pledged]]/Table1[[#This Row],[backers_count]],0)</f>
        <v>47.456140350877192</v>
      </c>
      <c r="Q2812" t="str">
        <f>LEFT(Table1[[#This Row],[Category and Sub-Category]],FIND("/",Table1[[#This Row],[Category and Sub-Category]])-1)</f>
        <v>theater</v>
      </c>
      <c r="R2812" t="str">
        <f>RIGHT(Table1[[#This Row],[Category and Sub-Category]],LEN(Table1[[#This Row],[Category and Sub-Category]])-FIND("/",Table1[[#This Row],[Category and Sub-Category]]))</f>
        <v>plays</v>
      </c>
      <c r="S2812" s="14">
        <f>(((Table1[[#This Row],[launched_at]]/60)/60)/24)+DATE(1970,1,1)</f>
        <v>41759.13962962963</v>
      </c>
      <c r="T2812" s="14">
        <f t="shared" si="43"/>
        <v>41791.165972222225</v>
      </c>
    </row>
    <row r="2813" spans="1:20" ht="43.5" x14ac:dyDescent="0.35">
      <c r="A2813">
        <v>2811</v>
      </c>
      <c r="B2813" s="1" t="s">
        <v>2811</v>
      </c>
      <c r="C2813" s="1" t="s">
        <v>6921</v>
      </c>
      <c r="D2813" s="6">
        <v>10000</v>
      </c>
      <c r="E2813" s="6">
        <v>10027</v>
      </c>
      <c r="F2813" t="s">
        <v>8219</v>
      </c>
      <c r="G2813" t="s">
        <v>8225</v>
      </c>
      <c r="H2813" t="s">
        <v>8247</v>
      </c>
      <c r="I2813">
        <v>1424692503</v>
      </c>
      <c r="J2813">
        <v>1422100503</v>
      </c>
      <c r="K2813" t="b">
        <v>0</v>
      </c>
      <c r="L2813">
        <v>108</v>
      </c>
      <c r="M2813" t="b">
        <v>1</v>
      </c>
      <c r="N2813" t="s">
        <v>8271</v>
      </c>
      <c r="O2813" s="16">
        <f>Table1[[#This Row],[pledged]]/Table1[[#This Row],[goal]]*100</f>
        <v>100.27</v>
      </c>
      <c r="P2813" s="6">
        <f>IFERROR(Table1[[#This Row],[pledged]]/Table1[[#This Row],[backers_count]],0)</f>
        <v>92.842592592592595</v>
      </c>
      <c r="Q2813" t="str">
        <f>LEFT(Table1[[#This Row],[Category and Sub-Category]],FIND("/",Table1[[#This Row],[Category and Sub-Category]])-1)</f>
        <v>theater</v>
      </c>
      <c r="R2813" t="str">
        <f>RIGHT(Table1[[#This Row],[Category and Sub-Category]],LEN(Table1[[#This Row],[Category and Sub-Category]])-FIND("/",Table1[[#This Row],[Category and Sub-Category]]))</f>
        <v>plays</v>
      </c>
      <c r="S2813" s="14">
        <f>(((Table1[[#This Row],[launched_at]]/60)/60)/24)+DATE(1970,1,1)</f>
        <v>42028.496562500004</v>
      </c>
      <c r="T2813" s="14">
        <f t="shared" si="43"/>
        <v>42058.496562500004</v>
      </c>
    </row>
    <row r="2814" spans="1:20" ht="43.5" x14ac:dyDescent="0.35">
      <c r="A2814">
        <v>2812</v>
      </c>
      <c r="B2814" s="1" t="s">
        <v>2812</v>
      </c>
      <c r="C2814" s="1" t="s">
        <v>6922</v>
      </c>
      <c r="D2814" s="6">
        <v>5000</v>
      </c>
      <c r="E2814" s="6">
        <v>5665</v>
      </c>
      <c r="F2814" t="s">
        <v>8219</v>
      </c>
      <c r="G2814" t="s">
        <v>8229</v>
      </c>
      <c r="H2814" t="s">
        <v>8251</v>
      </c>
      <c r="I2814">
        <v>1428292800</v>
      </c>
      <c r="J2814">
        <v>1424368298</v>
      </c>
      <c r="K2814" t="b">
        <v>0</v>
      </c>
      <c r="L2814">
        <v>83</v>
      </c>
      <c r="M2814" t="b">
        <v>1</v>
      </c>
      <c r="N2814" t="s">
        <v>8271</v>
      </c>
      <c r="O2814" s="16">
        <f>Table1[[#This Row],[pledged]]/Table1[[#This Row],[goal]]*100</f>
        <v>113.3</v>
      </c>
      <c r="P2814" s="6">
        <f>IFERROR(Table1[[#This Row],[pledged]]/Table1[[#This Row],[backers_count]],0)</f>
        <v>68.253012048192772</v>
      </c>
      <c r="Q2814" t="str">
        <f>LEFT(Table1[[#This Row],[Category and Sub-Category]],FIND("/",Table1[[#This Row],[Category and Sub-Category]])-1)</f>
        <v>theater</v>
      </c>
      <c r="R2814" t="str">
        <f>RIGHT(Table1[[#This Row],[Category and Sub-Category]],LEN(Table1[[#This Row],[Category and Sub-Category]])-FIND("/",Table1[[#This Row],[Category and Sub-Category]]))</f>
        <v>plays</v>
      </c>
      <c r="S2814" s="14">
        <f>(((Table1[[#This Row],[launched_at]]/60)/60)/24)+DATE(1970,1,1)</f>
        <v>42054.74418981481</v>
      </c>
      <c r="T2814" s="14">
        <f t="shared" si="43"/>
        <v>42100.166666666672</v>
      </c>
    </row>
    <row r="2815" spans="1:20" ht="43.5" x14ac:dyDescent="0.35">
      <c r="A2815">
        <v>2813</v>
      </c>
      <c r="B2815" s="1" t="s">
        <v>2813</v>
      </c>
      <c r="C2815" s="1" t="s">
        <v>6923</v>
      </c>
      <c r="D2815" s="6">
        <v>2800</v>
      </c>
      <c r="E2815" s="6">
        <v>3572.12</v>
      </c>
      <c r="F2815" t="s">
        <v>8219</v>
      </c>
      <c r="G2815" t="s">
        <v>8224</v>
      </c>
      <c r="H2815" t="s">
        <v>8246</v>
      </c>
      <c r="I2815">
        <v>1481737761</v>
      </c>
      <c r="J2815">
        <v>1479577761</v>
      </c>
      <c r="K2815" t="b">
        <v>0</v>
      </c>
      <c r="L2815">
        <v>96</v>
      </c>
      <c r="M2815" t="b">
        <v>1</v>
      </c>
      <c r="N2815" t="s">
        <v>8271</v>
      </c>
      <c r="O2815" s="16">
        <f>Table1[[#This Row],[pledged]]/Table1[[#This Row],[goal]]*100</f>
        <v>127.57571428571428</v>
      </c>
      <c r="P2815" s="6">
        <f>IFERROR(Table1[[#This Row],[pledged]]/Table1[[#This Row],[backers_count]],0)</f>
        <v>37.209583333333335</v>
      </c>
      <c r="Q2815" t="str">
        <f>LEFT(Table1[[#This Row],[Category and Sub-Category]],FIND("/",Table1[[#This Row],[Category and Sub-Category]])-1)</f>
        <v>theater</v>
      </c>
      <c r="R2815" t="str">
        <f>RIGHT(Table1[[#This Row],[Category and Sub-Category]],LEN(Table1[[#This Row],[Category and Sub-Category]])-FIND("/",Table1[[#This Row],[Category and Sub-Category]]))</f>
        <v>plays</v>
      </c>
      <c r="S2815" s="14">
        <f>(((Table1[[#This Row],[launched_at]]/60)/60)/24)+DATE(1970,1,1)</f>
        <v>42693.742604166662</v>
      </c>
      <c r="T2815" s="14">
        <f t="shared" si="43"/>
        <v>42718.742604166662</v>
      </c>
    </row>
    <row r="2816" spans="1:20" ht="43.5" x14ac:dyDescent="0.35">
      <c r="A2816">
        <v>2814</v>
      </c>
      <c r="B2816" s="1" t="s">
        <v>2814</v>
      </c>
      <c r="C2816" s="1" t="s">
        <v>6924</v>
      </c>
      <c r="D2816" s="6">
        <v>1500</v>
      </c>
      <c r="E2816" s="6">
        <v>1616</v>
      </c>
      <c r="F2816" t="s">
        <v>8219</v>
      </c>
      <c r="G2816" t="s">
        <v>8225</v>
      </c>
      <c r="H2816" t="s">
        <v>8247</v>
      </c>
      <c r="I2816">
        <v>1431164115</v>
      </c>
      <c r="J2816">
        <v>1428572115</v>
      </c>
      <c r="K2816" t="b">
        <v>0</v>
      </c>
      <c r="L2816">
        <v>64</v>
      </c>
      <c r="M2816" t="b">
        <v>1</v>
      </c>
      <c r="N2816" t="s">
        <v>8271</v>
      </c>
      <c r="O2816" s="16">
        <f>Table1[[#This Row],[pledged]]/Table1[[#This Row],[goal]]*100</f>
        <v>107.73333333333332</v>
      </c>
      <c r="P2816" s="6">
        <f>IFERROR(Table1[[#This Row],[pledged]]/Table1[[#This Row],[backers_count]],0)</f>
        <v>25.25</v>
      </c>
      <c r="Q2816" t="str">
        <f>LEFT(Table1[[#This Row],[Category and Sub-Category]],FIND("/",Table1[[#This Row],[Category and Sub-Category]])-1)</f>
        <v>theater</v>
      </c>
      <c r="R2816" t="str">
        <f>RIGHT(Table1[[#This Row],[Category and Sub-Category]],LEN(Table1[[#This Row],[Category and Sub-Category]])-FIND("/",Table1[[#This Row],[Category and Sub-Category]]))</f>
        <v>plays</v>
      </c>
      <c r="S2816" s="14">
        <f>(((Table1[[#This Row],[launched_at]]/60)/60)/24)+DATE(1970,1,1)</f>
        <v>42103.399479166663</v>
      </c>
      <c r="T2816" s="14">
        <f t="shared" si="43"/>
        <v>42133.399479166663</v>
      </c>
    </row>
    <row r="2817" spans="1:20" ht="43.5" x14ac:dyDescent="0.35">
      <c r="A2817">
        <v>2815</v>
      </c>
      <c r="B2817" s="1" t="s">
        <v>2815</v>
      </c>
      <c r="C2817" s="1" t="s">
        <v>6925</v>
      </c>
      <c r="D2817" s="6">
        <v>250</v>
      </c>
      <c r="E2817" s="6">
        <v>605</v>
      </c>
      <c r="F2817" t="s">
        <v>8219</v>
      </c>
      <c r="G2817" t="s">
        <v>8229</v>
      </c>
      <c r="H2817" t="s">
        <v>8251</v>
      </c>
      <c r="I2817">
        <v>1470595109</v>
      </c>
      <c r="J2817">
        <v>1468003109</v>
      </c>
      <c r="K2817" t="b">
        <v>0</v>
      </c>
      <c r="L2817">
        <v>14</v>
      </c>
      <c r="M2817" t="b">
        <v>1</v>
      </c>
      <c r="N2817" t="s">
        <v>8271</v>
      </c>
      <c r="O2817" s="16">
        <f>Table1[[#This Row],[pledged]]/Table1[[#This Row],[goal]]*100</f>
        <v>242</v>
      </c>
      <c r="P2817" s="6">
        <f>IFERROR(Table1[[#This Row],[pledged]]/Table1[[#This Row],[backers_count]],0)</f>
        <v>43.214285714285715</v>
      </c>
      <c r="Q2817" t="str">
        <f>LEFT(Table1[[#This Row],[Category and Sub-Category]],FIND("/",Table1[[#This Row],[Category and Sub-Category]])-1)</f>
        <v>theater</v>
      </c>
      <c r="R2817" t="str">
        <f>RIGHT(Table1[[#This Row],[Category and Sub-Category]],LEN(Table1[[#This Row],[Category and Sub-Category]])-FIND("/",Table1[[#This Row],[Category and Sub-Category]]))</f>
        <v>plays</v>
      </c>
      <c r="S2817" s="14">
        <f>(((Table1[[#This Row],[launched_at]]/60)/60)/24)+DATE(1970,1,1)</f>
        <v>42559.776724537034</v>
      </c>
      <c r="T2817" s="14">
        <f t="shared" si="43"/>
        <v>42589.776724537034</v>
      </c>
    </row>
    <row r="2818" spans="1:20" ht="43.5" x14ac:dyDescent="0.35">
      <c r="A2818">
        <v>2816</v>
      </c>
      <c r="B2818" s="1" t="s">
        <v>2816</v>
      </c>
      <c r="C2818" s="1" t="s">
        <v>6926</v>
      </c>
      <c r="D2818" s="6">
        <v>3000</v>
      </c>
      <c r="E2818" s="6">
        <v>4247</v>
      </c>
      <c r="F2818" t="s">
        <v>8219</v>
      </c>
      <c r="G2818" t="s">
        <v>8225</v>
      </c>
      <c r="H2818" t="s">
        <v>8247</v>
      </c>
      <c r="I2818">
        <v>1438531200</v>
      </c>
      <c r="J2818">
        <v>1435921992</v>
      </c>
      <c r="K2818" t="b">
        <v>0</v>
      </c>
      <c r="L2818">
        <v>169</v>
      </c>
      <c r="M2818" t="b">
        <v>1</v>
      </c>
      <c r="N2818" t="s">
        <v>8271</v>
      </c>
      <c r="O2818" s="16">
        <f>Table1[[#This Row],[pledged]]/Table1[[#This Row],[goal]]*100</f>
        <v>141.56666666666666</v>
      </c>
      <c r="P2818" s="6">
        <f>IFERROR(Table1[[#This Row],[pledged]]/Table1[[#This Row],[backers_count]],0)</f>
        <v>25.130177514792898</v>
      </c>
      <c r="Q2818" t="str">
        <f>LEFT(Table1[[#This Row],[Category and Sub-Category]],FIND("/",Table1[[#This Row],[Category and Sub-Category]])-1)</f>
        <v>theater</v>
      </c>
      <c r="R2818" t="str">
        <f>RIGHT(Table1[[#This Row],[Category and Sub-Category]],LEN(Table1[[#This Row],[Category and Sub-Category]])-FIND("/",Table1[[#This Row],[Category and Sub-Category]]))</f>
        <v>plays</v>
      </c>
      <c r="S2818" s="14">
        <f>(((Table1[[#This Row],[launched_at]]/60)/60)/24)+DATE(1970,1,1)</f>
        <v>42188.467499999999</v>
      </c>
      <c r="T2818" s="14">
        <f t="shared" ref="T2818:T2881" si="44">(((I2818/60)/60)/24)+DATE(1970,1,1)</f>
        <v>42218.666666666672</v>
      </c>
    </row>
    <row r="2819" spans="1:20" ht="58" x14ac:dyDescent="0.35">
      <c r="A2819">
        <v>2817</v>
      </c>
      <c r="B2819" s="1" t="s">
        <v>2817</v>
      </c>
      <c r="C2819" s="1" t="s">
        <v>6927</v>
      </c>
      <c r="D2819" s="6">
        <v>600</v>
      </c>
      <c r="E2819" s="6">
        <v>780</v>
      </c>
      <c r="F2819" t="s">
        <v>8219</v>
      </c>
      <c r="G2819" t="s">
        <v>8225</v>
      </c>
      <c r="H2819" t="s">
        <v>8247</v>
      </c>
      <c r="I2819">
        <v>1425136462</v>
      </c>
      <c r="J2819">
        <v>1421680462</v>
      </c>
      <c r="K2819" t="b">
        <v>0</v>
      </c>
      <c r="L2819">
        <v>33</v>
      </c>
      <c r="M2819" t="b">
        <v>1</v>
      </c>
      <c r="N2819" t="s">
        <v>8271</v>
      </c>
      <c r="O2819" s="16">
        <f>Table1[[#This Row],[pledged]]/Table1[[#This Row],[goal]]*100</f>
        <v>130</v>
      </c>
      <c r="P2819" s="6">
        <f>IFERROR(Table1[[#This Row],[pledged]]/Table1[[#This Row],[backers_count]],0)</f>
        <v>23.636363636363637</v>
      </c>
      <c r="Q2819" t="str">
        <f>LEFT(Table1[[#This Row],[Category and Sub-Category]],FIND("/",Table1[[#This Row],[Category and Sub-Category]])-1)</f>
        <v>theater</v>
      </c>
      <c r="R2819" t="str">
        <f>RIGHT(Table1[[#This Row],[Category and Sub-Category]],LEN(Table1[[#This Row],[Category and Sub-Category]])-FIND("/",Table1[[#This Row],[Category and Sub-Category]]))</f>
        <v>plays</v>
      </c>
      <c r="S2819" s="14">
        <f>(((Table1[[#This Row],[launched_at]]/60)/60)/24)+DATE(1970,1,1)</f>
        <v>42023.634976851856</v>
      </c>
      <c r="T2819" s="14">
        <f t="shared" si="44"/>
        <v>42063.634976851856</v>
      </c>
    </row>
    <row r="2820" spans="1:20" ht="43.5" x14ac:dyDescent="0.35">
      <c r="A2820">
        <v>2818</v>
      </c>
      <c r="B2820" s="1" t="s">
        <v>2818</v>
      </c>
      <c r="C2820" s="1" t="s">
        <v>6928</v>
      </c>
      <c r="D2820" s="6">
        <v>10000</v>
      </c>
      <c r="E2820" s="6">
        <v>10603</v>
      </c>
      <c r="F2820" t="s">
        <v>8219</v>
      </c>
      <c r="G2820" t="s">
        <v>8224</v>
      </c>
      <c r="H2820" t="s">
        <v>8246</v>
      </c>
      <c r="I2820">
        <v>1443018086</v>
      </c>
      <c r="J2820">
        <v>1441290086</v>
      </c>
      <c r="K2820" t="b">
        <v>0</v>
      </c>
      <c r="L2820">
        <v>102</v>
      </c>
      <c r="M2820" t="b">
        <v>1</v>
      </c>
      <c r="N2820" t="s">
        <v>8271</v>
      </c>
      <c r="O2820" s="16">
        <f>Table1[[#This Row],[pledged]]/Table1[[#This Row],[goal]]*100</f>
        <v>106.03</v>
      </c>
      <c r="P2820" s="6">
        <f>IFERROR(Table1[[#This Row],[pledged]]/Table1[[#This Row],[backers_count]],0)</f>
        <v>103.95098039215686</v>
      </c>
      <c r="Q2820" t="str">
        <f>LEFT(Table1[[#This Row],[Category and Sub-Category]],FIND("/",Table1[[#This Row],[Category and Sub-Category]])-1)</f>
        <v>theater</v>
      </c>
      <c r="R2820" t="str">
        <f>RIGHT(Table1[[#This Row],[Category and Sub-Category]],LEN(Table1[[#This Row],[Category and Sub-Category]])-FIND("/",Table1[[#This Row],[Category and Sub-Category]]))</f>
        <v>plays</v>
      </c>
      <c r="S2820" s="14">
        <f>(((Table1[[#This Row],[launched_at]]/60)/60)/24)+DATE(1970,1,1)</f>
        <v>42250.598217592589</v>
      </c>
      <c r="T2820" s="14">
        <f t="shared" si="44"/>
        <v>42270.598217592589</v>
      </c>
    </row>
    <row r="2821" spans="1:20" ht="43.5" x14ac:dyDescent="0.35">
      <c r="A2821">
        <v>2819</v>
      </c>
      <c r="B2821" s="1" t="s">
        <v>2819</v>
      </c>
      <c r="C2821" s="1" t="s">
        <v>6929</v>
      </c>
      <c r="D2821" s="6">
        <v>5000</v>
      </c>
      <c r="E2821" s="6">
        <v>5240</v>
      </c>
      <c r="F2821" t="s">
        <v>8219</v>
      </c>
      <c r="G2821" t="s">
        <v>8225</v>
      </c>
      <c r="H2821" t="s">
        <v>8247</v>
      </c>
      <c r="I2821">
        <v>1434285409</v>
      </c>
      <c r="J2821">
        <v>1431693409</v>
      </c>
      <c r="K2821" t="b">
        <v>0</v>
      </c>
      <c r="L2821">
        <v>104</v>
      </c>
      <c r="M2821" t="b">
        <v>1</v>
      </c>
      <c r="N2821" t="s">
        <v>8271</v>
      </c>
      <c r="O2821" s="16">
        <f>Table1[[#This Row],[pledged]]/Table1[[#This Row],[goal]]*100</f>
        <v>104.80000000000001</v>
      </c>
      <c r="P2821" s="6">
        <f>IFERROR(Table1[[#This Row],[pledged]]/Table1[[#This Row],[backers_count]],0)</f>
        <v>50.384615384615387</v>
      </c>
      <c r="Q2821" t="str">
        <f>LEFT(Table1[[#This Row],[Category and Sub-Category]],FIND("/",Table1[[#This Row],[Category and Sub-Category]])-1)</f>
        <v>theater</v>
      </c>
      <c r="R2821" t="str">
        <f>RIGHT(Table1[[#This Row],[Category and Sub-Category]],LEN(Table1[[#This Row],[Category and Sub-Category]])-FIND("/",Table1[[#This Row],[Category and Sub-Category]]))</f>
        <v>plays</v>
      </c>
      <c r="S2821" s="14">
        <f>(((Table1[[#This Row],[launched_at]]/60)/60)/24)+DATE(1970,1,1)</f>
        <v>42139.525567129633</v>
      </c>
      <c r="T2821" s="14">
        <f t="shared" si="44"/>
        <v>42169.525567129633</v>
      </c>
    </row>
    <row r="2822" spans="1:20" ht="43.5" x14ac:dyDescent="0.35">
      <c r="A2822">
        <v>2820</v>
      </c>
      <c r="B2822" s="1" t="s">
        <v>2820</v>
      </c>
      <c r="C2822" s="1" t="s">
        <v>6930</v>
      </c>
      <c r="D2822" s="6">
        <v>200</v>
      </c>
      <c r="E2822" s="6">
        <v>272</v>
      </c>
      <c r="F2822" t="s">
        <v>8219</v>
      </c>
      <c r="G2822" t="s">
        <v>8225</v>
      </c>
      <c r="H2822" t="s">
        <v>8247</v>
      </c>
      <c r="I2822">
        <v>1456444800</v>
      </c>
      <c r="J2822">
        <v>1454337589</v>
      </c>
      <c r="K2822" t="b">
        <v>0</v>
      </c>
      <c r="L2822">
        <v>20</v>
      </c>
      <c r="M2822" t="b">
        <v>1</v>
      </c>
      <c r="N2822" t="s">
        <v>8271</v>
      </c>
      <c r="O2822" s="16">
        <f>Table1[[#This Row],[pledged]]/Table1[[#This Row],[goal]]*100</f>
        <v>136</v>
      </c>
      <c r="P2822" s="6">
        <f>IFERROR(Table1[[#This Row],[pledged]]/Table1[[#This Row],[backers_count]],0)</f>
        <v>13.6</v>
      </c>
      <c r="Q2822" t="str">
        <f>LEFT(Table1[[#This Row],[Category and Sub-Category]],FIND("/",Table1[[#This Row],[Category and Sub-Category]])-1)</f>
        <v>theater</v>
      </c>
      <c r="R2822" t="str">
        <f>RIGHT(Table1[[#This Row],[Category and Sub-Category]],LEN(Table1[[#This Row],[Category and Sub-Category]])-FIND("/",Table1[[#This Row],[Category and Sub-Category]]))</f>
        <v>plays</v>
      </c>
      <c r="S2822" s="14">
        <f>(((Table1[[#This Row],[launched_at]]/60)/60)/24)+DATE(1970,1,1)</f>
        <v>42401.610983796301</v>
      </c>
      <c r="T2822" s="14">
        <f t="shared" si="44"/>
        <v>42426</v>
      </c>
    </row>
    <row r="2823" spans="1:20" ht="58" x14ac:dyDescent="0.35">
      <c r="A2823">
        <v>2821</v>
      </c>
      <c r="B2823" s="1" t="s">
        <v>2821</v>
      </c>
      <c r="C2823" s="1" t="s">
        <v>6931</v>
      </c>
      <c r="D2823" s="6">
        <v>1000</v>
      </c>
      <c r="E2823" s="6">
        <v>1000</v>
      </c>
      <c r="F2823" t="s">
        <v>8219</v>
      </c>
      <c r="G2823" t="s">
        <v>8225</v>
      </c>
      <c r="H2823" t="s">
        <v>8247</v>
      </c>
      <c r="I2823">
        <v>1411510135</v>
      </c>
      <c r="J2823">
        <v>1408918135</v>
      </c>
      <c r="K2823" t="b">
        <v>0</v>
      </c>
      <c r="L2823">
        <v>35</v>
      </c>
      <c r="M2823" t="b">
        <v>1</v>
      </c>
      <c r="N2823" t="s">
        <v>8271</v>
      </c>
      <c r="O2823" s="16">
        <f>Table1[[#This Row],[pledged]]/Table1[[#This Row],[goal]]*100</f>
        <v>100</v>
      </c>
      <c r="P2823" s="6">
        <f>IFERROR(Table1[[#This Row],[pledged]]/Table1[[#This Row],[backers_count]],0)</f>
        <v>28.571428571428573</v>
      </c>
      <c r="Q2823" t="str">
        <f>LEFT(Table1[[#This Row],[Category and Sub-Category]],FIND("/",Table1[[#This Row],[Category and Sub-Category]])-1)</f>
        <v>theater</v>
      </c>
      <c r="R2823" t="str">
        <f>RIGHT(Table1[[#This Row],[Category and Sub-Category]],LEN(Table1[[#This Row],[Category and Sub-Category]])-FIND("/",Table1[[#This Row],[Category and Sub-Category]]))</f>
        <v>plays</v>
      </c>
      <c r="S2823" s="14">
        <f>(((Table1[[#This Row],[launched_at]]/60)/60)/24)+DATE(1970,1,1)</f>
        <v>41875.922858796301</v>
      </c>
      <c r="T2823" s="14">
        <f t="shared" si="44"/>
        <v>41905.922858796301</v>
      </c>
    </row>
    <row r="2824" spans="1:20" ht="58" x14ac:dyDescent="0.35">
      <c r="A2824">
        <v>2822</v>
      </c>
      <c r="B2824" s="1" t="s">
        <v>2822</v>
      </c>
      <c r="C2824" s="1" t="s">
        <v>6932</v>
      </c>
      <c r="D2824" s="6">
        <v>6000</v>
      </c>
      <c r="E2824" s="6">
        <v>6000</v>
      </c>
      <c r="F2824" t="s">
        <v>8219</v>
      </c>
      <c r="G2824" t="s">
        <v>8224</v>
      </c>
      <c r="H2824" t="s">
        <v>8246</v>
      </c>
      <c r="I2824">
        <v>1427469892</v>
      </c>
      <c r="J2824">
        <v>1424881492</v>
      </c>
      <c r="K2824" t="b">
        <v>0</v>
      </c>
      <c r="L2824">
        <v>94</v>
      </c>
      <c r="M2824" t="b">
        <v>1</v>
      </c>
      <c r="N2824" t="s">
        <v>8271</v>
      </c>
      <c r="O2824" s="16">
        <f>Table1[[#This Row],[pledged]]/Table1[[#This Row],[goal]]*100</f>
        <v>100</v>
      </c>
      <c r="P2824" s="6">
        <f>IFERROR(Table1[[#This Row],[pledged]]/Table1[[#This Row],[backers_count]],0)</f>
        <v>63.829787234042556</v>
      </c>
      <c r="Q2824" t="str">
        <f>LEFT(Table1[[#This Row],[Category and Sub-Category]],FIND("/",Table1[[#This Row],[Category and Sub-Category]])-1)</f>
        <v>theater</v>
      </c>
      <c r="R2824" t="str">
        <f>RIGHT(Table1[[#This Row],[Category and Sub-Category]],LEN(Table1[[#This Row],[Category and Sub-Category]])-FIND("/",Table1[[#This Row],[Category and Sub-Category]]))</f>
        <v>plays</v>
      </c>
      <c r="S2824" s="14">
        <f>(((Table1[[#This Row],[launched_at]]/60)/60)/24)+DATE(1970,1,1)</f>
        <v>42060.683935185181</v>
      </c>
      <c r="T2824" s="14">
        <f t="shared" si="44"/>
        <v>42090.642268518524</v>
      </c>
    </row>
    <row r="2825" spans="1:20" ht="58" x14ac:dyDescent="0.35">
      <c r="A2825">
        <v>2823</v>
      </c>
      <c r="B2825" s="1" t="s">
        <v>2823</v>
      </c>
      <c r="C2825" s="1" t="s">
        <v>6933</v>
      </c>
      <c r="D2825" s="6">
        <v>100</v>
      </c>
      <c r="E2825" s="6">
        <v>124</v>
      </c>
      <c r="F2825" t="s">
        <v>8219</v>
      </c>
      <c r="G2825" t="s">
        <v>8225</v>
      </c>
      <c r="H2825" t="s">
        <v>8247</v>
      </c>
      <c r="I2825">
        <v>1427842740</v>
      </c>
      <c r="J2825">
        <v>1425428206</v>
      </c>
      <c r="K2825" t="b">
        <v>0</v>
      </c>
      <c r="L2825">
        <v>14</v>
      </c>
      <c r="M2825" t="b">
        <v>1</v>
      </c>
      <c r="N2825" t="s">
        <v>8271</v>
      </c>
      <c r="O2825" s="16">
        <f>Table1[[#This Row],[pledged]]/Table1[[#This Row],[goal]]*100</f>
        <v>124</v>
      </c>
      <c r="P2825" s="6">
        <f>IFERROR(Table1[[#This Row],[pledged]]/Table1[[#This Row],[backers_count]],0)</f>
        <v>8.8571428571428577</v>
      </c>
      <c r="Q2825" t="str">
        <f>LEFT(Table1[[#This Row],[Category and Sub-Category]],FIND("/",Table1[[#This Row],[Category and Sub-Category]])-1)</f>
        <v>theater</v>
      </c>
      <c r="R2825" t="str">
        <f>RIGHT(Table1[[#This Row],[Category and Sub-Category]],LEN(Table1[[#This Row],[Category and Sub-Category]])-FIND("/",Table1[[#This Row],[Category and Sub-Category]]))</f>
        <v>plays</v>
      </c>
      <c r="S2825" s="14">
        <f>(((Table1[[#This Row],[launched_at]]/60)/60)/24)+DATE(1970,1,1)</f>
        <v>42067.011643518519</v>
      </c>
      <c r="T2825" s="14">
        <f t="shared" si="44"/>
        <v>42094.957638888889</v>
      </c>
    </row>
    <row r="2826" spans="1:20" ht="43.5" x14ac:dyDescent="0.35">
      <c r="A2826">
        <v>2824</v>
      </c>
      <c r="B2826" s="1" t="s">
        <v>2824</v>
      </c>
      <c r="C2826" s="1" t="s">
        <v>6934</v>
      </c>
      <c r="D2826" s="6">
        <v>650</v>
      </c>
      <c r="E2826" s="6">
        <v>760</v>
      </c>
      <c r="F2826" t="s">
        <v>8219</v>
      </c>
      <c r="G2826" t="s">
        <v>8224</v>
      </c>
      <c r="H2826" t="s">
        <v>8246</v>
      </c>
      <c r="I2826">
        <v>1434159780</v>
      </c>
      <c r="J2826">
        <v>1431412196</v>
      </c>
      <c r="K2826" t="b">
        <v>0</v>
      </c>
      <c r="L2826">
        <v>15</v>
      </c>
      <c r="M2826" t="b">
        <v>1</v>
      </c>
      <c r="N2826" t="s">
        <v>8271</v>
      </c>
      <c r="O2826" s="16">
        <f>Table1[[#This Row],[pledged]]/Table1[[#This Row],[goal]]*100</f>
        <v>116.92307692307693</v>
      </c>
      <c r="P2826" s="6">
        <f>IFERROR(Table1[[#This Row],[pledged]]/Table1[[#This Row],[backers_count]],0)</f>
        <v>50.666666666666664</v>
      </c>
      <c r="Q2826" t="str">
        <f>LEFT(Table1[[#This Row],[Category and Sub-Category]],FIND("/",Table1[[#This Row],[Category and Sub-Category]])-1)</f>
        <v>theater</v>
      </c>
      <c r="R2826" t="str">
        <f>RIGHT(Table1[[#This Row],[Category and Sub-Category]],LEN(Table1[[#This Row],[Category and Sub-Category]])-FIND("/",Table1[[#This Row],[Category and Sub-Category]]))</f>
        <v>plays</v>
      </c>
      <c r="S2826" s="14">
        <f>(((Table1[[#This Row],[launched_at]]/60)/60)/24)+DATE(1970,1,1)</f>
        <v>42136.270787037036</v>
      </c>
      <c r="T2826" s="14">
        <f t="shared" si="44"/>
        <v>42168.071527777778</v>
      </c>
    </row>
    <row r="2827" spans="1:20" ht="58" x14ac:dyDescent="0.35">
      <c r="A2827">
        <v>2825</v>
      </c>
      <c r="B2827" s="1" t="s">
        <v>2825</v>
      </c>
      <c r="C2827" s="1" t="s">
        <v>6935</v>
      </c>
      <c r="D2827" s="6">
        <v>3000</v>
      </c>
      <c r="E2827" s="6">
        <v>3100</v>
      </c>
      <c r="F2827" t="s">
        <v>8219</v>
      </c>
      <c r="G2827" t="s">
        <v>8225</v>
      </c>
      <c r="H2827" t="s">
        <v>8247</v>
      </c>
      <c r="I2827">
        <v>1449255686</v>
      </c>
      <c r="J2827">
        <v>1446663686</v>
      </c>
      <c r="K2827" t="b">
        <v>0</v>
      </c>
      <c r="L2827">
        <v>51</v>
      </c>
      <c r="M2827" t="b">
        <v>1</v>
      </c>
      <c r="N2827" t="s">
        <v>8271</v>
      </c>
      <c r="O2827" s="16">
        <f>Table1[[#This Row],[pledged]]/Table1[[#This Row],[goal]]*100</f>
        <v>103.33333333333334</v>
      </c>
      <c r="P2827" s="6">
        <f>IFERROR(Table1[[#This Row],[pledged]]/Table1[[#This Row],[backers_count]],0)</f>
        <v>60.784313725490193</v>
      </c>
      <c r="Q2827" t="str">
        <f>LEFT(Table1[[#This Row],[Category and Sub-Category]],FIND("/",Table1[[#This Row],[Category and Sub-Category]])-1)</f>
        <v>theater</v>
      </c>
      <c r="R2827" t="str">
        <f>RIGHT(Table1[[#This Row],[Category and Sub-Category]],LEN(Table1[[#This Row],[Category and Sub-Category]])-FIND("/",Table1[[#This Row],[Category and Sub-Category]]))</f>
        <v>plays</v>
      </c>
      <c r="S2827" s="14">
        <f>(((Table1[[#This Row],[launched_at]]/60)/60)/24)+DATE(1970,1,1)</f>
        <v>42312.792662037042</v>
      </c>
      <c r="T2827" s="14">
        <f t="shared" si="44"/>
        <v>42342.792662037042</v>
      </c>
    </row>
    <row r="2828" spans="1:20" ht="58" x14ac:dyDescent="0.35">
      <c r="A2828">
        <v>2826</v>
      </c>
      <c r="B2828" s="1" t="s">
        <v>2826</v>
      </c>
      <c r="C2828" s="1" t="s">
        <v>6936</v>
      </c>
      <c r="D2828" s="6">
        <v>2000</v>
      </c>
      <c r="E2828" s="6">
        <v>2155</v>
      </c>
      <c r="F2828" t="s">
        <v>8219</v>
      </c>
      <c r="G2828" t="s">
        <v>8224</v>
      </c>
      <c r="H2828" t="s">
        <v>8246</v>
      </c>
      <c r="I2828">
        <v>1436511600</v>
      </c>
      <c r="J2828">
        <v>1434415812</v>
      </c>
      <c r="K2828" t="b">
        <v>0</v>
      </c>
      <c r="L2828">
        <v>19</v>
      </c>
      <c r="M2828" t="b">
        <v>1</v>
      </c>
      <c r="N2828" t="s">
        <v>8271</v>
      </c>
      <c r="O2828" s="16">
        <f>Table1[[#This Row],[pledged]]/Table1[[#This Row],[goal]]*100</f>
        <v>107.74999999999999</v>
      </c>
      <c r="P2828" s="6">
        <f>IFERROR(Table1[[#This Row],[pledged]]/Table1[[#This Row],[backers_count]],0)</f>
        <v>113.42105263157895</v>
      </c>
      <c r="Q2828" t="str">
        <f>LEFT(Table1[[#This Row],[Category and Sub-Category]],FIND("/",Table1[[#This Row],[Category and Sub-Category]])-1)</f>
        <v>theater</v>
      </c>
      <c r="R2828" t="str">
        <f>RIGHT(Table1[[#This Row],[Category and Sub-Category]],LEN(Table1[[#This Row],[Category and Sub-Category]])-FIND("/",Table1[[#This Row],[Category and Sub-Category]]))</f>
        <v>plays</v>
      </c>
      <c r="S2828" s="14">
        <f>(((Table1[[#This Row],[launched_at]]/60)/60)/24)+DATE(1970,1,1)</f>
        <v>42171.034861111111</v>
      </c>
      <c r="T2828" s="14">
        <f t="shared" si="44"/>
        <v>42195.291666666672</v>
      </c>
    </row>
    <row r="2829" spans="1:20" ht="58" x14ac:dyDescent="0.35">
      <c r="A2829">
        <v>2827</v>
      </c>
      <c r="B2829" s="1" t="s">
        <v>2827</v>
      </c>
      <c r="C2829" s="1" t="s">
        <v>6937</v>
      </c>
      <c r="D2829" s="6">
        <v>2000</v>
      </c>
      <c r="E2829" s="6">
        <v>2405</v>
      </c>
      <c r="F2829" t="s">
        <v>8219</v>
      </c>
      <c r="G2829" t="s">
        <v>8224</v>
      </c>
      <c r="H2829" t="s">
        <v>8246</v>
      </c>
      <c r="I2829">
        <v>1464971400</v>
      </c>
      <c r="J2829">
        <v>1462379066</v>
      </c>
      <c r="K2829" t="b">
        <v>0</v>
      </c>
      <c r="L2829">
        <v>23</v>
      </c>
      <c r="M2829" t="b">
        <v>1</v>
      </c>
      <c r="N2829" t="s">
        <v>8271</v>
      </c>
      <c r="O2829" s="16">
        <f>Table1[[#This Row],[pledged]]/Table1[[#This Row],[goal]]*100</f>
        <v>120.24999999999999</v>
      </c>
      <c r="P2829" s="6">
        <f>IFERROR(Table1[[#This Row],[pledged]]/Table1[[#This Row],[backers_count]],0)</f>
        <v>104.56521739130434</v>
      </c>
      <c r="Q2829" t="str">
        <f>LEFT(Table1[[#This Row],[Category and Sub-Category]],FIND("/",Table1[[#This Row],[Category and Sub-Category]])-1)</f>
        <v>theater</v>
      </c>
      <c r="R2829" t="str">
        <f>RIGHT(Table1[[#This Row],[Category and Sub-Category]],LEN(Table1[[#This Row],[Category and Sub-Category]])-FIND("/",Table1[[#This Row],[Category and Sub-Category]]))</f>
        <v>plays</v>
      </c>
      <c r="S2829" s="14">
        <f>(((Table1[[#This Row],[launched_at]]/60)/60)/24)+DATE(1970,1,1)</f>
        <v>42494.683634259258</v>
      </c>
      <c r="T2829" s="14">
        <f t="shared" si="44"/>
        <v>42524.6875</v>
      </c>
    </row>
    <row r="2830" spans="1:20" ht="43.5" x14ac:dyDescent="0.35">
      <c r="A2830">
        <v>2828</v>
      </c>
      <c r="B2830" s="1" t="s">
        <v>2828</v>
      </c>
      <c r="C2830" s="1" t="s">
        <v>6938</v>
      </c>
      <c r="D2830" s="6">
        <v>9500</v>
      </c>
      <c r="E2830" s="6">
        <v>9536</v>
      </c>
      <c r="F2830" t="s">
        <v>8219</v>
      </c>
      <c r="G2830" t="s">
        <v>8225</v>
      </c>
      <c r="H2830" t="s">
        <v>8247</v>
      </c>
      <c r="I2830">
        <v>1443826800</v>
      </c>
      <c r="J2830">
        <v>1441606869</v>
      </c>
      <c r="K2830" t="b">
        <v>0</v>
      </c>
      <c r="L2830">
        <v>97</v>
      </c>
      <c r="M2830" t="b">
        <v>1</v>
      </c>
      <c r="N2830" t="s">
        <v>8271</v>
      </c>
      <c r="O2830" s="16">
        <f>Table1[[#This Row],[pledged]]/Table1[[#This Row],[goal]]*100</f>
        <v>100.37894736842105</v>
      </c>
      <c r="P2830" s="6">
        <f>IFERROR(Table1[[#This Row],[pledged]]/Table1[[#This Row],[backers_count]],0)</f>
        <v>98.30927835051547</v>
      </c>
      <c r="Q2830" t="str">
        <f>LEFT(Table1[[#This Row],[Category and Sub-Category]],FIND("/",Table1[[#This Row],[Category and Sub-Category]])-1)</f>
        <v>theater</v>
      </c>
      <c r="R2830" t="str">
        <f>RIGHT(Table1[[#This Row],[Category and Sub-Category]],LEN(Table1[[#This Row],[Category and Sub-Category]])-FIND("/",Table1[[#This Row],[Category and Sub-Category]]))</f>
        <v>plays</v>
      </c>
      <c r="S2830" s="14">
        <f>(((Table1[[#This Row],[launched_at]]/60)/60)/24)+DATE(1970,1,1)</f>
        <v>42254.264687499999</v>
      </c>
      <c r="T2830" s="14">
        <f t="shared" si="44"/>
        <v>42279.958333333328</v>
      </c>
    </row>
    <row r="2831" spans="1:20" ht="43.5" x14ac:dyDescent="0.35">
      <c r="A2831">
        <v>2829</v>
      </c>
      <c r="B2831" s="1" t="s">
        <v>2829</v>
      </c>
      <c r="C2831" s="1" t="s">
        <v>6939</v>
      </c>
      <c r="D2831" s="6">
        <v>2500</v>
      </c>
      <c r="E2831" s="6">
        <v>2663</v>
      </c>
      <c r="F2831" t="s">
        <v>8219</v>
      </c>
      <c r="G2831" t="s">
        <v>8225</v>
      </c>
      <c r="H2831" t="s">
        <v>8247</v>
      </c>
      <c r="I2831">
        <v>1464863118</v>
      </c>
      <c r="J2831">
        <v>1462443918</v>
      </c>
      <c r="K2831" t="b">
        <v>0</v>
      </c>
      <c r="L2831">
        <v>76</v>
      </c>
      <c r="M2831" t="b">
        <v>1</v>
      </c>
      <c r="N2831" t="s">
        <v>8271</v>
      </c>
      <c r="O2831" s="16">
        <f>Table1[[#This Row],[pledged]]/Table1[[#This Row],[goal]]*100</f>
        <v>106.52</v>
      </c>
      <c r="P2831" s="6">
        <f>IFERROR(Table1[[#This Row],[pledged]]/Table1[[#This Row],[backers_count]],0)</f>
        <v>35.039473684210527</v>
      </c>
      <c r="Q2831" t="str">
        <f>LEFT(Table1[[#This Row],[Category and Sub-Category]],FIND("/",Table1[[#This Row],[Category and Sub-Category]])-1)</f>
        <v>theater</v>
      </c>
      <c r="R2831" t="str">
        <f>RIGHT(Table1[[#This Row],[Category and Sub-Category]],LEN(Table1[[#This Row],[Category and Sub-Category]])-FIND("/",Table1[[#This Row],[Category and Sub-Category]]))</f>
        <v>plays</v>
      </c>
      <c r="S2831" s="14">
        <f>(((Table1[[#This Row],[launched_at]]/60)/60)/24)+DATE(1970,1,1)</f>
        <v>42495.434236111112</v>
      </c>
      <c r="T2831" s="14">
        <f t="shared" si="44"/>
        <v>42523.434236111112</v>
      </c>
    </row>
    <row r="2832" spans="1:20" ht="29" x14ac:dyDescent="0.35">
      <c r="A2832">
        <v>2830</v>
      </c>
      <c r="B2832" s="1" t="s">
        <v>2830</v>
      </c>
      <c r="C2832" s="1" t="s">
        <v>6940</v>
      </c>
      <c r="D2832" s="6">
        <v>3000</v>
      </c>
      <c r="E2832" s="6">
        <v>3000</v>
      </c>
      <c r="F2832" t="s">
        <v>8219</v>
      </c>
      <c r="G2832" t="s">
        <v>8224</v>
      </c>
      <c r="H2832" t="s">
        <v>8246</v>
      </c>
      <c r="I2832">
        <v>1399867140</v>
      </c>
      <c r="J2832">
        <v>1398802148</v>
      </c>
      <c r="K2832" t="b">
        <v>0</v>
      </c>
      <c r="L2832">
        <v>11</v>
      </c>
      <c r="M2832" t="b">
        <v>1</v>
      </c>
      <c r="N2832" t="s">
        <v>8271</v>
      </c>
      <c r="O2832" s="16">
        <f>Table1[[#This Row],[pledged]]/Table1[[#This Row],[goal]]*100</f>
        <v>100</v>
      </c>
      <c r="P2832" s="6">
        <f>IFERROR(Table1[[#This Row],[pledged]]/Table1[[#This Row],[backers_count]],0)</f>
        <v>272.72727272727275</v>
      </c>
      <c r="Q2832" t="str">
        <f>LEFT(Table1[[#This Row],[Category and Sub-Category]],FIND("/",Table1[[#This Row],[Category and Sub-Category]])-1)</f>
        <v>theater</v>
      </c>
      <c r="R2832" t="str">
        <f>RIGHT(Table1[[#This Row],[Category and Sub-Category]],LEN(Table1[[#This Row],[Category and Sub-Category]])-FIND("/",Table1[[#This Row],[Category and Sub-Category]]))</f>
        <v>plays</v>
      </c>
      <c r="S2832" s="14">
        <f>(((Table1[[#This Row],[launched_at]]/60)/60)/24)+DATE(1970,1,1)</f>
        <v>41758.839675925927</v>
      </c>
      <c r="T2832" s="14">
        <f t="shared" si="44"/>
        <v>41771.165972222225</v>
      </c>
    </row>
    <row r="2833" spans="1:20" ht="43.5" x14ac:dyDescent="0.35">
      <c r="A2833">
        <v>2831</v>
      </c>
      <c r="B2833" s="1" t="s">
        <v>2831</v>
      </c>
      <c r="C2833" s="1" t="s">
        <v>6941</v>
      </c>
      <c r="D2833" s="6">
        <v>3000</v>
      </c>
      <c r="E2833" s="6">
        <v>3320</v>
      </c>
      <c r="F2833" t="s">
        <v>8219</v>
      </c>
      <c r="G2833" t="s">
        <v>8224</v>
      </c>
      <c r="H2833" t="s">
        <v>8246</v>
      </c>
      <c r="I2833">
        <v>1437076070</v>
      </c>
      <c r="J2833">
        <v>1434484070</v>
      </c>
      <c r="K2833" t="b">
        <v>0</v>
      </c>
      <c r="L2833">
        <v>52</v>
      </c>
      <c r="M2833" t="b">
        <v>1</v>
      </c>
      <c r="N2833" t="s">
        <v>8271</v>
      </c>
      <c r="O2833" s="16">
        <f>Table1[[#This Row],[pledged]]/Table1[[#This Row],[goal]]*100</f>
        <v>110.66666666666667</v>
      </c>
      <c r="P2833" s="6">
        <f>IFERROR(Table1[[#This Row],[pledged]]/Table1[[#This Row],[backers_count]],0)</f>
        <v>63.846153846153847</v>
      </c>
      <c r="Q2833" t="str">
        <f>LEFT(Table1[[#This Row],[Category and Sub-Category]],FIND("/",Table1[[#This Row],[Category and Sub-Category]])-1)</f>
        <v>theater</v>
      </c>
      <c r="R2833" t="str">
        <f>RIGHT(Table1[[#This Row],[Category and Sub-Category]],LEN(Table1[[#This Row],[Category and Sub-Category]])-FIND("/",Table1[[#This Row],[Category and Sub-Category]]))</f>
        <v>plays</v>
      </c>
      <c r="S2833" s="14">
        <f>(((Table1[[#This Row],[launched_at]]/60)/60)/24)+DATE(1970,1,1)</f>
        <v>42171.824884259258</v>
      </c>
      <c r="T2833" s="14">
        <f t="shared" si="44"/>
        <v>42201.824884259258</v>
      </c>
    </row>
    <row r="2834" spans="1:20" ht="58" x14ac:dyDescent="0.35">
      <c r="A2834">
        <v>2832</v>
      </c>
      <c r="B2834" s="1" t="s">
        <v>2832</v>
      </c>
      <c r="C2834" s="1" t="s">
        <v>6942</v>
      </c>
      <c r="D2834" s="6">
        <v>2500</v>
      </c>
      <c r="E2834" s="6">
        <v>2867.99</v>
      </c>
      <c r="F2834" t="s">
        <v>8219</v>
      </c>
      <c r="G2834" t="s">
        <v>8225</v>
      </c>
      <c r="H2834" t="s">
        <v>8247</v>
      </c>
      <c r="I2834">
        <v>1416780000</v>
      </c>
      <c r="J2834">
        <v>1414342894</v>
      </c>
      <c r="K2834" t="b">
        <v>0</v>
      </c>
      <c r="L2834">
        <v>95</v>
      </c>
      <c r="M2834" t="b">
        <v>1</v>
      </c>
      <c r="N2834" t="s">
        <v>8271</v>
      </c>
      <c r="O2834" s="16">
        <f>Table1[[#This Row],[pledged]]/Table1[[#This Row],[goal]]*100</f>
        <v>114.71959999999999</v>
      </c>
      <c r="P2834" s="6">
        <f>IFERROR(Table1[[#This Row],[pledged]]/Table1[[#This Row],[backers_count]],0)</f>
        <v>30.189368421052631</v>
      </c>
      <c r="Q2834" t="str">
        <f>LEFT(Table1[[#This Row],[Category and Sub-Category]],FIND("/",Table1[[#This Row],[Category and Sub-Category]])-1)</f>
        <v>theater</v>
      </c>
      <c r="R2834" t="str">
        <f>RIGHT(Table1[[#This Row],[Category and Sub-Category]],LEN(Table1[[#This Row],[Category and Sub-Category]])-FIND("/",Table1[[#This Row],[Category and Sub-Category]]))</f>
        <v>plays</v>
      </c>
      <c r="S2834" s="14">
        <f>(((Table1[[#This Row],[launched_at]]/60)/60)/24)+DATE(1970,1,1)</f>
        <v>41938.709421296298</v>
      </c>
      <c r="T2834" s="14">
        <f t="shared" si="44"/>
        <v>41966.916666666672</v>
      </c>
    </row>
    <row r="2835" spans="1:20" x14ac:dyDescent="0.35">
      <c r="A2835">
        <v>2833</v>
      </c>
      <c r="B2835" s="1" t="s">
        <v>2833</v>
      </c>
      <c r="C2835" s="1" t="s">
        <v>6943</v>
      </c>
      <c r="D2835" s="6">
        <v>2700</v>
      </c>
      <c r="E2835" s="6">
        <v>2923</v>
      </c>
      <c r="F2835" t="s">
        <v>8219</v>
      </c>
      <c r="G2835" t="s">
        <v>8224</v>
      </c>
      <c r="H2835" t="s">
        <v>8246</v>
      </c>
      <c r="I2835">
        <v>1444528800</v>
      </c>
      <c r="J2835">
        <v>1442804633</v>
      </c>
      <c r="K2835" t="b">
        <v>0</v>
      </c>
      <c r="L2835">
        <v>35</v>
      </c>
      <c r="M2835" t="b">
        <v>1</v>
      </c>
      <c r="N2835" t="s">
        <v>8271</v>
      </c>
      <c r="O2835" s="16">
        <f>Table1[[#This Row],[pledged]]/Table1[[#This Row],[goal]]*100</f>
        <v>108.25925925925925</v>
      </c>
      <c r="P2835" s="6">
        <f>IFERROR(Table1[[#This Row],[pledged]]/Table1[[#This Row],[backers_count]],0)</f>
        <v>83.51428571428572</v>
      </c>
      <c r="Q2835" t="str">
        <f>LEFT(Table1[[#This Row],[Category and Sub-Category]],FIND("/",Table1[[#This Row],[Category and Sub-Category]])-1)</f>
        <v>theater</v>
      </c>
      <c r="R2835" t="str">
        <f>RIGHT(Table1[[#This Row],[Category and Sub-Category]],LEN(Table1[[#This Row],[Category and Sub-Category]])-FIND("/",Table1[[#This Row],[Category and Sub-Category]]))</f>
        <v>plays</v>
      </c>
      <c r="S2835" s="14">
        <f>(((Table1[[#This Row],[launched_at]]/60)/60)/24)+DATE(1970,1,1)</f>
        <v>42268.127696759257</v>
      </c>
      <c r="T2835" s="14">
        <f t="shared" si="44"/>
        <v>42288.083333333328</v>
      </c>
    </row>
    <row r="2836" spans="1:20" ht="43.5" x14ac:dyDescent="0.35">
      <c r="A2836">
        <v>2834</v>
      </c>
      <c r="B2836" s="1" t="s">
        <v>2834</v>
      </c>
      <c r="C2836" s="1" t="s">
        <v>6944</v>
      </c>
      <c r="D2836" s="6">
        <v>800</v>
      </c>
      <c r="E2836" s="6">
        <v>1360</v>
      </c>
      <c r="F2836" t="s">
        <v>8219</v>
      </c>
      <c r="G2836" t="s">
        <v>8225</v>
      </c>
      <c r="H2836" t="s">
        <v>8247</v>
      </c>
      <c r="I2836">
        <v>1422658930</v>
      </c>
      <c r="J2836">
        <v>1421362930</v>
      </c>
      <c r="K2836" t="b">
        <v>0</v>
      </c>
      <c r="L2836">
        <v>21</v>
      </c>
      <c r="M2836" t="b">
        <v>1</v>
      </c>
      <c r="N2836" t="s">
        <v>8271</v>
      </c>
      <c r="O2836" s="16">
        <f>Table1[[#This Row],[pledged]]/Table1[[#This Row],[goal]]*100</f>
        <v>170</v>
      </c>
      <c r="P2836" s="6">
        <f>IFERROR(Table1[[#This Row],[pledged]]/Table1[[#This Row],[backers_count]],0)</f>
        <v>64.761904761904759</v>
      </c>
      <c r="Q2836" t="str">
        <f>LEFT(Table1[[#This Row],[Category and Sub-Category]],FIND("/",Table1[[#This Row],[Category and Sub-Category]])-1)</f>
        <v>theater</v>
      </c>
      <c r="R2836" t="str">
        <f>RIGHT(Table1[[#This Row],[Category and Sub-Category]],LEN(Table1[[#This Row],[Category and Sub-Category]])-FIND("/",Table1[[#This Row],[Category and Sub-Category]]))</f>
        <v>plays</v>
      </c>
      <c r="S2836" s="14">
        <f>(((Table1[[#This Row],[launched_at]]/60)/60)/24)+DATE(1970,1,1)</f>
        <v>42019.959837962961</v>
      </c>
      <c r="T2836" s="14">
        <f t="shared" si="44"/>
        <v>42034.959837962961</v>
      </c>
    </row>
    <row r="2837" spans="1:20" ht="43.5" x14ac:dyDescent="0.35">
      <c r="A2837">
        <v>2835</v>
      </c>
      <c r="B2837" s="1" t="s">
        <v>2835</v>
      </c>
      <c r="C2837" s="1" t="s">
        <v>6945</v>
      </c>
      <c r="D2837" s="6">
        <v>1000</v>
      </c>
      <c r="E2837" s="6">
        <v>1870.99</v>
      </c>
      <c r="F2837" t="s">
        <v>8219</v>
      </c>
      <c r="G2837" t="s">
        <v>8225</v>
      </c>
      <c r="H2837" t="s">
        <v>8247</v>
      </c>
      <c r="I2837">
        <v>1449273600</v>
      </c>
      <c r="J2837">
        <v>1446742417</v>
      </c>
      <c r="K2837" t="b">
        <v>0</v>
      </c>
      <c r="L2837">
        <v>93</v>
      </c>
      <c r="M2837" t="b">
        <v>1</v>
      </c>
      <c r="N2837" t="s">
        <v>8271</v>
      </c>
      <c r="O2837" s="16">
        <f>Table1[[#This Row],[pledged]]/Table1[[#This Row],[goal]]*100</f>
        <v>187.09899999999999</v>
      </c>
      <c r="P2837" s="6">
        <f>IFERROR(Table1[[#This Row],[pledged]]/Table1[[#This Row],[backers_count]],0)</f>
        <v>20.118172043010752</v>
      </c>
      <c r="Q2837" t="str">
        <f>LEFT(Table1[[#This Row],[Category and Sub-Category]],FIND("/",Table1[[#This Row],[Category and Sub-Category]])-1)</f>
        <v>theater</v>
      </c>
      <c r="R2837" t="str">
        <f>RIGHT(Table1[[#This Row],[Category and Sub-Category]],LEN(Table1[[#This Row],[Category and Sub-Category]])-FIND("/",Table1[[#This Row],[Category and Sub-Category]]))</f>
        <v>plays</v>
      </c>
      <c r="S2837" s="14">
        <f>(((Table1[[#This Row],[launched_at]]/60)/60)/24)+DATE(1970,1,1)</f>
        <v>42313.703900462962</v>
      </c>
      <c r="T2837" s="14">
        <f t="shared" si="44"/>
        <v>42343</v>
      </c>
    </row>
    <row r="2838" spans="1:20" ht="58" x14ac:dyDescent="0.35">
      <c r="A2838">
        <v>2836</v>
      </c>
      <c r="B2838" s="1" t="s">
        <v>2836</v>
      </c>
      <c r="C2838" s="1" t="s">
        <v>6946</v>
      </c>
      <c r="D2838" s="6">
        <v>450</v>
      </c>
      <c r="E2838" s="6">
        <v>485</v>
      </c>
      <c r="F2838" t="s">
        <v>8219</v>
      </c>
      <c r="G2838" t="s">
        <v>8224</v>
      </c>
      <c r="H2838" t="s">
        <v>8246</v>
      </c>
      <c r="I2838">
        <v>1487393940</v>
      </c>
      <c r="J2838">
        <v>1484115418</v>
      </c>
      <c r="K2838" t="b">
        <v>0</v>
      </c>
      <c r="L2838">
        <v>11</v>
      </c>
      <c r="M2838" t="b">
        <v>1</v>
      </c>
      <c r="N2838" t="s">
        <v>8271</v>
      </c>
      <c r="O2838" s="16">
        <f>Table1[[#This Row],[pledged]]/Table1[[#This Row],[goal]]*100</f>
        <v>107.77777777777777</v>
      </c>
      <c r="P2838" s="6">
        <f>IFERROR(Table1[[#This Row],[pledged]]/Table1[[#This Row],[backers_count]],0)</f>
        <v>44.090909090909093</v>
      </c>
      <c r="Q2838" t="str">
        <f>LEFT(Table1[[#This Row],[Category and Sub-Category]],FIND("/",Table1[[#This Row],[Category and Sub-Category]])-1)</f>
        <v>theater</v>
      </c>
      <c r="R2838" t="str">
        <f>RIGHT(Table1[[#This Row],[Category and Sub-Category]],LEN(Table1[[#This Row],[Category and Sub-Category]])-FIND("/",Table1[[#This Row],[Category and Sub-Category]]))</f>
        <v>plays</v>
      </c>
      <c r="S2838" s="14">
        <f>(((Table1[[#This Row],[launched_at]]/60)/60)/24)+DATE(1970,1,1)</f>
        <v>42746.261782407411</v>
      </c>
      <c r="T2838" s="14">
        <f t="shared" si="44"/>
        <v>42784.207638888889</v>
      </c>
    </row>
    <row r="2839" spans="1:20" ht="58" x14ac:dyDescent="0.35">
      <c r="A2839">
        <v>2837</v>
      </c>
      <c r="B2839" s="1" t="s">
        <v>2837</v>
      </c>
      <c r="C2839" s="1" t="s">
        <v>6947</v>
      </c>
      <c r="D2839" s="6">
        <v>850</v>
      </c>
      <c r="E2839" s="6">
        <v>850</v>
      </c>
      <c r="F2839" t="s">
        <v>8219</v>
      </c>
      <c r="G2839" t="s">
        <v>8229</v>
      </c>
      <c r="H2839" t="s">
        <v>8251</v>
      </c>
      <c r="I2839">
        <v>1449701284</v>
      </c>
      <c r="J2839">
        <v>1446241684</v>
      </c>
      <c r="K2839" t="b">
        <v>0</v>
      </c>
      <c r="L2839">
        <v>21</v>
      </c>
      <c r="M2839" t="b">
        <v>1</v>
      </c>
      <c r="N2839" t="s">
        <v>8271</v>
      </c>
      <c r="O2839" s="16">
        <f>Table1[[#This Row],[pledged]]/Table1[[#This Row],[goal]]*100</f>
        <v>100</v>
      </c>
      <c r="P2839" s="6">
        <f>IFERROR(Table1[[#This Row],[pledged]]/Table1[[#This Row],[backers_count]],0)</f>
        <v>40.476190476190474</v>
      </c>
      <c r="Q2839" t="str">
        <f>LEFT(Table1[[#This Row],[Category and Sub-Category]],FIND("/",Table1[[#This Row],[Category and Sub-Category]])-1)</f>
        <v>theater</v>
      </c>
      <c r="R2839" t="str">
        <f>RIGHT(Table1[[#This Row],[Category and Sub-Category]],LEN(Table1[[#This Row],[Category and Sub-Category]])-FIND("/",Table1[[#This Row],[Category and Sub-Category]]))</f>
        <v>plays</v>
      </c>
      <c r="S2839" s="14">
        <f>(((Table1[[#This Row],[launched_at]]/60)/60)/24)+DATE(1970,1,1)</f>
        <v>42307.908379629633</v>
      </c>
      <c r="T2839" s="14">
        <f t="shared" si="44"/>
        <v>42347.950046296297</v>
      </c>
    </row>
    <row r="2840" spans="1:20" ht="43.5" x14ac:dyDescent="0.35">
      <c r="A2840">
        <v>2838</v>
      </c>
      <c r="B2840" s="1" t="s">
        <v>2838</v>
      </c>
      <c r="C2840" s="1" t="s">
        <v>6948</v>
      </c>
      <c r="D2840" s="6">
        <v>2000</v>
      </c>
      <c r="E2840" s="6">
        <v>2405</v>
      </c>
      <c r="F2840" t="s">
        <v>8219</v>
      </c>
      <c r="G2840" t="s">
        <v>8224</v>
      </c>
      <c r="H2840" t="s">
        <v>8246</v>
      </c>
      <c r="I2840">
        <v>1407967200</v>
      </c>
      <c r="J2840">
        <v>1406039696</v>
      </c>
      <c r="K2840" t="b">
        <v>0</v>
      </c>
      <c r="L2840">
        <v>54</v>
      </c>
      <c r="M2840" t="b">
        <v>1</v>
      </c>
      <c r="N2840" t="s">
        <v>8271</v>
      </c>
      <c r="O2840" s="16">
        <f>Table1[[#This Row],[pledged]]/Table1[[#This Row],[goal]]*100</f>
        <v>120.24999999999999</v>
      </c>
      <c r="P2840" s="6">
        <f>IFERROR(Table1[[#This Row],[pledged]]/Table1[[#This Row],[backers_count]],0)</f>
        <v>44.537037037037038</v>
      </c>
      <c r="Q2840" t="str">
        <f>LEFT(Table1[[#This Row],[Category and Sub-Category]],FIND("/",Table1[[#This Row],[Category and Sub-Category]])-1)</f>
        <v>theater</v>
      </c>
      <c r="R2840" t="str">
        <f>RIGHT(Table1[[#This Row],[Category and Sub-Category]],LEN(Table1[[#This Row],[Category and Sub-Category]])-FIND("/",Table1[[#This Row],[Category and Sub-Category]]))</f>
        <v>plays</v>
      </c>
      <c r="S2840" s="14">
        <f>(((Table1[[#This Row],[launched_at]]/60)/60)/24)+DATE(1970,1,1)</f>
        <v>41842.607592592591</v>
      </c>
      <c r="T2840" s="14">
        <f t="shared" si="44"/>
        <v>41864.916666666664</v>
      </c>
    </row>
    <row r="2841" spans="1:20" ht="43.5" x14ac:dyDescent="0.35">
      <c r="A2841">
        <v>2839</v>
      </c>
      <c r="B2841" s="1" t="s">
        <v>2839</v>
      </c>
      <c r="C2841" s="1" t="s">
        <v>6949</v>
      </c>
      <c r="D2841" s="6">
        <v>3500</v>
      </c>
      <c r="E2841" s="6">
        <v>3900</v>
      </c>
      <c r="F2841" t="s">
        <v>8219</v>
      </c>
      <c r="G2841" t="s">
        <v>8224</v>
      </c>
      <c r="H2841" t="s">
        <v>8246</v>
      </c>
      <c r="I2841">
        <v>1408942740</v>
      </c>
      <c r="J2841">
        <v>1406958354</v>
      </c>
      <c r="K2841" t="b">
        <v>0</v>
      </c>
      <c r="L2841">
        <v>31</v>
      </c>
      <c r="M2841" t="b">
        <v>1</v>
      </c>
      <c r="N2841" t="s">
        <v>8271</v>
      </c>
      <c r="O2841" s="16">
        <f>Table1[[#This Row],[pledged]]/Table1[[#This Row],[goal]]*100</f>
        <v>111.42857142857143</v>
      </c>
      <c r="P2841" s="6">
        <f>IFERROR(Table1[[#This Row],[pledged]]/Table1[[#This Row],[backers_count]],0)</f>
        <v>125.80645161290323</v>
      </c>
      <c r="Q2841" t="str">
        <f>LEFT(Table1[[#This Row],[Category and Sub-Category]],FIND("/",Table1[[#This Row],[Category and Sub-Category]])-1)</f>
        <v>theater</v>
      </c>
      <c r="R2841" t="str">
        <f>RIGHT(Table1[[#This Row],[Category and Sub-Category]],LEN(Table1[[#This Row],[Category and Sub-Category]])-FIND("/",Table1[[#This Row],[Category and Sub-Category]]))</f>
        <v>plays</v>
      </c>
      <c r="S2841" s="14">
        <f>(((Table1[[#This Row],[launched_at]]/60)/60)/24)+DATE(1970,1,1)</f>
        <v>41853.240208333329</v>
      </c>
      <c r="T2841" s="14">
        <f t="shared" si="44"/>
        <v>41876.207638888889</v>
      </c>
    </row>
    <row r="2842" spans="1:20" ht="58" x14ac:dyDescent="0.35">
      <c r="A2842">
        <v>2840</v>
      </c>
      <c r="B2842" s="1" t="s">
        <v>2840</v>
      </c>
      <c r="C2842" s="1" t="s">
        <v>6950</v>
      </c>
      <c r="D2842" s="6">
        <v>2500</v>
      </c>
      <c r="E2842" s="6">
        <v>2600</v>
      </c>
      <c r="F2842" t="s">
        <v>8219</v>
      </c>
      <c r="G2842" t="s">
        <v>8225</v>
      </c>
      <c r="H2842" t="s">
        <v>8247</v>
      </c>
      <c r="I2842">
        <v>1426698000</v>
      </c>
      <c r="J2842">
        <v>1424825479</v>
      </c>
      <c r="K2842" t="b">
        <v>0</v>
      </c>
      <c r="L2842">
        <v>132</v>
      </c>
      <c r="M2842" t="b">
        <v>1</v>
      </c>
      <c r="N2842" t="s">
        <v>8271</v>
      </c>
      <c r="O2842" s="16">
        <f>Table1[[#This Row],[pledged]]/Table1[[#This Row],[goal]]*100</f>
        <v>104</v>
      </c>
      <c r="P2842" s="6">
        <f>IFERROR(Table1[[#This Row],[pledged]]/Table1[[#This Row],[backers_count]],0)</f>
        <v>19.696969696969695</v>
      </c>
      <c r="Q2842" t="str">
        <f>LEFT(Table1[[#This Row],[Category and Sub-Category]],FIND("/",Table1[[#This Row],[Category and Sub-Category]])-1)</f>
        <v>theater</v>
      </c>
      <c r="R2842" t="str">
        <f>RIGHT(Table1[[#This Row],[Category and Sub-Category]],LEN(Table1[[#This Row],[Category and Sub-Category]])-FIND("/",Table1[[#This Row],[Category and Sub-Category]]))</f>
        <v>plays</v>
      </c>
      <c r="S2842" s="14">
        <f>(((Table1[[#This Row],[launched_at]]/60)/60)/24)+DATE(1970,1,1)</f>
        <v>42060.035636574074</v>
      </c>
      <c r="T2842" s="14">
        <f t="shared" si="44"/>
        <v>42081.708333333328</v>
      </c>
    </row>
    <row r="2843" spans="1:20" ht="58" x14ac:dyDescent="0.35">
      <c r="A2843">
        <v>2841</v>
      </c>
      <c r="B2843" s="1" t="s">
        <v>2841</v>
      </c>
      <c r="C2843" s="1" t="s">
        <v>6951</v>
      </c>
      <c r="D2843" s="6">
        <v>1000</v>
      </c>
      <c r="E2843" s="6">
        <v>10</v>
      </c>
      <c r="F2843" t="s">
        <v>8221</v>
      </c>
      <c r="G2843" t="s">
        <v>8225</v>
      </c>
      <c r="H2843" t="s">
        <v>8247</v>
      </c>
      <c r="I2843">
        <v>1450032297</v>
      </c>
      <c r="J2843">
        <v>1444844697</v>
      </c>
      <c r="K2843" t="b">
        <v>0</v>
      </c>
      <c r="L2843">
        <v>1</v>
      </c>
      <c r="M2843" t="b">
        <v>0</v>
      </c>
      <c r="N2843" t="s">
        <v>8271</v>
      </c>
      <c r="O2843" s="16">
        <f>Table1[[#This Row],[pledged]]/Table1[[#This Row],[goal]]*100</f>
        <v>1</v>
      </c>
      <c r="P2843" s="6">
        <f>IFERROR(Table1[[#This Row],[pledged]]/Table1[[#This Row],[backers_count]],0)</f>
        <v>10</v>
      </c>
      <c r="Q2843" t="str">
        <f>LEFT(Table1[[#This Row],[Category and Sub-Category]],FIND("/",Table1[[#This Row],[Category and Sub-Category]])-1)</f>
        <v>theater</v>
      </c>
      <c r="R2843" t="str">
        <f>RIGHT(Table1[[#This Row],[Category and Sub-Category]],LEN(Table1[[#This Row],[Category and Sub-Category]])-FIND("/",Table1[[#This Row],[Category and Sub-Category]]))</f>
        <v>plays</v>
      </c>
      <c r="S2843" s="14">
        <f>(((Table1[[#This Row],[launched_at]]/60)/60)/24)+DATE(1970,1,1)</f>
        <v>42291.739548611105</v>
      </c>
      <c r="T2843" s="14">
        <f t="shared" si="44"/>
        <v>42351.781215277777</v>
      </c>
    </row>
    <row r="2844" spans="1:20" ht="43.5" x14ac:dyDescent="0.35">
      <c r="A2844">
        <v>2842</v>
      </c>
      <c r="B2844" s="1" t="s">
        <v>2842</v>
      </c>
      <c r="C2844" s="1" t="s">
        <v>6952</v>
      </c>
      <c r="D2844" s="6">
        <v>1500</v>
      </c>
      <c r="E2844" s="6">
        <v>0</v>
      </c>
      <c r="F2844" t="s">
        <v>8221</v>
      </c>
      <c r="G2844" t="s">
        <v>8225</v>
      </c>
      <c r="H2844" t="s">
        <v>8247</v>
      </c>
      <c r="I2844">
        <v>1403348400</v>
      </c>
      <c r="J2844">
        <v>1401058295</v>
      </c>
      <c r="K2844" t="b">
        <v>0</v>
      </c>
      <c r="L2844">
        <v>0</v>
      </c>
      <c r="M2844" t="b">
        <v>0</v>
      </c>
      <c r="N2844" t="s">
        <v>8271</v>
      </c>
      <c r="O2844" s="16">
        <f>Table1[[#This Row],[pledged]]/Table1[[#This Row],[goal]]*100</f>
        <v>0</v>
      </c>
      <c r="P2844" s="6">
        <f>IFERROR(Table1[[#This Row],[pledged]]/Table1[[#This Row],[backers_count]],0)</f>
        <v>0</v>
      </c>
      <c r="Q2844" t="str">
        <f>LEFT(Table1[[#This Row],[Category and Sub-Category]],FIND("/",Table1[[#This Row],[Category and Sub-Category]])-1)</f>
        <v>theater</v>
      </c>
      <c r="R2844" t="str">
        <f>RIGHT(Table1[[#This Row],[Category and Sub-Category]],LEN(Table1[[#This Row],[Category and Sub-Category]])-FIND("/",Table1[[#This Row],[Category and Sub-Category]]))</f>
        <v>plays</v>
      </c>
      <c r="S2844" s="14">
        <f>(((Table1[[#This Row],[launched_at]]/60)/60)/24)+DATE(1970,1,1)</f>
        <v>41784.952488425923</v>
      </c>
      <c r="T2844" s="14">
        <f t="shared" si="44"/>
        <v>41811.458333333336</v>
      </c>
    </row>
    <row r="2845" spans="1:20" ht="43.5" x14ac:dyDescent="0.35">
      <c r="A2845">
        <v>2843</v>
      </c>
      <c r="B2845" s="1" t="s">
        <v>2843</v>
      </c>
      <c r="C2845" s="1" t="s">
        <v>6953</v>
      </c>
      <c r="D2845" s="6">
        <v>1200</v>
      </c>
      <c r="E2845" s="6">
        <v>0</v>
      </c>
      <c r="F2845" t="s">
        <v>8221</v>
      </c>
      <c r="G2845" t="s">
        <v>8224</v>
      </c>
      <c r="H2845" t="s">
        <v>8246</v>
      </c>
      <c r="I2845">
        <v>1465790400</v>
      </c>
      <c r="J2845">
        <v>1462210950</v>
      </c>
      <c r="K2845" t="b">
        <v>0</v>
      </c>
      <c r="L2845">
        <v>0</v>
      </c>
      <c r="M2845" t="b">
        <v>0</v>
      </c>
      <c r="N2845" t="s">
        <v>8271</v>
      </c>
      <c r="O2845" s="16">
        <f>Table1[[#This Row],[pledged]]/Table1[[#This Row],[goal]]*100</f>
        <v>0</v>
      </c>
      <c r="P2845" s="6">
        <f>IFERROR(Table1[[#This Row],[pledged]]/Table1[[#This Row],[backers_count]],0)</f>
        <v>0</v>
      </c>
      <c r="Q2845" t="str">
        <f>LEFT(Table1[[#This Row],[Category and Sub-Category]],FIND("/",Table1[[#This Row],[Category and Sub-Category]])-1)</f>
        <v>theater</v>
      </c>
      <c r="R2845" t="str">
        <f>RIGHT(Table1[[#This Row],[Category and Sub-Category]],LEN(Table1[[#This Row],[Category and Sub-Category]])-FIND("/",Table1[[#This Row],[Category and Sub-Category]]))</f>
        <v>plays</v>
      </c>
      <c r="S2845" s="14">
        <f>(((Table1[[#This Row],[launched_at]]/60)/60)/24)+DATE(1970,1,1)</f>
        <v>42492.737847222219</v>
      </c>
      <c r="T2845" s="14">
        <f t="shared" si="44"/>
        <v>42534.166666666672</v>
      </c>
    </row>
    <row r="2846" spans="1:20" ht="43.5" x14ac:dyDescent="0.35">
      <c r="A2846">
        <v>2844</v>
      </c>
      <c r="B2846" s="1" t="s">
        <v>2844</v>
      </c>
      <c r="C2846" s="1" t="s">
        <v>6954</v>
      </c>
      <c r="D2846" s="6">
        <v>550</v>
      </c>
      <c r="E2846" s="6">
        <v>30</v>
      </c>
      <c r="F2846" t="s">
        <v>8221</v>
      </c>
      <c r="G2846" t="s">
        <v>8239</v>
      </c>
      <c r="H2846" t="s">
        <v>8249</v>
      </c>
      <c r="I2846">
        <v>1483535180</v>
      </c>
      <c r="J2846">
        <v>1480943180</v>
      </c>
      <c r="K2846" t="b">
        <v>0</v>
      </c>
      <c r="L2846">
        <v>1</v>
      </c>
      <c r="M2846" t="b">
        <v>0</v>
      </c>
      <c r="N2846" t="s">
        <v>8271</v>
      </c>
      <c r="O2846" s="16">
        <f>Table1[[#This Row],[pledged]]/Table1[[#This Row],[goal]]*100</f>
        <v>5.4545454545454541</v>
      </c>
      <c r="P2846" s="6">
        <f>IFERROR(Table1[[#This Row],[pledged]]/Table1[[#This Row],[backers_count]],0)</f>
        <v>30</v>
      </c>
      <c r="Q2846" t="str">
        <f>LEFT(Table1[[#This Row],[Category and Sub-Category]],FIND("/",Table1[[#This Row],[Category and Sub-Category]])-1)</f>
        <v>theater</v>
      </c>
      <c r="R2846" t="str">
        <f>RIGHT(Table1[[#This Row],[Category and Sub-Category]],LEN(Table1[[#This Row],[Category and Sub-Category]])-FIND("/",Table1[[#This Row],[Category and Sub-Category]]))</f>
        <v>plays</v>
      </c>
      <c r="S2846" s="14">
        <f>(((Table1[[#This Row],[launched_at]]/60)/60)/24)+DATE(1970,1,1)</f>
        <v>42709.546064814815</v>
      </c>
      <c r="T2846" s="14">
        <f t="shared" si="44"/>
        <v>42739.546064814815</v>
      </c>
    </row>
    <row r="2847" spans="1:20" ht="43.5" x14ac:dyDescent="0.35">
      <c r="A2847">
        <v>2845</v>
      </c>
      <c r="B2847" s="1" t="s">
        <v>2845</v>
      </c>
      <c r="C2847" s="1" t="s">
        <v>6955</v>
      </c>
      <c r="D2847" s="6">
        <v>7500</v>
      </c>
      <c r="E2847" s="6">
        <v>2366</v>
      </c>
      <c r="F2847" t="s">
        <v>8221</v>
      </c>
      <c r="G2847" t="s">
        <v>8224</v>
      </c>
      <c r="H2847" t="s">
        <v>8246</v>
      </c>
      <c r="I2847">
        <v>1433723033</v>
      </c>
      <c r="J2847">
        <v>1428539033</v>
      </c>
      <c r="K2847" t="b">
        <v>0</v>
      </c>
      <c r="L2847">
        <v>39</v>
      </c>
      <c r="M2847" t="b">
        <v>0</v>
      </c>
      <c r="N2847" t="s">
        <v>8271</v>
      </c>
      <c r="O2847" s="16">
        <f>Table1[[#This Row],[pledged]]/Table1[[#This Row],[goal]]*100</f>
        <v>31.546666666666667</v>
      </c>
      <c r="P2847" s="6">
        <f>IFERROR(Table1[[#This Row],[pledged]]/Table1[[#This Row],[backers_count]],0)</f>
        <v>60.666666666666664</v>
      </c>
      <c r="Q2847" t="str">
        <f>LEFT(Table1[[#This Row],[Category and Sub-Category]],FIND("/",Table1[[#This Row],[Category and Sub-Category]])-1)</f>
        <v>theater</v>
      </c>
      <c r="R2847" t="str">
        <f>RIGHT(Table1[[#This Row],[Category and Sub-Category]],LEN(Table1[[#This Row],[Category and Sub-Category]])-FIND("/",Table1[[#This Row],[Category and Sub-Category]]))</f>
        <v>plays</v>
      </c>
      <c r="S2847" s="14">
        <f>(((Table1[[#This Row],[launched_at]]/60)/60)/24)+DATE(1970,1,1)</f>
        <v>42103.016585648147</v>
      </c>
      <c r="T2847" s="14">
        <f t="shared" si="44"/>
        <v>42163.016585648147</v>
      </c>
    </row>
    <row r="2848" spans="1:20" ht="58" x14ac:dyDescent="0.35">
      <c r="A2848">
        <v>2846</v>
      </c>
      <c r="B2848" s="1" t="s">
        <v>2846</v>
      </c>
      <c r="C2848" s="1" t="s">
        <v>6956</v>
      </c>
      <c r="D2848" s="6">
        <v>8000</v>
      </c>
      <c r="E2848" s="6">
        <v>0</v>
      </c>
      <c r="F2848" t="s">
        <v>8221</v>
      </c>
      <c r="G2848" t="s">
        <v>8224</v>
      </c>
      <c r="H2848" t="s">
        <v>8246</v>
      </c>
      <c r="I2848">
        <v>1432917394</v>
      </c>
      <c r="J2848">
        <v>1429029394</v>
      </c>
      <c r="K2848" t="b">
        <v>0</v>
      </c>
      <c r="L2848">
        <v>0</v>
      </c>
      <c r="M2848" t="b">
        <v>0</v>
      </c>
      <c r="N2848" t="s">
        <v>8271</v>
      </c>
      <c r="O2848" s="16">
        <f>Table1[[#This Row],[pledged]]/Table1[[#This Row],[goal]]*100</f>
        <v>0</v>
      </c>
      <c r="P2848" s="6">
        <f>IFERROR(Table1[[#This Row],[pledged]]/Table1[[#This Row],[backers_count]],0)</f>
        <v>0</v>
      </c>
      <c r="Q2848" t="str">
        <f>LEFT(Table1[[#This Row],[Category and Sub-Category]],FIND("/",Table1[[#This Row],[Category and Sub-Category]])-1)</f>
        <v>theater</v>
      </c>
      <c r="R2848" t="str">
        <f>RIGHT(Table1[[#This Row],[Category and Sub-Category]],LEN(Table1[[#This Row],[Category and Sub-Category]])-FIND("/",Table1[[#This Row],[Category and Sub-Category]]))</f>
        <v>plays</v>
      </c>
      <c r="S2848" s="14">
        <f>(((Table1[[#This Row],[launched_at]]/60)/60)/24)+DATE(1970,1,1)</f>
        <v>42108.692060185189</v>
      </c>
      <c r="T2848" s="14">
        <f t="shared" si="44"/>
        <v>42153.692060185189</v>
      </c>
    </row>
    <row r="2849" spans="1:20" ht="43.5" x14ac:dyDescent="0.35">
      <c r="A2849">
        <v>2847</v>
      </c>
      <c r="B2849" s="1" t="s">
        <v>2847</v>
      </c>
      <c r="C2849" s="1" t="s">
        <v>6957</v>
      </c>
      <c r="D2849" s="6">
        <v>2000</v>
      </c>
      <c r="E2849" s="6">
        <v>0</v>
      </c>
      <c r="F2849" t="s">
        <v>8221</v>
      </c>
      <c r="G2849" t="s">
        <v>8224</v>
      </c>
      <c r="H2849" t="s">
        <v>8246</v>
      </c>
      <c r="I2849">
        <v>1464031265</v>
      </c>
      <c r="J2849">
        <v>1458847265</v>
      </c>
      <c r="K2849" t="b">
        <v>0</v>
      </c>
      <c r="L2849">
        <v>0</v>
      </c>
      <c r="M2849" t="b">
        <v>0</v>
      </c>
      <c r="N2849" t="s">
        <v>8271</v>
      </c>
      <c r="O2849" s="16">
        <f>Table1[[#This Row],[pledged]]/Table1[[#This Row],[goal]]*100</f>
        <v>0</v>
      </c>
      <c r="P2849" s="6">
        <f>IFERROR(Table1[[#This Row],[pledged]]/Table1[[#This Row],[backers_count]],0)</f>
        <v>0</v>
      </c>
      <c r="Q2849" t="str">
        <f>LEFT(Table1[[#This Row],[Category and Sub-Category]],FIND("/",Table1[[#This Row],[Category and Sub-Category]])-1)</f>
        <v>theater</v>
      </c>
      <c r="R2849" t="str">
        <f>RIGHT(Table1[[#This Row],[Category and Sub-Category]],LEN(Table1[[#This Row],[Category and Sub-Category]])-FIND("/",Table1[[#This Row],[Category and Sub-Category]]))</f>
        <v>plays</v>
      </c>
      <c r="S2849" s="14">
        <f>(((Table1[[#This Row],[launched_at]]/60)/60)/24)+DATE(1970,1,1)</f>
        <v>42453.806307870371</v>
      </c>
      <c r="T2849" s="14">
        <f t="shared" si="44"/>
        <v>42513.806307870371</v>
      </c>
    </row>
    <row r="2850" spans="1:20" ht="58" x14ac:dyDescent="0.35">
      <c r="A2850">
        <v>2848</v>
      </c>
      <c r="B2850" s="1" t="s">
        <v>2848</v>
      </c>
      <c r="C2850" s="1" t="s">
        <v>6958</v>
      </c>
      <c r="D2850" s="6">
        <v>35000</v>
      </c>
      <c r="E2850" s="6">
        <v>70</v>
      </c>
      <c r="F2850" t="s">
        <v>8221</v>
      </c>
      <c r="G2850" t="s">
        <v>8224</v>
      </c>
      <c r="H2850" t="s">
        <v>8246</v>
      </c>
      <c r="I2850">
        <v>1432913659</v>
      </c>
      <c r="J2850">
        <v>1430321659</v>
      </c>
      <c r="K2850" t="b">
        <v>0</v>
      </c>
      <c r="L2850">
        <v>3</v>
      </c>
      <c r="M2850" t="b">
        <v>0</v>
      </c>
      <c r="N2850" t="s">
        <v>8271</v>
      </c>
      <c r="O2850" s="16">
        <f>Table1[[#This Row],[pledged]]/Table1[[#This Row],[goal]]*100</f>
        <v>0.2</v>
      </c>
      <c r="P2850" s="6">
        <f>IFERROR(Table1[[#This Row],[pledged]]/Table1[[#This Row],[backers_count]],0)</f>
        <v>23.333333333333332</v>
      </c>
      <c r="Q2850" t="str">
        <f>LEFT(Table1[[#This Row],[Category and Sub-Category]],FIND("/",Table1[[#This Row],[Category and Sub-Category]])-1)</f>
        <v>theater</v>
      </c>
      <c r="R2850" t="str">
        <f>RIGHT(Table1[[#This Row],[Category and Sub-Category]],LEN(Table1[[#This Row],[Category and Sub-Category]])-FIND("/",Table1[[#This Row],[Category and Sub-Category]]))</f>
        <v>plays</v>
      </c>
      <c r="S2850" s="14">
        <f>(((Table1[[#This Row],[launched_at]]/60)/60)/24)+DATE(1970,1,1)</f>
        <v>42123.648831018523</v>
      </c>
      <c r="T2850" s="14">
        <f t="shared" si="44"/>
        <v>42153.648831018523</v>
      </c>
    </row>
    <row r="2851" spans="1:20" ht="43.5" x14ac:dyDescent="0.35">
      <c r="A2851">
        <v>2849</v>
      </c>
      <c r="B2851" s="1" t="s">
        <v>2849</v>
      </c>
      <c r="C2851" s="1" t="s">
        <v>6959</v>
      </c>
      <c r="D2851" s="6">
        <v>500</v>
      </c>
      <c r="E2851" s="6">
        <v>5</v>
      </c>
      <c r="F2851" t="s">
        <v>8221</v>
      </c>
      <c r="G2851" t="s">
        <v>8225</v>
      </c>
      <c r="H2851" t="s">
        <v>8247</v>
      </c>
      <c r="I2851">
        <v>1461406600</v>
      </c>
      <c r="J2851">
        <v>1458814600</v>
      </c>
      <c r="K2851" t="b">
        <v>0</v>
      </c>
      <c r="L2851">
        <v>1</v>
      </c>
      <c r="M2851" t="b">
        <v>0</v>
      </c>
      <c r="N2851" t="s">
        <v>8271</v>
      </c>
      <c r="O2851" s="16">
        <f>Table1[[#This Row],[pledged]]/Table1[[#This Row],[goal]]*100</f>
        <v>1</v>
      </c>
      <c r="P2851" s="6">
        <f>IFERROR(Table1[[#This Row],[pledged]]/Table1[[#This Row],[backers_count]],0)</f>
        <v>5</v>
      </c>
      <c r="Q2851" t="str">
        <f>LEFT(Table1[[#This Row],[Category and Sub-Category]],FIND("/",Table1[[#This Row],[Category and Sub-Category]])-1)</f>
        <v>theater</v>
      </c>
      <c r="R2851" t="str">
        <f>RIGHT(Table1[[#This Row],[Category and Sub-Category]],LEN(Table1[[#This Row],[Category and Sub-Category]])-FIND("/",Table1[[#This Row],[Category and Sub-Category]]))</f>
        <v>plays</v>
      </c>
      <c r="S2851" s="14">
        <f>(((Table1[[#This Row],[launched_at]]/60)/60)/24)+DATE(1970,1,1)</f>
        <v>42453.428240740745</v>
      </c>
      <c r="T2851" s="14">
        <f t="shared" si="44"/>
        <v>42483.428240740745</v>
      </c>
    </row>
    <row r="2852" spans="1:20" ht="43.5" x14ac:dyDescent="0.35">
      <c r="A2852">
        <v>2850</v>
      </c>
      <c r="B2852" s="1" t="s">
        <v>2850</v>
      </c>
      <c r="C2852" s="1" t="s">
        <v>6960</v>
      </c>
      <c r="D2852" s="6">
        <v>8000</v>
      </c>
      <c r="E2852" s="6">
        <v>311</v>
      </c>
      <c r="F2852" t="s">
        <v>8221</v>
      </c>
      <c r="G2852" t="s">
        <v>8224</v>
      </c>
      <c r="H2852" t="s">
        <v>8246</v>
      </c>
      <c r="I2852">
        <v>1409962211</v>
      </c>
      <c r="J2852">
        <v>1407370211</v>
      </c>
      <c r="K2852" t="b">
        <v>0</v>
      </c>
      <c r="L2852">
        <v>13</v>
      </c>
      <c r="M2852" t="b">
        <v>0</v>
      </c>
      <c r="N2852" t="s">
        <v>8271</v>
      </c>
      <c r="O2852" s="16">
        <f>Table1[[#This Row],[pledged]]/Table1[[#This Row],[goal]]*100</f>
        <v>3.8875000000000002</v>
      </c>
      <c r="P2852" s="6">
        <f>IFERROR(Table1[[#This Row],[pledged]]/Table1[[#This Row],[backers_count]],0)</f>
        <v>23.923076923076923</v>
      </c>
      <c r="Q2852" t="str">
        <f>LEFT(Table1[[#This Row],[Category and Sub-Category]],FIND("/",Table1[[#This Row],[Category and Sub-Category]])-1)</f>
        <v>theater</v>
      </c>
      <c r="R2852" t="str">
        <f>RIGHT(Table1[[#This Row],[Category and Sub-Category]],LEN(Table1[[#This Row],[Category and Sub-Category]])-FIND("/",Table1[[#This Row],[Category and Sub-Category]]))</f>
        <v>plays</v>
      </c>
      <c r="S2852" s="14">
        <f>(((Table1[[#This Row],[launched_at]]/60)/60)/24)+DATE(1970,1,1)</f>
        <v>41858.007071759261</v>
      </c>
      <c r="T2852" s="14">
        <f t="shared" si="44"/>
        <v>41888.007071759261</v>
      </c>
    </row>
    <row r="2853" spans="1:20" ht="43.5" x14ac:dyDescent="0.35">
      <c r="A2853">
        <v>2851</v>
      </c>
      <c r="B2853" s="1" t="s">
        <v>2851</v>
      </c>
      <c r="C2853" s="1" t="s">
        <v>6961</v>
      </c>
      <c r="D2853" s="6">
        <v>4500</v>
      </c>
      <c r="E2853" s="6">
        <v>0</v>
      </c>
      <c r="F2853" t="s">
        <v>8221</v>
      </c>
      <c r="G2853" t="s">
        <v>8241</v>
      </c>
      <c r="H2853" t="s">
        <v>8249</v>
      </c>
      <c r="I2853">
        <v>1454109420</v>
      </c>
      <c r="J2853">
        <v>1453334629</v>
      </c>
      <c r="K2853" t="b">
        <v>0</v>
      </c>
      <c r="L2853">
        <v>0</v>
      </c>
      <c r="M2853" t="b">
        <v>0</v>
      </c>
      <c r="N2853" t="s">
        <v>8271</v>
      </c>
      <c r="O2853" s="16">
        <f>Table1[[#This Row],[pledged]]/Table1[[#This Row],[goal]]*100</f>
        <v>0</v>
      </c>
      <c r="P2853" s="6">
        <f>IFERROR(Table1[[#This Row],[pledged]]/Table1[[#This Row],[backers_count]],0)</f>
        <v>0</v>
      </c>
      <c r="Q2853" t="str">
        <f>LEFT(Table1[[#This Row],[Category and Sub-Category]],FIND("/",Table1[[#This Row],[Category and Sub-Category]])-1)</f>
        <v>theater</v>
      </c>
      <c r="R2853" t="str">
        <f>RIGHT(Table1[[#This Row],[Category and Sub-Category]],LEN(Table1[[#This Row],[Category and Sub-Category]])-FIND("/",Table1[[#This Row],[Category and Sub-Category]]))</f>
        <v>plays</v>
      </c>
      <c r="S2853" s="14">
        <f>(((Table1[[#This Row],[launched_at]]/60)/60)/24)+DATE(1970,1,1)</f>
        <v>42390.002650462964</v>
      </c>
      <c r="T2853" s="14">
        <f t="shared" si="44"/>
        <v>42398.970138888893</v>
      </c>
    </row>
    <row r="2854" spans="1:20" ht="43.5" x14ac:dyDescent="0.35">
      <c r="A2854">
        <v>2852</v>
      </c>
      <c r="B2854" s="1" t="s">
        <v>2852</v>
      </c>
      <c r="C2854" s="1" t="s">
        <v>6962</v>
      </c>
      <c r="D2854" s="6">
        <v>5000</v>
      </c>
      <c r="E2854" s="6">
        <v>95</v>
      </c>
      <c r="F2854" t="s">
        <v>8221</v>
      </c>
      <c r="G2854" t="s">
        <v>8224</v>
      </c>
      <c r="H2854" t="s">
        <v>8246</v>
      </c>
      <c r="I2854">
        <v>1403312703</v>
      </c>
      <c r="J2854">
        <v>1400720703</v>
      </c>
      <c r="K2854" t="b">
        <v>0</v>
      </c>
      <c r="L2854">
        <v>6</v>
      </c>
      <c r="M2854" t="b">
        <v>0</v>
      </c>
      <c r="N2854" t="s">
        <v>8271</v>
      </c>
      <c r="O2854" s="16">
        <f>Table1[[#This Row],[pledged]]/Table1[[#This Row],[goal]]*100</f>
        <v>1.9</v>
      </c>
      <c r="P2854" s="6">
        <f>IFERROR(Table1[[#This Row],[pledged]]/Table1[[#This Row],[backers_count]],0)</f>
        <v>15.833333333333334</v>
      </c>
      <c r="Q2854" t="str">
        <f>LEFT(Table1[[#This Row],[Category and Sub-Category]],FIND("/",Table1[[#This Row],[Category and Sub-Category]])-1)</f>
        <v>theater</v>
      </c>
      <c r="R2854" t="str">
        <f>RIGHT(Table1[[#This Row],[Category and Sub-Category]],LEN(Table1[[#This Row],[Category and Sub-Category]])-FIND("/",Table1[[#This Row],[Category and Sub-Category]]))</f>
        <v>plays</v>
      </c>
      <c r="S2854" s="14">
        <f>(((Table1[[#This Row],[launched_at]]/60)/60)/24)+DATE(1970,1,1)</f>
        <v>41781.045173611114</v>
      </c>
      <c r="T2854" s="14">
        <f t="shared" si="44"/>
        <v>41811.045173611114</v>
      </c>
    </row>
    <row r="2855" spans="1:20" ht="43.5" x14ac:dyDescent="0.35">
      <c r="A2855">
        <v>2853</v>
      </c>
      <c r="B2855" s="1" t="s">
        <v>2853</v>
      </c>
      <c r="C2855" s="1" t="s">
        <v>6963</v>
      </c>
      <c r="D2855" s="6">
        <v>9500</v>
      </c>
      <c r="E2855" s="6">
        <v>0</v>
      </c>
      <c r="F2855" t="s">
        <v>8221</v>
      </c>
      <c r="G2855" t="s">
        <v>8229</v>
      </c>
      <c r="H2855" t="s">
        <v>8251</v>
      </c>
      <c r="I2855">
        <v>1410669297</v>
      </c>
      <c r="J2855">
        <v>1405485297</v>
      </c>
      <c r="K2855" t="b">
        <v>0</v>
      </c>
      <c r="L2855">
        <v>0</v>
      </c>
      <c r="M2855" t="b">
        <v>0</v>
      </c>
      <c r="N2855" t="s">
        <v>8271</v>
      </c>
      <c r="O2855" s="16">
        <f>Table1[[#This Row],[pledged]]/Table1[[#This Row],[goal]]*100</f>
        <v>0</v>
      </c>
      <c r="P2855" s="6">
        <f>IFERROR(Table1[[#This Row],[pledged]]/Table1[[#This Row],[backers_count]],0)</f>
        <v>0</v>
      </c>
      <c r="Q2855" t="str">
        <f>LEFT(Table1[[#This Row],[Category and Sub-Category]],FIND("/",Table1[[#This Row],[Category and Sub-Category]])-1)</f>
        <v>theater</v>
      </c>
      <c r="R2855" t="str">
        <f>RIGHT(Table1[[#This Row],[Category and Sub-Category]],LEN(Table1[[#This Row],[Category and Sub-Category]])-FIND("/",Table1[[#This Row],[Category and Sub-Category]]))</f>
        <v>plays</v>
      </c>
      <c r="S2855" s="14">
        <f>(((Table1[[#This Row],[launched_at]]/60)/60)/24)+DATE(1970,1,1)</f>
        <v>41836.190937499996</v>
      </c>
      <c r="T2855" s="14">
        <f t="shared" si="44"/>
        <v>41896.190937499996</v>
      </c>
    </row>
    <row r="2856" spans="1:20" ht="43.5" x14ac:dyDescent="0.35">
      <c r="A2856">
        <v>2854</v>
      </c>
      <c r="B2856" s="1" t="s">
        <v>2854</v>
      </c>
      <c r="C2856" s="1" t="s">
        <v>6964</v>
      </c>
      <c r="D2856" s="6">
        <v>1000</v>
      </c>
      <c r="E2856" s="6">
        <v>417</v>
      </c>
      <c r="F2856" t="s">
        <v>8221</v>
      </c>
      <c r="G2856" t="s">
        <v>8225</v>
      </c>
      <c r="H2856" t="s">
        <v>8247</v>
      </c>
      <c r="I2856">
        <v>1431018719</v>
      </c>
      <c r="J2856">
        <v>1429290719</v>
      </c>
      <c r="K2856" t="b">
        <v>0</v>
      </c>
      <c r="L2856">
        <v>14</v>
      </c>
      <c r="M2856" t="b">
        <v>0</v>
      </c>
      <c r="N2856" t="s">
        <v>8271</v>
      </c>
      <c r="O2856" s="16">
        <f>Table1[[#This Row],[pledged]]/Table1[[#This Row],[goal]]*100</f>
        <v>41.699999999999996</v>
      </c>
      <c r="P2856" s="6">
        <f>IFERROR(Table1[[#This Row],[pledged]]/Table1[[#This Row],[backers_count]],0)</f>
        <v>29.785714285714285</v>
      </c>
      <c r="Q2856" t="str">
        <f>LEFT(Table1[[#This Row],[Category and Sub-Category]],FIND("/",Table1[[#This Row],[Category and Sub-Category]])-1)</f>
        <v>theater</v>
      </c>
      <c r="R2856" t="str">
        <f>RIGHT(Table1[[#This Row],[Category and Sub-Category]],LEN(Table1[[#This Row],[Category and Sub-Category]])-FIND("/",Table1[[#This Row],[Category and Sub-Category]]))</f>
        <v>plays</v>
      </c>
      <c r="S2856" s="14">
        <f>(((Table1[[#This Row],[launched_at]]/60)/60)/24)+DATE(1970,1,1)</f>
        <v>42111.71665509259</v>
      </c>
      <c r="T2856" s="14">
        <f t="shared" si="44"/>
        <v>42131.71665509259</v>
      </c>
    </row>
    <row r="2857" spans="1:20" ht="58" x14ac:dyDescent="0.35">
      <c r="A2857">
        <v>2855</v>
      </c>
      <c r="B2857" s="1" t="s">
        <v>2855</v>
      </c>
      <c r="C2857" s="1" t="s">
        <v>6965</v>
      </c>
      <c r="D2857" s="6">
        <v>600</v>
      </c>
      <c r="E2857" s="6">
        <v>300</v>
      </c>
      <c r="F2857" t="s">
        <v>8221</v>
      </c>
      <c r="G2857" t="s">
        <v>8224</v>
      </c>
      <c r="H2857" t="s">
        <v>8246</v>
      </c>
      <c r="I2857">
        <v>1454110440</v>
      </c>
      <c r="J2857">
        <v>1451607071</v>
      </c>
      <c r="K2857" t="b">
        <v>0</v>
      </c>
      <c r="L2857">
        <v>5</v>
      </c>
      <c r="M2857" t="b">
        <v>0</v>
      </c>
      <c r="N2857" t="s">
        <v>8271</v>
      </c>
      <c r="O2857" s="16">
        <f>Table1[[#This Row],[pledged]]/Table1[[#This Row],[goal]]*100</f>
        <v>50</v>
      </c>
      <c r="P2857" s="6">
        <f>IFERROR(Table1[[#This Row],[pledged]]/Table1[[#This Row],[backers_count]],0)</f>
        <v>60</v>
      </c>
      <c r="Q2857" t="str">
        <f>LEFT(Table1[[#This Row],[Category and Sub-Category]],FIND("/",Table1[[#This Row],[Category and Sub-Category]])-1)</f>
        <v>theater</v>
      </c>
      <c r="R2857" t="str">
        <f>RIGHT(Table1[[#This Row],[Category and Sub-Category]],LEN(Table1[[#This Row],[Category and Sub-Category]])-FIND("/",Table1[[#This Row],[Category and Sub-Category]]))</f>
        <v>plays</v>
      </c>
      <c r="S2857" s="14">
        <f>(((Table1[[#This Row],[launched_at]]/60)/60)/24)+DATE(1970,1,1)</f>
        <v>42370.007766203707</v>
      </c>
      <c r="T2857" s="14">
        <f t="shared" si="44"/>
        <v>42398.981944444444</v>
      </c>
    </row>
    <row r="2858" spans="1:20" ht="43.5" x14ac:dyDescent="0.35">
      <c r="A2858">
        <v>2856</v>
      </c>
      <c r="B2858" s="1" t="s">
        <v>2856</v>
      </c>
      <c r="C2858" s="1" t="s">
        <v>6966</v>
      </c>
      <c r="D2858" s="6">
        <v>3000</v>
      </c>
      <c r="E2858" s="6">
        <v>146</v>
      </c>
      <c r="F2858" t="s">
        <v>8221</v>
      </c>
      <c r="G2858" t="s">
        <v>8224</v>
      </c>
      <c r="H2858" t="s">
        <v>8246</v>
      </c>
      <c r="I2858">
        <v>1439069640</v>
      </c>
      <c r="J2858">
        <v>1433897647</v>
      </c>
      <c r="K2858" t="b">
        <v>0</v>
      </c>
      <c r="L2858">
        <v>6</v>
      </c>
      <c r="M2858" t="b">
        <v>0</v>
      </c>
      <c r="N2858" t="s">
        <v>8271</v>
      </c>
      <c r="O2858" s="16">
        <f>Table1[[#This Row],[pledged]]/Table1[[#This Row],[goal]]*100</f>
        <v>4.8666666666666663</v>
      </c>
      <c r="P2858" s="6">
        <f>IFERROR(Table1[[#This Row],[pledged]]/Table1[[#This Row],[backers_count]],0)</f>
        <v>24.333333333333332</v>
      </c>
      <c r="Q2858" t="str">
        <f>LEFT(Table1[[#This Row],[Category and Sub-Category]],FIND("/",Table1[[#This Row],[Category and Sub-Category]])-1)</f>
        <v>theater</v>
      </c>
      <c r="R2858" t="str">
        <f>RIGHT(Table1[[#This Row],[Category and Sub-Category]],LEN(Table1[[#This Row],[Category and Sub-Category]])-FIND("/",Table1[[#This Row],[Category and Sub-Category]]))</f>
        <v>plays</v>
      </c>
      <c r="S2858" s="14">
        <f>(((Table1[[#This Row],[launched_at]]/60)/60)/24)+DATE(1970,1,1)</f>
        <v>42165.037581018521</v>
      </c>
      <c r="T2858" s="14">
        <f t="shared" si="44"/>
        <v>42224.898611111115</v>
      </c>
    </row>
    <row r="2859" spans="1:20" ht="58" x14ac:dyDescent="0.35">
      <c r="A2859">
        <v>2857</v>
      </c>
      <c r="B2859" s="1" t="s">
        <v>2857</v>
      </c>
      <c r="C2859" s="1" t="s">
        <v>6967</v>
      </c>
      <c r="D2859" s="6">
        <v>38000</v>
      </c>
      <c r="E2859" s="6">
        <v>7500</v>
      </c>
      <c r="F2859" t="s">
        <v>8221</v>
      </c>
      <c r="G2859" t="s">
        <v>8238</v>
      </c>
      <c r="H2859" t="s">
        <v>8256</v>
      </c>
      <c r="I2859">
        <v>1487613600</v>
      </c>
      <c r="J2859">
        <v>1482444295</v>
      </c>
      <c r="K2859" t="b">
        <v>0</v>
      </c>
      <c r="L2859">
        <v>15</v>
      </c>
      <c r="M2859" t="b">
        <v>0</v>
      </c>
      <c r="N2859" t="s">
        <v>8271</v>
      </c>
      <c r="O2859" s="16">
        <f>Table1[[#This Row],[pledged]]/Table1[[#This Row],[goal]]*100</f>
        <v>19.736842105263158</v>
      </c>
      <c r="P2859" s="6">
        <f>IFERROR(Table1[[#This Row],[pledged]]/Table1[[#This Row],[backers_count]],0)</f>
        <v>500</v>
      </c>
      <c r="Q2859" t="str">
        <f>LEFT(Table1[[#This Row],[Category and Sub-Category]],FIND("/",Table1[[#This Row],[Category and Sub-Category]])-1)</f>
        <v>theater</v>
      </c>
      <c r="R2859" t="str">
        <f>RIGHT(Table1[[#This Row],[Category and Sub-Category]],LEN(Table1[[#This Row],[Category and Sub-Category]])-FIND("/",Table1[[#This Row],[Category and Sub-Category]]))</f>
        <v>plays</v>
      </c>
      <c r="S2859" s="14">
        <f>(((Table1[[#This Row],[launched_at]]/60)/60)/24)+DATE(1970,1,1)</f>
        <v>42726.920081018514</v>
      </c>
      <c r="T2859" s="14">
        <f t="shared" si="44"/>
        <v>42786.75</v>
      </c>
    </row>
    <row r="2860" spans="1:20" ht="43.5" x14ac:dyDescent="0.35">
      <c r="A2860">
        <v>2858</v>
      </c>
      <c r="B2860" s="1" t="s">
        <v>2858</v>
      </c>
      <c r="C2860" s="1" t="s">
        <v>6968</v>
      </c>
      <c r="D2860" s="6">
        <v>1000</v>
      </c>
      <c r="E2860" s="6">
        <v>0</v>
      </c>
      <c r="F2860" t="s">
        <v>8221</v>
      </c>
      <c r="G2860" t="s">
        <v>8233</v>
      </c>
      <c r="H2860" t="s">
        <v>8249</v>
      </c>
      <c r="I2860">
        <v>1417778880</v>
      </c>
      <c r="J2860">
        <v>1415711095</v>
      </c>
      <c r="K2860" t="b">
        <v>0</v>
      </c>
      <c r="L2860">
        <v>0</v>
      </c>
      <c r="M2860" t="b">
        <v>0</v>
      </c>
      <c r="N2860" t="s">
        <v>8271</v>
      </c>
      <c r="O2860" s="16">
        <f>Table1[[#This Row],[pledged]]/Table1[[#This Row],[goal]]*100</f>
        <v>0</v>
      </c>
      <c r="P2860" s="6">
        <f>IFERROR(Table1[[#This Row],[pledged]]/Table1[[#This Row],[backers_count]],0)</f>
        <v>0</v>
      </c>
      <c r="Q2860" t="str">
        <f>LEFT(Table1[[#This Row],[Category and Sub-Category]],FIND("/",Table1[[#This Row],[Category and Sub-Category]])-1)</f>
        <v>theater</v>
      </c>
      <c r="R2860" t="str">
        <f>RIGHT(Table1[[#This Row],[Category and Sub-Category]],LEN(Table1[[#This Row],[Category and Sub-Category]])-FIND("/",Table1[[#This Row],[Category and Sub-Category]]))</f>
        <v>plays</v>
      </c>
      <c r="S2860" s="14">
        <f>(((Table1[[#This Row],[launched_at]]/60)/60)/24)+DATE(1970,1,1)</f>
        <v>41954.545081018514</v>
      </c>
      <c r="T2860" s="14">
        <f t="shared" si="44"/>
        <v>41978.477777777778</v>
      </c>
    </row>
    <row r="2861" spans="1:20" ht="43.5" x14ac:dyDescent="0.35">
      <c r="A2861">
        <v>2859</v>
      </c>
      <c r="B2861" s="1" t="s">
        <v>2859</v>
      </c>
      <c r="C2861" s="1" t="s">
        <v>6969</v>
      </c>
      <c r="D2861" s="6">
        <v>2000</v>
      </c>
      <c r="E2861" s="6">
        <v>35</v>
      </c>
      <c r="F2861" t="s">
        <v>8221</v>
      </c>
      <c r="G2861" t="s">
        <v>8226</v>
      </c>
      <c r="H2861" t="s">
        <v>8248</v>
      </c>
      <c r="I2861">
        <v>1444984904</v>
      </c>
      <c r="J2861">
        <v>1439800904</v>
      </c>
      <c r="K2861" t="b">
        <v>0</v>
      </c>
      <c r="L2861">
        <v>1</v>
      </c>
      <c r="M2861" t="b">
        <v>0</v>
      </c>
      <c r="N2861" t="s">
        <v>8271</v>
      </c>
      <c r="O2861" s="16">
        <f>Table1[[#This Row],[pledged]]/Table1[[#This Row],[goal]]*100</f>
        <v>1.7500000000000002</v>
      </c>
      <c r="P2861" s="6">
        <f>IFERROR(Table1[[#This Row],[pledged]]/Table1[[#This Row],[backers_count]],0)</f>
        <v>35</v>
      </c>
      <c r="Q2861" t="str">
        <f>LEFT(Table1[[#This Row],[Category and Sub-Category]],FIND("/",Table1[[#This Row],[Category and Sub-Category]])-1)</f>
        <v>theater</v>
      </c>
      <c r="R2861" t="str">
        <f>RIGHT(Table1[[#This Row],[Category and Sub-Category]],LEN(Table1[[#This Row],[Category and Sub-Category]])-FIND("/",Table1[[#This Row],[Category and Sub-Category]]))</f>
        <v>plays</v>
      </c>
      <c r="S2861" s="14">
        <f>(((Table1[[#This Row],[launched_at]]/60)/60)/24)+DATE(1970,1,1)</f>
        <v>42233.362314814818</v>
      </c>
      <c r="T2861" s="14">
        <f t="shared" si="44"/>
        <v>42293.362314814818</v>
      </c>
    </row>
    <row r="2862" spans="1:20" ht="58" x14ac:dyDescent="0.35">
      <c r="A2862">
        <v>2860</v>
      </c>
      <c r="B2862" s="1" t="s">
        <v>2860</v>
      </c>
      <c r="C2862" s="1" t="s">
        <v>6970</v>
      </c>
      <c r="D2862" s="6">
        <v>4000</v>
      </c>
      <c r="E2862" s="6">
        <v>266</v>
      </c>
      <c r="F2862" t="s">
        <v>8221</v>
      </c>
      <c r="G2862" t="s">
        <v>8224</v>
      </c>
      <c r="H2862" t="s">
        <v>8246</v>
      </c>
      <c r="I2862">
        <v>1466363576</v>
      </c>
      <c r="J2862">
        <v>1461179576</v>
      </c>
      <c r="K2862" t="b">
        <v>0</v>
      </c>
      <c r="L2862">
        <v>9</v>
      </c>
      <c r="M2862" t="b">
        <v>0</v>
      </c>
      <c r="N2862" t="s">
        <v>8271</v>
      </c>
      <c r="O2862" s="16">
        <f>Table1[[#This Row],[pledged]]/Table1[[#This Row],[goal]]*100</f>
        <v>6.65</v>
      </c>
      <c r="P2862" s="6">
        <f>IFERROR(Table1[[#This Row],[pledged]]/Table1[[#This Row],[backers_count]],0)</f>
        <v>29.555555555555557</v>
      </c>
      <c r="Q2862" t="str">
        <f>LEFT(Table1[[#This Row],[Category and Sub-Category]],FIND("/",Table1[[#This Row],[Category and Sub-Category]])-1)</f>
        <v>theater</v>
      </c>
      <c r="R2862" t="str">
        <f>RIGHT(Table1[[#This Row],[Category and Sub-Category]],LEN(Table1[[#This Row],[Category and Sub-Category]])-FIND("/",Table1[[#This Row],[Category and Sub-Category]]))</f>
        <v>plays</v>
      </c>
      <c r="S2862" s="14">
        <f>(((Table1[[#This Row],[launched_at]]/60)/60)/24)+DATE(1970,1,1)</f>
        <v>42480.800648148142</v>
      </c>
      <c r="T2862" s="14">
        <f t="shared" si="44"/>
        <v>42540.800648148142</v>
      </c>
    </row>
    <row r="2863" spans="1:20" ht="43.5" x14ac:dyDescent="0.35">
      <c r="A2863">
        <v>2861</v>
      </c>
      <c r="B2863" s="1" t="s">
        <v>2861</v>
      </c>
      <c r="C2863" s="1" t="s">
        <v>6971</v>
      </c>
      <c r="D2863" s="6">
        <v>250</v>
      </c>
      <c r="E2863" s="6">
        <v>80</v>
      </c>
      <c r="F2863" t="s">
        <v>8221</v>
      </c>
      <c r="G2863" t="s">
        <v>8226</v>
      </c>
      <c r="H2863" t="s">
        <v>8248</v>
      </c>
      <c r="I2863">
        <v>1443103848</v>
      </c>
      <c r="J2863">
        <v>1441894248</v>
      </c>
      <c r="K2863" t="b">
        <v>0</v>
      </c>
      <c r="L2863">
        <v>3</v>
      </c>
      <c r="M2863" t="b">
        <v>0</v>
      </c>
      <c r="N2863" t="s">
        <v>8271</v>
      </c>
      <c r="O2863" s="16">
        <f>Table1[[#This Row],[pledged]]/Table1[[#This Row],[goal]]*100</f>
        <v>32</v>
      </c>
      <c r="P2863" s="6">
        <f>IFERROR(Table1[[#This Row],[pledged]]/Table1[[#This Row],[backers_count]],0)</f>
        <v>26.666666666666668</v>
      </c>
      <c r="Q2863" t="str">
        <f>LEFT(Table1[[#This Row],[Category and Sub-Category]],FIND("/",Table1[[#This Row],[Category and Sub-Category]])-1)</f>
        <v>theater</v>
      </c>
      <c r="R2863" t="str">
        <f>RIGHT(Table1[[#This Row],[Category and Sub-Category]],LEN(Table1[[#This Row],[Category and Sub-Category]])-FIND("/",Table1[[#This Row],[Category and Sub-Category]]))</f>
        <v>plays</v>
      </c>
      <c r="S2863" s="14">
        <f>(((Table1[[#This Row],[launched_at]]/60)/60)/24)+DATE(1970,1,1)</f>
        <v>42257.590833333335</v>
      </c>
      <c r="T2863" s="14">
        <f t="shared" si="44"/>
        <v>42271.590833333335</v>
      </c>
    </row>
    <row r="2864" spans="1:20" ht="43.5" x14ac:dyDescent="0.35">
      <c r="A2864">
        <v>2862</v>
      </c>
      <c r="B2864" s="1" t="s">
        <v>2862</v>
      </c>
      <c r="C2864" s="1" t="s">
        <v>6972</v>
      </c>
      <c r="D2864" s="6">
        <v>12700</v>
      </c>
      <c r="E2864" s="6">
        <v>55</v>
      </c>
      <c r="F2864" t="s">
        <v>8221</v>
      </c>
      <c r="G2864" t="s">
        <v>8224</v>
      </c>
      <c r="H2864" t="s">
        <v>8246</v>
      </c>
      <c r="I2864">
        <v>1403636229</v>
      </c>
      <c r="J2864">
        <v>1401044229</v>
      </c>
      <c r="K2864" t="b">
        <v>0</v>
      </c>
      <c r="L2864">
        <v>3</v>
      </c>
      <c r="M2864" t="b">
        <v>0</v>
      </c>
      <c r="N2864" t="s">
        <v>8271</v>
      </c>
      <c r="O2864" s="16">
        <f>Table1[[#This Row],[pledged]]/Table1[[#This Row],[goal]]*100</f>
        <v>0.43307086614173229</v>
      </c>
      <c r="P2864" s="6">
        <f>IFERROR(Table1[[#This Row],[pledged]]/Table1[[#This Row],[backers_count]],0)</f>
        <v>18.333333333333332</v>
      </c>
      <c r="Q2864" t="str">
        <f>LEFT(Table1[[#This Row],[Category and Sub-Category]],FIND("/",Table1[[#This Row],[Category and Sub-Category]])-1)</f>
        <v>theater</v>
      </c>
      <c r="R2864" t="str">
        <f>RIGHT(Table1[[#This Row],[Category and Sub-Category]],LEN(Table1[[#This Row],[Category and Sub-Category]])-FIND("/",Table1[[#This Row],[Category and Sub-Category]]))</f>
        <v>plays</v>
      </c>
      <c r="S2864" s="14">
        <f>(((Table1[[#This Row],[launched_at]]/60)/60)/24)+DATE(1970,1,1)</f>
        <v>41784.789687500001</v>
      </c>
      <c r="T2864" s="14">
        <f t="shared" si="44"/>
        <v>41814.789687500001</v>
      </c>
    </row>
    <row r="2865" spans="1:20" ht="43.5" x14ac:dyDescent="0.35">
      <c r="A2865">
        <v>2863</v>
      </c>
      <c r="B2865" s="1" t="s">
        <v>2863</v>
      </c>
      <c r="C2865" s="1" t="s">
        <v>6973</v>
      </c>
      <c r="D2865" s="6">
        <v>50000</v>
      </c>
      <c r="E2865" s="6">
        <v>20</v>
      </c>
      <c r="F2865" t="s">
        <v>8221</v>
      </c>
      <c r="G2865" t="s">
        <v>8224</v>
      </c>
      <c r="H2865" t="s">
        <v>8246</v>
      </c>
      <c r="I2865">
        <v>1410279123</v>
      </c>
      <c r="J2865">
        <v>1405095123</v>
      </c>
      <c r="K2865" t="b">
        <v>0</v>
      </c>
      <c r="L2865">
        <v>1</v>
      </c>
      <c r="M2865" t="b">
        <v>0</v>
      </c>
      <c r="N2865" t="s">
        <v>8271</v>
      </c>
      <c r="O2865" s="16">
        <f>Table1[[#This Row],[pledged]]/Table1[[#This Row],[goal]]*100</f>
        <v>0.04</v>
      </c>
      <c r="P2865" s="6">
        <f>IFERROR(Table1[[#This Row],[pledged]]/Table1[[#This Row],[backers_count]],0)</f>
        <v>20</v>
      </c>
      <c r="Q2865" t="str">
        <f>LEFT(Table1[[#This Row],[Category and Sub-Category]],FIND("/",Table1[[#This Row],[Category and Sub-Category]])-1)</f>
        <v>theater</v>
      </c>
      <c r="R2865" t="str">
        <f>RIGHT(Table1[[#This Row],[Category and Sub-Category]],LEN(Table1[[#This Row],[Category and Sub-Category]])-FIND("/",Table1[[#This Row],[Category and Sub-Category]]))</f>
        <v>plays</v>
      </c>
      <c r="S2865" s="14">
        <f>(((Table1[[#This Row],[launched_at]]/60)/60)/24)+DATE(1970,1,1)</f>
        <v>41831.675034722226</v>
      </c>
      <c r="T2865" s="14">
        <f t="shared" si="44"/>
        <v>41891.675034722226</v>
      </c>
    </row>
    <row r="2866" spans="1:20" x14ac:dyDescent="0.35">
      <c r="A2866">
        <v>2864</v>
      </c>
      <c r="B2866" s="1" t="s">
        <v>2864</v>
      </c>
      <c r="C2866" s="1" t="s">
        <v>6974</v>
      </c>
      <c r="D2866" s="6">
        <v>2500</v>
      </c>
      <c r="E2866" s="6">
        <v>40</v>
      </c>
      <c r="F2866" t="s">
        <v>8221</v>
      </c>
      <c r="G2866" t="s">
        <v>8225</v>
      </c>
      <c r="H2866" t="s">
        <v>8247</v>
      </c>
      <c r="I2866">
        <v>1437139080</v>
      </c>
      <c r="J2866">
        <v>1434552207</v>
      </c>
      <c r="K2866" t="b">
        <v>0</v>
      </c>
      <c r="L2866">
        <v>3</v>
      </c>
      <c r="M2866" t="b">
        <v>0</v>
      </c>
      <c r="N2866" t="s">
        <v>8271</v>
      </c>
      <c r="O2866" s="16">
        <f>Table1[[#This Row],[pledged]]/Table1[[#This Row],[goal]]*100</f>
        <v>1.6</v>
      </c>
      <c r="P2866" s="6">
        <f>IFERROR(Table1[[#This Row],[pledged]]/Table1[[#This Row],[backers_count]],0)</f>
        <v>13.333333333333334</v>
      </c>
      <c r="Q2866" t="str">
        <f>LEFT(Table1[[#This Row],[Category and Sub-Category]],FIND("/",Table1[[#This Row],[Category and Sub-Category]])-1)</f>
        <v>theater</v>
      </c>
      <c r="R2866" t="str">
        <f>RIGHT(Table1[[#This Row],[Category and Sub-Category]],LEN(Table1[[#This Row],[Category and Sub-Category]])-FIND("/",Table1[[#This Row],[Category and Sub-Category]]))</f>
        <v>plays</v>
      </c>
      <c r="S2866" s="14">
        <f>(((Table1[[#This Row],[launched_at]]/60)/60)/24)+DATE(1970,1,1)</f>
        <v>42172.613506944443</v>
      </c>
      <c r="T2866" s="14">
        <f t="shared" si="44"/>
        <v>42202.554166666669</v>
      </c>
    </row>
    <row r="2867" spans="1:20" ht="43.5" x14ac:dyDescent="0.35">
      <c r="A2867">
        <v>2865</v>
      </c>
      <c r="B2867" s="1" t="s">
        <v>2865</v>
      </c>
      <c r="C2867" s="1" t="s">
        <v>6975</v>
      </c>
      <c r="D2867" s="6">
        <v>2888</v>
      </c>
      <c r="E2867" s="6">
        <v>0</v>
      </c>
      <c r="F2867" t="s">
        <v>8221</v>
      </c>
      <c r="G2867" t="s">
        <v>8224</v>
      </c>
      <c r="H2867" t="s">
        <v>8246</v>
      </c>
      <c r="I2867">
        <v>1420512259</v>
      </c>
      <c r="J2867">
        <v>1415328259</v>
      </c>
      <c r="K2867" t="b">
        <v>0</v>
      </c>
      <c r="L2867">
        <v>0</v>
      </c>
      <c r="M2867" t="b">
        <v>0</v>
      </c>
      <c r="N2867" t="s">
        <v>8271</v>
      </c>
      <c r="O2867" s="16">
        <f>Table1[[#This Row],[pledged]]/Table1[[#This Row],[goal]]*100</f>
        <v>0</v>
      </c>
      <c r="P2867" s="6">
        <f>IFERROR(Table1[[#This Row],[pledged]]/Table1[[#This Row],[backers_count]],0)</f>
        <v>0</v>
      </c>
      <c r="Q2867" t="str">
        <f>LEFT(Table1[[#This Row],[Category and Sub-Category]],FIND("/",Table1[[#This Row],[Category and Sub-Category]])-1)</f>
        <v>theater</v>
      </c>
      <c r="R2867" t="str">
        <f>RIGHT(Table1[[#This Row],[Category and Sub-Category]],LEN(Table1[[#This Row],[Category and Sub-Category]])-FIND("/",Table1[[#This Row],[Category and Sub-Category]]))</f>
        <v>plays</v>
      </c>
      <c r="S2867" s="14">
        <f>(((Table1[[#This Row],[launched_at]]/60)/60)/24)+DATE(1970,1,1)</f>
        <v>41950.114108796297</v>
      </c>
      <c r="T2867" s="14">
        <f t="shared" si="44"/>
        <v>42010.114108796297</v>
      </c>
    </row>
    <row r="2868" spans="1:20" ht="43.5" x14ac:dyDescent="0.35">
      <c r="A2868">
        <v>2866</v>
      </c>
      <c r="B2868" s="1" t="s">
        <v>2866</v>
      </c>
      <c r="C2868" s="1" t="s">
        <v>6976</v>
      </c>
      <c r="D2868" s="6">
        <v>5000</v>
      </c>
      <c r="E2868" s="6">
        <v>45</v>
      </c>
      <c r="F2868" t="s">
        <v>8221</v>
      </c>
      <c r="G2868" t="s">
        <v>8224</v>
      </c>
      <c r="H2868" t="s">
        <v>8246</v>
      </c>
      <c r="I2868">
        <v>1476482400</v>
      </c>
      <c r="J2868">
        <v>1473893721</v>
      </c>
      <c r="K2868" t="b">
        <v>0</v>
      </c>
      <c r="L2868">
        <v>2</v>
      </c>
      <c r="M2868" t="b">
        <v>0</v>
      </c>
      <c r="N2868" t="s">
        <v>8271</v>
      </c>
      <c r="O2868" s="16">
        <f>Table1[[#This Row],[pledged]]/Table1[[#This Row],[goal]]*100</f>
        <v>0.89999999999999991</v>
      </c>
      <c r="P2868" s="6">
        <f>IFERROR(Table1[[#This Row],[pledged]]/Table1[[#This Row],[backers_count]],0)</f>
        <v>22.5</v>
      </c>
      <c r="Q2868" t="str">
        <f>LEFT(Table1[[#This Row],[Category and Sub-Category]],FIND("/",Table1[[#This Row],[Category and Sub-Category]])-1)</f>
        <v>theater</v>
      </c>
      <c r="R2868" t="str">
        <f>RIGHT(Table1[[#This Row],[Category and Sub-Category]],LEN(Table1[[#This Row],[Category and Sub-Category]])-FIND("/",Table1[[#This Row],[Category and Sub-Category]]))</f>
        <v>plays</v>
      </c>
      <c r="S2868" s="14">
        <f>(((Table1[[#This Row],[launched_at]]/60)/60)/24)+DATE(1970,1,1)</f>
        <v>42627.955104166671</v>
      </c>
      <c r="T2868" s="14">
        <f t="shared" si="44"/>
        <v>42657.916666666672</v>
      </c>
    </row>
    <row r="2869" spans="1:20" ht="58" x14ac:dyDescent="0.35">
      <c r="A2869">
        <v>2867</v>
      </c>
      <c r="B2869" s="1" t="s">
        <v>2867</v>
      </c>
      <c r="C2869" s="1" t="s">
        <v>6977</v>
      </c>
      <c r="D2869" s="6">
        <v>2500</v>
      </c>
      <c r="E2869" s="6">
        <v>504</v>
      </c>
      <c r="F2869" t="s">
        <v>8221</v>
      </c>
      <c r="G2869" t="s">
        <v>8224</v>
      </c>
      <c r="H2869" t="s">
        <v>8246</v>
      </c>
      <c r="I2869">
        <v>1467604800</v>
      </c>
      <c r="J2869">
        <v>1465533672</v>
      </c>
      <c r="K2869" t="b">
        <v>0</v>
      </c>
      <c r="L2869">
        <v>10</v>
      </c>
      <c r="M2869" t="b">
        <v>0</v>
      </c>
      <c r="N2869" t="s">
        <v>8271</v>
      </c>
      <c r="O2869" s="16">
        <f>Table1[[#This Row],[pledged]]/Table1[[#This Row],[goal]]*100</f>
        <v>20.16</v>
      </c>
      <c r="P2869" s="6">
        <f>IFERROR(Table1[[#This Row],[pledged]]/Table1[[#This Row],[backers_count]],0)</f>
        <v>50.4</v>
      </c>
      <c r="Q2869" t="str">
        <f>LEFT(Table1[[#This Row],[Category and Sub-Category]],FIND("/",Table1[[#This Row],[Category and Sub-Category]])-1)</f>
        <v>theater</v>
      </c>
      <c r="R2869" t="str">
        <f>RIGHT(Table1[[#This Row],[Category and Sub-Category]],LEN(Table1[[#This Row],[Category and Sub-Category]])-FIND("/",Table1[[#This Row],[Category and Sub-Category]]))</f>
        <v>plays</v>
      </c>
      <c r="S2869" s="14">
        <f>(((Table1[[#This Row],[launched_at]]/60)/60)/24)+DATE(1970,1,1)</f>
        <v>42531.195277777777</v>
      </c>
      <c r="T2869" s="14">
        <f t="shared" si="44"/>
        <v>42555.166666666672</v>
      </c>
    </row>
    <row r="2870" spans="1:20" ht="58" x14ac:dyDescent="0.35">
      <c r="A2870">
        <v>2868</v>
      </c>
      <c r="B2870" s="1" t="s">
        <v>2868</v>
      </c>
      <c r="C2870" s="1" t="s">
        <v>6978</v>
      </c>
      <c r="D2870" s="6">
        <v>15000</v>
      </c>
      <c r="E2870" s="6">
        <v>6301.76</v>
      </c>
      <c r="F2870" t="s">
        <v>8221</v>
      </c>
      <c r="G2870" t="s">
        <v>8224</v>
      </c>
      <c r="H2870" t="s">
        <v>8246</v>
      </c>
      <c r="I2870">
        <v>1475697054</v>
      </c>
      <c r="J2870">
        <v>1473105054</v>
      </c>
      <c r="K2870" t="b">
        <v>0</v>
      </c>
      <c r="L2870">
        <v>60</v>
      </c>
      <c r="M2870" t="b">
        <v>0</v>
      </c>
      <c r="N2870" t="s">
        <v>8271</v>
      </c>
      <c r="O2870" s="16">
        <f>Table1[[#This Row],[pledged]]/Table1[[#This Row],[goal]]*100</f>
        <v>42.011733333333332</v>
      </c>
      <c r="P2870" s="6">
        <f>IFERROR(Table1[[#This Row],[pledged]]/Table1[[#This Row],[backers_count]],0)</f>
        <v>105.02933333333334</v>
      </c>
      <c r="Q2870" t="str">
        <f>LEFT(Table1[[#This Row],[Category and Sub-Category]],FIND("/",Table1[[#This Row],[Category and Sub-Category]])-1)</f>
        <v>theater</v>
      </c>
      <c r="R2870" t="str">
        <f>RIGHT(Table1[[#This Row],[Category and Sub-Category]],LEN(Table1[[#This Row],[Category and Sub-Category]])-FIND("/",Table1[[#This Row],[Category and Sub-Category]]))</f>
        <v>plays</v>
      </c>
      <c r="S2870" s="14">
        <f>(((Table1[[#This Row],[launched_at]]/60)/60)/24)+DATE(1970,1,1)</f>
        <v>42618.827013888891</v>
      </c>
      <c r="T2870" s="14">
        <f t="shared" si="44"/>
        <v>42648.827013888891</v>
      </c>
    </row>
    <row r="2871" spans="1:20" ht="58" x14ac:dyDescent="0.35">
      <c r="A2871">
        <v>2869</v>
      </c>
      <c r="B2871" s="1" t="s">
        <v>2869</v>
      </c>
      <c r="C2871" s="1" t="s">
        <v>6979</v>
      </c>
      <c r="D2871" s="6">
        <v>20000</v>
      </c>
      <c r="E2871" s="6">
        <v>177</v>
      </c>
      <c r="F2871" t="s">
        <v>8221</v>
      </c>
      <c r="G2871" t="s">
        <v>8224</v>
      </c>
      <c r="H2871" t="s">
        <v>8246</v>
      </c>
      <c r="I2871">
        <v>1468937681</v>
      </c>
      <c r="J2871">
        <v>1466345681</v>
      </c>
      <c r="K2871" t="b">
        <v>0</v>
      </c>
      <c r="L2871">
        <v>5</v>
      </c>
      <c r="M2871" t="b">
        <v>0</v>
      </c>
      <c r="N2871" t="s">
        <v>8271</v>
      </c>
      <c r="O2871" s="16">
        <f>Table1[[#This Row],[pledged]]/Table1[[#This Row],[goal]]*100</f>
        <v>0.88500000000000001</v>
      </c>
      <c r="P2871" s="6">
        <f>IFERROR(Table1[[#This Row],[pledged]]/Table1[[#This Row],[backers_count]],0)</f>
        <v>35.4</v>
      </c>
      <c r="Q2871" t="str">
        <f>LEFT(Table1[[#This Row],[Category and Sub-Category]],FIND("/",Table1[[#This Row],[Category and Sub-Category]])-1)</f>
        <v>theater</v>
      </c>
      <c r="R2871" t="str">
        <f>RIGHT(Table1[[#This Row],[Category and Sub-Category]],LEN(Table1[[#This Row],[Category and Sub-Category]])-FIND("/",Table1[[#This Row],[Category and Sub-Category]]))</f>
        <v>plays</v>
      </c>
      <c r="S2871" s="14">
        <f>(((Table1[[#This Row],[launched_at]]/60)/60)/24)+DATE(1970,1,1)</f>
        <v>42540.593530092592</v>
      </c>
      <c r="T2871" s="14">
        <f t="shared" si="44"/>
        <v>42570.593530092592</v>
      </c>
    </row>
    <row r="2872" spans="1:20" ht="58" x14ac:dyDescent="0.35">
      <c r="A2872">
        <v>2870</v>
      </c>
      <c r="B2872" s="1" t="s">
        <v>2870</v>
      </c>
      <c r="C2872" s="1" t="s">
        <v>6980</v>
      </c>
      <c r="D2872" s="6">
        <v>5000</v>
      </c>
      <c r="E2872" s="6">
        <v>750</v>
      </c>
      <c r="F2872" t="s">
        <v>8221</v>
      </c>
      <c r="G2872" t="s">
        <v>8224</v>
      </c>
      <c r="H2872" t="s">
        <v>8246</v>
      </c>
      <c r="I2872">
        <v>1400301165</v>
      </c>
      <c r="J2872">
        <v>1397709165</v>
      </c>
      <c r="K2872" t="b">
        <v>0</v>
      </c>
      <c r="L2872">
        <v>9</v>
      </c>
      <c r="M2872" t="b">
        <v>0</v>
      </c>
      <c r="N2872" t="s">
        <v>8271</v>
      </c>
      <c r="O2872" s="16">
        <f>Table1[[#This Row],[pledged]]/Table1[[#This Row],[goal]]*100</f>
        <v>15</v>
      </c>
      <c r="P2872" s="6">
        <f>IFERROR(Table1[[#This Row],[pledged]]/Table1[[#This Row],[backers_count]],0)</f>
        <v>83.333333333333329</v>
      </c>
      <c r="Q2872" t="str">
        <f>LEFT(Table1[[#This Row],[Category and Sub-Category]],FIND("/",Table1[[#This Row],[Category and Sub-Category]])-1)</f>
        <v>theater</v>
      </c>
      <c r="R2872" t="str">
        <f>RIGHT(Table1[[#This Row],[Category and Sub-Category]],LEN(Table1[[#This Row],[Category and Sub-Category]])-FIND("/",Table1[[#This Row],[Category and Sub-Category]]))</f>
        <v>plays</v>
      </c>
      <c r="S2872" s="14">
        <f>(((Table1[[#This Row],[launched_at]]/60)/60)/24)+DATE(1970,1,1)</f>
        <v>41746.189409722225</v>
      </c>
      <c r="T2872" s="14">
        <f t="shared" si="44"/>
        <v>41776.189409722225</v>
      </c>
    </row>
    <row r="2873" spans="1:20" ht="43.5" x14ac:dyDescent="0.35">
      <c r="A2873">
        <v>2871</v>
      </c>
      <c r="B2873" s="1" t="s">
        <v>2871</v>
      </c>
      <c r="C2873" s="1" t="s">
        <v>6981</v>
      </c>
      <c r="D2873" s="6">
        <v>10000</v>
      </c>
      <c r="E2873" s="6">
        <v>467</v>
      </c>
      <c r="F2873" t="s">
        <v>8221</v>
      </c>
      <c r="G2873" t="s">
        <v>8224</v>
      </c>
      <c r="H2873" t="s">
        <v>8246</v>
      </c>
      <c r="I2873">
        <v>1419183813</v>
      </c>
      <c r="J2873">
        <v>1417455813</v>
      </c>
      <c r="K2873" t="b">
        <v>0</v>
      </c>
      <c r="L2873">
        <v>13</v>
      </c>
      <c r="M2873" t="b">
        <v>0</v>
      </c>
      <c r="N2873" t="s">
        <v>8271</v>
      </c>
      <c r="O2873" s="16">
        <f>Table1[[#This Row],[pledged]]/Table1[[#This Row],[goal]]*100</f>
        <v>4.67</v>
      </c>
      <c r="P2873" s="6">
        <f>IFERROR(Table1[[#This Row],[pledged]]/Table1[[#This Row],[backers_count]],0)</f>
        <v>35.92307692307692</v>
      </c>
      <c r="Q2873" t="str">
        <f>LEFT(Table1[[#This Row],[Category and Sub-Category]],FIND("/",Table1[[#This Row],[Category and Sub-Category]])-1)</f>
        <v>theater</v>
      </c>
      <c r="R2873" t="str">
        <f>RIGHT(Table1[[#This Row],[Category and Sub-Category]],LEN(Table1[[#This Row],[Category and Sub-Category]])-FIND("/",Table1[[#This Row],[Category and Sub-Category]]))</f>
        <v>plays</v>
      </c>
      <c r="S2873" s="14">
        <f>(((Table1[[#This Row],[launched_at]]/60)/60)/24)+DATE(1970,1,1)</f>
        <v>41974.738576388889</v>
      </c>
      <c r="T2873" s="14">
        <f t="shared" si="44"/>
        <v>41994.738576388889</v>
      </c>
    </row>
    <row r="2874" spans="1:20" ht="43.5" x14ac:dyDescent="0.35">
      <c r="A2874">
        <v>2872</v>
      </c>
      <c r="B2874" s="1" t="s">
        <v>2872</v>
      </c>
      <c r="C2874" s="1" t="s">
        <v>6982</v>
      </c>
      <c r="D2874" s="6">
        <v>3000</v>
      </c>
      <c r="E2874" s="6">
        <v>0</v>
      </c>
      <c r="F2874" t="s">
        <v>8221</v>
      </c>
      <c r="G2874" t="s">
        <v>8224</v>
      </c>
      <c r="H2874" t="s">
        <v>8246</v>
      </c>
      <c r="I2874">
        <v>1434768438</v>
      </c>
      <c r="J2874">
        <v>1429584438</v>
      </c>
      <c r="K2874" t="b">
        <v>0</v>
      </c>
      <c r="L2874">
        <v>0</v>
      </c>
      <c r="M2874" t="b">
        <v>0</v>
      </c>
      <c r="N2874" t="s">
        <v>8271</v>
      </c>
      <c r="O2874" s="16">
        <f>Table1[[#This Row],[pledged]]/Table1[[#This Row],[goal]]*100</f>
        <v>0</v>
      </c>
      <c r="P2874" s="6">
        <f>IFERROR(Table1[[#This Row],[pledged]]/Table1[[#This Row],[backers_count]],0)</f>
        <v>0</v>
      </c>
      <c r="Q2874" t="str">
        <f>LEFT(Table1[[#This Row],[Category and Sub-Category]],FIND("/",Table1[[#This Row],[Category and Sub-Category]])-1)</f>
        <v>theater</v>
      </c>
      <c r="R2874" t="str">
        <f>RIGHT(Table1[[#This Row],[Category and Sub-Category]],LEN(Table1[[#This Row],[Category and Sub-Category]])-FIND("/",Table1[[#This Row],[Category and Sub-Category]]))</f>
        <v>plays</v>
      </c>
      <c r="S2874" s="14">
        <f>(((Table1[[#This Row],[launched_at]]/60)/60)/24)+DATE(1970,1,1)</f>
        <v>42115.11618055556</v>
      </c>
      <c r="T2874" s="14">
        <f t="shared" si="44"/>
        <v>42175.11618055556</v>
      </c>
    </row>
    <row r="2875" spans="1:20" ht="58" x14ac:dyDescent="0.35">
      <c r="A2875">
        <v>2873</v>
      </c>
      <c r="B2875" s="1" t="s">
        <v>2873</v>
      </c>
      <c r="C2875" s="1" t="s">
        <v>6983</v>
      </c>
      <c r="D2875" s="6">
        <v>2500</v>
      </c>
      <c r="E2875" s="6">
        <v>953</v>
      </c>
      <c r="F2875" t="s">
        <v>8221</v>
      </c>
      <c r="G2875" t="s">
        <v>8224</v>
      </c>
      <c r="H2875" t="s">
        <v>8246</v>
      </c>
      <c r="I2875">
        <v>1422473831</v>
      </c>
      <c r="J2875">
        <v>1419881831</v>
      </c>
      <c r="K2875" t="b">
        <v>0</v>
      </c>
      <c r="L2875">
        <v>8</v>
      </c>
      <c r="M2875" t="b">
        <v>0</v>
      </c>
      <c r="N2875" t="s">
        <v>8271</v>
      </c>
      <c r="O2875" s="16">
        <f>Table1[[#This Row],[pledged]]/Table1[[#This Row],[goal]]*100</f>
        <v>38.119999999999997</v>
      </c>
      <c r="P2875" s="6">
        <f>IFERROR(Table1[[#This Row],[pledged]]/Table1[[#This Row],[backers_count]],0)</f>
        <v>119.125</v>
      </c>
      <c r="Q2875" t="str">
        <f>LEFT(Table1[[#This Row],[Category and Sub-Category]],FIND("/",Table1[[#This Row],[Category and Sub-Category]])-1)</f>
        <v>theater</v>
      </c>
      <c r="R2875" t="str">
        <f>RIGHT(Table1[[#This Row],[Category and Sub-Category]],LEN(Table1[[#This Row],[Category and Sub-Category]])-FIND("/",Table1[[#This Row],[Category and Sub-Category]]))</f>
        <v>plays</v>
      </c>
      <c r="S2875" s="14">
        <f>(((Table1[[#This Row],[launched_at]]/60)/60)/24)+DATE(1970,1,1)</f>
        <v>42002.817488425921</v>
      </c>
      <c r="T2875" s="14">
        <f t="shared" si="44"/>
        <v>42032.817488425921</v>
      </c>
    </row>
    <row r="2876" spans="1:20" ht="43.5" x14ac:dyDescent="0.35">
      <c r="A2876">
        <v>2874</v>
      </c>
      <c r="B2876" s="1" t="s">
        <v>2874</v>
      </c>
      <c r="C2876" s="1" t="s">
        <v>6984</v>
      </c>
      <c r="D2876" s="6">
        <v>5000</v>
      </c>
      <c r="E2876" s="6">
        <v>271</v>
      </c>
      <c r="F2876" t="s">
        <v>8221</v>
      </c>
      <c r="G2876" t="s">
        <v>8224</v>
      </c>
      <c r="H2876" t="s">
        <v>8246</v>
      </c>
      <c r="I2876">
        <v>1484684186</v>
      </c>
      <c r="J2876">
        <v>1482092186</v>
      </c>
      <c r="K2876" t="b">
        <v>0</v>
      </c>
      <c r="L2876">
        <v>3</v>
      </c>
      <c r="M2876" t="b">
        <v>0</v>
      </c>
      <c r="N2876" t="s">
        <v>8271</v>
      </c>
      <c r="O2876" s="16">
        <f>Table1[[#This Row],[pledged]]/Table1[[#This Row],[goal]]*100</f>
        <v>5.42</v>
      </c>
      <c r="P2876" s="6">
        <f>IFERROR(Table1[[#This Row],[pledged]]/Table1[[#This Row],[backers_count]],0)</f>
        <v>90.333333333333329</v>
      </c>
      <c r="Q2876" t="str">
        <f>LEFT(Table1[[#This Row],[Category and Sub-Category]],FIND("/",Table1[[#This Row],[Category and Sub-Category]])-1)</f>
        <v>theater</v>
      </c>
      <c r="R2876" t="str">
        <f>RIGHT(Table1[[#This Row],[Category and Sub-Category]],LEN(Table1[[#This Row],[Category and Sub-Category]])-FIND("/",Table1[[#This Row],[Category and Sub-Category]]))</f>
        <v>plays</v>
      </c>
      <c r="S2876" s="14">
        <f>(((Table1[[#This Row],[launched_at]]/60)/60)/24)+DATE(1970,1,1)</f>
        <v>42722.84474537037</v>
      </c>
      <c r="T2876" s="14">
        <f t="shared" si="44"/>
        <v>42752.84474537037</v>
      </c>
    </row>
    <row r="2877" spans="1:20" ht="43.5" x14ac:dyDescent="0.35">
      <c r="A2877">
        <v>2875</v>
      </c>
      <c r="B2877" s="1" t="s">
        <v>2875</v>
      </c>
      <c r="C2877" s="1" t="s">
        <v>6985</v>
      </c>
      <c r="D2877" s="6">
        <v>20000</v>
      </c>
      <c r="E2877" s="6">
        <v>7</v>
      </c>
      <c r="F2877" t="s">
        <v>8221</v>
      </c>
      <c r="G2877" t="s">
        <v>8224</v>
      </c>
      <c r="H2877" t="s">
        <v>8246</v>
      </c>
      <c r="I2877">
        <v>1462417493</v>
      </c>
      <c r="J2877">
        <v>1459825493</v>
      </c>
      <c r="K2877" t="b">
        <v>0</v>
      </c>
      <c r="L2877">
        <v>3</v>
      </c>
      <c r="M2877" t="b">
        <v>0</v>
      </c>
      <c r="N2877" t="s">
        <v>8271</v>
      </c>
      <c r="O2877" s="16">
        <f>Table1[[#This Row],[pledged]]/Table1[[#This Row],[goal]]*100</f>
        <v>3.4999999999999996E-2</v>
      </c>
      <c r="P2877" s="6">
        <f>IFERROR(Table1[[#This Row],[pledged]]/Table1[[#This Row],[backers_count]],0)</f>
        <v>2.3333333333333335</v>
      </c>
      <c r="Q2877" t="str">
        <f>LEFT(Table1[[#This Row],[Category and Sub-Category]],FIND("/",Table1[[#This Row],[Category and Sub-Category]])-1)</f>
        <v>theater</v>
      </c>
      <c r="R2877" t="str">
        <f>RIGHT(Table1[[#This Row],[Category and Sub-Category]],LEN(Table1[[#This Row],[Category and Sub-Category]])-FIND("/",Table1[[#This Row],[Category and Sub-Category]]))</f>
        <v>plays</v>
      </c>
      <c r="S2877" s="14">
        <f>(((Table1[[#This Row],[launched_at]]/60)/60)/24)+DATE(1970,1,1)</f>
        <v>42465.128391203703</v>
      </c>
      <c r="T2877" s="14">
        <f t="shared" si="44"/>
        <v>42495.128391203703</v>
      </c>
    </row>
    <row r="2878" spans="1:20" ht="43.5" x14ac:dyDescent="0.35">
      <c r="A2878">
        <v>2876</v>
      </c>
      <c r="B2878" s="1" t="s">
        <v>2876</v>
      </c>
      <c r="C2878" s="1" t="s">
        <v>6986</v>
      </c>
      <c r="D2878" s="6">
        <v>150000</v>
      </c>
      <c r="E2878" s="6">
        <v>0</v>
      </c>
      <c r="F2878" t="s">
        <v>8221</v>
      </c>
      <c r="G2878" t="s">
        <v>8224</v>
      </c>
      <c r="H2878" t="s">
        <v>8246</v>
      </c>
      <c r="I2878">
        <v>1437069079</v>
      </c>
      <c r="J2878">
        <v>1434477079</v>
      </c>
      <c r="K2878" t="b">
        <v>0</v>
      </c>
      <c r="L2878">
        <v>0</v>
      </c>
      <c r="M2878" t="b">
        <v>0</v>
      </c>
      <c r="N2878" t="s">
        <v>8271</v>
      </c>
      <c r="O2878" s="16">
        <f>Table1[[#This Row],[pledged]]/Table1[[#This Row],[goal]]*100</f>
        <v>0</v>
      </c>
      <c r="P2878" s="6">
        <f>IFERROR(Table1[[#This Row],[pledged]]/Table1[[#This Row],[backers_count]],0)</f>
        <v>0</v>
      </c>
      <c r="Q2878" t="str">
        <f>LEFT(Table1[[#This Row],[Category and Sub-Category]],FIND("/",Table1[[#This Row],[Category and Sub-Category]])-1)</f>
        <v>theater</v>
      </c>
      <c r="R2878" t="str">
        <f>RIGHT(Table1[[#This Row],[Category and Sub-Category]],LEN(Table1[[#This Row],[Category and Sub-Category]])-FIND("/",Table1[[#This Row],[Category and Sub-Category]]))</f>
        <v>plays</v>
      </c>
      <c r="S2878" s="14">
        <f>(((Table1[[#This Row],[launched_at]]/60)/60)/24)+DATE(1970,1,1)</f>
        <v>42171.743969907402</v>
      </c>
      <c r="T2878" s="14">
        <f t="shared" si="44"/>
        <v>42201.743969907402</v>
      </c>
    </row>
    <row r="2879" spans="1:20" ht="43.5" x14ac:dyDescent="0.35">
      <c r="A2879">
        <v>2877</v>
      </c>
      <c r="B2879" s="1" t="s">
        <v>2877</v>
      </c>
      <c r="C2879" s="1" t="s">
        <v>6987</v>
      </c>
      <c r="D2879" s="6">
        <v>6000</v>
      </c>
      <c r="E2879" s="6">
        <v>650</v>
      </c>
      <c r="F2879" t="s">
        <v>8221</v>
      </c>
      <c r="G2879" t="s">
        <v>8224</v>
      </c>
      <c r="H2879" t="s">
        <v>8246</v>
      </c>
      <c r="I2879">
        <v>1480525200</v>
      </c>
      <c r="J2879">
        <v>1477781724</v>
      </c>
      <c r="K2879" t="b">
        <v>0</v>
      </c>
      <c r="L2879">
        <v>6</v>
      </c>
      <c r="M2879" t="b">
        <v>0</v>
      </c>
      <c r="N2879" t="s">
        <v>8271</v>
      </c>
      <c r="O2879" s="16">
        <f>Table1[[#This Row],[pledged]]/Table1[[#This Row],[goal]]*100</f>
        <v>10.833333333333334</v>
      </c>
      <c r="P2879" s="6">
        <f>IFERROR(Table1[[#This Row],[pledged]]/Table1[[#This Row],[backers_count]],0)</f>
        <v>108.33333333333333</v>
      </c>
      <c r="Q2879" t="str">
        <f>LEFT(Table1[[#This Row],[Category and Sub-Category]],FIND("/",Table1[[#This Row],[Category and Sub-Category]])-1)</f>
        <v>theater</v>
      </c>
      <c r="R2879" t="str">
        <f>RIGHT(Table1[[#This Row],[Category and Sub-Category]],LEN(Table1[[#This Row],[Category and Sub-Category]])-FIND("/",Table1[[#This Row],[Category and Sub-Category]]))</f>
        <v>plays</v>
      </c>
      <c r="S2879" s="14">
        <f>(((Table1[[#This Row],[launched_at]]/60)/60)/24)+DATE(1970,1,1)</f>
        <v>42672.955138888887</v>
      </c>
      <c r="T2879" s="14">
        <f t="shared" si="44"/>
        <v>42704.708333333328</v>
      </c>
    </row>
    <row r="2880" spans="1:20" ht="43.5" x14ac:dyDescent="0.35">
      <c r="A2880">
        <v>2878</v>
      </c>
      <c r="B2880" s="1" t="s">
        <v>2878</v>
      </c>
      <c r="C2880" s="1" t="s">
        <v>6988</v>
      </c>
      <c r="D2880" s="6">
        <v>3000</v>
      </c>
      <c r="E2880" s="6">
        <v>63</v>
      </c>
      <c r="F2880" t="s">
        <v>8221</v>
      </c>
      <c r="G2880" t="s">
        <v>8225</v>
      </c>
      <c r="H2880" t="s">
        <v>8247</v>
      </c>
      <c r="I2880">
        <v>1435934795</v>
      </c>
      <c r="J2880">
        <v>1430750795</v>
      </c>
      <c r="K2880" t="b">
        <v>0</v>
      </c>
      <c r="L2880">
        <v>4</v>
      </c>
      <c r="M2880" t="b">
        <v>0</v>
      </c>
      <c r="N2880" t="s">
        <v>8271</v>
      </c>
      <c r="O2880" s="16">
        <f>Table1[[#This Row],[pledged]]/Table1[[#This Row],[goal]]*100</f>
        <v>2.1</v>
      </c>
      <c r="P2880" s="6">
        <f>IFERROR(Table1[[#This Row],[pledged]]/Table1[[#This Row],[backers_count]],0)</f>
        <v>15.75</v>
      </c>
      <c r="Q2880" t="str">
        <f>LEFT(Table1[[#This Row],[Category and Sub-Category]],FIND("/",Table1[[#This Row],[Category and Sub-Category]])-1)</f>
        <v>theater</v>
      </c>
      <c r="R2880" t="str">
        <f>RIGHT(Table1[[#This Row],[Category and Sub-Category]],LEN(Table1[[#This Row],[Category and Sub-Category]])-FIND("/",Table1[[#This Row],[Category and Sub-Category]]))</f>
        <v>plays</v>
      </c>
      <c r="S2880" s="14">
        <f>(((Table1[[#This Row],[launched_at]]/60)/60)/24)+DATE(1970,1,1)</f>
        <v>42128.615682870368</v>
      </c>
      <c r="T2880" s="14">
        <f t="shared" si="44"/>
        <v>42188.615682870368</v>
      </c>
    </row>
    <row r="2881" spans="1:20" ht="43.5" x14ac:dyDescent="0.35">
      <c r="A2881">
        <v>2879</v>
      </c>
      <c r="B2881" s="1" t="s">
        <v>2879</v>
      </c>
      <c r="C2881" s="1" t="s">
        <v>6989</v>
      </c>
      <c r="D2881" s="6">
        <v>11200</v>
      </c>
      <c r="E2881" s="6">
        <v>29</v>
      </c>
      <c r="F2881" t="s">
        <v>8221</v>
      </c>
      <c r="G2881" t="s">
        <v>8224</v>
      </c>
      <c r="H2881" t="s">
        <v>8246</v>
      </c>
      <c r="I2881">
        <v>1453310661</v>
      </c>
      <c r="J2881">
        <v>1450718661</v>
      </c>
      <c r="K2881" t="b">
        <v>0</v>
      </c>
      <c r="L2881">
        <v>1</v>
      </c>
      <c r="M2881" t="b">
        <v>0</v>
      </c>
      <c r="N2881" t="s">
        <v>8271</v>
      </c>
      <c r="O2881" s="16">
        <f>Table1[[#This Row],[pledged]]/Table1[[#This Row],[goal]]*100</f>
        <v>0.2589285714285714</v>
      </c>
      <c r="P2881" s="6">
        <f>IFERROR(Table1[[#This Row],[pledged]]/Table1[[#This Row],[backers_count]],0)</f>
        <v>29</v>
      </c>
      <c r="Q2881" t="str">
        <f>LEFT(Table1[[#This Row],[Category and Sub-Category]],FIND("/",Table1[[#This Row],[Category and Sub-Category]])-1)</f>
        <v>theater</v>
      </c>
      <c r="R2881" t="str">
        <f>RIGHT(Table1[[#This Row],[Category and Sub-Category]],LEN(Table1[[#This Row],[Category and Sub-Category]])-FIND("/",Table1[[#This Row],[Category and Sub-Category]]))</f>
        <v>plays</v>
      </c>
      <c r="S2881" s="14">
        <f>(((Table1[[#This Row],[launched_at]]/60)/60)/24)+DATE(1970,1,1)</f>
        <v>42359.725243055553</v>
      </c>
      <c r="T2881" s="14">
        <f t="shared" si="44"/>
        <v>42389.725243055553</v>
      </c>
    </row>
    <row r="2882" spans="1:20" ht="43.5" x14ac:dyDescent="0.35">
      <c r="A2882">
        <v>2880</v>
      </c>
      <c r="B2882" s="1" t="s">
        <v>2880</v>
      </c>
      <c r="C2882" s="1" t="s">
        <v>6990</v>
      </c>
      <c r="D2882" s="6">
        <v>12000</v>
      </c>
      <c r="E2882" s="6">
        <v>2800</v>
      </c>
      <c r="F2882" t="s">
        <v>8221</v>
      </c>
      <c r="G2882" t="s">
        <v>8224</v>
      </c>
      <c r="H2882" t="s">
        <v>8246</v>
      </c>
      <c r="I2882">
        <v>1440090300</v>
      </c>
      <c r="J2882">
        <v>1436305452</v>
      </c>
      <c r="K2882" t="b">
        <v>0</v>
      </c>
      <c r="L2882">
        <v>29</v>
      </c>
      <c r="M2882" t="b">
        <v>0</v>
      </c>
      <c r="N2882" t="s">
        <v>8271</v>
      </c>
      <c r="O2882" s="16">
        <f>Table1[[#This Row],[pledged]]/Table1[[#This Row],[goal]]*100</f>
        <v>23.333333333333332</v>
      </c>
      <c r="P2882" s="6">
        <f>IFERROR(Table1[[#This Row],[pledged]]/Table1[[#This Row],[backers_count]],0)</f>
        <v>96.551724137931032</v>
      </c>
      <c r="Q2882" t="str">
        <f>LEFT(Table1[[#This Row],[Category and Sub-Category]],FIND("/",Table1[[#This Row],[Category and Sub-Category]])-1)</f>
        <v>theater</v>
      </c>
      <c r="R2882" t="str">
        <f>RIGHT(Table1[[#This Row],[Category and Sub-Category]],LEN(Table1[[#This Row],[Category and Sub-Category]])-FIND("/",Table1[[#This Row],[Category and Sub-Category]]))</f>
        <v>plays</v>
      </c>
      <c r="S2882" s="14">
        <f>(((Table1[[#This Row],[launched_at]]/60)/60)/24)+DATE(1970,1,1)</f>
        <v>42192.905694444446</v>
      </c>
      <c r="T2882" s="14">
        <f t="shared" ref="T2882:T2945" si="45">(((I2882/60)/60)/24)+DATE(1970,1,1)</f>
        <v>42236.711805555555</v>
      </c>
    </row>
    <row r="2883" spans="1:20" ht="43.5" x14ac:dyDescent="0.35">
      <c r="A2883">
        <v>2881</v>
      </c>
      <c r="B2883" s="1" t="s">
        <v>2881</v>
      </c>
      <c r="C2883" s="1" t="s">
        <v>6991</v>
      </c>
      <c r="D2883" s="6">
        <v>5500</v>
      </c>
      <c r="E2883" s="6">
        <v>0</v>
      </c>
      <c r="F2883" t="s">
        <v>8221</v>
      </c>
      <c r="G2883" t="s">
        <v>8224</v>
      </c>
      <c r="H2883" t="s">
        <v>8246</v>
      </c>
      <c r="I2883">
        <v>1417620036</v>
      </c>
      <c r="J2883">
        <v>1412432436</v>
      </c>
      <c r="K2883" t="b">
        <v>0</v>
      </c>
      <c r="L2883">
        <v>0</v>
      </c>
      <c r="M2883" t="b">
        <v>0</v>
      </c>
      <c r="N2883" t="s">
        <v>8271</v>
      </c>
      <c r="O2883" s="16">
        <f>Table1[[#This Row],[pledged]]/Table1[[#This Row],[goal]]*100</f>
        <v>0</v>
      </c>
      <c r="P2883" s="6">
        <f>IFERROR(Table1[[#This Row],[pledged]]/Table1[[#This Row],[backers_count]],0)</f>
        <v>0</v>
      </c>
      <c r="Q2883" t="str">
        <f>LEFT(Table1[[#This Row],[Category and Sub-Category]],FIND("/",Table1[[#This Row],[Category and Sub-Category]])-1)</f>
        <v>theater</v>
      </c>
      <c r="R2883" t="str">
        <f>RIGHT(Table1[[#This Row],[Category and Sub-Category]],LEN(Table1[[#This Row],[Category and Sub-Category]])-FIND("/",Table1[[#This Row],[Category and Sub-Category]]))</f>
        <v>plays</v>
      </c>
      <c r="S2883" s="14">
        <f>(((Table1[[#This Row],[launched_at]]/60)/60)/24)+DATE(1970,1,1)</f>
        <v>41916.597638888888</v>
      </c>
      <c r="T2883" s="14">
        <f t="shared" si="45"/>
        <v>41976.639305555553</v>
      </c>
    </row>
    <row r="2884" spans="1:20" ht="58" x14ac:dyDescent="0.35">
      <c r="A2884">
        <v>2882</v>
      </c>
      <c r="B2884" s="1" t="s">
        <v>2882</v>
      </c>
      <c r="C2884" s="1" t="s">
        <v>6992</v>
      </c>
      <c r="D2884" s="6">
        <v>750</v>
      </c>
      <c r="E2884" s="6">
        <v>252</v>
      </c>
      <c r="F2884" t="s">
        <v>8221</v>
      </c>
      <c r="G2884" t="s">
        <v>8224</v>
      </c>
      <c r="H2884" t="s">
        <v>8246</v>
      </c>
      <c r="I2884">
        <v>1462112318</v>
      </c>
      <c r="J2884">
        <v>1459520318</v>
      </c>
      <c r="K2884" t="b">
        <v>0</v>
      </c>
      <c r="L2884">
        <v>4</v>
      </c>
      <c r="M2884" t="b">
        <v>0</v>
      </c>
      <c r="N2884" t="s">
        <v>8271</v>
      </c>
      <c r="O2884" s="16">
        <f>Table1[[#This Row],[pledged]]/Table1[[#This Row],[goal]]*100</f>
        <v>33.6</v>
      </c>
      <c r="P2884" s="6">
        <f>IFERROR(Table1[[#This Row],[pledged]]/Table1[[#This Row],[backers_count]],0)</f>
        <v>63</v>
      </c>
      <c r="Q2884" t="str">
        <f>LEFT(Table1[[#This Row],[Category and Sub-Category]],FIND("/",Table1[[#This Row],[Category and Sub-Category]])-1)</f>
        <v>theater</v>
      </c>
      <c r="R2884" t="str">
        <f>RIGHT(Table1[[#This Row],[Category and Sub-Category]],LEN(Table1[[#This Row],[Category and Sub-Category]])-FIND("/",Table1[[#This Row],[Category and Sub-Category]]))</f>
        <v>plays</v>
      </c>
      <c r="S2884" s="14">
        <f>(((Table1[[#This Row],[launched_at]]/60)/60)/24)+DATE(1970,1,1)</f>
        <v>42461.596273148149</v>
      </c>
      <c r="T2884" s="14">
        <f t="shared" si="45"/>
        <v>42491.596273148149</v>
      </c>
    </row>
    <row r="2885" spans="1:20" ht="58" x14ac:dyDescent="0.35">
      <c r="A2885">
        <v>2883</v>
      </c>
      <c r="B2885" s="1" t="s">
        <v>2883</v>
      </c>
      <c r="C2885" s="1" t="s">
        <v>6993</v>
      </c>
      <c r="D2885" s="6">
        <v>10000</v>
      </c>
      <c r="E2885" s="6">
        <v>1908</v>
      </c>
      <c r="F2885" t="s">
        <v>8221</v>
      </c>
      <c r="G2885" t="s">
        <v>8224</v>
      </c>
      <c r="H2885" t="s">
        <v>8246</v>
      </c>
      <c r="I2885">
        <v>1454734740</v>
      </c>
      <c r="J2885">
        <v>1451684437</v>
      </c>
      <c r="K2885" t="b">
        <v>0</v>
      </c>
      <c r="L2885">
        <v>5</v>
      </c>
      <c r="M2885" t="b">
        <v>0</v>
      </c>
      <c r="N2885" t="s">
        <v>8271</v>
      </c>
      <c r="O2885" s="16">
        <f>Table1[[#This Row],[pledged]]/Table1[[#This Row],[goal]]*100</f>
        <v>19.079999999999998</v>
      </c>
      <c r="P2885" s="6">
        <f>IFERROR(Table1[[#This Row],[pledged]]/Table1[[#This Row],[backers_count]],0)</f>
        <v>381.6</v>
      </c>
      <c r="Q2885" t="str">
        <f>LEFT(Table1[[#This Row],[Category and Sub-Category]],FIND("/",Table1[[#This Row],[Category and Sub-Category]])-1)</f>
        <v>theater</v>
      </c>
      <c r="R2885" t="str">
        <f>RIGHT(Table1[[#This Row],[Category and Sub-Category]],LEN(Table1[[#This Row],[Category and Sub-Category]])-FIND("/",Table1[[#This Row],[Category and Sub-Category]]))</f>
        <v>plays</v>
      </c>
      <c r="S2885" s="14">
        <f>(((Table1[[#This Row],[launched_at]]/60)/60)/24)+DATE(1970,1,1)</f>
        <v>42370.90320601852</v>
      </c>
      <c r="T2885" s="14">
        <f t="shared" si="45"/>
        <v>42406.207638888889</v>
      </c>
    </row>
    <row r="2886" spans="1:20" ht="29" x14ac:dyDescent="0.35">
      <c r="A2886">
        <v>2884</v>
      </c>
      <c r="B2886" s="1" t="s">
        <v>2884</v>
      </c>
      <c r="C2886" s="1" t="s">
        <v>6994</v>
      </c>
      <c r="D2886" s="6">
        <v>45000</v>
      </c>
      <c r="E2886" s="6">
        <v>185</v>
      </c>
      <c r="F2886" t="s">
        <v>8221</v>
      </c>
      <c r="G2886" t="s">
        <v>8224</v>
      </c>
      <c r="H2886" t="s">
        <v>8246</v>
      </c>
      <c r="I2886">
        <v>1417800435</v>
      </c>
      <c r="J2886">
        <v>1415208435</v>
      </c>
      <c r="K2886" t="b">
        <v>0</v>
      </c>
      <c r="L2886">
        <v>4</v>
      </c>
      <c r="M2886" t="b">
        <v>0</v>
      </c>
      <c r="N2886" t="s">
        <v>8271</v>
      </c>
      <c r="O2886" s="16">
        <f>Table1[[#This Row],[pledged]]/Table1[[#This Row],[goal]]*100</f>
        <v>0.41111111111111115</v>
      </c>
      <c r="P2886" s="6">
        <f>IFERROR(Table1[[#This Row],[pledged]]/Table1[[#This Row],[backers_count]],0)</f>
        <v>46.25</v>
      </c>
      <c r="Q2886" t="str">
        <f>LEFT(Table1[[#This Row],[Category and Sub-Category]],FIND("/",Table1[[#This Row],[Category and Sub-Category]])-1)</f>
        <v>theater</v>
      </c>
      <c r="R2886" t="str">
        <f>RIGHT(Table1[[#This Row],[Category and Sub-Category]],LEN(Table1[[#This Row],[Category and Sub-Category]])-FIND("/",Table1[[#This Row],[Category and Sub-Category]]))</f>
        <v>plays</v>
      </c>
      <c r="S2886" s="14">
        <f>(((Table1[[#This Row],[launched_at]]/60)/60)/24)+DATE(1970,1,1)</f>
        <v>41948.727256944447</v>
      </c>
      <c r="T2886" s="14">
        <f t="shared" si="45"/>
        <v>41978.727256944447</v>
      </c>
    </row>
    <row r="2887" spans="1:20" ht="29" x14ac:dyDescent="0.35">
      <c r="A2887">
        <v>2885</v>
      </c>
      <c r="B2887" s="1" t="s">
        <v>2885</v>
      </c>
      <c r="C2887" s="1" t="s">
        <v>6995</v>
      </c>
      <c r="D2887" s="6">
        <v>400</v>
      </c>
      <c r="E2887" s="6">
        <v>130</v>
      </c>
      <c r="F2887" t="s">
        <v>8221</v>
      </c>
      <c r="G2887" t="s">
        <v>8224</v>
      </c>
      <c r="H2887" t="s">
        <v>8246</v>
      </c>
      <c r="I2887">
        <v>1426294201</v>
      </c>
      <c r="J2887">
        <v>1423705801</v>
      </c>
      <c r="K2887" t="b">
        <v>0</v>
      </c>
      <c r="L2887">
        <v>5</v>
      </c>
      <c r="M2887" t="b">
        <v>0</v>
      </c>
      <c r="N2887" t="s">
        <v>8271</v>
      </c>
      <c r="O2887" s="16">
        <f>Table1[[#This Row],[pledged]]/Table1[[#This Row],[goal]]*100</f>
        <v>32.5</v>
      </c>
      <c r="P2887" s="6">
        <f>IFERROR(Table1[[#This Row],[pledged]]/Table1[[#This Row],[backers_count]],0)</f>
        <v>26</v>
      </c>
      <c r="Q2887" t="str">
        <f>LEFT(Table1[[#This Row],[Category and Sub-Category]],FIND("/",Table1[[#This Row],[Category and Sub-Category]])-1)</f>
        <v>theater</v>
      </c>
      <c r="R2887" t="str">
        <f>RIGHT(Table1[[#This Row],[Category and Sub-Category]],LEN(Table1[[#This Row],[Category and Sub-Category]])-FIND("/",Table1[[#This Row],[Category and Sub-Category]]))</f>
        <v>plays</v>
      </c>
      <c r="S2887" s="14">
        <f>(((Table1[[#This Row],[launched_at]]/60)/60)/24)+DATE(1970,1,1)</f>
        <v>42047.07640046296</v>
      </c>
      <c r="T2887" s="14">
        <f t="shared" si="45"/>
        <v>42077.034733796296</v>
      </c>
    </row>
    <row r="2888" spans="1:20" ht="43.5" x14ac:dyDescent="0.35">
      <c r="A2888">
        <v>2886</v>
      </c>
      <c r="B2888" s="1" t="s">
        <v>2886</v>
      </c>
      <c r="C2888" s="1" t="s">
        <v>6996</v>
      </c>
      <c r="D2888" s="6">
        <v>200</v>
      </c>
      <c r="E2888" s="6">
        <v>10</v>
      </c>
      <c r="F2888" t="s">
        <v>8221</v>
      </c>
      <c r="G2888" t="s">
        <v>8224</v>
      </c>
      <c r="H2888" t="s">
        <v>8246</v>
      </c>
      <c r="I2888">
        <v>1442635140</v>
      </c>
      <c r="J2888">
        <v>1442243484</v>
      </c>
      <c r="K2888" t="b">
        <v>0</v>
      </c>
      <c r="L2888">
        <v>1</v>
      </c>
      <c r="M2888" t="b">
        <v>0</v>
      </c>
      <c r="N2888" t="s">
        <v>8271</v>
      </c>
      <c r="O2888" s="16">
        <f>Table1[[#This Row],[pledged]]/Table1[[#This Row],[goal]]*100</f>
        <v>5</v>
      </c>
      <c r="P2888" s="6">
        <f>IFERROR(Table1[[#This Row],[pledged]]/Table1[[#This Row],[backers_count]],0)</f>
        <v>10</v>
      </c>
      <c r="Q2888" t="str">
        <f>LEFT(Table1[[#This Row],[Category and Sub-Category]],FIND("/",Table1[[#This Row],[Category and Sub-Category]])-1)</f>
        <v>theater</v>
      </c>
      <c r="R2888" t="str">
        <f>RIGHT(Table1[[#This Row],[Category and Sub-Category]],LEN(Table1[[#This Row],[Category and Sub-Category]])-FIND("/",Table1[[#This Row],[Category and Sub-Category]]))</f>
        <v>plays</v>
      </c>
      <c r="S2888" s="14">
        <f>(((Table1[[#This Row],[launched_at]]/60)/60)/24)+DATE(1970,1,1)</f>
        <v>42261.632916666669</v>
      </c>
      <c r="T2888" s="14">
        <f t="shared" si="45"/>
        <v>42266.165972222225</v>
      </c>
    </row>
    <row r="2889" spans="1:20" ht="43.5" x14ac:dyDescent="0.35">
      <c r="A2889">
        <v>2887</v>
      </c>
      <c r="B2889" s="1" t="s">
        <v>2887</v>
      </c>
      <c r="C2889" s="1" t="s">
        <v>6997</v>
      </c>
      <c r="D2889" s="6">
        <v>3000</v>
      </c>
      <c r="E2889" s="6">
        <v>5</v>
      </c>
      <c r="F2889" t="s">
        <v>8221</v>
      </c>
      <c r="G2889" t="s">
        <v>8224</v>
      </c>
      <c r="H2889" t="s">
        <v>8246</v>
      </c>
      <c r="I2889">
        <v>1420971324</v>
      </c>
      <c r="J2889">
        <v>1418379324</v>
      </c>
      <c r="K2889" t="b">
        <v>0</v>
      </c>
      <c r="L2889">
        <v>1</v>
      </c>
      <c r="M2889" t="b">
        <v>0</v>
      </c>
      <c r="N2889" t="s">
        <v>8271</v>
      </c>
      <c r="O2889" s="16">
        <f>Table1[[#This Row],[pledged]]/Table1[[#This Row],[goal]]*100</f>
        <v>0.16666666666666669</v>
      </c>
      <c r="P2889" s="6">
        <f>IFERROR(Table1[[#This Row],[pledged]]/Table1[[#This Row],[backers_count]],0)</f>
        <v>5</v>
      </c>
      <c r="Q2889" t="str">
        <f>LEFT(Table1[[#This Row],[Category and Sub-Category]],FIND("/",Table1[[#This Row],[Category and Sub-Category]])-1)</f>
        <v>theater</v>
      </c>
      <c r="R2889" t="str">
        <f>RIGHT(Table1[[#This Row],[Category and Sub-Category]],LEN(Table1[[#This Row],[Category and Sub-Category]])-FIND("/",Table1[[#This Row],[Category and Sub-Category]]))</f>
        <v>plays</v>
      </c>
      <c r="S2889" s="14">
        <f>(((Table1[[#This Row],[launched_at]]/60)/60)/24)+DATE(1970,1,1)</f>
        <v>41985.427361111113</v>
      </c>
      <c r="T2889" s="14">
        <f t="shared" si="45"/>
        <v>42015.427361111113</v>
      </c>
    </row>
    <row r="2890" spans="1:20" ht="43.5" x14ac:dyDescent="0.35">
      <c r="A2890">
        <v>2888</v>
      </c>
      <c r="B2890" s="1" t="s">
        <v>2888</v>
      </c>
      <c r="C2890" s="1" t="s">
        <v>6998</v>
      </c>
      <c r="D2890" s="6">
        <v>30000</v>
      </c>
      <c r="E2890" s="6">
        <v>0</v>
      </c>
      <c r="F2890" t="s">
        <v>8221</v>
      </c>
      <c r="G2890" t="s">
        <v>8224</v>
      </c>
      <c r="H2890" t="s">
        <v>8246</v>
      </c>
      <c r="I2890">
        <v>1413608340</v>
      </c>
      <c r="J2890">
        <v>1412945440</v>
      </c>
      <c r="K2890" t="b">
        <v>0</v>
      </c>
      <c r="L2890">
        <v>0</v>
      </c>
      <c r="M2890" t="b">
        <v>0</v>
      </c>
      <c r="N2890" t="s">
        <v>8271</v>
      </c>
      <c r="O2890" s="16">
        <f>Table1[[#This Row],[pledged]]/Table1[[#This Row],[goal]]*100</f>
        <v>0</v>
      </c>
      <c r="P2890" s="6">
        <f>IFERROR(Table1[[#This Row],[pledged]]/Table1[[#This Row],[backers_count]],0)</f>
        <v>0</v>
      </c>
      <c r="Q2890" t="str">
        <f>LEFT(Table1[[#This Row],[Category and Sub-Category]],FIND("/",Table1[[#This Row],[Category and Sub-Category]])-1)</f>
        <v>theater</v>
      </c>
      <c r="R2890" t="str">
        <f>RIGHT(Table1[[#This Row],[Category and Sub-Category]],LEN(Table1[[#This Row],[Category and Sub-Category]])-FIND("/",Table1[[#This Row],[Category and Sub-Category]]))</f>
        <v>plays</v>
      </c>
      <c r="S2890" s="14">
        <f>(((Table1[[#This Row],[launched_at]]/60)/60)/24)+DATE(1970,1,1)</f>
        <v>41922.535185185188</v>
      </c>
      <c r="T2890" s="14">
        <f t="shared" si="45"/>
        <v>41930.207638888889</v>
      </c>
    </row>
    <row r="2891" spans="1:20" ht="43.5" x14ac:dyDescent="0.35">
      <c r="A2891">
        <v>2889</v>
      </c>
      <c r="B2891" s="1" t="s">
        <v>2889</v>
      </c>
      <c r="C2891" s="1" t="s">
        <v>6999</v>
      </c>
      <c r="D2891" s="6">
        <v>3000</v>
      </c>
      <c r="E2891" s="6">
        <v>1142</v>
      </c>
      <c r="F2891" t="s">
        <v>8221</v>
      </c>
      <c r="G2891" t="s">
        <v>8224</v>
      </c>
      <c r="H2891" t="s">
        <v>8246</v>
      </c>
      <c r="I2891">
        <v>1409344985</v>
      </c>
      <c r="J2891">
        <v>1406752985</v>
      </c>
      <c r="K2891" t="b">
        <v>0</v>
      </c>
      <c r="L2891">
        <v>14</v>
      </c>
      <c r="M2891" t="b">
        <v>0</v>
      </c>
      <c r="N2891" t="s">
        <v>8271</v>
      </c>
      <c r="O2891" s="16">
        <f>Table1[[#This Row],[pledged]]/Table1[[#This Row],[goal]]*100</f>
        <v>38.066666666666663</v>
      </c>
      <c r="P2891" s="6">
        <f>IFERROR(Table1[[#This Row],[pledged]]/Table1[[#This Row],[backers_count]],0)</f>
        <v>81.571428571428569</v>
      </c>
      <c r="Q2891" t="str">
        <f>LEFT(Table1[[#This Row],[Category and Sub-Category]],FIND("/",Table1[[#This Row],[Category and Sub-Category]])-1)</f>
        <v>theater</v>
      </c>
      <c r="R2891" t="str">
        <f>RIGHT(Table1[[#This Row],[Category and Sub-Category]],LEN(Table1[[#This Row],[Category and Sub-Category]])-FIND("/",Table1[[#This Row],[Category and Sub-Category]]))</f>
        <v>plays</v>
      </c>
      <c r="S2891" s="14">
        <f>(((Table1[[#This Row],[launched_at]]/60)/60)/24)+DATE(1970,1,1)</f>
        <v>41850.863252314812</v>
      </c>
      <c r="T2891" s="14">
        <f t="shared" si="45"/>
        <v>41880.863252314812</v>
      </c>
    </row>
    <row r="2892" spans="1:20" ht="43.5" x14ac:dyDescent="0.35">
      <c r="A2892">
        <v>2890</v>
      </c>
      <c r="B2892" s="1" t="s">
        <v>2890</v>
      </c>
      <c r="C2892" s="1" t="s">
        <v>7000</v>
      </c>
      <c r="D2892" s="6">
        <v>2000</v>
      </c>
      <c r="E2892" s="6">
        <v>21</v>
      </c>
      <c r="F2892" t="s">
        <v>8221</v>
      </c>
      <c r="G2892" t="s">
        <v>8224</v>
      </c>
      <c r="H2892" t="s">
        <v>8246</v>
      </c>
      <c r="I2892">
        <v>1407553200</v>
      </c>
      <c r="J2892">
        <v>1405100992</v>
      </c>
      <c r="K2892" t="b">
        <v>0</v>
      </c>
      <c r="L2892">
        <v>3</v>
      </c>
      <c r="M2892" t="b">
        <v>0</v>
      </c>
      <c r="N2892" t="s">
        <v>8271</v>
      </c>
      <c r="O2892" s="16">
        <f>Table1[[#This Row],[pledged]]/Table1[[#This Row],[goal]]*100</f>
        <v>1.05</v>
      </c>
      <c r="P2892" s="6">
        <f>IFERROR(Table1[[#This Row],[pledged]]/Table1[[#This Row],[backers_count]],0)</f>
        <v>7</v>
      </c>
      <c r="Q2892" t="str">
        <f>LEFT(Table1[[#This Row],[Category and Sub-Category]],FIND("/",Table1[[#This Row],[Category and Sub-Category]])-1)</f>
        <v>theater</v>
      </c>
      <c r="R2892" t="str">
        <f>RIGHT(Table1[[#This Row],[Category and Sub-Category]],LEN(Table1[[#This Row],[Category and Sub-Category]])-FIND("/",Table1[[#This Row],[Category and Sub-Category]]))</f>
        <v>plays</v>
      </c>
      <c r="S2892" s="14">
        <f>(((Table1[[#This Row],[launched_at]]/60)/60)/24)+DATE(1970,1,1)</f>
        <v>41831.742962962962</v>
      </c>
      <c r="T2892" s="14">
        <f t="shared" si="45"/>
        <v>41860.125</v>
      </c>
    </row>
    <row r="2893" spans="1:20" ht="43.5" x14ac:dyDescent="0.35">
      <c r="A2893">
        <v>2891</v>
      </c>
      <c r="B2893" s="1" t="s">
        <v>2891</v>
      </c>
      <c r="C2893" s="1" t="s">
        <v>7001</v>
      </c>
      <c r="D2893" s="6">
        <v>10000</v>
      </c>
      <c r="E2893" s="6">
        <v>273</v>
      </c>
      <c r="F2893" t="s">
        <v>8221</v>
      </c>
      <c r="G2893" t="s">
        <v>8224</v>
      </c>
      <c r="H2893" t="s">
        <v>8246</v>
      </c>
      <c r="I2893">
        <v>1460751128</v>
      </c>
      <c r="J2893">
        <v>1455570728</v>
      </c>
      <c r="K2893" t="b">
        <v>0</v>
      </c>
      <c r="L2893">
        <v>10</v>
      </c>
      <c r="M2893" t="b">
        <v>0</v>
      </c>
      <c r="N2893" t="s">
        <v>8271</v>
      </c>
      <c r="O2893" s="16">
        <f>Table1[[#This Row],[pledged]]/Table1[[#This Row],[goal]]*100</f>
        <v>2.73</v>
      </c>
      <c r="P2893" s="6">
        <f>IFERROR(Table1[[#This Row],[pledged]]/Table1[[#This Row],[backers_count]],0)</f>
        <v>27.3</v>
      </c>
      <c r="Q2893" t="str">
        <f>LEFT(Table1[[#This Row],[Category and Sub-Category]],FIND("/",Table1[[#This Row],[Category and Sub-Category]])-1)</f>
        <v>theater</v>
      </c>
      <c r="R2893" t="str">
        <f>RIGHT(Table1[[#This Row],[Category and Sub-Category]],LEN(Table1[[#This Row],[Category and Sub-Category]])-FIND("/",Table1[[#This Row],[Category and Sub-Category]]))</f>
        <v>plays</v>
      </c>
      <c r="S2893" s="14">
        <f>(((Table1[[#This Row],[launched_at]]/60)/60)/24)+DATE(1970,1,1)</f>
        <v>42415.883425925931</v>
      </c>
      <c r="T2893" s="14">
        <f t="shared" si="45"/>
        <v>42475.84175925926</v>
      </c>
    </row>
    <row r="2894" spans="1:20" ht="43.5" x14ac:dyDescent="0.35">
      <c r="A2894">
        <v>2892</v>
      </c>
      <c r="B2894" s="1" t="s">
        <v>2892</v>
      </c>
      <c r="C2894" s="1" t="s">
        <v>7002</v>
      </c>
      <c r="D2894" s="6">
        <v>5500</v>
      </c>
      <c r="E2894" s="6">
        <v>500</v>
      </c>
      <c r="F2894" t="s">
        <v>8221</v>
      </c>
      <c r="G2894" t="s">
        <v>8224</v>
      </c>
      <c r="H2894" t="s">
        <v>8246</v>
      </c>
      <c r="I2894">
        <v>1409000400</v>
      </c>
      <c r="J2894">
        <v>1408381704</v>
      </c>
      <c r="K2894" t="b">
        <v>0</v>
      </c>
      <c r="L2894">
        <v>17</v>
      </c>
      <c r="M2894" t="b">
        <v>0</v>
      </c>
      <c r="N2894" t="s">
        <v>8271</v>
      </c>
      <c r="O2894" s="16">
        <f>Table1[[#This Row],[pledged]]/Table1[[#This Row],[goal]]*100</f>
        <v>9.0909090909090917</v>
      </c>
      <c r="P2894" s="6">
        <f>IFERROR(Table1[[#This Row],[pledged]]/Table1[[#This Row],[backers_count]],0)</f>
        <v>29.411764705882351</v>
      </c>
      <c r="Q2894" t="str">
        <f>LEFT(Table1[[#This Row],[Category and Sub-Category]],FIND("/",Table1[[#This Row],[Category and Sub-Category]])-1)</f>
        <v>theater</v>
      </c>
      <c r="R2894" t="str">
        <f>RIGHT(Table1[[#This Row],[Category and Sub-Category]],LEN(Table1[[#This Row],[Category and Sub-Category]])-FIND("/",Table1[[#This Row],[Category and Sub-Category]]))</f>
        <v>plays</v>
      </c>
      <c r="S2894" s="14">
        <f>(((Table1[[#This Row],[launched_at]]/60)/60)/24)+DATE(1970,1,1)</f>
        <v>41869.714166666665</v>
      </c>
      <c r="T2894" s="14">
        <f t="shared" si="45"/>
        <v>41876.875</v>
      </c>
    </row>
    <row r="2895" spans="1:20" x14ac:dyDescent="0.35">
      <c r="A2895">
        <v>2893</v>
      </c>
      <c r="B2895" s="1" t="s">
        <v>2893</v>
      </c>
      <c r="C2895" s="1" t="s">
        <v>7003</v>
      </c>
      <c r="D2895" s="6">
        <v>5000</v>
      </c>
      <c r="E2895" s="6">
        <v>25</v>
      </c>
      <c r="F2895" t="s">
        <v>8221</v>
      </c>
      <c r="G2895" t="s">
        <v>8224</v>
      </c>
      <c r="H2895" t="s">
        <v>8246</v>
      </c>
      <c r="I2895">
        <v>1420768800</v>
      </c>
      <c r="J2895">
        <v>1415644395</v>
      </c>
      <c r="K2895" t="b">
        <v>0</v>
      </c>
      <c r="L2895">
        <v>2</v>
      </c>
      <c r="M2895" t="b">
        <v>0</v>
      </c>
      <c r="N2895" t="s">
        <v>8271</v>
      </c>
      <c r="O2895" s="16">
        <f>Table1[[#This Row],[pledged]]/Table1[[#This Row],[goal]]*100</f>
        <v>0.5</v>
      </c>
      <c r="P2895" s="6">
        <f>IFERROR(Table1[[#This Row],[pledged]]/Table1[[#This Row],[backers_count]],0)</f>
        <v>12.5</v>
      </c>
      <c r="Q2895" t="str">
        <f>LEFT(Table1[[#This Row],[Category and Sub-Category]],FIND("/",Table1[[#This Row],[Category and Sub-Category]])-1)</f>
        <v>theater</v>
      </c>
      <c r="R2895" t="str">
        <f>RIGHT(Table1[[#This Row],[Category and Sub-Category]],LEN(Table1[[#This Row],[Category and Sub-Category]])-FIND("/",Table1[[#This Row],[Category and Sub-Category]]))</f>
        <v>plays</v>
      </c>
      <c r="S2895" s="14">
        <f>(((Table1[[#This Row],[launched_at]]/60)/60)/24)+DATE(1970,1,1)</f>
        <v>41953.773090277777</v>
      </c>
      <c r="T2895" s="14">
        <f t="shared" si="45"/>
        <v>42013.083333333328</v>
      </c>
    </row>
    <row r="2896" spans="1:20" ht="29" x14ac:dyDescent="0.35">
      <c r="A2896">
        <v>2894</v>
      </c>
      <c r="B2896" s="1" t="s">
        <v>2894</v>
      </c>
      <c r="C2896" s="1" t="s">
        <v>7004</v>
      </c>
      <c r="D2896" s="6">
        <v>50000</v>
      </c>
      <c r="E2896" s="6">
        <v>0</v>
      </c>
      <c r="F2896" t="s">
        <v>8221</v>
      </c>
      <c r="G2896" t="s">
        <v>8224</v>
      </c>
      <c r="H2896" t="s">
        <v>8246</v>
      </c>
      <c r="I2896">
        <v>1428100815</v>
      </c>
      <c r="J2896">
        <v>1422920415</v>
      </c>
      <c r="K2896" t="b">
        <v>0</v>
      </c>
      <c r="L2896">
        <v>0</v>
      </c>
      <c r="M2896" t="b">
        <v>0</v>
      </c>
      <c r="N2896" t="s">
        <v>8271</v>
      </c>
      <c r="O2896" s="16">
        <f>Table1[[#This Row],[pledged]]/Table1[[#This Row],[goal]]*100</f>
        <v>0</v>
      </c>
      <c r="P2896" s="6">
        <f>IFERROR(Table1[[#This Row],[pledged]]/Table1[[#This Row],[backers_count]],0)</f>
        <v>0</v>
      </c>
      <c r="Q2896" t="str">
        <f>LEFT(Table1[[#This Row],[Category and Sub-Category]],FIND("/",Table1[[#This Row],[Category and Sub-Category]])-1)</f>
        <v>theater</v>
      </c>
      <c r="R2896" t="str">
        <f>RIGHT(Table1[[#This Row],[Category and Sub-Category]],LEN(Table1[[#This Row],[Category and Sub-Category]])-FIND("/",Table1[[#This Row],[Category and Sub-Category]]))</f>
        <v>plays</v>
      </c>
      <c r="S2896" s="14">
        <f>(((Table1[[#This Row],[launched_at]]/60)/60)/24)+DATE(1970,1,1)</f>
        <v>42037.986284722225</v>
      </c>
      <c r="T2896" s="14">
        <f t="shared" si="45"/>
        <v>42097.944618055553</v>
      </c>
    </row>
    <row r="2897" spans="1:20" ht="43.5" x14ac:dyDescent="0.35">
      <c r="A2897">
        <v>2895</v>
      </c>
      <c r="B2897" s="1" t="s">
        <v>2895</v>
      </c>
      <c r="C2897" s="1" t="s">
        <v>7005</v>
      </c>
      <c r="D2897" s="6">
        <v>500</v>
      </c>
      <c r="E2897" s="6">
        <v>23</v>
      </c>
      <c r="F2897" t="s">
        <v>8221</v>
      </c>
      <c r="G2897" t="s">
        <v>8224</v>
      </c>
      <c r="H2897" t="s">
        <v>8246</v>
      </c>
      <c r="I2897">
        <v>1403470800</v>
      </c>
      <c r="J2897">
        <v>1403356792</v>
      </c>
      <c r="K2897" t="b">
        <v>0</v>
      </c>
      <c r="L2897">
        <v>4</v>
      </c>
      <c r="M2897" t="b">
        <v>0</v>
      </c>
      <c r="N2897" t="s">
        <v>8271</v>
      </c>
      <c r="O2897" s="16">
        <f>Table1[[#This Row],[pledged]]/Table1[[#This Row],[goal]]*100</f>
        <v>4.5999999999999996</v>
      </c>
      <c r="P2897" s="6">
        <f>IFERROR(Table1[[#This Row],[pledged]]/Table1[[#This Row],[backers_count]],0)</f>
        <v>5.75</v>
      </c>
      <c r="Q2897" t="str">
        <f>LEFT(Table1[[#This Row],[Category and Sub-Category]],FIND("/",Table1[[#This Row],[Category and Sub-Category]])-1)</f>
        <v>theater</v>
      </c>
      <c r="R2897" t="str">
        <f>RIGHT(Table1[[#This Row],[Category and Sub-Category]],LEN(Table1[[#This Row],[Category and Sub-Category]])-FIND("/",Table1[[#This Row],[Category and Sub-Category]]))</f>
        <v>plays</v>
      </c>
      <c r="S2897" s="14">
        <f>(((Table1[[#This Row],[launched_at]]/60)/60)/24)+DATE(1970,1,1)</f>
        <v>41811.555462962962</v>
      </c>
      <c r="T2897" s="14">
        <f t="shared" si="45"/>
        <v>41812.875</v>
      </c>
    </row>
    <row r="2898" spans="1:20" ht="43.5" x14ac:dyDescent="0.35">
      <c r="A2898">
        <v>2896</v>
      </c>
      <c r="B2898" s="1" t="s">
        <v>2896</v>
      </c>
      <c r="C2898" s="1" t="s">
        <v>7006</v>
      </c>
      <c r="D2898" s="6">
        <v>3000</v>
      </c>
      <c r="E2898" s="6">
        <v>625</v>
      </c>
      <c r="F2898" t="s">
        <v>8221</v>
      </c>
      <c r="G2898" t="s">
        <v>8224</v>
      </c>
      <c r="H2898" t="s">
        <v>8246</v>
      </c>
      <c r="I2898">
        <v>1481522400</v>
      </c>
      <c r="J2898">
        <v>1480283321</v>
      </c>
      <c r="K2898" t="b">
        <v>0</v>
      </c>
      <c r="L2898">
        <v>12</v>
      </c>
      <c r="M2898" t="b">
        <v>0</v>
      </c>
      <c r="N2898" t="s">
        <v>8271</v>
      </c>
      <c r="O2898" s="16">
        <f>Table1[[#This Row],[pledged]]/Table1[[#This Row],[goal]]*100</f>
        <v>20.833333333333336</v>
      </c>
      <c r="P2898" s="6">
        <f>IFERROR(Table1[[#This Row],[pledged]]/Table1[[#This Row],[backers_count]],0)</f>
        <v>52.083333333333336</v>
      </c>
      <c r="Q2898" t="str">
        <f>LEFT(Table1[[#This Row],[Category and Sub-Category]],FIND("/",Table1[[#This Row],[Category and Sub-Category]])-1)</f>
        <v>theater</v>
      </c>
      <c r="R2898" t="str">
        <f>RIGHT(Table1[[#This Row],[Category and Sub-Category]],LEN(Table1[[#This Row],[Category and Sub-Category]])-FIND("/",Table1[[#This Row],[Category and Sub-Category]]))</f>
        <v>plays</v>
      </c>
      <c r="S2898" s="14">
        <f>(((Table1[[#This Row],[launched_at]]/60)/60)/24)+DATE(1970,1,1)</f>
        <v>42701.908807870372</v>
      </c>
      <c r="T2898" s="14">
        <f t="shared" si="45"/>
        <v>42716.25</v>
      </c>
    </row>
    <row r="2899" spans="1:20" ht="43.5" x14ac:dyDescent="0.35">
      <c r="A2899">
        <v>2897</v>
      </c>
      <c r="B2899" s="1" t="s">
        <v>2897</v>
      </c>
      <c r="C2899" s="1" t="s">
        <v>7007</v>
      </c>
      <c r="D2899" s="6">
        <v>12000</v>
      </c>
      <c r="E2899" s="6">
        <v>550</v>
      </c>
      <c r="F2899" t="s">
        <v>8221</v>
      </c>
      <c r="G2899" t="s">
        <v>8224</v>
      </c>
      <c r="H2899" t="s">
        <v>8246</v>
      </c>
      <c r="I2899">
        <v>1444577345</v>
      </c>
      <c r="J2899">
        <v>1441985458</v>
      </c>
      <c r="K2899" t="b">
        <v>0</v>
      </c>
      <c r="L2899">
        <v>3</v>
      </c>
      <c r="M2899" t="b">
        <v>0</v>
      </c>
      <c r="N2899" t="s">
        <v>8271</v>
      </c>
      <c r="O2899" s="16">
        <f>Table1[[#This Row],[pledged]]/Table1[[#This Row],[goal]]*100</f>
        <v>4.583333333333333</v>
      </c>
      <c r="P2899" s="6">
        <f>IFERROR(Table1[[#This Row],[pledged]]/Table1[[#This Row],[backers_count]],0)</f>
        <v>183.33333333333334</v>
      </c>
      <c r="Q2899" t="str">
        <f>LEFT(Table1[[#This Row],[Category and Sub-Category]],FIND("/",Table1[[#This Row],[Category and Sub-Category]])-1)</f>
        <v>theater</v>
      </c>
      <c r="R2899" t="str">
        <f>RIGHT(Table1[[#This Row],[Category and Sub-Category]],LEN(Table1[[#This Row],[Category and Sub-Category]])-FIND("/",Table1[[#This Row],[Category and Sub-Category]]))</f>
        <v>plays</v>
      </c>
      <c r="S2899" s="14">
        <f>(((Table1[[#This Row],[launched_at]]/60)/60)/24)+DATE(1970,1,1)</f>
        <v>42258.646504629629</v>
      </c>
      <c r="T2899" s="14">
        <f t="shared" si="45"/>
        <v>42288.645196759258</v>
      </c>
    </row>
    <row r="2900" spans="1:20" ht="43.5" x14ac:dyDescent="0.35">
      <c r="A2900">
        <v>2898</v>
      </c>
      <c r="B2900" s="1" t="s">
        <v>2898</v>
      </c>
      <c r="C2900" s="1" t="s">
        <v>7008</v>
      </c>
      <c r="D2900" s="6">
        <v>7500</v>
      </c>
      <c r="E2900" s="6">
        <v>316</v>
      </c>
      <c r="F2900" t="s">
        <v>8221</v>
      </c>
      <c r="G2900" t="s">
        <v>8224</v>
      </c>
      <c r="H2900" t="s">
        <v>8246</v>
      </c>
      <c r="I2900">
        <v>1446307053</v>
      </c>
      <c r="J2900">
        <v>1443715053</v>
      </c>
      <c r="K2900" t="b">
        <v>0</v>
      </c>
      <c r="L2900">
        <v>12</v>
      </c>
      <c r="M2900" t="b">
        <v>0</v>
      </c>
      <c r="N2900" t="s">
        <v>8271</v>
      </c>
      <c r="O2900" s="16">
        <f>Table1[[#This Row],[pledged]]/Table1[[#This Row],[goal]]*100</f>
        <v>4.2133333333333338</v>
      </c>
      <c r="P2900" s="6">
        <f>IFERROR(Table1[[#This Row],[pledged]]/Table1[[#This Row],[backers_count]],0)</f>
        <v>26.333333333333332</v>
      </c>
      <c r="Q2900" t="str">
        <f>LEFT(Table1[[#This Row],[Category and Sub-Category]],FIND("/",Table1[[#This Row],[Category and Sub-Category]])-1)</f>
        <v>theater</v>
      </c>
      <c r="R2900" t="str">
        <f>RIGHT(Table1[[#This Row],[Category and Sub-Category]],LEN(Table1[[#This Row],[Category and Sub-Category]])-FIND("/",Table1[[#This Row],[Category and Sub-Category]]))</f>
        <v>plays</v>
      </c>
      <c r="S2900" s="14">
        <f>(((Table1[[#This Row],[launched_at]]/60)/60)/24)+DATE(1970,1,1)</f>
        <v>42278.664965277778</v>
      </c>
      <c r="T2900" s="14">
        <f t="shared" si="45"/>
        <v>42308.664965277778</v>
      </c>
    </row>
    <row r="2901" spans="1:20" ht="43.5" x14ac:dyDescent="0.35">
      <c r="A2901">
        <v>2899</v>
      </c>
      <c r="B2901" s="1" t="s">
        <v>2899</v>
      </c>
      <c r="C2901" s="1" t="s">
        <v>7009</v>
      </c>
      <c r="D2901" s="6">
        <v>10000</v>
      </c>
      <c r="E2901" s="6">
        <v>0</v>
      </c>
      <c r="F2901" t="s">
        <v>8221</v>
      </c>
      <c r="G2901" t="s">
        <v>8224</v>
      </c>
      <c r="H2901" t="s">
        <v>8246</v>
      </c>
      <c r="I2901">
        <v>1469325158</v>
      </c>
      <c r="J2901">
        <v>1464141158</v>
      </c>
      <c r="K2901" t="b">
        <v>0</v>
      </c>
      <c r="L2901">
        <v>0</v>
      </c>
      <c r="M2901" t="b">
        <v>0</v>
      </c>
      <c r="N2901" t="s">
        <v>8271</v>
      </c>
      <c r="O2901" s="16">
        <f>Table1[[#This Row],[pledged]]/Table1[[#This Row],[goal]]*100</f>
        <v>0</v>
      </c>
      <c r="P2901" s="6">
        <f>IFERROR(Table1[[#This Row],[pledged]]/Table1[[#This Row],[backers_count]],0)</f>
        <v>0</v>
      </c>
      <c r="Q2901" t="str">
        <f>LEFT(Table1[[#This Row],[Category and Sub-Category]],FIND("/",Table1[[#This Row],[Category and Sub-Category]])-1)</f>
        <v>theater</v>
      </c>
      <c r="R2901" t="str">
        <f>RIGHT(Table1[[#This Row],[Category and Sub-Category]],LEN(Table1[[#This Row],[Category and Sub-Category]])-FIND("/",Table1[[#This Row],[Category and Sub-Category]]))</f>
        <v>plays</v>
      </c>
      <c r="S2901" s="14">
        <f>(((Table1[[#This Row],[launched_at]]/60)/60)/24)+DATE(1970,1,1)</f>
        <v>42515.078217592592</v>
      </c>
      <c r="T2901" s="14">
        <f t="shared" si="45"/>
        <v>42575.078217592592</v>
      </c>
    </row>
    <row r="2902" spans="1:20" ht="58" x14ac:dyDescent="0.35">
      <c r="A2902">
        <v>2900</v>
      </c>
      <c r="B2902" s="1" t="s">
        <v>2900</v>
      </c>
      <c r="C2902" s="1" t="s">
        <v>7010</v>
      </c>
      <c r="D2902" s="6">
        <v>5500</v>
      </c>
      <c r="E2902" s="6">
        <v>3405</v>
      </c>
      <c r="F2902" t="s">
        <v>8221</v>
      </c>
      <c r="G2902" t="s">
        <v>8224</v>
      </c>
      <c r="H2902" t="s">
        <v>8246</v>
      </c>
      <c r="I2902">
        <v>1407562632</v>
      </c>
      <c r="J2902">
        <v>1404970632</v>
      </c>
      <c r="K2902" t="b">
        <v>0</v>
      </c>
      <c r="L2902">
        <v>7</v>
      </c>
      <c r="M2902" t="b">
        <v>0</v>
      </c>
      <c r="N2902" t="s">
        <v>8271</v>
      </c>
      <c r="O2902" s="16">
        <f>Table1[[#This Row],[pledged]]/Table1[[#This Row],[goal]]*100</f>
        <v>61.909090909090914</v>
      </c>
      <c r="P2902" s="6">
        <f>IFERROR(Table1[[#This Row],[pledged]]/Table1[[#This Row],[backers_count]],0)</f>
        <v>486.42857142857144</v>
      </c>
      <c r="Q2902" t="str">
        <f>LEFT(Table1[[#This Row],[Category and Sub-Category]],FIND("/",Table1[[#This Row],[Category and Sub-Category]])-1)</f>
        <v>theater</v>
      </c>
      <c r="R2902" t="str">
        <f>RIGHT(Table1[[#This Row],[Category and Sub-Category]],LEN(Table1[[#This Row],[Category and Sub-Category]])-FIND("/",Table1[[#This Row],[Category and Sub-Category]]))</f>
        <v>plays</v>
      </c>
      <c r="S2902" s="14">
        <f>(((Table1[[#This Row],[launched_at]]/60)/60)/24)+DATE(1970,1,1)</f>
        <v>41830.234166666669</v>
      </c>
      <c r="T2902" s="14">
        <f t="shared" si="45"/>
        <v>41860.234166666669</v>
      </c>
    </row>
    <row r="2903" spans="1:20" ht="43.5" x14ac:dyDescent="0.35">
      <c r="A2903">
        <v>2901</v>
      </c>
      <c r="B2903" s="1" t="s">
        <v>2901</v>
      </c>
      <c r="C2903" s="1" t="s">
        <v>7011</v>
      </c>
      <c r="D2903" s="6">
        <v>750</v>
      </c>
      <c r="E2903" s="6">
        <v>6</v>
      </c>
      <c r="F2903" t="s">
        <v>8221</v>
      </c>
      <c r="G2903" t="s">
        <v>8224</v>
      </c>
      <c r="H2903" t="s">
        <v>8246</v>
      </c>
      <c r="I2903">
        <v>1423345339</v>
      </c>
      <c r="J2903">
        <v>1418161339</v>
      </c>
      <c r="K2903" t="b">
        <v>0</v>
      </c>
      <c r="L2903">
        <v>2</v>
      </c>
      <c r="M2903" t="b">
        <v>0</v>
      </c>
      <c r="N2903" t="s">
        <v>8271</v>
      </c>
      <c r="O2903" s="16">
        <f>Table1[[#This Row],[pledged]]/Table1[[#This Row],[goal]]*100</f>
        <v>0.8</v>
      </c>
      <c r="P2903" s="6">
        <f>IFERROR(Table1[[#This Row],[pledged]]/Table1[[#This Row],[backers_count]],0)</f>
        <v>3</v>
      </c>
      <c r="Q2903" t="str">
        <f>LEFT(Table1[[#This Row],[Category and Sub-Category]],FIND("/",Table1[[#This Row],[Category and Sub-Category]])-1)</f>
        <v>theater</v>
      </c>
      <c r="R2903" t="str">
        <f>RIGHT(Table1[[#This Row],[Category and Sub-Category]],LEN(Table1[[#This Row],[Category and Sub-Category]])-FIND("/",Table1[[#This Row],[Category and Sub-Category]]))</f>
        <v>plays</v>
      </c>
      <c r="S2903" s="14">
        <f>(((Table1[[#This Row],[launched_at]]/60)/60)/24)+DATE(1970,1,1)</f>
        <v>41982.904386574075</v>
      </c>
      <c r="T2903" s="14">
        <f t="shared" si="45"/>
        <v>42042.904386574075</v>
      </c>
    </row>
    <row r="2904" spans="1:20" ht="43.5" x14ac:dyDescent="0.35">
      <c r="A2904">
        <v>2902</v>
      </c>
      <c r="B2904" s="1" t="s">
        <v>2902</v>
      </c>
      <c r="C2904" s="1" t="s">
        <v>7012</v>
      </c>
      <c r="D2904" s="6">
        <v>150000</v>
      </c>
      <c r="E2904" s="6">
        <v>25</v>
      </c>
      <c r="F2904" t="s">
        <v>8221</v>
      </c>
      <c r="G2904" t="s">
        <v>8224</v>
      </c>
      <c r="H2904" t="s">
        <v>8246</v>
      </c>
      <c r="I2904">
        <v>1440412396</v>
      </c>
      <c r="J2904">
        <v>1437820396</v>
      </c>
      <c r="K2904" t="b">
        <v>0</v>
      </c>
      <c r="L2904">
        <v>1</v>
      </c>
      <c r="M2904" t="b">
        <v>0</v>
      </c>
      <c r="N2904" t="s">
        <v>8271</v>
      </c>
      <c r="O2904" s="16">
        <f>Table1[[#This Row],[pledged]]/Table1[[#This Row],[goal]]*100</f>
        <v>1.6666666666666666E-2</v>
      </c>
      <c r="P2904" s="6">
        <f>IFERROR(Table1[[#This Row],[pledged]]/Table1[[#This Row],[backers_count]],0)</f>
        <v>25</v>
      </c>
      <c r="Q2904" t="str">
        <f>LEFT(Table1[[#This Row],[Category and Sub-Category]],FIND("/",Table1[[#This Row],[Category and Sub-Category]])-1)</f>
        <v>theater</v>
      </c>
      <c r="R2904" t="str">
        <f>RIGHT(Table1[[#This Row],[Category and Sub-Category]],LEN(Table1[[#This Row],[Category and Sub-Category]])-FIND("/",Table1[[#This Row],[Category and Sub-Category]]))</f>
        <v>plays</v>
      </c>
      <c r="S2904" s="14">
        <f>(((Table1[[#This Row],[launched_at]]/60)/60)/24)+DATE(1970,1,1)</f>
        <v>42210.439768518518</v>
      </c>
      <c r="T2904" s="14">
        <f t="shared" si="45"/>
        <v>42240.439768518518</v>
      </c>
    </row>
    <row r="2905" spans="1:20" ht="43.5" x14ac:dyDescent="0.35">
      <c r="A2905">
        <v>2903</v>
      </c>
      <c r="B2905" s="1" t="s">
        <v>2903</v>
      </c>
      <c r="C2905" s="1" t="s">
        <v>7013</v>
      </c>
      <c r="D2905" s="6">
        <v>5000</v>
      </c>
      <c r="E2905" s="6">
        <v>39</v>
      </c>
      <c r="F2905" t="s">
        <v>8221</v>
      </c>
      <c r="G2905" t="s">
        <v>8224</v>
      </c>
      <c r="H2905" t="s">
        <v>8246</v>
      </c>
      <c r="I2905">
        <v>1441771218</v>
      </c>
      <c r="J2905">
        <v>1436587218</v>
      </c>
      <c r="K2905" t="b">
        <v>0</v>
      </c>
      <c r="L2905">
        <v>4</v>
      </c>
      <c r="M2905" t="b">
        <v>0</v>
      </c>
      <c r="N2905" t="s">
        <v>8271</v>
      </c>
      <c r="O2905" s="16">
        <f>Table1[[#This Row],[pledged]]/Table1[[#This Row],[goal]]*100</f>
        <v>0.77999999999999992</v>
      </c>
      <c r="P2905" s="6">
        <f>IFERROR(Table1[[#This Row],[pledged]]/Table1[[#This Row],[backers_count]],0)</f>
        <v>9.75</v>
      </c>
      <c r="Q2905" t="str">
        <f>LEFT(Table1[[#This Row],[Category and Sub-Category]],FIND("/",Table1[[#This Row],[Category and Sub-Category]])-1)</f>
        <v>theater</v>
      </c>
      <c r="R2905" t="str">
        <f>RIGHT(Table1[[#This Row],[Category and Sub-Category]],LEN(Table1[[#This Row],[Category and Sub-Category]])-FIND("/",Table1[[#This Row],[Category and Sub-Category]]))</f>
        <v>plays</v>
      </c>
      <c r="S2905" s="14">
        <f>(((Table1[[#This Row],[launched_at]]/60)/60)/24)+DATE(1970,1,1)</f>
        <v>42196.166874999995</v>
      </c>
      <c r="T2905" s="14">
        <f t="shared" si="45"/>
        <v>42256.166874999995</v>
      </c>
    </row>
    <row r="2906" spans="1:20" ht="43.5" x14ac:dyDescent="0.35">
      <c r="A2906">
        <v>2904</v>
      </c>
      <c r="B2906" s="1" t="s">
        <v>2904</v>
      </c>
      <c r="C2906" s="1" t="s">
        <v>7014</v>
      </c>
      <c r="D2906" s="6">
        <v>1500</v>
      </c>
      <c r="E2906" s="6">
        <v>75</v>
      </c>
      <c r="F2906" t="s">
        <v>8221</v>
      </c>
      <c r="G2906" t="s">
        <v>8225</v>
      </c>
      <c r="H2906" t="s">
        <v>8247</v>
      </c>
      <c r="I2906">
        <v>1415534400</v>
      </c>
      <c r="J2906">
        <v>1414538031</v>
      </c>
      <c r="K2906" t="b">
        <v>0</v>
      </c>
      <c r="L2906">
        <v>4</v>
      </c>
      <c r="M2906" t="b">
        <v>0</v>
      </c>
      <c r="N2906" t="s">
        <v>8271</v>
      </c>
      <c r="O2906" s="16">
        <f>Table1[[#This Row],[pledged]]/Table1[[#This Row],[goal]]*100</f>
        <v>5</v>
      </c>
      <c r="P2906" s="6">
        <f>IFERROR(Table1[[#This Row],[pledged]]/Table1[[#This Row],[backers_count]],0)</f>
        <v>18.75</v>
      </c>
      <c r="Q2906" t="str">
        <f>LEFT(Table1[[#This Row],[Category and Sub-Category]],FIND("/",Table1[[#This Row],[Category and Sub-Category]])-1)</f>
        <v>theater</v>
      </c>
      <c r="R2906" t="str">
        <f>RIGHT(Table1[[#This Row],[Category and Sub-Category]],LEN(Table1[[#This Row],[Category and Sub-Category]])-FIND("/",Table1[[#This Row],[Category and Sub-Category]]))</f>
        <v>plays</v>
      </c>
      <c r="S2906" s="14">
        <f>(((Table1[[#This Row],[launched_at]]/60)/60)/24)+DATE(1970,1,1)</f>
        <v>41940.967951388891</v>
      </c>
      <c r="T2906" s="14">
        <f t="shared" si="45"/>
        <v>41952.5</v>
      </c>
    </row>
    <row r="2907" spans="1:20" ht="43.5" x14ac:dyDescent="0.35">
      <c r="A2907">
        <v>2905</v>
      </c>
      <c r="B2907" s="1" t="s">
        <v>2905</v>
      </c>
      <c r="C2907" s="1" t="s">
        <v>7015</v>
      </c>
      <c r="D2907" s="6">
        <v>3500</v>
      </c>
      <c r="E2907" s="6">
        <v>622</v>
      </c>
      <c r="F2907" t="s">
        <v>8221</v>
      </c>
      <c r="G2907" t="s">
        <v>8224</v>
      </c>
      <c r="H2907" t="s">
        <v>8246</v>
      </c>
      <c r="I2907">
        <v>1473211313</v>
      </c>
      <c r="J2907">
        <v>1472001713</v>
      </c>
      <c r="K2907" t="b">
        <v>0</v>
      </c>
      <c r="L2907">
        <v>17</v>
      </c>
      <c r="M2907" t="b">
        <v>0</v>
      </c>
      <c r="N2907" t="s">
        <v>8271</v>
      </c>
      <c r="O2907" s="16">
        <f>Table1[[#This Row],[pledged]]/Table1[[#This Row],[goal]]*100</f>
        <v>17.771428571428572</v>
      </c>
      <c r="P2907" s="6">
        <f>IFERROR(Table1[[#This Row],[pledged]]/Table1[[#This Row],[backers_count]],0)</f>
        <v>36.588235294117645</v>
      </c>
      <c r="Q2907" t="str">
        <f>LEFT(Table1[[#This Row],[Category and Sub-Category]],FIND("/",Table1[[#This Row],[Category and Sub-Category]])-1)</f>
        <v>theater</v>
      </c>
      <c r="R2907" t="str">
        <f>RIGHT(Table1[[#This Row],[Category and Sub-Category]],LEN(Table1[[#This Row],[Category and Sub-Category]])-FIND("/",Table1[[#This Row],[Category and Sub-Category]]))</f>
        <v>plays</v>
      </c>
      <c r="S2907" s="14">
        <f>(((Table1[[#This Row],[launched_at]]/60)/60)/24)+DATE(1970,1,1)</f>
        <v>42606.056863425925</v>
      </c>
      <c r="T2907" s="14">
        <f t="shared" si="45"/>
        <v>42620.056863425925</v>
      </c>
    </row>
    <row r="2908" spans="1:20" ht="58" x14ac:dyDescent="0.35">
      <c r="A2908">
        <v>2906</v>
      </c>
      <c r="B2908" s="1" t="s">
        <v>2906</v>
      </c>
      <c r="C2908" s="1" t="s">
        <v>7016</v>
      </c>
      <c r="D2908" s="6">
        <v>6000</v>
      </c>
      <c r="E2908" s="6">
        <v>565</v>
      </c>
      <c r="F2908" t="s">
        <v>8221</v>
      </c>
      <c r="G2908" t="s">
        <v>8224</v>
      </c>
      <c r="H2908" t="s">
        <v>8246</v>
      </c>
      <c r="I2908">
        <v>1438390800</v>
      </c>
      <c r="J2908">
        <v>1436888066</v>
      </c>
      <c r="K2908" t="b">
        <v>0</v>
      </c>
      <c r="L2908">
        <v>7</v>
      </c>
      <c r="M2908" t="b">
        <v>0</v>
      </c>
      <c r="N2908" t="s">
        <v>8271</v>
      </c>
      <c r="O2908" s="16">
        <f>Table1[[#This Row],[pledged]]/Table1[[#This Row],[goal]]*100</f>
        <v>9.4166666666666661</v>
      </c>
      <c r="P2908" s="6">
        <f>IFERROR(Table1[[#This Row],[pledged]]/Table1[[#This Row],[backers_count]],0)</f>
        <v>80.714285714285708</v>
      </c>
      <c r="Q2908" t="str">
        <f>LEFT(Table1[[#This Row],[Category and Sub-Category]],FIND("/",Table1[[#This Row],[Category and Sub-Category]])-1)</f>
        <v>theater</v>
      </c>
      <c r="R2908" t="str">
        <f>RIGHT(Table1[[#This Row],[Category and Sub-Category]],LEN(Table1[[#This Row],[Category and Sub-Category]])-FIND("/",Table1[[#This Row],[Category and Sub-Category]]))</f>
        <v>plays</v>
      </c>
      <c r="S2908" s="14">
        <f>(((Table1[[#This Row],[launched_at]]/60)/60)/24)+DATE(1970,1,1)</f>
        <v>42199.648912037039</v>
      </c>
      <c r="T2908" s="14">
        <f t="shared" si="45"/>
        <v>42217.041666666672</v>
      </c>
    </row>
    <row r="2909" spans="1:20" ht="43.5" x14ac:dyDescent="0.35">
      <c r="A2909">
        <v>2907</v>
      </c>
      <c r="B2909" s="1" t="s">
        <v>2907</v>
      </c>
      <c r="C2909" s="1" t="s">
        <v>7017</v>
      </c>
      <c r="D2909" s="6">
        <v>2500</v>
      </c>
      <c r="E2909" s="6">
        <v>2</v>
      </c>
      <c r="F2909" t="s">
        <v>8221</v>
      </c>
      <c r="G2909" t="s">
        <v>8224</v>
      </c>
      <c r="H2909" t="s">
        <v>8246</v>
      </c>
      <c r="I2909">
        <v>1463259837</v>
      </c>
      <c r="J2909">
        <v>1458075837</v>
      </c>
      <c r="K2909" t="b">
        <v>0</v>
      </c>
      <c r="L2909">
        <v>2</v>
      </c>
      <c r="M2909" t="b">
        <v>0</v>
      </c>
      <c r="N2909" t="s">
        <v>8271</v>
      </c>
      <c r="O2909" s="16">
        <f>Table1[[#This Row],[pledged]]/Table1[[#This Row],[goal]]*100</f>
        <v>0.08</v>
      </c>
      <c r="P2909" s="6">
        <f>IFERROR(Table1[[#This Row],[pledged]]/Table1[[#This Row],[backers_count]],0)</f>
        <v>1</v>
      </c>
      <c r="Q2909" t="str">
        <f>LEFT(Table1[[#This Row],[Category and Sub-Category]],FIND("/",Table1[[#This Row],[Category and Sub-Category]])-1)</f>
        <v>theater</v>
      </c>
      <c r="R2909" t="str">
        <f>RIGHT(Table1[[#This Row],[Category and Sub-Category]],LEN(Table1[[#This Row],[Category and Sub-Category]])-FIND("/",Table1[[#This Row],[Category and Sub-Category]]))</f>
        <v>plays</v>
      </c>
      <c r="S2909" s="14">
        <f>(((Table1[[#This Row],[launched_at]]/60)/60)/24)+DATE(1970,1,1)</f>
        <v>42444.877743055549</v>
      </c>
      <c r="T2909" s="14">
        <f t="shared" si="45"/>
        <v>42504.877743055549</v>
      </c>
    </row>
    <row r="2910" spans="1:20" ht="58" x14ac:dyDescent="0.35">
      <c r="A2910">
        <v>2908</v>
      </c>
      <c r="B2910" s="1" t="s">
        <v>2908</v>
      </c>
      <c r="C2910" s="1" t="s">
        <v>7018</v>
      </c>
      <c r="D2910" s="6">
        <v>9600</v>
      </c>
      <c r="E2910" s="6">
        <v>264</v>
      </c>
      <c r="F2910" t="s">
        <v>8221</v>
      </c>
      <c r="G2910" t="s">
        <v>8224</v>
      </c>
      <c r="H2910" t="s">
        <v>8246</v>
      </c>
      <c r="I2910">
        <v>1465407219</v>
      </c>
      <c r="J2910">
        <v>1462815219</v>
      </c>
      <c r="K2910" t="b">
        <v>0</v>
      </c>
      <c r="L2910">
        <v>5</v>
      </c>
      <c r="M2910" t="b">
        <v>0</v>
      </c>
      <c r="N2910" t="s">
        <v>8271</v>
      </c>
      <c r="O2910" s="16">
        <f>Table1[[#This Row],[pledged]]/Table1[[#This Row],[goal]]*100</f>
        <v>2.75</v>
      </c>
      <c r="P2910" s="6">
        <f>IFERROR(Table1[[#This Row],[pledged]]/Table1[[#This Row],[backers_count]],0)</f>
        <v>52.8</v>
      </c>
      <c r="Q2910" t="str">
        <f>LEFT(Table1[[#This Row],[Category and Sub-Category]],FIND("/",Table1[[#This Row],[Category and Sub-Category]])-1)</f>
        <v>theater</v>
      </c>
      <c r="R2910" t="str">
        <f>RIGHT(Table1[[#This Row],[Category and Sub-Category]],LEN(Table1[[#This Row],[Category and Sub-Category]])-FIND("/",Table1[[#This Row],[Category and Sub-Category]]))</f>
        <v>plays</v>
      </c>
      <c r="S2910" s="14">
        <f>(((Table1[[#This Row],[launched_at]]/60)/60)/24)+DATE(1970,1,1)</f>
        <v>42499.731701388882</v>
      </c>
      <c r="T2910" s="14">
        <f t="shared" si="45"/>
        <v>42529.731701388882</v>
      </c>
    </row>
    <row r="2911" spans="1:20" ht="58" x14ac:dyDescent="0.35">
      <c r="A2911">
        <v>2909</v>
      </c>
      <c r="B2911" s="1" t="s">
        <v>2909</v>
      </c>
      <c r="C2911" s="1" t="s">
        <v>7019</v>
      </c>
      <c r="D2911" s="6">
        <v>180000</v>
      </c>
      <c r="E2911" s="6">
        <v>20</v>
      </c>
      <c r="F2911" t="s">
        <v>8221</v>
      </c>
      <c r="G2911" t="s">
        <v>8224</v>
      </c>
      <c r="H2911" t="s">
        <v>8246</v>
      </c>
      <c r="I2911">
        <v>1416944760</v>
      </c>
      <c r="J2911">
        <v>1413527001</v>
      </c>
      <c r="K2911" t="b">
        <v>0</v>
      </c>
      <c r="L2911">
        <v>1</v>
      </c>
      <c r="M2911" t="b">
        <v>0</v>
      </c>
      <c r="N2911" t="s">
        <v>8271</v>
      </c>
      <c r="O2911" s="16">
        <f>Table1[[#This Row],[pledged]]/Table1[[#This Row],[goal]]*100</f>
        <v>1.1111111111111112E-2</v>
      </c>
      <c r="P2911" s="6">
        <f>IFERROR(Table1[[#This Row],[pledged]]/Table1[[#This Row],[backers_count]],0)</f>
        <v>20</v>
      </c>
      <c r="Q2911" t="str">
        <f>LEFT(Table1[[#This Row],[Category and Sub-Category]],FIND("/",Table1[[#This Row],[Category and Sub-Category]])-1)</f>
        <v>theater</v>
      </c>
      <c r="R2911" t="str">
        <f>RIGHT(Table1[[#This Row],[Category and Sub-Category]],LEN(Table1[[#This Row],[Category and Sub-Category]])-FIND("/",Table1[[#This Row],[Category and Sub-Category]]))</f>
        <v>plays</v>
      </c>
      <c r="S2911" s="14">
        <f>(((Table1[[#This Row],[launched_at]]/60)/60)/24)+DATE(1970,1,1)</f>
        <v>41929.266215277778</v>
      </c>
      <c r="T2911" s="14">
        <f t="shared" si="45"/>
        <v>41968.823611111111</v>
      </c>
    </row>
    <row r="2912" spans="1:20" ht="43.5" x14ac:dyDescent="0.35">
      <c r="A2912">
        <v>2910</v>
      </c>
      <c r="B2912" s="1" t="s">
        <v>2910</v>
      </c>
      <c r="C2912" s="1" t="s">
        <v>7020</v>
      </c>
      <c r="D2912" s="6">
        <v>30000</v>
      </c>
      <c r="E2912" s="6">
        <v>1</v>
      </c>
      <c r="F2912" t="s">
        <v>8221</v>
      </c>
      <c r="G2912" t="s">
        <v>8225</v>
      </c>
      <c r="H2912" t="s">
        <v>8247</v>
      </c>
      <c r="I2912">
        <v>1434139887</v>
      </c>
      <c r="J2912">
        <v>1428955887</v>
      </c>
      <c r="K2912" t="b">
        <v>0</v>
      </c>
      <c r="L2912">
        <v>1</v>
      </c>
      <c r="M2912" t="b">
        <v>0</v>
      </c>
      <c r="N2912" t="s">
        <v>8271</v>
      </c>
      <c r="O2912" s="16">
        <f>Table1[[#This Row],[pledged]]/Table1[[#This Row],[goal]]*100</f>
        <v>3.3333333333333335E-3</v>
      </c>
      <c r="P2912" s="6">
        <f>IFERROR(Table1[[#This Row],[pledged]]/Table1[[#This Row],[backers_count]],0)</f>
        <v>1</v>
      </c>
      <c r="Q2912" t="str">
        <f>LEFT(Table1[[#This Row],[Category and Sub-Category]],FIND("/",Table1[[#This Row],[Category and Sub-Category]])-1)</f>
        <v>theater</v>
      </c>
      <c r="R2912" t="str">
        <f>RIGHT(Table1[[#This Row],[Category and Sub-Category]],LEN(Table1[[#This Row],[Category and Sub-Category]])-FIND("/",Table1[[#This Row],[Category and Sub-Category]]))</f>
        <v>plays</v>
      </c>
      <c r="S2912" s="14">
        <f>(((Table1[[#This Row],[launched_at]]/60)/60)/24)+DATE(1970,1,1)</f>
        <v>42107.841284722221</v>
      </c>
      <c r="T2912" s="14">
        <f t="shared" si="45"/>
        <v>42167.841284722221</v>
      </c>
    </row>
    <row r="2913" spans="1:20" ht="58" x14ac:dyDescent="0.35">
      <c r="A2913">
        <v>2911</v>
      </c>
      <c r="B2913" s="1" t="s">
        <v>2911</v>
      </c>
      <c r="C2913" s="1" t="s">
        <v>7021</v>
      </c>
      <c r="D2913" s="6">
        <v>1800</v>
      </c>
      <c r="E2913" s="6">
        <v>657</v>
      </c>
      <c r="F2913" t="s">
        <v>8221</v>
      </c>
      <c r="G2913" t="s">
        <v>8224</v>
      </c>
      <c r="H2913" t="s">
        <v>8246</v>
      </c>
      <c r="I2913">
        <v>1435429626</v>
      </c>
      <c r="J2913">
        <v>1431973626</v>
      </c>
      <c r="K2913" t="b">
        <v>0</v>
      </c>
      <c r="L2913">
        <v>14</v>
      </c>
      <c r="M2913" t="b">
        <v>0</v>
      </c>
      <c r="N2913" t="s">
        <v>8271</v>
      </c>
      <c r="O2913" s="16">
        <f>Table1[[#This Row],[pledged]]/Table1[[#This Row],[goal]]*100</f>
        <v>36.5</v>
      </c>
      <c r="P2913" s="6">
        <f>IFERROR(Table1[[#This Row],[pledged]]/Table1[[#This Row],[backers_count]],0)</f>
        <v>46.928571428571431</v>
      </c>
      <c r="Q2913" t="str">
        <f>LEFT(Table1[[#This Row],[Category and Sub-Category]],FIND("/",Table1[[#This Row],[Category and Sub-Category]])-1)</f>
        <v>theater</v>
      </c>
      <c r="R2913" t="str">
        <f>RIGHT(Table1[[#This Row],[Category and Sub-Category]],LEN(Table1[[#This Row],[Category and Sub-Category]])-FIND("/",Table1[[#This Row],[Category and Sub-Category]]))</f>
        <v>plays</v>
      </c>
      <c r="S2913" s="14">
        <f>(((Table1[[#This Row],[launched_at]]/60)/60)/24)+DATE(1970,1,1)</f>
        <v>42142.768819444449</v>
      </c>
      <c r="T2913" s="14">
        <f t="shared" si="45"/>
        <v>42182.768819444449</v>
      </c>
    </row>
    <row r="2914" spans="1:20" ht="43.5" x14ac:dyDescent="0.35">
      <c r="A2914">
        <v>2912</v>
      </c>
      <c r="B2914" s="1" t="s">
        <v>2912</v>
      </c>
      <c r="C2914" s="1" t="s">
        <v>7022</v>
      </c>
      <c r="D2914" s="6">
        <v>14440</v>
      </c>
      <c r="E2914" s="6">
        <v>2030</v>
      </c>
      <c r="F2914" t="s">
        <v>8221</v>
      </c>
      <c r="G2914" t="s">
        <v>8224</v>
      </c>
      <c r="H2914" t="s">
        <v>8246</v>
      </c>
      <c r="I2914">
        <v>1452827374</v>
      </c>
      <c r="J2914">
        <v>1450235374</v>
      </c>
      <c r="K2914" t="b">
        <v>0</v>
      </c>
      <c r="L2914">
        <v>26</v>
      </c>
      <c r="M2914" t="b">
        <v>0</v>
      </c>
      <c r="N2914" t="s">
        <v>8271</v>
      </c>
      <c r="O2914" s="16">
        <f>Table1[[#This Row],[pledged]]/Table1[[#This Row],[goal]]*100</f>
        <v>14.058171745152354</v>
      </c>
      <c r="P2914" s="6">
        <f>IFERROR(Table1[[#This Row],[pledged]]/Table1[[#This Row],[backers_count]],0)</f>
        <v>78.07692307692308</v>
      </c>
      <c r="Q2914" t="str">
        <f>LEFT(Table1[[#This Row],[Category and Sub-Category]],FIND("/",Table1[[#This Row],[Category and Sub-Category]])-1)</f>
        <v>theater</v>
      </c>
      <c r="R2914" t="str">
        <f>RIGHT(Table1[[#This Row],[Category and Sub-Category]],LEN(Table1[[#This Row],[Category and Sub-Category]])-FIND("/",Table1[[#This Row],[Category and Sub-Category]]))</f>
        <v>plays</v>
      </c>
      <c r="S2914" s="14">
        <f>(((Table1[[#This Row],[launched_at]]/60)/60)/24)+DATE(1970,1,1)</f>
        <v>42354.131643518514</v>
      </c>
      <c r="T2914" s="14">
        <f t="shared" si="45"/>
        <v>42384.131643518514</v>
      </c>
    </row>
    <row r="2915" spans="1:20" ht="43.5" x14ac:dyDescent="0.35">
      <c r="A2915">
        <v>2913</v>
      </c>
      <c r="B2915" s="1" t="s">
        <v>2913</v>
      </c>
      <c r="C2915" s="1" t="s">
        <v>7023</v>
      </c>
      <c r="D2915" s="6">
        <v>10000</v>
      </c>
      <c r="E2915" s="6">
        <v>2</v>
      </c>
      <c r="F2915" t="s">
        <v>8221</v>
      </c>
      <c r="G2915" t="s">
        <v>8224</v>
      </c>
      <c r="H2915" t="s">
        <v>8246</v>
      </c>
      <c r="I2915">
        <v>1410041339</v>
      </c>
      <c r="J2915">
        <v>1404857339</v>
      </c>
      <c r="K2915" t="b">
        <v>0</v>
      </c>
      <c r="L2915">
        <v>2</v>
      </c>
      <c r="M2915" t="b">
        <v>0</v>
      </c>
      <c r="N2915" t="s">
        <v>8271</v>
      </c>
      <c r="O2915" s="16">
        <f>Table1[[#This Row],[pledged]]/Table1[[#This Row],[goal]]*100</f>
        <v>0.02</v>
      </c>
      <c r="P2915" s="6">
        <f>IFERROR(Table1[[#This Row],[pledged]]/Table1[[#This Row],[backers_count]],0)</f>
        <v>1</v>
      </c>
      <c r="Q2915" t="str">
        <f>LEFT(Table1[[#This Row],[Category and Sub-Category]],FIND("/",Table1[[#This Row],[Category and Sub-Category]])-1)</f>
        <v>theater</v>
      </c>
      <c r="R2915" t="str">
        <f>RIGHT(Table1[[#This Row],[Category and Sub-Category]],LEN(Table1[[#This Row],[Category and Sub-Category]])-FIND("/",Table1[[#This Row],[Category and Sub-Category]]))</f>
        <v>plays</v>
      </c>
      <c r="S2915" s="14">
        <f>(((Table1[[#This Row],[launched_at]]/60)/60)/24)+DATE(1970,1,1)</f>
        <v>41828.922905092593</v>
      </c>
      <c r="T2915" s="14">
        <f t="shared" si="45"/>
        <v>41888.922905092593</v>
      </c>
    </row>
    <row r="2916" spans="1:20" ht="29" x14ac:dyDescent="0.35">
      <c r="A2916">
        <v>2914</v>
      </c>
      <c r="B2916" s="1" t="s">
        <v>2914</v>
      </c>
      <c r="C2916" s="1" t="s">
        <v>7024</v>
      </c>
      <c r="D2916" s="6">
        <v>25000</v>
      </c>
      <c r="E2916" s="6">
        <v>1</v>
      </c>
      <c r="F2916" t="s">
        <v>8221</v>
      </c>
      <c r="G2916" t="s">
        <v>8225</v>
      </c>
      <c r="H2916" t="s">
        <v>8247</v>
      </c>
      <c r="I2916">
        <v>1426365994</v>
      </c>
      <c r="J2916">
        <v>1421185594</v>
      </c>
      <c r="K2916" t="b">
        <v>0</v>
      </c>
      <c r="L2916">
        <v>1</v>
      </c>
      <c r="M2916" t="b">
        <v>0</v>
      </c>
      <c r="N2916" t="s">
        <v>8271</v>
      </c>
      <c r="O2916" s="16">
        <f>Table1[[#This Row],[pledged]]/Table1[[#This Row],[goal]]*100</f>
        <v>4.0000000000000001E-3</v>
      </c>
      <c r="P2916" s="6">
        <f>IFERROR(Table1[[#This Row],[pledged]]/Table1[[#This Row],[backers_count]],0)</f>
        <v>1</v>
      </c>
      <c r="Q2916" t="str">
        <f>LEFT(Table1[[#This Row],[Category and Sub-Category]],FIND("/",Table1[[#This Row],[Category and Sub-Category]])-1)</f>
        <v>theater</v>
      </c>
      <c r="R2916" t="str">
        <f>RIGHT(Table1[[#This Row],[Category and Sub-Category]],LEN(Table1[[#This Row],[Category and Sub-Category]])-FIND("/",Table1[[#This Row],[Category and Sub-Category]]))</f>
        <v>plays</v>
      </c>
      <c r="S2916" s="14">
        <f>(((Table1[[#This Row],[launched_at]]/60)/60)/24)+DATE(1970,1,1)</f>
        <v>42017.907337962963</v>
      </c>
      <c r="T2916" s="14">
        <f t="shared" si="45"/>
        <v>42077.865671296298</v>
      </c>
    </row>
    <row r="2917" spans="1:20" ht="43.5" x14ac:dyDescent="0.35">
      <c r="A2917">
        <v>2915</v>
      </c>
      <c r="B2917" s="1" t="s">
        <v>2915</v>
      </c>
      <c r="C2917" s="1" t="s">
        <v>7025</v>
      </c>
      <c r="D2917" s="6">
        <v>1000</v>
      </c>
      <c r="E2917" s="6">
        <v>611</v>
      </c>
      <c r="F2917" t="s">
        <v>8221</v>
      </c>
      <c r="G2917" t="s">
        <v>8225</v>
      </c>
      <c r="H2917" t="s">
        <v>8247</v>
      </c>
      <c r="I2917">
        <v>1458117190</v>
      </c>
      <c r="J2917">
        <v>1455528790</v>
      </c>
      <c r="K2917" t="b">
        <v>0</v>
      </c>
      <c r="L2917">
        <v>3</v>
      </c>
      <c r="M2917" t="b">
        <v>0</v>
      </c>
      <c r="N2917" t="s">
        <v>8271</v>
      </c>
      <c r="O2917" s="16">
        <f>Table1[[#This Row],[pledged]]/Table1[[#This Row],[goal]]*100</f>
        <v>61.1</v>
      </c>
      <c r="P2917" s="6">
        <f>IFERROR(Table1[[#This Row],[pledged]]/Table1[[#This Row],[backers_count]],0)</f>
        <v>203.66666666666666</v>
      </c>
      <c r="Q2917" t="str">
        <f>LEFT(Table1[[#This Row],[Category and Sub-Category]],FIND("/",Table1[[#This Row],[Category and Sub-Category]])-1)</f>
        <v>theater</v>
      </c>
      <c r="R2917" t="str">
        <f>RIGHT(Table1[[#This Row],[Category and Sub-Category]],LEN(Table1[[#This Row],[Category and Sub-Category]])-FIND("/",Table1[[#This Row],[Category and Sub-Category]]))</f>
        <v>plays</v>
      </c>
      <c r="S2917" s="14">
        <f>(((Table1[[#This Row],[launched_at]]/60)/60)/24)+DATE(1970,1,1)</f>
        <v>42415.398032407407</v>
      </c>
      <c r="T2917" s="14">
        <f t="shared" si="45"/>
        <v>42445.356365740736</v>
      </c>
    </row>
    <row r="2918" spans="1:20" ht="43.5" x14ac:dyDescent="0.35">
      <c r="A2918">
        <v>2916</v>
      </c>
      <c r="B2918" s="1" t="s">
        <v>2916</v>
      </c>
      <c r="C2918" s="1" t="s">
        <v>7026</v>
      </c>
      <c r="D2918" s="6">
        <v>1850</v>
      </c>
      <c r="E2918" s="6">
        <v>145</v>
      </c>
      <c r="F2918" t="s">
        <v>8221</v>
      </c>
      <c r="G2918" t="s">
        <v>8225</v>
      </c>
      <c r="H2918" t="s">
        <v>8247</v>
      </c>
      <c r="I2918">
        <v>1400498789</v>
      </c>
      <c r="J2918">
        <v>1398511589</v>
      </c>
      <c r="K2918" t="b">
        <v>0</v>
      </c>
      <c r="L2918">
        <v>7</v>
      </c>
      <c r="M2918" t="b">
        <v>0</v>
      </c>
      <c r="N2918" t="s">
        <v>8271</v>
      </c>
      <c r="O2918" s="16">
        <f>Table1[[#This Row],[pledged]]/Table1[[#This Row],[goal]]*100</f>
        <v>7.8378378378378386</v>
      </c>
      <c r="P2918" s="6">
        <f>IFERROR(Table1[[#This Row],[pledged]]/Table1[[#This Row],[backers_count]],0)</f>
        <v>20.714285714285715</v>
      </c>
      <c r="Q2918" t="str">
        <f>LEFT(Table1[[#This Row],[Category and Sub-Category]],FIND("/",Table1[[#This Row],[Category and Sub-Category]])-1)</f>
        <v>theater</v>
      </c>
      <c r="R2918" t="str">
        <f>RIGHT(Table1[[#This Row],[Category and Sub-Category]],LEN(Table1[[#This Row],[Category and Sub-Category]])-FIND("/",Table1[[#This Row],[Category and Sub-Category]]))</f>
        <v>plays</v>
      </c>
      <c r="S2918" s="14">
        <f>(((Table1[[#This Row],[launched_at]]/60)/60)/24)+DATE(1970,1,1)</f>
        <v>41755.476724537039</v>
      </c>
      <c r="T2918" s="14">
        <f t="shared" si="45"/>
        <v>41778.476724537039</v>
      </c>
    </row>
    <row r="2919" spans="1:20" ht="43.5" x14ac:dyDescent="0.35">
      <c r="A2919">
        <v>2917</v>
      </c>
      <c r="B2919" s="1" t="s">
        <v>2917</v>
      </c>
      <c r="C2919" s="1" t="s">
        <v>7027</v>
      </c>
      <c r="D2919" s="6">
        <v>2000</v>
      </c>
      <c r="E2919" s="6">
        <v>437</v>
      </c>
      <c r="F2919" t="s">
        <v>8221</v>
      </c>
      <c r="G2919" t="s">
        <v>8224</v>
      </c>
      <c r="H2919" t="s">
        <v>8246</v>
      </c>
      <c r="I2919">
        <v>1442381847</v>
      </c>
      <c r="J2919">
        <v>1440826647</v>
      </c>
      <c r="K2919" t="b">
        <v>0</v>
      </c>
      <c r="L2919">
        <v>9</v>
      </c>
      <c r="M2919" t="b">
        <v>0</v>
      </c>
      <c r="N2919" t="s">
        <v>8271</v>
      </c>
      <c r="O2919" s="16">
        <f>Table1[[#This Row],[pledged]]/Table1[[#This Row],[goal]]*100</f>
        <v>21.85</v>
      </c>
      <c r="P2919" s="6">
        <f>IFERROR(Table1[[#This Row],[pledged]]/Table1[[#This Row],[backers_count]],0)</f>
        <v>48.555555555555557</v>
      </c>
      <c r="Q2919" t="str">
        <f>LEFT(Table1[[#This Row],[Category and Sub-Category]],FIND("/",Table1[[#This Row],[Category and Sub-Category]])-1)</f>
        <v>theater</v>
      </c>
      <c r="R2919" t="str">
        <f>RIGHT(Table1[[#This Row],[Category and Sub-Category]],LEN(Table1[[#This Row],[Category and Sub-Category]])-FIND("/",Table1[[#This Row],[Category and Sub-Category]]))</f>
        <v>plays</v>
      </c>
      <c r="S2919" s="14">
        <f>(((Table1[[#This Row],[launched_at]]/60)/60)/24)+DATE(1970,1,1)</f>
        <v>42245.234340277777</v>
      </c>
      <c r="T2919" s="14">
        <f t="shared" si="45"/>
        <v>42263.234340277777</v>
      </c>
    </row>
    <row r="2920" spans="1:20" ht="43.5" x14ac:dyDescent="0.35">
      <c r="A2920">
        <v>2918</v>
      </c>
      <c r="B2920" s="1" t="s">
        <v>2918</v>
      </c>
      <c r="C2920" s="1" t="s">
        <v>7028</v>
      </c>
      <c r="D2920" s="6">
        <v>5000</v>
      </c>
      <c r="E2920" s="6">
        <v>1362</v>
      </c>
      <c r="F2920" t="s">
        <v>8221</v>
      </c>
      <c r="G2920" t="s">
        <v>8224</v>
      </c>
      <c r="H2920" t="s">
        <v>8246</v>
      </c>
      <c r="I2920">
        <v>1446131207</v>
      </c>
      <c r="J2920">
        <v>1443712007</v>
      </c>
      <c r="K2920" t="b">
        <v>0</v>
      </c>
      <c r="L2920">
        <v>20</v>
      </c>
      <c r="M2920" t="b">
        <v>0</v>
      </c>
      <c r="N2920" t="s">
        <v>8271</v>
      </c>
      <c r="O2920" s="16">
        <f>Table1[[#This Row],[pledged]]/Table1[[#This Row],[goal]]*100</f>
        <v>27.24</v>
      </c>
      <c r="P2920" s="6">
        <f>IFERROR(Table1[[#This Row],[pledged]]/Table1[[#This Row],[backers_count]],0)</f>
        <v>68.099999999999994</v>
      </c>
      <c r="Q2920" t="str">
        <f>LEFT(Table1[[#This Row],[Category and Sub-Category]],FIND("/",Table1[[#This Row],[Category and Sub-Category]])-1)</f>
        <v>theater</v>
      </c>
      <c r="R2920" t="str">
        <f>RIGHT(Table1[[#This Row],[Category and Sub-Category]],LEN(Table1[[#This Row],[Category and Sub-Category]])-FIND("/",Table1[[#This Row],[Category and Sub-Category]]))</f>
        <v>plays</v>
      </c>
      <c r="S2920" s="14">
        <f>(((Table1[[#This Row],[launched_at]]/60)/60)/24)+DATE(1970,1,1)</f>
        <v>42278.629710648151</v>
      </c>
      <c r="T2920" s="14">
        <f t="shared" si="45"/>
        <v>42306.629710648151</v>
      </c>
    </row>
    <row r="2921" spans="1:20" ht="43.5" x14ac:dyDescent="0.35">
      <c r="A2921">
        <v>2919</v>
      </c>
      <c r="B2921" s="1" t="s">
        <v>2919</v>
      </c>
      <c r="C2921" s="1" t="s">
        <v>7029</v>
      </c>
      <c r="D2921" s="6">
        <v>600</v>
      </c>
      <c r="E2921" s="6">
        <v>51</v>
      </c>
      <c r="F2921" t="s">
        <v>8221</v>
      </c>
      <c r="G2921" t="s">
        <v>8224</v>
      </c>
      <c r="H2921" t="s">
        <v>8246</v>
      </c>
      <c r="I2921">
        <v>1407250329</v>
      </c>
      <c r="J2921">
        <v>1404658329</v>
      </c>
      <c r="K2921" t="b">
        <v>0</v>
      </c>
      <c r="L2921">
        <v>6</v>
      </c>
      <c r="M2921" t="b">
        <v>0</v>
      </c>
      <c r="N2921" t="s">
        <v>8271</v>
      </c>
      <c r="O2921" s="16">
        <f>Table1[[#This Row],[pledged]]/Table1[[#This Row],[goal]]*100</f>
        <v>8.5</v>
      </c>
      <c r="P2921" s="6">
        <f>IFERROR(Table1[[#This Row],[pledged]]/Table1[[#This Row],[backers_count]],0)</f>
        <v>8.5</v>
      </c>
      <c r="Q2921" t="str">
        <f>LEFT(Table1[[#This Row],[Category and Sub-Category]],FIND("/",Table1[[#This Row],[Category and Sub-Category]])-1)</f>
        <v>theater</v>
      </c>
      <c r="R2921" t="str">
        <f>RIGHT(Table1[[#This Row],[Category and Sub-Category]],LEN(Table1[[#This Row],[Category and Sub-Category]])-FIND("/",Table1[[#This Row],[Category and Sub-Category]]))</f>
        <v>plays</v>
      </c>
      <c r="S2921" s="14">
        <f>(((Table1[[#This Row],[launched_at]]/60)/60)/24)+DATE(1970,1,1)</f>
        <v>41826.61954861111</v>
      </c>
      <c r="T2921" s="14">
        <f t="shared" si="45"/>
        <v>41856.61954861111</v>
      </c>
    </row>
    <row r="2922" spans="1:20" ht="43.5" x14ac:dyDescent="0.35">
      <c r="A2922">
        <v>2920</v>
      </c>
      <c r="B2922" s="1" t="s">
        <v>2920</v>
      </c>
      <c r="C2922" s="1" t="s">
        <v>7030</v>
      </c>
      <c r="D2922" s="6">
        <v>2500</v>
      </c>
      <c r="E2922" s="6">
        <v>671</v>
      </c>
      <c r="F2922" t="s">
        <v>8221</v>
      </c>
      <c r="G2922" t="s">
        <v>8229</v>
      </c>
      <c r="H2922" t="s">
        <v>8251</v>
      </c>
      <c r="I2922">
        <v>1427306470</v>
      </c>
      <c r="J2922">
        <v>1424718070</v>
      </c>
      <c r="K2922" t="b">
        <v>0</v>
      </c>
      <c r="L2922">
        <v>13</v>
      </c>
      <c r="M2922" t="b">
        <v>0</v>
      </c>
      <c r="N2922" t="s">
        <v>8271</v>
      </c>
      <c r="O2922" s="16">
        <f>Table1[[#This Row],[pledged]]/Table1[[#This Row],[goal]]*100</f>
        <v>26.840000000000003</v>
      </c>
      <c r="P2922" s="6">
        <f>IFERROR(Table1[[#This Row],[pledged]]/Table1[[#This Row],[backers_count]],0)</f>
        <v>51.615384615384613</v>
      </c>
      <c r="Q2922" t="str">
        <f>LEFT(Table1[[#This Row],[Category and Sub-Category]],FIND("/",Table1[[#This Row],[Category and Sub-Category]])-1)</f>
        <v>theater</v>
      </c>
      <c r="R2922" t="str">
        <f>RIGHT(Table1[[#This Row],[Category and Sub-Category]],LEN(Table1[[#This Row],[Category and Sub-Category]])-FIND("/",Table1[[#This Row],[Category and Sub-Category]]))</f>
        <v>plays</v>
      </c>
      <c r="S2922" s="14">
        <f>(((Table1[[#This Row],[launched_at]]/60)/60)/24)+DATE(1970,1,1)</f>
        <v>42058.792476851857</v>
      </c>
      <c r="T2922" s="14">
        <f t="shared" si="45"/>
        <v>42088.750810185185</v>
      </c>
    </row>
    <row r="2923" spans="1:20" ht="43.5" x14ac:dyDescent="0.35">
      <c r="A2923">
        <v>2921</v>
      </c>
      <c r="B2923" s="1" t="s">
        <v>2921</v>
      </c>
      <c r="C2923" s="1" t="s">
        <v>7031</v>
      </c>
      <c r="D2923" s="6">
        <v>100</v>
      </c>
      <c r="E2923" s="6">
        <v>129</v>
      </c>
      <c r="F2923" t="s">
        <v>8219</v>
      </c>
      <c r="G2923" t="s">
        <v>8224</v>
      </c>
      <c r="H2923" t="s">
        <v>8246</v>
      </c>
      <c r="I2923">
        <v>1411679804</v>
      </c>
      <c r="J2923">
        <v>1409087804</v>
      </c>
      <c r="K2923" t="b">
        <v>0</v>
      </c>
      <c r="L2923">
        <v>3</v>
      </c>
      <c r="M2923" t="b">
        <v>1</v>
      </c>
      <c r="N2923" t="s">
        <v>8305</v>
      </c>
      <c r="O2923" s="16">
        <f>Table1[[#This Row],[pledged]]/Table1[[#This Row],[goal]]*100</f>
        <v>129</v>
      </c>
      <c r="P2923" s="6">
        <f>IFERROR(Table1[[#This Row],[pledged]]/Table1[[#This Row],[backers_count]],0)</f>
        <v>43</v>
      </c>
      <c r="Q2923" t="str">
        <f>LEFT(Table1[[#This Row],[Category and Sub-Category]],FIND("/",Table1[[#This Row],[Category and Sub-Category]])-1)</f>
        <v>theater</v>
      </c>
      <c r="R2923" t="str">
        <f>RIGHT(Table1[[#This Row],[Category and Sub-Category]],LEN(Table1[[#This Row],[Category and Sub-Category]])-FIND("/",Table1[[#This Row],[Category and Sub-Category]]))</f>
        <v>musical</v>
      </c>
      <c r="S2923" s="14">
        <f>(((Table1[[#This Row],[launched_at]]/60)/60)/24)+DATE(1970,1,1)</f>
        <v>41877.886620370373</v>
      </c>
      <c r="T2923" s="14">
        <f t="shared" si="45"/>
        <v>41907.886620370373</v>
      </c>
    </row>
    <row r="2924" spans="1:20" ht="58" x14ac:dyDescent="0.35">
      <c r="A2924">
        <v>2922</v>
      </c>
      <c r="B2924" s="1" t="s">
        <v>2922</v>
      </c>
      <c r="C2924" s="1" t="s">
        <v>7032</v>
      </c>
      <c r="D2924" s="6">
        <v>500</v>
      </c>
      <c r="E2924" s="6">
        <v>500</v>
      </c>
      <c r="F2924" t="s">
        <v>8219</v>
      </c>
      <c r="G2924" t="s">
        <v>8225</v>
      </c>
      <c r="H2924" t="s">
        <v>8247</v>
      </c>
      <c r="I2924">
        <v>1431982727</v>
      </c>
      <c r="J2924">
        <v>1428094727</v>
      </c>
      <c r="K2924" t="b">
        <v>0</v>
      </c>
      <c r="L2924">
        <v>6</v>
      </c>
      <c r="M2924" t="b">
        <v>1</v>
      </c>
      <c r="N2924" t="s">
        <v>8305</v>
      </c>
      <c r="O2924" s="16">
        <f>Table1[[#This Row],[pledged]]/Table1[[#This Row],[goal]]*100</f>
        <v>100</v>
      </c>
      <c r="P2924" s="6">
        <f>IFERROR(Table1[[#This Row],[pledged]]/Table1[[#This Row],[backers_count]],0)</f>
        <v>83.333333333333329</v>
      </c>
      <c r="Q2924" t="str">
        <f>LEFT(Table1[[#This Row],[Category and Sub-Category]],FIND("/",Table1[[#This Row],[Category and Sub-Category]])-1)</f>
        <v>theater</v>
      </c>
      <c r="R2924" t="str">
        <f>RIGHT(Table1[[#This Row],[Category and Sub-Category]],LEN(Table1[[#This Row],[Category and Sub-Category]])-FIND("/",Table1[[#This Row],[Category and Sub-Category]]))</f>
        <v>musical</v>
      </c>
      <c r="S2924" s="14">
        <f>(((Table1[[#This Row],[launched_at]]/60)/60)/24)+DATE(1970,1,1)</f>
        <v>42097.874155092592</v>
      </c>
      <c r="T2924" s="14">
        <f t="shared" si="45"/>
        <v>42142.874155092592</v>
      </c>
    </row>
    <row r="2925" spans="1:20" ht="43.5" x14ac:dyDescent="0.35">
      <c r="A2925">
        <v>2923</v>
      </c>
      <c r="B2925" s="1" t="s">
        <v>2923</v>
      </c>
      <c r="C2925" s="1" t="s">
        <v>7033</v>
      </c>
      <c r="D2925" s="6">
        <v>300</v>
      </c>
      <c r="E2925" s="6">
        <v>300</v>
      </c>
      <c r="F2925" t="s">
        <v>8219</v>
      </c>
      <c r="G2925" t="s">
        <v>8224</v>
      </c>
      <c r="H2925" t="s">
        <v>8246</v>
      </c>
      <c r="I2925">
        <v>1422068400</v>
      </c>
      <c r="J2925">
        <v>1420774779</v>
      </c>
      <c r="K2925" t="b">
        <v>0</v>
      </c>
      <c r="L2925">
        <v>10</v>
      </c>
      <c r="M2925" t="b">
        <v>1</v>
      </c>
      <c r="N2925" t="s">
        <v>8305</v>
      </c>
      <c r="O2925" s="16">
        <f>Table1[[#This Row],[pledged]]/Table1[[#This Row],[goal]]*100</f>
        <v>100</v>
      </c>
      <c r="P2925" s="6">
        <f>IFERROR(Table1[[#This Row],[pledged]]/Table1[[#This Row],[backers_count]],0)</f>
        <v>30</v>
      </c>
      <c r="Q2925" t="str">
        <f>LEFT(Table1[[#This Row],[Category and Sub-Category]],FIND("/",Table1[[#This Row],[Category and Sub-Category]])-1)</f>
        <v>theater</v>
      </c>
      <c r="R2925" t="str">
        <f>RIGHT(Table1[[#This Row],[Category and Sub-Category]],LEN(Table1[[#This Row],[Category and Sub-Category]])-FIND("/",Table1[[#This Row],[Category and Sub-Category]]))</f>
        <v>musical</v>
      </c>
      <c r="S2925" s="14">
        <f>(((Table1[[#This Row],[launched_at]]/60)/60)/24)+DATE(1970,1,1)</f>
        <v>42013.15253472222</v>
      </c>
      <c r="T2925" s="14">
        <f t="shared" si="45"/>
        <v>42028.125</v>
      </c>
    </row>
    <row r="2926" spans="1:20" ht="43.5" x14ac:dyDescent="0.35">
      <c r="A2926">
        <v>2924</v>
      </c>
      <c r="B2926" s="1" t="s">
        <v>2924</v>
      </c>
      <c r="C2926" s="1" t="s">
        <v>7034</v>
      </c>
      <c r="D2926" s="6">
        <v>25000</v>
      </c>
      <c r="E2926" s="6">
        <v>25800</v>
      </c>
      <c r="F2926" t="s">
        <v>8219</v>
      </c>
      <c r="G2926" t="s">
        <v>8224</v>
      </c>
      <c r="H2926" t="s">
        <v>8246</v>
      </c>
      <c r="I2926">
        <v>1431143940</v>
      </c>
      <c r="J2926">
        <v>1428585710</v>
      </c>
      <c r="K2926" t="b">
        <v>0</v>
      </c>
      <c r="L2926">
        <v>147</v>
      </c>
      <c r="M2926" t="b">
        <v>1</v>
      </c>
      <c r="N2926" t="s">
        <v>8305</v>
      </c>
      <c r="O2926" s="16">
        <f>Table1[[#This Row],[pledged]]/Table1[[#This Row],[goal]]*100</f>
        <v>103.2</v>
      </c>
      <c r="P2926" s="6">
        <f>IFERROR(Table1[[#This Row],[pledged]]/Table1[[#This Row],[backers_count]],0)</f>
        <v>175.51020408163265</v>
      </c>
      <c r="Q2926" t="str">
        <f>LEFT(Table1[[#This Row],[Category and Sub-Category]],FIND("/",Table1[[#This Row],[Category and Sub-Category]])-1)</f>
        <v>theater</v>
      </c>
      <c r="R2926" t="str">
        <f>RIGHT(Table1[[#This Row],[Category and Sub-Category]],LEN(Table1[[#This Row],[Category and Sub-Category]])-FIND("/",Table1[[#This Row],[Category and Sub-Category]]))</f>
        <v>musical</v>
      </c>
      <c r="S2926" s="14">
        <f>(((Table1[[#This Row],[launched_at]]/60)/60)/24)+DATE(1970,1,1)</f>
        <v>42103.556828703702</v>
      </c>
      <c r="T2926" s="14">
        <f t="shared" si="45"/>
        <v>42133.165972222225</v>
      </c>
    </row>
    <row r="2927" spans="1:20" ht="43.5" x14ac:dyDescent="0.35">
      <c r="A2927">
        <v>2925</v>
      </c>
      <c r="B2927" s="1" t="s">
        <v>2925</v>
      </c>
      <c r="C2927" s="1" t="s">
        <v>7035</v>
      </c>
      <c r="D2927" s="6">
        <v>45000</v>
      </c>
      <c r="E2927" s="6">
        <v>46100.69</v>
      </c>
      <c r="F2927" t="s">
        <v>8219</v>
      </c>
      <c r="G2927" t="s">
        <v>8224</v>
      </c>
      <c r="H2927" t="s">
        <v>8246</v>
      </c>
      <c r="I2927">
        <v>1410444068</v>
      </c>
      <c r="J2927">
        <v>1407852068</v>
      </c>
      <c r="K2927" t="b">
        <v>0</v>
      </c>
      <c r="L2927">
        <v>199</v>
      </c>
      <c r="M2927" t="b">
        <v>1</v>
      </c>
      <c r="N2927" t="s">
        <v>8305</v>
      </c>
      <c r="O2927" s="16">
        <f>Table1[[#This Row],[pledged]]/Table1[[#This Row],[goal]]*100</f>
        <v>102.44597777777777</v>
      </c>
      <c r="P2927" s="6">
        <f>IFERROR(Table1[[#This Row],[pledged]]/Table1[[#This Row],[backers_count]],0)</f>
        <v>231.66175879396985</v>
      </c>
      <c r="Q2927" t="str">
        <f>LEFT(Table1[[#This Row],[Category and Sub-Category]],FIND("/",Table1[[#This Row],[Category and Sub-Category]])-1)</f>
        <v>theater</v>
      </c>
      <c r="R2927" t="str">
        <f>RIGHT(Table1[[#This Row],[Category and Sub-Category]],LEN(Table1[[#This Row],[Category and Sub-Category]])-FIND("/",Table1[[#This Row],[Category and Sub-Category]]))</f>
        <v>musical</v>
      </c>
      <c r="S2927" s="14">
        <f>(((Table1[[#This Row],[launched_at]]/60)/60)/24)+DATE(1970,1,1)</f>
        <v>41863.584120370368</v>
      </c>
      <c r="T2927" s="14">
        <f t="shared" si="45"/>
        <v>41893.584120370368</v>
      </c>
    </row>
    <row r="2928" spans="1:20" ht="43.5" x14ac:dyDescent="0.35">
      <c r="A2928">
        <v>2926</v>
      </c>
      <c r="B2928" s="1" t="s">
        <v>2926</v>
      </c>
      <c r="C2928" s="1" t="s">
        <v>7036</v>
      </c>
      <c r="D2928" s="6">
        <v>3000</v>
      </c>
      <c r="E2928" s="6">
        <v>3750</v>
      </c>
      <c r="F2928" t="s">
        <v>8219</v>
      </c>
      <c r="G2928" t="s">
        <v>8224</v>
      </c>
      <c r="H2928" t="s">
        <v>8246</v>
      </c>
      <c r="I2928">
        <v>1424715779</v>
      </c>
      <c r="J2928">
        <v>1423506179</v>
      </c>
      <c r="K2928" t="b">
        <v>0</v>
      </c>
      <c r="L2928">
        <v>50</v>
      </c>
      <c r="M2928" t="b">
        <v>1</v>
      </c>
      <c r="N2928" t="s">
        <v>8305</v>
      </c>
      <c r="O2928" s="16">
        <f>Table1[[#This Row],[pledged]]/Table1[[#This Row],[goal]]*100</f>
        <v>125</v>
      </c>
      <c r="P2928" s="6">
        <f>IFERROR(Table1[[#This Row],[pledged]]/Table1[[#This Row],[backers_count]],0)</f>
        <v>75</v>
      </c>
      <c r="Q2928" t="str">
        <f>LEFT(Table1[[#This Row],[Category and Sub-Category]],FIND("/",Table1[[#This Row],[Category and Sub-Category]])-1)</f>
        <v>theater</v>
      </c>
      <c r="R2928" t="str">
        <f>RIGHT(Table1[[#This Row],[Category and Sub-Category]],LEN(Table1[[#This Row],[Category and Sub-Category]])-FIND("/",Table1[[#This Row],[Category and Sub-Category]]))</f>
        <v>musical</v>
      </c>
      <c r="S2928" s="14">
        <f>(((Table1[[#This Row],[launched_at]]/60)/60)/24)+DATE(1970,1,1)</f>
        <v>42044.765960648147</v>
      </c>
      <c r="T2928" s="14">
        <f t="shared" si="45"/>
        <v>42058.765960648147</v>
      </c>
    </row>
    <row r="2929" spans="1:20" ht="43.5" x14ac:dyDescent="0.35">
      <c r="A2929">
        <v>2927</v>
      </c>
      <c r="B2929" s="1" t="s">
        <v>2927</v>
      </c>
      <c r="C2929" s="1" t="s">
        <v>7037</v>
      </c>
      <c r="D2929" s="6">
        <v>1800</v>
      </c>
      <c r="E2929" s="6">
        <v>2355</v>
      </c>
      <c r="F2929" t="s">
        <v>8219</v>
      </c>
      <c r="G2929" t="s">
        <v>8224</v>
      </c>
      <c r="H2929" t="s">
        <v>8246</v>
      </c>
      <c r="I2929">
        <v>1405400400</v>
      </c>
      <c r="J2929">
        <v>1402934629</v>
      </c>
      <c r="K2929" t="b">
        <v>0</v>
      </c>
      <c r="L2929">
        <v>21</v>
      </c>
      <c r="M2929" t="b">
        <v>1</v>
      </c>
      <c r="N2929" t="s">
        <v>8305</v>
      </c>
      <c r="O2929" s="16">
        <f>Table1[[#This Row],[pledged]]/Table1[[#This Row],[goal]]*100</f>
        <v>130.83333333333334</v>
      </c>
      <c r="P2929" s="6">
        <f>IFERROR(Table1[[#This Row],[pledged]]/Table1[[#This Row],[backers_count]],0)</f>
        <v>112.14285714285714</v>
      </c>
      <c r="Q2929" t="str">
        <f>LEFT(Table1[[#This Row],[Category and Sub-Category]],FIND("/",Table1[[#This Row],[Category and Sub-Category]])-1)</f>
        <v>theater</v>
      </c>
      <c r="R2929" t="str">
        <f>RIGHT(Table1[[#This Row],[Category and Sub-Category]],LEN(Table1[[#This Row],[Category and Sub-Category]])-FIND("/",Table1[[#This Row],[Category and Sub-Category]]))</f>
        <v>musical</v>
      </c>
      <c r="S2929" s="14">
        <f>(((Table1[[#This Row],[launched_at]]/60)/60)/24)+DATE(1970,1,1)</f>
        <v>41806.669317129628</v>
      </c>
      <c r="T2929" s="14">
        <f t="shared" si="45"/>
        <v>41835.208333333336</v>
      </c>
    </row>
    <row r="2930" spans="1:20" ht="29" x14ac:dyDescent="0.35">
      <c r="A2930">
        <v>2928</v>
      </c>
      <c r="B2930" s="1" t="s">
        <v>2928</v>
      </c>
      <c r="C2930" s="1" t="s">
        <v>7038</v>
      </c>
      <c r="D2930" s="6">
        <v>1000</v>
      </c>
      <c r="E2930" s="6">
        <v>1000</v>
      </c>
      <c r="F2930" t="s">
        <v>8219</v>
      </c>
      <c r="G2930" t="s">
        <v>8224</v>
      </c>
      <c r="H2930" t="s">
        <v>8246</v>
      </c>
      <c r="I2930">
        <v>1457135846</v>
      </c>
      <c r="J2930">
        <v>1454543846</v>
      </c>
      <c r="K2930" t="b">
        <v>0</v>
      </c>
      <c r="L2930">
        <v>24</v>
      </c>
      <c r="M2930" t="b">
        <v>1</v>
      </c>
      <c r="N2930" t="s">
        <v>8305</v>
      </c>
      <c r="O2930" s="16">
        <f>Table1[[#This Row],[pledged]]/Table1[[#This Row],[goal]]*100</f>
        <v>100</v>
      </c>
      <c r="P2930" s="6">
        <f>IFERROR(Table1[[#This Row],[pledged]]/Table1[[#This Row],[backers_count]],0)</f>
        <v>41.666666666666664</v>
      </c>
      <c r="Q2930" t="str">
        <f>LEFT(Table1[[#This Row],[Category and Sub-Category]],FIND("/",Table1[[#This Row],[Category and Sub-Category]])-1)</f>
        <v>theater</v>
      </c>
      <c r="R2930" t="str">
        <f>RIGHT(Table1[[#This Row],[Category and Sub-Category]],LEN(Table1[[#This Row],[Category and Sub-Category]])-FIND("/",Table1[[#This Row],[Category and Sub-Category]]))</f>
        <v>musical</v>
      </c>
      <c r="S2930" s="14">
        <f>(((Table1[[#This Row],[launched_at]]/60)/60)/24)+DATE(1970,1,1)</f>
        <v>42403.998217592598</v>
      </c>
      <c r="T2930" s="14">
        <f t="shared" si="45"/>
        <v>42433.998217592598</v>
      </c>
    </row>
    <row r="2931" spans="1:20" ht="43.5" x14ac:dyDescent="0.35">
      <c r="A2931">
        <v>2929</v>
      </c>
      <c r="B2931" s="1" t="s">
        <v>2929</v>
      </c>
      <c r="C2931" s="1" t="s">
        <v>7039</v>
      </c>
      <c r="D2931" s="6">
        <v>8000</v>
      </c>
      <c r="E2931" s="6">
        <v>8165.55</v>
      </c>
      <c r="F2931" t="s">
        <v>8219</v>
      </c>
      <c r="G2931" t="s">
        <v>8224</v>
      </c>
      <c r="H2931" t="s">
        <v>8246</v>
      </c>
      <c r="I2931">
        <v>1401024758</v>
      </c>
      <c r="J2931">
        <v>1398432758</v>
      </c>
      <c r="K2931" t="b">
        <v>0</v>
      </c>
      <c r="L2931">
        <v>32</v>
      </c>
      <c r="M2931" t="b">
        <v>1</v>
      </c>
      <c r="N2931" t="s">
        <v>8305</v>
      </c>
      <c r="O2931" s="16">
        <f>Table1[[#This Row],[pledged]]/Table1[[#This Row],[goal]]*100</f>
        <v>102.06937499999999</v>
      </c>
      <c r="P2931" s="6">
        <f>IFERROR(Table1[[#This Row],[pledged]]/Table1[[#This Row],[backers_count]],0)</f>
        <v>255.17343750000001</v>
      </c>
      <c r="Q2931" t="str">
        <f>LEFT(Table1[[#This Row],[Category and Sub-Category]],FIND("/",Table1[[#This Row],[Category and Sub-Category]])-1)</f>
        <v>theater</v>
      </c>
      <c r="R2931" t="str">
        <f>RIGHT(Table1[[#This Row],[Category and Sub-Category]],LEN(Table1[[#This Row],[Category and Sub-Category]])-FIND("/",Table1[[#This Row],[Category and Sub-Category]]))</f>
        <v>musical</v>
      </c>
      <c r="S2931" s="14">
        <f>(((Table1[[#This Row],[launched_at]]/60)/60)/24)+DATE(1970,1,1)</f>
        <v>41754.564328703702</v>
      </c>
      <c r="T2931" s="14">
        <f t="shared" si="45"/>
        <v>41784.564328703702</v>
      </c>
    </row>
    <row r="2932" spans="1:20" ht="43.5" x14ac:dyDescent="0.35">
      <c r="A2932">
        <v>2930</v>
      </c>
      <c r="B2932" s="1" t="s">
        <v>2930</v>
      </c>
      <c r="C2932" s="1" t="s">
        <v>7040</v>
      </c>
      <c r="D2932" s="6">
        <v>10000</v>
      </c>
      <c r="E2932" s="6">
        <v>10092</v>
      </c>
      <c r="F2932" t="s">
        <v>8219</v>
      </c>
      <c r="G2932" t="s">
        <v>8225</v>
      </c>
      <c r="H2932" t="s">
        <v>8247</v>
      </c>
      <c r="I2932">
        <v>1431007264</v>
      </c>
      <c r="J2932">
        <v>1428415264</v>
      </c>
      <c r="K2932" t="b">
        <v>0</v>
      </c>
      <c r="L2932">
        <v>62</v>
      </c>
      <c r="M2932" t="b">
        <v>1</v>
      </c>
      <c r="N2932" t="s">
        <v>8305</v>
      </c>
      <c r="O2932" s="16">
        <f>Table1[[#This Row],[pledged]]/Table1[[#This Row],[goal]]*100</f>
        <v>100.92000000000002</v>
      </c>
      <c r="P2932" s="6">
        <f>IFERROR(Table1[[#This Row],[pledged]]/Table1[[#This Row],[backers_count]],0)</f>
        <v>162.7741935483871</v>
      </c>
      <c r="Q2932" t="str">
        <f>LEFT(Table1[[#This Row],[Category and Sub-Category]],FIND("/",Table1[[#This Row],[Category and Sub-Category]])-1)</f>
        <v>theater</v>
      </c>
      <c r="R2932" t="str">
        <f>RIGHT(Table1[[#This Row],[Category and Sub-Category]],LEN(Table1[[#This Row],[Category and Sub-Category]])-FIND("/",Table1[[#This Row],[Category and Sub-Category]]))</f>
        <v>musical</v>
      </c>
      <c r="S2932" s="14">
        <f>(((Table1[[#This Row],[launched_at]]/60)/60)/24)+DATE(1970,1,1)</f>
        <v>42101.584074074075</v>
      </c>
      <c r="T2932" s="14">
        <f t="shared" si="45"/>
        <v>42131.584074074075</v>
      </c>
    </row>
    <row r="2933" spans="1:20" ht="58" x14ac:dyDescent="0.35">
      <c r="A2933">
        <v>2931</v>
      </c>
      <c r="B2933" s="1" t="s">
        <v>2931</v>
      </c>
      <c r="C2933" s="1" t="s">
        <v>7041</v>
      </c>
      <c r="D2933" s="6">
        <v>750</v>
      </c>
      <c r="E2933" s="6">
        <v>795</v>
      </c>
      <c r="F2933" t="s">
        <v>8219</v>
      </c>
      <c r="G2933" t="s">
        <v>8229</v>
      </c>
      <c r="H2933" t="s">
        <v>8251</v>
      </c>
      <c r="I2933">
        <v>1410761280</v>
      </c>
      <c r="J2933">
        <v>1408604363</v>
      </c>
      <c r="K2933" t="b">
        <v>0</v>
      </c>
      <c r="L2933">
        <v>9</v>
      </c>
      <c r="M2933" t="b">
        <v>1</v>
      </c>
      <c r="N2933" t="s">
        <v>8305</v>
      </c>
      <c r="O2933" s="16">
        <f>Table1[[#This Row],[pledged]]/Table1[[#This Row],[goal]]*100</f>
        <v>106</v>
      </c>
      <c r="P2933" s="6">
        <f>IFERROR(Table1[[#This Row],[pledged]]/Table1[[#This Row],[backers_count]],0)</f>
        <v>88.333333333333329</v>
      </c>
      <c r="Q2933" t="str">
        <f>LEFT(Table1[[#This Row],[Category and Sub-Category]],FIND("/",Table1[[#This Row],[Category and Sub-Category]])-1)</f>
        <v>theater</v>
      </c>
      <c r="R2933" t="str">
        <f>RIGHT(Table1[[#This Row],[Category and Sub-Category]],LEN(Table1[[#This Row],[Category and Sub-Category]])-FIND("/",Table1[[#This Row],[Category and Sub-Category]]))</f>
        <v>musical</v>
      </c>
      <c r="S2933" s="14">
        <f>(((Table1[[#This Row],[launched_at]]/60)/60)/24)+DATE(1970,1,1)</f>
        <v>41872.291238425925</v>
      </c>
      <c r="T2933" s="14">
        <f t="shared" si="45"/>
        <v>41897.255555555559</v>
      </c>
    </row>
    <row r="2934" spans="1:20" ht="43.5" x14ac:dyDescent="0.35">
      <c r="A2934">
        <v>2932</v>
      </c>
      <c r="B2934" s="1" t="s">
        <v>2932</v>
      </c>
      <c r="C2934" s="1" t="s">
        <v>7042</v>
      </c>
      <c r="D2934" s="6">
        <v>3100</v>
      </c>
      <c r="E2934" s="6">
        <v>3258</v>
      </c>
      <c r="F2934" t="s">
        <v>8219</v>
      </c>
      <c r="G2934" t="s">
        <v>8226</v>
      </c>
      <c r="H2934" t="s">
        <v>8248</v>
      </c>
      <c r="I2934">
        <v>1424516400</v>
      </c>
      <c r="J2934">
        <v>1421812637</v>
      </c>
      <c r="K2934" t="b">
        <v>0</v>
      </c>
      <c r="L2934">
        <v>38</v>
      </c>
      <c r="M2934" t="b">
        <v>1</v>
      </c>
      <c r="N2934" t="s">
        <v>8305</v>
      </c>
      <c r="O2934" s="16">
        <f>Table1[[#This Row],[pledged]]/Table1[[#This Row],[goal]]*100</f>
        <v>105.0967741935484</v>
      </c>
      <c r="P2934" s="6">
        <f>IFERROR(Table1[[#This Row],[pledged]]/Table1[[#This Row],[backers_count]],0)</f>
        <v>85.736842105263165</v>
      </c>
      <c r="Q2934" t="str">
        <f>LEFT(Table1[[#This Row],[Category and Sub-Category]],FIND("/",Table1[[#This Row],[Category and Sub-Category]])-1)</f>
        <v>theater</v>
      </c>
      <c r="R2934" t="str">
        <f>RIGHT(Table1[[#This Row],[Category and Sub-Category]],LEN(Table1[[#This Row],[Category and Sub-Category]])-FIND("/",Table1[[#This Row],[Category and Sub-Category]]))</f>
        <v>musical</v>
      </c>
      <c r="S2934" s="14">
        <f>(((Table1[[#This Row],[launched_at]]/60)/60)/24)+DATE(1970,1,1)</f>
        <v>42025.164780092593</v>
      </c>
      <c r="T2934" s="14">
        <f t="shared" si="45"/>
        <v>42056.458333333328</v>
      </c>
    </row>
    <row r="2935" spans="1:20" ht="58" x14ac:dyDescent="0.35">
      <c r="A2935">
        <v>2933</v>
      </c>
      <c r="B2935" s="1" t="s">
        <v>2933</v>
      </c>
      <c r="C2935" s="1" t="s">
        <v>7043</v>
      </c>
      <c r="D2935" s="6">
        <v>2500</v>
      </c>
      <c r="E2935" s="6">
        <v>2569</v>
      </c>
      <c r="F2935" t="s">
        <v>8219</v>
      </c>
      <c r="G2935" t="s">
        <v>8224</v>
      </c>
      <c r="H2935" t="s">
        <v>8246</v>
      </c>
      <c r="I2935">
        <v>1465081053</v>
      </c>
      <c r="J2935">
        <v>1462489053</v>
      </c>
      <c r="K2935" t="b">
        <v>0</v>
      </c>
      <c r="L2935">
        <v>54</v>
      </c>
      <c r="M2935" t="b">
        <v>1</v>
      </c>
      <c r="N2935" t="s">
        <v>8305</v>
      </c>
      <c r="O2935" s="16">
        <f>Table1[[#This Row],[pledged]]/Table1[[#This Row],[goal]]*100</f>
        <v>102.76</v>
      </c>
      <c r="P2935" s="6">
        <f>IFERROR(Table1[[#This Row],[pledged]]/Table1[[#This Row],[backers_count]],0)</f>
        <v>47.574074074074076</v>
      </c>
      <c r="Q2935" t="str">
        <f>LEFT(Table1[[#This Row],[Category and Sub-Category]],FIND("/",Table1[[#This Row],[Category and Sub-Category]])-1)</f>
        <v>theater</v>
      </c>
      <c r="R2935" t="str">
        <f>RIGHT(Table1[[#This Row],[Category and Sub-Category]],LEN(Table1[[#This Row],[Category and Sub-Category]])-FIND("/",Table1[[#This Row],[Category and Sub-Category]]))</f>
        <v>musical</v>
      </c>
      <c r="S2935" s="14">
        <f>(((Table1[[#This Row],[launched_at]]/60)/60)/24)+DATE(1970,1,1)</f>
        <v>42495.956631944442</v>
      </c>
      <c r="T2935" s="14">
        <f t="shared" si="45"/>
        <v>42525.956631944442</v>
      </c>
    </row>
    <row r="2936" spans="1:20" ht="43.5" x14ac:dyDescent="0.35">
      <c r="A2936">
        <v>2934</v>
      </c>
      <c r="B2936" s="1" t="s">
        <v>2934</v>
      </c>
      <c r="C2936" s="1" t="s">
        <v>7044</v>
      </c>
      <c r="D2936" s="6">
        <v>2500</v>
      </c>
      <c r="E2936" s="6">
        <v>2700</v>
      </c>
      <c r="F2936" t="s">
        <v>8219</v>
      </c>
      <c r="G2936" t="s">
        <v>8229</v>
      </c>
      <c r="H2936" t="s">
        <v>8251</v>
      </c>
      <c r="I2936">
        <v>1402845364</v>
      </c>
      <c r="J2936">
        <v>1400253364</v>
      </c>
      <c r="K2936" t="b">
        <v>0</v>
      </c>
      <c r="L2936">
        <v>37</v>
      </c>
      <c r="M2936" t="b">
        <v>1</v>
      </c>
      <c r="N2936" t="s">
        <v>8305</v>
      </c>
      <c r="O2936" s="16">
        <f>Table1[[#This Row],[pledged]]/Table1[[#This Row],[goal]]*100</f>
        <v>108</v>
      </c>
      <c r="P2936" s="6">
        <f>IFERROR(Table1[[#This Row],[pledged]]/Table1[[#This Row],[backers_count]],0)</f>
        <v>72.972972972972968</v>
      </c>
      <c r="Q2936" t="str">
        <f>LEFT(Table1[[#This Row],[Category and Sub-Category]],FIND("/",Table1[[#This Row],[Category and Sub-Category]])-1)</f>
        <v>theater</v>
      </c>
      <c r="R2936" t="str">
        <f>RIGHT(Table1[[#This Row],[Category and Sub-Category]],LEN(Table1[[#This Row],[Category and Sub-Category]])-FIND("/",Table1[[#This Row],[Category and Sub-Category]]))</f>
        <v>musical</v>
      </c>
      <c r="S2936" s="14">
        <f>(((Table1[[#This Row],[launched_at]]/60)/60)/24)+DATE(1970,1,1)</f>
        <v>41775.636157407411</v>
      </c>
      <c r="T2936" s="14">
        <f t="shared" si="45"/>
        <v>41805.636157407411</v>
      </c>
    </row>
    <row r="2937" spans="1:20" ht="43.5" x14ac:dyDescent="0.35">
      <c r="A2937">
        <v>2935</v>
      </c>
      <c r="B2937" s="1" t="s">
        <v>2935</v>
      </c>
      <c r="C2937" s="1" t="s">
        <v>7045</v>
      </c>
      <c r="D2937" s="6">
        <v>3500</v>
      </c>
      <c r="E2937" s="6">
        <v>3531</v>
      </c>
      <c r="F2937" t="s">
        <v>8219</v>
      </c>
      <c r="G2937" t="s">
        <v>8224</v>
      </c>
      <c r="H2937" t="s">
        <v>8246</v>
      </c>
      <c r="I2937">
        <v>1472490000</v>
      </c>
      <c r="J2937">
        <v>1467468008</v>
      </c>
      <c r="K2937" t="b">
        <v>0</v>
      </c>
      <c r="L2937">
        <v>39</v>
      </c>
      <c r="M2937" t="b">
        <v>1</v>
      </c>
      <c r="N2937" t="s">
        <v>8305</v>
      </c>
      <c r="O2937" s="16">
        <f>Table1[[#This Row],[pledged]]/Table1[[#This Row],[goal]]*100</f>
        <v>100.88571428571429</v>
      </c>
      <c r="P2937" s="6">
        <f>IFERROR(Table1[[#This Row],[pledged]]/Table1[[#This Row],[backers_count]],0)</f>
        <v>90.538461538461533</v>
      </c>
      <c r="Q2937" t="str">
        <f>LEFT(Table1[[#This Row],[Category and Sub-Category]],FIND("/",Table1[[#This Row],[Category and Sub-Category]])-1)</f>
        <v>theater</v>
      </c>
      <c r="R2937" t="str">
        <f>RIGHT(Table1[[#This Row],[Category and Sub-Category]],LEN(Table1[[#This Row],[Category and Sub-Category]])-FIND("/",Table1[[#This Row],[Category and Sub-Category]]))</f>
        <v>musical</v>
      </c>
      <c r="S2937" s="14">
        <f>(((Table1[[#This Row],[launched_at]]/60)/60)/24)+DATE(1970,1,1)</f>
        <v>42553.583425925928</v>
      </c>
      <c r="T2937" s="14">
        <f t="shared" si="45"/>
        <v>42611.708333333328</v>
      </c>
    </row>
    <row r="2938" spans="1:20" ht="43.5" x14ac:dyDescent="0.35">
      <c r="A2938">
        <v>2936</v>
      </c>
      <c r="B2938" s="1" t="s">
        <v>2936</v>
      </c>
      <c r="C2938" s="1" t="s">
        <v>7046</v>
      </c>
      <c r="D2938" s="6">
        <v>1000</v>
      </c>
      <c r="E2938" s="6">
        <v>1280</v>
      </c>
      <c r="F2938" t="s">
        <v>8219</v>
      </c>
      <c r="G2938" t="s">
        <v>8224</v>
      </c>
      <c r="H2938" t="s">
        <v>8246</v>
      </c>
      <c r="I2938">
        <v>1413176340</v>
      </c>
      <c r="J2938">
        <v>1412091423</v>
      </c>
      <c r="K2938" t="b">
        <v>0</v>
      </c>
      <c r="L2938">
        <v>34</v>
      </c>
      <c r="M2938" t="b">
        <v>1</v>
      </c>
      <c r="N2938" t="s">
        <v>8305</v>
      </c>
      <c r="O2938" s="16">
        <f>Table1[[#This Row],[pledged]]/Table1[[#This Row],[goal]]*100</f>
        <v>128</v>
      </c>
      <c r="P2938" s="6">
        <f>IFERROR(Table1[[#This Row],[pledged]]/Table1[[#This Row],[backers_count]],0)</f>
        <v>37.647058823529413</v>
      </c>
      <c r="Q2938" t="str">
        <f>LEFT(Table1[[#This Row],[Category and Sub-Category]],FIND("/",Table1[[#This Row],[Category and Sub-Category]])-1)</f>
        <v>theater</v>
      </c>
      <c r="R2938" t="str">
        <f>RIGHT(Table1[[#This Row],[Category and Sub-Category]],LEN(Table1[[#This Row],[Category and Sub-Category]])-FIND("/",Table1[[#This Row],[Category and Sub-Category]]))</f>
        <v>musical</v>
      </c>
      <c r="S2938" s="14">
        <f>(((Table1[[#This Row],[launched_at]]/60)/60)/24)+DATE(1970,1,1)</f>
        <v>41912.650729166664</v>
      </c>
      <c r="T2938" s="14">
        <f t="shared" si="45"/>
        <v>41925.207638888889</v>
      </c>
    </row>
    <row r="2939" spans="1:20" ht="29" x14ac:dyDescent="0.35">
      <c r="A2939">
        <v>2937</v>
      </c>
      <c r="B2939" s="1" t="s">
        <v>2937</v>
      </c>
      <c r="C2939" s="1" t="s">
        <v>7047</v>
      </c>
      <c r="D2939" s="6">
        <v>1500</v>
      </c>
      <c r="E2939" s="6">
        <v>2000</v>
      </c>
      <c r="F2939" t="s">
        <v>8219</v>
      </c>
      <c r="G2939" t="s">
        <v>8225</v>
      </c>
      <c r="H2939" t="s">
        <v>8247</v>
      </c>
      <c r="I2939">
        <v>1405249113</v>
      </c>
      <c r="J2939">
        <v>1402657113</v>
      </c>
      <c r="K2939" t="b">
        <v>0</v>
      </c>
      <c r="L2939">
        <v>55</v>
      </c>
      <c r="M2939" t="b">
        <v>1</v>
      </c>
      <c r="N2939" t="s">
        <v>8305</v>
      </c>
      <c r="O2939" s="16">
        <f>Table1[[#This Row],[pledged]]/Table1[[#This Row],[goal]]*100</f>
        <v>133.33333333333331</v>
      </c>
      <c r="P2939" s="6">
        <f>IFERROR(Table1[[#This Row],[pledged]]/Table1[[#This Row],[backers_count]],0)</f>
        <v>36.363636363636367</v>
      </c>
      <c r="Q2939" t="str">
        <f>LEFT(Table1[[#This Row],[Category and Sub-Category]],FIND("/",Table1[[#This Row],[Category and Sub-Category]])-1)</f>
        <v>theater</v>
      </c>
      <c r="R2939" t="str">
        <f>RIGHT(Table1[[#This Row],[Category and Sub-Category]],LEN(Table1[[#This Row],[Category and Sub-Category]])-FIND("/",Table1[[#This Row],[Category and Sub-Category]]))</f>
        <v>musical</v>
      </c>
      <c r="S2939" s="14">
        <f>(((Table1[[#This Row],[launched_at]]/60)/60)/24)+DATE(1970,1,1)</f>
        <v>41803.457326388889</v>
      </c>
      <c r="T2939" s="14">
        <f t="shared" si="45"/>
        <v>41833.457326388889</v>
      </c>
    </row>
    <row r="2940" spans="1:20" ht="43.5" x14ac:dyDescent="0.35">
      <c r="A2940">
        <v>2938</v>
      </c>
      <c r="B2940" s="1" t="s">
        <v>2938</v>
      </c>
      <c r="C2940" s="1" t="s">
        <v>7048</v>
      </c>
      <c r="D2940" s="6">
        <v>4000</v>
      </c>
      <c r="E2940" s="6">
        <v>4055</v>
      </c>
      <c r="F2940" t="s">
        <v>8219</v>
      </c>
      <c r="G2940" t="s">
        <v>8224</v>
      </c>
      <c r="H2940" t="s">
        <v>8246</v>
      </c>
      <c r="I2940">
        <v>1422636814</v>
      </c>
      <c r="J2940">
        <v>1420044814</v>
      </c>
      <c r="K2940" t="b">
        <v>0</v>
      </c>
      <c r="L2940">
        <v>32</v>
      </c>
      <c r="M2940" t="b">
        <v>1</v>
      </c>
      <c r="N2940" t="s">
        <v>8305</v>
      </c>
      <c r="O2940" s="16">
        <f>Table1[[#This Row],[pledged]]/Table1[[#This Row],[goal]]*100</f>
        <v>101.375</v>
      </c>
      <c r="P2940" s="6">
        <f>IFERROR(Table1[[#This Row],[pledged]]/Table1[[#This Row],[backers_count]],0)</f>
        <v>126.71875</v>
      </c>
      <c r="Q2940" t="str">
        <f>LEFT(Table1[[#This Row],[Category and Sub-Category]],FIND("/",Table1[[#This Row],[Category and Sub-Category]])-1)</f>
        <v>theater</v>
      </c>
      <c r="R2940" t="str">
        <f>RIGHT(Table1[[#This Row],[Category and Sub-Category]],LEN(Table1[[#This Row],[Category and Sub-Category]])-FIND("/",Table1[[#This Row],[Category and Sub-Category]]))</f>
        <v>musical</v>
      </c>
      <c r="S2940" s="14">
        <f>(((Table1[[#This Row],[launched_at]]/60)/60)/24)+DATE(1970,1,1)</f>
        <v>42004.703865740739</v>
      </c>
      <c r="T2940" s="14">
        <f t="shared" si="45"/>
        <v>42034.703865740739</v>
      </c>
    </row>
    <row r="2941" spans="1:20" ht="43.5" x14ac:dyDescent="0.35">
      <c r="A2941">
        <v>2939</v>
      </c>
      <c r="B2941" s="1" t="s">
        <v>2939</v>
      </c>
      <c r="C2941" s="1" t="s">
        <v>7049</v>
      </c>
      <c r="D2941" s="6">
        <v>8000</v>
      </c>
      <c r="E2941" s="6">
        <v>8230</v>
      </c>
      <c r="F2941" t="s">
        <v>8219</v>
      </c>
      <c r="G2941" t="s">
        <v>8224</v>
      </c>
      <c r="H2941" t="s">
        <v>8246</v>
      </c>
      <c r="I2941">
        <v>1409187600</v>
      </c>
      <c r="J2941">
        <v>1406316312</v>
      </c>
      <c r="K2941" t="b">
        <v>0</v>
      </c>
      <c r="L2941">
        <v>25</v>
      </c>
      <c r="M2941" t="b">
        <v>1</v>
      </c>
      <c r="N2941" t="s">
        <v>8305</v>
      </c>
      <c r="O2941" s="16">
        <f>Table1[[#This Row],[pledged]]/Table1[[#This Row],[goal]]*100</f>
        <v>102.875</v>
      </c>
      <c r="P2941" s="6">
        <f>IFERROR(Table1[[#This Row],[pledged]]/Table1[[#This Row],[backers_count]],0)</f>
        <v>329.2</v>
      </c>
      <c r="Q2941" t="str">
        <f>LEFT(Table1[[#This Row],[Category and Sub-Category]],FIND("/",Table1[[#This Row],[Category and Sub-Category]])-1)</f>
        <v>theater</v>
      </c>
      <c r="R2941" t="str">
        <f>RIGHT(Table1[[#This Row],[Category and Sub-Category]],LEN(Table1[[#This Row],[Category and Sub-Category]])-FIND("/",Table1[[#This Row],[Category and Sub-Category]]))</f>
        <v>musical</v>
      </c>
      <c r="S2941" s="14">
        <f>(((Table1[[#This Row],[launched_at]]/60)/60)/24)+DATE(1970,1,1)</f>
        <v>41845.809166666666</v>
      </c>
      <c r="T2941" s="14">
        <f t="shared" si="45"/>
        <v>41879.041666666664</v>
      </c>
    </row>
    <row r="2942" spans="1:20" ht="43.5" x14ac:dyDescent="0.35">
      <c r="A2942">
        <v>2940</v>
      </c>
      <c r="B2942" s="1" t="s">
        <v>2940</v>
      </c>
      <c r="C2942" s="1" t="s">
        <v>7050</v>
      </c>
      <c r="D2942" s="6">
        <v>2500</v>
      </c>
      <c r="E2942" s="6">
        <v>2681</v>
      </c>
      <c r="F2942" t="s">
        <v>8219</v>
      </c>
      <c r="G2942" t="s">
        <v>8224</v>
      </c>
      <c r="H2942" t="s">
        <v>8246</v>
      </c>
      <c r="I2942">
        <v>1421606018</v>
      </c>
      <c r="J2942">
        <v>1418150018</v>
      </c>
      <c r="K2942" t="b">
        <v>0</v>
      </c>
      <c r="L2942">
        <v>33</v>
      </c>
      <c r="M2942" t="b">
        <v>1</v>
      </c>
      <c r="N2942" t="s">
        <v>8305</v>
      </c>
      <c r="O2942" s="16">
        <f>Table1[[#This Row],[pledged]]/Table1[[#This Row],[goal]]*100</f>
        <v>107.24000000000001</v>
      </c>
      <c r="P2942" s="6">
        <f>IFERROR(Table1[[#This Row],[pledged]]/Table1[[#This Row],[backers_count]],0)</f>
        <v>81.242424242424249</v>
      </c>
      <c r="Q2942" t="str">
        <f>LEFT(Table1[[#This Row],[Category and Sub-Category]],FIND("/",Table1[[#This Row],[Category and Sub-Category]])-1)</f>
        <v>theater</v>
      </c>
      <c r="R2942" t="str">
        <f>RIGHT(Table1[[#This Row],[Category and Sub-Category]],LEN(Table1[[#This Row],[Category and Sub-Category]])-FIND("/",Table1[[#This Row],[Category and Sub-Category]]))</f>
        <v>musical</v>
      </c>
      <c r="S2942" s="14">
        <f>(((Table1[[#This Row],[launched_at]]/60)/60)/24)+DATE(1970,1,1)</f>
        <v>41982.773356481484</v>
      </c>
      <c r="T2942" s="14">
        <f t="shared" si="45"/>
        <v>42022.773356481484</v>
      </c>
    </row>
    <row r="2943" spans="1:20" ht="43.5" x14ac:dyDescent="0.35">
      <c r="A2943">
        <v>2941</v>
      </c>
      <c r="B2943" s="1" t="s">
        <v>2941</v>
      </c>
      <c r="C2943" s="1" t="s">
        <v>7051</v>
      </c>
      <c r="D2943" s="6">
        <v>25000</v>
      </c>
      <c r="E2943" s="6">
        <v>1</v>
      </c>
      <c r="F2943" t="s">
        <v>8221</v>
      </c>
      <c r="G2943" t="s">
        <v>8224</v>
      </c>
      <c r="H2943" t="s">
        <v>8246</v>
      </c>
      <c r="I2943">
        <v>1425250955</v>
      </c>
      <c r="J2943">
        <v>1422658955</v>
      </c>
      <c r="K2943" t="b">
        <v>0</v>
      </c>
      <c r="L2943">
        <v>1</v>
      </c>
      <c r="M2943" t="b">
        <v>0</v>
      </c>
      <c r="N2943" t="s">
        <v>8303</v>
      </c>
      <c r="O2943" s="16">
        <f>Table1[[#This Row],[pledged]]/Table1[[#This Row],[goal]]*100</f>
        <v>4.0000000000000001E-3</v>
      </c>
      <c r="P2943" s="6">
        <f>IFERROR(Table1[[#This Row],[pledged]]/Table1[[#This Row],[backers_count]],0)</f>
        <v>1</v>
      </c>
      <c r="Q2943" t="str">
        <f>LEFT(Table1[[#This Row],[Category and Sub-Category]],FIND("/",Table1[[#This Row],[Category and Sub-Category]])-1)</f>
        <v>theater</v>
      </c>
      <c r="R2943" t="str">
        <f>RIGHT(Table1[[#This Row],[Category and Sub-Category]],LEN(Table1[[#This Row],[Category and Sub-Category]])-FIND("/",Table1[[#This Row],[Category and Sub-Category]]))</f>
        <v>spaces</v>
      </c>
      <c r="S2943" s="14">
        <f>(((Table1[[#This Row],[launched_at]]/60)/60)/24)+DATE(1970,1,1)</f>
        <v>42034.960127314815</v>
      </c>
      <c r="T2943" s="14">
        <f t="shared" si="45"/>
        <v>42064.960127314815</v>
      </c>
    </row>
    <row r="2944" spans="1:20" ht="43.5" x14ac:dyDescent="0.35">
      <c r="A2944">
        <v>2942</v>
      </c>
      <c r="B2944" s="1" t="s">
        <v>2942</v>
      </c>
      <c r="C2944" s="1" t="s">
        <v>7052</v>
      </c>
      <c r="D2944" s="6">
        <v>200000</v>
      </c>
      <c r="E2944" s="6">
        <v>40850</v>
      </c>
      <c r="F2944" t="s">
        <v>8221</v>
      </c>
      <c r="G2944" t="s">
        <v>8229</v>
      </c>
      <c r="H2944" t="s">
        <v>8251</v>
      </c>
      <c r="I2944">
        <v>1450297080</v>
      </c>
      <c r="J2944">
        <v>1448565459</v>
      </c>
      <c r="K2944" t="b">
        <v>0</v>
      </c>
      <c r="L2944">
        <v>202</v>
      </c>
      <c r="M2944" t="b">
        <v>0</v>
      </c>
      <c r="N2944" t="s">
        <v>8303</v>
      </c>
      <c r="O2944" s="16">
        <f>Table1[[#This Row],[pledged]]/Table1[[#This Row],[goal]]*100</f>
        <v>20.424999999999997</v>
      </c>
      <c r="P2944" s="6">
        <f>IFERROR(Table1[[#This Row],[pledged]]/Table1[[#This Row],[backers_count]],0)</f>
        <v>202.22772277227722</v>
      </c>
      <c r="Q2944" t="str">
        <f>LEFT(Table1[[#This Row],[Category and Sub-Category]],FIND("/",Table1[[#This Row],[Category and Sub-Category]])-1)</f>
        <v>theater</v>
      </c>
      <c r="R2944" t="str">
        <f>RIGHT(Table1[[#This Row],[Category and Sub-Category]],LEN(Table1[[#This Row],[Category and Sub-Category]])-FIND("/",Table1[[#This Row],[Category and Sub-Category]]))</f>
        <v>spaces</v>
      </c>
      <c r="S2944" s="14">
        <f>(((Table1[[#This Row],[launched_at]]/60)/60)/24)+DATE(1970,1,1)</f>
        <v>42334.803923611107</v>
      </c>
      <c r="T2944" s="14">
        <f t="shared" si="45"/>
        <v>42354.845833333333</v>
      </c>
    </row>
    <row r="2945" spans="1:20" ht="43.5" x14ac:dyDescent="0.35">
      <c r="A2945">
        <v>2943</v>
      </c>
      <c r="B2945" s="1" t="s">
        <v>2943</v>
      </c>
      <c r="C2945" s="1" t="s">
        <v>7053</v>
      </c>
      <c r="D2945" s="6">
        <v>3000</v>
      </c>
      <c r="E2945" s="6">
        <v>0</v>
      </c>
      <c r="F2945" t="s">
        <v>8221</v>
      </c>
      <c r="G2945" t="s">
        <v>8224</v>
      </c>
      <c r="H2945" t="s">
        <v>8246</v>
      </c>
      <c r="I2945">
        <v>1428894380</v>
      </c>
      <c r="J2945">
        <v>1426302380</v>
      </c>
      <c r="K2945" t="b">
        <v>0</v>
      </c>
      <c r="L2945">
        <v>0</v>
      </c>
      <c r="M2945" t="b">
        <v>0</v>
      </c>
      <c r="N2945" t="s">
        <v>8303</v>
      </c>
      <c r="O2945" s="16">
        <f>Table1[[#This Row],[pledged]]/Table1[[#This Row],[goal]]*100</f>
        <v>0</v>
      </c>
      <c r="P2945" s="6">
        <f>IFERROR(Table1[[#This Row],[pledged]]/Table1[[#This Row],[backers_count]],0)</f>
        <v>0</v>
      </c>
      <c r="Q2945" t="str">
        <f>LEFT(Table1[[#This Row],[Category and Sub-Category]],FIND("/",Table1[[#This Row],[Category and Sub-Category]])-1)</f>
        <v>theater</v>
      </c>
      <c r="R2945" t="str">
        <f>RIGHT(Table1[[#This Row],[Category and Sub-Category]],LEN(Table1[[#This Row],[Category and Sub-Category]])-FIND("/",Table1[[#This Row],[Category and Sub-Category]]))</f>
        <v>spaces</v>
      </c>
      <c r="S2945" s="14">
        <f>(((Table1[[#This Row],[launched_at]]/60)/60)/24)+DATE(1970,1,1)</f>
        <v>42077.129398148143</v>
      </c>
      <c r="T2945" s="14">
        <f t="shared" si="45"/>
        <v>42107.129398148143</v>
      </c>
    </row>
    <row r="2946" spans="1:20" ht="43.5" x14ac:dyDescent="0.35">
      <c r="A2946">
        <v>2944</v>
      </c>
      <c r="B2946" s="1" t="s">
        <v>2944</v>
      </c>
      <c r="C2946" s="1" t="s">
        <v>7054</v>
      </c>
      <c r="D2946" s="6">
        <v>10000</v>
      </c>
      <c r="E2946" s="6">
        <v>100</v>
      </c>
      <c r="F2946" t="s">
        <v>8221</v>
      </c>
      <c r="G2946" t="s">
        <v>8224</v>
      </c>
      <c r="H2946" t="s">
        <v>8246</v>
      </c>
      <c r="I2946">
        <v>1433714198</v>
      </c>
      <c r="J2946">
        <v>1431122198</v>
      </c>
      <c r="K2946" t="b">
        <v>0</v>
      </c>
      <c r="L2946">
        <v>1</v>
      </c>
      <c r="M2946" t="b">
        <v>0</v>
      </c>
      <c r="N2946" t="s">
        <v>8303</v>
      </c>
      <c r="O2946" s="16">
        <f>Table1[[#This Row],[pledged]]/Table1[[#This Row],[goal]]*100</f>
        <v>1</v>
      </c>
      <c r="P2946" s="6">
        <f>IFERROR(Table1[[#This Row],[pledged]]/Table1[[#This Row],[backers_count]],0)</f>
        <v>100</v>
      </c>
      <c r="Q2946" t="str">
        <f>LEFT(Table1[[#This Row],[Category and Sub-Category]],FIND("/",Table1[[#This Row],[Category and Sub-Category]])-1)</f>
        <v>theater</v>
      </c>
      <c r="R2946" t="str">
        <f>RIGHT(Table1[[#This Row],[Category and Sub-Category]],LEN(Table1[[#This Row],[Category and Sub-Category]])-FIND("/",Table1[[#This Row],[Category and Sub-Category]]))</f>
        <v>spaces</v>
      </c>
      <c r="S2946" s="14">
        <f>(((Table1[[#This Row],[launched_at]]/60)/60)/24)+DATE(1970,1,1)</f>
        <v>42132.9143287037</v>
      </c>
      <c r="T2946" s="14">
        <f t="shared" ref="T2946:T3009" si="46">(((I2946/60)/60)/24)+DATE(1970,1,1)</f>
        <v>42162.9143287037</v>
      </c>
    </row>
    <row r="2947" spans="1:20" ht="58" x14ac:dyDescent="0.35">
      <c r="A2947">
        <v>2945</v>
      </c>
      <c r="B2947" s="1" t="s">
        <v>2945</v>
      </c>
      <c r="C2947" s="1" t="s">
        <v>7055</v>
      </c>
      <c r="D2947" s="6">
        <v>50000</v>
      </c>
      <c r="E2947" s="6">
        <v>0</v>
      </c>
      <c r="F2947" t="s">
        <v>8221</v>
      </c>
      <c r="G2947" t="s">
        <v>8224</v>
      </c>
      <c r="H2947" t="s">
        <v>8246</v>
      </c>
      <c r="I2947">
        <v>1432437660</v>
      </c>
      <c r="J2947">
        <v>1429845660</v>
      </c>
      <c r="K2947" t="b">
        <v>0</v>
      </c>
      <c r="L2947">
        <v>0</v>
      </c>
      <c r="M2947" t="b">
        <v>0</v>
      </c>
      <c r="N2947" t="s">
        <v>8303</v>
      </c>
      <c r="O2947" s="16">
        <f>Table1[[#This Row],[pledged]]/Table1[[#This Row],[goal]]*100</f>
        <v>0</v>
      </c>
      <c r="P2947" s="6">
        <f>IFERROR(Table1[[#This Row],[pledged]]/Table1[[#This Row],[backers_count]],0)</f>
        <v>0</v>
      </c>
      <c r="Q2947" t="str">
        <f>LEFT(Table1[[#This Row],[Category and Sub-Category]],FIND("/",Table1[[#This Row],[Category and Sub-Category]])-1)</f>
        <v>theater</v>
      </c>
      <c r="R2947" t="str">
        <f>RIGHT(Table1[[#This Row],[Category and Sub-Category]],LEN(Table1[[#This Row],[Category and Sub-Category]])-FIND("/",Table1[[#This Row],[Category and Sub-Category]]))</f>
        <v>spaces</v>
      </c>
      <c r="S2947" s="14">
        <f>(((Table1[[#This Row],[launched_at]]/60)/60)/24)+DATE(1970,1,1)</f>
        <v>42118.139583333337</v>
      </c>
      <c r="T2947" s="14">
        <f t="shared" si="46"/>
        <v>42148.139583333337</v>
      </c>
    </row>
    <row r="2948" spans="1:20" ht="43.5" x14ac:dyDescent="0.35">
      <c r="A2948">
        <v>2946</v>
      </c>
      <c r="B2948" s="1" t="s">
        <v>2946</v>
      </c>
      <c r="C2948" s="1" t="s">
        <v>7056</v>
      </c>
      <c r="D2948" s="6">
        <v>2000</v>
      </c>
      <c r="E2948" s="6">
        <v>2</v>
      </c>
      <c r="F2948" t="s">
        <v>8221</v>
      </c>
      <c r="G2948" t="s">
        <v>8225</v>
      </c>
      <c r="H2948" t="s">
        <v>8247</v>
      </c>
      <c r="I2948">
        <v>1471265092</v>
      </c>
      <c r="J2948">
        <v>1468673092</v>
      </c>
      <c r="K2948" t="b">
        <v>0</v>
      </c>
      <c r="L2948">
        <v>2</v>
      </c>
      <c r="M2948" t="b">
        <v>0</v>
      </c>
      <c r="N2948" t="s">
        <v>8303</v>
      </c>
      <c r="O2948" s="16">
        <f>Table1[[#This Row],[pledged]]/Table1[[#This Row],[goal]]*100</f>
        <v>0.1</v>
      </c>
      <c r="P2948" s="6">
        <f>IFERROR(Table1[[#This Row],[pledged]]/Table1[[#This Row],[backers_count]],0)</f>
        <v>1</v>
      </c>
      <c r="Q2948" t="str">
        <f>LEFT(Table1[[#This Row],[Category and Sub-Category]],FIND("/",Table1[[#This Row],[Category and Sub-Category]])-1)</f>
        <v>theater</v>
      </c>
      <c r="R2948" t="str">
        <f>RIGHT(Table1[[#This Row],[Category and Sub-Category]],LEN(Table1[[#This Row],[Category and Sub-Category]])-FIND("/",Table1[[#This Row],[Category and Sub-Category]]))</f>
        <v>spaces</v>
      </c>
      <c r="S2948" s="14">
        <f>(((Table1[[#This Row],[launched_at]]/60)/60)/24)+DATE(1970,1,1)</f>
        <v>42567.531157407408</v>
      </c>
      <c r="T2948" s="14">
        <f t="shared" si="46"/>
        <v>42597.531157407408</v>
      </c>
    </row>
    <row r="2949" spans="1:20" ht="58" x14ac:dyDescent="0.35">
      <c r="A2949">
        <v>2947</v>
      </c>
      <c r="B2949" s="1" t="s">
        <v>2947</v>
      </c>
      <c r="C2949" s="1" t="s">
        <v>7057</v>
      </c>
      <c r="D2949" s="6">
        <v>25000</v>
      </c>
      <c r="E2949" s="6">
        <v>1072</v>
      </c>
      <c r="F2949" t="s">
        <v>8221</v>
      </c>
      <c r="G2949" t="s">
        <v>8224</v>
      </c>
      <c r="H2949" t="s">
        <v>8246</v>
      </c>
      <c r="I2949">
        <v>1480007460</v>
      </c>
      <c r="J2949">
        <v>1475760567</v>
      </c>
      <c r="K2949" t="b">
        <v>0</v>
      </c>
      <c r="L2949">
        <v>13</v>
      </c>
      <c r="M2949" t="b">
        <v>0</v>
      </c>
      <c r="N2949" t="s">
        <v>8303</v>
      </c>
      <c r="O2949" s="16">
        <f>Table1[[#This Row],[pledged]]/Table1[[#This Row],[goal]]*100</f>
        <v>4.2880000000000003</v>
      </c>
      <c r="P2949" s="6">
        <f>IFERROR(Table1[[#This Row],[pledged]]/Table1[[#This Row],[backers_count]],0)</f>
        <v>82.461538461538467</v>
      </c>
      <c r="Q2949" t="str">
        <f>LEFT(Table1[[#This Row],[Category and Sub-Category]],FIND("/",Table1[[#This Row],[Category and Sub-Category]])-1)</f>
        <v>theater</v>
      </c>
      <c r="R2949" t="str">
        <f>RIGHT(Table1[[#This Row],[Category and Sub-Category]],LEN(Table1[[#This Row],[Category and Sub-Category]])-FIND("/",Table1[[#This Row],[Category and Sub-Category]]))</f>
        <v>spaces</v>
      </c>
      <c r="S2949" s="14">
        <f>(((Table1[[#This Row],[launched_at]]/60)/60)/24)+DATE(1970,1,1)</f>
        <v>42649.562118055561</v>
      </c>
      <c r="T2949" s="14">
        <f t="shared" si="46"/>
        <v>42698.715972222228</v>
      </c>
    </row>
    <row r="2950" spans="1:20" ht="58" x14ac:dyDescent="0.35">
      <c r="A2950">
        <v>2948</v>
      </c>
      <c r="B2950" s="1" t="s">
        <v>2948</v>
      </c>
      <c r="C2950" s="1" t="s">
        <v>7058</v>
      </c>
      <c r="D2950" s="6">
        <v>500000</v>
      </c>
      <c r="E2950" s="6">
        <v>24</v>
      </c>
      <c r="F2950" t="s">
        <v>8221</v>
      </c>
      <c r="G2950" t="s">
        <v>8224</v>
      </c>
      <c r="H2950" t="s">
        <v>8246</v>
      </c>
      <c r="I2950">
        <v>1433259293</v>
      </c>
      <c r="J2950">
        <v>1428075293</v>
      </c>
      <c r="K2950" t="b">
        <v>0</v>
      </c>
      <c r="L2950">
        <v>9</v>
      </c>
      <c r="M2950" t="b">
        <v>0</v>
      </c>
      <c r="N2950" t="s">
        <v>8303</v>
      </c>
      <c r="O2950" s="16">
        <f>Table1[[#This Row],[pledged]]/Table1[[#This Row],[goal]]*100</f>
        <v>4.8000000000000004E-3</v>
      </c>
      <c r="P2950" s="6">
        <f>IFERROR(Table1[[#This Row],[pledged]]/Table1[[#This Row],[backers_count]],0)</f>
        <v>2.6666666666666665</v>
      </c>
      <c r="Q2950" t="str">
        <f>LEFT(Table1[[#This Row],[Category and Sub-Category]],FIND("/",Table1[[#This Row],[Category and Sub-Category]])-1)</f>
        <v>theater</v>
      </c>
      <c r="R2950" t="str">
        <f>RIGHT(Table1[[#This Row],[Category and Sub-Category]],LEN(Table1[[#This Row],[Category and Sub-Category]])-FIND("/",Table1[[#This Row],[Category and Sub-Category]]))</f>
        <v>spaces</v>
      </c>
      <c r="S2950" s="14">
        <f>(((Table1[[#This Row],[launched_at]]/60)/60)/24)+DATE(1970,1,1)</f>
        <v>42097.649224537032</v>
      </c>
      <c r="T2950" s="14">
        <f t="shared" si="46"/>
        <v>42157.649224537032</v>
      </c>
    </row>
    <row r="2951" spans="1:20" ht="43.5" x14ac:dyDescent="0.35">
      <c r="A2951">
        <v>2949</v>
      </c>
      <c r="B2951" s="1" t="s">
        <v>2949</v>
      </c>
      <c r="C2951" s="1" t="s">
        <v>7059</v>
      </c>
      <c r="D2951" s="6">
        <v>1000</v>
      </c>
      <c r="E2951" s="6">
        <v>25</v>
      </c>
      <c r="F2951" t="s">
        <v>8221</v>
      </c>
      <c r="G2951" t="s">
        <v>8224</v>
      </c>
      <c r="H2951" t="s">
        <v>8246</v>
      </c>
      <c r="I2951">
        <v>1447965917</v>
      </c>
      <c r="J2951">
        <v>1445370317</v>
      </c>
      <c r="K2951" t="b">
        <v>0</v>
      </c>
      <c r="L2951">
        <v>2</v>
      </c>
      <c r="M2951" t="b">
        <v>0</v>
      </c>
      <c r="N2951" t="s">
        <v>8303</v>
      </c>
      <c r="O2951" s="16">
        <f>Table1[[#This Row],[pledged]]/Table1[[#This Row],[goal]]*100</f>
        <v>2.5</v>
      </c>
      <c r="P2951" s="6">
        <f>IFERROR(Table1[[#This Row],[pledged]]/Table1[[#This Row],[backers_count]],0)</f>
        <v>12.5</v>
      </c>
      <c r="Q2951" t="str">
        <f>LEFT(Table1[[#This Row],[Category and Sub-Category]],FIND("/",Table1[[#This Row],[Category and Sub-Category]])-1)</f>
        <v>theater</v>
      </c>
      <c r="R2951" t="str">
        <f>RIGHT(Table1[[#This Row],[Category and Sub-Category]],LEN(Table1[[#This Row],[Category and Sub-Category]])-FIND("/",Table1[[#This Row],[Category and Sub-Category]]))</f>
        <v>spaces</v>
      </c>
      <c r="S2951" s="14">
        <f>(((Table1[[#This Row],[launched_at]]/60)/60)/24)+DATE(1970,1,1)</f>
        <v>42297.823113425926</v>
      </c>
      <c r="T2951" s="14">
        <f t="shared" si="46"/>
        <v>42327.864780092597</v>
      </c>
    </row>
    <row r="2952" spans="1:20" ht="43.5" x14ac:dyDescent="0.35">
      <c r="A2952">
        <v>2950</v>
      </c>
      <c r="B2952" s="1" t="s">
        <v>2950</v>
      </c>
      <c r="C2952" s="1" t="s">
        <v>7060</v>
      </c>
      <c r="D2952" s="6">
        <v>5000000</v>
      </c>
      <c r="E2952" s="6">
        <v>0</v>
      </c>
      <c r="F2952" t="s">
        <v>8221</v>
      </c>
      <c r="G2952" t="s">
        <v>8224</v>
      </c>
      <c r="H2952" t="s">
        <v>8246</v>
      </c>
      <c r="I2952">
        <v>1453538752</v>
      </c>
      <c r="J2952">
        <v>1450946752</v>
      </c>
      <c r="K2952" t="b">
        <v>0</v>
      </c>
      <c r="L2952">
        <v>0</v>
      </c>
      <c r="M2952" t="b">
        <v>0</v>
      </c>
      <c r="N2952" t="s">
        <v>8303</v>
      </c>
      <c r="O2952" s="16">
        <f>Table1[[#This Row],[pledged]]/Table1[[#This Row],[goal]]*100</f>
        <v>0</v>
      </c>
      <c r="P2952" s="6">
        <f>IFERROR(Table1[[#This Row],[pledged]]/Table1[[#This Row],[backers_count]],0)</f>
        <v>0</v>
      </c>
      <c r="Q2952" t="str">
        <f>LEFT(Table1[[#This Row],[Category and Sub-Category]],FIND("/",Table1[[#This Row],[Category and Sub-Category]])-1)</f>
        <v>theater</v>
      </c>
      <c r="R2952" t="str">
        <f>RIGHT(Table1[[#This Row],[Category and Sub-Category]],LEN(Table1[[#This Row],[Category and Sub-Category]])-FIND("/",Table1[[#This Row],[Category and Sub-Category]]))</f>
        <v>spaces</v>
      </c>
      <c r="S2952" s="14">
        <f>(((Table1[[#This Row],[launched_at]]/60)/60)/24)+DATE(1970,1,1)</f>
        <v>42362.36518518519</v>
      </c>
      <c r="T2952" s="14">
        <f t="shared" si="46"/>
        <v>42392.36518518519</v>
      </c>
    </row>
    <row r="2953" spans="1:20" ht="58" x14ac:dyDescent="0.35">
      <c r="A2953">
        <v>2951</v>
      </c>
      <c r="B2953" s="1" t="s">
        <v>2951</v>
      </c>
      <c r="C2953" s="1" t="s">
        <v>7061</v>
      </c>
      <c r="D2953" s="6">
        <v>50000</v>
      </c>
      <c r="E2953" s="6">
        <v>1096</v>
      </c>
      <c r="F2953" t="s">
        <v>8220</v>
      </c>
      <c r="G2953" t="s">
        <v>8224</v>
      </c>
      <c r="H2953" t="s">
        <v>8246</v>
      </c>
      <c r="I2953">
        <v>1412536573</v>
      </c>
      <c r="J2953">
        <v>1408648573</v>
      </c>
      <c r="K2953" t="b">
        <v>0</v>
      </c>
      <c r="L2953">
        <v>58</v>
      </c>
      <c r="M2953" t="b">
        <v>0</v>
      </c>
      <c r="N2953" t="s">
        <v>8303</v>
      </c>
      <c r="O2953" s="16">
        <f>Table1[[#This Row],[pledged]]/Table1[[#This Row],[goal]]*100</f>
        <v>2.1919999999999997</v>
      </c>
      <c r="P2953" s="6">
        <f>IFERROR(Table1[[#This Row],[pledged]]/Table1[[#This Row],[backers_count]],0)</f>
        <v>18.896551724137932</v>
      </c>
      <c r="Q2953" t="str">
        <f>LEFT(Table1[[#This Row],[Category and Sub-Category]],FIND("/",Table1[[#This Row],[Category and Sub-Category]])-1)</f>
        <v>theater</v>
      </c>
      <c r="R2953" t="str">
        <f>RIGHT(Table1[[#This Row],[Category and Sub-Category]],LEN(Table1[[#This Row],[Category and Sub-Category]])-FIND("/",Table1[[#This Row],[Category and Sub-Category]]))</f>
        <v>spaces</v>
      </c>
      <c r="S2953" s="14">
        <f>(((Table1[[#This Row],[launched_at]]/60)/60)/24)+DATE(1970,1,1)</f>
        <v>41872.802928240737</v>
      </c>
      <c r="T2953" s="14">
        <f t="shared" si="46"/>
        <v>41917.802928240737</v>
      </c>
    </row>
    <row r="2954" spans="1:20" ht="43.5" x14ac:dyDescent="0.35">
      <c r="A2954">
        <v>2952</v>
      </c>
      <c r="B2954" s="1" t="s">
        <v>2952</v>
      </c>
      <c r="C2954" s="1" t="s">
        <v>7062</v>
      </c>
      <c r="D2954" s="6">
        <v>20000</v>
      </c>
      <c r="E2954" s="6">
        <v>1605</v>
      </c>
      <c r="F2954" t="s">
        <v>8220</v>
      </c>
      <c r="G2954" t="s">
        <v>8224</v>
      </c>
      <c r="H2954" t="s">
        <v>8246</v>
      </c>
      <c r="I2954">
        <v>1476676800</v>
      </c>
      <c r="J2954">
        <v>1473957239</v>
      </c>
      <c r="K2954" t="b">
        <v>0</v>
      </c>
      <c r="L2954">
        <v>8</v>
      </c>
      <c r="M2954" t="b">
        <v>0</v>
      </c>
      <c r="N2954" t="s">
        <v>8303</v>
      </c>
      <c r="O2954" s="16">
        <f>Table1[[#This Row],[pledged]]/Table1[[#This Row],[goal]]*100</f>
        <v>8.0250000000000004</v>
      </c>
      <c r="P2954" s="6">
        <f>IFERROR(Table1[[#This Row],[pledged]]/Table1[[#This Row],[backers_count]],0)</f>
        <v>200.625</v>
      </c>
      <c r="Q2954" t="str">
        <f>LEFT(Table1[[#This Row],[Category and Sub-Category]],FIND("/",Table1[[#This Row],[Category and Sub-Category]])-1)</f>
        <v>theater</v>
      </c>
      <c r="R2954" t="str">
        <f>RIGHT(Table1[[#This Row],[Category and Sub-Category]],LEN(Table1[[#This Row],[Category and Sub-Category]])-FIND("/",Table1[[#This Row],[Category and Sub-Category]]))</f>
        <v>spaces</v>
      </c>
      <c r="S2954" s="14">
        <f>(((Table1[[#This Row],[launched_at]]/60)/60)/24)+DATE(1970,1,1)</f>
        <v>42628.690266203703</v>
      </c>
      <c r="T2954" s="14">
        <f t="shared" si="46"/>
        <v>42660.166666666672</v>
      </c>
    </row>
    <row r="2955" spans="1:20" ht="43.5" x14ac:dyDescent="0.35">
      <c r="A2955">
        <v>2953</v>
      </c>
      <c r="B2955" s="1" t="s">
        <v>2953</v>
      </c>
      <c r="C2955" s="1" t="s">
        <v>7063</v>
      </c>
      <c r="D2955" s="6">
        <v>400000</v>
      </c>
      <c r="E2955" s="6">
        <v>605</v>
      </c>
      <c r="F2955" t="s">
        <v>8220</v>
      </c>
      <c r="G2955" t="s">
        <v>8224</v>
      </c>
      <c r="H2955" t="s">
        <v>8246</v>
      </c>
      <c r="I2955">
        <v>1444330821</v>
      </c>
      <c r="J2955">
        <v>1441738821</v>
      </c>
      <c r="K2955" t="b">
        <v>0</v>
      </c>
      <c r="L2955">
        <v>3</v>
      </c>
      <c r="M2955" t="b">
        <v>0</v>
      </c>
      <c r="N2955" t="s">
        <v>8303</v>
      </c>
      <c r="O2955" s="16">
        <f>Table1[[#This Row],[pledged]]/Table1[[#This Row],[goal]]*100</f>
        <v>0.15125</v>
      </c>
      <c r="P2955" s="6">
        <f>IFERROR(Table1[[#This Row],[pledged]]/Table1[[#This Row],[backers_count]],0)</f>
        <v>201.66666666666666</v>
      </c>
      <c r="Q2955" t="str">
        <f>LEFT(Table1[[#This Row],[Category and Sub-Category]],FIND("/",Table1[[#This Row],[Category and Sub-Category]])-1)</f>
        <v>theater</v>
      </c>
      <c r="R2955" t="str">
        <f>RIGHT(Table1[[#This Row],[Category and Sub-Category]],LEN(Table1[[#This Row],[Category and Sub-Category]])-FIND("/",Table1[[#This Row],[Category and Sub-Category]]))</f>
        <v>spaces</v>
      </c>
      <c r="S2955" s="14">
        <f>(((Table1[[#This Row],[launched_at]]/60)/60)/24)+DATE(1970,1,1)</f>
        <v>42255.791909722218</v>
      </c>
      <c r="T2955" s="14">
        <f t="shared" si="46"/>
        <v>42285.791909722218</v>
      </c>
    </row>
    <row r="2956" spans="1:20" ht="43.5" x14ac:dyDescent="0.35">
      <c r="A2956">
        <v>2954</v>
      </c>
      <c r="B2956" s="1" t="s">
        <v>2954</v>
      </c>
      <c r="C2956" s="1" t="s">
        <v>7064</v>
      </c>
      <c r="D2956" s="6">
        <v>15000</v>
      </c>
      <c r="E2956" s="6">
        <v>0</v>
      </c>
      <c r="F2956" t="s">
        <v>8220</v>
      </c>
      <c r="G2956" t="s">
        <v>8224</v>
      </c>
      <c r="H2956" t="s">
        <v>8246</v>
      </c>
      <c r="I2956">
        <v>1489669203</v>
      </c>
      <c r="J2956">
        <v>1487944803</v>
      </c>
      <c r="K2956" t="b">
        <v>0</v>
      </c>
      <c r="L2956">
        <v>0</v>
      </c>
      <c r="M2956" t="b">
        <v>0</v>
      </c>
      <c r="N2956" t="s">
        <v>8303</v>
      </c>
      <c r="O2956" s="16">
        <f>Table1[[#This Row],[pledged]]/Table1[[#This Row],[goal]]*100</f>
        <v>0</v>
      </c>
      <c r="P2956" s="6">
        <f>IFERROR(Table1[[#This Row],[pledged]]/Table1[[#This Row],[backers_count]],0)</f>
        <v>0</v>
      </c>
      <c r="Q2956" t="str">
        <f>LEFT(Table1[[#This Row],[Category and Sub-Category]],FIND("/",Table1[[#This Row],[Category and Sub-Category]])-1)</f>
        <v>theater</v>
      </c>
      <c r="R2956" t="str">
        <f>RIGHT(Table1[[#This Row],[Category and Sub-Category]],LEN(Table1[[#This Row],[Category and Sub-Category]])-FIND("/",Table1[[#This Row],[Category and Sub-Category]]))</f>
        <v>spaces</v>
      </c>
      <c r="S2956" s="14">
        <f>(((Table1[[#This Row],[launched_at]]/60)/60)/24)+DATE(1970,1,1)</f>
        <v>42790.583368055552</v>
      </c>
      <c r="T2956" s="14">
        <f t="shared" si="46"/>
        <v>42810.541701388895</v>
      </c>
    </row>
    <row r="2957" spans="1:20" ht="29" x14ac:dyDescent="0.35">
      <c r="A2957">
        <v>2955</v>
      </c>
      <c r="B2957" s="1" t="s">
        <v>2955</v>
      </c>
      <c r="C2957" s="1" t="s">
        <v>7065</v>
      </c>
      <c r="D2957" s="6">
        <v>1200</v>
      </c>
      <c r="E2957" s="6">
        <v>715</v>
      </c>
      <c r="F2957" t="s">
        <v>8220</v>
      </c>
      <c r="G2957" t="s">
        <v>8224</v>
      </c>
      <c r="H2957" t="s">
        <v>8246</v>
      </c>
      <c r="I2957">
        <v>1434476849</v>
      </c>
      <c r="J2957">
        <v>1431884849</v>
      </c>
      <c r="K2957" t="b">
        <v>0</v>
      </c>
      <c r="L2957">
        <v>11</v>
      </c>
      <c r="M2957" t="b">
        <v>0</v>
      </c>
      <c r="N2957" t="s">
        <v>8303</v>
      </c>
      <c r="O2957" s="16">
        <f>Table1[[#This Row],[pledged]]/Table1[[#This Row],[goal]]*100</f>
        <v>59.583333333333336</v>
      </c>
      <c r="P2957" s="6">
        <f>IFERROR(Table1[[#This Row],[pledged]]/Table1[[#This Row],[backers_count]],0)</f>
        <v>65</v>
      </c>
      <c r="Q2957" t="str">
        <f>LEFT(Table1[[#This Row],[Category and Sub-Category]],FIND("/",Table1[[#This Row],[Category and Sub-Category]])-1)</f>
        <v>theater</v>
      </c>
      <c r="R2957" t="str">
        <f>RIGHT(Table1[[#This Row],[Category and Sub-Category]],LEN(Table1[[#This Row],[Category and Sub-Category]])-FIND("/",Table1[[#This Row],[Category and Sub-Category]]))</f>
        <v>spaces</v>
      </c>
      <c r="S2957" s="14">
        <f>(((Table1[[#This Row],[launched_at]]/60)/60)/24)+DATE(1970,1,1)</f>
        <v>42141.741307870368</v>
      </c>
      <c r="T2957" s="14">
        <f t="shared" si="46"/>
        <v>42171.741307870368</v>
      </c>
    </row>
    <row r="2958" spans="1:20" ht="43.5" x14ac:dyDescent="0.35">
      <c r="A2958">
        <v>2956</v>
      </c>
      <c r="B2958" s="1" t="s">
        <v>2956</v>
      </c>
      <c r="C2958" s="1" t="s">
        <v>7066</v>
      </c>
      <c r="D2958" s="6">
        <v>7900</v>
      </c>
      <c r="E2958" s="6">
        <v>1322</v>
      </c>
      <c r="F2958" t="s">
        <v>8220</v>
      </c>
      <c r="G2958" t="s">
        <v>8224</v>
      </c>
      <c r="H2958" t="s">
        <v>8246</v>
      </c>
      <c r="I2958">
        <v>1462402850</v>
      </c>
      <c r="J2958">
        <v>1459810850</v>
      </c>
      <c r="K2958" t="b">
        <v>0</v>
      </c>
      <c r="L2958">
        <v>20</v>
      </c>
      <c r="M2958" t="b">
        <v>0</v>
      </c>
      <c r="N2958" t="s">
        <v>8303</v>
      </c>
      <c r="O2958" s="16">
        <f>Table1[[#This Row],[pledged]]/Table1[[#This Row],[goal]]*100</f>
        <v>16.734177215189874</v>
      </c>
      <c r="P2958" s="6">
        <f>IFERROR(Table1[[#This Row],[pledged]]/Table1[[#This Row],[backers_count]],0)</f>
        <v>66.099999999999994</v>
      </c>
      <c r="Q2958" t="str">
        <f>LEFT(Table1[[#This Row],[Category and Sub-Category]],FIND("/",Table1[[#This Row],[Category and Sub-Category]])-1)</f>
        <v>theater</v>
      </c>
      <c r="R2958" t="str">
        <f>RIGHT(Table1[[#This Row],[Category and Sub-Category]],LEN(Table1[[#This Row],[Category and Sub-Category]])-FIND("/",Table1[[#This Row],[Category and Sub-Category]]))</f>
        <v>spaces</v>
      </c>
      <c r="S2958" s="14">
        <f>(((Table1[[#This Row],[launched_at]]/60)/60)/24)+DATE(1970,1,1)</f>
        <v>42464.958912037036</v>
      </c>
      <c r="T2958" s="14">
        <f t="shared" si="46"/>
        <v>42494.958912037036</v>
      </c>
    </row>
    <row r="2959" spans="1:20" ht="43.5" x14ac:dyDescent="0.35">
      <c r="A2959">
        <v>2957</v>
      </c>
      <c r="B2959" s="1" t="s">
        <v>2957</v>
      </c>
      <c r="C2959" s="1" t="s">
        <v>7067</v>
      </c>
      <c r="D2959" s="6">
        <v>15000</v>
      </c>
      <c r="E2959" s="6">
        <v>280</v>
      </c>
      <c r="F2959" t="s">
        <v>8220</v>
      </c>
      <c r="G2959" t="s">
        <v>8224</v>
      </c>
      <c r="H2959" t="s">
        <v>8246</v>
      </c>
      <c r="I2959">
        <v>1427498172</v>
      </c>
      <c r="J2959">
        <v>1422317772</v>
      </c>
      <c r="K2959" t="b">
        <v>0</v>
      </c>
      <c r="L2959">
        <v>3</v>
      </c>
      <c r="M2959" t="b">
        <v>0</v>
      </c>
      <c r="N2959" t="s">
        <v>8303</v>
      </c>
      <c r="O2959" s="16">
        <f>Table1[[#This Row],[pledged]]/Table1[[#This Row],[goal]]*100</f>
        <v>1.8666666666666669</v>
      </c>
      <c r="P2959" s="6">
        <f>IFERROR(Table1[[#This Row],[pledged]]/Table1[[#This Row],[backers_count]],0)</f>
        <v>93.333333333333329</v>
      </c>
      <c r="Q2959" t="str">
        <f>LEFT(Table1[[#This Row],[Category and Sub-Category]],FIND("/",Table1[[#This Row],[Category and Sub-Category]])-1)</f>
        <v>theater</v>
      </c>
      <c r="R2959" t="str">
        <f>RIGHT(Table1[[#This Row],[Category and Sub-Category]],LEN(Table1[[#This Row],[Category and Sub-Category]])-FIND("/",Table1[[#This Row],[Category and Sub-Category]]))</f>
        <v>spaces</v>
      </c>
      <c r="S2959" s="14">
        <f>(((Table1[[#This Row],[launched_at]]/60)/60)/24)+DATE(1970,1,1)</f>
        <v>42031.011249999996</v>
      </c>
      <c r="T2959" s="14">
        <f t="shared" si="46"/>
        <v>42090.969583333332</v>
      </c>
    </row>
    <row r="2960" spans="1:20" ht="43.5" x14ac:dyDescent="0.35">
      <c r="A2960">
        <v>2958</v>
      </c>
      <c r="B2960" s="1" t="s">
        <v>2958</v>
      </c>
      <c r="C2960" s="1" t="s">
        <v>7068</v>
      </c>
      <c r="D2960" s="6">
        <v>80000</v>
      </c>
      <c r="E2960" s="6">
        <v>0</v>
      </c>
      <c r="F2960" t="s">
        <v>8220</v>
      </c>
      <c r="G2960" t="s">
        <v>8224</v>
      </c>
      <c r="H2960" t="s">
        <v>8246</v>
      </c>
      <c r="I2960">
        <v>1462729317</v>
      </c>
      <c r="J2960">
        <v>1457548917</v>
      </c>
      <c r="K2960" t="b">
        <v>0</v>
      </c>
      <c r="L2960">
        <v>0</v>
      </c>
      <c r="M2960" t="b">
        <v>0</v>
      </c>
      <c r="N2960" t="s">
        <v>8303</v>
      </c>
      <c r="O2960" s="16">
        <f>Table1[[#This Row],[pledged]]/Table1[[#This Row],[goal]]*100</f>
        <v>0</v>
      </c>
      <c r="P2960" s="6">
        <f>IFERROR(Table1[[#This Row],[pledged]]/Table1[[#This Row],[backers_count]],0)</f>
        <v>0</v>
      </c>
      <c r="Q2960" t="str">
        <f>LEFT(Table1[[#This Row],[Category and Sub-Category]],FIND("/",Table1[[#This Row],[Category and Sub-Category]])-1)</f>
        <v>theater</v>
      </c>
      <c r="R2960" t="str">
        <f>RIGHT(Table1[[#This Row],[Category and Sub-Category]],LEN(Table1[[#This Row],[Category and Sub-Category]])-FIND("/",Table1[[#This Row],[Category and Sub-Category]]))</f>
        <v>spaces</v>
      </c>
      <c r="S2960" s="14">
        <f>(((Table1[[#This Row],[launched_at]]/60)/60)/24)+DATE(1970,1,1)</f>
        <v>42438.779131944444</v>
      </c>
      <c r="T2960" s="14">
        <f t="shared" si="46"/>
        <v>42498.73746527778</v>
      </c>
    </row>
    <row r="2961" spans="1:20" ht="43.5" x14ac:dyDescent="0.35">
      <c r="A2961">
        <v>2959</v>
      </c>
      <c r="B2961" s="1" t="s">
        <v>2959</v>
      </c>
      <c r="C2961" s="1" t="s">
        <v>7069</v>
      </c>
      <c r="D2961" s="6">
        <v>10000</v>
      </c>
      <c r="E2961" s="6">
        <v>0</v>
      </c>
      <c r="F2961" t="s">
        <v>8220</v>
      </c>
      <c r="G2961" t="s">
        <v>8225</v>
      </c>
      <c r="H2961" t="s">
        <v>8247</v>
      </c>
      <c r="I2961">
        <v>1465258325</v>
      </c>
      <c r="J2961">
        <v>1462666325</v>
      </c>
      <c r="K2961" t="b">
        <v>0</v>
      </c>
      <c r="L2961">
        <v>0</v>
      </c>
      <c r="M2961" t="b">
        <v>0</v>
      </c>
      <c r="N2961" t="s">
        <v>8303</v>
      </c>
      <c r="O2961" s="16">
        <f>Table1[[#This Row],[pledged]]/Table1[[#This Row],[goal]]*100</f>
        <v>0</v>
      </c>
      <c r="P2961" s="6">
        <f>IFERROR(Table1[[#This Row],[pledged]]/Table1[[#This Row],[backers_count]],0)</f>
        <v>0</v>
      </c>
      <c r="Q2961" t="str">
        <f>LEFT(Table1[[#This Row],[Category and Sub-Category]],FIND("/",Table1[[#This Row],[Category and Sub-Category]])-1)</f>
        <v>theater</v>
      </c>
      <c r="R2961" t="str">
        <f>RIGHT(Table1[[#This Row],[Category and Sub-Category]],LEN(Table1[[#This Row],[Category and Sub-Category]])-FIND("/",Table1[[#This Row],[Category and Sub-Category]]))</f>
        <v>spaces</v>
      </c>
      <c r="S2961" s="14">
        <f>(((Table1[[#This Row],[launched_at]]/60)/60)/24)+DATE(1970,1,1)</f>
        <v>42498.008391203708</v>
      </c>
      <c r="T2961" s="14">
        <f t="shared" si="46"/>
        <v>42528.008391203708</v>
      </c>
    </row>
    <row r="2962" spans="1:20" ht="43.5" x14ac:dyDescent="0.35">
      <c r="A2962">
        <v>2960</v>
      </c>
      <c r="B2962" s="1" t="s">
        <v>2960</v>
      </c>
      <c r="C2962" s="1" t="s">
        <v>7070</v>
      </c>
      <c r="D2962" s="6">
        <v>30000000</v>
      </c>
      <c r="E2962" s="6">
        <v>0</v>
      </c>
      <c r="F2962" t="s">
        <v>8220</v>
      </c>
      <c r="G2962" t="s">
        <v>8224</v>
      </c>
      <c r="H2962" t="s">
        <v>8246</v>
      </c>
      <c r="I2962">
        <v>1410459023</v>
      </c>
      <c r="J2962">
        <v>1407867023</v>
      </c>
      <c r="K2962" t="b">
        <v>0</v>
      </c>
      <c r="L2962">
        <v>0</v>
      </c>
      <c r="M2962" t="b">
        <v>0</v>
      </c>
      <c r="N2962" t="s">
        <v>8303</v>
      </c>
      <c r="O2962" s="16">
        <f>Table1[[#This Row],[pledged]]/Table1[[#This Row],[goal]]*100</f>
        <v>0</v>
      </c>
      <c r="P2962" s="6">
        <f>IFERROR(Table1[[#This Row],[pledged]]/Table1[[#This Row],[backers_count]],0)</f>
        <v>0</v>
      </c>
      <c r="Q2962" t="str">
        <f>LEFT(Table1[[#This Row],[Category and Sub-Category]],FIND("/",Table1[[#This Row],[Category and Sub-Category]])-1)</f>
        <v>theater</v>
      </c>
      <c r="R2962" t="str">
        <f>RIGHT(Table1[[#This Row],[Category and Sub-Category]],LEN(Table1[[#This Row],[Category and Sub-Category]])-FIND("/",Table1[[#This Row],[Category and Sub-Category]]))</f>
        <v>spaces</v>
      </c>
      <c r="S2962" s="14">
        <f>(((Table1[[#This Row],[launched_at]]/60)/60)/24)+DATE(1970,1,1)</f>
        <v>41863.757210648146</v>
      </c>
      <c r="T2962" s="14">
        <f t="shared" si="46"/>
        <v>41893.757210648146</v>
      </c>
    </row>
    <row r="2963" spans="1:20" ht="58" x14ac:dyDescent="0.35">
      <c r="A2963">
        <v>2961</v>
      </c>
      <c r="B2963" s="1" t="s">
        <v>2961</v>
      </c>
      <c r="C2963" s="1" t="s">
        <v>7071</v>
      </c>
      <c r="D2963" s="6">
        <v>5000</v>
      </c>
      <c r="E2963" s="6">
        <v>5481</v>
      </c>
      <c r="F2963" t="s">
        <v>8219</v>
      </c>
      <c r="G2963" t="s">
        <v>8224</v>
      </c>
      <c r="H2963" t="s">
        <v>8246</v>
      </c>
      <c r="I2963">
        <v>1427342400</v>
      </c>
      <c r="J2963">
        <v>1424927159</v>
      </c>
      <c r="K2963" t="b">
        <v>0</v>
      </c>
      <c r="L2963">
        <v>108</v>
      </c>
      <c r="M2963" t="b">
        <v>1</v>
      </c>
      <c r="N2963" t="s">
        <v>8271</v>
      </c>
      <c r="O2963" s="16">
        <f>Table1[[#This Row],[pledged]]/Table1[[#This Row],[goal]]*100</f>
        <v>109.62</v>
      </c>
      <c r="P2963" s="6">
        <f>IFERROR(Table1[[#This Row],[pledged]]/Table1[[#This Row],[backers_count]],0)</f>
        <v>50.75</v>
      </c>
      <c r="Q2963" t="str">
        <f>LEFT(Table1[[#This Row],[Category and Sub-Category]],FIND("/",Table1[[#This Row],[Category and Sub-Category]])-1)</f>
        <v>theater</v>
      </c>
      <c r="R2963" t="str">
        <f>RIGHT(Table1[[#This Row],[Category and Sub-Category]],LEN(Table1[[#This Row],[Category and Sub-Category]])-FIND("/",Table1[[#This Row],[Category and Sub-Category]]))</f>
        <v>plays</v>
      </c>
      <c r="S2963" s="14">
        <f>(((Table1[[#This Row],[launched_at]]/60)/60)/24)+DATE(1970,1,1)</f>
        <v>42061.212488425925</v>
      </c>
      <c r="T2963" s="14">
        <f t="shared" si="46"/>
        <v>42089.166666666672</v>
      </c>
    </row>
    <row r="2964" spans="1:20" ht="43.5" x14ac:dyDescent="0.35">
      <c r="A2964">
        <v>2962</v>
      </c>
      <c r="B2964" s="1" t="s">
        <v>2962</v>
      </c>
      <c r="C2964" s="1" t="s">
        <v>7072</v>
      </c>
      <c r="D2964" s="6">
        <v>1000</v>
      </c>
      <c r="E2964" s="6">
        <v>1218</v>
      </c>
      <c r="F2964" t="s">
        <v>8219</v>
      </c>
      <c r="G2964" t="s">
        <v>8224</v>
      </c>
      <c r="H2964" t="s">
        <v>8246</v>
      </c>
      <c r="I2964">
        <v>1425193140</v>
      </c>
      <c r="J2964">
        <v>1422769906</v>
      </c>
      <c r="K2964" t="b">
        <v>0</v>
      </c>
      <c r="L2964">
        <v>20</v>
      </c>
      <c r="M2964" t="b">
        <v>1</v>
      </c>
      <c r="N2964" t="s">
        <v>8271</v>
      </c>
      <c r="O2964" s="16">
        <f>Table1[[#This Row],[pledged]]/Table1[[#This Row],[goal]]*100</f>
        <v>121.8</v>
      </c>
      <c r="P2964" s="6">
        <f>IFERROR(Table1[[#This Row],[pledged]]/Table1[[#This Row],[backers_count]],0)</f>
        <v>60.9</v>
      </c>
      <c r="Q2964" t="str">
        <f>LEFT(Table1[[#This Row],[Category and Sub-Category]],FIND("/",Table1[[#This Row],[Category and Sub-Category]])-1)</f>
        <v>theater</v>
      </c>
      <c r="R2964" t="str">
        <f>RIGHT(Table1[[#This Row],[Category and Sub-Category]],LEN(Table1[[#This Row],[Category and Sub-Category]])-FIND("/",Table1[[#This Row],[Category and Sub-Category]]))</f>
        <v>plays</v>
      </c>
      <c r="S2964" s="14">
        <f>(((Table1[[#This Row],[launched_at]]/60)/60)/24)+DATE(1970,1,1)</f>
        <v>42036.24428240741</v>
      </c>
      <c r="T2964" s="14">
        <f t="shared" si="46"/>
        <v>42064.290972222225</v>
      </c>
    </row>
    <row r="2965" spans="1:20" ht="58" x14ac:dyDescent="0.35">
      <c r="A2965">
        <v>2963</v>
      </c>
      <c r="B2965" s="1" t="s">
        <v>2963</v>
      </c>
      <c r="C2965" s="1" t="s">
        <v>7073</v>
      </c>
      <c r="D2965" s="6">
        <v>10000</v>
      </c>
      <c r="E2965" s="6">
        <v>10685</v>
      </c>
      <c r="F2965" t="s">
        <v>8219</v>
      </c>
      <c r="G2965" t="s">
        <v>8224</v>
      </c>
      <c r="H2965" t="s">
        <v>8246</v>
      </c>
      <c r="I2965">
        <v>1435835824</v>
      </c>
      <c r="J2965">
        <v>1433243824</v>
      </c>
      <c r="K2965" t="b">
        <v>0</v>
      </c>
      <c r="L2965">
        <v>98</v>
      </c>
      <c r="M2965" t="b">
        <v>1</v>
      </c>
      <c r="N2965" t="s">
        <v>8271</v>
      </c>
      <c r="O2965" s="16">
        <f>Table1[[#This Row],[pledged]]/Table1[[#This Row],[goal]]*100</f>
        <v>106.85</v>
      </c>
      <c r="P2965" s="6">
        <f>IFERROR(Table1[[#This Row],[pledged]]/Table1[[#This Row],[backers_count]],0)</f>
        <v>109.03061224489795</v>
      </c>
      <c r="Q2965" t="str">
        <f>LEFT(Table1[[#This Row],[Category and Sub-Category]],FIND("/",Table1[[#This Row],[Category and Sub-Category]])-1)</f>
        <v>theater</v>
      </c>
      <c r="R2965" t="str">
        <f>RIGHT(Table1[[#This Row],[Category and Sub-Category]],LEN(Table1[[#This Row],[Category and Sub-Category]])-FIND("/",Table1[[#This Row],[Category and Sub-Category]]))</f>
        <v>plays</v>
      </c>
      <c r="S2965" s="14">
        <f>(((Table1[[#This Row],[launched_at]]/60)/60)/24)+DATE(1970,1,1)</f>
        <v>42157.470185185186</v>
      </c>
      <c r="T2965" s="14">
        <f t="shared" si="46"/>
        <v>42187.470185185186</v>
      </c>
    </row>
    <row r="2966" spans="1:20" ht="43.5" x14ac:dyDescent="0.35">
      <c r="A2966">
        <v>2964</v>
      </c>
      <c r="B2966" s="1" t="s">
        <v>2964</v>
      </c>
      <c r="C2966" s="1" t="s">
        <v>7074</v>
      </c>
      <c r="D2966" s="6">
        <v>5000</v>
      </c>
      <c r="E2966" s="6">
        <v>5035.6899999999996</v>
      </c>
      <c r="F2966" t="s">
        <v>8219</v>
      </c>
      <c r="G2966" t="s">
        <v>8224</v>
      </c>
      <c r="H2966" t="s">
        <v>8246</v>
      </c>
      <c r="I2966">
        <v>1407360720</v>
      </c>
      <c r="J2966">
        <v>1404769819</v>
      </c>
      <c r="K2966" t="b">
        <v>0</v>
      </c>
      <c r="L2966">
        <v>196</v>
      </c>
      <c r="M2966" t="b">
        <v>1</v>
      </c>
      <c r="N2966" t="s">
        <v>8271</v>
      </c>
      <c r="O2966" s="16">
        <f>Table1[[#This Row],[pledged]]/Table1[[#This Row],[goal]]*100</f>
        <v>100.71379999999999</v>
      </c>
      <c r="P2966" s="6">
        <f>IFERROR(Table1[[#This Row],[pledged]]/Table1[[#This Row],[backers_count]],0)</f>
        <v>25.692295918367346</v>
      </c>
      <c r="Q2966" t="str">
        <f>LEFT(Table1[[#This Row],[Category and Sub-Category]],FIND("/",Table1[[#This Row],[Category and Sub-Category]])-1)</f>
        <v>theater</v>
      </c>
      <c r="R2966" t="str">
        <f>RIGHT(Table1[[#This Row],[Category and Sub-Category]],LEN(Table1[[#This Row],[Category and Sub-Category]])-FIND("/",Table1[[#This Row],[Category and Sub-Category]]))</f>
        <v>plays</v>
      </c>
      <c r="S2966" s="14">
        <f>(((Table1[[#This Row],[launched_at]]/60)/60)/24)+DATE(1970,1,1)</f>
        <v>41827.909942129627</v>
      </c>
      <c r="T2966" s="14">
        <f t="shared" si="46"/>
        <v>41857.897222222222</v>
      </c>
    </row>
    <row r="2967" spans="1:20" ht="58" x14ac:dyDescent="0.35">
      <c r="A2967">
        <v>2965</v>
      </c>
      <c r="B2967" s="1" t="s">
        <v>2965</v>
      </c>
      <c r="C2967" s="1" t="s">
        <v>7075</v>
      </c>
      <c r="D2967" s="6">
        <v>1500</v>
      </c>
      <c r="E2967" s="6">
        <v>1635</v>
      </c>
      <c r="F2967" t="s">
        <v>8219</v>
      </c>
      <c r="G2967" t="s">
        <v>8224</v>
      </c>
      <c r="H2967" t="s">
        <v>8246</v>
      </c>
      <c r="I2967">
        <v>1436290233</v>
      </c>
      <c r="J2967">
        <v>1433698233</v>
      </c>
      <c r="K2967" t="b">
        <v>0</v>
      </c>
      <c r="L2967">
        <v>39</v>
      </c>
      <c r="M2967" t="b">
        <v>1</v>
      </c>
      <c r="N2967" t="s">
        <v>8271</v>
      </c>
      <c r="O2967" s="16">
        <f>Table1[[#This Row],[pledged]]/Table1[[#This Row],[goal]]*100</f>
        <v>109.00000000000001</v>
      </c>
      <c r="P2967" s="6">
        <f>IFERROR(Table1[[#This Row],[pledged]]/Table1[[#This Row],[backers_count]],0)</f>
        <v>41.92307692307692</v>
      </c>
      <c r="Q2967" t="str">
        <f>LEFT(Table1[[#This Row],[Category and Sub-Category]],FIND("/",Table1[[#This Row],[Category and Sub-Category]])-1)</f>
        <v>theater</v>
      </c>
      <c r="R2967" t="str">
        <f>RIGHT(Table1[[#This Row],[Category and Sub-Category]],LEN(Table1[[#This Row],[Category and Sub-Category]])-FIND("/",Table1[[#This Row],[Category and Sub-Category]]))</f>
        <v>plays</v>
      </c>
      <c r="S2967" s="14">
        <f>(((Table1[[#This Row],[launched_at]]/60)/60)/24)+DATE(1970,1,1)</f>
        <v>42162.729548611111</v>
      </c>
      <c r="T2967" s="14">
        <f t="shared" si="46"/>
        <v>42192.729548611111</v>
      </c>
    </row>
    <row r="2968" spans="1:20" ht="43.5" x14ac:dyDescent="0.35">
      <c r="A2968">
        <v>2966</v>
      </c>
      <c r="B2968" s="1" t="s">
        <v>2966</v>
      </c>
      <c r="C2968" s="1" t="s">
        <v>7076</v>
      </c>
      <c r="D2968" s="6">
        <v>10000</v>
      </c>
      <c r="E2968" s="6">
        <v>11363</v>
      </c>
      <c r="F2968" t="s">
        <v>8219</v>
      </c>
      <c r="G2968" t="s">
        <v>8224</v>
      </c>
      <c r="H2968" t="s">
        <v>8246</v>
      </c>
      <c r="I2968">
        <v>1442425412</v>
      </c>
      <c r="J2968">
        <v>1439833412</v>
      </c>
      <c r="K2968" t="b">
        <v>0</v>
      </c>
      <c r="L2968">
        <v>128</v>
      </c>
      <c r="M2968" t="b">
        <v>1</v>
      </c>
      <c r="N2968" t="s">
        <v>8271</v>
      </c>
      <c r="O2968" s="16">
        <f>Table1[[#This Row],[pledged]]/Table1[[#This Row],[goal]]*100</f>
        <v>113.63000000000001</v>
      </c>
      <c r="P2968" s="6">
        <f>IFERROR(Table1[[#This Row],[pledged]]/Table1[[#This Row],[backers_count]],0)</f>
        <v>88.7734375</v>
      </c>
      <c r="Q2968" t="str">
        <f>LEFT(Table1[[#This Row],[Category and Sub-Category]],FIND("/",Table1[[#This Row],[Category and Sub-Category]])-1)</f>
        <v>theater</v>
      </c>
      <c r="R2968" t="str">
        <f>RIGHT(Table1[[#This Row],[Category and Sub-Category]],LEN(Table1[[#This Row],[Category and Sub-Category]])-FIND("/",Table1[[#This Row],[Category and Sub-Category]]))</f>
        <v>plays</v>
      </c>
      <c r="S2968" s="14">
        <f>(((Table1[[#This Row],[launched_at]]/60)/60)/24)+DATE(1970,1,1)</f>
        <v>42233.738564814819</v>
      </c>
      <c r="T2968" s="14">
        <f t="shared" si="46"/>
        <v>42263.738564814819</v>
      </c>
    </row>
    <row r="2969" spans="1:20" ht="43.5" x14ac:dyDescent="0.35">
      <c r="A2969">
        <v>2967</v>
      </c>
      <c r="B2969" s="1" t="s">
        <v>2967</v>
      </c>
      <c r="C2969" s="1" t="s">
        <v>7077</v>
      </c>
      <c r="D2969" s="6">
        <v>5000</v>
      </c>
      <c r="E2969" s="6">
        <v>5696</v>
      </c>
      <c r="F2969" t="s">
        <v>8219</v>
      </c>
      <c r="G2969" t="s">
        <v>8224</v>
      </c>
      <c r="H2969" t="s">
        <v>8246</v>
      </c>
      <c r="I2969">
        <v>1425872692</v>
      </c>
      <c r="J2969">
        <v>1423284292</v>
      </c>
      <c r="K2969" t="b">
        <v>0</v>
      </c>
      <c r="L2969">
        <v>71</v>
      </c>
      <c r="M2969" t="b">
        <v>1</v>
      </c>
      <c r="N2969" t="s">
        <v>8271</v>
      </c>
      <c r="O2969" s="16">
        <f>Table1[[#This Row],[pledged]]/Table1[[#This Row],[goal]]*100</f>
        <v>113.92</v>
      </c>
      <c r="P2969" s="6">
        <f>IFERROR(Table1[[#This Row],[pledged]]/Table1[[#This Row],[backers_count]],0)</f>
        <v>80.225352112676063</v>
      </c>
      <c r="Q2969" t="str">
        <f>LEFT(Table1[[#This Row],[Category and Sub-Category]],FIND("/",Table1[[#This Row],[Category and Sub-Category]])-1)</f>
        <v>theater</v>
      </c>
      <c r="R2969" t="str">
        <f>RIGHT(Table1[[#This Row],[Category and Sub-Category]],LEN(Table1[[#This Row],[Category and Sub-Category]])-FIND("/",Table1[[#This Row],[Category and Sub-Category]]))</f>
        <v>plays</v>
      </c>
      <c r="S2969" s="14">
        <f>(((Table1[[#This Row],[launched_at]]/60)/60)/24)+DATE(1970,1,1)</f>
        <v>42042.197824074072</v>
      </c>
      <c r="T2969" s="14">
        <f t="shared" si="46"/>
        <v>42072.156157407408</v>
      </c>
    </row>
    <row r="2970" spans="1:20" ht="29" x14ac:dyDescent="0.35">
      <c r="A2970">
        <v>2968</v>
      </c>
      <c r="B2970" s="1" t="s">
        <v>2968</v>
      </c>
      <c r="C2970" s="1" t="s">
        <v>7078</v>
      </c>
      <c r="D2970" s="6">
        <v>3500</v>
      </c>
      <c r="E2970" s="6">
        <v>3710</v>
      </c>
      <c r="F2970" t="s">
        <v>8219</v>
      </c>
      <c r="G2970" t="s">
        <v>8224</v>
      </c>
      <c r="H2970" t="s">
        <v>8246</v>
      </c>
      <c r="I2970">
        <v>1471406340</v>
      </c>
      <c r="J2970">
        <v>1470227660</v>
      </c>
      <c r="K2970" t="b">
        <v>0</v>
      </c>
      <c r="L2970">
        <v>47</v>
      </c>
      <c r="M2970" t="b">
        <v>1</v>
      </c>
      <c r="N2970" t="s">
        <v>8271</v>
      </c>
      <c r="O2970" s="16">
        <f>Table1[[#This Row],[pledged]]/Table1[[#This Row],[goal]]*100</f>
        <v>106</v>
      </c>
      <c r="P2970" s="6">
        <f>IFERROR(Table1[[#This Row],[pledged]]/Table1[[#This Row],[backers_count]],0)</f>
        <v>78.936170212765958</v>
      </c>
      <c r="Q2970" t="str">
        <f>LEFT(Table1[[#This Row],[Category and Sub-Category]],FIND("/",Table1[[#This Row],[Category and Sub-Category]])-1)</f>
        <v>theater</v>
      </c>
      <c r="R2970" t="str">
        <f>RIGHT(Table1[[#This Row],[Category and Sub-Category]],LEN(Table1[[#This Row],[Category and Sub-Category]])-FIND("/",Table1[[#This Row],[Category and Sub-Category]]))</f>
        <v>plays</v>
      </c>
      <c r="S2970" s="14">
        <f>(((Table1[[#This Row],[launched_at]]/60)/60)/24)+DATE(1970,1,1)</f>
        <v>42585.523842592593</v>
      </c>
      <c r="T2970" s="14">
        <f t="shared" si="46"/>
        <v>42599.165972222225</v>
      </c>
    </row>
    <row r="2971" spans="1:20" ht="43.5" x14ac:dyDescent="0.35">
      <c r="A2971">
        <v>2969</v>
      </c>
      <c r="B2971" s="1" t="s">
        <v>2969</v>
      </c>
      <c r="C2971" s="1" t="s">
        <v>7079</v>
      </c>
      <c r="D2971" s="6">
        <v>1000</v>
      </c>
      <c r="E2971" s="6">
        <v>1625</v>
      </c>
      <c r="F2971" t="s">
        <v>8219</v>
      </c>
      <c r="G2971" t="s">
        <v>8229</v>
      </c>
      <c r="H2971" t="s">
        <v>8251</v>
      </c>
      <c r="I2971">
        <v>1430693460</v>
      </c>
      <c r="J2971">
        <v>1428087153</v>
      </c>
      <c r="K2971" t="b">
        <v>0</v>
      </c>
      <c r="L2971">
        <v>17</v>
      </c>
      <c r="M2971" t="b">
        <v>1</v>
      </c>
      <c r="N2971" t="s">
        <v>8271</v>
      </c>
      <c r="O2971" s="16">
        <f>Table1[[#This Row],[pledged]]/Table1[[#This Row],[goal]]*100</f>
        <v>162.5</v>
      </c>
      <c r="P2971" s="6">
        <f>IFERROR(Table1[[#This Row],[pledged]]/Table1[[#This Row],[backers_count]],0)</f>
        <v>95.588235294117652</v>
      </c>
      <c r="Q2971" t="str">
        <f>LEFT(Table1[[#This Row],[Category and Sub-Category]],FIND("/",Table1[[#This Row],[Category and Sub-Category]])-1)</f>
        <v>theater</v>
      </c>
      <c r="R2971" t="str">
        <f>RIGHT(Table1[[#This Row],[Category and Sub-Category]],LEN(Table1[[#This Row],[Category and Sub-Category]])-FIND("/",Table1[[#This Row],[Category and Sub-Category]]))</f>
        <v>plays</v>
      </c>
      <c r="S2971" s="14">
        <f>(((Table1[[#This Row],[launched_at]]/60)/60)/24)+DATE(1970,1,1)</f>
        <v>42097.786493055552</v>
      </c>
      <c r="T2971" s="14">
        <f t="shared" si="46"/>
        <v>42127.952083333337</v>
      </c>
    </row>
    <row r="2972" spans="1:20" ht="43.5" x14ac:dyDescent="0.35">
      <c r="A2972">
        <v>2970</v>
      </c>
      <c r="B2972" s="1" t="s">
        <v>2970</v>
      </c>
      <c r="C2972" s="1" t="s">
        <v>7080</v>
      </c>
      <c r="D2972" s="6">
        <v>6000</v>
      </c>
      <c r="E2972" s="6">
        <v>6360</v>
      </c>
      <c r="F2972" t="s">
        <v>8219</v>
      </c>
      <c r="G2972" t="s">
        <v>8224</v>
      </c>
      <c r="H2972" t="s">
        <v>8246</v>
      </c>
      <c r="I2972">
        <v>1405699451</v>
      </c>
      <c r="J2972">
        <v>1403107451</v>
      </c>
      <c r="K2972" t="b">
        <v>0</v>
      </c>
      <c r="L2972">
        <v>91</v>
      </c>
      <c r="M2972" t="b">
        <v>1</v>
      </c>
      <c r="N2972" t="s">
        <v>8271</v>
      </c>
      <c r="O2972" s="16">
        <f>Table1[[#This Row],[pledged]]/Table1[[#This Row],[goal]]*100</f>
        <v>106</v>
      </c>
      <c r="P2972" s="6">
        <f>IFERROR(Table1[[#This Row],[pledged]]/Table1[[#This Row],[backers_count]],0)</f>
        <v>69.890109890109883</v>
      </c>
      <c r="Q2972" t="str">
        <f>LEFT(Table1[[#This Row],[Category and Sub-Category]],FIND("/",Table1[[#This Row],[Category and Sub-Category]])-1)</f>
        <v>theater</v>
      </c>
      <c r="R2972" t="str">
        <f>RIGHT(Table1[[#This Row],[Category and Sub-Category]],LEN(Table1[[#This Row],[Category and Sub-Category]])-FIND("/",Table1[[#This Row],[Category and Sub-Category]]))</f>
        <v>plays</v>
      </c>
      <c r="S2972" s="14">
        <f>(((Table1[[#This Row],[launched_at]]/60)/60)/24)+DATE(1970,1,1)</f>
        <v>41808.669571759259</v>
      </c>
      <c r="T2972" s="14">
        <f t="shared" si="46"/>
        <v>41838.669571759259</v>
      </c>
    </row>
    <row r="2973" spans="1:20" ht="43.5" x14ac:dyDescent="0.35">
      <c r="A2973">
        <v>2971</v>
      </c>
      <c r="B2973" s="1" t="s">
        <v>2971</v>
      </c>
      <c r="C2973" s="1" t="s">
        <v>7081</v>
      </c>
      <c r="D2973" s="6">
        <v>3200</v>
      </c>
      <c r="E2973" s="6">
        <v>3205</v>
      </c>
      <c r="F2973" t="s">
        <v>8219</v>
      </c>
      <c r="G2973" t="s">
        <v>8224</v>
      </c>
      <c r="H2973" t="s">
        <v>8246</v>
      </c>
      <c r="I2973">
        <v>1409500078</v>
      </c>
      <c r="J2973">
        <v>1406908078</v>
      </c>
      <c r="K2973" t="b">
        <v>0</v>
      </c>
      <c r="L2973">
        <v>43</v>
      </c>
      <c r="M2973" t="b">
        <v>1</v>
      </c>
      <c r="N2973" t="s">
        <v>8271</v>
      </c>
      <c r="O2973" s="16">
        <f>Table1[[#This Row],[pledged]]/Table1[[#This Row],[goal]]*100</f>
        <v>100.15624999999999</v>
      </c>
      <c r="P2973" s="6">
        <f>IFERROR(Table1[[#This Row],[pledged]]/Table1[[#This Row],[backers_count]],0)</f>
        <v>74.534883720930239</v>
      </c>
      <c r="Q2973" t="str">
        <f>LEFT(Table1[[#This Row],[Category and Sub-Category]],FIND("/",Table1[[#This Row],[Category and Sub-Category]])-1)</f>
        <v>theater</v>
      </c>
      <c r="R2973" t="str">
        <f>RIGHT(Table1[[#This Row],[Category and Sub-Category]],LEN(Table1[[#This Row],[Category and Sub-Category]])-FIND("/",Table1[[#This Row],[Category and Sub-Category]]))</f>
        <v>plays</v>
      </c>
      <c r="S2973" s="14">
        <f>(((Table1[[#This Row],[launched_at]]/60)/60)/24)+DATE(1970,1,1)</f>
        <v>41852.658310185187</v>
      </c>
      <c r="T2973" s="14">
        <f t="shared" si="46"/>
        <v>41882.658310185187</v>
      </c>
    </row>
    <row r="2974" spans="1:20" ht="29" x14ac:dyDescent="0.35">
      <c r="A2974">
        <v>2972</v>
      </c>
      <c r="B2974" s="1" t="s">
        <v>2972</v>
      </c>
      <c r="C2974" s="1" t="s">
        <v>7082</v>
      </c>
      <c r="D2974" s="6">
        <v>2000</v>
      </c>
      <c r="E2974" s="6">
        <v>2107</v>
      </c>
      <c r="F2974" t="s">
        <v>8219</v>
      </c>
      <c r="G2974" t="s">
        <v>8224</v>
      </c>
      <c r="H2974" t="s">
        <v>8246</v>
      </c>
      <c r="I2974">
        <v>1480899600</v>
      </c>
      <c r="J2974">
        <v>1479609520</v>
      </c>
      <c r="K2974" t="b">
        <v>0</v>
      </c>
      <c r="L2974">
        <v>17</v>
      </c>
      <c r="M2974" t="b">
        <v>1</v>
      </c>
      <c r="N2974" t="s">
        <v>8271</v>
      </c>
      <c r="O2974" s="16">
        <f>Table1[[#This Row],[pledged]]/Table1[[#This Row],[goal]]*100</f>
        <v>105.35000000000001</v>
      </c>
      <c r="P2974" s="6">
        <f>IFERROR(Table1[[#This Row],[pledged]]/Table1[[#This Row],[backers_count]],0)</f>
        <v>123.94117647058823</v>
      </c>
      <c r="Q2974" t="str">
        <f>LEFT(Table1[[#This Row],[Category and Sub-Category]],FIND("/",Table1[[#This Row],[Category and Sub-Category]])-1)</f>
        <v>theater</v>
      </c>
      <c r="R2974" t="str">
        <f>RIGHT(Table1[[#This Row],[Category and Sub-Category]],LEN(Table1[[#This Row],[Category and Sub-Category]])-FIND("/",Table1[[#This Row],[Category and Sub-Category]]))</f>
        <v>plays</v>
      </c>
      <c r="S2974" s="14">
        <f>(((Table1[[#This Row],[launched_at]]/60)/60)/24)+DATE(1970,1,1)</f>
        <v>42694.110185185185</v>
      </c>
      <c r="T2974" s="14">
        <f t="shared" si="46"/>
        <v>42709.041666666672</v>
      </c>
    </row>
    <row r="2975" spans="1:20" ht="43.5" x14ac:dyDescent="0.35">
      <c r="A2975">
        <v>2973</v>
      </c>
      <c r="B2975" s="1" t="s">
        <v>2973</v>
      </c>
      <c r="C2975" s="1" t="s">
        <v>7083</v>
      </c>
      <c r="D2975" s="6">
        <v>5000</v>
      </c>
      <c r="E2975" s="6">
        <v>8740</v>
      </c>
      <c r="F2975" t="s">
        <v>8219</v>
      </c>
      <c r="G2975" t="s">
        <v>8224</v>
      </c>
      <c r="H2975" t="s">
        <v>8246</v>
      </c>
      <c r="I2975">
        <v>1451620800</v>
      </c>
      <c r="J2975">
        <v>1449171508</v>
      </c>
      <c r="K2975" t="b">
        <v>0</v>
      </c>
      <c r="L2975">
        <v>33</v>
      </c>
      <c r="M2975" t="b">
        <v>1</v>
      </c>
      <c r="N2975" t="s">
        <v>8271</v>
      </c>
      <c r="O2975" s="16">
        <f>Table1[[#This Row],[pledged]]/Table1[[#This Row],[goal]]*100</f>
        <v>174.8</v>
      </c>
      <c r="P2975" s="6">
        <f>IFERROR(Table1[[#This Row],[pledged]]/Table1[[#This Row],[backers_count]],0)</f>
        <v>264.84848484848487</v>
      </c>
      <c r="Q2975" t="str">
        <f>LEFT(Table1[[#This Row],[Category and Sub-Category]],FIND("/",Table1[[#This Row],[Category and Sub-Category]])-1)</f>
        <v>theater</v>
      </c>
      <c r="R2975" t="str">
        <f>RIGHT(Table1[[#This Row],[Category and Sub-Category]],LEN(Table1[[#This Row],[Category and Sub-Category]])-FIND("/",Table1[[#This Row],[Category and Sub-Category]]))</f>
        <v>plays</v>
      </c>
      <c r="S2975" s="14">
        <f>(((Table1[[#This Row],[launched_at]]/60)/60)/24)+DATE(1970,1,1)</f>
        <v>42341.818379629629</v>
      </c>
      <c r="T2975" s="14">
        <f t="shared" si="46"/>
        <v>42370.166666666672</v>
      </c>
    </row>
    <row r="2976" spans="1:20" ht="58" x14ac:dyDescent="0.35">
      <c r="A2976">
        <v>2974</v>
      </c>
      <c r="B2976" s="1" t="s">
        <v>2974</v>
      </c>
      <c r="C2976" s="1" t="s">
        <v>7084</v>
      </c>
      <c r="D2976" s="6">
        <v>5000</v>
      </c>
      <c r="E2976" s="6">
        <v>5100</v>
      </c>
      <c r="F2976" t="s">
        <v>8219</v>
      </c>
      <c r="G2976" t="s">
        <v>8224</v>
      </c>
      <c r="H2976" t="s">
        <v>8246</v>
      </c>
      <c r="I2976">
        <v>1411695300</v>
      </c>
      <c r="J2976">
        <v>1409275671</v>
      </c>
      <c r="K2976" t="b">
        <v>0</v>
      </c>
      <c r="L2976">
        <v>87</v>
      </c>
      <c r="M2976" t="b">
        <v>1</v>
      </c>
      <c r="N2976" t="s">
        <v>8271</v>
      </c>
      <c r="O2976" s="16">
        <f>Table1[[#This Row],[pledged]]/Table1[[#This Row],[goal]]*100</f>
        <v>102</v>
      </c>
      <c r="P2976" s="6">
        <f>IFERROR(Table1[[#This Row],[pledged]]/Table1[[#This Row],[backers_count]],0)</f>
        <v>58.620689655172413</v>
      </c>
      <c r="Q2976" t="str">
        <f>LEFT(Table1[[#This Row],[Category and Sub-Category]],FIND("/",Table1[[#This Row],[Category and Sub-Category]])-1)</f>
        <v>theater</v>
      </c>
      <c r="R2976" t="str">
        <f>RIGHT(Table1[[#This Row],[Category and Sub-Category]],LEN(Table1[[#This Row],[Category and Sub-Category]])-FIND("/",Table1[[#This Row],[Category and Sub-Category]]))</f>
        <v>plays</v>
      </c>
      <c r="S2976" s="14">
        <f>(((Table1[[#This Row],[launched_at]]/60)/60)/24)+DATE(1970,1,1)</f>
        <v>41880.061006944445</v>
      </c>
      <c r="T2976" s="14">
        <f t="shared" si="46"/>
        <v>41908.065972222219</v>
      </c>
    </row>
    <row r="2977" spans="1:20" ht="58" x14ac:dyDescent="0.35">
      <c r="A2977">
        <v>2975</v>
      </c>
      <c r="B2977" s="1" t="s">
        <v>2975</v>
      </c>
      <c r="C2977" s="1" t="s">
        <v>7085</v>
      </c>
      <c r="D2977" s="6">
        <v>8000</v>
      </c>
      <c r="E2977" s="6">
        <v>8010</v>
      </c>
      <c r="F2977" t="s">
        <v>8219</v>
      </c>
      <c r="G2977" t="s">
        <v>8224</v>
      </c>
      <c r="H2977" t="s">
        <v>8246</v>
      </c>
      <c r="I2977">
        <v>1417057200</v>
      </c>
      <c r="J2977">
        <v>1414599886</v>
      </c>
      <c r="K2977" t="b">
        <v>0</v>
      </c>
      <c r="L2977">
        <v>113</v>
      </c>
      <c r="M2977" t="b">
        <v>1</v>
      </c>
      <c r="N2977" t="s">
        <v>8271</v>
      </c>
      <c r="O2977" s="16">
        <f>Table1[[#This Row],[pledged]]/Table1[[#This Row],[goal]]*100</f>
        <v>100.125</v>
      </c>
      <c r="P2977" s="6">
        <f>IFERROR(Table1[[#This Row],[pledged]]/Table1[[#This Row],[backers_count]],0)</f>
        <v>70.884955752212392</v>
      </c>
      <c r="Q2977" t="str">
        <f>LEFT(Table1[[#This Row],[Category and Sub-Category]],FIND("/",Table1[[#This Row],[Category and Sub-Category]])-1)</f>
        <v>theater</v>
      </c>
      <c r="R2977" t="str">
        <f>RIGHT(Table1[[#This Row],[Category and Sub-Category]],LEN(Table1[[#This Row],[Category and Sub-Category]])-FIND("/",Table1[[#This Row],[Category and Sub-Category]]))</f>
        <v>plays</v>
      </c>
      <c r="S2977" s="14">
        <f>(((Table1[[#This Row],[launched_at]]/60)/60)/24)+DATE(1970,1,1)</f>
        <v>41941.683865740742</v>
      </c>
      <c r="T2977" s="14">
        <f t="shared" si="46"/>
        <v>41970.125</v>
      </c>
    </row>
    <row r="2978" spans="1:20" ht="43.5" x14ac:dyDescent="0.35">
      <c r="A2978">
        <v>2976</v>
      </c>
      <c r="B2978" s="1" t="s">
        <v>2976</v>
      </c>
      <c r="C2978" s="1" t="s">
        <v>7086</v>
      </c>
      <c r="D2978" s="6">
        <v>70</v>
      </c>
      <c r="E2978" s="6">
        <v>120</v>
      </c>
      <c r="F2978" t="s">
        <v>8219</v>
      </c>
      <c r="G2978" t="s">
        <v>8225</v>
      </c>
      <c r="H2978" t="s">
        <v>8247</v>
      </c>
      <c r="I2978">
        <v>1457870400</v>
      </c>
      <c r="J2978">
        <v>1456421530</v>
      </c>
      <c r="K2978" t="b">
        <v>0</v>
      </c>
      <c r="L2978">
        <v>14</v>
      </c>
      <c r="M2978" t="b">
        <v>1</v>
      </c>
      <c r="N2978" t="s">
        <v>8271</v>
      </c>
      <c r="O2978" s="16">
        <f>Table1[[#This Row],[pledged]]/Table1[[#This Row],[goal]]*100</f>
        <v>171.42857142857142</v>
      </c>
      <c r="P2978" s="6">
        <f>IFERROR(Table1[[#This Row],[pledged]]/Table1[[#This Row],[backers_count]],0)</f>
        <v>8.5714285714285712</v>
      </c>
      <c r="Q2978" t="str">
        <f>LEFT(Table1[[#This Row],[Category and Sub-Category]],FIND("/",Table1[[#This Row],[Category and Sub-Category]])-1)</f>
        <v>theater</v>
      </c>
      <c r="R2978" t="str">
        <f>RIGHT(Table1[[#This Row],[Category and Sub-Category]],LEN(Table1[[#This Row],[Category and Sub-Category]])-FIND("/",Table1[[#This Row],[Category and Sub-Category]]))</f>
        <v>plays</v>
      </c>
      <c r="S2978" s="14">
        <f>(((Table1[[#This Row],[launched_at]]/60)/60)/24)+DATE(1970,1,1)</f>
        <v>42425.730671296296</v>
      </c>
      <c r="T2978" s="14">
        <f t="shared" si="46"/>
        <v>42442.5</v>
      </c>
    </row>
    <row r="2979" spans="1:20" ht="58" x14ac:dyDescent="0.35">
      <c r="A2979">
        <v>2977</v>
      </c>
      <c r="B2979" s="1" t="s">
        <v>2977</v>
      </c>
      <c r="C2979" s="1" t="s">
        <v>7087</v>
      </c>
      <c r="D2979" s="6">
        <v>3000</v>
      </c>
      <c r="E2979" s="6">
        <v>3407</v>
      </c>
      <c r="F2979" t="s">
        <v>8219</v>
      </c>
      <c r="G2979" t="s">
        <v>8224</v>
      </c>
      <c r="H2979" t="s">
        <v>8246</v>
      </c>
      <c r="I2979">
        <v>1427076840</v>
      </c>
      <c r="J2979">
        <v>1421960934</v>
      </c>
      <c r="K2979" t="b">
        <v>0</v>
      </c>
      <c r="L2979">
        <v>30</v>
      </c>
      <c r="M2979" t="b">
        <v>1</v>
      </c>
      <c r="N2979" t="s">
        <v>8271</v>
      </c>
      <c r="O2979" s="16">
        <f>Table1[[#This Row],[pledged]]/Table1[[#This Row],[goal]]*100</f>
        <v>113.56666666666666</v>
      </c>
      <c r="P2979" s="6">
        <f>IFERROR(Table1[[#This Row],[pledged]]/Table1[[#This Row],[backers_count]],0)</f>
        <v>113.56666666666666</v>
      </c>
      <c r="Q2979" t="str">
        <f>LEFT(Table1[[#This Row],[Category and Sub-Category]],FIND("/",Table1[[#This Row],[Category and Sub-Category]])-1)</f>
        <v>theater</v>
      </c>
      <c r="R2979" t="str">
        <f>RIGHT(Table1[[#This Row],[Category and Sub-Category]],LEN(Table1[[#This Row],[Category and Sub-Category]])-FIND("/",Table1[[#This Row],[Category and Sub-Category]]))</f>
        <v>plays</v>
      </c>
      <c r="S2979" s="14">
        <f>(((Table1[[#This Row],[launched_at]]/60)/60)/24)+DATE(1970,1,1)</f>
        <v>42026.88118055556</v>
      </c>
      <c r="T2979" s="14">
        <f t="shared" si="46"/>
        <v>42086.093055555553</v>
      </c>
    </row>
    <row r="2980" spans="1:20" ht="58" x14ac:dyDescent="0.35">
      <c r="A2980">
        <v>2978</v>
      </c>
      <c r="B2980" s="1" t="s">
        <v>2978</v>
      </c>
      <c r="C2980" s="1" t="s">
        <v>7088</v>
      </c>
      <c r="D2980" s="6">
        <v>750</v>
      </c>
      <c r="E2980" s="6">
        <v>971</v>
      </c>
      <c r="F2980" t="s">
        <v>8219</v>
      </c>
      <c r="G2980" t="s">
        <v>8224</v>
      </c>
      <c r="H2980" t="s">
        <v>8246</v>
      </c>
      <c r="I2980">
        <v>1413784740</v>
      </c>
      <c r="J2980">
        <v>1412954547</v>
      </c>
      <c r="K2980" t="b">
        <v>0</v>
      </c>
      <c r="L2980">
        <v>16</v>
      </c>
      <c r="M2980" t="b">
        <v>1</v>
      </c>
      <c r="N2980" t="s">
        <v>8271</v>
      </c>
      <c r="O2980" s="16">
        <f>Table1[[#This Row],[pledged]]/Table1[[#This Row],[goal]]*100</f>
        <v>129.46666666666667</v>
      </c>
      <c r="P2980" s="6">
        <f>IFERROR(Table1[[#This Row],[pledged]]/Table1[[#This Row],[backers_count]],0)</f>
        <v>60.6875</v>
      </c>
      <c r="Q2980" t="str">
        <f>LEFT(Table1[[#This Row],[Category and Sub-Category]],FIND("/",Table1[[#This Row],[Category and Sub-Category]])-1)</f>
        <v>theater</v>
      </c>
      <c r="R2980" t="str">
        <f>RIGHT(Table1[[#This Row],[Category and Sub-Category]],LEN(Table1[[#This Row],[Category and Sub-Category]])-FIND("/",Table1[[#This Row],[Category and Sub-Category]]))</f>
        <v>plays</v>
      </c>
      <c r="S2980" s="14">
        <f>(((Table1[[#This Row],[launched_at]]/60)/60)/24)+DATE(1970,1,1)</f>
        <v>41922.640590277777</v>
      </c>
      <c r="T2980" s="14">
        <f t="shared" si="46"/>
        <v>41932.249305555553</v>
      </c>
    </row>
    <row r="2981" spans="1:20" ht="43.5" x14ac:dyDescent="0.35">
      <c r="A2981">
        <v>2979</v>
      </c>
      <c r="B2981" s="1" t="s">
        <v>2979</v>
      </c>
      <c r="C2981" s="1" t="s">
        <v>7089</v>
      </c>
      <c r="D2981" s="6">
        <v>5000</v>
      </c>
      <c r="E2981" s="6">
        <v>5070</v>
      </c>
      <c r="F2981" t="s">
        <v>8219</v>
      </c>
      <c r="G2981" t="s">
        <v>8224</v>
      </c>
      <c r="H2981" t="s">
        <v>8246</v>
      </c>
      <c r="I2981">
        <v>1420524000</v>
      </c>
      <c r="J2981">
        <v>1419104823</v>
      </c>
      <c r="K2981" t="b">
        <v>0</v>
      </c>
      <c r="L2981">
        <v>46</v>
      </c>
      <c r="M2981" t="b">
        <v>1</v>
      </c>
      <c r="N2981" t="s">
        <v>8271</v>
      </c>
      <c r="O2981" s="16">
        <f>Table1[[#This Row],[pledged]]/Table1[[#This Row],[goal]]*100</f>
        <v>101.4</v>
      </c>
      <c r="P2981" s="6">
        <f>IFERROR(Table1[[#This Row],[pledged]]/Table1[[#This Row],[backers_count]],0)</f>
        <v>110.21739130434783</v>
      </c>
      <c r="Q2981" t="str">
        <f>LEFT(Table1[[#This Row],[Category and Sub-Category]],FIND("/",Table1[[#This Row],[Category and Sub-Category]])-1)</f>
        <v>theater</v>
      </c>
      <c r="R2981" t="str">
        <f>RIGHT(Table1[[#This Row],[Category and Sub-Category]],LEN(Table1[[#This Row],[Category and Sub-Category]])-FIND("/",Table1[[#This Row],[Category and Sub-Category]]))</f>
        <v>plays</v>
      </c>
      <c r="S2981" s="14">
        <f>(((Table1[[#This Row],[launched_at]]/60)/60)/24)+DATE(1970,1,1)</f>
        <v>41993.824340277773</v>
      </c>
      <c r="T2981" s="14">
        <f t="shared" si="46"/>
        <v>42010.25</v>
      </c>
    </row>
    <row r="2982" spans="1:20" ht="43.5" x14ac:dyDescent="0.35">
      <c r="A2982">
        <v>2980</v>
      </c>
      <c r="B2982" s="1" t="s">
        <v>2980</v>
      </c>
      <c r="C2982" s="1" t="s">
        <v>7090</v>
      </c>
      <c r="D2982" s="6">
        <v>3000</v>
      </c>
      <c r="E2982" s="6">
        <v>3275</v>
      </c>
      <c r="F2982" t="s">
        <v>8219</v>
      </c>
      <c r="G2982" t="s">
        <v>8224</v>
      </c>
      <c r="H2982" t="s">
        <v>8246</v>
      </c>
      <c r="I2982">
        <v>1440381600</v>
      </c>
      <c r="J2982">
        <v>1438639130</v>
      </c>
      <c r="K2982" t="b">
        <v>0</v>
      </c>
      <c r="L2982">
        <v>24</v>
      </c>
      <c r="M2982" t="b">
        <v>1</v>
      </c>
      <c r="N2982" t="s">
        <v>8271</v>
      </c>
      <c r="O2982" s="16">
        <f>Table1[[#This Row],[pledged]]/Table1[[#This Row],[goal]]*100</f>
        <v>109.16666666666666</v>
      </c>
      <c r="P2982" s="6">
        <f>IFERROR(Table1[[#This Row],[pledged]]/Table1[[#This Row],[backers_count]],0)</f>
        <v>136.45833333333334</v>
      </c>
      <c r="Q2982" t="str">
        <f>LEFT(Table1[[#This Row],[Category and Sub-Category]],FIND("/",Table1[[#This Row],[Category and Sub-Category]])-1)</f>
        <v>theater</v>
      </c>
      <c r="R2982" t="str">
        <f>RIGHT(Table1[[#This Row],[Category and Sub-Category]],LEN(Table1[[#This Row],[Category and Sub-Category]])-FIND("/",Table1[[#This Row],[Category and Sub-Category]]))</f>
        <v>plays</v>
      </c>
      <c r="S2982" s="14">
        <f>(((Table1[[#This Row],[launched_at]]/60)/60)/24)+DATE(1970,1,1)</f>
        <v>42219.915856481486</v>
      </c>
      <c r="T2982" s="14">
        <f t="shared" si="46"/>
        <v>42240.083333333328</v>
      </c>
    </row>
    <row r="2983" spans="1:20" ht="58" x14ac:dyDescent="0.35">
      <c r="A2983">
        <v>2981</v>
      </c>
      <c r="B2983" s="1" t="s">
        <v>2981</v>
      </c>
      <c r="C2983" s="1" t="s">
        <v>7091</v>
      </c>
      <c r="D2983" s="6">
        <v>4000</v>
      </c>
      <c r="E2983" s="6">
        <v>5157</v>
      </c>
      <c r="F2983" t="s">
        <v>8219</v>
      </c>
      <c r="G2983" t="s">
        <v>8241</v>
      </c>
      <c r="H2983" t="s">
        <v>8249</v>
      </c>
      <c r="I2983">
        <v>1443014756</v>
      </c>
      <c r="J2983">
        <v>1439126756</v>
      </c>
      <c r="K2983" t="b">
        <v>1</v>
      </c>
      <c r="L2983">
        <v>97</v>
      </c>
      <c r="M2983" t="b">
        <v>1</v>
      </c>
      <c r="N2983" t="s">
        <v>8303</v>
      </c>
      <c r="O2983" s="16">
        <f>Table1[[#This Row],[pledged]]/Table1[[#This Row],[goal]]*100</f>
        <v>128.92500000000001</v>
      </c>
      <c r="P2983" s="6">
        <f>IFERROR(Table1[[#This Row],[pledged]]/Table1[[#This Row],[backers_count]],0)</f>
        <v>53.164948453608247</v>
      </c>
      <c r="Q2983" t="str">
        <f>LEFT(Table1[[#This Row],[Category and Sub-Category]],FIND("/",Table1[[#This Row],[Category and Sub-Category]])-1)</f>
        <v>theater</v>
      </c>
      <c r="R2983" t="str">
        <f>RIGHT(Table1[[#This Row],[Category and Sub-Category]],LEN(Table1[[#This Row],[Category and Sub-Category]])-FIND("/",Table1[[#This Row],[Category and Sub-Category]]))</f>
        <v>spaces</v>
      </c>
      <c r="S2983" s="14">
        <f>(((Table1[[#This Row],[launched_at]]/60)/60)/24)+DATE(1970,1,1)</f>
        <v>42225.559675925921</v>
      </c>
      <c r="T2983" s="14">
        <f t="shared" si="46"/>
        <v>42270.559675925921</v>
      </c>
    </row>
    <row r="2984" spans="1:20" ht="43.5" x14ac:dyDescent="0.35">
      <c r="A2984">
        <v>2982</v>
      </c>
      <c r="B2984" s="1" t="s">
        <v>2982</v>
      </c>
      <c r="C2984" s="1" t="s">
        <v>7092</v>
      </c>
      <c r="D2984" s="6">
        <v>5000</v>
      </c>
      <c r="E2984" s="6">
        <v>5103</v>
      </c>
      <c r="F2984" t="s">
        <v>8219</v>
      </c>
      <c r="G2984" t="s">
        <v>8225</v>
      </c>
      <c r="H2984" t="s">
        <v>8247</v>
      </c>
      <c r="I2984">
        <v>1455208143</v>
      </c>
      <c r="J2984">
        <v>1452616143</v>
      </c>
      <c r="K2984" t="b">
        <v>1</v>
      </c>
      <c r="L2984">
        <v>59</v>
      </c>
      <c r="M2984" t="b">
        <v>1</v>
      </c>
      <c r="N2984" t="s">
        <v>8303</v>
      </c>
      <c r="O2984" s="16">
        <f>Table1[[#This Row],[pledged]]/Table1[[#This Row],[goal]]*100</f>
        <v>102.06</v>
      </c>
      <c r="P2984" s="6">
        <f>IFERROR(Table1[[#This Row],[pledged]]/Table1[[#This Row],[backers_count]],0)</f>
        <v>86.491525423728817</v>
      </c>
      <c r="Q2984" t="str">
        <f>LEFT(Table1[[#This Row],[Category and Sub-Category]],FIND("/",Table1[[#This Row],[Category and Sub-Category]])-1)</f>
        <v>theater</v>
      </c>
      <c r="R2984" t="str">
        <f>RIGHT(Table1[[#This Row],[Category and Sub-Category]],LEN(Table1[[#This Row],[Category and Sub-Category]])-FIND("/",Table1[[#This Row],[Category and Sub-Category]]))</f>
        <v>spaces</v>
      </c>
      <c r="S2984" s="14">
        <f>(((Table1[[#This Row],[launched_at]]/60)/60)/24)+DATE(1970,1,1)</f>
        <v>42381.686840277776</v>
      </c>
      <c r="T2984" s="14">
        <f t="shared" si="46"/>
        <v>42411.686840277776</v>
      </c>
    </row>
    <row r="2985" spans="1:20" ht="43.5" x14ac:dyDescent="0.35">
      <c r="A2985">
        <v>2983</v>
      </c>
      <c r="B2985" s="1" t="s">
        <v>2983</v>
      </c>
      <c r="C2985" s="1" t="s">
        <v>7093</v>
      </c>
      <c r="D2985" s="6">
        <v>116000</v>
      </c>
      <c r="E2985" s="6">
        <v>169985.91</v>
      </c>
      <c r="F2985" t="s">
        <v>8219</v>
      </c>
      <c r="G2985" t="s">
        <v>8224</v>
      </c>
      <c r="H2985" t="s">
        <v>8246</v>
      </c>
      <c r="I2985">
        <v>1415722236</v>
      </c>
      <c r="J2985">
        <v>1410534636</v>
      </c>
      <c r="K2985" t="b">
        <v>1</v>
      </c>
      <c r="L2985">
        <v>1095</v>
      </c>
      <c r="M2985" t="b">
        <v>1</v>
      </c>
      <c r="N2985" t="s">
        <v>8303</v>
      </c>
      <c r="O2985" s="16">
        <f>Table1[[#This Row],[pledged]]/Table1[[#This Row],[goal]]*100</f>
        <v>146.53957758620692</v>
      </c>
      <c r="P2985" s="6">
        <f>IFERROR(Table1[[#This Row],[pledged]]/Table1[[#This Row],[backers_count]],0)</f>
        <v>155.23827397260274</v>
      </c>
      <c r="Q2985" t="str">
        <f>LEFT(Table1[[#This Row],[Category and Sub-Category]],FIND("/",Table1[[#This Row],[Category and Sub-Category]])-1)</f>
        <v>theater</v>
      </c>
      <c r="R2985" t="str">
        <f>RIGHT(Table1[[#This Row],[Category and Sub-Category]],LEN(Table1[[#This Row],[Category and Sub-Category]])-FIND("/",Table1[[#This Row],[Category and Sub-Category]]))</f>
        <v>spaces</v>
      </c>
      <c r="S2985" s="14">
        <f>(((Table1[[#This Row],[launched_at]]/60)/60)/24)+DATE(1970,1,1)</f>
        <v>41894.632361111115</v>
      </c>
      <c r="T2985" s="14">
        <f t="shared" si="46"/>
        <v>41954.674027777779</v>
      </c>
    </row>
    <row r="2986" spans="1:20" ht="58" x14ac:dyDescent="0.35">
      <c r="A2986">
        <v>2984</v>
      </c>
      <c r="B2986" s="1" t="s">
        <v>2984</v>
      </c>
      <c r="C2986" s="1" t="s">
        <v>7094</v>
      </c>
      <c r="D2986" s="6">
        <v>25000</v>
      </c>
      <c r="E2986" s="6">
        <v>25088</v>
      </c>
      <c r="F2986" t="s">
        <v>8219</v>
      </c>
      <c r="G2986" t="s">
        <v>8224</v>
      </c>
      <c r="H2986" t="s">
        <v>8246</v>
      </c>
      <c r="I2986">
        <v>1472020881</v>
      </c>
      <c r="J2986">
        <v>1469428881</v>
      </c>
      <c r="K2986" t="b">
        <v>1</v>
      </c>
      <c r="L2986">
        <v>218</v>
      </c>
      <c r="M2986" t="b">
        <v>1</v>
      </c>
      <c r="N2986" t="s">
        <v>8303</v>
      </c>
      <c r="O2986" s="16">
        <f>Table1[[#This Row],[pledged]]/Table1[[#This Row],[goal]]*100</f>
        <v>100.352</v>
      </c>
      <c r="P2986" s="6">
        <f>IFERROR(Table1[[#This Row],[pledged]]/Table1[[#This Row],[backers_count]],0)</f>
        <v>115.08256880733946</v>
      </c>
      <c r="Q2986" t="str">
        <f>LEFT(Table1[[#This Row],[Category and Sub-Category]],FIND("/",Table1[[#This Row],[Category and Sub-Category]])-1)</f>
        <v>theater</v>
      </c>
      <c r="R2986" t="str">
        <f>RIGHT(Table1[[#This Row],[Category and Sub-Category]],LEN(Table1[[#This Row],[Category and Sub-Category]])-FIND("/",Table1[[#This Row],[Category and Sub-Category]]))</f>
        <v>spaces</v>
      </c>
      <c r="S2986" s="14">
        <f>(((Table1[[#This Row],[launched_at]]/60)/60)/24)+DATE(1970,1,1)</f>
        <v>42576.278715277775</v>
      </c>
      <c r="T2986" s="14">
        <f t="shared" si="46"/>
        <v>42606.278715277775</v>
      </c>
    </row>
    <row r="2987" spans="1:20" ht="58" x14ac:dyDescent="0.35">
      <c r="A2987">
        <v>2985</v>
      </c>
      <c r="B2987" s="1" t="s">
        <v>2985</v>
      </c>
      <c r="C2987" s="1" t="s">
        <v>7095</v>
      </c>
      <c r="D2987" s="6">
        <v>10000</v>
      </c>
      <c r="E2987" s="6">
        <v>12165</v>
      </c>
      <c r="F2987" t="s">
        <v>8219</v>
      </c>
      <c r="G2987" t="s">
        <v>8228</v>
      </c>
      <c r="H2987" t="s">
        <v>8250</v>
      </c>
      <c r="I2987">
        <v>1477886400</v>
      </c>
      <c r="J2987">
        <v>1476228128</v>
      </c>
      <c r="K2987" t="b">
        <v>0</v>
      </c>
      <c r="L2987">
        <v>111</v>
      </c>
      <c r="M2987" t="b">
        <v>1</v>
      </c>
      <c r="N2987" t="s">
        <v>8303</v>
      </c>
      <c r="O2987" s="16">
        <f>Table1[[#This Row],[pledged]]/Table1[[#This Row],[goal]]*100</f>
        <v>121.64999999999999</v>
      </c>
      <c r="P2987" s="6">
        <f>IFERROR(Table1[[#This Row],[pledged]]/Table1[[#This Row],[backers_count]],0)</f>
        <v>109.5945945945946</v>
      </c>
      <c r="Q2987" t="str">
        <f>LEFT(Table1[[#This Row],[Category and Sub-Category]],FIND("/",Table1[[#This Row],[Category and Sub-Category]])-1)</f>
        <v>theater</v>
      </c>
      <c r="R2987" t="str">
        <f>RIGHT(Table1[[#This Row],[Category and Sub-Category]],LEN(Table1[[#This Row],[Category and Sub-Category]])-FIND("/",Table1[[#This Row],[Category and Sub-Category]]))</f>
        <v>spaces</v>
      </c>
      <c r="S2987" s="14">
        <f>(((Table1[[#This Row],[launched_at]]/60)/60)/24)+DATE(1970,1,1)</f>
        <v>42654.973703703698</v>
      </c>
      <c r="T2987" s="14">
        <f t="shared" si="46"/>
        <v>42674.166666666672</v>
      </c>
    </row>
    <row r="2988" spans="1:20" ht="43.5" x14ac:dyDescent="0.35">
      <c r="A2988">
        <v>2986</v>
      </c>
      <c r="B2988" s="1" t="s">
        <v>2986</v>
      </c>
      <c r="C2988" s="1" t="s">
        <v>7096</v>
      </c>
      <c r="D2988" s="6">
        <v>2400</v>
      </c>
      <c r="E2988" s="6">
        <v>2532</v>
      </c>
      <c r="F2988" t="s">
        <v>8219</v>
      </c>
      <c r="G2988" t="s">
        <v>8225</v>
      </c>
      <c r="H2988" t="s">
        <v>8247</v>
      </c>
      <c r="I2988">
        <v>1462100406</v>
      </c>
      <c r="J2988">
        <v>1456920006</v>
      </c>
      <c r="K2988" t="b">
        <v>0</v>
      </c>
      <c r="L2988">
        <v>56</v>
      </c>
      <c r="M2988" t="b">
        <v>1</v>
      </c>
      <c r="N2988" t="s">
        <v>8303</v>
      </c>
      <c r="O2988" s="16">
        <f>Table1[[#This Row],[pledged]]/Table1[[#This Row],[goal]]*100</f>
        <v>105.5</v>
      </c>
      <c r="P2988" s="6">
        <f>IFERROR(Table1[[#This Row],[pledged]]/Table1[[#This Row],[backers_count]],0)</f>
        <v>45.214285714285715</v>
      </c>
      <c r="Q2988" t="str">
        <f>LEFT(Table1[[#This Row],[Category and Sub-Category]],FIND("/",Table1[[#This Row],[Category and Sub-Category]])-1)</f>
        <v>theater</v>
      </c>
      <c r="R2988" t="str">
        <f>RIGHT(Table1[[#This Row],[Category and Sub-Category]],LEN(Table1[[#This Row],[Category and Sub-Category]])-FIND("/",Table1[[#This Row],[Category and Sub-Category]]))</f>
        <v>spaces</v>
      </c>
      <c r="S2988" s="14">
        <f>(((Table1[[#This Row],[launched_at]]/60)/60)/24)+DATE(1970,1,1)</f>
        <v>42431.500069444446</v>
      </c>
      <c r="T2988" s="14">
        <f t="shared" si="46"/>
        <v>42491.458402777775</v>
      </c>
    </row>
    <row r="2989" spans="1:20" ht="58" x14ac:dyDescent="0.35">
      <c r="A2989">
        <v>2987</v>
      </c>
      <c r="B2989" s="1" t="s">
        <v>2987</v>
      </c>
      <c r="C2989" s="1" t="s">
        <v>7097</v>
      </c>
      <c r="D2989" s="6">
        <v>25000</v>
      </c>
      <c r="E2989" s="6">
        <v>27600.2</v>
      </c>
      <c r="F2989" t="s">
        <v>8219</v>
      </c>
      <c r="G2989" t="s">
        <v>8224</v>
      </c>
      <c r="H2989" t="s">
        <v>8246</v>
      </c>
      <c r="I2989">
        <v>1476316800</v>
      </c>
      <c r="J2989">
        <v>1473837751</v>
      </c>
      <c r="K2989" t="b">
        <v>0</v>
      </c>
      <c r="L2989">
        <v>265</v>
      </c>
      <c r="M2989" t="b">
        <v>1</v>
      </c>
      <c r="N2989" t="s">
        <v>8303</v>
      </c>
      <c r="O2989" s="16">
        <f>Table1[[#This Row],[pledged]]/Table1[[#This Row],[goal]]*100</f>
        <v>110.4008</v>
      </c>
      <c r="P2989" s="6">
        <f>IFERROR(Table1[[#This Row],[pledged]]/Table1[[#This Row],[backers_count]],0)</f>
        <v>104.15169811320754</v>
      </c>
      <c r="Q2989" t="str">
        <f>LEFT(Table1[[#This Row],[Category and Sub-Category]],FIND("/",Table1[[#This Row],[Category and Sub-Category]])-1)</f>
        <v>theater</v>
      </c>
      <c r="R2989" t="str">
        <f>RIGHT(Table1[[#This Row],[Category and Sub-Category]],LEN(Table1[[#This Row],[Category and Sub-Category]])-FIND("/",Table1[[#This Row],[Category and Sub-Category]]))</f>
        <v>spaces</v>
      </c>
      <c r="S2989" s="14">
        <f>(((Table1[[#This Row],[launched_at]]/60)/60)/24)+DATE(1970,1,1)</f>
        <v>42627.307303240741</v>
      </c>
      <c r="T2989" s="14">
        <f t="shared" si="46"/>
        <v>42656</v>
      </c>
    </row>
    <row r="2990" spans="1:20" ht="43.5" x14ac:dyDescent="0.35">
      <c r="A2990">
        <v>2988</v>
      </c>
      <c r="B2990" s="1" t="s">
        <v>2988</v>
      </c>
      <c r="C2990" s="1" t="s">
        <v>7098</v>
      </c>
      <c r="D2990" s="6">
        <v>1000</v>
      </c>
      <c r="E2990" s="6">
        <v>1000</v>
      </c>
      <c r="F2990" t="s">
        <v>8219</v>
      </c>
      <c r="G2990" t="s">
        <v>8225</v>
      </c>
      <c r="H2990" t="s">
        <v>8247</v>
      </c>
      <c r="I2990">
        <v>1466412081</v>
      </c>
      <c r="J2990">
        <v>1463820081</v>
      </c>
      <c r="K2990" t="b">
        <v>0</v>
      </c>
      <c r="L2990">
        <v>28</v>
      </c>
      <c r="M2990" t="b">
        <v>1</v>
      </c>
      <c r="N2990" t="s">
        <v>8303</v>
      </c>
      <c r="O2990" s="16">
        <f>Table1[[#This Row],[pledged]]/Table1[[#This Row],[goal]]*100</f>
        <v>100</v>
      </c>
      <c r="P2990" s="6">
        <f>IFERROR(Table1[[#This Row],[pledged]]/Table1[[#This Row],[backers_count]],0)</f>
        <v>35.714285714285715</v>
      </c>
      <c r="Q2990" t="str">
        <f>LEFT(Table1[[#This Row],[Category and Sub-Category]],FIND("/",Table1[[#This Row],[Category and Sub-Category]])-1)</f>
        <v>theater</v>
      </c>
      <c r="R2990" t="str">
        <f>RIGHT(Table1[[#This Row],[Category and Sub-Category]],LEN(Table1[[#This Row],[Category and Sub-Category]])-FIND("/",Table1[[#This Row],[Category and Sub-Category]]))</f>
        <v>spaces</v>
      </c>
      <c r="S2990" s="14">
        <f>(((Table1[[#This Row],[launched_at]]/60)/60)/24)+DATE(1970,1,1)</f>
        <v>42511.362048611118</v>
      </c>
      <c r="T2990" s="14">
        <f t="shared" si="46"/>
        <v>42541.362048611118</v>
      </c>
    </row>
    <row r="2991" spans="1:20" x14ac:dyDescent="0.35">
      <c r="A2991">
        <v>2989</v>
      </c>
      <c r="B2991" s="1" t="s">
        <v>2989</v>
      </c>
      <c r="C2991" s="1" t="s">
        <v>7099</v>
      </c>
      <c r="D2991" s="6">
        <v>20000</v>
      </c>
      <c r="E2991" s="6">
        <v>35307</v>
      </c>
      <c r="F2991" t="s">
        <v>8219</v>
      </c>
      <c r="G2991" t="s">
        <v>8224</v>
      </c>
      <c r="H2991" t="s">
        <v>8246</v>
      </c>
      <c r="I2991">
        <v>1450673940</v>
      </c>
      <c r="J2991">
        <v>1448756962</v>
      </c>
      <c r="K2991" t="b">
        <v>0</v>
      </c>
      <c r="L2991">
        <v>364</v>
      </c>
      <c r="M2991" t="b">
        <v>1</v>
      </c>
      <c r="N2991" t="s">
        <v>8303</v>
      </c>
      <c r="O2991" s="16">
        <f>Table1[[#This Row],[pledged]]/Table1[[#This Row],[goal]]*100</f>
        <v>176.535</v>
      </c>
      <c r="P2991" s="6">
        <f>IFERROR(Table1[[#This Row],[pledged]]/Table1[[#This Row],[backers_count]],0)</f>
        <v>96.997252747252745</v>
      </c>
      <c r="Q2991" t="str">
        <f>LEFT(Table1[[#This Row],[Category and Sub-Category]],FIND("/",Table1[[#This Row],[Category and Sub-Category]])-1)</f>
        <v>theater</v>
      </c>
      <c r="R2991" t="str">
        <f>RIGHT(Table1[[#This Row],[Category and Sub-Category]],LEN(Table1[[#This Row],[Category and Sub-Category]])-FIND("/",Table1[[#This Row],[Category and Sub-Category]]))</f>
        <v>spaces</v>
      </c>
      <c r="S2991" s="14">
        <f>(((Table1[[#This Row],[launched_at]]/60)/60)/24)+DATE(1970,1,1)</f>
        <v>42337.02039351852</v>
      </c>
      <c r="T2991" s="14">
        <f t="shared" si="46"/>
        <v>42359.207638888889</v>
      </c>
    </row>
    <row r="2992" spans="1:20" ht="43.5" x14ac:dyDescent="0.35">
      <c r="A2992">
        <v>2990</v>
      </c>
      <c r="B2992" s="1" t="s">
        <v>2990</v>
      </c>
      <c r="C2992" s="1" t="s">
        <v>7100</v>
      </c>
      <c r="D2992" s="6">
        <v>10000</v>
      </c>
      <c r="E2992" s="6">
        <v>10000</v>
      </c>
      <c r="F2992" t="s">
        <v>8219</v>
      </c>
      <c r="G2992" t="s">
        <v>8224</v>
      </c>
      <c r="H2992" t="s">
        <v>8246</v>
      </c>
      <c r="I2992">
        <v>1452174420</v>
      </c>
      <c r="J2992">
        <v>1449150420</v>
      </c>
      <c r="K2992" t="b">
        <v>0</v>
      </c>
      <c r="L2992">
        <v>27</v>
      </c>
      <c r="M2992" t="b">
        <v>1</v>
      </c>
      <c r="N2992" t="s">
        <v>8303</v>
      </c>
      <c r="O2992" s="16">
        <f>Table1[[#This Row],[pledged]]/Table1[[#This Row],[goal]]*100</f>
        <v>100</v>
      </c>
      <c r="P2992" s="6">
        <f>IFERROR(Table1[[#This Row],[pledged]]/Table1[[#This Row],[backers_count]],0)</f>
        <v>370.37037037037038</v>
      </c>
      <c r="Q2992" t="str">
        <f>LEFT(Table1[[#This Row],[Category and Sub-Category]],FIND("/",Table1[[#This Row],[Category and Sub-Category]])-1)</f>
        <v>theater</v>
      </c>
      <c r="R2992" t="str">
        <f>RIGHT(Table1[[#This Row],[Category and Sub-Category]],LEN(Table1[[#This Row],[Category and Sub-Category]])-FIND("/",Table1[[#This Row],[Category and Sub-Category]]))</f>
        <v>spaces</v>
      </c>
      <c r="S2992" s="14">
        <f>(((Table1[[#This Row],[launched_at]]/60)/60)/24)+DATE(1970,1,1)</f>
        <v>42341.57430555555</v>
      </c>
      <c r="T2992" s="14">
        <f t="shared" si="46"/>
        <v>42376.57430555555</v>
      </c>
    </row>
    <row r="2993" spans="1:20" ht="43.5" x14ac:dyDescent="0.35">
      <c r="A2993">
        <v>2991</v>
      </c>
      <c r="B2993" s="1" t="s">
        <v>2991</v>
      </c>
      <c r="C2993" s="1" t="s">
        <v>7101</v>
      </c>
      <c r="D2993" s="6">
        <v>8500</v>
      </c>
      <c r="E2993" s="6">
        <v>8780</v>
      </c>
      <c r="F2993" t="s">
        <v>8219</v>
      </c>
      <c r="G2993" t="s">
        <v>8224</v>
      </c>
      <c r="H2993" t="s">
        <v>8246</v>
      </c>
      <c r="I2993">
        <v>1485547530</v>
      </c>
      <c r="J2993">
        <v>1483646730</v>
      </c>
      <c r="K2993" t="b">
        <v>0</v>
      </c>
      <c r="L2993">
        <v>93</v>
      </c>
      <c r="M2993" t="b">
        <v>1</v>
      </c>
      <c r="N2993" t="s">
        <v>8303</v>
      </c>
      <c r="O2993" s="16">
        <f>Table1[[#This Row],[pledged]]/Table1[[#This Row],[goal]]*100</f>
        <v>103.29411764705883</v>
      </c>
      <c r="P2993" s="6">
        <f>IFERROR(Table1[[#This Row],[pledged]]/Table1[[#This Row],[backers_count]],0)</f>
        <v>94.408602150537632</v>
      </c>
      <c r="Q2993" t="str">
        <f>LEFT(Table1[[#This Row],[Category and Sub-Category]],FIND("/",Table1[[#This Row],[Category and Sub-Category]])-1)</f>
        <v>theater</v>
      </c>
      <c r="R2993" t="str">
        <f>RIGHT(Table1[[#This Row],[Category and Sub-Category]],LEN(Table1[[#This Row],[Category and Sub-Category]])-FIND("/",Table1[[#This Row],[Category and Sub-Category]]))</f>
        <v>spaces</v>
      </c>
      <c r="S2993" s="14">
        <f>(((Table1[[#This Row],[launched_at]]/60)/60)/24)+DATE(1970,1,1)</f>
        <v>42740.837152777778</v>
      </c>
      <c r="T2993" s="14">
        <f t="shared" si="46"/>
        <v>42762.837152777778</v>
      </c>
    </row>
    <row r="2994" spans="1:20" ht="43.5" x14ac:dyDescent="0.35">
      <c r="A2994">
        <v>2992</v>
      </c>
      <c r="B2994" s="1" t="s">
        <v>2992</v>
      </c>
      <c r="C2994" s="1" t="s">
        <v>7102</v>
      </c>
      <c r="D2994" s="6">
        <v>3000</v>
      </c>
      <c r="E2994" s="6">
        <v>3135</v>
      </c>
      <c r="F2994" t="s">
        <v>8219</v>
      </c>
      <c r="G2994" t="s">
        <v>8224</v>
      </c>
      <c r="H2994" t="s">
        <v>8246</v>
      </c>
      <c r="I2994">
        <v>1476037510</v>
      </c>
      <c r="J2994">
        <v>1473445510</v>
      </c>
      <c r="K2994" t="b">
        <v>0</v>
      </c>
      <c r="L2994">
        <v>64</v>
      </c>
      <c r="M2994" t="b">
        <v>1</v>
      </c>
      <c r="N2994" t="s">
        <v>8303</v>
      </c>
      <c r="O2994" s="16">
        <f>Table1[[#This Row],[pledged]]/Table1[[#This Row],[goal]]*100</f>
        <v>104.5</v>
      </c>
      <c r="P2994" s="6">
        <f>IFERROR(Table1[[#This Row],[pledged]]/Table1[[#This Row],[backers_count]],0)</f>
        <v>48.984375</v>
      </c>
      <c r="Q2994" t="str">
        <f>LEFT(Table1[[#This Row],[Category and Sub-Category]],FIND("/",Table1[[#This Row],[Category and Sub-Category]])-1)</f>
        <v>theater</v>
      </c>
      <c r="R2994" t="str">
        <f>RIGHT(Table1[[#This Row],[Category and Sub-Category]],LEN(Table1[[#This Row],[Category and Sub-Category]])-FIND("/",Table1[[#This Row],[Category and Sub-Category]]))</f>
        <v>spaces</v>
      </c>
      <c r="S2994" s="14">
        <f>(((Table1[[#This Row],[launched_at]]/60)/60)/24)+DATE(1970,1,1)</f>
        <v>42622.767476851848</v>
      </c>
      <c r="T2994" s="14">
        <f t="shared" si="46"/>
        <v>42652.767476851848</v>
      </c>
    </row>
    <row r="2995" spans="1:20" x14ac:dyDescent="0.35">
      <c r="A2995">
        <v>2993</v>
      </c>
      <c r="B2995" s="1" t="s">
        <v>2993</v>
      </c>
      <c r="C2995" s="1" t="s">
        <v>7103</v>
      </c>
      <c r="D2995" s="6">
        <v>1000</v>
      </c>
      <c r="E2995" s="6">
        <v>1003</v>
      </c>
      <c r="F2995" t="s">
        <v>8219</v>
      </c>
      <c r="G2995" t="s">
        <v>8224</v>
      </c>
      <c r="H2995" t="s">
        <v>8246</v>
      </c>
      <c r="I2995">
        <v>1455998867</v>
      </c>
      <c r="J2995">
        <v>1453406867</v>
      </c>
      <c r="K2995" t="b">
        <v>0</v>
      </c>
      <c r="L2995">
        <v>22</v>
      </c>
      <c r="M2995" t="b">
        <v>1</v>
      </c>
      <c r="N2995" t="s">
        <v>8303</v>
      </c>
      <c r="O2995" s="16">
        <f>Table1[[#This Row],[pledged]]/Table1[[#This Row],[goal]]*100</f>
        <v>100.29999999999998</v>
      </c>
      <c r="P2995" s="6">
        <f>IFERROR(Table1[[#This Row],[pledged]]/Table1[[#This Row],[backers_count]],0)</f>
        <v>45.590909090909093</v>
      </c>
      <c r="Q2995" t="str">
        <f>LEFT(Table1[[#This Row],[Category and Sub-Category]],FIND("/",Table1[[#This Row],[Category and Sub-Category]])-1)</f>
        <v>theater</v>
      </c>
      <c r="R2995" t="str">
        <f>RIGHT(Table1[[#This Row],[Category and Sub-Category]],LEN(Table1[[#This Row],[Category and Sub-Category]])-FIND("/",Table1[[#This Row],[Category and Sub-Category]]))</f>
        <v>spaces</v>
      </c>
      <c r="S2995" s="14">
        <f>(((Table1[[#This Row],[launched_at]]/60)/60)/24)+DATE(1970,1,1)</f>
        <v>42390.838738425926</v>
      </c>
      <c r="T2995" s="14">
        <f t="shared" si="46"/>
        <v>42420.838738425926</v>
      </c>
    </row>
    <row r="2996" spans="1:20" ht="43.5" x14ac:dyDescent="0.35">
      <c r="A2996">
        <v>2994</v>
      </c>
      <c r="B2996" s="1" t="s">
        <v>2994</v>
      </c>
      <c r="C2996" s="1" t="s">
        <v>7104</v>
      </c>
      <c r="D2996" s="6">
        <v>300</v>
      </c>
      <c r="E2996" s="6">
        <v>1373.24</v>
      </c>
      <c r="F2996" t="s">
        <v>8219</v>
      </c>
      <c r="G2996" t="s">
        <v>8225</v>
      </c>
      <c r="H2996" t="s">
        <v>8247</v>
      </c>
      <c r="I2996">
        <v>1412335772</v>
      </c>
      <c r="J2996">
        <v>1409743772</v>
      </c>
      <c r="K2996" t="b">
        <v>0</v>
      </c>
      <c r="L2996">
        <v>59</v>
      </c>
      <c r="M2996" t="b">
        <v>1</v>
      </c>
      <c r="N2996" t="s">
        <v>8303</v>
      </c>
      <c r="O2996" s="16">
        <f>Table1[[#This Row],[pledged]]/Table1[[#This Row],[goal]]*100</f>
        <v>457.74666666666673</v>
      </c>
      <c r="P2996" s="6">
        <f>IFERROR(Table1[[#This Row],[pledged]]/Table1[[#This Row],[backers_count]],0)</f>
        <v>23.275254237288134</v>
      </c>
      <c r="Q2996" t="str">
        <f>LEFT(Table1[[#This Row],[Category and Sub-Category]],FIND("/",Table1[[#This Row],[Category and Sub-Category]])-1)</f>
        <v>theater</v>
      </c>
      <c r="R2996" t="str">
        <f>RIGHT(Table1[[#This Row],[Category and Sub-Category]],LEN(Table1[[#This Row],[Category and Sub-Category]])-FIND("/",Table1[[#This Row],[Category and Sub-Category]]))</f>
        <v>spaces</v>
      </c>
      <c r="S2996" s="14">
        <f>(((Table1[[#This Row],[launched_at]]/60)/60)/24)+DATE(1970,1,1)</f>
        <v>41885.478842592594</v>
      </c>
      <c r="T2996" s="14">
        <f t="shared" si="46"/>
        <v>41915.478842592594</v>
      </c>
    </row>
    <row r="2997" spans="1:20" ht="43.5" x14ac:dyDescent="0.35">
      <c r="A2997">
        <v>2995</v>
      </c>
      <c r="B2997" s="1" t="s">
        <v>2995</v>
      </c>
      <c r="C2997" s="1" t="s">
        <v>7105</v>
      </c>
      <c r="D2997" s="6">
        <v>15000</v>
      </c>
      <c r="E2997" s="6">
        <v>15744</v>
      </c>
      <c r="F2997" t="s">
        <v>8219</v>
      </c>
      <c r="G2997" t="s">
        <v>8224</v>
      </c>
      <c r="H2997" t="s">
        <v>8246</v>
      </c>
      <c r="I2997">
        <v>1484841471</v>
      </c>
      <c r="J2997">
        <v>1482249471</v>
      </c>
      <c r="K2997" t="b">
        <v>0</v>
      </c>
      <c r="L2997">
        <v>249</v>
      </c>
      <c r="M2997" t="b">
        <v>1</v>
      </c>
      <c r="N2997" t="s">
        <v>8303</v>
      </c>
      <c r="O2997" s="16">
        <f>Table1[[#This Row],[pledged]]/Table1[[#This Row],[goal]]*100</f>
        <v>104.96000000000001</v>
      </c>
      <c r="P2997" s="6">
        <f>IFERROR(Table1[[#This Row],[pledged]]/Table1[[#This Row],[backers_count]],0)</f>
        <v>63.2289156626506</v>
      </c>
      <c r="Q2997" t="str">
        <f>LEFT(Table1[[#This Row],[Category and Sub-Category]],FIND("/",Table1[[#This Row],[Category and Sub-Category]])-1)</f>
        <v>theater</v>
      </c>
      <c r="R2997" t="str">
        <f>RIGHT(Table1[[#This Row],[Category and Sub-Category]],LEN(Table1[[#This Row],[Category and Sub-Category]])-FIND("/",Table1[[#This Row],[Category and Sub-Category]]))</f>
        <v>spaces</v>
      </c>
      <c r="S2997" s="14">
        <f>(((Table1[[#This Row],[launched_at]]/60)/60)/24)+DATE(1970,1,1)</f>
        <v>42724.665173611109</v>
      </c>
      <c r="T2997" s="14">
        <f t="shared" si="46"/>
        <v>42754.665173611109</v>
      </c>
    </row>
    <row r="2998" spans="1:20" ht="29" x14ac:dyDescent="0.35">
      <c r="A2998">
        <v>2996</v>
      </c>
      <c r="B2998" s="1" t="s">
        <v>2996</v>
      </c>
      <c r="C2998" s="1" t="s">
        <v>7106</v>
      </c>
      <c r="D2998" s="6">
        <v>35000</v>
      </c>
      <c r="E2998" s="6">
        <v>60180</v>
      </c>
      <c r="F2998" t="s">
        <v>8219</v>
      </c>
      <c r="G2998" t="s">
        <v>8224</v>
      </c>
      <c r="H2998" t="s">
        <v>8246</v>
      </c>
      <c r="I2998">
        <v>1432677240</v>
      </c>
      <c r="J2998">
        <v>1427493240</v>
      </c>
      <c r="K2998" t="b">
        <v>0</v>
      </c>
      <c r="L2998">
        <v>392</v>
      </c>
      <c r="M2998" t="b">
        <v>1</v>
      </c>
      <c r="N2998" t="s">
        <v>8303</v>
      </c>
      <c r="O2998" s="16">
        <f>Table1[[#This Row],[pledged]]/Table1[[#This Row],[goal]]*100</f>
        <v>171.94285714285715</v>
      </c>
      <c r="P2998" s="6">
        <f>IFERROR(Table1[[#This Row],[pledged]]/Table1[[#This Row],[backers_count]],0)</f>
        <v>153.5204081632653</v>
      </c>
      <c r="Q2998" t="str">
        <f>LEFT(Table1[[#This Row],[Category and Sub-Category]],FIND("/",Table1[[#This Row],[Category and Sub-Category]])-1)</f>
        <v>theater</v>
      </c>
      <c r="R2998" t="str">
        <f>RIGHT(Table1[[#This Row],[Category and Sub-Category]],LEN(Table1[[#This Row],[Category and Sub-Category]])-FIND("/",Table1[[#This Row],[Category and Sub-Category]]))</f>
        <v>spaces</v>
      </c>
      <c r="S2998" s="14">
        <f>(((Table1[[#This Row],[launched_at]]/60)/60)/24)+DATE(1970,1,1)</f>
        <v>42090.912500000006</v>
      </c>
      <c r="T2998" s="14">
        <f t="shared" si="46"/>
        <v>42150.912500000006</v>
      </c>
    </row>
    <row r="2999" spans="1:20" ht="43.5" x14ac:dyDescent="0.35">
      <c r="A2999">
        <v>2997</v>
      </c>
      <c r="B2999" s="1" t="s">
        <v>2997</v>
      </c>
      <c r="C2999" s="1" t="s">
        <v>7107</v>
      </c>
      <c r="D2999" s="6">
        <v>10000</v>
      </c>
      <c r="E2999" s="6">
        <v>10373</v>
      </c>
      <c r="F2999" t="s">
        <v>8219</v>
      </c>
      <c r="G2999" t="s">
        <v>8224</v>
      </c>
      <c r="H2999" t="s">
        <v>8246</v>
      </c>
      <c r="I2999">
        <v>1488171540</v>
      </c>
      <c r="J2999">
        <v>1486661793</v>
      </c>
      <c r="K2999" t="b">
        <v>0</v>
      </c>
      <c r="L2999">
        <v>115</v>
      </c>
      <c r="M2999" t="b">
        <v>1</v>
      </c>
      <c r="N2999" t="s">
        <v>8303</v>
      </c>
      <c r="O2999" s="16">
        <f>Table1[[#This Row],[pledged]]/Table1[[#This Row],[goal]]*100</f>
        <v>103.73000000000002</v>
      </c>
      <c r="P2999" s="6">
        <f>IFERROR(Table1[[#This Row],[pledged]]/Table1[[#This Row],[backers_count]],0)</f>
        <v>90.2</v>
      </c>
      <c r="Q2999" t="str">
        <f>LEFT(Table1[[#This Row],[Category and Sub-Category]],FIND("/",Table1[[#This Row],[Category and Sub-Category]])-1)</f>
        <v>theater</v>
      </c>
      <c r="R2999" t="str">
        <f>RIGHT(Table1[[#This Row],[Category and Sub-Category]],LEN(Table1[[#This Row],[Category and Sub-Category]])-FIND("/",Table1[[#This Row],[Category and Sub-Category]]))</f>
        <v>spaces</v>
      </c>
      <c r="S2999" s="14">
        <f>(((Table1[[#This Row],[launched_at]]/60)/60)/24)+DATE(1970,1,1)</f>
        <v>42775.733715277776</v>
      </c>
      <c r="T2999" s="14">
        <f t="shared" si="46"/>
        <v>42793.207638888889</v>
      </c>
    </row>
    <row r="3000" spans="1:20" ht="43.5" x14ac:dyDescent="0.35">
      <c r="A3000">
        <v>2998</v>
      </c>
      <c r="B3000" s="1" t="s">
        <v>2998</v>
      </c>
      <c r="C3000" s="1" t="s">
        <v>7108</v>
      </c>
      <c r="D3000" s="6">
        <v>50000</v>
      </c>
      <c r="E3000" s="6">
        <v>51514.5</v>
      </c>
      <c r="F3000" t="s">
        <v>8219</v>
      </c>
      <c r="G3000" t="s">
        <v>8224</v>
      </c>
      <c r="H3000" t="s">
        <v>8246</v>
      </c>
      <c r="I3000">
        <v>1402892700</v>
      </c>
      <c r="J3000">
        <v>1400474329</v>
      </c>
      <c r="K3000" t="b">
        <v>0</v>
      </c>
      <c r="L3000">
        <v>433</v>
      </c>
      <c r="M3000" t="b">
        <v>1</v>
      </c>
      <c r="N3000" t="s">
        <v>8303</v>
      </c>
      <c r="O3000" s="16">
        <f>Table1[[#This Row],[pledged]]/Table1[[#This Row],[goal]]*100</f>
        <v>103.029</v>
      </c>
      <c r="P3000" s="6">
        <f>IFERROR(Table1[[#This Row],[pledged]]/Table1[[#This Row],[backers_count]],0)</f>
        <v>118.97113163972287</v>
      </c>
      <c r="Q3000" t="str">
        <f>LEFT(Table1[[#This Row],[Category and Sub-Category]],FIND("/",Table1[[#This Row],[Category and Sub-Category]])-1)</f>
        <v>theater</v>
      </c>
      <c r="R3000" t="str">
        <f>RIGHT(Table1[[#This Row],[Category and Sub-Category]],LEN(Table1[[#This Row],[Category and Sub-Category]])-FIND("/",Table1[[#This Row],[Category and Sub-Category]]))</f>
        <v>spaces</v>
      </c>
      <c r="S3000" s="14">
        <f>(((Table1[[#This Row],[launched_at]]/60)/60)/24)+DATE(1970,1,1)</f>
        <v>41778.193622685183</v>
      </c>
      <c r="T3000" s="14">
        <f t="shared" si="46"/>
        <v>41806.184027777781</v>
      </c>
    </row>
    <row r="3001" spans="1:20" ht="43.5" x14ac:dyDescent="0.35">
      <c r="A3001">
        <v>2999</v>
      </c>
      <c r="B3001" s="1" t="s">
        <v>2999</v>
      </c>
      <c r="C3001" s="1" t="s">
        <v>7109</v>
      </c>
      <c r="D3001" s="6">
        <v>1350</v>
      </c>
      <c r="E3001" s="6">
        <v>1605</v>
      </c>
      <c r="F3001" t="s">
        <v>8219</v>
      </c>
      <c r="G3001" t="s">
        <v>8224</v>
      </c>
      <c r="H3001" t="s">
        <v>8246</v>
      </c>
      <c r="I3001">
        <v>1488333600</v>
      </c>
      <c r="J3001">
        <v>1487094360</v>
      </c>
      <c r="K3001" t="b">
        <v>0</v>
      </c>
      <c r="L3001">
        <v>20</v>
      </c>
      <c r="M3001" t="b">
        <v>1</v>
      </c>
      <c r="N3001" t="s">
        <v>8303</v>
      </c>
      <c r="O3001" s="16">
        <f>Table1[[#This Row],[pledged]]/Table1[[#This Row],[goal]]*100</f>
        <v>118.88888888888889</v>
      </c>
      <c r="P3001" s="6">
        <f>IFERROR(Table1[[#This Row],[pledged]]/Table1[[#This Row],[backers_count]],0)</f>
        <v>80.25</v>
      </c>
      <c r="Q3001" t="str">
        <f>LEFT(Table1[[#This Row],[Category and Sub-Category]],FIND("/",Table1[[#This Row],[Category and Sub-Category]])-1)</f>
        <v>theater</v>
      </c>
      <c r="R3001" t="str">
        <f>RIGHT(Table1[[#This Row],[Category and Sub-Category]],LEN(Table1[[#This Row],[Category and Sub-Category]])-FIND("/",Table1[[#This Row],[Category and Sub-Category]]))</f>
        <v>spaces</v>
      </c>
      <c r="S3001" s="14">
        <f>(((Table1[[#This Row],[launched_at]]/60)/60)/24)+DATE(1970,1,1)</f>
        <v>42780.740277777775</v>
      </c>
      <c r="T3001" s="14">
        <f t="shared" si="46"/>
        <v>42795.083333333328</v>
      </c>
    </row>
    <row r="3002" spans="1:20" ht="43.5" x14ac:dyDescent="0.35">
      <c r="A3002">
        <v>3000</v>
      </c>
      <c r="B3002" s="1" t="s">
        <v>3000</v>
      </c>
      <c r="C3002" s="1" t="s">
        <v>7110</v>
      </c>
      <c r="D3002" s="6">
        <v>500</v>
      </c>
      <c r="E3002" s="6">
        <v>500</v>
      </c>
      <c r="F3002" t="s">
        <v>8219</v>
      </c>
      <c r="G3002" t="s">
        <v>8224</v>
      </c>
      <c r="H3002" t="s">
        <v>8246</v>
      </c>
      <c r="I3002">
        <v>1485885600</v>
      </c>
      <c r="J3002">
        <v>1484682670</v>
      </c>
      <c r="K3002" t="b">
        <v>0</v>
      </c>
      <c r="L3002">
        <v>8</v>
      </c>
      <c r="M3002" t="b">
        <v>1</v>
      </c>
      <c r="N3002" t="s">
        <v>8303</v>
      </c>
      <c r="O3002" s="16">
        <f>Table1[[#This Row],[pledged]]/Table1[[#This Row],[goal]]*100</f>
        <v>100</v>
      </c>
      <c r="P3002" s="6">
        <f>IFERROR(Table1[[#This Row],[pledged]]/Table1[[#This Row],[backers_count]],0)</f>
        <v>62.5</v>
      </c>
      <c r="Q3002" t="str">
        <f>LEFT(Table1[[#This Row],[Category and Sub-Category]],FIND("/",Table1[[#This Row],[Category and Sub-Category]])-1)</f>
        <v>theater</v>
      </c>
      <c r="R3002" t="str">
        <f>RIGHT(Table1[[#This Row],[Category and Sub-Category]],LEN(Table1[[#This Row],[Category and Sub-Category]])-FIND("/",Table1[[#This Row],[Category and Sub-Category]]))</f>
        <v>spaces</v>
      </c>
      <c r="S3002" s="14">
        <f>(((Table1[[#This Row],[launched_at]]/60)/60)/24)+DATE(1970,1,1)</f>
        <v>42752.827199074076</v>
      </c>
      <c r="T3002" s="14">
        <f t="shared" si="46"/>
        <v>42766.75</v>
      </c>
    </row>
    <row r="3003" spans="1:20" ht="43.5" x14ac:dyDescent="0.35">
      <c r="A3003">
        <v>3001</v>
      </c>
      <c r="B3003" s="1" t="s">
        <v>3001</v>
      </c>
      <c r="C3003" s="1" t="s">
        <v>7111</v>
      </c>
      <c r="D3003" s="6">
        <v>7214</v>
      </c>
      <c r="E3003" s="6">
        <v>22991.01</v>
      </c>
      <c r="F3003" t="s">
        <v>8219</v>
      </c>
      <c r="G3003" t="s">
        <v>8224</v>
      </c>
      <c r="H3003" t="s">
        <v>8246</v>
      </c>
      <c r="I3003">
        <v>1468445382</v>
      </c>
      <c r="J3003">
        <v>1465853382</v>
      </c>
      <c r="K3003" t="b">
        <v>0</v>
      </c>
      <c r="L3003">
        <v>175</v>
      </c>
      <c r="M3003" t="b">
        <v>1</v>
      </c>
      <c r="N3003" t="s">
        <v>8303</v>
      </c>
      <c r="O3003" s="16">
        <f>Table1[[#This Row],[pledged]]/Table1[[#This Row],[goal]]*100</f>
        <v>318.69988910451895</v>
      </c>
      <c r="P3003" s="6">
        <f>IFERROR(Table1[[#This Row],[pledged]]/Table1[[#This Row],[backers_count]],0)</f>
        <v>131.37719999999999</v>
      </c>
      <c r="Q3003" t="str">
        <f>LEFT(Table1[[#This Row],[Category and Sub-Category]],FIND("/",Table1[[#This Row],[Category and Sub-Category]])-1)</f>
        <v>theater</v>
      </c>
      <c r="R3003" t="str">
        <f>RIGHT(Table1[[#This Row],[Category and Sub-Category]],LEN(Table1[[#This Row],[Category and Sub-Category]])-FIND("/",Table1[[#This Row],[Category and Sub-Category]]))</f>
        <v>spaces</v>
      </c>
      <c r="S3003" s="14">
        <f>(((Table1[[#This Row],[launched_at]]/60)/60)/24)+DATE(1970,1,1)</f>
        <v>42534.895625000005</v>
      </c>
      <c r="T3003" s="14">
        <f t="shared" si="46"/>
        <v>42564.895625000005</v>
      </c>
    </row>
    <row r="3004" spans="1:20" ht="29" x14ac:dyDescent="0.35">
      <c r="A3004">
        <v>3002</v>
      </c>
      <c r="B3004" s="1" t="s">
        <v>3002</v>
      </c>
      <c r="C3004" s="1" t="s">
        <v>7112</v>
      </c>
      <c r="D3004" s="6">
        <v>7000</v>
      </c>
      <c r="E3004" s="6">
        <v>7595.43</v>
      </c>
      <c r="F3004" t="s">
        <v>8219</v>
      </c>
      <c r="G3004" t="s">
        <v>8224</v>
      </c>
      <c r="H3004" t="s">
        <v>8246</v>
      </c>
      <c r="I3004">
        <v>1356552252</v>
      </c>
      <c r="J3004">
        <v>1353960252</v>
      </c>
      <c r="K3004" t="b">
        <v>0</v>
      </c>
      <c r="L3004">
        <v>104</v>
      </c>
      <c r="M3004" t="b">
        <v>1</v>
      </c>
      <c r="N3004" t="s">
        <v>8303</v>
      </c>
      <c r="O3004" s="16">
        <f>Table1[[#This Row],[pledged]]/Table1[[#This Row],[goal]]*100</f>
        <v>108.50614285714286</v>
      </c>
      <c r="P3004" s="6">
        <f>IFERROR(Table1[[#This Row],[pledged]]/Table1[[#This Row],[backers_count]],0)</f>
        <v>73.032980769230775</v>
      </c>
      <c r="Q3004" t="str">
        <f>LEFT(Table1[[#This Row],[Category and Sub-Category]],FIND("/",Table1[[#This Row],[Category and Sub-Category]])-1)</f>
        <v>theater</v>
      </c>
      <c r="R3004" t="str">
        <f>RIGHT(Table1[[#This Row],[Category and Sub-Category]],LEN(Table1[[#This Row],[Category and Sub-Category]])-FIND("/",Table1[[#This Row],[Category and Sub-Category]]))</f>
        <v>spaces</v>
      </c>
      <c r="S3004" s="14">
        <f>(((Table1[[#This Row],[launched_at]]/60)/60)/24)+DATE(1970,1,1)</f>
        <v>41239.83625</v>
      </c>
      <c r="T3004" s="14">
        <f t="shared" si="46"/>
        <v>41269.83625</v>
      </c>
    </row>
    <row r="3005" spans="1:20" ht="43.5" x14ac:dyDescent="0.35">
      <c r="A3005">
        <v>3003</v>
      </c>
      <c r="B3005" s="1" t="s">
        <v>3003</v>
      </c>
      <c r="C3005" s="1" t="s">
        <v>7113</v>
      </c>
      <c r="D3005" s="6">
        <v>3000</v>
      </c>
      <c r="E3005" s="6">
        <v>3035</v>
      </c>
      <c r="F3005" t="s">
        <v>8219</v>
      </c>
      <c r="G3005" t="s">
        <v>8224</v>
      </c>
      <c r="H3005" t="s">
        <v>8246</v>
      </c>
      <c r="I3005">
        <v>1456811940</v>
      </c>
      <c r="J3005">
        <v>1454098976</v>
      </c>
      <c r="K3005" t="b">
        <v>0</v>
      </c>
      <c r="L3005">
        <v>17</v>
      </c>
      <c r="M3005" t="b">
        <v>1</v>
      </c>
      <c r="N3005" t="s">
        <v>8303</v>
      </c>
      <c r="O3005" s="16">
        <f>Table1[[#This Row],[pledged]]/Table1[[#This Row],[goal]]*100</f>
        <v>101.16666666666667</v>
      </c>
      <c r="P3005" s="6">
        <f>IFERROR(Table1[[#This Row],[pledged]]/Table1[[#This Row],[backers_count]],0)</f>
        <v>178.52941176470588</v>
      </c>
      <c r="Q3005" t="str">
        <f>LEFT(Table1[[#This Row],[Category and Sub-Category]],FIND("/",Table1[[#This Row],[Category and Sub-Category]])-1)</f>
        <v>theater</v>
      </c>
      <c r="R3005" t="str">
        <f>RIGHT(Table1[[#This Row],[Category and Sub-Category]],LEN(Table1[[#This Row],[Category and Sub-Category]])-FIND("/",Table1[[#This Row],[Category and Sub-Category]]))</f>
        <v>spaces</v>
      </c>
      <c r="S3005" s="14">
        <f>(((Table1[[#This Row],[launched_at]]/60)/60)/24)+DATE(1970,1,1)</f>
        <v>42398.849259259259</v>
      </c>
      <c r="T3005" s="14">
        <f t="shared" si="46"/>
        <v>42430.249305555553</v>
      </c>
    </row>
    <row r="3006" spans="1:20" ht="58" x14ac:dyDescent="0.35">
      <c r="A3006">
        <v>3004</v>
      </c>
      <c r="B3006" s="1" t="s">
        <v>3004</v>
      </c>
      <c r="C3006" s="1" t="s">
        <v>7114</v>
      </c>
      <c r="D3006" s="6">
        <v>40000</v>
      </c>
      <c r="E3006" s="6">
        <v>45126</v>
      </c>
      <c r="F3006" t="s">
        <v>8219</v>
      </c>
      <c r="G3006" t="s">
        <v>8224</v>
      </c>
      <c r="H3006" t="s">
        <v>8246</v>
      </c>
      <c r="I3006">
        <v>1416089324</v>
      </c>
      <c r="J3006">
        <v>1413493724</v>
      </c>
      <c r="K3006" t="b">
        <v>0</v>
      </c>
      <c r="L3006">
        <v>277</v>
      </c>
      <c r="M3006" t="b">
        <v>1</v>
      </c>
      <c r="N3006" t="s">
        <v>8303</v>
      </c>
      <c r="O3006" s="16">
        <f>Table1[[#This Row],[pledged]]/Table1[[#This Row],[goal]]*100</f>
        <v>112.815</v>
      </c>
      <c r="P3006" s="6">
        <f>IFERROR(Table1[[#This Row],[pledged]]/Table1[[#This Row],[backers_count]],0)</f>
        <v>162.90974729241879</v>
      </c>
      <c r="Q3006" t="str">
        <f>LEFT(Table1[[#This Row],[Category and Sub-Category]],FIND("/",Table1[[#This Row],[Category and Sub-Category]])-1)</f>
        <v>theater</v>
      </c>
      <c r="R3006" t="str">
        <f>RIGHT(Table1[[#This Row],[Category and Sub-Category]],LEN(Table1[[#This Row],[Category and Sub-Category]])-FIND("/",Table1[[#This Row],[Category and Sub-Category]]))</f>
        <v>spaces</v>
      </c>
      <c r="S3006" s="14">
        <f>(((Table1[[#This Row],[launched_at]]/60)/60)/24)+DATE(1970,1,1)</f>
        <v>41928.881064814814</v>
      </c>
      <c r="T3006" s="14">
        <f t="shared" si="46"/>
        <v>41958.922731481478</v>
      </c>
    </row>
    <row r="3007" spans="1:20" ht="58" x14ac:dyDescent="0.35">
      <c r="A3007">
        <v>3005</v>
      </c>
      <c r="B3007" s="1" t="s">
        <v>3005</v>
      </c>
      <c r="C3007" s="1" t="s">
        <v>7115</v>
      </c>
      <c r="D3007" s="6">
        <v>10600</v>
      </c>
      <c r="E3007" s="6">
        <v>12772.6</v>
      </c>
      <c r="F3007" t="s">
        <v>8219</v>
      </c>
      <c r="G3007" t="s">
        <v>8224</v>
      </c>
      <c r="H3007" t="s">
        <v>8246</v>
      </c>
      <c r="I3007">
        <v>1412611905</v>
      </c>
      <c r="J3007">
        <v>1410019905</v>
      </c>
      <c r="K3007" t="b">
        <v>0</v>
      </c>
      <c r="L3007">
        <v>118</v>
      </c>
      <c r="M3007" t="b">
        <v>1</v>
      </c>
      <c r="N3007" t="s">
        <v>8303</v>
      </c>
      <c r="O3007" s="16">
        <f>Table1[[#This Row],[pledged]]/Table1[[#This Row],[goal]]*100</f>
        <v>120.49622641509434</v>
      </c>
      <c r="P3007" s="6">
        <f>IFERROR(Table1[[#This Row],[pledged]]/Table1[[#This Row],[backers_count]],0)</f>
        <v>108.24237288135593</v>
      </c>
      <c r="Q3007" t="str">
        <f>LEFT(Table1[[#This Row],[Category and Sub-Category]],FIND("/",Table1[[#This Row],[Category and Sub-Category]])-1)</f>
        <v>theater</v>
      </c>
      <c r="R3007" t="str">
        <f>RIGHT(Table1[[#This Row],[Category and Sub-Category]],LEN(Table1[[#This Row],[Category and Sub-Category]])-FIND("/",Table1[[#This Row],[Category and Sub-Category]]))</f>
        <v>spaces</v>
      </c>
      <c r="S3007" s="14">
        <f>(((Table1[[#This Row],[launched_at]]/60)/60)/24)+DATE(1970,1,1)</f>
        <v>41888.674826388888</v>
      </c>
      <c r="T3007" s="14">
        <f t="shared" si="46"/>
        <v>41918.674826388888</v>
      </c>
    </row>
    <row r="3008" spans="1:20" ht="29" x14ac:dyDescent="0.35">
      <c r="A3008">
        <v>3006</v>
      </c>
      <c r="B3008" s="1" t="s">
        <v>3006</v>
      </c>
      <c r="C3008" s="1" t="s">
        <v>7116</v>
      </c>
      <c r="D3008" s="6">
        <v>8000</v>
      </c>
      <c r="E3008" s="6">
        <v>8620</v>
      </c>
      <c r="F3008" t="s">
        <v>8219</v>
      </c>
      <c r="G3008" t="s">
        <v>8229</v>
      </c>
      <c r="H3008" t="s">
        <v>8251</v>
      </c>
      <c r="I3008">
        <v>1418580591</v>
      </c>
      <c r="J3008">
        <v>1415988591</v>
      </c>
      <c r="K3008" t="b">
        <v>0</v>
      </c>
      <c r="L3008">
        <v>97</v>
      </c>
      <c r="M3008" t="b">
        <v>1</v>
      </c>
      <c r="N3008" t="s">
        <v>8303</v>
      </c>
      <c r="O3008" s="16">
        <f>Table1[[#This Row],[pledged]]/Table1[[#This Row],[goal]]*100</f>
        <v>107.74999999999999</v>
      </c>
      <c r="P3008" s="6">
        <f>IFERROR(Table1[[#This Row],[pledged]]/Table1[[#This Row],[backers_count]],0)</f>
        <v>88.865979381443296</v>
      </c>
      <c r="Q3008" t="str">
        <f>LEFT(Table1[[#This Row],[Category and Sub-Category]],FIND("/",Table1[[#This Row],[Category and Sub-Category]])-1)</f>
        <v>theater</v>
      </c>
      <c r="R3008" t="str">
        <f>RIGHT(Table1[[#This Row],[Category and Sub-Category]],LEN(Table1[[#This Row],[Category and Sub-Category]])-FIND("/",Table1[[#This Row],[Category and Sub-Category]]))</f>
        <v>spaces</v>
      </c>
      <c r="S3008" s="14">
        <f>(((Table1[[#This Row],[launched_at]]/60)/60)/24)+DATE(1970,1,1)</f>
        <v>41957.756840277783</v>
      </c>
      <c r="T3008" s="14">
        <f t="shared" si="46"/>
        <v>41987.756840277783</v>
      </c>
    </row>
    <row r="3009" spans="1:20" ht="29" x14ac:dyDescent="0.35">
      <c r="A3009">
        <v>3007</v>
      </c>
      <c r="B3009" s="1" t="s">
        <v>3007</v>
      </c>
      <c r="C3009" s="1" t="s">
        <v>7117</v>
      </c>
      <c r="D3009" s="6">
        <v>600</v>
      </c>
      <c r="E3009" s="6">
        <v>1080</v>
      </c>
      <c r="F3009" t="s">
        <v>8219</v>
      </c>
      <c r="G3009" t="s">
        <v>8224</v>
      </c>
      <c r="H3009" t="s">
        <v>8246</v>
      </c>
      <c r="I3009">
        <v>1429938683</v>
      </c>
      <c r="J3009">
        <v>1428124283</v>
      </c>
      <c r="K3009" t="b">
        <v>0</v>
      </c>
      <c r="L3009">
        <v>20</v>
      </c>
      <c r="M3009" t="b">
        <v>1</v>
      </c>
      <c r="N3009" t="s">
        <v>8303</v>
      </c>
      <c r="O3009" s="16">
        <f>Table1[[#This Row],[pledged]]/Table1[[#This Row],[goal]]*100</f>
        <v>180</v>
      </c>
      <c r="P3009" s="6">
        <f>IFERROR(Table1[[#This Row],[pledged]]/Table1[[#This Row],[backers_count]],0)</f>
        <v>54</v>
      </c>
      <c r="Q3009" t="str">
        <f>LEFT(Table1[[#This Row],[Category and Sub-Category]],FIND("/",Table1[[#This Row],[Category and Sub-Category]])-1)</f>
        <v>theater</v>
      </c>
      <c r="R3009" t="str">
        <f>RIGHT(Table1[[#This Row],[Category and Sub-Category]],LEN(Table1[[#This Row],[Category and Sub-Category]])-FIND("/",Table1[[#This Row],[Category and Sub-Category]]))</f>
        <v>spaces</v>
      </c>
      <c r="S3009" s="14">
        <f>(((Table1[[#This Row],[launched_at]]/60)/60)/24)+DATE(1970,1,1)</f>
        <v>42098.216238425928</v>
      </c>
      <c r="T3009" s="14">
        <f t="shared" si="46"/>
        <v>42119.216238425928</v>
      </c>
    </row>
    <row r="3010" spans="1:20" ht="43.5" x14ac:dyDescent="0.35">
      <c r="A3010">
        <v>3008</v>
      </c>
      <c r="B3010" s="1" t="s">
        <v>3008</v>
      </c>
      <c r="C3010" s="1" t="s">
        <v>7118</v>
      </c>
      <c r="D3010" s="6">
        <v>3000</v>
      </c>
      <c r="E3010" s="6">
        <v>3035</v>
      </c>
      <c r="F3010" t="s">
        <v>8219</v>
      </c>
      <c r="G3010" t="s">
        <v>8224</v>
      </c>
      <c r="H3010" t="s">
        <v>8246</v>
      </c>
      <c r="I3010">
        <v>1453352719</v>
      </c>
      <c r="J3010">
        <v>1450760719</v>
      </c>
      <c r="K3010" t="b">
        <v>0</v>
      </c>
      <c r="L3010">
        <v>26</v>
      </c>
      <c r="M3010" t="b">
        <v>1</v>
      </c>
      <c r="N3010" t="s">
        <v>8303</v>
      </c>
      <c r="O3010" s="16">
        <f>Table1[[#This Row],[pledged]]/Table1[[#This Row],[goal]]*100</f>
        <v>101.16666666666667</v>
      </c>
      <c r="P3010" s="6">
        <f>IFERROR(Table1[[#This Row],[pledged]]/Table1[[#This Row],[backers_count]],0)</f>
        <v>116.73076923076923</v>
      </c>
      <c r="Q3010" t="str">
        <f>LEFT(Table1[[#This Row],[Category and Sub-Category]],FIND("/",Table1[[#This Row],[Category and Sub-Category]])-1)</f>
        <v>theater</v>
      </c>
      <c r="R3010" t="str">
        <f>RIGHT(Table1[[#This Row],[Category and Sub-Category]],LEN(Table1[[#This Row],[Category and Sub-Category]])-FIND("/",Table1[[#This Row],[Category and Sub-Category]]))</f>
        <v>spaces</v>
      </c>
      <c r="S3010" s="14">
        <f>(((Table1[[#This Row],[launched_at]]/60)/60)/24)+DATE(1970,1,1)</f>
        <v>42360.212025462963</v>
      </c>
      <c r="T3010" s="14">
        <f t="shared" ref="T3010:T3073" si="47">(((I3010/60)/60)/24)+DATE(1970,1,1)</f>
        <v>42390.212025462963</v>
      </c>
    </row>
    <row r="3011" spans="1:20" ht="43.5" x14ac:dyDescent="0.35">
      <c r="A3011">
        <v>3009</v>
      </c>
      <c r="B3011" s="1" t="s">
        <v>3009</v>
      </c>
      <c r="C3011" s="1" t="s">
        <v>7119</v>
      </c>
      <c r="D3011" s="6">
        <v>25000</v>
      </c>
      <c r="E3011" s="6">
        <v>29939</v>
      </c>
      <c r="F3011" t="s">
        <v>8219</v>
      </c>
      <c r="G3011" t="s">
        <v>8224</v>
      </c>
      <c r="H3011" t="s">
        <v>8246</v>
      </c>
      <c r="I3011">
        <v>1417012840</v>
      </c>
      <c r="J3011">
        <v>1414417240</v>
      </c>
      <c r="K3011" t="b">
        <v>0</v>
      </c>
      <c r="L3011">
        <v>128</v>
      </c>
      <c r="M3011" t="b">
        <v>1</v>
      </c>
      <c r="N3011" t="s">
        <v>8303</v>
      </c>
      <c r="O3011" s="16">
        <f>Table1[[#This Row],[pledged]]/Table1[[#This Row],[goal]]*100</f>
        <v>119.756</v>
      </c>
      <c r="P3011" s="6">
        <f>IFERROR(Table1[[#This Row],[pledged]]/Table1[[#This Row],[backers_count]],0)</f>
        <v>233.8984375</v>
      </c>
      <c r="Q3011" t="str">
        <f>LEFT(Table1[[#This Row],[Category and Sub-Category]],FIND("/",Table1[[#This Row],[Category and Sub-Category]])-1)</f>
        <v>theater</v>
      </c>
      <c r="R3011" t="str">
        <f>RIGHT(Table1[[#This Row],[Category and Sub-Category]],LEN(Table1[[#This Row],[Category and Sub-Category]])-FIND("/",Table1[[#This Row],[Category and Sub-Category]]))</f>
        <v>spaces</v>
      </c>
      <c r="S3011" s="14">
        <f>(((Table1[[#This Row],[launched_at]]/60)/60)/24)+DATE(1970,1,1)</f>
        <v>41939.569907407407</v>
      </c>
      <c r="T3011" s="14">
        <f t="shared" si="47"/>
        <v>41969.611574074079</v>
      </c>
    </row>
    <row r="3012" spans="1:20" ht="43.5" x14ac:dyDescent="0.35">
      <c r="A3012">
        <v>3010</v>
      </c>
      <c r="B3012" s="1" t="s">
        <v>3010</v>
      </c>
      <c r="C3012" s="1" t="s">
        <v>7120</v>
      </c>
      <c r="D3012" s="6">
        <v>1500</v>
      </c>
      <c r="E3012" s="6">
        <v>2370</v>
      </c>
      <c r="F3012" t="s">
        <v>8219</v>
      </c>
      <c r="G3012" t="s">
        <v>8224</v>
      </c>
      <c r="H3012" t="s">
        <v>8246</v>
      </c>
      <c r="I3012">
        <v>1424548719</v>
      </c>
      <c r="J3012">
        <v>1419364719</v>
      </c>
      <c r="K3012" t="b">
        <v>0</v>
      </c>
      <c r="L3012">
        <v>15</v>
      </c>
      <c r="M3012" t="b">
        <v>1</v>
      </c>
      <c r="N3012" t="s">
        <v>8303</v>
      </c>
      <c r="O3012" s="16">
        <f>Table1[[#This Row],[pledged]]/Table1[[#This Row],[goal]]*100</f>
        <v>158</v>
      </c>
      <c r="P3012" s="6">
        <f>IFERROR(Table1[[#This Row],[pledged]]/Table1[[#This Row],[backers_count]],0)</f>
        <v>158</v>
      </c>
      <c r="Q3012" t="str">
        <f>LEFT(Table1[[#This Row],[Category and Sub-Category]],FIND("/",Table1[[#This Row],[Category and Sub-Category]])-1)</f>
        <v>theater</v>
      </c>
      <c r="R3012" t="str">
        <f>RIGHT(Table1[[#This Row],[Category and Sub-Category]],LEN(Table1[[#This Row],[Category and Sub-Category]])-FIND("/",Table1[[#This Row],[Category and Sub-Category]]))</f>
        <v>spaces</v>
      </c>
      <c r="S3012" s="14">
        <f>(((Table1[[#This Row],[launched_at]]/60)/60)/24)+DATE(1970,1,1)</f>
        <v>41996.832395833335</v>
      </c>
      <c r="T3012" s="14">
        <f t="shared" si="47"/>
        <v>42056.832395833335</v>
      </c>
    </row>
    <row r="3013" spans="1:20" ht="43.5" x14ac:dyDescent="0.35">
      <c r="A3013">
        <v>3011</v>
      </c>
      <c r="B3013" s="1" t="s">
        <v>3011</v>
      </c>
      <c r="C3013" s="1" t="s">
        <v>7121</v>
      </c>
      <c r="D3013" s="6">
        <v>300</v>
      </c>
      <c r="E3013" s="6">
        <v>371</v>
      </c>
      <c r="F3013" t="s">
        <v>8219</v>
      </c>
      <c r="G3013" t="s">
        <v>8227</v>
      </c>
      <c r="H3013" t="s">
        <v>8249</v>
      </c>
      <c r="I3013">
        <v>1450911540</v>
      </c>
      <c r="J3013">
        <v>1448536516</v>
      </c>
      <c r="K3013" t="b">
        <v>0</v>
      </c>
      <c r="L3013">
        <v>25</v>
      </c>
      <c r="M3013" t="b">
        <v>1</v>
      </c>
      <c r="N3013" t="s">
        <v>8303</v>
      </c>
      <c r="O3013" s="16">
        <f>Table1[[#This Row],[pledged]]/Table1[[#This Row],[goal]]*100</f>
        <v>123.66666666666666</v>
      </c>
      <c r="P3013" s="6">
        <f>IFERROR(Table1[[#This Row],[pledged]]/Table1[[#This Row],[backers_count]],0)</f>
        <v>14.84</v>
      </c>
      <c r="Q3013" t="str">
        <f>LEFT(Table1[[#This Row],[Category and Sub-Category]],FIND("/",Table1[[#This Row],[Category and Sub-Category]])-1)</f>
        <v>theater</v>
      </c>
      <c r="R3013" t="str">
        <f>RIGHT(Table1[[#This Row],[Category and Sub-Category]],LEN(Table1[[#This Row],[Category and Sub-Category]])-FIND("/",Table1[[#This Row],[Category and Sub-Category]]))</f>
        <v>spaces</v>
      </c>
      <c r="S3013" s="14">
        <f>(((Table1[[#This Row],[launched_at]]/60)/60)/24)+DATE(1970,1,1)</f>
        <v>42334.468935185185</v>
      </c>
      <c r="T3013" s="14">
        <f t="shared" si="47"/>
        <v>42361.957638888889</v>
      </c>
    </row>
    <row r="3014" spans="1:20" ht="43.5" x14ac:dyDescent="0.35">
      <c r="A3014">
        <v>3012</v>
      </c>
      <c r="B3014" s="1" t="s">
        <v>3012</v>
      </c>
      <c r="C3014" s="1" t="s">
        <v>7122</v>
      </c>
      <c r="D3014" s="6">
        <v>4000</v>
      </c>
      <c r="E3014" s="6">
        <v>4685</v>
      </c>
      <c r="F3014" t="s">
        <v>8219</v>
      </c>
      <c r="G3014" t="s">
        <v>8224</v>
      </c>
      <c r="H3014" t="s">
        <v>8246</v>
      </c>
      <c r="I3014">
        <v>1423587130</v>
      </c>
      <c r="J3014">
        <v>1421772730</v>
      </c>
      <c r="K3014" t="b">
        <v>0</v>
      </c>
      <c r="L3014">
        <v>55</v>
      </c>
      <c r="M3014" t="b">
        <v>1</v>
      </c>
      <c r="N3014" t="s">
        <v>8303</v>
      </c>
      <c r="O3014" s="16">
        <f>Table1[[#This Row],[pledged]]/Table1[[#This Row],[goal]]*100</f>
        <v>117.12499999999999</v>
      </c>
      <c r="P3014" s="6">
        <f>IFERROR(Table1[[#This Row],[pledged]]/Table1[[#This Row],[backers_count]],0)</f>
        <v>85.181818181818187</v>
      </c>
      <c r="Q3014" t="str">
        <f>LEFT(Table1[[#This Row],[Category and Sub-Category]],FIND("/",Table1[[#This Row],[Category and Sub-Category]])-1)</f>
        <v>theater</v>
      </c>
      <c r="R3014" t="str">
        <f>RIGHT(Table1[[#This Row],[Category and Sub-Category]],LEN(Table1[[#This Row],[Category and Sub-Category]])-FIND("/",Table1[[#This Row],[Category and Sub-Category]]))</f>
        <v>spaces</v>
      </c>
      <c r="S3014" s="14">
        <f>(((Table1[[#This Row],[launched_at]]/60)/60)/24)+DATE(1970,1,1)</f>
        <v>42024.702893518523</v>
      </c>
      <c r="T3014" s="14">
        <f t="shared" si="47"/>
        <v>42045.702893518523</v>
      </c>
    </row>
    <row r="3015" spans="1:20" ht="43.5" x14ac:dyDescent="0.35">
      <c r="A3015">
        <v>3013</v>
      </c>
      <c r="B3015" s="1" t="s">
        <v>3013</v>
      </c>
      <c r="C3015" s="1" t="s">
        <v>7123</v>
      </c>
      <c r="D3015" s="6">
        <v>10000</v>
      </c>
      <c r="E3015" s="6">
        <v>15696</v>
      </c>
      <c r="F3015" t="s">
        <v>8219</v>
      </c>
      <c r="G3015" t="s">
        <v>8224</v>
      </c>
      <c r="H3015" t="s">
        <v>8246</v>
      </c>
      <c r="I3015">
        <v>1434917049</v>
      </c>
      <c r="J3015">
        <v>1432325049</v>
      </c>
      <c r="K3015" t="b">
        <v>0</v>
      </c>
      <c r="L3015">
        <v>107</v>
      </c>
      <c r="M3015" t="b">
        <v>1</v>
      </c>
      <c r="N3015" t="s">
        <v>8303</v>
      </c>
      <c r="O3015" s="16">
        <f>Table1[[#This Row],[pledged]]/Table1[[#This Row],[goal]]*100</f>
        <v>156.96</v>
      </c>
      <c r="P3015" s="6">
        <f>IFERROR(Table1[[#This Row],[pledged]]/Table1[[#This Row],[backers_count]],0)</f>
        <v>146.69158878504672</v>
      </c>
      <c r="Q3015" t="str">
        <f>LEFT(Table1[[#This Row],[Category and Sub-Category]],FIND("/",Table1[[#This Row],[Category and Sub-Category]])-1)</f>
        <v>theater</v>
      </c>
      <c r="R3015" t="str">
        <f>RIGHT(Table1[[#This Row],[Category and Sub-Category]],LEN(Table1[[#This Row],[Category and Sub-Category]])-FIND("/",Table1[[#This Row],[Category and Sub-Category]]))</f>
        <v>spaces</v>
      </c>
      <c r="S3015" s="14">
        <f>(((Table1[[#This Row],[launched_at]]/60)/60)/24)+DATE(1970,1,1)</f>
        <v>42146.836215277777</v>
      </c>
      <c r="T3015" s="14">
        <f t="shared" si="47"/>
        <v>42176.836215277777</v>
      </c>
    </row>
    <row r="3016" spans="1:20" ht="43.5" x14ac:dyDescent="0.35">
      <c r="A3016">
        <v>3014</v>
      </c>
      <c r="B3016" s="1" t="s">
        <v>3014</v>
      </c>
      <c r="C3016" s="1" t="s">
        <v>7124</v>
      </c>
      <c r="D3016" s="6">
        <v>25000</v>
      </c>
      <c r="E3016" s="6">
        <v>28276</v>
      </c>
      <c r="F3016" t="s">
        <v>8219</v>
      </c>
      <c r="G3016" t="s">
        <v>8224</v>
      </c>
      <c r="H3016" t="s">
        <v>8246</v>
      </c>
      <c r="I3016">
        <v>1415163600</v>
      </c>
      <c r="J3016">
        <v>1412737080</v>
      </c>
      <c r="K3016" t="b">
        <v>0</v>
      </c>
      <c r="L3016">
        <v>557</v>
      </c>
      <c r="M3016" t="b">
        <v>1</v>
      </c>
      <c r="N3016" t="s">
        <v>8303</v>
      </c>
      <c r="O3016" s="16">
        <f>Table1[[#This Row],[pledged]]/Table1[[#This Row],[goal]]*100</f>
        <v>113.104</v>
      </c>
      <c r="P3016" s="6">
        <f>IFERROR(Table1[[#This Row],[pledged]]/Table1[[#This Row],[backers_count]],0)</f>
        <v>50.764811490125673</v>
      </c>
      <c r="Q3016" t="str">
        <f>LEFT(Table1[[#This Row],[Category and Sub-Category]],FIND("/",Table1[[#This Row],[Category and Sub-Category]])-1)</f>
        <v>theater</v>
      </c>
      <c r="R3016" t="str">
        <f>RIGHT(Table1[[#This Row],[Category and Sub-Category]],LEN(Table1[[#This Row],[Category and Sub-Category]])-FIND("/",Table1[[#This Row],[Category and Sub-Category]]))</f>
        <v>spaces</v>
      </c>
      <c r="S3016" s="14">
        <f>(((Table1[[#This Row],[launched_at]]/60)/60)/24)+DATE(1970,1,1)</f>
        <v>41920.123611111114</v>
      </c>
      <c r="T3016" s="14">
        <f t="shared" si="47"/>
        <v>41948.208333333336</v>
      </c>
    </row>
    <row r="3017" spans="1:20" ht="43.5" x14ac:dyDescent="0.35">
      <c r="A3017">
        <v>3015</v>
      </c>
      <c r="B3017" s="1" t="s">
        <v>3015</v>
      </c>
      <c r="C3017" s="1" t="s">
        <v>7125</v>
      </c>
      <c r="D3017" s="6">
        <v>3400</v>
      </c>
      <c r="E3017" s="6">
        <v>3508</v>
      </c>
      <c r="F3017" t="s">
        <v>8219</v>
      </c>
      <c r="G3017" t="s">
        <v>8224</v>
      </c>
      <c r="H3017" t="s">
        <v>8246</v>
      </c>
      <c r="I3017">
        <v>1402459200</v>
      </c>
      <c r="J3017">
        <v>1401125238</v>
      </c>
      <c r="K3017" t="b">
        <v>0</v>
      </c>
      <c r="L3017">
        <v>40</v>
      </c>
      <c r="M3017" t="b">
        <v>1</v>
      </c>
      <c r="N3017" t="s">
        <v>8303</v>
      </c>
      <c r="O3017" s="16">
        <f>Table1[[#This Row],[pledged]]/Table1[[#This Row],[goal]]*100</f>
        <v>103.17647058823529</v>
      </c>
      <c r="P3017" s="6">
        <f>IFERROR(Table1[[#This Row],[pledged]]/Table1[[#This Row],[backers_count]],0)</f>
        <v>87.7</v>
      </c>
      <c r="Q3017" t="str">
        <f>LEFT(Table1[[#This Row],[Category and Sub-Category]],FIND("/",Table1[[#This Row],[Category and Sub-Category]])-1)</f>
        <v>theater</v>
      </c>
      <c r="R3017" t="str">
        <f>RIGHT(Table1[[#This Row],[Category and Sub-Category]],LEN(Table1[[#This Row],[Category and Sub-Category]])-FIND("/",Table1[[#This Row],[Category and Sub-Category]]))</f>
        <v>spaces</v>
      </c>
      <c r="S3017" s="14">
        <f>(((Table1[[#This Row],[launched_at]]/60)/60)/24)+DATE(1970,1,1)</f>
        <v>41785.72729166667</v>
      </c>
      <c r="T3017" s="14">
        <f t="shared" si="47"/>
        <v>41801.166666666664</v>
      </c>
    </row>
    <row r="3018" spans="1:20" ht="58" x14ac:dyDescent="0.35">
      <c r="A3018">
        <v>3016</v>
      </c>
      <c r="B3018" s="1" t="s">
        <v>3016</v>
      </c>
      <c r="C3018" s="1" t="s">
        <v>7126</v>
      </c>
      <c r="D3018" s="6">
        <v>8500</v>
      </c>
      <c r="E3018" s="6">
        <v>8722</v>
      </c>
      <c r="F3018" t="s">
        <v>8219</v>
      </c>
      <c r="G3018" t="s">
        <v>8224</v>
      </c>
      <c r="H3018" t="s">
        <v>8246</v>
      </c>
      <c r="I3018">
        <v>1405688952</v>
      </c>
      <c r="J3018">
        <v>1400504952</v>
      </c>
      <c r="K3018" t="b">
        <v>0</v>
      </c>
      <c r="L3018">
        <v>36</v>
      </c>
      <c r="M3018" t="b">
        <v>1</v>
      </c>
      <c r="N3018" t="s">
        <v>8303</v>
      </c>
      <c r="O3018" s="16">
        <f>Table1[[#This Row],[pledged]]/Table1[[#This Row],[goal]]*100</f>
        <v>102.61176470588236</v>
      </c>
      <c r="P3018" s="6">
        <f>IFERROR(Table1[[#This Row],[pledged]]/Table1[[#This Row],[backers_count]],0)</f>
        <v>242.27777777777777</v>
      </c>
      <c r="Q3018" t="str">
        <f>LEFT(Table1[[#This Row],[Category and Sub-Category]],FIND("/",Table1[[#This Row],[Category and Sub-Category]])-1)</f>
        <v>theater</v>
      </c>
      <c r="R3018" t="str">
        <f>RIGHT(Table1[[#This Row],[Category and Sub-Category]],LEN(Table1[[#This Row],[Category and Sub-Category]])-FIND("/",Table1[[#This Row],[Category and Sub-Category]]))</f>
        <v>spaces</v>
      </c>
      <c r="S3018" s="14">
        <f>(((Table1[[#This Row],[launched_at]]/60)/60)/24)+DATE(1970,1,1)</f>
        <v>41778.548055555555</v>
      </c>
      <c r="T3018" s="14">
        <f t="shared" si="47"/>
        <v>41838.548055555555</v>
      </c>
    </row>
    <row r="3019" spans="1:20" ht="43.5" x14ac:dyDescent="0.35">
      <c r="A3019">
        <v>3017</v>
      </c>
      <c r="B3019" s="1" t="s">
        <v>3017</v>
      </c>
      <c r="C3019" s="1" t="s">
        <v>7127</v>
      </c>
      <c r="D3019" s="6">
        <v>22000</v>
      </c>
      <c r="E3019" s="6">
        <v>23285</v>
      </c>
      <c r="F3019" t="s">
        <v>8219</v>
      </c>
      <c r="G3019" t="s">
        <v>8224</v>
      </c>
      <c r="H3019" t="s">
        <v>8246</v>
      </c>
      <c r="I3019">
        <v>1408566243</v>
      </c>
      <c r="J3019">
        <v>1405974243</v>
      </c>
      <c r="K3019" t="b">
        <v>0</v>
      </c>
      <c r="L3019">
        <v>159</v>
      </c>
      <c r="M3019" t="b">
        <v>1</v>
      </c>
      <c r="N3019" t="s">
        <v>8303</v>
      </c>
      <c r="O3019" s="16">
        <f>Table1[[#This Row],[pledged]]/Table1[[#This Row],[goal]]*100</f>
        <v>105.84090909090908</v>
      </c>
      <c r="P3019" s="6">
        <f>IFERROR(Table1[[#This Row],[pledged]]/Table1[[#This Row],[backers_count]],0)</f>
        <v>146.44654088050314</v>
      </c>
      <c r="Q3019" t="str">
        <f>LEFT(Table1[[#This Row],[Category and Sub-Category]],FIND("/",Table1[[#This Row],[Category and Sub-Category]])-1)</f>
        <v>theater</v>
      </c>
      <c r="R3019" t="str">
        <f>RIGHT(Table1[[#This Row],[Category and Sub-Category]],LEN(Table1[[#This Row],[Category and Sub-Category]])-FIND("/",Table1[[#This Row],[Category and Sub-Category]]))</f>
        <v>spaces</v>
      </c>
      <c r="S3019" s="14">
        <f>(((Table1[[#This Row],[launched_at]]/60)/60)/24)+DATE(1970,1,1)</f>
        <v>41841.850034722222</v>
      </c>
      <c r="T3019" s="14">
        <f t="shared" si="47"/>
        <v>41871.850034722222</v>
      </c>
    </row>
    <row r="3020" spans="1:20" ht="43.5" x14ac:dyDescent="0.35">
      <c r="A3020">
        <v>3018</v>
      </c>
      <c r="B3020" s="1" t="s">
        <v>3018</v>
      </c>
      <c r="C3020" s="1" t="s">
        <v>7128</v>
      </c>
      <c r="D3020" s="6">
        <v>4200</v>
      </c>
      <c r="E3020" s="6">
        <v>4230</v>
      </c>
      <c r="F3020" t="s">
        <v>8219</v>
      </c>
      <c r="G3020" t="s">
        <v>8230</v>
      </c>
      <c r="H3020" t="s">
        <v>8249</v>
      </c>
      <c r="I3020">
        <v>1437429600</v>
      </c>
      <c r="J3020">
        <v>1433747376</v>
      </c>
      <c r="K3020" t="b">
        <v>0</v>
      </c>
      <c r="L3020">
        <v>41</v>
      </c>
      <c r="M3020" t="b">
        <v>1</v>
      </c>
      <c r="N3020" t="s">
        <v>8303</v>
      </c>
      <c r="O3020" s="16">
        <f>Table1[[#This Row],[pledged]]/Table1[[#This Row],[goal]]*100</f>
        <v>100.71428571428571</v>
      </c>
      <c r="P3020" s="6">
        <f>IFERROR(Table1[[#This Row],[pledged]]/Table1[[#This Row],[backers_count]],0)</f>
        <v>103.17073170731707</v>
      </c>
      <c r="Q3020" t="str">
        <f>LEFT(Table1[[#This Row],[Category and Sub-Category]],FIND("/",Table1[[#This Row],[Category and Sub-Category]])-1)</f>
        <v>theater</v>
      </c>
      <c r="R3020" t="str">
        <f>RIGHT(Table1[[#This Row],[Category and Sub-Category]],LEN(Table1[[#This Row],[Category and Sub-Category]])-FIND("/",Table1[[#This Row],[Category and Sub-Category]]))</f>
        <v>spaces</v>
      </c>
      <c r="S3020" s="14">
        <f>(((Table1[[#This Row],[launched_at]]/60)/60)/24)+DATE(1970,1,1)</f>
        <v>42163.29833333334</v>
      </c>
      <c r="T3020" s="14">
        <f t="shared" si="47"/>
        <v>42205.916666666672</v>
      </c>
    </row>
    <row r="3021" spans="1:20" ht="43.5" x14ac:dyDescent="0.35">
      <c r="A3021">
        <v>3019</v>
      </c>
      <c r="B3021" s="1" t="s">
        <v>3019</v>
      </c>
      <c r="C3021" s="1" t="s">
        <v>7129</v>
      </c>
      <c r="D3021" s="6">
        <v>15000</v>
      </c>
      <c r="E3021" s="6">
        <v>18185</v>
      </c>
      <c r="F3021" t="s">
        <v>8219</v>
      </c>
      <c r="G3021" t="s">
        <v>8224</v>
      </c>
      <c r="H3021" t="s">
        <v>8246</v>
      </c>
      <c r="I3021">
        <v>1401159600</v>
      </c>
      <c r="J3021">
        <v>1398801620</v>
      </c>
      <c r="K3021" t="b">
        <v>0</v>
      </c>
      <c r="L3021">
        <v>226</v>
      </c>
      <c r="M3021" t="b">
        <v>1</v>
      </c>
      <c r="N3021" t="s">
        <v>8303</v>
      </c>
      <c r="O3021" s="16">
        <f>Table1[[#This Row],[pledged]]/Table1[[#This Row],[goal]]*100</f>
        <v>121.23333333333332</v>
      </c>
      <c r="P3021" s="6">
        <f>IFERROR(Table1[[#This Row],[pledged]]/Table1[[#This Row],[backers_count]],0)</f>
        <v>80.464601769911511</v>
      </c>
      <c r="Q3021" t="str">
        <f>LEFT(Table1[[#This Row],[Category and Sub-Category]],FIND("/",Table1[[#This Row],[Category and Sub-Category]])-1)</f>
        <v>theater</v>
      </c>
      <c r="R3021" t="str">
        <f>RIGHT(Table1[[#This Row],[Category and Sub-Category]],LEN(Table1[[#This Row],[Category and Sub-Category]])-FIND("/",Table1[[#This Row],[Category and Sub-Category]]))</f>
        <v>spaces</v>
      </c>
      <c r="S3021" s="14">
        <f>(((Table1[[#This Row],[launched_at]]/60)/60)/24)+DATE(1970,1,1)</f>
        <v>41758.833564814813</v>
      </c>
      <c r="T3021" s="14">
        <f t="shared" si="47"/>
        <v>41786.125</v>
      </c>
    </row>
    <row r="3022" spans="1:20" ht="58" x14ac:dyDescent="0.35">
      <c r="A3022">
        <v>3020</v>
      </c>
      <c r="B3022" s="1" t="s">
        <v>3020</v>
      </c>
      <c r="C3022" s="1" t="s">
        <v>7130</v>
      </c>
      <c r="D3022" s="6">
        <v>7000</v>
      </c>
      <c r="E3022" s="6">
        <v>7040</v>
      </c>
      <c r="F3022" t="s">
        <v>8219</v>
      </c>
      <c r="G3022" t="s">
        <v>8224</v>
      </c>
      <c r="H3022" t="s">
        <v>8246</v>
      </c>
      <c r="I3022">
        <v>1439583533</v>
      </c>
      <c r="J3022">
        <v>1434399533</v>
      </c>
      <c r="K3022" t="b">
        <v>0</v>
      </c>
      <c r="L3022">
        <v>30</v>
      </c>
      <c r="M3022" t="b">
        <v>1</v>
      </c>
      <c r="N3022" t="s">
        <v>8303</v>
      </c>
      <c r="O3022" s="16">
        <f>Table1[[#This Row],[pledged]]/Table1[[#This Row],[goal]]*100</f>
        <v>100.57142857142858</v>
      </c>
      <c r="P3022" s="6">
        <f>IFERROR(Table1[[#This Row],[pledged]]/Table1[[#This Row],[backers_count]],0)</f>
        <v>234.66666666666666</v>
      </c>
      <c r="Q3022" t="str">
        <f>LEFT(Table1[[#This Row],[Category and Sub-Category]],FIND("/",Table1[[#This Row],[Category and Sub-Category]])-1)</f>
        <v>theater</v>
      </c>
      <c r="R3022" t="str">
        <f>RIGHT(Table1[[#This Row],[Category and Sub-Category]],LEN(Table1[[#This Row],[Category and Sub-Category]])-FIND("/",Table1[[#This Row],[Category and Sub-Category]]))</f>
        <v>spaces</v>
      </c>
      <c r="S3022" s="14">
        <f>(((Table1[[#This Row],[launched_at]]/60)/60)/24)+DATE(1970,1,1)</f>
        <v>42170.846446759257</v>
      </c>
      <c r="T3022" s="14">
        <f t="shared" si="47"/>
        <v>42230.846446759257</v>
      </c>
    </row>
    <row r="3023" spans="1:20" ht="43.5" x14ac:dyDescent="0.35">
      <c r="A3023">
        <v>3021</v>
      </c>
      <c r="B3023" s="1" t="s">
        <v>3021</v>
      </c>
      <c r="C3023" s="1" t="s">
        <v>7131</v>
      </c>
      <c r="D3023" s="6">
        <v>4500</v>
      </c>
      <c r="E3023" s="6">
        <v>5221</v>
      </c>
      <c r="F3023" t="s">
        <v>8219</v>
      </c>
      <c r="G3023" t="s">
        <v>8224</v>
      </c>
      <c r="H3023" t="s">
        <v>8246</v>
      </c>
      <c r="I3023">
        <v>1479794340</v>
      </c>
      <c r="J3023">
        <v>1476715869</v>
      </c>
      <c r="K3023" t="b">
        <v>0</v>
      </c>
      <c r="L3023">
        <v>103</v>
      </c>
      <c r="M3023" t="b">
        <v>1</v>
      </c>
      <c r="N3023" t="s">
        <v>8303</v>
      </c>
      <c r="O3023" s="16">
        <f>Table1[[#This Row],[pledged]]/Table1[[#This Row],[goal]]*100</f>
        <v>116.02222222222223</v>
      </c>
      <c r="P3023" s="6">
        <f>IFERROR(Table1[[#This Row],[pledged]]/Table1[[#This Row],[backers_count]],0)</f>
        <v>50.689320388349515</v>
      </c>
      <c r="Q3023" t="str">
        <f>LEFT(Table1[[#This Row],[Category and Sub-Category]],FIND("/",Table1[[#This Row],[Category and Sub-Category]])-1)</f>
        <v>theater</v>
      </c>
      <c r="R3023" t="str">
        <f>RIGHT(Table1[[#This Row],[Category and Sub-Category]],LEN(Table1[[#This Row],[Category and Sub-Category]])-FIND("/",Table1[[#This Row],[Category and Sub-Category]]))</f>
        <v>spaces</v>
      </c>
      <c r="S3023" s="14">
        <f>(((Table1[[#This Row],[launched_at]]/60)/60)/24)+DATE(1970,1,1)</f>
        <v>42660.618854166663</v>
      </c>
      <c r="T3023" s="14">
        <f t="shared" si="47"/>
        <v>42696.249305555553</v>
      </c>
    </row>
    <row r="3024" spans="1:20" ht="43.5" x14ac:dyDescent="0.35">
      <c r="A3024">
        <v>3022</v>
      </c>
      <c r="B3024" s="1" t="s">
        <v>3022</v>
      </c>
      <c r="C3024" s="1" t="s">
        <v>7132</v>
      </c>
      <c r="D3024" s="6">
        <v>10000</v>
      </c>
      <c r="E3024" s="6">
        <v>10088</v>
      </c>
      <c r="F3024" t="s">
        <v>8219</v>
      </c>
      <c r="G3024" t="s">
        <v>8224</v>
      </c>
      <c r="H3024" t="s">
        <v>8246</v>
      </c>
      <c r="I3024">
        <v>1472338409</v>
      </c>
      <c r="J3024">
        <v>1468450409</v>
      </c>
      <c r="K3024" t="b">
        <v>0</v>
      </c>
      <c r="L3024">
        <v>62</v>
      </c>
      <c r="M3024" t="b">
        <v>1</v>
      </c>
      <c r="N3024" t="s">
        <v>8303</v>
      </c>
      <c r="O3024" s="16">
        <f>Table1[[#This Row],[pledged]]/Table1[[#This Row],[goal]]*100</f>
        <v>100.88</v>
      </c>
      <c r="P3024" s="6">
        <f>IFERROR(Table1[[#This Row],[pledged]]/Table1[[#This Row],[backers_count]],0)</f>
        <v>162.70967741935485</v>
      </c>
      <c r="Q3024" t="str">
        <f>LEFT(Table1[[#This Row],[Category and Sub-Category]],FIND("/",Table1[[#This Row],[Category and Sub-Category]])-1)</f>
        <v>theater</v>
      </c>
      <c r="R3024" t="str">
        <f>RIGHT(Table1[[#This Row],[Category and Sub-Category]],LEN(Table1[[#This Row],[Category and Sub-Category]])-FIND("/",Table1[[#This Row],[Category and Sub-Category]]))</f>
        <v>spaces</v>
      </c>
      <c r="S3024" s="14">
        <f>(((Table1[[#This Row],[launched_at]]/60)/60)/24)+DATE(1970,1,1)</f>
        <v>42564.95380787037</v>
      </c>
      <c r="T3024" s="14">
        <f t="shared" si="47"/>
        <v>42609.95380787037</v>
      </c>
    </row>
    <row r="3025" spans="1:20" ht="58" x14ac:dyDescent="0.35">
      <c r="A3025">
        <v>3023</v>
      </c>
      <c r="B3025" s="1" t="s">
        <v>3023</v>
      </c>
      <c r="C3025" s="1" t="s">
        <v>7133</v>
      </c>
      <c r="D3025" s="6">
        <v>700</v>
      </c>
      <c r="E3025" s="6">
        <v>721</v>
      </c>
      <c r="F3025" t="s">
        <v>8219</v>
      </c>
      <c r="G3025" t="s">
        <v>8225</v>
      </c>
      <c r="H3025" t="s">
        <v>8247</v>
      </c>
      <c r="I3025">
        <v>1434039186</v>
      </c>
      <c r="J3025">
        <v>1430151186</v>
      </c>
      <c r="K3025" t="b">
        <v>0</v>
      </c>
      <c r="L3025">
        <v>6</v>
      </c>
      <c r="M3025" t="b">
        <v>1</v>
      </c>
      <c r="N3025" t="s">
        <v>8303</v>
      </c>
      <c r="O3025" s="16">
        <f>Table1[[#This Row],[pledged]]/Table1[[#This Row],[goal]]*100</f>
        <v>103</v>
      </c>
      <c r="P3025" s="6">
        <f>IFERROR(Table1[[#This Row],[pledged]]/Table1[[#This Row],[backers_count]],0)</f>
        <v>120.16666666666667</v>
      </c>
      <c r="Q3025" t="str">
        <f>LEFT(Table1[[#This Row],[Category and Sub-Category]],FIND("/",Table1[[#This Row],[Category and Sub-Category]])-1)</f>
        <v>theater</v>
      </c>
      <c r="R3025" t="str">
        <f>RIGHT(Table1[[#This Row],[Category and Sub-Category]],LEN(Table1[[#This Row],[Category and Sub-Category]])-FIND("/",Table1[[#This Row],[Category and Sub-Category]]))</f>
        <v>spaces</v>
      </c>
      <c r="S3025" s="14">
        <f>(((Table1[[#This Row],[launched_at]]/60)/60)/24)+DATE(1970,1,1)</f>
        <v>42121.675763888896</v>
      </c>
      <c r="T3025" s="14">
        <f t="shared" si="47"/>
        <v>42166.675763888896</v>
      </c>
    </row>
    <row r="3026" spans="1:20" ht="43.5" x14ac:dyDescent="0.35">
      <c r="A3026">
        <v>3024</v>
      </c>
      <c r="B3026" s="1" t="s">
        <v>3024</v>
      </c>
      <c r="C3026" s="1" t="s">
        <v>7134</v>
      </c>
      <c r="D3026" s="6">
        <v>5000</v>
      </c>
      <c r="E3026" s="6">
        <v>12321</v>
      </c>
      <c r="F3026" t="s">
        <v>8219</v>
      </c>
      <c r="G3026" t="s">
        <v>8224</v>
      </c>
      <c r="H3026" t="s">
        <v>8246</v>
      </c>
      <c r="I3026">
        <v>1349567475</v>
      </c>
      <c r="J3026">
        <v>1346975475</v>
      </c>
      <c r="K3026" t="b">
        <v>0</v>
      </c>
      <c r="L3026">
        <v>182</v>
      </c>
      <c r="M3026" t="b">
        <v>1</v>
      </c>
      <c r="N3026" t="s">
        <v>8303</v>
      </c>
      <c r="O3026" s="16">
        <f>Table1[[#This Row],[pledged]]/Table1[[#This Row],[goal]]*100</f>
        <v>246.42</v>
      </c>
      <c r="P3026" s="6">
        <f>IFERROR(Table1[[#This Row],[pledged]]/Table1[[#This Row],[backers_count]],0)</f>
        <v>67.697802197802204</v>
      </c>
      <c r="Q3026" t="str">
        <f>LEFT(Table1[[#This Row],[Category and Sub-Category]],FIND("/",Table1[[#This Row],[Category and Sub-Category]])-1)</f>
        <v>theater</v>
      </c>
      <c r="R3026" t="str">
        <f>RIGHT(Table1[[#This Row],[Category and Sub-Category]],LEN(Table1[[#This Row],[Category and Sub-Category]])-FIND("/",Table1[[#This Row],[Category and Sub-Category]]))</f>
        <v>spaces</v>
      </c>
      <c r="S3026" s="14">
        <f>(((Table1[[#This Row],[launched_at]]/60)/60)/24)+DATE(1970,1,1)</f>
        <v>41158.993923611109</v>
      </c>
      <c r="T3026" s="14">
        <f t="shared" si="47"/>
        <v>41188.993923611109</v>
      </c>
    </row>
    <row r="3027" spans="1:20" ht="43.5" x14ac:dyDescent="0.35">
      <c r="A3027">
        <v>3025</v>
      </c>
      <c r="B3027" s="1" t="s">
        <v>3025</v>
      </c>
      <c r="C3027" s="1" t="s">
        <v>7135</v>
      </c>
      <c r="D3027" s="6">
        <v>2500</v>
      </c>
      <c r="E3027" s="6">
        <v>7555</v>
      </c>
      <c r="F3027" t="s">
        <v>8219</v>
      </c>
      <c r="G3027" t="s">
        <v>8225</v>
      </c>
      <c r="H3027" t="s">
        <v>8247</v>
      </c>
      <c r="I3027">
        <v>1401465600</v>
      </c>
      <c r="J3027">
        <v>1399032813</v>
      </c>
      <c r="K3027" t="b">
        <v>0</v>
      </c>
      <c r="L3027">
        <v>145</v>
      </c>
      <c r="M3027" t="b">
        <v>1</v>
      </c>
      <c r="N3027" t="s">
        <v>8303</v>
      </c>
      <c r="O3027" s="16">
        <f>Table1[[#This Row],[pledged]]/Table1[[#This Row],[goal]]*100</f>
        <v>302.2</v>
      </c>
      <c r="P3027" s="6">
        <f>IFERROR(Table1[[#This Row],[pledged]]/Table1[[#This Row],[backers_count]],0)</f>
        <v>52.103448275862071</v>
      </c>
      <c r="Q3027" t="str">
        <f>LEFT(Table1[[#This Row],[Category and Sub-Category]],FIND("/",Table1[[#This Row],[Category and Sub-Category]])-1)</f>
        <v>theater</v>
      </c>
      <c r="R3027" t="str">
        <f>RIGHT(Table1[[#This Row],[Category and Sub-Category]],LEN(Table1[[#This Row],[Category and Sub-Category]])-FIND("/",Table1[[#This Row],[Category and Sub-Category]]))</f>
        <v>spaces</v>
      </c>
      <c r="S3027" s="14">
        <f>(((Table1[[#This Row],[launched_at]]/60)/60)/24)+DATE(1970,1,1)</f>
        <v>41761.509409722225</v>
      </c>
      <c r="T3027" s="14">
        <f t="shared" si="47"/>
        <v>41789.666666666664</v>
      </c>
    </row>
    <row r="3028" spans="1:20" ht="58" x14ac:dyDescent="0.35">
      <c r="A3028">
        <v>3026</v>
      </c>
      <c r="B3028" s="1" t="s">
        <v>3026</v>
      </c>
      <c r="C3028" s="1" t="s">
        <v>7136</v>
      </c>
      <c r="D3028" s="6">
        <v>900</v>
      </c>
      <c r="E3028" s="6">
        <v>1290</v>
      </c>
      <c r="F3028" t="s">
        <v>8219</v>
      </c>
      <c r="G3028" t="s">
        <v>8225</v>
      </c>
      <c r="H3028" t="s">
        <v>8247</v>
      </c>
      <c r="I3028">
        <v>1488538892</v>
      </c>
      <c r="J3028">
        <v>1487329292</v>
      </c>
      <c r="K3028" t="b">
        <v>0</v>
      </c>
      <c r="L3028">
        <v>25</v>
      </c>
      <c r="M3028" t="b">
        <v>1</v>
      </c>
      <c r="N3028" t="s">
        <v>8303</v>
      </c>
      <c r="O3028" s="16">
        <f>Table1[[#This Row],[pledged]]/Table1[[#This Row],[goal]]*100</f>
        <v>143.33333333333334</v>
      </c>
      <c r="P3028" s="6">
        <f>IFERROR(Table1[[#This Row],[pledged]]/Table1[[#This Row],[backers_count]],0)</f>
        <v>51.6</v>
      </c>
      <c r="Q3028" t="str">
        <f>LEFT(Table1[[#This Row],[Category and Sub-Category]],FIND("/",Table1[[#This Row],[Category and Sub-Category]])-1)</f>
        <v>theater</v>
      </c>
      <c r="R3028" t="str">
        <f>RIGHT(Table1[[#This Row],[Category and Sub-Category]],LEN(Table1[[#This Row],[Category and Sub-Category]])-FIND("/",Table1[[#This Row],[Category and Sub-Category]]))</f>
        <v>spaces</v>
      </c>
      <c r="S3028" s="14">
        <f>(((Table1[[#This Row],[launched_at]]/60)/60)/24)+DATE(1970,1,1)</f>
        <v>42783.459398148145</v>
      </c>
      <c r="T3028" s="14">
        <f t="shared" si="47"/>
        <v>42797.459398148145</v>
      </c>
    </row>
    <row r="3029" spans="1:20" ht="43.5" x14ac:dyDescent="0.35">
      <c r="A3029">
        <v>3027</v>
      </c>
      <c r="B3029" s="1" t="s">
        <v>3027</v>
      </c>
      <c r="C3029" s="1" t="s">
        <v>7137</v>
      </c>
      <c r="D3029" s="6">
        <v>40000</v>
      </c>
      <c r="E3029" s="6">
        <v>52576</v>
      </c>
      <c r="F3029" t="s">
        <v>8219</v>
      </c>
      <c r="G3029" t="s">
        <v>8224</v>
      </c>
      <c r="H3029" t="s">
        <v>8246</v>
      </c>
      <c r="I3029">
        <v>1426866851</v>
      </c>
      <c r="J3029">
        <v>1424278451</v>
      </c>
      <c r="K3029" t="b">
        <v>0</v>
      </c>
      <c r="L3029">
        <v>320</v>
      </c>
      <c r="M3029" t="b">
        <v>1</v>
      </c>
      <c r="N3029" t="s">
        <v>8303</v>
      </c>
      <c r="O3029" s="16">
        <f>Table1[[#This Row],[pledged]]/Table1[[#This Row],[goal]]*100</f>
        <v>131.44</v>
      </c>
      <c r="P3029" s="6">
        <f>IFERROR(Table1[[#This Row],[pledged]]/Table1[[#This Row],[backers_count]],0)</f>
        <v>164.3</v>
      </c>
      <c r="Q3029" t="str">
        <f>LEFT(Table1[[#This Row],[Category and Sub-Category]],FIND("/",Table1[[#This Row],[Category and Sub-Category]])-1)</f>
        <v>theater</v>
      </c>
      <c r="R3029" t="str">
        <f>RIGHT(Table1[[#This Row],[Category and Sub-Category]],LEN(Table1[[#This Row],[Category and Sub-Category]])-FIND("/",Table1[[#This Row],[Category and Sub-Category]]))</f>
        <v>spaces</v>
      </c>
      <c r="S3029" s="14">
        <f>(((Table1[[#This Row],[launched_at]]/60)/60)/24)+DATE(1970,1,1)</f>
        <v>42053.704293981486</v>
      </c>
      <c r="T3029" s="14">
        <f t="shared" si="47"/>
        <v>42083.662627314814</v>
      </c>
    </row>
    <row r="3030" spans="1:20" ht="29" x14ac:dyDescent="0.35">
      <c r="A3030">
        <v>3028</v>
      </c>
      <c r="B3030" s="1" t="s">
        <v>3028</v>
      </c>
      <c r="C3030" s="1" t="s">
        <v>7138</v>
      </c>
      <c r="D3030" s="6">
        <v>5000</v>
      </c>
      <c r="E3030" s="6">
        <v>8401</v>
      </c>
      <c r="F3030" t="s">
        <v>8219</v>
      </c>
      <c r="G3030" t="s">
        <v>8224</v>
      </c>
      <c r="H3030" t="s">
        <v>8246</v>
      </c>
      <c r="I3030">
        <v>1471242025</v>
      </c>
      <c r="J3030">
        <v>1468650025</v>
      </c>
      <c r="K3030" t="b">
        <v>0</v>
      </c>
      <c r="L3030">
        <v>99</v>
      </c>
      <c r="M3030" t="b">
        <v>1</v>
      </c>
      <c r="N3030" t="s">
        <v>8303</v>
      </c>
      <c r="O3030" s="16">
        <f>Table1[[#This Row],[pledged]]/Table1[[#This Row],[goal]]*100</f>
        <v>168.01999999999998</v>
      </c>
      <c r="P3030" s="6">
        <f>IFERROR(Table1[[#This Row],[pledged]]/Table1[[#This Row],[backers_count]],0)</f>
        <v>84.858585858585855</v>
      </c>
      <c r="Q3030" t="str">
        <f>LEFT(Table1[[#This Row],[Category and Sub-Category]],FIND("/",Table1[[#This Row],[Category and Sub-Category]])-1)</f>
        <v>theater</v>
      </c>
      <c r="R3030" t="str">
        <f>RIGHT(Table1[[#This Row],[Category and Sub-Category]],LEN(Table1[[#This Row],[Category and Sub-Category]])-FIND("/",Table1[[#This Row],[Category and Sub-Category]]))</f>
        <v>spaces</v>
      </c>
      <c r="S3030" s="14">
        <f>(((Table1[[#This Row],[launched_at]]/60)/60)/24)+DATE(1970,1,1)</f>
        <v>42567.264178240745</v>
      </c>
      <c r="T3030" s="14">
        <f t="shared" si="47"/>
        <v>42597.264178240745</v>
      </c>
    </row>
    <row r="3031" spans="1:20" ht="43.5" x14ac:dyDescent="0.35">
      <c r="A3031">
        <v>3029</v>
      </c>
      <c r="B3031" s="1" t="s">
        <v>3029</v>
      </c>
      <c r="C3031" s="1" t="s">
        <v>7139</v>
      </c>
      <c r="D3031" s="6">
        <v>30000</v>
      </c>
      <c r="E3031" s="6">
        <v>32903</v>
      </c>
      <c r="F3031" t="s">
        <v>8219</v>
      </c>
      <c r="G3031" t="s">
        <v>8224</v>
      </c>
      <c r="H3031" t="s">
        <v>8246</v>
      </c>
      <c r="I3031">
        <v>1416285300</v>
      </c>
      <c r="J3031">
        <v>1413824447</v>
      </c>
      <c r="K3031" t="b">
        <v>0</v>
      </c>
      <c r="L3031">
        <v>348</v>
      </c>
      <c r="M3031" t="b">
        <v>1</v>
      </c>
      <c r="N3031" t="s">
        <v>8303</v>
      </c>
      <c r="O3031" s="16">
        <f>Table1[[#This Row],[pledged]]/Table1[[#This Row],[goal]]*100</f>
        <v>109.67666666666666</v>
      </c>
      <c r="P3031" s="6">
        <f>IFERROR(Table1[[#This Row],[pledged]]/Table1[[#This Row],[backers_count]],0)</f>
        <v>94.548850574712645</v>
      </c>
      <c r="Q3031" t="str">
        <f>LEFT(Table1[[#This Row],[Category and Sub-Category]],FIND("/",Table1[[#This Row],[Category and Sub-Category]])-1)</f>
        <v>theater</v>
      </c>
      <c r="R3031" t="str">
        <f>RIGHT(Table1[[#This Row],[Category and Sub-Category]],LEN(Table1[[#This Row],[Category and Sub-Category]])-FIND("/",Table1[[#This Row],[Category and Sub-Category]]))</f>
        <v>spaces</v>
      </c>
      <c r="S3031" s="14">
        <f>(((Table1[[#This Row],[launched_at]]/60)/60)/24)+DATE(1970,1,1)</f>
        <v>41932.708877314813</v>
      </c>
      <c r="T3031" s="14">
        <f t="shared" si="47"/>
        <v>41961.190972222219</v>
      </c>
    </row>
    <row r="3032" spans="1:20" ht="43.5" x14ac:dyDescent="0.35">
      <c r="A3032">
        <v>3030</v>
      </c>
      <c r="B3032" s="1" t="s">
        <v>3030</v>
      </c>
      <c r="C3032" s="1" t="s">
        <v>7140</v>
      </c>
      <c r="D3032" s="6">
        <v>1750</v>
      </c>
      <c r="E3032" s="6">
        <v>1867</v>
      </c>
      <c r="F3032" t="s">
        <v>8219</v>
      </c>
      <c r="G3032" t="s">
        <v>8224</v>
      </c>
      <c r="H3032" t="s">
        <v>8246</v>
      </c>
      <c r="I3032">
        <v>1442426171</v>
      </c>
      <c r="J3032">
        <v>1439834171</v>
      </c>
      <c r="K3032" t="b">
        <v>0</v>
      </c>
      <c r="L3032">
        <v>41</v>
      </c>
      <c r="M3032" t="b">
        <v>1</v>
      </c>
      <c r="N3032" t="s">
        <v>8303</v>
      </c>
      <c r="O3032" s="16">
        <f>Table1[[#This Row],[pledged]]/Table1[[#This Row],[goal]]*100</f>
        <v>106.6857142857143</v>
      </c>
      <c r="P3032" s="6">
        <f>IFERROR(Table1[[#This Row],[pledged]]/Table1[[#This Row],[backers_count]],0)</f>
        <v>45.536585365853661</v>
      </c>
      <c r="Q3032" t="str">
        <f>LEFT(Table1[[#This Row],[Category and Sub-Category]],FIND("/",Table1[[#This Row],[Category and Sub-Category]])-1)</f>
        <v>theater</v>
      </c>
      <c r="R3032" t="str">
        <f>RIGHT(Table1[[#This Row],[Category and Sub-Category]],LEN(Table1[[#This Row],[Category and Sub-Category]])-FIND("/",Table1[[#This Row],[Category and Sub-Category]]))</f>
        <v>spaces</v>
      </c>
      <c r="S3032" s="14">
        <f>(((Table1[[#This Row],[launched_at]]/60)/60)/24)+DATE(1970,1,1)</f>
        <v>42233.747349537036</v>
      </c>
      <c r="T3032" s="14">
        <f t="shared" si="47"/>
        <v>42263.747349537036</v>
      </c>
    </row>
    <row r="3033" spans="1:20" ht="72.5" x14ac:dyDescent="0.35">
      <c r="A3033">
        <v>3031</v>
      </c>
      <c r="B3033" s="1" t="s">
        <v>3031</v>
      </c>
      <c r="C3033" s="1" t="s">
        <v>7141</v>
      </c>
      <c r="D3033" s="6">
        <v>1500</v>
      </c>
      <c r="E3033" s="6">
        <v>1500</v>
      </c>
      <c r="F3033" t="s">
        <v>8219</v>
      </c>
      <c r="G3033" t="s">
        <v>8224</v>
      </c>
      <c r="H3033" t="s">
        <v>8246</v>
      </c>
      <c r="I3033">
        <v>1476479447</v>
      </c>
      <c r="J3033">
        <v>1471295447</v>
      </c>
      <c r="K3033" t="b">
        <v>0</v>
      </c>
      <c r="L3033">
        <v>29</v>
      </c>
      <c r="M3033" t="b">
        <v>1</v>
      </c>
      <c r="N3033" t="s">
        <v>8303</v>
      </c>
      <c r="O3033" s="16">
        <f>Table1[[#This Row],[pledged]]/Table1[[#This Row],[goal]]*100</f>
        <v>100</v>
      </c>
      <c r="P3033" s="6">
        <f>IFERROR(Table1[[#This Row],[pledged]]/Table1[[#This Row],[backers_count]],0)</f>
        <v>51.724137931034484</v>
      </c>
      <c r="Q3033" t="str">
        <f>LEFT(Table1[[#This Row],[Category and Sub-Category]],FIND("/",Table1[[#This Row],[Category and Sub-Category]])-1)</f>
        <v>theater</v>
      </c>
      <c r="R3033" t="str">
        <f>RIGHT(Table1[[#This Row],[Category and Sub-Category]],LEN(Table1[[#This Row],[Category and Sub-Category]])-FIND("/",Table1[[#This Row],[Category and Sub-Category]]))</f>
        <v>spaces</v>
      </c>
      <c r="S3033" s="14">
        <f>(((Table1[[#This Row],[launched_at]]/60)/60)/24)+DATE(1970,1,1)</f>
        <v>42597.882488425923</v>
      </c>
      <c r="T3033" s="14">
        <f t="shared" si="47"/>
        <v>42657.882488425923</v>
      </c>
    </row>
    <row r="3034" spans="1:20" ht="43.5" x14ac:dyDescent="0.35">
      <c r="A3034">
        <v>3032</v>
      </c>
      <c r="B3034" s="1" t="s">
        <v>3032</v>
      </c>
      <c r="C3034" s="1" t="s">
        <v>7142</v>
      </c>
      <c r="D3034" s="6">
        <v>1000</v>
      </c>
      <c r="E3034" s="6">
        <v>1272</v>
      </c>
      <c r="F3034" t="s">
        <v>8219</v>
      </c>
      <c r="G3034" t="s">
        <v>8224</v>
      </c>
      <c r="H3034" t="s">
        <v>8246</v>
      </c>
      <c r="I3034">
        <v>1441933459</v>
      </c>
      <c r="J3034">
        <v>1439341459</v>
      </c>
      <c r="K3034" t="b">
        <v>0</v>
      </c>
      <c r="L3034">
        <v>25</v>
      </c>
      <c r="M3034" t="b">
        <v>1</v>
      </c>
      <c r="N3034" t="s">
        <v>8303</v>
      </c>
      <c r="O3034" s="16">
        <f>Table1[[#This Row],[pledged]]/Table1[[#This Row],[goal]]*100</f>
        <v>127.2</v>
      </c>
      <c r="P3034" s="6">
        <f>IFERROR(Table1[[#This Row],[pledged]]/Table1[[#This Row],[backers_count]],0)</f>
        <v>50.88</v>
      </c>
      <c r="Q3034" t="str">
        <f>LEFT(Table1[[#This Row],[Category and Sub-Category]],FIND("/",Table1[[#This Row],[Category and Sub-Category]])-1)</f>
        <v>theater</v>
      </c>
      <c r="R3034" t="str">
        <f>RIGHT(Table1[[#This Row],[Category and Sub-Category]],LEN(Table1[[#This Row],[Category and Sub-Category]])-FIND("/",Table1[[#This Row],[Category and Sub-Category]]))</f>
        <v>spaces</v>
      </c>
      <c r="S3034" s="14">
        <f>(((Table1[[#This Row],[launched_at]]/60)/60)/24)+DATE(1970,1,1)</f>
        <v>42228.044664351852</v>
      </c>
      <c r="T3034" s="14">
        <f t="shared" si="47"/>
        <v>42258.044664351852</v>
      </c>
    </row>
    <row r="3035" spans="1:20" ht="43.5" x14ac:dyDescent="0.35">
      <c r="A3035">
        <v>3033</v>
      </c>
      <c r="B3035" s="1" t="s">
        <v>3033</v>
      </c>
      <c r="C3035" s="1" t="s">
        <v>7143</v>
      </c>
      <c r="D3035" s="6">
        <v>3000</v>
      </c>
      <c r="E3035" s="6">
        <v>4396</v>
      </c>
      <c r="F3035" t="s">
        <v>8219</v>
      </c>
      <c r="G3035" t="s">
        <v>8224</v>
      </c>
      <c r="H3035" t="s">
        <v>8246</v>
      </c>
      <c r="I3035">
        <v>1471487925</v>
      </c>
      <c r="J3035">
        <v>1468895925</v>
      </c>
      <c r="K3035" t="b">
        <v>0</v>
      </c>
      <c r="L3035">
        <v>23</v>
      </c>
      <c r="M3035" t="b">
        <v>1</v>
      </c>
      <c r="N3035" t="s">
        <v>8303</v>
      </c>
      <c r="O3035" s="16">
        <f>Table1[[#This Row],[pledged]]/Table1[[#This Row],[goal]]*100</f>
        <v>146.53333333333333</v>
      </c>
      <c r="P3035" s="6">
        <f>IFERROR(Table1[[#This Row],[pledged]]/Table1[[#This Row],[backers_count]],0)</f>
        <v>191.13043478260869</v>
      </c>
      <c r="Q3035" t="str">
        <f>LEFT(Table1[[#This Row],[Category and Sub-Category]],FIND("/",Table1[[#This Row],[Category and Sub-Category]])-1)</f>
        <v>theater</v>
      </c>
      <c r="R3035" t="str">
        <f>RIGHT(Table1[[#This Row],[Category and Sub-Category]],LEN(Table1[[#This Row],[Category and Sub-Category]])-FIND("/",Table1[[#This Row],[Category and Sub-Category]]))</f>
        <v>spaces</v>
      </c>
      <c r="S3035" s="14">
        <f>(((Table1[[#This Row],[launched_at]]/60)/60)/24)+DATE(1970,1,1)</f>
        <v>42570.110243055555</v>
      </c>
      <c r="T3035" s="14">
        <f t="shared" si="47"/>
        <v>42600.110243055555</v>
      </c>
    </row>
    <row r="3036" spans="1:20" ht="72.5" x14ac:dyDescent="0.35">
      <c r="A3036">
        <v>3034</v>
      </c>
      <c r="B3036" s="1" t="s">
        <v>3034</v>
      </c>
      <c r="C3036" s="1" t="s">
        <v>7144</v>
      </c>
      <c r="D3036" s="6">
        <v>100000</v>
      </c>
      <c r="E3036" s="6">
        <v>112536</v>
      </c>
      <c r="F3036" t="s">
        <v>8219</v>
      </c>
      <c r="G3036" t="s">
        <v>8224</v>
      </c>
      <c r="H3036" t="s">
        <v>8246</v>
      </c>
      <c r="I3036">
        <v>1477972740</v>
      </c>
      <c r="J3036">
        <v>1475326255</v>
      </c>
      <c r="K3036" t="b">
        <v>0</v>
      </c>
      <c r="L3036">
        <v>1260</v>
      </c>
      <c r="M3036" t="b">
        <v>1</v>
      </c>
      <c r="N3036" t="s">
        <v>8303</v>
      </c>
      <c r="O3036" s="16">
        <f>Table1[[#This Row],[pledged]]/Table1[[#This Row],[goal]]*100</f>
        <v>112.53599999999999</v>
      </c>
      <c r="P3036" s="6">
        <f>IFERROR(Table1[[#This Row],[pledged]]/Table1[[#This Row],[backers_count]],0)</f>
        <v>89.314285714285717</v>
      </c>
      <c r="Q3036" t="str">
        <f>LEFT(Table1[[#This Row],[Category and Sub-Category]],FIND("/",Table1[[#This Row],[Category and Sub-Category]])-1)</f>
        <v>theater</v>
      </c>
      <c r="R3036" t="str">
        <f>RIGHT(Table1[[#This Row],[Category and Sub-Category]],LEN(Table1[[#This Row],[Category and Sub-Category]])-FIND("/",Table1[[#This Row],[Category and Sub-Category]]))</f>
        <v>spaces</v>
      </c>
      <c r="S3036" s="14">
        <f>(((Table1[[#This Row],[launched_at]]/60)/60)/24)+DATE(1970,1,1)</f>
        <v>42644.535358796296</v>
      </c>
      <c r="T3036" s="14">
        <f t="shared" si="47"/>
        <v>42675.165972222225</v>
      </c>
    </row>
    <row r="3037" spans="1:20" ht="29" x14ac:dyDescent="0.35">
      <c r="A3037">
        <v>3035</v>
      </c>
      <c r="B3037" s="1" t="s">
        <v>3035</v>
      </c>
      <c r="C3037" s="1" t="s">
        <v>7145</v>
      </c>
      <c r="D3037" s="6">
        <v>25000</v>
      </c>
      <c r="E3037" s="6">
        <v>27196.71</v>
      </c>
      <c r="F3037" t="s">
        <v>8219</v>
      </c>
      <c r="G3037" t="s">
        <v>8224</v>
      </c>
      <c r="H3037" t="s">
        <v>8246</v>
      </c>
      <c r="I3037">
        <v>1367674009</v>
      </c>
      <c r="J3037">
        <v>1365082009</v>
      </c>
      <c r="K3037" t="b">
        <v>0</v>
      </c>
      <c r="L3037">
        <v>307</v>
      </c>
      <c r="M3037" t="b">
        <v>1</v>
      </c>
      <c r="N3037" t="s">
        <v>8303</v>
      </c>
      <c r="O3037" s="16">
        <f>Table1[[#This Row],[pledged]]/Table1[[#This Row],[goal]]*100</f>
        <v>108.78684000000001</v>
      </c>
      <c r="P3037" s="6">
        <f>IFERROR(Table1[[#This Row],[pledged]]/Table1[[#This Row],[backers_count]],0)</f>
        <v>88.588631921824103</v>
      </c>
      <c r="Q3037" t="str">
        <f>LEFT(Table1[[#This Row],[Category and Sub-Category]],FIND("/",Table1[[#This Row],[Category and Sub-Category]])-1)</f>
        <v>theater</v>
      </c>
      <c r="R3037" t="str">
        <f>RIGHT(Table1[[#This Row],[Category and Sub-Category]],LEN(Table1[[#This Row],[Category and Sub-Category]])-FIND("/",Table1[[#This Row],[Category and Sub-Category]]))</f>
        <v>spaces</v>
      </c>
      <c r="S3037" s="14">
        <f>(((Table1[[#This Row],[launched_at]]/60)/60)/24)+DATE(1970,1,1)</f>
        <v>41368.560289351852</v>
      </c>
      <c r="T3037" s="14">
        <f t="shared" si="47"/>
        <v>41398.560289351852</v>
      </c>
    </row>
    <row r="3038" spans="1:20" ht="43.5" x14ac:dyDescent="0.35">
      <c r="A3038">
        <v>3036</v>
      </c>
      <c r="B3038" s="1" t="s">
        <v>3036</v>
      </c>
      <c r="C3038" s="1" t="s">
        <v>7146</v>
      </c>
      <c r="D3038" s="6">
        <v>25000</v>
      </c>
      <c r="E3038" s="6">
        <v>31683</v>
      </c>
      <c r="F3038" t="s">
        <v>8219</v>
      </c>
      <c r="G3038" t="s">
        <v>8224</v>
      </c>
      <c r="H3038" t="s">
        <v>8246</v>
      </c>
      <c r="I3038">
        <v>1376654340</v>
      </c>
      <c r="J3038">
        <v>1373568644</v>
      </c>
      <c r="K3038" t="b">
        <v>0</v>
      </c>
      <c r="L3038">
        <v>329</v>
      </c>
      <c r="M3038" t="b">
        <v>1</v>
      </c>
      <c r="N3038" t="s">
        <v>8303</v>
      </c>
      <c r="O3038" s="16">
        <f>Table1[[#This Row],[pledged]]/Table1[[#This Row],[goal]]*100</f>
        <v>126.732</v>
      </c>
      <c r="P3038" s="6">
        <f>IFERROR(Table1[[#This Row],[pledged]]/Table1[[#This Row],[backers_count]],0)</f>
        <v>96.300911854103347</v>
      </c>
      <c r="Q3038" t="str">
        <f>LEFT(Table1[[#This Row],[Category and Sub-Category]],FIND("/",Table1[[#This Row],[Category and Sub-Category]])-1)</f>
        <v>theater</v>
      </c>
      <c r="R3038" t="str">
        <f>RIGHT(Table1[[#This Row],[Category and Sub-Category]],LEN(Table1[[#This Row],[Category and Sub-Category]])-FIND("/",Table1[[#This Row],[Category and Sub-Category]]))</f>
        <v>spaces</v>
      </c>
      <c r="S3038" s="14">
        <f>(((Table1[[#This Row],[launched_at]]/60)/60)/24)+DATE(1970,1,1)</f>
        <v>41466.785231481481</v>
      </c>
      <c r="T3038" s="14">
        <f t="shared" si="47"/>
        <v>41502.499305555553</v>
      </c>
    </row>
    <row r="3039" spans="1:20" ht="58" x14ac:dyDescent="0.35">
      <c r="A3039">
        <v>3037</v>
      </c>
      <c r="B3039" s="1" t="s">
        <v>3037</v>
      </c>
      <c r="C3039" s="1" t="s">
        <v>7147</v>
      </c>
      <c r="D3039" s="6">
        <v>500</v>
      </c>
      <c r="E3039" s="6">
        <v>1066</v>
      </c>
      <c r="F3039" t="s">
        <v>8219</v>
      </c>
      <c r="G3039" t="s">
        <v>8224</v>
      </c>
      <c r="H3039" t="s">
        <v>8246</v>
      </c>
      <c r="I3039">
        <v>1285995540</v>
      </c>
      <c r="J3039">
        <v>1279574773</v>
      </c>
      <c r="K3039" t="b">
        <v>0</v>
      </c>
      <c r="L3039">
        <v>32</v>
      </c>
      <c r="M3039" t="b">
        <v>1</v>
      </c>
      <c r="N3039" t="s">
        <v>8303</v>
      </c>
      <c r="O3039" s="16">
        <f>Table1[[#This Row],[pledged]]/Table1[[#This Row],[goal]]*100</f>
        <v>213.20000000000002</v>
      </c>
      <c r="P3039" s="6">
        <f>IFERROR(Table1[[#This Row],[pledged]]/Table1[[#This Row],[backers_count]],0)</f>
        <v>33.3125</v>
      </c>
      <c r="Q3039" t="str">
        <f>LEFT(Table1[[#This Row],[Category and Sub-Category]],FIND("/",Table1[[#This Row],[Category and Sub-Category]])-1)</f>
        <v>theater</v>
      </c>
      <c r="R3039" t="str">
        <f>RIGHT(Table1[[#This Row],[Category and Sub-Category]],LEN(Table1[[#This Row],[Category and Sub-Category]])-FIND("/",Table1[[#This Row],[Category and Sub-Category]]))</f>
        <v>spaces</v>
      </c>
      <c r="S3039" s="14">
        <f>(((Table1[[#This Row],[launched_at]]/60)/60)/24)+DATE(1970,1,1)</f>
        <v>40378.893206018518</v>
      </c>
      <c r="T3039" s="14">
        <f t="shared" si="47"/>
        <v>40453.207638888889</v>
      </c>
    </row>
    <row r="3040" spans="1:20" ht="43.5" x14ac:dyDescent="0.35">
      <c r="A3040">
        <v>3038</v>
      </c>
      <c r="B3040" s="1" t="s">
        <v>3038</v>
      </c>
      <c r="C3040" s="1" t="s">
        <v>7148</v>
      </c>
      <c r="D3040" s="6">
        <v>1000</v>
      </c>
      <c r="E3040" s="6">
        <v>1005</v>
      </c>
      <c r="F3040" t="s">
        <v>8219</v>
      </c>
      <c r="G3040" t="s">
        <v>8224</v>
      </c>
      <c r="H3040" t="s">
        <v>8246</v>
      </c>
      <c r="I3040">
        <v>1457071397</v>
      </c>
      <c r="J3040">
        <v>1451887397</v>
      </c>
      <c r="K3040" t="b">
        <v>0</v>
      </c>
      <c r="L3040">
        <v>27</v>
      </c>
      <c r="M3040" t="b">
        <v>1</v>
      </c>
      <c r="N3040" t="s">
        <v>8303</v>
      </c>
      <c r="O3040" s="16">
        <f>Table1[[#This Row],[pledged]]/Table1[[#This Row],[goal]]*100</f>
        <v>100.49999999999999</v>
      </c>
      <c r="P3040" s="6">
        <f>IFERROR(Table1[[#This Row],[pledged]]/Table1[[#This Row],[backers_count]],0)</f>
        <v>37.222222222222221</v>
      </c>
      <c r="Q3040" t="str">
        <f>LEFT(Table1[[#This Row],[Category and Sub-Category]],FIND("/",Table1[[#This Row],[Category and Sub-Category]])-1)</f>
        <v>theater</v>
      </c>
      <c r="R3040" t="str">
        <f>RIGHT(Table1[[#This Row],[Category and Sub-Category]],LEN(Table1[[#This Row],[Category and Sub-Category]])-FIND("/",Table1[[#This Row],[Category and Sub-Category]]))</f>
        <v>spaces</v>
      </c>
      <c r="S3040" s="14">
        <f>(((Table1[[#This Row],[launched_at]]/60)/60)/24)+DATE(1970,1,1)</f>
        <v>42373.252280092594</v>
      </c>
      <c r="T3040" s="14">
        <f t="shared" si="47"/>
        <v>42433.252280092594</v>
      </c>
    </row>
    <row r="3041" spans="1:20" ht="43.5" x14ac:dyDescent="0.35">
      <c r="A3041">
        <v>3039</v>
      </c>
      <c r="B3041" s="1" t="s">
        <v>3039</v>
      </c>
      <c r="C3041" s="1" t="s">
        <v>7149</v>
      </c>
      <c r="D3041" s="6">
        <v>20000</v>
      </c>
      <c r="E3041" s="6">
        <v>21742.78</v>
      </c>
      <c r="F3041" t="s">
        <v>8219</v>
      </c>
      <c r="G3041" t="s">
        <v>8224</v>
      </c>
      <c r="H3041" t="s">
        <v>8246</v>
      </c>
      <c r="I3041">
        <v>1388303940</v>
      </c>
      <c r="J3041">
        <v>1386011038</v>
      </c>
      <c r="K3041" t="b">
        <v>0</v>
      </c>
      <c r="L3041">
        <v>236</v>
      </c>
      <c r="M3041" t="b">
        <v>1</v>
      </c>
      <c r="N3041" t="s">
        <v>8303</v>
      </c>
      <c r="O3041" s="16">
        <f>Table1[[#This Row],[pledged]]/Table1[[#This Row],[goal]]*100</f>
        <v>108.71389999999998</v>
      </c>
      <c r="P3041" s="6">
        <f>IFERROR(Table1[[#This Row],[pledged]]/Table1[[#This Row],[backers_count]],0)</f>
        <v>92.130423728813554</v>
      </c>
      <c r="Q3041" t="str">
        <f>LEFT(Table1[[#This Row],[Category and Sub-Category]],FIND("/",Table1[[#This Row],[Category and Sub-Category]])-1)</f>
        <v>theater</v>
      </c>
      <c r="R3041" t="str">
        <f>RIGHT(Table1[[#This Row],[Category and Sub-Category]],LEN(Table1[[#This Row],[Category and Sub-Category]])-FIND("/",Table1[[#This Row],[Category and Sub-Category]]))</f>
        <v>spaces</v>
      </c>
      <c r="S3041" s="14">
        <f>(((Table1[[#This Row],[launched_at]]/60)/60)/24)+DATE(1970,1,1)</f>
        <v>41610.794421296298</v>
      </c>
      <c r="T3041" s="14">
        <f t="shared" si="47"/>
        <v>41637.332638888889</v>
      </c>
    </row>
    <row r="3042" spans="1:20" ht="43.5" x14ac:dyDescent="0.35">
      <c r="A3042">
        <v>3040</v>
      </c>
      <c r="B3042" s="1" t="s">
        <v>3040</v>
      </c>
      <c r="C3042" s="1" t="s">
        <v>7150</v>
      </c>
      <c r="D3042" s="6">
        <v>3000</v>
      </c>
      <c r="E3042" s="6">
        <v>3225</v>
      </c>
      <c r="F3042" t="s">
        <v>8219</v>
      </c>
      <c r="G3042" t="s">
        <v>8224</v>
      </c>
      <c r="H3042" t="s">
        <v>8246</v>
      </c>
      <c r="I3042">
        <v>1435359600</v>
      </c>
      <c r="J3042">
        <v>1434999621</v>
      </c>
      <c r="K3042" t="b">
        <v>0</v>
      </c>
      <c r="L3042">
        <v>42</v>
      </c>
      <c r="M3042" t="b">
        <v>1</v>
      </c>
      <c r="N3042" t="s">
        <v>8303</v>
      </c>
      <c r="O3042" s="16">
        <f>Table1[[#This Row],[pledged]]/Table1[[#This Row],[goal]]*100</f>
        <v>107.5</v>
      </c>
      <c r="P3042" s="6">
        <f>IFERROR(Table1[[#This Row],[pledged]]/Table1[[#This Row],[backers_count]],0)</f>
        <v>76.785714285714292</v>
      </c>
      <c r="Q3042" t="str">
        <f>LEFT(Table1[[#This Row],[Category and Sub-Category]],FIND("/",Table1[[#This Row],[Category and Sub-Category]])-1)</f>
        <v>theater</v>
      </c>
      <c r="R3042" t="str">
        <f>RIGHT(Table1[[#This Row],[Category and Sub-Category]],LEN(Table1[[#This Row],[Category and Sub-Category]])-FIND("/",Table1[[#This Row],[Category and Sub-Category]]))</f>
        <v>spaces</v>
      </c>
      <c r="S3042" s="14">
        <f>(((Table1[[#This Row],[launched_at]]/60)/60)/24)+DATE(1970,1,1)</f>
        <v>42177.791909722218</v>
      </c>
      <c r="T3042" s="14">
        <f t="shared" si="47"/>
        <v>42181.958333333328</v>
      </c>
    </row>
    <row r="3043" spans="1:20" ht="29" x14ac:dyDescent="0.35">
      <c r="A3043">
        <v>3041</v>
      </c>
      <c r="B3043" s="1" t="s">
        <v>3041</v>
      </c>
      <c r="C3043" s="1" t="s">
        <v>7151</v>
      </c>
      <c r="D3043" s="6">
        <v>8300</v>
      </c>
      <c r="E3043" s="6">
        <v>9170</v>
      </c>
      <c r="F3043" t="s">
        <v>8219</v>
      </c>
      <c r="G3043" t="s">
        <v>8224</v>
      </c>
      <c r="H3043" t="s">
        <v>8246</v>
      </c>
      <c r="I3043">
        <v>1453323048</v>
      </c>
      <c r="J3043">
        <v>1450731048</v>
      </c>
      <c r="K3043" t="b">
        <v>0</v>
      </c>
      <c r="L3043">
        <v>95</v>
      </c>
      <c r="M3043" t="b">
        <v>1</v>
      </c>
      <c r="N3043" t="s">
        <v>8303</v>
      </c>
      <c r="O3043" s="16">
        <f>Table1[[#This Row],[pledged]]/Table1[[#This Row],[goal]]*100</f>
        <v>110.48192771084338</v>
      </c>
      <c r="P3043" s="6">
        <f>IFERROR(Table1[[#This Row],[pledged]]/Table1[[#This Row],[backers_count]],0)</f>
        <v>96.526315789473685</v>
      </c>
      <c r="Q3043" t="str">
        <f>LEFT(Table1[[#This Row],[Category and Sub-Category]],FIND("/",Table1[[#This Row],[Category and Sub-Category]])-1)</f>
        <v>theater</v>
      </c>
      <c r="R3043" t="str">
        <f>RIGHT(Table1[[#This Row],[Category and Sub-Category]],LEN(Table1[[#This Row],[Category and Sub-Category]])-FIND("/",Table1[[#This Row],[Category and Sub-Category]]))</f>
        <v>spaces</v>
      </c>
      <c r="S3043" s="14">
        <f>(((Table1[[#This Row],[launched_at]]/60)/60)/24)+DATE(1970,1,1)</f>
        <v>42359.868611111116</v>
      </c>
      <c r="T3043" s="14">
        <f t="shared" si="47"/>
        <v>42389.868611111116</v>
      </c>
    </row>
    <row r="3044" spans="1:20" ht="58" x14ac:dyDescent="0.35">
      <c r="A3044">
        <v>3042</v>
      </c>
      <c r="B3044" s="1" t="s">
        <v>3042</v>
      </c>
      <c r="C3044" s="1" t="s">
        <v>7152</v>
      </c>
      <c r="D3044" s="6">
        <v>1500</v>
      </c>
      <c r="E3044" s="6">
        <v>1920</v>
      </c>
      <c r="F3044" t="s">
        <v>8219</v>
      </c>
      <c r="G3044" t="s">
        <v>8225</v>
      </c>
      <c r="H3044" t="s">
        <v>8247</v>
      </c>
      <c r="I3044">
        <v>1444149047</v>
      </c>
      <c r="J3044">
        <v>1441557047</v>
      </c>
      <c r="K3044" t="b">
        <v>0</v>
      </c>
      <c r="L3044">
        <v>37</v>
      </c>
      <c r="M3044" t="b">
        <v>1</v>
      </c>
      <c r="N3044" t="s">
        <v>8303</v>
      </c>
      <c r="O3044" s="16">
        <f>Table1[[#This Row],[pledged]]/Table1[[#This Row],[goal]]*100</f>
        <v>128</v>
      </c>
      <c r="P3044" s="6">
        <f>IFERROR(Table1[[#This Row],[pledged]]/Table1[[#This Row],[backers_count]],0)</f>
        <v>51.891891891891895</v>
      </c>
      <c r="Q3044" t="str">
        <f>LEFT(Table1[[#This Row],[Category and Sub-Category]],FIND("/",Table1[[#This Row],[Category and Sub-Category]])-1)</f>
        <v>theater</v>
      </c>
      <c r="R3044" t="str">
        <f>RIGHT(Table1[[#This Row],[Category and Sub-Category]],LEN(Table1[[#This Row],[Category and Sub-Category]])-FIND("/",Table1[[#This Row],[Category and Sub-Category]]))</f>
        <v>spaces</v>
      </c>
      <c r="S3044" s="14">
        <f>(((Table1[[#This Row],[launched_at]]/60)/60)/24)+DATE(1970,1,1)</f>
        <v>42253.688043981485</v>
      </c>
      <c r="T3044" s="14">
        <f t="shared" si="47"/>
        <v>42283.688043981485</v>
      </c>
    </row>
    <row r="3045" spans="1:20" ht="43.5" x14ac:dyDescent="0.35">
      <c r="A3045">
        <v>3043</v>
      </c>
      <c r="B3045" s="1" t="s">
        <v>3043</v>
      </c>
      <c r="C3045" s="1" t="s">
        <v>7153</v>
      </c>
      <c r="D3045" s="6">
        <v>15000</v>
      </c>
      <c r="E3045" s="6">
        <v>16501</v>
      </c>
      <c r="F3045" t="s">
        <v>8219</v>
      </c>
      <c r="G3045" t="s">
        <v>8229</v>
      </c>
      <c r="H3045" t="s">
        <v>8251</v>
      </c>
      <c r="I3045">
        <v>1429152600</v>
      </c>
      <c r="J3045">
        <v>1426815699</v>
      </c>
      <c r="K3045" t="b">
        <v>0</v>
      </c>
      <c r="L3045">
        <v>128</v>
      </c>
      <c r="M3045" t="b">
        <v>1</v>
      </c>
      <c r="N3045" t="s">
        <v>8303</v>
      </c>
      <c r="O3045" s="16">
        <f>Table1[[#This Row],[pledged]]/Table1[[#This Row],[goal]]*100</f>
        <v>110.00666666666667</v>
      </c>
      <c r="P3045" s="6">
        <f>IFERROR(Table1[[#This Row],[pledged]]/Table1[[#This Row],[backers_count]],0)</f>
        <v>128.9140625</v>
      </c>
      <c r="Q3045" t="str">
        <f>LEFT(Table1[[#This Row],[Category and Sub-Category]],FIND("/",Table1[[#This Row],[Category and Sub-Category]])-1)</f>
        <v>theater</v>
      </c>
      <c r="R3045" t="str">
        <f>RIGHT(Table1[[#This Row],[Category and Sub-Category]],LEN(Table1[[#This Row],[Category and Sub-Category]])-FIND("/",Table1[[#This Row],[Category and Sub-Category]]))</f>
        <v>spaces</v>
      </c>
      <c r="S3045" s="14">
        <f>(((Table1[[#This Row],[launched_at]]/60)/60)/24)+DATE(1970,1,1)</f>
        <v>42083.070590277777</v>
      </c>
      <c r="T3045" s="14">
        <f t="shared" si="47"/>
        <v>42110.118055555555</v>
      </c>
    </row>
    <row r="3046" spans="1:20" ht="43.5" x14ac:dyDescent="0.35">
      <c r="A3046">
        <v>3044</v>
      </c>
      <c r="B3046" s="1" t="s">
        <v>3044</v>
      </c>
      <c r="C3046" s="1" t="s">
        <v>7154</v>
      </c>
      <c r="D3046" s="6">
        <v>12000</v>
      </c>
      <c r="E3046" s="6">
        <v>13121</v>
      </c>
      <c r="F3046" t="s">
        <v>8219</v>
      </c>
      <c r="G3046" t="s">
        <v>8224</v>
      </c>
      <c r="H3046" t="s">
        <v>8246</v>
      </c>
      <c r="I3046">
        <v>1454433998</v>
      </c>
      <c r="J3046">
        <v>1453137998</v>
      </c>
      <c r="K3046" t="b">
        <v>0</v>
      </c>
      <c r="L3046">
        <v>156</v>
      </c>
      <c r="M3046" t="b">
        <v>1</v>
      </c>
      <c r="N3046" t="s">
        <v>8303</v>
      </c>
      <c r="O3046" s="16">
        <f>Table1[[#This Row],[pledged]]/Table1[[#This Row],[goal]]*100</f>
        <v>109.34166666666667</v>
      </c>
      <c r="P3046" s="6">
        <f>IFERROR(Table1[[#This Row],[pledged]]/Table1[[#This Row],[backers_count]],0)</f>
        <v>84.108974358974365</v>
      </c>
      <c r="Q3046" t="str">
        <f>LEFT(Table1[[#This Row],[Category and Sub-Category]],FIND("/",Table1[[#This Row],[Category and Sub-Category]])-1)</f>
        <v>theater</v>
      </c>
      <c r="R3046" t="str">
        <f>RIGHT(Table1[[#This Row],[Category and Sub-Category]],LEN(Table1[[#This Row],[Category and Sub-Category]])-FIND("/",Table1[[#This Row],[Category and Sub-Category]]))</f>
        <v>spaces</v>
      </c>
      <c r="S3046" s="14">
        <f>(((Table1[[#This Row],[launched_at]]/60)/60)/24)+DATE(1970,1,1)</f>
        <v>42387.7268287037</v>
      </c>
      <c r="T3046" s="14">
        <f t="shared" si="47"/>
        <v>42402.7268287037</v>
      </c>
    </row>
    <row r="3047" spans="1:20" ht="58" x14ac:dyDescent="0.35">
      <c r="A3047">
        <v>3045</v>
      </c>
      <c r="B3047" s="1" t="s">
        <v>3045</v>
      </c>
      <c r="C3047" s="1" t="s">
        <v>7155</v>
      </c>
      <c r="D3047" s="6">
        <v>4000</v>
      </c>
      <c r="E3047" s="6">
        <v>5308.26</v>
      </c>
      <c r="F3047" t="s">
        <v>8219</v>
      </c>
      <c r="G3047" t="s">
        <v>8224</v>
      </c>
      <c r="H3047" t="s">
        <v>8246</v>
      </c>
      <c r="I3047">
        <v>1408679055</v>
      </c>
      <c r="J3047">
        <v>1406087055</v>
      </c>
      <c r="K3047" t="b">
        <v>0</v>
      </c>
      <c r="L3047">
        <v>64</v>
      </c>
      <c r="M3047" t="b">
        <v>1</v>
      </c>
      <c r="N3047" t="s">
        <v>8303</v>
      </c>
      <c r="O3047" s="16">
        <f>Table1[[#This Row],[pledged]]/Table1[[#This Row],[goal]]*100</f>
        <v>132.70650000000001</v>
      </c>
      <c r="P3047" s="6">
        <f>IFERROR(Table1[[#This Row],[pledged]]/Table1[[#This Row],[backers_count]],0)</f>
        <v>82.941562500000003</v>
      </c>
      <c r="Q3047" t="str">
        <f>LEFT(Table1[[#This Row],[Category and Sub-Category]],FIND("/",Table1[[#This Row],[Category and Sub-Category]])-1)</f>
        <v>theater</v>
      </c>
      <c r="R3047" t="str">
        <f>RIGHT(Table1[[#This Row],[Category and Sub-Category]],LEN(Table1[[#This Row],[Category and Sub-Category]])-FIND("/",Table1[[#This Row],[Category and Sub-Category]]))</f>
        <v>spaces</v>
      </c>
      <c r="S3047" s="14">
        <f>(((Table1[[#This Row],[launched_at]]/60)/60)/24)+DATE(1970,1,1)</f>
        <v>41843.155729166669</v>
      </c>
      <c r="T3047" s="14">
        <f t="shared" si="47"/>
        <v>41873.155729166669</v>
      </c>
    </row>
    <row r="3048" spans="1:20" ht="58" x14ac:dyDescent="0.35">
      <c r="A3048">
        <v>3046</v>
      </c>
      <c r="B3048" s="1" t="s">
        <v>3046</v>
      </c>
      <c r="C3048" s="1" t="s">
        <v>7156</v>
      </c>
      <c r="D3048" s="6">
        <v>7900</v>
      </c>
      <c r="E3048" s="6">
        <v>15077</v>
      </c>
      <c r="F3048" t="s">
        <v>8219</v>
      </c>
      <c r="G3048" t="s">
        <v>8224</v>
      </c>
      <c r="H3048" t="s">
        <v>8246</v>
      </c>
      <c r="I3048">
        <v>1410324720</v>
      </c>
      <c r="J3048">
        <v>1407784586</v>
      </c>
      <c r="K3048" t="b">
        <v>0</v>
      </c>
      <c r="L3048">
        <v>58</v>
      </c>
      <c r="M3048" t="b">
        <v>1</v>
      </c>
      <c r="N3048" t="s">
        <v>8303</v>
      </c>
      <c r="O3048" s="16">
        <f>Table1[[#This Row],[pledged]]/Table1[[#This Row],[goal]]*100</f>
        <v>190.84810126582278</v>
      </c>
      <c r="P3048" s="6">
        <f>IFERROR(Table1[[#This Row],[pledged]]/Table1[[#This Row],[backers_count]],0)</f>
        <v>259.94827586206895</v>
      </c>
      <c r="Q3048" t="str">
        <f>LEFT(Table1[[#This Row],[Category and Sub-Category]],FIND("/",Table1[[#This Row],[Category and Sub-Category]])-1)</f>
        <v>theater</v>
      </c>
      <c r="R3048" t="str">
        <f>RIGHT(Table1[[#This Row],[Category and Sub-Category]],LEN(Table1[[#This Row],[Category and Sub-Category]])-FIND("/",Table1[[#This Row],[Category and Sub-Category]]))</f>
        <v>spaces</v>
      </c>
      <c r="S3048" s="14">
        <f>(((Table1[[#This Row],[launched_at]]/60)/60)/24)+DATE(1970,1,1)</f>
        <v>41862.803078703706</v>
      </c>
      <c r="T3048" s="14">
        <f t="shared" si="47"/>
        <v>41892.202777777777</v>
      </c>
    </row>
    <row r="3049" spans="1:20" ht="43.5" x14ac:dyDescent="0.35">
      <c r="A3049">
        <v>3047</v>
      </c>
      <c r="B3049" s="1" t="s">
        <v>3047</v>
      </c>
      <c r="C3049" s="1" t="s">
        <v>7157</v>
      </c>
      <c r="D3049" s="6">
        <v>500</v>
      </c>
      <c r="E3049" s="6">
        <v>745</v>
      </c>
      <c r="F3049" t="s">
        <v>8219</v>
      </c>
      <c r="G3049" t="s">
        <v>8224</v>
      </c>
      <c r="H3049" t="s">
        <v>8246</v>
      </c>
      <c r="I3049">
        <v>1461762960</v>
      </c>
      <c r="J3049">
        <v>1457999054</v>
      </c>
      <c r="K3049" t="b">
        <v>0</v>
      </c>
      <c r="L3049">
        <v>20</v>
      </c>
      <c r="M3049" t="b">
        <v>1</v>
      </c>
      <c r="N3049" t="s">
        <v>8303</v>
      </c>
      <c r="O3049" s="16">
        <f>Table1[[#This Row],[pledged]]/Table1[[#This Row],[goal]]*100</f>
        <v>149</v>
      </c>
      <c r="P3049" s="6">
        <f>IFERROR(Table1[[#This Row],[pledged]]/Table1[[#This Row],[backers_count]],0)</f>
        <v>37.25</v>
      </c>
      <c r="Q3049" t="str">
        <f>LEFT(Table1[[#This Row],[Category and Sub-Category]],FIND("/",Table1[[#This Row],[Category and Sub-Category]])-1)</f>
        <v>theater</v>
      </c>
      <c r="R3049" t="str">
        <f>RIGHT(Table1[[#This Row],[Category and Sub-Category]],LEN(Table1[[#This Row],[Category and Sub-Category]])-FIND("/",Table1[[#This Row],[Category and Sub-Category]]))</f>
        <v>spaces</v>
      </c>
      <c r="S3049" s="14">
        <f>(((Table1[[#This Row],[launched_at]]/60)/60)/24)+DATE(1970,1,1)</f>
        <v>42443.989050925928</v>
      </c>
      <c r="T3049" s="14">
        <f t="shared" si="47"/>
        <v>42487.552777777775</v>
      </c>
    </row>
    <row r="3050" spans="1:20" ht="58" x14ac:dyDescent="0.35">
      <c r="A3050">
        <v>3048</v>
      </c>
      <c r="B3050" s="1" t="s">
        <v>3048</v>
      </c>
      <c r="C3050" s="1" t="s">
        <v>7158</v>
      </c>
      <c r="D3050" s="6">
        <v>5000</v>
      </c>
      <c r="E3050" s="6">
        <v>8320</v>
      </c>
      <c r="F3050" t="s">
        <v>8219</v>
      </c>
      <c r="G3050" t="s">
        <v>8224</v>
      </c>
      <c r="H3050" t="s">
        <v>8246</v>
      </c>
      <c r="I3050">
        <v>1420060920</v>
      </c>
      <c r="J3050">
        <v>1417556262</v>
      </c>
      <c r="K3050" t="b">
        <v>0</v>
      </c>
      <c r="L3050">
        <v>47</v>
      </c>
      <c r="M3050" t="b">
        <v>1</v>
      </c>
      <c r="N3050" t="s">
        <v>8303</v>
      </c>
      <c r="O3050" s="16">
        <f>Table1[[#This Row],[pledged]]/Table1[[#This Row],[goal]]*100</f>
        <v>166.4</v>
      </c>
      <c r="P3050" s="6">
        <f>IFERROR(Table1[[#This Row],[pledged]]/Table1[[#This Row],[backers_count]],0)</f>
        <v>177.02127659574469</v>
      </c>
      <c r="Q3050" t="str">
        <f>LEFT(Table1[[#This Row],[Category and Sub-Category]],FIND("/",Table1[[#This Row],[Category and Sub-Category]])-1)</f>
        <v>theater</v>
      </c>
      <c r="R3050" t="str">
        <f>RIGHT(Table1[[#This Row],[Category and Sub-Category]],LEN(Table1[[#This Row],[Category and Sub-Category]])-FIND("/",Table1[[#This Row],[Category and Sub-Category]]))</f>
        <v>spaces</v>
      </c>
      <c r="S3050" s="14">
        <f>(((Table1[[#This Row],[launched_at]]/60)/60)/24)+DATE(1970,1,1)</f>
        <v>41975.901180555549</v>
      </c>
      <c r="T3050" s="14">
        <f t="shared" si="47"/>
        <v>42004.890277777777</v>
      </c>
    </row>
    <row r="3051" spans="1:20" ht="58" x14ac:dyDescent="0.35">
      <c r="A3051">
        <v>3049</v>
      </c>
      <c r="B3051" s="1" t="s">
        <v>3049</v>
      </c>
      <c r="C3051" s="1" t="s">
        <v>7159</v>
      </c>
      <c r="D3051" s="6">
        <v>3750</v>
      </c>
      <c r="E3051" s="6">
        <v>4000</v>
      </c>
      <c r="F3051" t="s">
        <v>8219</v>
      </c>
      <c r="G3051" t="s">
        <v>8224</v>
      </c>
      <c r="H3051" t="s">
        <v>8246</v>
      </c>
      <c r="I3051">
        <v>1434241255</v>
      </c>
      <c r="J3051">
        <v>1431649255</v>
      </c>
      <c r="K3051" t="b">
        <v>0</v>
      </c>
      <c r="L3051">
        <v>54</v>
      </c>
      <c r="M3051" t="b">
        <v>1</v>
      </c>
      <c r="N3051" t="s">
        <v>8303</v>
      </c>
      <c r="O3051" s="16">
        <f>Table1[[#This Row],[pledged]]/Table1[[#This Row],[goal]]*100</f>
        <v>106.66666666666667</v>
      </c>
      <c r="P3051" s="6">
        <f>IFERROR(Table1[[#This Row],[pledged]]/Table1[[#This Row],[backers_count]],0)</f>
        <v>74.074074074074076</v>
      </c>
      <c r="Q3051" t="str">
        <f>LEFT(Table1[[#This Row],[Category and Sub-Category]],FIND("/",Table1[[#This Row],[Category and Sub-Category]])-1)</f>
        <v>theater</v>
      </c>
      <c r="R3051" t="str">
        <f>RIGHT(Table1[[#This Row],[Category and Sub-Category]],LEN(Table1[[#This Row],[Category and Sub-Category]])-FIND("/",Table1[[#This Row],[Category and Sub-Category]]))</f>
        <v>spaces</v>
      </c>
      <c r="S3051" s="14">
        <f>(((Table1[[#This Row],[launched_at]]/60)/60)/24)+DATE(1970,1,1)</f>
        <v>42139.014525462961</v>
      </c>
      <c r="T3051" s="14">
        <f t="shared" si="47"/>
        <v>42169.014525462961</v>
      </c>
    </row>
    <row r="3052" spans="1:20" ht="29" x14ac:dyDescent="0.35">
      <c r="A3052">
        <v>3050</v>
      </c>
      <c r="B3052" s="1" t="s">
        <v>3050</v>
      </c>
      <c r="C3052" s="1" t="s">
        <v>7160</v>
      </c>
      <c r="D3052" s="6">
        <v>600</v>
      </c>
      <c r="E3052" s="6">
        <v>636</v>
      </c>
      <c r="F3052" t="s">
        <v>8219</v>
      </c>
      <c r="G3052" t="s">
        <v>8224</v>
      </c>
      <c r="H3052" t="s">
        <v>8246</v>
      </c>
      <c r="I3052">
        <v>1462420960</v>
      </c>
      <c r="J3052">
        <v>1459828960</v>
      </c>
      <c r="K3052" t="b">
        <v>0</v>
      </c>
      <c r="L3052">
        <v>9</v>
      </c>
      <c r="M3052" t="b">
        <v>1</v>
      </c>
      <c r="N3052" t="s">
        <v>8303</v>
      </c>
      <c r="O3052" s="16">
        <f>Table1[[#This Row],[pledged]]/Table1[[#This Row],[goal]]*100</f>
        <v>106</v>
      </c>
      <c r="P3052" s="6">
        <f>IFERROR(Table1[[#This Row],[pledged]]/Table1[[#This Row],[backers_count]],0)</f>
        <v>70.666666666666671</v>
      </c>
      <c r="Q3052" t="str">
        <f>LEFT(Table1[[#This Row],[Category and Sub-Category]],FIND("/",Table1[[#This Row],[Category and Sub-Category]])-1)</f>
        <v>theater</v>
      </c>
      <c r="R3052" t="str">
        <f>RIGHT(Table1[[#This Row],[Category and Sub-Category]],LEN(Table1[[#This Row],[Category and Sub-Category]])-FIND("/",Table1[[#This Row],[Category and Sub-Category]]))</f>
        <v>spaces</v>
      </c>
      <c r="S3052" s="14">
        <f>(((Table1[[#This Row],[launched_at]]/60)/60)/24)+DATE(1970,1,1)</f>
        <v>42465.16851851852</v>
      </c>
      <c r="T3052" s="14">
        <f t="shared" si="47"/>
        <v>42495.16851851852</v>
      </c>
    </row>
    <row r="3053" spans="1:20" ht="58" x14ac:dyDescent="0.35">
      <c r="A3053">
        <v>3051</v>
      </c>
      <c r="B3053" s="1" t="s">
        <v>3051</v>
      </c>
      <c r="C3053" s="1" t="s">
        <v>7161</v>
      </c>
      <c r="D3053" s="6">
        <v>3500</v>
      </c>
      <c r="E3053" s="6">
        <v>827</v>
      </c>
      <c r="F3053" t="s">
        <v>8221</v>
      </c>
      <c r="G3053" t="s">
        <v>8225</v>
      </c>
      <c r="H3053" t="s">
        <v>8247</v>
      </c>
      <c r="I3053">
        <v>1486547945</v>
      </c>
      <c r="J3053">
        <v>1483955945</v>
      </c>
      <c r="K3053" t="b">
        <v>1</v>
      </c>
      <c r="L3053">
        <v>35</v>
      </c>
      <c r="M3053" t="b">
        <v>0</v>
      </c>
      <c r="N3053" t="s">
        <v>8303</v>
      </c>
      <c r="O3053" s="16">
        <f>Table1[[#This Row],[pledged]]/Table1[[#This Row],[goal]]*100</f>
        <v>23.62857142857143</v>
      </c>
      <c r="P3053" s="6">
        <f>IFERROR(Table1[[#This Row],[pledged]]/Table1[[#This Row],[backers_count]],0)</f>
        <v>23.62857142857143</v>
      </c>
      <c r="Q3053" t="str">
        <f>LEFT(Table1[[#This Row],[Category and Sub-Category]],FIND("/",Table1[[#This Row],[Category and Sub-Category]])-1)</f>
        <v>theater</v>
      </c>
      <c r="R3053" t="str">
        <f>RIGHT(Table1[[#This Row],[Category and Sub-Category]],LEN(Table1[[#This Row],[Category and Sub-Category]])-FIND("/",Table1[[#This Row],[Category and Sub-Category]]))</f>
        <v>spaces</v>
      </c>
      <c r="S3053" s="14">
        <f>(((Table1[[#This Row],[launched_at]]/60)/60)/24)+DATE(1970,1,1)</f>
        <v>42744.416030092587</v>
      </c>
      <c r="T3053" s="14">
        <f t="shared" si="47"/>
        <v>42774.416030092587</v>
      </c>
    </row>
    <row r="3054" spans="1:20" ht="43.5" x14ac:dyDescent="0.35">
      <c r="A3054">
        <v>3052</v>
      </c>
      <c r="B3054" s="1" t="s">
        <v>3052</v>
      </c>
      <c r="C3054" s="1" t="s">
        <v>7162</v>
      </c>
      <c r="D3054" s="6">
        <v>50000</v>
      </c>
      <c r="E3054" s="6">
        <v>75</v>
      </c>
      <c r="F3054" t="s">
        <v>8221</v>
      </c>
      <c r="G3054" t="s">
        <v>8224</v>
      </c>
      <c r="H3054" t="s">
        <v>8246</v>
      </c>
      <c r="I3054">
        <v>1432828740</v>
      </c>
      <c r="J3054">
        <v>1430237094</v>
      </c>
      <c r="K3054" t="b">
        <v>0</v>
      </c>
      <c r="L3054">
        <v>2</v>
      </c>
      <c r="M3054" t="b">
        <v>0</v>
      </c>
      <c r="N3054" t="s">
        <v>8303</v>
      </c>
      <c r="O3054" s="16">
        <f>Table1[[#This Row],[pledged]]/Table1[[#This Row],[goal]]*100</f>
        <v>0.15</v>
      </c>
      <c r="P3054" s="6">
        <f>IFERROR(Table1[[#This Row],[pledged]]/Table1[[#This Row],[backers_count]],0)</f>
        <v>37.5</v>
      </c>
      <c r="Q3054" t="str">
        <f>LEFT(Table1[[#This Row],[Category and Sub-Category]],FIND("/",Table1[[#This Row],[Category and Sub-Category]])-1)</f>
        <v>theater</v>
      </c>
      <c r="R3054" t="str">
        <f>RIGHT(Table1[[#This Row],[Category and Sub-Category]],LEN(Table1[[#This Row],[Category and Sub-Category]])-FIND("/",Table1[[#This Row],[Category and Sub-Category]]))</f>
        <v>spaces</v>
      </c>
      <c r="S3054" s="14">
        <f>(((Table1[[#This Row],[launched_at]]/60)/60)/24)+DATE(1970,1,1)</f>
        <v>42122.670069444444</v>
      </c>
      <c r="T3054" s="14">
        <f t="shared" si="47"/>
        <v>42152.665972222225</v>
      </c>
    </row>
    <row r="3055" spans="1:20" ht="58" x14ac:dyDescent="0.35">
      <c r="A3055">
        <v>3053</v>
      </c>
      <c r="B3055" s="1" t="s">
        <v>3053</v>
      </c>
      <c r="C3055" s="1" t="s">
        <v>7163</v>
      </c>
      <c r="D3055" s="6">
        <v>10000</v>
      </c>
      <c r="E3055" s="6">
        <v>40</v>
      </c>
      <c r="F3055" t="s">
        <v>8221</v>
      </c>
      <c r="G3055" t="s">
        <v>8224</v>
      </c>
      <c r="H3055" t="s">
        <v>8246</v>
      </c>
      <c r="I3055">
        <v>1412222340</v>
      </c>
      <c r="J3055">
        <v>1407781013</v>
      </c>
      <c r="K3055" t="b">
        <v>0</v>
      </c>
      <c r="L3055">
        <v>3</v>
      </c>
      <c r="M3055" t="b">
        <v>0</v>
      </c>
      <c r="N3055" t="s">
        <v>8303</v>
      </c>
      <c r="O3055" s="16">
        <f>Table1[[#This Row],[pledged]]/Table1[[#This Row],[goal]]*100</f>
        <v>0.4</v>
      </c>
      <c r="P3055" s="6">
        <f>IFERROR(Table1[[#This Row],[pledged]]/Table1[[#This Row],[backers_count]],0)</f>
        <v>13.333333333333334</v>
      </c>
      <c r="Q3055" t="str">
        <f>LEFT(Table1[[#This Row],[Category and Sub-Category]],FIND("/",Table1[[#This Row],[Category and Sub-Category]])-1)</f>
        <v>theater</v>
      </c>
      <c r="R3055" t="str">
        <f>RIGHT(Table1[[#This Row],[Category and Sub-Category]],LEN(Table1[[#This Row],[Category and Sub-Category]])-FIND("/",Table1[[#This Row],[Category and Sub-Category]]))</f>
        <v>spaces</v>
      </c>
      <c r="S3055" s="14">
        <f>(((Table1[[#This Row],[launched_at]]/60)/60)/24)+DATE(1970,1,1)</f>
        <v>41862.761724537035</v>
      </c>
      <c r="T3055" s="14">
        <f t="shared" si="47"/>
        <v>41914.165972222225</v>
      </c>
    </row>
    <row r="3056" spans="1:20" ht="58" x14ac:dyDescent="0.35">
      <c r="A3056">
        <v>3054</v>
      </c>
      <c r="B3056" s="1" t="s">
        <v>3054</v>
      </c>
      <c r="C3056" s="1" t="s">
        <v>7164</v>
      </c>
      <c r="D3056" s="6">
        <v>300</v>
      </c>
      <c r="E3056" s="6">
        <v>0</v>
      </c>
      <c r="F3056" t="s">
        <v>8221</v>
      </c>
      <c r="G3056" t="s">
        <v>8224</v>
      </c>
      <c r="H3056" t="s">
        <v>8246</v>
      </c>
      <c r="I3056">
        <v>1425258240</v>
      </c>
      <c r="J3056">
        <v>1422043154</v>
      </c>
      <c r="K3056" t="b">
        <v>0</v>
      </c>
      <c r="L3056">
        <v>0</v>
      </c>
      <c r="M3056" t="b">
        <v>0</v>
      </c>
      <c r="N3056" t="s">
        <v>8303</v>
      </c>
      <c r="O3056" s="16">
        <f>Table1[[#This Row],[pledged]]/Table1[[#This Row],[goal]]*100</f>
        <v>0</v>
      </c>
      <c r="P3056" s="6">
        <f>IFERROR(Table1[[#This Row],[pledged]]/Table1[[#This Row],[backers_count]],0)</f>
        <v>0</v>
      </c>
      <c r="Q3056" t="str">
        <f>LEFT(Table1[[#This Row],[Category and Sub-Category]],FIND("/",Table1[[#This Row],[Category and Sub-Category]])-1)</f>
        <v>theater</v>
      </c>
      <c r="R3056" t="str">
        <f>RIGHT(Table1[[#This Row],[Category and Sub-Category]],LEN(Table1[[#This Row],[Category and Sub-Category]])-FIND("/",Table1[[#This Row],[Category and Sub-Category]]))</f>
        <v>spaces</v>
      </c>
      <c r="S3056" s="14">
        <f>(((Table1[[#This Row],[launched_at]]/60)/60)/24)+DATE(1970,1,1)</f>
        <v>42027.832800925928</v>
      </c>
      <c r="T3056" s="14">
        <f t="shared" si="47"/>
        <v>42065.044444444444</v>
      </c>
    </row>
    <row r="3057" spans="1:20" ht="43.5" x14ac:dyDescent="0.35">
      <c r="A3057">
        <v>3055</v>
      </c>
      <c r="B3057" s="1" t="s">
        <v>3055</v>
      </c>
      <c r="C3057" s="1" t="s">
        <v>7165</v>
      </c>
      <c r="D3057" s="6">
        <v>20000</v>
      </c>
      <c r="E3057" s="6">
        <v>1</v>
      </c>
      <c r="F3057" t="s">
        <v>8221</v>
      </c>
      <c r="G3057" t="s">
        <v>8224</v>
      </c>
      <c r="H3057" t="s">
        <v>8246</v>
      </c>
      <c r="I3057">
        <v>1420844390</v>
      </c>
      <c r="J3057">
        <v>1415660390</v>
      </c>
      <c r="K3057" t="b">
        <v>0</v>
      </c>
      <c r="L3057">
        <v>1</v>
      </c>
      <c r="M3057" t="b">
        <v>0</v>
      </c>
      <c r="N3057" t="s">
        <v>8303</v>
      </c>
      <c r="O3057" s="16">
        <f>Table1[[#This Row],[pledged]]/Table1[[#This Row],[goal]]*100</f>
        <v>5.0000000000000001E-3</v>
      </c>
      <c r="P3057" s="6">
        <f>IFERROR(Table1[[#This Row],[pledged]]/Table1[[#This Row],[backers_count]],0)</f>
        <v>1</v>
      </c>
      <c r="Q3057" t="str">
        <f>LEFT(Table1[[#This Row],[Category and Sub-Category]],FIND("/",Table1[[#This Row],[Category and Sub-Category]])-1)</f>
        <v>theater</v>
      </c>
      <c r="R3057" t="str">
        <f>RIGHT(Table1[[#This Row],[Category and Sub-Category]],LEN(Table1[[#This Row],[Category and Sub-Category]])-FIND("/",Table1[[#This Row],[Category and Sub-Category]]))</f>
        <v>spaces</v>
      </c>
      <c r="S3057" s="14">
        <f>(((Table1[[#This Row],[launched_at]]/60)/60)/24)+DATE(1970,1,1)</f>
        <v>41953.95821759259</v>
      </c>
      <c r="T3057" s="14">
        <f t="shared" si="47"/>
        <v>42013.95821759259</v>
      </c>
    </row>
    <row r="3058" spans="1:20" ht="58" x14ac:dyDescent="0.35">
      <c r="A3058">
        <v>3056</v>
      </c>
      <c r="B3058" s="1" t="s">
        <v>3056</v>
      </c>
      <c r="C3058" s="1" t="s">
        <v>7166</v>
      </c>
      <c r="D3058" s="6">
        <v>25000</v>
      </c>
      <c r="E3058" s="6">
        <v>0</v>
      </c>
      <c r="F3058" t="s">
        <v>8221</v>
      </c>
      <c r="G3058" t="s">
        <v>8224</v>
      </c>
      <c r="H3058" t="s">
        <v>8246</v>
      </c>
      <c r="I3058">
        <v>1412003784</v>
      </c>
      <c r="J3058">
        <v>1406819784</v>
      </c>
      <c r="K3058" t="b">
        <v>0</v>
      </c>
      <c r="L3058">
        <v>0</v>
      </c>
      <c r="M3058" t="b">
        <v>0</v>
      </c>
      <c r="N3058" t="s">
        <v>8303</v>
      </c>
      <c r="O3058" s="16">
        <f>Table1[[#This Row],[pledged]]/Table1[[#This Row],[goal]]*100</f>
        <v>0</v>
      </c>
      <c r="P3058" s="6">
        <f>IFERROR(Table1[[#This Row],[pledged]]/Table1[[#This Row],[backers_count]],0)</f>
        <v>0</v>
      </c>
      <c r="Q3058" t="str">
        <f>LEFT(Table1[[#This Row],[Category and Sub-Category]],FIND("/",Table1[[#This Row],[Category and Sub-Category]])-1)</f>
        <v>theater</v>
      </c>
      <c r="R3058" t="str">
        <f>RIGHT(Table1[[#This Row],[Category and Sub-Category]],LEN(Table1[[#This Row],[Category and Sub-Category]])-FIND("/",Table1[[#This Row],[Category and Sub-Category]]))</f>
        <v>spaces</v>
      </c>
      <c r="S3058" s="14">
        <f>(((Table1[[#This Row],[launched_at]]/60)/60)/24)+DATE(1970,1,1)</f>
        <v>41851.636388888888</v>
      </c>
      <c r="T3058" s="14">
        <f t="shared" si="47"/>
        <v>41911.636388888888</v>
      </c>
    </row>
    <row r="3059" spans="1:20" ht="43.5" x14ac:dyDescent="0.35">
      <c r="A3059">
        <v>3057</v>
      </c>
      <c r="B3059" s="1" t="s">
        <v>3057</v>
      </c>
      <c r="C3059" s="1" t="s">
        <v>7167</v>
      </c>
      <c r="D3059" s="6">
        <v>50000</v>
      </c>
      <c r="E3059" s="6">
        <v>0</v>
      </c>
      <c r="F3059" t="s">
        <v>8221</v>
      </c>
      <c r="G3059" t="s">
        <v>8225</v>
      </c>
      <c r="H3059" t="s">
        <v>8247</v>
      </c>
      <c r="I3059">
        <v>1459694211</v>
      </c>
      <c r="J3059">
        <v>1457105811</v>
      </c>
      <c r="K3059" t="b">
        <v>0</v>
      </c>
      <c r="L3059">
        <v>0</v>
      </c>
      <c r="M3059" t="b">
        <v>0</v>
      </c>
      <c r="N3059" t="s">
        <v>8303</v>
      </c>
      <c r="O3059" s="16">
        <f>Table1[[#This Row],[pledged]]/Table1[[#This Row],[goal]]*100</f>
        <v>0</v>
      </c>
      <c r="P3059" s="6">
        <f>IFERROR(Table1[[#This Row],[pledged]]/Table1[[#This Row],[backers_count]],0)</f>
        <v>0</v>
      </c>
      <c r="Q3059" t="str">
        <f>LEFT(Table1[[#This Row],[Category and Sub-Category]],FIND("/",Table1[[#This Row],[Category and Sub-Category]])-1)</f>
        <v>theater</v>
      </c>
      <c r="R3059" t="str">
        <f>RIGHT(Table1[[#This Row],[Category and Sub-Category]],LEN(Table1[[#This Row],[Category and Sub-Category]])-FIND("/",Table1[[#This Row],[Category and Sub-Category]]))</f>
        <v>spaces</v>
      </c>
      <c r="S3059" s="14">
        <f>(((Table1[[#This Row],[launched_at]]/60)/60)/24)+DATE(1970,1,1)</f>
        <v>42433.650590277779</v>
      </c>
      <c r="T3059" s="14">
        <f t="shared" si="47"/>
        <v>42463.608923611115</v>
      </c>
    </row>
    <row r="3060" spans="1:20" ht="58" x14ac:dyDescent="0.35">
      <c r="A3060">
        <v>3058</v>
      </c>
      <c r="B3060" s="1" t="s">
        <v>3058</v>
      </c>
      <c r="C3060" s="1" t="s">
        <v>7168</v>
      </c>
      <c r="D3060" s="6">
        <v>18000</v>
      </c>
      <c r="E3060" s="6">
        <v>3</v>
      </c>
      <c r="F3060" t="s">
        <v>8221</v>
      </c>
      <c r="G3060" t="s">
        <v>8237</v>
      </c>
      <c r="H3060" t="s">
        <v>8249</v>
      </c>
      <c r="I3060">
        <v>1463734740</v>
      </c>
      <c r="J3060">
        <v>1459414740</v>
      </c>
      <c r="K3060" t="b">
        <v>0</v>
      </c>
      <c r="L3060">
        <v>3</v>
      </c>
      <c r="M3060" t="b">
        <v>0</v>
      </c>
      <c r="N3060" t="s">
        <v>8303</v>
      </c>
      <c r="O3060" s="16">
        <f>Table1[[#This Row],[pledged]]/Table1[[#This Row],[goal]]*100</f>
        <v>1.6666666666666666E-2</v>
      </c>
      <c r="P3060" s="6">
        <f>IFERROR(Table1[[#This Row],[pledged]]/Table1[[#This Row],[backers_count]],0)</f>
        <v>1</v>
      </c>
      <c r="Q3060" t="str">
        <f>LEFT(Table1[[#This Row],[Category and Sub-Category]],FIND("/",Table1[[#This Row],[Category and Sub-Category]])-1)</f>
        <v>theater</v>
      </c>
      <c r="R3060" t="str">
        <f>RIGHT(Table1[[#This Row],[Category and Sub-Category]],LEN(Table1[[#This Row],[Category and Sub-Category]])-FIND("/",Table1[[#This Row],[Category and Sub-Category]]))</f>
        <v>spaces</v>
      </c>
      <c r="S3060" s="14">
        <f>(((Table1[[#This Row],[launched_at]]/60)/60)/24)+DATE(1970,1,1)</f>
        <v>42460.374305555553</v>
      </c>
      <c r="T3060" s="14">
        <f t="shared" si="47"/>
        <v>42510.374305555553</v>
      </c>
    </row>
    <row r="3061" spans="1:20" ht="43.5" x14ac:dyDescent="0.35">
      <c r="A3061">
        <v>3059</v>
      </c>
      <c r="B3061" s="1" t="s">
        <v>3059</v>
      </c>
      <c r="C3061" s="1" t="s">
        <v>7169</v>
      </c>
      <c r="D3061" s="6">
        <v>15000</v>
      </c>
      <c r="E3061" s="6">
        <v>451</v>
      </c>
      <c r="F3061" t="s">
        <v>8221</v>
      </c>
      <c r="G3061" t="s">
        <v>8224</v>
      </c>
      <c r="H3061" t="s">
        <v>8246</v>
      </c>
      <c r="I3061">
        <v>1407536846</v>
      </c>
      <c r="J3061">
        <v>1404944846</v>
      </c>
      <c r="K3061" t="b">
        <v>0</v>
      </c>
      <c r="L3061">
        <v>11</v>
      </c>
      <c r="M3061" t="b">
        <v>0</v>
      </c>
      <c r="N3061" t="s">
        <v>8303</v>
      </c>
      <c r="O3061" s="16">
        <f>Table1[[#This Row],[pledged]]/Table1[[#This Row],[goal]]*100</f>
        <v>3.0066666666666664</v>
      </c>
      <c r="P3061" s="6">
        <f>IFERROR(Table1[[#This Row],[pledged]]/Table1[[#This Row],[backers_count]],0)</f>
        <v>41</v>
      </c>
      <c r="Q3061" t="str">
        <f>LEFT(Table1[[#This Row],[Category and Sub-Category]],FIND("/",Table1[[#This Row],[Category and Sub-Category]])-1)</f>
        <v>theater</v>
      </c>
      <c r="R3061" t="str">
        <f>RIGHT(Table1[[#This Row],[Category and Sub-Category]],LEN(Table1[[#This Row],[Category and Sub-Category]])-FIND("/",Table1[[#This Row],[Category and Sub-Category]]))</f>
        <v>spaces</v>
      </c>
      <c r="S3061" s="14">
        <f>(((Table1[[#This Row],[launched_at]]/60)/60)/24)+DATE(1970,1,1)</f>
        <v>41829.935717592591</v>
      </c>
      <c r="T3061" s="14">
        <f t="shared" si="47"/>
        <v>41859.935717592591</v>
      </c>
    </row>
    <row r="3062" spans="1:20" ht="29" x14ac:dyDescent="0.35">
      <c r="A3062">
        <v>3060</v>
      </c>
      <c r="B3062" s="1" t="s">
        <v>3060</v>
      </c>
      <c r="C3062" s="1" t="s">
        <v>7170</v>
      </c>
      <c r="D3062" s="6">
        <v>220000</v>
      </c>
      <c r="E3062" s="6">
        <v>335</v>
      </c>
      <c r="F3062" t="s">
        <v>8221</v>
      </c>
      <c r="G3062" t="s">
        <v>8224</v>
      </c>
      <c r="H3062" t="s">
        <v>8246</v>
      </c>
      <c r="I3062">
        <v>1443422134</v>
      </c>
      <c r="J3062">
        <v>1440830134</v>
      </c>
      <c r="K3062" t="b">
        <v>0</v>
      </c>
      <c r="L3062">
        <v>6</v>
      </c>
      <c r="M3062" t="b">
        <v>0</v>
      </c>
      <c r="N3062" t="s">
        <v>8303</v>
      </c>
      <c r="O3062" s="16">
        <f>Table1[[#This Row],[pledged]]/Table1[[#This Row],[goal]]*100</f>
        <v>0.15227272727272728</v>
      </c>
      <c r="P3062" s="6">
        <f>IFERROR(Table1[[#This Row],[pledged]]/Table1[[#This Row],[backers_count]],0)</f>
        <v>55.833333333333336</v>
      </c>
      <c r="Q3062" t="str">
        <f>LEFT(Table1[[#This Row],[Category and Sub-Category]],FIND("/",Table1[[#This Row],[Category and Sub-Category]])-1)</f>
        <v>theater</v>
      </c>
      <c r="R3062" t="str">
        <f>RIGHT(Table1[[#This Row],[Category and Sub-Category]],LEN(Table1[[#This Row],[Category and Sub-Category]])-FIND("/",Table1[[#This Row],[Category and Sub-Category]]))</f>
        <v>spaces</v>
      </c>
      <c r="S3062" s="14">
        <f>(((Table1[[#This Row],[launched_at]]/60)/60)/24)+DATE(1970,1,1)</f>
        <v>42245.274699074071</v>
      </c>
      <c r="T3062" s="14">
        <f t="shared" si="47"/>
        <v>42275.274699074071</v>
      </c>
    </row>
    <row r="3063" spans="1:20" x14ac:dyDescent="0.35">
      <c r="A3063">
        <v>3061</v>
      </c>
      <c r="B3063" s="1" t="s">
        <v>3061</v>
      </c>
      <c r="C3063" s="1" t="s">
        <v>7171</v>
      </c>
      <c r="D3063" s="6">
        <v>1000000</v>
      </c>
      <c r="E3063" s="6">
        <v>0</v>
      </c>
      <c r="F3063" t="s">
        <v>8221</v>
      </c>
      <c r="G3063" t="s">
        <v>8224</v>
      </c>
      <c r="H3063" t="s">
        <v>8246</v>
      </c>
      <c r="I3063">
        <v>1407955748</v>
      </c>
      <c r="J3063">
        <v>1405363748</v>
      </c>
      <c r="K3063" t="b">
        <v>0</v>
      </c>
      <c r="L3063">
        <v>0</v>
      </c>
      <c r="M3063" t="b">
        <v>0</v>
      </c>
      <c r="N3063" t="s">
        <v>8303</v>
      </c>
      <c r="O3063" s="16">
        <f>Table1[[#This Row],[pledged]]/Table1[[#This Row],[goal]]*100</f>
        <v>0</v>
      </c>
      <c r="P3063" s="6">
        <f>IFERROR(Table1[[#This Row],[pledged]]/Table1[[#This Row],[backers_count]],0)</f>
        <v>0</v>
      </c>
      <c r="Q3063" t="str">
        <f>LEFT(Table1[[#This Row],[Category and Sub-Category]],FIND("/",Table1[[#This Row],[Category and Sub-Category]])-1)</f>
        <v>theater</v>
      </c>
      <c r="R3063" t="str">
        <f>RIGHT(Table1[[#This Row],[Category and Sub-Category]],LEN(Table1[[#This Row],[Category and Sub-Category]])-FIND("/",Table1[[#This Row],[Category and Sub-Category]]))</f>
        <v>spaces</v>
      </c>
      <c r="S3063" s="14">
        <f>(((Table1[[#This Row],[launched_at]]/60)/60)/24)+DATE(1970,1,1)</f>
        <v>41834.784120370372</v>
      </c>
      <c r="T3063" s="14">
        <f t="shared" si="47"/>
        <v>41864.784120370372</v>
      </c>
    </row>
    <row r="3064" spans="1:20" ht="43.5" x14ac:dyDescent="0.35">
      <c r="A3064">
        <v>3062</v>
      </c>
      <c r="B3064" s="1" t="s">
        <v>3062</v>
      </c>
      <c r="C3064" s="1" t="s">
        <v>7172</v>
      </c>
      <c r="D3064" s="6">
        <v>10000</v>
      </c>
      <c r="E3064" s="6">
        <v>6684</v>
      </c>
      <c r="F3064" t="s">
        <v>8221</v>
      </c>
      <c r="G3064" t="s">
        <v>8224</v>
      </c>
      <c r="H3064" t="s">
        <v>8246</v>
      </c>
      <c r="I3064">
        <v>1443636000</v>
      </c>
      <c r="J3064">
        <v>1441111892</v>
      </c>
      <c r="K3064" t="b">
        <v>0</v>
      </c>
      <c r="L3064">
        <v>67</v>
      </c>
      <c r="M3064" t="b">
        <v>0</v>
      </c>
      <c r="N3064" t="s">
        <v>8303</v>
      </c>
      <c r="O3064" s="16">
        <f>Table1[[#This Row],[pledged]]/Table1[[#This Row],[goal]]*100</f>
        <v>66.84</v>
      </c>
      <c r="P3064" s="6">
        <f>IFERROR(Table1[[#This Row],[pledged]]/Table1[[#This Row],[backers_count]],0)</f>
        <v>99.761194029850742</v>
      </c>
      <c r="Q3064" t="str">
        <f>LEFT(Table1[[#This Row],[Category and Sub-Category]],FIND("/",Table1[[#This Row],[Category and Sub-Category]])-1)</f>
        <v>theater</v>
      </c>
      <c r="R3064" t="str">
        <f>RIGHT(Table1[[#This Row],[Category and Sub-Category]],LEN(Table1[[#This Row],[Category and Sub-Category]])-FIND("/",Table1[[#This Row],[Category and Sub-Category]]))</f>
        <v>spaces</v>
      </c>
      <c r="S3064" s="14">
        <f>(((Table1[[#This Row],[launched_at]]/60)/60)/24)+DATE(1970,1,1)</f>
        <v>42248.535787037035</v>
      </c>
      <c r="T3064" s="14">
        <f t="shared" si="47"/>
        <v>42277.75</v>
      </c>
    </row>
    <row r="3065" spans="1:20" ht="43.5" x14ac:dyDescent="0.35">
      <c r="A3065">
        <v>3063</v>
      </c>
      <c r="B3065" s="1" t="s">
        <v>3063</v>
      </c>
      <c r="C3065" s="1" t="s">
        <v>7173</v>
      </c>
      <c r="D3065" s="6">
        <v>3000</v>
      </c>
      <c r="E3065" s="6">
        <v>587</v>
      </c>
      <c r="F3065" t="s">
        <v>8221</v>
      </c>
      <c r="G3065" t="s">
        <v>8224</v>
      </c>
      <c r="H3065" t="s">
        <v>8246</v>
      </c>
      <c r="I3065">
        <v>1477174138</v>
      </c>
      <c r="J3065">
        <v>1474150138</v>
      </c>
      <c r="K3065" t="b">
        <v>0</v>
      </c>
      <c r="L3065">
        <v>23</v>
      </c>
      <c r="M3065" t="b">
        <v>0</v>
      </c>
      <c r="N3065" t="s">
        <v>8303</v>
      </c>
      <c r="O3065" s="16">
        <f>Table1[[#This Row],[pledged]]/Table1[[#This Row],[goal]]*100</f>
        <v>19.566666666666666</v>
      </c>
      <c r="P3065" s="6">
        <f>IFERROR(Table1[[#This Row],[pledged]]/Table1[[#This Row],[backers_count]],0)</f>
        <v>25.521739130434781</v>
      </c>
      <c r="Q3065" t="str">
        <f>LEFT(Table1[[#This Row],[Category and Sub-Category]],FIND("/",Table1[[#This Row],[Category and Sub-Category]])-1)</f>
        <v>theater</v>
      </c>
      <c r="R3065" t="str">
        <f>RIGHT(Table1[[#This Row],[Category and Sub-Category]],LEN(Table1[[#This Row],[Category and Sub-Category]])-FIND("/",Table1[[#This Row],[Category and Sub-Category]]))</f>
        <v>spaces</v>
      </c>
      <c r="S3065" s="14">
        <f>(((Table1[[#This Row],[launched_at]]/60)/60)/24)+DATE(1970,1,1)</f>
        <v>42630.922893518517</v>
      </c>
      <c r="T3065" s="14">
        <f t="shared" si="47"/>
        <v>42665.922893518517</v>
      </c>
    </row>
    <row r="3066" spans="1:20" ht="29" x14ac:dyDescent="0.35">
      <c r="A3066">
        <v>3064</v>
      </c>
      <c r="B3066" s="1" t="s">
        <v>3064</v>
      </c>
      <c r="C3066" s="1" t="s">
        <v>7174</v>
      </c>
      <c r="D3066" s="6">
        <v>75000</v>
      </c>
      <c r="E3066" s="6">
        <v>8471</v>
      </c>
      <c r="F3066" t="s">
        <v>8221</v>
      </c>
      <c r="G3066" t="s">
        <v>8224</v>
      </c>
      <c r="H3066" t="s">
        <v>8246</v>
      </c>
      <c r="I3066">
        <v>1448175540</v>
      </c>
      <c r="J3066">
        <v>1445483246</v>
      </c>
      <c r="K3066" t="b">
        <v>0</v>
      </c>
      <c r="L3066">
        <v>72</v>
      </c>
      <c r="M3066" t="b">
        <v>0</v>
      </c>
      <c r="N3066" t="s">
        <v>8303</v>
      </c>
      <c r="O3066" s="16">
        <f>Table1[[#This Row],[pledged]]/Table1[[#This Row],[goal]]*100</f>
        <v>11.294666666666666</v>
      </c>
      <c r="P3066" s="6">
        <f>IFERROR(Table1[[#This Row],[pledged]]/Table1[[#This Row],[backers_count]],0)</f>
        <v>117.65277777777777</v>
      </c>
      <c r="Q3066" t="str">
        <f>LEFT(Table1[[#This Row],[Category and Sub-Category]],FIND("/",Table1[[#This Row],[Category and Sub-Category]])-1)</f>
        <v>theater</v>
      </c>
      <c r="R3066" t="str">
        <f>RIGHT(Table1[[#This Row],[Category and Sub-Category]],LEN(Table1[[#This Row],[Category and Sub-Category]])-FIND("/",Table1[[#This Row],[Category and Sub-Category]]))</f>
        <v>spaces</v>
      </c>
      <c r="S3066" s="14">
        <f>(((Table1[[#This Row],[launched_at]]/60)/60)/24)+DATE(1970,1,1)</f>
        <v>42299.130162037036</v>
      </c>
      <c r="T3066" s="14">
        <f t="shared" si="47"/>
        <v>42330.290972222225</v>
      </c>
    </row>
    <row r="3067" spans="1:20" ht="43.5" x14ac:dyDescent="0.35">
      <c r="A3067">
        <v>3065</v>
      </c>
      <c r="B3067" s="1" t="s">
        <v>3065</v>
      </c>
      <c r="C3067" s="1" t="s">
        <v>7175</v>
      </c>
      <c r="D3067" s="6">
        <v>25000</v>
      </c>
      <c r="E3067" s="6">
        <v>10</v>
      </c>
      <c r="F3067" t="s">
        <v>8221</v>
      </c>
      <c r="G3067" t="s">
        <v>8224</v>
      </c>
      <c r="H3067" t="s">
        <v>8246</v>
      </c>
      <c r="I3067">
        <v>1406683172</v>
      </c>
      <c r="J3067">
        <v>1404523172</v>
      </c>
      <c r="K3067" t="b">
        <v>0</v>
      </c>
      <c r="L3067">
        <v>2</v>
      </c>
      <c r="M3067" t="b">
        <v>0</v>
      </c>
      <c r="N3067" t="s">
        <v>8303</v>
      </c>
      <c r="O3067" s="16">
        <f>Table1[[#This Row],[pledged]]/Table1[[#This Row],[goal]]*100</f>
        <v>0.04</v>
      </c>
      <c r="P3067" s="6">
        <f>IFERROR(Table1[[#This Row],[pledged]]/Table1[[#This Row],[backers_count]],0)</f>
        <v>5</v>
      </c>
      <c r="Q3067" t="str">
        <f>LEFT(Table1[[#This Row],[Category and Sub-Category]],FIND("/",Table1[[#This Row],[Category and Sub-Category]])-1)</f>
        <v>theater</v>
      </c>
      <c r="R3067" t="str">
        <f>RIGHT(Table1[[#This Row],[Category and Sub-Category]],LEN(Table1[[#This Row],[Category and Sub-Category]])-FIND("/",Table1[[#This Row],[Category and Sub-Category]]))</f>
        <v>spaces</v>
      </c>
      <c r="S3067" s="14">
        <f>(((Table1[[#This Row],[launched_at]]/60)/60)/24)+DATE(1970,1,1)</f>
        <v>41825.055231481485</v>
      </c>
      <c r="T3067" s="14">
        <f t="shared" si="47"/>
        <v>41850.055231481485</v>
      </c>
    </row>
    <row r="3068" spans="1:20" ht="43.5" x14ac:dyDescent="0.35">
      <c r="A3068">
        <v>3066</v>
      </c>
      <c r="B3068" s="1" t="s">
        <v>3066</v>
      </c>
      <c r="C3068" s="1" t="s">
        <v>7176</v>
      </c>
      <c r="D3068" s="6">
        <v>350000</v>
      </c>
      <c r="E3068" s="6">
        <v>41950</v>
      </c>
      <c r="F3068" t="s">
        <v>8221</v>
      </c>
      <c r="G3068" t="s">
        <v>8226</v>
      </c>
      <c r="H3068" t="s">
        <v>8248</v>
      </c>
      <c r="I3068">
        <v>1468128537</v>
      </c>
      <c r="J3068">
        <v>1465536537</v>
      </c>
      <c r="K3068" t="b">
        <v>0</v>
      </c>
      <c r="L3068">
        <v>15</v>
      </c>
      <c r="M3068" t="b">
        <v>0</v>
      </c>
      <c r="N3068" t="s">
        <v>8303</v>
      </c>
      <c r="O3068" s="16">
        <f>Table1[[#This Row],[pledged]]/Table1[[#This Row],[goal]]*100</f>
        <v>11.985714285714286</v>
      </c>
      <c r="P3068" s="6">
        <f>IFERROR(Table1[[#This Row],[pledged]]/Table1[[#This Row],[backers_count]],0)</f>
        <v>2796.6666666666665</v>
      </c>
      <c r="Q3068" t="str">
        <f>LEFT(Table1[[#This Row],[Category and Sub-Category]],FIND("/",Table1[[#This Row],[Category and Sub-Category]])-1)</f>
        <v>theater</v>
      </c>
      <c r="R3068" t="str">
        <f>RIGHT(Table1[[#This Row],[Category and Sub-Category]],LEN(Table1[[#This Row],[Category and Sub-Category]])-FIND("/",Table1[[#This Row],[Category and Sub-Category]]))</f>
        <v>spaces</v>
      </c>
      <c r="S3068" s="14">
        <f>(((Table1[[#This Row],[launched_at]]/60)/60)/24)+DATE(1970,1,1)</f>
        <v>42531.228437500002</v>
      </c>
      <c r="T3068" s="14">
        <f t="shared" si="47"/>
        <v>42561.228437500002</v>
      </c>
    </row>
    <row r="3069" spans="1:20" ht="43.5" x14ac:dyDescent="0.35">
      <c r="A3069">
        <v>3067</v>
      </c>
      <c r="B3069" s="1" t="s">
        <v>3067</v>
      </c>
      <c r="C3069" s="1" t="s">
        <v>7177</v>
      </c>
      <c r="D3069" s="6">
        <v>8000</v>
      </c>
      <c r="E3069" s="6">
        <v>200</v>
      </c>
      <c r="F3069" t="s">
        <v>8221</v>
      </c>
      <c r="G3069" t="s">
        <v>8228</v>
      </c>
      <c r="H3069" t="s">
        <v>8250</v>
      </c>
      <c r="I3069">
        <v>1441837879</v>
      </c>
      <c r="J3069">
        <v>1439245879</v>
      </c>
      <c r="K3069" t="b">
        <v>0</v>
      </c>
      <c r="L3069">
        <v>1</v>
      </c>
      <c r="M3069" t="b">
        <v>0</v>
      </c>
      <c r="N3069" t="s">
        <v>8303</v>
      </c>
      <c r="O3069" s="16">
        <f>Table1[[#This Row],[pledged]]/Table1[[#This Row],[goal]]*100</f>
        <v>2.5</v>
      </c>
      <c r="P3069" s="6">
        <f>IFERROR(Table1[[#This Row],[pledged]]/Table1[[#This Row],[backers_count]],0)</f>
        <v>200</v>
      </c>
      <c r="Q3069" t="str">
        <f>LEFT(Table1[[#This Row],[Category and Sub-Category]],FIND("/",Table1[[#This Row],[Category and Sub-Category]])-1)</f>
        <v>theater</v>
      </c>
      <c r="R3069" t="str">
        <f>RIGHT(Table1[[#This Row],[Category and Sub-Category]],LEN(Table1[[#This Row],[Category and Sub-Category]])-FIND("/",Table1[[#This Row],[Category and Sub-Category]]))</f>
        <v>spaces</v>
      </c>
      <c r="S3069" s="14">
        <f>(((Table1[[#This Row],[launched_at]]/60)/60)/24)+DATE(1970,1,1)</f>
        <v>42226.938414351855</v>
      </c>
      <c r="T3069" s="14">
        <f t="shared" si="47"/>
        <v>42256.938414351855</v>
      </c>
    </row>
    <row r="3070" spans="1:20" ht="58" x14ac:dyDescent="0.35">
      <c r="A3070">
        <v>3068</v>
      </c>
      <c r="B3070" s="1" t="s">
        <v>3068</v>
      </c>
      <c r="C3070" s="1" t="s">
        <v>7178</v>
      </c>
      <c r="D3070" s="6">
        <v>250000</v>
      </c>
      <c r="E3070" s="6">
        <v>175</v>
      </c>
      <c r="F3070" t="s">
        <v>8221</v>
      </c>
      <c r="G3070" t="s">
        <v>8224</v>
      </c>
      <c r="H3070" t="s">
        <v>8246</v>
      </c>
      <c r="I3070">
        <v>1445013352</v>
      </c>
      <c r="J3070">
        <v>1442421352</v>
      </c>
      <c r="K3070" t="b">
        <v>0</v>
      </c>
      <c r="L3070">
        <v>2</v>
      </c>
      <c r="M3070" t="b">
        <v>0</v>
      </c>
      <c r="N3070" t="s">
        <v>8303</v>
      </c>
      <c r="O3070" s="16">
        <f>Table1[[#This Row],[pledged]]/Table1[[#This Row],[goal]]*100</f>
        <v>6.9999999999999993E-2</v>
      </c>
      <c r="P3070" s="6">
        <f>IFERROR(Table1[[#This Row],[pledged]]/Table1[[#This Row],[backers_count]],0)</f>
        <v>87.5</v>
      </c>
      <c r="Q3070" t="str">
        <f>LEFT(Table1[[#This Row],[Category and Sub-Category]],FIND("/",Table1[[#This Row],[Category and Sub-Category]])-1)</f>
        <v>theater</v>
      </c>
      <c r="R3070" t="str">
        <f>RIGHT(Table1[[#This Row],[Category and Sub-Category]],LEN(Table1[[#This Row],[Category and Sub-Category]])-FIND("/",Table1[[#This Row],[Category and Sub-Category]]))</f>
        <v>spaces</v>
      </c>
      <c r="S3070" s="14">
        <f>(((Table1[[#This Row],[launched_at]]/60)/60)/24)+DATE(1970,1,1)</f>
        <v>42263.691574074073</v>
      </c>
      <c r="T3070" s="14">
        <f t="shared" si="47"/>
        <v>42293.691574074073</v>
      </c>
    </row>
    <row r="3071" spans="1:20" ht="43.5" x14ac:dyDescent="0.35">
      <c r="A3071">
        <v>3069</v>
      </c>
      <c r="B3071" s="1" t="s">
        <v>3069</v>
      </c>
      <c r="C3071" s="1" t="s">
        <v>7179</v>
      </c>
      <c r="D3071" s="6">
        <v>1000</v>
      </c>
      <c r="E3071" s="6">
        <v>141</v>
      </c>
      <c r="F3071" t="s">
        <v>8221</v>
      </c>
      <c r="G3071" t="s">
        <v>8224</v>
      </c>
      <c r="H3071" t="s">
        <v>8246</v>
      </c>
      <c r="I3071">
        <v>1418587234</v>
      </c>
      <c r="J3071">
        <v>1415995234</v>
      </c>
      <c r="K3071" t="b">
        <v>0</v>
      </c>
      <c r="L3071">
        <v>7</v>
      </c>
      <c r="M3071" t="b">
        <v>0</v>
      </c>
      <c r="N3071" t="s">
        <v>8303</v>
      </c>
      <c r="O3071" s="16">
        <f>Table1[[#This Row],[pledged]]/Table1[[#This Row],[goal]]*100</f>
        <v>14.099999999999998</v>
      </c>
      <c r="P3071" s="6">
        <f>IFERROR(Table1[[#This Row],[pledged]]/Table1[[#This Row],[backers_count]],0)</f>
        <v>20.142857142857142</v>
      </c>
      <c r="Q3071" t="str">
        <f>LEFT(Table1[[#This Row],[Category and Sub-Category]],FIND("/",Table1[[#This Row],[Category and Sub-Category]])-1)</f>
        <v>theater</v>
      </c>
      <c r="R3071" t="str">
        <f>RIGHT(Table1[[#This Row],[Category and Sub-Category]],LEN(Table1[[#This Row],[Category and Sub-Category]])-FIND("/",Table1[[#This Row],[Category and Sub-Category]]))</f>
        <v>spaces</v>
      </c>
      <c r="S3071" s="14">
        <f>(((Table1[[#This Row],[launched_at]]/60)/60)/24)+DATE(1970,1,1)</f>
        <v>41957.833726851852</v>
      </c>
      <c r="T3071" s="14">
        <f t="shared" si="47"/>
        <v>41987.833726851852</v>
      </c>
    </row>
    <row r="3072" spans="1:20" ht="43.5" x14ac:dyDescent="0.35">
      <c r="A3072">
        <v>3070</v>
      </c>
      <c r="B3072" s="1" t="s">
        <v>3070</v>
      </c>
      <c r="C3072" s="1" t="s">
        <v>7180</v>
      </c>
      <c r="D3072" s="6">
        <v>10000</v>
      </c>
      <c r="E3072" s="6">
        <v>334</v>
      </c>
      <c r="F3072" t="s">
        <v>8221</v>
      </c>
      <c r="G3072" t="s">
        <v>8225</v>
      </c>
      <c r="H3072" t="s">
        <v>8247</v>
      </c>
      <c r="I3072">
        <v>1481132169</v>
      </c>
      <c r="J3072">
        <v>1479317769</v>
      </c>
      <c r="K3072" t="b">
        <v>0</v>
      </c>
      <c r="L3072">
        <v>16</v>
      </c>
      <c r="M3072" t="b">
        <v>0</v>
      </c>
      <c r="N3072" t="s">
        <v>8303</v>
      </c>
      <c r="O3072" s="16">
        <f>Table1[[#This Row],[pledged]]/Table1[[#This Row],[goal]]*100</f>
        <v>3.34</v>
      </c>
      <c r="P3072" s="6">
        <f>IFERROR(Table1[[#This Row],[pledged]]/Table1[[#This Row],[backers_count]],0)</f>
        <v>20.875</v>
      </c>
      <c r="Q3072" t="str">
        <f>LEFT(Table1[[#This Row],[Category and Sub-Category]],FIND("/",Table1[[#This Row],[Category and Sub-Category]])-1)</f>
        <v>theater</v>
      </c>
      <c r="R3072" t="str">
        <f>RIGHT(Table1[[#This Row],[Category and Sub-Category]],LEN(Table1[[#This Row],[Category and Sub-Category]])-FIND("/",Table1[[#This Row],[Category and Sub-Category]]))</f>
        <v>spaces</v>
      </c>
      <c r="S3072" s="14">
        <f>(((Table1[[#This Row],[launched_at]]/60)/60)/24)+DATE(1970,1,1)</f>
        <v>42690.733437499999</v>
      </c>
      <c r="T3072" s="14">
        <f t="shared" si="47"/>
        <v>42711.733437499999</v>
      </c>
    </row>
    <row r="3073" spans="1:20" ht="43.5" x14ac:dyDescent="0.35">
      <c r="A3073">
        <v>3071</v>
      </c>
      <c r="B3073" s="1" t="s">
        <v>3071</v>
      </c>
      <c r="C3073" s="1" t="s">
        <v>7181</v>
      </c>
      <c r="D3073" s="6">
        <v>12000</v>
      </c>
      <c r="E3073" s="6">
        <v>7173</v>
      </c>
      <c r="F3073" t="s">
        <v>8221</v>
      </c>
      <c r="G3073" t="s">
        <v>8224</v>
      </c>
      <c r="H3073" t="s">
        <v>8246</v>
      </c>
      <c r="I3073">
        <v>1429595940</v>
      </c>
      <c r="J3073">
        <v>1428082481</v>
      </c>
      <c r="K3073" t="b">
        <v>0</v>
      </c>
      <c r="L3073">
        <v>117</v>
      </c>
      <c r="M3073" t="b">
        <v>0</v>
      </c>
      <c r="N3073" t="s">
        <v>8303</v>
      </c>
      <c r="O3073" s="16">
        <f>Table1[[#This Row],[pledged]]/Table1[[#This Row],[goal]]*100</f>
        <v>59.774999999999999</v>
      </c>
      <c r="P3073" s="6">
        <f>IFERROR(Table1[[#This Row],[pledged]]/Table1[[#This Row],[backers_count]],0)</f>
        <v>61.307692307692307</v>
      </c>
      <c r="Q3073" t="str">
        <f>LEFT(Table1[[#This Row],[Category and Sub-Category]],FIND("/",Table1[[#This Row],[Category and Sub-Category]])-1)</f>
        <v>theater</v>
      </c>
      <c r="R3073" t="str">
        <f>RIGHT(Table1[[#This Row],[Category and Sub-Category]],LEN(Table1[[#This Row],[Category and Sub-Category]])-FIND("/",Table1[[#This Row],[Category and Sub-Category]]))</f>
        <v>spaces</v>
      </c>
      <c r="S3073" s="14">
        <f>(((Table1[[#This Row],[launched_at]]/60)/60)/24)+DATE(1970,1,1)</f>
        <v>42097.732418981483</v>
      </c>
      <c r="T3073" s="14">
        <f t="shared" si="47"/>
        <v>42115.249305555553</v>
      </c>
    </row>
    <row r="3074" spans="1:20" ht="58" x14ac:dyDescent="0.35">
      <c r="A3074">
        <v>3072</v>
      </c>
      <c r="B3074" s="1" t="s">
        <v>3072</v>
      </c>
      <c r="C3074" s="1" t="s">
        <v>7182</v>
      </c>
      <c r="D3074" s="6">
        <v>12000</v>
      </c>
      <c r="E3074" s="6">
        <v>2</v>
      </c>
      <c r="F3074" t="s">
        <v>8221</v>
      </c>
      <c r="G3074" t="s">
        <v>8224</v>
      </c>
      <c r="H3074" t="s">
        <v>8246</v>
      </c>
      <c r="I3074">
        <v>1477791960</v>
      </c>
      <c r="J3074">
        <v>1476549262</v>
      </c>
      <c r="K3074" t="b">
        <v>0</v>
      </c>
      <c r="L3074">
        <v>2</v>
      </c>
      <c r="M3074" t="b">
        <v>0</v>
      </c>
      <c r="N3074" t="s">
        <v>8303</v>
      </c>
      <c r="O3074" s="16">
        <f>Table1[[#This Row],[pledged]]/Table1[[#This Row],[goal]]*100</f>
        <v>1.6666666666666666E-2</v>
      </c>
      <c r="P3074" s="6">
        <f>IFERROR(Table1[[#This Row],[pledged]]/Table1[[#This Row],[backers_count]],0)</f>
        <v>1</v>
      </c>
      <c r="Q3074" t="str">
        <f>LEFT(Table1[[#This Row],[Category and Sub-Category]],FIND("/",Table1[[#This Row],[Category and Sub-Category]])-1)</f>
        <v>theater</v>
      </c>
      <c r="R3074" t="str">
        <f>RIGHT(Table1[[#This Row],[Category and Sub-Category]],LEN(Table1[[#This Row],[Category and Sub-Category]])-FIND("/",Table1[[#This Row],[Category and Sub-Category]]))</f>
        <v>spaces</v>
      </c>
      <c r="S3074" s="14">
        <f>(((Table1[[#This Row],[launched_at]]/60)/60)/24)+DATE(1970,1,1)</f>
        <v>42658.690532407403</v>
      </c>
      <c r="T3074" s="14">
        <f t="shared" ref="T3074:T3137" si="48">(((I3074/60)/60)/24)+DATE(1970,1,1)</f>
        <v>42673.073611111111</v>
      </c>
    </row>
    <row r="3075" spans="1:20" ht="43.5" x14ac:dyDescent="0.35">
      <c r="A3075">
        <v>3073</v>
      </c>
      <c r="B3075" s="1" t="s">
        <v>3073</v>
      </c>
      <c r="C3075" s="1" t="s">
        <v>7183</v>
      </c>
      <c r="D3075" s="6">
        <v>2800000</v>
      </c>
      <c r="E3075" s="6">
        <v>645</v>
      </c>
      <c r="F3075" t="s">
        <v>8221</v>
      </c>
      <c r="G3075" t="s">
        <v>8224</v>
      </c>
      <c r="H3075" t="s">
        <v>8246</v>
      </c>
      <c r="I3075">
        <v>1434309540</v>
      </c>
      <c r="J3075">
        <v>1429287900</v>
      </c>
      <c r="K3075" t="b">
        <v>0</v>
      </c>
      <c r="L3075">
        <v>7</v>
      </c>
      <c r="M3075" t="b">
        <v>0</v>
      </c>
      <c r="N3075" t="s">
        <v>8303</v>
      </c>
      <c r="O3075" s="16">
        <f>Table1[[#This Row],[pledged]]/Table1[[#This Row],[goal]]*100</f>
        <v>2.3035714285714284E-2</v>
      </c>
      <c r="P3075" s="6">
        <f>IFERROR(Table1[[#This Row],[pledged]]/Table1[[#This Row],[backers_count]],0)</f>
        <v>92.142857142857139</v>
      </c>
      <c r="Q3075" t="str">
        <f>LEFT(Table1[[#This Row],[Category and Sub-Category]],FIND("/",Table1[[#This Row],[Category and Sub-Category]])-1)</f>
        <v>theater</v>
      </c>
      <c r="R3075" t="str">
        <f>RIGHT(Table1[[#This Row],[Category and Sub-Category]],LEN(Table1[[#This Row],[Category and Sub-Category]])-FIND("/",Table1[[#This Row],[Category and Sub-Category]]))</f>
        <v>spaces</v>
      </c>
      <c r="S3075" s="14">
        <f>(((Table1[[#This Row],[launched_at]]/60)/60)/24)+DATE(1970,1,1)</f>
        <v>42111.684027777781</v>
      </c>
      <c r="T3075" s="14">
        <f t="shared" si="48"/>
        <v>42169.804861111115</v>
      </c>
    </row>
    <row r="3076" spans="1:20" ht="58" x14ac:dyDescent="0.35">
      <c r="A3076">
        <v>3074</v>
      </c>
      <c r="B3076" s="1" t="s">
        <v>3074</v>
      </c>
      <c r="C3076" s="1" t="s">
        <v>7184</v>
      </c>
      <c r="D3076" s="6">
        <v>25000</v>
      </c>
      <c r="E3076" s="6">
        <v>22</v>
      </c>
      <c r="F3076" t="s">
        <v>8221</v>
      </c>
      <c r="G3076" t="s">
        <v>8230</v>
      </c>
      <c r="H3076" t="s">
        <v>8249</v>
      </c>
      <c r="I3076">
        <v>1457617359</v>
      </c>
      <c r="J3076">
        <v>1455025359</v>
      </c>
      <c r="K3076" t="b">
        <v>0</v>
      </c>
      <c r="L3076">
        <v>3</v>
      </c>
      <c r="M3076" t="b">
        <v>0</v>
      </c>
      <c r="N3076" t="s">
        <v>8303</v>
      </c>
      <c r="O3076" s="16">
        <f>Table1[[#This Row],[pledged]]/Table1[[#This Row],[goal]]*100</f>
        <v>8.8000000000000009E-2</v>
      </c>
      <c r="P3076" s="6">
        <f>IFERROR(Table1[[#This Row],[pledged]]/Table1[[#This Row],[backers_count]],0)</f>
        <v>7.333333333333333</v>
      </c>
      <c r="Q3076" t="str">
        <f>LEFT(Table1[[#This Row],[Category and Sub-Category]],FIND("/",Table1[[#This Row],[Category and Sub-Category]])-1)</f>
        <v>theater</v>
      </c>
      <c r="R3076" t="str">
        <f>RIGHT(Table1[[#This Row],[Category and Sub-Category]],LEN(Table1[[#This Row],[Category and Sub-Category]])-FIND("/",Table1[[#This Row],[Category and Sub-Category]]))</f>
        <v>spaces</v>
      </c>
      <c r="S3076" s="14">
        <f>(((Table1[[#This Row],[launched_at]]/60)/60)/24)+DATE(1970,1,1)</f>
        <v>42409.571284722217</v>
      </c>
      <c r="T3076" s="14">
        <f t="shared" si="48"/>
        <v>42439.571284722217</v>
      </c>
    </row>
    <row r="3077" spans="1:20" ht="43.5" x14ac:dyDescent="0.35">
      <c r="A3077">
        <v>3075</v>
      </c>
      <c r="B3077" s="1" t="s">
        <v>3075</v>
      </c>
      <c r="C3077" s="1" t="s">
        <v>7185</v>
      </c>
      <c r="D3077" s="6">
        <v>15000</v>
      </c>
      <c r="E3077" s="6">
        <v>1296</v>
      </c>
      <c r="F3077" t="s">
        <v>8221</v>
      </c>
      <c r="G3077" t="s">
        <v>8224</v>
      </c>
      <c r="H3077" t="s">
        <v>8246</v>
      </c>
      <c r="I3077">
        <v>1471573640</v>
      </c>
      <c r="J3077">
        <v>1467253640</v>
      </c>
      <c r="K3077" t="b">
        <v>0</v>
      </c>
      <c r="L3077">
        <v>20</v>
      </c>
      <c r="M3077" t="b">
        <v>0</v>
      </c>
      <c r="N3077" t="s">
        <v>8303</v>
      </c>
      <c r="O3077" s="16">
        <f>Table1[[#This Row],[pledged]]/Table1[[#This Row],[goal]]*100</f>
        <v>8.64</v>
      </c>
      <c r="P3077" s="6">
        <f>IFERROR(Table1[[#This Row],[pledged]]/Table1[[#This Row],[backers_count]],0)</f>
        <v>64.8</v>
      </c>
      <c r="Q3077" t="str">
        <f>LEFT(Table1[[#This Row],[Category and Sub-Category]],FIND("/",Table1[[#This Row],[Category and Sub-Category]])-1)</f>
        <v>theater</v>
      </c>
      <c r="R3077" t="str">
        <f>RIGHT(Table1[[#This Row],[Category and Sub-Category]],LEN(Table1[[#This Row],[Category and Sub-Category]])-FIND("/",Table1[[#This Row],[Category and Sub-Category]]))</f>
        <v>spaces</v>
      </c>
      <c r="S3077" s="14">
        <f>(((Table1[[#This Row],[launched_at]]/60)/60)/24)+DATE(1970,1,1)</f>
        <v>42551.102314814809</v>
      </c>
      <c r="T3077" s="14">
        <f t="shared" si="48"/>
        <v>42601.102314814809</v>
      </c>
    </row>
    <row r="3078" spans="1:20" ht="29" x14ac:dyDescent="0.35">
      <c r="A3078">
        <v>3076</v>
      </c>
      <c r="B3078" s="1" t="s">
        <v>3076</v>
      </c>
      <c r="C3078" s="1" t="s">
        <v>7186</v>
      </c>
      <c r="D3078" s="6">
        <v>10000</v>
      </c>
      <c r="E3078" s="6">
        <v>1506</v>
      </c>
      <c r="F3078" t="s">
        <v>8221</v>
      </c>
      <c r="G3078" t="s">
        <v>8224</v>
      </c>
      <c r="H3078" t="s">
        <v>8246</v>
      </c>
      <c r="I3078">
        <v>1444405123</v>
      </c>
      <c r="J3078">
        <v>1439221123</v>
      </c>
      <c r="K3078" t="b">
        <v>0</v>
      </c>
      <c r="L3078">
        <v>50</v>
      </c>
      <c r="M3078" t="b">
        <v>0</v>
      </c>
      <c r="N3078" t="s">
        <v>8303</v>
      </c>
      <c r="O3078" s="16">
        <f>Table1[[#This Row],[pledged]]/Table1[[#This Row],[goal]]*100</f>
        <v>15.06</v>
      </c>
      <c r="P3078" s="6">
        <f>IFERROR(Table1[[#This Row],[pledged]]/Table1[[#This Row],[backers_count]],0)</f>
        <v>30.12</v>
      </c>
      <c r="Q3078" t="str">
        <f>LEFT(Table1[[#This Row],[Category and Sub-Category]],FIND("/",Table1[[#This Row],[Category and Sub-Category]])-1)</f>
        <v>theater</v>
      </c>
      <c r="R3078" t="str">
        <f>RIGHT(Table1[[#This Row],[Category and Sub-Category]],LEN(Table1[[#This Row],[Category and Sub-Category]])-FIND("/",Table1[[#This Row],[Category and Sub-Category]]))</f>
        <v>spaces</v>
      </c>
      <c r="S3078" s="14">
        <f>(((Table1[[#This Row],[launched_at]]/60)/60)/24)+DATE(1970,1,1)</f>
        <v>42226.651886574073</v>
      </c>
      <c r="T3078" s="14">
        <f t="shared" si="48"/>
        <v>42286.651886574073</v>
      </c>
    </row>
    <row r="3079" spans="1:20" ht="43.5" x14ac:dyDescent="0.35">
      <c r="A3079">
        <v>3077</v>
      </c>
      <c r="B3079" s="1" t="s">
        <v>3077</v>
      </c>
      <c r="C3079" s="1" t="s">
        <v>7187</v>
      </c>
      <c r="D3079" s="6">
        <v>22000</v>
      </c>
      <c r="E3079" s="6">
        <v>105</v>
      </c>
      <c r="F3079" t="s">
        <v>8221</v>
      </c>
      <c r="G3079" t="s">
        <v>8229</v>
      </c>
      <c r="H3079" t="s">
        <v>8251</v>
      </c>
      <c r="I3079">
        <v>1488495478</v>
      </c>
      <c r="J3079">
        <v>1485903478</v>
      </c>
      <c r="K3079" t="b">
        <v>0</v>
      </c>
      <c r="L3079">
        <v>2</v>
      </c>
      <c r="M3079" t="b">
        <v>0</v>
      </c>
      <c r="N3079" t="s">
        <v>8303</v>
      </c>
      <c r="O3079" s="16">
        <f>Table1[[#This Row],[pledged]]/Table1[[#This Row],[goal]]*100</f>
        <v>0.47727272727272729</v>
      </c>
      <c r="P3079" s="6">
        <f>IFERROR(Table1[[#This Row],[pledged]]/Table1[[#This Row],[backers_count]],0)</f>
        <v>52.5</v>
      </c>
      <c r="Q3079" t="str">
        <f>LEFT(Table1[[#This Row],[Category and Sub-Category]],FIND("/",Table1[[#This Row],[Category and Sub-Category]])-1)</f>
        <v>theater</v>
      </c>
      <c r="R3079" t="str">
        <f>RIGHT(Table1[[#This Row],[Category and Sub-Category]],LEN(Table1[[#This Row],[Category and Sub-Category]])-FIND("/",Table1[[#This Row],[Category and Sub-Category]]))</f>
        <v>spaces</v>
      </c>
      <c r="S3079" s="14">
        <f>(((Table1[[#This Row],[launched_at]]/60)/60)/24)+DATE(1970,1,1)</f>
        <v>42766.956921296296</v>
      </c>
      <c r="T3079" s="14">
        <f t="shared" si="48"/>
        <v>42796.956921296296</v>
      </c>
    </row>
    <row r="3080" spans="1:20" ht="43.5" x14ac:dyDescent="0.35">
      <c r="A3080">
        <v>3078</v>
      </c>
      <c r="B3080" s="1" t="s">
        <v>3078</v>
      </c>
      <c r="C3080" s="1" t="s">
        <v>7188</v>
      </c>
      <c r="D3080" s="6">
        <v>60000</v>
      </c>
      <c r="E3080" s="6">
        <v>71</v>
      </c>
      <c r="F3080" t="s">
        <v>8221</v>
      </c>
      <c r="G3080" t="s">
        <v>8224</v>
      </c>
      <c r="H3080" t="s">
        <v>8246</v>
      </c>
      <c r="I3080">
        <v>1424920795</v>
      </c>
      <c r="J3080">
        <v>1422328795</v>
      </c>
      <c r="K3080" t="b">
        <v>0</v>
      </c>
      <c r="L3080">
        <v>3</v>
      </c>
      <c r="M3080" t="b">
        <v>0</v>
      </c>
      <c r="N3080" t="s">
        <v>8303</v>
      </c>
      <c r="O3080" s="16">
        <f>Table1[[#This Row],[pledged]]/Table1[[#This Row],[goal]]*100</f>
        <v>0.11833333333333333</v>
      </c>
      <c r="P3080" s="6">
        <f>IFERROR(Table1[[#This Row],[pledged]]/Table1[[#This Row],[backers_count]],0)</f>
        <v>23.666666666666668</v>
      </c>
      <c r="Q3080" t="str">
        <f>LEFT(Table1[[#This Row],[Category and Sub-Category]],FIND("/",Table1[[#This Row],[Category and Sub-Category]])-1)</f>
        <v>theater</v>
      </c>
      <c r="R3080" t="str">
        <f>RIGHT(Table1[[#This Row],[Category and Sub-Category]],LEN(Table1[[#This Row],[Category and Sub-Category]])-FIND("/",Table1[[#This Row],[Category and Sub-Category]]))</f>
        <v>spaces</v>
      </c>
      <c r="S3080" s="14">
        <f>(((Table1[[#This Row],[launched_at]]/60)/60)/24)+DATE(1970,1,1)</f>
        <v>42031.138831018514</v>
      </c>
      <c r="T3080" s="14">
        <f t="shared" si="48"/>
        <v>42061.138831018514</v>
      </c>
    </row>
    <row r="3081" spans="1:20" ht="43.5" x14ac:dyDescent="0.35">
      <c r="A3081">
        <v>3079</v>
      </c>
      <c r="B3081" s="1" t="s">
        <v>3079</v>
      </c>
      <c r="C3081" s="1" t="s">
        <v>7189</v>
      </c>
      <c r="D3081" s="6">
        <v>1333666</v>
      </c>
      <c r="E3081" s="6">
        <v>11226</v>
      </c>
      <c r="F3081" t="s">
        <v>8221</v>
      </c>
      <c r="G3081" t="s">
        <v>8224</v>
      </c>
      <c r="H3081" t="s">
        <v>8246</v>
      </c>
      <c r="I3081">
        <v>1427040435</v>
      </c>
      <c r="J3081">
        <v>1424452035</v>
      </c>
      <c r="K3081" t="b">
        <v>0</v>
      </c>
      <c r="L3081">
        <v>27</v>
      </c>
      <c r="M3081" t="b">
        <v>0</v>
      </c>
      <c r="N3081" t="s">
        <v>8303</v>
      </c>
      <c r="O3081" s="16">
        <f>Table1[[#This Row],[pledged]]/Table1[[#This Row],[goal]]*100</f>
        <v>0.8417399858735245</v>
      </c>
      <c r="P3081" s="6">
        <f>IFERROR(Table1[[#This Row],[pledged]]/Table1[[#This Row],[backers_count]],0)</f>
        <v>415.77777777777777</v>
      </c>
      <c r="Q3081" t="str">
        <f>LEFT(Table1[[#This Row],[Category and Sub-Category]],FIND("/",Table1[[#This Row],[Category and Sub-Category]])-1)</f>
        <v>theater</v>
      </c>
      <c r="R3081" t="str">
        <f>RIGHT(Table1[[#This Row],[Category and Sub-Category]],LEN(Table1[[#This Row],[Category and Sub-Category]])-FIND("/",Table1[[#This Row],[Category and Sub-Category]]))</f>
        <v>spaces</v>
      </c>
      <c r="S3081" s="14">
        <f>(((Table1[[#This Row],[launched_at]]/60)/60)/24)+DATE(1970,1,1)</f>
        <v>42055.713368055556</v>
      </c>
      <c r="T3081" s="14">
        <f t="shared" si="48"/>
        <v>42085.671701388885</v>
      </c>
    </row>
    <row r="3082" spans="1:20" ht="43.5" x14ac:dyDescent="0.35">
      <c r="A3082">
        <v>3080</v>
      </c>
      <c r="B3082" s="1" t="s">
        <v>3080</v>
      </c>
      <c r="C3082" s="1" t="s">
        <v>7190</v>
      </c>
      <c r="D3082" s="6">
        <v>2000000</v>
      </c>
      <c r="E3082" s="6">
        <v>376</v>
      </c>
      <c r="F3082" t="s">
        <v>8221</v>
      </c>
      <c r="G3082" t="s">
        <v>8224</v>
      </c>
      <c r="H3082" t="s">
        <v>8246</v>
      </c>
      <c r="I3082">
        <v>1419644444</v>
      </c>
      <c r="J3082">
        <v>1414456844</v>
      </c>
      <c r="K3082" t="b">
        <v>0</v>
      </c>
      <c r="L3082">
        <v>7</v>
      </c>
      <c r="M3082" t="b">
        <v>0</v>
      </c>
      <c r="N3082" t="s">
        <v>8303</v>
      </c>
      <c r="O3082" s="16">
        <f>Table1[[#This Row],[pledged]]/Table1[[#This Row],[goal]]*100</f>
        <v>1.8799999999999997E-2</v>
      </c>
      <c r="P3082" s="6">
        <f>IFERROR(Table1[[#This Row],[pledged]]/Table1[[#This Row],[backers_count]],0)</f>
        <v>53.714285714285715</v>
      </c>
      <c r="Q3082" t="str">
        <f>LEFT(Table1[[#This Row],[Category and Sub-Category]],FIND("/",Table1[[#This Row],[Category and Sub-Category]])-1)</f>
        <v>theater</v>
      </c>
      <c r="R3082" t="str">
        <f>RIGHT(Table1[[#This Row],[Category and Sub-Category]],LEN(Table1[[#This Row],[Category and Sub-Category]])-FIND("/",Table1[[#This Row],[Category and Sub-Category]]))</f>
        <v>spaces</v>
      </c>
      <c r="S3082" s="14">
        <f>(((Table1[[#This Row],[launched_at]]/60)/60)/24)+DATE(1970,1,1)</f>
        <v>41940.028287037036</v>
      </c>
      <c r="T3082" s="14">
        <f t="shared" si="48"/>
        <v>42000.0699537037</v>
      </c>
    </row>
    <row r="3083" spans="1:20" ht="43.5" x14ac:dyDescent="0.35">
      <c r="A3083">
        <v>3081</v>
      </c>
      <c r="B3083" s="1" t="s">
        <v>3081</v>
      </c>
      <c r="C3083" s="1" t="s">
        <v>7191</v>
      </c>
      <c r="D3083" s="6">
        <v>1000000</v>
      </c>
      <c r="E3083" s="6">
        <v>2103</v>
      </c>
      <c r="F3083" t="s">
        <v>8221</v>
      </c>
      <c r="G3083" t="s">
        <v>8224</v>
      </c>
      <c r="H3083" t="s">
        <v>8246</v>
      </c>
      <c r="I3083">
        <v>1442722891</v>
      </c>
      <c r="J3083">
        <v>1440130891</v>
      </c>
      <c r="K3083" t="b">
        <v>0</v>
      </c>
      <c r="L3083">
        <v>5</v>
      </c>
      <c r="M3083" t="b">
        <v>0</v>
      </c>
      <c r="N3083" t="s">
        <v>8303</v>
      </c>
      <c r="O3083" s="16">
        <f>Table1[[#This Row],[pledged]]/Table1[[#This Row],[goal]]*100</f>
        <v>0.21029999999999999</v>
      </c>
      <c r="P3083" s="6">
        <f>IFERROR(Table1[[#This Row],[pledged]]/Table1[[#This Row],[backers_count]],0)</f>
        <v>420.6</v>
      </c>
      <c r="Q3083" t="str">
        <f>LEFT(Table1[[#This Row],[Category and Sub-Category]],FIND("/",Table1[[#This Row],[Category and Sub-Category]])-1)</f>
        <v>theater</v>
      </c>
      <c r="R3083" t="str">
        <f>RIGHT(Table1[[#This Row],[Category and Sub-Category]],LEN(Table1[[#This Row],[Category and Sub-Category]])-FIND("/",Table1[[#This Row],[Category and Sub-Category]]))</f>
        <v>spaces</v>
      </c>
      <c r="S3083" s="14">
        <f>(((Table1[[#This Row],[launched_at]]/60)/60)/24)+DATE(1970,1,1)</f>
        <v>42237.181608796294</v>
      </c>
      <c r="T3083" s="14">
        <f t="shared" si="48"/>
        <v>42267.181608796294</v>
      </c>
    </row>
    <row r="3084" spans="1:20" ht="43.5" x14ac:dyDescent="0.35">
      <c r="A3084">
        <v>3082</v>
      </c>
      <c r="B3084" s="1" t="s">
        <v>3082</v>
      </c>
      <c r="C3084" s="1" t="s">
        <v>7192</v>
      </c>
      <c r="D3084" s="6">
        <v>9000</v>
      </c>
      <c r="E3084" s="6">
        <v>0</v>
      </c>
      <c r="F3084" t="s">
        <v>8221</v>
      </c>
      <c r="G3084" t="s">
        <v>8224</v>
      </c>
      <c r="H3084" t="s">
        <v>8246</v>
      </c>
      <c r="I3084">
        <v>1447628946</v>
      </c>
      <c r="J3084">
        <v>1445033346</v>
      </c>
      <c r="K3084" t="b">
        <v>0</v>
      </c>
      <c r="L3084">
        <v>0</v>
      </c>
      <c r="M3084" t="b">
        <v>0</v>
      </c>
      <c r="N3084" t="s">
        <v>8303</v>
      </c>
      <c r="O3084" s="16">
        <f>Table1[[#This Row],[pledged]]/Table1[[#This Row],[goal]]*100</f>
        <v>0</v>
      </c>
      <c r="P3084" s="6">
        <f>IFERROR(Table1[[#This Row],[pledged]]/Table1[[#This Row],[backers_count]],0)</f>
        <v>0</v>
      </c>
      <c r="Q3084" t="str">
        <f>LEFT(Table1[[#This Row],[Category and Sub-Category]],FIND("/",Table1[[#This Row],[Category and Sub-Category]])-1)</f>
        <v>theater</v>
      </c>
      <c r="R3084" t="str">
        <f>RIGHT(Table1[[#This Row],[Category and Sub-Category]],LEN(Table1[[#This Row],[Category and Sub-Category]])-FIND("/",Table1[[#This Row],[Category and Sub-Category]]))</f>
        <v>spaces</v>
      </c>
      <c r="S3084" s="14">
        <f>(((Table1[[#This Row],[launched_at]]/60)/60)/24)+DATE(1970,1,1)</f>
        <v>42293.922986111109</v>
      </c>
      <c r="T3084" s="14">
        <f t="shared" si="48"/>
        <v>42323.96465277778</v>
      </c>
    </row>
    <row r="3085" spans="1:20" ht="58" x14ac:dyDescent="0.35">
      <c r="A3085">
        <v>3083</v>
      </c>
      <c r="B3085" s="1" t="s">
        <v>3083</v>
      </c>
      <c r="C3085" s="1" t="s">
        <v>7193</v>
      </c>
      <c r="D3085" s="6">
        <v>20000</v>
      </c>
      <c r="E3085" s="6">
        <v>56</v>
      </c>
      <c r="F3085" t="s">
        <v>8221</v>
      </c>
      <c r="G3085" t="s">
        <v>8224</v>
      </c>
      <c r="H3085" t="s">
        <v>8246</v>
      </c>
      <c r="I3085">
        <v>1409547600</v>
      </c>
      <c r="J3085">
        <v>1406986278</v>
      </c>
      <c r="K3085" t="b">
        <v>0</v>
      </c>
      <c r="L3085">
        <v>3</v>
      </c>
      <c r="M3085" t="b">
        <v>0</v>
      </c>
      <c r="N3085" t="s">
        <v>8303</v>
      </c>
      <c r="O3085" s="16">
        <f>Table1[[#This Row],[pledged]]/Table1[[#This Row],[goal]]*100</f>
        <v>0.27999999999999997</v>
      </c>
      <c r="P3085" s="6">
        <f>IFERROR(Table1[[#This Row],[pledged]]/Table1[[#This Row],[backers_count]],0)</f>
        <v>18.666666666666668</v>
      </c>
      <c r="Q3085" t="str">
        <f>LEFT(Table1[[#This Row],[Category and Sub-Category]],FIND("/",Table1[[#This Row],[Category and Sub-Category]])-1)</f>
        <v>theater</v>
      </c>
      <c r="R3085" t="str">
        <f>RIGHT(Table1[[#This Row],[Category and Sub-Category]],LEN(Table1[[#This Row],[Category and Sub-Category]])-FIND("/",Table1[[#This Row],[Category and Sub-Category]]))</f>
        <v>spaces</v>
      </c>
      <c r="S3085" s="14">
        <f>(((Table1[[#This Row],[launched_at]]/60)/60)/24)+DATE(1970,1,1)</f>
        <v>41853.563402777778</v>
      </c>
      <c r="T3085" s="14">
        <f t="shared" si="48"/>
        <v>41883.208333333336</v>
      </c>
    </row>
    <row r="3086" spans="1:20" ht="58" x14ac:dyDescent="0.35">
      <c r="A3086">
        <v>3084</v>
      </c>
      <c r="B3086" s="1" t="s">
        <v>3084</v>
      </c>
      <c r="C3086" s="1" t="s">
        <v>7194</v>
      </c>
      <c r="D3086" s="6">
        <v>4059</v>
      </c>
      <c r="E3086" s="6">
        <v>470</v>
      </c>
      <c r="F3086" t="s">
        <v>8221</v>
      </c>
      <c r="G3086" t="s">
        <v>8224</v>
      </c>
      <c r="H3086" t="s">
        <v>8246</v>
      </c>
      <c r="I3086">
        <v>1430851680</v>
      </c>
      <c r="J3086">
        <v>1428340931</v>
      </c>
      <c r="K3086" t="b">
        <v>0</v>
      </c>
      <c r="L3086">
        <v>6</v>
      </c>
      <c r="M3086" t="b">
        <v>0</v>
      </c>
      <c r="N3086" t="s">
        <v>8303</v>
      </c>
      <c r="O3086" s="16">
        <f>Table1[[#This Row],[pledged]]/Table1[[#This Row],[goal]]*100</f>
        <v>11.57920670115792</v>
      </c>
      <c r="P3086" s="6">
        <f>IFERROR(Table1[[#This Row],[pledged]]/Table1[[#This Row],[backers_count]],0)</f>
        <v>78.333333333333329</v>
      </c>
      <c r="Q3086" t="str">
        <f>LEFT(Table1[[#This Row],[Category and Sub-Category]],FIND("/",Table1[[#This Row],[Category and Sub-Category]])-1)</f>
        <v>theater</v>
      </c>
      <c r="R3086" t="str">
        <f>RIGHT(Table1[[#This Row],[Category and Sub-Category]],LEN(Table1[[#This Row],[Category and Sub-Category]])-FIND("/",Table1[[#This Row],[Category and Sub-Category]]))</f>
        <v>spaces</v>
      </c>
      <c r="S3086" s="14">
        <f>(((Table1[[#This Row],[launched_at]]/60)/60)/24)+DATE(1970,1,1)</f>
        <v>42100.723738425921</v>
      </c>
      <c r="T3086" s="14">
        <f t="shared" si="48"/>
        <v>42129.783333333333</v>
      </c>
    </row>
    <row r="3087" spans="1:20" ht="43.5" x14ac:dyDescent="0.35">
      <c r="A3087">
        <v>3085</v>
      </c>
      <c r="B3087" s="1" t="s">
        <v>3085</v>
      </c>
      <c r="C3087" s="1" t="s">
        <v>7195</v>
      </c>
      <c r="D3087" s="6">
        <v>25000</v>
      </c>
      <c r="E3087" s="6">
        <v>610</v>
      </c>
      <c r="F3087" t="s">
        <v>8221</v>
      </c>
      <c r="G3087" t="s">
        <v>8224</v>
      </c>
      <c r="H3087" t="s">
        <v>8246</v>
      </c>
      <c r="I3087">
        <v>1443561159</v>
      </c>
      <c r="J3087">
        <v>1440969159</v>
      </c>
      <c r="K3087" t="b">
        <v>0</v>
      </c>
      <c r="L3087">
        <v>9</v>
      </c>
      <c r="M3087" t="b">
        <v>0</v>
      </c>
      <c r="N3087" t="s">
        <v>8303</v>
      </c>
      <c r="O3087" s="16">
        <f>Table1[[#This Row],[pledged]]/Table1[[#This Row],[goal]]*100</f>
        <v>2.44</v>
      </c>
      <c r="P3087" s="6">
        <f>IFERROR(Table1[[#This Row],[pledged]]/Table1[[#This Row],[backers_count]],0)</f>
        <v>67.777777777777771</v>
      </c>
      <c r="Q3087" t="str">
        <f>LEFT(Table1[[#This Row],[Category and Sub-Category]],FIND("/",Table1[[#This Row],[Category and Sub-Category]])-1)</f>
        <v>theater</v>
      </c>
      <c r="R3087" t="str">
        <f>RIGHT(Table1[[#This Row],[Category and Sub-Category]],LEN(Table1[[#This Row],[Category and Sub-Category]])-FIND("/",Table1[[#This Row],[Category and Sub-Category]]))</f>
        <v>spaces</v>
      </c>
      <c r="S3087" s="14">
        <f>(((Table1[[#This Row],[launched_at]]/60)/60)/24)+DATE(1970,1,1)</f>
        <v>42246.883784722217</v>
      </c>
      <c r="T3087" s="14">
        <f t="shared" si="48"/>
        <v>42276.883784722217</v>
      </c>
    </row>
    <row r="3088" spans="1:20" ht="58" x14ac:dyDescent="0.35">
      <c r="A3088">
        <v>3086</v>
      </c>
      <c r="B3088" s="1" t="s">
        <v>3086</v>
      </c>
      <c r="C3088" s="1" t="s">
        <v>7196</v>
      </c>
      <c r="D3088" s="6">
        <v>20000</v>
      </c>
      <c r="E3088" s="6">
        <v>50</v>
      </c>
      <c r="F3088" t="s">
        <v>8221</v>
      </c>
      <c r="G3088" t="s">
        <v>8237</v>
      </c>
      <c r="H3088" t="s">
        <v>8249</v>
      </c>
      <c r="I3088">
        <v>1439827559</v>
      </c>
      <c r="J3088">
        <v>1434643559</v>
      </c>
      <c r="K3088" t="b">
        <v>0</v>
      </c>
      <c r="L3088">
        <v>3</v>
      </c>
      <c r="M3088" t="b">
        <v>0</v>
      </c>
      <c r="N3088" t="s">
        <v>8303</v>
      </c>
      <c r="O3088" s="16">
        <f>Table1[[#This Row],[pledged]]/Table1[[#This Row],[goal]]*100</f>
        <v>0.25</v>
      </c>
      <c r="P3088" s="6">
        <f>IFERROR(Table1[[#This Row],[pledged]]/Table1[[#This Row],[backers_count]],0)</f>
        <v>16.666666666666668</v>
      </c>
      <c r="Q3088" t="str">
        <f>LEFT(Table1[[#This Row],[Category and Sub-Category]],FIND("/",Table1[[#This Row],[Category and Sub-Category]])-1)</f>
        <v>theater</v>
      </c>
      <c r="R3088" t="str">
        <f>RIGHT(Table1[[#This Row],[Category and Sub-Category]],LEN(Table1[[#This Row],[Category and Sub-Category]])-FIND("/",Table1[[#This Row],[Category and Sub-Category]]))</f>
        <v>spaces</v>
      </c>
      <c r="S3088" s="14">
        <f>(((Table1[[#This Row],[launched_at]]/60)/60)/24)+DATE(1970,1,1)</f>
        <v>42173.67082175926</v>
      </c>
      <c r="T3088" s="14">
        <f t="shared" si="48"/>
        <v>42233.67082175926</v>
      </c>
    </row>
    <row r="3089" spans="1:20" ht="43.5" x14ac:dyDescent="0.35">
      <c r="A3089">
        <v>3087</v>
      </c>
      <c r="B3089" s="1" t="s">
        <v>3087</v>
      </c>
      <c r="C3089" s="1" t="s">
        <v>7197</v>
      </c>
      <c r="D3089" s="6">
        <v>20000</v>
      </c>
      <c r="E3089" s="6">
        <v>125</v>
      </c>
      <c r="F3089" t="s">
        <v>8221</v>
      </c>
      <c r="G3089" t="s">
        <v>8224</v>
      </c>
      <c r="H3089" t="s">
        <v>8246</v>
      </c>
      <c r="I3089">
        <v>1482294990</v>
      </c>
      <c r="J3089">
        <v>1477107390</v>
      </c>
      <c r="K3089" t="b">
        <v>0</v>
      </c>
      <c r="L3089">
        <v>2</v>
      </c>
      <c r="M3089" t="b">
        <v>0</v>
      </c>
      <c r="N3089" t="s">
        <v>8303</v>
      </c>
      <c r="O3089" s="16">
        <f>Table1[[#This Row],[pledged]]/Table1[[#This Row],[goal]]*100</f>
        <v>0.625</v>
      </c>
      <c r="P3089" s="6">
        <f>IFERROR(Table1[[#This Row],[pledged]]/Table1[[#This Row],[backers_count]],0)</f>
        <v>62.5</v>
      </c>
      <c r="Q3089" t="str">
        <f>LEFT(Table1[[#This Row],[Category and Sub-Category]],FIND("/",Table1[[#This Row],[Category and Sub-Category]])-1)</f>
        <v>theater</v>
      </c>
      <c r="R3089" t="str">
        <f>RIGHT(Table1[[#This Row],[Category and Sub-Category]],LEN(Table1[[#This Row],[Category and Sub-Category]])-FIND("/",Table1[[#This Row],[Category and Sub-Category]]))</f>
        <v>spaces</v>
      </c>
      <c r="S3089" s="14">
        <f>(((Table1[[#This Row],[launched_at]]/60)/60)/24)+DATE(1970,1,1)</f>
        <v>42665.150347222225</v>
      </c>
      <c r="T3089" s="14">
        <f t="shared" si="48"/>
        <v>42725.192013888889</v>
      </c>
    </row>
    <row r="3090" spans="1:20" ht="43.5" x14ac:dyDescent="0.35">
      <c r="A3090">
        <v>3088</v>
      </c>
      <c r="B3090" s="1" t="s">
        <v>3088</v>
      </c>
      <c r="C3090" s="1" t="s">
        <v>7198</v>
      </c>
      <c r="D3090" s="6">
        <v>65000</v>
      </c>
      <c r="E3090" s="6">
        <v>126</v>
      </c>
      <c r="F3090" t="s">
        <v>8221</v>
      </c>
      <c r="G3090" t="s">
        <v>8224</v>
      </c>
      <c r="H3090" t="s">
        <v>8246</v>
      </c>
      <c r="I3090">
        <v>1420724460</v>
      </c>
      <c r="J3090">
        <v>1418046247</v>
      </c>
      <c r="K3090" t="b">
        <v>0</v>
      </c>
      <c r="L3090">
        <v>3</v>
      </c>
      <c r="M3090" t="b">
        <v>0</v>
      </c>
      <c r="N3090" t="s">
        <v>8303</v>
      </c>
      <c r="O3090" s="16">
        <f>Table1[[#This Row],[pledged]]/Table1[[#This Row],[goal]]*100</f>
        <v>0.19384615384615383</v>
      </c>
      <c r="P3090" s="6">
        <f>IFERROR(Table1[[#This Row],[pledged]]/Table1[[#This Row],[backers_count]],0)</f>
        <v>42</v>
      </c>
      <c r="Q3090" t="str">
        <f>LEFT(Table1[[#This Row],[Category and Sub-Category]],FIND("/",Table1[[#This Row],[Category and Sub-Category]])-1)</f>
        <v>theater</v>
      </c>
      <c r="R3090" t="str">
        <f>RIGHT(Table1[[#This Row],[Category and Sub-Category]],LEN(Table1[[#This Row],[Category and Sub-Category]])-FIND("/",Table1[[#This Row],[Category and Sub-Category]]))</f>
        <v>spaces</v>
      </c>
      <c r="S3090" s="14">
        <f>(((Table1[[#This Row],[launched_at]]/60)/60)/24)+DATE(1970,1,1)</f>
        <v>41981.57230324074</v>
      </c>
      <c r="T3090" s="14">
        <f t="shared" si="48"/>
        <v>42012.570138888885</v>
      </c>
    </row>
    <row r="3091" spans="1:20" ht="43.5" x14ac:dyDescent="0.35">
      <c r="A3091">
        <v>3089</v>
      </c>
      <c r="B3091" s="1" t="s">
        <v>3089</v>
      </c>
      <c r="C3091" s="1" t="s">
        <v>7199</v>
      </c>
      <c r="D3091" s="6">
        <v>25000</v>
      </c>
      <c r="E3091" s="6">
        <v>5854</v>
      </c>
      <c r="F3091" t="s">
        <v>8221</v>
      </c>
      <c r="G3091" t="s">
        <v>8224</v>
      </c>
      <c r="H3091" t="s">
        <v>8246</v>
      </c>
      <c r="I3091">
        <v>1468029540</v>
      </c>
      <c r="J3091">
        <v>1465304483</v>
      </c>
      <c r="K3091" t="b">
        <v>0</v>
      </c>
      <c r="L3091">
        <v>45</v>
      </c>
      <c r="M3091" t="b">
        <v>0</v>
      </c>
      <c r="N3091" t="s">
        <v>8303</v>
      </c>
      <c r="O3091" s="16">
        <f>Table1[[#This Row],[pledged]]/Table1[[#This Row],[goal]]*100</f>
        <v>23.416</v>
      </c>
      <c r="P3091" s="6">
        <f>IFERROR(Table1[[#This Row],[pledged]]/Table1[[#This Row],[backers_count]],0)</f>
        <v>130.0888888888889</v>
      </c>
      <c r="Q3091" t="str">
        <f>LEFT(Table1[[#This Row],[Category and Sub-Category]],FIND("/",Table1[[#This Row],[Category and Sub-Category]])-1)</f>
        <v>theater</v>
      </c>
      <c r="R3091" t="str">
        <f>RIGHT(Table1[[#This Row],[Category and Sub-Category]],LEN(Table1[[#This Row],[Category and Sub-Category]])-FIND("/",Table1[[#This Row],[Category and Sub-Category]]))</f>
        <v>spaces</v>
      </c>
      <c r="S3091" s="14">
        <f>(((Table1[[#This Row],[launched_at]]/60)/60)/24)+DATE(1970,1,1)</f>
        <v>42528.542627314819</v>
      </c>
      <c r="T3091" s="14">
        <f t="shared" si="48"/>
        <v>42560.082638888889</v>
      </c>
    </row>
    <row r="3092" spans="1:20" ht="43.5" x14ac:dyDescent="0.35">
      <c r="A3092">
        <v>3090</v>
      </c>
      <c r="B3092" s="1" t="s">
        <v>3090</v>
      </c>
      <c r="C3092" s="1" t="s">
        <v>7200</v>
      </c>
      <c r="D3092" s="6">
        <v>225000</v>
      </c>
      <c r="E3092" s="6">
        <v>11432</v>
      </c>
      <c r="F3092" t="s">
        <v>8221</v>
      </c>
      <c r="G3092" t="s">
        <v>8224</v>
      </c>
      <c r="H3092" t="s">
        <v>8246</v>
      </c>
      <c r="I3092">
        <v>1430505545</v>
      </c>
      <c r="J3092">
        <v>1425325145</v>
      </c>
      <c r="K3092" t="b">
        <v>0</v>
      </c>
      <c r="L3092">
        <v>9</v>
      </c>
      <c r="M3092" t="b">
        <v>0</v>
      </c>
      <c r="N3092" t="s">
        <v>8303</v>
      </c>
      <c r="O3092" s="16">
        <f>Table1[[#This Row],[pledged]]/Table1[[#This Row],[goal]]*100</f>
        <v>5.0808888888888886</v>
      </c>
      <c r="P3092" s="6">
        <f>IFERROR(Table1[[#This Row],[pledged]]/Table1[[#This Row],[backers_count]],0)</f>
        <v>1270.2222222222222</v>
      </c>
      <c r="Q3092" t="str">
        <f>LEFT(Table1[[#This Row],[Category and Sub-Category]],FIND("/",Table1[[#This Row],[Category and Sub-Category]])-1)</f>
        <v>theater</v>
      </c>
      <c r="R3092" t="str">
        <f>RIGHT(Table1[[#This Row],[Category and Sub-Category]],LEN(Table1[[#This Row],[Category and Sub-Category]])-FIND("/",Table1[[#This Row],[Category and Sub-Category]]))</f>
        <v>spaces</v>
      </c>
      <c r="S3092" s="14">
        <f>(((Table1[[#This Row],[launched_at]]/60)/60)/24)+DATE(1970,1,1)</f>
        <v>42065.818807870368</v>
      </c>
      <c r="T3092" s="14">
        <f t="shared" si="48"/>
        <v>42125.777141203704</v>
      </c>
    </row>
    <row r="3093" spans="1:20" ht="58" x14ac:dyDescent="0.35">
      <c r="A3093">
        <v>3091</v>
      </c>
      <c r="B3093" s="1" t="s">
        <v>3091</v>
      </c>
      <c r="C3093" s="1" t="s">
        <v>7201</v>
      </c>
      <c r="D3093" s="6">
        <v>5000</v>
      </c>
      <c r="E3093" s="6">
        <v>796</v>
      </c>
      <c r="F3093" t="s">
        <v>8221</v>
      </c>
      <c r="G3093" t="s">
        <v>8224</v>
      </c>
      <c r="H3093" t="s">
        <v>8246</v>
      </c>
      <c r="I3093">
        <v>1471214743</v>
      </c>
      <c r="J3093">
        <v>1468622743</v>
      </c>
      <c r="K3093" t="b">
        <v>0</v>
      </c>
      <c r="L3093">
        <v>9</v>
      </c>
      <c r="M3093" t="b">
        <v>0</v>
      </c>
      <c r="N3093" t="s">
        <v>8303</v>
      </c>
      <c r="O3093" s="16">
        <f>Table1[[#This Row],[pledged]]/Table1[[#This Row],[goal]]*100</f>
        <v>15.920000000000002</v>
      </c>
      <c r="P3093" s="6">
        <f>IFERROR(Table1[[#This Row],[pledged]]/Table1[[#This Row],[backers_count]],0)</f>
        <v>88.444444444444443</v>
      </c>
      <c r="Q3093" t="str">
        <f>LEFT(Table1[[#This Row],[Category and Sub-Category]],FIND("/",Table1[[#This Row],[Category and Sub-Category]])-1)</f>
        <v>theater</v>
      </c>
      <c r="R3093" t="str">
        <f>RIGHT(Table1[[#This Row],[Category and Sub-Category]],LEN(Table1[[#This Row],[Category and Sub-Category]])-FIND("/",Table1[[#This Row],[Category and Sub-Category]]))</f>
        <v>spaces</v>
      </c>
      <c r="S3093" s="14">
        <f>(((Table1[[#This Row],[launched_at]]/60)/60)/24)+DATE(1970,1,1)</f>
        <v>42566.948414351849</v>
      </c>
      <c r="T3093" s="14">
        <f t="shared" si="48"/>
        <v>42596.948414351849</v>
      </c>
    </row>
    <row r="3094" spans="1:20" ht="43.5" x14ac:dyDescent="0.35">
      <c r="A3094">
        <v>3092</v>
      </c>
      <c r="B3094" s="1" t="s">
        <v>3092</v>
      </c>
      <c r="C3094" s="1" t="s">
        <v>7202</v>
      </c>
      <c r="D3094" s="6">
        <v>100000</v>
      </c>
      <c r="E3094" s="6">
        <v>1183.19</v>
      </c>
      <c r="F3094" t="s">
        <v>8221</v>
      </c>
      <c r="G3094" t="s">
        <v>8224</v>
      </c>
      <c r="H3094" t="s">
        <v>8246</v>
      </c>
      <c r="I3094">
        <v>1444946400</v>
      </c>
      <c r="J3094">
        <v>1441723912</v>
      </c>
      <c r="K3094" t="b">
        <v>0</v>
      </c>
      <c r="L3094">
        <v>21</v>
      </c>
      <c r="M3094" t="b">
        <v>0</v>
      </c>
      <c r="N3094" t="s">
        <v>8303</v>
      </c>
      <c r="O3094" s="16">
        <f>Table1[[#This Row],[pledged]]/Table1[[#This Row],[goal]]*100</f>
        <v>1.1831900000000002</v>
      </c>
      <c r="P3094" s="6">
        <f>IFERROR(Table1[[#This Row],[pledged]]/Table1[[#This Row],[backers_count]],0)</f>
        <v>56.342380952380957</v>
      </c>
      <c r="Q3094" t="str">
        <f>LEFT(Table1[[#This Row],[Category and Sub-Category]],FIND("/",Table1[[#This Row],[Category and Sub-Category]])-1)</f>
        <v>theater</v>
      </c>
      <c r="R3094" t="str">
        <f>RIGHT(Table1[[#This Row],[Category and Sub-Category]],LEN(Table1[[#This Row],[Category and Sub-Category]])-FIND("/",Table1[[#This Row],[Category and Sub-Category]]))</f>
        <v>spaces</v>
      </c>
      <c r="S3094" s="14">
        <f>(((Table1[[#This Row],[launched_at]]/60)/60)/24)+DATE(1970,1,1)</f>
        <v>42255.619351851856</v>
      </c>
      <c r="T3094" s="14">
        <f t="shared" si="48"/>
        <v>42292.916666666672</v>
      </c>
    </row>
    <row r="3095" spans="1:20" ht="58" x14ac:dyDescent="0.35">
      <c r="A3095">
        <v>3093</v>
      </c>
      <c r="B3095" s="1" t="s">
        <v>3093</v>
      </c>
      <c r="C3095" s="1" t="s">
        <v>7203</v>
      </c>
      <c r="D3095" s="6">
        <v>4000</v>
      </c>
      <c r="E3095" s="6">
        <v>910</v>
      </c>
      <c r="F3095" t="s">
        <v>8221</v>
      </c>
      <c r="G3095" t="s">
        <v>8229</v>
      </c>
      <c r="H3095" t="s">
        <v>8251</v>
      </c>
      <c r="I3095">
        <v>1401595140</v>
      </c>
      <c r="J3095">
        <v>1398980941</v>
      </c>
      <c r="K3095" t="b">
        <v>0</v>
      </c>
      <c r="L3095">
        <v>17</v>
      </c>
      <c r="M3095" t="b">
        <v>0</v>
      </c>
      <c r="N3095" t="s">
        <v>8303</v>
      </c>
      <c r="O3095" s="16">
        <f>Table1[[#This Row],[pledged]]/Table1[[#This Row],[goal]]*100</f>
        <v>22.75</v>
      </c>
      <c r="P3095" s="6">
        <f>IFERROR(Table1[[#This Row],[pledged]]/Table1[[#This Row],[backers_count]],0)</f>
        <v>53.529411764705884</v>
      </c>
      <c r="Q3095" t="str">
        <f>LEFT(Table1[[#This Row],[Category and Sub-Category]],FIND("/",Table1[[#This Row],[Category and Sub-Category]])-1)</f>
        <v>theater</v>
      </c>
      <c r="R3095" t="str">
        <f>RIGHT(Table1[[#This Row],[Category and Sub-Category]],LEN(Table1[[#This Row],[Category and Sub-Category]])-FIND("/",Table1[[#This Row],[Category and Sub-Category]]))</f>
        <v>spaces</v>
      </c>
      <c r="S3095" s="14">
        <f>(((Table1[[#This Row],[launched_at]]/60)/60)/24)+DATE(1970,1,1)</f>
        <v>41760.909039351849</v>
      </c>
      <c r="T3095" s="14">
        <f t="shared" si="48"/>
        <v>41791.165972222225</v>
      </c>
    </row>
    <row r="3096" spans="1:20" ht="43.5" x14ac:dyDescent="0.35">
      <c r="A3096">
        <v>3094</v>
      </c>
      <c r="B3096" s="1" t="s">
        <v>3094</v>
      </c>
      <c r="C3096" s="1" t="s">
        <v>7204</v>
      </c>
      <c r="D3096" s="6">
        <v>100000</v>
      </c>
      <c r="E3096" s="6">
        <v>25</v>
      </c>
      <c r="F3096" t="s">
        <v>8221</v>
      </c>
      <c r="G3096" t="s">
        <v>8224</v>
      </c>
      <c r="H3096" t="s">
        <v>8246</v>
      </c>
      <c r="I3096">
        <v>1442775956</v>
      </c>
      <c r="J3096">
        <v>1437591956</v>
      </c>
      <c r="K3096" t="b">
        <v>0</v>
      </c>
      <c r="L3096">
        <v>1</v>
      </c>
      <c r="M3096" t="b">
        <v>0</v>
      </c>
      <c r="N3096" t="s">
        <v>8303</v>
      </c>
      <c r="O3096" s="16">
        <f>Table1[[#This Row],[pledged]]/Table1[[#This Row],[goal]]*100</f>
        <v>2.5000000000000001E-2</v>
      </c>
      <c r="P3096" s="6">
        <f>IFERROR(Table1[[#This Row],[pledged]]/Table1[[#This Row],[backers_count]],0)</f>
        <v>25</v>
      </c>
      <c r="Q3096" t="str">
        <f>LEFT(Table1[[#This Row],[Category and Sub-Category]],FIND("/",Table1[[#This Row],[Category and Sub-Category]])-1)</f>
        <v>theater</v>
      </c>
      <c r="R3096" t="str">
        <f>RIGHT(Table1[[#This Row],[Category and Sub-Category]],LEN(Table1[[#This Row],[Category and Sub-Category]])-FIND("/",Table1[[#This Row],[Category and Sub-Category]]))</f>
        <v>spaces</v>
      </c>
      <c r="S3096" s="14">
        <f>(((Table1[[#This Row],[launched_at]]/60)/60)/24)+DATE(1970,1,1)</f>
        <v>42207.795787037037</v>
      </c>
      <c r="T3096" s="14">
        <f t="shared" si="48"/>
        <v>42267.795787037037</v>
      </c>
    </row>
    <row r="3097" spans="1:20" ht="43.5" x14ac:dyDescent="0.35">
      <c r="A3097">
        <v>3095</v>
      </c>
      <c r="B3097" s="1" t="s">
        <v>3095</v>
      </c>
      <c r="C3097" s="1" t="s">
        <v>7205</v>
      </c>
      <c r="D3097" s="6">
        <v>14920</v>
      </c>
      <c r="E3097" s="6">
        <v>50</v>
      </c>
      <c r="F3097" t="s">
        <v>8221</v>
      </c>
      <c r="G3097" t="s">
        <v>8224</v>
      </c>
      <c r="H3097" t="s">
        <v>8246</v>
      </c>
      <c r="I3097">
        <v>1470011780</v>
      </c>
      <c r="J3097">
        <v>1464827780</v>
      </c>
      <c r="K3097" t="b">
        <v>0</v>
      </c>
      <c r="L3097">
        <v>1</v>
      </c>
      <c r="M3097" t="b">
        <v>0</v>
      </c>
      <c r="N3097" t="s">
        <v>8303</v>
      </c>
      <c r="O3097" s="16">
        <f>Table1[[#This Row],[pledged]]/Table1[[#This Row],[goal]]*100</f>
        <v>0.33512064343163539</v>
      </c>
      <c r="P3097" s="6">
        <f>IFERROR(Table1[[#This Row],[pledged]]/Table1[[#This Row],[backers_count]],0)</f>
        <v>50</v>
      </c>
      <c r="Q3097" t="str">
        <f>LEFT(Table1[[#This Row],[Category and Sub-Category]],FIND("/",Table1[[#This Row],[Category and Sub-Category]])-1)</f>
        <v>theater</v>
      </c>
      <c r="R3097" t="str">
        <f>RIGHT(Table1[[#This Row],[Category and Sub-Category]],LEN(Table1[[#This Row],[Category and Sub-Category]])-FIND("/",Table1[[#This Row],[Category and Sub-Category]]))</f>
        <v>spaces</v>
      </c>
      <c r="S3097" s="14">
        <f>(((Table1[[#This Row],[launched_at]]/60)/60)/24)+DATE(1970,1,1)</f>
        <v>42523.025231481486</v>
      </c>
      <c r="T3097" s="14">
        <f t="shared" si="48"/>
        <v>42583.025231481486</v>
      </c>
    </row>
    <row r="3098" spans="1:20" ht="43.5" x14ac:dyDescent="0.35">
      <c r="A3098">
        <v>3096</v>
      </c>
      <c r="B3098" s="1" t="s">
        <v>3096</v>
      </c>
      <c r="C3098" s="1" t="s">
        <v>7206</v>
      </c>
      <c r="D3098" s="6">
        <v>20000</v>
      </c>
      <c r="E3098" s="6">
        <v>795</v>
      </c>
      <c r="F3098" t="s">
        <v>8221</v>
      </c>
      <c r="G3098" t="s">
        <v>8224</v>
      </c>
      <c r="H3098" t="s">
        <v>8246</v>
      </c>
      <c r="I3098">
        <v>1432151326</v>
      </c>
      <c r="J3098">
        <v>1429559326</v>
      </c>
      <c r="K3098" t="b">
        <v>0</v>
      </c>
      <c r="L3098">
        <v>14</v>
      </c>
      <c r="M3098" t="b">
        <v>0</v>
      </c>
      <c r="N3098" t="s">
        <v>8303</v>
      </c>
      <c r="O3098" s="16">
        <f>Table1[[#This Row],[pledged]]/Table1[[#This Row],[goal]]*100</f>
        <v>3.9750000000000001</v>
      </c>
      <c r="P3098" s="6">
        <f>IFERROR(Table1[[#This Row],[pledged]]/Table1[[#This Row],[backers_count]],0)</f>
        <v>56.785714285714285</v>
      </c>
      <c r="Q3098" t="str">
        <f>LEFT(Table1[[#This Row],[Category and Sub-Category]],FIND("/",Table1[[#This Row],[Category and Sub-Category]])-1)</f>
        <v>theater</v>
      </c>
      <c r="R3098" t="str">
        <f>RIGHT(Table1[[#This Row],[Category and Sub-Category]],LEN(Table1[[#This Row],[Category and Sub-Category]])-FIND("/",Table1[[#This Row],[Category and Sub-Category]]))</f>
        <v>spaces</v>
      </c>
      <c r="S3098" s="14">
        <f>(((Table1[[#This Row],[launched_at]]/60)/60)/24)+DATE(1970,1,1)</f>
        <v>42114.825532407413</v>
      </c>
      <c r="T3098" s="14">
        <f t="shared" si="48"/>
        <v>42144.825532407413</v>
      </c>
    </row>
    <row r="3099" spans="1:20" ht="43.5" x14ac:dyDescent="0.35">
      <c r="A3099">
        <v>3097</v>
      </c>
      <c r="B3099" s="1" t="s">
        <v>3097</v>
      </c>
      <c r="C3099" s="1" t="s">
        <v>7207</v>
      </c>
      <c r="D3099" s="6">
        <v>10000</v>
      </c>
      <c r="E3099" s="6">
        <v>1715</v>
      </c>
      <c r="F3099" t="s">
        <v>8221</v>
      </c>
      <c r="G3099" t="s">
        <v>8225</v>
      </c>
      <c r="H3099" t="s">
        <v>8247</v>
      </c>
      <c r="I3099">
        <v>1475848800</v>
      </c>
      <c r="J3099">
        <v>1474027501</v>
      </c>
      <c r="K3099" t="b">
        <v>0</v>
      </c>
      <c r="L3099">
        <v>42</v>
      </c>
      <c r="M3099" t="b">
        <v>0</v>
      </c>
      <c r="N3099" t="s">
        <v>8303</v>
      </c>
      <c r="O3099" s="16">
        <f>Table1[[#This Row],[pledged]]/Table1[[#This Row],[goal]]*100</f>
        <v>17.150000000000002</v>
      </c>
      <c r="P3099" s="6">
        <f>IFERROR(Table1[[#This Row],[pledged]]/Table1[[#This Row],[backers_count]],0)</f>
        <v>40.833333333333336</v>
      </c>
      <c r="Q3099" t="str">
        <f>LEFT(Table1[[#This Row],[Category and Sub-Category]],FIND("/",Table1[[#This Row],[Category and Sub-Category]])-1)</f>
        <v>theater</v>
      </c>
      <c r="R3099" t="str">
        <f>RIGHT(Table1[[#This Row],[Category and Sub-Category]],LEN(Table1[[#This Row],[Category and Sub-Category]])-FIND("/",Table1[[#This Row],[Category and Sub-Category]]))</f>
        <v>spaces</v>
      </c>
      <c r="S3099" s="14">
        <f>(((Table1[[#This Row],[launched_at]]/60)/60)/24)+DATE(1970,1,1)</f>
        <v>42629.503483796296</v>
      </c>
      <c r="T3099" s="14">
        <f t="shared" si="48"/>
        <v>42650.583333333328</v>
      </c>
    </row>
    <row r="3100" spans="1:20" ht="58" x14ac:dyDescent="0.35">
      <c r="A3100">
        <v>3098</v>
      </c>
      <c r="B3100" s="1" t="s">
        <v>3098</v>
      </c>
      <c r="C3100" s="1" t="s">
        <v>7208</v>
      </c>
      <c r="D3100" s="6">
        <v>48725</v>
      </c>
      <c r="E3100" s="6">
        <v>1758</v>
      </c>
      <c r="F3100" t="s">
        <v>8221</v>
      </c>
      <c r="G3100" t="s">
        <v>8224</v>
      </c>
      <c r="H3100" t="s">
        <v>8246</v>
      </c>
      <c r="I3100">
        <v>1454890620</v>
      </c>
      <c r="J3100">
        <v>1450724449</v>
      </c>
      <c r="K3100" t="b">
        <v>0</v>
      </c>
      <c r="L3100">
        <v>27</v>
      </c>
      <c r="M3100" t="b">
        <v>0</v>
      </c>
      <c r="N3100" t="s">
        <v>8303</v>
      </c>
      <c r="O3100" s="16">
        <f>Table1[[#This Row],[pledged]]/Table1[[#This Row],[goal]]*100</f>
        <v>3.6080041046690612</v>
      </c>
      <c r="P3100" s="6">
        <f>IFERROR(Table1[[#This Row],[pledged]]/Table1[[#This Row],[backers_count]],0)</f>
        <v>65.111111111111114</v>
      </c>
      <c r="Q3100" t="str">
        <f>LEFT(Table1[[#This Row],[Category and Sub-Category]],FIND("/",Table1[[#This Row],[Category and Sub-Category]])-1)</f>
        <v>theater</v>
      </c>
      <c r="R3100" t="str">
        <f>RIGHT(Table1[[#This Row],[Category and Sub-Category]],LEN(Table1[[#This Row],[Category and Sub-Category]])-FIND("/",Table1[[#This Row],[Category and Sub-Category]]))</f>
        <v>spaces</v>
      </c>
      <c r="S3100" s="14">
        <f>(((Table1[[#This Row],[launched_at]]/60)/60)/24)+DATE(1970,1,1)</f>
        <v>42359.792233796295</v>
      </c>
      <c r="T3100" s="14">
        <f t="shared" si="48"/>
        <v>42408.01180555555</v>
      </c>
    </row>
    <row r="3101" spans="1:20" ht="43.5" x14ac:dyDescent="0.35">
      <c r="A3101">
        <v>3099</v>
      </c>
      <c r="B3101" s="1" t="s">
        <v>3099</v>
      </c>
      <c r="C3101" s="1" t="s">
        <v>7209</v>
      </c>
      <c r="D3101" s="6">
        <v>2000</v>
      </c>
      <c r="E3101" s="6">
        <v>278</v>
      </c>
      <c r="F3101" t="s">
        <v>8221</v>
      </c>
      <c r="G3101" t="s">
        <v>8224</v>
      </c>
      <c r="H3101" t="s">
        <v>8246</v>
      </c>
      <c r="I3101">
        <v>1455251591</v>
      </c>
      <c r="J3101">
        <v>1452659591</v>
      </c>
      <c r="K3101" t="b">
        <v>0</v>
      </c>
      <c r="L3101">
        <v>5</v>
      </c>
      <c r="M3101" t="b">
        <v>0</v>
      </c>
      <c r="N3101" t="s">
        <v>8303</v>
      </c>
      <c r="O3101" s="16">
        <f>Table1[[#This Row],[pledged]]/Table1[[#This Row],[goal]]*100</f>
        <v>13.900000000000002</v>
      </c>
      <c r="P3101" s="6">
        <f>IFERROR(Table1[[#This Row],[pledged]]/Table1[[#This Row],[backers_count]],0)</f>
        <v>55.6</v>
      </c>
      <c r="Q3101" t="str">
        <f>LEFT(Table1[[#This Row],[Category and Sub-Category]],FIND("/",Table1[[#This Row],[Category and Sub-Category]])-1)</f>
        <v>theater</v>
      </c>
      <c r="R3101" t="str">
        <f>RIGHT(Table1[[#This Row],[Category and Sub-Category]],LEN(Table1[[#This Row],[Category and Sub-Category]])-FIND("/",Table1[[#This Row],[Category and Sub-Category]]))</f>
        <v>spaces</v>
      </c>
      <c r="S3101" s="14">
        <f>(((Table1[[#This Row],[launched_at]]/60)/60)/24)+DATE(1970,1,1)</f>
        <v>42382.189710648148</v>
      </c>
      <c r="T3101" s="14">
        <f t="shared" si="48"/>
        <v>42412.189710648148</v>
      </c>
    </row>
    <row r="3102" spans="1:20" ht="43.5" x14ac:dyDescent="0.35">
      <c r="A3102">
        <v>3100</v>
      </c>
      <c r="B3102" s="1" t="s">
        <v>3100</v>
      </c>
      <c r="C3102" s="1" t="s">
        <v>7210</v>
      </c>
      <c r="D3102" s="6">
        <v>12000</v>
      </c>
      <c r="E3102" s="6">
        <v>1827</v>
      </c>
      <c r="F3102" t="s">
        <v>8221</v>
      </c>
      <c r="G3102" t="s">
        <v>8224</v>
      </c>
      <c r="H3102" t="s">
        <v>8246</v>
      </c>
      <c r="I3102">
        <v>1413816975</v>
      </c>
      <c r="J3102">
        <v>1411224975</v>
      </c>
      <c r="K3102" t="b">
        <v>0</v>
      </c>
      <c r="L3102">
        <v>13</v>
      </c>
      <c r="M3102" t="b">
        <v>0</v>
      </c>
      <c r="N3102" t="s">
        <v>8303</v>
      </c>
      <c r="O3102" s="16">
        <f>Table1[[#This Row],[pledged]]/Table1[[#This Row],[goal]]*100</f>
        <v>15.225</v>
      </c>
      <c r="P3102" s="6">
        <f>IFERROR(Table1[[#This Row],[pledged]]/Table1[[#This Row],[backers_count]],0)</f>
        <v>140.53846153846155</v>
      </c>
      <c r="Q3102" t="str">
        <f>LEFT(Table1[[#This Row],[Category and Sub-Category]],FIND("/",Table1[[#This Row],[Category and Sub-Category]])-1)</f>
        <v>theater</v>
      </c>
      <c r="R3102" t="str">
        <f>RIGHT(Table1[[#This Row],[Category and Sub-Category]],LEN(Table1[[#This Row],[Category and Sub-Category]])-FIND("/",Table1[[#This Row],[Category and Sub-Category]]))</f>
        <v>spaces</v>
      </c>
      <c r="S3102" s="14">
        <f>(((Table1[[#This Row],[launched_at]]/60)/60)/24)+DATE(1970,1,1)</f>
        <v>41902.622395833336</v>
      </c>
      <c r="T3102" s="14">
        <f t="shared" si="48"/>
        <v>41932.622395833336</v>
      </c>
    </row>
    <row r="3103" spans="1:20" ht="58" x14ac:dyDescent="0.35">
      <c r="A3103">
        <v>3101</v>
      </c>
      <c r="B3103" s="1" t="s">
        <v>3101</v>
      </c>
      <c r="C3103" s="1" t="s">
        <v>7211</v>
      </c>
      <c r="D3103" s="6">
        <v>2500</v>
      </c>
      <c r="E3103" s="6">
        <v>300</v>
      </c>
      <c r="F3103" t="s">
        <v>8221</v>
      </c>
      <c r="G3103" t="s">
        <v>8230</v>
      </c>
      <c r="H3103" t="s">
        <v>8249</v>
      </c>
      <c r="I3103">
        <v>1437033360</v>
      </c>
      <c r="J3103">
        <v>1434445937</v>
      </c>
      <c r="K3103" t="b">
        <v>0</v>
      </c>
      <c r="L3103">
        <v>12</v>
      </c>
      <c r="M3103" t="b">
        <v>0</v>
      </c>
      <c r="N3103" t="s">
        <v>8303</v>
      </c>
      <c r="O3103" s="16">
        <f>Table1[[#This Row],[pledged]]/Table1[[#This Row],[goal]]*100</f>
        <v>12</v>
      </c>
      <c r="P3103" s="6">
        <f>IFERROR(Table1[[#This Row],[pledged]]/Table1[[#This Row],[backers_count]],0)</f>
        <v>25</v>
      </c>
      <c r="Q3103" t="str">
        <f>LEFT(Table1[[#This Row],[Category and Sub-Category]],FIND("/",Table1[[#This Row],[Category and Sub-Category]])-1)</f>
        <v>theater</v>
      </c>
      <c r="R3103" t="str">
        <f>RIGHT(Table1[[#This Row],[Category and Sub-Category]],LEN(Table1[[#This Row],[Category and Sub-Category]])-FIND("/",Table1[[#This Row],[Category and Sub-Category]]))</f>
        <v>spaces</v>
      </c>
      <c r="S3103" s="14">
        <f>(((Table1[[#This Row],[launched_at]]/60)/60)/24)+DATE(1970,1,1)</f>
        <v>42171.383530092593</v>
      </c>
      <c r="T3103" s="14">
        <f t="shared" si="48"/>
        <v>42201.330555555556</v>
      </c>
    </row>
    <row r="3104" spans="1:20" ht="58" x14ac:dyDescent="0.35">
      <c r="A3104">
        <v>3102</v>
      </c>
      <c r="B3104" s="1" t="s">
        <v>3102</v>
      </c>
      <c r="C3104" s="1" t="s">
        <v>7212</v>
      </c>
      <c r="D3104" s="6">
        <v>16000</v>
      </c>
      <c r="E3104" s="6">
        <v>6258</v>
      </c>
      <c r="F3104" t="s">
        <v>8221</v>
      </c>
      <c r="G3104" t="s">
        <v>8225</v>
      </c>
      <c r="H3104" t="s">
        <v>8247</v>
      </c>
      <c r="I3104">
        <v>1471939818</v>
      </c>
      <c r="J3104">
        <v>1467619818</v>
      </c>
      <c r="K3104" t="b">
        <v>0</v>
      </c>
      <c r="L3104">
        <v>90</v>
      </c>
      <c r="M3104" t="b">
        <v>0</v>
      </c>
      <c r="N3104" t="s">
        <v>8303</v>
      </c>
      <c r="O3104" s="16">
        <f>Table1[[#This Row],[pledged]]/Table1[[#This Row],[goal]]*100</f>
        <v>39.112499999999997</v>
      </c>
      <c r="P3104" s="6">
        <f>IFERROR(Table1[[#This Row],[pledged]]/Table1[[#This Row],[backers_count]],0)</f>
        <v>69.533333333333331</v>
      </c>
      <c r="Q3104" t="str">
        <f>LEFT(Table1[[#This Row],[Category and Sub-Category]],FIND("/",Table1[[#This Row],[Category and Sub-Category]])-1)</f>
        <v>theater</v>
      </c>
      <c r="R3104" t="str">
        <f>RIGHT(Table1[[#This Row],[Category and Sub-Category]],LEN(Table1[[#This Row],[Category and Sub-Category]])-FIND("/",Table1[[#This Row],[Category and Sub-Category]]))</f>
        <v>spaces</v>
      </c>
      <c r="S3104" s="14">
        <f>(((Table1[[#This Row],[launched_at]]/60)/60)/24)+DATE(1970,1,1)</f>
        <v>42555.340486111112</v>
      </c>
      <c r="T3104" s="14">
        <f t="shared" si="48"/>
        <v>42605.340486111112</v>
      </c>
    </row>
    <row r="3105" spans="1:20" ht="29" x14ac:dyDescent="0.35">
      <c r="A3105">
        <v>3103</v>
      </c>
      <c r="B3105" s="1" t="s">
        <v>3103</v>
      </c>
      <c r="C3105" s="1" t="s">
        <v>7213</v>
      </c>
      <c r="D3105" s="6">
        <v>4100</v>
      </c>
      <c r="E3105" s="6">
        <v>11</v>
      </c>
      <c r="F3105" t="s">
        <v>8221</v>
      </c>
      <c r="G3105" t="s">
        <v>8224</v>
      </c>
      <c r="H3105" t="s">
        <v>8246</v>
      </c>
      <c r="I3105">
        <v>1434080706</v>
      </c>
      <c r="J3105">
        <v>1428896706</v>
      </c>
      <c r="K3105" t="b">
        <v>0</v>
      </c>
      <c r="L3105">
        <v>2</v>
      </c>
      <c r="M3105" t="b">
        <v>0</v>
      </c>
      <c r="N3105" t="s">
        <v>8303</v>
      </c>
      <c r="O3105" s="16">
        <f>Table1[[#This Row],[pledged]]/Table1[[#This Row],[goal]]*100</f>
        <v>0.26829268292682928</v>
      </c>
      <c r="P3105" s="6">
        <f>IFERROR(Table1[[#This Row],[pledged]]/Table1[[#This Row],[backers_count]],0)</f>
        <v>5.5</v>
      </c>
      <c r="Q3105" t="str">
        <f>LEFT(Table1[[#This Row],[Category and Sub-Category]],FIND("/",Table1[[#This Row],[Category and Sub-Category]])-1)</f>
        <v>theater</v>
      </c>
      <c r="R3105" t="str">
        <f>RIGHT(Table1[[#This Row],[Category and Sub-Category]],LEN(Table1[[#This Row],[Category and Sub-Category]])-FIND("/",Table1[[#This Row],[Category and Sub-Category]]))</f>
        <v>spaces</v>
      </c>
      <c r="S3105" s="14">
        <f>(((Table1[[#This Row],[launched_at]]/60)/60)/24)+DATE(1970,1,1)</f>
        <v>42107.156319444446</v>
      </c>
      <c r="T3105" s="14">
        <f t="shared" si="48"/>
        <v>42167.156319444446</v>
      </c>
    </row>
    <row r="3106" spans="1:20" ht="43.5" x14ac:dyDescent="0.35">
      <c r="A3106">
        <v>3104</v>
      </c>
      <c r="B3106" s="1" t="s">
        <v>3104</v>
      </c>
      <c r="C3106" s="1" t="s">
        <v>7214</v>
      </c>
      <c r="D3106" s="6">
        <v>4000</v>
      </c>
      <c r="E3106" s="6">
        <v>1185</v>
      </c>
      <c r="F3106" t="s">
        <v>8221</v>
      </c>
      <c r="G3106" t="s">
        <v>8226</v>
      </c>
      <c r="H3106" t="s">
        <v>8248</v>
      </c>
      <c r="I3106">
        <v>1422928800</v>
      </c>
      <c r="J3106">
        <v>1420235311</v>
      </c>
      <c r="K3106" t="b">
        <v>0</v>
      </c>
      <c r="L3106">
        <v>5</v>
      </c>
      <c r="M3106" t="b">
        <v>0</v>
      </c>
      <c r="N3106" t="s">
        <v>8303</v>
      </c>
      <c r="O3106" s="16">
        <f>Table1[[#This Row],[pledged]]/Table1[[#This Row],[goal]]*100</f>
        <v>29.625</v>
      </c>
      <c r="P3106" s="6">
        <f>IFERROR(Table1[[#This Row],[pledged]]/Table1[[#This Row],[backers_count]],0)</f>
        <v>237</v>
      </c>
      <c r="Q3106" t="str">
        <f>LEFT(Table1[[#This Row],[Category and Sub-Category]],FIND("/",Table1[[#This Row],[Category and Sub-Category]])-1)</f>
        <v>theater</v>
      </c>
      <c r="R3106" t="str">
        <f>RIGHT(Table1[[#This Row],[Category and Sub-Category]],LEN(Table1[[#This Row],[Category and Sub-Category]])-FIND("/",Table1[[#This Row],[Category and Sub-Category]]))</f>
        <v>spaces</v>
      </c>
      <c r="S3106" s="14">
        <f>(((Table1[[#This Row],[launched_at]]/60)/60)/24)+DATE(1970,1,1)</f>
        <v>42006.908692129626</v>
      </c>
      <c r="T3106" s="14">
        <f t="shared" si="48"/>
        <v>42038.083333333328</v>
      </c>
    </row>
    <row r="3107" spans="1:20" ht="43.5" x14ac:dyDescent="0.35">
      <c r="A3107">
        <v>3105</v>
      </c>
      <c r="B3107" s="1" t="s">
        <v>3105</v>
      </c>
      <c r="C3107" s="1" t="s">
        <v>7215</v>
      </c>
      <c r="D3107" s="6">
        <v>5845</v>
      </c>
      <c r="E3107" s="6">
        <v>2476</v>
      </c>
      <c r="F3107" t="s">
        <v>8221</v>
      </c>
      <c r="G3107" t="s">
        <v>8224</v>
      </c>
      <c r="H3107" t="s">
        <v>8246</v>
      </c>
      <c r="I3107">
        <v>1413694800</v>
      </c>
      <c r="J3107">
        <v>1408986916</v>
      </c>
      <c r="K3107" t="b">
        <v>0</v>
      </c>
      <c r="L3107">
        <v>31</v>
      </c>
      <c r="M3107" t="b">
        <v>0</v>
      </c>
      <c r="N3107" t="s">
        <v>8303</v>
      </c>
      <c r="O3107" s="16">
        <f>Table1[[#This Row],[pledged]]/Table1[[#This Row],[goal]]*100</f>
        <v>42.360992301112063</v>
      </c>
      <c r="P3107" s="6">
        <f>IFERROR(Table1[[#This Row],[pledged]]/Table1[[#This Row],[backers_count]],0)</f>
        <v>79.870967741935488</v>
      </c>
      <c r="Q3107" t="str">
        <f>LEFT(Table1[[#This Row],[Category and Sub-Category]],FIND("/",Table1[[#This Row],[Category and Sub-Category]])-1)</f>
        <v>theater</v>
      </c>
      <c r="R3107" t="str">
        <f>RIGHT(Table1[[#This Row],[Category and Sub-Category]],LEN(Table1[[#This Row],[Category and Sub-Category]])-FIND("/",Table1[[#This Row],[Category and Sub-Category]]))</f>
        <v>spaces</v>
      </c>
      <c r="S3107" s="14">
        <f>(((Table1[[#This Row],[launched_at]]/60)/60)/24)+DATE(1970,1,1)</f>
        <v>41876.718935185185</v>
      </c>
      <c r="T3107" s="14">
        <f t="shared" si="48"/>
        <v>41931.208333333336</v>
      </c>
    </row>
    <row r="3108" spans="1:20" ht="58" x14ac:dyDescent="0.35">
      <c r="A3108">
        <v>3106</v>
      </c>
      <c r="B3108" s="1" t="s">
        <v>3106</v>
      </c>
      <c r="C3108" s="1" t="s">
        <v>7216</v>
      </c>
      <c r="D3108" s="6">
        <v>1000</v>
      </c>
      <c r="E3108" s="6">
        <v>41</v>
      </c>
      <c r="F3108" t="s">
        <v>8221</v>
      </c>
      <c r="G3108" t="s">
        <v>8225</v>
      </c>
      <c r="H3108" t="s">
        <v>8247</v>
      </c>
      <c r="I3108">
        <v>1442440800</v>
      </c>
      <c r="J3108">
        <v>1440497876</v>
      </c>
      <c r="K3108" t="b">
        <v>0</v>
      </c>
      <c r="L3108">
        <v>4</v>
      </c>
      <c r="M3108" t="b">
        <v>0</v>
      </c>
      <c r="N3108" t="s">
        <v>8303</v>
      </c>
      <c r="O3108" s="16">
        <f>Table1[[#This Row],[pledged]]/Table1[[#This Row],[goal]]*100</f>
        <v>4.1000000000000005</v>
      </c>
      <c r="P3108" s="6">
        <f>IFERROR(Table1[[#This Row],[pledged]]/Table1[[#This Row],[backers_count]],0)</f>
        <v>10.25</v>
      </c>
      <c r="Q3108" t="str">
        <f>LEFT(Table1[[#This Row],[Category and Sub-Category]],FIND("/",Table1[[#This Row],[Category and Sub-Category]])-1)</f>
        <v>theater</v>
      </c>
      <c r="R3108" t="str">
        <f>RIGHT(Table1[[#This Row],[Category and Sub-Category]],LEN(Table1[[#This Row],[Category and Sub-Category]])-FIND("/",Table1[[#This Row],[Category and Sub-Category]]))</f>
        <v>spaces</v>
      </c>
      <c r="S3108" s="14">
        <f>(((Table1[[#This Row],[launched_at]]/60)/60)/24)+DATE(1970,1,1)</f>
        <v>42241.429120370376</v>
      </c>
      <c r="T3108" s="14">
        <f t="shared" si="48"/>
        <v>42263.916666666672</v>
      </c>
    </row>
    <row r="3109" spans="1:20" ht="43.5" x14ac:dyDescent="0.35">
      <c r="A3109">
        <v>3107</v>
      </c>
      <c r="B3109" s="1" t="s">
        <v>3107</v>
      </c>
      <c r="C3109" s="1" t="s">
        <v>7217</v>
      </c>
      <c r="D3109" s="6">
        <v>40000</v>
      </c>
      <c r="E3109" s="6">
        <v>7905</v>
      </c>
      <c r="F3109" t="s">
        <v>8221</v>
      </c>
      <c r="G3109" t="s">
        <v>8224</v>
      </c>
      <c r="H3109" t="s">
        <v>8246</v>
      </c>
      <c r="I3109">
        <v>1431372751</v>
      </c>
      <c r="J3109">
        <v>1430767951</v>
      </c>
      <c r="K3109" t="b">
        <v>0</v>
      </c>
      <c r="L3109">
        <v>29</v>
      </c>
      <c r="M3109" t="b">
        <v>0</v>
      </c>
      <c r="N3109" t="s">
        <v>8303</v>
      </c>
      <c r="O3109" s="16">
        <f>Table1[[#This Row],[pledged]]/Table1[[#This Row],[goal]]*100</f>
        <v>19.762499999999999</v>
      </c>
      <c r="P3109" s="6">
        <f>IFERROR(Table1[[#This Row],[pledged]]/Table1[[#This Row],[backers_count]],0)</f>
        <v>272.58620689655174</v>
      </c>
      <c r="Q3109" t="str">
        <f>LEFT(Table1[[#This Row],[Category and Sub-Category]],FIND("/",Table1[[#This Row],[Category and Sub-Category]])-1)</f>
        <v>theater</v>
      </c>
      <c r="R3109" t="str">
        <f>RIGHT(Table1[[#This Row],[Category and Sub-Category]],LEN(Table1[[#This Row],[Category and Sub-Category]])-FIND("/",Table1[[#This Row],[Category and Sub-Category]]))</f>
        <v>spaces</v>
      </c>
      <c r="S3109" s="14">
        <f>(((Table1[[#This Row],[launched_at]]/60)/60)/24)+DATE(1970,1,1)</f>
        <v>42128.814247685179</v>
      </c>
      <c r="T3109" s="14">
        <f t="shared" si="48"/>
        <v>42135.814247685179</v>
      </c>
    </row>
    <row r="3110" spans="1:20" x14ac:dyDescent="0.35">
      <c r="A3110">
        <v>3108</v>
      </c>
      <c r="B3110" s="1" t="s">
        <v>3108</v>
      </c>
      <c r="C3110" s="1" t="s">
        <v>7218</v>
      </c>
      <c r="D3110" s="6">
        <v>50000</v>
      </c>
      <c r="E3110" s="6">
        <v>26</v>
      </c>
      <c r="F3110" t="s">
        <v>8221</v>
      </c>
      <c r="G3110" t="s">
        <v>8224</v>
      </c>
      <c r="H3110" t="s">
        <v>8246</v>
      </c>
      <c r="I3110">
        <v>1430234394</v>
      </c>
      <c r="J3110">
        <v>1425053994</v>
      </c>
      <c r="K3110" t="b">
        <v>0</v>
      </c>
      <c r="L3110">
        <v>2</v>
      </c>
      <c r="M3110" t="b">
        <v>0</v>
      </c>
      <c r="N3110" t="s">
        <v>8303</v>
      </c>
      <c r="O3110" s="16">
        <f>Table1[[#This Row],[pledged]]/Table1[[#This Row],[goal]]*100</f>
        <v>5.1999999999999998E-2</v>
      </c>
      <c r="P3110" s="6">
        <f>IFERROR(Table1[[#This Row],[pledged]]/Table1[[#This Row],[backers_count]],0)</f>
        <v>13</v>
      </c>
      <c r="Q3110" t="str">
        <f>LEFT(Table1[[#This Row],[Category and Sub-Category]],FIND("/",Table1[[#This Row],[Category and Sub-Category]])-1)</f>
        <v>theater</v>
      </c>
      <c r="R3110" t="str">
        <f>RIGHT(Table1[[#This Row],[Category and Sub-Category]],LEN(Table1[[#This Row],[Category and Sub-Category]])-FIND("/",Table1[[#This Row],[Category and Sub-Category]]))</f>
        <v>spaces</v>
      </c>
      <c r="S3110" s="14">
        <f>(((Table1[[#This Row],[launched_at]]/60)/60)/24)+DATE(1970,1,1)</f>
        <v>42062.680486111116</v>
      </c>
      <c r="T3110" s="14">
        <f t="shared" si="48"/>
        <v>42122.638819444444</v>
      </c>
    </row>
    <row r="3111" spans="1:20" ht="43.5" x14ac:dyDescent="0.35">
      <c r="A3111">
        <v>3109</v>
      </c>
      <c r="B3111" s="1" t="s">
        <v>3109</v>
      </c>
      <c r="C3111" s="1" t="s">
        <v>7219</v>
      </c>
      <c r="D3111" s="6">
        <v>26500</v>
      </c>
      <c r="E3111" s="6">
        <v>6633</v>
      </c>
      <c r="F3111" t="s">
        <v>8221</v>
      </c>
      <c r="G3111" t="s">
        <v>8224</v>
      </c>
      <c r="H3111" t="s">
        <v>8246</v>
      </c>
      <c r="I3111">
        <v>1409194810</v>
      </c>
      <c r="J3111">
        <v>1406170810</v>
      </c>
      <c r="K3111" t="b">
        <v>0</v>
      </c>
      <c r="L3111">
        <v>114</v>
      </c>
      <c r="M3111" t="b">
        <v>0</v>
      </c>
      <c r="N3111" t="s">
        <v>8303</v>
      </c>
      <c r="O3111" s="16">
        <f>Table1[[#This Row],[pledged]]/Table1[[#This Row],[goal]]*100</f>
        <v>25.030188679245285</v>
      </c>
      <c r="P3111" s="6">
        <f>IFERROR(Table1[[#This Row],[pledged]]/Table1[[#This Row],[backers_count]],0)</f>
        <v>58.184210526315788</v>
      </c>
      <c r="Q3111" t="str">
        <f>LEFT(Table1[[#This Row],[Category and Sub-Category]],FIND("/",Table1[[#This Row],[Category and Sub-Category]])-1)</f>
        <v>theater</v>
      </c>
      <c r="R3111" t="str">
        <f>RIGHT(Table1[[#This Row],[Category and Sub-Category]],LEN(Table1[[#This Row],[Category and Sub-Category]])-FIND("/",Table1[[#This Row],[Category and Sub-Category]]))</f>
        <v>spaces</v>
      </c>
      <c r="S3111" s="14">
        <f>(((Table1[[#This Row],[launched_at]]/60)/60)/24)+DATE(1970,1,1)</f>
        <v>41844.125115740739</v>
      </c>
      <c r="T3111" s="14">
        <f t="shared" si="48"/>
        <v>41879.125115740739</v>
      </c>
    </row>
    <row r="3112" spans="1:20" ht="43.5" x14ac:dyDescent="0.35">
      <c r="A3112">
        <v>3110</v>
      </c>
      <c r="B3112" s="1" t="s">
        <v>3110</v>
      </c>
      <c r="C3112" s="1" t="s">
        <v>7220</v>
      </c>
      <c r="D3112" s="6">
        <v>25000</v>
      </c>
      <c r="E3112" s="6">
        <v>10</v>
      </c>
      <c r="F3112" t="s">
        <v>8221</v>
      </c>
      <c r="G3112" t="s">
        <v>8224</v>
      </c>
      <c r="H3112" t="s">
        <v>8246</v>
      </c>
      <c r="I3112">
        <v>1487465119</v>
      </c>
      <c r="J3112">
        <v>1484009119</v>
      </c>
      <c r="K3112" t="b">
        <v>0</v>
      </c>
      <c r="L3112">
        <v>1</v>
      </c>
      <c r="M3112" t="b">
        <v>0</v>
      </c>
      <c r="N3112" t="s">
        <v>8303</v>
      </c>
      <c r="O3112" s="16">
        <f>Table1[[#This Row],[pledged]]/Table1[[#This Row],[goal]]*100</f>
        <v>0.04</v>
      </c>
      <c r="P3112" s="6">
        <f>IFERROR(Table1[[#This Row],[pledged]]/Table1[[#This Row],[backers_count]],0)</f>
        <v>10</v>
      </c>
      <c r="Q3112" t="str">
        <f>LEFT(Table1[[#This Row],[Category and Sub-Category]],FIND("/",Table1[[#This Row],[Category and Sub-Category]])-1)</f>
        <v>theater</v>
      </c>
      <c r="R3112" t="str">
        <f>RIGHT(Table1[[#This Row],[Category and Sub-Category]],LEN(Table1[[#This Row],[Category and Sub-Category]])-FIND("/",Table1[[#This Row],[Category and Sub-Category]]))</f>
        <v>spaces</v>
      </c>
      <c r="S3112" s="14">
        <f>(((Table1[[#This Row],[launched_at]]/60)/60)/24)+DATE(1970,1,1)</f>
        <v>42745.031469907408</v>
      </c>
      <c r="T3112" s="14">
        <f t="shared" si="48"/>
        <v>42785.031469907408</v>
      </c>
    </row>
    <row r="3113" spans="1:20" ht="43.5" x14ac:dyDescent="0.35">
      <c r="A3113">
        <v>3111</v>
      </c>
      <c r="B3113" s="1" t="s">
        <v>3111</v>
      </c>
      <c r="C3113" s="1" t="s">
        <v>7221</v>
      </c>
      <c r="D3113" s="6">
        <v>20000</v>
      </c>
      <c r="E3113" s="6">
        <v>5328</v>
      </c>
      <c r="F3113" t="s">
        <v>8221</v>
      </c>
      <c r="G3113" t="s">
        <v>8224</v>
      </c>
      <c r="H3113" t="s">
        <v>8246</v>
      </c>
      <c r="I3113">
        <v>1412432220</v>
      </c>
      <c r="J3113">
        <v>1409753820</v>
      </c>
      <c r="K3113" t="b">
        <v>0</v>
      </c>
      <c r="L3113">
        <v>76</v>
      </c>
      <c r="M3113" t="b">
        <v>0</v>
      </c>
      <c r="N3113" t="s">
        <v>8303</v>
      </c>
      <c r="O3113" s="16">
        <f>Table1[[#This Row],[pledged]]/Table1[[#This Row],[goal]]*100</f>
        <v>26.640000000000004</v>
      </c>
      <c r="P3113" s="6">
        <f>IFERROR(Table1[[#This Row],[pledged]]/Table1[[#This Row],[backers_count]],0)</f>
        <v>70.10526315789474</v>
      </c>
      <c r="Q3113" t="str">
        <f>LEFT(Table1[[#This Row],[Category and Sub-Category]],FIND("/",Table1[[#This Row],[Category and Sub-Category]])-1)</f>
        <v>theater</v>
      </c>
      <c r="R3113" t="str">
        <f>RIGHT(Table1[[#This Row],[Category and Sub-Category]],LEN(Table1[[#This Row],[Category and Sub-Category]])-FIND("/",Table1[[#This Row],[Category and Sub-Category]]))</f>
        <v>spaces</v>
      </c>
      <c r="S3113" s="14">
        <f>(((Table1[[#This Row],[launched_at]]/60)/60)/24)+DATE(1970,1,1)</f>
        <v>41885.595138888886</v>
      </c>
      <c r="T3113" s="14">
        <f t="shared" si="48"/>
        <v>41916.595138888886</v>
      </c>
    </row>
    <row r="3114" spans="1:20" ht="43.5" x14ac:dyDescent="0.35">
      <c r="A3114">
        <v>3112</v>
      </c>
      <c r="B3114" s="1" t="s">
        <v>3112</v>
      </c>
      <c r="C3114" s="1" t="s">
        <v>7222</v>
      </c>
      <c r="D3114" s="6">
        <v>11000</v>
      </c>
      <c r="E3114" s="6">
        <v>521</v>
      </c>
      <c r="F3114" t="s">
        <v>8221</v>
      </c>
      <c r="G3114" t="s">
        <v>8224</v>
      </c>
      <c r="H3114" t="s">
        <v>8246</v>
      </c>
      <c r="I3114">
        <v>1477968934</v>
      </c>
      <c r="J3114">
        <v>1472784934</v>
      </c>
      <c r="K3114" t="b">
        <v>0</v>
      </c>
      <c r="L3114">
        <v>9</v>
      </c>
      <c r="M3114" t="b">
        <v>0</v>
      </c>
      <c r="N3114" t="s">
        <v>8303</v>
      </c>
      <c r="O3114" s="16">
        <f>Table1[[#This Row],[pledged]]/Table1[[#This Row],[goal]]*100</f>
        <v>4.7363636363636363</v>
      </c>
      <c r="P3114" s="6">
        <f>IFERROR(Table1[[#This Row],[pledged]]/Table1[[#This Row],[backers_count]],0)</f>
        <v>57.888888888888886</v>
      </c>
      <c r="Q3114" t="str">
        <f>LEFT(Table1[[#This Row],[Category and Sub-Category]],FIND("/",Table1[[#This Row],[Category and Sub-Category]])-1)</f>
        <v>theater</v>
      </c>
      <c r="R3114" t="str">
        <f>RIGHT(Table1[[#This Row],[Category and Sub-Category]],LEN(Table1[[#This Row],[Category and Sub-Category]])-FIND("/",Table1[[#This Row],[Category and Sub-Category]]))</f>
        <v>spaces</v>
      </c>
      <c r="S3114" s="14">
        <f>(((Table1[[#This Row],[launched_at]]/60)/60)/24)+DATE(1970,1,1)</f>
        <v>42615.121921296297</v>
      </c>
      <c r="T3114" s="14">
        <f t="shared" si="48"/>
        <v>42675.121921296297</v>
      </c>
    </row>
    <row r="3115" spans="1:20" ht="43.5" x14ac:dyDescent="0.35">
      <c r="A3115">
        <v>3113</v>
      </c>
      <c r="B3115" s="1" t="s">
        <v>3113</v>
      </c>
      <c r="C3115" s="1" t="s">
        <v>7223</v>
      </c>
      <c r="D3115" s="6">
        <v>109225</v>
      </c>
      <c r="E3115" s="6">
        <v>4635</v>
      </c>
      <c r="F3115" t="s">
        <v>8221</v>
      </c>
      <c r="G3115" t="s">
        <v>8224</v>
      </c>
      <c r="H3115" t="s">
        <v>8246</v>
      </c>
      <c r="I3115">
        <v>1429291982</v>
      </c>
      <c r="J3115">
        <v>1426699982</v>
      </c>
      <c r="K3115" t="b">
        <v>0</v>
      </c>
      <c r="L3115">
        <v>37</v>
      </c>
      <c r="M3115" t="b">
        <v>0</v>
      </c>
      <c r="N3115" t="s">
        <v>8303</v>
      </c>
      <c r="O3115" s="16">
        <f>Table1[[#This Row],[pledged]]/Table1[[#This Row],[goal]]*100</f>
        <v>4.2435339894712749</v>
      </c>
      <c r="P3115" s="6">
        <f>IFERROR(Table1[[#This Row],[pledged]]/Table1[[#This Row],[backers_count]],0)</f>
        <v>125.27027027027027</v>
      </c>
      <c r="Q3115" t="str">
        <f>LEFT(Table1[[#This Row],[Category and Sub-Category]],FIND("/",Table1[[#This Row],[Category and Sub-Category]])-1)</f>
        <v>theater</v>
      </c>
      <c r="R3115" t="str">
        <f>RIGHT(Table1[[#This Row],[Category and Sub-Category]],LEN(Table1[[#This Row],[Category and Sub-Category]])-FIND("/",Table1[[#This Row],[Category and Sub-Category]]))</f>
        <v>spaces</v>
      </c>
      <c r="S3115" s="14">
        <f>(((Table1[[#This Row],[launched_at]]/60)/60)/24)+DATE(1970,1,1)</f>
        <v>42081.731273148151</v>
      </c>
      <c r="T3115" s="14">
        <f t="shared" si="48"/>
        <v>42111.731273148151</v>
      </c>
    </row>
    <row r="3116" spans="1:20" ht="43.5" x14ac:dyDescent="0.35">
      <c r="A3116">
        <v>3114</v>
      </c>
      <c r="B3116" s="1" t="s">
        <v>3114</v>
      </c>
      <c r="C3116" s="1" t="s">
        <v>7224</v>
      </c>
      <c r="D3116" s="6">
        <v>75000</v>
      </c>
      <c r="E3116" s="6">
        <v>0</v>
      </c>
      <c r="F3116" t="s">
        <v>8221</v>
      </c>
      <c r="G3116" t="s">
        <v>8224</v>
      </c>
      <c r="H3116" t="s">
        <v>8246</v>
      </c>
      <c r="I3116">
        <v>1411312250</v>
      </c>
      <c r="J3116">
        <v>1406128250</v>
      </c>
      <c r="K3116" t="b">
        <v>0</v>
      </c>
      <c r="L3116">
        <v>0</v>
      </c>
      <c r="M3116" t="b">
        <v>0</v>
      </c>
      <c r="N3116" t="s">
        <v>8303</v>
      </c>
      <c r="O3116" s="16">
        <f>Table1[[#This Row],[pledged]]/Table1[[#This Row],[goal]]*100</f>
        <v>0</v>
      </c>
      <c r="P3116" s="6">
        <f>IFERROR(Table1[[#This Row],[pledged]]/Table1[[#This Row],[backers_count]],0)</f>
        <v>0</v>
      </c>
      <c r="Q3116" t="str">
        <f>LEFT(Table1[[#This Row],[Category and Sub-Category]],FIND("/",Table1[[#This Row],[Category and Sub-Category]])-1)</f>
        <v>theater</v>
      </c>
      <c r="R3116" t="str">
        <f>RIGHT(Table1[[#This Row],[Category and Sub-Category]],LEN(Table1[[#This Row],[Category and Sub-Category]])-FIND("/",Table1[[#This Row],[Category and Sub-Category]]))</f>
        <v>spaces</v>
      </c>
      <c r="S3116" s="14">
        <f>(((Table1[[#This Row],[launched_at]]/60)/60)/24)+DATE(1970,1,1)</f>
        <v>41843.632523148146</v>
      </c>
      <c r="T3116" s="14">
        <f t="shared" si="48"/>
        <v>41903.632523148146</v>
      </c>
    </row>
    <row r="3117" spans="1:20" ht="43.5" x14ac:dyDescent="0.35">
      <c r="A3117">
        <v>3115</v>
      </c>
      <c r="B3117" s="1" t="s">
        <v>3115</v>
      </c>
      <c r="C3117" s="1" t="s">
        <v>7225</v>
      </c>
      <c r="D3117" s="6">
        <v>10000</v>
      </c>
      <c r="E3117" s="6">
        <v>300</v>
      </c>
      <c r="F3117" t="s">
        <v>8221</v>
      </c>
      <c r="G3117" t="s">
        <v>8235</v>
      </c>
      <c r="H3117" t="s">
        <v>8255</v>
      </c>
      <c r="I3117">
        <v>1465123427</v>
      </c>
      <c r="J3117">
        <v>1462531427</v>
      </c>
      <c r="K3117" t="b">
        <v>0</v>
      </c>
      <c r="L3117">
        <v>1</v>
      </c>
      <c r="M3117" t="b">
        <v>0</v>
      </c>
      <c r="N3117" t="s">
        <v>8303</v>
      </c>
      <c r="O3117" s="16">
        <f>Table1[[#This Row],[pledged]]/Table1[[#This Row],[goal]]*100</f>
        <v>3</v>
      </c>
      <c r="P3117" s="6">
        <f>IFERROR(Table1[[#This Row],[pledged]]/Table1[[#This Row],[backers_count]],0)</f>
        <v>300</v>
      </c>
      <c r="Q3117" t="str">
        <f>LEFT(Table1[[#This Row],[Category and Sub-Category]],FIND("/",Table1[[#This Row],[Category and Sub-Category]])-1)</f>
        <v>theater</v>
      </c>
      <c r="R3117" t="str">
        <f>RIGHT(Table1[[#This Row],[Category and Sub-Category]],LEN(Table1[[#This Row],[Category and Sub-Category]])-FIND("/",Table1[[#This Row],[Category and Sub-Category]]))</f>
        <v>spaces</v>
      </c>
      <c r="S3117" s="14">
        <f>(((Table1[[#This Row],[launched_at]]/60)/60)/24)+DATE(1970,1,1)</f>
        <v>42496.447071759263</v>
      </c>
      <c r="T3117" s="14">
        <f t="shared" si="48"/>
        <v>42526.447071759263</v>
      </c>
    </row>
    <row r="3118" spans="1:20" ht="43.5" x14ac:dyDescent="0.35">
      <c r="A3118">
        <v>3116</v>
      </c>
      <c r="B3118" s="1" t="s">
        <v>3116</v>
      </c>
      <c r="C3118" s="1" t="s">
        <v>7226</v>
      </c>
      <c r="D3118" s="6">
        <v>750</v>
      </c>
      <c r="E3118" s="6">
        <v>430</v>
      </c>
      <c r="F3118" t="s">
        <v>8221</v>
      </c>
      <c r="G3118" t="s">
        <v>8224</v>
      </c>
      <c r="H3118" t="s">
        <v>8246</v>
      </c>
      <c r="I3118">
        <v>1427890925</v>
      </c>
      <c r="J3118">
        <v>1426681325</v>
      </c>
      <c r="K3118" t="b">
        <v>0</v>
      </c>
      <c r="L3118">
        <v>10</v>
      </c>
      <c r="M3118" t="b">
        <v>0</v>
      </c>
      <c r="N3118" t="s">
        <v>8303</v>
      </c>
      <c r="O3118" s="16">
        <f>Table1[[#This Row],[pledged]]/Table1[[#This Row],[goal]]*100</f>
        <v>57.333333333333336</v>
      </c>
      <c r="P3118" s="6">
        <f>IFERROR(Table1[[#This Row],[pledged]]/Table1[[#This Row],[backers_count]],0)</f>
        <v>43</v>
      </c>
      <c r="Q3118" t="str">
        <f>LEFT(Table1[[#This Row],[Category and Sub-Category]],FIND("/",Table1[[#This Row],[Category and Sub-Category]])-1)</f>
        <v>theater</v>
      </c>
      <c r="R3118" t="str">
        <f>RIGHT(Table1[[#This Row],[Category and Sub-Category]],LEN(Table1[[#This Row],[Category and Sub-Category]])-FIND("/",Table1[[#This Row],[Category and Sub-Category]]))</f>
        <v>spaces</v>
      </c>
      <c r="S3118" s="14">
        <f>(((Table1[[#This Row],[launched_at]]/60)/60)/24)+DATE(1970,1,1)</f>
        <v>42081.515335648146</v>
      </c>
      <c r="T3118" s="14">
        <f t="shared" si="48"/>
        <v>42095.515335648146</v>
      </c>
    </row>
    <row r="3119" spans="1:20" ht="43.5" x14ac:dyDescent="0.35">
      <c r="A3119">
        <v>3117</v>
      </c>
      <c r="B3119" s="1" t="s">
        <v>3117</v>
      </c>
      <c r="C3119" s="1" t="s">
        <v>7227</v>
      </c>
      <c r="D3119" s="6">
        <v>1000</v>
      </c>
      <c r="E3119" s="6">
        <v>1</v>
      </c>
      <c r="F3119" t="s">
        <v>8221</v>
      </c>
      <c r="G3119" t="s">
        <v>8225</v>
      </c>
      <c r="H3119" t="s">
        <v>8247</v>
      </c>
      <c r="I3119">
        <v>1464354720</v>
      </c>
      <c r="J3119">
        <v>1463648360</v>
      </c>
      <c r="K3119" t="b">
        <v>0</v>
      </c>
      <c r="L3119">
        <v>1</v>
      </c>
      <c r="M3119" t="b">
        <v>0</v>
      </c>
      <c r="N3119" t="s">
        <v>8303</v>
      </c>
      <c r="O3119" s="16">
        <f>Table1[[#This Row],[pledged]]/Table1[[#This Row],[goal]]*100</f>
        <v>0.1</v>
      </c>
      <c r="P3119" s="6">
        <f>IFERROR(Table1[[#This Row],[pledged]]/Table1[[#This Row],[backers_count]],0)</f>
        <v>1</v>
      </c>
      <c r="Q3119" t="str">
        <f>LEFT(Table1[[#This Row],[Category and Sub-Category]],FIND("/",Table1[[#This Row],[Category and Sub-Category]])-1)</f>
        <v>theater</v>
      </c>
      <c r="R3119" t="str">
        <f>RIGHT(Table1[[#This Row],[Category and Sub-Category]],LEN(Table1[[#This Row],[Category and Sub-Category]])-FIND("/",Table1[[#This Row],[Category and Sub-Category]]))</f>
        <v>spaces</v>
      </c>
      <c r="S3119" s="14">
        <f>(((Table1[[#This Row],[launched_at]]/60)/60)/24)+DATE(1970,1,1)</f>
        <v>42509.374537037031</v>
      </c>
      <c r="T3119" s="14">
        <f t="shared" si="48"/>
        <v>42517.55</v>
      </c>
    </row>
    <row r="3120" spans="1:20" ht="29" x14ac:dyDescent="0.35">
      <c r="A3120">
        <v>3118</v>
      </c>
      <c r="B3120" s="1" t="s">
        <v>3118</v>
      </c>
      <c r="C3120" s="1" t="s">
        <v>7228</v>
      </c>
      <c r="D3120" s="6">
        <v>500000</v>
      </c>
      <c r="E3120" s="6">
        <v>1550</v>
      </c>
      <c r="F3120" t="s">
        <v>8221</v>
      </c>
      <c r="G3120" t="s">
        <v>8235</v>
      </c>
      <c r="H3120" t="s">
        <v>8255</v>
      </c>
      <c r="I3120">
        <v>1467473723</v>
      </c>
      <c r="J3120">
        <v>1465832123</v>
      </c>
      <c r="K3120" t="b">
        <v>0</v>
      </c>
      <c r="L3120">
        <v>2</v>
      </c>
      <c r="M3120" t="b">
        <v>0</v>
      </c>
      <c r="N3120" t="s">
        <v>8303</v>
      </c>
      <c r="O3120" s="16">
        <f>Table1[[#This Row],[pledged]]/Table1[[#This Row],[goal]]*100</f>
        <v>0.31</v>
      </c>
      <c r="P3120" s="6">
        <f>IFERROR(Table1[[#This Row],[pledged]]/Table1[[#This Row],[backers_count]],0)</f>
        <v>775</v>
      </c>
      <c r="Q3120" t="str">
        <f>LEFT(Table1[[#This Row],[Category and Sub-Category]],FIND("/",Table1[[#This Row],[Category and Sub-Category]])-1)</f>
        <v>theater</v>
      </c>
      <c r="R3120" t="str">
        <f>RIGHT(Table1[[#This Row],[Category and Sub-Category]],LEN(Table1[[#This Row],[Category and Sub-Category]])-FIND("/",Table1[[#This Row],[Category and Sub-Category]]))</f>
        <v>spaces</v>
      </c>
      <c r="S3120" s="14">
        <f>(((Table1[[#This Row],[launched_at]]/60)/60)/24)+DATE(1970,1,1)</f>
        <v>42534.649571759262</v>
      </c>
      <c r="T3120" s="14">
        <f t="shared" si="48"/>
        <v>42553.649571759262</v>
      </c>
    </row>
    <row r="3121" spans="1:20" ht="58" x14ac:dyDescent="0.35">
      <c r="A3121">
        <v>3119</v>
      </c>
      <c r="B3121" s="1" t="s">
        <v>3119</v>
      </c>
      <c r="C3121" s="1" t="s">
        <v>7229</v>
      </c>
      <c r="D3121" s="6">
        <v>10000</v>
      </c>
      <c r="E3121" s="6">
        <v>5</v>
      </c>
      <c r="F3121" t="s">
        <v>8221</v>
      </c>
      <c r="G3121" t="s">
        <v>8224</v>
      </c>
      <c r="H3121" t="s">
        <v>8246</v>
      </c>
      <c r="I3121">
        <v>1427414732</v>
      </c>
      <c r="J3121">
        <v>1424826332</v>
      </c>
      <c r="K3121" t="b">
        <v>0</v>
      </c>
      <c r="L3121">
        <v>1</v>
      </c>
      <c r="M3121" t="b">
        <v>0</v>
      </c>
      <c r="N3121" t="s">
        <v>8303</v>
      </c>
      <c r="O3121" s="16">
        <f>Table1[[#This Row],[pledged]]/Table1[[#This Row],[goal]]*100</f>
        <v>0.05</v>
      </c>
      <c r="P3121" s="6">
        <f>IFERROR(Table1[[#This Row],[pledged]]/Table1[[#This Row],[backers_count]],0)</f>
        <v>5</v>
      </c>
      <c r="Q3121" t="str">
        <f>LEFT(Table1[[#This Row],[Category and Sub-Category]],FIND("/",Table1[[#This Row],[Category and Sub-Category]])-1)</f>
        <v>theater</v>
      </c>
      <c r="R3121" t="str">
        <f>RIGHT(Table1[[#This Row],[Category and Sub-Category]],LEN(Table1[[#This Row],[Category and Sub-Category]])-FIND("/",Table1[[#This Row],[Category and Sub-Category]]))</f>
        <v>spaces</v>
      </c>
      <c r="S3121" s="14">
        <f>(((Table1[[#This Row],[launched_at]]/60)/60)/24)+DATE(1970,1,1)</f>
        <v>42060.04550925926</v>
      </c>
      <c r="T3121" s="14">
        <f t="shared" si="48"/>
        <v>42090.003842592589</v>
      </c>
    </row>
    <row r="3122" spans="1:20" ht="43.5" x14ac:dyDescent="0.35">
      <c r="A3122">
        <v>3120</v>
      </c>
      <c r="B3122" s="1" t="s">
        <v>3120</v>
      </c>
      <c r="C3122" s="1" t="s">
        <v>7230</v>
      </c>
      <c r="D3122" s="6">
        <v>1300000</v>
      </c>
      <c r="E3122" s="6">
        <v>128</v>
      </c>
      <c r="F3122" t="s">
        <v>8221</v>
      </c>
      <c r="G3122" t="s">
        <v>8233</v>
      </c>
      <c r="H3122" t="s">
        <v>8249</v>
      </c>
      <c r="I3122">
        <v>1462484196</v>
      </c>
      <c r="J3122">
        <v>1457303796</v>
      </c>
      <c r="K3122" t="b">
        <v>0</v>
      </c>
      <c r="L3122">
        <v>10</v>
      </c>
      <c r="M3122" t="b">
        <v>0</v>
      </c>
      <c r="N3122" t="s">
        <v>8303</v>
      </c>
      <c r="O3122" s="16">
        <f>Table1[[#This Row],[pledged]]/Table1[[#This Row],[goal]]*100</f>
        <v>9.8461538461538465E-3</v>
      </c>
      <c r="P3122" s="6">
        <f>IFERROR(Table1[[#This Row],[pledged]]/Table1[[#This Row],[backers_count]],0)</f>
        <v>12.8</v>
      </c>
      <c r="Q3122" t="str">
        <f>LEFT(Table1[[#This Row],[Category and Sub-Category]],FIND("/",Table1[[#This Row],[Category and Sub-Category]])-1)</f>
        <v>theater</v>
      </c>
      <c r="R3122" t="str">
        <f>RIGHT(Table1[[#This Row],[Category and Sub-Category]],LEN(Table1[[#This Row],[Category and Sub-Category]])-FIND("/",Table1[[#This Row],[Category and Sub-Category]]))</f>
        <v>spaces</v>
      </c>
      <c r="S3122" s="14">
        <f>(((Table1[[#This Row],[launched_at]]/60)/60)/24)+DATE(1970,1,1)</f>
        <v>42435.942083333335</v>
      </c>
      <c r="T3122" s="14">
        <f t="shared" si="48"/>
        <v>42495.900416666671</v>
      </c>
    </row>
    <row r="3123" spans="1:20" ht="43.5" x14ac:dyDescent="0.35">
      <c r="A3123">
        <v>3121</v>
      </c>
      <c r="B3123" s="1" t="s">
        <v>3121</v>
      </c>
      <c r="C3123" s="1" t="s">
        <v>7231</v>
      </c>
      <c r="D3123" s="6">
        <v>1500</v>
      </c>
      <c r="E3123" s="6">
        <v>10</v>
      </c>
      <c r="F3123" t="s">
        <v>8220</v>
      </c>
      <c r="G3123" t="s">
        <v>8229</v>
      </c>
      <c r="H3123" t="s">
        <v>8251</v>
      </c>
      <c r="I3123">
        <v>1411748335</v>
      </c>
      <c r="J3123">
        <v>1406564335</v>
      </c>
      <c r="K3123" t="b">
        <v>0</v>
      </c>
      <c r="L3123">
        <v>1</v>
      </c>
      <c r="M3123" t="b">
        <v>0</v>
      </c>
      <c r="N3123" t="s">
        <v>8303</v>
      </c>
      <c r="O3123" s="16">
        <f>Table1[[#This Row],[pledged]]/Table1[[#This Row],[goal]]*100</f>
        <v>0.66666666666666674</v>
      </c>
      <c r="P3123" s="6">
        <f>IFERROR(Table1[[#This Row],[pledged]]/Table1[[#This Row],[backers_count]],0)</f>
        <v>10</v>
      </c>
      <c r="Q3123" t="str">
        <f>LEFT(Table1[[#This Row],[Category and Sub-Category]],FIND("/",Table1[[#This Row],[Category and Sub-Category]])-1)</f>
        <v>theater</v>
      </c>
      <c r="R3123" t="str">
        <f>RIGHT(Table1[[#This Row],[Category and Sub-Category]],LEN(Table1[[#This Row],[Category and Sub-Category]])-FIND("/",Table1[[#This Row],[Category and Sub-Category]]))</f>
        <v>spaces</v>
      </c>
      <c r="S3123" s="14">
        <f>(((Table1[[#This Row],[launched_at]]/60)/60)/24)+DATE(1970,1,1)</f>
        <v>41848.679803240739</v>
      </c>
      <c r="T3123" s="14">
        <f t="shared" si="48"/>
        <v>41908.679803240739</v>
      </c>
    </row>
    <row r="3124" spans="1:20" x14ac:dyDescent="0.35">
      <c r="A3124">
        <v>3122</v>
      </c>
      <c r="B3124" s="1" t="s">
        <v>3122</v>
      </c>
      <c r="C3124" s="1" t="s">
        <v>7232</v>
      </c>
      <c r="D3124" s="6">
        <v>199</v>
      </c>
      <c r="E3124" s="6">
        <v>116</v>
      </c>
      <c r="F3124" t="s">
        <v>8220</v>
      </c>
      <c r="G3124" t="s">
        <v>8224</v>
      </c>
      <c r="H3124" t="s">
        <v>8246</v>
      </c>
      <c r="I3124">
        <v>1478733732</v>
      </c>
      <c r="J3124">
        <v>1478298132</v>
      </c>
      <c r="K3124" t="b">
        <v>0</v>
      </c>
      <c r="L3124">
        <v>2</v>
      </c>
      <c r="M3124" t="b">
        <v>0</v>
      </c>
      <c r="N3124" t="s">
        <v>8303</v>
      </c>
      <c r="O3124" s="16">
        <f>Table1[[#This Row],[pledged]]/Table1[[#This Row],[goal]]*100</f>
        <v>58.291457286432156</v>
      </c>
      <c r="P3124" s="6">
        <f>IFERROR(Table1[[#This Row],[pledged]]/Table1[[#This Row],[backers_count]],0)</f>
        <v>58</v>
      </c>
      <c r="Q3124" t="str">
        <f>LEFT(Table1[[#This Row],[Category and Sub-Category]],FIND("/",Table1[[#This Row],[Category and Sub-Category]])-1)</f>
        <v>theater</v>
      </c>
      <c r="R3124" t="str">
        <f>RIGHT(Table1[[#This Row],[Category and Sub-Category]],LEN(Table1[[#This Row],[Category and Sub-Category]])-FIND("/",Table1[[#This Row],[Category and Sub-Category]]))</f>
        <v>spaces</v>
      </c>
      <c r="S3124" s="14">
        <f>(((Table1[[#This Row],[launched_at]]/60)/60)/24)+DATE(1970,1,1)</f>
        <v>42678.932083333333</v>
      </c>
      <c r="T3124" s="14">
        <f t="shared" si="48"/>
        <v>42683.973750000005</v>
      </c>
    </row>
    <row r="3125" spans="1:20" ht="43.5" x14ac:dyDescent="0.35">
      <c r="A3125">
        <v>3123</v>
      </c>
      <c r="B3125" s="1" t="s">
        <v>3123</v>
      </c>
      <c r="C3125" s="1" t="s">
        <v>7233</v>
      </c>
      <c r="D3125" s="6">
        <v>125000</v>
      </c>
      <c r="E3125" s="6">
        <v>85192</v>
      </c>
      <c r="F3125" t="s">
        <v>8220</v>
      </c>
      <c r="G3125" t="s">
        <v>8224</v>
      </c>
      <c r="H3125" t="s">
        <v>8246</v>
      </c>
      <c r="I3125">
        <v>1468108198</v>
      </c>
      <c r="J3125">
        <v>1465516198</v>
      </c>
      <c r="K3125" t="b">
        <v>0</v>
      </c>
      <c r="L3125">
        <v>348</v>
      </c>
      <c r="M3125" t="b">
        <v>0</v>
      </c>
      <c r="N3125" t="s">
        <v>8303</v>
      </c>
      <c r="O3125" s="16">
        <f>Table1[[#This Row],[pledged]]/Table1[[#This Row],[goal]]*100</f>
        <v>68.153599999999997</v>
      </c>
      <c r="P3125" s="6">
        <f>IFERROR(Table1[[#This Row],[pledged]]/Table1[[#This Row],[backers_count]],0)</f>
        <v>244.80459770114942</v>
      </c>
      <c r="Q3125" t="str">
        <f>LEFT(Table1[[#This Row],[Category and Sub-Category]],FIND("/",Table1[[#This Row],[Category and Sub-Category]])-1)</f>
        <v>theater</v>
      </c>
      <c r="R3125" t="str">
        <f>RIGHT(Table1[[#This Row],[Category and Sub-Category]],LEN(Table1[[#This Row],[Category and Sub-Category]])-FIND("/",Table1[[#This Row],[Category and Sub-Category]]))</f>
        <v>spaces</v>
      </c>
      <c r="S3125" s="14">
        <f>(((Table1[[#This Row],[launched_at]]/60)/60)/24)+DATE(1970,1,1)</f>
        <v>42530.993032407408</v>
      </c>
      <c r="T3125" s="14">
        <f t="shared" si="48"/>
        <v>42560.993032407408</v>
      </c>
    </row>
    <row r="3126" spans="1:20" ht="43.5" x14ac:dyDescent="0.35">
      <c r="A3126">
        <v>3124</v>
      </c>
      <c r="B3126" s="1" t="s">
        <v>3124</v>
      </c>
      <c r="C3126" s="1" t="s">
        <v>7234</v>
      </c>
      <c r="D3126" s="6">
        <v>800000</v>
      </c>
      <c r="E3126" s="6">
        <v>26</v>
      </c>
      <c r="F3126" t="s">
        <v>8220</v>
      </c>
      <c r="G3126" t="s">
        <v>8224</v>
      </c>
      <c r="H3126" t="s">
        <v>8246</v>
      </c>
      <c r="I3126">
        <v>1422902601</v>
      </c>
      <c r="J3126">
        <v>1417718601</v>
      </c>
      <c r="K3126" t="b">
        <v>0</v>
      </c>
      <c r="L3126">
        <v>4</v>
      </c>
      <c r="M3126" t="b">
        <v>0</v>
      </c>
      <c r="N3126" t="s">
        <v>8303</v>
      </c>
      <c r="O3126" s="16">
        <f>Table1[[#This Row],[pledged]]/Table1[[#This Row],[goal]]*100</f>
        <v>3.2499999999999999E-3</v>
      </c>
      <c r="P3126" s="6">
        <f>IFERROR(Table1[[#This Row],[pledged]]/Table1[[#This Row],[backers_count]],0)</f>
        <v>6.5</v>
      </c>
      <c r="Q3126" t="str">
        <f>LEFT(Table1[[#This Row],[Category and Sub-Category]],FIND("/",Table1[[#This Row],[Category and Sub-Category]])-1)</f>
        <v>theater</v>
      </c>
      <c r="R3126" t="str">
        <f>RIGHT(Table1[[#This Row],[Category and Sub-Category]],LEN(Table1[[#This Row],[Category and Sub-Category]])-FIND("/",Table1[[#This Row],[Category and Sub-Category]]))</f>
        <v>spaces</v>
      </c>
      <c r="S3126" s="14">
        <f>(((Table1[[#This Row],[launched_at]]/60)/60)/24)+DATE(1970,1,1)</f>
        <v>41977.780104166668</v>
      </c>
      <c r="T3126" s="14">
        <f t="shared" si="48"/>
        <v>42037.780104166668</v>
      </c>
    </row>
    <row r="3127" spans="1:20" x14ac:dyDescent="0.35">
      <c r="A3127">
        <v>3125</v>
      </c>
      <c r="B3127" s="1" t="s">
        <v>3125</v>
      </c>
      <c r="C3127" s="1" t="s">
        <v>7235</v>
      </c>
      <c r="D3127" s="6">
        <v>1500000</v>
      </c>
      <c r="E3127" s="6">
        <v>0</v>
      </c>
      <c r="F3127" t="s">
        <v>8220</v>
      </c>
      <c r="G3127" t="s">
        <v>8224</v>
      </c>
      <c r="H3127" t="s">
        <v>8246</v>
      </c>
      <c r="I3127">
        <v>1452142672</v>
      </c>
      <c r="J3127">
        <v>1449550672</v>
      </c>
      <c r="K3127" t="b">
        <v>0</v>
      </c>
      <c r="L3127">
        <v>0</v>
      </c>
      <c r="M3127" t="b">
        <v>0</v>
      </c>
      <c r="N3127" t="s">
        <v>8303</v>
      </c>
      <c r="O3127" s="16">
        <f>Table1[[#This Row],[pledged]]/Table1[[#This Row],[goal]]*100</f>
        <v>0</v>
      </c>
      <c r="P3127" s="6">
        <f>IFERROR(Table1[[#This Row],[pledged]]/Table1[[#This Row],[backers_count]],0)</f>
        <v>0</v>
      </c>
      <c r="Q3127" t="str">
        <f>LEFT(Table1[[#This Row],[Category and Sub-Category]],FIND("/",Table1[[#This Row],[Category and Sub-Category]])-1)</f>
        <v>theater</v>
      </c>
      <c r="R3127" t="str">
        <f>RIGHT(Table1[[#This Row],[Category and Sub-Category]],LEN(Table1[[#This Row],[Category and Sub-Category]])-FIND("/",Table1[[#This Row],[Category and Sub-Category]]))</f>
        <v>spaces</v>
      </c>
      <c r="S3127" s="14">
        <f>(((Table1[[#This Row],[launched_at]]/60)/60)/24)+DATE(1970,1,1)</f>
        <v>42346.20685185185</v>
      </c>
      <c r="T3127" s="14">
        <f t="shared" si="48"/>
        <v>42376.20685185185</v>
      </c>
    </row>
    <row r="3128" spans="1:20" ht="72.5" x14ac:dyDescent="0.35">
      <c r="A3128">
        <v>3126</v>
      </c>
      <c r="B3128" s="1" t="s">
        <v>3126</v>
      </c>
      <c r="C3128" s="1" t="s">
        <v>7236</v>
      </c>
      <c r="D3128" s="6">
        <v>25000</v>
      </c>
      <c r="E3128" s="6">
        <v>1040</v>
      </c>
      <c r="F3128" t="s">
        <v>8220</v>
      </c>
      <c r="G3128" t="s">
        <v>8224</v>
      </c>
      <c r="H3128" t="s">
        <v>8246</v>
      </c>
      <c r="I3128">
        <v>1459121162</v>
      </c>
      <c r="J3128">
        <v>1456532762</v>
      </c>
      <c r="K3128" t="b">
        <v>0</v>
      </c>
      <c r="L3128">
        <v>17</v>
      </c>
      <c r="M3128" t="b">
        <v>0</v>
      </c>
      <c r="N3128" t="s">
        <v>8303</v>
      </c>
      <c r="O3128" s="16">
        <f>Table1[[#This Row],[pledged]]/Table1[[#This Row],[goal]]*100</f>
        <v>4.16</v>
      </c>
      <c r="P3128" s="6">
        <f>IFERROR(Table1[[#This Row],[pledged]]/Table1[[#This Row],[backers_count]],0)</f>
        <v>61.176470588235297</v>
      </c>
      <c r="Q3128" t="str">
        <f>LEFT(Table1[[#This Row],[Category and Sub-Category]],FIND("/",Table1[[#This Row],[Category and Sub-Category]])-1)</f>
        <v>theater</v>
      </c>
      <c r="R3128" t="str">
        <f>RIGHT(Table1[[#This Row],[Category and Sub-Category]],LEN(Table1[[#This Row],[Category and Sub-Category]])-FIND("/",Table1[[#This Row],[Category and Sub-Category]]))</f>
        <v>spaces</v>
      </c>
      <c r="S3128" s="14">
        <f>(((Table1[[#This Row],[launched_at]]/60)/60)/24)+DATE(1970,1,1)</f>
        <v>42427.01807870371</v>
      </c>
      <c r="T3128" s="14">
        <f t="shared" si="48"/>
        <v>42456.976412037038</v>
      </c>
    </row>
    <row r="3129" spans="1:20" ht="43.5" x14ac:dyDescent="0.35">
      <c r="A3129">
        <v>3127</v>
      </c>
      <c r="B3129" s="1" t="s">
        <v>3127</v>
      </c>
      <c r="C3129" s="1" t="s">
        <v>7237</v>
      </c>
      <c r="D3129" s="6">
        <v>100000</v>
      </c>
      <c r="E3129" s="6">
        <v>0</v>
      </c>
      <c r="F3129" t="s">
        <v>8220</v>
      </c>
      <c r="G3129" t="s">
        <v>8224</v>
      </c>
      <c r="H3129" t="s">
        <v>8246</v>
      </c>
      <c r="I3129">
        <v>1425242029</v>
      </c>
      <c r="J3129">
        <v>1422650029</v>
      </c>
      <c r="K3129" t="b">
        <v>0</v>
      </c>
      <c r="L3129">
        <v>0</v>
      </c>
      <c r="M3129" t="b">
        <v>0</v>
      </c>
      <c r="N3129" t="s">
        <v>8303</v>
      </c>
      <c r="O3129" s="16">
        <f>Table1[[#This Row],[pledged]]/Table1[[#This Row],[goal]]*100</f>
        <v>0</v>
      </c>
      <c r="P3129" s="6">
        <f>IFERROR(Table1[[#This Row],[pledged]]/Table1[[#This Row],[backers_count]],0)</f>
        <v>0</v>
      </c>
      <c r="Q3129" t="str">
        <f>LEFT(Table1[[#This Row],[Category and Sub-Category]],FIND("/",Table1[[#This Row],[Category and Sub-Category]])-1)</f>
        <v>theater</v>
      </c>
      <c r="R3129" t="str">
        <f>RIGHT(Table1[[#This Row],[Category and Sub-Category]],LEN(Table1[[#This Row],[Category and Sub-Category]])-FIND("/",Table1[[#This Row],[Category and Sub-Category]]))</f>
        <v>spaces</v>
      </c>
      <c r="S3129" s="14">
        <f>(((Table1[[#This Row],[launched_at]]/60)/60)/24)+DATE(1970,1,1)</f>
        <v>42034.856817129628</v>
      </c>
      <c r="T3129" s="14">
        <f t="shared" si="48"/>
        <v>42064.856817129628</v>
      </c>
    </row>
    <row r="3130" spans="1:20" ht="43.5" x14ac:dyDescent="0.35">
      <c r="A3130">
        <v>3128</v>
      </c>
      <c r="B3130" s="1" t="s">
        <v>3128</v>
      </c>
      <c r="C3130" s="1" t="s">
        <v>7238</v>
      </c>
      <c r="D3130" s="6">
        <v>15000</v>
      </c>
      <c r="E3130" s="6">
        <v>16291</v>
      </c>
      <c r="F3130" t="s">
        <v>8222</v>
      </c>
      <c r="G3130" t="s">
        <v>8224</v>
      </c>
      <c r="H3130" t="s">
        <v>8246</v>
      </c>
      <c r="I3130">
        <v>1489690141</v>
      </c>
      <c r="J3130">
        <v>1487101741</v>
      </c>
      <c r="K3130" t="b">
        <v>0</v>
      </c>
      <c r="L3130">
        <v>117</v>
      </c>
      <c r="M3130" t="b">
        <v>0</v>
      </c>
      <c r="N3130" t="s">
        <v>8271</v>
      </c>
      <c r="O3130" s="16">
        <f>Table1[[#This Row],[pledged]]/Table1[[#This Row],[goal]]*100</f>
        <v>108.60666666666667</v>
      </c>
      <c r="P3130" s="6">
        <f>IFERROR(Table1[[#This Row],[pledged]]/Table1[[#This Row],[backers_count]],0)</f>
        <v>139.23931623931625</v>
      </c>
      <c r="Q3130" t="str">
        <f>LEFT(Table1[[#This Row],[Category and Sub-Category]],FIND("/",Table1[[#This Row],[Category and Sub-Category]])-1)</f>
        <v>theater</v>
      </c>
      <c r="R3130" t="str">
        <f>RIGHT(Table1[[#This Row],[Category and Sub-Category]],LEN(Table1[[#This Row],[Category and Sub-Category]])-FIND("/",Table1[[#This Row],[Category and Sub-Category]]))</f>
        <v>plays</v>
      </c>
      <c r="S3130" s="14">
        <f>(((Table1[[#This Row],[launched_at]]/60)/60)/24)+DATE(1970,1,1)</f>
        <v>42780.825706018513</v>
      </c>
      <c r="T3130" s="14">
        <f t="shared" si="48"/>
        <v>42810.784039351856</v>
      </c>
    </row>
    <row r="3131" spans="1:20" ht="58" x14ac:dyDescent="0.35">
      <c r="A3131">
        <v>3129</v>
      </c>
      <c r="B3131" s="1" t="s">
        <v>3129</v>
      </c>
      <c r="C3131" s="1" t="s">
        <v>7239</v>
      </c>
      <c r="D3131" s="6">
        <v>1250</v>
      </c>
      <c r="E3131" s="6">
        <v>10</v>
      </c>
      <c r="F3131" t="s">
        <v>8222</v>
      </c>
      <c r="G3131" t="s">
        <v>8224</v>
      </c>
      <c r="H3131" t="s">
        <v>8246</v>
      </c>
      <c r="I3131">
        <v>1492542819</v>
      </c>
      <c r="J3131">
        <v>1489090419</v>
      </c>
      <c r="K3131" t="b">
        <v>0</v>
      </c>
      <c r="L3131">
        <v>1</v>
      </c>
      <c r="M3131" t="b">
        <v>0</v>
      </c>
      <c r="N3131" t="s">
        <v>8271</v>
      </c>
      <c r="O3131" s="16">
        <f>Table1[[#This Row],[pledged]]/Table1[[#This Row],[goal]]*100</f>
        <v>0.8</v>
      </c>
      <c r="P3131" s="6">
        <f>IFERROR(Table1[[#This Row],[pledged]]/Table1[[#This Row],[backers_count]],0)</f>
        <v>10</v>
      </c>
      <c r="Q3131" t="str">
        <f>LEFT(Table1[[#This Row],[Category and Sub-Category]],FIND("/",Table1[[#This Row],[Category and Sub-Category]])-1)</f>
        <v>theater</v>
      </c>
      <c r="R3131" t="str">
        <f>RIGHT(Table1[[#This Row],[Category and Sub-Category]],LEN(Table1[[#This Row],[Category and Sub-Category]])-FIND("/",Table1[[#This Row],[Category and Sub-Category]]))</f>
        <v>plays</v>
      </c>
      <c r="S3131" s="14">
        <f>(((Table1[[#This Row],[launched_at]]/60)/60)/24)+DATE(1970,1,1)</f>
        <v>42803.842812499999</v>
      </c>
      <c r="T3131" s="14">
        <f t="shared" si="48"/>
        <v>42843.801145833335</v>
      </c>
    </row>
    <row r="3132" spans="1:20" ht="43.5" x14ac:dyDescent="0.35">
      <c r="A3132">
        <v>3130</v>
      </c>
      <c r="B3132" s="1" t="s">
        <v>3130</v>
      </c>
      <c r="C3132" s="1" t="s">
        <v>7240</v>
      </c>
      <c r="D3132" s="6">
        <v>10000</v>
      </c>
      <c r="E3132" s="6">
        <v>375</v>
      </c>
      <c r="F3132" t="s">
        <v>8222</v>
      </c>
      <c r="G3132" t="s">
        <v>8224</v>
      </c>
      <c r="H3132" t="s">
        <v>8246</v>
      </c>
      <c r="I3132">
        <v>1492145940</v>
      </c>
      <c r="J3132">
        <v>1489504916</v>
      </c>
      <c r="K3132" t="b">
        <v>0</v>
      </c>
      <c r="L3132">
        <v>4</v>
      </c>
      <c r="M3132" t="b">
        <v>0</v>
      </c>
      <c r="N3132" t="s">
        <v>8271</v>
      </c>
      <c r="O3132" s="16">
        <f>Table1[[#This Row],[pledged]]/Table1[[#This Row],[goal]]*100</f>
        <v>3.75</v>
      </c>
      <c r="P3132" s="6">
        <f>IFERROR(Table1[[#This Row],[pledged]]/Table1[[#This Row],[backers_count]],0)</f>
        <v>93.75</v>
      </c>
      <c r="Q3132" t="str">
        <f>LEFT(Table1[[#This Row],[Category and Sub-Category]],FIND("/",Table1[[#This Row],[Category and Sub-Category]])-1)</f>
        <v>theater</v>
      </c>
      <c r="R3132" t="str">
        <f>RIGHT(Table1[[#This Row],[Category and Sub-Category]],LEN(Table1[[#This Row],[Category and Sub-Category]])-FIND("/",Table1[[#This Row],[Category and Sub-Category]]))</f>
        <v>plays</v>
      </c>
      <c r="S3132" s="14">
        <f>(((Table1[[#This Row],[launched_at]]/60)/60)/24)+DATE(1970,1,1)</f>
        <v>42808.640231481477</v>
      </c>
      <c r="T3132" s="14">
        <f t="shared" si="48"/>
        <v>42839.207638888889</v>
      </c>
    </row>
    <row r="3133" spans="1:20" ht="29" x14ac:dyDescent="0.35">
      <c r="A3133">
        <v>3131</v>
      </c>
      <c r="B3133" s="1" t="s">
        <v>3131</v>
      </c>
      <c r="C3133" s="1" t="s">
        <v>7241</v>
      </c>
      <c r="D3133" s="6">
        <v>4100</v>
      </c>
      <c r="E3133" s="6">
        <v>645</v>
      </c>
      <c r="F3133" t="s">
        <v>8222</v>
      </c>
      <c r="G3133" t="s">
        <v>8224</v>
      </c>
      <c r="H3133" t="s">
        <v>8246</v>
      </c>
      <c r="I3133">
        <v>1491656045</v>
      </c>
      <c r="J3133">
        <v>1489067645</v>
      </c>
      <c r="K3133" t="b">
        <v>0</v>
      </c>
      <c r="L3133">
        <v>12</v>
      </c>
      <c r="M3133" t="b">
        <v>0</v>
      </c>
      <c r="N3133" t="s">
        <v>8271</v>
      </c>
      <c r="O3133" s="16">
        <f>Table1[[#This Row],[pledged]]/Table1[[#This Row],[goal]]*100</f>
        <v>15.731707317073171</v>
      </c>
      <c r="P3133" s="6">
        <f>IFERROR(Table1[[#This Row],[pledged]]/Table1[[#This Row],[backers_count]],0)</f>
        <v>53.75</v>
      </c>
      <c r="Q3133" t="str">
        <f>LEFT(Table1[[#This Row],[Category and Sub-Category]],FIND("/",Table1[[#This Row],[Category and Sub-Category]])-1)</f>
        <v>theater</v>
      </c>
      <c r="R3133" t="str">
        <f>RIGHT(Table1[[#This Row],[Category and Sub-Category]],LEN(Table1[[#This Row],[Category and Sub-Category]])-FIND("/",Table1[[#This Row],[Category and Sub-Category]]))</f>
        <v>plays</v>
      </c>
      <c r="S3133" s="14">
        <f>(((Table1[[#This Row],[launched_at]]/60)/60)/24)+DATE(1970,1,1)</f>
        <v>42803.579224537039</v>
      </c>
      <c r="T3133" s="14">
        <f t="shared" si="48"/>
        <v>42833.537557870368</v>
      </c>
    </row>
    <row r="3134" spans="1:20" ht="29" x14ac:dyDescent="0.35">
      <c r="A3134">
        <v>3132</v>
      </c>
      <c r="B3134" s="1" t="s">
        <v>3132</v>
      </c>
      <c r="C3134" s="1" t="s">
        <v>7242</v>
      </c>
      <c r="D3134" s="6">
        <v>30000</v>
      </c>
      <c r="E3134" s="6">
        <v>10</v>
      </c>
      <c r="F3134" t="s">
        <v>8222</v>
      </c>
      <c r="G3134" t="s">
        <v>8224</v>
      </c>
      <c r="H3134" t="s">
        <v>8246</v>
      </c>
      <c r="I3134">
        <v>1492759460</v>
      </c>
      <c r="J3134">
        <v>1487579060</v>
      </c>
      <c r="K3134" t="b">
        <v>0</v>
      </c>
      <c r="L3134">
        <v>1</v>
      </c>
      <c r="M3134" t="b">
        <v>0</v>
      </c>
      <c r="N3134" t="s">
        <v>8271</v>
      </c>
      <c r="O3134" s="16">
        <f>Table1[[#This Row],[pledged]]/Table1[[#This Row],[goal]]*100</f>
        <v>3.3333333333333333E-2</v>
      </c>
      <c r="P3134" s="6">
        <f>IFERROR(Table1[[#This Row],[pledged]]/Table1[[#This Row],[backers_count]],0)</f>
        <v>10</v>
      </c>
      <c r="Q3134" t="str">
        <f>LEFT(Table1[[#This Row],[Category and Sub-Category]],FIND("/",Table1[[#This Row],[Category and Sub-Category]])-1)</f>
        <v>theater</v>
      </c>
      <c r="R3134" t="str">
        <f>RIGHT(Table1[[#This Row],[Category and Sub-Category]],LEN(Table1[[#This Row],[Category and Sub-Category]])-FIND("/",Table1[[#This Row],[Category and Sub-Category]]))</f>
        <v>plays</v>
      </c>
      <c r="S3134" s="14">
        <f>(((Table1[[#This Row],[launched_at]]/60)/60)/24)+DATE(1970,1,1)</f>
        <v>42786.350231481483</v>
      </c>
      <c r="T3134" s="14">
        <f t="shared" si="48"/>
        <v>42846.308564814812</v>
      </c>
    </row>
    <row r="3135" spans="1:20" ht="43.5" x14ac:dyDescent="0.35">
      <c r="A3135">
        <v>3133</v>
      </c>
      <c r="B3135" s="1" t="s">
        <v>3133</v>
      </c>
      <c r="C3135" s="1" t="s">
        <v>7243</v>
      </c>
      <c r="D3135" s="6">
        <v>500</v>
      </c>
      <c r="E3135" s="6">
        <v>540</v>
      </c>
      <c r="F3135" t="s">
        <v>8222</v>
      </c>
      <c r="G3135" t="s">
        <v>8225</v>
      </c>
      <c r="H3135" t="s">
        <v>8247</v>
      </c>
      <c r="I3135">
        <v>1490358834</v>
      </c>
      <c r="J3135">
        <v>1487770434</v>
      </c>
      <c r="K3135" t="b">
        <v>0</v>
      </c>
      <c r="L3135">
        <v>16</v>
      </c>
      <c r="M3135" t="b">
        <v>0</v>
      </c>
      <c r="N3135" t="s">
        <v>8271</v>
      </c>
      <c r="O3135" s="16">
        <f>Table1[[#This Row],[pledged]]/Table1[[#This Row],[goal]]*100</f>
        <v>108</v>
      </c>
      <c r="P3135" s="6">
        <f>IFERROR(Table1[[#This Row],[pledged]]/Table1[[#This Row],[backers_count]],0)</f>
        <v>33.75</v>
      </c>
      <c r="Q3135" t="str">
        <f>LEFT(Table1[[#This Row],[Category and Sub-Category]],FIND("/",Table1[[#This Row],[Category and Sub-Category]])-1)</f>
        <v>theater</v>
      </c>
      <c r="R3135" t="str">
        <f>RIGHT(Table1[[#This Row],[Category and Sub-Category]],LEN(Table1[[#This Row],[Category and Sub-Category]])-FIND("/",Table1[[#This Row],[Category and Sub-Category]]))</f>
        <v>plays</v>
      </c>
      <c r="S3135" s="14">
        <f>(((Table1[[#This Row],[launched_at]]/60)/60)/24)+DATE(1970,1,1)</f>
        <v>42788.565208333333</v>
      </c>
      <c r="T3135" s="14">
        <f t="shared" si="48"/>
        <v>42818.523541666669</v>
      </c>
    </row>
    <row r="3136" spans="1:20" ht="58" x14ac:dyDescent="0.35">
      <c r="A3136">
        <v>3134</v>
      </c>
      <c r="B3136" s="1" t="s">
        <v>3134</v>
      </c>
      <c r="C3136" s="1" t="s">
        <v>7244</v>
      </c>
      <c r="D3136" s="6">
        <v>1000</v>
      </c>
      <c r="E3136" s="6">
        <v>225</v>
      </c>
      <c r="F3136" t="s">
        <v>8222</v>
      </c>
      <c r="G3136" t="s">
        <v>8225</v>
      </c>
      <c r="H3136" t="s">
        <v>8247</v>
      </c>
      <c r="I3136">
        <v>1490631419</v>
      </c>
      <c r="J3136">
        <v>1488820619</v>
      </c>
      <c r="K3136" t="b">
        <v>0</v>
      </c>
      <c r="L3136">
        <v>12</v>
      </c>
      <c r="M3136" t="b">
        <v>0</v>
      </c>
      <c r="N3136" t="s">
        <v>8271</v>
      </c>
      <c r="O3136" s="16">
        <f>Table1[[#This Row],[pledged]]/Table1[[#This Row],[goal]]*100</f>
        <v>22.5</v>
      </c>
      <c r="P3136" s="6">
        <f>IFERROR(Table1[[#This Row],[pledged]]/Table1[[#This Row],[backers_count]],0)</f>
        <v>18.75</v>
      </c>
      <c r="Q3136" t="str">
        <f>LEFT(Table1[[#This Row],[Category and Sub-Category]],FIND("/",Table1[[#This Row],[Category and Sub-Category]])-1)</f>
        <v>theater</v>
      </c>
      <c r="R3136" t="str">
        <f>RIGHT(Table1[[#This Row],[Category and Sub-Category]],LEN(Table1[[#This Row],[Category and Sub-Category]])-FIND("/",Table1[[#This Row],[Category and Sub-Category]]))</f>
        <v>plays</v>
      </c>
      <c r="S3136" s="14">
        <f>(((Table1[[#This Row],[launched_at]]/60)/60)/24)+DATE(1970,1,1)</f>
        <v>42800.720127314817</v>
      </c>
      <c r="T3136" s="14">
        <f t="shared" si="48"/>
        <v>42821.678460648152</v>
      </c>
    </row>
    <row r="3137" spans="1:20" ht="43.5" x14ac:dyDescent="0.35">
      <c r="A3137">
        <v>3135</v>
      </c>
      <c r="B3137" s="1" t="s">
        <v>3135</v>
      </c>
      <c r="C3137" s="1" t="s">
        <v>7245</v>
      </c>
      <c r="D3137" s="6">
        <v>777</v>
      </c>
      <c r="E3137" s="6">
        <v>162</v>
      </c>
      <c r="F3137" t="s">
        <v>8222</v>
      </c>
      <c r="G3137" t="s">
        <v>8224</v>
      </c>
      <c r="H3137" t="s">
        <v>8246</v>
      </c>
      <c r="I3137">
        <v>1491277121</v>
      </c>
      <c r="J3137">
        <v>1489376321</v>
      </c>
      <c r="K3137" t="b">
        <v>0</v>
      </c>
      <c r="L3137">
        <v>7</v>
      </c>
      <c r="M3137" t="b">
        <v>0</v>
      </c>
      <c r="N3137" t="s">
        <v>8271</v>
      </c>
      <c r="O3137" s="16">
        <f>Table1[[#This Row],[pledged]]/Table1[[#This Row],[goal]]*100</f>
        <v>20.849420849420849</v>
      </c>
      <c r="P3137" s="6">
        <f>IFERROR(Table1[[#This Row],[pledged]]/Table1[[#This Row],[backers_count]],0)</f>
        <v>23.142857142857142</v>
      </c>
      <c r="Q3137" t="str">
        <f>LEFT(Table1[[#This Row],[Category and Sub-Category]],FIND("/",Table1[[#This Row],[Category and Sub-Category]])-1)</f>
        <v>theater</v>
      </c>
      <c r="R3137" t="str">
        <f>RIGHT(Table1[[#This Row],[Category and Sub-Category]],LEN(Table1[[#This Row],[Category and Sub-Category]])-FIND("/",Table1[[#This Row],[Category and Sub-Category]]))</f>
        <v>plays</v>
      </c>
      <c r="S3137" s="14">
        <f>(((Table1[[#This Row],[launched_at]]/60)/60)/24)+DATE(1970,1,1)</f>
        <v>42807.151863425926</v>
      </c>
      <c r="T3137" s="14">
        <f t="shared" si="48"/>
        <v>42829.151863425926</v>
      </c>
    </row>
    <row r="3138" spans="1:20" ht="43.5" x14ac:dyDescent="0.35">
      <c r="A3138">
        <v>3136</v>
      </c>
      <c r="B3138" s="1" t="s">
        <v>3136</v>
      </c>
      <c r="C3138" s="1" t="s">
        <v>7246</v>
      </c>
      <c r="D3138" s="6">
        <v>500</v>
      </c>
      <c r="E3138" s="6">
        <v>639</v>
      </c>
      <c r="F3138" t="s">
        <v>8222</v>
      </c>
      <c r="G3138" t="s">
        <v>8225</v>
      </c>
      <c r="H3138" t="s">
        <v>8247</v>
      </c>
      <c r="I3138">
        <v>1491001140</v>
      </c>
      <c r="J3138">
        <v>1487847954</v>
      </c>
      <c r="K3138" t="b">
        <v>0</v>
      </c>
      <c r="L3138">
        <v>22</v>
      </c>
      <c r="M3138" t="b">
        <v>0</v>
      </c>
      <c r="N3138" t="s">
        <v>8271</v>
      </c>
      <c r="O3138" s="16">
        <f>Table1[[#This Row],[pledged]]/Table1[[#This Row],[goal]]*100</f>
        <v>127.8</v>
      </c>
      <c r="P3138" s="6">
        <f>IFERROR(Table1[[#This Row],[pledged]]/Table1[[#This Row],[backers_count]],0)</f>
        <v>29.045454545454547</v>
      </c>
      <c r="Q3138" t="str">
        <f>LEFT(Table1[[#This Row],[Category and Sub-Category]],FIND("/",Table1[[#This Row],[Category and Sub-Category]])-1)</f>
        <v>theater</v>
      </c>
      <c r="R3138" t="str">
        <f>RIGHT(Table1[[#This Row],[Category and Sub-Category]],LEN(Table1[[#This Row],[Category and Sub-Category]])-FIND("/",Table1[[#This Row],[Category and Sub-Category]]))</f>
        <v>plays</v>
      </c>
      <c r="S3138" s="14">
        <f>(((Table1[[#This Row],[launched_at]]/60)/60)/24)+DATE(1970,1,1)</f>
        <v>42789.462430555555</v>
      </c>
      <c r="T3138" s="14">
        <f t="shared" ref="T3138:T3201" si="49">(((I3138/60)/60)/24)+DATE(1970,1,1)</f>
        <v>42825.957638888889</v>
      </c>
    </row>
    <row r="3139" spans="1:20" ht="29" x14ac:dyDescent="0.35">
      <c r="A3139">
        <v>3137</v>
      </c>
      <c r="B3139" s="1" t="s">
        <v>3137</v>
      </c>
      <c r="C3139" s="1" t="s">
        <v>7247</v>
      </c>
      <c r="D3139" s="6">
        <v>1500</v>
      </c>
      <c r="E3139" s="6">
        <v>50</v>
      </c>
      <c r="F3139" t="s">
        <v>8222</v>
      </c>
      <c r="G3139" t="s">
        <v>8224</v>
      </c>
      <c r="H3139" t="s">
        <v>8246</v>
      </c>
      <c r="I3139">
        <v>1493838720</v>
      </c>
      <c r="J3139">
        <v>1489439669</v>
      </c>
      <c r="K3139" t="b">
        <v>0</v>
      </c>
      <c r="L3139">
        <v>1</v>
      </c>
      <c r="M3139" t="b">
        <v>0</v>
      </c>
      <c r="N3139" t="s">
        <v>8271</v>
      </c>
      <c r="O3139" s="16">
        <f>Table1[[#This Row],[pledged]]/Table1[[#This Row],[goal]]*100</f>
        <v>3.3333333333333335</v>
      </c>
      <c r="P3139" s="6">
        <f>IFERROR(Table1[[#This Row],[pledged]]/Table1[[#This Row],[backers_count]],0)</f>
        <v>50</v>
      </c>
      <c r="Q3139" t="str">
        <f>LEFT(Table1[[#This Row],[Category and Sub-Category]],FIND("/",Table1[[#This Row],[Category and Sub-Category]])-1)</f>
        <v>theater</v>
      </c>
      <c r="R3139" t="str">
        <f>RIGHT(Table1[[#This Row],[Category and Sub-Category]],LEN(Table1[[#This Row],[Category and Sub-Category]])-FIND("/",Table1[[#This Row],[Category and Sub-Category]]))</f>
        <v>plays</v>
      </c>
      <c r="S3139" s="14">
        <f>(((Table1[[#This Row],[launched_at]]/60)/60)/24)+DATE(1970,1,1)</f>
        <v>42807.885057870371</v>
      </c>
      <c r="T3139" s="14">
        <f t="shared" si="49"/>
        <v>42858.8</v>
      </c>
    </row>
    <row r="3140" spans="1:20" ht="58" x14ac:dyDescent="0.35">
      <c r="A3140">
        <v>3138</v>
      </c>
      <c r="B3140" s="1" t="s">
        <v>3138</v>
      </c>
      <c r="C3140" s="1" t="s">
        <v>7248</v>
      </c>
      <c r="D3140" s="6">
        <v>200</v>
      </c>
      <c r="E3140" s="6">
        <v>0</v>
      </c>
      <c r="F3140" t="s">
        <v>8222</v>
      </c>
      <c r="G3140" t="s">
        <v>8225</v>
      </c>
      <c r="H3140" t="s">
        <v>8247</v>
      </c>
      <c r="I3140">
        <v>1491233407</v>
      </c>
      <c r="J3140">
        <v>1489591807</v>
      </c>
      <c r="K3140" t="b">
        <v>0</v>
      </c>
      <c r="L3140">
        <v>0</v>
      </c>
      <c r="M3140" t="b">
        <v>0</v>
      </c>
      <c r="N3140" t="s">
        <v>8271</v>
      </c>
      <c r="O3140" s="16">
        <f>Table1[[#This Row],[pledged]]/Table1[[#This Row],[goal]]*100</f>
        <v>0</v>
      </c>
      <c r="P3140" s="6">
        <f>IFERROR(Table1[[#This Row],[pledged]]/Table1[[#This Row],[backers_count]],0)</f>
        <v>0</v>
      </c>
      <c r="Q3140" t="str">
        <f>LEFT(Table1[[#This Row],[Category and Sub-Category]],FIND("/",Table1[[#This Row],[Category and Sub-Category]])-1)</f>
        <v>theater</v>
      </c>
      <c r="R3140" t="str">
        <f>RIGHT(Table1[[#This Row],[Category and Sub-Category]],LEN(Table1[[#This Row],[Category and Sub-Category]])-FIND("/",Table1[[#This Row],[Category and Sub-Category]]))</f>
        <v>plays</v>
      </c>
      <c r="S3140" s="14">
        <f>(((Table1[[#This Row],[launched_at]]/60)/60)/24)+DATE(1970,1,1)</f>
        <v>42809.645914351851</v>
      </c>
      <c r="T3140" s="14">
        <f t="shared" si="49"/>
        <v>42828.645914351851</v>
      </c>
    </row>
    <row r="3141" spans="1:20" ht="43.5" x14ac:dyDescent="0.35">
      <c r="A3141">
        <v>3139</v>
      </c>
      <c r="B3141" s="1" t="s">
        <v>3139</v>
      </c>
      <c r="C3141" s="1" t="s">
        <v>7249</v>
      </c>
      <c r="D3141" s="6">
        <v>50000</v>
      </c>
      <c r="E3141" s="6">
        <v>2700</v>
      </c>
      <c r="F3141" t="s">
        <v>8222</v>
      </c>
      <c r="G3141" t="s">
        <v>8238</v>
      </c>
      <c r="H3141" t="s">
        <v>8256</v>
      </c>
      <c r="I3141">
        <v>1490416380</v>
      </c>
      <c r="J3141">
        <v>1487485760</v>
      </c>
      <c r="K3141" t="b">
        <v>0</v>
      </c>
      <c r="L3141">
        <v>6</v>
      </c>
      <c r="M3141" t="b">
        <v>0</v>
      </c>
      <c r="N3141" t="s">
        <v>8271</v>
      </c>
      <c r="O3141" s="16">
        <f>Table1[[#This Row],[pledged]]/Table1[[#This Row],[goal]]*100</f>
        <v>5.4</v>
      </c>
      <c r="P3141" s="6">
        <f>IFERROR(Table1[[#This Row],[pledged]]/Table1[[#This Row],[backers_count]],0)</f>
        <v>450</v>
      </c>
      <c r="Q3141" t="str">
        <f>LEFT(Table1[[#This Row],[Category and Sub-Category]],FIND("/",Table1[[#This Row],[Category and Sub-Category]])-1)</f>
        <v>theater</v>
      </c>
      <c r="R3141" t="str">
        <f>RIGHT(Table1[[#This Row],[Category and Sub-Category]],LEN(Table1[[#This Row],[Category and Sub-Category]])-FIND("/",Table1[[#This Row],[Category and Sub-Category]]))</f>
        <v>plays</v>
      </c>
      <c r="S3141" s="14">
        <f>(((Table1[[#This Row],[launched_at]]/60)/60)/24)+DATE(1970,1,1)</f>
        <v>42785.270370370374</v>
      </c>
      <c r="T3141" s="14">
        <f t="shared" si="49"/>
        <v>42819.189583333333</v>
      </c>
    </row>
    <row r="3142" spans="1:20" ht="58" x14ac:dyDescent="0.35">
      <c r="A3142">
        <v>3140</v>
      </c>
      <c r="B3142" s="1" t="s">
        <v>3140</v>
      </c>
      <c r="C3142" s="1" t="s">
        <v>7250</v>
      </c>
      <c r="D3142" s="6">
        <v>10000</v>
      </c>
      <c r="E3142" s="6">
        <v>96</v>
      </c>
      <c r="F3142" t="s">
        <v>8222</v>
      </c>
      <c r="G3142" t="s">
        <v>8230</v>
      </c>
      <c r="H3142" t="s">
        <v>8249</v>
      </c>
      <c r="I3142">
        <v>1491581703</v>
      </c>
      <c r="J3142">
        <v>1488993303</v>
      </c>
      <c r="K3142" t="b">
        <v>0</v>
      </c>
      <c r="L3142">
        <v>4</v>
      </c>
      <c r="M3142" t="b">
        <v>0</v>
      </c>
      <c r="N3142" t="s">
        <v>8271</v>
      </c>
      <c r="O3142" s="16">
        <f>Table1[[#This Row],[pledged]]/Table1[[#This Row],[goal]]*100</f>
        <v>0.96</v>
      </c>
      <c r="P3142" s="6">
        <f>IFERROR(Table1[[#This Row],[pledged]]/Table1[[#This Row],[backers_count]],0)</f>
        <v>24</v>
      </c>
      <c r="Q3142" t="str">
        <f>LEFT(Table1[[#This Row],[Category and Sub-Category]],FIND("/",Table1[[#This Row],[Category and Sub-Category]])-1)</f>
        <v>theater</v>
      </c>
      <c r="R3142" t="str">
        <f>RIGHT(Table1[[#This Row],[Category and Sub-Category]],LEN(Table1[[#This Row],[Category and Sub-Category]])-FIND("/",Table1[[#This Row],[Category and Sub-Category]]))</f>
        <v>plays</v>
      </c>
      <c r="S3142" s="14">
        <f>(((Table1[[#This Row],[launched_at]]/60)/60)/24)+DATE(1970,1,1)</f>
        <v>42802.718784722223</v>
      </c>
      <c r="T3142" s="14">
        <f t="shared" si="49"/>
        <v>42832.677118055552</v>
      </c>
    </row>
    <row r="3143" spans="1:20" ht="58" x14ac:dyDescent="0.35">
      <c r="A3143">
        <v>3141</v>
      </c>
      <c r="B3143" s="1" t="s">
        <v>3141</v>
      </c>
      <c r="C3143" s="1" t="s">
        <v>7251</v>
      </c>
      <c r="D3143" s="6">
        <v>500</v>
      </c>
      <c r="E3143" s="6">
        <v>258</v>
      </c>
      <c r="F3143" t="s">
        <v>8222</v>
      </c>
      <c r="G3143" t="s">
        <v>8233</v>
      </c>
      <c r="H3143" t="s">
        <v>8249</v>
      </c>
      <c r="I3143">
        <v>1492372800</v>
      </c>
      <c r="J3143">
        <v>1488823488</v>
      </c>
      <c r="K3143" t="b">
        <v>0</v>
      </c>
      <c r="L3143">
        <v>8</v>
      </c>
      <c r="M3143" t="b">
        <v>0</v>
      </c>
      <c r="N3143" t="s">
        <v>8271</v>
      </c>
      <c r="O3143" s="16">
        <f>Table1[[#This Row],[pledged]]/Table1[[#This Row],[goal]]*100</f>
        <v>51.6</v>
      </c>
      <c r="P3143" s="6">
        <f>IFERROR(Table1[[#This Row],[pledged]]/Table1[[#This Row],[backers_count]],0)</f>
        <v>32.25</v>
      </c>
      <c r="Q3143" t="str">
        <f>LEFT(Table1[[#This Row],[Category and Sub-Category]],FIND("/",Table1[[#This Row],[Category and Sub-Category]])-1)</f>
        <v>theater</v>
      </c>
      <c r="R3143" t="str">
        <f>RIGHT(Table1[[#This Row],[Category and Sub-Category]],LEN(Table1[[#This Row],[Category and Sub-Category]])-FIND("/",Table1[[#This Row],[Category and Sub-Category]]))</f>
        <v>plays</v>
      </c>
      <c r="S3143" s="14">
        <f>(((Table1[[#This Row],[launched_at]]/60)/60)/24)+DATE(1970,1,1)</f>
        <v>42800.753333333334</v>
      </c>
      <c r="T3143" s="14">
        <f t="shared" si="49"/>
        <v>42841.833333333328</v>
      </c>
    </row>
    <row r="3144" spans="1:20" ht="43.5" x14ac:dyDescent="0.35">
      <c r="A3144">
        <v>3142</v>
      </c>
      <c r="B3144" s="1" t="s">
        <v>3142</v>
      </c>
      <c r="C3144" s="1" t="s">
        <v>7252</v>
      </c>
      <c r="D3144" s="6">
        <v>2750</v>
      </c>
      <c r="E3144" s="6">
        <v>45</v>
      </c>
      <c r="F3144" t="s">
        <v>8222</v>
      </c>
      <c r="G3144" t="s">
        <v>8225</v>
      </c>
      <c r="H3144" t="s">
        <v>8247</v>
      </c>
      <c r="I3144">
        <v>1489922339</v>
      </c>
      <c r="J3144">
        <v>1487333939</v>
      </c>
      <c r="K3144" t="b">
        <v>0</v>
      </c>
      <c r="L3144">
        <v>3</v>
      </c>
      <c r="M3144" t="b">
        <v>0</v>
      </c>
      <c r="N3144" t="s">
        <v>8271</v>
      </c>
      <c r="O3144" s="16">
        <f>Table1[[#This Row],[pledged]]/Table1[[#This Row],[goal]]*100</f>
        <v>1.6363636363636365</v>
      </c>
      <c r="P3144" s="6">
        <f>IFERROR(Table1[[#This Row],[pledged]]/Table1[[#This Row],[backers_count]],0)</f>
        <v>15</v>
      </c>
      <c r="Q3144" t="str">
        <f>LEFT(Table1[[#This Row],[Category and Sub-Category]],FIND("/",Table1[[#This Row],[Category and Sub-Category]])-1)</f>
        <v>theater</v>
      </c>
      <c r="R3144" t="str">
        <f>RIGHT(Table1[[#This Row],[Category and Sub-Category]],LEN(Table1[[#This Row],[Category and Sub-Category]])-FIND("/",Table1[[#This Row],[Category and Sub-Category]]))</f>
        <v>plays</v>
      </c>
      <c r="S3144" s="14">
        <f>(((Table1[[#This Row],[launched_at]]/60)/60)/24)+DATE(1970,1,1)</f>
        <v>42783.513182870374</v>
      </c>
      <c r="T3144" s="14">
        <f t="shared" si="49"/>
        <v>42813.471516203703</v>
      </c>
    </row>
    <row r="3145" spans="1:20" ht="58" x14ac:dyDescent="0.35">
      <c r="A3145">
        <v>3143</v>
      </c>
      <c r="B3145" s="1" t="s">
        <v>3143</v>
      </c>
      <c r="C3145" s="1" t="s">
        <v>7253</v>
      </c>
      <c r="D3145" s="6">
        <v>700</v>
      </c>
      <c r="E3145" s="6">
        <v>0</v>
      </c>
      <c r="F3145" t="s">
        <v>8222</v>
      </c>
      <c r="G3145" t="s">
        <v>8225</v>
      </c>
      <c r="H3145" t="s">
        <v>8247</v>
      </c>
      <c r="I3145">
        <v>1491726956</v>
      </c>
      <c r="J3145">
        <v>1489480556</v>
      </c>
      <c r="K3145" t="b">
        <v>0</v>
      </c>
      <c r="L3145">
        <v>0</v>
      </c>
      <c r="M3145" t="b">
        <v>0</v>
      </c>
      <c r="N3145" t="s">
        <v>8271</v>
      </c>
      <c r="O3145" s="16">
        <f>Table1[[#This Row],[pledged]]/Table1[[#This Row],[goal]]*100</f>
        <v>0</v>
      </c>
      <c r="P3145" s="6">
        <f>IFERROR(Table1[[#This Row],[pledged]]/Table1[[#This Row],[backers_count]],0)</f>
        <v>0</v>
      </c>
      <c r="Q3145" t="str">
        <f>LEFT(Table1[[#This Row],[Category and Sub-Category]],FIND("/",Table1[[#This Row],[Category and Sub-Category]])-1)</f>
        <v>theater</v>
      </c>
      <c r="R3145" t="str">
        <f>RIGHT(Table1[[#This Row],[Category and Sub-Category]],LEN(Table1[[#This Row],[Category and Sub-Category]])-FIND("/",Table1[[#This Row],[Category and Sub-Category]]))</f>
        <v>plays</v>
      </c>
      <c r="S3145" s="14">
        <f>(((Table1[[#This Row],[launched_at]]/60)/60)/24)+DATE(1970,1,1)</f>
        <v>42808.358287037037</v>
      </c>
      <c r="T3145" s="14">
        <f t="shared" si="49"/>
        <v>42834.358287037037</v>
      </c>
    </row>
    <row r="3146" spans="1:20" ht="58" x14ac:dyDescent="0.35">
      <c r="A3146">
        <v>3144</v>
      </c>
      <c r="B3146" s="1" t="s">
        <v>3144</v>
      </c>
      <c r="C3146" s="1" t="s">
        <v>7254</v>
      </c>
      <c r="D3146" s="6">
        <v>10000</v>
      </c>
      <c r="E3146" s="6">
        <v>7540</v>
      </c>
      <c r="F3146" t="s">
        <v>8222</v>
      </c>
      <c r="G3146" t="s">
        <v>8224</v>
      </c>
      <c r="H3146" t="s">
        <v>8246</v>
      </c>
      <c r="I3146">
        <v>1489903200</v>
      </c>
      <c r="J3146">
        <v>1488459307</v>
      </c>
      <c r="K3146" t="b">
        <v>0</v>
      </c>
      <c r="L3146">
        <v>30</v>
      </c>
      <c r="M3146" t="b">
        <v>0</v>
      </c>
      <c r="N3146" t="s">
        <v>8271</v>
      </c>
      <c r="O3146" s="16">
        <f>Table1[[#This Row],[pledged]]/Table1[[#This Row],[goal]]*100</f>
        <v>75.400000000000006</v>
      </c>
      <c r="P3146" s="6">
        <f>IFERROR(Table1[[#This Row],[pledged]]/Table1[[#This Row],[backers_count]],0)</f>
        <v>251.33333333333334</v>
      </c>
      <c r="Q3146" t="str">
        <f>LEFT(Table1[[#This Row],[Category and Sub-Category]],FIND("/",Table1[[#This Row],[Category and Sub-Category]])-1)</f>
        <v>theater</v>
      </c>
      <c r="R3146" t="str">
        <f>RIGHT(Table1[[#This Row],[Category and Sub-Category]],LEN(Table1[[#This Row],[Category and Sub-Category]])-FIND("/",Table1[[#This Row],[Category and Sub-Category]]))</f>
        <v>plays</v>
      </c>
      <c r="S3146" s="14">
        <f>(((Table1[[#This Row],[launched_at]]/60)/60)/24)+DATE(1970,1,1)</f>
        <v>42796.538275462968</v>
      </c>
      <c r="T3146" s="14">
        <f t="shared" si="49"/>
        <v>42813.25</v>
      </c>
    </row>
    <row r="3147" spans="1:20" ht="43.5" x14ac:dyDescent="0.35">
      <c r="A3147">
        <v>3145</v>
      </c>
      <c r="B3147" s="1" t="s">
        <v>3145</v>
      </c>
      <c r="C3147" s="1" t="s">
        <v>7255</v>
      </c>
      <c r="D3147" s="6">
        <v>25000</v>
      </c>
      <c r="E3147" s="6">
        <v>0</v>
      </c>
      <c r="F3147" t="s">
        <v>8222</v>
      </c>
      <c r="G3147" t="s">
        <v>8224</v>
      </c>
      <c r="H3147" t="s">
        <v>8246</v>
      </c>
      <c r="I3147">
        <v>1490659134</v>
      </c>
      <c r="J3147">
        <v>1485478734</v>
      </c>
      <c r="K3147" t="b">
        <v>0</v>
      </c>
      <c r="L3147">
        <v>0</v>
      </c>
      <c r="M3147" t="b">
        <v>0</v>
      </c>
      <c r="N3147" t="s">
        <v>8271</v>
      </c>
      <c r="O3147" s="16">
        <f>Table1[[#This Row],[pledged]]/Table1[[#This Row],[goal]]*100</f>
        <v>0</v>
      </c>
      <c r="P3147" s="6">
        <f>IFERROR(Table1[[#This Row],[pledged]]/Table1[[#This Row],[backers_count]],0)</f>
        <v>0</v>
      </c>
      <c r="Q3147" t="str">
        <f>LEFT(Table1[[#This Row],[Category and Sub-Category]],FIND("/",Table1[[#This Row],[Category and Sub-Category]])-1)</f>
        <v>theater</v>
      </c>
      <c r="R3147" t="str">
        <f>RIGHT(Table1[[#This Row],[Category and Sub-Category]],LEN(Table1[[#This Row],[Category and Sub-Category]])-FIND("/",Table1[[#This Row],[Category and Sub-Category]]))</f>
        <v>plays</v>
      </c>
      <c r="S3147" s="14">
        <f>(((Table1[[#This Row],[launched_at]]/60)/60)/24)+DATE(1970,1,1)</f>
        <v>42762.040902777779</v>
      </c>
      <c r="T3147" s="14">
        <f t="shared" si="49"/>
        <v>42821.999236111107</v>
      </c>
    </row>
    <row r="3148" spans="1:20" ht="43.5" x14ac:dyDescent="0.35">
      <c r="A3148">
        <v>3146</v>
      </c>
      <c r="B3148" s="1" t="s">
        <v>3146</v>
      </c>
      <c r="C3148" s="1" t="s">
        <v>7256</v>
      </c>
      <c r="D3148" s="6">
        <v>50000</v>
      </c>
      <c r="E3148" s="6">
        <v>5250</v>
      </c>
      <c r="F3148" t="s">
        <v>8222</v>
      </c>
      <c r="G3148" t="s">
        <v>8238</v>
      </c>
      <c r="H3148" t="s">
        <v>8256</v>
      </c>
      <c r="I3148">
        <v>1492356166</v>
      </c>
      <c r="J3148">
        <v>1488471766</v>
      </c>
      <c r="K3148" t="b">
        <v>0</v>
      </c>
      <c r="L3148">
        <v>12</v>
      </c>
      <c r="M3148" t="b">
        <v>0</v>
      </c>
      <c r="N3148" t="s">
        <v>8271</v>
      </c>
      <c r="O3148" s="16">
        <f>Table1[[#This Row],[pledged]]/Table1[[#This Row],[goal]]*100</f>
        <v>10.5</v>
      </c>
      <c r="P3148" s="6">
        <f>IFERROR(Table1[[#This Row],[pledged]]/Table1[[#This Row],[backers_count]],0)</f>
        <v>437.5</v>
      </c>
      <c r="Q3148" t="str">
        <f>LEFT(Table1[[#This Row],[Category and Sub-Category]],FIND("/",Table1[[#This Row],[Category and Sub-Category]])-1)</f>
        <v>theater</v>
      </c>
      <c r="R3148" t="str">
        <f>RIGHT(Table1[[#This Row],[Category and Sub-Category]],LEN(Table1[[#This Row],[Category and Sub-Category]])-FIND("/",Table1[[#This Row],[Category and Sub-Category]]))</f>
        <v>plays</v>
      </c>
      <c r="S3148" s="14">
        <f>(((Table1[[#This Row],[launched_at]]/60)/60)/24)+DATE(1970,1,1)</f>
        <v>42796.682476851856</v>
      </c>
      <c r="T3148" s="14">
        <f t="shared" si="49"/>
        <v>42841.640810185185</v>
      </c>
    </row>
    <row r="3149" spans="1:20" ht="43.5" x14ac:dyDescent="0.35">
      <c r="A3149">
        <v>3147</v>
      </c>
      <c r="B3149" s="1" t="s">
        <v>3147</v>
      </c>
      <c r="C3149" s="1" t="s">
        <v>7257</v>
      </c>
      <c r="D3149" s="6">
        <v>20000</v>
      </c>
      <c r="E3149" s="6">
        <v>23505</v>
      </c>
      <c r="F3149" t="s">
        <v>8219</v>
      </c>
      <c r="G3149" t="s">
        <v>8224</v>
      </c>
      <c r="H3149" t="s">
        <v>8246</v>
      </c>
      <c r="I3149">
        <v>1415319355</v>
      </c>
      <c r="J3149">
        <v>1411859755</v>
      </c>
      <c r="K3149" t="b">
        <v>1</v>
      </c>
      <c r="L3149">
        <v>213</v>
      </c>
      <c r="M3149" t="b">
        <v>1</v>
      </c>
      <c r="N3149" t="s">
        <v>8271</v>
      </c>
      <c r="O3149" s="16">
        <f>Table1[[#This Row],[pledged]]/Table1[[#This Row],[goal]]*100</f>
        <v>117.52499999999999</v>
      </c>
      <c r="P3149" s="6">
        <f>IFERROR(Table1[[#This Row],[pledged]]/Table1[[#This Row],[backers_count]],0)</f>
        <v>110.35211267605634</v>
      </c>
      <c r="Q3149" t="str">
        <f>LEFT(Table1[[#This Row],[Category and Sub-Category]],FIND("/",Table1[[#This Row],[Category and Sub-Category]])-1)</f>
        <v>theater</v>
      </c>
      <c r="R3149" t="str">
        <f>RIGHT(Table1[[#This Row],[Category and Sub-Category]],LEN(Table1[[#This Row],[Category and Sub-Category]])-FIND("/",Table1[[#This Row],[Category and Sub-Category]]))</f>
        <v>plays</v>
      </c>
      <c r="S3149" s="14">
        <f>(((Table1[[#This Row],[launched_at]]/60)/60)/24)+DATE(1970,1,1)</f>
        <v>41909.969386574077</v>
      </c>
      <c r="T3149" s="14">
        <f t="shared" si="49"/>
        <v>41950.011053240742</v>
      </c>
    </row>
    <row r="3150" spans="1:20" ht="29" x14ac:dyDescent="0.35">
      <c r="A3150">
        <v>3148</v>
      </c>
      <c r="B3150" s="1" t="s">
        <v>3148</v>
      </c>
      <c r="C3150" s="1" t="s">
        <v>7258</v>
      </c>
      <c r="D3150" s="6">
        <v>1800</v>
      </c>
      <c r="E3150" s="6">
        <v>2361</v>
      </c>
      <c r="F3150" t="s">
        <v>8219</v>
      </c>
      <c r="G3150" t="s">
        <v>8224</v>
      </c>
      <c r="H3150" t="s">
        <v>8246</v>
      </c>
      <c r="I3150">
        <v>1412136000</v>
      </c>
      <c r="J3150">
        <v>1410278284</v>
      </c>
      <c r="K3150" t="b">
        <v>1</v>
      </c>
      <c r="L3150">
        <v>57</v>
      </c>
      <c r="M3150" t="b">
        <v>1</v>
      </c>
      <c r="N3150" t="s">
        <v>8271</v>
      </c>
      <c r="O3150" s="16">
        <f>Table1[[#This Row],[pledged]]/Table1[[#This Row],[goal]]*100</f>
        <v>131.16666666666669</v>
      </c>
      <c r="P3150" s="6">
        <f>IFERROR(Table1[[#This Row],[pledged]]/Table1[[#This Row],[backers_count]],0)</f>
        <v>41.421052631578945</v>
      </c>
      <c r="Q3150" t="str">
        <f>LEFT(Table1[[#This Row],[Category and Sub-Category]],FIND("/",Table1[[#This Row],[Category and Sub-Category]])-1)</f>
        <v>theater</v>
      </c>
      <c r="R3150" t="str">
        <f>RIGHT(Table1[[#This Row],[Category and Sub-Category]],LEN(Table1[[#This Row],[Category and Sub-Category]])-FIND("/",Table1[[#This Row],[Category and Sub-Category]]))</f>
        <v>plays</v>
      </c>
      <c r="S3150" s="14">
        <f>(((Table1[[#This Row],[launched_at]]/60)/60)/24)+DATE(1970,1,1)</f>
        <v>41891.665324074071</v>
      </c>
      <c r="T3150" s="14">
        <f t="shared" si="49"/>
        <v>41913.166666666664</v>
      </c>
    </row>
    <row r="3151" spans="1:20" ht="43.5" x14ac:dyDescent="0.35">
      <c r="A3151">
        <v>3149</v>
      </c>
      <c r="B3151" s="1" t="s">
        <v>3149</v>
      </c>
      <c r="C3151" s="1" t="s">
        <v>7259</v>
      </c>
      <c r="D3151" s="6">
        <v>1250</v>
      </c>
      <c r="E3151" s="6">
        <v>1300</v>
      </c>
      <c r="F3151" t="s">
        <v>8219</v>
      </c>
      <c r="G3151" t="s">
        <v>8224</v>
      </c>
      <c r="H3151" t="s">
        <v>8246</v>
      </c>
      <c r="I3151">
        <v>1354845600</v>
      </c>
      <c r="J3151">
        <v>1352766300</v>
      </c>
      <c r="K3151" t="b">
        <v>1</v>
      </c>
      <c r="L3151">
        <v>25</v>
      </c>
      <c r="M3151" t="b">
        <v>1</v>
      </c>
      <c r="N3151" t="s">
        <v>8271</v>
      </c>
      <c r="O3151" s="16">
        <f>Table1[[#This Row],[pledged]]/Table1[[#This Row],[goal]]*100</f>
        <v>104</v>
      </c>
      <c r="P3151" s="6">
        <f>IFERROR(Table1[[#This Row],[pledged]]/Table1[[#This Row],[backers_count]],0)</f>
        <v>52</v>
      </c>
      <c r="Q3151" t="str">
        <f>LEFT(Table1[[#This Row],[Category and Sub-Category]],FIND("/",Table1[[#This Row],[Category and Sub-Category]])-1)</f>
        <v>theater</v>
      </c>
      <c r="R3151" t="str">
        <f>RIGHT(Table1[[#This Row],[Category and Sub-Category]],LEN(Table1[[#This Row],[Category and Sub-Category]])-FIND("/",Table1[[#This Row],[Category and Sub-Category]]))</f>
        <v>plays</v>
      </c>
      <c r="S3151" s="14">
        <f>(((Table1[[#This Row],[launched_at]]/60)/60)/24)+DATE(1970,1,1)</f>
        <v>41226.017361111109</v>
      </c>
      <c r="T3151" s="14">
        <f t="shared" si="49"/>
        <v>41250.083333333336</v>
      </c>
    </row>
    <row r="3152" spans="1:20" ht="58" x14ac:dyDescent="0.35">
      <c r="A3152">
        <v>3150</v>
      </c>
      <c r="B3152" s="1" t="s">
        <v>3150</v>
      </c>
      <c r="C3152" s="1" t="s">
        <v>7260</v>
      </c>
      <c r="D3152" s="6">
        <v>3500</v>
      </c>
      <c r="E3152" s="6">
        <v>3535</v>
      </c>
      <c r="F3152" t="s">
        <v>8219</v>
      </c>
      <c r="G3152" t="s">
        <v>8224</v>
      </c>
      <c r="H3152" t="s">
        <v>8246</v>
      </c>
      <c r="I3152">
        <v>1295928000</v>
      </c>
      <c r="J3152">
        <v>1288160403</v>
      </c>
      <c r="K3152" t="b">
        <v>1</v>
      </c>
      <c r="L3152">
        <v>104</v>
      </c>
      <c r="M3152" t="b">
        <v>1</v>
      </c>
      <c r="N3152" t="s">
        <v>8271</v>
      </c>
      <c r="O3152" s="16">
        <f>Table1[[#This Row],[pledged]]/Table1[[#This Row],[goal]]*100</f>
        <v>101</v>
      </c>
      <c r="P3152" s="6">
        <f>IFERROR(Table1[[#This Row],[pledged]]/Table1[[#This Row],[backers_count]],0)</f>
        <v>33.990384615384613</v>
      </c>
      <c r="Q3152" t="str">
        <f>LEFT(Table1[[#This Row],[Category and Sub-Category]],FIND("/",Table1[[#This Row],[Category and Sub-Category]])-1)</f>
        <v>theater</v>
      </c>
      <c r="R3152" t="str">
        <f>RIGHT(Table1[[#This Row],[Category and Sub-Category]],LEN(Table1[[#This Row],[Category and Sub-Category]])-FIND("/",Table1[[#This Row],[Category and Sub-Category]]))</f>
        <v>plays</v>
      </c>
      <c r="S3152" s="14">
        <f>(((Table1[[#This Row],[launched_at]]/60)/60)/24)+DATE(1970,1,1)</f>
        <v>40478.263923611114</v>
      </c>
      <c r="T3152" s="14">
        <f t="shared" si="49"/>
        <v>40568.166666666664</v>
      </c>
    </row>
    <row r="3153" spans="1:20" ht="43.5" x14ac:dyDescent="0.35">
      <c r="A3153">
        <v>3151</v>
      </c>
      <c r="B3153" s="1" t="s">
        <v>3151</v>
      </c>
      <c r="C3153" s="1" t="s">
        <v>7261</v>
      </c>
      <c r="D3153" s="6">
        <v>3500</v>
      </c>
      <c r="E3153" s="6">
        <v>3514</v>
      </c>
      <c r="F3153" t="s">
        <v>8219</v>
      </c>
      <c r="G3153" t="s">
        <v>8224</v>
      </c>
      <c r="H3153" t="s">
        <v>8246</v>
      </c>
      <c r="I3153">
        <v>1410379774</v>
      </c>
      <c r="J3153">
        <v>1407787774</v>
      </c>
      <c r="K3153" t="b">
        <v>1</v>
      </c>
      <c r="L3153">
        <v>34</v>
      </c>
      <c r="M3153" t="b">
        <v>1</v>
      </c>
      <c r="N3153" t="s">
        <v>8271</v>
      </c>
      <c r="O3153" s="16">
        <f>Table1[[#This Row],[pledged]]/Table1[[#This Row],[goal]]*100</f>
        <v>100.4</v>
      </c>
      <c r="P3153" s="6">
        <f>IFERROR(Table1[[#This Row],[pledged]]/Table1[[#This Row],[backers_count]],0)</f>
        <v>103.35294117647059</v>
      </c>
      <c r="Q3153" t="str">
        <f>LEFT(Table1[[#This Row],[Category and Sub-Category]],FIND("/",Table1[[#This Row],[Category and Sub-Category]])-1)</f>
        <v>theater</v>
      </c>
      <c r="R3153" t="str">
        <f>RIGHT(Table1[[#This Row],[Category and Sub-Category]],LEN(Table1[[#This Row],[Category and Sub-Category]])-FIND("/",Table1[[#This Row],[Category and Sub-Category]]))</f>
        <v>plays</v>
      </c>
      <c r="S3153" s="14">
        <f>(((Table1[[#This Row],[launched_at]]/60)/60)/24)+DATE(1970,1,1)</f>
        <v>41862.83997685185</v>
      </c>
      <c r="T3153" s="14">
        <f t="shared" si="49"/>
        <v>41892.83997685185</v>
      </c>
    </row>
    <row r="3154" spans="1:20" ht="43.5" x14ac:dyDescent="0.35">
      <c r="A3154">
        <v>3152</v>
      </c>
      <c r="B3154" s="1" t="s">
        <v>3152</v>
      </c>
      <c r="C3154" s="1" t="s">
        <v>7262</v>
      </c>
      <c r="D3154" s="6">
        <v>2200</v>
      </c>
      <c r="E3154" s="6">
        <v>2331</v>
      </c>
      <c r="F3154" t="s">
        <v>8219</v>
      </c>
      <c r="G3154" t="s">
        <v>8225</v>
      </c>
      <c r="H3154" t="s">
        <v>8247</v>
      </c>
      <c r="I3154">
        <v>1383425367</v>
      </c>
      <c r="J3154">
        <v>1380833367</v>
      </c>
      <c r="K3154" t="b">
        <v>1</v>
      </c>
      <c r="L3154">
        <v>67</v>
      </c>
      <c r="M3154" t="b">
        <v>1</v>
      </c>
      <c r="N3154" t="s">
        <v>8271</v>
      </c>
      <c r="O3154" s="16">
        <f>Table1[[#This Row],[pledged]]/Table1[[#This Row],[goal]]*100</f>
        <v>105.95454545454545</v>
      </c>
      <c r="P3154" s="6">
        <f>IFERROR(Table1[[#This Row],[pledged]]/Table1[[#This Row],[backers_count]],0)</f>
        <v>34.791044776119406</v>
      </c>
      <c r="Q3154" t="str">
        <f>LEFT(Table1[[#This Row],[Category and Sub-Category]],FIND("/",Table1[[#This Row],[Category and Sub-Category]])-1)</f>
        <v>theater</v>
      </c>
      <c r="R3154" t="str">
        <f>RIGHT(Table1[[#This Row],[Category and Sub-Category]],LEN(Table1[[#This Row],[Category and Sub-Category]])-FIND("/",Table1[[#This Row],[Category and Sub-Category]]))</f>
        <v>plays</v>
      </c>
      <c r="S3154" s="14">
        <f>(((Table1[[#This Row],[launched_at]]/60)/60)/24)+DATE(1970,1,1)</f>
        <v>41550.867673611108</v>
      </c>
      <c r="T3154" s="14">
        <f t="shared" si="49"/>
        <v>41580.867673611108</v>
      </c>
    </row>
    <row r="3155" spans="1:20" ht="43.5" x14ac:dyDescent="0.35">
      <c r="A3155">
        <v>3153</v>
      </c>
      <c r="B3155" s="1" t="s">
        <v>3153</v>
      </c>
      <c r="C3155" s="1" t="s">
        <v>7263</v>
      </c>
      <c r="D3155" s="6">
        <v>3000</v>
      </c>
      <c r="E3155" s="6">
        <v>10067.5</v>
      </c>
      <c r="F3155" t="s">
        <v>8219</v>
      </c>
      <c r="G3155" t="s">
        <v>8224</v>
      </c>
      <c r="H3155" t="s">
        <v>8246</v>
      </c>
      <c r="I3155">
        <v>1304225940</v>
      </c>
      <c r="J3155">
        <v>1301542937</v>
      </c>
      <c r="K3155" t="b">
        <v>1</v>
      </c>
      <c r="L3155">
        <v>241</v>
      </c>
      <c r="M3155" t="b">
        <v>1</v>
      </c>
      <c r="N3155" t="s">
        <v>8271</v>
      </c>
      <c r="O3155" s="16">
        <f>Table1[[#This Row],[pledged]]/Table1[[#This Row],[goal]]*100</f>
        <v>335.58333333333337</v>
      </c>
      <c r="P3155" s="6">
        <f>IFERROR(Table1[[#This Row],[pledged]]/Table1[[#This Row],[backers_count]],0)</f>
        <v>41.773858921161825</v>
      </c>
      <c r="Q3155" t="str">
        <f>LEFT(Table1[[#This Row],[Category and Sub-Category]],FIND("/",Table1[[#This Row],[Category and Sub-Category]])-1)</f>
        <v>theater</v>
      </c>
      <c r="R3155" t="str">
        <f>RIGHT(Table1[[#This Row],[Category and Sub-Category]],LEN(Table1[[#This Row],[Category and Sub-Category]])-FIND("/",Table1[[#This Row],[Category and Sub-Category]]))</f>
        <v>plays</v>
      </c>
      <c r="S3155" s="14">
        <f>(((Table1[[#This Row],[launched_at]]/60)/60)/24)+DATE(1970,1,1)</f>
        <v>40633.154363425929</v>
      </c>
      <c r="T3155" s="14">
        <f t="shared" si="49"/>
        <v>40664.207638888889</v>
      </c>
    </row>
    <row r="3156" spans="1:20" ht="43.5" x14ac:dyDescent="0.35">
      <c r="A3156">
        <v>3154</v>
      </c>
      <c r="B3156" s="1" t="s">
        <v>3154</v>
      </c>
      <c r="C3156" s="1" t="s">
        <v>7264</v>
      </c>
      <c r="D3156" s="6">
        <v>7000</v>
      </c>
      <c r="E3156" s="6">
        <v>7905</v>
      </c>
      <c r="F3156" t="s">
        <v>8219</v>
      </c>
      <c r="G3156" t="s">
        <v>8224</v>
      </c>
      <c r="H3156" t="s">
        <v>8246</v>
      </c>
      <c r="I3156">
        <v>1333310458</v>
      </c>
      <c r="J3156">
        <v>1330722058</v>
      </c>
      <c r="K3156" t="b">
        <v>1</v>
      </c>
      <c r="L3156">
        <v>123</v>
      </c>
      <c r="M3156" t="b">
        <v>1</v>
      </c>
      <c r="N3156" t="s">
        <v>8271</v>
      </c>
      <c r="O3156" s="16">
        <f>Table1[[#This Row],[pledged]]/Table1[[#This Row],[goal]]*100</f>
        <v>112.92857142857142</v>
      </c>
      <c r="P3156" s="6">
        <f>IFERROR(Table1[[#This Row],[pledged]]/Table1[[#This Row],[backers_count]],0)</f>
        <v>64.268292682926827</v>
      </c>
      <c r="Q3156" t="str">
        <f>LEFT(Table1[[#This Row],[Category and Sub-Category]],FIND("/",Table1[[#This Row],[Category and Sub-Category]])-1)</f>
        <v>theater</v>
      </c>
      <c r="R3156" t="str">
        <f>RIGHT(Table1[[#This Row],[Category and Sub-Category]],LEN(Table1[[#This Row],[Category and Sub-Category]])-FIND("/",Table1[[#This Row],[Category and Sub-Category]]))</f>
        <v>plays</v>
      </c>
      <c r="S3156" s="14">
        <f>(((Table1[[#This Row],[launched_at]]/60)/60)/24)+DATE(1970,1,1)</f>
        <v>40970.875671296293</v>
      </c>
      <c r="T3156" s="14">
        <f t="shared" si="49"/>
        <v>41000.834004629629</v>
      </c>
    </row>
    <row r="3157" spans="1:20" ht="43.5" x14ac:dyDescent="0.35">
      <c r="A3157">
        <v>3155</v>
      </c>
      <c r="B3157" s="1" t="s">
        <v>3155</v>
      </c>
      <c r="C3157" s="1" t="s">
        <v>7265</v>
      </c>
      <c r="D3157" s="6">
        <v>5000</v>
      </c>
      <c r="E3157" s="6">
        <v>9425.23</v>
      </c>
      <c r="F3157" t="s">
        <v>8219</v>
      </c>
      <c r="G3157" t="s">
        <v>8225</v>
      </c>
      <c r="H3157" t="s">
        <v>8247</v>
      </c>
      <c r="I3157">
        <v>1356004725</v>
      </c>
      <c r="J3157">
        <v>1353412725</v>
      </c>
      <c r="K3157" t="b">
        <v>1</v>
      </c>
      <c r="L3157">
        <v>302</v>
      </c>
      <c r="M3157" t="b">
        <v>1</v>
      </c>
      <c r="N3157" t="s">
        <v>8271</v>
      </c>
      <c r="O3157" s="16">
        <f>Table1[[#This Row],[pledged]]/Table1[[#This Row],[goal]]*100</f>
        <v>188.50460000000001</v>
      </c>
      <c r="P3157" s="6">
        <f>IFERROR(Table1[[#This Row],[pledged]]/Table1[[#This Row],[backers_count]],0)</f>
        <v>31.209370860927152</v>
      </c>
      <c r="Q3157" t="str">
        <f>LEFT(Table1[[#This Row],[Category and Sub-Category]],FIND("/",Table1[[#This Row],[Category and Sub-Category]])-1)</f>
        <v>theater</v>
      </c>
      <c r="R3157" t="str">
        <f>RIGHT(Table1[[#This Row],[Category and Sub-Category]],LEN(Table1[[#This Row],[Category and Sub-Category]])-FIND("/",Table1[[#This Row],[Category and Sub-Category]]))</f>
        <v>plays</v>
      </c>
      <c r="S3157" s="14">
        <f>(((Table1[[#This Row],[launched_at]]/60)/60)/24)+DATE(1970,1,1)</f>
        <v>41233.499131944445</v>
      </c>
      <c r="T3157" s="14">
        <f t="shared" si="49"/>
        <v>41263.499131944445</v>
      </c>
    </row>
    <row r="3158" spans="1:20" ht="43.5" x14ac:dyDescent="0.35">
      <c r="A3158">
        <v>3156</v>
      </c>
      <c r="B3158" s="1" t="s">
        <v>3156</v>
      </c>
      <c r="C3158" s="1" t="s">
        <v>7266</v>
      </c>
      <c r="D3158" s="6">
        <v>5500</v>
      </c>
      <c r="E3158" s="6">
        <v>5600</v>
      </c>
      <c r="F3158" t="s">
        <v>8219</v>
      </c>
      <c r="G3158" t="s">
        <v>8224</v>
      </c>
      <c r="H3158" t="s">
        <v>8246</v>
      </c>
      <c r="I3158">
        <v>1338591144</v>
      </c>
      <c r="J3158">
        <v>1335567144</v>
      </c>
      <c r="K3158" t="b">
        <v>1</v>
      </c>
      <c r="L3158">
        <v>89</v>
      </c>
      <c r="M3158" t="b">
        <v>1</v>
      </c>
      <c r="N3158" t="s">
        <v>8271</v>
      </c>
      <c r="O3158" s="16">
        <f>Table1[[#This Row],[pledged]]/Table1[[#This Row],[goal]]*100</f>
        <v>101.81818181818181</v>
      </c>
      <c r="P3158" s="6">
        <f>IFERROR(Table1[[#This Row],[pledged]]/Table1[[#This Row],[backers_count]],0)</f>
        <v>62.921348314606739</v>
      </c>
      <c r="Q3158" t="str">
        <f>LEFT(Table1[[#This Row],[Category and Sub-Category]],FIND("/",Table1[[#This Row],[Category and Sub-Category]])-1)</f>
        <v>theater</v>
      </c>
      <c r="R3158" t="str">
        <f>RIGHT(Table1[[#This Row],[Category and Sub-Category]],LEN(Table1[[#This Row],[Category and Sub-Category]])-FIND("/",Table1[[#This Row],[Category and Sub-Category]]))</f>
        <v>plays</v>
      </c>
      <c r="S3158" s="14">
        <f>(((Table1[[#This Row],[launched_at]]/60)/60)/24)+DATE(1970,1,1)</f>
        <v>41026.953055555554</v>
      </c>
      <c r="T3158" s="14">
        <f t="shared" si="49"/>
        <v>41061.953055555554</v>
      </c>
    </row>
    <row r="3159" spans="1:20" ht="29" x14ac:dyDescent="0.35">
      <c r="A3159">
        <v>3157</v>
      </c>
      <c r="B3159" s="1" t="s">
        <v>3157</v>
      </c>
      <c r="C3159" s="1" t="s">
        <v>7267</v>
      </c>
      <c r="D3159" s="6">
        <v>4000</v>
      </c>
      <c r="E3159" s="6">
        <v>4040</v>
      </c>
      <c r="F3159" t="s">
        <v>8219</v>
      </c>
      <c r="G3159" t="s">
        <v>8224</v>
      </c>
      <c r="H3159" t="s">
        <v>8246</v>
      </c>
      <c r="I3159">
        <v>1405746000</v>
      </c>
      <c r="J3159">
        <v>1404932105</v>
      </c>
      <c r="K3159" t="b">
        <v>1</v>
      </c>
      <c r="L3159">
        <v>41</v>
      </c>
      <c r="M3159" t="b">
        <v>1</v>
      </c>
      <c r="N3159" t="s">
        <v>8271</v>
      </c>
      <c r="O3159" s="16">
        <f>Table1[[#This Row],[pledged]]/Table1[[#This Row],[goal]]*100</f>
        <v>101</v>
      </c>
      <c r="P3159" s="6">
        <f>IFERROR(Table1[[#This Row],[pledged]]/Table1[[#This Row],[backers_count]],0)</f>
        <v>98.536585365853654</v>
      </c>
      <c r="Q3159" t="str">
        <f>LEFT(Table1[[#This Row],[Category and Sub-Category]],FIND("/",Table1[[#This Row],[Category and Sub-Category]])-1)</f>
        <v>theater</v>
      </c>
      <c r="R3159" t="str">
        <f>RIGHT(Table1[[#This Row],[Category and Sub-Category]],LEN(Table1[[#This Row],[Category and Sub-Category]])-FIND("/",Table1[[#This Row],[Category and Sub-Category]]))</f>
        <v>plays</v>
      </c>
      <c r="S3159" s="14">
        <f>(((Table1[[#This Row],[launched_at]]/60)/60)/24)+DATE(1970,1,1)</f>
        <v>41829.788252314815</v>
      </c>
      <c r="T3159" s="14">
        <f t="shared" si="49"/>
        <v>41839.208333333336</v>
      </c>
    </row>
    <row r="3160" spans="1:20" ht="29" x14ac:dyDescent="0.35">
      <c r="A3160">
        <v>3158</v>
      </c>
      <c r="B3160" s="1" t="s">
        <v>3158</v>
      </c>
      <c r="C3160" s="1" t="s">
        <v>7268</v>
      </c>
      <c r="D3160" s="6">
        <v>5000</v>
      </c>
      <c r="E3160" s="6">
        <v>5700</v>
      </c>
      <c r="F3160" t="s">
        <v>8219</v>
      </c>
      <c r="G3160" t="s">
        <v>8224</v>
      </c>
      <c r="H3160" t="s">
        <v>8246</v>
      </c>
      <c r="I3160">
        <v>1374523752</v>
      </c>
      <c r="J3160">
        <v>1371931752</v>
      </c>
      <c r="K3160" t="b">
        <v>1</v>
      </c>
      <c r="L3160">
        <v>69</v>
      </c>
      <c r="M3160" t="b">
        <v>1</v>
      </c>
      <c r="N3160" t="s">
        <v>8271</v>
      </c>
      <c r="O3160" s="16">
        <f>Table1[[#This Row],[pledged]]/Table1[[#This Row],[goal]]*100</f>
        <v>113.99999999999999</v>
      </c>
      <c r="P3160" s="6">
        <f>IFERROR(Table1[[#This Row],[pledged]]/Table1[[#This Row],[backers_count]],0)</f>
        <v>82.608695652173907</v>
      </c>
      <c r="Q3160" t="str">
        <f>LEFT(Table1[[#This Row],[Category and Sub-Category]],FIND("/",Table1[[#This Row],[Category and Sub-Category]])-1)</f>
        <v>theater</v>
      </c>
      <c r="R3160" t="str">
        <f>RIGHT(Table1[[#This Row],[Category and Sub-Category]],LEN(Table1[[#This Row],[Category and Sub-Category]])-FIND("/",Table1[[#This Row],[Category and Sub-Category]]))</f>
        <v>plays</v>
      </c>
      <c r="S3160" s="14">
        <f>(((Table1[[#This Row],[launched_at]]/60)/60)/24)+DATE(1970,1,1)</f>
        <v>41447.839722222219</v>
      </c>
      <c r="T3160" s="14">
        <f t="shared" si="49"/>
        <v>41477.839722222219</v>
      </c>
    </row>
    <row r="3161" spans="1:20" ht="43.5" x14ac:dyDescent="0.35">
      <c r="A3161">
        <v>3159</v>
      </c>
      <c r="B3161" s="1" t="s">
        <v>3159</v>
      </c>
      <c r="C3161" s="1" t="s">
        <v>7269</v>
      </c>
      <c r="D3161" s="6">
        <v>1500</v>
      </c>
      <c r="E3161" s="6">
        <v>2002.22</v>
      </c>
      <c r="F3161" t="s">
        <v>8219</v>
      </c>
      <c r="G3161" t="s">
        <v>8224</v>
      </c>
      <c r="H3161" t="s">
        <v>8246</v>
      </c>
      <c r="I3161">
        <v>1326927600</v>
      </c>
      <c r="J3161">
        <v>1323221761</v>
      </c>
      <c r="K3161" t="b">
        <v>1</v>
      </c>
      <c r="L3161">
        <v>52</v>
      </c>
      <c r="M3161" t="b">
        <v>1</v>
      </c>
      <c r="N3161" t="s">
        <v>8271</v>
      </c>
      <c r="O3161" s="16">
        <f>Table1[[#This Row],[pledged]]/Table1[[#This Row],[goal]]*100</f>
        <v>133.48133333333334</v>
      </c>
      <c r="P3161" s="6">
        <f>IFERROR(Table1[[#This Row],[pledged]]/Table1[[#This Row],[backers_count]],0)</f>
        <v>38.504230769230773</v>
      </c>
      <c r="Q3161" t="str">
        <f>LEFT(Table1[[#This Row],[Category and Sub-Category]],FIND("/",Table1[[#This Row],[Category and Sub-Category]])-1)</f>
        <v>theater</v>
      </c>
      <c r="R3161" t="str">
        <f>RIGHT(Table1[[#This Row],[Category and Sub-Category]],LEN(Table1[[#This Row],[Category and Sub-Category]])-FIND("/",Table1[[#This Row],[Category and Sub-Category]]))</f>
        <v>plays</v>
      </c>
      <c r="S3161" s="14">
        <f>(((Table1[[#This Row],[launched_at]]/60)/60)/24)+DATE(1970,1,1)</f>
        <v>40884.066678240742</v>
      </c>
      <c r="T3161" s="14">
        <f t="shared" si="49"/>
        <v>40926.958333333336</v>
      </c>
    </row>
    <row r="3162" spans="1:20" ht="43.5" x14ac:dyDescent="0.35">
      <c r="A3162">
        <v>3160</v>
      </c>
      <c r="B3162" s="1" t="s">
        <v>3160</v>
      </c>
      <c r="C3162" s="1" t="s">
        <v>7270</v>
      </c>
      <c r="D3162" s="6">
        <v>4500</v>
      </c>
      <c r="E3162" s="6">
        <v>4569</v>
      </c>
      <c r="F3162" t="s">
        <v>8219</v>
      </c>
      <c r="G3162" t="s">
        <v>8224</v>
      </c>
      <c r="H3162" t="s">
        <v>8246</v>
      </c>
      <c r="I3162">
        <v>1407905940</v>
      </c>
      <c r="J3162">
        <v>1405923687</v>
      </c>
      <c r="K3162" t="b">
        <v>1</v>
      </c>
      <c r="L3162">
        <v>57</v>
      </c>
      <c r="M3162" t="b">
        <v>1</v>
      </c>
      <c r="N3162" t="s">
        <v>8271</v>
      </c>
      <c r="O3162" s="16">
        <f>Table1[[#This Row],[pledged]]/Table1[[#This Row],[goal]]*100</f>
        <v>101.53333333333335</v>
      </c>
      <c r="P3162" s="6">
        <f>IFERROR(Table1[[#This Row],[pledged]]/Table1[[#This Row],[backers_count]],0)</f>
        <v>80.15789473684211</v>
      </c>
      <c r="Q3162" t="str">
        <f>LEFT(Table1[[#This Row],[Category and Sub-Category]],FIND("/",Table1[[#This Row],[Category and Sub-Category]])-1)</f>
        <v>theater</v>
      </c>
      <c r="R3162" t="str">
        <f>RIGHT(Table1[[#This Row],[Category and Sub-Category]],LEN(Table1[[#This Row],[Category and Sub-Category]])-FIND("/",Table1[[#This Row],[Category and Sub-Category]]))</f>
        <v>plays</v>
      </c>
      <c r="S3162" s="14">
        <f>(((Table1[[#This Row],[launched_at]]/60)/60)/24)+DATE(1970,1,1)</f>
        <v>41841.26489583333</v>
      </c>
      <c r="T3162" s="14">
        <f t="shared" si="49"/>
        <v>41864.207638888889</v>
      </c>
    </row>
    <row r="3163" spans="1:20" ht="58" x14ac:dyDescent="0.35">
      <c r="A3163">
        <v>3161</v>
      </c>
      <c r="B3163" s="1" t="s">
        <v>3161</v>
      </c>
      <c r="C3163" s="1" t="s">
        <v>7271</v>
      </c>
      <c r="D3163" s="6">
        <v>2000</v>
      </c>
      <c r="E3163" s="6">
        <v>2102</v>
      </c>
      <c r="F3163" t="s">
        <v>8219</v>
      </c>
      <c r="G3163" t="s">
        <v>8225</v>
      </c>
      <c r="H3163" t="s">
        <v>8247</v>
      </c>
      <c r="I3163">
        <v>1413377522</v>
      </c>
      <c r="J3163">
        <v>1410785522</v>
      </c>
      <c r="K3163" t="b">
        <v>1</v>
      </c>
      <c r="L3163">
        <v>74</v>
      </c>
      <c r="M3163" t="b">
        <v>1</v>
      </c>
      <c r="N3163" t="s">
        <v>8271</v>
      </c>
      <c r="O3163" s="16">
        <f>Table1[[#This Row],[pledged]]/Table1[[#This Row],[goal]]*100</f>
        <v>105.1</v>
      </c>
      <c r="P3163" s="6">
        <f>IFERROR(Table1[[#This Row],[pledged]]/Table1[[#This Row],[backers_count]],0)</f>
        <v>28.405405405405407</v>
      </c>
      <c r="Q3163" t="str">
        <f>LEFT(Table1[[#This Row],[Category and Sub-Category]],FIND("/",Table1[[#This Row],[Category and Sub-Category]])-1)</f>
        <v>theater</v>
      </c>
      <c r="R3163" t="str">
        <f>RIGHT(Table1[[#This Row],[Category and Sub-Category]],LEN(Table1[[#This Row],[Category and Sub-Category]])-FIND("/",Table1[[#This Row],[Category and Sub-Category]]))</f>
        <v>plays</v>
      </c>
      <c r="S3163" s="14">
        <f>(((Table1[[#This Row],[launched_at]]/60)/60)/24)+DATE(1970,1,1)</f>
        <v>41897.536134259259</v>
      </c>
      <c r="T3163" s="14">
        <f t="shared" si="49"/>
        <v>41927.536134259259</v>
      </c>
    </row>
    <row r="3164" spans="1:20" ht="58" x14ac:dyDescent="0.35">
      <c r="A3164">
        <v>3162</v>
      </c>
      <c r="B3164" s="1" t="s">
        <v>3162</v>
      </c>
      <c r="C3164" s="1" t="s">
        <v>7272</v>
      </c>
      <c r="D3164" s="6">
        <v>4000</v>
      </c>
      <c r="E3164" s="6">
        <v>5086</v>
      </c>
      <c r="F3164" t="s">
        <v>8219</v>
      </c>
      <c r="G3164" t="s">
        <v>8224</v>
      </c>
      <c r="H3164" t="s">
        <v>8246</v>
      </c>
      <c r="I3164">
        <v>1404698400</v>
      </c>
      <c r="J3164">
        <v>1402331262</v>
      </c>
      <c r="K3164" t="b">
        <v>1</v>
      </c>
      <c r="L3164">
        <v>63</v>
      </c>
      <c r="M3164" t="b">
        <v>1</v>
      </c>
      <c r="N3164" t="s">
        <v>8271</v>
      </c>
      <c r="O3164" s="16">
        <f>Table1[[#This Row],[pledged]]/Table1[[#This Row],[goal]]*100</f>
        <v>127.15</v>
      </c>
      <c r="P3164" s="6">
        <f>IFERROR(Table1[[#This Row],[pledged]]/Table1[[#This Row],[backers_count]],0)</f>
        <v>80.730158730158735</v>
      </c>
      <c r="Q3164" t="str">
        <f>LEFT(Table1[[#This Row],[Category and Sub-Category]],FIND("/",Table1[[#This Row],[Category and Sub-Category]])-1)</f>
        <v>theater</v>
      </c>
      <c r="R3164" t="str">
        <f>RIGHT(Table1[[#This Row],[Category and Sub-Category]],LEN(Table1[[#This Row],[Category and Sub-Category]])-FIND("/",Table1[[#This Row],[Category and Sub-Category]]))</f>
        <v>plays</v>
      </c>
      <c r="S3164" s="14">
        <f>(((Table1[[#This Row],[launched_at]]/60)/60)/24)+DATE(1970,1,1)</f>
        <v>41799.685902777775</v>
      </c>
      <c r="T3164" s="14">
        <f t="shared" si="49"/>
        <v>41827.083333333336</v>
      </c>
    </row>
    <row r="3165" spans="1:20" ht="43.5" x14ac:dyDescent="0.35">
      <c r="A3165">
        <v>3163</v>
      </c>
      <c r="B3165" s="1" t="s">
        <v>3163</v>
      </c>
      <c r="C3165" s="1" t="s">
        <v>7273</v>
      </c>
      <c r="D3165" s="6">
        <v>13000</v>
      </c>
      <c r="E3165" s="6">
        <v>14450</v>
      </c>
      <c r="F3165" t="s">
        <v>8219</v>
      </c>
      <c r="G3165" t="s">
        <v>8224</v>
      </c>
      <c r="H3165" t="s">
        <v>8246</v>
      </c>
      <c r="I3165">
        <v>1402855525</v>
      </c>
      <c r="J3165">
        <v>1400263525</v>
      </c>
      <c r="K3165" t="b">
        <v>1</v>
      </c>
      <c r="L3165">
        <v>72</v>
      </c>
      <c r="M3165" t="b">
        <v>1</v>
      </c>
      <c r="N3165" t="s">
        <v>8271</v>
      </c>
      <c r="O3165" s="16">
        <f>Table1[[#This Row],[pledged]]/Table1[[#This Row],[goal]]*100</f>
        <v>111.15384615384616</v>
      </c>
      <c r="P3165" s="6">
        <f>IFERROR(Table1[[#This Row],[pledged]]/Table1[[#This Row],[backers_count]],0)</f>
        <v>200.69444444444446</v>
      </c>
      <c r="Q3165" t="str">
        <f>LEFT(Table1[[#This Row],[Category and Sub-Category]],FIND("/",Table1[[#This Row],[Category and Sub-Category]])-1)</f>
        <v>theater</v>
      </c>
      <c r="R3165" t="str">
        <f>RIGHT(Table1[[#This Row],[Category and Sub-Category]],LEN(Table1[[#This Row],[Category and Sub-Category]])-FIND("/",Table1[[#This Row],[Category and Sub-Category]]))</f>
        <v>plays</v>
      </c>
      <c r="S3165" s="14">
        <f>(((Table1[[#This Row],[launched_at]]/60)/60)/24)+DATE(1970,1,1)</f>
        <v>41775.753761574073</v>
      </c>
      <c r="T3165" s="14">
        <f t="shared" si="49"/>
        <v>41805.753761574073</v>
      </c>
    </row>
    <row r="3166" spans="1:20" ht="58" x14ac:dyDescent="0.35">
      <c r="A3166">
        <v>3164</v>
      </c>
      <c r="B3166" s="1" t="s">
        <v>3164</v>
      </c>
      <c r="C3166" s="1" t="s">
        <v>7274</v>
      </c>
      <c r="D3166" s="6">
        <v>2500</v>
      </c>
      <c r="E3166" s="6">
        <v>2669</v>
      </c>
      <c r="F3166" t="s">
        <v>8219</v>
      </c>
      <c r="G3166" t="s">
        <v>8224</v>
      </c>
      <c r="H3166" t="s">
        <v>8246</v>
      </c>
      <c r="I3166">
        <v>1402341615</v>
      </c>
      <c r="J3166">
        <v>1399490415</v>
      </c>
      <c r="K3166" t="b">
        <v>1</v>
      </c>
      <c r="L3166">
        <v>71</v>
      </c>
      <c r="M3166" t="b">
        <v>1</v>
      </c>
      <c r="N3166" t="s">
        <v>8271</v>
      </c>
      <c r="O3166" s="16">
        <f>Table1[[#This Row],[pledged]]/Table1[[#This Row],[goal]]*100</f>
        <v>106.76</v>
      </c>
      <c r="P3166" s="6">
        <f>IFERROR(Table1[[#This Row],[pledged]]/Table1[[#This Row],[backers_count]],0)</f>
        <v>37.591549295774648</v>
      </c>
      <c r="Q3166" t="str">
        <f>LEFT(Table1[[#This Row],[Category and Sub-Category]],FIND("/",Table1[[#This Row],[Category and Sub-Category]])-1)</f>
        <v>theater</v>
      </c>
      <c r="R3166" t="str">
        <f>RIGHT(Table1[[#This Row],[Category and Sub-Category]],LEN(Table1[[#This Row],[Category and Sub-Category]])-FIND("/",Table1[[#This Row],[Category and Sub-Category]]))</f>
        <v>plays</v>
      </c>
      <c r="S3166" s="14">
        <f>(((Table1[[#This Row],[launched_at]]/60)/60)/24)+DATE(1970,1,1)</f>
        <v>41766.80572916667</v>
      </c>
      <c r="T3166" s="14">
        <f t="shared" si="49"/>
        <v>41799.80572916667</v>
      </c>
    </row>
    <row r="3167" spans="1:20" ht="58" x14ac:dyDescent="0.35">
      <c r="A3167">
        <v>3165</v>
      </c>
      <c r="B3167" s="1" t="s">
        <v>3165</v>
      </c>
      <c r="C3167" s="1" t="s">
        <v>7275</v>
      </c>
      <c r="D3167" s="6">
        <v>750</v>
      </c>
      <c r="E3167" s="6">
        <v>1220</v>
      </c>
      <c r="F3167" t="s">
        <v>8219</v>
      </c>
      <c r="G3167" t="s">
        <v>8224</v>
      </c>
      <c r="H3167" t="s">
        <v>8246</v>
      </c>
      <c r="I3167">
        <v>1304395140</v>
      </c>
      <c r="J3167">
        <v>1302493760</v>
      </c>
      <c r="K3167" t="b">
        <v>1</v>
      </c>
      <c r="L3167">
        <v>21</v>
      </c>
      <c r="M3167" t="b">
        <v>1</v>
      </c>
      <c r="N3167" t="s">
        <v>8271</v>
      </c>
      <c r="O3167" s="16">
        <f>Table1[[#This Row],[pledged]]/Table1[[#This Row],[goal]]*100</f>
        <v>162.66666666666666</v>
      </c>
      <c r="P3167" s="6">
        <f>IFERROR(Table1[[#This Row],[pledged]]/Table1[[#This Row],[backers_count]],0)</f>
        <v>58.095238095238095</v>
      </c>
      <c r="Q3167" t="str">
        <f>LEFT(Table1[[#This Row],[Category and Sub-Category]],FIND("/",Table1[[#This Row],[Category and Sub-Category]])-1)</f>
        <v>theater</v>
      </c>
      <c r="R3167" t="str">
        <f>RIGHT(Table1[[#This Row],[Category and Sub-Category]],LEN(Table1[[#This Row],[Category and Sub-Category]])-FIND("/",Table1[[#This Row],[Category and Sub-Category]]))</f>
        <v>plays</v>
      </c>
      <c r="S3167" s="14">
        <f>(((Table1[[#This Row],[launched_at]]/60)/60)/24)+DATE(1970,1,1)</f>
        <v>40644.159259259257</v>
      </c>
      <c r="T3167" s="14">
        <f t="shared" si="49"/>
        <v>40666.165972222225</v>
      </c>
    </row>
    <row r="3168" spans="1:20" ht="43.5" x14ac:dyDescent="0.35">
      <c r="A3168">
        <v>3166</v>
      </c>
      <c r="B3168" s="1" t="s">
        <v>3166</v>
      </c>
      <c r="C3168" s="1" t="s">
        <v>7276</v>
      </c>
      <c r="D3168" s="6">
        <v>35000</v>
      </c>
      <c r="E3168" s="6">
        <v>56079.83</v>
      </c>
      <c r="F3168" t="s">
        <v>8219</v>
      </c>
      <c r="G3168" t="s">
        <v>8224</v>
      </c>
      <c r="H3168" t="s">
        <v>8246</v>
      </c>
      <c r="I3168">
        <v>1416988740</v>
      </c>
      <c r="J3168">
        <v>1414514153</v>
      </c>
      <c r="K3168" t="b">
        <v>1</v>
      </c>
      <c r="L3168">
        <v>930</v>
      </c>
      <c r="M3168" t="b">
        <v>1</v>
      </c>
      <c r="N3168" t="s">
        <v>8271</v>
      </c>
      <c r="O3168" s="16">
        <f>Table1[[#This Row],[pledged]]/Table1[[#This Row],[goal]]*100</f>
        <v>160.22808571428573</v>
      </c>
      <c r="P3168" s="6">
        <f>IFERROR(Table1[[#This Row],[pledged]]/Table1[[#This Row],[backers_count]],0)</f>
        <v>60.300892473118282</v>
      </c>
      <c r="Q3168" t="str">
        <f>LEFT(Table1[[#This Row],[Category and Sub-Category]],FIND("/",Table1[[#This Row],[Category and Sub-Category]])-1)</f>
        <v>theater</v>
      </c>
      <c r="R3168" t="str">
        <f>RIGHT(Table1[[#This Row],[Category and Sub-Category]],LEN(Table1[[#This Row],[Category and Sub-Category]])-FIND("/",Table1[[#This Row],[Category and Sub-Category]]))</f>
        <v>plays</v>
      </c>
      <c r="S3168" s="14">
        <f>(((Table1[[#This Row],[launched_at]]/60)/60)/24)+DATE(1970,1,1)</f>
        <v>41940.69158564815</v>
      </c>
      <c r="T3168" s="14">
        <f t="shared" si="49"/>
        <v>41969.332638888889</v>
      </c>
    </row>
    <row r="3169" spans="1:20" ht="29" x14ac:dyDescent="0.35">
      <c r="A3169">
        <v>3167</v>
      </c>
      <c r="B3169" s="1" t="s">
        <v>3167</v>
      </c>
      <c r="C3169" s="1" t="s">
        <v>7277</v>
      </c>
      <c r="D3169" s="6">
        <v>3000</v>
      </c>
      <c r="E3169" s="6">
        <v>3485</v>
      </c>
      <c r="F3169" t="s">
        <v>8219</v>
      </c>
      <c r="G3169" t="s">
        <v>8224</v>
      </c>
      <c r="H3169" t="s">
        <v>8246</v>
      </c>
      <c r="I3169">
        <v>1406952781</v>
      </c>
      <c r="J3169">
        <v>1405743181</v>
      </c>
      <c r="K3169" t="b">
        <v>1</v>
      </c>
      <c r="L3169">
        <v>55</v>
      </c>
      <c r="M3169" t="b">
        <v>1</v>
      </c>
      <c r="N3169" t="s">
        <v>8271</v>
      </c>
      <c r="O3169" s="16">
        <f>Table1[[#This Row],[pledged]]/Table1[[#This Row],[goal]]*100</f>
        <v>116.16666666666666</v>
      </c>
      <c r="P3169" s="6">
        <f>IFERROR(Table1[[#This Row],[pledged]]/Table1[[#This Row],[backers_count]],0)</f>
        <v>63.363636363636367</v>
      </c>
      <c r="Q3169" t="str">
        <f>LEFT(Table1[[#This Row],[Category and Sub-Category]],FIND("/",Table1[[#This Row],[Category and Sub-Category]])-1)</f>
        <v>theater</v>
      </c>
      <c r="R3169" t="str">
        <f>RIGHT(Table1[[#This Row],[Category and Sub-Category]],LEN(Table1[[#This Row],[Category and Sub-Category]])-FIND("/",Table1[[#This Row],[Category and Sub-Category]]))</f>
        <v>plays</v>
      </c>
      <c r="S3169" s="14">
        <f>(((Table1[[#This Row],[launched_at]]/60)/60)/24)+DATE(1970,1,1)</f>
        <v>41839.175706018519</v>
      </c>
      <c r="T3169" s="14">
        <f t="shared" si="49"/>
        <v>41853.175706018519</v>
      </c>
    </row>
    <row r="3170" spans="1:20" ht="43.5" x14ac:dyDescent="0.35">
      <c r="A3170">
        <v>3168</v>
      </c>
      <c r="B3170" s="1" t="s">
        <v>3168</v>
      </c>
      <c r="C3170" s="1" t="s">
        <v>7278</v>
      </c>
      <c r="D3170" s="6">
        <v>2500</v>
      </c>
      <c r="E3170" s="6">
        <v>3105</v>
      </c>
      <c r="F3170" t="s">
        <v>8219</v>
      </c>
      <c r="G3170" t="s">
        <v>8224</v>
      </c>
      <c r="H3170" t="s">
        <v>8246</v>
      </c>
      <c r="I3170">
        <v>1402696800</v>
      </c>
      <c r="J3170">
        <v>1399948353</v>
      </c>
      <c r="K3170" t="b">
        <v>1</v>
      </c>
      <c r="L3170">
        <v>61</v>
      </c>
      <c r="M3170" t="b">
        <v>1</v>
      </c>
      <c r="N3170" t="s">
        <v>8271</v>
      </c>
      <c r="O3170" s="16">
        <f>Table1[[#This Row],[pledged]]/Table1[[#This Row],[goal]]*100</f>
        <v>124.2</v>
      </c>
      <c r="P3170" s="6">
        <f>IFERROR(Table1[[#This Row],[pledged]]/Table1[[#This Row],[backers_count]],0)</f>
        <v>50.901639344262293</v>
      </c>
      <c r="Q3170" t="str">
        <f>LEFT(Table1[[#This Row],[Category and Sub-Category]],FIND("/",Table1[[#This Row],[Category and Sub-Category]])-1)</f>
        <v>theater</v>
      </c>
      <c r="R3170" t="str">
        <f>RIGHT(Table1[[#This Row],[Category and Sub-Category]],LEN(Table1[[#This Row],[Category and Sub-Category]])-FIND("/",Table1[[#This Row],[Category and Sub-Category]]))</f>
        <v>plays</v>
      </c>
      <c r="S3170" s="14">
        <f>(((Table1[[#This Row],[launched_at]]/60)/60)/24)+DATE(1970,1,1)</f>
        <v>41772.105937500004</v>
      </c>
      <c r="T3170" s="14">
        <f t="shared" si="49"/>
        <v>41803.916666666664</v>
      </c>
    </row>
    <row r="3171" spans="1:20" ht="29" x14ac:dyDescent="0.35">
      <c r="A3171">
        <v>3169</v>
      </c>
      <c r="B3171" s="1" t="s">
        <v>3169</v>
      </c>
      <c r="C3171" s="1" t="s">
        <v>7279</v>
      </c>
      <c r="D3171" s="6">
        <v>8000</v>
      </c>
      <c r="E3171" s="6">
        <v>8241</v>
      </c>
      <c r="F3171" t="s">
        <v>8219</v>
      </c>
      <c r="G3171" t="s">
        <v>8224</v>
      </c>
      <c r="H3171" t="s">
        <v>8246</v>
      </c>
      <c r="I3171">
        <v>1386910740</v>
      </c>
      <c r="J3171">
        <v>1384364561</v>
      </c>
      <c r="K3171" t="b">
        <v>1</v>
      </c>
      <c r="L3171">
        <v>82</v>
      </c>
      <c r="M3171" t="b">
        <v>1</v>
      </c>
      <c r="N3171" t="s">
        <v>8271</v>
      </c>
      <c r="O3171" s="16">
        <f>Table1[[#This Row],[pledged]]/Table1[[#This Row],[goal]]*100</f>
        <v>103.01249999999999</v>
      </c>
      <c r="P3171" s="6">
        <f>IFERROR(Table1[[#This Row],[pledged]]/Table1[[#This Row],[backers_count]],0)</f>
        <v>100.5</v>
      </c>
      <c r="Q3171" t="str">
        <f>LEFT(Table1[[#This Row],[Category and Sub-Category]],FIND("/",Table1[[#This Row],[Category and Sub-Category]])-1)</f>
        <v>theater</v>
      </c>
      <c r="R3171" t="str">
        <f>RIGHT(Table1[[#This Row],[Category and Sub-Category]],LEN(Table1[[#This Row],[Category and Sub-Category]])-FIND("/",Table1[[#This Row],[Category and Sub-Category]]))</f>
        <v>plays</v>
      </c>
      <c r="S3171" s="14">
        <f>(((Table1[[#This Row],[launched_at]]/60)/60)/24)+DATE(1970,1,1)</f>
        <v>41591.737974537034</v>
      </c>
      <c r="T3171" s="14">
        <f t="shared" si="49"/>
        <v>41621.207638888889</v>
      </c>
    </row>
    <row r="3172" spans="1:20" ht="43.5" x14ac:dyDescent="0.35">
      <c r="A3172">
        <v>3170</v>
      </c>
      <c r="B3172" s="1" t="s">
        <v>3170</v>
      </c>
      <c r="C3172" s="1" t="s">
        <v>7280</v>
      </c>
      <c r="D3172" s="6">
        <v>2000</v>
      </c>
      <c r="E3172" s="6">
        <v>2245</v>
      </c>
      <c r="F3172" t="s">
        <v>8219</v>
      </c>
      <c r="G3172" t="s">
        <v>8224</v>
      </c>
      <c r="H3172" t="s">
        <v>8246</v>
      </c>
      <c r="I3172">
        <v>1404273600</v>
      </c>
      <c r="J3172">
        <v>1401414944</v>
      </c>
      <c r="K3172" t="b">
        <v>1</v>
      </c>
      <c r="L3172">
        <v>71</v>
      </c>
      <c r="M3172" t="b">
        <v>1</v>
      </c>
      <c r="N3172" t="s">
        <v>8271</v>
      </c>
      <c r="O3172" s="16">
        <f>Table1[[#This Row],[pledged]]/Table1[[#This Row],[goal]]*100</f>
        <v>112.25</v>
      </c>
      <c r="P3172" s="6">
        <f>IFERROR(Table1[[#This Row],[pledged]]/Table1[[#This Row],[backers_count]],0)</f>
        <v>31.619718309859156</v>
      </c>
      <c r="Q3172" t="str">
        <f>LEFT(Table1[[#This Row],[Category and Sub-Category]],FIND("/",Table1[[#This Row],[Category and Sub-Category]])-1)</f>
        <v>theater</v>
      </c>
      <c r="R3172" t="str">
        <f>RIGHT(Table1[[#This Row],[Category and Sub-Category]],LEN(Table1[[#This Row],[Category and Sub-Category]])-FIND("/",Table1[[#This Row],[Category and Sub-Category]]))</f>
        <v>plays</v>
      </c>
      <c r="S3172" s="14">
        <f>(((Table1[[#This Row],[launched_at]]/60)/60)/24)+DATE(1970,1,1)</f>
        <v>41789.080370370371</v>
      </c>
      <c r="T3172" s="14">
        <f t="shared" si="49"/>
        <v>41822.166666666664</v>
      </c>
    </row>
    <row r="3173" spans="1:20" ht="58" x14ac:dyDescent="0.35">
      <c r="A3173">
        <v>3171</v>
      </c>
      <c r="B3173" s="1" t="s">
        <v>3171</v>
      </c>
      <c r="C3173" s="1" t="s">
        <v>7281</v>
      </c>
      <c r="D3173" s="6">
        <v>7000</v>
      </c>
      <c r="E3173" s="6">
        <v>7617</v>
      </c>
      <c r="F3173" t="s">
        <v>8219</v>
      </c>
      <c r="G3173" t="s">
        <v>8225</v>
      </c>
      <c r="H3173" t="s">
        <v>8247</v>
      </c>
      <c r="I3173">
        <v>1462545358</v>
      </c>
      <c r="J3173">
        <v>1459953358</v>
      </c>
      <c r="K3173" t="b">
        <v>1</v>
      </c>
      <c r="L3173">
        <v>117</v>
      </c>
      <c r="M3173" t="b">
        <v>1</v>
      </c>
      <c r="N3173" t="s">
        <v>8271</v>
      </c>
      <c r="O3173" s="16">
        <f>Table1[[#This Row],[pledged]]/Table1[[#This Row],[goal]]*100</f>
        <v>108.8142857142857</v>
      </c>
      <c r="P3173" s="6">
        <f>IFERROR(Table1[[#This Row],[pledged]]/Table1[[#This Row],[backers_count]],0)</f>
        <v>65.102564102564102</v>
      </c>
      <c r="Q3173" t="str">
        <f>LEFT(Table1[[#This Row],[Category and Sub-Category]],FIND("/",Table1[[#This Row],[Category and Sub-Category]])-1)</f>
        <v>theater</v>
      </c>
      <c r="R3173" t="str">
        <f>RIGHT(Table1[[#This Row],[Category and Sub-Category]],LEN(Table1[[#This Row],[Category and Sub-Category]])-FIND("/",Table1[[#This Row],[Category and Sub-Category]]))</f>
        <v>plays</v>
      </c>
      <c r="S3173" s="14">
        <f>(((Table1[[#This Row],[launched_at]]/60)/60)/24)+DATE(1970,1,1)</f>
        <v>42466.608310185184</v>
      </c>
      <c r="T3173" s="14">
        <f t="shared" si="49"/>
        <v>42496.608310185184</v>
      </c>
    </row>
    <row r="3174" spans="1:20" ht="43.5" x14ac:dyDescent="0.35">
      <c r="A3174">
        <v>3172</v>
      </c>
      <c r="B3174" s="1" t="s">
        <v>3172</v>
      </c>
      <c r="C3174" s="1" t="s">
        <v>7282</v>
      </c>
      <c r="D3174" s="6">
        <v>2000</v>
      </c>
      <c r="E3174" s="6">
        <v>2300</v>
      </c>
      <c r="F3174" t="s">
        <v>8219</v>
      </c>
      <c r="G3174" t="s">
        <v>8224</v>
      </c>
      <c r="H3174" t="s">
        <v>8246</v>
      </c>
      <c r="I3174">
        <v>1329240668</v>
      </c>
      <c r="J3174">
        <v>1326648668</v>
      </c>
      <c r="K3174" t="b">
        <v>1</v>
      </c>
      <c r="L3174">
        <v>29</v>
      </c>
      <c r="M3174" t="b">
        <v>1</v>
      </c>
      <c r="N3174" t="s">
        <v>8271</v>
      </c>
      <c r="O3174" s="16">
        <f>Table1[[#This Row],[pledged]]/Table1[[#This Row],[goal]]*100</f>
        <v>114.99999999999999</v>
      </c>
      <c r="P3174" s="6">
        <f>IFERROR(Table1[[#This Row],[pledged]]/Table1[[#This Row],[backers_count]],0)</f>
        <v>79.310344827586206</v>
      </c>
      <c r="Q3174" t="str">
        <f>LEFT(Table1[[#This Row],[Category and Sub-Category]],FIND("/",Table1[[#This Row],[Category and Sub-Category]])-1)</f>
        <v>theater</v>
      </c>
      <c r="R3174" t="str">
        <f>RIGHT(Table1[[#This Row],[Category and Sub-Category]],LEN(Table1[[#This Row],[Category and Sub-Category]])-FIND("/",Table1[[#This Row],[Category and Sub-Category]]))</f>
        <v>plays</v>
      </c>
      <c r="S3174" s="14">
        <f>(((Table1[[#This Row],[launched_at]]/60)/60)/24)+DATE(1970,1,1)</f>
        <v>40923.729953703703</v>
      </c>
      <c r="T3174" s="14">
        <f t="shared" si="49"/>
        <v>40953.729953703703</v>
      </c>
    </row>
    <row r="3175" spans="1:20" ht="43.5" x14ac:dyDescent="0.35">
      <c r="A3175">
        <v>3173</v>
      </c>
      <c r="B3175" s="1" t="s">
        <v>3173</v>
      </c>
      <c r="C3175" s="1" t="s">
        <v>7283</v>
      </c>
      <c r="D3175" s="6">
        <v>10000</v>
      </c>
      <c r="E3175" s="6">
        <v>10300</v>
      </c>
      <c r="F3175" t="s">
        <v>8219</v>
      </c>
      <c r="G3175" t="s">
        <v>8224</v>
      </c>
      <c r="H3175" t="s">
        <v>8246</v>
      </c>
      <c r="I3175">
        <v>1411765492</v>
      </c>
      <c r="J3175">
        <v>1409173492</v>
      </c>
      <c r="K3175" t="b">
        <v>1</v>
      </c>
      <c r="L3175">
        <v>74</v>
      </c>
      <c r="M3175" t="b">
        <v>1</v>
      </c>
      <c r="N3175" t="s">
        <v>8271</v>
      </c>
      <c r="O3175" s="16">
        <f>Table1[[#This Row],[pledged]]/Table1[[#This Row],[goal]]*100</f>
        <v>103</v>
      </c>
      <c r="P3175" s="6">
        <f>IFERROR(Table1[[#This Row],[pledged]]/Table1[[#This Row],[backers_count]],0)</f>
        <v>139.18918918918919</v>
      </c>
      <c r="Q3175" t="str">
        <f>LEFT(Table1[[#This Row],[Category and Sub-Category]],FIND("/",Table1[[#This Row],[Category and Sub-Category]])-1)</f>
        <v>theater</v>
      </c>
      <c r="R3175" t="str">
        <f>RIGHT(Table1[[#This Row],[Category and Sub-Category]],LEN(Table1[[#This Row],[Category and Sub-Category]])-FIND("/",Table1[[#This Row],[Category and Sub-Category]]))</f>
        <v>plays</v>
      </c>
      <c r="S3175" s="14">
        <f>(((Table1[[#This Row],[launched_at]]/60)/60)/24)+DATE(1970,1,1)</f>
        <v>41878.878379629627</v>
      </c>
      <c r="T3175" s="14">
        <f t="shared" si="49"/>
        <v>41908.878379629627</v>
      </c>
    </row>
    <row r="3176" spans="1:20" ht="58" x14ac:dyDescent="0.35">
      <c r="A3176">
        <v>3174</v>
      </c>
      <c r="B3176" s="1" t="s">
        <v>3174</v>
      </c>
      <c r="C3176" s="1" t="s">
        <v>7284</v>
      </c>
      <c r="D3176" s="6">
        <v>3000</v>
      </c>
      <c r="E3176" s="6">
        <v>3034</v>
      </c>
      <c r="F3176" t="s">
        <v>8219</v>
      </c>
      <c r="G3176" t="s">
        <v>8224</v>
      </c>
      <c r="H3176" t="s">
        <v>8246</v>
      </c>
      <c r="I3176">
        <v>1408999508</v>
      </c>
      <c r="J3176">
        <v>1407789908</v>
      </c>
      <c r="K3176" t="b">
        <v>1</v>
      </c>
      <c r="L3176">
        <v>23</v>
      </c>
      <c r="M3176" t="b">
        <v>1</v>
      </c>
      <c r="N3176" t="s">
        <v>8271</v>
      </c>
      <c r="O3176" s="16">
        <f>Table1[[#This Row],[pledged]]/Table1[[#This Row],[goal]]*100</f>
        <v>101.13333333333334</v>
      </c>
      <c r="P3176" s="6">
        <f>IFERROR(Table1[[#This Row],[pledged]]/Table1[[#This Row],[backers_count]],0)</f>
        <v>131.91304347826087</v>
      </c>
      <c r="Q3176" t="str">
        <f>LEFT(Table1[[#This Row],[Category and Sub-Category]],FIND("/",Table1[[#This Row],[Category and Sub-Category]])-1)</f>
        <v>theater</v>
      </c>
      <c r="R3176" t="str">
        <f>RIGHT(Table1[[#This Row],[Category and Sub-Category]],LEN(Table1[[#This Row],[Category and Sub-Category]])-FIND("/",Table1[[#This Row],[Category and Sub-Category]]))</f>
        <v>plays</v>
      </c>
      <c r="S3176" s="14">
        <f>(((Table1[[#This Row],[launched_at]]/60)/60)/24)+DATE(1970,1,1)</f>
        <v>41862.864675925928</v>
      </c>
      <c r="T3176" s="14">
        <f t="shared" si="49"/>
        <v>41876.864675925928</v>
      </c>
    </row>
    <row r="3177" spans="1:20" ht="58" x14ac:dyDescent="0.35">
      <c r="A3177">
        <v>3175</v>
      </c>
      <c r="B3177" s="1" t="s">
        <v>3175</v>
      </c>
      <c r="C3177" s="1" t="s">
        <v>7285</v>
      </c>
      <c r="D3177" s="6">
        <v>5000</v>
      </c>
      <c r="E3177" s="6">
        <v>5478</v>
      </c>
      <c r="F3177" t="s">
        <v>8219</v>
      </c>
      <c r="G3177" t="s">
        <v>8224</v>
      </c>
      <c r="H3177" t="s">
        <v>8246</v>
      </c>
      <c r="I3177">
        <v>1297977427</v>
      </c>
      <c r="J3177">
        <v>1292793427</v>
      </c>
      <c r="K3177" t="b">
        <v>1</v>
      </c>
      <c r="L3177">
        <v>60</v>
      </c>
      <c r="M3177" t="b">
        <v>1</v>
      </c>
      <c r="N3177" t="s">
        <v>8271</v>
      </c>
      <c r="O3177" s="16">
        <f>Table1[[#This Row],[pledged]]/Table1[[#This Row],[goal]]*100</f>
        <v>109.55999999999999</v>
      </c>
      <c r="P3177" s="6">
        <f>IFERROR(Table1[[#This Row],[pledged]]/Table1[[#This Row],[backers_count]],0)</f>
        <v>91.3</v>
      </c>
      <c r="Q3177" t="str">
        <f>LEFT(Table1[[#This Row],[Category and Sub-Category]],FIND("/",Table1[[#This Row],[Category and Sub-Category]])-1)</f>
        <v>theater</v>
      </c>
      <c r="R3177" t="str">
        <f>RIGHT(Table1[[#This Row],[Category and Sub-Category]],LEN(Table1[[#This Row],[Category and Sub-Category]])-FIND("/",Table1[[#This Row],[Category and Sub-Category]]))</f>
        <v>plays</v>
      </c>
      <c r="S3177" s="14">
        <f>(((Table1[[#This Row],[launched_at]]/60)/60)/24)+DATE(1970,1,1)</f>
        <v>40531.886886574073</v>
      </c>
      <c r="T3177" s="14">
        <f t="shared" si="49"/>
        <v>40591.886886574073</v>
      </c>
    </row>
    <row r="3178" spans="1:20" ht="58" x14ac:dyDescent="0.35">
      <c r="A3178">
        <v>3176</v>
      </c>
      <c r="B3178" s="1" t="s">
        <v>3176</v>
      </c>
      <c r="C3178" s="1" t="s">
        <v>7286</v>
      </c>
      <c r="D3178" s="6">
        <v>1900</v>
      </c>
      <c r="E3178" s="6">
        <v>2182</v>
      </c>
      <c r="F3178" t="s">
        <v>8219</v>
      </c>
      <c r="G3178" t="s">
        <v>8224</v>
      </c>
      <c r="H3178" t="s">
        <v>8246</v>
      </c>
      <c r="I3178">
        <v>1376838000</v>
      </c>
      <c r="J3178">
        <v>1374531631</v>
      </c>
      <c r="K3178" t="b">
        <v>1</v>
      </c>
      <c r="L3178">
        <v>55</v>
      </c>
      <c r="M3178" t="b">
        <v>1</v>
      </c>
      <c r="N3178" t="s">
        <v>8271</v>
      </c>
      <c r="O3178" s="16">
        <f>Table1[[#This Row],[pledged]]/Table1[[#This Row],[goal]]*100</f>
        <v>114.8421052631579</v>
      </c>
      <c r="P3178" s="6">
        <f>IFERROR(Table1[[#This Row],[pledged]]/Table1[[#This Row],[backers_count]],0)</f>
        <v>39.672727272727272</v>
      </c>
      <c r="Q3178" t="str">
        <f>LEFT(Table1[[#This Row],[Category and Sub-Category]],FIND("/",Table1[[#This Row],[Category and Sub-Category]])-1)</f>
        <v>theater</v>
      </c>
      <c r="R3178" t="str">
        <f>RIGHT(Table1[[#This Row],[Category and Sub-Category]],LEN(Table1[[#This Row],[Category and Sub-Category]])-FIND("/",Table1[[#This Row],[Category and Sub-Category]]))</f>
        <v>plays</v>
      </c>
      <c r="S3178" s="14">
        <f>(((Table1[[#This Row],[launched_at]]/60)/60)/24)+DATE(1970,1,1)</f>
        <v>41477.930914351848</v>
      </c>
      <c r="T3178" s="14">
        <f t="shared" si="49"/>
        <v>41504.625</v>
      </c>
    </row>
    <row r="3179" spans="1:20" ht="43.5" x14ac:dyDescent="0.35">
      <c r="A3179">
        <v>3177</v>
      </c>
      <c r="B3179" s="1" t="s">
        <v>3177</v>
      </c>
      <c r="C3179" s="1" t="s">
        <v>7287</v>
      </c>
      <c r="D3179" s="6">
        <v>2500</v>
      </c>
      <c r="E3179" s="6">
        <v>2935</v>
      </c>
      <c r="F3179" t="s">
        <v>8219</v>
      </c>
      <c r="G3179" t="s">
        <v>8224</v>
      </c>
      <c r="H3179" t="s">
        <v>8246</v>
      </c>
      <c r="I3179">
        <v>1403366409</v>
      </c>
      <c r="J3179">
        <v>1400774409</v>
      </c>
      <c r="K3179" t="b">
        <v>1</v>
      </c>
      <c r="L3179">
        <v>51</v>
      </c>
      <c r="M3179" t="b">
        <v>1</v>
      </c>
      <c r="N3179" t="s">
        <v>8271</v>
      </c>
      <c r="O3179" s="16">
        <f>Table1[[#This Row],[pledged]]/Table1[[#This Row],[goal]]*100</f>
        <v>117.39999999999999</v>
      </c>
      <c r="P3179" s="6">
        <f>IFERROR(Table1[[#This Row],[pledged]]/Table1[[#This Row],[backers_count]],0)</f>
        <v>57.549019607843135</v>
      </c>
      <c r="Q3179" t="str">
        <f>LEFT(Table1[[#This Row],[Category and Sub-Category]],FIND("/",Table1[[#This Row],[Category and Sub-Category]])-1)</f>
        <v>theater</v>
      </c>
      <c r="R3179" t="str">
        <f>RIGHT(Table1[[#This Row],[Category and Sub-Category]],LEN(Table1[[#This Row],[Category and Sub-Category]])-FIND("/",Table1[[#This Row],[Category and Sub-Category]]))</f>
        <v>plays</v>
      </c>
      <c r="S3179" s="14">
        <f>(((Table1[[#This Row],[launched_at]]/60)/60)/24)+DATE(1970,1,1)</f>
        <v>41781.666770833333</v>
      </c>
      <c r="T3179" s="14">
        <f t="shared" si="49"/>
        <v>41811.666770833333</v>
      </c>
    </row>
    <row r="3180" spans="1:20" ht="58" x14ac:dyDescent="0.35">
      <c r="A3180">
        <v>3178</v>
      </c>
      <c r="B3180" s="1" t="s">
        <v>3178</v>
      </c>
      <c r="C3180" s="1" t="s">
        <v>7288</v>
      </c>
      <c r="D3180" s="6">
        <v>1500</v>
      </c>
      <c r="E3180" s="6">
        <v>2576</v>
      </c>
      <c r="F3180" t="s">
        <v>8219</v>
      </c>
      <c r="G3180" t="s">
        <v>8225</v>
      </c>
      <c r="H3180" t="s">
        <v>8247</v>
      </c>
      <c r="I3180">
        <v>1405521075</v>
      </c>
      <c r="J3180">
        <v>1402929075</v>
      </c>
      <c r="K3180" t="b">
        <v>1</v>
      </c>
      <c r="L3180">
        <v>78</v>
      </c>
      <c r="M3180" t="b">
        <v>1</v>
      </c>
      <c r="N3180" t="s">
        <v>8271</v>
      </c>
      <c r="O3180" s="16">
        <f>Table1[[#This Row],[pledged]]/Table1[[#This Row],[goal]]*100</f>
        <v>171.73333333333335</v>
      </c>
      <c r="P3180" s="6">
        <f>IFERROR(Table1[[#This Row],[pledged]]/Table1[[#This Row],[backers_count]],0)</f>
        <v>33.025641025641029</v>
      </c>
      <c r="Q3180" t="str">
        <f>LEFT(Table1[[#This Row],[Category and Sub-Category]],FIND("/",Table1[[#This Row],[Category and Sub-Category]])-1)</f>
        <v>theater</v>
      </c>
      <c r="R3180" t="str">
        <f>RIGHT(Table1[[#This Row],[Category and Sub-Category]],LEN(Table1[[#This Row],[Category and Sub-Category]])-FIND("/",Table1[[#This Row],[Category and Sub-Category]]))</f>
        <v>plays</v>
      </c>
      <c r="S3180" s="14">
        <f>(((Table1[[#This Row],[launched_at]]/60)/60)/24)+DATE(1970,1,1)</f>
        <v>41806.605034722219</v>
      </c>
      <c r="T3180" s="14">
        <f t="shared" si="49"/>
        <v>41836.605034722219</v>
      </c>
    </row>
    <row r="3181" spans="1:20" ht="43.5" x14ac:dyDescent="0.35">
      <c r="A3181">
        <v>3179</v>
      </c>
      <c r="B3181" s="1" t="s">
        <v>3179</v>
      </c>
      <c r="C3181" s="1" t="s">
        <v>7289</v>
      </c>
      <c r="D3181" s="6">
        <v>4200</v>
      </c>
      <c r="E3181" s="6">
        <v>4794.82</v>
      </c>
      <c r="F3181" t="s">
        <v>8219</v>
      </c>
      <c r="G3181" t="s">
        <v>8224</v>
      </c>
      <c r="H3181" t="s">
        <v>8246</v>
      </c>
      <c r="I3181">
        <v>1367859071</v>
      </c>
      <c r="J3181">
        <v>1365699071</v>
      </c>
      <c r="K3181" t="b">
        <v>1</v>
      </c>
      <c r="L3181">
        <v>62</v>
      </c>
      <c r="M3181" t="b">
        <v>1</v>
      </c>
      <c r="N3181" t="s">
        <v>8271</v>
      </c>
      <c r="O3181" s="16">
        <f>Table1[[#This Row],[pledged]]/Table1[[#This Row],[goal]]*100</f>
        <v>114.16238095238094</v>
      </c>
      <c r="P3181" s="6">
        <f>IFERROR(Table1[[#This Row],[pledged]]/Table1[[#This Row],[backers_count]],0)</f>
        <v>77.335806451612896</v>
      </c>
      <c r="Q3181" t="str">
        <f>LEFT(Table1[[#This Row],[Category and Sub-Category]],FIND("/",Table1[[#This Row],[Category and Sub-Category]])-1)</f>
        <v>theater</v>
      </c>
      <c r="R3181" t="str">
        <f>RIGHT(Table1[[#This Row],[Category and Sub-Category]],LEN(Table1[[#This Row],[Category and Sub-Category]])-FIND("/",Table1[[#This Row],[Category and Sub-Category]]))</f>
        <v>plays</v>
      </c>
      <c r="S3181" s="14">
        <f>(((Table1[[#This Row],[launched_at]]/60)/60)/24)+DATE(1970,1,1)</f>
        <v>41375.702210648145</v>
      </c>
      <c r="T3181" s="14">
        <f t="shared" si="49"/>
        <v>41400.702210648145</v>
      </c>
    </row>
    <row r="3182" spans="1:20" ht="43.5" x14ac:dyDescent="0.35">
      <c r="A3182">
        <v>3180</v>
      </c>
      <c r="B3182" s="1" t="s">
        <v>3180</v>
      </c>
      <c r="C3182" s="1" t="s">
        <v>7290</v>
      </c>
      <c r="D3182" s="6">
        <v>1200</v>
      </c>
      <c r="E3182" s="6">
        <v>1437</v>
      </c>
      <c r="F3182" t="s">
        <v>8219</v>
      </c>
      <c r="G3182" t="s">
        <v>8225</v>
      </c>
      <c r="H3182" t="s">
        <v>8247</v>
      </c>
      <c r="I3182">
        <v>1403258049</v>
      </c>
      <c r="J3182">
        <v>1400666049</v>
      </c>
      <c r="K3182" t="b">
        <v>1</v>
      </c>
      <c r="L3182">
        <v>45</v>
      </c>
      <c r="M3182" t="b">
        <v>1</v>
      </c>
      <c r="N3182" t="s">
        <v>8271</v>
      </c>
      <c r="O3182" s="16">
        <f>Table1[[#This Row],[pledged]]/Table1[[#This Row],[goal]]*100</f>
        <v>119.75</v>
      </c>
      <c r="P3182" s="6">
        <f>IFERROR(Table1[[#This Row],[pledged]]/Table1[[#This Row],[backers_count]],0)</f>
        <v>31.933333333333334</v>
      </c>
      <c r="Q3182" t="str">
        <f>LEFT(Table1[[#This Row],[Category and Sub-Category]],FIND("/",Table1[[#This Row],[Category and Sub-Category]])-1)</f>
        <v>theater</v>
      </c>
      <c r="R3182" t="str">
        <f>RIGHT(Table1[[#This Row],[Category and Sub-Category]],LEN(Table1[[#This Row],[Category and Sub-Category]])-FIND("/",Table1[[#This Row],[Category and Sub-Category]]))</f>
        <v>plays</v>
      </c>
      <c r="S3182" s="14">
        <f>(((Table1[[#This Row],[launched_at]]/60)/60)/24)+DATE(1970,1,1)</f>
        <v>41780.412604166668</v>
      </c>
      <c r="T3182" s="14">
        <f t="shared" si="49"/>
        <v>41810.412604166668</v>
      </c>
    </row>
    <row r="3183" spans="1:20" ht="43.5" x14ac:dyDescent="0.35">
      <c r="A3183">
        <v>3181</v>
      </c>
      <c r="B3183" s="1" t="s">
        <v>3181</v>
      </c>
      <c r="C3183" s="1" t="s">
        <v>7291</v>
      </c>
      <c r="D3183" s="6">
        <v>500</v>
      </c>
      <c r="E3183" s="6">
        <v>545</v>
      </c>
      <c r="F3183" t="s">
        <v>8219</v>
      </c>
      <c r="G3183" t="s">
        <v>8225</v>
      </c>
      <c r="H3183" t="s">
        <v>8247</v>
      </c>
      <c r="I3183">
        <v>1402848000</v>
      </c>
      <c r="J3183">
        <v>1400570787</v>
      </c>
      <c r="K3183" t="b">
        <v>1</v>
      </c>
      <c r="L3183">
        <v>15</v>
      </c>
      <c r="M3183" t="b">
        <v>1</v>
      </c>
      <c r="N3183" t="s">
        <v>8271</v>
      </c>
      <c r="O3183" s="16">
        <f>Table1[[#This Row],[pledged]]/Table1[[#This Row],[goal]]*100</f>
        <v>109.00000000000001</v>
      </c>
      <c r="P3183" s="6">
        <f>IFERROR(Table1[[#This Row],[pledged]]/Table1[[#This Row],[backers_count]],0)</f>
        <v>36.333333333333336</v>
      </c>
      <c r="Q3183" t="str">
        <f>LEFT(Table1[[#This Row],[Category and Sub-Category]],FIND("/",Table1[[#This Row],[Category and Sub-Category]])-1)</f>
        <v>theater</v>
      </c>
      <c r="R3183" t="str">
        <f>RIGHT(Table1[[#This Row],[Category and Sub-Category]],LEN(Table1[[#This Row],[Category and Sub-Category]])-FIND("/",Table1[[#This Row],[Category and Sub-Category]]))</f>
        <v>plays</v>
      </c>
      <c r="S3183" s="14">
        <f>(((Table1[[#This Row],[launched_at]]/60)/60)/24)+DATE(1970,1,1)</f>
        <v>41779.310034722221</v>
      </c>
      <c r="T3183" s="14">
        <f t="shared" si="49"/>
        <v>41805.666666666664</v>
      </c>
    </row>
    <row r="3184" spans="1:20" ht="58" x14ac:dyDescent="0.35">
      <c r="A3184">
        <v>3182</v>
      </c>
      <c r="B3184" s="1" t="s">
        <v>3182</v>
      </c>
      <c r="C3184" s="1" t="s">
        <v>7292</v>
      </c>
      <c r="D3184" s="6">
        <v>7000</v>
      </c>
      <c r="E3184" s="6">
        <v>7062</v>
      </c>
      <c r="F3184" t="s">
        <v>8219</v>
      </c>
      <c r="G3184" t="s">
        <v>8224</v>
      </c>
      <c r="H3184" t="s">
        <v>8246</v>
      </c>
      <c r="I3184">
        <v>1328029200</v>
      </c>
      <c r="J3184">
        <v>1323211621</v>
      </c>
      <c r="K3184" t="b">
        <v>1</v>
      </c>
      <c r="L3184">
        <v>151</v>
      </c>
      <c r="M3184" t="b">
        <v>1</v>
      </c>
      <c r="N3184" t="s">
        <v>8271</v>
      </c>
      <c r="O3184" s="16">
        <f>Table1[[#This Row],[pledged]]/Table1[[#This Row],[goal]]*100</f>
        <v>100.88571428571429</v>
      </c>
      <c r="P3184" s="6">
        <f>IFERROR(Table1[[#This Row],[pledged]]/Table1[[#This Row],[backers_count]],0)</f>
        <v>46.768211920529801</v>
      </c>
      <c r="Q3184" t="str">
        <f>LEFT(Table1[[#This Row],[Category and Sub-Category]],FIND("/",Table1[[#This Row],[Category and Sub-Category]])-1)</f>
        <v>theater</v>
      </c>
      <c r="R3184" t="str">
        <f>RIGHT(Table1[[#This Row],[Category and Sub-Category]],LEN(Table1[[#This Row],[Category and Sub-Category]])-FIND("/",Table1[[#This Row],[Category and Sub-Category]]))</f>
        <v>plays</v>
      </c>
      <c r="S3184" s="14">
        <f>(((Table1[[#This Row],[launched_at]]/60)/60)/24)+DATE(1970,1,1)</f>
        <v>40883.949317129627</v>
      </c>
      <c r="T3184" s="14">
        <f t="shared" si="49"/>
        <v>40939.708333333336</v>
      </c>
    </row>
    <row r="3185" spans="1:20" ht="43.5" x14ac:dyDescent="0.35">
      <c r="A3185">
        <v>3183</v>
      </c>
      <c r="B3185" s="1" t="s">
        <v>3183</v>
      </c>
      <c r="C3185" s="1" t="s">
        <v>7293</v>
      </c>
      <c r="D3185" s="6">
        <v>2500</v>
      </c>
      <c r="E3185" s="6">
        <v>2725</v>
      </c>
      <c r="F3185" t="s">
        <v>8219</v>
      </c>
      <c r="G3185" t="s">
        <v>8224</v>
      </c>
      <c r="H3185" t="s">
        <v>8246</v>
      </c>
      <c r="I3185">
        <v>1377284669</v>
      </c>
      <c r="J3185">
        <v>1375729469</v>
      </c>
      <c r="K3185" t="b">
        <v>1</v>
      </c>
      <c r="L3185">
        <v>68</v>
      </c>
      <c r="M3185" t="b">
        <v>1</v>
      </c>
      <c r="N3185" t="s">
        <v>8271</v>
      </c>
      <c r="O3185" s="16">
        <f>Table1[[#This Row],[pledged]]/Table1[[#This Row],[goal]]*100</f>
        <v>109.00000000000001</v>
      </c>
      <c r="P3185" s="6">
        <f>IFERROR(Table1[[#This Row],[pledged]]/Table1[[#This Row],[backers_count]],0)</f>
        <v>40.073529411764703</v>
      </c>
      <c r="Q3185" t="str">
        <f>LEFT(Table1[[#This Row],[Category and Sub-Category]],FIND("/",Table1[[#This Row],[Category and Sub-Category]])-1)</f>
        <v>theater</v>
      </c>
      <c r="R3185" t="str">
        <f>RIGHT(Table1[[#This Row],[Category and Sub-Category]],LEN(Table1[[#This Row],[Category and Sub-Category]])-FIND("/",Table1[[#This Row],[Category and Sub-Category]]))</f>
        <v>plays</v>
      </c>
      <c r="S3185" s="14">
        <f>(((Table1[[#This Row],[launched_at]]/60)/60)/24)+DATE(1970,1,1)</f>
        <v>41491.79478009259</v>
      </c>
      <c r="T3185" s="14">
        <f t="shared" si="49"/>
        <v>41509.79478009259</v>
      </c>
    </row>
    <row r="3186" spans="1:20" ht="43.5" x14ac:dyDescent="0.35">
      <c r="A3186">
        <v>3184</v>
      </c>
      <c r="B3186" s="1" t="s">
        <v>3184</v>
      </c>
      <c r="C3186" s="1" t="s">
        <v>7294</v>
      </c>
      <c r="D3186" s="6">
        <v>4300</v>
      </c>
      <c r="E3186" s="6">
        <v>4610</v>
      </c>
      <c r="F3186" t="s">
        <v>8219</v>
      </c>
      <c r="G3186" t="s">
        <v>8224</v>
      </c>
      <c r="H3186" t="s">
        <v>8246</v>
      </c>
      <c r="I3186">
        <v>1404258631</v>
      </c>
      <c r="J3186">
        <v>1401666631</v>
      </c>
      <c r="K3186" t="b">
        <v>1</v>
      </c>
      <c r="L3186">
        <v>46</v>
      </c>
      <c r="M3186" t="b">
        <v>1</v>
      </c>
      <c r="N3186" t="s">
        <v>8271</v>
      </c>
      <c r="O3186" s="16">
        <f>Table1[[#This Row],[pledged]]/Table1[[#This Row],[goal]]*100</f>
        <v>107.20930232558139</v>
      </c>
      <c r="P3186" s="6">
        <f>IFERROR(Table1[[#This Row],[pledged]]/Table1[[#This Row],[backers_count]],0)</f>
        <v>100.21739130434783</v>
      </c>
      <c r="Q3186" t="str">
        <f>LEFT(Table1[[#This Row],[Category and Sub-Category]],FIND("/",Table1[[#This Row],[Category and Sub-Category]])-1)</f>
        <v>theater</v>
      </c>
      <c r="R3186" t="str">
        <f>RIGHT(Table1[[#This Row],[Category and Sub-Category]],LEN(Table1[[#This Row],[Category and Sub-Category]])-FIND("/",Table1[[#This Row],[Category and Sub-Category]]))</f>
        <v>plays</v>
      </c>
      <c r="S3186" s="14">
        <f>(((Table1[[#This Row],[launched_at]]/60)/60)/24)+DATE(1970,1,1)</f>
        <v>41791.993414351848</v>
      </c>
      <c r="T3186" s="14">
        <f t="shared" si="49"/>
        <v>41821.993414351848</v>
      </c>
    </row>
    <row r="3187" spans="1:20" ht="43.5" x14ac:dyDescent="0.35">
      <c r="A3187">
        <v>3185</v>
      </c>
      <c r="B3187" s="1" t="s">
        <v>3185</v>
      </c>
      <c r="C3187" s="1" t="s">
        <v>7295</v>
      </c>
      <c r="D3187" s="6">
        <v>1000</v>
      </c>
      <c r="E3187" s="6">
        <v>1000</v>
      </c>
      <c r="F3187" t="s">
        <v>8219</v>
      </c>
      <c r="G3187" t="s">
        <v>8225</v>
      </c>
      <c r="H3187" t="s">
        <v>8247</v>
      </c>
      <c r="I3187">
        <v>1405553241</v>
      </c>
      <c r="J3187">
        <v>1404948441</v>
      </c>
      <c r="K3187" t="b">
        <v>1</v>
      </c>
      <c r="L3187">
        <v>24</v>
      </c>
      <c r="M3187" t="b">
        <v>1</v>
      </c>
      <c r="N3187" t="s">
        <v>8271</v>
      </c>
      <c r="O3187" s="16">
        <f>Table1[[#This Row],[pledged]]/Table1[[#This Row],[goal]]*100</f>
        <v>100</v>
      </c>
      <c r="P3187" s="6">
        <f>IFERROR(Table1[[#This Row],[pledged]]/Table1[[#This Row],[backers_count]],0)</f>
        <v>41.666666666666664</v>
      </c>
      <c r="Q3187" t="str">
        <f>LEFT(Table1[[#This Row],[Category and Sub-Category]],FIND("/",Table1[[#This Row],[Category and Sub-Category]])-1)</f>
        <v>theater</v>
      </c>
      <c r="R3187" t="str">
        <f>RIGHT(Table1[[#This Row],[Category and Sub-Category]],LEN(Table1[[#This Row],[Category and Sub-Category]])-FIND("/",Table1[[#This Row],[Category and Sub-Category]]))</f>
        <v>plays</v>
      </c>
      <c r="S3187" s="14">
        <f>(((Table1[[#This Row],[launched_at]]/60)/60)/24)+DATE(1970,1,1)</f>
        <v>41829.977326388893</v>
      </c>
      <c r="T3187" s="14">
        <f t="shared" si="49"/>
        <v>41836.977326388893</v>
      </c>
    </row>
    <row r="3188" spans="1:20" ht="43.5" x14ac:dyDescent="0.35">
      <c r="A3188">
        <v>3186</v>
      </c>
      <c r="B3188" s="1" t="s">
        <v>3186</v>
      </c>
      <c r="C3188" s="1" t="s">
        <v>7296</v>
      </c>
      <c r="D3188" s="6">
        <v>3200</v>
      </c>
      <c r="E3188" s="6">
        <v>3270</v>
      </c>
      <c r="F3188" t="s">
        <v>8219</v>
      </c>
      <c r="G3188" t="s">
        <v>8225</v>
      </c>
      <c r="H3188" t="s">
        <v>8247</v>
      </c>
      <c r="I3188">
        <v>1410901200</v>
      </c>
      <c r="J3188">
        <v>1408313438</v>
      </c>
      <c r="K3188" t="b">
        <v>1</v>
      </c>
      <c r="L3188">
        <v>70</v>
      </c>
      <c r="M3188" t="b">
        <v>1</v>
      </c>
      <c r="N3188" t="s">
        <v>8271</v>
      </c>
      <c r="O3188" s="16">
        <f>Table1[[#This Row],[pledged]]/Table1[[#This Row],[goal]]*100</f>
        <v>102.18750000000001</v>
      </c>
      <c r="P3188" s="6">
        <f>IFERROR(Table1[[#This Row],[pledged]]/Table1[[#This Row],[backers_count]],0)</f>
        <v>46.714285714285715</v>
      </c>
      <c r="Q3188" t="str">
        <f>LEFT(Table1[[#This Row],[Category and Sub-Category]],FIND("/",Table1[[#This Row],[Category and Sub-Category]])-1)</f>
        <v>theater</v>
      </c>
      <c r="R3188" t="str">
        <f>RIGHT(Table1[[#This Row],[Category and Sub-Category]],LEN(Table1[[#This Row],[Category and Sub-Category]])-FIND("/",Table1[[#This Row],[Category and Sub-Category]]))</f>
        <v>plays</v>
      </c>
      <c r="S3188" s="14">
        <f>(((Table1[[#This Row],[launched_at]]/60)/60)/24)+DATE(1970,1,1)</f>
        <v>41868.924050925925</v>
      </c>
      <c r="T3188" s="14">
        <f t="shared" si="49"/>
        <v>41898.875</v>
      </c>
    </row>
    <row r="3189" spans="1:20" ht="58" x14ac:dyDescent="0.35">
      <c r="A3189">
        <v>3187</v>
      </c>
      <c r="B3189" s="1" t="s">
        <v>3187</v>
      </c>
      <c r="C3189" s="1" t="s">
        <v>7297</v>
      </c>
      <c r="D3189" s="6">
        <v>15000</v>
      </c>
      <c r="E3189" s="6">
        <v>17444</v>
      </c>
      <c r="F3189" t="s">
        <v>8219</v>
      </c>
      <c r="G3189" t="s">
        <v>8224</v>
      </c>
      <c r="H3189" t="s">
        <v>8246</v>
      </c>
      <c r="I3189">
        <v>1407167973</v>
      </c>
      <c r="J3189">
        <v>1405439973</v>
      </c>
      <c r="K3189" t="b">
        <v>1</v>
      </c>
      <c r="L3189">
        <v>244</v>
      </c>
      <c r="M3189" t="b">
        <v>1</v>
      </c>
      <c r="N3189" t="s">
        <v>8271</v>
      </c>
      <c r="O3189" s="16">
        <f>Table1[[#This Row],[pledged]]/Table1[[#This Row],[goal]]*100</f>
        <v>116.29333333333334</v>
      </c>
      <c r="P3189" s="6">
        <f>IFERROR(Table1[[#This Row],[pledged]]/Table1[[#This Row],[backers_count]],0)</f>
        <v>71.491803278688522</v>
      </c>
      <c r="Q3189" t="str">
        <f>LEFT(Table1[[#This Row],[Category and Sub-Category]],FIND("/",Table1[[#This Row],[Category and Sub-Category]])-1)</f>
        <v>theater</v>
      </c>
      <c r="R3189" t="str">
        <f>RIGHT(Table1[[#This Row],[Category and Sub-Category]],LEN(Table1[[#This Row],[Category and Sub-Category]])-FIND("/",Table1[[#This Row],[Category and Sub-Category]]))</f>
        <v>plays</v>
      </c>
      <c r="S3189" s="14">
        <f>(((Table1[[#This Row],[launched_at]]/60)/60)/24)+DATE(1970,1,1)</f>
        <v>41835.666354166664</v>
      </c>
      <c r="T3189" s="14">
        <f t="shared" si="49"/>
        <v>41855.666354166664</v>
      </c>
    </row>
    <row r="3190" spans="1:20" ht="43.5" x14ac:dyDescent="0.35">
      <c r="A3190">
        <v>3188</v>
      </c>
      <c r="B3190" s="1" t="s">
        <v>3188</v>
      </c>
      <c r="C3190" s="1" t="s">
        <v>7298</v>
      </c>
      <c r="D3190" s="6">
        <v>200</v>
      </c>
      <c r="E3190" s="6">
        <v>130</v>
      </c>
      <c r="F3190" t="s">
        <v>8221</v>
      </c>
      <c r="G3190" t="s">
        <v>8225</v>
      </c>
      <c r="H3190" t="s">
        <v>8247</v>
      </c>
      <c r="I3190">
        <v>1433930302</v>
      </c>
      <c r="J3190">
        <v>1432115902</v>
      </c>
      <c r="K3190" t="b">
        <v>0</v>
      </c>
      <c r="L3190">
        <v>9</v>
      </c>
      <c r="M3190" t="b">
        <v>0</v>
      </c>
      <c r="N3190" t="s">
        <v>8305</v>
      </c>
      <c r="O3190" s="16">
        <f>Table1[[#This Row],[pledged]]/Table1[[#This Row],[goal]]*100</f>
        <v>65</v>
      </c>
      <c r="P3190" s="6">
        <f>IFERROR(Table1[[#This Row],[pledged]]/Table1[[#This Row],[backers_count]],0)</f>
        <v>14.444444444444445</v>
      </c>
      <c r="Q3190" t="str">
        <f>LEFT(Table1[[#This Row],[Category and Sub-Category]],FIND("/",Table1[[#This Row],[Category and Sub-Category]])-1)</f>
        <v>theater</v>
      </c>
      <c r="R3190" t="str">
        <f>RIGHT(Table1[[#This Row],[Category and Sub-Category]],LEN(Table1[[#This Row],[Category and Sub-Category]])-FIND("/",Table1[[#This Row],[Category and Sub-Category]]))</f>
        <v>musical</v>
      </c>
      <c r="S3190" s="14">
        <f>(((Table1[[#This Row],[launched_at]]/60)/60)/24)+DATE(1970,1,1)</f>
        <v>42144.415532407409</v>
      </c>
      <c r="T3190" s="14">
        <f t="shared" si="49"/>
        <v>42165.415532407409</v>
      </c>
    </row>
    <row r="3191" spans="1:20" ht="58" x14ac:dyDescent="0.35">
      <c r="A3191">
        <v>3189</v>
      </c>
      <c r="B3191" s="1" t="s">
        <v>3189</v>
      </c>
      <c r="C3191" s="1" t="s">
        <v>7299</v>
      </c>
      <c r="D3191" s="6">
        <v>55000</v>
      </c>
      <c r="E3191" s="6">
        <v>6780</v>
      </c>
      <c r="F3191" t="s">
        <v>8221</v>
      </c>
      <c r="G3191" t="s">
        <v>8235</v>
      </c>
      <c r="H3191" t="s">
        <v>8255</v>
      </c>
      <c r="I3191">
        <v>1432455532</v>
      </c>
      <c r="J3191">
        <v>1429863532</v>
      </c>
      <c r="K3191" t="b">
        <v>0</v>
      </c>
      <c r="L3191">
        <v>19</v>
      </c>
      <c r="M3191" t="b">
        <v>0</v>
      </c>
      <c r="N3191" t="s">
        <v>8305</v>
      </c>
      <c r="O3191" s="16">
        <f>Table1[[#This Row],[pledged]]/Table1[[#This Row],[goal]]*100</f>
        <v>12.327272727272726</v>
      </c>
      <c r="P3191" s="6">
        <f>IFERROR(Table1[[#This Row],[pledged]]/Table1[[#This Row],[backers_count]],0)</f>
        <v>356.84210526315792</v>
      </c>
      <c r="Q3191" t="str">
        <f>LEFT(Table1[[#This Row],[Category and Sub-Category]],FIND("/",Table1[[#This Row],[Category and Sub-Category]])-1)</f>
        <v>theater</v>
      </c>
      <c r="R3191" t="str">
        <f>RIGHT(Table1[[#This Row],[Category and Sub-Category]],LEN(Table1[[#This Row],[Category and Sub-Category]])-FIND("/",Table1[[#This Row],[Category and Sub-Category]]))</f>
        <v>musical</v>
      </c>
      <c r="S3191" s="14">
        <f>(((Table1[[#This Row],[launched_at]]/60)/60)/24)+DATE(1970,1,1)</f>
        <v>42118.346435185187</v>
      </c>
      <c r="T3191" s="14">
        <f t="shared" si="49"/>
        <v>42148.346435185187</v>
      </c>
    </row>
    <row r="3192" spans="1:20" ht="43.5" x14ac:dyDescent="0.35">
      <c r="A3192">
        <v>3190</v>
      </c>
      <c r="B3192" s="1" t="s">
        <v>3190</v>
      </c>
      <c r="C3192" s="1" t="s">
        <v>7300</v>
      </c>
      <c r="D3192" s="6">
        <v>4000</v>
      </c>
      <c r="E3192" s="6">
        <v>0</v>
      </c>
      <c r="F3192" t="s">
        <v>8221</v>
      </c>
      <c r="G3192" t="s">
        <v>8229</v>
      </c>
      <c r="H3192" t="s">
        <v>8251</v>
      </c>
      <c r="I3192">
        <v>1481258275</v>
      </c>
      <c r="J3192">
        <v>1478662675</v>
      </c>
      <c r="K3192" t="b">
        <v>0</v>
      </c>
      <c r="L3192">
        <v>0</v>
      </c>
      <c r="M3192" t="b">
        <v>0</v>
      </c>
      <c r="N3192" t="s">
        <v>8305</v>
      </c>
      <c r="O3192" s="16">
        <f>Table1[[#This Row],[pledged]]/Table1[[#This Row],[goal]]*100</f>
        <v>0</v>
      </c>
      <c r="P3192" s="6">
        <f>IFERROR(Table1[[#This Row],[pledged]]/Table1[[#This Row],[backers_count]],0)</f>
        <v>0</v>
      </c>
      <c r="Q3192" t="str">
        <f>LEFT(Table1[[#This Row],[Category and Sub-Category]],FIND("/",Table1[[#This Row],[Category and Sub-Category]])-1)</f>
        <v>theater</v>
      </c>
      <c r="R3192" t="str">
        <f>RIGHT(Table1[[#This Row],[Category and Sub-Category]],LEN(Table1[[#This Row],[Category and Sub-Category]])-FIND("/",Table1[[#This Row],[Category and Sub-Category]]))</f>
        <v>musical</v>
      </c>
      <c r="S3192" s="14">
        <f>(((Table1[[#This Row],[launched_at]]/60)/60)/24)+DATE(1970,1,1)</f>
        <v>42683.151331018518</v>
      </c>
      <c r="T3192" s="14">
        <f t="shared" si="49"/>
        <v>42713.192997685182</v>
      </c>
    </row>
    <row r="3193" spans="1:20" ht="43.5" x14ac:dyDescent="0.35">
      <c r="A3193">
        <v>3191</v>
      </c>
      <c r="B3193" s="1" t="s">
        <v>3191</v>
      </c>
      <c r="C3193" s="1" t="s">
        <v>7301</v>
      </c>
      <c r="D3193" s="6">
        <v>3750</v>
      </c>
      <c r="E3193" s="6">
        <v>151</v>
      </c>
      <c r="F3193" t="s">
        <v>8221</v>
      </c>
      <c r="G3193" t="s">
        <v>8224</v>
      </c>
      <c r="H3193" t="s">
        <v>8246</v>
      </c>
      <c r="I3193">
        <v>1471370869</v>
      </c>
      <c r="J3193">
        <v>1466186869</v>
      </c>
      <c r="K3193" t="b">
        <v>0</v>
      </c>
      <c r="L3193">
        <v>4</v>
      </c>
      <c r="M3193" t="b">
        <v>0</v>
      </c>
      <c r="N3193" t="s">
        <v>8305</v>
      </c>
      <c r="O3193" s="16">
        <f>Table1[[#This Row],[pledged]]/Table1[[#This Row],[goal]]*100</f>
        <v>4.0266666666666664</v>
      </c>
      <c r="P3193" s="6">
        <f>IFERROR(Table1[[#This Row],[pledged]]/Table1[[#This Row],[backers_count]],0)</f>
        <v>37.75</v>
      </c>
      <c r="Q3193" t="str">
        <f>LEFT(Table1[[#This Row],[Category and Sub-Category]],FIND("/",Table1[[#This Row],[Category and Sub-Category]])-1)</f>
        <v>theater</v>
      </c>
      <c r="R3193" t="str">
        <f>RIGHT(Table1[[#This Row],[Category and Sub-Category]],LEN(Table1[[#This Row],[Category and Sub-Category]])-FIND("/",Table1[[#This Row],[Category and Sub-Category]]))</f>
        <v>musical</v>
      </c>
      <c r="S3193" s="14">
        <f>(((Table1[[#This Row],[launched_at]]/60)/60)/24)+DATE(1970,1,1)</f>
        <v>42538.755428240736</v>
      </c>
      <c r="T3193" s="14">
        <f t="shared" si="49"/>
        <v>42598.755428240736</v>
      </c>
    </row>
    <row r="3194" spans="1:20" ht="43.5" x14ac:dyDescent="0.35">
      <c r="A3194">
        <v>3192</v>
      </c>
      <c r="B3194" s="1" t="s">
        <v>3192</v>
      </c>
      <c r="C3194" s="1" t="s">
        <v>7302</v>
      </c>
      <c r="D3194" s="6">
        <v>10000</v>
      </c>
      <c r="E3194" s="6">
        <v>102</v>
      </c>
      <c r="F3194" t="s">
        <v>8221</v>
      </c>
      <c r="G3194" t="s">
        <v>8225</v>
      </c>
      <c r="H3194" t="s">
        <v>8247</v>
      </c>
      <c r="I3194">
        <v>1425160800</v>
      </c>
      <c r="J3194">
        <v>1421274859</v>
      </c>
      <c r="K3194" t="b">
        <v>0</v>
      </c>
      <c r="L3194">
        <v>8</v>
      </c>
      <c r="M3194" t="b">
        <v>0</v>
      </c>
      <c r="N3194" t="s">
        <v>8305</v>
      </c>
      <c r="O3194" s="16">
        <f>Table1[[#This Row],[pledged]]/Table1[[#This Row],[goal]]*100</f>
        <v>1.02</v>
      </c>
      <c r="P3194" s="6">
        <f>IFERROR(Table1[[#This Row],[pledged]]/Table1[[#This Row],[backers_count]],0)</f>
        <v>12.75</v>
      </c>
      <c r="Q3194" t="str">
        <f>LEFT(Table1[[#This Row],[Category and Sub-Category]],FIND("/",Table1[[#This Row],[Category and Sub-Category]])-1)</f>
        <v>theater</v>
      </c>
      <c r="R3194" t="str">
        <f>RIGHT(Table1[[#This Row],[Category and Sub-Category]],LEN(Table1[[#This Row],[Category and Sub-Category]])-FIND("/",Table1[[#This Row],[Category and Sub-Category]]))</f>
        <v>musical</v>
      </c>
      <c r="S3194" s="14">
        <f>(((Table1[[#This Row],[launched_at]]/60)/60)/24)+DATE(1970,1,1)</f>
        <v>42018.94049768518</v>
      </c>
      <c r="T3194" s="14">
        <f t="shared" si="49"/>
        <v>42063.916666666672</v>
      </c>
    </row>
    <row r="3195" spans="1:20" ht="43.5" x14ac:dyDescent="0.35">
      <c r="A3195">
        <v>3193</v>
      </c>
      <c r="B3195" s="1" t="s">
        <v>3193</v>
      </c>
      <c r="C3195" s="1" t="s">
        <v>7303</v>
      </c>
      <c r="D3195" s="6">
        <v>5000</v>
      </c>
      <c r="E3195" s="6">
        <v>587</v>
      </c>
      <c r="F3195" t="s">
        <v>8221</v>
      </c>
      <c r="G3195" t="s">
        <v>8225</v>
      </c>
      <c r="H3195" t="s">
        <v>8247</v>
      </c>
      <c r="I3195">
        <v>1424474056</v>
      </c>
      <c r="J3195">
        <v>1420586056</v>
      </c>
      <c r="K3195" t="b">
        <v>0</v>
      </c>
      <c r="L3195">
        <v>24</v>
      </c>
      <c r="M3195" t="b">
        <v>0</v>
      </c>
      <c r="N3195" t="s">
        <v>8305</v>
      </c>
      <c r="O3195" s="16">
        <f>Table1[[#This Row],[pledged]]/Table1[[#This Row],[goal]]*100</f>
        <v>11.74</v>
      </c>
      <c r="P3195" s="6">
        <f>IFERROR(Table1[[#This Row],[pledged]]/Table1[[#This Row],[backers_count]],0)</f>
        <v>24.458333333333332</v>
      </c>
      <c r="Q3195" t="str">
        <f>LEFT(Table1[[#This Row],[Category and Sub-Category]],FIND("/",Table1[[#This Row],[Category and Sub-Category]])-1)</f>
        <v>theater</v>
      </c>
      <c r="R3195" t="str">
        <f>RIGHT(Table1[[#This Row],[Category and Sub-Category]],LEN(Table1[[#This Row],[Category and Sub-Category]])-FIND("/",Table1[[#This Row],[Category and Sub-Category]]))</f>
        <v>musical</v>
      </c>
      <c r="S3195" s="14">
        <f>(((Table1[[#This Row],[launched_at]]/60)/60)/24)+DATE(1970,1,1)</f>
        <v>42010.968240740738</v>
      </c>
      <c r="T3195" s="14">
        <f t="shared" si="49"/>
        <v>42055.968240740738</v>
      </c>
    </row>
    <row r="3196" spans="1:20" ht="58" x14ac:dyDescent="0.35">
      <c r="A3196">
        <v>3194</v>
      </c>
      <c r="B3196" s="1" t="s">
        <v>3194</v>
      </c>
      <c r="C3196" s="1" t="s">
        <v>7304</v>
      </c>
      <c r="D3196" s="6">
        <v>11000</v>
      </c>
      <c r="E3196" s="6">
        <v>0</v>
      </c>
      <c r="F3196" t="s">
        <v>8221</v>
      </c>
      <c r="G3196" t="s">
        <v>8224</v>
      </c>
      <c r="H3196" t="s">
        <v>8246</v>
      </c>
      <c r="I3196">
        <v>1437960598</v>
      </c>
      <c r="J3196">
        <v>1435368598</v>
      </c>
      <c r="K3196" t="b">
        <v>0</v>
      </c>
      <c r="L3196">
        <v>0</v>
      </c>
      <c r="M3196" t="b">
        <v>0</v>
      </c>
      <c r="N3196" t="s">
        <v>8305</v>
      </c>
      <c r="O3196" s="16">
        <f>Table1[[#This Row],[pledged]]/Table1[[#This Row],[goal]]*100</f>
        <v>0</v>
      </c>
      <c r="P3196" s="6">
        <f>IFERROR(Table1[[#This Row],[pledged]]/Table1[[#This Row],[backers_count]],0)</f>
        <v>0</v>
      </c>
      <c r="Q3196" t="str">
        <f>LEFT(Table1[[#This Row],[Category and Sub-Category]],FIND("/",Table1[[#This Row],[Category and Sub-Category]])-1)</f>
        <v>theater</v>
      </c>
      <c r="R3196" t="str">
        <f>RIGHT(Table1[[#This Row],[Category and Sub-Category]],LEN(Table1[[#This Row],[Category and Sub-Category]])-FIND("/",Table1[[#This Row],[Category and Sub-Category]]))</f>
        <v>musical</v>
      </c>
      <c r="S3196" s="14">
        <f>(((Table1[[#This Row],[launched_at]]/60)/60)/24)+DATE(1970,1,1)</f>
        <v>42182.062476851846</v>
      </c>
      <c r="T3196" s="14">
        <f t="shared" si="49"/>
        <v>42212.062476851846</v>
      </c>
    </row>
    <row r="3197" spans="1:20" ht="58" x14ac:dyDescent="0.35">
      <c r="A3197">
        <v>3195</v>
      </c>
      <c r="B3197" s="1" t="s">
        <v>3195</v>
      </c>
      <c r="C3197" s="1" t="s">
        <v>7305</v>
      </c>
      <c r="D3197" s="6">
        <v>3500</v>
      </c>
      <c r="E3197" s="6">
        <v>2070</v>
      </c>
      <c r="F3197" t="s">
        <v>8221</v>
      </c>
      <c r="G3197" t="s">
        <v>8224</v>
      </c>
      <c r="H3197" t="s">
        <v>8246</v>
      </c>
      <c r="I3197">
        <v>1423750542</v>
      </c>
      <c r="J3197">
        <v>1421158542</v>
      </c>
      <c r="K3197" t="b">
        <v>0</v>
      </c>
      <c r="L3197">
        <v>39</v>
      </c>
      <c r="M3197" t="b">
        <v>0</v>
      </c>
      <c r="N3197" t="s">
        <v>8305</v>
      </c>
      <c r="O3197" s="16">
        <f>Table1[[#This Row],[pledged]]/Table1[[#This Row],[goal]]*100</f>
        <v>59.142857142857139</v>
      </c>
      <c r="P3197" s="6">
        <f>IFERROR(Table1[[#This Row],[pledged]]/Table1[[#This Row],[backers_count]],0)</f>
        <v>53.07692307692308</v>
      </c>
      <c r="Q3197" t="str">
        <f>LEFT(Table1[[#This Row],[Category and Sub-Category]],FIND("/",Table1[[#This Row],[Category and Sub-Category]])-1)</f>
        <v>theater</v>
      </c>
      <c r="R3197" t="str">
        <f>RIGHT(Table1[[#This Row],[Category and Sub-Category]],LEN(Table1[[#This Row],[Category and Sub-Category]])-FIND("/",Table1[[#This Row],[Category and Sub-Category]]))</f>
        <v>musical</v>
      </c>
      <c r="S3197" s="14">
        <f>(((Table1[[#This Row],[launched_at]]/60)/60)/24)+DATE(1970,1,1)</f>
        <v>42017.594236111108</v>
      </c>
      <c r="T3197" s="14">
        <f t="shared" si="49"/>
        <v>42047.594236111108</v>
      </c>
    </row>
    <row r="3198" spans="1:20" ht="43.5" x14ac:dyDescent="0.35">
      <c r="A3198">
        <v>3196</v>
      </c>
      <c r="B3198" s="1" t="s">
        <v>3196</v>
      </c>
      <c r="C3198" s="1" t="s">
        <v>7306</v>
      </c>
      <c r="D3198" s="6">
        <v>3000000</v>
      </c>
      <c r="E3198" s="6">
        <v>1800</v>
      </c>
      <c r="F3198" t="s">
        <v>8221</v>
      </c>
      <c r="G3198" t="s">
        <v>8224</v>
      </c>
      <c r="H3198" t="s">
        <v>8246</v>
      </c>
      <c r="I3198">
        <v>1438437600</v>
      </c>
      <c r="J3198">
        <v>1433254875</v>
      </c>
      <c r="K3198" t="b">
        <v>0</v>
      </c>
      <c r="L3198">
        <v>6</v>
      </c>
      <c r="M3198" t="b">
        <v>0</v>
      </c>
      <c r="N3198" t="s">
        <v>8305</v>
      </c>
      <c r="O3198" s="16">
        <f>Table1[[#This Row],[pledged]]/Table1[[#This Row],[goal]]*100</f>
        <v>0.06</v>
      </c>
      <c r="P3198" s="6">
        <f>IFERROR(Table1[[#This Row],[pledged]]/Table1[[#This Row],[backers_count]],0)</f>
        <v>300</v>
      </c>
      <c r="Q3198" t="str">
        <f>LEFT(Table1[[#This Row],[Category and Sub-Category]],FIND("/",Table1[[#This Row],[Category and Sub-Category]])-1)</f>
        <v>theater</v>
      </c>
      <c r="R3198" t="str">
        <f>RIGHT(Table1[[#This Row],[Category and Sub-Category]],LEN(Table1[[#This Row],[Category and Sub-Category]])-FIND("/",Table1[[#This Row],[Category and Sub-Category]]))</f>
        <v>musical</v>
      </c>
      <c r="S3198" s="14">
        <f>(((Table1[[#This Row],[launched_at]]/60)/60)/24)+DATE(1970,1,1)</f>
        <v>42157.598090277781</v>
      </c>
      <c r="T3198" s="14">
        <f t="shared" si="49"/>
        <v>42217.583333333328</v>
      </c>
    </row>
    <row r="3199" spans="1:20" ht="29" x14ac:dyDescent="0.35">
      <c r="A3199">
        <v>3197</v>
      </c>
      <c r="B3199" s="1" t="s">
        <v>3197</v>
      </c>
      <c r="C3199" s="1" t="s">
        <v>7307</v>
      </c>
      <c r="D3199" s="6">
        <v>10000</v>
      </c>
      <c r="E3199" s="6">
        <v>1145</v>
      </c>
      <c r="F3199" t="s">
        <v>8221</v>
      </c>
      <c r="G3199" t="s">
        <v>8234</v>
      </c>
      <c r="H3199" t="s">
        <v>8254</v>
      </c>
      <c r="I3199">
        <v>1423050618</v>
      </c>
      <c r="J3199">
        <v>1420458618</v>
      </c>
      <c r="K3199" t="b">
        <v>0</v>
      </c>
      <c r="L3199">
        <v>4</v>
      </c>
      <c r="M3199" t="b">
        <v>0</v>
      </c>
      <c r="N3199" t="s">
        <v>8305</v>
      </c>
      <c r="O3199" s="16">
        <f>Table1[[#This Row],[pledged]]/Table1[[#This Row],[goal]]*100</f>
        <v>11.450000000000001</v>
      </c>
      <c r="P3199" s="6">
        <f>IFERROR(Table1[[#This Row],[pledged]]/Table1[[#This Row],[backers_count]],0)</f>
        <v>286.25</v>
      </c>
      <c r="Q3199" t="str">
        <f>LEFT(Table1[[#This Row],[Category and Sub-Category]],FIND("/",Table1[[#This Row],[Category and Sub-Category]])-1)</f>
        <v>theater</v>
      </c>
      <c r="R3199" t="str">
        <f>RIGHT(Table1[[#This Row],[Category and Sub-Category]],LEN(Table1[[#This Row],[Category and Sub-Category]])-FIND("/",Table1[[#This Row],[Category and Sub-Category]]))</f>
        <v>musical</v>
      </c>
      <c r="S3199" s="14">
        <f>(((Table1[[#This Row],[launched_at]]/60)/60)/24)+DATE(1970,1,1)</f>
        <v>42009.493263888886</v>
      </c>
      <c r="T3199" s="14">
        <f t="shared" si="49"/>
        <v>42039.493263888886</v>
      </c>
    </row>
    <row r="3200" spans="1:20" ht="58" x14ac:dyDescent="0.35">
      <c r="A3200">
        <v>3198</v>
      </c>
      <c r="B3200" s="1" t="s">
        <v>3198</v>
      </c>
      <c r="C3200" s="1" t="s">
        <v>7308</v>
      </c>
      <c r="D3200" s="6">
        <v>30000</v>
      </c>
      <c r="E3200" s="6">
        <v>110</v>
      </c>
      <c r="F3200" t="s">
        <v>8221</v>
      </c>
      <c r="G3200" t="s">
        <v>8232</v>
      </c>
      <c r="H3200" t="s">
        <v>8253</v>
      </c>
      <c r="I3200">
        <v>1424081477</v>
      </c>
      <c r="J3200">
        <v>1420798277</v>
      </c>
      <c r="K3200" t="b">
        <v>0</v>
      </c>
      <c r="L3200">
        <v>3</v>
      </c>
      <c r="M3200" t="b">
        <v>0</v>
      </c>
      <c r="N3200" t="s">
        <v>8305</v>
      </c>
      <c r="O3200" s="16">
        <f>Table1[[#This Row],[pledged]]/Table1[[#This Row],[goal]]*100</f>
        <v>0.36666666666666664</v>
      </c>
      <c r="P3200" s="6">
        <f>IFERROR(Table1[[#This Row],[pledged]]/Table1[[#This Row],[backers_count]],0)</f>
        <v>36.666666666666664</v>
      </c>
      <c r="Q3200" t="str">
        <f>LEFT(Table1[[#This Row],[Category and Sub-Category]],FIND("/",Table1[[#This Row],[Category and Sub-Category]])-1)</f>
        <v>theater</v>
      </c>
      <c r="R3200" t="str">
        <f>RIGHT(Table1[[#This Row],[Category and Sub-Category]],LEN(Table1[[#This Row],[Category and Sub-Category]])-FIND("/",Table1[[#This Row],[Category and Sub-Category]]))</f>
        <v>musical</v>
      </c>
      <c r="S3200" s="14">
        <f>(((Table1[[#This Row],[launched_at]]/60)/60)/24)+DATE(1970,1,1)</f>
        <v>42013.424502314811</v>
      </c>
      <c r="T3200" s="14">
        <f t="shared" si="49"/>
        <v>42051.424502314811</v>
      </c>
    </row>
    <row r="3201" spans="1:20" ht="43.5" x14ac:dyDescent="0.35">
      <c r="A3201">
        <v>3199</v>
      </c>
      <c r="B3201" s="1" t="s">
        <v>3199</v>
      </c>
      <c r="C3201" s="1" t="s">
        <v>7309</v>
      </c>
      <c r="D3201" s="6">
        <v>5000</v>
      </c>
      <c r="E3201" s="6">
        <v>2608</v>
      </c>
      <c r="F3201" t="s">
        <v>8221</v>
      </c>
      <c r="G3201" t="s">
        <v>8224</v>
      </c>
      <c r="H3201" t="s">
        <v>8246</v>
      </c>
      <c r="I3201">
        <v>1410037200</v>
      </c>
      <c r="J3201">
        <v>1407435418</v>
      </c>
      <c r="K3201" t="b">
        <v>0</v>
      </c>
      <c r="L3201">
        <v>53</v>
      </c>
      <c r="M3201" t="b">
        <v>0</v>
      </c>
      <c r="N3201" t="s">
        <v>8305</v>
      </c>
      <c r="O3201" s="16">
        <f>Table1[[#This Row],[pledged]]/Table1[[#This Row],[goal]]*100</f>
        <v>52.16</v>
      </c>
      <c r="P3201" s="6">
        <f>IFERROR(Table1[[#This Row],[pledged]]/Table1[[#This Row],[backers_count]],0)</f>
        <v>49.20754716981132</v>
      </c>
      <c r="Q3201" t="str">
        <f>LEFT(Table1[[#This Row],[Category and Sub-Category]],FIND("/",Table1[[#This Row],[Category and Sub-Category]])-1)</f>
        <v>theater</v>
      </c>
      <c r="R3201" t="str">
        <f>RIGHT(Table1[[#This Row],[Category and Sub-Category]],LEN(Table1[[#This Row],[Category and Sub-Category]])-FIND("/",Table1[[#This Row],[Category and Sub-Category]]))</f>
        <v>musical</v>
      </c>
      <c r="S3201" s="14">
        <f>(((Table1[[#This Row],[launched_at]]/60)/60)/24)+DATE(1970,1,1)</f>
        <v>41858.761782407404</v>
      </c>
      <c r="T3201" s="14">
        <f t="shared" si="49"/>
        <v>41888.875</v>
      </c>
    </row>
    <row r="3202" spans="1:20" ht="58" x14ac:dyDescent="0.35">
      <c r="A3202">
        <v>3200</v>
      </c>
      <c r="B3202" s="1" t="s">
        <v>3200</v>
      </c>
      <c r="C3202" s="1" t="s">
        <v>7310</v>
      </c>
      <c r="D3202" s="6">
        <v>50000</v>
      </c>
      <c r="E3202" s="6">
        <v>1</v>
      </c>
      <c r="F3202" t="s">
        <v>8221</v>
      </c>
      <c r="G3202" t="s">
        <v>8224</v>
      </c>
      <c r="H3202" t="s">
        <v>8246</v>
      </c>
      <c r="I3202">
        <v>1461994440</v>
      </c>
      <c r="J3202">
        <v>1459410101</v>
      </c>
      <c r="K3202" t="b">
        <v>0</v>
      </c>
      <c r="L3202">
        <v>1</v>
      </c>
      <c r="M3202" t="b">
        <v>0</v>
      </c>
      <c r="N3202" t="s">
        <v>8305</v>
      </c>
      <c r="O3202" s="16">
        <f>Table1[[#This Row],[pledged]]/Table1[[#This Row],[goal]]*100</f>
        <v>2E-3</v>
      </c>
      <c r="P3202" s="6">
        <f>IFERROR(Table1[[#This Row],[pledged]]/Table1[[#This Row],[backers_count]],0)</f>
        <v>1</v>
      </c>
      <c r="Q3202" t="str">
        <f>LEFT(Table1[[#This Row],[Category and Sub-Category]],FIND("/",Table1[[#This Row],[Category and Sub-Category]])-1)</f>
        <v>theater</v>
      </c>
      <c r="R3202" t="str">
        <f>RIGHT(Table1[[#This Row],[Category and Sub-Category]],LEN(Table1[[#This Row],[Category and Sub-Category]])-FIND("/",Table1[[#This Row],[Category and Sub-Category]]))</f>
        <v>musical</v>
      </c>
      <c r="S3202" s="14">
        <f>(((Table1[[#This Row],[launched_at]]/60)/60)/24)+DATE(1970,1,1)</f>
        <v>42460.320613425924</v>
      </c>
      <c r="T3202" s="14">
        <f t="shared" ref="T3202:T3265" si="50">(((I3202/60)/60)/24)+DATE(1970,1,1)</f>
        <v>42490.231944444444</v>
      </c>
    </row>
    <row r="3203" spans="1:20" ht="43.5" x14ac:dyDescent="0.35">
      <c r="A3203">
        <v>3201</v>
      </c>
      <c r="B3203" s="1" t="s">
        <v>3201</v>
      </c>
      <c r="C3203" s="1" t="s">
        <v>7311</v>
      </c>
      <c r="D3203" s="6">
        <v>2000</v>
      </c>
      <c r="E3203" s="6">
        <v>25</v>
      </c>
      <c r="F3203" t="s">
        <v>8221</v>
      </c>
      <c r="G3203" t="s">
        <v>8225</v>
      </c>
      <c r="H3203" t="s">
        <v>8247</v>
      </c>
      <c r="I3203">
        <v>1409509477</v>
      </c>
      <c r="J3203">
        <v>1407695077</v>
      </c>
      <c r="K3203" t="b">
        <v>0</v>
      </c>
      <c r="L3203">
        <v>2</v>
      </c>
      <c r="M3203" t="b">
        <v>0</v>
      </c>
      <c r="N3203" t="s">
        <v>8305</v>
      </c>
      <c r="O3203" s="16">
        <f>Table1[[#This Row],[pledged]]/Table1[[#This Row],[goal]]*100</f>
        <v>1.25</v>
      </c>
      <c r="P3203" s="6">
        <f>IFERROR(Table1[[#This Row],[pledged]]/Table1[[#This Row],[backers_count]],0)</f>
        <v>12.5</v>
      </c>
      <c r="Q3203" t="str">
        <f>LEFT(Table1[[#This Row],[Category and Sub-Category]],FIND("/",Table1[[#This Row],[Category and Sub-Category]])-1)</f>
        <v>theater</v>
      </c>
      <c r="R3203" t="str">
        <f>RIGHT(Table1[[#This Row],[Category and Sub-Category]],LEN(Table1[[#This Row],[Category and Sub-Category]])-FIND("/",Table1[[#This Row],[Category and Sub-Category]]))</f>
        <v>musical</v>
      </c>
      <c r="S3203" s="14">
        <f>(((Table1[[#This Row],[launched_at]]/60)/60)/24)+DATE(1970,1,1)</f>
        <v>41861.767094907409</v>
      </c>
      <c r="T3203" s="14">
        <f t="shared" si="50"/>
        <v>41882.767094907409</v>
      </c>
    </row>
    <row r="3204" spans="1:20" ht="43.5" x14ac:dyDescent="0.35">
      <c r="A3204">
        <v>3202</v>
      </c>
      <c r="B3204" s="1" t="s">
        <v>3202</v>
      </c>
      <c r="C3204" s="1" t="s">
        <v>7312</v>
      </c>
      <c r="D3204" s="6">
        <v>5000</v>
      </c>
      <c r="E3204" s="6">
        <v>2726</v>
      </c>
      <c r="F3204" t="s">
        <v>8221</v>
      </c>
      <c r="G3204" t="s">
        <v>8224</v>
      </c>
      <c r="H3204" t="s">
        <v>8246</v>
      </c>
      <c r="I3204">
        <v>1450072740</v>
      </c>
      <c r="J3204">
        <v>1445027346</v>
      </c>
      <c r="K3204" t="b">
        <v>0</v>
      </c>
      <c r="L3204">
        <v>25</v>
      </c>
      <c r="M3204" t="b">
        <v>0</v>
      </c>
      <c r="N3204" t="s">
        <v>8305</v>
      </c>
      <c r="O3204" s="16">
        <f>Table1[[#This Row],[pledged]]/Table1[[#This Row],[goal]]*100</f>
        <v>54.52</v>
      </c>
      <c r="P3204" s="6">
        <f>IFERROR(Table1[[#This Row],[pledged]]/Table1[[#This Row],[backers_count]],0)</f>
        <v>109.04</v>
      </c>
      <c r="Q3204" t="str">
        <f>LEFT(Table1[[#This Row],[Category and Sub-Category]],FIND("/",Table1[[#This Row],[Category and Sub-Category]])-1)</f>
        <v>theater</v>
      </c>
      <c r="R3204" t="str">
        <f>RIGHT(Table1[[#This Row],[Category and Sub-Category]],LEN(Table1[[#This Row],[Category and Sub-Category]])-FIND("/",Table1[[#This Row],[Category and Sub-Category]]))</f>
        <v>musical</v>
      </c>
      <c r="S3204" s="14">
        <f>(((Table1[[#This Row],[launched_at]]/60)/60)/24)+DATE(1970,1,1)</f>
        <v>42293.853541666671</v>
      </c>
      <c r="T3204" s="14">
        <f t="shared" si="50"/>
        <v>42352.249305555553</v>
      </c>
    </row>
    <row r="3205" spans="1:20" ht="43.5" x14ac:dyDescent="0.35">
      <c r="A3205">
        <v>3203</v>
      </c>
      <c r="B3205" s="1" t="s">
        <v>3203</v>
      </c>
      <c r="C3205" s="1" t="s">
        <v>7313</v>
      </c>
      <c r="D3205" s="6">
        <v>1000</v>
      </c>
      <c r="E3205" s="6">
        <v>250</v>
      </c>
      <c r="F3205" t="s">
        <v>8221</v>
      </c>
      <c r="G3205" t="s">
        <v>8224</v>
      </c>
      <c r="H3205" t="s">
        <v>8246</v>
      </c>
      <c r="I3205">
        <v>1443224622</v>
      </c>
      <c r="J3205">
        <v>1440632622</v>
      </c>
      <c r="K3205" t="b">
        <v>0</v>
      </c>
      <c r="L3205">
        <v>6</v>
      </c>
      <c r="M3205" t="b">
        <v>0</v>
      </c>
      <c r="N3205" t="s">
        <v>8305</v>
      </c>
      <c r="O3205" s="16">
        <f>Table1[[#This Row],[pledged]]/Table1[[#This Row],[goal]]*100</f>
        <v>25</v>
      </c>
      <c r="P3205" s="6">
        <f>IFERROR(Table1[[#This Row],[pledged]]/Table1[[#This Row],[backers_count]],0)</f>
        <v>41.666666666666664</v>
      </c>
      <c r="Q3205" t="str">
        <f>LEFT(Table1[[#This Row],[Category and Sub-Category]],FIND("/",Table1[[#This Row],[Category and Sub-Category]])-1)</f>
        <v>theater</v>
      </c>
      <c r="R3205" t="str">
        <f>RIGHT(Table1[[#This Row],[Category and Sub-Category]],LEN(Table1[[#This Row],[Category and Sub-Category]])-FIND("/",Table1[[#This Row],[Category and Sub-Category]]))</f>
        <v>musical</v>
      </c>
      <c r="S3205" s="14">
        <f>(((Table1[[#This Row],[launched_at]]/60)/60)/24)+DATE(1970,1,1)</f>
        <v>42242.988680555558</v>
      </c>
      <c r="T3205" s="14">
        <f t="shared" si="50"/>
        <v>42272.988680555558</v>
      </c>
    </row>
    <row r="3206" spans="1:20" ht="58" x14ac:dyDescent="0.35">
      <c r="A3206">
        <v>3204</v>
      </c>
      <c r="B3206" s="1" t="s">
        <v>3204</v>
      </c>
      <c r="C3206" s="1" t="s">
        <v>7314</v>
      </c>
      <c r="D3206" s="6">
        <v>500</v>
      </c>
      <c r="E3206" s="6">
        <v>0</v>
      </c>
      <c r="F3206" t="s">
        <v>8221</v>
      </c>
      <c r="G3206" t="s">
        <v>8224</v>
      </c>
      <c r="H3206" t="s">
        <v>8246</v>
      </c>
      <c r="I3206">
        <v>1437149640</v>
      </c>
      <c r="J3206">
        <v>1434558479</v>
      </c>
      <c r="K3206" t="b">
        <v>0</v>
      </c>
      <c r="L3206">
        <v>0</v>
      </c>
      <c r="M3206" t="b">
        <v>0</v>
      </c>
      <c r="N3206" t="s">
        <v>8305</v>
      </c>
      <c r="O3206" s="16">
        <f>Table1[[#This Row],[pledged]]/Table1[[#This Row],[goal]]*100</f>
        <v>0</v>
      </c>
      <c r="P3206" s="6">
        <f>IFERROR(Table1[[#This Row],[pledged]]/Table1[[#This Row],[backers_count]],0)</f>
        <v>0</v>
      </c>
      <c r="Q3206" t="str">
        <f>LEFT(Table1[[#This Row],[Category and Sub-Category]],FIND("/",Table1[[#This Row],[Category and Sub-Category]])-1)</f>
        <v>theater</v>
      </c>
      <c r="R3206" t="str">
        <f>RIGHT(Table1[[#This Row],[Category and Sub-Category]],LEN(Table1[[#This Row],[Category and Sub-Category]])-FIND("/",Table1[[#This Row],[Category and Sub-Category]]))</f>
        <v>musical</v>
      </c>
      <c r="S3206" s="14">
        <f>(((Table1[[#This Row],[launched_at]]/60)/60)/24)+DATE(1970,1,1)</f>
        <v>42172.686099537037</v>
      </c>
      <c r="T3206" s="14">
        <f t="shared" si="50"/>
        <v>42202.676388888889</v>
      </c>
    </row>
    <row r="3207" spans="1:20" ht="43.5" x14ac:dyDescent="0.35">
      <c r="A3207">
        <v>3205</v>
      </c>
      <c r="B3207" s="1" t="s">
        <v>3205</v>
      </c>
      <c r="C3207" s="1" t="s">
        <v>7315</v>
      </c>
      <c r="D3207" s="6">
        <v>8000</v>
      </c>
      <c r="E3207" s="6">
        <v>273</v>
      </c>
      <c r="F3207" t="s">
        <v>8221</v>
      </c>
      <c r="G3207" t="s">
        <v>8225</v>
      </c>
      <c r="H3207" t="s">
        <v>8247</v>
      </c>
      <c r="I3207">
        <v>1430470772</v>
      </c>
      <c r="J3207">
        <v>1427878772</v>
      </c>
      <c r="K3207" t="b">
        <v>0</v>
      </c>
      <c r="L3207">
        <v>12</v>
      </c>
      <c r="M3207" t="b">
        <v>0</v>
      </c>
      <c r="N3207" t="s">
        <v>8305</v>
      </c>
      <c r="O3207" s="16">
        <f>Table1[[#This Row],[pledged]]/Table1[[#This Row],[goal]]*100</f>
        <v>3.4125000000000001</v>
      </c>
      <c r="P3207" s="6">
        <f>IFERROR(Table1[[#This Row],[pledged]]/Table1[[#This Row],[backers_count]],0)</f>
        <v>22.75</v>
      </c>
      <c r="Q3207" t="str">
        <f>LEFT(Table1[[#This Row],[Category and Sub-Category]],FIND("/",Table1[[#This Row],[Category and Sub-Category]])-1)</f>
        <v>theater</v>
      </c>
      <c r="R3207" t="str">
        <f>RIGHT(Table1[[#This Row],[Category and Sub-Category]],LEN(Table1[[#This Row],[Category and Sub-Category]])-FIND("/",Table1[[#This Row],[Category and Sub-Category]]))</f>
        <v>musical</v>
      </c>
      <c r="S3207" s="14">
        <f>(((Table1[[#This Row],[launched_at]]/60)/60)/24)+DATE(1970,1,1)</f>
        <v>42095.374675925923</v>
      </c>
      <c r="T3207" s="14">
        <f t="shared" si="50"/>
        <v>42125.374675925923</v>
      </c>
    </row>
    <row r="3208" spans="1:20" ht="43.5" x14ac:dyDescent="0.35">
      <c r="A3208">
        <v>3206</v>
      </c>
      <c r="B3208" s="1" t="s">
        <v>3206</v>
      </c>
      <c r="C3208" s="1" t="s">
        <v>7316</v>
      </c>
      <c r="D3208" s="6">
        <v>5000</v>
      </c>
      <c r="E3208" s="6">
        <v>0</v>
      </c>
      <c r="F3208" t="s">
        <v>8221</v>
      </c>
      <c r="G3208" t="s">
        <v>8224</v>
      </c>
      <c r="H3208" t="s">
        <v>8246</v>
      </c>
      <c r="I3208">
        <v>1442644651</v>
      </c>
      <c r="J3208">
        <v>1440052651</v>
      </c>
      <c r="K3208" t="b">
        <v>0</v>
      </c>
      <c r="L3208">
        <v>0</v>
      </c>
      <c r="M3208" t="b">
        <v>0</v>
      </c>
      <c r="N3208" t="s">
        <v>8305</v>
      </c>
      <c r="O3208" s="16">
        <f>Table1[[#This Row],[pledged]]/Table1[[#This Row],[goal]]*100</f>
        <v>0</v>
      </c>
      <c r="P3208" s="6">
        <f>IFERROR(Table1[[#This Row],[pledged]]/Table1[[#This Row],[backers_count]],0)</f>
        <v>0</v>
      </c>
      <c r="Q3208" t="str">
        <f>LEFT(Table1[[#This Row],[Category and Sub-Category]],FIND("/",Table1[[#This Row],[Category and Sub-Category]])-1)</f>
        <v>theater</v>
      </c>
      <c r="R3208" t="str">
        <f>RIGHT(Table1[[#This Row],[Category and Sub-Category]],LEN(Table1[[#This Row],[Category and Sub-Category]])-FIND("/",Table1[[#This Row],[Category and Sub-Category]]))</f>
        <v>musical</v>
      </c>
      <c r="S3208" s="14">
        <f>(((Table1[[#This Row],[launched_at]]/60)/60)/24)+DATE(1970,1,1)</f>
        <v>42236.276053240741</v>
      </c>
      <c r="T3208" s="14">
        <f t="shared" si="50"/>
        <v>42266.276053240741</v>
      </c>
    </row>
    <row r="3209" spans="1:20" ht="43.5" x14ac:dyDescent="0.35">
      <c r="A3209">
        <v>3207</v>
      </c>
      <c r="B3209" s="1" t="s">
        <v>3207</v>
      </c>
      <c r="C3209" s="1" t="s">
        <v>7317</v>
      </c>
      <c r="D3209" s="6">
        <v>5500</v>
      </c>
      <c r="E3209" s="6">
        <v>2550</v>
      </c>
      <c r="F3209" t="s">
        <v>8221</v>
      </c>
      <c r="G3209" t="s">
        <v>8224</v>
      </c>
      <c r="H3209" t="s">
        <v>8246</v>
      </c>
      <c r="I3209">
        <v>1429767607</v>
      </c>
      <c r="J3209">
        <v>1424587207</v>
      </c>
      <c r="K3209" t="b">
        <v>0</v>
      </c>
      <c r="L3209">
        <v>36</v>
      </c>
      <c r="M3209" t="b">
        <v>0</v>
      </c>
      <c r="N3209" t="s">
        <v>8305</v>
      </c>
      <c r="O3209" s="16">
        <f>Table1[[#This Row],[pledged]]/Table1[[#This Row],[goal]]*100</f>
        <v>46.36363636363636</v>
      </c>
      <c r="P3209" s="6">
        <f>IFERROR(Table1[[#This Row],[pledged]]/Table1[[#This Row],[backers_count]],0)</f>
        <v>70.833333333333329</v>
      </c>
      <c r="Q3209" t="str">
        <f>LEFT(Table1[[#This Row],[Category and Sub-Category]],FIND("/",Table1[[#This Row],[Category and Sub-Category]])-1)</f>
        <v>theater</v>
      </c>
      <c r="R3209" t="str">
        <f>RIGHT(Table1[[#This Row],[Category and Sub-Category]],LEN(Table1[[#This Row],[Category and Sub-Category]])-FIND("/",Table1[[#This Row],[Category and Sub-Category]]))</f>
        <v>musical</v>
      </c>
      <c r="S3209" s="14">
        <f>(((Table1[[#This Row],[launched_at]]/60)/60)/24)+DATE(1970,1,1)</f>
        <v>42057.277858796297</v>
      </c>
      <c r="T3209" s="14">
        <f t="shared" si="50"/>
        <v>42117.236192129625</v>
      </c>
    </row>
    <row r="3210" spans="1:20" ht="43.5" x14ac:dyDescent="0.35">
      <c r="A3210">
        <v>3208</v>
      </c>
      <c r="B3210" s="1" t="s">
        <v>3208</v>
      </c>
      <c r="C3210" s="1" t="s">
        <v>7318</v>
      </c>
      <c r="D3210" s="6">
        <v>5000</v>
      </c>
      <c r="E3210" s="6">
        <v>5175</v>
      </c>
      <c r="F3210" t="s">
        <v>8219</v>
      </c>
      <c r="G3210" t="s">
        <v>8224</v>
      </c>
      <c r="H3210" t="s">
        <v>8246</v>
      </c>
      <c r="I3210">
        <v>1406557877</v>
      </c>
      <c r="J3210">
        <v>1404743477</v>
      </c>
      <c r="K3210" t="b">
        <v>1</v>
      </c>
      <c r="L3210">
        <v>82</v>
      </c>
      <c r="M3210" t="b">
        <v>1</v>
      </c>
      <c r="N3210" t="s">
        <v>8271</v>
      </c>
      <c r="O3210" s="16">
        <f>Table1[[#This Row],[pledged]]/Table1[[#This Row],[goal]]*100</f>
        <v>103.49999999999999</v>
      </c>
      <c r="P3210" s="6">
        <f>IFERROR(Table1[[#This Row],[pledged]]/Table1[[#This Row],[backers_count]],0)</f>
        <v>63.109756097560975</v>
      </c>
      <c r="Q3210" t="str">
        <f>LEFT(Table1[[#This Row],[Category and Sub-Category]],FIND("/",Table1[[#This Row],[Category and Sub-Category]])-1)</f>
        <v>theater</v>
      </c>
      <c r="R3210" t="str">
        <f>RIGHT(Table1[[#This Row],[Category and Sub-Category]],LEN(Table1[[#This Row],[Category and Sub-Category]])-FIND("/",Table1[[#This Row],[Category and Sub-Category]]))</f>
        <v>plays</v>
      </c>
      <c r="S3210" s="14">
        <f>(((Table1[[#This Row],[launched_at]]/60)/60)/24)+DATE(1970,1,1)</f>
        <v>41827.605057870373</v>
      </c>
      <c r="T3210" s="14">
        <f t="shared" si="50"/>
        <v>41848.605057870373</v>
      </c>
    </row>
    <row r="3211" spans="1:20" ht="43.5" x14ac:dyDescent="0.35">
      <c r="A3211">
        <v>3209</v>
      </c>
      <c r="B3211" s="1" t="s">
        <v>3209</v>
      </c>
      <c r="C3211" s="1" t="s">
        <v>7319</v>
      </c>
      <c r="D3211" s="6">
        <v>9500</v>
      </c>
      <c r="E3211" s="6">
        <v>11335.7</v>
      </c>
      <c r="F3211" t="s">
        <v>8219</v>
      </c>
      <c r="G3211" t="s">
        <v>8224</v>
      </c>
      <c r="H3211" t="s">
        <v>8246</v>
      </c>
      <c r="I3211">
        <v>1403305200</v>
      </c>
      <c r="J3211">
        <v>1400512658</v>
      </c>
      <c r="K3211" t="b">
        <v>1</v>
      </c>
      <c r="L3211">
        <v>226</v>
      </c>
      <c r="M3211" t="b">
        <v>1</v>
      </c>
      <c r="N3211" t="s">
        <v>8271</v>
      </c>
      <c r="O3211" s="16">
        <f>Table1[[#This Row],[pledged]]/Table1[[#This Row],[goal]]*100</f>
        <v>119.32315789473684</v>
      </c>
      <c r="P3211" s="6">
        <f>IFERROR(Table1[[#This Row],[pledged]]/Table1[[#This Row],[backers_count]],0)</f>
        <v>50.157964601769912</v>
      </c>
      <c r="Q3211" t="str">
        <f>LEFT(Table1[[#This Row],[Category and Sub-Category]],FIND("/",Table1[[#This Row],[Category and Sub-Category]])-1)</f>
        <v>theater</v>
      </c>
      <c r="R3211" t="str">
        <f>RIGHT(Table1[[#This Row],[Category and Sub-Category]],LEN(Table1[[#This Row],[Category and Sub-Category]])-FIND("/",Table1[[#This Row],[Category and Sub-Category]]))</f>
        <v>plays</v>
      </c>
      <c r="S3211" s="14">
        <f>(((Table1[[#This Row],[launched_at]]/60)/60)/24)+DATE(1970,1,1)</f>
        <v>41778.637245370373</v>
      </c>
      <c r="T3211" s="14">
        <f t="shared" si="50"/>
        <v>41810.958333333336</v>
      </c>
    </row>
    <row r="3212" spans="1:20" ht="43.5" x14ac:dyDescent="0.35">
      <c r="A3212">
        <v>3210</v>
      </c>
      <c r="B3212" s="1" t="s">
        <v>3210</v>
      </c>
      <c r="C3212" s="1" t="s">
        <v>7320</v>
      </c>
      <c r="D3212" s="6">
        <v>3000</v>
      </c>
      <c r="E3212" s="6">
        <v>3773</v>
      </c>
      <c r="F3212" t="s">
        <v>8219</v>
      </c>
      <c r="G3212" t="s">
        <v>8224</v>
      </c>
      <c r="H3212" t="s">
        <v>8246</v>
      </c>
      <c r="I3212">
        <v>1338523140</v>
      </c>
      <c r="J3212">
        <v>1334442519</v>
      </c>
      <c r="K3212" t="b">
        <v>1</v>
      </c>
      <c r="L3212">
        <v>60</v>
      </c>
      <c r="M3212" t="b">
        <v>1</v>
      </c>
      <c r="N3212" t="s">
        <v>8271</v>
      </c>
      <c r="O3212" s="16">
        <f>Table1[[#This Row],[pledged]]/Table1[[#This Row],[goal]]*100</f>
        <v>125.76666666666667</v>
      </c>
      <c r="P3212" s="6">
        <f>IFERROR(Table1[[#This Row],[pledged]]/Table1[[#This Row],[backers_count]],0)</f>
        <v>62.883333333333333</v>
      </c>
      <c r="Q3212" t="str">
        <f>LEFT(Table1[[#This Row],[Category and Sub-Category]],FIND("/",Table1[[#This Row],[Category and Sub-Category]])-1)</f>
        <v>theater</v>
      </c>
      <c r="R3212" t="str">
        <f>RIGHT(Table1[[#This Row],[Category and Sub-Category]],LEN(Table1[[#This Row],[Category and Sub-Category]])-FIND("/",Table1[[#This Row],[Category and Sub-Category]]))</f>
        <v>plays</v>
      </c>
      <c r="S3212" s="14">
        <f>(((Table1[[#This Row],[launched_at]]/60)/60)/24)+DATE(1970,1,1)</f>
        <v>41013.936562499999</v>
      </c>
      <c r="T3212" s="14">
        <f t="shared" si="50"/>
        <v>41061.165972222225</v>
      </c>
    </row>
    <row r="3213" spans="1:20" ht="58" x14ac:dyDescent="0.35">
      <c r="A3213">
        <v>3211</v>
      </c>
      <c r="B3213" s="1" t="s">
        <v>3211</v>
      </c>
      <c r="C3213" s="1" t="s">
        <v>7321</v>
      </c>
      <c r="D3213" s="6">
        <v>23000</v>
      </c>
      <c r="E3213" s="6">
        <v>27541</v>
      </c>
      <c r="F3213" t="s">
        <v>8219</v>
      </c>
      <c r="G3213" t="s">
        <v>8224</v>
      </c>
      <c r="H3213" t="s">
        <v>8246</v>
      </c>
      <c r="I3213">
        <v>1408068000</v>
      </c>
      <c r="J3213">
        <v>1405346680</v>
      </c>
      <c r="K3213" t="b">
        <v>1</v>
      </c>
      <c r="L3213">
        <v>322</v>
      </c>
      <c r="M3213" t="b">
        <v>1</v>
      </c>
      <c r="N3213" t="s">
        <v>8271</v>
      </c>
      <c r="O3213" s="16">
        <f>Table1[[#This Row],[pledged]]/Table1[[#This Row],[goal]]*100</f>
        <v>119.74347826086958</v>
      </c>
      <c r="P3213" s="6">
        <f>IFERROR(Table1[[#This Row],[pledged]]/Table1[[#This Row],[backers_count]],0)</f>
        <v>85.531055900621112</v>
      </c>
      <c r="Q3213" t="str">
        <f>LEFT(Table1[[#This Row],[Category and Sub-Category]],FIND("/",Table1[[#This Row],[Category and Sub-Category]])-1)</f>
        <v>theater</v>
      </c>
      <c r="R3213" t="str">
        <f>RIGHT(Table1[[#This Row],[Category and Sub-Category]],LEN(Table1[[#This Row],[Category and Sub-Category]])-FIND("/",Table1[[#This Row],[Category and Sub-Category]]))</f>
        <v>plays</v>
      </c>
      <c r="S3213" s="14">
        <f>(((Table1[[#This Row],[launched_at]]/60)/60)/24)+DATE(1970,1,1)</f>
        <v>41834.586574074077</v>
      </c>
      <c r="T3213" s="14">
        <f t="shared" si="50"/>
        <v>41866.083333333336</v>
      </c>
    </row>
    <row r="3214" spans="1:20" ht="29" x14ac:dyDescent="0.35">
      <c r="A3214">
        <v>3212</v>
      </c>
      <c r="B3214" s="1" t="s">
        <v>3212</v>
      </c>
      <c r="C3214" s="1" t="s">
        <v>7322</v>
      </c>
      <c r="D3214" s="6">
        <v>4000</v>
      </c>
      <c r="E3214" s="6">
        <v>5050</v>
      </c>
      <c r="F3214" t="s">
        <v>8219</v>
      </c>
      <c r="G3214" t="s">
        <v>8224</v>
      </c>
      <c r="H3214" t="s">
        <v>8246</v>
      </c>
      <c r="I3214">
        <v>1407524751</v>
      </c>
      <c r="J3214">
        <v>1404932751</v>
      </c>
      <c r="K3214" t="b">
        <v>1</v>
      </c>
      <c r="L3214">
        <v>94</v>
      </c>
      <c r="M3214" t="b">
        <v>1</v>
      </c>
      <c r="N3214" t="s">
        <v>8271</v>
      </c>
      <c r="O3214" s="16">
        <f>Table1[[#This Row],[pledged]]/Table1[[#This Row],[goal]]*100</f>
        <v>126.25</v>
      </c>
      <c r="P3214" s="6">
        <f>IFERROR(Table1[[#This Row],[pledged]]/Table1[[#This Row],[backers_count]],0)</f>
        <v>53.723404255319146</v>
      </c>
      <c r="Q3214" t="str">
        <f>LEFT(Table1[[#This Row],[Category and Sub-Category]],FIND("/",Table1[[#This Row],[Category and Sub-Category]])-1)</f>
        <v>theater</v>
      </c>
      <c r="R3214" t="str">
        <f>RIGHT(Table1[[#This Row],[Category and Sub-Category]],LEN(Table1[[#This Row],[Category and Sub-Category]])-FIND("/",Table1[[#This Row],[Category and Sub-Category]]))</f>
        <v>plays</v>
      </c>
      <c r="S3214" s="14">
        <f>(((Table1[[#This Row],[launched_at]]/60)/60)/24)+DATE(1970,1,1)</f>
        <v>41829.795729166668</v>
      </c>
      <c r="T3214" s="14">
        <f t="shared" si="50"/>
        <v>41859.795729166668</v>
      </c>
    </row>
    <row r="3215" spans="1:20" ht="43.5" x14ac:dyDescent="0.35">
      <c r="A3215">
        <v>3213</v>
      </c>
      <c r="B3215" s="1" t="s">
        <v>3213</v>
      </c>
      <c r="C3215" s="1" t="s">
        <v>7323</v>
      </c>
      <c r="D3215" s="6">
        <v>6000</v>
      </c>
      <c r="E3215" s="6">
        <v>6007</v>
      </c>
      <c r="F3215" t="s">
        <v>8219</v>
      </c>
      <c r="G3215" t="s">
        <v>8225</v>
      </c>
      <c r="H3215" t="s">
        <v>8247</v>
      </c>
      <c r="I3215">
        <v>1437934759</v>
      </c>
      <c r="J3215">
        <v>1434478759</v>
      </c>
      <c r="K3215" t="b">
        <v>1</v>
      </c>
      <c r="L3215">
        <v>47</v>
      </c>
      <c r="M3215" t="b">
        <v>1</v>
      </c>
      <c r="N3215" t="s">
        <v>8271</v>
      </c>
      <c r="O3215" s="16">
        <f>Table1[[#This Row],[pledged]]/Table1[[#This Row],[goal]]*100</f>
        <v>100.11666666666667</v>
      </c>
      <c r="P3215" s="6">
        <f>IFERROR(Table1[[#This Row],[pledged]]/Table1[[#This Row],[backers_count]],0)</f>
        <v>127.80851063829788</v>
      </c>
      <c r="Q3215" t="str">
        <f>LEFT(Table1[[#This Row],[Category and Sub-Category]],FIND("/",Table1[[#This Row],[Category and Sub-Category]])-1)</f>
        <v>theater</v>
      </c>
      <c r="R3215" t="str">
        <f>RIGHT(Table1[[#This Row],[Category and Sub-Category]],LEN(Table1[[#This Row],[Category and Sub-Category]])-FIND("/",Table1[[#This Row],[Category and Sub-Category]]))</f>
        <v>plays</v>
      </c>
      <c r="S3215" s="14">
        <f>(((Table1[[#This Row],[launched_at]]/60)/60)/24)+DATE(1970,1,1)</f>
        <v>42171.763414351852</v>
      </c>
      <c r="T3215" s="14">
        <f t="shared" si="50"/>
        <v>42211.763414351852</v>
      </c>
    </row>
    <row r="3216" spans="1:20" ht="58" x14ac:dyDescent="0.35">
      <c r="A3216">
        <v>3214</v>
      </c>
      <c r="B3216" s="1" t="s">
        <v>3214</v>
      </c>
      <c r="C3216" s="1" t="s">
        <v>7324</v>
      </c>
      <c r="D3216" s="6">
        <v>12000</v>
      </c>
      <c r="E3216" s="6">
        <v>12256</v>
      </c>
      <c r="F3216" t="s">
        <v>8219</v>
      </c>
      <c r="G3216" t="s">
        <v>8225</v>
      </c>
      <c r="H3216" t="s">
        <v>8247</v>
      </c>
      <c r="I3216">
        <v>1452038100</v>
      </c>
      <c r="J3216">
        <v>1448823673</v>
      </c>
      <c r="K3216" t="b">
        <v>1</v>
      </c>
      <c r="L3216">
        <v>115</v>
      </c>
      <c r="M3216" t="b">
        <v>1</v>
      </c>
      <c r="N3216" t="s">
        <v>8271</v>
      </c>
      <c r="O3216" s="16">
        <f>Table1[[#This Row],[pledged]]/Table1[[#This Row],[goal]]*100</f>
        <v>102.13333333333334</v>
      </c>
      <c r="P3216" s="6">
        <f>IFERROR(Table1[[#This Row],[pledged]]/Table1[[#This Row],[backers_count]],0)</f>
        <v>106.57391304347826</v>
      </c>
      <c r="Q3216" t="str">
        <f>LEFT(Table1[[#This Row],[Category and Sub-Category]],FIND("/",Table1[[#This Row],[Category and Sub-Category]])-1)</f>
        <v>theater</v>
      </c>
      <c r="R3216" t="str">
        <f>RIGHT(Table1[[#This Row],[Category and Sub-Category]],LEN(Table1[[#This Row],[Category and Sub-Category]])-FIND("/",Table1[[#This Row],[Category and Sub-Category]]))</f>
        <v>plays</v>
      </c>
      <c r="S3216" s="14">
        <f>(((Table1[[#This Row],[launched_at]]/60)/60)/24)+DATE(1970,1,1)</f>
        <v>42337.792511574073</v>
      </c>
      <c r="T3216" s="14">
        <f t="shared" si="50"/>
        <v>42374.996527777781</v>
      </c>
    </row>
    <row r="3217" spans="1:20" ht="58" x14ac:dyDescent="0.35">
      <c r="A3217">
        <v>3215</v>
      </c>
      <c r="B3217" s="1" t="s">
        <v>3215</v>
      </c>
      <c r="C3217" s="1" t="s">
        <v>7325</v>
      </c>
      <c r="D3217" s="6">
        <v>35000</v>
      </c>
      <c r="E3217" s="6">
        <v>35123</v>
      </c>
      <c r="F3217" t="s">
        <v>8219</v>
      </c>
      <c r="G3217" t="s">
        <v>8224</v>
      </c>
      <c r="H3217" t="s">
        <v>8246</v>
      </c>
      <c r="I3217">
        <v>1441857540</v>
      </c>
      <c r="J3217">
        <v>1438617471</v>
      </c>
      <c r="K3217" t="b">
        <v>1</v>
      </c>
      <c r="L3217">
        <v>134</v>
      </c>
      <c r="M3217" t="b">
        <v>1</v>
      </c>
      <c r="N3217" t="s">
        <v>8271</v>
      </c>
      <c r="O3217" s="16">
        <f>Table1[[#This Row],[pledged]]/Table1[[#This Row],[goal]]*100</f>
        <v>100.35142857142858</v>
      </c>
      <c r="P3217" s="6">
        <f>IFERROR(Table1[[#This Row],[pledged]]/Table1[[#This Row],[backers_count]],0)</f>
        <v>262.11194029850748</v>
      </c>
      <c r="Q3217" t="str">
        <f>LEFT(Table1[[#This Row],[Category and Sub-Category]],FIND("/",Table1[[#This Row],[Category and Sub-Category]])-1)</f>
        <v>theater</v>
      </c>
      <c r="R3217" t="str">
        <f>RIGHT(Table1[[#This Row],[Category and Sub-Category]],LEN(Table1[[#This Row],[Category and Sub-Category]])-FIND("/",Table1[[#This Row],[Category and Sub-Category]]))</f>
        <v>plays</v>
      </c>
      <c r="S3217" s="14">
        <f>(((Table1[[#This Row],[launched_at]]/60)/60)/24)+DATE(1970,1,1)</f>
        <v>42219.665173611109</v>
      </c>
      <c r="T3217" s="14">
        <f t="shared" si="50"/>
        <v>42257.165972222225</v>
      </c>
    </row>
    <row r="3218" spans="1:20" ht="43.5" x14ac:dyDescent="0.35">
      <c r="A3218">
        <v>3216</v>
      </c>
      <c r="B3218" s="1" t="s">
        <v>3216</v>
      </c>
      <c r="C3218" s="1" t="s">
        <v>7326</v>
      </c>
      <c r="D3218" s="6">
        <v>2000</v>
      </c>
      <c r="E3218" s="6">
        <v>2001</v>
      </c>
      <c r="F3218" t="s">
        <v>8219</v>
      </c>
      <c r="G3218" t="s">
        <v>8225</v>
      </c>
      <c r="H3218" t="s">
        <v>8247</v>
      </c>
      <c r="I3218">
        <v>1436625000</v>
      </c>
      <c r="J3218">
        <v>1433934371</v>
      </c>
      <c r="K3218" t="b">
        <v>1</v>
      </c>
      <c r="L3218">
        <v>35</v>
      </c>
      <c r="M3218" t="b">
        <v>1</v>
      </c>
      <c r="N3218" t="s">
        <v>8271</v>
      </c>
      <c r="O3218" s="16">
        <f>Table1[[#This Row],[pledged]]/Table1[[#This Row],[goal]]*100</f>
        <v>100.05</v>
      </c>
      <c r="P3218" s="6">
        <f>IFERROR(Table1[[#This Row],[pledged]]/Table1[[#This Row],[backers_count]],0)</f>
        <v>57.171428571428571</v>
      </c>
      <c r="Q3218" t="str">
        <f>LEFT(Table1[[#This Row],[Category and Sub-Category]],FIND("/",Table1[[#This Row],[Category and Sub-Category]])-1)</f>
        <v>theater</v>
      </c>
      <c r="R3218" t="str">
        <f>RIGHT(Table1[[#This Row],[Category and Sub-Category]],LEN(Table1[[#This Row],[Category and Sub-Category]])-FIND("/",Table1[[#This Row],[Category and Sub-Category]]))</f>
        <v>plays</v>
      </c>
      <c r="S3218" s="14">
        <f>(((Table1[[#This Row],[launched_at]]/60)/60)/24)+DATE(1970,1,1)</f>
        <v>42165.462627314817</v>
      </c>
      <c r="T3218" s="14">
        <f t="shared" si="50"/>
        <v>42196.604166666672</v>
      </c>
    </row>
    <row r="3219" spans="1:20" ht="29" x14ac:dyDescent="0.35">
      <c r="A3219">
        <v>3217</v>
      </c>
      <c r="B3219" s="1" t="s">
        <v>3217</v>
      </c>
      <c r="C3219" s="1" t="s">
        <v>7327</v>
      </c>
      <c r="D3219" s="6">
        <v>4500</v>
      </c>
      <c r="E3219" s="6">
        <v>5221</v>
      </c>
      <c r="F3219" t="s">
        <v>8219</v>
      </c>
      <c r="G3219" t="s">
        <v>8224</v>
      </c>
      <c r="H3219" t="s">
        <v>8246</v>
      </c>
      <c r="I3219">
        <v>1478264784</v>
      </c>
      <c r="J3219">
        <v>1475672784</v>
      </c>
      <c r="K3219" t="b">
        <v>1</v>
      </c>
      <c r="L3219">
        <v>104</v>
      </c>
      <c r="M3219" t="b">
        <v>1</v>
      </c>
      <c r="N3219" t="s">
        <v>8271</v>
      </c>
      <c r="O3219" s="16">
        <f>Table1[[#This Row],[pledged]]/Table1[[#This Row],[goal]]*100</f>
        <v>116.02222222222223</v>
      </c>
      <c r="P3219" s="6">
        <f>IFERROR(Table1[[#This Row],[pledged]]/Table1[[#This Row],[backers_count]],0)</f>
        <v>50.20192307692308</v>
      </c>
      <c r="Q3219" t="str">
        <f>LEFT(Table1[[#This Row],[Category and Sub-Category]],FIND("/",Table1[[#This Row],[Category and Sub-Category]])-1)</f>
        <v>theater</v>
      </c>
      <c r="R3219" t="str">
        <f>RIGHT(Table1[[#This Row],[Category and Sub-Category]],LEN(Table1[[#This Row],[Category and Sub-Category]])-FIND("/",Table1[[#This Row],[Category and Sub-Category]]))</f>
        <v>plays</v>
      </c>
      <c r="S3219" s="14">
        <f>(((Table1[[#This Row],[launched_at]]/60)/60)/24)+DATE(1970,1,1)</f>
        <v>42648.546111111107</v>
      </c>
      <c r="T3219" s="14">
        <f t="shared" si="50"/>
        <v>42678.546111111107</v>
      </c>
    </row>
    <row r="3220" spans="1:20" ht="43.5" x14ac:dyDescent="0.35">
      <c r="A3220">
        <v>3218</v>
      </c>
      <c r="B3220" s="1" t="s">
        <v>3218</v>
      </c>
      <c r="C3220" s="1" t="s">
        <v>7328</v>
      </c>
      <c r="D3220" s="6">
        <v>12000</v>
      </c>
      <c r="E3220" s="6">
        <v>12252</v>
      </c>
      <c r="F3220" t="s">
        <v>8219</v>
      </c>
      <c r="G3220" t="s">
        <v>8225</v>
      </c>
      <c r="H3220" t="s">
        <v>8247</v>
      </c>
      <c r="I3220">
        <v>1419984000</v>
      </c>
      <c r="J3220">
        <v>1417132986</v>
      </c>
      <c r="K3220" t="b">
        <v>1</v>
      </c>
      <c r="L3220">
        <v>184</v>
      </c>
      <c r="M3220" t="b">
        <v>1</v>
      </c>
      <c r="N3220" t="s">
        <v>8271</v>
      </c>
      <c r="O3220" s="16">
        <f>Table1[[#This Row],[pledged]]/Table1[[#This Row],[goal]]*100</f>
        <v>102.1</v>
      </c>
      <c r="P3220" s="6">
        <f>IFERROR(Table1[[#This Row],[pledged]]/Table1[[#This Row],[backers_count]],0)</f>
        <v>66.586956521739125</v>
      </c>
      <c r="Q3220" t="str">
        <f>LEFT(Table1[[#This Row],[Category and Sub-Category]],FIND("/",Table1[[#This Row],[Category and Sub-Category]])-1)</f>
        <v>theater</v>
      </c>
      <c r="R3220" t="str">
        <f>RIGHT(Table1[[#This Row],[Category and Sub-Category]],LEN(Table1[[#This Row],[Category and Sub-Category]])-FIND("/",Table1[[#This Row],[Category and Sub-Category]]))</f>
        <v>plays</v>
      </c>
      <c r="S3220" s="14">
        <f>(((Table1[[#This Row],[launched_at]]/60)/60)/24)+DATE(1970,1,1)</f>
        <v>41971.002152777779</v>
      </c>
      <c r="T3220" s="14">
        <f t="shared" si="50"/>
        <v>42004</v>
      </c>
    </row>
    <row r="3221" spans="1:20" ht="43.5" x14ac:dyDescent="0.35">
      <c r="A3221">
        <v>3219</v>
      </c>
      <c r="B3221" s="1" t="s">
        <v>3219</v>
      </c>
      <c r="C3221" s="1" t="s">
        <v>7329</v>
      </c>
      <c r="D3221" s="6">
        <v>20000</v>
      </c>
      <c r="E3221" s="6">
        <v>20022</v>
      </c>
      <c r="F3221" t="s">
        <v>8219</v>
      </c>
      <c r="G3221" t="s">
        <v>8224</v>
      </c>
      <c r="H3221" t="s">
        <v>8246</v>
      </c>
      <c r="I3221">
        <v>1427063747</v>
      </c>
      <c r="J3221">
        <v>1424043347</v>
      </c>
      <c r="K3221" t="b">
        <v>1</v>
      </c>
      <c r="L3221">
        <v>119</v>
      </c>
      <c r="M3221" t="b">
        <v>1</v>
      </c>
      <c r="N3221" t="s">
        <v>8271</v>
      </c>
      <c r="O3221" s="16">
        <f>Table1[[#This Row],[pledged]]/Table1[[#This Row],[goal]]*100</f>
        <v>100.11000000000001</v>
      </c>
      <c r="P3221" s="6">
        <f>IFERROR(Table1[[#This Row],[pledged]]/Table1[[#This Row],[backers_count]],0)</f>
        <v>168.25210084033614</v>
      </c>
      <c r="Q3221" t="str">
        <f>LEFT(Table1[[#This Row],[Category and Sub-Category]],FIND("/",Table1[[#This Row],[Category and Sub-Category]])-1)</f>
        <v>theater</v>
      </c>
      <c r="R3221" t="str">
        <f>RIGHT(Table1[[#This Row],[Category and Sub-Category]],LEN(Table1[[#This Row],[Category and Sub-Category]])-FIND("/",Table1[[#This Row],[Category and Sub-Category]]))</f>
        <v>plays</v>
      </c>
      <c r="S3221" s="14">
        <f>(((Table1[[#This Row],[launched_at]]/60)/60)/24)+DATE(1970,1,1)</f>
        <v>42050.983182870375</v>
      </c>
      <c r="T3221" s="14">
        <f t="shared" si="50"/>
        <v>42085.941516203704</v>
      </c>
    </row>
    <row r="3222" spans="1:20" ht="29" x14ac:dyDescent="0.35">
      <c r="A3222">
        <v>3220</v>
      </c>
      <c r="B3222" s="1" t="s">
        <v>3220</v>
      </c>
      <c r="C3222" s="1" t="s">
        <v>7330</v>
      </c>
      <c r="D3222" s="6">
        <v>15000</v>
      </c>
      <c r="E3222" s="6">
        <v>15126</v>
      </c>
      <c r="F3222" t="s">
        <v>8219</v>
      </c>
      <c r="G3222" t="s">
        <v>8224</v>
      </c>
      <c r="H3222" t="s">
        <v>8246</v>
      </c>
      <c r="I3222">
        <v>1489352400</v>
      </c>
      <c r="J3222">
        <v>1486411204</v>
      </c>
      <c r="K3222" t="b">
        <v>1</v>
      </c>
      <c r="L3222">
        <v>59</v>
      </c>
      <c r="M3222" t="b">
        <v>1</v>
      </c>
      <c r="N3222" t="s">
        <v>8271</v>
      </c>
      <c r="O3222" s="16">
        <f>Table1[[#This Row],[pledged]]/Table1[[#This Row],[goal]]*100</f>
        <v>100.84</v>
      </c>
      <c r="P3222" s="6">
        <f>IFERROR(Table1[[#This Row],[pledged]]/Table1[[#This Row],[backers_count]],0)</f>
        <v>256.37288135593218</v>
      </c>
      <c r="Q3222" t="str">
        <f>LEFT(Table1[[#This Row],[Category and Sub-Category]],FIND("/",Table1[[#This Row],[Category and Sub-Category]])-1)</f>
        <v>theater</v>
      </c>
      <c r="R3222" t="str">
        <f>RIGHT(Table1[[#This Row],[Category and Sub-Category]],LEN(Table1[[#This Row],[Category and Sub-Category]])-FIND("/",Table1[[#This Row],[Category and Sub-Category]]))</f>
        <v>plays</v>
      </c>
      <c r="S3222" s="14">
        <f>(((Table1[[#This Row],[launched_at]]/60)/60)/24)+DATE(1970,1,1)</f>
        <v>42772.833379629628</v>
      </c>
      <c r="T3222" s="14">
        <f t="shared" si="50"/>
        <v>42806.875</v>
      </c>
    </row>
    <row r="3223" spans="1:20" ht="58" x14ac:dyDescent="0.35">
      <c r="A3223">
        <v>3221</v>
      </c>
      <c r="B3223" s="1" t="s">
        <v>3221</v>
      </c>
      <c r="C3223" s="1" t="s">
        <v>7331</v>
      </c>
      <c r="D3223" s="6">
        <v>4000</v>
      </c>
      <c r="E3223" s="6">
        <v>4137</v>
      </c>
      <c r="F3223" t="s">
        <v>8219</v>
      </c>
      <c r="G3223" t="s">
        <v>8225</v>
      </c>
      <c r="H3223" t="s">
        <v>8247</v>
      </c>
      <c r="I3223">
        <v>1436114603</v>
      </c>
      <c r="J3223">
        <v>1433090603</v>
      </c>
      <c r="K3223" t="b">
        <v>1</v>
      </c>
      <c r="L3223">
        <v>113</v>
      </c>
      <c r="M3223" t="b">
        <v>1</v>
      </c>
      <c r="N3223" t="s">
        <v>8271</v>
      </c>
      <c r="O3223" s="16">
        <f>Table1[[#This Row],[pledged]]/Table1[[#This Row],[goal]]*100</f>
        <v>103.42499999999998</v>
      </c>
      <c r="P3223" s="6">
        <f>IFERROR(Table1[[#This Row],[pledged]]/Table1[[#This Row],[backers_count]],0)</f>
        <v>36.610619469026545</v>
      </c>
      <c r="Q3223" t="str">
        <f>LEFT(Table1[[#This Row],[Category and Sub-Category]],FIND("/",Table1[[#This Row],[Category and Sub-Category]])-1)</f>
        <v>theater</v>
      </c>
      <c r="R3223" t="str">
        <f>RIGHT(Table1[[#This Row],[Category and Sub-Category]],LEN(Table1[[#This Row],[Category and Sub-Category]])-FIND("/",Table1[[#This Row],[Category and Sub-Category]]))</f>
        <v>plays</v>
      </c>
      <c r="S3223" s="14">
        <f>(((Table1[[#This Row],[launched_at]]/60)/60)/24)+DATE(1970,1,1)</f>
        <v>42155.696793981479</v>
      </c>
      <c r="T3223" s="14">
        <f t="shared" si="50"/>
        <v>42190.696793981479</v>
      </c>
    </row>
    <row r="3224" spans="1:20" ht="43.5" x14ac:dyDescent="0.35">
      <c r="A3224">
        <v>3222</v>
      </c>
      <c r="B3224" s="1" t="s">
        <v>3222</v>
      </c>
      <c r="C3224" s="1" t="s">
        <v>7332</v>
      </c>
      <c r="D3224" s="6">
        <v>2500</v>
      </c>
      <c r="E3224" s="6">
        <v>3120</v>
      </c>
      <c r="F3224" t="s">
        <v>8219</v>
      </c>
      <c r="G3224" t="s">
        <v>8224</v>
      </c>
      <c r="H3224" t="s">
        <v>8246</v>
      </c>
      <c r="I3224">
        <v>1445722140</v>
      </c>
      <c r="J3224">
        <v>1443016697</v>
      </c>
      <c r="K3224" t="b">
        <v>1</v>
      </c>
      <c r="L3224">
        <v>84</v>
      </c>
      <c r="M3224" t="b">
        <v>1</v>
      </c>
      <c r="N3224" t="s">
        <v>8271</v>
      </c>
      <c r="O3224" s="16">
        <f>Table1[[#This Row],[pledged]]/Table1[[#This Row],[goal]]*100</f>
        <v>124.8</v>
      </c>
      <c r="P3224" s="6">
        <f>IFERROR(Table1[[#This Row],[pledged]]/Table1[[#This Row],[backers_count]],0)</f>
        <v>37.142857142857146</v>
      </c>
      <c r="Q3224" t="str">
        <f>LEFT(Table1[[#This Row],[Category and Sub-Category]],FIND("/",Table1[[#This Row],[Category and Sub-Category]])-1)</f>
        <v>theater</v>
      </c>
      <c r="R3224" t="str">
        <f>RIGHT(Table1[[#This Row],[Category and Sub-Category]],LEN(Table1[[#This Row],[Category and Sub-Category]])-FIND("/",Table1[[#This Row],[Category and Sub-Category]]))</f>
        <v>plays</v>
      </c>
      <c r="S3224" s="14">
        <f>(((Table1[[#This Row],[launched_at]]/60)/60)/24)+DATE(1970,1,1)</f>
        <v>42270.582141203704</v>
      </c>
      <c r="T3224" s="14">
        <f t="shared" si="50"/>
        <v>42301.895138888889</v>
      </c>
    </row>
    <row r="3225" spans="1:20" ht="29" x14ac:dyDescent="0.35">
      <c r="A3225">
        <v>3223</v>
      </c>
      <c r="B3225" s="1" t="s">
        <v>3223</v>
      </c>
      <c r="C3225" s="1" t="s">
        <v>7333</v>
      </c>
      <c r="D3225" s="6">
        <v>3100</v>
      </c>
      <c r="E3225" s="6">
        <v>3395</v>
      </c>
      <c r="F3225" t="s">
        <v>8219</v>
      </c>
      <c r="G3225" t="s">
        <v>8224</v>
      </c>
      <c r="H3225" t="s">
        <v>8246</v>
      </c>
      <c r="I3225">
        <v>1440100976</v>
      </c>
      <c r="J3225">
        <v>1437508976</v>
      </c>
      <c r="K3225" t="b">
        <v>1</v>
      </c>
      <c r="L3225">
        <v>74</v>
      </c>
      <c r="M3225" t="b">
        <v>1</v>
      </c>
      <c r="N3225" t="s">
        <v>8271</v>
      </c>
      <c r="O3225" s="16">
        <f>Table1[[#This Row],[pledged]]/Table1[[#This Row],[goal]]*100</f>
        <v>109.51612903225806</v>
      </c>
      <c r="P3225" s="6">
        <f>IFERROR(Table1[[#This Row],[pledged]]/Table1[[#This Row],[backers_count]],0)</f>
        <v>45.878378378378379</v>
      </c>
      <c r="Q3225" t="str">
        <f>LEFT(Table1[[#This Row],[Category and Sub-Category]],FIND("/",Table1[[#This Row],[Category and Sub-Category]])-1)</f>
        <v>theater</v>
      </c>
      <c r="R3225" t="str">
        <f>RIGHT(Table1[[#This Row],[Category and Sub-Category]],LEN(Table1[[#This Row],[Category and Sub-Category]])-FIND("/",Table1[[#This Row],[Category and Sub-Category]]))</f>
        <v>plays</v>
      </c>
      <c r="S3225" s="14">
        <f>(((Table1[[#This Row],[launched_at]]/60)/60)/24)+DATE(1970,1,1)</f>
        <v>42206.835370370376</v>
      </c>
      <c r="T3225" s="14">
        <f t="shared" si="50"/>
        <v>42236.835370370376</v>
      </c>
    </row>
    <row r="3226" spans="1:20" ht="58" x14ac:dyDescent="0.35">
      <c r="A3226">
        <v>3224</v>
      </c>
      <c r="B3226" s="1" t="s">
        <v>3224</v>
      </c>
      <c r="C3226" s="1" t="s">
        <v>7334</v>
      </c>
      <c r="D3226" s="6">
        <v>30000</v>
      </c>
      <c r="E3226" s="6">
        <v>30610</v>
      </c>
      <c r="F3226" t="s">
        <v>8219</v>
      </c>
      <c r="G3226" t="s">
        <v>8224</v>
      </c>
      <c r="H3226" t="s">
        <v>8246</v>
      </c>
      <c r="I3226">
        <v>1484024400</v>
      </c>
      <c r="J3226">
        <v>1479932713</v>
      </c>
      <c r="K3226" t="b">
        <v>1</v>
      </c>
      <c r="L3226">
        <v>216</v>
      </c>
      <c r="M3226" t="b">
        <v>1</v>
      </c>
      <c r="N3226" t="s">
        <v>8271</v>
      </c>
      <c r="O3226" s="16">
        <f>Table1[[#This Row],[pledged]]/Table1[[#This Row],[goal]]*100</f>
        <v>102.03333333333333</v>
      </c>
      <c r="P3226" s="6">
        <f>IFERROR(Table1[[#This Row],[pledged]]/Table1[[#This Row],[backers_count]],0)</f>
        <v>141.71296296296296</v>
      </c>
      <c r="Q3226" t="str">
        <f>LEFT(Table1[[#This Row],[Category and Sub-Category]],FIND("/",Table1[[#This Row],[Category and Sub-Category]])-1)</f>
        <v>theater</v>
      </c>
      <c r="R3226" t="str">
        <f>RIGHT(Table1[[#This Row],[Category and Sub-Category]],LEN(Table1[[#This Row],[Category and Sub-Category]])-FIND("/",Table1[[#This Row],[Category and Sub-Category]]))</f>
        <v>plays</v>
      </c>
      <c r="S3226" s="14">
        <f>(((Table1[[#This Row],[launched_at]]/60)/60)/24)+DATE(1970,1,1)</f>
        <v>42697.850844907407</v>
      </c>
      <c r="T3226" s="14">
        <f t="shared" si="50"/>
        <v>42745.208333333328</v>
      </c>
    </row>
    <row r="3227" spans="1:20" ht="43.5" x14ac:dyDescent="0.35">
      <c r="A3227">
        <v>3225</v>
      </c>
      <c r="B3227" s="1" t="s">
        <v>3225</v>
      </c>
      <c r="C3227" s="1" t="s">
        <v>7335</v>
      </c>
      <c r="D3227" s="6">
        <v>2000</v>
      </c>
      <c r="E3227" s="6">
        <v>2047</v>
      </c>
      <c r="F3227" t="s">
        <v>8219</v>
      </c>
      <c r="G3227" t="s">
        <v>8224</v>
      </c>
      <c r="H3227" t="s">
        <v>8246</v>
      </c>
      <c r="I3227">
        <v>1464987600</v>
      </c>
      <c r="J3227">
        <v>1463145938</v>
      </c>
      <c r="K3227" t="b">
        <v>1</v>
      </c>
      <c r="L3227">
        <v>39</v>
      </c>
      <c r="M3227" t="b">
        <v>1</v>
      </c>
      <c r="N3227" t="s">
        <v>8271</v>
      </c>
      <c r="O3227" s="16">
        <f>Table1[[#This Row],[pledged]]/Table1[[#This Row],[goal]]*100</f>
        <v>102.35000000000001</v>
      </c>
      <c r="P3227" s="6">
        <f>IFERROR(Table1[[#This Row],[pledged]]/Table1[[#This Row],[backers_count]],0)</f>
        <v>52.487179487179489</v>
      </c>
      <c r="Q3227" t="str">
        <f>LEFT(Table1[[#This Row],[Category and Sub-Category]],FIND("/",Table1[[#This Row],[Category and Sub-Category]])-1)</f>
        <v>theater</v>
      </c>
      <c r="R3227" t="str">
        <f>RIGHT(Table1[[#This Row],[Category and Sub-Category]],LEN(Table1[[#This Row],[Category and Sub-Category]])-FIND("/",Table1[[#This Row],[Category and Sub-Category]]))</f>
        <v>plays</v>
      </c>
      <c r="S3227" s="14">
        <f>(((Table1[[#This Row],[launched_at]]/60)/60)/24)+DATE(1970,1,1)</f>
        <v>42503.559467592597</v>
      </c>
      <c r="T3227" s="14">
        <f t="shared" si="50"/>
        <v>42524.875</v>
      </c>
    </row>
    <row r="3228" spans="1:20" ht="43.5" x14ac:dyDescent="0.35">
      <c r="A3228">
        <v>3226</v>
      </c>
      <c r="B3228" s="1" t="s">
        <v>3226</v>
      </c>
      <c r="C3228" s="1" t="s">
        <v>7336</v>
      </c>
      <c r="D3228" s="6">
        <v>1200</v>
      </c>
      <c r="E3228" s="6">
        <v>1250</v>
      </c>
      <c r="F3228" t="s">
        <v>8219</v>
      </c>
      <c r="G3228" t="s">
        <v>8225</v>
      </c>
      <c r="H3228" t="s">
        <v>8247</v>
      </c>
      <c r="I3228">
        <v>1446213612</v>
      </c>
      <c r="J3228">
        <v>1443621612</v>
      </c>
      <c r="K3228" t="b">
        <v>1</v>
      </c>
      <c r="L3228">
        <v>21</v>
      </c>
      <c r="M3228" t="b">
        <v>1</v>
      </c>
      <c r="N3228" t="s">
        <v>8271</v>
      </c>
      <c r="O3228" s="16">
        <f>Table1[[#This Row],[pledged]]/Table1[[#This Row],[goal]]*100</f>
        <v>104.16666666666667</v>
      </c>
      <c r="P3228" s="6">
        <f>IFERROR(Table1[[#This Row],[pledged]]/Table1[[#This Row],[backers_count]],0)</f>
        <v>59.523809523809526</v>
      </c>
      <c r="Q3228" t="str">
        <f>LEFT(Table1[[#This Row],[Category and Sub-Category]],FIND("/",Table1[[#This Row],[Category and Sub-Category]])-1)</f>
        <v>theater</v>
      </c>
      <c r="R3228" t="str">
        <f>RIGHT(Table1[[#This Row],[Category and Sub-Category]],LEN(Table1[[#This Row],[Category and Sub-Category]])-FIND("/",Table1[[#This Row],[Category and Sub-Category]]))</f>
        <v>plays</v>
      </c>
      <c r="S3228" s="14">
        <f>(((Table1[[#This Row],[launched_at]]/60)/60)/24)+DATE(1970,1,1)</f>
        <v>42277.583472222221</v>
      </c>
      <c r="T3228" s="14">
        <f t="shared" si="50"/>
        <v>42307.583472222221</v>
      </c>
    </row>
    <row r="3229" spans="1:20" ht="43.5" x14ac:dyDescent="0.35">
      <c r="A3229">
        <v>3227</v>
      </c>
      <c r="B3229" s="1" t="s">
        <v>3227</v>
      </c>
      <c r="C3229" s="1" t="s">
        <v>7337</v>
      </c>
      <c r="D3229" s="6">
        <v>1200</v>
      </c>
      <c r="E3229" s="6">
        <v>1500</v>
      </c>
      <c r="F3229" t="s">
        <v>8219</v>
      </c>
      <c r="G3229" t="s">
        <v>8225</v>
      </c>
      <c r="H3229" t="s">
        <v>8247</v>
      </c>
      <c r="I3229">
        <v>1484687436</v>
      </c>
      <c r="J3229">
        <v>1482095436</v>
      </c>
      <c r="K3229" t="b">
        <v>0</v>
      </c>
      <c r="L3229">
        <v>30</v>
      </c>
      <c r="M3229" t="b">
        <v>1</v>
      </c>
      <c r="N3229" t="s">
        <v>8271</v>
      </c>
      <c r="O3229" s="16">
        <f>Table1[[#This Row],[pledged]]/Table1[[#This Row],[goal]]*100</f>
        <v>125</v>
      </c>
      <c r="P3229" s="6">
        <f>IFERROR(Table1[[#This Row],[pledged]]/Table1[[#This Row],[backers_count]],0)</f>
        <v>50</v>
      </c>
      <c r="Q3229" t="str">
        <f>LEFT(Table1[[#This Row],[Category and Sub-Category]],FIND("/",Table1[[#This Row],[Category and Sub-Category]])-1)</f>
        <v>theater</v>
      </c>
      <c r="R3229" t="str">
        <f>RIGHT(Table1[[#This Row],[Category and Sub-Category]],LEN(Table1[[#This Row],[Category and Sub-Category]])-FIND("/",Table1[[#This Row],[Category and Sub-Category]]))</f>
        <v>plays</v>
      </c>
      <c r="S3229" s="14">
        <f>(((Table1[[#This Row],[launched_at]]/60)/60)/24)+DATE(1970,1,1)</f>
        <v>42722.882361111115</v>
      </c>
      <c r="T3229" s="14">
        <f t="shared" si="50"/>
        <v>42752.882361111115</v>
      </c>
    </row>
    <row r="3230" spans="1:20" ht="29" x14ac:dyDescent="0.35">
      <c r="A3230">
        <v>3228</v>
      </c>
      <c r="B3230" s="1" t="s">
        <v>3228</v>
      </c>
      <c r="C3230" s="1" t="s">
        <v>7338</v>
      </c>
      <c r="D3230" s="6">
        <v>7000</v>
      </c>
      <c r="E3230" s="6">
        <v>7164</v>
      </c>
      <c r="F3230" t="s">
        <v>8219</v>
      </c>
      <c r="G3230" t="s">
        <v>8224</v>
      </c>
      <c r="H3230" t="s">
        <v>8246</v>
      </c>
      <c r="I3230">
        <v>1450328340</v>
      </c>
      <c r="J3230">
        <v>1447606884</v>
      </c>
      <c r="K3230" t="b">
        <v>1</v>
      </c>
      <c r="L3230">
        <v>37</v>
      </c>
      <c r="M3230" t="b">
        <v>1</v>
      </c>
      <c r="N3230" t="s">
        <v>8271</v>
      </c>
      <c r="O3230" s="16">
        <f>Table1[[#This Row],[pledged]]/Table1[[#This Row],[goal]]*100</f>
        <v>102.34285714285714</v>
      </c>
      <c r="P3230" s="6">
        <f>IFERROR(Table1[[#This Row],[pledged]]/Table1[[#This Row],[backers_count]],0)</f>
        <v>193.62162162162161</v>
      </c>
      <c r="Q3230" t="str">
        <f>LEFT(Table1[[#This Row],[Category and Sub-Category]],FIND("/",Table1[[#This Row],[Category and Sub-Category]])-1)</f>
        <v>theater</v>
      </c>
      <c r="R3230" t="str">
        <f>RIGHT(Table1[[#This Row],[Category and Sub-Category]],LEN(Table1[[#This Row],[Category and Sub-Category]])-FIND("/",Table1[[#This Row],[Category and Sub-Category]]))</f>
        <v>plays</v>
      </c>
      <c r="S3230" s="14">
        <f>(((Table1[[#This Row],[launched_at]]/60)/60)/24)+DATE(1970,1,1)</f>
        <v>42323.70930555556</v>
      </c>
      <c r="T3230" s="14">
        <f t="shared" si="50"/>
        <v>42355.207638888889</v>
      </c>
    </row>
    <row r="3231" spans="1:20" ht="43.5" x14ac:dyDescent="0.35">
      <c r="A3231">
        <v>3229</v>
      </c>
      <c r="B3231" s="1" t="s">
        <v>3229</v>
      </c>
      <c r="C3231" s="1" t="s">
        <v>7339</v>
      </c>
      <c r="D3231" s="6">
        <v>20000</v>
      </c>
      <c r="E3231" s="6">
        <v>21573</v>
      </c>
      <c r="F3231" t="s">
        <v>8219</v>
      </c>
      <c r="G3231" t="s">
        <v>8224</v>
      </c>
      <c r="H3231" t="s">
        <v>8246</v>
      </c>
      <c r="I3231">
        <v>1416470398</v>
      </c>
      <c r="J3231">
        <v>1413874798</v>
      </c>
      <c r="K3231" t="b">
        <v>1</v>
      </c>
      <c r="L3231">
        <v>202</v>
      </c>
      <c r="M3231" t="b">
        <v>1</v>
      </c>
      <c r="N3231" t="s">
        <v>8271</v>
      </c>
      <c r="O3231" s="16">
        <f>Table1[[#This Row],[pledged]]/Table1[[#This Row],[goal]]*100</f>
        <v>107.86500000000001</v>
      </c>
      <c r="P3231" s="6">
        <f>IFERROR(Table1[[#This Row],[pledged]]/Table1[[#This Row],[backers_count]],0)</f>
        <v>106.79702970297029</v>
      </c>
      <c r="Q3231" t="str">
        <f>LEFT(Table1[[#This Row],[Category and Sub-Category]],FIND("/",Table1[[#This Row],[Category and Sub-Category]])-1)</f>
        <v>theater</v>
      </c>
      <c r="R3231" t="str">
        <f>RIGHT(Table1[[#This Row],[Category and Sub-Category]],LEN(Table1[[#This Row],[Category and Sub-Category]])-FIND("/",Table1[[#This Row],[Category and Sub-Category]]))</f>
        <v>plays</v>
      </c>
      <c r="S3231" s="14">
        <f>(((Table1[[#This Row],[launched_at]]/60)/60)/24)+DATE(1970,1,1)</f>
        <v>41933.291643518518</v>
      </c>
      <c r="T3231" s="14">
        <f t="shared" si="50"/>
        <v>41963.333310185189</v>
      </c>
    </row>
    <row r="3232" spans="1:20" ht="58" x14ac:dyDescent="0.35">
      <c r="A3232">
        <v>3230</v>
      </c>
      <c r="B3232" s="1" t="s">
        <v>3230</v>
      </c>
      <c r="C3232" s="1" t="s">
        <v>7340</v>
      </c>
      <c r="D3232" s="6">
        <v>2600</v>
      </c>
      <c r="E3232" s="6">
        <v>2857</v>
      </c>
      <c r="F3232" t="s">
        <v>8219</v>
      </c>
      <c r="G3232" t="s">
        <v>8224</v>
      </c>
      <c r="H3232" t="s">
        <v>8246</v>
      </c>
      <c r="I3232">
        <v>1412135940</v>
      </c>
      <c r="J3232">
        <v>1410840126</v>
      </c>
      <c r="K3232" t="b">
        <v>1</v>
      </c>
      <c r="L3232">
        <v>37</v>
      </c>
      <c r="M3232" t="b">
        <v>1</v>
      </c>
      <c r="N3232" t="s">
        <v>8271</v>
      </c>
      <c r="O3232" s="16">
        <f>Table1[[#This Row],[pledged]]/Table1[[#This Row],[goal]]*100</f>
        <v>109.88461538461539</v>
      </c>
      <c r="P3232" s="6">
        <f>IFERROR(Table1[[#This Row],[pledged]]/Table1[[#This Row],[backers_count]],0)</f>
        <v>77.21621621621621</v>
      </c>
      <c r="Q3232" t="str">
        <f>LEFT(Table1[[#This Row],[Category and Sub-Category]],FIND("/",Table1[[#This Row],[Category and Sub-Category]])-1)</f>
        <v>theater</v>
      </c>
      <c r="R3232" t="str">
        <f>RIGHT(Table1[[#This Row],[Category and Sub-Category]],LEN(Table1[[#This Row],[Category and Sub-Category]])-FIND("/",Table1[[#This Row],[Category and Sub-Category]]))</f>
        <v>plays</v>
      </c>
      <c r="S3232" s="14">
        <f>(((Table1[[#This Row],[launched_at]]/60)/60)/24)+DATE(1970,1,1)</f>
        <v>41898.168125000004</v>
      </c>
      <c r="T3232" s="14">
        <f t="shared" si="50"/>
        <v>41913.165972222225</v>
      </c>
    </row>
    <row r="3233" spans="1:20" ht="43.5" x14ac:dyDescent="0.35">
      <c r="A3233">
        <v>3231</v>
      </c>
      <c r="B3233" s="1" t="s">
        <v>3231</v>
      </c>
      <c r="C3233" s="1" t="s">
        <v>7341</v>
      </c>
      <c r="D3233" s="6">
        <v>1000</v>
      </c>
      <c r="E3233" s="6">
        <v>1610</v>
      </c>
      <c r="F3233" t="s">
        <v>8219</v>
      </c>
      <c r="G3233" t="s">
        <v>8224</v>
      </c>
      <c r="H3233" t="s">
        <v>8246</v>
      </c>
      <c r="I3233">
        <v>1460846347</v>
      </c>
      <c r="J3233">
        <v>1458254347</v>
      </c>
      <c r="K3233" t="b">
        <v>0</v>
      </c>
      <c r="L3233">
        <v>28</v>
      </c>
      <c r="M3233" t="b">
        <v>1</v>
      </c>
      <c r="N3233" t="s">
        <v>8271</v>
      </c>
      <c r="O3233" s="16">
        <f>Table1[[#This Row],[pledged]]/Table1[[#This Row],[goal]]*100</f>
        <v>161</v>
      </c>
      <c r="P3233" s="6">
        <f>IFERROR(Table1[[#This Row],[pledged]]/Table1[[#This Row],[backers_count]],0)</f>
        <v>57.5</v>
      </c>
      <c r="Q3233" t="str">
        <f>LEFT(Table1[[#This Row],[Category and Sub-Category]],FIND("/",Table1[[#This Row],[Category and Sub-Category]])-1)</f>
        <v>theater</v>
      </c>
      <c r="R3233" t="str">
        <f>RIGHT(Table1[[#This Row],[Category and Sub-Category]],LEN(Table1[[#This Row],[Category and Sub-Category]])-FIND("/",Table1[[#This Row],[Category and Sub-Category]]))</f>
        <v>plays</v>
      </c>
      <c r="S3233" s="14">
        <f>(((Table1[[#This Row],[launched_at]]/60)/60)/24)+DATE(1970,1,1)</f>
        <v>42446.943831018521</v>
      </c>
      <c r="T3233" s="14">
        <f t="shared" si="50"/>
        <v>42476.943831018521</v>
      </c>
    </row>
    <row r="3234" spans="1:20" ht="43.5" x14ac:dyDescent="0.35">
      <c r="A3234">
        <v>3232</v>
      </c>
      <c r="B3234" s="1" t="s">
        <v>3232</v>
      </c>
      <c r="C3234" s="1" t="s">
        <v>7342</v>
      </c>
      <c r="D3234" s="6">
        <v>1000</v>
      </c>
      <c r="E3234" s="6">
        <v>1312</v>
      </c>
      <c r="F3234" t="s">
        <v>8219</v>
      </c>
      <c r="G3234" t="s">
        <v>8224</v>
      </c>
      <c r="H3234" t="s">
        <v>8246</v>
      </c>
      <c r="I3234">
        <v>1462334340</v>
      </c>
      <c r="J3234">
        <v>1459711917</v>
      </c>
      <c r="K3234" t="b">
        <v>1</v>
      </c>
      <c r="L3234">
        <v>26</v>
      </c>
      <c r="M3234" t="b">
        <v>1</v>
      </c>
      <c r="N3234" t="s">
        <v>8271</v>
      </c>
      <c r="O3234" s="16">
        <f>Table1[[#This Row],[pledged]]/Table1[[#This Row],[goal]]*100</f>
        <v>131.20000000000002</v>
      </c>
      <c r="P3234" s="6">
        <f>IFERROR(Table1[[#This Row],[pledged]]/Table1[[#This Row],[backers_count]],0)</f>
        <v>50.46153846153846</v>
      </c>
      <c r="Q3234" t="str">
        <f>LEFT(Table1[[#This Row],[Category and Sub-Category]],FIND("/",Table1[[#This Row],[Category and Sub-Category]])-1)</f>
        <v>theater</v>
      </c>
      <c r="R3234" t="str">
        <f>RIGHT(Table1[[#This Row],[Category and Sub-Category]],LEN(Table1[[#This Row],[Category and Sub-Category]])-FIND("/",Table1[[#This Row],[Category and Sub-Category]]))</f>
        <v>plays</v>
      </c>
      <c r="S3234" s="14">
        <f>(((Table1[[#This Row],[launched_at]]/60)/60)/24)+DATE(1970,1,1)</f>
        <v>42463.81385416667</v>
      </c>
      <c r="T3234" s="14">
        <f t="shared" si="50"/>
        <v>42494.165972222225</v>
      </c>
    </row>
    <row r="3235" spans="1:20" ht="43.5" x14ac:dyDescent="0.35">
      <c r="A3235">
        <v>3233</v>
      </c>
      <c r="B3235" s="1" t="s">
        <v>3233</v>
      </c>
      <c r="C3235" s="1" t="s">
        <v>7343</v>
      </c>
      <c r="D3235" s="6">
        <v>5000</v>
      </c>
      <c r="E3235" s="6">
        <v>5940</v>
      </c>
      <c r="F3235" t="s">
        <v>8219</v>
      </c>
      <c r="G3235" t="s">
        <v>8224</v>
      </c>
      <c r="H3235" t="s">
        <v>8246</v>
      </c>
      <c r="I3235">
        <v>1488482355</v>
      </c>
      <c r="J3235">
        <v>1485890355</v>
      </c>
      <c r="K3235" t="b">
        <v>0</v>
      </c>
      <c r="L3235">
        <v>61</v>
      </c>
      <c r="M3235" t="b">
        <v>1</v>
      </c>
      <c r="N3235" t="s">
        <v>8271</v>
      </c>
      <c r="O3235" s="16">
        <f>Table1[[#This Row],[pledged]]/Table1[[#This Row],[goal]]*100</f>
        <v>118.8</v>
      </c>
      <c r="P3235" s="6">
        <f>IFERROR(Table1[[#This Row],[pledged]]/Table1[[#This Row],[backers_count]],0)</f>
        <v>97.377049180327873</v>
      </c>
      <c r="Q3235" t="str">
        <f>LEFT(Table1[[#This Row],[Category and Sub-Category]],FIND("/",Table1[[#This Row],[Category and Sub-Category]])-1)</f>
        <v>theater</v>
      </c>
      <c r="R3235" t="str">
        <f>RIGHT(Table1[[#This Row],[Category and Sub-Category]],LEN(Table1[[#This Row],[Category and Sub-Category]])-FIND("/",Table1[[#This Row],[Category and Sub-Category]]))</f>
        <v>plays</v>
      </c>
      <c r="S3235" s="14">
        <f>(((Table1[[#This Row],[launched_at]]/60)/60)/24)+DATE(1970,1,1)</f>
        <v>42766.805034722223</v>
      </c>
      <c r="T3235" s="14">
        <f t="shared" si="50"/>
        <v>42796.805034722223</v>
      </c>
    </row>
    <row r="3236" spans="1:20" ht="43.5" x14ac:dyDescent="0.35">
      <c r="A3236">
        <v>3234</v>
      </c>
      <c r="B3236" s="1" t="s">
        <v>3234</v>
      </c>
      <c r="C3236" s="1" t="s">
        <v>7344</v>
      </c>
      <c r="D3236" s="6">
        <v>4000</v>
      </c>
      <c r="E3236" s="6">
        <v>4015.71</v>
      </c>
      <c r="F3236" t="s">
        <v>8219</v>
      </c>
      <c r="G3236" t="s">
        <v>8225</v>
      </c>
      <c r="H3236" t="s">
        <v>8247</v>
      </c>
      <c r="I3236">
        <v>1485991860</v>
      </c>
      <c r="J3236">
        <v>1483124208</v>
      </c>
      <c r="K3236" t="b">
        <v>0</v>
      </c>
      <c r="L3236">
        <v>115</v>
      </c>
      <c r="M3236" t="b">
        <v>1</v>
      </c>
      <c r="N3236" t="s">
        <v>8271</v>
      </c>
      <c r="O3236" s="16">
        <f>Table1[[#This Row],[pledged]]/Table1[[#This Row],[goal]]*100</f>
        <v>100.39275000000001</v>
      </c>
      <c r="P3236" s="6">
        <f>IFERROR(Table1[[#This Row],[pledged]]/Table1[[#This Row],[backers_count]],0)</f>
        <v>34.91921739130435</v>
      </c>
      <c r="Q3236" t="str">
        <f>LEFT(Table1[[#This Row],[Category and Sub-Category]],FIND("/",Table1[[#This Row],[Category and Sub-Category]])-1)</f>
        <v>theater</v>
      </c>
      <c r="R3236" t="str">
        <f>RIGHT(Table1[[#This Row],[Category and Sub-Category]],LEN(Table1[[#This Row],[Category and Sub-Category]])-FIND("/",Table1[[#This Row],[Category and Sub-Category]]))</f>
        <v>plays</v>
      </c>
      <c r="S3236" s="14">
        <f>(((Table1[[#This Row],[launched_at]]/60)/60)/24)+DATE(1970,1,1)</f>
        <v>42734.789444444439</v>
      </c>
      <c r="T3236" s="14">
        <f t="shared" si="50"/>
        <v>42767.979861111111</v>
      </c>
    </row>
    <row r="3237" spans="1:20" ht="43.5" x14ac:dyDescent="0.35">
      <c r="A3237">
        <v>3235</v>
      </c>
      <c r="B3237" s="1" t="s">
        <v>3235</v>
      </c>
      <c r="C3237" s="1" t="s">
        <v>7345</v>
      </c>
      <c r="D3237" s="6">
        <v>15000</v>
      </c>
      <c r="E3237" s="6">
        <v>15481</v>
      </c>
      <c r="F3237" t="s">
        <v>8219</v>
      </c>
      <c r="G3237" t="s">
        <v>8224</v>
      </c>
      <c r="H3237" t="s">
        <v>8246</v>
      </c>
      <c r="I3237">
        <v>1467361251</v>
      </c>
      <c r="J3237">
        <v>1464769251</v>
      </c>
      <c r="K3237" t="b">
        <v>1</v>
      </c>
      <c r="L3237">
        <v>181</v>
      </c>
      <c r="M3237" t="b">
        <v>1</v>
      </c>
      <c r="N3237" t="s">
        <v>8271</v>
      </c>
      <c r="O3237" s="16">
        <f>Table1[[#This Row],[pledged]]/Table1[[#This Row],[goal]]*100</f>
        <v>103.20666666666666</v>
      </c>
      <c r="P3237" s="6">
        <f>IFERROR(Table1[[#This Row],[pledged]]/Table1[[#This Row],[backers_count]],0)</f>
        <v>85.530386740331494</v>
      </c>
      <c r="Q3237" t="str">
        <f>LEFT(Table1[[#This Row],[Category and Sub-Category]],FIND("/",Table1[[#This Row],[Category and Sub-Category]])-1)</f>
        <v>theater</v>
      </c>
      <c r="R3237" t="str">
        <f>RIGHT(Table1[[#This Row],[Category and Sub-Category]],LEN(Table1[[#This Row],[Category and Sub-Category]])-FIND("/",Table1[[#This Row],[Category and Sub-Category]]))</f>
        <v>plays</v>
      </c>
      <c r="S3237" s="14">
        <f>(((Table1[[#This Row],[launched_at]]/60)/60)/24)+DATE(1970,1,1)</f>
        <v>42522.347812499997</v>
      </c>
      <c r="T3237" s="14">
        <f t="shared" si="50"/>
        <v>42552.347812499997</v>
      </c>
    </row>
    <row r="3238" spans="1:20" ht="43.5" x14ac:dyDescent="0.35">
      <c r="A3238">
        <v>3236</v>
      </c>
      <c r="B3238" s="1" t="s">
        <v>3236</v>
      </c>
      <c r="C3238" s="1" t="s">
        <v>7346</v>
      </c>
      <c r="D3238" s="6">
        <v>20000</v>
      </c>
      <c r="E3238" s="6">
        <v>20120</v>
      </c>
      <c r="F3238" t="s">
        <v>8219</v>
      </c>
      <c r="G3238" t="s">
        <v>8224</v>
      </c>
      <c r="H3238" t="s">
        <v>8246</v>
      </c>
      <c r="I3238">
        <v>1482962433</v>
      </c>
      <c r="J3238">
        <v>1480370433</v>
      </c>
      <c r="K3238" t="b">
        <v>0</v>
      </c>
      <c r="L3238">
        <v>110</v>
      </c>
      <c r="M3238" t="b">
        <v>1</v>
      </c>
      <c r="N3238" t="s">
        <v>8271</v>
      </c>
      <c r="O3238" s="16">
        <f>Table1[[#This Row],[pledged]]/Table1[[#This Row],[goal]]*100</f>
        <v>100.6</v>
      </c>
      <c r="P3238" s="6">
        <f>IFERROR(Table1[[#This Row],[pledged]]/Table1[[#This Row],[backers_count]],0)</f>
        <v>182.90909090909091</v>
      </c>
      <c r="Q3238" t="str">
        <f>LEFT(Table1[[#This Row],[Category and Sub-Category]],FIND("/",Table1[[#This Row],[Category and Sub-Category]])-1)</f>
        <v>theater</v>
      </c>
      <c r="R3238" t="str">
        <f>RIGHT(Table1[[#This Row],[Category and Sub-Category]],LEN(Table1[[#This Row],[Category and Sub-Category]])-FIND("/",Table1[[#This Row],[Category and Sub-Category]]))</f>
        <v>plays</v>
      </c>
      <c r="S3238" s="14">
        <f>(((Table1[[#This Row],[launched_at]]/60)/60)/24)+DATE(1970,1,1)</f>
        <v>42702.917048611111</v>
      </c>
      <c r="T3238" s="14">
        <f t="shared" si="50"/>
        <v>42732.917048611111</v>
      </c>
    </row>
    <row r="3239" spans="1:20" ht="29" x14ac:dyDescent="0.35">
      <c r="A3239">
        <v>3237</v>
      </c>
      <c r="B3239" s="1" t="s">
        <v>3237</v>
      </c>
      <c r="C3239" s="1" t="s">
        <v>7347</v>
      </c>
      <c r="D3239" s="6">
        <v>35000</v>
      </c>
      <c r="E3239" s="6">
        <v>35275.64</v>
      </c>
      <c r="F3239" t="s">
        <v>8219</v>
      </c>
      <c r="G3239" t="s">
        <v>8224</v>
      </c>
      <c r="H3239" t="s">
        <v>8246</v>
      </c>
      <c r="I3239">
        <v>1443499140</v>
      </c>
      <c r="J3239">
        <v>1441452184</v>
      </c>
      <c r="K3239" t="b">
        <v>1</v>
      </c>
      <c r="L3239">
        <v>269</v>
      </c>
      <c r="M3239" t="b">
        <v>1</v>
      </c>
      <c r="N3239" t="s">
        <v>8271</v>
      </c>
      <c r="O3239" s="16">
        <f>Table1[[#This Row],[pledged]]/Table1[[#This Row],[goal]]*100</f>
        <v>100.78754285714287</v>
      </c>
      <c r="P3239" s="6">
        <f>IFERROR(Table1[[#This Row],[pledged]]/Table1[[#This Row],[backers_count]],0)</f>
        <v>131.13620817843866</v>
      </c>
      <c r="Q3239" t="str">
        <f>LEFT(Table1[[#This Row],[Category and Sub-Category]],FIND("/",Table1[[#This Row],[Category and Sub-Category]])-1)</f>
        <v>theater</v>
      </c>
      <c r="R3239" t="str">
        <f>RIGHT(Table1[[#This Row],[Category and Sub-Category]],LEN(Table1[[#This Row],[Category and Sub-Category]])-FIND("/",Table1[[#This Row],[Category and Sub-Category]]))</f>
        <v>plays</v>
      </c>
      <c r="S3239" s="14">
        <f>(((Table1[[#This Row],[launched_at]]/60)/60)/24)+DATE(1970,1,1)</f>
        <v>42252.474351851852</v>
      </c>
      <c r="T3239" s="14">
        <f t="shared" si="50"/>
        <v>42276.165972222225</v>
      </c>
    </row>
    <row r="3240" spans="1:20" ht="58" x14ac:dyDescent="0.35">
      <c r="A3240">
        <v>3238</v>
      </c>
      <c r="B3240" s="1" t="s">
        <v>3238</v>
      </c>
      <c r="C3240" s="1" t="s">
        <v>7348</v>
      </c>
      <c r="D3240" s="6">
        <v>2800</v>
      </c>
      <c r="E3240" s="6">
        <v>3145</v>
      </c>
      <c r="F3240" t="s">
        <v>8219</v>
      </c>
      <c r="G3240" t="s">
        <v>8225</v>
      </c>
      <c r="H3240" t="s">
        <v>8247</v>
      </c>
      <c r="I3240">
        <v>1435752898</v>
      </c>
      <c r="J3240">
        <v>1433160898</v>
      </c>
      <c r="K3240" t="b">
        <v>1</v>
      </c>
      <c r="L3240">
        <v>79</v>
      </c>
      <c r="M3240" t="b">
        <v>1</v>
      </c>
      <c r="N3240" t="s">
        <v>8271</v>
      </c>
      <c r="O3240" s="16">
        <f>Table1[[#This Row],[pledged]]/Table1[[#This Row],[goal]]*100</f>
        <v>112.32142857142857</v>
      </c>
      <c r="P3240" s="6">
        <f>IFERROR(Table1[[#This Row],[pledged]]/Table1[[#This Row],[backers_count]],0)</f>
        <v>39.810126582278478</v>
      </c>
      <c r="Q3240" t="str">
        <f>LEFT(Table1[[#This Row],[Category and Sub-Category]],FIND("/",Table1[[#This Row],[Category and Sub-Category]])-1)</f>
        <v>theater</v>
      </c>
      <c r="R3240" t="str">
        <f>RIGHT(Table1[[#This Row],[Category and Sub-Category]],LEN(Table1[[#This Row],[Category and Sub-Category]])-FIND("/",Table1[[#This Row],[Category and Sub-Category]]))</f>
        <v>plays</v>
      </c>
      <c r="S3240" s="14">
        <f>(((Table1[[#This Row],[launched_at]]/60)/60)/24)+DATE(1970,1,1)</f>
        <v>42156.510393518518</v>
      </c>
      <c r="T3240" s="14">
        <f t="shared" si="50"/>
        <v>42186.510393518518</v>
      </c>
    </row>
    <row r="3241" spans="1:20" ht="58" x14ac:dyDescent="0.35">
      <c r="A3241">
        <v>3239</v>
      </c>
      <c r="B3241" s="1" t="s">
        <v>3239</v>
      </c>
      <c r="C3241" s="1" t="s">
        <v>7349</v>
      </c>
      <c r="D3241" s="6">
        <v>5862</v>
      </c>
      <c r="E3241" s="6">
        <v>6208.98</v>
      </c>
      <c r="F3241" t="s">
        <v>8219</v>
      </c>
      <c r="G3241" t="s">
        <v>8225</v>
      </c>
      <c r="H3241" t="s">
        <v>8247</v>
      </c>
      <c r="I3241">
        <v>1445817540</v>
      </c>
      <c r="J3241">
        <v>1443665293</v>
      </c>
      <c r="K3241" t="b">
        <v>1</v>
      </c>
      <c r="L3241">
        <v>104</v>
      </c>
      <c r="M3241" t="b">
        <v>1</v>
      </c>
      <c r="N3241" t="s">
        <v>8271</v>
      </c>
      <c r="O3241" s="16">
        <f>Table1[[#This Row],[pledged]]/Table1[[#This Row],[goal]]*100</f>
        <v>105.91914022517912</v>
      </c>
      <c r="P3241" s="6">
        <f>IFERROR(Table1[[#This Row],[pledged]]/Table1[[#This Row],[backers_count]],0)</f>
        <v>59.701730769230764</v>
      </c>
      <c r="Q3241" t="str">
        <f>LEFT(Table1[[#This Row],[Category and Sub-Category]],FIND("/",Table1[[#This Row],[Category and Sub-Category]])-1)</f>
        <v>theater</v>
      </c>
      <c r="R3241" t="str">
        <f>RIGHT(Table1[[#This Row],[Category and Sub-Category]],LEN(Table1[[#This Row],[Category and Sub-Category]])-FIND("/",Table1[[#This Row],[Category and Sub-Category]]))</f>
        <v>plays</v>
      </c>
      <c r="S3241" s="14">
        <f>(((Table1[[#This Row],[launched_at]]/60)/60)/24)+DATE(1970,1,1)</f>
        <v>42278.089039351849</v>
      </c>
      <c r="T3241" s="14">
        <f t="shared" si="50"/>
        <v>42302.999305555553</v>
      </c>
    </row>
    <row r="3242" spans="1:20" ht="58" x14ac:dyDescent="0.35">
      <c r="A3242">
        <v>3240</v>
      </c>
      <c r="B3242" s="1" t="s">
        <v>3240</v>
      </c>
      <c r="C3242" s="1" t="s">
        <v>7350</v>
      </c>
      <c r="D3242" s="6">
        <v>3000</v>
      </c>
      <c r="E3242" s="6">
        <v>3017</v>
      </c>
      <c r="F3242" t="s">
        <v>8219</v>
      </c>
      <c r="G3242" t="s">
        <v>8225</v>
      </c>
      <c r="H3242" t="s">
        <v>8247</v>
      </c>
      <c r="I3242">
        <v>1487286000</v>
      </c>
      <c r="J3242">
        <v>1484843948</v>
      </c>
      <c r="K3242" t="b">
        <v>0</v>
      </c>
      <c r="L3242">
        <v>34</v>
      </c>
      <c r="M3242" t="b">
        <v>1</v>
      </c>
      <c r="N3242" t="s">
        <v>8271</v>
      </c>
      <c r="O3242" s="16">
        <f>Table1[[#This Row],[pledged]]/Table1[[#This Row],[goal]]*100</f>
        <v>100.56666666666668</v>
      </c>
      <c r="P3242" s="6">
        <f>IFERROR(Table1[[#This Row],[pledged]]/Table1[[#This Row],[backers_count]],0)</f>
        <v>88.735294117647058</v>
      </c>
      <c r="Q3242" t="str">
        <f>LEFT(Table1[[#This Row],[Category and Sub-Category]],FIND("/",Table1[[#This Row],[Category and Sub-Category]])-1)</f>
        <v>theater</v>
      </c>
      <c r="R3242" t="str">
        <f>RIGHT(Table1[[#This Row],[Category and Sub-Category]],LEN(Table1[[#This Row],[Category and Sub-Category]])-FIND("/",Table1[[#This Row],[Category and Sub-Category]]))</f>
        <v>plays</v>
      </c>
      <c r="S3242" s="14">
        <f>(((Table1[[#This Row],[launched_at]]/60)/60)/24)+DATE(1970,1,1)</f>
        <v>42754.693842592591</v>
      </c>
      <c r="T3242" s="14">
        <f t="shared" si="50"/>
        <v>42782.958333333328</v>
      </c>
    </row>
    <row r="3243" spans="1:20" ht="58" x14ac:dyDescent="0.35">
      <c r="A3243">
        <v>3241</v>
      </c>
      <c r="B3243" s="1" t="s">
        <v>3241</v>
      </c>
      <c r="C3243" s="1" t="s">
        <v>7351</v>
      </c>
      <c r="D3243" s="6">
        <v>8500</v>
      </c>
      <c r="E3243" s="6">
        <v>9801</v>
      </c>
      <c r="F3243" t="s">
        <v>8219</v>
      </c>
      <c r="G3243" t="s">
        <v>8224</v>
      </c>
      <c r="H3243" t="s">
        <v>8246</v>
      </c>
      <c r="I3243">
        <v>1413269940</v>
      </c>
      <c r="J3243">
        <v>1410421670</v>
      </c>
      <c r="K3243" t="b">
        <v>1</v>
      </c>
      <c r="L3243">
        <v>167</v>
      </c>
      <c r="M3243" t="b">
        <v>1</v>
      </c>
      <c r="N3243" t="s">
        <v>8271</v>
      </c>
      <c r="O3243" s="16">
        <f>Table1[[#This Row],[pledged]]/Table1[[#This Row],[goal]]*100</f>
        <v>115.30588235294117</v>
      </c>
      <c r="P3243" s="6">
        <f>IFERROR(Table1[[#This Row],[pledged]]/Table1[[#This Row],[backers_count]],0)</f>
        <v>58.688622754491021</v>
      </c>
      <c r="Q3243" t="str">
        <f>LEFT(Table1[[#This Row],[Category and Sub-Category]],FIND("/",Table1[[#This Row],[Category and Sub-Category]])-1)</f>
        <v>theater</v>
      </c>
      <c r="R3243" t="str">
        <f>RIGHT(Table1[[#This Row],[Category and Sub-Category]],LEN(Table1[[#This Row],[Category and Sub-Category]])-FIND("/",Table1[[#This Row],[Category and Sub-Category]]))</f>
        <v>plays</v>
      </c>
      <c r="S3243" s="14">
        <f>(((Table1[[#This Row],[launched_at]]/60)/60)/24)+DATE(1970,1,1)</f>
        <v>41893.324884259258</v>
      </c>
      <c r="T3243" s="14">
        <f t="shared" si="50"/>
        <v>41926.290972222225</v>
      </c>
    </row>
    <row r="3244" spans="1:20" ht="43.5" x14ac:dyDescent="0.35">
      <c r="A3244">
        <v>3242</v>
      </c>
      <c r="B3244" s="1" t="s">
        <v>3242</v>
      </c>
      <c r="C3244" s="1" t="s">
        <v>7352</v>
      </c>
      <c r="D3244" s="6">
        <v>10000</v>
      </c>
      <c r="E3244" s="6">
        <v>12730.42</v>
      </c>
      <c r="F3244" t="s">
        <v>8219</v>
      </c>
      <c r="G3244" t="s">
        <v>8224</v>
      </c>
      <c r="H3244" t="s">
        <v>8246</v>
      </c>
      <c r="I3244">
        <v>1411150092</v>
      </c>
      <c r="J3244">
        <v>1408558092</v>
      </c>
      <c r="K3244" t="b">
        <v>1</v>
      </c>
      <c r="L3244">
        <v>183</v>
      </c>
      <c r="M3244" t="b">
        <v>1</v>
      </c>
      <c r="N3244" t="s">
        <v>8271</v>
      </c>
      <c r="O3244" s="16">
        <f>Table1[[#This Row],[pledged]]/Table1[[#This Row],[goal]]*100</f>
        <v>127.30419999999999</v>
      </c>
      <c r="P3244" s="6">
        <f>IFERROR(Table1[[#This Row],[pledged]]/Table1[[#This Row],[backers_count]],0)</f>
        <v>69.56513661202186</v>
      </c>
      <c r="Q3244" t="str">
        <f>LEFT(Table1[[#This Row],[Category and Sub-Category]],FIND("/",Table1[[#This Row],[Category and Sub-Category]])-1)</f>
        <v>theater</v>
      </c>
      <c r="R3244" t="str">
        <f>RIGHT(Table1[[#This Row],[Category and Sub-Category]],LEN(Table1[[#This Row],[Category and Sub-Category]])-FIND("/",Table1[[#This Row],[Category and Sub-Category]]))</f>
        <v>plays</v>
      </c>
      <c r="S3244" s="14">
        <f>(((Table1[[#This Row],[launched_at]]/60)/60)/24)+DATE(1970,1,1)</f>
        <v>41871.755694444444</v>
      </c>
      <c r="T3244" s="14">
        <f t="shared" si="50"/>
        <v>41901.755694444444</v>
      </c>
    </row>
    <row r="3245" spans="1:20" ht="43.5" x14ac:dyDescent="0.35">
      <c r="A3245">
        <v>3243</v>
      </c>
      <c r="B3245" s="1" t="s">
        <v>3243</v>
      </c>
      <c r="C3245" s="1" t="s">
        <v>7353</v>
      </c>
      <c r="D3245" s="6">
        <v>8000</v>
      </c>
      <c r="E3245" s="6">
        <v>8227</v>
      </c>
      <c r="F3245" t="s">
        <v>8219</v>
      </c>
      <c r="G3245" t="s">
        <v>8224</v>
      </c>
      <c r="H3245" t="s">
        <v>8246</v>
      </c>
      <c r="I3245">
        <v>1444348800</v>
      </c>
      <c r="J3245">
        <v>1442283562</v>
      </c>
      <c r="K3245" t="b">
        <v>1</v>
      </c>
      <c r="L3245">
        <v>71</v>
      </c>
      <c r="M3245" t="b">
        <v>1</v>
      </c>
      <c r="N3245" t="s">
        <v>8271</v>
      </c>
      <c r="O3245" s="16">
        <f>Table1[[#This Row],[pledged]]/Table1[[#This Row],[goal]]*100</f>
        <v>102.83750000000001</v>
      </c>
      <c r="P3245" s="6">
        <f>IFERROR(Table1[[#This Row],[pledged]]/Table1[[#This Row],[backers_count]],0)</f>
        <v>115.87323943661971</v>
      </c>
      <c r="Q3245" t="str">
        <f>LEFT(Table1[[#This Row],[Category and Sub-Category]],FIND("/",Table1[[#This Row],[Category and Sub-Category]])-1)</f>
        <v>theater</v>
      </c>
      <c r="R3245" t="str">
        <f>RIGHT(Table1[[#This Row],[Category and Sub-Category]],LEN(Table1[[#This Row],[Category and Sub-Category]])-FIND("/",Table1[[#This Row],[Category and Sub-Category]]))</f>
        <v>plays</v>
      </c>
      <c r="S3245" s="14">
        <f>(((Table1[[#This Row],[launched_at]]/60)/60)/24)+DATE(1970,1,1)</f>
        <v>42262.096782407403</v>
      </c>
      <c r="T3245" s="14">
        <f t="shared" si="50"/>
        <v>42286</v>
      </c>
    </row>
    <row r="3246" spans="1:20" ht="43.5" x14ac:dyDescent="0.35">
      <c r="A3246">
        <v>3244</v>
      </c>
      <c r="B3246" s="1" t="s">
        <v>3244</v>
      </c>
      <c r="C3246" s="1" t="s">
        <v>7354</v>
      </c>
      <c r="D3246" s="6">
        <v>1600</v>
      </c>
      <c r="E3246" s="6">
        <v>1647</v>
      </c>
      <c r="F3246" t="s">
        <v>8219</v>
      </c>
      <c r="G3246" t="s">
        <v>8225</v>
      </c>
      <c r="H3246" t="s">
        <v>8247</v>
      </c>
      <c r="I3246">
        <v>1480613982</v>
      </c>
      <c r="J3246">
        <v>1478018382</v>
      </c>
      <c r="K3246" t="b">
        <v>0</v>
      </c>
      <c r="L3246">
        <v>69</v>
      </c>
      <c r="M3246" t="b">
        <v>1</v>
      </c>
      <c r="N3246" t="s">
        <v>8271</v>
      </c>
      <c r="O3246" s="16">
        <f>Table1[[#This Row],[pledged]]/Table1[[#This Row],[goal]]*100</f>
        <v>102.9375</v>
      </c>
      <c r="P3246" s="6">
        <f>IFERROR(Table1[[#This Row],[pledged]]/Table1[[#This Row],[backers_count]],0)</f>
        <v>23.869565217391305</v>
      </c>
      <c r="Q3246" t="str">
        <f>LEFT(Table1[[#This Row],[Category and Sub-Category]],FIND("/",Table1[[#This Row],[Category and Sub-Category]])-1)</f>
        <v>theater</v>
      </c>
      <c r="R3246" t="str">
        <f>RIGHT(Table1[[#This Row],[Category and Sub-Category]],LEN(Table1[[#This Row],[Category and Sub-Category]])-FIND("/",Table1[[#This Row],[Category and Sub-Category]]))</f>
        <v>plays</v>
      </c>
      <c r="S3246" s="14">
        <f>(((Table1[[#This Row],[launched_at]]/60)/60)/24)+DATE(1970,1,1)</f>
        <v>42675.694236111114</v>
      </c>
      <c r="T3246" s="14">
        <f t="shared" si="50"/>
        <v>42705.735902777778</v>
      </c>
    </row>
    <row r="3247" spans="1:20" ht="43.5" x14ac:dyDescent="0.35">
      <c r="A3247">
        <v>3245</v>
      </c>
      <c r="B3247" s="1" t="s">
        <v>3245</v>
      </c>
      <c r="C3247" s="1" t="s">
        <v>7355</v>
      </c>
      <c r="D3247" s="6">
        <v>21000</v>
      </c>
      <c r="E3247" s="6">
        <v>21904</v>
      </c>
      <c r="F3247" t="s">
        <v>8219</v>
      </c>
      <c r="G3247" t="s">
        <v>8224</v>
      </c>
      <c r="H3247" t="s">
        <v>8246</v>
      </c>
      <c r="I3247">
        <v>1434074400</v>
      </c>
      <c r="J3247">
        <v>1431354258</v>
      </c>
      <c r="K3247" t="b">
        <v>0</v>
      </c>
      <c r="L3247">
        <v>270</v>
      </c>
      <c r="M3247" t="b">
        <v>1</v>
      </c>
      <c r="N3247" t="s">
        <v>8271</v>
      </c>
      <c r="O3247" s="16">
        <f>Table1[[#This Row],[pledged]]/Table1[[#This Row],[goal]]*100</f>
        <v>104.3047619047619</v>
      </c>
      <c r="P3247" s="6">
        <f>IFERROR(Table1[[#This Row],[pledged]]/Table1[[#This Row],[backers_count]],0)</f>
        <v>81.125925925925927</v>
      </c>
      <c r="Q3247" t="str">
        <f>LEFT(Table1[[#This Row],[Category and Sub-Category]],FIND("/",Table1[[#This Row],[Category and Sub-Category]])-1)</f>
        <v>theater</v>
      </c>
      <c r="R3247" t="str">
        <f>RIGHT(Table1[[#This Row],[Category and Sub-Category]],LEN(Table1[[#This Row],[Category and Sub-Category]])-FIND("/",Table1[[#This Row],[Category and Sub-Category]]))</f>
        <v>plays</v>
      </c>
      <c r="S3247" s="14">
        <f>(((Table1[[#This Row],[launched_at]]/60)/60)/24)+DATE(1970,1,1)</f>
        <v>42135.60020833333</v>
      </c>
      <c r="T3247" s="14">
        <f t="shared" si="50"/>
        <v>42167.083333333328</v>
      </c>
    </row>
    <row r="3248" spans="1:20" ht="43.5" x14ac:dyDescent="0.35">
      <c r="A3248">
        <v>3246</v>
      </c>
      <c r="B3248" s="1" t="s">
        <v>3246</v>
      </c>
      <c r="C3248" s="1" t="s">
        <v>7356</v>
      </c>
      <c r="D3248" s="6">
        <v>10000</v>
      </c>
      <c r="E3248" s="6">
        <v>11122</v>
      </c>
      <c r="F3248" t="s">
        <v>8219</v>
      </c>
      <c r="G3248" t="s">
        <v>8224</v>
      </c>
      <c r="H3248" t="s">
        <v>8246</v>
      </c>
      <c r="I3248">
        <v>1442030340</v>
      </c>
      <c r="J3248">
        <v>1439551200</v>
      </c>
      <c r="K3248" t="b">
        <v>1</v>
      </c>
      <c r="L3248">
        <v>193</v>
      </c>
      <c r="M3248" t="b">
        <v>1</v>
      </c>
      <c r="N3248" t="s">
        <v>8271</v>
      </c>
      <c r="O3248" s="16">
        <f>Table1[[#This Row],[pledged]]/Table1[[#This Row],[goal]]*100</f>
        <v>111.22000000000001</v>
      </c>
      <c r="P3248" s="6">
        <f>IFERROR(Table1[[#This Row],[pledged]]/Table1[[#This Row],[backers_count]],0)</f>
        <v>57.626943005181346</v>
      </c>
      <c r="Q3248" t="str">
        <f>LEFT(Table1[[#This Row],[Category and Sub-Category]],FIND("/",Table1[[#This Row],[Category and Sub-Category]])-1)</f>
        <v>theater</v>
      </c>
      <c r="R3248" t="str">
        <f>RIGHT(Table1[[#This Row],[Category and Sub-Category]],LEN(Table1[[#This Row],[Category and Sub-Category]])-FIND("/",Table1[[#This Row],[Category and Sub-Category]]))</f>
        <v>plays</v>
      </c>
      <c r="S3248" s="14">
        <f>(((Table1[[#This Row],[launched_at]]/60)/60)/24)+DATE(1970,1,1)</f>
        <v>42230.472222222219</v>
      </c>
      <c r="T3248" s="14">
        <f t="shared" si="50"/>
        <v>42259.165972222225</v>
      </c>
    </row>
    <row r="3249" spans="1:20" ht="43.5" x14ac:dyDescent="0.35">
      <c r="A3249">
        <v>3247</v>
      </c>
      <c r="B3249" s="1" t="s">
        <v>3247</v>
      </c>
      <c r="C3249" s="1" t="s">
        <v>7357</v>
      </c>
      <c r="D3249" s="6">
        <v>2500</v>
      </c>
      <c r="E3249" s="6">
        <v>2646.5</v>
      </c>
      <c r="F3249" t="s">
        <v>8219</v>
      </c>
      <c r="G3249" t="s">
        <v>8225</v>
      </c>
      <c r="H3249" t="s">
        <v>8247</v>
      </c>
      <c r="I3249">
        <v>1436696712</v>
      </c>
      <c r="J3249">
        <v>1434104712</v>
      </c>
      <c r="K3249" t="b">
        <v>1</v>
      </c>
      <c r="L3249">
        <v>57</v>
      </c>
      <c r="M3249" t="b">
        <v>1</v>
      </c>
      <c r="N3249" t="s">
        <v>8271</v>
      </c>
      <c r="O3249" s="16">
        <f>Table1[[#This Row],[pledged]]/Table1[[#This Row],[goal]]*100</f>
        <v>105.86</v>
      </c>
      <c r="P3249" s="6">
        <f>IFERROR(Table1[[#This Row],[pledged]]/Table1[[#This Row],[backers_count]],0)</f>
        <v>46.429824561403507</v>
      </c>
      <c r="Q3249" t="str">
        <f>LEFT(Table1[[#This Row],[Category and Sub-Category]],FIND("/",Table1[[#This Row],[Category and Sub-Category]])-1)</f>
        <v>theater</v>
      </c>
      <c r="R3249" t="str">
        <f>RIGHT(Table1[[#This Row],[Category and Sub-Category]],LEN(Table1[[#This Row],[Category and Sub-Category]])-FIND("/",Table1[[#This Row],[Category and Sub-Category]]))</f>
        <v>plays</v>
      </c>
      <c r="S3249" s="14">
        <f>(((Table1[[#This Row],[launched_at]]/60)/60)/24)+DATE(1970,1,1)</f>
        <v>42167.434166666666</v>
      </c>
      <c r="T3249" s="14">
        <f t="shared" si="50"/>
        <v>42197.434166666666</v>
      </c>
    </row>
    <row r="3250" spans="1:20" ht="29" x14ac:dyDescent="0.35">
      <c r="A3250">
        <v>3248</v>
      </c>
      <c r="B3250" s="1" t="s">
        <v>3248</v>
      </c>
      <c r="C3250" s="1" t="s">
        <v>7358</v>
      </c>
      <c r="D3250" s="6">
        <v>12000</v>
      </c>
      <c r="E3250" s="6">
        <v>12095</v>
      </c>
      <c r="F3250" t="s">
        <v>8219</v>
      </c>
      <c r="G3250" t="s">
        <v>8224</v>
      </c>
      <c r="H3250" t="s">
        <v>8246</v>
      </c>
      <c r="I3250">
        <v>1428178757</v>
      </c>
      <c r="J3250">
        <v>1425590357</v>
      </c>
      <c r="K3250" t="b">
        <v>1</v>
      </c>
      <c r="L3250">
        <v>200</v>
      </c>
      <c r="M3250" t="b">
        <v>1</v>
      </c>
      <c r="N3250" t="s">
        <v>8271</v>
      </c>
      <c r="O3250" s="16">
        <f>Table1[[#This Row],[pledged]]/Table1[[#This Row],[goal]]*100</f>
        <v>100.79166666666666</v>
      </c>
      <c r="P3250" s="6">
        <f>IFERROR(Table1[[#This Row],[pledged]]/Table1[[#This Row],[backers_count]],0)</f>
        <v>60.475000000000001</v>
      </c>
      <c r="Q3250" t="str">
        <f>LEFT(Table1[[#This Row],[Category and Sub-Category]],FIND("/",Table1[[#This Row],[Category and Sub-Category]])-1)</f>
        <v>theater</v>
      </c>
      <c r="R3250" t="str">
        <f>RIGHT(Table1[[#This Row],[Category and Sub-Category]],LEN(Table1[[#This Row],[Category and Sub-Category]])-FIND("/",Table1[[#This Row],[Category and Sub-Category]]))</f>
        <v>plays</v>
      </c>
      <c r="S3250" s="14">
        <f>(((Table1[[#This Row],[launched_at]]/60)/60)/24)+DATE(1970,1,1)</f>
        <v>42068.888391203705</v>
      </c>
      <c r="T3250" s="14">
        <f t="shared" si="50"/>
        <v>42098.846724537041</v>
      </c>
    </row>
    <row r="3251" spans="1:20" ht="43.5" x14ac:dyDescent="0.35">
      <c r="A3251">
        <v>3249</v>
      </c>
      <c r="B3251" s="1" t="s">
        <v>3249</v>
      </c>
      <c r="C3251" s="1" t="s">
        <v>7359</v>
      </c>
      <c r="D3251" s="6">
        <v>5500</v>
      </c>
      <c r="E3251" s="6">
        <v>5771</v>
      </c>
      <c r="F3251" t="s">
        <v>8219</v>
      </c>
      <c r="G3251" t="s">
        <v>8224</v>
      </c>
      <c r="H3251" t="s">
        <v>8246</v>
      </c>
      <c r="I3251">
        <v>1434822914</v>
      </c>
      <c r="J3251">
        <v>1432230914</v>
      </c>
      <c r="K3251" t="b">
        <v>1</v>
      </c>
      <c r="L3251">
        <v>88</v>
      </c>
      <c r="M3251" t="b">
        <v>1</v>
      </c>
      <c r="N3251" t="s">
        <v>8271</v>
      </c>
      <c r="O3251" s="16">
        <f>Table1[[#This Row],[pledged]]/Table1[[#This Row],[goal]]*100</f>
        <v>104.92727272727274</v>
      </c>
      <c r="P3251" s="6">
        <f>IFERROR(Table1[[#This Row],[pledged]]/Table1[[#This Row],[backers_count]],0)</f>
        <v>65.579545454545453</v>
      </c>
      <c r="Q3251" t="str">
        <f>LEFT(Table1[[#This Row],[Category and Sub-Category]],FIND("/",Table1[[#This Row],[Category and Sub-Category]])-1)</f>
        <v>theater</v>
      </c>
      <c r="R3251" t="str">
        <f>RIGHT(Table1[[#This Row],[Category and Sub-Category]],LEN(Table1[[#This Row],[Category and Sub-Category]])-FIND("/",Table1[[#This Row],[Category and Sub-Category]]))</f>
        <v>plays</v>
      </c>
      <c r="S3251" s="14">
        <f>(((Table1[[#This Row],[launched_at]]/60)/60)/24)+DATE(1970,1,1)</f>
        <v>42145.746689814812</v>
      </c>
      <c r="T3251" s="14">
        <f t="shared" si="50"/>
        <v>42175.746689814812</v>
      </c>
    </row>
    <row r="3252" spans="1:20" ht="58" x14ac:dyDescent="0.35">
      <c r="A3252">
        <v>3250</v>
      </c>
      <c r="B3252" s="1" t="s">
        <v>3250</v>
      </c>
      <c r="C3252" s="1" t="s">
        <v>7360</v>
      </c>
      <c r="D3252" s="6">
        <v>25000</v>
      </c>
      <c r="E3252" s="6">
        <v>25388</v>
      </c>
      <c r="F3252" t="s">
        <v>8219</v>
      </c>
      <c r="G3252" t="s">
        <v>8224</v>
      </c>
      <c r="H3252" t="s">
        <v>8246</v>
      </c>
      <c r="I3252">
        <v>1415213324</v>
      </c>
      <c r="J3252">
        <v>1412617724</v>
      </c>
      <c r="K3252" t="b">
        <v>1</v>
      </c>
      <c r="L3252">
        <v>213</v>
      </c>
      <c r="M3252" t="b">
        <v>1</v>
      </c>
      <c r="N3252" t="s">
        <v>8271</v>
      </c>
      <c r="O3252" s="16">
        <f>Table1[[#This Row],[pledged]]/Table1[[#This Row],[goal]]*100</f>
        <v>101.55199999999999</v>
      </c>
      <c r="P3252" s="6">
        <f>IFERROR(Table1[[#This Row],[pledged]]/Table1[[#This Row],[backers_count]],0)</f>
        <v>119.1924882629108</v>
      </c>
      <c r="Q3252" t="str">
        <f>LEFT(Table1[[#This Row],[Category and Sub-Category]],FIND("/",Table1[[#This Row],[Category and Sub-Category]])-1)</f>
        <v>theater</v>
      </c>
      <c r="R3252" t="str">
        <f>RIGHT(Table1[[#This Row],[Category and Sub-Category]],LEN(Table1[[#This Row],[Category and Sub-Category]])-FIND("/",Table1[[#This Row],[Category and Sub-Category]]))</f>
        <v>plays</v>
      </c>
      <c r="S3252" s="14">
        <f>(((Table1[[#This Row],[launched_at]]/60)/60)/24)+DATE(1970,1,1)</f>
        <v>41918.742175925923</v>
      </c>
      <c r="T3252" s="14">
        <f t="shared" si="50"/>
        <v>41948.783842592595</v>
      </c>
    </row>
    <row r="3253" spans="1:20" ht="43.5" x14ac:dyDescent="0.35">
      <c r="A3253">
        <v>3251</v>
      </c>
      <c r="B3253" s="1" t="s">
        <v>3251</v>
      </c>
      <c r="C3253" s="1" t="s">
        <v>7361</v>
      </c>
      <c r="D3253" s="6">
        <v>1500</v>
      </c>
      <c r="E3253" s="6">
        <v>1661</v>
      </c>
      <c r="F3253" t="s">
        <v>8219</v>
      </c>
      <c r="G3253" t="s">
        <v>8224</v>
      </c>
      <c r="H3253" t="s">
        <v>8246</v>
      </c>
      <c r="I3253">
        <v>1434907966</v>
      </c>
      <c r="J3253">
        <v>1432315966</v>
      </c>
      <c r="K3253" t="b">
        <v>1</v>
      </c>
      <c r="L3253">
        <v>20</v>
      </c>
      <c r="M3253" t="b">
        <v>1</v>
      </c>
      <c r="N3253" t="s">
        <v>8271</v>
      </c>
      <c r="O3253" s="16">
        <f>Table1[[#This Row],[pledged]]/Table1[[#This Row],[goal]]*100</f>
        <v>110.73333333333333</v>
      </c>
      <c r="P3253" s="6">
        <f>IFERROR(Table1[[#This Row],[pledged]]/Table1[[#This Row],[backers_count]],0)</f>
        <v>83.05</v>
      </c>
      <c r="Q3253" t="str">
        <f>LEFT(Table1[[#This Row],[Category and Sub-Category]],FIND("/",Table1[[#This Row],[Category and Sub-Category]])-1)</f>
        <v>theater</v>
      </c>
      <c r="R3253" t="str">
        <f>RIGHT(Table1[[#This Row],[Category and Sub-Category]],LEN(Table1[[#This Row],[Category and Sub-Category]])-FIND("/",Table1[[#This Row],[Category and Sub-Category]]))</f>
        <v>plays</v>
      </c>
      <c r="S3253" s="14">
        <f>(((Table1[[#This Row],[launched_at]]/60)/60)/24)+DATE(1970,1,1)</f>
        <v>42146.731087962966</v>
      </c>
      <c r="T3253" s="14">
        <f t="shared" si="50"/>
        <v>42176.731087962966</v>
      </c>
    </row>
    <row r="3254" spans="1:20" ht="43.5" x14ac:dyDescent="0.35">
      <c r="A3254">
        <v>3252</v>
      </c>
      <c r="B3254" s="1" t="s">
        <v>3252</v>
      </c>
      <c r="C3254" s="1" t="s">
        <v>7362</v>
      </c>
      <c r="D3254" s="6">
        <v>2250</v>
      </c>
      <c r="E3254" s="6">
        <v>2876</v>
      </c>
      <c r="F3254" t="s">
        <v>8219</v>
      </c>
      <c r="G3254" t="s">
        <v>8225</v>
      </c>
      <c r="H3254" t="s">
        <v>8247</v>
      </c>
      <c r="I3254">
        <v>1473247240</v>
      </c>
      <c r="J3254">
        <v>1470655240</v>
      </c>
      <c r="K3254" t="b">
        <v>1</v>
      </c>
      <c r="L3254">
        <v>50</v>
      </c>
      <c r="M3254" t="b">
        <v>1</v>
      </c>
      <c r="N3254" t="s">
        <v>8271</v>
      </c>
      <c r="O3254" s="16">
        <f>Table1[[#This Row],[pledged]]/Table1[[#This Row],[goal]]*100</f>
        <v>127.82222222222221</v>
      </c>
      <c r="P3254" s="6">
        <f>IFERROR(Table1[[#This Row],[pledged]]/Table1[[#This Row],[backers_count]],0)</f>
        <v>57.52</v>
      </c>
      <c r="Q3254" t="str">
        <f>LEFT(Table1[[#This Row],[Category and Sub-Category]],FIND("/",Table1[[#This Row],[Category and Sub-Category]])-1)</f>
        <v>theater</v>
      </c>
      <c r="R3254" t="str">
        <f>RIGHT(Table1[[#This Row],[Category and Sub-Category]],LEN(Table1[[#This Row],[Category and Sub-Category]])-FIND("/",Table1[[#This Row],[Category and Sub-Category]]))</f>
        <v>plays</v>
      </c>
      <c r="S3254" s="14">
        <f>(((Table1[[#This Row],[launched_at]]/60)/60)/24)+DATE(1970,1,1)</f>
        <v>42590.472685185188</v>
      </c>
      <c r="T3254" s="14">
        <f t="shared" si="50"/>
        <v>42620.472685185188</v>
      </c>
    </row>
    <row r="3255" spans="1:20" ht="43.5" x14ac:dyDescent="0.35">
      <c r="A3255">
        <v>3253</v>
      </c>
      <c r="B3255" s="1" t="s">
        <v>3253</v>
      </c>
      <c r="C3255" s="1" t="s">
        <v>7363</v>
      </c>
      <c r="D3255" s="6">
        <v>20000</v>
      </c>
      <c r="E3255" s="6">
        <v>20365</v>
      </c>
      <c r="F3255" t="s">
        <v>8219</v>
      </c>
      <c r="G3255" t="s">
        <v>8224</v>
      </c>
      <c r="H3255" t="s">
        <v>8246</v>
      </c>
      <c r="I3255">
        <v>1473306300</v>
      </c>
      <c r="J3255">
        <v>1471701028</v>
      </c>
      <c r="K3255" t="b">
        <v>1</v>
      </c>
      <c r="L3255">
        <v>115</v>
      </c>
      <c r="M3255" t="b">
        <v>1</v>
      </c>
      <c r="N3255" t="s">
        <v>8271</v>
      </c>
      <c r="O3255" s="16">
        <f>Table1[[#This Row],[pledged]]/Table1[[#This Row],[goal]]*100</f>
        <v>101.82500000000002</v>
      </c>
      <c r="P3255" s="6">
        <f>IFERROR(Table1[[#This Row],[pledged]]/Table1[[#This Row],[backers_count]],0)</f>
        <v>177.08695652173913</v>
      </c>
      <c r="Q3255" t="str">
        <f>LEFT(Table1[[#This Row],[Category and Sub-Category]],FIND("/",Table1[[#This Row],[Category and Sub-Category]])-1)</f>
        <v>theater</v>
      </c>
      <c r="R3255" t="str">
        <f>RIGHT(Table1[[#This Row],[Category and Sub-Category]],LEN(Table1[[#This Row],[Category and Sub-Category]])-FIND("/",Table1[[#This Row],[Category and Sub-Category]]))</f>
        <v>plays</v>
      </c>
      <c r="S3255" s="14">
        <f>(((Table1[[#This Row],[launched_at]]/60)/60)/24)+DATE(1970,1,1)</f>
        <v>42602.576712962968</v>
      </c>
      <c r="T3255" s="14">
        <f t="shared" si="50"/>
        <v>42621.15625</v>
      </c>
    </row>
    <row r="3256" spans="1:20" ht="43.5" x14ac:dyDescent="0.35">
      <c r="A3256">
        <v>3254</v>
      </c>
      <c r="B3256" s="1" t="s">
        <v>3254</v>
      </c>
      <c r="C3256" s="1" t="s">
        <v>7364</v>
      </c>
      <c r="D3256" s="6">
        <v>13000</v>
      </c>
      <c r="E3256" s="6">
        <v>13163.5</v>
      </c>
      <c r="F3256" t="s">
        <v>8219</v>
      </c>
      <c r="G3256" t="s">
        <v>8225</v>
      </c>
      <c r="H3256" t="s">
        <v>8247</v>
      </c>
      <c r="I3256">
        <v>1427331809</v>
      </c>
      <c r="J3256">
        <v>1424743409</v>
      </c>
      <c r="K3256" t="b">
        <v>1</v>
      </c>
      <c r="L3256">
        <v>186</v>
      </c>
      <c r="M3256" t="b">
        <v>1</v>
      </c>
      <c r="N3256" t="s">
        <v>8271</v>
      </c>
      <c r="O3256" s="16">
        <f>Table1[[#This Row],[pledged]]/Table1[[#This Row],[goal]]*100</f>
        <v>101.25769230769231</v>
      </c>
      <c r="P3256" s="6">
        <f>IFERROR(Table1[[#This Row],[pledged]]/Table1[[#This Row],[backers_count]],0)</f>
        <v>70.771505376344081</v>
      </c>
      <c r="Q3256" t="str">
        <f>LEFT(Table1[[#This Row],[Category and Sub-Category]],FIND("/",Table1[[#This Row],[Category and Sub-Category]])-1)</f>
        <v>theater</v>
      </c>
      <c r="R3256" t="str">
        <f>RIGHT(Table1[[#This Row],[Category and Sub-Category]],LEN(Table1[[#This Row],[Category and Sub-Category]])-FIND("/",Table1[[#This Row],[Category and Sub-Category]]))</f>
        <v>plays</v>
      </c>
      <c r="S3256" s="14">
        <f>(((Table1[[#This Row],[launched_at]]/60)/60)/24)+DATE(1970,1,1)</f>
        <v>42059.085752314815</v>
      </c>
      <c r="T3256" s="14">
        <f t="shared" si="50"/>
        <v>42089.044085648144</v>
      </c>
    </row>
    <row r="3257" spans="1:20" ht="58" x14ac:dyDescent="0.35">
      <c r="A3257">
        <v>3255</v>
      </c>
      <c r="B3257" s="1" t="s">
        <v>3255</v>
      </c>
      <c r="C3257" s="1" t="s">
        <v>7365</v>
      </c>
      <c r="D3257" s="6">
        <v>300</v>
      </c>
      <c r="E3257" s="6">
        <v>525</v>
      </c>
      <c r="F3257" t="s">
        <v>8219</v>
      </c>
      <c r="G3257" t="s">
        <v>8225</v>
      </c>
      <c r="H3257" t="s">
        <v>8247</v>
      </c>
      <c r="I3257">
        <v>1412706375</v>
      </c>
      <c r="J3257">
        <v>1410114375</v>
      </c>
      <c r="K3257" t="b">
        <v>1</v>
      </c>
      <c r="L3257">
        <v>18</v>
      </c>
      <c r="M3257" t="b">
        <v>1</v>
      </c>
      <c r="N3257" t="s">
        <v>8271</v>
      </c>
      <c r="O3257" s="16">
        <f>Table1[[#This Row],[pledged]]/Table1[[#This Row],[goal]]*100</f>
        <v>175</v>
      </c>
      <c r="P3257" s="6">
        <f>IFERROR(Table1[[#This Row],[pledged]]/Table1[[#This Row],[backers_count]],0)</f>
        <v>29.166666666666668</v>
      </c>
      <c r="Q3257" t="str">
        <f>LEFT(Table1[[#This Row],[Category and Sub-Category]],FIND("/",Table1[[#This Row],[Category and Sub-Category]])-1)</f>
        <v>theater</v>
      </c>
      <c r="R3257" t="str">
        <f>RIGHT(Table1[[#This Row],[Category and Sub-Category]],LEN(Table1[[#This Row],[Category and Sub-Category]])-FIND("/",Table1[[#This Row],[Category and Sub-Category]]))</f>
        <v>plays</v>
      </c>
      <c r="S3257" s="14">
        <f>(((Table1[[#This Row],[launched_at]]/60)/60)/24)+DATE(1970,1,1)</f>
        <v>41889.768229166664</v>
      </c>
      <c r="T3257" s="14">
        <f t="shared" si="50"/>
        <v>41919.768229166664</v>
      </c>
    </row>
    <row r="3258" spans="1:20" ht="43.5" x14ac:dyDescent="0.35">
      <c r="A3258">
        <v>3256</v>
      </c>
      <c r="B3258" s="1" t="s">
        <v>3256</v>
      </c>
      <c r="C3258" s="1" t="s">
        <v>7366</v>
      </c>
      <c r="D3258" s="6">
        <v>10000</v>
      </c>
      <c r="E3258" s="6">
        <v>12806</v>
      </c>
      <c r="F3258" t="s">
        <v>8219</v>
      </c>
      <c r="G3258" t="s">
        <v>8224</v>
      </c>
      <c r="H3258" t="s">
        <v>8246</v>
      </c>
      <c r="I3258">
        <v>1433995140</v>
      </c>
      <c r="J3258">
        <v>1432129577</v>
      </c>
      <c r="K3258" t="b">
        <v>1</v>
      </c>
      <c r="L3258">
        <v>176</v>
      </c>
      <c r="M3258" t="b">
        <v>1</v>
      </c>
      <c r="N3258" t="s">
        <v>8271</v>
      </c>
      <c r="O3258" s="16">
        <f>Table1[[#This Row],[pledged]]/Table1[[#This Row],[goal]]*100</f>
        <v>128.06</v>
      </c>
      <c r="P3258" s="6">
        <f>IFERROR(Table1[[#This Row],[pledged]]/Table1[[#This Row],[backers_count]],0)</f>
        <v>72.76136363636364</v>
      </c>
      <c r="Q3258" t="str">
        <f>LEFT(Table1[[#This Row],[Category and Sub-Category]],FIND("/",Table1[[#This Row],[Category and Sub-Category]])-1)</f>
        <v>theater</v>
      </c>
      <c r="R3258" t="str">
        <f>RIGHT(Table1[[#This Row],[Category and Sub-Category]],LEN(Table1[[#This Row],[Category and Sub-Category]])-FIND("/",Table1[[#This Row],[Category and Sub-Category]]))</f>
        <v>plays</v>
      </c>
      <c r="S3258" s="14">
        <f>(((Table1[[#This Row],[launched_at]]/60)/60)/24)+DATE(1970,1,1)</f>
        <v>42144.573807870373</v>
      </c>
      <c r="T3258" s="14">
        <f t="shared" si="50"/>
        <v>42166.165972222225</v>
      </c>
    </row>
    <row r="3259" spans="1:20" ht="43.5" x14ac:dyDescent="0.35">
      <c r="A3259">
        <v>3257</v>
      </c>
      <c r="B3259" s="1" t="s">
        <v>3257</v>
      </c>
      <c r="C3259" s="1" t="s">
        <v>7367</v>
      </c>
      <c r="D3259" s="6">
        <v>2000</v>
      </c>
      <c r="E3259" s="6">
        <v>2125.9899999999998</v>
      </c>
      <c r="F3259" t="s">
        <v>8219</v>
      </c>
      <c r="G3259" t="s">
        <v>8225</v>
      </c>
      <c r="H3259" t="s">
        <v>8247</v>
      </c>
      <c r="I3259">
        <v>1487769952</v>
      </c>
      <c r="J3259">
        <v>1485177952</v>
      </c>
      <c r="K3259" t="b">
        <v>0</v>
      </c>
      <c r="L3259">
        <v>41</v>
      </c>
      <c r="M3259" t="b">
        <v>1</v>
      </c>
      <c r="N3259" t="s">
        <v>8271</v>
      </c>
      <c r="O3259" s="16">
        <f>Table1[[#This Row],[pledged]]/Table1[[#This Row],[goal]]*100</f>
        <v>106.29949999999999</v>
      </c>
      <c r="P3259" s="6">
        <f>IFERROR(Table1[[#This Row],[pledged]]/Table1[[#This Row],[backers_count]],0)</f>
        <v>51.853414634146333</v>
      </c>
      <c r="Q3259" t="str">
        <f>LEFT(Table1[[#This Row],[Category and Sub-Category]],FIND("/",Table1[[#This Row],[Category and Sub-Category]])-1)</f>
        <v>theater</v>
      </c>
      <c r="R3259" t="str">
        <f>RIGHT(Table1[[#This Row],[Category and Sub-Category]],LEN(Table1[[#This Row],[Category and Sub-Category]])-FIND("/",Table1[[#This Row],[Category and Sub-Category]]))</f>
        <v>plays</v>
      </c>
      <c r="S3259" s="14">
        <f>(((Table1[[#This Row],[launched_at]]/60)/60)/24)+DATE(1970,1,1)</f>
        <v>42758.559629629628</v>
      </c>
      <c r="T3259" s="14">
        <f t="shared" si="50"/>
        <v>42788.559629629628</v>
      </c>
    </row>
    <row r="3260" spans="1:20" ht="43.5" x14ac:dyDescent="0.35">
      <c r="A3260">
        <v>3258</v>
      </c>
      <c r="B3260" s="1" t="s">
        <v>3258</v>
      </c>
      <c r="C3260" s="1" t="s">
        <v>7368</v>
      </c>
      <c r="D3260" s="6">
        <v>7000</v>
      </c>
      <c r="E3260" s="6">
        <v>7365</v>
      </c>
      <c r="F3260" t="s">
        <v>8219</v>
      </c>
      <c r="G3260" t="s">
        <v>8224</v>
      </c>
      <c r="H3260" t="s">
        <v>8246</v>
      </c>
      <c r="I3260">
        <v>1420751861</v>
      </c>
      <c r="J3260">
        <v>1418159861</v>
      </c>
      <c r="K3260" t="b">
        <v>1</v>
      </c>
      <c r="L3260">
        <v>75</v>
      </c>
      <c r="M3260" t="b">
        <v>1</v>
      </c>
      <c r="N3260" t="s">
        <v>8271</v>
      </c>
      <c r="O3260" s="16">
        <f>Table1[[#This Row],[pledged]]/Table1[[#This Row],[goal]]*100</f>
        <v>105.21428571428571</v>
      </c>
      <c r="P3260" s="6">
        <f>IFERROR(Table1[[#This Row],[pledged]]/Table1[[#This Row],[backers_count]],0)</f>
        <v>98.2</v>
      </c>
      <c r="Q3260" t="str">
        <f>LEFT(Table1[[#This Row],[Category and Sub-Category]],FIND("/",Table1[[#This Row],[Category and Sub-Category]])-1)</f>
        <v>theater</v>
      </c>
      <c r="R3260" t="str">
        <f>RIGHT(Table1[[#This Row],[Category and Sub-Category]],LEN(Table1[[#This Row],[Category and Sub-Category]])-FIND("/",Table1[[#This Row],[Category and Sub-Category]]))</f>
        <v>plays</v>
      </c>
      <c r="S3260" s="14">
        <f>(((Table1[[#This Row],[launched_at]]/60)/60)/24)+DATE(1970,1,1)</f>
        <v>41982.887280092589</v>
      </c>
      <c r="T3260" s="14">
        <f t="shared" si="50"/>
        <v>42012.887280092589</v>
      </c>
    </row>
    <row r="3261" spans="1:20" ht="43.5" x14ac:dyDescent="0.35">
      <c r="A3261">
        <v>3259</v>
      </c>
      <c r="B3261" s="1" t="s">
        <v>3259</v>
      </c>
      <c r="C3261" s="1" t="s">
        <v>7369</v>
      </c>
      <c r="D3261" s="6">
        <v>23000</v>
      </c>
      <c r="E3261" s="6">
        <v>24418.6</v>
      </c>
      <c r="F3261" t="s">
        <v>8219</v>
      </c>
      <c r="G3261" t="s">
        <v>8224</v>
      </c>
      <c r="H3261" t="s">
        <v>8246</v>
      </c>
      <c r="I3261">
        <v>1475294340</v>
      </c>
      <c r="J3261">
        <v>1472753745</v>
      </c>
      <c r="K3261" t="b">
        <v>1</v>
      </c>
      <c r="L3261">
        <v>97</v>
      </c>
      <c r="M3261" t="b">
        <v>1</v>
      </c>
      <c r="N3261" t="s">
        <v>8271</v>
      </c>
      <c r="O3261" s="16">
        <f>Table1[[#This Row],[pledged]]/Table1[[#This Row],[goal]]*100</f>
        <v>106.16782608695652</v>
      </c>
      <c r="P3261" s="6">
        <f>IFERROR(Table1[[#This Row],[pledged]]/Table1[[#This Row],[backers_count]],0)</f>
        <v>251.7381443298969</v>
      </c>
      <c r="Q3261" t="str">
        <f>LEFT(Table1[[#This Row],[Category and Sub-Category]],FIND("/",Table1[[#This Row],[Category and Sub-Category]])-1)</f>
        <v>theater</v>
      </c>
      <c r="R3261" t="str">
        <f>RIGHT(Table1[[#This Row],[Category and Sub-Category]],LEN(Table1[[#This Row],[Category and Sub-Category]])-FIND("/",Table1[[#This Row],[Category and Sub-Category]]))</f>
        <v>plays</v>
      </c>
      <c r="S3261" s="14">
        <f>(((Table1[[#This Row],[launched_at]]/60)/60)/24)+DATE(1970,1,1)</f>
        <v>42614.760937500003</v>
      </c>
      <c r="T3261" s="14">
        <f t="shared" si="50"/>
        <v>42644.165972222225</v>
      </c>
    </row>
    <row r="3262" spans="1:20" ht="43.5" x14ac:dyDescent="0.35">
      <c r="A3262">
        <v>3260</v>
      </c>
      <c r="B3262" s="1" t="s">
        <v>3260</v>
      </c>
      <c r="C3262" s="1" t="s">
        <v>7370</v>
      </c>
      <c r="D3262" s="6">
        <v>5000</v>
      </c>
      <c r="E3262" s="6">
        <v>5462</v>
      </c>
      <c r="F3262" t="s">
        <v>8219</v>
      </c>
      <c r="G3262" t="s">
        <v>8224</v>
      </c>
      <c r="H3262" t="s">
        <v>8246</v>
      </c>
      <c r="I3262">
        <v>1448903318</v>
      </c>
      <c r="J3262">
        <v>1445875718</v>
      </c>
      <c r="K3262" t="b">
        <v>1</v>
      </c>
      <c r="L3262">
        <v>73</v>
      </c>
      <c r="M3262" t="b">
        <v>1</v>
      </c>
      <c r="N3262" t="s">
        <v>8271</v>
      </c>
      <c r="O3262" s="16">
        <f>Table1[[#This Row],[pledged]]/Table1[[#This Row],[goal]]*100</f>
        <v>109.24000000000001</v>
      </c>
      <c r="P3262" s="6">
        <f>IFERROR(Table1[[#This Row],[pledged]]/Table1[[#This Row],[backers_count]],0)</f>
        <v>74.821917808219183</v>
      </c>
      <c r="Q3262" t="str">
        <f>LEFT(Table1[[#This Row],[Category and Sub-Category]],FIND("/",Table1[[#This Row],[Category and Sub-Category]])-1)</f>
        <v>theater</v>
      </c>
      <c r="R3262" t="str">
        <f>RIGHT(Table1[[#This Row],[Category and Sub-Category]],LEN(Table1[[#This Row],[Category and Sub-Category]])-FIND("/",Table1[[#This Row],[Category and Sub-Category]]))</f>
        <v>plays</v>
      </c>
      <c r="S3262" s="14">
        <f>(((Table1[[#This Row],[launched_at]]/60)/60)/24)+DATE(1970,1,1)</f>
        <v>42303.672662037032</v>
      </c>
      <c r="T3262" s="14">
        <f t="shared" si="50"/>
        <v>42338.714328703703</v>
      </c>
    </row>
    <row r="3263" spans="1:20" ht="43.5" x14ac:dyDescent="0.35">
      <c r="A3263">
        <v>3261</v>
      </c>
      <c r="B3263" s="1" t="s">
        <v>3261</v>
      </c>
      <c r="C3263" s="1" t="s">
        <v>7371</v>
      </c>
      <c r="D3263" s="6">
        <v>3300</v>
      </c>
      <c r="E3263" s="6">
        <v>3315</v>
      </c>
      <c r="F3263" t="s">
        <v>8219</v>
      </c>
      <c r="G3263" t="s">
        <v>8224</v>
      </c>
      <c r="H3263" t="s">
        <v>8246</v>
      </c>
      <c r="I3263">
        <v>1437067476</v>
      </c>
      <c r="J3263">
        <v>1434475476</v>
      </c>
      <c r="K3263" t="b">
        <v>1</v>
      </c>
      <c r="L3263">
        <v>49</v>
      </c>
      <c r="M3263" t="b">
        <v>1</v>
      </c>
      <c r="N3263" t="s">
        <v>8271</v>
      </c>
      <c r="O3263" s="16">
        <f>Table1[[#This Row],[pledged]]/Table1[[#This Row],[goal]]*100</f>
        <v>100.45454545454547</v>
      </c>
      <c r="P3263" s="6">
        <f>IFERROR(Table1[[#This Row],[pledged]]/Table1[[#This Row],[backers_count]],0)</f>
        <v>67.65306122448979</v>
      </c>
      <c r="Q3263" t="str">
        <f>LEFT(Table1[[#This Row],[Category and Sub-Category]],FIND("/",Table1[[#This Row],[Category and Sub-Category]])-1)</f>
        <v>theater</v>
      </c>
      <c r="R3263" t="str">
        <f>RIGHT(Table1[[#This Row],[Category and Sub-Category]],LEN(Table1[[#This Row],[Category and Sub-Category]])-FIND("/",Table1[[#This Row],[Category and Sub-Category]]))</f>
        <v>plays</v>
      </c>
      <c r="S3263" s="14">
        <f>(((Table1[[#This Row],[launched_at]]/60)/60)/24)+DATE(1970,1,1)</f>
        <v>42171.725416666668</v>
      </c>
      <c r="T3263" s="14">
        <f t="shared" si="50"/>
        <v>42201.725416666668</v>
      </c>
    </row>
    <row r="3264" spans="1:20" ht="29" x14ac:dyDescent="0.35">
      <c r="A3264">
        <v>3262</v>
      </c>
      <c r="B3264" s="1" t="s">
        <v>3262</v>
      </c>
      <c r="C3264" s="1" t="s">
        <v>7372</v>
      </c>
      <c r="D3264" s="6">
        <v>12200</v>
      </c>
      <c r="E3264" s="6">
        <v>12571</v>
      </c>
      <c r="F3264" t="s">
        <v>8219</v>
      </c>
      <c r="G3264" t="s">
        <v>8224</v>
      </c>
      <c r="H3264" t="s">
        <v>8246</v>
      </c>
      <c r="I3264">
        <v>1419220800</v>
      </c>
      <c r="J3264">
        <v>1416555262</v>
      </c>
      <c r="K3264" t="b">
        <v>1</v>
      </c>
      <c r="L3264">
        <v>134</v>
      </c>
      <c r="M3264" t="b">
        <v>1</v>
      </c>
      <c r="N3264" t="s">
        <v>8271</v>
      </c>
      <c r="O3264" s="16">
        <f>Table1[[#This Row],[pledged]]/Table1[[#This Row],[goal]]*100</f>
        <v>103.04098360655738</v>
      </c>
      <c r="P3264" s="6">
        <f>IFERROR(Table1[[#This Row],[pledged]]/Table1[[#This Row],[backers_count]],0)</f>
        <v>93.81343283582089</v>
      </c>
      <c r="Q3264" t="str">
        <f>LEFT(Table1[[#This Row],[Category and Sub-Category]],FIND("/",Table1[[#This Row],[Category and Sub-Category]])-1)</f>
        <v>theater</v>
      </c>
      <c r="R3264" t="str">
        <f>RIGHT(Table1[[#This Row],[Category and Sub-Category]],LEN(Table1[[#This Row],[Category and Sub-Category]])-FIND("/",Table1[[#This Row],[Category and Sub-Category]]))</f>
        <v>plays</v>
      </c>
      <c r="S3264" s="14">
        <f>(((Table1[[#This Row],[launched_at]]/60)/60)/24)+DATE(1970,1,1)</f>
        <v>41964.315532407403</v>
      </c>
      <c r="T3264" s="14">
        <f t="shared" si="50"/>
        <v>41995.166666666672</v>
      </c>
    </row>
    <row r="3265" spans="1:20" ht="29" x14ac:dyDescent="0.35">
      <c r="A3265">
        <v>3263</v>
      </c>
      <c r="B3265" s="1" t="s">
        <v>3263</v>
      </c>
      <c r="C3265" s="1" t="s">
        <v>7373</v>
      </c>
      <c r="D3265" s="6">
        <v>2500</v>
      </c>
      <c r="E3265" s="6">
        <v>2804.16</v>
      </c>
      <c r="F3265" t="s">
        <v>8219</v>
      </c>
      <c r="G3265" t="s">
        <v>8224</v>
      </c>
      <c r="H3265" t="s">
        <v>8246</v>
      </c>
      <c r="I3265">
        <v>1446238800</v>
      </c>
      <c r="J3265">
        <v>1444220588</v>
      </c>
      <c r="K3265" t="b">
        <v>1</v>
      </c>
      <c r="L3265">
        <v>68</v>
      </c>
      <c r="M3265" t="b">
        <v>1</v>
      </c>
      <c r="N3265" t="s">
        <v>8271</v>
      </c>
      <c r="O3265" s="16">
        <f>Table1[[#This Row],[pledged]]/Table1[[#This Row],[goal]]*100</f>
        <v>112.1664</v>
      </c>
      <c r="P3265" s="6">
        <f>IFERROR(Table1[[#This Row],[pledged]]/Table1[[#This Row],[backers_count]],0)</f>
        <v>41.237647058823526</v>
      </c>
      <c r="Q3265" t="str">
        <f>LEFT(Table1[[#This Row],[Category and Sub-Category]],FIND("/",Table1[[#This Row],[Category and Sub-Category]])-1)</f>
        <v>theater</v>
      </c>
      <c r="R3265" t="str">
        <f>RIGHT(Table1[[#This Row],[Category and Sub-Category]],LEN(Table1[[#This Row],[Category and Sub-Category]])-FIND("/",Table1[[#This Row],[Category and Sub-Category]]))</f>
        <v>plays</v>
      </c>
      <c r="S3265" s="14">
        <f>(((Table1[[#This Row],[launched_at]]/60)/60)/24)+DATE(1970,1,1)</f>
        <v>42284.516064814816</v>
      </c>
      <c r="T3265" s="14">
        <f t="shared" si="50"/>
        <v>42307.875</v>
      </c>
    </row>
    <row r="3266" spans="1:20" ht="29" x14ac:dyDescent="0.35">
      <c r="A3266">
        <v>3264</v>
      </c>
      <c r="B3266" s="1" t="s">
        <v>3264</v>
      </c>
      <c r="C3266" s="1" t="s">
        <v>7374</v>
      </c>
      <c r="D3266" s="6">
        <v>2500</v>
      </c>
      <c r="E3266" s="6">
        <v>2575</v>
      </c>
      <c r="F3266" t="s">
        <v>8219</v>
      </c>
      <c r="G3266" t="s">
        <v>8224</v>
      </c>
      <c r="H3266" t="s">
        <v>8246</v>
      </c>
      <c r="I3266">
        <v>1422482400</v>
      </c>
      <c r="J3266">
        <v>1421089938</v>
      </c>
      <c r="K3266" t="b">
        <v>1</v>
      </c>
      <c r="L3266">
        <v>49</v>
      </c>
      <c r="M3266" t="b">
        <v>1</v>
      </c>
      <c r="N3266" t="s">
        <v>8271</v>
      </c>
      <c r="O3266" s="16">
        <f>Table1[[#This Row],[pledged]]/Table1[[#This Row],[goal]]*100</f>
        <v>103</v>
      </c>
      <c r="P3266" s="6">
        <f>IFERROR(Table1[[#This Row],[pledged]]/Table1[[#This Row],[backers_count]],0)</f>
        <v>52.551020408163268</v>
      </c>
      <c r="Q3266" t="str">
        <f>LEFT(Table1[[#This Row],[Category and Sub-Category]],FIND("/",Table1[[#This Row],[Category and Sub-Category]])-1)</f>
        <v>theater</v>
      </c>
      <c r="R3266" t="str">
        <f>RIGHT(Table1[[#This Row],[Category and Sub-Category]],LEN(Table1[[#This Row],[Category and Sub-Category]])-FIND("/",Table1[[#This Row],[Category and Sub-Category]]))</f>
        <v>plays</v>
      </c>
      <c r="S3266" s="14">
        <f>(((Table1[[#This Row],[launched_at]]/60)/60)/24)+DATE(1970,1,1)</f>
        <v>42016.800208333334</v>
      </c>
      <c r="T3266" s="14">
        <f t="shared" ref="T3266:T3329" si="51">(((I3266/60)/60)/24)+DATE(1970,1,1)</f>
        <v>42032.916666666672</v>
      </c>
    </row>
    <row r="3267" spans="1:20" ht="43.5" x14ac:dyDescent="0.35">
      <c r="A3267">
        <v>3265</v>
      </c>
      <c r="B3267" s="1" t="s">
        <v>3265</v>
      </c>
      <c r="C3267" s="1" t="s">
        <v>7375</v>
      </c>
      <c r="D3267" s="6">
        <v>2700</v>
      </c>
      <c r="E3267" s="6">
        <v>4428</v>
      </c>
      <c r="F3267" t="s">
        <v>8219</v>
      </c>
      <c r="G3267" t="s">
        <v>8241</v>
      </c>
      <c r="H3267" t="s">
        <v>8249</v>
      </c>
      <c r="I3267">
        <v>1449162000</v>
      </c>
      <c r="J3267">
        <v>1446570315</v>
      </c>
      <c r="K3267" t="b">
        <v>1</v>
      </c>
      <c r="L3267">
        <v>63</v>
      </c>
      <c r="M3267" t="b">
        <v>1</v>
      </c>
      <c r="N3267" t="s">
        <v>8271</v>
      </c>
      <c r="O3267" s="16">
        <f>Table1[[#This Row],[pledged]]/Table1[[#This Row],[goal]]*100</f>
        <v>164</v>
      </c>
      <c r="P3267" s="6">
        <f>IFERROR(Table1[[#This Row],[pledged]]/Table1[[#This Row],[backers_count]],0)</f>
        <v>70.285714285714292</v>
      </c>
      <c r="Q3267" t="str">
        <f>LEFT(Table1[[#This Row],[Category and Sub-Category]],FIND("/",Table1[[#This Row],[Category and Sub-Category]])-1)</f>
        <v>theater</v>
      </c>
      <c r="R3267" t="str">
        <f>RIGHT(Table1[[#This Row],[Category and Sub-Category]],LEN(Table1[[#This Row],[Category and Sub-Category]])-FIND("/",Table1[[#This Row],[Category and Sub-Category]]))</f>
        <v>plays</v>
      </c>
      <c r="S3267" s="14">
        <f>(((Table1[[#This Row],[launched_at]]/60)/60)/24)+DATE(1970,1,1)</f>
        <v>42311.711979166663</v>
      </c>
      <c r="T3267" s="14">
        <f t="shared" si="51"/>
        <v>42341.708333333328</v>
      </c>
    </row>
    <row r="3268" spans="1:20" ht="43.5" x14ac:dyDescent="0.35">
      <c r="A3268">
        <v>3266</v>
      </c>
      <c r="B3268" s="1" t="s">
        <v>3266</v>
      </c>
      <c r="C3268" s="1" t="s">
        <v>7376</v>
      </c>
      <c r="D3268" s="6">
        <v>6000</v>
      </c>
      <c r="E3268" s="6">
        <v>7877</v>
      </c>
      <c r="F3268" t="s">
        <v>8219</v>
      </c>
      <c r="G3268" t="s">
        <v>8224</v>
      </c>
      <c r="H3268" t="s">
        <v>8246</v>
      </c>
      <c r="I3268">
        <v>1434142800</v>
      </c>
      <c r="J3268">
        <v>1431435122</v>
      </c>
      <c r="K3268" t="b">
        <v>1</v>
      </c>
      <c r="L3268">
        <v>163</v>
      </c>
      <c r="M3268" t="b">
        <v>1</v>
      </c>
      <c r="N3268" t="s">
        <v>8271</v>
      </c>
      <c r="O3268" s="16">
        <f>Table1[[#This Row],[pledged]]/Table1[[#This Row],[goal]]*100</f>
        <v>131.28333333333333</v>
      </c>
      <c r="P3268" s="6">
        <f>IFERROR(Table1[[#This Row],[pledged]]/Table1[[#This Row],[backers_count]],0)</f>
        <v>48.325153374233132</v>
      </c>
      <c r="Q3268" t="str">
        <f>LEFT(Table1[[#This Row],[Category and Sub-Category]],FIND("/",Table1[[#This Row],[Category and Sub-Category]])-1)</f>
        <v>theater</v>
      </c>
      <c r="R3268" t="str">
        <f>RIGHT(Table1[[#This Row],[Category and Sub-Category]],LEN(Table1[[#This Row],[Category and Sub-Category]])-FIND("/",Table1[[#This Row],[Category and Sub-Category]]))</f>
        <v>plays</v>
      </c>
      <c r="S3268" s="14">
        <f>(((Table1[[#This Row],[launched_at]]/60)/60)/24)+DATE(1970,1,1)</f>
        <v>42136.536134259266</v>
      </c>
      <c r="T3268" s="14">
        <f t="shared" si="51"/>
        <v>42167.875</v>
      </c>
    </row>
    <row r="3269" spans="1:20" ht="43.5" x14ac:dyDescent="0.35">
      <c r="A3269">
        <v>3267</v>
      </c>
      <c r="B3269" s="1" t="s">
        <v>3267</v>
      </c>
      <c r="C3269" s="1" t="s">
        <v>7377</v>
      </c>
      <c r="D3269" s="6">
        <v>15000</v>
      </c>
      <c r="E3269" s="6">
        <v>15315</v>
      </c>
      <c r="F3269" t="s">
        <v>8219</v>
      </c>
      <c r="G3269" t="s">
        <v>8224</v>
      </c>
      <c r="H3269" t="s">
        <v>8246</v>
      </c>
      <c r="I3269">
        <v>1437156660</v>
      </c>
      <c r="J3269">
        <v>1434564660</v>
      </c>
      <c r="K3269" t="b">
        <v>1</v>
      </c>
      <c r="L3269">
        <v>288</v>
      </c>
      <c r="M3269" t="b">
        <v>1</v>
      </c>
      <c r="N3269" t="s">
        <v>8271</v>
      </c>
      <c r="O3269" s="16">
        <f>Table1[[#This Row],[pledged]]/Table1[[#This Row],[goal]]*100</f>
        <v>102.1</v>
      </c>
      <c r="P3269" s="6">
        <f>IFERROR(Table1[[#This Row],[pledged]]/Table1[[#This Row],[backers_count]],0)</f>
        <v>53.177083333333336</v>
      </c>
      <c r="Q3269" t="str">
        <f>LEFT(Table1[[#This Row],[Category and Sub-Category]],FIND("/",Table1[[#This Row],[Category and Sub-Category]])-1)</f>
        <v>theater</v>
      </c>
      <c r="R3269" t="str">
        <f>RIGHT(Table1[[#This Row],[Category and Sub-Category]],LEN(Table1[[#This Row],[Category and Sub-Category]])-FIND("/",Table1[[#This Row],[Category and Sub-Category]]))</f>
        <v>plays</v>
      </c>
      <c r="S3269" s="14">
        <f>(((Table1[[#This Row],[launched_at]]/60)/60)/24)+DATE(1970,1,1)</f>
        <v>42172.757638888885</v>
      </c>
      <c r="T3269" s="14">
        <f t="shared" si="51"/>
        <v>42202.757638888885</v>
      </c>
    </row>
    <row r="3270" spans="1:20" ht="43.5" x14ac:dyDescent="0.35">
      <c r="A3270">
        <v>3268</v>
      </c>
      <c r="B3270" s="1" t="s">
        <v>3268</v>
      </c>
      <c r="C3270" s="1" t="s">
        <v>7378</v>
      </c>
      <c r="D3270" s="6">
        <v>2000</v>
      </c>
      <c r="E3270" s="6">
        <v>2560</v>
      </c>
      <c r="F3270" t="s">
        <v>8219</v>
      </c>
      <c r="G3270" t="s">
        <v>8224</v>
      </c>
      <c r="H3270" t="s">
        <v>8246</v>
      </c>
      <c r="I3270">
        <v>1472074928</v>
      </c>
      <c r="J3270">
        <v>1470692528</v>
      </c>
      <c r="K3270" t="b">
        <v>1</v>
      </c>
      <c r="L3270">
        <v>42</v>
      </c>
      <c r="M3270" t="b">
        <v>1</v>
      </c>
      <c r="N3270" t="s">
        <v>8271</v>
      </c>
      <c r="O3270" s="16">
        <f>Table1[[#This Row],[pledged]]/Table1[[#This Row],[goal]]*100</f>
        <v>128</v>
      </c>
      <c r="P3270" s="6">
        <f>IFERROR(Table1[[#This Row],[pledged]]/Table1[[#This Row],[backers_count]],0)</f>
        <v>60.952380952380949</v>
      </c>
      <c r="Q3270" t="str">
        <f>LEFT(Table1[[#This Row],[Category and Sub-Category]],FIND("/",Table1[[#This Row],[Category and Sub-Category]])-1)</f>
        <v>theater</v>
      </c>
      <c r="R3270" t="str">
        <f>RIGHT(Table1[[#This Row],[Category and Sub-Category]],LEN(Table1[[#This Row],[Category and Sub-Category]])-FIND("/",Table1[[#This Row],[Category and Sub-Category]]))</f>
        <v>plays</v>
      </c>
      <c r="S3270" s="14">
        <f>(((Table1[[#This Row],[launched_at]]/60)/60)/24)+DATE(1970,1,1)</f>
        <v>42590.90425925926</v>
      </c>
      <c r="T3270" s="14">
        <f t="shared" si="51"/>
        <v>42606.90425925926</v>
      </c>
    </row>
    <row r="3271" spans="1:20" ht="43.5" x14ac:dyDescent="0.35">
      <c r="A3271">
        <v>3269</v>
      </c>
      <c r="B3271" s="1" t="s">
        <v>3269</v>
      </c>
      <c r="C3271" s="1" t="s">
        <v>7379</v>
      </c>
      <c r="D3271" s="6">
        <v>8000</v>
      </c>
      <c r="E3271" s="6">
        <v>8120</v>
      </c>
      <c r="F3271" t="s">
        <v>8219</v>
      </c>
      <c r="G3271" t="s">
        <v>8225</v>
      </c>
      <c r="H3271" t="s">
        <v>8247</v>
      </c>
      <c r="I3271">
        <v>1434452400</v>
      </c>
      <c r="J3271">
        <v>1431509397</v>
      </c>
      <c r="K3271" t="b">
        <v>1</v>
      </c>
      <c r="L3271">
        <v>70</v>
      </c>
      <c r="M3271" t="b">
        <v>1</v>
      </c>
      <c r="N3271" t="s">
        <v>8271</v>
      </c>
      <c r="O3271" s="16">
        <f>Table1[[#This Row],[pledged]]/Table1[[#This Row],[goal]]*100</f>
        <v>101.49999999999999</v>
      </c>
      <c r="P3271" s="6">
        <f>IFERROR(Table1[[#This Row],[pledged]]/Table1[[#This Row],[backers_count]],0)</f>
        <v>116</v>
      </c>
      <c r="Q3271" t="str">
        <f>LEFT(Table1[[#This Row],[Category and Sub-Category]],FIND("/",Table1[[#This Row],[Category and Sub-Category]])-1)</f>
        <v>theater</v>
      </c>
      <c r="R3271" t="str">
        <f>RIGHT(Table1[[#This Row],[Category and Sub-Category]],LEN(Table1[[#This Row],[Category and Sub-Category]])-FIND("/",Table1[[#This Row],[Category and Sub-Category]]))</f>
        <v>plays</v>
      </c>
      <c r="S3271" s="14">
        <f>(((Table1[[#This Row],[launched_at]]/60)/60)/24)+DATE(1970,1,1)</f>
        <v>42137.395798611105</v>
      </c>
      <c r="T3271" s="14">
        <f t="shared" si="51"/>
        <v>42171.458333333328</v>
      </c>
    </row>
    <row r="3272" spans="1:20" ht="58" x14ac:dyDescent="0.35">
      <c r="A3272">
        <v>3270</v>
      </c>
      <c r="B3272" s="1" t="s">
        <v>3270</v>
      </c>
      <c r="C3272" s="1" t="s">
        <v>7380</v>
      </c>
      <c r="D3272" s="6">
        <v>1800</v>
      </c>
      <c r="E3272" s="6">
        <v>1830</v>
      </c>
      <c r="F3272" t="s">
        <v>8219</v>
      </c>
      <c r="G3272" t="s">
        <v>8225</v>
      </c>
      <c r="H3272" t="s">
        <v>8247</v>
      </c>
      <c r="I3272">
        <v>1436705265</v>
      </c>
      <c r="J3272">
        <v>1434113265</v>
      </c>
      <c r="K3272" t="b">
        <v>1</v>
      </c>
      <c r="L3272">
        <v>30</v>
      </c>
      <c r="M3272" t="b">
        <v>1</v>
      </c>
      <c r="N3272" t="s">
        <v>8271</v>
      </c>
      <c r="O3272" s="16">
        <f>Table1[[#This Row],[pledged]]/Table1[[#This Row],[goal]]*100</f>
        <v>101.66666666666666</v>
      </c>
      <c r="P3272" s="6">
        <f>IFERROR(Table1[[#This Row],[pledged]]/Table1[[#This Row],[backers_count]],0)</f>
        <v>61</v>
      </c>
      <c r="Q3272" t="str">
        <f>LEFT(Table1[[#This Row],[Category and Sub-Category]],FIND("/",Table1[[#This Row],[Category and Sub-Category]])-1)</f>
        <v>theater</v>
      </c>
      <c r="R3272" t="str">
        <f>RIGHT(Table1[[#This Row],[Category and Sub-Category]],LEN(Table1[[#This Row],[Category and Sub-Category]])-FIND("/",Table1[[#This Row],[Category and Sub-Category]]))</f>
        <v>plays</v>
      </c>
      <c r="S3272" s="14">
        <f>(((Table1[[#This Row],[launched_at]]/60)/60)/24)+DATE(1970,1,1)</f>
        <v>42167.533159722225</v>
      </c>
      <c r="T3272" s="14">
        <f t="shared" si="51"/>
        <v>42197.533159722225</v>
      </c>
    </row>
    <row r="3273" spans="1:20" x14ac:dyDescent="0.35">
      <c r="A3273">
        <v>3271</v>
      </c>
      <c r="B3273" s="1" t="s">
        <v>3271</v>
      </c>
      <c r="C3273" s="1" t="s">
        <v>7381</v>
      </c>
      <c r="D3273" s="6">
        <v>1500</v>
      </c>
      <c r="E3273" s="6">
        <v>1950</v>
      </c>
      <c r="F3273" t="s">
        <v>8219</v>
      </c>
      <c r="G3273" t="s">
        <v>8225</v>
      </c>
      <c r="H3273" t="s">
        <v>8247</v>
      </c>
      <c r="I3273">
        <v>1414927775</v>
      </c>
      <c r="J3273">
        <v>1412332175</v>
      </c>
      <c r="K3273" t="b">
        <v>1</v>
      </c>
      <c r="L3273">
        <v>51</v>
      </c>
      <c r="M3273" t="b">
        <v>1</v>
      </c>
      <c r="N3273" t="s">
        <v>8271</v>
      </c>
      <c r="O3273" s="16">
        <f>Table1[[#This Row],[pledged]]/Table1[[#This Row],[goal]]*100</f>
        <v>130</v>
      </c>
      <c r="P3273" s="6">
        <f>IFERROR(Table1[[#This Row],[pledged]]/Table1[[#This Row],[backers_count]],0)</f>
        <v>38.235294117647058</v>
      </c>
      <c r="Q3273" t="str">
        <f>LEFT(Table1[[#This Row],[Category and Sub-Category]],FIND("/",Table1[[#This Row],[Category and Sub-Category]])-1)</f>
        <v>theater</v>
      </c>
      <c r="R3273" t="str">
        <f>RIGHT(Table1[[#This Row],[Category and Sub-Category]],LEN(Table1[[#This Row],[Category and Sub-Category]])-FIND("/",Table1[[#This Row],[Category and Sub-Category]]))</f>
        <v>plays</v>
      </c>
      <c r="S3273" s="14">
        <f>(((Table1[[#This Row],[launched_at]]/60)/60)/24)+DATE(1970,1,1)</f>
        <v>41915.437210648146</v>
      </c>
      <c r="T3273" s="14">
        <f t="shared" si="51"/>
        <v>41945.478877314818</v>
      </c>
    </row>
    <row r="3274" spans="1:20" ht="43.5" x14ac:dyDescent="0.35">
      <c r="A3274">
        <v>3272</v>
      </c>
      <c r="B3274" s="1" t="s">
        <v>3272</v>
      </c>
      <c r="C3274" s="1" t="s">
        <v>7382</v>
      </c>
      <c r="D3274" s="6">
        <v>10000</v>
      </c>
      <c r="E3274" s="6">
        <v>15443</v>
      </c>
      <c r="F3274" t="s">
        <v>8219</v>
      </c>
      <c r="G3274" t="s">
        <v>8224</v>
      </c>
      <c r="H3274" t="s">
        <v>8246</v>
      </c>
      <c r="I3274">
        <v>1446814809</v>
      </c>
      <c r="J3274">
        <v>1444219209</v>
      </c>
      <c r="K3274" t="b">
        <v>1</v>
      </c>
      <c r="L3274">
        <v>145</v>
      </c>
      <c r="M3274" t="b">
        <v>1</v>
      </c>
      <c r="N3274" t="s">
        <v>8271</v>
      </c>
      <c r="O3274" s="16">
        <f>Table1[[#This Row],[pledged]]/Table1[[#This Row],[goal]]*100</f>
        <v>154.43</v>
      </c>
      <c r="P3274" s="6">
        <f>IFERROR(Table1[[#This Row],[pledged]]/Table1[[#This Row],[backers_count]],0)</f>
        <v>106.50344827586207</v>
      </c>
      <c r="Q3274" t="str">
        <f>LEFT(Table1[[#This Row],[Category and Sub-Category]],FIND("/",Table1[[#This Row],[Category and Sub-Category]])-1)</f>
        <v>theater</v>
      </c>
      <c r="R3274" t="str">
        <f>RIGHT(Table1[[#This Row],[Category and Sub-Category]],LEN(Table1[[#This Row],[Category and Sub-Category]])-FIND("/",Table1[[#This Row],[Category and Sub-Category]]))</f>
        <v>plays</v>
      </c>
      <c r="S3274" s="14">
        <f>(((Table1[[#This Row],[launched_at]]/60)/60)/24)+DATE(1970,1,1)</f>
        <v>42284.500104166669</v>
      </c>
      <c r="T3274" s="14">
        <f t="shared" si="51"/>
        <v>42314.541770833333</v>
      </c>
    </row>
    <row r="3275" spans="1:20" ht="58" x14ac:dyDescent="0.35">
      <c r="A3275">
        <v>3273</v>
      </c>
      <c r="B3275" s="1" t="s">
        <v>3273</v>
      </c>
      <c r="C3275" s="1" t="s">
        <v>7383</v>
      </c>
      <c r="D3275" s="6">
        <v>4000</v>
      </c>
      <c r="E3275" s="6">
        <v>4296</v>
      </c>
      <c r="F3275" t="s">
        <v>8219</v>
      </c>
      <c r="G3275" t="s">
        <v>8224</v>
      </c>
      <c r="H3275" t="s">
        <v>8246</v>
      </c>
      <c r="I3275">
        <v>1473879600</v>
      </c>
      <c r="J3275">
        <v>1472498042</v>
      </c>
      <c r="K3275" t="b">
        <v>1</v>
      </c>
      <c r="L3275">
        <v>21</v>
      </c>
      <c r="M3275" t="b">
        <v>1</v>
      </c>
      <c r="N3275" t="s">
        <v>8271</v>
      </c>
      <c r="O3275" s="16">
        <f>Table1[[#This Row],[pledged]]/Table1[[#This Row],[goal]]*100</f>
        <v>107.4</v>
      </c>
      <c r="P3275" s="6">
        <f>IFERROR(Table1[[#This Row],[pledged]]/Table1[[#This Row],[backers_count]],0)</f>
        <v>204.57142857142858</v>
      </c>
      <c r="Q3275" t="str">
        <f>LEFT(Table1[[#This Row],[Category and Sub-Category]],FIND("/",Table1[[#This Row],[Category and Sub-Category]])-1)</f>
        <v>theater</v>
      </c>
      <c r="R3275" t="str">
        <f>RIGHT(Table1[[#This Row],[Category and Sub-Category]],LEN(Table1[[#This Row],[Category and Sub-Category]])-FIND("/",Table1[[#This Row],[Category and Sub-Category]]))</f>
        <v>plays</v>
      </c>
      <c r="S3275" s="14">
        <f>(((Table1[[#This Row],[launched_at]]/60)/60)/24)+DATE(1970,1,1)</f>
        <v>42611.801412037035</v>
      </c>
      <c r="T3275" s="14">
        <f t="shared" si="51"/>
        <v>42627.791666666672</v>
      </c>
    </row>
    <row r="3276" spans="1:20" ht="43.5" x14ac:dyDescent="0.35">
      <c r="A3276">
        <v>3274</v>
      </c>
      <c r="B3276" s="1" t="s">
        <v>3274</v>
      </c>
      <c r="C3276" s="1" t="s">
        <v>7384</v>
      </c>
      <c r="D3276" s="6">
        <v>15500</v>
      </c>
      <c r="E3276" s="6">
        <v>15705</v>
      </c>
      <c r="F3276" t="s">
        <v>8219</v>
      </c>
      <c r="G3276" t="s">
        <v>8224</v>
      </c>
      <c r="H3276" t="s">
        <v>8246</v>
      </c>
      <c r="I3276">
        <v>1458075600</v>
      </c>
      <c r="J3276">
        <v>1454259272</v>
      </c>
      <c r="K3276" t="b">
        <v>1</v>
      </c>
      <c r="L3276">
        <v>286</v>
      </c>
      <c r="M3276" t="b">
        <v>1</v>
      </c>
      <c r="N3276" t="s">
        <v>8271</v>
      </c>
      <c r="O3276" s="16">
        <f>Table1[[#This Row],[pledged]]/Table1[[#This Row],[goal]]*100</f>
        <v>101.32258064516128</v>
      </c>
      <c r="P3276" s="6">
        <f>IFERROR(Table1[[#This Row],[pledged]]/Table1[[#This Row],[backers_count]],0)</f>
        <v>54.912587412587413</v>
      </c>
      <c r="Q3276" t="str">
        <f>LEFT(Table1[[#This Row],[Category and Sub-Category]],FIND("/",Table1[[#This Row],[Category and Sub-Category]])-1)</f>
        <v>theater</v>
      </c>
      <c r="R3276" t="str">
        <f>RIGHT(Table1[[#This Row],[Category and Sub-Category]],LEN(Table1[[#This Row],[Category and Sub-Category]])-FIND("/",Table1[[#This Row],[Category and Sub-Category]]))</f>
        <v>plays</v>
      </c>
      <c r="S3276" s="14">
        <f>(((Table1[[#This Row],[launched_at]]/60)/60)/24)+DATE(1970,1,1)</f>
        <v>42400.704537037032</v>
      </c>
      <c r="T3276" s="14">
        <f t="shared" si="51"/>
        <v>42444.875</v>
      </c>
    </row>
    <row r="3277" spans="1:20" ht="43.5" x14ac:dyDescent="0.35">
      <c r="A3277">
        <v>3275</v>
      </c>
      <c r="B3277" s="1" t="s">
        <v>3275</v>
      </c>
      <c r="C3277" s="1" t="s">
        <v>7385</v>
      </c>
      <c r="D3277" s="6">
        <v>1800</v>
      </c>
      <c r="E3277" s="6">
        <v>1805</v>
      </c>
      <c r="F3277" t="s">
        <v>8219</v>
      </c>
      <c r="G3277" t="s">
        <v>8224</v>
      </c>
      <c r="H3277" t="s">
        <v>8246</v>
      </c>
      <c r="I3277">
        <v>1423456200</v>
      </c>
      <c r="J3277">
        <v>1421183271</v>
      </c>
      <c r="K3277" t="b">
        <v>1</v>
      </c>
      <c r="L3277">
        <v>12</v>
      </c>
      <c r="M3277" t="b">
        <v>1</v>
      </c>
      <c r="N3277" t="s">
        <v>8271</v>
      </c>
      <c r="O3277" s="16">
        <f>Table1[[#This Row],[pledged]]/Table1[[#This Row],[goal]]*100</f>
        <v>100.27777777777777</v>
      </c>
      <c r="P3277" s="6">
        <f>IFERROR(Table1[[#This Row],[pledged]]/Table1[[#This Row],[backers_count]],0)</f>
        <v>150.41666666666666</v>
      </c>
      <c r="Q3277" t="str">
        <f>LEFT(Table1[[#This Row],[Category and Sub-Category]],FIND("/",Table1[[#This Row],[Category and Sub-Category]])-1)</f>
        <v>theater</v>
      </c>
      <c r="R3277" t="str">
        <f>RIGHT(Table1[[#This Row],[Category and Sub-Category]],LEN(Table1[[#This Row],[Category and Sub-Category]])-FIND("/",Table1[[#This Row],[Category and Sub-Category]]))</f>
        <v>plays</v>
      </c>
      <c r="S3277" s="14">
        <f>(((Table1[[#This Row],[launched_at]]/60)/60)/24)+DATE(1970,1,1)</f>
        <v>42017.88045138889</v>
      </c>
      <c r="T3277" s="14">
        <f t="shared" si="51"/>
        <v>42044.1875</v>
      </c>
    </row>
    <row r="3278" spans="1:20" ht="43.5" x14ac:dyDescent="0.35">
      <c r="A3278">
        <v>3276</v>
      </c>
      <c r="B3278" s="1" t="s">
        <v>3276</v>
      </c>
      <c r="C3278" s="1" t="s">
        <v>7386</v>
      </c>
      <c r="D3278" s="6">
        <v>4500</v>
      </c>
      <c r="E3278" s="6">
        <v>5258</v>
      </c>
      <c r="F3278" t="s">
        <v>8219</v>
      </c>
      <c r="G3278" t="s">
        <v>8229</v>
      </c>
      <c r="H3278" t="s">
        <v>8251</v>
      </c>
      <c r="I3278">
        <v>1459483140</v>
      </c>
      <c r="J3278">
        <v>1456526879</v>
      </c>
      <c r="K3278" t="b">
        <v>1</v>
      </c>
      <c r="L3278">
        <v>100</v>
      </c>
      <c r="M3278" t="b">
        <v>1</v>
      </c>
      <c r="N3278" t="s">
        <v>8271</v>
      </c>
      <c r="O3278" s="16">
        <f>Table1[[#This Row],[pledged]]/Table1[[#This Row],[goal]]*100</f>
        <v>116.84444444444443</v>
      </c>
      <c r="P3278" s="6">
        <f>IFERROR(Table1[[#This Row],[pledged]]/Table1[[#This Row],[backers_count]],0)</f>
        <v>52.58</v>
      </c>
      <c r="Q3278" t="str">
        <f>LEFT(Table1[[#This Row],[Category and Sub-Category]],FIND("/",Table1[[#This Row],[Category and Sub-Category]])-1)</f>
        <v>theater</v>
      </c>
      <c r="R3278" t="str">
        <f>RIGHT(Table1[[#This Row],[Category and Sub-Category]],LEN(Table1[[#This Row],[Category and Sub-Category]])-FIND("/",Table1[[#This Row],[Category and Sub-Category]]))</f>
        <v>plays</v>
      </c>
      <c r="S3278" s="14">
        <f>(((Table1[[#This Row],[launched_at]]/60)/60)/24)+DATE(1970,1,1)</f>
        <v>42426.949988425928</v>
      </c>
      <c r="T3278" s="14">
        <f t="shared" si="51"/>
        <v>42461.165972222225</v>
      </c>
    </row>
    <row r="3279" spans="1:20" ht="58" x14ac:dyDescent="0.35">
      <c r="A3279">
        <v>3277</v>
      </c>
      <c r="B3279" s="1" t="s">
        <v>3277</v>
      </c>
      <c r="C3279" s="1" t="s">
        <v>7387</v>
      </c>
      <c r="D3279" s="6">
        <v>5000</v>
      </c>
      <c r="E3279" s="6">
        <v>5430</v>
      </c>
      <c r="F3279" t="s">
        <v>8219</v>
      </c>
      <c r="G3279" t="s">
        <v>8225</v>
      </c>
      <c r="H3279" t="s">
        <v>8247</v>
      </c>
      <c r="I3279">
        <v>1416331406</v>
      </c>
      <c r="J3279">
        <v>1413735806</v>
      </c>
      <c r="K3279" t="b">
        <v>1</v>
      </c>
      <c r="L3279">
        <v>100</v>
      </c>
      <c r="M3279" t="b">
        <v>1</v>
      </c>
      <c r="N3279" t="s">
        <v>8271</v>
      </c>
      <c r="O3279" s="16">
        <f>Table1[[#This Row],[pledged]]/Table1[[#This Row],[goal]]*100</f>
        <v>108.60000000000001</v>
      </c>
      <c r="P3279" s="6">
        <f>IFERROR(Table1[[#This Row],[pledged]]/Table1[[#This Row],[backers_count]],0)</f>
        <v>54.3</v>
      </c>
      <c r="Q3279" t="str">
        <f>LEFT(Table1[[#This Row],[Category and Sub-Category]],FIND("/",Table1[[#This Row],[Category and Sub-Category]])-1)</f>
        <v>theater</v>
      </c>
      <c r="R3279" t="str">
        <f>RIGHT(Table1[[#This Row],[Category and Sub-Category]],LEN(Table1[[#This Row],[Category and Sub-Category]])-FIND("/",Table1[[#This Row],[Category and Sub-Category]]))</f>
        <v>plays</v>
      </c>
      <c r="S3279" s="14">
        <f>(((Table1[[#This Row],[launched_at]]/60)/60)/24)+DATE(1970,1,1)</f>
        <v>41931.682939814818</v>
      </c>
      <c r="T3279" s="14">
        <f t="shared" si="51"/>
        <v>41961.724606481483</v>
      </c>
    </row>
    <row r="3280" spans="1:20" ht="58" x14ac:dyDescent="0.35">
      <c r="A3280">
        <v>3278</v>
      </c>
      <c r="B3280" s="1" t="s">
        <v>3278</v>
      </c>
      <c r="C3280" s="1" t="s">
        <v>7388</v>
      </c>
      <c r="D3280" s="6">
        <v>2500</v>
      </c>
      <c r="E3280" s="6">
        <v>2585</v>
      </c>
      <c r="F3280" t="s">
        <v>8219</v>
      </c>
      <c r="G3280" t="s">
        <v>8225</v>
      </c>
      <c r="H3280" t="s">
        <v>8247</v>
      </c>
      <c r="I3280">
        <v>1433017303</v>
      </c>
      <c r="J3280">
        <v>1430425303</v>
      </c>
      <c r="K3280" t="b">
        <v>1</v>
      </c>
      <c r="L3280">
        <v>34</v>
      </c>
      <c r="M3280" t="b">
        <v>1</v>
      </c>
      <c r="N3280" t="s">
        <v>8271</v>
      </c>
      <c r="O3280" s="16">
        <f>Table1[[#This Row],[pledged]]/Table1[[#This Row],[goal]]*100</f>
        <v>103.4</v>
      </c>
      <c r="P3280" s="6">
        <f>IFERROR(Table1[[#This Row],[pledged]]/Table1[[#This Row],[backers_count]],0)</f>
        <v>76.029411764705884</v>
      </c>
      <c r="Q3280" t="str">
        <f>LEFT(Table1[[#This Row],[Category and Sub-Category]],FIND("/",Table1[[#This Row],[Category and Sub-Category]])-1)</f>
        <v>theater</v>
      </c>
      <c r="R3280" t="str">
        <f>RIGHT(Table1[[#This Row],[Category and Sub-Category]],LEN(Table1[[#This Row],[Category and Sub-Category]])-FIND("/",Table1[[#This Row],[Category and Sub-Category]]))</f>
        <v>plays</v>
      </c>
      <c r="S3280" s="14">
        <f>(((Table1[[#This Row],[launched_at]]/60)/60)/24)+DATE(1970,1,1)</f>
        <v>42124.848414351851</v>
      </c>
      <c r="T3280" s="14">
        <f t="shared" si="51"/>
        <v>42154.848414351851</v>
      </c>
    </row>
    <row r="3281" spans="1:20" ht="58" x14ac:dyDescent="0.35">
      <c r="A3281">
        <v>3279</v>
      </c>
      <c r="B3281" s="1" t="s">
        <v>3279</v>
      </c>
      <c r="C3281" s="1" t="s">
        <v>7389</v>
      </c>
      <c r="D3281" s="6">
        <v>5800</v>
      </c>
      <c r="E3281" s="6">
        <v>6628</v>
      </c>
      <c r="F3281" t="s">
        <v>8219</v>
      </c>
      <c r="G3281" t="s">
        <v>8224</v>
      </c>
      <c r="H3281" t="s">
        <v>8246</v>
      </c>
      <c r="I3281">
        <v>1459474059</v>
      </c>
      <c r="J3281">
        <v>1456885659</v>
      </c>
      <c r="K3281" t="b">
        <v>0</v>
      </c>
      <c r="L3281">
        <v>63</v>
      </c>
      <c r="M3281" t="b">
        <v>1</v>
      </c>
      <c r="N3281" t="s">
        <v>8271</v>
      </c>
      <c r="O3281" s="16">
        <f>Table1[[#This Row],[pledged]]/Table1[[#This Row],[goal]]*100</f>
        <v>114.27586206896552</v>
      </c>
      <c r="P3281" s="6">
        <f>IFERROR(Table1[[#This Row],[pledged]]/Table1[[#This Row],[backers_count]],0)</f>
        <v>105.2063492063492</v>
      </c>
      <c r="Q3281" t="str">
        <f>LEFT(Table1[[#This Row],[Category and Sub-Category]],FIND("/",Table1[[#This Row],[Category and Sub-Category]])-1)</f>
        <v>theater</v>
      </c>
      <c r="R3281" t="str">
        <f>RIGHT(Table1[[#This Row],[Category and Sub-Category]],LEN(Table1[[#This Row],[Category and Sub-Category]])-FIND("/",Table1[[#This Row],[Category and Sub-Category]]))</f>
        <v>plays</v>
      </c>
      <c r="S3281" s="14">
        <f>(((Table1[[#This Row],[launched_at]]/60)/60)/24)+DATE(1970,1,1)</f>
        <v>42431.102534722217</v>
      </c>
      <c r="T3281" s="14">
        <f t="shared" si="51"/>
        <v>42461.06086805556</v>
      </c>
    </row>
    <row r="3282" spans="1:20" ht="58" x14ac:dyDescent="0.35">
      <c r="A3282">
        <v>3280</v>
      </c>
      <c r="B3282" s="1" t="s">
        <v>3280</v>
      </c>
      <c r="C3282" s="1" t="s">
        <v>7390</v>
      </c>
      <c r="D3282" s="6">
        <v>2000</v>
      </c>
      <c r="E3282" s="6">
        <v>2060</v>
      </c>
      <c r="F3282" t="s">
        <v>8219</v>
      </c>
      <c r="G3282" t="s">
        <v>8224</v>
      </c>
      <c r="H3282" t="s">
        <v>8246</v>
      </c>
      <c r="I3282">
        <v>1433134800</v>
      </c>
      <c r="J3282">
        <v>1430158198</v>
      </c>
      <c r="K3282" t="b">
        <v>0</v>
      </c>
      <c r="L3282">
        <v>30</v>
      </c>
      <c r="M3282" t="b">
        <v>1</v>
      </c>
      <c r="N3282" t="s">
        <v>8271</v>
      </c>
      <c r="O3282" s="16">
        <f>Table1[[#This Row],[pledged]]/Table1[[#This Row],[goal]]*100</f>
        <v>103</v>
      </c>
      <c r="P3282" s="6">
        <f>IFERROR(Table1[[#This Row],[pledged]]/Table1[[#This Row],[backers_count]],0)</f>
        <v>68.666666666666671</v>
      </c>
      <c r="Q3282" t="str">
        <f>LEFT(Table1[[#This Row],[Category and Sub-Category]],FIND("/",Table1[[#This Row],[Category and Sub-Category]])-1)</f>
        <v>theater</v>
      </c>
      <c r="R3282" t="str">
        <f>RIGHT(Table1[[#This Row],[Category and Sub-Category]],LEN(Table1[[#This Row],[Category and Sub-Category]])-FIND("/",Table1[[#This Row],[Category and Sub-Category]]))</f>
        <v>plays</v>
      </c>
      <c r="S3282" s="14">
        <f>(((Table1[[#This Row],[launched_at]]/60)/60)/24)+DATE(1970,1,1)</f>
        <v>42121.756921296299</v>
      </c>
      <c r="T3282" s="14">
        <f t="shared" si="51"/>
        <v>42156.208333333328</v>
      </c>
    </row>
    <row r="3283" spans="1:20" ht="29" x14ac:dyDescent="0.35">
      <c r="A3283">
        <v>3281</v>
      </c>
      <c r="B3283" s="1" t="s">
        <v>3281</v>
      </c>
      <c r="C3283" s="1" t="s">
        <v>7391</v>
      </c>
      <c r="D3283" s="6">
        <v>5000</v>
      </c>
      <c r="E3283" s="6">
        <v>6080</v>
      </c>
      <c r="F3283" t="s">
        <v>8219</v>
      </c>
      <c r="G3283" t="s">
        <v>8224</v>
      </c>
      <c r="H3283" t="s">
        <v>8246</v>
      </c>
      <c r="I3283">
        <v>1441153705</v>
      </c>
      <c r="J3283">
        <v>1438561705</v>
      </c>
      <c r="K3283" t="b">
        <v>0</v>
      </c>
      <c r="L3283">
        <v>47</v>
      </c>
      <c r="M3283" t="b">
        <v>1</v>
      </c>
      <c r="N3283" t="s">
        <v>8271</v>
      </c>
      <c r="O3283" s="16">
        <f>Table1[[#This Row],[pledged]]/Table1[[#This Row],[goal]]*100</f>
        <v>121.6</v>
      </c>
      <c r="P3283" s="6">
        <f>IFERROR(Table1[[#This Row],[pledged]]/Table1[[#This Row],[backers_count]],0)</f>
        <v>129.36170212765958</v>
      </c>
      <c r="Q3283" t="str">
        <f>LEFT(Table1[[#This Row],[Category and Sub-Category]],FIND("/",Table1[[#This Row],[Category and Sub-Category]])-1)</f>
        <v>theater</v>
      </c>
      <c r="R3283" t="str">
        <f>RIGHT(Table1[[#This Row],[Category and Sub-Category]],LEN(Table1[[#This Row],[Category and Sub-Category]])-FIND("/",Table1[[#This Row],[Category and Sub-Category]]))</f>
        <v>plays</v>
      </c>
      <c r="S3283" s="14">
        <f>(((Table1[[#This Row],[launched_at]]/60)/60)/24)+DATE(1970,1,1)</f>
        <v>42219.019733796296</v>
      </c>
      <c r="T3283" s="14">
        <f t="shared" si="51"/>
        <v>42249.019733796296</v>
      </c>
    </row>
    <row r="3284" spans="1:20" ht="43.5" x14ac:dyDescent="0.35">
      <c r="A3284">
        <v>3282</v>
      </c>
      <c r="B3284" s="1" t="s">
        <v>3282</v>
      </c>
      <c r="C3284" s="1" t="s">
        <v>7392</v>
      </c>
      <c r="D3284" s="6">
        <v>31000</v>
      </c>
      <c r="E3284" s="6">
        <v>31820.5</v>
      </c>
      <c r="F3284" t="s">
        <v>8219</v>
      </c>
      <c r="G3284" t="s">
        <v>8224</v>
      </c>
      <c r="H3284" t="s">
        <v>8246</v>
      </c>
      <c r="I3284">
        <v>1461904788</v>
      </c>
      <c r="J3284">
        <v>1458103188</v>
      </c>
      <c r="K3284" t="b">
        <v>0</v>
      </c>
      <c r="L3284">
        <v>237</v>
      </c>
      <c r="M3284" t="b">
        <v>1</v>
      </c>
      <c r="N3284" t="s">
        <v>8271</v>
      </c>
      <c r="O3284" s="16">
        <f>Table1[[#This Row],[pledged]]/Table1[[#This Row],[goal]]*100</f>
        <v>102.6467741935484</v>
      </c>
      <c r="P3284" s="6">
        <f>IFERROR(Table1[[#This Row],[pledged]]/Table1[[#This Row],[backers_count]],0)</f>
        <v>134.26371308016877</v>
      </c>
      <c r="Q3284" t="str">
        <f>LEFT(Table1[[#This Row],[Category and Sub-Category]],FIND("/",Table1[[#This Row],[Category and Sub-Category]])-1)</f>
        <v>theater</v>
      </c>
      <c r="R3284" t="str">
        <f>RIGHT(Table1[[#This Row],[Category and Sub-Category]],LEN(Table1[[#This Row],[Category and Sub-Category]])-FIND("/",Table1[[#This Row],[Category and Sub-Category]]))</f>
        <v>plays</v>
      </c>
      <c r="S3284" s="14">
        <f>(((Table1[[#This Row],[launched_at]]/60)/60)/24)+DATE(1970,1,1)</f>
        <v>42445.19430555556</v>
      </c>
      <c r="T3284" s="14">
        <f t="shared" si="51"/>
        <v>42489.19430555556</v>
      </c>
    </row>
    <row r="3285" spans="1:20" ht="58" x14ac:dyDescent="0.35">
      <c r="A3285">
        <v>3283</v>
      </c>
      <c r="B3285" s="1" t="s">
        <v>3283</v>
      </c>
      <c r="C3285" s="1" t="s">
        <v>7393</v>
      </c>
      <c r="D3285" s="6">
        <v>800</v>
      </c>
      <c r="E3285" s="6">
        <v>838</v>
      </c>
      <c r="F3285" t="s">
        <v>8219</v>
      </c>
      <c r="G3285" t="s">
        <v>8225</v>
      </c>
      <c r="H3285" t="s">
        <v>8247</v>
      </c>
      <c r="I3285">
        <v>1455138000</v>
      </c>
      <c r="J3285">
        <v>1452448298</v>
      </c>
      <c r="K3285" t="b">
        <v>0</v>
      </c>
      <c r="L3285">
        <v>47</v>
      </c>
      <c r="M3285" t="b">
        <v>1</v>
      </c>
      <c r="N3285" t="s">
        <v>8271</v>
      </c>
      <c r="O3285" s="16">
        <f>Table1[[#This Row],[pledged]]/Table1[[#This Row],[goal]]*100</f>
        <v>104.75000000000001</v>
      </c>
      <c r="P3285" s="6">
        <f>IFERROR(Table1[[#This Row],[pledged]]/Table1[[#This Row],[backers_count]],0)</f>
        <v>17.829787234042552</v>
      </c>
      <c r="Q3285" t="str">
        <f>LEFT(Table1[[#This Row],[Category and Sub-Category]],FIND("/",Table1[[#This Row],[Category and Sub-Category]])-1)</f>
        <v>theater</v>
      </c>
      <c r="R3285" t="str">
        <f>RIGHT(Table1[[#This Row],[Category and Sub-Category]],LEN(Table1[[#This Row],[Category and Sub-Category]])-FIND("/",Table1[[#This Row],[Category and Sub-Category]]))</f>
        <v>plays</v>
      </c>
      <c r="S3285" s="14">
        <f>(((Table1[[#This Row],[launched_at]]/60)/60)/24)+DATE(1970,1,1)</f>
        <v>42379.74418981481</v>
      </c>
      <c r="T3285" s="14">
        <f t="shared" si="51"/>
        <v>42410.875</v>
      </c>
    </row>
    <row r="3286" spans="1:20" ht="43.5" x14ac:dyDescent="0.35">
      <c r="A3286">
        <v>3284</v>
      </c>
      <c r="B3286" s="1" t="s">
        <v>3284</v>
      </c>
      <c r="C3286" s="1" t="s">
        <v>7394</v>
      </c>
      <c r="D3286" s="6">
        <v>3000</v>
      </c>
      <c r="E3286" s="6">
        <v>3048</v>
      </c>
      <c r="F3286" t="s">
        <v>8219</v>
      </c>
      <c r="G3286" t="s">
        <v>8224</v>
      </c>
      <c r="H3286" t="s">
        <v>8246</v>
      </c>
      <c r="I3286">
        <v>1454047140</v>
      </c>
      <c r="J3286">
        <v>1452546853</v>
      </c>
      <c r="K3286" t="b">
        <v>0</v>
      </c>
      <c r="L3286">
        <v>15</v>
      </c>
      <c r="M3286" t="b">
        <v>1</v>
      </c>
      <c r="N3286" t="s">
        <v>8271</v>
      </c>
      <c r="O3286" s="16">
        <f>Table1[[#This Row],[pledged]]/Table1[[#This Row],[goal]]*100</f>
        <v>101.6</v>
      </c>
      <c r="P3286" s="6">
        <f>IFERROR(Table1[[#This Row],[pledged]]/Table1[[#This Row],[backers_count]],0)</f>
        <v>203.2</v>
      </c>
      <c r="Q3286" t="str">
        <f>LEFT(Table1[[#This Row],[Category and Sub-Category]],FIND("/",Table1[[#This Row],[Category and Sub-Category]])-1)</f>
        <v>theater</v>
      </c>
      <c r="R3286" t="str">
        <f>RIGHT(Table1[[#This Row],[Category and Sub-Category]],LEN(Table1[[#This Row],[Category and Sub-Category]])-FIND("/",Table1[[#This Row],[Category and Sub-Category]]))</f>
        <v>plays</v>
      </c>
      <c r="S3286" s="14">
        <f>(((Table1[[#This Row],[launched_at]]/60)/60)/24)+DATE(1970,1,1)</f>
        <v>42380.884872685187</v>
      </c>
      <c r="T3286" s="14">
        <f t="shared" si="51"/>
        <v>42398.249305555553</v>
      </c>
    </row>
    <row r="3287" spans="1:20" x14ac:dyDescent="0.35">
      <c r="A3287">
        <v>3285</v>
      </c>
      <c r="B3287" s="1" t="s">
        <v>3285</v>
      </c>
      <c r="C3287" s="1" t="s">
        <v>7395</v>
      </c>
      <c r="D3287" s="6">
        <v>4999</v>
      </c>
      <c r="E3287" s="6">
        <v>5604</v>
      </c>
      <c r="F3287" t="s">
        <v>8219</v>
      </c>
      <c r="G3287" t="s">
        <v>8224</v>
      </c>
      <c r="H3287" t="s">
        <v>8246</v>
      </c>
      <c r="I3287">
        <v>1488258000</v>
      </c>
      <c r="J3287">
        <v>1485556626</v>
      </c>
      <c r="K3287" t="b">
        <v>0</v>
      </c>
      <c r="L3287">
        <v>81</v>
      </c>
      <c r="M3287" t="b">
        <v>1</v>
      </c>
      <c r="N3287" t="s">
        <v>8271</v>
      </c>
      <c r="O3287" s="16">
        <f>Table1[[#This Row],[pledged]]/Table1[[#This Row],[goal]]*100</f>
        <v>112.10242048409683</v>
      </c>
      <c r="P3287" s="6">
        <f>IFERROR(Table1[[#This Row],[pledged]]/Table1[[#This Row],[backers_count]],0)</f>
        <v>69.18518518518519</v>
      </c>
      <c r="Q3287" t="str">
        <f>LEFT(Table1[[#This Row],[Category and Sub-Category]],FIND("/",Table1[[#This Row],[Category and Sub-Category]])-1)</f>
        <v>theater</v>
      </c>
      <c r="R3287" t="str">
        <f>RIGHT(Table1[[#This Row],[Category and Sub-Category]],LEN(Table1[[#This Row],[Category and Sub-Category]])-FIND("/",Table1[[#This Row],[Category and Sub-Category]]))</f>
        <v>plays</v>
      </c>
      <c r="S3287" s="14">
        <f>(((Table1[[#This Row],[launched_at]]/60)/60)/24)+DATE(1970,1,1)</f>
        <v>42762.942430555559</v>
      </c>
      <c r="T3287" s="14">
        <f t="shared" si="51"/>
        <v>42794.208333333328</v>
      </c>
    </row>
    <row r="3288" spans="1:20" ht="58" x14ac:dyDescent="0.35">
      <c r="A3288">
        <v>3286</v>
      </c>
      <c r="B3288" s="1" t="s">
        <v>3286</v>
      </c>
      <c r="C3288" s="1" t="s">
        <v>7396</v>
      </c>
      <c r="D3288" s="6">
        <v>15000</v>
      </c>
      <c r="E3288" s="6">
        <v>15265</v>
      </c>
      <c r="F3288" t="s">
        <v>8219</v>
      </c>
      <c r="G3288" t="s">
        <v>8224</v>
      </c>
      <c r="H3288" t="s">
        <v>8246</v>
      </c>
      <c r="I3288">
        <v>1471291782</v>
      </c>
      <c r="J3288">
        <v>1468699782</v>
      </c>
      <c r="K3288" t="b">
        <v>0</v>
      </c>
      <c r="L3288">
        <v>122</v>
      </c>
      <c r="M3288" t="b">
        <v>1</v>
      </c>
      <c r="N3288" t="s">
        <v>8271</v>
      </c>
      <c r="O3288" s="16">
        <f>Table1[[#This Row],[pledged]]/Table1[[#This Row],[goal]]*100</f>
        <v>101.76666666666667</v>
      </c>
      <c r="P3288" s="6">
        <f>IFERROR(Table1[[#This Row],[pledged]]/Table1[[#This Row],[backers_count]],0)</f>
        <v>125.12295081967213</v>
      </c>
      <c r="Q3288" t="str">
        <f>LEFT(Table1[[#This Row],[Category and Sub-Category]],FIND("/",Table1[[#This Row],[Category and Sub-Category]])-1)</f>
        <v>theater</v>
      </c>
      <c r="R3288" t="str">
        <f>RIGHT(Table1[[#This Row],[Category and Sub-Category]],LEN(Table1[[#This Row],[Category and Sub-Category]])-FIND("/",Table1[[#This Row],[Category and Sub-Category]]))</f>
        <v>plays</v>
      </c>
      <c r="S3288" s="14">
        <f>(((Table1[[#This Row],[launched_at]]/60)/60)/24)+DATE(1970,1,1)</f>
        <v>42567.840069444443</v>
      </c>
      <c r="T3288" s="14">
        <f t="shared" si="51"/>
        <v>42597.840069444443</v>
      </c>
    </row>
    <row r="3289" spans="1:20" ht="29" x14ac:dyDescent="0.35">
      <c r="A3289">
        <v>3287</v>
      </c>
      <c r="B3289" s="1" t="s">
        <v>3287</v>
      </c>
      <c r="C3289" s="1" t="s">
        <v>7397</v>
      </c>
      <c r="D3289" s="6">
        <v>2500</v>
      </c>
      <c r="E3289" s="6">
        <v>2500</v>
      </c>
      <c r="F3289" t="s">
        <v>8219</v>
      </c>
      <c r="G3289" t="s">
        <v>8229</v>
      </c>
      <c r="H3289" t="s">
        <v>8251</v>
      </c>
      <c r="I3289">
        <v>1448733628</v>
      </c>
      <c r="J3289">
        <v>1446573628</v>
      </c>
      <c r="K3289" t="b">
        <v>0</v>
      </c>
      <c r="L3289">
        <v>34</v>
      </c>
      <c r="M3289" t="b">
        <v>1</v>
      </c>
      <c r="N3289" t="s">
        <v>8271</v>
      </c>
      <c r="O3289" s="16">
        <f>Table1[[#This Row],[pledged]]/Table1[[#This Row],[goal]]*100</f>
        <v>100</v>
      </c>
      <c r="P3289" s="6">
        <f>IFERROR(Table1[[#This Row],[pledged]]/Table1[[#This Row],[backers_count]],0)</f>
        <v>73.529411764705884</v>
      </c>
      <c r="Q3289" t="str">
        <f>LEFT(Table1[[#This Row],[Category and Sub-Category]],FIND("/",Table1[[#This Row],[Category and Sub-Category]])-1)</f>
        <v>theater</v>
      </c>
      <c r="R3289" t="str">
        <f>RIGHT(Table1[[#This Row],[Category and Sub-Category]],LEN(Table1[[#This Row],[Category and Sub-Category]])-FIND("/",Table1[[#This Row],[Category and Sub-Category]]))</f>
        <v>plays</v>
      </c>
      <c r="S3289" s="14">
        <f>(((Table1[[#This Row],[launched_at]]/60)/60)/24)+DATE(1970,1,1)</f>
        <v>42311.750324074077</v>
      </c>
      <c r="T3289" s="14">
        <f t="shared" si="51"/>
        <v>42336.750324074077</v>
      </c>
    </row>
    <row r="3290" spans="1:20" ht="58" x14ac:dyDescent="0.35">
      <c r="A3290">
        <v>3288</v>
      </c>
      <c r="B3290" s="1" t="s">
        <v>3288</v>
      </c>
      <c r="C3290" s="1" t="s">
        <v>7398</v>
      </c>
      <c r="D3290" s="6">
        <v>10000</v>
      </c>
      <c r="E3290" s="6">
        <v>10026.49</v>
      </c>
      <c r="F3290" t="s">
        <v>8219</v>
      </c>
      <c r="G3290" t="s">
        <v>8225</v>
      </c>
      <c r="H3290" t="s">
        <v>8247</v>
      </c>
      <c r="I3290">
        <v>1466463600</v>
      </c>
      <c r="J3290">
        <v>1463337315</v>
      </c>
      <c r="K3290" t="b">
        <v>0</v>
      </c>
      <c r="L3290">
        <v>207</v>
      </c>
      <c r="M3290" t="b">
        <v>1</v>
      </c>
      <c r="N3290" t="s">
        <v>8271</v>
      </c>
      <c r="O3290" s="16">
        <f>Table1[[#This Row],[pledged]]/Table1[[#This Row],[goal]]*100</f>
        <v>100.26489999999998</v>
      </c>
      <c r="P3290" s="6">
        <f>IFERROR(Table1[[#This Row],[pledged]]/Table1[[#This Row],[backers_count]],0)</f>
        <v>48.437149758454105</v>
      </c>
      <c r="Q3290" t="str">
        <f>LEFT(Table1[[#This Row],[Category and Sub-Category]],FIND("/",Table1[[#This Row],[Category and Sub-Category]])-1)</f>
        <v>theater</v>
      </c>
      <c r="R3290" t="str">
        <f>RIGHT(Table1[[#This Row],[Category and Sub-Category]],LEN(Table1[[#This Row],[Category and Sub-Category]])-FIND("/",Table1[[#This Row],[Category and Sub-Category]]))</f>
        <v>plays</v>
      </c>
      <c r="S3290" s="14">
        <f>(((Table1[[#This Row],[launched_at]]/60)/60)/24)+DATE(1970,1,1)</f>
        <v>42505.774479166663</v>
      </c>
      <c r="T3290" s="14">
        <f t="shared" si="51"/>
        <v>42541.958333333328</v>
      </c>
    </row>
    <row r="3291" spans="1:20" ht="58" x14ac:dyDescent="0.35">
      <c r="A3291">
        <v>3289</v>
      </c>
      <c r="B3291" s="1" t="s">
        <v>3289</v>
      </c>
      <c r="C3291" s="1" t="s">
        <v>7399</v>
      </c>
      <c r="D3291" s="6">
        <v>500</v>
      </c>
      <c r="E3291" s="6">
        <v>665.21</v>
      </c>
      <c r="F3291" t="s">
        <v>8219</v>
      </c>
      <c r="G3291" t="s">
        <v>8225</v>
      </c>
      <c r="H3291" t="s">
        <v>8247</v>
      </c>
      <c r="I3291">
        <v>1487580602</v>
      </c>
      <c r="J3291">
        <v>1485161402</v>
      </c>
      <c r="K3291" t="b">
        <v>0</v>
      </c>
      <c r="L3291">
        <v>25</v>
      </c>
      <c r="M3291" t="b">
        <v>1</v>
      </c>
      <c r="N3291" t="s">
        <v>8271</v>
      </c>
      <c r="O3291" s="16">
        <f>Table1[[#This Row],[pledged]]/Table1[[#This Row],[goal]]*100</f>
        <v>133.04200000000003</v>
      </c>
      <c r="P3291" s="6">
        <f>IFERROR(Table1[[#This Row],[pledged]]/Table1[[#This Row],[backers_count]],0)</f>
        <v>26.608400000000003</v>
      </c>
      <c r="Q3291" t="str">
        <f>LEFT(Table1[[#This Row],[Category and Sub-Category]],FIND("/",Table1[[#This Row],[Category and Sub-Category]])-1)</f>
        <v>theater</v>
      </c>
      <c r="R3291" t="str">
        <f>RIGHT(Table1[[#This Row],[Category and Sub-Category]],LEN(Table1[[#This Row],[Category and Sub-Category]])-FIND("/",Table1[[#This Row],[Category and Sub-Category]]))</f>
        <v>plays</v>
      </c>
      <c r="S3291" s="14">
        <f>(((Table1[[#This Row],[launched_at]]/60)/60)/24)+DATE(1970,1,1)</f>
        <v>42758.368078703701</v>
      </c>
      <c r="T3291" s="14">
        <f t="shared" si="51"/>
        <v>42786.368078703701</v>
      </c>
    </row>
    <row r="3292" spans="1:20" ht="72.5" x14ac:dyDescent="0.35">
      <c r="A3292">
        <v>3290</v>
      </c>
      <c r="B3292" s="1" t="s">
        <v>3290</v>
      </c>
      <c r="C3292" s="1" t="s">
        <v>7400</v>
      </c>
      <c r="D3292" s="6">
        <v>2000</v>
      </c>
      <c r="E3292" s="6">
        <v>2424</v>
      </c>
      <c r="F3292" t="s">
        <v>8219</v>
      </c>
      <c r="G3292" t="s">
        <v>8225</v>
      </c>
      <c r="H3292" t="s">
        <v>8247</v>
      </c>
      <c r="I3292">
        <v>1489234891</v>
      </c>
      <c r="J3292">
        <v>1486642891</v>
      </c>
      <c r="K3292" t="b">
        <v>0</v>
      </c>
      <c r="L3292">
        <v>72</v>
      </c>
      <c r="M3292" t="b">
        <v>1</v>
      </c>
      <c r="N3292" t="s">
        <v>8271</v>
      </c>
      <c r="O3292" s="16">
        <f>Table1[[#This Row],[pledged]]/Table1[[#This Row],[goal]]*100</f>
        <v>121.2</v>
      </c>
      <c r="P3292" s="6">
        <f>IFERROR(Table1[[#This Row],[pledged]]/Table1[[#This Row],[backers_count]],0)</f>
        <v>33.666666666666664</v>
      </c>
      <c r="Q3292" t="str">
        <f>LEFT(Table1[[#This Row],[Category and Sub-Category]],FIND("/",Table1[[#This Row],[Category and Sub-Category]])-1)</f>
        <v>theater</v>
      </c>
      <c r="R3292" t="str">
        <f>RIGHT(Table1[[#This Row],[Category and Sub-Category]],LEN(Table1[[#This Row],[Category and Sub-Category]])-FIND("/",Table1[[#This Row],[Category and Sub-Category]]))</f>
        <v>plays</v>
      </c>
      <c r="S3292" s="14">
        <f>(((Table1[[#This Row],[launched_at]]/60)/60)/24)+DATE(1970,1,1)</f>
        <v>42775.51494212963</v>
      </c>
      <c r="T3292" s="14">
        <f t="shared" si="51"/>
        <v>42805.51494212963</v>
      </c>
    </row>
    <row r="3293" spans="1:20" ht="58" x14ac:dyDescent="0.35">
      <c r="A3293">
        <v>3291</v>
      </c>
      <c r="B3293" s="1" t="s">
        <v>3291</v>
      </c>
      <c r="C3293" s="1" t="s">
        <v>7401</v>
      </c>
      <c r="D3293" s="6">
        <v>500</v>
      </c>
      <c r="E3293" s="6">
        <v>570</v>
      </c>
      <c r="F3293" t="s">
        <v>8219</v>
      </c>
      <c r="G3293" t="s">
        <v>8224</v>
      </c>
      <c r="H3293" t="s">
        <v>8246</v>
      </c>
      <c r="I3293">
        <v>1442462340</v>
      </c>
      <c r="J3293">
        <v>1439743900</v>
      </c>
      <c r="K3293" t="b">
        <v>0</v>
      </c>
      <c r="L3293">
        <v>14</v>
      </c>
      <c r="M3293" t="b">
        <v>1</v>
      </c>
      <c r="N3293" t="s">
        <v>8271</v>
      </c>
      <c r="O3293" s="16">
        <f>Table1[[#This Row],[pledged]]/Table1[[#This Row],[goal]]*100</f>
        <v>113.99999999999999</v>
      </c>
      <c r="P3293" s="6">
        <f>IFERROR(Table1[[#This Row],[pledged]]/Table1[[#This Row],[backers_count]],0)</f>
        <v>40.714285714285715</v>
      </c>
      <c r="Q3293" t="str">
        <f>LEFT(Table1[[#This Row],[Category and Sub-Category]],FIND("/",Table1[[#This Row],[Category and Sub-Category]])-1)</f>
        <v>theater</v>
      </c>
      <c r="R3293" t="str">
        <f>RIGHT(Table1[[#This Row],[Category and Sub-Category]],LEN(Table1[[#This Row],[Category and Sub-Category]])-FIND("/",Table1[[#This Row],[Category and Sub-Category]]))</f>
        <v>plays</v>
      </c>
      <c r="S3293" s="14">
        <f>(((Table1[[#This Row],[launched_at]]/60)/60)/24)+DATE(1970,1,1)</f>
        <v>42232.702546296292</v>
      </c>
      <c r="T3293" s="14">
        <f t="shared" si="51"/>
        <v>42264.165972222225</v>
      </c>
    </row>
    <row r="3294" spans="1:20" ht="43.5" x14ac:dyDescent="0.35">
      <c r="A3294">
        <v>3292</v>
      </c>
      <c r="B3294" s="1" t="s">
        <v>3292</v>
      </c>
      <c r="C3294" s="1" t="s">
        <v>7402</v>
      </c>
      <c r="D3294" s="6">
        <v>101</v>
      </c>
      <c r="E3294" s="6">
        <v>289</v>
      </c>
      <c r="F3294" t="s">
        <v>8219</v>
      </c>
      <c r="G3294" t="s">
        <v>8225</v>
      </c>
      <c r="H3294" t="s">
        <v>8247</v>
      </c>
      <c r="I3294">
        <v>1449257348</v>
      </c>
      <c r="J3294">
        <v>1444069748</v>
      </c>
      <c r="K3294" t="b">
        <v>0</v>
      </c>
      <c r="L3294">
        <v>15</v>
      </c>
      <c r="M3294" t="b">
        <v>1</v>
      </c>
      <c r="N3294" t="s">
        <v>8271</v>
      </c>
      <c r="O3294" s="16">
        <f>Table1[[#This Row],[pledged]]/Table1[[#This Row],[goal]]*100</f>
        <v>286.13861386138615</v>
      </c>
      <c r="P3294" s="6">
        <f>IFERROR(Table1[[#This Row],[pledged]]/Table1[[#This Row],[backers_count]],0)</f>
        <v>19.266666666666666</v>
      </c>
      <c r="Q3294" t="str">
        <f>LEFT(Table1[[#This Row],[Category and Sub-Category]],FIND("/",Table1[[#This Row],[Category and Sub-Category]])-1)</f>
        <v>theater</v>
      </c>
      <c r="R3294" t="str">
        <f>RIGHT(Table1[[#This Row],[Category and Sub-Category]],LEN(Table1[[#This Row],[Category and Sub-Category]])-FIND("/",Table1[[#This Row],[Category and Sub-Category]]))</f>
        <v>plays</v>
      </c>
      <c r="S3294" s="14">
        <f>(((Table1[[#This Row],[launched_at]]/60)/60)/24)+DATE(1970,1,1)</f>
        <v>42282.770231481481</v>
      </c>
      <c r="T3294" s="14">
        <f t="shared" si="51"/>
        <v>42342.811898148153</v>
      </c>
    </row>
    <row r="3295" spans="1:20" ht="58" x14ac:dyDescent="0.35">
      <c r="A3295">
        <v>3293</v>
      </c>
      <c r="B3295" s="1" t="s">
        <v>3293</v>
      </c>
      <c r="C3295" s="1" t="s">
        <v>7403</v>
      </c>
      <c r="D3295" s="6">
        <v>4500</v>
      </c>
      <c r="E3295" s="6">
        <v>7670</v>
      </c>
      <c r="F3295" t="s">
        <v>8219</v>
      </c>
      <c r="G3295" t="s">
        <v>8228</v>
      </c>
      <c r="H3295" t="s">
        <v>8250</v>
      </c>
      <c r="I3295">
        <v>1488622352</v>
      </c>
      <c r="J3295">
        <v>1486030352</v>
      </c>
      <c r="K3295" t="b">
        <v>0</v>
      </c>
      <c r="L3295">
        <v>91</v>
      </c>
      <c r="M3295" t="b">
        <v>1</v>
      </c>
      <c r="N3295" t="s">
        <v>8271</v>
      </c>
      <c r="O3295" s="16">
        <f>Table1[[#This Row],[pledged]]/Table1[[#This Row],[goal]]*100</f>
        <v>170.44444444444446</v>
      </c>
      <c r="P3295" s="6">
        <f>IFERROR(Table1[[#This Row],[pledged]]/Table1[[#This Row],[backers_count]],0)</f>
        <v>84.285714285714292</v>
      </c>
      <c r="Q3295" t="str">
        <f>LEFT(Table1[[#This Row],[Category and Sub-Category]],FIND("/",Table1[[#This Row],[Category and Sub-Category]])-1)</f>
        <v>theater</v>
      </c>
      <c r="R3295" t="str">
        <f>RIGHT(Table1[[#This Row],[Category and Sub-Category]],LEN(Table1[[#This Row],[Category and Sub-Category]])-FIND("/",Table1[[#This Row],[Category and Sub-Category]]))</f>
        <v>plays</v>
      </c>
      <c r="S3295" s="14">
        <f>(((Table1[[#This Row],[launched_at]]/60)/60)/24)+DATE(1970,1,1)</f>
        <v>42768.425370370373</v>
      </c>
      <c r="T3295" s="14">
        <f t="shared" si="51"/>
        <v>42798.425370370373</v>
      </c>
    </row>
    <row r="3296" spans="1:20" ht="43.5" x14ac:dyDescent="0.35">
      <c r="A3296">
        <v>3294</v>
      </c>
      <c r="B3296" s="1" t="s">
        <v>3294</v>
      </c>
      <c r="C3296" s="1" t="s">
        <v>7404</v>
      </c>
      <c r="D3296" s="6">
        <v>600</v>
      </c>
      <c r="E3296" s="6">
        <v>710</v>
      </c>
      <c r="F3296" t="s">
        <v>8219</v>
      </c>
      <c r="G3296" t="s">
        <v>8225</v>
      </c>
      <c r="H3296" t="s">
        <v>8247</v>
      </c>
      <c r="I3296">
        <v>1434459554</v>
      </c>
      <c r="J3296">
        <v>1431867554</v>
      </c>
      <c r="K3296" t="b">
        <v>0</v>
      </c>
      <c r="L3296">
        <v>24</v>
      </c>
      <c r="M3296" t="b">
        <v>1</v>
      </c>
      <c r="N3296" t="s">
        <v>8271</v>
      </c>
      <c r="O3296" s="16">
        <f>Table1[[#This Row],[pledged]]/Table1[[#This Row],[goal]]*100</f>
        <v>118.33333333333333</v>
      </c>
      <c r="P3296" s="6">
        <f>IFERROR(Table1[[#This Row],[pledged]]/Table1[[#This Row],[backers_count]],0)</f>
        <v>29.583333333333332</v>
      </c>
      <c r="Q3296" t="str">
        <f>LEFT(Table1[[#This Row],[Category and Sub-Category]],FIND("/",Table1[[#This Row],[Category and Sub-Category]])-1)</f>
        <v>theater</v>
      </c>
      <c r="R3296" t="str">
        <f>RIGHT(Table1[[#This Row],[Category and Sub-Category]],LEN(Table1[[#This Row],[Category and Sub-Category]])-FIND("/",Table1[[#This Row],[Category and Sub-Category]]))</f>
        <v>plays</v>
      </c>
      <c r="S3296" s="14">
        <f>(((Table1[[#This Row],[launched_at]]/60)/60)/24)+DATE(1970,1,1)</f>
        <v>42141.541134259256</v>
      </c>
      <c r="T3296" s="14">
        <f t="shared" si="51"/>
        <v>42171.541134259256</v>
      </c>
    </row>
    <row r="3297" spans="1:20" ht="43.5" x14ac:dyDescent="0.35">
      <c r="A3297">
        <v>3295</v>
      </c>
      <c r="B3297" s="1" t="s">
        <v>3295</v>
      </c>
      <c r="C3297" s="1" t="s">
        <v>7405</v>
      </c>
      <c r="D3297" s="6">
        <v>700</v>
      </c>
      <c r="E3297" s="6">
        <v>720.01</v>
      </c>
      <c r="F3297" t="s">
        <v>8219</v>
      </c>
      <c r="G3297" t="s">
        <v>8225</v>
      </c>
      <c r="H3297" t="s">
        <v>8247</v>
      </c>
      <c r="I3297">
        <v>1474886229</v>
      </c>
      <c r="J3297">
        <v>1472294229</v>
      </c>
      <c r="K3297" t="b">
        <v>0</v>
      </c>
      <c r="L3297">
        <v>27</v>
      </c>
      <c r="M3297" t="b">
        <v>1</v>
      </c>
      <c r="N3297" t="s">
        <v>8271</v>
      </c>
      <c r="O3297" s="16">
        <f>Table1[[#This Row],[pledged]]/Table1[[#This Row],[goal]]*100</f>
        <v>102.85857142857142</v>
      </c>
      <c r="P3297" s="6">
        <f>IFERROR(Table1[[#This Row],[pledged]]/Table1[[#This Row],[backers_count]],0)</f>
        <v>26.667037037037037</v>
      </c>
      <c r="Q3297" t="str">
        <f>LEFT(Table1[[#This Row],[Category and Sub-Category]],FIND("/",Table1[[#This Row],[Category and Sub-Category]])-1)</f>
        <v>theater</v>
      </c>
      <c r="R3297" t="str">
        <f>RIGHT(Table1[[#This Row],[Category and Sub-Category]],LEN(Table1[[#This Row],[Category and Sub-Category]])-FIND("/",Table1[[#This Row],[Category and Sub-Category]]))</f>
        <v>plays</v>
      </c>
      <c r="S3297" s="14">
        <f>(((Table1[[#This Row],[launched_at]]/60)/60)/24)+DATE(1970,1,1)</f>
        <v>42609.442465277782</v>
      </c>
      <c r="T3297" s="14">
        <f t="shared" si="51"/>
        <v>42639.442465277782</v>
      </c>
    </row>
    <row r="3298" spans="1:20" ht="43.5" x14ac:dyDescent="0.35">
      <c r="A3298">
        <v>3296</v>
      </c>
      <c r="B3298" s="1" t="s">
        <v>3296</v>
      </c>
      <c r="C3298" s="1" t="s">
        <v>7406</v>
      </c>
      <c r="D3298" s="6">
        <v>1500</v>
      </c>
      <c r="E3298" s="6">
        <v>2161</v>
      </c>
      <c r="F3298" t="s">
        <v>8219</v>
      </c>
      <c r="G3298" t="s">
        <v>8225</v>
      </c>
      <c r="H3298" t="s">
        <v>8247</v>
      </c>
      <c r="I3298">
        <v>1448229600</v>
      </c>
      <c r="J3298">
        <v>1446401372</v>
      </c>
      <c r="K3298" t="b">
        <v>0</v>
      </c>
      <c r="L3298">
        <v>47</v>
      </c>
      <c r="M3298" t="b">
        <v>1</v>
      </c>
      <c r="N3298" t="s">
        <v>8271</v>
      </c>
      <c r="O3298" s="16">
        <f>Table1[[#This Row],[pledged]]/Table1[[#This Row],[goal]]*100</f>
        <v>144.06666666666666</v>
      </c>
      <c r="P3298" s="6">
        <f>IFERROR(Table1[[#This Row],[pledged]]/Table1[[#This Row],[backers_count]],0)</f>
        <v>45.978723404255319</v>
      </c>
      <c r="Q3298" t="str">
        <f>LEFT(Table1[[#This Row],[Category and Sub-Category]],FIND("/",Table1[[#This Row],[Category and Sub-Category]])-1)</f>
        <v>theater</v>
      </c>
      <c r="R3298" t="str">
        <f>RIGHT(Table1[[#This Row],[Category and Sub-Category]],LEN(Table1[[#This Row],[Category and Sub-Category]])-FIND("/",Table1[[#This Row],[Category and Sub-Category]]))</f>
        <v>plays</v>
      </c>
      <c r="S3298" s="14">
        <f>(((Table1[[#This Row],[launched_at]]/60)/60)/24)+DATE(1970,1,1)</f>
        <v>42309.756620370375</v>
      </c>
      <c r="T3298" s="14">
        <f t="shared" si="51"/>
        <v>42330.916666666672</v>
      </c>
    </row>
    <row r="3299" spans="1:20" ht="43.5" x14ac:dyDescent="0.35">
      <c r="A3299">
        <v>3297</v>
      </c>
      <c r="B3299" s="1" t="s">
        <v>3297</v>
      </c>
      <c r="C3299" s="1" t="s">
        <v>7407</v>
      </c>
      <c r="D3299" s="6">
        <v>5500</v>
      </c>
      <c r="E3299" s="6">
        <v>5504</v>
      </c>
      <c r="F3299" t="s">
        <v>8219</v>
      </c>
      <c r="G3299" t="s">
        <v>8225</v>
      </c>
      <c r="H3299" t="s">
        <v>8247</v>
      </c>
      <c r="I3299">
        <v>1438037940</v>
      </c>
      <c r="J3299">
        <v>1436380256</v>
      </c>
      <c r="K3299" t="b">
        <v>0</v>
      </c>
      <c r="L3299">
        <v>44</v>
      </c>
      <c r="M3299" t="b">
        <v>1</v>
      </c>
      <c r="N3299" t="s">
        <v>8271</v>
      </c>
      <c r="O3299" s="16">
        <f>Table1[[#This Row],[pledged]]/Table1[[#This Row],[goal]]*100</f>
        <v>100.07272727272726</v>
      </c>
      <c r="P3299" s="6">
        <f>IFERROR(Table1[[#This Row],[pledged]]/Table1[[#This Row],[backers_count]],0)</f>
        <v>125.09090909090909</v>
      </c>
      <c r="Q3299" t="str">
        <f>LEFT(Table1[[#This Row],[Category and Sub-Category]],FIND("/",Table1[[#This Row],[Category and Sub-Category]])-1)</f>
        <v>theater</v>
      </c>
      <c r="R3299" t="str">
        <f>RIGHT(Table1[[#This Row],[Category and Sub-Category]],LEN(Table1[[#This Row],[Category and Sub-Category]])-FIND("/",Table1[[#This Row],[Category and Sub-Category]]))</f>
        <v>plays</v>
      </c>
      <c r="S3299" s="14">
        <f>(((Table1[[#This Row],[launched_at]]/60)/60)/24)+DATE(1970,1,1)</f>
        <v>42193.771481481483</v>
      </c>
      <c r="T3299" s="14">
        <f t="shared" si="51"/>
        <v>42212.957638888889</v>
      </c>
    </row>
    <row r="3300" spans="1:20" ht="43.5" x14ac:dyDescent="0.35">
      <c r="A3300">
        <v>3298</v>
      </c>
      <c r="B3300" s="1" t="s">
        <v>3298</v>
      </c>
      <c r="C3300" s="1" t="s">
        <v>7408</v>
      </c>
      <c r="D3300" s="6">
        <v>10000</v>
      </c>
      <c r="E3300" s="6">
        <v>10173</v>
      </c>
      <c r="F3300" t="s">
        <v>8219</v>
      </c>
      <c r="G3300" t="s">
        <v>8224</v>
      </c>
      <c r="H3300" t="s">
        <v>8246</v>
      </c>
      <c r="I3300">
        <v>1442102400</v>
      </c>
      <c r="J3300">
        <v>1440370768</v>
      </c>
      <c r="K3300" t="b">
        <v>0</v>
      </c>
      <c r="L3300">
        <v>72</v>
      </c>
      <c r="M3300" t="b">
        <v>1</v>
      </c>
      <c r="N3300" t="s">
        <v>8271</v>
      </c>
      <c r="O3300" s="16">
        <f>Table1[[#This Row],[pledged]]/Table1[[#This Row],[goal]]*100</f>
        <v>101.73</v>
      </c>
      <c r="P3300" s="6">
        <f>IFERROR(Table1[[#This Row],[pledged]]/Table1[[#This Row],[backers_count]],0)</f>
        <v>141.29166666666666</v>
      </c>
      <c r="Q3300" t="str">
        <f>LEFT(Table1[[#This Row],[Category and Sub-Category]],FIND("/",Table1[[#This Row],[Category and Sub-Category]])-1)</f>
        <v>theater</v>
      </c>
      <c r="R3300" t="str">
        <f>RIGHT(Table1[[#This Row],[Category and Sub-Category]],LEN(Table1[[#This Row],[Category and Sub-Category]])-FIND("/",Table1[[#This Row],[Category and Sub-Category]]))</f>
        <v>plays</v>
      </c>
      <c r="S3300" s="14">
        <f>(((Table1[[#This Row],[launched_at]]/60)/60)/24)+DATE(1970,1,1)</f>
        <v>42239.957962962959</v>
      </c>
      <c r="T3300" s="14">
        <f t="shared" si="51"/>
        <v>42260</v>
      </c>
    </row>
    <row r="3301" spans="1:20" ht="43.5" x14ac:dyDescent="0.35">
      <c r="A3301">
        <v>3299</v>
      </c>
      <c r="B3301" s="1" t="s">
        <v>3299</v>
      </c>
      <c r="C3301" s="1" t="s">
        <v>7409</v>
      </c>
      <c r="D3301" s="6">
        <v>3000</v>
      </c>
      <c r="E3301" s="6">
        <v>3486</v>
      </c>
      <c r="F3301" t="s">
        <v>8219</v>
      </c>
      <c r="G3301" t="s">
        <v>8224</v>
      </c>
      <c r="H3301" t="s">
        <v>8246</v>
      </c>
      <c r="I3301">
        <v>1444860063</v>
      </c>
      <c r="J3301">
        <v>1442268063</v>
      </c>
      <c r="K3301" t="b">
        <v>0</v>
      </c>
      <c r="L3301">
        <v>63</v>
      </c>
      <c r="M3301" t="b">
        <v>1</v>
      </c>
      <c r="N3301" t="s">
        <v>8271</v>
      </c>
      <c r="O3301" s="16">
        <f>Table1[[#This Row],[pledged]]/Table1[[#This Row],[goal]]*100</f>
        <v>116.19999999999999</v>
      </c>
      <c r="P3301" s="6">
        <f>IFERROR(Table1[[#This Row],[pledged]]/Table1[[#This Row],[backers_count]],0)</f>
        <v>55.333333333333336</v>
      </c>
      <c r="Q3301" t="str">
        <f>LEFT(Table1[[#This Row],[Category and Sub-Category]],FIND("/",Table1[[#This Row],[Category and Sub-Category]])-1)</f>
        <v>theater</v>
      </c>
      <c r="R3301" t="str">
        <f>RIGHT(Table1[[#This Row],[Category and Sub-Category]],LEN(Table1[[#This Row],[Category and Sub-Category]])-FIND("/",Table1[[#This Row],[Category and Sub-Category]]))</f>
        <v>plays</v>
      </c>
      <c r="S3301" s="14">
        <f>(((Table1[[#This Row],[launched_at]]/60)/60)/24)+DATE(1970,1,1)</f>
        <v>42261.917395833334</v>
      </c>
      <c r="T3301" s="14">
        <f t="shared" si="51"/>
        <v>42291.917395833334</v>
      </c>
    </row>
    <row r="3302" spans="1:20" ht="43.5" x14ac:dyDescent="0.35">
      <c r="A3302">
        <v>3300</v>
      </c>
      <c r="B3302" s="1" t="s">
        <v>3300</v>
      </c>
      <c r="C3302" s="1" t="s">
        <v>7410</v>
      </c>
      <c r="D3302" s="6">
        <v>3000</v>
      </c>
      <c r="E3302" s="6">
        <v>4085</v>
      </c>
      <c r="F3302" t="s">
        <v>8219</v>
      </c>
      <c r="G3302" t="s">
        <v>8224</v>
      </c>
      <c r="H3302" t="s">
        <v>8246</v>
      </c>
      <c r="I3302">
        <v>1430329862</v>
      </c>
      <c r="J3302">
        <v>1428515462</v>
      </c>
      <c r="K3302" t="b">
        <v>0</v>
      </c>
      <c r="L3302">
        <v>88</v>
      </c>
      <c r="M3302" t="b">
        <v>1</v>
      </c>
      <c r="N3302" t="s">
        <v>8271</v>
      </c>
      <c r="O3302" s="16">
        <f>Table1[[#This Row],[pledged]]/Table1[[#This Row],[goal]]*100</f>
        <v>136.16666666666666</v>
      </c>
      <c r="P3302" s="6">
        <f>IFERROR(Table1[[#This Row],[pledged]]/Table1[[#This Row],[backers_count]],0)</f>
        <v>46.420454545454547</v>
      </c>
      <c r="Q3302" t="str">
        <f>LEFT(Table1[[#This Row],[Category and Sub-Category]],FIND("/",Table1[[#This Row],[Category and Sub-Category]])-1)</f>
        <v>theater</v>
      </c>
      <c r="R3302" t="str">
        <f>RIGHT(Table1[[#This Row],[Category and Sub-Category]],LEN(Table1[[#This Row],[Category and Sub-Category]])-FIND("/",Table1[[#This Row],[Category and Sub-Category]]))</f>
        <v>plays</v>
      </c>
      <c r="S3302" s="14">
        <f>(((Table1[[#This Row],[launched_at]]/60)/60)/24)+DATE(1970,1,1)</f>
        <v>42102.743773148148</v>
      </c>
      <c r="T3302" s="14">
        <f t="shared" si="51"/>
        <v>42123.743773148148</v>
      </c>
    </row>
    <row r="3303" spans="1:20" ht="43.5" x14ac:dyDescent="0.35">
      <c r="A3303">
        <v>3301</v>
      </c>
      <c r="B3303" s="1" t="s">
        <v>3301</v>
      </c>
      <c r="C3303" s="1" t="s">
        <v>7411</v>
      </c>
      <c r="D3303" s="6">
        <v>3000</v>
      </c>
      <c r="E3303" s="6">
        <v>4004</v>
      </c>
      <c r="F3303" t="s">
        <v>8219</v>
      </c>
      <c r="G3303" t="s">
        <v>8224</v>
      </c>
      <c r="H3303" t="s">
        <v>8246</v>
      </c>
      <c r="I3303">
        <v>1470034740</v>
      </c>
      <c r="J3303">
        <v>1466185176</v>
      </c>
      <c r="K3303" t="b">
        <v>0</v>
      </c>
      <c r="L3303">
        <v>70</v>
      </c>
      <c r="M3303" t="b">
        <v>1</v>
      </c>
      <c r="N3303" t="s">
        <v>8271</v>
      </c>
      <c r="O3303" s="16">
        <f>Table1[[#This Row],[pledged]]/Table1[[#This Row],[goal]]*100</f>
        <v>133.46666666666667</v>
      </c>
      <c r="P3303" s="6">
        <f>IFERROR(Table1[[#This Row],[pledged]]/Table1[[#This Row],[backers_count]],0)</f>
        <v>57.2</v>
      </c>
      <c r="Q3303" t="str">
        <f>LEFT(Table1[[#This Row],[Category and Sub-Category]],FIND("/",Table1[[#This Row],[Category and Sub-Category]])-1)</f>
        <v>theater</v>
      </c>
      <c r="R3303" t="str">
        <f>RIGHT(Table1[[#This Row],[Category and Sub-Category]],LEN(Table1[[#This Row],[Category and Sub-Category]])-FIND("/",Table1[[#This Row],[Category and Sub-Category]]))</f>
        <v>plays</v>
      </c>
      <c r="S3303" s="14">
        <f>(((Table1[[#This Row],[launched_at]]/60)/60)/24)+DATE(1970,1,1)</f>
        <v>42538.73583333334</v>
      </c>
      <c r="T3303" s="14">
        <f t="shared" si="51"/>
        <v>42583.290972222225</v>
      </c>
    </row>
    <row r="3304" spans="1:20" x14ac:dyDescent="0.35">
      <c r="A3304">
        <v>3302</v>
      </c>
      <c r="B3304" s="1" t="s">
        <v>3302</v>
      </c>
      <c r="C3304" s="1" t="s">
        <v>7412</v>
      </c>
      <c r="D3304" s="6">
        <v>8400</v>
      </c>
      <c r="E3304" s="6">
        <v>8685</v>
      </c>
      <c r="F3304" t="s">
        <v>8219</v>
      </c>
      <c r="G3304" t="s">
        <v>8227</v>
      </c>
      <c r="H3304" t="s">
        <v>8249</v>
      </c>
      <c r="I3304">
        <v>1481099176</v>
      </c>
      <c r="J3304">
        <v>1478507176</v>
      </c>
      <c r="K3304" t="b">
        <v>0</v>
      </c>
      <c r="L3304">
        <v>50</v>
      </c>
      <c r="M3304" t="b">
        <v>1</v>
      </c>
      <c r="N3304" t="s">
        <v>8271</v>
      </c>
      <c r="O3304" s="16">
        <f>Table1[[#This Row],[pledged]]/Table1[[#This Row],[goal]]*100</f>
        <v>103.39285714285715</v>
      </c>
      <c r="P3304" s="6">
        <f>IFERROR(Table1[[#This Row],[pledged]]/Table1[[#This Row],[backers_count]],0)</f>
        <v>173.7</v>
      </c>
      <c r="Q3304" t="str">
        <f>LEFT(Table1[[#This Row],[Category and Sub-Category]],FIND("/",Table1[[#This Row],[Category and Sub-Category]])-1)</f>
        <v>theater</v>
      </c>
      <c r="R3304" t="str">
        <f>RIGHT(Table1[[#This Row],[Category and Sub-Category]],LEN(Table1[[#This Row],[Category and Sub-Category]])-FIND("/",Table1[[#This Row],[Category and Sub-Category]]))</f>
        <v>plays</v>
      </c>
      <c r="S3304" s="14">
        <f>(((Table1[[#This Row],[launched_at]]/60)/60)/24)+DATE(1970,1,1)</f>
        <v>42681.35157407407</v>
      </c>
      <c r="T3304" s="14">
        <f t="shared" si="51"/>
        <v>42711.35157407407</v>
      </c>
    </row>
    <row r="3305" spans="1:20" ht="43.5" x14ac:dyDescent="0.35">
      <c r="A3305">
        <v>3303</v>
      </c>
      <c r="B3305" s="1" t="s">
        <v>3303</v>
      </c>
      <c r="C3305" s="1" t="s">
        <v>7413</v>
      </c>
      <c r="D3305" s="6">
        <v>1800</v>
      </c>
      <c r="E3305" s="6">
        <v>2086</v>
      </c>
      <c r="F3305" t="s">
        <v>8219</v>
      </c>
      <c r="G3305" t="s">
        <v>8224</v>
      </c>
      <c r="H3305" t="s">
        <v>8246</v>
      </c>
      <c r="I3305">
        <v>1427553484</v>
      </c>
      <c r="J3305">
        <v>1424533084</v>
      </c>
      <c r="K3305" t="b">
        <v>0</v>
      </c>
      <c r="L3305">
        <v>35</v>
      </c>
      <c r="M3305" t="b">
        <v>1</v>
      </c>
      <c r="N3305" t="s">
        <v>8271</v>
      </c>
      <c r="O3305" s="16">
        <f>Table1[[#This Row],[pledged]]/Table1[[#This Row],[goal]]*100</f>
        <v>115.88888888888889</v>
      </c>
      <c r="P3305" s="6">
        <f>IFERROR(Table1[[#This Row],[pledged]]/Table1[[#This Row],[backers_count]],0)</f>
        <v>59.6</v>
      </c>
      <c r="Q3305" t="str">
        <f>LEFT(Table1[[#This Row],[Category and Sub-Category]],FIND("/",Table1[[#This Row],[Category and Sub-Category]])-1)</f>
        <v>theater</v>
      </c>
      <c r="R3305" t="str">
        <f>RIGHT(Table1[[#This Row],[Category and Sub-Category]],LEN(Table1[[#This Row],[Category and Sub-Category]])-FIND("/",Table1[[#This Row],[Category and Sub-Category]]))</f>
        <v>plays</v>
      </c>
      <c r="S3305" s="14">
        <f>(((Table1[[#This Row],[launched_at]]/60)/60)/24)+DATE(1970,1,1)</f>
        <v>42056.65143518518</v>
      </c>
      <c r="T3305" s="14">
        <f t="shared" si="51"/>
        <v>42091.609768518523</v>
      </c>
    </row>
    <row r="3306" spans="1:20" ht="43.5" x14ac:dyDescent="0.35">
      <c r="A3306">
        <v>3304</v>
      </c>
      <c r="B3306" s="1" t="s">
        <v>3304</v>
      </c>
      <c r="C3306" s="1" t="s">
        <v>7414</v>
      </c>
      <c r="D3306" s="6">
        <v>15000</v>
      </c>
      <c r="E3306" s="6">
        <v>15677.5</v>
      </c>
      <c r="F3306" t="s">
        <v>8219</v>
      </c>
      <c r="G3306" t="s">
        <v>8224</v>
      </c>
      <c r="H3306" t="s">
        <v>8246</v>
      </c>
      <c r="I3306">
        <v>1482418752</v>
      </c>
      <c r="J3306">
        <v>1479826752</v>
      </c>
      <c r="K3306" t="b">
        <v>0</v>
      </c>
      <c r="L3306">
        <v>175</v>
      </c>
      <c r="M3306" t="b">
        <v>1</v>
      </c>
      <c r="N3306" t="s">
        <v>8271</v>
      </c>
      <c r="O3306" s="16">
        <f>Table1[[#This Row],[pledged]]/Table1[[#This Row],[goal]]*100</f>
        <v>104.51666666666665</v>
      </c>
      <c r="P3306" s="6">
        <f>IFERROR(Table1[[#This Row],[pledged]]/Table1[[#This Row],[backers_count]],0)</f>
        <v>89.585714285714289</v>
      </c>
      <c r="Q3306" t="str">
        <f>LEFT(Table1[[#This Row],[Category and Sub-Category]],FIND("/",Table1[[#This Row],[Category and Sub-Category]])-1)</f>
        <v>theater</v>
      </c>
      <c r="R3306" t="str">
        <f>RIGHT(Table1[[#This Row],[Category and Sub-Category]],LEN(Table1[[#This Row],[Category and Sub-Category]])-FIND("/",Table1[[#This Row],[Category and Sub-Category]]))</f>
        <v>plays</v>
      </c>
      <c r="S3306" s="14">
        <f>(((Table1[[#This Row],[launched_at]]/60)/60)/24)+DATE(1970,1,1)</f>
        <v>42696.624444444446</v>
      </c>
      <c r="T3306" s="14">
        <f t="shared" si="51"/>
        <v>42726.624444444446</v>
      </c>
    </row>
    <row r="3307" spans="1:20" ht="43.5" x14ac:dyDescent="0.35">
      <c r="A3307">
        <v>3305</v>
      </c>
      <c r="B3307" s="1" t="s">
        <v>3305</v>
      </c>
      <c r="C3307" s="1" t="s">
        <v>7415</v>
      </c>
      <c r="D3307" s="6">
        <v>4000</v>
      </c>
      <c r="E3307" s="6">
        <v>4081</v>
      </c>
      <c r="F3307" t="s">
        <v>8219</v>
      </c>
      <c r="G3307" t="s">
        <v>8224</v>
      </c>
      <c r="H3307" t="s">
        <v>8246</v>
      </c>
      <c r="I3307">
        <v>1438374748</v>
      </c>
      <c r="J3307">
        <v>1435782748</v>
      </c>
      <c r="K3307" t="b">
        <v>0</v>
      </c>
      <c r="L3307">
        <v>20</v>
      </c>
      <c r="M3307" t="b">
        <v>1</v>
      </c>
      <c r="N3307" t="s">
        <v>8271</v>
      </c>
      <c r="O3307" s="16">
        <f>Table1[[#This Row],[pledged]]/Table1[[#This Row],[goal]]*100</f>
        <v>102.02500000000001</v>
      </c>
      <c r="P3307" s="6">
        <f>IFERROR(Table1[[#This Row],[pledged]]/Table1[[#This Row],[backers_count]],0)</f>
        <v>204.05</v>
      </c>
      <c r="Q3307" t="str">
        <f>LEFT(Table1[[#This Row],[Category and Sub-Category]],FIND("/",Table1[[#This Row],[Category and Sub-Category]])-1)</f>
        <v>theater</v>
      </c>
      <c r="R3307" t="str">
        <f>RIGHT(Table1[[#This Row],[Category and Sub-Category]],LEN(Table1[[#This Row],[Category and Sub-Category]])-FIND("/",Table1[[#This Row],[Category and Sub-Category]]))</f>
        <v>plays</v>
      </c>
      <c r="S3307" s="14">
        <f>(((Table1[[#This Row],[launched_at]]/60)/60)/24)+DATE(1970,1,1)</f>
        <v>42186.855879629627</v>
      </c>
      <c r="T3307" s="14">
        <f t="shared" si="51"/>
        <v>42216.855879629627</v>
      </c>
    </row>
    <row r="3308" spans="1:20" ht="58" x14ac:dyDescent="0.35">
      <c r="A3308">
        <v>3306</v>
      </c>
      <c r="B3308" s="1" t="s">
        <v>3306</v>
      </c>
      <c r="C3308" s="1" t="s">
        <v>7416</v>
      </c>
      <c r="D3308" s="6">
        <v>1500</v>
      </c>
      <c r="E3308" s="6">
        <v>2630</v>
      </c>
      <c r="F3308" t="s">
        <v>8219</v>
      </c>
      <c r="G3308" t="s">
        <v>8224</v>
      </c>
      <c r="H3308" t="s">
        <v>8246</v>
      </c>
      <c r="I3308">
        <v>1465527600</v>
      </c>
      <c r="J3308">
        <v>1462252542</v>
      </c>
      <c r="K3308" t="b">
        <v>0</v>
      </c>
      <c r="L3308">
        <v>54</v>
      </c>
      <c r="M3308" t="b">
        <v>1</v>
      </c>
      <c r="N3308" t="s">
        <v>8271</v>
      </c>
      <c r="O3308" s="16">
        <f>Table1[[#This Row],[pledged]]/Table1[[#This Row],[goal]]*100</f>
        <v>175.33333333333334</v>
      </c>
      <c r="P3308" s="6">
        <f>IFERROR(Table1[[#This Row],[pledged]]/Table1[[#This Row],[backers_count]],0)</f>
        <v>48.703703703703702</v>
      </c>
      <c r="Q3308" t="str">
        <f>LEFT(Table1[[#This Row],[Category and Sub-Category]],FIND("/",Table1[[#This Row],[Category and Sub-Category]])-1)</f>
        <v>theater</v>
      </c>
      <c r="R3308" t="str">
        <f>RIGHT(Table1[[#This Row],[Category and Sub-Category]],LEN(Table1[[#This Row],[Category and Sub-Category]])-FIND("/",Table1[[#This Row],[Category and Sub-Category]]))</f>
        <v>plays</v>
      </c>
      <c r="S3308" s="14">
        <f>(((Table1[[#This Row],[launched_at]]/60)/60)/24)+DATE(1970,1,1)</f>
        <v>42493.219236111108</v>
      </c>
      <c r="T3308" s="14">
        <f t="shared" si="51"/>
        <v>42531.125</v>
      </c>
    </row>
    <row r="3309" spans="1:20" ht="43.5" x14ac:dyDescent="0.35">
      <c r="A3309">
        <v>3307</v>
      </c>
      <c r="B3309" s="1" t="s">
        <v>3307</v>
      </c>
      <c r="C3309" s="1" t="s">
        <v>7417</v>
      </c>
      <c r="D3309" s="6">
        <v>1000</v>
      </c>
      <c r="E3309" s="6">
        <v>1066.8</v>
      </c>
      <c r="F3309" t="s">
        <v>8219</v>
      </c>
      <c r="G3309" t="s">
        <v>8224</v>
      </c>
      <c r="H3309" t="s">
        <v>8246</v>
      </c>
      <c r="I3309">
        <v>1463275339</v>
      </c>
      <c r="J3309">
        <v>1460683339</v>
      </c>
      <c r="K3309" t="b">
        <v>0</v>
      </c>
      <c r="L3309">
        <v>20</v>
      </c>
      <c r="M3309" t="b">
        <v>1</v>
      </c>
      <c r="N3309" t="s">
        <v>8271</v>
      </c>
      <c r="O3309" s="16">
        <f>Table1[[#This Row],[pledged]]/Table1[[#This Row],[goal]]*100</f>
        <v>106.67999999999999</v>
      </c>
      <c r="P3309" s="6">
        <f>IFERROR(Table1[[#This Row],[pledged]]/Table1[[#This Row],[backers_count]],0)</f>
        <v>53.339999999999996</v>
      </c>
      <c r="Q3309" t="str">
        <f>LEFT(Table1[[#This Row],[Category and Sub-Category]],FIND("/",Table1[[#This Row],[Category and Sub-Category]])-1)</f>
        <v>theater</v>
      </c>
      <c r="R3309" t="str">
        <f>RIGHT(Table1[[#This Row],[Category and Sub-Category]],LEN(Table1[[#This Row],[Category and Sub-Category]])-FIND("/",Table1[[#This Row],[Category and Sub-Category]]))</f>
        <v>plays</v>
      </c>
      <c r="S3309" s="14">
        <f>(((Table1[[#This Row],[launched_at]]/60)/60)/24)+DATE(1970,1,1)</f>
        <v>42475.057164351849</v>
      </c>
      <c r="T3309" s="14">
        <f t="shared" si="51"/>
        <v>42505.057164351849</v>
      </c>
    </row>
    <row r="3310" spans="1:20" ht="43.5" x14ac:dyDescent="0.35">
      <c r="A3310">
        <v>3308</v>
      </c>
      <c r="B3310" s="1" t="s">
        <v>3308</v>
      </c>
      <c r="C3310" s="1" t="s">
        <v>7418</v>
      </c>
      <c r="D3310" s="6">
        <v>3500</v>
      </c>
      <c r="E3310" s="6">
        <v>4280</v>
      </c>
      <c r="F3310" t="s">
        <v>8219</v>
      </c>
      <c r="G3310" t="s">
        <v>8224</v>
      </c>
      <c r="H3310" t="s">
        <v>8246</v>
      </c>
      <c r="I3310">
        <v>1460581365</v>
      </c>
      <c r="J3310">
        <v>1458766965</v>
      </c>
      <c r="K3310" t="b">
        <v>0</v>
      </c>
      <c r="L3310">
        <v>57</v>
      </c>
      <c r="M3310" t="b">
        <v>1</v>
      </c>
      <c r="N3310" t="s">
        <v>8271</v>
      </c>
      <c r="O3310" s="16">
        <f>Table1[[#This Row],[pledged]]/Table1[[#This Row],[goal]]*100</f>
        <v>122.28571428571429</v>
      </c>
      <c r="P3310" s="6">
        <f>IFERROR(Table1[[#This Row],[pledged]]/Table1[[#This Row],[backers_count]],0)</f>
        <v>75.087719298245617</v>
      </c>
      <c r="Q3310" t="str">
        <f>LEFT(Table1[[#This Row],[Category and Sub-Category]],FIND("/",Table1[[#This Row],[Category and Sub-Category]])-1)</f>
        <v>theater</v>
      </c>
      <c r="R3310" t="str">
        <f>RIGHT(Table1[[#This Row],[Category and Sub-Category]],LEN(Table1[[#This Row],[Category and Sub-Category]])-FIND("/",Table1[[#This Row],[Category and Sub-Category]]))</f>
        <v>plays</v>
      </c>
      <c r="S3310" s="14">
        <f>(((Table1[[#This Row],[launched_at]]/60)/60)/24)+DATE(1970,1,1)</f>
        <v>42452.876909722225</v>
      </c>
      <c r="T3310" s="14">
        <f t="shared" si="51"/>
        <v>42473.876909722225</v>
      </c>
    </row>
    <row r="3311" spans="1:20" ht="29" x14ac:dyDescent="0.35">
      <c r="A3311">
        <v>3309</v>
      </c>
      <c r="B3311" s="1" t="s">
        <v>3309</v>
      </c>
      <c r="C3311" s="1" t="s">
        <v>7419</v>
      </c>
      <c r="D3311" s="6">
        <v>350</v>
      </c>
      <c r="E3311" s="6">
        <v>558</v>
      </c>
      <c r="F3311" t="s">
        <v>8219</v>
      </c>
      <c r="G3311" t="s">
        <v>8225</v>
      </c>
      <c r="H3311" t="s">
        <v>8247</v>
      </c>
      <c r="I3311">
        <v>1476632178</v>
      </c>
      <c r="J3311">
        <v>1473953778</v>
      </c>
      <c r="K3311" t="b">
        <v>0</v>
      </c>
      <c r="L3311">
        <v>31</v>
      </c>
      <c r="M3311" t="b">
        <v>1</v>
      </c>
      <c r="N3311" t="s">
        <v>8271</v>
      </c>
      <c r="O3311" s="16">
        <f>Table1[[#This Row],[pledged]]/Table1[[#This Row],[goal]]*100</f>
        <v>159.42857142857144</v>
      </c>
      <c r="P3311" s="6">
        <f>IFERROR(Table1[[#This Row],[pledged]]/Table1[[#This Row],[backers_count]],0)</f>
        <v>18</v>
      </c>
      <c r="Q3311" t="str">
        <f>LEFT(Table1[[#This Row],[Category and Sub-Category]],FIND("/",Table1[[#This Row],[Category and Sub-Category]])-1)</f>
        <v>theater</v>
      </c>
      <c r="R3311" t="str">
        <f>RIGHT(Table1[[#This Row],[Category and Sub-Category]],LEN(Table1[[#This Row],[Category and Sub-Category]])-FIND("/",Table1[[#This Row],[Category and Sub-Category]]))</f>
        <v>plays</v>
      </c>
      <c r="S3311" s="14">
        <f>(((Table1[[#This Row],[launched_at]]/60)/60)/24)+DATE(1970,1,1)</f>
        <v>42628.650208333333</v>
      </c>
      <c r="T3311" s="14">
        <f t="shared" si="51"/>
        <v>42659.650208333333</v>
      </c>
    </row>
    <row r="3312" spans="1:20" ht="29" x14ac:dyDescent="0.35">
      <c r="A3312">
        <v>3310</v>
      </c>
      <c r="B3312" s="1" t="s">
        <v>3310</v>
      </c>
      <c r="C3312" s="1" t="s">
        <v>7420</v>
      </c>
      <c r="D3312" s="6">
        <v>6500</v>
      </c>
      <c r="E3312" s="6">
        <v>6505</v>
      </c>
      <c r="F3312" t="s">
        <v>8219</v>
      </c>
      <c r="G3312" t="s">
        <v>8224</v>
      </c>
      <c r="H3312" t="s">
        <v>8246</v>
      </c>
      <c r="I3312">
        <v>1444169825</v>
      </c>
      <c r="J3312">
        <v>1441577825</v>
      </c>
      <c r="K3312" t="b">
        <v>0</v>
      </c>
      <c r="L3312">
        <v>31</v>
      </c>
      <c r="M3312" t="b">
        <v>1</v>
      </c>
      <c r="N3312" t="s">
        <v>8271</v>
      </c>
      <c r="O3312" s="16">
        <f>Table1[[#This Row],[pledged]]/Table1[[#This Row],[goal]]*100</f>
        <v>100.07692307692308</v>
      </c>
      <c r="P3312" s="6">
        <f>IFERROR(Table1[[#This Row],[pledged]]/Table1[[#This Row],[backers_count]],0)</f>
        <v>209.83870967741936</v>
      </c>
      <c r="Q3312" t="str">
        <f>LEFT(Table1[[#This Row],[Category and Sub-Category]],FIND("/",Table1[[#This Row],[Category and Sub-Category]])-1)</f>
        <v>theater</v>
      </c>
      <c r="R3312" t="str">
        <f>RIGHT(Table1[[#This Row],[Category and Sub-Category]],LEN(Table1[[#This Row],[Category and Sub-Category]])-FIND("/",Table1[[#This Row],[Category and Sub-Category]]))</f>
        <v>plays</v>
      </c>
      <c r="S3312" s="14">
        <f>(((Table1[[#This Row],[launched_at]]/60)/60)/24)+DATE(1970,1,1)</f>
        <v>42253.928530092591</v>
      </c>
      <c r="T3312" s="14">
        <f t="shared" si="51"/>
        <v>42283.928530092591</v>
      </c>
    </row>
    <row r="3313" spans="1:20" ht="43.5" x14ac:dyDescent="0.35">
      <c r="A3313">
        <v>3311</v>
      </c>
      <c r="B3313" s="1" t="s">
        <v>3311</v>
      </c>
      <c r="C3313" s="1" t="s">
        <v>7421</v>
      </c>
      <c r="D3313" s="6">
        <v>2500</v>
      </c>
      <c r="E3313" s="6">
        <v>2746</v>
      </c>
      <c r="F3313" t="s">
        <v>8219</v>
      </c>
      <c r="G3313" t="s">
        <v>8224</v>
      </c>
      <c r="H3313" t="s">
        <v>8246</v>
      </c>
      <c r="I3313">
        <v>1445065210</v>
      </c>
      <c r="J3313">
        <v>1442473210</v>
      </c>
      <c r="K3313" t="b">
        <v>0</v>
      </c>
      <c r="L3313">
        <v>45</v>
      </c>
      <c r="M3313" t="b">
        <v>1</v>
      </c>
      <c r="N3313" t="s">
        <v>8271</v>
      </c>
      <c r="O3313" s="16">
        <f>Table1[[#This Row],[pledged]]/Table1[[#This Row],[goal]]*100</f>
        <v>109.84</v>
      </c>
      <c r="P3313" s="6">
        <f>IFERROR(Table1[[#This Row],[pledged]]/Table1[[#This Row],[backers_count]],0)</f>
        <v>61.022222222222226</v>
      </c>
      <c r="Q3313" t="str">
        <f>LEFT(Table1[[#This Row],[Category and Sub-Category]],FIND("/",Table1[[#This Row],[Category and Sub-Category]])-1)</f>
        <v>theater</v>
      </c>
      <c r="R3313" t="str">
        <f>RIGHT(Table1[[#This Row],[Category and Sub-Category]],LEN(Table1[[#This Row],[Category and Sub-Category]])-FIND("/",Table1[[#This Row],[Category and Sub-Category]]))</f>
        <v>plays</v>
      </c>
      <c r="S3313" s="14">
        <f>(((Table1[[#This Row],[launched_at]]/60)/60)/24)+DATE(1970,1,1)</f>
        <v>42264.29178240741</v>
      </c>
      <c r="T3313" s="14">
        <f t="shared" si="51"/>
        <v>42294.29178240741</v>
      </c>
    </row>
    <row r="3314" spans="1:20" ht="43.5" x14ac:dyDescent="0.35">
      <c r="A3314">
        <v>3312</v>
      </c>
      <c r="B3314" s="1" t="s">
        <v>3312</v>
      </c>
      <c r="C3314" s="1" t="s">
        <v>7422</v>
      </c>
      <c r="D3314" s="6">
        <v>2500</v>
      </c>
      <c r="E3314" s="6">
        <v>2501</v>
      </c>
      <c r="F3314" t="s">
        <v>8219</v>
      </c>
      <c r="G3314" t="s">
        <v>8224</v>
      </c>
      <c r="H3314" t="s">
        <v>8246</v>
      </c>
      <c r="I3314">
        <v>1478901600</v>
      </c>
      <c r="J3314">
        <v>1477077946</v>
      </c>
      <c r="K3314" t="b">
        <v>0</v>
      </c>
      <c r="L3314">
        <v>41</v>
      </c>
      <c r="M3314" t="b">
        <v>1</v>
      </c>
      <c r="N3314" t="s">
        <v>8271</v>
      </c>
      <c r="O3314" s="16">
        <f>Table1[[#This Row],[pledged]]/Table1[[#This Row],[goal]]*100</f>
        <v>100.03999999999999</v>
      </c>
      <c r="P3314" s="6">
        <f>IFERROR(Table1[[#This Row],[pledged]]/Table1[[#This Row],[backers_count]],0)</f>
        <v>61</v>
      </c>
      <c r="Q3314" t="str">
        <f>LEFT(Table1[[#This Row],[Category and Sub-Category]],FIND("/",Table1[[#This Row],[Category and Sub-Category]])-1)</f>
        <v>theater</v>
      </c>
      <c r="R3314" t="str">
        <f>RIGHT(Table1[[#This Row],[Category and Sub-Category]],LEN(Table1[[#This Row],[Category and Sub-Category]])-FIND("/",Table1[[#This Row],[Category and Sub-Category]]))</f>
        <v>plays</v>
      </c>
      <c r="S3314" s="14">
        <f>(((Table1[[#This Row],[launched_at]]/60)/60)/24)+DATE(1970,1,1)</f>
        <v>42664.809560185182</v>
      </c>
      <c r="T3314" s="14">
        <f t="shared" si="51"/>
        <v>42685.916666666672</v>
      </c>
    </row>
    <row r="3315" spans="1:20" ht="43.5" x14ac:dyDescent="0.35">
      <c r="A3315">
        <v>3313</v>
      </c>
      <c r="B3315" s="1" t="s">
        <v>3313</v>
      </c>
      <c r="C3315" s="1" t="s">
        <v>7423</v>
      </c>
      <c r="D3315" s="6">
        <v>2000</v>
      </c>
      <c r="E3315" s="6">
        <v>2321</v>
      </c>
      <c r="F3315" t="s">
        <v>8219</v>
      </c>
      <c r="G3315" t="s">
        <v>8224</v>
      </c>
      <c r="H3315" t="s">
        <v>8246</v>
      </c>
      <c r="I3315">
        <v>1453856400</v>
      </c>
      <c r="J3315">
        <v>1452664317</v>
      </c>
      <c r="K3315" t="b">
        <v>0</v>
      </c>
      <c r="L3315">
        <v>29</v>
      </c>
      <c r="M3315" t="b">
        <v>1</v>
      </c>
      <c r="N3315" t="s">
        <v>8271</v>
      </c>
      <c r="O3315" s="16">
        <f>Table1[[#This Row],[pledged]]/Table1[[#This Row],[goal]]*100</f>
        <v>116.05000000000001</v>
      </c>
      <c r="P3315" s="6">
        <f>IFERROR(Table1[[#This Row],[pledged]]/Table1[[#This Row],[backers_count]],0)</f>
        <v>80.034482758620683</v>
      </c>
      <c r="Q3315" t="str">
        <f>LEFT(Table1[[#This Row],[Category and Sub-Category]],FIND("/",Table1[[#This Row],[Category and Sub-Category]])-1)</f>
        <v>theater</v>
      </c>
      <c r="R3315" t="str">
        <f>RIGHT(Table1[[#This Row],[Category and Sub-Category]],LEN(Table1[[#This Row],[Category and Sub-Category]])-FIND("/",Table1[[#This Row],[Category and Sub-Category]]))</f>
        <v>plays</v>
      </c>
      <c r="S3315" s="14">
        <f>(((Table1[[#This Row],[launched_at]]/60)/60)/24)+DATE(1970,1,1)</f>
        <v>42382.244409722218</v>
      </c>
      <c r="T3315" s="14">
        <f t="shared" si="51"/>
        <v>42396.041666666672</v>
      </c>
    </row>
    <row r="3316" spans="1:20" ht="43.5" x14ac:dyDescent="0.35">
      <c r="A3316">
        <v>3314</v>
      </c>
      <c r="B3316" s="1" t="s">
        <v>3314</v>
      </c>
      <c r="C3316" s="1" t="s">
        <v>7424</v>
      </c>
      <c r="D3316" s="6">
        <v>800</v>
      </c>
      <c r="E3316" s="6">
        <v>1686</v>
      </c>
      <c r="F3316" t="s">
        <v>8219</v>
      </c>
      <c r="G3316" t="s">
        <v>8225</v>
      </c>
      <c r="H3316" t="s">
        <v>8247</v>
      </c>
      <c r="I3316">
        <v>1431115500</v>
      </c>
      <c r="J3316">
        <v>1428733511</v>
      </c>
      <c r="K3316" t="b">
        <v>0</v>
      </c>
      <c r="L3316">
        <v>58</v>
      </c>
      <c r="M3316" t="b">
        <v>1</v>
      </c>
      <c r="N3316" t="s">
        <v>8271</v>
      </c>
      <c r="O3316" s="16">
        <f>Table1[[#This Row],[pledged]]/Table1[[#This Row],[goal]]*100</f>
        <v>210.75</v>
      </c>
      <c r="P3316" s="6">
        <f>IFERROR(Table1[[#This Row],[pledged]]/Table1[[#This Row],[backers_count]],0)</f>
        <v>29.068965517241381</v>
      </c>
      <c r="Q3316" t="str">
        <f>LEFT(Table1[[#This Row],[Category and Sub-Category]],FIND("/",Table1[[#This Row],[Category and Sub-Category]])-1)</f>
        <v>theater</v>
      </c>
      <c r="R3316" t="str">
        <f>RIGHT(Table1[[#This Row],[Category and Sub-Category]],LEN(Table1[[#This Row],[Category and Sub-Category]])-FIND("/",Table1[[#This Row],[Category and Sub-Category]]))</f>
        <v>plays</v>
      </c>
      <c r="S3316" s="14">
        <f>(((Table1[[#This Row],[launched_at]]/60)/60)/24)+DATE(1970,1,1)</f>
        <v>42105.267488425925</v>
      </c>
      <c r="T3316" s="14">
        <f t="shared" si="51"/>
        <v>42132.836805555555</v>
      </c>
    </row>
    <row r="3317" spans="1:20" ht="43.5" x14ac:dyDescent="0.35">
      <c r="A3317">
        <v>3315</v>
      </c>
      <c r="B3317" s="1" t="s">
        <v>3315</v>
      </c>
      <c r="C3317" s="1" t="s">
        <v>7425</v>
      </c>
      <c r="D3317" s="6">
        <v>4000</v>
      </c>
      <c r="E3317" s="6">
        <v>4400</v>
      </c>
      <c r="F3317" t="s">
        <v>8219</v>
      </c>
      <c r="G3317" t="s">
        <v>8225</v>
      </c>
      <c r="H3317" t="s">
        <v>8247</v>
      </c>
      <c r="I3317">
        <v>1462519041</v>
      </c>
      <c r="J3317">
        <v>1459927041</v>
      </c>
      <c r="K3317" t="b">
        <v>0</v>
      </c>
      <c r="L3317">
        <v>89</v>
      </c>
      <c r="M3317" t="b">
        <v>1</v>
      </c>
      <c r="N3317" t="s">
        <v>8271</v>
      </c>
      <c r="O3317" s="16">
        <f>Table1[[#This Row],[pledged]]/Table1[[#This Row],[goal]]*100</f>
        <v>110.00000000000001</v>
      </c>
      <c r="P3317" s="6">
        <f>IFERROR(Table1[[#This Row],[pledged]]/Table1[[#This Row],[backers_count]],0)</f>
        <v>49.438202247191015</v>
      </c>
      <c r="Q3317" t="str">
        <f>LEFT(Table1[[#This Row],[Category and Sub-Category]],FIND("/",Table1[[#This Row],[Category and Sub-Category]])-1)</f>
        <v>theater</v>
      </c>
      <c r="R3317" t="str">
        <f>RIGHT(Table1[[#This Row],[Category and Sub-Category]],LEN(Table1[[#This Row],[Category and Sub-Category]])-FIND("/",Table1[[#This Row],[Category and Sub-Category]]))</f>
        <v>plays</v>
      </c>
      <c r="S3317" s="14">
        <f>(((Table1[[#This Row],[launched_at]]/60)/60)/24)+DATE(1970,1,1)</f>
        <v>42466.303715277783</v>
      </c>
      <c r="T3317" s="14">
        <f t="shared" si="51"/>
        <v>42496.303715277783</v>
      </c>
    </row>
    <row r="3318" spans="1:20" ht="72.5" x14ac:dyDescent="0.35">
      <c r="A3318">
        <v>3316</v>
      </c>
      <c r="B3318" s="1" t="s">
        <v>3316</v>
      </c>
      <c r="C3318" s="1" t="s">
        <v>7426</v>
      </c>
      <c r="D3318" s="6">
        <v>11737</v>
      </c>
      <c r="E3318" s="6">
        <v>11747.18</v>
      </c>
      <c r="F3318" t="s">
        <v>8219</v>
      </c>
      <c r="G3318" t="s">
        <v>8224</v>
      </c>
      <c r="H3318" t="s">
        <v>8246</v>
      </c>
      <c r="I3318">
        <v>1407506040</v>
      </c>
      <c r="J3318">
        <v>1404680075</v>
      </c>
      <c r="K3318" t="b">
        <v>0</v>
      </c>
      <c r="L3318">
        <v>125</v>
      </c>
      <c r="M3318" t="b">
        <v>1</v>
      </c>
      <c r="N3318" t="s">
        <v>8271</v>
      </c>
      <c r="O3318" s="16">
        <f>Table1[[#This Row],[pledged]]/Table1[[#This Row],[goal]]*100</f>
        <v>100.08673425918037</v>
      </c>
      <c r="P3318" s="6">
        <f>IFERROR(Table1[[#This Row],[pledged]]/Table1[[#This Row],[backers_count]],0)</f>
        <v>93.977440000000001</v>
      </c>
      <c r="Q3318" t="str">
        <f>LEFT(Table1[[#This Row],[Category and Sub-Category]],FIND("/",Table1[[#This Row],[Category and Sub-Category]])-1)</f>
        <v>theater</v>
      </c>
      <c r="R3318" t="str">
        <f>RIGHT(Table1[[#This Row],[Category and Sub-Category]],LEN(Table1[[#This Row],[Category and Sub-Category]])-FIND("/",Table1[[#This Row],[Category and Sub-Category]]))</f>
        <v>plays</v>
      </c>
      <c r="S3318" s="14">
        <f>(((Table1[[#This Row],[launched_at]]/60)/60)/24)+DATE(1970,1,1)</f>
        <v>41826.871238425927</v>
      </c>
      <c r="T3318" s="14">
        <f t="shared" si="51"/>
        <v>41859.57916666667</v>
      </c>
    </row>
    <row r="3319" spans="1:20" ht="43.5" x14ac:dyDescent="0.35">
      <c r="A3319">
        <v>3317</v>
      </c>
      <c r="B3319" s="1" t="s">
        <v>3317</v>
      </c>
      <c r="C3319" s="1" t="s">
        <v>7427</v>
      </c>
      <c r="D3319" s="6">
        <v>1050</v>
      </c>
      <c r="E3319" s="6">
        <v>1115</v>
      </c>
      <c r="F3319" t="s">
        <v>8219</v>
      </c>
      <c r="G3319" t="s">
        <v>8224</v>
      </c>
      <c r="H3319" t="s">
        <v>8246</v>
      </c>
      <c r="I3319">
        <v>1465347424</v>
      </c>
      <c r="J3319">
        <v>1462755424</v>
      </c>
      <c r="K3319" t="b">
        <v>0</v>
      </c>
      <c r="L3319">
        <v>18</v>
      </c>
      <c r="M3319" t="b">
        <v>1</v>
      </c>
      <c r="N3319" t="s">
        <v>8271</v>
      </c>
      <c r="O3319" s="16">
        <f>Table1[[#This Row],[pledged]]/Table1[[#This Row],[goal]]*100</f>
        <v>106.19047619047619</v>
      </c>
      <c r="P3319" s="6">
        <f>IFERROR(Table1[[#This Row],[pledged]]/Table1[[#This Row],[backers_count]],0)</f>
        <v>61.944444444444443</v>
      </c>
      <c r="Q3319" t="str">
        <f>LEFT(Table1[[#This Row],[Category and Sub-Category]],FIND("/",Table1[[#This Row],[Category and Sub-Category]])-1)</f>
        <v>theater</v>
      </c>
      <c r="R3319" t="str">
        <f>RIGHT(Table1[[#This Row],[Category and Sub-Category]],LEN(Table1[[#This Row],[Category and Sub-Category]])-FIND("/",Table1[[#This Row],[Category and Sub-Category]]))</f>
        <v>plays</v>
      </c>
      <c r="S3319" s="14">
        <f>(((Table1[[#This Row],[launched_at]]/60)/60)/24)+DATE(1970,1,1)</f>
        <v>42499.039629629624</v>
      </c>
      <c r="T3319" s="14">
        <f t="shared" si="51"/>
        <v>42529.039629629624</v>
      </c>
    </row>
    <row r="3320" spans="1:20" ht="29" x14ac:dyDescent="0.35">
      <c r="A3320">
        <v>3318</v>
      </c>
      <c r="B3320" s="1" t="s">
        <v>3318</v>
      </c>
      <c r="C3320" s="1" t="s">
        <v>7428</v>
      </c>
      <c r="D3320" s="6">
        <v>2000</v>
      </c>
      <c r="E3320" s="6">
        <v>2512</v>
      </c>
      <c r="F3320" t="s">
        <v>8219</v>
      </c>
      <c r="G3320" t="s">
        <v>8229</v>
      </c>
      <c r="H3320" t="s">
        <v>8251</v>
      </c>
      <c r="I3320">
        <v>1460341800</v>
      </c>
      <c r="J3320">
        <v>1456902893</v>
      </c>
      <c r="K3320" t="b">
        <v>0</v>
      </c>
      <c r="L3320">
        <v>32</v>
      </c>
      <c r="M3320" t="b">
        <v>1</v>
      </c>
      <c r="N3320" t="s">
        <v>8271</v>
      </c>
      <c r="O3320" s="16">
        <f>Table1[[#This Row],[pledged]]/Table1[[#This Row],[goal]]*100</f>
        <v>125.6</v>
      </c>
      <c r="P3320" s="6">
        <f>IFERROR(Table1[[#This Row],[pledged]]/Table1[[#This Row],[backers_count]],0)</f>
        <v>78.5</v>
      </c>
      <c r="Q3320" t="str">
        <f>LEFT(Table1[[#This Row],[Category and Sub-Category]],FIND("/",Table1[[#This Row],[Category and Sub-Category]])-1)</f>
        <v>theater</v>
      </c>
      <c r="R3320" t="str">
        <f>RIGHT(Table1[[#This Row],[Category and Sub-Category]],LEN(Table1[[#This Row],[Category and Sub-Category]])-FIND("/",Table1[[#This Row],[Category and Sub-Category]]))</f>
        <v>plays</v>
      </c>
      <c r="S3320" s="14">
        <f>(((Table1[[#This Row],[launched_at]]/60)/60)/24)+DATE(1970,1,1)</f>
        <v>42431.302002314813</v>
      </c>
      <c r="T3320" s="14">
        <f t="shared" si="51"/>
        <v>42471.104166666672</v>
      </c>
    </row>
    <row r="3321" spans="1:20" ht="58" x14ac:dyDescent="0.35">
      <c r="A3321">
        <v>3319</v>
      </c>
      <c r="B3321" s="1" t="s">
        <v>3319</v>
      </c>
      <c r="C3321" s="1" t="s">
        <v>7429</v>
      </c>
      <c r="D3321" s="6">
        <v>500</v>
      </c>
      <c r="E3321" s="6">
        <v>540</v>
      </c>
      <c r="F3321" t="s">
        <v>8219</v>
      </c>
      <c r="G3321" t="s">
        <v>8225</v>
      </c>
      <c r="H3321" t="s">
        <v>8247</v>
      </c>
      <c r="I3321">
        <v>1422712986</v>
      </c>
      <c r="J3321">
        <v>1418824986</v>
      </c>
      <c r="K3321" t="b">
        <v>0</v>
      </c>
      <c r="L3321">
        <v>16</v>
      </c>
      <c r="M3321" t="b">
        <v>1</v>
      </c>
      <c r="N3321" t="s">
        <v>8271</v>
      </c>
      <c r="O3321" s="16">
        <f>Table1[[#This Row],[pledged]]/Table1[[#This Row],[goal]]*100</f>
        <v>108</v>
      </c>
      <c r="P3321" s="6">
        <f>IFERROR(Table1[[#This Row],[pledged]]/Table1[[#This Row],[backers_count]],0)</f>
        <v>33.75</v>
      </c>
      <c r="Q3321" t="str">
        <f>LEFT(Table1[[#This Row],[Category and Sub-Category]],FIND("/",Table1[[#This Row],[Category and Sub-Category]])-1)</f>
        <v>theater</v>
      </c>
      <c r="R3321" t="str">
        <f>RIGHT(Table1[[#This Row],[Category and Sub-Category]],LEN(Table1[[#This Row],[Category and Sub-Category]])-FIND("/",Table1[[#This Row],[Category and Sub-Category]]))</f>
        <v>plays</v>
      </c>
      <c r="S3321" s="14">
        <f>(((Table1[[#This Row],[launched_at]]/60)/60)/24)+DATE(1970,1,1)</f>
        <v>41990.585486111115</v>
      </c>
      <c r="T3321" s="14">
        <f t="shared" si="51"/>
        <v>42035.585486111115</v>
      </c>
    </row>
    <row r="3322" spans="1:20" ht="43.5" x14ac:dyDescent="0.35">
      <c r="A3322">
        <v>3320</v>
      </c>
      <c r="B3322" s="1" t="s">
        <v>3320</v>
      </c>
      <c r="C3322" s="1" t="s">
        <v>7430</v>
      </c>
      <c r="D3322" s="6">
        <v>2500</v>
      </c>
      <c r="E3322" s="6">
        <v>2525</v>
      </c>
      <c r="F3322" t="s">
        <v>8219</v>
      </c>
      <c r="G3322" t="s">
        <v>8224</v>
      </c>
      <c r="H3322" t="s">
        <v>8246</v>
      </c>
      <c r="I3322">
        <v>1466557557</v>
      </c>
      <c r="J3322">
        <v>1463965557</v>
      </c>
      <c r="K3322" t="b">
        <v>0</v>
      </c>
      <c r="L3322">
        <v>38</v>
      </c>
      <c r="M3322" t="b">
        <v>1</v>
      </c>
      <c r="N3322" t="s">
        <v>8271</v>
      </c>
      <c r="O3322" s="16">
        <f>Table1[[#This Row],[pledged]]/Table1[[#This Row],[goal]]*100</f>
        <v>101</v>
      </c>
      <c r="P3322" s="6">
        <f>IFERROR(Table1[[#This Row],[pledged]]/Table1[[#This Row],[backers_count]],0)</f>
        <v>66.44736842105263</v>
      </c>
      <c r="Q3322" t="str">
        <f>LEFT(Table1[[#This Row],[Category and Sub-Category]],FIND("/",Table1[[#This Row],[Category and Sub-Category]])-1)</f>
        <v>theater</v>
      </c>
      <c r="R3322" t="str">
        <f>RIGHT(Table1[[#This Row],[Category and Sub-Category]],LEN(Table1[[#This Row],[Category and Sub-Category]])-FIND("/",Table1[[#This Row],[Category and Sub-Category]]))</f>
        <v>plays</v>
      </c>
      <c r="S3322" s="14">
        <f>(((Table1[[#This Row],[launched_at]]/60)/60)/24)+DATE(1970,1,1)</f>
        <v>42513.045798611114</v>
      </c>
      <c r="T3322" s="14">
        <f t="shared" si="51"/>
        <v>42543.045798611114</v>
      </c>
    </row>
    <row r="3323" spans="1:20" ht="58" x14ac:dyDescent="0.35">
      <c r="A3323">
        <v>3321</v>
      </c>
      <c r="B3323" s="1" t="s">
        <v>3321</v>
      </c>
      <c r="C3323" s="1" t="s">
        <v>7431</v>
      </c>
      <c r="D3323" s="6">
        <v>500</v>
      </c>
      <c r="E3323" s="6">
        <v>537</v>
      </c>
      <c r="F3323" t="s">
        <v>8219</v>
      </c>
      <c r="G3323" t="s">
        <v>8224</v>
      </c>
      <c r="H3323" t="s">
        <v>8246</v>
      </c>
      <c r="I3323">
        <v>1413431940</v>
      </c>
      <c r="J3323">
        <v>1412216665</v>
      </c>
      <c r="K3323" t="b">
        <v>0</v>
      </c>
      <c r="L3323">
        <v>15</v>
      </c>
      <c r="M3323" t="b">
        <v>1</v>
      </c>
      <c r="N3323" t="s">
        <v>8271</v>
      </c>
      <c r="O3323" s="16">
        <f>Table1[[#This Row],[pledged]]/Table1[[#This Row],[goal]]*100</f>
        <v>107.4</v>
      </c>
      <c r="P3323" s="6">
        <f>IFERROR(Table1[[#This Row],[pledged]]/Table1[[#This Row],[backers_count]],0)</f>
        <v>35.799999999999997</v>
      </c>
      <c r="Q3323" t="str">
        <f>LEFT(Table1[[#This Row],[Category and Sub-Category]],FIND("/",Table1[[#This Row],[Category and Sub-Category]])-1)</f>
        <v>theater</v>
      </c>
      <c r="R3323" t="str">
        <f>RIGHT(Table1[[#This Row],[Category and Sub-Category]],LEN(Table1[[#This Row],[Category and Sub-Category]])-FIND("/",Table1[[#This Row],[Category and Sub-Category]]))</f>
        <v>plays</v>
      </c>
      <c r="S3323" s="14">
        <f>(((Table1[[#This Row],[launched_at]]/60)/60)/24)+DATE(1970,1,1)</f>
        <v>41914.100289351853</v>
      </c>
      <c r="T3323" s="14">
        <f t="shared" si="51"/>
        <v>41928.165972222225</v>
      </c>
    </row>
    <row r="3324" spans="1:20" ht="43.5" x14ac:dyDescent="0.35">
      <c r="A3324">
        <v>3322</v>
      </c>
      <c r="B3324" s="1" t="s">
        <v>3322</v>
      </c>
      <c r="C3324" s="1" t="s">
        <v>7432</v>
      </c>
      <c r="D3324" s="6">
        <v>3300</v>
      </c>
      <c r="E3324" s="6">
        <v>3350</v>
      </c>
      <c r="F3324" t="s">
        <v>8219</v>
      </c>
      <c r="G3324" t="s">
        <v>8224</v>
      </c>
      <c r="H3324" t="s">
        <v>8246</v>
      </c>
      <c r="I3324">
        <v>1466567700</v>
      </c>
      <c r="J3324">
        <v>1464653696</v>
      </c>
      <c r="K3324" t="b">
        <v>0</v>
      </c>
      <c r="L3324">
        <v>23</v>
      </c>
      <c r="M3324" t="b">
        <v>1</v>
      </c>
      <c r="N3324" t="s">
        <v>8271</v>
      </c>
      <c r="O3324" s="16">
        <f>Table1[[#This Row],[pledged]]/Table1[[#This Row],[goal]]*100</f>
        <v>101.51515151515152</v>
      </c>
      <c r="P3324" s="6">
        <f>IFERROR(Table1[[#This Row],[pledged]]/Table1[[#This Row],[backers_count]],0)</f>
        <v>145.65217391304347</v>
      </c>
      <c r="Q3324" t="str">
        <f>LEFT(Table1[[#This Row],[Category and Sub-Category]],FIND("/",Table1[[#This Row],[Category and Sub-Category]])-1)</f>
        <v>theater</v>
      </c>
      <c r="R3324" t="str">
        <f>RIGHT(Table1[[#This Row],[Category and Sub-Category]],LEN(Table1[[#This Row],[Category and Sub-Category]])-FIND("/",Table1[[#This Row],[Category and Sub-Category]]))</f>
        <v>plays</v>
      </c>
      <c r="S3324" s="14">
        <f>(((Table1[[#This Row],[launched_at]]/60)/60)/24)+DATE(1970,1,1)</f>
        <v>42521.010370370372</v>
      </c>
      <c r="T3324" s="14">
        <f t="shared" si="51"/>
        <v>42543.163194444445</v>
      </c>
    </row>
    <row r="3325" spans="1:20" ht="43.5" x14ac:dyDescent="0.35">
      <c r="A3325">
        <v>3323</v>
      </c>
      <c r="B3325" s="1" t="s">
        <v>3323</v>
      </c>
      <c r="C3325" s="1" t="s">
        <v>7433</v>
      </c>
      <c r="D3325" s="6">
        <v>1000</v>
      </c>
      <c r="E3325" s="6">
        <v>1259</v>
      </c>
      <c r="F3325" t="s">
        <v>8219</v>
      </c>
      <c r="G3325" t="s">
        <v>8225</v>
      </c>
      <c r="H3325" t="s">
        <v>8247</v>
      </c>
      <c r="I3325">
        <v>1474793208</v>
      </c>
      <c r="J3325">
        <v>1472201208</v>
      </c>
      <c r="K3325" t="b">
        <v>0</v>
      </c>
      <c r="L3325">
        <v>49</v>
      </c>
      <c r="M3325" t="b">
        <v>1</v>
      </c>
      <c r="N3325" t="s">
        <v>8271</v>
      </c>
      <c r="O3325" s="16">
        <f>Table1[[#This Row],[pledged]]/Table1[[#This Row],[goal]]*100</f>
        <v>125.89999999999999</v>
      </c>
      <c r="P3325" s="6">
        <f>IFERROR(Table1[[#This Row],[pledged]]/Table1[[#This Row],[backers_count]],0)</f>
        <v>25.693877551020407</v>
      </c>
      <c r="Q3325" t="str">
        <f>LEFT(Table1[[#This Row],[Category and Sub-Category]],FIND("/",Table1[[#This Row],[Category and Sub-Category]])-1)</f>
        <v>theater</v>
      </c>
      <c r="R3325" t="str">
        <f>RIGHT(Table1[[#This Row],[Category and Sub-Category]],LEN(Table1[[#This Row],[Category and Sub-Category]])-FIND("/",Table1[[#This Row],[Category and Sub-Category]]))</f>
        <v>plays</v>
      </c>
      <c r="S3325" s="14">
        <f>(((Table1[[#This Row],[launched_at]]/60)/60)/24)+DATE(1970,1,1)</f>
        <v>42608.36583333333</v>
      </c>
      <c r="T3325" s="14">
        <f t="shared" si="51"/>
        <v>42638.36583333333</v>
      </c>
    </row>
    <row r="3326" spans="1:20" ht="43.5" x14ac:dyDescent="0.35">
      <c r="A3326">
        <v>3324</v>
      </c>
      <c r="B3326" s="1" t="s">
        <v>3324</v>
      </c>
      <c r="C3326" s="1" t="s">
        <v>7434</v>
      </c>
      <c r="D3326" s="6">
        <v>1500</v>
      </c>
      <c r="E3326" s="6">
        <v>1525</v>
      </c>
      <c r="F3326" t="s">
        <v>8219</v>
      </c>
      <c r="G3326" t="s">
        <v>8241</v>
      </c>
      <c r="H3326" t="s">
        <v>8249</v>
      </c>
      <c r="I3326">
        <v>1465135190</v>
      </c>
      <c r="J3326">
        <v>1463925590</v>
      </c>
      <c r="K3326" t="b">
        <v>0</v>
      </c>
      <c r="L3326">
        <v>10</v>
      </c>
      <c r="M3326" t="b">
        <v>1</v>
      </c>
      <c r="N3326" t="s">
        <v>8271</v>
      </c>
      <c r="O3326" s="16">
        <f>Table1[[#This Row],[pledged]]/Table1[[#This Row],[goal]]*100</f>
        <v>101.66666666666666</v>
      </c>
      <c r="P3326" s="6">
        <f>IFERROR(Table1[[#This Row],[pledged]]/Table1[[#This Row],[backers_count]],0)</f>
        <v>152.5</v>
      </c>
      <c r="Q3326" t="str">
        <f>LEFT(Table1[[#This Row],[Category and Sub-Category]],FIND("/",Table1[[#This Row],[Category and Sub-Category]])-1)</f>
        <v>theater</v>
      </c>
      <c r="R3326" t="str">
        <f>RIGHT(Table1[[#This Row],[Category and Sub-Category]],LEN(Table1[[#This Row],[Category and Sub-Category]])-FIND("/",Table1[[#This Row],[Category and Sub-Category]]))</f>
        <v>plays</v>
      </c>
      <c r="S3326" s="14">
        <f>(((Table1[[#This Row],[launched_at]]/60)/60)/24)+DATE(1970,1,1)</f>
        <v>42512.58321759259</v>
      </c>
      <c r="T3326" s="14">
        <f t="shared" si="51"/>
        <v>42526.58321759259</v>
      </c>
    </row>
    <row r="3327" spans="1:20" ht="43.5" x14ac:dyDescent="0.35">
      <c r="A3327">
        <v>3325</v>
      </c>
      <c r="B3327" s="1" t="s">
        <v>3325</v>
      </c>
      <c r="C3327" s="1" t="s">
        <v>7435</v>
      </c>
      <c r="D3327" s="6">
        <v>400</v>
      </c>
      <c r="E3327" s="6">
        <v>450</v>
      </c>
      <c r="F3327" t="s">
        <v>8219</v>
      </c>
      <c r="G3327" t="s">
        <v>8225</v>
      </c>
      <c r="H3327" t="s">
        <v>8247</v>
      </c>
      <c r="I3327">
        <v>1428256277</v>
      </c>
      <c r="J3327">
        <v>1425235877</v>
      </c>
      <c r="K3327" t="b">
        <v>0</v>
      </c>
      <c r="L3327">
        <v>15</v>
      </c>
      <c r="M3327" t="b">
        <v>1</v>
      </c>
      <c r="N3327" t="s">
        <v>8271</v>
      </c>
      <c r="O3327" s="16">
        <f>Table1[[#This Row],[pledged]]/Table1[[#This Row],[goal]]*100</f>
        <v>112.5</v>
      </c>
      <c r="P3327" s="6">
        <f>IFERROR(Table1[[#This Row],[pledged]]/Table1[[#This Row],[backers_count]],0)</f>
        <v>30</v>
      </c>
      <c r="Q3327" t="str">
        <f>LEFT(Table1[[#This Row],[Category and Sub-Category]],FIND("/",Table1[[#This Row],[Category and Sub-Category]])-1)</f>
        <v>theater</v>
      </c>
      <c r="R3327" t="str">
        <f>RIGHT(Table1[[#This Row],[Category and Sub-Category]],LEN(Table1[[#This Row],[Category and Sub-Category]])-FIND("/",Table1[[#This Row],[Category and Sub-Category]]))</f>
        <v>plays</v>
      </c>
      <c r="S3327" s="14">
        <f>(((Table1[[#This Row],[launched_at]]/60)/60)/24)+DATE(1970,1,1)</f>
        <v>42064.785613425927</v>
      </c>
      <c r="T3327" s="14">
        <f t="shared" si="51"/>
        <v>42099.743946759263</v>
      </c>
    </row>
    <row r="3328" spans="1:20" ht="43.5" x14ac:dyDescent="0.35">
      <c r="A3328">
        <v>3326</v>
      </c>
      <c r="B3328" s="1" t="s">
        <v>3326</v>
      </c>
      <c r="C3328" s="1" t="s">
        <v>7436</v>
      </c>
      <c r="D3328" s="6">
        <v>8000</v>
      </c>
      <c r="E3328" s="6">
        <v>8110</v>
      </c>
      <c r="F3328" t="s">
        <v>8219</v>
      </c>
      <c r="G3328" t="s">
        <v>8224</v>
      </c>
      <c r="H3328" t="s">
        <v>8246</v>
      </c>
      <c r="I3328">
        <v>1425830905</v>
      </c>
      <c r="J3328">
        <v>1423242505</v>
      </c>
      <c r="K3328" t="b">
        <v>0</v>
      </c>
      <c r="L3328">
        <v>57</v>
      </c>
      <c r="M3328" t="b">
        <v>1</v>
      </c>
      <c r="N3328" t="s">
        <v>8271</v>
      </c>
      <c r="O3328" s="16">
        <f>Table1[[#This Row],[pledged]]/Table1[[#This Row],[goal]]*100</f>
        <v>101.375</v>
      </c>
      <c r="P3328" s="6">
        <f>IFERROR(Table1[[#This Row],[pledged]]/Table1[[#This Row],[backers_count]],0)</f>
        <v>142.28070175438597</v>
      </c>
      <c r="Q3328" t="str">
        <f>LEFT(Table1[[#This Row],[Category and Sub-Category]],FIND("/",Table1[[#This Row],[Category and Sub-Category]])-1)</f>
        <v>theater</v>
      </c>
      <c r="R3328" t="str">
        <f>RIGHT(Table1[[#This Row],[Category and Sub-Category]],LEN(Table1[[#This Row],[Category and Sub-Category]])-FIND("/",Table1[[#This Row],[Category and Sub-Category]]))</f>
        <v>plays</v>
      </c>
      <c r="S3328" s="14">
        <f>(((Table1[[#This Row],[launched_at]]/60)/60)/24)+DATE(1970,1,1)</f>
        <v>42041.714178240742</v>
      </c>
      <c r="T3328" s="14">
        <f t="shared" si="51"/>
        <v>42071.67251157407</v>
      </c>
    </row>
    <row r="3329" spans="1:20" ht="43.5" x14ac:dyDescent="0.35">
      <c r="A3329">
        <v>3327</v>
      </c>
      <c r="B3329" s="1" t="s">
        <v>3327</v>
      </c>
      <c r="C3329" s="1" t="s">
        <v>7437</v>
      </c>
      <c r="D3329" s="6">
        <v>800</v>
      </c>
      <c r="E3329" s="6">
        <v>810</v>
      </c>
      <c r="F3329" t="s">
        <v>8219</v>
      </c>
      <c r="G3329" t="s">
        <v>8225</v>
      </c>
      <c r="H3329" t="s">
        <v>8247</v>
      </c>
      <c r="I3329">
        <v>1462697966</v>
      </c>
      <c r="J3329">
        <v>1460105966</v>
      </c>
      <c r="K3329" t="b">
        <v>0</v>
      </c>
      <c r="L3329">
        <v>33</v>
      </c>
      <c r="M3329" t="b">
        <v>1</v>
      </c>
      <c r="N3329" t="s">
        <v>8271</v>
      </c>
      <c r="O3329" s="16">
        <f>Table1[[#This Row],[pledged]]/Table1[[#This Row],[goal]]*100</f>
        <v>101.25</v>
      </c>
      <c r="P3329" s="6">
        <f>IFERROR(Table1[[#This Row],[pledged]]/Table1[[#This Row],[backers_count]],0)</f>
        <v>24.545454545454547</v>
      </c>
      <c r="Q3329" t="str">
        <f>LEFT(Table1[[#This Row],[Category and Sub-Category]],FIND("/",Table1[[#This Row],[Category and Sub-Category]])-1)</f>
        <v>theater</v>
      </c>
      <c r="R3329" t="str">
        <f>RIGHT(Table1[[#This Row],[Category and Sub-Category]],LEN(Table1[[#This Row],[Category and Sub-Category]])-FIND("/",Table1[[#This Row],[Category and Sub-Category]]))</f>
        <v>plays</v>
      </c>
      <c r="S3329" s="14">
        <f>(((Table1[[#This Row],[launched_at]]/60)/60)/24)+DATE(1970,1,1)</f>
        <v>42468.374606481477</v>
      </c>
      <c r="T3329" s="14">
        <f t="shared" si="51"/>
        <v>42498.374606481477</v>
      </c>
    </row>
    <row r="3330" spans="1:20" ht="43.5" x14ac:dyDescent="0.35">
      <c r="A3330">
        <v>3328</v>
      </c>
      <c r="B3330" s="1" t="s">
        <v>3328</v>
      </c>
      <c r="C3330" s="1" t="s">
        <v>7438</v>
      </c>
      <c r="D3330" s="6">
        <v>1800</v>
      </c>
      <c r="E3330" s="6">
        <v>2635</v>
      </c>
      <c r="F3330" t="s">
        <v>8219</v>
      </c>
      <c r="G3330" t="s">
        <v>8224</v>
      </c>
      <c r="H3330" t="s">
        <v>8246</v>
      </c>
      <c r="I3330">
        <v>1404522000</v>
      </c>
      <c r="J3330">
        <v>1404308883</v>
      </c>
      <c r="K3330" t="b">
        <v>0</v>
      </c>
      <c r="L3330">
        <v>9</v>
      </c>
      <c r="M3330" t="b">
        <v>1</v>
      </c>
      <c r="N3330" t="s">
        <v>8271</v>
      </c>
      <c r="O3330" s="16">
        <f>Table1[[#This Row],[pledged]]/Table1[[#This Row],[goal]]*100</f>
        <v>146.38888888888889</v>
      </c>
      <c r="P3330" s="6">
        <f>IFERROR(Table1[[#This Row],[pledged]]/Table1[[#This Row],[backers_count]],0)</f>
        <v>292.77777777777777</v>
      </c>
      <c r="Q3330" t="str">
        <f>LEFT(Table1[[#This Row],[Category and Sub-Category]],FIND("/",Table1[[#This Row],[Category and Sub-Category]])-1)</f>
        <v>theater</v>
      </c>
      <c r="R3330" t="str">
        <f>RIGHT(Table1[[#This Row],[Category and Sub-Category]],LEN(Table1[[#This Row],[Category and Sub-Category]])-FIND("/",Table1[[#This Row],[Category and Sub-Category]]))</f>
        <v>plays</v>
      </c>
      <c r="S3330" s="14">
        <f>(((Table1[[#This Row],[launched_at]]/60)/60)/24)+DATE(1970,1,1)</f>
        <v>41822.57503472222</v>
      </c>
      <c r="T3330" s="14">
        <f t="shared" ref="T3330:T3393" si="52">(((I3330/60)/60)/24)+DATE(1970,1,1)</f>
        <v>41825.041666666664</v>
      </c>
    </row>
    <row r="3331" spans="1:20" ht="43.5" x14ac:dyDescent="0.35">
      <c r="A3331">
        <v>3329</v>
      </c>
      <c r="B3331" s="1" t="s">
        <v>3329</v>
      </c>
      <c r="C3331" s="1" t="s">
        <v>7439</v>
      </c>
      <c r="D3331" s="6">
        <v>1000</v>
      </c>
      <c r="E3331" s="6">
        <v>1168</v>
      </c>
      <c r="F3331" t="s">
        <v>8219</v>
      </c>
      <c r="G3331" t="s">
        <v>8225</v>
      </c>
      <c r="H3331" t="s">
        <v>8247</v>
      </c>
      <c r="I3331">
        <v>1406502000</v>
      </c>
      <c r="J3331">
        <v>1405583108</v>
      </c>
      <c r="K3331" t="b">
        <v>0</v>
      </c>
      <c r="L3331">
        <v>26</v>
      </c>
      <c r="M3331" t="b">
        <v>1</v>
      </c>
      <c r="N3331" t="s">
        <v>8271</v>
      </c>
      <c r="O3331" s="16">
        <f>Table1[[#This Row],[pledged]]/Table1[[#This Row],[goal]]*100</f>
        <v>116.8</v>
      </c>
      <c r="P3331" s="6">
        <f>IFERROR(Table1[[#This Row],[pledged]]/Table1[[#This Row],[backers_count]],0)</f>
        <v>44.92307692307692</v>
      </c>
      <c r="Q3331" t="str">
        <f>LEFT(Table1[[#This Row],[Category and Sub-Category]],FIND("/",Table1[[#This Row],[Category and Sub-Category]])-1)</f>
        <v>theater</v>
      </c>
      <c r="R3331" t="str">
        <f>RIGHT(Table1[[#This Row],[Category and Sub-Category]],LEN(Table1[[#This Row],[Category and Sub-Category]])-FIND("/",Table1[[#This Row],[Category and Sub-Category]]))</f>
        <v>plays</v>
      </c>
      <c r="S3331" s="14">
        <f>(((Table1[[#This Row],[launched_at]]/60)/60)/24)+DATE(1970,1,1)</f>
        <v>41837.323009259257</v>
      </c>
      <c r="T3331" s="14">
        <f t="shared" si="52"/>
        <v>41847.958333333336</v>
      </c>
    </row>
    <row r="3332" spans="1:20" ht="43.5" x14ac:dyDescent="0.35">
      <c r="A3332">
        <v>3330</v>
      </c>
      <c r="B3332" s="1" t="s">
        <v>3330</v>
      </c>
      <c r="C3332" s="1" t="s">
        <v>7440</v>
      </c>
      <c r="D3332" s="6">
        <v>1500</v>
      </c>
      <c r="E3332" s="6">
        <v>1594</v>
      </c>
      <c r="F3332" t="s">
        <v>8219</v>
      </c>
      <c r="G3332" t="s">
        <v>8225</v>
      </c>
      <c r="H3332" t="s">
        <v>8247</v>
      </c>
      <c r="I3332">
        <v>1427919468</v>
      </c>
      <c r="J3332">
        <v>1425331068</v>
      </c>
      <c r="K3332" t="b">
        <v>0</v>
      </c>
      <c r="L3332">
        <v>69</v>
      </c>
      <c r="M3332" t="b">
        <v>1</v>
      </c>
      <c r="N3332" t="s">
        <v>8271</v>
      </c>
      <c r="O3332" s="16">
        <f>Table1[[#This Row],[pledged]]/Table1[[#This Row],[goal]]*100</f>
        <v>106.26666666666667</v>
      </c>
      <c r="P3332" s="6">
        <f>IFERROR(Table1[[#This Row],[pledged]]/Table1[[#This Row],[backers_count]],0)</f>
        <v>23.10144927536232</v>
      </c>
      <c r="Q3332" t="str">
        <f>LEFT(Table1[[#This Row],[Category and Sub-Category]],FIND("/",Table1[[#This Row],[Category and Sub-Category]])-1)</f>
        <v>theater</v>
      </c>
      <c r="R3332" t="str">
        <f>RIGHT(Table1[[#This Row],[Category and Sub-Category]],LEN(Table1[[#This Row],[Category and Sub-Category]])-FIND("/",Table1[[#This Row],[Category and Sub-Category]]))</f>
        <v>plays</v>
      </c>
      <c r="S3332" s="14">
        <f>(((Table1[[#This Row],[launched_at]]/60)/60)/24)+DATE(1970,1,1)</f>
        <v>42065.887361111112</v>
      </c>
      <c r="T3332" s="14">
        <f t="shared" si="52"/>
        <v>42095.845694444448</v>
      </c>
    </row>
    <row r="3333" spans="1:20" ht="43.5" x14ac:dyDescent="0.35">
      <c r="A3333">
        <v>3331</v>
      </c>
      <c r="B3333" s="1" t="s">
        <v>3331</v>
      </c>
      <c r="C3333" s="1" t="s">
        <v>7441</v>
      </c>
      <c r="D3333" s="6">
        <v>5000</v>
      </c>
      <c r="E3333" s="6">
        <v>5226</v>
      </c>
      <c r="F3333" t="s">
        <v>8219</v>
      </c>
      <c r="G3333" t="s">
        <v>8224</v>
      </c>
      <c r="H3333" t="s">
        <v>8246</v>
      </c>
      <c r="I3333">
        <v>1444149886</v>
      </c>
      <c r="J3333">
        <v>1441125886</v>
      </c>
      <c r="K3333" t="b">
        <v>0</v>
      </c>
      <c r="L3333">
        <v>65</v>
      </c>
      <c r="M3333" t="b">
        <v>1</v>
      </c>
      <c r="N3333" t="s">
        <v>8271</v>
      </c>
      <c r="O3333" s="16">
        <f>Table1[[#This Row],[pledged]]/Table1[[#This Row],[goal]]*100</f>
        <v>104.52</v>
      </c>
      <c r="P3333" s="6">
        <f>IFERROR(Table1[[#This Row],[pledged]]/Table1[[#This Row],[backers_count]],0)</f>
        <v>80.400000000000006</v>
      </c>
      <c r="Q3333" t="str">
        <f>LEFT(Table1[[#This Row],[Category and Sub-Category]],FIND("/",Table1[[#This Row],[Category and Sub-Category]])-1)</f>
        <v>theater</v>
      </c>
      <c r="R3333" t="str">
        <f>RIGHT(Table1[[#This Row],[Category and Sub-Category]],LEN(Table1[[#This Row],[Category and Sub-Category]])-FIND("/",Table1[[#This Row],[Category and Sub-Category]]))</f>
        <v>plays</v>
      </c>
      <c r="S3333" s="14">
        <f>(((Table1[[#This Row],[launched_at]]/60)/60)/24)+DATE(1970,1,1)</f>
        <v>42248.697754629626</v>
      </c>
      <c r="T3333" s="14">
        <f t="shared" si="52"/>
        <v>42283.697754629626</v>
      </c>
    </row>
    <row r="3334" spans="1:20" ht="43.5" x14ac:dyDescent="0.35">
      <c r="A3334">
        <v>3332</v>
      </c>
      <c r="B3334" s="1" t="s">
        <v>3332</v>
      </c>
      <c r="C3334" s="1" t="s">
        <v>7442</v>
      </c>
      <c r="D3334" s="6">
        <v>6000</v>
      </c>
      <c r="E3334" s="6">
        <v>6000</v>
      </c>
      <c r="F3334" t="s">
        <v>8219</v>
      </c>
      <c r="G3334" t="s">
        <v>8224</v>
      </c>
      <c r="H3334" t="s">
        <v>8246</v>
      </c>
      <c r="I3334">
        <v>1405802330</v>
      </c>
      <c r="J3334">
        <v>1403210330</v>
      </c>
      <c r="K3334" t="b">
        <v>0</v>
      </c>
      <c r="L3334">
        <v>83</v>
      </c>
      <c r="M3334" t="b">
        <v>1</v>
      </c>
      <c r="N3334" t="s">
        <v>8271</v>
      </c>
      <c r="O3334" s="16">
        <f>Table1[[#This Row],[pledged]]/Table1[[#This Row],[goal]]*100</f>
        <v>100</v>
      </c>
      <c r="P3334" s="6">
        <f>IFERROR(Table1[[#This Row],[pledged]]/Table1[[#This Row],[backers_count]],0)</f>
        <v>72.289156626506028</v>
      </c>
      <c r="Q3334" t="str">
        <f>LEFT(Table1[[#This Row],[Category and Sub-Category]],FIND("/",Table1[[#This Row],[Category and Sub-Category]])-1)</f>
        <v>theater</v>
      </c>
      <c r="R3334" t="str">
        <f>RIGHT(Table1[[#This Row],[Category and Sub-Category]],LEN(Table1[[#This Row],[Category and Sub-Category]])-FIND("/",Table1[[#This Row],[Category and Sub-Category]]))</f>
        <v>plays</v>
      </c>
      <c r="S3334" s="14">
        <f>(((Table1[[#This Row],[launched_at]]/60)/60)/24)+DATE(1970,1,1)</f>
        <v>41809.860300925924</v>
      </c>
      <c r="T3334" s="14">
        <f t="shared" si="52"/>
        <v>41839.860300925924</v>
      </c>
    </row>
    <row r="3335" spans="1:20" ht="43.5" x14ac:dyDescent="0.35">
      <c r="A3335">
        <v>3333</v>
      </c>
      <c r="B3335" s="1" t="s">
        <v>3333</v>
      </c>
      <c r="C3335" s="1" t="s">
        <v>7443</v>
      </c>
      <c r="D3335" s="6">
        <v>3500</v>
      </c>
      <c r="E3335" s="6">
        <v>3660</v>
      </c>
      <c r="F3335" t="s">
        <v>8219</v>
      </c>
      <c r="G3335" t="s">
        <v>8224</v>
      </c>
      <c r="H3335" t="s">
        <v>8246</v>
      </c>
      <c r="I3335">
        <v>1434384880</v>
      </c>
      <c r="J3335">
        <v>1432484080</v>
      </c>
      <c r="K3335" t="b">
        <v>0</v>
      </c>
      <c r="L3335">
        <v>111</v>
      </c>
      <c r="M3335" t="b">
        <v>1</v>
      </c>
      <c r="N3335" t="s">
        <v>8271</v>
      </c>
      <c r="O3335" s="16">
        <f>Table1[[#This Row],[pledged]]/Table1[[#This Row],[goal]]*100</f>
        <v>104.57142857142858</v>
      </c>
      <c r="P3335" s="6">
        <f>IFERROR(Table1[[#This Row],[pledged]]/Table1[[#This Row],[backers_count]],0)</f>
        <v>32.972972972972975</v>
      </c>
      <c r="Q3335" t="str">
        <f>LEFT(Table1[[#This Row],[Category and Sub-Category]],FIND("/",Table1[[#This Row],[Category and Sub-Category]])-1)</f>
        <v>theater</v>
      </c>
      <c r="R3335" t="str">
        <f>RIGHT(Table1[[#This Row],[Category and Sub-Category]],LEN(Table1[[#This Row],[Category and Sub-Category]])-FIND("/",Table1[[#This Row],[Category and Sub-Category]]))</f>
        <v>plays</v>
      </c>
      <c r="S3335" s="14">
        <f>(((Table1[[#This Row],[launched_at]]/60)/60)/24)+DATE(1970,1,1)</f>
        <v>42148.676851851851</v>
      </c>
      <c r="T3335" s="14">
        <f t="shared" si="52"/>
        <v>42170.676851851851</v>
      </c>
    </row>
    <row r="3336" spans="1:20" ht="29" x14ac:dyDescent="0.35">
      <c r="A3336">
        <v>3334</v>
      </c>
      <c r="B3336" s="1" t="s">
        <v>3334</v>
      </c>
      <c r="C3336" s="1" t="s">
        <v>7444</v>
      </c>
      <c r="D3336" s="6">
        <v>3871</v>
      </c>
      <c r="E3336" s="6">
        <v>5366</v>
      </c>
      <c r="F3336" t="s">
        <v>8219</v>
      </c>
      <c r="G3336" t="s">
        <v>8224</v>
      </c>
      <c r="H3336" t="s">
        <v>8246</v>
      </c>
      <c r="I3336">
        <v>1438259422</v>
      </c>
      <c r="J3336">
        <v>1435667422</v>
      </c>
      <c r="K3336" t="b">
        <v>0</v>
      </c>
      <c r="L3336">
        <v>46</v>
      </c>
      <c r="M3336" t="b">
        <v>1</v>
      </c>
      <c r="N3336" t="s">
        <v>8271</v>
      </c>
      <c r="O3336" s="16">
        <f>Table1[[#This Row],[pledged]]/Table1[[#This Row],[goal]]*100</f>
        <v>138.62051149573753</v>
      </c>
      <c r="P3336" s="6">
        <f>IFERROR(Table1[[#This Row],[pledged]]/Table1[[#This Row],[backers_count]],0)</f>
        <v>116.65217391304348</v>
      </c>
      <c r="Q3336" t="str">
        <f>LEFT(Table1[[#This Row],[Category and Sub-Category]],FIND("/",Table1[[#This Row],[Category and Sub-Category]])-1)</f>
        <v>theater</v>
      </c>
      <c r="R3336" t="str">
        <f>RIGHT(Table1[[#This Row],[Category and Sub-Category]],LEN(Table1[[#This Row],[Category and Sub-Category]])-FIND("/",Table1[[#This Row],[Category and Sub-Category]]))</f>
        <v>plays</v>
      </c>
      <c r="S3336" s="14">
        <f>(((Table1[[#This Row],[launched_at]]/60)/60)/24)+DATE(1970,1,1)</f>
        <v>42185.521087962959</v>
      </c>
      <c r="T3336" s="14">
        <f t="shared" si="52"/>
        <v>42215.521087962959</v>
      </c>
    </row>
    <row r="3337" spans="1:20" ht="58" x14ac:dyDescent="0.35">
      <c r="A3337">
        <v>3335</v>
      </c>
      <c r="B3337" s="1" t="s">
        <v>3335</v>
      </c>
      <c r="C3337" s="1" t="s">
        <v>7445</v>
      </c>
      <c r="D3337" s="6">
        <v>5000</v>
      </c>
      <c r="E3337" s="6">
        <v>5016</v>
      </c>
      <c r="F3337" t="s">
        <v>8219</v>
      </c>
      <c r="G3337" t="s">
        <v>8225</v>
      </c>
      <c r="H3337" t="s">
        <v>8247</v>
      </c>
      <c r="I3337">
        <v>1407106800</v>
      </c>
      <c r="J3337">
        <v>1404749446</v>
      </c>
      <c r="K3337" t="b">
        <v>0</v>
      </c>
      <c r="L3337">
        <v>63</v>
      </c>
      <c r="M3337" t="b">
        <v>1</v>
      </c>
      <c r="N3337" t="s">
        <v>8271</v>
      </c>
      <c r="O3337" s="16">
        <f>Table1[[#This Row],[pledged]]/Table1[[#This Row],[goal]]*100</f>
        <v>100.32000000000001</v>
      </c>
      <c r="P3337" s="6">
        <f>IFERROR(Table1[[#This Row],[pledged]]/Table1[[#This Row],[backers_count]],0)</f>
        <v>79.61904761904762</v>
      </c>
      <c r="Q3337" t="str">
        <f>LEFT(Table1[[#This Row],[Category and Sub-Category]],FIND("/",Table1[[#This Row],[Category and Sub-Category]])-1)</f>
        <v>theater</v>
      </c>
      <c r="R3337" t="str">
        <f>RIGHT(Table1[[#This Row],[Category and Sub-Category]],LEN(Table1[[#This Row],[Category and Sub-Category]])-FIND("/",Table1[[#This Row],[Category and Sub-Category]]))</f>
        <v>plays</v>
      </c>
      <c r="S3337" s="14">
        <f>(((Table1[[#This Row],[launched_at]]/60)/60)/24)+DATE(1970,1,1)</f>
        <v>41827.674143518518</v>
      </c>
      <c r="T3337" s="14">
        <f t="shared" si="52"/>
        <v>41854.958333333336</v>
      </c>
    </row>
    <row r="3338" spans="1:20" ht="43.5" x14ac:dyDescent="0.35">
      <c r="A3338">
        <v>3336</v>
      </c>
      <c r="B3338" s="1" t="s">
        <v>3336</v>
      </c>
      <c r="C3338" s="1" t="s">
        <v>7446</v>
      </c>
      <c r="D3338" s="6">
        <v>250</v>
      </c>
      <c r="E3338" s="6">
        <v>250</v>
      </c>
      <c r="F3338" t="s">
        <v>8219</v>
      </c>
      <c r="G3338" t="s">
        <v>8225</v>
      </c>
      <c r="H3338" t="s">
        <v>8247</v>
      </c>
      <c r="I3338">
        <v>1459845246</v>
      </c>
      <c r="J3338">
        <v>1457429646</v>
      </c>
      <c r="K3338" t="b">
        <v>0</v>
      </c>
      <c r="L3338">
        <v>9</v>
      </c>
      <c r="M3338" t="b">
        <v>1</v>
      </c>
      <c r="N3338" t="s">
        <v>8271</v>
      </c>
      <c r="O3338" s="16">
        <f>Table1[[#This Row],[pledged]]/Table1[[#This Row],[goal]]*100</f>
        <v>100</v>
      </c>
      <c r="P3338" s="6">
        <f>IFERROR(Table1[[#This Row],[pledged]]/Table1[[#This Row],[backers_count]],0)</f>
        <v>27.777777777777779</v>
      </c>
      <c r="Q3338" t="str">
        <f>LEFT(Table1[[#This Row],[Category and Sub-Category]],FIND("/",Table1[[#This Row],[Category and Sub-Category]])-1)</f>
        <v>theater</v>
      </c>
      <c r="R3338" t="str">
        <f>RIGHT(Table1[[#This Row],[Category and Sub-Category]],LEN(Table1[[#This Row],[Category and Sub-Category]])-FIND("/",Table1[[#This Row],[Category and Sub-Category]]))</f>
        <v>plays</v>
      </c>
      <c r="S3338" s="14">
        <f>(((Table1[[#This Row],[launched_at]]/60)/60)/24)+DATE(1970,1,1)</f>
        <v>42437.398680555561</v>
      </c>
      <c r="T3338" s="14">
        <f t="shared" si="52"/>
        <v>42465.35701388889</v>
      </c>
    </row>
    <row r="3339" spans="1:20" ht="43.5" x14ac:dyDescent="0.35">
      <c r="A3339">
        <v>3337</v>
      </c>
      <c r="B3339" s="1" t="s">
        <v>3337</v>
      </c>
      <c r="C3339" s="1" t="s">
        <v>7447</v>
      </c>
      <c r="D3339" s="6">
        <v>2500</v>
      </c>
      <c r="E3339" s="6">
        <v>2755</v>
      </c>
      <c r="F3339" t="s">
        <v>8219</v>
      </c>
      <c r="G3339" t="s">
        <v>8225</v>
      </c>
      <c r="H3339" t="s">
        <v>8247</v>
      </c>
      <c r="I3339">
        <v>1412974800</v>
      </c>
      <c r="J3339">
        <v>1411109167</v>
      </c>
      <c r="K3339" t="b">
        <v>0</v>
      </c>
      <c r="L3339">
        <v>34</v>
      </c>
      <c r="M3339" t="b">
        <v>1</v>
      </c>
      <c r="N3339" t="s">
        <v>8271</v>
      </c>
      <c r="O3339" s="16">
        <f>Table1[[#This Row],[pledged]]/Table1[[#This Row],[goal]]*100</f>
        <v>110.2</v>
      </c>
      <c r="P3339" s="6">
        <f>IFERROR(Table1[[#This Row],[pledged]]/Table1[[#This Row],[backers_count]],0)</f>
        <v>81.029411764705884</v>
      </c>
      <c r="Q3339" t="str">
        <f>LEFT(Table1[[#This Row],[Category and Sub-Category]],FIND("/",Table1[[#This Row],[Category and Sub-Category]])-1)</f>
        <v>theater</v>
      </c>
      <c r="R3339" t="str">
        <f>RIGHT(Table1[[#This Row],[Category and Sub-Category]],LEN(Table1[[#This Row],[Category and Sub-Category]])-FIND("/",Table1[[#This Row],[Category and Sub-Category]]))</f>
        <v>plays</v>
      </c>
      <c r="S3339" s="14">
        <f>(((Table1[[#This Row],[launched_at]]/60)/60)/24)+DATE(1970,1,1)</f>
        <v>41901.282025462962</v>
      </c>
      <c r="T3339" s="14">
        <f t="shared" si="52"/>
        <v>41922.875</v>
      </c>
    </row>
    <row r="3340" spans="1:20" ht="29" x14ac:dyDescent="0.35">
      <c r="A3340">
        <v>3338</v>
      </c>
      <c r="B3340" s="1" t="s">
        <v>3338</v>
      </c>
      <c r="C3340" s="1" t="s">
        <v>7448</v>
      </c>
      <c r="D3340" s="6">
        <v>15000</v>
      </c>
      <c r="E3340" s="6">
        <v>15327</v>
      </c>
      <c r="F3340" t="s">
        <v>8219</v>
      </c>
      <c r="G3340" t="s">
        <v>8224</v>
      </c>
      <c r="H3340" t="s">
        <v>8246</v>
      </c>
      <c r="I3340">
        <v>1487944080</v>
      </c>
      <c r="J3340">
        <v>1486129680</v>
      </c>
      <c r="K3340" t="b">
        <v>0</v>
      </c>
      <c r="L3340">
        <v>112</v>
      </c>
      <c r="M3340" t="b">
        <v>1</v>
      </c>
      <c r="N3340" t="s">
        <v>8271</v>
      </c>
      <c r="O3340" s="16">
        <f>Table1[[#This Row],[pledged]]/Table1[[#This Row],[goal]]*100</f>
        <v>102.18</v>
      </c>
      <c r="P3340" s="6">
        <f>IFERROR(Table1[[#This Row],[pledged]]/Table1[[#This Row],[backers_count]],0)</f>
        <v>136.84821428571428</v>
      </c>
      <c r="Q3340" t="str">
        <f>LEFT(Table1[[#This Row],[Category and Sub-Category]],FIND("/",Table1[[#This Row],[Category and Sub-Category]])-1)</f>
        <v>theater</v>
      </c>
      <c r="R3340" t="str">
        <f>RIGHT(Table1[[#This Row],[Category and Sub-Category]],LEN(Table1[[#This Row],[Category and Sub-Category]])-FIND("/",Table1[[#This Row],[Category and Sub-Category]]))</f>
        <v>plays</v>
      </c>
      <c r="S3340" s="14">
        <f>(((Table1[[#This Row],[launched_at]]/60)/60)/24)+DATE(1970,1,1)</f>
        <v>42769.574999999997</v>
      </c>
      <c r="T3340" s="14">
        <f t="shared" si="52"/>
        <v>42790.574999999997</v>
      </c>
    </row>
    <row r="3341" spans="1:20" ht="43.5" x14ac:dyDescent="0.35">
      <c r="A3341">
        <v>3339</v>
      </c>
      <c r="B3341" s="1" t="s">
        <v>3339</v>
      </c>
      <c r="C3341" s="1" t="s">
        <v>7449</v>
      </c>
      <c r="D3341" s="6">
        <v>8000</v>
      </c>
      <c r="E3341" s="6">
        <v>8348</v>
      </c>
      <c r="F3341" t="s">
        <v>8219</v>
      </c>
      <c r="G3341" t="s">
        <v>8224</v>
      </c>
      <c r="H3341" t="s">
        <v>8246</v>
      </c>
      <c r="I3341">
        <v>1469721518</v>
      </c>
      <c r="J3341">
        <v>1467129518</v>
      </c>
      <c r="K3341" t="b">
        <v>0</v>
      </c>
      <c r="L3341">
        <v>47</v>
      </c>
      <c r="M3341" t="b">
        <v>1</v>
      </c>
      <c r="N3341" t="s">
        <v>8271</v>
      </c>
      <c r="O3341" s="16">
        <f>Table1[[#This Row],[pledged]]/Table1[[#This Row],[goal]]*100</f>
        <v>104.35000000000001</v>
      </c>
      <c r="P3341" s="6">
        <f>IFERROR(Table1[[#This Row],[pledged]]/Table1[[#This Row],[backers_count]],0)</f>
        <v>177.61702127659575</v>
      </c>
      <c r="Q3341" t="str">
        <f>LEFT(Table1[[#This Row],[Category and Sub-Category]],FIND("/",Table1[[#This Row],[Category and Sub-Category]])-1)</f>
        <v>theater</v>
      </c>
      <c r="R3341" t="str">
        <f>RIGHT(Table1[[#This Row],[Category and Sub-Category]],LEN(Table1[[#This Row],[Category and Sub-Category]])-FIND("/",Table1[[#This Row],[Category and Sub-Category]]))</f>
        <v>plays</v>
      </c>
      <c r="S3341" s="14">
        <f>(((Table1[[#This Row],[launched_at]]/60)/60)/24)+DATE(1970,1,1)</f>
        <v>42549.665717592594</v>
      </c>
      <c r="T3341" s="14">
        <f t="shared" si="52"/>
        <v>42579.665717592594</v>
      </c>
    </row>
    <row r="3342" spans="1:20" ht="43.5" x14ac:dyDescent="0.35">
      <c r="A3342">
        <v>3340</v>
      </c>
      <c r="B3342" s="1" t="s">
        <v>3340</v>
      </c>
      <c r="C3342" s="1" t="s">
        <v>7450</v>
      </c>
      <c r="D3342" s="6">
        <v>3000</v>
      </c>
      <c r="E3342" s="6">
        <v>4145</v>
      </c>
      <c r="F3342" t="s">
        <v>8219</v>
      </c>
      <c r="G3342" t="s">
        <v>8224</v>
      </c>
      <c r="H3342" t="s">
        <v>8246</v>
      </c>
      <c r="I3342">
        <v>1481066554</v>
      </c>
      <c r="J3342">
        <v>1478906554</v>
      </c>
      <c r="K3342" t="b">
        <v>0</v>
      </c>
      <c r="L3342">
        <v>38</v>
      </c>
      <c r="M3342" t="b">
        <v>1</v>
      </c>
      <c r="N3342" t="s">
        <v>8271</v>
      </c>
      <c r="O3342" s="16">
        <f>Table1[[#This Row],[pledged]]/Table1[[#This Row],[goal]]*100</f>
        <v>138.16666666666666</v>
      </c>
      <c r="P3342" s="6">
        <f>IFERROR(Table1[[#This Row],[pledged]]/Table1[[#This Row],[backers_count]],0)</f>
        <v>109.07894736842105</v>
      </c>
      <c r="Q3342" t="str">
        <f>LEFT(Table1[[#This Row],[Category and Sub-Category]],FIND("/",Table1[[#This Row],[Category and Sub-Category]])-1)</f>
        <v>theater</v>
      </c>
      <c r="R3342" t="str">
        <f>RIGHT(Table1[[#This Row],[Category and Sub-Category]],LEN(Table1[[#This Row],[Category and Sub-Category]])-FIND("/",Table1[[#This Row],[Category and Sub-Category]]))</f>
        <v>plays</v>
      </c>
      <c r="S3342" s="14">
        <f>(((Table1[[#This Row],[launched_at]]/60)/60)/24)+DATE(1970,1,1)</f>
        <v>42685.974004629628</v>
      </c>
      <c r="T3342" s="14">
        <f t="shared" si="52"/>
        <v>42710.974004629628</v>
      </c>
    </row>
    <row r="3343" spans="1:20" ht="43.5" x14ac:dyDescent="0.35">
      <c r="A3343">
        <v>3341</v>
      </c>
      <c r="B3343" s="1" t="s">
        <v>3341</v>
      </c>
      <c r="C3343" s="1" t="s">
        <v>7451</v>
      </c>
      <c r="D3343" s="6">
        <v>3350</v>
      </c>
      <c r="E3343" s="6">
        <v>3350</v>
      </c>
      <c r="F3343" t="s">
        <v>8219</v>
      </c>
      <c r="G3343" t="s">
        <v>8225</v>
      </c>
      <c r="H3343" t="s">
        <v>8247</v>
      </c>
      <c r="I3343">
        <v>1465750800</v>
      </c>
      <c r="J3343">
        <v>1463771421</v>
      </c>
      <c r="K3343" t="b">
        <v>0</v>
      </c>
      <c r="L3343">
        <v>28</v>
      </c>
      <c r="M3343" t="b">
        <v>1</v>
      </c>
      <c r="N3343" t="s">
        <v>8271</v>
      </c>
      <c r="O3343" s="16">
        <f>Table1[[#This Row],[pledged]]/Table1[[#This Row],[goal]]*100</f>
        <v>100</v>
      </c>
      <c r="P3343" s="6">
        <f>IFERROR(Table1[[#This Row],[pledged]]/Table1[[#This Row],[backers_count]],0)</f>
        <v>119.64285714285714</v>
      </c>
      <c r="Q3343" t="str">
        <f>LEFT(Table1[[#This Row],[Category and Sub-Category]],FIND("/",Table1[[#This Row],[Category and Sub-Category]])-1)</f>
        <v>theater</v>
      </c>
      <c r="R3343" t="str">
        <f>RIGHT(Table1[[#This Row],[Category and Sub-Category]],LEN(Table1[[#This Row],[Category and Sub-Category]])-FIND("/",Table1[[#This Row],[Category and Sub-Category]]))</f>
        <v>plays</v>
      </c>
      <c r="S3343" s="14">
        <f>(((Table1[[#This Row],[launched_at]]/60)/60)/24)+DATE(1970,1,1)</f>
        <v>42510.798854166671</v>
      </c>
      <c r="T3343" s="14">
        <f t="shared" si="52"/>
        <v>42533.708333333328</v>
      </c>
    </row>
    <row r="3344" spans="1:20" ht="43.5" x14ac:dyDescent="0.35">
      <c r="A3344">
        <v>3342</v>
      </c>
      <c r="B3344" s="1" t="s">
        <v>3342</v>
      </c>
      <c r="C3344" s="1" t="s">
        <v>7452</v>
      </c>
      <c r="D3344" s="6">
        <v>6000</v>
      </c>
      <c r="E3344" s="6">
        <v>6100</v>
      </c>
      <c r="F3344" t="s">
        <v>8219</v>
      </c>
      <c r="G3344" t="s">
        <v>8224</v>
      </c>
      <c r="H3344" t="s">
        <v>8246</v>
      </c>
      <c r="I3344">
        <v>1427864340</v>
      </c>
      <c r="J3344">
        <v>1425020810</v>
      </c>
      <c r="K3344" t="b">
        <v>0</v>
      </c>
      <c r="L3344">
        <v>78</v>
      </c>
      <c r="M3344" t="b">
        <v>1</v>
      </c>
      <c r="N3344" t="s">
        <v>8271</v>
      </c>
      <c r="O3344" s="16">
        <f>Table1[[#This Row],[pledged]]/Table1[[#This Row],[goal]]*100</f>
        <v>101.66666666666666</v>
      </c>
      <c r="P3344" s="6">
        <f>IFERROR(Table1[[#This Row],[pledged]]/Table1[[#This Row],[backers_count]],0)</f>
        <v>78.205128205128204</v>
      </c>
      <c r="Q3344" t="str">
        <f>LEFT(Table1[[#This Row],[Category and Sub-Category]],FIND("/",Table1[[#This Row],[Category and Sub-Category]])-1)</f>
        <v>theater</v>
      </c>
      <c r="R3344" t="str">
        <f>RIGHT(Table1[[#This Row],[Category and Sub-Category]],LEN(Table1[[#This Row],[Category and Sub-Category]])-FIND("/",Table1[[#This Row],[Category and Sub-Category]]))</f>
        <v>plays</v>
      </c>
      <c r="S3344" s="14">
        <f>(((Table1[[#This Row],[launched_at]]/60)/60)/24)+DATE(1970,1,1)</f>
        <v>42062.296412037031</v>
      </c>
      <c r="T3344" s="14">
        <f t="shared" si="52"/>
        <v>42095.207638888889</v>
      </c>
    </row>
    <row r="3345" spans="1:20" ht="43.5" x14ac:dyDescent="0.35">
      <c r="A3345">
        <v>3343</v>
      </c>
      <c r="B3345" s="1" t="s">
        <v>3343</v>
      </c>
      <c r="C3345" s="1" t="s">
        <v>7453</v>
      </c>
      <c r="D3345" s="6">
        <v>700</v>
      </c>
      <c r="E3345" s="6">
        <v>1200</v>
      </c>
      <c r="F3345" t="s">
        <v>8219</v>
      </c>
      <c r="G3345" t="s">
        <v>8225</v>
      </c>
      <c r="H3345" t="s">
        <v>8247</v>
      </c>
      <c r="I3345">
        <v>1460553480</v>
      </c>
      <c r="J3345">
        <v>1458770384</v>
      </c>
      <c r="K3345" t="b">
        <v>0</v>
      </c>
      <c r="L3345">
        <v>23</v>
      </c>
      <c r="M3345" t="b">
        <v>1</v>
      </c>
      <c r="N3345" t="s">
        <v>8271</v>
      </c>
      <c r="O3345" s="16">
        <f>Table1[[#This Row],[pledged]]/Table1[[#This Row],[goal]]*100</f>
        <v>171.42857142857142</v>
      </c>
      <c r="P3345" s="6">
        <f>IFERROR(Table1[[#This Row],[pledged]]/Table1[[#This Row],[backers_count]],0)</f>
        <v>52.173913043478258</v>
      </c>
      <c r="Q3345" t="str">
        <f>LEFT(Table1[[#This Row],[Category and Sub-Category]],FIND("/",Table1[[#This Row],[Category and Sub-Category]])-1)</f>
        <v>theater</v>
      </c>
      <c r="R3345" t="str">
        <f>RIGHT(Table1[[#This Row],[Category and Sub-Category]],LEN(Table1[[#This Row],[Category and Sub-Category]])-FIND("/",Table1[[#This Row],[Category and Sub-Category]]))</f>
        <v>plays</v>
      </c>
      <c r="S3345" s="14">
        <f>(((Table1[[#This Row],[launched_at]]/60)/60)/24)+DATE(1970,1,1)</f>
        <v>42452.916481481487</v>
      </c>
      <c r="T3345" s="14">
        <f t="shared" si="52"/>
        <v>42473.554166666669</v>
      </c>
    </row>
    <row r="3346" spans="1:20" ht="43.5" x14ac:dyDescent="0.35">
      <c r="A3346">
        <v>3344</v>
      </c>
      <c r="B3346" s="1" t="s">
        <v>3344</v>
      </c>
      <c r="C3346" s="1" t="s">
        <v>7454</v>
      </c>
      <c r="D3346" s="6">
        <v>4500</v>
      </c>
      <c r="E3346" s="6">
        <v>4565</v>
      </c>
      <c r="F3346" t="s">
        <v>8219</v>
      </c>
      <c r="G3346" t="s">
        <v>8224</v>
      </c>
      <c r="H3346" t="s">
        <v>8246</v>
      </c>
      <c r="I3346">
        <v>1409374093</v>
      </c>
      <c r="J3346">
        <v>1406782093</v>
      </c>
      <c r="K3346" t="b">
        <v>0</v>
      </c>
      <c r="L3346">
        <v>40</v>
      </c>
      <c r="M3346" t="b">
        <v>1</v>
      </c>
      <c r="N3346" t="s">
        <v>8271</v>
      </c>
      <c r="O3346" s="16">
        <f>Table1[[#This Row],[pledged]]/Table1[[#This Row],[goal]]*100</f>
        <v>101.44444444444444</v>
      </c>
      <c r="P3346" s="6">
        <f>IFERROR(Table1[[#This Row],[pledged]]/Table1[[#This Row],[backers_count]],0)</f>
        <v>114.125</v>
      </c>
      <c r="Q3346" t="str">
        <f>LEFT(Table1[[#This Row],[Category and Sub-Category]],FIND("/",Table1[[#This Row],[Category and Sub-Category]])-1)</f>
        <v>theater</v>
      </c>
      <c r="R3346" t="str">
        <f>RIGHT(Table1[[#This Row],[Category and Sub-Category]],LEN(Table1[[#This Row],[Category and Sub-Category]])-FIND("/",Table1[[#This Row],[Category and Sub-Category]]))</f>
        <v>plays</v>
      </c>
      <c r="S3346" s="14">
        <f>(((Table1[[#This Row],[launched_at]]/60)/60)/24)+DATE(1970,1,1)</f>
        <v>41851.200150462959</v>
      </c>
      <c r="T3346" s="14">
        <f t="shared" si="52"/>
        <v>41881.200150462959</v>
      </c>
    </row>
    <row r="3347" spans="1:20" ht="43.5" x14ac:dyDescent="0.35">
      <c r="A3347">
        <v>3345</v>
      </c>
      <c r="B3347" s="1" t="s">
        <v>3345</v>
      </c>
      <c r="C3347" s="1" t="s">
        <v>7455</v>
      </c>
      <c r="D3347" s="6">
        <v>500</v>
      </c>
      <c r="E3347" s="6">
        <v>650</v>
      </c>
      <c r="F3347" t="s">
        <v>8219</v>
      </c>
      <c r="G3347" t="s">
        <v>8224</v>
      </c>
      <c r="H3347" t="s">
        <v>8246</v>
      </c>
      <c r="I3347">
        <v>1429317420</v>
      </c>
      <c r="J3347">
        <v>1424226768</v>
      </c>
      <c r="K3347" t="b">
        <v>0</v>
      </c>
      <c r="L3347">
        <v>13</v>
      </c>
      <c r="M3347" t="b">
        <v>1</v>
      </c>
      <c r="N3347" t="s">
        <v>8271</v>
      </c>
      <c r="O3347" s="16">
        <f>Table1[[#This Row],[pledged]]/Table1[[#This Row],[goal]]*100</f>
        <v>130</v>
      </c>
      <c r="P3347" s="6">
        <f>IFERROR(Table1[[#This Row],[pledged]]/Table1[[#This Row],[backers_count]],0)</f>
        <v>50</v>
      </c>
      <c r="Q3347" t="str">
        <f>LEFT(Table1[[#This Row],[Category and Sub-Category]],FIND("/",Table1[[#This Row],[Category and Sub-Category]])-1)</f>
        <v>theater</v>
      </c>
      <c r="R3347" t="str">
        <f>RIGHT(Table1[[#This Row],[Category and Sub-Category]],LEN(Table1[[#This Row],[Category and Sub-Category]])-FIND("/",Table1[[#This Row],[Category and Sub-Category]]))</f>
        <v>plays</v>
      </c>
      <c r="S3347" s="14">
        <f>(((Table1[[#This Row],[launched_at]]/60)/60)/24)+DATE(1970,1,1)</f>
        <v>42053.106111111112</v>
      </c>
      <c r="T3347" s="14">
        <f t="shared" si="52"/>
        <v>42112.025694444441</v>
      </c>
    </row>
    <row r="3348" spans="1:20" ht="43.5" x14ac:dyDescent="0.35">
      <c r="A3348">
        <v>3346</v>
      </c>
      <c r="B3348" s="1" t="s">
        <v>3346</v>
      </c>
      <c r="C3348" s="1" t="s">
        <v>7456</v>
      </c>
      <c r="D3348" s="6">
        <v>1500</v>
      </c>
      <c r="E3348" s="6">
        <v>1650</v>
      </c>
      <c r="F3348" t="s">
        <v>8219</v>
      </c>
      <c r="G3348" t="s">
        <v>8224</v>
      </c>
      <c r="H3348" t="s">
        <v>8246</v>
      </c>
      <c r="I3348">
        <v>1424910910</v>
      </c>
      <c r="J3348">
        <v>1424306110</v>
      </c>
      <c r="K3348" t="b">
        <v>0</v>
      </c>
      <c r="L3348">
        <v>18</v>
      </c>
      <c r="M3348" t="b">
        <v>1</v>
      </c>
      <c r="N3348" t="s">
        <v>8271</v>
      </c>
      <c r="O3348" s="16">
        <f>Table1[[#This Row],[pledged]]/Table1[[#This Row],[goal]]*100</f>
        <v>110.00000000000001</v>
      </c>
      <c r="P3348" s="6">
        <f>IFERROR(Table1[[#This Row],[pledged]]/Table1[[#This Row],[backers_count]],0)</f>
        <v>91.666666666666671</v>
      </c>
      <c r="Q3348" t="str">
        <f>LEFT(Table1[[#This Row],[Category and Sub-Category]],FIND("/",Table1[[#This Row],[Category and Sub-Category]])-1)</f>
        <v>theater</v>
      </c>
      <c r="R3348" t="str">
        <f>RIGHT(Table1[[#This Row],[Category and Sub-Category]],LEN(Table1[[#This Row],[Category and Sub-Category]])-FIND("/",Table1[[#This Row],[Category and Sub-Category]]))</f>
        <v>plays</v>
      </c>
      <c r="S3348" s="14">
        <f>(((Table1[[#This Row],[launched_at]]/60)/60)/24)+DATE(1970,1,1)</f>
        <v>42054.024421296301</v>
      </c>
      <c r="T3348" s="14">
        <f t="shared" si="52"/>
        <v>42061.024421296301</v>
      </c>
    </row>
    <row r="3349" spans="1:20" ht="58" x14ac:dyDescent="0.35">
      <c r="A3349">
        <v>3347</v>
      </c>
      <c r="B3349" s="1" t="s">
        <v>3347</v>
      </c>
      <c r="C3349" s="1" t="s">
        <v>7457</v>
      </c>
      <c r="D3349" s="6">
        <v>2000</v>
      </c>
      <c r="E3349" s="6">
        <v>2389</v>
      </c>
      <c r="F3349" t="s">
        <v>8219</v>
      </c>
      <c r="G3349" t="s">
        <v>8225</v>
      </c>
      <c r="H3349" t="s">
        <v>8247</v>
      </c>
      <c r="I3349">
        <v>1462741200</v>
      </c>
      <c r="J3349">
        <v>1461503654</v>
      </c>
      <c r="K3349" t="b">
        <v>0</v>
      </c>
      <c r="L3349">
        <v>22</v>
      </c>
      <c r="M3349" t="b">
        <v>1</v>
      </c>
      <c r="N3349" t="s">
        <v>8271</v>
      </c>
      <c r="O3349" s="16">
        <f>Table1[[#This Row],[pledged]]/Table1[[#This Row],[goal]]*100</f>
        <v>119.44999999999999</v>
      </c>
      <c r="P3349" s="6">
        <f>IFERROR(Table1[[#This Row],[pledged]]/Table1[[#This Row],[backers_count]],0)</f>
        <v>108.59090909090909</v>
      </c>
      <c r="Q3349" t="str">
        <f>LEFT(Table1[[#This Row],[Category and Sub-Category]],FIND("/",Table1[[#This Row],[Category and Sub-Category]])-1)</f>
        <v>theater</v>
      </c>
      <c r="R3349" t="str">
        <f>RIGHT(Table1[[#This Row],[Category and Sub-Category]],LEN(Table1[[#This Row],[Category and Sub-Category]])-FIND("/",Table1[[#This Row],[Category and Sub-Category]]))</f>
        <v>plays</v>
      </c>
      <c r="S3349" s="14">
        <f>(((Table1[[#This Row],[launched_at]]/60)/60)/24)+DATE(1970,1,1)</f>
        <v>42484.551550925928</v>
      </c>
      <c r="T3349" s="14">
        <f t="shared" si="52"/>
        <v>42498.875</v>
      </c>
    </row>
    <row r="3350" spans="1:20" ht="43.5" x14ac:dyDescent="0.35">
      <c r="A3350">
        <v>3348</v>
      </c>
      <c r="B3350" s="1" t="s">
        <v>3266</v>
      </c>
      <c r="C3350" s="1" t="s">
        <v>7458</v>
      </c>
      <c r="D3350" s="6">
        <v>5500</v>
      </c>
      <c r="E3350" s="6">
        <v>5516</v>
      </c>
      <c r="F3350" t="s">
        <v>8219</v>
      </c>
      <c r="G3350" t="s">
        <v>8224</v>
      </c>
      <c r="H3350" t="s">
        <v>8246</v>
      </c>
      <c r="I3350">
        <v>1461988740</v>
      </c>
      <c r="J3350">
        <v>1459949080</v>
      </c>
      <c r="K3350" t="b">
        <v>0</v>
      </c>
      <c r="L3350">
        <v>79</v>
      </c>
      <c r="M3350" t="b">
        <v>1</v>
      </c>
      <c r="N3350" t="s">
        <v>8271</v>
      </c>
      <c r="O3350" s="16">
        <f>Table1[[#This Row],[pledged]]/Table1[[#This Row],[goal]]*100</f>
        <v>100.2909090909091</v>
      </c>
      <c r="P3350" s="6">
        <f>IFERROR(Table1[[#This Row],[pledged]]/Table1[[#This Row],[backers_count]],0)</f>
        <v>69.822784810126578</v>
      </c>
      <c r="Q3350" t="str">
        <f>LEFT(Table1[[#This Row],[Category and Sub-Category]],FIND("/",Table1[[#This Row],[Category and Sub-Category]])-1)</f>
        <v>theater</v>
      </c>
      <c r="R3350" t="str">
        <f>RIGHT(Table1[[#This Row],[Category and Sub-Category]],LEN(Table1[[#This Row],[Category and Sub-Category]])-FIND("/",Table1[[#This Row],[Category and Sub-Category]]))</f>
        <v>plays</v>
      </c>
      <c r="S3350" s="14">
        <f>(((Table1[[#This Row],[launched_at]]/60)/60)/24)+DATE(1970,1,1)</f>
        <v>42466.558796296296</v>
      </c>
      <c r="T3350" s="14">
        <f t="shared" si="52"/>
        <v>42490.165972222225</v>
      </c>
    </row>
    <row r="3351" spans="1:20" ht="43.5" x14ac:dyDescent="0.35">
      <c r="A3351">
        <v>3349</v>
      </c>
      <c r="B3351" s="1" t="s">
        <v>3348</v>
      </c>
      <c r="C3351" s="1" t="s">
        <v>7459</v>
      </c>
      <c r="D3351" s="6">
        <v>1000</v>
      </c>
      <c r="E3351" s="6">
        <v>1534</v>
      </c>
      <c r="F3351" t="s">
        <v>8219</v>
      </c>
      <c r="G3351" t="s">
        <v>8224</v>
      </c>
      <c r="H3351" t="s">
        <v>8246</v>
      </c>
      <c r="I3351">
        <v>1465837200</v>
      </c>
      <c r="J3351">
        <v>1463971172</v>
      </c>
      <c r="K3351" t="b">
        <v>0</v>
      </c>
      <c r="L3351">
        <v>14</v>
      </c>
      <c r="M3351" t="b">
        <v>1</v>
      </c>
      <c r="N3351" t="s">
        <v>8271</v>
      </c>
      <c r="O3351" s="16">
        <f>Table1[[#This Row],[pledged]]/Table1[[#This Row],[goal]]*100</f>
        <v>153.4</v>
      </c>
      <c r="P3351" s="6">
        <f>IFERROR(Table1[[#This Row],[pledged]]/Table1[[#This Row],[backers_count]],0)</f>
        <v>109.57142857142857</v>
      </c>
      <c r="Q3351" t="str">
        <f>LEFT(Table1[[#This Row],[Category and Sub-Category]],FIND("/",Table1[[#This Row],[Category and Sub-Category]])-1)</f>
        <v>theater</v>
      </c>
      <c r="R3351" t="str">
        <f>RIGHT(Table1[[#This Row],[Category and Sub-Category]],LEN(Table1[[#This Row],[Category and Sub-Category]])-FIND("/",Table1[[#This Row],[Category and Sub-Category]]))</f>
        <v>plays</v>
      </c>
      <c r="S3351" s="14">
        <f>(((Table1[[#This Row],[launched_at]]/60)/60)/24)+DATE(1970,1,1)</f>
        <v>42513.110787037032</v>
      </c>
      <c r="T3351" s="14">
        <f t="shared" si="52"/>
        <v>42534.708333333328</v>
      </c>
    </row>
    <row r="3352" spans="1:20" ht="58" x14ac:dyDescent="0.35">
      <c r="A3352">
        <v>3350</v>
      </c>
      <c r="B3352" s="1" t="s">
        <v>3349</v>
      </c>
      <c r="C3352" s="1" t="s">
        <v>7460</v>
      </c>
      <c r="D3352" s="6">
        <v>3500</v>
      </c>
      <c r="E3352" s="6">
        <v>3655</v>
      </c>
      <c r="F3352" t="s">
        <v>8219</v>
      </c>
      <c r="G3352" t="s">
        <v>8243</v>
      </c>
      <c r="H3352" t="s">
        <v>8249</v>
      </c>
      <c r="I3352">
        <v>1448838000</v>
      </c>
      <c r="J3352">
        <v>1445791811</v>
      </c>
      <c r="K3352" t="b">
        <v>0</v>
      </c>
      <c r="L3352">
        <v>51</v>
      </c>
      <c r="M3352" t="b">
        <v>1</v>
      </c>
      <c r="N3352" t="s">
        <v>8271</v>
      </c>
      <c r="O3352" s="16">
        <f>Table1[[#This Row],[pledged]]/Table1[[#This Row],[goal]]*100</f>
        <v>104.42857142857143</v>
      </c>
      <c r="P3352" s="6">
        <f>IFERROR(Table1[[#This Row],[pledged]]/Table1[[#This Row],[backers_count]],0)</f>
        <v>71.666666666666671</v>
      </c>
      <c r="Q3352" t="str">
        <f>LEFT(Table1[[#This Row],[Category and Sub-Category]],FIND("/",Table1[[#This Row],[Category and Sub-Category]])-1)</f>
        <v>theater</v>
      </c>
      <c r="R3352" t="str">
        <f>RIGHT(Table1[[#This Row],[Category and Sub-Category]],LEN(Table1[[#This Row],[Category and Sub-Category]])-FIND("/",Table1[[#This Row],[Category and Sub-Category]]))</f>
        <v>plays</v>
      </c>
      <c r="S3352" s="14">
        <f>(((Table1[[#This Row],[launched_at]]/60)/60)/24)+DATE(1970,1,1)</f>
        <v>42302.701516203699</v>
      </c>
      <c r="T3352" s="14">
        <f t="shared" si="52"/>
        <v>42337.958333333328</v>
      </c>
    </row>
    <row r="3353" spans="1:20" ht="58" x14ac:dyDescent="0.35">
      <c r="A3353">
        <v>3351</v>
      </c>
      <c r="B3353" s="1" t="s">
        <v>3350</v>
      </c>
      <c r="C3353" s="1" t="s">
        <v>7461</v>
      </c>
      <c r="D3353" s="6">
        <v>5000</v>
      </c>
      <c r="E3353" s="6">
        <v>5055</v>
      </c>
      <c r="F3353" t="s">
        <v>8219</v>
      </c>
      <c r="G3353" t="s">
        <v>8225</v>
      </c>
      <c r="H3353" t="s">
        <v>8247</v>
      </c>
      <c r="I3353">
        <v>1406113200</v>
      </c>
      <c r="J3353">
        <v>1402910965</v>
      </c>
      <c r="K3353" t="b">
        <v>0</v>
      </c>
      <c r="L3353">
        <v>54</v>
      </c>
      <c r="M3353" t="b">
        <v>1</v>
      </c>
      <c r="N3353" t="s">
        <v>8271</v>
      </c>
      <c r="O3353" s="16">
        <f>Table1[[#This Row],[pledged]]/Table1[[#This Row],[goal]]*100</f>
        <v>101.1</v>
      </c>
      <c r="P3353" s="6">
        <f>IFERROR(Table1[[#This Row],[pledged]]/Table1[[#This Row],[backers_count]],0)</f>
        <v>93.611111111111114</v>
      </c>
      <c r="Q3353" t="str">
        <f>LEFT(Table1[[#This Row],[Category and Sub-Category]],FIND("/",Table1[[#This Row],[Category and Sub-Category]])-1)</f>
        <v>theater</v>
      </c>
      <c r="R3353" t="str">
        <f>RIGHT(Table1[[#This Row],[Category and Sub-Category]],LEN(Table1[[#This Row],[Category and Sub-Category]])-FIND("/",Table1[[#This Row],[Category and Sub-Category]]))</f>
        <v>plays</v>
      </c>
      <c r="S3353" s="14">
        <f>(((Table1[[#This Row],[launched_at]]/60)/60)/24)+DATE(1970,1,1)</f>
        <v>41806.395428240743</v>
      </c>
      <c r="T3353" s="14">
        <f t="shared" si="52"/>
        <v>41843.458333333336</v>
      </c>
    </row>
    <row r="3354" spans="1:20" ht="58" x14ac:dyDescent="0.35">
      <c r="A3354">
        <v>3352</v>
      </c>
      <c r="B3354" s="1" t="s">
        <v>3351</v>
      </c>
      <c r="C3354" s="1" t="s">
        <v>7462</v>
      </c>
      <c r="D3354" s="6">
        <v>5000</v>
      </c>
      <c r="E3354" s="6">
        <v>5376</v>
      </c>
      <c r="F3354" t="s">
        <v>8219</v>
      </c>
      <c r="G3354" t="s">
        <v>8225</v>
      </c>
      <c r="H3354" t="s">
        <v>8247</v>
      </c>
      <c r="I3354">
        <v>1467414000</v>
      </c>
      <c r="J3354">
        <v>1462492178</v>
      </c>
      <c r="K3354" t="b">
        <v>0</v>
      </c>
      <c r="L3354">
        <v>70</v>
      </c>
      <c r="M3354" t="b">
        <v>1</v>
      </c>
      <c r="N3354" t="s">
        <v>8271</v>
      </c>
      <c r="O3354" s="16">
        <f>Table1[[#This Row],[pledged]]/Table1[[#This Row],[goal]]*100</f>
        <v>107.52</v>
      </c>
      <c r="P3354" s="6">
        <f>IFERROR(Table1[[#This Row],[pledged]]/Table1[[#This Row],[backers_count]],0)</f>
        <v>76.8</v>
      </c>
      <c r="Q3354" t="str">
        <f>LEFT(Table1[[#This Row],[Category and Sub-Category]],FIND("/",Table1[[#This Row],[Category and Sub-Category]])-1)</f>
        <v>theater</v>
      </c>
      <c r="R3354" t="str">
        <f>RIGHT(Table1[[#This Row],[Category and Sub-Category]],LEN(Table1[[#This Row],[Category and Sub-Category]])-FIND("/",Table1[[#This Row],[Category and Sub-Category]]))</f>
        <v>plays</v>
      </c>
      <c r="S3354" s="14">
        <f>(((Table1[[#This Row],[launched_at]]/60)/60)/24)+DATE(1970,1,1)</f>
        <v>42495.992800925931</v>
      </c>
      <c r="T3354" s="14">
        <f t="shared" si="52"/>
        <v>42552.958333333328</v>
      </c>
    </row>
    <row r="3355" spans="1:20" ht="43.5" x14ac:dyDescent="0.35">
      <c r="A3355">
        <v>3353</v>
      </c>
      <c r="B3355" s="1" t="s">
        <v>3352</v>
      </c>
      <c r="C3355" s="1" t="s">
        <v>7463</v>
      </c>
      <c r="D3355" s="6">
        <v>500</v>
      </c>
      <c r="E3355" s="6">
        <v>1575</v>
      </c>
      <c r="F3355" t="s">
        <v>8219</v>
      </c>
      <c r="G3355" t="s">
        <v>8225</v>
      </c>
      <c r="H3355" t="s">
        <v>8247</v>
      </c>
      <c r="I3355">
        <v>1462230000</v>
      </c>
      <c r="J3355">
        <v>1461061350</v>
      </c>
      <c r="K3355" t="b">
        <v>0</v>
      </c>
      <c r="L3355">
        <v>44</v>
      </c>
      <c r="M3355" t="b">
        <v>1</v>
      </c>
      <c r="N3355" t="s">
        <v>8271</v>
      </c>
      <c r="O3355" s="16">
        <f>Table1[[#This Row],[pledged]]/Table1[[#This Row],[goal]]*100</f>
        <v>315</v>
      </c>
      <c r="P3355" s="6">
        <f>IFERROR(Table1[[#This Row],[pledged]]/Table1[[#This Row],[backers_count]],0)</f>
        <v>35.795454545454547</v>
      </c>
      <c r="Q3355" t="str">
        <f>LEFT(Table1[[#This Row],[Category and Sub-Category]],FIND("/",Table1[[#This Row],[Category and Sub-Category]])-1)</f>
        <v>theater</v>
      </c>
      <c r="R3355" t="str">
        <f>RIGHT(Table1[[#This Row],[Category and Sub-Category]],LEN(Table1[[#This Row],[Category and Sub-Category]])-FIND("/",Table1[[#This Row],[Category and Sub-Category]]))</f>
        <v>plays</v>
      </c>
      <c r="S3355" s="14">
        <f>(((Table1[[#This Row],[launched_at]]/60)/60)/24)+DATE(1970,1,1)</f>
        <v>42479.432291666672</v>
      </c>
      <c r="T3355" s="14">
        <f t="shared" si="52"/>
        <v>42492.958333333328</v>
      </c>
    </row>
    <row r="3356" spans="1:20" ht="43.5" x14ac:dyDescent="0.35">
      <c r="A3356">
        <v>3354</v>
      </c>
      <c r="B3356" s="1" t="s">
        <v>3353</v>
      </c>
      <c r="C3356" s="1" t="s">
        <v>7464</v>
      </c>
      <c r="D3356" s="6">
        <v>3000</v>
      </c>
      <c r="E3356" s="6">
        <v>3058</v>
      </c>
      <c r="F3356" t="s">
        <v>8219</v>
      </c>
      <c r="G3356" t="s">
        <v>8224</v>
      </c>
      <c r="H3356" t="s">
        <v>8246</v>
      </c>
      <c r="I3356">
        <v>1446091260</v>
      </c>
      <c r="J3356">
        <v>1443029206</v>
      </c>
      <c r="K3356" t="b">
        <v>0</v>
      </c>
      <c r="L3356">
        <v>55</v>
      </c>
      <c r="M3356" t="b">
        <v>1</v>
      </c>
      <c r="N3356" t="s">
        <v>8271</v>
      </c>
      <c r="O3356" s="16">
        <f>Table1[[#This Row],[pledged]]/Table1[[#This Row],[goal]]*100</f>
        <v>101.93333333333334</v>
      </c>
      <c r="P3356" s="6">
        <f>IFERROR(Table1[[#This Row],[pledged]]/Table1[[#This Row],[backers_count]],0)</f>
        <v>55.6</v>
      </c>
      <c r="Q3356" t="str">
        <f>LEFT(Table1[[#This Row],[Category and Sub-Category]],FIND("/",Table1[[#This Row],[Category and Sub-Category]])-1)</f>
        <v>theater</v>
      </c>
      <c r="R3356" t="str">
        <f>RIGHT(Table1[[#This Row],[Category and Sub-Category]],LEN(Table1[[#This Row],[Category and Sub-Category]])-FIND("/",Table1[[#This Row],[Category and Sub-Category]]))</f>
        <v>plays</v>
      </c>
      <c r="S3356" s="14">
        <f>(((Table1[[#This Row],[launched_at]]/60)/60)/24)+DATE(1970,1,1)</f>
        <v>42270.7269212963</v>
      </c>
      <c r="T3356" s="14">
        <f t="shared" si="52"/>
        <v>42306.167361111111</v>
      </c>
    </row>
    <row r="3357" spans="1:20" ht="43.5" x14ac:dyDescent="0.35">
      <c r="A3357">
        <v>3355</v>
      </c>
      <c r="B3357" s="1" t="s">
        <v>3354</v>
      </c>
      <c r="C3357" s="1" t="s">
        <v>7465</v>
      </c>
      <c r="D3357" s="6">
        <v>1750</v>
      </c>
      <c r="E3357" s="6">
        <v>2210</v>
      </c>
      <c r="F3357" t="s">
        <v>8219</v>
      </c>
      <c r="G3357" t="s">
        <v>8225</v>
      </c>
      <c r="H3357" t="s">
        <v>8247</v>
      </c>
      <c r="I3357">
        <v>1462879020</v>
      </c>
      <c r="J3357">
        <v>1461941527</v>
      </c>
      <c r="K3357" t="b">
        <v>0</v>
      </c>
      <c r="L3357">
        <v>15</v>
      </c>
      <c r="M3357" t="b">
        <v>1</v>
      </c>
      <c r="N3357" t="s">
        <v>8271</v>
      </c>
      <c r="O3357" s="16">
        <f>Table1[[#This Row],[pledged]]/Table1[[#This Row],[goal]]*100</f>
        <v>126.28571428571429</v>
      </c>
      <c r="P3357" s="6">
        <f>IFERROR(Table1[[#This Row],[pledged]]/Table1[[#This Row],[backers_count]],0)</f>
        <v>147.33333333333334</v>
      </c>
      <c r="Q3357" t="str">
        <f>LEFT(Table1[[#This Row],[Category and Sub-Category]],FIND("/",Table1[[#This Row],[Category and Sub-Category]])-1)</f>
        <v>theater</v>
      </c>
      <c r="R3357" t="str">
        <f>RIGHT(Table1[[#This Row],[Category and Sub-Category]],LEN(Table1[[#This Row],[Category and Sub-Category]])-FIND("/",Table1[[#This Row],[Category and Sub-Category]]))</f>
        <v>plays</v>
      </c>
      <c r="S3357" s="14">
        <f>(((Table1[[#This Row],[launched_at]]/60)/60)/24)+DATE(1970,1,1)</f>
        <v>42489.619525462964</v>
      </c>
      <c r="T3357" s="14">
        <f t="shared" si="52"/>
        <v>42500.470138888893</v>
      </c>
    </row>
    <row r="3358" spans="1:20" ht="43.5" x14ac:dyDescent="0.35">
      <c r="A3358">
        <v>3356</v>
      </c>
      <c r="B3358" s="1" t="s">
        <v>3355</v>
      </c>
      <c r="C3358" s="1" t="s">
        <v>7466</v>
      </c>
      <c r="D3358" s="6">
        <v>1500</v>
      </c>
      <c r="E3358" s="6">
        <v>1521</v>
      </c>
      <c r="F3358" t="s">
        <v>8219</v>
      </c>
      <c r="G3358" t="s">
        <v>8225</v>
      </c>
      <c r="H3358" t="s">
        <v>8247</v>
      </c>
      <c r="I3358">
        <v>1468611272</v>
      </c>
      <c r="J3358">
        <v>1466019272</v>
      </c>
      <c r="K3358" t="b">
        <v>0</v>
      </c>
      <c r="L3358">
        <v>27</v>
      </c>
      <c r="M3358" t="b">
        <v>1</v>
      </c>
      <c r="N3358" t="s">
        <v>8271</v>
      </c>
      <c r="O3358" s="16">
        <f>Table1[[#This Row],[pledged]]/Table1[[#This Row],[goal]]*100</f>
        <v>101.4</v>
      </c>
      <c r="P3358" s="6">
        <f>IFERROR(Table1[[#This Row],[pledged]]/Table1[[#This Row],[backers_count]],0)</f>
        <v>56.333333333333336</v>
      </c>
      <c r="Q3358" t="str">
        <f>LEFT(Table1[[#This Row],[Category and Sub-Category]],FIND("/",Table1[[#This Row],[Category and Sub-Category]])-1)</f>
        <v>theater</v>
      </c>
      <c r="R3358" t="str">
        <f>RIGHT(Table1[[#This Row],[Category and Sub-Category]],LEN(Table1[[#This Row],[Category and Sub-Category]])-FIND("/",Table1[[#This Row],[Category and Sub-Category]]))</f>
        <v>plays</v>
      </c>
      <c r="S3358" s="14">
        <f>(((Table1[[#This Row],[launched_at]]/60)/60)/24)+DATE(1970,1,1)</f>
        <v>42536.815648148149</v>
      </c>
      <c r="T3358" s="14">
        <f t="shared" si="52"/>
        <v>42566.815648148149</v>
      </c>
    </row>
    <row r="3359" spans="1:20" ht="43.5" x14ac:dyDescent="0.35">
      <c r="A3359">
        <v>3357</v>
      </c>
      <c r="B3359" s="1" t="s">
        <v>3356</v>
      </c>
      <c r="C3359" s="1" t="s">
        <v>7467</v>
      </c>
      <c r="D3359" s="6">
        <v>2000</v>
      </c>
      <c r="E3359" s="6">
        <v>2020</v>
      </c>
      <c r="F3359" t="s">
        <v>8219</v>
      </c>
      <c r="G3359" t="s">
        <v>8225</v>
      </c>
      <c r="H3359" t="s">
        <v>8247</v>
      </c>
      <c r="I3359">
        <v>1406887310</v>
      </c>
      <c r="J3359">
        <v>1404295310</v>
      </c>
      <c r="K3359" t="b">
        <v>0</v>
      </c>
      <c r="L3359">
        <v>21</v>
      </c>
      <c r="M3359" t="b">
        <v>1</v>
      </c>
      <c r="N3359" t="s">
        <v>8271</v>
      </c>
      <c r="O3359" s="16">
        <f>Table1[[#This Row],[pledged]]/Table1[[#This Row],[goal]]*100</f>
        <v>101</v>
      </c>
      <c r="P3359" s="6">
        <f>IFERROR(Table1[[#This Row],[pledged]]/Table1[[#This Row],[backers_count]],0)</f>
        <v>96.19047619047619</v>
      </c>
      <c r="Q3359" t="str">
        <f>LEFT(Table1[[#This Row],[Category and Sub-Category]],FIND("/",Table1[[#This Row],[Category and Sub-Category]])-1)</f>
        <v>theater</v>
      </c>
      <c r="R3359" t="str">
        <f>RIGHT(Table1[[#This Row],[Category and Sub-Category]],LEN(Table1[[#This Row],[Category and Sub-Category]])-FIND("/",Table1[[#This Row],[Category and Sub-Category]]))</f>
        <v>plays</v>
      </c>
      <c r="S3359" s="14">
        <f>(((Table1[[#This Row],[launched_at]]/60)/60)/24)+DATE(1970,1,1)</f>
        <v>41822.417939814812</v>
      </c>
      <c r="T3359" s="14">
        <f t="shared" si="52"/>
        <v>41852.417939814812</v>
      </c>
    </row>
    <row r="3360" spans="1:20" ht="43.5" x14ac:dyDescent="0.35">
      <c r="A3360">
        <v>3358</v>
      </c>
      <c r="B3360" s="1" t="s">
        <v>3357</v>
      </c>
      <c r="C3360" s="1" t="s">
        <v>7468</v>
      </c>
      <c r="D3360" s="6">
        <v>10000</v>
      </c>
      <c r="E3360" s="6">
        <v>10299</v>
      </c>
      <c r="F3360" t="s">
        <v>8219</v>
      </c>
      <c r="G3360" t="s">
        <v>8224</v>
      </c>
      <c r="H3360" t="s">
        <v>8246</v>
      </c>
      <c r="I3360">
        <v>1416385679</v>
      </c>
      <c r="J3360">
        <v>1413790079</v>
      </c>
      <c r="K3360" t="b">
        <v>0</v>
      </c>
      <c r="L3360">
        <v>162</v>
      </c>
      <c r="M3360" t="b">
        <v>1</v>
      </c>
      <c r="N3360" t="s">
        <v>8271</v>
      </c>
      <c r="O3360" s="16">
        <f>Table1[[#This Row],[pledged]]/Table1[[#This Row],[goal]]*100</f>
        <v>102.99000000000001</v>
      </c>
      <c r="P3360" s="6">
        <f>IFERROR(Table1[[#This Row],[pledged]]/Table1[[#This Row],[backers_count]],0)</f>
        <v>63.574074074074076</v>
      </c>
      <c r="Q3360" t="str">
        <f>LEFT(Table1[[#This Row],[Category and Sub-Category]],FIND("/",Table1[[#This Row],[Category and Sub-Category]])-1)</f>
        <v>theater</v>
      </c>
      <c r="R3360" t="str">
        <f>RIGHT(Table1[[#This Row],[Category and Sub-Category]],LEN(Table1[[#This Row],[Category and Sub-Category]])-FIND("/",Table1[[#This Row],[Category and Sub-Category]]))</f>
        <v>plays</v>
      </c>
      <c r="S3360" s="14">
        <f>(((Table1[[#This Row],[launched_at]]/60)/60)/24)+DATE(1970,1,1)</f>
        <v>41932.311099537037</v>
      </c>
      <c r="T3360" s="14">
        <f t="shared" si="52"/>
        <v>41962.352766203709</v>
      </c>
    </row>
    <row r="3361" spans="1:20" ht="43.5" x14ac:dyDescent="0.35">
      <c r="A3361">
        <v>3359</v>
      </c>
      <c r="B3361" s="1" t="s">
        <v>3358</v>
      </c>
      <c r="C3361" s="1" t="s">
        <v>7469</v>
      </c>
      <c r="D3361" s="6">
        <v>4000</v>
      </c>
      <c r="E3361" s="6">
        <v>4250</v>
      </c>
      <c r="F3361" t="s">
        <v>8219</v>
      </c>
      <c r="G3361" t="s">
        <v>8224</v>
      </c>
      <c r="H3361" t="s">
        <v>8246</v>
      </c>
      <c r="I3361">
        <v>1487985734</v>
      </c>
      <c r="J3361">
        <v>1484097734</v>
      </c>
      <c r="K3361" t="b">
        <v>0</v>
      </c>
      <c r="L3361">
        <v>23</v>
      </c>
      <c r="M3361" t="b">
        <v>1</v>
      </c>
      <c r="N3361" t="s">
        <v>8271</v>
      </c>
      <c r="O3361" s="16">
        <f>Table1[[#This Row],[pledged]]/Table1[[#This Row],[goal]]*100</f>
        <v>106.25</v>
      </c>
      <c r="P3361" s="6">
        <f>IFERROR(Table1[[#This Row],[pledged]]/Table1[[#This Row],[backers_count]],0)</f>
        <v>184.78260869565219</v>
      </c>
      <c r="Q3361" t="str">
        <f>LEFT(Table1[[#This Row],[Category and Sub-Category]],FIND("/",Table1[[#This Row],[Category and Sub-Category]])-1)</f>
        <v>theater</v>
      </c>
      <c r="R3361" t="str">
        <f>RIGHT(Table1[[#This Row],[Category and Sub-Category]],LEN(Table1[[#This Row],[Category and Sub-Category]])-FIND("/",Table1[[#This Row],[Category and Sub-Category]]))</f>
        <v>plays</v>
      </c>
      <c r="S3361" s="14">
        <f>(((Table1[[#This Row],[launched_at]]/60)/60)/24)+DATE(1970,1,1)</f>
        <v>42746.057106481487</v>
      </c>
      <c r="T3361" s="14">
        <f t="shared" si="52"/>
        <v>42791.057106481487</v>
      </c>
    </row>
    <row r="3362" spans="1:20" ht="29" x14ac:dyDescent="0.35">
      <c r="A3362">
        <v>3360</v>
      </c>
      <c r="B3362" s="1" t="s">
        <v>3359</v>
      </c>
      <c r="C3362" s="1" t="s">
        <v>7470</v>
      </c>
      <c r="D3362" s="6">
        <v>9000</v>
      </c>
      <c r="E3362" s="6">
        <v>9124</v>
      </c>
      <c r="F3362" t="s">
        <v>8219</v>
      </c>
      <c r="G3362" t="s">
        <v>8244</v>
      </c>
      <c r="H3362" t="s">
        <v>8258</v>
      </c>
      <c r="I3362">
        <v>1481731140</v>
      </c>
      <c r="J3362">
        <v>1479866343</v>
      </c>
      <c r="K3362" t="b">
        <v>0</v>
      </c>
      <c r="L3362">
        <v>72</v>
      </c>
      <c r="M3362" t="b">
        <v>1</v>
      </c>
      <c r="N3362" t="s">
        <v>8271</v>
      </c>
      <c r="O3362" s="16">
        <f>Table1[[#This Row],[pledged]]/Table1[[#This Row],[goal]]*100</f>
        <v>101.37777777777779</v>
      </c>
      <c r="P3362" s="6">
        <f>IFERROR(Table1[[#This Row],[pledged]]/Table1[[#This Row],[backers_count]],0)</f>
        <v>126.72222222222223</v>
      </c>
      <c r="Q3362" t="str">
        <f>LEFT(Table1[[#This Row],[Category and Sub-Category]],FIND("/",Table1[[#This Row],[Category and Sub-Category]])-1)</f>
        <v>theater</v>
      </c>
      <c r="R3362" t="str">
        <f>RIGHT(Table1[[#This Row],[Category and Sub-Category]],LEN(Table1[[#This Row],[Category and Sub-Category]])-FIND("/",Table1[[#This Row],[Category and Sub-Category]]))</f>
        <v>plays</v>
      </c>
      <c r="S3362" s="14">
        <f>(((Table1[[#This Row],[launched_at]]/60)/60)/24)+DATE(1970,1,1)</f>
        <v>42697.082673611112</v>
      </c>
      <c r="T3362" s="14">
        <f t="shared" si="52"/>
        <v>42718.665972222225</v>
      </c>
    </row>
    <row r="3363" spans="1:20" ht="58" x14ac:dyDescent="0.35">
      <c r="A3363">
        <v>3361</v>
      </c>
      <c r="B3363" s="1" t="s">
        <v>3360</v>
      </c>
      <c r="C3363" s="1" t="s">
        <v>7471</v>
      </c>
      <c r="D3363" s="6">
        <v>5000</v>
      </c>
      <c r="E3363" s="6">
        <v>5673</v>
      </c>
      <c r="F3363" t="s">
        <v>8219</v>
      </c>
      <c r="G3363" t="s">
        <v>8224</v>
      </c>
      <c r="H3363" t="s">
        <v>8246</v>
      </c>
      <c r="I3363">
        <v>1409587140</v>
      </c>
      <c r="J3363">
        <v>1408062990</v>
      </c>
      <c r="K3363" t="b">
        <v>0</v>
      </c>
      <c r="L3363">
        <v>68</v>
      </c>
      <c r="M3363" t="b">
        <v>1</v>
      </c>
      <c r="N3363" t="s">
        <v>8271</v>
      </c>
      <c r="O3363" s="16">
        <f>Table1[[#This Row],[pledged]]/Table1[[#This Row],[goal]]*100</f>
        <v>113.46000000000001</v>
      </c>
      <c r="P3363" s="6">
        <f>IFERROR(Table1[[#This Row],[pledged]]/Table1[[#This Row],[backers_count]],0)</f>
        <v>83.42647058823529</v>
      </c>
      <c r="Q3363" t="str">
        <f>LEFT(Table1[[#This Row],[Category and Sub-Category]],FIND("/",Table1[[#This Row],[Category and Sub-Category]])-1)</f>
        <v>theater</v>
      </c>
      <c r="R3363" t="str">
        <f>RIGHT(Table1[[#This Row],[Category and Sub-Category]],LEN(Table1[[#This Row],[Category and Sub-Category]])-FIND("/",Table1[[#This Row],[Category and Sub-Category]]))</f>
        <v>plays</v>
      </c>
      <c r="S3363" s="14">
        <f>(((Table1[[#This Row],[launched_at]]/60)/60)/24)+DATE(1970,1,1)</f>
        <v>41866.025347222225</v>
      </c>
      <c r="T3363" s="14">
        <f t="shared" si="52"/>
        <v>41883.665972222225</v>
      </c>
    </row>
    <row r="3364" spans="1:20" ht="43.5" x14ac:dyDescent="0.35">
      <c r="A3364">
        <v>3362</v>
      </c>
      <c r="B3364" s="1" t="s">
        <v>3361</v>
      </c>
      <c r="C3364" s="1" t="s">
        <v>7472</v>
      </c>
      <c r="D3364" s="6">
        <v>500</v>
      </c>
      <c r="E3364" s="6">
        <v>1090</v>
      </c>
      <c r="F3364" t="s">
        <v>8219</v>
      </c>
      <c r="G3364" t="s">
        <v>8224</v>
      </c>
      <c r="H3364" t="s">
        <v>8246</v>
      </c>
      <c r="I3364">
        <v>1425704100</v>
      </c>
      <c r="J3364">
        <v>1424484717</v>
      </c>
      <c r="K3364" t="b">
        <v>0</v>
      </c>
      <c r="L3364">
        <v>20</v>
      </c>
      <c r="M3364" t="b">
        <v>1</v>
      </c>
      <c r="N3364" t="s">
        <v>8271</v>
      </c>
      <c r="O3364" s="16">
        <f>Table1[[#This Row],[pledged]]/Table1[[#This Row],[goal]]*100</f>
        <v>218.00000000000003</v>
      </c>
      <c r="P3364" s="6">
        <f>IFERROR(Table1[[#This Row],[pledged]]/Table1[[#This Row],[backers_count]],0)</f>
        <v>54.5</v>
      </c>
      <c r="Q3364" t="str">
        <f>LEFT(Table1[[#This Row],[Category and Sub-Category]],FIND("/",Table1[[#This Row],[Category and Sub-Category]])-1)</f>
        <v>theater</v>
      </c>
      <c r="R3364" t="str">
        <f>RIGHT(Table1[[#This Row],[Category and Sub-Category]],LEN(Table1[[#This Row],[Category and Sub-Category]])-FIND("/",Table1[[#This Row],[Category and Sub-Category]]))</f>
        <v>plays</v>
      </c>
      <c r="S3364" s="14">
        <f>(((Table1[[#This Row],[launched_at]]/60)/60)/24)+DATE(1970,1,1)</f>
        <v>42056.091631944444</v>
      </c>
      <c r="T3364" s="14">
        <f t="shared" si="52"/>
        <v>42070.204861111109</v>
      </c>
    </row>
    <row r="3365" spans="1:20" ht="43.5" x14ac:dyDescent="0.35">
      <c r="A3365">
        <v>3363</v>
      </c>
      <c r="B3365" s="1" t="s">
        <v>3362</v>
      </c>
      <c r="C3365" s="1" t="s">
        <v>7473</v>
      </c>
      <c r="D3365" s="6">
        <v>7750</v>
      </c>
      <c r="E3365" s="6">
        <v>7860</v>
      </c>
      <c r="F3365" t="s">
        <v>8219</v>
      </c>
      <c r="G3365" t="s">
        <v>8224</v>
      </c>
      <c r="H3365" t="s">
        <v>8246</v>
      </c>
      <c r="I3365">
        <v>1408464000</v>
      </c>
      <c r="J3365">
        <v>1406831445</v>
      </c>
      <c r="K3365" t="b">
        <v>0</v>
      </c>
      <c r="L3365">
        <v>26</v>
      </c>
      <c r="M3365" t="b">
        <v>1</v>
      </c>
      <c r="N3365" t="s">
        <v>8271</v>
      </c>
      <c r="O3365" s="16">
        <f>Table1[[#This Row],[pledged]]/Table1[[#This Row],[goal]]*100</f>
        <v>101.41935483870968</v>
      </c>
      <c r="P3365" s="6">
        <f>IFERROR(Table1[[#This Row],[pledged]]/Table1[[#This Row],[backers_count]],0)</f>
        <v>302.30769230769232</v>
      </c>
      <c r="Q3365" t="str">
        <f>LEFT(Table1[[#This Row],[Category and Sub-Category]],FIND("/",Table1[[#This Row],[Category and Sub-Category]])-1)</f>
        <v>theater</v>
      </c>
      <c r="R3365" t="str">
        <f>RIGHT(Table1[[#This Row],[Category and Sub-Category]],LEN(Table1[[#This Row],[Category and Sub-Category]])-FIND("/",Table1[[#This Row],[Category and Sub-Category]]))</f>
        <v>plays</v>
      </c>
      <c r="S3365" s="14">
        <f>(((Table1[[#This Row],[launched_at]]/60)/60)/24)+DATE(1970,1,1)</f>
        <v>41851.771354166667</v>
      </c>
      <c r="T3365" s="14">
        <f t="shared" si="52"/>
        <v>41870.666666666664</v>
      </c>
    </row>
    <row r="3366" spans="1:20" ht="43.5" x14ac:dyDescent="0.35">
      <c r="A3366">
        <v>3364</v>
      </c>
      <c r="B3366" s="1" t="s">
        <v>3363</v>
      </c>
      <c r="C3366" s="1" t="s">
        <v>7474</v>
      </c>
      <c r="D3366" s="6">
        <v>3000</v>
      </c>
      <c r="E3366" s="6">
        <v>3178</v>
      </c>
      <c r="F3366" t="s">
        <v>8219</v>
      </c>
      <c r="G3366" t="s">
        <v>8225</v>
      </c>
      <c r="H3366" t="s">
        <v>8247</v>
      </c>
      <c r="I3366">
        <v>1458075600</v>
      </c>
      <c r="J3366">
        <v>1456183649</v>
      </c>
      <c r="K3366" t="b">
        <v>0</v>
      </c>
      <c r="L3366">
        <v>72</v>
      </c>
      <c r="M3366" t="b">
        <v>1</v>
      </c>
      <c r="N3366" t="s">
        <v>8271</v>
      </c>
      <c r="O3366" s="16">
        <f>Table1[[#This Row],[pledged]]/Table1[[#This Row],[goal]]*100</f>
        <v>105.93333333333332</v>
      </c>
      <c r="P3366" s="6">
        <f>IFERROR(Table1[[#This Row],[pledged]]/Table1[[#This Row],[backers_count]],0)</f>
        <v>44.138888888888886</v>
      </c>
      <c r="Q3366" t="str">
        <f>LEFT(Table1[[#This Row],[Category and Sub-Category]],FIND("/",Table1[[#This Row],[Category and Sub-Category]])-1)</f>
        <v>theater</v>
      </c>
      <c r="R3366" t="str">
        <f>RIGHT(Table1[[#This Row],[Category and Sub-Category]],LEN(Table1[[#This Row],[Category and Sub-Category]])-FIND("/",Table1[[#This Row],[Category and Sub-Category]]))</f>
        <v>plays</v>
      </c>
      <c r="S3366" s="14">
        <f>(((Table1[[#This Row],[launched_at]]/60)/60)/24)+DATE(1970,1,1)</f>
        <v>42422.977418981478</v>
      </c>
      <c r="T3366" s="14">
        <f t="shared" si="52"/>
        <v>42444.875</v>
      </c>
    </row>
    <row r="3367" spans="1:20" ht="43.5" x14ac:dyDescent="0.35">
      <c r="A3367">
        <v>3365</v>
      </c>
      <c r="B3367" s="1" t="s">
        <v>3364</v>
      </c>
      <c r="C3367" s="1" t="s">
        <v>7475</v>
      </c>
      <c r="D3367" s="6">
        <v>2500</v>
      </c>
      <c r="E3367" s="6">
        <v>2600</v>
      </c>
      <c r="F3367" t="s">
        <v>8219</v>
      </c>
      <c r="G3367" t="s">
        <v>8224</v>
      </c>
      <c r="H3367" t="s">
        <v>8246</v>
      </c>
      <c r="I3367">
        <v>1449973592</v>
      </c>
      <c r="J3367">
        <v>1447381592</v>
      </c>
      <c r="K3367" t="b">
        <v>0</v>
      </c>
      <c r="L3367">
        <v>3</v>
      </c>
      <c r="M3367" t="b">
        <v>1</v>
      </c>
      <c r="N3367" t="s">
        <v>8271</v>
      </c>
      <c r="O3367" s="16">
        <f>Table1[[#This Row],[pledged]]/Table1[[#This Row],[goal]]*100</f>
        <v>104</v>
      </c>
      <c r="P3367" s="6">
        <f>IFERROR(Table1[[#This Row],[pledged]]/Table1[[#This Row],[backers_count]],0)</f>
        <v>866.66666666666663</v>
      </c>
      <c r="Q3367" t="str">
        <f>LEFT(Table1[[#This Row],[Category and Sub-Category]],FIND("/",Table1[[#This Row],[Category and Sub-Category]])-1)</f>
        <v>theater</v>
      </c>
      <c r="R3367" t="str">
        <f>RIGHT(Table1[[#This Row],[Category and Sub-Category]],LEN(Table1[[#This Row],[Category and Sub-Category]])-FIND("/",Table1[[#This Row],[Category and Sub-Category]]))</f>
        <v>plays</v>
      </c>
      <c r="S3367" s="14">
        <f>(((Table1[[#This Row],[launched_at]]/60)/60)/24)+DATE(1970,1,1)</f>
        <v>42321.101759259262</v>
      </c>
      <c r="T3367" s="14">
        <f t="shared" si="52"/>
        <v>42351.101759259262</v>
      </c>
    </row>
    <row r="3368" spans="1:20" ht="43.5" x14ac:dyDescent="0.35">
      <c r="A3368">
        <v>3366</v>
      </c>
      <c r="B3368" s="1" t="s">
        <v>3365</v>
      </c>
      <c r="C3368" s="1" t="s">
        <v>7476</v>
      </c>
      <c r="D3368" s="6">
        <v>500</v>
      </c>
      <c r="E3368" s="6">
        <v>1105</v>
      </c>
      <c r="F3368" t="s">
        <v>8219</v>
      </c>
      <c r="G3368" t="s">
        <v>8224</v>
      </c>
      <c r="H3368" t="s">
        <v>8246</v>
      </c>
      <c r="I3368">
        <v>1431481037</v>
      </c>
      <c r="J3368">
        <v>1428889037</v>
      </c>
      <c r="K3368" t="b">
        <v>0</v>
      </c>
      <c r="L3368">
        <v>18</v>
      </c>
      <c r="M3368" t="b">
        <v>1</v>
      </c>
      <c r="N3368" t="s">
        <v>8271</v>
      </c>
      <c r="O3368" s="16">
        <f>Table1[[#This Row],[pledged]]/Table1[[#This Row],[goal]]*100</f>
        <v>221</v>
      </c>
      <c r="P3368" s="6">
        <f>IFERROR(Table1[[#This Row],[pledged]]/Table1[[#This Row],[backers_count]],0)</f>
        <v>61.388888888888886</v>
      </c>
      <c r="Q3368" t="str">
        <f>LEFT(Table1[[#This Row],[Category and Sub-Category]],FIND("/",Table1[[#This Row],[Category and Sub-Category]])-1)</f>
        <v>theater</v>
      </c>
      <c r="R3368" t="str">
        <f>RIGHT(Table1[[#This Row],[Category and Sub-Category]],LEN(Table1[[#This Row],[Category and Sub-Category]])-FIND("/",Table1[[#This Row],[Category and Sub-Category]]))</f>
        <v>plays</v>
      </c>
      <c r="S3368" s="14">
        <f>(((Table1[[#This Row],[launched_at]]/60)/60)/24)+DATE(1970,1,1)</f>
        <v>42107.067557870367</v>
      </c>
      <c r="T3368" s="14">
        <f t="shared" si="52"/>
        <v>42137.067557870367</v>
      </c>
    </row>
    <row r="3369" spans="1:20" ht="43.5" x14ac:dyDescent="0.35">
      <c r="A3369">
        <v>3367</v>
      </c>
      <c r="B3369" s="1" t="s">
        <v>3366</v>
      </c>
      <c r="C3369" s="1" t="s">
        <v>7477</v>
      </c>
      <c r="D3369" s="6">
        <v>750</v>
      </c>
      <c r="E3369" s="6">
        <v>890</v>
      </c>
      <c r="F3369" t="s">
        <v>8219</v>
      </c>
      <c r="G3369" t="s">
        <v>8225</v>
      </c>
      <c r="H3369" t="s">
        <v>8247</v>
      </c>
      <c r="I3369">
        <v>1438467894</v>
      </c>
      <c r="J3369">
        <v>1436307894</v>
      </c>
      <c r="K3369" t="b">
        <v>0</v>
      </c>
      <c r="L3369">
        <v>30</v>
      </c>
      <c r="M3369" t="b">
        <v>1</v>
      </c>
      <c r="N3369" t="s">
        <v>8271</v>
      </c>
      <c r="O3369" s="16">
        <f>Table1[[#This Row],[pledged]]/Table1[[#This Row],[goal]]*100</f>
        <v>118.66666666666667</v>
      </c>
      <c r="P3369" s="6">
        <f>IFERROR(Table1[[#This Row],[pledged]]/Table1[[#This Row],[backers_count]],0)</f>
        <v>29.666666666666668</v>
      </c>
      <c r="Q3369" t="str">
        <f>LEFT(Table1[[#This Row],[Category and Sub-Category]],FIND("/",Table1[[#This Row],[Category and Sub-Category]])-1)</f>
        <v>theater</v>
      </c>
      <c r="R3369" t="str">
        <f>RIGHT(Table1[[#This Row],[Category and Sub-Category]],LEN(Table1[[#This Row],[Category and Sub-Category]])-FIND("/",Table1[[#This Row],[Category and Sub-Category]]))</f>
        <v>plays</v>
      </c>
      <c r="S3369" s="14">
        <f>(((Table1[[#This Row],[launched_at]]/60)/60)/24)+DATE(1970,1,1)</f>
        <v>42192.933958333335</v>
      </c>
      <c r="T3369" s="14">
        <f t="shared" si="52"/>
        <v>42217.933958333335</v>
      </c>
    </row>
    <row r="3370" spans="1:20" ht="43.5" x14ac:dyDescent="0.35">
      <c r="A3370">
        <v>3368</v>
      </c>
      <c r="B3370" s="1" t="s">
        <v>3367</v>
      </c>
      <c r="C3370" s="1" t="s">
        <v>7478</v>
      </c>
      <c r="D3370" s="6">
        <v>1000</v>
      </c>
      <c r="E3370" s="6">
        <v>1046</v>
      </c>
      <c r="F3370" t="s">
        <v>8219</v>
      </c>
      <c r="G3370" t="s">
        <v>8224</v>
      </c>
      <c r="H3370" t="s">
        <v>8246</v>
      </c>
      <c r="I3370">
        <v>1420088400</v>
      </c>
      <c r="J3370">
        <v>1416977259</v>
      </c>
      <c r="K3370" t="b">
        <v>0</v>
      </c>
      <c r="L3370">
        <v>23</v>
      </c>
      <c r="M3370" t="b">
        <v>1</v>
      </c>
      <c r="N3370" t="s">
        <v>8271</v>
      </c>
      <c r="O3370" s="16">
        <f>Table1[[#This Row],[pledged]]/Table1[[#This Row],[goal]]*100</f>
        <v>104.60000000000001</v>
      </c>
      <c r="P3370" s="6">
        <f>IFERROR(Table1[[#This Row],[pledged]]/Table1[[#This Row],[backers_count]],0)</f>
        <v>45.478260869565219</v>
      </c>
      <c r="Q3370" t="str">
        <f>LEFT(Table1[[#This Row],[Category and Sub-Category]],FIND("/",Table1[[#This Row],[Category and Sub-Category]])-1)</f>
        <v>theater</v>
      </c>
      <c r="R3370" t="str">
        <f>RIGHT(Table1[[#This Row],[Category and Sub-Category]],LEN(Table1[[#This Row],[Category and Sub-Category]])-FIND("/",Table1[[#This Row],[Category and Sub-Category]]))</f>
        <v>plays</v>
      </c>
      <c r="S3370" s="14">
        <f>(((Table1[[#This Row],[launched_at]]/60)/60)/24)+DATE(1970,1,1)</f>
        <v>41969.199756944443</v>
      </c>
      <c r="T3370" s="14">
        <f t="shared" si="52"/>
        <v>42005.208333333328</v>
      </c>
    </row>
    <row r="3371" spans="1:20" ht="43.5" x14ac:dyDescent="0.35">
      <c r="A3371">
        <v>3369</v>
      </c>
      <c r="B3371" s="1" t="s">
        <v>3368</v>
      </c>
      <c r="C3371" s="1" t="s">
        <v>7479</v>
      </c>
      <c r="D3371" s="6">
        <v>5000</v>
      </c>
      <c r="E3371" s="6">
        <v>5195</v>
      </c>
      <c r="F3371" t="s">
        <v>8219</v>
      </c>
      <c r="G3371" t="s">
        <v>8241</v>
      </c>
      <c r="H3371" t="s">
        <v>8249</v>
      </c>
      <c r="I3371">
        <v>1484441980</v>
      </c>
      <c r="J3371">
        <v>1479257980</v>
      </c>
      <c r="K3371" t="b">
        <v>0</v>
      </c>
      <c r="L3371">
        <v>54</v>
      </c>
      <c r="M3371" t="b">
        <v>1</v>
      </c>
      <c r="N3371" t="s">
        <v>8271</v>
      </c>
      <c r="O3371" s="16">
        <f>Table1[[#This Row],[pledged]]/Table1[[#This Row],[goal]]*100</f>
        <v>103.89999999999999</v>
      </c>
      <c r="P3371" s="6">
        <f>IFERROR(Table1[[#This Row],[pledged]]/Table1[[#This Row],[backers_count]],0)</f>
        <v>96.203703703703709</v>
      </c>
      <c r="Q3371" t="str">
        <f>LEFT(Table1[[#This Row],[Category and Sub-Category]],FIND("/",Table1[[#This Row],[Category and Sub-Category]])-1)</f>
        <v>theater</v>
      </c>
      <c r="R3371" t="str">
        <f>RIGHT(Table1[[#This Row],[Category and Sub-Category]],LEN(Table1[[#This Row],[Category and Sub-Category]])-FIND("/",Table1[[#This Row],[Category and Sub-Category]]))</f>
        <v>plays</v>
      </c>
      <c r="S3371" s="14">
        <f>(((Table1[[#This Row],[launched_at]]/60)/60)/24)+DATE(1970,1,1)</f>
        <v>42690.041435185187</v>
      </c>
      <c r="T3371" s="14">
        <f t="shared" si="52"/>
        <v>42750.041435185187</v>
      </c>
    </row>
    <row r="3372" spans="1:20" ht="29" x14ac:dyDescent="0.35">
      <c r="A3372">
        <v>3370</v>
      </c>
      <c r="B3372" s="1" t="s">
        <v>3369</v>
      </c>
      <c r="C3372" s="1" t="s">
        <v>7480</v>
      </c>
      <c r="D3372" s="6">
        <v>1500</v>
      </c>
      <c r="E3372" s="6">
        <v>1766</v>
      </c>
      <c r="F3372" t="s">
        <v>8219</v>
      </c>
      <c r="G3372" t="s">
        <v>8224</v>
      </c>
      <c r="H3372" t="s">
        <v>8246</v>
      </c>
      <c r="I3372">
        <v>1481961600</v>
      </c>
      <c r="J3372">
        <v>1479283285</v>
      </c>
      <c r="K3372" t="b">
        <v>0</v>
      </c>
      <c r="L3372">
        <v>26</v>
      </c>
      <c r="M3372" t="b">
        <v>1</v>
      </c>
      <c r="N3372" t="s">
        <v>8271</v>
      </c>
      <c r="O3372" s="16">
        <f>Table1[[#This Row],[pledged]]/Table1[[#This Row],[goal]]*100</f>
        <v>117.73333333333333</v>
      </c>
      <c r="P3372" s="6">
        <f>IFERROR(Table1[[#This Row],[pledged]]/Table1[[#This Row],[backers_count]],0)</f>
        <v>67.92307692307692</v>
      </c>
      <c r="Q3372" t="str">
        <f>LEFT(Table1[[#This Row],[Category and Sub-Category]],FIND("/",Table1[[#This Row],[Category and Sub-Category]])-1)</f>
        <v>theater</v>
      </c>
      <c r="R3372" t="str">
        <f>RIGHT(Table1[[#This Row],[Category and Sub-Category]],LEN(Table1[[#This Row],[Category and Sub-Category]])-FIND("/",Table1[[#This Row],[Category and Sub-Category]]))</f>
        <v>plays</v>
      </c>
      <c r="S3372" s="14">
        <f>(((Table1[[#This Row],[launched_at]]/60)/60)/24)+DATE(1970,1,1)</f>
        <v>42690.334317129629</v>
      </c>
      <c r="T3372" s="14">
        <f t="shared" si="52"/>
        <v>42721.333333333328</v>
      </c>
    </row>
    <row r="3373" spans="1:20" ht="29" x14ac:dyDescent="0.35">
      <c r="A3373">
        <v>3371</v>
      </c>
      <c r="B3373" s="1" t="s">
        <v>3370</v>
      </c>
      <c r="C3373" s="1" t="s">
        <v>7481</v>
      </c>
      <c r="D3373" s="6">
        <v>200</v>
      </c>
      <c r="E3373" s="6">
        <v>277</v>
      </c>
      <c r="F3373" t="s">
        <v>8219</v>
      </c>
      <c r="G3373" t="s">
        <v>8224</v>
      </c>
      <c r="H3373" t="s">
        <v>8246</v>
      </c>
      <c r="I3373">
        <v>1449089965</v>
      </c>
      <c r="J3373">
        <v>1446670765</v>
      </c>
      <c r="K3373" t="b">
        <v>0</v>
      </c>
      <c r="L3373">
        <v>9</v>
      </c>
      <c r="M3373" t="b">
        <v>1</v>
      </c>
      <c r="N3373" t="s">
        <v>8271</v>
      </c>
      <c r="O3373" s="16">
        <f>Table1[[#This Row],[pledged]]/Table1[[#This Row],[goal]]*100</f>
        <v>138.5</v>
      </c>
      <c r="P3373" s="6">
        <f>IFERROR(Table1[[#This Row],[pledged]]/Table1[[#This Row],[backers_count]],0)</f>
        <v>30.777777777777779</v>
      </c>
      <c r="Q3373" t="str">
        <f>LEFT(Table1[[#This Row],[Category and Sub-Category]],FIND("/",Table1[[#This Row],[Category and Sub-Category]])-1)</f>
        <v>theater</v>
      </c>
      <c r="R3373" t="str">
        <f>RIGHT(Table1[[#This Row],[Category and Sub-Category]],LEN(Table1[[#This Row],[Category and Sub-Category]])-FIND("/",Table1[[#This Row],[Category and Sub-Category]]))</f>
        <v>plays</v>
      </c>
      <c r="S3373" s="14">
        <f>(((Table1[[#This Row],[launched_at]]/60)/60)/24)+DATE(1970,1,1)</f>
        <v>42312.874594907407</v>
      </c>
      <c r="T3373" s="14">
        <f t="shared" si="52"/>
        <v>42340.874594907407</v>
      </c>
    </row>
    <row r="3374" spans="1:20" ht="43.5" x14ac:dyDescent="0.35">
      <c r="A3374">
        <v>3372</v>
      </c>
      <c r="B3374" s="1" t="s">
        <v>3371</v>
      </c>
      <c r="C3374" s="1" t="s">
        <v>7482</v>
      </c>
      <c r="D3374" s="6">
        <v>1000</v>
      </c>
      <c r="E3374" s="6">
        <v>1035</v>
      </c>
      <c r="F3374" t="s">
        <v>8219</v>
      </c>
      <c r="G3374" t="s">
        <v>8224</v>
      </c>
      <c r="H3374" t="s">
        <v>8246</v>
      </c>
      <c r="I3374">
        <v>1408942740</v>
      </c>
      <c r="J3374">
        <v>1407157756</v>
      </c>
      <c r="K3374" t="b">
        <v>0</v>
      </c>
      <c r="L3374">
        <v>27</v>
      </c>
      <c r="M3374" t="b">
        <v>1</v>
      </c>
      <c r="N3374" t="s">
        <v>8271</v>
      </c>
      <c r="O3374" s="16">
        <f>Table1[[#This Row],[pledged]]/Table1[[#This Row],[goal]]*100</f>
        <v>103.49999999999999</v>
      </c>
      <c r="P3374" s="6">
        <f>IFERROR(Table1[[#This Row],[pledged]]/Table1[[#This Row],[backers_count]],0)</f>
        <v>38.333333333333336</v>
      </c>
      <c r="Q3374" t="str">
        <f>LEFT(Table1[[#This Row],[Category and Sub-Category]],FIND("/",Table1[[#This Row],[Category and Sub-Category]])-1)</f>
        <v>theater</v>
      </c>
      <c r="R3374" t="str">
        <f>RIGHT(Table1[[#This Row],[Category and Sub-Category]],LEN(Table1[[#This Row],[Category and Sub-Category]])-FIND("/",Table1[[#This Row],[Category and Sub-Category]]))</f>
        <v>plays</v>
      </c>
      <c r="S3374" s="14">
        <f>(((Table1[[#This Row],[launched_at]]/60)/60)/24)+DATE(1970,1,1)</f>
        <v>41855.548101851848</v>
      </c>
      <c r="T3374" s="14">
        <f t="shared" si="52"/>
        <v>41876.207638888889</v>
      </c>
    </row>
    <row r="3375" spans="1:20" ht="43.5" x14ac:dyDescent="0.35">
      <c r="A3375">
        <v>3373</v>
      </c>
      <c r="B3375" s="1" t="s">
        <v>3372</v>
      </c>
      <c r="C3375" s="1" t="s">
        <v>7483</v>
      </c>
      <c r="D3375" s="6">
        <v>2000</v>
      </c>
      <c r="E3375" s="6">
        <v>2005</v>
      </c>
      <c r="F3375" t="s">
        <v>8219</v>
      </c>
      <c r="G3375" t="s">
        <v>8225</v>
      </c>
      <c r="H3375" t="s">
        <v>8247</v>
      </c>
      <c r="I3375">
        <v>1437235200</v>
      </c>
      <c r="J3375">
        <v>1435177840</v>
      </c>
      <c r="K3375" t="b">
        <v>0</v>
      </c>
      <c r="L3375">
        <v>30</v>
      </c>
      <c r="M3375" t="b">
        <v>1</v>
      </c>
      <c r="N3375" t="s">
        <v>8271</v>
      </c>
      <c r="O3375" s="16">
        <f>Table1[[#This Row],[pledged]]/Table1[[#This Row],[goal]]*100</f>
        <v>100.25</v>
      </c>
      <c r="P3375" s="6">
        <f>IFERROR(Table1[[#This Row],[pledged]]/Table1[[#This Row],[backers_count]],0)</f>
        <v>66.833333333333329</v>
      </c>
      <c r="Q3375" t="str">
        <f>LEFT(Table1[[#This Row],[Category and Sub-Category]],FIND("/",Table1[[#This Row],[Category and Sub-Category]])-1)</f>
        <v>theater</v>
      </c>
      <c r="R3375" t="str">
        <f>RIGHT(Table1[[#This Row],[Category and Sub-Category]],LEN(Table1[[#This Row],[Category and Sub-Category]])-FIND("/",Table1[[#This Row],[Category and Sub-Category]]))</f>
        <v>plays</v>
      </c>
      <c r="S3375" s="14">
        <f>(((Table1[[#This Row],[launched_at]]/60)/60)/24)+DATE(1970,1,1)</f>
        <v>42179.854629629626</v>
      </c>
      <c r="T3375" s="14">
        <f t="shared" si="52"/>
        <v>42203.666666666672</v>
      </c>
    </row>
    <row r="3376" spans="1:20" ht="43.5" x14ac:dyDescent="0.35">
      <c r="A3376">
        <v>3374</v>
      </c>
      <c r="B3376" s="1" t="s">
        <v>3373</v>
      </c>
      <c r="C3376" s="1" t="s">
        <v>7484</v>
      </c>
      <c r="D3376" s="6">
        <v>3500</v>
      </c>
      <c r="E3376" s="6">
        <v>3730</v>
      </c>
      <c r="F3376" t="s">
        <v>8219</v>
      </c>
      <c r="G3376" t="s">
        <v>8229</v>
      </c>
      <c r="H3376" t="s">
        <v>8251</v>
      </c>
      <c r="I3376">
        <v>1446053616</v>
      </c>
      <c r="J3376">
        <v>1443461616</v>
      </c>
      <c r="K3376" t="b">
        <v>0</v>
      </c>
      <c r="L3376">
        <v>52</v>
      </c>
      <c r="M3376" t="b">
        <v>1</v>
      </c>
      <c r="N3376" t="s">
        <v>8271</v>
      </c>
      <c r="O3376" s="16">
        <f>Table1[[#This Row],[pledged]]/Table1[[#This Row],[goal]]*100</f>
        <v>106.57142857142856</v>
      </c>
      <c r="P3376" s="6">
        <f>IFERROR(Table1[[#This Row],[pledged]]/Table1[[#This Row],[backers_count]],0)</f>
        <v>71.730769230769226</v>
      </c>
      <c r="Q3376" t="str">
        <f>LEFT(Table1[[#This Row],[Category and Sub-Category]],FIND("/",Table1[[#This Row],[Category and Sub-Category]])-1)</f>
        <v>theater</v>
      </c>
      <c r="R3376" t="str">
        <f>RIGHT(Table1[[#This Row],[Category and Sub-Category]],LEN(Table1[[#This Row],[Category and Sub-Category]])-FIND("/",Table1[[#This Row],[Category and Sub-Category]]))</f>
        <v>plays</v>
      </c>
      <c r="S3376" s="14">
        <f>(((Table1[[#This Row],[launched_at]]/60)/60)/24)+DATE(1970,1,1)</f>
        <v>42275.731666666667</v>
      </c>
      <c r="T3376" s="14">
        <f t="shared" si="52"/>
        <v>42305.731666666667</v>
      </c>
    </row>
    <row r="3377" spans="1:20" ht="43.5" x14ac:dyDescent="0.35">
      <c r="A3377">
        <v>3375</v>
      </c>
      <c r="B3377" s="1" t="s">
        <v>3374</v>
      </c>
      <c r="C3377" s="1" t="s">
        <v>7485</v>
      </c>
      <c r="D3377" s="6">
        <v>3000</v>
      </c>
      <c r="E3377" s="6">
        <v>3000</v>
      </c>
      <c r="F3377" t="s">
        <v>8219</v>
      </c>
      <c r="G3377" t="s">
        <v>8225</v>
      </c>
      <c r="H3377" t="s">
        <v>8247</v>
      </c>
      <c r="I3377">
        <v>1400423973</v>
      </c>
      <c r="J3377">
        <v>1399387173</v>
      </c>
      <c r="K3377" t="b">
        <v>0</v>
      </c>
      <c r="L3377">
        <v>17</v>
      </c>
      <c r="M3377" t="b">
        <v>1</v>
      </c>
      <c r="N3377" t="s">
        <v>8271</v>
      </c>
      <c r="O3377" s="16">
        <f>Table1[[#This Row],[pledged]]/Table1[[#This Row],[goal]]*100</f>
        <v>100</v>
      </c>
      <c r="P3377" s="6">
        <f>IFERROR(Table1[[#This Row],[pledged]]/Table1[[#This Row],[backers_count]],0)</f>
        <v>176.47058823529412</v>
      </c>
      <c r="Q3377" t="str">
        <f>LEFT(Table1[[#This Row],[Category and Sub-Category]],FIND("/",Table1[[#This Row],[Category and Sub-Category]])-1)</f>
        <v>theater</v>
      </c>
      <c r="R3377" t="str">
        <f>RIGHT(Table1[[#This Row],[Category and Sub-Category]],LEN(Table1[[#This Row],[Category and Sub-Category]])-FIND("/",Table1[[#This Row],[Category and Sub-Category]]))</f>
        <v>plays</v>
      </c>
      <c r="S3377" s="14">
        <f>(((Table1[[#This Row],[launched_at]]/60)/60)/24)+DATE(1970,1,1)</f>
        <v>41765.610798611109</v>
      </c>
      <c r="T3377" s="14">
        <f t="shared" si="52"/>
        <v>41777.610798611109</v>
      </c>
    </row>
    <row r="3378" spans="1:20" ht="43.5" x14ac:dyDescent="0.35">
      <c r="A3378">
        <v>3376</v>
      </c>
      <c r="B3378" s="1" t="s">
        <v>3375</v>
      </c>
      <c r="C3378" s="1" t="s">
        <v>7486</v>
      </c>
      <c r="D3378" s="6">
        <v>8000</v>
      </c>
      <c r="E3378" s="6">
        <v>8001</v>
      </c>
      <c r="F3378" t="s">
        <v>8219</v>
      </c>
      <c r="G3378" t="s">
        <v>8224</v>
      </c>
      <c r="H3378" t="s">
        <v>8246</v>
      </c>
      <c r="I3378">
        <v>1429976994</v>
      </c>
      <c r="J3378">
        <v>1424796594</v>
      </c>
      <c r="K3378" t="b">
        <v>0</v>
      </c>
      <c r="L3378">
        <v>19</v>
      </c>
      <c r="M3378" t="b">
        <v>1</v>
      </c>
      <c r="N3378" t="s">
        <v>8271</v>
      </c>
      <c r="O3378" s="16">
        <f>Table1[[#This Row],[pledged]]/Table1[[#This Row],[goal]]*100</f>
        <v>100.01249999999999</v>
      </c>
      <c r="P3378" s="6">
        <f>IFERROR(Table1[[#This Row],[pledged]]/Table1[[#This Row],[backers_count]],0)</f>
        <v>421.10526315789474</v>
      </c>
      <c r="Q3378" t="str">
        <f>LEFT(Table1[[#This Row],[Category and Sub-Category]],FIND("/",Table1[[#This Row],[Category and Sub-Category]])-1)</f>
        <v>theater</v>
      </c>
      <c r="R3378" t="str">
        <f>RIGHT(Table1[[#This Row],[Category and Sub-Category]],LEN(Table1[[#This Row],[Category and Sub-Category]])-FIND("/",Table1[[#This Row],[Category and Sub-Category]]))</f>
        <v>plays</v>
      </c>
      <c r="S3378" s="14">
        <f>(((Table1[[#This Row],[launched_at]]/60)/60)/24)+DATE(1970,1,1)</f>
        <v>42059.701319444444</v>
      </c>
      <c r="T3378" s="14">
        <f t="shared" si="52"/>
        <v>42119.659652777773</v>
      </c>
    </row>
    <row r="3379" spans="1:20" ht="43.5" x14ac:dyDescent="0.35">
      <c r="A3379">
        <v>3377</v>
      </c>
      <c r="B3379" s="1" t="s">
        <v>3376</v>
      </c>
      <c r="C3379" s="1" t="s">
        <v>7487</v>
      </c>
      <c r="D3379" s="6">
        <v>8000</v>
      </c>
      <c r="E3379" s="6">
        <v>8084</v>
      </c>
      <c r="F3379" t="s">
        <v>8219</v>
      </c>
      <c r="G3379" t="s">
        <v>8225</v>
      </c>
      <c r="H3379" t="s">
        <v>8247</v>
      </c>
      <c r="I3379">
        <v>1426870560</v>
      </c>
      <c r="J3379">
        <v>1424280899</v>
      </c>
      <c r="K3379" t="b">
        <v>0</v>
      </c>
      <c r="L3379">
        <v>77</v>
      </c>
      <c r="M3379" t="b">
        <v>1</v>
      </c>
      <c r="N3379" t="s">
        <v>8271</v>
      </c>
      <c r="O3379" s="16">
        <f>Table1[[#This Row],[pledged]]/Table1[[#This Row],[goal]]*100</f>
        <v>101.05</v>
      </c>
      <c r="P3379" s="6">
        <f>IFERROR(Table1[[#This Row],[pledged]]/Table1[[#This Row],[backers_count]],0)</f>
        <v>104.98701298701299</v>
      </c>
      <c r="Q3379" t="str">
        <f>LEFT(Table1[[#This Row],[Category and Sub-Category]],FIND("/",Table1[[#This Row],[Category and Sub-Category]])-1)</f>
        <v>theater</v>
      </c>
      <c r="R3379" t="str">
        <f>RIGHT(Table1[[#This Row],[Category and Sub-Category]],LEN(Table1[[#This Row],[Category and Sub-Category]])-FIND("/",Table1[[#This Row],[Category and Sub-Category]]))</f>
        <v>plays</v>
      </c>
      <c r="S3379" s="14">
        <f>(((Table1[[#This Row],[launched_at]]/60)/60)/24)+DATE(1970,1,1)</f>
        <v>42053.732627314821</v>
      </c>
      <c r="T3379" s="14">
        <f t="shared" si="52"/>
        <v>42083.705555555556</v>
      </c>
    </row>
    <row r="3380" spans="1:20" ht="43.5" x14ac:dyDescent="0.35">
      <c r="A3380">
        <v>3378</v>
      </c>
      <c r="B3380" s="1" t="s">
        <v>3377</v>
      </c>
      <c r="C3380" s="1" t="s">
        <v>7488</v>
      </c>
      <c r="D3380" s="6">
        <v>550</v>
      </c>
      <c r="E3380" s="6">
        <v>592</v>
      </c>
      <c r="F3380" t="s">
        <v>8219</v>
      </c>
      <c r="G3380" t="s">
        <v>8225</v>
      </c>
      <c r="H3380" t="s">
        <v>8247</v>
      </c>
      <c r="I3380">
        <v>1409490480</v>
      </c>
      <c r="J3380">
        <v>1407400306</v>
      </c>
      <c r="K3380" t="b">
        <v>0</v>
      </c>
      <c r="L3380">
        <v>21</v>
      </c>
      <c r="M3380" t="b">
        <v>1</v>
      </c>
      <c r="N3380" t="s">
        <v>8271</v>
      </c>
      <c r="O3380" s="16">
        <f>Table1[[#This Row],[pledged]]/Table1[[#This Row],[goal]]*100</f>
        <v>107.63636363636364</v>
      </c>
      <c r="P3380" s="6">
        <f>IFERROR(Table1[[#This Row],[pledged]]/Table1[[#This Row],[backers_count]],0)</f>
        <v>28.19047619047619</v>
      </c>
      <c r="Q3380" t="str">
        <f>LEFT(Table1[[#This Row],[Category and Sub-Category]],FIND("/",Table1[[#This Row],[Category and Sub-Category]])-1)</f>
        <v>theater</v>
      </c>
      <c r="R3380" t="str">
        <f>RIGHT(Table1[[#This Row],[Category and Sub-Category]],LEN(Table1[[#This Row],[Category and Sub-Category]])-FIND("/",Table1[[#This Row],[Category and Sub-Category]]))</f>
        <v>plays</v>
      </c>
      <c r="S3380" s="14">
        <f>(((Table1[[#This Row],[launched_at]]/60)/60)/24)+DATE(1970,1,1)</f>
        <v>41858.355393518519</v>
      </c>
      <c r="T3380" s="14">
        <f t="shared" si="52"/>
        <v>41882.547222222223</v>
      </c>
    </row>
    <row r="3381" spans="1:20" ht="58" x14ac:dyDescent="0.35">
      <c r="A3381">
        <v>3379</v>
      </c>
      <c r="B3381" s="1" t="s">
        <v>3378</v>
      </c>
      <c r="C3381" s="1" t="s">
        <v>7489</v>
      </c>
      <c r="D3381" s="6">
        <v>2000</v>
      </c>
      <c r="E3381" s="6">
        <v>2073</v>
      </c>
      <c r="F3381" t="s">
        <v>8219</v>
      </c>
      <c r="G3381" t="s">
        <v>8225</v>
      </c>
      <c r="H3381" t="s">
        <v>8247</v>
      </c>
      <c r="I3381">
        <v>1440630000</v>
      </c>
      <c r="J3381">
        <v>1439122800</v>
      </c>
      <c r="K3381" t="b">
        <v>0</v>
      </c>
      <c r="L3381">
        <v>38</v>
      </c>
      <c r="M3381" t="b">
        <v>1</v>
      </c>
      <c r="N3381" t="s">
        <v>8271</v>
      </c>
      <c r="O3381" s="16">
        <f>Table1[[#This Row],[pledged]]/Table1[[#This Row],[goal]]*100</f>
        <v>103.64999999999999</v>
      </c>
      <c r="P3381" s="6">
        <f>IFERROR(Table1[[#This Row],[pledged]]/Table1[[#This Row],[backers_count]],0)</f>
        <v>54.55263157894737</v>
      </c>
      <c r="Q3381" t="str">
        <f>LEFT(Table1[[#This Row],[Category and Sub-Category]],FIND("/",Table1[[#This Row],[Category and Sub-Category]])-1)</f>
        <v>theater</v>
      </c>
      <c r="R3381" t="str">
        <f>RIGHT(Table1[[#This Row],[Category and Sub-Category]],LEN(Table1[[#This Row],[Category and Sub-Category]])-FIND("/",Table1[[#This Row],[Category and Sub-Category]]))</f>
        <v>plays</v>
      </c>
      <c r="S3381" s="14">
        <f>(((Table1[[#This Row],[launched_at]]/60)/60)/24)+DATE(1970,1,1)</f>
        <v>42225.513888888891</v>
      </c>
      <c r="T3381" s="14">
        <f t="shared" si="52"/>
        <v>42242.958333333328</v>
      </c>
    </row>
    <row r="3382" spans="1:20" ht="58" x14ac:dyDescent="0.35">
      <c r="A3382">
        <v>3380</v>
      </c>
      <c r="B3382" s="1" t="s">
        <v>3379</v>
      </c>
      <c r="C3382" s="1" t="s">
        <v>7490</v>
      </c>
      <c r="D3382" s="6">
        <v>3000</v>
      </c>
      <c r="E3382" s="6">
        <v>3133</v>
      </c>
      <c r="F3382" t="s">
        <v>8219</v>
      </c>
      <c r="G3382" t="s">
        <v>8224</v>
      </c>
      <c r="H3382" t="s">
        <v>8246</v>
      </c>
      <c r="I3382">
        <v>1417305178</v>
      </c>
      <c r="J3382">
        <v>1414277578</v>
      </c>
      <c r="K3382" t="b">
        <v>0</v>
      </c>
      <c r="L3382">
        <v>28</v>
      </c>
      <c r="M3382" t="b">
        <v>1</v>
      </c>
      <c r="N3382" t="s">
        <v>8271</v>
      </c>
      <c r="O3382" s="16">
        <f>Table1[[#This Row],[pledged]]/Table1[[#This Row],[goal]]*100</f>
        <v>104.43333333333334</v>
      </c>
      <c r="P3382" s="6">
        <f>IFERROR(Table1[[#This Row],[pledged]]/Table1[[#This Row],[backers_count]],0)</f>
        <v>111.89285714285714</v>
      </c>
      <c r="Q3382" t="str">
        <f>LEFT(Table1[[#This Row],[Category and Sub-Category]],FIND("/",Table1[[#This Row],[Category and Sub-Category]])-1)</f>
        <v>theater</v>
      </c>
      <c r="R3382" t="str">
        <f>RIGHT(Table1[[#This Row],[Category and Sub-Category]],LEN(Table1[[#This Row],[Category and Sub-Category]])-FIND("/",Table1[[#This Row],[Category and Sub-Category]]))</f>
        <v>plays</v>
      </c>
      <c r="S3382" s="14">
        <f>(((Table1[[#This Row],[launched_at]]/60)/60)/24)+DATE(1970,1,1)</f>
        <v>41937.95344907407</v>
      </c>
      <c r="T3382" s="14">
        <f t="shared" si="52"/>
        <v>41972.995115740734</v>
      </c>
    </row>
    <row r="3383" spans="1:20" ht="43.5" x14ac:dyDescent="0.35">
      <c r="A3383">
        <v>3381</v>
      </c>
      <c r="B3383" s="1" t="s">
        <v>3380</v>
      </c>
      <c r="C3383" s="1" t="s">
        <v>7491</v>
      </c>
      <c r="D3383" s="6">
        <v>4000</v>
      </c>
      <c r="E3383" s="6">
        <v>4090</v>
      </c>
      <c r="F3383" t="s">
        <v>8219</v>
      </c>
      <c r="G3383" t="s">
        <v>8224</v>
      </c>
      <c r="H3383" t="s">
        <v>8246</v>
      </c>
      <c r="I3383">
        <v>1426044383</v>
      </c>
      <c r="J3383">
        <v>1423455983</v>
      </c>
      <c r="K3383" t="b">
        <v>0</v>
      </c>
      <c r="L3383">
        <v>48</v>
      </c>
      <c r="M3383" t="b">
        <v>1</v>
      </c>
      <c r="N3383" t="s">
        <v>8271</v>
      </c>
      <c r="O3383" s="16">
        <f>Table1[[#This Row],[pledged]]/Table1[[#This Row],[goal]]*100</f>
        <v>102.25</v>
      </c>
      <c r="P3383" s="6">
        <f>IFERROR(Table1[[#This Row],[pledged]]/Table1[[#This Row],[backers_count]],0)</f>
        <v>85.208333333333329</v>
      </c>
      <c r="Q3383" t="str">
        <f>LEFT(Table1[[#This Row],[Category and Sub-Category]],FIND("/",Table1[[#This Row],[Category and Sub-Category]])-1)</f>
        <v>theater</v>
      </c>
      <c r="R3383" t="str">
        <f>RIGHT(Table1[[#This Row],[Category and Sub-Category]],LEN(Table1[[#This Row],[Category and Sub-Category]])-FIND("/",Table1[[#This Row],[Category and Sub-Category]]))</f>
        <v>plays</v>
      </c>
      <c r="S3383" s="14">
        <f>(((Table1[[#This Row],[launched_at]]/60)/60)/24)+DATE(1970,1,1)</f>
        <v>42044.184988425928</v>
      </c>
      <c r="T3383" s="14">
        <f t="shared" si="52"/>
        <v>42074.143321759257</v>
      </c>
    </row>
    <row r="3384" spans="1:20" ht="58" x14ac:dyDescent="0.35">
      <c r="A3384">
        <v>3382</v>
      </c>
      <c r="B3384" s="1" t="s">
        <v>3381</v>
      </c>
      <c r="C3384" s="1" t="s">
        <v>7492</v>
      </c>
      <c r="D3384" s="6">
        <v>3500</v>
      </c>
      <c r="E3384" s="6">
        <v>3526</v>
      </c>
      <c r="F3384" t="s">
        <v>8219</v>
      </c>
      <c r="G3384" t="s">
        <v>8225</v>
      </c>
      <c r="H3384" t="s">
        <v>8247</v>
      </c>
      <c r="I3384">
        <v>1470092340</v>
      </c>
      <c r="J3384">
        <v>1467973256</v>
      </c>
      <c r="K3384" t="b">
        <v>0</v>
      </c>
      <c r="L3384">
        <v>46</v>
      </c>
      <c r="M3384" t="b">
        <v>1</v>
      </c>
      <c r="N3384" t="s">
        <v>8271</v>
      </c>
      <c r="O3384" s="16">
        <f>Table1[[#This Row],[pledged]]/Table1[[#This Row],[goal]]*100</f>
        <v>100.74285714285713</v>
      </c>
      <c r="P3384" s="6">
        <f>IFERROR(Table1[[#This Row],[pledged]]/Table1[[#This Row],[backers_count]],0)</f>
        <v>76.652173913043484</v>
      </c>
      <c r="Q3384" t="str">
        <f>LEFT(Table1[[#This Row],[Category and Sub-Category]],FIND("/",Table1[[#This Row],[Category and Sub-Category]])-1)</f>
        <v>theater</v>
      </c>
      <c r="R3384" t="str">
        <f>RIGHT(Table1[[#This Row],[Category and Sub-Category]],LEN(Table1[[#This Row],[Category and Sub-Category]])-FIND("/",Table1[[#This Row],[Category and Sub-Category]]))</f>
        <v>plays</v>
      </c>
      <c r="S3384" s="14">
        <f>(((Table1[[#This Row],[launched_at]]/60)/60)/24)+DATE(1970,1,1)</f>
        <v>42559.431203703702</v>
      </c>
      <c r="T3384" s="14">
        <f t="shared" si="52"/>
        <v>42583.957638888889</v>
      </c>
    </row>
    <row r="3385" spans="1:20" ht="43.5" x14ac:dyDescent="0.35">
      <c r="A3385">
        <v>3383</v>
      </c>
      <c r="B3385" s="1" t="s">
        <v>3382</v>
      </c>
      <c r="C3385" s="1" t="s">
        <v>7493</v>
      </c>
      <c r="D3385" s="6">
        <v>1750</v>
      </c>
      <c r="E3385" s="6">
        <v>1955</v>
      </c>
      <c r="F3385" t="s">
        <v>8219</v>
      </c>
      <c r="G3385" t="s">
        <v>8224</v>
      </c>
      <c r="H3385" t="s">
        <v>8246</v>
      </c>
      <c r="I3385">
        <v>1466707620</v>
      </c>
      <c r="J3385">
        <v>1464979620</v>
      </c>
      <c r="K3385" t="b">
        <v>0</v>
      </c>
      <c r="L3385">
        <v>30</v>
      </c>
      <c r="M3385" t="b">
        <v>1</v>
      </c>
      <c r="N3385" t="s">
        <v>8271</v>
      </c>
      <c r="O3385" s="16">
        <f>Table1[[#This Row],[pledged]]/Table1[[#This Row],[goal]]*100</f>
        <v>111.71428571428572</v>
      </c>
      <c r="P3385" s="6">
        <f>IFERROR(Table1[[#This Row],[pledged]]/Table1[[#This Row],[backers_count]],0)</f>
        <v>65.166666666666671</v>
      </c>
      <c r="Q3385" t="str">
        <f>LEFT(Table1[[#This Row],[Category and Sub-Category]],FIND("/",Table1[[#This Row],[Category and Sub-Category]])-1)</f>
        <v>theater</v>
      </c>
      <c r="R3385" t="str">
        <f>RIGHT(Table1[[#This Row],[Category and Sub-Category]],LEN(Table1[[#This Row],[Category and Sub-Category]])-FIND("/",Table1[[#This Row],[Category and Sub-Category]]))</f>
        <v>plays</v>
      </c>
      <c r="S3385" s="14">
        <f>(((Table1[[#This Row],[launched_at]]/60)/60)/24)+DATE(1970,1,1)</f>
        <v>42524.782638888893</v>
      </c>
      <c r="T3385" s="14">
        <f t="shared" si="52"/>
        <v>42544.782638888893</v>
      </c>
    </row>
    <row r="3386" spans="1:20" ht="43.5" x14ac:dyDescent="0.35">
      <c r="A3386">
        <v>3384</v>
      </c>
      <c r="B3386" s="1" t="s">
        <v>3383</v>
      </c>
      <c r="C3386" s="1" t="s">
        <v>7494</v>
      </c>
      <c r="D3386" s="6">
        <v>6000</v>
      </c>
      <c r="E3386" s="6">
        <v>6000.66</v>
      </c>
      <c r="F3386" t="s">
        <v>8219</v>
      </c>
      <c r="G3386" t="s">
        <v>8224</v>
      </c>
      <c r="H3386" t="s">
        <v>8246</v>
      </c>
      <c r="I3386">
        <v>1448074800</v>
      </c>
      <c r="J3386">
        <v>1444874768</v>
      </c>
      <c r="K3386" t="b">
        <v>0</v>
      </c>
      <c r="L3386">
        <v>64</v>
      </c>
      <c r="M3386" t="b">
        <v>1</v>
      </c>
      <c r="N3386" t="s">
        <v>8271</v>
      </c>
      <c r="O3386" s="16">
        <f>Table1[[#This Row],[pledged]]/Table1[[#This Row],[goal]]*100</f>
        <v>100.01100000000001</v>
      </c>
      <c r="P3386" s="6">
        <f>IFERROR(Table1[[#This Row],[pledged]]/Table1[[#This Row],[backers_count]],0)</f>
        <v>93.760312499999998</v>
      </c>
      <c r="Q3386" t="str">
        <f>LEFT(Table1[[#This Row],[Category and Sub-Category]],FIND("/",Table1[[#This Row],[Category and Sub-Category]])-1)</f>
        <v>theater</v>
      </c>
      <c r="R3386" t="str">
        <f>RIGHT(Table1[[#This Row],[Category and Sub-Category]],LEN(Table1[[#This Row],[Category and Sub-Category]])-FIND("/",Table1[[#This Row],[Category and Sub-Category]]))</f>
        <v>plays</v>
      </c>
      <c r="S3386" s="14">
        <f>(((Table1[[#This Row],[launched_at]]/60)/60)/24)+DATE(1970,1,1)</f>
        <v>42292.087592592594</v>
      </c>
      <c r="T3386" s="14">
        <f t="shared" si="52"/>
        <v>42329.125</v>
      </c>
    </row>
    <row r="3387" spans="1:20" ht="58" x14ac:dyDescent="0.35">
      <c r="A3387">
        <v>3385</v>
      </c>
      <c r="B3387" s="1" t="s">
        <v>3384</v>
      </c>
      <c r="C3387" s="1" t="s">
        <v>7495</v>
      </c>
      <c r="D3387" s="6">
        <v>2000</v>
      </c>
      <c r="E3387" s="6">
        <v>2000</v>
      </c>
      <c r="F3387" t="s">
        <v>8219</v>
      </c>
      <c r="G3387" t="s">
        <v>8224</v>
      </c>
      <c r="H3387" t="s">
        <v>8246</v>
      </c>
      <c r="I3387">
        <v>1418244552</v>
      </c>
      <c r="J3387">
        <v>1415652552</v>
      </c>
      <c r="K3387" t="b">
        <v>0</v>
      </c>
      <c r="L3387">
        <v>15</v>
      </c>
      <c r="M3387" t="b">
        <v>1</v>
      </c>
      <c r="N3387" t="s">
        <v>8271</v>
      </c>
      <c r="O3387" s="16">
        <f>Table1[[#This Row],[pledged]]/Table1[[#This Row],[goal]]*100</f>
        <v>100</v>
      </c>
      <c r="P3387" s="6">
        <f>IFERROR(Table1[[#This Row],[pledged]]/Table1[[#This Row],[backers_count]],0)</f>
        <v>133.33333333333334</v>
      </c>
      <c r="Q3387" t="str">
        <f>LEFT(Table1[[#This Row],[Category and Sub-Category]],FIND("/",Table1[[#This Row],[Category and Sub-Category]])-1)</f>
        <v>theater</v>
      </c>
      <c r="R3387" t="str">
        <f>RIGHT(Table1[[#This Row],[Category and Sub-Category]],LEN(Table1[[#This Row],[Category and Sub-Category]])-FIND("/",Table1[[#This Row],[Category and Sub-Category]]))</f>
        <v>plays</v>
      </c>
      <c r="S3387" s="14">
        <f>(((Table1[[#This Row],[launched_at]]/60)/60)/24)+DATE(1970,1,1)</f>
        <v>41953.8675</v>
      </c>
      <c r="T3387" s="14">
        <f t="shared" si="52"/>
        <v>41983.8675</v>
      </c>
    </row>
    <row r="3388" spans="1:20" ht="58" x14ac:dyDescent="0.35">
      <c r="A3388">
        <v>3386</v>
      </c>
      <c r="B3388" s="1" t="s">
        <v>3385</v>
      </c>
      <c r="C3388" s="1" t="s">
        <v>7496</v>
      </c>
      <c r="D3388" s="6">
        <v>2000</v>
      </c>
      <c r="E3388" s="6">
        <v>2100</v>
      </c>
      <c r="F3388" t="s">
        <v>8219</v>
      </c>
      <c r="G3388" t="s">
        <v>8224</v>
      </c>
      <c r="H3388" t="s">
        <v>8246</v>
      </c>
      <c r="I3388">
        <v>1417620506</v>
      </c>
      <c r="J3388">
        <v>1415028506</v>
      </c>
      <c r="K3388" t="b">
        <v>0</v>
      </c>
      <c r="L3388">
        <v>41</v>
      </c>
      <c r="M3388" t="b">
        <v>1</v>
      </c>
      <c r="N3388" t="s">
        <v>8271</v>
      </c>
      <c r="O3388" s="16">
        <f>Table1[[#This Row],[pledged]]/Table1[[#This Row],[goal]]*100</f>
        <v>105</v>
      </c>
      <c r="P3388" s="6">
        <f>IFERROR(Table1[[#This Row],[pledged]]/Table1[[#This Row],[backers_count]],0)</f>
        <v>51.219512195121951</v>
      </c>
      <c r="Q3388" t="str">
        <f>LEFT(Table1[[#This Row],[Category and Sub-Category]],FIND("/",Table1[[#This Row],[Category and Sub-Category]])-1)</f>
        <v>theater</v>
      </c>
      <c r="R3388" t="str">
        <f>RIGHT(Table1[[#This Row],[Category and Sub-Category]],LEN(Table1[[#This Row],[Category and Sub-Category]])-FIND("/",Table1[[#This Row],[Category and Sub-Category]]))</f>
        <v>plays</v>
      </c>
      <c r="S3388" s="14">
        <f>(((Table1[[#This Row],[launched_at]]/60)/60)/24)+DATE(1970,1,1)</f>
        <v>41946.644745370373</v>
      </c>
      <c r="T3388" s="14">
        <f t="shared" si="52"/>
        <v>41976.644745370373</v>
      </c>
    </row>
    <row r="3389" spans="1:20" ht="58" x14ac:dyDescent="0.35">
      <c r="A3389">
        <v>3387</v>
      </c>
      <c r="B3389" s="1" t="s">
        <v>3386</v>
      </c>
      <c r="C3389" s="1" t="s">
        <v>7497</v>
      </c>
      <c r="D3389" s="6">
        <v>3000</v>
      </c>
      <c r="E3389" s="6">
        <v>3506</v>
      </c>
      <c r="F3389" t="s">
        <v>8219</v>
      </c>
      <c r="G3389" t="s">
        <v>8224</v>
      </c>
      <c r="H3389" t="s">
        <v>8246</v>
      </c>
      <c r="I3389">
        <v>1418581088</v>
      </c>
      <c r="J3389">
        <v>1415125088</v>
      </c>
      <c r="K3389" t="b">
        <v>0</v>
      </c>
      <c r="L3389">
        <v>35</v>
      </c>
      <c r="M3389" t="b">
        <v>1</v>
      </c>
      <c r="N3389" t="s">
        <v>8271</v>
      </c>
      <c r="O3389" s="16">
        <f>Table1[[#This Row],[pledged]]/Table1[[#This Row],[goal]]*100</f>
        <v>116.86666666666667</v>
      </c>
      <c r="P3389" s="6">
        <f>IFERROR(Table1[[#This Row],[pledged]]/Table1[[#This Row],[backers_count]],0)</f>
        <v>100.17142857142858</v>
      </c>
      <c r="Q3389" t="str">
        <f>LEFT(Table1[[#This Row],[Category and Sub-Category]],FIND("/",Table1[[#This Row],[Category and Sub-Category]])-1)</f>
        <v>theater</v>
      </c>
      <c r="R3389" t="str">
        <f>RIGHT(Table1[[#This Row],[Category and Sub-Category]],LEN(Table1[[#This Row],[Category and Sub-Category]])-FIND("/",Table1[[#This Row],[Category and Sub-Category]]))</f>
        <v>plays</v>
      </c>
      <c r="S3389" s="14">
        <f>(((Table1[[#This Row],[launched_at]]/60)/60)/24)+DATE(1970,1,1)</f>
        <v>41947.762592592589</v>
      </c>
      <c r="T3389" s="14">
        <f t="shared" si="52"/>
        <v>41987.762592592597</v>
      </c>
    </row>
    <row r="3390" spans="1:20" ht="58" x14ac:dyDescent="0.35">
      <c r="A3390">
        <v>3388</v>
      </c>
      <c r="B3390" s="1" t="s">
        <v>3387</v>
      </c>
      <c r="C3390" s="1" t="s">
        <v>7498</v>
      </c>
      <c r="D3390" s="6">
        <v>1500</v>
      </c>
      <c r="E3390" s="6">
        <v>1557</v>
      </c>
      <c r="F3390" t="s">
        <v>8219</v>
      </c>
      <c r="G3390" t="s">
        <v>8225</v>
      </c>
      <c r="H3390" t="s">
        <v>8247</v>
      </c>
      <c r="I3390">
        <v>1434625441</v>
      </c>
      <c r="J3390">
        <v>1432033441</v>
      </c>
      <c r="K3390" t="b">
        <v>0</v>
      </c>
      <c r="L3390">
        <v>45</v>
      </c>
      <c r="M3390" t="b">
        <v>1</v>
      </c>
      <c r="N3390" t="s">
        <v>8271</v>
      </c>
      <c r="O3390" s="16">
        <f>Table1[[#This Row],[pledged]]/Table1[[#This Row],[goal]]*100</f>
        <v>103.8</v>
      </c>
      <c r="P3390" s="6">
        <f>IFERROR(Table1[[#This Row],[pledged]]/Table1[[#This Row],[backers_count]],0)</f>
        <v>34.6</v>
      </c>
      <c r="Q3390" t="str">
        <f>LEFT(Table1[[#This Row],[Category and Sub-Category]],FIND("/",Table1[[#This Row],[Category and Sub-Category]])-1)</f>
        <v>theater</v>
      </c>
      <c r="R3390" t="str">
        <f>RIGHT(Table1[[#This Row],[Category and Sub-Category]],LEN(Table1[[#This Row],[Category and Sub-Category]])-FIND("/",Table1[[#This Row],[Category and Sub-Category]]))</f>
        <v>plays</v>
      </c>
      <c r="S3390" s="14">
        <f>(((Table1[[#This Row],[launched_at]]/60)/60)/24)+DATE(1970,1,1)</f>
        <v>42143.461122685185</v>
      </c>
      <c r="T3390" s="14">
        <f t="shared" si="52"/>
        <v>42173.461122685185</v>
      </c>
    </row>
    <row r="3391" spans="1:20" ht="43.5" x14ac:dyDescent="0.35">
      <c r="A3391">
        <v>3389</v>
      </c>
      <c r="B3391" s="1" t="s">
        <v>3388</v>
      </c>
      <c r="C3391" s="1" t="s">
        <v>7499</v>
      </c>
      <c r="D3391" s="6">
        <v>10000</v>
      </c>
      <c r="E3391" s="6">
        <v>11450</v>
      </c>
      <c r="F3391" t="s">
        <v>8219</v>
      </c>
      <c r="G3391" t="s">
        <v>8224</v>
      </c>
      <c r="H3391" t="s">
        <v>8246</v>
      </c>
      <c r="I3391">
        <v>1464960682</v>
      </c>
      <c r="J3391">
        <v>1462368682</v>
      </c>
      <c r="K3391" t="b">
        <v>0</v>
      </c>
      <c r="L3391">
        <v>62</v>
      </c>
      <c r="M3391" t="b">
        <v>1</v>
      </c>
      <c r="N3391" t="s">
        <v>8271</v>
      </c>
      <c r="O3391" s="16">
        <f>Table1[[#This Row],[pledged]]/Table1[[#This Row],[goal]]*100</f>
        <v>114.5</v>
      </c>
      <c r="P3391" s="6">
        <f>IFERROR(Table1[[#This Row],[pledged]]/Table1[[#This Row],[backers_count]],0)</f>
        <v>184.67741935483872</v>
      </c>
      <c r="Q3391" t="str">
        <f>LEFT(Table1[[#This Row],[Category and Sub-Category]],FIND("/",Table1[[#This Row],[Category and Sub-Category]])-1)</f>
        <v>theater</v>
      </c>
      <c r="R3391" t="str">
        <f>RIGHT(Table1[[#This Row],[Category and Sub-Category]],LEN(Table1[[#This Row],[Category and Sub-Category]])-FIND("/",Table1[[#This Row],[Category and Sub-Category]]))</f>
        <v>plays</v>
      </c>
      <c r="S3391" s="14">
        <f>(((Table1[[#This Row],[launched_at]]/60)/60)/24)+DATE(1970,1,1)</f>
        <v>42494.563449074078</v>
      </c>
      <c r="T3391" s="14">
        <f t="shared" si="52"/>
        <v>42524.563449074078</v>
      </c>
    </row>
    <row r="3392" spans="1:20" ht="58" x14ac:dyDescent="0.35">
      <c r="A3392">
        <v>3390</v>
      </c>
      <c r="B3392" s="1" t="s">
        <v>3389</v>
      </c>
      <c r="C3392" s="1" t="s">
        <v>7500</v>
      </c>
      <c r="D3392" s="6">
        <v>1500</v>
      </c>
      <c r="E3392" s="6">
        <v>1536</v>
      </c>
      <c r="F3392" t="s">
        <v>8219</v>
      </c>
      <c r="G3392" t="s">
        <v>8224</v>
      </c>
      <c r="H3392" t="s">
        <v>8246</v>
      </c>
      <c r="I3392">
        <v>1405017345</v>
      </c>
      <c r="J3392">
        <v>1403721345</v>
      </c>
      <c r="K3392" t="b">
        <v>0</v>
      </c>
      <c r="L3392">
        <v>22</v>
      </c>
      <c r="M3392" t="b">
        <v>1</v>
      </c>
      <c r="N3392" t="s">
        <v>8271</v>
      </c>
      <c r="O3392" s="16">
        <f>Table1[[#This Row],[pledged]]/Table1[[#This Row],[goal]]*100</f>
        <v>102.4</v>
      </c>
      <c r="P3392" s="6">
        <f>IFERROR(Table1[[#This Row],[pledged]]/Table1[[#This Row],[backers_count]],0)</f>
        <v>69.818181818181813</v>
      </c>
      <c r="Q3392" t="str">
        <f>LEFT(Table1[[#This Row],[Category and Sub-Category]],FIND("/",Table1[[#This Row],[Category and Sub-Category]])-1)</f>
        <v>theater</v>
      </c>
      <c r="R3392" t="str">
        <f>RIGHT(Table1[[#This Row],[Category and Sub-Category]],LEN(Table1[[#This Row],[Category and Sub-Category]])-FIND("/",Table1[[#This Row],[Category and Sub-Category]]))</f>
        <v>plays</v>
      </c>
      <c r="S3392" s="14">
        <f>(((Table1[[#This Row],[launched_at]]/60)/60)/24)+DATE(1970,1,1)</f>
        <v>41815.774826388886</v>
      </c>
      <c r="T3392" s="14">
        <f t="shared" si="52"/>
        <v>41830.774826388886</v>
      </c>
    </row>
    <row r="3393" spans="1:20" ht="58" x14ac:dyDescent="0.35">
      <c r="A3393">
        <v>3391</v>
      </c>
      <c r="B3393" s="1" t="s">
        <v>3390</v>
      </c>
      <c r="C3393" s="1" t="s">
        <v>7501</v>
      </c>
      <c r="D3393" s="6">
        <v>500</v>
      </c>
      <c r="E3393" s="6">
        <v>1115</v>
      </c>
      <c r="F3393" t="s">
        <v>8219</v>
      </c>
      <c r="G3393" t="s">
        <v>8224</v>
      </c>
      <c r="H3393" t="s">
        <v>8246</v>
      </c>
      <c r="I3393">
        <v>1407536880</v>
      </c>
      <c r="J3393">
        <v>1404997548</v>
      </c>
      <c r="K3393" t="b">
        <v>0</v>
      </c>
      <c r="L3393">
        <v>18</v>
      </c>
      <c r="M3393" t="b">
        <v>1</v>
      </c>
      <c r="N3393" t="s">
        <v>8271</v>
      </c>
      <c r="O3393" s="16">
        <f>Table1[[#This Row],[pledged]]/Table1[[#This Row],[goal]]*100</f>
        <v>223</v>
      </c>
      <c r="P3393" s="6">
        <f>IFERROR(Table1[[#This Row],[pledged]]/Table1[[#This Row],[backers_count]],0)</f>
        <v>61.944444444444443</v>
      </c>
      <c r="Q3393" t="str">
        <f>LEFT(Table1[[#This Row],[Category and Sub-Category]],FIND("/",Table1[[#This Row],[Category and Sub-Category]])-1)</f>
        <v>theater</v>
      </c>
      <c r="R3393" t="str">
        <f>RIGHT(Table1[[#This Row],[Category and Sub-Category]],LEN(Table1[[#This Row],[Category and Sub-Category]])-FIND("/",Table1[[#This Row],[Category and Sub-Category]]))</f>
        <v>plays</v>
      </c>
      <c r="S3393" s="14">
        <f>(((Table1[[#This Row],[launched_at]]/60)/60)/24)+DATE(1970,1,1)</f>
        <v>41830.545694444445</v>
      </c>
      <c r="T3393" s="14">
        <f t="shared" si="52"/>
        <v>41859.936111111114</v>
      </c>
    </row>
    <row r="3394" spans="1:20" ht="58" x14ac:dyDescent="0.35">
      <c r="A3394">
        <v>3392</v>
      </c>
      <c r="B3394" s="1" t="s">
        <v>3391</v>
      </c>
      <c r="C3394" s="1" t="s">
        <v>7502</v>
      </c>
      <c r="D3394" s="6">
        <v>500</v>
      </c>
      <c r="E3394" s="6">
        <v>500</v>
      </c>
      <c r="F3394" t="s">
        <v>8219</v>
      </c>
      <c r="G3394" t="s">
        <v>8225</v>
      </c>
      <c r="H3394" t="s">
        <v>8247</v>
      </c>
      <c r="I3394">
        <v>1462565855</v>
      </c>
      <c r="J3394">
        <v>1458245855</v>
      </c>
      <c r="K3394" t="b">
        <v>0</v>
      </c>
      <c r="L3394">
        <v>12</v>
      </c>
      <c r="M3394" t="b">
        <v>1</v>
      </c>
      <c r="N3394" t="s">
        <v>8271</v>
      </c>
      <c r="O3394" s="16">
        <f>Table1[[#This Row],[pledged]]/Table1[[#This Row],[goal]]*100</f>
        <v>100</v>
      </c>
      <c r="P3394" s="6">
        <f>IFERROR(Table1[[#This Row],[pledged]]/Table1[[#This Row],[backers_count]],0)</f>
        <v>41.666666666666664</v>
      </c>
      <c r="Q3394" t="str">
        <f>LEFT(Table1[[#This Row],[Category and Sub-Category]],FIND("/",Table1[[#This Row],[Category and Sub-Category]])-1)</f>
        <v>theater</v>
      </c>
      <c r="R3394" t="str">
        <f>RIGHT(Table1[[#This Row],[Category and Sub-Category]],LEN(Table1[[#This Row],[Category and Sub-Category]])-FIND("/",Table1[[#This Row],[Category and Sub-Category]]))</f>
        <v>plays</v>
      </c>
      <c r="S3394" s="14">
        <f>(((Table1[[#This Row],[launched_at]]/60)/60)/24)+DATE(1970,1,1)</f>
        <v>42446.845543981486</v>
      </c>
      <c r="T3394" s="14">
        <f t="shared" ref="T3394:T3457" si="53">(((I3394/60)/60)/24)+DATE(1970,1,1)</f>
        <v>42496.845543981486</v>
      </c>
    </row>
    <row r="3395" spans="1:20" ht="43.5" x14ac:dyDescent="0.35">
      <c r="A3395">
        <v>3393</v>
      </c>
      <c r="B3395" s="1" t="s">
        <v>3392</v>
      </c>
      <c r="C3395" s="1" t="s">
        <v>7503</v>
      </c>
      <c r="D3395" s="6">
        <v>1500</v>
      </c>
      <c r="E3395" s="6">
        <v>1587</v>
      </c>
      <c r="F3395" t="s">
        <v>8219</v>
      </c>
      <c r="G3395" t="s">
        <v>8224</v>
      </c>
      <c r="H3395" t="s">
        <v>8246</v>
      </c>
      <c r="I3395">
        <v>1415234760</v>
      </c>
      <c r="J3395">
        <v>1413065230</v>
      </c>
      <c r="K3395" t="b">
        <v>0</v>
      </c>
      <c r="L3395">
        <v>44</v>
      </c>
      <c r="M3395" t="b">
        <v>1</v>
      </c>
      <c r="N3395" t="s">
        <v>8271</v>
      </c>
      <c r="O3395" s="16">
        <f>Table1[[#This Row],[pledged]]/Table1[[#This Row],[goal]]*100</f>
        <v>105.80000000000001</v>
      </c>
      <c r="P3395" s="6">
        <f>IFERROR(Table1[[#This Row],[pledged]]/Table1[[#This Row],[backers_count]],0)</f>
        <v>36.06818181818182</v>
      </c>
      <c r="Q3395" t="str">
        <f>LEFT(Table1[[#This Row],[Category and Sub-Category]],FIND("/",Table1[[#This Row],[Category and Sub-Category]])-1)</f>
        <v>theater</v>
      </c>
      <c r="R3395" t="str">
        <f>RIGHT(Table1[[#This Row],[Category and Sub-Category]],LEN(Table1[[#This Row],[Category and Sub-Category]])-FIND("/",Table1[[#This Row],[Category and Sub-Category]]))</f>
        <v>plays</v>
      </c>
      <c r="S3395" s="14">
        <f>(((Table1[[#This Row],[launched_at]]/60)/60)/24)+DATE(1970,1,1)</f>
        <v>41923.921643518523</v>
      </c>
      <c r="T3395" s="14">
        <f t="shared" si="53"/>
        <v>41949.031944444447</v>
      </c>
    </row>
    <row r="3396" spans="1:20" ht="43.5" x14ac:dyDescent="0.35">
      <c r="A3396">
        <v>3394</v>
      </c>
      <c r="B3396" s="1" t="s">
        <v>3393</v>
      </c>
      <c r="C3396" s="1" t="s">
        <v>7504</v>
      </c>
      <c r="D3396" s="6">
        <v>550</v>
      </c>
      <c r="E3396" s="6">
        <v>783</v>
      </c>
      <c r="F3396" t="s">
        <v>8219</v>
      </c>
      <c r="G3396" t="s">
        <v>8225</v>
      </c>
      <c r="H3396" t="s">
        <v>8247</v>
      </c>
      <c r="I3396">
        <v>1406470645</v>
      </c>
      <c r="J3396">
        <v>1403878645</v>
      </c>
      <c r="K3396" t="b">
        <v>0</v>
      </c>
      <c r="L3396">
        <v>27</v>
      </c>
      <c r="M3396" t="b">
        <v>1</v>
      </c>
      <c r="N3396" t="s">
        <v>8271</v>
      </c>
      <c r="O3396" s="16">
        <f>Table1[[#This Row],[pledged]]/Table1[[#This Row],[goal]]*100</f>
        <v>142.36363636363635</v>
      </c>
      <c r="P3396" s="6">
        <f>IFERROR(Table1[[#This Row],[pledged]]/Table1[[#This Row],[backers_count]],0)</f>
        <v>29</v>
      </c>
      <c r="Q3396" t="str">
        <f>LEFT(Table1[[#This Row],[Category and Sub-Category]],FIND("/",Table1[[#This Row],[Category and Sub-Category]])-1)</f>
        <v>theater</v>
      </c>
      <c r="R3396" t="str">
        <f>RIGHT(Table1[[#This Row],[Category and Sub-Category]],LEN(Table1[[#This Row],[Category and Sub-Category]])-FIND("/",Table1[[#This Row],[Category and Sub-Category]]))</f>
        <v>plays</v>
      </c>
      <c r="S3396" s="14">
        <f>(((Table1[[#This Row],[launched_at]]/60)/60)/24)+DATE(1970,1,1)</f>
        <v>41817.59542824074</v>
      </c>
      <c r="T3396" s="14">
        <f t="shared" si="53"/>
        <v>41847.59542824074</v>
      </c>
    </row>
    <row r="3397" spans="1:20" ht="29" x14ac:dyDescent="0.35">
      <c r="A3397">
        <v>3395</v>
      </c>
      <c r="B3397" s="1" t="s">
        <v>3394</v>
      </c>
      <c r="C3397" s="1" t="s">
        <v>7505</v>
      </c>
      <c r="D3397" s="6">
        <v>500</v>
      </c>
      <c r="E3397" s="6">
        <v>920</v>
      </c>
      <c r="F3397" t="s">
        <v>8219</v>
      </c>
      <c r="G3397" t="s">
        <v>8225</v>
      </c>
      <c r="H3397" t="s">
        <v>8247</v>
      </c>
      <c r="I3397">
        <v>1433009400</v>
      </c>
      <c r="J3397">
        <v>1431795944</v>
      </c>
      <c r="K3397" t="b">
        <v>0</v>
      </c>
      <c r="L3397">
        <v>38</v>
      </c>
      <c r="M3397" t="b">
        <v>1</v>
      </c>
      <c r="N3397" t="s">
        <v>8271</v>
      </c>
      <c r="O3397" s="16">
        <f>Table1[[#This Row],[pledged]]/Table1[[#This Row],[goal]]*100</f>
        <v>184</v>
      </c>
      <c r="P3397" s="6">
        <f>IFERROR(Table1[[#This Row],[pledged]]/Table1[[#This Row],[backers_count]],0)</f>
        <v>24.210526315789473</v>
      </c>
      <c r="Q3397" t="str">
        <f>LEFT(Table1[[#This Row],[Category and Sub-Category]],FIND("/",Table1[[#This Row],[Category and Sub-Category]])-1)</f>
        <v>theater</v>
      </c>
      <c r="R3397" t="str">
        <f>RIGHT(Table1[[#This Row],[Category and Sub-Category]],LEN(Table1[[#This Row],[Category and Sub-Category]])-FIND("/",Table1[[#This Row],[Category and Sub-Category]]))</f>
        <v>plays</v>
      </c>
      <c r="S3397" s="14">
        <f>(((Table1[[#This Row],[launched_at]]/60)/60)/24)+DATE(1970,1,1)</f>
        <v>42140.712314814817</v>
      </c>
      <c r="T3397" s="14">
        <f t="shared" si="53"/>
        <v>42154.756944444445</v>
      </c>
    </row>
    <row r="3398" spans="1:20" ht="43.5" x14ac:dyDescent="0.35">
      <c r="A3398">
        <v>3396</v>
      </c>
      <c r="B3398" s="1" t="s">
        <v>3395</v>
      </c>
      <c r="C3398" s="1" t="s">
        <v>7506</v>
      </c>
      <c r="D3398" s="6">
        <v>1500</v>
      </c>
      <c r="E3398" s="6">
        <v>1565</v>
      </c>
      <c r="F3398" t="s">
        <v>8219</v>
      </c>
      <c r="G3398" t="s">
        <v>8224</v>
      </c>
      <c r="H3398" t="s">
        <v>8246</v>
      </c>
      <c r="I3398">
        <v>1401595140</v>
      </c>
      <c r="J3398">
        <v>1399286589</v>
      </c>
      <c r="K3398" t="b">
        <v>0</v>
      </c>
      <c r="L3398">
        <v>28</v>
      </c>
      <c r="M3398" t="b">
        <v>1</v>
      </c>
      <c r="N3398" t="s">
        <v>8271</v>
      </c>
      <c r="O3398" s="16">
        <f>Table1[[#This Row],[pledged]]/Table1[[#This Row],[goal]]*100</f>
        <v>104.33333333333333</v>
      </c>
      <c r="P3398" s="6">
        <f>IFERROR(Table1[[#This Row],[pledged]]/Table1[[#This Row],[backers_count]],0)</f>
        <v>55.892857142857146</v>
      </c>
      <c r="Q3398" t="str">
        <f>LEFT(Table1[[#This Row],[Category and Sub-Category]],FIND("/",Table1[[#This Row],[Category and Sub-Category]])-1)</f>
        <v>theater</v>
      </c>
      <c r="R3398" t="str">
        <f>RIGHT(Table1[[#This Row],[Category and Sub-Category]],LEN(Table1[[#This Row],[Category and Sub-Category]])-FIND("/",Table1[[#This Row],[Category and Sub-Category]]))</f>
        <v>plays</v>
      </c>
      <c r="S3398" s="14">
        <f>(((Table1[[#This Row],[launched_at]]/60)/60)/24)+DATE(1970,1,1)</f>
        <v>41764.44663194444</v>
      </c>
      <c r="T3398" s="14">
        <f t="shared" si="53"/>
        <v>41791.165972222225</v>
      </c>
    </row>
    <row r="3399" spans="1:20" ht="29" x14ac:dyDescent="0.35">
      <c r="A3399">
        <v>3397</v>
      </c>
      <c r="B3399" s="1" t="s">
        <v>3396</v>
      </c>
      <c r="C3399" s="1" t="s">
        <v>7507</v>
      </c>
      <c r="D3399" s="6">
        <v>250</v>
      </c>
      <c r="E3399" s="6">
        <v>280</v>
      </c>
      <c r="F3399" t="s">
        <v>8219</v>
      </c>
      <c r="G3399" t="s">
        <v>8225</v>
      </c>
      <c r="H3399" t="s">
        <v>8247</v>
      </c>
      <c r="I3399">
        <v>1455832800</v>
      </c>
      <c r="J3399">
        <v>1452338929</v>
      </c>
      <c r="K3399" t="b">
        <v>0</v>
      </c>
      <c r="L3399">
        <v>24</v>
      </c>
      <c r="M3399" t="b">
        <v>1</v>
      </c>
      <c r="N3399" t="s">
        <v>8271</v>
      </c>
      <c r="O3399" s="16">
        <f>Table1[[#This Row],[pledged]]/Table1[[#This Row],[goal]]*100</f>
        <v>112.00000000000001</v>
      </c>
      <c r="P3399" s="6">
        <f>IFERROR(Table1[[#This Row],[pledged]]/Table1[[#This Row],[backers_count]],0)</f>
        <v>11.666666666666666</v>
      </c>
      <c r="Q3399" t="str">
        <f>LEFT(Table1[[#This Row],[Category and Sub-Category]],FIND("/",Table1[[#This Row],[Category and Sub-Category]])-1)</f>
        <v>theater</v>
      </c>
      <c r="R3399" t="str">
        <f>RIGHT(Table1[[#This Row],[Category and Sub-Category]],LEN(Table1[[#This Row],[Category and Sub-Category]])-FIND("/",Table1[[#This Row],[Category and Sub-Category]]))</f>
        <v>plays</v>
      </c>
      <c r="S3399" s="14">
        <f>(((Table1[[#This Row],[launched_at]]/60)/60)/24)+DATE(1970,1,1)</f>
        <v>42378.478344907402</v>
      </c>
      <c r="T3399" s="14">
        <f t="shared" si="53"/>
        <v>42418.916666666672</v>
      </c>
    </row>
    <row r="3400" spans="1:20" ht="43.5" x14ac:dyDescent="0.35">
      <c r="A3400">
        <v>3398</v>
      </c>
      <c r="B3400" s="1" t="s">
        <v>3397</v>
      </c>
      <c r="C3400" s="1" t="s">
        <v>7508</v>
      </c>
      <c r="D3400" s="6">
        <v>4000</v>
      </c>
      <c r="E3400" s="6">
        <v>4443</v>
      </c>
      <c r="F3400" t="s">
        <v>8219</v>
      </c>
      <c r="G3400" t="s">
        <v>8224</v>
      </c>
      <c r="H3400" t="s">
        <v>8246</v>
      </c>
      <c r="I3400">
        <v>1416589200</v>
      </c>
      <c r="J3400">
        <v>1414605776</v>
      </c>
      <c r="K3400" t="b">
        <v>0</v>
      </c>
      <c r="L3400">
        <v>65</v>
      </c>
      <c r="M3400" t="b">
        <v>1</v>
      </c>
      <c r="N3400" t="s">
        <v>8271</v>
      </c>
      <c r="O3400" s="16">
        <f>Table1[[#This Row],[pledged]]/Table1[[#This Row],[goal]]*100</f>
        <v>111.07499999999999</v>
      </c>
      <c r="P3400" s="6">
        <f>IFERROR(Table1[[#This Row],[pledged]]/Table1[[#This Row],[backers_count]],0)</f>
        <v>68.353846153846149</v>
      </c>
      <c r="Q3400" t="str">
        <f>LEFT(Table1[[#This Row],[Category and Sub-Category]],FIND("/",Table1[[#This Row],[Category and Sub-Category]])-1)</f>
        <v>theater</v>
      </c>
      <c r="R3400" t="str">
        <f>RIGHT(Table1[[#This Row],[Category and Sub-Category]],LEN(Table1[[#This Row],[Category and Sub-Category]])-FIND("/",Table1[[#This Row],[Category and Sub-Category]]))</f>
        <v>plays</v>
      </c>
      <c r="S3400" s="14">
        <f>(((Table1[[#This Row],[launched_at]]/60)/60)/24)+DATE(1970,1,1)</f>
        <v>41941.75203703704</v>
      </c>
      <c r="T3400" s="14">
        <f t="shared" si="53"/>
        <v>41964.708333333328</v>
      </c>
    </row>
    <row r="3401" spans="1:20" ht="43.5" x14ac:dyDescent="0.35">
      <c r="A3401">
        <v>3399</v>
      </c>
      <c r="B3401" s="1" t="s">
        <v>3398</v>
      </c>
      <c r="C3401" s="1" t="s">
        <v>7509</v>
      </c>
      <c r="D3401" s="6">
        <v>1200</v>
      </c>
      <c r="E3401" s="6">
        <v>1245</v>
      </c>
      <c r="F3401" t="s">
        <v>8219</v>
      </c>
      <c r="G3401" t="s">
        <v>8225</v>
      </c>
      <c r="H3401" t="s">
        <v>8247</v>
      </c>
      <c r="I3401">
        <v>1424556325</v>
      </c>
      <c r="J3401">
        <v>1421964325</v>
      </c>
      <c r="K3401" t="b">
        <v>0</v>
      </c>
      <c r="L3401">
        <v>46</v>
      </c>
      <c r="M3401" t="b">
        <v>1</v>
      </c>
      <c r="N3401" t="s">
        <v>8271</v>
      </c>
      <c r="O3401" s="16">
        <f>Table1[[#This Row],[pledged]]/Table1[[#This Row],[goal]]*100</f>
        <v>103.75000000000001</v>
      </c>
      <c r="P3401" s="6">
        <f>IFERROR(Table1[[#This Row],[pledged]]/Table1[[#This Row],[backers_count]],0)</f>
        <v>27.065217391304348</v>
      </c>
      <c r="Q3401" t="str">
        <f>LEFT(Table1[[#This Row],[Category and Sub-Category]],FIND("/",Table1[[#This Row],[Category and Sub-Category]])-1)</f>
        <v>theater</v>
      </c>
      <c r="R3401" t="str">
        <f>RIGHT(Table1[[#This Row],[Category and Sub-Category]],LEN(Table1[[#This Row],[Category and Sub-Category]])-FIND("/",Table1[[#This Row],[Category and Sub-Category]]))</f>
        <v>plays</v>
      </c>
      <c r="S3401" s="14">
        <f>(((Table1[[#This Row],[launched_at]]/60)/60)/24)+DATE(1970,1,1)</f>
        <v>42026.920428240745</v>
      </c>
      <c r="T3401" s="14">
        <f t="shared" si="53"/>
        <v>42056.920428240745</v>
      </c>
    </row>
    <row r="3402" spans="1:20" ht="43.5" x14ac:dyDescent="0.35">
      <c r="A3402">
        <v>3400</v>
      </c>
      <c r="B3402" s="1" t="s">
        <v>3399</v>
      </c>
      <c r="C3402" s="1" t="s">
        <v>7510</v>
      </c>
      <c r="D3402" s="6">
        <v>10000</v>
      </c>
      <c r="E3402" s="6">
        <v>10041</v>
      </c>
      <c r="F3402" t="s">
        <v>8219</v>
      </c>
      <c r="G3402" t="s">
        <v>8224</v>
      </c>
      <c r="H3402" t="s">
        <v>8246</v>
      </c>
      <c r="I3402">
        <v>1409266414</v>
      </c>
      <c r="J3402">
        <v>1405378414</v>
      </c>
      <c r="K3402" t="b">
        <v>0</v>
      </c>
      <c r="L3402">
        <v>85</v>
      </c>
      <c r="M3402" t="b">
        <v>1</v>
      </c>
      <c r="N3402" t="s">
        <v>8271</v>
      </c>
      <c r="O3402" s="16">
        <f>Table1[[#This Row],[pledged]]/Table1[[#This Row],[goal]]*100</f>
        <v>100.41</v>
      </c>
      <c r="P3402" s="6">
        <f>IFERROR(Table1[[#This Row],[pledged]]/Table1[[#This Row],[backers_count]],0)</f>
        <v>118.12941176470588</v>
      </c>
      <c r="Q3402" t="str">
        <f>LEFT(Table1[[#This Row],[Category and Sub-Category]],FIND("/",Table1[[#This Row],[Category and Sub-Category]])-1)</f>
        <v>theater</v>
      </c>
      <c r="R3402" t="str">
        <f>RIGHT(Table1[[#This Row],[Category and Sub-Category]],LEN(Table1[[#This Row],[Category and Sub-Category]])-FIND("/",Table1[[#This Row],[Category and Sub-Category]]))</f>
        <v>plays</v>
      </c>
      <c r="S3402" s="14">
        <f>(((Table1[[#This Row],[launched_at]]/60)/60)/24)+DATE(1970,1,1)</f>
        <v>41834.953865740739</v>
      </c>
      <c r="T3402" s="14">
        <f t="shared" si="53"/>
        <v>41879.953865740739</v>
      </c>
    </row>
    <row r="3403" spans="1:20" ht="58" x14ac:dyDescent="0.35">
      <c r="A3403">
        <v>3401</v>
      </c>
      <c r="B3403" s="1" t="s">
        <v>3400</v>
      </c>
      <c r="C3403" s="1" t="s">
        <v>7511</v>
      </c>
      <c r="D3403" s="6">
        <v>2900</v>
      </c>
      <c r="E3403" s="6">
        <v>2954</v>
      </c>
      <c r="F3403" t="s">
        <v>8219</v>
      </c>
      <c r="G3403" t="s">
        <v>8225</v>
      </c>
      <c r="H3403" t="s">
        <v>8247</v>
      </c>
      <c r="I3403">
        <v>1438968146</v>
      </c>
      <c r="J3403">
        <v>1436376146</v>
      </c>
      <c r="K3403" t="b">
        <v>0</v>
      </c>
      <c r="L3403">
        <v>66</v>
      </c>
      <c r="M3403" t="b">
        <v>1</v>
      </c>
      <c r="N3403" t="s">
        <v>8271</v>
      </c>
      <c r="O3403" s="16">
        <f>Table1[[#This Row],[pledged]]/Table1[[#This Row],[goal]]*100</f>
        <v>101.86206896551724</v>
      </c>
      <c r="P3403" s="6">
        <f>IFERROR(Table1[[#This Row],[pledged]]/Table1[[#This Row],[backers_count]],0)</f>
        <v>44.757575757575758</v>
      </c>
      <c r="Q3403" t="str">
        <f>LEFT(Table1[[#This Row],[Category and Sub-Category]],FIND("/",Table1[[#This Row],[Category and Sub-Category]])-1)</f>
        <v>theater</v>
      </c>
      <c r="R3403" t="str">
        <f>RIGHT(Table1[[#This Row],[Category and Sub-Category]],LEN(Table1[[#This Row],[Category and Sub-Category]])-FIND("/",Table1[[#This Row],[Category and Sub-Category]]))</f>
        <v>plays</v>
      </c>
      <c r="S3403" s="14">
        <f>(((Table1[[#This Row],[launched_at]]/60)/60)/24)+DATE(1970,1,1)</f>
        <v>42193.723912037036</v>
      </c>
      <c r="T3403" s="14">
        <f t="shared" si="53"/>
        <v>42223.723912037036</v>
      </c>
    </row>
    <row r="3404" spans="1:20" ht="43.5" x14ac:dyDescent="0.35">
      <c r="A3404">
        <v>3402</v>
      </c>
      <c r="B3404" s="1" t="s">
        <v>3401</v>
      </c>
      <c r="C3404" s="1" t="s">
        <v>7512</v>
      </c>
      <c r="D3404" s="6">
        <v>15000</v>
      </c>
      <c r="E3404" s="6">
        <v>16465</v>
      </c>
      <c r="F3404" t="s">
        <v>8219</v>
      </c>
      <c r="G3404" t="s">
        <v>8224</v>
      </c>
      <c r="H3404" t="s">
        <v>8246</v>
      </c>
      <c r="I3404">
        <v>1447295460</v>
      </c>
      <c r="J3404">
        <v>1444747843</v>
      </c>
      <c r="K3404" t="b">
        <v>0</v>
      </c>
      <c r="L3404">
        <v>165</v>
      </c>
      <c r="M3404" t="b">
        <v>1</v>
      </c>
      <c r="N3404" t="s">
        <v>8271</v>
      </c>
      <c r="O3404" s="16">
        <f>Table1[[#This Row],[pledged]]/Table1[[#This Row],[goal]]*100</f>
        <v>109.76666666666665</v>
      </c>
      <c r="P3404" s="6">
        <f>IFERROR(Table1[[#This Row],[pledged]]/Table1[[#This Row],[backers_count]],0)</f>
        <v>99.787878787878782</v>
      </c>
      <c r="Q3404" t="str">
        <f>LEFT(Table1[[#This Row],[Category and Sub-Category]],FIND("/",Table1[[#This Row],[Category and Sub-Category]])-1)</f>
        <v>theater</v>
      </c>
      <c r="R3404" t="str">
        <f>RIGHT(Table1[[#This Row],[Category and Sub-Category]],LEN(Table1[[#This Row],[Category and Sub-Category]])-FIND("/",Table1[[#This Row],[Category and Sub-Category]]))</f>
        <v>plays</v>
      </c>
      <c r="S3404" s="14">
        <f>(((Table1[[#This Row],[launched_at]]/60)/60)/24)+DATE(1970,1,1)</f>
        <v>42290.61855324074</v>
      </c>
      <c r="T3404" s="14">
        <f t="shared" si="53"/>
        <v>42320.104861111111</v>
      </c>
    </row>
    <row r="3405" spans="1:20" ht="43.5" x14ac:dyDescent="0.35">
      <c r="A3405">
        <v>3403</v>
      </c>
      <c r="B3405" s="1" t="s">
        <v>3402</v>
      </c>
      <c r="C3405" s="1" t="s">
        <v>7513</v>
      </c>
      <c r="D3405" s="6">
        <v>2000</v>
      </c>
      <c r="E3405" s="6">
        <v>2000</v>
      </c>
      <c r="F3405" t="s">
        <v>8219</v>
      </c>
      <c r="G3405" t="s">
        <v>8225</v>
      </c>
      <c r="H3405" t="s">
        <v>8247</v>
      </c>
      <c r="I3405">
        <v>1435230324</v>
      </c>
      <c r="J3405">
        <v>1432638324</v>
      </c>
      <c r="K3405" t="b">
        <v>0</v>
      </c>
      <c r="L3405">
        <v>17</v>
      </c>
      <c r="M3405" t="b">
        <v>1</v>
      </c>
      <c r="N3405" t="s">
        <v>8271</v>
      </c>
      <c r="O3405" s="16">
        <f>Table1[[#This Row],[pledged]]/Table1[[#This Row],[goal]]*100</f>
        <v>100</v>
      </c>
      <c r="P3405" s="6">
        <f>IFERROR(Table1[[#This Row],[pledged]]/Table1[[#This Row],[backers_count]],0)</f>
        <v>117.64705882352941</v>
      </c>
      <c r="Q3405" t="str">
        <f>LEFT(Table1[[#This Row],[Category and Sub-Category]],FIND("/",Table1[[#This Row],[Category and Sub-Category]])-1)</f>
        <v>theater</v>
      </c>
      <c r="R3405" t="str">
        <f>RIGHT(Table1[[#This Row],[Category and Sub-Category]],LEN(Table1[[#This Row],[Category and Sub-Category]])-FIND("/",Table1[[#This Row],[Category and Sub-Category]]))</f>
        <v>plays</v>
      </c>
      <c r="S3405" s="14">
        <f>(((Table1[[#This Row],[launched_at]]/60)/60)/24)+DATE(1970,1,1)</f>
        <v>42150.462083333332</v>
      </c>
      <c r="T3405" s="14">
        <f t="shared" si="53"/>
        <v>42180.462083333332</v>
      </c>
    </row>
    <row r="3406" spans="1:20" ht="58" x14ac:dyDescent="0.35">
      <c r="A3406">
        <v>3404</v>
      </c>
      <c r="B3406" s="1" t="s">
        <v>3403</v>
      </c>
      <c r="C3406" s="1" t="s">
        <v>7514</v>
      </c>
      <c r="D3406" s="6">
        <v>500</v>
      </c>
      <c r="E3406" s="6">
        <v>610</v>
      </c>
      <c r="F3406" t="s">
        <v>8219</v>
      </c>
      <c r="G3406" t="s">
        <v>8224</v>
      </c>
      <c r="H3406" t="s">
        <v>8246</v>
      </c>
      <c r="I3406">
        <v>1434542702</v>
      </c>
      <c r="J3406">
        <v>1432814702</v>
      </c>
      <c r="K3406" t="b">
        <v>0</v>
      </c>
      <c r="L3406">
        <v>3</v>
      </c>
      <c r="M3406" t="b">
        <v>1</v>
      </c>
      <c r="N3406" t="s">
        <v>8271</v>
      </c>
      <c r="O3406" s="16">
        <f>Table1[[#This Row],[pledged]]/Table1[[#This Row],[goal]]*100</f>
        <v>122</v>
      </c>
      <c r="P3406" s="6">
        <f>IFERROR(Table1[[#This Row],[pledged]]/Table1[[#This Row],[backers_count]],0)</f>
        <v>203.33333333333334</v>
      </c>
      <c r="Q3406" t="str">
        <f>LEFT(Table1[[#This Row],[Category and Sub-Category]],FIND("/",Table1[[#This Row],[Category and Sub-Category]])-1)</f>
        <v>theater</v>
      </c>
      <c r="R3406" t="str">
        <f>RIGHT(Table1[[#This Row],[Category and Sub-Category]],LEN(Table1[[#This Row],[Category and Sub-Category]])-FIND("/",Table1[[#This Row],[Category and Sub-Category]]))</f>
        <v>plays</v>
      </c>
      <c r="S3406" s="14">
        <f>(((Table1[[#This Row],[launched_at]]/60)/60)/24)+DATE(1970,1,1)</f>
        <v>42152.503495370373</v>
      </c>
      <c r="T3406" s="14">
        <f t="shared" si="53"/>
        <v>42172.503495370373</v>
      </c>
    </row>
    <row r="3407" spans="1:20" ht="43.5" x14ac:dyDescent="0.35">
      <c r="A3407">
        <v>3405</v>
      </c>
      <c r="B3407" s="1" t="s">
        <v>3404</v>
      </c>
      <c r="C3407" s="1" t="s">
        <v>7515</v>
      </c>
      <c r="D3407" s="6">
        <v>350</v>
      </c>
      <c r="E3407" s="6">
        <v>481.5</v>
      </c>
      <c r="F3407" t="s">
        <v>8219</v>
      </c>
      <c r="G3407" t="s">
        <v>8225</v>
      </c>
      <c r="H3407" t="s">
        <v>8247</v>
      </c>
      <c r="I3407">
        <v>1456876740</v>
      </c>
      <c r="J3407">
        <v>1455063886</v>
      </c>
      <c r="K3407" t="b">
        <v>0</v>
      </c>
      <c r="L3407">
        <v>17</v>
      </c>
      <c r="M3407" t="b">
        <v>1</v>
      </c>
      <c r="N3407" t="s">
        <v>8271</v>
      </c>
      <c r="O3407" s="16">
        <f>Table1[[#This Row],[pledged]]/Table1[[#This Row],[goal]]*100</f>
        <v>137.57142857142856</v>
      </c>
      <c r="P3407" s="6">
        <f>IFERROR(Table1[[#This Row],[pledged]]/Table1[[#This Row],[backers_count]],0)</f>
        <v>28.323529411764707</v>
      </c>
      <c r="Q3407" t="str">
        <f>LEFT(Table1[[#This Row],[Category and Sub-Category]],FIND("/",Table1[[#This Row],[Category and Sub-Category]])-1)</f>
        <v>theater</v>
      </c>
      <c r="R3407" t="str">
        <f>RIGHT(Table1[[#This Row],[Category and Sub-Category]],LEN(Table1[[#This Row],[Category and Sub-Category]])-FIND("/",Table1[[#This Row],[Category and Sub-Category]]))</f>
        <v>plays</v>
      </c>
      <c r="S3407" s="14">
        <f>(((Table1[[#This Row],[launched_at]]/60)/60)/24)+DATE(1970,1,1)</f>
        <v>42410.017199074078</v>
      </c>
      <c r="T3407" s="14">
        <f t="shared" si="53"/>
        <v>42430.999305555553</v>
      </c>
    </row>
    <row r="3408" spans="1:20" ht="43.5" x14ac:dyDescent="0.35">
      <c r="A3408">
        <v>3406</v>
      </c>
      <c r="B3408" s="1" t="s">
        <v>3405</v>
      </c>
      <c r="C3408" s="1" t="s">
        <v>7516</v>
      </c>
      <c r="D3408" s="6">
        <v>10000</v>
      </c>
      <c r="E3408" s="6">
        <v>10031</v>
      </c>
      <c r="F3408" t="s">
        <v>8219</v>
      </c>
      <c r="G3408" t="s">
        <v>8224</v>
      </c>
      <c r="H3408" t="s">
        <v>8246</v>
      </c>
      <c r="I3408">
        <v>1405511376</v>
      </c>
      <c r="J3408">
        <v>1401623376</v>
      </c>
      <c r="K3408" t="b">
        <v>0</v>
      </c>
      <c r="L3408">
        <v>91</v>
      </c>
      <c r="M3408" t="b">
        <v>1</v>
      </c>
      <c r="N3408" t="s">
        <v>8271</v>
      </c>
      <c r="O3408" s="16">
        <f>Table1[[#This Row],[pledged]]/Table1[[#This Row],[goal]]*100</f>
        <v>100.31000000000002</v>
      </c>
      <c r="P3408" s="6">
        <f>IFERROR(Table1[[#This Row],[pledged]]/Table1[[#This Row],[backers_count]],0)</f>
        <v>110.23076923076923</v>
      </c>
      <c r="Q3408" t="str">
        <f>LEFT(Table1[[#This Row],[Category and Sub-Category]],FIND("/",Table1[[#This Row],[Category and Sub-Category]])-1)</f>
        <v>theater</v>
      </c>
      <c r="R3408" t="str">
        <f>RIGHT(Table1[[#This Row],[Category and Sub-Category]],LEN(Table1[[#This Row],[Category and Sub-Category]])-FIND("/",Table1[[#This Row],[Category and Sub-Category]]))</f>
        <v>plays</v>
      </c>
      <c r="S3408" s="14">
        <f>(((Table1[[#This Row],[launched_at]]/60)/60)/24)+DATE(1970,1,1)</f>
        <v>41791.492777777778</v>
      </c>
      <c r="T3408" s="14">
        <f t="shared" si="53"/>
        <v>41836.492777777778</v>
      </c>
    </row>
    <row r="3409" spans="1:20" ht="58" x14ac:dyDescent="0.35">
      <c r="A3409">
        <v>3407</v>
      </c>
      <c r="B3409" s="1" t="s">
        <v>3406</v>
      </c>
      <c r="C3409" s="1" t="s">
        <v>7517</v>
      </c>
      <c r="D3409" s="6">
        <v>2000</v>
      </c>
      <c r="E3409" s="6">
        <v>2142</v>
      </c>
      <c r="F3409" t="s">
        <v>8219</v>
      </c>
      <c r="G3409" t="s">
        <v>8225</v>
      </c>
      <c r="H3409" t="s">
        <v>8247</v>
      </c>
      <c r="I3409">
        <v>1404641289</v>
      </c>
      <c r="J3409">
        <v>1402049289</v>
      </c>
      <c r="K3409" t="b">
        <v>0</v>
      </c>
      <c r="L3409">
        <v>67</v>
      </c>
      <c r="M3409" t="b">
        <v>1</v>
      </c>
      <c r="N3409" t="s">
        <v>8271</v>
      </c>
      <c r="O3409" s="16">
        <f>Table1[[#This Row],[pledged]]/Table1[[#This Row],[goal]]*100</f>
        <v>107.1</v>
      </c>
      <c r="P3409" s="6">
        <f>IFERROR(Table1[[#This Row],[pledged]]/Table1[[#This Row],[backers_count]],0)</f>
        <v>31.970149253731343</v>
      </c>
      <c r="Q3409" t="str">
        <f>LEFT(Table1[[#This Row],[Category and Sub-Category]],FIND("/",Table1[[#This Row],[Category and Sub-Category]])-1)</f>
        <v>theater</v>
      </c>
      <c r="R3409" t="str">
        <f>RIGHT(Table1[[#This Row],[Category and Sub-Category]],LEN(Table1[[#This Row],[Category and Sub-Category]])-FIND("/",Table1[[#This Row],[Category and Sub-Category]]))</f>
        <v>plays</v>
      </c>
      <c r="S3409" s="14">
        <f>(((Table1[[#This Row],[launched_at]]/60)/60)/24)+DATE(1970,1,1)</f>
        <v>41796.422326388885</v>
      </c>
      <c r="T3409" s="14">
        <f t="shared" si="53"/>
        <v>41826.422326388885</v>
      </c>
    </row>
    <row r="3410" spans="1:20" ht="43.5" x14ac:dyDescent="0.35">
      <c r="A3410">
        <v>3408</v>
      </c>
      <c r="B3410" s="1" t="s">
        <v>3407</v>
      </c>
      <c r="C3410" s="1" t="s">
        <v>7518</v>
      </c>
      <c r="D3410" s="6">
        <v>500</v>
      </c>
      <c r="E3410" s="6">
        <v>1055</v>
      </c>
      <c r="F3410" t="s">
        <v>8219</v>
      </c>
      <c r="G3410" t="s">
        <v>8224</v>
      </c>
      <c r="H3410" t="s">
        <v>8246</v>
      </c>
      <c r="I3410">
        <v>1405727304</v>
      </c>
      <c r="J3410">
        <v>1403135304</v>
      </c>
      <c r="K3410" t="b">
        <v>0</v>
      </c>
      <c r="L3410">
        <v>18</v>
      </c>
      <c r="M3410" t="b">
        <v>1</v>
      </c>
      <c r="N3410" t="s">
        <v>8271</v>
      </c>
      <c r="O3410" s="16">
        <f>Table1[[#This Row],[pledged]]/Table1[[#This Row],[goal]]*100</f>
        <v>211</v>
      </c>
      <c r="P3410" s="6">
        <f>IFERROR(Table1[[#This Row],[pledged]]/Table1[[#This Row],[backers_count]],0)</f>
        <v>58.611111111111114</v>
      </c>
      <c r="Q3410" t="str">
        <f>LEFT(Table1[[#This Row],[Category and Sub-Category]],FIND("/",Table1[[#This Row],[Category and Sub-Category]])-1)</f>
        <v>theater</v>
      </c>
      <c r="R3410" t="str">
        <f>RIGHT(Table1[[#This Row],[Category and Sub-Category]],LEN(Table1[[#This Row],[Category and Sub-Category]])-FIND("/",Table1[[#This Row],[Category and Sub-Category]]))</f>
        <v>plays</v>
      </c>
      <c r="S3410" s="14">
        <f>(((Table1[[#This Row],[launched_at]]/60)/60)/24)+DATE(1970,1,1)</f>
        <v>41808.991944444446</v>
      </c>
      <c r="T3410" s="14">
        <f t="shared" si="53"/>
        <v>41838.991944444446</v>
      </c>
    </row>
    <row r="3411" spans="1:20" ht="43.5" x14ac:dyDescent="0.35">
      <c r="A3411">
        <v>3409</v>
      </c>
      <c r="B3411" s="1" t="s">
        <v>3408</v>
      </c>
      <c r="C3411" s="1" t="s">
        <v>7519</v>
      </c>
      <c r="D3411" s="6">
        <v>500</v>
      </c>
      <c r="E3411" s="6">
        <v>618</v>
      </c>
      <c r="F3411" t="s">
        <v>8219</v>
      </c>
      <c r="G3411" t="s">
        <v>8225</v>
      </c>
      <c r="H3411" t="s">
        <v>8247</v>
      </c>
      <c r="I3411">
        <v>1469998680</v>
      </c>
      <c r="J3411">
        <v>1466710358</v>
      </c>
      <c r="K3411" t="b">
        <v>0</v>
      </c>
      <c r="L3411">
        <v>21</v>
      </c>
      <c r="M3411" t="b">
        <v>1</v>
      </c>
      <c r="N3411" t="s">
        <v>8271</v>
      </c>
      <c r="O3411" s="16">
        <f>Table1[[#This Row],[pledged]]/Table1[[#This Row],[goal]]*100</f>
        <v>123.6</v>
      </c>
      <c r="P3411" s="6">
        <f>IFERROR(Table1[[#This Row],[pledged]]/Table1[[#This Row],[backers_count]],0)</f>
        <v>29.428571428571427</v>
      </c>
      <c r="Q3411" t="str">
        <f>LEFT(Table1[[#This Row],[Category and Sub-Category]],FIND("/",Table1[[#This Row],[Category and Sub-Category]])-1)</f>
        <v>theater</v>
      </c>
      <c r="R3411" t="str">
        <f>RIGHT(Table1[[#This Row],[Category and Sub-Category]],LEN(Table1[[#This Row],[Category and Sub-Category]])-FIND("/",Table1[[#This Row],[Category and Sub-Category]]))</f>
        <v>plays</v>
      </c>
      <c r="S3411" s="14">
        <f>(((Table1[[#This Row],[launched_at]]/60)/60)/24)+DATE(1970,1,1)</f>
        <v>42544.814328703709</v>
      </c>
      <c r="T3411" s="14">
        <f t="shared" si="53"/>
        <v>42582.873611111107</v>
      </c>
    </row>
    <row r="3412" spans="1:20" ht="43.5" x14ac:dyDescent="0.35">
      <c r="A3412">
        <v>3410</v>
      </c>
      <c r="B3412" s="1" t="s">
        <v>3409</v>
      </c>
      <c r="C3412" s="1" t="s">
        <v>7520</v>
      </c>
      <c r="D3412" s="6">
        <v>3000</v>
      </c>
      <c r="E3412" s="6">
        <v>3255</v>
      </c>
      <c r="F3412" t="s">
        <v>8219</v>
      </c>
      <c r="G3412" t="s">
        <v>8224</v>
      </c>
      <c r="H3412" t="s">
        <v>8246</v>
      </c>
      <c r="I3412">
        <v>1465196400</v>
      </c>
      <c r="J3412">
        <v>1462841990</v>
      </c>
      <c r="K3412" t="b">
        <v>0</v>
      </c>
      <c r="L3412">
        <v>40</v>
      </c>
      <c r="M3412" t="b">
        <v>1</v>
      </c>
      <c r="N3412" t="s">
        <v>8271</v>
      </c>
      <c r="O3412" s="16">
        <f>Table1[[#This Row],[pledged]]/Table1[[#This Row],[goal]]*100</f>
        <v>108.5</v>
      </c>
      <c r="P3412" s="6">
        <f>IFERROR(Table1[[#This Row],[pledged]]/Table1[[#This Row],[backers_count]],0)</f>
        <v>81.375</v>
      </c>
      <c r="Q3412" t="str">
        <f>LEFT(Table1[[#This Row],[Category and Sub-Category]],FIND("/",Table1[[#This Row],[Category and Sub-Category]])-1)</f>
        <v>theater</v>
      </c>
      <c r="R3412" t="str">
        <f>RIGHT(Table1[[#This Row],[Category and Sub-Category]],LEN(Table1[[#This Row],[Category and Sub-Category]])-FIND("/",Table1[[#This Row],[Category and Sub-Category]]))</f>
        <v>plays</v>
      </c>
      <c r="S3412" s="14">
        <f>(((Table1[[#This Row],[launched_at]]/60)/60)/24)+DATE(1970,1,1)</f>
        <v>42500.041550925926</v>
      </c>
      <c r="T3412" s="14">
        <f t="shared" si="53"/>
        <v>42527.291666666672</v>
      </c>
    </row>
    <row r="3413" spans="1:20" ht="43.5" x14ac:dyDescent="0.35">
      <c r="A3413">
        <v>3411</v>
      </c>
      <c r="B3413" s="1" t="s">
        <v>3410</v>
      </c>
      <c r="C3413" s="1" t="s">
        <v>7521</v>
      </c>
      <c r="D3413" s="6">
        <v>15000</v>
      </c>
      <c r="E3413" s="6">
        <v>15535</v>
      </c>
      <c r="F3413" t="s">
        <v>8219</v>
      </c>
      <c r="G3413" t="s">
        <v>8224</v>
      </c>
      <c r="H3413" t="s">
        <v>8246</v>
      </c>
      <c r="I3413">
        <v>1444264372</v>
      </c>
      <c r="J3413">
        <v>1442536372</v>
      </c>
      <c r="K3413" t="b">
        <v>0</v>
      </c>
      <c r="L3413">
        <v>78</v>
      </c>
      <c r="M3413" t="b">
        <v>1</v>
      </c>
      <c r="N3413" t="s">
        <v>8271</v>
      </c>
      <c r="O3413" s="16">
        <f>Table1[[#This Row],[pledged]]/Table1[[#This Row],[goal]]*100</f>
        <v>103.56666666666668</v>
      </c>
      <c r="P3413" s="6">
        <f>IFERROR(Table1[[#This Row],[pledged]]/Table1[[#This Row],[backers_count]],0)</f>
        <v>199.16666666666666</v>
      </c>
      <c r="Q3413" t="str">
        <f>LEFT(Table1[[#This Row],[Category and Sub-Category]],FIND("/",Table1[[#This Row],[Category and Sub-Category]])-1)</f>
        <v>theater</v>
      </c>
      <c r="R3413" t="str">
        <f>RIGHT(Table1[[#This Row],[Category and Sub-Category]],LEN(Table1[[#This Row],[Category and Sub-Category]])-FIND("/",Table1[[#This Row],[Category and Sub-Category]]))</f>
        <v>plays</v>
      </c>
      <c r="S3413" s="14">
        <f>(((Table1[[#This Row],[launched_at]]/60)/60)/24)+DATE(1970,1,1)</f>
        <v>42265.022824074069</v>
      </c>
      <c r="T3413" s="14">
        <f t="shared" si="53"/>
        <v>42285.022824074069</v>
      </c>
    </row>
    <row r="3414" spans="1:20" ht="43.5" x14ac:dyDescent="0.35">
      <c r="A3414">
        <v>3412</v>
      </c>
      <c r="B3414" s="1" t="s">
        <v>3411</v>
      </c>
      <c r="C3414" s="1" t="s">
        <v>7522</v>
      </c>
      <c r="D3414" s="6">
        <v>3000</v>
      </c>
      <c r="E3414" s="6">
        <v>3000</v>
      </c>
      <c r="F3414" t="s">
        <v>8219</v>
      </c>
      <c r="G3414" t="s">
        <v>8225</v>
      </c>
      <c r="H3414" t="s">
        <v>8247</v>
      </c>
      <c r="I3414">
        <v>1411858862</v>
      </c>
      <c r="J3414">
        <v>1409266862</v>
      </c>
      <c r="K3414" t="b">
        <v>0</v>
      </c>
      <c r="L3414">
        <v>26</v>
      </c>
      <c r="M3414" t="b">
        <v>1</v>
      </c>
      <c r="N3414" t="s">
        <v>8271</v>
      </c>
      <c r="O3414" s="16">
        <f>Table1[[#This Row],[pledged]]/Table1[[#This Row],[goal]]*100</f>
        <v>100</v>
      </c>
      <c r="P3414" s="6">
        <f>IFERROR(Table1[[#This Row],[pledged]]/Table1[[#This Row],[backers_count]],0)</f>
        <v>115.38461538461539</v>
      </c>
      <c r="Q3414" t="str">
        <f>LEFT(Table1[[#This Row],[Category and Sub-Category]],FIND("/",Table1[[#This Row],[Category and Sub-Category]])-1)</f>
        <v>theater</v>
      </c>
      <c r="R3414" t="str">
        <f>RIGHT(Table1[[#This Row],[Category and Sub-Category]],LEN(Table1[[#This Row],[Category and Sub-Category]])-FIND("/",Table1[[#This Row],[Category and Sub-Category]]))</f>
        <v>plays</v>
      </c>
      <c r="S3414" s="14">
        <f>(((Table1[[#This Row],[launched_at]]/60)/60)/24)+DATE(1970,1,1)</f>
        <v>41879.959050925929</v>
      </c>
      <c r="T3414" s="14">
        <f t="shared" si="53"/>
        <v>41909.959050925929</v>
      </c>
    </row>
    <row r="3415" spans="1:20" ht="58" x14ac:dyDescent="0.35">
      <c r="A3415">
        <v>3413</v>
      </c>
      <c r="B3415" s="1" t="s">
        <v>3412</v>
      </c>
      <c r="C3415" s="1" t="s">
        <v>7523</v>
      </c>
      <c r="D3415" s="6">
        <v>500</v>
      </c>
      <c r="E3415" s="6">
        <v>650</v>
      </c>
      <c r="F3415" t="s">
        <v>8219</v>
      </c>
      <c r="G3415" t="s">
        <v>8224</v>
      </c>
      <c r="H3415" t="s">
        <v>8246</v>
      </c>
      <c r="I3415">
        <v>1425099540</v>
      </c>
      <c r="J3415">
        <v>1424280938</v>
      </c>
      <c r="K3415" t="b">
        <v>0</v>
      </c>
      <c r="L3415">
        <v>14</v>
      </c>
      <c r="M3415" t="b">
        <v>1</v>
      </c>
      <c r="N3415" t="s">
        <v>8271</v>
      </c>
      <c r="O3415" s="16">
        <f>Table1[[#This Row],[pledged]]/Table1[[#This Row],[goal]]*100</f>
        <v>130</v>
      </c>
      <c r="P3415" s="6">
        <f>IFERROR(Table1[[#This Row],[pledged]]/Table1[[#This Row],[backers_count]],0)</f>
        <v>46.428571428571431</v>
      </c>
      <c r="Q3415" t="str">
        <f>LEFT(Table1[[#This Row],[Category and Sub-Category]],FIND("/",Table1[[#This Row],[Category and Sub-Category]])-1)</f>
        <v>theater</v>
      </c>
      <c r="R3415" t="str">
        <f>RIGHT(Table1[[#This Row],[Category and Sub-Category]],LEN(Table1[[#This Row],[Category and Sub-Category]])-FIND("/",Table1[[#This Row],[Category and Sub-Category]]))</f>
        <v>plays</v>
      </c>
      <c r="S3415" s="14">
        <f>(((Table1[[#This Row],[launched_at]]/60)/60)/24)+DATE(1970,1,1)</f>
        <v>42053.733078703706</v>
      </c>
      <c r="T3415" s="14">
        <f t="shared" si="53"/>
        <v>42063.207638888889</v>
      </c>
    </row>
    <row r="3416" spans="1:20" ht="43.5" x14ac:dyDescent="0.35">
      <c r="A3416">
        <v>3414</v>
      </c>
      <c r="B3416" s="1" t="s">
        <v>3413</v>
      </c>
      <c r="C3416" s="1" t="s">
        <v>7524</v>
      </c>
      <c r="D3416" s="6">
        <v>3000</v>
      </c>
      <c r="E3416" s="6">
        <v>3105</v>
      </c>
      <c r="F3416" t="s">
        <v>8219</v>
      </c>
      <c r="G3416" t="s">
        <v>8224</v>
      </c>
      <c r="H3416" t="s">
        <v>8246</v>
      </c>
      <c r="I3416">
        <v>1480579140</v>
      </c>
      <c r="J3416">
        <v>1478030325</v>
      </c>
      <c r="K3416" t="b">
        <v>0</v>
      </c>
      <c r="L3416">
        <v>44</v>
      </c>
      <c r="M3416" t="b">
        <v>1</v>
      </c>
      <c r="N3416" t="s">
        <v>8271</v>
      </c>
      <c r="O3416" s="16">
        <f>Table1[[#This Row],[pledged]]/Table1[[#This Row],[goal]]*100</f>
        <v>103.49999999999999</v>
      </c>
      <c r="P3416" s="6">
        <f>IFERROR(Table1[[#This Row],[pledged]]/Table1[[#This Row],[backers_count]],0)</f>
        <v>70.568181818181813</v>
      </c>
      <c r="Q3416" t="str">
        <f>LEFT(Table1[[#This Row],[Category and Sub-Category]],FIND("/",Table1[[#This Row],[Category and Sub-Category]])-1)</f>
        <v>theater</v>
      </c>
      <c r="R3416" t="str">
        <f>RIGHT(Table1[[#This Row],[Category and Sub-Category]],LEN(Table1[[#This Row],[Category and Sub-Category]])-FIND("/",Table1[[#This Row],[Category and Sub-Category]]))</f>
        <v>plays</v>
      </c>
      <c r="S3416" s="14">
        <f>(((Table1[[#This Row],[launched_at]]/60)/60)/24)+DATE(1970,1,1)</f>
        <v>42675.832465277781</v>
      </c>
      <c r="T3416" s="14">
        <f t="shared" si="53"/>
        <v>42705.332638888889</v>
      </c>
    </row>
    <row r="3417" spans="1:20" ht="43.5" x14ac:dyDescent="0.35">
      <c r="A3417">
        <v>3415</v>
      </c>
      <c r="B3417" s="1" t="s">
        <v>3414</v>
      </c>
      <c r="C3417" s="1" t="s">
        <v>7525</v>
      </c>
      <c r="D3417" s="6">
        <v>200</v>
      </c>
      <c r="E3417" s="6">
        <v>200</v>
      </c>
      <c r="F3417" t="s">
        <v>8219</v>
      </c>
      <c r="G3417" t="s">
        <v>8224</v>
      </c>
      <c r="H3417" t="s">
        <v>8246</v>
      </c>
      <c r="I3417">
        <v>1460935800</v>
      </c>
      <c r="J3417">
        <v>1459999656</v>
      </c>
      <c r="K3417" t="b">
        <v>0</v>
      </c>
      <c r="L3417">
        <v>9</v>
      </c>
      <c r="M3417" t="b">
        <v>1</v>
      </c>
      <c r="N3417" t="s">
        <v>8271</v>
      </c>
      <c r="O3417" s="16">
        <f>Table1[[#This Row],[pledged]]/Table1[[#This Row],[goal]]*100</f>
        <v>100</v>
      </c>
      <c r="P3417" s="6">
        <f>IFERROR(Table1[[#This Row],[pledged]]/Table1[[#This Row],[backers_count]],0)</f>
        <v>22.222222222222221</v>
      </c>
      <c r="Q3417" t="str">
        <f>LEFT(Table1[[#This Row],[Category and Sub-Category]],FIND("/",Table1[[#This Row],[Category and Sub-Category]])-1)</f>
        <v>theater</v>
      </c>
      <c r="R3417" t="str">
        <f>RIGHT(Table1[[#This Row],[Category and Sub-Category]],LEN(Table1[[#This Row],[Category and Sub-Category]])-FIND("/",Table1[[#This Row],[Category and Sub-Category]]))</f>
        <v>plays</v>
      </c>
      <c r="S3417" s="14">
        <f>(((Table1[[#This Row],[launched_at]]/60)/60)/24)+DATE(1970,1,1)</f>
        <v>42467.144166666665</v>
      </c>
      <c r="T3417" s="14">
        <f t="shared" si="53"/>
        <v>42477.979166666672</v>
      </c>
    </row>
    <row r="3418" spans="1:20" ht="58" x14ac:dyDescent="0.35">
      <c r="A3418">
        <v>3416</v>
      </c>
      <c r="B3418" s="1" t="s">
        <v>3415</v>
      </c>
      <c r="C3418" s="1" t="s">
        <v>7526</v>
      </c>
      <c r="D3418" s="6">
        <v>4000</v>
      </c>
      <c r="E3418" s="6">
        <v>4784</v>
      </c>
      <c r="F3418" t="s">
        <v>8219</v>
      </c>
      <c r="G3418" t="s">
        <v>8225</v>
      </c>
      <c r="H3418" t="s">
        <v>8247</v>
      </c>
      <c r="I3418">
        <v>1429813800</v>
      </c>
      <c r="J3418">
        <v>1427363645</v>
      </c>
      <c r="K3418" t="b">
        <v>0</v>
      </c>
      <c r="L3418">
        <v>30</v>
      </c>
      <c r="M3418" t="b">
        <v>1</v>
      </c>
      <c r="N3418" t="s">
        <v>8271</v>
      </c>
      <c r="O3418" s="16">
        <f>Table1[[#This Row],[pledged]]/Table1[[#This Row],[goal]]*100</f>
        <v>119.6</v>
      </c>
      <c r="P3418" s="6">
        <f>IFERROR(Table1[[#This Row],[pledged]]/Table1[[#This Row],[backers_count]],0)</f>
        <v>159.46666666666667</v>
      </c>
      <c r="Q3418" t="str">
        <f>LEFT(Table1[[#This Row],[Category and Sub-Category]],FIND("/",Table1[[#This Row],[Category and Sub-Category]])-1)</f>
        <v>theater</v>
      </c>
      <c r="R3418" t="str">
        <f>RIGHT(Table1[[#This Row],[Category and Sub-Category]],LEN(Table1[[#This Row],[Category and Sub-Category]])-FIND("/",Table1[[#This Row],[Category and Sub-Category]]))</f>
        <v>plays</v>
      </c>
      <c r="S3418" s="14">
        <f>(((Table1[[#This Row],[launched_at]]/60)/60)/24)+DATE(1970,1,1)</f>
        <v>42089.412557870368</v>
      </c>
      <c r="T3418" s="14">
        <f t="shared" si="53"/>
        <v>42117.770833333328</v>
      </c>
    </row>
    <row r="3419" spans="1:20" ht="43.5" x14ac:dyDescent="0.35">
      <c r="A3419">
        <v>3417</v>
      </c>
      <c r="B3419" s="1" t="s">
        <v>3416</v>
      </c>
      <c r="C3419" s="1" t="s">
        <v>7527</v>
      </c>
      <c r="D3419" s="6">
        <v>1700</v>
      </c>
      <c r="E3419" s="6">
        <v>1700.01</v>
      </c>
      <c r="F3419" t="s">
        <v>8219</v>
      </c>
      <c r="G3419" t="s">
        <v>8224</v>
      </c>
      <c r="H3419" t="s">
        <v>8246</v>
      </c>
      <c r="I3419">
        <v>1414284180</v>
      </c>
      <c r="J3419">
        <v>1410558948</v>
      </c>
      <c r="K3419" t="b">
        <v>0</v>
      </c>
      <c r="L3419">
        <v>45</v>
      </c>
      <c r="M3419" t="b">
        <v>1</v>
      </c>
      <c r="N3419" t="s">
        <v>8271</v>
      </c>
      <c r="O3419" s="16">
        <f>Table1[[#This Row],[pledged]]/Table1[[#This Row],[goal]]*100</f>
        <v>100.00058823529412</v>
      </c>
      <c r="P3419" s="6">
        <f>IFERROR(Table1[[#This Row],[pledged]]/Table1[[#This Row],[backers_count]],0)</f>
        <v>37.777999999999999</v>
      </c>
      <c r="Q3419" t="str">
        <f>LEFT(Table1[[#This Row],[Category and Sub-Category]],FIND("/",Table1[[#This Row],[Category and Sub-Category]])-1)</f>
        <v>theater</v>
      </c>
      <c r="R3419" t="str">
        <f>RIGHT(Table1[[#This Row],[Category and Sub-Category]],LEN(Table1[[#This Row],[Category and Sub-Category]])-FIND("/",Table1[[#This Row],[Category and Sub-Category]]))</f>
        <v>plays</v>
      </c>
      <c r="S3419" s="14">
        <f>(((Table1[[#This Row],[launched_at]]/60)/60)/24)+DATE(1970,1,1)</f>
        <v>41894.91375</v>
      </c>
      <c r="T3419" s="14">
        <f t="shared" si="53"/>
        <v>41938.029861111114</v>
      </c>
    </row>
    <row r="3420" spans="1:20" ht="43.5" x14ac:dyDescent="0.35">
      <c r="A3420">
        <v>3418</v>
      </c>
      <c r="B3420" s="1" t="s">
        <v>3417</v>
      </c>
      <c r="C3420" s="1" t="s">
        <v>7528</v>
      </c>
      <c r="D3420" s="6">
        <v>4000</v>
      </c>
      <c r="E3420" s="6">
        <v>4035</v>
      </c>
      <c r="F3420" t="s">
        <v>8219</v>
      </c>
      <c r="G3420" t="s">
        <v>8224</v>
      </c>
      <c r="H3420" t="s">
        <v>8246</v>
      </c>
      <c r="I3420">
        <v>1400875307</v>
      </c>
      <c r="J3420">
        <v>1398283307</v>
      </c>
      <c r="K3420" t="b">
        <v>0</v>
      </c>
      <c r="L3420">
        <v>56</v>
      </c>
      <c r="M3420" t="b">
        <v>1</v>
      </c>
      <c r="N3420" t="s">
        <v>8271</v>
      </c>
      <c r="O3420" s="16">
        <f>Table1[[#This Row],[pledged]]/Table1[[#This Row],[goal]]*100</f>
        <v>100.875</v>
      </c>
      <c r="P3420" s="6">
        <f>IFERROR(Table1[[#This Row],[pledged]]/Table1[[#This Row],[backers_count]],0)</f>
        <v>72.053571428571431</v>
      </c>
      <c r="Q3420" t="str">
        <f>LEFT(Table1[[#This Row],[Category and Sub-Category]],FIND("/",Table1[[#This Row],[Category and Sub-Category]])-1)</f>
        <v>theater</v>
      </c>
      <c r="R3420" t="str">
        <f>RIGHT(Table1[[#This Row],[Category and Sub-Category]],LEN(Table1[[#This Row],[Category and Sub-Category]])-FIND("/",Table1[[#This Row],[Category and Sub-Category]]))</f>
        <v>plays</v>
      </c>
      <c r="S3420" s="14">
        <f>(((Table1[[#This Row],[launched_at]]/60)/60)/24)+DATE(1970,1,1)</f>
        <v>41752.83457175926</v>
      </c>
      <c r="T3420" s="14">
        <f t="shared" si="53"/>
        <v>41782.83457175926</v>
      </c>
    </row>
    <row r="3421" spans="1:20" ht="58" x14ac:dyDescent="0.35">
      <c r="A3421">
        <v>3419</v>
      </c>
      <c r="B3421" s="1" t="s">
        <v>3418</v>
      </c>
      <c r="C3421" s="1" t="s">
        <v>7529</v>
      </c>
      <c r="D3421" s="6">
        <v>2750</v>
      </c>
      <c r="E3421" s="6">
        <v>2930</v>
      </c>
      <c r="F3421" t="s">
        <v>8219</v>
      </c>
      <c r="G3421" t="s">
        <v>8241</v>
      </c>
      <c r="H3421" t="s">
        <v>8249</v>
      </c>
      <c r="I3421">
        <v>1459978200</v>
      </c>
      <c r="J3421">
        <v>1458416585</v>
      </c>
      <c r="K3421" t="b">
        <v>0</v>
      </c>
      <c r="L3421">
        <v>46</v>
      </c>
      <c r="M3421" t="b">
        <v>1</v>
      </c>
      <c r="N3421" t="s">
        <v>8271</v>
      </c>
      <c r="O3421" s="16">
        <f>Table1[[#This Row],[pledged]]/Table1[[#This Row],[goal]]*100</f>
        <v>106.54545454545455</v>
      </c>
      <c r="P3421" s="6">
        <f>IFERROR(Table1[[#This Row],[pledged]]/Table1[[#This Row],[backers_count]],0)</f>
        <v>63.695652173913047</v>
      </c>
      <c r="Q3421" t="str">
        <f>LEFT(Table1[[#This Row],[Category and Sub-Category]],FIND("/",Table1[[#This Row],[Category and Sub-Category]])-1)</f>
        <v>theater</v>
      </c>
      <c r="R3421" t="str">
        <f>RIGHT(Table1[[#This Row],[Category and Sub-Category]],LEN(Table1[[#This Row],[Category and Sub-Category]])-FIND("/",Table1[[#This Row],[Category and Sub-Category]]))</f>
        <v>plays</v>
      </c>
      <c r="S3421" s="14">
        <f>(((Table1[[#This Row],[launched_at]]/60)/60)/24)+DATE(1970,1,1)</f>
        <v>42448.821585648147</v>
      </c>
      <c r="T3421" s="14">
        <f t="shared" si="53"/>
        <v>42466.895833333328</v>
      </c>
    </row>
    <row r="3422" spans="1:20" ht="43.5" x14ac:dyDescent="0.35">
      <c r="A3422">
        <v>3420</v>
      </c>
      <c r="B3422" s="1" t="s">
        <v>3419</v>
      </c>
      <c r="C3422" s="1" t="s">
        <v>7530</v>
      </c>
      <c r="D3422" s="6">
        <v>700</v>
      </c>
      <c r="E3422" s="6">
        <v>966</v>
      </c>
      <c r="F3422" t="s">
        <v>8219</v>
      </c>
      <c r="G3422" t="s">
        <v>8225</v>
      </c>
      <c r="H3422" t="s">
        <v>8247</v>
      </c>
      <c r="I3422">
        <v>1455408000</v>
      </c>
      <c r="J3422">
        <v>1454638202</v>
      </c>
      <c r="K3422" t="b">
        <v>0</v>
      </c>
      <c r="L3422">
        <v>34</v>
      </c>
      <c r="M3422" t="b">
        <v>1</v>
      </c>
      <c r="N3422" t="s">
        <v>8271</v>
      </c>
      <c r="O3422" s="16">
        <f>Table1[[#This Row],[pledged]]/Table1[[#This Row],[goal]]*100</f>
        <v>138</v>
      </c>
      <c r="P3422" s="6">
        <f>IFERROR(Table1[[#This Row],[pledged]]/Table1[[#This Row],[backers_count]],0)</f>
        <v>28.411764705882351</v>
      </c>
      <c r="Q3422" t="str">
        <f>LEFT(Table1[[#This Row],[Category and Sub-Category]],FIND("/",Table1[[#This Row],[Category and Sub-Category]])-1)</f>
        <v>theater</v>
      </c>
      <c r="R3422" t="str">
        <f>RIGHT(Table1[[#This Row],[Category and Sub-Category]],LEN(Table1[[#This Row],[Category and Sub-Category]])-FIND("/",Table1[[#This Row],[Category and Sub-Category]]))</f>
        <v>plays</v>
      </c>
      <c r="S3422" s="14">
        <f>(((Table1[[#This Row],[launched_at]]/60)/60)/24)+DATE(1970,1,1)</f>
        <v>42405.090300925927</v>
      </c>
      <c r="T3422" s="14">
        <f t="shared" si="53"/>
        <v>42414</v>
      </c>
    </row>
    <row r="3423" spans="1:20" ht="43.5" x14ac:dyDescent="0.35">
      <c r="A3423">
        <v>3421</v>
      </c>
      <c r="B3423" s="1" t="s">
        <v>3420</v>
      </c>
      <c r="C3423" s="1" t="s">
        <v>7531</v>
      </c>
      <c r="D3423" s="6">
        <v>10000</v>
      </c>
      <c r="E3423" s="6">
        <v>10115</v>
      </c>
      <c r="F3423" t="s">
        <v>8219</v>
      </c>
      <c r="G3423" t="s">
        <v>8224</v>
      </c>
      <c r="H3423" t="s">
        <v>8246</v>
      </c>
      <c r="I3423">
        <v>1425495563</v>
      </c>
      <c r="J3423">
        <v>1422903563</v>
      </c>
      <c r="K3423" t="b">
        <v>0</v>
      </c>
      <c r="L3423">
        <v>98</v>
      </c>
      <c r="M3423" t="b">
        <v>1</v>
      </c>
      <c r="N3423" t="s">
        <v>8271</v>
      </c>
      <c r="O3423" s="16">
        <f>Table1[[#This Row],[pledged]]/Table1[[#This Row],[goal]]*100</f>
        <v>101.15</v>
      </c>
      <c r="P3423" s="6">
        <f>IFERROR(Table1[[#This Row],[pledged]]/Table1[[#This Row],[backers_count]],0)</f>
        <v>103.21428571428571</v>
      </c>
      <c r="Q3423" t="str">
        <f>LEFT(Table1[[#This Row],[Category and Sub-Category]],FIND("/",Table1[[#This Row],[Category and Sub-Category]])-1)</f>
        <v>theater</v>
      </c>
      <c r="R3423" t="str">
        <f>RIGHT(Table1[[#This Row],[Category and Sub-Category]],LEN(Table1[[#This Row],[Category and Sub-Category]])-FIND("/",Table1[[#This Row],[Category and Sub-Category]]))</f>
        <v>plays</v>
      </c>
      <c r="S3423" s="14">
        <f>(((Table1[[#This Row],[launched_at]]/60)/60)/24)+DATE(1970,1,1)</f>
        <v>42037.791238425925</v>
      </c>
      <c r="T3423" s="14">
        <f t="shared" si="53"/>
        <v>42067.791238425925</v>
      </c>
    </row>
    <row r="3424" spans="1:20" ht="43.5" x14ac:dyDescent="0.35">
      <c r="A3424">
        <v>3422</v>
      </c>
      <c r="B3424" s="1" t="s">
        <v>3421</v>
      </c>
      <c r="C3424" s="1" t="s">
        <v>7532</v>
      </c>
      <c r="D3424" s="6">
        <v>3000</v>
      </c>
      <c r="E3424" s="6">
        <v>3273</v>
      </c>
      <c r="F3424" t="s">
        <v>8219</v>
      </c>
      <c r="G3424" t="s">
        <v>8225</v>
      </c>
      <c r="H3424" t="s">
        <v>8247</v>
      </c>
      <c r="I3424">
        <v>1450051200</v>
      </c>
      <c r="J3424">
        <v>1447594176</v>
      </c>
      <c r="K3424" t="b">
        <v>0</v>
      </c>
      <c r="L3424">
        <v>46</v>
      </c>
      <c r="M3424" t="b">
        <v>1</v>
      </c>
      <c r="N3424" t="s">
        <v>8271</v>
      </c>
      <c r="O3424" s="16">
        <f>Table1[[#This Row],[pledged]]/Table1[[#This Row],[goal]]*100</f>
        <v>109.1</v>
      </c>
      <c r="P3424" s="6">
        <f>IFERROR(Table1[[#This Row],[pledged]]/Table1[[#This Row],[backers_count]],0)</f>
        <v>71.152173913043484</v>
      </c>
      <c r="Q3424" t="str">
        <f>LEFT(Table1[[#This Row],[Category and Sub-Category]],FIND("/",Table1[[#This Row],[Category and Sub-Category]])-1)</f>
        <v>theater</v>
      </c>
      <c r="R3424" t="str">
        <f>RIGHT(Table1[[#This Row],[Category and Sub-Category]],LEN(Table1[[#This Row],[Category and Sub-Category]])-FIND("/",Table1[[#This Row],[Category and Sub-Category]]))</f>
        <v>plays</v>
      </c>
      <c r="S3424" s="14">
        <f>(((Table1[[#This Row],[launched_at]]/60)/60)/24)+DATE(1970,1,1)</f>
        <v>42323.562222222223</v>
      </c>
      <c r="T3424" s="14">
        <f t="shared" si="53"/>
        <v>42352</v>
      </c>
    </row>
    <row r="3425" spans="1:20" ht="43.5" x14ac:dyDescent="0.35">
      <c r="A3425">
        <v>3423</v>
      </c>
      <c r="B3425" s="1" t="s">
        <v>3422</v>
      </c>
      <c r="C3425" s="1" t="s">
        <v>7533</v>
      </c>
      <c r="D3425" s="6">
        <v>250</v>
      </c>
      <c r="E3425" s="6">
        <v>350</v>
      </c>
      <c r="F3425" t="s">
        <v>8219</v>
      </c>
      <c r="G3425" t="s">
        <v>8224</v>
      </c>
      <c r="H3425" t="s">
        <v>8246</v>
      </c>
      <c r="I3425">
        <v>1429912341</v>
      </c>
      <c r="J3425">
        <v>1427320341</v>
      </c>
      <c r="K3425" t="b">
        <v>0</v>
      </c>
      <c r="L3425">
        <v>10</v>
      </c>
      <c r="M3425" t="b">
        <v>1</v>
      </c>
      <c r="N3425" t="s">
        <v>8271</v>
      </c>
      <c r="O3425" s="16">
        <f>Table1[[#This Row],[pledged]]/Table1[[#This Row],[goal]]*100</f>
        <v>140</v>
      </c>
      <c r="P3425" s="6">
        <f>IFERROR(Table1[[#This Row],[pledged]]/Table1[[#This Row],[backers_count]],0)</f>
        <v>35</v>
      </c>
      <c r="Q3425" t="str">
        <f>LEFT(Table1[[#This Row],[Category and Sub-Category]],FIND("/",Table1[[#This Row],[Category and Sub-Category]])-1)</f>
        <v>theater</v>
      </c>
      <c r="R3425" t="str">
        <f>RIGHT(Table1[[#This Row],[Category and Sub-Category]],LEN(Table1[[#This Row],[Category and Sub-Category]])-FIND("/",Table1[[#This Row],[Category and Sub-Category]]))</f>
        <v>plays</v>
      </c>
      <c r="S3425" s="14">
        <f>(((Table1[[#This Row],[launched_at]]/60)/60)/24)+DATE(1970,1,1)</f>
        <v>42088.911354166667</v>
      </c>
      <c r="T3425" s="14">
        <f t="shared" si="53"/>
        <v>42118.911354166667</v>
      </c>
    </row>
    <row r="3426" spans="1:20" ht="43.5" x14ac:dyDescent="0.35">
      <c r="A3426">
        <v>3424</v>
      </c>
      <c r="B3426" s="1" t="s">
        <v>3423</v>
      </c>
      <c r="C3426" s="1" t="s">
        <v>7534</v>
      </c>
      <c r="D3426" s="6">
        <v>6000</v>
      </c>
      <c r="E3426" s="6">
        <v>6215</v>
      </c>
      <c r="F3426" t="s">
        <v>8219</v>
      </c>
      <c r="G3426" t="s">
        <v>8224</v>
      </c>
      <c r="H3426" t="s">
        <v>8246</v>
      </c>
      <c r="I3426">
        <v>1423119540</v>
      </c>
      <c r="J3426">
        <v>1421252084</v>
      </c>
      <c r="K3426" t="b">
        <v>0</v>
      </c>
      <c r="L3426">
        <v>76</v>
      </c>
      <c r="M3426" t="b">
        <v>1</v>
      </c>
      <c r="N3426" t="s">
        <v>8271</v>
      </c>
      <c r="O3426" s="16">
        <f>Table1[[#This Row],[pledged]]/Table1[[#This Row],[goal]]*100</f>
        <v>103.58333333333334</v>
      </c>
      <c r="P3426" s="6">
        <f>IFERROR(Table1[[#This Row],[pledged]]/Table1[[#This Row],[backers_count]],0)</f>
        <v>81.776315789473685</v>
      </c>
      <c r="Q3426" t="str">
        <f>LEFT(Table1[[#This Row],[Category and Sub-Category]],FIND("/",Table1[[#This Row],[Category and Sub-Category]])-1)</f>
        <v>theater</v>
      </c>
      <c r="R3426" t="str">
        <f>RIGHT(Table1[[#This Row],[Category and Sub-Category]],LEN(Table1[[#This Row],[Category and Sub-Category]])-FIND("/",Table1[[#This Row],[Category and Sub-Category]]))</f>
        <v>plays</v>
      </c>
      <c r="S3426" s="14">
        <f>(((Table1[[#This Row],[launched_at]]/60)/60)/24)+DATE(1970,1,1)</f>
        <v>42018.676898148144</v>
      </c>
      <c r="T3426" s="14">
        <f t="shared" si="53"/>
        <v>42040.290972222225</v>
      </c>
    </row>
    <row r="3427" spans="1:20" ht="43.5" x14ac:dyDescent="0.35">
      <c r="A3427">
        <v>3425</v>
      </c>
      <c r="B3427" s="1" t="s">
        <v>3424</v>
      </c>
      <c r="C3427" s="1" t="s">
        <v>7535</v>
      </c>
      <c r="D3427" s="6">
        <v>30000</v>
      </c>
      <c r="E3427" s="6">
        <v>30891.1</v>
      </c>
      <c r="F3427" t="s">
        <v>8219</v>
      </c>
      <c r="G3427" t="s">
        <v>8224</v>
      </c>
      <c r="H3427" t="s">
        <v>8246</v>
      </c>
      <c r="I3427">
        <v>1412434136</v>
      </c>
      <c r="J3427">
        <v>1409669336</v>
      </c>
      <c r="K3427" t="b">
        <v>0</v>
      </c>
      <c r="L3427">
        <v>104</v>
      </c>
      <c r="M3427" t="b">
        <v>1</v>
      </c>
      <c r="N3427" t="s">
        <v>8271</v>
      </c>
      <c r="O3427" s="16">
        <f>Table1[[#This Row],[pledged]]/Table1[[#This Row],[goal]]*100</f>
        <v>102.97033333333331</v>
      </c>
      <c r="P3427" s="6">
        <f>IFERROR(Table1[[#This Row],[pledged]]/Table1[[#This Row],[backers_count]],0)</f>
        <v>297.02980769230766</v>
      </c>
      <c r="Q3427" t="str">
        <f>LEFT(Table1[[#This Row],[Category and Sub-Category]],FIND("/",Table1[[#This Row],[Category and Sub-Category]])-1)</f>
        <v>theater</v>
      </c>
      <c r="R3427" t="str">
        <f>RIGHT(Table1[[#This Row],[Category and Sub-Category]],LEN(Table1[[#This Row],[Category and Sub-Category]])-FIND("/",Table1[[#This Row],[Category and Sub-Category]]))</f>
        <v>plays</v>
      </c>
      <c r="S3427" s="14">
        <f>(((Table1[[#This Row],[launched_at]]/60)/60)/24)+DATE(1970,1,1)</f>
        <v>41884.617314814815</v>
      </c>
      <c r="T3427" s="14">
        <f t="shared" si="53"/>
        <v>41916.617314814815</v>
      </c>
    </row>
    <row r="3428" spans="1:20" ht="43.5" x14ac:dyDescent="0.35">
      <c r="A3428">
        <v>3426</v>
      </c>
      <c r="B3428" s="1" t="s">
        <v>3425</v>
      </c>
      <c r="C3428" s="1" t="s">
        <v>7536</v>
      </c>
      <c r="D3428" s="6">
        <v>3750</v>
      </c>
      <c r="E3428" s="6">
        <v>4055</v>
      </c>
      <c r="F3428" t="s">
        <v>8219</v>
      </c>
      <c r="G3428" t="s">
        <v>8224</v>
      </c>
      <c r="H3428" t="s">
        <v>8246</v>
      </c>
      <c r="I3428">
        <v>1411264800</v>
      </c>
      <c r="J3428">
        <v>1409620903</v>
      </c>
      <c r="K3428" t="b">
        <v>0</v>
      </c>
      <c r="L3428">
        <v>87</v>
      </c>
      <c r="M3428" t="b">
        <v>1</v>
      </c>
      <c r="N3428" t="s">
        <v>8271</v>
      </c>
      <c r="O3428" s="16">
        <f>Table1[[#This Row],[pledged]]/Table1[[#This Row],[goal]]*100</f>
        <v>108.13333333333333</v>
      </c>
      <c r="P3428" s="6">
        <f>IFERROR(Table1[[#This Row],[pledged]]/Table1[[#This Row],[backers_count]],0)</f>
        <v>46.609195402298852</v>
      </c>
      <c r="Q3428" t="str">
        <f>LEFT(Table1[[#This Row],[Category and Sub-Category]],FIND("/",Table1[[#This Row],[Category and Sub-Category]])-1)</f>
        <v>theater</v>
      </c>
      <c r="R3428" t="str">
        <f>RIGHT(Table1[[#This Row],[Category and Sub-Category]],LEN(Table1[[#This Row],[Category and Sub-Category]])-FIND("/",Table1[[#This Row],[Category and Sub-Category]]))</f>
        <v>plays</v>
      </c>
      <c r="S3428" s="14">
        <f>(((Table1[[#This Row],[launched_at]]/60)/60)/24)+DATE(1970,1,1)</f>
        <v>41884.056747685187</v>
      </c>
      <c r="T3428" s="14">
        <f t="shared" si="53"/>
        <v>41903.083333333336</v>
      </c>
    </row>
    <row r="3429" spans="1:20" ht="43.5" x14ac:dyDescent="0.35">
      <c r="A3429">
        <v>3427</v>
      </c>
      <c r="B3429" s="1" t="s">
        <v>3426</v>
      </c>
      <c r="C3429" s="1" t="s">
        <v>7537</v>
      </c>
      <c r="D3429" s="6">
        <v>1500</v>
      </c>
      <c r="E3429" s="6">
        <v>1500</v>
      </c>
      <c r="F3429" t="s">
        <v>8219</v>
      </c>
      <c r="G3429" t="s">
        <v>8225</v>
      </c>
      <c r="H3429" t="s">
        <v>8247</v>
      </c>
      <c r="I3429">
        <v>1404314952</v>
      </c>
      <c r="J3429">
        <v>1401722952</v>
      </c>
      <c r="K3429" t="b">
        <v>0</v>
      </c>
      <c r="L3429">
        <v>29</v>
      </c>
      <c r="M3429" t="b">
        <v>1</v>
      </c>
      <c r="N3429" t="s">
        <v>8271</v>
      </c>
      <c r="O3429" s="16">
        <f>Table1[[#This Row],[pledged]]/Table1[[#This Row],[goal]]*100</f>
        <v>100</v>
      </c>
      <c r="P3429" s="6">
        <f>IFERROR(Table1[[#This Row],[pledged]]/Table1[[#This Row],[backers_count]],0)</f>
        <v>51.724137931034484</v>
      </c>
      <c r="Q3429" t="str">
        <f>LEFT(Table1[[#This Row],[Category and Sub-Category]],FIND("/",Table1[[#This Row],[Category and Sub-Category]])-1)</f>
        <v>theater</v>
      </c>
      <c r="R3429" t="str">
        <f>RIGHT(Table1[[#This Row],[Category and Sub-Category]],LEN(Table1[[#This Row],[Category and Sub-Category]])-FIND("/",Table1[[#This Row],[Category and Sub-Category]]))</f>
        <v>plays</v>
      </c>
      <c r="S3429" s="14">
        <f>(((Table1[[#This Row],[launched_at]]/60)/60)/24)+DATE(1970,1,1)</f>
        <v>41792.645277777774</v>
      </c>
      <c r="T3429" s="14">
        <f t="shared" si="53"/>
        <v>41822.645277777774</v>
      </c>
    </row>
    <row r="3430" spans="1:20" ht="58" x14ac:dyDescent="0.35">
      <c r="A3430">
        <v>3428</v>
      </c>
      <c r="B3430" s="1" t="s">
        <v>3427</v>
      </c>
      <c r="C3430" s="1" t="s">
        <v>7538</v>
      </c>
      <c r="D3430" s="6">
        <v>2000</v>
      </c>
      <c r="E3430" s="6">
        <v>2055</v>
      </c>
      <c r="F3430" t="s">
        <v>8219</v>
      </c>
      <c r="G3430" t="s">
        <v>8225</v>
      </c>
      <c r="H3430" t="s">
        <v>8247</v>
      </c>
      <c r="I3430">
        <v>1425142800</v>
      </c>
      <c r="J3430">
        <v>1422983847</v>
      </c>
      <c r="K3430" t="b">
        <v>0</v>
      </c>
      <c r="L3430">
        <v>51</v>
      </c>
      <c r="M3430" t="b">
        <v>1</v>
      </c>
      <c r="N3430" t="s">
        <v>8271</v>
      </c>
      <c r="O3430" s="16">
        <f>Table1[[#This Row],[pledged]]/Table1[[#This Row],[goal]]*100</f>
        <v>102.75000000000001</v>
      </c>
      <c r="P3430" s="6">
        <f>IFERROR(Table1[[#This Row],[pledged]]/Table1[[#This Row],[backers_count]],0)</f>
        <v>40.294117647058826</v>
      </c>
      <c r="Q3430" t="str">
        <f>LEFT(Table1[[#This Row],[Category and Sub-Category]],FIND("/",Table1[[#This Row],[Category and Sub-Category]])-1)</f>
        <v>theater</v>
      </c>
      <c r="R3430" t="str">
        <f>RIGHT(Table1[[#This Row],[Category and Sub-Category]],LEN(Table1[[#This Row],[Category and Sub-Category]])-FIND("/",Table1[[#This Row],[Category and Sub-Category]]))</f>
        <v>plays</v>
      </c>
      <c r="S3430" s="14">
        <f>(((Table1[[#This Row],[launched_at]]/60)/60)/24)+DATE(1970,1,1)</f>
        <v>42038.720451388886</v>
      </c>
      <c r="T3430" s="14">
        <f t="shared" si="53"/>
        <v>42063.708333333328</v>
      </c>
    </row>
    <row r="3431" spans="1:20" ht="43.5" x14ac:dyDescent="0.35">
      <c r="A3431">
        <v>3429</v>
      </c>
      <c r="B3431" s="1" t="s">
        <v>3428</v>
      </c>
      <c r="C3431" s="1" t="s">
        <v>7539</v>
      </c>
      <c r="D3431" s="6">
        <v>150</v>
      </c>
      <c r="E3431" s="6">
        <v>195</v>
      </c>
      <c r="F3431" t="s">
        <v>8219</v>
      </c>
      <c r="G3431" t="s">
        <v>8225</v>
      </c>
      <c r="H3431" t="s">
        <v>8247</v>
      </c>
      <c r="I3431">
        <v>1478046661</v>
      </c>
      <c r="J3431">
        <v>1476837061</v>
      </c>
      <c r="K3431" t="b">
        <v>0</v>
      </c>
      <c r="L3431">
        <v>12</v>
      </c>
      <c r="M3431" t="b">
        <v>1</v>
      </c>
      <c r="N3431" t="s">
        <v>8271</v>
      </c>
      <c r="O3431" s="16">
        <f>Table1[[#This Row],[pledged]]/Table1[[#This Row],[goal]]*100</f>
        <v>130</v>
      </c>
      <c r="P3431" s="6">
        <f>IFERROR(Table1[[#This Row],[pledged]]/Table1[[#This Row],[backers_count]],0)</f>
        <v>16.25</v>
      </c>
      <c r="Q3431" t="str">
        <f>LEFT(Table1[[#This Row],[Category and Sub-Category]],FIND("/",Table1[[#This Row],[Category and Sub-Category]])-1)</f>
        <v>theater</v>
      </c>
      <c r="R3431" t="str">
        <f>RIGHT(Table1[[#This Row],[Category and Sub-Category]],LEN(Table1[[#This Row],[Category and Sub-Category]])-FIND("/",Table1[[#This Row],[Category and Sub-Category]]))</f>
        <v>plays</v>
      </c>
      <c r="S3431" s="14">
        <f>(((Table1[[#This Row],[launched_at]]/60)/60)/24)+DATE(1970,1,1)</f>
        <v>42662.021539351852</v>
      </c>
      <c r="T3431" s="14">
        <f t="shared" si="53"/>
        <v>42676.021539351852</v>
      </c>
    </row>
    <row r="3432" spans="1:20" ht="43.5" x14ac:dyDescent="0.35">
      <c r="A3432">
        <v>3430</v>
      </c>
      <c r="B3432" s="1" t="s">
        <v>3429</v>
      </c>
      <c r="C3432" s="1" t="s">
        <v>7540</v>
      </c>
      <c r="D3432" s="6">
        <v>2000</v>
      </c>
      <c r="E3432" s="6">
        <v>2170.9899999999998</v>
      </c>
      <c r="F3432" t="s">
        <v>8219</v>
      </c>
      <c r="G3432" t="s">
        <v>8225</v>
      </c>
      <c r="H3432" t="s">
        <v>8247</v>
      </c>
      <c r="I3432">
        <v>1406760101</v>
      </c>
      <c r="J3432">
        <v>1404168101</v>
      </c>
      <c r="K3432" t="b">
        <v>0</v>
      </c>
      <c r="L3432">
        <v>72</v>
      </c>
      <c r="M3432" t="b">
        <v>1</v>
      </c>
      <c r="N3432" t="s">
        <v>8271</v>
      </c>
      <c r="O3432" s="16">
        <f>Table1[[#This Row],[pledged]]/Table1[[#This Row],[goal]]*100</f>
        <v>108.54949999999999</v>
      </c>
      <c r="P3432" s="6">
        <f>IFERROR(Table1[[#This Row],[pledged]]/Table1[[#This Row],[backers_count]],0)</f>
        <v>30.152638888888887</v>
      </c>
      <c r="Q3432" t="str">
        <f>LEFT(Table1[[#This Row],[Category and Sub-Category]],FIND("/",Table1[[#This Row],[Category and Sub-Category]])-1)</f>
        <v>theater</v>
      </c>
      <c r="R3432" t="str">
        <f>RIGHT(Table1[[#This Row],[Category and Sub-Category]],LEN(Table1[[#This Row],[Category and Sub-Category]])-FIND("/",Table1[[#This Row],[Category and Sub-Category]]))</f>
        <v>plays</v>
      </c>
      <c r="S3432" s="14">
        <f>(((Table1[[#This Row],[launched_at]]/60)/60)/24)+DATE(1970,1,1)</f>
        <v>41820.945613425924</v>
      </c>
      <c r="T3432" s="14">
        <f t="shared" si="53"/>
        <v>41850.945613425924</v>
      </c>
    </row>
    <row r="3433" spans="1:20" ht="43.5" x14ac:dyDescent="0.35">
      <c r="A3433">
        <v>3431</v>
      </c>
      <c r="B3433" s="1" t="s">
        <v>3430</v>
      </c>
      <c r="C3433" s="1" t="s">
        <v>7541</v>
      </c>
      <c r="D3433" s="6">
        <v>2000</v>
      </c>
      <c r="E3433" s="6">
        <v>2000</v>
      </c>
      <c r="F3433" t="s">
        <v>8219</v>
      </c>
      <c r="G3433" t="s">
        <v>8224</v>
      </c>
      <c r="H3433" t="s">
        <v>8246</v>
      </c>
      <c r="I3433">
        <v>1408383153</v>
      </c>
      <c r="J3433">
        <v>1405791153</v>
      </c>
      <c r="K3433" t="b">
        <v>0</v>
      </c>
      <c r="L3433">
        <v>21</v>
      </c>
      <c r="M3433" t="b">
        <v>1</v>
      </c>
      <c r="N3433" t="s">
        <v>8271</v>
      </c>
      <c r="O3433" s="16">
        <f>Table1[[#This Row],[pledged]]/Table1[[#This Row],[goal]]*100</f>
        <v>100</v>
      </c>
      <c r="P3433" s="6">
        <f>IFERROR(Table1[[#This Row],[pledged]]/Table1[[#This Row],[backers_count]],0)</f>
        <v>95.238095238095241</v>
      </c>
      <c r="Q3433" t="str">
        <f>LEFT(Table1[[#This Row],[Category and Sub-Category]],FIND("/",Table1[[#This Row],[Category and Sub-Category]])-1)</f>
        <v>theater</v>
      </c>
      <c r="R3433" t="str">
        <f>RIGHT(Table1[[#This Row],[Category and Sub-Category]],LEN(Table1[[#This Row],[Category and Sub-Category]])-FIND("/",Table1[[#This Row],[Category and Sub-Category]]))</f>
        <v>plays</v>
      </c>
      <c r="S3433" s="14">
        <f>(((Table1[[#This Row],[launched_at]]/60)/60)/24)+DATE(1970,1,1)</f>
        <v>41839.730937500004</v>
      </c>
      <c r="T3433" s="14">
        <f t="shared" si="53"/>
        <v>41869.730937500004</v>
      </c>
    </row>
    <row r="3434" spans="1:20" ht="43.5" x14ac:dyDescent="0.35">
      <c r="A3434">
        <v>3432</v>
      </c>
      <c r="B3434" s="1" t="s">
        <v>3431</v>
      </c>
      <c r="C3434" s="1" t="s">
        <v>7542</v>
      </c>
      <c r="D3434" s="6">
        <v>2000</v>
      </c>
      <c r="E3434" s="6">
        <v>2193</v>
      </c>
      <c r="F3434" t="s">
        <v>8219</v>
      </c>
      <c r="G3434" t="s">
        <v>8224</v>
      </c>
      <c r="H3434" t="s">
        <v>8246</v>
      </c>
      <c r="I3434">
        <v>1454709600</v>
      </c>
      <c r="J3434">
        <v>1452520614</v>
      </c>
      <c r="K3434" t="b">
        <v>0</v>
      </c>
      <c r="L3434">
        <v>42</v>
      </c>
      <c r="M3434" t="b">
        <v>1</v>
      </c>
      <c r="N3434" t="s">
        <v>8271</v>
      </c>
      <c r="O3434" s="16">
        <f>Table1[[#This Row],[pledged]]/Table1[[#This Row],[goal]]*100</f>
        <v>109.65</v>
      </c>
      <c r="P3434" s="6">
        <f>IFERROR(Table1[[#This Row],[pledged]]/Table1[[#This Row],[backers_count]],0)</f>
        <v>52.214285714285715</v>
      </c>
      <c r="Q3434" t="str">
        <f>LEFT(Table1[[#This Row],[Category and Sub-Category]],FIND("/",Table1[[#This Row],[Category and Sub-Category]])-1)</f>
        <v>theater</v>
      </c>
      <c r="R3434" t="str">
        <f>RIGHT(Table1[[#This Row],[Category and Sub-Category]],LEN(Table1[[#This Row],[Category and Sub-Category]])-FIND("/",Table1[[#This Row],[Category and Sub-Category]]))</f>
        <v>plays</v>
      </c>
      <c r="S3434" s="14">
        <f>(((Table1[[#This Row],[launched_at]]/60)/60)/24)+DATE(1970,1,1)</f>
        <v>42380.581180555557</v>
      </c>
      <c r="T3434" s="14">
        <f t="shared" si="53"/>
        <v>42405.916666666672</v>
      </c>
    </row>
    <row r="3435" spans="1:20" ht="43.5" x14ac:dyDescent="0.35">
      <c r="A3435">
        <v>3433</v>
      </c>
      <c r="B3435" s="1" t="s">
        <v>3432</v>
      </c>
      <c r="C3435" s="1" t="s">
        <v>7543</v>
      </c>
      <c r="D3435" s="6">
        <v>9500</v>
      </c>
      <c r="E3435" s="6">
        <v>9525</v>
      </c>
      <c r="F3435" t="s">
        <v>8219</v>
      </c>
      <c r="G3435" t="s">
        <v>8224</v>
      </c>
      <c r="H3435" t="s">
        <v>8246</v>
      </c>
      <c r="I3435">
        <v>1402974000</v>
      </c>
      <c r="J3435">
        <v>1400290255</v>
      </c>
      <c r="K3435" t="b">
        <v>0</v>
      </c>
      <c r="L3435">
        <v>71</v>
      </c>
      <c r="M3435" t="b">
        <v>1</v>
      </c>
      <c r="N3435" t="s">
        <v>8271</v>
      </c>
      <c r="O3435" s="16">
        <f>Table1[[#This Row],[pledged]]/Table1[[#This Row],[goal]]*100</f>
        <v>100.26315789473684</v>
      </c>
      <c r="P3435" s="6">
        <f>IFERROR(Table1[[#This Row],[pledged]]/Table1[[#This Row],[backers_count]],0)</f>
        <v>134.1549295774648</v>
      </c>
      <c r="Q3435" t="str">
        <f>LEFT(Table1[[#This Row],[Category and Sub-Category]],FIND("/",Table1[[#This Row],[Category and Sub-Category]])-1)</f>
        <v>theater</v>
      </c>
      <c r="R3435" t="str">
        <f>RIGHT(Table1[[#This Row],[Category and Sub-Category]],LEN(Table1[[#This Row],[Category and Sub-Category]])-FIND("/",Table1[[#This Row],[Category and Sub-Category]]))</f>
        <v>plays</v>
      </c>
      <c r="S3435" s="14">
        <f>(((Table1[[#This Row],[launched_at]]/60)/60)/24)+DATE(1970,1,1)</f>
        <v>41776.063136574077</v>
      </c>
      <c r="T3435" s="14">
        <f t="shared" si="53"/>
        <v>41807.125</v>
      </c>
    </row>
    <row r="3436" spans="1:20" ht="58" x14ac:dyDescent="0.35">
      <c r="A3436">
        <v>3434</v>
      </c>
      <c r="B3436" s="1" t="s">
        <v>3433</v>
      </c>
      <c r="C3436" s="1" t="s">
        <v>7544</v>
      </c>
      <c r="D3436" s="6">
        <v>10000</v>
      </c>
      <c r="E3436" s="6">
        <v>10555</v>
      </c>
      <c r="F3436" t="s">
        <v>8219</v>
      </c>
      <c r="G3436" t="s">
        <v>8224</v>
      </c>
      <c r="H3436" t="s">
        <v>8246</v>
      </c>
      <c r="I3436">
        <v>1404983269</v>
      </c>
      <c r="J3436">
        <v>1402391269</v>
      </c>
      <c r="K3436" t="b">
        <v>0</v>
      </c>
      <c r="L3436">
        <v>168</v>
      </c>
      <c r="M3436" t="b">
        <v>1</v>
      </c>
      <c r="N3436" t="s">
        <v>8271</v>
      </c>
      <c r="O3436" s="16">
        <f>Table1[[#This Row],[pledged]]/Table1[[#This Row],[goal]]*100</f>
        <v>105.55000000000001</v>
      </c>
      <c r="P3436" s="6">
        <f>IFERROR(Table1[[#This Row],[pledged]]/Table1[[#This Row],[backers_count]],0)</f>
        <v>62.827380952380949</v>
      </c>
      <c r="Q3436" t="str">
        <f>LEFT(Table1[[#This Row],[Category and Sub-Category]],FIND("/",Table1[[#This Row],[Category and Sub-Category]])-1)</f>
        <v>theater</v>
      </c>
      <c r="R3436" t="str">
        <f>RIGHT(Table1[[#This Row],[Category and Sub-Category]],LEN(Table1[[#This Row],[Category and Sub-Category]])-FIND("/",Table1[[#This Row],[Category and Sub-Category]]))</f>
        <v>plays</v>
      </c>
      <c r="S3436" s="14">
        <f>(((Table1[[#This Row],[launched_at]]/60)/60)/24)+DATE(1970,1,1)</f>
        <v>41800.380428240744</v>
      </c>
      <c r="T3436" s="14">
        <f t="shared" si="53"/>
        <v>41830.380428240744</v>
      </c>
    </row>
    <row r="3437" spans="1:20" ht="43.5" x14ac:dyDescent="0.35">
      <c r="A3437">
        <v>3435</v>
      </c>
      <c r="B3437" s="1" t="s">
        <v>3434</v>
      </c>
      <c r="C3437" s="1" t="s">
        <v>7545</v>
      </c>
      <c r="D3437" s="6">
        <v>1000</v>
      </c>
      <c r="E3437" s="6">
        <v>1120</v>
      </c>
      <c r="F3437" t="s">
        <v>8219</v>
      </c>
      <c r="G3437" t="s">
        <v>8224</v>
      </c>
      <c r="H3437" t="s">
        <v>8246</v>
      </c>
      <c r="I3437">
        <v>1470538800</v>
      </c>
      <c r="J3437">
        <v>1469112493</v>
      </c>
      <c r="K3437" t="b">
        <v>0</v>
      </c>
      <c r="L3437">
        <v>19</v>
      </c>
      <c r="M3437" t="b">
        <v>1</v>
      </c>
      <c r="N3437" t="s">
        <v>8271</v>
      </c>
      <c r="O3437" s="16">
        <f>Table1[[#This Row],[pledged]]/Table1[[#This Row],[goal]]*100</f>
        <v>112.00000000000001</v>
      </c>
      <c r="P3437" s="6">
        <f>IFERROR(Table1[[#This Row],[pledged]]/Table1[[#This Row],[backers_count]],0)</f>
        <v>58.94736842105263</v>
      </c>
      <c r="Q3437" t="str">
        <f>LEFT(Table1[[#This Row],[Category and Sub-Category]],FIND("/",Table1[[#This Row],[Category and Sub-Category]])-1)</f>
        <v>theater</v>
      </c>
      <c r="R3437" t="str">
        <f>RIGHT(Table1[[#This Row],[Category and Sub-Category]],LEN(Table1[[#This Row],[Category and Sub-Category]])-FIND("/",Table1[[#This Row],[Category and Sub-Category]]))</f>
        <v>plays</v>
      </c>
      <c r="S3437" s="14">
        <f>(((Table1[[#This Row],[launched_at]]/60)/60)/24)+DATE(1970,1,1)</f>
        <v>42572.61681712963</v>
      </c>
      <c r="T3437" s="14">
        <f t="shared" si="53"/>
        <v>42589.125</v>
      </c>
    </row>
    <row r="3438" spans="1:20" ht="43.5" x14ac:dyDescent="0.35">
      <c r="A3438">
        <v>3436</v>
      </c>
      <c r="B3438" s="1" t="s">
        <v>3435</v>
      </c>
      <c r="C3438" s="1" t="s">
        <v>7546</v>
      </c>
      <c r="D3438" s="6">
        <v>5000</v>
      </c>
      <c r="E3438" s="6">
        <v>5295</v>
      </c>
      <c r="F3438" t="s">
        <v>8219</v>
      </c>
      <c r="G3438" t="s">
        <v>8224</v>
      </c>
      <c r="H3438" t="s">
        <v>8246</v>
      </c>
      <c r="I3438">
        <v>1408638480</v>
      </c>
      <c r="J3438">
        <v>1406811593</v>
      </c>
      <c r="K3438" t="b">
        <v>0</v>
      </c>
      <c r="L3438">
        <v>37</v>
      </c>
      <c r="M3438" t="b">
        <v>1</v>
      </c>
      <c r="N3438" t="s">
        <v>8271</v>
      </c>
      <c r="O3438" s="16">
        <f>Table1[[#This Row],[pledged]]/Table1[[#This Row],[goal]]*100</f>
        <v>105.89999999999999</v>
      </c>
      <c r="P3438" s="6">
        <f>IFERROR(Table1[[#This Row],[pledged]]/Table1[[#This Row],[backers_count]],0)</f>
        <v>143.1081081081081</v>
      </c>
      <c r="Q3438" t="str">
        <f>LEFT(Table1[[#This Row],[Category and Sub-Category]],FIND("/",Table1[[#This Row],[Category and Sub-Category]])-1)</f>
        <v>theater</v>
      </c>
      <c r="R3438" t="str">
        <f>RIGHT(Table1[[#This Row],[Category and Sub-Category]],LEN(Table1[[#This Row],[Category and Sub-Category]])-FIND("/",Table1[[#This Row],[Category and Sub-Category]]))</f>
        <v>plays</v>
      </c>
      <c r="S3438" s="14">
        <f>(((Table1[[#This Row],[launched_at]]/60)/60)/24)+DATE(1970,1,1)</f>
        <v>41851.541585648149</v>
      </c>
      <c r="T3438" s="14">
        <f t="shared" si="53"/>
        <v>41872.686111111114</v>
      </c>
    </row>
    <row r="3439" spans="1:20" ht="58" x14ac:dyDescent="0.35">
      <c r="A3439">
        <v>3437</v>
      </c>
      <c r="B3439" s="1" t="s">
        <v>3436</v>
      </c>
      <c r="C3439" s="1" t="s">
        <v>7547</v>
      </c>
      <c r="D3439" s="6">
        <v>3000</v>
      </c>
      <c r="E3439" s="6">
        <v>3030</v>
      </c>
      <c r="F3439" t="s">
        <v>8219</v>
      </c>
      <c r="G3439" t="s">
        <v>8224</v>
      </c>
      <c r="H3439" t="s">
        <v>8246</v>
      </c>
      <c r="I3439">
        <v>1440003820</v>
      </c>
      <c r="J3439">
        <v>1437411820</v>
      </c>
      <c r="K3439" t="b">
        <v>0</v>
      </c>
      <c r="L3439">
        <v>36</v>
      </c>
      <c r="M3439" t="b">
        <v>1</v>
      </c>
      <c r="N3439" t="s">
        <v>8271</v>
      </c>
      <c r="O3439" s="16">
        <f>Table1[[#This Row],[pledged]]/Table1[[#This Row],[goal]]*100</f>
        <v>101</v>
      </c>
      <c r="P3439" s="6">
        <f>IFERROR(Table1[[#This Row],[pledged]]/Table1[[#This Row],[backers_count]],0)</f>
        <v>84.166666666666671</v>
      </c>
      <c r="Q3439" t="str">
        <f>LEFT(Table1[[#This Row],[Category and Sub-Category]],FIND("/",Table1[[#This Row],[Category and Sub-Category]])-1)</f>
        <v>theater</v>
      </c>
      <c r="R3439" t="str">
        <f>RIGHT(Table1[[#This Row],[Category and Sub-Category]],LEN(Table1[[#This Row],[Category and Sub-Category]])-FIND("/",Table1[[#This Row],[Category and Sub-Category]]))</f>
        <v>plays</v>
      </c>
      <c r="S3439" s="14">
        <f>(((Table1[[#This Row],[launched_at]]/60)/60)/24)+DATE(1970,1,1)</f>
        <v>42205.710879629631</v>
      </c>
      <c r="T3439" s="14">
        <f t="shared" si="53"/>
        <v>42235.710879629631</v>
      </c>
    </row>
    <row r="3440" spans="1:20" ht="43.5" x14ac:dyDescent="0.35">
      <c r="A3440">
        <v>3438</v>
      </c>
      <c r="B3440" s="1" t="s">
        <v>3437</v>
      </c>
      <c r="C3440" s="1" t="s">
        <v>7548</v>
      </c>
      <c r="D3440" s="6">
        <v>2500</v>
      </c>
      <c r="E3440" s="6">
        <v>2605</v>
      </c>
      <c r="F3440" t="s">
        <v>8219</v>
      </c>
      <c r="G3440" t="s">
        <v>8225</v>
      </c>
      <c r="H3440" t="s">
        <v>8247</v>
      </c>
      <c r="I3440">
        <v>1430600400</v>
      </c>
      <c r="J3440">
        <v>1428358567</v>
      </c>
      <c r="K3440" t="b">
        <v>0</v>
      </c>
      <c r="L3440">
        <v>14</v>
      </c>
      <c r="M3440" t="b">
        <v>1</v>
      </c>
      <c r="N3440" t="s">
        <v>8271</v>
      </c>
      <c r="O3440" s="16">
        <f>Table1[[#This Row],[pledged]]/Table1[[#This Row],[goal]]*100</f>
        <v>104.2</v>
      </c>
      <c r="P3440" s="6">
        <f>IFERROR(Table1[[#This Row],[pledged]]/Table1[[#This Row],[backers_count]],0)</f>
        <v>186.07142857142858</v>
      </c>
      <c r="Q3440" t="str">
        <f>LEFT(Table1[[#This Row],[Category and Sub-Category]],FIND("/",Table1[[#This Row],[Category and Sub-Category]])-1)</f>
        <v>theater</v>
      </c>
      <c r="R3440" t="str">
        <f>RIGHT(Table1[[#This Row],[Category and Sub-Category]],LEN(Table1[[#This Row],[Category and Sub-Category]])-FIND("/",Table1[[#This Row],[Category and Sub-Category]]))</f>
        <v>plays</v>
      </c>
      <c r="S3440" s="14">
        <f>(((Table1[[#This Row],[launched_at]]/60)/60)/24)+DATE(1970,1,1)</f>
        <v>42100.927858796291</v>
      </c>
      <c r="T3440" s="14">
        <f t="shared" si="53"/>
        <v>42126.875</v>
      </c>
    </row>
    <row r="3441" spans="1:20" ht="29" x14ac:dyDescent="0.35">
      <c r="A3441">
        <v>3439</v>
      </c>
      <c r="B3441" s="1" t="s">
        <v>3438</v>
      </c>
      <c r="C3441" s="1" t="s">
        <v>7549</v>
      </c>
      <c r="D3441" s="6">
        <v>1200</v>
      </c>
      <c r="E3441" s="6">
        <v>1616.14</v>
      </c>
      <c r="F3441" t="s">
        <v>8219</v>
      </c>
      <c r="G3441" t="s">
        <v>8224</v>
      </c>
      <c r="H3441" t="s">
        <v>8246</v>
      </c>
      <c r="I3441">
        <v>1453179540</v>
      </c>
      <c r="J3441">
        <v>1452030730</v>
      </c>
      <c r="K3441" t="b">
        <v>0</v>
      </c>
      <c r="L3441">
        <v>18</v>
      </c>
      <c r="M3441" t="b">
        <v>1</v>
      </c>
      <c r="N3441" t="s">
        <v>8271</v>
      </c>
      <c r="O3441" s="16">
        <f>Table1[[#This Row],[pledged]]/Table1[[#This Row],[goal]]*100</f>
        <v>134.67833333333334</v>
      </c>
      <c r="P3441" s="6">
        <f>IFERROR(Table1[[#This Row],[pledged]]/Table1[[#This Row],[backers_count]],0)</f>
        <v>89.785555555555561</v>
      </c>
      <c r="Q3441" t="str">
        <f>LEFT(Table1[[#This Row],[Category and Sub-Category]],FIND("/",Table1[[#This Row],[Category and Sub-Category]])-1)</f>
        <v>theater</v>
      </c>
      <c r="R3441" t="str">
        <f>RIGHT(Table1[[#This Row],[Category and Sub-Category]],LEN(Table1[[#This Row],[Category and Sub-Category]])-FIND("/",Table1[[#This Row],[Category and Sub-Category]]))</f>
        <v>plays</v>
      </c>
      <c r="S3441" s="14">
        <f>(((Table1[[#This Row],[launched_at]]/60)/60)/24)+DATE(1970,1,1)</f>
        <v>42374.911226851851</v>
      </c>
      <c r="T3441" s="14">
        <f t="shared" si="53"/>
        <v>42388.207638888889</v>
      </c>
    </row>
    <row r="3442" spans="1:20" ht="43.5" x14ac:dyDescent="0.35">
      <c r="A3442">
        <v>3440</v>
      </c>
      <c r="B3442" s="1" t="s">
        <v>3439</v>
      </c>
      <c r="C3442" s="1" t="s">
        <v>7550</v>
      </c>
      <c r="D3442" s="6">
        <v>5000</v>
      </c>
      <c r="E3442" s="6">
        <v>5260.92</v>
      </c>
      <c r="F3442" t="s">
        <v>8219</v>
      </c>
      <c r="G3442" t="s">
        <v>8224</v>
      </c>
      <c r="H3442" t="s">
        <v>8246</v>
      </c>
      <c r="I3442">
        <v>1405095300</v>
      </c>
      <c r="J3442">
        <v>1403146628</v>
      </c>
      <c r="K3442" t="b">
        <v>0</v>
      </c>
      <c r="L3442">
        <v>82</v>
      </c>
      <c r="M3442" t="b">
        <v>1</v>
      </c>
      <c r="N3442" t="s">
        <v>8271</v>
      </c>
      <c r="O3442" s="16">
        <f>Table1[[#This Row],[pledged]]/Table1[[#This Row],[goal]]*100</f>
        <v>105.2184</v>
      </c>
      <c r="P3442" s="6">
        <f>IFERROR(Table1[[#This Row],[pledged]]/Table1[[#This Row],[backers_count]],0)</f>
        <v>64.157560975609755</v>
      </c>
      <c r="Q3442" t="str">
        <f>LEFT(Table1[[#This Row],[Category and Sub-Category]],FIND("/",Table1[[#This Row],[Category and Sub-Category]])-1)</f>
        <v>theater</v>
      </c>
      <c r="R3442" t="str">
        <f>RIGHT(Table1[[#This Row],[Category and Sub-Category]],LEN(Table1[[#This Row],[Category and Sub-Category]])-FIND("/",Table1[[#This Row],[Category and Sub-Category]]))</f>
        <v>plays</v>
      </c>
      <c r="S3442" s="14">
        <f>(((Table1[[#This Row],[launched_at]]/60)/60)/24)+DATE(1970,1,1)</f>
        <v>41809.12300925926</v>
      </c>
      <c r="T3442" s="14">
        <f t="shared" si="53"/>
        <v>41831.677083333336</v>
      </c>
    </row>
    <row r="3443" spans="1:20" ht="43.5" x14ac:dyDescent="0.35">
      <c r="A3443">
        <v>3441</v>
      </c>
      <c r="B3443" s="1" t="s">
        <v>3440</v>
      </c>
      <c r="C3443" s="1" t="s">
        <v>7551</v>
      </c>
      <c r="D3443" s="6">
        <v>2500</v>
      </c>
      <c r="E3443" s="6">
        <v>2565</v>
      </c>
      <c r="F3443" t="s">
        <v>8219</v>
      </c>
      <c r="G3443" t="s">
        <v>8224</v>
      </c>
      <c r="H3443" t="s">
        <v>8246</v>
      </c>
      <c r="I3443">
        <v>1447445820</v>
      </c>
      <c r="J3443">
        <v>1445077121</v>
      </c>
      <c r="K3443" t="b">
        <v>0</v>
      </c>
      <c r="L3443">
        <v>43</v>
      </c>
      <c r="M3443" t="b">
        <v>1</v>
      </c>
      <c r="N3443" t="s">
        <v>8271</v>
      </c>
      <c r="O3443" s="16">
        <f>Table1[[#This Row],[pledged]]/Table1[[#This Row],[goal]]*100</f>
        <v>102.60000000000001</v>
      </c>
      <c r="P3443" s="6">
        <f>IFERROR(Table1[[#This Row],[pledged]]/Table1[[#This Row],[backers_count]],0)</f>
        <v>59.651162790697676</v>
      </c>
      <c r="Q3443" t="str">
        <f>LEFT(Table1[[#This Row],[Category and Sub-Category]],FIND("/",Table1[[#This Row],[Category and Sub-Category]])-1)</f>
        <v>theater</v>
      </c>
      <c r="R3443" t="str">
        <f>RIGHT(Table1[[#This Row],[Category and Sub-Category]],LEN(Table1[[#This Row],[Category and Sub-Category]])-FIND("/",Table1[[#This Row],[Category and Sub-Category]]))</f>
        <v>plays</v>
      </c>
      <c r="S3443" s="14">
        <f>(((Table1[[#This Row],[launched_at]]/60)/60)/24)+DATE(1970,1,1)</f>
        <v>42294.429641203707</v>
      </c>
      <c r="T3443" s="14">
        <f t="shared" si="53"/>
        <v>42321.845138888893</v>
      </c>
    </row>
    <row r="3444" spans="1:20" ht="43.5" x14ac:dyDescent="0.35">
      <c r="A3444">
        <v>3442</v>
      </c>
      <c r="B3444" s="1" t="s">
        <v>3441</v>
      </c>
      <c r="C3444" s="1" t="s">
        <v>7552</v>
      </c>
      <c r="D3444" s="6">
        <v>250</v>
      </c>
      <c r="E3444" s="6">
        <v>250</v>
      </c>
      <c r="F3444" t="s">
        <v>8219</v>
      </c>
      <c r="G3444" t="s">
        <v>8224</v>
      </c>
      <c r="H3444" t="s">
        <v>8246</v>
      </c>
      <c r="I3444">
        <v>1433016672</v>
      </c>
      <c r="J3444">
        <v>1430424672</v>
      </c>
      <c r="K3444" t="b">
        <v>0</v>
      </c>
      <c r="L3444">
        <v>8</v>
      </c>
      <c r="M3444" t="b">
        <v>1</v>
      </c>
      <c r="N3444" t="s">
        <v>8271</v>
      </c>
      <c r="O3444" s="16">
        <f>Table1[[#This Row],[pledged]]/Table1[[#This Row],[goal]]*100</f>
        <v>100</v>
      </c>
      <c r="P3444" s="6">
        <f>IFERROR(Table1[[#This Row],[pledged]]/Table1[[#This Row],[backers_count]],0)</f>
        <v>31.25</v>
      </c>
      <c r="Q3444" t="str">
        <f>LEFT(Table1[[#This Row],[Category and Sub-Category]],FIND("/",Table1[[#This Row],[Category and Sub-Category]])-1)</f>
        <v>theater</v>
      </c>
      <c r="R3444" t="str">
        <f>RIGHT(Table1[[#This Row],[Category and Sub-Category]],LEN(Table1[[#This Row],[Category and Sub-Category]])-FIND("/",Table1[[#This Row],[Category and Sub-Category]]))</f>
        <v>plays</v>
      </c>
      <c r="S3444" s="14">
        <f>(((Table1[[#This Row],[launched_at]]/60)/60)/24)+DATE(1970,1,1)</f>
        <v>42124.841111111105</v>
      </c>
      <c r="T3444" s="14">
        <f t="shared" si="53"/>
        <v>42154.841111111105</v>
      </c>
    </row>
    <row r="3445" spans="1:20" ht="43.5" x14ac:dyDescent="0.35">
      <c r="A3445">
        <v>3443</v>
      </c>
      <c r="B3445" s="1" t="s">
        <v>3442</v>
      </c>
      <c r="C3445" s="1" t="s">
        <v>7553</v>
      </c>
      <c r="D3445" s="6">
        <v>1000</v>
      </c>
      <c r="E3445" s="6">
        <v>1855</v>
      </c>
      <c r="F3445" t="s">
        <v>8219</v>
      </c>
      <c r="G3445" t="s">
        <v>8224</v>
      </c>
      <c r="H3445" t="s">
        <v>8246</v>
      </c>
      <c r="I3445">
        <v>1410266146</v>
      </c>
      <c r="J3445">
        <v>1407674146</v>
      </c>
      <c r="K3445" t="b">
        <v>0</v>
      </c>
      <c r="L3445">
        <v>45</v>
      </c>
      <c r="M3445" t="b">
        <v>1</v>
      </c>
      <c r="N3445" t="s">
        <v>8271</v>
      </c>
      <c r="O3445" s="16">
        <f>Table1[[#This Row],[pledged]]/Table1[[#This Row],[goal]]*100</f>
        <v>185.5</v>
      </c>
      <c r="P3445" s="6">
        <f>IFERROR(Table1[[#This Row],[pledged]]/Table1[[#This Row],[backers_count]],0)</f>
        <v>41.222222222222221</v>
      </c>
      <c r="Q3445" t="str">
        <f>LEFT(Table1[[#This Row],[Category and Sub-Category]],FIND("/",Table1[[#This Row],[Category and Sub-Category]])-1)</f>
        <v>theater</v>
      </c>
      <c r="R3445" t="str">
        <f>RIGHT(Table1[[#This Row],[Category and Sub-Category]],LEN(Table1[[#This Row],[Category and Sub-Category]])-FIND("/",Table1[[#This Row],[Category and Sub-Category]]))</f>
        <v>plays</v>
      </c>
      <c r="S3445" s="14">
        <f>(((Table1[[#This Row],[launched_at]]/60)/60)/24)+DATE(1970,1,1)</f>
        <v>41861.524837962963</v>
      </c>
      <c r="T3445" s="14">
        <f t="shared" si="53"/>
        <v>41891.524837962963</v>
      </c>
    </row>
    <row r="3446" spans="1:20" ht="58" x14ac:dyDescent="0.35">
      <c r="A3446">
        <v>3444</v>
      </c>
      <c r="B3446" s="1" t="s">
        <v>3443</v>
      </c>
      <c r="C3446" s="1" t="s">
        <v>7554</v>
      </c>
      <c r="D3446" s="6">
        <v>300</v>
      </c>
      <c r="E3446" s="6">
        <v>867</v>
      </c>
      <c r="F3446" t="s">
        <v>8219</v>
      </c>
      <c r="G3446" t="s">
        <v>8226</v>
      </c>
      <c r="H3446" t="s">
        <v>8248</v>
      </c>
      <c r="I3446">
        <v>1465394340</v>
      </c>
      <c r="J3446">
        <v>1464677986</v>
      </c>
      <c r="K3446" t="b">
        <v>0</v>
      </c>
      <c r="L3446">
        <v>20</v>
      </c>
      <c r="M3446" t="b">
        <v>1</v>
      </c>
      <c r="N3446" t="s">
        <v>8271</v>
      </c>
      <c r="O3446" s="16">
        <f>Table1[[#This Row],[pledged]]/Table1[[#This Row],[goal]]*100</f>
        <v>289</v>
      </c>
      <c r="P3446" s="6">
        <f>IFERROR(Table1[[#This Row],[pledged]]/Table1[[#This Row],[backers_count]],0)</f>
        <v>43.35</v>
      </c>
      <c r="Q3446" t="str">
        <f>LEFT(Table1[[#This Row],[Category and Sub-Category]],FIND("/",Table1[[#This Row],[Category and Sub-Category]])-1)</f>
        <v>theater</v>
      </c>
      <c r="R3446" t="str">
        <f>RIGHT(Table1[[#This Row],[Category and Sub-Category]],LEN(Table1[[#This Row],[Category and Sub-Category]])-FIND("/",Table1[[#This Row],[Category and Sub-Category]]))</f>
        <v>plays</v>
      </c>
      <c r="S3446" s="14">
        <f>(((Table1[[#This Row],[launched_at]]/60)/60)/24)+DATE(1970,1,1)</f>
        <v>42521.291504629626</v>
      </c>
      <c r="T3446" s="14">
        <f t="shared" si="53"/>
        <v>42529.582638888889</v>
      </c>
    </row>
    <row r="3447" spans="1:20" ht="43.5" x14ac:dyDescent="0.35">
      <c r="A3447">
        <v>3445</v>
      </c>
      <c r="B3447" s="1" t="s">
        <v>3444</v>
      </c>
      <c r="C3447" s="1" t="s">
        <v>7555</v>
      </c>
      <c r="D3447" s="6">
        <v>2000</v>
      </c>
      <c r="E3447" s="6">
        <v>2000</v>
      </c>
      <c r="F3447" t="s">
        <v>8219</v>
      </c>
      <c r="G3447" t="s">
        <v>8225</v>
      </c>
      <c r="H3447" t="s">
        <v>8247</v>
      </c>
      <c r="I3447">
        <v>1445604236</v>
      </c>
      <c r="J3447">
        <v>1443185036</v>
      </c>
      <c r="K3447" t="b">
        <v>0</v>
      </c>
      <c r="L3447">
        <v>31</v>
      </c>
      <c r="M3447" t="b">
        <v>1</v>
      </c>
      <c r="N3447" t="s">
        <v>8271</v>
      </c>
      <c r="O3447" s="16">
        <f>Table1[[#This Row],[pledged]]/Table1[[#This Row],[goal]]*100</f>
        <v>100</v>
      </c>
      <c r="P3447" s="6">
        <f>IFERROR(Table1[[#This Row],[pledged]]/Table1[[#This Row],[backers_count]],0)</f>
        <v>64.516129032258064</v>
      </c>
      <c r="Q3447" t="str">
        <f>LEFT(Table1[[#This Row],[Category and Sub-Category]],FIND("/",Table1[[#This Row],[Category and Sub-Category]])-1)</f>
        <v>theater</v>
      </c>
      <c r="R3447" t="str">
        <f>RIGHT(Table1[[#This Row],[Category and Sub-Category]],LEN(Table1[[#This Row],[Category and Sub-Category]])-FIND("/",Table1[[#This Row],[Category and Sub-Category]]))</f>
        <v>plays</v>
      </c>
      <c r="S3447" s="14">
        <f>(((Table1[[#This Row],[launched_at]]/60)/60)/24)+DATE(1970,1,1)</f>
        <v>42272.530509259261</v>
      </c>
      <c r="T3447" s="14">
        <f t="shared" si="53"/>
        <v>42300.530509259261</v>
      </c>
    </row>
    <row r="3448" spans="1:20" ht="43.5" x14ac:dyDescent="0.35">
      <c r="A3448">
        <v>3446</v>
      </c>
      <c r="B3448" s="1" t="s">
        <v>3445</v>
      </c>
      <c r="C3448" s="1" t="s">
        <v>7556</v>
      </c>
      <c r="D3448" s="6">
        <v>1000</v>
      </c>
      <c r="E3448" s="6">
        <v>1082</v>
      </c>
      <c r="F3448" t="s">
        <v>8219</v>
      </c>
      <c r="G3448" t="s">
        <v>8225</v>
      </c>
      <c r="H3448" t="s">
        <v>8247</v>
      </c>
      <c r="I3448">
        <v>1423138800</v>
      </c>
      <c r="J3448">
        <v>1421092725</v>
      </c>
      <c r="K3448" t="b">
        <v>0</v>
      </c>
      <c r="L3448">
        <v>25</v>
      </c>
      <c r="M3448" t="b">
        <v>1</v>
      </c>
      <c r="N3448" t="s">
        <v>8271</v>
      </c>
      <c r="O3448" s="16">
        <f>Table1[[#This Row],[pledged]]/Table1[[#This Row],[goal]]*100</f>
        <v>108.2</v>
      </c>
      <c r="P3448" s="6">
        <f>IFERROR(Table1[[#This Row],[pledged]]/Table1[[#This Row],[backers_count]],0)</f>
        <v>43.28</v>
      </c>
      <c r="Q3448" t="str">
        <f>LEFT(Table1[[#This Row],[Category and Sub-Category]],FIND("/",Table1[[#This Row],[Category and Sub-Category]])-1)</f>
        <v>theater</v>
      </c>
      <c r="R3448" t="str">
        <f>RIGHT(Table1[[#This Row],[Category and Sub-Category]],LEN(Table1[[#This Row],[Category and Sub-Category]])-FIND("/",Table1[[#This Row],[Category and Sub-Category]]))</f>
        <v>plays</v>
      </c>
      <c r="S3448" s="14">
        <f>(((Table1[[#This Row],[launched_at]]/60)/60)/24)+DATE(1970,1,1)</f>
        <v>42016.832465277781</v>
      </c>
      <c r="T3448" s="14">
        <f t="shared" si="53"/>
        <v>42040.513888888891</v>
      </c>
    </row>
    <row r="3449" spans="1:20" ht="29" x14ac:dyDescent="0.35">
      <c r="A3449">
        <v>3447</v>
      </c>
      <c r="B3449" s="1" t="s">
        <v>3446</v>
      </c>
      <c r="C3449" s="1" t="s">
        <v>7557</v>
      </c>
      <c r="D3449" s="6">
        <v>1000</v>
      </c>
      <c r="E3449" s="6">
        <v>1078</v>
      </c>
      <c r="F3449" t="s">
        <v>8219</v>
      </c>
      <c r="G3449" t="s">
        <v>8224</v>
      </c>
      <c r="H3449" t="s">
        <v>8246</v>
      </c>
      <c r="I3449">
        <v>1458332412</v>
      </c>
      <c r="J3449">
        <v>1454448012</v>
      </c>
      <c r="K3449" t="b">
        <v>0</v>
      </c>
      <c r="L3449">
        <v>14</v>
      </c>
      <c r="M3449" t="b">
        <v>1</v>
      </c>
      <c r="N3449" t="s">
        <v>8271</v>
      </c>
      <c r="O3449" s="16">
        <f>Table1[[#This Row],[pledged]]/Table1[[#This Row],[goal]]*100</f>
        <v>107.80000000000001</v>
      </c>
      <c r="P3449" s="6">
        <f>IFERROR(Table1[[#This Row],[pledged]]/Table1[[#This Row],[backers_count]],0)</f>
        <v>77</v>
      </c>
      <c r="Q3449" t="str">
        <f>LEFT(Table1[[#This Row],[Category and Sub-Category]],FIND("/",Table1[[#This Row],[Category and Sub-Category]])-1)</f>
        <v>theater</v>
      </c>
      <c r="R3449" t="str">
        <f>RIGHT(Table1[[#This Row],[Category and Sub-Category]],LEN(Table1[[#This Row],[Category and Sub-Category]])-FIND("/",Table1[[#This Row],[Category and Sub-Category]]))</f>
        <v>plays</v>
      </c>
      <c r="S3449" s="14">
        <f>(((Table1[[#This Row],[launched_at]]/60)/60)/24)+DATE(1970,1,1)</f>
        <v>42402.889027777783</v>
      </c>
      <c r="T3449" s="14">
        <f t="shared" si="53"/>
        <v>42447.847361111111</v>
      </c>
    </row>
    <row r="3450" spans="1:20" ht="43.5" x14ac:dyDescent="0.35">
      <c r="A3450">
        <v>3448</v>
      </c>
      <c r="B3450" s="1" t="s">
        <v>3447</v>
      </c>
      <c r="C3450" s="1" t="s">
        <v>7558</v>
      </c>
      <c r="D3450" s="6">
        <v>2100</v>
      </c>
      <c r="E3450" s="6">
        <v>2305</v>
      </c>
      <c r="F3450" t="s">
        <v>8219</v>
      </c>
      <c r="G3450" t="s">
        <v>8224</v>
      </c>
      <c r="H3450" t="s">
        <v>8246</v>
      </c>
      <c r="I3450">
        <v>1418784689</v>
      </c>
      <c r="J3450">
        <v>1416192689</v>
      </c>
      <c r="K3450" t="b">
        <v>0</v>
      </c>
      <c r="L3450">
        <v>45</v>
      </c>
      <c r="M3450" t="b">
        <v>1</v>
      </c>
      <c r="N3450" t="s">
        <v>8271</v>
      </c>
      <c r="O3450" s="16">
        <f>Table1[[#This Row],[pledged]]/Table1[[#This Row],[goal]]*100</f>
        <v>109.76190476190477</v>
      </c>
      <c r="P3450" s="6">
        <f>IFERROR(Table1[[#This Row],[pledged]]/Table1[[#This Row],[backers_count]],0)</f>
        <v>51.222222222222221</v>
      </c>
      <c r="Q3450" t="str">
        <f>LEFT(Table1[[#This Row],[Category and Sub-Category]],FIND("/",Table1[[#This Row],[Category and Sub-Category]])-1)</f>
        <v>theater</v>
      </c>
      <c r="R3450" t="str">
        <f>RIGHT(Table1[[#This Row],[Category and Sub-Category]],LEN(Table1[[#This Row],[Category and Sub-Category]])-FIND("/",Table1[[#This Row],[Category and Sub-Category]]))</f>
        <v>plays</v>
      </c>
      <c r="S3450" s="14">
        <f>(((Table1[[#This Row],[launched_at]]/60)/60)/24)+DATE(1970,1,1)</f>
        <v>41960.119085648148</v>
      </c>
      <c r="T3450" s="14">
        <f t="shared" si="53"/>
        <v>41990.119085648148</v>
      </c>
    </row>
    <row r="3451" spans="1:20" ht="43.5" x14ac:dyDescent="0.35">
      <c r="A3451">
        <v>3449</v>
      </c>
      <c r="B3451" s="1" t="s">
        <v>3448</v>
      </c>
      <c r="C3451" s="1" t="s">
        <v>7559</v>
      </c>
      <c r="D3451" s="6">
        <v>800</v>
      </c>
      <c r="E3451" s="6">
        <v>1365</v>
      </c>
      <c r="F3451" t="s">
        <v>8219</v>
      </c>
      <c r="G3451" t="s">
        <v>8224</v>
      </c>
      <c r="H3451" t="s">
        <v>8246</v>
      </c>
      <c r="I3451">
        <v>1468036800</v>
      </c>
      <c r="J3451">
        <v>1465607738</v>
      </c>
      <c r="K3451" t="b">
        <v>0</v>
      </c>
      <c r="L3451">
        <v>20</v>
      </c>
      <c r="M3451" t="b">
        <v>1</v>
      </c>
      <c r="N3451" t="s">
        <v>8271</v>
      </c>
      <c r="O3451" s="16">
        <f>Table1[[#This Row],[pledged]]/Table1[[#This Row],[goal]]*100</f>
        <v>170.625</v>
      </c>
      <c r="P3451" s="6">
        <f>IFERROR(Table1[[#This Row],[pledged]]/Table1[[#This Row],[backers_count]],0)</f>
        <v>68.25</v>
      </c>
      <c r="Q3451" t="str">
        <f>LEFT(Table1[[#This Row],[Category and Sub-Category]],FIND("/",Table1[[#This Row],[Category and Sub-Category]])-1)</f>
        <v>theater</v>
      </c>
      <c r="R3451" t="str">
        <f>RIGHT(Table1[[#This Row],[Category and Sub-Category]],LEN(Table1[[#This Row],[Category and Sub-Category]])-FIND("/",Table1[[#This Row],[Category and Sub-Category]]))</f>
        <v>plays</v>
      </c>
      <c r="S3451" s="14">
        <f>(((Table1[[#This Row],[launched_at]]/60)/60)/24)+DATE(1970,1,1)</f>
        <v>42532.052523148144</v>
      </c>
      <c r="T3451" s="14">
        <f t="shared" si="53"/>
        <v>42560.166666666672</v>
      </c>
    </row>
    <row r="3452" spans="1:20" ht="43.5" x14ac:dyDescent="0.35">
      <c r="A3452">
        <v>3450</v>
      </c>
      <c r="B3452" s="1" t="s">
        <v>3449</v>
      </c>
      <c r="C3452" s="1" t="s">
        <v>7560</v>
      </c>
      <c r="D3452" s="6">
        <v>500</v>
      </c>
      <c r="E3452" s="6">
        <v>760</v>
      </c>
      <c r="F3452" t="s">
        <v>8219</v>
      </c>
      <c r="G3452" t="s">
        <v>8225</v>
      </c>
      <c r="H3452" t="s">
        <v>8247</v>
      </c>
      <c r="I3452">
        <v>1427990071</v>
      </c>
      <c r="J3452">
        <v>1422809671</v>
      </c>
      <c r="K3452" t="b">
        <v>0</v>
      </c>
      <c r="L3452">
        <v>39</v>
      </c>
      <c r="M3452" t="b">
        <v>1</v>
      </c>
      <c r="N3452" t="s">
        <v>8271</v>
      </c>
      <c r="O3452" s="16">
        <f>Table1[[#This Row],[pledged]]/Table1[[#This Row],[goal]]*100</f>
        <v>152</v>
      </c>
      <c r="P3452" s="6">
        <f>IFERROR(Table1[[#This Row],[pledged]]/Table1[[#This Row],[backers_count]],0)</f>
        <v>19.487179487179485</v>
      </c>
      <c r="Q3452" t="str">
        <f>LEFT(Table1[[#This Row],[Category and Sub-Category]],FIND("/",Table1[[#This Row],[Category and Sub-Category]])-1)</f>
        <v>theater</v>
      </c>
      <c r="R3452" t="str">
        <f>RIGHT(Table1[[#This Row],[Category and Sub-Category]],LEN(Table1[[#This Row],[Category and Sub-Category]])-FIND("/",Table1[[#This Row],[Category and Sub-Category]]))</f>
        <v>plays</v>
      </c>
      <c r="S3452" s="14">
        <f>(((Table1[[#This Row],[launched_at]]/60)/60)/24)+DATE(1970,1,1)</f>
        <v>42036.704525462963</v>
      </c>
      <c r="T3452" s="14">
        <f t="shared" si="53"/>
        <v>42096.662858796291</v>
      </c>
    </row>
    <row r="3453" spans="1:20" ht="43.5" x14ac:dyDescent="0.35">
      <c r="A3453">
        <v>3451</v>
      </c>
      <c r="B3453" s="1" t="s">
        <v>3450</v>
      </c>
      <c r="C3453" s="1" t="s">
        <v>7561</v>
      </c>
      <c r="D3453" s="6">
        <v>650</v>
      </c>
      <c r="E3453" s="6">
        <v>658</v>
      </c>
      <c r="F3453" t="s">
        <v>8219</v>
      </c>
      <c r="G3453" t="s">
        <v>8224</v>
      </c>
      <c r="H3453" t="s">
        <v>8246</v>
      </c>
      <c r="I3453">
        <v>1429636927</v>
      </c>
      <c r="J3453">
        <v>1427304127</v>
      </c>
      <c r="K3453" t="b">
        <v>0</v>
      </c>
      <c r="L3453">
        <v>16</v>
      </c>
      <c r="M3453" t="b">
        <v>1</v>
      </c>
      <c r="N3453" t="s">
        <v>8271</v>
      </c>
      <c r="O3453" s="16">
        <f>Table1[[#This Row],[pledged]]/Table1[[#This Row],[goal]]*100</f>
        <v>101.23076923076924</v>
      </c>
      <c r="P3453" s="6">
        <f>IFERROR(Table1[[#This Row],[pledged]]/Table1[[#This Row],[backers_count]],0)</f>
        <v>41.125</v>
      </c>
      <c r="Q3453" t="str">
        <f>LEFT(Table1[[#This Row],[Category and Sub-Category]],FIND("/",Table1[[#This Row],[Category and Sub-Category]])-1)</f>
        <v>theater</v>
      </c>
      <c r="R3453" t="str">
        <f>RIGHT(Table1[[#This Row],[Category and Sub-Category]],LEN(Table1[[#This Row],[Category and Sub-Category]])-FIND("/",Table1[[#This Row],[Category and Sub-Category]]))</f>
        <v>plays</v>
      </c>
      <c r="S3453" s="14">
        <f>(((Table1[[#This Row],[launched_at]]/60)/60)/24)+DATE(1970,1,1)</f>
        <v>42088.723692129628</v>
      </c>
      <c r="T3453" s="14">
        <f t="shared" si="53"/>
        <v>42115.723692129628</v>
      </c>
    </row>
    <row r="3454" spans="1:20" ht="43.5" x14ac:dyDescent="0.35">
      <c r="A3454">
        <v>3452</v>
      </c>
      <c r="B3454" s="1" t="s">
        <v>3451</v>
      </c>
      <c r="C3454" s="1" t="s">
        <v>7562</v>
      </c>
      <c r="D3454" s="6">
        <v>1000</v>
      </c>
      <c r="E3454" s="6">
        <v>1532</v>
      </c>
      <c r="F3454" t="s">
        <v>8219</v>
      </c>
      <c r="G3454" t="s">
        <v>8224</v>
      </c>
      <c r="H3454" t="s">
        <v>8246</v>
      </c>
      <c r="I3454">
        <v>1406087940</v>
      </c>
      <c r="J3454">
        <v>1404141626</v>
      </c>
      <c r="K3454" t="b">
        <v>0</v>
      </c>
      <c r="L3454">
        <v>37</v>
      </c>
      <c r="M3454" t="b">
        <v>1</v>
      </c>
      <c r="N3454" t="s">
        <v>8271</v>
      </c>
      <c r="O3454" s="16">
        <f>Table1[[#This Row],[pledged]]/Table1[[#This Row],[goal]]*100</f>
        <v>153.19999999999999</v>
      </c>
      <c r="P3454" s="6">
        <f>IFERROR(Table1[[#This Row],[pledged]]/Table1[[#This Row],[backers_count]],0)</f>
        <v>41.405405405405403</v>
      </c>
      <c r="Q3454" t="str">
        <f>LEFT(Table1[[#This Row],[Category and Sub-Category]],FIND("/",Table1[[#This Row],[Category and Sub-Category]])-1)</f>
        <v>theater</v>
      </c>
      <c r="R3454" t="str">
        <f>RIGHT(Table1[[#This Row],[Category and Sub-Category]],LEN(Table1[[#This Row],[Category and Sub-Category]])-FIND("/",Table1[[#This Row],[Category and Sub-Category]]))</f>
        <v>plays</v>
      </c>
      <c r="S3454" s="14">
        <f>(((Table1[[#This Row],[launched_at]]/60)/60)/24)+DATE(1970,1,1)</f>
        <v>41820.639189814814</v>
      </c>
      <c r="T3454" s="14">
        <f t="shared" si="53"/>
        <v>41843.165972222225</v>
      </c>
    </row>
    <row r="3455" spans="1:20" ht="43.5" x14ac:dyDescent="0.35">
      <c r="A3455">
        <v>3453</v>
      </c>
      <c r="B3455" s="1" t="s">
        <v>3452</v>
      </c>
      <c r="C3455" s="1" t="s">
        <v>7563</v>
      </c>
      <c r="D3455" s="6">
        <v>300</v>
      </c>
      <c r="E3455" s="6">
        <v>385</v>
      </c>
      <c r="F3455" t="s">
        <v>8219</v>
      </c>
      <c r="G3455" t="s">
        <v>8225</v>
      </c>
      <c r="H3455" t="s">
        <v>8247</v>
      </c>
      <c r="I3455">
        <v>1471130956</v>
      </c>
      <c r="J3455">
        <v>1465946956</v>
      </c>
      <c r="K3455" t="b">
        <v>0</v>
      </c>
      <c r="L3455">
        <v>14</v>
      </c>
      <c r="M3455" t="b">
        <v>1</v>
      </c>
      <c r="N3455" t="s">
        <v>8271</v>
      </c>
      <c r="O3455" s="16">
        <f>Table1[[#This Row],[pledged]]/Table1[[#This Row],[goal]]*100</f>
        <v>128.33333333333334</v>
      </c>
      <c r="P3455" s="6">
        <f>IFERROR(Table1[[#This Row],[pledged]]/Table1[[#This Row],[backers_count]],0)</f>
        <v>27.5</v>
      </c>
      <c r="Q3455" t="str">
        <f>LEFT(Table1[[#This Row],[Category and Sub-Category]],FIND("/",Table1[[#This Row],[Category and Sub-Category]])-1)</f>
        <v>theater</v>
      </c>
      <c r="R3455" t="str">
        <f>RIGHT(Table1[[#This Row],[Category and Sub-Category]],LEN(Table1[[#This Row],[Category and Sub-Category]])-FIND("/",Table1[[#This Row],[Category and Sub-Category]]))</f>
        <v>plays</v>
      </c>
      <c r="S3455" s="14">
        <f>(((Table1[[#This Row],[launched_at]]/60)/60)/24)+DATE(1970,1,1)</f>
        <v>42535.97865740741</v>
      </c>
      <c r="T3455" s="14">
        <f t="shared" si="53"/>
        <v>42595.97865740741</v>
      </c>
    </row>
    <row r="3456" spans="1:20" ht="58" x14ac:dyDescent="0.35">
      <c r="A3456">
        <v>3454</v>
      </c>
      <c r="B3456" s="1" t="s">
        <v>3453</v>
      </c>
      <c r="C3456" s="1" t="s">
        <v>7564</v>
      </c>
      <c r="D3456" s="6">
        <v>700</v>
      </c>
      <c r="E3456" s="6">
        <v>705</v>
      </c>
      <c r="F3456" t="s">
        <v>8219</v>
      </c>
      <c r="G3456" t="s">
        <v>8225</v>
      </c>
      <c r="H3456" t="s">
        <v>8247</v>
      </c>
      <c r="I3456">
        <v>1406825159</v>
      </c>
      <c r="J3456">
        <v>1404233159</v>
      </c>
      <c r="K3456" t="b">
        <v>0</v>
      </c>
      <c r="L3456">
        <v>21</v>
      </c>
      <c r="M3456" t="b">
        <v>1</v>
      </c>
      <c r="N3456" t="s">
        <v>8271</v>
      </c>
      <c r="O3456" s="16">
        <f>Table1[[#This Row],[pledged]]/Table1[[#This Row],[goal]]*100</f>
        <v>100.71428571428571</v>
      </c>
      <c r="P3456" s="6">
        <f>IFERROR(Table1[[#This Row],[pledged]]/Table1[[#This Row],[backers_count]],0)</f>
        <v>33.571428571428569</v>
      </c>
      <c r="Q3456" t="str">
        <f>LEFT(Table1[[#This Row],[Category and Sub-Category]],FIND("/",Table1[[#This Row],[Category and Sub-Category]])-1)</f>
        <v>theater</v>
      </c>
      <c r="R3456" t="str">
        <f>RIGHT(Table1[[#This Row],[Category and Sub-Category]],LEN(Table1[[#This Row],[Category and Sub-Category]])-FIND("/",Table1[[#This Row],[Category and Sub-Category]]))</f>
        <v>plays</v>
      </c>
      <c r="S3456" s="14">
        <f>(((Table1[[#This Row],[launched_at]]/60)/60)/24)+DATE(1970,1,1)</f>
        <v>41821.698599537034</v>
      </c>
      <c r="T3456" s="14">
        <f t="shared" si="53"/>
        <v>41851.698599537034</v>
      </c>
    </row>
    <row r="3457" spans="1:20" ht="58" x14ac:dyDescent="0.35">
      <c r="A3457">
        <v>3455</v>
      </c>
      <c r="B3457" s="1" t="s">
        <v>3454</v>
      </c>
      <c r="C3457" s="1" t="s">
        <v>7565</v>
      </c>
      <c r="D3457" s="6">
        <v>10000</v>
      </c>
      <c r="E3457" s="6">
        <v>10065</v>
      </c>
      <c r="F3457" t="s">
        <v>8219</v>
      </c>
      <c r="G3457" t="s">
        <v>8224</v>
      </c>
      <c r="H3457" t="s">
        <v>8246</v>
      </c>
      <c r="I3457">
        <v>1476381627</v>
      </c>
      <c r="J3457">
        <v>1473789627</v>
      </c>
      <c r="K3457" t="b">
        <v>0</v>
      </c>
      <c r="L3457">
        <v>69</v>
      </c>
      <c r="M3457" t="b">
        <v>1</v>
      </c>
      <c r="N3457" t="s">
        <v>8271</v>
      </c>
      <c r="O3457" s="16">
        <f>Table1[[#This Row],[pledged]]/Table1[[#This Row],[goal]]*100</f>
        <v>100.64999999999999</v>
      </c>
      <c r="P3457" s="6">
        <f>IFERROR(Table1[[#This Row],[pledged]]/Table1[[#This Row],[backers_count]],0)</f>
        <v>145.86956521739131</v>
      </c>
      <c r="Q3457" t="str">
        <f>LEFT(Table1[[#This Row],[Category and Sub-Category]],FIND("/",Table1[[#This Row],[Category and Sub-Category]])-1)</f>
        <v>theater</v>
      </c>
      <c r="R3457" t="str">
        <f>RIGHT(Table1[[#This Row],[Category and Sub-Category]],LEN(Table1[[#This Row],[Category and Sub-Category]])-FIND("/",Table1[[#This Row],[Category and Sub-Category]]))</f>
        <v>plays</v>
      </c>
      <c r="S3457" s="14">
        <f>(((Table1[[#This Row],[launched_at]]/60)/60)/24)+DATE(1970,1,1)</f>
        <v>42626.7503125</v>
      </c>
      <c r="T3457" s="14">
        <f t="shared" si="53"/>
        <v>42656.7503125</v>
      </c>
    </row>
    <row r="3458" spans="1:20" ht="43.5" x14ac:dyDescent="0.35">
      <c r="A3458">
        <v>3456</v>
      </c>
      <c r="B3458" s="1" t="s">
        <v>3455</v>
      </c>
      <c r="C3458" s="1" t="s">
        <v>7566</v>
      </c>
      <c r="D3458" s="6">
        <v>3000</v>
      </c>
      <c r="E3458" s="6">
        <v>5739</v>
      </c>
      <c r="F3458" t="s">
        <v>8219</v>
      </c>
      <c r="G3458" t="s">
        <v>8224</v>
      </c>
      <c r="H3458" t="s">
        <v>8246</v>
      </c>
      <c r="I3458">
        <v>1406876340</v>
      </c>
      <c r="J3458">
        <v>1404190567</v>
      </c>
      <c r="K3458" t="b">
        <v>0</v>
      </c>
      <c r="L3458">
        <v>16</v>
      </c>
      <c r="M3458" t="b">
        <v>1</v>
      </c>
      <c r="N3458" t="s">
        <v>8271</v>
      </c>
      <c r="O3458" s="16">
        <f>Table1[[#This Row],[pledged]]/Table1[[#This Row],[goal]]*100</f>
        <v>191.3</v>
      </c>
      <c r="P3458" s="6">
        <f>IFERROR(Table1[[#This Row],[pledged]]/Table1[[#This Row],[backers_count]],0)</f>
        <v>358.6875</v>
      </c>
      <c r="Q3458" t="str">
        <f>LEFT(Table1[[#This Row],[Category and Sub-Category]],FIND("/",Table1[[#This Row],[Category and Sub-Category]])-1)</f>
        <v>theater</v>
      </c>
      <c r="R3458" t="str">
        <f>RIGHT(Table1[[#This Row],[Category and Sub-Category]],LEN(Table1[[#This Row],[Category and Sub-Category]])-FIND("/",Table1[[#This Row],[Category and Sub-Category]]))</f>
        <v>plays</v>
      </c>
      <c r="S3458" s="14">
        <f>(((Table1[[#This Row],[launched_at]]/60)/60)/24)+DATE(1970,1,1)</f>
        <v>41821.205636574072</v>
      </c>
      <c r="T3458" s="14">
        <f t="shared" ref="T3458:T3521" si="54">(((I3458/60)/60)/24)+DATE(1970,1,1)</f>
        <v>41852.290972222225</v>
      </c>
    </row>
    <row r="3459" spans="1:20" ht="29" x14ac:dyDescent="0.35">
      <c r="A3459">
        <v>3457</v>
      </c>
      <c r="B3459" s="1" t="s">
        <v>3456</v>
      </c>
      <c r="C3459" s="1" t="s">
        <v>7567</v>
      </c>
      <c r="D3459" s="6">
        <v>2000</v>
      </c>
      <c r="E3459" s="6">
        <v>2804</v>
      </c>
      <c r="F3459" t="s">
        <v>8219</v>
      </c>
      <c r="G3459" t="s">
        <v>8224</v>
      </c>
      <c r="H3459" t="s">
        <v>8246</v>
      </c>
      <c r="I3459">
        <v>1423720740</v>
      </c>
      <c r="J3459">
        <v>1421081857</v>
      </c>
      <c r="K3459" t="b">
        <v>0</v>
      </c>
      <c r="L3459">
        <v>55</v>
      </c>
      <c r="M3459" t="b">
        <v>1</v>
      </c>
      <c r="N3459" t="s">
        <v>8271</v>
      </c>
      <c r="O3459" s="16">
        <f>Table1[[#This Row],[pledged]]/Table1[[#This Row],[goal]]*100</f>
        <v>140.19999999999999</v>
      </c>
      <c r="P3459" s="6">
        <f>IFERROR(Table1[[#This Row],[pledged]]/Table1[[#This Row],[backers_count]],0)</f>
        <v>50.981818181818184</v>
      </c>
      <c r="Q3459" t="str">
        <f>LEFT(Table1[[#This Row],[Category and Sub-Category]],FIND("/",Table1[[#This Row],[Category and Sub-Category]])-1)</f>
        <v>theater</v>
      </c>
      <c r="R3459" t="str">
        <f>RIGHT(Table1[[#This Row],[Category and Sub-Category]],LEN(Table1[[#This Row],[Category and Sub-Category]])-FIND("/",Table1[[#This Row],[Category and Sub-Category]]))</f>
        <v>plays</v>
      </c>
      <c r="S3459" s="14">
        <f>(((Table1[[#This Row],[launched_at]]/60)/60)/24)+DATE(1970,1,1)</f>
        <v>42016.706678240742</v>
      </c>
      <c r="T3459" s="14">
        <f t="shared" si="54"/>
        <v>42047.249305555553</v>
      </c>
    </row>
    <row r="3460" spans="1:20" ht="43.5" x14ac:dyDescent="0.35">
      <c r="A3460">
        <v>3458</v>
      </c>
      <c r="B3460" s="1" t="s">
        <v>3457</v>
      </c>
      <c r="C3460" s="1" t="s">
        <v>7568</v>
      </c>
      <c r="D3460" s="6">
        <v>978</v>
      </c>
      <c r="E3460" s="6">
        <v>1216</v>
      </c>
      <c r="F3460" t="s">
        <v>8219</v>
      </c>
      <c r="G3460" t="s">
        <v>8224</v>
      </c>
      <c r="H3460" t="s">
        <v>8246</v>
      </c>
      <c r="I3460">
        <v>1422937620</v>
      </c>
      <c r="J3460">
        <v>1420606303</v>
      </c>
      <c r="K3460" t="b">
        <v>0</v>
      </c>
      <c r="L3460">
        <v>27</v>
      </c>
      <c r="M3460" t="b">
        <v>1</v>
      </c>
      <c r="N3460" t="s">
        <v>8271</v>
      </c>
      <c r="O3460" s="16">
        <f>Table1[[#This Row],[pledged]]/Table1[[#This Row],[goal]]*100</f>
        <v>124.33537832310839</v>
      </c>
      <c r="P3460" s="6">
        <f>IFERROR(Table1[[#This Row],[pledged]]/Table1[[#This Row],[backers_count]],0)</f>
        <v>45.037037037037038</v>
      </c>
      <c r="Q3460" t="str">
        <f>LEFT(Table1[[#This Row],[Category and Sub-Category]],FIND("/",Table1[[#This Row],[Category and Sub-Category]])-1)</f>
        <v>theater</v>
      </c>
      <c r="R3460" t="str">
        <f>RIGHT(Table1[[#This Row],[Category and Sub-Category]],LEN(Table1[[#This Row],[Category and Sub-Category]])-FIND("/",Table1[[#This Row],[Category and Sub-Category]]))</f>
        <v>plays</v>
      </c>
      <c r="S3460" s="14">
        <f>(((Table1[[#This Row],[launched_at]]/60)/60)/24)+DATE(1970,1,1)</f>
        <v>42011.202581018515</v>
      </c>
      <c r="T3460" s="14">
        <f t="shared" si="54"/>
        <v>42038.185416666667</v>
      </c>
    </row>
    <row r="3461" spans="1:20" ht="58" x14ac:dyDescent="0.35">
      <c r="A3461">
        <v>3459</v>
      </c>
      <c r="B3461" s="1" t="s">
        <v>3458</v>
      </c>
      <c r="C3461" s="1" t="s">
        <v>7569</v>
      </c>
      <c r="D3461" s="6">
        <v>500</v>
      </c>
      <c r="E3461" s="6">
        <v>631</v>
      </c>
      <c r="F3461" t="s">
        <v>8219</v>
      </c>
      <c r="G3461" t="s">
        <v>8225</v>
      </c>
      <c r="H3461" t="s">
        <v>8247</v>
      </c>
      <c r="I3461">
        <v>1463743860</v>
      </c>
      <c r="J3461">
        <v>1461151860</v>
      </c>
      <c r="K3461" t="b">
        <v>0</v>
      </c>
      <c r="L3461">
        <v>36</v>
      </c>
      <c r="M3461" t="b">
        <v>1</v>
      </c>
      <c r="N3461" t="s">
        <v>8271</v>
      </c>
      <c r="O3461" s="16">
        <f>Table1[[#This Row],[pledged]]/Table1[[#This Row],[goal]]*100</f>
        <v>126.2</v>
      </c>
      <c r="P3461" s="6">
        <f>IFERROR(Table1[[#This Row],[pledged]]/Table1[[#This Row],[backers_count]],0)</f>
        <v>17.527777777777779</v>
      </c>
      <c r="Q3461" t="str">
        <f>LEFT(Table1[[#This Row],[Category and Sub-Category]],FIND("/",Table1[[#This Row],[Category and Sub-Category]])-1)</f>
        <v>theater</v>
      </c>
      <c r="R3461" t="str">
        <f>RIGHT(Table1[[#This Row],[Category and Sub-Category]],LEN(Table1[[#This Row],[Category and Sub-Category]])-FIND("/",Table1[[#This Row],[Category and Sub-Category]]))</f>
        <v>plays</v>
      </c>
      <c r="S3461" s="14">
        <f>(((Table1[[#This Row],[launched_at]]/60)/60)/24)+DATE(1970,1,1)</f>
        <v>42480.479861111111</v>
      </c>
      <c r="T3461" s="14">
        <f t="shared" si="54"/>
        <v>42510.479861111111</v>
      </c>
    </row>
    <row r="3462" spans="1:20" ht="43.5" x14ac:dyDescent="0.35">
      <c r="A3462">
        <v>3460</v>
      </c>
      <c r="B3462" s="1" t="s">
        <v>3459</v>
      </c>
      <c r="C3462" s="1" t="s">
        <v>7570</v>
      </c>
      <c r="D3462" s="6">
        <v>500</v>
      </c>
      <c r="E3462" s="6">
        <v>950</v>
      </c>
      <c r="F3462" t="s">
        <v>8219</v>
      </c>
      <c r="G3462" t="s">
        <v>8225</v>
      </c>
      <c r="H3462" t="s">
        <v>8247</v>
      </c>
      <c r="I3462">
        <v>1408106352</v>
      </c>
      <c r="J3462">
        <v>1406896752</v>
      </c>
      <c r="K3462" t="b">
        <v>0</v>
      </c>
      <c r="L3462">
        <v>19</v>
      </c>
      <c r="M3462" t="b">
        <v>1</v>
      </c>
      <c r="N3462" t="s">
        <v>8271</v>
      </c>
      <c r="O3462" s="16">
        <f>Table1[[#This Row],[pledged]]/Table1[[#This Row],[goal]]*100</f>
        <v>190</v>
      </c>
      <c r="P3462" s="6">
        <f>IFERROR(Table1[[#This Row],[pledged]]/Table1[[#This Row],[backers_count]],0)</f>
        <v>50</v>
      </c>
      <c r="Q3462" t="str">
        <f>LEFT(Table1[[#This Row],[Category and Sub-Category]],FIND("/",Table1[[#This Row],[Category and Sub-Category]])-1)</f>
        <v>theater</v>
      </c>
      <c r="R3462" t="str">
        <f>RIGHT(Table1[[#This Row],[Category and Sub-Category]],LEN(Table1[[#This Row],[Category and Sub-Category]])-FIND("/",Table1[[#This Row],[Category and Sub-Category]]))</f>
        <v>plays</v>
      </c>
      <c r="S3462" s="14">
        <f>(((Table1[[#This Row],[launched_at]]/60)/60)/24)+DATE(1970,1,1)</f>
        <v>41852.527222222219</v>
      </c>
      <c r="T3462" s="14">
        <f t="shared" si="54"/>
        <v>41866.527222222219</v>
      </c>
    </row>
    <row r="3463" spans="1:20" ht="58" x14ac:dyDescent="0.35">
      <c r="A3463">
        <v>3461</v>
      </c>
      <c r="B3463" s="1" t="s">
        <v>3460</v>
      </c>
      <c r="C3463" s="1" t="s">
        <v>7571</v>
      </c>
      <c r="D3463" s="6">
        <v>500</v>
      </c>
      <c r="E3463" s="6">
        <v>695</v>
      </c>
      <c r="F3463" t="s">
        <v>8219</v>
      </c>
      <c r="G3463" t="s">
        <v>8224</v>
      </c>
      <c r="H3463" t="s">
        <v>8246</v>
      </c>
      <c r="I3463">
        <v>1477710000</v>
      </c>
      <c r="J3463">
        <v>1475248279</v>
      </c>
      <c r="K3463" t="b">
        <v>0</v>
      </c>
      <c r="L3463">
        <v>12</v>
      </c>
      <c r="M3463" t="b">
        <v>1</v>
      </c>
      <c r="N3463" t="s">
        <v>8271</v>
      </c>
      <c r="O3463" s="16">
        <f>Table1[[#This Row],[pledged]]/Table1[[#This Row],[goal]]*100</f>
        <v>139</v>
      </c>
      <c r="P3463" s="6">
        <f>IFERROR(Table1[[#This Row],[pledged]]/Table1[[#This Row],[backers_count]],0)</f>
        <v>57.916666666666664</v>
      </c>
      <c r="Q3463" t="str">
        <f>LEFT(Table1[[#This Row],[Category and Sub-Category]],FIND("/",Table1[[#This Row],[Category and Sub-Category]])-1)</f>
        <v>theater</v>
      </c>
      <c r="R3463" t="str">
        <f>RIGHT(Table1[[#This Row],[Category and Sub-Category]],LEN(Table1[[#This Row],[Category and Sub-Category]])-FIND("/",Table1[[#This Row],[Category and Sub-Category]]))</f>
        <v>plays</v>
      </c>
      <c r="S3463" s="14">
        <f>(((Table1[[#This Row],[launched_at]]/60)/60)/24)+DATE(1970,1,1)</f>
        <v>42643.632858796293</v>
      </c>
      <c r="T3463" s="14">
        <f t="shared" si="54"/>
        <v>42672.125</v>
      </c>
    </row>
    <row r="3464" spans="1:20" ht="43.5" x14ac:dyDescent="0.35">
      <c r="A3464">
        <v>3462</v>
      </c>
      <c r="B3464" s="1" t="s">
        <v>3461</v>
      </c>
      <c r="C3464" s="1" t="s">
        <v>7572</v>
      </c>
      <c r="D3464" s="6">
        <v>250</v>
      </c>
      <c r="E3464" s="6">
        <v>505</v>
      </c>
      <c r="F3464" t="s">
        <v>8219</v>
      </c>
      <c r="G3464" t="s">
        <v>8224</v>
      </c>
      <c r="H3464" t="s">
        <v>8246</v>
      </c>
      <c r="I3464">
        <v>1436551200</v>
      </c>
      <c r="J3464">
        <v>1435181628</v>
      </c>
      <c r="K3464" t="b">
        <v>0</v>
      </c>
      <c r="L3464">
        <v>17</v>
      </c>
      <c r="M3464" t="b">
        <v>1</v>
      </c>
      <c r="N3464" t="s">
        <v>8271</v>
      </c>
      <c r="O3464" s="16">
        <f>Table1[[#This Row],[pledged]]/Table1[[#This Row],[goal]]*100</f>
        <v>202</v>
      </c>
      <c r="P3464" s="6">
        <f>IFERROR(Table1[[#This Row],[pledged]]/Table1[[#This Row],[backers_count]],0)</f>
        <v>29.705882352941178</v>
      </c>
      <c r="Q3464" t="str">
        <f>LEFT(Table1[[#This Row],[Category and Sub-Category]],FIND("/",Table1[[#This Row],[Category and Sub-Category]])-1)</f>
        <v>theater</v>
      </c>
      <c r="R3464" t="str">
        <f>RIGHT(Table1[[#This Row],[Category and Sub-Category]],LEN(Table1[[#This Row],[Category and Sub-Category]])-FIND("/",Table1[[#This Row],[Category and Sub-Category]]))</f>
        <v>plays</v>
      </c>
      <c r="S3464" s="14">
        <f>(((Table1[[#This Row],[launched_at]]/60)/60)/24)+DATE(1970,1,1)</f>
        <v>42179.898472222223</v>
      </c>
      <c r="T3464" s="14">
        <f t="shared" si="54"/>
        <v>42195.75</v>
      </c>
    </row>
    <row r="3465" spans="1:20" ht="43.5" x14ac:dyDescent="0.35">
      <c r="A3465">
        <v>3463</v>
      </c>
      <c r="B3465" s="1" t="s">
        <v>3462</v>
      </c>
      <c r="C3465" s="1" t="s">
        <v>7573</v>
      </c>
      <c r="D3465" s="6">
        <v>10000</v>
      </c>
      <c r="E3465" s="6">
        <v>10338</v>
      </c>
      <c r="F3465" t="s">
        <v>8219</v>
      </c>
      <c r="G3465" t="s">
        <v>8229</v>
      </c>
      <c r="H3465" t="s">
        <v>8251</v>
      </c>
      <c r="I3465">
        <v>1476158340</v>
      </c>
      <c r="J3465">
        <v>1472594585</v>
      </c>
      <c r="K3465" t="b">
        <v>0</v>
      </c>
      <c r="L3465">
        <v>114</v>
      </c>
      <c r="M3465" t="b">
        <v>1</v>
      </c>
      <c r="N3465" t="s">
        <v>8271</v>
      </c>
      <c r="O3465" s="16">
        <f>Table1[[#This Row],[pledged]]/Table1[[#This Row],[goal]]*100</f>
        <v>103.38000000000001</v>
      </c>
      <c r="P3465" s="6">
        <f>IFERROR(Table1[[#This Row],[pledged]]/Table1[[#This Row],[backers_count]],0)</f>
        <v>90.684210526315795</v>
      </c>
      <c r="Q3465" t="str">
        <f>LEFT(Table1[[#This Row],[Category and Sub-Category]],FIND("/",Table1[[#This Row],[Category and Sub-Category]])-1)</f>
        <v>theater</v>
      </c>
      <c r="R3465" t="str">
        <f>RIGHT(Table1[[#This Row],[Category and Sub-Category]],LEN(Table1[[#This Row],[Category and Sub-Category]])-FIND("/",Table1[[#This Row],[Category and Sub-Category]]))</f>
        <v>plays</v>
      </c>
      <c r="S3465" s="14">
        <f>(((Table1[[#This Row],[launched_at]]/60)/60)/24)+DATE(1970,1,1)</f>
        <v>42612.918807870374</v>
      </c>
      <c r="T3465" s="14">
        <f t="shared" si="54"/>
        <v>42654.165972222225</v>
      </c>
    </row>
    <row r="3466" spans="1:20" ht="58" x14ac:dyDescent="0.35">
      <c r="A3466">
        <v>3464</v>
      </c>
      <c r="B3466" s="1" t="s">
        <v>3463</v>
      </c>
      <c r="C3466" s="1" t="s">
        <v>7574</v>
      </c>
      <c r="D3466" s="6">
        <v>5000</v>
      </c>
      <c r="E3466" s="6">
        <v>5116.18</v>
      </c>
      <c r="F3466" t="s">
        <v>8219</v>
      </c>
      <c r="G3466" t="s">
        <v>8224</v>
      </c>
      <c r="H3466" t="s">
        <v>8246</v>
      </c>
      <c r="I3466">
        <v>1471921637</v>
      </c>
      <c r="J3466">
        <v>1469329637</v>
      </c>
      <c r="K3466" t="b">
        <v>0</v>
      </c>
      <c r="L3466">
        <v>93</v>
      </c>
      <c r="M3466" t="b">
        <v>1</v>
      </c>
      <c r="N3466" t="s">
        <v>8271</v>
      </c>
      <c r="O3466" s="16">
        <f>Table1[[#This Row],[pledged]]/Table1[[#This Row],[goal]]*100</f>
        <v>102.3236</v>
      </c>
      <c r="P3466" s="6">
        <f>IFERROR(Table1[[#This Row],[pledged]]/Table1[[#This Row],[backers_count]],0)</f>
        <v>55.012688172043013</v>
      </c>
      <c r="Q3466" t="str">
        <f>LEFT(Table1[[#This Row],[Category and Sub-Category]],FIND("/",Table1[[#This Row],[Category and Sub-Category]])-1)</f>
        <v>theater</v>
      </c>
      <c r="R3466" t="str">
        <f>RIGHT(Table1[[#This Row],[Category and Sub-Category]],LEN(Table1[[#This Row],[Category and Sub-Category]])-FIND("/",Table1[[#This Row],[Category and Sub-Category]]))</f>
        <v>plays</v>
      </c>
      <c r="S3466" s="14">
        <f>(((Table1[[#This Row],[launched_at]]/60)/60)/24)+DATE(1970,1,1)</f>
        <v>42575.130057870367</v>
      </c>
      <c r="T3466" s="14">
        <f t="shared" si="54"/>
        <v>42605.130057870367</v>
      </c>
    </row>
    <row r="3467" spans="1:20" ht="43.5" x14ac:dyDescent="0.35">
      <c r="A3467">
        <v>3465</v>
      </c>
      <c r="B3467" s="1" t="s">
        <v>3464</v>
      </c>
      <c r="C3467" s="1" t="s">
        <v>7575</v>
      </c>
      <c r="D3467" s="6">
        <v>2000</v>
      </c>
      <c r="E3467" s="6">
        <v>2060</v>
      </c>
      <c r="F3467" t="s">
        <v>8219</v>
      </c>
      <c r="G3467" t="s">
        <v>8225</v>
      </c>
      <c r="H3467" t="s">
        <v>8247</v>
      </c>
      <c r="I3467">
        <v>1439136000</v>
      </c>
      <c r="J3467">
        <v>1436972472</v>
      </c>
      <c r="K3467" t="b">
        <v>0</v>
      </c>
      <c r="L3467">
        <v>36</v>
      </c>
      <c r="M3467" t="b">
        <v>1</v>
      </c>
      <c r="N3467" t="s">
        <v>8271</v>
      </c>
      <c r="O3467" s="16">
        <f>Table1[[#This Row],[pledged]]/Table1[[#This Row],[goal]]*100</f>
        <v>103</v>
      </c>
      <c r="P3467" s="6">
        <f>IFERROR(Table1[[#This Row],[pledged]]/Table1[[#This Row],[backers_count]],0)</f>
        <v>57.222222222222221</v>
      </c>
      <c r="Q3467" t="str">
        <f>LEFT(Table1[[#This Row],[Category and Sub-Category]],FIND("/",Table1[[#This Row],[Category and Sub-Category]])-1)</f>
        <v>theater</v>
      </c>
      <c r="R3467" t="str">
        <f>RIGHT(Table1[[#This Row],[Category and Sub-Category]],LEN(Table1[[#This Row],[Category and Sub-Category]])-FIND("/",Table1[[#This Row],[Category and Sub-Category]]))</f>
        <v>plays</v>
      </c>
      <c r="S3467" s="14">
        <f>(((Table1[[#This Row],[launched_at]]/60)/60)/24)+DATE(1970,1,1)</f>
        <v>42200.625833333332</v>
      </c>
      <c r="T3467" s="14">
        <f t="shared" si="54"/>
        <v>42225.666666666672</v>
      </c>
    </row>
    <row r="3468" spans="1:20" ht="43.5" x14ac:dyDescent="0.35">
      <c r="A3468">
        <v>3466</v>
      </c>
      <c r="B3468" s="1" t="s">
        <v>3465</v>
      </c>
      <c r="C3468" s="1" t="s">
        <v>7576</v>
      </c>
      <c r="D3468" s="6">
        <v>3500</v>
      </c>
      <c r="E3468" s="6">
        <v>4450</v>
      </c>
      <c r="F3468" t="s">
        <v>8219</v>
      </c>
      <c r="G3468" t="s">
        <v>8224</v>
      </c>
      <c r="H3468" t="s">
        <v>8246</v>
      </c>
      <c r="I3468">
        <v>1461108450</v>
      </c>
      <c r="J3468">
        <v>1455928050</v>
      </c>
      <c r="K3468" t="b">
        <v>0</v>
      </c>
      <c r="L3468">
        <v>61</v>
      </c>
      <c r="M3468" t="b">
        <v>1</v>
      </c>
      <c r="N3468" t="s">
        <v>8271</v>
      </c>
      <c r="O3468" s="16">
        <f>Table1[[#This Row],[pledged]]/Table1[[#This Row],[goal]]*100</f>
        <v>127.14285714285714</v>
      </c>
      <c r="P3468" s="6">
        <f>IFERROR(Table1[[#This Row],[pledged]]/Table1[[#This Row],[backers_count]],0)</f>
        <v>72.950819672131146</v>
      </c>
      <c r="Q3468" t="str">
        <f>LEFT(Table1[[#This Row],[Category and Sub-Category]],FIND("/",Table1[[#This Row],[Category and Sub-Category]])-1)</f>
        <v>theater</v>
      </c>
      <c r="R3468" t="str">
        <f>RIGHT(Table1[[#This Row],[Category and Sub-Category]],LEN(Table1[[#This Row],[Category and Sub-Category]])-FIND("/",Table1[[#This Row],[Category and Sub-Category]]))</f>
        <v>plays</v>
      </c>
      <c r="S3468" s="14">
        <f>(((Table1[[#This Row],[launched_at]]/60)/60)/24)+DATE(1970,1,1)</f>
        <v>42420.019097222219</v>
      </c>
      <c r="T3468" s="14">
        <f t="shared" si="54"/>
        <v>42479.977430555555</v>
      </c>
    </row>
    <row r="3469" spans="1:20" x14ac:dyDescent="0.35">
      <c r="A3469">
        <v>3467</v>
      </c>
      <c r="B3469" s="1" t="s">
        <v>3466</v>
      </c>
      <c r="C3469" s="1" t="s">
        <v>7577</v>
      </c>
      <c r="D3469" s="6">
        <v>3000</v>
      </c>
      <c r="E3469" s="6">
        <v>3030</v>
      </c>
      <c r="F3469" t="s">
        <v>8219</v>
      </c>
      <c r="G3469" t="s">
        <v>8224</v>
      </c>
      <c r="H3469" t="s">
        <v>8246</v>
      </c>
      <c r="I3469">
        <v>1426864032</v>
      </c>
      <c r="J3469">
        <v>1424275632</v>
      </c>
      <c r="K3469" t="b">
        <v>0</v>
      </c>
      <c r="L3469">
        <v>47</v>
      </c>
      <c r="M3469" t="b">
        <v>1</v>
      </c>
      <c r="N3469" t="s">
        <v>8271</v>
      </c>
      <c r="O3469" s="16">
        <f>Table1[[#This Row],[pledged]]/Table1[[#This Row],[goal]]*100</f>
        <v>101</v>
      </c>
      <c r="P3469" s="6">
        <f>IFERROR(Table1[[#This Row],[pledged]]/Table1[[#This Row],[backers_count]],0)</f>
        <v>64.468085106382972</v>
      </c>
      <c r="Q3469" t="str">
        <f>LEFT(Table1[[#This Row],[Category and Sub-Category]],FIND("/",Table1[[#This Row],[Category and Sub-Category]])-1)</f>
        <v>theater</v>
      </c>
      <c r="R3469" t="str">
        <f>RIGHT(Table1[[#This Row],[Category and Sub-Category]],LEN(Table1[[#This Row],[Category and Sub-Category]])-FIND("/",Table1[[#This Row],[Category and Sub-Category]]))</f>
        <v>plays</v>
      </c>
      <c r="S3469" s="14">
        <f>(((Table1[[#This Row],[launched_at]]/60)/60)/24)+DATE(1970,1,1)</f>
        <v>42053.671666666662</v>
      </c>
      <c r="T3469" s="14">
        <f t="shared" si="54"/>
        <v>42083.630000000005</v>
      </c>
    </row>
    <row r="3470" spans="1:20" ht="43.5" x14ac:dyDescent="0.35">
      <c r="A3470">
        <v>3468</v>
      </c>
      <c r="B3470" s="1" t="s">
        <v>3467</v>
      </c>
      <c r="C3470" s="1" t="s">
        <v>7578</v>
      </c>
      <c r="D3470" s="6">
        <v>10000</v>
      </c>
      <c r="E3470" s="6">
        <v>12178</v>
      </c>
      <c r="F3470" t="s">
        <v>8219</v>
      </c>
      <c r="G3470" t="s">
        <v>8224</v>
      </c>
      <c r="H3470" t="s">
        <v>8246</v>
      </c>
      <c r="I3470">
        <v>1474426800</v>
      </c>
      <c r="J3470">
        <v>1471976529</v>
      </c>
      <c r="K3470" t="b">
        <v>0</v>
      </c>
      <c r="L3470">
        <v>17</v>
      </c>
      <c r="M3470" t="b">
        <v>1</v>
      </c>
      <c r="N3470" t="s">
        <v>8271</v>
      </c>
      <c r="O3470" s="16">
        <f>Table1[[#This Row],[pledged]]/Table1[[#This Row],[goal]]*100</f>
        <v>121.78</v>
      </c>
      <c r="P3470" s="6">
        <f>IFERROR(Table1[[#This Row],[pledged]]/Table1[[#This Row],[backers_count]],0)</f>
        <v>716.35294117647061</v>
      </c>
      <c r="Q3470" t="str">
        <f>LEFT(Table1[[#This Row],[Category and Sub-Category]],FIND("/",Table1[[#This Row],[Category and Sub-Category]])-1)</f>
        <v>theater</v>
      </c>
      <c r="R3470" t="str">
        <f>RIGHT(Table1[[#This Row],[Category and Sub-Category]],LEN(Table1[[#This Row],[Category and Sub-Category]])-FIND("/",Table1[[#This Row],[Category and Sub-Category]]))</f>
        <v>plays</v>
      </c>
      <c r="S3470" s="14">
        <f>(((Table1[[#This Row],[launched_at]]/60)/60)/24)+DATE(1970,1,1)</f>
        <v>42605.765381944439</v>
      </c>
      <c r="T3470" s="14">
        <f t="shared" si="54"/>
        <v>42634.125</v>
      </c>
    </row>
    <row r="3471" spans="1:20" ht="58" x14ac:dyDescent="0.35">
      <c r="A3471">
        <v>3469</v>
      </c>
      <c r="B3471" s="1" t="s">
        <v>3468</v>
      </c>
      <c r="C3471" s="1" t="s">
        <v>7579</v>
      </c>
      <c r="D3471" s="6">
        <v>2800</v>
      </c>
      <c r="E3471" s="6">
        <v>3175</v>
      </c>
      <c r="F3471" t="s">
        <v>8219</v>
      </c>
      <c r="G3471" t="s">
        <v>8224</v>
      </c>
      <c r="H3471" t="s">
        <v>8246</v>
      </c>
      <c r="I3471">
        <v>1461857045</v>
      </c>
      <c r="J3471">
        <v>1459265045</v>
      </c>
      <c r="K3471" t="b">
        <v>0</v>
      </c>
      <c r="L3471">
        <v>63</v>
      </c>
      <c r="M3471" t="b">
        <v>1</v>
      </c>
      <c r="N3471" t="s">
        <v>8271</v>
      </c>
      <c r="O3471" s="16">
        <f>Table1[[#This Row],[pledged]]/Table1[[#This Row],[goal]]*100</f>
        <v>113.39285714285714</v>
      </c>
      <c r="P3471" s="6">
        <f>IFERROR(Table1[[#This Row],[pledged]]/Table1[[#This Row],[backers_count]],0)</f>
        <v>50.396825396825399</v>
      </c>
      <c r="Q3471" t="str">
        <f>LEFT(Table1[[#This Row],[Category and Sub-Category]],FIND("/",Table1[[#This Row],[Category and Sub-Category]])-1)</f>
        <v>theater</v>
      </c>
      <c r="R3471" t="str">
        <f>RIGHT(Table1[[#This Row],[Category and Sub-Category]],LEN(Table1[[#This Row],[Category and Sub-Category]])-FIND("/",Table1[[#This Row],[Category and Sub-Category]]))</f>
        <v>plays</v>
      </c>
      <c r="S3471" s="14">
        <f>(((Table1[[#This Row],[launched_at]]/60)/60)/24)+DATE(1970,1,1)</f>
        <v>42458.641724537039</v>
      </c>
      <c r="T3471" s="14">
        <f t="shared" si="54"/>
        <v>42488.641724537039</v>
      </c>
    </row>
    <row r="3472" spans="1:20" ht="29" x14ac:dyDescent="0.35">
      <c r="A3472">
        <v>3470</v>
      </c>
      <c r="B3472" s="1" t="s">
        <v>3469</v>
      </c>
      <c r="C3472" s="1" t="s">
        <v>7580</v>
      </c>
      <c r="D3472" s="6">
        <v>250</v>
      </c>
      <c r="E3472" s="6">
        <v>375</v>
      </c>
      <c r="F3472" t="s">
        <v>8219</v>
      </c>
      <c r="G3472" t="s">
        <v>8224</v>
      </c>
      <c r="H3472" t="s">
        <v>8246</v>
      </c>
      <c r="I3472">
        <v>1468618680</v>
      </c>
      <c r="J3472">
        <v>1465345902</v>
      </c>
      <c r="K3472" t="b">
        <v>0</v>
      </c>
      <c r="L3472">
        <v>9</v>
      </c>
      <c r="M3472" t="b">
        <v>1</v>
      </c>
      <c r="N3472" t="s">
        <v>8271</v>
      </c>
      <c r="O3472" s="16">
        <f>Table1[[#This Row],[pledged]]/Table1[[#This Row],[goal]]*100</f>
        <v>150</v>
      </c>
      <c r="P3472" s="6">
        <f>IFERROR(Table1[[#This Row],[pledged]]/Table1[[#This Row],[backers_count]],0)</f>
        <v>41.666666666666664</v>
      </c>
      <c r="Q3472" t="str">
        <f>LEFT(Table1[[#This Row],[Category and Sub-Category]],FIND("/",Table1[[#This Row],[Category and Sub-Category]])-1)</f>
        <v>theater</v>
      </c>
      <c r="R3472" t="str">
        <f>RIGHT(Table1[[#This Row],[Category and Sub-Category]],LEN(Table1[[#This Row],[Category and Sub-Category]])-FIND("/",Table1[[#This Row],[Category and Sub-Category]]))</f>
        <v>plays</v>
      </c>
      <c r="S3472" s="14">
        <f>(((Table1[[#This Row],[launched_at]]/60)/60)/24)+DATE(1970,1,1)</f>
        <v>42529.022013888884</v>
      </c>
      <c r="T3472" s="14">
        <f t="shared" si="54"/>
        <v>42566.901388888888</v>
      </c>
    </row>
    <row r="3473" spans="1:20" ht="58" x14ac:dyDescent="0.35">
      <c r="A3473">
        <v>3471</v>
      </c>
      <c r="B3473" s="1" t="s">
        <v>3470</v>
      </c>
      <c r="C3473" s="1" t="s">
        <v>7581</v>
      </c>
      <c r="D3473" s="6">
        <v>500</v>
      </c>
      <c r="E3473" s="6">
        <v>1073</v>
      </c>
      <c r="F3473" t="s">
        <v>8219</v>
      </c>
      <c r="G3473" t="s">
        <v>8225</v>
      </c>
      <c r="H3473" t="s">
        <v>8247</v>
      </c>
      <c r="I3473">
        <v>1409515200</v>
      </c>
      <c r="J3473">
        <v>1405971690</v>
      </c>
      <c r="K3473" t="b">
        <v>0</v>
      </c>
      <c r="L3473">
        <v>30</v>
      </c>
      <c r="M3473" t="b">
        <v>1</v>
      </c>
      <c r="N3473" t="s">
        <v>8271</v>
      </c>
      <c r="O3473" s="16">
        <f>Table1[[#This Row],[pledged]]/Table1[[#This Row],[goal]]*100</f>
        <v>214.6</v>
      </c>
      <c r="P3473" s="6">
        <f>IFERROR(Table1[[#This Row],[pledged]]/Table1[[#This Row],[backers_count]],0)</f>
        <v>35.766666666666666</v>
      </c>
      <c r="Q3473" t="str">
        <f>LEFT(Table1[[#This Row],[Category and Sub-Category]],FIND("/",Table1[[#This Row],[Category and Sub-Category]])-1)</f>
        <v>theater</v>
      </c>
      <c r="R3473" t="str">
        <f>RIGHT(Table1[[#This Row],[Category and Sub-Category]],LEN(Table1[[#This Row],[Category and Sub-Category]])-FIND("/",Table1[[#This Row],[Category and Sub-Category]]))</f>
        <v>plays</v>
      </c>
      <c r="S3473" s="14">
        <f>(((Table1[[#This Row],[launched_at]]/60)/60)/24)+DATE(1970,1,1)</f>
        <v>41841.820486111108</v>
      </c>
      <c r="T3473" s="14">
        <f t="shared" si="54"/>
        <v>41882.833333333336</v>
      </c>
    </row>
    <row r="3474" spans="1:20" ht="43.5" x14ac:dyDescent="0.35">
      <c r="A3474">
        <v>3472</v>
      </c>
      <c r="B3474" s="1" t="s">
        <v>3471</v>
      </c>
      <c r="C3474" s="1" t="s">
        <v>7582</v>
      </c>
      <c r="D3474" s="6">
        <v>2000</v>
      </c>
      <c r="E3474" s="6">
        <v>2041</v>
      </c>
      <c r="F3474" t="s">
        <v>8219</v>
      </c>
      <c r="G3474" t="s">
        <v>8224</v>
      </c>
      <c r="H3474" t="s">
        <v>8246</v>
      </c>
      <c r="I3474">
        <v>1415253540</v>
      </c>
      <c r="J3474">
        <v>1413432331</v>
      </c>
      <c r="K3474" t="b">
        <v>0</v>
      </c>
      <c r="L3474">
        <v>23</v>
      </c>
      <c r="M3474" t="b">
        <v>1</v>
      </c>
      <c r="N3474" t="s">
        <v>8271</v>
      </c>
      <c r="O3474" s="16">
        <f>Table1[[#This Row],[pledged]]/Table1[[#This Row],[goal]]*100</f>
        <v>102.05</v>
      </c>
      <c r="P3474" s="6">
        <f>IFERROR(Table1[[#This Row],[pledged]]/Table1[[#This Row],[backers_count]],0)</f>
        <v>88.739130434782609</v>
      </c>
      <c r="Q3474" t="str">
        <f>LEFT(Table1[[#This Row],[Category and Sub-Category]],FIND("/",Table1[[#This Row],[Category and Sub-Category]])-1)</f>
        <v>theater</v>
      </c>
      <c r="R3474" t="str">
        <f>RIGHT(Table1[[#This Row],[Category and Sub-Category]],LEN(Table1[[#This Row],[Category and Sub-Category]])-FIND("/",Table1[[#This Row],[Category and Sub-Category]]))</f>
        <v>plays</v>
      </c>
      <c r="S3474" s="14">
        <f>(((Table1[[#This Row],[launched_at]]/60)/60)/24)+DATE(1970,1,1)</f>
        <v>41928.170497685183</v>
      </c>
      <c r="T3474" s="14">
        <f t="shared" si="54"/>
        <v>41949.249305555553</v>
      </c>
    </row>
    <row r="3475" spans="1:20" ht="43.5" x14ac:dyDescent="0.35">
      <c r="A3475">
        <v>3473</v>
      </c>
      <c r="B3475" s="1" t="s">
        <v>3472</v>
      </c>
      <c r="C3475" s="1" t="s">
        <v>7583</v>
      </c>
      <c r="D3475" s="6">
        <v>4900</v>
      </c>
      <c r="E3475" s="6">
        <v>4900</v>
      </c>
      <c r="F3475" t="s">
        <v>8219</v>
      </c>
      <c r="G3475" t="s">
        <v>8224</v>
      </c>
      <c r="H3475" t="s">
        <v>8246</v>
      </c>
      <c r="I3475">
        <v>1426883220</v>
      </c>
      <c r="J3475">
        <v>1425067296</v>
      </c>
      <c r="K3475" t="b">
        <v>0</v>
      </c>
      <c r="L3475">
        <v>33</v>
      </c>
      <c r="M3475" t="b">
        <v>1</v>
      </c>
      <c r="N3475" t="s">
        <v>8271</v>
      </c>
      <c r="O3475" s="16">
        <f>Table1[[#This Row],[pledged]]/Table1[[#This Row],[goal]]*100</f>
        <v>100</v>
      </c>
      <c r="P3475" s="6">
        <f>IFERROR(Table1[[#This Row],[pledged]]/Table1[[#This Row],[backers_count]],0)</f>
        <v>148.4848484848485</v>
      </c>
      <c r="Q3475" t="str">
        <f>LEFT(Table1[[#This Row],[Category and Sub-Category]],FIND("/",Table1[[#This Row],[Category and Sub-Category]])-1)</f>
        <v>theater</v>
      </c>
      <c r="R3475" t="str">
        <f>RIGHT(Table1[[#This Row],[Category and Sub-Category]],LEN(Table1[[#This Row],[Category and Sub-Category]])-FIND("/",Table1[[#This Row],[Category and Sub-Category]]))</f>
        <v>plays</v>
      </c>
      <c r="S3475" s="14">
        <f>(((Table1[[#This Row],[launched_at]]/60)/60)/24)+DATE(1970,1,1)</f>
        <v>42062.834444444445</v>
      </c>
      <c r="T3475" s="14">
        <f t="shared" si="54"/>
        <v>42083.852083333331</v>
      </c>
    </row>
    <row r="3476" spans="1:20" ht="43.5" x14ac:dyDescent="0.35">
      <c r="A3476">
        <v>3474</v>
      </c>
      <c r="B3476" s="1" t="s">
        <v>3473</v>
      </c>
      <c r="C3476" s="1" t="s">
        <v>7584</v>
      </c>
      <c r="D3476" s="6">
        <v>2000</v>
      </c>
      <c r="E3476" s="6">
        <v>2020</v>
      </c>
      <c r="F3476" t="s">
        <v>8219</v>
      </c>
      <c r="G3476" t="s">
        <v>8225</v>
      </c>
      <c r="H3476" t="s">
        <v>8247</v>
      </c>
      <c r="I3476">
        <v>1469016131</v>
      </c>
      <c r="J3476">
        <v>1466424131</v>
      </c>
      <c r="K3476" t="b">
        <v>0</v>
      </c>
      <c r="L3476">
        <v>39</v>
      </c>
      <c r="M3476" t="b">
        <v>1</v>
      </c>
      <c r="N3476" t="s">
        <v>8271</v>
      </c>
      <c r="O3476" s="16">
        <f>Table1[[#This Row],[pledged]]/Table1[[#This Row],[goal]]*100</f>
        <v>101</v>
      </c>
      <c r="P3476" s="6">
        <f>IFERROR(Table1[[#This Row],[pledged]]/Table1[[#This Row],[backers_count]],0)</f>
        <v>51.794871794871796</v>
      </c>
      <c r="Q3476" t="str">
        <f>LEFT(Table1[[#This Row],[Category and Sub-Category]],FIND("/",Table1[[#This Row],[Category and Sub-Category]])-1)</f>
        <v>theater</v>
      </c>
      <c r="R3476" t="str">
        <f>RIGHT(Table1[[#This Row],[Category and Sub-Category]],LEN(Table1[[#This Row],[Category and Sub-Category]])-FIND("/",Table1[[#This Row],[Category and Sub-Category]]))</f>
        <v>plays</v>
      </c>
      <c r="S3476" s="14">
        <f>(((Table1[[#This Row],[launched_at]]/60)/60)/24)+DATE(1970,1,1)</f>
        <v>42541.501516203702</v>
      </c>
      <c r="T3476" s="14">
        <f t="shared" si="54"/>
        <v>42571.501516203702</v>
      </c>
    </row>
    <row r="3477" spans="1:20" ht="43.5" x14ac:dyDescent="0.35">
      <c r="A3477">
        <v>3475</v>
      </c>
      <c r="B3477" s="1" t="s">
        <v>3474</v>
      </c>
      <c r="C3477" s="1" t="s">
        <v>7585</v>
      </c>
      <c r="D3477" s="6">
        <v>300</v>
      </c>
      <c r="E3477" s="6">
        <v>340</v>
      </c>
      <c r="F3477" t="s">
        <v>8219</v>
      </c>
      <c r="G3477" t="s">
        <v>8225</v>
      </c>
      <c r="H3477" t="s">
        <v>8247</v>
      </c>
      <c r="I3477">
        <v>1414972800</v>
      </c>
      <c r="J3477">
        <v>1412629704</v>
      </c>
      <c r="K3477" t="b">
        <v>0</v>
      </c>
      <c r="L3477">
        <v>17</v>
      </c>
      <c r="M3477" t="b">
        <v>1</v>
      </c>
      <c r="N3477" t="s">
        <v>8271</v>
      </c>
      <c r="O3477" s="16">
        <f>Table1[[#This Row],[pledged]]/Table1[[#This Row],[goal]]*100</f>
        <v>113.33333333333333</v>
      </c>
      <c r="P3477" s="6">
        <f>IFERROR(Table1[[#This Row],[pledged]]/Table1[[#This Row],[backers_count]],0)</f>
        <v>20</v>
      </c>
      <c r="Q3477" t="str">
        <f>LEFT(Table1[[#This Row],[Category and Sub-Category]],FIND("/",Table1[[#This Row],[Category and Sub-Category]])-1)</f>
        <v>theater</v>
      </c>
      <c r="R3477" t="str">
        <f>RIGHT(Table1[[#This Row],[Category and Sub-Category]],LEN(Table1[[#This Row],[Category and Sub-Category]])-FIND("/",Table1[[#This Row],[Category and Sub-Category]]))</f>
        <v>plays</v>
      </c>
      <c r="S3477" s="14">
        <f>(((Table1[[#This Row],[launched_at]]/60)/60)/24)+DATE(1970,1,1)</f>
        <v>41918.880833333329</v>
      </c>
      <c r="T3477" s="14">
        <f t="shared" si="54"/>
        <v>41946</v>
      </c>
    </row>
    <row r="3478" spans="1:20" ht="58" x14ac:dyDescent="0.35">
      <c r="A3478">
        <v>3476</v>
      </c>
      <c r="B3478" s="1" t="s">
        <v>3475</v>
      </c>
      <c r="C3478" s="1" t="s">
        <v>7586</v>
      </c>
      <c r="D3478" s="6">
        <v>300</v>
      </c>
      <c r="E3478" s="6">
        <v>312</v>
      </c>
      <c r="F3478" t="s">
        <v>8219</v>
      </c>
      <c r="G3478" t="s">
        <v>8224</v>
      </c>
      <c r="H3478" t="s">
        <v>8246</v>
      </c>
      <c r="I3478">
        <v>1414378800</v>
      </c>
      <c r="J3478">
        <v>1412836990</v>
      </c>
      <c r="K3478" t="b">
        <v>0</v>
      </c>
      <c r="L3478">
        <v>6</v>
      </c>
      <c r="M3478" t="b">
        <v>1</v>
      </c>
      <c r="N3478" t="s">
        <v>8271</v>
      </c>
      <c r="O3478" s="16">
        <f>Table1[[#This Row],[pledged]]/Table1[[#This Row],[goal]]*100</f>
        <v>104</v>
      </c>
      <c r="P3478" s="6">
        <f>IFERROR(Table1[[#This Row],[pledged]]/Table1[[#This Row],[backers_count]],0)</f>
        <v>52</v>
      </c>
      <c r="Q3478" t="str">
        <f>LEFT(Table1[[#This Row],[Category and Sub-Category]],FIND("/",Table1[[#This Row],[Category and Sub-Category]])-1)</f>
        <v>theater</v>
      </c>
      <c r="R3478" t="str">
        <f>RIGHT(Table1[[#This Row],[Category and Sub-Category]],LEN(Table1[[#This Row],[Category and Sub-Category]])-FIND("/",Table1[[#This Row],[Category and Sub-Category]]))</f>
        <v>plays</v>
      </c>
      <c r="S3478" s="14">
        <f>(((Table1[[#This Row],[launched_at]]/60)/60)/24)+DATE(1970,1,1)</f>
        <v>41921.279976851853</v>
      </c>
      <c r="T3478" s="14">
        <f t="shared" si="54"/>
        <v>41939.125</v>
      </c>
    </row>
    <row r="3479" spans="1:20" ht="43.5" x14ac:dyDescent="0.35">
      <c r="A3479">
        <v>3477</v>
      </c>
      <c r="B3479" s="1" t="s">
        <v>3476</v>
      </c>
      <c r="C3479" s="1" t="s">
        <v>7587</v>
      </c>
      <c r="D3479" s="6">
        <v>1800</v>
      </c>
      <c r="E3479" s="6">
        <v>2076</v>
      </c>
      <c r="F3479" t="s">
        <v>8219</v>
      </c>
      <c r="G3479" t="s">
        <v>8224</v>
      </c>
      <c r="H3479" t="s">
        <v>8246</v>
      </c>
      <c r="I3479">
        <v>1431831600</v>
      </c>
      <c r="J3479">
        <v>1430761243</v>
      </c>
      <c r="K3479" t="b">
        <v>0</v>
      </c>
      <c r="L3479">
        <v>39</v>
      </c>
      <c r="M3479" t="b">
        <v>1</v>
      </c>
      <c r="N3479" t="s">
        <v>8271</v>
      </c>
      <c r="O3479" s="16">
        <f>Table1[[#This Row],[pledged]]/Table1[[#This Row],[goal]]*100</f>
        <v>115.33333333333333</v>
      </c>
      <c r="P3479" s="6">
        <f>IFERROR(Table1[[#This Row],[pledged]]/Table1[[#This Row],[backers_count]],0)</f>
        <v>53.230769230769234</v>
      </c>
      <c r="Q3479" t="str">
        <f>LEFT(Table1[[#This Row],[Category and Sub-Category]],FIND("/",Table1[[#This Row],[Category and Sub-Category]])-1)</f>
        <v>theater</v>
      </c>
      <c r="R3479" t="str">
        <f>RIGHT(Table1[[#This Row],[Category and Sub-Category]],LEN(Table1[[#This Row],[Category and Sub-Category]])-FIND("/",Table1[[#This Row],[Category and Sub-Category]]))</f>
        <v>plays</v>
      </c>
      <c r="S3479" s="14">
        <f>(((Table1[[#This Row],[launched_at]]/60)/60)/24)+DATE(1970,1,1)</f>
        <v>42128.736608796295</v>
      </c>
      <c r="T3479" s="14">
        <f t="shared" si="54"/>
        <v>42141.125</v>
      </c>
    </row>
    <row r="3480" spans="1:20" ht="43.5" x14ac:dyDescent="0.35">
      <c r="A3480">
        <v>3478</v>
      </c>
      <c r="B3480" s="1" t="s">
        <v>3477</v>
      </c>
      <c r="C3480" s="1" t="s">
        <v>7588</v>
      </c>
      <c r="D3480" s="6">
        <v>2000</v>
      </c>
      <c r="E3480" s="6">
        <v>2257</v>
      </c>
      <c r="F3480" t="s">
        <v>8219</v>
      </c>
      <c r="G3480" t="s">
        <v>8224</v>
      </c>
      <c r="H3480" t="s">
        <v>8246</v>
      </c>
      <c r="I3480">
        <v>1426539600</v>
      </c>
      <c r="J3480">
        <v>1424296822</v>
      </c>
      <c r="K3480" t="b">
        <v>0</v>
      </c>
      <c r="L3480">
        <v>57</v>
      </c>
      <c r="M3480" t="b">
        <v>1</v>
      </c>
      <c r="N3480" t="s">
        <v>8271</v>
      </c>
      <c r="O3480" s="16">
        <f>Table1[[#This Row],[pledged]]/Table1[[#This Row],[goal]]*100</f>
        <v>112.85000000000001</v>
      </c>
      <c r="P3480" s="6">
        <f>IFERROR(Table1[[#This Row],[pledged]]/Table1[[#This Row],[backers_count]],0)</f>
        <v>39.596491228070178</v>
      </c>
      <c r="Q3480" t="str">
        <f>LEFT(Table1[[#This Row],[Category and Sub-Category]],FIND("/",Table1[[#This Row],[Category and Sub-Category]])-1)</f>
        <v>theater</v>
      </c>
      <c r="R3480" t="str">
        <f>RIGHT(Table1[[#This Row],[Category and Sub-Category]],LEN(Table1[[#This Row],[Category and Sub-Category]])-FIND("/",Table1[[#This Row],[Category and Sub-Category]]))</f>
        <v>plays</v>
      </c>
      <c r="S3480" s="14">
        <f>(((Table1[[#This Row],[launched_at]]/60)/60)/24)+DATE(1970,1,1)</f>
        <v>42053.916921296302</v>
      </c>
      <c r="T3480" s="14">
        <f t="shared" si="54"/>
        <v>42079.875</v>
      </c>
    </row>
    <row r="3481" spans="1:20" ht="43.5" x14ac:dyDescent="0.35">
      <c r="A3481">
        <v>3479</v>
      </c>
      <c r="B3481" s="1" t="s">
        <v>3478</v>
      </c>
      <c r="C3481" s="1" t="s">
        <v>7589</v>
      </c>
      <c r="D3481" s="6">
        <v>1500</v>
      </c>
      <c r="E3481" s="6">
        <v>1918</v>
      </c>
      <c r="F3481" t="s">
        <v>8219</v>
      </c>
      <c r="G3481" t="s">
        <v>8225</v>
      </c>
      <c r="H3481" t="s">
        <v>8247</v>
      </c>
      <c r="I3481">
        <v>1403382680</v>
      </c>
      <c r="J3481">
        <v>1400790680</v>
      </c>
      <c r="K3481" t="b">
        <v>0</v>
      </c>
      <c r="L3481">
        <v>56</v>
      </c>
      <c r="M3481" t="b">
        <v>1</v>
      </c>
      <c r="N3481" t="s">
        <v>8271</v>
      </c>
      <c r="O3481" s="16">
        <f>Table1[[#This Row],[pledged]]/Table1[[#This Row],[goal]]*100</f>
        <v>127.86666666666666</v>
      </c>
      <c r="P3481" s="6">
        <f>IFERROR(Table1[[#This Row],[pledged]]/Table1[[#This Row],[backers_count]],0)</f>
        <v>34.25</v>
      </c>
      <c r="Q3481" t="str">
        <f>LEFT(Table1[[#This Row],[Category and Sub-Category]],FIND("/",Table1[[#This Row],[Category and Sub-Category]])-1)</f>
        <v>theater</v>
      </c>
      <c r="R3481" t="str">
        <f>RIGHT(Table1[[#This Row],[Category and Sub-Category]],LEN(Table1[[#This Row],[Category and Sub-Category]])-FIND("/",Table1[[#This Row],[Category and Sub-Category]]))</f>
        <v>plays</v>
      </c>
      <c r="S3481" s="14">
        <f>(((Table1[[#This Row],[launched_at]]/60)/60)/24)+DATE(1970,1,1)</f>
        <v>41781.855092592588</v>
      </c>
      <c r="T3481" s="14">
        <f t="shared" si="54"/>
        <v>41811.855092592588</v>
      </c>
    </row>
    <row r="3482" spans="1:20" ht="43.5" x14ac:dyDescent="0.35">
      <c r="A3482">
        <v>3480</v>
      </c>
      <c r="B3482" s="1" t="s">
        <v>3479</v>
      </c>
      <c r="C3482" s="1" t="s">
        <v>7590</v>
      </c>
      <c r="D3482" s="6">
        <v>1500</v>
      </c>
      <c r="E3482" s="6">
        <v>2140</v>
      </c>
      <c r="F3482" t="s">
        <v>8219</v>
      </c>
      <c r="G3482" t="s">
        <v>8224</v>
      </c>
      <c r="H3482" t="s">
        <v>8246</v>
      </c>
      <c r="I3482">
        <v>1436562000</v>
      </c>
      <c r="J3482">
        <v>1434440227</v>
      </c>
      <c r="K3482" t="b">
        <v>0</v>
      </c>
      <c r="L3482">
        <v>13</v>
      </c>
      <c r="M3482" t="b">
        <v>1</v>
      </c>
      <c r="N3482" t="s">
        <v>8271</v>
      </c>
      <c r="O3482" s="16">
        <f>Table1[[#This Row],[pledged]]/Table1[[#This Row],[goal]]*100</f>
        <v>142.66666666666669</v>
      </c>
      <c r="P3482" s="6">
        <f>IFERROR(Table1[[#This Row],[pledged]]/Table1[[#This Row],[backers_count]],0)</f>
        <v>164.61538461538461</v>
      </c>
      <c r="Q3482" t="str">
        <f>LEFT(Table1[[#This Row],[Category and Sub-Category]],FIND("/",Table1[[#This Row],[Category and Sub-Category]])-1)</f>
        <v>theater</v>
      </c>
      <c r="R3482" t="str">
        <f>RIGHT(Table1[[#This Row],[Category and Sub-Category]],LEN(Table1[[#This Row],[Category and Sub-Category]])-FIND("/",Table1[[#This Row],[Category and Sub-Category]]))</f>
        <v>plays</v>
      </c>
      <c r="S3482" s="14">
        <f>(((Table1[[#This Row],[launched_at]]/60)/60)/24)+DATE(1970,1,1)</f>
        <v>42171.317442129628</v>
      </c>
      <c r="T3482" s="14">
        <f t="shared" si="54"/>
        <v>42195.875</v>
      </c>
    </row>
    <row r="3483" spans="1:20" ht="43.5" x14ac:dyDescent="0.35">
      <c r="A3483">
        <v>3481</v>
      </c>
      <c r="B3483" s="1" t="s">
        <v>3480</v>
      </c>
      <c r="C3483" s="1" t="s">
        <v>7591</v>
      </c>
      <c r="D3483" s="6">
        <v>10000</v>
      </c>
      <c r="E3483" s="6">
        <v>11880</v>
      </c>
      <c r="F3483" t="s">
        <v>8219</v>
      </c>
      <c r="G3483" t="s">
        <v>8226</v>
      </c>
      <c r="H3483" t="s">
        <v>8248</v>
      </c>
      <c r="I3483">
        <v>1420178188</v>
      </c>
      <c r="J3483">
        <v>1418709388</v>
      </c>
      <c r="K3483" t="b">
        <v>0</v>
      </c>
      <c r="L3483">
        <v>95</v>
      </c>
      <c r="M3483" t="b">
        <v>1</v>
      </c>
      <c r="N3483" t="s">
        <v>8271</v>
      </c>
      <c r="O3483" s="16">
        <f>Table1[[#This Row],[pledged]]/Table1[[#This Row],[goal]]*100</f>
        <v>118.8</v>
      </c>
      <c r="P3483" s="6">
        <f>IFERROR(Table1[[#This Row],[pledged]]/Table1[[#This Row],[backers_count]],0)</f>
        <v>125.05263157894737</v>
      </c>
      <c r="Q3483" t="str">
        <f>LEFT(Table1[[#This Row],[Category and Sub-Category]],FIND("/",Table1[[#This Row],[Category and Sub-Category]])-1)</f>
        <v>theater</v>
      </c>
      <c r="R3483" t="str">
        <f>RIGHT(Table1[[#This Row],[Category and Sub-Category]],LEN(Table1[[#This Row],[Category and Sub-Category]])-FIND("/",Table1[[#This Row],[Category and Sub-Category]]))</f>
        <v>plays</v>
      </c>
      <c r="S3483" s="14">
        <f>(((Table1[[#This Row],[launched_at]]/60)/60)/24)+DATE(1970,1,1)</f>
        <v>41989.24754629629</v>
      </c>
      <c r="T3483" s="14">
        <f t="shared" si="54"/>
        <v>42006.24754629629</v>
      </c>
    </row>
    <row r="3484" spans="1:20" ht="43.5" x14ac:dyDescent="0.35">
      <c r="A3484">
        <v>3482</v>
      </c>
      <c r="B3484" s="1" t="s">
        <v>3481</v>
      </c>
      <c r="C3484" s="1" t="s">
        <v>7592</v>
      </c>
      <c r="D3484" s="6">
        <v>3000</v>
      </c>
      <c r="E3484" s="6">
        <v>4150</v>
      </c>
      <c r="F3484" t="s">
        <v>8219</v>
      </c>
      <c r="G3484" t="s">
        <v>8225</v>
      </c>
      <c r="H3484" t="s">
        <v>8247</v>
      </c>
      <c r="I3484">
        <v>1404671466</v>
      </c>
      <c r="J3484">
        <v>1402079466</v>
      </c>
      <c r="K3484" t="b">
        <v>0</v>
      </c>
      <c r="L3484">
        <v>80</v>
      </c>
      <c r="M3484" t="b">
        <v>1</v>
      </c>
      <c r="N3484" t="s">
        <v>8271</v>
      </c>
      <c r="O3484" s="16">
        <f>Table1[[#This Row],[pledged]]/Table1[[#This Row],[goal]]*100</f>
        <v>138.33333333333334</v>
      </c>
      <c r="P3484" s="6">
        <f>IFERROR(Table1[[#This Row],[pledged]]/Table1[[#This Row],[backers_count]],0)</f>
        <v>51.875</v>
      </c>
      <c r="Q3484" t="str">
        <f>LEFT(Table1[[#This Row],[Category and Sub-Category]],FIND("/",Table1[[#This Row],[Category and Sub-Category]])-1)</f>
        <v>theater</v>
      </c>
      <c r="R3484" t="str">
        <f>RIGHT(Table1[[#This Row],[Category and Sub-Category]],LEN(Table1[[#This Row],[Category and Sub-Category]])-FIND("/",Table1[[#This Row],[Category and Sub-Category]]))</f>
        <v>plays</v>
      </c>
      <c r="S3484" s="14">
        <f>(((Table1[[#This Row],[launched_at]]/60)/60)/24)+DATE(1970,1,1)</f>
        <v>41796.771597222221</v>
      </c>
      <c r="T3484" s="14">
        <f t="shared" si="54"/>
        <v>41826.771597222221</v>
      </c>
    </row>
    <row r="3485" spans="1:20" ht="43.5" x14ac:dyDescent="0.35">
      <c r="A3485">
        <v>3483</v>
      </c>
      <c r="B3485" s="1" t="s">
        <v>3482</v>
      </c>
      <c r="C3485" s="1" t="s">
        <v>7593</v>
      </c>
      <c r="D3485" s="6">
        <v>3350</v>
      </c>
      <c r="E3485" s="6">
        <v>5358</v>
      </c>
      <c r="F3485" t="s">
        <v>8219</v>
      </c>
      <c r="G3485" t="s">
        <v>8224</v>
      </c>
      <c r="H3485" t="s">
        <v>8246</v>
      </c>
      <c r="I3485">
        <v>1404403381</v>
      </c>
      <c r="J3485">
        <v>1401811381</v>
      </c>
      <c r="K3485" t="b">
        <v>0</v>
      </c>
      <c r="L3485">
        <v>133</v>
      </c>
      <c r="M3485" t="b">
        <v>1</v>
      </c>
      <c r="N3485" t="s">
        <v>8271</v>
      </c>
      <c r="O3485" s="16">
        <f>Table1[[#This Row],[pledged]]/Table1[[#This Row],[goal]]*100</f>
        <v>159.9402985074627</v>
      </c>
      <c r="P3485" s="6">
        <f>IFERROR(Table1[[#This Row],[pledged]]/Table1[[#This Row],[backers_count]],0)</f>
        <v>40.285714285714285</v>
      </c>
      <c r="Q3485" t="str">
        <f>LEFT(Table1[[#This Row],[Category and Sub-Category]],FIND("/",Table1[[#This Row],[Category and Sub-Category]])-1)</f>
        <v>theater</v>
      </c>
      <c r="R3485" t="str">
        <f>RIGHT(Table1[[#This Row],[Category and Sub-Category]],LEN(Table1[[#This Row],[Category and Sub-Category]])-FIND("/",Table1[[#This Row],[Category and Sub-Category]]))</f>
        <v>plays</v>
      </c>
      <c r="S3485" s="14">
        <f>(((Table1[[#This Row],[launched_at]]/60)/60)/24)+DATE(1970,1,1)</f>
        <v>41793.668761574074</v>
      </c>
      <c r="T3485" s="14">
        <f t="shared" si="54"/>
        <v>41823.668761574074</v>
      </c>
    </row>
    <row r="3486" spans="1:20" ht="58" x14ac:dyDescent="0.35">
      <c r="A3486">
        <v>3484</v>
      </c>
      <c r="B3486" s="1" t="s">
        <v>3483</v>
      </c>
      <c r="C3486" s="1" t="s">
        <v>7594</v>
      </c>
      <c r="D3486" s="6">
        <v>2500</v>
      </c>
      <c r="E3486" s="6">
        <v>2856</v>
      </c>
      <c r="F3486" t="s">
        <v>8219</v>
      </c>
      <c r="G3486" t="s">
        <v>8224</v>
      </c>
      <c r="H3486" t="s">
        <v>8246</v>
      </c>
      <c r="I3486">
        <v>1466014499</v>
      </c>
      <c r="J3486">
        <v>1463422499</v>
      </c>
      <c r="K3486" t="b">
        <v>0</v>
      </c>
      <c r="L3486">
        <v>44</v>
      </c>
      <c r="M3486" t="b">
        <v>1</v>
      </c>
      <c r="N3486" t="s">
        <v>8271</v>
      </c>
      <c r="O3486" s="16">
        <f>Table1[[#This Row],[pledged]]/Table1[[#This Row],[goal]]*100</f>
        <v>114.24000000000001</v>
      </c>
      <c r="P3486" s="6">
        <f>IFERROR(Table1[[#This Row],[pledged]]/Table1[[#This Row],[backers_count]],0)</f>
        <v>64.909090909090907</v>
      </c>
      <c r="Q3486" t="str">
        <f>LEFT(Table1[[#This Row],[Category and Sub-Category]],FIND("/",Table1[[#This Row],[Category and Sub-Category]])-1)</f>
        <v>theater</v>
      </c>
      <c r="R3486" t="str">
        <f>RIGHT(Table1[[#This Row],[Category and Sub-Category]],LEN(Table1[[#This Row],[Category and Sub-Category]])-FIND("/",Table1[[#This Row],[Category and Sub-Category]]))</f>
        <v>plays</v>
      </c>
      <c r="S3486" s="14">
        <f>(((Table1[[#This Row],[launched_at]]/60)/60)/24)+DATE(1970,1,1)</f>
        <v>42506.760405092587</v>
      </c>
      <c r="T3486" s="14">
        <f t="shared" si="54"/>
        <v>42536.760405092587</v>
      </c>
    </row>
    <row r="3487" spans="1:20" ht="43.5" x14ac:dyDescent="0.35">
      <c r="A3487">
        <v>3485</v>
      </c>
      <c r="B3487" s="1" t="s">
        <v>3484</v>
      </c>
      <c r="C3487" s="1" t="s">
        <v>7595</v>
      </c>
      <c r="D3487" s="6">
        <v>1650</v>
      </c>
      <c r="E3487" s="6">
        <v>1660</v>
      </c>
      <c r="F3487" t="s">
        <v>8219</v>
      </c>
      <c r="G3487" t="s">
        <v>8224</v>
      </c>
      <c r="H3487" t="s">
        <v>8246</v>
      </c>
      <c r="I3487">
        <v>1454431080</v>
      </c>
      <c r="J3487">
        <v>1451839080</v>
      </c>
      <c r="K3487" t="b">
        <v>0</v>
      </c>
      <c r="L3487">
        <v>30</v>
      </c>
      <c r="M3487" t="b">
        <v>1</v>
      </c>
      <c r="N3487" t="s">
        <v>8271</v>
      </c>
      <c r="O3487" s="16">
        <f>Table1[[#This Row],[pledged]]/Table1[[#This Row],[goal]]*100</f>
        <v>100.60606060606061</v>
      </c>
      <c r="P3487" s="6">
        <f>IFERROR(Table1[[#This Row],[pledged]]/Table1[[#This Row],[backers_count]],0)</f>
        <v>55.333333333333336</v>
      </c>
      <c r="Q3487" t="str">
        <f>LEFT(Table1[[#This Row],[Category and Sub-Category]],FIND("/",Table1[[#This Row],[Category and Sub-Category]])-1)</f>
        <v>theater</v>
      </c>
      <c r="R3487" t="str">
        <f>RIGHT(Table1[[#This Row],[Category and Sub-Category]],LEN(Table1[[#This Row],[Category and Sub-Category]])-FIND("/",Table1[[#This Row],[Category and Sub-Category]]))</f>
        <v>plays</v>
      </c>
      <c r="S3487" s="14">
        <f>(((Table1[[#This Row],[launched_at]]/60)/60)/24)+DATE(1970,1,1)</f>
        <v>42372.693055555559</v>
      </c>
      <c r="T3487" s="14">
        <f t="shared" si="54"/>
        <v>42402.693055555559</v>
      </c>
    </row>
    <row r="3488" spans="1:20" ht="43.5" x14ac:dyDescent="0.35">
      <c r="A3488">
        <v>3486</v>
      </c>
      <c r="B3488" s="1" t="s">
        <v>3485</v>
      </c>
      <c r="C3488" s="1" t="s">
        <v>7596</v>
      </c>
      <c r="D3488" s="6">
        <v>3000</v>
      </c>
      <c r="E3488" s="6">
        <v>4656</v>
      </c>
      <c r="F3488" t="s">
        <v>8219</v>
      </c>
      <c r="G3488" t="s">
        <v>8224</v>
      </c>
      <c r="H3488" t="s">
        <v>8246</v>
      </c>
      <c r="I3488">
        <v>1433314740</v>
      </c>
      <c r="J3488">
        <v>1430600401</v>
      </c>
      <c r="K3488" t="b">
        <v>0</v>
      </c>
      <c r="L3488">
        <v>56</v>
      </c>
      <c r="M3488" t="b">
        <v>1</v>
      </c>
      <c r="N3488" t="s">
        <v>8271</v>
      </c>
      <c r="O3488" s="16">
        <f>Table1[[#This Row],[pledged]]/Table1[[#This Row],[goal]]*100</f>
        <v>155.20000000000002</v>
      </c>
      <c r="P3488" s="6">
        <f>IFERROR(Table1[[#This Row],[pledged]]/Table1[[#This Row],[backers_count]],0)</f>
        <v>83.142857142857139</v>
      </c>
      <c r="Q3488" t="str">
        <f>LEFT(Table1[[#This Row],[Category and Sub-Category]],FIND("/",Table1[[#This Row],[Category and Sub-Category]])-1)</f>
        <v>theater</v>
      </c>
      <c r="R3488" t="str">
        <f>RIGHT(Table1[[#This Row],[Category and Sub-Category]],LEN(Table1[[#This Row],[Category and Sub-Category]])-FIND("/",Table1[[#This Row],[Category and Sub-Category]]))</f>
        <v>plays</v>
      </c>
      <c r="S3488" s="14">
        <f>(((Table1[[#This Row],[launched_at]]/60)/60)/24)+DATE(1970,1,1)</f>
        <v>42126.87501157407</v>
      </c>
      <c r="T3488" s="14">
        <f t="shared" si="54"/>
        <v>42158.290972222225</v>
      </c>
    </row>
    <row r="3489" spans="1:20" ht="43.5" x14ac:dyDescent="0.35">
      <c r="A3489">
        <v>3487</v>
      </c>
      <c r="B3489" s="1" t="s">
        <v>3486</v>
      </c>
      <c r="C3489" s="1" t="s">
        <v>7597</v>
      </c>
      <c r="D3489" s="6">
        <v>2000</v>
      </c>
      <c r="E3489" s="6">
        <v>2555</v>
      </c>
      <c r="F3489" t="s">
        <v>8219</v>
      </c>
      <c r="G3489" t="s">
        <v>8225</v>
      </c>
      <c r="H3489" t="s">
        <v>8247</v>
      </c>
      <c r="I3489">
        <v>1435185252</v>
      </c>
      <c r="J3489">
        <v>1432593252</v>
      </c>
      <c r="K3489" t="b">
        <v>0</v>
      </c>
      <c r="L3489">
        <v>66</v>
      </c>
      <c r="M3489" t="b">
        <v>1</v>
      </c>
      <c r="N3489" t="s">
        <v>8271</v>
      </c>
      <c r="O3489" s="16">
        <f>Table1[[#This Row],[pledged]]/Table1[[#This Row],[goal]]*100</f>
        <v>127.75000000000001</v>
      </c>
      <c r="P3489" s="6">
        <f>IFERROR(Table1[[#This Row],[pledged]]/Table1[[#This Row],[backers_count]],0)</f>
        <v>38.712121212121211</v>
      </c>
      <c r="Q3489" t="str">
        <f>LEFT(Table1[[#This Row],[Category and Sub-Category]],FIND("/",Table1[[#This Row],[Category and Sub-Category]])-1)</f>
        <v>theater</v>
      </c>
      <c r="R3489" t="str">
        <f>RIGHT(Table1[[#This Row],[Category and Sub-Category]],LEN(Table1[[#This Row],[Category and Sub-Category]])-FIND("/",Table1[[#This Row],[Category and Sub-Category]]))</f>
        <v>plays</v>
      </c>
      <c r="S3489" s="14">
        <f>(((Table1[[#This Row],[launched_at]]/60)/60)/24)+DATE(1970,1,1)</f>
        <v>42149.940416666665</v>
      </c>
      <c r="T3489" s="14">
        <f t="shared" si="54"/>
        <v>42179.940416666665</v>
      </c>
    </row>
    <row r="3490" spans="1:20" ht="58" x14ac:dyDescent="0.35">
      <c r="A3490">
        <v>3488</v>
      </c>
      <c r="B3490" s="1" t="s">
        <v>3487</v>
      </c>
      <c r="C3490" s="1" t="s">
        <v>7598</v>
      </c>
      <c r="D3490" s="6">
        <v>3000</v>
      </c>
      <c r="E3490" s="6">
        <v>3636</v>
      </c>
      <c r="F3490" t="s">
        <v>8219</v>
      </c>
      <c r="G3490" t="s">
        <v>8224</v>
      </c>
      <c r="H3490" t="s">
        <v>8246</v>
      </c>
      <c r="I3490">
        <v>1429286400</v>
      </c>
      <c r="J3490">
        <v>1427221560</v>
      </c>
      <c r="K3490" t="b">
        <v>0</v>
      </c>
      <c r="L3490">
        <v>29</v>
      </c>
      <c r="M3490" t="b">
        <v>1</v>
      </c>
      <c r="N3490" t="s">
        <v>8271</v>
      </c>
      <c r="O3490" s="16">
        <f>Table1[[#This Row],[pledged]]/Table1[[#This Row],[goal]]*100</f>
        <v>121.2</v>
      </c>
      <c r="P3490" s="6">
        <f>IFERROR(Table1[[#This Row],[pledged]]/Table1[[#This Row],[backers_count]],0)</f>
        <v>125.37931034482759</v>
      </c>
      <c r="Q3490" t="str">
        <f>LEFT(Table1[[#This Row],[Category and Sub-Category]],FIND("/",Table1[[#This Row],[Category and Sub-Category]])-1)</f>
        <v>theater</v>
      </c>
      <c r="R3490" t="str">
        <f>RIGHT(Table1[[#This Row],[Category and Sub-Category]],LEN(Table1[[#This Row],[Category and Sub-Category]])-FIND("/",Table1[[#This Row],[Category and Sub-Category]]))</f>
        <v>plays</v>
      </c>
      <c r="S3490" s="14">
        <f>(((Table1[[#This Row],[launched_at]]/60)/60)/24)+DATE(1970,1,1)</f>
        <v>42087.768055555556</v>
      </c>
      <c r="T3490" s="14">
        <f t="shared" si="54"/>
        <v>42111.666666666672</v>
      </c>
    </row>
    <row r="3491" spans="1:20" ht="43.5" x14ac:dyDescent="0.35">
      <c r="A3491">
        <v>3489</v>
      </c>
      <c r="B3491" s="1" t="s">
        <v>3488</v>
      </c>
      <c r="C3491" s="1" t="s">
        <v>7599</v>
      </c>
      <c r="D3491" s="6">
        <v>5000</v>
      </c>
      <c r="E3491" s="6">
        <v>5635</v>
      </c>
      <c r="F3491" t="s">
        <v>8219</v>
      </c>
      <c r="G3491" t="s">
        <v>8225</v>
      </c>
      <c r="H3491" t="s">
        <v>8247</v>
      </c>
      <c r="I3491">
        <v>1400965200</v>
      </c>
      <c r="J3491">
        <v>1398352531</v>
      </c>
      <c r="K3491" t="b">
        <v>0</v>
      </c>
      <c r="L3491">
        <v>72</v>
      </c>
      <c r="M3491" t="b">
        <v>1</v>
      </c>
      <c r="N3491" t="s">
        <v>8271</v>
      </c>
      <c r="O3491" s="16">
        <f>Table1[[#This Row],[pledged]]/Table1[[#This Row],[goal]]*100</f>
        <v>112.7</v>
      </c>
      <c r="P3491" s="6">
        <f>IFERROR(Table1[[#This Row],[pledged]]/Table1[[#This Row],[backers_count]],0)</f>
        <v>78.263888888888886</v>
      </c>
      <c r="Q3491" t="str">
        <f>LEFT(Table1[[#This Row],[Category and Sub-Category]],FIND("/",Table1[[#This Row],[Category and Sub-Category]])-1)</f>
        <v>theater</v>
      </c>
      <c r="R3491" t="str">
        <f>RIGHT(Table1[[#This Row],[Category and Sub-Category]],LEN(Table1[[#This Row],[Category and Sub-Category]])-FIND("/",Table1[[#This Row],[Category and Sub-Category]]))</f>
        <v>plays</v>
      </c>
      <c r="S3491" s="14">
        <f>(((Table1[[#This Row],[launched_at]]/60)/60)/24)+DATE(1970,1,1)</f>
        <v>41753.635775462964</v>
      </c>
      <c r="T3491" s="14">
        <f t="shared" si="54"/>
        <v>41783.875</v>
      </c>
    </row>
    <row r="3492" spans="1:20" ht="43.5" x14ac:dyDescent="0.35">
      <c r="A3492">
        <v>3490</v>
      </c>
      <c r="B3492" s="1" t="s">
        <v>3489</v>
      </c>
      <c r="C3492" s="1" t="s">
        <v>7600</v>
      </c>
      <c r="D3492" s="6">
        <v>1000</v>
      </c>
      <c r="E3492" s="6">
        <v>1275</v>
      </c>
      <c r="F3492" t="s">
        <v>8219</v>
      </c>
      <c r="G3492" t="s">
        <v>8224</v>
      </c>
      <c r="H3492" t="s">
        <v>8246</v>
      </c>
      <c r="I3492">
        <v>1460574924</v>
      </c>
      <c r="J3492">
        <v>1457982924</v>
      </c>
      <c r="K3492" t="b">
        <v>0</v>
      </c>
      <c r="L3492">
        <v>27</v>
      </c>
      <c r="M3492" t="b">
        <v>1</v>
      </c>
      <c r="N3492" t="s">
        <v>8271</v>
      </c>
      <c r="O3492" s="16">
        <f>Table1[[#This Row],[pledged]]/Table1[[#This Row],[goal]]*100</f>
        <v>127.49999999999999</v>
      </c>
      <c r="P3492" s="6">
        <f>IFERROR(Table1[[#This Row],[pledged]]/Table1[[#This Row],[backers_count]],0)</f>
        <v>47.222222222222221</v>
      </c>
      <c r="Q3492" t="str">
        <f>LEFT(Table1[[#This Row],[Category and Sub-Category]],FIND("/",Table1[[#This Row],[Category and Sub-Category]])-1)</f>
        <v>theater</v>
      </c>
      <c r="R3492" t="str">
        <f>RIGHT(Table1[[#This Row],[Category and Sub-Category]],LEN(Table1[[#This Row],[Category and Sub-Category]])-FIND("/",Table1[[#This Row],[Category and Sub-Category]]))</f>
        <v>plays</v>
      </c>
      <c r="S3492" s="14">
        <f>(((Table1[[#This Row],[launched_at]]/60)/60)/24)+DATE(1970,1,1)</f>
        <v>42443.802361111113</v>
      </c>
      <c r="T3492" s="14">
        <f t="shared" si="54"/>
        <v>42473.802361111113</v>
      </c>
    </row>
    <row r="3493" spans="1:20" ht="58" x14ac:dyDescent="0.35">
      <c r="A3493">
        <v>3491</v>
      </c>
      <c r="B3493" s="1" t="s">
        <v>3490</v>
      </c>
      <c r="C3493" s="1" t="s">
        <v>7601</v>
      </c>
      <c r="D3493" s="6">
        <v>500</v>
      </c>
      <c r="E3493" s="6">
        <v>791</v>
      </c>
      <c r="F3493" t="s">
        <v>8219</v>
      </c>
      <c r="G3493" t="s">
        <v>8224</v>
      </c>
      <c r="H3493" t="s">
        <v>8246</v>
      </c>
      <c r="I3493">
        <v>1431928784</v>
      </c>
      <c r="J3493">
        <v>1430114384</v>
      </c>
      <c r="K3493" t="b">
        <v>0</v>
      </c>
      <c r="L3493">
        <v>10</v>
      </c>
      <c r="M3493" t="b">
        <v>1</v>
      </c>
      <c r="N3493" t="s">
        <v>8271</v>
      </c>
      <c r="O3493" s="16">
        <f>Table1[[#This Row],[pledged]]/Table1[[#This Row],[goal]]*100</f>
        <v>158.20000000000002</v>
      </c>
      <c r="P3493" s="6">
        <f>IFERROR(Table1[[#This Row],[pledged]]/Table1[[#This Row],[backers_count]],0)</f>
        <v>79.099999999999994</v>
      </c>
      <c r="Q3493" t="str">
        <f>LEFT(Table1[[#This Row],[Category and Sub-Category]],FIND("/",Table1[[#This Row],[Category and Sub-Category]])-1)</f>
        <v>theater</v>
      </c>
      <c r="R3493" t="str">
        <f>RIGHT(Table1[[#This Row],[Category and Sub-Category]],LEN(Table1[[#This Row],[Category and Sub-Category]])-FIND("/",Table1[[#This Row],[Category and Sub-Category]]))</f>
        <v>plays</v>
      </c>
      <c r="S3493" s="14">
        <f>(((Table1[[#This Row],[launched_at]]/60)/60)/24)+DATE(1970,1,1)</f>
        <v>42121.249814814815</v>
      </c>
      <c r="T3493" s="14">
        <f t="shared" si="54"/>
        <v>42142.249814814815</v>
      </c>
    </row>
    <row r="3494" spans="1:20" ht="43.5" x14ac:dyDescent="0.35">
      <c r="A3494">
        <v>3492</v>
      </c>
      <c r="B3494" s="1" t="s">
        <v>3491</v>
      </c>
      <c r="C3494" s="1" t="s">
        <v>7602</v>
      </c>
      <c r="D3494" s="6">
        <v>3800</v>
      </c>
      <c r="E3494" s="6">
        <v>4000.22</v>
      </c>
      <c r="F3494" t="s">
        <v>8219</v>
      </c>
      <c r="G3494" t="s">
        <v>8224</v>
      </c>
      <c r="H3494" t="s">
        <v>8246</v>
      </c>
      <c r="I3494">
        <v>1445818397</v>
      </c>
      <c r="J3494">
        <v>1442794397</v>
      </c>
      <c r="K3494" t="b">
        <v>0</v>
      </c>
      <c r="L3494">
        <v>35</v>
      </c>
      <c r="M3494" t="b">
        <v>1</v>
      </c>
      <c r="N3494" t="s">
        <v>8271</v>
      </c>
      <c r="O3494" s="16">
        <f>Table1[[#This Row],[pledged]]/Table1[[#This Row],[goal]]*100</f>
        <v>105.26894736842105</v>
      </c>
      <c r="P3494" s="6">
        <f>IFERROR(Table1[[#This Row],[pledged]]/Table1[[#This Row],[backers_count]],0)</f>
        <v>114.29199999999999</v>
      </c>
      <c r="Q3494" t="str">
        <f>LEFT(Table1[[#This Row],[Category and Sub-Category]],FIND("/",Table1[[#This Row],[Category and Sub-Category]])-1)</f>
        <v>theater</v>
      </c>
      <c r="R3494" t="str">
        <f>RIGHT(Table1[[#This Row],[Category and Sub-Category]],LEN(Table1[[#This Row],[Category and Sub-Category]])-FIND("/",Table1[[#This Row],[Category and Sub-Category]]))</f>
        <v>plays</v>
      </c>
      <c r="S3494" s="14">
        <f>(((Table1[[#This Row],[launched_at]]/60)/60)/24)+DATE(1970,1,1)</f>
        <v>42268.009224537032</v>
      </c>
      <c r="T3494" s="14">
        <f t="shared" si="54"/>
        <v>42303.009224537032</v>
      </c>
    </row>
    <row r="3495" spans="1:20" ht="43.5" x14ac:dyDescent="0.35">
      <c r="A3495">
        <v>3493</v>
      </c>
      <c r="B3495" s="1" t="s">
        <v>3492</v>
      </c>
      <c r="C3495" s="1" t="s">
        <v>7603</v>
      </c>
      <c r="D3495" s="6">
        <v>1500</v>
      </c>
      <c r="E3495" s="6">
        <v>1500</v>
      </c>
      <c r="F3495" t="s">
        <v>8219</v>
      </c>
      <c r="G3495" t="s">
        <v>8224</v>
      </c>
      <c r="H3495" t="s">
        <v>8246</v>
      </c>
      <c r="I3495">
        <v>1408252260</v>
      </c>
      <c r="J3495">
        <v>1406580436</v>
      </c>
      <c r="K3495" t="b">
        <v>0</v>
      </c>
      <c r="L3495">
        <v>29</v>
      </c>
      <c r="M3495" t="b">
        <v>1</v>
      </c>
      <c r="N3495" t="s">
        <v>8271</v>
      </c>
      <c r="O3495" s="16">
        <f>Table1[[#This Row],[pledged]]/Table1[[#This Row],[goal]]*100</f>
        <v>100</v>
      </c>
      <c r="P3495" s="6">
        <f>IFERROR(Table1[[#This Row],[pledged]]/Table1[[#This Row],[backers_count]],0)</f>
        <v>51.724137931034484</v>
      </c>
      <c r="Q3495" t="str">
        <f>LEFT(Table1[[#This Row],[Category and Sub-Category]],FIND("/",Table1[[#This Row],[Category and Sub-Category]])-1)</f>
        <v>theater</v>
      </c>
      <c r="R3495" t="str">
        <f>RIGHT(Table1[[#This Row],[Category and Sub-Category]],LEN(Table1[[#This Row],[Category and Sub-Category]])-FIND("/",Table1[[#This Row],[Category and Sub-Category]]))</f>
        <v>plays</v>
      </c>
      <c r="S3495" s="14">
        <f>(((Table1[[#This Row],[launched_at]]/60)/60)/24)+DATE(1970,1,1)</f>
        <v>41848.866157407407</v>
      </c>
      <c r="T3495" s="14">
        <f t="shared" si="54"/>
        <v>41868.21597222222</v>
      </c>
    </row>
    <row r="3496" spans="1:20" ht="43.5" x14ac:dyDescent="0.35">
      <c r="A3496">
        <v>3494</v>
      </c>
      <c r="B3496" s="1" t="s">
        <v>3493</v>
      </c>
      <c r="C3496" s="1" t="s">
        <v>7604</v>
      </c>
      <c r="D3496" s="6">
        <v>400</v>
      </c>
      <c r="E3496" s="6">
        <v>400</v>
      </c>
      <c r="F3496" t="s">
        <v>8219</v>
      </c>
      <c r="G3496" t="s">
        <v>8224</v>
      </c>
      <c r="H3496" t="s">
        <v>8246</v>
      </c>
      <c r="I3496">
        <v>1480140000</v>
      </c>
      <c r="J3496">
        <v>1479186575</v>
      </c>
      <c r="K3496" t="b">
        <v>0</v>
      </c>
      <c r="L3496">
        <v>13</v>
      </c>
      <c r="M3496" t="b">
        <v>1</v>
      </c>
      <c r="N3496" t="s">
        <v>8271</v>
      </c>
      <c r="O3496" s="16">
        <f>Table1[[#This Row],[pledged]]/Table1[[#This Row],[goal]]*100</f>
        <v>100</v>
      </c>
      <c r="P3496" s="6">
        <f>IFERROR(Table1[[#This Row],[pledged]]/Table1[[#This Row],[backers_count]],0)</f>
        <v>30.76923076923077</v>
      </c>
      <c r="Q3496" t="str">
        <f>LEFT(Table1[[#This Row],[Category and Sub-Category]],FIND("/",Table1[[#This Row],[Category and Sub-Category]])-1)</f>
        <v>theater</v>
      </c>
      <c r="R3496" t="str">
        <f>RIGHT(Table1[[#This Row],[Category and Sub-Category]],LEN(Table1[[#This Row],[Category and Sub-Category]])-FIND("/",Table1[[#This Row],[Category and Sub-Category]]))</f>
        <v>plays</v>
      </c>
      <c r="S3496" s="14">
        <f>(((Table1[[#This Row],[launched_at]]/60)/60)/24)+DATE(1970,1,1)</f>
        <v>42689.214988425927</v>
      </c>
      <c r="T3496" s="14">
        <f t="shared" si="54"/>
        <v>42700.25</v>
      </c>
    </row>
    <row r="3497" spans="1:20" ht="43.5" x14ac:dyDescent="0.35">
      <c r="A3497">
        <v>3495</v>
      </c>
      <c r="B3497" s="1" t="s">
        <v>3494</v>
      </c>
      <c r="C3497" s="1" t="s">
        <v>7605</v>
      </c>
      <c r="D3497" s="6">
        <v>5000</v>
      </c>
      <c r="E3497" s="6">
        <v>5343</v>
      </c>
      <c r="F3497" t="s">
        <v>8219</v>
      </c>
      <c r="G3497" t="s">
        <v>8229</v>
      </c>
      <c r="H3497" t="s">
        <v>8251</v>
      </c>
      <c r="I3497">
        <v>1414862280</v>
      </c>
      <c r="J3497">
        <v>1412360309</v>
      </c>
      <c r="K3497" t="b">
        <v>0</v>
      </c>
      <c r="L3497">
        <v>72</v>
      </c>
      <c r="M3497" t="b">
        <v>1</v>
      </c>
      <c r="N3497" t="s">
        <v>8271</v>
      </c>
      <c r="O3497" s="16">
        <f>Table1[[#This Row],[pledged]]/Table1[[#This Row],[goal]]*100</f>
        <v>106.86</v>
      </c>
      <c r="P3497" s="6">
        <f>IFERROR(Table1[[#This Row],[pledged]]/Table1[[#This Row],[backers_count]],0)</f>
        <v>74.208333333333329</v>
      </c>
      <c r="Q3497" t="str">
        <f>LEFT(Table1[[#This Row],[Category and Sub-Category]],FIND("/",Table1[[#This Row],[Category and Sub-Category]])-1)</f>
        <v>theater</v>
      </c>
      <c r="R3497" t="str">
        <f>RIGHT(Table1[[#This Row],[Category and Sub-Category]],LEN(Table1[[#This Row],[Category and Sub-Category]])-FIND("/",Table1[[#This Row],[Category and Sub-Category]]))</f>
        <v>plays</v>
      </c>
      <c r="S3497" s="14">
        <f>(((Table1[[#This Row],[launched_at]]/60)/60)/24)+DATE(1970,1,1)</f>
        <v>41915.762835648151</v>
      </c>
      <c r="T3497" s="14">
        <f t="shared" si="54"/>
        <v>41944.720833333333</v>
      </c>
    </row>
    <row r="3498" spans="1:20" ht="58" x14ac:dyDescent="0.35">
      <c r="A3498">
        <v>3496</v>
      </c>
      <c r="B3498" s="1" t="s">
        <v>3495</v>
      </c>
      <c r="C3498" s="1" t="s">
        <v>7606</v>
      </c>
      <c r="D3498" s="6">
        <v>3000</v>
      </c>
      <c r="E3498" s="6">
        <v>3732</v>
      </c>
      <c r="F3498" t="s">
        <v>8219</v>
      </c>
      <c r="G3498" t="s">
        <v>8224</v>
      </c>
      <c r="H3498" t="s">
        <v>8246</v>
      </c>
      <c r="I3498">
        <v>1473625166</v>
      </c>
      <c r="J3498">
        <v>1470169166</v>
      </c>
      <c r="K3498" t="b">
        <v>0</v>
      </c>
      <c r="L3498">
        <v>78</v>
      </c>
      <c r="M3498" t="b">
        <v>1</v>
      </c>
      <c r="N3498" t="s">
        <v>8271</v>
      </c>
      <c r="O3498" s="16">
        <f>Table1[[#This Row],[pledged]]/Table1[[#This Row],[goal]]*100</f>
        <v>124.4</v>
      </c>
      <c r="P3498" s="6">
        <f>IFERROR(Table1[[#This Row],[pledged]]/Table1[[#This Row],[backers_count]],0)</f>
        <v>47.846153846153847</v>
      </c>
      <c r="Q3498" t="str">
        <f>LEFT(Table1[[#This Row],[Category and Sub-Category]],FIND("/",Table1[[#This Row],[Category and Sub-Category]])-1)</f>
        <v>theater</v>
      </c>
      <c r="R3498" t="str">
        <f>RIGHT(Table1[[#This Row],[Category and Sub-Category]],LEN(Table1[[#This Row],[Category and Sub-Category]])-FIND("/",Table1[[#This Row],[Category and Sub-Category]]))</f>
        <v>plays</v>
      </c>
      <c r="S3498" s="14">
        <f>(((Table1[[#This Row],[launched_at]]/60)/60)/24)+DATE(1970,1,1)</f>
        <v>42584.846828703703</v>
      </c>
      <c r="T3498" s="14">
        <f t="shared" si="54"/>
        <v>42624.846828703703</v>
      </c>
    </row>
    <row r="3499" spans="1:20" ht="58" x14ac:dyDescent="0.35">
      <c r="A3499">
        <v>3497</v>
      </c>
      <c r="B3499" s="1" t="s">
        <v>3496</v>
      </c>
      <c r="C3499" s="1" t="s">
        <v>7607</v>
      </c>
      <c r="D3499" s="6">
        <v>1551</v>
      </c>
      <c r="E3499" s="6">
        <v>1686</v>
      </c>
      <c r="F3499" t="s">
        <v>8219</v>
      </c>
      <c r="G3499" t="s">
        <v>8224</v>
      </c>
      <c r="H3499" t="s">
        <v>8246</v>
      </c>
      <c r="I3499">
        <v>1464904800</v>
      </c>
      <c r="J3499">
        <v>1463852904</v>
      </c>
      <c r="K3499" t="b">
        <v>0</v>
      </c>
      <c r="L3499">
        <v>49</v>
      </c>
      <c r="M3499" t="b">
        <v>1</v>
      </c>
      <c r="N3499" t="s">
        <v>8271</v>
      </c>
      <c r="O3499" s="16">
        <f>Table1[[#This Row],[pledged]]/Table1[[#This Row],[goal]]*100</f>
        <v>108.70406189555126</v>
      </c>
      <c r="P3499" s="6">
        <f>IFERROR(Table1[[#This Row],[pledged]]/Table1[[#This Row],[backers_count]],0)</f>
        <v>34.408163265306122</v>
      </c>
      <c r="Q3499" t="str">
        <f>LEFT(Table1[[#This Row],[Category and Sub-Category]],FIND("/",Table1[[#This Row],[Category and Sub-Category]])-1)</f>
        <v>theater</v>
      </c>
      <c r="R3499" t="str">
        <f>RIGHT(Table1[[#This Row],[Category and Sub-Category]],LEN(Table1[[#This Row],[Category and Sub-Category]])-FIND("/",Table1[[#This Row],[Category and Sub-Category]]))</f>
        <v>plays</v>
      </c>
      <c r="S3499" s="14">
        <f>(((Table1[[#This Row],[launched_at]]/60)/60)/24)+DATE(1970,1,1)</f>
        <v>42511.741944444439</v>
      </c>
      <c r="T3499" s="14">
        <f t="shared" si="54"/>
        <v>42523.916666666672</v>
      </c>
    </row>
    <row r="3500" spans="1:20" ht="58" x14ac:dyDescent="0.35">
      <c r="A3500">
        <v>3498</v>
      </c>
      <c r="B3500" s="1" t="s">
        <v>3497</v>
      </c>
      <c r="C3500" s="1" t="s">
        <v>7608</v>
      </c>
      <c r="D3500" s="6">
        <v>1650</v>
      </c>
      <c r="E3500" s="6">
        <v>1690</v>
      </c>
      <c r="F3500" t="s">
        <v>8219</v>
      </c>
      <c r="G3500" t="s">
        <v>8229</v>
      </c>
      <c r="H3500" t="s">
        <v>8251</v>
      </c>
      <c r="I3500">
        <v>1464471840</v>
      </c>
      <c r="J3500">
        <v>1459309704</v>
      </c>
      <c r="K3500" t="b">
        <v>0</v>
      </c>
      <c r="L3500">
        <v>42</v>
      </c>
      <c r="M3500" t="b">
        <v>1</v>
      </c>
      <c r="N3500" t="s">
        <v>8271</v>
      </c>
      <c r="O3500" s="16">
        <f>Table1[[#This Row],[pledged]]/Table1[[#This Row],[goal]]*100</f>
        <v>102.42424242424242</v>
      </c>
      <c r="P3500" s="6">
        <f>IFERROR(Table1[[#This Row],[pledged]]/Table1[[#This Row],[backers_count]],0)</f>
        <v>40.238095238095241</v>
      </c>
      <c r="Q3500" t="str">
        <f>LEFT(Table1[[#This Row],[Category and Sub-Category]],FIND("/",Table1[[#This Row],[Category and Sub-Category]])-1)</f>
        <v>theater</v>
      </c>
      <c r="R3500" t="str">
        <f>RIGHT(Table1[[#This Row],[Category and Sub-Category]],LEN(Table1[[#This Row],[Category and Sub-Category]])-FIND("/",Table1[[#This Row],[Category and Sub-Category]]))</f>
        <v>plays</v>
      </c>
      <c r="S3500" s="14">
        <f>(((Table1[[#This Row],[launched_at]]/60)/60)/24)+DATE(1970,1,1)</f>
        <v>42459.15861111111</v>
      </c>
      <c r="T3500" s="14">
        <f t="shared" si="54"/>
        <v>42518.905555555553</v>
      </c>
    </row>
    <row r="3501" spans="1:20" ht="43.5" x14ac:dyDescent="0.35">
      <c r="A3501">
        <v>3499</v>
      </c>
      <c r="B3501" s="1" t="s">
        <v>3498</v>
      </c>
      <c r="C3501" s="1" t="s">
        <v>7609</v>
      </c>
      <c r="D3501" s="6">
        <v>2000</v>
      </c>
      <c r="E3501" s="6">
        <v>2110</v>
      </c>
      <c r="F3501" t="s">
        <v>8219</v>
      </c>
      <c r="G3501" t="s">
        <v>8224</v>
      </c>
      <c r="H3501" t="s">
        <v>8246</v>
      </c>
      <c r="I3501">
        <v>1435733940</v>
      </c>
      <c r="J3501">
        <v>1431046325</v>
      </c>
      <c r="K3501" t="b">
        <v>0</v>
      </c>
      <c r="L3501">
        <v>35</v>
      </c>
      <c r="M3501" t="b">
        <v>1</v>
      </c>
      <c r="N3501" t="s">
        <v>8271</v>
      </c>
      <c r="O3501" s="16">
        <f>Table1[[#This Row],[pledged]]/Table1[[#This Row],[goal]]*100</f>
        <v>105.5</v>
      </c>
      <c r="P3501" s="6">
        <f>IFERROR(Table1[[#This Row],[pledged]]/Table1[[#This Row],[backers_count]],0)</f>
        <v>60.285714285714285</v>
      </c>
      <c r="Q3501" t="str">
        <f>LEFT(Table1[[#This Row],[Category and Sub-Category]],FIND("/",Table1[[#This Row],[Category and Sub-Category]])-1)</f>
        <v>theater</v>
      </c>
      <c r="R3501" t="str">
        <f>RIGHT(Table1[[#This Row],[Category and Sub-Category]],LEN(Table1[[#This Row],[Category and Sub-Category]])-FIND("/",Table1[[#This Row],[Category and Sub-Category]]))</f>
        <v>plays</v>
      </c>
      <c r="S3501" s="14">
        <f>(((Table1[[#This Row],[launched_at]]/60)/60)/24)+DATE(1970,1,1)</f>
        <v>42132.036168981482</v>
      </c>
      <c r="T3501" s="14">
        <f t="shared" si="54"/>
        <v>42186.290972222225</v>
      </c>
    </row>
    <row r="3502" spans="1:20" ht="58" x14ac:dyDescent="0.35">
      <c r="A3502">
        <v>3500</v>
      </c>
      <c r="B3502" s="1" t="s">
        <v>3499</v>
      </c>
      <c r="C3502" s="1" t="s">
        <v>7610</v>
      </c>
      <c r="D3502" s="6">
        <v>1000</v>
      </c>
      <c r="E3502" s="6">
        <v>1063</v>
      </c>
      <c r="F3502" t="s">
        <v>8219</v>
      </c>
      <c r="G3502" t="s">
        <v>8224</v>
      </c>
      <c r="H3502" t="s">
        <v>8246</v>
      </c>
      <c r="I3502">
        <v>1457326740</v>
      </c>
      <c r="J3502">
        <v>1455919438</v>
      </c>
      <c r="K3502" t="b">
        <v>0</v>
      </c>
      <c r="L3502">
        <v>42</v>
      </c>
      <c r="M3502" t="b">
        <v>1</v>
      </c>
      <c r="N3502" t="s">
        <v>8271</v>
      </c>
      <c r="O3502" s="16">
        <f>Table1[[#This Row],[pledged]]/Table1[[#This Row],[goal]]*100</f>
        <v>106.3</v>
      </c>
      <c r="P3502" s="6">
        <f>IFERROR(Table1[[#This Row],[pledged]]/Table1[[#This Row],[backers_count]],0)</f>
        <v>25.30952380952381</v>
      </c>
      <c r="Q3502" t="str">
        <f>LEFT(Table1[[#This Row],[Category and Sub-Category]],FIND("/",Table1[[#This Row],[Category and Sub-Category]])-1)</f>
        <v>theater</v>
      </c>
      <c r="R3502" t="str">
        <f>RIGHT(Table1[[#This Row],[Category and Sub-Category]],LEN(Table1[[#This Row],[Category and Sub-Category]])-FIND("/",Table1[[#This Row],[Category and Sub-Category]]))</f>
        <v>plays</v>
      </c>
      <c r="S3502" s="14">
        <f>(((Table1[[#This Row],[launched_at]]/60)/60)/24)+DATE(1970,1,1)</f>
        <v>42419.91942129629</v>
      </c>
      <c r="T3502" s="14">
        <f t="shared" si="54"/>
        <v>42436.207638888889</v>
      </c>
    </row>
    <row r="3503" spans="1:20" ht="43.5" x14ac:dyDescent="0.35">
      <c r="A3503">
        <v>3501</v>
      </c>
      <c r="B3503" s="1" t="s">
        <v>3500</v>
      </c>
      <c r="C3503" s="1" t="s">
        <v>7611</v>
      </c>
      <c r="D3503" s="6">
        <v>1500</v>
      </c>
      <c r="E3503" s="6">
        <v>1510</v>
      </c>
      <c r="F3503" t="s">
        <v>8219</v>
      </c>
      <c r="G3503" t="s">
        <v>8225</v>
      </c>
      <c r="H3503" t="s">
        <v>8247</v>
      </c>
      <c r="I3503">
        <v>1441995595</v>
      </c>
      <c r="J3503">
        <v>1439835595</v>
      </c>
      <c r="K3503" t="b">
        <v>0</v>
      </c>
      <c r="L3503">
        <v>42</v>
      </c>
      <c r="M3503" t="b">
        <v>1</v>
      </c>
      <c r="N3503" t="s">
        <v>8271</v>
      </c>
      <c r="O3503" s="16">
        <f>Table1[[#This Row],[pledged]]/Table1[[#This Row],[goal]]*100</f>
        <v>100.66666666666666</v>
      </c>
      <c r="P3503" s="6">
        <f>IFERROR(Table1[[#This Row],[pledged]]/Table1[[#This Row],[backers_count]],0)</f>
        <v>35.952380952380949</v>
      </c>
      <c r="Q3503" t="str">
        <f>LEFT(Table1[[#This Row],[Category and Sub-Category]],FIND("/",Table1[[#This Row],[Category and Sub-Category]])-1)</f>
        <v>theater</v>
      </c>
      <c r="R3503" t="str">
        <f>RIGHT(Table1[[#This Row],[Category and Sub-Category]],LEN(Table1[[#This Row],[Category and Sub-Category]])-FIND("/",Table1[[#This Row],[Category and Sub-Category]]))</f>
        <v>plays</v>
      </c>
      <c r="S3503" s="14">
        <f>(((Table1[[#This Row],[launched_at]]/60)/60)/24)+DATE(1970,1,1)</f>
        <v>42233.763831018514</v>
      </c>
      <c r="T3503" s="14">
        <f t="shared" si="54"/>
        <v>42258.763831018514</v>
      </c>
    </row>
    <row r="3504" spans="1:20" ht="43.5" x14ac:dyDescent="0.35">
      <c r="A3504">
        <v>3502</v>
      </c>
      <c r="B3504" s="1" t="s">
        <v>3501</v>
      </c>
      <c r="C3504" s="1" t="s">
        <v>7612</v>
      </c>
      <c r="D3504" s="6">
        <v>4000</v>
      </c>
      <c r="E3504" s="6">
        <v>4216</v>
      </c>
      <c r="F3504" t="s">
        <v>8219</v>
      </c>
      <c r="G3504" t="s">
        <v>8224</v>
      </c>
      <c r="H3504" t="s">
        <v>8246</v>
      </c>
      <c r="I3504">
        <v>1458100740</v>
      </c>
      <c r="J3504">
        <v>1456862924</v>
      </c>
      <c r="K3504" t="b">
        <v>0</v>
      </c>
      <c r="L3504">
        <v>31</v>
      </c>
      <c r="M3504" t="b">
        <v>1</v>
      </c>
      <c r="N3504" t="s">
        <v>8271</v>
      </c>
      <c r="O3504" s="16">
        <f>Table1[[#This Row],[pledged]]/Table1[[#This Row],[goal]]*100</f>
        <v>105.4</v>
      </c>
      <c r="P3504" s="6">
        <f>IFERROR(Table1[[#This Row],[pledged]]/Table1[[#This Row],[backers_count]],0)</f>
        <v>136</v>
      </c>
      <c r="Q3504" t="str">
        <f>LEFT(Table1[[#This Row],[Category and Sub-Category]],FIND("/",Table1[[#This Row],[Category and Sub-Category]])-1)</f>
        <v>theater</v>
      </c>
      <c r="R3504" t="str">
        <f>RIGHT(Table1[[#This Row],[Category and Sub-Category]],LEN(Table1[[#This Row],[Category and Sub-Category]])-FIND("/",Table1[[#This Row],[Category and Sub-Category]]))</f>
        <v>plays</v>
      </c>
      <c r="S3504" s="14">
        <f>(((Table1[[#This Row],[launched_at]]/60)/60)/24)+DATE(1970,1,1)</f>
        <v>42430.839398148149</v>
      </c>
      <c r="T3504" s="14">
        <f t="shared" si="54"/>
        <v>42445.165972222225</v>
      </c>
    </row>
    <row r="3505" spans="1:20" ht="43.5" x14ac:dyDescent="0.35">
      <c r="A3505">
        <v>3503</v>
      </c>
      <c r="B3505" s="1" t="s">
        <v>3502</v>
      </c>
      <c r="C3505" s="1" t="s">
        <v>7613</v>
      </c>
      <c r="D3505" s="6">
        <v>2500</v>
      </c>
      <c r="E3505" s="6">
        <v>2689</v>
      </c>
      <c r="F3505" t="s">
        <v>8219</v>
      </c>
      <c r="G3505" t="s">
        <v>8225</v>
      </c>
      <c r="H3505" t="s">
        <v>8247</v>
      </c>
      <c r="I3505">
        <v>1469359728</v>
      </c>
      <c r="J3505">
        <v>1466767728</v>
      </c>
      <c r="K3505" t="b">
        <v>0</v>
      </c>
      <c r="L3505">
        <v>38</v>
      </c>
      <c r="M3505" t="b">
        <v>1</v>
      </c>
      <c r="N3505" t="s">
        <v>8271</v>
      </c>
      <c r="O3505" s="16">
        <f>Table1[[#This Row],[pledged]]/Table1[[#This Row],[goal]]*100</f>
        <v>107.55999999999999</v>
      </c>
      <c r="P3505" s="6">
        <f>IFERROR(Table1[[#This Row],[pledged]]/Table1[[#This Row],[backers_count]],0)</f>
        <v>70.763157894736835</v>
      </c>
      <c r="Q3505" t="str">
        <f>LEFT(Table1[[#This Row],[Category and Sub-Category]],FIND("/",Table1[[#This Row],[Category and Sub-Category]])-1)</f>
        <v>theater</v>
      </c>
      <c r="R3505" t="str">
        <f>RIGHT(Table1[[#This Row],[Category and Sub-Category]],LEN(Table1[[#This Row],[Category and Sub-Category]])-FIND("/",Table1[[#This Row],[Category and Sub-Category]]))</f>
        <v>plays</v>
      </c>
      <c r="S3505" s="14">
        <f>(((Table1[[#This Row],[launched_at]]/60)/60)/24)+DATE(1970,1,1)</f>
        <v>42545.478333333333</v>
      </c>
      <c r="T3505" s="14">
        <f t="shared" si="54"/>
        <v>42575.478333333333</v>
      </c>
    </row>
    <row r="3506" spans="1:20" ht="58" x14ac:dyDescent="0.35">
      <c r="A3506">
        <v>3504</v>
      </c>
      <c r="B3506" s="1" t="s">
        <v>3503</v>
      </c>
      <c r="C3506" s="1" t="s">
        <v>7614</v>
      </c>
      <c r="D3506" s="6">
        <v>1000</v>
      </c>
      <c r="E3506" s="6">
        <v>1000</v>
      </c>
      <c r="F3506" t="s">
        <v>8219</v>
      </c>
      <c r="G3506" t="s">
        <v>8224</v>
      </c>
      <c r="H3506" t="s">
        <v>8246</v>
      </c>
      <c r="I3506">
        <v>1447959491</v>
      </c>
      <c r="J3506">
        <v>1445363891</v>
      </c>
      <c r="K3506" t="b">
        <v>0</v>
      </c>
      <c r="L3506">
        <v>8</v>
      </c>
      <c r="M3506" t="b">
        <v>1</v>
      </c>
      <c r="N3506" t="s">
        <v>8271</v>
      </c>
      <c r="O3506" s="16">
        <f>Table1[[#This Row],[pledged]]/Table1[[#This Row],[goal]]*100</f>
        <v>100</v>
      </c>
      <c r="P3506" s="6">
        <f>IFERROR(Table1[[#This Row],[pledged]]/Table1[[#This Row],[backers_count]],0)</f>
        <v>125</v>
      </c>
      <c r="Q3506" t="str">
        <f>LEFT(Table1[[#This Row],[Category and Sub-Category]],FIND("/",Table1[[#This Row],[Category and Sub-Category]])-1)</f>
        <v>theater</v>
      </c>
      <c r="R3506" t="str">
        <f>RIGHT(Table1[[#This Row],[Category and Sub-Category]],LEN(Table1[[#This Row],[Category and Sub-Category]])-FIND("/",Table1[[#This Row],[Category and Sub-Category]]))</f>
        <v>plays</v>
      </c>
      <c r="S3506" s="14">
        <f>(((Table1[[#This Row],[launched_at]]/60)/60)/24)+DATE(1970,1,1)</f>
        <v>42297.748738425929</v>
      </c>
      <c r="T3506" s="14">
        <f t="shared" si="54"/>
        <v>42327.790405092594</v>
      </c>
    </row>
    <row r="3507" spans="1:20" ht="87" x14ac:dyDescent="0.35">
      <c r="A3507">
        <v>3505</v>
      </c>
      <c r="B3507" s="1" t="s">
        <v>3504</v>
      </c>
      <c r="C3507" s="1" t="s">
        <v>7615</v>
      </c>
      <c r="D3507" s="6">
        <v>2500</v>
      </c>
      <c r="E3507" s="6">
        <v>2594</v>
      </c>
      <c r="F3507" t="s">
        <v>8219</v>
      </c>
      <c r="G3507" t="s">
        <v>8224</v>
      </c>
      <c r="H3507" t="s">
        <v>8246</v>
      </c>
      <c r="I3507">
        <v>1399953600</v>
      </c>
      <c r="J3507">
        <v>1398983245</v>
      </c>
      <c r="K3507" t="b">
        <v>0</v>
      </c>
      <c r="L3507">
        <v>39</v>
      </c>
      <c r="M3507" t="b">
        <v>1</v>
      </c>
      <c r="N3507" t="s">
        <v>8271</v>
      </c>
      <c r="O3507" s="16">
        <f>Table1[[#This Row],[pledged]]/Table1[[#This Row],[goal]]*100</f>
        <v>103.76</v>
      </c>
      <c r="P3507" s="6">
        <f>IFERROR(Table1[[#This Row],[pledged]]/Table1[[#This Row],[backers_count]],0)</f>
        <v>66.512820512820511</v>
      </c>
      <c r="Q3507" t="str">
        <f>LEFT(Table1[[#This Row],[Category and Sub-Category]],FIND("/",Table1[[#This Row],[Category and Sub-Category]])-1)</f>
        <v>theater</v>
      </c>
      <c r="R3507" t="str">
        <f>RIGHT(Table1[[#This Row],[Category and Sub-Category]],LEN(Table1[[#This Row],[Category and Sub-Category]])-FIND("/",Table1[[#This Row],[Category and Sub-Category]]))</f>
        <v>plays</v>
      </c>
      <c r="S3507" s="14">
        <f>(((Table1[[#This Row],[launched_at]]/60)/60)/24)+DATE(1970,1,1)</f>
        <v>41760.935706018521</v>
      </c>
      <c r="T3507" s="14">
        <f t="shared" si="54"/>
        <v>41772.166666666664</v>
      </c>
    </row>
    <row r="3508" spans="1:20" ht="43.5" x14ac:dyDescent="0.35">
      <c r="A3508">
        <v>3506</v>
      </c>
      <c r="B3508" s="1" t="s">
        <v>3505</v>
      </c>
      <c r="C3508" s="1" t="s">
        <v>7616</v>
      </c>
      <c r="D3508" s="6">
        <v>3000</v>
      </c>
      <c r="E3508" s="6">
        <v>3045</v>
      </c>
      <c r="F3508" t="s">
        <v>8219</v>
      </c>
      <c r="G3508" t="s">
        <v>8224</v>
      </c>
      <c r="H3508" t="s">
        <v>8246</v>
      </c>
      <c r="I3508">
        <v>1408815440</v>
      </c>
      <c r="J3508">
        <v>1404927440</v>
      </c>
      <c r="K3508" t="b">
        <v>0</v>
      </c>
      <c r="L3508">
        <v>29</v>
      </c>
      <c r="M3508" t="b">
        <v>1</v>
      </c>
      <c r="N3508" t="s">
        <v>8271</v>
      </c>
      <c r="O3508" s="16">
        <f>Table1[[#This Row],[pledged]]/Table1[[#This Row],[goal]]*100</f>
        <v>101.49999999999999</v>
      </c>
      <c r="P3508" s="6">
        <f>IFERROR(Table1[[#This Row],[pledged]]/Table1[[#This Row],[backers_count]],0)</f>
        <v>105</v>
      </c>
      <c r="Q3508" t="str">
        <f>LEFT(Table1[[#This Row],[Category and Sub-Category]],FIND("/",Table1[[#This Row],[Category and Sub-Category]])-1)</f>
        <v>theater</v>
      </c>
      <c r="R3508" t="str">
        <f>RIGHT(Table1[[#This Row],[Category and Sub-Category]],LEN(Table1[[#This Row],[Category and Sub-Category]])-FIND("/",Table1[[#This Row],[Category and Sub-Category]]))</f>
        <v>plays</v>
      </c>
      <c r="S3508" s="14">
        <f>(((Table1[[#This Row],[launched_at]]/60)/60)/24)+DATE(1970,1,1)</f>
        <v>41829.734259259261</v>
      </c>
      <c r="T3508" s="14">
        <f t="shared" si="54"/>
        <v>41874.734259259261</v>
      </c>
    </row>
    <row r="3509" spans="1:20" ht="43.5" x14ac:dyDescent="0.35">
      <c r="A3509">
        <v>3507</v>
      </c>
      <c r="B3509" s="1" t="s">
        <v>3506</v>
      </c>
      <c r="C3509" s="1" t="s">
        <v>7617</v>
      </c>
      <c r="D3509" s="6">
        <v>10000</v>
      </c>
      <c r="E3509" s="6">
        <v>10440</v>
      </c>
      <c r="F3509" t="s">
        <v>8219</v>
      </c>
      <c r="G3509" t="s">
        <v>8224</v>
      </c>
      <c r="H3509" t="s">
        <v>8246</v>
      </c>
      <c r="I3509">
        <v>1464732537</v>
      </c>
      <c r="J3509">
        <v>1462140537</v>
      </c>
      <c r="K3509" t="b">
        <v>0</v>
      </c>
      <c r="L3509">
        <v>72</v>
      </c>
      <c r="M3509" t="b">
        <v>1</v>
      </c>
      <c r="N3509" t="s">
        <v>8271</v>
      </c>
      <c r="O3509" s="16">
        <f>Table1[[#This Row],[pledged]]/Table1[[#This Row],[goal]]*100</f>
        <v>104.4</v>
      </c>
      <c r="P3509" s="6">
        <f>IFERROR(Table1[[#This Row],[pledged]]/Table1[[#This Row],[backers_count]],0)</f>
        <v>145</v>
      </c>
      <c r="Q3509" t="str">
        <f>LEFT(Table1[[#This Row],[Category and Sub-Category]],FIND("/",Table1[[#This Row],[Category and Sub-Category]])-1)</f>
        <v>theater</v>
      </c>
      <c r="R3509" t="str">
        <f>RIGHT(Table1[[#This Row],[Category and Sub-Category]],LEN(Table1[[#This Row],[Category and Sub-Category]])-FIND("/",Table1[[#This Row],[Category and Sub-Category]]))</f>
        <v>plays</v>
      </c>
      <c r="S3509" s="14">
        <f>(((Table1[[#This Row],[launched_at]]/60)/60)/24)+DATE(1970,1,1)</f>
        <v>42491.92288194444</v>
      </c>
      <c r="T3509" s="14">
        <f t="shared" si="54"/>
        <v>42521.92288194444</v>
      </c>
    </row>
    <row r="3510" spans="1:20" ht="43.5" x14ac:dyDescent="0.35">
      <c r="A3510">
        <v>3508</v>
      </c>
      <c r="B3510" s="1" t="s">
        <v>3507</v>
      </c>
      <c r="C3510" s="1" t="s">
        <v>7618</v>
      </c>
      <c r="D3510" s="6">
        <v>100</v>
      </c>
      <c r="E3510" s="6">
        <v>180</v>
      </c>
      <c r="F3510" t="s">
        <v>8219</v>
      </c>
      <c r="G3510" t="s">
        <v>8225</v>
      </c>
      <c r="H3510" t="s">
        <v>8247</v>
      </c>
      <c r="I3510">
        <v>1462914000</v>
      </c>
      <c r="J3510">
        <v>1460914253</v>
      </c>
      <c r="K3510" t="b">
        <v>0</v>
      </c>
      <c r="L3510">
        <v>15</v>
      </c>
      <c r="M3510" t="b">
        <v>1</v>
      </c>
      <c r="N3510" t="s">
        <v>8271</v>
      </c>
      <c r="O3510" s="16">
        <f>Table1[[#This Row],[pledged]]/Table1[[#This Row],[goal]]*100</f>
        <v>180</v>
      </c>
      <c r="P3510" s="6">
        <f>IFERROR(Table1[[#This Row],[pledged]]/Table1[[#This Row],[backers_count]],0)</f>
        <v>12</v>
      </c>
      <c r="Q3510" t="str">
        <f>LEFT(Table1[[#This Row],[Category and Sub-Category]],FIND("/",Table1[[#This Row],[Category and Sub-Category]])-1)</f>
        <v>theater</v>
      </c>
      <c r="R3510" t="str">
        <f>RIGHT(Table1[[#This Row],[Category and Sub-Category]],LEN(Table1[[#This Row],[Category and Sub-Category]])-FIND("/",Table1[[#This Row],[Category and Sub-Category]]))</f>
        <v>plays</v>
      </c>
      <c r="S3510" s="14">
        <f>(((Table1[[#This Row],[launched_at]]/60)/60)/24)+DATE(1970,1,1)</f>
        <v>42477.729780092588</v>
      </c>
      <c r="T3510" s="14">
        <f t="shared" si="54"/>
        <v>42500.875</v>
      </c>
    </row>
    <row r="3511" spans="1:20" ht="43.5" x14ac:dyDescent="0.35">
      <c r="A3511">
        <v>3509</v>
      </c>
      <c r="B3511" s="1" t="s">
        <v>3508</v>
      </c>
      <c r="C3511" s="1" t="s">
        <v>7619</v>
      </c>
      <c r="D3511" s="6">
        <v>3000</v>
      </c>
      <c r="E3511" s="6">
        <v>3190</v>
      </c>
      <c r="F3511" t="s">
        <v>8219</v>
      </c>
      <c r="G3511" t="s">
        <v>8224</v>
      </c>
      <c r="H3511" t="s">
        <v>8246</v>
      </c>
      <c r="I3511">
        <v>1416545700</v>
      </c>
      <c r="J3511">
        <v>1415392666</v>
      </c>
      <c r="K3511" t="b">
        <v>0</v>
      </c>
      <c r="L3511">
        <v>33</v>
      </c>
      <c r="M3511" t="b">
        <v>1</v>
      </c>
      <c r="N3511" t="s">
        <v>8271</v>
      </c>
      <c r="O3511" s="16">
        <f>Table1[[#This Row],[pledged]]/Table1[[#This Row],[goal]]*100</f>
        <v>106.33333333333333</v>
      </c>
      <c r="P3511" s="6">
        <f>IFERROR(Table1[[#This Row],[pledged]]/Table1[[#This Row],[backers_count]],0)</f>
        <v>96.666666666666671</v>
      </c>
      <c r="Q3511" t="str">
        <f>LEFT(Table1[[#This Row],[Category and Sub-Category]],FIND("/",Table1[[#This Row],[Category and Sub-Category]])-1)</f>
        <v>theater</v>
      </c>
      <c r="R3511" t="str">
        <f>RIGHT(Table1[[#This Row],[Category and Sub-Category]],LEN(Table1[[#This Row],[Category and Sub-Category]])-FIND("/",Table1[[#This Row],[Category and Sub-Category]]))</f>
        <v>plays</v>
      </c>
      <c r="S3511" s="14">
        <f>(((Table1[[#This Row],[launched_at]]/60)/60)/24)+DATE(1970,1,1)</f>
        <v>41950.859560185185</v>
      </c>
      <c r="T3511" s="14">
        <f t="shared" si="54"/>
        <v>41964.204861111109</v>
      </c>
    </row>
    <row r="3512" spans="1:20" ht="58" x14ac:dyDescent="0.35">
      <c r="A3512">
        <v>3510</v>
      </c>
      <c r="B3512" s="1" t="s">
        <v>3509</v>
      </c>
      <c r="C3512" s="1" t="s">
        <v>7620</v>
      </c>
      <c r="D3512" s="6">
        <v>900</v>
      </c>
      <c r="E3512" s="6">
        <v>905</v>
      </c>
      <c r="F3512" t="s">
        <v>8219</v>
      </c>
      <c r="G3512" t="s">
        <v>8224</v>
      </c>
      <c r="H3512" t="s">
        <v>8246</v>
      </c>
      <c r="I3512">
        <v>1404312846</v>
      </c>
      <c r="J3512">
        <v>1402584846</v>
      </c>
      <c r="K3512" t="b">
        <v>0</v>
      </c>
      <c r="L3512">
        <v>15</v>
      </c>
      <c r="M3512" t="b">
        <v>1</v>
      </c>
      <c r="N3512" t="s">
        <v>8271</v>
      </c>
      <c r="O3512" s="16">
        <f>Table1[[#This Row],[pledged]]/Table1[[#This Row],[goal]]*100</f>
        <v>100.55555555555556</v>
      </c>
      <c r="P3512" s="6">
        <f>IFERROR(Table1[[#This Row],[pledged]]/Table1[[#This Row],[backers_count]],0)</f>
        <v>60.333333333333336</v>
      </c>
      <c r="Q3512" t="str">
        <f>LEFT(Table1[[#This Row],[Category and Sub-Category]],FIND("/",Table1[[#This Row],[Category and Sub-Category]])-1)</f>
        <v>theater</v>
      </c>
      <c r="R3512" t="str">
        <f>RIGHT(Table1[[#This Row],[Category and Sub-Category]],LEN(Table1[[#This Row],[Category and Sub-Category]])-FIND("/",Table1[[#This Row],[Category and Sub-Category]]))</f>
        <v>plays</v>
      </c>
      <c r="S3512" s="14">
        <f>(((Table1[[#This Row],[launched_at]]/60)/60)/24)+DATE(1970,1,1)</f>
        <v>41802.62090277778</v>
      </c>
      <c r="T3512" s="14">
        <f t="shared" si="54"/>
        <v>41822.62090277778</v>
      </c>
    </row>
    <row r="3513" spans="1:20" ht="43.5" x14ac:dyDescent="0.35">
      <c r="A3513">
        <v>3511</v>
      </c>
      <c r="B3513" s="1" t="s">
        <v>3510</v>
      </c>
      <c r="C3513" s="1" t="s">
        <v>7621</v>
      </c>
      <c r="D3513" s="6">
        <v>1500</v>
      </c>
      <c r="E3513" s="6">
        <v>1518</v>
      </c>
      <c r="F3513" t="s">
        <v>8219</v>
      </c>
      <c r="G3513" t="s">
        <v>8225</v>
      </c>
      <c r="H3513" t="s">
        <v>8247</v>
      </c>
      <c r="I3513">
        <v>1415385000</v>
      </c>
      <c r="J3513">
        <v>1413406695</v>
      </c>
      <c r="K3513" t="b">
        <v>0</v>
      </c>
      <c r="L3513">
        <v>19</v>
      </c>
      <c r="M3513" t="b">
        <v>1</v>
      </c>
      <c r="N3513" t="s">
        <v>8271</v>
      </c>
      <c r="O3513" s="16">
        <f>Table1[[#This Row],[pledged]]/Table1[[#This Row],[goal]]*100</f>
        <v>101.2</v>
      </c>
      <c r="P3513" s="6">
        <f>IFERROR(Table1[[#This Row],[pledged]]/Table1[[#This Row],[backers_count]],0)</f>
        <v>79.89473684210526</v>
      </c>
      <c r="Q3513" t="str">
        <f>LEFT(Table1[[#This Row],[Category and Sub-Category]],FIND("/",Table1[[#This Row],[Category and Sub-Category]])-1)</f>
        <v>theater</v>
      </c>
      <c r="R3513" t="str">
        <f>RIGHT(Table1[[#This Row],[Category and Sub-Category]],LEN(Table1[[#This Row],[Category and Sub-Category]])-FIND("/",Table1[[#This Row],[Category and Sub-Category]]))</f>
        <v>plays</v>
      </c>
      <c r="S3513" s="14">
        <f>(((Table1[[#This Row],[launched_at]]/60)/60)/24)+DATE(1970,1,1)</f>
        <v>41927.873784722222</v>
      </c>
      <c r="T3513" s="14">
        <f t="shared" si="54"/>
        <v>41950.770833333336</v>
      </c>
    </row>
    <row r="3514" spans="1:20" ht="43.5" x14ac:dyDescent="0.35">
      <c r="A3514">
        <v>3512</v>
      </c>
      <c r="B3514" s="1" t="s">
        <v>3511</v>
      </c>
      <c r="C3514" s="1" t="s">
        <v>7622</v>
      </c>
      <c r="D3514" s="6">
        <v>1000</v>
      </c>
      <c r="E3514" s="6">
        <v>1000</v>
      </c>
      <c r="F3514" t="s">
        <v>8219</v>
      </c>
      <c r="G3514" t="s">
        <v>8225</v>
      </c>
      <c r="H3514" t="s">
        <v>8247</v>
      </c>
      <c r="I3514">
        <v>1429789992</v>
      </c>
      <c r="J3514">
        <v>1424609592</v>
      </c>
      <c r="K3514" t="b">
        <v>0</v>
      </c>
      <c r="L3514">
        <v>17</v>
      </c>
      <c r="M3514" t="b">
        <v>1</v>
      </c>
      <c r="N3514" t="s">
        <v>8271</v>
      </c>
      <c r="O3514" s="16">
        <f>Table1[[#This Row],[pledged]]/Table1[[#This Row],[goal]]*100</f>
        <v>100</v>
      </c>
      <c r="P3514" s="6">
        <f>IFERROR(Table1[[#This Row],[pledged]]/Table1[[#This Row],[backers_count]],0)</f>
        <v>58.823529411764703</v>
      </c>
      <c r="Q3514" t="str">
        <f>LEFT(Table1[[#This Row],[Category and Sub-Category]],FIND("/",Table1[[#This Row],[Category and Sub-Category]])-1)</f>
        <v>theater</v>
      </c>
      <c r="R3514" t="str">
        <f>RIGHT(Table1[[#This Row],[Category and Sub-Category]],LEN(Table1[[#This Row],[Category and Sub-Category]])-FIND("/",Table1[[#This Row],[Category and Sub-Category]]))</f>
        <v>plays</v>
      </c>
      <c r="S3514" s="14">
        <f>(((Table1[[#This Row],[launched_at]]/60)/60)/24)+DATE(1970,1,1)</f>
        <v>42057.536944444444</v>
      </c>
      <c r="T3514" s="14">
        <f t="shared" si="54"/>
        <v>42117.49527777778</v>
      </c>
    </row>
    <row r="3515" spans="1:20" ht="43.5" x14ac:dyDescent="0.35">
      <c r="A3515">
        <v>3513</v>
      </c>
      <c r="B3515" s="1" t="s">
        <v>3512</v>
      </c>
      <c r="C3515" s="1" t="s">
        <v>7623</v>
      </c>
      <c r="D3515" s="6">
        <v>2800</v>
      </c>
      <c r="E3515" s="6">
        <v>3315</v>
      </c>
      <c r="F3515" t="s">
        <v>8219</v>
      </c>
      <c r="G3515" t="s">
        <v>8224</v>
      </c>
      <c r="H3515" t="s">
        <v>8246</v>
      </c>
      <c r="I3515">
        <v>1401857940</v>
      </c>
      <c r="J3515">
        <v>1400725112</v>
      </c>
      <c r="K3515" t="b">
        <v>0</v>
      </c>
      <c r="L3515">
        <v>44</v>
      </c>
      <c r="M3515" t="b">
        <v>1</v>
      </c>
      <c r="N3515" t="s">
        <v>8271</v>
      </c>
      <c r="O3515" s="16">
        <f>Table1[[#This Row],[pledged]]/Table1[[#This Row],[goal]]*100</f>
        <v>118.39285714285714</v>
      </c>
      <c r="P3515" s="6">
        <f>IFERROR(Table1[[#This Row],[pledged]]/Table1[[#This Row],[backers_count]],0)</f>
        <v>75.340909090909093</v>
      </c>
      <c r="Q3515" t="str">
        <f>LEFT(Table1[[#This Row],[Category and Sub-Category]],FIND("/",Table1[[#This Row],[Category and Sub-Category]])-1)</f>
        <v>theater</v>
      </c>
      <c r="R3515" t="str">
        <f>RIGHT(Table1[[#This Row],[Category and Sub-Category]],LEN(Table1[[#This Row],[Category and Sub-Category]])-FIND("/",Table1[[#This Row],[Category and Sub-Category]]))</f>
        <v>plays</v>
      </c>
      <c r="S3515" s="14">
        <f>(((Table1[[#This Row],[launched_at]]/60)/60)/24)+DATE(1970,1,1)</f>
        <v>41781.096203703702</v>
      </c>
      <c r="T3515" s="14">
        <f t="shared" si="54"/>
        <v>41794.207638888889</v>
      </c>
    </row>
    <row r="3516" spans="1:20" ht="43.5" x14ac:dyDescent="0.35">
      <c r="A3516">
        <v>3514</v>
      </c>
      <c r="B3516" s="1" t="s">
        <v>3513</v>
      </c>
      <c r="C3516" s="1" t="s">
        <v>7624</v>
      </c>
      <c r="D3516" s="6">
        <v>500</v>
      </c>
      <c r="E3516" s="6">
        <v>550</v>
      </c>
      <c r="F3516" t="s">
        <v>8219</v>
      </c>
      <c r="G3516" t="s">
        <v>8224</v>
      </c>
      <c r="H3516" t="s">
        <v>8246</v>
      </c>
      <c r="I3516">
        <v>1422853140</v>
      </c>
      <c r="J3516">
        <v>1421439552</v>
      </c>
      <c r="K3516" t="b">
        <v>0</v>
      </c>
      <c r="L3516">
        <v>10</v>
      </c>
      <c r="M3516" t="b">
        <v>1</v>
      </c>
      <c r="N3516" t="s">
        <v>8271</v>
      </c>
      <c r="O3516" s="16">
        <f>Table1[[#This Row],[pledged]]/Table1[[#This Row],[goal]]*100</f>
        <v>110.00000000000001</v>
      </c>
      <c r="P3516" s="6">
        <f>IFERROR(Table1[[#This Row],[pledged]]/Table1[[#This Row],[backers_count]],0)</f>
        <v>55</v>
      </c>
      <c r="Q3516" t="str">
        <f>LEFT(Table1[[#This Row],[Category and Sub-Category]],FIND("/",Table1[[#This Row],[Category and Sub-Category]])-1)</f>
        <v>theater</v>
      </c>
      <c r="R3516" t="str">
        <f>RIGHT(Table1[[#This Row],[Category and Sub-Category]],LEN(Table1[[#This Row],[Category and Sub-Category]])-FIND("/",Table1[[#This Row],[Category and Sub-Category]]))</f>
        <v>plays</v>
      </c>
      <c r="S3516" s="14">
        <f>(((Table1[[#This Row],[launched_at]]/60)/60)/24)+DATE(1970,1,1)</f>
        <v>42020.846666666665</v>
      </c>
      <c r="T3516" s="14">
        <f t="shared" si="54"/>
        <v>42037.207638888889</v>
      </c>
    </row>
    <row r="3517" spans="1:20" ht="43.5" x14ac:dyDescent="0.35">
      <c r="A3517">
        <v>3515</v>
      </c>
      <c r="B3517" s="1" t="s">
        <v>3514</v>
      </c>
      <c r="C3517" s="1" t="s">
        <v>7625</v>
      </c>
      <c r="D3517" s="6">
        <v>3000</v>
      </c>
      <c r="E3517" s="6">
        <v>3080</v>
      </c>
      <c r="F3517" t="s">
        <v>8219</v>
      </c>
      <c r="G3517" t="s">
        <v>8224</v>
      </c>
      <c r="H3517" t="s">
        <v>8246</v>
      </c>
      <c r="I3517">
        <v>1433097171</v>
      </c>
      <c r="J3517">
        <v>1430505171</v>
      </c>
      <c r="K3517" t="b">
        <v>0</v>
      </c>
      <c r="L3517">
        <v>46</v>
      </c>
      <c r="M3517" t="b">
        <v>1</v>
      </c>
      <c r="N3517" t="s">
        <v>8271</v>
      </c>
      <c r="O3517" s="16">
        <f>Table1[[#This Row],[pledged]]/Table1[[#This Row],[goal]]*100</f>
        <v>102.66666666666666</v>
      </c>
      <c r="P3517" s="6">
        <f>IFERROR(Table1[[#This Row],[pledged]]/Table1[[#This Row],[backers_count]],0)</f>
        <v>66.956521739130437</v>
      </c>
      <c r="Q3517" t="str">
        <f>LEFT(Table1[[#This Row],[Category and Sub-Category]],FIND("/",Table1[[#This Row],[Category and Sub-Category]])-1)</f>
        <v>theater</v>
      </c>
      <c r="R3517" t="str">
        <f>RIGHT(Table1[[#This Row],[Category and Sub-Category]],LEN(Table1[[#This Row],[Category and Sub-Category]])-FIND("/",Table1[[#This Row],[Category and Sub-Category]]))</f>
        <v>plays</v>
      </c>
      <c r="S3517" s="14">
        <f>(((Table1[[#This Row],[launched_at]]/60)/60)/24)+DATE(1970,1,1)</f>
        <v>42125.772812499999</v>
      </c>
      <c r="T3517" s="14">
        <f t="shared" si="54"/>
        <v>42155.772812499999</v>
      </c>
    </row>
    <row r="3518" spans="1:20" ht="43.5" x14ac:dyDescent="0.35">
      <c r="A3518">
        <v>3516</v>
      </c>
      <c r="B3518" s="1" t="s">
        <v>3515</v>
      </c>
      <c r="C3518" s="1" t="s">
        <v>7626</v>
      </c>
      <c r="D3518" s="6">
        <v>2500</v>
      </c>
      <c r="E3518" s="6">
        <v>2500</v>
      </c>
      <c r="F3518" t="s">
        <v>8219</v>
      </c>
      <c r="G3518" t="s">
        <v>8224</v>
      </c>
      <c r="H3518" t="s">
        <v>8246</v>
      </c>
      <c r="I3518">
        <v>1410145200</v>
      </c>
      <c r="J3518">
        <v>1407197670</v>
      </c>
      <c r="K3518" t="b">
        <v>0</v>
      </c>
      <c r="L3518">
        <v>11</v>
      </c>
      <c r="M3518" t="b">
        <v>1</v>
      </c>
      <c r="N3518" t="s">
        <v>8271</v>
      </c>
      <c r="O3518" s="16">
        <f>Table1[[#This Row],[pledged]]/Table1[[#This Row],[goal]]*100</f>
        <v>100</v>
      </c>
      <c r="P3518" s="6">
        <f>IFERROR(Table1[[#This Row],[pledged]]/Table1[[#This Row],[backers_count]],0)</f>
        <v>227.27272727272728</v>
      </c>
      <c r="Q3518" t="str">
        <f>LEFT(Table1[[#This Row],[Category and Sub-Category]],FIND("/",Table1[[#This Row],[Category and Sub-Category]])-1)</f>
        <v>theater</v>
      </c>
      <c r="R3518" t="str">
        <f>RIGHT(Table1[[#This Row],[Category and Sub-Category]],LEN(Table1[[#This Row],[Category and Sub-Category]])-FIND("/",Table1[[#This Row],[Category and Sub-Category]]))</f>
        <v>plays</v>
      </c>
      <c r="S3518" s="14">
        <f>(((Table1[[#This Row],[launched_at]]/60)/60)/24)+DATE(1970,1,1)</f>
        <v>41856.010069444441</v>
      </c>
      <c r="T3518" s="14">
        <f t="shared" si="54"/>
        <v>41890.125</v>
      </c>
    </row>
    <row r="3519" spans="1:20" ht="43.5" x14ac:dyDescent="0.35">
      <c r="A3519">
        <v>3517</v>
      </c>
      <c r="B3519" s="1" t="s">
        <v>3516</v>
      </c>
      <c r="C3519" s="1" t="s">
        <v>7627</v>
      </c>
      <c r="D3519" s="6">
        <v>4000</v>
      </c>
      <c r="E3519" s="6">
        <v>4000</v>
      </c>
      <c r="F3519" t="s">
        <v>8219</v>
      </c>
      <c r="G3519" t="s">
        <v>8225</v>
      </c>
      <c r="H3519" t="s">
        <v>8247</v>
      </c>
      <c r="I3519">
        <v>1404471600</v>
      </c>
      <c r="J3519">
        <v>1401910634</v>
      </c>
      <c r="K3519" t="b">
        <v>0</v>
      </c>
      <c r="L3519">
        <v>13</v>
      </c>
      <c r="M3519" t="b">
        <v>1</v>
      </c>
      <c r="N3519" t="s">
        <v>8271</v>
      </c>
      <c r="O3519" s="16">
        <f>Table1[[#This Row],[pledged]]/Table1[[#This Row],[goal]]*100</f>
        <v>100</v>
      </c>
      <c r="P3519" s="6">
        <f>IFERROR(Table1[[#This Row],[pledged]]/Table1[[#This Row],[backers_count]],0)</f>
        <v>307.69230769230768</v>
      </c>
      <c r="Q3519" t="str">
        <f>LEFT(Table1[[#This Row],[Category and Sub-Category]],FIND("/",Table1[[#This Row],[Category and Sub-Category]])-1)</f>
        <v>theater</v>
      </c>
      <c r="R3519" t="str">
        <f>RIGHT(Table1[[#This Row],[Category and Sub-Category]],LEN(Table1[[#This Row],[Category and Sub-Category]])-FIND("/",Table1[[#This Row],[Category and Sub-Category]]))</f>
        <v>plays</v>
      </c>
      <c r="S3519" s="14">
        <f>(((Table1[[#This Row],[launched_at]]/60)/60)/24)+DATE(1970,1,1)</f>
        <v>41794.817523148151</v>
      </c>
      <c r="T3519" s="14">
        <f t="shared" si="54"/>
        <v>41824.458333333336</v>
      </c>
    </row>
    <row r="3520" spans="1:20" ht="43.5" x14ac:dyDescent="0.35">
      <c r="A3520">
        <v>3518</v>
      </c>
      <c r="B3520" s="1" t="s">
        <v>3517</v>
      </c>
      <c r="C3520" s="1" t="s">
        <v>7628</v>
      </c>
      <c r="D3520" s="6">
        <v>1500</v>
      </c>
      <c r="E3520" s="6">
        <v>1650.69</v>
      </c>
      <c r="F3520" t="s">
        <v>8219</v>
      </c>
      <c r="G3520" t="s">
        <v>8224</v>
      </c>
      <c r="H3520" t="s">
        <v>8246</v>
      </c>
      <c r="I3520">
        <v>1412259660</v>
      </c>
      <c r="J3520">
        <v>1410461299</v>
      </c>
      <c r="K3520" t="b">
        <v>0</v>
      </c>
      <c r="L3520">
        <v>33</v>
      </c>
      <c r="M3520" t="b">
        <v>1</v>
      </c>
      <c r="N3520" t="s">
        <v>8271</v>
      </c>
      <c r="O3520" s="16">
        <f>Table1[[#This Row],[pledged]]/Table1[[#This Row],[goal]]*100</f>
        <v>110.04599999999999</v>
      </c>
      <c r="P3520" s="6">
        <f>IFERROR(Table1[[#This Row],[pledged]]/Table1[[#This Row],[backers_count]],0)</f>
        <v>50.020909090909093</v>
      </c>
      <c r="Q3520" t="str">
        <f>LEFT(Table1[[#This Row],[Category and Sub-Category]],FIND("/",Table1[[#This Row],[Category and Sub-Category]])-1)</f>
        <v>theater</v>
      </c>
      <c r="R3520" t="str">
        <f>RIGHT(Table1[[#This Row],[Category and Sub-Category]],LEN(Table1[[#This Row],[Category and Sub-Category]])-FIND("/",Table1[[#This Row],[Category and Sub-Category]]))</f>
        <v>plays</v>
      </c>
      <c r="S3520" s="14">
        <f>(((Table1[[#This Row],[launched_at]]/60)/60)/24)+DATE(1970,1,1)</f>
        <v>41893.783553240741</v>
      </c>
      <c r="T3520" s="14">
        <f t="shared" si="54"/>
        <v>41914.597916666666</v>
      </c>
    </row>
    <row r="3521" spans="1:20" ht="43.5" x14ac:dyDescent="0.35">
      <c r="A3521">
        <v>3519</v>
      </c>
      <c r="B3521" s="1" t="s">
        <v>3518</v>
      </c>
      <c r="C3521" s="1" t="s">
        <v>7629</v>
      </c>
      <c r="D3521" s="6">
        <v>2000</v>
      </c>
      <c r="E3521" s="6">
        <v>2027</v>
      </c>
      <c r="F3521" t="s">
        <v>8219</v>
      </c>
      <c r="G3521" t="s">
        <v>8225</v>
      </c>
      <c r="H3521" t="s">
        <v>8247</v>
      </c>
      <c r="I3521">
        <v>1425478950</v>
      </c>
      <c r="J3521">
        <v>1422886950</v>
      </c>
      <c r="K3521" t="b">
        <v>0</v>
      </c>
      <c r="L3521">
        <v>28</v>
      </c>
      <c r="M3521" t="b">
        <v>1</v>
      </c>
      <c r="N3521" t="s">
        <v>8271</v>
      </c>
      <c r="O3521" s="16">
        <f>Table1[[#This Row],[pledged]]/Table1[[#This Row],[goal]]*100</f>
        <v>101.35000000000001</v>
      </c>
      <c r="P3521" s="6">
        <f>IFERROR(Table1[[#This Row],[pledged]]/Table1[[#This Row],[backers_count]],0)</f>
        <v>72.392857142857139</v>
      </c>
      <c r="Q3521" t="str">
        <f>LEFT(Table1[[#This Row],[Category and Sub-Category]],FIND("/",Table1[[#This Row],[Category and Sub-Category]])-1)</f>
        <v>theater</v>
      </c>
      <c r="R3521" t="str">
        <f>RIGHT(Table1[[#This Row],[Category and Sub-Category]],LEN(Table1[[#This Row],[Category and Sub-Category]])-FIND("/",Table1[[#This Row],[Category and Sub-Category]]))</f>
        <v>plays</v>
      </c>
      <c r="S3521" s="14">
        <f>(((Table1[[#This Row],[launched_at]]/60)/60)/24)+DATE(1970,1,1)</f>
        <v>42037.598958333328</v>
      </c>
      <c r="T3521" s="14">
        <f t="shared" si="54"/>
        <v>42067.598958333328</v>
      </c>
    </row>
    <row r="3522" spans="1:20" ht="43.5" x14ac:dyDescent="0.35">
      <c r="A3522">
        <v>3520</v>
      </c>
      <c r="B3522" s="1" t="s">
        <v>3519</v>
      </c>
      <c r="C3522" s="1" t="s">
        <v>7630</v>
      </c>
      <c r="D3522" s="6">
        <v>2000</v>
      </c>
      <c r="E3522" s="6">
        <v>2015</v>
      </c>
      <c r="F3522" t="s">
        <v>8219</v>
      </c>
      <c r="G3522" t="s">
        <v>8225</v>
      </c>
      <c r="H3522" t="s">
        <v>8247</v>
      </c>
      <c r="I3522">
        <v>1441547220</v>
      </c>
      <c r="J3522">
        <v>1439322412</v>
      </c>
      <c r="K3522" t="b">
        <v>0</v>
      </c>
      <c r="L3522">
        <v>21</v>
      </c>
      <c r="M3522" t="b">
        <v>1</v>
      </c>
      <c r="N3522" t="s">
        <v>8271</v>
      </c>
      <c r="O3522" s="16">
        <f>Table1[[#This Row],[pledged]]/Table1[[#This Row],[goal]]*100</f>
        <v>100.75</v>
      </c>
      <c r="P3522" s="6">
        <f>IFERROR(Table1[[#This Row],[pledged]]/Table1[[#This Row],[backers_count]],0)</f>
        <v>95.952380952380949</v>
      </c>
      <c r="Q3522" t="str">
        <f>LEFT(Table1[[#This Row],[Category and Sub-Category]],FIND("/",Table1[[#This Row],[Category and Sub-Category]])-1)</f>
        <v>theater</v>
      </c>
      <c r="R3522" t="str">
        <f>RIGHT(Table1[[#This Row],[Category and Sub-Category]],LEN(Table1[[#This Row],[Category and Sub-Category]])-FIND("/",Table1[[#This Row],[Category and Sub-Category]]))</f>
        <v>plays</v>
      </c>
      <c r="S3522" s="14">
        <f>(((Table1[[#This Row],[launched_at]]/60)/60)/24)+DATE(1970,1,1)</f>
        <v>42227.824212962965</v>
      </c>
      <c r="T3522" s="14">
        <f t="shared" ref="T3522:T3585" si="55">(((I3522/60)/60)/24)+DATE(1970,1,1)</f>
        <v>42253.57430555555</v>
      </c>
    </row>
    <row r="3523" spans="1:20" ht="58" x14ac:dyDescent="0.35">
      <c r="A3523">
        <v>3521</v>
      </c>
      <c r="B3523" s="1" t="s">
        <v>3520</v>
      </c>
      <c r="C3523" s="1" t="s">
        <v>7631</v>
      </c>
      <c r="D3523" s="6">
        <v>350</v>
      </c>
      <c r="E3523" s="6">
        <v>593</v>
      </c>
      <c r="F3523" t="s">
        <v>8219</v>
      </c>
      <c r="G3523" t="s">
        <v>8224</v>
      </c>
      <c r="H3523" t="s">
        <v>8246</v>
      </c>
      <c r="I3523">
        <v>1411980020</v>
      </c>
      <c r="J3523">
        <v>1409388020</v>
      </c>
      <c r="K3523" t="b">
        <v>0</v>
      </c>
      <c r="L3523">
        <v>13</v>
      </c>
      <c r="M3523" t="b">
        <v>1</v>
      </c>
      <c r="N3523" t="s">
        <v>8271</v>
      </c>
      <c r="O3523" s="16">
        <f>Table1[[#This Row],[pledged]]/Table1[[#This Row],[goal]]*100</f>
        <v>169.42857142857144</v>
      </c>
      <c r="P3523" s="6">
        <f>IFERROR(Table1[[#This Row],[pledged]]/Table1[[#This Row],[backers_count]],0)</f>
        <v>45.615384615384613</v>
      </c>
      <c r="Q3523" t="str">
        <f>LEFT(Table1[[#This Row],[Category and Sub-Category]],FIND("/",Table1[[#This Row],[Category and Sub-Category]])-1)</f>
        <v>theater</v>
      </c>
      <c r="R3523" t="str">
        <f>RIGHT(Table1[[#This Row],[Category and Sub-Category]],LEN(Table1[[#This Row],[Category and Sub-Category]])-FIND("/",Table1[[#This Row],[Category and Sub-Category]]))</f>
        <v>plays</v>
      </c>
      <c r="S3523" s="14">
        <f>(((Table1[[#This Row],[launched_at]]/60)/60)/24)+DATE(1970,1,1)</f>
        <v>41881.361342592594</v>
      </c>
      <c r="T3523" s="14">
        <f t="shared" si="55"/>
        <v>41911.361342592594</v>
      </c>
    </row>
    <row r="3524" spans="1:20" ht="43.5" x14ac:dyDescent="0.35">
      <c r="A3524">
        <v>3522</v>
      </c>
      <c r="B3524" s="1" t="s">
        <v>3521</v>
      </c>
      <c r="C3524" s="1" t="s">
        <v>7632</v>
      </c>
      <c r="D3524" s="6">
        <v>1395</v>
      </c>
      <c r="E3524" s="6">
        <v>1395</v>
      </c>
      <c r="F3524" t="s">
        <v>8219</v>
      </c>
      <c r="G3524" t="s">
        <v>8225</v>
      </c>
      <c r="H3524" t="s">
        <v>8247</v>
      </c>
      <c r="I3524">
        <v>1442311560</v>
      </c>
      <c r="J3524">
        <v>1439924246</v>
      </c>
      <c r="K3524" t="b">
        <v>0</v>
      </c>
      <c r="L3524">
        <v>34</v>
      </c>
      <c r="M3524" t="b">
        <v>1</v>
      </c>
      <c r="N3524" t="s">
        <v>8271</v>
      </c>
      <c r="O3524" s="16">
        <f>Table1[[#This Row],[pledged]]/Table1[[#This Row],[goal]]*100</f>
        <v>100</v>
      </c>
      <c r="P3524" s="6">
        <f>IFERROR(Table1[[#This Row],[pledged]]/Table1[[#This Row],[backers_count]],0)</f>
        <v>41.029411764705884</v>
      </c>
      <c r="Q3524" t="str">
        <f>LEFT(Table1[[#This Row],[Category and Sub-Category]],FIND("/",Table1[[#This Row],[Category and Sub-Category]])-1)</f>
        <v>theater</v>
      </c>
      <c r="R3524" t="str">
        <f>RIGHT(Table1[[#This Row],[Category and Sub-Category]],LEN(Table1[[#This Row],[Category and Sub-Category]])-FIND("/",Table1[[#This Row],[Category and Sub-Category]]))</f>
        <v>plays</v>
      </c>
      <c r="S3524" s="14">
        <f>(((Table1[[#This Row],[launched_at]]/60)/60)/24)+DATE(1970,1,1)</f>
        <v>42234.789884259255</v>
      </c>
      <c r="T3524" s="14">
        <f t="shared" si="55"/>
        <v>42262.420833333337</v>
      </c>
    </row>
    <row r="3525" spans="1:20" ht="43.5" x14ac:dyDescent="0.35">
      <c r="A3525">
        <v>3523</v>
      </c>
      <c r="B3525" s="1" t="s">
        <v>3522</v>
      </c>
      <c r="C3525" s="1" t="s">
        <v>7633</v>
      </c>
      <c r="D3525" s="6">
        <v>4000</v>
      </c>
      <c r="E3525" s="6">
        <v>4546</v>
      </c>
      <c r="F3525" t="s">
        <v>8219</v>
      </c>
      <c r="G3525" t="s">
        <v>8225</v>
      </c>
      <c r="H3525" t="s">
        <v>8247</v>
      </c>
      <c r="I3525">
        <v>1474844400</v>
      </c>
      <c r="J3525">
        <v>1469871148</v>
      </c>
      <c r="K3525" t="b">
        <v>0</v>
      </c>
      <c r="L3525">
        <v>80</v>
      </c>
      <c r="M3525" t="b">
        <v>1</v>
      </c>
      <c r="N3525" t="s">
        <v>8271</v>
      </c>
      <c r="O3525" s="16">
        <f>Table1[[#This Row],[pledged]]/Table1[[#This Row],[goal]]*100</f>
        <v>113.65</v>
      </c>
      <c r="P3525" s="6">
        <f>IFERROR(Table1[[#This Row],[pledged]]/Table1[[#This Row],[backers_count]],0)</f>
        <v>56.825000000000003</v>
      </c>
      <c r="Q3525" t="str">
        <f>LEFT(Table1[[#This Row],[Category and Sub-Category]],FIND("/",Table1[[#This Row],[Category and Sub-Category]])-1)</f>
        <v>theater</v>
      </c>
      <c r="R3525" t="str">
        <f>RIGHT(Table1[[#This Row],[Category and Sub-Category]],LEN(Table1[[#This Row],[Category and Sub-Category]])-FIND("/",Table1[[#This Row],[Category and Sub-Category]]))</f>
        <v>plays</v>
      </c>
      <c r="S3525" s="14">
        <f>(((Table1[[#This Row],[launched_at]]/60)/60)/24)+DATE(1970,1,1)</f>
        <v>42581.397546296299</v>
      </c>
      <c r="T3525" s="14">
        <f t="shared" si="55"/>
        <v>42638.958333333328</v>
      </c>
    </row>
    <row r="3526" spans="1:20" ht="58" x14ac:dyDescent="0.35">
      <c r="A3526">
        <v>3524</v>
      </c>
      <c r="B3526" s="1" t="s">
        <v>3523</v>
      </c>
      <c r="C3526" s="1" t="s">
        <v>7634</v>
      </c>
      <c r="D3526" s="6">
        <v>10000</v>
      </c>
      <c r="E3526" s="6">
        <v>10156</v>
      </c>
      <c r="F3526" t="s">
        <v>8219</v>
      </c>
      <c r="G3526" t="s">
        <v>8224</v>
      </c>
      <c r="H3526" t="s">
        <v>8246</v>
      </c>
      <c r="I3526">
        <v>1410580800</v>
      </c>
      <c r="J3526">
        <v>1409336373</v>
      </c>
      <c r="K3526" t="b">
        <v>0</v>
      </c>
      <c r="L3526">
        <v>74</v>
      </c>
      <c r="M3526" t="b">
        <v>1</v>
      </c>
      <c r="N3526" t="s">
        <v>8271</v>
      </c>
      <c r="O3526" s="16">
        <f>Table1[[#This Row],[pledged]]/Table1[[#This Row],[goal]]*100</f>
        <v>101.56</v>
      </c>
      <c r="P3526" s="6">
        <f>IFERROR(Table1[[#This Row],[pledged]]/Table1[[#This Row],[backers_count]],0)</f>
        <v>137.24324324324326</v>
      </c>
      <c r="Q3526" t="str">
        <f>LEFT(Table1[[#This Row],[Category and Sub-Category]],FIND("/",Table1[[#This Row],[Category and Sub-Category]])-1)</f>
        <v>theater</v>
      </c>
      <c r="R3526" t="str">
        <f>RIGHT(Table1[[#This Row],[Category and Sub-Category]],LEN(Table1[[#This Row],[Category and Sub-Category]])-FIND("/",Table1[[#This Row],[Category and Sub-Category]]))</f>
        <v>plays</v>
      </c>
      <c r="S3526" s="14">
        <f>(((Table1[[#This Row],[launched_at]]/60)/60)/24)+DATE(1970,1,1)</f>
        <v>41880.76357638889</v>
      </c>
      <c r="T3526" s="14">
        <f t="shared" si="55"/>
        <v>41895.166666666664</v>
      </c>
    </row>
    <row r="3527" spans="1:20" ht="43.5" x14ac:dyDescent="0.35">
      <c r="A3527">
        <v>3525</v>
      </c>
      <c r="B3527" s="1" t="s">
        <v>3524</v>
      </c>
      <c r="C3527" s="1" t="s">
        <v>7635</v>
      </c>
      <c r="D3527" s="6">
        <v>500</v>
      </c>
      <c r="E3527" s="6">
        <v>530</v>
      </c>
      <c r="F3527" t="s">
        <v>8219</v>
      </c>
      <c r="G3527" t="s">
        <v>8224</v>
      </c>
      <c r="H3527" t="s">
        <v>8246</v>
      </c>
      <c r="I3527">
        <v>1439136000</v>
      </c>
      <c r="J3527">
        <v>1438188106</v>
      </c>
      <c r="K3527" t="b">
        <v>0</v>
      </c>
      <c r="L3527">
        <v>7</v>
      </c>
      <c r="M3527" t="b">
        <v>1</v>
      </c>
      <c r="N3527" t="s">
        <v>8271</v>
      </c>
      <c r="O3527" s="16">
        <f>Table1[[#This Row],[pledged]]/Table1[[#This Row],[goal]]*100</f>
        <v>106</v>
      </c>
      <c r="P3527" s="6">
        <f>IFERROR(Table1[[#This Row],[pledged]]/Table1[[#This Row],[backers_count]],0)</f>
        <v>75.714285714285708</v>
      </c>
      <c r="Q3527" t="str">
        <f>LEFT(Table1[[#This Row],[Category and Sub-Category]],FIND("/",Table1[[#This Row],[Category and Sub-Category]])-1)</f>
        <v>theater</v>
      </c>
      <c r="R3527" t="str">
        <f>RIGHT(Table1[[#This Row],[Category and Sub-Category]],LEN(Table1[[#This Row],[Category and Sub-Category]])-FIND("/",Table1[[#This Row],[Category and Sub-Category]]))</f>
        <v>plays</v>
      </c>
      <c r="S3527" s="14">
        <f>(((Table1[[#This Row],[launched_at]]/60)/60)/24)+DATE(1970,1,1)</f>
        <v>42214.6956712963</v>
      </c>
      <c r="T3527" s="14">
        <f t="shared" si="55"/>
        <v>42225.666666666672</v>
      </c>
    </row>
    <row r="3528" spans="1:20" ht="43.5" x14ac:dyDescent="0.35">
      <c r="A3528">
        <v>3526</v>
      </c>
      <c r="B3528" s="1" t="s">
        <v>3525</v>
      </c>
      <c r="C3528" s="1" t="s">
        <v>7636</v>
      </c>
      <c r="D3528" s="6">
        <v>3300</v>
      </c>
      <c r="E3528" s="6">
        <v>3366</v>
      </c>
      <c r="F3528" t="s">
        <v>8219</v>
      </c>
      <c r="G3528" t="s">
        <v>8224</v>
      </c>
      <c r="H3528" t="s">
        <v>8246</v>
      </c>
      <c r="I3528">
        <v>1461823140</v>
      </c>
      <c r="J3528">
        <v>1459411371</v>
      </c>
      <c r="K3528" t="b">
        <v>0</v>
      </c>
      <c r="L3528">
        <v>34</v>
      </c>
      <c r="M3528" t="b">
        <v>1</v>
      </c>
      <c r="N3528" t="s">
        <v>8271</v>
      </c>
      <c r="O3528" s="16">
        <f>Table1[[#This Row],[pledged]]/Table1[[#This Row],[goal]]*100</f>
        <v>102</v>
      </c>
      <c r="P3528" s="6">
        <f>IFERROR(Table1[[#This Row],[pledged]]/Table1[[#This Row],[backers_count]],0)</f>
        <v>99</v>
      </c>
      <c r="Q3528" t="str">
        <f>LEFT(Table1[[#This Row],[Category and Sub-Category]],FIND("/",Table1[[#This Row],[Category and Sub-Category]])-1)</f>
        <v>theater</v>
      </c>
      <c r="R3528" t="str">
        <f>RIGHT(Table1[[#This Row],[Category and Sub-Category]],LEN(Table1[[#This Row],[Category and Sub-Category]])-FIND("/",Table1[[#This Row],[Category and Sub-Category]]))</f>
        <v>plays</v>
      </c>
      <c r="S3528" s="14">
        <f>(((Table1[[#This Row],[launched_at]]/60)/60)/24)+DATE(1970,1,1)</f>
        <v>42460.335312499999</v>
      </c>
      <c r="T3528" s="14">
        <f t="shared" si="55"/>
        <v>42488.249305555553</v>
      </c>
    </row>
    <row r="3529" spans="1:20" ht="43.5" x14ac:dyDescent="0.35">
      <c r="A3529">
        <v>3527</v>
      </c>
      <c r="B3529" s="1" t="s">
        <v>3526</v>
      </c>
      <c r="C3529" s="1" t="s">
        <v>7637</v>
      </c>
      <c r="D3529" s="6">
        <v>6000</v>
      </c>
      <c r="E3529" s="6">
        <v>7015</v>
      </c>
      <c r="F3529" t="s">
        <v>8219</v>
      </c>
      <c r="G3529" t="s">
        <v>8224</v>
      </c>
      <c r="H3529" t="s">
        <v>8246</v>
      </c>
      <c r="I3529">
        <v>1436587140</v>
      </c>
      <c r="J3529">
        <v>1434069205</v>
      </c>
      <c r="K3529" t="b">
        <v>0</v>
      </c>
      <c r="L3529">
        <v>86</v>
      </c>
      <c r="M3529" t="b">
        <v>1</v>
      </c>
      <c r="N3529" t="s">
        <v>8271</v>
      </c>
      <c r="O3529" s="16">
        <f>Table1[[#This Row],[pledged]]/Table1[[#This Row],[goal]]*100</f>
        <v>116.91666666666667</v>
      </c>
      <c r="P3529" s="6">
        <f>IFERROR(Table1[[#This Row],[pledged]]/Table1[[#This Row],[backers_count]],0)</f>
        <v>81.569767441860463</v>
      </c>
      <c r="Q3529" t="str">
        <f>LEFT(Table1[[#This Row],[Category and Sub-Category]],FIND("/",Table1[[#This Row],[Category and Sub-Category]])-1)</f>
        <v>theater</v>
      </c>
      <c r="R3529" t="str">
        <f>RIGHT(Table1[[#This Row],[Category and Sub-Category]],LEN(Table1[[#This Row],[Category and Sub-Category]])-FIND("/",Table1[[#This Row],[Category and Sub-Category]]))</f>
        <v>plays</v>
      </c>
      <c r="S3529" s="14">
        <f>(((Table1[[#This Row],[launched_at]]/60)/60)/24)+DATE(1970,1,1)</f>
        <v>42167.023206018523</v>
      </c>
      <c r="T3529" s="14">
        <f t="shared" si="55"/>
        <v>42196.165972222225</v>
      </c>
    </row>
    <row r="3530" spans="1:20" ht="43.5" x14ac:dyDescent="0.35">
      <c r="A3530">
        <v>3528</v>
      </c>
      <c r="B3530" s="1" t="s">
        <v>3527</v>
      </c>
      <c r="C3530" s="1" t="s">
        <v>7638</v>
      </c>
      <c r="D3530" s="6">
        <v>1650</v>
      </c>
      <c r="E3530" s="6">
        <v>1669</v>
      </c>
      <c r="F3530" t="s">
        <v>8219</v>
      </c>
      <c r="G3530" t="s">
        <v>8225</v>
      </c>
      <c r="H3530" t="s">
        <v>8247</v>
      </c>
      <c r="I3530">
        <v>1484740918</v>
      </c>
      <c r="J3530">
        <v>1483012918</v>
      </c>
      <c r="K3530" t="b">
        <v>0</v>
      </c>
      <c r="L3530">
        <v>37</v>
      </c>
      <c r="M3530" t="b">
        <v>1</v>
      </c>
      <c r="N3530" t="s">
        <v>8271</v>
      </c>
      <c r="O3530" s="16">
        <f>Table1[[#This Row],[pledged]]/Table1[[#This Row],[goal]]*100</f>
        <v>101.15151515151514</v>
      </c>
      <c r="P3530" s="6">
        <f>IFERROR(Table1[[#This Row],[pledged]]/Table1[[#This Row],[backers_count]],0)</f>
        <v>45.108108108108105</v>
      </c>
      <c r="Q3530" t="str">
        <f>LEFT(Table1[[#This Row],[Category and Sub-Category]],FIND("/",Table1[[#This Row],[Category and Sub-Category]])-1)</f>
        <v>theater</v>
      </c>
      <c r="R3530" t="str">
        <f>RIGHT(Table1[[#This Row],[Category and Sub-Category]],LEN(Table1[[#This Row],[Category and Sub-Category]])-FIND("/",Table1[[#This Row],[Category and Sub-Category]]))</f>
        <v>plays</v>
      </c>
      <c r="S3530" s="14">
        <f>(((Table1[[#This Row],[launched_at]]/60)/60)/24)+DATE(1970,1,1)</f>
        <v>42733.50136574074</v>
      </c>
      <c r="T3530" s="14">
        <f t="shared" si="55"/>
        <v>42753.50136574074</v>
      </c>
    </row>
    <row r="3531" spans="1:20" ht="58" x14ac:dyDescent="0.35">
      <c r="A3531">
        <v>3529</v>
      </c>
      <c r="B3531" s="1" t="s">
        <v>3528</v>
      </c>
      <c r="C3531" s="1" t="s">
        <v>7639</v>
      </c>
      <c r="D3531" s="6">
        <v>500</v>
      </c>
      <c r="E3531" s="6">
        <v>660</v>
      </c>
      <c r="F3531" t="s">
        <v>8219</v>
      </c>
      <c r="G3531" t="s">
        <v>8224</v>
      </c>
      <c r="H3531" t="s">
        <v>8246</v>
      </c>
      <c r="I3531">
        <v>1436749200</v>
      </c>
      <c r="J3531">
        <v>1434997018</v>
      </c>
      <c r="K3531" t="b">
        <v>0</v>
      </c>
      <c r="L3531">
        <v>18</v>
      </c>
      <c r="M3531" t="b">
        <v>1</v>
      </c>
      <c r="N3531" t="s">
        <v>8271</v>
      </c>
      <c r="O3531" s="16">
        <f>Table1[[#This Row],[pledged]]/Table1[[#This Row],[goal]]*100</f>
        <v>132</v>
      </c>
      <c r="P3531" s="6">
        <f>IFERROR(Table1[[#This Row],[pledged]]/Table1[[#This Row],[backers_count]],0)</f>
        <v>36.666666666666664</v>
      </c>
      <c r="Q3531" t="str">
        <f>LEFT(Table1[[#This Row],[Category and Sub-Category]],FIND("/",Table1[[#This Row],[Category and Sub-Category]])-1)</f>
        <v>theater</v>
      </c>
      <c r="R3531" t="str">
        <f>RIGHT(Table1[[#This Row],[Category and Sub-Category]],LEN(Table1[[#This Row],[Category and Sub-Category]])-FIND("/",Table1[[#This Row],[Category and Sub-Category]]))</f>
        <v>plays</v>
      </c>
      <c r="S3531" s="14">
        <f>(((Table1[[#This Row],[launched_at]]/60)/60)/24)+DATE(1970,1,1)</f>
        <v>42177.761782407411</v>
      </c>
      <c r="T3531" s="14">
        <f t="shared" si="55"/>
        <v>42198.041666666672</v>
      </c>
    </row>
    <row r="3532" spans="1:20" ht="43.5" x14ac:dyDescent="0.35">
      <c r="A3532">
        <v>3530</v>
      </c>
      <c r="B3532" s="1" t="s">
        <v>3529</v>
      </c>
      <c r="C3532" s="1" t="s">
        <v>7640</v>
      </c>
      <c r="D3532" s="6">
        <v>2750</v>
      </c>
      <c r="E3532" s="6">
        <v>2750</v>
      </c>
      <c r="F3532" t="s">
        <v>8219</v>
      </c>
      <c r="G3532" t="s">
        <v>8225</v>
      </c>
      <c r="H3532" t="s">
        <v>8247</v>
      </c>
      <c r="I3532">
        <v>1460318400</v>
      </c>
      <c r="J3532">
        <v>1457881057</v>
      </c>
      <c r="K3532" t="b">
        <v>0</v>
      </c>
      <c r="L3532">
        <v>22</v>
      </c>
      <c r="M3532" t="b">
        <v>1</v>
      </c>
      <c r="N3532" t="s">
        <v>8271</v>
      </c>
      <c r="O3532" s="16">
        <f>Table1[[#This Row],[pledged]]/Table1[[#This Row],[goal]]*100</f>
        <v>100</v>
      </c>
      <c r="P3532" s="6">
        <f>IFERROR(Table1[[#This Row],[pledged]]/Table1[[#This Row],[backers_count]],0)</f>
        <v>125</v>
      </c>
      <c r="Q3532" t="str">
        <f>LEFT(Table1[[#This Row],[Category and Sub-Category]],FIND("/",Table1[[#This Row],[Category and Sub-Category]])-1)</f>
        <v>theater</v>
      </c>
      <c r="R3532" t="str">
        <f>RIGHT(Table1[[#This Row],[Category and Sub-Category]],LEN(Table1[[#This Row],[Category and Sub-Category]])-FIND("/",Table1[[#This Row],[Category and Sub-Category]]))</f>
        <v>plays</v>
      </c>
      <c r="S3532" s="14">
        <f>(((Table1[[#This Row],[launched_at]]/60)/60)/24)+DATE(1970,1,1)</f>
        <v>42442.623344907406</v>
      </c>
      <c r="T3532" s="14">
        <f t="shared" si="55"/>
        <v>42470.833333333328</v>
      </c>
    </row>
    <row r="3533" spans="1:20" x14ac:dyDescent="0.35">
      <c r="A3533">
        <v>3531</v>
      </c>
      <c r="B3533" s="1" t="s">
        <v>3530</v>
      </c>
      <c r="C3533" s="1" t="s">
        <v>7641</v>
      </c>
      <c r="D3533" s="6">
        <v>1000</v>
      </c>
      <c r="E3533" s="6">
        <v>1280</v>
      </c>
      <c r="F3533" t="s">
        <v>8219</v>
      </c>
      <c r="G3533" t="s">
        <v>8224</v>
      </c>
      <c r="H3533" t="s">
        <v>8246</v>
      </c>
      <c r="I3533">
        <v>1467301334</v>
      </c>
      <c r="J3533">
        <v>1464709334</v>
      </c>
      <c r="K3533" t="b">
        <v>0</v>
      </c>
      <c r="L3533">
        <v>26</v>
      </c>
      <c r="M3533" t="b">
        <v>1</v>
      </c>
      <c r="N3533" t="s">
        <v>8271</v>
      </c>
      <c r="O3533" s="16">
        <f>Table1[[#This Row],[pledged]]/Table1[[#This Row],[goal]]*100</f>
        <v>128</v>
      </c>
      <c r="P3533" s="6">
        <f>IFERROR(Table1[[#This Row],[pledged]]/Table1[[#This Row],[backers_count]],0)</f>
        <v>49.230769230769234</v>
      </c>
      <c r="Q3533" t="str">
        <f>LEFT(Table1[[#This Row],[Category and Sub-Category]],FIND("/",Table1[[#This Row],[Category and Sub-Category]])-1)</f>
        <v>theater</v>
      </c>
      <c r="R3533" t="str">
        <f>RIGHT(Table1[[#This Row],[Category and Sub-Category]],LEN(Table1[[#This Row],[Category and Sub-Category]])-FIND("/",Table1[[#This Row],[Category and Sub-Category]]))</f>
        <v>plays</v>
      </c>
      <c r="S3533" s="14">
        <f>(((Table1[[#This Row],[launched_at]]/60)/60)/24)+DATE(1970,1,1)</f>
        <v>42521.654328703706</v>
      </c>
      <c r="T3533" s="14">
        <f t="shared" si="55"/>
        <v>42551.654328703706</v>
      </c>
    </row>
    <row r="3534" spans="1:20" ht="58" x14ac:dyDescent="0.35">
      <c r="A3534">
        <v>3532</v>
      </c>
      <c r="B3534" s="1" t="s">
        <v>3531</v>
      </c>
      <c r="C3534" s="1" t="s">
        <v>7642</v>
      </c>
      <c r="D3534" s="6">
        <v>960</v>
      </c>
      <c r="E3534" s="6">
        <v>1142</v>
      </c>
      <c r="F3534" t="s">
        <v>8219</v>
      </c>
      <c r="G3534" t="s">
        <v>8224</v>
      </c>
      <c r="H3534" t="s">
        <v>8246</v>
      </c>
      <c r="I3534">
        <v>1411012740</v>
      </c>
      <c r="J3534">
        <v>1409667827</v>
      </c>
      <c r="K3534" t="b">
        <v>0</v>
      </c>
      <c r="L3534">
        <v>27</v>
      </c>
      <c r="M3534" t="b">
        <v>1</v>
      </c>
      <c r="N3534" t="s">
        <v>8271</v>
      </c>
      <c r="O3534" s="16">
        <f>Table1[[#This Row],[pledged]]/Table1[[#This Row],[goal]]*100</f>
        <v>118.95833333333334</v>
      </c>
      <c r="P3534" s="6">
        <f>IFERROR(Table1[[#This Row],[pledged]]/Table1[[#This Row],[backers_count]],0)</f>
        <v>42.296296296296298</v>
      </c>
      <c r="Q3534" t="str">
        <f>LEFT(Table1[[#This Row],[Category and Sub-Category]],FIND("/",Table1[[#This Row],[Category and Sub-Category]])-1)</f>
        <v>theater</v>
      </c>
      <c r="R3534" t="str">
        <f>RIGHT(Table1[[#This Row],[Category and Sub-Category]],LEN(Table1[[#This Row],[Category and Sub-Category]])-FIND("/",Table1[[#This Row],[Category and Sub-Category]]))</f>
        <v>plays</v>
      </c>
      <c r="S3534" s="14">
        <f>(((Table1[[#This Row],[launched_at]]/60)/60)/24)+DATE(1970,1,1)</f>
        <v>41884.599849537037</v>
      </c>
      <c r="T3534" s="14">
        <f t="shared" si="55"/>
        <v>41900.165972222225</v>
      </c>
    </row>
    <row r="3535" spans="1:20" ht="58" x14ac:dyDescent="0.35">
      <c r="A3535">
        <v>3533</v>
      </c>
      <c r="B3535" s="1" t="s">
        <v>3532</v>
      </c>
      <c r="C3535" s="1" t="s">
        <v>7643</v>
      </c>
      <c r="D3535" s="6">
        <v>500</v>
      </c>
      <c r="E3535" s="6">
        <v>631</v>
      </c>
      <c r="F3535" t="s">
        <v>8219</v>
      </c>
      <c r="G3535" t="s">
        <v>8224</v>
      </c>
      <c r="H3535" t="s">
        <v>8246</v>
      </c>
      <c r="I3535">
        <v>1447269367</v>
      </c>
      <c r="J3535">
        <v>1444673767</v>
      </c>
      <c r="K3535" t="b">
        <v>0</v>
      </c>
      <c r="L3535">
        <v>8</v>
      </c>
      <c r="M3535" t="b">
        <v>1</v>
      </c>
      <c r="N3535" t="s">
        <v>8271</v>
      </c>
      <c r="O3535" s="16">
        <f>Table1[[#This Row],[pledged]]/Table1[[#This Row],[goal]]*100</f>
        <v>126.2</v>
      </c>
      <c r="P3535" s="6">
        <f>IFERROR(Table1[[#This Row],[pledged]]/Table1[[#This Row],[backers_count]],0)</f>
        <v>78.875</v>
      </c>
      <c r="Q3535" t="str">
        <f>LEFT(Table1[[#This Row],[Category and Sub-Category]],FIND("/",Table1[[#This Row],[Category and Sub-Category]])-1)</f>
        <v>theater</v>
      </c>
      <c r="R3535" t="str">
        <f>RIGHT(Table1[[#This Row],[Category and Sub-Category]],LEN(Table1[[#This Row],[Category and Sub-Category]])-FIND("/",Table1[[#This Row],[Category and Sub-Category]]))</f>
        <v>plays</v>
      </c>
      <c r="S3535" s="14">
        <f>(((Table1[[#This Row],[launched_at]]/60)/60)/24)+DATE(1970,1,1)</f>
        <v>42289.761192129634</v>
      </c>
      <c r="T3535" s="14">
        <f t="shared" si="55"/>
        <v>42319.802858796291</v>
      </c>
    </row>
    <row r="3536" spans="1:20" ht="43.5" x14ac:dyDescent="0.35">
      <c r="A3536">
        <v>3534</v>
      </c>
      <c r="B3536" s="1" t="s">
        <v>3533</v>
      </c>
      <c r="C3536" s="1" t="s">
        <v>7644</v>
      </c>
      <c r="D3536" s="6">
        <v>5000</v>
      </c>
      <c r="E3536" s="6">
        <v>7810</v>
      </c>
      <c r="F3536" t="s">
        <v>8219</v>
      </c>
      <c r="G3536" t="s">
        <v>8224</v>
      </c>
      <c r="H3536" t="s">
        <v>8246</v>
      </c>
      <c r="I3536">
        <v>1443711623</v>
      </c>
      <c r="J3536">
        <v>1440687623</v>
      </c>
      <c r="K3536" t="b">
        <v>0</v>
      </c>
      <c r="L3536">
        <v>204</v>
      </c>
      <c r="M3536" t="b">
        <v>1</v>
      </c>
      <c r="N3536" t="s">
        <v>8271</v>
      </c>
      <c r="O3536" s="16">
        <f>Table1[[#This Row],[pledged]]/Table1[[#This Row],[goal]]*100</f>
        <v>156.20000000000002</v>
      </c>
      <c r="P3536" s="6">
        <f>IFERROR(Table1[[#This Row],[pledged]]/Table1[[#This Row],[backers_count]],0)</f>
        <v>38.284313725490193</v>
      </c>
      <c r="Q3536" t="str">
        <f>LEFT(Table1[[#This Row],[Category and Sub-Category]],FIND("/",Table1[[#This Row],[Category and Sub-Category]])-1)</f>
        <v>theater</v>
      </c>
      <c r="R3536" t="str">
        <f>RIGHT(Table1[[#This Row],[Category and Sub-Category]],LEN(Table1[[#This Row],[Category and Sub-Category]])-FIND("/",Table1[[#This Row],[Category and Sub-Category]]))</f>
        <v>plays</v>
      </c>
      <c r="S3536" s="14">
        <f>(((Table1[[#This Row],[launched_at]]/60)/60)/24)+DATE(1970,1,1)</f>
        <v>42243.6252662037</v>
      </c>
      <c r="T3536" s="14">
        <f t="shared" si="55"/>
        <v>42278.6252662037</v>
      </c>
    </row>
    <row r="3537" spans="1:20" ht="43.5" x14ac:dyDescent="0.35">
      <c r="A3537">
        <v>3535</v>
      </c>
      <c r="B3537" s="1" t="s">
        <v>3534</v>
      </c>
      <c r="C3537" s="1" t="s">
        <v>7645</v>
      </c>
      <c r="D3537" s="6">
        <v>2000</v>
      </c>
      <c r="E3537" s="6">
        <v>2063</v>
      </c>
      <c r="F3537" t="s">
        <v>8219</v>
      </c>
      <c r="G3537" t="s">
        <v>8225</v>
      </c>
      <c r="H3537" t="s">
        <v>8247</v>
      </c>
      <c r="I3537">
        <v>1443808800</v>
      </c>
      <c r="J3537">
        <v>1441120910</v>
      </c>
      <c r="K3537" t="b">
        <v>0</v>
      </c>
      <c r="L3537">
        <v>46</v>
      </c>
      <c r="M3537" t="b">
        <v>1</v>
      </c>
      <c r="N3537" t="s">
        <v>8271</v>
      </c>
      <c r="O3537" s="16">
        <f>Table1[[#This Row],[pledged]]/Table1[[#This Row],[goal]]*100</f>
        <v>103.15</v>
      </c>
      <c r="P3537" s="6">
        <f>IFERROR(Table1[[#This Row],[pledged]]/Table1[[#This Row],[backers_count]],0)</f>
        <v>44.847826086956523</v>
      </c>
      <c r="Q3537" t="str">
        <f>LEFT(Table1[[#This Row],[Category and Sub-Category]],FIND("/",Table1[[#This Row],[Category and Sub-Category]])-1)</f>
        <v>theater</v>
      </c>
      <c r="R3537" t="str">
        <f>RIGHT(Table1[[#This Row],[Category and Sub-Category]],LEN(Table1[[#This Row],[Category and Sub-Category]])-FIND("/",Table1[[#This Row],[Category and Sub-Category]]))</f>
        <v>plays</v>
      </c>
      <c r="S3537" s="14">
        <f>(((Table1[[#This Row],[launched_at]]/60)/60)/24)+DATE(1970,1,1)</f>
        <v>42248.640162037031</v>
      </c>
      <c r="T3537" s="14">
        <f t="shared" si="55"/>
        <v>42279.75</v>
      </c>
    </row>
    <row r="3538" spans="1:20" ht="43.5" x14ac:dyDescent="0.35">
      <c r="A3538">
        <v>3536</v>
      </c>
      <c r="B3538" s="1" t="s">
        <v>3535</v>
      </c>
      <c r="C3538" s="1" t="s">
        <v>7646</v>
      </c>
      <c r="D3538" s="6">
        <v>150</v>
      </c>
      <c r="E3538" s="6">
        <v>230</v>
      </c>
      <c r="F3538" t="s">
        <v>8219</v>
      </c>
      <c r="G3538" t="s">
        <v>8225</v>
      </c>
      <c r="H3538" t="s">
        <v>8247</v>
      </c>
      <c r="I3538">
        <v>1450612740</v>
      </c>
      <c r="J3538">
        <v>1448040425</v>
      </c>
      <c r="K3538" t="b">
        <v>0</v>
      </c>
      <c r="L3538">
        <v>17</v>
      </c>
      <c r="M3538" t="b">
        <v>1</v>
      </c>
      <c r="N3538" t="s">
        <v>8271</v>
      </c>
      <c r="O3538" s="16">
        <f>Table1[[#This Row],[pledged]]/Table1[[#This Row],[goal]]*100</f>
        <v>153.33333333333334</v>
      </c>
      <c r="P3538" s="6">
        <f>IFERROR(Table1[[#This Row],[pledged]]/Table1[[#This Row],[backers_count]],0)</f>
        <v>13.529411764705882</v>
      </c>
      <c r="Q3538" t="str">
        <f>LEFT(Table1[[#This Row],[Category and Sub-Category]],FIND("/",Table1[[#This Row],[Category and Sub-Category]])-1)</f>
        <v>theater</v>
      </c>
      <c r="R3538" t="str">
        <f>RIGHT(Table1[[#This Row],[Category and Sub-Category]],LEN(Table1[[#This Row],[Category and Sub-Category]])-FIND("/",Table1[[#This Row],[Category and Sub-Category]]))</f>
        <v>plays</v>
      </c>
      <c r="S3538" s="14">
        <f>(((Table1[[#This Row],[launched_at]]/60)/60)/24)+DATE(1970,1,1)</f>
        <v>42328.727141203708</v>
      </c>
      <c r="T3538" s="14">
        <f t="shared" si="55"/>
        <v>42358.499305555553</v>
      </c>
    </row>
    <row r="3539" spans="1:20" ht="58" x14ac:dyDescent="0.35">
      <c r="A3539">
        <v>3537</v>
      </c>
      <c r="B3539" s="1" t="s">
        <v>3536</v>
      </c>
      <c r="C3539" s="1" t="s">
        <v>7647</v>
      </c>
      <c r="D3539" s="6">
        <v>675</v>
      </c>
      <c r="E3539" s="6">
        <v>1218</v>
      </c>
      <c r="F3539" t="s">
        <v>8219</v>
      </c>
      <c r="G3539" t="s">
        <v>8229</v>
      </c>
      <c r="H3539" t="s">
        <v>8251</v>
      </c>
      <c r="I3539">
        <v>1416211140</v>
      </c>
      <c r="J3539">
        <v>1413016216</v>
      </c>
      <c r="K3539" t="b">
        <v>0</v>
      </c>
      <c r="L3539">
        <v>28</v>
      </c>
      <c r="M3539" t="b">
        <v>1</v>
      </c>
      <c r="N3539" t="s">
        <v>8271</v>
      </c>
      <c r="O3539" s="16">
        <f>Table1[[#This Row],[pledged]]/Table1[[#This Row],[goal]]*100</f>
        <v>180.44444444444446</v>
      </c>
      <c r="P3539" s="6">
        <f>IFERROR(Table1[[#This Row],[pledged]]/Table1[[#This Row],[backers_count]],0)</f>
        <v>43.5</v>
      </c>
      <c r="Q3539" t="str">
        <f>LEFT(Table1[[#This Row],[Category and Sub-Category]],FIND("/",Table1[[#This Row],[Category and Sub-Category]])-1)</f>
        <v>theater</v>
      </c>
      <c r="R3539" t="str">
        <f>RIGHT(Table1[[#This Row],[Category and Sub-Category]],LEN(Table1[[#This Row],[Category and Sub-Category]])-FIND("/",Table1[[#This Row],[Category and Sub-Category]]))</f>
        <v>plays</v>
      </c>
      <c r="S3539" s="14">
        <f>(((Table1[[#This Row],[launched_at]]/60)/60)/24)+DATE(1970,1,1)</f>
        <v>41923.354351851849</v>
      </c>
      <c r="T3539" s="14">
        <f t="shared" si="55"/>
        <v>41960.332638888889</v>
      </c>
    </row>
    <row r="3540" spans="1:20" ht="43.5" x14ac:dyDescent="0.35">
      <c r="A3540">
        <v>3538</v>
      </c>
      <c r="B3540" s="1" t="s">
        <v>3537</v>
      </c>
      <c r="C3540" s="1" t="s">
        <v>7648</v>
      </c>
      <c r="D3540" s="6">
        <v>2000</v>
      </c>
      <c r="E3540" s="6">
        <v>2569</v>
      </c>
      <c r="F3540" t="s">
        <v>8219</v>
      </c>
      <c r="G3540" t="s">
        <v>8225</v>
      </c>
      <c r="H3540" t="s">
        <v>8247</v>
      </c>
      <c r="I3540">
        <v>1471428340</v>
      </c>
      <c r="J3540">
        <v>1469009140</v>
      </c>
      <c r="K3540" t="b">
        <v>0</v>
      </c>
      <c r="L3540">
        <v>83</v>
      </c>
      <c r="M3540" t="b">
        <v>1</v>
      </c>
      <c r="N3540" t="s">
        <v>8271</v>
      </c>
      <c r="O3540" s="16">
        <f>Table1[[#This Row],[pledged]]/Table1[[#This Row],[goal]]*100</f>
        <v>128.44999999999999</v>
      </c>
      <c r="P3540" s="6">
        <f>IFERROR(Table1[[#This Row],[pledged]]/Table1[[#This Row],[backers_count]],0)</f>
        <v>30.951807228915662</v>
      </c>
      <c r="Q3540" t="str">
        <f>LEFT(Table1[[#This Row],[Category and Sub-Category]],FIND("/",Table1[[#This Row],[Category and Sub-Category]])-1)</f>
        <v>theater</v>
      </c>
      <c r="R3540" t="str">
        <f>RIGHT(Table1[[#This Row],[Category and Sub-Category]],LEN(Table1[[#This Row],[Category and Sub-Category]])-FIND("/",Table1[[#This Row],[Category and Sub-Category]]))</f>
        <v>plays</v>
      </c>
      <c r="S3540" s="14">
        <f>(((Table1[[#This Row],[launched_at]]/60)/60)/24)+DATE(1970,1,1)</f>
        <v>42571.420601851853</v>
      </c>
      <c r="T3540" s="14">
        <f t="shared" si="55"/>
        <v>42599.420601851853</v>
      </c>
    </row>
    <row r="3541" spans="1:20" ht="43.5" x14ac:dyDescent="0.35">
      <c r="A3541">
        <v>3539</v>
      </c>
      <c r="B3541" s="1" t="s">
        <v>3538</v>
      </c>
      <c r="C3541" s="1" t="s">
        <v>7649</v>
      </c>
      <c r="D3541" s="6">
        <v>600</v>
      </c>
      <c r="E3541" s="6">
        <v>718</v>
      </c>
      <c r="F3541" t="s">
        <v>8219</v>
      </c>
      <c r="G3541" t="s">
        <v>8224</v>
      </c>
      <c r="H3541" t="s">
        <v>8246</v>
      </c>
      <c r="I3541">
        <v>1473358122</v>
      </c>
      <c r="J3541">
        <v>1471543722</v>
      </c>
      <c r="K3541" t="b">
        <v>0</v>
      </c>
      <c r="L3541">
        <v>13</v>
      </c>
      <c r="M3541" t="b">
        <v>1</v>
      </c>
      <c r="N3541" t="s">
        <v>8271</v>
      </c>
      <c r="O3541" s="16">
        <f>Table1[[#This Row],[pledged]]/Table1[[#This Row],[goal]]*100</f>
        <v>119.66666666666667</v>
      </c>
      <c r="P3541" s="6">
        <f>IFERROR(Table1[[#This Row],[pledged]]/Table1[[#This Row],[backers_count]],0)</f>
        <v>55.230769230769234</v>
      </c>
      <c r="Q3541" t="str">
        <f>LEFT(Table1[[#This Row],[Category and Sub-Category]],FIND("/",Table1[[#This Row],[Category and Sub-Category]])-1)</f>
        <v>theater</v>
      </c>
      <c r="R3541" t="str">
        <f>RIGHT(Table1[[#This Row],[Category and Sub-Category]],LEN(Table1[[#This Row],[Category and Sub-Category]])-FIND("/",Table1[[#This Row],[Category and Sub-Category]]))</f>
        <v>plays</v>
      </c>
      <c r="S3541" s="14">
        <f>(((Table1[[#This Row],[launched_at]]/60)/60)/24)+DATE(1970,1,1)</f>
        <v>42600.756041666667</v>
      </c>
      <c r="T3541" s="14">
        <f t="shared" si="55"/>
        <v>42621.756041666667</v>
      </c>
    </row>
    <row r="3542" spans="1:20" ht="58" x14ac:dyDescent="0.35">
      <c r="A3542">
        <v>3540</v>
      </c>
      <c r="B3542" s="1" t="s">
        <v>3539</v>
      </c>
      <c r="C3542" s="1" t="s">
        <v>7650</v>
      </c>
      <c r="D3542" s="6">
        <v>300</v>
      </c>
      <c r="E3542" s="6">
        <v>369</v>
      </c>
      <c r="F3542" t="s">
        <v>8219</v>
      </c>
      <c r="G3542" t="s">
        <v>8225</v>
      </c>
      <c r="H3542" t="s">
        <v>8247</v>
      </c>
      <c r="I3542">
        <v>1466899491</v>
      </c>
      <c r="J3542">
        <v>1464307491</v>
      </c>
      <c r="K3542" t="b">
        <v>0</v>
      </c>
      <c r="L3542">
        <v>8</v>
      </c>
      <c r="M3542" t="b">
        <v>1</v>
      </c>
      <c r="N3542" t="s">
        <v>8271</v>
      </c>
      <c r="O3542" s="16">
        <f>Table1[[#This Row],[pledged]]/Table1[[#This Row],[goal]]*100</f>
        <v>123</v>
      </c>
      <c r="P3542" s="6">
        <f>IFERROR(Table1[[#This Row],[pledged]]/Table1[[#This Row],[backers_count]],0)</f>
        <v>46.125</v>
      </c>
      <c r="Q3542" t="str">
        <f>LEFT(Table1[[#This Row],[Category and Sub-Category]],FIND("/",Table1[[#This Row],[Category and Sub-Category]])-1)</f>
        <v>theater</v>
      </c>
      <c r="R3542" t="str">
        <f>RIGHT(Table1[[#This Row],[Category and Sub-Category]],LEN(Table1[[#This Row],[Category and Sub-Category]])-FIND("/",Table1[[#This Row],[Category and Sub-Category]]))</f>
        <v>plays</v>
      </c>
      <c r="S3542" s="14">
        <f>(((Table1[[#This Row],[launched_at]]/60)/60)/24)+DATE(1970,1,1)</f>
        <v>42517.003368055557</v>
      </c>
      <c r="T3542" s="14">
        <f t="shared" si="55"/>
        <v>42547.003368055557</v>
      </c>
    </row>
    <row r="3543" spans="1:20" ht="43.5" x14ac:dyDescent="0.35">
      <c r="A3543">
        <v>3541</v>
      </c>
      <c r="B3543" s="1" t="s">
        <v>3540</v>
      </c>
      <c r="C3543" s="1" t="s">
        <v>7651</v>
      </c>
      <c r="D3543" s="6">
        <v>1200</v>
      </c>
      <c r="E3543" s="6">
        <v>1260</v>
      </c>
      <c r="F3543" t="s">
        <v>8219</v>
      </c>
      <c r="G3543" t="s">
        <v>8225</v>
      </c>
      <c r="H3543" t="s">
        <v>8247</v>
      </c>
      <c r="I3543">
        <v>1441042275</v>
      </c>
      <c r="J3543">
        <v>1438882275</v>
      </c>
      <c r="K3543" t="b">
        <v>0</v>
      </c>
      <c r="L3543">
        <v>32</v>
      </c>
      <c r="M3543" t="b">
        <v>1</v>
      </c>
      <c r="N3543" t="s">
        <v>8271</v>
      </c>
      <c r="O3543" s="16">
        <f>Table1[[#This Row],[pledged]]/Table1[[#This Row],[goal]]*100</f>
        <v>105</v>
      </c>
      <c r="P3543" s="6">
        <f>IFERROR(Table1[[#This Row],[pledged]]/Table1[[#This Row],[backers_count]],0)</f>
        <v>39.375</v>
      </c>
      <c r="Q3543" t="str">
        <f>LEFT(Table1[[#This Row],[Category and Sub-Category]],FIND("/",Table1[[#This Row],[Category and Sub-Category]])-1)</f>
        <v>theater</v>
      </c>
      <c r="R3543" t="str">
        <f>RIGHT(Table1[[#This Row],[Category and Sub-Category]],LEN(Table1[[#This Row],[Category and Sub-Category]])-FIND("/",Table1[[#This Row],[Category and Sub-Category]]))</f>
        <v>plays</v>
      </c>
      <c r="S3543" s="14">
        <f>(((Table1[[#This Row],[launched_at]]/60)/60)/24)+DATE(1970,1,1)</f>
        <v>42222.730034722219</v>
      </c>
      <c r="T3543" s="14">
        <f t="shared" si="55"/>
        <v>42247.730034722219</v>
      </c>
    </row>
    <row r="3544" spans="1:20" ht="43.5" x14ac:dyDescent="0.35">
      <c r="A3544">
        <v>3542</v>
      </c>
      <c r="B3544" s="1" t="s">
        <v>3541</v>
      </c>
      <c r="C3544" s="1" t="s">
        <v>7652</v>
      </c>
      <c r="D3544" s="6">
        <v>5500</v>
      </c>
      <c r="E3544" s="6">
        <v>5623</v>
      </c>
      <c r="F3544" t="s">
        <v>8219</v>
      </c>
      <c r="G3544" t="s">
        <v>8224</v>
      </c>
      <c r="H3544" t="s">
        <v>8246</v>
      </c>
      <c r="I3544">
        <v>1410099822</v>
      </c>
      <c r="J3544">
        <v>1404915822</v>
      </c>
      <c r="K3544" t="b">
        <v>0</v>
      </c>
      <c r="L3544">
        <v>85</v>
      </c>
      <c r="M3544" t="b">
        <v>1</v>
      </c>
      <c r="N3544" t="s">
        <v>8271</v>
      </c>
      <c r="O3544" s="16">
        <f>Table1[[#This Row],[pledged]]/Table1[[#This Row],[goal]]*100</f>
        <v>102.23636363636363</v>
      </c>
      <c r="P3544" s="6">
        <f>IFERROR(Table1[[#This Row],[pledged]]/Table1[[#This Row],[backers_count]],0)</f>
        <v>66.152941176470591</v>
      </c>
      <c r="Q3544" t="str">
        <f>LEFT(Table1[[#This Row],[Category and Sub-Category]],FIND("/",Table1[[#This Row],[Category and Sub-Category]])-1)</f>
        <v>theater</v>
      </c>
      <c r="R3544" t="str">
        <f>RIGHT(Table1[[#This Row],[Category and Sub-Category]],LEN(Table1[[#This Row],[Category and Sub-Category]])-FIND("/",Table1[[#This Row],[Category and Sub-Category]]))</f>
        <v>plays</v>
      </c>
      <c r="S3544" s="14">
        <f>(((Table1[[#This Row],[launched_at]]/60)/60)/24)+DATE(1970,1,1)</f>
        <v>41829.599791666667</v>
      </c>
      <c r="T3544" s="14">
        <f t="shared" si="55"/>
        <v>41889.599791666667</v>
      </c>
    </row>
    <row r="3545" spans="1:20" ht="43.5" x14ac:dyDescent="0.35">
      <c r="A3545">
        <v>3543</v>
      </c>
      <c r="B3545" s="1" t="s">
        <v>3542</v>
      </c>
      <c r="C3545" s="1" t="s">
        <v>7653</v>
      </c>
      <c r="D3545" s="6">
        <v>1500</v>
      </c>
      <c r="E3545" s="6">
        <v>1570</v>
      </c>
      <c r="F3545" t="s">
        <v>8219</v>
      </c>
      <c r="G3545" t="s">
        <v>8236</v>
      </c>
      <c r="H3545" t="s">
        <v>8249</v>
      </c>
      <c r="I3545">
        <v>1435255659</v>
      </c>
      <c r="J3545">
        <v>1432663659</v>
      </c>
      <c r="K3545" t="b">
        <v>0</v>
      </c>
      <c r="L3545">
        <v>29</v>
      </c>
      <c r="M3545" t="b">
        <v>1</v>
      </c>
      <c r="N3545" t="s">
        <v>8271</v>
      </c>
      <c r="O3545" s="16">
        <f>Table1[[#This Row],[pledged]]/Table1[[#This Row],[goal]]*100</f>
        <v>104.66666666666666</v>
      </c>
      <c r="P3545" s="6">
        <f>IFERROR(Table1[[#This Row],[pledged]]/Table1[[#This Row],[backers_count]],0)</f>
        <v>54.137931034482762</v>
      </c>
      <c r="Q3545" t="str">
        <f>LEFT(Table1[[#This Row],[Category and Sub-Category]],FIND("/",Table1[[#This Row],[Category and Sub-Category]])-1)</f>
        <v>theater</v>
      </c>
      <c r="R3545" t="str">
        <f>RIGHT(Table1[[#This Row],[Category and Sub-Category]],LEN(Table1[[#This Row],[Category and Sub-Category]])-FIND("/",Table1[[#This Row],[Category and Sub-Category]]))</f>
        <v>plays</v>
      </c>
      <c r="S3545" s="14">
        <f>(((Table1[[#This Row],[launched_at]]/60)/60)/24)+DATE(1970,1,1)</f>
        <v>42150.755312499998</v>
      </c>
      <c r="T3545" s="14">
        <f t="shared" si="55"/>
        <v>42180.755312499998</v>
      </c>
    </row>
    <row r="3546" spans="1:20" ht="29" x14ac:dyDescent="0.35">
      <c r="A3546">
        <v>3544</v>
      </c>
      <c r="B3546" s="1" t="s">
        <v>3543</v>
      </c>
      <c r="C3546" s="1" t="s">
        <v>7654</v>
      </c>
      <c r="D3546" s="6">
        <v>2500</v>
      </c>
      <c r="E3546" s="6">
        <v>2500</v>
      </c>
      <c r="F3546" t="s">
        <v>8219</v>
      </c>
      <c r="G3546" t="s">
        <v>8224</v>
      </c>
      <c r="H3546" t="s">
        <v>8246</v>
      </c>
      <c r="I3546">
        <v>1425758257</v>
      </c>
      <c r="J3546">
        <v>1423166257</v>
      </c>
      <c r="K3546" t="b">
        <v>0</v>
      </c>
      <c r="L3546">
        <v>24</v>
      </c>
      <c r="M3546" t="b">
        <v>1</v>
      </c>
      <c r="N3546" t="s">
        <v>8271</v>
      </c>
      <c r="O3546" s="16">
        <f>Table1[[#This Row],[pledged]]/Table1[[#This Row],[goal]]*100</f>
        <v>100</v>
      </c>
      <c r="P3546" s="6">
        <f>IFERROR(Table1[[#This Row],[pledged]]/Table1[[#This Row],[backers_count]],0)</f>
        <v>104.16666666666667</v>
      </c>
      <c r="Q3546" t="str">
        <f>LEFT(Table1[[#This Row],[Category and Sub-Category]],FIND("/",Table1[[#This Row],[Category and Sub-Category]])-1)</f>
        <v>theater</v>
      </c>
      <c r="R3546" t="str">
        <f>RIGHT(Table1[[#This Row],[Category and Sub-Category]],LEN(Table1[[#This Row],[Category and Sub-Category]])-FIND("/",Table1[[#This Row],[Category and Sub-Category]]))</f>
        <v>plays</v>
      </c>
      <c r="S3546" s="14">
        <f>(((Table1[[#This Row],[launched_at]]/60)/60)/24)+DATE(1970,1,1)</f>
        <v>42040.831678240742</v>
      </c>
      <c r="T3546" s="14">
        <f t="shared" si="55"/>
        <v>42070.831678240742</v>
      </c>
    </row>
    <row r="3547" spans="1:20" ht="43.5" x14ac:dyDescent="0.35">
      <c r="A3547">
        <v>3545</v>
      </c>
      <c r="B3547" s="1" t="s">
        <v>3544</v>
      </c>
      <c r="C3547" s="1" t="s">
        <v>7655</v>
      </c>
      <c r="D3547" s="6">
        <v>250</v>
      </c>
      <c r="E3547" s="6">
        <v>251</v>
      </c>
      <c r="F3547" t="s">
        <v>8219</v>
      </c>
      <c r="G3547" t="s">
        <v>8224</v>
      </c>
      <c r="H3547" t="s">
        <v>8246</v>
      </c>
      <c r="I3547">
        <v>1428780159</v>
      </c>
      <c r="J3547">
        <v>1426188159</v>
      </c>
      <c r="K3547" t="b">
        <v>0</v>
      </c>
      <c r="L3547">
        <v>8</v>
      </c>
      <c r="M3547" t="b">
        <v>1</v>
      </c>
      <c r="N3547" t="s">
        <v>8271</v>
      </c>
      <c r="O3547" s="16">
        <f>Table1[[#This Row],[pledged]]/Table1[[#This Row],[goal]]*100</f>
        <v>100.4</v>
      </c>
      <c r="P3547" s="6">
        <f>IFERROR(Table1[[#This Row],[pledged]]/Table1[[#This Row],[backers_count]],0)</f>
        <v>31.375</v>
      </c>
      <c r="Q3547" t="str">
        <f>LEFT(Table1[[#This Row],[Category and Sub-Category]],FIND("/",Table1[[#This Row],[Category and Sub-Category]])-1)</f>
        <v>theater</v>
      </c>
      <c r="R3547" t="str">
        <f>RIGHT(Table1[[#This Row],[Category and Sub-Category]],LEN(Table1[[#This Row],[Category and Sub-Category]])-FIND("/",Table1[[#This Row],[Category and Sub-Category]]))</f>
        <v>plays</v>
      </c>
      <c r="S3547" s="14">
        <f>(((Table1[[#This Row],[launched_at]]/60)/60)/24)+DATE(1970,1,1)</f>
        <v>42075.807395833333</v>
      </c>
      <c r="T3547" s="14">
        <f t="shared" si="55"/>
        <v>42105.807395833333</v>
      </c>
    </row>
    <row r="3548" spans="1:20" ht="43.5" x14ac:dyDescent="0.35">
      <c r="A3548">
        <v>3546</v>
      </c>
      <c r="B3548" s="1" t="s">
        <v>3545</v>
      </c>
      <c r="C3548" s="1" t="s">
        <v>7656</v>
      </c>
      <c r="D3548" s="6">
        <v>1100</v>
      </c>
      <c r="E3548" s="6">
        <v>1125</v>
      </c>
      <c r="F3548" t="s">
        <v>8219</v>
      </c>
      <c r="G3548" t="s">
        <v>8224</v>
      </c>
      <c r="H3548" t="s">
        <v>8246</v>
      </c>
      <c r="I3548">
        <v>1427860740</v>
      </c>
      <c r="J3548">
        <v>1426002684</v>
      </c>
      <c r="K3548" t="b">
        <v>0</v>
      </c>
      <c r="L3548">
        <v>19</v>
      </c>
      <c r="M3548" t="b">
        <v>1</v>
      </c>
      <c r="N3548" t="s">
        <v>8271</v>
      </c>
      <c r="O3548" s="16">
        <f>Table1[[#This Row],[pledged]]/Table1[[#This Row],[goal]]*100</f>
        <v>102.27272727272727</v>
      </c>
      <c r="P3548" s="6">
        <f>IFERROR(Table1[[#This Row],[pledged]]/Table1[[#This Row],[backers_count]],0)</f>
        <v>59.210526315789473</v>
      </c>
      <c r="Q3548" t="str">
        <f>LEFT(Table1[[#This Row],[Category and Sub-Category]],FIND("/",Table1[[#This Row],[Category and Sub-Category]])-1)</f>
        <v>theater</v>
      </c>
      <c r="R3548" t="str">
        <f>RIGHT(Table1[[#This Row],[Category and Sub-Category]],LEN(Table1[[#This Row],[Category and Sub-Category]])-FIND("/",Table1[[#This Row],[Category and Sub-Category]]))</f>
        <v>plays</v>
      </c>
      <c r="S3548" s="14">
        <f>(((Table1[[#This Row],[launched_at]]/60)/60)/24)+DATE(1970,1,1)</f>
        <v>42073.660694444443</v>
      </c>
      <c r="T3548" s="14">
        <f t="shared" si="55"/>
        <v>42095.165972222225</v>
      </c>
    </row>
    <row r="3549" spans="1:20" ht="43.5" x14ac:dyDescent="0.35">
      <c r="A3549">
        <v>3547</v>
      </c>
      <c r="B3549" s="1" t="s">
        <v>3546</v>
      </c>
      <c r="C3549" s="1" t="s">
        <v>7657</v>
      </c>
      <c r="D3549" s="6">
        <v>35000</v>
      </c>
      <c r="E3549" s="6">
        <v>40043.25</v>
      </c>
      <c r="F3549" t="s">
        <v>8219</v>
      </c>
      <c r="G3549" t="s">
        <v>8224</v>
      </c>
      <c r="H3549" t="s">
        <v>8246</v>
      </c>
      <c r="I3549">
        <v>1463198340</v>
      </c>
      <c r="J3549">
        <v>1461117201</v>
      </c>
      <c r="K3549" t="b">
        <v>0</v>
      </c>
      <c r="L3549">
        <v>336</v>
      </c>
      <c r="M3549" t="b">
        <v>1</v>
      </c>
      <c r="N3549" t="s">
        <v>8271</v>
      </c>
      <c r="O3549" s="16">
        <f>Table1[[#This Row],[pledged]]/Table1[[#This Row],[goal]]*100</f>
        <v>114.40928571428573</v>
      </c>
      <c r="P3549" s="6">
        <f>IFERROR(Table1[[#This Row],[pledged]]/Table1[[#This Row],[backers_count]],0)</f>
        <v>119.17633928571429</v>
      </c>
      <c r="Q3549" t="str">
        <f>LEFT(Table1[[#This Row],[Category and Sub-Category]],FIND("/",Table1[[#This Row],[Category and Sub-Category]])-1)</f>
        <v>theater</v>
      </c>
      <c r="R3549" t="str">
        <f>RIGHT(Table1[[#This Row],[Category and Sub-Category]],LEN(Table1[[#This Row],[Category and Sub-Category]])-FIND("/",Table1[[#This Row],[Category and Sub-Category]]))</f>
        <v>plays</v>
      </c>
      <c r="S3549" s="14">
        <f>(((Table1[[#This Row],[launched_at]]/60)/60)/24)+DATE(1970,1,1)</f>
        <v>42480.078715277778</v>
      </c>
      <c r="T3549" s="14">
        <f t="shared" si="55"/>
        <v>42504.165972222225</v>
      </c>
    </row>
    <row r="3550" spans="1:20" ht="43.5" x14ac:dyDescent="0.35">
      <c r="A3550">
        <v>3548</v>
      </c>
      <c r="B3550" s="1" t="s">
        <v>3547</v>
      </c>
      <c r="C3550" s="1" t="s">
        <v>7658</v>
      </c>
      <c r="D3550" s="6">
        <v>2100</v>
      </c>
      <c r="E3550" s="6">
        <v>2140</v>
      </c>
      <c r="F3550" t="s">
        <v>8219</v>
      </c>
      <c r="G3550" t="s">
        <v>8224</v>
      </c>
      <c r="H3550" t="s">
        <v>8246</v>
      </c>
      <c r="I3550">
        <v>1457139600</v>
      </c>
      <c r="J3550">
        <v>1455230214</v>
      </c>
      <c r="K3550" t="b">
        <v>0</v>
      </c>
      <c r="L3550">
        <v>13</v>
      </c>
      <c r="M3550" t="b">
        <v>1</v>
      </c>
      <c r="N3550" t="s">
        <v>8271</v>
      </c>
      <c r="O3550" s="16">
        <f>Table1[[#This Row],[pledged]]/Table1[[#This Row],[goal]]*100</f>
        <v>101.9047619047619</v>
      </c>
      <c r="P3550" s="6">
        <f>IFERROR(Table1[[#This Row],[pledged]]/Table1[[#This Row],[backers_count]],0)</f>
        <v>164.61538461538461</v>
      </c>
      <c r="Q3550" t="str">
        <f>LEFT(Table1[[#This Row],[Category and Sub-Category]],FIND("/",Table1[[#This Row],[Category and Sub-Category]])-1)</f>
        <v>theater</v>
      </c>
      <c r="R3550" t="str">
        <f>RIGHT(Table1[[#This Row],[Category and Sub-Category]],LEN(Table1[[#This Row],[Category and Sub-Category]])-FIND("/",Table1[[#This Row],[Category and Sub-Category]]))</f>
        <v>plays</v>
      </c>
      <c r="S3550" s="14">
        <f>(((Table1[[#This Row],[launched_at]]/60)/60)/24)+DATE(1970,1,1)</f>
        <v>42411.942291666666</v>
      </c>
      <c r="T3550" s="14">
        <f t="shared" si="55"/>
        <v>42434.041666666672</v>
      </c>
    </row>
    <row r="3551" spans="1:20" ht="43.5" x14ac:dyDescent="0.35">
      <c r="A3551">
        <v>3549</v>
      </c>
      <c r="B3551" s="1" t="s">
        <v>3548</v>
      </c>
      <c r="C3551" s="1" t="s">
        <v>7659</v>
      </c>
      <c r="D3551" s="6">
        <v>1000</v>
      </c>
      <c r="E3551" s="6">
        <v>1020</v>
      </c>
      <c r="F3551" t="s">
        <v>8219</v>
      </c>
      <c r="G3551" t="s">
        <v>8225</v>
      </c>
      <c r="H3551" t="s">
        <v>8247</v>
      </c>
      <c r="I3551">
        <v>1441358873</v>
      </c>
      <c r="J3551">
        <v>1438939673</v>
      </c>
      <c r="K3551" t="b">
        <v>0</v>
      </c>
      <c r="L3551">
        <v>42</v>
      </c>
      <c r="M3551" t="b">
        <v>1</v>
      </c>
      <c r="N3551" t="s">
        <v>8271</v>
      </c>
      <c r="O3551" s="16">
        <f>Table1[[#This Row],[pledged]]/Table1[[#This Row],[goal]]*100</f>
        <v>102</v>
      </c>
      <c r="P3551" s="6">
        <f>IFERROR(Table1[[#This Row],[pledged]]/Table1[[#This Row],[backers_count]],0)</f>
        <v>24.285714285714285</v>
      </c>
      <c r="Q3551" t="str">
        <f>LEFT(Table1[[#This Row],[Category and Sub-Category]],FIND("/",Table1[[#This Row],[Category and Sub-Category]])-1)</f>
        <v>theater</v>
      </c>
      <c r="R3551" t="str">
        <f>RIGHT(Table1[[#This Row],[Category and Sub-Category]],LEN(Table1[[#This Row],[Category and Sub-Category]])-FIND("/",Table1[[#This Row],[Category and Sub-Category]]))</f>
        <v>plays</v>
      </c>
      <c r="S3551" s="14">
        <f>(((Table1[[#This Row],[launched_at]]/60)/60)/24)+DATE(1970,1,1)</f>
        <v>42223.394363425927</v>
      </c>
      <c r="T3551" s="14">
        <f t="shared" si="55"/>
        <v>42251.394363425927</v>
      </c>
    </row>
    <row r="3552" spans="1:20" ht="58" x14ac:dyDescent="0.35">
      <c r="A3552">
        <v>3550</v>
      </c>
      <c r="B3552" s="1" t="s">
        <v>3549</v>
      </c>
      <c r="C3552" s="1" t="s">
        <v>7660</v>
      </c>
      <c r="D3552" s="6">
        <v>2500</v>
      </c>
      <c r="E3552" s="6">
        <v>2620</v>
      </c>
      <c r="F3552" t="s">
        <v>8219</v>
      </c>
      <c r="G3552" t="s">
        <v>8225</v>
      </c>
      <c r="H3552" t="s">
        <v>8247</v>
      </c>
      <c r="I3552">
        <v>1462224398</v>
      </c>
      <c r="J3552">
        <v>1459632398</v>
      </c>
      <c r="K3552" t="b">
        <v>0</v>
      </c>
      <c r="L3552">
        <v>64</v>
      </c>
      <c r="M3552" t="b">
        <v>1</v>
      </c>
      <c r="N3552" t="s">
        <v>8271</v>
      </c>
      <c r="O3552" s="16">
        <f>Table1[[#This Row],[pledged]]/Table1[[#This Row],[goal]]*100</f>
        <v>104.80000000000001</v>
      </c>
      <c r="P3552" s="6">
        <f>IFERROR(Table1[[#This Row],[pledged]]/Table1[[#This Row],[backers_count]],0)</f>
        <v>40.9375</v>
      </c>
      <c r="Q3552" t="str">
        <f>LEFT(Table1[[#This Row],[Category and Sub-Category]],FIND("/",Table1[[#This Row],[Category and Sub-Category]])-1)</f>
        <v>theater</v>
      </c>
      <c r="R3552" t="str">
        <f>RIGHT(Table1[[#This Row],[Category and Sub-Category]],LEN(Table1[[#This Row],[Category and Sub-Category]])-FIND("/",Table1[[#This Row],[Category and Sub-Category]]))</f>
        <v>plays</v>
      </c>
      <c r="S3552" s="14">
        <f>(((Table1[[#This Row],[launched_at]]/60)/60)/24)+DATE(1970,1,1)</f>
        <v>42462.893495370372</v>
      </c>
      <c r="T3552" s="14">
        <f t="shared" si="55"/>
        <v>42492.893495370372</v>
      </c>
    </row>
    <row r="3553" spans="1:20" ht="43.5" x14ac:dyDescent="0.35">
      <c r="A3553">
        <v>3551</v>
      </c>
      <c r="B3553" s="1" t="s">
        <v>3550</v>
      </c>
      <c r="C3553" s="1" t="s">
        <v>7661</v>
      </c>
      <c r="D3553" s="6">
        <v>1500</v>
      </c>
      <c r="E3553" s="6">
        <v>1527.5</v>
      </c>
      <c r="F3553" t="s">
        <v>8219</v>
      </c>
      <c r="G3553" t="s">
        <v>8224</v>
      </c>
      <c r="H3553" t="s">
        <v>8246</v>
      </c>
      <c r="I3553">
        <v>1400796420</v>
      </c>
      <c r="J3553">
        <v>1398342170</v>
      </c>
      <c r="K3553" t="b">
        <v>0</v>
      </c>
      <c r="L3553">
        <v>25</v>
      </c>
      <c r="M3553" t="b">
        <v>1</v>
      </c>
      <c r="N3553" t="s">
        <v>8271</v>
      </c>
      <c r="O3553" s="16">
        <f>Table1[[#This Row],[pledged]]/Table1[[#This Row],[goal]]*100</f>
        <v>101.83333333333333</v>
      </c>
      <c r="P3553" s="6">
        <f>IFERROR(Table1[[#This Row],[pledged]]/Table1[[#This Row],[backers_count]],0)</f>
        <v>61.1</v>
      </c>
      <c r="Q3553" t="str">
        <f>LEFT(Table1[[#This Row],[Category and Sub-Category]],FIND("/",Table1[[#This Row],[Category and Sub-Category]])-1)</f>
        <v>theater</v>
      </c>
      <c r="R3553" t="str">
        <f>RIGHT(Table1[[#This Row],[Category and Sub-Category]],LEN(Table1[[#This Row],[Category and Sub-Category]])-FIND("/",Table1[[#This Row],[Category and Sub-Category]]))</f>
        <v>plays</v>
      </c>
      <c r="S3553" s="14">
        <f>(((Table1[[#This Row],[launched_at]]/60)/60)/24)+DATE(1970,1,1)</f>
        <v>41753.515856481477</v>
      </c>
      <c r="T3553" s="14">
        <f t="shared" si="55"/>
        <v>41781.921527777777</v>
      </c>
    </row>
    <row r="3554" spans="1:20" ht="43.5" x14ac:dyDescent="0.35">
      <c r="A3554">
        <v>3552</v>
      </c>
      <c r="B3554" s="1" t="s">
        <v>3551</v>
      </c>
      <c r="C3554" s="1" t="s">
        <v>7662</v>
      </c>
      <c r="D3554" s="6">
        <v>773</v>
      </c>
      <c r="E3554" s="6">
        <v>773</v>
      </c>
      <c r="F3554" t="s">
        <v>8219</v>
      </c>
      <c r="G3554" t="s">
        <v>8225</v>
      </c>
      <c r="H3554" t="s">
        <v>8247</v>
      </c>
      <c r="I3554">
        <v>1403964324</v>
      </c>
      <c r="J3554">
        <v>1401372324</v>
      </c>
      <c r="K3554" t="b">
        <v>0</v>
      </c>
      <c r="L3554">
        <v>20</v>
      </c>
      <c r="M3554" t="b">
        <v>1</v>
      </c>
      <c r="N3554" t="s">
        <v>8271</v>
      </c>
      <c r="O3554" s="16">
        <f>Table1[[#This Row],[pledged]]/Table1[[#This Row],[goal]]*100</f>
        <v>100</v>
      </c>
      <c r="P3554" s="6">
        <f>IFERROR(Table1[[#This Row],[pledged]]/Table1[[#This Row],[backers_count]],0)</f>
        <v>38.65</v>
      </c>
      <c r="Q3554" t="str">
        <f>LEFT(Table1[[#This Row],[Category and Sub-Category]],FIND("/",Table1[[#This Row],[Category and Sub-Category]])-1)</f>
        <v>theater</v>
      </c>
      <c r="R3554" t="str">
        <f>RIGHT(Table1[[#This Row],[Category and Sub-Category]],LEN(Table1[[#This Row],[Category and Sub-Category]])-FIND("/",Table1[[#This Row],[Category and Sub-Category]]))</f>
        <v>plays</v>
      </c>
      <c r="S3554" s="14">
        <f>(((Table1[[#This Row],[launched_at]]/60)/60)/24)+DATE(1970,1,1)</f>
        <v>41788.587083333332</v>
      </c>
      <c r="T3554" s="14">
        <f t="shared" si="55"/>
        <v>41818.587083333332</v>
      </c>
    </row>
    <row r="3555" spans="1:20" ht="43.5" x14ac:dyDescent="0.35">
      <c r="A3555">
        <v>3553</v>
      </c>
      <c r="B3555" s="1" t="s">
        <v>3552</v>
      </c>
      <c r="C3555" s="1" t="s">
        <v>7663</v>
      </c>
      <c r="D3555" s="6">
        <v>5500</v>
      </c>
      <c r="E3555" s="6">
        <v>5845</v>
      </c>
      <c r="F3555" t="s">
        <v>8219</v>
      </c>
      <c r="G3555" t="s">
        <v>8224</v>
      </c>
      <c r="H3555" t="s">
        <v>8246</v>
      </c>
      <c r="I3555">
        <v>1439337600</v>
      </c>
      <c r="J3555">
        <v>1436575280</v>
      </c>
      <c r="K3555" t="b">
        <v>0</v>
      </c>
      <c r="L3555">
        <v>104</v>
      </c>
      <c r="M3555" t="b">
        <v>1</v>
      </c>
      <c r="N3555" t="s">
        <v>8271</v>
      </c>
      <c r="O3555" s="16">
        <f>Table1[[#This Row],[pledged]]/Table1[[#This Row],[goal]]*100</f>
        <v>106.27272727272728</v>
      </c>
      <c r="P3555" s="6">
        <f>IFERROR(Table1[[#This Row],[pledged]]/Table1[[#This Row],[backers_count]],0)</f>
        <v>56.20192307692308</v>
      </c>
      <c r="Q3555" t="str">
        <f>LEFT(Table1[[#This Row],[Category and Sub-Category]],FIND("/",Table1[[#This Row],[Category and Sub-Category]])-1)</f>
        <v>theater</v>
      </c>
      <c r="R3555" t="str">
        <f>RIGHT(Table1[[#This Row],[Category and Sub-Category]],LEN(Table1[[#This Row],[Category and Sub-Category]])-FIND("/",Table1[[#This Row],[Category and Sub-Category]]))</f>
        <v>plays</v>
      </c>
      <c r="S3555" s="14">
        <f>(((Table1[[#This Row],[launched_at]]/60)/60)/24)+DATE(1970,1,1)</f>
        <v>42196.028703703705</v>
      </c>
      <c r="T3555" s="14">
        <f t="shared" si="55"/>
        <v>42228</v>
      </c>
    </row>
    <row r="3556" spans="1:20" ht="43.5" x14ac:dyDescent="0.35">
      <c r="A3556">
        <v>3554</v>
      </c>
      <c r="B3556" s="1" t="s">
        <v>3553</v>
      </c>
      <c r="C3556" s="1" t="s">
        <v>7664</v>
      </c>
      <c r="D3556" s="6">
        <v>5000</v>
      </c>
      <c r="E3556" s="6">
        <v>5671.11</v>
      </c>
      <c r="F3556" t="s">
        <v>8219</v>
      </c>
      <c r="G3556" t="s">
        <v>8224</v>
      </c>
      <c r="H3556" t="s">
        <v>8246</v>
      </c>
      <c r="I3556">
        <v>1423674000</v>
      </c>
      <c r="J3556">
        <v>1421025159</v>
      </c>
      <c r="K3556" t="b">
        <v>0</v>
      </c>
      <c r="L3556">
        <v>53</v>
      </c>
      <c r="M3556" t="b">
        <v>1</v>
      </c>
      <c r="N3556" t="s">
        <v>8271</v>
      </c>
      <c r="O3556" s="16">
        <f>Table1[[#This Row],[pledged]]/Table1[[#This Row],[goal]]*100</f>
        <v>113.42219999999999</v>
      </c>
      <c r="P3556" s="6">
        <f>IFERROR(Table1[[#This Row],[pledged]]/Table1[[#This Row],[backers_count]],0)</f>
        <v>107.00207547169811</v>
      </c>
      <c r="Q3556" t="str">
        <f>LEFT(Table1[[#This Row],[Category and Sub-Category]],FIND("/",Table1[[#This Row],[Category and Sub-Category]])-1)</f>
        <v>theater</v>
      </c>
      <c r="R3556" t="str">
        <f>RIGHT(Table1[[#This Row],[Category and Sub-Category]],LEN(Table1[[#This Row],[Category and Sub-Category]])-FIND("/",Table1[[#This Row],[Category and Sub-Category]]))</f>
        <v>plays</v>
      </c>
      <c r="S3556" s="14">
        <f>(((Table1[[#This Row],[launched_at]]/60)/60)/24)+DATE(1970,1,1)</f>
        <v>42016.050451388888</v>
      </c>
      <c r="T3556" s="14">
        <f t="shared" si="55"/>
        <v>42046.708333333328</v>
      </c>
    </row>
    <row r="3557" spans="1:20" ht="43.5" x14ac:dyDescent="0.35">
      <c r="A3557">
        <v>3555</v>
      </c>
      <c r="B3557" s="1" t="s">
        <v>3554</v>
      </c>
      <c r="C3557" s="1" t="s">
        <v>7665</v>
      </c>
      <c r="D3557" s="6">
        <v>2400</v>
      </c>
      <c r="E3557" s="6">
        <v>2400</v>
      </c>
      <c r="F3557" t="s">
        <v>8219</v>
      </c>
      <c r="G3557" t="s">
        <v>8237</v>
      </c>
      <c r="H3557" t="s">
        <v>8249</v>
      </c>
      <c r="I3557">
        <v>1479382594</v>
      </c>
      <c r="J3557">
        <v>1476786994</v>
      </c>
      <c r="K3557" t="b">
        <v>0</v>
      </c>
      <c r="L3557">
        <v>14</v>
      </c>
      <c r="M3557" t="b">
        <v>1</v>
      </c>
      <c r="N3557" t="s">
        <v>8271</v>
      </c>
      <c r="O3557" s="16">
        <f>Table1[[#This Row],[pledged]]/Table1[[#This Row],[goal]]*100</f>
        <v>100</v>
      </c>
      <c r="P3557" s="6">
        <f>IFERROR(Table1[[#This Row],[pledged]]/Table1[[#This Row],[backers_count]],0)</f>
        <v>171.42857142857142</v>
      </c>
      <c r="Q3557" t="str">
        <f>LEFT(Table1[[#This Row],[Category and Sub-Category]],FIND("/",Table1[[#This Row],[Category and Sub-Category]])-1)</f>
        <v>theater</v>
      </c>
      <c r="R3557" t="str">
        <f>RIGHT(Table1[[#This Row],[Category and Sub-Category]],LEN(Table1[[#This Row],[Category and Sub-Category]])-FIND("/",Table1[[#This Row],[Category and Sub-Category]]))</f>
        <v>plays</v>
      </c>
      <c r="S3557" s="14">
        <f>(((Table1[[#This Row],[launched_at]]/60)/60)/24)+DATE(1970,1,1)</f>
        <v>42661.442060185189</v>
      </c>
      <c r="T3557" s="14">
        <f t="shared" si="55"/>
        <v>42691.483726851846</v>
      </c>
    </row>
    <row r="3558" spans="1:20" ht="58" x14ac:dyDescent="0.35">
      <c r="A3558">
        <v>3556</v>
      </c>
      <c r="B3558" s="1" t="s">
        <v>3555</v>
      </c>
      <c r="C3558" s="1" t="s">
        <v>7666</v>
      </c>
      <c r="D3558" s="6">
        <v>2200</v>
      </c>
      <c r="E3558" s="6">
        <v>2210</v>
      </c>
      <c r="F3558" t="s">
        <v>8219</v>
      </c>
      <c r="G3558" t="s">
        <v>8225</v>
      </c>
      <c r="H3558" t="s">
        <v>8247</v>
      </c>
      <c r="I3558">
        <v>1408289724</v>
      </c>
      <c r="J3558">
        <v>1403105724</v>
      </c>
      <c r="K3558" t="b">
        <v>0</v>
      </c>
      <c r="L3558">
        <v>20</v>
      </c>
      <c r="M3558" t="b">
        <v>1</v>
      </c>
      <c r="N3558" t="s">
        <v>8271</v>
      </c>
      <c r="O3558" s="16">
        <f>Table1[[#This Row],[pledged]]/Table1[[#This Row],[goal]]*100</f>
        <v>100.45454545454547</v>
      </c>
      <c r="P3558" s="6">
        <f>IFERROR(Table1[[#This Row],[pledged]]/Table1[[#This Row],[backers_count]],0)</f>
        <v>110.5</v>
      </c>
      <c r="Q3558" t="str">
        <f>LEFT(Table1[[#This Row],[Category and Sub-Category]],FIND("/",Table1[[#This Row],[Category and Sub-Category]])-1)</f>
        <v>theater</v>
      </c>
      <c r="R3558" t="str">
        <f>RIGHT(Table1[[#This Row],[Category and Sub-Category]],LEN(Table1[[#This Row],[Category and Sub-Category]])-FIND("/",Table1[[#This Row],[Category and Sub-Category]]))</f>
        <v>plays</v>
      </c>
      <c r="S3558" s="14">
        <f>(((Table1[[#This Row],[launched_at]]/60)/60)/24)+DATE(1970,1,1)</f>
        <v>41808.649583333332</v>
      </c>
      <c r="T3558" s="14">
        <f t="shared" si="55"/>
        <v>41868.649583333332</v>
      </c>
    </row>
    <row r="3559" spans="1:20" ht="58" x14ac:dyDescent="0.35">
      <c r="A3559">
        <v>3557</v>
      </c>
      <c r="B3559" s="1" t="s">
        <v>3556</v>
      </c>
      <c r="C3559" s="1" t="s">
        <v>7667</v>
      </c>
      <c r="D3559" s="6">
        <v>100000</v>
      </c>
      <c r="E3559" s="6">
        <v>100036</v>
      </c>
      <c r="F3559" t="s">
        <v>8219</v>
      </c>
      <c r="G3559" t="s">
        <v>8224</v>
      </c>
      <c r="H3559" t="s">
        <v>8246</v>
      </c>
      <c r="I3559">
        <v>1399271911</v>
      </c>
      <c r="J3559">
        <v>1396334311</v>
      </c>
      <c r="K3559" t="b">
        <v>0</v>
      </c>
      <c r="L3559">
        <v>558</v>
      </c>
      <c r="M3559" t="b">
        <v>1</v>
      </c>
      <c r="N3559" t="s">
        <v>8271</v>
      </c>
      <c r="O3559" s="16">
        <f>Table1[[#This Row],[pledged]]/Table1[[#This Row],[goal]]*100</f>
        <v>100.03599999999999</v>
      </c>
      <c r="P3559" s="6">
        <f>IFERROR(Table1[[#This Row],[pledged]]/Table1[[#This Row],[backers_count]],0)</f>
        <v>179.27598566308242</v>
      </c>
      <c r="Q3559" t="str">
        <f>LEFT(Table1[[#This Row],[Category and Sub-Category]],FIND("/",Table1[[#This Row],[Category and Sub-Category]])-1)</f>
        <v>theater</v>
      </c>
      <c r="R3559" t="str">
        <f>RIGHT(Table1[[#This Row],[Category and Sub-Category]],LEN(Table1[[#This Row],[Category and Sub-Category]])-FIND("/",Table1[[#This Row],[Category and Sub-Category]]))</f>
        <v>plays</v>
      </c>
      <c r="S3559" s="14">
        <f>(((Table1[[#This Row],[launched_at]]/60)/60)/24)+DATE(1970,1,1)</f>
        <v>41730.276747685188</v>
      </c>
      <c r="T3559" s="14">
        <f t="shared" si="55"/>
        <v>41764.276747685188</v>
      </c>
    </row>
    <row r="3560" spans="1:20" ht="43.5" x14ac:dyDescent="0.35">
      <c r="A3560">
        <v>3558</v>
      </c>
      <c r="B3560" s="1" t="s">
        <v>3557</v>
      </c>
      <c r="C3560" s="1" t="s">
        <v>7668</v>
      </c>
      <c r="D3560" s="6">
        <v>350</v>
      </c>
      <c r="E3560" s="6">
        <v>504</v>
      </c>
      <c r="F3560" t="s">
        <v>8219</v>
      </c>
      <c r="G3560" t="s">
        <v>8225</v>
      </c>
      <c r="H3560" t="s">
        <v>8247</v>
      </c>
      <c r="I3560">
        <v>1435352400</v>
      </c>
      <c r="J3560">
        <v>1431718575</v>
      </c>
      <c r="K3560" t="b">
        <v>0</v>
      </c>
      <c r="L3560">
        <v>22</v>
      </c>
      <c r="M3560" t="b">
        <v>1</v>
      </c>
      <c r="N3560" t="s">
        <v>8271</v>
      </c>
      <c r="O3560" s="16">
        <f>Table1[[#This Row],[pledged]]/Table1[[#This Row],[goal]]*100</f>
        <v>144</v>
      </c>
      <c r="P3560" s="6">
        <f>IFERROR(Table1[[#This Row],[pledged]]/Table1[[#This Row],[backers_count]],0)</f>
        <v>22.90909090909091</v>
      </c>
      <c r="Q3560" t="str">
        <f>LEFT(Table1[[#This Row],[Category and Sub-Category]],FIND("/",Table1[[#This Row],[Category and Sub-Category]])-1)</f>
        <v>theater</v>
      </c>
      <c r="R3560" t="str">
        <f>RIGHT(Table1[[#This Row],[Category and Sub-Category]],LEN(Table1[[#This Row],[Category and Sub-Category]])-FIND("/",Table1[[#This Row],[Category and Sub-Category]]))</f>
        <v>plays</v>
      </c>
      <c r="S3560" s="14">
        <f>(((Table1[[#This Row],[launched_at]]/60)/60)/24)+DATE(1970,1,1)</f>
        <v>42139.816840277781</v>
      </c>
      <c r="T3560" s="14">
        <f t="shared" si="55"/>
        <v>42181.875</v>
      </c>
    </row>
    <row r="3561" spans="1:20" ht="58" x14ac:dyDescent="0.35">
      <c r="A3561">
        <v>3559</v>
      </c>
      <c r="B3561" s="1" t="s">
        <v>3558</v>
      </c>
      <c r="C3561" s="1" t="s">
        <v>7669</v>
      </c>
      <c r="D3561" s="6">
        <v>1000</v>
      </c>
      <c r="E3561" s="6">
        <v>1035</v>
      </c>
      <c r="F3561" t="s">
        <v>8219</v>
      </c>
      <c r="G3561" t="s">
        <v>8226</v>
      </c>
      <c r="H3561" t="s">
        <v>8248</v>
      </c>
      <c r="I3561">
        <v>1438333080</v>
      </c>
      <c r="J3561">
        <v>1436408308</v>
      </c>
      <c r="K3561" t="b">
        <v>0</v>
      </c>
      <c r="L3561">
        <v>24</v>
      </c>
      <c r="M3561" t="b">
        <v>1</v>
      </c>
      <c r="N3561" t="s">
        <v>8271</v>
      </c>
      <c r="O3561" s="16">
        <f>Table1[[#This Row],[pledged]]/Table1[[#This Row],[goal]]*100</f>
        <v>103.49999999999999</v>
      </c>
      <c r="P3561" s="6">
        <f>IFERROR(Table1[[#This Row],[pledged]]/Table1[[#This Row],[backers_count]],0)</f>
        <v>43.125</v>
      </c>
      <c r="Q3561" t="str">
        <f>LEFT(Table1[[#This Row],[Category and Sub-Category]],FIND("/",Table1[[#This Row],[Category and Sub-Category]])-1)</f>
        <v>theater</v>
      </c>
      <c r="R3561" t="str">
        <f>RIGHT(Table1[[#This Row],[Category and Sub-Category]],LEN(Table1[[#This Row],[Category and Sub-Category]])-FIND("/",Table1[[#This Row],[Category and Sub-Category]]))</f>
        <v>plays</v>
      </c>
      <c r="S3561" s="14">
        <f>(((Table1[[#This Row],[launched_at]]/60)/60)/24)+DATE(1970,1,1)</f>
        <v>42194.096157407403</v>
      </c>
      <c r="T3561" s="14">
        <f t="shared" si="55"/>
        <v>42216.373611111107</v>
      </c>
    </row>
    <row r="3562" spans="1:20" ht="58" x14ac:dyDescent="0.35">
      <c r="A3562">
        <v>3560</v>
      </c>
      <c r="B3562" s="1" t="s">
        <v>3559</v>
      </c>
      <c r="C3562" s="1" t="s">
        <v>7670</v>
      </c>
      <c r="D3562" s="6">
        <v>3200</v>
      </c>
      <c r="E3562" s="6">
        <v>3470</v>
      </c>
      <c r="F3562" t="s">
        <v>8219</v>
      </c>
      <c r="G3562" t="s">
        <v>8229</v>
      </c>
      <c r="H3562" t="s">
        <v>8251</v>
      </c>
      <c r="I3562">
        <v>1432694700</v>
      </c>
      <c r="J3562">
        <v>1429651266</v>
      </c>
      <c r="K3562" t="b">
        <v>0</v>
      </c>
      <c r="L3562">
        <v>74</v>
      </c>
      <c r="M3562" t="b">
        <v>1</v>
      </c>
      <c r="N3562" t="s">
        <v>8271</v>
      </c>
      <c r="O3562" s="16">
        <f>Table1[[#This Row],[pledged]]/Table1[[#This Row],[goal]]*100</f>
        <v>108.43750000000001</v>
      </c>
      <c r="P3562" s="6">
        <f>IFERROR(Table1[[#This Row],[pledged]]/Table1[[#This Row],[backers_count]],0)</f>
        <v>46.891891891891895</v>
      </c>
      <c r="Q3562" t="str">
        <f>LEFT(Table1[[#This Row],[Category and Sub-Category]],FIND("/",Table1[[#This Row],[Category and Sub-Category]])-1)</f>
        <v>theater</v>
      </c>
      <c r="R3562" t="str">
        <f>RIGHT(Table1[[#This Row],[Category and Sub-Category]],LEN(Table1[[#This Row],[Category and Sub-Category]])-FIND("/",Table1[[#This Row],[Category and Sub-Category]]))</f>
        <v>plays</v>
      </c>
      <c r="S3562" s="14">
        <f>(((Table1[[#This Row],[launched_at]]/60)/60)/24)+DATE(1970,1,1)</f>
        <v>42115.889652777783</v>
      </c>
      <c r="T3562" s="14">
        <f t="shared" si="55"/>
        <v>42151.114583333328</v>
      </c>
    </row>
    <row r="3563" spans="1:20" ht="116" x14ac:dyDescent="0.35">
      <c r="A3563">
        <v>3561</v>
      </c>
      <c r="B3563" s="1" t="s">
        <v>3560</v>
      </c>
      <c r="C3563" s="1" t="s">
        <v>7671</v>
      </c>
      <c r="D3563" s="6">
        <v>2500</v>
      </c>
      <c r="E3563" s="6">
        <v>2560</v>
      </c>
      <c r="F3563" t="s">
        <v>8219</v>
      </c>
      <c r="G3563" t="s">
        <v>8224</v>
      </c>
      <c r="H3563" t="s">
        <v>8246</v>
      </c>
      <c r="I3563">
        <v>1438799760</v>
      </c>
      <c r="J3563">
        <v>1437236378</v>
      </c>
      <c r="K3563" t="b">
        <v>0</v>
      </c>
      <c r="L3563">
        <v>54</v>
      </c>
      <c r="M3563" t="b">
        <v>1</v>
      </c>
      <c r="N3563" t="s">
        <v>8271</v>
      </c>
      <c r="O3563" s="16">
        <f>Table1[[#This Row],[pledged]]/Table1[[#This Row],[goal]]*100</f>
        <v>102.4</v>
      </c>
      <c r="P3563" s="6">
        <f>IFERROR(Table1[[#This Row],[pledged]]/Table1[[#This Row],[backers_count]],0)</f>
        <v>47.407407407407405</v>
      </c>
      <c r="Q3563" t="str">
        <f>LEFT(Table1[[#This Row],[Category and Sub-Category]],FIND("/",Table1[[#This Row],[Category and Sub-Category]])-1)</f>
        <v>theater</v>
      </c>
      <c r="R3563" t="str">
        <f>RIGHT(Table1[[#This Row],[Category and Sub-Category]],LEN(Table1[[#This Row],[Category and Sub-Category]])-FIND("/",Table1[[#This Row],[Category and Sub-Category]]))</f>
        <v>plays</v>
      </c>
      <c r="S3563" s="14">
        <f>(((Table1[[#This Row],[launched_at]]/60)/60)/24)+DATE(1970,1,1)</f>
        <v>42203.680300925931</v>
      </c>
      <c r="T3563" s="14">
        <f t="shared" si="55"/>
        <v>42221.774999999994</v>
      </c>
    </row>
    <row r="3564" spans="1:20" ht="58" x14ac:dyDescent="0.35">
      <c r="A3564">
        <v>3562</v>
      </c>
      <c r="B3564" s="1" t="s">
        <v>3561</v>
      </c>
      <c r="C3564" s="1" t="s">
        <v>7672</v>
      </c>
      <c r="D3564" s="6">
        <v>315</v>
      </c>
      <c r="E3564" s="6">
        <v>469</v>
      </c>
      <c r="F3564" t="s">
        <v>8219</v>
      </c>
      <c r="G3564" t="s">
        <v>8225</v>
      </c>
      <c r="H3564" t="s">
        <v>8247</v>
      </c>
      <c r="I3564">
        <v>1457906400</v>
      </c>
      <c r="J3564">
        <v>1457115427</v>
      </c>
      <c r="K3564" t="b">
        <v>0</v>
      </c>
      <c r="L3564">
        <v>31</v>
      </c>
      <c r="M3564" t="b">
        <v>1</v>
      </c>
      <c r="N3564" t="s">
        <v>8271</v>
      </c>
      <c r="O3564" s="16">
        <f>Table1[[#This Row],[pledged]]/Table1[[#This Row],[goal]]*100</f>
        <v>148.88888888888889</v>
      </c>
      <c r="P3564" s="6">
        <f>IFERROR(Table1[[#This Row],[pledged]]/Table1[[#This Row],[backers_count]],0)</f>
        <v>15.129032258064516</v>
      </c>
      <c r="Q3564" t="str">
        <f>LEFT(Table1[[#This Row],[Category and Sub-Category]],FIND("/",Table1[[#This Row],[Category and Sub-Category]])-1)</f>
        <v>theater</v>
      </c>
      <c r="R3564" t="str">
        <f>RIGHT(Table1[[#This Row],[Category and Sub-Category]],LEN(Table1[[#This Row],[Category and Sub-Category]])-FIND("/",Table1[[#This Row],[Category and Sub-Category]]))</f>
        <v>plays</v>
      </c>
      <c r="S3564" s="14">
        <f>(((Table1[[#This Row],[launched_at]]/60)/60)/24)+DATE(1970,1,1)</f>
        <v>42433.761886574073</v>
      </c>
      <c r="T3564" s="14">
        <f t="shared" si="55"/>
        <v>42442.916666666672</v>
      </c>
    </row>
    <row r="3565" spans="1:20" ht="43.5" x14ac:dyDescent="0.35">
      <c r="A3565">
        <v>3563</v>
      </c>
      <c r="B3565" s="1" t="s">
        <v>3562</v>
      </c>
      <c r="C3565" s="1" t="s">
        <v>7673</v>
      </c>
      <c r="D3565" s="6">
        <v>500</v>
      </c>
      <c r="E3565" s="6">
        <v>527.45000000000005</v>
      </c>
      <c r="F3565" t="s">
        <v>8219</v>
      </c>
      <c r="G3565" t="s">
        <v>8225</v>
      </c>
      <c r="H3565" t="s">
        <v>8247</v>
      </c>
      <c r="I3565">
        <v>1470078000</v>
      </c>
      <c r="J3565">
        <v>1467648456</v>
      </c>
      <c r="K3565" t="b">
        <v>0</v>
      </c>
      <c r="L3565">
        <v>25</v>
      </c>
      <c r="M3565" t="b">
        <v>1</v>
      </c>
      <c r="N3565" t="s">
        <v>8271</v>
      </c>
      <c r="O3565" s="16">
        <f>Table1[[#This Row],[pledged]]/Table1[[#This Row],[goal]]*100</f>
        <v>105.49000000000002</v>
      </c>
      <c r="P3565" s="6">
        <f>IFERROR(Table1[[#This Row],[pledged]]/Table1[[#This Row],[backers_count]],0)</f>
        <v>21.098000000000003</v>
      </c>
      <c r="Q3565" t="str">
        <f>LEFT(Table1[[#This Row],[Category and Sub-Category]],FIND("/",Table1[[#This Row],[Category and Sub-Category]])-1)</f>
        <v>theater</v>
      </c>
      <c r="R3565" t="str">
        <f>RIGHT(Table1[[#This Row],[Category and Sub-Category]],LEN(Table1[[#This Row],[Category and Sub-Category]])-FIND("/",Table1[[#This Row],[Category and Sub-Category]]))</f>
        <v>plays</v>
      </c>
      <c r="S3565" s="14">
        <f>(((Table1[[#This Row],[launched_at]]/60)/60)/24)+DATE(1970,1,1)</f>
        <v>42555.671944444446</v>
      </c>
      <c r="T3565" s="14">
        <f t="shared" si="55"/>
        <v>42583.791666666672</v>
      </c>
    </row>
    <row r="3566" spans="1:20" ht="29" x14ac:dyDescent="0.35">
      <c r="A3566">
        <v>3564</v>
      </c>
      <c r="B3566" s="1" t="s">
        <v>3563</v>
      </c>
      <c r="C3566" s="1" t="s">
        <v>7674</v>
      </c>
      <c r="D3566" s="6">
        <v>1000</v>
      </c>
      <c r="E3566" s="6">
        <v>1005</v>
      </c>
      <c r="F3566" t="s">
        <v>8219</v>
      </c>
      <c r="G3566" t="s">
        <v>8225</v>
      </c>
      <c r="H3566" t="s">
        <v>8247</v>
      </c>
      <c r="I3566">
        <v>1444060800</v>
      </c>
      <c r="J3566">
        <v>1440082649</v>
      </c>
      <c r="K3566" t="b">
        <v>0</v>
      </c>
      <c r="L3566">
        <v>17</v>
      </c>
      <c r="M3566" t="b">
        <v>1</v>
      </c>
      <c r="N3566" t="s">
        <v>8271</v>
      </c>
      <c r="O3566" s="16">
        <f>Table1[[#This Row],[pledged]]/Table1[[#This Row],[goal]]*100</f>
        <v>100.49999999999999</v>
      </c>
      <c r="P3566" s="6">
        <f>IFERROR(Table1[[#This Row],[pledged]]/Table1[[#This Row],[backers_count]],0)</f>
        <v>59.117647058823529</v>
      </c>
      <c r="Q3566" t="str">
        <f>LEFT(Table1[[#This Row],[Category and Sub-Category]],FIND("/",Table1[[#This Row],[Category and Sub-Category]])-1)</f>
        <v>theater</v>
      </c>
      <c r="R3566" t="str">
        <f>RIGHT(Table1[[#This Row],[Category and Sub-Category]],LEN(Table1[[#This Row],[Category and Sub-Category]])-FIND("/",Table1[[#This Row],[Category and Sub-Category]]))</f>
        <v>plays</v>
      </c>
      <c r="S3566" s="14">
        <f>(((Table1[[#This Row],[launched_at]]/60)/60)/24)+DATE(1970,1,1)</f>
        <v>42236.623252314821</v>
      </c>
      <c r="T3566" s="14">
        <f t="shared" si="55"/>
        <v>42282.666666666672</v>
      </c>
    </row>
    <row r="3567" spans="1:20" ht="43.5" x14ac:dyDescent="0.35">
      <c r="A3567">
        <v>3565</v>
      </c>
      <c r="B3567" s="1" t="s">
        <v>3564</v>
      </c>
      <c r="C3567" s="1" t="s">
        <v>7675</v>
      </c>
      <c r="D3567" s="6">
        <v>900</v>
      </c>
      <c r="E3567" s="6">
        <v>1175</v>
      </c>
      <c r="F3567" t="s">
        <v>8219</v>
      </c>
      <c r="G3567" t="s">
        <v>8224</v>
      </c>
      <c r="H3567" t="s">
        <v>8246</v>
      </c>
      <c r="I3567">
        <v>1420048208</v>
      </c>
      <c r="J3567">
        <v>1417456208</v>
      </c>
      <c r="K3567" t="b">
        <v>0</v>
      </c>
      <c r="L3567">
        <v>12</v>
      </c>
      <c r="M3567" t="b">
        <v>1</v>
      </c>
      <c r="N3567" t="s">
        <v>8271</v>
      </c>
      <c r="O3567" s="16">
        <f>Table1[[#This Row],[pledged]]/Table1[[#This Row],[goal]]*100</f>
        <v>130.55555555555557</v>
      </c>
      <c r="P3567" s="6">
        <f>IFERROR(Table1[[#This Row],[pledged]]/Table1[[#This Row],[backers_count]],0)</f>
        <v>97.916666666666671</v>
      </c>
      <c r="Q3567" t="str">
        <f>LEFT(Table1[[#This Row],[Category and Sub-Category]],FIND("/",Table1[[#This Row],[Category and Sub-Category]])-1)</f>
        <v>theater</v>
      </c>
      <c r="R3567" t="str">
        <f>RIGHT(Table1[[#This Row],[Category and Sub-Category]],LEN(Table1[[#This Row],[Category and Sub-Category]])-FIND("/",Table1[[#This Row],[Category and Sub-Category]]))</f>
        <v>plays</v>
      </c>
      <c r="S3567" s="14">
        <f>(((Table1[[#This Row],[launched_at]]/60)/60)/24)+DATE(1970,1,1)</f>
        <v>41974.743148148147</v>
      </c>
      <c r="T3567" s="14">
        <f t="shared" si="55"/>
        <v>42004.743148148147</v>
      </c>
    </row>
    <row r="3568" spans="1:20" ht="43.5" x14ac:dyDescent="0.35">
      <c r="A3568">
        <v>3566</v>
      </c>
      <c r="B3568" s="1" t="s">
        <v>3565</v>
      </c>
      <c r="C3568" s="1" t="s">
        <v>7676</v>
      </c>
      <c r="D3568" s="6">
        <v>2000</v>
      </c>
      <c r="E3568" s="6">
        <v>2095</v>
      </c>
      <c r="F3568" t="s">
        <v>8219</v>
      </c>
      <c r="G3568" t="s">
        <v>8225</v>
      </c>
      <c r="H3568" t="s">
        <v>8247</v>
      </c>
      <c r="I3568">
        <v>1422015083</v>
      </c>
      <c r="J3568">
        <v>1419423083</v>
      </c>
      <c r="K3568" t="b">
        <v>0</v>
      </c>
      <c r="L3568">
        <v>38</v>
      </c>
      <c r="M3568" t="b">
        <v>1</v>
      </c>
      <c r="N3568" t="s">
        <v>8271</v>
      </c>
      <c r="O3568" s="16">
        <f>Table1[[#This Row],[pledged]]/Table1[[#This Row],[goal]]*100</f>
        <v>104.75000000000001</v>
      </c>
      <c r="P3568" s="6">
        <f>IFERROR(Table1[[#This Row],[pledged]]/Table1[[#This Row],[backers_count]],0)</f>
        <v>55.131578947368418</v>
      </c>
      <c r="Q3568" t="str">
        <f>LEFT(Table1[[#This Row],[Category and Sub-Category]],FIND("/",Table1[[#This Row],[Category and Sub-Category]])-1)</f>
        <v>theater</v>
      </c>
      <c r="R3568" t="str">
        <f>RIGHT(Table1[[#This Row],[Category and Sub-Category]],LEN(Table1[[#This Row],[Category and Sub-Category]])-FIND("/",Table1[[#This Row],[Category and Sub-Category]]))</f>
        <v>plays</v>
      </c>
      <c r="S3568" s="14">
        <f>(((Table1[[#This Row],[launched_at]]/60)/60)/24)+DATE(1970,1,1)</f>
        <v>41997.507905092592</v>
      </c>
      <c r="T3568" s="14">
        <f t="shared" si="55"/>
        <v>42027.507905092592</v>
      </c>
    </row>
    <row r="3569" spans="1:20" ht="43.5" x14ac:dyDescent="0.35">
      <c r="A3569">
        <v>3567</v>
      </c>
      <c r="B3569" s="1" t="s">
        <v>3566</v>
      </c>
      <c r="C3569" s="1" t="s">
        <v>7677</v>
      </c>
      <c r="D3569" s="6">
        <v>1000</v>
      </c>
      <c r="E3569" s="6">
        <v>1088</v>
      </c>
      <c r="F3569" t="s">
        <v>8219</v>
      </c>
      <c r="G3569" t="s">
        <v>8225</v>
      </c>
      <c r="H3569" t="s">
        <v>8247</v>
      </c>
      <c r="I3569">
        <v>1433964444</v>
      </c>
      <c r="J3569">
        <v>1431372444</v>
      </c>
      <c r="K3569" t="b">
        <v>0</v>
      </c>
      <c r="L3569">
        <v>41</v>
      </c>
      <c r="M3569" t="b">
        <v>1</v>
      </c>
      <c r="N3569" t="s">
        <v>8271</v>
      </c>
      <c r="O3569" s="16">
        <f>Table1[[#This Row],[pledged]]/Table1[[#This Row],[goal]]*100</f>
        <v>108.80000000000001</v>
      </c>
      <c r="P3569" s="6">
        <f>IFERROR(Table1[[#This Row],[pledged]]/Table1[[#This Row],[backers_count]],0)</f>
        <v>26.536585365853657</v>
      </c>
      <c r="Q3569" t="str">
        <f>LEFT(Table1[[#This Row],[Category and Sub-Category]],FIND("/",Table1[[#This Row],[Category and Sub-Category]])-1)</f>
        <v>theater</v>
      </c>
      <c r="R3569" t="str">
        <f>RIGHT(Table1[[#This Row],[Category and Sub-Category]],LEN(Table1[[#This Row],[Category and Sub-Category]])-FIND("/",Table1[[#This Row],[Category and Sub-Category]]))</f>
        <v>plays</v>
      </c>
      <c r="S3569" s="14">
        <f>(((Table1[[#This Row],[launched_at]]/60)/60)/24)+DATE(1970,1,1)</f>
        <v>42135.810694444444</v>
      </c>
      <c r="T3569" s="14">
        <f t="shared" si="55"/>
        <v>42165.810694444444</v>
      </c>
    </row>
    <row r="3570" spans="1:20" ht="43.5" x14ac:dyDescent="0.35">
      <c r="A3570">
        <v>3568</v>
      </c>
      <c r="B3570" s="1" t="s">
        <v>3567</v>
      </c>
      <c r="C3570" s="1" t="s">
        <v>7678</v>
      </c>
      <c r="D3570" s="6">
        <v>1000</v>
      </c>
      <c r="E3570" s="6">
        <v>1110</v>
      </c>
      <c r="F3570" t="s">
        <v>8219</v>
      </c>
      <c r="G3570" t="s">
        <v>8224</v>
      </c>
      <c r="H3570" t="s">
        <v>8246</v>
      </c>
      <c r="I3570">
        <v>1410975994</v>
      </c>
      <c r="J3570">
        <v>1408383994</v>
      </c>
      <c r="K3570" t="b">
        <v>0</v>
      </c>
      <c r="L3570">
        <v>19</v>
      </c>
      <c r="M3570" t="b">
        <v>1</v>
      </c>
      <c r="N3570" t="s">
        <v>8271</v>
      </c>
      <c r="O3570" s="16">
        <f>Table1[[#This Row],[pledged]]/Table1[[#This Row],[goal]]*100</f>
        <v>111.00000000000001</v>
      </c>
      <c r="P3570" s="6">
        <f>IFERROR(Table1[[#This Row],[pledged]]/Table1[[#This Row],[backers_count]],0)</f>
        <v>58.421052631578945</v>
      </c>
      <c r="Q3570" t="str">
        <f>LEFT(Table1[[#This Row],[Category and Sub-Category]],FIND("/",Table1[[#This Row],[Category and Sub-Category]])-1)</f>
        <v>theater</v>
      </c>
      <c r="R3570" t="str">
        <f>RIGHT(Table1[[#This Row],[Category and Sub-Category]],LEN(Table1[[#This Row],[Category and Sub-Category]])-FIND("/",Table1[[#This Row],[Category and Sub-Category]]))</f>
        <v>plays</v>
      </c>
      <c r="S3570" s="14">
        <f>(((Table1[[#This Row],[launched_at]]/60)/60)/24)+DATE(1970,1,1)</f>
        <v>41869.740671296298</v>
      </c>
      <c r="T3570" s="14">
        <f t="shared" si="55"/>
        <v>41899.740671296298</v>
      </c>
    </row>
    <row r="3571" spans="1:20" ht="43.5" x14ac:dyDescent="0.35">
      <c r="A3571">
        <v>3569</v>
      </c>
      <c r="B3571" s="1" t="s">
        <v>3568</v>
      </c>
      <c r="C3571" s="1" t="s">
        <v>7679</v>
      </c>
      <c r="D3571" s="6">
        <v>5000</v>
      </c>
      <c r="E3571" s="6">
        <v>5024</v>
      </c>
      <c r="F3571" t="s">
        <v>8219</v>
      </c>
      <c r="G3571" t="s">
        <v>8224</v>
      </c>
      <c r="H3571" t="s">
        <v>8246</v>
      </c>
      <c r="I3571">
        <v>1420734696</v>
      </c>
      <c r="J3571">
        <v>1418142696</v>
      </c>
      <c r="K3571" t="b">
        <v>0</v>
      </c>
      <c r="L3571">
        <v>41</v>
      </c>
      <c r="M3571" t="b">
        <v>1</v>
      </c>
      <c r="N3571" t="s">
        <v>8271</v>
      </c>
      <c r="O3571" s="16">
        <f>Table1[[#This Row],[pledged]]/Table1[[#This Row],[goal]]*100</f>
        <v>100.47999999999999</v>
      </c>
      <c r="P3571" s="6">
        <f>IFERROR(Table1[[#This Row],[pledged]]/Table1[[#This Row],[backers_count]],0)</f>
        <v>122.53658536585365</v>
      </c>
      <c r="Q3571" t="str">
        <f>LEFT(Table1[[#This Row],[Category and Sub-Category]],FIND("/",Table1[[#This Row],[Category and Sub-Category]])-1)</f>
        <v>theater</v>
      </c>
      <c r="R3571" t="str">
        <f>RIGHT(Table1[[#This Row],[Category and Sub-Category]],LEN(Table1[[#This Row],[Category and Sub-Category]])-FIND("/",Table1[[#This Row],[Category and Sub-Category]]))</f>
        <v>plays</v>
      </c>
      <c r="S3571" s="14">
        <f>(((Table1[[#This Row],[launched_at]]/60)/60)/24)+DATE(1970,1,1)</f>
        <v>41982.688611111109</v>
      </c>
      <c r="T3571" s="14">
        <f t="shared" si="55"/>
        <v>42012.688611111109</v>
      </c>
    </row>
    <row r="3572" spans="1:20" ht="43.5" x14ac:dyDescent="0.35">
      <c r="A3572">
        <v>3570</v>
      </c>
      <c r="B3572" s="1" t="s">
        <v>3569</v>
      </c>
      <c r="C3572" s="1" t="s">
        <v>7680</v>
      </c>
      <c r="D3572" s="6">
        <v>2000</v>
      </c>
      <c r="E3572" s="6">
        <v>2287</v>
      </c>
      <c r="F3572" t="s">
        <v>8219</v>
      </c>
      <c r="G3572" t="s">
        <v>8224</v>
      </c>
      <c r="H3572" t="s">
        <v>8246</v>
      </c>
      <c r="I3572">
        <v>1420009200</v>
      </c>
      <c r="J3572">
        <v>1417593483</v>
      </c>
      <c r="K3572" t="b">
        <v>0</v>
      </c>
      <c r="L3572">
        <v>26</v>
      </c>
      <c r="M3572" t="b">
        <v>1</v>
      </c>
      <c r="N3572" t="s">
        <v>8271</v>
      </c>
      <c r="O3572" s="16">
        <f>Table1[[#This Row],[pledged]]/Table1[[#This Row],[goal]]*100</f>
        <v>114.35</v>
      </c>
      <c r="P3572" s="6">
        <f>IFERROR(Table1[[#This Row],[pledged]]/Table1[[#This Row],[backers_count]],0)</f>
        <v>87.961538461538467</v>
      </c>
      <c r="Q3572" t="str">
        <f>LEFT(Table1[[#This Row],[Category and Sub-Category]],FIND("/",Table1[[#This Row],[Category and Sub-Category]])-1)</f>
        <v>theater</v>
      </c>
      <c r="R3572" t="str">
        <f>RIGHT(Table1[[#This Row],[Category and Sub-Category]],LEN(Table1[[#This Row],[Category and Sub-Category]])-FIND("/",Table1[[#This Row],[Category and Sub-Category]]))</f>
        <v>plays</v>
      </c>
      <c r="S3572" s="14">
        <f>(((Table1[[#This Row],[launched_at]]/60)/60)/24)+DATE(1970,1,1)</f>
        <v>41976.331979166673</v>
      </c>
      <c r="T3572" s="14">
        <f t="shared" si="55"/>
        <v>42004.291666666672</v>
      </c>
    </row>
    <row r="3573" spans="1:20" ht="43.5" x14ac:dyDescent="0.35">
      <c r="A3573">
        <v>3571</v>
      </c>
      <c r="B3573" s="1" t="s">
        <v>3570</v>
      </c>
      <c r="C3573" s="1" t="s">
        <v>7681</v>
      </c>
      <c r="D3573" s="6">
        <v>1500</v>
      </c>
      <c r="E3573" s="6">
        <v>1831</v>
      </c>
      <c r="F3573" t="s">
        <v>8219</v>
      </c>
      <c r="G3573" t="s">
        <v>8225</v>
      </c>
      <c r="H3573" t="s">
        <v>8247</v>
      </c>
      <c r="I3573">
        <v>1414701413</v>
      </c>
      <c r="J3573">
        <v>1412109413</v>
      </c>
      <c r="K3573" t="b">
        <v>0</v>
      </c>
      <c r="L3573">
        <v>25</v>
      </c>
      <c r="M3573" t="b">
        <v>1</v>
      </c>
      <c r="N3573" t="s">
        <v>8271</v>
      </c>
      <c r="O3573" s="16">
        <f>Table1[[#This Row],[pledged]]/Table1[[#This Row],[goal]]*100</f>
        <v>122.06666666666666</v>
      </c>
      <c r="P3573" s="6">
        <f>IFERROR(Table1[[#This Row],[pledged]]/Table1[[#This Row],[backers_count]],0)</f>
        <v>73.239999999999995</v>
      </c>
      <c r="Q3573" t="str">
        <f>LEFT(Table1[[#This Row],[Category and Sub-Category]],FIND("/",Table1[[#This Row],[Category and Sub-Category]])-1)</f>
        <v>theater</v>
      </c>
      <c r="R3573" t="str">
        <f>RIGHT(Table1[[#This Row],[Category and Sub-Category]],LEN(Table1[[#This Row],[Category and Sub-Category]])-FIND("/",Table1[[#This Row],[Category and Sub-Category]]))</f>
        <v>plays</v>
      </c>
      <c r="S3573" s="14">
        <f>(((Table1[[#This Row],[launched_at]]/60)/60)/24)+DATE(1970,1,1)</f>
        <v>41912.858946759261</v>
      </c>
      <c r="T3573" s="14">
        <f t="shared" si="55"/>
        <v>41942.858946759261</v>
      </c>
    </row>
    <row r="3574" spans="1:20" ht="29" x14ac:dyDescent="0.35">
      <c r="A3574">
        <v>3572</v>
      </c>
      <c r="B3574" s="1" t="s">
        <v>3571</v>
      </c>
      <c r="C3574" s="1" t="s">
        <v>7682</v>
      </c>
      <c r="D3574" s="6">
        <v>500</v>
      </c>
      <c r="E3574" s="6">
        <v>500</v>
      </c>
      <c r="F3574" t="s">
        <v>8219</v>
      </c>
      <c r="G3574" t="s">
        <v>8225</v>
      </c>
      <c r="H3574" t="s">
        <v>8247</v>
      </c>
      <c r="I3574">
        <v>1434894082</v>
      </c>
      <c r="J3574">
        <v>1432302082</v>
      </c>
      <c r="K3574" t="b">
        <v>0</v>
      </c>
      <c r="L3574">
        <v>9</v>
      </c>
      <c r="M3574" t="b">
        <v>1</v>
      </c>
      <c r="N3574" t="s">
        <v>8271</v>
      </c>
      <c r="O3574" s="16">
        <f>Table1[[#This Row],[pledged]]/Table1[[#This Row],[goal]]*100</f>
        <v>100</v>
      </c>
      <c r="P3574" s="6">
        <f>IFERROR(Table1[[#This Row],[pledged]]/Table1[[#This Row],[backers_count]],0)</f>
        <v>55.555555555555557</v>
      </c>
      <c r="Q3574" t="str">
        <f>LEFT(Table1[[#This Row],[Category and Sub-Category]],FIND("/",Table1[[#This Row],[Category and Sub-Category]])-1)</f>
        <v>theater</v>
      </c>
      <c r="R3574" t="str">
        <f>RIGHT(Table1[[#This Row],[Category and Sub-Category]],LEN(Table1[[#This Row],[Category and Sub-Category]])-FIND("/",Table1[[#This Row],[Category and Sub-Category]]))</f>
        <v>plays</v>
      </c>
      <c r="S3574" s="14">
        <f>(((Table1[[#This Row],[launched_at]]/60)/60)/24)+DATE(1970,1,1)</f>
        <v>42146.570393518516</v>
      </c>
      <c r="T3574" s="14">
        <f t="shared" si="55"/>
        <v>42176.570393518516</v>
      </c>
    </row>
    <row r="3575" spans="1:20" ht="43.5" x14ac:dyDescent="0.35">
      <c r="A3575">
        <v>3573</v>
      </c>
      <c r="B3575" s="1" t="s">
        <v>3572</v>
      </c>
      <c r="C3575" s="1" t="s">
        <v>7683</v>
      </c>
      <c r="D3575" s="6">
        <v>3000</v>
      </c>
      <c r="E3575" s="6">
        <v>3084</v>
      </c>
      <c r="F3575" t="s">
        <v>8219</v>
      </c>
      <c r="G3575" t="s">
        <v>8225</v>
      </c>
      <c r="H3575" t="s">
        <v>8247</v>
      </c>
      <c r="I3575">
        <v>1415440846</v>
      </c>
      <c r="J3575">
        <v>1412845246</v>
      </c>
      <c r="K3575" t="b">
        <v>0</v>
      </c>
      <c r="L3575">
        <v>78</v>
      </c>
      <c r="M3575" t="b">
        <v>1</v>
      </c>
      <c r="N3575" t="s">
        <v>8271</v>
      </c>
      <c r="O3575" s="16">
        <f>Table1[[#This Row],[pledged]]/Table1[[#This Row],[goal]]*100</f>
        <v>102.8</v>
      </c>
      <c r="P3575" s="6">
        <f>IFERROR(Table1[[#This Row],[pledged]]/Table1[[#This Row],[backers_count]],0)</f>
        <v>39.53846153846154</v>
      </c>
      <c r="Q3575" t="str">
        <f>LEFT(Table1[[#This Row],[Category and Sub-Category]],FIND("/",Table1[[#This Row],[Category and Sub-Category]])-1)</f>
        <v>theater</v>
      </c>
      <c r="R3575" t="str">
        <f>RIGHT(Table1[[#This Row],[Category and Sub-Category]],LEN(Table1[[#This Row],[Category and Sub-Category]])-FIND("/",Table1[[#This Row],[Category and Sub-Category]]))</f>
        <v>plays</v>
      </c>
      <c r="S3575" s="14">
        <f>(((Table1[[#This Row],[launched_at]]/60)/60)/24)+DATE(1970,1,1)</f>
        <v>41921.375532407408</v>
      </c>
      <c r="T3575" s="14">
        <f t="shared" si="55"/>
        <v>41951.417199074072</v>
      </c>
    </row>
    <row r="3576" spans="1:20" ht="43.5" x14ac:dyDescent="0.35">
      <c r="A3576">
        <v>3574</v>
      </c>
      <c r="B3576" s="1" t="s">
        <v>3573</v>
      </c>
      <c r="C3576" s="1" t="s">
        <v>7684</v>
      </c>
      <c r="D3576" s="6">
        <v>5800</v>
      </c>
      <c r="E3576" s="6">
        <v>6155</v>
      </c>
      <c r="F3576" t="s">
        <v>8219</v>
      </c>
      <c r="G3576" t="s">
        <v>8224</v>
      </c>
      <c r="H3576" t="s">
        <v>8246</v>
      </c>
      <c r="I3576">
        <v>1415921848</v>
      </c>
      <c r="J3576">
        <v>1413326248</v>
      </c>
      <c r="K3576" t="b">
        <v>0</v>
      </c>
      <c r="L3576">
        <v>45</v>
      </c>
      <c r="M3576" t="b">
        <v>1</v>
      </c>
      <c r="N3576" t="s">
        <v>8271</v>
      </c>
      <c r="O3576" s="16">
        <f>Table1[[#This Row],[pledged]]/Table1[[#This Row],[goal]]*100</f>
        <v>106.12068965517241</v>
      </c>
      <c r="P3576" s="6">
        <f>IFERROR(Table1[[#This Row],[pledged]]/Table1[[#This Row],[backers_count]],0)</f>
        <v>136.77777777777777</v>
      </c>
      <c r="Q3576" t="str">
        <f>LEFT(Table1[[#This Row],[Category and Sub-Category]],FIND("/",Table1[[#This Row],[Category and Sub-Category]])-1)</f>
        <v>theater</v>
      </c>
      <c r="R3576" t="str">
        <f>RIGHT(Table1[[#This Row],[Category and Sub-Category]],LEN(Table1[[#This Row],[Category and Sub-Category]])-FIND("/",Table1[[#This Row],[Category and Sub-Category]]))</f>
        <v>plays</v>
      </c>
      <c r="S3576" s="14">
        <f>(((Table1[[#This Row],[launched_at]]/60)/60)/24)+DATE(1970,1,1)</f>
        <v>41926.942685185182</v>
      </c>
      <c r="T3576" s="14">
        <f t="shared" si="55"/>
        <v>41956.984351851846</v>
      </c>
    </row>
    <row r="3577" spans="1:20" ht="43.5" x14ac:dyDescent="0.35">
      <c r="A3577">
        <v>3575</v>
      </c>
      <c r="B3577" s="1" t="s">
        <v>3574</v>
      </c>
      <c r="C3577" s="1" t="s">
        <v>7685</v>
      </c>
      <c r="D3577" s="6">
        <v>10000</v>
      </c>
      <c r="E3577" s="6">
        <v>10133</v>
      </c>
      <c r="F3577" t="s">
        <v>8219</v>
      </c>
      <c r="G3577" t="s">
        <v>8224</v>
      </c>
      <c r="H3577" t="s">
        <v>8246</v>
      </c>
      <c r="I3577">
        <v>1470887940</v>
      </c>
      <c r="J3577">
        <v>1468176527</v>
      </c>
      <c r="K3577" t="b">
        <v>0</v>
      </c>
      <c r="L3577">
        <v>102</v>
      </c>
      <c r="M3577" t="b">
        <v>1</v>
      </c>
      <c r="N3577" t="s">
        <v>8271</v>
      </c>
      <c r="O3577" s="16">
        <f>Table1[[#This Row],[pledged]]/Table1[[#This Row],[goal]]*100</f>
        <v>101.33000000000001</v>
      </c>
      <c r="P3577" s="6">
        <f>IFERROR(Table1[[#This Row],[pledged]]/Table1[[#This Row],[backers_count]],0)</f>
        <v>99.343137254901961</v>
      </c>
      <c r="Q3577" t="str">
        <f>LEFT(Table1[[#This Row],[Category and Sub-Category]],FIND("/",Table1[[#This Row],[Category and Sub-Category]])-1)</f>
        <v>theater</v>
      </c>
      <c r="R3577" t="str">
        <f>RIGHT(Table1[[#This Row],[Category and Sub-Category]],LEN(Table1[[#This Row],[Category and Sub-Category]])-FIND("/",Table1[[#This Row],[Category and Sub-Category]]))</f>
        <v>plays</v>
      </c>
      <c r="S3577" s="14">
        <f>(((Table1[[#This Row],[launched_at]]/60)/60)/24)+DATE(1970,1,1)</f>
        <v>42561.783877314811</v>
      </c>
      <c r="T3577" s="14">
        <f t="shared" si="55"/>
        <v>42593.165972222225</v>
      </c>
    </row>
    <row r="3578" spans="1:20" ht="43.5" x14ac:dyDescent="0.35">
      <c r="A3578">
        <v>3576</v>
      </c>
      <c r="B3578" s="1" t="s">
        <v>3575</v>
      </c>
      <c r="C3578" s="1" t="s">
        <v>7686</v>
      </c>
      <c r="D3578" s="6">
        <v>100</v>
      </c>
      <c r="E3578" s="6">
        <v>100</v>
      </c>
      <c r="F3578" t="s">
        <v>8219</v>
      </c>
      <c r="G3578" t="s">
        <v>8224</v>
      </c>
      <c r="H3578" t="s">
        <v>8246</v>
      </c>
      <c r="I3578">
        <v>1480947054</v>
      </c>
      <c r="J3578">
        <v>1475759454</v>
      </c>
      <c r="K3578" t="b">
        <v>0</v>
      </c>
      <c r="L3578">
        <v>5</v>
      </c>
      <c r="M3578" t="b">
        <v>1</v>
      </c>
      <c r="N3578" t="s">
        <v>8271</v>
      </c>
      <c r="O3578" s="16">
        <f>Table1[[#This Row],[pledged]]/Table1[[#This Row],[goal]]*100</f>
        <v>100</v>
      </c>
      <c r="P3578" s="6">
        <f>IFERROR(Table1[[#This Row],[pledged]]/Table1[[#This Row],[backers_count]],0)</f>
        <v>20</v>
      </c>
      <c r="Q3578" t="str">
        <f>LEFT(Table1[[#This Row],[Category and Sub-Category]],FIND("/",Table1[[#This Row],[Category and Sub-Category]])-1)</f>
        <v>theater</v>
      </c>
      <c r="R3578" t="str">
        <f>RIGHT(Table1[[#This Row],[Category and Sub-Category]],LEN(Table1[[#This Row],[Category and Sub-Category]])-FIND("/",Table1[[#This Row],[Category and Sub-Category]]))</f>
        <v>plays</v>
      </c>
      <c r="S3578" s="14">
        <f>(((Table1[[#This Row],[launched_at]]/60)/60)/24)+DATE(1970,1,1)</f>
        <v>42649.54923611111</v>
      </c>
      <c r="T3578" s="14">
        <f t="shared" si="55"/>
        <v>42709.590902777782</v>
      </c>
    </row>
    <row r="3579" spans="1:20" ht="43.5" x14ac:dyDescent="0.35">
      <c r="A3579">
        <v>3577</v>
      </c>
      <c r="B3579" s="1" t="s">
        <v>3576</v>
      </c>
      <c r="C3579" s="1" t="s">
        <v>7687</v>
      </c>
      <c r="D3579" s="6">
        <v>600</v>
      </c>
      <c r="E3579" s="6">
        <v>780</v>
      </c>
      <c r="F3579" t="s">
        <v>8219</v>
      </c>
      <c r="G3579" t="s">
        <v>8224</v>
      </c>
      <c r="H3579" t="s">
        <v>8246</v>
      </c>
      <c r="I3579">
        <v>1430029680</v>
      </c>
      <c r="J3579">
        <v>1427741583</v>
      </c>
      <c r="K3579" t="b">
        <v>0</v>
      </c>
      <c r="L3579">
        <v>27</v>
      </c>
      <c r="M3579" t="b">
        <v>1</v>
      </c>
      <c r="N3579" t="s">
        <v>8271</v>
      </c>
      <c r="O3579" s="16">
        <f>Table1[[#This Row],[pledged]]/Table1[[#This Row],[goal]]*100</f>
        <v>130</v>
      </c>
      <c r="P3579" s="6">
        <f>IFERROR(Table1[[#This Row],[pledged]]/Table1[[#This Row],[backers_count]],0)</f>
        <v>28.888888888888889</v>
      </c>
      <c r="Q3579" t="str">
        <f>LEFT(Table1[[#This Row],[Category and Sub-Category]],FIND("/",Table1[[#This Row],[Category and Sub-Category]])-1)</f>
        <v>theater</v>
      </c>
      <c r="R3579" t="str">
        <f>RIGHT(Table1[[#This Row],[Category and Sub-Category]],LEN(Table1[[#This Row],[Category and Sub-Category]])-FIND("/",Table1[[#This Row],[Category and Sub-Category]]))</f>
        <v>plays</v>
      </c>
      <c r="S3579" s="14">
        <f>(((Table1[[#This Row],[launched_at]]/60)/60)/24)+DATE(1970,1,1)</f>
        <v>42093.786840277782</v>
      </c>
      <c r="T3579" s="14">
        <f t="shared" si="55"/>
        <v>42120.26944444445</v>
      </c>
    </row>
    <row r="3580" spans="1:20" ht="43.5" x14ac:dyDescent="0.35">
      <c r="A3580">
        <v>3578</v>
      </c>
      <c r="B3580" s="1" t="s">
        <v>3577</v>
      </c>
      <c r="C3580" s="1" t="s">
        <v>7688</v>
      </c>
      <c r="D3580" s="6">
        <v>1500</v>
      </c>
      <c r="E3580" s="6">
        <v>1500.2</v>
      </c>
      <c r="F3580" t="s">
        <v>8219</v>
      </c>
      <c r="G3580" t="s">
        <v>8225</v>
      </c>
      <c r="H3580" t="s">
        <v>8247</v>
      </c>
      <c r="I3580">
        <v>1462037777</v>
      </c>
      <c r="J3580">
        <v>1459445777</v>
      </c>
      <c r="K3580" t="b">
        <v>0</v>
      </c>
      <c r="L3580">
        <v>37</v>
      </c>
      <c r="M3580" t="b">
        <v>1</v>
      </c>
      <c r="N3580" t="s">
        <v>8271</v>
      </c>
      <c r="O3580" s="16">
        <f>Table1[[#This Row],[pledged]]/Table1[[#This Row],[goal]]*100</f>
        <v>100.01333333333334</v>
      </c>
      <c r="P3580" s="6">
        <f>IFERROR(Table1[[#This Row],[pledged]]/Table1[[#This Row],[backers_count]],0)</f>
        <v>40.545945945945945</v>
      </c>
      <c r="Q3580" t="str">
        <f>LEFT(Table1[[#This Row],[Category and Sub-Category]],FIND("/",Table1[[#This Row],[Category and Sub-Category]])-1)</f>
        <v>theater</v>
      </c>
      <c r="R3580" t="str">
        <f>RIGHT(Table1[[#This Row],[Category and Sub-Category]],LEN(Table1[[#This Row],[Category and Sub-Category]])-FIND("/",Table1[[#This Row],[Category and Sub-Category]]))</f>
        <v>plays</v>
      </c>
      <c r="S3580" s="14">
        <f>(((Table1[[#This Row],[launched_at]]/60)/60)/24)+DATE(1970,1,1)</f>
        <v>42460.733530092592</v>
      </c>
      <c r="T3580" s="14">
        <f t="shared" si="55"/>
        <v>42490.733530092592</v>
      </c>
    </row>
    <row r="3581" spans="1:20" ht="43.5" x14ac:dyDescent="0.35">
      <c r="A3581">
        <v>3579</v>
      </c>
      <c r="B3581" s="1" t="s">
        <v>3578</v>
      </c>
      <c r="C3581" s="1" t="s">
        <v>7689</v>
      </c>
      <c r="D3581" s="6">
        <v>500</v>
      </c>
      <c r="E3581" s="6">
        <v>500</v>
      </c>
      <c r="F3581" t="s">
        <v>8219</v>
      </c>
      <c r="G3581" t="s">
        <v>8225</v>
      </c>
      <c r="H3581" t="s">
        <v>8247</v>
      </c>
      <c r="I3581">
        <v>1459444656</v>
      </c>
      <c r="J3581">
        <v>1456856256</v>
      </c>
      <c r="K3581" t="b">
        <v>0</v>
      </c>
      <c r="L3581">
        <v>14</v>
      </c>
      <c r="M3581" t="b">
        <v>1</v>
      </c>
      <c r="N3581" t="s">
        <v>8271</v>
      </c>
      <c r="O3581" s="16">
        <f>Table1[[#This Row],[pledged]]/Table1[[#This Row],[goal]]*100</f>
        <v>100</v>
      </c>
      <c r="P3581" s="6">
        <f>IFERROR(Table1[[#This Row],[pledged]]/Table1[[#This Row],[backers_count]],0)</f>
        <v>35.714285714285715</v>
      </c>
      <c r="Q3581" t="str">
        <f>LEFT(Table1[[#This Row],[Category and Sub-Category]],FIND("/",Table1[[#This Row],[Category and Sub-Category]])-1)</f>
        <v>theater</v>
      </c>
      <c r="R3581" t="str">
        <f>RIGHT(Table1[[#This Row],[Category and Sub-Category]],LEN(Table1[[#This Row],[Category and Sub-Category]])-FIND("/",Table1[[#This Row],[Category and Sub-Category]]))</f>
        <v>plays</v>
      </c>
      <c r="S3581" s="14">
        <f>(((Table1[[#This Row],[launched_at]]/60)/60)/24)+DATE(1970,1,1)</f>
        <v>42430.762222222227</v>
      </c>
      <c r="T3581" s="14">
        <f t="shared" si="55"/>
        <v>42460.720555555556</v>
      </c>
    </row>
    <row r="3582" spans="1:20" ht="43.5" x14ac:dyDescent="0.35">
      <c r="A3582">
        <v>3580</v>
      </c>
      <c r="B3582" s="1" t="s">
        <v>3579</v>
      </c>
      <c r="C3582" s="1" t="s">
        <v>7690</v>
      </c>
      <c r="D3582" s="6">
        <v>900</v>
      </c>
      <c r="E3582" s="6">
        <v>1025</v>
      </c>
      <c r="F3582" t="s">
        <v>8219</v>
      </c>
      <c r="G3582" t="s">
        <v>8224</v>
      </c>
      <c r="H3582" t="s">
        <v>8246</v>
      </c>
      <c r="I3582">
        <v>1425185940</v>
      </c>
      <c r="J3582">
        <v>1421900022</v>
      </c>
      <c r="K3582" t="b">
        <v>0</v>
      </c>
      <c r="L3582">
        <v>27</v>
      </c>
      <c r="M3582" t="b">
        <v>1</v>
      </c>
      <c r="N3582" t="s">
        <v>8271</v>
      </c>
      <c r="O3582" s="16">
        <f>Table1[[#This Row],[pledged]]/Table1[[#This Row],[goal]]*100</f>
        <v>113.88888888888889</v>
      </c>
      <c r="P3582" s="6">
        <f>IFERROR(Table1[[#This Row],[pledged]]/Table1[[#This Row],[backers_count]],0)</f>
        <v>37.962962962962962</v>
      </c>
      <c r="Q3582" t="str">
        <f>LEFT(Table1[[#This Row],[Category and Sub-Category]],FIND("/",Table1[[#This Row],[Category and Sub-Category]])-1)</f>
        <v>theater</v>
      </c>
      <c r="R3582" t="str">
        <f>RIGHT(Table1[[#This Row],[Category and Sub-Category]],LEN(Table1[[#This Row],[Category and Sub-Category]])-FIND("/",Table1[[#This Row],[Category and Sub-Category]]))</f>
        <v>plays</v>
      </c>
      <c r="S3582" s="14">
        <f>(((Table1[[#This Row],[launched_at]]/60)/60)/24)+DATE(1970,1,1)</f>
        <v>42026.176180555558</v>
      </c>
      <c r="T3582" s="14">
        <f t="shared" si="55"/>
        <v>42064.207638888889</v>
      </c>
    </row>
    <row r="3583" spans="1:20" ht="58" x14ac:dyDescent="0.35">
      <c r="A3583">
        <v>3581</v>
      </c>
      <c r="B3583" s="1" t="s">
        <v>3580</v>
      </c>
      <c r="C3583" s="1" t="s">
        <v>7691</v>
      </c>
      <c r="D3583" s="6">
        <v>1500</v>
      </c>
      <c r="E3583" s="6">
        <v>1500</v>
      </c>
      <c r="F3583" t="s">
        <v>8219</v>
      </c>
      <c r="G3583" t="s">
        <v>8225</v>
      </c>
      <c r="H3583" t="s">
        <v>8247</v>
      </c>
      <c r="I3583">
        <v>1406719110</v>
      </c>
      <c r="J3583">
        <v>1405509510</v>
      </c>
      <c r="K3583" t="b">
        <v>0</v>
      </c>
      <c r="L3583">
        <v>45</v>
      </c>
      <c r="M3583" t="b">
        <v>1</v>
      </c>
      <c r="N3583" t="s">
        <v>8271</v>
      </c>
      <c r="O3583" s="16">
        <f>Table1[[#This Row],[pledged]]/Table1[[#This Row],[goal]]*100</f>
        <v>100</v>
      </c>
      <c r="P3583" s="6">
        <f>IFERROR(Table1[[#This Row],[pledged]]/Table1[[#This Row],[backers_count]],0)</f>
        <v>33.333333333333336</v>
      </c>
      <c r="Q3583" t="str">
        <f>LEFT(Table1[[#This Row],[Category and Sub-Category]],FIND("/",Table1[[#This Row],[Category and Sub-Category]])-1)</f>
        <v>theater</v>
      </c>
      <c r="R3583" t="str">
        <f>RIGHT(Table1[[#This Row],[Category and Sub-Category]],LEN(Table1[[#This Row],[Category and Sub-Category]])-FIND("/",Table1[[#This Row],[Category and Sub-Category]]))</f>
        <v>plays</v>
      </c>
      <c r="S3583" s="14">
        <f>(((Table1[[#This Row],[launched_at]]/60)/60)/24)+DATE(1970,1,1)</f>
        <v>41836.471180555556</v>
      </c>
      <c r="T3583" s="14">
        <f t="shared" si="55"/>
        <v>41850.471180555556</v>
      </c>
    </row>
    <row r="3584" spans="1:20" ht="43.5" x14ac:dyDescent="0.35">
      <c r="A3584">
        <v>3582</v>
      </c>
      <c r="B3584" s="1" t="s">
        <v>3581</v>
      </c>
      <c r="C3584" s="1" t="s">
        <v>7692</v>
      </c>
      <c r="D3584" s="6">
        <v>1000</v>
      </c>
      <c r="E3584" s="6">
        <v>2870</v>
      </c>
      <c r="F3584" t="s">
        <v>8219</v>
      </c>
      <c r="G3584" t="s">
        <v>8224</v>
      </c>
      <c r="H3584" t="s">
        <v>8246</v>
      </c>
      <c r="I3584">
        <v>1459822682</v>
      </c>
      <c r="J3584">
        <v>1458613082</v>
      </c>
      <c r="K3584" t="b">
        <v>0</v>
      </c>
      <c r="L3584">
        <v>49</v>
      </c>
      <c r="M3584" t="b">
        <v>1</v>
      </c>
      <c r="N3584" t="s">
        <v>8271</v>
      </c>
      <c r="O3584" s="16">
        <f>Table1[[#This Row],[pledged]]/Table1[[#This Row],[goal]]*100</f>
        <v>287</v>
      </c>
      <c r="P3584" s="6">
        <f>IFERROR(Table1[[#This Row],[pledged]]/Table1[[#This Row],[backers_count]],0)</f>
        <v>58.571428571428569</v>
      </c>
      <c r="Q3584" t="str">
        <f>LEFT(Table1[[#This Row],[Category and Sub-Category]],FIND("/",Table1[[#This Row],[Category and Sub-Category]])-1)</f>
        <v>theater</v>
      </c>
      <c r="R3584" t="str">
        <f>RIGHT(Table1[[#This Row],[Category and Sub-Category]],LEN(Table1[[#This Row],[Category and Sub-Category]])-FIND("/",Table1[[#This Row],[Category and Sub-Category]]))</f>
        <v>plays</v>
      </c>
      <c r="S3584" s="14">
        <f>(((Table1[[#This Row],[launched_at]]/60)/60)/24)+DATE(1970,1,1)</f>
        <v>42451.095856481479</v>
      </c>
      <c r="T3584" s="14">
        <f t="shared" si="55"/>
        <v>42465.095856481479</v>
      </c>
    </row>
    <row r="3585" spans="1:20" ht="43.5" x14ac:dyDescent="0.35">
      <c r="A3585">
        <v>3583</v>
      </c>
      <c r="B3585" s="1" t="s">
        <v>3582</v>
      </c>
      <c r="C3585" s="1" t="s">
        <v>7693</v>
      </c>
      <c r="D3585" s="6">
        <v>3000</v>
      </c>
      <c r="E3585" s="6">
        <v>3255</v>
      </c>
      <c r="F3585" t="s">
        <v>8219</v>
      </c>
      <c r="G3585" t="s">
        <v>8224</v>
      </c>
      <c r="H3585" t="s">
        <v>8246</v>
      </c>
      <c r="I3585">
        <v>1460970805</v>
      </c>
      <c r="J3585">
        <v>1455790405</v>
      </c>
      <c r="K3585" t="b">
        <v>0</v>
      </c>
      <c r="L3585">
        <v>24</v>
      </c>
      <c r="M3585" t="b">
        <v>1</v>
      </c>
      <c r="N3585" t="s">
        <v>8271</v>
      </c>
      <c r="O3585" s="16">
        <f>Table1[[#This Row],[pledged]]/Table1[[#This Row],[goal]]*100</f>
        <v>108.5</v>
      </c>
      <c r="P3585" s="6">
        <f>IFERROR(Table1[[#This Row],[pledged]]/Table1[[#This Row],[backers_count]],0)</f>
        <v>135.625</v>
      </c>
      <c r="Q3585" t="str">
        <f>LEFT(Table1[[#This Row],[Category and Sub-Category]],FIND("/",Table1[[#This Row],[Category and Sub-Category]])-1)</f>
        <v>theater</v>
      </c>
      <c r="R3585" t="str">
        <f>RIGHT(Table1[[#This Row],[Category and Sub-Category]],LEN(Table1[[#This Row],[Category and Sub-Category]])-FIND("/",Table1[[#This Row],[Category and Sub-Category]]))</f>
        <v>plays</v>
      </c>
      <c r="S3585" s="14">
        <f>(((Table1[[#This Row],[launched_at]]/60)/60)/24)+DATE(1970,1,1)</f>
        <v>42418.425983796296</v>
      </c>
      <c r="T3585" s="14">
        <f t="shared" si="55"/>
        <v>42478.384317129632</v>
      </c>
    </row>
    <row r="3586" spans="1:20" ht="87" x14ac:dyDescent="0.35">
      <c r="A3586">
        <v>3584</v>
      </c>
      <c r="B3586" s="1" t="s">
        <v>3583</v>
      </c>
      <c r="C3586" s="1" t="s">
        <v>7694</v>
      </c>
      <c r="D3586" s="6">
        <v>3000</v>
      </c>
      <c r="E3586" s="6">
        <v>3465</v>
      </c>
      <c r="F3586" t="s">
        <v>8219</v>
      </c>
      <c r="G3586" t="s">
        <v>8225</v>
      </c>
      <c r="H3586" t="s">
        <v>8247</v>
      </c>
      <c r="I3586">
        <v>1436772944</v>
      </c>
      <c r="J3586">
        <v>1434180944</v>
      </c>
      <c r="K3586" t="b">
        <v>0</v>
      </c>
      <c r="L3586">
        <v>112</v>
      </c>
      <c r="M3586" t="b">
        <v>1</v>
      </c>
      <c r="N3586" t="s">
        <v>8271</v>
      </c>
      <c r="O3586" s="16">
        <f>Table1[[#This Row],[pledged]]/Table1[[#This Row],[goal]]*100</f>
        <v>115.5</v>
      </c>
      <c r="P3586" s="6">
        <f>IFERROR(Table1[[#This Row],[pledged]]/Table1[[#This Row],[backers_count]],0)</f>
        <v>30.9375</v>
      </c>
      <c r="Q3586" t="str">
        <f>LEFT(Table1[[#This Row],[Category and Sub-Category]],FIND("/",Table1[[#This Row],[Category and Sub-Category]])-1)</f>
        <v>theater</v>
      </c>
      <c r="R3586" t="str">
        <f>RIGHT(Table1[[#This Row],[Category and Sub-Category]],LEN(Table1[[#This Row],[Category and Sub-Category]])-FIND("/",Table1[[#This Row],[Category and Sub-Category]]))</f>
        <v>plays</v>
      </c>
      <c r="S3586" s="14">
        <f>(((Table1[[#This Row],[launched_at]]/60)/60)/24)+DATE(1970,1,1)</f>
        <v>42168.316481481481</v>
      </c>
      <c r="T3586" s="14">
        <f t="shared" ref="T3586:T3649" si="56">(((I3586/60)/60)/24)+DATE(1970,1,1)</f>
        <v>42198.316481481481</v>
      </c>
    </row>
    <row r="3587" spans="1:20" ht="43.5" x14ac:dyDescent="0.35">
      <c r="A3587">
        <v>3585</v>
      </c>
      <c r="B3587" s="1" t="s">
        <v>3584</v>
      </c>
      <c r="C3587" s="1" t="s">
        <v>7695</v>
      </c>
      <c r="D3587" s="6">
        <v>3400</v>
      </c>
      <c r="E3587" s="6">
        <v>4050</v>
      </c>
      <c r="F3587" t="s">
        <v>8219</v>
      </c>
      <c r="G3587" t="s">
        <v>8224</v>
      </c>
      <c r="H3587" t="s">
        <v>8246</v>
      </c>
      <c r="I3587">
        <v>1419181890</v>
      </c>
      <c r="J3587">
        <v>1416589890</v>
      </c>
      <c r="K3587" t="b">
        <v>0</v>
      </c>
      <c r="L3587">
        <v>23</v>
      </c>
      <c r="M3587" t="b">
        <v>1</v>
      </c>
      <c r="N3587" t="s">
        <v>8271</v>
      </c>
      <c r="O3587" s="16">
        <f>Table1[[#This Row],[pledged]]/Table1[[#This Row],[goal]]*100</f>
        <v>119.11764705882352</v>
      </c>
      <c r="P3587" s="6">
        <f>IFERROR(Table1[[#This Row],[pledged]]/Table1[[#This Row],[backers_count]],0)</f>
        <v>176.08695652173913</v>
      </c>
      <c r="Q3587" t="str">
        <f>LEFT(Table1[[#This Row],[Category and Sub-Category]],FIND("/",Table1[[#This Row],[Category and Sub-Category]])-1)</f>
        <v>theater</v>
      </c>
      <c r="R3587" t="str">
        <f>RIGHT(Table1[[#This Row],[Category and Sub-Category]],LEN(Table1[[#This Row],[Category and Sub-Category]])-FIND("/",Table1[[#This Row],[Category and Sub-Category]]))</f>
        <v>plays</v>
      </c>
      <c r="S3587" s="14">
        <f>(((Table1[[#This Row],[launched_at]]/60)/60)/24)+DATE(1970,1,1)</f>
        <v>41964.716319444444</v>
      </c>
      <c r="T3587" s="14">
        <f t="shared" si="56"/>
        <v>41994.716319444444</v>
      </c>
    </row>
    <row r="3588" spans="1:20" x14ac:dyDescent="0.35">
      <c r="A3588">
        <v>3586</v>
      </c>
      <c r="B3588" s="1" t="s">
        <v>3585</v>
      </c>
      <c r="C3588" s="1" t="s">
        <v>7696</v>
      </c>
      <c r="D3588" s="6">
        <v>7500</v>
      </c>
      <c r="E3588" s="6">
        <v>8207</v>
      </c>
      <c r="F3588" t="s">
        <v>8219</v>
      </c>
      <c r="G3588" t="s">
        <v>8224</v>
      </c>
      <c r="H3588" t="s">
        <v>8246</v>
      </c>
      <c r="I3588">
        <v>1474649070</v>
      </c>
      <c r="J3588">
        <v>1469465070</v>
      </c>
      <c r="K3588" t="b">
        <v>0</v>
      </c>
      <c r="L3588">
        <v>54</v>
      </c>
      <c r="M3588" t="b">
        <v>1</v>
      </c>
      <c r="N3588" t="s">
        <v>8271</v>
      </c>
      <c r="O3588" s="16">
        <f>Table1[[#This Row],[pledged]]/Table1[[#This Row],[goal]]*100</f>
        <v>109.42666666666668</v>
      </c>
      <c r="P3588" s="6">
        <f>IFERROR(Table1[[#This Row],[pledged]]/Table1[[#This Row],[backers_count]],0)</f>
        <v>151.9814814814815</v>
      </c>
      <c r="Q3588" t="str">
        <f>LEFT(Table1[[#This Row],[Category and Sub-Category]],FIND("/",Table1[[#This Row],[Category and Sub-Category]])-1)</f>
        <v>theater</v>
      </c>
      <c r="R3588" t="str">
        <f>RIGHT(Table1[[#This Row],[Category and Sub-Category]],LEN(Table1[[#This Row],[Category and Sub-Category]])-FIND("/",Table1[[#This Row],[Category and Sub-Category]]))</f>
        <v>plays</v>
      </c>
      <c r="S3588" s="14">
        <f>(((Table1[[#This Row],[launched_at]]/60)/60)/24)+DATE(1970,1,1)</f>
        <v>42576.697569444441</v>
      </c>
      <c r="T3588" s="14">
        <f t="shared" si="56"/>
        <v>42636.697569444441</v>
      </c>
    </row>
    <row r="3589" spans="1:20" ht="43.5" x14ac:dyDescent="0.35">
      <c r="A3589">
        <v>3587</v>
      </c>
      <c r="B3589" s="1" t="s">
        <v>3586</v>
      </c>
      <c r="C3589" s="1" t="s">
        <v>7697</v>
      </c>
      <c r="D3589" s="6">
        <v>500</v>
      </c>
      <c r="E3589" s="6">
        <v>633</v>
      </c>
      <c r="F3589" t="s">
        <v>8219</v>
      </c>
      <c r="G3589" t="s">
        <v>8225</v>
      </c>
      <c r="H3589" t="s">
        <v>8247</v>
      </c>
      <c r="I3589">
        <v>1467054000</v>
      </c>
      <c r="J3589">
        <v>1463144254</v>
      </c>
      <c r="K3589" t="b">
        <v>0</v>
      </c>
      <c r="L3589">
        <v>28</v>
      </c>
      <c r="M3589" t="b">
        <v>1</v>
      </c>
      <c r="N3589" t="s">
        <v>8271</v>
      </c>
      <c r="O3589" s="16">
        <f>Table1[[#This Row],[pledged]]/Table1[[#This Row],[goal]]*100</f>
        <v>126.6</v>
      </c>
      <c r="P3589" s="6">
        <f>IFERROR(Table1[[#This Row],[pledged]]/Table1[[#This Row],[backers_count]],0)</f>
        <v>22.607142857142858</v>
      </c>
      <c r="Q3589" t="str">
        <f>LEFT(Table1[[#This Row],[Category and Sub-Category]],FIND("/",Table1[[#This Row],[Category and Sub-Category]])-1)</f>
        <v>theater</v>
      </c>
      <c r="R3589" t="str">
        <f>RIGHT(Table1[[#This Row],[Category and Sub-Category]],LEN(Table1[[#This Row],[Category and Sub-Category]])-FIND("/",Table1[[#This Row],[Category and Sub-Category]]))</f>
        <v>plays</v>
      </c>
      <c r="S3589" s="14">
        <f>(((Table1[[#This Row],[launched_at]]/60)/60)/24)+DATE(1970,1,1)</f>
        <v>42503.539976851855</v>
      </c>
      <c r="T3589" s="14">
        <f t="shared" si="56"/>
        <v>42548.791666666672</v>
      </c>
    </row>
    <row r="3590" spans="1:20" ht="43.5" x14ac:dyDescent="0.35">
      <c r="A3590">
        <v>3588</v>
      </c>
      <c r="B3590" s="1" t="s">
        <v>3587</v>
      </c>
      <c r="C3590" s="1" t="s">
        <v>7698</v>
      </c>
      <c r="D3590" s="6">
        <v>200</v>
      </c>
      <c r="E3590" s="6">
        <v>201</v>
      </c>
      <c r="F3590" t="s">
        <v>8219</v>
      </c>
      <c r="G3590" t="s">
        <v>8225</v>
      </c>
      <c r="H3590" t="s">
        <v>8247</v>
      </c>
      <c r="I3590">
        <v>1430348400</v>
      </c>
      <c r="J3590">
        <v>1428436410</v>
      </c>
      <c r="K3590" t="b">
        <v>0</v>
      </c>
      <c r="L3590">
        <v>11</v>
      </c>
      <c r="M3590" t="b">
        <v>1</v>
      </c>
      <c r="N3590" t="s">
        <v>8271</v>
      </c>
      <c r="O3590" s="16">
        <f>Table1[[#This Row],[pledged]]/Table1[[#This Row],[goal]]*100</f>
        <v>100.49999999999999</v>
      </c>
      <c r="P3590" s="6">
        <f>IFERROR(Table1[[#This Row],[pledged]]/Table1[[#This Row],[backers_count]],0)</f>
        <v>18.272727272727273</v>
      </c>
      <c r="Q3590" t="str">
        <f>LEFT(Table1[[#This Row],[Category and Sub-Category]],FIND("/",Table1[[#This Row],[Category and Sub-Category]])-1)</f>
        <v>theater</v>
      </c>
      <c r="R3590" t="str">
        <f>RIGHT(Table1[[#This Row],[Category and Sub-Category]],LEN(Table1[[#This Row],[Category and Sub-Category]])-FIND("/",Table1[[#This Row],[Category and Sub-Category]]))</f>
        <v>plays</v>
      </c>
      <c r="S3590" s="14">
        <f>(((Table1[[#This Row],[launched_at]]/60)/60)/24)+DATE(1970,1,1)</f>
        <v>42101.828819444447</v>
      </c>
      <c r="T3590" s="14">
        <f t="shared" si="56"/>
        <v>42123.958333333328</v>
      </c>
    </row>
    <row r="3591" spans="1:20" ht="43.5" x14ac:dyDescent="0.35">
      <c r="A3591">
        <v>3589</v>
      </c>
      <c r="B3591" s="1" t="s">
        <v>3588</v>
      </c>
      <c r="C3591" s="1" t="s">
        <v>7699</v>
      </c>
      <c r="D3591" s="6">
        <v>4000</v>
      </c>
      <c r="E3591" s="6">
        <v>5100</v>
      </c>
      <c r="F3591" t="s">
        <v>8219</v>
      </c>
      <c r="G3591" t="s">
        <v>8224</v>
      </c>
      <c r="H3591" t="s">
        <v>8246</v>
      </c>
      <c r="I3591">
        <v>1432654347</v>
      </c>
      <c r="J3591">
        <v>1430494347</v>
      </c>
      <c r="K3591" t="b">
        <v>0</v>
      </c>
      <c r="L3591">
        <v>62</v>
      </c>
      <c r="M3591" t="b">
        <v>1</v>
      </c>
      <c r="N3591" t="s">
        <v>8271</v>
      </c>
      <c r="O3591" s="16">
        <f>Table1[[#This Row],[pledged]]/Table1[[#This Row],[goal]]*100</f>
        <v>127.49999999999999</v>
      </c>
      <c r="P3591" s="6">
        <f>IFERROR(Table1[[#This Row],[pledged]]/Table1[[#This Row],[backers_count]],0)</f>
        <v>82.258064516129039</v>
      </c>
      <c r="Q3591" t="str">
        <f>LEFT(Table1[[#This Row],[Category and Sub-Category]],FIND("/",Table1[[#This Row],[Category and Sub-Category]])-1)</f>
        <v>theater</v>
      </c>
      <c r="R3591" t="str">
        <f>RIGHT(Table1[[#This Row],[Category and Sub-Category]],LEN(Table1[[#This Row],[Category and Sub-Category]])-FIND("/",Table1[[#This Row],[Category and Sub-Category]]))</f>
        <v>plays</v>
      </c>
      <c r="S3591" s="14">
        <f>(((Table1[[#This Row],[launched_at]]/60)/60)/24)+DATE(1970,1,1)</f>
        <v>42125.647534722222</v>
      </c>
      <c r="T3591" s="14">
        <f t="shared" si="56"/>
        <v>42150.647534722222</v>
      </c>
    </row>
    <row r="3592" spans="1:20" ht="58" x14ac:dyDescent="0.35">
      <c r="A3592">
        <v>3590</v>
      </c>
      <c r="B3592" s="1" t="s">
        <v>3589</v>
      </c>
      <c r="C3592" s="1" t="s">
        <v>7700</v>
      </c>
      <c r="D3592" s="6">
        <v>5000</v>
      </c>
      <c r="E3592" s="6">
        <v>5003</v>
      </c>
      <c r="F3592" t="s">
        <v>8219</v>
      </c>
      <c r="G3592" t="s">
        <v>8225</v>
      </c>
      <c r="H3592" t="s">
        <v>8247</v>
      </c>
      <c r="I3592">
        <v>1413792034</v>
      </c>
      <c r="J3592">
        <v>1411200034</v>
      </c>
      <c r="K3592" t="b">
        <v>0</v>
      </c>
      <c r="L3592">
        <v>73</v>
      </c>
      <c r="M3592" t="b">
        <v>1</v>
      </c>
      <c r="N3592" t="s">
        <v>8271</v>
      </c>
      <c r="O3592" s="16">
        <f>Table1[[#This Row],[pledged]]/Table1[[#This Row],[goal]]*100</f>
        <v>100.05999999999999</v>
      </c>
      <c r="P3592" s="6">
        <f>IFERROR(Table1[[#This Row],[pledged]]/Table1[[#This Row],[backers_count]],0)</f>
        <v>68.534246575342465</v>
      </c>
      <c r="Q3592" t="str">
        <f>LEFT(Table1[[#This Row],[Category and Sub-Category]],FIND("/",Table1[[#This Row],[Category and Sub-Category]])-1)</f>
        <v>theater</v>
      </c>
      <c r="R3592" t="str">
        <f>RIGHT(Table1[[#This Row],[Category and Sub-Category]],LEN(Table1[[#This Row],[Category and Sub-Category]])-FIND("/",Table1[[#This Row],[Category and Sub-Category]]))</f>
        <v>plays</v>
      </c>
      <c r="S3592" s="14">
        <f>(((Table1[[#This Row],[launched_at]]/60)/60)/24)+DATE(1970,1,1)</f>
        <v>41902.333726851852</v>
      </c>
      <c r="T3592" s="14">
        <f t="shared" si="56"/>
        <v>41932.333726851852</v>
      </c>
    </row>
    <row r="3593" spans="1:20" ht="43.5" x14ac:dyDescent="0.35">
      <c r="A3593">
        <v>3591</v>
      </c>
      <c r="B3593" s="1" t="s">
        <v>3590</v>
      </c>
      <c r="C3593" s="1" t="s">
        <v>7701</v>
      </c>
      <c r="D3593" s="6">
        <v>700</v>
      </c>
      <c r="E3593" s="6">
        <v>1225</v>
      </c>
      <c r="F3593" t="s">
        <v>8219</v>
      </c>
      <c r="G3593" t="s">
        <v>8224</v>
      </c>
      <c r="H3593" t="s">
        <v>8246</v>
      </c>
      <c r="I3593">
        <v>1422075540</v>
      </c>
      <c r="J3593">
        <v>1419979544</v>
      </c>
      <c r="K3593" t="b">
        <v>0</v>
      </c>
      <c r="L3593">
        <v>18</v>
      </c>
      <c r="M3593" t="b">
        <v>1</v>
      </c>
      <c r="N3593" t="s">
        <v>8271</v>
      </c>
      <c r="O3593" s="16">
        <f>Table1[[#This Row],[pledged]]/Table1[[#This Row],[goal]]*100</f>
        <v>175</v>
      </c>
      <c r="P3593" s="6">
        <f>IFERROR(Table1[[#This Row],[pledged]]/Table1[[#This Row],[backers_count]],0)</f>
        <v>68.055555555555557</v>
      </c>
      <c r="Q3593" t="str">
        <f>LEFT(Table1[[#This Row],[Category and Sub-Category]],FIND("/",Table1[[#This Row],[Category and Sub-Category]])-1)</f>
        <v>theater</v>
      </c>
      <c r="R3593" t="str">
        <f>RIGHT(Table1[[#This Row],[Category and Sub-Category]],LEN(Table1[[#This Row],[Category and Sub-Category]])-FIND("/",Table1[[#This Row],[Category and Sub-Category]]))</f>
        <v>plays</v>
      </c>
      <c r="S3593" s="14">
        <f>(((Table1[[#This Row],[launched_at]]/60)/60)/24)+DATE(1970,1,1)</f>
        <v>42003.948425925926</v>
      </c>
      <c r="T3593" s="14">
        <f t="shared" si="56"/>
        <v>42028.207638888889</v>
      </c>
    </row>
    <row r="3594" spans="1:20" ht="43.5" x14ac:dyDescent="0.35">
      <c r="A3594">
        <v>3592</v>
      </c>
      <c r="B3594" s="1" t="s">
        <v>3591</v>
      </c>
      <c r="C3594" s="1" t="s">
        <v>7702</v>
      </c>
      <c r="D3594" s="6">
        <v>2000</v>
      </c>
      <c r="E3594" s="6">
        <v>2545</v>
      </c>
      <c r="F3594" t="s">
        <v>8219</v>
      </c>
      <c r="G3594" t="s">
        <v>8224</v>
      </c>
      <c r="H3594" t="s">
        <v>8246</v>
      </c>
      <c r="I3594">
        <v>1423630740</v>
      </c>
      <c r="J3594">
        <v>1418673307</v>
      </c>
      <c r="K3594" t="b">
        <v>0</v>
      </c>
      <c r="L3594">
        <v>35</v>
      </c>
      <c r="M3594" t="b">
        <v>1</v>
      </c>
      <c r="N3594" t="s">
        <v>8271</v>
      </c>
      <c r="O3594" s="16">
        <f>Table1[[#This Row],[pledged]]/Table1[[#This Row],[goal]]*100</f>
        <v>127.25</v>
      </c>
      <c r="P3594" s="6">
        <f>IFERROR(Table1[[#This Row],[pledged]]/Table1[[#This Row],[backers_count]],0)</f>
        <v>72.714285714285708</v>
      </c>
      <c r="Q3594" t="str">
        <f>LEFT(Table1[[#This Row],[Category and Sub-Category]],FIND("/",Table1[[#This Row],[Category and Sub-Category]])-1)</f>
        <v>theater</v>
      </c>
      <c r="R3594" t="str">
        <f>RIGHT(Table1[[#This Row],[Category and Sub-Category]],LEN(Table1[[#This Row],[Category and Sub-Category]])-FIND("/",Table1[[#This Row],[Category and Sub-Category]]))</f>
        <v>plays</v>
      </c>
      <c r="S3594" s="14">
        <f>(((Table1[[#This Row],[launched_at]]/60)/60)/24)+DATE(1970,1,1)</f>
        <v>41988.829942129625</v>
      </c>
      <c r="T3594" s="14">
        <f t="shared" si="56"/>
        <v>42046.207638888889</v>
      </c>
    </row>
    <row r="3595" spans="1:20" ht="43.5" x14ac:dyDescent="0.35">
      <c r="A3595">
        <v>3593</v>
      </c>
      <c r="B3595" s="1" t="s">
        <v>3592</v>
      </c>
      <c r="C3595" s="1" t="s">
        <v>7703</v>
      </c>
      <c r="D3595" s="6">
        <v>3000</v>
      </c>
      <c r="E3595" s="6">
        <v>3319</v>
      </c>
      <c r="F3595" t="s">
        <v>8219</v>
      </c>
      <c r="G3595" t="s">
        <v>8224</v>
      </c>
      <c r="H3595" t="s">
        <v>8246</v>
      </c>
      <c r="I3595">
        <v>1420489560</v>
      </c>
      <c r="J3595">
        <v>1417469639</v>
      </c>
      <c r="K3595" t="b">
        <v>0</v>
      </c>
      <c r="L3595">
        <v>43</v>
      </c>
      <c r="M3595" t="b">
        <v>1</v>
      </c>
      <c r="N3595" t="s">
        <v>8271</v>
      </c>
      <c r="O3595" s="16">
        <f>Table1[[#This Row],[pledged]]/Table1[[#This Row],[goal]]*100</f>
        <v>110.63333333333334</v>
      </c>
      <c r="P3595" s="6">
        <f>IFERROR(Table1[[#This Row],[pledged]]/Table1[[#This Row],[backers_count]],0)</f>
        <v>77.186046511627907</v>
      </c>
      <c r="Q3595" t="str">
        <f>LEFT(Table1[[#This Row],[Category and Sub-Category]],FIND("/",Table1[[#This Row],[Category and Sub-Category]])-1)</f>
        <v>theater</v>
      </c>
      <c r="R3595" t="str">
        <f>RIGHT(Table1[[#This Row],[Category and Sub-Category]],LEN(Table1[[#This Row],[Category and Sub-Category]])-FIND("/",Table1[[#This Row],[Category and Sub-Category]]))</f>
        <v>plays</v>
      </c>
      <c r="S3595" s="14">
        <f>(((Table1[[#This Row],[launched_at]]/60)/60)/24)+DATE(1970,1,1)</f>
        <v>41974.898599537039</v>
      </c>
      <c r="T3595" s="14">
        <f t="shared" si="56"/>
        <v>42009.851388888885</v>
      </c>
    </row>
    <row r="3596" spans="1:20" ht="58" x14ac:dyDescent="0.35">
      <c r="A3596">
        <v>3594</v>
      </c>
      <c r="B3596" s="1" t="s">
        <v>3593</v>
      </c>
      <c r="C3596" s="1" t="s">
        <v>7704</v>
      </c>
      <c r="D3596" s="6">
        <v>1600</v>
      </c>
      <c r="E3596" s="6">
        <v>2015</v>
      </c>
      <c r="F3596" t="s">
        <v>8219</v>
      </c>
      <c r="G3596" t="s">
        <v>8224</v>
      </c>
      <c r="H3596" t="s">
        <v>8246</v>
      </c>
      <c r="I3596">
        <v>1472952982</v>
      </c>
      <c r="J3596">
        <v>1470792982</v>
      </c>
      <c r="K3596" t="b">
        <v>0</v>
      </c>
      <c r="L3596">
        <v>36</v>
      </c>
      <c r="M3596" t="b">
        <v>1</v>
      </c>
      <c r="N3596" t="s">
        <v>8271</v>
      </c>
      <c r="O3596" s="16">
        <f>Table1[[#This Row],[pledged]]/Table1[[#This Row],[goal]]*100</f>
        <v>125.93749999999999</v>
      </c>
      <c r="P3596" s="6">
        <f>IFERROR(Table1[[#This Row],[pledged]]/Table1[[#This Row],[backers_count]],0)</f>
        <v>55.972222222222221</v>
      </c>
      <c r="Q3596" t="str">
        <f>LEFT(Table1[[#This Row],[Category and Sub-Category]],FIND("/",Table1[[#This Row],[Category and Sub-Category]])-1)</f>
        <v>theater</v>
      </c>
      <c r="R3596" t="str">
        <f>RIGHT(Table1[[#This Row],[Category and Sub-Category]],LEN(Table1[[#This Row],[Category and Sub-Category]])-FIND("/",Table1[[#This Row],[Category and Sub-Category]]))</f>
        <v>plays</v>
      </c>
      <c r="S3596" s="14">
        <f>(((Table1[[#This Row],[launched_at]]/60)/60)/24)+DATE(1970,1,1)</f>
        <v>42592.066921296297</v>
      </c>
      <c r="T3596" s="14">
        <f t="shared" si="56"/>
        <v>42617.066921296297</v>
      </c>
    </row>
    <row r="3597" spans="1:20" ht="29" x14ac:dyDescent="0.35">
      <c r="A3597">
        <v>3595</v>
      </c>
      <c r="B3597" s="1" t="s">
        <v>3594</v>
      </c>
      <c r="C3597" s="1" t="s">
        <v>7705</v>
      </c>
      <c r="D3597" s="6">
        <v>2600</v>
      </c>
      <c r="E3597" s="6">
        <v>3081</v>
      </c>
      <c r="F3597" t="s">
        <v>8219</v>
      </c>
      <c r="G3597" t="s">
        <v>8224</v>
      </c>
      <c r="H3597" t="s">
        <v>8246</v>
      </c>
      <c r="I3597">
        <v>1426229940</v>
      </c>
      <c r="J3597">
        <v>1423959123</v>
      </c>
      <c r="K3597" t="b">
        <v>0</v>
      </c>
      <c r="L3597">
        <v>62</v>
      </c>
      <c r="M3597" t="b">
        <v>1</v>
      </c>
      <c r="N3597" t="s">
        <v>8271</v>
      </c>
      <c r="O3597" s="16">
        <f>Table1[[#This Row],[pledged]]/Table1[[#This Row],[goal]]*100</f>
        <v>118.5</v>
      </c>
      <c r="P3597" s="6">
        <f>IFERROR(Table1[[#This Row],[pledged]]/Table1[[#This Row],[backers_count]],0)</f>
        <v>49.693548387096776</v>
      </c>
      <c r="Q3597" t="str">
        <f>LEFT(Table1[[#This Row],[Category and Sub-Category]],FIND("/",Table1[[#This Row],[Category and Sub-Category]])-1)</f>
        <v>theater</v>
      </c>
      <c r="R3597" t="str">
        <f>RIGHT(Table1[[#This Row],[Category and Sub-Category]],LEN(Table1[[#This Row],[Category and Sub-Category]])-FIND("/",Table1[[#This Row],[Category and Sub-Category]]))</f>
        <v>plays</v>
      </c>
      <c r="S3597" s="14">
        <f>(((Table1[[#This Row],[launched_at]]/60)/60)/24)+DATE(1970,1,1)</f>
        <v>42050.008368055554</v>
      </c>
      <c r="T3597" s="14">
        <f t="shared" si="56"/>
        <v>42076.290972222225</v>
      </c>
    </row>
    <row r="3598" spans="1:20" ht="43.5" x14ac:dyDescent="0.35">
      <c r="A3598">
        <v>3596</v>
      </c>
      <c r="B3598" s="1" t="s">
        <v>3595</v>
      </c>
      <c r="C3598" s="1" t="s">
        <v>7706</v>
      </c>
      <c r="D3598" s="6">
        <v>1100</v>
      </c>
      <c r="E3598" s="6">
        <v>1185</v>
      </c>
      <c r="F3598" t="s">
        <v>8219</v>
      </c>
      <c r="G3598" t="s">
        <v>8229</v>
      </c>
      <c r="H3598" t="s">
        <v>8251</v>
      </c>
      <c r="I3598">
        <v>1409072982</v>
      </c>
      <c r="J3598">
        <v>1407258582</v>
      </c>
      <c r="K3598" t="b">
        <v>0</v>
      </c>
      <c r="L3598">
        <v>15</v>
      </c>
      <c r="M3598" t="b">
        <v>1</v>
      </c>
      <c r="N3598" t="s">
        <v>8271</v>
      </c>
      <c r="O3598" s="16">
        <f>Table1[[#This Row],[pledged]]/Table1[[#This Row],[goal]]*100</f>
        <v>107.72727272727273</v>
      </c>
      <c r="P3598" s="6">
        <f>IFERROR(Table1[[#This Row],[pledged]]/Table1[[#This Row],[backers_count]],0)</f>
        <v>79</v>
      </c>
      <c r="Q3598" t="str">
        <f>LEFT(Table1[[#This Row],[Category and Sub-Category]],FIND("/",Table1[[#This Row],[Category and Sub-Category]])-1)</f>
        <v>theater</v>
      </c>
      <c r="R3598" t="str">
        <f>RIGHT(Table1[[#This Row],[Category and Sub-Category]],LEN(Table1[[#This Row],[Category and Sub-Category]])-FIND("/",Table1[[#This Row],[Category and Sub-Category]]))</f>
        <v>plays</v>
      </c>
      <c r="S3598" s="14">
        <f>(((Table1[[#This Row],[launched_at]]/60)/60)/24)+DATE(1970,1,1)</f>
        <v>41856.715069444443</v>
      </c>
      <c r="T3598" s="14">
        <f t="shared" si="56"/>
        <v>41877.715069444443</v>
      </c>
    </row>
    <row r="3599" spans="1:20" ht="29" x14ac:dyDescent="0.35">
      <c r="A3599">
        <v>3597</v>
      </c>
      <c r="B3599" s="1" t="s">
        <v>3596</v>
      </c>
      <c r="C3599" s="1" t="s">
        <v>7707</v>
      </c>
      <c r="D3599" s="6">
        <v>2500</v>
      </c>
      <c r="E3599" s="6">
        <v>2565</v>
      </c>
      <c r="F3599" t="s">
        <v>8219</v>
      </c>
      <c r="G3599" t="s">
        <v>8224</v>
      </c>
      <c r="H3599" t="s">
        <v>8246</v>
      </c>
      <c r="I3599">
        <v>1456984740</v>
      </c>
      <c r="J3599">
        <v>1455717790</v>
      </c>
      <c r="K3599" t="b">
        <v>0</v>
      </c>
      <c r="L3599">
        <v>33</v>
      </c>
      <c r="M3599" t="b">
        <v>1</v>
      </c>
      <c r="N3599" t="s">
        <v>8271</v>
      </c>
      <c r="O3599" s="16">
        <f>Table1[[#This Row],[pledged]]/Table1[[#This Row],[goal]]*100</f>
        <v>102.60000000000001</v>
      </c>
      <c r="P3599" s="6">
        <f>IFERROR(Table1[[#This Row],[pledged]]/Table1[[#This Row],[backers_count]],0)</f>
        <v>77.727272727272734</v>
      </c>
      <c r="Q3599" t="str">
        <f>LEFT(Table1[[#This Row],[Category and Sub-Category]],FIND("/",Table1[[#This Row],[Category and Sub-Category]])-1)</f>
        <v>theater</v>
      </c>
      <c r="R3599" t="str">
        <f>RIGHT(Table1[[#This Row],[Category and Sub-Category]],LEN(Table1[[#This Row],[Category and Sub-Category]])-FIND("/",Table1[[#This Row],[Category and Sub-Category]]))</f>
        <v>plays</v>
      </c>
      <c r="S3599" s="14">
        <f>(((Table1[[#This Row],[launched_at]]/60)/60)/24)+DATE(1970,1,1)</f>
        <v>42417.585532407407</v>
      </c>
      <c r="T3599" s="14">
        <f t="shared" si="56"/>
        <v>42432.249305555553</v>
      </c>
    </row>
    <row r="3600" spans="1:20" ht="43.5" x14ac:dyDescent="0.35">
      <c r="A3600">
        <v>3598</v>
      </c>
      <c r="B3600" s="1" t="s">
        <v>3597</v>
      </c>
      <c r="C3600" s="1" t="s">
        <v>7708</v>
      </c>
      <c r="D3600" s="6">
        <v>1000</v>
      </c>
      <c r="E3600" s="6">
        <v>1101</v>
      </c>
      <c r="F3600" t="s">
        <v>8219</v>
      </c>
      <c r="G3600" t="s">
        <v>8224</v>
      </c>
      <c r="H3600" t="s">
        <v>8246</v>
      </c>
      <c r="I3600">
        <v>1409720340</v>
      </c>
      <c r="J3600">
        <v>1408129822</v>
      </c>
      <c r="K3600" t="b">
        <v>0</v>
      </c>
      <c r="L3600">
        <v>27</v>
      </c>
      <c r="M3600" t="b">
        <v>1</v>
      </c>
      <c r="N3600" t="s">
        <v>8271</v>
      </c>
      <c r="O3600" s="16">
        <f>Table1[[#This Row],[pledged]]/Table1[[#This Row],[goal]]*100</f>
        <v>110.1</v>
      </c>
      <c r="P3600" s="6">
        <f>IFERROR(Table1[[#This Row],[pledged]]/Table1[[#This Row],[backers_count]],0)</f>
        <v>40.777777777777779</v>
      </c>
      <c r="Q3600" t="str">
        <f>LEFT(Table1[[#This Row],[Category and Sub-Category]],FIND("/",Table1[[#This Row],[Category and Sub-Category]])-1)</f>
        <v>theater</v>
      </c>
      <c r="R3600" t="str">
        <f>RIGHT(Table1[[#This Row],[Category and Sub-Category]],LEN(Table1[[#This Row],[Category and Sub-Category]])-FIND("/",Table1[[#This Row],[Category and Sub-Category]]))</f>
        <v>plays</v>
      </c>
      <c r="S3600" s="14">
        <f>(((Table1[[#This Row],[launched_at]]/60)/60)/24)+DATE(1970,1,1)</f>
        <v>41866.79886574074</v>
      </c>
      <c r="T3600" s="14">
        <f t="shared" si="56"/>
        <v>41885.207638888889</v>
      </c>
    </row>
    <row r="3601" spans="1:20" ht="43.5" x14ac:dyDescent="0.35">
      <c r="A3601">
        <v>3599</v>
      </c>
      <c r="B3601" s="1" t="s">
        <v>3598</v>
      </c>
      <c r="C3601" s="1" t="s">
        <v>7709</v>
      </c>
      <c r="D3601" s="6">
        <v>500</v>
      </c>
      <c r="E3601" s="6">
        <v>1010</v>
      </c>
      <c r="F3601" t="s">
        <v>8219</v>
      </c>
      <c r="G3601" t="s">
        <v>8224</v>
      </c>
      <c r="H3601" t="s">
        <v>8246</v>
      </c>
      <c r="I3601">
        <v>1440892800</v>
      </c>
      <c r="J3601">
        <v>1438715077</v>
      </c>
      <c r="K3601" t="b">
        <v>0</v>
      </c>
      <c r="L3601">
        <v>17</v>
      </c>
      <c r="M3601" t="b">
        <v>1</v>
      </c>
      <c r="N3601" t="s">
        <v>8271</v>
      </c>
      <c r="O3601" s="16">
        <f>Table1[[#This Row],[pledged]]/Table1[[#This Row],[goal]]*100</f>
        <v>202</v>
      </c>
      <c r="P3601" s="6">
        <f>IFERROR(Table1[[#This Row],[pledged]]/Table1[[#This Row],[backers_count]],0)</f>
        <v>59.411764705882355</v>
      </c>
      <c r="Q3601" t="str">
        <f>LEFT(Table1[[#This Row],[Category and Sub-Category]],FIND("/",Table1[[#This Row],[Category and Sub-Category]])-1)</f>
        <v>theater</v>
      </c>
      <c r="R3601" t="str">
        <f>RIGHT(Table1[[#This Row],[Category and Sub-Category]],LEN(Table1[[#This Row],[Category and Sub-Category]])-FIND("/",Table1[[#This Row],[Category and Sub-Category]]))</f>
        <v>plays</v>
      </c>
      <c r="S3601" s="14">
        <f>(((Table1[[#This Row],[launched_at]]/60)/60)/24)+DATE(1970,1,1)</f>
        <v>42220.79487268519</v>
      </c>
      <c r="T3601" s="14">
        <f t="shared" si="56"/>
        <v>42246</v>
      </c>
    </row>
    <row r="3602" spans="1:20" ht="29" x14ac:dyDescent="0.35">
      <c r="A3602">
        <v>3600</v>
      </c>
      <c r="B3602" s="1" t="s">
        <v>3599</v>
      </c>
      <c r="C3602" s="1" t="s">
        <v>7710</v>
      </c>
      <c r="D3602" s="6">
        <v>10</v>
      </c>
      <c r="E3602" s="6">
        <v>13</v>
      </c>
      <c r="F3602" t="s">
        <v>8219</v>
      </c>
      <c r="G3602" t="s">
        <v>8224</v>
      </c>
      <c r="H3602" t="s">
        <v>8246</v>
      </c>
      <c r="I3602">
        <v>1476390164</v>
      </c>
      <c r="J3602">
        <v>1473970964</v>
      </c>
      <c r="K3602" t="b">
        <v>0</v>
      </c>
      <c r="L3602">
        <v>4</v>
      </c>
      <c r="M3602" t="b">
        <v>1</v>
      </c>
      <c r="N3602" t="s">
        <v>8271</v>
      </c>
      <c r="O3602" s="16">
        <f>Table1[[#This Row],[pledged]]/Table1[[#This Row],[goal]]*100</f>
        <v>130</v>
      </c>
      <c r="P3602" s="6">
        <f>IFERROR(Table1[[#This Row],[pledged]]/Table1[[#This Row],[backers_count]],0)</f>
        <v>3.25</v>
      </c>
      <c r="Q3602" t="str">
        <f>LEFT(Table1[[#This Row],[Category and Sub-Category]],FIND("/",Table1[[#This Row],[Category and Sub-Category]])-1)</f>
        <v>theater</v>
      </c>
      <c r="R3602" t="str">
        <f>RIGHT(Table1[[#This Row],[Category and Sub-Category]],LEN(Table1[[#This Row],[Category and Sub-Category]])-FIND("/",Table1[[#This Row],[Category and Sub-Category]]))</f>
        <v>plays</v>
      </c>
      <c r="S3602" s="14">
        <f>(((Table1[[#This Row],[launched_at]]/60)/60)/24)+DATE(1970,1,1)</f>
        <v>42628.849120370374</v>
      </c>
      <c r="T3602" s="14">
        <f t="shared" si="56"/>
        <v>42656.849120370374</v>
      </c>
    </row>
    <row r="3603" spans="1:20" ht="43.5" x14ac:dyDescent="0.35">
      <c r="A3603">
        <v>3601</v>
      </c>
      <c r="B3603" s="1" t="s">
        <v>3600</v>
      </c>
      <c r="C3603" s="1" t="s">
        <v>7711</v>
      </c>
      <c r="D3603" s="6">
        <v>2000</v>
      </c>
      <c r="E3603" s="6">
        <v>2087</v>
      </c>
      <c r="F3603" t="s">
        <v>8219</v>
      </c>
      <c r="G3603" t="s">
        <v>8225</v>
      </c>
      <c r="H3603" t="s">
        <v>8247</v>
      </c>
      <c r="I3603">
        <v>1421452682</v>
      </c>
      <c r="J3603">
        <v>1418860682</v>
      </c>
      <c r="K3603" t="b">
        <v>0</v>
      </c>
      <c r="L3603">
        <v>53</v>
      </c>
      <c r="M3603" t="b">
        <v>1</v>
      </c>
      <c r="N3603" t="s">
        <v>8271</v>
      </c>
      <c r="O3603" s="16">
        <f>Table1[[#This Row],[pledged]]/Table1[[#This Row],[goal]]*100</f>
        <v>104.35000000000001</v>
      </c>
      <c r="P3603" s="6">
        <f>IFERROR(Table1[[#This Row],[pledged]]/Table1[[#This Row],[backers_count]],0)</f>
        <v>39.377358490566039</v>
      </c>
      <c r="Q3603" t="str">
        <f>LEFT(Table1[[#This Row],[Category and Sub-Category]],FIND("/",Table1[[#This Row],[Category and Sub-Category]])-1)</f>
        <v>theater</v>
      </c>
      <c r="R3603" t="str">
        <f>RIGHT(Table1[[#This Row],[Category and Sub-Category]],LEN(Table1[[#This Row],[Category and Sub-Category]])-FIND("/",Table1[[#This Row],[Category and Sub-Category]]))</f>
        <v>plays</v>
      </c>
      <c r="S3603" s="14">
        <f>(((Table1[[#This Row],[launched_at]]/60)/60)/24)+DATE(1970,1,1)</f>
        <v>41990.99863425926</v>
      </c>
      <c r="T3603" s="14">
        <f t="shared" si="56"/>
        <v>42020.99863425926</v>
      </c>
    </row>
    <row r="3604" spans="1:20" ht="58" x14ac:dyDescent="0.35">
      <c r="A3604">
        <v>3602</v>
      </c>
      <c r="B3604" s="1" t="s">
        <v>3601</v>
      </c>
      <c r="C3604" s="1" t="s">
        <v>7712</v>
      </c>
      <c r="D3604" s="6">
        <v>4000</v>
      </c>
      <c r="E3604" s="6">
        <v>4002</v>
      </c>
      <c r="F3604" t="s">
        <v>8219</v>
      </c>
      <c r="G3604" t="s">
        <v>8224</v>
      </c>
      <c r="H3604" t="s">
        <v>8246</v>
      </c>
      <c r="I3604">
        <v>1463520479</v>
      </c>
      <c r="J3604">
        <v>1458336479</v>
      </c>
      <c r="K3604" t="b">
        <v>0</v>
      </c>
      <c r="L3604">
        <v>49</v>
      </c>
      <c r="M3604" t="b">
        <v>1</v>
      </c>
      <c r="N3604" t="s">
        <v>8271</v>
      </c>
      <c r="O3604" s="16">
        <f>Table1[[#This Row],[pledged]]/Table1[[#This Row],[goal]]*100</f>
        <v>100.05</v>
      </c>
      <c r="P3604" s="6">
        <f>IFERROR(Table1[[#This Row],[pledged]]/Table1[[#This Row],[backers_count]],0)</f>
        <v>81.673469387755105</v>
      </c>
      <c r="Q3604" t="str">
        <f>LEFT(Table1[[#This Row],[Category and Sub-Category]],FIND("/",Table1[[#This Row],[Category and Sub-Category]])-1)</f>
        <v>theater</v>
      </c>
      <c r="R3604" t="str">
        <f>RIGHT(Table1[[#This Row],[Category and Sub-Category]],LEN(Table1[[#This Row],[Category and Sub-Category]])-FIND("/",Table1[[#This Row],[Category and Sub-Category]]))</f>
        <v>plays</v>
      </c>
      <c r="S3604" s="14">
        <f>(((Table1[[#This Row],[launched_at]]/60)/60)/24)+DATE(1970,1,1)</f>
        <v>42447.894432870366</v>
      </c>
      <c r="T3604" s="14">
        <f t="shared" si="56"/>
        <v>42507.894432870366</v>
      </c>
    </row>
    <row r="3605" spans="1:20" ht="43.5" x14ac:dyDescent="0.35">
      <c r="A3605">
        <v>3603</v>
      </c>
      <c r="B3605" s="1" t="s">
        <v>3602</v>
      </c>
      <c r="C3605" s="1" t="s">
        <v>7713</v>
      </c>
      <c r="D3605" s="6">
        <v>1500</v>
      </c>
      <c r="E3605" s="6">
        <v>2560</v>
      </c>
      <c r="F3605" t="s">
        <v>8219</v>
      </c>
      <c r="G3605" t="s">
        <v>8224</v>
      </c>
      <c r="H3605" t="s">
        <v>8246</v>
      </c>
      <c r="I3605">
        <v>1446759880</v>
      </c>
      <c r="J3605">
        <v>1444164280</v>
      </c>
      <c r="K3605" t="b">
        <v>0</v>
      </c>
      <c r="L3605">
        <v>57</v>
      </c>
      <c r="M3605" t="b">
        <v>1</v>
      </c>
      <c r="N3605" t="s">
        <v>8271</v>
      </c>
      <c r="O3605" s="16">
        <f>Table1[[#This Row],[pledged]]/Table1[[#This Row],[goal]]*100</f>
        <v>170.66666666666669</v>
      </c>
      <c r="P3605" s="6">
        <f>IFERROR(Table1[[#This Row],[pledged]]/Table1[[#This Row],[backers_count]],0)</f>
        <v>44.912280701754383</v>
      </c>
      <c r="Q3605" t="str">
        <f>LEFT(Table1[[#This Row],[Category and Sub-Category]],FIND("/",Table1[[#This Row],[Category and Sub-Category]])-1)</f>
        <v>theater</v>
      </c>
      <c r="R3605" t="str">
        <f>RIGHT(Table1[[#This Row],[Category and Sub-Category]],LEN(Table1[[#This Row],[Category and Sub-Category]])-FIND("/",Table1[[#This Row],[Category and Sub-Category]]))</f>
        <v>plays</v>
      </c>
      <c r="S3605" s="14">
        <f>(((Table1[[#This Row],[launched_at]]/60)/60)/24)+DATE(1970,1,1)</f>
        <v>42283.864351851851</v>
      </c>
      <c r="T3605" s="14">
        <f t="shared" si="56"/>
        <v>42313.906018518523</v>
      </c>
    </row>
    <row r="3606" spans="1:20" ht="43.5" x14ac:dyDescent="0.35">
      <c r="A3606">
        <v>3604</v>
      </c>
      <c r="B3606" s="1" t="s">
        <v>3603</v>
      </c>
      <c r="C3606" s="1" t="s">
        <v>7714</v>
      </c>
      <c r="D3606" s="6">
        <v>3000</v>
      </c>
      <c r="E3606" s="6">
        <v>3385</v>
      </c>
      <c r="F3606" t="s">
        <v>8219</v>
      </c>
      <c r="G3606" t="s">
        <v>8224</v>
      </c>
      <c r="H3606" t="s">
        <v>8246</v>
      </c>
      <c r="I3606">
        <v>1461913140</v>
      </c>
      <c r="J3606">
        <v>1461370956</v>
      </c>
      <c r="K3606" t="b">
        <v>0</v>
      </c>
      <c r="L3606">
        <v>69</v>
      </c>
      <c r="M3606" t="b">
        <v>1</v>
      </c>
      <c r="N3606" t="s">
        <v>8271</v>
      </c>
      <c r="O3606" s="16">
        <f>Table1[[#This Row],[pledged]]/Table1[[#This Row],[goal]]*100</f>
        <v>112.83333333333334</v>
      </c>
      <c r="P3606" s="6">
        <f>IFERROR(Table1[[#This Row],[pledged]]/Table1[[#This Row],[backers_count]],0)</f>
        <v>49.05797101449275</v>
      </c>
      <c r="Q3606" t="str">
        <f>LEFT(Table1[[#This Row],[Category and Sub-Category]],FIND("/",Table1[[#This Row],[Category and Sub-Category]])-1)</f>
        <v>theater</v>
      </c>
      <c r="R3606" t="str">
        <f>RIGHT(Table1[[#This Row],[Category and Sub-Category]],LEN(Table1[[#This Row],[Category and Sub-Category]])-FIND("/",Table1[[#This Row],[Category and Sub-Category]]))</f>
        <v>plays</v>
      </c>
      <c r="S3606" s="14">
        <f>(((Table1[[#This Row],[launched_at]]/60)/60)/24)+DATE(1970,1,1)</f>
        <v>42483.015694444446</v>
      </c>
      <c r="T3606" s="14">
        <f t="shared" si="56"/>
        <v>42489.290972222225</v>
      </c>
    </row>
    <row r="3607" spans="1:20" ht="58" x14ac:dyDescent="0.35">
      <c r="A3607">
        <v>3605</v>
      </c>
      <c r="B3607" s="1" t="s">
        <v>3604</v>
      </c>
      <c r="C3607" s="1" t="s">
        <v>7715</v>
      </c>
      <c r="D3607" s="6">
        <v>250</v>
      </c>
      <c r="E3607" s="6">
        <v>460</v>
      </c>
      <c r="F3607" t="s">
        <v>8219</v>
      </c>
      <c r="G3607" t="s">
        <v>8225</v>
      </c>
      <c r="H3607" t="s">
        <v>8247</v>
      </c>
      <c r="I3607">
        <v>1455390126</v>
      </c>
      <c r="J3607">
        <v>1452798126</v>
      </c>
      <c r="K3607" t="b">
        <v>0</v>
      </c>
      <c r="L3607">
        <v>15</v>
      </c>
      <c r="M3607" t="b">
        <v>1</v>
      </c>
      <c r="N3607" t="s">
        <v>8271</v>
      </c>
      <c r="O3607" s="16">
        <f>Table1[[#This Row],[pledged]]/Table1[[#This Row],[goal]]*100</f>
        <v>184</v>
      </c>
      <c r="P3607" s="6">
        <f>IFERROR(Table1[[#This Row],[pledged]]/Table1[[#This Row],[backers_count]],0)</f>
        <v>30.666666666666668</v>
      </c>
      <c r="Q3607" t="str">
        <f>LEFT(Table1[[#This Row],[Category and Sub-Category]],FIND("/",Table1[[#This Row],[Category and Sub-Category]])-1)</f>
        <v>theater</v>
      </c>
      <c r="R3607" t="str">
        <f>RIGHT(Table1[[#This Row],[Category and Sub-Category]],LEN(Table1[[#This Row],[Category and Sub-Category]])-FIND("/",Table1[[#This Row],[Category and Sub-Category]]))</f>
        <v>plays</v>
      </c>
      <c r="S3607" s="14">
        <f>(((Table1[[#This Row],[launched_at]]/60)/60)/24)+DATE(1970,1,1)</f>
        <v>42383.793124999997</v>
      </c>
      <c r="T3607" s="14">
        <f t="shared" si="56"/>
        <v>42413.793124999997</v>
      </c>
    </row>
    <row r="3608" spans="1:20" ht="43.5" x14ac:dyDescent="0.35">
      <c r="A3608">
        <v>3606</v>
      </c>
      <c r="B3608" s="1" t="s">
        <v>3605</v>
      </c>
      <c r="C3608" s="1" t="s">
        <v>7716</v>
      </c>
      <c r="D3608" s="6">
        <v>3000</v>
      </c>
      <c r="E3608" s="6">
        <v>3908</v>
      </c>
      <c r="F3608" t="s">
        <v>8219</v>
      </c>
      <c r="G3608" t="s">
        <v>8225</v>
      </c>
      <c r="H3608" t="s">
        <v>8247</v>
      </c>
      <c r="I3608">
        <v>1471185057</v>
      </c>
      <c r="J3608">
        <v>1468593057</v>
      </c>
      <c r="K3608" t="b">
        <v>0</v>
      </c>
      <c r="L3608">
        <v>64</v>
      </c>
      <c r="M3608" t="b">
        <v>1</v>
      </c>
      <c r="N3608" t="s">
        <v>8271</v>
      </c>
      <c r="O3608" s="16">
        <f>Table1[[#This Row],[pledged]]/Table1[[#This Row],[goal]]*100</f>
        <v>130.26666666666665</v>
      </c>
      <c r="P3608" s="6">
        <f>IFERROR(Table1[[#This Row],[pledged]]/Table1[[#This Row],[backers_count]],0)</f>
        <v>61.0625</v>
      </c>
      <c r="Q3608" t="str">
        <f>LEFT(Table1[[#This Row],[Category and Sub-Category]],FIND("/",Table1[[#This Row],[Category and Sub-Category]])-1)</f>
        <v>theater</v>
      </c>
      <c r="R3608" t="str">
        <f>RIGHT(Table1[[#This Row],[Category and Sub-Category]],LEN(Table1[[#This Row],[Category and Sub-Category]])-FIND("/",Table1[[#This Row],[Category and Sub-Category]]))</f>
        <v>plays</v>
      </c>
      <c r="S3608" s="14">
        <f>(((Table1[[#This Row],[launched_at]]/60)/60)/24)+DATE(1970,1,1)</f>
        <v>42566.604826388888</v>
      </c>
      <c r="T3608" s="14">
        <f t="shared" si="56"/>
        <v>42596.604826388888</v>
      </c>
    </row>
    <row r="3609" spans="1:20" ht="29" x14ac:dyDescent="0.35">
      <c r="A3609">
        <v>3607</v>
      </c>
      <c r="B3609" s="1" t="s">
        <v>3606</v>
      </c>
      <c r="C3609" s="1" t="s">
        <v>7717</v>
      </c>
      <c r="D3609" s="6">
        <v>550</v>
      </c>
      <c r="E3609" s="6">
        <v>580</v>
      </c>
      <c r="F3609" t="s">
        <v>8219</v>
      </c>
      <c r="G3609" t="s">
        <v>8225</v>
      </c>
      <c r="H3609" t="s">
        <v>8247</v>
      </c>
      <c r="I3609">
        <v>1450137600</v>
      </c>
      <c r="J3609">
        <v>1448924882</v>
      </c>
      <c r="K3609" t="b">
        <v>0</v>
      </c>
      <c r="L3609">
        <v>20</v>
      </c>
      <c r="M3609" t="b">
        <v>1</v>
      </c>
      <c r="N3609" t="s">
        <v>8271</v>
      </c>
      <c r="O3609" s="16">
        <f>Table1[[#This Row],[pledged]]/Table1[[#This Row],[goal]]*100</f>
        <v>105.45454545454544</v>
      </c>
      <c r="P3609" s="6">
        <f>IFERROR(Table1[[#This Row],[pledged]]/Table1[[#This Row],[backers_count]],0)</f>
        <v>29</v>
      </c>
      <c r="Q3609" t="str">
        <f>LEFT(Table1[[#This Row],[Category and Sub-Category]],FIND("/",Table1[[#This Row],[Category and Sub-Category]])-1)</f>
        <v>theater</v>
      </c>
      <c r="R3609" t="str">
        <f>RIGHT(Table1[[#This Row],[Category and Sub-Category]],LEN(Table1[[#This Row],[Category and Sub-Category]])-FIND("/",Table1[[#This Row],[Category and Sub-Category]]))</f>
        <v>plays</v>
      </c>
      <c r="S3609" s="14">
        <f>(((Table1[[#This Row],[launched_at]]/60)/60)/24)+DATE(1970,1,1)</f>
        <v>42338.963912037041</v>
      </c>
      <c r="T3609" s="14">
        <f t="shared" si="56"/>
        <v>42353</v>
      </c>
    </row>
    <row r="3610" spans="1:20" ht="43.5" x14ac:dyDescent="0.35">
      <c r="A3610">
        <v>3608</v>
      </c>
      <c r="B3610" s="1" t="s">
        <v>3607</v>
      </c>
      <c r="C3610" s="1" t="s">
        <v>7718</v>
      </c>
      <c r="D3610" s="6">
        <v>800</v>
      </c>
      <c r="E3610" s="6">
        <v>800</v>
      </c>
      <c r="F3610" t="s">
        <v>8219</v>
      </c>
      <c r="G3610" t="s">
        <v>8225</v>
      </c>
      <c r="H3610" t="s">
        <v>8247</v>
      </c>
      <c r="I3610">
        <v>1466172000</v>
      </c>
      <c r="J3610">
        <v>1463418090</v>
      </c>
      <c r="K3610" t="b">
        <v>0</v>
      </c>
      <c r="L3610">
        <v>27</v>
      </c>
      <c r="M3610" t="b">
        <v>1</v>
      </c>
      <c r="N3610" t="s">
        <v>8271</v>
      </c>
      <c r="O3610" s="16">
        <f>Table1[[#This Row],[pledged]]/Table1[[#This Row],[goal]]*100</f>
        <v>100</v>
      </c>
      <c r="P3610" s="6">
        <f>IFERROR(Table1[[#This Row],[pledged]]/Table1[[#This Row],[backers_count]],0)</f>
        <v>29.62962962962963</v>
      </c>
      <c r="Q3610" t="str">
        <f>LEFT(Table1[[#This Row],[Category and Sub-Category]],FIND("/",Table1[[#This Row],[Category and Sub-Category]])-1)</f>
        <v>theater</v>
      </c>
      <c r="R3610" t="str">
        <f>RIGHT(Table1[[#This Row],[Category and Sub-Category]],LEN(Table1[[#This Row],[Category and Sub-Category]])-FIND("/",Table1[[#This Row],[Category and Sub-Category]]))</f>
        <v>plays</v>
      </c>
      <c r="S3610" s="14">
        <f>(((Table1[[#This Row],[launched_at]]/60)/60)/24)+DATE(1970,1,1)</f>
        <v>42506.709375000006</v>
      </c>
      <c r="T3610" s="14">
        <f t="shared" si="56"/>
        <v>42538.583333333328</v>
      </c>
    </row>
    <row r="3611" spans="1:20" ht="43.5" x14ac:dyDescent="0.35">
      <c r="A3611">
        <v>3609</v>
      </c>
      <c r="B3611" s="1" t="s">
        <v>3608</v>
      </c>
      <c r="C3611" s="1" t="s">
        <v>7719</v>
      </c>
      <c r="D3611" s="6">
        <v>1960</v>
      </c>
      <c r="E3611" s="6">
        <v>3005</v>
      </c>
      <c r="F3611" t="s">
        <v>8219</v>
      </c>
      <c r="G3611" t="s">
        <v>8225</v>
      </c>
      <c r="H3611" t="s">
        <v>8247</v>
      </c>
      <c r="I3611">
        <v>1459378085</v>
      </c>
      <c r="J3611">
        <v>1456789685</v>
      </c>
      <c r="K3611" t="b">
        <v>0</v>
      </c>
      <c r="L3611">
        <v>21</v>
      </c>
      <c r="M3611" t="b">
        <v>1</v>
      </c>
      <c r="N3611" t="s">
        <v>8271</v>
      </c>
      <c r="O3611" s="16">
        <f>Table1[[#This Row],[pledged]]/Table1[[#This Row],[goal]]*100</f>
        <v>153.31632653061226</v>
      </c>
      <c r="P3611" s="6">
        <f>IFERROR(Table1[[#This Row],[pledged]]/Table1[[#This Row],[backers_count]],0)</f>
        <v>143.0952380952381</v>
      </c>
      <c r="Q3611" t="str">
        <f>LEFT(Table1[[#This Row],[Category and Sub-Category]],FIND("/",Table1[[#This Row],[Category and Sub-Category]])-1)</f>
        <v>theater</v>
      </c>
      <c r="R3611" t="str">
        <f>RIGHT(Table1[[#This Row],[Category and Sub-Category]],LEN(Table1[[#This Row],[Category and Sub-Category]])-FIND("/",Table1[[#This Row],[Category and Sub-Category]]))</f>
        <v>plays</v>
      </c>
      <c r="S3611" s="14">
        <f>(((Table1[[#This Row],[launched_at]]/60)/60)/24)+DATE(1970,1,1)</f>
        <v>42429.991724537031</v>
      </c>
      <c r="T3611" s="14">
        <f t="shared" si="56"/>
        <v>42459.950057870374</v>
      </c>
    </row>
    <row r="3612" spans="1:20" ht="43.5" x14ac:dyDescent="0.35">
      <c r="A3612">
        <v>3610</v>
      </c>
      <c r="B3612" s="1" t="s">
        <v>3609</v>
      </c>
      <c r="C3612" s="1" t="s">
        <v>7720</v>
      </c>
      <c r="D3612" s="6">
        <v>1000</v>
      </c>
      <c r="E3612" s="6">
        <v>1623</v>
      </c>
      <c r="F3612" t="s">
        <v>8219</v>
      </c>
      <c r="G3612" t="s">
        <v>8225</v>
      </c>
      <c r="H3612" t="s">
        <v>8247</v>
      </c>
      <c r="I3612">
        <v>1439806936</v>
      </c>
      <c r="J3612">
        <v>1437214936</v>
      </c>
      <c r="K3612" t="b">
        <v>0</v>
      </c>
      <c r="L3612">
        <v>31</v>
      </c>
      <c r="M3612" t="b">
        <v>1</v>
      </c>
      <c r="N3612" t="s">
        <v>8271</v>
      </c>
      <c r="O3612" s="16">
        <f>Table1[[#This Row],[pledged]]/Table1[[#This Row],[goal]]*100</f>
        <v>162.30000000000001</v>
      </c>
      <c r="P3612" s="6">
        <f>IFERROR(Table1[[#This Row],[pledged]]/Table1[[#This Row],[backers_count]],0)</f>
        <v>52.354838709677416</v>
      </c>
      <c r="Q3612" t="str">
        <f>LEFT(Table1[[#This Row],[Category and Sub-Category]],FIND("/",Table1[[#This Row],[Category and Sub-Category]])-1)</f>
        <v>theater</v>
      </c>
      <c r="R3612" t="str">
        <f>RIGHT(Table1[[#This Row],[Category and Sub-Category]],LEN(Table1[[#This Row],[Category and Sub-Category]])-FIND("/",Table1[[#This Row],[Category and Sub-Category]]))</f>
        <v>plays</v>
      </c>
      <c r="S3612" s="14">
        <f>(((Table1[[#This Row],[launched_at]]/60)/60)/24)+DATE(1970,1,1)</f>
        <v>42203.432129629626</v>
      </c>
      <c r="T3612" s="14">
        <f t="shared" si="56"/>
        <v>42233.432129629626</v>
      </c>
    </row>
    <row r="3613" spans="1:20" ht="43.5" x14ac:dyDescent="0.35">
      <c r="A3613">
        <v>3611</v>
      </c>
      <c r="B3613" s="1" t="s">
        <v>3610</v>
      </c>
      <c r="C3613" s="1" t="s">
        <v>7721</v>
      </c>
      <c r="D3613" s="6">
        <v>2500</v>
      </c>
      <c r="E3613" s="6">
        <v>3400</v>
      </c>
      <c r="F3613" t="s">
        <v>8219</v>
      </c>
      <c r="G3613" t="s">
        <v>8225</v>
      </c>
      <c r="H3613" t="s">
        <v>8247</v>
      </c>
      <c r="I3613">
        <v>1428483201</v>
      </c>
      <c r="J3613">
        <v>1425891201</v>
      </c>
      <c r="K3613" t="b">
        <v>0</v>
      </c>
      <c r="L3613">
        <v>51</v>
      </c>
      <c r="M3613" t="b">
        <v>1</v>
      </c>
      <c r="N3613" t="s">
        <v>8271</v>
      </c>
      <c r="O3613" s="16">
        <f>Table1[[#This Row],[pledged]]/Table1[[#This Row],[goal]]*100</f>
        <v>136</v>
      </c>
      <c r="P3613" s="6">
        <f>IFERROR(Table1[[#This Row],[pledged]]/Table1[[#This Row],[backers_count]],0)</f>
        <v>66.666666666666671</v>
      </c>
      <c r="Q3613" t="str">
        <f>LEFT(Table1[[#This Row],[Category and Sub-Category]],FIND("/",Table1[[#This Row],[Category and Sub-Category]])-1)</f>
        <v>theater</v>
      </c>
      <c r="R3613" t="str">
        <f>RIGHT(Table1[[#This Row],[Category and Sub-Category]],LEN(Table1[[#This Row],[Category and Sub-Category]])-FIND("/",Table1[[#This Row],[Category and Sub-Category]]))</f>
        <v>plays</v>
      </c>
      <c r="S3613" s="14">
        <f>(((Table1[[#This Row],[launched_at]]/60)/60)/24)+DATE(1970,1,1)</f>
        <v>42072.370381944449</v>
      </c>
      <c r="T3613" s="14">
        <f t="shared" si="56"/>
        <v>42102.370381944449</v>
      </c>
    </row>
    <row r="3614" spans="1:20" ht="43.5" x14ac:dyDescent="0.35">
      <c r="A3614">
        <v>3612</v>
      </c>
      <c r="B3614" s="1" t="s">
        <v>3611</v>
      </c>
      <c r="C3614" s="1" t="s">
        <v>7722</v>
      </c>
      <c r="D3614" s="6">
        <v>5000</v>
      </c>
      <c r="E3614" s="6">
        <v>7220</v>
      </c>
      <c r="F3614" t="s">
        <v>8219</v>
      </c>
      <c r="G3614" t="s">
        <v>8229</v>
      </c>
      <c r="H3614" t="s">
        <v>8251</v>
      </c>
      <c r="I3614">
        <v>1402334811</v>
      </c>
      <c r="J3614">
        <v>1401470811</v>
      </c>
      <c r="K3614" t="b">
        <v>0</v>
      </c>
      <c r="L3614">
        <v>57</v>
      </c>
      <c r="M3614" t="b">
        <v>1</v>
      </c>
      <c r="N3614" t="s">
        <v>8271</v>
      </c>
      <c r="O3614" s="16">
        <f>Table1[[#This Row],[pledged]]/Table1[[#This Row],[goal]]*100</f>
        <v>144.4</v>
      </c>
      <c r="P3614" s="6">
        <f>IFERROR(Table1[[#This Row],[pledged]]/Table1[[#This Row],[backers_count]],0)</f>
        <v>126.66666666666667</v>
      </c>
      <c r="Q3614" t="str">
        <f>LEFT(Table1[[#This Row],[Category and Sub-Category]],FIND("/",Table1[[#This Row],[Category and Sub-Category]])-1)</f>
        <v>theater</v>
      </c>
      <c r="R3614" t="str">
        <f>RIGHT(Table1[[#This Row],[Category and Sub-Category]],LEN(Table1[[#This Row],[Category and Sub-Category]])-FIND("/",Table1[[#This Row],[Category and Sub-Category]]))</f>
        <v>plays</v>
      </c>
      <c r="S3614" s="14">
        <f>(((Table1[[#This Row],[launched_at]]/60)/60)/24)+DATE(1970,1,1)</f>
        <v>41789.726979166669</v>
      </c>
      <c r="T3614" s="14">
        <f t="shared" si="56"/>
        <v>41799.726979166669</v>
      </c>
    </row>
    <row r="3615" spans="1:20" ht="43.5" x14ac:dyDescent="0.35">
      <c r="A3615">
        <v>3613</v>
      </c>
      <c r="B3615" s="1" t="s">
        <v>3612</v>
      </c>
      <c r="C3615" s="1" t="s">
        <v>7723</v>
      </c>
      <c r="D3615" s="6">
        <v>1250</v>
      </c>
      <c r="E3615" s="6">
        <v>1250</v>
      </c>
      <c r="F3615" t="s">
        <v>8219</v>
      </c>
      <c r="G3615" t="s">
        <v>8224</v>
      </c>
      <c r="H3615" t="s">
        <v>8246</v>
      </c>
      <c r="I3615">
        <v>1403964574</v>
      </c>
      <c r="J3615">
        <v>1401372574</v>
      </c>
      <c r="K3615" t="b">
        <v>0</v>
      </c>
      <c r="L3615">
        <v>20</v>
      </c>
      <c r="M3615" t="b">
        <v>1</v>
      </c>
      <c r="N3615" t="s">
        <v>8271</v>
      </c>
      <c r="O3615" s="16">
        <f>Table1[[#This Row],[pledged]]/Table1[[#This Row],[goal]]*100</f>
        <v>100</v>
      </c>
      <c r="P3615" s="6">
        <f>IFERROR(Table1[[#This Row],[pledged]]/Table1[[#This Row],[backers_count]],0)</f>
        <v>62.5</v>
      </c>
      <c r="Q3615" t="str">
        <f>LEFT(Table1[[#This Row],[Category and Sub-Category]],FIND("/",Table1[[#This Row],[Category and Sub-Category]])-1)</f>
        <v>theater</v>
      </c>
      <c r="R3615" t="str">
        <f>RIGHT(Table1[[#This Row],[Category and Sub-Category]],LEN(Table1[[#This Row],[Category and Sub-Category]])-FIND("/",Table1[[#This Row],[Category and Sub-Category]]))</f>
        <v>plays</v>
      </c>
      <c r="S3615" s="14">
        <f>(((Table1[[#This Row],[launched_at]]/60)/60)/24)+DATE(1970,1,1)</f>
        <v>41788.58997685185</v>
      </c>
      <c r="T3615" s="14">
        <f t="shared" si="56"/>
        <v>41818.58997685185</v>
      </c>
    </row>
    <row r="3616" spans="1:20" ht="43.5" x14ac:dyDescent="0.35">
      <c r="A3616">
        <v>3614</v>
      </c>
      <c r="B3616" s="1" t="s">
        <v>3439</v>
      </c>
      <c r="C3616" s="1" t="s">
        <v>7724</v>
      </c>
      <c r="D3616" s="6">
        <v>2500</v>
      </c>
      <c r="E3616" s="6">
        <v>2520</v>
      </c>
      <c r="F3616" t="s">
        <v>8219</v>
      </c>
      <c r="G3616" t="s">
        <v>8224</v>
      </c>
      <c r="H3616" t="s">
        <v>8246</v>
      </c>
      <c r="I3616">
        <v>1434675616</v>
      </c>
      <c r="J3616">
        <v>1432083616</v>
      </c>
      <c r="K3616" t="b">
        <v>0</v>
      </c>
      <c r="L3616">
        <v>71</v>
      </c>
      <c r="M3616" t="b">
        <v>1</v>
      </c>
      <c r="N3616" t="s">
        <v>8271</v>
      </c>
      <c r="O3616" s="16">
        <f>Table1[[#This Row],[pledged]]/Table1[[#This Row],[goal]]*100</f>
        <v>100.8</v>
      </c>
      <c r="P3616" s="6">
        <f>IFERROR(Table1[[#This Row],[pledged]]/Table1[[#This Row],[backers_count]],0)</f>
        <v>35.492957746478872</v>
      </c>
      <c r="Q3616" t="str">
        <f>LEFT(Table1[[#This Row],[Category and Sub-Category]],FIND("/",Table1[[#This Row],[Category and Sub-Category]])-1)</f>
        <v>theater</v>
      </c>
      <c r="R3616" t="str">
        <f>RIGHT(Table1[[#This Row],[Category and Sub-Category]],LEN(Table1[[#This Row],[Category and Sub-Category]])-FIND("/",Table1[[#This Row],[Category and Sub-Category]]))</f>
        <v>plays</v>
      </c>
      <c r="S3616" s="14">
        <f>(((Table1[[#This Row],[launched_at]]/60)/60)/24)+DATE(1970,1,1)</f>
        <v>42144.041851851856</v>
      </c>
      <c r="T3616" s="14">
        <f t="shared" si="56"/>
        <v>42174.041851851856</v>
      </c>
    </row>
    <row r="3617" spans="1:20" ht="43.5" x14ac:dyDescent="0.35">
      <c r="A3617">
        <v>3615</v>
      </c>
      <c r="B3617" s="1" t="s">
        <v>3613</v>
      </c>
      <c r="C3617" s="1" t="s">
        <v>7725</v>
      </c>
      <c r="D3617" s="6">
        <v>2500</v>
      </c>
      <c r="E3617" s="6">
        <v>2670</v>
      </c>
      <c r="F3617" t="s">
        <v>8219</v>
      </c>
      <c r="G3617" t="s">
        <v>8225</v>
      </c>
      <c r="H3617" t="s">
        <v>8247</v>
      </c>
      <c r="I3617">
        <v>1449756896</v>
      </c>
      <c r="J3617">
        <v>1447164896</v>
      </c>
      <c r="K3617" t="b">
        <v>0</v>
      </c>
      <c r="L3617">
        <v>72</v>
      </c>
      <c r="M3617" t="b">
        <v>1</v>
      </c>
      <c r="N3617" t="s">
        <v>8271</v>
      </c>
      <c r="O3617" s="16">
        <f>Table1[[#This Row],[pledged]]/Table1[[#This Row],[goal]]*100</f>
        <v>106.80000000000001</v>
      </c>
      <c r="P3617" s="6">
        <f>IFERROR(Table1[[#This Row],[pledged]]/Table1[[#This Row],[backers_count]],0)</f>
        <v>37.083333333333336</v>
      </c>
      <c r="Q3617" t="str">
        <f>LEFT(Table1[[#This Row],[Category and Sub-Category]],FIND("/",Table1[[#This Row],[Category and Sub-Category]])-1)</f>
        <v>theater</v>
      </c>
      <c r="R3617" t="str">
        <f>RIGHT(Table1[[#This Row],[Category and Sub-Category]],LEN(Table1[[#This Row],[Category and Sub-Category]])-FIND("/",Table1[[#This Row],[Category and Sub-Category]]))</f>
        <v>plays</v>
      </c>
      <c r="S3617" s="14">
        <f>(((Table1[[#This Row],[launched_at]]/60)/60)/24)+DATE(1970,1,1)</f>
        <v>42318.593703703707</v>
      </c>
      <c r="T3617" s="14">
        <f t="shared" si="56"/>
        <v>42348.593703703707</v>
      </c>
    </row>
    <row r="3618" spans="1:20" ht="58" x14ac:dyDescent="0.35">
      <c r="A3618">
        <v>3616</v>
      </c>
      <c r="B3618" s="1" t="s">
        <v>3614</v>
      </c>
      <c r="C3618" s="1" t="s">
        <v>7726</v>
      </c>
      <c r="D3618" s="6">
        <v>2500</v>
      </c>
      <c r="E3618" s="6">
        <v>3120</v>
      </c>
      <c r="F3618" t="s">
        <v>8219</v>
      </c>
      <c r="G3618" t="s">
        <v>8225</v>
      </c>
      <c r="H3618" t="s">
        <v>8247</v>
      </c>
      <c r="I3618">
        <v>1426801664</v>
      </c>
      <c r="J3618">
        <v>1424213264</v>
      </c>
      <c r="K3618" t="b">
        <v>0</v>
      </c>
      <c r="L3618">
        <v>45</v>
      </c>
      <c r="M3618" t="b">
        <v>1</v>
      </c>
      <c r="N3618" t="s">
        <v>8271</v>
      </c>
      <c r="O3618" s="16">
        <f>Table1[[#This Row],[pledged]]/Table1[[#This Row],[goal]]*100</f>
        <v>124.8</v>
      </c>
      <c r="P3618" s="6">
        <f>IFERROR(Table1[[#This Row],[pledged]]/Table1[[#This Row],[backers_count]],0)</f>
        <v>69.333333333333329</v>
      </c>
      <c r="Q3618" t="str">
        <f>LEFT(Table1[[#This Row],[Category and Sub-Category]],FIND("/",Table1[[#This Row],[Category and Sub-Category]])-1)</f>
        <v>theater</v>
      </c>
      <c r="R3618" t="str">
        <f>RIGHT(Table1[[#This Row],[Category and Sub-Category]],LEN(Table1[[#This Row],[Category and Sub-Category]])-FIND("/",Table1[[#This Row],[Category and Sub-Category]]))</f>
        <v>plays</v>
      </c>
      <c r="S3618" s="14">
        <f>(((Table1[[#This Row],[launched_at]]/60)/60)/24)+DATE(1970,1,1)</f>
        <v>42052.949814814812</v>
      </c>
      <c r="T3618" s="14">
        <f t="shared" si="56"/>
        <v>42082.908148148148</v>
      </c>
    </row>
    <row r="3619" spans="1:20" ht="43.5" x14ac:dyDescent="0.35">
      <c r="A3619">
        <v>3617</v>
      </c>
      <c r="B3619" s="1" t="s">
        <v>3615</v>
      </c>
      <c r="C3619" s="1" t="s">
        <v>7727</v>
      </c>
      <c r="D3619" s="6">
        <v>740</v>
      </c>
      <c r="E3619" s="6">
        <v>880</v>
      </c>
      <c r="F3619" t="s">
        <v>8219</v>
      </c>
      <c r="G3619" t="s">
        <v>8225</v>
      </c>
      <c r="H3619" t="s">
        <v>8247</v>
      </c>
      <c r="I3619">
        <v>1488240000</v>
      </c>
      <c r="J3619">
        <v>1486996729</v>
      </c>
      <c r="K3619" t="b">
        <v>0</v>
      </c>
      <c r="L3619">
        <v>51</v>
      </c>
      <c r="M3619" t="b">
        <v>1</v>
      </c>
      <c r="N3619" t="s">
        <v>8271</v>
      </c>
      <c r="O3619" s="16">
        <f>Table1[[#This Row],[pledged]]/Table1[[#This Row],[goal]]*100</f>
        <v>118.91891891891892</v>
      </c>
      <c r="P3619" s="6">
        <f>IFERROR(Table1[[#This Row],[pledged]]/Table1[[#This Row],[backers_count]],0)</f>
        <v>17.254901960784313</v>
      </c>
      <c r="Q3619" t="str">
        <f>LEFT(Table1[[#This Row],[Category and Sub-Category]],FIND("/",Table1[[#This Row],[Category and Sub-Category]])-1)</f>
        <v>theater</v>
      </c>
      <c r="R3619" t="str">
        <f>RIGHT(Table1[[#This Row],[Category and Sub-Category]],LEN(Table1[[#This Row],[Category and Sub-Category]])-FIND("/",Table1[[#This Row],[Category and Sub-Category]]))</f>
        <v>plays</v>
      </c>
      <c r="S3619" s="14">
        <f>(((Table1[[#This Row],[launched_at]]/60)/60)/24)+DATE(1970,1,1)</f>
        <v>42779.610289351855</v>
      </c>
      <c r="T3619" s="14">
        <f t="shared" si="56"/>
        <v>42794</v>
      </c>
    </row>
    <row r="3620" spans="1:20" ht="43.5" x14ac:dyDescent="0.35">
      <c r="A3620">
        <v>3618</v>
      </c>
      <c r="B3620" s="1" t="s">
        <v>3616</v>
      </c>
      <c r="C3620" s="1" t="s">
        <v>7728</v>
      </c>
      <c r="D3620" s="6">
        <v>2000</v>
      </c>
      <c r="E3620" s="6">
        <v>2020</v>
      </c>
      <c r="F3620" t="s">
        <v>8219</v>
      </c>
      <c r="G3620" t="s">
        <v>8225</v>
      </c>
      <c r="H3620" t="s">
        <v>8247</v>
      </c>
      <c r="I3620">
        <v>1433343850</v>
      </c>
      <c r="J3620">
        <v>1430751850</v>
      </c>
      <c r="K3620" t="b">
        <v>0</v>
      </c>
      <c r="L3620">
        <v>56</v>
      </c>
      <c r="M3620" t="b">
        <v>1</v>
      </c>
      <c r="N3620" t="s">
        <v>8271</v>
      </c>
      <c r="O3620" s="16">
        <f>Table1[[#This Row],[pledged]]/Table1[[#This Row],[goal]]*100</f>
        <v>101</v>
      </c>
      <c r="P3620" s="6">
        <f>IFERROR(Table1[[#This Row],[pledged]]/Table1[[#This Row],[backers_count]],0)</f>
        <v>36.071428571428569</v>
      </c>
      <c r="Q3620" t="str">
        <f>LEFT(Table1[[#This Row],[Category and Sub-Category]],FIND("/",Table1[[#This Row],[Category and Sub-Category]])-1)</f>
        <v>theater</v>
      </c>
      <c r="R3620" t="str">
        <f>RIGHT(Table1[[#This Row],[Category and Sub-Category]],LEN(Table1[[#This Row],[Category and Sub-Category]])-FIND("/",Table1[[#This Row],[Category and Sub-Category]]))</f>
        <v>plays</v>
      </c>
      <c r="S3620" s="14">
        <f>(((Table1[[#This Row],[launched_at]]/60)/60)/24)+DATE(1970,1,1)</f>
        <v>42128.627893518518</v>
      </c>
      <c r="T3620" s="14">
        <f t="shared" si="56"/>
        <v>42158.627893518518</v>
      </c>
    </row>
    <row r="3621" spans="1:20" ht="43.5" x14ac:dyDescent="0.35">
      <c r="A3621">
        <v>3619</v>
      </c>
      <c r="B3621" s="1" t="s">
        <v>3617</v>
      </c>
      <c r="C3621" s="1" t="s">
        <v>7729</v>
      </c>
      <c r="D3621" s="6">
        <v>1000</v>
      </c>
      <c r="E3621" s="6">
        <v>1130</v>
      </c>
      <c r="F3621" t="s">
        <v>8219</v>
      </c>
      <c r="G3621" t="s">
        <v>8224</v>
      </c>
      <c r="H3621" t="s">
        <v>8246</v>
      </c>
      <c r="I3621">
        <v>1479592800</v>
      </c>
      <c r="J3621">
        <v>1476760226</v>
      </c>
      <c r="K3621" t="b">
        <v>0</v>
      </c>
      <c r="L3621">
        <v>17</v>
      </c>
      <c r="M3621" t="b">
        <v>1</v>
      </c>
      <c r="N3621" t="s">
        <v>8271</v>
      </c>
      <c r="O3621" s="16">
        <f>Table1[[#This Row],[pledged]]/Table1[[#This Row],[goal]]*100</f>
        <v>112.99999999999999</v>
      </c>
      <c r="P3621" s="6">
        <f>IFERROR(Table1[[#This Row],[pledged]]/Table1[[#This Row],[backers_count]],0)</f>
        <v>66.470588235294116</v>
      </c>
      <c r="Q3621" t="str">
        <f>LEFT(Table1[[#This Row],[Category and Sub-Category]],FIND("/",Table1[[#This Row],[Category and Sub-Category]])-1)</f>
        <v>theater</v>
      </c>
      <c r="R3621" t="str">
        <f>RIGHT(Table1[[#This Row],[Category and Sub-Category]],LEN(Table1[[#This Row],[Category and Sub-Category]])-FIND("/",Table1[[#This Row],[Category and Sub-Category]]))</f>
        <v>plays</v>
      </c>
      <c r="S3621" s="14">
        <f>(((Table1[[#This Row],[launched_at]]/60)/60)/24)+DATE(1970,1,1)</f>
        <v>42661.132245370376</v>
      </c>
      <c r="T3621" s="14">
        <f t="shared" si="56"/>
        <v>42693.916666666672</v>
      </c>
    </row>
    <row r="3622" spans="1:20" ht="43.5" x14ac:dyDescent="0.35">
      <c r="A3622">
        <v>3620</v>
      </c>
      <c r="B3622" s="1" t="s">
        <v>3618</v>
      </c>
      <c r="C3622" s="1" t="s">
        <v>7730</v>
      </c>
      <c r="D3622" s="6">
        <v>10500</v>
      </c>
      <c r="E3622" s="6">
        <v>11045</v>
      </c>
      <c r="F3622" t="s">
        <v>8219</v>
      </c>
      <c r="G3622" t="s">
        <v>8224</v>
      </c>
      <c r="H3622" t="s">
        <v>8246</v>
      </c>
      <c r="I3622">
        <v>1425528000</v>
      </c>
      <c r="J3622">
        <v>1422916261</v>
      </c>
      <c r="K3622" t="b">
        <v>0</v>
      </c>
      <c r="L3622">
        <v>197</v>
      </c>
      <c r="M3622" t="b">
        <v>1</v>
      </c>
      <c r="N3622" t="s">
        <v>8271</v>
      </c>
      <c r="O3622" s="16">
        <f>Table1[[#This Row],[pledged]]/Table1[[#This Row],[goal]]*100</f>
        <v>105.19047619047619</v>
      </c>
      <c r="P3622" s="6">
        <f>IFERROR(Table1[[#This Row],[pledged]]/Table1[[#This Row],[backers_count]],0)</f>
        <v>56.065989847715734</v>
      </c>
      <c r="Q3622" t="str">
        <f>LEFT(Table1[[#This Row],[Category and Sub-Category]],FIND("/",Table1[[#This Row],[Category and Sub-Category]])-1)</f>
        <v>theater</v>
      </c>
      <c r="R3622" t="str">
        <f>RIGHT(Table1[[#This Row],[Category and Sub-Category]],LEN(Table1[[#This Row],[Category and Sub-Category]])-FIND("/",Table1[[#This Row],[Category and Sub-Category]]))</f>
        <v>plays</v>
      </c>
      <c r="S3622" s="14">
        <f>(((Table1[[#This Row],[launched_at]]/60)/60)/24)+DATE(1970,1,1)</f>
        <v>42037.938206018516</v>
      </c>
      <c r="T3622" s="14">
        <f t="shared" si="56"/>
        <v>42068.166666666672</v>
      </c>
    </row>
    <row r="3623" spans="1:20" ht="43.5" x14ac:dyDescent="0.35">
      <c r="A3623">
        <v>3621</v>
      </c>
      <c r="B3623" s="1" t="s">
        <v>3619</v>
      </c>
      <c r="C3623" s="1" t="s">
        <v>7731</v>
      </c>
      <c r="D3623" s="6">
        <v>3000</v>
      </c>
      <c r="E3623" s="6">
        <v>3292</v>
      </c>
      <c r="F3623" t="s">
        <v>8219</v>
      </c>
      <c r="G3623" t="s">
        <v>8224</v>
      </c>
      <c r="H3623" t="s">
        <v>8246</v>
      </c>
      <c r="I3623">
        <v>1475269200</v>
      </c>
      <c r="J3623">
        <v>1473200844</v>
      </c>
      <c r="K3623" t="b">
        <v>0</v>
      </c>
      <c r="L3623">
        <v>70</v>
      </c>
      <c r="M3623" t="b">
        <v>1</v>
      </c>
      <c r="N3623" t="s">
        <v>8271</v>
      </c>
      <c r="O3623" s="16">
        <f>Table1[[#This Row],[pledged]]/Table1[[#This Row],[goal]]*100</f>
        <v>109.73333333333332</v>
      </c>
      <c r="P3623" s="6">
        <f>IFERROR(Table1[[#This Row],[pledged]]/Table1[[#This Row],[backers_count]],0)</f>
        <v>47.028571428571432</v>
      </c>
      <c r="Q3623" t="str">
        <f>LEFT(Table1[[#This Row],[Category and Sub-Category]],FIND("/",Table1[[#This Row],[Category and Sub-Category]])-1)</f>
        <v>theater</v>
      </c>
      <c r="R3623" t="str">
        <f>RIGHT(Table1[[#This Row],[Category and Sub-Category]],LEN(Table1[[#This Row],[Category and Sub-Category]])-FIND("/",Table1[[#This Row],[Category and Sub-Category]]))</f>
        <v>plays</v>
      </c>
      <c r="S3623" s="14">
        <f>(((Table1[[#This Row],[launched_at]]/60)/60)/24)+DATE(1970,1,1)</f>
        <v>42619.935694444444</v>
      </c>
      <c r="T3623" s="14">
        <f t="shared" si="56"/>
        <v>42643.875</v>
      </c>
    </row>
    <row r="3624" spans="1:20" ht="29" x14ac:dyDescent="0.35">
      <c r="A3624">
        <v>3622</v>
      </c>
      <c r="B3624" s="1" t="s">
        <v>3620</v>
      </c>
      <c r="C3624" s="1" t="s">
        <v>7732</v>
      </c>
      <c r="D3624" s="6">
        <v>1000</v>
      </c>
      <c r="E3624" s="6">
        <v>1000.99</v>
      </c>
      <c r="F3624" t="s">
        <v>8219</v>
      </c>
      <c r="G3624" t="s">
        <v>8224</v>
      </c>
      <c r="H3624" t="s">
        <v>8246</v>
      </c>
      <c r="I3624">
        <v>1411874580</v>
      </c>
      <c r="J3624">
        <v>1409030371</v>
      </c>
      <c r="K3624" t="b">
        <v>0</v>
      </c>
      <c r="L3624">
        <v>21</v>
      </c>
      <c r="M3624" t="b">
        <v>1</v>
      </c>
      <c r="N3624" t="s">
        <v>8271</v>
      </c>
      <c r="O3624" s="16">
        <f>Table1[[#This Row],[pledged]]/Table1[[#This Row],[goal]]*100</f>
        <v>100.099</v>
      </c>
      <c r="P3624" s="6">
        <f>IFERROR(Table1[[#This Row],[pledged]]/Table1[[#This Row],[backers_count]],0)</f>
        <v>47.666190476190479</v>
      </c>
      <c r="Q3624" t="str">
        <f>LEFT(Table1[[#This Row],[Category and Sub-Category]],FIND("/",Table1[[#This Row],[Category and Sub-Category]])-1)</f>
        <v>theater</v>
      </c>
      <c r="R3624" t="str">
        <f>RIGHT(Table1[[#This Row],[Category and Sub-Category]],LEN(Table1[[#This Row],[Category and Sub-Category]])-FIND("/",Table1[[#This Row],[Category and Sub-Category]]))</f>
        <v>plays</v>
      </c>
      <c r="S3624" s="14">
        <f>(((Table1[[#This Row],[launched_at]]/60)/60)/24)+DATE(1970,1,1)</f>
        <v>41877.221886574072</v>
      </c>
      <c r="T3624" s="14">
        <f t="shared" si="56"/>
        <v>41910.140972222223</v>
      </c>
    </row>
    <row r="3625" spans="1:20" ht="29" x14ac:dyDescent="0.35">
      <c r="A3625">
        <v>3623</v>
      </c>
      <c r="B3625" s="1" t="s">
        <v>3621</v>
      </c>
      <c r="C3625" s="1" t="s">
        <v>7733</v>
      </c>
      <c r="D3625" s="6">
        <v>2500</v>
      </c>
      <c r="E3625" s="6">
        <v>3000</v>
      </c>
      <c r="F3625" t="s">
        <v>8219</v>
      </c>
      <c r="G3625" t="s">
        <v>8224</v>
      </c>
      <c r="H3625" t="s">
        <v>8246</v>
      </c>
      <c r="I3625">
        <v>1406358000</v>
      </c>
      <c r="J3625">
        <v>1404841270</v>
      </c>
      <c r="K3625" t="b">
        <v>0</v>
      </c>
      <c r="L3625">
        <v>34</v>
      </c>
      <c r="M3625" t="b">
        <v>1</v>
      </c>
      <c r="N3625" t="s">
        <v>8271</v>
      </c>
      <c r="O3625" s="16">
        <f>Table1[[#This Row],[pledged]]/Table1[[#This Row],[goal]]*100</f>
        <v>120</v>
      </c>
      <c r="P3625" s="6">
        <f>IFERROR(Table1[[#This Row],[pledged]]/Table1[[#This Row],[backers_count]],0)</f>
        <v>88.235294117647058</v>
      </c>
      <c r="Q3625" t="str">
        <f>LEFT(Table1[[#This Row],[Category and Sub-Category]],FIND("/",Table1[[#This Row],[Category and Sub-Category]])-1)</f>
        <v>theater</v>
      </c>
      <c r="R3625" t="str">
        <f>RIGHT(Table1[[#This Row],[Category and Sub-Category]],LEN(Table1[[#This Row],[Category and Sub-Category]])-FIND("/",Table1[[#This Row],[Category and Sub-Category]]))</f>
        <v>plays</v>
      </c>
      <c r="S3625" s="14">
        <f>(((Table1[[#This Row],[launched_at]]/60)/60)/24)+DATE(1970,1,1)</f>
        <v>41828.736921296295</v>
      </c>
      <c r="T3625" s="14">
        <f t="shared" si="56"/>
        <v>41846.291666666664</v>
      </c>
    </row>
    <row r="3626" spans="1:20" ht="72.5" x14ac:dyDescent="0.35">
      <c r="A3626">
        <v>3624</v>
      </c>
      <c r="B3626" s="1" t="s">
        <v>3622</v>
      </c>
      <c r="C3626" s="1" t="s">
        <v>7734</v>
      </c>
      <c r="D3626" s="6">
        <v>3000</v>
      </c>
      <c r="E3626" s="6">
        <v>3148</v>
      </c>
      <c r="F3626" t="s">
        <v>8219</v>
      </c>
      <c r="G3626" t="s">
        <v>8224</v>
      </c>
      <c r="H3626" t="s">
        <v>8246</v>
      </c>
      <c r="I3626">
        <v>1471977290</v>
      </c>
      <c r="J3626">
        <v>1466793290</v>
      </c>
      <c r="K3626" t="b">
        <v>0</v>
      </c>
      <c r="L3626">
        <v>39</v>
      </c>
      <c r="M3626" t="b">
        <v>1</v>
      </c>
      <c r="N3626" t="s">
        <v>8271</v>
      </c>
      <c r="O3626" s="16">
        <f>Table1[[#This Row],[pledged]]/Table1[[#This Row],[goal]]*100</f>
        <v>104.93333333333332</v>
      </c>
      <c r="P3626" s="6">
        <f>IFERROR(Table1[[#This Row],[pledged]]/Table1[[#This Row],[backers_count]],0)</f>
        <v>80.717948717948715</v>
      </c>
      <c r="Q3626" t="str">
        <f>LEFT(Table1[[#This Row],[Category and Sub-Category]],FIND("/",Table1[[#This Row],[Category and Sub-Category]])-1)</f>
        <v>theater</v>
      </c>
      <c r="R3626" t="str">
        <f>RIGHT(Table1[[#This Row],[Category and Sub-Category]],LEN(Table1[[#This Row],[Category and Sub-Category]])-FIND("/",Table1[[#This Row],[Category and Sub-Category]]))</f>
        <v>plays</v>
      </c>
      <c r="S3626" s="14">
        <f>(((Table1[[#This Row],[launched_at]]/60)/60)/24)+DATE(1970,1,1)</f>
        <v>42545.774189814809</v>
      </c>
      <c r="T3626" s="14">
        <f t="shared" si="56"/>
        <v>42605.774189814809</v>
      </c>
    </row>
    <row r="3627" spans="1:20" ht="58" x14ac:dyDescent="0.35">
      <c r="A3627">
        <v>3625</v>
      </c>
      <c r="B3627" s="1" t="s">
        <v>3623</v>
      </c>
      <c r="C3627" s="1" t="s">
        <v>7735</v>
      </c>
      <c r="D3627" s="6">
        <v>3000</v>
      </c>
      <c r="E3627" s="6">
        <v>3080</v>
      </c>
      <c r="F3627" t="s">
        <v>8219</v>
      </c>
      <c r="G3627" t="s">
        <v>8225</v>
      </c>
      <c r="H3627" t="s">
        <v>8247</v>
      </c>
      <c r="I3627">
        <v>1435851577</v>
      </c>
      <c r="J3627">
        <v>1433259577</v>
      </c>
      <c r="K3627" t="b">
        <v>0</v>
      </c>
      <c r="L3627">
        <v>78</v>
      </c>
      <c r="M3627" t="b">
        <v>1</v>
      </c>
      <c r="N3627" t="s">
        <v>8271</v>
      </c>
      <c r="O3627" s="16">
        <f>Table1[[#This Row],[pledged]]/Table1[[#This Row],[goal]]*100</f>
        <v>102.66666666666666</v>
      </c>
      <c r="P3627" s="6">
        <f>IFERROR(Table1[[#This Row],[pledged]]/Table1[[#This Row],[backers_count]],0)</f>
        <v>39.487179487179489</v>
      </c>
      <c r="Q3627" t="str">
        <f>LEFT(Table1[[#This Row],[Category and Sub-Category]],FIND("/",Table1[[#This Row],[Category and Sub-Category]])-1)</f>
        <v>theater</v>
      </c>
      <c r="R3627" t="str">
        <f>RIGHT(Table1[[#This Row],[Category and Sub-Category]],LEN(Table1[[#This Row],[Category and Sub-Category]])-FIND("/",Table1[[#This Row],[Category and Sub-Category]]))</f>
        <v>plays</v>
      </c>
      <c r="S3627" s="14">
        <f>(((Table1[[#This Row],[launched_at]]/60)/60)/24)+DATE(1970,1,1)</f>
        <v>42157.652511574073</v>
      </c>
      <c r="T3627" s="14">
        <f t="shared" si="56"/>
        <v>42187.652511574073</v>
      </c>
    </row>
    <row r="3628" spans="1:20" ht="43.5" x14ac:dyDescent="0.35">
      <c r="A3628">
        <v>3626</v>
      </c>
      <c r="B3628" s="1" t="s">
        <v>3624</v>
      </c>
      <c r="C3628" s="1" t="s">
        <v>7736</v>
      </c>
      <c r="D3628" s="6">
        <v>4000</v>
      </c>
      <c r="E3628" s="6">
        <v>4073</v>
      </c>
      <c r="F3628" t="s">
        <v>8219</v>
      </c>
      <c r="G3628" t="s">
        <v>8225</v>
      </c>
      <c r="H3628" t="s">
        <v>8247</v>
      </c>
      <c r="I3628">
        <v>1408204857</v>
      </c>
      <c r="J3628">
        <v>1406390457</v>
      </c>
      <c r="K3628" t="b">
        <v>0</v>
      </c>
      <c r="L3628">
        <v>48</v>
      </c>
      <c r="M3628" t="b">
        <v>1</v>
      </c>
      <c r="N3628" t="s">
        <v>8271</v>
      </c>
      <c r="O3628" s="16">
        <f>Table1[[#This Row],[pledged]]/Table1[[#This Row],[goal]]*100</f>
        <v>101.82500000000002</v>
      </c>
      <c r="P3628" s="6">
        <f>IFERROR(Table1[[#This Row],[pledged]]/Table1[[#This Row],[backers_count]],0)</f>
        <v>84.854166666666671</v>
      </c>
      <c r="Q3628" t="str">
        <f>LEFT(Table1[[#This Row],[Category and Sub-Category]],FIND("/",Table1[[#This Row],[Category and Sub-Category]])-1)</f>
        <v>theater</v>
      </c>
      <c r="R3628" t="str">
        <f>RIGHT(Table1[[#This Row],[Category and Sub-Category]],LEN(Table1[[#This Row],[Category and Sub-Category]])-FIND("/",Table1[[#This Row],[Category and Sub-Category]]))</f>
        <v>plays</v>
      </c>
      <c r="S3628" s="14">
        <f>(((Table1[[#This Row],[launched_at]]/60)/60)/24)+DATE(1970,1,1)</f>
        <v>41846.667326388888</v>
      </c>
      <c r="T3628" s="14">
        <f t="shared" si="56"/>
        <v>41867.667326388888</v>
      </c>
    </row>
    <row r="3629" spans="1:20" ht="43.5" x14ac:dyDescent="0.35">
      <c r="A3629">
        <v>3627</v>
      </c>
      <c r="B3629" s="1" t="s">
        <v>3625</v>
      </c>
      <c r="C3629" s="1" t="s">
        <v>7737</v>
      </c>
      <c r="D3629" s="6">
        <v>2000</v>
      </c>
      <c r="E3629" s="6">
        <v>2000</v>
      </c>
      <c r="F3629" t="s">
        <v>8219</v>
      </c>
      <c r="G3629" t="s">
        <v>8224</v>
      </c>
      <c r="H3629" t="s">
        <v>8246</v>
      </c>
      <c r="I3629">
        <v>1463803140</v>
      </c>
      <c r="J3629">
        <v>1459446487</v>
      </c>
      <c r="K3629" t="b">
        <v>0</v>
      </c>
      <c r="L3629">
        <v>29</v>
      </c>
      <c r="M3629" t="b">
        <v>1</v>
      </c>
      <c r="N3629" t="s">
        <v>8271</v>
      </c>
      <c r="O3629" s="16">
        <f>Table1[[#This Row],[pledged]]/Table1[[#This Row],[goal]]*100</f>
        <v>100</v>
      </c>
      <c r="P3629" s="6">
        <f>IFERROR(Table1[[#This Row],[pledged]]/Table1[[#This Row],[backers_count]],0)</f>
        <v>68.965517241379317</v>
      </c>
      <c r="Q3629" t="str">
        <f>LEFT(Table1[[#This Row],[Category and Sub-Category]],FIND("/",Table1[[#This Row],[Category and Sub-Category]])-1)</f>
        <v>theater</v>
      </c>
      <c r="R3629" t="str">
        <f>RIGHT(Table1[[#This Row],[Category and Sub-Category]],LEN(Table1[[#This Row],[Category and Sub-Category]])-FIND("/",Table1[[#This Row],[Category and Sub-Category]]))</f>
        <v>plays</v>
      </c>
      <c r="S3629" s="14">
        <f>(((Table1[[#This Row],[launched_at]]/60)/60)/24)+DATE(1970,1,1)</f>
        <v>42460.741747685184</v>
      </c>
      <c r="T3629" s="14">
        <f t="shared" si="56"/>
        <v>42511.165972222225</v>
      </c>
    </row>
    <row r="3630" spans="1:20" ht="58" x14ac:dyDescent="0.35">
      <c r="A3630">
        <v>3628</v>
      </c>
      <c r="B3630" s="1" t="s">
        <v>3626</v>
      </c>
      <c r="C3630" s="1" t="s">
        <v>7738</v>
      </c>
      <c r="D3630" s="6">
        <v>100000</v>
      </c>
      <c r="E3630" s="6">
        <v>0</v>
      </c>
      <c r="F3630" t="s">
        <v>8221</v>
      </c>
      <c r="G3630" t="s">
        <v>8224</v>
      </c>
      <c r="H3630" t="s">
        <v>8246</v>
      </c>
      <c r="I3630">
        <v>1450040396</v>
      </c>
      <c r="J3630">
        <v>1444852796</v>
      </c>
      <c r="K3630" t="b">
        <v>0</v>
      </c>
      <c r="L3630">
        <v>0</v>
      </c>
      <c r="M3630" t="b">
        <v>0</v>
      </c>
      <c r="N3630" t="s">
        <v>8305</v>
      </c>
      <c r="O3630" s="16">
        <f>Table1[[#This Row],[pledged]]/Table1[[#This Row],[goal]]*100</f>
        <v>0</v>
      </c>
      <c r="P3630" s="6">
        <f>IFERROR(Table1[[#This Row],[pledged]]/Table1[[#This Row],[backers_count]],0)</f>
        <v>0</v>
      </c>
      <c r="Q3630" t="str">
        <f>LEFT(Table1[[#This Row],[Category and Sub-Category]],FIND("/",Table1[[#This Row],[Category and Sub-Category]])-1)</f>
        <v>theater</v>
      </c>
      <c r="R3630" t="str">
        <f>RIGHT(Table1[[#This Row],[Category and Sub-Category]],LEN(Table1[[#This Row],[Category and Sub-Category]])-FIND("/",Table1[[#This Row],[Category and Sub-Category]]))</f>
        <v>musical</v>
      </c>
      <c r="S3630" s="14">
        <f>(((Table1[[#This Row],[launched_at]]/60)/60)/24)+DATE(1970,1,1)</f>
        <v>42291.833287037036</v>
      </c>
      <c r="T3630" s="14">
        <f t="shared" si="56"/>
        <v>42351.874953703707</v>
      </c>
    </row>
    <row r="3631" spans="1:20" ht="58" x14ac:dyDescent="0.35">
      <c r="A3631">
        <v>3629</v>
      </c>
      <c r="B3631" s="1" t="s">
        <v>3627</v>
      </c>
      <c r="C3631" s="1" t="s">
        <v>7739</v>
      </c>
      <c r="D3631" s="6">
        <v>1000000</v>
      </c>
      <c r="E3631" s="6">
        <v>2</v>
      </c>
      <c r="F3631" t="s">
        <v>8221</v>
      </c>
      <c r="G3631" t="s">
        <v>8224</v>
      </c>
      <c r="H3631" t="s">
        <v>8246</v>
      </c>
      <c r="I3631">
        <v>1462467600</v>
      </c>
      <c r="J3631">
        <v>1457403364</v>
      </c>
      <c r="K3631" t="b">
        <v>0</v>
      </c>
      <c r="L3631">
        <v>2</v>
      </c>
      <c r="M3631" t="b">
        <v>0</v>
      </c>
      <c r="N3631" t="s">
        <v>8305</v>
      </c>
      <c r="O3631" s="16">
        <f>Table1[[#This Row],[pledged]]/Table1[[#This Row],[goal]]*100</f>
        <v>1.9999999999999998E-4</v>
      </c>
      <c r="P3631" s="6">
        <f>IFERROR(Table1[[#This Row],[pledged]]/Table1[[#This Row],[backers_count]],0)</f>
        <v>1</v>
      </c>
      <c r="Q3631" t="str">
        <f>LEFT(Table1[[#This Row],[Category and Sub-Category]],FIND("/",Table1[[#This Row],[Category and Sub-Category]])-1)</f>
        <v>theater</v>
      </c>
      <c r="R3631" t="str">
        <f>RIGHT(Table1[[#This Row],[Category and Sub-Category]],LEN(Table1[[#This Row],[Category and Sub-Category]])-FIND("/",Table1[[#This Row],[Category and Sub-Category]]))</f>
        <v>musical</v>
      </c>
      <c r="S3631" s="14">
        <f>(((Table1[[#This Row],[launched_at]]/60)/60)/24)+DATE(1970,1,1)</f>
        <v>42437.094490740739</v>
      </c>
      <c r="T3631" s="14">
        <f t="shared" si="56"/>
        <v>42495.708333333328</v>
      </c>
    </row>
    <row r="3632" spans="1:20" ht="43.5" x14ac:dyDescent="0.35">
      <c r="A3632">
        <v>3630</v>
      </c>
      <c r="B3632" s="1" t="s">
        <v>3628</v>
      </c>
      <c r="C3632" s="1" t="s">
        <v>7740</v>
      </c>
      <c r="D3632" s="6">
        <v>3000</v>
      </c>
      <c r="E3632" s="6">
        <v>1</v>
      </c>
      <c r="F3632" t="s">
        <v>8221</v>
      </c>
      <c r="G3632" t="s">
        <v>8225</v>
      </c>
      <c r="H3632" t="s">
        <v>8247</v>
      </c>
      <c r="I3632">
        <v>1417295990</v>
      </c>
      <c r="J3632">
        <v>1414700390</v>
      </c>
      <c r="K3632" t="b">
        <v>0</v>
      </c>
      <c r="L3632">
        <v>1</v>
      </c>
      <c r="M3632" t="b">
        <v>0</v>
      </c>
      <c r="N3632" t="s">
        <v>8305</v>
      </c>
      <c r="O3632" s="16">
        <f>Table1[[#This Row],[pledged]]/Table1[[#This Row],[goal]]*100</f>
        <v>3.3333333333333333E-2</v>
      </c>
      <c r="P3632" s="6">
        <f>IFERROR(Table1[[#This Row],[pledged]]/Table1[[#This Row],[backers_count]],0)</f>
        <v>1</v>
      </c>
      <c r="Q3632" t="str">
        <f>LEFT(Table1[[#This Row],[Category and Sub-Category]],FIND("/",Table1[[#This Row],[Category and Sub-Category]])-1)</f>
        <v>theater</v>
      </c>
      <c r="R3632" t="str">
        <f>RIGHT(Table1[[#This Row],[Category and Sub-Category]],LEN(Table1[[#This Row],[Category and Sub-Category]])-FIND("/",Table1[[#This Row],[Category and Sub-Category]]))</f>
        <v>musical</v>
      </c>
      <c r="S3632" s="14">
        <f>(((Table1[[#This Row],[launched_at]]/60)/60)/24)+DATE(1970,1,1)</f>
        <v>41942.84710648148</v>
      </c>
      <c r="T3632" s="14">
        <f t="shared" si="56"/>
        <v>41972.888773148152</v>
      </c>
    </row>
    <row r="3633" spans="1:20" ht="58" x14ac:dyDescent="0.35">
      <c r="A3633">
        <v>3631</v>
      </c>
      <c r="B3633" s="1" t="s">
        <v>3629</v>
      </c>
      <c r="C3633" s="1" t="s">
        <v>7741</v>
      </c>
      <c r="D3633" s="6">
        <v>17100</v>
      </c>
      <c r="E3633" s="6">
        <v>8725</v>
      </c>
      <c r="F3633" t="s">
        <v>8221</v>
      </c>
      <c r="G3633" t="s">
        <v>8224</v>
      </c>
      <c r="H3633" t="s">
        <v>8246</v>
      </c>
      <c r="I3633">
        <v>1411444740</v>
      </c>
      <c r="J3633">
        <v>1409335497</v>
      </c>
      <c r="K3633" t="b">
        <v>0</v>
      </c>
      <c r="L3633">
        <v>59</v>
      </c>
      <c r="M3633" t="b">
        <v>0</v>
      </c>
      <c r="N3633" t="s">
        <v>8305</v>
      </c>
      <c r="O3633" s="16">
        <f>Table1[[#This Row],[pledged]]/Table1[[#This Row],[goal]]*100</f>
        <v>51.023391812865491</v>
      </c>
      <c r="P3633" s="6">
        <f>IFERROR(Table1[[#This Row],[pledged]]/Table1[[#This Row],[backers_count]],0)</f>
        <v>147.88135593220338</v>
      </c>
      <c r="Q3633" t="str">
        <f>LEFT(Table1[[#This Row],[Category and Sub-Category]],FIND("/",Table1[[#This Row],[Category and Sub-Category]])-1)</f>
        <v>theater</v>
      </c>
      <c r="R3633" t="str">
        <f>RIGHT(Table1[[#This Row],[Category and Sub-Category]],LEN(Table1[[#This Row],[Category and Sub-Category]])-FIND("/",Table1[[#This Row],[Category and Sub-Category]]))</f>
        <v>musical</v>
      </c>
      <c r="S3633" s="14">
        <f>(((Table1[[#This Row],[launched_at]]/60)/60)/24)+DATE(1970,1,1)</f>
        <v>41880.753437499996</v>
      </c>
      <c r="T3633" s="14">
        <f t="shared" si="56"/>
        <v>41905.165972222225</v>
      </c>
    </row>
    <row r="3634" spans="1:20" ht="43.5" x14ac:dyDescent="0.35">
      <c r="A3634">
        <v>3632</v>
      </c>
      <c r="B3634" s="1" t="s">
        <v>3630</v>
      </c>
      <c r="C3634" s="1" t="s">
        <v>7742</v>
      </c>
      <c r="D3634" s="6">
        <v>500</v>
      </c>
      <c r="E3634" s="6">
        <v>100</v>
      </c>
      <c r="F3634" t="s">
        <v>8221</v>
      </c>
      <c r="G3634" t="s">
        <v>8225</v>
      </c>
      <c r="H3634" t="s">
        <v>8247</v>
      </c>
      <c r="I3634">
        <v>1416781749</v>
      </c>
      <c r="J3634">
        <v>1415053749</v>
      </c>
      <c r="K3634" t="b">
        <v>0</v>
      </c>
      <c r="L3634">
        <v>1</v>
      </c>
      <c r="M3634" t="b">
        <v>0</v>
      </c>
      <c r="N3634" t="s">
        <v>8305</v>
      </c>
      <c r="O3634" s="16">
        <f>Table1[[#This Row],[pledged]]/Table1[[#This Row],[goal]]*100</f>
        <v>20</v>
      </c>
      <c r="P3634" s="6">
        <f>IFERROR(Table1[[#This Row],[pledged]]/Table1[[#This Row],[backers_count]],0)</f>
        <v>100</v>
      </c>
      <c r="Q3634" t="str">
        <f>LEFT(Table1[[#This Row],[Category and Sub-Category]],FIND("/",Table1[[#This Row],[Category and Sub-Category]])-1)</f>
        <v>theater</v>
      </c>
      <c r="R3634" t="str">
        <f>RIGHT(Table1[[#This Row],[Category and Sub-Category]],LEN(Table1[[#This Row],[Category and Sub-Category]])-FIND("/",Table1[[#This Row],[Category and Sub-Category]]))</f>
        <v>musical</v>
      </c>
      <c r="S3634" s="14">
        <f>(((Table1[[#This Row],[launched_at]]/60)/60)/24)+DATE(1970,1,1)</f>
        <v>41946.936909722222</v>
      </c>
      <c r="T3634" s="14">
        <f t="shared" si="56"/>
        <v>41966.936909722222</v>
      </c>
    </row>
    <row r="3635" spans="1:20" ht="43.5" x14ac:dyDescent="0.35">
      <c r="A3635">
        <v>3633</v>
      </c>
      <c r="B3635" s="1" t="s">
        <v>3631</v>
      </c>
      <c r="C3635" s="1" t="s">
        <v>7743</v>
      </c>
      <c r="D3635" s="6">
        <v>5000</v>
      </c>
      <c r="E3635" s="6">
        <v>1762</v>
      </c>
      <c r="F3635" t="s">
        <v>8221</v>
      </c>
      <c r="G3635" t="s">
        <v>8224</v>
      </c>
      <c r="H3635" t="s">
        <v>8246</v>
      </c>
      <c r="I3635">
        <v>1479517200</v>
      </c>
      <c r="J3635">
        <v>1475765867</v>
      </c>
      <c r="K3635" t="b">
        <v>0</v>
      </c>
      <c r="L3635">
        <v>31</v>
      </c>
      <c r="M3635" t="b">
        <v>0</v>
      </c>
      <c r="N3635" t="s">
        <v>8305</v>
      </c>
      <c r="O3635" s="16">
        <f>Table1[[#This Row],[pledged]]/Table1[[#This Row],[goal]]*100</f>
        <v>35.24</v>
      </c>
      <c r="P3635" s="6">
        <f>IFERROR(Table1[[#This Row],[pledged]]/Table1[[#This Row],[backers_count]],0)</f>
        <v>56.838709677419352</v>
      </c>
      <c r="Q3635" t="str">
        <f>LEFT(Table1[[#This Row],[Category and Sub-Category]],FIND("/",Table1[[#This Row],[Category and Sub-Category]])-1)</f>
        <v>theater</v>
      </c>
      <c r="R3635" t="str">
        <f>RIGHT(Table1[[#This Row],[Category and Sub-Category]],LEN(Table1[[#This Row],[Category and Sub-Category]])-FIND("/",Table1[[#This Row],[Category and Sub-Category]]))</f>
        <v>musical</v>
      </c>
      <c r="S3635" s="14">
        <f>(((Table1[[#This Row],[launched_at]]/60)/60)/24)+DATE(1970,1,1)</f>
        <v>42649.623460648145</v>
      </c>
      <c r="T3635" s="14">
        <f t="shared" si="56"/>
        <v>42693.041666666672</v>
      </c>
    </row>
    <row r="3636" spans="1:20" ht="43.5" x14ac:dyDescent="0.35">
      <c r="A3636">
        <v>3634</v>
      </c>
      <c r="B3636" s="1" t="s">
        <v>3632</v>
      </c>
      <c r="C3636" s="1" t="s">
        <v>7744</v>
      </c>
      <c r="D3636" s="6">
        <v>75000</v>
      </c>
      <c r="E3636" s="6">
        <v>3185</v>
      </c>
      <c r="F3636" t="s">
        <v>8221</v>
      </c>
      <c r="G3636" t="s">
        <v>8229</v>
      </c>
      <c r="H3636" t="s">
        <v>8251</v>
      </c>
      <c r="I3636">
        <v>1484366340</v>
      </c>
      <c r="J3636">
        <v>1480219174</v>
      </c>
      <c r="K3636" t="b">
        <v>0</v>
      </c>
      <c r="L3636">
        <v>18</v>
      </c>
      <c r="M3636" t="b">
        <v>0</v>
      </c>
      <c r="N3636" t="s">
        <v>8305</v>
      </c>
      <c r="O3636" s="16">
        <f>Table1[[#This Row],[pledged]]/Table1[[#This Row],[goal]]*100</f>
        <v>4.246666666666667</v>
      </c>
      <c r="P3636" s="6">
        <f>IFERROR(Table1[[#This Row],[pledged]]/Table1[[#This Row],[backers_count]],0)</f>
        <v>176.94444444444446</v>
      </c>
      <c r="Q3636" t="str">
        <f>LEFT(Table1[[#This Row],[Category and Sub-Category]],FIND("/",Table1[[#This Row],[Category and Sub-Category]])-1)</f>
        <v>theater</v>
      </c>
      <c r="R3636" t="str">
        <f>RIGHT(Table1[[#This Row],[Category and Sub-Category]],LEN(Table1[[#This Row],[Category and Sub-Category]])-FIND("/",Table1[[#This Row],[Category and Sub-Category]]))</f>
        <v>musical</v>
      </c>
      <c r="S3636" s="14">
        <f>(((Table1[[#This Row],[launched_at]]/60)/60)/24)+DATE(1970,1,1)</f>
        <v>42701.166365740741</v>
      </c>
      <c r="T3636" s="14">
        <f t="shared" si="56"/>
        <v>42749.165972222225</v>
      </c>
    </row>
    <row r="3637" spans="1:20" ht="29" x14ac:dyDescent="0.35">
      <c r="A3637">
        <v>3635</v>
      </c>
      <c r="B3637" s="1" t="s">
        <v>3633</v>
      </c>
      <c r="C3637" s="1" t="s">
        <v>7745</v>
      </c>
      <c r="D3637" s="6">
        <v>3500</v>
      </c>
      <c r="E3637" s="6">
        <v>1276</v>
      </c>
      <c r="F3637" t="s">
        <v>8221</v>
      </c>
      <c r="G3637" t="s">
        <v>8224</v>
      </c>
      <c r="H3637" t="s">
        <v>8246</v>
      </c>
      <c r="I3637">
        <v>1461186676</v>
      </c>
      <c r="J3637">
        <v>1458594676</v>
      </c>
      <c r="K3637" t="b">
        <v>0</v>
      </c>
      <c r="L3637">
        <v>10</v>
      </c>
      <c r="M3637" t="b">
        <v>0</v>
      </c>
      <c r="N3637" t="s">
        <v>8305</v>
      </c>
      <c r="O3637" s="16">
        <f>Table1[[#This Row],[pledged]]/Table1[[#This Row],[goal]]*100</f>
        <v>36.457142857142856</v>
      </c>
      <c r="P3637" s="6">
        <f>IFERROR(Table1[[#This Row],[pledged]]/Table1[[#This Row],[backers_count]],0)</f>
        <v>127.6</v>
      </c>
      <c r="Q3637" t="str">
        <f>LEFT(Table1[[#This Row],[Category and Sub-Category]],FIND("/",Table1[[#This Row],[Category and Sub-Category]])-1)</f>
        <v>theater</v>
      </c>
      <c r="R3637" t="str">
        <f>RIGHT(Table1[[#This Row],[Category and Sub-Category]],LEN(Table1[[#This Row],[Category and Sub-Category]])-FIND("/",Table1[[#This Row],[Category and Sub-Category]]))</f>
        <v>musical</v>
      </c>
      <c r="S3637" s="14">
        <f>(((Table1[[#This Row],[launched_at]]/60)/60)/24)+DATE(1970,1,1)</f>
        <v>42450.88282407407</v>
      </c>
      <c r="T3637" s="14">
        <f t="shared" si="56"/>
        <v>42480.88282407407</v>
      </c>
    </row>
    <row r="3638" spans="1:20" ht="43.5" x14ac:dyDescent="0.35">
      <c r="A3638">
        <v>3636</v>
      </c>
      <c r="B3638" s="1" t="s">
        <v>3634</v>
      </c>
      <c r="C3638" s="1" t="s">
        <v>7746</v>
      </c>
      <c r="D3638" s="6">
        <v>150000</v>
      </c>
      <c r="E3638" s="6">
        <v>0</v>
      </c>
      <c r="F3638" t="s">
        <v>8221</v>
      </c>
      <c r="G3638" t="s">
        <v>8224</v>
      </c>
      <c r="H3638" t="s">
        <v>8246</v>
      </c>
      <c r="I3638">
        <v>1442248829</v>
      </c>
      <c r="J3638">
        <v>1439224829</v>
      </c>
      <c r="K3638" t="b">
        <v>0</v>
      </c>
      <c r="L3638">
        <v>0</v>
      </c>
      <c r="M3638" t="b">
        <v>0</v>
      </c>
      <c r="N3638" t="s">
        <v>8305</v>
      </c>
      <c r="O3638" s="16">
        <f>Table1[[#This Row],[pledged]]/Table1[[#This Row],[goal]]*100</f>
        <v>0</v>
      </c>
      <c r="P3638" s="6">
        <f>IFERROR(Table1[[#This Row],[pledged]]/Table1[[#This Row],[backers_count]],0)</f>
        <v>0</v>
      </c>
      <c r="Q3638" t="str">
        <f>LEFT(Table1[[#This Row],[Category and Sub-Category]],FIND("/",Table1[[#This Row],[Category and Sub-Category]])-1)</f>
        <v>theater</v>
      </c>
      <c r="R3638" t="str">
        <f>RIGHT(Table1[[#This Row],[Category and Sub-Category]],LEN(Table1[[#This Row],[Category and Sub-Category]])-FIND("/",Table1[[#This Row],[Category and Sub-Category]]))</f>
        <v>musical</v>
      </c>
      <c r="S3638" s="14">
        <f>(((Table1[[#This Row],[launched_at]]/60)/60)/24)+DATE(1970,1,1)</f>
        <v>42226.694780092599</v>
      </c>
      <c r="T3638" s="14">
        <f t="shared" si="56"/>
        <v>42261.694780092599</v>
      </c>
    </row>
    <row r="3639" spans="1:20" ht="58" x14ac:dyDescent="0.35">
      <c r="A3639">
        <v>3637</v>
      </c>
      <c r="B3639" s="1" t="s">
        <v>3635</v>
      </c>
      <c r="C3639" s="1" t="s">
        <v>7747</v>
      </c>
      <c r="D3639" s="6">
        <v>3000</v>
      </c>
      <c r="E3639" s="6">
        <v>926</v>
      </c>
      <c r="F3639" t="s">
        <v>8221</v>
      </c>
      <c r="G3639" t="s">
        <v>8224</v>
      </c>
      <c r="H3639" t="s">
        <v>8246</v>
      </c>
      <c r="I3639">
        <v>1420130935</v>
      </c>
      <c r="J3639">
        <v>1417538935</v>
      </c>
      <c r="K3639" t="b">
        <v>0</v>
      </c>
      <c r="L3639">
        <v>14</v>
      </c>
      <c r="M3639" t="b">
        <v>0</v>
      </c>
      <c r="N3639" t="s">
        <v>8305</v>
      </c>
      <c r="O3639" s="16">
        <f>Table1[[#This Row],[pledged]]/Table1[[#This Row],[goal]]*100</f>
        <v>30.866666666666664</v>
      </c>
      <c r="P3639" s="6">
        <f>IFERROR(Table1[[#This Row],[pledged]]/Table1[[#This Row],[backers_count]],0)</f>
        <v>66.142857142857139</v>
      </c>
      <c r="Q3639" t="str">
        <f>LEFT(Table1[[#This Row],[Category and Sub-Category]],FIND("/",Table1[[#This Row],[Category and Sub-Category]])-1)</f>
        <v>theater</v>
      </c>
      <c r="R3639" t="str">
        <f>RIGHT(Table1[[#This Row],[Category and Sub-Category]],LEN(Table1[[#This Row],[Category and Sub-Category]])-FIND("/",Table1[[#This Row],[Category and Sub-Category]]))</f>
        <v>musical</v>
      </c>
      <c r="S3639" s="14">
        <f>(((Table1[[#This Row],[launched_at]]/60)/60)/24)+DATE(1970,1,1)</f>
        <v>41975.700636574074</v>
      </c>
      <c r="T3639" s="14">
        <f t="shared" si="56"/>
        <v>42005.700636574074</v>
      </c>
    </row>
    <row r="3640" spans="1:20" ht="29" x14ac:dyDescent="0.35">
      <c r="A3640">
        <v>3638</v>
      </c>
      <c r="B3640" s="1" t="s">
        <v>3636</v>
      </c>
      <c r="C3640" s="1" t="s">
        <v>7748</v>
      </c>
      <c r="D3640" s="6">
        <v>3300</v>
      </c>
      <c r="E3640" s="6">
        <v>216</v>
      </c>
      <c r="F3640" t="s">
        <v>8221</v>
      </c>
      <c r="G3640" t="s">
        <v>8229</v>
      </c>
      <c r="H3640" t="s">
        <v>8251</v>
      </c>
      <c r="I3640">
        <v>1429456132</v>
      </c>
      <c r="J3640">
        <v>1424275732</v>
      </c>
      <c r="K3640" t="b">
        <v>0</v>
      </c>
      <c r="L3640">
        <v>2</v>
      </c>
      <c r="M3640" t="b">
        <v>0</v>
      </c>
      <c r="N3640" t="s">
        <v>8305</v>
      </c>
      <c r="O3640" s="16">
        <f>Table1[[#This Row],[pledged]]/Table1[[#This Row],[goal]]*100</f>
        <v>6.5454545454545459</v>
      </c>
      <c r="P3640" s="6">
        <f>IFERROR(Table1[[#This Row],[pledged]]/Table1[[#This Row],[backers_count]],0)</f>
        <v>108</v>
      </c>
      <c r="Q3640" t="str">
        <f>LEFT(Table1[[#This Row],[Category and Sub-Category]],FIND("/",Table1[[#This Row],[Category and Sub-Category]])-1)</f>
        <v>theater</v>
      </c>
      <c r="R3640" t="str">
        <f>RIGHT(Table1[[#This Row],[Category and Sub-Category]],LEN(Table1[[#This Row],[Category and Sub-Category]])-FIND("/",Table1[[#This Row],[Category and Sub-Category]]))</f>
        <v>musical</v>
      </c>
      <c r="S3640" s="14">
        <f>(((Table1[[#This Row],[launched_at]]/60)/60)/24)+DATE(1970,1,1)</f>
        <v>42053.672824074078</v>
      </c>
      <c r="T3640" s="14">
        <f t="shared" si="56"/>
        <v>42113.631157407406</v>
      </c>
    </row>
    <row r="3641" spans="1:20" ht="58" x14ac:dyDescent="0.35">
      <c r="A3641">
        <v>3639</v>
      </c>
      <c r="B3641" s="1" t="s">
        <v>3637</v>
      </c>
      <c r="C3641" s="1" t="s">
        <v>7749</v>
      </c>
      <c r="D3641" s="6">
        <v>25000</v>
      </c>
      <c r="E3641" s="6">
        <v>1</v>
      </c>
      <c r="F3641" t="s">
        <v>8221</v>
      </c>
      <c r="G3641" t="s">
        <v>8224</v>
      </c>
      <c r="H3641" t="s">
        <v>8246</v>
      </c>
      <c r="I3641">
        <v>1475853060</v>
      </c>
      <c r="J3641">
        <v>1470672906</v>
      </c>
      <c r="K3641" t="b">
        <v>0</v>
      </c>
      <c r="L3641">
        <v>1</v>
      </c>
      <c r="M3641" t="b">
        <v>0</v>
      </c>
      <c r="N3641" t="s">
        <v>8305</v>
      </c>
      <c r="O3641" s="16">
        <f>Table1[[#This Row],[pledged]]/Table1[[#This Row],[goal]]*100</f>
        <v>4.0000000000000001E-3</v>
      </c>
      <c r="P3641" s="6">
        <f>IFERROR(Table1[[#This Row],[pledged]]/Table1[[#This Row],[backers_count]],0)</f>
        <v>1</v>
      </c>
      <c r="Q3641" t="str">
        <f>LEFT(Table1[[#This Row],[Category and Sub-Category]],FIND("/",Table1[[#This Row],[Category and Sub-Category]])-1)</f>
        <v>theater</v>
      </c>
      <c r="R3641" t="str">
        <f>RIGHT(Table1[[#This Row],[Category and Sub-Category]],LEN(Table1[[#This Row],[Category and Sub-Category]])-FIND("/",Table1[[#This Row],[Category and Sub-Category]]))</f>
        <v>musical</v>
      </c>
      <c r="S3641" s="14">
        <f>(((Table1[[#This Row],[launched_at]]/60)/60)/24)+DATE(1970,1,1)</f>
        <v>42590.677152777775</v>
      </c>
      <c r="T3641" s="14">
        <f t="shared" si="56"/>
        <v>42650.632638888885</v>
      </c>
    </row>
    <row r="3642" spans="1:20" ht="72.5" x14ac:dyDescent="0.35">
      <c r="A3642">
        <v>3640</v>
      </c>
      <c r="B3642" s="1" t="s">
        <v>3638</v>
      </c>
      <c r="C3642" s="1" t="s">
        <v>7750</v>
      </c>
      <c r="D3642" s="6">
        <v>1000</v>
      </c>
      <c r="E3642" s="6">
        <v>55</v>
      </c>
      <c r="F3642" t="s">
        <v>8221</v>
      </c>
      <c r="G3642" t="s">
        <v>8224</v>
      </c>
      <c r="H3642" t="s">
        <v>8246</v>
      </c>
      <c r="I3642">
        <v>1431283530</v>
      </c>
      <c r="J3642">
        <v>1428691530</v>
      </c>
      <c r="K3642" t="b">
        <v>0</v>
      </c>
      <c r="L3642">
        <v>3</v>
      </c>
      <c r="M3642" t="b">
        <v>0</v>
      </c>
      <c r="N3642" t="s">
        <v>8305</v>
      </c>
      <c r="O3642" s="16">
        <f>Table1[[#This Row],[pledged]]/Table1[[#This Row],[goal]]*100</f>
        <v>5.5</v>
      </c>
      <c r="P3642" s="6">
        <f>IFERROR(Table1[[#This Row],[pledged]]/Table1[[#This Row],[backers_count]],0)</f>
        <v>18.333333333333332</v>
      </c>
      <c r="Q3642" t="str">
        <f>LEFT(Table1[[#This Row],[Category and Sub-Category]],FIND("/",Table1[[#This Row],[Category and Sub-Category]])-1)</f>
        <v>theater</v>
      </c>
      <c r="R3642" t="str">
        <f>RIGHT(Table1[[#This Row],[Category and Sub-Category]],LEN(Table1[[#This Row],[Category and Sub-Category]])-FIND("/",Table1[[#This Row],[Category and Sub-Category]]))</f>
        <v>musical</v>
      </c>
      <c r="S3642" s="14">
        <f>(((Table1[[#This Row],[launched_at]]/60)/60)/24)+DATE(1970,1,1)</f>
        <v>42104.781597222223</v>
      </c>
      <c r="T3642" s="14">
        <f t="shared" si="56"/>
        <v>42134.781597222223</v>
      </c>
    </row>
    <row r="3643" spans="1:20" ht="43.5" x14ac:dyDescent="0.35">
      <c r="A3643">
        <v>3641</v>
      </c>
      <c r="B3643" s="1" t="s">
        <v>3639</v>
      </c>
      <c r="C3643" s="1" t="s">
        <v>7751</v>
      </c>
      <c r="D3643" s="6">
        <v>3000</v>
      </c>
      <c r="E3643" s="6">
        <v>0</v>
      </c>
      <c r="F3643" t="s">
        <v>8221</v>
      </c>
      <c r="G3643" t="s">
        <v>8224</v>
      </c>
      <c r="H3643" t="s">
        <v>8246</v>
      </c>
      <c r="I3643">
        <v>1412485200</v>
      </c>
      <c r="J3643">
        <v>1410966179</v>
      </c>
      <c r="K3643" t="b">
        <v>0</v>
      </c>
      <c r="L3643">
        <v>0</v>
      </c>
      <c r="M3643" t="b">
        <v>0</v>
      </c>
      <c r="N3643" t="s">
        <v>8305</v>
      </c>
      <c r="O3643" s="16">
        <f>Table1[[#This Row],[pledged]]/Table1[[#This Row],[goal]]*100</f>
        <v>0</v>
      </c>
      <c r="P3643" s="6">
        <f>IFERROR(Table1[[#This Row],[pledged]]/Table1[[#This Row],[backers_count]],0)</f>
        <v>0</v>
      </c>
      <c r="Q3643" t="str">
        <f>LEFT(Table1[[#This Row],[Category and Sub-Category]],FIND("/",Table1[[#This Row],[Category and Sub-Category]])-1)</f>
        <v>theater</v>
      </c>
      <c r="R3643" t="str">
        <f>RIGHT(Table1[[#This Row],[Category and Sub-Category]],LEN(Table1[[#This Row],[Category and Sub-Category]])-FIND("/",Table1[[#This Row],[Category and Sub-Category]]))</f>
        <v>musical</v>
      </c>
      <c r="S3643" s="14">
        <f>(((Table1[[#This Row],[launched_at]]/60)/60)/24)+DATE(1970,1,1)</f>
        <v>41899.627071759263</v>
      </c>
      <c r="T3643" s="14">
        <f t="shared" si="56"/>
        <v>41917.208333333336</v>
      </c>
    </row>
    <row r="3644" spans="1:20" ht="58" x14ac:dyDescent="0.35">
      <c r="A3644">
        <v>3642</v>
      </c>
      <c r="B3644" s="1" t="s">
        <v>3640</v>
      </c>
      <c r="C3644" s="1" t="s">
        <v>7752</v>
      </c>
      <c r="D3644" s="6">
        <v>700</v>
      </c>
      <c r="E3644" s="6">
        <v>15</v>
      </c>
      <c r="F3644" t="s">
        <v>8221</v>
      </c>
      <c r="G3644" t="s">
        <v>8236</v>
      </c>
      <c r="H3644" t="s">
        <v>8249</v>
      </c>
      <c r="I3644">
        <v>1448902800</v>
      </c>
      <c r="J3644">
        <v>1445369727</v>
      </c>
      <c r="K3644" t="b">
        <v>0</v>
      </c>
      <c r="L3644">
        <v>2</v>
      </c>
      <c r="M3644" t="b">
        <v>0</v>
      </c>
      <c r="N3644" t="s">
        <v>8305</v>
      </c>
      <c r="O3644" s="16">
        <f>Table1[[#This Row],[pledged]]/Table1[[#This Row],[goal]]*100</f>
        <v>2.1428571428571428</v>
      </c>
      <c r="P3644" s="6">
        <f>IFERROR(Table1[[#This Row],[pledged]]/Table1[[#This Row],[backers_count]],0)</f>
        <v>7.5</v>
      </c>
      <c r="Q3644" t="str">
        <f>LEFT(Table1[[#This Row],[Category and Sub-Category]],FIND("/",Table1[[#This Row],[Category and Sub-Category]])-1)</f>
        <v>theater</v>
      </c>
      <c r="R3644" t="str">
        <f>RIGHT(Table1[[#This Row],[Category and Sub-Category]],LEN(Table1[[#This Row],[Category and Sub-Category]])-FIND("/",Table1[[#This Row],[Category and Sub-Category]]))</f>
        <v>musical</v>
      </c>
      <c r="S3644" s="14">
        <f>(((Table1[[#This Row],[launched_at]]/60)/60)/24)+DATE(1970,1,1)</f>
        <v>42297.816284722227</v>
      </c>
      <c r="T3644" s="14">
        <f t="shared" si="56"/>
        <v>42338.708333333328</v>
      </c>
    </row>
    <row r="3645" spans="1:20" ht="43.5" x14ac:dyDescent="0.35">
      <c r="A3645">
        <v>3643</v>
      </c>
      <c r="B3645" s="1" t="s">
        <v>3641</v>
      </c>
      <c r="C3645" s="1" t="s">
        <v>7753</v>
      </c>
      <c r="D3645" s="6">
        <v>25000</v>
      </c>
      <c r="E3645" s="6">
        <v>0</v>
      </c>
      <c r="F3645" t="s">
        <v>8221</v>
      </c>
      <c r="G3645" t="s">
        <v>8224</v>
      </c>
      <c r="H3645" t="s">
        <v>8246</v>
      </c>
      <c r="I3645">
        <v>1447734439</v>
      </c>
      <c r="J3645">
        <v>1444274839</v>
      </c>
      <c r="K3645" t="b">
        <v>0</v>
      </c>
      <c r="L3645">
        <v>0</v>
      </c>
      <c r="M3645" t="b">
        <v>0</v>
      </c>
      <c r="N3645" t="s">
        <v>8305</v>
      </c>
      <c r="O3645" s="16">
        <f>Table1[[#This Row],[pledged]]/Table1[[#This Row],[goal]]*100</f>
        <v>0</v>
      </c>
      <c r="P3645" s="6">
        <f>IFERROR(Table1[[#This Row],[pledged]]/Table1[[#This Row],[backers_count]],0)</f>
        <v>0</v>
      </c>
      <c r="Q3645" t="str">
        <f>LEFT(Table1[[#This Row],[Category and Sub-Category]],FIND("/",Table1[[#This Row],[Category and Sub-Category]])-1)</f>
        <v>theater</v>
      </c>
      <c r="R3645" t="str">
        <f>RIGHT(Table1[[#This Row],[Category and Sub-Category]],LEN(Table1[[#This Row],[Category and Sub-Category]])-FIND("/",Table1[[#This Row],[Category and Sub-Category]]))</f>
        <v>musical</v>
      </c>
      <c r="S3645" s="14">
        <f>(((Table1[[#This Row],[launched_at]]/60)/60)/24)+DATE(1970,1,1)</f>
        <v>42285.143969907411</v>
      </c>
      <c r="T3645" s="14">
        <f t="shared" si="56"/>
        <v>42325.185636574075</v>
      </c>
    </row>
    <row r="3646" spans="1:20" ht="43.5" x14ac:dyDescent="0.35">
      <c r="A3646">
        <v>3644</v>
      </c>
      <c r="B3646" s="1" t="s">
        <v>3642</v>
      </c>
      <c r="C3646" s="1" t="s">
        <v>7754</v>
      </c>
      <c r="D3646" s="6">
        <v>5000</v>
      </c>
      <c r="E3646" s="6">
        <v>821</v>
      </c>
      <c r="F3646" t="s">
        <v>8221</v>
      </c>
      <c r="G3646" t="s">
        <v>8224</v>
      </c>
      <c r="H3646" t="s">
        <v>8246</v>
      </c>
      <c r="I3646">
        <v>1457413140</v>
      </c>
      <c r="J3646">
        <v>1454996887</v>
      </c>
      <c r="K3646" t="b">
        <v>0</v>
      </c>
      <c r="L3646">
        <v>12</v>
      </c>
      <c r="M3646" t="b">
        <v>0</v>
      </c>
      <c r="N3646" t="s">
        <v>8305</v>
      </c>
      <c r="O3646" s="16">
        <f>Table1[[#This Row],[pledged]]/Table1[[#This Row],[goal]]*100</f>
        <v>16.420000000000002</v>
      </c>
      <c r="P3646" s="6">
        <f>IFERROR(Table1[[#This Row],[pledged]]/Table1[[#This Row],[backers_count]],0)</f>
        <v>68.416666666666671</v>
      </c>
      <c r="Q3646" t="str">
        <f>LEFT(Table1[[#This Row],[Category and Sub-Category]],FIND("/",Table1[[#This Row],[Category and Sub-Category]])-1)</f>
        <v>theater</v>
      </c>
      <c r="R3646" t="str">
        <f>RIGHT(Table1[[#This Row],[Category and Sub-Category]],LEN(Table1[[#This Row],[Category and Sub-Category]])-FIND("/",Table1[[#This Row],[Category and Sub-Category]]))</f>
        <v>musical</v>
      </c>
      <c r="S3646" s="14">
        <f>(((Table1[[#This Row],[launched_at]]/60)/60)/24)+DATE(1970,1,1)</f>
        <v>42409.241747685184</v>
      </c>
      <c r="T3646" s="14">
        <f t="shared" si="56"/>
        <v>42437.207638888889</v>
      </c>
    </row>
    <row r="3647" spans="1:20" ht="43.5" x14ac:dyDescent="0.35">
      <c r="A3647">
        <v>3645</v>
      </c>
      <c r="B3647" s="1" t="s">
        <v>3643</v>
      </c>
      <c r="C3647" s="1" t="s">
        <v>7755</v>
      </c>
      <c r="D3647" s="6">
        <v>1000</v>
      </c>
      <c r="E3647" s="6">
        <v>1</v>
      </c>
      <c r="F3647" t="s">
        <v>8221</v>
      </c>
      <c r="G3647" t="s">
        <v>8229</v>
      </c>
      <c r="H3647" t="s">
        <v>8251</v>
      </c>
      <c r="I3647">
        <v>1479773838</v>
      </c>
      <c r="J3647">
        <v>1477178238</v>
      </c>
      <c r="K3647" t="b">
        <v>0</v>
      </c>
      <c r="L3647">
        <v>1</v>
      </c>
      <c r="M3647" t="b">
        <v>0</v>
      </c>
      <c r="N3647" t="s">
        <v>8305</v>
      </c>
      <c r="O3647" s="16">
        <f>Table1[[#This Row],[pledged]]/Table1[[#This Row],[goal]]*100</f>
        <v>0.1</v>
      </c>
      <c r="P3647" s="6">
        <f>IFERROR(Table1[[#This Row],[pledged]]/Table1[[#This Row],[backers_count]],0)</f>
        <v>1</v>
      </c>
      <c r="Q3647" t="str">
        <f>LEFT(Table1[[#This Row],[Category and Sub-Category]],FIND("/",Table1[[#This Row],[Category and Sub-Category]])-1)</f>
        <v>theater</v>
      </c>
      <c r="R3647" t="str">
        <f>RIGHT(Table1[[#This Row],[Category and Sub-Category]],LEN(Table1[[#This Row],[Category and Sub-Category]])-FIND("/",Table1[[#This Row],[Category and Sub-Category]]))</f>
        <v>musical</v>
      </c>
      <c r="S3647" s="14">
        <f>(((Table1[[#This Row],[launched_at]]/60)/60)/24)+DATE(1970,1,1)</f>
        <v>42665.970347222217</v>
      </c>
      <c r="T3647" s="14">
        <f t="shared" si="56"/>
        <v>42696.012013888889</v>
      </c>
    </row>
    <row r="3648" spans="1:20" ht="43.5" x14ac:dyDescent="0.35">
      <c r="A3648">
        <v>3646</v>
      </c>
      <c r="B3648" s="1" t="s">
        <v>3644</v>
      </c>
      <c r="C3648" s="1" t="s">
        <v>7756</v>
      </c>
      <c r="D3648" s="6">
        <v>10000</v>
      </c>
      <c r="E3648" s="6">
        <v>481</v>
      </c>
      <c r="F3648" t="s">
        <v>8221</v>
      </c>
      <c r="G3648" t="s">
        <v>8224</v>
      </c>
      <c r="H3648" t="s">
        <v>8246</v>
      </c>
      <c r="I3648">
        <v>1434497400</v>
      </c>
      <c r="J3648">
        <v>1431770802</v>
      </c>
      <c r="K3648" t="b">
        <v>0</v>
      </c>
      <c r="L3648">
        <v>8</v>
      </c>
      <c r="M3648" t="b">
        <v>0</v>
      </c>
      <c r="N3648" t="s">
        <v>8305</v>
      </c>
      <c r="O3648" s="16">
        <f>Table1[[#This Row],[pledged]]/Table1[[#This Row],[goal]]*100</f>
        <v>4.8099999999999996</v>
      </c>
      <c r="P3648" s="6">
        <f>IFERROR(Table1[[#This Row],[pledged]]/Table1[[#This Row],[backers_count]],0)</f>
        <v>60.125</v>
      </c>
      <c r="Q3648" t="str">
        <f>LEFT(Table1[[#This Row],[Category and Sub-Category]],FIND("/",Table1[[#This Row],[Category and Sub-Category]])-1)</f>
        <v>theater</v>
      </c>
      <c r="R3648" t="str">
        <f>RIGHT(Table1[[#This Row],[Category and Sub-Category]],LEN(Table1[[#This Row],[Category and Sub-Category]])-FIND("/",Table1[[#This Row],[Category and Sub-Category]]))</f>
        <v>musical</v>
      </c>
      <c r="S3648" s="14">
        <f>(((Table1[[#This Row],[launched_at]]/60)/60)/24)+DATE(1970,1,1)</f>
        <v>42140.421319444446</v>
      </c>
      <c r="T3648" s="14">
        <f t="shared" si="56"/>
        <v>42171.979166666672</v>
      </c>
    </row>
    <row r="3649" spans="1:20" ht="43.5" x14ac:dyDescent="0.35">
      <c r="A3649">
        <v>3647</v>
      </c>
      <c r="B3649" s="1" t="s">
        <v>3645</v>
      </c>
      <c r="C3649" s="1" t="s">
        <v>7757</v>
      </c>
      <c r="D3649" s="6">
        <v>500</v>
      </c>
      <c r="E3649" s="6">
        <v>30</v>
      </c>
      <c r="F3649" t="s">
        <v>8221</v>
      </c>
      <c r="G3649" t="s">
        <v>8225</v>
      </c>
      <c r="H3649" t="s">
        <v>8247</v>
      </c>
      <c r="I3649">
        <v>1475258327</v>
      </c>
      <c r="J3649">
        <v>1471370327</v>
      </c>
      <c r="K3649" t="b">
        <v>0</v>
      </c>
      <c r="L3649">
        <v>2</v>
      </c>
      <c r="M3649" t="b">
        <v>0</v>
      </c>
      <c r="N3649" t="s">
        <v>8305</v>
      </c>
      <c r="O3649" s="16">
        <f>Table1[[#This Row],[pledged]]/Table1[[#This Row],[goal]]*100</f>
        <v>6</v>
      </c>
      <c r="P3649" s="6">
        <f>IFERROR(Table1[[#This Row],[pledged]]/Table1[[#This Row],[backers_count]],0)</f>
        <v>15</v>
      </c>
      <c r="Q3649" t="str">
        <f>LEFT(Table1[[#This Row],[Category and Sub-Category]],FIND("/",Table1[[#This Row],[Category and Sub-Category]])-1)</f>
        <v>theater</v>
      </c>
      <c r="R3649" t="str">
        <f>RIGHT(Table1[[#This Row],[Category and Sub-Category]],LEN(Table1[[#This Row],[Category and Sub-Category]])-FIND("/",Table1[[#This Row],[Category and Sub-Category]]))</f>
        <v>musical</v>
      </c>
      <c r="S3649" s="14">
        <f>(((Table1[[#This Row],[launched_at]]/60)/60)/24)+DATE(1970,1,1)</f>
        <v>42598.749155092592</v>
      </c>
      <c r="T3649" s="14">
        <f t="shared" si="56"/>
        <v>42643.749155092592</v>
      </c>
    </row>
    <row r="3650" spans="1:20" ht="29" x14ac:dyDescent="0.35">
      <c r="A3650">
        <v>3648</v>
      </c>
      <c r="B3650" s="1" t="s">
        <v>3646</v>
      </c>
      <c r="C3650" s="1" t="s">
        <v>7758</v>
      </c>
      <c r="D3650" s="6">
        <v>40000</v>
      </c>
      <c r="E3650" s="6">
        <v>40153</v>
      </c>
      <c r="F3650" t="s">
        <v>8219</v>
      </c>
      <c r="G3650" t="s">
        <v>8224</v>
      </c>
      <c r="H3650" t="s">
        <v>8246</v>
      </c>
      <c r="I3650">
        <v>1412492445</v>
      </c>
      <c r="J3650">
        <v>1409900445</v>
      </c>
      <c r="K3650" t="b">
        <v>0</v>
      </c>
      <c r="L3650">
        <v>73</v>
      </c>
      <c r="M3650" t="b">
        <v>1</v>
      </c>
      <c r="N3650" t="s">
        <v>8271</v>
      </c>
      <c r="O3650" s="16">
        <f>Table1[[#This Row],[pledged]]/Table1[[#This Row],[goal]]*100</f>
        <v>100.38249999999999</v>
      </c>
      <c r="P3650" s="6">
        <f>IFERROR(Table1[[#This Row],[pledged]]/Table1[[#This Row],[backers_count]],0)</f>
        <v>550.04109589041093</v>
      </c>
      <c r="Q3650" t="str">
        <f>LEFT(Table1[[#This Row],[Category and Sub-Category]],FIND("/",Table1[[#This Row],[Category and Sub-Category]])-1)</f>
        <v>theater</v>
      </c>
      <c r="R3650" t="str">
        <f>RIGHT(Table1[[#This Row],[Category and Sub-Category]],LEN(Table1[[#This Row],[Category and Sub-Category]])-FIND("/",Table1[[#This Row],[Category and Sub-Category]]))</f>
        <v>plays</v>
      </c>
      <c r="S3650" s="14">
        <f>(((Table1[[#This Row],[launched_at]]/60)/60)/24)+DATE(1970,1,1)</f>
        <v>41887.292187500003</v>
      </c>
      <c r="T3650" s="14">
        <f t="shared" ref="T3650:T3713" si="57">(((I3650/60)/60)/24)+DATE(1970,1,1)</f>
        <v>41917.292187500003</v>
      </c>
    </row>
    <row r="3651" spans="1:20" ht="43.5" x14ac:dyDescent="0.35">
      <c r="A3651">
        <v>3649</v>
      </c>
      <c r="B3651" s="1" t="s">
        <v>3647</v>
      </c>
      <c r="C3651" s="1" t="s">
        <v>7759</v>
      </c>
      <c r="D3651" s="6">
        <v>750</v>
      </c>
      <c r="E3651" s="6">
        <v>780</v>
      </c>
      <c r="F3651" t="s">
        <v>8219</v>
      </c>
      <c r="G3651" t="s">
        <v>8229</v>
      </c>
      <c r="H3651" t="s">
        <v>8251</v>
      </c>
      <c r="I3651">
        <v>1402938394</v>
      </c>
      <c r="J3651">
        <v>1400691994</v>
      </c>
      <c r="K3651" t="b">
        <v>0</v>
      </c>
      <c r="L3651">
        <v>8</v>
      </c>
      <c r="M3651" t="b">
        <v>1</v>
      </c>
      <c r="N3651" t="s">
        <v>8271</v>
      </c>
      <c r="O3651" s="16">
        <f>Table1[[#This Row],[pledged]]/Table1[[#This Row],[goal]]*100</f>
        <v>104</v>
      </c>
      <c r="P3651" s="6">
        <f>IFERROR(Table1[[#This Row],[pledged]]/Table1[[#This Row],[backers_count]],0)</f>
        <v>97.5</v>
      </c>
      <c r="Q3651" t="str">
        <f>LEFT(Table1[[#This Row],[Category and Sub-Category]],FIND("/",Table1[[#This Row],[Category and Sub-Category]])-1)</f>
        <v>theater</v>
      </c>
      <c r="R3651" t="str">
        <f>RIGHT(Table1[[#This Row],[Category and Sub-Category]],LEN(Table1[[#This Row],[Category and Sub-Category]])-FIND("/",Table1[[#This Row],[Category and Sub-Category]]))</f>
        <v>plays</v>
      </c>
      <c r="S3651" s="14">
        <f>(((Table1[[#This Row],[launched_at]]/60)/60)/24)+DATE(1970,1,1)</f>
        <v>41780.712893518517</v>
      </c>
      <c r="T3651" s="14">
        <f t="shared" si="57"/>
        <v>41806.712893518517</v>
      </c>
    </row>
    <row r="3652" spans="1:20" ht="43.5" x14ac:dyDescent="0.35">
      <c r="A3652">
        <v>3650</v>
      </c>
      <c r="B3652" s="1" t="s">
        <v>3648</v>
      </c>
      <c r="C3652" s="1" t="s">
        <v>7760</v>
      </c>
      <c r="D3652" s="6">
        <v>500</v>
      </c>
      <c r="E3652" s="6">
        <v>500</v>
      </c>
      <c r="F3652" t="s">
        <v>8219</v>
      </c>
      <c r="G3652" t="s">
        <v>8225</v>
      </c>
      <c r="H3652" t="s">
        <v>8247</v>
      </c>
      <c r="I3652">
        <v>1454412584</v>
      </c>
      <c r="J3652">
        <v>1452598184</v>
      </c>
      <c r="K3652" t="b">
        <v>0</v>
      </c>
      <c r="L3652">
        <v>17</v>
      </c>
      <c r="M3652" t="b">
        <v>1</v>
      </c>
      <c r="N3652" t="s">
        <v>8271</v>
      </c>
      <c r="O3652" s="16">
        <f>Table1[[#This Row],[pledged]]/Table1[[#This Row],[goal]]*100</f>
        <v>100</v>
      </c>
      <c r="P3652" s="6">
        <f>IFERROR(Table1[[#This Row],[pledged]]/Table1[[#This Row],[backers_count]],0)</f>
        <v>29.411764705882351</v>
      </c>
      <c r="Q3652" t="str">
        <f>LEFT(Table1[[#This Row],[Category and Sub-Category]],FIND("/",Table1[[#This Row],[Category and Sub-Category]])-1)</f>
        <v>theater</v>
      </c>
      <c r="R3652" t="str">
        <f>RIGHT(Table1[[#This Row],[Category and Sub-Category]],LEN(Table1[[#This Row],[Category and Sub-Category]])-FIND("/",Table1[[#This Row],[Category and Sub-Category]]))</f>
        <v>plays</v>
      </c>
      <c r="S3652" s="14">
        <f>(((Table1[[#This Row],[launched_at]]/60)/60)/24)+DATE(1970,1,1)</f>
        <v>42381.478981481487</v>
      </c>
      <c r="T3652" s="14">
        <f t="shared" si="57"/>
        <v>42402.478981481487</v>
      </c>
    </row>
    <row r="3653" spans="1:20" ht="43.5" x14ac:dyDescent="0.35">
      <c r="A3653">
        <v>3651</v>
      </c>
      <c r="B3653" s="1" t="s">
        <v>3649</v>
      </c>
      <c r="C3653" s="1" t="s">
        <v>7761</v>
      </c>
      <c r="D3653" s="6">
        <v>500</v>
      </c>
      <c r="E3653" s="6">
        <v>520</v>
      </c>
      <c r="F3653" t="s">
        <v>8219</v>
      </c>
      <c r="G3653" t="s">
        <v>8224</v>
      </c>
      <c r="H3653" t="s">
        <v>8246</v>
      </c>
      <c r="I3653">
        <v>1407686340</v>
      </c>
      <c r="J3653">
        <v>1404833442</v>
      </c>
      <c r="K3653" t="b">
        <v>0</v>
      </c>
      <c r="L3653">
        <v>9</v>
      </c>
      <c r="M3653" t="b">
        <v>1</v>
      </c>
      <c r="N3653" t="s">
        <v>8271</v>
      </c>
      <c r="O3653" s="16">
        <f>Table1[[#This Row],[pledged]]/Table1[[#This Row],[goal]]*100</f>
        <v>104</v>
      </c>
      <c r="P3653" s="6">
        <f>IFERROR(Table1[[#This Row],[pledged]]/Table1[[#This Row],[backers_count]],0)</f>
        <v>57.777777777777779</v>
      </c>
      <c r="Q3653" t="str">
        <f>LEFT(Table1[[#This Row],[Category and Sub-Category]],FIND("/",Table1[[#This Row],[Category and Sub-Category]])-1)</f>
        <v>theater</v>
      </c>
      <c r="R3653" t="str">
        <f>RIGHT(Table1[[#This Row],[Category and Sub-Category]],LEN(Table1[[#This Row],[Category and Sub-Category]])-FIND("/",Table1[[#This Row],[Category and Sub-Category]]))</f>
        <v>plays</v>
      </c>
      <c r="S3653" s="14">
        <f>(((Table1[[#This Row],[launched_at]]/60)/60)/24)+DATE(1970,1,1)</f>
        <v>41828.646319444444</v>
      </c>
      <c r="T3653" s="14">
        <f t="shared" si="57"/>
        <v>41861.665972222225</v>
      </c>
    </row>
    <row r="3654" spans="1:20" ht="58" x14ac:dyDescent="0.35">
      <c r="A3654">
        <v>3652</v>
      </c>
      <c r="B3654" s="1" t="s">
        <v>2867</v>
      </c>
      <c r="C3654" s="1" t="s">
        <v>7762</v>
      </c>
      <c r="D3654" s="6">
        <v>300</v>
      </c>
      <c r="E3654" s="6">
        <v>752</v>
      </c>
      <c r="F3654" t="s">
        <v>8219</v>
      </c>
      <c r="G3654" t="s">
        <v>8229</v>
      </c>
      <c r="H3654" t="s">
        <v>8251</v>
      </c>
      <c r="I3654">
        <v>1472097540</v>
      </c>
      <c r="J3654">
        <v>1471188502</v>
      </c>
      <c r="K3654" t="b">
        <v>0</v>
      </c>
      <c r="L3654">
        <v>17</v>
      </c>
      <c r="M3654" t="b">
        <v>1</v>
      </c>
      <c r="N3654" t="s">
        <v>8271</v>
      </c>
      <c r="O3654" s="16">
        <f>Table1[[#This Row],[pledged]]/Table1[[#This Row],[goal]]*100</f>
        <v>250.66666666666669</v>
      </c>
      <c r="P3654" s="6">
        <f>IFERROR(Table1[[#This Row],[pledged]]/Table1[[#This Row],[backers_count]],0)</f>
        <v>44.235294117647058</v>
      </c>
      <c r="Q3654" t="str">
        <f>LEFT(Table1[[#This Row],[Category and Sub-Category]],FIND("/",Table1[[#This Row],[Category and Sub-Category]])-1)</f>
        <v>theater</v>
      </c>
      <c r="R3654" t="str">
        <f>RIGHT(Table1[[#This Row],[Category and Sub-Category]],LEN(Table1[[#This Row],[Category and Sub-Category]])-FIND("/",Table1[[#This Row],[Category and Sub-Category]]))</f>
        <v>plays</v>
      </c>
      <c r="S3654" s="14">
        <f>(((Table1[[#This Row],[launched_at]]/60)/60)/24)+DATE(1970,1,1)</f>
        <v>42596.644699074073</v>
      </c>
      <c r="T3654" s="14">
        <f t="shared" si="57"/>
        <v>42607.165972222225</v>
      </c>
    </row>
    <row r="3655" spans="1:20" ht="58" x14ac:dyDescent="0.35">
      <c r="A3655">
        <v>3653</v>
      </c>
      <c r="B3655" s="1" t="s">
        <v>3650</v>
      </c>
      <c r="C3655" s="1" t="s">
        <v>7763</v>
      </c>
      <c r="D3655" s="6">
        <v>2000</v>
      </c>
      <c r="E3655" s="6">
        <v>2010</v>
      </c>
      <c r="F3655" t="s">
        <v>8219</v>
      </c>
      <c r="G3655" t="s">
        <v>8225</v>
      </c>
      <c r="H3655" t="s">
        <v>8247</v>
      </c>
      <c r="I3655">
        <v>1438764207</v>
      </c>
      <c r="J3655">
        <v>1436172207</v>
      </c>
      <c r="K3655" t="b">
        <v>0</v>
      </c>
      <c r="L3655">
        <v>33</v>
      </c>
      <c r="M3655" t="b">
        <v>1</v>
      </c>
      <c r="N3655" t="s">
        <v>8271</v>
      </c>
      <c r="O3655" s="16">
        <f>Table1[[#This Row],[pledged]]/Table1[[#This Row],[goal]]*100</f>
        <v>100.49999999999999</v>
      </c>
      <c r="P3655" s="6">
        <f>IFERROR(Table1[[#This Row],[pledged]]/Table1[[#This Row],[backers_count]],0)</f>
        <v>60.909090909090907</v>
      </c>
      <c r="Q3655" t="str">
        <f>LEFT(Table1[[#This Row],[Category and Sub-Category]],FIND("/",Table1[[#This Row],[Category and Sub-Category]])-1)</f>
        <v>theater</v>
      </c>
      <c r="R3655" t="str">
        <f>RIGHT(Table1[[#This Row],[Category and Sub-Category]],LEN(Table1[[#This Row],[Category and Sub-Category]])-FIND("/",Table1[[#This Row],[Category and Sub-Category]]))</f>
        <v>plays</v>
      </c>
      <c r="S3655" s="14">
        <f>(((Table1[[#This Row],[launched_at]]/60)/60)/24)+DATE(1970,1,1)</f>
        <v>42191.363506944443</v>
      </c>
      <c r="T3655" s="14">
        <f t="shared" si="57"/>
        <v>42221.363506944443</v>
      </c>
    </row>
    <row r="3656" spans="1:20" ht="58" x14ac:dyDescent="0.35">
      <c r="A3656">
        <v>3654</v>
      </c>
      <c r="B3656" s="1" t="s">
        <v>3651</v>
      </c>
      <c r="C3656" s="1" t="s">
        <v>7764</v>
      </c>
      <c r="D3656" s="6">
        <v>1500</v>
      </c>
      <c r="E3656" s="6">
        <v>2616</v>
      </c>
      <c r="F3656" t="s">
        <v>8219</v>
      </c>
      <c r="G3656" t="s">
        <v>8225</v>
      </c>
      <c r="H3656" t="s">
        <v>8247</v>
      </c>
      <c r="I3656">
        <v>1459702800</v>
      </c>
      <c r="J3656">
        <v>1457690386</v>
      </c>
      <c r="K3656" t="b">
        <v>0</v>
      </c>
      <c r="L3656">
        <v>38</v>
      </c>
      <c r="M3656" t="b">
        <v>1</v>
      </c>
      <c r="N3656" t="s">
        <v>8271</v>
      </c>
      <c r="O3656" s="16">
        <f>Table1[[#This Row],[pledged]]/Table1[[#This Row],[goal]]*100</f>
        <v>174.4</v>
      </c>
      <c r="P3656" s="6">
        <f>IFERROR(Table1[[#This Row],[pledged]]/Table1[[#This Row],[backers_count]],0)</f>
        <v>68.84210526315789</v>
      </c>
      <c r="Q3656" t="str">
        <f>LEFT(Table1[[#This Row],[Category and Sub-Category]],FIND("/",Table1[[#This Row],[Category and Sub-Category]])-1)</f>
        <v>theater</v>
      </c>
      <c r="R3656" t="str">
        <f>RIGHT(Table1[[#This Row],[Category and Sub-Category]],LEN(Table1[[#This Row],[Category and Sub-Category]])-FIND("/",Table1[[#This Row],[Category and Sub-Category]]))</f>
        <v>plays</v>
      </c>
      <c r="S3656" s="14">
        <f>(((Table1[[#This Row],[launched_at]]/60)/60)/24)+DATE(1970,1,1)</f>
        <v>42440.416504629626</v>
      </c>
      <c r="T3656" s="14">
        <f t="shared" si="57"/>
        <v>42463.708333333328</v>
      </c>
    </row>
    <row r="3657" spans="1:20" ht="58" x14ac:dyDescent="0.35">
      <c r="A3657">
        <v>3655</v>
      </c>
      <c r="B3657" s="1" t="s">
        <v>3652</v>
      </c>
      <c r="C3657" s="1" t="s">
        <v>7765</v>
      </c>
      <c r="D3657" s="6">
        <v>5000</v>
      </c>
      <c r="E3657" s="6">
        <v>5813</v>
      </c>
      <c r="F3657" t="s">
        <v>8219</v>
      </c>
      <c r="G3657" t="s">
        <v>8224</v>
      </c>
      <c r="H3657" t="s">
        <v>8246</v>
      </c>
      <c r="I3657">
        <v>1437202740</v>
      </c>
      <c r="J3657">
        <v>1434654998</v>
      </c>
      <c r="K3657" t="b">
        <v>0</v>
      </c>
      <c r="L3657">
        <v>79</v>
      </c>
      <c r="M3657" t="b">
        <v>1</v>
      </c>
      <c r="N3657" t="s">
        <v>8271</v>
      </c>
      <c r="O3657" s="16">
        <f>Table1[[#This Row],[pledged]]/Table1[[#This Row],[goal]]*100</f>
        <v>116.26</v>
      </c>
      <c r="P3657" s="6">
        <f>IFERROR(Table1[[#This Row],[pledged]]/Table1[[#This Row],[backers_count]],0)</f>
        <v>73.582278481012665</v>
      </c>
      <c r="Q3657" t="str">
        <f>LEFT(Table1[[#This Row],[Category and Sub-Category]],FIND("/",Table1[[#This Row],[Category and Sub-Category]])-1)</f>
        <v>theater</v>
      </c>
      <c r="R3657" t="str">
        <f>RIGHT(Table1[[#This Row],[Category and Sub-Category]],LEN(Table1[[#This Row],[Category and Sub-Category]])-FIND("/",Table1[[#This Row],[Category and Sub-Category]]))</f>
        <v>plays</v>
      </c>
      <c r="S3657" s="14">
        <f>(((Table1[[#This Row],[launched_at]]/60)/60)/24)+DATE(1970,1,1)</f>
        <v>42173.803217592591</v>
      </c>
      <c r="T3657" s="14">
        <f t="shared" si="57"/>
        <v>42203.290972222225</v>
      </c>
    </row>
    <row r="3658" spans="1:20" ht="43.5" x14ac:dyDescent="0.35">
      <c r="A3658">
        <v>3656</v>
      </c>
      <c r="B3658" s="1" t="s">
        <v>3653</v>
      </c>
      <c r="C3658" s="1" t="s">
        <v>7766</v>
      </c>
      <c r="D3658" s="6">
        <v>5000</v>
      </c>
      <c r="E3658" s="6">
        <v>5291</v>
      </c>
      <c r="F3658" t="s">
        <v>8219</v>
      </c>
      <c r="G3658" t="s">
        <v>8240</v>
      </c>
      <c r="H3658" t="s">
        <v>8257</v>
      </c>
      <c r="I3658">
        <v>1485989940</v>
      </c>
      <c r="J3658">
        <v>1483393836</v>
      </c>
      <c r="K3658" t="b">
        <v>0</v>
      </c>
      <c r="L3658">
        <v>46</v>
      </c>
      <c r="M3658" t="b">
        <v>1</v>
      </c>
      <c r="N3658" t="s">
        <v>8271</v>
      </c>
      <c r="O3658" s="16">
        <f>Table1[[#This Row],[pledged]]/Table1[[#This Row],[goal]]*100</f>
        <v>105.82000000000001</v>
      </c>
      <c r="P3658" s="6">
        <f>IFERROR(Table1[[#This Row],[pledged]]/Table1[[#This Row],[backers_count]],0)</f>
        <v>115.02173913043478</v>
      </c>
      <c r="Q3658" t="str">
        <f>LEFT(Table1[[#This Row],[Category and Sub-Category]],FIND("/",Table1[[#This Row],[Category and Sub-Category]])-1)</f>
        <v>theater</v>
      </c>
      <c r="R3658" t="str">
        <f>RIGHT(Table1[[#This Row],[Category and Sub-Category]],LEN(Table1[[#This Row],[Category and Sub-Category]])-FIND("/",Table1[[#This Row],[Category and Sub-Category]]))</f>
        <v>plays</v>
      </c>
      <c r="S3658" s="14">
        <f>(((Table1[[#This Row],[launched_at]]/60)/60)/24)+DATE(1970,1,1)</f>
        <v>42737.910138888896</v>
      </c>
      <c r="T3658" s="14">
        <f t="shared" si="57"/>
        <v>42767.957638888889</v>
      </c>
    </row>
    <row r="3659" spans="1:20" ht="58" x14ac:dyDescent="0.35">
      <c r="A3659">
        <v>3657</v>
      </c>
      <c r="B3659" s="1" t="s">
        <v>3654</v>
      </c>
      <c r="C3659" s="1" t="s">
        <v>7767</v>
      </c>
      <c r="D3659" s="6">
        <v>2000</v>
      </c>
      <c r="E3659" s="6">
        <v>2215</v>
      </c>
      <c r="F3659" t="s">
        <v>8219</v>
      </c>
      <c r="G3659" t="s">
        <v>8232</v>
      </c>
      <c r="H3659" t="s">
        <v>8253</v>
      </c>
      <c r="I3659">
        <v>1464817320</v>
      </c>
      <c r="J3659">
        <v>1462806419</v>
      </c>
      <c r="K3659" t="b">
        <v>0</v>
      </c>
      <c r="L3659">
        <v>20</v>
      </c>
      <c r="M3659" t="b">
        <v>1</v>
      </c>
      <c r="N3659" t="s">
        <v>8271</v>
      </c>
      <c r="O3659" s="16">
        <f>Table1[[#This Row],[pledged]]/Table1[[#This Row],[goal]]*100</f>
        <v>110.75</v>
      </c>
      <c r="P3659" s="6">
        <f>IFERROR(Table1[[#This Row],[pledged]]/Table1[[#This Row],[backers_count]],0)</f>
        <v>110.75</v>
      </c>
      <c r="Q3659" t="str">
        <f>LEFT(Table1[[#This Row],[Category and Sub-Category]],FIND("/",Table1[[#This Row],[Category and Sub-Category]])-1)</f>
        <v>theater</v>
      </c>
      <c r="R3659" t="str">
        <f>RIGHT(Table1[[#This Row],[Category and Sub-Category]],LEN(Table1[[#This Row],[Category and Sub-Category]])-FIND("/",Table1[[#This Row],[Category and Sub-Category]]))</f>
        <v>plays</v>
      </c>
      <c r="S3659" s="14">
        <f>(((Table1[[#This Row],[launched_at]]/60)/60)/24)+DATE(1970,1,1)</f>
        <v>42499.629849537043</v>
      </c>
      <c r="T3659" s="14">
        <f t="shared" si="57"/>
        <v>42522.904166666667</v>
      </c>
    </row>
    <row r="3660" spans="1:20" ht="29" x14ac:dyDescent="0.35">
      <c r="A3660">
        <v>3658</v>
      </c>
      <c r="B3660" s="1" t="s">
        <v>3655</v>
      </c>
      <c r="C3660" s="1" t="s">
        <v>7768</v>
      </c>
      <c r="D3660" s="6">
        <v>1500</v>
      </c>
      <c r="E3660" s="6">
        <v>1510</v>
      </c>
      <c r="F3660" t="s">
        <v>8219</v>
      </c>
      <c r="G3660" t="s">
        <v>8224</v>
      </c>
      <c r="H3660" t="s">
        <v>8246</v>
      </c>
      <c r="I3660">
        <v>1404273540</v>
      </c>
      <c r="J3660">
        <v>1400272580</v>
      </c>
      <c r="K3660" t="b">
        <v>0</v>
      </c>
      <c r="L3660">
        <v>20</v>
      </c>
      <c r="M3660" t="b">
        <v>1</v>
      </c>
      <c r="N3660" t="s">
        <v>8271</v>
      </c>
      <c r="O3660" s="16">
        <f>Table1[[#This Row],[pledged]]/Table1[[#This Row],[goal]]*100</f>
        <v>100.66666666666666</v>
      </c>
      <c r="P3660" s="6">
        <f>IFERROR(Table1[[#This Row],[pledged]]/Table1[[#This Row],[backers_count]],0)</f>
        <v>75.5</v>
      </c>
      <c r="Q3660" t="str">
        <f>LEFT(Table1[[#This Row],[Category and Sub-Category]],FIND("/",Table1[[#This Row],[Category and Sub-Category]])-1)</f>
        <v>theater</v>
      </c>
      <c r="R3660" t="str">
        <f>RIGHT(Table1[[#This Row],[Category and Sub-Category]],LEN(Table1[[#This Row],[Category and Sub-Category]])-FIND("/",Table1[[#This Row],[Category and Sub-Category]]))</f>
        <v>plays</v>
      </c>
      <c r="S3660" s="14">
        <f>(((Table1[[#This Row],[launched_at]]/60)/60)/24)+DATE(1970,1,1)</f>
        <v>41775.858564814815</v>
      </c>
      <c r="T3660" s="14">
        <f t="shared" si="57"/>
        <v>41822.165972222225</v>
      </c>
    </row>
    <row r="3661" spans="1:20" ht="43.5" x14ac:dyDescent="0.35">
      <c r="A3661">
        <v>3659</v>
      </c>
      <c r="B3661" s="1" t="s">
        <v>3656</v>
      </c>
      <c r="C3661" s="1" t="s">
        <v>7769</v>
      </c>
      <c r="D3661" s="6">
        <v>3000</v>
      </c>
      <c r="E3661" s="6">
        <v>3061</v>
      </c>
      <c r="F3661" t="s">
        <v>8219</v>
      </c>
      <c r="G3661" t="s">
        <v>8224</v>
      </c>
      <c r="H3661" t="s">
        <v>8246</v>
      </c>
      <c r="I3661">
        <v>1426775940</v>
      </c>
      <c r="J3661">
        <v>1424414350</v>
      </c>
      <c r="K3661" t="b">
        <v>0</v>
      </c>
      <c r="L3661">
        <v>13</v>
      </c>
      <c r="M3661" t="b">
        <v>1</v>
      </c>
      <c r="N3661" t="s">
        <v>8271</v>
      </c>
      <c r="O3661" s="16">
        <f>Table1[[#This Row],[pledged]]/Table1[[#This Row],[goal]]*100</f>
        <v>102.03333333333333</v>
      </c>
      <c r="P3661" s="6">
        <f>IFERROR(Table1[[#This Row],[pledged]]/Table1[[#This Row],[backers_count]],0)</f>
        <v>235.46153846153845</v>
      </c>
      <c r="Q3661" t="str">
        <f>LEFT(Table1[[#This Row],[Category and Sub-Category]],FIND("/",Table1[[#This Row],[Category and Sub-Category]])-1)</f>
        <v>theater</v>
      </c>
      <c r="R3661" t="str">
        <f>RIGHT(Table1[[#This Row],[Category and Sub-Category]],LEN(Table1[[#This Row],[Category and Sub-Category]])-FIND("/",Table1[[#This Row],[Category and Sub-Category]]))</f>
        <v>plays</v>
      </c>
      <c r="S3661" s="14">
        <f>(((Table1[[#This Row],[launched_at]]/60)/60)/24)+DATE(1970,1,1)</f>
        <v>42055.277199074073</v>
      </c>
      <c r="T3661" s="14">
        <f t="shared" si="57"/>
        <v>42082.610416666663</v>
      </c>
    </row>
    <row r="3662" spans="1:20" ht="58" x14ac:dyDescent="0.35">
      <c r="A3662">
        <v>3660</v>
      </c>
      <c r="B3662" s="1" t="s">
        <v>3657</v>
      </c>
      <c r="C3662" s="1" t="s">
        <v>7770</v>
      </c>
      <c r="D3662" s="6">
        <v>250</v>
      </c>
      <c r="E3662" s="6">
        <v>250</v>
      </c>
      <c r="F3662" t="s">
        <v>8219</v>
      </c>
      <c r="G3662" t="s">
        <v>8225</v>
      </c>
      <c r="H3662" t="s">
        <v>8247</v>
      </c>
      <c r="I3662">
        <v>1419368925</v>
      </c>
      <c r="J3662">
        <v>1417208925</v>
      </c>
      <c r="K3662" t="b">
        <v>0</v>
      </c>
      <c r="L3662">
        <v>22</v>
      </c>
      <c r="M3662" t="b">
        <v>1</v>
      </c>
      <c r="N3662" t="s">
        <v>8271</v>
      </c>
      <c r="O3662" s="16">
        <f>Table1[[#This Row],[pledged]]/Table1[[#This Row],[goal]]*100</f>
        <v>100</v>
      </c>
      <c r="P3662" s="6">
        <f>IFERROR(Table1[[#This Row],[pledged]]/Table1[[#This Row],[backers_count]],0)</f>
        <v>11.363636363636363</v>
      </c>
      <c r="Q3662" t="str">
        <f>LEFT(Table1[[#This Row],[Category and Sub-Category]],FIND("/",Table1[[#This Row],[Category and Sub-Category]])-1)</f>
        <v>theater</v>
      </c>
      <c r="R3662" t="str">
        <f>RIGHT(Table1[[#This Row],[Category and Sub-Category]],LEN(Table1[[#This Row],[Category and Sub-Category]])-FIND("/",Table1[[#This Row],[Category and Sub-Category]]))</f>
        <v>plays</v>
      </c>
      <c r="S3662" s="14">
        <f>(((Table1[[#This Row],[launched_at]]/60)/60)/24)+DATE(1970,1,1)</f>
        <v>41971.881076388891</v>
      </c>
      <c r="T3662" s="14">
        <f t="shared" si="57"/>
        <v>41996.881076388891</v>
      </c>
    </row>
    <row r="3663" spans="1:20" ht="43.5" x14ac:dyDescent="0.35">
      <c r="A3663">
        <v>3661</v>
      </c>
      <c r="B3663" s="1" t="s">
        <v>3658</v>
      </c>
      <c r="C3663" s="1" t="s">
        <v>7771</v>
      </c>
      <c r="D3663" s="6">
        <v>3000</v>
      </c>
      <c r="E3663" s="6">
        <v>3330</v>
      </c>
      <c r="F3663" t="s">
        <v>8219</v>
      </c>
      <c r="G3663" t="s">
        <v>8224</v>
      </c>
      <c r="H3663" t="s">
        <v>8246</v>
      </c>
      <c r="I3663">
        <v>1460260800</v>
      </c>
      <c r="J3663">
        <v>1458336672</v>
      </c>
      <c r="K3663" t="b">
        <v>0</v>
      </c>
      <c r="L3663">
        <v>36</v>
      </c>
      <c r="M3663" t="b">
        <v>1</v>
      </c>
      <c r="N3663" t="s">
        <v>8271</v>
      </c>
      <c r="O3663" s="16">
        <f>Table1[[#This Row],[pledged]]/Table1[[#This Row],[goal]]*100</f>
        <v>111.00000000000001</v>
      </c>
      <c r="P3663" s="6">
        <f>IFERROR(Table1[[#This Row],[pledged]]/Table1[[#This Row],[backers_count]],0)</f>
        <v>92.5</v>
      </c>
      <c r="Q3663" t="str">
        <f>LEFT(Table1[[#This Row],[Category and Sub-Category]],FIND("/",Table1[[#This Row],[Category and Sub-Category]])-1)</f>
        <v>theater</v>
      </c>
      <c r="R3663" t="str">
        <f>RIGHT(Table1[[#This Row],[Category and Sub-Category]],LEN(Table1[[#This Row],[Category and Sub-Category]])-FIND("/",Table1[[#This Row],[Category and Sub-Category]]))</f>
        <v>plays</v>
      </c>
      <c r="S3663" s="14">
        <f>(((Table1[[#This Row],[launched_at]]/60)/60)/24)+DATE(1970,1,1)</f>
        <v>42447.896666666667</v>
      </c>
      <c r="T3663" s="14">
        <f t="shared" si="57"/>
        <v>42470.166666666672</v>
      </c>
    </row>
    <row r="3664" spans="1:20" ht="58" x14ac:dyDescent="0.35">
      <c r="A3664">
        <v>3662</v>
      </c>
      <c r="B3664" s="1" t="s">
        <v>3659</v>
      </c>
      <c r="C3664" s="1" t="s">
        <v>7772</v>
      </c>
      <c r="D3664" s="6">
        <v>8000</v>
      </c>
      <c r="E3664" s="6">
        <v>8114</v>
      </c>
      <c r="F3664" t="s">
        <v>8219</v>
      </c>
      <c r="G3664" t="s">
        <v>8229</v>
      </c>
      <c r="H3664" t="s">
        <v>8251</v>
      </c>
      <c r="I3664">
        <v>1427775414</v>
      </c>
      <c r="J3664">
        <v>1425187014</v>
      </c>
      <c r="K3664" t="b">
        <v>0</v>
      </c>
      <c r="L3664">
        <v>40</v>
      </c>
      <c r="M3664" t="b">
        <v>1</v>
      </c>
      <c r="N3664" t="s">
        <v>8271</v>
      </c>
      <c r="O3664" s="16">
        <f>Table1[[#This Row],[pledged]]/Table1[[#This Row],[goal]]*100</f>
        <v>101.42500000000001</v>
      </c>
      <c r="P3664" s="6">
        <f>IFERROR(Table1[[#This Row],[pledged]]/Table1[[#This Row],[backers_count]],0)</f>
        <v>202.85</v>
      </c>
      <c r="Q3664" t="str">
        <f>LEFT(Table1[[#This Row],[Category and Sub-Category]],FIND("/",Table1[[#This Row],[Category and Sub-Category]])-1)</f>
        <v>theater</v>
      </c>
      <c r="R3664" t="str">
        <f>RIGHT(Table1[[#This Row],[Category and Sub-Category]],LEN(Table1[[#This Row],[Category and Sub-Category]])-FIND("/",Table1[[#This Row],[Category and Sub-Category]]))</f>
        <v>plays</v>
      </c>
      <c r="S3664" s="14">
        <f>(((Table1[[#This Row],[launched_at]]/60)/60)/24)+DATE(1970,1,1)</f>
        <v>42064.220069444447</v>
      </c>
      <c r="T3664" s="14">
        <f t="shared" si="57"/>
        <v>42094.178402777776</v>
      </c>
    </row>
    <row r="3665" spans="1:20" ht="43.5" x14ac:dyDescent="0.35">
      <c r="A3665">
        <v>3663</v>
      </c>
      <c r="B3665" s="1" t="s">
        <v>3660</v>
      </c>
      <c r="C3665" s="1" t="s">
        <v>7773</v>
      </c>
      <c r="D3665" s="6">
        <v>225</v>
      </c>
      <c r="E3665" s="6">
        <v>234</v>
      </c>
      <c r="F3665" t="s">
        <v>8219</v>
      </c>
      <c r="G3665" t="s">
        <v>8225</v>
      </c>
      <c r="H3665" t="s">
        <v>8247</v>
      </c>
      <c r="I3665">
        <v>1482321030</v>
      </c>
      <c r="J3665">
        <v>1477133430</v>
      </c>
      <c r="K3665" t="b">
        <v>0</v>
      </c>
      <c r="L3665">
        <v>9</v>
      </c>
      <c r="M3665" t="b">
        <v>1</v>
      </c>
      <c r="N3665" t="s">
        <v>8271</v>
      </c>
      <c r="O3665" s="16">
        <f>Table1[[#This Row],[pledged]]/Table1[[#This Row],[goal]]*100</f>
        <v>104</v>
      </c>
      <c r="P3665" s="6">
        <f>IFERROR(Table1[[#This Row],[pledged]]/Table1[[#This Row],[backers_count]],0)</f>
        <v>26</v>
      </c>
      <c r="Q3665" t="str">
        <f>LEFT(Table1[[#This Row],[Category and Sub-Category]],FIND("/",Table1[[#This Row],[Category and Sub-Category]])-1)</f>
        <v>theater</v>
      </c>
      <c r="R3665" t="str">
        <f>RIGHT(Table1[[#This Row],[Category and Sub-Category]],LEN(Table1[[#This Row],[Category and Sub-Category]])-FIND("/",Table1[[#This Row],[Category and Sub-Category]]))</f>
        <v>plays</v>
      </c>
      <c r="S3665" s="14">
        <f>(((Table1[[#This Row],[launched_at]]/60)/60)/24)+DATE(1970,1,1)</f>
        <v>42665.451736111107</v>
      </c>
      <c r="T3665" s="14">
        <f t="shared" si="57"/>
        <v>42725.493402777778</v>
      </c>
    </row>
    <row r="3666" spans="1:20" ht="43.5" x14ac:dyDescent="0.35">
      <c r="A3666">
        <v>3664</v>
      </c>
      <c r="B3666" s="1" t="s">
        <v>3661</v>
      </c>
      <c r="C3666" s="1" t="s">
        <v>7774</v>
      </c>
      <c r="D3666" s="6">
        <v>800</v>
      </c>
      <c r="E3666" s="6">
        <v>875</v>
      </c>
      <c r="F3666" t="s">
        <v>8219</v>
      </c>
      <c r="G3666" t="s">
        <v>8224</v>
      </c>
      <c r="H3666" t="s">
        <v>8246</v>
      </c>
      <c r="I3666">
        <v>1466056689</v>
      </c>
      <c r="J3666">
        <v>1464847089</v>
      </c>
      <c r="K3666" t="b">
        <v>0</v>
      </c>
      <c r="L3666">
        <v>19</v>
      </c>
      <c r="M3666" t="b">
        <v>1</v>
      </c>
      <c r="N3666" t="s">
        <v>8271</v>
      </c>
      <c r="O3666" s="16">
        <f>Table1[[#This Row],[pledged]]/Table1[[#This Row],[goal]]*100</f>
        <v>109.375</v>
      </c>
      <c r="P3666" s="6">
        <f>IFERROR(Table1[[#This Row],[pledged]]/Table1[[#This Row],[backers_count]],0)</f>
        <v>46.05263157894737</v>
      </c>
      <c r="Q3666" t="str">
        <f>LEFT(Table1[[#This Row],[Category and Sub-Category]],FIND("/",Table1[[#This Row],[Category and Sub-Category]])-1)</f>
        <v>theater</v>
      </c>
      <c r="R3666" t="str">
        <f>RIGHT(Table1[[#This Row],[Category and Sub-Category]],LEN(Table1[[#This Row],[Category and Sub-Category]])-FIND("/",Table1[[#This Row],[Category and Sub-Category]]))</f>
        <v>plays</v>
      </c>
      <c r="S3666" s="14">
        <f>(((Table1[[#This Row],[launched_at]]/60)/60)/24)+DATE(1970,1,1)</f>
        <v>42523.248715277776</v>
      </c>
      <c r="T3666" s="14">
        <f t="shared" si="57"/>
        <v>42537.248715277776</v>
      </c>
    </row>
    <row r="3667" spans="1:20" ht="43.5" x14ac:dyDescent="0.35">
      <c r="A3667">
        <v>3665</v>
      </c>
      <c r="B3667" s="1" t="s">
        <v>3662</v>
      </c>
      <c r="C3667" s="1" t="s">
        <v>7775</v>
      </c>
      <c r="D3667" s="6">
        <v>620</v>
      </c>
      <c r="E3667" s="6">
        <v>714</v>
      </c>
      <c r="F3667" t="s">
        <v>8219</v>
      </c>
      <c r="G3667" t="s">
        <v>8230</v>
      </c>
      <c r="H3667" t="s">
        <v>8249</v>
      </c>
      <c r="I3667">
        <v>1446062040</v>
      </c>
      <c r="J3667">
        <v>1445109822</v>
      </c>
      <c r="K3667" t="b">
        <v>0</v>
      </c>
      <c r="L3667">
        <v>14</v>
      </c>
      <c r="M3667" t="b">
        <v>1</v>
      </c>
      <c r="N3667" t="s">
        <v>8271</v>
      </c>
      <c r="O3667" s="16">
        <f>Table1[[#This Row],[pledged]]/Table1[[#This Row],[goal]]*100</f>
        <v>115.16129032258064</v>
      </c>
      <c r="P3667" s="6">
        <f>IFERROR(Table1[[#This Row],[pledged]]/Table1[[#This Row],[backers_count]],0)</f>
        <v>51</v>
      </c>
      <c r="Q3667" t="str">
        <f>LEFT(Table1[[#This Row],[Category and Sub-Category]],FIND("/",Table1[[#This Row],[Category and Sub-Category]])-1)</f>
        <v>theater</v>
      </c>
      <c r="R3667" t="str">
        <f>RIGHT(Table1[[#This Row],[Category and Sub-Category]],LEN(Table1[[#This Row],[Category and Sub-Category]])-FIND("/",Table1[[#This Row],[Category and Sub-Category]]))</f>
        <v>plays</v>
      </c>
      <c r="S3667" s="14">
        <f>(((Table1[[#This Row],[launched_at]]/60)/60)/24)+DATE(1970,1,1)</f>
        <v>42294.808124999996</v>
      </c>
      <c r="T3667" s="14">
        <f t="shared" si="57"/>
        <v>42305.829166666663</v>
      </c>
    </row>
    <row r="3668" spans="1:20" ht="29" x14ac:dyDescent="0.35">
      <c r="A3668">
        <v>3666</v>
      </c>
      <c r="B3668" s="1" t="s">
        <v>3663</v>
      </c>
      <c r="C3668" s="1" t="s">
        <v>7776</v>
      </c>
      <c r="D3668" s="6">
        <v>1200</v>
      </c>
      <c r="E3668" s="6">
        <v>1200</v>
      </c>
      <c r="F3668" t="s">
        <v>8219</v>
      </c>
      <c r="G3668" t="s">
        <v>8224</v>
      </c>
      <c r="H3668" t="s">
        <v>8246</v>
      </c>
      <c r="I3668">
        <v>1406185200</v>
      </c>
      <c r="J3668">
        <v>1404337382</v>
      </c>
      <c r="K3668" t="b">
        <v>0</v>
      </c>
      <c r="L3668">
        <v>38</v>
      </c>
      <c r="M3668" t="b">
        <v>1</v>
      </c>
      <c r="N3668" t="s">
        <v>8271</v>
      </c>
      <c r="O3668" s="16">
        <f>Table1[[#This Row],[pledged]]/Table1[[#This Row],[goal]]*100</f>
        <v>100</v>
      </c>
      <c r="P3668" s="6">
        <f>IFERROR(Table1[[#This Row],[pledged]]/Table1[[#This Row],[backers_count]],0)</f>
        <v>31.578947368421051</v>
      </c>
      <c r="Q3668" t="str">
        <f>LEFT(Table1[[#This Row],[Category and Sub-Category]],FIND("/",Table1[[#This Row],[Category and Sub-Category]])-1)</f>
        <v>theater</v>
      </c>
      <c r="R3668" t="str">
        <f>RIGHT(Table1[[#This Row],[Category and Sub-Category]],LEN(Table1[[#This Row],[Category and Sub-Category]])-FIND("/",Table1[[#This Row],[Category and Sub-Category]]))</f>
        <v>plays</v>
      </c>
      <c r="S3668" s="14">
        <f>(((Table1[[#This Row],[launched_at]]/60)/60)/24)+DATE(1970,1,1)</f>
        <v>41822.90488425926</v>
      </c>
      <c r="T3668" s="14">
        <f t="shared" si="57"/>
        <v>41844.291666666664</v>
      </c>
    </row>
    <row r="3669" spans="1:20" ht="43.5" x14ac:dyDescent="0.35">
      <c r="A3669">
        <v>3667</v>
      </c>
      <c r="B3669" s="1" t="s">
        <v>3664</v>
      </c>
      <c r="C3669" s="1" t="s">
        <v>7777</v>
      </c>
      <c r="D3669" s="6">
        <v>3000</v>
      </c>
      <c r="E3669" s="6">
        <v>3095.11</v>
      </c>
      <c r="F3669" t="s">
        <v>8219</v>
      </c>
      <c r="G3669" t="s">
        <v>8225</v>
      </c>
      <c r="H3669" t="s">
        <v>8247</v>
      </c>
      <c r="I3669">
        <v>1437261419</v>
      </c>
      <c r="J3669">
        <v>1434669419</v>
      </c>
      <c r="K3669" t="b">
        <v>0</v>
      </c>
      <c r="L3669">
        <v>58</v>
      </c>
      <c r="M3669" t="b">
        <v>1</v>
      </c>
      <c r="N3669" t="s">
        <v>8271</v>
      </c>
      <c r="O3669" s="16">
        <f>Table1[[#This Row],[pledged]]/Table1[[#This Row],[goal]]*100</f>
        <v>103.17033333333335</v>
      </c>
      <c r="P3669" s="6">
        <f>IFERROR(Table1[[#This Row],[pledged]]/Table1[[#This Row],[backers_count]],0)</f>
        <v>53.363965517241382</v>
      </c>
      <c r="Q3669" t="str">
        <f>LEFT(Table1[[#This Row],[Category and Sub-Category]],FIND("/",Table1[[#This Row],[Category and Sub-Category]])-1)</f>
        <v>theater</v>
      </c>
      <c r="R3669" t="str">
        <f>RIGHT(Table1[[#This Row],[Category and Sub-Category]],LEN(Table1[[#This Row],[Category and Sub-Category]])-FIND("/",Table1[[#This Row],[Category and Sub-Category]]))</f>
        <v>plays</v>
      </c>
      <c r="S3669" s="14">
        <f>(((Table1[[#This Row],[launched_at]]/60)/60)/24)+DATE(1970,1,1)</f>
        <v>42173.970127314817</v>
      </c>
      <c r="T3669" s="14">
        <f t="shared" si="57"/>
        <v>42203.970127314817</v>
      </c>
    </row>
    <row r="3670" spans="1:20" ht="43.5" x14ac:dyDescent="0.35">
      <c r="A3670">
        <v>3668</v>
      </c>
      <c r="B3670" s="1" t="s">
        <v>3665</v>
      </c>
      <c r="C3670" s="1" t="s">
        <v>7778</v>
      </c>
      <c r="D3670" s="6">
        <v>1000</v>
      </c>
      <c r="E3670" s="6">
        <v>1035</v>
      </c>
      <c r="F3670" t="s">
        <v>8219</v>
      </c>
      <c r="G3670" t="s">
        <v>8224</v>
      </c>
      <c r="H3670" t="s">
        <v>8246</v>
      </c>
      <c r="I3670">
        <v>1437676380</v>
      </c>
      <c r="J3670">
        <v>1435670452</v>
      </c>
      <c r="K3670" t="b">
        <v>0</v>
      </c>
      <c r="L3670">
        <v>28</v>
      </c>
      <c r="M3670" t="b">
        <v>1</v>
      </c>
      <c r="N3670" t="s">
        <v>8271</v>
      </c>
      <c r="O3670" s="16">
        <f>Table1[[#This Row],[pledged]]/Table1[[#This Row],[goal]]*100</f>
        <v>103.49999999999999</v>
      </c>
      <c r="P3670" s="6">
        <f>IFERROR(Table1[[#This Row],[pledged]]/Table1[[#This Row],[backers_count]],0)</f>
        <v>36.964285714285715</v>
      </c>
      <c r="Q3670" t="str">
        <f>LEFT(Table1[[#This Row],[Category and Sub-Category]],FIND("/",Table1[[#This Row],[Category and Sub-Category]])-1)</f>
        <v>theater</v>
      </c>
      <c r="R3670" t="str">
        <f>RIGHT(Table1[[#This Row],[Category and Sub-Category]],LEN(Table1[[#This Row],[Category and Sub-Category]])-FIND("/",Table1[[#This Row],[Category and Sub-Category]]))</f>
        <v>plays</v>
      </c>
      <c r="S3670" s="14">
        <f>(((Table1[[#This Row],[launched_at]]/60)/60)/24)+DATE(1970,1,1)</f>
        <v>42185.556157407409</v>
      </c>
      <c r="T3670" s="14">
        <f t="shared" si="57"/>
        <v>42208.772916666669</v>
      </c>
    </row>
    <row r="3671" spans="1:20" ht="43.5" x14ac:dyDescent="0.35">
      <c r="A3671">
        <v>3669</v>
      </c>
      <c r="B3671" s="1" t="s">
        <v>3666</v>
      </c>
      <c r="C3671" s="1" t="s">
        <v>7779</v>
      </c>
      <c r="D3671" s="6">
        <v>1000</v>
      </c>
      <c r="E3671" s="6">
        <v>1382</v>
      </c>
      <c r="F3671" t="s">
        <v>8219</v>
      </c>
      <c r="G3671" t="s">
        <v>8225</v>
      </c>
      <c r="H3671" t="s">
        <v>8247</v>
      </c>
      <c r="I3671">
        <v>1434039137</v>
      </c>
      <c r="J3671">
        <v>1431447137</v>
      </c>
      <c r="K3671" t="b">
        <v>0</v>
      </c>
      <c r="L3671">
        <v>17</v>
      </c>
      <c r="M3671" t="b">
        <v>1</v>
      </c>
      <c r="N3671" t="s">
        <v>8271</v>
      </c>
      <c r="O3671" s="16">
        <f>Table1[[#This Row],[pledged]]/Table1[[#This Row],[goal]]*100</f>
        <v>138.19999999999999</v>
      </c>
      <c r="P3671" s="6">
        <f>IFERROR(Table1[[#This Row],[pledged]]/Table1[[#This Row],[backers_count]],0)</f>
        <v>81.294117647058826</v>
      </c>
      <c r="Q3671" t="str">
        <f>LEFT(Table1[[#This Row],[Category and Sub-Category]],FIND("/",Table1[[#This Row],[Category and Sub-Category]])-1)</f>
        <v>theater</v>
      </c>
      <c r="R3671" t="str">
        <f>RIGHT(Table1[[#This Row],[Category and Sub-Category]],LEN(Table1[[#This Row],[Category and Sub-Category]])-FIND("/",Table1[[#This Row],[Category and Sub-Category]]))</f>
        <v>plays</v>
      </c>
      <c r="S3671" s="14">
        <f>(((Table1[[#This Row],[launched_at]]/60)/60)/24)+DATE(1970,1,1)</f>
        <v>42136.675196759257</v>
      </c>
      <c r="T3671" s="14">
        <f t="shared" si="57"/>
        <v>42166.675196759257</v>
      </c>
    </row>
    <row r="3672" spans="1:20" ht="43.5" x14ac:dyDescent="0.35">
      <c r="A3672">
        <v>3670</v>
      </c>
      <c r="B3672" s="1" t="s">
        <v>3667</v>
      </c>
      <c r="C3672" s="1" t="s">
        <v>7780</v>
      </c>
      <c r="D3672" s="6">
        <v>220</v>
      </c>
      <c r="E3672" s="6">
        <v>241</v>
      </c>
      <c r="F3672" t="s">
        <v>8219</v>
      </c>
      <c r="G3672" t="s">
        <v>8225</v>
      </c>
      <c r="H3672" t="s">
        <v>8247</v>
      </c>
      <c r="I3672">
        <v>1433113200</v>
      </c>
      <c r="J3672">
        <v>1431951611</v>
      </c>
      <c r="K3672" t="b">
        <v>0</v>
      </c>
      <c r="L3672">
        <v>12</v>
      </c>
      <c r="M3672" t="b">
        <v>1</v>
      </c>
      <c r="N3672" t="s">
        <v>8271</v>
      </c>
      <c r="O3672" s="16">
        <f>Table1[[#This Row],[pledged]]/Table1[[#This Row],[goal]]*100</f>
        <v>109.54545454545455</v>
      </c>
      <c r="P3672" s="6">
        <f>IFERROR(Table1[[#This Row],[pledged]]/Table1[[#This Row],[backers_count]],0)</f>
        <v>20.083333333333332</v>
      </c>
      <c r="Q3672" t="str">
        <f>LEFT(Table1[[#This Row],[Category and Sub-Category]],FIND("/",Table1[[#This Row],[Category and Sub-Category]])-1)</f>
        <v>theater</v>
      </c>
      <c r="R3672" t="str">
        <f>RIGHT(Table1[[#This Row],[Category and Sub-Category]],LEN(Table1[[#This Row],[Category and Sub-Category]])-FIND("/",Table1[[#This Row],[Category and Sub-Category]]))</f>
        <v>plays</v>
      </c>
      <c r="S3672" s="14">
        <f>(((Table1[[#This Row],[launched_at]]/60)/60)/24)+DATE(1970,1,1)</f>
        <v>42142.514016203699</v>
      </c>
      <c r="T3672" s="14">
        <f t="shared" si="57"/>
        <v>42155.958333333328</v>
      </c>
    </row>
    <row r="3673" spans="1:20" ht="43.5" x14ac:dyDescent="0.35">
      <c r="A3673">
        <v>3671</v>
      </c>
      <c r="B3673" s="1" t="s">
        <v>3668</v>
      </c>
      <c r="C3673" s="1" t="s">
        <v>7781</v>
      </c>
      <c r="D3673" s="6">
        <v>3500</v>
      </c>
      <c r="E3673" s="6">
        <v>3530</v>
      </c>
      <c r="F3673" t="s">
        <v>8219</v>
      </c>
      <c r="G3673" t="s">
        <v>8224</v>
      </c>
      <c r="H3673" t="s">
        <v>8246</v>
      </c>
      <c r="I3673">
        <v>1405915140</v>
      </c>
      <c r="J3673">
        <v>1404140667</v>
      </c>
      <c r="K3673" t="b">
        <v>0</v>
      </c>
      <c r="L3673">
        <v>40</v>
      </c>
      <c r="M3673" t="b">
        <v>1</v>
      </c>
      <c r="N3673" t="s">
        <v>8271</v>
      </c>
      <c r="O3673" s="16">
        <f>Table1[[#This Row],[pledged]]/Table1[[#This Row],[goal]]*100</f>
        <v>100.85714285714286</v>
      </c>
      <c r="P3673" s="6">
        <f>IFERROR(Table1[[#This Row],[pledged]]/Table1[[#This Row],[backers_count]],0)</f>
        <v>88.25</v>
      </c>
      <c r="Q3673" t="str">
        <f>LEFT(Table1[[#This Row],[Category and Sub-Category]],FIND("/",Table1[[#This Row],[Category and Sub-Category]])-1)</f>
        <v>theater</v>
      </c>
      <c r="R3673" t="str">
        <f>RIGHT(Table1[[#This Row],[Category and Sub-Category]],LEN(Table1[[#This Row],[Category and Sub-Category]])-FIND("/",Table1[[#This Row],[Category and Sub-Category]]))</f>
        <v>plays</v>
      </c>
      <c r="S3673" s="14">
        <f>(((Table1[[#This Row],[launched_at]]/60)/60)/24)+DATE(1970,1,1)</f>
        <v>41820.62809027778</v>
      </c>
      <c r="T3673" s="14">
        <f t="shared" si="57"/>
        <v>41841.165972222225</v>
      </c>
    </row>
    <row r="3674" spans="1:20" ht="58" x14ac:dyDescent="0.35">
      <c r="A3674">
        <v>3672</v>
      </c>
      <c r="B3674" s="1" t="s">
        <v>3669</v>
      </c>
      <c r="C3674" s="1" t="s">
        <v>7782</v>
      </c>
      <c r="D3674" s="6">
        <v>3000</v>
      </c>
      <c r="E3674" s="6">
        <v>3046</v>
      </c>
      <c r="F3674" t="s">
        <v>8219</v>
      </c>
      <c r="G3674" t="s">
        <v>8225</v>
      </c>
      <c r="H3674" t="s">
        <v>8247</v>
      </c>
      <c r="I3674">
        <v>1411771384</v>
      </c>
      <c r="J3674">
        <v>1409179384</v>
      </c>
      <c r="K3674" t="b">
        <v>0</v>
      </c>
      <c r="L3674">
        <v>57</v>
      </c>
      <c r="M3674" t="b">
        <v>1</v>
      </c>
      <c r="N3674" t="s">
        <v>8271</v>
      </c>
      <c r="O3674" s="16">
        <f>Table1[[#This Row],[pledged]]/Table1[[#This Row],[goal]]*100</f>
        <v>101.53333333333335</v>
      </c>
      <c r="P3674" s="6">
        <f>IFERROR(Table1[[#This Row],[pledged]]/Table1[[#This Row],[backers_count]],0)</f>
        <v>53.438596491228068</v>
      </c>
      <c r="Q3674" t="str">
        <f>LEFT(Table1[[#This Row],[Category and Sub-Category]],FIND("/",Table1[[#This Row],[Category and Sub-Category]])-1)</f>
        <v>theater</v>
      </c>
      <c r="R3674" t="str">
        <f>RIGHT(Table1[[#This Row],[Category and Sub-Category]],LEN(Table1[[#This Row],[Category and Sub-Category]])-FIND("/",Table1[[#This Row],[Category and Sub-Category]]))</f>
        <v>plays</v>
      </c>
      <c r="S3674" s="14">
        <f>(((Table1[[#This Row],[launched_at]]/60)/60)/24)+DATE(1970,1,1)</f>
        <v>41878.946574074071</v>
      </c>
      <c r="T3674" s="14">
        <f t="shared" si="57"/>
        <v>41908.946574074071</v>
      </c>
    </row>
    <row r="3675" spans="1:20" ht="43.5" x14ac:dyDescent="0.35">
      <c r="A3675">
        <v>3673</v>
      </c>
      <c r="B3675" s="1" t="s">
        <v>3670</v>
      </c>
      <c r="C3675" s="1" t="s">
        <v>7783</v>
      </c>
      <c r="D3675" s="6">
        <v>4000</v>
      </c>
      <c r="E3675" s="6">
        <v>4545</v>
      </c>
      <c r="F3675" t="s">
        <v>8219</v>
      </c>
      <c r="G3675" t="s">
        <v>8225</v>
      </c>
      <c r="H3675" t="s">
        <v>8247</v>
      </c>
      <c r="I3675">
        <v>1415191920</v>
      </c>
      <c r="J3675">
        <v>1412233497</v>
      </c>
      <c r="K3675" t="b">
        <v>0</v>
      </c>
      <c r="L3675">
        <v>114</v>
      </c>
      <c r="M3675" t="b">
        <v>1</v>
      </c>
      <c r="N3675" t="s">
        <v>8271</v>
      </c>
      <c r="O3675" s="16">
        <f>Table1[[#This Row],[pledged]]/Table1[[#This Row],[goal]]*100</f>
        <v>113.625</v>
      </c>
      <c r="P3675" s="6">
        <f>IFERROR(Table1[[#This Row],[pledged]]/Table1[[#This Row],[backers_count]],0)</f>
        <v>39.868421052631582</v>
      </c>
      <c r="Q3675" t="str">
        <f>LEFT(Table1[[#This Row],[Category and Sub-Category]],FIND("/",Table1[[#This Row],[Category and Sub-Category]])-1)</f>
        <v>theater</v>
      </c>
      <c r="R3675" t="str">
        <f>RIGHT(Table1[[#This Row],[Category and Sub-Category]],LEN(Table1[[#This Row],[Category and Sub-Category]])-FIND("/",Table1[[#This Row],[Category and Sub-Category]]))</f>
        <v>plays</v>
      </c>
      <c r="S3675" s="14">
        <f>(((Table1[[#This Row],[launched_at]]/60)/60)/24)+DATE(1970,1,1)</f>
        <v>41914.295104166667</v>
      </c>
      <c r="T3675" s="14">
        <f t="shared" si="57"/>
        <v>41948.536111111112</v>
      </c>
    </row>
    <row r="3676" spans="1:20" ht="43.5" x14ac:dyDescent="0.35">
      <c r="A3676">
        <v>3674</v>
      </c>
      <c r="B3676" s="1" t="s">
        <v>3671</v>
      </c>
      <c r="C3676" s="1" t="s">
        <v>7784</v>
      </c>
      <c r="D3676" s="6">
        <v>4500</v>
      </c>
      <c r="E3676" s="6">
        <v>4500</v>
      </c>
      <c r="F3676" t="s">
        <v>8219</v>
      </c>
      <c r="G3676" t="s">
        <v>8236</v>
      </c>
      <c r="H3676" t="s">
        <v>8249</v>
      </c>
      <c r="I3676">
        <v>1472936229</v>
      </c>
      <c r="J3676">
        <v>1467752229</v>
      </c>
      <c r="K3676" t="b">
        <v>0</v>
      </c>
      <c r="L3676">
        <v>31</v>
      </c>
      <c r="M3676" t="b">
        <v>1</v>
      </c>
      <c r="N3676" t="s">
        <v>8271</v>
      </c>
      <c r="O3676" s="16">
        <f>Table1[[#This Row],[pledged]]/Table1[[#This Row],[goal]]*100</f>
        <v>100</v>
      </c>
      <c r="P3676" s="6">
        <f>IFERROR(Table1[[#This Row],[pledged]]/Table1[[#This Row],[backers_count]],0)</f>
        <v>145.16129032258064</v>
      </c>
      <c r="Q3676" t="str">
        <f>LEFT(Table1[[#This Row],[Category and Sub-Category]],FIND("/",Table1[[#This Row],[Category and Sub-Category]])-1)</f>
        <v>theater</v>
      </c>
      <c r="R3676" t="str">
        <f>RIGHT(Table1[[#This Row],[Category and Sub-Category]],LEN(Table1[[#This Row],[Category and Sub-Category]])-FIND("/",Table1[[#This Row],[Category and Sub-Category]]))</f>
        <v>plays</v>
      </c>
      <c r="S3676" s="14">
        <f>(((Table1[[#This Row],[launched_at]]/60)/60)/24)+DATE(1970,1,1)</f>
        <v>42556.873020833329</v>
      </c>
      <c r="T3676" s="14">
        <f t="shared" si="57"/>
        <v>42616.873020833329</v>
      </c>
    </row>
    <row r="3677" spans="1:20" ht="43.5" x14ac:dyDescent="0.35">
      <c r="A3677">
        <v>3675</v>
      </c>
      <c r="B3677" s="1" t="s">
        <v>3672</v>
      </c>
      <c r="C3677" s="1" t="s">
        <v>7785</v>
      </c>
      <c r="D3677" s="6">
        <v>50</v>
      </c>
      <c r="E3677" s="6">
        <v>70</v>
      </c>
      <c r="F3677" t="s">
        <v>8219</v>
      </c>
      <c r="G3677" t="s">
        <v>8225</v>
      </c>
      <c r="H3677" t="s">
        <v>8247</v>
      </c>
      <c r="I3677">
        <v>1463353200</v>
      </c>
      <c r="J3677">
        <v>1462285182</v>
      </c>
      <c r="K3677" t="b">
        <v>0</v>
      </c>
      <c r="L3677">
        <v>3</v>
      </c>
      <c r="M3677" t="b">
        <v>1</v>
      </c>
      <c r="N3677" t="s">
        <v>8271</v>
      </c>
      <c r="O3677" s="16">
        <f>Table1[[#This Row],[pledged]]/Table1[[#This Row],[goal]]*100</f>
        <v>140</v>
      </c>
      <c r="P3677" s="6">
        <f>IFERROR(Table1[[#This Row],[pledged]]/Table1[[#This Row],[backers_count]],0)</f>
        <v>23.333333333333332</v>
      </c>
      <c r="Q3677" t="str">
        <f>LEFT(Table1[[#This Row],[Category and Sub-Category]],FIND("/",Table1[[#This Row],[Category and Sub-Category]])-1)</f>
        <v>theater</v>
      </c>
      <c r="R3677" t="str">
        <f>RIGHT(Table1[[#This Row],[Category and Sub-Category]],LEN(Table1[[#This Row],[Category and Sub-Category]])-FIND("/",Table1[[#This Row],[Category and Sub-Category]]))</f>
        <v>plays</v>
      </c>
      <c r="S3677" s="14">
        <f>(((Table1[[#This Row],[launched_at]]/60)/60)/24)+DATE(1970,1,1)</f>
        <v>42493.597013888888</v>
      </c>
      <c r="T3677" s="14">
        <f t="shared" si="57"/>
        <v>42505.958333333328</v>
      </c>
    </row>
    <row r="3678" spans="1:20" ht="43.5" x14ac:dyDescent="0.35">
      <c r="A3678">
        <v>3676</v>
      </c>
      <c r="B3678" s="1" t="s">
        <v>3673</v>
      </c>
      <c r="C3678" s="1" t="s">
        <v>7786</v>
      </c>
      <c r="D3678" s="6">
        <v>800</v>
      </c>
      <c r="E3678" s="6">
        <v>1030</v>
      </c>
      <c r="F3678" t="s">
        <v>8219</v>
      </c>
      <c r="G3678" t="s">
        <v>8224</v>
      </c>
      <c r="H3678" t="s">
        <v>8246</v>
      </c>
      <c r="I3678">
        <v>1410550484</v>
      </c>
      <c r="J3678">
        <v>1408995284</v>
      </c>
      <c r="K3678" t="b">
        <v>0</v>
      </c>
      <c r="L3678">
        <v>16</v>
      </c>
      <c r="M3678" t="b">
        <v>1</v>
      </c>
      <c r="N3678" t="s">
        <v>8271</v>
      </c>
      <c r="O3678" s="16">
        <f>Table1[[#This Row],[pledged]]/Table1[[#This Row],[goal]]*100</f>
        <v>128.75</v>
      </c>
      <c r="P3678" s="6">
        <f>IFERROR(Table1[[#This Row],[pledged]]/Table1[[#This Row],[backers_count]],0)</f>
        <v>64.375</v>
      </c>
      <c r="Q3678" t="str">
        <f>LEFT(Table1[[#This Row],[Category and Sub-Category]],FIND("/",Table1[[#This Row],[Category and Sub-Category]])-1)</f>
        <v>theater</v>
      </c>
      <c r="R3678" t="str">
        <f>RIGHT(Table1[[#This Row],[Category and Sub-Category]],LEN(Table1[[#This Row],[Category and Sub-Category]])-FIND("/",Table1[[#This Row],[Category and Sub-Category]]))</f>
        <v>plays</v>
      </c>
      <c r="S3678" s="14">
        <f>(((Table1[[#This Row],[launched_at]]/60)/60)/24)+DATE(1970,1,1)</f>
        <v>41876.815787037034</v>
      </c>
      <c r="T3678" s="14">
        <f t="shared" si="57"/>
        <v>41894.815787037034</v>
      </c>
    </row>
    <row r="3679" spans="1:20" ht="43.5" x14ac:dyDescent="0.35">
      <c r="A3679">
        <v>3677</v>
      </c>
      <c r="B3679" s="1" t="s">
        <v>3674</v>
      </c>
      <c r="C3679" s="1" t="s">
        <v>7787</v>
      </c>
      <c r="D3679" s="6">
        <v>12000</v>
      </c>
      <c r="E3679" s="6">
        <v>12348.5</v>
      </c>
      <c r="F3679" t="s">
        <v>8219</v>
      </c>
      <c r="G3679" t="s">
        <v>8224</v>
      </c>
      <c r="H3679" t="s">
        <v>8246</v>
      </c>
      <c r="I3679">
        <v>1404359940</v>
      </c>
      <c r="J3679">
        <v>1402580818</v>
      </c>
      <c r="K3679" t="b">
        <v>0</v>
      </c>
      <c r="L3679">
        <v>199</v>
      </c>
      <c r="M3679" t="b">
        <v>1</v>
      </c>
      <c r="N3679" t="s">
        <v>8271</v>
      </c>
      <c r="O3679" s="16">
        <f>Table1[[#This Row],[pledged]]/Table1[[#This Row],[goal]]*100</f>
        <v>102.90416666666667</v>
      </c>
      <c r="P3679" s="6">
        <f>IFERROR(Table1[[#This Row],[pledged]]/Table1[[#This Row],[backers_count]],0)</f>
        <v>62.052763819095475</v>
      </c>
      <c r="Q3679" t="str">
        <f>LEFT(Table1[[#This Row],[Category and Sub-Category]],FIND("/",Table1[[#This Row],[Category and Sub-Category]])-1)</f>
        <v>theater</v>
      </c>
      <c r="R3679" t="str">
        <f>RIGHT(Table1[[#This Row],[Category and Sub-Category]],LEN(Table1[[#This Row],[Category and Sub-Category]])-FIND("/",Table1[[#This Row],[Category and Sub-Category]]))</f>
        <v>plays</v>
      </c>
      <c r="S3679" s="14">
        <f>(((Table1[[#This Row],[launched_at]]/60)/60)/24)+DATE(1970,1,1)</f>
        <v>41802.574282407404</v>
      </c>
      <c r="T3679" s="14">
        <f t="shared" si="57"/>
        <v>41823.165972222225</v>
      </c>
    </row>
    <row r="3680" spans="1:20" ht="43.5" x14ac:dyDescent="0.35">
      <c r="A3680">
        <v>3678</v>
      </c>
      <c r="B3680" s="1" t="s">
        <v>3675</v>
      </c>
      <c r="C3680" s="1" t="s">
        <v>7788</v>
      </c>
      <c r="D3680" s="6">
        <v>2000</v>
      </c>
      <c r="E3680" s="6">
        <v>2050</v>
      </c>
      <c r="F3680" t="s">
        <v>8219</v>
      </c>
      <c r="G3680" t="s">
        <v>8225</v>
      </c>
      <c r="H3680" t="s">
        <v>8247</v>
      </c>
      <c r="I3680">
        <v>1433076298</v>
      </c>
      <c r="J3680">
        <v>1430052298</v>
      </c>
      <c r="K3680" t="b">
        <v>0</v>
      </c>
      <c r="L3680">
        <v>31</v>
      </c>
      <c r="M3680" t="b">
        <v>1</v>
      </c>
      <c r="N3680" t="s">
        <v>8271</v>
      </c>
      <c r="O3680" s="16">
        <f>Table1[[#This Row],[pledged]]/Table1[[#This Row],[goal]]*100</f>
        <v>102.49999999999999</v>
      </c>
      <c r="P3680" s="6">
        <f>IFERROR(Table1[[#This Row],[pledged]]/Table1[[#This Row],[backers_count]],0)</f>
        <v>66.129032258064512</v>
      </c>
      <c r="Q3680" t="str">
        <f>LEFT(Table1[[#This Row],[Category and Sub-Category]],FIND("/",Table1[[#This Row],[Category and Sub-Category]])-1)</f>
        <v>theater</v>
      </c>
      <c r="R3680" t="str">
        <f>RIGHT(Table1[[#This Row],[Category and Sub-Category]],LEN(Table1[[#This Row],[Category and Sub-Category]])-FIND("/",Table1[[#This Row],[Category and Sub-Category]]))</f>
        <v>plays</v>
      </c>
      <c r="S3680" s="14">
        <f>(((Table1[[#This Row],[launched_at]]/60)/60)/24)+DATE(1970,1,1)</f>
        <v>42120.531226851846</v>
      </c>
      <c r="T3680" s="14">
        <f t="shared" si="57"/>
        <v>42155.531226851846</v>
      </c>
    </row>
    <row r="3681" spans="1:20" ht="43.5" x14ac:dyDescent="0.35">
      <c r="A3681">
        <v>3679</v>
      </c>
      <c r="B3681" s="1" t="s">
        <v>3676</v>
      </c>
      <c r="C3681" s="1" t="s">
        <v>7789</v>
      </c>
      <c r="D3681" s="6">
        <v>2000</v>
      </c>
      <c r="E3681" s="6">
        <v>2202</v>
      </c>
      <c r="F3681" t="s">
        <v>8219</v>
      </c>
      <c r="G3681" t="s">
        <v>8224</v>
      </c>
      <c r="H3681" t="s">
        <v>8246</v>
      </c>
      <c r="I3681">
        <v>1404190740</v>
      </c>
      <c r="J3681">
        <v>1401214581</v>
      </c>
      <c r="K3681" t="b">
        <v>0</v>
      </c>
      <c r="L3681">
        <v>30</v>
      </c>
      <c r="M3681" t="b">
        <v>1</v>
      </c>
      <c r="N3681" t="s">
        <v>8271</v>
      </c>
      <c r="O3681" s="16">
        <f>Table1[[#This Row],[pledged]]/Table1[[#This Row],[goal]]*100</f>
        <v>110.1</v>
      </c>
      <c r="P3681" s="6">
        <f>IFERROR(Table1[[#This Row],[pledged]]/Table1[[#This Row],[backers_count]],0)</f>
        <v>73.400000000000006</v>
      </c>
      <c r="Q3681" t="str">
        <f>LEFT(Table1[[#This Row],[Category and Sub-Category]],FIND("/",Table1[[#This Row],[Category and Sub-Category]])-1)</f>
        <v>theater</v>
      </c>
      <c r="R3681" t="str">
        <f>RIGHT(Table1[[#This Row],[Category and Sub-Category]],LEN(Table1[[#This Row],[Category and Sub-Category]])-FIND("/",Table1[[#This Row],[Category and Sub-Category]]))</f>
        <v>plays</v>
      </c>
      <c r="S3681" s="14">
        <f>(((Table1[[#This Row],[launched_at]]/60)/60)/24)+DATE(1970,1,1)</f>
        <v>41786.761354166665</v>
      </c>
      <c r="T3681" s="14">
        <f t="shared" si="57"/>
        <v>41821.207638888889</v>
      </c>
    </row>
    <row r="3682" spans="1:20" ht="43.5" x14ac:dyDescent="0.35">
      <c r="A3682">
        <v>3680</v>
      </c>
      <c r="B3682" s="1" t="s">
        <v>3677</v>
      </c>
      <c r="C3682" s="1" t="s">
        <v>7790</v>
      </c>
      <c r="D3682" s="6">
        <v>3000</v>
      </c>
      <c r="E3682" s="6">
        <v>3383</v>
      </c>
      <c r="F3682" t="s">
        <v>8219</v>
      </c>
      <c r="G3682" t="s">
        <v>8224</v>
      </c>
      <c r="H3682" t="s">
        <v>8246</v>
      </c>
      <c r="I3682">
        <v>1475664834</v>
      </c>
      <c r="J3682">
        <v>1473850434</v>
      </c>
      <c r="K3682" t="b">
        <v>0</v>
      </c>
      <c r="L3682">
        <v>34</v>
      </c>
      <c r="M3682" t="b">
        <v>1</v>
      </c>
      <c r="N3682" t="s">
        <v>8271</v>
      </c>
      <c r="O3682" s="16">
        <f>Table1[[#This Row],[pledged]]/Table1[[#This Row],[goal]]*100</f>
        <v>112.76666666666667</v>
      </c>
      <c r="P3682" s="6">
        <f>IFERROR(Table1[[#This Row],[pledged]]/Table1[[#This Row],[backers_count]],0)</f>
        <v>99.5</v>
      </c>
      <c r="Q3682" t="str">
        <f>LEFT(Table1[[#This Row],[Category and Sub-Category]],FIND("/",Table1[[#This Row],[Category and Sub-Category]])-1)</f>
        <v>theater</v>
      </c>
      <c r="R3682" t="str">
        <f>RIGHT(Table1[[#This Row],[Category and Sub-Category]],LEN(Table1[[#This Row],[Category and Sub-Category]])-FIND("/",Table1[[#This Row],[Category and Sub-Category]]))</f>
        <v>plays</v>
      </c>
      <c r="S3682" s="14">
        <f>(((Table1[[#This Row],[launched_at]]/60)/60)/24)+DATE(1970,1,1)</f>
        <v>42627.454097222217</v>
      </c>
      <c r="T3682" s="14">
        <f t="shared" si="57"/>
        <v>42648.454097222217</v>
      </c>
    </row>
    <row r="3683" spans="1:20" ht="58" x14ac:dyDescent="0.35">
      <c r="A3683">
        <v>3681</v>
      </c>
      <c r="B3683" s="1" t="s">
        <v>3678</v>
      </c>
      <c r="C3683" s="1" t="s">
        <v>7791</v>
      </c>
      <c r="D3683" s="6">
        <v>1000</v>
      </c>
      <c r="E3683" s="6">
        <v>1119</v>
      </c>
      <c r="F3683" t="s">
        <v>8219</v>
      </c>
      <c r="G3683" t="s">
        <v>8224</v>
      </c>
      <c r="H3683" t="s">
        <v>8246</v>
      </c>
      <c r="I3683">
        <v>1452872290</v>
      </c>
      <c r="J3683">
        <v>1452008290</v>
      </c>
      <c r="K3683" t="b">
        <v>0</v>
      </c>
      <c r="L3683">
        <v>18</v>
      </c>
      <c r="M3683" t="b">
        <v>1</v>
      </c>
      <c r="N3683" t="s">
        <v>8271</v>
      </c>
      <c r="O3683" s="16">
        <f>Table1[[#This Row],[pledged]]/Table1[[#This Row],[goal]]*100</f>
        <v>111.9</v>
      </c>
      <c r="P3683" s="6">
        <f>IFERROR(Table1[[#This Row],[pledged]]/Table1[[#This Row],[backers_count]],0)</f>
        <v>62.166666666666664</v>
      </c>
      <c r="Q3683" t="str">
        <f>LEFT(Table1[[#This Row],[Category and Sub-Category]],FIND("/",Table1[[#This Row],[Category and Sub-Category]])-1)</f>
        <v>theater</v>
      </c>
      <c r="R3683" t="str">
        <f>RIGHT(Table1[[#This Row],[Category and Sub-Category]],LEN(Table1[[#This Row],[Category and Sub-Category]])-FIND("/",Table1[[#This Row],[Category and Sub-Category]]))</f>
        <v>plays</v>
      </c>
      <c r="S3683" s="14">
        <f>(((Table1[[#This Row],[launched_at]]/60)/60)/24)+DATE(1970,1,1)</f>
        <v>42374.651504629626</v>
      </c>
      <c r="T3683" s="14">
        <f t="shared" si="57"/>
        <v>42384.651504629626</v>
      </c>
    </row>
    <row r="3684" spans="1:20" ht="43.5" x14ac:dyDescent="0.35">
      <c r="A3684">
        <v>3682</v>
      </c>
      <c r="B3684" s="1" t="s">
        <v>3679</v>
      </c>
      <c r="C3684" s="1" t="s">
        <v>7792</v>
      </c>
      <c r="D3684" s="6">
        <v>3000</v>
      </c>
      <c r="E3684" s="6">
        <v>4176</v>
      </c>
      <c r="F3684" t="s">
        <v>8219</v>
      </c>
      <c r="G3684" t="s">
        <v>8224</v>
      </c>
      <c r="H3684" t="s">
        <v>8246</v>
      </c>
      <c r="I3684">
        <v>1402901940</v>
      </c>
      <c r="J3684">
        <v>1399998418</v>
      </c>
      <c r="K3684" t="b">
        <v>0</v>
      </c>
      <c r="L3684">
        <v>67</v>
      </c>
      <c r="M3684" t="b">
        <v>1</v>
      </c>
      <c r="N3684" t="s">
        <v>8271</v>
      </c>
      <c r="O3684" s="16">
        <f>Table1[[#This Row],[pledged]]/Table1[[#This Row],[goal]]*100</f>
        <v>139.19999999999999</v>
      </c>
      <c r="P3684" s="6">
        <f>IFERROR(Table1[[#This Row],[pledged]]/Table1[[#This Row],[backers_count]],0)</f>
        <v>62.328358208955223</v>
      </c>
      <c r="Q3684" t="str">
        <f>LEFT(Table1[[#This Row],[Category and Sub-Category]],FIND("/",Table1[[#This Row],[Category and Sub-Category]])-1)</f>
        <v>theater</v>
      </c>
      <c r="R3684" t="str">
        <f>RIGHT(Table1[[#This Row],[Category and Sub-Category]],LEN(Table1[[#This Row],[Category and Sub-Category]])-FIND("/",Table1[[#This Row],[Category and Sub-Category]]))</f>
        <v>plays</v>
      </c>
      <c r="S3684" s="14">
        <f>(((Table1[[#This Row],[launched_at]]/60)/60)/24)+DATE(1970,1,1)</f>
        <v>41772.685393518521</v>
      </c>
      <c r="T3684" s="14">
        <f t="shared" si="57"/>
        <v>41806.290972222225</v>
      </c>
    </row>
    <row r="3685" spans="1:20" ht="43.5" x14ac:dyDescent="0.35">
      <c r="A3685">
        <v>3683</v>
      </c>
      <c r="B3685" s="1" t="s">
        <v>3680</v>
      </c>
      <c r="C3685" s="1" t="s">
        <v>7793</v>
      </c>
      <c r="D3685" s="6">
        <v>3500</v>
      </c>
      <c r="E3685" s="6">
        <v>3880</v>
      </c>
      <c r="F3685" t="s">
        <v>8219</v>
      </c>
      <c r="G3685" t="s">
        <v>8224</v>
      </c>
      <c r="H3685" t="s">
        <v>8246</v>
      </c>
      <c r="I3685">
        <v>1476931696</v>
      </c>
      <c r="J3685">
        <v>1474339696</v>
      </c>
      <c r="K3685" t="b">
        <v>0</v>
      </c>
      <c r="L3685">
        <v>66</v>
      </c>
      <c r="M3685" t="b">
        <v>1</v>
      </c>
      <c r="N3685" t="s">
        <v>8271</v>
      </c>
      <c r="O3685" s="16">
        <f>Table1[[#This Row],[pledged]]/Table1[[#This Row],[goal]]*100</f>
        <v>110.85714285714286</v>
      </c>
      <c r="P3685" s="6">
        <f>IFERROR(Table1[[#This Row],[pledged]]/Table1[[#This Row],[backers_count]],0)</f>
        <v>58.787878787878789</v>
      </c>
      <c r="Q3685" t="str">
        <f>LEFT(Table1[[#This Row],[Category and Sub-Category]],FIND("/",Table1[[#This Row],[Category and Sub-Category]])-1)</f>
        <v>theater</v>
      </c>
      <c r="R3685" t="str">
        <f>RIGHT(Table1[[#This Row],[Category and Sub-Category]],LEN(Table1[[#This Row],[Category and Sub-Category]])-FIND("/",Table1[[#This Row],[Category and Sub-Category]]))</f>
        <v>plays</v>
      </c>
      <c r="S3685" s="14">
        <f>(((Table1[[#This Row],[launched_at]]/60)/60)/24)+DATE(1970,1,1)</f>
        <v>42633.116851851853</v>
      </c>
      <c r="T3685" s="14">
        <f t="shared" si="57"/>
        <v>42663.116851851853</v>
      </c>
    </row>
    <row r="3686" spans="1:20" ht="43.5" x14ac:dyDescent="0.35">
      <c r="A3686">
        <v>3684</v>
      </c>
      <c r="B3686" s="1" t="s">
        <v>3681</v>
      </c>
      <c r="C3686" s="1" t="s">
        <v>7794</v>
      </c>
      <c r="D3686" s="6">
        <v>750</v>
      </c>
      <c r="E3686" s="6">
        <v>1043</v>
      </c>
      <c r="F3686" t="s">
        <v>8219</v>
      </c>
      <c r="G3686" t="s">
        <v>8224</v>
      </c>
      <c r="H3686" t="s">
        <v>8246</v>
      </c>
      <c r="I3686">
        <v>1441167586</v>
      </c>
      <c r="J3686">
        <v>1438575586</v>
      </c>
      <c r="K3686" t="b">
        <v>0</v>
      </c>
      <c r="L3686">
        <v>23</v>
      </c>
      <c r="M3686" t="b">
        <v>1</v>
      </c>
      <c r="N3686" t="s">
        <v>8271</v>
      </c>
      <c r="O3686" s="16">
        <f>Table1[[#This Row],[pledged]]/Table1[[#This Row],[goal]]*100</f>
        <v>139.06666666666666</v>
      </c>
      <c r="P3686" s="6">
        <f>IFERROR(Table1[[#This Row],[pledged]]/Table1[[#This Row],[backers_count]],0)</f>
        <v>45.347826086956523</v>
      </c>
      <c r="Q3686" t="str">
        <f>LEFT(Table1[[#This Row],[Category and Sub-Category]],FIND("/",Table1[[#This Row],[Category and Sub-Category]])-1)</f>
        <v>theater</v>
      </c>
      <c r="R3686" t="str">
        <f>RIGHT(Table1[[#This Row],[Category and Sub-Category]],LEN(Table1[[#This Row],[Category and Sub-Category]])-FIND("/",Table1[[#This Row],[Category and Sub-Category]]))</f>
        <v>plays</v>
      </c>
      <c r="S3686" s="14">
        <f>(((Table1[[#This Row],[launched_at]]/60)/60)/24)+DATE(1970,1,1)</f>
        <v>42219.180393518516</v>
      </c>
      <c r="T3686" s="14">
        <f t="shared" si="57"/>
        <v>42249.180393518516</v>
      </c>
    </row>
    <row r="3687" spans="1:20" ht="43.5" x14ac:dyDescent="0.35">
      <c r="A3687">
        <v>3685</v>
      </c>
      <c r="B3687" s="1" t="s">
        <v>3682</v>
      </c>
      <c r="C3687" s="1" t="s">
        <v>7795</v>
      </c>
      <c r="D3687" s="6">
        <v>5000</v>
      </c>
      <c r="E3687" s="6">
        <v>5285</v>
      </c>
      <c r="F3687" t="s">
        <v>8219</v>
      </c>
      <c r="G3687" t="s">
        <v>8224</v>
      </c>
      <c r="H3687" t="s">
        <v>8246</v>
      </c>
      <c r="I3687">
        <v>1400533200</v>
      </c>
      <c r="J3687">
        <v>1398348859</v>
      </c>
      <c r="K3687" t="b">
        <v>0</v>
      </c>
      <c r="L3687">
        <v>126</v>
      </c>
      <c r="M3687" t="b">
        <v>1</v>
      </c>
      <c r="N3687" t="s">
        <v>8271</v>
      </c>
      <c r="O3687" s="16">
        <f>Table1[[#This Row],[pledged]]/Table1[[#This Row],[goal]]*100</f>
        <v>105.69999999999999</v>
      </c>
      <c r="P3687" s="6">
        <f>IFERROR(Table1[[#This Row],[pledged]]/Table1[[#This Row],[backers_count]],0)</f>
        <v>41.944444444444443</v>
      </c>
      <c r="Q3687" t="str">
        <f>LEFT(Table1[[#This Row],[Category and Sub-Category]],FIND("/",Table1[[#This Row],[Category and Sub-Category]])-1)</f>
        <v>theater</v>
      </c>
      <c r="R3687" t="str">
        <f>RIGHT(Table1[[#This Row],[Category and Sub-Category]],LEN(Table1[[#This Row],[Category and Sub-Category]])-FIND("/",Table1[[#This Row],[Category and Sub-Category]]))</f>
        <v>plays</v>
      </c>
      <c r="S3687" s="14">
        <f>(((Table1[[#This Row],[launched_at]]/60)/60)/24)+DATE(1970,1,1)</f>
        <v>41753.593275462961</v>
      </c>
      <c r="T3687" s="14">
        <f t="shared" si="57"/>
        <v>41778.875</v>
      </c>
    </row>
    <row r="3688" spans="1:20" ht="43.5" x14ac:dyDescent="0.35">
      <c r="A3688">
        <v>3686</v>
      </c>
      <c r="B3688" s="1" t="s">
        <v>3683</v>
      </c>
      <c r="C3688" s="1" t="s">
        <v>7796</v>
      </c>
      <c r="D3688" s="6">
        <v>350</v>
      </c>
      <c r="E3688" s="6">
        <v>355</v>
      </c>
      <c r="F3688" t="s">
        <v>8219</v>
      </c>
      <c r="G3688" t="s">
        <v>8224</v>
      </c>
      <c r="H3688" t="s">
        <v>8246</v>
      </c>
      <c r="I3688">
        <v>1440820740</v>
      </c>
      <c r="J3688">
        <v>1439567660</v>
      </c>
      <c r="K3688" t="b">
        <v>0</v>
      </c>
      <c r="L3688">
        <v>6</v>
      </c>
      <c r="M3688" t="b">
        <v>1</v>
      </c>
      <c r="N3688" t="s">
        <v>8271</v>
      </c>
      <c r="O3688" s="16">
        <f>Table1[[#This Row],[pledged]]/Table1[[#This Row],[goal]]*100</f>
        <v>101.42857142857142</v>
      </c>
      <c r="P3688" s="6">
        <f>IFERROR(Table1[[#This Row],[pledged]]/Table1[[#This Row],[backers_count]],0)</f>
        <v>59.166666666666664</v>
      </c>
      <c r="Q3688" t="str">
        <f>LEFT(Table1[[#This Row],[Category and Sub-Category]],FIND("/",Table1[[#This Row],[Category and Sub-Category]])-1)</f>
        <v>theater</v>
      </c>
      <c r="R3688" t="str">
        <f>RIGHT(Table1[[#This Row],[Category and Sub-Category]],LEN(Table1[[#This Row],[Category and Sub-Category]])-FIND("/",Table1[[#This Row],[Category and Sub-Category]]))</f>
        <v>plays</v>
      </c>
      <c r="S3688" s="14">
        <f>(((Table1[[#This Row],[launched_at]]/60)/60)/24)+DATE(1970,1,1)</f>
        <v>42230.662731481483</v>
      </c>
      <c r="T3688" s="14">
        <f t="shared" si="57"/>
        <v>42245.165972222225</v>
      </c>
    </row>
    <row r="3689" spans="1:20" ht="58" x14ac:dyDescent="0.35">
      <c r="A3689">
        <v>3687</v>
      </c>
      <c r="B3689" s="1" t="s">
        <v>3684</v>
      </c>
      <c r="C3689" s="1" t="s">
        <v>7797</v>
      </c>
      <c r="D3689" s="6">
        <v>5000</v>
      </c>
      <c r="E3689" s="6">
        <v>5012.25</v>
      </c>
      <c r="F3689" t="s">
        <v>8219</v>
      </c>
      <c r="G3689" t="s">
        <v>8224</v>
      </c>
      <c r="H3689" t="s">
        <v>8246</v>
      </c>
      <c r="I3689">
        <v>1403846055</v>
      </c>
      <c r="J3689">
        <v>1401254055</v>
      </c>
      <c r="K3689" t="b">
        <v>0</v>
      </c>
      <c r="L3689">
        <v>25</v>
      </c>
      <c r="M3689" t="b">
        <v>1</v>
      </c>
      <c r="N3689" t="s">
        <v>8271</v>
      </c>
      <c r="O3689" s="16">
        <f>Table1[[#This Row],[pledged]]/Table1[[#This Row],[goal]]*100</f>
        <v>100.245</v>
      </c>
      <c r="P3689" s="6">
        <f>IFERROR(Table1[[#This Row],[pledged]]/Table1[[#This Row],[backers_count]],0)</f>
        <v>200.49</v>
      </c>
      <c r="Q3689" t="str">
        <f>LEFT(Table1[[#This Row],[Category and Sub-Category]],FIND("/",Table1[[#This Row],[Category and Sub-Category]])-1)</f>
        <v>theater</v>
      </c>
      <c r="R3689" t="str">
        <f>RIGHT(Table1[[#This Row],[Category and Sub-Category]],LEN(Table1[[#This Row],[Category and Sub-Category]])-FIND("/",Table1[[#This Row],[Category and Sub-Category]]))</f>
        <v>plays</v>
      </c>
      <c r="S3689" s="14">
        <f>(((Table1[[#This Row],[launched_at]]/60)/60)/24)+DATE(1970,1,1)</f>
        <v>41787.218229166669</v>
      </c>
      <c r="T3689" s="14">
        <f t="shared" si="57"/>
        <v>41817.218229166669</v>
      </c>
    </row>
    <row r="3690" spans="1:20" ht="43.5" x14ac:dyDescent="0.35">
      <c r="A3690">
        <v>3688</v>
      </c>
      <c r="B3690" s="1" t="s">
        <v>3685</v>
      </c>
      <c r="C3690" s="1" t="s">
        <v>7798</v>
      </c>
      <c r="D3690" s="6">
        <v>3000</v>
      </c>
      <c r="E3690" s="6">
        <v>3275</v>
      </c>
      <c r="F3690" t="s">
        <v>8219</v>
      </c>
      <c r="G3690" t="s">
        <v>8225</v>
      </c>
      <c r="H3690" t="s">
        <v>8247</v>
      </c>
      <c r="I3690">
        <v>1407524004</v>
      </c>
      <c r="J3690">
        <v>1404932004</v>
      </c>
      <c r="K3690" t="b">
        <v>0</v>
      </c>
      <c r="L3690">
        <v>39</v>
      </c>
      <c r="M3690" t="b">
        <v>1</v>
      </c>
      <c r="N3690" t="s">
        <v>8271</v>
      </c>
      <c r="O3690" s="16">
        <f>Table1[[#This Row],[pledged]]/Table1[[#This Row],[goal]]*100</f>
        <v>109.16666666666666</v>
      </c>
      <c r="P3690" s="6">
        <f>IFERROR(Table1[[#This Row],[pledged]]/Table1[[#This Row],[backers_count]],0)</f>
        <v>83.974358974358978</v>
      </c>
      <c r="Q3690" t="str">
        <f>LEFT(Table1[[#This Row],[Category and Sub-Category]],FIND("/",Table1[[#This Row],[Category and Sub-Category]])-1)</f>
        <v>theater</v>
      </c>
      <c r="R3690" t="str">
        <f>RIGHT(Table1[[#This Row],[Category and Sub-Category]],LEN(Table1[[#This Row],[Category and Sub-Category]])-FIND("/",Table1[[#This Row],[Category and Sub-Category]]))</f>
        <v>plays</v>
      </c>
      <c r="S3690" s="14">
        <f>(((Table1[[#This Row],[launched_at]]/60)/60)/24)+DATE(1970,1,1)</f>
        <v>41829.787083333329</v>
      </c>
      <c r="T3690" s="14">
        <f t="shared" si="57"/>
        <v>41859.787083333329</v>
      </c>
    </row>
    <row r="3691" spans="1:20" ht="43.5" x14ac:dyDescent="0.35">
      <c r="A3691">
        <v>3689</v>
      </c>
      <c r="B3691" s="1" t="s">
        <v>3686</v>
      </c>
      <c r="C3691" s="1" t="s">
        <v>7799</v>
      </c>
      <c r="D3691" s="6">
        <v>3000</v>
      </c>
      <c r="E3691" s="6">
        <v>3550</v>
      </c>
      <c r="F3691" t="s">
        <v>8219</v>
      </c>
      <c r="G3691" t="s">
        <v>8224</v>
      </c>
      <c r="H3691" t="s">
        <v>8246</v>
      </c>
      <c r="I3691">
        <v>1434925500</v>
      </c>
      <c r="J3691">
        <v>1432410639</v>
      </c>
      <c r="K3691" t="b">
        <v>0</v>
      </c>
      <c r="L3691">
        <v>62</v>
      </c>
      <c r="M3691" t="b">
        <v>1</v>
      </c>
      <c r="N3691" t="s">
        <v>8271</v>
      </c>
      <c r="O3691" s="16">
        <f>Table1[[#This Row],[pledged]]/Table1[[#This Row],[goal]]*100</f>
        <v>118.33333333333333</v>
      </c>
      <c r="P3691" s="6">
        <f>IFERROR(Table1[[#This Row],[pledged]]/Table1[[#This Row],[backers_count]],0)</f>
        <v>57.258064516129032</v>
      </c>
      <c r="Q3691" t="str">
        <f>LEFT(Table1[[#This Row],[Category and Sub-Category]],FIND("/",Table1[[#This Row],[Category and Sub-Category]])-1)</f>
        <v>theater</v>
      </c>
      <c r="R3691" t="str">
        <f>RIGHT(Table1[[#This Row],[Category and Sub-Category]],LEN(Table1[[#This Row],[Category and Sub-Category]])-FIND("/",Table1[[#This Row],[Category and Sub-Category]]))</f>
        <v>plays</v>
      </c>
      <c r="S3691" s="14">
        <f>(((Table1[[#This Row],[launched_at]]/60)/60)/24)+DATE(1970,1,1)</f>
        <v>42147.826840277776</v>
      </c>
      <c r="T3691" s="14">
        <f t="shared" si="57"/>
        <v>42176.934027777781</v>
      </c>
    </row>
    <row r="3692" spans="1:20" ht="43.5" x14ac:dyDescent="0.35">
      <c r="A3692">
        <v>3690</v>
      </c>
      <c r="B3692" s="1" t="s">
        <v>3687</v>
      </c>
      <c r="C3692" s="1" t="s">
        <v>7800</v>
      </c>
      <c r="D3692" s="6">
        <v>1500</v>
      </c>
      <c r="E3692" s="6">
        <v>1800</v>
      </c>
      <c r="F3692" t="s">
        <v>8219</v>
      </c>
      <c r="G3692" t="s">
        <v>8224</v>
      </c>
      <c r="H3692" t="s">
        <v>8246</v>
      </c>
      <c r="I3692">
        <v>1417101683</v>
      </c>
      <c r="J3692">
        <v>1414506083</v>
      </c>
      <c r="K3692" t="b">
        <v>0</v>
      </c>
      <c r="L3692">
        <v>31</v>
      </c>
      <c r="M3692" t="b">
        <v>1</v>
      </c>
      <c r="N3692" t="s">
        <v>8271</v>
      </c>
      <c r="O3692" s="16">
        <f>Table1[[#This Row],[pledged]]/Table1[[#This Row],[goal]]*100</f>
        <v>120</v>
      </c>
      <c r="P3692" s="6">
        <f>IFERROR(Table1[[#This Row],[pledged]]/Table1[[#This Row],[backers_count]],0)</f>
        <v>58.064516129032256</v>
      </c>
      <c r="Q3692" t="str">
        <f>LEFT(Table1[[#This Row],[Category and Sub-Category]],FIND("/",Table1[[#This Row],[Category and Sub-Category]])-1)</f>
        <v>theater</v>
      </c>
      <c r="R3692" t="str">
        <f>RIGHT(Table1[[#This Row],[Category and Sub-Category]],LEN(Table1[[#This Row],[Category and Sub-Category]])-FIND("/",Table1[[#This Row],[Category and Sub-Category]]))</f>
        <v>plays</v>
      </c>
      <c r="S3692" s="14">
        <f>(((Table1[[#This Row],[launched_at]]/60)/60)/24)+DATE(1970,1,1)</f>
        <v>41940.598182870373</v>
      </c>
      <c r="T3692" s="14">
        <f t="shared" si="57"/>
        <v>41970.639849537038</v>
      </c>
    </row>
    <row r="3693" spans="1:20" ht="29" x14ac:dyDescent="0.35">
      <c r="A3693">
        <v>3691</v>
      </c>
      <c r="B3693" s="1" t="s">
        <v>3688</v>
      </c>
      <c r="C3693" s="1" t="s">
        <v>7801</v>
      </c>
      <c r="D3693" s="6">
        <v>40000</v>
      </c>
      <c r="E3693" s="6">
        <v>51184</v>
      </c>
      <c r="F3693" t="s">
        <v>8219</v>
      </c>
      <c r="G3693" t="s">
        <v>8224</v>
      </c>
      <c r="H3693" t="s">
        <v>8246</v>
      </c>
      <c r="I3693">
        <v>1425272340</v>
      </c>
      <c r="J3693">
        <v>1421426929</v>
      </c>
      <c r="K3693" t="b">
        <v>0</v>
      </c>
      <c r="L3693">
        <v>274</v>
      </c>
      <c r="M3693" t="b">
        <v>1</v>
      </c>
      <c r="N3693" t="s">
        <v>8271</v>
      </c>
      <c r="O3693" s="16">
        <f>Table1[[#This Row],[pledged]]/Table1[[#This Row],[goal]]*100</f>
        <v>127.96000000000001</v>
      </c>
      <c r="P3693" s="6">
        <f>IFERROR(Table1[[#This Row],[pledged]]/Table1[[#This Row],[backers_count]],0)</f>
        <v>186.80291970802921</v>
      </c>
      <c r="Q3693" t="str">
        <f>LEFT(Table1[[#This Row],[Category and Sub-Category]],FIND("/",Table1[[#This Row],[Category and Sub-Category]])-1)</f>
        <v>theater</v>
      </c>
      <c r="R3693" t="str">
        <f>RIGHT(Table1[[#This Row],[Category and Sub-Category]],LEN(Table1[[#This Row],[Category and Sub-Category]])-FIND("/",Table1[[#This Row],[Category and Sub-Category]]))</f>
        <v>plays</v>
      </c>
      <c r="S3693" s="14">
        <f>(((Table1[[#This Row],[launched_at]]/60)/60)/24)+DATE(1970,1,1)</f>
        <v>42020.700567129628</v>
      </c>
      <c r="T3693" s="14">
        <f t="shared" si="57"/>
        <v>42065.207638888889</v>
      </c>
    </row>
    <row r="3694" spans="1:20" ht="29" x14ac:dyDescent="0.35">
      <c r="A3694">
        <v>3692</v>
      </c>
      <c r="B3694" s="1" t="s">
        <v>3689</v>
      </c>
      <c r="C3694" s="1" t="s">
        <v>7802</v>
      </c>
      <c r="D3694" s="6">
        <v>1000</v>
      </c>
      <c r="E3694" s="6">
        <v>1260</v>
      </c>
      <c r="F3694" t="s">
        <v>8219</v>
      </c>
      <c r="G3694" t="s">
        <v>8224</v>
      </c>
      <c r="H3694" t="s">
        <v>8246</v>
      </c>
      <c r="I3694">
        <v>1411084800</v>
      </c>
      <c r="J3694">
        <v>1410304179</v>
      </c>
      <c r="K3694" t="b">
        <v>0</v>
      </c>
      <c r="L3694">
        <v>17</v>
      </c>
      <c r="M3694" t="b">
        <v>1</v>
      </c>
      <c r="N3694" t="s">
        <v>8271</v>
      </c>
      <c r="O3694" s="16">
        <f>Table1[[#This Row],[pledged]]/Table1[[#This Row],[goal]]*100</f>
        <v>126</v>
      </c>
      <c r="P3694" s="6">
        <f>IFERROR(Table1[[#This Row],[pledged]]/Table1[[#This Row],[backers_count]],0)</f>
        <v>74.117647058823536</v>
      </c>
      <c r="Q3694" t="str">
        <f>LEFT(Table1[[#This Row],[Category and Sub-Category]],FIND("/",Table1[[#This Row],[Category and Sub-Category]])-1)</f>
        <v>theater</v>
      </c>
      <c r="R3694" t="str">
        <f>RIGHT(Table1[[#This Row],[Category and Sub-Category]],LEN(Table1[[#This Row],[Category and Sub-Category]])-FIND("/",Table1[[#This Row],[Category and Sub-Category]]))</f>
        <v>plays</v>
      </c>
      <c r="S3694" s="14">
        <f>(((Table1[[#This Row],[launched_at]]/60)/60)/24)+DATE(1970,1,1)</f>
        <v>41891.96503472222</v>
      </c>
      <c r="T3694" s="14">
        <f t="shared" si="57"/>
        <v>41901</v>
      </c>
    </row>
    <row r="3695" spans="1:20" ht="43.5" x14ac:dyDescent="0.35">
      <c r="A3695">
        <v>3693</v>
      </c>
      <c r="B3695" s="1" t="s">
        <v>3690</v>
      </c>
      <c r="C3695" s="1" t="s">
        <v>7803</v>
      </c>
      <c r="D3695" s="6">
        <v>333</v>
      </c>
      <c r="E3695" s="6">
        <v>430</v>
      </c>
      <c r="F3695" t="s">
        <v>8219</v>
      </c>
      <c r="G3695" t="s">
        <v>8225</v>
      </c>
      <c r="H3695" t="s">
        <v>8247</v>
      </c>
      <c r="I3695">
        <v>1448922600</v>
      </c>
      <c r="J3695">
        <v>1446352529</v>
      </c>
      <c r="K3695" t="b">
        <v>0</v>
      </c>
      <c r="L3695">
        <v>14</v>
      </c>
      <c r="M3695" t="b">
        <v>1</v>
      </c>
      <c r="N3695" t="s">
        <v>8271</v>
      </c>
      <c r="O3695" s="16">
        <f>Table1[[#This Row],[pledged]]/Table1[[#This Row],[goal]]*100</f>
        <v>129.12912912912913</v>
      </c>
      <c r="P3695" s="6">
        <f>IFERROR(Table1[[#This Row],[pledged]]/Table1[[#This Row],[backers_count]],0)</f>
        <v>30.714285714285715</v>
      </c>
      <c r="Q3695" t="str">
        <f>LEFT(Table1[[#This Row],[Category and Sub-Category]],FIND("/",Table1[[#This Row],[Category and Sub-Category]])-1)</f>
        <v>theater</v>
      </c>
      <c r="R3695" t="str">
        <f>RIGHT(Table1[[#This Row],[Category and Sub-Category]],LEN(Table1[[#This Row],[Category and Sub-Category]])-FIND("/",Table1[[#This Row],[Category and Sub-Category]]))</f>
        <v>plays</v>
      </c>
      <c r="S3695" s="14">
        <f>(((Table1[[#This Row],[launched_at]]/60)/60)/24)+DATE(1970,1,1)</f>
        <v>42309.191307870366</v>
      </c>
      <c r="T3695" s="14">
        <f t="shared" si="57"/>
        <v>42338.9375</v>
      </c>
    </row>
    <row r="3696" spans="1:20" ht="58" x14ac:dyDescent="0.35">
      <c r="A3696">
        <v>3694</v>
      </c>
      <c r="B3696" s="1" t="s">
        <v>3691</v>
      </c>
      <c r="C3696" s="1" t="s">
        <v>7804</v>
      </c>
      <c r="D3696" s="6">
        <v>3500</v>
      </c>
      <c r="E3696" s="6">
        <v>3760</v>
      </c>
      <c r="F3696" t="s">
        <v>8219</v>
      </c>
      <c r="G3696" t="s">
        <v>8224</v>
      </c>
      <c r="H3696" t="s">
        <v>8246</v>
      </c>
      <c r="I3696">
        <v>1465178400</v>
      </c>
      <c r="J3696">
        <v>1461985967</v>
      </c>
      <c r="K3696" t="b">
        <v>0</v>
      </c>
      <c r="L3696">
        <v>60</v>
      </c>
      <c r="M3696" t="b">
        <v>1</v>
      </c>
      <c r="N3696" t="s">
        <v>8271</v>
      </c>
      <c r="O3696" s="16">
        <f>Table1[[#This Row],[pledged]]/Table1[[#This Row],[goal]]*100</f>
        <v>107.42857142857143</v>
      </c>
      <c r="P3696" s="6">
        <f>IFERROR(Table1[[#This Row],[pledged]]/Table1[[#This Row],[backers_count]],0)</f>
        <v>62.666666666666664</v>
      </c>
      <c r="Q3696" t="str">
        <f>LEFT(Table1[[#This Row],[Category and Sub-Category]],FIND("/",Table1[[#This Row],[Category and Sub-Category]])-1)</f>
        <v>theater</v>
      </c>
      <c r="R3696" t="str">
        <f>RIGHT(Table1[[#This Row],[Category and Sub-Category]],LEN(Table1[[#This Row],[Category and Sub-Category]])-FIND("/",Table1[[#This Row],[Category and Sub-Category]]))</f>
        <v>plays</v>
      </c>
      <c r="S3696" s="14">
        <f>(((Table1[[#This Row],[launched_at]]/60)/60)/24)+DATE(1970,1,1)</f>
        <v>42490.133877314816</v>
      </c>
      <c r="T3696" s="14">
        <f t="shared" si="57"/>
        <v>42527.083333333328</v>
      </c>
    </row>
    <row r="3697" spans="1:20" ht="58" x14ac:dyDescent="0.35">
      <c r="A3697">
        <v>3695</v>
      </c>
      <c r="B3697" s="1" t="s">
        <v>3692</v>
      </c>
      <c r="C3697" s="1" t="s">
        <v>7805</v>
      </c>
      <c r="D3697" s="6">
        <v>4000</v>
      </c>
      <c r="E3697" s="6">
        <v>4005</v>
      </c>
      <c r="F3697" t="s">
        <v>8219</v>
      </c>
      <c r="G3697" t="s">
        <v>8224</v>
      </c>
      <c r="H3697" t="s">
        <v>8246</v>
      </c>
      <c r="I3697">
        <v>1421009610</v>
      </c>
      <c r="J3697">
        <v>1419281610</v>
      </c>
      <c r="K3697" t="b">
        <v>0</v>
      </c>
      <c r="L3697">
        <v>33</v>
      </c>
      <c r="M3697" t="b">
        <v>1</v>
      </c>
      <c r="N3697" t="s">
        <v>8271</v>
      </c>
      <c r="O3697" s="16">
        <f>Table1[[#This Row],[pledged]]/Table1[[#This Row],[goal]]*100</f>
        <v>100.125</v>
      </c>
      <c r="P3697" s="6">
        <f>IFERROR(Table1[[#This Row],[pledged]]/Table1[[#This Row],[backers_count]],0)</f>
        <v>121.36363636363636</v>
      </c>
      <c r="Q3697" t="str">
        <f>LEFT(Table1[[#This Row],[Category and Sub-Category]],FIND("/",Table1[[#This Row],[Category and Sub-Category]])-1)</f>
        <v>theater</v>
      </c>
      <c r="R3697" t="str">
        <f>RIGHT(Table1[[#This Row],[Category and Sub-Category]],LEN(Table1[[#This Row],[Category and Sub-Category]])-FIND("/",Table1[[#This Row],[Category and Sub-Category]]))</f>
        <v>plays</v>
      </c>
      <c r="S3697" s="14">
        <f>(((Table1[[#This Row],[launched_at]]/60)/60)/24)+DATE(1970,1,1)</f>
        <v>41995.870486111111</v>
      </c>
      <c r="T3697" s="14">
        <f t="shared" si="57"/>
        <v>42015.870486111111</v>
      </c>
    </row>
    <row r="3698" spans="1:20" ht="43.5" x14ac:dyDescent="0.35">
      <c r="A3698">
        <v>3696</v>
      </c>
      <c r="B3698" s="1" t="s">
        <v>3693</v>
      </c>
      <c r="C3698" s="1" t="s">
        <v>7806</v>
      </c>
      <c r="D3698" s="6">
        <v>2000</v>
      </c>
      <c r="E3698" s="6">
        <v>3100</v>
      </c>
      <c r="F3698" t="s">
        <v>8219</v>
      </c>
      <c r="G3698" t="s">
        <v>8225</v>
      </c>
      <c r="H3698" t="s">
        <v>8247</v>
      </c>
      <c r="I3698">
        <v>1423838916</v>
      </c>
      <c r="J3698">
        <v>1418654916</v>
      </c>
      <c r="K3698" t="b">
        <v>0</v>
      </c>
      <c r="L3698">
        <v>78</v>
      </c>
      <c r="M3698" t="b">
        <v>1</v>
      </c>
      <c r="N3698" t="s">
        <v>8271</v>
      </c>
      <c r="O3698" s="16">
        <f>Table1[[#This Row],[pledged]]/Table1[[#This Row],[goal]]*100</f>
        <v>155</v>
      </c>
      <c r="P3698" s="6">
        <f>IFERROR(Table1[[#This Row],[pledged]]/Table1[[#This Row],[backers_count]],0)</f>
        <v>39.743589743589745</v>
      </c>
      <c r="Q3698" t="str">
        <f>LEFT(Table1[[#This Row],[Category and Sub-Category]],FIND("/",Table1[[#This Row],[Category and Sub-Category]])-1)</f>
        <v>theater</v>
      </c>
      <c r="R3698" t="str">
        <f>RIGHT(Table1[[#This Row],[Category and Sub-Category]],LEN(Table1[[#This Row],[Category and Sub-Category]])-FIND("/",Table1[[#This Row],[Category and Sub-Category]]))</f>
        <v>plays</v>
      </c>
      <c r="S3698" s="14">
        <f>(((Table1[[#This Row],[launched_at]]/60)/60)/24)+DATE(1970,1,1)</f>
        <v>41988.617083333331</v>
      </c>
      <c r="T3698" s="14">
        <f t="shared" si="57"/>
        <v>42048.617083333331</v>
      </c>
    </row>
    <row r="3699" spans="1:20" ht="43.5" x14ac:dyDescent="0.35">
      <c r="A3699">
        <v>3697</v>
      </c>
      <c r="B3699" s="1" t="s">
        <v>3694</v>
      </c>
      <c r="C3699" s="1" t="s">
        <v>7807</v>
      </c>
      <c r="D3699" s="6">
        <v>2000</v>
      </c>
      <c r="E3699" s="6">
        <v>2160</v>
      </c>
      <c r="F3699" t="s">
        <v>8219</v>
      </c>
      <c r="G3699" t="s">
        <v>8225</v>
      </c>
      <c r="H3699" t="s">
        <v>8247</v>
      </c>
      <c r="I3699">
        <v>1462878648</v>
      </c>
      <c r="J3699">
        <v>1461064248</v>
      </c>
      <c r="K3699" t="b">
        <v>0</v>
      </c>
      <c r="L3699">
        <v>30</v>
      </c>
      <c r="M3699" t="b">
        <v>1</v>
      </c>
      <c r="N3699" t="s">
        <v>8271</v>
      </c>
      <c r="O3699" s="16">
        <f>Table1[[#This Row],[pledged]]/Table1[[#This Row],[goal]]*100</f>
        <v>108</v>
      </c>
      <c r="P3699" s="6">
        <f>IFERROR(Table1[[#This Row],[pledged]]/Table1[[#This Row],[backers_count]],0)</f>
        <v>72</v>
      </c>
      <c r="Q3699" t="str">
        <f>LEFT(Table1[[#This Row],[Category and Sub-Category]],FIND("/",Table1[[#This Row],[Category and Sub-Category]])-1)</f>
        <v>theater</v>
      </c>
      <c r="R3699" t="str">
        <f>RIGHT(Table1[[#This Row],[Category and Sub-Category]],LEN(Table1[[#This Row],[Category and Sub-Category]])-FIND("/",Table1[[#This Row],[Category and Sub-Category]]))</f>
        <v>plays</v>
      </c>
      <c r="S3699" s="14">
        <f>(((Table1[[#This Row],[launched_at]]/60)/60)/24)+DATE(1970,1,1)</f>
        <v>42479.465833333335</v>
      </c>
      <c r="T3699" s="14">
        <f t="shared" si="57"/>
        <v>42500.465833333335</v>
      </c>
    </row>
    <row r="3700" spans="1:20" ht="43.5" x14ac:dyDescent="0.35">
      <c r="A3700">
        <v>3698</v>
      </c>
      <c r="B3700" s="1" t="s">
        <v>3695</v>
      </c>
      <c r="C3700" s="1" t="s">
        <v>7808</v>
      </c>
      <c r="D3700" s="6">
        <v>5000</v>
      </c>
      <c r="E3700" s="6">
        <v>5526</v>
      </c>
      <c r="F3700" t="s">
        <v>8219</v>
      </c>
      <c r="G3700" t="s">
        <v>8224</v>
      </c>
      <c r="H3700" t="s">
        <v>8246</v>
      </c>
      <c r="I3700">
        <v>1456946487</v>
      </c>
      <c r="J3700">
        <v>1454354487</v>
      </c>
      <c r="K3700" t="b">
        <v>0</v>
      </c>
      <c r="L3700">
        <v>136</v>
      </c>
      <c r="M3700" t="b">
        <v>1</v>
      </c>
      <c r="N3700" t="s">
        <v>8271</v>
      </c>
      <c r="O3700" s="16">
        <f>Table1[[#This Row],[pledged]]/Table1[[#This Row],[goal]]*100</f>
        <v>110.52</v>
      </c>
      <c r="P3700" s="6">
        <f>IFERROR(Table1[[#This Row],[pledged]]/Table1[[#This Row],[backers_count]],0)</f>
        <v>40.632352941176471</v>
      </c>
      <c r="Q3700" t="str">
        <f>LEFT(Table1[[#This Row],[Category and Sub-Category]],FIND("/",Table1[[#This Row],[Category and Sub-Category]])-1)</f>
        <v>theater</v>
      </c>
      <c r="R3700" t="str">
        <f>RIGHT(Table1[[#This Row],[Category and Sub-Category]],LEN(Table1[[#This Row],[Category and Sub-Category]])-FIND("/",Table1[[#This Row],[Category and Sub-Category]]))</f>
        <v>plays</v>
      </c>
      <c r="S3700" s="14">
        <f>(((Table1[[#This Row],[launched_at]]/60)/60)/24)+DATE(1970,1,1)</f>
        <v>42401.806562500002</v>
      </c>
      <c r="T3700" s="14">
        <f t="shared" si="57"/>
        <v>42431.806562500002</v>
      </c>
    </row>
    <row r="3701" spans="1:20" ht="58" x14ac:dyDescent="0.35">
      <c r="A3701">
        <v>3699</v>
      </c>
      <c r="B3701" s="1" t="s">
        <v>3696</v>
      </c>
      <c r="C3701" s="1" t="s">
        <v>7809</v>
      </c>
      <c r="D3701" s="6">
        <v>2500</v>
      </c>
      <c r="E3701" s="6">
        <v>2520</v>
      </c>
      <c r="F3701" t="s">
        <v>8219</v>
      </c>
      <c r="G3701" t="s">
        <v>8224</v>
      </c>
      <c r="H3701" t="s">
        <v>8246</v>
      </c>
      <c r="I3701">
        <v>1413383216</v>
      </c>
      <c r="J3701">
        <v>1410791216</v>
      </c>
      <c r="K3701" t="b">
        <v>0</v>
      </c>
      <c r="L3701">
        <v>40</v>
      </c>
      <c r="M3701" t="b">
        <v>1</v>
      </c>
      <c r="N3701" t="s">
        <v>8271</v>
      </c>
      <c r="O3701" s="16">
        <f>Table1[[#This Row],[pledged]]/Table1[[#This Row],[goal]]*100</f>
        <v>100.8</v>
      </c>
      <c r="P3701" s="6">
        <f>IFERROR(Table1[[#This Row],[pledged]]/Table1[[#This Row],[backers_count]],0)</f>
        <v>63</v>
      </c>
      <c r="Q3701" t="str">
        <f>LEFT(Table1[[#This Row],[Category and Sub-Category]],FIND("/",Table1[[#This Row],[Category and Sub-Category]])-1)</f>
        <v>theater</v>
      </c>
      <c r="R3701" t="str">
        <f>RIGHT(Table1[[#This Row],[Category and Sub-Category]],LEN(Table1[[#This Row],[Category and Sub-Category]])-FIND("/",Table1[[#This Row],[Category and Sub-Category]]))</f>
        <v>plays</v>
      </c>
      <c r="S3701" s="14">
        <f>(((Table1[[#This Row],[launched_at]]/60)/60)/24)+DATE(1970,1,1)</f>
        <v>41897.602037037039</v>
      </c>
      <c r="T3701" s="14">
        <f t="shared" si="57"/>
        <v>41927.602037037039</v>
      </c>
    </row>
    <row r="3702" spans="1:20" ht="29" x14ac:dyDescent="0.35">
      <c r="A3702">
        <v>3700</v>
      </c>
      <c r="B3702" s="1" t="s">
        <v>3697</v>
      </c>
      <c r="C3702" s="1" t="s">
        <v>7810</v>
      </c>
      <c r="D3702" s="6">
        <v>500</v>
      </c>
      <c r="E3702" s="6">
        <v>606</v>
      </c>
      <c r="F3702" t="s">
        <v>8219</v>
      </c>
      <c r="G3702" t="s">
        <v>8224</v>
      </c>
      <c r="H3702" t="s">
        <v>8246</v>
      </c>
      <c r="I3702">
        <v>1412092800</v>
      </c>
      <c r="J3702">
        <v>1409493800</v>
      </c>
      <c r="K3702" t="b">
        <v>0</v>
      </c>
      <c r="L3702">
        <v>18</v>
      </c>
      <c r="M3702" t="b">
        <v>1</v>
      </c>
      <c r="N3702" t="s">
        <v>8271</v>
      </c>
      <c r="O3702" s="16">
        <f>Table1[[#This Row],[pledged]]/Table1[[#This Row],[goal]]*100</f>
        <v>121.2</v>
      </c>
      <c r="P3702" s="6">
        <f>IFERROR(Table1[[#This Row],[pledged]]/Table1[[#This Row],[backers_count]],0)</f>
        <v>33.666666666666664</v>
      </c>
      <c r="Q3702" t="str">
        <f>LEFT(Table1[[#This Row],[Category and Sub-Category]],FIND("/",Table1[[#This Row],[Category and Sub-Category]])-1)</f>
        <v>theater</v>
      </c>
      <c r="R3702" t="str">
        <f>RIGHT(Table1[[#This Row],[Category and Sub-Category]],LEN(Table1[[#This Row],[Category and Sub-Category]])-FIND("/",Table1[[#This Row],[Category and Sub-Category]]))</f>
        <v>plays</v>
      </c>
      <c r="S3702" s="14">
        <f>(((Table1[[#This Row],[launched_at]]/60)/60)/24)+DATE(1970,1,1)</f>
        <v>41882.585648148146</v>
      </c>
      <c r="T3702" s="14">
        <f t="shared" si="57"/>
        <v>41912.666666666664</v>
      </c>
    </row>
    <row r="3703" spans="1:20" ht="43.5" x14ac:dyDescent="0.35">
      <c r="A3703">
        <v>3701</v>
      </c>
      <c r="B3703" s="1" t="s">
        <v>3698</v>
      </c>
      <c r="C3703" s="1" t="s">
        <v>7811</v>
      </c>
      <c r="D3703" s="6">
        <v>1500</v>
      </c>
      <c r="E3703" s="6">
        <v>1505</v>
      </c>
      <c r="F3703" t="s">
        <v>8219</v>
      </c>
      <c r="G3703" t="s">
        <v>8225</v>
      </c>
      <c r="H3703" t="s">
        <v>8247</v>
      </c>
      <c r="I3703">
        <v>1433422793</v>
      </c>
      <c r="J3703">
        <v>1430830793</v>
      </c>
      <c r="K3703" t="b">
        <v>0</v>
      </c>
      <c r="L3703">
        <v>39</v>
      </c>
      <c r="M3703" t="b">
        <v>1</v>
      </c>
      <c r="N3703" t="s">
        <v>8271</v>
      </c>
      <c r="O3703" s="16">
        <f>Table1[[#This Row],[pledged]]/Table1[[#This Row],[goal]]*100</f>
        <v>100.33333333333334</v>
      </c>
      <c r="P3703" s="6">
        <f>IFERROR(Table1[[#This Row],[pledged]]/Table1[[#This Row],[backers_count]],0)</f>
        <v>38.589743589743591</v>
      </c>
      <c r="Q3703" t="str">
        <f>LEFT(Table1[[#This Row],[Category and Sub-Category]],FIND("/",Table1[[#This Row],[Category and Sub-Category]])-1)</f>
        <v>theater</v>
      </c>
      <c r="R3703" t="str">
        <f>RIGHT(Table1[[#This Row],[Category and Sub-Category]],LEN(Table1[[#This Row],[Category and Sub-Category]])-FIND("/",Table1[[#This Row],[Category and Sub-Category]]))</f>
        <v>plays</v>
      </c>
      <c r="S3703" s="14">
        <f>(((Table1[[#This Row],[launched_at]]/60)/60)/24)+DATE(1970,1,1)</f>
        <v>42129.541585648149</v>
      </c>
      <c r="T3703" s="14">
        <f t="shared" si="57"/>
        <v>42159.541585648149</v>
      </c>
    </row>
    <row r="3704" spans="1:20" ht="58" x14ac:dyDescent="0.35">
      <c r="A3704">
        <v>3702</v>
      </c>
      <c r="B3704" s="1" t="s">
        <v>3699</v>
      </c>
      <c r="C3704" s="1" t="s">
        <v>7812</v>
      </c>
      <c r="D3704" s="6">
        <v>3000</v>
      </c>
      <c r="E3704" s="6">
        <v>3275</v>
      </c>
      <c r="F3704" t="s">
        <v>8219</v>
      </c>
      <c r="G3704" t="s">
        <v>8225</v>
      </c>
      <c r="H3704" t="s">
        <v>8247</v>
      </c>
      <c r="I3704">
        <v>1468191540</v>
      </c>
      <c r="J3704">
        <v>1464958484</v>
      </c>
      <c r="K3704" t="b">
        <v>0</v>
      </c>
      <c r="L3704">
        <v>21</v>
      </c>
      <c r="M3704" t="b">
        <v>1</v>
      </c>
      <c r="N3704" t="s">
        <v>8271</v>
      </c>
      <c r="O3704" s="16">
        <f>Table1[[#This Row],[pledged]]/Table1[[#This Row],[goal]]*100</f>
        <v>109.16666666666666</v>
      </c>
      <c r="P3704" s="6">
        <f>IFERROR(Table1[[#This Row],[pledged]]/Table1[[#This Row],[backers_count]],0)</f>
        <v>155.95238095238096</v>
      </c>
      <c r="Q3704" t="str">
        <f>LEFT(Table1[[#This Row],[Category and Sub-Category]],FIND("/",Table1[[#This Row],[Category and Sub-Category]])-1)</f>
        <v>theater</v>
      </c>
      <c r="R3704" t="str">
        <f>RIGHT(Table1[[#This Row],[Category and Sub-Category]],LEN(Table1[[#This Row],[Category and Sub-Category]])-FIND("/",Table1[[#This Row],[Category and Sub-Category]]))</f>
        <v>plays</v>
      </c>
      <c r="S3704" s="14">
        <f>(((Table1[[#This Row],[launched_at]]/60)/60)/24)+DATE(1970,1,1)</f>
        <v>42524.53800925926</v>
      </c>
      <c r="T3704" s="14">
        <f t="shared" si="57"/>
        <v>42561.957638888889</v>
      </c>
    </row>
    <row r="3705" spans="1:20" ht="43.5" x14ac:dyDescent="0.35">
      <c r="A3705">
        <v>3703</v>
      </c>
      <c r="B3705" s="1" t="s">
        <v>3700</v>
      </c>
      <c r="C3705" s="1" t="s">
        <v>7813</v>
      </c>
      <c r="D3705" s="6">
        <v>1050</v>
      </c>
      <c r="E3705" s="6">
        <v>1296</v>
      </c>
      <c r="F3705" t="s">
        <v>8219</v>
      </c>
      <c r="G3705" t="s">
        <v>8224</v>
      </c>
      <c r="H3705" t="s">
        <v>8246</v>
      </c>
      <c r="I3705">
        <v>1471071540</v>
      </c>
      <c r="J3705">
        <v>1467720388</v>
      </c>
      <c r="K3705" t="b">
        <v>0</v>
      </c>
      <c r="L3705">
        <v>30</v>
      </c>
      <c r="M3705" t="b">
        <v>1</v>
      </c>
      <c r="N3705" t="s">
        <v>8271</v>
      </c>
      <c r="O3705" s="16">
        <f>Table1[[#This Row],[pledged]]/Table1[[#This Row],[goal]]*100</f>
        <v>123.42857142857142</v>
      </c>
      <c r="P3705" s="6">
        <f>IFERROR(Table1[[#This Row],[pledged]]/Table1[[#This Row],[backers_count]],0)</f>
        <v>43.2</v>
      </c>
      <c r="Q3705" t="str">
        <f>LEFT(Table1[[#This Row],[Category and Sub-Category]],FIND("/",Table1[[#This Row],[Category and Sub-Category]])-1)</f>
        <v>theater</v>
      </c>
      <c r="R3705" t="str">
        <f>RIGHT(Table1[[#This Row],[Category and Sub-Category]],LEN(Table1[[#This Row],[Category and Sub-Category]])-FIND("/",Table1[[#This Row],[Category and Sub-Category]]))</f>
        <v>plays</v>
      </c>
      <c r="S3705" s="14">
        <f>(((Table1[[#This Row],[launched_at]]/60)/60)/24)+DATE(1970,1,1)</f>
        <v>42556.504490740743</v>
      </c>
      <c r="T3705" s="14">
        <f t="shared" si="57"/>
        <v>42595.290972222225</v>
      </c>
    </row>
    <row r="3706" spans="1:20" ht="43.5" x14ac:dyDescent="0.35">
      <c r="A3706">
        <v>3704</v>
      </c>
      <c r="B3706" s="1" t="s">
        <v>3701</v>
      </c>
      <c r="C3706" s="1" t="s">
        <v>7814</v>
      </c>
      <c r="D3706" s="6">
        <v>300</v>
      </c>
      <c r="E3706" s="6">
        <v>409.01</v>
      </c>
      <c r="F3706" t="s">
        <v>8219</v>
      </c>
      <c r="G3706" t="s">
        <v>8225</v>
      </c>
      <c r="H3706" t="s">
        <v>8247</v>
      </c>
      <c r="I3706">
        <v>1464712394</v>
      </c>
      <c r="J3706">
        <v>1459528394</v>
      </c>
      <c r="K3706" t="b">
        <v>0</v>
      </c>
      <c r="L3706">
        <v>27</v>
      </c>
      <c r="M3706" t="b">
        <v>1</v>
      </c>
      <c r="N3706" t="s">
        <v>8271</v>
      </c>
      <c r="O3706" s="16">
        <f>Table1[[#This Row],[pledged]]/Table1[[#This Row],[goal]]*100</f>
        <v>136.33666666666667</v>
      </c>
      <c r="P3706" s="6">
        <f>IFERROR(Table1[[#This Row],[pledged]]/Table1[[#This Row],[backers_count]],0)</f>
        <v>15.148518518518518</v>
      </c>
      <c r="Q3706" t="str">
        <f>LEFT(Table1[[#This Row],[Category and Sub-Category]],FIND("/",Table1[[#This Row],[Category and Sub-Category]])-1)</f>
        <v>theater</v>
      </c>
      <c r="R3706" t="str">
        <f>RIGHT(Table1[[#This Row],[Category and Sub-Category]],LEN(Table1[[#This Row],[Category and Sub-Category]])-FIND("/",Table1[[#This Row],[Category and Sub-Category]]))</f>
        <v>plays</v>
      </c>
      <c r="S3706" s="14">
        <f>(((Table1[[#This Row],[launched_at]]/60)/60)/24)+DATE(1970,1,1)</f>
        <v>42461.689745370371</v>
      </c>
      <c r="T3706" s="14">
        <f t="shared" si="57"/>
        <v>42521.689745370371</v>
      </c>
    </row>
    <row r="3707" spans="1:20" ht="43.5" x14ac:dyDescent="0.35">
      <c r="A3707">
        <v>3705</v>
      </c>
      <c r="B3707" s="1" t="s">
        <v>3702</v>
      </c>
      <c r="C3707" s="1" t="s">
        <v>7815</v>
      </c>
      <c r="D3707" s="6">
        <v>2827</v>
      </c>
      <c r="E3707" s="6">
        <v>2925</v>
      </c>
      <c r="F3707" t="s">
        <v>8219</v>
      </c>
      <c r="G3707" t="s">
        <v>8224</v>
      </c>
      <c r="H3707" t="s">
        <v>8246</v>
      </c>
      <c r="I3707">
        <v>1403546400</v>
      </c>
      <c r="J3707">
        <v>1401714114</v>
      </c>
      <c r="K3707" t="b">
        <v>0</v>
      </c>
      <c r="L3707">
        <v>35</v>
      </c>
      <c r="M3707" t="b">
        <v>1</v>
      </c>
      <c r="N3707" t="s">
        <v>8271</v>
      </c>
      <c r="O3707" s="16">
        <f>Table1[[#This Row],[pledged]]/Table1[[#This Row],[goal]]*100</f>
        <v>103.46657233816768</v>
      </c>
      <c r="P3707" s="6">
        <f>IFERROR(Table1[[#This Row],[pledged]]/Table1[[#This Row],[backers_count]],0)</f>
        <v>83.571428571428569</v>
      </c>
      <c r="Q3707" t="str">
        <f>LEFT(Table1[[#This Row],[Category and Sub-Category]],FIND("/",Table1[[#This Row],[Category and Sub-Category]])-1)</f>
        <v>theater</v>
      </c>
      <c r="R3707" t="str">
        <f>RIGHT(Table1[[#This Row],[Category and Sub-Category]],LEN(Table1[[#This Row],[Category and Sub-Category]])-FIND("/",Table1[[#This Row],[Category and Sub-Category]]))</f>
        <v>plays</v>
      </c>
      <c r="S3707" s="14">
        <f>(((Table1[[#This Row],[launched_at]]/60)/60)/24)+DATE(1970,1,1)</f>
        <v>41792.542986111112</v>
      </c>
      <c r="T3707" s="14">
        <f t="shared" si="57"/>
        <v>41813.75</v>
      </c>
    </row>
    <row r="3708" spans="1:20" ht="43.5" x14ac:dyDescent="0.35">
      <c r="A3708">
        <v>3706</v>
      </c>
      <c r="B3708" s="1" t="s">
        <v>3703</v>
      </c>
      <c r="C3708" s="1" t="s">
        <v>7816</v>
      </c>
      <c r="D3708" s="6">
        <v>1500</v>
      </c>
      <c r="E3708" s="6">
        <v>1820</v>
      </c>
      <c r="F3708" t="s">
        <v>8219</v>
      </c>
      <c r="G3708" t="s">
        <v>8224</v>
      </c>
      <c r="H3708" t="s">
        <v>8246</v>
      </c>
      <c r="I3708">
        <v>1410558949</v>
      </c>
      <c r="J3708">
        <v>1409262949</v>
      </c>
      <c r="K3708" t="b">
        <v>0</v>
      </c>
      <c r="L3708">
        <v>13</v>
      </c>
      <c r="M3708" t="b">
        <v>1</v>
      </c>
      <c r="N3708" t="s">
        <v>8271</v>
      </c>
      <c r="O3708" s="16">
        <f>Table1[[#This Row],[pledged]]/Table1[[#This Row],[goal]]*100</f>
        <v>121.33333333333334</v>
      </c>
      <c r="P3708" s="6">
        <f>IFERROR(Table1[[#This Row],[pledged]]/Table1[[#This Row],[backers_count]],0)</f>
        <v>140</v>
      </c>
      <c r="Q3708" t="str">
        <f>LEFT(Table1[[#This Row],[Category and Sub-Category]],FIND("/",Table1[[#This Row],[Category and Sub-Category]])-1)</f>
        <v>theater</v>
      </c>
      <c r="R3708" t="str">
        <f>RIGHT(Table1[[#This Row],[Category and Sub-Category]],LEN(Table1[[#This Row],[Category and Sub-Category]])-FIND("/",Table1[[#This Row],[Category and Sub-Category]]))</f>
        <v>plays</v>
      </c>
      <c r="S3708" s="14">
        <f>(((Table1[[#This Row],[launched_at]]/60)/60)/24)+DATE(1970,1,1)</f>
        <v>41879.913761574076</v>
      </c>
      <c r="T3708" s="14">
        <f t="shared" si="57"/>
        <v>41894.913761574076</v>
      </c>
    </row>
    <row r="3709" spans="1:20" ht="43.5" x14ac:dyDescent="0.35">
      <c r="A3709">
        <v>3707</v>
      </c>
      <c r="B3709" s="1" t="s">
        <v>3704</v>
      </c>
      <c r="C3709" s="1" t="s">
        <v>7817</v>
      </c>
      <c r="D3709" s="6">
        <v>1000</v>
      </c>
      <c r="E3709" s="6">
        <v>1860</v>
      </c>
      <c r="F3709" t="s">
        <v>8219</v>
      </c>
      <c r="G3709" t="s">
        <v>8224</v>
      </c>
      <c r="H3709" t="s">
        <v>8246</v>
      </c>
      <c r="I3709">
        <v>1469165160</v>
      </c>
      <c r="J3709">
        <v>1467335378</v>
      </c>
      <c r="K3709" t="b">
        <v>0</v>
      </c>
      <c r="L3709">
        <v>23</v>
      </c>
      <c r="M3709" t="b">
        <v>1</v>
      </c>
      <c r="N3709" t="s">
        <v>8271</v>
      </c>
      <c r="O3709" s="16">
        <f>Table1[[#This Row],[pledged]]/Table1[[#This Row],[goal]]*100</f>
        <v>186</v>
      </c>
      <c r="P3709" s="6">
        <f>IFERROR(Table1[[#This Row],[pledged]]/Table1[[#This Row],[backers_count]],0)</f>
        <v>80.869565217391298</v>
      </c>
      <c r="Q3709" t="str">
        <f>LEFT(Table1[[#This Row],[Category and Sub-Category]],FIND("/",Table1[[#This Row],[Category and Sub-Category]])-1)</f>
        <v>theater</v>
      </c>
      <c r="R3709" t="str">
        <f>RIGHT(Table1[[#This Row],[Category and Sub-Category]],LEN(Table1[[#This Row],[Category and Sub-Category]])-FIND("/",Table1[[#This Row],[Category and Sub-Category]]))</f>
        <v>plays</v>
      </c>
      <c r="S3709" s="14">
        <f>(((Table1[[#This Row],[launched_at]]/60)/60)/24)+DATE(1970,1,1)</f>
        <v>42552.048356481479</v>
      </c>
      <c r="T3709" s="14">
        <f t="shared" si="57"/>
        <v>42573.226388888885</v>
      </c>
    </row>
    <row r="3710" spans="1:20" ht="58" x14ac:dyDescent="0.35">
      <c r="A3710">
        <v>3708</v>
      </c>
      <c r="B3710" s="1" t="s">
        <v>3705</v>
      </c>
      <c r="C3710" s="1" t="s">
        <v>7818</v>
      </c>
      <c r="D3710" s="6">
        <v>700</v>
      </c>
      <c r="E3710" s="6">
        <v>2100</v>
      </c>
      <c r="F3710" t="s">
        <v>8219</v>
      </c>
      <c r="G3710" t="s">
        <v>8224</v>
      </c>
      <c r="H3710" t="s">
        <v>8246</v>
      </c>
      <c r="I3710">
        <v>1404444286</v>
      </c>
      <c r="J3710">
        <v>1403234686</v>
      </c>
      <c r="K3710" t="b">
        <v>0</v>
      </c>
      <c r="L3710">
        <v>39</v>
      </c>
      <c r="M3710" t="b">
        <v>1</v>
      </c>
      <c r="N3710" t="s">
        <v>8271</v>
      </c>
      <c r="O3710" s="16">
        <f>Table1[[#This Row],[pledged]]/Table1[[#This Row],[goal]]*100</f>
        <v>300</v>
      </c>
      <c r="P3710" s="6">
        <f>IFERROR(Table1[[#This Row],[pledged]]/Table1[[#This Row],[backers_count]],0)</f>
        <v>53.846153846153847</v>
      </c>
      <c r="Q3710" t="str">
        <f>LEFT(Table1[[#This Row],[Category and Sub-Category]],FIND("/",Table1[[#This Row],[Category and Sub-Category]])-1)</f>
        <v>theater</v>
      </c>
      <c r="R3710" t="str">
        <f>RIGHT(Table1[[#This Row],[Category and Sub-Category]],LEN(Table1[[#This Row],[Category and Sub-Category]])-FIND("/",Table1[[#This Row],[Category and Sub-Category]]))</f>
        <v>plays</v>
      </c>
      <c r="S3710" s="14">
        <f>(((Table1[[#This Row],[launched_at]]/60)/60)/24)+DATE(1970,1,1)</f>
        <v>41810.142199074071</v>
      </c>
      <c r="T3710" s="14">
        <f t="shared" si="57"/>
        <v>41824.142199074071</v>
      </c>
    </row>
    <row r="3711" spans="1:20" ht="43.5" x14ac:dyDescent="0.35">
      <c r="A3711">
        <v>3709</v>
      </c>
      <c r="B3711" s="1" t="s">
        <v>3706</v>
      </c>
      <c r="C3711" s="1" t="s">
        <v>7819</v>
      </c>
      <c r="D3711" s="6">
        <v>1000</v>
      </c>
      <c r="E3711" s="6">
        <v>1082.5</v>
      </c>
      <c r="F3711" t="s">
        <v>8219</v>
      </c>
      <c r="G3711" t="s">
        <v>8225</v>
      </c>
      <c r="H3711" t="s">
        <v>8247</v>
      </c>
      <c r="I3711">
        <v>1403715546</v>
      </c>
      <c r="J3711">
        <v>1401123546</v>
      </c>
      <c r="K3711" t="b">
        <v>0</v>
      </c>
      <c r="L3711">
        <v>35</v>
      </c>
      <c r="M3711" t="b">
        <v>1</v>
      </c>
      <c r="N3711" t="s">
        <v>8271</v>
      </c>
      <c r="O3711" s="16">
        <f>Table1[[#This Row],[pledged]]/Table1[[#This Row],[goal]]*100</f>
        <v>108.25</v>
      </c>
      <c r="P3711" s="6">
        <f>IFERROR(Table1[[#This Row],[pledged]]/Table1[[#This Row],[backers_count]],0)</f>
        <v>30.928571428571427</v>
      </c>
      <c r="Q3711" t="str">
        <f>LEFT(Table1[[#This Row],[Category and Sub-Category]],FIND("/",Table1[[#This Row],[Category and Sub-Category]])-1)</f>
        <v>theater</v>
      </c>
      <c r="R3711" t="str">
        <f>RIGHT(Table1[[#This Row],[Category and Sub-Category]],LEN(Table1[[#This Row],[Category and Sub-Category]])-FIND("/",Table1[[#This Row],[Category and Sub-Category]]))</f>
        <v>plays</v>
      </c>
      <c r="S3711" s="14">
        <f>(((Table1[[#This Row],[launched_at]]/60)/60)/24)+DATE(1970,1,1)</f>
        <v>41785.707708333335</v>
      </c>
      <c r="T3711" s="14">
        <f t="shared" si="57"/>
        <v>41815.707708333335</v>
      </c>
    </row>
    <row r="3712" spans="1:20" ht="29" x14ac:dyDescent="0.35">
      <c r="A3712">
        <v>3710</v>
      </c>
      <c r="B3712" s="1" t="s">
        <v>3707</v>
      </c>
      <c r="C3712" s="1" t="s">
        <v>7820</v>
      </c>
      <c r="D3712" s="6">
        <v>1300</v>
      </c>
      <c r="E3712" s="6">
        <v>1835</v>
      </c>
      <c r="F3712" t="s">
        <v>8219</v>
      </c>
      <c r="G3712" t="s">
        <v>8224</v>
      </c>
      <c r="H3712" t="s">
        <v>8246</v>
      </c>
      <c r="I3712">
        <v>1428068988</v>
      </c>
      <c r="J3712">
        <v>1425908988</v>
      </c>
      <c r="K3712" t="b">
        <v>0</v>
      </c>
      <c r="L3712">
        <v>27</v>
      </c>
      <c r="M3712" t="b">
        <v>1</v>
      </c>
      <c r="N3712" t="s">
        <v>8271</v>
      </c>
      <c r="O3712" s="16">
        <f>Table1[[#This Row],[pledged]]/Table1[[#This Row],[goal]]*100</f>
        <v>141.15384615384616</v>
      </c>
      <c r="P3712" s="6">
        <f>IFERROR(Table1[[#This Row],[pledged]]/Table1[[#This Row],[backers_count]],0)</f>
        <v>67.962962962962962</v>
      </c>
      <c r="Q3712" t="str">
        <f>LEFT(Table1[[#This Row],[Category and Sub-Category]],FIND("/",Table1[[#This Row],[Category and Sub-Category]])-1)</f>
        <v>theater</v>
      </c>
      <c r="R3712" t="str">
        <f>RIGHT(Table1[[#This Row],[Category and Sub-Category]],LEN(Table1[[#This Row],[Category and Sub-Category]])-FIND("/",Table1[[#This Row],[Category and Sub-Category]]))</f>
        <v>plays</v>
      </c>
      <c r="S3712" s="14">
        <f>(((Table1[[#This Row],[launched_at]]/60)/60)/24)+DATE(1970,1,1)</f>
        <v>42072.576249999998</v>
      </c>
      <c r="T3712" s="14">
        <f t="shared" si="57"/>
        <v>42097.576249999998</v>
      </c>
    </row>
    <row r="3713" spans="1:20" ht="29" x14ac:dyDescent="0.35">
      <c r="A3713">
        <v>3711</v>
      </c>
      <c r="B3713" s="1" t="s">
        <v>3708</v>
      </c>
      <c r="C3713" s="1" t="s">
        <v>7821</v>
      </c>
      <c r="D3713" s="6">
        <v>500</v>
      </c>
      <c r="E3713" s="6">
        <v>570</v>
      </c>
      <c r="F3713" t="s">
        <v>8219</v>
      </c>
      <c r="G3713" t="s">
        <v>8224</v>
      </c>
      <c r="H3713" t="s">
        <v>8246</v>
      </c>
      <c r="I3713">
        <v>1402848000</v>
      </c>
      <c r="J3713">
        <v>1400606573</v>
      </c>
      <c r="K3713" t="b">
        <v>0</v>
      </c>
      <c r="L3713">
        <v>21</v>
      </c>
      <c r="M3713" t="b">
        <v>1</v>
      </c>
      <c r="N3713" t="s">
        <v>8271</v>
      </c>
      <c r="O3713" s="16">
        <f>Table1[[#This Row],[pledged]]/Table1[[#This Row],[goal]]*100</f>
        <v>113.99999999999999</v>
      </c>
      <c r="P3713" s="6">
        <f>IFERROR(Table1[[#This Row],[pledged]]/Table1[[#This Row],[backers_count]],0)</f>
        <v>27.142857142857142</v>
      </c>
      <c r="Q3713" t="str">
        <f>LEFT(Table1[[#This Row],[Category and Sub-Category]],FIND("/",Table1[[#This Row],[Category and Sub-Category]])-1)</f>
        <v>theater</v>
      </c>
      <c r="R3713" t="str">
        <f>RIGHT(Table1[[#This Row],[Category and Sub-Category]],LEN(Table1[[#This Row],[Category and Sub-Category]])-FIND("/",Table1[[#This Row],[Category and Sub-Category]]))</f>
        <v>plays</v>
      </c>
      <c r="S3713" s="14">
        <f>(((Table1[[#This Row],[launched_at]]/60)/60)/24)+DATE(1970,1,1)</f>
        <v>41779.724224537036</v>
      </c>
      <c r="T3713" s="14">
        <f t="shared" si="57"/>
        <v>41805.666666666664</v>
      </c>
    </row>
    <row r="3714" spans="1:20" ht="58" x14ac:dyDescent="0.35">
      <c r="A3714">
        <v>3712</v>
      </c>
      <c r="B3714" s="1" t="s">
        <v>3709</v>
      </c>
      <c r="C3714" s="1" t="s">
        <v>7822</v>
      </c>
      <c r="D3714" s="6">
        <v>7500</v>
      </c>
      <c r="E3714" s="6">
        <v>11530</v>
      </c>
      <c r="F3714" t="s">
        <v>8219</v>
      </c>
      <c r="G3714" t="s">
        <v>8224</v>
      </c>
      <c r="H3714" t="s">
        <v>8246</v>
      </c>
      <c r="I3714">
        <v>1433055540</v>
      </c>
      <c r="J3714">
        <v>1431230867</v>
      </c>
      <c r="K3714" t="b">
        <v>0</v>
      </c>
      <c r="L3714">
        <v>104</v>
      </c>
      <c r="M3714" t="b">
        <v>1</v>
      </c>
      <c r="N3714" t="s">
        <v>8271</v>
      </c>
      <c r="O3714" s="16">
        <f>Table1[[#This Row],[pledged]]/Table1[[#This Row],[goal]]*100</f>
        <v>153.73333333333335</v>
      </c>
      <c r="P3714" s="6">
        <f>IFERROR(Table1[[#This Row],[pledged]]/Table1[[#This Row],[backers_count]],0)</f>
        <v>110.86538461538461</v>
      </c>
      <c r="Q3714" t="str">
        <f>LEFT(Table1[[#This Row],[Category and Sub-Category]],FIND("/",Table1[[#This Row],[Category and Sub-Category]])-1)</f>
        <v>theater</v>
      </c>
      <c r="R3714" t="str">
        <f>RIGHT(Table1[[#This Row],[Category and Sub-Category]],LEN(Table1[[#This Row],[Category and Sub-Category]])-FIND("/",Table1[[#This Row],[Category and Sub-Category]]))</f>
        <v>plays</v>
      </c>
      <c r="S3714" s="14">
        <f>(((Table1[[#This Row],[launched_at]]/60)/60)/24)+DATE(1970,1,1)</f>
        <v>42134.172071759262</v>
      </c>
      <c r="T3714" s="14">
        <f t="shared" ref="T3714:T3777" si="58">(((I3714/60)/60)/24)+DATE(1970,1,1)</f>
        <v>42155.290972222225</v>
      </c>
    </row>
    <row r="3715" spans="1:20" ht="43.5" x14ac:dyDescent="0.35">
      <c r="A3715">
        <v>3713</v>
      </c>
      <c r="B3715" s="1" t="s">
        <v>3710</v>
      </c>
      <c r="C3715" s="1" t="s">
        <v>7823</v>
      </c>
      <c r="D3715" s="6">
        <v>2000</v>
      </c>
      <c r="E3715" s="6">
        <v>2030</v>
      </c>
      <c r="F3715" t="s">
        <v>8219</v>
      </c>
      <c r="G3715" t="s">
        <v>8224</v>
      </c>
      <c r="H3715" t="s">
        <v>8246</v>
      </c>
      <c r="I3715">
        <v>1465062166</v>
      </c>
      <c r="J3715">
        <v>1463334166</v>
      </c>
      <c r="K3715" t="b">
        <v>0</v>
      </c>
      <c r="L3715">
        <v>19</v>
      </c>
      <c r="M3715" t="b">
        <v>1</v>
      </c>
      <c r="N3715" t="s">
        <v>8271</v>
      </c>
      <c r="O3715" s="16">
        <f>Table1[[#This Row],[pledged]]/Table1[[#This Row],[goal]]*100</f>
        <v>101.49999999999999</v>
      </c>
      <c r="P3715" s="6">
        <f>IFERROR(Table1[[#This Row],[pledged]]/Table1[[#This Row],[backers_count]],0)</f>
        <v>106.84210526315789</v>
      </c>
      <c r="Q3715" t="str">
        <f>LEFT(Table1[[#This Row],[Category and Sub-Category]],FIND("/",Table1[[#This Row],[Category and Sub-Category]])-1)</f>
        <v>theater</v>
      </c>
      <c r="R3715" t="str">
        <f>RIGHT(Table1[[#This Row],[Category and Sub-Category]],LEN(Table1[[#This Row],[Category and Sub-Category]])-FIND("/",Table1[[#This Row],[Category and Sub-Category]]))</f>
        <v>plays</v>
      </c>
      <c r="S3715" s="14">
        <f>(((Table1[[#This Row],[launched_at]]/60)/60)/24)+DATE(1970,1,1)</f>
        <v>42505.738032407404</v>
      </c>
      <c r="T3715" s="14">
        <f t="shared" si="58"/>
        <v>42525.738032407404</v>
      </c>
    </row>
    <row r="3716" spans="1:20" ht="43.5" x14ac:dyDescent="0.35">
      <c r="A3716">
        <v>3714</v>
      </c>
      <c r="B3716" s="1" t="s">
        <v>3711</v>
      </c>
      <c r="C3716" s="1" t="s">
        <v>7824</v>
      </c>
      <c r="D3716" s="6">
        <v>10000</v>
      </c>
      <c r="E3716" s="6">
        <v>10235</v>
      </c>
      <c r="F3716" t="s">
        <v>8219</v>
      </c>
      <c r="G3716" t="s">
        <v>8224</v>
      </c>
      <c r="H3716" t="s">
        <v>8246</v>
      </c>
      <c r="I3716">
        <v>1432612740</v>
      </c>
      <c r="J3716">
        <v>1429881667</v>
      </c>
      <c r="K3716" t="b">
        <v>0</v>
      </c>
      <c r="L3716">
        <v>97</v>
      </c>
      <c r="M3716" t="b">
        <v>1</v>
      </c>
      <c r="N3716" t="s">
        <v>8271</v>
      </c>
      <c r="O3716" s="16">
        <f>Table1[[#This Row],[pledged]]/Table1[[#This Row],[goal]]*100</f>
        <v>102.35000000000001</v>
      </c>
      <c r="P3716" s="6">
        <f>IFERROR(Table1[[#This Row],[pledged]]/Table1[[#This Row],[backers_count]],0)</f>
        <v>105.51546391752578</v>
      </c>
      <c r="Q3716" t="str">
        <f>LEFT(Table1[[#This Row],[Category and Sub-Category]],FIND("/",Table1[[#This Row],[Category and Sub-Category]])-1)</f>
        <v>theater</v>
      </c>
      <c r="R3716" t="str">
        <f>RIGHT(Table1[[#This Row],[Category and Sub-Category]],LEN(Table1[[#This Row],[Category and Sub-Category]])-FIND("/",Table1[[#This Row],[Category and Sub-Category]]))</f>
        <v>plays</v>
      </c>
      <c r="S3716" s="14">
        <f>(((Table1[[#This Row],[launched_at]]/60)/60)/24)+DATE(1970,1,1)</f>
        <v>42118.556331018524</v>
      </c>
      <c r="T3716" s="14">
        <f t="shared" si="58"/>
        <v>42150.165972222225</v>
      </c>
    </row>
    <row r="3717" spans="1:20" ht="43.5" x14ac:dyDescent="0.35">
      <c r="A3717">
        <v>3715</v>
      </c>
      <c r="B3717" s="1" t="s">
        <v>3712</v>
      </c>
      <c r="C3717" s="1" t="s">
        <v>7825</v>
      </c>
      <c r="D3717" s="6">
        <v>3500</v>
      </c>
      <c r="E3717" s="6">
        <v>3590</v>
      </c>
      <c r="F3717" t="s">
        <v>8219</v>
      </c>
      <c r="G3717" t="s">
        <v>8225</v>
      </c>
      <c r="H3717" t="s">
        <v>8247</v>
      </c>
      <c r="I3717">
        <v>1427806320</v>
      </c>
      <c r="J3717">
        <v>1422834819</v>
      </c>
      <c r="K3717" t="b">
        <v>0</v>
      </c>
      <c r="L3717">
        <v>27</v>
      </c>
      <c r="M3717" t="b">
        <v>1</v>
      </c>
      <c r="N3717" t="s">
        <v>8271</v>
      </c>
      <c r="O3717" s="16">
        <f>Table1[[#This Row],[pledged]]/Table1[[#This Row],[goal]]*100</f>
        <v>102.57142857142858</v>
      </c>
      <c r="P3717" s="6">
        <f>IFERROR(Table1[[#This Row],[pledged]]/Table1[[#This Row],[backers_count]],0)</f>
        <v>132.96296296296296</v>
      </c>
      <c r="Q3717" t="str">
        <f>LEFT(Table1[[#This Row],[Category and Sub-Category]],FIND("/",Table1[[#This Row],[Category and Sub-Category]])-1)</f>
        <v>theater</v>
      </c>
      <c r="R3717" t="str">
        <f>RIGHT(Table1[[#This Row],[Category and Sub-Category]],LEN(Table1[[#This Row],[Category and Sub-Category]])-FIND("/",Table1[[#This Row],[Category and Sub-Category]]))</f>
        <v>plays</v>
      </c>
      <c r="S3717" s="14">
        <f>(((Table1[[#This Row],[launched_at]]/60)/60)/24)+DATE(1970,1,1)</f>
        <v>42036.995590277773</v>
      </c>
      <c r="T3717" s="14">
        <f t="shared" si="58"/>
        <v>42094.536111111112</v>
      </c>
    </row>
    <row r="3718" spans="1:20" ht="43.5" x14ac:dyDescent="0.35">
      <c r="A3718">
        <v>3716</v>
      </c>
      <c r="B3718" s="1" t="s">
        <v>3713</v>
      </c>
      <c r="C3718" s="1" t="s">
        <v>7826</v>
      </c>
      <c r="D3718" s="6">
        <v>800</v>
      </c>
      <c r="E3718" s="6">
        <v>1246</v>
      </c>
      <c r="F3718" t="s">
        <v>8219</v>
      </c>
      <c r="G3718" t="s">
        <v>8224</v>
      </c>
      <c r="H3718" t="s">
        <v>8246</v>
      </c>
      <c r="I3718">
        <v>1453411109</v>
      </c>
      <c r="J3718">
        <v>1450819109</v>
      </c>
      <c r="K3718" t="b">
        <v>0</v>
      </c>
      <c r="L3718">
        <v>24</v>
      </c>
      <c r="M3718" t="b">
        <v>1</v>
      </c>
      <c r="N3718" t="s">
        <v>8271</v>
      </c>
      <c r="O3718" s="16">
        <f>Table1[[#This Row],[pledged]]/Table1[[#This Row],[goal]]*100</f>
        <v>155.75</v>
      </c>
      <c r="P3718" s="6">
        <f>IFERROR(Table1[[#This Row],[pledged]]/Table1[[#This Row],[backers_count]],0)</f>
        <v>51.916666666666664</v>
      </c>
      <c r="Q3718" t="str">
        <f>LEFT(Table1[[#This Row],[Category and Sub-Category]],FIND("/",Table1[[#This Row],[Category and Sub-Category]])-1)</f>
        <v>theater</v>
      </c>
      <c r="R3718" t="str">
        <f>RIGHT(Table1[[#This Row],[Category and Sub-Category]],LEN(Table1[[#This Row],[Category and Sub-Category]])-FIND("/",Table1[[#This Row],[Category and Sub-Category]]))</f>
        <v>plays</v>
      </c>
      <c r="S3718" s="14">
        <f>(((Table1[[#This Row],[launched_at]]/60)/60)/24)+DATE(1970,1,1)</f>
        <v>42360.887835648144</v>
      </c>
      <c r="T3718" s="14">
        <f t="shared" si="58"/>
        <v>42390.887835648144</v>
      </c>
    </row>
    <row r="3719" spans="1:20" ht="43.5" x14ac:dyDescent="0.35">
      <c r="A3719">
        <v>3717</v>
      </c>
      <c r="B3719" s="1" t="s">
        <v>3714</v>
      </c>
      <c r="C3719" s="1" t="s">
        <v>7827</v>
      </c>
      <c r="D3719" s="6">
        <v>4000</v>
      </c>
      <c r="E3719" s="6">
        <v>4030</v>
      </c>
      <c r="F3719" t="s">
        <v>8219</v>
      </c>
      <c r="G3719" t="s">
        <v>8225</v>
      </c>
      <c r="H3719" t="s">
        <v>8247</v>
      </c>
      <c r="I3719">
        <v>1431204449</v>
      </c>
      <c r="J3719">
        <v>1428526049</v>
      </c>
      <c r="K3719" t="b">
        <v>0</v>
      </c>
      <c r="L3719">
        <v>13</v>
      </c>
      <c r="M3719" t="b">
        <v>1</v>
      </c>
      <c r="N3719" t="s">
        <v>8271</v>
      </c>
      <c r="O3719" s="16">
        <f>Table1[[#This Row],[pledged]]/Table1[[#This Row],[goal]]*100</f>
        <v>100.75</v>
      </c>
      <c r="P3719" s="6">
        <f>IFERROR(Table1[[#This Row],[pledged]]/Table1[[#This Row],[backers_count]],0)</f>
        <v>310</v>
      </c>
      <c r="Q3719" t="str">
        <f>LEFT(Table1[[#This Row],[Category and Sub-Category]],FIND("/",Table1[[#This Row],[Category and Sub-Category]])-1)</f>
        <v>theater</v>
      </c>
      <c r="R3719" t="str">
        <f>RIGHT(Table1[[#This Row],[Category and Sub-Category]],LEN(Table1[[#This Row],[Category and Sub-Category]])-FIND("/",Table1[[#This Row],[Category and Sub-Category]]))</f>
        <v>plays</v>
      </c>
      <c r="S3719" s="14">
        <f>(((Table1[[#This Row],[launched_at]]/60)/60)/24)+DATE(1970,1,1)</f>
        <v>42102.866307870368</v>
      </c>
      <c r="T3719" s="14">
        <f t="shared" si="58"/>
        <v>42133.866307870368</v>
      </c>
    </row>
    <row r="3720" spans="1:20" ht="43.5" x14ac:dyDescent="0.35">
      <c r="A3720">
        <v>3718</v>
      </c>
      <c r="B3720" s="1" t="s">
        <v>3715</v>
      </c>
      <c r="C3720" s="1" t="s">
        <v>7828</v>
      </c>
      <c r="D3720" s="6">
        <v>500</v>
      </c>
      <c r="E3720" s="6">
        <v>1197</v>
      </c>
      <c r="F3720" t="s">
        <v>8219</v>
      </c>
      <c r="G3720" t="s">
        <v>8225</v>
      </c>
      <c r="H3720" t="s">
        <v>8247</v>
      </c>
      <c r="I3720">
        <v>1425057075</v>
      </c>
      <c r="J3720">
        <v>1422465075</v>
      </c>
      <c r="K3720" t="b">
        <v>0</v>
      </c>
      <c r="L3720">
        <v>46</v>
      </c>
      <c r="M3720" t="b">
        <v>1</v>
      </c>
      <c r="N3720" t="s">
        <v>8271</v>
      </c>
      <c r="O3720" s="16">
        <f>Table1[[#This Row],[pledged]]/Table1[[#This Row],[goal]]*100</f>
        <v>239.4</v>
      </c>
      <c r="P3720" s="6">
        <f>IFERROR(Table1[[#This Row],[pledged]]/Table1[[#This Row],[backers_count]],0)</f>
        <v>26.021739130434781</v>
      </c>
      <c r="Q3720" t="str">
        <f>LEFT(Table1[[#This Row],[Category and Sub-Category]],FIND("/",Table1[[#This Row],[Category and Sub-Category]])-1)</f>
        <v>theater</v>
      </c>
      <c r="R3720" t="str">
        <f>RIGHT(Table1[[#This Row],[Category and Sub-Category]],LEN(Table1[[#This Row],[Category and Sub-Category]])-FIND("/",Table1[[#This Row],[Category and Sub-Category]]))</f>
        <v>plays</v>
      </c>
      <c r="S3720" s="14">
        <f>(((Table1[[#This Row],[launched_at]]/60)/60)/24)+DATE(1970,1,1)</f>
        <v>42032.716145833328</v>
      </c>
      <c r="T3720" s="14">
        <f t="shared" si="58"/>
        <v>42062.716145833328</v>
      </c>
    </row>
    <row r="3721" spans="1:20" ht="29" x14ac:dyDescent="0.35">
      <c r="A3721">
        <v>3719</v>
      </c>
      <c r="B3721" s="1" t="s">
        <v>3716</v>
      </c>
      <c r="C3721" s="1" t="s">
        <v>7829</v>
      </c>
      <c r="D3721" s="6">
        <v>200</v>
      </c>
      <c r="E3721" s="6">
        <v>420</v>
      </c>
      <c r="F3721" t="s">
        <v>8219</v>
      </c>
      <c r="G3721" t="s">
        <v>8225</v>
      </c>
      <c r="H3721" t="s">
        <v>8247</v>
      </c>
      <c r="I3721">
        <v>1434994266</v>
      </c>
      <c r="J3721">
        <v>1432402266</v>
      </c>
      <c r="K3721" t="b">
        <v>0</v>
      </c>
      <c r="L3721">
        <v>4</v>
      </c>
      <c r="M3721" t="b">
        <v>1</v>
      </c>
      <c r="N3721" t="s">
        <v>8271</v>
      </c>
      <c r="O3721" s="16">
        <f>Table1[[#This Row],[pledged]]/Table1[[#This Row],[goal]]*100</f>
        <v>210</v>
      </c>
      <c r="P3721" s="6">
        <f>IFERROR(Table1[[#This Row],[pledged]]/Table1[[#This Row],[backers_count]],0)</f>
        <v>105</v>
      </c>
      <c r="Q3721" t="str">
        <f>LEFT(Table1[[#This Row],[Category and Sub-Category]],FIND("/",Table1[[#This Row],[Category and Sub-Category]])-1)</f>
        <v>theater</v>
      </c>
      <c r="R3721" t="str">
        <f>RIGHT(Table1[[#This Row],[Category and Sub-Category]],LEN(Table1[[#This Row],[Category and Sub-Category]])-FIND("/",Table1[[#This Row],[Category and Sub-Category]]))</f>
        <v>plays</v>
      </c>
      <c r="S3721" s="14">
        <f>(((Table1[[#This Row],[launched_at]]/60)/60)/24)+DATE(1970,1,1)</f>
        <v>42147.729930555557</v>
      </c>
      <c r="T3721" s="14">
        <f t="shared" si="58"/>
        <v>42177.729930555557</v>
      </c>
    </row>
    <row r="3722" spans="1:20" ht="29" x14ac:dyDescent="0.35">
      <c r="A3722">
        <v>3720</v>
      </c>
      <c r="B3722" s="1" t="s">
        <v>3717</v>
      </c>
      <c r="C3722" s="1" t="s">
        <v>7830</v>
      </c>
      <c r="D3722" s="6">
        <v>3300</v>
      </c>
      <c r="E3722" s="6">
        <v>3449</v>
      </c>
      <c r="F3722" t="s">
        <v>8219</v>
      </c>
      <c r="G3722" t="s">
        <v>8224</v>
      </c>
      <c r="H3722" t="s">
        <v>8246</v>
      </c>
      <c r="I3722">
        <v>1435881006</v>
      </c>
      <c r="J3722">
        <v>1433980206</v>
      </c>
      <c r="K3722" t="b">
        <v>0</v>
      </c>
      <c r="L3722">
        <v>40</v>
      </c>
      <c r="M3722" t="b">
        <v>1</v>
      </c>
      <c r="N3722" t="s">
        <v>8271</v>
      </c>
      <c r="O3722" s="16">
        <f>Table1[[#This Row],[pledged]]/Table1[[#This Row],[goal]]*100</f>
        <v>104.51515151515152</v>
      </c>
      <c r="P3722" s="6">
        <f>IFERROR(Table1[[#This Row],[pledged]]/Table1[[#This Row],[backers_count]],0)</f>
        <v>86.224999999999994</v>
      </c>
      <c r="Q3722" t="str">
        <f>LEFT(Table1[[#This Row],[Category and Sub-Category]],FIND("/",Table1[[#This Row],[Category and Sub-Category]])-1)</f>
        <v>theater</v>
      </c>
      <c r="R3722" t="str">
        <f>RIGHT(Table1[[#This Row],[Category and Sub-Category]],LEN(Table1[[#This Row],[Category and Sub-Category]])-FIND("/",Table1[[#This Row],[Category and Sub-Category]]))</f>
        <v>plays</v>
      </c>
      <c r="S3722" s="14">
        <f>(((Table1[[#This Row],[launched_at]]/60)/60)/24)+DATE(1970,1,1)</f>
        <v>42165.993125000001</v>
      </c>
      <c r="T3722" s="14">
        <f t="shared" si="58"/>
        <v>42187.993125000001</v>
      </c>
    </row>
    <row r="3723" spans="1:20" ht="58" x14ac:dyDescent="0.35">
      <c r="A3723">
        <v>3721</v>
      </c>
      <c r="B3723" s="1" t="s">
        <v>3718</v>
      </c>
      <c r="C3723" s="1" t="s">
        <v>7831</v>
      </c>
      <c r="D3723" s="6">
        <v>5000</v>
      </c>
      <c r="E3723" s="6">
        <v>5040</v>
      </c>
      <c r="F3723" t="s">
        <v>8219</v>
      </c>
      <c r="G3723" t="s">
        <v>8224</v>
      </c>
      <c r="H3723" t="s">
        <v>8246</v>
      </c>
      <c r="I3723">
        <v>1415230084</v>
      </c>
      <c r="J3723">
        <v>1413412084</v>
      </c>
      <c r="K3723" t="b">
        <v>0</v>
      </c>
      <c r="L3723">
        <v>44</v>
      </c>
      <c r="M3723" t="b">
        <v>1</v>
      </c>
      <c r="N3723" t="s">
        <v>8271</v>
      </c>
      <c r="O3723" s="16">
        <f>Table1[[#This Row],[pledged]]/Table1[[#This Row],[goal]]*100</f>
        <v>100.8</v>
      </c>
      <c r="P3723" s="6">
        <f>IFERROR(Table1[[#This Row],[pledged]]/Table1[[#This Row],[backers_count]],0)</f>
        <v>114.54545454545455</v>
      </c>
      <c r="Q3723" t="str">
        <f>LEFT(Table1[[#This Row],[Category and Sub-Category]],FIND("/",Table1[[#This Row],[Category and Sub-Category]])-1)</f>
        <v>theater</v>
      </c>
      <c r="R3723" t="str">
        <f>RIGHT(Table1[[#This Row],[Category and Sub-Category]],LEN(Table1[[#This Row],[Category and Sub-Category]])-FIND("/",Table1[[#This Row],[Category and Sub-Category]]))</f>
        <v>plays</v>
      </c>
      <c r="S3723" s="14">
        <f>(((Table1[[#This Row],[launched_at]]/60)/60)/24)+DATE(1970,1,1)</f>
        <v>41927.936157407406</v>
      </c>
      <c r="T3723" s="14">
        <f t="shared" si="58"/>
        <v>41948.977824074071</v>
      </c>
    </row>
    <row r="3724" spans="1:20" ht="58" x14ac:dyDescent="0.35">
      <c r="A3724">
        <v>3722</v>
      </c>
      <c r="B3724" s="1" t="s">
        <v>3719</v>
      </c>
      <c r="C3724" s="1" t="s">
        <v>7832</v>
      </c>
      <c r="D3724" s="6">
        <v>1500</v>
      </c>
      <c r="E3724" s="6">
        <v>1668</v>
      </c>
      <c r="F3724" t="s">
        <v>8219</v>
      </c>
      <c r="G3724" t="s">
        <v>8229</v>
      </c>
      <c r="H3724" t="s">
        <v>8251</v>
      </c>
      <c r="I3724">
        <v>1455231540</v>
      </c>
      <c r="J3724">
        <v>1452614847</v>
      </c>
      <c r="K3724" t="b">
        <v>0</v>
      </c>
      <c r="L3724">
        <v>35</v>
      </c>
      <c r="M3724" t="b">
        <v>1</v>
      </c>
      <c r="N3724" t="s">
        <v>8271</v>
      </c>
      <c r="O3724" s="16">
        <f>Table1[[#This Row],[pledged]]/Table1[[#This Row],[goal]]*100</f>
        <v>111.20000000000002</v>
      </c>
      <c r="P3724" s="6">
        <f>IFERROR(Table1[[#This Row],[pledged]]/Table1[[#This Row],[backers_count]],0)</f>
        <v>47.657142857142858</v>
      </c>
      <c r="Q3724" t="str">
        <f>LEFT(Table1[[#This Row],[Category and Sub-Category]],FIND("/",Table1[[#This Row],[Category and Sub-Category]])-1)</f>
        <v>theater</v>
      </c>
      <c r="R3724" t="str">
        <f>RIGHT(Table1[[#This Row],[Category and Sub-Category]],LEN(Table1[[#This Row],[Category and Sub-Category]])-FIND("/",Table1[[#This Row],[Category and Sub-Category]]))</f>
        <v>plays</v>
      </c>
      <c r="S3724" s="14">
        <f>(((Table1[[#This Row],[launched_at]]/60)/60)/24)+DATE(1970,1,1)</f>
        <v>42381.671840277777</v>
      </c>
      <c r="T3724" s="14">
        <f t="shared" si="58"/>
        <v>42411.957638888889</v>
      </c>
    </row>
    <row r="3725" spans="1:20" ht="29" x14ac:dyDescent="0.35">
      <c r="A3725">
        <v>3723</v>
      </c>
      <c r="B3725" s="1" t="s">
        <v>3720</v>
      </c>
      <c r="C3725" s="1" t="s">
        <v>7833</v>
      </c>
      <c r="D3725" s="6">
        <v>4500</v>
      </c>
      <c r="E3725" s="6">
        <v>4592</v>
      </c>
      <c r="F3725" t="s">
        <v>8219</v>
      </c>
      <c r="G3725" t="s">
        <v>8225</v>
      </c>
      <c r="H3725" t="s">
        <v>8247</v>
      </c>
      <c r="I3725">
        <v>1417374262</v>
      </c>
      <c r="J3725">
        <v>1414778662</v>
      </c>
      <c r="K3725" t="b">
        <v>0</v>
      </c>
      <c r="L3725">
        <v>63</v>
      </c>
      <c r="M3725" t="b">
        <v>1</v>
      </c>
      <c r="N3725" t="s">
        <v>8271</v>
      </c>
      <c r="O3725" s="16">
        <f>Table1[[#This Row],[pledged]]/Table1[[#This Row],[goal]]*100</f>
        <v>102.04444444444445</v>
      </c>
      <c r="P3725" s="6">
        <f>IFERROR(Table1[[#This Row],[pledged]]/Table1[[#This Row],[backers_count]],0)</f>
        <v>72.888888888888886</v>
      </c>
      <c r="Q3725" t="str">
        <f>LEFT(Table1[[#This Row],[Category and Sub-Category]],FIND("/",Table1[[#This Row],[Category and Sub-Category]])-1)</f>
        <v>theater</v>
      </c>
      <c r="R3725" t="str">
        <f>RIGHT(Table1[[#This Row],[Category and Sub-Category]],LEN(Table1[[#This Row],[Category and Sub-Category]])-FIND("/",Table1[[#This Row],[Category and Sub-Category]]))</f>
        <v>plays</v>
      </c>
      <c r="S3725" s="14">
        <f>(((Table1[[#This Row],[launched_at]]/60)/60)/24)+DATE(1970,1,1)</f>
        <v>41943.753032407411</v>
      </c>
      <c r="T3725" s="14">
        <f t="shared" si="58"/>
        <v>41973.794699074075</v>
      </c>
    </row>
    <row r="3726" spans="1:20" ht="43.5" x14ac:dyDescent="0.35">
      <c r="A3726">
        <v>3724</v>
      </c>
      <c r="B3726" s="1" t="s">
        <v>3721</v>
      </c>
      <c r="C3726" s="1" t="s">
        <v>7834</v>
      </c>
      <c r="D3726" s="6">
        <v>4300</v>
      </c>
      <c r="E3726" s="6">
        <v>4409.55</v>
      </c>
      <c r="F3726" t="s">
        <v>8219</v>
      </c>
      <c r="G3726" t="s">
        <v>8225</v>
      </c>
      <c r="H3726" t="s">
        <v>8247</v>
      </c>
      <c r="I3726">
        <v>1462402800</v>
      </c>
      <c r="J3726">
        <v>1459856860</v>
      </c>
      <c r="K3726" t="b">
        <v>0</v>
      </c>
      <c r="L3726">
        <v>89</v>
      </c>
      <c r="M3726" t="b">
        <v>1</v>
      </c>
      <c r="N3726" t="s">
        <v>8271</v>
      </c>
      <c r="O3726" s="16">
        <f>Table1[[#This Row],[pledged]]/Table1[[#This Row],[goal]]*100</f>
        <v>102.54767441860466</v>
      </c>
      <c r="P3726" s="6">
        <f>IFERROR(Table1[[#This Row],[pledged]]/Table1[[#This Row],[backers_count]],0)</f>
        <v>49.545505617977533</v>
      </c>
      <c r="Q3726" t="str">
        <f>LEFT(Table1[[#This Row],[Category and Sub-Category]],FIND("/",Table1[[#This Row],[Category and Sub-Category]])-1)</f>
        <v>theater</v>
      </c>
      <c r="R3726" t="str">
        <f>RIGHT(Table1[[#This Row],[Category and Sub-Category]],LEN(Table1[[#This Row],[Category and Sub-Category]])-FIND("/",Table1[[#This Row],[Category and Sub-Category]]))</f>
        <v>plays</v>
      </c>
      <c r="S3726" s="14">
        <f>(((Table1[[#This Row],[launched_at]]/60)/60)/24)+DATE(1970,1,1)</f>
        <v>42465.491435185191</v>
      </c>
      <c r="T3726" s="14">
        <f t="shared" si="58"/>
        <v>42494.958333333328</v>
      </c>
    </row>
    <row r="3727" spans="1:20" ht="43.5" x14ac:dyDescent="0.35">
      <c r="A3727">
        <v>3725</v>
      </c>
      <c r="B3727" s="1" t="s">
        <v>3722</v>
      </c>
      <c r="C3727" s="1" t="s">
        <v>7835</v>
      </c>
      <c r="D3727" s="6">
        <v>300</v>
      </c>
      <c r="E3727" s="6">
        <v>381</v>
      </c>
      <c r="F3727" t="s">
        <v>8219</v>
      </c>
      <c r="G3727" t="s">
        <v>8225</v>
      </c>
      <c r="H3727" t="s">
        <v>8247</v>
      </c>
      <c r="I3727">
        <v>1455831000</v>
      </c>
      <c r="J3727">
        <v>1454366467</v>
      </c>
      <c r="K3727" t="b">
        <v>0</v>
      </c>
      <c r="L3727">
        <v>15</v>
      </c>
      <c r="M3727" t="b">
        <v>1</v>
      </c>
      <c r="N3727" t="s">
        <v>8271</v>
      </c>
      <c r="O3727" s="16">
        <f>Table1[[#This Row],[pledged]]/Table1[[#This Row],[goal]]*100</f>
        <v>127</v>
      </c>
      <c r="P3727" s="6">
        <f>IFERROR(Table1[[#This Row],[pledged]]/Table1[[#This Row],[backers_count]],0)</f>
        <v>25.4</v>
      </c>
      <c r="Q3727" t="str">
        <f>LEFT(Table1[[#This Row],[Category and Sub-Category]],FIND("/",Table1[[#This Row],[Category and Sub-Category]])-1)</f>
        <v>theater</v>
      </c>
      <c r="R3727" t="str">
        <f>RIGHT(Table1[[#This Row],[Category and Sub-Category]],LEN(Table1[[#This Row],[Category and Sub-Category]])-FIND("/",Table1[[#This Row],[Category and Sub-Category]]))</f>
        <v>plays</v>
      </c>
      <c r="S3727" s="14">
        <f>(((Table1[[#This Row],[launched_at]]/60)/60)/24)+DATE(1970,1,1)</f>
        <v>42401.945219907408</v>
      </c>
      <c r="T3727" s="14">
        <f t="shared" si="58"/>
        <v>42418.895833333328</v>
      </c>
    </row>
    <row r="3728" spans="1:20" ht="43.5" x14ac:dyDescent="0.35">
      <c r="A3728">
        <v>3726</v>
      </c>
      <c r="B3728" s="1" t="s">
        <v>3723</v>
      </c>
      <c r="C3728" s="1" t="s">
        <v>7836</v>
      </c>
      <c r="D3728" s="6">
        <v>850</v>
      </c>
      <c r="E3728" s="6">
        <v>2879</v>
      </c>
      <c r="F3728" t="s">
        <v>8219</v>
      </c>
      <c r="G3728" t="s">
        <v>8224</v>
      </c>
      <c r="H3728" t="s">
        <v>8246</v>
      </c>
      <c r="I3728">
        <v>1461963600</v>
      </c>
      <c r="J3728">
        <v>1459567371</v>
      </c>
      <c r="K3728" t="b">
        <v>0</v>
      </c>
      <c r="L3728">
        <v>46</v>
      </c>
      <c r="M3728" t="b">
        <v>1</v>
      </c>
      <c r="N3728" t="s">
        <v>8271</v>
      </c>
      <c r="O3728" s="16">
        <f>Table1[[#This Row],[pledged]]/Table1[[#This Row],[goal]]*100</f>
        <v>338.70588235294122</v>
      </c>
      <c r="P3728" s="6">
        <f>IFERROR(Table1[[#This Row],[pledged]]/Table1[[#This Row],[backers_count]],0)</f>
        <v>62.586956521739133</v>
      </c>
      <c r="Q3728" t="str">
        <f>LEFT(Table1[[#This Row],[Category and Sub-Category]],FIND("/",Table1[[#This Row],[Category and Sub-Category]])-1)</f>
        <v>theater</v>
      </c>
      <c r="R3728" t="str">
        <f>RIGHT(Table1[[#This Row],[Category and Sub-Category]],LEN(Table1[[#This Row],[Category and Sub-Category]])-FIND("/",Table1[[#This Row],[Category and Sub-Category]]))</f>
        <v>plays</v>
      </c>
      <c r="S3728" s="14">
        <f>(((Table1[[#This Row],[launched_at]]/60)/60)/24)+DATE(1970,1,1)</f>
        <v>42462.140868055561</v>
      </c>
      <c r="T3728" s="14">
        <f t="shared" si="58"/>
        <v>42489.875</v>
      </c>
    </row>
    <row r="3729" spans="1:20" ht="43.5" x14ac:dyDescent="0.35">
      <c r="A3729">
        <v>3727</v>
      </c>
      <c r="B3729" s="1" t="s">
        <v>3724</v>
      </c>
      <c r="C3729" s="1" t="s">
        <v>7837</v>
      </c>
      <c r="D3729" s="6">
        <v>2000</v>
      </c>
      <c r="E3729" s="6">
        <v>2015</v>
      </c>
      <c r="F3729" t="s">
        <v>8219</v>
      </c>
      <c r="G3729" t="s">
        <v>8224</v>
      </c>
      <c r="H3729" t="s">
        <v>8246</v>
      </c>
      <c r="I3729">
        <v>1476939300</v>
      </c>
      <c r="J3729">
        <v>1474273294</v>
      </c>
      <c r="K3729" t="b">
        <v>0</v>
      </c>
      <c r="L3729">
        <v>33</v>
      </c>
      <c r="M3729" t="b">
        <v>1</v>
      </c>
      <c r="N3729" t="s">
        <v>8271</v>
      </c>
      <c r="O3729" s="16">
        <f>Table1[[#This Row],[pledged]]/Table1[[#This Row],[goal]]*100</f>
        <v>100.75</v>
      </c>
      <c r="P3729" s="6">
        <f>IFERROR(Table1[[#This Row],[pledged]]/Table1[[#This Row],[backers_count]],0)</f>
        <v>61.060606060606062</v>
      </c>
      <c r="Q3729" t="str">
        <f>LEFT(Table1[[#This Row],[Category and Sub-Category]],FIND("/",Table1[[#This Row],[Category and Sub-Category]])-1)</f>
        <v>theater</v>
      </c>
      <c r="R3729" t="str">
        <f>RIGHT(Table1[[#This Row],[Category and Sub-Category]],LEN(Table1[[#This Row],[Category and Sub-Category]])-FIND("/",Table1[[#This Row],[Category and Sub-Category]]))</f>
        <v>plays</v>
      </c>
      <c r="S3729" s="14">
        <f>(((Table1[[#This Row],[launched_at]]/60)/60)/24)+DATE(1970,1,1)</f>
        <v>42632.348310185189</v>
      </c>
      <c r="T3729" s="14">
        <f t="shared" si="58"/>
        <v>42663.204861111109</v>
      </c>
    </row>
    <row r="3730" spans="1:20" ht="43.5" x14ac:dyDescent="0.35">
      <c r="A3730">
        <v>3728</v>
      </c>
      <c r="B3730" s="1" t="s">
        <v>3725</v>
      </c>
      <c r="C3730" s="1" t="s">
        <v>7838</v>
      </c>
      <c r="D3730" s="6">
        <v>20000</v>
      </c>
      <c r="E3730" s="6">
        <v>1862</v>
      </c>
      <c r="F3730" t="s">
        <v>8221</v>
      </c>
      <c r="G3730" t="s">
        <v>8224</v>
      </c>
      <c r="H3730" t="s">
        <v>8246</v>
      </c>
      <c r="I3730">
        <v>1439957176</v>
      </c>
      <c r="J3730">
        <v>1437365176</v>
      </c>
      <c r="K3730" t="b">
        <v>0</v>
      </c>
      <c r="L3730">
        <v>31</v>
      </c>
      <c r="M3730" t="b">
        <v>0</v>
      </c>
      <c r="N3730" t="s">
        <v>8271</v>
      </c>
      <c r="O3730" s="16">
        <f>Table1[[#This Row],[pledged]]/Table1[[#This Row],[goal]]*100</f>
        <v>9.31</v>
      </c>
      <c r="P3730" s="6">
        <f>IFERROR(Table1[[#This Row],[pledged]]/Table1[[#This Row],[backers_count]],0)</f>
        <v>60.064516129032256</v>
      </c>
      <c r="Q3730" t="str">
        <f>LEFT(Table1[[#This Row],[Category and Sub-Category]],FIND("/",Table1[[#This Row],[Category and Sub-Category]])-1)</f>
        <v>theater</v>
      </c>
      <c r="R3730" t="str">
        <f>RIGHT(Table1[[#This Row],[Category and Sub-Category]],LEN(Table1[[#This Row],[Category and Sub-Category]])-FIND("/",Table1[[#This Row],[Category and Sub-Category]]))</f>
        <v>plays</v>
      </c>
      <c r="S3730" s="14">
        <f>(((Table1[[#This Row],[launched_at]]/60)/60)/24)+DATE(1970,1,1)</f>
        <v>42205.171018518522</v>
      </c>
      <c r="T3730" s="14">
        <f t="shared" si="58"/>
        <v>42235.171018518522</v>
      </c>
    </row>
    <row r="3731" spans="1:20" ht="58" x14ac:dyDescent="0.35">
      <c r="A3731">
        <v>3729</v>
      </c>
      <c r="B3731" s="1" t="s">
        <v>3726</v>
      </c>
      <c r="C3731" s="1" t="s">
        <v>7839</v>
      </c>
      <c r="D3731" s="6">
        <v>5000</v>
      </c>
      <c r="E3731" s="6">
        <v>362</v>
      </c>
      <c r="F3731" t="s">
        <v>8221</v>
      </c>
      <c r="G3731" t="s">
        <v>8224</v>
      </c>
      <c r="H3731" t="s">
        <v>8246</v>
      </c>
      <c r="I3731">
        <v>1427082912</v>
      </c>
      <c r="J3731">
        <v>1423198512</v>
      </c>
      <c r="K3731" t="b">
        <v>0</v>
      </c>
      <c r="L3731">
        <v>5</v>
      </c>
      <c r="M3731" t="b">
        <v>0</v>
      </c>
      <c r="N3731" t="s">
        <v>8271</v>
      </c>
      <c r="O3731" s="16">
        <f>Table1[[#This Row],[pledged]]/Table1[[#This Row],[goal]]*100</f>
        <v>7.24</v>
      </c>
      <c r="P3731" s="6">
        <f>IFERROR(Table1[[#This Row],[pledged]]/Table1[[#This Row],[backers_count]],0)</f>
        <v>72.400000000000006</v>
      </c>
      <c r="Q3731" t="str">
        <f>LEFT(Table1[[#This Row],[Category and Sub-Category]],FIND("/",Table1[[#This Row],[Category and Sub-Category]])-1)</f>
        <v>theater</v>
      </c>
      <c r="R3731" t="str">
        <f>RIGHT(Table1[[#This Row],[Category and Sub-Category]],LEN(Table1[[#This Row],[Category and Sub-Category]])-FIND("/",Table1[[#This Row],[Category and Sub-Category]]))</f>
        <v>plays</v>
      </c>
      <c r="S3731" s="14">
        <f>(((Table1[[#This Row],[launched_at]]/60)/60)/24)+DATE(1970,1,1)</f>
        <v>42041.205000000002</v>
      </c>
      <c r="T3731" s="14">
        <f t="shared" si="58"/>
        <v>42086.16333333333</v>
      </c>
    </row>
    <row r="3732" spans="1:20" ht="43.5" x14ac:dyDescent="0.35">
      <c r="A3732">
        <v>3730</v>
      </c>
      <c r="B3732" s="1" t="s">
        <v>3727</v>
      </c>
      <c r="C3732" s="1" t="s">
        <v>7840</v>
      </c>
      <c r="D3732" s="6">
        <v>1000</v>
      </c>
      <c r="E3732" s="6">
        <v>100</v>
      </c>
      <c r="F3732" t="s">
        <v>8221</v>
      </c>
      <c r="G3732" t="s">
        <v>8224</v>
      </c>
      <c r="H3732" t="s">
        <v>8246</v>
      </c>
      <c r="I3732">
        <v>1439828159</v>
      </c>
      <c r="J3732">
        <v>1437236159</v>
      </c>
      <c r="K3732" t="b">
        <v>0</v>
      </c>
      <c r="L3732">
        <v>1</v>
      </c>
      <c r="M3732" t="b">
        <v>0</v>
      </c>
      <c r="N3732" t="s">
        <v>8271</v>
      </c>
      <c r="O3732" s="16">
        <f>Table1[[#This Row],[pledged]]/Table1[[#This Row],[goal]]*100</f>
        <v>10</v>
      </c>
      <c r="P3732" s="6">
        <f>IFERROR(Table1[[#This Row],[pledged]]/Table1[[#This Row],[backers_count]],0)</f>
        <v>100</v>
      </c>
      <c r="Q3732" t="str">
        <f>LEFT(Table1[[#This Row],[Category and Sub-Category]],FIND("/",Table1[[#This Row],[Category and Sub-Category]])-1)</f>
        <v>theater</v>
      </c>
      <c r="R3732" t="str">
        <f>RIGHT(Table1[[#This Row],[Category and Sub-Category]],LEN(Table1[[#This Row],[Category and Sub-Category]])-FIND("/",Table1[[#This Row],[Category and Sub-Category]]))</f>
        <v>plays</v>
      </c>
      <c r="S3732" s="14">
        <f>(((Table1[[#This Row],[launched_at]]/60)/60)/24)+DATE(1970,1,1)</f>
        <v>42203.677766203706</v>
      </c>
      <c r="T3732" s="14">
        <f t="shared" si="58"/>
        <v>42233.677766203706</v>
      </c>
    </row>
    <row r="3733" spans="1:20" ht="43.5" x14ac:dyDescent="0.35">
      <c r="A3733">
        <v>3731</v>
      </c>
      <c r="B3733" s="1" t="s">
        <v>3728</v>
      </c>
      <c r="C3733" s="1" t="s">
        <v>7841</v>
      </c>
      <c r="D3733" s="6">
        <v>5500</v>
      </c>
      <c r="E3733" s="6">
        <v>620</v>
      </c>
      <c r="F3733" t="s">
        <v>8221</v>
      </c>
      <c r="G3733" t="s">
        <v>8224</v>
      </c>
      <c r="H3733" t="s">
        <v>8246</v>
      </c>
      <c r="I3733">
        <v>1420860180</v>
      </c>
      <c r="J3733">
        <v>1418234646</v>
      </c>
      <c r="K3733" t="b">
        <v>0</v>
      </c>
      <c r="L3733">
        <v>12</v>
      </c>
      <c r="M3733" t="b">
        <v>0</v>
      </c>
      <c r="N3733" t="s">
        <v>8271</v>
      </c>
      <c r="O3733" s="16">
        <f>Table1[[#This Row],[pledged]]/Table1[[#This Row],[goal]]*100</f>
        <v>11.272727272727273</v>
      </c>
      <c r="P3733" s="6">
        <f>IFERROR(Table1[[#This Row],[pledged]]/Table1[[#This Row],[backers_count]],0)</f>
        <v>51.666666666666664</v>
      </c>
      <c r="Q3733" t="str">
        <f>LEFT(Table1[[#This Row],[Category and Sub-Category]],FIND("/",Table1[[#This Row],[Category and Sub-Category]])-1)</f>
        <v>theater</v>
      </c>
      <c r="R3733" t="str">
        <f>RIGHT(Table1[[#This Row],[Category and Sub-Category]],LEN(Table1[[#This Row],[Category and Sub-Category]])-FIND("/",Table1[[#This Row],[Category and Sub-Category]]))</f>
        <v>plays</v>
      </c>
      <c r="S3733" s="14">
        <f>(((Table1[[#This Row],[launched_at]]/60)/60)/24)+DATE(1970,1,1)</f>
        <v>41983.752847222218</v>
      </c>
      <c r="T3733" s="14">
        <f t="shared" si="58"/>
        <v>42014.140972222223</v>
      </c>
    </row>
    <row r="3734" spans="1:20" ht="43.5" x14ac:dyDescent="0.35">
      <c r="A3734">
        <v>3732</v>
      </c>
      <c r="B3734" s="1" t="s">
        <v>3729</v>
      </c>
      <c r="C3734" s="1" t="s">
        <v>7842</v>
      </c>
      <c r="D3734" s="6">
        <v>850</v>
      </c>
      <c r="E3734" s="6">
        <v>131</v>
      </c>
      <c r="F3734" t="s">
        <v>8221</v>
      </c>
      <c r="G3734" t="s">
        <v>8233</v>
      </c>
      <c r="H3734" t="s">
        <v>8249</v>
      </c>
      <c r="I3734">
        <v>1422100800</v>
      </c>
      <c r="J3734">
        <v>1416932133</v>
      </c>
      <c r="K3734" t="b">
        <v>0</v>
      </c>
      <c r="L3734">
        <v>4</v>
      </c>
      <c r="M3734" t="b">
        <v>0</v>
      </c>
      <c r="N3734" t="s">
        <v>8271</v>
      </c>
      <c r="O3734" s="16">
        <f>Table1[[#This Row],[pledged]]/Table1[[#This Row],[goal]]*100</f>
        <v>15.411764705882353</v>
      </c>
      <c r="P3734" s="6">
        <f>IFERROR(Table1[[#This Row],[pledged]]/Table1[[#This Row],[backers_count]],0)</f>
        <v>32.75</v>
      </c>
      <c r="Q3734" t="str">
        <f>LEFT(Table1[[#This Row],[Category and Sub-Category]],FIND("/",Table1[[#This Row],[Category and Sub-Category]])-1)</f>
        <v>theater</v>
      </c>
      <c r="R3734" t="str">
        <f>RIGHT(Table1[[#This Row],[Category and Sub-Category]],LEN(Table1[[#This Row],[Category and Sub-Category]])-FIND("/",Table1[[#This Row],[Category and Sub-Category]]))</f>
        <v>plays</v>
      </c>
      <c r="S3734" s="14">
        <f>(((Table1[[#This Row],[launched_at]]/60)/60)/24)+DATE(1970,1,1)</f>
        <v>41968.677465277782</v>
      </c>
      <c r="T3734" s="14">
        <f t="shared" si="58"/>
        <v>42028.5</v>
      </c>
    </row>
    <row r="3735" spans="1:20" ht="43.5" x14ac:dyDescent="0.35">
      <c r="A3735">
        <v>3733</v>
      </c>
      <c r="B3735" s="1" t="s">
        <v>3730</v>
      </c>
      <c r="C3735" s="1" t="s">
        <v>7843</v>
      </c>
      <c r="D3735" s="6">
        <v>1500</v>
      </c>
      <c r="E3735" s="6">
        <v>0</v>
      </c>
      <c r="F3735" t="s">
        <v>8221</v>
      </c>
      <c r="G3735" t="s">
        <v>8224</v>
      </c>
      <c r="H3735" t="s">
        <v>8246</v>
      </c>
      <c r="I3735">
        <v>1429396200</v>
      </c>
      <c r="J3735">
        <v>1428539708</v>
      </c>
      <c r="K3735" t="b">
        <v>0</v>
      </c>
      <c r="L3735">
        <v>0</v>
      </c>
      <c r="M3735" t="b">
        <v>0</v>
      </c>
      <c r="N3735" t="s">
        <v>8271</v>
      </c>
      <c r="O3735" s="16">
        <f>Table1[[#This Row],[pledged]]/Table1[[#This Row],[goal]]*100</f>
        <v>0</v>
      </c>
      <c r="P3735" s="6">
        <f>IFERROR(Table1[[#This Row],[pledged]]/Table1[[#This Row],[backers_count]],0)</f>
        <v>0</v>
      </c>
      <c r="Q3735" t="str">
        <f>LEFT(Table1[[#This Row],[Category and Sub-Category]],FIND("/",Table1[[#This Row],[Category and Sub-Category]])-1)</f>
        <v>theater</v>
      </c>
      <c r="R3735" t="str">
        <f>RIGHT(Table1[[#This Row],[Category and Sub-Category]],LEN(Table1[[#This Row],[Category and Sub-Category]])-FIND("/",Table1[[#This Row],[Category and Sub-Category]]))</f>
        <v>plays</v>
      </c>
      <c r="S3735" s="14">
        <f>(((Table1[[#This Row],[launched_at]]/60)/60)/24)+DATE(1970,1,1)</f>
        <v>42103.024398148147</v>
      </c>
      <c r="T3735" s="14">
        <f t="shared" si="58"/>
        <v>42112.9375</v>
      </c>
    </row>
    <row r="3736" spans="1:20" ht="58" x14ac:dyDescent="0.35">
      <c r="A3736">
        <v>3734</v>
      </c>
      <c r="B3736" s="1" t="s">
        <v>3731</v>
      </c>
      <c r="C3736" s="1" t="s">
        <v>7844</v>
      </c>
      <c r="D3736" s="6">
        <v>1500</v>
      </c>
      <c r="E3736" s="6">
        <v>427</v>
      </c>
      <c r="F3736" t="s">
        <v>8221</v>
      </c>
      <c r="G3736" t="s">
        <v>8224</v>
      </c>
      <c r="H3736" t="s">
        <v>8246</v>
      </c>
      <c r="I3736">
        <v>1432589896</v>
      </c>
      <c r="J3736">
        <v>1427405896</v>
      </c>
      <c r="K3736" t="b">
        <v>0</v>
      </c>
      <c r="L3736">
        <v>7</v>
      </c>
      <c r="M3736" t="b">
        <v>0</v>
      </c>
      <c r="N3736" t="s">
        <v>8271</v>
      </c>
      <c r="O3736" s="16">
        <f>Table1[[#This Row],[pledged]]/Table1[[#This Row],[goal]]*100</f>
        <v>28.466666666666669</v>
      </c>
      <c r="P3736" s="6">
        <f>IFERROR(Table1[[#This Row],[pledged]]/Table1[[#This Row],[backers_count]],0)</f>
        <v>61</v>
      </c>
      <c r="Q3736" t="str">
        <f>LEFT(Table1[[#This Row],[Category and Sub-Category]],FIND("/",Table1[[#This Row],[Category and Sub-Category]])-1)</f>
        <v>theater</v>
      </c>
      <c r="R3736" t="str">
        <f>RIGHT(Table1[[#This Row],[Category and Sub-Category]],LEN(Table1[[#This Row],[Category and Sub-Category]])-FIND("/",Table1[[#This Row],[Category and Sub-Category]]))</f>
        <v>plays</v>
      </c>
      <c r="S3736" s="14">
        <f>(((Table1[[#This Row],[launched_at]]/60)/60)/24)+DATE(1970,1,1)</f>
        <v>42089.901574074072</v>
      </c>
      <c r="T3736" s="14">
        <f t="shared" si="58"/>
        <v>42149.901574074072</v>
      </c>
    </row>
    <row r="3737" spans="1:20" ht="29" x14ac:dyDescent="0.35">
      <c r="A3737">
        <v>3735</v>
      </c>
      <c r="B3737" s="1" t="s">
        <v>3732</v>
      </c>
      <c r="C3737" s="1" t="s">
        <v>7845</v>
      </c>
      <c r="D3737" s="6">
        <v>150</v>
      </c>
      <c r="E3737" s="6">
        <v>20</v>
      </c>
      <c r="F3737" t="s">
        <v>8221</v>
      </c>
      <c r="G3737" t="s">
        <v>8225</v>
      </c>
      <c r="H3737" t="s">
        <v>8247</v>
      </c>
      <c r="I3737">
        <v>1432831089</v>
      </c>
      <c r="J3737">
        <v>1430239089</v>
      </c>
      <c r="K3737" t="b">
        <v>0</v>
      </c>
      <c r="L3737">
        <v>2</v>
      </c>
      <c r="M3737" t="b">
        <v>0</v>
      </c>
      <c r="N3737" t="s">
        <v>8271</v>
      </c>
      <c r="O3737" s="16">
        <f>Table1[[#This Row],[pledged]]/Table1[[#This Row],[goal]]*100</f>
        <v>13.333333333333334</v>
      </c>
      <c r="P3737" s="6">
        <f>IFERROR(Table1[[#This Row],[pledged]]/Table1[[#This Row],[backers_count]],0)</f>
        <v>10</v>
      </c>
      <c r="Q3737" t="str">
        <f>LEFT(Table1[[#This Row],[Category and Sub-Category]],FIND("/",Table1[[#This Row],[Category and Sub-Category]])-1)</f>
        <v>theater</v>
      </c>
      <c r="R3737" t="str">
        <f>RIGHT(Table1[[#This Row],[Category and Sub-Category]],LEN(Table1[[#This Row],[Category and Sub-Category]])-FIND("/",Table1[[#This Row],[Category and Sub-Category]]))</f>
        <v>plays</v>
      </c>
      <c r="S3737" s="14">
        <f>(((Table1[[#This Row],[launched_at]]/60)/60)/24)+DATE(1970,1,1)</f>
        <v>42122.693159722221</v>
      </c>
      <c r="T3737" s="14">
        <f t="shared" si="58"/>
        <v>42152.693159722221</v>
      </c>
    </row>
    <row r="3738" spans="1:20" ht="43.5" x14ac:dyDescent="0.35">
      <c r="A3738">
        <v>3736</v>
      </c>
      <c r="B3738" s="1" t="s">
        <v>3733</v>
      </c>
      <c r="C3738" s="1" t="s">
        <v>7846</v>
      </c>
      <c r="D3738" s="6">
        <v>1500</v>
      </c>
      <c r="E3738" s="6">
        <v>10</v>
      </c>
      <c r="F3738" t="s">
        <v>8221</v>
      </c>
      <c r="G3738" t="s">
        <v>8225</v>
      </c>
      <c r="H3738" t="s">
        <v>8247</v>
      </c>
      <c r="I3738">
        <v>1427133600</v>
      </c>
      <c r="J3738">
        <v>1423847093</v>
      </c>
      <c r="K3738" t="b">
        <v>0</v>
      </c>
      <c r="L3738">
        <v>1</v>
      </c>
      <c r="M3738" t="b">
        <v>0</v>
      </c>
      <c r="N3738" t="s">
        <v>8271</v>
      </c>
      <c r="O3738" s="16">
        <f>Table1[[#This Row],[pledged]]/Table1[[#This Row],[goal]]*100</f>
        <v>0.66666666666666674</v>
      </c>
      <c r="P3738" s="6">
        <f>IFERROR(Table1[[#This Row],[pledged]]/Table1[[#This Row],[backers_count]],0)</f>
        <v>10</v>
      </c>
      <c r="Q3738" t="str">
        <f>LEFT(Table1[[#This Row],[Category and Sub-Category]],FIND("/",Table1[[#This Row],[Category and Sub-Category]])-1)</f>
        <v>theater</v>
      </c>
      <c r="R3738" t="str">
        <f>RIGHT(Table1[[#This Row],[Category and Sub-Category]],LEN(Table1[[#This Row],[Category and Sub-Category]])-FIND("/",Table1[[#This Row],[Category and Sub-Category]]))</f>
        <v>plays</v>
      </c>
      <c r="S3738" s="14">
        <f>(((Table1[[#This Row],[launched_at]]/60)/60)/24)+DATE(1970,1,1)</f>
        <v>42048.711724537032</v>
      </c>
      <c r="T3738" s="14">
        <f t="shared" si="58"/>
        <v>42086.75</v>
      </c>
    </row>
    <row r="3739" spans="1:20" ht="43.5" x14ac:dyDescent="0.35">
      <c r="A3739">
        <v>3737</v>
      </c>
      <c r="B3739" s="1" t="s">
        <v>3734</v>
      </c>
      <c r="C3739" s="1" t="s">
        <v>7847</v>
      </c>
      <c r="D3739" s="6">
        <v>700</v>
      </c>
      <c r="E3739" s="6">
        <v>150</v>
      </c>
      <c r="F3739" t="s">
        <v>8221</v>
      </c>
      <c r="G3739" t="s">
        <v>8224</v>
      </c>
      <c r="H3739" t="s">
        <v>8246</v>
      </c>
      <c r="I3739">
        <v>1447311540</v>
      </c>
      <c r="J3739">
        <v>1445358903</v>
      </c>
      <c r="K3739" t="b">
        <v>0</v>
      </c>
      <c r="L3739">
        <v>4</v>
      </c>
      <c r="M3739" t="b">
        <v>0</v>
      </c>
      <c r="N3739" t="s">
        <v>8271</v>
      </c>
      <c r="O3739" s="16">
        <f>Table1[[#This Row],[pledged]]/Table1[[#This Row],[goal]]*100</f>
        <v>21.428571428571427</v>
      </c>
      <c r="P3739" s="6">
        <f>IFERROR(Table1[[#This Row],[pledged]]/Table1[[#This Row],[backers_count]],0)</f>
        <v>37.5</v>
      </c>
      <c r="Q3739" t="str">
        <f>LEFT(Table1[[#This Row],[Category and Sub-Category]],FIND("/",Table1[[#This Row],[Category and Sub-Category]])-1)</f>
        <v>theater</v>
      </c>
      <c r="R3739" t="str">
        <f>RIGHT(Table1[[#This Row],[Category and Sub-Category]],LEN(Table1[[#This Row],[Category and Sub-Category]])-FIND("/",Table1[[#This Row],[Category and Sub-Category]]))</f>
        <v>plays</v>
      </c>
      <c r="S3739" s="14">
        <f>(((Table1[[#This Row],[launched_at]]/60)/60)/24)+DATE(1970,1,1)</f>
        <v>42297.691006944442</v>
      </c>
      <c r="T3739" s="14">
        <f t="shared" si="58"/>
        <v>42320.290972222225</v>
      </c>
    </row>
    <row r="3740" spans="1:20" ht="43.5" x14ac:dyDescent="0.35">
      <c r="A3740">
        <v>3738</v>
      </c>
      <c r="B3740" s="1" t="s">
        <v>3735</v>
      </c>
      <c r="C3740" s="1" t="s">
        <v>7848</v>
      </c>
      <c r="D3740" s="6">
        <v>1500</v>
      </c>
      <c r="E3740" s="6">
        <v>270</v>
      </c>
      <c r="F3740" t="s">
        <v>8221</v>
      </c>
      <c r="G3740" t="s">
        <v>8225</v>
      </c>
      <c r="H3740" t="s">
        <v>8247</v>
      </c>
      <c r="I3740">
        <v>1405461600</v>
      </c>
      <c r="J3740">
        <v>1403562705</v>
      </c>
      <c r="K3740" t="b">
        <v>0</v>
      </c>
      <c r="L3740">
        <v>6</v>
      </c>
      <c r="M3740" t="b">
        <v>0</v>
      </c>
      <c r="N3740" t="s">
        <v>8271</v>
      </c>
      <c r="O3740" s="16">
        <f>Table1[[#This Row],[pledged]]/Table1[[#This Row],[goal]]*100</f>
        <v>18</v>
      </c>
      <c r="P3740" s="6">
        <f>IFERROR(Table1[[#This Row],[pledged]]/Table1[[#This Row],[backers_count]],0)</f>
        <v>45</v>
      </c>
      <c r="Q3740" t="str">
        <f>LEFT(Table1[[#This Row],[Category and Sub-Category]],FIND("/",Table1[[#This Row],[Category and Sub-Category]])-1)</f>
        <v>theater</v>
      </c>
      <c r="R3740" t="str">
        <f>RIGHT(Table1[[#This Row],[Category and Sub-Category]],LEN(Table1[[#This Row],[Category and Sub-Category]])-FIND("/",Table1[[#This Row],[Category and Sub-Category]]))</f>
        <v>plays</v>
      </c>
      <c r="S3740" s="14">
        <f>(((Table1[[#This Row],[launched_at]]/60)/60)/24)+DATE(1970,1,1)</f>
        <v>41813.938715277778</v>
      </c>
      <c r="T3740" s="14">
        <f t="shared" si="58"/>
        <v>41835.916666666664</v>
      </c>
    </row>
    <row r="3741" spans="1:20" ht="43.5" x14ac:dyDescent="0.35">
      <c r="A3741">
        <v>3739</v>
      </c>
      <c r="B3741" s="1" t="s">
        <v>3736</v>
      </c>
      <c r="C3741" s="1" t="s">
        <v>7849</v>
      </c>
      <c r="D3741" s="6">
        <v>4000</v>
      </c>
      <c r="E3741" s="6">
        <v>805</v>
      </c>
      <c r="F3741" t="s">
        <v>8221</v>
      </c>
      <c r="G3741" t="s">
        <v>8225</v>
      </c>
      <c r="H3741" t="s">
        <v>8247</v>
      </c>
      <c r="I3741">
        <v>1468752468</v>
      </c>
      <c r="J3741">
        <v>1467024468</v>
      </c>
      <c r="K3741" t="b">
        <v>0</v>
      </c>
      <c r="L3741">
        <v>8</v>
      </c>
      <c r="M3741" t="b">
        <v>0</v>
      </c>
      <c r="N3741" t="s">
        <v>8271</v>
      </c>
      <c r="O3741" s="16">
        <f>Table1[[#This Row],[pledged]]/Table1[[#This Row],[goal]]*100</f>
        <v>20.125</v>
      </c>
      <c r="P3741" s="6">
        <f>IFERROR(Table1[[#This Row],[pledged]]/Table1[[#This Row],[backers_count]],0)</f>
        <v>100.625</v>
      </c>
      <c r="Q3741" t="str">
        <f>LEFT(Table1[[#This Row],[Category and Sub-Category]],FIND("/",Table1[[#This Row],[Category and Sub-Category]])-1)</f>
        <v>theater</v>
      </c>
      <c r="R3741" t="str">
        <f>RIGHT(Table1[[#This Row],[Category and Sub-Category]],LEN(Table1[[#This Row],[Category and Sub-Category]])-FIND("/",Table1[[#This Row],[Category and Sub-Category]]))</f>
        <v>plays</v>
      </c>
      <c r="S3741" s="14">
        <f>(((Table1[[#This Row],[launched_at]]/60)/60)/24)+DATE(1970,1,1)</f>
        <v>42548.449861111112</v>
      </c>
      <c r="T3741" s="14">
        <f t="shared" si="58"/>
        <v>42568.449861111112</v>
      </c>
    </row>
    <row r="3742" spans="1:20" ht="43.5" x14ac:dyDescent="0.35">
      <c r="A3742">
        <v>3740</v>
      </c>
      <c r="B3742" s="1" t="s">
        <v>3737</v>
      </c>
      <c r="C3742" s="1" t="s">
        <v>7850</v>
      </c>
      <c r="D3742" s="6">
        <v>2000</v>
      </c>
      <c r="E3742" s="6">
        <v>358</v>
      </c>
      <c r="F3742" t="s">
        <v>8221</v>
      </c>
      <c r="G3742" t="s">
        <v>8224</v>
      </c>
      <c r="H3742" t="s">
        <v>8246</v>
      </c>
      <c r="I3742">
        <v>1407808438</v>
      </c>
      <c r="J3742">
        <v>1405217355</v>
      </c>
      <c r="K3742" t="b">
        <v>0</v>
      </c>
      <c r="L3742">
        <v>14</v>
      </c>
      <c r="M3742" t="b">
        <v>0</v>
      </c>
      <c r="N3742" t="s">
        <v>8271</v>
      </c>
      <c r="O3742" s="16">
        <f>Table1[[#This Row],[pledged]]/Table1[[#This Row],[goal]]*100</f>
        <v>17.899999999999999</v>
      </c>
      <c r="P3742" s="6">
        <f>IFERROR(Table1[[#This Row],[pledged]]/Table1[[#This Row],[backers_count]],0)</f>
        <v>25.571428571428573</v>
      </c>
      <c r="Q3742" t="str">
        <f>LEFT(Table1[[#This Row],[Category and Sub-Category]],FIND("/",Table1[[#This Row],[Category and Sub-Category]])-1)</f>
        <v>theater</v>
      </c>
      <c r="R3742" t="str">
        <f>RIGHT(Table1[[#This Row],[Category and Sub-Category]],LEN(Table1[[#This Row],[Category and Sub-Category]])-FIND("/",Table1[[#This Row],[Category and Sub-Category]]))</f>
        <v>plays</v>
      </c>
      <c r="S3742" s="14">
        <f>(((Table1[[#This Row],[launched_at]]/60)/60)/24)+DATE(1970,1,1)</f>
        <v>41833.089756944442</v>
      </c>
      <c r="T3742" s="14">
        <f t="shared" si="58"/>
        <v>41863.079143518517</v>
      </c>
    </row>
    <row r="3743" spans="1:20" ht="43.5" x14ac:dyDescent="0.35">
      <c r="A3743">
        <v>3741</v>
      </c>
      <c r="B3743" s="1" t="s">
        <v>3738</v>
      </c>
      <c r="C3743" s="1" t="s">
        <v>7851</v>
      </c>
      <c r="D3743" s="6">
        <v>20000</v>
      </c>
      <c r="E3743" s="6">
        <v>0</v>
      </c>
      <c r="F3743" t="s">
        <v>8221</v>
      </c>
      <c r="G3743" t="s">
        <v>8224</v>
      </c>
      <c r="H3743" t="s">
        <v>8246</v>
      </c>
      <c r="I3743">
        <v>1450389950</v>
      </c>
      <c r="J3743">
        <v>1447797950</v>
      </c>
      <c r="K3743" t="b">
        <v>0</v>
      </c>
      <c r="L3743">
        <v>0</v>
      </c>
      <c r="M3743" t="b">
        <v>0</v>
      </c>
      <c r="N3743" t="s">
        <v>8271</v>
      </c>
      <c r="O3743" s="16">
        <f>Table1[[#This Row],[pledged]]/Table1[[#This Row],[goal]]*100</f>
        <v>0</v>
      </c>
      <c r="P3743" s="6">
        <f>IFERROR(Table1[[#This Row],[pledged]]/Table1[[#This Row],[backers_count]],0)</f>
        <v>0</v>
      </c>
      <c r="Q3743" t="str">
        <f>LEFT(Table1[[#This Row],[Category and Sub-Category]],FIND("/",Table1[[#This Row],[Category and Sub-Category]])-1)</f>
        <v>theater</v>
      </c>
      <c r="R3743" t="str">
        <f>RIGHT(Table1[[#This Row],[Category and Sub-Category]],LEN(Table1[[#This Row],[Category and Sub-Category]])-FIND("/",Table1[[#This Row],[Category and Sub-Category]]))</f>
        <v>plays</v>
      </c>
      <c r="S3743" s="14">
        <f>(((Table1[[#This Row],[launched_at]]/60)/60)/24)+DATE(1970,1,1)</f>
        <v>42325.920717592591</v>
      </c>
      <c r="T3743" s="14">
        <f t="shared" si="58"/>
        <v>42355.920717592591</v>
      </c>
    </row>
    <row r="3744" spans="1:20" ht="43.5" x14ac:dyDescent="0.35">
      <c r="A3744">
        <v>3742</v>
      </c>
      <c r="B3744" s="1" t="s">
        <v>3739</v>
      </c>
      <c r="C3744" s="1" t="s">
        <v>7852</v>
      </c>
      <c r="D3744" s="6">
        <v>5000</v>
      </c>
      <c r="E3744" s="6">
        <v>100</v>
      </c>
      <c r="F3744" t="s">
        <v>8221</v>
      </c>
      <c r="G3744" t="s">
        <v>8224</v>
      </c>
      <c r="H3744" t="s">
        <v>8246</v>
      </c>
      <c r="I3744">
        <v>1409980144</v>
      </c>
      <c r="J3744">
        <v>1407388144</v>
      </c>
      <c r="K3744" t="b">
        <v>0</v>
      </c>
      <c r="L3744">
        <v>4</v>
      </c>
      <c r="M3744" t="b">
        <v>0</v>
      </c>
      <c r="N3744" t="s">
        <v>8271</v>
      </c>
      <c r="O3744" s="16">
        <f>Table1[[#This Row],[pledged]]/Table1[[#This Row],[goal]]*100</f>
        <v>2</v>
      </c>
      <c r="P3744" s="6">
        <f>IFERROR(Table1[[#This Row],[pledged]]/Table1[[#This Row],[backers_count]],0)</f>
        <v>25</v>
      </c>
      <c r="Q3744" t="str">
        <f>LEFT(Table1[[#This Row],[Category and Sub-Category]],FIND("/",Table1[[#This Row],[Category and Sub-Category]])-1)</f>
        <v>theater</v>
      </c>
      <c r="R3744" t="str">
        <f>RIGHT(Table1[[#This Row],[Category and Sub-Category]],LEN(Table1[[#This Row],[Category and Sub-Category]])-FIND("/",Table1[[#This Row],[Category and Sub-Category]]))</f>
        <v>plays</v>
      </c>
      <c r="S3744" s="14">
        <f>(((Table1[[#This Row],[launched_at]]/60)/60)/24)+DATE(1970,1,1)</f>
        <v>41858.214629629627</v>
      </c>
      <c r="T3744" s="14">
        <f t="shared" si="58"/>
        <v>41888.214629629627</v>
      </c>
    </row>
    <row r="3745" spans="1:20" ht="29" x14ac:dyDescent="0.35">
      <c r="A3745">
        <v>3743</v>
      </c>
      <c r="B3745" s="1" t="s">
        <v>3740</v>
      </c>
      <c r="C3745" s="1" t="s">
        <v>7853</v>
      </c>
      <c r="D3745" s="6">
        <v>2200</v>
      </c>
      <c r="E3745" s="6">
        <v>0</v>
      </c>
      <c r="F3745" t="s">
        <v>8221</v>
      </c>
      <c r="G3745" t="s">
        <v>8224</v>
      </c>
      <c r="H3745" t="s">
        <v>8246</v>
      </c>
      <c r="I3745">
        <v>1404406964</v>
      </c>
      <c r="J3745">
        <v>1401814964</v>
      </c>
      <c r="K3745" t="b">
        <v>0</v>
      </c>
      <c r="L3745">
        <v>0</v>
      </c>
      <c r="M3745" t="b">
        <v>0</v>
      </c>
      <c r="N3745" t="s">
        <v>8271</v>
      </c>
      <c r="O3745" s="16">
        <f>Table1[[#This Row],[pledged]]/Table1[[#This Row],[goal]]*100</f>
        <v>0</v>
      </c>
      <c r="P3745" s="6">
        <f>IFERROR(Table1[[#This Row],[pledged]]/Table1[[#This Row],[backers_count]],0)</f>
        <v>0</v>
      </c>
      <c r="Q3745" t="str">
        <f>LEFT(Table1[[#This Row],[Category and Sub-Category]],FIND("/",Table1[[#This Row],[Category and Sub-Category]])-1)</f>
        <v>theater</v>
      </c>
      <c r="R3745" t="str">
        <f>RIGHT(Table1[[#This Row],[Category and Sub-Category]],LEN(Table1[[#This Row],[Category and Sub-Category]])-FIND("/",Table1[[#This Row],[Category and Sub-Category]]))</f>
        <v>plays</v>
      </c>
      <c r="S3745" s="14">
        <f>(((Table1[[#This Row],[launched_at]]/60)/60)/24)+DATE(1970,1,1)</f>
        <v>41793.710231481484</v>
      </c>
      <c r="T3745" s="14">
        <f t="shared" si="58"/>
        <v>41823.710231481484</v>
      </c>
    </row>
    <row r="3746" spans="1:20" ht="58" x14ac:dyDescent="0.35">
      <c r="A3746">
        <v>3744</v>
      </c>
      <c r="B3746" s="1" t="s">
        <v>3741</v>
      </c>
      <c r="C3746" s="1" t="s">
        <v>7854</v>
      </c>
      <c r="D3746" s="6">
        <v>1200</v>
      </c>
      <c r="E3746" s="6">
        <v>0</v>
      </c>
      <c r="F3746" t="s">
        <v>8221</v>
      </c>
      <c r="G3746" t="s">
        <v>8224</v>
      </c>
      <c r="H3746" t="s">
        <v>8246</v>
      </c>
      <c r="I3746">
        <v>1404532740</v>
      </c>
      <c r="J3746">
        <v>1401823952</v>
      </c>
      <c r="K3746" t="b">
        <v>0</v>
      </c>
      <c r="L3746">
        <v>0</v>
      </c>
      <c r="M3746" t="b">
        <v>0</v>
      </c>
      <c r="N3746" t="s">
        <v>8271</v>
      </c>
      <c r="O3746" s="16">
        <f>Table1[[#This Row],[pledged]]/Table1[[#This Row],[goal]]*100</f>
        <v>0</v>
      </c>
      <c r="P3746" s="6">
        <f>IFERROR(Table1[[#This Row],[pledged]]/Table1[[#This Row],[backers_count]],0)</f>
        <v>0</v>
      </c>
      <c r="Q3746" t="str">
        <f>LEFT(Table1[[#This Row],[Category and Sub-Category]],FIND("/",Table1[[#This Row],[Category and Sub-Category]])-1)</f>
        <v>theater</v>
      </c>
      <c r="R3746" t="str">
        <f>RIGHT(Table1[[#This Row],[Category and Sub-Category]],LEN(Table1[[#This Row],[Category and Sub-Category]])-FIND("/",Table1[[#This Row],[Category and Sub-Category]]))</f>
        <v>plays</v>
      </c>
      <c r="S3746" s="14">
        <f>(((Table1[[#This Row],[launched_at]]/60)/60)/24)+DATE(1970,1,1)</f>
        <v>41793.814259259263</v>
      </c>
      <c r="T3746" s="14">
        <f t="shared" si="58"/>
        <v>41825.165972222225</v>
      </c>
    </row>
    <row r="3747" spans="1:20" ht="43.5" x14ac:dyDescent="0.35">
      <c r="A3747">
        <v>3745</v>
      </c>
      <c r="B3747" s="1" t="s">
        <v>3742</v>
      </c>
      <c r="C3747" s="1" t="s">
        <v>7855</v>
      </c>
      <c r="D3747" s="6">
        <v>100</v>
      </c>
      <c r="E3747" s="6">
        <v>10</v>
      </c>
      <c r="F3747" t="s">
        <v>8221</v>
      </c>
      <c r="G3747" t="s">
        <v>8224</v>
      </c>
      <c r="H3747" t="s">
        <v>8246</v>
      </c>
      <c r="I3747">
        <v>1407689102</v>
      </c>
      <c r="J3747">
        <v>1405097102</v>
      </c>
      <c r="K3747" t="b">
        <v>0</v>
      </c>
      <c r="L3747">
        <v>1</v>
      </c>
      <c r="M3747" t="b">
        <v>0</v>
      </c>
      <c r="N3747" t="s">
        <v>8271</v>
      </c>
      <c r="O3747" s="16">
        <f>Table1[[#This Row],[pledged]]/Table1[[#This Row],[goal]]*100</f>
        <v>10</v>
      </c>
      <c r="P3747" s="6">
        <f>IFERROR(Table1[[#This Row],[pledged]]/Table1[[#This Row],[backers_count]],0)</f>
        <v>10</v>
      </c>
      <c r="Q3747" t="str">
        <f>LEFT(Table1[[#This Row],[Category and Sub-Category]],FIND("/",Table1[[#This Row],[Category and Sub-Category]])-1)</f>
        <v>theater</v>
      </c>
      <c r="R3747" t="str">
        <f>RIGHT(Table1[[#This Row],[Category and Sub-Category]],LEN(Table1[[#This Row],[Category and Sub-Category]])-FIND("/",Table1[[#This Row],[Category and Sub-Category]]))</f>
        <v>plays</v>
      </c>
      <c r="S3747" s="14">
        <f>(((Table1[[#This Row],[launched_at]]/60)/60)/24)+DATE(1970,1,1)</f>
        <v>41831.697939814818</v>
      </c>
      <c r="T3747" s="14">
        <f t="shared" si="58"/>
        <v>41861.697939814818</v>
      </c>
    </row>
    <row r="3748" spans="1:20" ht="29" x14ac:dyDescent="0.35">
      <c r="A3748">
        <v>3746</v>
      </c>
      <c r="B3748" s="1" t="s">
        <v>3743</v>
      </c>
      <c r="C3748" s="1" t="s">
        <v>7856</v>
      </c>
      <c r="D3748" s="6">
        <v>8500</v>
      </c>
      <c r="E3748" s="6">
        <v>202</v>
      </c>
      <c r="F3748" t="s">
        <v>8221</v>
      </c>
      <c r="G3748" t="s">
        <v>8224</v>
      </c>
      <c r="H3748" t="s">
        <v>8246</v>
      </c>
      <c r="I3748">
        <v>1475918439</v>
      </c>
      <c r="J3748">
        <v>1473326439</v>
      </c>
      <c r="K3748" t="b">
        <v>0</v>
      </c>
      <c r="L3748">
        <v>1</v>
      </c>
      <c r="M3748" t="b">
        <v>0</v>
      </c>
      <c r="N3748" t="s">
        <v>8271</v>
      </c>
      <c r="O3748" s="16">
        <f>Table1[[#This Row],[pledged]]/Table1[[#This Row],[goal]]*100</f>
        <v>2.3764705882352941</v>
      </c>
      <c r="P3748" s="6">
        <f>IFERROR(Table1[[#This Row],[pledged]]/Table1[[#This Row],[backers_count]],0)</f>
        <v>202</v>
      </c>
      <c r="Q3748" t="str">
        <f>LEFT(Table1[[#This Row],[Category and Sub-Category]],FIND("/",Table1[[#This Row],[Category and Sub-Category]])-1)</f>
        <v>theater</v>
      </c>
      <c r="R3748" t="str">
        <f>RIGHT(Table1[[#This Row],[Category and Sub-Category]],LEN(Table1[[#This Row],[Category and Sub-Category]])-FIND("/",Table1[[#This Row],[Category and Sub-Category]]))</f>
        <v>plays</v>
      </c>
      <c r="S3748" s="14">
        <f>(((Table1[[#This Row],[launched_at]]/60)/60)/24)+DATE(1970,1,1)</f>
        <v>42621.389340277776</v>
      </c>
      <c r="T3748" s="14">
        <f t="shared" si="58"/>
        <v>42651.389340277776</v>
      </c>
    </row>
    <row r="3749" spans="1:20" ht="29" x14ac:dyDescent="0.35">
      <c r="A3749">
        <v>3747</v>
      </c>
      <c r="B3749" s="1" t="s">
        <v>3744</v>
      </c>
      <c r="C3749" s="1" t="s">
        <v>7857</v>
      </c>
      <c r="D3749" s="6">
        <v>2500</v>
      </c>
      <c r="E3749" s="6">
        <v>25</v>
      </c>
      <c r="F3749" t="s">
        <v>8221</v>
      </c>
      <c r="G3749" t="s">
        <v>8225</v>
      </c>
      <c r="H3749" t="s">
        <v>8247</v>
      </c>
      <c r="I3749">
        <v>1436137140</v>
      </c>
      <c r="J3749">
        <v>1433833896</v>
      </c>
      <c r="K3749" t="b">
        <v>0</v>
      </c>
      <c r="L3749">
        <v>1</v>
      </c>
      <c r="M3749" t="b">
        <v>0</v>
      </c>
      <c r="N3749" t="s">
        <v>8271</v>
      </c>
      <c r="O3749" s="16">
        <f>Table1[[#This Row],[pledged]]/Table1[[#This Row],[goal]]*100</f>
        <v>1</v>
      </c>
      <c r="P3749" s="6">
        <f>IFERROR(Table1[[#This Row],[pledged]]/Table1[[#This Row],[backers_count]],0)</f>
        <v>25</v>
      </c>
      <c r="Q3749" t="str">
        <f>LEFT(Table1[[#This Row],[Category and Sub-Category]],FIND("/",Table1[[#This Row],[Category and Sub-Category]])-1)</f>
        <v>theater</v>
      </c>
      <c r="R3749" t="str">
        <f>RIGHT(Table1[[#This Row],[Category and Sub-Category]],LEN(Table1[[#This Row],[Category and Sub-Category]])-FIND("/",Table1[[#This Row],[Category and Sub-Category]]))</f>
        <v>plays</v>
      </c>
      <c r="S3749" s="14">
        <f>(((Table1[[#This Row],[launched_at]]/60)/60)/24)+DATE(1970,1,1)</f>
        <v>42164.299722222218</v>
      </c>
      <c r="T3749" s="14">
        <f t="shared" si="58"/>
        <v>42190.957638888889</v>
      </c>
    </row>
    <row r="3750" spans="1:20" ht="43.5" x14ac:dyDescent="0.35">
      <c r="A3750">
        <v>3748</v>
      </c>
      <c r="B3750" s="1" t="s">
        <v>3745</v>
      </c>
      <c r="C3750" s="1" t="s">
        <v>7858</v>
      </c>
      <c r="D3750" s="6">
        <v>5000</v>
      </c>
      <c r="E3750" s="6">
        <v>5176</v>
      </c>
      <c r="F3750" t="s">
        <v>8219</v>
      </c>
      <c r="G3750" t="s">
        <v>8224</v>
      </c>
      <c r="H3750" t="s">
        <v>8246</v>
      </c>
      <c r="I3750">
        <v>1455602340</v>
      </c>
      <c r="J3750">
        <v>1453827436</v>
      </c>
      <c r="K3750" t="b">
        <v>0</v>
      </c>
      <c r="L3750">
        <v>52</v>
      </c>
      <c r="M3750" t="b">
        <v>1</v>
      </c>
      <c r="N3750" t="s">
        <v>8305</v>
      </c>
      <c r="O3750" s="16">
        <f>Table1[[#This Row],[pledged]]/Table1[[#This Row],[goal]]*100</f>
        <v>103.52</v>
      </c>
      <c r="P3750" s="6">
        <f>IFERROR(Table1[[#This Row],[pledged]]/Table1[[#This Row],[backers_count]],0)</f>
        <v>99.538461538461533</v>
      </c>
      <c r="Q3750" t="str">
        <f>LEFT(Table1[[#This Row],[Category and Sub-Category]],FIND("/",Table1[[#This Row],[Category and Sub-Category]])-1)</f>
        <v>theater</v>
      </c>
      <c r="R3750" t="str">
        <f>RIGHT(Table1[[#This Row],[Category and Sub-Category]],LEN(Table1[[#This Row],[Category and Sub-Category]])-FIND("/",Table1[[#This Row],[Category and Sub-Category]]))</f>
        <v>musical</v>
      </c>
      <c r="S3750" s="14">
        <f>(((Table1[[#This Row],[launched_at]]/60)/60)/24)+DATE(1970,1,1)</f>
        <v>42395.706435185188</v>
      </c>
      <c r="T3750" s="14">
        <f t="shared" si="58"/>
        <v>42416.249305555553</v>
      </c>
    </row>
    <row r="3751" spans="1:20" ht="43.5" x14ac:dyDescent="0.35">
      <c r="A3751">
        <v>3749</v>
      </c>
      <c r="B3751" s="1" t="s">
        <v>3746</v>
      </c>
      <c r="C3751" s="1" t="s">
        <v>7859</v>
      </c>
      <c r="D3751" s="6">
        <v>500</v>
      </c>
      <c r="E3751" s="6">
        <v>525</v>
      </c>
      <c r="F3751" t="s">
        <v>8219</v>
      </c>
      <c r="G3751" t="s">
        <v>8224</v>
      </c>
      <c r="H3751" t="s">
        <v>8246</v>
      </c>
      <c r="I3751">
        <v>1461902340</v>
      </c>
      <c r="J3751">
        <v>1459220588</v>
      </c>
      <c r="K3751" t="b">
        <v>0</v>
      </c>
      <c r="L3751">
        <v>7</v>
      </c>
      <c r="M3751" t="b">
        <v>1</v>
      </c>
      <c r="N3751" t="s">
        <v>8305</v>
      </c>
      <c r="O3751" s="16">
        <f>Table1[[#This Row],[pledged]]/Table1[[#This Row],[goal]]*100</f>
        <v>105</v>
      </c>
      <c r="P3751" s="6">
        <f>IFERROR(Table1[[#This Row],[pledged]]/Table1[[#This Row],[backers_count]],0)</f>
        <v>75</v>
      </c>
      <c r="Q3751" t="str">
        <f>LEFT(Table1[[#This Row],[Category and Sub-Category]],FIND("/",Table1[[#This Row],[Category and Sub-Category]])-1)</f>
        <v>theater</v>
      </c>
      <c r="R3751" t="str">
        <f>RIGHT(Table1[[#This Row],[Category and Sub-Category]],LEN(Table1[[#This Row],[Category and Sub-Category]])-FIND("/",Table1[[#This Row],[Category and Sub-Category]]))</f>
        <v>musical</v>
      </c>
      <c r="S3751" s="14">
        <f>(((Table1[[#This Row],[launched_at]]/60)/60)/24)+DATE(1970,1,1)</f>
        <v>42458.127175925925</v>
      </c>
      <c r="T3751" s="14">
        <f t="shared" si="58"/>
        <v>42489.165972222225</v>
      </c>
    </row>
    <row r="3752" spans="1:20" ht="87" x14ac:dyDescent="0.35">
      <c r="A3752">
        <v>3750</v>
      </c>
      <c r="B3752" s="1" t="s">
        <v>3747</v>
      </c>
      <c r="C3752" s="1" t="s">
        <v>7860</v>
      </c>
      <c r="D3752" s="6">
        <v>6000</v>
      </c>
      <c r="E3752" s="6">
        <v>6027</v>
      </c>
      <c r="F3752" t="s">
        <v>8219</v>
      </c>
      <c r="G3752" t="s">
        <v>8224</v>
      </c>
      <c r="H3752" t="s">
        <v>8246</v>
      </c>
      <c r="I3752">
        <v>1423555140</v>
      </c>
      <c r="J3752">
        <v>1421105608</v>
      </c>
      <c r="K3752" t="b">
        <v>0</v>
      </c>
      <c r="L3752">
        <v>28</v>
      </c>
      <c r="M3752" t="b">
        <v>1</v>
      </c>
      <c r="N3752" t="s">
        <v>8305</v>
      </c>
      <c r="O3752" s="16">
        <f>Table1[[#This Row],[pledged]]/Table1[[#This Row],[goal]]*100</f>
        <v>100.44999999999999</v>
      </c>
      <c r="P3752" s="6">
        <f>IFERROR(Table1[[#This Row],[pledged]]/Table1[[#This Row],[backers_count]],0)</f>
        <v>215.25</v>
      </c>
      <c r="Q3752" t="str">
        <f>LEFT(Table1[[#This Row],[Category and Sub-Category]],FIND("/",Table1[[#This Row],[Category and Sub-Category]])-1)</f>
        <v>theater</v>
      </c>
      <c r="R3752" t="str">
        <f>RIGHT(Table1[[#This Row],[Category and Sub-Category]],LEN(Table1[[#This Row],[Category and Sub-Category]])-FIND("/",Table1[[#This Row],[Category and Sub-Category]]))</f>
        <v>musical</v>
      </c>
      <c r="S3752" s="14">
        <f>(((Table1[[#This Row],[launched_at]]/60)/60)/24)+DATE(1970,1,1)</f>
        <v>42016.981574074074</v>
      </c>
      <c r="T3752" s="14">
        <f t="shared" si="58"/>
        <v>42045.332638888889</v>
      </c>
    </row>
    <row r="3753" spans="1:20" ht="43.5" x14ac:dyDescent="0.35">
      <c r="A3753">
        <v>3751</v>
      </c>
      <c r="B3753" s="1" t="s">
        <v>3748</v>
      </c>
      <c r="C3753" s="1" t="s">
        <v>7861</v>
      </c>
      <c r="D3753" s="6">
        <v>1000</v>
      </c>
      <c r="E3753" s="6">
        <v>1326</v>
      </c>
      <c r="F3753" t="s">
        <v>8219</v>
      </c>
      <c r="G3753" t="s">
        <v>8224</v>
      </c>
      <c r="H3753" t="s">
        <v>8246</v>
      </c>
      <c r="I3753">
        <v>1459641073</v>
      </c>
      <c r="J3753">
        <v>1454460673</v>
      </c>
      <c r="K3753" t="b">
        <v>0</v>
      </c>
      <c r="L3753">
        <v>11</v>
      </c>
      <c r="M3753" t="b">
        <v>1</v>
      </c>
      <c r="N3753" t="s">
        <v>8305</v>
      </c>
      <c r="O3753" s="16">
        <f>Table1[[#This Row],[pledged]]/Table1[[#This Row],[goal]]*100</f>
        <v>132.6</v>
      </c>
      <c r="P3753" s="6">
        <f>IFERROR(Table1[[#This Row],[pledged]]/Table1[[#This Row],[backers_count]],0)</f>
        <v>120.54545454545455</v>
      </c>
      <c r="Q3753" t="str">
        <f>LEFT(Table1[[#This Row],[Category and Sub-Category]],FIND("/",Table1[[#This Row],[Category and Sub-Category]])-1)</f>
        <v>theater</v>
      </c>
      <c r="R3753" t="str">
        <f>RIGHT(Table1[[#This Row],[Category and Sub-Category]],LEN(Table1[[#This Row],[Category and Sub-Category]])-FIND("/",Table1[[#This Row],[Category and Sub-Category]]))</f>
        <v>musical</v>
      </c>
      <c r="S3753" s="14">
        <f>(((Table1[[#This Row],[launched_at]]/60)/60)/24)+DATE(1970,1,1)</f>
        <v>42403.035567129627</v>
      </c>
      <c r="T3753" s="14">
        <f t="shared" si="58"/>
        <v>42462.993900462956</v>
      </c>
    </row>
    <row r="3754" spans="1:20" ht="58" x14ac:dyDescent="0.35">
      <c r="A3754">
        <v>3752</v>
      </c>
      <c r="B3754" s="1" t="s">
        <v>3749</v>
      </c>
      <c r="C3754" s="1" t="s">
        <v>7862</v>
      </c>
      <c r="D3754" s="6">
        <v>500</v>
      </c>
      <c r="E3754" s="6">
        <v>565</v>
      </c>
      <c r="F3754" t="s">
        <v>8219</v>
      </c>
      <c r="G3754" t="s">
        <v>8225</v>
      </c>
      <c r="H3754" t="s">
        <v>8247</v>
      </c>
      <c r="I3754">
        <v>1476651600</v>
      </c>
      <c r="J3754">
        <v>1473189335</v>
      </c>
      <c r="K3754" t="b">
        <v>0</v>
      </c>
      <c r="L3754">
        <v>15</v>
      </c>
      <c r="M3754" t="b">
        <v>1</v>
      </c>
      <c r="N3754" t="s">
        <v>8305</v>
      </c>
      <c r="O3754" s="16">
        <f>Table1[[#This Row],[pledged]]/Table1[[#This Row],[goal]]*100</f>
        <v>112.99999999999999</v>
      </c>
      <c r="P3754" s="6">
        <f>IFERROR(Table1[[#This Row],[pledged]]/Table1[[#This Row],[backers_count]],0)</f>
        <v>37.666666666666664</v>
      </c>
      <c r="Q3754" t="str">
        <f>LEFT(Table1[[#This Row],[Category and Sub-Category]],FIND("/",Table1[[#This Row],[Category and Sub-Category]])-1)</f>
        <v>theater</v>
      </c>
      <c r="R3754" t="str">
        <f>RIGHT(Table1[[#This Row],[Category and Sub-Category]],LEN(Table1[[#This Row],[Category and Sub-Category]])-FIND("/",Table1[[#This Row],[Category and Sub-Category]]))</f>
        <v>musical</v>
      </c>
      <c r="S3754" s="14">
        <f>(((Table1[[#This Row],[launched_at]]/60)/60)/24)+DATE(1970,1,1)</f>
        <v>42619.802488425921</v>
      </c>
      <c r="T3754" s="14">
        <f t="shared" si="58"/>
        <v>42659.875</v>
      </c>
    </row>
    <row r="3755" spans="1:20" ht="43.5" x14ac:dyDescent="0.35">
      <c r="A3755">
        <v>3753</v>
      </c>
      <c r="B3755" s="1" t="s">
        <v>3750</v>
      </c>
      <c r="C3755" s="1" t="s">
        <v>7863</v>
      </c>
      <c r="D3755" s="6">
        <v>5000</v>
      </c>
      <c r="E3755" s="6">
        <v>5167</v>
      </c>
      <c r="F3755" t="s">
        <v>8219</v>
      </c>
      <c r="G3755" t="s">
        <v>8224</v>
      </c>
      <c r="H3755" t="s">
        <v>8246</v>
      </c>
      <c r="I3755">
        <v>1433289600</v>
      </c>
      <c r="J3755">
        <v>1430768800</v>
      </c>
      <c r="K3755" t="b">
        <v>0</v>
      </c>
      <c r="L3755">
        <v>30</v>
      </c>
      <c r="M3755" t="b">
        <v>1</v>
      </c>
      <c r="N3755" t="s">
        <v>8305</v>
      </c>
      <c r="O3755" s="16">
        <f>Table1[[#This Row],[pledged]]/Table1[[#This Row],[goal]]*100</f>
        <v>103.34</v>
      </c>
      <c r="P3755" s="6">
        <f>IFERROR(Table1[[#This Row],[pledged]]/Table1[[#This Row],[backers_count]],0)</f>
        <v>172.23333333333332</v>
      </c>
      <c r="Q3755" t="str">
        <f>LEFT(Table1[[#This Row],[Category and Sub-Category]],FIND("/",Table1[[#This Row],[Category and Sub-Category]])-1)</f>
        <v>theater</v>
      </c>
      <c r="R3755" t="str">
        <f>RIGHT(Table1[[#This Row],[Category and Sub-Category]],LEN(Table1[[#This Row],[Category and Sub-Category]])-FIND("/",Table1[[#This Row],[Category and Sub-Category]]))</f>
        <v>musical</v>
      </c>
      <c r="S3755" s="14">
        <f>(((Table1[[#This Row],[launched_at]]/60)/60)/24)+DATE(1970,1,1)</f>
        <v>42128.824074074073</v>
      </c>
      <c r="T3755" s="14">
        <f t="shared" si="58"/>
        <v>42158</v>
      </c>
    </row>
    <row r="3756" spans="1:20" ht="43.5" x14ac:dyDescent="0.35">
      <c r="A3756">
        <v>3754</v>
      </c>
      <c r="B3756" s="1" t="s">
        <v>3751</v>
      </c>
      <c r="C3756" s="1" t="s">
        <v>7864</v>
      </c>
      <c r="D3756" s="6">
        <v>2500</v>
      </c>
      <c r="E3756" s="6">
        <v>3000</v>
      </c>
      <c r="F3756" t="s">
        <v>8219</v>
      </c>
      <c r="G3756" t="s">
        <v>8224</v>
      </c>
      <c r="H3756" t="s">
        <v>8246</v>
      </c>
      <c r="I3756">
        <v>1406350740</v>
      </c>
      <c r="J3756">
        <v>1403125737</v>
      </c>
      <c r="K3756" t="b">
        <v>0</v>
      </c>
      <c r="L3756">
        <v>27</v>
      </c>
      <c r="M3756" t="b">
        <v>1</v>
      </c>
      <c r="N3756" t="s">
        <v>8305</v>
      </c>
      <c r="O3756" s="16">
        <f>Table1[[#This Row],[pledged]]/Table1[[#This Row],[goal]]*100</f>
        <v>120</v>
      </c>
      <c r="P3756" s="6">
        <f>IFERROR(Table1[[#This Row],[pledged]]/Table1[[#This Row],[backers_count]],0)</f>
        <v>111.11111111111111</v>
      </c>
      <c r="Q3756" t="str">
        <f>LEFT(Table1[[#This Row],[Category and Sub-Category]],FIND("/",Table1[[#This Row],[Category and Sub-Category]])-1)</f>
        <v>theater</v>
      </c>
      <c r="R3756" t="str">
        <f>RIGHT(Table1[[#This Row],[Category and Sub-Category]],LEN(Table1[[#This Row],[Category and Sub-Category]])-FIND("/",Table1[[#This Row],[Category and Sub-Category]]))</f>
        <v>musical</v>
      </c>
      <c r="S3756" s="14">
        <f>(((Table1[[#This Row],[launched_at]]/60)/60)/24)+DATE(1970,1,1)</f>
        <v>41808.881215277775</v>
      </c>
      <c r="T3756" s="14">
        <f t="shared" si="58"/>
        <v>41846.207638888889</v>
      </c>
    </row>
    <row r="3757" spans="1:20" ht="43.5" x14ac:dyDescent="0.35">
      <c r="A3757">
        <v>3755</v>
      </c>
      <c r="B3757" s="1" t="s">
        <v>3752</v>
      </c>
      <c r="C3757" s="1" t="s">
        <v>7865</v>
      </c>
      <c r="D3757" s="6">
        <v>550</v>
      </c>
      <c r="E3757" s="6">
        <v>713</v>
      </c>
      <c r="F3757" t="s">
        <v>8219</v>
      </c>
      <c r="G3757" t="s">
        <v>8225</v>
      </c>
      <c r="H3757" t="s">
        <v>8247</v>
      </c>
      <c r="I3757">
        <v>1460753307</v>
      </c>
      <c r="J3757">
        <v>1458161307</v>
      </c>
      <c r="K3757" t="b">
        <v>0</v>
      </c>
      <c r="L3757">
        <v>28</v>
      </c>
      <c r="M3757" t="b">
        <v>1</v>
      </c>
      <c r="N3757" t="s">
        <v>8305</v>
      </c>
      <c r="O3757" s="16">
        <f>Table1[[#This Row],[pledged]]/Table1[[#This Row],[goal]]*100</f>
        <v>129.63636363636363</v>
      </c>
      <c r="P3757" s="6">
        <f>IFERROR(Table1[[#This Row],[pledged]]/Table1[[#This Row],[backers_count]],0)</f>
        <v>25.464285714285715</v>
      </c>
      <c r="Q3757" t="str">
        <f>LEFT(Table1[[#This Row],[Category and Sub-Category]],FIND("/",Table1[[#This Row],[Category and Sub-Category]])-1)</f>
        <v>theater</v>
      </c>
      <c r="R3757" t="str">
        <f>RIGHT(Table1[[#This Row],[Category and Sub-Category]],LEN(Table1[[#This Row],[Category and Sub-Category]])-FIND("/",Table1[[#This Row],[Category and Sub-Category]]))</f>
        <v>musical</v>
      </c>
      <c r="S3757" s="14">
        <f>(((Table1[[#This Row],[launched_at]]/60)/60)/24)+DATE(1970,1,1)</f>
        <v>42445.866979166662</v>
      </c>
      <c r="T3757" s="14">
        <f t="shared" si="58"/>
        <v>42475.866979166662</v>
      </c>
    </row>
    <row r="3758" spans="1:20" ht="43.5" x14ac:dyDescent="0.35">
      <c r="A3758">
        <v>3756</v>
      </c>
      <c r="B3758" s="1" t="s">
        <v>3753</v>
      </c>
      <c r="C3758" s="1" t="s">
        <v>7866</v>
      </c>
      <c r="D3758" s="6">
        <v>4500</v>
      </c>
      <c r="E3758" s="6">
        <v>4550</v>
      </c>
      <c r="F3758" t="s">
        <v>8219</v>
      </c>
      <c r="G3758" t="s">
        <v>8224</v>
      </c>
      <c r="H3758" t="s">
        <v>8246</v>
      </c>
      <c r="I3758">
        <v>1402515198</v>
      </c>
      <c r="J3758">
        <v>1399923198</v>
      </c>
      <c r="K3758" t="b">
        <v>0</v>
      </c>
      <c r="L3758">
        <v>17</v>
      </c>
      <c r="M3758" t="b">
        <v>1</v>
      </c>
      <c r="N3758" t="s">
        <v>8305</v>
      </c>
      <c r="O3758" s="16">
        <f>Table1[[#This Row],[pledged]]/Table1[[#This Row],[goal]]*100</f>
        <v>101.11111111111111</v>
      </c>
      <c r="P3758" s="6">
        <f>IFERROR(Table1[[#This Row],[pledged]]/Table1[[#This Row],[backers_count]],0)</f>
        <v>267.64705882352939</v>
      </c>
      <c r="Q3758" t="str">
        <f>LEFT(Table1[[#This Row],[Category and Sub-Category]],FIND("/",Table1[[#This Row],[Category and Sub-Category]])-1)</f>
        <v>theater</v>
      </c>
      <c r="R3758" t="str">
        <f>RIGHT(Table1[[#This Row],[Category and Sub-Category]],LEN(Table1[[#This Row],[Category and Sub-Category]])-FIND("/",Table1[[#This Row],[Category and Sub-Category]]))</f>
        <v>musical</v>
      </c>
      <c r="S3758" s="14">
        <f>(((Table1[[#This Row],[launched_at]]/60)/60)/24)+DATE(1970,1,1)</f>
        <v>41771.814791666664</v>
      </c>
      <c r="T3758" s="14">
        <f t="shared" si="58"/>
        <v>41801.814791666664</v>
      </c>
    </row>
    <row r="3759" spans="1:20" ht="43.5" x14ac:dyDescent="0.35">
      <c r="A3759">
        <v>3757</v>
      </c>
      <c r="B3759" s="1" t="s">
        <v>3754</v>
      </c>
      <c r="C3759" s="1" t="s">
        <v>7867</v>
      </c>
      <c r="D3759" s="6">
        <v>3500</v>
      </c>
      <c r="E3759" s="6">
        <v>3798</v>
      </c>
      <c r="F3759" t="s">
        <v>8219</v>
      </c>
      <c r="G3759" t="s">
        <v>8224</v>
      </c>
      <c r="H3759" t="s">
        <v>8246</v>
      </c>
      <c r="I3759">
        <v>1417465515</v>
      </c>
      <c r="J3759">
        <v>1415737515</v>
      </c>
      <c r="K3759" t="b">
        <v>0</v>
      </c>
      <c r="L3759">
        <v>50</v>
      </c>
      <c r="M3759" t="b">
        <v>1</v>
      </c>
      <c r="N3759" t="s">
        <v>8305</v>
      </c>
      <c r="O3759" s="16">
        <f>Table1[[#This Row],[pledged]]/Table1[[#This Row],[goal]]*100</f>
        <v>108.51428571428572</v>
      </c>
      <c r="P3759" s="6">
        <f>IFERROR(Table1[[#This Row],[pledged]]/Table1[[#This Row],[backers_count]],0)</f>
        <v>75.959999999999994</v>
      </c>
      <c r="Q3759" t="str">
        <f>LEFT(Table1[[#This Row],[Category and Sub-Category]],FIND("/",Table1[[#This Row],[Category and Sub-Category]])-1)</f>
        <v>theater</v>
      </c>
      <c r="R3759" t="str">
        <f>RIGHT(Table1[[#This Row],[Category and Sub-Category]],LEN(Table1[[#This Row],[Category and Sub-Category]])-FIND("/",Table1[[#This Row],[Category and Sub-Category]]))</f>
        <v>musical</v>
      </c>
      <c r="S3759" s="14">
        <f>(((Table1[[#This Row],[launched_at]]/60)/60)/24)+DATE(1970,1,1)</f>
        <v>41954.850868055553</v>
      </c>
      <c r="T3759" s="14">
        <f t="shared" si="58"/>
        <v>41974.850868055553</v>
      </c>
    </row>
    <row r="3760" spans="1:20" ht="29" x14ac:dyDescent="0.35">
      <c r="A3760">
        <v>3758</v>
      </c>
      <c r="B3760" s="1" t="s">
        <v>3755</v>
      </c>
      <c r="C3760" s="1" t="s">
        <v>7868</v>
      </c>
      <c r="D3760" s="6">
        <v>1500</v>
      </c>
      <c r="E3760" s="6">
        <v>1535</v>
      </c>
      <c r="F3760" t="s">
        <v>8219</v>
      </c>
      <c r="G3760" t="s">
        <v>8224</v>
      </c>
      <c r="H3760" t="s">
        <v>8246</v>
      </c>
      <c r="I3760">
        <v>1400475600</v>
      </c>
      <c r="J3760">
        <v>1397819938</v>
      </c>
      <c r="K3760" t="b">
        <v>0</v>
      </c>
      <c r="L3760">
        <v>26</v>
      </c>
      <c r="M3760" t="b">
        <v>1</v>
      </c>
      <c r="N3760" t="s">
        <v>8305</v>
      </c>
      <c r="O3760" s="16">
        <f>Table1[[#This Row],[pledged]]/Table1[[#This Row],[goal]]*100</f>
        <v>102.33333333333334</v>
      </c>
      <c r="P3760" s="6">
        <f>IFERROR(Table1[[#This Row],[pledged]]/Table1[[#This Row],[backers_count]],0)</f>
        <v>59.03846153846154</v>
      </c>
      <c r="Q3760" t="str">
        <f>LEFT(Table1[[#This Row],[Category and Sub-Category]],FIND("/",Table1[[#This Row],[Category and Sub-Category]])-1)</f>
        <v>theater</v>
      </c>
      <c r="R3760" t="str">
        <f>RIGHT(Table1[[#This Row],[Category and Sub-Category]],LEN(Table1[[#This Row],[Category and Sub-Category]])-FIND("/",Table1[[#This Row],[Category and Sub-Category]]))</f>
        <v>musical</v>
      </c>
      <c r="S3760" s="14">
        <f>(((Table1[[#This Row],[launched_at]]/60)/60)/24)+DATE(1970,1,1)</f>
        <v>41747.471504629626</v>
      </c>
      <c r="T3760" s="14">
        <f t="shared" si="58"/>
        <v>41778.208333333336</v>
      </c>
    </row>
    <row r="3761" spans="1:20" ht="29" x14ac:dyDescent="0.35">
      <c r="A3761">
        <v>3759</v>
      </c>
      <c r="B3761" s="1" t="s">
        <v>3756</v>
      </c>
      <c r="C3761" s="1" t="s">
        <v>7869</v>
      </c>
      <c r="D3761" s="6">
        <v>4000</v>
      </c>
      <c r="E3761" s="6">
        <v>4409.7700000000004</v>
      </c>
      <c r="F3761" t="s">
        <v>8219</v>
      </c>
      <c r="G3761" t="s">
        <v>8224</v>
      </c>
      <c r="H3761" t="s">
        <v>8246</v>
      </c>
      <c r="I3761">
        <v>1440556553</v>
      </c>
      <c r="J3761">
        <v>1435372553</v>
      </c>
      <c r="K3761" t="b">
        <v>0</v>
      </c>
      <c r="L3761">
        <v>88</v>
      </c>
      <c r="M3761" t="b">
        <v>1</v>
      </c>
      <c r="N3761" t="s">
        <v>8305</v>
      </c>
      <c r="O3761" s="16">
        <f>Table1[[#This Row],[pledged]]/Table1[[#This Row],[goal]]*100</f>
        <v>110.24425000000002</v>
      </c>
      <c r="P3761" s="6">
        <f>IFERROR(Table1[[#This Row],[pledged]]/Table1[[#This Row],[backers_count]],0)</f>
        <v>50.111022727272733</v>
      </c>
      <c r="Q3761" t="str">
        <f>LEFT(Table1[[#This Row],[Category and Sub-Category]],FIND("/",Table1[[#This Row],[Category and Sub-Category]])-1)</f>
        <v>theater</v>
      </c>
      <c r="R3761" t="str">
        <f>RIGHT(Table1[[#This Row],[Category and Sub-Category]],LEN(Table1[[#This Row],[Category and Sub-Category]])-FIND("/",Table1[[#This Row],[Category and Sub-Category]]))</f>
        <v>musical</v>
      </c>
      <c r="S3761" s="14">
        <f>(((Table1[[#This Row],[launched_at]]/60)/60)/24)+DATE(1970,1,1)</f>
        <v>42182.108252314814</v>
      </c>
      <c r="T3761" s="14">
        <f t="shared" si="58"/>
        <v>42242.108252314814</v>
      </c>
    </row>
    <row r="3762" spans="1:20" ht="43.5" x14ac:dyDescent="0.35">
      <c r="A3762">
        <v>3760</v>
      </c>
      <c r="B3762" s="1" t="s">
        <v>3757</v>
      </c>
      <c r="C3762" s="1" t="s">
        <v>7870</v>
      </c>
      <c r="D3762" s="6">
        <v>5000</v>
      </c>
      <c r="E3762" s="6">
        <v>5050.7700000000004</v>
      </c>
      <c r="F3762" t="s">
        <v>8219</v>
      </c>
      <c r="G3762" t="s">
        <v>8224</v>
      </c>
      <c r="H3762" t="s">
        <v>8246</v>
      </c>
      <c r="I3762">
        <v>1399293386</v>
      </c>
      <c r="J3762">
        <v>1397133386</v>
      </c>
      <c r="K3762" t="b">
        <v>0</v>
      </c>
      <c r="L3762">
        <v>91</v>
      </c>
      <c r="M3762" t="b">
        <v>1</v>
      </c>
      <c r="N3762" t="s">
        <v>8305</v>
      </c>
      <c r="O3762" s="16">
        <f>Table1[[#This Row],[pledged]]/Table1[[#This Row],[goal]]*100</f>
        <v>101.0154</v>
      </c>
      <c r="P3762" s="6">
        <f>IFERROR(Table1[[#This Row],[pledged]]/Table1[[#This Row],[backers_count]],0)</f>
        <v>55.502967032967035</v>
      </c>
      <c r="Q3762" t="str">
        <f>LEFT(Table1[[#This Row],[Category and Sub-Category]],FIND("/",Table1[[#This Row],[Category and Sub-Category]])-1)</f>
        <v>theater</v>
      </c>
      <c r="R3762" t="str">
        <f>RIGHT(Table1[[#This Row],[Category and Sub-Category]],LEN(Table1[[#This Row],[Category and Sub-Category]])-FIND("/",Table1[[#This Row],[Category and Sub-Category]]))</f>
        <v>musical</v>
      </c>
      <c r="S3762" s="14">
        <f>(((Table1[[#This Row],[launched_at]]/60)/60)/24)+DATE(1970,1,1)</f>
        <v>41739.525300925925</v>
      </c>
      <c r="T3762" s="14">
        <f t="shared" si="58"/>
        <v>41764.525300925925</v>
      </c>
    </row>
    <row r="3763" spans="1:20" ht="58" x14ac:dyDescent="0.35">
      <c r="A3763">
        <v>3761</v>
      </c>
      <c r="B3763" s="1" t="s">
        <v>3758</v>
      </c>
      <c r="C3763" s="1" t="s">
        <v>7871</v>
      </c>
      <c r="D3763" s="6">
        <v>500</v>
      </c>
      <c r="E3763" s="6">
        <v>500</v>
      </c>
      <c r="F3763" t="s">
        <v>8219</v>
      </c>
      <c r="G3763" t="s">
        <v>8225</v>
      </c>
      <c r="H3763" t="s">
        <v>8247</v>
      </c>
      <c r="I3763">
        <v>1439247600</v>
      </c>
      <c r="J3763">
        <v>1434625937</v>
      </c>
      <c r="K3763" t="b">
        <v>0</v>
      </c>
      <c r="L3763">
        <v>3</v>
      </c>
      <c r="M3763" t="b">
        <v>1</v>
      </c>
      <c r="N3763" t="s">
        <v>8305</v>
      </c>
      <c r="O3763" s="16">
        <f>Table1[[#This Row],[pledged]]/Table1[[#This Row],[goal]]*100</f>
        <v>100</v>
      </c>
      <c r="P3763" s="6">
        <f>IFERROR(Table1[[#This Row],[pledged]]/Table1[[#This Row],[backers_count]],0)</f>
        <v>166.66666666666666</v>
      </c>
      <c r="Q3763" t="str">
        <f>LEFT(Table1[[#This Row],[Category and Sub-Category]],FIND("/",Table1[[#This Row],[Category and Sub-Category]])-1)</f>
        <v>theater</v>
      </c>
      <c r="R3763" t="str">
        <f>RIGHT(Table1[[#This Row],[Category and Sub-Category]],LEN(Table1[[#This Row],[Category and Sub-Category]])-FIND("/",Table1[[#This Row],[Category and Sub-Category]]))</f>
        <v>musical</v>
      </c>
      <c r="S3763" s="14">
        <f>(((Table1[[#This Row],[launched_at]]/60)/60)/24)+DATE(1970,1,1)</f>
        <v>42173.466863425929</v>
      </c>
      <c r="T3763" s="14">
        <f t="shared" si="58"/>
        <v>42226.958333333328</v>
      </c>
    </row>
    <row r="3764" spans="1:20" ht="43.5" x14ac:dyDescent="0.35">
      <c r="A3764">
        <v>3762</v>
      </c>
      <c r="B3764" s="1" t="s">
        <v>3759</v>
      </c>
      <c r="C3764" s="1" t="s">
        <v>7872</v>
      </c>
      <c r="D3764" s="6">
        <v>1250</v>
      </c>
      <c r="E3764" s="6">
        <v>1328</v>
      </c>
      <c r="F3764" t="s">
        <v>8219</v>
      </c>
      <c r="G3764" t="s">
        <v>8225</v>
      </c>
      <c r="H3764" t="s">
        <v>8247</v>
      </c>
      <c r="I3764">
        <v>1438543889</v>
      </c>
      <c r="J3764">
        <v>1436383889</v>
      </c>
      <c r="K3764" t="b">
        <v>0</v>
      </c>
      <c r="L3764">
        <v>28</v>
      </c>
      <c r="M3764" t="b">
        <v>1</v>
      </c>
      <c r="N3764" t="s">
        <v>8305</v>
      </c>
      <c r="O3764" s="16">
        <f>Table1[[#This Row],[pledged]]/Table1[[#This Row],[goal]]*100</f>
        <v>106.24</v>
      </c>
      <c r="P3764" s="6">
        <f>IFERROR(Table1[[#This Row],[pledged]]/Table1[[#This Row],[backers_count]],0)</f>
        <v>47.428571428571431</v>
      </c>
      <c r="Q3764" t="str">
        <f>LEFT(Table1[[#This Row],[Category and Sub-Category]],FIND("/",Table1[[#This Row],[Category and Sub-Category]])-1)</f>
        <v>theater</v>
      </c>
      <c r="R3764" t="str">
        <f>RIGHT(Table1[[#This Row],[Category and Sub-Category]],LEN(Table1[[#This Row],[Category and Sub-Category]])-FIND("/",Table1[[#This Row],[Category and Sub-Category]]))</f>
        <v>musical</v>
      </c>
      <c r="S3764" s="14">
        <f>(((Table1[[#This Row],[launched_at]]/60)/60)/24)+DATE(1970,1,1)</f>
        <v>42193.813530092593</v>
      </c>
      <c r="T3764" s="14">
        <f t="shared" si="58"/>
        <v>42218.813530092593</v>
      </c>
    </row>
    <row r="3765" spans="1:20" ht="29" x14ac:dyDescent="0.35">
      <c r="A3765">
        <v>3763</v>
      </c>
      <c r="B3765" s="1" t="s">
        <v>3760</v>
      </c>
      <c r="C3765" s="1" t="s">
        <v>7873</v>
      </c>
      <c r="D3765" s="6">
        <v>5000</v>
      </c>
      <c r="E3765" s="6">
        <v>5000</v>
      </c>
      <c r="F3765" t="s">
        <v>8219</v>
      </c>
      <c r="G3765" t="s">
        <v>8224</v>
      </c>
      <c r="H3765" t="s">
        <v>8246</v>
      </c>
      <c r="I3765">
        <v>1427907626</v>
      </c>
      <c r="J3765">
        <v>1425319226</v>
      </c>
      <c r="K3765" t="b">
        <v>0</v>
      </c>
      <c r="L3765">
        <v>77</v>
      </c>
      <c r="M3765" t="b">
        <v>1</v>
      </c>
      <c r="N3765" t="s">
        <v>8305</v>
      </c>
      <c r="O3765" s="16">
        <f>Table1[[#This Row],[pledged]]/Table1[[#This Row],[goal]]*100</f>
        <v>100</v>
      </c>
      <c r="P3765" s="6">
        <f>IFERROR(Table1[[#This Row],[pledged]]/Table1[[#This Row],[backers_count]],0)</f>
        <v>64.935064935064929</v>
      </c>
      <c r="Q3765" t="str">
        <f>LEFT(Table1[[#This Row],[Category and Sub-Category]],FIND("/",Table1[[#This Row],[Category and Sub-Category]])-1)</f>
        <v>theater</v>
      </c>
      <c r="R3765" t="str">
        <f>RIGHT(Table1[[#This Row],[Category and Sub-Category]],LEN(Table1[[#This Row],[Category and Sub-Category]])-FIND("/",Table1[[#This Row],[Category and Sub-Category]]))</f>
        <v>musical</v>
      </c>
      <c r="S3765" s="14">
        <f>(((Table1[[#This Row],[launched_at]]/60)/60)/24)+DATE(1970,1,1)</f>
        <v>42065.750300925924</v>
      </c>
      <c r="T3765" s="14">
        <f t="shared" si="58"/>
        <v>42095.708634259259</v>
      </c>
    </row>
    <row r="3766" spans="1:20" ht="43.5" x14ac:dyDescent="0.35">
      <c r="A3766">
        <v>3764</v>
      </c>
      <c r="B3766" s="1" t="s">
        <v>3761</v>
      </c>
      <c r="C3766" s="1" t="s">
        <v>7874</v>
      </c>
      <c r="D3766" s="6">
        <v>1500</v>
      </c>
      <c r="E3766" s="6">
        <v>1500</v>
      </c>
      <c r="F3766" t="s">
        <v>8219</v>
      </c>
      <c r="G3766" t="s">
        <v>8224</v>
      </c>
      <c r="H3766" t="s">
        <v>8246</v>
      </c>
      <c r="I3766">
        <v>1464482160</v>
      </c>
      <c r="J3766">
        <v>1462824832</v>
      </c>
      <c r="K3766" t="b">
        <v>0</v>
      </c>
      <c r="L3766">
        <v>27</v>
      </c>
      <c r="M3766" t="b">
        <v>1</v>
      </c>
      <c r="N3766" t="s">
        <v>8305</v>
      </c>
      <c r="O3766" s="16">
        <f>Table1[[#This Row],[pledged]]/Table1[[#This Row],[goal]]*100</f>
        <v>100</v>
      </c>
      <c r="P3766" s="6">
        <f>IFERROR(Table1[[#This Row],[pledged]]/Table1[[#This Row],[backers_count]],0)</f>
        <v>55.555555555555557</v>
      </c>
      <c r="Q3766" t="str">
        <f>LEFT(Table1[[#This Row],[Category and Sub-Category]],FIND("/",Table1[[#This Row],[Category and Sub-Category]])-1)</f>
        <v>theater</v>
      </c>
      <c r="R3766" t="str">
        <f>RIGHT(Table1[[#This Row],[Category and Sub-Category]],LEN(Table1[[#This Row],[Category and Sub-Category]])-FIND("/",Table1[[#This Row],[Category and Sub-Category]]))</f>
        <v>musical</v>
      </c>
      <c r="S3766" s="14">
        <f>(((Table1[[#This Row],[launched_at]]/60)/60)/24)+DATE(1970,1,1)</f>
        <v>42499.842962962968</v>
      </c>
      <c r="T3766" s="14">
        <f t="shared" si="58"/>
        <v>42519.024999999994</v>
      </c>
    </row>
    <row r="3767" spans="1:20" ht="43.5" x14ac:dyDescent="0.35">
      <c r="A3767">
        <v>3765</v>
      </c>
      <c r="B3767" s="1" t="s">
        <v>3762</v>
      </c>
      <c r="C3767" s="1" t="s">
        <v>7875</v>
      </c>
      <c r="D3767" s="6">
        <v>7000</v>
      </c>
      <c r="E3767" s="6">
        <v>7942</v>
      </c>
      <c r="F3767" t="s">
        <v>8219</v>
      </c>
      <c r="G3767" t="s">
        <v>8224</v>
      </c>
      <c r="H3767" t="s">
        <v>8246</v>
      </c>
      <c r="I3767">
        <v>1406745482</v>
      </c>
      <c r="J3767">
        <v>1404153482</v>
      </c>
      <c r="K3767" t="b">
        <v>0</v>
      </c>
      <c r="L3767">
        <v>107</v>
      </c>
      <c r="M3767" t="b">
        <v>1</v>
      </c>
      <c r="N3767" t="s">
        <v>8305</v>
      </c>
      <c r="O3767" s="16">
        <f>Table1[[#This Row],[pledged]]/Table1[[#This Row],[goal]]*100</f>
        <v>113.45714285714286</v>
      </c>
      <c r="P3767" s="6">
        <f>IFERROR(Table1[[#This Row],[pledged]]/Table1[[#This Row],[backers_count]],0)</f>
        <v>74.224299065420567</v>
      </c>
      <c r="Q3767" t="str">
        <f>LEFT(Table1[[#This Row],[Category and Sub-Category]],FIND("/",Table1[[#This Row],[Category and Sub-Category]])-1)</f>
        <v>theater</v>
      </c>
      <c r="R3767" t="str">
        <f>RIGHT(Table1[[#This Row],[Category and Sub-Category]],LEN(Table1[[#This Row],[Category and Sub-Category]])-FIND("/",Table1[[#This Row],[Category and Sub-Category]]))</f>
        <v>musical</v>
      </c>
      <c r="S3767" s="14">
        <f>(((Table1[[#This Row],[launched_at]]/60)/60)/24)+DATE(1970,1,1)</f>
        <v>41820.776412037041</v>
      </c>
      <c r="T3767" s="14">
        <f t="shared" si="58"/>
        <v>41850.776412037041</v>
      </c>
    </row>
    <row r="3768" spans="1:20" ht="43.5" x14ac:dyDescent="0.35">
      <c r="A3768">
        <v>3766</v>
      </c>
      <c r="B3768" s="1" t="s">
        <v>3763</v>
      </c>
      <c r="C3768" s="1" t="s">
        <v>7876</v>
      </c>
      <c r="D3768" s="6">
        <v>10000</v>
      </c>
      <c r="E3768" s="6">
        <v>10265.01</v>
      </c>
      <c r="F3768" t="s">
        <v>8219</v>
      </c>
      <c r="G3768" t="s">
        <v>8224</v>
      </c>
      <c r="H3768" t="s">
        <v>8246</v>
      </c>
      <c r="I3768">
        <v>1404360045</v>
      </c>
      <c r="J3768">
        <v>1401336045</v>
      </c>
      <c r="K3768" t="b">
        <v>0</v>
      </c>
      <c r="L3768">
        <v>96</v>
      </c>
      <c r="M3768" t="b">
        <v>1</v>
      </c>
      <c r="N3768" t="s">
        <v>8305</v>
      </c>
      <c r="O3768" s="16">
        <f>Table1[[#This Row],[pledged]]/Table1[[#This Row],[goal]]*100</f>
        <v>102.65010000000001</v>
      </c>
      <c r="P3768" s="6">
        <f>IFERROR(Table1[[#This Row],[pledged]]/Table1[[#This Row],[backers_count]],0)</f>
        <v>106.9271875</v>
      </c>
      <c r="Q3768" t="str">
        <f>LEFT(Table1[[#This Row],[Category and Sub-Category]],FIND("/",Table1[[#This Row],[Category and Sub-Category]])-1)</f>
        <v>theater</v>
      </c>
      <c r="R3768" t="str">
        <f>RIGHT(Table1[[#This Row],[Category and Sub-Category]],LEN(Table1[[#This Row],[Category and Sub-Category]])-FIND("/",Table1[[#This Row],[Category and Sub-Category]]))</f>
        <v>musical</v>
      </c>
      <c r="S3768" s="14">
        <f>(((Table1[[#This Row],[launched_at]]/60)/60)/24)+DATE(1970,1,1)</f>
        <v>41788.167187500003</v>
      </c>
      <c r="T3768" s="14">
        <f t="shared" si="58"/>
        <v>41823.167187500003</v>
      </c>
    </row>
    <row r="3769" spans="1:20" ht="43.5" x14ac:dyDescent="0.35">
      <c r="A3769">
        <v>3767</v>
      </c>
      <c r="B3769" s="1" t="s">
        <v>3764</v>
      </c>
      <c r="C3769" s="1" t="s">
        <v>7877</v>
      </c>
      <c r="D3769" s="6">
        <v>2000</v>
      </c>
      <c r="E3769" s="6">
        <v>2335</v>
      </c>
      <c r="F3769" t="s">
        <v>8219</v>
      </c>
      <c r="G3769" t="s">
        <v>8224</v>
      </c>
      <c r="H3769" t="s">
        <v>8246</v>
      </c>
      <c r="I3769">
        <v>1425185940</v>
      </c>
      <c r="J3769">
        <v>1423960097</v>
      </c>
      <c r="K3769" t="b">
        <v>0</v>
      </c>
      <c r="L3769">
        <v>56</v>
      </c>
      <c r="M3769" t="b">
        <v>1</v>
      </c>
      <c r="N3769" t="s">
        <v>8305</v>
      </c>
      <c r="O3769" s="16">
        <f>Table1[[#This Row],[pledged]]/Table1[[#This Row],[goal]]*100</f>
        <v>116.75</v>
      </c>
      <c r="P3769" s="6">
        <f>IFERROR(Table1[[#This Row],[pledged]]/Table1[[#This Row],[backers_count]],0)</f>
        <v>41.696428571428569</v>
      </c>
      <c r="Q3769" t="str">
        <f>LEFT(Table1[[#This Row],[Category and Sub-Category]],FIND("/",Table1[[#This Row],[Category and Sub-Category]])-1)</f>
        <v>theater</v>
      </c>
      <c r="R3769" t="str">
        <f>RIGHT(Table1[[#This Row],[Category and Sub-Category]],LEN(Table1[[#This Row],[Category and Sub-Category]])-FIND("/",Table1[[#This Row],[Category and Sub-Category]]))</f>
        <v>musical</v>
      </c>
      <c r="S3769" s="14">
        <f>(((Table1[[#This Row],[launched_at]]/60)/60)/24)+DATE(1970,1,1)</f>
        <v>42050.019641203704</v>
      </c>
      <c r="T3769" s="14">
        <f t="shared" si="58"/>
        <v>42064.207638888889</v>
      </c>
    </row>
    <row r="3770" spans="1:20" ht="43.5" x14ac:dyDescent="0.35">
      <c r="A3770">
        <v>3768</v>
      </c>
      <c r="B3770" s="1" t="s">
        <v>3765</v>
      </c>
      <c r="C3770" s="1" t="s">
        <v>7878</v>
      </c>
      <c r="D3770" s="6">
        <v>4000</v>
      </c>
      <c r="E3770" s="6">
        <v>4306.1099999999997</v>
      </c>
      <c r="F3770" t="s">
        <v>8219</v>
      </c>
      <c r="G3770" t="s">
        <v>8224</v>
      </c>
      <c r="H3770" t="s">
        <v>8246</v>
      </c>
      <c r="I3770">
        <v>1402594090</v>
      </c>
      <c r="J3770">
        <v>1400002090</v>
      </c>
      <c r="K3770" t="b">
        <v>0</v>
      </c>
      <c r="L3770">
        <v>58</v>
      </c>
      <c r="M3770" t="b">
        <v>1</v>
      </c>
      <c r="N3770" t="s">
        <v>8305</v>
      </c>
      <c r="O3770" s="16">
        <f>Table1[[#This Row],[pledged]]/Table1[[#This Row],[goal]]*100</f>
        <v>107.65274999999998</v>
      </c>
      <c r="P3770" s="6">
        <f>IFERROR(Table1[[#This Row],[pledged]]/Table1[[#This Row],[backers_count]],0)</f>
        <v>74.243275862068955</v>
      </c>
      <c r="Q3770" t="str">
        <f>LEFT(Table1[[#This Row],[Category and Sub-Category]],FIND("/",Table1[[#This Row],[Category and Sub-Category]])-1)</f>
        <v>theater</v>
      </c>
      <c r="R3770" t="str">
        <f>RIGHT(Table1[[#This Row],[Category and Sub-Category]],LEN(Table1[[#This Row],[Category and Sub-Category]])-FIND("/",Table1[[#This Row],[Category and Sub-Category]]))</f>
        <v>musical</v>
      </c>
      <c r="S3770" s="14">
        <f>(((Table1[[#This Row],[launched_at]]/60)/60)/24)+DATE(1970,1,1)</f>
        <v>41772.727893518517</v>
      </c>
      <c r="T3770" s="14">
        <f t="shared" si="58"/>
        <v>41802.727893518517</v>
      </c>
    </row>
    <row r="3771" spans="1:20" ht="43.5" x14ac:dyDescent="0.35">
      <c r="A3771">
        <v>3769</v>
      </c>
      <c r="B3771" s="1" t="s">
        <v>3766</v>
      </c>
      <c r="C3771" s="1" t="s">
        <v>7879</v>
      </c>
      <c r="D3771" s="6">
        <v>1100</v>
      </c>
      <c r="E3771" s="6">
        <v>1100</v>
      </c>
      <c r="F3771" t="s">
        <v>8219</v>
      </c>
      <c r="G3771" t="s">
        <v>8224</v>
      </c>
      <c r="H3771" t="s">
        <v>8246</v>
      </c>
      <c r="I3771">
        <v>1460730079</v>
      </c>
      <c r="J3771">
        <v>1458138079</v>
      </c>
      <c r="K3771" t="b">
        <v>0</v>
      </c>
      <c r="L3771">
        <v>15</v>
      </c>
      <c r="M3771" t="b">
        <v>1</v>
      </c>
      <c r="N3771" t="s">
        <v>8305</v>
      </c>
      <c r="O3771" s="16">
        <f>Table1[[#This Row],[pledged]]/Table1[[#This Row],[goal]]*100</f>
        <v>100</v>
      </c>
      <c r="P3771" s="6">
        <f>IFERROR(Table1[[#This Row],[pledged]]/Table1[[#This Row],[backers_count]],0)</f>
        <v>73.333333333333329</v>
      </c>
      <c r="Q3771" t="str">
        <f>LEFT(Table1[[#This Row],[Category and Sub-Category]],FIND("/",Table1[[#This Row],[Category and Sub-Category]])-1)</f>
        <v>theater</v>
      </c>
      <c r="R3771" t="str">
        <f>RIGHT(Table1[[#This Row],[Category and Sub-Category]],LEN(Table1[[#This Row],[Category and Sub-Category]])-FIND("/",Table1[[#This Row],[Category and Sub-Category]]))</f>
        <v>musical</v>
      </c>
      <c r="S3771" s="14">
        <f>(((Table1[[#This Row],[launched_at]]/60)/60)/24)+DATE(1970,1,1)</f>
        <v>42445.598136574074</v>
      </c>
      <c r="T3771" s="14">
        <f t="shared" si="58"/>
        <v>42475.598136574074</v>
      </c>
    </row>
    <row r="3772" spans="1:20" ht="43.5" x14ac:dyDescent="0.35">
      <c r="A3772">
        <v>3770</v>
      </c>
      <c r="B3772" s="1" t="s">
        <v>3767</v>
      </c>
      <c r="C3772" s="1" t="s">
        <v>7880</v>
      </c>
      <c r="D3772" s="6">
        <v>2000</v>
      </c>
      <c r="E3772" s="6">
        <v>2000</v>
      </c>
      <c r="F3772" t="s">
        <v>8219</v>
      </c>
      <c r="G3772" t="s">
        <v>8225</v>
      </c>
      <c r="H3772" t="s">
        <v>8247</v>
      </c>
      <c r="I3772">
        <v>1434234010</v>
      </c>
      <c r="J3772">
        <v>1431642010</v>
      </c>
      <c r="K3772" t="b">
        <v>0</v>
      </c>
      <c r="L3772">
        <v>20</v>
      </c>
      <c r="M3772" t="b">
        <v>1</v>
      </c>
      <c r="N3772" t="s">
        <v>8305</v>
      </c>
      <c r="O3772" s="16">
        <f>Table1[[#This Row],[pledged]]/Table1[[#This Row],[goal]]*100</f>
        <v>100</v>
      </c>
      <c r="P3772" s="6">
        <f>IFERROR(Table1[[#This Row],[pledged]]/Table1[[#This Row],[backers_count]],0)</f>
        <v>100</v>
      </c>
      <c r="Q3772" t="str">
        <f>LEFT(Table1[[#This Row],[Category and Sub-Category]],FIND("/",Table1[[#This Row],[Category and Sub-Category]])-1)</f>
        <v>theater</v>
      </c>
      <c r="R3772" t="str">
        <f>RIGHT(Table1[[#This Row],[Category and Sub-Category]],LEN(Table1[[#This Row],[Category and Sub-Category]])-FIND("/",Table1[[#This Row],[Category and Sub-Category]]))</f>
        <v>musical</v>
      </c>
      <c r="S3772" s="14">
        <f>(((Table1[[#This Row],[launched_at]]/60)/60)/24)+DATE(1970,1,1)</f>
        <v>42138.930671296301</v>
      </c>
      <c r="T3772" s="14">
        <f t="shared" si="58"/>
        <v>42168.930671296301</v>
      </c>
    </row>
    <row r="3773" spans="1:20" ht="29" x14ac:dyDescent="0.35">
      <c r="A3773">
        <v>3771</v>
      </c>
      <c r="B3773" s="1" t="s">
        <v>3768</v>
      </c>
      <c r="C3773" s="1" t="s">
        <v>7881</v>
      </c>
      <c r="D3773" s="6">
        <v>1000</v>
      </c>
      <c r="E3773" s="6">
        <v>1460</v>
      </c>
      <c r="F3773" t="s">
        <v>8219</v>
      </c>
      <c r="G3773" t="s">
        <v>8224</v>
      </c>
      <c r="H3773" t="s">
        <v>8246</v>
      </c>
      <c r="I3773">
        <v>1463529600</v>
      </c>
      <c r="J3773">
        <v>1462307652</v>
      </c>
      <c r="K3773" t="b">
        <v>0</v>
      </c>
      <c r="L3773">
        <v>38</v>
      </c>
      <c r="M3773" t="b">
        <v>1</v>
      </c>
      <c r="N3773" t="s">
        <v>8305</v>
      </c>
      <c r="O3773" s="16">
        <f>Table1[[#This Row],[pledged]]/Table1[[#This Row],[goal]]*100</f>
        <v>146</v>
      </c>
      <c r="P3773" s="6">
        <f>IFERROR(Table1[[#This Row],[pledged]]/Table1[[#This Row],[backers_count]],0)</f>
        <v>38.421052631578945</v>
      </c>
      <c r="Q3773" t="str">
        <f>LEFT(Table1[[#This Row],[Category and Sub-Category]],FIND("/",Table1[[#This Row],[Category and Sub-Category]])-1)</f>
        <v>theater</v>
      </c>
      <c r="R3773" t="str">
        <f>RIGHT(Table1[[#This Row],[Category and Sub-Category]],LEN(Table1[[#This Row],[Category and Sub-Category]])-FIND("/",Table1[[#This Row],[Category and Sub-Category]]))</f>
        <v>musical</v>
      </c>
      <c r="S3773" s="14">
        <f>(((Table1[[#This Row],[launched_at]]/60)/60)/24)+DATE(1970,1,1)</f>
        <v>42493.857083333336</v>
      </c>
      <c r="T3773" s="14">
        <f t="shared" si="58"/>
        <v>42508</v>
      </c>
    </row>
    <row r="3774" spans="1:20" ht="43.5" x14ac:dyDescent="0.35">
      <c r="A3774">
        <v>3772</v>
      </c>
      <c r="B3774" s="1" t="s">
        <v>3769</v>
      </c>
      <c r="C3774" s="1" t="s">
        <v>7882</v>
      </c>
      <c r="D3774" s="6">
        <v>5000</v>
      </c>
      <c r="E3774" s="6">
        <v>5510</v>
      </c>
      <c r="F3774" t="s">
        <v>8219</v>
      </c>
      <c r="G3774" t="s">
        <v>8224</v>
      </c>
      <c r="H3774" t="s">
        <v>8246</v>
      </c>
      <c r="I3774">
        <v>1480399200</v>
      </c>
      <c r="J3774">
        <v>1478616506</v>
      </c>
      <c r="K3774" t="b">
        <v>0</v>
      </c>
      <c r="L3774">
        <v>33</v>
      </c>
      <c r="M3774" t="b">
        <v>1</v>
      </c>
      <c r="N3774" t="s">
        <v>8305</v>
      </c>
      <c r="O3774" s="16">
        <f>Table1[[#This Row],[pledged]]/Table1[[#This Row],[goal]]*100</f>
        <v>110.2</v>
      </c>
      <c r="P3774" s="6">
        <f>IFERROR(Table1[[#This Row],[pledged]]/Table1[[#This Row],[backers_count]],0)</f>
        <v>166.96969696969697</v>
      </c>
      <c r="Q3774" t="str">
        <f>LEFT(Table1[[#This Row],[Category and Sub-Category]],FIND("/",Table1[[#This Row],[Category and Sub-Category]])-1)</f>
        <v>theater</v>
      </c>
      <c r="R3774" t="str">
        <f>RIGHT(Table1[[#This Row],[Category and Sub-Category]],LEN(Table1[[#This Row],[Category and Sub-Category]])-FIND("/",Table1[[#This Row],[Category and Sub-Category]]))</f>
        <v>musical</v>
      </c>
      <c r="S3774" s="14">
        <f>(((Table1[[#This Row],[launched_at]]/60)/60)/24)+DATE(1970,1,1)</f>
        <v>42682.616967592592</v>
      </c>
      <c r="T3774" s="14">
        <f t="shared" si="58"/>
        <v>42703.25</v>
      </c>
    </row>
    <row r="3775" spans="1:20" ht="29" x14ac:dyDescent="0.35">
      <c r="A3775">
        <v>3773</v>
      </c>
      <c r="B3775" s="1" t="s">
        <v>3770</v>
      </c>
      <c r="C3775" s="1" t="s">
        <v>7883</v>
      </c>
      <c r="D3775" s="6">
        <v>5000</v>
      </c>
      <c r="E3775" s="6">
        <v>5410</v>
      </c>
      <c r="F3775" t="s">
        <v>8219</v>
      </c>
      <c r="G3775" t="s">
        <v>8224</v>
      </c>
      <c r="H3775" t="s">
        <v>8246</v>
      </c>
      <c r="I3775">
        <v>1479175680</v>
      </c>
      <c r="J3775">
        <v>1476317247</v>
      </c>
      <c r="K3775" t="b">
        <v>0</v>
      </c>
      <c r="L3775">
        <v>57</v>
      </c>
      <c r="M3775" t="b">
        <v>1</v>
      </c>
      <c r="N3775" t="s">
        <v>8305</v>
      </c>
      <c r="O3775" s="16">
        <f>Table1[[#This Row],[pledged]]/Table1[[#This Row],[goal]]*100</f>
        <v>108.2</v>
      </c>
      <c r="P3775" s="6">
        <f>IFERROR(Table1[[#This Row],[pledged]]/Table1[[#This Row],[backers_count]],0)</f>
        <v>94.912280701754383</v>
      </c>
      <c r="Q3775" t="str">
        <f>LEFT(Table1[[#This Row],[Category and Sub-Category]],FIND("/",Table1[[#This Row],[Category and Sub-Category]])-1)</f>
        <v>theater</v>
      </c>
      <c r="R3775" t="str">
        <f>RIGHT(Table1[[#This Row],[Category and Sub-Category]],LEN(Table1[[#This Row],[Category and Sub-Category]])-FIND("/",Table1[[#This Row],[Category and Sub-Category]]))</f>
        <v>musical</v>
      </c>
      <c r="S3775" s="14">
        <f>(((Table1[[#This Row],[launched_at]]/60)/60)/24)+DATE(1970,1,1)</f>
        <v>42656.005173611105</v>
      </c>
      <c r="T3775" s="14">
        <f t="shared" si="58"/>
        <v>42689.088888888888</v>
      </c>
    </row>
    <row r="3776" spans="1:20" ht="58" x14ac:dyDescent="0.35">
      <c r="A3776">
        <v>3774</v>
      </c>
      <c r="B3776" s="1" t="s">
        <v>3771</v>
      </c>
      <c r="C3776" s="1" t="s">
        <v>7884</v>
      </c>
      <c r="D3776" s="6">
        <v>2500</v>
      </c>
      <c r="E3776" s="6">
        <v>2500</v>
      </c>
      <c r="F3776" t="s">
        <v>8219</v>
      </c>
      <c r="G3776" t="s">
        <v>8229</v>
      </c>
      <c r="H3776" t="s">
        <v>8251</v>
      </c>
      <c r="I3776">
        <v>1428606055</v>
      </c>
      <c r="J3776">
        <v>1427223655</v>
      </c>
      <c r="K3776" t="b">
        <v>0</v>
      </c>
      <c r="L3776">
        <v>25</v>
      </c>
      <c r="M3776" t="b">
        <v>1</v>
      </c>
      <c r="N3776" t="s">
        <v>8305</v>
      </c>
      <c r="O3776" s="16">
        <f>Table1[[#This Row],[pledged]]/Table1[[#This Row],[goal]]*100</f>
        <v>100</v>
      </c>
      <c r="P3776" s="6">
        <f>IFERROR(Table1[[#This Row],[pledged]]/Table1[[#This Row],[backers_count]],0)</f>
        <v>100</v>
      </c>
      <c r="Q3776" t="str">
        <f>LEFT(Table1[[#This Row],[Category and Sub-Category]],FIND("/",Table1[[#This Row],[Category and Sub-Category]])-1)</f>
        <v>theater</v>
      </c>
      <c r="R3776" t="str">
        <f>RIGHT(Table1[[#This Row],[Category and Sub-Category]],LEN(Table1[[#This Row],[Category and Sub-Category]])-FIND("/",Table1[[#This Row],[Category and Sub-Category]]))</f>
        <v>musical</v>
      </c>
      <c r="S3776" s="14">
        <f>(((Table1[[#This Row],[launched_at]]/60)/60)/24)+DATE(1970,1,1)</f>
        <v>42087.792303240742</v>
      </c>
      <c r="T3776" s="14">
        <f t="shared" si="58"/>
        <v>42103.792303240742</v>
      </c>
    </row>
    <row r="3777" spans="1:20" ht="43.5" x14ac:dyDescent="0.35">
      <c r="A3777">
        <v>3775</v>
      </c>
      <c r="B3777" s="1" t="s">
        <v>3772</v>
      </c>
      <c r="C3777" s="1" t="s">
        <v>7885</v>
      </c>
      <c r="D3777" s="6">
        <v>2000</v>
      </c>
      <c r="E3777" s="6">
        <v>2005</v>
      </c>
      <c r="F3777" t="s">
        <v>8219</v>
      </c>
      <c r="G3777" t="s">
        <v>8224</v>
      </c>
      <c r="H3777" t="s">
        <v>8246</v>
      </c>
      <c r="I3777">
        <v>1428552000</v>
      </c>
      <c r="J3777">
        <v>1426199843</v>
      </c>
      <c r="K3777" t="b">
        <v>0</v>
      </c>
      <c r="L3777">
        <v>14</v>
      </c>
      <c r="M3777" t="b">
        <v>1</v>
      </c>
      <c r="N3777" t="s">
        <v>8305</v>
      </c>
      <c r="O3777" s="16">
        <f>Table1[[#This Row],[pledged]]/Table1[[#This Row],[goal]]*100</f>
        <v>100.25</v>
      </c>
      <c r="P3777" s="6">
        <f>IFERROR(Table1[[#This Row],[pledged]]/Table1[[#This Row],[backers_count]],0)</f>
        <v>143.21428571428572</v>
      </c>
      <c r="Q3777" t="str">
        <f>LEFT(Table1[[#This Row],[Category and Sub-Category]],FIND("/",Table1[[#This Row],[Category and Sub-Category]])-1)</f>
        <v>theater</v>
      </c>
      <c r="R3777" t="str">
        <f>RIGHT(Table1[[#This Row],[Category and Sub-Category]],LEN(Table1[[#This Row],[Category and Sub-Category]])-FIND("/",Table1[[#This Row],[Category and Sub-Category]]))</f>
        <v>musical</v>
      </c>
      <c r="S3777" s="14">
        <f>(((Table1[[#This Row],[launched_at]]/60)/60)/24)+DATE(1970,1,1)</f>
        <v>42075.942627314813</v>
      </c>
      <c r="T3777" s="14">
        <f t="shared" si="58"/>
        <v>42103.166666666672</v>
      </c>
    </row>
    <row r="3778" spans="1:20" ht="58" x14ac:dyDescent="0.35">
      <c r="A3778">
        <v>3776</v>
      </c>
      <c r="B3778" s="1" t="s">
        <v>3773</v>
      </c>
      <c r="C3778" s="1" t="s">
        <v>7886</v>
      </c>
      <c r="D3778" s="6">
        <v>8000</v>
      </c>
      <c r="E3778" s="6">
        <v>8537</v>
      </c>
      <c r="F3778" t="s">
        <v>8219</v>
      </c>
      <c r="G3778" t="s">
        <v>8224</v>
      </c>
      <c r="H3778" t="s">
        <v>8246</v>
      </c>
      <c r="I3778">
        <v>1406854800</v>
      </c>
      <c r="J3778">
        <v>1403599778</v>
      </c>
      <c r="K3778" t="b">
        <v>0</v>
      </c>
      <c r="L3778">
        <v>94</v>
      </c>
      <c r="M3778" t="b">
        <v>1</v>
      </c>
      <c r="N3778" t="s">
        <v>8305</v>
      </c>
      <c r="O3778" s="16">
        <f>Table1[[#This Row],[pledged]]/Table1[[#This Row],[goal]]*100</f>
        <v>106.71250000000001</v>
      </c>
      <c r="P3778" s="6">
        <f>IFERROR(Table1[[#This Row],[pledged]]/Table1[[#This Row],[backers_count]],0)</f>
        <v>90.819148936170208</v>
      </c>
      <c r="Q3778" t="str">
        <f>LEFT(Table1[[#This Row],[Category and Sub-Category]],FIND("/",Table1[[#This Row],[Category and Sub-Category]])-1)</f>
        <v>theater</v>
      </c>
      <c r="R3778" t="str">
        <f>RIGHT(Table1[[#This Row],[Category and Sub-Category]],LEN(Table1[[#This Row],[Category and Sub-Category]])-FIND("/",Table1[[#This Row],[Category and Sub-Category]]))</f>
        <v>musical</v>
      </c>
      <c r="S3778" s="14">
        <f>(((Table1[[#This Row],[launched_at]]/60)/60)/24)+DATE(1970,1,1)</f>
        <v>41814.367800925924</v>
      </c>
      <c r="T3778" s="14">
        <f t="shared" ref="T3778:T3841" si="59">(((I3778/60)/60)/24)+DATE(1970,1,1)</f>
        <v>41852.041666666664</v>
      </c>
    </row>
    <row r="3779" spans="1:20" ht="43.5" x14ac:dyDescent="0.35">
      <c r="A3779">
        <v>3777</v>
      </c>
      <c r="B3779" s="1" t="s">
        <v>3774</v>
      </c>
      <c r="C3779" s="1" t="s">
        <v>7887</v>
      </c>
      <c r="D3779" s="6">
        <v>2000</v>
      </c>
      <c r="E3779" s="6">
        <v>2864</v>
      </c>
      <c r="F3779" t="s">
        <v>8219</v>
      </c>
      <c r="G3779" t="s">
        <v>8224</v>
      </c>
      <c r="H3779" t="s">
        <v>8246</v>
      </c>
      <c r="I3779">
        <v>1411790400</v>
      </c>
      <c r="J3779">
        <v>1409884821</v>
      </c>
      <c r="K3779" t="b">
        <v>0</v>
      </c>
      <c r="L3779">
        <v>59</v>
      </c>
      <c r="M3779" t="b">
        <v>1</v>
      </c>
      <c r="N3779" t="s">
        <v>8305</v>
      </c>
      <c r="O3779" s="16">
        <f>Table1[[#This Row],[pledged]]/Table1[[#This Row],[goal]]*100</f>
        <v>143.19999999999999</v>
      </c>
      <c r="P3779" s="6">
        <f>IFERROR(Table1[[#This Row],[pledged]]/Table1[[#This Row],[backers_count]],0)</f>
        <v>48.542372881355931</v>
      </c>
      <c r="Q3779" t="str">
        <f>LEFT(Table1[[#This Row],[Category and Sub-Category]],FIND("/",Table1[[#This Row],[Category and Sub-Category]])-1)</f>
        <v>theater</v>
      </c>
      <c r="R3779" t="str">
        <f>RIGHT(Table1[[#This Row],[Category and Sub-Category]],LEN(Table1[[#This Row],[Category and Sub-Category]])-FIND("/",Table1[[#This Row],[Category and Sub-Category]]))</f>
        <v>musical</v>
      </c>
      <c r="S3779" s="14">
        <f>(((Table1[[#This Row],[launched_at]]/60)/60)/24)+DATE(1970,1,1)</f>
        <v>41887.111354166671</v>
      </c>
      <c r="T3779" s="14">
        <f t="shared" si="59"/>
        <v>41909.166666666664</v>
      </c>
    </row>
    <row r="3780" spans="1:20" ht="29" x14ac:dyDescent="0.35">
      <c r="A3780">
        <v>3778</v>
      </c>
      <c r="B3780" s="1" t="s">
        <v>3775</v>
      </c>
      <c r="C3780" s="1" t="s">
        <v>7888</v>
      </c>
      <c r="D3780" s="6">
        <v>2400</v>
      </c>
      <c r="E3780" s="6">
        <v>2521</v>
      </c>
      <c r="F3780" t="s">
        <v>8219</v>
      </c>
      <c r="G3780" t="s">
        <v>8224</v>
      </c>
      <c r="H3780" t="s">
        <v>8246</v>
      </c>
      <c r="I3780">
        <v>1423942780</v>
      </c>
      <c r="J3780">
        <v>1418758780</v>
      </c>
      <c r="K3780" t="b">
        <v>0</v>
      </c>
      <c r="L3780">
        <v>36</v>
      </c>
      <c r="M3780" t="b">
        <v>1</v>
      </c>
      <c r="N3780" t="s">
        <v>8305</v>
      </c>
      <c r="O3780" s="16">
        <f>Table1[[#This Row],[pledged]]/Table1[[#This Row],[goal]]*100</f>
        <v>105.04166666666667</v>
      </c>
      <c r="P3780" s="6">
        <f>IFERROR(Table1[[#This Row],[pledged]]/Table1[[#This Row],[backers_count]],0)</f>
        <v>70.027777777777771</v>
      </c>
      <c r="Q3780" t="str">
        <f>LEFT(Table1[[#This Row],[Category and Sub-Category]],FIND("/",Table1[[#This Row],[Category and Sub-Category]])-1)</f>
        <v>theater</v>
      </c>
      <c r="R3780" t="str">
        <f>RIGHT(Table1[[#This Row],[Category and Sub-Category]],LEN(Table1[[#This Row],[Category and Sub-Category]])-FIND("/",Table1[[#This Row],[Category and Sub-Category]]))</f>
        <v>musical</v>
      </c>
      <c r="S3780" s="14">
        <f>(((Table1[[#This Row],[launched_at]]/60)/60)/24)+DATE(1970,1,1)</f>
        <v>41989.819212962961</v>
      </c>
      <c r="T3780" s="14">
        <f t="shared" si="59"/>
        <v>42049.819212962961</v>
      </c>
    </row>
    <row r="3781" spans="1:20" ht="29" x14ac:dyDescent="0.35">
      <c r="A3781">
        <v>3779</v>
      </c>
      <c r="B3781" s="1" t="s">
        <v>3776</v>
      </c>
      <c r="C3781" s="1" t="s">
        <v>7889</v>
      </c>
      <c r="D3781" s="6">
        <v>15000</v>
      </c>
      <c r="E3781" s="6">
        <v>15597</v>
      </c>
      <c r="F3781" t="s">
        <v>8219</v>
      </c>
      <c r="G3781" t="s">
        <v>8224</v>
      </c>
      <c r="H3781" t="s">
        <v>8246</v>
      </c>
      <c r="I3781">
        <v>1459010340</v>
      </c>
      <c r="J3781">
        <v>1456421940</v>
      </c>
      <c r="K3781" t="b">
        <v>0</v>
      </c>
      <c r="L3781">
        <v>115</v>
      </c>
      <c r="M3781" t="b">
        <v>1</v>
      </c>
      <c r="N3781" t="s">
        <v>8305</v>
      </c>
      <c r="O3781" s="16">
        <f>Table1[[#This Row],[pledged]]/Table1[[#This Row],[goal]]*100</f>
        <v>103.98</v>
      </c>
      <c r="P3781" s="6">
        <f>IFERROR(Table1[[#This Row],[pledged]]/Table1[[#This Row],[backers_count]],0)</f>
        <v>135.62608695652173</v>
      </c>
      <c r="Q3781" t="str">
        <f>LEFT(Table1[[#This Row],[Category and Sub-Category]],FIND("/",Table1[[#This Row],[Category and Sub-Category]])-1)</f>
        <v>theater</v>
      </c>
      <c r="R3781" t="str">
        <f>RIGHT(Table1[[#This Row],[Category and Sub-Category]],LEN(Table1[[#This Row],[Category and Sub-Category]])-FIND("/",Table1[[#This Row],[Category and Sub-Category]]))</f>
        <v>musical</v>
      </c>
      <c r="S3781" s="14">
        <f>(((Table1[[#This Row],[launched_at]]/60)/60)/24)+DATE(1970,1,1)</f>
        <v>42425.735416666663</v>
      </c>
      <c r="T3781" s="14">
        <f t="shared" si="59"/>
        <v>42455.693750000006</v>
      </c>
    </row>
    <row r="3782" spans="1:20" ht="43.5" x14ac:dyDescent="0.35">
      <c r="A3782">
        <v>3780</v>
      </c>
      <c r="B3782" s="1" t="s">
        <v>3777</v>
      </c>
      <c r="C3782" s="1" t="s">
        <v>7890</v>
      </c>
      <c r="D3782" s="6">
        <v>2500</v>
      </c>
      <c r="E3782" s="6">
        <v>3000</v>
      </c>
      <c r="F3782" t="s">
        <v>8219</v>
      </c>
      <c r="G3782" t="s">
        <v>8224</v>
      </c>
      <c r="H3782" t="s">
        <v>8246</v>
      </c>
      <c r="I3782">
        <v>1436817960</v>
      </c>
      <c r="J3782">
        <v>1433999785</v>
      </c>
      <c r="K3782" t="b">
        <v>0</v>
      </c>
      <c r="L3782">
        <v>30</v>
      </c>
      <c r="M3782" t="b">
        <v>1</v>
      </c>
      <c r="N3782" t="s">
        <v>8305</v>
      </c>
      <c r="O3782" s="16">
        <f>Table1[[#This Row],[pledged]]/Table1[[#This Row],[goal]]*100</f>
        <v>120</v>
      </c>
      <c r="P3782" s="6">
        <f>IFERROR(Table1[[#This Row],[pledged]]/Table1[[#This Row],[backers_count]],0)</f>
        <v>100</v>
      </c>
      <c r="Q3782" t="str">
        <f>LEFT(Table1[[#This Row],[Category and Sub-Category]],FIND("/",Table1[[#This Row],[Category and Sub-Category]])-1)</f>
        <v>theater</v>
      </c>
      <c r="R3782" t="str">
        <f>RIGHT(Table1[[#This Row],[Category and Sub-Category]],LEN(Table1[[#This Row],[Category and Sub-Category]])-FIND("/",Table1[[#This Row],[Category and Sub-Category]]))</f>
        <v>musical</v>
      </c>
      <c r="S3782" s="14">
        <f>(((Table1[[#This Row],[launched_at]]/60)/60)/24)+DATE(1970,1,1)</f>
        <v>42166.219733796301</v>
      </c>
      <c r="T3782" s="14">
        <f t="shared" si="59"/>
        <v>42198.837499999994</v>
      </c>
    </row>
    <row r="3783" spans="1:20" ht="58" x14ac:dyDescent="0.35">
      <c r="A3783">
        <v>3781</v>
      </c>
      <c r="B3783" s="1" t="s">
        <v>3778</v>
      </c>
      <c r="C3783" s="1" t="s">
        <v>7891</v>
      </c>
      <c r="D3783" s="6">
        <v>4500</v>
      </c>
      <c r="E3783" s="6">
        <v>4935</v>
      </c>
      <c r="F3783" t="s">
        <v>8219</v>
      </c>
      <c r="G3783" t="s">
        <v>8224</v>
      </c>
      <c r="H3783" t="s">
        <v>8246</v>
      </c>
      <c r="I3783">
        <v>1410210685</v>
      </c>
      <c r="J3783">
        <v>1408050685</v>
      </c>
      <c r="K3783" t="b">
        <v>0</v>
      </c>
      <c r="L3783">
        <v>52</v>
      </c>
      <c r="M3783" t="b">
        <v>1</v>
      </c>
      <c r="N3783" t="s">
        <v>8305</v>
      </c>
      <c r="O3783" s="16">
        <f>Table1[[#This Row],[pledged]]/Table1[[#This Row],[goal]]*100</f>
        <v>109.66666666666667</v>
      </c>
      <c r="P3783" s="6">
        <f>IFERROR(Table1[[#This Row],[pledged]]/Table1[[#This Row],[backers_count]],0)</f>
        <v>94.90384615384616</v>
      </c>
      <c r="Q3783" t="str">
        <f>LEFT(Table1[[#This Row],[Category and Sub-Category]],FIND("/",Table1[[#This Row],[Category and Sub-Category]])-1)</f>
        <v>theater</v>
      </c>
      <c r="R3783" t="str">
        <f>RIGHT(Table1[[#This Row],[Category and Sub-Category]],LEN(Table1[[#This Row],[Category and Sub-Category]])-FIND("/",Table1[[#This Row],[Category and Sub-Category]]))</f>
        <v>musical</v>
      </c>
      <c r="S3783" s="14">
        <f>(((Table1[[#This Row],[launched_at]]/60)/60)/24)+DATE(1970,1,1)</f>
        <v>41865.882928240739</v>
      </c>
      <c r="T3783" s="14">
        <f t="shared" si="59"/>
        <v>41890.882928240739</v>
      </c>
    </row>
    <row r="3784" spans="1:20" ht="43.5" x14ac:dyDescent="0.35">
      <c r="A3784">
        <v>3782</v>
      </c>
      <c r="B3784" s="1" t="s">
        <v>3779</v>
      </c>
      <c r="C3784" s="1" t="s">
        <v>7892</v>
      </c>
      <c r="D3784" s="6">
        <v>2000</v>
      </c>
      <c r="E3784" s="6">
        <v>2035</v>
      </c>
      <c r="F3784" t="s">
        <v>8219</v>
      </c>
      <c r="G3784" t="s">
        <v>8225</v>
      </c>
      <c r="H3784" t="s">
        <v>8247</v>
      </c>
      <c r="I3784">
        <v>1469401200</v>
      </c>
      <c r="J3784">
        <v>1466887297</v>
      </c>
      <c r="K3784" t="b">
        <v>0</v>
      </c>
      <c r="L3784">
        <v>27</v>
      </c>
      <c r="M3784" t="b">
        <v>1</v>
      </c>
      <c r="N3784" t="s">
        <v>8305</v>
      </c>
      <c r="O3784" s="16">
        <f>Table1[[#This Row],[pledged]]/Table1[[#This Row],[goal]]*100</f>
        <v>101.75</v>
      </c>
      <c r="P3784" s="6">
        <f>IFERROR(Table1[[#This Row],[pledged]]/Table1[[#This Row],[backers_count]],0)</f>
        <v>75.370370370370367</v>
      </c>
      <c r="Q3784" t="str">
        <f>LEFT(Table1[[#This Row],[Category and Sub-Category]],FIND("/",Table1[[#This Row],[Category and Sub-Category]])-1)</f>
        <v>theater</v>
      </c>
      <c r="R3784" t="str">
        <f>RIGHT(Table1[[#This Row],[Category and Sub-Category]],LEN(Table1[[#This Row],[Category and Sub-Category]])-FIND("/",Table1[[#This Row],[Category and Sub-Category]]))</f>
        <v>musical</v>
      </c>
      <c r="S3784" s="14">
        <f>(((Table1[[#This Row],[launched_at]]/60)/60)/24)+DATE(1970,1,1)</f>
        <v>42546.862233796302</v>
      </c>
      <c r="T3784" s="14">
        <f t="shared" si="59"/>
        <v>42575.958333333328</v>
      </c>
    </row>
    <row r="3785" spans="1:20" ht="43.5" x14ac:dyDescent="0.35">
      <c r="A3785">
        <v>3783</v>
      </c>
      <c r="B3785" s="1" t="s">
        <v>3780</v>
      </c>
      <c r="C3785" s="1" t="s">
        <v>7893</v>
      </c>
      <c r="D3785" s="6">
        <v>1200</v>
      </c>
      <c r="E3785" s="6">
        <v>1547</v>
      </c>
      <c r="F3785" t="s">
        <v>8219</v>
      </c>
      <c r="G3785" t="s">
        <v>8224</v>
      </c>
      <c r="H3785" t="s">
        <v>8246</v>
      </c>
      <c r="I3785">
        <v>1458057600</v>
      </c>
      <c r="J3785">
        <v>1455938520</v>
      </c>
      <c r="K3785" t="b">
        <v>0</v>
      </c>
      <c r="L3785">
        <v>24</v>
      </c>
      <c r="M3785" t="b">
        <v>1</v>
      </c>
      <c r="N3785" t="s">
        <v>8305</v>
      </c>
      <c r="O3785" s="16">
        <f>Table1[[#This Row],[pledged]]/Table1[[#This Row],[goal]]*100</f>
        <v>128.91666666666666</v>
      </c>
      <c r="P3785" s="6">
        <f>IFERROR(Table1[[#This Row],[pledged]]/Table1[[#This Row],[backers_count]],0)</f>
        <v>64.458333333333329</v>
      </c>
      <c r="Q3785" t="str">
        <f>LEFT(Table1[[#This Row],[Category and Sub-Category]],FIND("/",Table1[[#This Row],[Category and Sub-Category]])-1)</f>
        <v>theater</v>
      </c>
      <c r="R3785" t="str">
        <f>RIGHT(Table1[[#This Row],[Category and Sub-Category]],LEN(Table1[[#This Row],[Category and Sub-Category]])-FIND("/",Table1[[#This Row],[Category and Sub-Category]]))</f>
        <v>musical</v>
      </c>
      <c r="S3785" s="14">
        <f>(((Table1[[#This Row],[launched_at]]/60)/60)/24)+DATE(1970,1,1)</f>
        <v>42420.140277777777</v>
      </c>
      <c r="T3785" s="14">
        <f t="shared" si="59"/>
        <v>42444.666666666672</v>
      </c>
    </row>
    <row r="3786" spans="1:20" ht="43.5" x14ac:dyDescent="0.35">
      <c r="A3786">
        <v>3784</v>
      </c>
      <c r="B3786" s="1" t="s">
        <v>3781</v>
      </c>
      <c r="C3786" s="1" t="s">
        <v>7894</v>
      </c>
      <c r="D3786" s="6">
        <v>1000</v>
      </c>
      <c r="E3786" s="6">
        <v>1150</v>
      </c>
      <c r="F3786" t="s">
        <v>8219</v>
      </c>
      <c r="G3786" t="s">
        <v>8229</v>
      </c>
      <c r="H3786" t="s">
        <v>8251</v>
      </c>
      <c r="I3786">
        <v>1468193532</v>
      </c>
      <c r="J3786">
        <v>1465601532</v>
      </c>
      <c r="K3786" t="b">
        <v>0</v>
      </c>
      <c r="L3786">
        <v>10</v>
      </c>
      <c r="M3786" t="b">
        <v>1</v>
      </c>
      <c r="N3786" t="s">
        <v>8305</v>
      </c>
      <c r="O3786" s="16">
        <f>Table1[[#This Row],[pledged]]/Table1[[#This Row],[goal]]*100</f>
        <v>114.99999999999999</v>
      </c>
      <c r="P3786" s="6">
        <f>IFERROR(Table1[[#This Row],[pledged]]/Table1[[#This Row],[backers_count]],0)</f>
        <v>115</v>
      </c>
      <c r="Q3786" t="str">
        <f>LEFT(Table1[[#This Row],[Category and Sub-Category]],FIND("/",Table1[[#This Row],[Category and Sub-Category]])-1)</f>
        <v>theater</v>
      </c>
      <c r="R3786" t="str">
        <f>RIGHT(Table1[[#This Row],[Category and Sub-Category]],LEN(Table1[[#This Row],[Category and Sub-Category]])-FIND("/",Table1[[#This Row],[Category and Sub-Category]]))</f>
        <v>musical</v>
      </c>
      <c r="S3786" s="14">
        <f>(((Table1[[#This Row],[launched_at]]/60)/60)/24)+DATE(1970,1,1)</f>
        <v>42531.980694444443</v>
      </c>
      <c r="T3786" s="14">
        <f t="shared" si="59"/>
        <v>42561.980694444443</v>
      </c>
    </row>
    <row r="3787" spans="1:20" ht="43.5" x14ac:dyDescent="0.35">
      <c r="A3787">
        <v>3785</v>
      </c>
      <c r="B3787" s="1" t="s">
        <v>3782</v>
      </c>
      <c r="C3787" s="1" t="s">
        <v>7895</v>
      </c>
      <c r="D3787" s="6">
        <v>2000</v>
      </c>
      <c r="E3787" s="6">
        <v>3015</v>
      </c>
      <c r="F3787" t="s">
        <v>8219</v>
      </c>
      <c r="G3787" t="s">
        <v>8225</v>
      </c>
      <c r="H3787" t="s">
        <v>8247</v>
      </c>
      <c r="I3787">
        <v>1470132180</v>
      </c>
      <c r="J3787">
        <v>1467040769</v>
      </c>
      <c r="K3787" t="b">
        <v>0</v>
      </c>
      <c r="L3787">
        <v>30</v>
      </c>
      <c r="M3787" t="b">
        <v>1</v>
      </c>
      <c r="N3787" t="s">
        <v>8305</v>
      </c>
      <c r="O3787" s="16">
        <f>Table1[[#This Row],[pledged]]/Table1[[#This Row],[goal]]*100</f>
        <v>150.75</v>
      </c>
      <c r="P3787" s="6">
        <f>IFERROR(Table1[[#This Row],[pledged]]/Table1[[#This Row],[backers_count]],0)</f>
        <v>100.5</v>
      </c>
      <c r="Q3787" t="str">
        <f>LEFT(Table1[[#This Row],[Category and Sub-Category]],FIND("/",Table1[[#This Row],[Category and Sub-Category]])-1)</f>
        <v>theater</v>
      </c>
      <c r="R3787" t="str">
        <f>RIGHT(Table1[[#This Row],[Category and Sub-Category]],LEN(Table1[[#This Row],[Category and Sub-Category]])-FIND("/",Table1[[#This Row],[Category and Sub-Category]]))</f>
        <v>musical</v>
      </c>
      <c r="S3787" s="14">
        <f>(((Table1[[#This Row],[launched_at]]/60)/60)/24)+DATE(1970,1,1)</f>
        <v>42548.63853009259</v>
      </c>
      <c r="T3787" s="14">
        <f t="shared" si="59"/>
        <v>42584.418749999997</v>
      </c>
    </row>
    <row r="3788" spans="1:20" ht="43.5" x14ac:dyDescent="0.35">
      <c r="A3788">
        <v>3786</v>
      </c>
      <c r="B3788" s="1" t="s">
        <v>3783</v>
      </c>
      <c r="C3788" s="1" t="s">
        <v>7896</v>
      </c>
      <c r="D3788" s="6">
        <v>6000</v>
      </c>
      <c r="E3788" s="6">
        <v>6658</v>
      </c>
      <c r="F3788" t="s">
        <v>8219</v>
      </c>
      <c r="G3788" t="s">
        <v>8224</v>
      </c>
      <c r="H3788" t="s">
        <v>8246</v>
      </c>
      <c r="I3788">
        <v>1464310475</v>
      </c>
      <c r="J3788">
        <v>1461718475</v>
      </c>
      <c r="K3788" t="b">
        <v>0</v>
      </c>
      <c r="L3788">
        <v>71</v>
      </c>
      <c r="M3788" t="b">
        <v>1</v>
      </c>
      <c r="N3788" t="s">
        <v>8305</v>
      </c>
      <c r="O3788" s="16">
        <f>Table1[[#This Row],[pledged]]/Table1[[#This Row],[goal]]*100</f>
        <v>110.96666666666665</v>
      </c>
      <c r="P3788" s="6">
        <f>IFERROR(Table1[[#This Row],[pledged]]/Table1[[#This Row],[backers_count]],0)</f>
        <v>93.774647887323937</v>
      </c>
      <c r="Q3788" t="str">
        <f>LEFT(Table1[[#This Row],[Category and Sub-Category]],FIND("/",Table1[[#This Row],[Category and Sub-Category]])-1)</f>
        <v>theater</v>
      </c>
      <c r="R3788" t="str">
        <f>RIGHT(Table1[[#This Row],[Category and Sub-Category]],LEN(Table1[[#This Row],[Category and Sub-Category]])-FIND("/",Table1[[#This Row],[Category and Sub-Category]]))</f>
        <v>musical</v>
      </c>
      <c r="S3788" s="14">
        <f>(((Table1[[#This Row],[launched_at]]/60)/60)/24)+DATE(1970,1,1)</f>
        <v>42487.037905092591</v>
      </c>
      <c r="T3788" s="14">
        <f t="shared" si="59"/>
        <v>42517.037905092591</v>
      </c>
    </row>
    <row r="3789" spans="1:20" ht="43.5" x14ac:dyDescent="0.35">
      <c r="A3789">
        <v>3787</v>
      </c>
      <c r="B3789" s="1" t="s">
        <v>3784</v>
      </c>
      <c r="C3789" s="1" t="s">
        <v>7897</v>
      </c>
      <c r="D3789" s="6">
        <v>350</v>
      </c>
      <c r="E3789" s="6">
        <v>351</v>
      </c>
      <c r="F3789" t="s">
        <v>8219</v>
      </c>
      <c r="G3789" t="s">
        <v>8224</v>
      </c>
      <c r="H3789" t="s">
        <v>8246</v>
      </c>
      <c r="I3789">
        <v>1436587140</v>
      </c>
      <c r="J3789">
        <v>1434113406</v>
      </c>
      <c r="K3789" t="b">
        <v>0</v>
      </c>
      <c r="L3789">
        <v>10</v>
      </c>
      <c r="M3789" t="b">
        <v>1</v>
      </c>
      <c r="N3789" t="s">
        <v>8305</v>
      </c>
      <c r="O3789" s="16">
        <f>Table1[[#This Row],[pledged]]/Table1[[#This Row],[goal]]*100</f>
        <v>100.28571428571429</v>
      </c>
      <c r="P3789" s="6">
        <f>IFERROR(Table1[[#This Row],[pledged]]/Table1[[#This Row],[backers_count]],0)</f>
        <v>35.1</v>
      </c>
      <c r="Q3789" t="str">
        <f>LEFT(Table1[[#This Row],[Category and Sub-Category]],FIND("/",Table1[[#This Row],[Category and Sub-Category]])-1)</f>
        <v>theater</v>
      </c>
      <c r="R3789" t="str">
        <f>RIGHT(Table1[[#This Row],[Category and Sub-Category]],LEN(Table1[[#This Row],[Category and Sub-Category]])-FIND("/",Table1[[#This Row],[Category and Sub-Category]]))</f>
        <v>musical</v>
      </c>
      <c r="S3789" s="14">
        <f>(((Table1[[#This Row],[launched_at]]/60)/60)/24)+DATE(1970,1,1)</f>
        <v>42167.534791666665</v>
      </c>
      <c r="T3789" s="14">
        <f t="shared" si="59"/>
        <v>42196.165972222225</v>
      </c>
    </row>
    <row r="3790" spans="1:20" ht="72.5" x14ac:dyDescent="0.35">
      <c r="A3790">
        <v>3788</v>
      </c>
      <c r="B3790" s="1" t="s">
        <v>3785</v>
      </c>
      <c r="C3790" s="1" t="s">
        <v>7898</v>
      </c>
      <c r="D3790" s="6">
        <v>75000</v>
      </c>
      <c r="E3790" s="6">
        <v>500</v>
      </c>
      <c r="F3790" t="s">
        <v>8221</v>
      </c>
      <c r="G3790" t="s">
        <v>8224</v>
      </c>
      <c r="H3790" t="s">
        <v>8246</v>
      </c>
      <c r="I3790">
        <v>1450887480</v>
      </c>
      <c r="J3790">
        <v>1448469719</v>
      </c>
      <c r="K3790" t="b">
        <v>0</v>
      </c>
      <c r="L3790">
        <v>1</v>
      </c>
      <c r="M3790" t="b">
        <v>0</v>
      </c>
      <c r="N3790" t="s">
        <v>8305</v>
      </c>
      <c r="O3790" s="16">
        <f>Table1[[#This Row],[pledged]]/Table1[[#This Row],[goal]]*100</f>
        <v>0.66666666666666674</v>
      </c>
      <c r="P3790" s="6">
        <f>IFERROR(Table1[[#This Row],[pledged]]/Table1[[#This Row],[backers_count]],0)</f>
        <v>500</v>
      </c>
      <c r="Q3790" t="str">
        <f>LEFT(Table1[[#This Row],[Category and Sub-Category]],FIND("/",Table1[[#This Row],[Category and Sub-Category]])-1)</f>
        <v>theater</v>
      </c>
      <c r="R3790" t="str">
        <f>RIGHT(Table1[[#This Row],[Category and Sub-Category]],LEN(Table1[[#This Row],[Category and Sub-Category]])-FIND("/",Table1[[#This Row],[Category and Sub-Category]]))</f>
        <v>musical</v>
      </c>
      <c r="S3790" s="14">
        <f>(((Table1[[#This Row],[launched_at]]/60)/60)/24)+DATE(1970,1,1)</f>
        <v>42333.695821759262</v>
      </c>
      <c r="T3790" s="14">
        <f t="shared" si="59"/>
        <v>42361.679166666669</v>
      </c>
    </row>
    <row r="3791" spans="1:20" ht="43.5" x14ac:dyDescent="0.35">
      <c r="A3791">
        <v>3789</v>
      </c>
      <c r="B3791" s="1" t="s">
        <v>3786</v>
      </c>
      <c r="C3791" s="1" t="s">
        <v>7899</v>
      </c>
      <c r="D3791" s="6">
        <v>3550</v>
      </c>
      <c r="E3791" s="6">
        <v>116</v>
      </c>
      <c r="F3791" t="s">
        <v>8221</v>
      </c>
      <c r="G3791" t="s">
        <v>8225</v>
      </c>
      <c r="H3791" t="s">
        <v>8247</v>
      </c>
      <c r="I3791">
        <v>1434395418</v>
      </c>
      <c r="J3791">
        <v>1431630618</v>
      </c>
      <c r="K3791" t="b">
        <v>0</v>
      </c>
      <c r="L3791">
        <v>4</v>
      </c>
      <c r="M3791" t="b">
        <v>0</v>
      </c>
      <c r="N3791" t="s">
        <v>8305</v>
      </c>
      <c r="O3791" s="16">
        <f>Table1[[#This Row],[pledged]]/Table1[[#This Row],[goal]]*100</f>
        <v>3.267605633802817</v>
      </c>
      <c r="P3791" s="6">
        <f>IFERROR(Table1[[#This Row],[pledged]]/Table1[[#This Row],[backers_count]],0)</f>
        <v>29</v>
      </c>
      <c r="Q3791" t="str">
        <f>LEFT(Table1[[#This Row],[Category and Sub-Category]],FIND("/",Table1[[#This Row],[Category and Sub-Category]])-1)</f>
        <v>theater</v>
      </c>
      <c r="R3791" t="str">
        <f>RIGHT(Table1[[#This Row],[Category and Sub-Category]],LEN(Table1[[#This Row],[Category and Sub-Category]])-FIND("/",Table1[[#This Row],[Category and Sub-Category]]))</f>
        <v>musical</v>
      </c>
      <c r="S3791" s="14">
        <f>(((Table1[[#This Row],[launched_at]]/60)/60)/24)+DATE(1970,1,1)</f>
        <v>42138.798819444448</v>
      </c>
      <c r="T3791" s="14">
        <f t="shared" si="59"/>
        <v>42170.798819444448</v>
      </c>
    </row>
    <row r="3792" spans="1:20" ht="43.5" x14ac:dyDescent="0.35">
      <c r="A3792">
        <v>3790</v>
      </c>
      <c r="B3792" s="1" t="s">
        <v>3787</v>
      </c>
      <c r="C3792" s="1" t="s">
        <v>7900</v>
      </c>
      <c r="D3792" s="6">
        <v>15000</v>
      </c>
      <c r="E3792" s="6">
        <v>0</v>
      </c>
      <c r="F3792" t="s">
        <v>8221</v>
      </c>
      <c r="G3792" t="s">
        <v>8224</v>
      </c>
      <c r="H3792" t="s">
        <v>8246</v>
      </c>
      <c r="I3792">
        <v>1479834023</v>
      </c>
      <c r="J3792">
        <v>1477238423</v>
      </c>
      <c r="K3792" t="b">
        <v>0</v>
      </c>
      <c r="L3792">
        <v>0</v>
      </c>
      <c r="M3792" t="b">
        <v>0</v>
      </c>
      <c r="N3792" t="s">
        <v>8305</v>
      </c>
      <c r="O3792" s="16">
        <f>Table1[[#This Row],[pledged]]/Table1[[#This Row],[goal]]*100</f>
        <v>0</v>
      </c>
      <c r="P3792" s="6">
        <f>IFERROR(Table1[[#This Row],[pledged]]/Table1[[#This Row],[backers_count]],0)</f>
        <v>0</v>
      </c>
      <c r="Q3792" t="str">
        <f>LEFT(Table1[[#This Row],[Category and Sub-Category]],FIND("/",Table1[[#This Row],[Category and Sub-Category]])-1)</f>
        <v>theater</v>
      </c>
      <c r="R3792" t="str">
        <f>RIGHT(Table1[[#This Row],[Category and Sub-Category]],LEN(Table1[[#This Row],[Category and Sub-Category]])-FIND("/",Table1[[#This Row],[Category and Sub-Category]]))</f>
        <v>musical</v>
      </c>
      <c r="S3792" s="14">
        <f>(((Table1[[#This Row],[launched_at]]/60)/60)/24)+DATE(1970,1,1)</f>
        <v>42666.666932870372</v>
      </c>
      <c r="T3792" s="14">
        <f t="shared" si="59"/>
        <v>42696.708599537036</v>
      </c>
    </row>
    <row r="3793" spans="1:20" ht="29" x14ac:dyDescent="0.35">
      <c r="A3793">
        <v>3791</v>
      </c>
      <c r="B3793" s="1" t="s">
        <v>3788</v>
      </c>
      <c r="C3793" s="1" t="s">
        <v>7901</v>
      </c>
      <c r="D3793" s="6">
        <v>1500</v>
      </c>
      <c r="E3793" s="6">
        <v>0</v>
      </c>
      <c r="F3793" t="s">
        <v>8221</v>
      </c>
      <c r="G3793" t="s">
        <v>8224</v>
      </c>
      <c r="H3793" t="s">
        <v>8246</v>
      </c>
      <c r="I3793">
        <v>1404664592</v>
      </c>
      <c r="J3793">
        <v>1399480592</v>
      </c>
      <c r="K3793" t="b">
        <v>0</v>
      </c>
      <c r="L3793">
        <v>0</v>
      </c>
      <c r="M3793" t="b">
        <v>0</v>
      </c>
      <c r="N3793" t="s">
        <v>8305</v>
      </c>
      <c r="O3793" s="16">
        <f>Table1[[#This Row],[pledged]]/Table1[[#This Row],[goal]]*100</f>
        <v>0</v>
      </c>
      <c r="P3793" s="6">
        <f>IFERROR(Table1[[#This Row],[pledged]]/Table1[[#This Row],[backers_count]],0)</f>
        <v>0</v>
      </c>
      <c r="Q3793" t="str">
        <f>LEFT(Table1[[#This Row],[Category and Sub-Category]],FIND("/",Table1[[#This Row],[Category and Sub-Category]])-1)</f>
        <v>theater</v>
      </c>
      <c r="R3793" t="str">
        <f>RIGHT(Table1[[#This Row],[Category and Sub-Category]],LEN(Table1[[#This Row],[Category and Sub-Category]])-FIND("/",Table1[[#This Row],[Category and Sub-Category]]))</f>
        <v>musical</v>
      </c>
      <c r="S3793" s="14">
        <f>(((Table1[[#This Row],[launched_at]]/60)/60)/24)+DATE(1970,1,1)</f>
        <v>41766.692037037035</v>
      </c>
      <c r="T3793" s="14">
        <f t="shared" si="59"/>
        <v>41826.692037037035</v>
      </c>
    </row>
    <row r="3794" spans="1:20" ht="29" x14ac:dyDescent="0.35">
      <c r="A3794">
        <v>3792</v>
      </c>
      <c r="B3794" s="1" t="s">
        <v>3789</v>
      </c>
      <c r="C3794" s="1" t="s">
        <v>7902</v>
      </c>
      <c r="D3794" s="6">
        <v>12500</v>
      </c>
      <c r="E3794" s="6">
        <v>35</v>
      </c>
      <c r="F3794" t="s">
        <v>8221</v>
      </c>
      <c r="G3794" t="s">
        <v>8224</v>
      </c>
      <c r="H3794" t="s">
        <v>8246</v>
      </c>
      <c r="I3794">
        <v>1436957022</v>
      </c>
      <c r="J3794">
        <v>1434365022</v>
      </c>
      <c r="K3794" t="b">
        <v>0</v>
      </c>
      <c r="L3794">
        <v>2</v>
      </c>
      <c r="M3794" t="b">
        <v>0</v>
      </c>
      <c r="N3794" t="s">
        <v>8305</v>
      </c>
      <c r="O3794" s="16">
        <f>Table1[[#This Row],[pledged]]/Table1[[#This Row],[goal]]*100</f>
        <v>0.27999999999999997</v>
      </c>
      <c r="P3794" s="6">
        <f>IFERROR(Table1[[#This Row],[pledged]]/Table1[[#This Row],[backers_count]],0)</f>
        <v>17.5</v>
      </c>
      <c r="Q3794" t="str">
        <f>LEFT(Table1[[#This Row],[Category and Sub-Category]],FIND("/",Table1[[#This Row],[Category and Sub-Category]])-1)</f>
        <v>theater</v>
      </c>
      <c r="R3794" t="str">
        <f>RIGHT(Table1[[#This Row],[Category and Sub-Category]],LEN(Table1[[#This Row],[Category and Sub-Category]])-FIND("/",Table1[[#This Row],[Category and Sub-Category]]))</f>
        <v>musical</v>
      </c>
      <c r="S3794" s="14">
        <f>(((Table1[[#This Row],[launched_at]]/60)/60)/24)+DATE(1970,1,1)</f>
        <v>42170.447013888886</v>
      </c>
      <c r="T3794" s="14">
        <f t="shared" si="59"/>
        <v>42200.447013888886</v>
      </c>
    </row>
    <row r="3795" spans="1:20" ht="43.5" x14ac:dyDescent="0.35">
      <c r="A3795">
        <v>3793</v>
      </c>
      <c r="B3795" s="1" t="s">
        <v>3790</v>
      </c>
      <c r="C3795" s="1" t="s">
        <v>7903</v>
      </c>
      <c r="D3795" s="6">
        <v>7000</v>
      </c>
      <c r="E3795" s="6">
        <v>4176</v>
      </c>
      <c r="F3795" t="s">
        <v>8221</v>
      </c>
      <c r="G3795" t="s">
        <v>8224</v>
      </c>
      <c r="H3795" t="s">
        <v>8246</v>
      </c>
      <c r="I3795">
        <v>1418769129</v>
      </c>
      <c r="J3795">
        <v>1416954729</v>
      </c>
      <c r="K3795" t="b">
        <v>0</v>
      </c>
      <c r="L3795">
        <v>24</v>
      </c>
      <c r="M3795" t="b">
        <v>0</v>
      </c>
      <c r="N3795" t="s">
        <v>8305</v>
      </c>
      <c r="O3795" s="16">
        <f>Table1[[#This Row],[pledged]]/Table1[[#This Row],[goal]]*100</f>
        <v>59.657142857142851</v>
      </c>
      <c r="P3795" s="6">
        <f>IFERROR(Table1[[#This Row],[pledged]]/Table1[[#This Row],[backers_count]],0)</f>
        <v>174</v>
      </c>
      <c r="Q3795" t="str">
        <f>LEFT(Table1[[#This Row],[Category and Sub-Category]],FIND("/",Table1[[#This Row],[Category and Sub-Category]])-1)</f>
        <v>theater</v>
      </c>
      <c r="R3795" t="str">
        <f>RIGHT(Table1[[#This Row],[Category and Sub-Category]],LEN(Table1[[#This Row],[Category and Sub-Category]])-FIND("/",Table1[[#This Row],[Category and Sub-Category]]))</f>
        <v>musical</v>
      </c>
      <c r="S3795" s="14">
        <f>(((Table1[[#This Row],[launched_at]]/60)/60)/24)+DATE(1970,1,1)</f>
        <v>41968.938993055555</v>
      </c>
      <c r="T3795" s="14">
        <f t="shared" si="59"/>
        <v>41989.938993055555</v>
      </c>
    </row>
    <row r="3796" spans="1:20" ht="58" x14ac:dyDescent="0.35">
      <c r="A3796">
        <v>3794</v>
      </c>
      <c r="B3796" s="1" t="s">
        <v>3791</v>
      </c>
      <c r="C3796" s="1" t="s">
        <v>7904</v>
      </c>
      <c r="D3796" s="6">
        <v>5000</v>
      </c>
      <c r="E3796" s="6">
        <v>50</v>
      </c>
      <c r="F3796" t="s">
        <v>8221</v>
      </c>
      <c r="G3796" t="s">
        <v>8225</v>
      </c>
      <c r="H3796" t="s">
        <v>8247</v>
      </c>
      <c r="I3796">
        <v>1433685354</v>
      </c>
      <c r="J3796">
        <v>1431093354</v>
      </c>
      <c r="K3796" t="b">
        <v>0</v>
      </c>
      <c r="L3796">
        <v>1</v>
      </c>
      <c r="M3796" t="b">
        <v>0</v>
      </c>
      <c r="N3796" t="s">
        <v>8305</v>
      </c>
      <c r="O3796" s="16">
        <f>Table1[[#This Row],[pledged]]/Table1[[#This Row],[goal]]*100</f>
        <v>1</v>
      </c>
      <c r="P3796" s="6">
        <f>IFERROR(Table1[[#This Row],[pledged]]/Table1[[#This Row],[backers_count]],0)</f>
        <v>50</v>
      </c>
      <c r="Q3796" t="str">
        <f>LEFT(Table1[[#This Row],[Category and Sub-Category]],FIND("/",Table1[[#This Row],[Category and Sub-Category]])-1)</f>
        <v>theater</v>
      </c>
      <c r="R3796" t="str">
        <f>RIGHT(Table1[[#This Row],[Category and Sub-Category]],LEN(Table1[[#This Row],[Category and Sub-Category]])-FIND("/",Table1[[#This Row],[Category and Sub-Category]]))</f>
        <v>musical</v>
      </c>
      <c r="S3796" s="14">
        <f>(((Table1[[#This Row],[launched_at]]/60)/60)/24)+DATE(1970,1,1)</f>
        <v>42132.58048611111</v>
      </c>
      <c r="T3796" s="14">
        <f t="shared" si="59"/>
        <v>42162.58048611111</v>
      </c>
    </row>
    <row r="3797" spans="1:20" ht="43.5" x14ac:dyDescent="0.35">
      <c r="A3797">
        <v>3795</v>
      </c>
      <c r="B3797" s="1" t="s">
        <v>3792</v>
      </c>
      <c r="C3797" s="1" t="s">
        <v>7905</v>
      </c>
      <c r="D3797" s="6">
        <v>600</v>
      </c>
      <c r="E3797" s="6">
        <v>10</v>
      </c>
      <c r="F3797" t="s">
        <v>8221</v>
      </c>
      <c r="G3797" t="s">
        <v>8225</v>
      </c>
      <c r="H3797" t="s">
        <v>8247</v>
      </c>
      <c r="I3797">
        <v>1440801000</v>
      </c>
      <c r="J3797">
        <v>1437042490</v>
      </c>
      <c r="K3797" t="b">
        <v>0</v>
      </c>
      <c r="L3797">
        <v>2</v>
      </c>
      <c r="M3797" t="b">
        <v>0</v>
      </c>
      <c r="N3797" t="s">
        <v>8305</v>
      </c>
      <c r="O3797" s="16">
        <f>Table1[[#This Row],[pledged]]/Table1[[#This Row],[goal]]*100</f>
        <v>1.6666666666666667</v>
      </c>
      <c r="P3797" s="6">
        <f>IFERROR(Table1[[#This Row],[pledged]]/Table1[[#This Row],[backers_count]],0)</f>
        <v>5</v>
      </c>
      <c r="Q3797" t="str">
        <f>LEFT(Table1[[#This Row],[Category and Sub-Category]],FIND("/",Table1[[#This Row],[Category and Sub-Category]])-1)</f>
        <v>theater</v>
      </c>
      <c r="R3797" t="str">
        <f>RIGHT(Table1[[#This Row],[Category and Sub-Category]],LEN(Table1[[#This Row],[Category and Sub-Category]])-FIND("/",Table1[[#This Row],[Category and Sub-Category]]))</f>
        <v>musical</v>
      </c>
      <c r="S3797" s="14">
        <f>(((Table1[[#This Row],[launched_at]]/60)/60)/24)+DATE(1970,1,1)</f>
        <v>42201.436226851853</v>
      </c>
      <c r="T3797" s="14">
        <f t="shared" si="59"/>
        <v>42244.9375</v>
      </c>
    </row>
    <row r="3798" spans="1:20" ht="43.5" x14ac:dyDescent="0.35">
      <c r="A3798">
        <v>3796</v>
      </c>
      <c r="B3798" s="1" t="s">
        <v>3793</v>
      </c>
      <c r="C3798" s="1" t="s">
        <v>7906</v>
      </c>
      <c r="D3798" s="6">
        <v>22500</v>
      </c>
      <c r="E3798" s="6">
        <v>1</v>
      </c>
      <c r="F3798" t="s">
        <v>8221</v>
      </c>
      <c r="G3798" t="s">
        <v>8224</v>
      </c>
      <c r="H3798" t="s">
        <v>8246</v>
      </c>
      <c r="I3798">
        <v>1484354556</v>
      </c>
      <c r="J3798">
        <v>1479170556</v>
      </c>
      <c r="K3798" t="b">
        <v>0</v>
      </c>
      <c r="L3798">
        <v>1</v>
      </c>
      <c r="M3798" t="b">
        <v>0</v>
      </c>
      <c r="N3798" t="s">
        <v>8305</v>
      </c>
      <c r="O3798" s="16">
        <f>Table1[[#This Row],[pledged]]/Table1[[#This Row],[goal]]*100</f>
        <v>4.4444444444444444E-3</v>
      </c>
      <c r="P3798" s="6">
        <f>IFERROR(Table1[[#This Row],[pledged]]/Table1[[#This Row],[backers_count]],0)</f>
        <v>1</v>
      </c>
      <c r="Q3798" t="str">
        <f>LEFT(Table1[[#This Row],[Category and Sub-Category]],FIND("/",Table1[[#This Row],[Category and Sub-Category]])-1)</f>
        <v>theater</v>
      </c>
      <c r="R3798" t="str">
        <f>RIGHT(Table1[[#This Row],[Category and Sub-Category]],LEN(Table1[[#This Row],[Category and Sub-Category]])-FIND("/",Table1[[#This Row],[Category and Sub-Category]]))</f>
        <v>musical</v>
      </c>
      <c r="S3798" s="14">
        <f>(((Table1[[#This Row],[launched_at]]/60)/60)/24)+DATE(1970,1,1)</f>
        <v>42689.029583333337</v>
      </c>
      <c r="T3798" s="14">
        <f t="shared" si="59"/>
        <v>42749.029583333337</v>
      </c>
    </row>
    <row r="3799" spans="1:20" ht="58" x14ac:dyDescent="0.35">
      <c r="A3799">
        <v>3797</v>
      </c>
      <c r="B3799" s="1" t="s">
        <v>3794</v>
      </c>
      <c r="C3799" s="1" t="s">
        <v>7907</v>
      </c>
      <c r="D3799" s="6">
        <v>6000</v>
      </c>
      <c r="E3799" s="6">
        <v>5380</v>
      </c>
      <c r="F3799" t="s">
        <v>8221</v>
      </c>
      <c r="G3799" t="s">
        <v>8224</v>
      </c>
      <c r="H3799" t="s">
        <v>8246</v>
      </c>
      <c r="I3799">
        <v>1429564165</v>
      </c>
      <c r="J3799">
        <v>1426972165</v>
      </c>
      <c r="K3799" t="b">
        <v>0</v>
      </c>
      <c r="L3799">
        <v>37</v>
      </c>
      <c r="M3799" t="b">
        <v>0</v>
      </c>
      <c r="N3799" t="s">
        <v>8305</v>
      </c>
      <c r="O3799" s="16">
        <f>Table1[[#This Row],[pledged]]/Table1[[#This Row],[goal]]*100</f>
        <v>89.666666666666657</v>
      </c>
      <c r="P3799" s="6">
        <f>IFERROR(Table1[[#This Row],[pledged]]/Table1[[#This Row],[backers_count]],0)</f>
        <v>145.40540540540542</v>
      </c>
      <c r="Q3799" t="str">
        <f>LEFT(Table1[[#This Row],[Category and Sub-Category]],FIND("/",Table1[[#This Row],[Category and Sub-Category]])-1)</f>
        <v>theater</v>
      </c>
      <c r="R3799" t="str">
        <f>RIGHT(Table1[[#This Row],[Category and Sub-Category]],LEN(Table1[[#This Row],[Category and Sub-Category]])-FIND("/",Table1[[#This Row],[Category and Sub-Category]]))</f>
        <v>musical</v>
      </c>
      <c r="S3799" s="14">
        <f>(((Table1[[#This Row],[launched_at]]/60)/60)/24)+DATE(1970,1,1)</f>
        <v>42084.881539351853</v>
      </c>
      <c r="T3799" s="14">
        <f t="shared" si="59"/>
        <v>42114.881539351853</v>
      </c>
    </row>
    <row r="3800" spans="1:20" ht="43.5" x14ac:dyDescent="0.35">
      <c r="A3800">
        <v>3798</v>
      </c>
      <c r="B3800" s="1" t="s">
        <v>3795</v>
      </c>
      <c r="C3800" s="1" t="s">
        <v>7908</v>
      </c>
      <c r="D3800" s="6">
        <v>70000</v>
      </c>
      <c r="E3800" s="6">
        <v>1025</v>
      </c>
      <c r="F3800" t="s">
        <v>8221</v>
      </c>
      <c r="G3800" t="s">
        <v>8224</v>
      </c>
      <c r="H3800" t="s">
        <v>8246</v>
      </c>
      <c r="I3800">
        <v>1407691248</v>
      </c>
      <c r="J3800">
        <v>1405099248</v>
      </c>
      <c r="K3800" t="b">
        <v>0</v>
      </c>
      <c r="L3800">
        <v>5</v>
      </c>
      <c r="M3800" t="b">
        <v>0</v>
      </c>
      <c r="N3800" t="s">
        <v>8305</v>
      </c>
      <c r="O3800" s="16">
        <f>Table1[[#This Row],[pledged]]/Table1[[#This Row],[goal]]*100</f>
        <v>1.4642857142857144</v>
      </c>
      <c r="P3800" s="6">
        <f>IFERROR(Table1[[#This Row],[pledged]]/Table1[[#This Row],[backers_count]],0)</f>
        <v>205</v>
      </c>
      <c r="Q3800" t="str">
        <f>LEFT(Table1[[#This Row],[Category and Sub-Category]],FIND("/",Table1[[#This Row],[Category and Sub-Category]])-1)</f>
        <v>theater</v>
      </c>
      <c r="R3800" t="str">
        <f>RIGHT(Table1[[#This Row],[Category and Sub-Category]],LEN(Table1[[#This Row],[Category and Sub-Category]])-FIND("/",Table1[[#This Row],[Category and Sub-Category]]))</f>
        <v>musical</v>
      </c>
      <c r="S3800" s="14">
        <f>(((Table1[[#This Row],[launched_at]]/60)/60)/24)+DATE(1970,1,1)</f>
        <v>41831.722777777781</v>
      </c>
      <c r="T3800" s="14">
        <f t="shared" si="59"/>
        <v>41861.722777777781</v>
      </c>
    </row>
    <row r="3801" spans="1:20" ht="43.5" x14ac:dyDescent="0.35">
      <c r="A3801">
        <v>3799</v>
      </c>
      <c r="B3801" s="1" t="s">
        <v>3796</v>
      </c>
      <c r="C3801" s="1" t="s">
        <v>7909</v>
      </c>
      <c r="D3801" s="6">
        <v>10000</v>
      </c>
      <c r="E3801" s="6">
        <v>402</v>
      </c>
      <c r="F3801" t="s">
        <v>8221</v>
      </c>
      <c r="G3801" t="s">
        <v>8224</v>
      </c>
      <c r="H3801" t="s">
        <v>8246</v>
      </c>
      <c r="I3801">
        <v>1457734843</v>
      </c>
      <c r="J3801">
        <v>1455142843</v>
      </c>
      <c r="K3801" t="b">
        <v>0</v>
      </c>
      <c r="L3801">
        <v>4</v>
      </c>
      <c r="M3801" t="b">
        <v>0</v>
      </c>
      <c r="N3801" t="s">
        <v>8305</v>
      </c>
      <c r="O3801" s="16">
        <f>Table1[[#This Row],[pledged]]/Table1[[#This Row],[goal]]*100</f>
        <v>4.0199999999999996</v>
      </c>
      <c r="P3801" s="6">
        <f>IFERROR(Table1[[#This Row],[pledged]]/Table1[[#This Row],[backers_count]],0)</f>
        <v>100.5</v>
      </c>
      <c r="Q3801" t="str">
        <f>LEFT(Table1[[#This Row],[Category and Sub-Category]],FIND("/",Table1[[#This Row],[Category and Sub-Category]])-1)</f>
        <v>theater</v>
      </c>
      <c r="R3801" t="str">
        <f>RIGHT(Table1[[#This Row],[Category and Sub-Category]],LEN(Table1[[#This Row],[Category and Sub-Category]])-FIND("/",Table1[[#This Row],[Category and Sub-Category]]))</f>
        <v>musical</v>
      </c>
      <c r="S3801" s="14">
        <f>(((Table1[[#This Row],[launched_at]]/60)/60)/24)+DATE(1970,1,1)</f>
        <v>42410.93105324074</v>
      </c>
      <c r="T3801" s="14">
        <f t="shared" si="59"/>
        <v>42440.93105324074</v>
      </c>
    </row>
    <row r="3802" spans="1:20" ht="43.5" x14ac:dyDescent="0.35">
      <c r="A3802">
        <v>3800</v>
      </c>
      <c r="B3802" s="1" t="s">
        <v>3797</v>
      </c>
      <c r="C3802" s="1" t="s">
        <v>7910</v>
      </c>
      <c r="D3802" s="6">
        <v>22000</v>
      </c>
      <c r="E3802" s="6">
        <v>881</v>
      </c>
      <c r="F3802" t="s">
        <v>8221</v>
      </c>
      <c r="G3802" t="s">
        <v>8224</v>
      </c>
      <c r="H3802" t="s">
        <v>8246</v>
      </c>
      <c r="I3802">
        <v>1420952340</v>
      </c>
      <c r="J3802">
        <v>1418146883</v>
      </c>
      <c r="K3802" t="b">
        <v>0</v>
      </c>
      <c r="L3802">
        <v>16</v>
      </c>
      <c r="M3802" t="b">
        <v>0</v>
      </c>
      <c r="N3802" t="s">
        <v>8305</v>
      </c>
      <c r="O3802" s="16">
        <f>Table1[[#This Row],[pledged]]/Table1[[#This Row],[goal]]*100</f>
        <v>4.004545454545454</v>
      </c>
      <c r="P3802" s="6">
        <f>IFERROR(Table1[[#This Row],[pledged]]/Table1[[#This Row],[backers_count]],0)</f>
        <v>55.0625</v>
      </c>
      <c r="Q3802" t="str">
        <f>LEFT(Table1[[#This Row],[Category and Sub-Category]],FIND("/",Table1[[#This Row],[Category and Sub-Category]])-1)</f>
        <v>theater</v>
      </c>
      <c r="R3802" t="str">
        <f>RIGHT(Table1[[#This Row],[Category and Sub-Category]],LEN(Table1[[#This Row],[Category and Sub-Category]])-FIND("/",Table1[[#This Row],[Category and Sub-Category]]))</f>
        <v>musical</v>
      </c>
      <c r="S3802" s="14">
        <f>(((Table1[[#This Row],[launched_at]]/60)/60)/24)+DATE(1970,1,1)</f>
        <v>41982.737071759257</v>
      </c>
      <c r="T3802" s="14">
        <f t="shared" si="59"/>
        <v>42015.207638888889</v>
      </c>
    </row>
    <row r="3803" spans="1:20" ht="43.5" x14ac:dyDescent="0.35">
      <c r="A3803">
        <v>3801</v>
      </c>
      <c r="B3803" s="1" t="s">
        <v>3798</v>
      </c>
      <c r="C3803" s="1" t="s">
        <v>7911</v>
      </c>
      <c r="D3803" s="6">
        <v>5000</v>
      </c>
      <c r="E3803" s="6">
        <v>426</v>
      </c>
      <c r="F3803" t="s">
        <v>8221</v>
      </c>
      <c r="G3803" t="s">
        <v>8224</v>
      </c>
      <c r="H3803" t="s">
        <v>8246</v>
      </c>
      <c r="I3803">
        <v>1420215216</v>
      </c>
      <c r="J3803">
        <v>1417536816</v>
      </c>
      <c r="K3803" t="b">
        <v>0</v>
      </c>
      <c r="L3803">
        <v>9</v>
      </c>
      <c r="M3803" t="b">
        <v>0</v>
      </c>
      <c r="N3803" t="s">
        <v>8305</v>
      </c>
      <c r="O3803" s="16">
        <f>Table1[[#This Row],[pledged]]/Table1[[#This Row],[goal]]*100</f>
        <v>8.52</v>
      </c>
      <c r="P3803" s="6">
        <f>IFERROR(Table1[[#This Row],[pledged]]/Table1[[#This Row],[backers_count]],0)</f>
        <v>47.333333333333336</v>
      </c>
      <c r="Q3803" t="str">
        <f>LEFT(Table1[[#This Row],[Category and Sub-Category]],FIND("/",Table1[[#This Row],[Category and Sub-Category]])-1)</f>
        <v>theater</v>
      </c>
      <c r="R3803" t="str">
        <f>RIGHT(Table1[[#This Row],[Category and Sub-Category]],LEN(Table1[[#This Row],[Category and Sub-Category]])-FIND("/",Table1[[#This Row],[Category and Sub-Category]]))</f>
        <v>musical</v>
      </c>
      <c r="S3803" s="14">
        <f>(((Table1[[#This Row],[launched_at]]/60)/60)/24)+DATE(1970,1,1)</f>
        <v>41975.676111111112</v>
      </c>
      <c r="T3803" s="14">
        <f t="shared" si="59"/>
        <v>42006.676111111112</v>
      </c>
    </row>
    <row r="3804" spans="1:20" ht="43.5" x14ac:dyDescent="0.35">
      <c r="A3804">
        <v>3802</v>
      </c>
      <c r="B3804" s="1" t="s">
        <v>3799</v>
      </c>
      <c r="C3804" s="1" t="s">
        <v>7912</v>
      </c>
      <c r="D3804" s="6">
        <v>3000</v>
      </c>
      <c r="E3804" s="6">
        <v>0</v>
      </c>
      <c r="F3804" t="s">
        <v>8221</v>
      </c>
      <c r="G3804" t="s">
        <v>8224</v>
      </c>
      <c r="H3804" t="s">
        <v>8246</v>
      </c>
      <c r="I3804">
        <v>1445482906</v>
      </c>
      <c r="J3804">
        <v>1442890906</v>
      </c>
      <c r="K3804" t="b">
        <v>0</v>
      </c>
      <c r="L3804">
        <v>0</v>
      </c>
      <c r="M3804" t="b">
        <v>0</v>
      </c>
      <c r="N3804" t="s">
        <v>8305</v>
      </c>
      <c r="O3804" s="16">
        <f>Table1[[#This Row],[pledged]]/Table1[[#This Row],[goal]]*100</f>
        <v>0</v>
      </c>
      <c r="P3804" s="6">
        <f>IFERROR(Table1[[#This Row],[pledged]]/Table1[[#This Row],[backers_count]],0)</f>
        <v>0</v>
      </c>
      <c r="Q3804" t="str">
        <f>LEFT(Table1[[#This Row],[Category and Sub-Category]],FIND("/",Table1[[#This Row],[Category and Sub-Category]])-1)</f>
        <v>theater</v>
      </c>
      <c r="R3804" t="str">
        <f>RIGHT(Table1[[#This Row],[Category and Sub-Category]],LEN(Table1[[#This Row],[Category and Sub-Category]])-FIND("/",Table1[[#This Row],[Category and Sub-Category]]))</f>
        <v>musical</v>
      </c>
      <c r="S3804" s="14">
        <f>(((Table1[[#This Row],[launched_at]]/60)/60)/24)+DATE(1970,1,1)</f>
        <v>42269.126226851848</v>
      </c>
      <c r="T3804" s="14">
        <f t="shared" si="59"/>
        <v>42299.126226851848</v>
      </c>
    </row>
    <row r="3805" spans="1:20" ht="29" x14ac:dyDescent="0.35">
      <c r="A3805">
        <v>3803</v>
      </c>
      <c r="B3805" s="1" t="s">
        <v>3800</v>
      </c>
      <c r="C3805" s="1" t="s">
        <v>7913</v>
      </c>
      <c r="D3805" s="6">
        <v>12000</v>
      </c>
      <c r="E3805" s="6">
        <v>2358</v>
      </c>
      <c r="F3805" t="s">
        <v>8221</v>
      </c>
      <c r="G3805" t="s">
        <v>8224</v>
      </c>
      <c r="H3805" t="s">
        <v>8246</v>
      </c>
      <c r="I3805">
        <v>1457133568</v>
      </c>
      <c r="J3805">
        <v>1454541568</v>
      </c>
      <c r="K3805" t="b">
        <v>0</v>
      </c>
      <c r="L3805">
        <v>40</v>
      </c>
      <c r="M3805" t="b">
        <v>0</v>
      </c>
      <c r="N3805" t="s">
        <v>8305</v>
      </c>
      <c r="O3805" s="16">
        <f>Table1[[#This Row],[pledged]]/Table1[[#This Row],[goal]]*100</f>
        <v>19.650000000000002</v>
      </c>
      <c r="P3805" s="6">
        <f>IFERROR(Table1[[#This Row],[pledged]]/Table1[[#This Row],[backers_count]],0)</f>
        <v>58.95</v>
      </c>
      <c r="Q3805" t="str">
        <f>LEFT(Table1[[#This Row],[Category and Sub-Category]],FIND("/",Table1[[#This Row],[Category and Sub-Category]])-1)</f>
        <v>theater</v>
      </c>
      <c r="R3805" t="str">
        <f>RIGHT(Table1[[#This Row],[Category and Sub-Category]],LEN(Table1[[#This Row],[Category and Sub-Category]])-FIND("/",Table1[[#This Row],[Category and Sub-Category]]))</f>
        <v>musical</v>
      </c>
      <c r="S3805" s="14">
        <f>(((Table1[[#This Row],[launched_at]]/60)/60)/24)+DATE(1970,1,1)</f>
        <v>42403.971851851849</v>
      </c>
      <c r="T3805" s="14">
        <f t="shared" si="59"/>
        <v>42433.971851851849</v>
      </c>
    </row>
    <row r="3806" spans="1:20" ht="43.5" x14ac:dyDescent="0.35">
      <c r="A3806">
        <v>3804</v>
      </c>
      <c r="B3806" s="1" t="s">
        <v>3801</v>
      </c>
      <c r="C3806" s="1" t="s">
        <v>7914</v>
      </c>
      <c r="D3806" s="6">
        <v>8000</v>
      </c>
      <c r="E3806" s="6">
        <v>0</v>
      </c>
      <c r="F3806" t="s">
        <v>8221</v>
      </c>
      <c r="G3806" t="s">
        <v>8224</v>
      </c>
      <c r="H3806" t="s">
        <v>8246</v>
      </c>
      <c r="I3806">
        <v>1469948400</v>
      </c>
      <c r="J3806">
        <v>1465172024</v>
      </c>
      <c r="K3806" t="b">
        <v>0</v>
      </c>
      <c r="L3806">
        <v>0</v>
      </c>
      <c r="M3806" t="b">
        <v>0</v>
      </c>
      <c r="N3806" t="s">
        <v>8305</v>
      </c>
      <c r="O3806" s="16">
        <f>Table1[[#This Row],[pledged]]/Table1[[#This Row],[goal]]*100</f>
        <v>0</v>
      </c>
      <c r="P3806" s="6">
        <f>IFERROR(Table1[[#This Row],[pledged]]/Table1[[#This Row],[backers_count]],0)</f>
        <v>0</v>
      </c>
      <c r="Q3806" t="str">
        <f>LEFT(Table1[[#This Row],[Category and Sub-Category]],FIND("/",Table1[[#This Row],[Category and Sub-Category]])-1)</f>
        <v>theater</v>
      </c>
      <c r="R3806" t="str">
        <f>RIGHT(Table1[[#This Row],[Category and Sub-Category]],LEN(Table1[[#This Row],[Category and Sub-Category]])-FIND("/",Table1[[#This Row],[Category and Sub-Category]]))</f>
        <v>musical</v>
      </c>
      <c r="S3806" s="14">
        <f>(((Table1[[#This Row],[launched_at]]/60)/60)/24)+DATE(1970,1,1)</f>
        <v>42527.00953703704</v>
      </c>
      <c r="T3806" s="14">
        <f t="shared" si="59"/>
        <v>42582.291666666672</v>
      </c>
    </row>
    <row r="3807" spans="1:20" ht="43.5" x14ac:dyDescent="0.35">
      <c r="A3807">
        <v>3805</v>
      </c>
      <c r="B3807" s="1" t="s">
        <v>3802</v>
      </c>
      <c r="C3807" s="1" t="s">
        <v>7915</v>
      </c>
      <c r="D3807" s="6">
        <v>150000</v>
      </c>
      <c r="E3807" s="6">
        <v>3</v>
      </c>
      <c r="F3807" t="s">
        <v>8221</v>
      </c>
      <c r="G3807" t="s">
        <v>8224</v>
      </c>
      <c r="H3807" t="s">
        <v>8246</v>
      </c>
      <c r="I3807">
        <v>1411852640</v>
      </c>
      <c r="J3807">
        <v>1406668640</v>
      </c>
      <c r="K3807" t="b">
        <v>0</v>
      </c>
      <c r="L3807">
        <v>2</v>
      </c>
      <c r="M3807" t="b">
        <v>0</v>
      </c>
      <c r="N3807" t="s">
        <v>8305</v>
      </c>
      <c r="O3807" s="16">
        <f>Table1[[#This Row],[pledged]]/Table1[[#This Row],[goal]]*100</f>
        <v>2E-3</v>
      </c>
      <c r="P3807" s="6">
        <f>IFERROR(Table1[[#This Row],[pledged]]/Table1[[#This Row],[backers_count]],0)</f>
        <v>1.5</v>
      </c>
      <c r="Q3807" t="str">
        <f>LEFT(Table1[[#This Row],[Category and Sub-Category]],FIND("/",Table1[[#This Row],[Category and Sub-Category]])-1)</f>
        <v>theater</v>
      </c>
      <c r="R3807" t="str">
        <f>RIGHT(Table1[[#This Row],[Category and Sub-Category]],LEN(Table1[[#This Row],[Category and Sub-Category]])-FIND("/",Table1[[#This Row],[Category and Sub-Category]]))</f>
        <v>musical</v>
      </c>
      <c r="S3807" s="14">
        <f>(((Table1[[#This Row],[launched_at]]/60)/60)/24)+DATE(1970,1,1)</f>
        <v>41849.887037037035</v>
      </c>
      <c r="T3807" s="14">
        <f t="shared" si="59"/>
        <v>41909.887037037035</v>
      </c>
    </row>
    <row r="3808" spans="1:20" ht="58" x14ac:dyDescent="0.35">
      <c r="A3808">
        <v>3806</v>
      </c>
      <c r="B3808" s="1" t="s">
        <v>3803</v>
      </c>
      <c r="C3808" s="1" t="s">
        <v>7916</v>
      </c>
      <c r="D3808" s="6">
        <v>7500</v>
      </c>
      <c r="E3808" s="6">
        <v>5</v>
      </c>
      <c r="F3808" t="s">
        <v>8221</v>
      </c>
      <c r="G3808" t="s">
        <v>8226</v>
      </c>
      <c r="H3808" t="s">
        <v>8248</v>
      </c>
      <c r="I3808">
        <v>1404022381</v>
      </c>
      <c r="J3808">
        <v>1402294381</v>
      </c>
      <c r="K3808" t="b">
        <v>0</v>
      </c>
      <c r="L3808">
        <v>1</v>
      </c>
      <c r="M3808" t="b">
        <v>0</v>
      </c>
      <c r="N3808" t="s">
        <v>8305</v>
      </c>
      <c r="O3808" s="16">
        <f>Table1[[#This Row],[pledged]]/Table1[[#This Row],[goal]]*100</f>
        <v>6.6666666666666666E-2</v>
      </c>
      <c r="P3808" s="6">
        <f>IFERROR(Table1[[#This Row],[pledged]]/Table1[[#This Row],[backers_count]],0)</f>
        <v>5</v>
      </c>
      <c r="Q3808" t="str">
        <f>LEFT(Table1[[#This Row],[Category and Sub-Category]],FIND("/",Table1[[#This Row],[Category and Sub-Category]])-1)</f>
        <v>theater</v>
      </c>
      <c r="R3808" t="str">
        <f>RIGHT(Table1[[#This Row],[Category and Sub-Category]],LEN(Table1[[#This Row],[Category and Sub-Category]])-FIND("/",Table1[[#This Row],[Category and Sub-Category]]))</f>
        <v>musical</v>
      </c>
      <c r="S3808" s="14">
        <f>(((Table1[[#This Row],[launched_at]]/60)/60)/24)+DATE(1970,1,1)</f>
        <v>41799.259039351848</v>
      </c>
      <c r="T3808" s="14">
        <f t="shared" si="59"/>
        <v>41819.259039351848</v>
      </c>
    </row>
    <row r="3809" spans="1:20" ht="43.5" x14ac:dyDescent="0.35">
      <c r="A3809">
        <v>3807</v>
      </c>
      <c r="B3809" s="1" t="s">
        <v>3804</v>
      </c>
      <c r="C3809" s="1" t="s">
        <v>7917</v>
      </c>
      <c r="D3809" s="6">
        <v>1500</v>
      </c>
      <c r="E3809" s="6">
        <v>455</v>
      </c>
      <c r="F3809" t="s">
        <v>8221</v>
      </c>
      <c r="G3809" t="s">
        <v>8224</v>
      </c>
      <c r="H3809" t="s">
        <v>8246</v>
      </c>
      <c r="I3809">
        <v>1428097739</v>
      </c>
      <c r="J3809">
        <v>1427492939</v>
      </c>
      <c r="K3809" t="b">
        <v>0</v>
      </c>
      <c r="L3809">
        <v>9</v>
      </c>
      <c r="M3809" t="b">
        <v>0</v>
      </c>
      <c r="N3809" t="s">
        <v>8305</v>
      </c>
      <c r="O3809" s="16">
        <f>Table1[[#This Row],[pledged]]/Table1[[#This Row],[goal]]*100</f>
        <v>30.333333333333336</v>
      </c>
      <c r="P3809" s="6">
        <f>IFERROR(Table1[[#This Row],[pledged]]/Table1[[#This Row],[backers_count]],0)</f>
        <v>50.555555555555557</v>
      </c>
      <c r="Q3809" t="str">
        <f>LEFT(Table1[[#This Row],[Category and Sub-Category]],FIND("/",Table1[[#This Row],[Category and Sub-Category]])-1)</f>
        <v>theater</v>
      </c>
      <c r="R3809" t="str">
        <f>RIGHT(Table1[[#This Row],[Category and Sub-Category]],LEN(Table1[[#This Row],[Category and Sub-Category]])-FIND("/",Table1[[#This Row],[Category and Sub-Category]]))</f>
        <v>musical</v>
      </c>
      <c r="S3809" s="14">
        <f>(((Table1[[#This Row],[launched_at]]/60)/60)/24)+DATE(1970,1,1)</f>
        <v>42090.909016203703</v>
      </c>
      <c r="T3809" s="14">
        <f t="shared" si="59"/>
        <v>42097.909016203703</v>
      </c>
    </row>
    <row r="3810" spans="1:20" ht="43.5" x14ac:dyDescent="0.35">
      <c r="A3810">
        <v>3808</v>
      </c>
      <c r="B3810" s="1" t="s">
        <v>3805</v>
      </c>
      <c r="C3810" s="1" t="s">
        <v>7918</v>
      </c>
      <c r="D3810" s="6">
        <v>1000</v>
      </c>
      <c r="E3810" s="6">
        <v>1000</v>
      </c>
      <c r="F3810" t="s">
        <v>8219</v>
      </c>
      <c r="G3810" t="s">
        <v>8225</v>
      </c>
      <c r="H3810" t="s">
        <v>8247</v>
      </c>
      <c r="I3810">
        <v>1429955619</v>
      </c>
      <c r="J3810">
        <v>1424775219</v>
      </c>
      <c r="K3810" t="b">
        <v>0</v>
      </c>
      <c r="L3810">
        <v>24</v>
      </c>
      <c r="M3810" t="b">
        <v>1</v>
      </c>
      <c r="N3810" t="s">
        <v>8271</v>
      </c>
      <c r="O3810" s="16">
        <f>Table1[[#This Row],[pledged]]/Table1[[#This Row],[goal]]*100</f>
        <v>100</v>
      </c>
      <c r="P3810" s="6">
        <f>IFERROR(Table1[[#This Row],[pledged]]/Table1[[#This Row],[backers_count]],0)</f>
        <v>41.666666666666664</v>
      </c>
      <c r="Q3810" t="str">
        <f>LEFT(Table1[[#This Row],[Category and Sub-Category]],FIND("/",Table1[[#This Row],[Category and Sub-Category]])-1)</f>
        <v>theater</v>
      </c>
      <c r="R3810" t="str">
        <f>RIGHT(Table1[[#This Row],[Category and Sub-Category]],LEN(Table1[[#This Row],[Category and Sub-Category]])-FIND("/",Table1[[#This Row],[Category and Sub-Category]]))</f>
        <v>plays</v>
      </c>
      <c r="S3810" s="14">
        <f>(((Table1[[#This Row],[launched_at]]/60)/60)/24)+DATE(1970,1,1)</f>
        <v>42059.453923611116</v>
      </c>
      <c r="T3810" s="14">
        <f t="shared" si="59"/>
        <v>42119.412256944444</v>
      </c>
    </row>
    <row r="3811" spans="1:20" ht="58" x14ac:dyDescent="0.35">
      <c r="A3811">
        <v>3809</v>
      </c>
      <c r="B3811" s="1" t="s">
        <v>3806</v>
      </c>
      <c r="C3811" s="1" t="s">
        <v>7919</v>
      </c>
      <c r="D3811" s="6">
        <v>2000</v>
      </c>
      <c r="E3811" s="6">
        <v>2025</v>
      </c>
      <c r="F3811" t="s">
        <v>8219</v>
      </c>
      <c r="G3811" t="s">
        <v>8225</v>
      </c>
      <c r="H3811" t="s">
        <v>8247</v>
      </c>
      <c r="I3811">
        <v>1406761200</v>
      </c>
      <c r="J3811">
        <v>1402403907</v>
      </c>
      <c r="K3811" t="b">
        <v>0</v>
      </c>
      <c r="L3811">
        <v>38</v>
      </c>
      <c r="M3811" t="b">
        <v>1</v>
      </c>
      <c r="N3811" t="s">
        <v>8271</v>
      </c>
      <c r="O3811" s="16">
        <f>Table1[[#This Row],[pledged]]/Table1[[#This Row],[goal]]*100</f>
        <v>101.25</v>
      </c>
      <c r="P3811" s="6">
        <f>IFERROR(Table1[[#This Row],[pledged]]/Table1[[#This Row],[backers_count]],0)</f>
        <v>53.289473684210527</v>
      </c>
      <c r="Q3811" t="str">
        <f>LEFT(Table1[[#This Row],[Category and Sub-Category]],FIND("/",Table1[[#This Row],[Category and Sub-Category]])-1)</f>
        <v>theater</v>
      </c>
      <c r="R3811" t="str">
        <f>RIGHT(Table1[[#This Row],[Category and Sub-Category]],LEN(Table1[[#This Row],[Category and Sub-Category]])-FIND("/",Table1[[#This Row],[Category and Sub-Category]]))</f>
        <v>plays</v>
      </c>
      <c r="S3811" s="14">
        <f>(((Table1[[#This Row],[launched_at]]/60)/60)/24)+DATE(1970,1,1)</f>
        <v>41800.526701388888</v>
      </c>
      <c r="T3811" s="14">
        <f t="shared" si="59"/>
        <v>41850.958333333336</v>
      </c>
    </row>
    <row r="3812" spans="1:20" ht="43.5" x14ac:dyDescent="0.35">
      <c r="A3812">
        <v>3810</v>
      </c>
      <c r="B3812" s="1" t="s">
        <v>3807</v>
      </c>
      <c r="C3812" s="1" t="s">
        <v>7920</v>
      </c>
      <c r="D3812" s="6">
        <v>1500</v>
      </c>
      <c r="E3812" s="6">
        <v>1826</v>
      </c>
      <c r="F3812" t="s">
        <v>8219</v>
      </c>
      <c r="G3812" t="s">
        <v>8224</v>
      </c>
      <c r="H3812" t="s">
        <v>8246</v>
      </c>
      <c r="I3812">
        <v>1426965758</v>
      </c>
      <c r="J3812">
        <v>1424377358</v>
      </c>
      <c r="K3812" t="b">
        <v>0</v>
      </c>
      <c r="L3812">
        <v>26</v>
      </c>
      <c r="M3812" t="b">
        <v>1</v>
      </c>
      <c r="N3812" t="s">
        <v>8271</v>
      </c>
      <c r="O3812" s="16">
        <f>Table1[[#This Row],[pledged]]/Table1[[#This Row],[goal]]*100</f>
        <v>121.73333333333333</v>
      </c>
      <c r="P3812" s="6">
        <f>IFERROR(Table1[[#This Row],[pledged]]/Table1[[#This Row],[backers_count]],0)</f>
        <v>70.230769230769226</v>
      </c>
      <c r="Q3812" t="str">
        <f>LEFT(Table1[[#This Row],[Category and Sub-Category]],FIND("/",Table1[[#This Row],[Category and Sub-Category]])-1)</f>
        <v>theater</v>
      </c>
      <c r="R3812" t="str">
        <f>RIGHT(Table1[[#This Row],[Category and Sub-Category]],LEN(Table1[[#This Row],[Category and Sub-Category]])-FIND("/",Table1[[#This Row],[Category and Sub-Category]]))</f>
        <v>plays</v>
      </c>
      <c r="S3812" s="14">
        <f>(((Table1[[#This Row],[launched_at]]/60)/60)/24)+DATE(1970,1,1)</f>
        <v>42054.849050925928</v>
      </c>
      <c r="T3812" s="14">
        <f t="shared" si="59"/>
        <v>42084.807384259257</v>
      </c>
    </row>
    <row r="3813" spans="1:20" ht="43.5" x14ac:dyDescent="0.35">
      <c r="A3813">
        <v>3811</v>
      </c>
      <c r="B3813" s="1" t="s">
        <v>3808</v>
      </c>
      <c r="C3813" s="1" t="s">
        <v>7921</v>
      </c>
      <c r="D3813" s="6">
        <v>250</v>
      </c>
      <c r="E3813" s="6">
        <v>825</v>
      </c>
      <c r="F3813" t="s">
        <v>8219</v>
      </c>
      <c r="G3813" t="s">
        <v>8225</v>
      </c>
      <c r="H3813" t="s">
        <v>8247</v>
      </c>
      <c r="I3813">
        <v>1464692400</v>
      </c>
      <c r="J3813">
        <v>1461769373</v>
      </c>
      <c r="K3813" t="b">
        <v>0</v>
      </c>
      <c r="L3813">
        <v>19</v>
      </c>
      <c r="M3813" t="b">
        <v>1</v>
      </c>
      <c r="N3813" t="s">
        <v>8271</v>
      </c>
      <c r="O3813" s="16">
        <f>Table1[[#This Row],[pledged]]/Table1[[#This Row],[goal]]*100</f>
        <v>330</v>
      </c>
      <c r="P3813" s="6">
        <f>IFERROR(Table1[[#This Row],[pledged]]/Table1[[#This Row],[backers_count]],0)</f>
        <v>43.421052631578945</v>
      </c>
      <c r="Q3813" t="str">
        <f>LEFT(Table1[[#This Row],[Category and Sub-Category]],FIND("/",Table1[[#This Row],[Category and Sub-Category]])-1)</f>
        <v>theater</v>
      </c>
      <c r="R3813" t="str">
        <f>RIGHT(Table1[[#This Row],[Category and Sub-Category]],LEN(Table1[[#This Row],[Category and Sub-Category]])-FIND("/",Table1[[#This Row],[Category and Sub-Category]]))</f>
        <v>plays</v>
      </c>
      <c r="S3813" s="14">
        <f>(((Table1[[#This Row],[launched_at]]/60)/60)/24)+DATE(1970,1,1)</f>
        <v>42487.62700231481</v>
      </c>
      <c r="T3813" s="14">
        <f t="shared" si="59"/>
        <v>42521.458333333328</v>
      </c>
    </row>
    <row r="3814" spans="1:20" ht="43.5" x14ac:dyDescent="0.35">
      <c r="A3814">
        <v>3812</v>
      </c>
      <c r="B3814" s="1" t="s">
        <v>3809</v>
      </c>
      <c r="C3814" s="1" t="s">
        <v>7922</v>
      </c>
      <c r="D3814" s="6">
        <v>2000</v>
      </c>
      <c r="E3814" s="6">
        <v>2191</v>
      </c>
      <c r="F3814" t="s">
        <v>8219</v>
      </c>
      <c r="G3814" t="s">
        <v>8229</v>
      </c>
      <c r="H3814" t="s">
        <v>8251</v>
      </c>
      <c r="I3814">
        <v>1433131140</v>
      </c>
      <c r="J3814">
        <v>1429120908</v>
      </c>
      <c r="K3814" t="b">
        <v>0</v>
      </c>
      <c r="L3814">
        <v>11</v>
      </c>
      <c r="M3814" t="b">
        <v>1</v>
      </c>
      <c r="N3814" t="s">
        <v>8271</v>
      </c>
      <c r="O3814" s="16">
        <f>Table1[[#This Row],[pledged]]/Table1[[#This Row],[goal]]*100</f>
        <v>109.55</v>
      </c>
      <c r="P3814" s="6">
        <f>IFERROR(Table1[[#This Row],[pledged]]/Table1[[#This Row],[backers_count]],0)</f>
        <v>199.18181818181819</v>
      </c>
      <c r="Q3814" t="str">
        <f>LEFT(Table1[[#This Row],[Category and Sub-Category]],FIND("/",Table1[[#This Row],[Category and Sub-Category]])-1)</f>
        <v>theater</v>
      </c>
      <c r="R3814" t="str">
        <f>RIGHT(Table1[[#This Row],[Category and Sub-Category]],LEN(Table1[[#This Row],[Category and Sub-Category]])-FIND("/",Table1[[#This Row],[Category and Sub-Category]]))</f>
        <v>plays</v>
      </c>
      <c r="S3814" s="14">
        <f>(((Table1[[#This Row],[launched_at]]/60)/60)/24)+DATE(1970,1,1)</f>
        <v>42109.751250000001</v>
      </c>
      <c r="T3814" s="14">
        <f t="shared" si="59"/>
        <v>42156.165972222225</v>
      </c>
    </row>
    <row r="3815" spans="1:20" ht="58" x14ac:dyDescent="0.35">
      <c r="A3815">
        <v>3813</v>
      </c>
      <c r="B3815" s="1" t="s">
        <v>3810</v>
      </c>
      <c r="C3815" s="1" t="s">
        <v>7923</v>
      </c>
      <c r="D3815" s="6">
        <v>2100</v>
      </c>
      <c r="E3815" s="6">
        <v>2119.9899999999998</v>
      </c>
      <c r="F3815" t="s">
        <v>8219</v>
      </c>
      <c r="G3815" t="s">
        <v>8224</v>
      </c>
      <c r="H3815" t="s">
        <v>8246</v>
      </c>
      <c r="I3815">
        <v>1465940580</v>
      </c>
      <c r="J3815">
        <v>1462603021</v>
      </c>
      <c r="K3815" t="b">
        <v>0</v>
      </c>
      <c r="L3815">
        <v>27</v>
      </c>
      <c r="M3815" t="b">
        <v>1</v>
      </c>
      <c r="N3815" t="s">
        <v>8271</v>
      </c>
      <c r="O3815" s="16">
        <f>Table1[[#This Row],[pledged]]/Table1[[#This Row],[goal]]*100</f>
        <v>100.95190476190474</v>
      </c>
      <c r="P3815" s="6">
        <f>IFERROR(Table1[[#This Row],[pledged]]/Table1[[#This Row],[backers_count]],0)</f>
        <v>78.518148148148143</v>
      </c>
      <c r="Q3815" t="str">
        <f>LEFT(Table1[[#This Row],[Category and Sub-Category]],FIND("/",Table1[[#This Row],[Category and Sub-Category]])-1)</f>
        <v>theater</v>
      </c>
      <c r="R3815" t="str">
        <f>RIGHT(Table1[[#This Row],[Category and Sub-Category]],LEN(Table1[[#This Row],[Category and Sub-Category]])-FIND("/",Table1[[#This Row],[Category and Sub-Category]]))</f>
        <v>plays</v>
      </c>
      <c r="S3815" s="14">
        <f>(((Table1[[#This Row],[launched_at]]/60)/60)/24)+DATE(1970,1,1)</f>
        <v>42497.275706018518</v>
      </c>
      <c r="T3815" s="14">
        <f t="shared" si="59"/>
        <v>42535.904861111107</v>
      </c>
    </row>
    <row r="3816" spans="1:20" ht="43.5" x14ac:dyDescent="0.35">
      <c r="A3816">
        <v>3814</v>
      </c>
      <c r="B3816" s="1" t="s">
        <v>3811</v>
      </c>
      <c r="C3816" s="1" t="s">
        <v>7924</v>
      </c>
      <c r="D3816" s="6">
        <v>1500</v>
      </c>
      <c r="E3816" s="6">
        <v>2102</v>
      </c>
      <c r="F3816" t="s">
        <v>8219</v>
      </c>
      <c r="G3816" t="s">
        <v>8224</v>
      </c>
      <c r="H3816" t="s">
        <v>8246</v>
      </c>
      <c r="I3816">
        <v>1427860740</v>
      </c>
      <c r="J3816">
        <v>1424727712</v>
      </c>
      <c r="K3816" t="b">
        <v>0</v>
      </c>
      <c r="L3816">
        <v>34</v>
      </c>
      <c r="M3816" t="b">
        <v>1</v>
      </c>
      <c r="N3816" t="s">
        <v>8271</v>
      </c>
      <c r="O3816" s="16">
        <f>Table1[[#This Row],[pledged]]/Table1[[#This Row],[goal]]*100</f>
        <v>140.13333333333333</v>
      </c>
      <c r="P3816" s="6">
        <f>IFERROR(Table1[[#This Row],[pledged]]/Table1[[#This Row],[backers_count]],0)</f>
        <v>61.823529411764703</v>
      </c>
      <c r="Q3816" t="str">
        <f>LEFT(Table1[[#This Row],[Category and Sub-Category]],FIND("/",Table1[[#This Row],[Category and Sub-Category]])-1)</f>
        <v>theater</v>
      </c>
      <c r="R3816" t="str">
        <f>RIGHT(Table1[[#This Row],[Category and Sub-Category]],LEN(Table1[[#This Row],[Category and Sub-Category]])-FIND("/",Table1[[#This Row],[Category and Sub-Category]]))</f>
        <v>plays</v>
      </c>
      <c r="S3816" s="14">
        <f>(((Table1[[#This Row],[launched_at]]/60)/60)/24)+DATE(1970,1,1)</f>
        <v>42058.904074074075</v>
      </c>
      <c r="T3816" s="14">
        <f t="shared" si="59"/>
        <v>42095.165972222225</v>
      </c>
    </row>
    <row r="3817" spans="1:20" ht="29" x14ac:dyDescent="0.35">
      <c r="A3817">
        <v>3815</v>
      </c>
      <c r="B3817" s="1" t="s">
        <v>3812</v>
      </c>
      <c r="C3817" s="1" t="s">
        <v>7925</v>
      </c>
      <c r="D3817" s="6">
        <v>1000</v>
      </c>
      <c r="E3817" s="6">
        <v>1000.01</v>
      </c>
      <c r="F3817" t="s">
        <v>8219</v>
      </c>
      <c r="G3817" t="s">
        <v>8225</v>
      </c>
      <c r="H3817" t="s">
        <v>8247</v>
      </c>
      <c r="I3817">
        <v>1440111600</v>
      </c>
      <c r="J3817">
        <v>1437545657</v>
      </c>
      <c r="K3817" t="b">
        <v>0</v>
      </c>
      <c r="L3817">
        <v>20</v>
      </c>
      <c r="M3817" t="b">
        <v>1</v>
      </c>
      <c r="N3817" t="s">
        <v>8271</v>
      </c>
      <c r="O3817" s="16">
        <f>Table1[[#This Row],[pledged]]/Table1[[#This Row],[goal]]*100</f>
        <v>100.001</v>
      </c>
      <c r="P3817" s="6">
        <f>IFERROR(Table1[[#This Row],[pledged]]/Table1[[#This Row],[backers_count]],0)</f>
        <v>50.000500000000002</v>
      </c>
      <c r="Q3817" t="str">
        <f>LEFT(Table1[[#This Row],[Category and Sub-Category]],FIND("/",Table1[[#This Row],[Category and Sub-Category]])-1)</f>
        <v>theater</v>
      </c>
      <c r="R3817" t="str">
        <f>RIGHT(Table1[[#This Row],[Category and Sub-Category]],LEN(Table1[[#This Row],[Category and Sub-Category]])-FIND("/",Table1[[#This Row],[Category and Sub-Category]]))</f>
        <v>plays</v>
      </c>
      <c r="S3817" s="14">
        <f>(((Table1[[#This Row],[launched_at]]/60)/60)/24)+DATE(1970,1,1)</f>
        <v>42207.259918981479</v>
      </c>
      <c r="T3817" s="14">
        <f t="shared" si="59"/>
        <v>42236.958333333328</v>
      </c>
    </row>
    <row r="3818" spans="1:20" ht="58" x14ac:dyDescent="0.35">
      <c r="A3818">
        <v>3816</v>
      </c>
      <c r="B3818" s="1" t="s">
        <v>3813</v>
      </c>
      <c r="C3818" s="1" t="s">
        <v>7926</v>
      </c>
      <c r="D3818" s="6">
        <v>1500</v>
      </c>
      <c r="E3818" s="6">
        <v>1788.57</v>
      </c>
      <c r="F3818" t="s">
        <v>8219</v>
      </c>
      <c r="G3818" t="s">
        <v>8224</v>
      </c>
      <c r="H3818" t="s">
        <v>8246</v>
      </c>
      <c r="I3818">
        <v>1405614823</v>
      </c>
      <c r="J3818">
        <v>1403022823</v>
      </c>
      <c r="K3818" t="b">
        <v>0</v>
      </c>
      <c r="L3818">
        <v>37</v>
      </c>
      <c r="M3818" t="b">
        <v>1</v>
      </c>
      <c r="N3818" t="s">
        <v>8271</v>
      </c>
      <c r="O3818" s="16">
        <f>Table1[[#This Row],[pledged]]/Table1[[#This Row],[goal]]*100</f>
        <v>119.238</v>
      </c>
      <c r="P3818" s="6">
        <f>IFERROR(Table1[[#This Row],[pledged]]/Table1[[#This Row],[backers_count]],0)</f>
        <v>48.339729729729726</v>
      </c>
      <c r="Q3818" t="str">
        <f>LEFT(Table1[[#This Row],[Category and Sub-Category]],FIND("/",Table1[[#This Row],[Category and Sub-Category]])-1)</f>
        <v>theater</v>
      </c>
      <c r="R3818" t="str">
        <f>RIGHT(Table1[[#This Row],[Category and Sub-Category]],LEN(Table1[[#This Row],[Category and Sub-Category]])-FIND("/",Table1[[#This Row],[Category and Sub-Category]]))</f>
        <v>plays</v>
      </c>
      <c r="S3818" s="14">
        <f>(((Table1[[#This Row],[launched_at]]/60)/60)/24)+DATE(1970,1,1)</f>
        <v>41807.690081018518</v>
      </c>
      <c r="T3818" s="14">
        <f t="shared" si="59"/>
        <v>41837.690081018518</v>
      </c>
    </row>
    <row r="3819" spans="1:20" ht="43.5" x14ac:dyDescent="0.35">
      <c r="A3819">
        <v>3817</v>
      </c>
      <c r="B3819" s="1" t="s">
        <v>3814</v>
      </c>
      <c r="C3819" s="1" t="s">
        <v>7927</v>
      </c>
      <c r="D3819" s="6">
        <v>2000</v>
      </c>
      <c r="E3819" s="6">
        <v>2145</v>
      </c>
      <c r="F3819" t="s">
        <v>8219</v>
      </c>
      <c r="G3819" t="s">
        <v>8224</v>
      </c>
      <c r="H3819" t="s">
        <v>8246</v>
      </c>
      <c r="I3819">
        <v>1445659140</v>
      </c>
      <c r="J3819">
        <v>1444236216</v>
      </c>
      <c r="K3819" t="b">
        <v>0</v>
      </c>
      <c r="L3819">
        <v>20</v>
      </c>
      <c r="M3819" t="b">
        <v>1</v>
      </c>
      <c r="N3819" t="s">
        <v>8271</v>
      </c>
      <c r="O3819" s="16">
        <f>Table1[[#This Row],[pledged]]/Table1[[#This Row],[goal]]*100</f>
        <v>107.25</v>
      </c>
      <c r="P3819" s="6">
        <f>IFERROR(Table1[[#This Row],[pledged]]/Table1[[#This Row],[backers_count]],0)</f>
        <v>107.25</v>
      </c>
      <c r="Q3819" t="str">
        <f>LEFT(Table1[[#This Row],[Category and Sub-Category]],FIND("/",Table1[[#This Row],[Category and Sub-Category]])-1)</f>
        <v>theater</v>
      </c>
      <c r="R3819" t="str">
        <f>RIGHT(Table1[[#This Row],[Category and Sub-Category]],LEN(Table1[[#This Row],[Category and Sub-Category]])-FIND("/",Table1[[#This Row],[Category and Sub-Category]]))</f>
        <v>plays</v>
      </c>
      <c r="S3819" s="14">
        <f>(((Table1[[#This Row],[launched_at]]/60)/60)/24)+DATE(1970,1,1)</f>
        <v>42284.69694444444</v>
      </c>
      <c r="T3819" s="14">
        <f t="shared" si="59"/>
        <v>42301.165972222225</v>
      </c>
    </row>
    <row r="3820" spans="1:20" ht="43.5" x14ac:dyDescent="0.35">
      <c r="A3820">
        <v>3818</v>
      </c>
      <c r="B3820" s="1" t="s">
        <v>3815</v>
      </c>
      <c r="C3820" s="1" t="s">
        <v>7928</v>
      </c>
      <c r="D3820" s="6">
        <v>250</v>
      </c>
      <c r="E3820" s="6">
        <v>570</v>
      </c>
      <c r="F3820" t="s">
        <v>8219</v>
      </c>
      <c r="G3820" t="s">
        <v>8224</v>
      </c>
      <c r="H3820" t="s">
        <v>8246</v>
      </c>
      <c r="I3820">
        <v>1426187582</v>
      </c>
      <c r="J3820">
        <v>1423599182</v>
      </c>
      <c r="K3820" t="b">
        <v>0</v>
      </c>
      <c r="L3820">
        <v>10</v>
      </c>
      <c r="M3820" t="b">
        <v>1</v>
      </c>
      <c r="N3820" t="s">
        <v>8271</v>
      </c>
      <c r="O3820" s="16">
        <f>Table1[[#This Row],[pledged]]/Table1[[#This Row],[goal]]*100</f>
        <v>227.99999999999997</v>
      </c>
      <c r="P3820" s="6">
        <f>IFERROR(Table1[[#This Row],[pledged]]/Table1[[#This Row],[backers_count]],0)</f>
        <v>57</v>
      </c>
      <c r="Q3820" t="str">
        <f>LEFT(Table1[[#This Row],[Category and Sub-Category]],FIND("/",Table1[[#This Row],[Category and Sub-Category]])-1)</f>
        <v>theater</v>
      </c>
      <c r="R3820" t="str">
        <f>RIGHT(Table1[[#This Row],[Category and Sub-Category]],LEN(Table1[[#This Row],[Category and Sub-Category]])-FIND("/",Table1[[#This Row],[Category and Sub-Category]]))</f>
        <v>plays</v>
      </c>
      <c r="S3820" s="14">
        <f>(((Table1[[#This Row],[launched_at]]/60)/60)/24)+DATE(1970,1,1)</f>
        <v>42045.84238425926</v>
      </c>
      <c r="T3820" s="14">
        <f t="shared" si="59"/>
        <v>42075.800717592589</v>
      </c>
    </row>
    <row r="3821" spans="1:20" ht="43.5" x14ac:dyDescent="0.35">
      <c r="A3821">
        <v>3819</v>
      </c>
      <c r="B3821" s="1" t="s">
        <v>3816</v>
      </c>
      <c r="C3821" s="1" t="s">
        <v>7817</v>
      </c>
      <c r="D3821" s="6">
        <v>1000</v>
      </c>
      <c r="E3821" s="6">
        <v>1064</v>
      </c>
      <c r="F3821" t="s">
        <v>8219</v>
      </c>
      <c r="G3821" t="s">
        <v>8224</v>
      </c>
      <c r="H3821" t="s">
        <v>8246</v>
      </c>
      <c r="I3821">
        <v>1437166920</v>
      </c>
      <c r="J3821">
        <v>1435554104</v>
      </c>
      <c r="K3821" t="b">
        <v>0</v>
      </c>
      <c r="L3821">
        <v>26</v>
      </c>
      <c r="M3821" t="b">
        <v>1</v>
      </c>
      <c r="N3821" t="s">
        <v>8271</v>
      </c>
      <c r="O3821" s="16">
        <f>Table1[[#This Row],[pledged]]/Table1[[#This Row],[goal]]*100</f>
        <v>106.4</v>
      </c>
      <c r="P3821" s="6">
        <f>IFERROR(Table1[[#This Row],[pledged]]/Table1[[#This Row],[backers_count]],0)</f>
        <v>40.92307692307692</v>
      </c>
      <c r="Q3821" t="str">
        <f>LEFT(Table1[[#This Row],[Category and Sub-Category]],FIND("/",Table1[[#This Row],[Category and Sub-Category]])-1)</f>
        <v>theater</v>
      </c>
      <c r="R3821" t="str">
        <f>RIGHT(Table1[[#This Row],[Category and Sub-Category]],LEN(Table1[[#This Row],[Category and Sub-Category]])-FIND("/",Table1[[#This Row],[Category and Sub-Category]]))</f>
        <v>plays</v>
      </c>
      <c r="S3821" s="14">
        <f>(((Table1[[#This Row],[launched_at]]/60)/60)/24)+DATE(1970,1,1)</f>
        <v>42184.209537037037</v>
      </c>
      <c r="T3821" s="14">
        <f t="shared" si="59"/>
        <v>42202.876388888893</v>
      </c>
    </row>
    <row r="3822" spans="1:20" ht="43.5" x14ac:dyDescent="0.35">
      <c r="A3822">
        <v>3820</v>
      </c>
      <c r="B3822" s="1" t="s">
        <v>3817</v>
      </c>
      <c r="C3822" s="1" t="s">
        <v>7929</v>
      </c>
      <c r="D3822" s="6">
        <v>300</v>
      </c>
      <c r="E3822" s="6">
        <v>430</v>
      </c>
      <c r="F3822" t="s">
        <v>8219</v>
      </c>
      <c r="G3822" t="s">
        <v>8225</v>
      </c>
      <c r="H3822" t="s">
        <v>8247</v>
      </c>
      <c r="I3822">
        <v>1436110717</v>
      </c>
      <c r="J3822">
        <v>1433518717</v>
      </c>
      <c r="K3822" t="b">
        <v>0</v>
      </c>
      <c r="L3822">
        <v>20</v>
      </c>
      <c r="M3822" t="b">
        <v>1</v>
      </c>
      <c r="N3822" t="s">
        <v>8271</v>
      </c>
      <c r="O3822" s="16">
        <f>Table1[[#This Row],[pledged]]/Table1[[#This Row],[goal]]*100</f>
        <v>143.33333333333334</v>
      </c>
      <c r="P3822" s="6">
        <f>IFERROR(Table1[[#This Row],[pledged]]/Table1[[#This Row],[backers_count]],0)</f>
        <v>21.5</v>
      </c>
      <c r="Q3822" t="str">
        <f>LEFT(Table1[[#This Row],[Category and Sub-Category]],FIND("/",Table1[[#This Row],[Category and Sub-Category]])-1)</f>
        <v>theater</v>
      </c>
      <c r="R3822" t="str">
        <f>RIGHT(Table1[[#This Row],[Category and Sub-Category]],LEN(Table1[[#This Row],[Category and Sub-Category]])-FIND("/",Table1[[#This Row],[Category and Sub-Category]]))</f>
        <v>plays</v>
      </c>
      <c r="S3822" s="14">
        <f>(((Table1[[#This Row],[launched_at]]/60)/60)/24)+DATE(1970,1,1)</f>
        <v>42160.651817129634</v>
      </c>
      <c r="T3822" s="14">
        <f t="shared" si="59"/>
        <v>42190.651817129634</v>
      </c>
    </row>
    <row r="3823" spans="1:20" ht="43.5" x14ac:dyDescent="0.35">
      <c r="A3823">
        <v>3821</v>
      </c>
      <c r="B3823" s="1" t="s">
        <v>3818</v>
      </c>
      <c r="C3823" s="1" t="s">
        <v>7930</v>
      </c>
      <c r="D3823" s="6">
        <v>3500</v>
      </c>
      <c r="E3823" s="6">
        <v>3659</v>
      </c>
      <c r="F3823" t="s">
        <v>8219</v>
      </c>
      <c r="G3823" t="s">
        <v>8224</v>
      </c>
      <c r="H3823" t="s">
        <v>8246</v>
      </c>
      <c r="I3823">
        <v>1451881207</v>
      </c>
      <c r="J3823">
        <v>1449116407</v>
      </c>
      <c r="K3823" t="b">
        <v>0</v>
      </c>
      <c r="L3823">
        <v>46</v>
      </c>
      <c r="M3823" t="b">
        <v>1</v>
      </c>
      <c r="N3823" t="s">
        <v>8271</v>
      </c>
      <c r="O3823" s="16">
        <f>Table1[[#This Row],[pledged]]/Table1[[#This Row],[goal]]*100</f>
        <v>104.54285714285714</v>
      </c>
      <c r="P3823" s="6">
        <f>IFERROR(Table1[[#This Row],[pledged]]/Table1[[#This Row],[backers_count]],0)</f>
        <v>79.543478260869563</v>
      </c>
      <c r="Q3823" t="str">
        <f>LEFT(Table1[[#This Row],[Category and Sub-Category]],FIND("/",Table1[[#This Row],[Category and Sub-Category]])-1)</f>
        <v>theater</v>
      </c>
      <c r="R3823" t="str">
        <f>RIGHT(Table1[[#This Row],[Category and Sub-Category]],LEN(Table1[[#This Row],[Category and Sub-Category]])-FIND("/",Table1[[#This Row],[Category and Sub-Category]]))</f>
        <v>plays</v>
      </c>
      <c r="S3823" s="14">
        <f>(((Table1[[#This Row],[launched_at]]/60)/60)/24)+DATE(1970,1,1)</f>
        <v>42341.180636574078</v>
      </c>
      <c r="T3823" s="14">
        <f t="shared" si="59"/>
        <v>42373.180636574078</v>
      </c>
    </row>
    <row r="3824" spans="1:20" ht="58" x14ac:dyDescent="0.35">
      <c r="A3824">
        <v>3822</v>
      </c>
      <c r="B3824" s="1" t="s">
        <v>3819</v>
      </c>
      <c r="C3824" s="1" t="s">
        <v>7931</v>
      </c>
      <c r="D3824" s="6">
        <v>5000</v>
      </c>
      <c r="E3824" s="6">
        <v>5501</v>
      </c>
      <c r="F3824" t="s">
        <v>8219</v>
      </c>
      <c r="G3824" t="s">
        <v>8236</v>
      </c>
      <c r="H3824" t="s">
        <v>8249</v>
      </c>
      <c r="I3824">
        <v>1453244340</v>
      </c>
      <c r="J3824">
        <v>1448136417</v>
      </c>
      <c r="K3824" t="b">
        <v>0</v>
      </c>
      <c r="L3824">
        <v>76</v>
      </c>
      <c r="M3824" t="b">
        <v>1</v>
      </c>
      <c r="N3824" t="s">
        <v>8271</v>
      </c>
      <c r="O3824" s="16">
        <f>Table1[[#This Row],[pledged]]/Table1[[#This Row],[goal]]*100</f>
        <v>110.02000000000001</v>
      </c>
      <c r="P3824" s="6">
        <f>IFERROR(Table1[[#This Row],[pledged]]/Table1[[#This Row],[backers_count]],0)</f>
        <v>72.381578947368425</v>
      </c>
      <c r="Q3824" t="str">
        <f>LEFT(Table1[[#This Row],[Category and Sub-Category]],FIND("/",Table1[[#This Row],[Category and Sub-Category]])-1)</f>
        <v>theater</v>
      </c>
      <c r="R3824" t="str">
        <f>RIGHT(Table1[[#This Row],[Category and Sub-Category]],LEN(Table1[[#This Row],[Category and Sub-Category]])-FIND("/",Table1[[#This Row],[Category and Sub-Category]]))</f>
        <v>plays</v>
      </c>
      <c r="S3824" s="14">
        <f>(((Table1[[#This Row],[launched_at]]/60)/60)/24)+DATE(1970,1,1)</f>
        <v>42329.838159722218</v>
      </c>
      <c r="T3824" s="14">
        <f t="shared" si="59"/>
        <v>42388.957638888889</v>
      </c>
    </row>
    <row r="3825" spans="1:20" ht="43.5" x14ac:dyDescent="0.35">
      <c r="A3825">
        <v>3823</v>
      </c>
      <c r="B3825" s="1" t="s">
        <v>3820</v>
      </c>
      <c r="C3825" s="1" t="s">
        <v>7932</v>
      </c>
      <c r="D3825" s="6">
        <v>2500</v>
      </c>
      <c r="E3825" s="6">
        <v>2650</v>
      </c>
      <c r="F3825" t="s">
        <v>8219</v>
      </c>
      <c r="G3825" t="s">
        <v>8224</v>
      </c>
      <c r="H3825" t="s">
        <v>8246</v>
      </c>
      <c r="I3825">
        <v>1437364740</v>
      </c>
      <c r="J3825">
        <v>1434405044</v>
      </c>
      <c r="K3825" t="b">
        <v>0</v>
      </c>
      <c r="L3825">
        <v>41</v>
      </c>
      <c r="M3825" t="b">
        <v>1</v>
      </c>
      <c r="N3825" t="s">
        <v>8271</v>
      </c>
      <c r="O3825" s="16">
        <f>Table1[[#This Row],[pledged]]/Table1[[#This Row],[goal]]*100</f>
        <v>106</v>
      </c>
      <c r="P3825" s="6">
        <f>IFERROR(Table1[[#This Row],[pledged]]/Table1[[#This Row],[backers_count]],0)</f>
        <v>64.634146341463421</v>
      </c>
      <c r="Q3825" t="str">
        <f>LEFT(Table1[[#This Row],[Category and Sub-Category]],FIND("/",Table1[[#This Row],[Category and Sub-Category]])-1)</f>
        <v>theater</v>
      </c>
      <c r="R3825" t="str">
        <f>RIGHT(Table1[[#This Row],[Category and Sub-Category]],LEN(Table1[[#This Row],[Category and Sub-Category]])-FIND("/",Table1[[#This Row],[Category and Sub-Category]]))</f>
        <v>plays</v>
      </c>
      <c r="S3825" s="14">
        <f>(((Table1[[#This Row],[launched_at]]/60)/60)/24)+DATE(1970,1,1)</f>
        <v>42170.910231481481</v>
      </c>
      <c r="T3825" s="14">
        <f t="shared" si="59"/>
        <v>42205.165972222225</v>
      </c>
    </row>
    <row r="3826" spans="1:20" ht="43.5" x14ac:dyDescent="0.35">
      <c r="A3826">
        <v>3824</v>
      </c>
      <c r="B3826" s="1" t="s">
        <v>3821</v>
      </c>
      <c r="C3826" s="1" t="s">
        <v>7933</v>
      </c>
      <c r="D3826" s="6">
        <v>250</v>
      </c>
      <c r="E3826" s="6">
        <v>270</v>
      </c>
      <c r="F3826" t="s">
        <v>8219</v>
      </c>
      <c r="G3826" t="s">
        <v>8225</v>
      </c>
      <c r="H3826" t="s">
        <v>8247</v>
      </c>
      <c r="I3826">
        <v>1470058860</v>
      </c>
      <c r="J3826">
        <v>1469026903</v>
      </c>
      <c r="K3826" t="b">
        <v>0</v>
      </c>
      <c r="L3826">
        <v>7</v>
      </c>
      <c r="M3826" t="b">
        <v>1</v>
      </c>
      <c r="N3826" t="s">
        <v>8271</v>
      </c>
      <c r="O3826" s="16">
        <f>Table1[[#This Row],[pledged]]/Table1[[#This Row],[goal]]*100</f>
        <v>108</v>
      </c>
      <c r="P3826" s="6">
        <f>IFERROR(Table1[[#This Row],[pledged]]/Table1[[#This Row],[backers_count]],0)</f>
        <v>38.571428571428569</v>
      </c>
      <c r="Q3826" t="str">
        <f>LEFT(Table1[[#This Row],[Category and Sub-Category]],FIND("/",Table1[[#This Row],[Category and Sub-Category]])-1)</f>
        <v>theater</v>
      </c>
      <c r="R3826" t="str">
        <f>RIGHT(Table1[[#This Row],[Category and Sub-Category]],LEN(Table1[[#This Row],[Category and Sub-Category]])-FIND("/",Table1[[#This Row],[Category and Sub-Category]]))</f>
        <v>plays</v>
      </c>
      <c r="S3826" s="14">
        <f>(((Table1[[#This Row],[launched_at]]/60)/60)/24)+DATE(1970,1,1)</f>
        <v>42571.626192129625</v>
      </c>
      <c r="T3826" s="14">
        <f t="shared" si="59"/>
        <v>42583.570138888885</v>
      </c>
    </row>
    <row r="3827" spans="1:20" ht="43.5" x14ac:dyDescent="0.35">
      <c r="A3827">
        <v>3825</v>
      </c>
      <c r="B3827" s="1" t="s">
        <v>3822</v>
      </c>
      <c r="C3827" s="1" t="s">
        <v>7934</v>
      </c>
      <c r="D3827" s="6">
        <v>5000</v>
      </c>
      <c r="E3827" s="6">
        <v>5271</v>
      </c>
      <c r="F3827" t="s">
        <v>8219</v>
      </c>
      <c r="G3827" t="s">
        <v>8224</v>
      </c>
      <c r="H3827" t="s">
        <v>8246</v>
      </c>
      <c r="I3827">
        <v>1434505214</v>
      </c>
      <c r="J3827">
        <v>1432690814</v>
      </c>
      <c r="K3827" t="b">
        <v>0</v>
      </c>
      <c r="L3827">
        <v>49</v>
      </c>
      <c r="M3827" t="b">
        <v>1</v>
      </c>
      <c r="N3827" t="s">
        <v>8271</v>
      </c>
      <c r="O3827" s="16">
        <f>Table1[[#This Row],[pledged]]/Table1[[#This Row],[goal]]*100</f>
        <v>105.42</v>
      </c>
      <c r="P3827" s="6">
        <f>IFERROR(Table1[[#This Row],[pledged]]/Table1[[#This Row],[backers_count]],0)</f>
        <v>107.57142857142857</v>
      </c>
      <c r="Q3827" t="str">
        <f>LEFT(Table1[[#This Row],[Category and Sub-Category]],FIND("/",Table1[[#This Row],[Category and Sub-Category]])-1)</f>
        <v>theater</v>
      </c>
      <c r="R3827" t="str">
        <f>RIGHT(Table1[[#This Row],[Category and Sub-Category]],LEN(Table1[[#This Row],[Category and Sub-Category]])-FIND("/",Table1[[#This Row],[Category and Sub-Category]]))</f>
        <v>plays</v>
      </c>
      <c r="S3827" s="14">
        <f>(((Table1[[#This Row],[launched_at]]/60)/60)/24)+DATE(1970,1,1)</f>
        <v>42151.069606481484</v>
      </c>
      <c r="T3827" s="14">
        <f t="shared" si="59"/>
        <v>42172.069606481484</v>
      </c>
    </row>
    <row r="3828" spans="1:20" ht="43.5" x14ac:dyDescent="0.35">
      <c r="A3828">
        <v>3826</v>
      </c>
      <c r="B3828" s="1" t="s">
        <v>3823</v>
      </c>
      <c r="C3828" s="1" t="s">
        <v>7935</v>
      </c>
      <c r="D3828" s="6">
        <v>600</v>
      </c>
      <c r="E3828" s="6">
        <v>715</v>
      </c>
      <c r="F3828" t="s">
        <v>8219</v>
      </c>
      <c r="G3828" t="s">
        <v>8225</v>
      </c>
      <c r="H3828" t="s">
        <v>8247</v>
      </c>
      <c r="I3828">
        <v>1430993394</v>
      </c>
      <c r="J3828">
        <v>1428401394</v>
      </c>
      <c r="K3828" t="b">
        <v>0</v>
      </c>
      <c r="L3828">
        <v>26</v>
      </c>
      <c r="M3828" t="b">
        <v>1</v>
      </c>
      <c r="N3828" t="s">
        <v>8271</v>
      </c>
      <c r="O3828" s="16">
        <f>Table1[[#This Row],[pledged]]/Table1[[#This Row],[goal]]*100</f>
        <v>119.16666666666667</v>
      </c>
      <c r="P3828" s="6">
        <f>IFERROR(Table1[[#This Row],[pledged]]/Table1[[#This Row],[backers_count]],0)</f>
        <v>27.5</v>
      </c>
      <c r="Q3828" t="str">
        <f>LEFT(Table1[[#This Row],[Category and Sub-Category]],FIND("/",Table1[[#This Row],[Category and Sub-Category]])-1)</f>
        <v>theater</v>
      </c>
      <c r="R3828" t="str">
        <f>RIGHT(Table1[[#This Row],[Category and Sub-Category]],LEN(Table1[[#This Row],[Category and Sub-Category]])-FIND("/",Table1[[#This Row],[Category and Sub-Category]]))</f>
        <v>plays</v>
      </c>
      <c r="S3828" s="14">
        <f>(((Table1[[#This Row],[launched_at]]/60)/60)/24)+DATE(1970,1,1)</f>
        <v>42101.423541666663</v>
      </c>
      <c r="T3828" s="14">
        <f t="shared" si="59"/>
        <v>42131.423541666663</v>
      </c>
    </row>
    <row r="3829" spans="1:20" ht="58" x14ac:dyDescent="0.35">
      <c r="A3829">
        <v>3827</v>
      </c>
      <c r="B3829" s="1" t="s">
        <v>3824</v>
      </c>
      <c r="C3829" s="1" t="s">
        <v>7936</v>
      </c>
      <c r="D3829" s="6">
        <v>3000</v>
      </c>
      <c r="E3829" s="6">
        <v>4580</v>
      </c>
      <c r="F3829" t="s">
        <v>8219</v>
      </c>
      <c r="G3829" t="s">
        <v>8225</v>
      </c>
      <c r="H3829" t="s">
        <v>8247</v>
      </c>
      <c r="I3829">
        <v>1427414400</v>
      </c>
      <c r="J3829">
        <v>1422656201</v>
      </c>
      <c r="K3829" t="b">
        <v>0</v>
      </c>
      <c r="L3829">
        <v>65</v>
      </c>
      <c r="M3829" t="b">
        <v>1</v>
      </c>
      <c r="N3829" t="s">
        <v>8271</v>
      </c>
      <c r="O3829" s="16">
        <f>Table1[[#This Row],[pledged]]/Table1[[#This Row],[goal]]*100</f>
        <v>152.66666666666666</v>
      </c>
      <c r="P3829" s="6">
        <f>IFERROR(Table1[[#This Row],[pledged]]/Table1[[#This Row],[backers_count]],0)</f>
        <v>70.461538461538467</v>
      </c>
      <c r="Q3829" t="str">
        <f>LEFT(Table1[[#This Row],[Category and Sub-Category]],FIND("/",Table1[[#This Row],[Category and Sub-Category]])-1)</f>
        <v>theater</v>
      </c>
      <c r="R3829" t="str">
        <f>RIGHT(Table1[[#This Row],[Category and Sub-Category]],LEN(Table1[[#This Row],[Category and Sub-Category]])-FIND("/",Table1[[#This Row],[Category and Sub-Category]]))</f>
        <v>plays</v>
      </c>
      <c r="S3829" s="14">
        <f>(((Table1[[#This Row],[launched_at]]/60)/60)/24)+DATE(1970,1,1)</f>
        <v>42034.928252314814</v>
      </c>
      <c r="T3829" s="14">
        <f t="shared" si="59"/>
        <v>42090</v>
      </c>
    </row>
    <row r="3830" spans="1:20" ht="43.5" x14ac:dyDescent="0.35">
      <c r="A3830">
        <v>3828</v>
      </c>
      <c r="B3830" s="1" t="s">
        <v>3825</v>
      </c>
      <c r="C3830" s="1" t="s">
        <v>7937</v>
      </c>
      <c r="D3830" s="6">
        <v>5000</v>
      </c>
      <c r="E3830" s="6">
        <v>5000</v>
      </c>
      <c r="F3830" t="s">
        <v>8219</v>
      </c>
      <c r="G3830" t="s">
        <v>8224</v>
      </c>
      <c r="H3830" t="s">
        <v>8246</v>
      </c>
      <c r="I3830">
        <v>1420033187</v>
      </c>
      <c r="J3830">
        <v>1414845587</v>
      </c>
      <c r="K3830" t="b">
        <v>0</v>
      </c>
      <c r="L3830">
        <v>28</v>
      </c>
      <c r="M3830" t="b">
        <v>1</v>
      </c>
      <c r="N3830" t="s">
        <v>8271</v>
      </c>
      <c r="O3830" s="16">
        <f>Table1[[#This Row],[pledged]]/Table1[[#This Row],[goal]]*100</f>
        <v>100</v>
      </c>
      <c r="P3830" s="6">
        <f>IFERROR(Table1[[#This Row],[pledged]]/Table1[[#This Row],[backers_count]],0)</f>
        <v>178.57142857142858</v>
      </c>
      <c r="Q3830" t="str">
        <f>LEFT(Table1[[#This Row],[Category and Sub-Category]],FIND("/",Table1[[#This Row],[Category and Sub-Category]])-1)</f>
        <v>theater</v>
      </c>
      <c r="R3830" t="str">
        <f>RIGHT(Table1[[#This Row],[Category and Sub-Category]],LEN(Table1[[#This Row],[Category and Sub-Category]])-FIND("/",Table1[[#This Row],[Category and Sub-Category]]))</f>
        <v>plays</v>
      </c>
      <c r="S3830" s="14">
        <f>(((Table1[[#This Row],[launched_at]]/60)/60)/24)+DATE(1970,1,1)</f>
        <v>41944.527627314819</v>
      </c>
      <c r="T3830" s="14">
        <f t="shared" si="59"/>
        <v>42004.569293981483</v>
      </c>
    </row>
    <row r="3831" spans="1:20" ht="43.5" x14ac:dyDescent="0.35">
      <c r="A3831">
        <v>3829</v>
      </c>
      <c r="B3831" s="1" t="s">
        <v>3826</v>
      </c>
      <c r="C3831" s="1" t="s">
        <v>7938</v>
      </c>
      <c r="D3831" s="6">
        <v>500</v>
      </c>
      <c r="E3831" s="6">
        <v>501</v>
      </c>
      <c r="F3831" t="s">
        <v>8219</v>
      </c>
      <c r="G3831" t="s">
        <v>8224</v>
      </c>
      <c r="H3831" t="s">
        <v>8246</v>
      </c>
      <c r="I3831">
        <v>1472676371</v>
      </c>
      <c r="J3831">
        <v>1470948371</v>
      </c>
      <c r="K3831" t="b">
        <v>0</v>
      </c>
      <c r="L3831">
        <v>8</v>
      </c>
      <c r="M3831" t="b">
        <v>1</v>
      </c>
      <c r="N3831" t="s">
        <v>8271</v>
      </c>
      <c r="O3831" s="16">
        <f>Table1[[#This Row],[pledged]]/Table1[[#This Row],[goal]]*100</f>
        <v>100.2</v>
      </c>
      <c r="P3831" s="6">
        <f>IFERROR(Table1[[#This Row],[pledged]]/Table1[[#This Row],[backers_count]],0)</f>
        <v>62.625</v>
      </c>
      <c r="Q3831" t="str">
        <f>LEFT(Table1[[#This Row],[Category and Sub-Category]],FIND("/",Table1[[#This Row],[Category and Sub-Category]])-1)</f>
        <v>theater</v>
      </c>
      <c r="R3831" t="str">
        <f>RIGHT(Table1[[#This Row],[Category and Sub-Category]],LEN(Table1[[#This Row],[Category and Sub-Category]])-FIND("/",Table1[[#This Row],[Category and Sub-Category]]))</f>
        <v>plays</v>
      </c>
      <c r="S3831" s="14">
        <f>(((Table1[[#This Row],[launched_at]]/60)/60)/24)+DATE(1970,1,1)</f>
        <v>42593.865405092598</v>
      </c>
      <c r="T3831" s="14">
        <f t="shared" si="59"/>
        <v>42613.865405092598</v>
      </c>
    </row>
    <row r="3832" spans="1:20" ht="43.5" x14ac:dyDescent="0.35">
      <c r="A3832">
        <v>3830</v>
      </c>
      <c r="B3832" s="1" t="s">
        <v>3827</v>
      </c>
      <c r="C3832" s="1" t="s">
        <v>7939</v>
      </c>
      <c r="D3832" s="6">
        <v>100</v>
      </c>
      <c r="E3832" s="6">
        <v>225</v>
      </c>
      <c r="F3832" t="s">
        <v>8219</v>
      </c>
      <c r="G3832" t="s">
        <v>8224</v>
      </c>
      <c r="H3832" t="s">
        <v>8246</v>
      </c>
      <c r="I3832">
        <v>1464371211</v>
      </c>
      <c r="J3832">
        <v>1463161611</v>
      </c>
      <c r="K3832" t="b">
        <v>0</v>
      </c>
      <c r="L3832">
        <v>3</v>
      </c>
      <c r="M3832" t="b">
        <v>1</v>
      </c>
      <c r="N3832" t="s">
        <v>8271</v>
      </c>
      <c r="O3832" s="16">
        <f>Table1[[#This Row],[pledged]]/Table1[[#This Row],[goal]]*100</f>
        <v>225</v>
      </c>
      <c r="P3832" s="6">
        <f>IFERROR(Table1[[#This Row],[pledged]]/Table1[[#This Row],[backers_count]],0)</f>
        <v>75</v>
      </c>
      <c r="Q3832" t="str">
        <f>LEFT(Table1[[#This Row],[Category and Sub-Category]],FIND("/",Table1[[#This Row],[Category and Sub-Category]])-1)</f>
        <v>theater</v>
      </c>
      <c r="R3832" t="str">
        <f>RIGHT(Table1[[#This Row],[Category and Sub-Category]],LEN(Table1[[#This Row],[Category and Sub-Category]])-FIND("/",Table1[[#This Row],[Category and Sub-Category]]))</f>
        <v>plays</v>
      </c>
      <c r="S3832" s="14">
        <f>(((Table1[[#This Row],[launched_at]]/60)/60)/24)+DATE(1970,1,1)</f>
        <v>42503.740868055553</v>
      </c>
      <c r="T3832" s="14">
        <f t="shared" si="59"/>
        <v>42517.740868055553</v>
      </c>
    </row>
    <row r="3833" spans="1:20" ht="58" x14ac:dyDescent="0.35">
      <c r="A3833">
        <v>3831</v>
      </c>
      <c r="B3833" s="1" t="s">
        <v>3828</v>
      </c>
      <c r="C3833" s="1" t="s">
        <v>7940</v>
      </c>
      <c r="D3833" s="6">
        <v>500</v>
      </c>
      <c r="E3833" s="6">
        <v>530.11</v>
      </c>
      <c r="F3833" t="s">
        <v>8219</v>
      </c>
      <c r="G3833" t="s">
        <v>8224</v>
      </c>
      <c r="H3833" t="s">
        <v>8246</v>
      </c>
      <c r="I3833">
        <v>1415222545</v>
      </c>
      <c r="J3833">
        <v>1413404545</v>
      </c>
      <c r="K3833" t="b">
        <v>0</v>
      </c>
      <c r="L3833">
        <v>9</v>
      </c>
      <c r="M3833" t="b">
        <v>1</v>
      </c>
      <c r="N3833" t="s">
        <v>8271</v>
      </c>
      <c r="O3833" s="16">
        <f>Table1[[#This Row],[pledged]]/Table1[[#This Row],[goal]]*100</f>
        <v>106.02199999999999</v>
      </c>
      <c r="P3833" s="6">
        <f>IFERROR(Table1[[#This Row],[pledged]]/Table1[[#This Row],[backers_count]],0)</f>
        <v>58.901111111111113</v>
      </c>
      <c r="Q3833" t="str">
        <f>LEFT(Table1[[#This Row],[Category and Sub-Category]],FIND("/",Table1[[#This Row],[Category and Sub-Category]])-1)</f>
        <v>theater</v>
      </c>
      <c r="R3833" t="str">
        <f>RIGHT(Table1[[#This Row],[Category and Sub-Category]],LEN(Table1[[#This Row],[Category and Sub-Category]])-FIND("/",Table1[[#This Row],[Category and Sub-Category]]))</f>
        <v>plays</v>
      </c>
      <c r="S3833" s="14">
        <f>(((Table1[[#This Row],[launched_at]]/60)/60)/24)+DATE(1970,1,1)</f>
        <v>41927.848900462966</v>
      </c>
      <c r="T3833" s="14">
        <f t="shared" si="59"/>
        <v>41948.890567129631</v>
      </c>
    </row>
    <row r="3834" spans="1:20" ht="43.5" x14ac:dyDescent="0.35">
      <c r="A3834">
        <v>3832</v>
      </c>
      <c r="B3834" s="1" t="s">
        <v>3829</v>
      </c>
      <c r="C3834" s="1" t="s">
        <v>7941</v>
      </c>
      <c r="D3834" s="6">
        <v>1200</v>
      </c>
      <c r="E3834" s="6">
        <v>1256</v>
      </c>
      <c r="F3834" t="s">
        <v>8219</v>
      </c>
      <c r="G3834" t="s">
        <v>8224</v>
      </c>
      <c r="H3834" t="s">
        <v>8246</v>
      </c>
      <c r="I3834">
        <v>1455936335</v>
      </c>
      <c r="J3834">
        <v>1452048335</v>
      </c>
      <c r="K3834" t="b">
        <v>0</v>
      </c>
      <c r="L3834">
        <v>9</v>
      </c>
      <c r="M3834" t="b">
        <v>1</v>
      </c>
      <c r="N3834" t="s">
        <v>8271</v>
      </c>
      <c r="O3834" s="16">
        <f>Table1[[#This Row],[pledged]]/Table1[[#This Row],[goal]]*100</f>
        <v>104.66666666666666</v>
      </c>
      <c r="P3834" s="6">
        <f>IFERROR(Table1[[#This Row],[pledged]]/Table1[[#This Row],[backers_count]],0)</f>
        <v>139.55555555555554</v>
      </c>
      <c r="Q3834" t="str">
        <f>LEFT(Table1[[#This Row],[Category and Sub-Category]],FIND("/",Table1[[#This Row],[Category and Sub-Category]])-1)</f>
        <v>theater</v>
      </c>
      <c r="R3834" t="str">
        <f>RIGHT(Table1[[#This Row],[Category and Sub-Category]],LEN(Table1[[#This Row],[Category and Sub-Category]])-FIND("/",Table1[[#This Row],[Category and Sub-Category]]))</f>
        <v>plays</v>
      </c>
      <c r="S3834" s="14">
        <f>(((Table1[[#This Row],[launched_at]]/60)/60)/24)+DATE(1970,1,1)</f>
        <v>42375.114988425921</v>
      </c>
      <c r="T3834" s="14">
        <f t="shared" si="59"/>
        <v>42420.114988425921</v>
      </c>
    </row>
    <row r="3835" spans="1:20" ht="58" x14ac:dyDescent="0.35">
      <c r="A3835">
        <v>3833</v>
      </c>
      <c r="B3835" s="1" t="s">
        <v>3830</v>
      </c>
      <c r="C3835" s="1" t="s">
        <v>7942</v>
      </c>
      <c r="D3835" s="6">
        <v>1200</v>
      </c>
      <c r="E3835" s="6">
        <v>1400</v>
      </c>
      <c r="F3835" t="s">
        <v>8219</v>
      </c>
      <c r="G3835" t="s">
        <v>8229</v>
      </c>
      <c r="H3835" t="s">
        <v>8251</v>
      </c>
      <c r="I3835">
        <v>1417460940</v>
      </c>
      <c r="J3835">
        <v>1416516972</v>
      </c>
      <c r="K3835" t="b">
        <v>0</v>
      </c>
      <c r="L3835">
        <v>20</v>
      </c>
      <c r="M3835" t="b">
        <v>1</v>
      </c>
      <c r="N3835" t="s">
        <v>8271</v>
      </c>
      <c r="O3835" s="16">
        <f>Table1[[#This Row],[pledged]]/Table1[[#This Row],[goal]]*100</f>
        <v>116.66666666666667</v>
      </c>
      <c r="P3835" s="6">
        <f>IFERROR(Table1[[#This Row],[pledged]]/Table1[[#This Row],[backers_count]],0)</f>
        <v>70</v>
      </c>
      <c r="Q3835" t="str">
        <f>LEFT(Table1[[#This Row],[Category and Sub-Category]],FIND("/",Table1[[#This Row],[Category and Sub-Category]])-1)</f>
        <v>theater</v>
      </c>
      <c r="R3835" t="str">
        <f>RIGHT(Table1[[#This Row],[Category and Sub-Category]],LEN(Table1[[#This Row],[Category and Sub-Category]])-FIND("/",Table1[[#This Row],[Category and Sub-Category]]))</f>
        <v>plays</v>
      </c>
      <c r="S3835" s="14">
        <f>(((Table1[[#This Row],[launched_at]]/60)/60)/24)+DATE(1970,1,1)</f>
        <v>41963.872361111105</v>
      </c>
      <c r="T3835" s="14">
        <f t="shared" si="59"/>
        <v>41974.797916666663</v>
      </c>
    </row>
    <row r="3836" spans="1:20" ht="58" x14ac:dyDescent="0.35">
      <c r="A3836">
        <v>3834</v>
      </c>
      <c r="B3836" s="1" t="s">
        <v>3831</v>
      </c>
      <c r="C3836" s="1" t="s">
        <v>7943</v>
      </c>
      <c r="D3836" s="6">
        <v>3000</v>
      </c>
      <c r="E3836" s="6">
        <v>3271</v>
      </c>
      <c r="F3836" t="s">
        <v>8219</v>
      </c>
      <c r="G3836" t="s">
        <v>8225</v>
      </c>
      <c r="H3836" t="s">
        <v>8247</v>
      </c>
      <c r="I3836">
        <v>1434624067</v>
      </c>
      <c r="J3836">
        <v>1432032067</v>
      </c>
      <c r="K3836" t="b">
        <v>0</v>
      </c>
      <c r="L3836">
        <v>57</v>
      </c>
      <c r="M3836" t="b">
        <v>1</v>
      </c>
      <c r="N3836" t="s">
        <v>8271</v>
      </c>
      <c r="O3836" s="16">
        <f>Table1[[#This Row],[pledged]]/Table1[[#This Row],[goal]]*100</f>
        <v>109.03333333333333</v>
      </c>
      <c r="P3836" s="6">
        <f>IFERROR(Table1[[#This Row],[pledged]]/Table1[[#This Row],[backers_count]],0)</f>
        <v>57.385964912280699</v>
      </c>
      <c r="Q3836" t="str">
        <f>LEFT(Table1[[#This Row],[Category and Sub-Category]],FIND("/",Table1[[#This Row],[Category and Sub-Category]])-1)</f>
        <v>theater</v>
      </c>
      <c r="R3836" t="str">
        <f>RIGHT(Table1[[#This Row],[Category and Sub-Category]],LEN(Table1[[#This Row],[Category and Sub-Category]])-FIND("/",Table1[[#This Row],[Category and Sub-Category]]))</f>
        <v>plays</v>
      </c>
      <c r="S3836" s="14">
        <f>(((Table1[[#This Row],[launched_at]]/60)/60)/24)+DATE(1970,1,1)</f>
        <v>42143.445219907408</v>
      </c>
      <c r="T3836" s="14">
        <f t="shared" si="59"/>
        <v>42173.445219907408</v>
      </c>
    </row>
    <row r="3837" spans="1:20" ht="43.5" x14ac:dyDescent="0.35">
      <c r="A3837">
        <v>3835</v>
      </c>
      <c r="B3837" s="1" t="s">
        <v>3832</v>
      </c>
      <c r="C3837" s="1" t="s">
        <v>7944</v>
      </c>
      <c r="D3837" s="6">
        <v>200</v>
      </c>
      <c r="E3837" s="6">
        <v>320</v>
      </c>
      <c r="F3837" t="s">
        <v>8219</v>
      </c>
      <c r="G3837" t="s">
        <v>8225</v>
      </c>
      <c r="H3837" t="s">
        <v>8247</v>
      </c>
      <c r="I3837">
        <v>1461278208</v>
      </c>
      <c r="J3837">
        <v>1459463808</v>
      </c>
      <c r="K3837" t="b">
        <v>0</v>
      </c>
      <c r="L3837">
        <v>8</v>
      </c>
      <c r="M3837" t="b">
        <v>1</v>
      </c>
      <c r="N3837" t="s">
        <v>8271</v>
      </c>
      <c r="O3837" s="16">
        <f>Table1[[#This Row],[pledged]]/Table1[[#This Row],[goal]]*100</f>
        <v>160</v>
      </c>
      <c r="P3837" s="6">
        <f>IFERROR(Table1[[#This Row],[pledged]]/Table1[[#This Row],[backers_count]],0)</f>
        <v>40</v>
      </c>
      <c r="Q3837" t="str">
        <f>LEFT(Table1[[#This Row],[Category and Sub-Category]],FIND("/",Table1[[#This Row],[Category and Sub-Category]])-1)</f>
        <v>theater</v>
      </c>
      <c r="R3837" t="str">
        <f>RIGHT(Table1[[#This Row],[Category and Sub-Category]],LEN(Table1[[#This Row],[Category and Sub-Category]])-FIND("/",Table1[[#This Row],[Category and Sub-Category]]))</f>
        <v>plays</v>
      </c>
      <c r="S3837" s="14">
        <f>(((Table1[[#This Row],[launched_at]]/60)/60)/24)+DATE(1970,1,1)</f>
        <v>42460.94222222222</v>
      </c>
      <c r="T3837" s="14">
        <f t="shared" si="59"/>
        <v>42481.94222222222</v>
      </c>
    </row>
    <row r="3838" spans="1:20" ht="43.5" x14ac:dyDescent="0.35">
      <c r="A3838">
        <v>3836</v>
      </c>
      <c r="B3838" s="1" t="s">
        <v>3833</v>
      </c>
      <c r="C3838" s="1" t="s">
        <v>7945</v>
      </c>
      <c r="D3838" s="6">
        <v>800</v>
      </c>
      <c r="E3838" s="6">
        <v>900</v>
      </c>
      <c r="F3838" t="s">
        <v>8219</v>
      </c>
      <c r="G3838" t="s">
        <v>8224</v>
      </c>
      <c r="H3838" t="s">
        <v>8246</v>
      </c>
      <c r="I3838">
        <v>1470197340</v>
      </c>
      <c r="J3838">
        <v>1467497652</v>
      </c>
      <c r="K3838" t="b">
        <v>0</v>
      </c>
      <c r="L3838">
        <v>14</v>
      </c>
      <c r="M3838" t="b">
        <v>1</v>
      </c>
      <c r="N3838" t="s">
        <v>8271</v>
      </c>
      <c r="O3838" s="16">
        <f>Table1[[#This Row],[pledged]]/Table1[[#This Row],[goal]]*100</f>
        <v>112.5</v>
      </c>
      <c r="P3838" s="6">
        <f>IFERROR(Table1[[#This Row],[pledged]]/Table1[[#This Row],[backers_count]],0)</f>
        <v>64.285714285714292</v>
      </c>
      <c r="Q3838" t="str">
        <f>LEFT(Table1[[#This Row],[Category and Sub-Category]],FIND("/",Table1[[#This Row],[Category and Sub-Category]])-1)</f>
        <v>theater</v>
      </c>
      <c r="R3838" t="str">
        <f>RIGHT(Table1[[#This Row],[Category and Sub-Category]],LEN(Table1[[#This Row],[Category and Sub-Category]])-FIND("/",Table1[[#This Row],[Category and Sub-Category]]))</f>
        <v>plays</v>
      </c>
      <c r="S3838" s="14">
        <f>(((Table1[[#This Row],[launched_at]]/60)/60)/24)+DATE(1970,1,1)</f>
        <v>42553.926527777774</v>
      </c>
      <c r="T3838" s="14">
        <f t="shared" si="59"/>
        <v>42585.172916666663</v>
      </c>
    </row>
    <row r="3839" spans="1:20" ht="29" x14ac:dyDescent="0.35">
      <c r="A3839">
        <v>3837</v>
      </c>
      <c r="B3839" s="1" t="s">
        <v>3834</v>
      </c>
      <c r="C3839" s="1" t="s">
        <v>7946</v>
      </c>
      <c r="D3839" s="6">
        <v>2000</v>
      </c>
      <c r="E3839" s="6">
        <v>2042</v>
      </c>
      <c r="F3839" t="s">
        <v>8219</v>
      </c>
      <c r="G3839" t="s">
        <v>8225</v>
      </c>
      <c r="H3839" t="s">
        <v>8247</v>
      </c>
      <c r="I3839">
        <v>1435947758</v>
      </c>
      <c r="J3839">
        <v>1432837358</v>
      </c>
      <c r="K3839" t="b">
        <v>0</v>
      </c>
      <c r="L3839">
        <v>17</v>
      </c>
      <c r="M3839" t="b">
        <v>1</v>
      </c>
      <c r="N3839" t="s">
        <v>8271</v>
      </c>
      <c r="O3839" s="16">
        <f>Table1[[#This Row],[pledged]]/Table1[[#This Row],[goal]]*100</f>
        <v>102.1</v>
      </c>
      <c r="P3839" s="6">
        <f>IFERROR(Table1[[#This Row],[pledged]]/Table1[[#This Row],[backers_count]],0)</f>
        <v>120.11764705882354</v>
      </c>
      <c r="Q3839" t="str">
        <f>LEFT(Table1[[#This Row],[Category and Sub-Category]],FIND("/",Table1[[#This Row],[Category and Sub-Category]])-1)</f>
        <v>theater</v>
      </c>
      <c r="R3839" t="str">
        <f>RIGHT(Table1[[#This Row],[Category and Sub-Category]],LEN(Table1[[#This Row],[Category and Sub-Category]])-FIND("/",Table1[[#This Row],[Category and Sub-Category]]))</f>
        <v>plays</v>
      </c>
      <c r="S3839" s="14">
        <f>(((Table1[[#This Row],[launched_at]]/60)/60)/24)+DATE(1970,1,1)</f>
        <v>42152.765717592592</v>
      </c>
      <c r="T3839" s="14">
        <f t="shared" si="59"/>
        <v>42188.765717592592</v>
      </c>
    </row>
    <row r="3840" spans="1:20" ht="58" x14ac:dyDescent="0.35">
      <c r="A3840">
        <v>3838</v>
      </c>
      <c r="B3840" s="1" t="s">
        <v>3835</v>
      </c>
      <c r="C3840" s="1" t="s">
        <v>7947</v>
      </c>
      <c r="D3840" s="6">
        <v>100000</v>
      </c>
      <c r="E3840" s="6">
        <v>100824</v>
      </c>
      <c r="F3840" t="s">
        <v>8219</v>
      </c>
      <c r="G3840" t="s">
        <v>8235</v>
      </c>
      <c r="H3840" t="s">
        <v>8255</v>
      </c>
      <c r="I3840">
        <v>1432314209</v>
      </c>
      <c r="J3840">
        <v>1429722209</v>
      </c>
      <c r="K3840" t="b">
        <v>0</v>
      </c>
      <c r="L3840">
        <v>100</v>
      </c>
      <c r="M3840" t="b">
        <v>1</v>
      </c>
      <c r="N3840" t="s">
        <v>8271</v>
      </c>
      <c r="O3840" s="16">
        <f>Table1[[#This Row],[pledged]]/Table1[[#This Row],[goal]]*100</f>
        <v>100.824</v>
      </c>
      <c r="P3840" s="6">
        <f>IFERROR(Table1[[#This Row],[pledged]]/Table1[[#This Row],[backers_count]],0)</f>
        <v>1008.24</v>
      </c>
      <c r="Q3840" t="str">
        <f>LEFT(Table1[[#This Row],[Category and Sub-Category]],FIND("/",Table1[[#This Row],[Category and Sub-Category]])-1)</f>
        <v>theater</v>
      </c>
      <c r="R3840" t="str">
        <f>RIGHT(Table1[[#This Row],[Category and Sub-Category]],LEN(Table1[[#This Row],[Category and Sub-Category]])-FIND("/",Table1[[#This Row],[Category and Sub-Category]]))</f>
        <v>plays</v>
      </c>
      <c r="S3840" s="14">
        <f>(((Table1[[#This Row],[launched_at]]/60)/60)/24)+DATE(1970,1,1)</f>
        <v>42116.710752314815</v>
      </c>
      <c r="T3840" s="14">
        <f t="shared" si="59"/>
        <v>42146.710752314815</v>
      </c>
    </row>
    <row r="3841" spans="1:20" ht="43.5" x14ac:dyDescent="0.35">
      <c r="A3841">
        <v>3839</v>
      </c>
      <c r="B3841" s="1" t="s">
        <v>3836</v>
      </c>
      <c r="C3841" s="1" t="s">
        <v>7948</v>
      </c>
      <c r="D3841" s="6">
        <v>2000</v>
      </c>
      <c r="E3841" s="6">
        <v>2025</v>
      </c>
      <c r="F3841" t="s">
        <v>8219</v>
      </c>
      <c r="G3841" t="s">
        <v>8224</v>
      </c>
      <c r="H3841" t="s">
        <v>8246</v>
      </c>
      <c r="I3841">
        <v>1438226724</v>
      </c>
      <c r="J3841">
        <v>1433042724</v>
      </c>
      <c r="K3841" t="b">
        <v>0</v>
      </c>
      <c r="L3841">
        <v>32</v>
      </c>
      <c r="M3841" t="b">
        <v>1</v>
      </c>
      <c r="N3841" t="s">
        <v>8271</v>
      </c>
      <c r="O3841" s="16">
        <f>Table1[[#This Row],[pledged]]/Table1[[#This Row],[goal]]*100</f>
        <v>101.25</v>
      </c>
      <c r="P3841" s="6">
        <f>IFERROR(Table1[[#This Row],[pledged]]/Table1[[#This Row],[backers_count]],0)</f>
        <v>63.28125</v>
      </c>
      <c r="Q3841" t="str">
        <f>LEFT(Table1[[#This Row],[Category and Sub-Category]],FIND("/",Table1[[#This Row],[Category and Sub-Category]])-1)</f>
        <v>theater</v>
      </c>
      <c r="R3841" t="str">
        <f>RIGHT(Table1[[#This Row],[Category and Sub-Category]],LEN(Table1[[#This Row],[Category and Sub-Category]])-FIND("/",Table1[[#This Row],[Category and Sub-Category]]))</f>
        <v>plays</v>
      </c>
      <c r="S3841" s="14">
        <f>(((Table1[[#This Row],[launched_at]]/60)/60)/24)+DATE(1970,1,1)</f>
        <v>42155.142638888887</v>
      </c>
      <c r="T3841" s="14">
        <f t="shared" si="59"/>
        <v>42215.142638888887</v>
      </c>
    </row>
    <row r="3842" spans="1:20" ht="43.5" x14ac:dyDescent="0.35">
      <c r="A3842">
        <v>3840</v>
      </c>
      <c r="B3842" s="1" t="s">
        <v>3837</v>
      </c>
      <c r="C3842" s="1" t="s">
        <v>7949</v>
      </c>
      <c r="D3842" s="6">
        <v>1</v>
      </c>
      <c r="E3842" s="6">
        <v>65</v>
      </c>
      <c r="F3842" t="s">
        <v>8219</v>
      </c>
      <c r="G3842" t="s">
        <v>8225</v>
      </c>
      <c r="H3842" t="s">
        <v>8247</v>
      </c>
      <c r="I3842">
        <v>1459180229</v>
      </c>
      <c r="J3842">
        <v>1457023829</v>
      </c>
      <c r="K3842" t="b">
        <v>0</v>
      </c>
      <c r="L3842">
        <v>3</v>
      </c>
      <c r="M3842" t="b">
        <v>1</v>
      </c>
      <c r="N3842" t="s">
        <v>8271</v>
      </c>
      <c r="O3842" s="16">
        <f>Table1[[#This Row],[pledged]]/Table1[[#This Row],[goal]]*100</f>
        <v>6500</v>
      </c>
      <c r="P3842" s="6">
        <f>IFERROR(Table1[[#This Row],[pledged]]/Table1[[#This Row],[backers_count]],0)</f>
        <v>21.666666666666668</v>
      </c>
      <c r="Q3842" t="str">
        <f>LEFT(Table1[[#This Row],[Category and Sub-Category]],FIND("/",Table1[[#This Row],[Category and Sub-Category]])-1)</f>
        <v>theater</v>
      </c>
      <c r="R3842" t="str">
        <f>RIGHT(Table1[[#This Row],[Category and Sub-Category]],LEN(Table1[[#This Row],[Category and Sub-Category]])-FIND("/",Table1[[#This Row],[Category and Sub-Category]]))</f>
        <v>plays</v>
      </c>
      <c r="S3842" s="14">
        <f>(((Table1[[#This Row],[launched_at]]/60)/60)/24)+DATE(1970,1,1)</f>
        <v>42432.701724537037</v>
      </c>
      <c r="T3842" s="14">
        <f t="shared" ref="T3842:T3905" si="60">(((I3842/60)/60)/24)+DATE(1970,1,1)</f>
        <v>42457.660057870366</v>
      </c>
    </row>
    <row r="3843" spans="1:20" ht="43.5" x14ac:dyDescent="0.35">
      <c r="A3843">
        <v>3841</v>
      </c>
      <c r="B3843" s="1" t="s">
        <v>3838</v>
      </c>
      <c r="C3843" s="1" t="s">
        <v>7950</v>
      </c>
      <c r="D3843" s="6">
        <v>10000</v>
      </c>
      <c r="E3843" s="6">
        <v>872</v>
      </c>
      <c r="F3843" t="s">
        <v>8221</v>
      </c>
      <c r="G3843" t="s">
        <v>8224</v>
      </c>
      <c r="H3843" t="s">
        <v>8246</v>
      </c>
      <c r="I3843">
        <v>1405882287</v>
      </c>
      <c r="J3843">
        <v>1400698287</v>
      </c>
      <c r="K3843" t="b">
        <v>1</v>
      </c>
      <c r="L3843">
        <v>34</v>
      </c>
      <c r="M3843" t="b">
        <v>0</v>
      </c>
      <c r="N3843" t="s">
        <v>8271</v>
      </c>
      <c r="O3843" s="16">
        <f>Table1[[#This Row],[pledged]]/Table1[[#This Row],[goal]]*100</f>
        <v>8.7200000000000006</v>
      </c>
      <c r="P3843" s="6">
        <f>IFERROR(Table1[[#This Row],[pledged]]/Table1[[#This Row],[backers_count]],0)</f>
        <v>25.647058823529413</v>
      </c>
      <c r="Q3843" t="str">
        <f>LEFT(Table1[[#This Row],[Category and Sub-Category]],FIND("/",Table1[[#This Row],[Category and Sub-Category]])-1)</f>
        <v>theater</v>
      </c>
      <c r="R3843" t="str">
        <f>RIGHT(Table1[[#This Row],[Category and Sub-Category]],LEN(Table1[[#This Row],[Category and Sub-Category]])-FIND("/",Table1[[#This Row],[Category and Sub-Category]]))</f>
        <v>plays</v>
      </c>
      <c r="S3843" s="14">
        <f>(((Table1[[#This Row],[launched_at]]/60)/60)/24)+DATE(1970,1,1)</f>
        <v>41780.785729166666</v>
      </c>
      <c r="T3843" s="14">
        <f t="shared" si="60"/>
        <v>41840.785729166666</v>
      </c>
    </row>
    <row r="3844" spans="1:20" ht="43.5" x14ac:dyDescent="0.35">
      <c r="A3844">
        <v>3842</v>
      </c>
      <c r="B3844" s="1" t="s">
        <v>3839</v>
      </c>
      <c r="C3844" s="1" t="s">
        <v>7951</v>
      </c>
      <c r="D3844" s="6">
        <v>5000</v>
      </c>
      <c r="E3844" s="6">
        <v>1097</v>
      </c>
      <c r="F3844" t="s">
        <v>8221</v>
      </c>
      <c r="G3844" t="s">
        <v>8225</v>
      </c>
      <c r="H3844" t="s">
        <v>8247</v>
      </c>
      <c r="I3844">
        <v>1399809052</v>
      </c>
      <c r="J3844">
        <v>1397217052</v>
      </c>
      <c r="K3844" t="b">
        <v>1</v>
      </c>
      <c r="L3844">
        <v>23</v>
      </c>
      <c r="M3844" t="b">
        <v>0</v>
      </c>
      <c r="N3844" t="s">
        <v>8271</v>
      </c>
      <c r="O3844" s="16">
        <f>Table1[[#This Row],[pledged]]/Table1[[#This Row],[goal]]*100</f>
        <v>21.94</v>
      </c>
      <c r="P3844" s="6">
        <f>IFERROR(Table1[[#This Row],[pledged]]/Table1[[#This Row],[backers_count]],0)</f>
        <v>47.695652173913047</v>
      </c>
      <c r="Q3844" t="str">
        <f>LEFT(Table1[[#This Row],[Category and Sub-Category]],FIND("/",Table1[[#This Row],[Category and Sub-Category]])-1)</f>
        <v>theater</v>
      </c>
      <c r="R3844" t="str">
        <f>RIGHT(Table1[[#This Row],[Category and Sub-Category]],LEN(Table1[[#This Row],[Category and Sub-Category]])-FIND("/",Table1[[#This Row],[Category and Sub-Category]]))</f>
        <v>plays</v>
      </c>
      <c r="S3844" s="14">
        <f>(((Table1[[#This Row],[launched_at]]/60)/60)/24)+DATE(1970,1,1)</f>
        <v>41740.493657407409</v>
      </c>
      <c r="T3844" s="14">
        <f t="shared" si="60"/>
        <v>41770.493657407409</v>
      </c>
    </row>
    <row r="3845" spans="1:20" ht="43.5" x14ac:dyDescent="0.35">
      <c r="A3845">
        <v>3843</v>
      </c>
      <c r="B3845" s="1" t="s">
        <v>3840</v>
      </c>
      <c r="C3845" s="1" t="s">
        <v>7952</v>
      </c>
      <c r="D3845" s="6">
        <v>5000</v>
      </c>
      <c r="E3845" s="6">
        <v>1065</v>
      </c>
      <c r="F3845" t="s">
        <v>8221</v>
      </c>
      <c r="G3845" t="s">
        <v>8224</v>
      </c>
      <c r="H3845" t="s">
        <v>8246</v>
      </c>
      <c r="I3845">
        <v>1401587064</v>
      </c>
      <c r="J3845">
        <v>1399427064</v>
      </c>
      <c r="K3845" t="b">
        <v>1</v>
      </c>
      <c r="L3845">
        <v>19</v>
      </c>
      <c r="M3845" t="b">
        <v>0</v>
      </c>
      <c r="N3845" t="s">
        <v>8271</v>
      </c>
      <c r="O3845" s="16">
        <f>Table1[[#This Row],[pledged]]/Table1[[#This Row],[goal]]*100</f>
        <v>21.3</v>
      </c>
      <c r="P3845" s="6">
        <f>IFERROR(Table1[[#This Row],[pledged]]/Table1[[#This Row],[backers_count]],0)</f>
        <v>56.05263157894737</v>
      </c>
      <c r="Q3845" t="str">
        <f>LEFT(Table1[[#This Row],[Category and Sub-Category]],FIND("/",Table1[[#This Row],[Category and Sub-Category]])-1)</f>
        <v>theater</v>
      </c>
      <c r="R3845" t="str">
        <f>RIGHT(Table1[[#This Row],[Category and Sub-Category]],LEN(Table1[[#This Row],[Category and Sub-Category]])-FIND("/",Table1[[#This Row],[Category and Sub-Category]]))</f>
        <v>plays</v>
      </c>
      <c r="S3845" s="14">
        <f>(((Table1[[#This Row],[launched_at]]/60)/60)/24)+DATE(1970,1,1)</f>
        <v>41766.072500000002</v>
      </c>
      <c r="T3845" s="14">
        <f t="shared" si="60"/>
        <v>41791.072500000002</v>
      </c>
    </row>
    <row r="3846" spans="1:20" ht="43.5" x14ac:dyDescent="0.35">
      <c r="A3846">
        <v>3844</v>
      </c>
      <c r="B3846" s="1" t="s">
        <v>3841</v>
      </c>
      <c r="C3846" s="1" t="s">
        <v>7953</v>
      </c>
      <c r="D3846" s="6">
        <v>9800</v>
      </c>
      <c r="E3846" s="6">
        <v>4066</v>
      </c>
      <c r="F3846" t="s">
        <v>8221</v>
      </c>
      <c r="G3846" t="s">
        <v>8224</v>
      </c>
      <c r="H3846" t="s">
        <v>8246</v>
      </c>
      <c r="I3846">
        <v>1401778740</v>
      </c>
      <c r="J3846">
        <v>1399474134</v>
      </c>
      <c r="K3846" t="b">
        <v>1</v>
      </c>
      <c r="L3846">
        <v>50</v>
      </c>
      <c r="M3846" t="b">
        <v>0</v>
      </c>
      <c r="N3846" t="s">
        <v>8271</v>
      </c>
      <c r="O3846" s="16">
        <f>Table1[[#This Row],[pledged]]/Table1[[#This Row],[goal]]*100</f>
        <v>41.489795918367342</v>
      </c>
      <c r="P3846" s="6">
        <f>IFERROR(Table1[[#This Row],[pledged]]/Table1[[#This Row],[backers_count]],0)</f>
        <v>81.319999999999993</v>
      </c>
      <c r="Q3846" t="str">
        <f>LEFT(Table1[[#This Row],[Category and Sub-Category]],FIND("/",Table1[[#This Row],[Category and Sub-Category]])-1)</f>
        <v>theater</v>
      </c>
      <c r="R3846" t="str">
        <f>RIGHT(Table1[[#This Row],[Category and Sub-Category]],LEN(Table1[[#This Row],[Category and Sub-Category]])-FIND("/",Table1[[#This Row],[Category and Sub-Category]]))</f>
        <v>plays</v>
      </c>
      <c r="S3846" s="14">
        <f>(((Table1[[#This Row],[launched_at]]/60)/60)/24)+DATE(1970,1,1)</f>
        <v>41766.617291666669</v>
      </c>
      <c r="T3846" s="14">
        <f t="shared" si="60"/>
        <v>41793.290972222225</v>
      </c>
    </row>
    <row r="3847" spans="1:20" ht="58" x14ac:dyDescent="0.35">
      <c r="A3847">
        <v>3845</v>
      </c>
      <c r="B3847" s="1" t="s">
        <v>3842</v>
      </c>
      <c r="C3847" s="1" t="s">
        <v>7954</v>
      </c>
      <c r="D3847" s="6">
        <v>40000</v>
      </c>
      <c r="E3847" s="6">
        <v>842</v>
      </c>
      <c r="F3847" t="s">
        <v>8221</v>
      </c>
      <c r="G3847" t="s">
        <v>8224</v>
      </c>
      <c r="H3847" t="s">
        <v>8246</v>
      </c>
      <c r="I3847">
        <v>1443711774</v>
      </c>
      <c r="J3847">
        <v>1441119774</v>
      </c>
      <c r="K3847" t="b">
        <v>1</v>
      </c>
      <c r="L3847">
        <v>12</v>
      </c>
      <c r="M3847" t="b">
        <v>0</v>
      </c>
      <c r="N3847" t="s">
        <v>8271</v>
      </c>
      <c r="O3847" s="16">
        <f>Table1[[#This Row],[pledged]]/Table1[[#This Row],[goal]]*100</f>
        <v>2.105</v>
      </c>
      <c r="P3847" s="6">
        <f>IFERROR(Table1[[#This Row],[pledged]]/Table1[[#This Row],[backers_count]],0)</f>
        <v>70.166666666666671</v>
      </c>
      <c r="Q3847" t="str">
        <f>LEFT(Table1[[#This Row],[Category and Sub-Category]],FIND("/",Table1[[#This Row],[Category and Sub-Category]])-1)</f>
        <v>theater</v>
      </c>
      <c r="R3847" t="str">
        <f>RIGHT(Table1[[#This Row],[Category and Sub-Category]],LEN(Table1[[#This Row],[Category and Sub-Category]])-FIND("/",Table1[[#This Row],[Category and Sub-Category]]))</f>
        <v>plays</v>
      </c>
      <c r="S3847" s="14">
        <f>(((Table1[[#This Row],[launched_at]]/60)/60)/24)+DATE(1970,1,1)</f>
        <v>42248.627013888887</v>
      </c>
      <c r="T3847" s="14">
        <f t="shared" si="60"/>
        <v>42278.627013888887</v>
      </c>
    </row>
    <row r="3848" spans="1:20" ht="43.5" x14ac:dyDescent="0.35">
      <c r="A3848">
        <v>3846</v>
      </c>
      <c r="B3848" s="1" t="s">
        <v>3843</v>
      </c>
      <c r="C3848" s="1" t="s">
        <v>7955</v>
      </c>
      <c r="D3848" s="6">
        <v>7000</v>
      </c>
      <c r="E3848" s="6">
        <v>189</v>
      </c>
      <c r="F3848" t="s">
        <v>8221</v>
      </c>
      <c r="G3848" t="s">
        <v>8224</v>
      </c>
      <c r="H3848" t="s">
        <v>8246</v>
      </c>
      <c r="I3848">
        <v>1412405940</v>
      </c>
      <c r="J3848">
        <v>1409721542</v>
      </c>
      <c r="K3848" t="b">
        <v>1</v>
      </c>
      <c r="L3848">
        <v>8</v>
      </c>
      <c r="M3848" t="b">
        <v>0</v>
      </c>
      <c r="N3848" t="s">
        <v>8271</v>
      </c>
      <c r="O3848" s="16">
        <f>Table1[[#This Row],[pledged]]/Table1[[#This Row],[goal]]*100</f>
        <v>2.7</v>
      </c>
      <c r="P3848" s="6">
        <f>IFERROR(Table1[[#This Row],[pledged]]/Table1[[#This Row],[backers_count]],0)</f>
        <v>23.625</v>
      </c>
      <c r="Q3848" t="str">
        <f>LEFT(Table1[[#This Row],[Category and Sub-Category]],FIND("/",Table1[[#This Row],[Category and Sub-Category]])-1)</f>
        <v>theater</v>
      </c>
      <c r="R3848" t="str">
        <f>RIGHT(Table1[[#This Row],[Category and Sub-Category]],LEN(Table1[[#This Row],[Category and Sub-Category]])-FIND("/",Table1[[#This Row],[Category and Sub-Category]]))</f>
        <v>plays</v>
      </c>
      <c r="S3848" s="14">
        <f>(((Table1[[#This Row],[launched_at]]/60)/60)/24)+DATE(1970,1,1)</f>
        <v>41885.221550925926</v>
      </c>
      <c r="T3848" s="14">
        <f t="shared" si="60"/>
        <v>41916.290972222225</v>
      </c>
    </row>
    <row r="3849" spans="1:20" ht="43.5" x14ac:dyDescent="0.35">
      <c r="A3849">
        <v>3847</v>
      </c>
      <c r="B3849" s="1" t="s">
        <v>3844</v>
      </c>
      <c r="C3849" s="1" t="s">
        <v>7956</v>
      </c>
      <c r="D3849" s="6">
        <v>10500</v>
      </c>
      <c r="E3849" s="6">
        <v>1697</v>
      </c>
      <c r="F3849" t="s">
        <v>8221</v>
      </c>
      <c r="G3849" t="s">
        <v>8224</v>
      </c>
      <c r="H3849" t="s">
        <v>8246</v>
      </c>
      <c r="I3849">
        <v>1437283391</v>
      </c>
      <c r="J3849">
        <v>1433395391</v>
      </c>
      <c r="K3849" t="b">
        <v>1</v>
      </c>
      <c r="L3849">
        <v>9</v>
      </c>
      <c r="M3849" t="b">
        <v>0</v>
      </c>
      <c r="N3849" t="s">
        <v>8271</v>
      </c>
      <c r="O3849" s="16">
        <f>Table1[[#This Row],[pledged]]/Table1[[#This Row],[goal]]*100</f>
        <v>16.161904761904761</v>
      </c>
      <c r="P3849" s="6">
        <f>IFERROR(Table1[[#This Row],[pledged]]/Table1[[#This Row],[backers_count]],0)</f>
        <v>188.55555555555554</v>
      </c>
      <c r="Q3849" t="str">
        <f>LEFT(Table1[[#This Row],[Category and Sub-Category]],FIND("/",Table1[[#This Row],[Category and Sub-Category]])-1)</f>
        <v>theater</v>
      </c>
      <c r="R3849" t="str">
        <f>RIGHT(Table1[[#This Row],[Category and Sub-Category]],LEN(Table1[[#This Row],[Category and Sub-Category]])-FIND("/",Table1[[#This Row],[Category and Sub-Category]]))</f>
        <v>plays</v>
      </c>
      <c r="S3849" s="14">
        <f>(((Table1[[#This Row],[launched_at]]/60)/60)/24)+DATE(1970,1,1)</f>
        <v>42159.224432870367</v>
      </c>
      <c r="T3849" s="14">
        <f t="shared" si="60"/>
        <v>42204.224432870367</v>
      </c>
    </row>
    <row r="3850" spans="1:20" ht="43.5" x14ac:dyDescent="0.35">
      <c r="A3850">
        <v>3848</v>
      </c>
      <c r="B3850" s="1" t="s">
        <v>3845</v>
      </c>
      <c r="C3850" s="1" t="s">
        <v>7957</v>
      </c>
      <c r="D3850" s="6">
        <v>13000</v>
      </c>
      <c r="E3850" s="6">
        <v>2129</v>
      </c>
      <c r="F3850" t="s">
        <v>8221</v>
      </c>
      <c r="G3850" t="s">
        <v>8224</v>
      </c>
      <c r="H3850" t="s">
        <v>8246</v>
      </c>
      <c r="I3850">
        <v>1445196989</v>
      </c>
      <c r="J3850">
        <v>1442604989</v>
      </c>
      <c r="K3850" t="b">
        <v>1</v>
      </c>
      <c r="L3850">
        <v>43</v>
      </c>
      <c r="M3850" t="b">
        <v>0</v>
      </c>
      <c r="N3850" t="s">
        <v>8271</v>
      </c>
      <c r="O3850" s="16">
        <f>Table1[[#This Row],[pledged]]/Table1[[#This Row],[goal]]*100</f>
        <v>16.376923076923077</v>
      </c>
      <c r="P3850" s="6">
        <f>IFERROR(Table1[[#This Row],[pledged]]/Table1[[#This Row],[backers_count]],0)</f>
        <v>49.511627906976742</v>
      </c>
      <c r="Q3850" t="str">
        <f>LEFT(Table1[[#This Row],[Category and Sub-Category]],FIND("/",Table1[[#This Row],[Category and Sub-Category]])-1)</f>
        <v>theater</v>
      </c>
      <c r="R3850" t="str">
        <f>RIGHT(Table1[[#This Row],[Category and Sub-Category]],LEN(Table1[[#This Row],[Category and Sub-Category]])-FIND("/",Table1[[#This Row],[Category and Sub-Category]]))</f>
        <v>plays</v>
      </c>
      <c r="S3850" s="14">
        <f>(((Table1[[#This Row],[launched_at]]/60)/60)/24)+DATE(1970,1,1)</f>
        <v>42265.817002314812</v>
      </c>
      <c r="T3850" s="14">
        <f t="shared" si="60"/>
        <v>42295.817002314812</v>
      </c>
    </row>
    <row r="3851" spans="1:20" ht="58" x14ac:dyDescent="0.35">
      <c r="A3851">
        <v>3849</v>
      </c>
      <c r="B3851" s="1" t="s">
        <v>3846</v>
      </c>
      <c r="C3851" s="1" t="s">
        <v>7958</v>
      </c>
      <c r="D3851" s="6">
        <v>30000</v>
      </c>
      <c r="E3851" s="6">
        <v>2113</v>
      </c>
      <c r="F3851" t="s">
        <v>8221</v>
      </c>
      <c r="G3851" t="s">
        <v>8236</v>
      </c>
      <c r="H3851" t="s">
        <v>8249</v>
      </c>
      <c r="I3851">
        <v>1434047084</v>
      </c>
      <c r="J3851">
        <v>1431455084</v>
      </c>
      <c r="K3851" t="b">
        <v>1</v>
      </c>
      <c r="L3851">
        <v>28</v>
      </c>
      <c r="M3851" t="b">
        <v>0</v>
      </c>
      <c r="N3851" t="s">
        <v>8271</v>
      </c>
      <c r="O3851" s="16">
        <f>Table1[[#This Row],[pledged]]/Table1[[#This Row],[goal]]*100</f>
        <v>7.043333333333333</v>
      </c>
      <c r="P3851" s="6">
        <f>IFERROR(Table1[[#This Row],[pledged]]/Table1[[#This Row],[backers_count]],0)</f>
        <v>75.464285714285708</v>
      </c>
      <c r="Q3851" t="str">
        <f>LEFT(Table1[[#This Row],[Category and Sub-Category]],FIND("/",Table1[[#This Row],[Category and Sub-Category]])-1)</f>
        <v>theater</v>
      </c>
      <c r="R3851" t="str">
        <f>RIGHT(Table1[[#This Row],[Category and Sub-Category]],LEN(Table1[[#This Row],[Category and Sub-Category]])-FIND("/",Table1[[#This Row],[Category and Sub-Category]]))</f>
        <v>plays</v>
      </c>
      <c r="S3851" s="14">
        <f>(((Table1[[#This Row],[launched_at]]/60)/60)/24)+DATE(1970,1,1)</f>
        <v>42136.767175925925</v>
      </c>
      <c r="T3851" s="14">
        <f t="shared" si="60"/>
        <v>42166.767175925925</v>
      </c>
    </row>
    <row r="3852" spans="1:20" ht="29" x14ac:dyDescent="0.35">
      <c r="A3852">
        <v>3850</v>
      </c>
      <c r="B3852" s="1" t="s">
        <v>3847</v>
      </c>
      <c r="C3852" s="1" t="s">
        <v>7959</v>
      </c>
      <c r="D3852" s="6">
        <v>1000</v>
      </c>
      <c r="E3852" s="6">
        <v>38</v>
      </c>
      <c r="F3852" t="s">
        <v>8221</v>
      </c>
      <c r="G3852" t="s">
        <v>8224</v>
      </c>
      <c r="H3852" t="s">
        <v>8246</v>
      </c>
      <c r="I3852">
        <v>1420081143</v>
      </c>
      <c r="J3852">
        <v>1417489143</v>
      </c>
      <c r="K3852" t="b">
        <v>1</v>
      </c>
      <c r="L3852">
        <v>4</v>
      </c>
      <c r="M3852" t="b">
        <v>0</v>
      </c>
      <c r="N3852" t="s">
        <v>8271</v>
      </c>
      <c r="O3852" s="16">
        <f>Table1[[#This Row],[pledged]]/Table1[[#This Row],[goal]]*100</f>
        <v>3.8</v>
      </c>
      <c r="P3852" s="6">
        <f>IFERROR(Table1[[#This Row],[pledged]]/Table1[[#This Row],[backers_count]],0)</f>
        <v>9.5</v>
      </c>
      <c r="Q3852" t="str">
        <f>LEFT(Table1[[#This Row],[Category and Sub-Category]],FIND("/",Table1[[#This Row],[Category and Sub-Category]])-1)</f>
        <v>theater</v>
      </c>
      <c r="R3852" t="str">
        <f>RIGHT(Table1[[#This Row],[Category and Sub-Category]],LEN(Table1[[#This Row],[Category and Sub-Category]])-FIND("/",Table1[[#This Row],[Category and Sub-Category]]))</f>
        <v>plays</v>
      </c>
      <c r="S3852" s="14">
        <f>(((Table1[[#This Row],[launched_at]]/60)/60)/24)+DATE(1970,1,1)</f>
        <v>41975.124340277776</v>
      </c>
      <c r="T3852" s="14">
        <f t="shared" si="60"/>
        <v>42005.124340277776</v>
      </c>
    </row>
    <row r="3853" spans="1:20" ht="43.5" x14ac:dyDescent="0.35">
      <c r="A3853">
        <v>3851</v>
      </c>
      <c r="B3853" s="1" t="s">
        <v>3848</v>
      </c>
      <c r="C3853" s="1" t="s">
        <v>7960</v>
      </c>
      <c r="D3853" s="6">
        <v>2500</v>
      </c>
      <c r="E3853" s="6">
        <v>852</v>
      </c>
      <c r="F3853" t="s">
        <v>8221</v>
      </c>
      <c r="G3853" t="s">
        <v>8225</v>
      </c>
      <c r="H3853" t="s">
        <v>8247</v>
      </c>
      <c r="I3853">
        <v>1437129179</v>
      </c>
      <c r="J3853">
        <v>1434537179</v>
      </c>
      <c r="K3853" t="b">
        <v>1</v>
      </c>
      <c r="L3853">
        <v>24</v>
      </c>
      <c r="M3853" t="b">
        <v>0</v>
      </c>
      <c r="N3853" t="s">
        <v>8271</v>
      </c>
      <c r="O3853" s="16">
        <f>Table1[[#This Row],[pledged]]/Table1[[#This Row],[goal]]*100</f>
        <v>34.08</v>
      </c>
      <c r="P3853" s="6">
        <f>IFERROR(Table1[[#This Row],[pledged]]/Table1[[#This Row],[backers_count]],0)</f>
        <v>35.5</v>
      </c>
      <c r="Q3853" t="str">
        <f>LEFT(Table1[[#This Row],[Category and Sub-Category]],FIND("/",Table1[[#This Row],[Category and Sub-Category]])-1)</f>
        <v>theater</v>
      </c>
      <c r="R3853" t="str">
        <f>RIGHT(Table1[[#This Row],[Category and Sub-Category]],LEN(Table1[[#This Row],[Category and Sub-Category]])-FIND("/",Table1[[#This Row],[Category and Sub-Category]]))</f>
        <v>plays</v>
      </c>
      <c r="S3853" s="14">
        <f>(((Table1[[#This Row],[launched_at]]/60)/60)/24)+DATE(1970,1,1)</f>
        <v>42172.439571759256</v>
      </c>
      <c r="T3853" s="14">
        <f t="shared" si="60"/>
        <v>42202.439571759256</v>
      </c>
    </row>
    <row r="3854" spans="1:20" ht="43.5" x14ac:dyDescent="0.35">
      <c r="A3854">
        <v>3852</v>
      </c>
      <c r="B3854" s="1" t="s">
        <v>3849</v>
      </c>
      <c r="C3854" s="1" t="s">
        <v>7961</v>
      </c>
      <c r="D3854" s="6">
        <v>10000</v>
      </c>
      <c r="E3854" s="6">
        <v>20</v>
      </c>
      <c r="F3854" t="s">
        <v>8221</v>
      </c>
      <c r="G3854" t="s">
        <v>8224</v>
      </c>
      <c r="H3854" t="s">
        <v>8246</v>
      </c>
      <c r="I3854">
        <v>1427427276</v>
      </c>
      <c r="J3854">
        <v>1425270876</v>
      </c>
      <c r="K3854" t="b">
        <v>0</v>
      </c>
      <c r="L3854">
        <v>2</v>
      </c>
      <c r="M3854" t="b">
        <v>0</v>
      </c>
      <c r="N3854" t="s">
        <v>8271</v>
      </c>
      <c r="O3854" s="16">
        <f>Table1[[#This Row],[pledged]]/Table1[[#This Row],[goal]]*100</f>
        <v>0.2</v>
      </c>
      <c r="P3854" s="6">
        <f>IFERROR(Table1[[#This Row],[pledged]]/Table1[[#This Row],[backers_count]],0)</f>
        <v>10</v>
      </c>
      <c r="Q3854" t="str">
        <f>LEFT(Table1[[#This Row],[Category and Sub-Category]],FIND("/",Table1[[#This Row],[Category and Sub-Category]])-1)</f>
        <v>theater</v>
      </c>
      <c r="R3854" t="str">
        <f>RIGHT(Table1[[#This Row],[Category and Sub-Category]],LEN(Table1[[#This Row],[Category and Sub-Category]])-FIND("/",Table1[[#This Row],[Category and Sub-Category]]))</f>
        <v>plays</v>
      </c>
      <c r="S3854" s="14">
        <f>(((Table1[[#This Row],[launched_at]]/60)/60)/24)+DATE(1970,1,1)</f>
        <v>42065.190694444449</v>
      </c>
      <c r="T3854" s="14">
        <f t="shared" si="60"/>
        <v>42090.149027777778</v>
      </c>
    </row>
    <row r="3855" spans="1:20" ht="43.5" x14ac:dyDescent="0.35">
      <c r="A3855">
        <v>3853</v>
      </c>
      <c r="B3855" s="1" t="s">
        <v>3850</v>
      </c>
      <c r="C3855" s="1" t="s">
        <v>7962</v>
      </c>
      <c r="D3855" s="6">
        <v>100000</v>
      </c>
      <c r="E3855" s="6">
        <v>26</v>
      </c>
      <c r="F3855" t="s">
        <v>8221</v>
      </c>
      <c r="G3855" t="s">
        <v>8224</v>
      </c>
      <c r="H3855" t="s">
        <v>8246</v>
      </c>
      <c r="I3855">
        <v>1409602178</v>
      </c>
      <c r="J3855">
        <v>1406578178</v>
      </c>
      <c r="K3855" t="b">
        <v>0</v>
      </c>
      <c r="L3855">
        <v>2</v>
      </c>
      <c r="M3855" t="b">
        <v>0</v>
      </c>
      <c r="N3855" t="s">
        <v>8271</v>
      </c>
      <c r="O3855" s="16">
        <f>Table1[[#This Row],[pledged]]/Table1[[#This Row],[goal]]*100</f>
        <v>2.5999999999999999E-2</v>
      </c>
      <c r="P3855" s="6">
        <f>IFERROR(Table1[[#This Row],[pledged]]/Table1[[#This Row],[backers_count]],0)</f>
        <v>13</v>
      </c>
      <c r="Q3855" t="str">
        <f>LEFT(Table1[[#This Row],[Category and Sub-Category]],FIND("/",Table1[[#This Row],[Category and Sub-Category]])-1)</f>
        <v>theater</v>
      </c>
      <c r="R3855" t="str">
        <f>RIGHT(Table1[[#This Row],[Category and Sub-Category]],LEN(Table1[[#This Row],[Category and Sub-Category]])-FIND("/",Table1[[#This Row],[Category and Sub-Category]]))</f>
        <v>plays</v>
      </c>
      <c r="S3855" s="14">
        <f>(((Table1[[#This Row],[launched_at]]/60)/60)/24)+DATE(1970,1,1)</f>
        <v>41848.84002314815</v>
      </c>
      <c r="T3855" s="14">
        <f t="shared" si="60"/>
        <v>41883.84002314815</v>
      </c>
    </row>
    <row r="3856" spans="1:20" ht="29" x14ac:dyDescent="0.35">
      <c r="A3856">
        <v>3854</v>
      </c>
      <c r="B3856" s="1" t="s">
        <v>3851</v>
      </c>
      <c r="C3856" s="1" t="s">
        <v>7963</v>
      </c>
      <c r="D3856" s="6">
        <v>11000</v>
      </c>
      <c r="E3856" s="6">
        <v>1788</v>
      </c>
      <c r="F3856" t="s">
        <v>8221</v>
      </c>
      <c r="G3856" t="s">
        <v>8224</v>
      </c>
      <c r="H3856" t="s">
        <v>8246</v>
      </c>
      <c r="I3856">
        <v>1431206058</v>
      </c>
      <c r="J3856">
        <v>1428614058</v>
      </c>
      <c r="K3856" t="b">
        <v>0</v>
      </c>
      <c r="L3856">
        <v>20</v>
      </c>
      <c r="M3856" t="b">
        <v>0</v>
      </c>
      <c r="N3856" t="s">
        <v>8271</v>
      </c>
      <c r="O3856" s="16">
        <f>Table1[[#This Row],[pledged]]/Table1[[#This Row],[goal]]*100</f>
        <v>16.254545454545454</v>
      </c>
      <c r="P3856" s="6">
        <f>IFERROR(Table1[[#This Row],[pledged]]/Table1[[#This Row],[backers_count]],0)</f>
        <v>89.4</v>
      </c>
      <c r="Q3856" t="str">
        <f>LEFT(Table1[[#This Row],[Category and Sub-Category]],FIND("/",Table1[[#This Row],[Category and Sub-Category]])-1)</f>
        <v>theater</v>
      </c>
      <c r="R3856" t="str">
        <f>RIGHT(Table1[[#This Row],[Category and Sub-Category]],LEN(Table1[[#This Row],[Category and Sub-Category]])-FIND("/",Table1[[#This Row],[Category and Sub-Category]]))</f>
        <v>plays</v>
      </c>
      <c r="S3856" s="14">
        <f>(((Table1[[#This Row],[launched_at]]/60)/60)/24)+DATE(1970,1,1)</f>
        <v>42103.884930555556</v>
      </c>
      <c r="T3856" s="14">
        <f t="shared" si="60"/>
        <v>42133.884930555556</v>
      </c>
    </row>
    <row r="3857" spans="1:20" ht="58" x14ac:dyDescent="0.35">
      <c r="A3857">
        <v>3855</v>
      </c>
      <c r="B3857" s="1" t="s">
        <v>3852</v>
      </c>
      <c r="C3857" s="1" t="s">
        <v>7964</v>
      </c>
      <c r="D3857" s="6">
        <v>1000</v>
      </c>
      <c r="E3857" s="6">
        <v>25</v>
      </c>
      <c r="F3857" t="s">
        <v>8221</v>
      </c>
      <c r="G3857" t="s">
        <v>8224</v>
      </c>
      <c r="H3857" t="s">
        <v>8246</v>
      </c>
      <c r="I3857">
        <v>1427408271</v>
      </c>
      <c r="J3857">
        <v>1424819871</v>
      </c>
      <c r="K3857" t="b">
        <v>0</v>
      </c>
      <c r="L3857">
        <v>1</v>
      </c>
      <c r="M3857" t="b">
        <v>0</v>
      </c>
      <c r="N3857" t="s">
        <v>8271</v>
      </c>
      <c r="O3857" s="16">
        <f>Table1[[#This Row],[pledged]]/Table1[[#This Row],[goal]]*100</f>
        <v>2.5</v>
      </c>
      <c r="P3857" s="6">
        <f>IFERROR(Table1[[#This Row],[pledged]]/Table1[[#This Row],[backers_count]],0)</f>
        <v>25</v>
      </c>
      <c r="Q3857" t="str">
        <f>LEFT(Table1[[#This Row],[Category and Sub-Category]],FIND("/",Table1[[#This Row],[Category and Sub-Category]])-1)</f>
        <v>theater</v>
      </c>
      <c r="R3857" t="str">
        <f>RIGHT(Table1[[#This Row],[Category and Sub-Category]],LEN(Table1[[#This Row],[Category and Sub-Category]])-FIND("/",Table1[[#This Row],[Category and Sub-Category]]))</f>
        <v>plays</v>
      </c>
      <c r="S3857" s="14">
        <f>(((Table1[[#This Row],[launched_at]]/60)/60)/24)+DATE(1970,1,1)</f>
        <v>42059.970729166671</v>
      </c>
      <c r="T3857" s="14">
        <f t="shared" si="60"/>
        <v>42089.929062499999</v>
      </c>
    </row>
    <row r="3858" spans="1:20" ht="58" x14ac:dyDescent="0.35">
      <c r="A3858">
        <v>3856</v>
      </c>
      <c r="B3858" s="1" t="s">
        <v>3853</v>
      </c>
      <c r="C3858" s="1" t="s">
        <v>7965</v>
      </c>
      <c r="D3858" s="6">
        <v>5000</v>
      </c>
      <c r="E3858" s="6">
        <v>1</v>
      </c>
      <c r="F3858" t="s">
        <v>8221</v>
      </c>
      <c r="G3858" t="s">
        <v>8224</v>
      </c>
      <c r="H3858" t="s">
        <v>8246</v>
      </c>
      <c r="I3858">
        <v>1425833403</v>
      </c>
      <c r="J3858">
        <v>1423245003</v>
      </c>
      <c r="K3858" t="b">
        <v>0</v>
      </c>
      <c r="L3858">
        <v>1</v>
      </c>
      <c r="M3858" t="b">
        <v>0</v>
      </c>
      <c r="N3858" t="s">
        <v>8271</v>
      </c>
      <c r="O3858" s="16">
        <f>Table1[[#This Row],[pledged]]/Table1[[#This Row],[goal]]*100</f>
        <v>0.02</v>
      </c>
      <c r="P3858" s="6">
        <f>IFERROR(Table1[[#This Row],[pledged]]/Table1[[#This Row],[backers_count]],0)</f>
        <v>1</v>
      </c>
      <c r="Q3858" t="str">
        <f>LEFT(Table1[[#This Row],[Category and Sub-Category]],FIND("/",Table1[[#This Row],[Category and Sub-Category]])-1)</f>
        <v>theater</v>
      </c>
      <c r="R3858" t="str">
        <f>RIGHT(Table1[[#This Row],[Category and Sub-Category]],LEN(Table1[[#This Row],[Category and Sub-Category]])-FIND("/",Table1[[#This Row],[Category and Sub-Category]]))</f>
        <v>plays</v>
      </c>
      <c r="S3858" s="14">
        <f>(((Table1[[#This Row],[launched_at]]/60)/60)/24)+DATE(1970,1,1)</f>
        <v>42041.743090277778</v>
      </c>
      <c r="T3858" s="14">
        <f t="shared" si="60"/>
        <v>42071.701423611114</v>
      </c>
    </row>
    <row r="3859" spans="1:20" ht="43.5" x14ac:dyDescent="0.35">
      <c r="A3859">
        <v>3857</v>
      </c>
      <c r="B3859" s="1" t="s">
        <v>3854</v>
      </c>
      <c r="C3859" s="1" t="s">
        <v>7966</v>
      </c>
      <c r="D3859" s="6">
        <v>5000</v>
      </c>
      <c r="E3859" s="6">
        <v>260</v>
      </c>
      <c r="F3859" t="s">
        <v>8221</v>
      </c>
      <c r="G3859" t="s">
        <v>8224</v>
      </c>
      <c r="H3859" t="s">
        <v>8246</v>
      </c>
      <c r="I3859">
        <v>1406913120</v>
      </c>
      <c r="J3859">
        <v>1404927690</v>
      </c>
      <c r="K3859" t="b">
        <v>0</v>
      </c>
      <c r="L3859">
        <v>4</v>
      </c>
      <c r="M3859" t="b">
        <v>0</v>
      </c>
      <c r="N3859" t="s">
        <v>8271</v>
      </c>
      <c r="O3859" s="16">
        <f>Table1[[#This Row],[pledged]]/Table1[[#This Row],[goal]]*100</f>
        <v>5.2</v>
      </c>
      <c r="P3859" s="6">
        <f>IFERROR(Table1[[#This Row],[pledged]]/Table1[[#This Row],[backers_count]],0)</f>
        <v>65</v>
      </c>
      <c r="Q3859" t="str">
        <f>LEFT(Table1[[#This Row],[Category and Sub-Category]],FIND("/",Table1[[#This Row],[Category and Sub-Category]])-1)</f>
        <v>theater</v>
      </c>
      <c r="R3859" t="str">
        <f>RIGHT(Table1[[#This Row],[Category and Sub-Category]],LEN(Table1[[#This Row],[Category and Sub-Category]])-FIND("/",Table1[[#This Row],[Category and Sub-Category]]))</f>
        <v>plays</v>
      </c>
      <c r="S3859" s="14">
        <f>(((Table1[[#This Row],[launched_at]]/60)/60)/24)+DATE(1970,1,1)</f>
        <v>41829.73715277778</v>
      </c>
      <c r="T3859" s="14">
        <f t="shared" si="60"/>
        <v>41852.716666666667</v>
      </c>
    </row>
    <row r="3860" spans="1:20" ht="58" x14ac:dyDescent="0.35">
      <c r="A3860">
        <v>3858</v>
      </c>
      <c r="B3860" s="1" t="s">
        <v>3855</v>
      </c>
      <c r="C3860" s="1" t="s">
        <v>7967</v>
      </c>
      <c r="D3860" s="6">
        <v>500</v>
      </c>
      <c r="E3860" s="6">
        <v>10</v>
      </c>
      <c r="F3860" t="s">
        <v>8221</v>
      </c>
      <c r="G3860" t="s">
        <v>8225</v>
      </c>
      <c r="H3860" t="s">
        <v>8247</v>
      </c>
      <c r="I3860">
        <v>1432328400</v>
      </c>
      <c r="J3860">
        <v>1430734844</v>
      </c>
      <c r="K3860" t="b">
        <v>0</v>
      </c>
      <c r="L3860">
        <v>1</v>
      </c>
      <c r="M3860" t="b">
        <v>0</v>
      </c>
      <c r="N3860" t="s">
        <v>8271</v>
      </c>
      <c r="O3860" s="16">
        <f>Table1[[#This Row],[pledged]]/Table1[[#This Row],[goal]]*100</f>
        <v>2</v>
      </c>
      <c r="P3860" s="6">
        <f>IFERROR(Table1[[#This Row],[pledged]]/Table1[[#This Row],[backers_count]],0)</f>
        <v>10</v>
      </c>
      <c r="Q3860" t="str">
        <f>LEFT(Table1[[#This Row],[Category and Sub-Category]],FIND("/",Table1[[#This Row],[Category and Sub-Category]])-1)</f>
        <v>theater</v>
      </c>
      <c r="R3860" t="str">
        <f>RIGHT(Table1[[#This Row],[Category and Sub-Category]],LEN(Table1[[#This Row],[Category and Sub-Category]])-FIND("/",Table1[[#This Row],[Category and Sub-Category]]))</f>
        <v>plays</v>
      </c>
      <c r="S3860" s="14">
        <f>(((Table1[[#This Row],[launched_at]]/60)/60)/24)+DATE(1970,1,1)</f>
        <v>42128.431064814817</v>
      </c>
      <c r="T3860" s="14">
        <f t="shared" si="60"/>
        <v>42146.875</v>
      </c>
    </row>
    <row r="3861" spans="1:20" ht="43.5" x14ac:dyDescent="0.35">
      <c r="A3861">
        <v>3859</v>
      </c>
      <c r="B3861" s="1" t="s">
        <v>3856</v>
      </c>
      <c r="C3861" s="1" t="s">
        <v>7968</v>
      </c>
      <c r="D3861" s="6">
        <v>2500</v>
      </c>
      <c r="E3861" s="6">
        <v>1</v>
      </c>
      <c r="F3861" t="s">
        <v>8221</v>
      </c>
      <c r="G3861" t="s">
        <v>8224</v>
      </c>
      <c r="H3861" t="s">
        <v>8246</v>
      </c>
      <c r="I3861">
        <v>1403730000</v>
      </c>
      <c r="J3861">
        <v>1401485207</v>
      </c>
      <c r="K3861" t="b">
        <v>0</v>
      </c>
      <c r="L3861">
        <v>1</v>
      </c>
      <c r="M3861" t="b">
        <v>0</v>
      </c>
      <c r="N3861" t="s">
        <v>8271</v>
      </c>
      <c r="O3861" s="16">
        <f>Table1[[#This Row],[pledged]]/Table1[[#This Row],[goal]]*100</f>
        <v>0.04</v>
      </c>
      <c r="P3861" s="6">
        <f>IFERROR(Table1[[#This Row],[pledged]]/Table1[[#This Row],[backers_count]],0)</f>
        <v>1</v>
      </c>
      <c r="Q3861" t="str">
        <f>LEFT(Table1[[#This Row],[Category and Sub-Category]],FIND("/",Table1[[#This Row],[Category and Sub-Category]])-1)</f>
        <v>theater</v>
      </c>
      <c r="R3861" t="str">
        <f>RIGHT(Table1[[#This Row],[Category and Sub-Category]],LEN(Table1[[#This Row],[Category and Sub-Category]])-FIND("/",Table1[[#This Row],[Category and Sub-Category]]))</f>
        <v>plays</v>
      </c>
      <c r="S3861" s="14">
        <f>(((Table1[[#This Row],[launched_at]]/60)/60)/24)+DATE(1970,1,1)</f>
        <v>41789.893599537041</v>
      </c>
      <c r="T3861" s="14">
        <f t="shared" si="60"/>
        <v>41815.875</v>
      </c>
    </row>
    <row r="3862" spans="1:20" ht="58" x14ac:dyDescent="0.35">
      <c r="A3862">
        <v>3860</v>
      </c>
      <c r="B3862" s="1" t="s">
        <v>3857</v>
      </c>
      <c r="C3862" s="1" t="s">
        <v>7969</v>
      </c>
      <c r="D3862" s="6">
        <v>6000</v>
      </c>
      <c r="E3862" s="6">
        <v>1060</v>
      </c>
      <c r="F3862" t="s">
        <v>8221</v>
      </c>
      <c r="G3862" t="s">
        <v>8224</v>
      </c>
      <c r="H3862" t="s">
        <v>8246</v>
      </c>
      <c r="I3862">
        <v>1407858710</v>
      </c>
      <c r="J3862">
        <v>1405266710</v>
      </c>
      <c r="K3862" t="b">
        <v>0</v>
      </c>
      <c r="L3862">
        <v>13</v>
      </c>
      <c r="M3862" t="b">
        <v>0</v>
      </c>
      <c r="N3862" t="s">
        <v>8271</v>
      </c>
      <c r="O3862" s="16">
        <f>Table1[[#This Row],[pledged]]/Table1[[#This Row],[goal]]*100</f>
        <v>17.666666666666668</v>
      </c>
      <c r="P3862" s="6">
        <f>IFERROR(Table1[[#This Row],[pledged]]/Table1[[#This Row],[backers_count]],0)</f>
        <v>81.538461538461533</v>
      </c>
      <c r="Q3862" t="str">
        <f>LEFT(Table1[[#This Row],[Category and Sub-Category]],FIND("/",Table1[[#This Row],[Category and Sub-Category]])-1)</f>
        <v>theater</v>
      </c>
      <c r="R3862" t="str">
        <f>RIGHT(Table1[[#This Row],[Category and Sub-Category]],LEN(Table1[[#This Row],[Category and Sub-Category]])-FIND("/",Table1[[#This Row],[Category and Sub-Category]]))</f>
        <v>plays</v>
      </c>
      <c r="S3862" s="14">
        <f>(((Table1[[#This Row],[launched_at]]/60)/60)/24)+DATE(1970,1,1)</f>
        <v>41833.660995370366</v>
      </c>
      <c r="T3862" s="14">
        <f t="shared" si="60"/>
        <v>41863.660995370366</v>
      </c>
    </row>
    <row r="3863" spans="1:20" x14ac:dyDescent="0.35">
      <c r="A3863">
        <v>3861</v>
      </c>
      <c r="B3863" s="1" t="s">
        <v>3858</v>
      </c>
      <c r="C3863" s="1" t="s">
        <v>7970</v>
      </c>
      <c r="D3863" s="6">
        <v>2000</v>
      </c>
      <c r="E3863" s="6">
        <v>100</v>
      </c>
      <c r="F3863" t="s">
        <v>8221</v>
      </c>
      <c r="G3863" t="s">
        <v>8224</v>
      </c>
      <c r="H3863" t="s">
        <v>8246</v>
      </c>
      <c r="I3863">
        <v>1415828820</v>
      </c>
      <c r="J3863">
        <v>1412258977</v>
      </c>
      <c r="K3863" t="b">
        <v>0</v>
      </c>
      <c r="L3863">
        <v>1</v>
      </c>
      <c r="M3863" t="b">
        <v>0</v>
      </c>
      <c r="N3863" t="s">
        <v>8271</v>
      </c>
      <c r="O3863" s="16">
        <f>Table1[[#This Row],[pledged]]/Table1[[#This Row],[goal]]*100</f>
        <v>5</v>
      </c>
      <c r="P3863" s="6">
        <f>IFERROR(Table1[[#This Row],[pledged]]/Table1[[#This Row],[backers_count]],0)</f>
        <v>100</v>
      </c>
      <c r="Q3863" t="str">
        <f>LEFT(Table1[[#This Row],[Category and Sub-Category]],FIND("/",Table1[[#This Row],[Category and Sub-Category]])-1)</f>
        <v>theater</v>
      </c>
      <c r="R3863" t="str">
        <f>RIGHT(Table1[[#This Row],[Category and Sub-Category]],LEN(Table1[[#This Row],[Category and Sub-Category]])-FIND("/",Table1[[#This Row],[Category and Sub-Category]]))</f>
        <v>plays</v>
      </c>
      <c r="S3863" s="14">
        <f>(((Table1[[#This Row],[launched_at]]/60)/60)/24)+DATE(1970,1,1)</f>
        <v>41914.590011574073</v>
      </c>
      <c r="T3863" s="14">
        <f t="shared" si="60"/>
        <v>41955.907638888893</v>
      </c>
    </row>
    <row r="3864" spans="1:20" ht="29" x14ac:dyDescent="0.35">
      <c r="A3864">
        <v>3862</v>
      </c>
      <c r="B3864" s="1" t="s">
        <v>3859</v>
      </c>
      <c r="C3864" s="1" t="s">
        <v>7971</v>
      </c>
      <c r="D3864" s="6">
        <v>7500</v>
      </c>
      <c r="E3864" s="6">
        <v>1</v>
      </c>
      <c r="F3864" t="s">
        <v>8221</v>
      </c>
      <c r="G3864" t="s">
        <v>8224</v>
      </c>
      <c r="H3864" t="s">
        <v>8246</v>
      </c>
      <c r="I3864">
        <v>1473699540</v>
      </c>
      <c r="J3864">
        <v>1472451356</v>
      </c>
      <c r="K3864" t="b">
        <v>0</v>
      </c>
      <c r="L3864">
        <v>1</v>
      </c>
      <c r="M3864" t="b">
        <v>0</v>
      </c>
      <c r="N3864" t="s">
        <v>8271</v>
      </c>
      <c r="O3864" s="16">
        <f>Table1[[#This Row],[pledged]]/Table1[[#This Row],[goal]]*100</f>
        <v>1.3333333333333334E-2</v>
      </c>
      <c r="P3864" s="6">
        <f>IFERROR(Table1[[#This Row],[pledged]]/Table1[[#This Row],[backers_count]],0)</f>
        <v>1</v>
      </c>
      <c r="Q3864" t="str">
        <f>LEFT(Table1[[#This Row],[Category and Sub-Category]],FIND("/",Table1[[#This Row],[Category and Sub-Category]])-1)</f>
        <v>theater</v>
      </c>
      <c r="R3864" t="str">
        <f>RIGHT(Table1[[#This Row],[Category and Sub-Category]],LEN(Table1[[#This Row],[Category and Sub-Category]])-FIND("/",Table1[[#This Row],[Category and Sub-Category]]))</f>
        <v>plays</v>
      </c>
      <c r="S3864" s="14">
        <f>(((Table1[[#This Row],[launched_at]]/60)/60)/24)+DATE(1970,1,1)</f>
        <v>42611.261064814811</v>
      </c>
      <c r="T3864" s="14">
        <f t="shared" si="60"/>
        <v>42625.707638888889</v>
      </c>
    </row>
    <row r="3865" spans="1:20" ht="43.5" x14ac:dyDescent="0.35">
      <c r="A3865">
        <v>3863</v>
      </c>
      <c r="B3865" s="1" t="s">
        <v>3860</v>
      </c>
      <c r="C3865" s="1" t="s">
        <v>7972</v>
      </c>
      <c r="D3865" s="6">
        <v>6000</v>
      </c>
      <c r="E3865" s="6">
        <v>0</v>
      </c>
      <c r="F3865" t="s">
        <v>8221</v>
      </c>
      <c r="G3865" t="s">
        <v>8224</v>
      </c>
      <c r="H3865" t="s">
        <v>8246</v>
      </c>
      <c r="I3865">
        <v>1446739905</v>
      </c>
      <c r="J3865">
        <v>1441552305</v>
      </c>
      <c r="K3865" t="b">
        <v>0</v>
      </c>
      <c r="L3865">
        <v>0</v>
      </c>
      <c r="M3865" t="b">
        <v>0</v>
      </c>
      <c r="N3865" t="s">
        <v>8271</v>
      </c>
      <c r="O3865" s="16">
        <f>Table1[[#This Row],[pledged]]/Table1[[#This Row],[goal]]*100</f>
        <v>0</v>
      </c>
      <c r="P3865" s="6">
        <f>IFERROR(Table1[[#This Row],[pledged]]/Table1[[#This Row],[backers_count]],0)</f>
        <v>0</v>
      </c>
      <c r="Q3865" t="str">
        <f>LEFT(Table1[[#This Row],[Category and Sub-Category]],FIND("/",Table1[[#This Row],[Category and Sub-Category]])-1)</f>
        <v>theater</v>
      </c>
      <c r="R3865" t="str">
        <f>RIGHT(Table1[[#This Row],[Category and Sub-Category]],LEN(Table1[[#This Row],[Category and Sub-Category]])-FIND("/",Table1[[#This Row],[Category and Sub-Category]]))</f>
        <v>plays</v>
      </c>
      <c r="S3865" s="14">
        <f>(((Table1[[#This Row],[launched_at]]/60)/60)/24)+DATE(1970,1,1)</f>
        <v>42253.633159722223</v>
      </c>
      <c r="T3865" s="14">
        <f t="shared" si="60"/>
        <v>42313.674826388888</v>
      </c>
    </row>
    <row r="3866" spans="1:20" ht="58" x14ac:dyDescent="0.35">
      <c r="A3866">
        <v>3864</v>
      </c>
      <c r="B3866" s="1" t="s">
        <v>3861</v>
      </c>
      <c r="C3866" s="1" t="s">
        <v>7973</v>
      </c>
      <c r="D3866" s="6">
        <v>5000</v>
      </c>
      <c r="E3866" s="6">
        <v>60</v>
      </c>
      <c r="F3866" t="s">
        <v>8221</v>
      </c>
      <c r="G3866" t="s">
        <v>8224</v>
      </c>
      <c r="H3866" t="s">
        <v>8246</v>
      </c>
      <c r="I3866">
        <v>1447799054</v>
      </c>
      <c r="J3866">
        <v>1445203454</v>
      </c>
      <c r="K3866" t="b">
        <v>0</v>
      </c>
      <c r="L3866">
        <v>3</v>
      </c>
      <c r="M3866" t="b">
        <v>0</v>
      </c>
      <c r="N3866" t="s">
        <v>8271</v>
      </c>
      <c r="O3866" s="16">
        <f>Table1[[#This Row],[pledged]]/Table1[[#This Row],[goal]]*100</f>
        <v>1.2</v>
      </c>
      <c r="P3866" s="6">
        <f>IFERROR(Table1[[#This Row],[pledged]]/Table1[[#This Row],[backers_count]],0)</f>
        <v>20</v>
      </c>
      <c r="Q3866" t="str">
        <f>LEFT(Table1[[#This Row],[Category and Sub-Category]],FIND("/",Table1[[#This Row],[Category and Sub-Category]])-1)</f>
        <v>theater</v>
      </c>
      <c r="R3866" t="str">
        <f>RIGHT(Table1[[#This Row],[Category and Sub-Category]],LEN(Table1[[#This Row],[Category and Sub-Category]])-FIND("/",Table1[[#This Row],[Category and Sub-Category]]))</f>
        <v>plays</v>
      </c>
      <c r="S3866" s="14">
        <f>(((Table1[[#This Row],[launched_at]]/60)/60)/24)+DATE(1970,1,1)</f>
        <v>42295.891828703709</v>
      </c>
      <c r="T3866" s="14">
        <f t="shared" si="60"/>
        <v>42325.933495370366</v>
      </c>
    </row>
    <row r="3867" spans="1:20" ht="43.5" x14ac:dyDescent="0.35">
      <c r="A3867">
        <v>3865</v>
      </c>
      <c r="B3867" s="1" t="s">
        <v>3862</v>
      </c>
      <c r="C3867" s="1" t="s">
        <v>7974</v>
      </c>
      <c r="D3867" s="6">
        <v>2413</v>
      </c>
      <c r="E3867" s="6">
        <v>650</v>
      </c>
      <c r="F3867" t="s">
        <v>8221</v>
      </c>
      <c r="G3867" t="s">
        <v>8229</v>
      </c>
      <c r="H3867" t="s">
        <v>8251</v>
      </c>
      <c r="I3867">
        <v>1409376600</v>
      </c>
      <c r="J3867">
        <v>1405957098</v>
      </c>
      <c r="K3867" t="b">
        <v>0</v>
      </c>
      <c r="L3867">
        <v>14</v>
      </c>
      <c r="M3867" t="b">
        <v>0</v>
      </c>
      <c r="N3867" t="s">
        <v>8271</v>
      </c>
      <c r="O3867" s="16">
        <f>Table1[[#This Row],[pledged]]/Table1[[#This Row],[goal]]*100</f>
        <v>26.937422295897225</v>
      </c>
      <c r="P3867" s="6">
        <f>IFERROR(Table1[[#This Row],[pledged]]/Table1[[#This Row],[backers_count]],0)</f>
        <v>46.428571428571431</v>
      </c>
      <c r="Q3867" t="str">
        <f>LEFT(Table1[[#This Row],[Category and Sub-Category]],FIND("/",Table1[[#This Row],[Category and Sub-Category]])-1)</f>
        <v>theater</v>
      </c>
      <c r="R3867" t="str">
        <f>RIGHT(Table1[[#This Row],[Category and Sub-Category]],LEN(Table1[[#This Row],[Category and Sub-Category]])-FIND("/",Table1[[#This Row],[Category and Sub-Category]]))</f>
        <v>plays</v>
      </c>
      <c r="S3867" s="14">
        <f>(((Table1[[#This Row],[launched_at]]/60)/60)/24)+DATE(1970,1,1)</f>
        <v>41841.651597222226</v>
      </c>
      <c r="T3867" s="14">
        <f t="shared" si="60"/>
        <v>41881.229166666664</v>
      </c>
    </row>
    <row r="3868" spans="1:20" ht="29" x14ac:dyDescent="0.35">
      <c r="A3868">
        <v>3866</v>
      </c>
      <c r="B3868" s="1" t="s">
        <v>3863</v>
      </c>
      <c r="C3868" s="1" t="s">
        <v>7975</v>
      </c>
      <c r="D3868" s="6">
        <v>2000</v>
      </c>
      <c r="E3868" s="6">
        <v>11</v>
      </c>
      <c r="F3868" t="s">
        <v>8221</v>
      </c>
      <c r="G3868" t="s">
        <v>8224</v>
      </c>
      <c r="H3868" t="s">
        <v>8246</v>
      </c>
      <c r="I3868">
        <v>1458703740</v>
      </c>
      <c r="J3868">
        <v>1454453021</v>
      </c>
      <c r="K3868" t="b">
        <v>0</v>
      </c>
      <c r="L3868">
        <v>2</v>
      </c>
      <c r="M3868" t="b">
        <v>0</v>
      </c>
      <c r="N3868" t="s">
        <v>8271</v>
      </c>
      <c r="O3868" s="16">
        <f>Table1[[#This Row],[pledged]]/Table1[[#This Row],[goal]]*100</f>
        <v>0.54999999999999993</v>
      </c>
      <c r="P3868" s="6">
        <f>IFERROR(Table1[[#This Row],[pledged]]/Table1[[#This Row],[backers_count]],0)</f>
        <v>5.5</v>
      </c>
      <c r="Q3868" t="str">
        <f>LEFT(Table1[[#This Row],[Category and Sub-Category]],FIND("/",Table1[[#This Row],[Category and Sub-Category]])-1)</f>
        <v>theater</v>
      </c>
      <c r="R3868" t="str">
        <f>RIGHT(Table1[[#This Row],[Category and Sub-Category]],LEN(Table1[[#This Row],[Category and Sub-Category]])-FIND("/",Table1[[#This Row],[Category and Sub-Category]]))</f>
        <v>plays</v>
      </c>
      <c r="S3868" s="14">
        <f>(((Table1[[#This Row],[launched_at]]/60)/60)/24)+DATE(1970,1,1)</f>
        <v>42402.947002314817</v>
      </c>
      <c r="T3868" s="14">
        <f t="shared" si="60"/>
        <v>42452.145138888889</v>
      </c>
    </row>
    <row r="3869" spans="1:20" ht="43.5" x14ac:dyDescent="0.35">
      <c r="A3869">
        <v>3867</v>
      </c>
      <c r="B3869" s="1" t="s">
        <v>3864</v>
      </c>
      <c r="C3869" s="1" t="s">
        <v>7976</v>
      </c>
      <c r="D3869" s="6">
        <v>2000</v>
      </c>
      <c r="E3869" s="6">
        <v>251</v>
      </c>
      <c r="F3869" t="s">
        <v>8221</v>
      </c>
      <c r="G3869" t="s">
        <v>8224</v>
      </c>
      <c r="H3869" t="s">
        <v>8246</v>
      </c>
      <c r="I3869">
        <v>1466278339</v>
      </c>
      <c r="J3869">
        <v>1463686339</v>
      </c>
      <c r="K3869" t="b">
        <v>0</v>
      </c>
      <c r="L3869">
        <v>5</v>
      </c>
      <c r="M3869" t="b">
        <v>0</v>
      </c>
      <c r="N3869" t="s">
        <v>8271</v>
      </c>
      <c r="O3869" s="16">
        <f>Table1[[#This Row],[pledged]]/Table1[[#This Row],[goal]]*100</f>
        <v>12.55</v>
      </c>
      <c r="P3869" s="6">
        <f>IFERROR(Table1[[#This Row],[pledged]]/Table1[[#This Row],[backers_count]],0)</f>
        <v>50.2</v>
      </c>
      <c r="Q3869" t="str">
        <f>LEFT(Table1[[#This Row],[Category and Sub-Category]],FIND("/",Table1[[#This Row],[Category and Sub-Category]])-1)</f>
        <v>theater</v>
      </c>
      <c r="R3869" t="str">
        <f>RIGHT(Table1[[#This Row],[Category and Sub-Category]],LEN(Table1[[#This Row],[Category and Sub-Category]])-FIND("/",Table1[[#This Row],[Category and Sub-Category]]))</f>
        <v>plays</v>
      </c>
      <c r="S3869" s="14">
        <f>(((Table1[[#This Row],[launched_at]]/60)/60)/24)+DATE(1970,1,1)</f>
        <v>42509.814108796301</v>
      </c>
      <c r="T3869" s="14">
        <f t="shared" si="60"/>
        <v>42539.814108796301</v>
      </c>
    </row>
    <row r="3870" spans="1:20" x14ac:dyDescent="0.35">
      <c r="A3870">
        <v>3868</v>
      </c>
      <c r="B3870" s="1" t="s">
        <v>3865</v>
      </c>
      <c r="C3870" s="1" t="s">
        <v>7977</v>
      </c>
      <c r="D3870" s="6">
        <v>5000</v>
      </c>
      <c r="E3870" s="6">
        <v>10</v>
      </c>
      <c r="F3870" t="s">
        <v>8220</v>
      </c>
      <c r="G3870" t="s">
        <v>8225</v>
      </c>
      <c r="H3870" t="s">
        <v>8247</v>
      </c>
      <c r="I3870">
        <v>1410191405</v>
      </c>
      <c r="J3870">
        <v>1408031405</v>
      </c>
      <c r="K3870" t="b">
        <v>0</v>
      </c>
      <c r="L3870">
        <v>1</v>
      </c>
      <c r="M3870" t="b">
        <v>0</v>
      </c>
      <c r="N3870" t="s">
        <v>8305</v>
      </c>
      <c r="O3870" s="16">
        <f>Table1[[#This Row],[pledged]]/Table1[[#This Row],[goal]]*100</f>
        <v>0.2</v>
      </c>
      <c r="P3870" s="6">
        <f>IFERROR(Table1[[#This Row],[pledged]]/Table1[[#This Row],[backers_count]],0)</f>
        <v>10</v>
      </c>
      <c r="Q3870" t="str">
        <f>LEFT(Table1[[#This Row],[Category and Sub-Category]],FIND("/",Table1[[#This Row],[Category and Sub-Category]])-1)</f>
        <v>theater</v>
      </c>
      <c r="R3870" t="str">
        <f>RIGHT(Table1[[#This Row],[Category and Sub-Category]],LEN(Table1[[#This Row],[Category and Sub-Category]])-FIND("/",Table1[[#This Row],[Category and Sub-Category]]))</f>
        <v>musical</v>
      </c>
      <c r="S3870" s="14">
        <f>(((Table1[[#This Row],[launched_at]]/60)/60)/24)+DATE(1970,1,1)</f>
        <v>41865.659780092588</v>
      </c>
      <c r="T3870" s="14">
        <f t="shared" si="60"/>
        <v>41890.659780092588</v>
      </c>
    </row>
    <row r="3871" spans="1:20" ht="29" x14ac:dyDescent="0.35">
      <c r="A3871">
        <v>3869</v>
      </c>
      <c r="B3871" s="1" t="s">
        <v>3866</v>
      </c>
      <c r="C3871" s="1" t="s">
        <v>7978</v>
      </c>
      <c r="D3871" s="6">
        <v>13111</v>
      </c>
      <c r="E3871" s="6">
        <v>452</v>
      </c>
      <c r="F3871" t="s">
        <v>8220</v>
      </c>
      <c r="G3871" t="s">
        <v>8224</v>
      </c>
      <c r="H3871" t="s">
        <v>8246</v>
      </c>
      <c r="I3871">
        <v>1426302660</v>
      </c>
      <c r="J3871">
        <v>1423761792</v>
      </c>
      <c r="K3871" t="b">
        <v>0</v>
      </c>
      <c r="L3871">
        <v>15</v>
      </c>
      <c r="M3871" t="b">
        <v>0</v>
      </c>
      <c r="N3871" t="s">
        <v>8305</v>
      </c>
      <c r="O3871" s="16">
        <f>Table1[[#This Row],[pledged]]/Table1[[#This Row],[goal]]*100</f>
        <v>3.4474868431088401</v>
      </c>
      <c r="P3871" s="6">
        <f>IFERROR(Table1[[#This Row],[pledged]]/Table1[[#This Row],[backers_count]],0)</f>
        <v>30.133333333333333</v>
      </c>
      <c r="Q3871" t="str">
        <f>LEFT(Table1[[#This Row],[Category and Sub-Category]],FIND("/",Table1[[#This Row],[Category and Sub-Category]])-1)</f>
        <v>theater</v>
      </c>
      <c r="R3871" t="str">
        <f>RIGHT(Table1[[#This Row],[Category and Sub-Category]],LEN(Table1[[#This Row],[Category and Sub-Category]])-FIND("/",Table1[[#This Row],[Category and Sub-Category]]))</f>
        <v>musical</v>
      </c>
      <c r="S3871" s="14">
        <f>(((Table1[[#This Row],[launched_at]]/60)/60)/24)+DATE(1970,1,1)</f>
        <v>42047.724444444444</v>
      </c>
      <c r="T3871" s="14">
        <f t="shared" si="60"/>
        <v>42077.132638888885</v>
      </c>
    </row>
    <row r="3872" spans="1:20" ht="58" x14ac:dyDescent="0.35">
      <c r="A3872">
        <v>3870</v>
      </c>
      <c r="B3872" s="1" t="s">
        <v>3867</v>
      </c>
      <c r="C3872" s="1" t="s">
        <v>7979</v>
      </c>
      <c r="D3872" s="6">
        <v>10000</v>
      </c>
      <c r="E3872" s="6">
        <v>1500</v>
      </c>
      <c r="F3872" t="s">
        <v>8220</v>
      </c>
      <c r="G3872" t="s">
        <v>8224</v>
      </c>
      <c r="H3872" t="s">
        <v>8246</v>
      </c>
      <c r="I3872">
        <v>1404360478</v>
      </c>
      <c r="J3872">
        <v>1401768478</v>
      </c>
      <c r="K3872" t="b">
        <v>0</v>
      </c>
      <c r="L3872">
        <v>10</v>
      </c>
      <c r="M3872" t="b">
        <v>0</v>
      </c>
      <c r="N3872" t="s">
        <v>8305</v>
      </c>
      <c r="O3872" s="16">
        <f>Table1[[#This Row],[pledged]]/Table1[[#This Row],[goal]]*100</f>
        <v>15</v>
      </c>
      <c r="P3872" s="6">
        <f>IFERROR(Table1[[#This Row],[pledged]]/Table1[[#This Row],[backers_count]],0)</f>
        <v>150</v>
      </c>
      <c r="Q3872" t="str">
        <f>LEFT(Table1[[#This Row],[Category and Sub-Category]],FIND("/",Table1[[#This Row],[Category and Sub-Category]])-1)</f>
        <v>theater</v>
      </c>
      <c r="R3872" t="str">
        <f>RIGHT(Table1[[#This Row],[Category and Sub-Category]],LEN(Table1[[#This Row],[Category and Sub-Category]])-FIND("/",Table1[[#This Row],[Category and Sub-Category]]))</f>
        <v>musical</v>
      </c>
      <c r="S3872" s="14">
        <f>(((Table1[[#This Row],[launched_at]]/60)/60)/24)+DATE(1970,1,1)</f>
        <v>41793.17219907407</v>
      </c>
      <c r="T3872" s="14">
        <f t="shared" si="60"/>
        <v>41823.17219907407</v>
      </c>
    </row>
    <row r="3873" spans="1:20" ht="29" x14ac:dyDescent="0.35">
      <c r="A3873">
        <v>3871</v>
      </c>
      <c r="B3873" s="1" t="s">
        <v>3868</v>
      </c>
      <c r="C3873" s="1" t="s">
        <v>7980</v>
      </c>
      <c r="D3873" s="6">
        <v>1500</v>
      </c>
      <c r="E3873" s="6">
        <v>40</v>
      </c>
      <c r="F3873" t="s">
        <v>8220</v>
      </c>
      <c r="G3873" t="s">
        <v>8224</v>
      </c>
      <c r="H3873" t="s">
        <v>8246</v>
      </c>
      <c r="I3873">
        <v>1490809450</v>
      </c>
      <c r="J3873">
        <v>1485629050</v>
      </c>
      <c r="K3873" t="b">
        <v>0</v>
      </c>
      <c r="L3873">
        <v>3</v>
      </c>
      <c r="M3873" t="b">
        <v>0</v>
      </c>
      <c r="N3873" t="s">
        <v>8305</v>
      </c>
      <c r="O3873" s="16">
        <f>Table1[[#This Row],[pledged]]/Table1[[#This Row],[goal]]*100</f>
        <v>2.666666666666667</v>
      </c>
      <c r="P3873" s="6">
        <f>IFERROR(Table1[[#This Row],[pledged]]/Table1[[#This Row],[backers_count]],0)</f>
        <v>13.333333333333334</v>
      </c>
      <c r="Q3873" t="str">
        <f>LEFT(Table1[[#This Row],[Category and Sub-Category]],FIND("/",Table1[[#This Row],[Category and Sub-Category]])-1)</f>
        <v>theater</v>
      </c>
      <c r="R3873" t="str">
        <f>RIGHT(Table1[[#This Row],[Category and Sub-Category]],LEN(Table1[[#This Row],[Category and Sub-Category]])-FIND("/",Table1[[#This Row],[Category and Sub-Category]]))</f>
        <v>musical</v>
      </c>
      <c r="S3873" s="14">
        <f>(((Table1[[#This Row],[launched_at]]/60)/60)/24)+DATE(1970,1,1)</f>
        <v>42763.780671296292</v>
      </c>
      <c r="T3873" s="14">
        <f t="shared" si="60"/>
        <v>42823.739004629635</v>
      </c>
    </row>
    <row r="3874" spans="1:20" ht="43.5" x14ac:dyDescent="0.35">
      <c r="A3874">
        <v>3872</v>
      </c>
      <c r="B3874" s="1" t="s">
        <v>3869</v>
      </c>
      <c r="C3874" s="1" t="s">
        <v>7981</v>
      </c>
      <c r="D3874" s="6">
        <v>15000</v>
      </c>
      <c r="E3874" s="6">
        <v>0</v>
      </c>
      <c r="F3874" t="s">
        <v>8220</v>
      </c>
      <c r="G3874" t="s">
        <v>8224</v>
      </c>
      <c r="H3874" t="s">
        <v>8246</v>
      </c>
      <c r="I3874">
        <v>1439522996</v>
      </c>
      <c r="J3874">
        <v>1435202996</v>
      </c>
      <c r="K3874" t="b">
        <v>0</v>
      </c>
      <c r="L3874">
        <v>0</v>
      </c>
      <c r="M3874" t="b">
        <v>0</v>
      </c>
      <c r="N3874" t="s">
        <v>8305</v>
      </c>
      <c r="O3874" s="16">
        <f>Table1[[#This Row],[pledged]]/Table1[[#This Row],[goal]]*100</f>
        <v>0</v>
      </c>
      <c r="P3874" s="6">
        <f>IFERROR(Table1[[#This Row],[pledged]]/Table1[[#This Row],[backers_count]],0)</f>
        <v>0</v>
      </c>
      <c r="Q3874" t="str">
        <f>LEFT(Table1[[#This Row],[Category and Sub-Category]],FIND("/",Table1[[#This Row],[Category and Sub-Category]])-1)</f>
        <v>theater</v>
      </c>
      <c r="R3874" t="str">
        <f>RIGHT(Table1[[#This Row],[Category and Sub-Category]],LEN(Table1[[#This Row],[Category and Sub-Category]])-FIND("/",Table1[[#This Row],[Category and Sub-Category]]))</f>
        <v>musical</v>
      </c>
      <c r="S3874" s="14">
        <f>(((Table1[[#This Row],[launched_at]]/60)/60)/24)+DATE(1970,1,1)</f>
        <v>42180.145787037036</v>
      </c>
      <c r="T3874" s="14">
        <f t="shared" si="60"/>
        <v>42230.145787037036</v>
      </c>
    </row>
    <row r="3875" spans="1:20" ht="43.5" x14ac:dyDescent="0.35">
      <c r="A3875">
        <v>3873</v>
      </c>
      <c r="B3875" s="1" t="s">
        <v>3870</v>
      </c>
      <c r="C3875" s="1" t="s">
        <v>7982</v>
      </c>
      <c r="D3875" s="6">
        <v>5500</v>
      </c>
      <c r="E3875" s="6">
        <v>0</v>
      </c>
      <c r="F3875" t="s">
        <v>8220</v>
      </c>
      <c r="G3875" t="s">
        <v>8224</v>
      </c>
      <c r="H3875" t="s">
        <v>8246</v>
      </c>
      <c r="I3875">
        <v>1444322535</v>
      </c>
      <c r="J3875">
        <v>1441730535</v>
      </c>
      <c r="K3875" t="b">
        <v>0</v>
      </c>
      <c r="L3875">
        <v>0</v>
      </c>
      <c r="M3875" t="b">
        <v>0</v>
      </c>
      <c r="N3875" t="s">
        <v>8305</v>
      </c>
      <c r="O3875" s="16">
        <f>Table1[[#This Row],[pledged]]/Table1[[#This Row],[goal]]*100</f>
        <v>0</v>
      </c>
      <c r="P3875" s="6">
        <f>IFERROR(Table1[[#This Row],[pledged]]/Table1[[#This Row],[backers_count]],0)</f>
        <v>0</v>
      </c>
      <c r="Q3875" t="str">
        <f>LEFT(Table1[[#This Row],[Category and Sub-Category]],FIND("/",Table1[[#This Row],[Category and Sub-Category]])-1)</f>
        <v>theater</v>
      </c>
      <c r="R3875" t="str">
        <f>RIGHT(Table1[[#This Row],[Category and Sub-Category]],LEN(Table1[[#This Row],[Category and Sub-Category]])-FIND("/",Table1[[#This Row],[Category and Sub-Category]]))</f>
        <v>musical</v>
      </c>
      <c r="S3875" s="14">
        <f>(((Table1[[#This Row],[launched_at]]/60)/60)/24)+DATE(1970,1,1)</f>
        <v>42255.696006944447</v>
      </c>
      <c r="T3875" s="14">
        <f t="shared" si="60"/>
        <v>42285.696006944447</v>
      </c>
    </row>
    <row r="3876" spans="1:20" ht="58" x14ac:dyDescent="0.35">
      <c r="A3876">
        <v>3874</v>
      </c>
      <c r="B3876" s="1" t="s">
        <v>3871</v>
      </c>
      <c r="C3876" s="1" t="s">
        <v>7983</v>
      </c>
      <c r="D3876" s="6">
        <v>620</v>
      </c>
      <c r="E3876" s="6">
        <v>0</v>
      </c>
      <c r="F3876" t="s">
        <v>8220</v>
      </c>
      <c r="G3876" t="s">
        <v>8228</v>
      </c>
      <c r="H3876" t="s">
        <v>8250</v>
      </c>
      <c r="I3876">
        <v>1422061200</v>
      </c>
      <c r="J3876">
        <v>1420244622</v>
      </c>
      <c r="K3876" t="b">
        <v>0</v>
      </c>
      <c r="L3876">
        <v>0</v>
      </c>
      <c r="M3876" t="b">
        <v>0</v>
      </c>
      <c r="N3876" t="s">
        <v>8305</v>
      </c>
      <c r="O3876" s="16">
        <f>Table1[[#This Row],[pledged]]/Table1[[#This Row],[goal]]*100</f>
        <v>0</v>
      </c>
      <c r="P3876" s="6">
        <f>IFERROR(Table1[[#This Row],[pledged]]/Table1[[#This Row],[backers_count]],0)</f>
        <v>0</v>
      </c>
      <c r="Q3876" t="str">
        <f>LEFT(Table1[[#This Row],[Category and Sub-Category]],FIND("/",Table1[[#This Row],[Category and Sub-Category]])-1)</f>
        <v>theater</v>
      </c>
      <c r="R3876" t="str">
        <f>RIGHT(Table1[[#This Row],[Category and Sub-Category]],LEN(Table1[[#This Row],[Category and Sub-Category]])-FIND("/",Table1[[#This Row],[Category and Sub-Category]]))</f>
        <v>musical</v>
      </c>
      <c r="S3876" s="14">
        <f>(((Table1[[#This Row],[launched_at]]/60)/60)/24)+DATE(1970,1,1)</f>
        <v>42007.016458333332</v>
      </c>
      <c r="T3876" s="14">
        <f t="shared" si="60"/>
        <v>42028.041666666672</v>
      </c>
    </row>
    <row r="3877" spans="1:20" ht="43.5" x14ac:dyDescent="0.35">
      <c r="A3877">
        <v>3875</v>
      </c>
      <c r="B3877" s="1" t="s">
        <v>3872</v>
      </c>
      <c r="C3877" s="1" t="s">
        <v>7984</v>
      </c>
      <c r="D3877" s="6">
        <v>30000</v>
      </c>
      <c r="E3877" s="6">
        <v>0</v>
      </c>
      <c r="F3877" t="s">
        <v>8220</v>
      </c>
      <c r="G3877" t="s">
        <v>8232</v>
      </c>
      <c r="H3877" t="s">
        <v>8253</v>
      </c>
      <c r="I3877">
        <v>1472896800</v>
      </c>
      <c r="J3877">
        <v>1472804365</v>
      </c>
      <c r="K3877" t="b">
        <v>0</v>
      </c>
      <c r="L3877">
        <v>0</v>
      </c>
      <c r="M3877" t="b">
        <v>0</v>
      </c>
      <c r="N3877" t="s">
        <v>8305</v>
      </c>
      <c r="O3877" s="16">
        <f>Table1[[#This Row],[pledged]]/Table1[[#This Row],[goal]]*100</f>
        <v>0</v>
      </c>
      <c r="P3877" s="6">
        <f>IFERROR(Table1[[#This Row],[pledged]]/Table1[[#This Row],[backers_count]],0)</f>
        <v>0</v>
      </c>
      <c r="Q3877" t="str">
        <f>LEFT(Table1[[#This Row],[Category and Sub-Category]],FIND("/",Table1[[#This Row],[Category and Sub-Category]])-1)</f>
        <v>theater</v>
      </c>
      <c r="R3877" t="str">
        <f>RIGHT(Table1[[#This Row],[Category and Sub-Category]],LEN(Table1[[#This Row],[Category and Sub-Category]])-FIND("/",Table1[[#This Row],[Category and Sub-Category]]))</f>
        <v>musical</v>
      </c>
      <c r="S3877" s="14">
        <f>(((Table1[[#This Row],[launched_at]]/60)/60)/24)+DATE(1970,1,1)</f>
        <v>42615.346817129626</v>
      </c>
      <c r="T3877" s="14">
        <f t="shared" si="60"/>
        <v>42616.416666666672</v>
      </c>
    </row>
    <row r="3878" spans="1:20" ht="58" x14ac:dyDescent="0.35">
      <c r="A3878">
        <v>3876</v>
      </c>
      <c r="B3878" s="1" t="s">
        <v>3873</v>
      </c>
      <c r="C3878" s="1" t="s">
        <v>7985</v>
      </c>
      <c r="D3878" s="6">
        <v>3900</v>
      </c>
      <c r="E3878" s="6">
        <v>2059</v>
      </c>
      <c r="F3878" t="s">
        <v>8220</v>
      </c>
      <c r="G3878" t="s">
        <v>8225</v>
      </c>
      <c r="H3878" t="s">
        <v>8247</v>
      </c>
      <c r="I3878">
        <v>1454425128</v>
      </c>
      <c r="J3878">
        <v>1451833128</v>
      </c>
      <c r="K3878" t="b">
        <v>0</v>
      </c>
      <c r="L3878">
        <v>46</v>
      </c>
      <c r="M3878" t="b">
        <v>0</v>
      </c>
      <c r="N3878" t="s">
        <v>8305</v>
      </c>
      <c r="O3878" s="16">
        <f>Table1[[#This Row],[pledged]]/Table1[[#This Row],[goal]]*100</f>
        <v>52.794871794871788</v>
      </c>
      <c r="P3878" s="6">
        <f>IFERROR(Table1[[#This Row],[pledged]]/Table1[[#This Row],[backers_count]],0)</f>
        <v>44.760869565217391</v>
      </c>
      <c r="Q3878" t="str">
        <f>LEFT(Table1[[#This Row],[Category and Sub-Category]],FIND("/",Table1[[#This Row],[Category and Sub-Category]])-1)</f>
        <v>theater</v>
      </c>
      <c r="R3878" t="str">
        <f>RIGHT(Table1[[#This Row],[Category and Sub-Category]],LEN(Table1[[#This Row],[Category and Sub-Category]])-FIND("/",Table1[[#This Row],[Category and Sub-Category]]))</f>
        <v>musical</v>
      </c>
      <c r="S3878" s="14">
        <f>(((Table1[[#This Row],[launched_at]]/60)/60)/24)+DATE(1970,1,1)</f>
        <v>42372.624166666668</v>
      </c>
      <c r="T3878" s="14">
        <f t="shared" si="60"/>
        <v>42402.624166666668</v>
      </c>
    </row>
    <row r="3879" spans="1:20" ht="43.5" x14ac:dyDescent="0.35">
      <c r="A3879">
        <v>3877</v>
      </c>
      <c r="B3879" s="1" t="s">
        <v>3874</v>
      </c>
      <c r="C3879" s="1" t="s">
        <v>7986</v>
      </c>
      <c r="D3879" s="6">
        <v>25000</v>
      </c>
      <c r="E3879" s="6">
        <v>1241</v>
      </c>
      <c r="F3879" t="s">
        <v>8220</v>
      </c>
      <c r="G3879" t="s">
        <v>8224</v>
      </c>
      <c r="H3879" t="s">
        <v>8246</v>
      </c>
      <c r="I3879">
        <v>1481213752</v>
      </c>
      <c r="J3879">
        <v>1478621752</v>
      </c>
      <c r="K3879" t="b">
        <v>0</v>
      </c>
      <c r="L3879">
        <v>14</v>
      </c>
      <c r="M3879" t="b">
        <v>0</v>
      </c>
      <c r="N3879" t="s">
        <v>8305</v>
      </c>
      <c r="O3879" s="16">
        <f>Table1[[#This Row],[pledged]]/Table1[[#This Row],[goal]]*100</f>
        <v>4.9639999999999995</v>
      </c>
      <c r="P3879" s="6">
        <f>IFERROR(Table1[[#This Row],[pledged]]/Table1[[#This Row],[backers_count]],0)</f>
        <v>88.642857142857139</v>
      </c>
      <c r="Q3879" t="str">
        <f>LEFT(Table1[[#This Row],[Category and Sub-Category]],FIND("/",Table1[[#This Row],[Category and Sub-Category]])-1)</f>
        <v>theater</v>
      </c>
      <c r="R3879" t="str">
        <f>RIGHT(Table1[[#This Row],[Category and Sub-Category]],LEN(Table1[[#This Row],[Category and Sub-Category]])-FIND("/",Table1[[#This Row],[Category and Sub-Category]]))</f>
        <v>musical</v>
      </c>
      <c r="S3879" s="14">
        <f>(((Table1[[#This Row],[launched_at]]/60)/60)/24)+DATE(1970,1,1)</f>
        <v>42682.67768518519</v>
      </c>
      <c r="T3879" s="14">
        <f t="shared" si="60"/>
        <v>42712.67768518519</v>
      </c>
    </row>
    <row r="3880" spans="1:20" ht="43.5" x14ac:dyDescent="0.35">
      <c r="A3880">
        <v>3878</v>
      </c>
      <c r="B3880" s="1" t="s">
        <v>3875</v>
      </c>
      <c r="C3880" s="1" t="s">
        <v>7987</v>
      </c>
      <c r="D3880" s="6">
        <v>18000</v>
      </c>
      <c r="E3880" s="6">
        <v>10</v>
      </c>
      <c r="F3880" t="s">
        <v>8220</v>
      </c>
      <c r="G3880" t="s">
        <v>8224</v>
      </c>
      <c r="H3880" t="s">
        <v>8246</v>
      </c>
      <c r="I3880">
        <v>1435636740</v>
      </c>
      <c r="J3880">
        <v>1433014746</v>
      </c>
      <c r="K3880" t="b">
        <v>0</v>
      </c>
      <c r="L3880">
        <v>1</v>
      </c>
      <c r="M3880" t="b">
        <v>0</v>
      </c>
      <c r="N3880" t="s">
        <v>8305</v>
      </c>
      <c r="O3880" s="16">
        <f>Table1[[#This Row],[pledged]]/Table1[[#This Row],[goal]]*100</f>
        <v>5.5555555555555552E-2</v>
      </c>
      <c r="P3880" s="6">
        <f>IFERROR(Table1[[#This Row],[pledged]]/Table1[[#This Row],[backers_count]],0)</f>
        <v>10</v>
      </c>
      <c r="Q3880" t="str">
        <f>LEFT(Table1[[#This Row],[Category and Sub-Category]],FIND("/",Table1[[#This Row],[Category and Sub-Category]])-1)</f>
        <v>theater</v>
      </c>
      <c r="R3880" t="str">
        <f>RIGHT(Table1[[#This Row],[Category and Sub-Category]],LEN(Table1[[#This Row],[Category and Sub-Category]])-FIND("/",Table1[[#This Row],[Category and Sub-Category]]))</f>
        <v>musical</v>
      </c>
      <c r="S3880" s="14">
        <f>(((Table1[[#This Row],[launched_at]]/60)/60)/24)+DATE(1970,1,1)</f>
        <v>42154.818819444445</v>
      </c>
      <c r="T3880" s="14">
        <f t="shared" si="60"/>
        <v>42185.165972222225</v>
      </c>
    </row>
    <row r="3881" spans="1:20" ht="43.5" x14ac:dyDescent="0.35">
      <c r="A3881">
        <v>3879</v>
      </c>
      <c r="B3881" s="1" t="s">
        <v>3876</v>
      </c>
      <c r="C3881" s="1" t="s">
        <v>7988</v>
      </c>
      <c r="D3881" s="6">
        <v>15000</v>
      </c>
      <c r="E3881" s="6">
        <v>0</v>
      </c>
      <c r="F3881" t="s">
        <v>8220</v>
      </c>
      <c r="G3881" t="s">
        <v>8225</v>
      </c>
      <c r="H3881" t="s">
        <v>8247</v>
      </c>
      <c r="I3881">
        <v>1422218396</v>
      </c>
      <c r="J3881">
        <v>1419626396</v>
      </c>
      <c r="K3881" t="b">
        <v>0</v>
      </c>
      <c r="L3881">
        <v>0</v>
      </c>
      <c r="M3881" t="b">
        <v>0</v>
      </c>
      <c r="N3881" t="s">
        <v>8305</v>
      </c>
      <c r="O3881" s="16">
        <f>Table1[[#This Row],[pledged]]/Table1[[#This Row],[goal]]*100</f>
        <v>0</v>
      </c>
      <c r="P3881" s="6">
        <f>IFERROR(Table1[[#This Row],[pledged]]/Table1[[#This Row],[backers_count]],0)</f>
        <v>0</v>
      </c>
      <c r="Q3881" t="str">
        <f>LEFT(Table1[[#This Row],[Category and Sub-Category]],FIND("/",Table1[[#This Row],[Category and Sub-Category]])-1)</f>
        <v>theater</v>
      </c>
      <c r="R3881" t="str">
        <f>RIGHT(Table1[[#This Row],[Category and Sub-Category]],LEN(Table1[[#This Row],[Category and Sub-Category]])-FIND("/",Table1[[#This Row],[Category and Sub-Category]]))</f>
        <v>musical</v>
      </c>
      <c r="S3881" s="14">
        <f>(((Table1[[#This Row],[launched_at]]/60)/60)/24)+DATE(1970,1,1)</f>
        <v>41999.861064814817</v>
      </c>
      <c r="T3881" s="14">
        <f t="shared" si="60"/>
        <v>42029.861064814817</v>
      </c>
    </row>
    <row r="3882" spans="1:20" ht="43.5" x14ac:dyDescent="0.35">
      <c r="A3882">
        <v>3880</v>
      </c>
      <c r="B3882" s="1" t="s">
        <v>3877</v>
      </c>
      <c r="C3882" s="1" t="s">
        <v>7989</v>
      </c>
      <c r="D3882" s="6">
        <v>7500</v>
      </c>
      <c r="E3882" s="6">
        <v>980</v>
      </c>
      <c r="F3882" t="s">
        <v>8220</v>
      </c>
      <c r="G3882" t="s">
        <v>8225</v>
      </c>
      <c r="H3882" t="s">
        <v>8247</v>
      </c>
      <c r="I3882">
        <v>1406761200</v>
      </c>
      <c r="J3882">
        <v>1403724820</v>
      </c>
      <c r="K3882" t="b">
        <v>0</v>
      </c>
      <c r="L3882">
        <v>17</v>
      </c>
      <c r="M3882" t="b">
        <v>0</v>
      </c>
      <c r="N3882" t="s">
        <v>8305</v>
      </c>
      <c r="O3882" s="16">
        <f>Table1[[#This Row],[pledged]]/Table1[[#This Row],[goal]]*100</f>
        <v>13.066666666666665</v>
      </c>
      <c r="P3882" s="6">
        <f>IFERROR(Table1[[#This Row],[pledged]]/Table1[[#This Row],[backers_count]],0)</f>
        <v>57.647058823529413</v>
      </c>
      <c r="Q3882" t="str">
        <f>LEFT(Table1[[#This Row],[Category and Sub-Category]],FIND("/",Table1[[#This Row],[Category and Sub-Category]])-1)</f>
        <v>theater</v>
      </c>
      <c r="R3882" t="str">
        <f>RIGHT(Table1[[#This Row],[Category and Sub-Category]],LEN(Table1[[#This Row],[Category and Sub-Category]])-FIND("/",Table1[[#This Row],[Category and Sub-Category]]))</f>
        <v>musical</v>
      </c>
      <c r="S3882" s="14">
        <f>(((Table1[[#This Row],[launched_at]]/60)/60)/24)+DATE(1970,1,1)</f>
        <v>41815.815046296295</v>
      </c>
      <c r="T3882" s="14">
        <f t="shared" si="60"/>
        <v>41850.958333333336</v>
      </c>
    </row>
    <row r="3883" spans="1:20" ht="29" x14ac:dyDescent="0.35">
      <c r="A3883">
        <v>3881</v>
      </c>
      <c r="B3883" s="1" t="s">
        <v>3878</v>
      </c>
      <c r="C3883" s="1" t="s">
        <v>7990</v>
      </c>
      <c r="D3883" s="6">
        <v>500</v>
      </c>
      <c r="E3883" s="6">
        <v>25</v>
      </c>
      <c r="F3883" t="s">
        <v>8220</v>
      </c>
      <c r="G3883" t="s">
        <v>8224</v>
      </c>
      <c r="H3883" t="s">
        <v>8246</v>
      </c>
      <c r="I3883">
        <v>1487550399</v>
      </c>
      <c r="J3883">
        <v>1484958399</v>
      </c>
      <c r="K3883" t="b">
        <v>0</v>
      </c>
      <c r="L3883">
        <v>1</v>
      </c>
      <c r="M3883" t="b">
        <v>0</v>
      </c>
      <c r="N3883" t="s">
        <v>8305</v>
      </c>
      <c r="O3883" s="16">
        <f>Table1[[#This Row],[pledged]]/Table1[[#This Row],[goal]]*100</f>
        <v>5</v>
      </c>
      <c r="P3883" s="6">
        <f>IFERROR(Table1[[#This Row],[pledged]]/Table1[[#This Row],[backers_count]],0)</f>
        <v>25</v>
      </c>
      <c r="Q3883" t="str">
        <f>LEFT(Table1[[#This Row],[Category and Sub-Category]],FIND("/",Table1[[#This Row],[Category and Sub-Category]])-1)</f>
        <v>theater</v>
      </c>
      <c r="R3883" t="str">
        <f>RIGHT(Table1[[#This Row],[Category and Sub-Category]],LEN(Table1[[#This Row],[Category and Sub-Category]])-FIND("/",Table1[[#This Row],[Category and Sub-Category]]))</f>
        <v>musical</v>
      </c>
      <c r="S3883" s="14">
        <f>(((Table1[[#This Row],[launched_at]]/60)/60)/24)+DATE(1970,1,1)</f>
        <v>42756.018506944441</v>
      </c>
      <c r="T3883" s="14">
        <f t="shared" si="60"/>
        <v>42786.018506944441</v>
      </c>
    </row>
    <row r="3884" spans="1:20" ht="43.5" x14ac:dyDescent="0.35">
      <c r="A3884">
        <v>3882</v>
      </c>
      <c r="B3884" s="1" t="s">
        <v>3879</v>
      </c>
      <c r="C3884" s="1" t="s">
        <v>7991</v>
      </c>
      <c r="D3884" s="6">
        <v>30000</v>
      </c>
      <c r="E3884" s="6">
        <v>0</v>
      </c>
      <c r="F3884" t="s">
        <v>8220</v>
      </c>
      <c r="G3884" t="s">
        <v>8226</v>
      </c>
      <c r="H3884" t="s">
        <v>8248</v>
      </c>
      <c r="I3884">
        <v>1454281380</v>
      </c>
      <c r="J3884">
        <v>1451950570</v>
      </c>
      <c r="K3884" t="b">
        <v>0</v>
      </c>
      <c r="L3884">
        <v>0</v>
      </c>
      <c r="M3884" t="b">
        <v>0</v>
      </c>
      <c r="N3884" t="s">
        <v>8305</v>
      </c>
      <c r="O3884" s="16">
        <f>Table1[[#This Row],[pledged]]/Table1[[#This Row],[goal]]*100</f>
        <v>0</v>
      </c>
      <c r="P3884" s="6">
        <f>IFERROR(Table1[[#This Row],[pledged]]/Table1[[#This Row],[backers_count]],0)</f>
        <v>0</v>
      </c>
      <c r="Q3884" t="str">
        <f>LEFT(Table1[[#This Row],[Category and Sub-Category]],FIND("/",Table1[[#This Row],[Category and Sub-Category]])-1)</f>
        <v>theater</v>
      </c>
      <c r="R3884" t="str">
        <f>RIGHT(Table1[[#This Row],[Category and Sub-Category]],LEN(Table1[[#This Row],[Category and Sub-Category]])-FIND("/",Table1[[#This Row],[Category and Sub-Category]]))</f>
        <v>musical</v>
      </c>
      <c r="S3884" s="14">
        <f>(((Table1[[#This Row],[launched_at]]/60)/60)/24)+DATE(1970,1,1)</f>
        <v>42373.983449074076</v>
      </c>
      <c r="T3884" s="14">
        <f t="shared" si="60"/>
        <v>42400.960416666669</v>
      </c>
    </row>
    <row r="3885" spans="1:20" ht="58" x14ac:dyDescent="0.35">
      <c r="A3885">
        <v>3883</v>
      </c>
      <c r="B3885" s="1" t="s">
        <v>3880</v>
      </c>
      <c r="C3885" s="1" t="s">
        <v>7992</v>
      </c>
      <c r="D3885" s="6">
        <v>15000</v>
      </c>
      <c r="E3885" s="6">
        <v>0</v>
      </c>
      <c r="F3885" t="s">
        <v>8220</v>
      </c>
      <c r="G3885" t="s">
        <v>8225</v>
      </c>
      <c r="H3885" t="s">
        <v>8247</v>
      </c>
      <c r="I3885">
        <v>1409668069</v>
      </c>
      <c r="J3885">
        <v>1407076069</v>
      </c>
      <c r="K3885" t="b">
        <v>0</v>
      </c>
      <c r="L3885">
        <v>0</v>
      </c>
      <c r="M3885" t="b">
        <v>0</v>
      </c>
      <c r="N3885" t="s">
        <v>8305</v>
      </c>
      <c r="O3885" s="16">
        <f>Table1[[#This Row],[pledged]]/Table1[[#This Row],[goal]]*100</f>
        <v>0</v>
      </c>
      <c r="P3885" s="6">
        <f>IFERROR(Table1[[#This Row],[pledged]]/Table1[[#This Row],[backers_count]],0)</f>
        <v>0</v>
      </c>
      <c r="Q3885" t="str">
        <f>LEFT(Table1[[#This Row],[Category and Sub-Category]],FIND("/",Table1[[#This Row],[Category and Sub-Category]])-1)</f>
        <v>theater</v>
      </c>
      <c r="R3885" t="str">
        <f>RIGHT(Table1[[#This Row],[Category and Sub-Category]],LEN(Table1[[#This Row],[Category and Sub-Category]])-FIND("/",Table1[[#This Row],[Category and Sub-Category]]))</f>
        <v>musical</v>
      </c>
      <c r="S3885" s="14">
        <f>(((Table1[[#This Row],[launched_at]]/60)/60)/24)+DATE(1970,1,1)</f>
        <v>41854.602650462963</v>
      </c>
      <c r="T3885" s="14">
        <f t="shared" si="60"/>
        <v>41884.602650462963</v>
      </c>
    </row>
    <row r="3886" spans="1:20" ht="43.5" x14ac:dyDescent="0.35">
      <c r="A3886">
        <v>3884</v>
      </c>
      <c r="B3886" s="1" t="s">
        <v>3881</v>
      </c>
      <c r="C3886" s="1" t="s">
        <v>7993</v>
      </c>
      <c r="D3886" s="6">
        <v>10000</v>
      </c>
      <c r="E3886" s="6">
        <v>0</v>
      </c>
      <c r="F3886" t="s">
        <v>8220</v>
      </c>
      <c r="G3886" t="s">
        <v>8224</v>
      </c>
      <c r="H3886" t="s">
        <v>8246</v>
      </c>
      <c r="I3886">
        <v>1427479192</v>
      </c>
      <c r="J3886">
        <v>1425322792</v>
      </c>
      <c r="K3886" t="b">
        <v>0</v>
      </c>
      <c r="L3886">
        <v>0</v>
      </c>
      <c r="M3886" t="b">
        <v>0</v>
      </c>
      <c r="N3886" t="s">
        <v>8305</v>
      </c>
      <c r="O3886" s="16">
        <f>Table1[[#This Row],[pledged]]/Table1[[#This Row],[goal]]*100</f>
        <v>0</v>
      </c>
      <c r="P3886" s="6">
        <f>IFERROR(Table1[[#This Row],[pledged]]/Table1[[#This Row],[backers_count]],0)</f>
        <v>0</v>
      </c>
      <c r="Q3886" t="str">
        <f>LEFT(Table1[[#This Row],[Category and Sub-Category]],FIND("/",Table1[[#This Row],[Category and Sub-Category]])-1)</f>
        <v>theater</v>
      </c>
      <c r="R3886" t="str">
        <f>RIGHT(Table1[[#This Row],[Category and Sub-Category]],LEN(Table1[[#This Row],[Category and Sub-Category]])-FIND("/",Table1[[#This Row],[Category and Sub-Category]]))</f>
        <v>musical</v>
      </c>
      <c r="S3886" s="14">
        <f>(((Table1[[#This Row],[launched_at]]/60)/60)/24)+DATE(1970,1,1)</f>
        <v>42065.791574074072</v>
      </c>
      <c r="T3886" s="14">
        <f t="shared" si="60"/>
        <v>42090.749907407408</v>
      </c>
    </row>
    <row r="3887" spans="1:20" ht="43.5" x14ac:dyDescent="0.35">
      <c r="A3887">
        <v>3885</v>
      </c>
      <c r="B3887" s="1" t="s">
        <v>3882</v>
      </c>
      <c r="C3887" s="1" t="s">
        <v>7994</v>
      </c>
      <c r="D3887" s="6">
        <v>375000</v>
      </c>
      <c r="E3887" s="6">
        <v>0</v>
      </c>
      <c r="F3887" t="s">
        <v>8220</v>
      </c>
      <c r="G3887" t="s">
        <v>8224</v>
      </c>
      <c r="H3887" t="s">
        <v>8246</v>
      </c>
      <c r="I3887">
        <v>1462834191</v>
      </c>
      <c r="J3887">
        <v>1460242191</v>
      </c>
      <c r="K3887" t="b">
        <v>0</v>
      </c>
      <c r="L3887">
        <v>0</v>
      </c>
      <c r="M3887" t="b">
        <v>0</v>
      </c>
      <c r="N3887" t="s">
        <v>8305</v>
      </c>
      <c r="O3887" s="16">
        <f>Table1[[#This Row],[pledged]]/Table1[[#This Row],[goal]]*100</f>
        <v>0</v>
      </c>
      <c r="P3887" s="6">
        <f>IFERROR(Table1[[#This Row],[pledged]]/Table1[[#This Row],[backers_count]],0)</f>
        <v>0</v>
      </c>
      <c r="Q3887" t="str">
        <f>LEFT(Table1[[#This Row],[Category and Sub-Category]],FIND("/",Table1[[#This Row],[Category and Sub-Category]])-1)</f>
        <v>theater</v>
      </c>
      <c r="R3887" t="str">
        <f>RIGHT(Table1[[#This Row],[Category and Sub-Category]],LEN(Table1[[#This Row],[Category and Sub-Category]])-FIND("/",Table1[[#This Row],[Category and Sub-Category]]))</f>
        <v>musical</v>
      </c>
      <c r="S3887" s="14">
        <f>(((Table1[[#This Row],[launched_at]]/60)/60)/24)+DATE(1970,1,1)</f>
        <v>42469.951284722221</v>
      </c>
      <c r="T3887" s="14">
        <f t="shared" si="60"/>
        <v>42499.951284722221</v>
      </c>
    </row>
    <row r="3888" spans="1:20" x14ac:dyDescent="0.35">
      <c r="A3888">
        <v>3886</v>
      </c>
      <c r="B3888" s="1" t="s">
        <v>3883</v>
      </c>
      <c r="C3888" s="1">
        <v>1</v>
      </c>
      <c r="D3888" s="6">
        <v>10000</v>
      </c>
      <c r="E3888" s="6">
        <v>0</v>
      </c>
      <c r="F3888" t="s">
        <v>8220</v>
      </c>
      <c r="G3888" t="s">
        <v>8226</v>
      </c>
      <c r="H3888" t="s">
        <v>8248</v>
      </c>
      <c r="I3888">
        <v>1418275702</v>
      </c>
      <c r="J3888">
        <v>1415683702</v>
      </c>
      <c r="K3888" t="b">
        <v>0</v>
      </c>
      <c r="L3888">
        <v>0</v>
      </c>
      <c r="M3888" t="b">
        <v>0</v>
      </c>
      <c r="N3888" t="s">
        <v>8305</v>
      </c>
      <c r="O3888" s="16">
        <f>Table1[[#This Row],[pledged]]/Table1[[#This Row],[goal]]*100</f>
        <v>0</v>
      </c>
      <c r="P3888" s="6">
        <f>IFERROR(Table1[[#This Row],[pledged]]/Table1[[#This Row],[backers_count]],0)</f>
        <v>0</v>
      </c>
      <c r="Q3888" t="str">
        <f>LEFT(Table1[[#This Row],[Category and Sub-Category]],FIND("/",Table1[[#This Row],[Category and Sub-Category]])-1)</f>
        <v>theater</v>
      </c>
      <c r="R3888" t="str">
        <f>RIGHT(Table1[[#This Row],[Category and Sub-Category]],LEN(Table1[[#This Row],[Category and Sub-Category]])-FIND("/",Table1[[#This Row],[Category and Sub-Category]]))</f>
        <v>musical</v>
      </c>
      <c r="S3888" s="14">
        <f>(((Table1[[#This Row],[launched_at]]/60)/60)/24)+DATE(1970,1,1)</f>
        <v>41954.228032407409</v>
      </c>
      <c r="T3888" s="14">
        <f t="shared" si="60"/>
        <v>41984.228032407409</v>
      </c>
    </row>
    <row r="3889" spans="1:20" ht="43.5" x14ac:dyDescent="0.35">
      <c r="A3889">
        <v>3887</v>
      </c>
      <c r="B3889" s="1" t="s">
        <v>3884</v>
      </c>
      <c r="C3889" s="1" t="s">
        <v>7995</v>
      </c>
      <c r="D3889" s="6">
        <v>2000</v>
      </c>
      <c r="E3889" s="6">
        <v>35</v>
      </c>
      <c r="F3889" t="s">
        <v>8220</v>
      </c>
      <c r="G3889" t="s">
        <v>8224</v>
      </c>
      <c r="H3889" t="s">
        <v>8246</v>
      </c>
      <c r="I3889">
        <v>1430517600</v>
      </c>
      <c r="J3889">
        <v>1426538129</v>
      </c>
      <c r="K3889" t="b">
        <v>0</v>
      </c>
      <c r="L3889">
        <v>2</v>
      </c>
      <c r="M3889" t="b">
        <v>0</v>
      </c>
      <c r="N3889" t="s">
        <v>8305</v>
      </c>
      <c r="O3889" s="16">
        <f>Table1[[#This Row],[pledged]]/Table1[[#This Row],[goal]]*100</f>
        <v>1.7500000000000002</v>
      </c>
      <c r="P3889" s="6">
        <f>IFERROR(Table1[[#This Row],[pledged]]/Table1[[#This Row],[backers_count]],0)</f>
        <v>17.5</v>
      </c>
      <c r="Q3889" t="str">
        <f>LEFT(Table1[[#This Row],[Category and Sub-Category]],FIND("/",Table1[[#This Row],[Category and Sub-Category]])-1)</f>
        <v>theater</v>
      </c>
      <c r="R3889" t="str">
        <f>RIGHT(Table1[[#This Row],[Category and Sub-Category]],LEN(Table1[[#This Row],[Category and Sub-Category]])-FIND("/",Table1[[#This Row],[Category and Sub-Category]]))</f>
        <v>musical</v>
      </c>
      <c r="S3889" s="14">
        <f>(((Table1[[#This Row],[launched_at]]/60)/60)/24)+DATE(1970,1,1)</f>
        <v>42079.857974537037</v>
      </c>
      <c r="T3889" s="14">
        <f t="shared" si="60"/>
        <v>42125.916666666672</v>
      </c>
    </row>
    <row r="3890" spans="1:20" ht="58" x14ac:dyDescent="0.35">
      <c r="A3890">
        <v>3888</v>
      </c>
      <c r="B3890" s="1" t="s">
        <v>3885</v>
      </c>
      <c r="C3890" s="1" t="s">
        <v>7996</v>
      </c>
      <c r="D3890" s="6">
        <v>2000</v>
      </c>
      <c r="E3890" s="6">
        <v>542</v>
      </c>
      <c r="F3890" t="s">
        <v>8221</v>
      </c>
      <c r="G3890" t="s">
        <v>8225</v>
      </c>
      <c r="H3890" t="s">
        <v>8247</v>
      </c>
      <c r="I3890">
        <v>1488114358</v>
      </c>
      <c r="J3890">
        <v>1485522358</v>
      </c>
      <c r="K3890" t="b">
        <v>0</v>
      </c>
      <c r="L3890">
        <v>14</v>
      </c>
      <c r="M3890" t="b">
        <v>0</v>
      </c>
      <c r="N3890" t="s">
        <v>8271</v>
      </c>
      <c r="O3890" s="16">
        <f>Table1[[#This Row],[pledged]]/Table1[[#This Row],[goal]]*100</f>
        <v>27.1</v>
      </c>
      <c r="P3890" s="6">
        <f>IFERROR(Table1[[#This Row],[pledged]]/Table1[[#This Row],[backers_count]],0)</f>
        <v>38.714285714285715</v>
      </c>
      <c r="Q3890" t="str">
        <f>LEFT(Table1[[#This Row],[Category and Sub-Category]],FIND("/",Table1[[#This Row],[Category and Sub-Category]])-1)</f>
        <v>theater</v>
      </c>
      <c r="R3890" t="str">
        <f>RIGHT(Table1[[#This Row],[Category and Sub-Category]],LEN(Table1[[#This Row],[Category and Sub-Category]])-FIND("/",Table1[[#This Row],[Category and Sub-Category]]))</f>
        <v>plays</v>
      </c>
      <c r="S3890" s="14">
        <f>(((Table1[[#This Row],[launched_at]]/60)/60)/24)+DATE(1970,1,1)</f>
        <v>42762.545810185184</v>
      </c>
      <c r="T3890" s="14">
        <f t="shared" si="60"/>
        <v>42792.545810185184</v>
      </c>
    </row>
    <row r="3891" spans="1:20" ht="43.5" x14ac:dyDescent="0.35">
      <c r="A3891">
        <v>3889</v>
      </c>
      <c r="B3891" s="1" t="s">
        <v>3886</v>
      </c>
      <c r="C3891" s="1" t="s">
        <v>7997</v>
      </c>
      <c r="D3891" s="6">
        <v>8000</v>
      </c>
      <c r="E3891" s="6">
        <v>118</v>
      </c>
      <c r="F3891" t="s">
        <v>8221</v>
      </c>
      <c r="G3891" t="s">
        <v>8224</v>
      </c>
      <c r="H3891" t="s">
        <v>8246</v>
      </c>
      <c r="I3891">
        <v>1420413960</v>
      </c>
      <c r="J3891">
        <v>1417651630</v>
      </c>
      <c r="K3891" t="b">
        <v>0</v>
      </c>
      <c r="L3891">
        <v>9</v>
      </c>
      <c r="M3891" t="b">
        <v>0</v>
      </c>
      <c r="N3891" t="s">
        <v>8271</v>
      </c>
      <c r="O3891" s="16">
        <f>Table1[[#This Row],[pledged]]/Table1[[#This Row],[goal]]*100</f>
        <v>1.4749999999999999</v>
      </c>
      <c r="P3891" s="6">
        <f>IFERROR(Table1[[#This Row],[pledged]]/Table1[[#This Row],[backers_count]],0)</f>
        <v>13.111111111111111</v>
      </c>
      <c r="Q3891" t="str">
        <f>LEFT(Table1[[#This Row],[Category and Sub-Category]],FIND("/",Table1[[#This Row],[Category and Sub-Category]])-1)</f>
        <v>theater</v>
      </c>
      <c r="R3891" t="str">
        <f>RIGHT(Table1[[#This Row],[Category and Sub-Category]],LEN(Table1[[#This Row],[Category and Sub-Category]])-FIND("/",Table1[[#This Row],[Category and Sub-Category]]))</f>
        <v>plays</v>
      </c>
      <c r="S3891" s="14">
        <f>(((Table1[[#This Row],[launched_at]]/60)/60)/24)+DATE(1970,1,1)</f>
        <v>41977.004976851851</v>
      </c>
      <c r="T3891" s="14">
        <f t="shared" si="60"/>
        <v>42008.976388888885</v>
      </c>
    </row>
    <row r="3892" spans="1:20" ht="43.5" x14ac:dyDescent="0.35">
      <c r="A3892">
        <v>3890</v>
      </c>
      <c r="B3892" s="1" t="s">
        <v>3887</v>
      </c>
      <c r="C3892" s="1" t="s">
        <v>7998</v>
      </c>
      <c r="D3892" s="6">
        <v>15000</v>
      </c>
      <c r="E3892" s="6">
        <v>2524</v>
      </c>
      <c r="F3892" t="s">
        <v>8221</v>
      </c>
      <c r="G3892" t="s">
        <v>8224</v>
      </c>
      <c r="H3892" t="s">
        <v>8246</v>
      </c>
      <c r="I3892">
        <v>1439662344</v>
      </c>
      <c r="J3892">
        <v>1434478344</v>
      </c>
      <c r="K3892" t="b">
        <v>0</v>
      </c>
      <c r="L3892">
        <v>8</v>
      </c>
      <c r="M3892" t="b">
        <v>0</v>
      </c>
      <c r="N3892" t="s">
        <v>8271</v>
      </c>
      <c r="O3892" s="16">
        <f>Table1[[#This Row],[pledged]]/Table1[[#This Row],[goal]]*100</f>
        <v>16.826666666666668</v>
      </c>
      <c r="P3892" s="6">
        <f>IFERROR(Table1[[#This Row],[pledged]]/Table1[[#This Row],[backers_count]],0)</f>
        <v>315.5</v>
      </c>
      <c r="Q3892" t="str">
        <f>LEFT(Table1[[#This Row],[Category and Sub-Category]],FIND("/",Table1[[#This Row],[Category and Sub-Category]])-1)</f>
        <v>theater</v>
      </c>
      <c r="R3892" t="str">
        <f>RIGHT(Table1[[#This Row],[Category and Sub-Category]],LEN(Table1[[#This Row],[Category and Sub-Category]])-FIND("/",Table1[[#This Row],[Category and Sub-Category]]))</f>
        <v>plays</v>
      </c>
      <c r="S3892" s="14">
        <f>(((Table1[[#This Row],[launched_at]]/60)/60)/24)+DATE(1970,1,1)</f>
        <v>42171.758611111116</v>
      </c>
      <c r="T3892" s="14">
        <f t="shared" si="60"/>
        <v>42231.758611111116</v>
      </c>
    </row>
    <row r="3893" spans="1:20" ht="29" x14ac:dyDescent="0.35">
      <c r="A3893">
        <v>3891</v>
      </c>
      <c r="B3893" s="1" t="s">
        <v>3888</v>
      </c>
      <c r="C3893" s="1" t="s">
        <v>7999</v>
      </c>
      <c r="D3893" s="6">
        <v>800</v>
      </c>
      <c r="E3893" s="6">
        <v>260</v>
      </c>
      <c r="F3893" t="s">
        <v>8221</v>
      </c>
      <c r="G3893" t="s">
        <v>8224</v>
      </c>
      <c r="H3893" t="s">
        <v>8246</v>
      </c>
      <c r="I3893">
        <v>1427086740</v>
      </c>
      <c r="J3893">
        <v>1424488244</v>
      </c>
      <c r="K3893" t="b">
        <v>0</v>
      </c>
      <c r="L3893">
        <v>7</v>
      </c>
      <c r="M3893" t="b">
        <v>0</v>
      </c>
      <c r="N3893" t="s">
        <v>8271</v>
      </c>
      <c r="O3893" s="16">
        <f>Table1[[#This Row],[pledged]]/Table1[[#This Row],[goal]]*100</f>
        <v>32.5</v>
      </c>
      <c r="P3893" s="6">
        <f>IFERROR(Table1[[#This Row],[pledged]]/Table1[[#This Row],[backers_count]],0)</f>
        <v>37.142857142857146</v>
      </c>
      <c r="Q3893" t="str">
        <f>LEFT(Table1[[#This Row],[Category and Sub-Category]],FIND("/",Table1[[#This Row],[Category and Sub-Category]])-1)</f>
        <v>theater</v>
      </c>
      <c r="R3893" t="str">
        <f>RIGHT(Table1[[#This Row],[Category and Sub-Category]],LEN(Table1[[#This Row],[Category and Sub-Category]])-FIND("/",Table1[[#This Row],[Category and Sub-Category]]))</f>
        <v>plays</v>
      </c>
      <c r="S3893" s="14">
        <f>(((Table1[[#This Row],[launched_at]]/60)/60)/24)+DATE(1970,1,1)</f>
        <v>42056.1324537037</v>
      </c>
      <c r="T3893" s="14">
        <f t="shared" si="60"/>
        <v>42086.207638888889</v>
      </c>
    </row>
    <row r="3894" spans="1:20" ht="58" x14ac:dyDescent="0.35">
      <c r="A3894">
        <v>3892</v>
      </c>
      <c r="B3894" s="1" t="s">
        <v>3889</v>
      </c>
      <c r="C3894" s="1" t="s">
        <v>8000</v>
      </c>
      <c r="D3894" s="6">
        <v>1000</v>
      </c>
      <c r="E3894" s="6">
        <v>0</v>
      </c>
      <c r="F3894" t="s">
        <v>8221</v>
      </c>
      <c r="G3894" t="s">
        <v>8224</v>
      </c>
      <c r="H3894" t="s">
        <v>8246</v>
      </c>
      <c r="I3894">
        <v>1408863600</v>
      </c>
      <c r="J3894">
        <v>1408203557</v>
      </c>
      <c r="K3894" t="b">
        <v>0</v>
      </c>
      <c r="L3894">
        <v>0</v>
      </c>
      <c r="M3894" t="b">
        <v>0</v>
      </c>
      <c r="N3894" t="s">
        <v>8271</v>
      </c>
      <c r="O3894" s="16">
        <f>Table1[[#This Row],[pledged]]/Table1[[#This Row],[goal]]*100</f>
        <v>0</v>
      </c>
      <c r="P3894" s="6">
        <f>IFERROR(Table1[[#This Row],[pledged]]/Table1[[#This Row],[backers_count]],0)</f>
        <v>0</v>
      </c>
      <c r="Q3894" t="str">
        <f>LEFT(Table1[[#This Row],[Category and Sub-Category]],FIND("/",Table1[[#This Row],[Category and Sub-Category]])-1)</f>
        <v>theater</v>
      </c>
      <c r="R3894" t="str">
        <f>RIGHT(Table1[[#This Row],[Category and Sub-Category]],LEN(Table1[[#This Row],[Category and Sub-Category]])-FIND("/",Table1[[#This Row],[Category and Sub-Category]]))</f>
        <v>plays</v>
      </c>
      <c r="S3894" s="14">
        <f>(((Table1[[#This Row],[launched_at]]/60)/60)/24)+DATE(1970,1,1)</f>
        <v>41867.652280092596</v>
      </c>
      <c r="T3894" s="14">
        <f t="shared" si="60"/>
        <v>41875.291666666664</v>
      </c>
    </row>
    <row r="3895" spans="1:20" ht="58" x14ac:dyDescent="0.35">
      <c r="A3895">
        <v>3893</v>
      </c>
      <c r="B3895" s="1" t="s">
        <v>3890</v>
      </c>
      <c r="C3895" s="1" t="s">
        <v>8001</v>
      </c>
      <c r="D3895" s="6">
        <v>50000</v>
      </c>
      <c r="E3895" s="6">
        <v>10775</v>
      </c>
      <c r="F3895" t="s">
        <v>8221</v>
      </c>
      <c r="G3895" t="s">
        <v>8224</v>
      </c>
      <c r="H3895" t="s">
        <v>8246</v>
      </c>
      <c r="I3895">
        <v>1404194400</v>
      </c>
      <c r="J3895">
        <v>1400600840</v>
      </c>
      <c r="K3895" t="b">
        <v>0</v>
      </c>
      <c r="L3895">
        <v>84</v>
      </c>
      <c r="M3895" t="b">
        <v>0</v>
      </c>
      <c r="N3895" t="s">
        <v>8271</v>
      </c>
      <c r="O3895" s="16">
        <f>Table1[[#This Row],[pledged]]/Table1[[#This Row],[goal]]*100</f>
        <v>21.55</v>
      </c>
      <c r="P3895" s="6">
        <f>IFERROR(Table1[[#This Row],[pledged]]/Table1[[#This Row],[backers_count]],0)</f>
        <v>128.27380952380952</v>
      </c>
      <c r="Q3895" t="str">
        <f>LEFT(Table1[[#This Row],[Category and Sub-Category]],FIND("/",Table1[[#This Row],[Category and Sub-Category]])-1)</f>
        <v>theater</v>
      </c>
      <c r="R3895" t="str">
        <f>RIGHT(Table1[[#This Row],[Category and Sub-Category]],LEN(Table1[[#This Row],[Category and Sub-Category]])-FIND("/",Table1[[#This Row],[Category and Sub-Category]]))</f>
        <v>plays</v>
      </c>
      <c r="S3895" s="14">
        <f>(((Table1[[#This Row],[launched_at]]/60)/60)/24)+DATE(1970,1,1)</f>
        <v>41779.657870370371</v>
      </c>
      <c r="T3895" s="14">
        <f t="shared" si="60"/>
        <v>41821.25</v>
      </c>
    </row>
    <row r="3896" spans="1:20" ht="58" x14ac:dyDescent="0.35">
      <c r="A3896">
        <v>3894</v>
      </c>
      <c r="B3896" s="1" t="s">
        <v>3891</v>
      </c>
      <c r="C3896" s="1" t="s">
        <v>8002</v>
      </c>
      <c r="D3896" s="6">
        <v>15000</v>
      </c>
      <c r="E3896" s="6">
        <v>520</v>
      </c>
      <c r="F3896" t="s">
        <v>8221</v>
      </c>
      <c r="G3896" t="s">
        <v>8224</v>
      </c>
      <c r="H3896" t="s">
        <v>8246</v>
      </c>
      <c r="I3896">
        <v>1481000340</v>
      </c>
      <c r="J3896">
        <v>1478386812</v>
      </c>
      <c r="K3896" t="b">
        <v>0</v>
      </c>
      <c r="L3896">
        <v>11</v>
      </c>
      <c r="M3896" t="b">
        <v>0</v>
      </c>
      <c r="N3896" t="s">
        <v>8271</v>
      </c>
      <c r="O3896" s="16">
        <f>Table1[[#This Row],[pledged]]/Table1[[#This Row],[goal]]*100</f>
        <v>3.4666666666666663</v>
      </c>
      <c r="P3896" s="6">
        <f>IFERROR(Table1[[#This Row],[pledged]]/Table1[[#This Row],[backers_count]],0)</f>
        <v>47.272727272727273</v>
      </c>
      <c r="Q3896" t="str">
        <f>LEFT(Table1[[#This Row],[Category and Sub-Category]],FIND("/",Table1[[#This Row],[Category and Sub-Category]])-1)</f>
        <v>theater</v>
      </c>
      <c r="R3896" t="str">
        <f>RIGHT(Table1[[#This Row],[Category and Sub-Category]],LEN(Table1[[#This Row],[Category and Sub-Category]])-FIND("/",Table1[[#This Row],[Category and Sub-Category]]))</f>
        <v>plays</v>
      </c>
      <c r="S3896" s="14">
        <f>(((Table1[[#This Row],[launched_at]]/60)/60)/24)+DATE(1970,1,1)</f>
        <v>42679.958472222221</v>
      </c>
      <c r="T3896" s="14">
        <f t="shared" si="60"/>
        <v>42710.207638888889</v>
      </c>
    </row>
    <row r="3897" spans="1:20" ht="58" x14ac:dyDescent="0.35">
      <c r="A3897">
        <v>3895</v>
      </c>
      <c r="B3897" s="1" t="s">
        <v>3892</v>
      </c>
      <c r="C3897" s="1" t="s">
        <v>8003</v>
      </c>
      <c r="D3897" s="6">
        <v>1000</v>
      </c>
      <c r="E3897" s="6">
        <v>50</v>
      </c>
      <c r="F3897" t="s">
        <v>8221</v>
      </c>
      <c r="G3897" t="s">
        <v>8224</v>
      </c>
      <c r="H3897" t="s">
        <v>8246</v>
      </c>
      <c r="I3897">
        <v>1425103218</v>
      </c>
      <c r="J3897">
        <v>1422424818</v>
      </c>
      <c r="K3897" t="b">
        <v>0</v>
      </c>
      <c r="L3897">
        <v>1</v>
      </c>
      <c r="M3897" t="b">
        <v>0</v>
      </c>
      <c r="N3897" t="s">
        <v>8271</v>
      </c>
      <c r="O3897" s="16">
        <f>Table1[[#This Row],[pledged]]/Table1[[#This Row],[goal]]*100</f>
        <v>5</v>
      </c>
      <c r="P3897" s="6">
        <f>IFERROR(Table1[[#This Row],[pledged]]/Table1[[#This Row],[backers_count]],0)</f>
        <v>50</v>
      </c>
      <c r="Q3897" t="str">
        <f>LEFT(Table1[[#This Row],[Category and Sub-Category]],FIND("/",Table1[[#This Row],[Category and Sub-Category]])-1)</f>
        <v>theater</v>
      </c>
      <c r="R3897" t="str">
        <f>RIGHT(Table1[[#This Row],[Category and Sub-Category]],LEN(Table1[[#This Row],[Category and Sub-Category]])-FIND("/",Table1[[#This Row],[Category and Sub-Category]]))</f>
        <v>plays</v>
      </c>
      <c r="S3897" s="14">
        <f>(((Table1[[#This Row],[launched_at]]/60)/60)/24)+DATE(1970,1,1)</f>
        <v>42032.250208333338</v>
      </c>
      <c r="T3897" s="14">
        <f t="shared" si="60"/>
        <v>42063.250208333338</v>
      </c>
    </row>
    <row r="3898" spans="1:20" ht="43.5" x14ac:dyDescent="0.35">
      <c r="A3898">
        <v>3896</v>
      </c>
      <c r="B3898" s="1" t="s">
        <v>3893</v>
      </c>
      <c r="C3898" s="1" t="s">
        <v>8004</v>
      </c>
      <c r="D3898" s="6">
        <v>1600</v>
      </c>
      <c r="E3898" s="6">
        <v>170</v>
      </c>
      <c r="F3898" t="s">
        <v>8221</v>
      </c>
      <c r="G3898" t="s">
        <v>8224</v>
      </c>
      <c r="H3898" t="s">
        <v>8246</v>
      </c>
      <c r="I3898">
        <v>1402979778</v>
      </c>
      <c r="J3898">
        <v>1401770178</v>
      </c>
      <c r="K3898" t="b">
        <v>0</v>
      </c>
      <c r="L3898">
        <v>4</v>
      </c>
      <c r="M3898" t="b">
        <v>0</v>
      </c>
      <c r="N3898" t="s">
        <v>8271</v>
      </c>
      <c r="O3898" s="16">
        <f>Table1[[#This Row],[pledged]]/Table1[[#This Row],[goal]]*100</f>
        <v>10.625</v>
      </c>
      <c r="P3898" s="6">
        <f>IFERROR(Table1[[#This Row],[pledged]]/Table1[[#This Row],[backers_count]],0)</f>
        <v>42.5</v>
      </c>
      <c r="Q3898" t="str">
        <f>LEFT(Table1[[#This Row],[Category and Sub-Category]],FIND("/",Table1[[#This Row],[Category and Sub-Category]])-1)</f>
        <v>theater</v>
      </c>
      <c r="R3898" t="str">
        <f>RIGHT(Table1[[#This Row],[Category and Sub-Category]],LEN(Table1[[#This Row],[Category and Sub-Category]])-FIND("/",Table1[[#This Row],[Category and Sub-Category]]))</f>
        <v>plays</v>
      </c>
      <c r="S3898" s="14">
        <f>(((Table1[[#This Row],[launched_at]]/60)/60)/24)+DATE(1970,1,1)</f>
        <v>41793.191875000004</v>
      </c>
      <c r="T3898" s="14">
        <f t="shared" si="60"/>
        <v>41807.191875000004</v>
      </c>
    </row>
    <row r="3899" spans="1:20" ht="43.5" x14ac:dyDescent="0.35">
      <c r="A3899">
        <v>3897</v>
      </c>
      <c r="B3899" s="1" t="s">
        <v>3894</v>
      </c>
      <c r="C3899" s="1" t="s">
        <v>8005</v>
      </c>
      <c r="D3899" s="6">
        <v>2500</v>
      </c>
      <c r="E3899" s="6">
        <v>440</v>
      </c>
      <c r="F3899" t="s">
        <v>8221</v>
      </c>
      <c r="G3899" t="s">
        <v>8228</v>
      </c>
      <c r="H3899" t="s">
        <v>8250</v>
      </c>
      <c r="I3899">
        <v>1420750683</v>
      </c>
      <c r="J3899">
        <v>1418158683</v>
      </c>
      <c r="K3899" t="b">
        <v>0</v>
      </c>
      <c r="L3899">
        <v>10</v>
      </c>
      <c r="M3899" t="b">
        <v>0</v>
      </c>
      <c r="N3899" t="s">
        <v>8271</v>
      </c>
      <c r="O3899" s="16">
        <f>Table1[[#This Row],[pledged]]/Table1[[#This Row],[goal]]*100</f>
        <v>17.599999999999998</v>
      </c>
      <c r="P3899" s="6">
        <f>IFERROR(Table1[[#This Row],[pledged]]/Table1[[#This Row],[backers_count]],0)</f>
        <v>44</v>
      </c>
      <c r="Q3899" t="str">
        <f>LEFT(Table1[[#This Row],[Category and Sub-Category]],FIND("/",Table1[[#This Row],[Category and Sub-Category]])-1)</f>
        <v>theater</v>
      </c>
      <c r="R3899" t="str">
        <f>RIGHT(Table1[[#This Row],[Category and Sub-Category]],LEN(Table1[[#This Row],[Category and Sub-Category]])-FIND("/",Table1[[#This Row],[Category and Sub-Category]]))</f>
        <v>plays</v>
      </c>
      <c r="S3899" s="14">
        <f>(((Table1[[#This Row],[launched_at]]/60)/60)/24)+DATE(1970,1,1)</f>
        <v>41982.87364583333</v>
      </c>
      <c r="T3899" s="14">
        <f t="shared" si="60"/>
        <v>42012.87364583333</v>
      </c>
    </row>
    <row r="3900" spans="1:20" ht="58" x14ac:dyDescent="0.35">
      <c r="A3900">
        <v>3898</v>
      </c>
      <c r="B3900" s="1" t="s">
        <v>3895</v>
      </c>
      <c r="C3900" s="1" t="s">
        <v>8006</v>
      </c>
      <c r="D3900" s="6">
        <v>2500</v>
      </c>
      <c r="E3900" s="6">
        <v>814</v>
      </c>
      <c r="F3900" t="s">
        <v>8221</v>
      </c>
      <c r="G3900" t="s">
        <v>8225</v>
      </c>
      <c r="H3900" t="s">
        <v>8247</v>
      </c>
      <c r="I3900">
        <v>1439827200</v>
      </c>
      <c r="J3900">
        <v>1436355270</v>
      </c>
      <c r="K3900" t="b">
        <v>0</v>
      </c>
      <c r="L3900">
        <v>16</v>
      </c>
      <c r="M3900" t="b">
        <v>0</v>
      </c>
      <c r="N3900" t="s">
        <v>8271</v>
      </c>
      <c r="O3900" s="16">
        <f>Table1[[#This Row],[pledged]]/Table1[[#This Row],[goal]]*100</f>
        <v>32.56</v>
      </c>
      <c r="P3900" s="6">
        <f>IFERROR(Table1[[#This Row],[pledged]]/Table1[[#This Row],[backers_count]],0)</f>
        <v>50.875</v>
      </c>
      <c r="Q3900" t="str">
        <f>LEFT(Table1[[#This Row],[Category and Sub-Category]],FIND("/",Table1[[#This Row],[Category and Sub-Category]])-1)</f>
        <v>theater</v>
      </c>
      <c r="R3900" t="str">
        <f>RIGHT(Table1[[#This Row],[Category and Sub-Category]],LEN(Table1[[#This Row],[Category and Sub-Category]])-FIND("/",Table1[[#This Row],[Category and Sub-Category]]))</f>
        <v>plays</v>
      </c>
      <c r="S3900" s="14">
        <f>(((Table1[[#This Row],[launched_at]]/60)/60)/24)+DATE(1970,1,1)</f>
        <v>42193.482291666667</v>
      </c>
      <c r="T3900" s="14">
        <f t="shared" si="60"/>
        <v>42233.666666666672</v>
      </c>
    </row>
    <row r="3901" spans="1:20" ht="43.5" x14ac:dyDescent="0.35">
      <c r="A3901">
        <v>3899</v>
      </c>
      <c r="B3901" s="1" t="s">
        <v>3896</v>
      </c>
      <c r="C3901" s="1" t="s">
        <v>8007</v>
      </c>
      <c r="D3901" s="6">
        <v>10000</v>
      </c>
      <c r="E3901" s="6">
        <v>125</v>
      </c>
      <c r="F3901" t="s">
        <v>8221</v>
      </c>
      <c r="G3901" t="s">
        <v>8224</v>
      </c>
      <c r="H3901" t="s">
        <v>8246</v>
      </c>
      <c r="I3901">
        <v>1407868561</v>
      </c>
      <c r="J3901">
        <v>1406140561</v>
      </c>
      <c r="K3901" t="b">
        <v>0</v>
      </c>
      <c r="L3901">
        <v>2</v>
      </c>
      <c r="M3901" t="b">
        <v>0</v>
      </c>
      <c r="N3901" t="s">
        <v>8271</v>
      </c>
      <c r="O3901" s="16">
        <f>Table1[[#This Row],[pledged]]/Table1[[#This Row],[goal]]*100</f>
        <v>1.25</v>
      </c>
      <c r="P3901" s="6">
        <f>IFERROR(Table1[[#This Row],[pledged]]/Table1[[#This Row],[backers_count]],0)</f>
        <v>62.5</v>
      </c>
      <c r="Q3901" t="str">
        <f>LEFT(Table1[[#This Row],[Category and Sub-Category]],FIND("/",Table1[[#This Row],[Category and Sub-Category]])-1)</f>
        <v>theater</v>
      </c>
      <c r="R3901" t="str">
        <f>RIGHT(Table1[[#This Row],[Category and Sub-Category]],LEN(Table1[[#This Row],[Category and Sub-Category]])-FIND("/",Table1[[#This Row],[Category and Sub-Category]]))</f>
        <v>plays</v>
      </c>
      <c r="S3901" s="14">
        <f>(((Table1[[#This Row],[launched_at]]/60)/60)/24)+DATE(1970,1,1)</f>
        <v>41843.775011574071</v>
      </c>
      <c r="T3901" s="14">
        <f t="shared" si="60"/>
        <v>41863.775011574071</v>
      </c>
    </row>
    <row r="3902" spans="1:20" ht="43.5" x14ac:dyDescent="0.35">
      <c r="A3902">
        <v>3900</v>
      </c>
      <c r="B3902" s="1" t="s">
        <v>3897</v>
      </c>
      <c r="C3902" s="1" t="s">
        <v>8008</v>
      </c>
      <c r="D3902" s="6">
        <v>2500</v>
      </c>
      <c r="E3902" s="6">
        <v>135</v>
      </c>
      <c r="F3902" t="s">
        <v>8221</v>
      </c>
      <c r="G3902" t="s">
        <v>8224</v>
      </c>
      <c r="H3902" t="s">
        <v>8246</v>
      </c>
      <c r="I3902">
        <v>1433988791</v>
      </c>
      <c r="J3902">
        <v>1431396791</v>
      </c>
      <c r="K3902" t="b">
        <v>0</v>
      </c>
      <c r="L3902">
        <v>5</v>
      </c>
      <c r="M3902" t="b">
        <v>0</v>
      </c>
      <c r="N3902" t="s">
        <v>8271</v>
      </c>
      <c r="O3902" s="16">
        <f>Table1[[#This Row],[pledged]]/Table1[[#This Row],[goal]]*100</f>
        <v>5.4</v>
      </c>
      <c r="P3902" s="6">
        <f>IFERROR(Table1[[#This Row],[pledged]]/Table1[[#This Row],[backers_count]],0)</f>
        <v>27</v>
      </c>
      <c r="Q3902" t="str">
        <f>LEFT(Table1[[#This Row],[Category and Sub-Category]],FIND("/",Table1[[#This Row],[Category and Sub-Category]])-1)</f>
        <v>theater</v>
      </c>
      <c r="R3902" t="str">
        <f>RIGHT(Table1[[#This Row],[Category and Sub-Category]],LEN(Table1[[#This Row],[Category and Sub-Category]])-FIND("/",Table1[[#This Row],[Category and Sub-Category]]))</f>
        <v>plays</v>
      </c>
      <c r="S3902" s="14">
        <f>(((Table1[[#This Row],[launched_at]]/60)/60)/24)+DATE(1970,1,1)</f>
        <v>42136.092488425929</v>
      </c>
      <c r="T3902" s="14">
        <f t="shared" si="60"/>
        <v>42166.092488425929</v>
      </c>
    </row>
    <row r="3903" spans="1:20" ht="43.5" x14ac:dyDescent="0.35">
      <c r="A3903">
        <v>3901</v>
      </c>
      <c r="B3903" s="1" t="s">
        <v>3898</v>
      </c>
      <c r="C3903" s="1" t="s">
        <v>8009</v>
      </c>
      <c r="D3903" s="6">
        <v>3000</v>
      </c>
      <c r="E3903" s="6">
        <v>25</v>
      </c>
      <c r="F3903" t="s">
        <v>8221</v>
      </c>
      <c r="G3903" t="s">
        <v>8224</v>
      </c>
      <c r="H3903" t="s">
        <v>8246</v>
      </c>
      <c r="I3903">
        <v>1450554599</v>
      </c>
      <c r="J3903">
        <v>1447098599</v>
      </c>
      <c r="K3903" t="b">
        <v>0</v>
      </c>
      <c r="L3903">
        <v>1</v>
      </c>
      <c r="M3903" t="b">
        <v>0</v>
      </c>
      <c r="N3903" t="s">
        <v>8271</v>
      </c>
      <c r="O3903" s="16">
        <f>Table1[[#This Row],[pledged]]/Table1[[#This Row],[goal]]*100</f>
        <v>0.83333333333333337</v>
      </c>
      <c r="P3903" s="6">
        <f>IFERROR(Table1[[#This Row],[pledged]]/Table1[[#This Row],[backers_count]],0)</f>
        <v>25</v>
      </c>
      <c r="Q3903" t="str">
        <f>LEFT(Table1[[#This Row],[Category and Sub-Category]],FIND("/",Table1[[#This Row],[Category and Sub-Category]])-1)</f>
        <v>theater</v>
      </c>
      <c r="R3903" t="str">
        <f>RIGHT(Table1[[#This Row],[Category and Sub-Category]],LEN(Table1[[#This Row],[Category and Sub-Category]])-FIND("/",Table1[[#This Row],[Category and Sub-Category]]))</f>
        <v>plays</v>
      </c>
      <c r="S3903" s="14">
        <f>(((Table1[[#This Row],[launched_at]]/60)/60)/24)+DATE(1970,1,1)</f>
        <v>42317.826377314821</v>
      </c>
      <c r="T3903" s="14">
        <f t="shared" si="60"/>
        <v>42357.826377314821</v>
      </c>
    </row>
    <row r="3904" spans="1:20" ht="43.5" x14ac:dyDescent="0.35">
      <c r="A3904">
        <v>3902</v>
      </c>
      <c r="B3904" s="1" t="s">
        <v>3899</v>
      </c>
      <c r="C3904" s="1" t="s">
        <v>8010</v>
      </c>
      <c r="D3904" s="6">
        <v>3000</v>
      </c>
      <c r="E3904" s="6">
        <v>1465</v>
      </c>
      <c r="F3904" t="s">
        <v>8221</v>
      </c>
      <c r="G3904" t="s">
        <v>8225</v>
      </c>
      <c r="H3904" t="s">
        <v>8247</v>
      </c>
      <c r="I3904">
        <v>1479125642</v>
      </c>
      <c r="J3904">
        <v>1476962042</v>
      </c>
      <c r="K3904" t="b">
        <v>0</v>
      </c>
      <c r="L3904">
        <v>31</v>
      </c>
      <c r="M3904" t="b">
        <v>0</v>
      </c>
      <c r="N3904" t="s">
        <v>8271</v>
      </c>
      <c r="O3904" s="16">
        <f>Table1[[#This Row],[pledged]]/Table1[[#This Row],[goal]]*100</f>
        <v>48.833333333333336</v>
      </c>
      <c r="P3904" s="6">
        <f>IFERROR(Table1[[#This Row],[pledged]]/Table1[[#This Row],[backers_count]],0)</f>
        <v>47.258064516129032</v>
      </c>
      <c r="Q3904" t="str">
        <f>LEFT(Table1[[#This Row],[Category and Sub-Category]],FIND("/",Table1[[#This Row],[Category and Sub-Category]])-1)</f>
        <v>theater</v>
      </c>
      <c r="R3904" t="str">
        <f>RIGHT(Table1[[#This Row],[Category and Sub-Category]],LEN(Table1[[#This Row],[Category and Sub-Category]])-FIND("/",Table1[[#This Row],[Category and Sub-Category]]))</f>
        <v>plays</v>
      </c>
      <c r="S3904" s="14">
        <f>(((Table1[[#This Row],[launched_at]]/60)/60)/24)+DATE(1970,1,1)</f>
        <v>42663.468078703707</v>
      </c>
      <c r="T3904" s="14">
        <f t="shared" si="60"/>
        <v>42688.509745370371</v>
      </c>
    </row>
    <row r="3905" spans="1:20" ht="58" x14ac:dyDescent="0.35">
      <c r="A3905">
        <v>3903</v>
      </c>
      <c r="B3905" s="1" t="s">
        <v>3900</v>
      </c>
      <c r="C3905" s="1" t="s">
        <v>8011</v>
      </c>
      <c r="D3905" s="6">
        <v>1500</v>
      </c>
      <c r="E3905" s="6">
        <v>0</v>
      </c>
      <c r="F3905" t="s">
        <v>8221</v>
      </c>
      <c r="G3905" t="s">
        <v>8224</v>
      </c>
      <c r="H3905" t="s">
        <v>8246</v>
      </c>
      <c r="I3905">
        <v>1439581080</v>
      </c>
      <c r="J3905">
        <v>1435709765</v>
      </c>
      <c r="K3905" t="b">
        <v>0</v>
      </c>
      <c r="L3905">
        <v>0</v>
      </c>
      <c r="M3905" t="b">
        <v>0</v>
      </c>
      <c r="N3905" t="s">
        <v>8271</v>
      </c>
      <c r="O3905" s="16">
        <f>Table1[[#This Row],[pledged]]/Table1[[#This Row],[goal]]*100</f>
        <v>0</v>
      </c>
      <c r="P3905" s="6">
        <f>IFERROR(Table1[[#This Row],[pledged]]/Table1[[#This Row],[backers_count]],0)</f>
        <v>0</v>
      </c>
      <c r="Q3905" t="str">
        <f>LEFT(Table1[[#This Row],[Category and Sub-Category]],FIND("/",Table1[[#This Row],[Category and Sub-Category]])-1)</f>
        <v>theater</v>
      </c>
      <c r="R3905" t="str">
        <f>RIGHT(Table1[[#This Row],[Category and Sub-Category]],LEN(Table1[[#This Row],[Category and Sub-Category]])-FIND("/",Table1[[#This Row],[Category and Sub-Category]]))</f>
        <v>plays</v>
      </c>
      <c r="S3905" s="14">
        <f>(((Table1[[#This Row],[launched_at]]/60)/60)/24)+DATE(1970,1,1)</f>
        <v>42186.01116898148</v>
      </c>
      <c r="T3905" s="14">
        <f t="shared" si="60"/>
        <v>42230.818055555559</v>
      </c>
    </row>
    <row r="3906" spans="1:20" ht="29" x14ac:dyDescent="0.35">
      <c r="A3906">
        <v>3904</v>
      </c>
      <c r="B3906" s="1" t="s">
        <v>3901</v>
      </c>
      <c r="C3906" s="1" t="s">
        <v>8012</v>
      </c>
      <c r="D3906" s="6">
        <v>10000</v>
      </c>
      <c r="E3906" s="6">
        <v>3</v>
      </c>
      <c r="F3906" t="s">
        <v>8221</v>
      </c>
      <c r="G3906" t="s">
        <v>8224</v>
      </c>
      <c r="H3906" t="s">
        <v>8246</v>
      </c>
      <c r="I3906">
        <v>1429074240</v>
      </c>
      <c r="J3906">
        <v>1427866200</v>
      </c>
      <c r="K3906" t="b">
        <v>0</v>
      </c>
      <c r="L3906">
        <v>2</v>
      </c>
      <c r="M3906" t="b">
        <v>0</v>
      </c>
      <c r="N3906" t="s">
        <v>8271</v>
      </c>
      <c r="O3906" s="16">
        <f>Table1[[#This Row],[pledged]]/Table1[[#This Row],[goal]]*100</f>
        <v>0.03</v>
      </c>
      <c r="P3906" s="6">
        <f>IFERROR(Table1[[#This Row],[pledged]]/Table1[[#This Row],[backers_count]],0)</f>
        <v>1.5</v>
      </c>
      <c r="Q3906" t="str">
        <f>LEFT(Table1[[#This Row],[Category and Sub-Category]],FIND("/",Table1[[#This Row],[Category and Sub-Category]])-1)</f>
        <v>theater</v>
      </c>
      <c r="R3906" t="str">
        <f>RIGHT(Table1[[#This Row],[Category and Sub-Category]],LEN(Table1[[#This Row],[Category and Sub-Category]])-FIND("/",Table1[[#This Row],[Category and Sub-Category]]))</f>
        <v>plays</v>
      </c>
      <c r="S3906" s="14">
        <f>(((Table1[[#This Row],[launched_at]]/60)/60)/24)+DATE(1970,1,1)</f>
        <v>42095.229166666672</v>
      </c>
      <c r="T3906" s="14">
        <f t="shared" ref="T3906:T3969" si="61">(((I3906/60)/60)/24)+DATE(1970,1,1)</f>
        <v>42109.211111111115</v>
      </c>
    </row>
    <row r="3907" spans="1:20" ht="43.5" x14ac:dyDescent="0.35">
      <c r="A3907">
        <v>3905</v>
      </c>
      <c r="B3907" s="1" t="s">
        <v>3902</v>
      </c>
      <c r="C3907" s="1" t="s">
        <v>8013</v>
      </c>
      <c r="D3907" s="6">
        <v>1500</v>
      </c>
      <c r="E3907" s="6">
        <v>173</v>
      </c>
      <c r="F3907" t="s">
        <v>8221</v>
      </c>
      <c r="G3907" t="s">
        <v>8225</v>
      </c>
      <c r="H3907" t="s">
        <v>8247</v>
      </c>
      <c r="I3907">
        <v>1434063600</v>
      </c>
      <c r="J3907">
        <v>1430405903</v>
      </c>
      <c r="K3907" t="b">
        <v>0</v>
      </c>
      <c r="L3907">
        <v>7</v>
      </c>
      <c r="M3907" t="b">
        <v>0</v>
      </c>
      <c r="N3907" t="s">
        <v>8271</v>
      </c>
      <c r="O3907" s="16">
        <f>Table1[[#This Row],[pledged]]/Table1[[#This Row],[goal]]*100</f>
        <v>11.533333333333333</v>
      </c>
      <c r="P3907" s="6">
        <f>IFERROR(Table1[[#This Row],[pledged]]/Table1[[#This Row],[backers_count]],0)</f>
        <v>24.714285714285715</v>
      </c>
      <c r="Q3907" t="str">
        <f>LEFT(Table1[[#This Row],[Category and Sub-Category]],FIND("/",Table1[[#This Row],[Category and Sub-Category]])-1)</f>
        <v>theater</v>
      </c>
      <c r="R3907" t="str">
        <f>RIGHT(Table1[[#This Row],[Category and Sub-Category]],LEN(Table1[[#This Row],[Category and Sub-Category]])-FIND("/",Table1[[#This Row],[Category and Sub-Category]]))</f>
        <v>plays</v>
      </c>
      <c r="S3907" s="14">
        <f>(((Table1[[#This Row],[launched_at]]/60)/60)/24)+DATE(1970,1,1)</f>
        <v>42124.623877314814</v>
      </c>
      <c r="T3907" s="14">
        <f t="shared" si="61"/>
        <v>42166.958333333328</v>
      </c>
    </row>
    <row r="3908" spans="1:20" ht="43.5" x14ac:dyDescent="0.35">
      <c r="A3908">
        <v>3906</v>
      </c>
      <c r="B3908" s="1" t="s">
        <v>3903</v>
      </c>
      <c r="C3908" s="1" t="s">
        <v>8014</v>
      </c>
      <c r="D3908" s="6">
        <v>1500</v>
      </c>
      <c r="E3908" s="6">
        <v>1010</v>
      </c>
      <c r="F3908" t="s">
        <v>8221</v>
      </c>
      <c r="G3908" t="s">
        <v>8225</v>
      </c>
      <c r="H3908" t="s">
        <v>8247</v>
      </c>
      <c r="I3908">
        <v>1435325100</v>
      </c>
      <c r="J3908">
        <v>1432072893</v>
      </c>
      <c r="K3908" t="b">
        <v>0</v>
      </c>
      <c r="L3908">
        <v>16</v>
      </c>
      <c r="M3908" t="b">
        <v>0</v>
      </c>
      <c r="N3908" t="s">
        <v>8271</v>
      </c>
      <c r="O3908" s="16">
        <f>Table1[[#This Row],[pledged]]/Table1[[#This Row],[goal]]*100</f>
        <v>67.333333333333329</v>
      </c>
      <c r="P3908" s="6">
        <f>IFERROR(Table1[[#This Row],[pledged]]/Table1[[#This Row],[backers_count]],0)</f>
        <v>63.125</v>
      </c>
      <c r="Q3908" t="str">
        <f>LEFT(Table1[[#This Row],[Category and Sub-Category]],FIND("/",Table1[[#This Row],[Category and Sub-Category]])-1)</f>
        <v>theater</v>
      </c>
      <c r="R3908" t="str">
        <f>RIGHT(Table1[[#This Row],[Category and Sub-Category]],LEN(Table1[[#This Row],[Category and Sub-Category]])-FIND("/",Table1[[#This Row],[Category and Sub-Category]]))</f>
        <v>plays</v>
      </c>
      <c r="S3908" s="14">
        <f>(((Table1[[#This Row],[launched_at]]/60)/60)/24)+DATE(1970,1,1)</f>
        <v>42143.917743055557</v>
      </c>
      <c r="T3908" s="14">
        <f t="shared" si="61"/>
        <v>42181.559027777781</v>
      </c>
    </row>
    <row r="3909" spans="1:20" ht="43.5" x14ac:dyDescent="0.35">
      <c r="A3909">
        <v>3907</v>
      </c>
      <c r="B3909" s="1" t="s">
        <v>3904</v>
      </c>
      <c r="C3909" s="1" t="s">
        <v>8015</v>
      </c>
      <c r="D3909" s="6">
        <v>1000</v>
      </c>
      <c r="E3909" s="6">
        <v>153</v>
      </c>
      <c r="F3909" t="s">
        <v>8221</v>
      </c>
      <c r="G3909" t="s">
        <v>8224</v>
      </c>
      <c r="H3909" t="s">
        <v>8246</v>
      </c>
      <c r="I3909">
        <v>1414354080</v>
      </c>
      <c r="J3909">
        <v>1411587606</v>
      </c>
      <c r="K3909" t="b">
        <v>0</v>
      </c>
      <c r="L3909">
        <v>4</v>
      </c>
      <c r="M3909" t="b">
        <v>0</v>
      </c>
      <c r="N3909" t="s">
        <v>8271</v>
      </c>
      <c r="O3909" s="16">
        <f>Table1[[#This Row],[pledged]]/Table1[[#This Row],[goal]]*100</f>
        <v>15.299999999999999</v>
      </c>
      <c r="P3909" s="6">
        <f>IFERROR(Table1[[#This Row],[pledged]]/Table1[[#This Row],[backers_count]],0)</f>
        <v>38.25</v>
      </c>
      <c r="Q3909" t="str">
        <f>LEFT(Table1[[#This Row],[Category and Sub-Category]],FIND("/",Table1[[#This Row],[Category and Sub-Category]])-1)</f>
        <v>theater</v>
      </c>
      <c r="R3909" t="str">
        <f>RIGHT(Table1[[#This Row],[Category and Sub-Category]],LEN(Table1[[#This Row],[Category and Sub-Category]])-FIND("/",Table1[[#This Row],[Category and Sub-Category]]))</f>
        <v>plays</v>
      </c>
      <c r="S3909" s="14">
        <f>(((Table1[[#This Row],[launched_at]]/60)/60)/24)+DATE(1970,1,1)</f>
        <v>41906.819513888891</v>
      </c>
      <c r="T3909" s="14">
        <f t="shared" si="61"/>
        <v>41938.838888888888</v>
      </c>
    </row>
    <row r="3910" spans="1:20" ht="58" x14ac:dyDescent="0.35">
      <c r="A3910">
        <v>3908</v>
      </c>
      <c r="B3910" s="1" t="s">
        <v>3905</v>
      </c>
      <c r="C3910" s="1" t="s">
        <v>8016</v>
      </c>
      <c r="D3910" s="6">
        <v>750</v>
      </c>
      <c r="E3910" s="6">
        <v>65</v>
      </c>
      <c r="F3910" t="s">
        <v>8221</v>
      </c>
      <c r="G3910" t="s">
        <v>8224</v>
      </c>
      <c r="H3910" t="s">
        <v>8246</v>
      </c>
      <c r="I3910">
        <v>1406603696</v>
      </c>
      <c r="J3910">
        <v>1405307696</v>
      </c>
      <c r="K3910" t="b">
        <v>0</v>
      </c>
      <c r="L3910">
        <v>4</v>
      </c>
      <c r="M3910" t="b">
        <v>0</v>
      </c>
      <c r="N3910" t="s">
        <v>8271</v>
      </c>
      <c r="O3910" s="16">
        <f>Table1[[#This Row],[pledged]]/Table1[[#This Row],[goal]]*100</f>
        <v>8.6666666666666679</v>
      </c>
      <c r="P3910" s="6">
        <f>IFERROR(Table1[[#This Row],[pledged]]/Table1[[#This Row],[backers_count]],0)</f>
        <v>16.25</v>
      </c>
      <c r="Q3910" t="str">
        <f>LEFT(Table1[[#This Row],[Category and Sub-Category]],FIND("/",Table1[[#This Row],[Category and Sub-Category]])-1)</f>
        <v>theater</v>
      </c>
      <c r="R3910" t="str">
        <f>RIGHT(Table1[[#This Row],[Category and Sub-Category]],LEN(Table1[[#This Row],[Category and Sub-Category]])-FIND("/",Table1[[#This Row],[Category and Sub-Category]]))</f>
        <v>plays</v>
      </c>
      <c r="S3910" s="14">
        <f>(((Table1[[#This Row],[launched_at]]/60)/60)/24)+DATE(1970,1,1)</f>
        <v>41834.135370370372</v>
      </c>
      <c r="T3910" s="14">
        <f t="shared" si="61"/>
        <v>41849.135370370372</v>
      </c>
    </row>
    <row r="3911" spans="1:20" ht="43.5" x14ac:dyDescent="0.35">
      <c r="A3911">
        <v>3909</v>
      </c>
      <c r="B3911" s="1" t="s">
        <v>3906</v>
      </c>
      <c r="C3911" s="1" t="s">
        <v>8017</v>
      </c>
      <c r="D3911" s="6">
        <v>60000</v>
      </c>
      <c r="E3911" s="6">
        <v>135</v>
      </c>
      <c r="F3911" t="s">
        <v>8221</v>
      </c>
      <c r="G3911" t="s">
        <v>8224</v>
      </c>
      <c r="H3911" t="s">
        <v>8246</v>
      </c>
      <c r="I3911">
        <v>1410424642</v>
      </c>
      <c r="J3911">
        <v>1407832642</v>
      </c>
      <c r="K3911" t="b">
        <v>0</v>
      </c>
      <c r="L3911">
        <v>4</v>
      </c>
      <c r="M3911" t="b">
        <v>0</v>
      </c>
      <c r="N3911" t="s">
        <v>8271</v>
      </c>
      <c r="O3911" s="16">
        <f>Table1[[#This Row],[pledged]]/Table1[[#This Row],[goal]]*100</f>
        <v>0.22499999999999998</v>
      </c>
      <c r="P3911" s="6">
        <f>IFERROR(Table1[[#This Row],[pledged]]/Table1[[#This Row],[backers_count]],0)</f>
        <v>33.75</v>
      </c>
      <c r="Q3911" t="str">
        <f>LEFT(Table1[[#This Row],[Category and Sub-Category]],FIND("/",Table1[[#This Row],[Category and Sub-Category]])-1)</f>
        <v>theater</v>
      </c>
      <c r="R3911" t="str">
        <f>RIGHT(Table1[[#This Row],[Category and Sub-Category]],LEN(Table1[[#This Row],[Category and Sub-Category]])-FIND("/",Table1[[#This Row],[Category and Sub-Category]]))</f>
        <v>plays</v>
      </c>
      <c r="S3911" s="14">
        <f>(((Table1[[#This Row],[launched_at]]/60)/60)/24)+DATE(1970,1,1)</f>
        <v>41863.359282407408</v>
      </c>
      <c r="T3911" s="14">
        <f t="shared" si="61"/>
        <v>41893.359282407408</v>
      </c>
    </row>
    <row r="3912" spans="1:20" ht="43.5" x14ac:dyDescent="0.35">
      <c r="A3912">
        <v>3910</v>
      </c>
      <c r="B3912" s="1" t="s">
        <v>3907</v>
      </c>
      <c r="C3912" s="1" t="s">
        <v>8018</v>
      </c>
      <c r="D3912" s="6">
        <v>6000</v>
      </c>
      <c r="E3912" s="6">
        <v>185</v>
      </c>
      <c r="F3912" t="s">
        <v>8221</v>
      </c>
      <c r="G3912" t="s">
        <v>8224</v>
      </c>
      <c r="H3912" t="s">
        <v>8246</v>
      </c>
      <c r="I3912">
        <v>1441649397</v>
      </c>
      <c r="J3912">
        <v>1439057397</v>
      </c>
      <c r="K3912" t="b">
        <v>0</v>
      </c>
      <c r="L3912">
        <v>3</v>
      </c>
      <c r="M3912" t="b">
        <v>0</v>
      </c>
      <c r="N3912" t="s">
        <v>8271</v>
      </c>
      <c r="O3912" s="16">
        <f>Table1[[#This Row],[pledged]]/Table1[[#This Row],[goal]]*100</f>
        <v>3.0833333333333335</v>
      </c>
      <c r="P3912" s="6">
        <f>IFERROR(Table1[[#This Row],[pledged]]/Table1[[#This Row],[backers_count]],0)</f>
        <v>61.666666666666664</v>
      </c>
      <c r="Q3912" t="str">
        <f>LEFT(Table1[[#This Row],[Category and Sub-Category]],FIND("/",Table1[[#This Row],[Category and Sub-Category]])-1)</f>
        <v>theater</v>
      </c>
      <c r="R3912" t="str">
        <f>RIGHT(Table1[[#This Row],[Category and Sub-Category]],LEN(Table1[[#This Row],[Category and Sub-Category]])-FIND("/",Table1[[#This Row],[Category and Sub-Category]]))</f>
        <v>plays</v>
      </c>
      <c r="S3912" s="14">
        <f>(((Table1[[#This Row],[launched_at]]/60)/60)/24)+DATE(1970,1,1)</f>
        <v>42224.756909722222</v>
      </c>
      <c r="T3912" s="14">
        <f t="shared" si="61"/>
        <v>42254.756909722222</v>
      </c>
    </row>
    <row r="3913" spans="1:20" ht="43.5" x14ac:dyDescent="0.35">
      <c r="A3913">
        <v>3911</v>
      </c>
      <c r="B3913" s="1" t="s">
        <v>3908</v>
      </c>
      <c r="C3913" s="1" t="s">
        <v>8019</v>
      </c>
      <c r="D3913" s="6">
        <v>8000</v>
      </c>
      <c r="E3913" s="6">
        <v>2993</v>
      </c>
      <c r="F3913" t="s">
        <v>8221</v>
      </c>
      <c r="G3913" t="s">
        <v>8224</v>
      </c>
      <c r="H3913" t="s">
        <v>8246</v>
      </c>
      <c r="I3913">
        <v>1417033777</v>
      </c>
      <c r="J3913">
        <v>1414438177</v>
      </c>
      <c r="K3913" t="b">
        <v>0</v>
      </c>
      <c r="L3913">
        <v>36</v>
      </c>
      <c r="M3913" t="b">
        <v>0</v>
      </c>
      <c r="N3913" t="s">
        <v>8271</v>
      </c>
      <c r="O3913" s="16">
        <f>Table1[[#This Row],[pledged]]/Table1[[#This Row],[goal]]*100</f>
        <v>37.412500000000001</v>
      </c>
      <c r="P3913" s="6">
        <f>IFERROR(Table1[[#This Row],[pledged]]/Table1[[#This Row],[backers_count]],0)</f>
        <v>83.138888888888886</v>
      </c>
      <c r="Q3913" t="str">
        <f>LEFT(Table1[[#This Row],[Category and Sub-Category]],FIND("/",Table1[[#This Row],[Category and Sub-Category]])-1)</f>
        <v>theater</v>
      </c>
      <c r="R3913" t="str">
        <f>RIGHT(Table1[[#This Row],[Category and Sub-Category]],LEN(Table1[[#This Row],[Category and Sub-Category]])-FIND("/",Table1[[#This Row],[Category and Sub-Category]]))</f>
        <v>plays</v>
      </c>
      <c r="S3913" s="14">
        <f>(((Table1[[#This Row],[launched_at]]/60)/60)/24)+DATE(1970,1,1)</f>
        <v>41939.8122337963</v>
      </c>
      <c r="T3913" s="14">
        <f t="shared" si="61"/>
        <v>41969.853900462964</v>
      </c>
    </row>
    <row r="3914" spans="1:20" ht="43.5" x14ac:dyDescent="0.35">
      <c r="A3914">
        <v>3912</v>
      </c>
      <c r="B3914" s="1" t="s">
        <v>3909</v>
      </c>
      <c r="C3914" s="1" t="s">
        <v>8020</v>
      </c>
      <c r="D3914" s="6">
        <v>15000</v>
      </c>
      <c r="E3914" s="6">
        <v>1</v>
      </c>
      <c r="F3914" t="s">
        <v>8221</v>
      </c>
      <c r="G3914" t="s">
        <v>8224</v>
      </c>
      <c r="H3914" t="s">
        <v>8246</v>
      </c>
      <c r="I3914">
        <v>1429936500</v>
      </c>
      <c r="J3914">
        <v>1424759330</v>
      </c>
      <c r="K3914" t="b">
        <v>0</v>
      </c>
      <c r="L3914">
        <v>1</v>
      </c>
      <c r="M3914" t="b">
        <v>0</v>
      </c>
      <c r="N3914" t="s">
        <v>8271</v>
      </c>
      <c r="O3914" s="16">
        <f>Table1[[#This Row],[pledged]]/Table1[[#This Row],[goal]]*100</f>
        <v>6.6666666666666671E-3</v>
      </c>
      <c r="P3914" s="6">
        <f>IFERROR(Table1[[#This Row],[pledged]]/Table1[[#This Row],[backers_count]],0)</f>
        <v>1</v>
      </c>
      <c r="Q3914" t="str">
        <f>LEFT(Table1[[#This Row],[Category and Sub-Category]],FIND("/",Table1[[#This Row],[Category and Sub-Category]])-1)</f>
        <v>theater</v>
      </c>
      <c r="R3914" t="str">
        <f>RIGHT(Table1[[#This Row],[Category and Sub-Category]],LEN(Table1[[#This Row],[Category and Sub-Category]])-FIND("/",Table1[[#This Row],[Category and Sub-Category]]))</f>
        <v>plays</v>
      </c>
      <c r="S3914" s="14">
        <f>(((Table1[[#This Row],[launched_at]]/60)/60)/24)+DATE(1970,1,1)</f>
        <v>42059.270023148143</v>
      </c>
      <c r="T3914" s="14">
        <f t="shared" si="61"/>
        <v>42119.190972222219</v>
      </c>
    </row>
    <row r="3915" spans="1:20" ht="43.5" x14ac:dyDescent="0.35">
      <c r="A3915">
        <v>3913</v>
      </c>
      <c r="B3915" s="1" t="s">
        <v>3910</v>
      </c>
      <c r="C3915" s="1" t="s">
        <v>8021</v>
      </c>
      <c r="D3915" s="6">
        <v>10000</v>
      </c>
      <c r="E3915" s="6">
        <v>1000</v>
      </c>
      <c r="F3915" t="s">
        <v>8221</v>
      </c>
      <c r="G3915" t="s">
        <v>8224</v>
      </c>
      <c r="H3915" t="s">
        <v>8246</v>
      </c>
      <c r="I3915">
        <v>1448863449</v>
      </c>
      <c r="J3915">
        <v>1446267849</v>
      </c>
      <c r="K3915" t="b">
        <v>0</v>
      </c>
      <c r="L3915">
        <v>7</v>
      </c>
      <c r="M3915" t="b">
        <v>0</v>
      </c>
      <c r="N3915" t="s">
        <v>8271</v>
      </c>
      <c r="O3915" s="16">
        <f>Table1[[#This Row],[pledged]]/Table1[[#This Row],[goal]]*100</f>
        <v>10</v>
      </c>
      <c r="P3915" s="6">
        <f>IFERROR(Table1[[#This Row],[pledged]]/Table1[[#This Row],[backers_count]],0)</f>
        <v>142.85714285714286</v>
      </c>
      <c r="Q3915" t="str">
        <f>LEFT(Table1[[#This Row],[Category and Sub-Category]],FIND("/",Table1[[#This Row],[Category and Sub-Category]])-1)</f>
        <v>theater</v>
      </c>
      <c r="R3915" t="str">
        <f>RIGHT(Table1[[#This Row],[Category and Sub-Category]],LEN(Table1[[#This Row],[Category and Sub-Category]])-FIND("/",Table1[[#This Row],[Category and Sub-Category]]))</f>
        <v>plays</v>
      </c>
      <c r="S3915" s="14">
        <f>(((Table1[[#This Row],[launched_at]]/60)/60)/24)+DATE(1970,1,1)</f>
        <v>42308.211215277777</v>
      </c>
      <c r="T3915" s="14">
        <f t="shared" si="61"/>
        <v>42338.252881944441</v>
      </c>
    </row>
    <row r="3916" spans="1:20" ht="43.5" x14ac:dyDescent="0.35">
      <c r="A3916">
        <v>3914</v>
      </c>
      <c r="B3916" s="1" t="s">
        <v>3911</v>
      </c>
      <c r="C3916" s="1" t="s">
        <v>8022</v>
      </c>
      <c r="D3916" s="6">
        <v>2500</v>
      </c>
      <c r="E3916" s="6">
        <v>909</v>
      </c>
      <c r="F3916" t="s">
        <v>8221</v>
      </c>
      <c r="G3916" t="s">
        <v>8225</v>
      </c>
      <c r="H3916" t="s">
        <v>8247</v>
      </c>
      <c r="I3916">
        <v>1431298740</v>
      </c>
      <c r="J3916">
        <v>1429558756</v>
      </c>
      <c r="K3916" t="b">
        <v>0</v>
      </c>
      <c r="L3916">
        <v>27</v>
      </c>
      <c r="M3916" t="b">
        <v>0</v>
      </c>
      <c r="N3916" t="s">
        <v>8271</v>
      </c>
      <c r="O3916" s="16">
        <f>Table1[[#This Row],[pledged]]/Table1[[#This Row],[goal]]*100</f>
        <v>36.36</v>
      </c>
      <c r="P3916" s="6">
        <f>IFERROR(Table1[[#This Row],[pledged]]/Table1[[#This Row],[backers_count]],0)</f>
        <v>33.666666666666664</v>
      </c>
      <c r="Q3916" t="str">
        <f>LEFT(Table1[[#This Row],[Category and Sub-Category]],FIND("/",Table1[[#This Row],[Category and Sub-Category]])-1)</f>
        <v>theater</v>
      </c>
      <c r="R3916" t="str">
        <f>RIGHT(Table1[[#This Row],[Category and Sub-Category]],LEN(Table1[[#This Row],[Category and Sub-Category]])-FIND("/",Table1[[#This Row],[Category and Sub-Category]]))</f>
        <v>plays</v>
      </c>
      <c r="S3916" s="14">
        <f>(((Table1[[#This Row],[launched_at]]/60)/60)/24)+DATE(1970,1,1)</f>
        <v>42114.818935185183</v>
      </c>
      <c r="T3916" s="14">
        <f t="shared" si="61"/>
        <v>42134.957638888889</v>
      </c>
    </row>
    <row r="3917" spans="1:20" ht="43.5" x14ac:dyDescent="0.35">
      <c r="A3917">
        <v>3915</v>
      </c>
      <c r="B3917" s="1" t="s">
        <v>3912</v>
      </c>
      <c r="C3917" s="1" t="s">
        <v>8023</v>
      </c>
      <c r="D3917" s="6">
        <v>1500</v>
      </c>
      <c r="E3917" s="6">
        <v>5</v>
      </c>
      <c r="F3917" t="s">
        <v>8221</v>
      </c>
      <c r="G3917" t="s">
        <v>8225</v>
      </c>
      <c r="H3917" t="s">
        <v>8247</v>
      </c>
      <c r="I3917">
        <v>1464824309</v>
      </c>
      <c r="J3917">
        <v>1462232309</v>
      </c>
      <c r="K3917" t="b">
        <v>0</v>
      </c>
      <c r="L3917">
        <v>1</v>
      </c>
      <c r="M3917" t="b">
        <v>0</v>
      </c>
      <c r="N3917" t="s">
        <v>8271</v>
      </c>
      <c r="O3917" s="16">
        <f>Table1[[#This Row],[pledged]]/Table1[[#This Row],[goal]]*100</f>
        <v>0.33333333333333337</v>
      </c>
      <c r="P3917" s="6">
        <f>IFERROR(Table1[[#This Row],[pledged]]/Table1[[#This Row],[backers_count]],0)</f>
        <v>5</v>
      </c>
      <c r="Q3917" t="str">
        <f>LEFT(Table1[[#This Row],[Category and Sub-Category]],FIND("/",Table1[[#This Row],[Category and Sub-Category]])-1)</f>
        <v>theater</v>
      </c>
      <c r="R3917" t="str">
        <f>RIGHT(Table1[[#This Row],[Category and Sub-Category]],LEN(Table1[[#This Row],[Category and Sub-Category]])-FIND("/",Table1[[#This Row],[Category and Sub-Category]]))</f>
        <v>plays</v>
      </c>
      <c r="S3917" s="14">
        <f>(((Table1[[#This Row],[launched_at]]/60)/60)/24)+DATE(1970,1,1)</f>
        <v>42492.98505787037</v>
      </c>
      <c r="T3917" s="14">
        <f t="shared" si="61"/>
        <v>42522.98505787037</v>
      </c>
    </row>
    <row r="3918" spans="1:20" ht="43.5" x14ac:dyDescent="0.35">
      <c r="A3918">
        <v>3916</v>
      </c>
      <c r="B3918" s="1" t="s">
        <v>3913</v>
      </c>
      <c r="C3918" s="1" t="s">
        <v>8024</v>
      </c>
      <c r="D3918" s="6">
        <v>2000</v>
      </c>
      <c r="E3918" s="6">
        <v>0</v>
      </c>
      <c r="F3918" t="s">
        <v>8221</v>
      </c>
      <c r="G3918" t="s">
        <v>8232</v>
      </c>
      <c r="H3918" t="s">
        <v>8253</v>
      </c>
      <c r="I3918">
        <v>1464952752</v>
      </c>
      <c r="J3918">
        <v>1462360752</v>
      </c>
      <c r="K3918" t="b">
        <v>0</v>
      </c>
      <c r="L3918">
        <v>0</v>
      </c>
      <c r="M3918" t="b">
        <v>0</v>
      </c>
      <c r="N3918" t="s">
        <v>8271</v>
      </c>
      <c r="O3918" s="16">
        <f>Table1[[#This Row],[pledged]]/Table1[[#This Row],[goal]]*100</f>
        <v>0</v>
      </c>
      <c r="P3918" s="6">
        <f>IFERROR(Table1[[#This Row],[pledged]]/Table1[[#This Row],[backers_count]],0)</f>
        <v>0</v>
      </c>
      <c r="Q3918" t="str">
        <f>LEFT(Table1[[#This Row],[Category and Sub-Category]],FIND("/",Table1[[#This Row],[Category and Sub-Category]])-1)</f>
        <v>theater</v>
      </c>
      <c r="R3918" t="str">
        <f>RIGHT(Table1[[#This Row],[Category and Sub-Category]],LEN(Table1[[#This Row],[Category and Sub-Category]])-FIND("/",Table1[[#This Row],[Category and Sub-Category]]))</f>
        <v>plays</v>
      </c>
      <c r="S3918" s="14">
        <f>(((Table1[[#This Row],[launched_at]]/60)/60)/24)+DATE(1970,1,1)</f>
        <v>42494.471666666665</v>
      </c>
      <c r="T3918" s="14">
        <f t="shared" si="61"/>
        <v>42524.471666666665</v>
      </c>
    </row>
    <row r="3919" spans="1:20" ht="43.5" x14ac:dyDescent="0.35">
      <c r="A3919">
        <v>3917</v>
      </c>
      <c r="B3919" s="1" t="s">
        <v>3914</v>
      </c>
      <c r="C3919" s="1" t="s">
        <v>8025</v>
      </c>
      <c r="D3919" s="6">
        <v>3500</v>
      </c>
      <c r="E3919" s="6">
        <v>10</v>
      </c>
      <c r="F3919" t="s">
        <v>8221</v>
      </c>
      <c r="G3919" t="s">
        <v>8225</v>
      </c>
      <c r="H3919" t="s">
        <v>8247</v>
      </c>
      <c r="I3919">
        <v>1410439161</v>
      </c>
      <c r="J3919">
        <v>1407847161</v>
      </c>
      <c r="K3919" t="b">
        <v>0</v>
      </c>
      <c r="L3919">
        <v>1</v>
      </c>
      <c r="M3919" t="b">
        <v>0</v>
      </c>
      <c r="N3919" t="s">
        <v>8271</v>
      </c>
      <c r="O3919" s="16">
        <f>Table1[[#This Row],[pledged]]/Table1[[#This Row],[goal]]*100</f>
        <v>0.2857142857142857</v>
      </c>
      <c r="P3919" s="6">
        <f>IFERROR(Table1[[#This Row],[pledged]]/Table1[[#This Row],[backers_count]],0)</f>
        <v>10</v>
      </c>
      <c r="Q3919" t="str">
        <f>LEFT(Table1[[#This Row],[Category and Sub-Category]],FIND("/",Table1[[#This Row],[Category and Sub-Category]])-1)</f>
        <v>theater</v>
      </c>
      <c r="R3919" t="str">
        <f>RIGHT(Table1[[#This Row],[Category and Sub-Category]],LEN(Table1[[#This Row],[Category and Sub-Category]])-FIND("/",Table1[[#This Row],[Category and Sub-Category]]))</f>
        <v>plays</v>
      </c>
      <c r="S3919" s="14">
        <f>(((Table1[[#This Row],[launched_at]]/60)/60)/24)+DATE(1970,1,1)</f>
        <v>41863.527326388888</v>
      </c>
      <c r="T3919" s="14">
        <f t="shared" si="61"/>
        <v>41893.527326388888</v>
      </c>
    </row>
    <row r="3920" spans="1:20" ht="58" x14ac:dyDescent="0.35">
      <c r="A3920">
        <v>3918</v>
      </c>
      <c r="B3920" s="1" t="s">
        <v>3915</v>
      </c>
      <c r="C3920" s="1" t="s">
        <v>8026</v>
      </c>
      <c r="D3920" s="6">
        <v>60000</v>
      </c>
      <c r="E3920" s="6">
        <v>120</v>
      </c>
      <c r="F3920" t="s">
        <v>8221</v>
      </c>
      <c r="G3920" t="s">
        <v>8225</v>
      </c>
      <c r="H3920" t="s">
        <v>8247</v>
      </c>
      <c r="I3920">
        <v>1407168000</v>
      </c>
      <c r="J3920">
        <v>1406131023</v>
      </c>
      <c r="K3920" t="b">
        <v>0</v>
      </c>
      <c r="L3920">
        <v>3</v>
      </c>
      <c r="M3920" t="b">
        <v>0</v>
      </c>
      <c r="N3920" t="s">
        <v>8271</v>
      </c>
      <c r="O3920" s="16">
        <f>Table1[[#This Row],[pledged]]/Table1[[#This Row],[goal]]*100</f>
        <v>0.2</v>
      </c>
      <c r="P3920" s="6">
        <f>IFERROR(Table1[[#This Row],[pledged]]/Table1[[#This Row],[backers_count]],0)</f>
        <v>40</v>
      </c>
      <c r="Q3920" t="str">
        <f>LEFT(Table1[[#This Row],[Category and Sub-Category]],FIND("/",Table1[[#This Row],[Category and Sub-Category]])-1)</f>
        <v>theater</v>
      </c>
      <c r="R3920" t="str">
        <f>RIGHT(Table1[[#This Row],[Category and Sub-Category]],LEN(Table1[[#This Row],[Category and Sub-Category]])-FIND("/",Table1[[#This Row],[Category and Sub-Category]]))</f>
        <v>plays</v>
      </c>
      <c r="S3920" s="14">
        <f>(((Table1[[#This Row],[launched_at]]/60)/60)/24)+DATE(1970,1,1)</f>
        <v>41843.664618055554</v>
      </c>
      <c r="T3920" s="14">
        <f t="shared" si="61"/>
        <v>41855.666666666664</v>
      </c>
    </row>
    <row r="3921" spans="1:20" ht="43.5" x14ac:dyDescent="0.35">
      <c r="A3921">
        <v>3919</v>
      </c>
      <c r="B3921" s="1" t="s">
        <v>3916</v>
      </c>
      <c r="C3921" s="1" t="s">
        <v>8027</v>
      </c>
      <c r="D3921" s="6">
        <v>5000</v>
      </c>
      <c r="E3921" s="6">
        <v>90</v>
      </c>
      <c r="F3921" t="s">
        <v>8221</v>
      </c>
      <c r="G3921" t="s">
        <v>8225</v>
      </c>
      <c r="H3921" t="s">
        <v>8247</v>
      </c>
      <c r="I3921">
        <v>1453075200</v>
      </c>
      <c r="J3921">
        <v>1450628773</v>
      </c>
      <c r="K3921" t="b">
        <v>0</v>
      </c>
      <c r="L3921">
        <v>3</v>
      </c>
      <c r="M3921" t="b">
        <v>0</v>
      </c>
      <c r="N3921" t="s">
        <v>8271</v>
      </c>
      <c r="O3921" s="16">
        <f>Table1[[#This Row],[pledged]]/Table1[[#This Row],[goal]]*100</f>
        <v>1.7999999999999998</v>
      </c>
      <c r="P3921" s="6">
        <f>IFERROR(Table1[[#This Row],[pledged]]/Table1[[#This Row],[backers_count]],0)</f>
        <v>30</v>
      </c>
      <c r="Q3921" t="str">
        <f>LEFT(Table1[[#This Row],[Category and Sub-Category]],FIND("/",Table1[[#This Row],[Category and Sub-Category]])-1)</f>
        <v>theater</v>
      </c>
      <c r="R3921" t="str">
        <f>RIGHT(Table1[[#This Row],[Category and Sub-Category]],LEN(Table1[[#This Row],[Category and Sub-Category]])-FIND("/",Table1[[#This Row],[Category and Sub-Category]]))</f>
        <v>plays</v>
      </c>
      <c r="S3921" s="14">
        <f>(((Table1[[#This Row],[launched_at]]/60)/60)/24)+DATE(1970,1,1)</f>
        <v>42358.684872685189</v>
      </c>
      <c r="T3921" s="14">
        <f t="shared" si="61"/>
        <v>42387</v>
      </c>
    </row>
    <row r="3922" spans="1:20" ht="43.5" x14ac:dyDescent="0.35">
      <c r="A3922">
        <v>3920</v>
      </c>
      <c r="B3922" s="1" t="s">
        <v>3917</v>
      </c>
      <c r="C3922" s="1" t="s">
        <v>8028</v>
      </c>
      <c r="D3922" s="6">
        <v>2500</v>
      </c>
      <c r="E3922" s="6">
        <v>135</v>
      </c>
      <c r="F3922" t="s">
        <v>8221</v>
      </c>
      <c r="G3922" t="s">
        <v>8225</v>
      </c>
      <c r="H3922" t="s">
        <v>8247</v>
      </c>
      <c r="I3922">
        <v>1479032260</v>
      </c>
      <c r="J3922">
        <v>1476436660</v>
      </c>
      <c r="K3922" t="b">
        <v>0</v>
      </c>
      <c r="L3922">
        <v>3</v>
      </c>
      <c r="M3922" t="b">
        <v>0</v>
      </c>
      <c r="N3922" t="s">
        <v>8271</v>
      </c>
      <c r="O3922" s="16">
        <f>Table1[[#This Row],[pledged]]/Table1[[#This Row],[goal]]*100</f>
        <v>5.4</v>
      </c>
      <c r="P3922" s="6">
        <f>IFERROR(Table1[[#This Row],[pledged]]/Table1[[#This Row],[backers_count]],0)</f>
        <v>45</v>
      </c>
      <c r="Q3922" t="str">
        <f>LEFT(Table1[[#This Row],[Category and Sub-Category]],FIND("/",Table1[[#This Row],[Category and Sub-Category]])-1)</f>
        <v>theater</v>
      </c>
      <c r="R3922" t="str">
        <f>RIGHT(Table1[[#This Row],[Category and Sub-Category]],LEN(Table1[[#This Row],[Category and Sub-Category]])-FIND("/",Table1[[#This Row],[Category and Sub-Category]]))</f>
        <v>plays</v>
      </c>
      <c r="S3922" s="14">
        <f>(((Table1[[#This Row],[launched_at]]/60)/60)/24)+DATE(1970,1,1)</f>
        <v>42657.38726851852</v>
      </c>
      <c r="T3922" s="14">
        <f t="shared" si="61"/>
        <v>42687.428935185191</v>
      </c>
    </row>
    <row r="3923" spans="1:20" ht="43.5" x14ac:dyDescent="0.35">
      <c r="A3923">
        <v>3921</v>
      </c>
      <c r="B3923" s="1" t="s">
        <v>3918</v>
      </c>
      <c r="C3923" s="1" t="s">
        <v>8029</v>
      </c>
      <c r="D3923" s="6">
        <v>3000</v>
      </c>
      <c r="E3923" s="6">
        <v>0</v>
      </c>
      <c r="F3923" t="s">
        <v>8221</v>
      </c>
      <c r="G3923" t="s">
        <v>8225</v>
      </c>
      <c r="H3923" t="s">
        <v>8247</v>
      </c>
      <c r="I3923">
        <v>1414346400</v>
      </c>
      <c r="J3923">
        <v>1413291655</v>
      </c>
      <c r="K3923" t="b">
        <v>0</v>
      </c>
      <c r="L3923">
        <v>0</v>
      </c>
      <c r="M3923" t="b">
        <v>0</v>
      </c>
      <c r="N3923" t="s">
        <v>8271</v>
      </c>
      <c r="O3923" s="16">
        <f>Table1[[#This Row],[pledged]]/Table1[[#This Row],[goal]]*100</f>
        <v>0</v>
      </c>
      <c r="P3923" s="6">
        <f>IFERROR(Table1[[#This Row],[pledged]]/Table1[[#This Row],[backers_count]],0)</f>
        <v>0</v>
      </c>
      <c r="Q3923" t="str">
        <f>LEFT(Table1[[#This Row],[Category and Sub-Category]],FIND("/",Table1[[#This Row],[Category and Sub-Category]])-1)</f>
        <v>theater</v>
      </c>
      <c r="R3923" t="str">
        <f>RIGHT(Table1[[#This Row],[Category and Sub-Category]],LEN(Table1[[#This Row],[Category and Sub-Category]])-FIND("/",Table1[[#This Row],[Category and Sub-Category]]))</f>
        <v>plays</v>
      </c>
      <c r="S3923" s="14">
        <f>(((Table1[[#This Row],[launched_at]]/60)/60)/24)+DATE(1970,1,1)</f>
        <v>41926.542303240742</v>
      </c>
      <c r="T3923" s="14">
        <f t="shared" si="61"/>
        <v>41938.75</v>
      </c>
    </row>
    <row r="3924" spans="1:20" ht="43.5" x14ac:dyDescent="0.35">
      <c r="A3924">
        <v>3922</v>
      </c>
      <c r="B3924" s="1" t="s">
        <v>3919</v>
      </c>
      <c r="C3924" s="1" t="s">
        <v>8030</v>
      </c>
      <c r="D3924" s="6">
        <v>750</v>
      </c>
      <c r="E3924" s="6">
        <v>61</v>
      </c>
      <c r="F3924" t="s">
        <v>8221</v>
      </c>
      <c r="G3924" t="s">
        <v>8224</v>
      </c>
      <c r="H3924" t="s">
        <v>8246</v>
      </c>
      <c r="I3924">
        <v>1425337200</v>
      </c>
      <c r="J3924">
        <v>1421432810</v>
      </c>
      <c r="K3924" t="b">
        <v>0</v>
      </c>
      <c r="L3924">
        <v>6</v>
      </c>
      <c r="M3924" t="b">
        <v>0</v>
      </c>
      <c r="N3924" t="s">
        <v>8271</v>
      </c>
      <c r="O3924" s="16">
        <f>Table1[[#This Row],[pledged]]/Table1[[#This Row],[goal]]*100</f>
        <v>8.1333333333333329</v>
      </c>
      <c r="P3924" s="6">
        <f>IFERROR(Table1[[#This Row],[pledged]]/Table1[[#This Row],[backers_count]],0)</f>
        <v>10.166666666666666</v>
      </c>
      <c r="Q3924" t="str">
        <f>LEFT(Table1[[#This Row],[Category and Sub-Category]],FIND("/",Table1[[#This Row],[Category and Sub-Category]])-1)</f>
        <v>theater</v>
      </c>
      <c r="R3924" t="str">
        <f>RIGHT(Table1[[#This Row],[Category and Sub-Category]],LEN(Table1[[#This Row],[Category and Sub-Category]])-FIND("/",Table1[[#This Row],[Category and Sub-Category]]))</f>
        <v>plays</v>
      </c>
      <c r="S3924" s="14">
        <f>(((Table1[[#This Row],[launched_at]]/60)/60)/24)+DATE(1970,1,1)</f>
        <v>42020.768634259264</v>
      </c>
      <c r="T3924" s="14">
        <f t="shared" si="61"/>
        <v>42065.958333333328</v>
      </c>
    </row>
    <row r="3925" spans="1:20" ht="43.5" x14ac:dyDescent="0.35">
      <c r="A3925">
        <v>3923</v>
      </c>
      <c r="B3925" s="1" t="s">
        <v>3920</v>
      </c>
      <c r="C3925" s="1" t="s">
        <v>8031</v>
      </c>
      <c r="D3925" s="6">
        <v>11500</v>
      </c>
      <c r="E3925" s="6">
        <v>1384</v>
      </c>
      <c r="F3925" t="s">
        <v>8221</v>
      </c>
      <c r="G3925" t="s">
        <v>8225</v>
      </c>
      <c r="H3925" t="s">
        <v>8247</v>
      </c>
      <c r="I3925">
        <v>1428622271</v>
      </c>
      <c r="J3925">
        <v>1426203071</v>
      </c>
      <c r="K3925" t="b">
        <v>0</v>
      </c>
      <c r="L3925">
        <v>17</v>
      </c>
      <c r="M3925" t="b">
        <v>0</v>
      </c>
      <c r="N3925" t="s">
        <v>8271</v>
      </c>
      <c r="O3925" s="16">
        <f>Table1[[#This Row],[pledged]]/Table1[[#This Row],[goal]]*100</f>
        <v>12.034782608695652</v>
      </c>
      <c r="P3925" s="6">
        <f>IFERROR(Table1[[#This Row],[pledged]]/Table1[[#This Row],[backers_count]],0)</f>
        <v>81.411764705882348</v>
      </c>
      <c r="Q3925" t="str">
        <f>LEFT(Table1[[#This Row],[Category and Sub-Category]],FIND("/",Table1[[#This Row],[Category and Sub-Category]])-1)</f>
        <v>theater</v>
      </c>
      <c r="R3925" t="str">
        <f>RIGHT(Table1[[#This Row],[Category and Sub-Category]],LEN(Table1[[#This Row],[Category and Sub-Category]])-FIND("/",Table1[[#This Row],[Category and Sub-Category]]))</f>
        <v>plays</v>
      </c>
      <c r="S3925" s="14">
        <f>(((Table1[[#This Row],[launched_at]]/60)/60)/24)+DATE(1970,1,1)</f>
        <v>42075.979988425926</v>
      </c>
      <c r="T3925" s="14">
        <f t="shared" si="61"/>
        <v>42103.979988425926</v>
      </c>
    </row>
    <row r="3926" spans="1:20" ht="43.5" x14ac:dyDescent="0.35">
      <c r="A3926">
        <v>3924</v>
      </c>
      <c r="B3926" s="1" t="s">
        <v>3921</v>
      </c>
      <c r="C3926" s="1" t="s">
        <v>8032</v>
      </c>
      <c r="D3926" s="6">
        <v>15000</v>
      </c>
      <c r="E3926" s="6">
        <v>2290</v>
      </c>
      <c r="F3926" t="s">
        <v>8221</v>
      </c>
      <c r="G3926" t="s">
        <v>8224</v>
      </c>
      <c r="H3926" t="s">
        <v>8246</v>
      </c>
      <c r="I3926">
        <v>1403823722</v>
      </c>
      <c r="J3926">
        <v>1401231722</v>
      </c>
      <c r="K3926" t="b">
        <v>0</v>
      </c>
      <c r="L3926">
        <v>40</v>
      </c>
      <c r="M3926" t="b">
        <v>0</v>
      </c>
      <c r="N3926" t="s">
        <v>8271</v>
      </c>
      <c r="O3926" s="16">
        <f>Table1[[#This Row],[pledged]]/Table1[[#This Row],[goal]]*100</f>
        <v>15.266666666666667</v>
      </c>
      <c r="P3926" s="6">
        <f>IFERROR(Table1[[#This Row],[pledged]]/Table1[[#This Row],[backers_count]],0)</f>
        <v>57.25</v>
      </c>
      <c r="Q3926" t="str">
        <f>LEFT(Table1[[#This Row],[Category and Sub-Category]],FIND("/",Table1[[#This Row],[Category and Sub-Category]])-1)</f>
        <v>theater</v>
      </c>
      <c r="R3926" t="str">
        <f>RIGHT(Table1[[#This Row],[Category and Sub-Category]],LEN(Table1[[#This Row],[Category and Sub-Category]])-FIND("/",Table1[[#This Row],[Category and Sub-Category]]))</f>
        <v>plays</v>
      </c>
      <c r="S3926" s="14">
        <f>(((Table1[[#This Row],[launched_at]]/60)/60)/24)+DATE(1970,1,1)</f>
        <v>41786.959745370368</v>
      </c>
      <c r="T3926" s="14">
        <f t="shared" si="61"/>
        <v>41816.959745370368</v>
      </c>
    </row>
    <row r="3927" spans="1:20" ht="43.5" x14ac:dyDescent="0.35">
      <c r="A3927">
        <v>3925</v>
      </c>
      <c r="B3927" s="1" t="s">
        <v>3922</v>
      </c>
      <c r="C3927" s="1" t="s">
        <v>8033</v>
      </c>
      <c r="D3927" s="6">
        <v>150</v>
      </c>
      <c r="E3927" s="6">
        <v>15</v>
      </c>
      <c r="F3927" t="s">
        <v>8221</v>
      </c>
      <c r="G3927" t="s">
        <v>8224</v>
      </c>
      <c r="H3927" t="s">
        <v>8246</v>
      </c>
      <c r="I3927">
        <v>1406753639</v>
      </c>
      <c r="J3927">
        <v>1404161639</v>
      </c>
      <c r="K3927" t="b">
        <v>0</v>
      </c>
      <c r="L3927">
        <v>3</v>
      </c>
      <c r="M3927" t="b">
        <v>0</v>
      </c>
      <c r="N3927" t="s">
        <v>8271</v>
      </c>
      <c r="O3927" s="16">
        <f>Table1[[#This Row],[pledged]]/Table1[[#This Row],[goal]]*100</f>
        <v>10</v>
      </c>
      <c r="P3927" s="6">
        <f>IFERROR(Table1[[#This Row],[pledged]]/Table1[[#This Row],[backers_count]],0)</f>
        <v>5</v>
      </c>
      <c r="Q3927" t="str">
        <f>LEFT(Table1[[#This Row],[Category and Sub-Category]],FIND("/",Table1[[#This Row],[Category and Sub-Category]])-1)</f>
        <v>theater</v>
      </c>
      <c r="R3927" t="str">
        <f>RIGHT(Table1[[#This Row],[Category and Sub-Category]],LEN(Table1[[#This Row],[Category and Sub-Category]])-FIND("/",Table1[[#This Row],[Category and Sub-Category]]))</f>
        <v>plays</v>
      </c>
      <c r="S3927" s="14">
        <f>(((Table1[[#This Row],[launched_at]]/60)/60)/24)+DATE(1970,1,1)</f>
        <v>41820.870821759258</v>
      </c>
      <c r="T3927" s="14">
        <f t="shared" si="61"/>
        <v>41850.870821759258</v>
      </c>
    </row>
    <row r="3928" spans="1:20" ht="29" x14ac:dyDescent="0.35">
      <c r="A3928">
        <v>3926</v>
      </c>
      <c r="B3928" s="1" t="s">
        <v>3923</v>
      </c>
      <c r="C3928" s="1" t="s">
        <v>8034</v>
      </c>
      <c r="D3928" s="6">
        <v>5000</v>
      </c>
      <c r="E3928" s="6">
        <v>15</v>
      </c>
      <c r="F3928" t="s">
        <v>8221</v>
      </c>
      <c r="G3928" t="s">
        <v>8226</v>
      </c>
      <c r="H3928" t="s">
        <v>8248</v>
      </c>
      <c r="I3928">
        <v>1419645748</v>
      </c>
      <c r="J3928">
        <v>1417053748</v>
      </c>
      <c r="K3928" t="b">
        <v>0</v>
      </c>
      <c r="L3928">
        <v>1</v>
      </c>
      <c r="M3928" t="b">
        <v>0</v>
      </c>
      <c r="N3928" t="s">
        <v>8271</v>
      </c>
      <c r="O3928" s="16">
        <f>Table1[[#This Row],[pledged]]/Table1[[#This Row],[goal]]*100</f>
        <v>0.3</v>
      </c>
      <c r="P3928" s="6">
        <f>IFERROR(Table1[[#This Row],[pledged]]/Table1[[#This Row],[backers_count]],0)</f>
        <v>15</v>
      </c>
      <c r="Q3928" t="str">
        <f>LEFT(Table1[[#This Row],[Category and Sub-Category]],FIND("/",Table1[[#This Row],[Category and Sub-Category]])-1)</f>
        <v>theater</v>
      </c>
      <c r="R3928" t="str">
        <f>RIGHT(Table1[[#This Row],[Category and Sub-Category]],LEN(Table1[[#This Row],[Category and Sub-Category]])-FIND("/",Table1[[#This Row],[Category and Sub-Category]]))</f>
        <v>plays</v>
      </c>
      <c r="S3928" s="14">
        <f>(((Table1[[#This Row],[launched_at]]/60)/60)/24)+DATE(1970,1,1)</f>
        <v>41970.085046296299</v>
      </c>
      <c r="T3928" s="14">
        <f t="shared" si="61"/>
        <v>42000.085046296299</v>
      </c>
    </row>
    <row r="3929" spans="1:20" ht="43.5" x14ac:dyDescent="0.35">
      <c r="A3929">
        <v>3927</v>
      </c>
      <c r="B3929" s="1" t="s">
        <v>3924</v>
      </c>
      <c r="C3929" s="1" t="s">
        <v>8035</v>
      </c>
      <c r="D3929" s="6">
        <v>2500</v>
      </c>
      <c r="E3929" s="6">
        <v>25</v>
      </c>
      <c r="F3929" t="s">
        <v>8221</v>
      </c>
      <c r="G3929" t="s">
        <v>8225</v>
      </c>
      <c r="H3929" t="s">
        <v>8247</v>
      </c>
      <c r="I3929">
        <v>1407565504</v>
      </c>
      <c r="J3929">
        <v>1404973504</v>
      </c>
      <c r="K3929" t="b">
        <v>0</v>
      </c>
      <c r="L3929">
        <v>2</v>
      </c>
      <c r="M3929" t="b">
        <v>0</v>
      </c>
      <c r="N3929" t="s">
        <v>8271</v>
      </c>
      <c r="O3929" s="16">
        <f>Table1[[#This Row],[pledged]]/Table1[[#This Row],[goal]]*100</f>
        <v>1</v>
      </c>
      <c r="P3929" s="6">
        <f>IFERROR(Table1[[#This Row],[pledged]]/Table1[[#This Row],[backers_count]],0)</f>
        <v>12.5</v>
      </c>
      <c r="Q3929" t="str">
        <f>LEFT(Table1[[#This Row],[Category and Sub-Category]],FIND("/",Table1[[#This Row],[Category and Sub-Category]])-1)</f>
        <v>theater</v>
      </c>
      <c r="R3929" t="str">
        <f>RIGHT(Table1[[#This Row],[Category and Sub-Category]],LEN(Table1[[#This Row],[Category and Sub-Category]])-FIND("/",Table1[[#This Row],[Category and Sub-Category]]))</f>
        <v>plays</v>
      </c>
      <c r="S3929" s="14">
        <f>(((Table1[[#This Row],[launched_at]]/60)/60)/24)+DATE(1970,1,1)</f>
        <v>41830.267407407409</v>
      </c>
      <c r="T3929" s="14">
        <f t="shared" si="61"/>
        <v>41860.267407407409</v>
      </c>
    </row>
    <row r="3930" spans="1:20" ht="43.5" x14ac:dyDescent="0.35">
      <c r="A3930">
        <v>3928</v>
      </c>
      <c r="B3930" s="1" t="s">
        <v>3925</v>
      </c>
      <c r="C3930" s="1" t="s">
        <v>8036</v>
      </c>
      <c r="D3930" s="6">
        <v>5000</v>
      </c>
      <c r="E3930" s="6">
        <v>651</v>
      </c>
      <c r="F3930" t="s">
        <v>8221</v>
      </c>
      <c r="G3930" t="s">
        <v>8224</v>
      </c>
      <c r="H3930" t="s">
        <v>8246</v>
      </c>
      <c r="I3930">
        <v>1444971540</v>
      </c>
      <c r="J3930">
        <v>1442593427</v>
      </c>
      <c r="K3930" t="b">
        <v>0</v>
      </c>
      <c r="L3930">
        <v>7</v>
      </c>
      <c r="M3930" t="b">
        <v>0</v>
      </c>
      <c r="N3930" t="s">
        <v>8271</v>
      </c>
      <c r="O3930" s="16">
        <f>Table1[[#This Row],[pledged]]/Table1[[#This Row],[goal]]*100</f>
        <v>13.020000000000001</v>
      </c>
      <c r="P3930" s="6">
        <f>IFERROR(Table1[[#This Row],[pledged]]/Table1[[#This Row],[backers_count]],0)</f>
        <v>93</v>
      </c>
      <c r="Q3930" t="str">
        <f>LEFT(Table1[[#This Row],[Category and Sub-Category]],FIND("/",Table1[[#This Row],[Category and Sub-Category]])-1)</f>
        <v>theater</v>
      </c>
      <c r="R3930" t="str">
        <f>RIGHT(Table1[[#This Row],[Category and Sub-Category]],LEN(Table1[[#This Row],[Category and Sub-Category]])-FIND("/",Table1[[#This Row],[Category and Sub-Category]]))</f>
        <v>plays</v>
      </c>
      <c r="S3930" s="14">
        <f>(((Table1[[#This Row],[launched_at]]/60)/60)/24)+DATE(1970,1,1)</f>
        <v>42265.683182870373</v>
      </c>
      <c r="T3930" s="14">
        <f t="shared" si="61"/>
        <v>42293.207638888889</v>
      </c>
    </row>
    <row r="3931" spans="1:20" ht="43.5" x14ac:dyDescent="0.35">
      <c r="A3931">
        <v>3929</v>
      </c>
      <c r="B3931" s="1" t="s">
        <v>3926</v>
      </c>
      <c r="C3931" s="1" t="s">
        <v>8037</v>
      </c>
      <c r="D3931" s="6">
        <v>20000</v>
      </c>
      <c r="E3931" s="6">
        <v>453</v>
      </c>
      <c r="F3931" t="s">
        <v>8221</v>
      </c>
      <c r="G3931" t="s">
        <v>8224</v>
      </c>
      <c r="H3931" t="s">
        <v>8246</v>
      </c>
      <c r="I3931">
        <v>1474228265</v>
      </c>
      <c r="J3931">
        <v>1471636265</v>
      </c>
      <c r="K3931" t="b">
        <v>0</v>
      </c>
      <c r="L3931">
        <v>14</v>
      </c>
      <c r="M3931" t="b">
        <v>0</v>
      </c>
      <c r="N3931" t="s">
        <v>8271</v>
      </c>
      <c r="O3931" s="16">
        <f>Table1[[#This Row],[pledged]]/Table1[[#This Row],[goal]]*100</f>
        <v>2.2650000000000001</v>
      </c>
      <c r="P3931" s="6">
        <f>IFERROR(Table1[[#This Row],[pledged]]/Table1[[#This Row],[backers_count]],0)</f>
        <v>32.357142857142854</v>
      </c>
      <c r="Q3931" t="str">
        <f>LEFT(Table1[[#This Row],[Category and Sub-Category]],FIND("/",Table1[[#This Row],[Category and Sub-Category]])-1)</f>
        <v>theater</v>
      </c>
      <c r="R3931" t="str">
        <f>RIGHT(Table1[[#This Row],[Category and Sub-Category]],LEN(Table1[[#This Row],[Category and Sub-Category]])-FIND("/",Table1[[#This Row],[Category and Sub-Category]]))</f>
        <v>plays</v>
      </c>
      <c r="S3931" s="14">
        <f>(((Table1[[#This Row],[launched_at]]/60)/60)/24)+DATE(1970,1,1)</f>
        <v>42601.827141203699</v>
      </c>
      <c r="T3931" s="14">
        <f t="shared" si="61"/>
        <v>42631.827141203699</v>
      </c>
    </row>
    <row r="3932" spans="1:20" ht="43.5" x14ac:dyDescent="0.35">
      <c r="A3932">
        <v>3930</v>
      </c>
      <c r="B3932" s="1" t="s">
        <v>3927</v>
      </c>
      <c r="C3932" s="1" t="s">
        <v>8038</v>
      </c>
      <c r="D3932" s="6">
        <v>10000</v>
      </c>
      <c r="E3932" s="6">
        <v>0</v>
      </c>
      <c r="F3932" t="s">
        <v>8221</v>
      </c>
      <c r="G3932" t="s">
        <v>8226</v>
      </c>
      <c r="H3932" t="s">
        <v>8248</v>
      </c>
      <c r="I3932">
        <v>1459490400</v>
      </c>
      <c r="J3932">
        <v>1457078868</v>
      </c>
      <c r="K3932" t="b">
        <v>0</v>
      </c>
      <c r="L3932">
        <v>0</v>
      </c>
      <c r="M3932" t="b">
        <v>0</v>
      </c>
      <c r="N3932" t="s">
        <v>8271</v>
      </c>
      <c r="O3932" s="16">
        <f>Table1[[#This Row],[pledged]]/Table1[[#This Row],[goal]]*100</f>
        <v>0</v>
      </c>
      <c r="P3932" s="6">
        <f>IFERROR(Table1[[#This Row],[pledged]]/Table1[[#This Row],[backers_count]],0)</f>
        <v>0</v>
      </c>
      <c r="Q3932" t="str">
        <f>LEFT(Table1[[#This Row],[Category and Sub-Category]],FIND("/",Table1[[#This Row],[Category and Sub-Category]])-1)</f>
        <v>theater</v>
      </c>
      <c r="R3932" t="str">
        <f>RIGHT(Table1[[#This Row],[Category and Sub-Category]],LEN(Table1[[#This Row],[Category and Sub-Category]])-FIND("/",Table1[[#This Row],[Category and Sub-Category]]))</f>
        <v>plays</v>
      </c>
      <c r="S3932" s="14">
        <f>(((Table1[[#This Row],[launched_at]]/60)/60)/24)+DATE(1970,1,1)</f>
        <v>42433.338749999995</v>
      </c>
      <c r="T3932" s="14">
        <f t="shared" si="61"/>
        <v>42461.25</v>
      </c>
    </row>
    <row r="3933" spans="1:20" ht="43.5" x14ac:dyDescent="0.35">
      <c r="A3933">
        <v>3931</v>
      </c>
      <c r="B3933" s="1" t="s">
        <v>3928</v>
      </c>
      <c r="C3933" s="1" t="s">
        <v>8039</v>
      </c>
      <c r="D3933" s="6">
        <v>8000</v>
      </c>
      <c r="E3933" s="6">
        <v>0</v>
      </c>
      <c r="F3933" t="s">
        <v>8221</v>
      </c>
      <c r="G3933" t="s">
        <v>8224</v>
      </c>
      <c r="H3933" t="s">
        <v>8246</v>
      </c>
      <c r="I3933">
        <v>1441510707</v>
      </c>
      <c r="J3933">
        <v>1439350707</v>
      </c>
      <c r="K3933" t="b">
        <v>0</v>
      </c>
      <c r="L3933">
        <v>0</v>
      </c>
      <c r="M3933" t="b">
        <v>0</v>
      </c>
      <c r="N3933" t="s">
        <v>8271</v>
      </c>
      <c r="O3933" s="16">
        <f>Table1[[#This Row],[pledged]]/Table1[[#This Row],[goal]]*100</f>
        <v>0</v>
      </c>
      <c r="P3933" s="6">
        <f>IFERROR(Table1[[#This Row],[pledged]]/Table1[[#This Row],[backers_count]],0)</f>
        <v>0</v>
      </c>
      <c r="Q3933" t="str">
        <f>LEFT(Table1[[#This Row],[Category and Sub-Category]],FIND("/",Table1[[#This Row],[Category and Sub-Category]])-1)</f>
        <v>theater</v>
      </c>
      <c r="R3933" t="str">
        <f>RIGHT(Table1[[#This Row],[Category and Sub-Category]],LEN(Table1[[#This Row],[Category and Sub-Category]])-FIND("/",Table1[[#This Row],[Category and Sub-Category]]))</f>
        <v>plays</v>
      </c>
      <c r="S3933" s="14">
        <f>(((Table1[[#This Row],[launched_at]]/60)/60)/24)+DATE(1970,1,1)</f>
        <v>42228.151701388888</v>
      </c>
      <c r="T3933" s="14">
        <f t="shared" si="61"/>
        <v>42253.151701388888</v>
      </c>
    </row>
    <row r="3934" spans="1:20" ht="43.5" x14ac:dyDescent="0.35">
      <c r="A3934">
        <v>3932</v>
      </c>
      <c r="B3934" s="1" t="s">
        <v>3929</v>
      </c>
      <c r="C3934" s="1" t="s">
        <v>8040</v>
      </c>
      <c r="D3934" s="6">
        <v>12000</v>
      </c>
      <c r="E3934" s="6">
        <v>1</v>
      </c>
      <c r="F3934" t="s">
        <v>8221</v>
      </c>
      <c r="G3934" t="s">
        <v>8224</v>
      </c>
      <c r="H3934" t="s">
        <v>8246</v>
      </c>
      <c r="I3934">
        <v>1458097364</v>
      </c>
      <c r="J3934">
        <v>1455508964</v>
      </c>
      <c r="K3934" t="b">
        <v>0</v>
      </c>
      <c r="L3934">
        <v>1</v>
      </c>
      <c r="M3934" t="b">
        <v>0</v>
      </c>
      <c r="N3934" t="s">
        <v>8271</v>
      </c>
      <c r="O3934" s="16">
        <f>Table1[[#This Row],[pledged]]/Table1[[#This Row],[goal]]*100</f>
        <v>8.3333333333333332E-3</v>
      </c>
      <c r="P3934" s="6">
        <f>IFERROR(Table1[[#This Row],[pledged]]/Table1[[#This Row],[backers_count]],0)</f>
        <v>1</v>
      </c>
      <c r="Q3934" t="str">
        <f>LEFT(Table1[[#This Row],[Category and Sub-Category]],FIND("/",Table1[[#This Row],[Category and Sub-Category]])-1)</f>
        <v>theater</v>
      </c>
      <c r="R3934" t="str">
        <f>RIGHT(Table1[[#This Row],[Category and Sub-Category]],LEN(Table1[[#This Row],[Category and Sub-Category]])-FIND("/",Table1[[#This Row],[Category and Sub-Category]]))</f>
        <v>plays</v>
      </c>
      <c r="S3934" s="14">
        <f>(((Table1[[#This Row],[launched_at]]/60)/60)/24)+DATE(1970,1,1)</f>
        <v>42415.168564814812</v>
      </c>
      <c r="T3934" s="14">
        <f t="shared" si="61"/>
        <v>42445.126898148148</v>
      </c>
    </row>
    <row r="3935" spans="1:20" ht="43.5" x14ac:dyDescent="0.35">
      <c r="A3935">
        <v>3933</v>
      </c>
      <c r="B3935" s="1" t="s">
        <v>3930</v>
      </c>
      <c r="C3935" s="1" t="s">
        <v>8041</v>
      </c>
      <c r="D3935" s="6">
        <v>7000</v>
      </c>
      <c r="E3935" s="6">
        <v>1102</v>
      </c>
      <c r="F3935" t="s">
        <v>8221</v>
      </c>
      <c r="G3935" t="s">
        <v>8224</v>
      </c>
      <c r="H3935" t="s">
        <v>8246</v>
      </c>
      <c r="I3935">
        <v>1468716180</v>
      </c>
      <c r="J3935">
        <v>1466205262</v>
      </c>
      <c r="K3935" t="b">
        <v>0</v>
      </c>
      <c r="L3935">
        <v>12</v>
      </c>
      <c r="M3935" t="b">
        <v>0</v>
      </c>
      <c r="N3935" t="s">
        <v>8271</v>
      </c>
      <c r="O3935" s="16">
        <f>Table1[[#This Row],[pledged]]/Table1[[#This Row],[goal]]*100</f>
        <v>15.742857142857142</v>
      </c>
      <c r="P3935" s="6">
        <f>IFERROR(Table1[[#This Row],[pledged]]/Table1[[#This Row],[backers_count]],0)</f>
        <v>91.833333333333329</v>
      </c>
      <c r="Q3935" t="str">
        <f>LEFT(Table1[[#This Row],[Category and Sub-Category]],FIND("/",Table1[[#This Row],[Category and Sub-Category]])-1)</f>
        <v>theater</v>
      </c>
      <c r="R3935" t="str">
        <f>RIGHT(Table1[[#This Row],[Category and Sub-Category]],LEN(Table1[[#This Row],[Category and Sub-Category]])-FIND("/",Table1[[#This Row],[Category and Sub-Category]]))</f>
        <v>plays</v>
      </c>
      <c r="S3935" s="14">
        <f>(((Table1[[#This Row],[launched_at]]/60)/60)/24)+DATE(1970,1,1)</f>
        <v>42538.968310185184</v>
      </c>
      <c r="T3935" s="14">
        <f t="shared" si="61"/>
        <v>42568.029861111107</v>
      </c>
    </row>
    <row r="3936" spans="1:20" ht="43.5" x14ac:dyDescent="0.35">
      <c r="A3936">
        <v>3934</v>
      </c>
      <c r="B3936" s="1" t="s">
        <v>3931</v>
      </c>
      <c r="C3936" s="1" t="s">
        <v>8042</v>
      </c>
      <c r="D3936" s="6">
        <v>5000</v>
      </c>
      <c r="E3936" s="6">
        <v>550</v>
      </c>
      <c r="F3936" t="s">
        <v>8221</v>
      </c>
      <c r="G3936" t="s">
        <v>8224</v>
      </c>
      <c r="H3936" t="s">
        <v>8246</v>
      </c>
      <c r="I3936">
        <v>1443704400</v>
      </c>
      <c r="J3936">
        <v>1439827639</v>
      </c>
      <c r="K3936" t="b">
        <v>0</v>
      </c>
      <c r="L3936">
        <v>12</v>
      </c>
      <c r="M3936" t="b">
        <v>0</v>
      </c>
      <c r="N3936" t="s">
        <v>8271</v>
      </c>
      <c r="O3936" s="16">
        <f>Table1[[#This Row],[pledged]]/Table1[[#This Row],[goal]]*100</f>
        <v>11</v>
      </c>
      <c r="P3936" s="6">
        <f>IFERROR(Table1[[#This Row],[pledged]]/Table1[[#This Row],[backers_count]],0)</f>
        <v>45.833333333333336</v>
      </c>
      <c r="Q3936" t="str">
        <f>LEFT(Table1[[#This Row],[Category and Sub-Category]],FIND("/",Table1[[#This Row],[Category and Sub-Category]])-1)</f>
        <v>theater</v>
      </c>
      <c r="R3936" t="str">
        <f>RIGHT(Table1[[#This Row],[Category and Sub-Category]],LEN(Table1[[#This Row],[Category and Sub-Category]])-FIND("/",Table1[[#This Row],[Category and Sub-Category]]))</f>
        <v>plays</v>
      </c>
      <c r="S3936" s="14">
        <f>(((Table1[[#This Row],[launched_at]]/60)/60)/24)+DATE(1970,1,1)</f>
        <v>42233.671747685185</v>
      </c>
      <c r="T3936" s="14">
        <f t="shared" si="61"/>
        <v>42278.541666666672</v>
      </c>
    </row>
    <row r="3937" spans="1:20" ht="58" x14ac:dyDescent="0.35">
      <c r="A3937">
        <v>3935</v>
      </c>
      <c r="B3937" s="1" t="s">
        <v>3932</v>
      </c>
      <c r="C3937" s="1" t="s">
        <v>8043</v>
      </c>
      <c r="D3937" s="6">
        <v>3000</v>
      </c>
      <c r="E3937" s="6">
        <v>1315</v>
      </c>
      <c r="F3937" t="s">
        <v>8221</v>
      </c>
      <c r="G3937" t="s">
        <v>8225</v>
      </c>
      <c r="H3937" t="s">
        <v>8247</v>
      </c>
      <c r="I3937">
        <v>1443973546</v>
      </c>
      <c r="J3937">
        <v>1438789546</v>
      </c>
      <c r="K3937" t="b">
        <v>0</v>
      </c>
      <c r="L3937">
        <v>23</v>
      </c>
      <c r="M3937" t="b">
        <v>0</v>
      </c>
      <c r="N3937" t="s">
        <v>8271</v>
      </c>
      <c r="O3937" s="16">
        <f>Table1[[#This Row],[pledged]]/Table1[[#This Row],[goal]]*100</f>
        <v>43.833333333333336</v>
      </c>
      <c r="P3937" s="6">
        <f>IFERROR(Table1[[#This Row],[pledged]]/Table1[[#This Row],[backers_count]],0)</f>
        <v>57.173913043478258</v>
      </c>
      <c r="Q3937" t="str">
        <f>LEFT(Table1[[#This Row],[Category and Sub-Category]],FIND("/",Table1[[#This Row],[Category and Sub-Category]])-1)</f>
        <v>theater</v>
      </c>
      <c r="R3937" t="str">
        <f>RIGHT(Table1[[#This Row],[Category and Sub-Category]],LEN(Table1[[#This Row],[Category and Sub-Category]])-FIND("/",Table1[[#This Row],[Category and Sub-Category]]))</f>
        <v>plays</v>
      </c>
      <c r="S3937" s="14">
        <f>(((Table1[[#This Row],[launched_at]]/60)/60)/24)+DATE(1970,1,1)</f>
        <v>42221.656782407401</v>
      </c>
      <c r="T3937" s="14">
        <f t="shared" si="61"/>
        <v>42281.656782407401</v>
      </c>
    </row>
    <row r="3938" spans="1:20" ht="43.5" x14ac:dyDescent="0.35">
      <c r="A3938">
        <v>3936</v>
      </c>
      <c r="B3938" s="1" t="s">
        <v>3933</v>
      </c>
      <c r="C3938" s="1" t="s">
        <v>8044</v>
      </c>
      <c r="D3938" s="6">
        <v>20000</v>
      </c>
      <c r="E3938" s="6">
        <v>0</v>
      </c>
      <c r="F3938" t="s">
        <v>8221</v>
      </c>
      <c r="G3938" t="s">
        <v>8224</v>
      </c>
      <c r="H3938" t="s">
        <v>8246</v>
      </c>
      <c r="I3938">
        <v>1480576720</v>
      </c>
      <c r="J3938">
        <v>1477981120</v>
      </c>
      <c r="K3938" t="b">
        <v>0</v>
      </c>
      <c r="L3938">
        <v>0</v>
      </c>
      <c r="M3938" t="b">
        <v>0</v>
      </c>
      <c r="N3938" t="s">
        <v>8271</v>
      </c>
      <c r="O3938" s="16">
        <f>Table1[[#This Row],[pledged]]/Table1[[#This Row],[goal]]*100</f>
        <v>0</v>
      </c>
      <c r="P3938" s="6">
        <f>IFERROR(Table1[[#This Row],[pledged]]/Table1[[#This Row],[backers_count]],0)</f>
        <v>0</v>
      </c>
      <c r="Q3938" t="str">
        <f>LEFT(Table1[[#This Row],[Category and Sub-Category]],FIND("/",Table1[[#This Row],[Category and Sub-Category]])-1)</f>
        <v>theater</v>
      </c>
      <c r="R3938" t="str">
        <f>RIGHT(Table1[[#This Row],[Category and Sub-Category]],LEN(Table1[[#This Row],[Category and Sub-Category]])-FIND("/",Table1[[#This Row],[Category and Sub-Category]]))</f>
        <v>plays</v>
      </c>
      <c r="S3938" s="14">
        <f>(((Table1[[#This Row],[launched_at]]/60)/60)/24)+DATE(1970,1,1)</f>
        <v>42675.262962962966</v>
      </c>
      <c r="T3938" s="14">
        <f t="shared" si="61"/>
        <v>42705.304629629631</v>
      </c>
    </row>
    <row r="3939" spans="1:20" ht="43.5" x14ac:dyDescent="0.35">
      <c r="A3939">
        <v>3937</v>
      </c>
      <c r="B3939" s="1" t="s">
        <v>3934</v>
      </c>
      <c r="C3939" s="1" t="s">
        <v>8045</v>
      </c>
      <c r="D3939" s="6">
        <v>2885</v>
      </c>
      <c r="E3939" s="6">
        <v>2485</v>
      </c>
      <c r="F3939" t="s">
        <v>8221</v>
      </c>
      <c r="G3939" t="s">
        <v>8224</v>
      </c>
      <c r="H3939" t="s">
        <v>8246</v>
      </c>
      <c r="I3939">
        <v>1468249760</v>
      </c>
      <c r="J3939">
        <v>1465830560</v>
      </c>
      <c r="K3939" t="b">
        <v>0</v>
      </c>
      <c r="L3939">
        <v>10</v>
      </c>
      <c r="M3939" t="b">
        <v>0</v>
      </c>
      <c r="N3939" t="s">
        <v>8271</v>
      </c>
      <c r="O3939" s="16">
        <f>Table1[[#This Row],[pledged]]/Table1[[#This Row],[goal]]*100</f>
        <v>86.135181975736558</v>
      </c>
      <c r="P3939" s="6">
        <f>IFERROR(Table1[[#This Row],[pledged]]/Table1[[#This Row],[backers_count]],0)</f>
        <v>248.5</v>
      </c>
      <c r="Q3939" t="str">
        <f>LEFT(Table1[[#This Row],[Category and Sub-Category]],FIND("/",Table1[[#This Row],[Category and Sub-Category]])-1)</f>
        <v>theater</v>
      </c>
      <c r="R3939" t="str">
        <f>RIGHT(Table1[[#This Row],[Category and Sub-Category]],LEN(Table1[[#This Row],[Category and Sub-Category]])-FIND("/",Table1[[#This Row],[Category and Sub-Category]]))</f>
        <v>plays</v>
      </c>
      <c r="S3939" s="14">
        <f>(((Table1[[#This Row],[launched_at]]/60)/60)/24)+DATE(1970,1,1)</f>
        <v>42534.631481481483</v>
      </c>
      <c r="T3939" s="14">
        <f t="shared" si="61"/>
        <v>42562.631481481483</v>
      </c>
    </row>
    <row r="3940" spans="1:20" ht="43.5" x14ac:dyDescent="0.35">
      <c r="A3940">
        <v>3938</v>
      </c>
      <c r="B3940" s="1" t="s">
        <v>3935</v>
      </c>
      <c r="C3940" s="1" t="s">
        <v>8046</v>
      </c>
      <c r="D3940" s="6">
        <v>3255</v>
      </c>
      <c r="E3940" s="6">
        <v>397</v>
      </c>
      <c r="F3940" t="s">
        <v>8221</v>
      </c>
      <c r="G3940" t="s">
        <v>8224</v>
      </c>
      <c r="H3940" t="s">
        <v>8246</v>
      </c>
      <c r="I3940">
        <v>1435441454</v>
      </c>
      <c r="J3940">
        <v>1432763054</v>
      </c>
      <c r="K3940" t="b">
        <v>0</v>
      </c>
      <c r="L3940">
        <v>5</v>
      </c>
      <c r="M3940" t="b">
        <v>0</v>
      </c>
      <c r="N3940" t="s">
        <v>8271</v>
      </c>
      <c r="O3940" s="16">
        <f>Table1[[#This Row],[pledged]]/Table1[[#This Row],[goal]]*100</f>
        <v>12.196620583717358</v>
      </c>
      <c r="P3940" s="6">
        <f>IFERROR(Table1[[#This Row],[pledged]]/Table1[[#This Row],[backers_count]],0)</f>
        <v>79.400000000000006</v>
      </c>
      <c r="Q3940" t="str">
        <f>LEFT(Table1[[#This Row],[Category and Sub-Category]],FIND("/",Table1[[#This Row],[Category and Sub-Category]])-1)</f>
        <v>theater</v>
      </c>
      <c r="R3940" t="str">
        <f>RIGHT(Table1[[#This Row],[Category and Sub-Category]],LEN(Table1[[#This Row],[Category and Sub-Category]])-FIND("/",Table1[[#This Row],[Category and Sub-Category]]))</f>
        <v>plays</v>
      </c>
      <c r="S3940" s="14">
        <f>(((Table1[[#This Row],[launched_at]]/60)/60)/24)+DATE(1970,1,1)</f>
        <v>42151.905717592599</v>
      </c>
      <c r="T3940" s="14">
        <f t="shared" si="61"/>
        <v>42182.905717592599</v>
      </c>
    </row>
    <row r="3941" spans="1:20" ht="43.5" x14ac:dyDescent="0.35">
      <c r="A3941">
        <v>3939</v>
      </c>
      <c r="B3941" s="1" t="s">
        <v>3936</v>
      </c>
      <c r="C3941" s="1" t="s">
        <v>8047</v>
      </c>
      <c r="D3941" s="6">
        <v>5000</v>
      </c>
      <c r="E3941" s="6">
        <v>5</v>
      </c>
      <c r="F3941" t="s">
        <v>8221</v>
      </c>
      <c r="G3941" t="s">
        <v>8226</v>
      </c>
      <c r="H3941" t="s">
        <v>8248</v>
      </c>
      <c r="I3941">
        <v>1412656200</v>
      </c>
      <c r="J3941">
        <v>1412328979</v>
      </c>
      <c r="K3941" t="b">
        <v>0</v>
      </c>
      <c r="L3941">
        <v>1</v>
      </c>
      <c r="M3941" t="b">
        <v>0</v>
      </c>
      <c r="N3941" t="s">
        <v>8271</v>
      </c>
      <c r="O3941" s="16">
        <f>Table1[[#This Row],[pledged]]/Table1[[#This Row],[goal]]*100</f>
        <v>0.1</v>
      </c>
      <c r="P3941" s="6">
        <f>IFERROR(Table1[[#This Row],[pledged]]/Table1[[#This Row],[backers_count]],0)</f>
        <v>5</v>
      </c>
      <c r="Q3941" t="str">
        <f>LEFT(Table1[[#This Row],[Category and Sub-Category]],FIND("/",Table1[[#This Row],[Category and Sub-Category]])-1)</f>
        <v>theater</v>
      </c>
      <c r="R3941" t="str">
        <f>RIGHT(Table1[[#This Row],[Category and Sub-Category]],LEN(Table1[[#This Row],[Category and Sub-Category]])-FIND("/",Table1[[#This Row],[Category and Sub-Category]]))</f>
        <v>plays</v>
      </c>
      <c r="S3941" s="14">
        <f>(((Table1[[#This Row],[launched_at]]/60)/60)/24)+DATE(1970,1,1)</f>
        <v>41915.400219907409</v>
      </c>
      <c r="T3941" s="14">
        <f t="shared" si="61"/>
        <v>41919.1875</v>
      </c>
    </row>
    <row r="3942" spans="1:20" ht="43.5" x14ac:dyDescent="0.35">
      <c r="A3942">
        <v>3940</v>
      </c>
      <c r="B3942" s="1" t="s">
        <v>3937</v>
      </c>
      <c r="C3942" s="1" t="s">
        <v>8048</v>
      </c>
      <c r="D3942" s="6">
        <v>5000</v>
      </c>
      <c r="E3942" s="6">
        <v>11</v>
      </c>
      <c r="F3942" t="s">
        <v>8221</v>
      </c>
      <c r="G3942" t="s">
        <v>8224</v>
      </c>
      <c r="H3942" t="s">
        <v>8246</v>
      </c>
      <c r="I3942">
        <v>1420199351</v>
      </c>
      <c r="J3942">
        <v>1416311351</v>
      </c>
      <c r="K3942" t="b">
        <v>0</v>
      </c>
      <c r="L3942">
        <v>2</v>
      </c>
      <c r="M3942" t="b">
        <v>0</v>
      </c>
      <c r="N3942" t="s">
        <v>8271</v>
      </c>
      <c r="O3942" s="16">
        <f>Table1[[#This Row],[pledged]]/Table1[[#This Row],[goal]]*100</f>
        <v>0.22</v>
      </c>
      <c r="P3942" s="6">
        <f>IFERROR(Table1[[#This Row],[pledged]]/Table1[[#This Row],[backers_count]],0)</f>
        <v>5.5</v>
      </c>
      <c r="Q3942" t="str">
        <f>LEFT(Table1[[#This Row],[Category and Sub-Category]],FIND("/",Table1[[#This Row],[Category and Sub-Category]])-1)</f>
        <v>theater</v>
      </c>
      <c r="R3942" t="str">
        <f>RIGHT(Table1[[#This Row],[Category and Sub-Category]],LEN(Table1[[#This Row],[Category and Sub-Category]])-FIND("/",Table1[[#This Row],[Category and Sub-Category]]))</f>
        <v>plays</v>
      </c>
      <c r="S3942" s="14">
        <f>(((Table1[[#This Row],[launched_at]]/60)/60)/24)+DATE(1970,1,1)</f>
        <v>41961.492488425924</v>
      </c>
      <c r="T3942" s="14">
        <f t="shared" si="61"/>
        <v>42006.492488425924</v>
      </c>
    </row>
    <row r="3943" spans="1:20" ht="72.5" x14ac:dyDescent="0.35">
      <c r="A3943">
        <v>3941</v>
      </c>
      <c r="B3943" s="1" t="s">
        <v>3938</v>
      </c>
      <c r="C3943" s="1" t="s">
        <v>8049</v>
      </c>
      <c r="D3943" s="6">
        <v>5500</v>
      </c>
      <c r="E3943" s="6">
        <v>50</v>
      </c>
      <c r="F3943" t="s">
        <v>8221</v>
      </c>
      <c r="G3943" t="s">
        <v>8224</v>
      </c>
      <c r="H3943" t="s">
        <v>8246</v>
      </c>
      <c r="I3943">
        <v>1416877200</v>
      </c>
      <c r="J3943">
        <v>1414505137</v>
      </c>
      <c r="K3943" t="b">
        <v>0</v>
      </c>
      <c r="L3943">
        <v>2</v>
      </c>
      <c r="M3943" t="b">
        <v>0</v>
      </c>
      <c r="N3943" t="s">
        <v>8271</v>
      </c>
      <c r="O3943" s="16">
        <f>Table1[[#This Row],[pledged]]/Table1[[#This Row],[goal]]*100</f>
        <v>0.90909090909090906</v>
      </c>
      <c r="P3943" s="6">
        <f>IFERROR(Table1[[#This Row],[pledged]]/Table1[[#This Row],[backers_count]],0)</f>
        <v>25</v>
      </c>
      <c r="Q3943" t="str">
        <f>LEFT(Table1[[#This Row],[Category and Sub-Category]],FIND("/",Table1[[#This Row],[Category and Sub-Category]])-1)</f>
        <v>theater</v>
      </c>
      <c r="R3943" t="str">
        <f>RIGHT(Table1[[#This Row],[Category and Sub-Category]],LEN(Table1[[#This Row],[Category and Sub-Category]])-FIND("/",Table1[[#This Row],[Category and Sub-Category]]))</f>
        <v>plays</v>
      </c>
      <c r="S3943" s="14">
        <f>(((Table1[[#This Row],[launched_at]]/60)/60)/24)+DATE(1970,1,1)</f>
        <v>41940.587233796294</v>
      </c>
      <c r="T3943" s="14">
        <f t="shared" si="61"/>
        <v>41968.041666666672</v>
      </c>
    </row>
    <row r="3944" spans="1:20" ht="43.5" x14ac:dyDescent="0.35">
      <c r="A3944">
        <v>3942</v>
      </c>
      <c r="B3944" s="1" t="s">
        <v>3939</v>
      </c>
      <c r="C3944" s="1" t="s">
        <v>8050</v>
      </c>
      <c r="D3944" s="6">
        <v>1200</v>
      </c>
      <c r="E3944" s="6">
        <v>0</v>
      </c>
      <c r="F3944" t="s">
        <v>8221</v>
      </c>
      <c r="G3944" t="s">
        <v>8224</v>
      </c>
      <c r="H3944" t="s">
        <v>8246</v>
      </c>
      <c r="I3944">
        <v>1434490914</v>
      </c>
      <c r="J3944">
        <v>1429306914</v>
      </c>
      <c r="K3944" t="b">
        <v>0</v>
      </c>
      <c r="L3944">
        <v>0</v>
      </c>
      <c r="M3944" t="b">
        <v>0</v>
      </c>
      <c r="N3944" t="s">
        <v>8271</v>
      </c>
      <c r="O3944" s="16">
        <f>Table1[[#This Row],[pledged]]/Table1[[#This Row],[goal]]*100</f>
        <v>0</v>
      </c>
      <c r="P3944" s="6">
        <f>IFERROR(Table1[[#This Row],[pledged]]/Table1[[#This Row],[backers_count]],0)</f>
        <v>0</v>
      </c>
      <c r="Q3944" t="str">
        <f>LEFT(Table1[[#This Row],[Category and Sub-Category]],FIND("/",Table1[[#This Row],[Category and Sub-Category]])-1)</f>
        <v>theater</v>
      </c>
      <c r="R3944" t="str">
        <f>RIGHT(Table1[[#This Row],[Category and Sub-Category]],LEN(Table1[[#This Row],[Category and Sub-Category]])-FIND("/",Table1[[#This Row],[Category and Sub-Category]]))</f>
        <v>plays</v>
      </c>
      <c r="S3944" s="14">
        <f>(((Table1[[#This Row],[launched_at]]/60)/60)/24)+DATE(1970,1,1)</f>
        <v>42111.904097222221</v>
      </c>
      <c r="T3944" s="14">
        <f t="shared" si="61"/>
        <v>42171.904097222221</v>
      </c>
    </row>
    <row r="3945" spans="1:20" ht="43.5" x14ac:dyDescent="0.35">
      <c r="A3945">
        <v>3943</v>
      </c>
      <c r="B3945" s="1" t="s">
        <v>3940</v>
      </c>
      <c r="C3945" s="1" t="s">
        <v>8051</v>
      </c>
      <c r="D3945" s="6">
        <v>5000</v>
      </c>
      <c r="E3945" s="6">
        <v>1782</v>
      </c>
      <c r="F3945" t="s">
        <v>8221</v>
      </c>
      <c r="G3945" t="s">
        <v>8224</v>
      </c>
      <c r="H3945" t="s">
        <v>8246</v>
      </c>
      <c r="I3945">
        <v>1446483000</v>
      </c>
      <c r="J3945">
        <v>1443811268</v>
      </c>
      <c r="K3945" t="b">
        <v>0</v>
      </c>
      <c r="L3945">
        <v>13</v>
      </c>
      <c r="M3945" t="b">
        <v>0</v>
      </c>
      <c r="N3945" t="s">
        <v>8271</v>
      </c>
      <c r="O3945" s="16">
        <f>Table1[[#This Row],[pledged]]/Table1[[#This Row],[goal]]*100</f>
        <v>35.64</v>
      </c>
      <c r="P3945" s="6">
        <f>IFERROR(Table1[[#This Row],[pledged]]/Table1[[#This Row],[backers_count]],0)</f>
        <v>137.07692307692307</v>
      </c>
      <c r="Q3945" t="str">
        <f>LEFT(Table1[[#This Row],[Category and Sub-Category]],FIND("/",Table1[[#This Row],[Category and Sub-Category]])-1)</f>
        <v>theater</v>
      </c>
      <c r="R3945" t="str">
        <f>RIGHT(Table1[[#This Row],[Category and Sub-Category]],LEN(Table1[[#This Row],[Category and Sub-Category]])-FIND("/",Table1[[#This Row],[Category and Sub-Category]]))</f>
        <v>plays</v>
      </c>
      <c r="S3945" s="14">
        <f>(((Table1[[#This Row],[launched_at]]/60)/60)/24)+DATE(1970,1,1)</f>
        <v>42279.778564814813</v>
      </c>
      <c r="T3945" s="14">
        <f t="shared" si="61"/>
        <v>42310.701388888891</v>
      </c>
    </row>
    <row r="3946" spans="1:20" ht="58" x14ac:dyDescent="0.35">
      <c r="A3946">
        <v>3944</v>
      </c>
      <c r="B3946" s="1" t="s">
        <v>3941</v>
      </c>
      <c r="C3946" s="1" t="s">
        <v>8052</v>
      </c>
      <c r="D3946" s="6">
        <v>5000</v>
      </c>
      <c r="E3946" s="6">
        <v>0</v>
      </c>
      <c r="F3946" t="s">
        <v>8221</v>
      </c>
      <c r="G3946" t="s">
        <v>8224</v>
      </c>
      <c r="H3946" t="s">
        <v>8246</v>
      </c>
      <c r="I3946">
        <v>1440690875</v>
      </c>
      <c r="J3946">
        <v>1438098875</v>
      </c>
      <c r="K3946" t="b">
        <v>0</v>
      </c>
      <c r="L3946">
        <v>0</v>
      </c>
      <c r="M3946" t="b">
        <v>0</v>
      </c>
      <c r="N3946" t="s">
        <v>8271</v>
      </c>
      <c r="O3946" s="16">
        <f>Table1[[#This Row],[pledged]]/Table1[[#This Row],[goal]]*100</f>
        <v>0</v>
      </c>
      <c r="P3946" s="6">
        <f>IFERROR(Table1[[#This Row],[pledged]]/Table1[[#This Row],[backers_count]],0)</f>
        <v>0</v>
      </c>
      <c r="Q3946" t="str">
        <f>LEFT(Table1[[#This Row],[Category and Sub-Category]],FIND("/",Table1[[#This Row],[Category and Sub-Category]])-1)</f>
        <v>theater</v>
      </c>
      <c r="R3946" t="str">
        <f>RIGHT(Table1[[#This Row],[Category and Sub-Category]],LEN(Table1[[#This Row],[Category and Sub-Category]])-FIND("/",Table1[[#This Row],[Category and Sub-Category]]))</f>
        <v>plays</v>
      </c>
      <c r="S3946" s="14">
        <f>(((Table1[[#This Row],[launched_at]]/60)/60)/24)+DATE(1970,1,1)</f>
        <v>42213.662905092591</v>
      </c>
      <c r="T3946" s="14">
        <f t="shared" si="61"/>
        <v>42243.662905092591</v>
      </c>
    </row>
    <row r="3947" spans="1:20" ht="43.5" x14ac:dyDescent="0.35">
      <c r="A3947">
        <v>3945</v>
      </c>
      <c r="B3947" s="1" t="s">
        <v>3942</v>
      </c>
      <c r="C3947" s="1" t="s">
        <v>8053</v>
      </c>
      <c r="D3947" s="6">
        <v>2000</v>
      </c>
      <c r="E3947" s="6">
        <v>5</v>
      </c>
      <c r="F3947" t="s">
        <v>8221</v>
      </c>
      <c r="G3947" t="s">
        <v>8224</v>
      </c>
      <c r="H3947" t="s">
        <v>8246</v>
      </c>
      <c r="I3947">
        <v>1431717268</v>
      </c>
      <c r="J3947">
        <v>1429125268</v>
      </c>
      <c r="K3947" t="b">
        <v>0</v>
      </c>
      <c r="L3947">
        <v>1</v>
      </c>
      <c r="M3947" t="b">
        <v>0</v>
      </c>
      <c r="N3947" t="s">
        <v>8271</v>
      </c>
      <c r="O3947" s="16">
        <f>Table1[[#This Row],[pledged]]/Table1[[#This Row],[goal]]*100</f>
        <v>0.25</v>
      </c>
      <c r="P3947" s="6">
        <f>IFERROR(Table1[[#This Row],[pledged]]/Table1[[#This Row],[backers_count]],0)</f>
        <v>5</v>
      </c>
      <c r="Q3947" t="str">
        <f>LEFT(Table1[[#This Row],[Category and Sub-Category]],FIND("/",Table1[[#This Row],[Category and Sub-Category]])-1)</f>
        <v>theater</v>
      </c>
      <c r="R3947" t="str">
        <f>RIGHT(Table1[[#This Row],[Category and Sub-Category]],LEN(Table1[[#This Row],[Category and Sub-Category]])-FIND("/",Table1[[#This Row],[Category and Sub-Category]]))</f>
        <v>plays</v>
      </c>
      <c r="S3947" s="14">
        <f>(((Table1[[#This Row],[launched_at]]/60)/60)/24)+DATE(1970,1,1)</f>
        <v>42109.801712962959</v>
      </c>
      <c r="T3947" s="14">
        <f t="shared" si="61"/>
        <v>42139.801712962959</v>
      </c>
    </row>
    <row r="3948" spans="1:20" ht="29" x14ac:dyDescent="0.35">
      <c r="A3948">
        <v>3946</v>
      </c>
      <c r="B3948" s="1" t="s">
        <v>3943</v>
      </c>
      <c r="C3948" s="1" t="s">
        <v>8054</v>
      </c>
      <c r="D3948" s="6">
        <v>6000</v>
      </c>
      <c r="E3948" s="6">
        <v>195</v>
      </c>
      <c r="F3948" t="s">
        <v>8221</v>
      </c>
      <c r="G3948" t="s">
        <v>8224</v>
      </c>
      <c r="H3948" t="s">
        <v>8246</v>
      </c>
      <c r="I3948">
        <v>1425110400</v>
      </c>
      <c r="J3948">
        <v>1422388822</v>
      </c>
      <c r="K3948" t="b">
        <v>0</v>
      </c>
      <c r="L3948">
        <v>5</v>
      </c>
      <c r="M3948" t="b">
        <v>0</v>
      </c>
      <c r="N3948" t="s">
        <v>8271</v>
      </c>
      <c r="O3948" s="16">
        <f>Table1[[#This Row],[pledged]]/Table1[[#This Row],[goal]]*100</f>
        <v>3.25</v>
      </c>
      <c r="P3948" s="6">
        <f>IFERROR(Table1[[#This Row],[pledged]]/Table1[[#This Row],[backers_count]],0)</f>
        <v>39</v>
      </c>
      <c r="Q3948" t="str">
        <f>LEFT(Table1[[#This Row],[Category and Sub-Category]],FIND("/",Table1[[#This Row],[Category and Sub-Category]])-1)</f>
        <v>theater</v>
      </c>
      <c r="R3948" t="str">
        <f>RIGHT(Table1[[#This Row],[Category and Sub-Category]],LEN(Table1[[#This Row],[Category and Sub-Category]])-FIND("/",Table1[[#This Row],[Category and Sub-Category]]))</f>
        <v>plays</v>
      </c>
      <c r="S3948" s="14">
        <f>(((Table1[[#This Row],[launched_at]]/60)/60)/24)+DATE(1970,1,1)</f>
        <v>42031.833587962959</v>
      </c>
      <c r="T3948" s="14">
        <f t="shared" si="61"/>
        <v>42063.333333333328</v>
      </c>
    </row>
    <row r="3949" spans="1:20" ht="58" x14ac:dyDescent="0.35">
      <c r="A3949">
        <v>3947</v>
      </c>
      <c r="B3949" s="1" t="s">
        <v>3944</v>
      </c>
      <c r="C3949" s="1" t="s">
        <v>8055</v>
      </c>
      <c r="D3949" s="6">
        <v>3000</v>
      </c>
      <c r="E3949" s="6">
        <v>101</v>
      </c>
      <c r="F3949" t="s">
        <v>8221</v>
      </c>
      <c r="G3949" t="s">
        <v>8224</v>
      </c>
      <c r="H3949" t="s">
        <v>8246</v>
      </c>
      <c r="I3949">
        <v>1475378744</v>
      </c>
      <c r="J3949">
        <v>1472786744</v>
      </c>
      <c r="K3949" t="b">
        <v>0</v>
      </c>
      <c r="L3949">
        <v>2</v>
      </c>
      <c r="M3949" t="b">
        <v>0</v>
      </c>
      <c r="N3949" t="s">
        <v>8271</v>
      </c>
      <c r="O3949" s="16">
        <f>Table1[[#This Row],[pledged]]/Table1[[#This Row],[goal]]*100</f>
        <v>3.3666666666666663</v>
      </c>
      <c r="P3949" s="6">
        <f>IFERROR(Table1[[#This Row],[pledged]]/Table1[[#This Row],[backers_count]],0)</f>
        <v>50.5</v>
      </c>
      <c r="Q3949" t="str">
        <f>LEFT(Table1[[#This Row],[Category and Sub-Category]],FIND("/",Table1[[#This Row],[Category and Sub-Category]])-1)</f>
        <v>theater</v>
      </c>
      <c r="R3949" t="str">
        <f>RIGHT(Table1[[#This Row],[Category and Sub-Category]],LEN(Table1[[#This Row],[Category and Sub-Category]])-FIND("/",Table1[[#This Row],[Category and Sub-Category]]))</f>
        <v>plays</v>
      </c>
      <c r="S3949" s="14">
        <f>(((Table1[[#This Row],[launched_at]]/60)/60)/24)+DATE(1970,1,1)</f>
        <v>42615.142870370371</v>
      </c>
      <c r="T3949" s="14">
        <f t="shared" si="61"/>
        <v>42645.142870370371</v>
      </c>
    </row>
    <row r="3950" spans="1:20" ht="43.5" x14ac:dyDescent="0.35">
      <c r="A3950">
        <v>3948</v>
      </c>
      <c r="B3950" s="1" t="s">
        <v>3945</v>
      </c>
      <c r="C3950" s="1" t="s">
        <v>8056</v>
      </c>
      <c r="D3950" s="6">
        <v>30000</v>
      </c>
      <c r="E3950" s="6">
        <v>0</v>
      </c>
      <c r="F3950" t="s">
        <v>8221</v>
      </c>
      <c r="G3950" t="s">
        <v>8226</v>
      </c>
      <c r="H3950" t="s">
        <v>8248</v>
      </c>
      <c r="I3950">
        <v>1410076123</v>
      </c>
      <c r="J3950">
        <v>1404892123</v>
      </c>
      <c r="K3950" t="b">
        <v>0</v>
      </c>
      <c r="L3950">
        <v>0</v>
      </c>
      <c r="M3950" t="b">
        <v>0</v>
      </c>
      <c r="N3950" t="s">
        <v>8271</v>
      </c>
      <c r="O3950" s="16">
        <f>Table1[[#This Row],[pledged]]/Table1[[#This Row],[goal]]*100</f>
        <v>0</v>
      </c>
      <c r="P3950" s="6">
        <f>IFERROR(Table1[[#This Row],[pledged]]/Table1[[#This Row],[backers_count]],0)</f>
        <v>0</v>
      </c>
      <c r="Q3950" t="str">
        <f>LEFT(Table1[[#This Row],[Category and Sub-Category]],FIND("/",Table1[[#This Row],[Category and Sub-Category]])-1)</f>
        <v>theater</v>
      </c>
      <c r="R3950" t="str">
        <f>RIGHT(Table1[[#This Row],[Category and Sub-Category]],LEN(Table1[[#This Row],[Category and Sub-Category]])-FIND("/",Table1[[#This Row],[Category and Sub-Category]]))</f>
        <v>plays</v>
      </c>
      <c r="S3950" s="14">
        <f>(((Table1[[#This Row],[launched_at]]/60)/60)/24)+DATE(1970,1,1)</f>
        <v>41829.325497685182</v>
      </c>
      <c r="T3950" s="14">
        <f t="shared" si="61"/>
        <v>41889.325497685182</v>
      </c>
    </row>
    <row r="3951" spans="1:20" ht="58" x14ac:dyDescent="0.35">
      <c r="A3951">
        <v>3949</v>
      </c>
      <c r="B3951" s="1" t="s">
        <v>3946</v>
      </c>
      <c r="C3951" s="1" t="s">
        <v>8057</v>
      </c>
      <c r="D3951" s="6">
        <v>10000</v>
      </c>
      <c r="E3951" s="6">
        <v>1577</v>
      </c>
      <c r="F3951" t="s">
        <v>8221</v>
      </c>
      <c r="G3951" t="s">
        <v>8226</v>
      </c>
      <c r="H3951" t="s">
        <v>8248</v>
      </c>
      <c r="I3951">
        <v>1423623221</v>
      </c>
      <c r="J3951">
        <v>1421031221</v>
      </c>
      <c r="K3951" t="b">
        <v>0</v>
      </c>
      <c r="L3951">
        <v>32</v>
      </c>
      <c r="M3951" t="b">
        <v>0</v>
      </c>
      <c r="N3951" t="s">
        <v>8271</v>
      </c>
      <c r="O3951" s="16">
        <f>Table1[[#This Row],[pledged]]/Table1[[#This Row],[goal]]*100</f>
        <v>15.770000000000001</v>
      </c>
      <c r="P3951" s="6">
        <f>IFERROR(Table1[[#This Row],[pledged]]/Table1[[#This Row],[backers_count]],0)</f>
        <v>49.28125</v>
      </c>
      <c r="Q3951" t="str">
        <f>LEFT(Table1[[#This Row],[Category and Sub-Category]],FIND("/",Table1[[#This Row],[Category and Sub-Category]])-1)</f>
        <v>theater</v>
      </c>
      <c r="R3951" t="str">
        <f>RIGHT(Table1[[#This Row],[Category and Sub-Category]],LEN(Table1[[#This Row],[Category and Sub-Category]])-FIND("/",Table1[[#This Row],[Category and Sub-Category]]))</f>
        <v>plays</v>
      </c>
      <c r="S3951" s="14">
        <f>(((Table1[[#This Row],[launched_at]]/60)/60)/24)+DATE(1970,1,1)</f>
        <v>42016.120613425926</v>
      </c>
      <c r="T3951" s="14">
        <f t="shared" si="61"/>
        <v>42046.120613425926</v>
      </c>
    </row>
    <row r="3952" spans="1:20" ht="58" x14ac:dyDescent="0.35">
      <c r="A3952">
        <v>3950</v>
      </c>
      <c r="B3952" s="1" t="s">
        <v>3947</v>
      </c>
      <c r="C3952" s="1" t="s">
        <v>8058</v>
      </c>
      <c r="D3952" s="6">
        <v>4000</v>
      </c>
      <c r="E3952" s="6">
        <v>25</v>
      </c>
      <c r="F3952" t="s">
        <v>8221</v>
      </c>
      <c r="G3952" t="s">
        <v>8224</v>
      </c>
      <c r="H3952" t="s">
        <v>8246</v>
      </c>
      <c r="I3952">
        <v>1460140500</v>
      </c>
      <c r="J3952">
        <v>1457628680</v>
      </c>
      <c r="K3952" t="b">
        <v>0</v>
      </c>
      <c r="L3952">
        <v>1</v>
      </c>
      <c r="M3952" t="b">
        <v>0</v>
      </c>
      <c r="N3952" t="s">
        <v>8271</v>
      </c>
      <c r="O3952" s="16">
        <f>Table1[[#This Row],[pledged]]/Table1[[#This Row],[goal]]*100</f>
        <v>0.625</v>
      </c>
      <c r="P3952" s="6">
        <f>IFERROR(Table1[[#This Row],[pledged]]/Table1[[#This Row],[backers_count]],0)</f>
        <v>25</v>
      </c>
      <c r="Q3952" t="str">
        <f>LEFT(Table1[[#This Row],[Category and Sub-Category]],FIND("/",Table1[[#This Row],[Category and Sub-Category]])-1)</f>
        <v>theater</v>
      </c>
      <c r="R3952" t="str">
        <f>RIGHT(Table1[[#This Row],[Category and Sub-Category]],LEN(Table1[[#This Row],[Category and Sub-Category]])-FIND("/",Table1[[#This Row],[Category and Sub-Category]]))</f>
        <v>plays</v>
      </c>
      <c r="S3952" s="14">
        <f>(((Table1[[#This Row],[launched_at]]/60)/60)/24)+DATE(1970,1,1)</f>
        <v>42439.702314814815</v>
      </c>
      <c r="T3952" s="14">
        <f t="shared" si="61"/>
        <v>42468.774305555555</v>
      </c>
    </row>
    <row r="3953" spans="1:20" ht="43.5" x14ac:dyDescent="0.35">
      <c r="A3953">
        <v>3951</v>
      </c>
      <c r="B3953" s="1" t="s">
        <v>3948</v>
      </c>
      <c r="C3953" s="1" t="s">
        <v>6961</v>
      </c>
      <c r="D3953" s="6">
        <v>200000</v>
      </c>
      <c r="E3953" s="6">
        <v>1</v>
      </c>
      <c r="F3953" t="s">
        <v>8221</v>
      </c>
      <c r="G3953" t="s">
        <v>8241</v>
      </c>
      <c r="H3953" t="s">
        <v>8249</v>
      </c>
      <c r="I3953">
        <v>1462301342</v>
      </c>
      <c r="J3953">
        <v>1457120942</v>
      </c>
      <c r="K3953" t="b">
        <v>0</v>
      </c>
      <c r="L3953">
        <v>1</v>
      </c>
      <c r="M3953" t="b">
        <v>0</v>
      </c>
      <c r="N3953" t="s">
        <v>8271</v>
      </c>
      <c r="O3953" s="16">
        <f>Table1[[#This Row],[pledged]]/Table1[[#This Row],[goal]]*100</f>
        <v>5.0000000000000001E-4</v>
      </c>
      <c r="P3953" s="6">
        <f>IFERROR(Table1[[#This Row],[pledged]]/Table1[[#This Row],[backers_count]],0)</f>
        <v>1</v>
      </c>
      <c r="Q3953" t="str">
        <f>LEFT(Table1[[#This Row],[Category and Sub-Category]],FIND("/",Table1[[#This Row],[Category and Sub-Category]])-1)</f>
        <v>theater</v>
      </c>
      <c r="R3953" t="str">
        <f>RIGHT(Table1[[#This Row],[Category and Sub-Category]],LEN(Table1[[#This Row],[Category and Sub-Category]])-FIND("/",Table1[[#This Row],[Category and Sub-Category]]))</f>
        <v>plays</v>
      </c>
      <c r="S3953" s="14">
        <f>(((Table1[[#This Row],[launched_at]]/60)/60)/24)+DATE(1970,1,1)</f>
        <v>42433.825717592597</v>
      </c>
      <c r="T3953" s="14">
        <f t="shared" si="61"/>
        <v>42493.784050925926</v>
      </c>
    </row>
    <row r="3954" spans="1:20" ht="43.5" x14ac:dyDescent="0.35">
      <c r="A3954">
        <v>3952</v>
      </c>
      <c r="B3954" s="1" t="s">
        <v>3949</v>
      </c>
      <c r="C3954" s="1" t="s">
        <v>8059</v>
      </c>
      <c r="D3954" s="6">
        <v>26000</v>
      </c>
      <c r="E3954" s="6">
        <v>25</v>
      </c>
      <c r="F3954" t="s">
        <v>8221</v>
      </c>
      <c r="G3954" t="s">
        <v>8224</v>
      </c>
      <c r="H3954" t="s">
        <v>8246</v>
      </c>
      <c r="I3954">
        <v>1445885890</v>
      </c>
      <c r="J3954">
        <v>1440701890</v>
      </c>
      <c r="K3954" t="b">
        <v>0</v>
      </c>
      <c r="L3954">
        <v>1</v>
      </c>
      <c r="M3954" t="b">
        <v>0</v>
      </c>
      <c r="N3954" t="s">
        <v>8271</v>
      </c>
      <c r="O3954" s="16">
        <f>Table1[[#This Row],[pledged]]/Table1[[#This Row],[goal]]*100</f>
        <v>9.6153846153846159E-2</v>
      </c>
      <c r="P3954" s="6">
        <f>IFERROR(Table1[[#This Row],[pledged]]/Table1[[#This Row],[backers_count]],0)</f>
        <v>25</v>
      </c>
      <c r="Q3954" t="str">
        <f>LEFT(Table1[[#This Row],[Category and Sub-Category]],FIND("/",Table1[[#This Row],[Category and Sub-Category]])-1)</f>
        <v>theater</v>
      </c>
      <c r="R3954" t="str">
        <f>RIGHT(Table1[[#This Row],[Category and Sub-Category]],LEN(Table1[[#This Row],[Category and Sub-Category]])-FIND("/",Table1[[#This Row],[Category and Sub-Category]]))</f>
        <v>plays</v>
      </c>
      <c r="S3954" s="14">
        <f>(((Table1[[#This Row],[launched_at]]/60)/60)/24)+DATE(1970,1,1)</f>
        <v>42243.790393518517</v>
      </c>
      <c r="T3954" s="14">
        <f t="shared" si="61"/>
        <v>42303.790393518517</v>
      </c>
    </row>
    <row r="3955" spans="1:20" ht="43.5" x14ac:dyDescent="0.35">
      <c r="A3955">
        <v>3953</v>
      </c>
      <c r="B3955" s="1" t="s">
        <v>3950</v>
      </c>
      <c r="C3955" s="1" t="s">
        <v>8060</v>
      </c>
      <c r="D3955" s="6">
        <v>17600</v>
      </c>
      <c r="E3955" s="6">
        <v>0</v>
      </c>
      <c r="F3955" t="s">
        <v>8221</v>
      </c>
      <c r="G3955" t="s">
        <v>8224</v>
      </c>
      <c r="H3955" t="s">
        <v>8246</v>
      </c>
      <c r="I3955">
        <v>1469834940</v>
      </c>
      <c r="J3955">
        <v>1467162586</v>
      </c>
      <c r="K3955" t="b">
        <v>0</v>
      </c>
      <c r="L3955">
        <v>0</v>
      </c>
      <c r="M3955" t="b">
        <v>0</v>
      </c>
      <c r="N3955" t="s">
        <v>8271</v>
      </c>
      <c r="O3955" s="16">
        <f>Table1[[#This Row],[pledged]]/Table1[[#This Row],[goal]]*100</f>
        <v>0</v>
      </c>
      <c r="P3955" s="6">
        <f>IFERROR(Table1[[#This Row],[pledged]]/Table1[[#This Row],[backers_count]],0)</f>
        <v>0</v>
      </c>
      <c r="Q3955" t="str">
        <f>LEFT(Table1[[#This Row],[Category and Sub-Category]],FIND("/",Table1[[#This Row],[Category and Sub-Category]])-1)</f>
        <v>theater</v>
      </c>
      <c r="R3955" t="str">
        <f>RIGHT(Table1[[#This Row],[Category and Sub-Category]],LEN(Table1[[#This Row],[Category and Sub-Category]])-FIND("/",Table1[[#This Row],[Category and Sub-Category]]))</f>
        <v>plays</v>
      </c>
      <c r="S3955" s="14">
        <f>(((Table1[[#This Row],[launched_at]]/60)/60)/24)+DATE(1970,1,1)</f>
        <v>42550.048449074078</v>
      </c>
      <c r="T3955" s="14">
        <f t="shared" si="61"/>
        <v>42580.978472222225</v>
      </c>
    </row>
    <row r="3956" spans="1:20" ht="58" x14ac:dyDescent="0.35">
      <c r="A3956">
        <v>3954</v>
      </c>
      <c r="B3956" s="1" t="s">
        <v>3951</v>
      </c>
      <c r="C3956" s="1" t="s">
        <v>8061</v>
      </c>
      <c r="D3956" s="6">
        <v>25000</v>
      </c>
      <c r="E3956" s="6">
        <v>0</v>
      </c>
      <c r="F3956" t="s">
        <v>8221</v>
      </c>
      <c r="G3956" t="s">
        <v>8229</v>
      </c>
      <c r="H3956" t="s">
        <v>8251</v>
      </c>
      <c r="I3956">
        <v>1405352264</v>
      </c>
      <c r="J3956">
        <v>1400168264</v>
      </c>
      <c r="K3956" t="b">
        <v>0</v>
      </c>
      <c r="L3956">
        <v>0</v>
      </c>
      <c r="M3956" t="b">
        <v>0</v>
      </c>
      <c r="N3956" t="s">
        <v>8271</v>
      </c>
      <c r="O3956" s="16">
        <f>Table1[[#This Row],[pledged]]/Table1[[#This Row],[goal]]*100</f>
        <v>0</v>
      </c>
      <c r="P3956" s="6">
        <f>IFERROR(Table1[[#This Row],[pledged]]/Table1[[#This Row],[backers_count]],0)</f>
        <v>0</v>
      </c>
      <c r="Q3956" t="str">
        <f>LEFT(Table1[[#This Row],[Category and Sub-Category]],FIND("/",Table1[[#This Row],[Category and Sub-Category]])-1)</f>
        <v>theater</v>
      </c>
      <c r="R3956" t="str">
        <f>RIGHT(Table1[[#This Row],[Category and Sub-Category]],LEN(Table1[[#This Row],[Category and Sub-Category]])-FIND("/",Table1[[#This Row],[Category and Sub-Category]]))</f>
        <v>plays</v>
      </c>
      <c r="S3956" s="14">
        <f>(((Table1[[#This Row],[launched_at]]/60)/60)/24)+DATE(1970,1,1)</f>
        <v>41774.651203703703</v>
      </c>
      <c r="T3956" s="14">
        <f t="shared" si="61"/>
        <v>41834.651203703703</v>
      </c>
    </row>
    <row r="3957" spans="1:20" ht="43.5" x14ac:dyDescent="0.35">
      <c r="A3957">
        <v>3955</v>
      </c>
      <c r="B3957" s="1" t="s">
        <v>3952</v>
      </c>
      <c r="C3957" s="1" t="s">
        <v>8062</v>
      </c>
      <c r="D3957" s="6">
        <v>1750</v>
      </c>
      <c r="E3957" s="6">
        <v>425</v>
      </c>
      <c r="F3957" t="s">
        <v>8221</v>
      </c>
      <c r="G3957" t="s">
        <v>8224</v>
      </c>
      <c r="H3957" t="s">
        <v>8246</v>
      </c>
      <c r="I3957">
        <v>1448745741</v>
      </c>
      <c r="J3957">
        <v>1446150141</v>
      </c>
      <c r="K3957" t="b">
        <v>0</v>
      </c>
      <c r="L3957">
        <v>8</v>
      </c>
      <c r="M3957" t="b">
        <v>0</v>
      </c>
      <c r="N3957" t="s">
        <v>8271</v>
      </c>
      <c r="O3957" s="16">
        <f>Table1[[#This Row],[pledged]]/Table1[[#This Row],[goal]]*100</f>
        <v>24.285714285714285</v>
      </c>
      <c r="P3957" s="6">
        <f>IFERROR(Table1[[#This Row],[pledged]]/Table1[[#This Row],[backers_count]],0)</f>
        <v>53.125</v>
      </c>
      <c r="Q3957" t="str">
        <f>LEFT(Table1[[#This Row],[Category and Sub-Category]],FIND("/",Table1[[#This Row],[Category and Sub-Category]])-1)</f>
        <v>theater</v>
      </c>
      <c r="R3957" t="str">
        <f>RIGHT(Table1[[#This Row],[Category and Sub-Category]],LEN(Table1[[#This Row],[Category and Sub-Category]])-FIND("/",Table1[[#This Row],[Category and Sub-Category]]))</f>
        <v>plays</v>
      </c>
      <c r="S3957" s="14">
        <f>(((Table1[[#This Row],[launched_at]]/60)/60)/24)+DATE(1970,1,1)</f>
        <v>42306.848854166667</v>
      </c>
      <c r="T3957" s="14">
        <f t="shared" si="61"/>
        <v>42336.890520833331</v>
      </c>
    </row>
    <row r="3958" spans="1:20" ht="43.5" x14ac:dyDescent="0.35">
      <c r="A3958">
        <v>3956</v>
      </c>
      <c r="B3958" s="1" t="s">
        <v>3953</v>
      </c>
      <c r="C3958" s="1" t="s">
        <v>8063</v>
      </c>
      <c r="D3958" s="6">
        <v>5500</v>
      </c>
      <c r="E3958" s="6">
        <v>0</v>
      </c>
      <c r="F3958" t="s">
        <v>8221</v>
      </c>
      <c r="G3958" t="s">
        <v>8224</v>
      </c>
      <c r="H3958" t="s">
        <v>8246</v>
      </c>
      <c r="I3958">
        <v>1461543600</v>
      </c>
      <c r="J3958">
        <v>1459203727</v>
      </c>
      <c r="K3958" t="b">
        <v>0</v>
      </c>
      <c r="L3958">
        <v>0</v>
      </c>
      <c r="M3958" t="b">
        <v>0</v>
      </c>
      <c r="N3958" t="s">
        <v>8271</v>
      </c>
      <c r="O3958" s="16">
        <f>Table1[[#This Row],[pledged]]/Table1[[#This Row],[goal]]*100</f>
        <v>0</v>
      </c>
      <c r="P3958" s="6">
        <f>IFERROR(Table1[[#This Row],[pledged]]/Table1[[#This Row],[backers_count]],0)</f>
        <v>0</v>
      </c>
      <c r="Q3958" t="str">
        <f>LEFT(Table1[[#This Row],[Category and Sub-Category]],FIND("/",Table1[[#This Row],[Category and Sub-Category]])-1)</f>
        <v>theater</v>
      </c>
      <c r="R3958" t="str">
        <f>RIGHT(Table1[[#This Row],[Category and Sub-Category]],LEN(Table1[[#This Row],[Category and Sub-Category]])-FIND("/",Table1[[#This Row],[Category and Sub-Category]]))</f>
        <v>plays</v>
      </c>
      <c r="S3958" s="14">
        <f>(((Table1[[#This Row],[launched_at]]/60)/60)/24)+DATE(1970,1,1)</f>
        <v>42457.932025462964</v>
      </c>
      <c r="T3958" s="14">
        <f t="shared" si="61"/>
        <v>42485.013888888891</v>
      </c>
    </row>
    <row r="3959" spans="1:20" ht="43.5" x14ac:dyDescent="0.35">
      <c r="A3959">
        <v>3957</v>
      </c>
      <c r="B3959" s="1" t="s">
        <v>3954</v>
      </c>
      <c r="C3959" s="1" t="s">
        <v>8064</v>
      </c>
      <c r="D3959" s="6">
        <v>28000</v>
      </c>
      <c r="E3959" s="6">
        <v>7</v>
      </c>
      <c r="F3959" t="s">
        <v>8221</v>
      </c>
      <c r="G3959" t="s">
        <v>8224</v>
      </c>
      <c r="H3959" t="s">
        <v>8246</v>
      </c>
      <c r="I3959">
        <v>1468020354</v>
      </c>
      <c r="J3959">
        <v>1464045954</v>
      </c>
      <c r="K3959" t="b">
        <v>0</v>
      </c>
      <c r="L3959">
        <v>1</v>
      </c>
      <c r="M3959" t="b">
        <v>0</v>
      </c>
      <c r="N3959" t="s">
        <v>8271</v>
      </c>
      <c r="O3959" s="16">
        <f>Table1[[#This Row],[pledged]]/Table1[[#This Row],[goal]]*100</f>
        <v>2.5000000000000001E-2</v>
      </c>
      <c r="P3959" s="6">
        <f>IFERROR(Table1[[#This Row],[pledged]]/Table1[[#This Row],[backers_count]],0)</f>
        <v>7</v>
      </c>
      <c r="Q3959" t="str">
        <f>LEFT(Table1[[#This Row],[Category and Sub-Category]],FIND("/",Table1[[#This Row],[Category and Sub-Category]])-1)</f>
        <v>theater</v>
      </c>
      <c r="R3959" t="str">
        <f>RIGHT(Table1[[#This Row],[Category and Sub-Category]],LEN(Table1[[#This Row],[Category and Sub-Category]])-FIND("/",Table1[[#This Row],[Category and Sub-Category]]))</f>
        <v>plays</v>
      </c>
      <c r="S3959" s="14">
        <f>(((Table1[[#This Row],[launched_at]]/60)/60)/24)+DATE(1970,1,1)</f>
        <v>42513.976319444439</v>
      </c>
      <c r="T3959" s="14">
        <f t="shared" si="61"/>
        <v>42559.976319444439</v>
      </c>
    </row>
    <row r="3960" spans="1:20" ht="58" x14ac:dyDescent="0.35">
      <c r="A3960">
        <v>3958</v>
      </c>
      <c r="B3960" s="1" t="s">
        <v>3955</v>
      </c>
      <c r="C3960" s="1" t="s">
        <v>8065</v>
      </c>
      <c r="D3960" s="6">
        <v>2000</v>
      </c>
      <c r="E3960" s="6">
        <v>641</v>
      </c>
      <c r="F3960" t="s">
        <v>8221</v>
      </c>
      <c r="G3960" t="s">
        <v>8224</v>
      </c>
      <c r="H3960" t="s">
        <v>8246</v>
      </c>
      <c r="I3960">
        <v>1406988000</v>
      </c>
      <c r="J3960">
        <v>1403822912</v>
      </c>
      <c r="K3960" t="b">
        <v>0</v>
      </c>
      <c r="L3960">
        <v>16</v>
      </c>
      <c r="M3960" t="b">
        <v>0</v>
      </c>
      <c r="N3960" t="s">
        <v>8271</v>
      </c>
      <c r="O3960" s="16">
        <f>Table1[[#This Row],[pledged]]/Table1[[#This Row],[goal]]*100</f>
        <v>32.049999999999997</v>
      </c>
      <c r="P3960" s="6">
        <f>IFERROR(Table1[[#This Row],[pledged]]/Table1[[#This Row],[backers_count]],0)</f>
        <v>40.0625</v>
      </c>
      <c r="Q3960" t="str">
        <f>LEFT(Table1[[#This Row],[Category and Sub-Category]],FIND("/",Table1[[#This Row],[Category and Sub-Category]])-1)</f>
        <v>theater</v>
      </c>
      <c r="R3960" t="str">
        <f>RIGHT(Table1[[#This Row],[Category and Sub-Category]],LEN(Table1[[#This Row],[Category and Sub-Category]])-FIND("/",Table1[[#This Row],[Category and Sub-Category]]))</f>
        <v>plays</v>
      </c>
      <c r="S3960" s="14">
        <f>(((Table1[[#This Row],[launched_at]]/60)/60)/24)+DATE(1970,1,1)</f>
        <v>41816.950370370374</v>
      </c>
      <c r="T3960" s="14">
        <f t="shared" si="61"/>
        <v>41853.583333333336</v>
      </c>
    </row>
    <row r="3961" spans="1:20" ht="43.5" x14ac:dyDescent="0.35">
      <c r="A3961">
        <v>3959</v>
      </c>
      <c r="B3961" s="1" t="s">
        <v>3956</v>
      </c>
      <c r="C3961" s="1" t="s">
        <v>8066</v>
      </c>
      <c r="D3961" s="6">
        <v>1200</v>
      </c>
      <c r="E3961" s="6">
        <v>292</v>
      </c>
      <c r="F3961" t="s">
        <v>8221</v>
      </c>
      <c r="G3961" t="s">
        <v>8224</v>
      </c>
      <c r="H3961" t="s">
        <v>8246</v>
      </c>
      <c r="I3961">
        <v>1411930556</v>
      </c>
      <c r="J3961">
        <v>1409338556</v>
      </c>
      <c r="K3961" t="b">
        <v>0</v>
      </c>
      <c r="L3961">
        <v>12</v>
      </c>
      <c r="M3961" t="b">
        <v>0</v>
      </c>
      <c r="N3961" t="s">
        <v>8271</v>
      </c>
      <c r="O3961" s="16">
        <f>Table1[[#This Row],[pledged]]/Table1[[#This Row],[goal]]*100</f>
        <v>24.333333333333336</v>
      </c>
      <c r="P3961" s="6">
        <f>IFERROR(Table1[[#This Row],[pledged]]/Table1[[#This Row],[backers_count]],0)</f>
        <v>24.333333333333332</v>
      </c>
      <c r="Q3961" t="str">
        <f>LEFT(Table1[[#This Row],[Category and Sub-Category]],FIND("/",Table1[[#This Row],[Category and Sub-Category]])-1)</f>
        <v>theater</v>
      </c>
      <c r="R3961" t="str">
        <f>RIGHT(Table1[[#This Row],[Category and Sub-Category]],LEN(Table1[[#This Row],[Category and Sub-Category]])-FIND("/",Table1[[#This Row],[Category and Sub-Category]]))</f>
        <v>plays</v>
      </c>
      <c r="S3961" s="14">
        <f>(((Table1[[#This Row],[launched_at]]/60)/60)/24)+DATE(1970,1,1)</f>
        <v>41880.788842592592</v>
      </c>
      <c r="T3961" s="14">
        <f t="shared" si="61"/>
        <v>41910.788842592592</v>
      </c>
    </row>
    <row r="3962" spans="1:20" ht="43.5" x14ac:dyDescent="0.35">
      <c r="A3962">
        <v>3960</v>
      </c>
      <c r="B3962" s="1" t="s">
        <v>3957</v>
      </c>
      <c r="C3962" s="1" t="s">
        <v>8067</v>
      </c>
      <c r="D3962" s="6">
        <v>3000</v>
      </c>
      <c r="E3962" s="6">
        <v>45</v>
      </c>
      <c r="F3962" t="s">
        <v>8221</v>
      </c>
      <c r="G3962" t="s">
        <v>8224</v>
      </c>
      <c r="H3962" t="s">
        <v>8246</v>
      </c>
      <c r="I3962">
        <v>1451852256</v>
      </c>
      <c r="J3962">
        <v>1449260256</v>
      </c>
      <c r="K3962" t="b">
        <v>0</v>
      </c>
      <c r="L3962">
        <v>4</v>
      </c>
      <c r="M3962" t="b">
        <v>0</v>
      </c>
      <c r="N3962" t="s">
        <v>8271</v>
      </c>
      <c r="O3962" s="16">
        <f>Table1[[#This Row],[pledged]]/Table1[[#This Row],[goal]]*100</f>
        <v>1.5</v>
      </c>
      <c r="P3962" s="6">
        <f>IFERROR(Table1[[#This Row],[pledged]]/Table1[[#This Row],[backers_count]],0)</f>
        <v>11.25</v>
      </c>
      <c r="Q3962" t="str">
        <f>LEFT(Table1[[#This Row],[Category and Sub-Category]],FIND("/",Table1[[#This Row],[Category and Sub-Category]])-1)</f>
        <v>theater</v>
      </c>
      <c r="R3962" t="str">
        <f>RIGHT(Table1[[#This Row],[Category and Sub-Category]],LEN(Table1[[#This Row],[Category and Sub-Category]])-FIND("/",Table1[[#This Row],[Category and Sub-Category]]))</f>
        <v>plays</v>
      </c>
      <c r="S3962" s="14">
        <f>(((Table1[[#This Row],[launched_at]]/60)/60)/24)+DATE(1970,1,1)</f>
        <v>42342.845555555556</v>
      </c>
      <c r="T3962" s="14">
        <f t="shared" si="61"/>
        <v>42372.845555555556</v>
      </c>
    </row>
    <row r="3963" spans="1:20" ht="58" x14ac:dyDescent="0.35">
      <c r="A3963">
        <v>3961</v>
      </c>
      <c r="B3963" s="1" t="s">
        <v>3958</v>
      </c>
      <c r="C3963" s="1" t="s">
        <v>8068</v>
      </c>
      <c r="D3963" s="6">
        <v>5000</v>
      </c>
      <c r="E3963" s="6">
        <v>21</v>
      </c>
      <c r="F3963" t="s">
        <v>8221</v>
      </c>
      <c r="G3963" t="s">
        <v>8225</v>
      </c>
      <c r="H3963" t="s">
        <v>8247</v>
      </c>
      <c r="I3963">
        <v>1399584210</v>
      </c>
      <c r="J3963">
        <v>1397683410</v>
      </c>
      <c r="K3963" t="b">
        <v>0</v>
      </c>
      <c r="L3963">
        <v>2</v>
      </c>
      <c r="M3963" t="b">
        <v>0</v>
      </c>
      <c r="N3963" t="s">
        <v>8271</v>
      </c>
      <c r="O3963" s="16">
        <f>Table1[[#This Row],[pledged]]/Table1[[#This Row],[goal]]*100</f>
        <v>0.42</v>
      </c>
      <c r="P3963" s="6">
        <f>IFERROR(Table1[[#This Row],[pledged]]/Table1[[#This Row],[backers_count]],0)</f>
        <v>10.5</v>
      </c>
      <c r="Q3963" t="str">
        <f>LEFT(Table1[[#This Row],[Category and Sub-Category]],FIND("/",Table1[[#This Row],[Category and Sub-Category]])-1)</f>
        <v>theater</v>
      </c>
      <c r="R3963" t="str">
        <f>RIGHT(Table1[[#This Row],[Category and Sub-Category]],LEN(Table1[[#This Row],[Category and Sub-Category]])-FIND("/",Table1[[#This Row],[Category and Sub-Category]]))</f>
        <v>plays</v>
      </c>
      <c r="S3963" s="14">
        <f>(((Table1[[#This Row],[launched_at]]/60)/60)/24)+DATE(1970,1,1)</f>
        <v>41745.891319444447</v>
      </c>
      <c r="T3963" s="14">
        <f t="shared" si="61"/>
        <v>41767.891319444447</v>
      </c>
    </row>
    <row r="3964" spans="1:20" ht="58" x14ac:dyDescent="0.35">
      <c r="A3964">
        <v>3962</v>
      </c>
      <c r="B3964" s="1" t="s">
        <v>3959</v>
      </c>
      <c r="C3964" s="1" t="s">
        <v>8069</v>
      </c>
      <c r="D3964" s="6">
        <v>1400</v>
      </c>
      <c r="E3964" s="6">
        <v>45</v>
      </c>
      <c r="F3964" t="s">
        <v>8221</v>
      </c>
      <c r="G3964" t="s">
        <v>8225</v>
      </c>
      <c r="H3964" t="s">
        <v>8247</v>
      </c>
      <c r="I3964">
        <v>1448722494</v>
      </c>
      <c r="J3964">
        <v>1446562494</v>
      </c>
      <c r="K3964" t="b">
        <v>0</v>
      </c>
      <c r="L3964">
        <v>3</v>
      </c>
      <c r="M3964" t="b">
        <v>0</v>
      </c>
      <c r="N3964" t="s">
        <v>8271</v>
      </c>
      <c r="O3964" s="16">
        <f>Table1[[#This Row],[pledged]]/Table1[[#This Row],[goal]]*100</f>
        <v>3.214285714285714</v>
      </c>
      <c r="P3964" s="6">
        <f>IFERROR(Table1[[#This Row],[pledged]]/Table1[[#This Row],[backers_count]],0)</f>
        <v>15</v>
      </c>
      <c r="Q3964" t="str">
        <f>LEFT(Table1[[#This Row],[Category and Sub-Category]],FIND("/",Table1[[#This Row],[Category and Sub-Category]])-1)</f>
        <v>theater</v>
      </c>
      <c r="R3964" t="str">
        <f>RIGHT(Table1[[#This Row],[Category and Sub-Category]],LEN(Table1[[#This Row],[Category and Sub-Category]])-FIND("/",Table1[[#This Row],[Category and Sub-Category]]))</f>
        <v>plays</v>
      </c>
      <c r="S3964" s="14">
        <f>(((Table1[[#This Row],[launched_at]]/60)/60)/24)+DATE(1970,1,1)</f>
        <v>42311.621458333335</v>
      </c>
      <c r="T3964" s="14">
        <f t="shared" si="61"/>
        <v>42336.621458333335</v>
      </c>
    </row>
    <row r="3965" spans="1:20" ht="58" x14ac:dyDescent="0.35">
      <c r="A3965">
        <v>3963</v>
      </c>
      <c r="B3965" s="1" t="s">
        <v>3960</v>
      </c>
      <c r="C3965" s="1" t="s">
        <v>8070</v>
      </c>
      <c r="D3965" s="6">
        <v>10000</v>
      </c>
      <c r="E3965" s="6">
        <v>0</v>
      </c>
      <c r="F3965" t="s">
        <v>8221</v>
      </c>
      <c r="G3965" t="s">
        <v>8229</v>
      </c>
      <c r="H3965" t="s">
        <v>8251</v>
      </c>
      <c r="I3965">
        <v>1447821717</v>
      </c>
      <c r="J3965">
        <v>1445226117</v>
      </c>
      <c r="K3965" t="b">
        <v>0</v>
      </c>
      <c r="L3965">
        <v>0</v>
      </c>
      <c r="M3965" t="b">
        <v>0</v>
      </c>
      <c r="N3965" t="s">
        <v>8271</v>
      </c>
      <c r="O3965" s="16">
        <f>Table1[[#This Row],[pledged]]/Table1[[#This Row],[goal]]*100</f>
        <v>0</v>
      </c>
      <c r="P3965" s="6">
        <f>IFERROR(Table1[[#This Row],[pledged]]/Table1[[#This Row],[backers_count]],0)</f>
        <v>0</v>
      </c>
      <c r="Q3965" t="str">
        <f>LEFT(Table1[[#This Row],[Category and Sub-Category]],FIND("/",Table1[[#This Row],[Category and Sub-Category]])-1)</f>
        <v>theater</v>
      </c>
      <c r="R3965" t="str">
        <f>RIGHT(Table1[[#This Row],[Category and Sub-Category]],LEN(Table1[[#This Row],[Category and Sub-Category]])-FIND("/",Table1[[#This Row],[Category and Sub-Category]]))</f>
        <v>plays</v>
      </c>
      <c r="S3965" s="14">
        <f>(((Table1[[#This Row],[launched_at]]/60)/60)/24)+DATE(1970,1,1)</f>
        <v>42296.154131944444</v>
      </c>
      <c r="T3965" s="14">
        <f t="shared" si="61"/>
        <v>42326.195798611108</v>
      </c>
    </row>
    <row r="3966" spans="1:20" ht="43.5" x14ac:dyDescent="0.35">
      <c r="A3966">
        <v>3964</v>
      </c>
      <c r="B3966" s="1" t="s">
        <v>3961</v>
      </c>
      <c r="C3966" s="1" t="s">
        <v>8071</v>
      </c>
      <c r="D3966" s="6">
        <v>2000</v>
      </c>
      <c r="E3966" s="6">
        <v>126</v>
      </c>
      <c r="F3966" t="s">
        <v>8221</v>
      </c>
      <c r="G3966" t="s">
        <v>8224</v>
      </c>
      <c r="H3966" t="s">
        <v>8246</v>
      </c>
      <c r="I3966">
        <v>1429460386</v>
      </c>
      <c r="J3966">
        <v>1424279986</v>
      </c>
      <c r="K3966" t="b">
        <v>0</v>
      </c>
      <c r="L3966">
        <v>3</v>
      </c>
      <c r="M3966" t="b">
        <v>0</v>
      </c>
      <c r="N3966" t="s">
        <v>8271</v>
      </c>
      <c r="O3966" s="16">
        <f>Table1[[#This Row],[pledged]]/Table1[[#This Row],[goal]]*100</f>
        <v>6.3</v>
      </c>
      <c r="P3966" s="6">
        <f>IFERROR(Table1[[#This Row],[pledged]]/Table1[[#This Row],[backers_count]],0)</f>
        <v>42</v>
      </c>
      <c r="Q3966" t="str">
        <f>LEFT(Table1[[#This Row],[Category and Sub-Category]],FIND("/",Table1[[#This Row],[Category and Sub-Category]])-1)</f>
        <v>theater</v>
      </c>
      <c r="R3966" t="str">
        <f>RIGHT(Table1[[#This Row],[Category and Sub-Category]],LEN(Table1[[#This Row],[Category and Sub-Category]])-FIND("/",Table1[[#This Row],[Category and Sub-Category]]))</f>
        <v>plays</v>
      </c>
      <c r="S3966" s="14">
        <f>(((Table1[[#This Row],[launched_at]]/60)/60)/24)+DATE(1970,1,1)</f>
        <v>42053.722060185188</v>
      </c>
      <c r="T3966" s="14">
        <f t="shared" si="61"/>
        <v>42113.680393518516</v>
      </c>
    </row>
    <row r="3967" spans="1:20" ht="58" x14ac:dyDescent="0.35">
      <c r="A3967">
        <v>3965</v>
      </c>
      <c r="B3967" s="1" t="s">
        <v>3962</v>
      </c>
      <c r="C3967" s="1" t="s">
        <v>8072</v>
      </c>
      <c r="D3967" s="6">
        <v>2000</v>
      </c>
      <c r="E3967" s="6">
        <v>285</v>
      </c>
      <c r="F3967" t="s">
        <v>8221</v>
      </c>
      <c r="G3967" t="s">
        <v>8224</v>
      </c>
      <c r="H3967" t="s">
        <v>8246</v>
      </c>
      <c r="I3967">
        <v>1460608780</v>
      </c>
      <c r="J3967">
        <v>1455428380</v>
      </c>
      <c r="K3967" t="b">
        <v>0</v>
      </c>
      <c r="L3967">
        <v>4</v>
      </c>
      <c r="M3967" t="b">
        <v>0</v>
      </c>
      <c r="N3967" t="s">
        <v>8271</v>
      </c>
      <c r="O3967" s="16">
        <f>Table1[[#This Row],[pledged]]/Table1[[#This Row],[goal]]*100</f>
        <v>14.249999999999998</v>
      </c>
      <c r="P3967" s="6">
        <f>IFERROR(Table1[[#This Row],[pledged]]/Table1[[#This Row],[backers_count]],0)</f>
        <v>71.25</v>
      </c>
      <c r="Q3967" t="str">
        <f>LEFT(Table1[[#This Row],[Category and Sub-Category]],FIND("/",Table1[[#This Row],[Category and Sub-Category]])-1)</f>
        <v>theater</v>
      </c>
      <c r="R3967" t="str">
        <f>RIGHT(Table1[[#This Row],[Category and Sub-Category]],LEN(Table1[[#This Row],[Category and Sub-Category]])-FIND("/",Table1[[#This Row],[Category and Sub-Category]]))</f>
        <v>plays</v>
      </c>
      <c r="S3967" s="14">
        <f>(((Table1[[#This Row],[launched_at]]/60)/60)/24)+DATE(1970,1,1)</f>
        <v>42414.235879629632</v>
      </c>
      <c r="T3967" s="14">
        <f t="shared" si="61"/>
        <v>42474.194212962961</v>
      </c>
    </row>
    <row r="3968" spans="1:20" ht="58" x14ac:dyDescent="0.35">
      <c r="A3968">
        <v>3966</v>
      </c>
      <c r="B3968" s="1" t="s">
        <v>3963</v>
      </c>
      <c r="C3968" s="1" t="s">
        <v>8073</v>
      </c>
      <c r="D3968" s="6">
        <v>7500</v>
      </c>
      <c r="E3968" s="6">
        <v>45</v>
      </c>
      <c r="F3968" t="s">
        <v>8221</v>
      </c>
      <c r="G3968" t="s">
        <v>8224</v>
      </c>
      <c r="H3968" t="s">
        <v>8246</v>
      </c>
      <c r="I3968">
        <v>1406170740</v>
      </c>
      <c r="J3968">
        <v>1402506278</v>
      </c>
      <c r="K3968" t="b">
        <v>0</v>
      </c>
      <c r="L3968">
        <v>2</v>
      </c>
      <c r="M3968" t="b">
        <v>0</v>
      </c>
      <c r="N3968" t="s">
        <v>8271</v>
      </c>
      <c r="O3968" s="16">
        <f>Table1[[#This Row],[pledged]]/Table1[[#This Row],[goal]]*100</f>
        <v>0.6</v>
      </c>
      <c r="P3968" s="6">
        <f>IFERROR(Table1[[#This Row],[pledged]]/Table1[[#This Row],[backers_count]],0)</f>
        <v>22.5</v>
      </c>
      <c r="Q3968" t="str">
        <f>LEFT(Table1[[#This Row],[Category and Sub-Category]],FIND("/",Table1[[#This Row],[Category and Sub-Category]])-1)</f>
        <v>theater</v>
      </c>
      <c r="R3968" t="str">
        <f>RIGHT(Table1[[#This Row],[Category and Sub-Category]],LEN(Table1[[#This Row],[Category and Sub-Category]])-FIND("/",Table1[[#This Row],[Category and Sub-Category]]))</f>
        <v>plays</v>
      </c>
      <c r="S3968" s="14">
        <f>(((Table1[[#This Row],[launched_at]]/60)/60)/24)+DATE(1970,1,1)</f>
        <v>41801.711550925924</v>
      </c>
      <c r="T3968" s="14">
        <f t="shared" si="61"/>
        <v>41844.124305555553</v>
      </c>
    </row>
    <row r="3969" spans="1:20" ht="43.5" x14ac:dyDescent="0.35">
      <c r="A3969">
        <v>3967</v>
      </c>
      <c r="B3969" s="1" t="s">
        <v>3964</v>
      </c>
      <c r="C3969" s="1" t="s">
        <v>8074</v>
      </c>
      <c r="D3969" s="6">
        <v>1700</v>
      </c>
      <c r="E3969" s="6">
        <v>410</v>
      </c>
      <c r="F3969" t="s">
        <v>8221</v>
      </c>
      <c r="G3969" t="s">
        <v>8224</v>
      </c>
      <c r="H3969" t="s">
        <v>8246</v>
      </c>
      <c r="I3969">
        <v>1488783507</v>
      </c>
      <c r="J3969">
        <v>1486191507</v>
      </c>
      <c r="K3969" t="b">
        <v>0</v>
      </c>
      <c r="L3969">
        <v>10</v>
      </c>
      <c r="M3969" t="b">
        <v>0</v>
      </c>
      <c r="N3969" t="s">
        <v>8271</v>
      </c>
      <c r="O3969" s="16">
        <f>Table1[[#This Row],[pledged]]/Table1[[#This Row],[goal]]*100</f>
        <v>24.117647058823529</v>
      </c>
      <c r="P3969" s="6">
        <f>IFERROR(Table1[[#This Row],[pledged]]/Table1[[#This Row],[backers_count]],0)</f>
        <v>41</v>
      </c>
      <c r="Q3969" t="str">
        <f>LEFT(Table1[[#This Row],[Category and Sub-Category]],FIND("/",Table1[[#This Row],[Category and Sub-Category]])-1)</f>
        <v>theater</v>
      </c>
      <c r="R3969" t="str">
        <f>RIGHT(Table1[[#This Row],[Category and Sub-Category]],LEN(Table1[[#This Row],[Category and Sub-Category]])-FIND("/",Table1[[#This Row],[Category and Sub-Category]]))</f>
        <v>plays</v>
      </c>
      <c r="S3969" s="14">
        <f>(((Table1[[#This Row],[launched_at]]/60)/60)/24)+DATE(1970,1,1)</f>
        <v>42770.290590277778</v>
      </c>
      <c r="T3969" s="14">
        <f t="shared" si="61"/>
        <v>42800.290590277778</v>
      </c>
    </row>
    <row r="3970" spans="1:20" ht="43.5" x14ac:dyDescent="0.35">
      <c r="A3970">
        <v>3968</v>
      </c>
      <c r="B3970" s="1" t="s">
        <v>3965</v>
      </c>
      <c r="C3970" s="1" t="s">
        <v>8075</v>
      </c>
      <c r="D3970" s="6">
        <v>5000</v>
      </c>
      <c r="E3970" s="6">
        <v>527</v>
      </c>
      <c r="F3970" t="s">
        <v>8221</v>
      </c>
      <c r="G3970" t="s">
        <v>8224</v>
      </c>
      <c r="H3970" t="s">
        <v>8246</v>
      </c>
      <c r="I3970">
        <v>1463945673</v>
      </c>
      <c r="J3970">
        <v>1458761673</v>
      </c>
      <c r="K3970" t="b">
        <v>0</v>
      </c>
      <c r="L3970">
        <v>11</v>
      </c>
      <c r="M3970" t="b">
        <v>0</v>
      </c>
      <c r="N3970" t="s">
        <v>8271</v>
      </c>
      <c r="O3970" s="16">
        <f>Table1[[#This Row],[pledged]]/Table1[[#This Row],[goal]]*100</f>
        <v>10.54</v>
      </c>
      <c r="P3970" s="6">
        <f>IFERROR(Table1[[#This Row],[pledged]]/Table1[[#This Row],[backers_count]],0)</f>
        <v>47.909090909090907</v>
      </c>
      <c r="Q3970" t="str">
        <f>LEFT(Table1[[#This Row],[Category and Sub-Category]],FIND("/",Table1[[#This Row],[Category and Sub-Category]])-1)</f>
        <v>theater</v>
      </c>
      <c r="R3970" t="str">
        <f>RIGHT(Table1[[#This Row],[Category and Sub-Category]],LEN(Table1[[#This Row],[Category and Sub-Category]])-FIND("/",Table1[[#This Row],[Category and Sub-Category]]))</f>
        <v>plays</v>
      </c>
      <c r="S3970" s="14">
        <f>(((Table1[[#This Row],[launched_at]]/60)/60)/24)+DATE(1970,1,1)</f>
        <v>42452.815659722226</v>
      </c>
      <c r="T3970" s="14">
        <f t="shared" ref="T3970:T4033" si="62">(((I3970/60)/60)/24)+DATE(1970,1,1)</f>
        <v>42512.815659722226</v>
      </c>
    </row>
    <row r="3971" spans="1:20" ht="58" x14ac:dyDescent="0.35">
      <c r="A3971">
        <v>3969</v>
      </c>
      <c r="B3971" s="1" t="s">
        <v>3966</v>
      </c>
      <c r="C3971" s="1" t="s">
        <v>8076</v>
      </c>
      <c r="D3971" s="6">
        <v>2825</v>
      </c>
      <c r="E3971" s="6">
        <v>211</v>
      </c>
      <c r="F3971" t="s">
        <v>8221</v>
      </c>
      <c r="G3971" t="s">
        <v>8224</v>
      </c>
      <c r="H3971" t="s">
        <v>8246</v>
      </c>
      <c r="I3971">
        <v>1472442900</v>
      </c>
      <c r="J3971">
        <v>1471638646</v>
      </c>
      <c r="K3971" t="b">
        <v>0</v>
      </c>
      <c r="L3971">
        <v>6</v>
      </c>
      <c r="M3971" t="b">
        <v>0</v>
      </c>
      <c r="N3971" t="s">
        <v>8271</v>
      </c>
      <c r="O3971" s="16">
        <f>Table1[[#This Row],[pledged]]/Table1[[#This Row],[goal]]*100</f>
        <v>7.4690265486725664</v>
      </c>
      <c r="P3971" s="6">
        <f>IFERROR(Table1[[#This Row],[pledged]]/Table1[[#This Row],[backers_count]],0)</f>
        <v>35.166666666666664</v>
      </c>
      <c r="Q3971" t="str">
        <f>LEFT(Table1[[#This Row],[Category and Sub-Category]],FIND("/",Table1[[#This Row],[Category and Sub-Category]])-1)</f>
        <v>theater</v>
      </c>
      <c r="R3971" t="str">
        <f>RIGHT(Table1[[#This Row],[Category and Sub-Category]],LEN(Table1[[#This Row],[Category and Sub-Category]])-FIND("/",Table1[[#This Row],[Category and Sub-Category]]))</f>
        <v>plays</v>
      </c>
      <c r="S3971" s="14">
        <f>(((Table1[[#This Row],[launched_at]]/60)/60)/24)+DATE(1970,1,1)</f>
        <v>42601.854699074072</v>
      </c>
      <c r="T3971" s="14">
        <f t="shared" si="62"/>
        <v>42611.163194444445</v>
      </c>
    </row>
    <row r="3972" spans="1:20" ht="58" x14ac:dyDescent="0.35">
      <c r="A3972">
        <v>3970</v>
      </c>
      <c r="B3972" s="1" t="s">
        <v>3967</v>
      </c>
      <c r="C3972" s="1" t="s">
        <v>8077</v>
      </c>
      <c r="D3972" s="6">
        <v>15000</v>
      </c>
      <c r="E3972" s="6">
        <v>11</v>
      </c>
      <c r="F3972" t="s">
        <v>8221</v>
      </c>
      <c r="G3972" t="s">
        <v>8224</v>
      </c>
      <c r="H3972" t="s">
        <v>8246</v>
      </c>
      <c r="I3972">
        <v>1460925811</v>
      </c>
      <c r="J3972">
        <v>1458333811</v>
      </c>
      <c r="K3972" t="b">
        <v>0</v>
      </c>
      <c r="L3972">
        <v>2</v>
      </c>
      <c r="M3972" t="b">
        <v>0</v>
      </c>
      <c r="N3972" t="s">
        <v>8271</v>
      </c>
      <c r="O3972" s="16">
        <f>Table1[[#This Row],[pledged]]/Table1[[#This Row],[goal]]*100</f>
        <v>7.3333333333333334E-2</v>
      </c>
      <c r="P3972" s="6">
        <f>IFERROR(Table1[[#This Row],[pledged]]/Table1[[#This Row],[backers_count]],0)</f>
        <v>5.5</v>
      </c>
      <c r="Q3972" t="str">
        <f>LEFT(Table1[[#This Row],[Category and Sub-Category]],FIND("/",Table1[[#This Row],[Category and Sub-Category]])-1)</f>
        <v>theater</v>
      </c>
      <c r="R3972" t="str">
        <f>RIGHT(Table1[[#This Row],[Category and Sub-Category]],LEN(Table1[[#This Row],[Category and Sub-Category]])-FIND("/",Table1[[#This Row],[Category and Sub-Category]]))</f>
        <v>plays</v>
      </c>
      <c r="S3972" s="14">
        <f>(((Table1[[#This Row],[launched_at]]/60)/60)/24)+DATE(1970,1,1)</f>
        <v>42447.863553240735</v>
      </c>
      <c r="T3972" s="14">
        <f t="shared" si="62"/>
        <v>42477.863553240735</v>
      </c>
    </row>
    <row r="3973" spans="1:20" ht="43.5" x14ac:dyDescent="0.35">
      <c r="A3973">
        <v>3971</v>
      </c>
      <c r="B3973" s="1" t="s">
        <v>3968</v>
      </c>
      <c r="C3973" s="1" t="s">
        <v>8078</v>
      </c>
      <c r="D3973" s="6">
        <v>14000</v>
      </c>
      <c r="E3973" s="6">
        <v>136</v>
      </c>
      <c r="F3973" t="s">
        <v>8221</v>
      </c>
      <c r="G3973" t="s">
        <v>8224</v>
      </c>
      <c r="H3973" t="s">
        <v>8246</v>
      </c>
      <c r="I3973">
        <v>1405947126</v>
      </c>
      <c r="J3973">
        <v>1403355126</v>
      </c>
      <c r="K3973" t="b">
        <v>0</v>
      </c>
      <c r="L3973">
        <v>6</v>
      </c>
      <c r="M3973" t="b">
        <v>0</v>
      </c>
      <c r="N3973" t="s">
        <v>8271</v>
      </c>
      <c r="O3973" s="16">
        <f>Table1[[#This Row],[pledged]]/Table1[[#This Row],[goal]]*100</f>
        <v>0.97142857142857131</v>
      </c>
      <c r="P3973" s="6">
        <f>IFERROR(Table1[[#This Row],[pledged]]/Table1[[#This Row],[backers_count]],0)</f>
        <v>22.666666666666668</v>
      </c>
      <c r="Q3973" t="str">
        <f>LEFT(Table1[[#This Row],[Category and Sub-Category]],FIND("/",Table1[[#This Row],[Category and Sub-Category]])-1)</f>
        <v>theater</v>
      </c>
      <c r="R3973" t="str">
        <f>RIGHT(Table1[[#This Row],[Category and Sub-Category]],LEN(Table1[[#This Row],[Category and Sub-Category]])-FIND("/",Table1[[#This Row],[Category and Sub-Category]]))</f>
        <v>plays</v>
      </c>
      <c r="S3973" s="14">
        <f>(((Table1[[#This Row],[launched_at]]/60)/60)/24)+DATE(1970,1,1)</f>
        <v>41811.536180555559</v>
      </c>
      <c r="T3973" s="14">
        <f t="shared" si="62"/>
        <v>41841.536180555559</v>
      </c>
    </row>
    <row r="3974" spans="1:20" ht="43.5" x14ac:dyDescent="0.35">
      <c r="A3974">
        <v>3972</v>
      </c>
      <c r="B3974" s="1" t="s">
        <v>3969</v>
      </c>
      <c r="C3974" s="1" t="s">
        <v>8079</v>
      </c>
      <c r="D3974" s="6">
        <v>1000</v>
      </c>
      <c r="E3974" s="6">
        <v>211</v>
      </c>
      <c r="F3974" t="s">
        <v>8221</v>
      </c>
      <c r="G3974" t="s">
        <v>8224</v>
      </c>
      <c r="H3974" t="s">
        <v>8246</v>
      </c>
      <c r="I3974">
        <v>1423186634</v>
      </c>
      <c r="J3974">
        <v>1418002634</v>
      </c>
      <c r="K3974" t="b">
        <v>0</v>
      </c>
      <c r="L3974">
        <v>8</v>
      </c>
      <c r="M3974" t="b">
        <v>0</v>
      </c>
      <c r="N3974" t="s">
        <v>8271</v>
      </c>
      <c r="O3974" s="16">
        <f>Table1[[#This Row],[pledged]]/Table1[[#This Row],[goal]]*100</f>
        <v>21.099999999999998</v>
      </c>
      <c r="P3974" s="6">
        <f>IFERROR(Table1[[#This Row],[pledged]]/Table1[[#This Row],[backers_count]],0)</f>
        <v>26.375</v>
      </c>
      <c r="Q3974" t="str">
        <f>LEFT(Table1[[#This Row],[Category and Sub-Category]],FIND("/",Table1[[#This Row],[Category and Sub-Category]])-1)</f>
        <v>theater</v>
      </c>
      <c r="R3974" t="str">
        <f>RIGHT(Table1[[#This Row],[Category and Sub-Category]],LEN(Table1[[#This Row],[Category and Sub-Category]])-FIND("/",Table1[[#This Row],[Category and Sub-Category]]))</f>
        <v>plays</v>
      </c>
      <c r="S3974" s="14">
        <f>(((Table1[[#This Row],[launched_at]]/60)/60)/24)+DATE(1970,1,1)</f>
        <v>41981.067523148144</v>
      </c>
      <c r="T3974" s="14">
        <f t="shared" si="62"/>
        <v>42041.067523148144</v>
      </c>
    </row>
    <row r="3975" spans="1:20" ht="43.5" x14ac:dyDescent="0.35">
      <c r="A3975">
        <v>3973</v>
      </c>
      <c r="B3975" s="1" t="s">
        <v>3970</v>
      </c>
      <c r="C3975" s="1" t="s">
        <v>8080</v>
      </c>
      <c r="D3975" s="6">
        <v>5000</v>
      </c>
      <c r="E3975" s="6">
        <v>3905</v>
      </c>
      <c r="F3975" t="s">
        <v>8221</v>
      </c>
      <c r="G3975" t="s">
        <v>8224</v>
      </c>
      <c r="H3975" t="s">
        <v>8246</v>
      </c>
      <c r="I3975">
        <v>1462766400</v>
      </c>
      <c r="J3975">
        <v>1460219110</v>
      </c>
      <c r="K3975" t="b">
        <v>0</v>
      </c>
      <c r="L3975">
        <v>37</v>
      </c>
      <c r="M3975" t="b">
        <v>0</v>
      </c>
      <c r="N3975" t="s">
        <v>8271</v>
      </c>
      <c r="O3975" s="16">
        <f>Table1[[#This Row],[pledged]]/Table1[[#This Row],[goal]]*100</f>
        <v>78.100000000000009</v>
      </c>
      <c r="P3975" s="6">
        <f>IFERROR(Table1[[#This Row],[pledged]]/Table1[[#This Row],[backers_count]],0)</f>
        <v>105.54054054054055</v>
      </c>
      <c r="Q3975" t="str">
        <f>LEFT(Table1[[#This Row],[Category and Sub-Category]],FIND("/",Table1[[#This Row],[Category and Sub-Category]])-1)</f>
        <v>theater</v>
      </c>
      <c r="R3975" t="str">
        <f>RIGHT(Table1[[#This Row],[Category and Sub-Category]],LEN(Table1[[#This Row],[Category and Sub-Category]])-FIND("/",Table1[[#This Row],[Category and Sub-Category]]))</f>
        <v>plays</v>
      </c>
      <c r="S3975" s="14">
        <f>(((Table1[[#This Row],[launched_at]]/60)/60)/24)+DATE(1970,1,1)</f>
        <v>42469.68414351852</v>
      </c>
      <c r="T3975" s="14">
        <f t="shared" si="62"/>
        <v>42499.166666666672</v>
      </c>
    </row>
    <row r="3976" spans="1:20" ht="58" x14ac:dyDescent="0.35">
      <c r="A3976">
        <v>3974</v>
      </c>
      <c r="B3976" s="1" t="s">
        <v>3971</v>
      </c>
      <c r="C3976" s="1" t="s">
        <v>8081</v>
      </c>
      <c r="D3976" s="6">
        <v>1000</v>
      </c>
      <c r="E3976" s="6">
        <v>320</v>
      </c>
      <c r="F3976" t="s">
        <v>8221</v>
      </c>
      <c r="G3976" t="s">
        <v>8225</v>
      </c>
      <c r="H3976" t="s">
        <v>8247</v>
      </c>
      <c r="I3976">
        <v>1464872848</v>
      </c>
      <c r="J3976">
        <v>1462280848</v>
      </c>
      <c r="K3976" t="b">
        <v>0</v>
      </c>
      <c r="L3976">
        <v>11</v>
      </c>
      <c r="M3976" t="b">
        <v>0</v>
      </c>
      <c r="N3976" t="s">
        <v>8271</v>
      </c>
      <c r="O3976" s="16">
        <f>Table1[[#This Row],[pledged]]/Table1[[#This Row],[goal]]*100</f>
        <v>32</v>
      </c>
      <c r="P3976" s="6">
        <f>IFERROR(Table1[[#This Row],[pledged]]/Table1[[#This Row],[backers_count]],0)</f>
        <v>29.09090909090909</v>
      </c>
      <c r="Q3976" t="str">
        <f>LEFT(Table1[[#This Row],[Category and Sub-Category]],FIND("/",Table1[[#This Row],[Category and Sub-Category]])-1)</f>
        <v>theater</v>
      </c>
      <c r="R3976" t="str">
        <f>RIGHT(Table1[[#This Row],[Category and Sub-Category]],LEN(Table1[[#This Row],[Category and Sub-Category]])-FIND("/",Table1[[#This Row],[Category and Sub-Category]]))</f>
        <v>plays</v>
      </c>
      <c r="S3976" s="14">
        <f>(((Table1[[#This Row],[launched_at]]/60)/60)/24)+DATE(1970,1,1)</f>
        <v>42493.546851851846</v>
      </c>
      <c r="T3976" s="14">
        <f t="shared" si="62"/>
        <v>42523.546851851846</v>
      </c>
    </row>
    <row r="3977" spans="1:20" ht="43.5" x14ac:dyDescent="0.35">
      <c r="A3977">
        <v>3975</v>
      </c>
      <c r="B3977" s="1" t="s">
        <v>3972</v>
      </c>
      <c r="C3977" s="1" t="s">
        <v>8082</v>
      </c>
      <c r="D3977" s="6">
        <v>678</v>
      </c>
      <c r="E3977" s="6">
        <v>0</v>
      </c>
      <c r="F3977" t="s">
        <v>8221</v>
      </c>
      <c r="G3977" t="s">
        <v>8224</v>
      </c>
      <c r="H3977" t="s">
        <v>8246</v>
      </c>
      <c r="I3977">
        <v>1468442898</v>
      </c>
      <c r="J3977">
        <v>1465850898</v>
      </c>
      <c r="K3977" t="b">
        <v>0</v>
      </c>
      <c r="L3977">
        <v>0</v>
      </c>
      <c r="M3977" t="b">
        <v>0</v>
      </c>
      <c r="N3977" t="s">
        <v>8271</v>
      </c>
      <c r="O3977" s="16">
        <f>Table1[[#This Row],[pledged]]/Table1[[#This Row],[goal]]*100</f>
        <v>0</v>
      </c>
      <c r="P3977" s="6">
        <f>IFERROR(Table1[[#This Row],[pledged]]/Table1[[#This Row],[backers_count]],0)</f>
        <v>0</v>
      </c>
      <c r="Q3977" t="str">
        <f>LEFT(Table1[[#This Row],[Category and Sub-Category]],FIND("/",Table1[[#This Row],[Category and Sub-Category]])-1)</f>
        <v>theater</v>
      </c>
      <c r="R3977" t="str">
        <f>RIGHT(Table1[[#This Row],[Category and Sub-Category]],LEN(Table1[[#This Row],[Category and Sub-Category]])-FIND("/",Table1[[#This Row],[Category and Sub-Category]]))</f>
        <v>plays</v>
      </c>
      <c r="S3977" s="14">
        <f>(((Table1[[#This Row],[launched_at]]/60)/60)/24)+DATE(1970,1,1)</f>
        <v>42534.866875</v>
      </c>
      <c r="T3977" s="14">
        <f t="shared" si="62"/>
        <v>42564.866875</v>
      </c>
    </row>
    <row r="3978" spans="1:20" ht="58" x14ac:dyDescent="0.35">
      <c r="A3978">
        <v>3976</v>
      </c>
      <c r="B3978" s="1" t="s">
        <v>3973</v>
      </c>
      <c r="C3978" s="1" t="s">
        <v>8083</v>
      </c>
      <c r="D3978" s="6">
        <v>1300</v>
      </c>
      <c r="E3978" s="6">
        <v>620</v>
      </c>
      <c r="F3978" t="s">
        <v>8221</v>
      </c>
      <c r="G3978" t="s">
        <v>8224</v>
      </c>
      <c r="H3978" t="s">
        <v>8246</v>
      </c>
      <c r="I3978">
        <v>1406876400</v>
      </c>
      <c r="J3978">
        <v>1405024561</v>
      </c>
      <c r="K3978" t="b">
        <v>0</v>
      </c>
      <c r="L3978">
        <v>10</v>
      </c>
      <c r="M3978" t="b">
        <v>0</v>
      </c>
      <c r="N3978" t="s">
        <v>8271</v>
      </c>
      <c r="O3978" s="16">
        <f>Table1[[#This Row],[pledged]]/Table1[[#This Row],[goal]]*100</f>
        <v>47.692307692307693</v>
      </c>
      <c r="P3978" s="6">
        <f>IFERROR(Table1[[#This Row],[pledged]]/Table1[[#This Row],[backers_count]],0)</f>
        <v>62</v>
      </c>
      <c r="Q3978" t="str">
        <f>LEFT(Table1[[#This Row],[Category and Sub-Category]],FIND("/",Table1[[#This Row],[Category and Sub-Category]])-1)</f>
        <v>theater</v>
      </c>
      <c r="R3978" t="str">
        <f>RIGHT(Table1[[#This Row],[Category and Sub-Category]],LEN(Table1[[#This Row],[Category and Sub-Category]])-FIND("/",Table1[[#This Row],[Category and Sub-Category]]))</f>
        <v>plays</v>
      </c>
      <c r="S3978" s="14">
        <f>(((Table1[[#This Row],[launched_at]]/60)/60)/24)+DATE(1970,1,1)</f>
        <v>41830.858344907407</v>
      </c>
      <c r="T3978" s="14">
        <f t="shared" si="62"/>
        <v>41852.291666666664</v>
      </c>
    </row>
    <row r="3979" spans="1:20" ht="43.5" x14ac:dyDescent="0.35">
      <c r="A3979">
        <v>3977</v>
      </c>
      <c r="B3979" s="1" t="s">
        <v>3974</v>
      </c>
      <c r="C3979" s="1" t="s">
        <v>8084</v>
      </c>
      <c r="D3979" s="6">
        <v>90000</v>
      </c>
      <c r="E3979" s="6">
        <v>1305</v>
      </c>
      <c r="F3979" t="s">
        <v>8221</v>
      </c>
      <c r="G3979" t="s">
        <v>8224</v>
      </c>
      <c r="H3979" t="s">
        <v>8246</v>
      </c>
      <c r="I3979">
        <v>1469213732</v>
      </c>
      <c r="J3979">
        <v>1466621732</v>
      </c>
      <c r="K3979" t="b">
        <v>0</v>
      </c>
      <c r="L3979">
        <v>6</v>
      </c>
      <c r="M3979" t="b">
        <v>0</v>
      </c>
      <c r="N3979" t="s">
        <v>8271</v>
      </c>
      <c r="O3979" s="16">
        <f>Table1[[#This Row],[pledged]]/Table1[[#This Row],[goal]]*100</f>
        <v>1.4500000000000002</v>
      </c>
      <c r="P3979" s="6">
        <f>IFERROR(Table1[[#This Row],[pledged]]/Table1[[#This Row],[backers_count]],0)</f>
        <v>217.5</v>
      </c>
      <c r="Q3979" t="str">
        <f>LEFT(Table1[[#This Row],[Category and Sub-Category]],FIND("/",Table1[[#This Row],[Category and Sub-Category]])-1)</f>
        <v>theater</v>
      </c>
      <c r="R3979" t="str">
        <f>RIGHT(Table1[[#This Row],[Category and Sub-Category]],LEN(Table1[[#This Row],[Category and Sub-Category]])-FIND("/",Table1[[#This Row],[Category and Sub-Category]]))</f>
        <v>plays</v>
      </c>
      <c r="S3979" s="14">
        <f>(((Table1[[#This Row],[launched_at]]/60)/60)/24)+DATE(1970,1,1)</f>
        <v>42543.788564814815</v>
      </c>
      <c r="T3979" s="14">
        <f t="shared" si="62"/>
        <v>42573.788564814815</v>
      </c>
    </row>
    <row r="3980" spans="1:20" ht="43.5" x14ac:dyDescent="0.35">
      <c r="A3980">
        <v>3978</v>
      </c>
      <c r="B3980" s="1" t="s">
        <v>3975</v>
      </c>
      <c r="C3980" s="1" t="s">
        <v>8085</v>
      </c>
      <c r="D3980" s="6">
        <v>2000</v>
      </c>
      <c r="E3980" s="6">
        <v>214</v>
      </c>
      <c r="F3980" t="s">
        <v>8221</v>
      </c>
      <c r="G3980" t="s">
        <v>8224</v>
      </c>
      <c r="H3980" t="s">
        <v>8246</v>
      </c>
      <c r="I3980">
        <v>1422717953</v>
      </c>
      <c r="J3980">
        <v>1417533953</v>
      </c>
      <c r="K3980" t="b">
        <v>0</v>
      </c>
      <c r="L3980">
        <v>8</v>
      </c>
      <c r="M3980" t="b">
        <v>0</v>
      </c>
      <c r="N3980" t="s">
        <v>8271</v>
      </c>
      <c r="O3980" s="16">
        <f>Table1[[#This Row],[pledged]]/Table1[[#This Row],[goal]]*100</f>
        <v>10.7</v>
      </c>
      <c r="P3980" s="6">
        <f>IFERROR(Table1[[#This Row],[pledged]]/Table1[[#This Row],[backers_count]],0)</f>
        <v>26.75</v>
      </c>
      <c r="Q3980" t="str">
        <f>LEFT(Table1[[#This Row],[Category and Sub-Category]],FIND("/",Table1[[#This Row],[Category and Sub-Category]])-1)</f>
        <v>theater</v>
      </c>
      <c r="R3980" t="str">
        <f>RIGHT(Table1[[#This Row],[Category and Sub-Category]],LEN(Table1[[#This Row],[Category and Sub-Category]])-FIND("/",Table1[[#This Row],[Category and Sub-Category]]))</f>
        <v>plays</v>
      </c>
      <c r="S3980" s="14">
        <f>(((Table1[[#This Row],[launched_at]]/60)/60)/24)+DATE(1970,1,1)</f>
        <v>41975.642974537041</v>
      </c>
      <c r="T3980" s="14">
        <f t="shared" si="62"/>
        <v>42035.642974537041</v>
      </c>
    </row>
    <row r="3981" spans="1:20" ht="43.5" x14ac:dyDescent="0.35">
      <c r="A3981">
        <v>3979</v>
      </c>
      <c r="B3981" s="1" t="s">
        <v>3976</v>
      </c>
      <c r="C3981" s="1" t="s">
        <v>8086</v>
      </c>
      <c r="D3981" s="6">
        <v>6000</v>
      </c>
      <c r="E3981" s="6">
        <v>110</v>
      </c>
      <c r="F3981" t="s">
        <v>8221</v>
      </c>
      <c r="G3981" t="s">
        <v>8225</v>
      </c>
      <c r="H3981" t="s">
        <v>8247</v>
      </c>
      <c r="I3981">
        <v>1427659200</v>
      </c>
      <c r="J3981">
        <v>1425678057</v>
      </c>
      <c r="K3981" t="b">
        <v>0</v>
      </c>
      <c r="L3981">
        <v>6</v>
      </c>
      <c r="M3981" t="b">
        <v>0</v>
      </c>
      <c r="N3981" t="s">
        <v>8271</v>
      </c>
      <c r="O3981" s="16">
        <f>Table1[[#This Row],[pledged]]/Table1[[#This Row],[goal]]*100</f>
        <v>1.8333333333333333</v>
      </c>
      <c r="P3981" s="6">
        <f>IFERROR(Table1[[#This Row],[pledged]]/Table1[[#This Row],[backers_count]],0)</f>
        <v>18.333333333333332</v>
      </c>
      <c r="Q3981" t="str">
        <f>LEFT(Table1[[#This Row],[Category and Sub-Category]],FIND("/",Table1[[#This Row],[Category and Sub-Category]])-1)</f>
        <v>theater</v>
      </c>
      <c r="R3981" t="str">
        <f>RIGHT(Table1[[#This Row],[Category and Sub-Category]],LEN(Table1[[#This Row],[Category and Sub-Category]])-FIND("/",Table1[[#This Row],[Category and Sub-Category]]))</f>
        <v>plays</v>
      </c>
      <c r="S3981" s="14">
        <f>(((Table1[[#This Row],[launched_at]]/60)/60)/24)+DATE(1970,1,1)</f>
        <v>42069.903437500005</v>
      </c>
      <c r="T3981" s="14">
        <f t="shared" si="62"/>
        <v>42092.833333333328</v>
      </c>
    </row>
    <row r="3982" spans="1:20" ht="58" x14ac:dyDescent="0.35">
      <c r="A3982">
        <v>3980</v>
      </c>
      <c r="B3982" s="1" t="s">
        <v>3977</v>
      </c>
      <c r="C3982" s="1" t="s">
        <v>8087</v>
      </c>
      <c r="D3982" s="6">
        <v>2500</v>
      </c>
      <c r="E3982" s="6">
        <v>450</v>
      </c>
      <c r="F3982" t="s">
        <v>8221</v>
      </c>
      <c r="G3982" t="s">
        <v>8224</v>
      </c>
      <c r="H3982" t="s">
        <v>8246</v>
      </c>
      <c r="I3982">
        <v>1404570147</v>
      </c>
      <c r="J3982">
        <v>1401978147</v>
      </c>
      <c r="K3982" t="b">
        <v>0</v>
      </c>
      <c r="L3982">
        <v>7</v>
      </c>
      <c r="M3982" t="b">
        <v>0</v>
      </c>
      <c r="N3982" t="s">
        <v>8271</v>
      </c>
      <c r="O3982" s="16">
        <f>Table1[[#This Row],[pledged]]/Table1[[#This Row],[goal]]*100</f>
        <v>18</v>
      </c>
      <c r="P3982" s="6">
        <f>IFERROR(Table1[[#This Row],[pledged]]/Table1[[#This Row],[backers_count]],0)</f>
        <v>64.285714285714292</v>
      </c>
      <c r="Q3982" t="str">
        <f>LEFT(Table1[[#This Row],[Category and Sub-Category]],FIND("/",Table1[[#This Row],[Category and Sub-Category]])-1)</f>
        <v>theater</v>
      </c>
      <c r="R3982" t="str">
        <f>RIGHT(Table1[[#This Row],[Category and Sub-Category]],LEN(Table1[[#This Row],[Category and Sub-Category]])-FIND("/",Table1[[#This Row],[Category and Sub-Category]]))</f>
        <v>plays</v>
      </c>
      <c r="S3982" s="14">
        <f>(((Table1[[#This Row],[launched_at]]/60)/60)/24)+DATE(1970,1,1)</f>
        <v>41795.598923611113</v>
      </c>
      <c r="T3982" s="14">
        <f t="shared" si="62"/>
        <v>41825.598923611113</v>
      </c>
    </row>
    <row r="3983" spans="1:20" ht="43.5" x14ac:dyDescent="0.35">
      <c r="A3983">
        <v>3981</v>
      </c>
      <c r="B3983" s="1" t="s">
        <v>3358</v>
      </c>
      <c r="C3983" s="1" t="s">
        <v>7469</v>
      </c>
      <c r="D3983" s="6">
        <v>30000</v>
      </c>
      <c r="E3983" s="6">
        <v>1225</v>
      </c>
      <c r="F3983" t="s">
        <v>8221</v>
      </c>
      <c r="G3983" t="s">
        <v>8224</v>
      </c>
      <c r="H3983" t="s">
        <v>8246</v>
      </c>
      <c r="I3983">
        <v>1468729149</v>
      </c>
      <c r="J3983">
        <v>1463545149</v>
      </c>
      <c r="K3983" t="b">
        <v>0</v>
      </c>
      <c r="L3983">
        <v>7</v>
      </c>
      <c r="M3983" t="b">
        <v>0</v>
      </c>
      <c r="N3983" t="s">
        <v>8271</v>
      </c>
      <c r="O3983" s="16">
        <f>Table1[[#This Row],[pledged]]/Table1[[#This Row],[goal]]*100</f>
        <v>4.083333333333333</v>
      </c>
      <c r="P3983" s="6">
        <f>IFERROR(Table1[[#This Row],[pledged]]/Table1[[#This Row],[backers_count]],0)</f>
        <v>175</v>
      </c>
      <c r="Q3983" t="str">
        <f>LEFT(Table1[[#This Row],[Category and Sub-Category]],FIND("/",Table1[[#This Row],[Category and Sub-Category]])-1)</f>
        <v>theater</v>
      </c>
      <c r="R3983" t="str">
        <f>RIGHT(Table1[[#This Row],[Category and Sub-Category]],LEN(Table1[[#This Row],[Category and Sub-Category]])-FIND("/",Table1[[#This Row],[Category and Sub-Category]]))</f>
        <v>plays</v>
      </c>
      <c r="S3983" s="14">
        <f>(((Table1[[#This Row],[launched_at]]/60)/60)/24)+DATE(1970,1,1)</f>
        <v>42508.179965277777</v>
      </c>
      <c r="T3983" s="14">
        <f t="shared" si="62"/>
        <v>42568.179965277777</v>
      </c>
    </row>
    <row r="3984" spans="1:20" ht="58" x14ac:dyDescent="0.35">
      <c r="A3984">
        <v>3982</v>
      </c>
      <c r="B3984" s="1" t="s">
        <v>3978</v>
      </c>
      <c r="C3984" s="1" t="s">
        <v>8088</v>
      </c>
      <c r="D3984" s="6">
        <v>850</v>
      </c>
      <c r="E3984" s="6">
        <v>170</v>
      </c>
      <c r="F3984" t="s">
        <v>8221</v>
      </c>
      <c r="G3984" t="s">
        <v>8225</v>
      </c>
      <c r="H3984" t="s">
        <v>8247</v>
      </c>
      <c r="I3984">
        <v>1436297180</v>
      </c>
      <c r="J3984">
        <v>1431113180</v>
      </c>
      <c r="K3984" t="b">
        <v>0</v>
      </c>
      <c r="L3984">
        <v>5</v>
      </c>
      <c r="M3984" t="b">
        <v>0</v>
      </c>
      <c r="N3984" t="s">
        <v>8271</v>
      </c>
      <c r="O3984" s="16">
        <f>Table1[[#This Row],[pledged]]/Table1[[#This Row],[goal]]*100</f>
        <v>20</v>
      </c>
      <c r="P3984" s="6">
        <f>IFERROR(Table1[[#This Row],[pledged]]/Table1[[#This Row],[backers_count]],0)</f>
        <v>34</v>
      </c>
      <c r="Q3984" t="str">
        <f>LEFT(Table1[[#This Row],[Category and Sub-Category]],FIND("/",Table1[[#This Row],[Category and Sub-Category]])-1)</f>
        <v>theater</v>
      </c>
      <c r="R3984" t="str">
        <f>RIGHT(Table1[[#This Row],[Category and Sub-Category]],LEN(Table1[[#This Row],[Category and Sub-Category]])-FIND("/",Table1[[#This Row],[Category and Sub-Category]]))</f>
        <v>plays</v>
      </c>
      <c r="S3984" s="14">
        <f>(((Table1[[#This Row],[launched_at]]/60)/60)/24)+DATE(1970,1,1)</f>
        <v>42132.809953703705</v>
      </c>
      <c r="T3984" s="14">
        <f t="shared" si="62"/>
        <v>42192.809953703705</v>
      </c>
    </row>
    <row r="3985" spans="1:20" ht="43.5" x14ac:dyDescent="0.35">
      <c r="A3985">
        <v>3983</v>
      </c>
      <c r="B3985" s="1" t="s">
        <v>3979</v>
      </c>
      <c r="C3985" s="1" t="s">
        <v>8089</v>
      </c>
      <c r="D3985" s="6">
        <v>11140</v>
      </c>
      <c r="E3985" s="6">
        <v>3877</v>
      </c>
      <c r="F3985" t="s">
        <v>8221</v>
      </c>
      <c r="G3985" t="s">
        <v>8224</v>
      </c>
      <c r="H3985" t="s">
        <v>8246</v>
      </c>
      <c r="I3985">
        <v>1400569140</v>
      </c>
      <c r="J3985">
        <v>1397854356</v>
      </c>
      <c r="K3985" t="b">
        <v>0</v>
      </c>
      <c r="L3985">
        <v>46</v>
      </c>
      <c r="M3985" t="b">
        <v>0</v>
      </c>
      <c r="N3985" t="s">
        <v>8271</v>
      </c>
      <c r="O3985" s="16">
        <f>Table1[[#This Row],[pledged]]/Table1[[#This Row],[goal]]*100</f>
        <v>34.802513464991023</v>
      </c>
      <c r="P3985" s="6">
        <f>IFERROR(Table1[[#This Row],[pledged]]/Table1[[#This Row],[backers_count]],0)</f>
        <v>84.282608695652172</v>
      </c>
      <c r="Q3985" t="str">
        <f>LEFT(Table1[[#This Row],[Category and Sub-Category]],FIND("/",Table1[[#This Row],[Category and Sub-Category]])-1)</f>
        <v>theater</v>
      </c>
      <c r="R3985" t="str">
        <f>RIGHT(Table1[[#This Row],[Category and Sub-Category]],LEN(Table1[[#This Row],[Category and Sub-Category]])-FIND("/",Table1[[#This Row],[Category and Sub-Category]]))</f>
        <v>plays</v>
      </c>
      <c r="S3985" s="14">
        <f>(((Table1[[#This Row],[launched_at]]/60)/60)/24)+DATE(1970,1,1)</f>
        <v>41747.86986111111</v>
      </c>
      <c r="T3985" s="14">
        <f t="shared" si="62"/>
        <v>41779.290972222225</v>
      </c>
    </row>
    <row r="3986" spans="1:20" ht="43.5" x14ac:dyDescent="0.35">
      <c r="A3986">
        <v>3984</v>
      </c>
      <c r="B3986" s="1" t="s">
        <v>3980</v>
      </c>
      <c r="C3986" s="1" t="s">
        <v>8090</v>
      </c>
      <c r="D3986" s="6">
        <v>1500</v>
      </c>
      <c r="E3986" s="6">
        <v>95</v>
      </c>
      <c r="F3986" t="s">
        <v>8221</v>
      </c>
      <c r="G3986" t="s">
        <v>8225</v>
      </c>
      <c r="H3986" t="s">
        <v>8247</v>
      </c>
      <c r="I3986">
        <v>1415404800</v>
      </c>
      <c r="J3986">
        <v>1412809644</v>
      </c>
      <c r="K3986" t="b">
        <v>0</v>
      </c>
      <c r="L3986">
        <v>10</v>
      </c>
      <c r="M3986" t="b">
        <v>0</v>
      </c>
      <c r="N3986" t="s">
        <v>8271</v>
      </c>
      <c r="O3986" s="16">
        <f>Table1[[#This Row],[pledged]]/Table1[[#This Row],[goal]]*100</f>
        <v>6.3333333333333339</v>
      </c>
      <c r="P3986" s="6">
        <f>IFERROR(Table1[[#This Row],[pledged]]/Table1[[#This Row],[backers_count]],0)</f>
        <v>9.5</v>
      </c>
      <c r="Q3986" t="str">
        <f>LEFT(Table1[[#This Row],[Category and Sub-Category]],FIND("/",Table1[[#This Row],[Category and Sub-Category]])-1)</f>
        <v>theater</v>
      </c>
      <c r="R3986" t="str">
        <f>RIGHT(Table1[[#This Row],[Category and Sub-Category]],LEN(Table1[[#This Row],[Category and Sub-Category]])-FIND("/",Table1[[#This Row],[Category and Sub-Category]]))</f>
        <v>plays</v>
      </c>
      <c r="S3986" s="14">
        <f>(((Table1[[#This Row],[launched_at]]/60)/60)/24)+DATE(1970,1,1)</f>
        <v>41920.963472222218</v>
      </c>
      <c r="T3986" s="14">
        <f t="shared" si="62"/>
        <v>41951</v>
      </c>
    </row>
    <row r="3987" spans="1:20" ht="58" x14ac:dyDescent="0.35">
      <c r="A3987">
        <v>3985</v>
      </c>
      <c r="B3987" s="1" t="s">
        <v>3981</v>
      </c>
      <c r="C3987" s="1" t="s">
        <v>8091</v>
      </c>
      <c r="D3987" s="6">
        <v>2000</v>
      </c>
      <c r="E3987" s="6">
        <v>641</v>
      </c>
      <c r="F3987" t="s">
        <v>8221</v>
      </c>
      <c r="G3987" t="s">
        <v>8224</v>
      </c>
      <c r="H3987" t="s">
        <v>8246</v>
      </c>
      <c r="I3987">
        <v>1456002300</v>
      </c>
      <c r="J3987">
        <v>1454173120</v>
      </c>
      <c r="K3987" t="b">
        <v>0</v>
      </c>
      <c r="L3987">
        <v>19</v>
      </c>
      <c r="M3987" t="b">
        <v>0</v>
      </c>
      <c r="N3987" t="s">
        <v>8271</v>
      </c>
      <c r="O3987" s="16">
        <f>Table1[[#This Row],[pledged]]/Table1[[#This Row],[goal]]*100</f>
        <v>32.049999999999997</v>
      </c>
      <c r="P3987" s="6">
        <f>IFERROR(Table1[[#This Row],[pledged]]/Table1[[#This Row],[backers_count]],0)</f>
        <v>33.736842105263158</v>
      </c>
      <c r="Q3987" t="str">
        <f>LEFT(Table1[[#This Row],[Category and Sub-Category]],FIND("/",Table1[[#This Row],[Category and Sub-Category]])-1)</f>
        <v>theater</v>
      </c>
      <c r="R3987" t="str">
        <f>RIGHT(Table1[[#This Row],[Category and Sub-Category]],LEN(Table1[[#This Row],[Category and Sub-Category]])-FIND("/",Table1[[#This Row],[Category and Sub-Category]]))</f>
        <v>plays</v>
      </c>
      <c r="S3987" s="14">
        <f>(((Table1[[#This Row],[launched_at]]/60)/60)/24)+DATE(1970,1,1)</f>
        <v>42399.707407407404</v>
      </c>
      <c r="T3987" s="14">
        <f t="shared" si="62"/>
        <v>42420.878472222219</v>
      </c>
    </row>
    <row r="3988" spans="1:20" ht="58" x14ac:dyDescent="0.35">
      <c r="A3988">
        <v>3986</v>
      </c>
      <c r="B3988" s="1" t="s">
        <v>3982</v>
      </c>
      <c r="C3988" s="1" t="s">
        <v>8092</v>
      </c>
      <c r="D3988" s="6">
        <v>5000</v>
      </c>
      <c r="E3988" s="6">
        <v>488</v>
      </c>
      <c r="F3988" t="s">
        <v>8221</v>
      </c>
      <c r="G3988" t="s">
        <v>8225</v>
      </c>
      <c r="H3988" t="s">
        <v>8247</v>
      </c>
      <c r="I3988">
        <v>1462539840</v>
      </c>
      <c r="J3988">
        <v>1460034594</v>
      </c>
      <c r="K3988" t="b">
        <v>0</v>
      </c>
      <c r="L3988">
        <v>13</v>
      </c>
      <c r="M3988" t="b">
        <v>0</v>
      </c>
      <c r="N3988" t="s">
        <v>8271</v>
      </c>
      <c r="O3988" s="16">
        <f>Table1[[#This Row],[pledged]]/Table1[[#This Row],[goal]]*100</f>
        <v>9.76</v>
      </c>
      <c r="P3988" s="6">
        <f>IFERROR(Table1[[#This Row],[pledged]]/Table1[[#This Row],[backers_count]],0)</f>
        <v>37.53846153846154</v>
      </c>
      <c r="Q3988" t="str">
        <f>LEFT(Table1[[#This Row],[Category and Sub-Category]],FIND("/",Table1[[#This Row],[Category and Sub-Category]])-1)</f>
        <v>theater</v>
      </c>
      <c r="R3988" t="str">
        <f>RIGHT(Table1[[#This Row],[Category and Sub-Category]],LEN(Table1[[#This Row],[Category and Sub-Category]])-FIND("/",Table1[[#This Row],[Category and Sub-Category]]))</f>
        <v>plays</v>
      </c>
      <c r="S3988" s="14">
        <f>(((Table1[[#This Row],[launched_at]]/60)/60)/24)+DATE(1970,1,1)</f>
        <v>42467.548541666663</v>
      </c>
      <c r="T3988" s="14">
        <f t="shared" si="62"/>
        <v>42496.544444444444</v>
      </c>
    </row>
    <row r="3989" spans="1:20" ht="43.5" x14ac:dyDescent="0.35">
      <c r="A3989">
        <v>3987</v>
      </c>
      <c r="B3989" s="1" t="s">
        <v>3983</v>
      </c>
      <c r="C3989" s="1" t="s">
        <v>8093</v>
      </c>
      <c r="D3989" s="6">
        <v>400</v>
      </c>
      <c r="E3989" s="6">
        <v>151</v>
      </c>
      <c r="F3989" t="s">
        <v>8221</v>
      </c>
      <c r="G3989" t="s">
        <v>8225</v>
      </c>
      <c r="H3989" t="s">
        <v>8247</v>
      </c>
      <c r="I3989">
        <v>1400278290</v>
      </c>
      <c r="J3989">
        <v>1399414290</v>
      </c>
      <c r="K3989" t="b">
        <v>0</v>
      </c>
      <c r="L3989">
        <v>13</v>
      </c>
      <c r="M3989" t="b">
        <v>0</v>
      </c>
      <c r="N3989" t="s">
        <v>8271</v>
      </c>
      <c r="O3989" s="16">
        <f>Table1[[#This Row],[pledged]]/Table1[[#This Row],[goal]]*100</f>
        <v>37.75</v>
      </c>
      <c r="P3989" s="6">
        <f>IFERROR(Table1[[#This Row],[pledged]]/Table1[[#This Row],[backers_count]],0)</f>
        <v>11.615384615384615</v>
      </c>
      <c r="Q3989" t="str">
        <f>LEFT(Table1[[#This Row],[Category and Sub-Category]],FIND("/",Table1[[#This Row],[Category and Sub-Category]])-1)</f>
        <v>theater</v>
      </c>
      <c r="R3989" t="str">
        <f>RIGHT(Table1[[#This Row],[Category and Sub-Category]],LEN(Table1[[#This Row],[Category and Sub-Category]])-FIND("/",Table1[[#This Row],[Category and Sub-Category]]))</f>
        <v>plays</v>
      </c>
      <c r="S3989" s="14">
        <f>(((Table1[[#This Row],[launched_at]]/60)/60)/24)+DATE(1970,1,1)</f>
        <v>41765.92465277778</v>
      </c>
      <c r="T3989" s="14">
        <f t="shared" si="62"/>
        <v>41775.92465277778</v>
      </c>
    </row>
    <row r="3990" spans="1:20" ht="29" x14ac:dyDescent="0.35">
      <c r="A3990">
        <v>3988</v>
      </c>
      <c r="B3990" s="1" t="s">
        <v>3984</v>
      </c>
      <c r="C3990" s="1" t="s">
        <v>8094</v>
      </c>
      <c r="D3990" s="6">
        <v>1500</v>
      </c>
      <c r="E3990" s="6">
        <v>32</v>
      </c>
      <c r="F3990" t="s">
        <v>8221</v>
      </c>
      <c r="G3990" t="s">
        <v>8224</v>
      </c>
      <c r="H3990" t="s">
        <v>8246</v>
      </c>
      <c r="I3990">
        <v>1440813413</v>
      </c>
      <c r="J3990">
        <v>1439517413</v>
      </c>
      <c r="K3990" t="b">
        <v>0</v>
      </c>
      <c r="L3990">
        <v>4</v>
      </c>
      <c r="M3990" t="b">
        <v>0</v>
      </c>
      <c r="N3990" t="s">
        <v>8271</v>
      </c>
      <c r="O3990" s="16">
        <f>Table1[[#This Row],[pledged]]/Table1[[#This Row],[goal]]*100</f>
        <v>2.1333333333333333</v>
      </c>
      <c r="P3990" s="6">
        <f>IFERROR(Table1[[#This Row],[pledged]]/Table1[[#This Row],[backers_count]],0)</f>
        <v>8</v>
      </c>
      <c r="Q3990" t="str">
        <f>LEFT(Table1[[#This Row],[Category and Sub-Category]],FIND("/",Table1[[#This Row],[Category and Sub-Category]])-1)</f>
        <v>theater</v>
      </c>
      <c r="R3990" t="str">
        <f>RIGHT(Table1[[#This Row],[Category and Sub-Category]],LEN(Table1[[#This Row],[Category and Sub-Category]])-FIND("/",Table1[[#This Row],[Category and Sub-Category]]))</f>
        <v>plays</v>
      </c>
      <c r="S3990" s="14">
        <f>(((Table1[[#This Row],[launched_at]]/60)/60)/24)+DATE(1970,1,1)</f>
        <v>42230.08116898148</v>
      </c>
      <c r="T3990" s="14">
        <f t="shared" si="62"/>
        <v>42245.08116898148</v>
      </c>
    </row>
    <row r="3991" spans="1:20" ht="58" x14ac:dyDescent="0.35">
      <c r="A3991">
        <v>3989</v>
      </c>
      <c r="B3991" s="1" t="s">
        <v>3985</v>
      </c>
      <c r="C3991" s="1" t="s">
        <v>8095</v>
      </c>
      <c r="D3991" s="6">
        <v>3000</v>
      </c>
      <c r="E3991" s="6">
        <v>0</v>
      </c>
      <c r="F3991" t="s">
        <v>8221</v>
      </c>
      <c r="G3991" t="s">
        <v>8224</v>
      </c>
      <c r="H3991" t="s">
        <v>8246</v>
      </c>
      <c r="I3991">
        <v>1447009181</v>
      </c>
      <c r="J3991">
        <v>1444413581</v>
      </c>
      <c r="K3991" t="b">
        <v>0</v>
      </c>
      <c r="L3991">
        <v>0</v>
      </c>
      <c r="M3991" t="b">
        <v>0</v>
      </c>
      <c r="N3991" t="s">
        <v>8271</v>
      </c>
      <c r="O3991" s="16">
        <f>Table1[[#This Row],[pledged]]/Table1[[#This Row],[goal]]*100</f>
        <v>0</v>
      </c>
      <c r="P3991" s="6">
        <f>IFERROR(Table1[[#This Row],[pledged]]/Table1[[#This Row],[backers_count]],0)</f>
        <v>0</v>
      </c>
      <c r="Q3991" t="str">
        <f>LEFT(Table1[[#This Row],[Category and Sub-Category]],FIND("/",Table1[[#This Row],[Category and Sub-Category]])-1)</f>
        <v>theater</v>
      </c>
      <c r="R3991" t="str">
        <f>RIGHT(Table1[[#This Row],[Category and Sub-Category]],LEN(Table1[[#This Row],[Category and Sub-Category]])-FIND("/",Table1[[#This Row],[Category and Sub-Category]]))</f>
        <v>plays</v>
      </c>
      <c r="S3991" s="14">
        <f>(((Table1[[#This Row],[launched_at]]/60)/60)/24)+DATE(1970,1,1)</f>
        <v>42286.749780092592</v>
      </c>
      <c r="T3991" s="14">
        <f t="shared" si="62"/>
        <v>42316.791446759264</v>
      </c>
    </row>
    <row r="3992" spans="1:20" ht="43.5" x14ac:dyDescent="0.35">
      <c r="A3992">
        <v>3990</v>
      </c>
      <c r="B3992" s="1" t="s">
        <v>3986</v>
      </c>
      <c r="C3992" s="1" t="s">
        <v>8096</v>
      </c>
      <c r="D3992" s="6">
        <v>1650</v>
      </c>
      <c r="E3992" s="6">
        <v>69</v>
      </c>
      <c r="F3992" t="s">
        <v>8221</v>
      </c>
      <c r="G3992" t="s">
        <v>8225</v>
      </c>
      <c r="H3992" t="s">
        <v>8247</v>
      </c>
      <c r="I3992">
        <v>1456934893</v>
      </c>
      <c r="J3992">
        <v>1454342893</v>
      </c>
      <c r="K3992" t="b">
        <v>0</v>
      </c>
      <c r="L3992">
        <v>3</v>
      </c>
      <c r="M3992" t="b">
        <v>0</v>
      </c>
      <c r="N3992" t="s">
        <v>8271</v>
      </c>
      <c r="O3992" s="16">
        <f>Table1[[#This Row],[pledged]]/Table1[[#This Row],[goal]]*100</f>
        <v>4.1818181818181817</v>
      </c>
      <c r="P3992" s="6">
        <f>IFERROR(Table1[[#This Row],[pledged]]/Table1[[#This Row],[backers_count]],0)</f>
        <v>23</v>
      </c>
      <c r="Q3992" t="str">
        <f>LEFT(Table1[[#This Row],[Category and Sub-Category]],FIND("/",Table1[[#This Row],[Category and Sub-Category]])-1)</f>
        <v>theater</v>
      </c>
      <c r="R3992" t="str">
        <f>RIGHT(Table1[[#This Row],[Category and Sub-Category]],LEN(Table1[[#This Row],[Category and Sub-Category]])-FIND("/",Table1[[#This Row],[Category and Sub-Category]]))</f>
        <v>plays</v>
      </c>
      <c r="S3992" s="14">
        <f>(((Table1[[#This Row],[launched_at]]/60)/60)/24)+DATE(1970,1,1)</f>
        <v>42401.672372685185</v>
      </c>
      <c r="T3992" s="14">
        <f t="shared" si="62"/>
        <v>42431.672372685185</v>
      </c>
    </row>
    <row r="3993" spans="1:20" ht="29" x14ac:dyDescent="0.35">
      <c r="A3993">
        <v>3991</v>
      </c>
      <c r="B3993" s="1" t="s">
        <v>3987</v>
      </c>
      <c r="C3993" s="1" t="s">
        <v>8097</v>
      </c>
      <c r="D3993" s="6">
        <v>500</v>
      </c>
      <c r="E3993" s="6">
        <v>100</v>
      </c>
      <c r="F3993" t="s">
        <v>8221</v>
      </c>
      <c r="G3993" t="s">
        <v>8224</v>
      </c>
      <c r="H3993" t="s">
        <v>8246</v>
      </c>
      <c r="I3993">
        <v>1433086082</v>
      </c>
      <c r="J3993">
        <v>1430494082</v>
      </c>
      <c r="K3993" t="b">
        <v>0</v>
      </c>
      <c r="L3993">
        <v>1</v>
      </c>
      <c r="M3993" t="b">
        <v>0</v>
      </c>
      <c r="N3993" t="s">
        <v>8271</v>
      </c>
      <c r="O3993" s="16">
        <f>Table1[[#This Row],[pledged]]/Table1[[#This Row],[goal]]*100</f>
        <v>20</v>
      </c>
      <c r="P3993" s="6">
        <f>IFERROR(Table1[[#This Row],[pledged]]/Table1[[#This Row],[backers_count]],0)</f>
        <v>100</v>
      </c>
      <c r="Q3993" t="str">
        <f>LEFT(Table1[[#This Row],[Category and Sub-Category]],FIND("/",Table1[[#This Row],[Category and Sub-Category]])-1)</f>
        <v>theater</v>
      </c>
      <c r="R3993" t="str">
        <f>RIGHT(Table1[[#This Row],[Category and Sub-Category]],LEN(Table1[[#This Row],[Category and Sub-Category]])-FIND("/",Table1[[#This Row],[Category and Sub-Category]]))</f>
        <v>plays</v>
      </c>
      <c r="S3993" s="14">
        <f>(((Table1[[#This Row],[launched_at]]/60)/60)/24)+DATE(1970,1,1)</f>
        <v>42125.644467592589</v>
      </c>
      <c r="T3993" s="14">
        <f t="shared" si="62"/>
        <v>42155.644467592589</v>
      </c>
    </row>
    <row r="3994" spans="1:20" ht="43.5" x14ac:dyDescent="0.35">
      <c r="A3994">
        <v>3992</v>
      </c>
      <c r="B3994" s="1" t="s">
        <v>3988</v>
      </c>
      <c r="C3994" s="1" t="s">
        <v>8098</v>
      </c>
      <c r="D3994" s="6">
        <v>10000</v>
      </c>
      <c r="E3994" s="6">
        <v>541</v>
      </c>
      <c r="F3994" t="s">
        <v>8221</v>
      </c>
      <c r="G3994" t="s">
        <v>8224</v>
      </c>
      <c r="H3994" t="s">
        <v>8246</v>
      </c>
      <c r="I3994">
        <v>1449876859</v>
      </c>
      <c r="J3994">
        <v>1444689259</v>
      </c>
      <c r="K3994" t="b">
        <v>0</v>
      </c>
      <c r="L3994">
        <v>9</v>
      </c>
      <c r="M3994" t="b">
        <v>0</v>
      </c>
      <c r="N3994" t="s">
        <v>8271</v>
      </c>
      <c r="O3994" s="16">
        <f>Table1[[#This Row],[pledged]]/Table1[[#This Row],[goal]]*100</f>
        <v>5.41</v>
      </c>
      <c r="P3994" s="6">
        <f>IFERROR(Table1[[#This Row],[pledged]]/Table1[[#This Row],[backers_count]],0)</f>
        <v>60.111111111111114</v>
      </c>
      <c r="Q3994" t="str">
        <f>LEFT(Table1[[#This Row],[Category and Sub-Category]],FIND("/",Table1[[#This Row],[Category and Sub-Category]])-1)</f>
        <v>theater</v>
      </c>
      <c r="R3994" t="str">
        <f>RIGHT(Table1[[#This Row],[Category and Sub-Category]],LEN(Table1[[#This Row],[Category and Sub-Category]])-FIND("/",Table1[[#This Row],[Category and Sub-Category]]))</f>
        <v>plays</v>
      </c>
      <c r="S3994" s="14">
        <f>(((Table1[[#This Row],[launched_at]]/60)/60)/24)+DATE(1970,1,1)</f>
        <v>42289.94049768518</v>
      </c>
      <c r="T3994" s="14">
        <f t="shared" si="62"/>
        <v>42349.982164351852</v>
      </c>
    </row>
    <row r="3995" spans="1:20" ht="43.5" x14ac:dyDescent="0.35">
      <c r="A3995">
        <v>3993</v>
      </c>
      <c r="B3995" s="1" t="s">
        <v>3989</v>
      </c>
      <c r="C3995" s="1" t="s">
        <v>8099</v>
      </c>
      <c r="D3995" s="6">
        <v>50000</v>
      </c>
      <c r="E3995" s="6">
        <v>3</v>
      </c>
      <c r="F3995" t="s">
        <v>8221</v>
      </c>
      <c r="G3995" t="s">
        <v>8224</v>
      </c>
      <c r="H3995" t="s">
        <v>8246</v>
      </c>
      <c r="I3995">
        <v>1431549912</v>
      </c>
      <c r="J3995">
        <v>1428957912</v>
      </c>
      <c r="K3995" t="b">
        <v>0</v>
      </c>
      <c r="L3995">
        <v>1</v>
      </c>
      <c r="M3995" t="b">
        <v>0</v>
      </c>
      <c r="N3995" t="s">
        <v>8271</v>
      </c>
      <c r="O3995" s="16">
        <f>Table1[[#This Row],[pledged]]/Table1[[#This Row],[goal]]*100</f>
        <v>6.0000000000000001E-3</v>
      </c>
      <c r="P3995" s="6">
        <f>IFERROR(Table1[[#This Row],[pledged]]/Table1[[#This Row],[backers_count]],0)</f>
        <v>3</v>
      </c>
      <c r="Q3995" t="str">
        <f>LEFT(Table1[[#This Row],[Category and Sub-Category]],FIND("/",Table1[[#This Row],[Category and Sub-Category]])-1)</f>
        <v>theater</v>
      </c>
      <c r="R3995" t="str">
        <f>RIGHT(Table1[[#This Row],[Category and Sub-Category]],LEN(Table1[[#This Row],[Category and Sub-Category]])-FIND("/",Table1[[#This Row],[Category and Sub-Category]]))</f>
        <v>plays</v>
      </c>
      <c r="S3995" s="14">
        <f>(((Table1[[#This Row],[launched_at]]/60)/60)/24)+DATE(1970,1,1)</f>
        <v>42107.864722222221</v>
      </c>
      <c r="T3995" s="14">
        <f t="shared" si="62"/>
        <v>42137.864722222221</v>
      </c>
    </row>
    <row r="3996" spans="1:20" ht="43.5" x14ac:dyDescent="0.35">
      <c r="A3996">
        <v>3994</v>
      </c>
      <c r="B3996" s="1" t="s">
        <v>3990</v>
      </c>
      <c r="C3996" s="1" t="s">
        <v>8100</v>
      </c>
      <c r="D3996" s="6">
        <v>2000</v>
      </c>
      <c r="E3996" s="6">
        <v>5</v>
      </c>
      <c r="F3996" t="s">
        <v>8221</v>
      </c>
      <c r="G3996" t="s">
        <v>8224</v>
      </c>
      <c r="H3996" t="s">
        <v>8246</v>
      </c>
      <c r="I3996">
        <v>1405761690</v>
      </c>
      <c r="J3996">
        <v>1403169690</v>
      </c>
      <c r="K3996" t="b">
        <v>0</v>
      </c>
      <c r="L3996">
        <v>1</v>
      </c>
      <c r="M3996" t="b">
        <v>0</v>
      </c>
      <c r="N3996" t="s">
        <v>8271</v>
      </c>
      <c r="O3996" s="16">
        <f>Table1[[#This Row],[pledged]]/Table1[[#This Row],[goal]]*100</f>
        <v>0.25</v>
      </c>
      <c r="P3996" s="6">
        <f>IFERROR(Table1[[#This Row],[pledged]]/Table1[[#This Row],[backers_count]],0)</f>
        <v>5</v>
      </c>
      <c r="Q3996" t="str">
        <f>LEFT(Table1[[#This Row],[Category and Sub-Category]],FIND("/",Table1[[#This Row],[Category and Sub-Category]])-1)</f>
        <v>theater</v>
      </c>
      <c r="R3996" t="str">
        <f>RIGHT(Table1[[#This Row],[Category and Sub-Category]],LEN(Table1[[#This Row],[Category and Sub-Category]])-FIND("/",Table1[[#This Row],[Category and Sub-Category]]))</f>
        <v>plays</v>
      </c>
      <c r="S3996" s="14">
        <f>(((Table1[[#This Row],[launched_at]]/60)/60)/24)+DATE(1970,1,1)</f>
        <v>41809.389930555553</v>
      </c>
      <c r="T3996" s="14">
        <f t="shared" si="62"/>
        <v>41839.389930555553</v>
      </c>
    </row>
    <row r="3997" spans="1:20" ht="43.5" x14ac:dyDescent="0.35">
      <c r="A3997">
        <v>3995</v>
      </c>
      <c r="B3997" s="1" t="s">
        <v>3991</v>
      </c>
      <c r="C3997" s="1" t="s">
        <v>8101</v>
      </c>
      <c r="D3997" s="6">
        <v>200</v>
      </c>
      <c r="E3997" s="6">
        <v>70</v>
      </c>
      <c r="F3997" t="s">
        <v>8221</v>
      </c>
      <c r="G3997" t="s">
        <v>8225</v>
      </c>
      <c r="H3997" t="s">
        <v>8247</v>
      </c>
      <c r="I3997">
        <v>1423913220</v>
      </c>
      <c r="J3997">
        <v>1421339077</v>
      </c>
      <c r="K3997" t="b">
        <v>0</v>
      </c>
      <c r="L3997">
        <v>4</v>
      </c>
      <c r="M3997" t="b">
        <v>0</v>
      </c>
      <c r="N3997" t="s">
        <v>8271</v>
      </c>
      <c r="O3997" s="16">
        <f>Table1[[#This Row],[pledged]]/Table1[[#This Row],[goal]]*100</f>
        <v>35</v>
      </c>
      <c r="P3997" s="6">
        <f>IFERROR(Table1[[#This Row],[pledged]]/Table1[[#This Row],[backers_count]],0)</f>
        <v>17.5</v>
      </c>
      <c r="Q3997" t="str">
        <f>LEFT(Table1[[#This Row],[Category and Sub-Category]],FIND("/",Table1[[#This Row],[Category and Sub-Category]])-1)</f>
        <v>theater</v>
      </c>
      <c r="R3997" t="str">
        <f>RIGHT(Table1[[#This Row],[Category and Sub-Category]],LEN(Table1[[#This Row],[Category and Sub-Category]])-FIND("/",Table1[[#This Row],[Category and Sub-Category]]))</f>
        <v>plays</v>
      </c>
      <c r="S3997" s="14">
        <f>(((Table1[[#This Row],[launched_at]]/60)/60)/24)+DATE(1970,1,1)</f>
        <v>42019.683761574073</v>
      </c>
      <c r="T3997" s="14">
        <f t="shared" si="62"/>
        <v>42049.477083333331</v>
      </c>
    </row>
    <row r="3998" spans="1:20" ht="43.5" x14ac:dyDescent="0.35">
      <c r="A3998">
        <v>3996</v>
      </c>
      <c r="B3998" s="1" t="s">
        <v>3992</v>
      </c>
      <c r="C3998" s="1" t="s">
        <v>8102</v>
      </c>
      <c r="D3998" s="6">
        <v>3000</v>
      </c>
      <c r="E3998" s="6">
        <v>497</v>
      </c>
      <c r="F3998" t="s">
        <v>8221</v>
      </c>
      <c r="G3998" t="s">
        <v>8224</v>
      </c>
      <c r="H3998" t="s">
        <v>8246</v>
      </c>
      <c r="I3998">
        <v>1416499440</v>
      </c>
      <c r="J3998">
        <v>1415341464</v>
      </c>
      <c r="K3998" t="b">
        <v>0</v>
      </c>
      <c r="L3998">
        <v>17</v>
      </c>
      <c r="M3998" t="b">
        <v>0</v>
      </c>
      <c r="N3998" t="s">
        <v>8271</v>
      </c>
      <c r="O3998" s="16">
        <f>Table1[[#This Row],[pledged]]/Table1[[#This Row],[goal]]*100</f>
        <v>16.566666666666666</v>
      </c>
      <c r="P3998" s="6">
        <f>IFERROR(Table1[[#This Row],[pledged]]/Table1[[#This Row],[backers_count]],0)</f>
        <v>29.235294117647058</v>
      </c>
      <c r="Q3998" t="str">
        <f>LEFT(Table1[[#This Row],[Category and Sub-Category]],FIND("/",Table1[[#This Row],[Category and Sub-Category]])-1)</f>
        <v>theater</v>
      </c>
      <c r="R3998" t="str">
        <f>RIGHT(Table1[[#This Row],[Category and Sub-Category]],LEN(Table1[[#This Row],[Category and Sub-Category]])-FIND("/",Table1[[#This Row],[Category and Sub-Category]]))</f>
        <v>plays</v>
      </c>
      <c r="S3998" s="14">
        <f>(((Table1[[#This Row],[launched_at]]/60)/60)/24)+DATE(1970,1,1)</f>
        <v>41950.26694444444</v>
      </c>
      <c r="T3998" s="14">
        <f t="shared" si="62"/>
        <v>41963.669444444444</v>
      </c>
    </row>
    <row r="3999" spans="1:20" ht="43.5" x14ac:dyDescent="0.35">
      <c r="A3999">
        <v>3997</v>
      </c>
      <c r="B3999" s="1" t="s">
        <v>3993</v>
      </c>
      <c r="C3999" s="1" t="s">
        <v>8103</v>
      </c>
      <c r="D3999" s="6">
        <v>3000</v>
      </c>
      <c r="E3999" s="6">
        <v>0</v>
      </c>
      <c r="F3999" t="s">
        <v>8221</v>
      </c>
      <c r="G3999" t="s">
        <v>8225</v>
      </c>
      <c r="H3999" t="s">
        <v>8247</v>
      </c>
      <c r="I3999">
        <v>1428222221</v>
      </c>
      <c r="J3999">
        <v>1425633821</v>
      </c>
      <c r="K3999" t="b">
        <v>0</v>
      </c>
      <c r="L3999">
        <v>0</v>
      </c>
      <c r="M3999" t="b">
        <v>0</v>
      </c>
      <c r="N3999" t="s">
        <v>8271</v>
      </c>
      <c r="O3999" s="16">
        <f>Table1[[#This Row],[pledged]]/Table1[[#This Row],[goal]]*100</f>
        <v>0</v>
      </c>
      <c r="P3999" s="6">
        <f>IFERROR(Table1[[#This Row],[pledged]]/Table1[[#This Row],[backers_count]],0)</f>
        <v>0</v>
      </c>
      <c r="Q3999" t="str">
        <f>LEFT(Table1[[#This Row],[Category and Sub-Category]],FIND("/",Table1[[#This Row],[Category and Sub-Category]])-1)</f>
        <v>theater</v>
      </c>
      <c r="R3999" t="str">
        <f>RIGHT(Table1[[#This Row],[Category and Sub-Category]],LEN(Table1[[#This Row],[Category and Sub-Category]])-FIND("/",Table1[[#This Row],[Category and Sub-Category]]))</f>
        <v>plays</v>
      </c>
      <c r="S3999" s="14">
        <f>(((Table1[[#This Row],[launched_at]]/60)/60)/24)+DATE(1970,1,1)</f>
        <v>42069.391446759255</v>
      </c>
      <c r="T3999" s="14">
        <f t="shared" si="62"/>
        <v>42099.349780092598</v>
      </c>
    </row>
    <row r="4000" spans="1:20" ht="43.5" x14ac:dyDescent="0.35">
      <c r="A4000">
        <v>3998</v>
      </c>
      <c r="B4000" s="1" t="s">
        <v>3994</v>
      </c>
      <c r="C4000" s="1" t="s">
        <v>8104</v>
      </c>
      <c r="D4000" s="6">
        <v>1250</v>
      </c>
      <c r="E4000" s="6">
        <v>715</v>
      </c>
      <c r="F4000" t="s">
        <v>8221</v>
      </c>
      <c r="G4000" t="s">
        <v>8224</v>
      </c>
      <c r="H4000" t="s">
        <v>8246</v>
      </c>
      <c r="I4000">
        <v>1427580426</v>
      </c>
      <c r="J4000">
        <v>1424992026</v>
      </c>
      <c r="K4000" t="b">
        <v>0</v>
      </c>
      <c r="L4000">
        <v>12</v>
      </c>
      <c r="M4000" t="b">
        <v>0</v>
      </c>
      <c r="N4000" t="s">
        <v>8271</v>
      </c>
      <c r="O4000" s="16">
        <f>Table1[[#This Row],[pledged]]/Table1[[#This Row],[goal]]*100</f>
        <v>57.199999999999996</v>
      </c>
      <c r="P4000" s="6">
        <f>IFERROR(Table1[[#This Row],[pledged]]/Table1[[#This Row],[backers_count]],0)</f>
        <v>59.583333333333336</v>
      </c>
      <c r="Q4000" t="str">
        <f>LEFT(Table1[[#This Row],[Category and Sub-Category]],FIND("/",Table1[[#This Row],[Category and Sub-Category]])-1)</f>
        <v>theater</v>
      </c>
      <c r="R4000" t="str">
        <f>RIGHT(Table1[[#This Row],[Category and Sub-Category]],LEN(Table1[[#This Row],[Category and Sub-Category]])-FIND("/",Table1[[#This Row],[Category and Sub-Category]]))</f>
        <v>plays</v>
      </c>
      <c r="S4000" s="14">
        <f>(((Table1[[#This Row],[launched_at]]/60)/60)/24)+DATE(1970,1,1)</f>
        <v>42061.963263888887</v>
      </c>
      <c r="T4000" s="14">
        <f t="shared" si="62"/>
        <v>42091.921597222223</v>
      </c>
    </row>
    <row r="4001" spans="1:20" ht="43.5" x14ac:dyDescent="0.35">
      <c r="A4001">
        <v>3999</v>
      </c>
      <c r="B4001" s="1" t="s">
        <v>3995</v>
      </c>
      <c r="C4001" s="1" t="s">
        <v>8105</v>
      </c>
      <c r="D4001" s="6">
        <v>7000</v>
      </c>
      <c r="E4001" s="6">
        <v>1156</v>
      </c>
      <c r="F4001" t="s">
        <v>8221</v>
      </c>
      <c r="G4001" t="s">
        <v>8224</v>
      </c>
      <c r="H4001" t="s">
        <v>8246</v>
      </c>
      <c r="I4001">
        <v>1409514709</v>
      </c>
      <c r="J4001">
        <v>1406058798</v>
      </c>
      <c r="K4001" t="b">
        <v>0</v>
      </c>
      <c r="L4001">
        <v>14</v>
      </c>
      <c r="M4001" t="b">
        <v>0</v>
      </c>
      <c r="N4001" t="s">
        <v>8271</v>
      </c>
      <c r="O4001" s="16">
        <f>Table1[[#This Row],[pledged]]/Table1[[#This Row],[goal]]*100</f>
        <v>16.514285714285716</v>
      </c>
      <c r="P4001" s="6">
        <f>IFERROR(Table1[[#This Row],[pledged]]/Table1[[#This Row],[backers_count]],0)</f>
        <v>82.571428571428569</v>
      </c>
      <c r="Q4001" t="str">
        <f>LEFT(Table1[[#This Row],[Category and Sub-Category]],FIND("/",Table1[[#This Row],[Category and Sub-Category]])-1)</f>
        <v>theater</v>
      </c>
      <c r="R4001" t="str">
        <f>RIGHT(Table1[[#This Row],[Category and Sub-Category]],LEN(Table1[[#This Row],[Category and Sub-Category]])-FIND("/",Table1[[#This Row],[Category and Sub-Category]]))</f>
        <v>plays</v>
      </c>
      <c r="S4001" s="14">
        <f>(((Table1[[#This Row],[launched_at]]/60)/60)/24)+DATE(1970,1,1)</f>
        <v>41842.828680555554</v>
      </c>
      <c r="T4001" s="14">
        <f t="shared" si="62"/>
        <v>41882.827650462961</v>
      </c>
    </row>
    <row r="4002" spans="1:20" ht="29" x14ac:dyDescent="0.35">
      <c r="A4002">
        <v>4000</v>
      </c>
      <c r="B4002" s="1" t="s">
        <v>3996</v>
      </c>
      <c r="C4002" s="1" t="s">
        <v>8106</v>
      </c>
      <c r="D4002" s="6">
        <v>8000</v>
      </c>
      <c r="E4002" s="6">
        <v>10</v>
      </c>
      <c r="F4002" t="s">
        <v>8221</v>
      </c>
      <c r="G4002" t="s">
        <v>8224</v>
      </c>
      <c r="H4002" t="s">
        <v>8246</v>
      </c>
      <c r="I4002">
        <v>1462631358</v>
      </c>
      <c r="J4002">
        <v>1457450958</v>
      </c>
      <c r="K4002" t="b">
        <v>0</v>
      </c>
      <c r="L4002">
        <v>1</v>
      </c>
      <c r="M4002" t="b">
        <v>0</v>
      </c>
      <c r="N4002" t="s">
        <v>8271</v>
      </c>
      <c r="O4002" s="16">
        <f>Table1[[#This Row],[pledged]]/Table1[[#This Row],[goal]]*100</f>
        <v>0.125</v>
      </c>
      <c r="P4002" s="6">
        <f>IFERROR(Table1[[#This Row],[pledged]]/Table1[[#This Row],[backers_count]],0)</f>
        <v>10</v>
      </c>
      <c r="Q4002" t="str">
        <f>LEFT(Table1[[#This Row],[Category and Sub-Category]],FIND("/",Table1[[#This Row],[Category and Sub-Category]])-1)</f>
        <v>theater</v>
      </c>
      <c r="R4002" t="str">
        <f>RIGHT(Table1[[#This Row],[Category and Sub-Category]],LEN(Table1[[#This Row],[Category and Sub-Category]])-FIND("/",Table1[[#This Row],[Category and Sub-Category]]))</f>
        <v>plays</v>
      </c>
      <c r="S4002" s="14">
        <f>(((Table1[[#This Row],[launched_at]]/60)/60)/24)+DATE(1970,1,1)</f>
        <v>42437.64534722222</v>
      </c>
      <c r="T4002" s="14">
        <f t="shared" si="62"/>
        <v>42497.603680555556</v>
      </c>
    </row>
    <row r="4003" spans="1:20" ht="58" x14ac:dyDescent="0.35">
      <c r="A4003">
        <v>4001</v>
      </c>
      <c r="B4003" s="1" t="s">
        <v>3997</v>
      </c>
      <c r="C4003" s="1" t="s">
        <v>8107</v>
      </c>
      <c r="D4003" s="6">
        <v>1200</v>
      </c>
      <c r="E4003" s="6">
        <v>453</v>
      </c>
      <c r="F4003" t="s">
        <v>8221</v>
      </c>
      <c r="G4003" t="s">
        <v>8225</v>
      </c>
      <c r="H4003" t="s">
        <v>8247</v>
      </c>
      <c r="I4003">
        <v>1488394800</v>
      </c>
      <c r="J4003">
        <v>1486681708</v>
      </c>
      <c r="K4003" t="b">
        <v>0</v>
      </c>
      <c r="L4003">
        <v>14</v>
      </c>
      <c r="M4003" t="b">
        <v>0</v>
      </c>
      <c r="N4003" t="s">
        <v>8271</v>
      </c>
      <c r="O4003" s="16">
        <f>Table1[[#This Row],[pledged]]/Table1[[#This Row],[goal]]*100</f>
        <v>37.75</v>
      </c>
      <c r="P4003" s="6">
        <f>IFERROR(Table1[[#This Row],[pledged]]/Table1[[#This Row],[backers_count]],0)</f>
        <v>32.357142857142854</v>
      </c>
      <c r="Q4003" t="str">
        <f>LEFT(Table1[[#This Row],[Category and Sub-Category]],FIND("/",Table1[[#This Row],[Category and Sub-Category]])-1)</f>
        <v>theater</v>
      </c>
      <c r="R4003" t="str">
        <f>RIGHT(Table1[[#This Row],[Category and Sub-Category]],LEN(Table1[[#This Row],[Category and Sub-Category]])-FIND("/",Table1[[#This Row],[Category and Sub-Category]]))</f>
        <v>plays</v>
      </c>
      <c r="S4003" s="14">
        <f>(((Table1[[#This Row],[launched_at]]/60)/60)/24)+DATE(1970,1,1)</f>
        <v>42775.964212962965</v>
      </c>
      <c r="T4003" s="14">
        <f t="shared" si="62"/>
        <v>42795.791666666672</v>
      </c>
    </row>
    <row r="4004" spans="1:20" ht="58" x14ac:dyDescent="0.35">
      <c r="A4004">
        <v>4002</v>
      </c>
      <c r="B4004" s="1" t="s">
        <v>3998</v>
      </c>
      <c r="C4004" s="1" t="s">
        <v>8108</v>
      </c>
      <c r="D4004" s="6">
        <v>1250</v>
      </c>
      <c r="E4004" s="6">
        <v>23</v>
      </c>
      <c r="F4004" t="s">
        <v>8221</v>
      </c>
      <c r="G4004" t="s">
        <v>8224</v>
      </c>
      <c r="H4004" t="s">
        <v>8246</v>
      </c>
      <c r="I4004">
        <v>1411779761</v>
      </c>
      <c r="J4004">
        <v>1409187761</v>
      </c>
      <c r="K4004" t="b">
        <v>0</v>
      </c>
      <c r="L4004">
        <v>4</v>
      </c>
      <c r="M4004" t="b">
        <v>0</v>
      </c>
      <c r="N4004" t="s">
        <v>8271</v>
      </c>
      <c r="O4004" s="16">
        <f>Table1[[#This Row],[pledged]]/Table1[[#This Row],[goal]]*100</f>
        <v>1.8399999999999999</v>
      </c>
      <c r="P4004" s="6">
        <f>IFERROR(Table1[[#This Row],[pledged]]/Table1[[#This Row],[backers_count]],0)</f>
        <v>5.75</v>
      </c>
      <c r="Q4004" t="str">
        <f>LEFT(Table1[[#This Row],[Category and Sub-Category]],FIND("/",Table1[[#This Row],[Category and Sub-Category]])-1)</f>
        <v>theater</v>
      </c>
      <c r="R4004" t="str">
        <f>RIGHT(Table1[[#This Row],[Category and Sub-Category]],LEN(Table1[[#This Row],[Category and Sub-Category]])-FIND("/",Table1[[#This Row],[Category and Sub-Category]]))</f>
        <v>plays</v>
      </c>
      <c r="S4004" s="14">
        <f>(((Table1[[#This Row],[launched_at]]/60)/60)/24)+DATE(1970,1,1)</f>
        <v>41879.043530092589</v>
      </c>
      <c r="T4004" s="14">
        <f t="shared" si="62"/>
        <v>41909.043530092589</v>
      </c>
    </row>
    <row r="4005" spans="1:20" ht="43.5" x14ac:dyDescent="0.35">
      <c r="A4005">
        <v>4003</v>
      </c>
      <c r="B4005" s="1" t="s">
        <v>3999</v>
      </c>
      <c r="C4005" s="1" t="s">
        <v>8071</v>
      </c>
      <c r="D4005" s="6">
        <v>2000</v>
      </c>
      <c r="E4005" s="6">
        <v>201</v>
      </c>
      <c r="F4005" t="s">
        <v>8221</v>
      </c>
      <c r="G4005" t="s">
        <v>8224</v>
      </c>
      <c r="H4005" t="s">
        <v>8246</v>
      </c>
      <c r="I4005">
        <v>1424009147</v>
      </c>
      <c r="J4005">
        <v>1421417147</v>
      </c>
      <c r="K4005" t="b">
        <v>0</v>
      </c>
      <c r="L4005">
        <v>2</v>
      </c>
      <c r="M4005" t="b">
        <v>0</v>
      </c>
      <c r="N4005" t="s">
        <v>8271</v>
      </c>
      <c r="O4005" s="16">
        <f>Table1[[#This Row],[pledged]]/Table1[[#This Row],[goal]]*100</f>
        <v>10.050000000000001</v>
      </c>
      <c r="P4005" s="6">
        <f>IFERROR(Table1[[#This Row],[pledged]]/Table1[[#This Row],[backers_count]],0)</f>
        <v>100.5</v>
      </c>
      <c r="Q4005" t="str">
        <f>LEFT(Table1[[#This Row],[Category and Sub-Category]],FIND("/",Table1[[#This Row],[Category and Sub-Category]])-1)</f>
        <v>theater</v>
      </c>
      <c r="R4005" t="str">
        <f>RIGHT(Table1[[#This Row],[Category and Sub-Category]],LEN(Table1[[#This Row],[Category and Sub-Category]])-FIND("/",Table1[[#This Row],[Category and Sub-Category]]))</f>
        <v>plays</v>
      </c>
      <c r="S4005" s="14">
        <f>(((Table1[[#This Row],[launched_at]]/60)/60)/24)+DATE(1970,1,1)</f>
        <v>42020.587349537032</v>
      </c>
      <c r="T4005" s="14">
        <f t="shared" si="62"/>
        <v>42050.587349537032</v>
      </c>
    </row>
    <row r="4006" spans="1:20" x14ac:dyDescent="0.35">
      <c r="A4006">
        <v>4004</v>
      </c>
      <c r="B4006" s="1" t="s">
        <v>4000</v>
      </c>
      <c r="C4006" s="1" t="s">
        <v>8109</v>
      </c>
      <c r="D4006" s="6">
        <v>500</v>
      </c>
      <c r="E4006" s="6">
        <v>1</v>
      </c>
      <c r="F4006" t="s">
        <v>8221</v>
      </c>
      <c r="G4006" t="s">
        <v>8224</v>
      </c>
      <c r="H4006" t="s">
        <v>8246</v>
      </c>
      <c r="I4006">
        <v>1412740457</v>
      </c>
      <c r="J4006">
        <v>1410148457</v>
      </c>
      <c r="K4006" t="b">
        <v>0</v>
      </c>
      <c r="L4006">
        <v>1</v>
      </c>
      <c r="M4006" t="b">
        <v>0</v>
      </c>
      <c r="N4006" t="s">
        <v>8271</v>
      </c>
      <c r="O4006" s="16">
        <f>Table1[[#This Row],[pledged]]/Table1[[#This Row],[goal]]*100</f>
        <v>0.2</v>
      </c>
      <c r="P4006" s="6">
        <f>IFERROR(Table1[[#This Row],[pledged]]/Table1[[#This Row],[backers_count]],0)</f>
        <v>1</v>
      </c>
      <c r="Q4006" t="str">
        <f>LEFT(Table1[[#This Row],[Category and Sub-Category]],FIND("/",Table1[[#This Row],[Category and Sub-Category]])-1)</f>
        <v>theater</v>
      </c>
      <c r="R4006" t="str">
        <f>RIGHT(Table1[[#This Row],[Category and Sub-Category]],LEN(Table1[[#This Row],[Category and Sub-Category]])-FIND("/",Table1[[#This Row],[Category and Sub-Category]]))</f>
        <v>plays</v>
      </c>
      <c r="S4006" s="14">
        <f>(((Table1[[#This Row],[launched_at]]/60)/60)/24)+DATE(1970,1,1)</f>
        <v>41890.16269675926</v>
      </c>
      <c r="T4006" s="14">
        <f t="shared" si="62"/>
        <v>41920.16269675926</v>
      </c>
    </row>
    <row r="4007" spans="1:20" ht="43.5" x14ac:dyDescent="0.35">
      <c r="A4007">
        <v>4005</v>
      </c>
      <c r="B4007" s="1" t="s">
        <v>4001</v>
      </c>
      <c r="C4007" s="1" t="s">
        <v>8110</v>
      </c>
      <c r="D4007" s="6">
        <v>3000</v>
      </c>
      <c r="E4007" s="6">
        <v>40</v>
      </c>
      <c r="F4007" t="s">
        <v>8221</v>
      </c>
      <c r="G4007" t="s">
        <v>8224</v>
      </c>
      <c r="H4007" t="s">
        <v>8246</v>
      </c>
      <c r="I4007">
        <v>1413832985</v>
      </c>
      <c r="J4007">
        <v>1408648985</v>
      </c>
      <c r="K4007" t="b">
        <v>0</v>
      </c>
      <c r="L4007">
        <v>2</v>
      </c>
      <c r="M4007" t="b">
        <v>0</v>
      </c>
      <c r="N4007" t="s">
        <v>8271</v>
      </c>
      <c r="O4007" s="16">
        <f>Table1[[#This Row],[pledged]]/Table1[[#This Row],[goal]]*100</f>
        <v>1.3333333333333335</v>
      </c>
      <c r="P4007" s="6">
        <f>IFERROR(Table1[[#This Row],[pledged]]/Table1[[#This Row],[backers_count]],0)</f>
        <v>20</v>
      </c>
      <c r="Q4007" t="str">
        <f>LEFT(Table1[[#This Row],[Category and Sub-Category]],FIND("/",Table1[[#This Row],[Category and Sub-Category]])-1)</f>
        <v>theater</v>
      </c>
      <c r="R4007" t="str">
        <f>RIGHT(Table1[[#This Row],[Category and Sub-Category]],LEN(Table1[[#This Row],[Category and Sub-Category]])-FIND("/",Table1[[#This Row],[Category and Sub-Category]]))</f>
        <v>plays</v>
      </c>
      <c r="S4007" s="14">
        <f>(((Table1[[#This Row],[launched_at]]/60)/60)/24)+DATE(1970,1,1)</f>
        <v>41872.807696759257</v>
      </c>
      <c r="T4007" s="14">
        <f t="shared" si="62"/>
        <v>41932.807696759257</v>
      </c>
    </row>
    <row r="4008" spans="1:20" ht="43.5" x14ac:dyDescent="0.35">
      <c r="A4008">
        <v>4006</v>
      </c>
      <c r="B4008" s="1" t="s">
        <v>4002</v>
      </c>
      <c r="C4008" s="1" t="s">
        <v>8111</v>
      </c>
      <c r="D4008" s="6">
        <v>30000</v>
      </c>
      <c r="E4008" s="6">
        <v>2</v>
      </c>
      <c r="F4008" t="s">
        <v>8221</v>
      </c>
      <c r="G4008" t="s">
        <v>8224</v>
      </c>
      <c r="H4008" t="s">
        <v>8246</v>
      </c>
      <c r="I4008">
        <v>1455647587</v>
      </c>
      <c r="J4008">
        <v>1453487587</v>
      </c>
      <c r="K4008" t="b">
        <v>0</v>
      </c>
      <c r="L4008">
        <v>1</v>
      </c>
      <c r="M4008" t="b">
        <v>0</v>
      </c>
      <c r="N4008" t="s">
        <v>8271</v>
      </c>
      <c r="O4008" s="16">
        <f>Table1[[#This Row],[pledged]]/Table1[[#This Row],[goal]]*100</f>
        <v>6.6666666666666671E-3</v>
      </c>
      <c r="P4008" s="6">
        <f>IFERROR(Table1[[#This Row],[pledged]]/Table1[[#This Row],[backers_count]],0)</f>
        <v>2</v>
      </c>
      <c r="Q4008" t="str">
        <f>LEFT(Table1[[#This Row],[Category and Sub-Category]],FIND("/",Table1[[#This Row],[Category and Sub-Category]])-1)</f>
        <v>theater</v>
      </c>
      <c r="R4008" t="str">
        <f>RIGHT(Table1[[#This Row],[Category and Sub-Category]],LEN(Table1[[#This Row],[Category and Sub-Category]])-FIND("/",Table1[[#This Row],[Category and Sub-Category]]))</f>
        <v>plays</v>
      </c>
      <c r="S4008" s="14">
        <f>(((Table1[[#This Row],[launched_at]]/60)/60)/24)+DATE(1970,1,1)</f>
        <v>42391.772997685184</v>
      </c>
      <c r="T4008" s="14">
        <f t="shared" si="62"/>
        <v>42416.772997685184</v>
      </c>
    </row>
    <row r="4009" spans="1:20" ht="43.5" x14ac:dyDescent="0.35">
      <c r="A4009">
        <v>4007</v>
      </c>
      <c r="B4009" s="1" t="s">
        <v>4003</v>
      </c>
      <c r="C4009" s="1" t="s">
        <v>8112</v>
      </c>
      <c r="D4009" s="6">
        <v>2000</v>
      </c>
      <c r="E4009" s="6">
        <v>5</v>
      </c>
      <c r="F4009" t="s">
        <v>8221</v>
      </c>
      <c r="G4009" t="s">
        <v>8224</v>
      </c>
      <c r="H4009" t="s">
        <v>8246</v>
      </c>
      <c r="I4009">
        <v>1409070480</v>
      </c>
      <c r="J4009">
        <v>1406572381</v>
      </c>
      <c r="K4009" t="b">
        <v>0</v>
      </c>
      <c r="L4009">
        <v>1</v>
      </c>
      <c r="M4009" t="b">
        <v>0</v>
      </c>
      <c r="N4009" t="s">
        <v>8271</v>
      </c>
      <c r="O4009" s="16">
        <f>Table1[[#This Row],[pledged]]/Table1[[#This Row],[goal]]*100</f>
        <v>0.25</v>
      </c>
      <c r="P4009" s="6">
        <f>IFERROR(Table1[[#This Row],[pledged]]/Table1[[#This Row],[backers_count]],0)</f>
        <v>5</v>
      </c>
      <c r="Q4009" t="str">
        <f>LEFT(Table1[[#This Row],[Category and Sub-Category]],FIND("/",Table1[[#This Row],[Category and Sub-Category]])-1)</f>
        <v>theater</v>
      </c>
      <c r="R4009" t="str">
        <f>RIGHT(Table1[[#This Row],[Category and Sub-Category]],LEN(Table1[[#This Row],[Category and Sub-Category]])-FIND("/",Table1[[#This Row],[Category and Sub-Category]]))</f>
        <v>plays</v>
      </c>
      <c r="S4009" s="14">
        <f>(((Table1[[#This Row],[launched_at]]/60)/60)/24)+DATE(1970,1,1)</f>
        <v>41848.772928240738</v>
      </c>
      <c r="T4009" s="14">
        <f t="shared" si="62"/>
        <v>41877.686111111114</v>
      </c>
    </row>
    <row r="4010" spans="1:20" ht="58" x14ac:dyDescent="0.35">
      <c r="A4010">
        <v>4008</v>
      </c>
      <c r="B4010" s="1" t="s">
        <v>4004</v>
      </c>
      <c r="C4010" s="1" t="s">
        <v>8113</v>
      </c>
      <c r="D4010" s="6">
        <v>1000</v>
      </c>
      <c r="E4010" s="6">
        <v>60</v>
      </c>
      <c r="F4010" t="s">
        <v>8221</v>
      </c>
      <c r="G4010" t="s">
        <v>8225</v>
      </c>
      <c r="H4010" t="s">
        <v>8247</v>
      </c>
      <c r="I4010">
        <v>1437606507</v>
      </c>
      <c r="J4010">
        <v>1435014507</v>
      </c>
      <c r="K4010" t="b">
        <v>0</v>
      </c>
      <c r="L4010">
        <v>4</v>
      </c>
      <c r="M4010" t="b">
        <v>0</v>
      </c>
      <c r="N4010" t="s">
        <v>8271</v>
      </c>
      <c r="O4010" s="16">
        <f>Table1[[#This Row],[pledged]]/Table1[[#This Row],[goal]]*100</f>
        <v>6</v>
      </c>
      <c r="P4010" s="6">
        <f>IFERROR(Table1[[#This Row],[pledged]]/Table1[[#This Row],[backers_count]],0)</f>
        <v>15</v>
      </c>
      <c r="Q4010" t="str">
        <f>LEFT(Table1[[#This Row],[Category and Sub-Category]],FIND("/",Table1[[#This Row],[Category and Sub-Category]])-1)</f>
        <v>theater</v>
      </c>
      <c r="R4010" t="str">
        <f>RIGHT(Table1[[#This Row],[Category and Sub-Category]],LEN(Table1[[#This Row],[Category and Sub-Category]])-FIND("/",Table1[[#This Row],[Category and Sub-Category]]))</f>
        <v>plays</v>
      </c>
      <c r="S4010" s="14">
        <f>(((Table1[[#This Row],[launched_at]]/60)/60)/24)+DATE(1970,1,1)</f>
        <v>42177.964201388888</v>
      </c>
      <c r="T4010" s="14">
        <f t="shared" si="62"/>
        <v>42207.964201388888</v>
      </c>
    </row>
    <row r="4011" spans="1:20" ht="43.5" x14ac:dyDescent="0.35">
      <c r="A4011">
        <v>4009</v>
      </c>
      <c r="B4011" s="1" t="s">
        <v>4005</v>
      </c>
      <c r="C4011" s="1" t="s">
        <v>8114</v>
      </c>
      <c r="D4011" s="6">
        <v>1930</v>
      </c>
      <c r="E4011" s="6">
        <v>75</v>
      </c>
      <c r="F4011" t="s">
        <v>8221</v>
      </c>
      <c r="G4011" t="s">
        <v>8225</v>
      </c>
      <c r="H4011" t="s">
        <v>8247</v>
      </c>
      <c r="I4011">
        <v>1410281360</v>
      </c>
      <c r="J4011">
        <v>1406825360</v>
      </c>
      <c r="K4011" t="b">
        <v>0</v>
      </c>
      <c r="L4011">
        <v>3</v>
      </c>
      <c r="M4011" t="b">
        <v>0</v>
      </c>
      <c r="N4011" t="s">
        <v>8271</v>
      </c>
      <c r="O4011" s="16">
        <f>Table1[[#This Row],[pledged]]/Table1[[#This Row],[goal]]*100</f>
        <v>3.8860103626943006</v>
      </c>
      <c r="P4011" s="6">
        <f>IFERROR(Table1[[#This Row],[pledged]]/Table1[[#This Row],[backers_count]],0)</f>
        <v>25</v>
      </c>
      <c r="Q4011" t="str">
        <f>LEFT(Table1[[#This Row],[Category and Sub-Category]],FIND("/",Table1[[#This Row],[Category and Sub-Category]])-1)</f>
        <v>theater</v>
      </c>
      <c r="R4011" t="str">
        <f>RIGHT(Table1[[#This Row],[Category and Sub-Category]],LEN(Table1[[#This Row],[Category and Sub-Category]])-FIND("/",Table1[[#This Row],[Category and Sub-Category]]))</f>
        <v>plays</v>
      </c>
      <c r="S4011" s="14">
        <f>(((Table1[[#This Row],[launched_at]]/60)/60)/24)+DATE(1970,1,1)</f>
        <v>41851.700925925928</v>
      </c>
      <c r="T4011" s="14">
        <f t="shared" si="62"/>
        <v>41891.700925925928</v>
      </c>
    </row>
    <row r="4012" spans="1:20" ht="43.5" x14ac:dyDescent="0.35">
      <c r="A4012">
        <v>4010</v>
      </c>
      <c r="B4012" s="1" t="s">
        <v>4006</v>
      </c>
      <c r="C4012" s="1" t="s">
        <v>8115</v>
      </c>
      <c r="D4012" s="6">
        <v>7200</v>
      </c>
      <c r="E4012" s="6">
        <v>1742</v>
      </c>
      <c r="F4012" t="s">
        <v>8221</v>
      </c>
      <c r="G4012" t="s">
        <v>8224</v>
      </c>
      <c r="H4012" t="s">
        <v>8246</v>
      </c>
      <c r="I4012">
        <v>1414348166</v>
      </c>
      <c r="J4012">
        <v>1412879366</v>
      </c>
      <c r="K4012" t="b">
        <v>0</v>
      </c>
      <c r="L4012">
        <v>38</v>
      </c>
      <c r="M4012" t="b">
        <v>0</v>
      </c>
      <c r="N4012" t="s">
        <v>8271</v>
      </c>
      <c r="O4012" s="16">
        <f>Table1[[#This Row],[pledged]]/Table1[[#This Row],[goal]]*100</f>
        <v>24.194444444444443</v>
      </c>
      <c r="P4012" s="6">
        <f>IFERROR(Table1[[#This Row],[pledged]]/Table1[[#This Row],[backers_count]],0)</f>
        <v>45.842105263157897</v>
      </c>
      <c r="Q4012" t="str">
        <f>LEFT(Table1[[#This Row],[Category and Sub-Category]],FIND("/",Table1[[#This Row],[Category and Sub-Category]])-1)</f>
        <v>theater</v>
      </c>
      <c r="R4012" t="str">
        <f>RIGHT(Table1[[#This Row],[Category and Sub-Category]],LEN(Table1[[#This Row],[Category and Sub-Category]])-FIND("/",Table1[[#This Row],[Category and Sub-Category]]))</f>
        <v>plays</v>
      </c>
      <c r="S4012" s="14">
        <f>(((Table1[[#This Row],[launched_at]]/60)/60)/24)+DATE(1970,1,1)</f>
        <v>41921.770439814813</v>
      </c>
      <c r="T4012" s="14">
        <f t="shared" si="62"/>
        <v>41938.770439814813</v>
      </c>
    </row>
    <row r="4013" spans="1:20" ht="43.5" x14ac:dyDescent="0.35">
      <c r="A4013">
        <v>4011</v>
      </c>
      <c r="B4013" s="1" t="s">
        <v>4007</v>
      </c>
      <c r="C4013" s="1" t="s">
        <v>8116</v>
      </c>
      <c r="D4013" s="6">
        <v>250</v>
      </c>
      <c r="E4013" s="6">
        <v>19</v>
      </c>
      <c r="F4013" t="s">
        <v>8221</v>
      </c>
      <c r="G4013" t="s">
        <v>8225</v>
      </c>
      <c r="H4013" t="s">
        <v>8247</v>
      </c>
      <c r="I4013">
        <v>1422450278</v>
      </c>
      <c r="J4013">
        <v>1419858278</v>
      </c>
      <c r="K4013" t="b">
        <v>0</v>
      </c>
      <c r="L4013">
        <v>4</v>
      </c>
      <c r="M4013" t="b">
        <v>0</v>
      </c>
      <c r="N4013" t="s">
        <v>8271</v>
      </c>
      <c r="O4013" s="16">
        <f>Table1[[#This Row],[pledged]]/Table1[[#This Row],[goal]]*100</f>
        <v>7.6</v>
      </c>
      <c r="P4013" s="6">
        <f>IFERROR(Table1[[#This Row],[pledged]]/Table1[[#This Row],[backers_count]],0)</f>
        <v>4.75</v>
      </c>
      <c r="Q4013" t="str">
        <f>LEFT(Table1[[#This Row],[Category and Sub-Category]],FIND("/",Table1[[#This Row],[Category and Sub-Category]])-1)</f>
        <v>theater</v>
      </c>
      <c r="R4013" t="str">
        <f>RIGHT(Table1[[#This Row],[Category and Sub-Category]],LEN(Table1[[#This Row],[Category and Sub-Category]])-FIND("/",Table1[[#This Row],[Category and Sub-Category]]))</f>
        <v>plays</v>
      </c>
      <c r="S4013" s="14">
        <f>(((Table1[[#This Row],[launched_at]]/60)/60)/24)+DATE(1970,1,1)</f>
        <v>42002.54488425926</v>
      </c>
      <c r="T4013" s="14">
        <f t="shared" si="62"/>
        <v>42032.54488425926</v>
      </c>
    </row>
    <row r="4014" spans="1:20" ht="58" x14ac:dyDescent="0.35">
      <c r="A4014">
        <v>4012</v>
      </c>
      <c r="B4014" s="1" t="s">
        <v>4008</v>
      </c>
      <c r="C4014" s="1" t="s">
        <v>8117</v>
      </c>
      <c r="D4014" s="6">
        <v>575</v>
      </c>
      <c r="E4014" s="6">
        <v>0</v>
      </c>
      <c r="F4014" t="s">
        <v>8221</v>
      </c>
      <c r="G4014" t="s">
        <v>8225</v>
      </c>
      <c r="H4014" t="s">
        <v>8247</v>
      </c>
      <c r="I4014">
        <v>1430571849</v>
      </c>
      <c r="J4014">
        <v>1427979849</v>
      </c>
      <c r="K4014" t="b">
        <v>0</v>
      </c>
      <c r="L4014">
        <v>0</v>
      </c>
      <c r="M4014" t="b">
        <v>0</v>
      </c>
      <c r="N4014" t="s">
        <v>8271</v>
      </c>
      <c r="O4014" s="16">
        <f>Table1[[#This Row],[pledged]]/Table1[[#This Row],[goal]]*100</f>
        <v>0</v>
      </c>
      <c r="P4014" s="6">
        <f>IFERROR(Table1[[#This Row],[pledged]]/Table1[[#This Row],[backers_count]],0)</f>
        <v>0</v>
      </c>
      <c r="Q4014" t="str">
        <f>LEFT(Table1[[#This Row],[Category and Sub-Category]],FIND("/",Table1[[#This Row],[Category and Sub-Category]])-1)</f>
        <v>theater</v>
      </c>
      <c r="R4014" t="str">
        <f>RIGHT(Table1[[#This Row],[Category and Sub-Category]],LEN(Table1[[#This Row],[Category and Sub-Category]])-FIND("/",Table1[[#This Row],[Category and Sub-Category]]))</f>
        <v>plays</v>
      </c>
      <c r="S4014" s="14">
        <f>(((Table1[[#This Row],[launched_at]]/60)/60)/24)+DATE(1970,1,1)</f>
        <v>42096.544548611113</v>
      </c>
      <c r="T4014" s="14">
        <f t="shared" si="62"/>
        <v>42126.544548611113</v>
      </c>
    </row>
    <row r="4015" spans="1:20" ht="58" x14ac:dyDescent="0.35">
      <c r="A4015">
        <v>4013</v>
      </c>
      <c r="B4015" s="1" t="s">
        <v>4009</v>
      </c>
      <c r="C4015" s="1" t="s">
        <v>8118</v>
      </c>
      <c r="D4015" s="6">
        <v>2000</v>
      </c>
      <c r="E4015" s="6">
        <v>26</v>
      </c>
      <c r="F4015" t="s">
        <v>8221</v>
      </c>
      <c r="G4015" t="s">
        <v>8224</v>
      </c>
      <c r="H4015" t="s">
        <v>8246</v>
      </c>
      <c r="I4015">
        <v>1424070823</v>
      </c>
      <c r="J4015">
        <v>1421478823</v>
      </c>
      <c r="K4015" t="b">
        <v>0</v>
      </c>
      <c r="L4015">
        <v>2</v>
      </c>
      <c r="M4015" t="b">
        <v>0</v>
      </c>
      <c r="N4015" t="s">
        <v>8271</v>
      </c>
      <c r="O4015" s="16">
        <f>Table1[[#This Row],[pledged]]/Table1[[#This Row],[goal]]*100</f>
        <v>1.3</v>
      </c>
      <c r="P4015" s="6">
        <f>IFERROR(Table1[[#This Row],[pledged]]/Table1[[#This Row],[backers_count]],0)</f>
        <v>13</v>
      </c>
      <c r="Q4015" t="str">
        <f>LEFT(Table1[[#This Row],[Category and Sub-Category]],FIND("/",Table1[[#This Row],[Category and Sub-Category]])-1)</f>
        <v>theater</v>
      </c>
      <c r="R4015" t="str">
        <f>RIGHT(Table1[[#This Row],[Category and Sub-Category]],LEN(Table1[[#This Row],[Category and Sub-Category]])-FIND("/",Table1[[#This Row],[Category and Sub-Category]]))</f>
        <v>plays</v>
      </c>
      <c r="S4015" s="14">
        <f>(((Table1[[#This Row],[launched_at]]/60)/60)/24)+DATE(1970,1,1)</f>
        <v>42021.301192129627</v>
      </c>
      <c r="T4015" s="14">
        <f t="shared" si="62"/>
        <v>42051.301192129627</v>
      </c>
    </row>
    <row r="4016" spans="1:20" ht="43.5" x14ac:dyDescent="0.35">
      <c r="A4016">
        <v>4014</v>
      </c>
      <c r="B4016" s="1" t="s">
        <v>4010</v>
      </c>
      <c r="C4016" s="1" t="s">
        <v>8119</v>
      </c>
      <c r="D4016" s="6">
        <v>9000</v>
      </c>
      <c r="E4016" s="6">
        <v>0</v>
      </c>
      <c r="F4016" t="s">
        <v>8221</v>
      </c>
      <c r="G4016" t="s">
        <v>8224</v>
      </c>
      <c r="H4016" t="s">
        <v>8246</v>
      </c>
      <c r="I4016">
        <v>1457157269</v>
      </c>
      <c r="J4016">
        <v>1455861269</v>
      </c>
      <c r="K4016" t="b">
        <v>0</v>
      </c>
      <c r="L4016">
        <v>0</v>
      </c>
      <c r="M4016" t="b">
        <v>0</v>
      </c>
      <c r="N4016" t="s">
        <v>8271</v>
      </c>
      <c r="O4016" s="16">
        <f>Table1[[#This Row],[pledged]]/Table1[[#This Row],[goal]]*100</f>
        <v>0</v>
      </c>
      <c r="P4016" s="6">
        <f>IFERROR(Table1[[#This Row],[pledged]]/Table1[[#This Row],[backers_count]],0)</f>
        <v>0</v>
      </c>
      <c r="Q4016" t="str">
        <f>LEFT(Table1[[#This Row],[Category and Sub-Category]],FIND("/",Table1[[#This Row],[Category and Sub-Category]])-1)</f>
        <v>theater</v>
      </c>
      <c r="R4016" t="str">
        <f>RIGHT(Table1[[#This Row],[Category and Sub-Category]],LEN(Table1[[#This Row],[Category and Sub-Category]])-FIND("/",Table1[[#This Row],[Category and Sub-Category]]))</f>
        <v>plays</v>
      </c>
      <c r="S4016" s="14">
        <f>(((Table1[[#This Row],[launched_at]]/60)/60)/24)+DATE(1970,1,1)</f>
        <v>42419.246168981481</v>
      </c>
      <c r="T4016" s="14">
        <f t="shared" si="62"/>
        <v>42434.246168981481</v>
      </c>
    </row>
    <row r="4017" spans="1:20" ht="58" x14ac:dyDescent="0.35">
      <c r="A4017">
        <v>4015</v>
      </c>
      <c r="B4017" s="1" t="s">
        <v>4011</v>
      </c>
      <c r="C4017" s="1" t="s">
        <v>8120</v>
      </c>
      <c r="D4017" s="6">
        <v>7000</v>
      </c>
      <c r="E4017" s="6">
        <v>1</v>
      </c>
      <c r="F4017" t="s">
        <v>8221</v>
      </c>
      <c r="G4017" t="s">
        <v>8224</v>
      </c>
      <c r="H4017" t="s">
        <v>8246</v>
      </c>
      <c r="I4017">
        <v>1437331463</v>
      </c>
      <c r="J4017">
        <v>1434739463</v>
      </c>
      <c r="K4017" t="b">
        <v>0</v>
      </c>
      <c r="L4017">
        <v>1</v>
      </c>
      <c r="M4017" t="b">
        <v>0</v>
      </c>
      <c r="N4017" t="s">
        <v>8271</v>
      </c>
      <c r="O4017" s="16">
        <f>Table1[[#This Row],[pledged]]/Table1[[#This Row],[goal]]*100</f>
        <v>1.4285714285714287E-2</v>
      </c>
      <c r="P4017" s="6">
        <f>IFERROR(Table1[[#This Row],[pledged]]/Table1[[#This Row],[backers_count]],0)</f>
        <v>1</v>
      </c>
      <c r="Q4017" t="str">
        <f>LEFT(Table1[[#This Row],[Category and Sub-Category]],FIND("/",Table1[[#This Row],[Category and Sub-Category]])-1)</f>
        <v>theater</v>
      </c>
      <c r="R4017" t="str">
        <f>RIGHT(Table1[[#This Row],[Category and Sub-Category]],LEN(Table1[[#This Row],[Category and Sub-Category]])-FIND("/",Table1[[#This Row],[Category and Sub-Category]]))</f>
        <v>plays</v>
      </c>
      <c r="S4017" s="14">
        <f>(((Table1[[#This Row],[launched_at]]/60)/60)/24)+DATE(1970,1,1)</f>
        <v>42174.780821759254</v>
      </c>
      <c r="T4017" s="14">
        <f t="shared" si="62"/>
        <v>42204.780821759254</v>
      </c>
    </row>
    <row r="4018" spans="1:20" ht="43.5" x14ac:dyDescent="0.35">
      <c r="A4018">
        <v>4016</v>
      </c>
      <c r="B4018" s="1" t="s">
        <v>4012</v>
      </c>
      <c r="C4018" s="1" t="s">
        <v>8121</v>
      </c>
      <c r="D4018" s="6">
        <v>500</v>
      </c>
      <c r="E4018" s="6">
        <v>70</v>
      </c>
      <c r="F4018" t="s">
        <v>8221</v>
      </c>
      <c r="G4018" t="s">
        <v>8225</v>
      </c>
      <c r="H4018" t="s">
        <v>8247</v>
      </c>
      <c r="I4018">
        <v>1410987400</v>
      </c>
      <c r="J4018">
        <v>1408395400</v>
      </c>
      <c r="K4018" t="b">
        <v>0</v>
      </c>
      <c r="L4018">
        <v>7</v>
      </c>
      <c r="M4018" t="b">
        <v>0</v>
      </c>
      <c r="N4018" t="s">
        <v>8271</v>
      </c>
      <c r="O4018" s="16">
        <f>Table1[[#This Row],[pledged]]/Table1[[#This Row],[goal]]*100</f>
        <v>14.000000000000002</v>
      </c>
      <c r="P4018" s="6">
        <f>IFERROR(Table1[[#This Row],[pledged]]/Table1[[#This Row],[backers_count]],0)</f>
        <v>10</v>
      </c>
      <c r="Q4018" t="str">
        <f>LEFT(Table1[[#This Row],[Category and Sub-Category]],FIND("/",Table1[[#This Row],[Category and Sub-Category]])-1)</f>
        <v>theater</v>
      </c>
      <c r="R4018" t="str">
        <f>RIGHT(Table1[[#This Row],[Category and Sub-Category]],LEN(Table1[[#This Row],[Category and Sub-Category]])-FIND("/",Table1[[#This Row],[Category and Sub-Category]]))</f>
        <v>plays</v>
      </c>
      <c r="S4018" s="14">
        <f>(((Table1[[#This Row],[launched_at]]/60)/60)/24)+DATE(1970,1,1)</f>
        <v>41869.872685185182</v>
      </c>
      <c r="T4018" s="14">
        <f t="shared" si="62"/>
        <v>41899.872685185182</v>
      </c>
    </row>
    <row r="4019" spans="1:20" ht="43.5" x14ac:dyDescent="0.35">
      <c r="A4019">
        <v>4017</v>
      </c>
      <c r="B4019" s="1" t="s">
        <v>4013</v>
      </c>
      <c r="C4019" s="1" t="s">
        <v>8122</v>
      </c>
      <c r="D4019" s="6">
        <v>10000</v>
      </c>
      <c r="E4019" s="6">
        <v>105</v>
      </c>
      <c r="F4019" t="s">
        <v>8221</v>
      </c>
      <c r="G4019" t="s">
        <v>8224</v>
      </c>
      <c r="H4019" t="s">
        <v>8246</v>
      </c>
      <c r="I4019">
        <v>1409846874</v>
      </c>
      <c r="J4019">
        <v>1407254874</v>
      </c>
      <c r="K4019" t="b">
        <v>0</v>
      </c>
      <c r="L4019">
        <v>2</v>
      </c>
      <c r="M4019" t="b">
        <v>0</v>
      </c>
      <c r="N4019" t="s">
        <v>8271</v>
      </c>
      <c r="O4019" s="16">
        <f>Table1[[#This Row],[pledged]]/Table1[[#This Row],[goal]]*100</f>
        <v>1.05</v>
      </c>
      <c r="P4019" s="6">
        <f>IFERROR(Table1[[#This Row],[pledged]]/Table1[[#This Row],[backers_count]],0)</f>
        <v>52.5</v>
      </c>
      <c r="Q4019" t="str">
        <f>LEFT(Table1[[#This Row],[Category and Sub-Category]],FIND("/",Table1[[#This Row],[Category and Sub-Category]])-1)</f>
        <v>theater</v>
      </c>
      <c r="R4019" t="str">
        <f>RIGHT(Table1[[#This Row],[Category and Sub-Category]],LEN(Table1[[#This Row],[Category and Sub-Category]])-FIND("/",Table1[[#This Row],[Category and Sub-Category]]))</f>
        <v>plays</v>
      </c>
      <c r="S4019" s="14">
        <f>(((Table1[[#This Row],[launched_at]]/60)/60)/24)+DATE(1970,1,1)</f>
        <v>41856.672152777777</v>
      </c>
      <c r="T4019" s="14">
        <f t="shared" si="62"/>
        <v>41886.672152777777</v>
      </c>
    </row>
    <row r="4020" spans="1:20" ht="29" x14ac:dyDescent="0.35">
      <c r="A4020">
        <v>4018</v>
      </c>
      <c r="B4020" s="1" t="s">
        <v>4014</v>
      </c>
      <c r="C4020" s="1" t="s">
        <v>8123</v>
      </c>
      <c r="D4020" s="6">
        <v>1500</v>
      </c>
      <c r="E4020" s="6">
        <v>130</v>
      </c>
      <c r="F4020" t="s">
        <v>8221</v>
      </c>
      <c r="G4020" t="s">
        <v>8225</v>
      </c>
      <c r="H4020" t="s">
        <v>8247</v>
      </c>
      <c r="I4020">
        <v>1475877108</v>
      </c>
      <c r="J4020">
        <v>1473285108</v>
      </c>
      <c r="K4020" t="b">
        <v>0</v>
      </c>
      <c r="L4020">
        <v>4</v>
      </c>
      <c r="M4020" t="b">
        <v>0</v>
      </c>
      <c r="N4020" t="s">
        <v>8271</v>
      </c>
      <c r="O4020" s="16">
        <f>Table1[[#This Row],[pledged]]/Table1[[#This Row],[goal]]*100</f>
        <v>8.6666666666666679</v>
      </c>
      <c r="P4020" s="6">
        <f>IFERROR(Table1[[#This Row],[pledged]]/Table1[[#This Row],[backers_count]],0)</f>
        <v>32.5</v>
      </c>
      <c r="Q4020" t="str">
        <f>LEFT(Table1[[#This Row],[Category and Sub-Category]],FIND("/",Table1[[#This Row],[Category and Sub-Category]])-1)</f>
        <v>theater</v>
      </c>
      <c r="R4020" t="str">
        <f>RIGHT(Table1[[#This Row],[Category and Sub-Category]],LEN(Table1[[#This Row],[Category and Sub-Category]])-FIND("/",Table1[[#This Row],[Category and Sub-Category]]))</f>
        <v>plays</v>
      </c>
      <c r="S4020" s="14">
        <f>(((Table1[[#This Row],[launched_at]]/60)/60)/24)+DATE(1970,1,1)</f>
        <v>42620.91097222222</v>
      </c>
      <c r="T4020" s="14">
        <f t="shared" si="62"/>
        <v>42650.91097222222</v>
      </c>
    </row>
    <row r="4021" spans="1:20" ht="43.5" x14ac:dyDescent="0.35">
      <c r="A4021">
        <v>4019</v>
      </c>
      <c r="B4021" s="1" t="s">
        <v>4015</v>
      </c>
      <c r="C4021" s="1" t="s">
        <v>8124</v>
      </c>
      <c r="D4021" s="6">
        <v>3500</v>
      </c>
      <c r="E4021" s="6">
        <v>29</v>
      </c>
      <c r="F4021" t="s">
        <v>8221</v>
      </c>
      <c r="G4021" t="s">
        <v>8224</v>
      </c>
      <c r="H4021" t="s">
        <v>8246</v>
      </c>
      <c r="I4021">
        <v>1460737680</v>
      </c>
      <c r="J4021">
        <v>1455725596</v>
      </c>
      <c r="K4021" t="b">
        <v>0</v>
      </c>
      <c r="L4021">
        <v>4</v>
      </c>
      <c r="M4021" t="b">
        <v>0</v>
      </c>
      <c r="N4021" t="s">
        <v>8271</v>
      </c>
      <c r="O4021" s="16">
        <f>Table1[[#This Row],[pledged]]/Table1[[#This Row],[goal]]*100</f>
        <v>0.82857142857142851</v>
      </c>
      <c r="P4021" s="6">
        <f>IFERROR(Table1[[#This Row],[pledged]]/Table1[[#This Row],[backers_count]],0)</f>
        <v>7.25</v>
      </c>
      <c r="Q4021" t="str">
        <f>LEFT(Table1[[#This Row],[Category and Sub-Category]],FIND("/",Table1[[#This Row],[Category and Sub-Category]])-1)</f>
        <v>theater</v>
      </c>
      <c r="R4021" t="str">
        <f>RIGHT(Table1[[#This Row],[Category and Sub-Category]],LEN(Table1[[#This Row],[Category and Sub-Category]])-FIND("/",Table1[[#This Row],[Category and Sub-Category]]))</f>
        <v>plays</v>
      </c>
      <c r="S4021" s="14">
        <f>(((Table1[[#This Row],[launched_at]]/60)/60)/24)+DATE(1970,1,1)</f>
        <v>42417.675879629634</v>
      </c>
      <c r="T4021" s="14">
        <f t="shared" si="62"/>
        <v>42475.686111111107</v>
      </c>
    </row>
    <row r="4022" spans="1:20" ht="43.5" x14ac:dyDescent="0.35">
      <c r="A4022">
        <v>4020</v>
      </c>
      <c r="B4022" s="1" t="s">
        <v>4016</v>
      </c>
      <c r="C4022" s="1" t="s">
        <v>8125</v>
      </c>
      <c r="D4022" s="6">
        <v>600</v>
      </c>
      <c r="E4022" s="6">
        <v>100</v>
      </c>
      <c r="F4022" t="s">
        <v>8221</v>
      </c>
      <c r="G4022" t="s">
        <v>8224</v>
      </c>
      <c r="H4022" t="s">
        <v>8246</v>
      </c>
      <c r="I4022">
        <v>1427168099</v>
      </c>
      <c r="J4022">
        <v>1424579699</v>
      </c>
      <c r="K4022" t="b">
        <v>0</v>
      </c>
      <c r="L4022">
        <v>3</v>
      </c>
      <c r="M4022" t="b">
        <v>0</v>
      </c>
      <c r="N4022" t="s">
        <v>8271</v>
      </c>
      <c r="O4022" s="16">
        <f>Table1[[#This Row],[pledged]]/Table1[[#This Row],[goal]]*100</f>
        <v>16.666666666666664</v>
      </c>
      <c r="P4022" s="6">
        <f>IFERROR(Table1[[#This Row],[pledged]]/Table1[[#This Row],[backers_count]],0)</f>
        <v>33.333333333333336</v>
      </c>
      <c r="Q4022" t="str">
        <f>LEFT(Table1[[#This Row],[Category and Sub-Category]],FIND("/",Table1[[#This Row],[Category and Sub-Category]])-1)</f>
        <v>theater</v>
      </c>
      <c r="R4022" t="str">
        <f>RIGHT(Table1[[#This Row],[Category and Sub-Category]],LEN(Table1[[#This Row],[Category and Sub-Category]])-FIND("/",Table1[[#This Row],[Category and Sub-Category]]))</f>
        <v>plays</v>
      </c>
      <c r="S4022" s="14">
        <f>(((Table1[[#This Row],[launched_at]]/60)/60)/24)+DATE(1970,1,1)</f>
        <v>42057.190960648149</v>
      </c>
      <c r="T4022" s="14">
        <f t="shared" si="62"/>
        <v>42087.149293981478</v>
      </c>
    </row>
    <row r="4023" spans="1:20" ht="43.5" x14ac:dyDescent="0.35">
      <c r="A4023">
        <v>4021</v>
      </c>
      <c r="B4023" s="1" t="s">
        <v>4017</v>
      </c>
      <c r="C4023" s="1" t="s">
        <v>8126</v>
      </c>
      <c r="D4023" s="6">
        <v>15000</v>
      </c>
      <c r="E4023" s="6">
        <v>125</v>
      </c>
      <c r="F4023" t="s">
        <v>8221</v>
      </c>
      <c r="G4023" t="s">
        <v>8224</v>
      </c>
      <c r="H4023" t="s">
        <v>8246</v>
      </c>
      <c r="I4023">
        <v>1414360358</v>
      </c>
      <c r="J4023">
        <v>1409176358</v>
      </c>
      <c r="K4023" t="b">
        <v>0</v>
      </c>
      <c r="L4023">
        <v>2</v>
      </c>
      <c r="M4023" t="b">
        <v>0</v>
      </c>
      <c r="N4023" t="s">
        <v>8271</v>
      </c>
      <c r="O4023" s="16">
        <f>Table1[[#This Row],[pledged]]/Table1[[#This Row],[goal]]*100</f>
        <v>0.83333333333333337</v>
      </c>
      <c r="P4023" s="6">
        <f>IFERROR(Table1[[#This Row],[pledged]]/Table1[[#This Row],[backers_count]],0)</f>
        <v>62.5</v>
      </c>
      <c r="Q4023" t="str">
        <f>LEFT(Table1[[#This Row],[Category and Sub-Category]],FIND("/",Table1[[#This Row],[Category and Sub-Category]])-1)</f>
        <v>theater</v>
      </c>
      <c r="R4023" t="str">
        <f>RIGHT(Table1[[#This Row],[Category and Sub-Category]],LEN(Table1[[#This Row],[Category and Sub-Category]])-FIND("/",Table1[[#This Row],[Category and Sub-Category]]))</f>
        <v>plays</v>
      </c>
      <c r="S4023" s="14">
        <f>(((Table1[[#This Row],[launched_at]]/60)/60)/24)+DATE(1970,1,1)</f>
        <v>41878.911550925928</v>
      </c>
      <c r="T4023" s="14">
        <f t="shared" si="62"/>
        <v>41938.911550925928</v>
      </c>
    </row>
    <row r="4024" spans="1:20" ht="29" x14ac:dyDescent="0.35">
      <c r="A4024">
        <v>4022</v>
      </c>
      <c r="B4024" s="1" t="s">
        <v>4018</v>
      </c>
      <c r="C4024" s="1" t="s">
        <v>8127</v>
      </c>
      <c r="D4024" s="6">
        <v>18000</v>
      </c>
      <c r="E4024" s="6">
        <v>12521</v>
      </c>
      <c r="F4024" t="s">
        <v>8221</v>
      </c>
      <c r="G4024" t="s">
        <v>8224</v>
      </c>
      <c r="H4024" t="s">
        <v>8246</v>
      </c>
      <c r="I4024">
        <v>1422759240</v>
      </c>
      <c r="J4024">
        <v>1418824867</v>
      </c>
      <c r="K4024" t="b">
        <v>0</v>
      </c>
      <c r="L4024">
        <v>197</v>
      </c>
      <c r="M4024" t="b">
        <v>0</v>
      </c>
      <c r="N4024" t="s">
        <v>8271</v>
      </c>
      <c r="O4024" s="16">
        <f>Table1[[#This Row],[pledged]]/Table1[[#This Row],[goal]]*100</f>
        <v>69.561111111111103</v>
      </c>
      <c r="P4024" s="6">
        <f>IFERROR(Table1[[#This Row],[pledged]]/Table1[[#This Row],[backers_count]],0)</f>
        <v>63.558375634517766</v>
      </c>
      <c r="Q4024" t="str">
        <f>LEFT(Table1[[#This Row],[Category and Sub-Category]],FIND("/",Table1[[#This Row],[Category and Sub-Category]])-1)</f>
        <v>theater</v>
      </c>
      <c r="R4024" t="str">
        <f>RIGHT(Table1[[#This Row],[Category and Sub-Category]],LEN(Table1[[#This Row],[Category and Sub-Category]])-FIND("/",Table1[[#This Row],[Category and Sub-Category]]))</f>
        <v>plays</v>
      </c>
      <c r="S4024" s="14">
        <f>(((Table1[[#This Row],[launched_at]]/60)/60)/24)+DATE(1970,1,1)</f>
        <v>41990.584108796291</v>
      </c>
      <c r="T4024" s="14">
        <f t="shared" si="62"/>
        <v>42036.120833333334</v>
      </c>
    </row>
    <row r="4025" spans="1:20" ht="43.5" x14ac:dyDescent="0.35">
      <c r="A4025">
        <v>4023</v>
      </c>
      <c r="B4025" s="1" t="s">
        <v>4019</v>
      </c>
      <c r="C4025" s="1" t="s">
        <v>8128</v>
      </c>
      <c r="D4025" s="6">
        <v>7000</v>
      </c>
      <c r="E4025" s="6">
        <v>0</v>
      </c>
      <c r="F4025" t="s">
        <v>8221</v>
      </c>
      <c r="G4025" t="s">
        <v>8224</v>
      </c>
      <c r="H4025" t="s">
        <v>8246</v>
      </c>
      <c r="I4025">
        <v>1458860363</v>
      </c>
      <c r="J4025">
        <v>1454975963</v>
      </c>
      <c r="K4025" t="b">
        <v>0</v>
      </c>
      <c r="L4025">
        <v>0</v>
      </c>
      <c r="M4025" t="b">
        <v>0</v>
      </c>
      <c r="N4025" t="s">
        <v>8271</v>
      </c>
      <c r="O4025" s="16">
        <f>Table1[[#This Row],[pledged]]/Table1[[#This Row],[goal]]*100</f>
        <v>0</v>
      </c>
      <c r="P4025" s="6">
        <f>IFERROR(Table1[[#This Row],[pledged]]/Table1[[#This Row],[backers_count]],0)</f>
        <v>0</v>
      </c>
      <c r="Q4025" t="str">
        <f>LEFT(Table1[[#This Row],[Category and Sub-Category]],FIND("/",Table1[[#This Row],[Category and Sub-Category]])-1)</f>
        <v>theater</v>
      </c>
      <c r="R4025" t="str">
        <f>RIGHT(Table1[[#This Row],[Category and Sub-Category]],LEN(Table1[[#This Row],[Category and Sub-Category]])-FIND("/",Table1[[#This Row],[Category and Sub-Category]]))</f>
        <v>plays</v>
      </c>
      <c r="S4025" s="14">
        <f>(((Table1[[#This Row],[launched_at]]/60)/60)/24)+DATE(1970,1,1)</f>
        <v>42408.999571759254</v>
      </c>
      <c r="T4025" s="14">
        <f t="shared" si="62"/>
        <v>42453.957905092597</v>
      </c>
    </row>
    <row r="4026" spans="1:20" ht="43.5" x14ac:dyDescent="0.35">
      <c r="A4026">
        <v>4024</v>
      </c>
      <c r="B4026" s="1" t="s">
        <v>4020</v>
      </c>
      <c r="C4026" s="1" t="s">
        <v>8129</v>
      </c>
      <c r="D4026" s="6">
        <v>800</v>
      </c>
      <c r="E4026" s="6">
        <v>10</v>
      </c>
      <c r="F4026" t="s">
        <v>8221</v>
      </c>
      <c r="G4026" t="s">
        <v>8224</v>
      </c>
      <c r="H4026" t="s">
        <v>8246</v>
      </c>
      <c r="I4026">
        <v>1441037097</v>
      </c>
      <c r="J4026">
        <v>1438445097</v>
      </c>
      <c r="K4026" t="b">
        <v>0</v>
      </c>
      <c r="L4026">
        <v>1</v>
      </c>
      <c r="M4026" t="b">
        <v>0</v>
      </c>
      <c r="N4026" t="s">
        <v>8271</v>
      </c>
      <c r="O4026" s="16">
        <f>Table1[[#This Row],[pledged]]/Table1[[#This Row],[goal]]*100</f>
        <v>1.25</v>
      </c>
      <c r="P4026" s="6">
        <f>IFERROR(Table1[[#This Row],[pledged]]/Table1[[#This Row],[backers_count]],0)</f>
        <v>10</v>
      </c>
      <c r="Q4026" t="str">
        <f>LEFT(Table1[[#This Row],[Category and Sub-Category]],FIND("/",Table1[[#This Row],[Category and Sub-Category]])-1)</f>
        <v>theater</v>
      </c>
      <c r="R4026" t="str">
        <f>RIGHT(Table1[[#This Row],[Category and Sub-Category]],LEN(Table1[[#This Row],[Category and Sub-Category]])-FIND("/",Table1[[#This Row],[Category and Sub-Category]]))</f>
        <v>plays</v>
      </c>
      <c r="S4026" s="14">
        <f>(((Table1[[#This Row],[launched_at]]/60)/60)/24)+DATE(1970,1,1)</f>
        <v>42217.670104166667</v>
      </c>
      <c r="T4026" s="14">
        <f t="shared" si="62"/>
        <v>42247.670104166667</v>
      </c>
    </row>
    <row r="4027" spans="1:20" ht="58" x14ac:dyDescent="0.35">
      <c r="A4027">
        <v>4025</v>
      </c>
      <c r="B4027" s="1" t="s">
        <v>4021</v>
      </c>
      <c r="C4027" s="1" t="s">
        <v>8130</v>
      </c>
      <c r="D4027" s="6">
        <v>5000</v>
      </c>
      <c r="E4027" s="6">
        <v>250</v>
      </c>
      <c r="F4027" t="s">
        <v>8221</v>
      </c>
      <c r="G4027" t="s">
        <v>8230</v>
      </c>
      <c r="H4027" t="s">
        <v>8249</v>
      </c>
      <c r="I4027">
        <v>1437889336</v>
      </c>
      <c r="J4027">
        <v>1432705336</v>
      </c>
      <c r="K4027" t="b">
        <v>0</v>
      </c>
      <c r="L4027">
        <v>4</v>
      </c>
      <c r="M4027" t="b">
        <v>0</v>
      </c>
      <c r="N4027" t="s">
        <v>8271</v>
      </c>
      <c r="O4027" s="16">
        <f>Table1[[#This Row],[pledged]]/Table1[[#This Row],[goal]]*100</f>
        <v>5</v>
      </c>
      <c r="P4027" s="6">
        <f>IFERROR(Table1[[#This Row],[pledged]]/Table1[[#This Row],[backers_count]],0)</f>
        <v>62.5</v>
      </c>
      <c r="Q4027" t="str">
        <f>LEFT(Table1[[#This Row],[Category and Sub-Category]],FIND("/",Table1[[#This Row],[Category and Sub-Category]])-1)</f>
        <v>theater</v>
      </c>
      <c r="R4027" t="str">
        <f>RIGHT(Table1[[#This Row],[Category and Sub-Category]],LEN(Table1[[#This Row],[Category and Sub-Category]])-FIND("/",Table1[[#This Row],[Category and Sub-Category]]))</f>
        <v>plays</v>
      </c>
      <c r="S4027" s="14">
        <f>(((Table1[[#This Row],[launched_at]]/60)/60)/24)+DATE(1970,1,1)</f>
        <v>42151.237685185188</v>
      </c>
      <c r="T4027" s="14">
        <f t="shared" si="62"/>
        <v>42211.237685185188</v>
      </c>
    </row>
    <row r="4028" spans="1:20" ht="43.5" x14ac:dyDescent="0.35">
      <c r="A4028">
        <v>4026</v>
      </c>
      <c r="B4028" s="1" t="s">
        <v>4022</v>
      </c>
      <c r="C4028" s="1" t="s">
        <v>8131</v>
      </c>
      <c r="D4028" s="6">
        <v>4000</v>
      </c>
      <c r="E4028" s="6">
        <v>0</v>
      </c>
      <c r="F4028" t="s">
        <v>8221</v>
      </c>
      <c r="G4028" t="s">
        <v>8224</v>
      </c>
      <c r="H4028" t="s">
        <v>8246</v>
      </c>
      <c r="I4028">
        <v>1449247439</v>
      </c>
      <c r="J4028">
        <v>1444059839</v>
      </c>
      <c r="K4028" t="b">
        <v>0</v>
      </c>
      <c r="L4028">
        <v>0</v>
      </c>
      <c r="M4028" t="b">
        <v>0</v>
      </c>
      <c r="N4028" t="s">
        <v>8271</v>
      </c>
      <c r="O4028" s="16">
        <f>Table1[[#This Row],[pledged]]/Table1[[#This Row],[goal]]*100</f>
        <v>0</v>
      </c>
      <c r="P4028" s="6">
        <f>IFERROR(Table1[[#This Row],[pledged]]/Table1[[#This Row],[backers_count]],0)</f>
        <v>0</v>
      </c>
      <c r="Q4028" t="str">
        <f>LEFT(Table1[[#This Row],[Category and Sub-Category]],FIND("/",Table1[[#This Row],[Category and Sub-Category]])-1)</f>
        <v>theater</v>
      </c>
      <c r="R4028" t="str">
        <f>RIGHT(Table1[[#This Row],[Category and Sub-Category]],LEN(Table1[[#This Row],[Category and Sub-Category]])-FIND("/",Table1[[#This Row],[Category and Sub-Category]]))</f>
        <v>plays</v>
      </c>
      <c r="S4028" s="14">
        <f>(((Table1[[#This Row],[launched_at]]/60)/60)/24)+DATE(1970,1,1)</f>
        <v>42282.655543981484</v>
      </c>
      <c r="T4028" s="14">
        <f t="shared" si="62"/>
        <v>42342.697210648148</v>
      </c>
    </row>
    <row r="4029" spans="1:20" ht="58" x14ac:dyDescent="0.35">
      <c r="A4029">
        <v>4027</v>
      </c>
      <c r="B4029" s="1" t="s">
        <v>4023</v>
      </c>
      <c r="C4029" s="1" t="s">
        <v>8132</v>
      </c>
      <c r="D4029" s="6">
        <v>3000</v>
      </c>
      <c r="E4029" s="6">
        <v>215</v>
      </c>
      <c r="F4029" t="s">
        <v>8221</v>
      </c>
      <c r="G4029" t="s">
        <v>8224</v>
      </c>
      <c r="H4029" t="s">
        <v>8246</v>
      </c>
      <c r="I4029">
        <v>1487811600</v>
      </c>
      <c r="J4029">
        <v>1486077481</v>
      </c>
      <c r="K4029" t="b">
        <v>0</v>
      </c>
      <c r="L4029">
        <v>7</v>
      </c>
      <c r="M4029" t="b">
        <v>0</v>
      </c>
      <c r="N4029" t="s">
        <v>8271</v>
      </c>
      <c r="O4029" s="16">
        <f>Table1[[#This Row],[pledged]]/Table1[[#This Row],[goal]]*100</f>
        <v>7.166666666666667</v>
      </c>
      <c r="P4029" s="6">
        <f>IFERROR(Table1[[#This Row],[pledged]]/Table1[[#This Row],[backers_count]],0)</f>
        <v>30.714285714285715</v>
      </c>
      <c r="Q4029" t="str">
        <f>LEFT(Table1[[#This Row],[Category and Sub-Category]],FIND("/",Table1[[#This Row],[Category and Sub-Category]])-1)</f>
        <v>theater</v>
      </c>
      <c r="R4029" t="str">
        <f>RIGHT(Table1[[#This Row],[Category and Sub-Category]],LEN(Table1[[#This Row],[Category and Sub-Category]])-FIND("/",Table1[[#This Row],[Category and Sub-Category]]))</f>
        <v>plays</v>
      </c>
      <c r="S4029" s="14">
        <f>(((Table1[[#This Row],[launched_at]]/60)/60)/24)+DATE(1970,1,1)</f>
        <v>42768.97084490741</v>
      </c>
      <c r="T4029" s="14">
        <f t="shared" si="62"/>
        <v>42789.041666666672</v>
      </c>
    </row>
    <row r="4030" spans="1:20" ht="43.5" x14ac:dyDescent="0.35">
      <c r="A4030">
        <v>4028</v>
      </c>
      <c r="B4030" s="1" t="s">
        <v>4024</v>
      </c>
      <c r="C4030" s="1" t="s">
        <v>8133</v>
      </c>
      <c r="D4030" s="6">
        <v>2000</v>
      </c>
      <c r="E4030" s="6">
        <v>561</v>
      </c>
      <c r="F4030" t="s">
        <v>8221</v>
      </c>
      <c r="G4030" t="s">
        <v>8224</v>
      </c>
      <c r="H4030" t="s">
        <v>8246</v>
      </c>
      <c r="I4030">
        <v>1402007500</v>
      </c>
      <c r="J4030">
        <v>1399415500</v>
      </c>
      <c r="K4030" t="b">
        <v>0</v>
      </c>
      <c r="L4030">
        <v>11</v>
      </c>
      <c r="M4030" t="b">
        <v>0</v>
      </c>
      <c r="N4030" t="s">
        <v>8271</v>
      </c>
      <c r="O4030" s="16">
        <f>Table1[[#This Row],[pledged]]/Table1[[#This Row],[goal]]*100</f>
        <v>28.050000000000004</v>
      </c>
      <c r="P4030" s="6">
        <f>IFERROR(Table1[[#This Row],[pledged]]/Table1[[#This Row],[backers_count]],0)</f>
        <v>51</v>
      </c>
      <c r="Q4030" t="str">
        <f>LEFT(Table1[[#This Row],[Category and Sub-Category]],FIND("/",Table1[[#This Row],[Category and Sub-Category]])-1)</f>
        <v>theater</v>
      </c>
      <c r="R4030" t="str">
        <f>RIGHT(Table1[[#This Row],[Category and Sub-Category]],LEN(Table1[[#This Row],[Category and Sub-Category]])-FIND("/",Table1[[#This Row],[Category and Sub-Category]]))</f>
        <v>plays</v>
      </c>
      <c r="S4030" s="14">
        <f>(((Table1[[#This Row],[launched_at]]/60)/60)/24)+DATE(1970,1,1)</f>
        <v>41765.938657407409</v>
      </c>
      <c r="T4030" s="14">
        <f t="shared" si="62"/>
        <v>41795.938657407409</v>
      </c>
    </row>
    <row r="4031" spans="1:20" ht="43.5" x14ac:dyDescent="0.35">
      <c r="A4031">
        <v>4029</v>
      </c>
      <c r="B4031" s="1" t="s">
        <v>4025</v>
      </c>
      <c r="C4031" s="1" t="s">
        <v>8134</v>
      </c>
      <c r="D4031" s="6">
        <v>20000</v>
      </c>
      <c r="E4031" s="6">
        <v>0</v>
      </c>
      <c r="F4031" t="s">
        <v>8221</v>
      </c>
      <c r="G4031" t="s">
        <v>8224</v>
      </c>
      <c r="H4031" t="s">
        <v>8246</v>
      </c>
      <c r="I4031">
        <v>1450053370</v>
      </c>
      <c r="J4031">
        <v>1447461370</v>
      </c>
      <c r="K4031" t="b">
        <v>0</v>
      </c>
      <c r="L4031">
        <v>0</v>
      </c>
      <c r="M4031" t="b">
        <v>0</v>
      </c>
      <c r="N4031" t="s">
        <v>8271</v>
      </c>
      <c r="O4031" s="16">
        <f>Table1[[#This Row],[pledged]]/Table1[[#This Row],[goal]]*100</f>
        <v>0</v>
      </c>
      <c r="P4031" s="6">
        <f>IFERROR(Table1[[#This Row],[pledged]]/Table1[[#This Row],[backers_count]],0)</f>
        <v>0</v>
      </c>
      <c r="Q4031" t="str">
        <f>LEFT(Table1[[#This Row],[Category and Sub-Category]],FIND("/",Table1[[#This Row],[Category and Sub-Category]])-1)</f>
        <v>theater</v>
      </c>
      <c r="R4031" t="str">
        <f>RIGHT(Table1[[#This Row],[Category and Sub-Category]],LEN(Table1[[#This Row],[Category and Sub-Category]])-FIND("/",Table1[[#This Row],[Category and Sub-Category]]))</f>
        <v>plays</v>
      </c>
      <c r="S4031" s="14">
        <f>(((Table1[[#This Row],[launched_at]]/60)/60)/24)+DATE(1970,1,1)</f>
        <v>42322.025115740747</v>
      </c>
      <c r="T4031" s="14">
        <f t="shared" si="62"/>
        <v>42352.025115740747</v>
      </c>
    </row>
    <row r="4032" spans="1:20" ht="58" x14ac:dyDescent="0.35">
      <c r="A4032">
        <v>4030</v>
      </c>
      <c r="B4032" s="1" t="s">
        <v>4026</v>
      </c>
      <c r="C4032" s="1" t="s">
        <v>8135</v>
      </c>
      <c r="D4032" s="6">
        <v>2500</v>
      </c>
      <c r="E4032" s="6">
        <v>400</v>
      </c>
      <c r="F4032" t="s">
        <v>8221</v>
      </c>
      <c r="G4032" t="s">
        <v>8224</v>
      </c>
      <c r="H4032" t="s">
        <v>8246</v>
      </c>
      <c r="I4032">
        <v>1454525340</v>
      </c>
      <c r="J4032">
        <v>1452008599</v>
      </c>
      <c r="K4032" t="b">
        <v>0</v>
      </c>
      <c r="L4032">
        <v>6</v>
      </c>
      <c r="M4032" t="b">
        <v>0</v>
      </c>
      <c r="N4032" t="s">
        <v>8271</v>
      </c>
      <c r="O4032" s="16">
        <f>Table1[[#This Row],[pledged]]/Table1[[#This Row],[goal]]*100</f>
        <v>16</v>
      </c>
      <c r="P4032" s="6">
        <f>IFERROR(Table1[[#This Row],[pledged]]/Table1[[#This Row],[backers_count]],0)</f>
        <v>66.666666666666671</v>
      </c>
      <c r="Q4032" t="str">
        <f>LEFT(Table1[[#This Row],[Category and Sub-Category]],FIND("/",Table1[[#This Row],[Category and Sub-Category]])-1)</f>
        <v>theater</v>
      </c>
      <c r="R4032" t="str">
        <f>RIGHT(Table1[[#This Row],[Category and Sub-Category]],LEN(Table1[[#This Row],[Category and Sub-Category]])-FIND("/",Table1[[#This Row],[Category and Sub-Category]]))</f>
        <v>plays</v>
      </c>
      <c r="S4032" s="14">
        <f>(((Table1[[#This Row],[launched_at]]/60)/60)/24)+DATE(1970,1,1)</f>
        <v>42374.655081018514</v>
      </c>
      <c r="T4032" s="14">
        <f t="shared" si="62"/>
        <v>42403.784027777772</v>
      </c>
    </row>
    <row r="4033" spans="1:20" ht="58" x14ac:dyDescent="0.35">
      <c r="A4033">
        <v>4031</v>
      </c>
      <c r="B4033" s="1" t="s">
        <v>4027</v>
      </c>
      <c r="C4033" s="1" t="s">
        <v>8136</v>
      </c>
      <c r="D4033" s="6">
        <v>5000</v>
      </c>
      <c r="E4033" s="6">
        <v>0</v>
      </c>
      <c r="F4033" t="s">
        <v>8221</v>
      </c>
      <c r="G4033" t="s">
        <v>8224</v>
      </c>
      <c r="H4033" t="s">
        <v>8246</v>
      </c>
      <c r="I4033">
        <v>1418914964</v>
      </c>
      <c r="J4033">
        <v>1414591364</v>
      </c>
      <c r="K4033" t="b">
        <v>0</v>
      </c>
      <c r="L4033">
        <v>0</v>
      </c>
      <c r="M4033" t="b">
        <v>0</v>
      </c>
      <c r="N4033" t="s">
        <v>8271</v>
      </c>
      <c r="O4033" s="16">
        <f>Table1[[#This Row],[pledged]]/Table1[[#This Row],[goal]]*100</f>
        <v>0</v>
      </c>
      <c r="P4033" s="6">
        <f>IFERROR(Table1[[#This Row],[pledged]]/Table1[[#This Row],[backers_count]],0)</f>
        <v>0</v>
      </c>
      <c r="Q4033" t="str">
        <f>LEFT(Table1[[#This Row],[Category and Sub-Category]],FIND("/",Table1[[#This Row],[Category and Sub-Category]])-1)</f>
        <v>theater</v>
      </c>
      <c r="R4033" t="str">
        <f>RIGHT(Table1[[#This Row],[Category and Sub-Category]],LEN(Table1[[#This Row],[Category and Sub-Category]])-FIND("/",Table1[[#This Row],[Category and Sub-Category]]))</f>
        <v>plays</v>
      </c>
      <c r="S4033" s="14">
        <f>(((Table1[[#This Row],[launched_at]]/60)/60)/24)+DATE(1970,1,1)</f>
        <v>41941.585231481484</v>
      </c>
      <c r="T4033" s="14">
        <f t="shared" si="62"/>
        <v>41991.626898148148</v>
      </c>
    </row>
    <row r="4034" spans="1:20" ht="43.5" x14ac:dyDescent="0.35">
      <c r="A4034">
        <v>4032</v>
      </c>
      <c r="B4034" s="1" t="s">
        <v>4028</v>
      </c>
      <c r="C4034" s="1" t="s">
        <v>8137</v>
      </c>
      <c r="D4034" s="6">
        <v>6048</v>
      </c>
      <c r="E4034" s="6">
        <v>413</v>
      </c>
      <c r="F4034" t="s">
        <v>8221</v>
      </c>
      <c r="G4034" t="s">
        <v>8224</v>
      </c>
      <c r="H4034" t="s">
        <v>8246</v>
      </c>
      <c r="I4034">
        <v>1450211116</v>
      </c>
      <c r="J4034">
        <v>1445023516</v>
      </c>
      <c r="K4034" t="b">
        <v>0</v>
      </c>
      <c r="L4034">
        <v>7</v>
      </c>
      <c r="M4034" t="b">
        <v>0</v>
      </c>
      <c r="N4034" t="s">
        <v>8271</v>
      </c>
      <c r="O4034" s="16">
        <f>Table1[[#This Row],[pledged]]/Table1[[#This Row],[goal]]*100</f>
        <v>6.8287037037037033</v>
      </c>
      <c r="P4034" s="6">
        <f>IFERROR(Table1[[#This Row],[pledged]]/Table1[[#This Row],[backers_count]],0)</f>
        <v>59</v>
      </c>
      <c r="Q4034" t="str">
        <f>LEFT(Table1[[#This Row],[Category and Sub-Category]],FIND("/",Table1[[#This Row],[Category and Sub-Category]])-1)</f>
        <v>theater</v>
      </c>
      <c r="R4034" t="str">
        <f>RIGHT(Table1[[#This Row],[Category and Sub-Category]],LEN(Table1[[#This Row],[Category and Sub-Category]])-FIND("/",Table1[[#This Row],[Category and Sub-Category]]))</f>
        <v>plays</v>
      </c>
      <c r="S4034" s="14">
        <f>(((Table1[[#This Row],[launched_at]]/60)/60)/24)+DATE(1970,1,1)</f>
        <v>42293.809212962966</v>
      </c>
      <c r="T4034" s="14">
        <f t="shared" ref="T4034:T4097" si="63">(((I4034/60)/60)/24)+DATE(1970,1,1)</f>
        <v>42353.85087962963</v>
      </c>
    </row>
    <row r="4035" spans="1:20" ht="43.5" x14ac:dyDescent="0.35">
      <c r="A4035">
        <v>4033</v>
      </c>
      <c r="B4035" s="1" t="s">
        <v>4029</v>
      </c>
      <c r="C4035" s="1" t="s">
        <v>8138</v>
      </c>
      <c r="D4035" s="6">
        <v>23900</v>
      </c>
      <c r="E4035" s="6">
        <v>6141.99</v>
      </c>
      <c r="F4035" t="s">
        <v>8221</v>
      </c>
      <c r="G4035" t="s">
        <v>8225</v>
      </c>
      <c r="H4035" t="s">
        <v>8247</v>
      </c>
      <c r="I4035">
        <v>1475398800</v>
      </c>
      <c r="J4035">
        <v>1472711224</v>
      </c>
      <c r="K4035" t="b">
        <v>0</v>
      </c>
      <c r="L4035">
        <v>94</v>
      </c>
      <c r="M4035" t="b">
        <v>0</v>
      </c>
      <c r="N4035" t="s">
        <v>8271</v>
      </c>
      <c r="O4035" s="16">
        <f>Table1[[#This Row],[pledged]]/Table1[[#This Row],[goal]]*100</f>
        <v>25.698702928870294</v>
      </c>
      <c r="P4035" s="6">
        <f>IFERROR(Table1[[#This Row],[pledged]]/Table1[[#This Row],[backers_count]],0)</f>
        <v>65.340319148936175</v>
      </c>
      <c r="Q4035" t="str">
        <f>LEFT(Table1[[#This Row],[Category and Sub-Category]],FIND("/",Table1[[#This Row],[Category and Sub-Category]])-1)</f>
        <v>theater</v>
      </c>
      <c r="R4035" t="str">
        <f>RIGHT(Table1[[#This Row],[Category and Sub-Category]],LEN(Table1[[#This Row],[Category and Sub-Category]])-FIND("/",Table1[[#This Row],[Category and Sub-Category]]))</f>
        <v>plays</v>
      </c>
      <c r="S4035" s="14">
        <f>(((Table1[[#This Row],[launched_at]]/60)/60)/24)+DATE(1970,1,1)</f>
        <v>42614.268796296295</v>
      </c>
      <c r="T4035" s="14">
        <f t="shared" si="63"/>
        <v>42645.375</v>
      </c>
    </row>
    <row r="4036" spans="1:20" ht="43.5" x14ac:dyDescent="0.35">
      <c r="A4036">
        <v>4034</v>
      </c>
      <c r="B4036" s="1" t="s">
        <v>4030</v>
      </c>
      <c r="C4036" s="1" t="s">
        <v>8139</v>
      </c>
      <c r="D4036" s="6">
        <v>13500</v>
      </c>
      <c r="E4036" s="6">
        <v>200</v>
      </c>
      <c r="F4036" t="s">
        <v>8221</v>
      </c>
      <c r="G4036" t="s">
        <v>8224</v>
      </c>
      <c r="H4036" t="s">
        <v>8246</v>
      </c>
      <c r="I4036">
        <v>1428097450</v>
      </c>
      <c r="J4036">
        <v>1425509050</v>
      </c>
      <c r="K4036" t="b">
        <v>0</v>
      </c>
      <c r="L4036">
        <v>2</v>
      </c>
      <c r="M4036" t="b">
        <v>0</v>
      </c>
      <c r="N4036" t="s">
        <v>8271</v>
      </c>
      <c r="O4036" s="16">
        <f>Table1[[#This Row],[pledged]]/Table1[[#This Row],[goal]]*100</f>
        <v>1.4814814814814816</v>
      </c>
      <c r="P4036" s="6">
        <f>IFERROR(Table1[[#This Row],[pledged]]/Table1[[#This Row],[backers_count]],0)</f>
        <v>100</v>
      </c>
      <c r="Q4036" t="str">
        <f>LEFT(Table1[[#This Row],[Category and Sub-Category]],FIND("/",Table1[[#This Row],[Category and Sub-Category]])-1)</f>
        <v>theater</v>
      </c>
      <c r="R4036" t="str">
        <f>RIGHT(Table1[[#This Row],[Category and Sub-Category]],LEN(Table1[[#This Row],[Category and Sub-Category]])-FIND("/",Table1[[#This Row],[Category and Sub-Category]]))</f>
        <v>plays</v>
      </c>
      <c r="S4036" s="14">
        <f>(((Table1[[#This Row],[launched_at]]/60)/60)/24)+DATE(1970,1,1)</f>
        <v>42067.947337962964</v>
      </c>
      <c r="T4036" s="14">
        <f t="shared" si="63"/>
        <v>42097.905671296292</v>
      </c>
    </row>
    <row r="4037" spans="1:20" ht="29" x14ac:dyDescent="0.35">
      <c r="A4037">
        <v>4035</v>
      </c>
      <c r="B4037" s="1" t="s">
        <v>4031</v>
      </c>
      <c r="C4037" s="1" t="s">
        <v>8140</v>
      </c>
      <c r="D4037" s="6">
        <v>10000</v>
      </c>
      <c r="E4037" s="6">
        <v>3685</v>
      </c>
      <c r="F4037" t="s">
        <v>8221</v>
      </c>
      <c r="G4037" t="s">
        <v>8224</v>
      </c>
      <c r="H4037" t="s">
        <v>8246</v>
      </c>
      <c r="I4037">
        <v>1413925887</v>
      </c>
      <c r="J4037">
        <v>1411333887</v>
      </c>
      <c r="K4037" t="b">
        <v>0</v>
      </c>
      <c r="L4037">
        <v>25</v>
      </c>
      <c r="M4037" t="b">
        <v>0</v>
      </c>
      <c r="N4037" t="s">
        <v>8271</v>
      </c>
      <c r="O4037" s="16">
        <f>Table1[[#This Row],[pledged]]/Table1[[#This Row],[goal]]*100</f>
        <v>36.85</v>
      </c>
      <c r="P4037" s="6">
        <f>IFERROR(Table1[[#This Row],[pledged]]/Table1[[#This Row],[backers_count]],0)</f>
        <v>147.4</v>
      </c>
      <c r="Q4037" t="str">
        <f>LEFT(Table1[[#This Row],[Category and Sub-Category]],FIND("/",Table1[[#This Row],[Category and Sub-Category]])-1)</f>
        <v>theater</v>
      </c>
      <c r="R4037" t="str">
        <f>RIGHT(Table1[[#This Row],[Category and Sub-Category]],LEN(Table1[[#This Row],[Category and Sub-Category]])-FIND("/",Table1[[#This Row],[Category and Sub-Category]]))</f>
        <v>plays</v>
      </c>
      <c r="S4037" s="14">
        <f>(((Table1[[#This Row],[launched_at]]/60)/60)/24)+DATE(1970,1,1)</f>
        <v>41903.882951388885</v>
      </c>
      <c r="T4037" s="14">
        <f t="shared" si="63"/>
        <v>41933.882951388885</v>
      </c>
    </row>
    <row r="4038" spans="1:20" ht="43.5" x14ac:dyDescent="0.35">
      <c r="A4038">
        <v>4036</v>
      </c>
      <c r="B4038" s="1" t="s">
        <v>4032</v>
      </c>
      <c r="C4038" s="1" t="s">
        <v>7438</v>
      </c>
      <c r="D4038" s="6">
        <v>6000</v>
      </c>
      <c r="E4038" s="6">
        <v>2823</v>
      </c>
      <c r="F4038" t="s">
        <v>8221</v>
      </c>
      <c r="G4038" t="s">
        <v>8224</v>
      </c>
      <c r="H4038" t="s">
        <v>8246</v>
      </c>
      <c r="I4038">
        <v>1404253800</v>
      </c>
      <c r="J4038">
        <v>1402784964</v>
      </c>
      <c r="K4038" t="b">
        <v>0</v>
      </c>
      <c r="L4038">
        <v>17</v>
      </c>
      <c r="M4038" t="b">
        <v>0</v>
      </c>
      <c r="N4038" t="s">
        <v>8271</v>
      </c>
      <c r="O4038" s="16">
        <f>Table1[[#This Row],[pledged]]/Table1[[#This Row],[goal]]*100</f>
        <v>47.05</v>
      </c>
      <c r="P4038" s="6">
        <f>IFERROR(Table1[[#This Row],[pledged]]/Table1[[#This Row],[backers_count]],0)</f>
        <v>166.05882352941177</v>
      </c>
      <c r="Q4038" t="str">
        <f>LEFT(Table1[[#This Row],[Category and Sub-Category]],FIND("/",Table1[[#This Row],[Category and Sub-Category]])-1)</f>
        <v>theater</v>
      </c>
      <c r="R4038" t="str">
        <f>RIGHT(Table1[[#This Row],[Category and Sub-Category]],LEN(Table1[[#This Row],[Category and Sub-Category]])-FIND("/",Table1[[#This Row],[Category and Sub-Category]]))</f>
        <v>plays</v>
      </c>
      <c r="S4038" s="14">
        <f>(((Table1[[#This Row],[launched_at]]/60)/60)/24)+DATE(1970,1,1)</f>
        <v>41804.937083333331</v>
      </c>
      <c r="T4038" s="14">
        <f t="shared" si="63"/>
        <v>41821.9375</v>
      </c>
    </row>
    <row r="4039" spans="1:20" ht="58" x14ac:dyDescent="0.35">
      <c r="A4039">
        <v>4037</v>
      </c>
      <c r="B4039" s="1" t="s">
        <v>4033</v>
      </c>
      <c r="C4039" s="1" t="s">
        <v>8141</v>
      </c>
      <c r="D4039" s="6">
        <v>700</v>
      </c>
      <c r="E4039" s="6">
        <v>80</v>
      </c>
      <c r="F4039" t="s">
        <v>8221</v>
      </c>
      <c r="G4039" t="s">
        <v>8224</v>
      </c>
      <c r="H4039" t="s">
        <v>8246</v>
      </c>
      <c r="I4039">
        <v>1464099900</v>
      </c>
      <c r="J4039">
        <v>1462585315</v>
      </c>
      <c r="K4039" t="b">
        <v>0</v>
      </c>
      <c r="L4039">
        <v>2</v>
      </c>
      <c r="M4039" t="b">
        <v>0</v>
      </c>
      <c r="N4039" t="s">
        <v>8271</v>
      </c>
      <c r="O4039" s="16">
        <f>Table1[[#This Row],[pledged]]/Table1[[#This Row],[goal]]*100</f>
        <v>11.428571428571429</v>
      </c>
      <c r="P4039" s="6">
        <f>IFERROR(Table1[[#This Row],[pledged]]/Table1[[#This Row],[backers_count]],0)</f>
        <v>40</v>
      </c>
      <c r="Q4039" t="str">
        <f>LEFT(Table1[[#This Row],[Category and Sub-Category]],FIND("/",Table1[[#This Row],[Category and Sub-Category]])-1)</f>
        <v>theater</v>
      </c>
      <c r="R4039" t="str">
        <f>RIGHT(Table1[[#This Row],[Category and Sub-Category]],LEN(Table1[[#This Row],[Category and Sub-Category]])-FIND("/",Table1[[#This Row],[Category and Sub-Category]]))</f>
        <v>plays</v>
      </c>
      <c r="S4039" s="14">
        <f>(((Table1[[#This Row],[launched_at]]/60)/60)/24)+DATE(1970,1,1)</f>
        <v>42497.070775462969</v>
      </c>
      <c r="T4039" s="14">
        <f t="shared" si="63"/>
        <v>42514.600694444445</v>
      </c>
    </row>
    <row r="4040" spans="1:20" ht="43.5" x14ac:dyDescent="0.35">
      <c r="A4040">
        <v>4038</v>
      </c>
      <c r="B4040" s="1" t="s">
        <v>4034</v>
      </c>
      <c r="C4040" s="1" t="s">
        <v>8142</v>
      </c>
      <c r="D4040" s="6">
        <v>2500</v>
      </c>
      <c r="E4040" s="6">
        <v>301</v>
      </c>
      <c r="F4040" t="s">
        <v>8221</v>
      </c>
      <c r="G4040" t="s">
        <v>8224</v>
      </c>
      <c r="H4040" t="s">
        <v>8246</v>
      </c>
      <c r="I4040">
        <v>1413573010</v>
      </c>
      <c r="J4040">
        <v>1408389010</v>
      </c>
      <c r="K4040" t="b">
        <v>0</v>
      </c>
      <c r="L4040">
        <v>4</v>
      </c>
      <c r="M4040" t="b">
        <v>0</v>
      </c>
      <c r="N4040" t="s">
        <v>8271</v>
      </c>
      <c r="O4040" s="16">
        <f>Table1[[#This Row],[pledged]]/Table1[[#This Row],[goal]]*100</f>
        <v>12.04</v>
      </c>
      <c r="P4040" s="6">
        <f>IFERROR(Table1[[#This Row],[pledged]]/Table1[[#This Row],[backers_count]],0)</f>
        <v>75.25</v>
      </c>
      <c r="Q4040" t="str">
        <f>LEFT(Table1[[#This Row],[Category and Sub-Category]],FIND("/",Table1[[#This Row],[Category and Sub-Category]])-1)</f>
        <v>theater</v>
      </c>
      <c r="R4040" t="str">
        <f>RIGHT(Table1[[#This Row],[Category and Sub-Category]],LEN(Table1[[#This Row],[Category and Sub-Category]])-FIND("/",Table1[[#This Row],[Category and Sub-Category]]))</f>
        <v>plays</v>
      </c>
      <c r="S4040" s="14">
        <f>(((Table1[[#This Row],[launched_at]]/60)/60)/24)+DATE(1970,1,1)</f>
        <v>41869.798726851855</v>
      </c>
      <c r="T4040" s="14">
        <f t="shared" si="63"/>
        <v>41929.798726851855</v>
      </c>
    </row>
    <row r="4041" spans="1:20" ht="43.5" x14ac:dyDescent="0.35">
      <c r="A4041">
        <v>4039</v>
      </c>
      <c r="B4041" s="1" t="s">
        <v>4035</v>
      </c>
      <c r="C4041" s="1" t="s">
        <v>8143</v>
      </c>
      <c r="D4041" s="6">
        <v>500</v>
      </c>
      <c r="E4041" s="6">
        <v>300</v>
      </c>
      <c r="F4041" t="s">
        <v>8221</v>
      </c>
      <c r="G4041" t="s">
        <v>8224</v>
      </c>
      <c r="H4041" t="s">
        <v>8246</v>
      </c>
      <c r="I4041">
        <v>1448949540</v>
      </c>
      <c r="J4041">
        <v>1446048367</v>
      </c>
      <c r="K4041" t="b">
        <v>0</v>
      </c>
      <c r="L4041">
        <v>5</v>
      </c>
      <c r="M4041" t="b">
        <v>0</v>
      </c>
      <c r="N4041" t="s">
        <v>8271</v>
      </c>
      <c r="O4041" s="16">
        <f>Table1[[#This Row],[pledged]]/Table1[[#This Row],[goal]]*100</f>
        <v>60</v>
      </c>
      <c r="P4041" s="6">
        <f>IFERROR(Table1[[#This Row],[pledged]]/Table1[[#This Row],[backers_count]],0)</f>
        <v>60</v>
      </c>
      <c r="Q4041" t="str">
        <f>LEFT(Table1[[#This Row],[Category and Sub-Category]],FIND("/",Table1[[#This Row],[Category and Sub-Category]])-1)</f>
        <v>theater</v>
      </c>
      <c r="R4041" t="str">
        <f>RIGHT(Table1[[#This Row],[Category and Sub-Category]],LEN(Table1[[#This Row],[Category and Sub-Category]])-FIND("/",Table1[[#This Row],[Category and Sub-Category]]))</f>
        <v>plays</v>
      </c>
      <c r="S4041" s="14">
        <f>(((Table1[[#This Row],[launched_at]]/60)/60)/24)+DATE(1970,1,1)</f>
        <v>42305.670914351853</v>
      </c>
      <c r="T4041" s="14">
        <f t="shared" si="63"/>
        <v>42339.249305555553</v>
      </c>
    </row>
    <row r="4042" spans="1:20" ht="43.5" x14ac:dyDescent="0.35">
      <c r="A4042">
        <v>4040</v>
      </c>
      <c r="B4042" s="1" t="s">
        <v>4036</v>
      </c>
      <c r="C4042" s="1" t="s">
        <v>8144</v>
      </c>
      <c r="D4042" s="6">
        <v>8000</v>
      </c>
      <c r="E4042" s="6">
        <v>2500</v>
      </c>
      <c r="F4042" t="s">
        <v>8221</v>
      </c>
      <c r="G4042" t="s">
        <v>8224</v>
      </c>
      <c r="H4042" t="s">
        <v>8246</v>
      </c>
      <c r="I4042">
        <v>1437188400</v>
      </c>
      <c r="J4042">
        <v>1432100004</v>
      </c>
      <c r="K4042" t="b">
        <v>0</v>
      </c>
      <c r="L4042">
        <v>2</v>
      </c>
      <c r="M4042" t="b">
        <v>0</v>
      </c>
      <c r="N4042" t="s">
        <v>8271</v>
      </c>
      <c r="O4042" s="16">
        <f>Table1[[#This Row],[pledged]]/Table1[[#This Row],[goal]]*100</f>
        <v>31.25</v>
      </c>
      <c r="P4042" s="6">
        <f>IFERROR(Table1[[#This Row],[pledged]]/Table1[[#This Row],[backers_count]],0)</f>
        <v>1250</v>
      </c>
      <c r="Q4042" t="str">
        <f>LEFT(Table1[[#This Row],[Category and Sub-Category]],FIND("/",Table1[[#This Row],[Category and Sub-Category]])-1)</f>
        <v>theater</v>
      </c>
      <c r="R4042" t="str">
        <f>RIGHT(Table1[[#This Row],[Category and Sub-Category]],LEN(Table1[[#This Row],[Category and Sub-Category]])-FIND("/",Table1[[#This Row],[Category and Sub-Category]]))</f>
        <v>plays</v>
      </c>
      <c r="S4042" s="14">
        <f>(((Table1[[#This Row],[launched_at]]/60)/60)/24)+DATE(1970,1,1)</f>
        <v>42144.231527777782</v>
      </c>
      <c r="T4042" s="14">
        <f t="shared" si="63"/>
        <v>42203.125</v>
      </c>
    </row>
    <row r="4043" spans="1:20" ht="29" x14ac:dyDescent="0.35">
      <c r="A4043">
        <v>4041</v>
      </c>
      <c r="B4043" s="1" t="s">
        <v>4037</v>
      </c>
      <c r="C4043" s="1" t="s">
        <v>8145</v>
      </c>
      <c r="D4043" s="6">
        <v>5000</v>
      </c>
      <c r="E4043" s="6">
        <v>21</v>
      </c>
      <c r="F4043" t="s">
        <v>8221</v>
      </c>
      <c r="G4043" t="s">
        <v>8225</v>
      </c>
      <c r="H4043" t="s">
        <v>8247</v>
      </c>
      <c r="I4043">
        <v>1473160954</v>
      </c>
      <c r="J4043">
        <v>1467976954</v>
      </c>
      <c r="K4043" t="b">
        <v>0</v>
      </c>
      <c r="L4043">
        <v>2</v>
      </c>
      <c r="M4043" t="b">
        <v>0</v>
      </c>
      <c r="N4043" t="s">
        <v>8271</v>
      </c>
      <c r="O4043" s="16">
        <f>Table1[[#This Row],[pledged]]/Table1[[#This Row],[goal]]*100</f>
        <v>0.42</v>
      </c>
      <c r="P4043" s="6">
        <f>IFERROR(Table1[[#This Row],[pledged]]/Table1[[#This Row],[backers_count]],0)</f>
        <v>10.5</v>
      </c>
      <c r="Q4043" t="str">
        <f>LEFT(Table1[[#This Row],[Category and Sub-Category]],FIND("/",Table1[[#This Row],[Category and Sub-Category]])-1)</f>
        <v>theater</v>
      </c>
      <c r="R4043" t="str">
        <f>RIGHT(Table1[[#This Row],[Category and Sub-Category]],LEN(Table1[[#This Row],[Category and Sub-Category]])-FIND("/",Table1[[#This Row],[Category and Sub-Category]]))</f>
        <v>plays</v>
      </c>
      <c r="S4043" s="14">
        <f>(((Table1[[#This Row],[launched_at]]/60)/60)/24)+DATE(1970,1,1)</f>
        <v>42559.474004629628</v>
      </c>
      <c r="T4043" s="14">
        <f t="shared" si="63"/>
        <v>42619.474004629628</v>
      </c>
    </row>
    <row r="4044" spans="1:20" ht="43.5" x14ac:dyDescent="0.35">
      <c r="A4044">
        <v>4042</v>
      </c>
      <c r="B4044" s="1" t="s">
        <v>4038</v>
      </c>
      <c r="C4044" s="1" t="s">
        <v>8146</v>
      </c>
      <c r="D4044" s="6">
        <v>10000</v>
      </c>
      <c r="E4044" s="6">
        <v>21</v>
      </c>
      <c r="F4044" t="s">
        <v>8221</v>
      </c>
      <c r="G4044" t="s">
        <v>8224</v>
      </c>
      <c r="H4044" t="s">
        <v>8246</v>
      </c>
      <c r="I4044">
        <v>1421781360</v>
      </c>
      <c r="J4044">
        <v>1419213664</v>
      </c>
      <c r="K4044" t="b">
        <v>0</v>
      </c>
      <c r="L4044">
        <v>3</v>
      </c>
      <c r="M4044" t="b">
        <v>0</v>
      </c>
      <c r="N4044" t="s">
        <v>8271</v>
      </c>
      <c r="O4044" s="16">
        <f>Table1[[#This Row],[pledged]]/Table1[[#This Row],[goal]]*100</f>
        <v>0.21</v>
      </c>
      <c r="P4044" s="6">
        <f>IFERROR(Table1[[#This Row],[pledged]]/Table1[[#This Row],[backers_count]],0)</f>
        <v>7</v>
      </c>
      <c r="Q4044" t="str">
        <f>LEFT(Table1[[#This Row],[Category and Sub-Category]],FIND("/",Table1[[#This Row],[Category and Sub-Category]])-1)</f>
        <v>theater</v>
      </c>
      <c r="R4044" t="str">
        <f>RIGHT(Table1[[#This Row],[Category and Sub-Category]],LEN(Table1[[#This Row],[Category and Sub-Category]])-FIND("/",Table1[[#This Row],[Category and Sub-Category]]))</f>
        <v>plays</v>
      </c>
      <c r="S4044" s="14">
        <f>(((Table1[[#This Row],[launched_at]]/60)/60)/24)+DATE(1970,1,1)</f>
        <v>41995.084074074075</v>
      </c>
      <c r="T4044" s="14">
        <f t="shared" si="63"/>
        <v>42024.802777777775</v>
      </c>
    </row>
    <row r="4045" spans="1:20" ht="43.5" x14ac:dyDescent="0.35">
      <c r="A4045">
        <v>4043</v>
      </c>
      <c r="B4045" s="1" t="s">
        <v>4039</v>
      </c>
      <c r="C4045" s="1" t="s">
        <v>8147</v>
      </c>
      <c r="D4045" s="6">
        <v>300</v>
      </c>
      <c r="E4045" s="6">
        <v>0</v>
      </c>
      <c r="F4045" t="s">
        <v>8221</v>
      </c>
      <c r="G4045" t="s">
        <v>8229</v>
      </c>
      <c r="H4045" t="s">
        <v>8251</v>
      </c>
      <c r="I4045">
        <v>1416524325</v>
      </c>
      <c r="J4045">
        <v>1415228325</v>
      </c>
      <c r="K4045" t="b">
        <v>0</v>
      </c>
      <c r="L4045">
        <v>0</v>
      </c>
      <c r="M4045" t="b">
        <v>0</v>
      </c>
      <c r="N4045" t="s">
        <v>8271</v>
      </c>
      <c r="O4045" s="16">
        <f>Table1[[#This Row],[pledged]]/Table1[[#This Row],[goal]]*100</f>
        <v>0</v>
      </c>
      <c r="P4045" s="6">
        <f>IFERROR(Table1[[#This Row],[pledged]]/Table1[[#This Row],[backers_count]],0)</f>
        <v>0</v>
      </c>
      <c r="Q4045" t="str">
        <f>LEFT(Table1[[#This Row],[Category and Sub-Category]],FIND("/",Table1[[#This Row],[Category and Sub-Category]])-1)</f>
        <v>theater</v>
      </c>
      <c r="R4045" t="str">
        <f>RIGHT(Table1[[#This Row],[Category and Sub-Category]],LEN(Table1[[#This Row],[Category and Sub-Category]])-FIND("/",Table1[[#This Row],[Category and Sub-Category]]))</f>
        <v>plays</v>
      </c>
      <c r="S4045" s="14">
        <f>(((Table1[[#This Row],[launched_at]]/60)/60)/24)+DATE(1970,1,1)</f>
        <v>41948.957465277781</v>
      </c>
      <c r="T4045" s="14">
        <f t="shared" si="63"/>
        <v>41963.957465277781</v>
      </c>
    </row>
    <row r="4046" spans="1:20" ht="43.5" x14ac:dyDescent="0.35">
      <c r="A4046">
        <v>4044</v>
      </c>
      <c r="B4046" s="1" t="s">
        <v>4040</v>
      </c>
      <c r="C4046" s="1" t="s">
        <v>8148</v>
      </c>
      <c r="D4046" s="6">
        <v>600</v>
      </c>
      <c r="E4046" s="6">
        <v>225</v>
      </c>
      <c r="F4046" t="s">
        <v>8221</v>
      </c>
      <c r="G4046" t="s">
        <v>8224</v>
      </c>
      <c r="H4046" t="s">
        <v>8246</v>
      </c>
      <c r="I4046">
        <v>1428642000</v>
      </c>
      <c r="J4046">
        <v>1426050982</v>
      </c>
      <c r="K4046" t="b">
        <v>0</v>
      </c>
      <c r="L4046">
        <v>4</v>
      </c>
      <c r="M4046" t="b">
        <v>0</v>
      </c>
      <c r="N4046" t="s">
        <v>8271</v>
      </c>
      <c r="O4046" s="16">
        <f>Table1[[#This Row],[pledged]]/Table1[[#This Row],[goal]]*100</f>
        <v>37.5</v>
      </c>
      <c r="P4046" s="6">
        <f>IFERROR(Table1[[#This Row],[pledged]]/Table1[[#This Row],[backers_count]],0)</f>
        <v>56.25</v>
      </c>
      <c r="Q4046" t="str">
        <f>LEFT(Table1[[#This Row],[Category and Sub-Category]],FIND("/",Table1[[#This Row],[Category and Sub-Category]])-1)</f>
        <v>theater</v>
      </c>
      <c r="R4046" t="str">
        <f>RIGHT(Table1[[#This Row],[Category and Sub-Category]],LEN(Table1[[#This Row],[Category and Sub-Category]])-FIND("/",Table1[[#This Row],[Category and Sub-Category]]))</f>
        <v>plays</v>
      </c>
      <c r="S4046" s="14">
        <f>(((Table1[[#This Row],[launched_at]]/60)/60)/24)+DATE(1970,1,1)</f>
        <v>42074.219699074078</v>
      </c>
      <c r="T4046" s="14">
        <f t="shared" si="63"/>
        <v>42104.208333333328</v>
      </c>
    </row>
    <row r="4047" spans="1:20" ht="58" x14ac:dyDescent="0.35">
      <c r="A4047">
        <v>4045</v>
      </c>
      <c r="B4047" s="1" t="s">
        <v>4041</v>
      </c>
      <c r="C4047" s="1" t="s">
        <v>8149</v>
      </c>
      <c r="D4047" s="6">
        <v>5000</v>
      </c>
      <c r="E4047" s="6">
        <v>1</v>
      </c>
      <c r="F4047" t="s">
        <v>8221</v>
      </c>
      <c r="G4047" t="s">
        <v>8226</v>
      </c>
      <c r="H4047" t="s">
        <v>8248</v>
      </c>
      <c r="I4047">
        <v>1408596589</v>
      </c>
      <c r="J4047">
        <v>1406004589</v>
      </c>
      <c r="K4047" t="b">
        <v>0</v>
      </c>
      <c r="L4047">
        <v>1</v>
      </c>
      <c r="M4047" t="b">
        <v>0</v>
      </c>
      <c r="N4047" t="s">
        <v>8271</v>
      </c>
      <c r="O4047" s="16">
        <f>Table1[[#This Row],[pledged]]/Table1[[#This Row],[goal]]*100</f>
        <v>0.02</v>
      </c>
      <c r="P4047" s="6">
        <f>IFERROR(Table1[[#This Row],[pledged]]/Table1[[#This Row],[backers_count]],0)</f>
        <v>1</v>
      </c>
      <c r="Q4047" t="str">
        <f>LEFT(Table1[[#This Row],[Category and Sub-Category]],FIND("/",Table1[[#This Row],[Category and Sub-Category]])-1)</f>
        <v>theater</v>
      </c>
      <c r="R4047" t="str">
        <f>RIGHT(Table1[[#This Row],[Category and Sub-Category]],LEN(Table1[[#This Row],[Category and Sub-Category]])-FIND("/",Table1[[#This Row],[Category and Sub-Category]]))</f>
        <v>plays</v>
      </c>
      <c r="S4047" s="14">
        <f>(((Table1[[#This Row],[launched_at]]/60)/60)/24)+DATE(1970,1,1)</f>
        <v>41842.201261574075</v>
      </c>
      <c r="T4047" s="14">
        <f t="shared" si="63"/>
        <v>41872.201261574075</v>
      </c>
    </row>
    <row r="4048" spans="1:20" ht="58" x14ac:dyDescent="0.35">
      <c r="A4048">
        <v>4046</v>
      </c>
      <c r="B4048" s="1" t="s">
        <v>4042</v>
      </c>
      <c r="C4048" s="1" t="s">
        <v>8150</v>
      </c>
      <c r="D4048" s="6">
        <v>5600</v>
      </c>
      <c r="E4048" s="6">
        <v>460</v>
      </c>
      <c r="F4048" t="s">
        <v>8221</v>
      </c>
      <c r="G4048" t="s">
        <v>8224</v>
      </c>
      <c r="H4048" t="s">
        <v>8246</v>
      </c>
      <c r="I4048">
        <v>1413992210</v>
      </c>
      <c r="J4048">
        <v>1411400210</v>
      </c>
      <c r="K4048" t="b">
        <v>0</v>
      </c>
      <c r="L4048">
        <v>12</v>
      </c>
      <c r="M4048" t="b">
        <v>0</v>
      </c>
      <c r="N4048" t="s">
        <v>8271</v>
      </c>
      <c r="O4048" s="16">
        <f>Table1[[#This Row],[pledged]]/Table1[[#This Row],[goal]]*100</f>
        <v>8.2142857142857135</v>
      </c>
      <c r="P4048" s="6">
        <f>IFERROR(Table1[[#This Row],[pledged]]/Table1[[#This Row],[backers_count]],0)</f>
        <v>38.333333333333336</v>
      </c>
      <c r="Q4048" t="str">
        <f>LEFT(Table1[[#This Row],[Category and Sub-Category]],FIND("/",Table1[[#This Row],[Category and Sub-Category]])-1)</f>
        <v>theater</v>
      </c>
      <c r="R4048" t="str">
        <f>RIGHT(Table1[[#This Row],[Category and Sub-Category]],LEN(Table1[[#This Row],[Category and Sub-Category]])-FIND("/",Table1[[#This Row],[Category and Sub-Category]]))</f>
        <v>plays</v>
      </c>
      <c r="S4048" s="14">
        <f>(((Table1[[#This Row],[launched_at]]/60)/60)/24)+DATE(1970,1,1)</f>
        <v>41904.650578703702</v>
      </c>
      <c r="T4048" s="14">
        <f t="shared" si="63"/>
        <v>41934.650578703702</v>
      </c>
    </row>
    <row r="4049" spans="1:20" ht="43.5" x14ac:dyDescent="0.35">
      <c r="A4049">
        <v>4047</v>
      </c>
      <c r="B4049" s="1" t="s">
        <v>4043</v>
      </c>
      <c r="C4049" s="1" t="s">
        <v>8151</v>
      </c>
      <c r="D4049" s="6">
        <v>5000</v>
      </c>
      <c r="E4049" s="6">
        <v>110</v>
      </c>
      <c r="F4049" t="s">
        <v>8221</v>
      </c>
      <c r="G4049" t="s">
        <v>8224</v>
      </c>
      <c r="H4049" t="s">
        <v>8246</v>
      </c>
      <c r="I4049">
        <v>1420938000</v>
      </c>
      <c r="J4049">
        <v>1418862743</v>
      </c>
      <c r="K4049" t="b">
        <v>0</v>
      </c>
      <c r="L4049">
        <v>4</v>
      </c>
      <c r="M4049" t="b">
        <v>0</v>
      </c>
      <c r="N4049" t="s">
        <v>8271</v>
      </c>
      <c r="O4049" s="16">
        <f>Table1[[#This Row],[pledged]]/Table1[[#This Row],[goal]]*100</f>
        <v>2.1999999999999997</v>
      </c>
      <c r="P4049" s="6">
        <f>IFERROR(Table1[[#This Row],[pledged]]/Table1[[#This Row],[backers_count]],0)</f>
        <v>27.5</v>
      </c>
      <c r="Q4049" t="str">
        <f>LEFT(Table1[[#This Row],[Category and Sub-Category]],FIND("/",Table1[[#This Row],[Category and Sub-Category]])-1)</f>
        <v>theater</v>
      </c>
      <c r="R4049" t="str">
        <f>RIGHT(Table1[[#This Row],[Category and Sub-Category]],LEN(Table1[[#This Row],[Category and Sub-Category]])-FIND("/",Table1[[#This Row],[Category and Sub-Category]]))</f>
        <v>plays</v>
      </c>
      <c r="S4049" s="14">
        <f>(((Table1[[#This Row],[launched_at]]/60)/60)/24)+DATE(1970,1,1)</f>
        <v>41991.022488425922</v>
      </c>
      <c r="T4049" s="14">
        <f t="shared" si="63"/>
        <v>42015.041666666672</v>
      </c>
    </row>
    <row r="4050" spans="1:20" ht="58" x14ac:dyDescent="0.35">
      <c r="A4050">
        <v>4048</v>
      </c>
      <c r="B4050" s="1" t="s">
        <v>4044</v>
      </c>
      <c r="C4050" s="1" t="s">
        <v>8152</v>
      </c>
      <c r="D4050" s="6">
        <v>17000</v>
      </c>
      <c r="E4050" s="6">
        <v>3001</v>
      </c>
      <c r="F4050" t="s">
        <v>8221</v>
      </c>
      <c r="G4050" t="s">
        <v>8225</v>
      </c>
      <c r="H4050" t="s">
        <v>8247</v>
      </c>
      <c r="I4050">
        <v>1460373187</v>
      </c>
      <c r="J4050">
        <v>1457352787</v>
      </c>
      <c r="K4050" t="b">
        <v>0</v>
      </c>
      <c r="L4050">
        <v>91</v>
      </c>
      <c r="M4050" t="b">
        <v>0</v>
      </c>
      <c r="N4050" t="s">
        <v>8271</v>
      </c>
      <c r="O4050" s="16">
        <f>Table1[[#This Row],[pledged]]/Table1[[#This Row],[goal]]*100</f>
        <v>17.652941176470588</v>
      </c>
      <c r="P4050" s="6">
        <f>IFERROR(Table1[[#This Row],[pledged]]/Table1[[#This Row],[backers_count]],0)</f>
        <v>32.978021978021978</v>
      </c>
      <c r="Q4050" t="str">
        <f>LEFT(Table1[[#This Row],[Category and Sub-Category]],FIND("/",Table1[[#This Row],[Category and Sub-Category]])-1)</f>
        <v>theater</v>
      </c>
      <c r="R4050" t="str">
        <f>RIGHT(Table1[[#This Row],[Category and Sub-Category]],LEN(Table1[[#This Row],[Category and Sub-Category]])-FIND("/",Table1[[#This Row],[Category and Sub-Category]]))</f>
        <v>plays</v>
      </c>
      <c r="S4050" s="14">
        <f>(((Table1[[#This Row],[launched_at]]/60)/60)/24)+DATE(1970,1,1)</f>
        <v>42436.509108796294</v>
      </c>
      <c r="T4050" s="14">
        <f t="shared" si="63"/>
        <v>42471.467442129629</v>
      </c>
    </row>
    <row r="4051" spans="1:20" ht="43.5" x14ac:dyDescent="0.35">
      <c r="A4051">
        <v>4049</v>
      </c>
      <c r="B4051" s="1" t="s">
        <v>4045</v>
      </c>
      <c r="C4051" s="1" t="s">
        <v>8153</v>
      </c>
      <c r="D4051" s="6">
        <v>20000</v>
      </c>
      <c r="E4051" s="6">
        <v>16</v>
      </c>
      <c r="F4051" t="s">
        <v>8221</v>
      </c>
      <c r="G4051" t="s">
        <v>8224</v>
      </c>
      <c r="H4051" t="s">
        <v>8246</v>
      </c>
      <c r="I4051">
        <v>1436914815</v>
      </c>
      <c r="J4051">
        <v>1434322815</v>
      </c>
      <c r="K4051" t="b">
        <v>0</v>
      </c>
      <c r="L4051">
        <v>1</v>
      </c>
      <c r="M4051" t="b">
        <v>0</v>
      </c>
      <c r="N4051" t="s">
        <v>8271</v>
      </c>
      <c r="O4051" s="16">
        <f>Table1[[#This Row],[pledged]]/Table1[[#This Row],[goal]]*100</f>
        <v>0.08</v>
      </c>
      <c r="P4051" s="6">
        <f>IFERROR(Table1[[#This Row],[pledged]]/Table1[[#This Row],[backers_count]],0)</f>
        <v>16</v>
      </c>
      <c r="Q4051" t="str">
        <f>LEFT(Table1[[#This Row],[Category and Sub-Category]],FIND("/",Table1[[#This Row],[Category and Sub-Category]])-1)</f>
        <v>theater</v>
      </c>
      <c r="R4051" t="str">
        <f>RIGHT(Table1[[#This Row],[Category and Sub-Category]],LEN(Table1[[#This Row],[Category and Sub-Category]])-FIND("/",Table1[[#This Row],[Category and Sub-Category]]))</f>
        <v>plays</v>
      </c>
      <c r="S4051" s="14">
        <f>(((Table1[[#This Row],[launched_at]]/60)/60)/24)+DATE(1970,1,1)</f>
        <v>42169.958506944444</v>
      </c>
      <c r="T4051" s="14">
        <f t="shared" si="63"/>
        <v>42199.958506944444</v>
      </c>
    </row>
    <row r="4052" spans="1:20" ht="58" x14ac:dyDescent="0.35">
      <c r="A4052">
        <v>4050</v>
      </c>
      <c r="B4052" s="1" t="s">
        <v>4046</v>
      </c>
      <c r="C4052" s="1" t="s">
        <v>8154</v>
      </c>
      <c r="D4052" s="6">
        <v>1500</v>
      </c>
      <c r="E4052" s="6">
        <v>1</v>
      </c>
      <c r="F4052" t="s">
        <v>8221</v>
      </c>
      <c r="G4052" t="s">
        <v>8224</v>
      </c>
      <c r="H4052" t="s">
        <v>8246</v>
      </c>
      <c r="I4052">
        <v>1414077391</v>
      </c>
      <c r="J4052">
        <v>1411485391</v>
      </c>
      <c r="K4052" t="b">
        <v>0</v>
      </c>
      <c r="L4052">
        <v>1</v>
      </c>
      <c r="M4052" t="b">
        <v>0</v>
      </c>
      <c r="N4052" t="s">
        <v>8271</v>
      </c>
      <c r="O4052" s="16">
        <f>Table1[[#This Row],[pledged]]/Table1[[#This Row],[goal]]*100</f>
        <v>6.6666666666666666E-2</v>
      </c>
      <c r="P4052" s="6">
        <f>IFERROR(Table1[[#This Row],[pledged]]/Table1[[#This Row],[backers_count]],0)</f>
        <v>1</v>
      </c>
      <c r="Q4052" t="str">
        <f>LEFT(Table1[[#This Row],[Category and Sub-Category]],FIND("/",Table1[[#This Row],[Category and Sub-Category]])-1)</f>
        <v>theater</v>
      </c>
      <c r="R4052" t="str">
        <f>RIGHT(Table1[[#This Row],[Category and Sub-Category]],LEN(Table1[[#This Row],[Category and Sub-Category]])-FIND("/",Table1[[#This Row],[Category and Sub-Category]]))</f>
        <v>plays</v>
      </c>
      <c r="S4052" s="14">
        <f>(((Table1[[#This Row],[launched_at]]/60)/60)/24)+DATE(1970,1,1)</f>
        <v>41905.636469907404</v>
      </c>
      <c r="T4052" s="14">
        <f t="shared" si="63"/>
        <v>41935.636469907404</v>
      </c>
    </row>
    <row r="4053" spans="1:20" ht="43.5" x14ac:dyDescent="0.35">
      <c r="A4053">
        <v>4051</v>
      </c>
      <c r="B4053" s="1" t="s">
        <v>4047</v>
      </c>
      <c r="C4053" s="1" t="s">
        <v>8155</v>
      </c>
      <c r="D4053" s="6">
        <v>500</v>
      </c>
      <c r="E4053" s="6">
        <v>0</v>
      </c>
      <c r="F4053" t="s">
        <v>8221</v>
      </c>
      <c r="G4053" t="s">
        <v>8224</v>
      </c>
      <c r="H4053" t="s">
        <v>8246</v>
      </c>
      <c r="I4053">
        <v>1399618380</v>
      </c>
      <c r="J4053">
        <v>1399058797</v>
      </c>
      <c r="K4053" t="b">
        <v>0</v>
      </c>
      <c r="L4053">
        <v>0</v>
      </c>
      <c r="M4053" t="b">
        <v>0</v>
      </c>
      <c r="N4053" t="s">
        <v>8271</v>
      </c>
      <c r="O4053" s="16">
        <f>Table1[[#This Row],[pledged]]/Table1[[#This Row],[goal]]*100</f>
        <v>0</v>
      </c>
      <c r="P4053" s="6">
        <f>IFERROR(Table1[[#This Row],[pledged]]/Table1[[#This Row],[backers_count]],0)</f>
        <v>0</v>
      </c>
      <c r="Q4053" t="str">
        <f>LEFT(Table1[[#This Row],[Category and Sub-Category]],FIND("/",Table1[[#This Row],[Category and Sub-Category]])-1)</f>
        <v>theater</v>
      </c>
      <c r="R4053" t="str">
        <f>RIGHT(Table1[[#This Row],[Category and Sub-Category]],LEN(Table1[[#This Row],[Category and Sub-Category]])-FIND("/",Table1[[#This Row],[Category and Sub-Category]]))</f>
        <v>plays</v>
      </c>
      <c r="S4053" s="14">
        <f>(((Table1[[#This Row],[launched_at]]/60)/60)/24)+DATE(1970,1,1)</f>
        <v>41761.810150462967</v>
      </c>
      <c r="T4053" s="14">
        <f t="shared" si="63"/>
        <v>41768.286805555559</v>
      </c>
    </row>
    <row r="4054" spans="1:20" ht="58" x14ac:dyDescent="0.35">
      <c r="A4054">
        <v>4052</v>
      </c>
      <c r="B4054" s="1" t="s">
        <v>4048</v>
      </c>
      <c r="C4054" s="1" t="s">
        <v>8156</v>
      </c>
      <c r="D4054" s="6">
        <v>3000</v>
      </c>
      <c r="E4054" s="6">
        <v>1126</v>
      </c>
      <c r="F4054" t="s">
        <v>8221</v>
      </c>
      <c r="G4054" t="s">
        <v>8224</v>
      </c>
      <c r="H4054" t="s">
        <v>8246</v>
      </c>
      <c r="I4054">
        <v>1413234316</v>
      </c>
      <c r="J4054">
        <v>1408050316</v>
      </c>
      <c r="K4054" t="b">
        <v>0</v>
      </c>
      <c r="L4054">
        <v>13</v>
      </c>
      <c r="M4054" t="b">
        <v>0</v>
      </c>
      <c r="N4054" t="s">
        <v>8271</v>
      </c>
      <c r="O4054" s="16">
        <f>Table1[[#This Row],[pledged]]/Table1[[#This Row],[goal]]*100</f>
        <v>37.533333333333339</v>
      </c>
      <c r="P4054" s="6">
        <f>IFERROR(Table1[[#This Row],[pledged]]/Table1[[#This Row],[backers_count]],0)</f>
        <v>86.615384615384613</v>
      </c>
      <c r="Q4054" t="str">
        <f>LEFT(Table1[[#This Row],[Category and Sub-Category]],FIND("/",Table1[[#This Row],[Category and Sub-Category]])-1)</f>
        <v>theater</v>
      </c>
      <c r="R4054" t="str">
        <f>RIGHT(Table1[[#This Row],[Category and Sub-Category]],LEN(Table1[[#This Row],[Category and Sub-Category]])-FIND("/",Table1[[#This Row],[Category and Sub-Category]]))</f>
        <v>plays</v>
      </c>
      <c r="S4054" s="14">
        <f>(((Table1[[#This Row],[launched_at]]/60)/60)/24)+DATE(1970,1,1)</f>
        <v>41865.878657407404</v>
      </c>
      <c r="T4054" s="14">
        <f t="shared" si="63"/>
        <v>41925.878657407404</v>
      </c>
    </row>
    <row r="4055" spans="1:20" ht="43.5" x14ac:dyDescent="0.35">
      <c r="A4055">
        <v>4053</v>
      </c>
      <c r="B4055" s="1" t="s">
        <v>4049</v>
      </c>
      <c r="C4055" s="1" t="s">
        <v>8157</v>
      </c>
      <c r="D4055" s="6">
        <v>500</v>
      </c>
      <c r="E4055" s="6">
        <v>110</v>
      </c>
      <c r="F4055" t="s">
        <v>8221</v>
      </c>
      <c r="G4055" t="s">
        <v>8225</v>
      </c>
      <c r="H4055" t="s">
        <v>8247</v>
      </c>
      <c r="I4055">
        <v>1416081600</v>
      </c>
      <c r="J4055">
        <v>1413477228</v>
      </c>
      <c r="K4055" t="b">
        <v>0</v>
      </c>
      <c r="L4055">
        <v>2</v>
      </c>
      <c r="M4055" t="b">
        <v>0</v>
      </c>
      <c r="N4055" t="s">
        <v>8271</v>
      </c>
      <c r="O4055" s="16">
        <f>Table1[[#This Row],[pledged]]/Table1[[#This Row],[goal]]*100</f>
        <v>22</v>
      </c>
      <c r="P4055" s="6">
        <f>IFERROR(Table1[[#This Row],[pledged]]/Table1[[#This Row],[backers_count]],0)</f>
        <v>55</v>
      </c>
      <c r="Q4055" t="str">
        <f>LEFT(Table1[[#This Row],[Category and Sub-Category]],FIND("/",Table1[[#This Row],[Category and Sub-Category]])-1)</f>
        <v>theater</v>
      </c>
      <c r="R4055" t="str">
        <f>RIGHT(Table1[[#This Row],[Category and Sub-Category]],LEN(Table1[[#This Row],[Category and Sub-Category]])-FIND("/",Table1[[#This Row],[Category and Sub-Category]]))</f>
        <v>plays</v>
      </c>
      <c r="S4055" s="14">
        <f>(((Table1[[#This Row],[launched_at]]/60)/60)/24)+DATE(1970,1,1)</f>
        <v>41928.690138888887</v>
      </c>
      <c r="T4055" s="14">
        <f t="shared" si="63"/>
        <v>41958.833333333328</v>
      </c>
    </row>
    <row r="4056" spans="1:20" ht="43.5" x14ac:dyDescent="0.35">
      <c r="A4056">
        <v>4054</v>
      </c>
      <c r="B4056" s="1" t="s">
        <v>4050</v>
      </c>
      <c r="C4056" s="1" t="s">
        <v>8158</v>
      </c>
      <c r="D4056" s="6">
        <v>8880</v>
      </c>
      <c r="E4056" s="6">
        <v>0</v>
      </c>
      <c r="F4056" t="s">
        <v>8221</v>
      </c>
      <c r="G4056" t="s">
        <v>8224</v>
      </c>
      <c r="H4056" t="s">
        <v>8246</v>
      </c>
      <c r="I4056">
        <v>1475294400</v>
      </c>
      <c r="J4056">
        <v>1472674285</v>
      </c>
      <c r="K4056" t="b">
        <v>0</v>
      </c>
      <c r="L4056">
        <v>0</v>
      </c>
      <c r="M4056" t="b">
        <v>0</v>
      </c>
      <c r="N4056" t="s">
        <v>8271</v>
      </c>
      <c r="O4056" s="16">
        <f>Table1[[#This Row],[pledged]]/Table1[[#This Row],[goal]]*100</f>
        <v>0</v>
      </c>
      <c r="P4056" s="6">
        <f>IFERROR(Table1[[#This Row],[pledged]]/Table1[[#This Row],[backers_count]],0)</f>
        <v>0</v>
      </c>
      <c r="Q4056" t="str">
        <f>LEFT(Table1[[#This Row],[Category and Sub-Category]],FIND("/",Table1[[#This Row],[Category and Sub-Category]])-1)</f>
        <v>theater</v>
      </c>
      <c r="R4056" t="str">
        <f>RIGHT(Table1[[#This Row],[Category and Sub-Category]],LEN(Table1[[#This Row],[Category and Sub-Category]])-FIND("/",Table1[[#This Row],[Category and Sub-Category]]))</f>
        <v>plays</v>
      </c>
      <c r="S4056" s="14">
        <f>(((Table1[[#This Row],[launched_at]]/60)/60)/24)+DATE(1970,1,1)</f>
        <v>42613.841261574074</v>
      </c>
      <c r="T4056" s="14">
        <f t="shared" si="63"/>
        <v>42644.166666666672</v>
      </c>
    </row>
    <row r="4057" spans="1:20" ht="43.5" x14ac:dyDescent="0.35">
      <c r="A4057">
        <v>4055</v>
      </c>
      <c r="B4057" s="1" t="s">
        <v>4051</v>
      </c>
      <c r="C4057" s="1" t="s">
        <v>8159</v>
      </c>
      <c r="D4057" s="6">
        <v>5000</v>
      </c>
      <c r="E4057" s="6">
        <v>881</v>
      </c>
      <c r="F4057" t="s">
        <v>8221</v>
      </c>
      <c r="G4057" t="s">
        <v>8225</v>
      </c>
      <c r="H4057" t="s">
        <v>8247</v>
      </c>
      <c r="I4057">
        <v>1403192031</v>
      </c>
      <c r="J4057">
        <v>1400600031</v>
      </c>
      <c r="K4057" t="b">
        <v>0</v>
      </c>
      <c r="L4057">
        <v>21</v>
      </c>
      <c r="M4057" t="b">
        <v>0</v>
      </c>
      <c r="N4057" t="s">
        <v>8271</v>
      </c>
      <c r="O4057" s="16">
        <f>Table1[[#This Row],[pledged]]/Table1[[#This Row],[goal]]*100</f>
        <v>17.62</v>
      </c>
      <c r="P4057" s="6">
        <f>IFERROR(Table1[[#This Row],[pledged]]/Table1[[#This Row],[backers_count]],0)</f>
        <v>41.952380952380949</v>
      </c>
      <c r="Q4057" t="str">
        <f>LEFT(Table1[[#This Row],[Category and Sub-Category]],FIND("/",Table1[[#This Row],[Category and Sub-Category]])-1)</f>
        <v>theater</v>
      </c>
      <c r="R4057" t="str">
        <f>RIGHT(Table1[[#This Row],[Category and Sub-Category]],LEN(Table1[[#This Row],[Category and Sub-Category]])-FIND("/",Table1[[#This Row],[Category and Sub-Category]]))</f>
        <v>plays</v>
      </c>
      <c r="S4057" s="14">
        <f>(((Table1[[#This Row],[launched_at]]/60)/60)/24)+DATE(1970,1,1)</f>
        <v>41779.648506944446</v>
      </c>
      <c r="T4057" s="14">
        <f t="shared" si="63"/>
        <v>41809.648506944446</v>
      </c>
    </row>
    <row r="4058" spans="1:20" ht="43.5" x14ac:dyDescent="0.35">
      <c r="A4058">
        <v>4056</v>
      </c>
      <c r="B4058" s="1" t="s">
        <v>4052</v>
      </c>
      <c r="C4058" s="1" t="s">
        <v>8160</v>
      </c>
      <c r="D4058" s="6">
        <v>1500</v>
      </c>
      <c r="E4058" s="6">
        <v>795</v>
      </c>
      <c r="F4058" t="s">
        <v>8221</v>
      </c>
      <c r="G4058" t="s">
        <v>8224</v>
      </c>
      <c r="H4058" t="s">
        <v>8246</v>
      </c>
      <c r="I4058">
        <v>1467575940</v>
      </c>
      <c r="J4058">
        <v>1465856639</v>
      </c>
      <c r="K4058" t="b">
        <v>0</v>
      </c>
      <c r="L4058">
        <v>9</v>
      </c>
      <c r="M4058" t="b">
        <v>0</v>
      </c>
      <c r="N4058" t="s">
        <v>8271</v>
      </c>
      <c r="O4058" s="16">
        <f>Table1[[#This Row],[pledged]]/Table1[[#This Row],[goal]]*100</f>
        <v>53</v>
      </c>
      <c r="P4058" s="6">
        <f>IFERROR(Table1[[#This Row],[pledged]]/Table1[[#This Row],[backers_count]],0)</f>
        <v>88.333333333333329</v>
      </c>
      <c r="Q4058" t="str">
        <f>LEFT(Table1[[#This Row],[Category and Sub-Category]],FIND("/",Table1[[#This Row],[Category and Sub-Category]])-1)</f>
        <v>theater</v>
      </c>
      <c r="R4058" t="str">
        <f>RIGHT(Table1[[#This Row],[Category and Sub-Category]],LEN(Table1[[#This Row],[Category and Sub-Category]])-FIND("/",Table1[[#This Row],[Category and Sub-Category]]))</f>
        <v>plays</v>
      </c>
      <c r="S4058" s="14">
        <f>(((Table1[[#This Row],[launched_at]]/60)/60)/24)+DATE(1970,1,1)</f>
        <v>42534.933321759265</v>
      </c>
      <c r="T4058" s="14">
        <f t="shared" si="63"/>
        <v>42554.832638888889</v>
      </c>
    </row>
    <row r="4059" spans="1:20" ht="58" x14ac:dyDescent="0.35">
      <c r="A4059">
        <v>4057</v>
      </c>
      <c r="B4059" s="1" t="s">
        <v>4053</v>
      </c>
      <c r="C4059" s="1" t="s">
        <v>8161</v>
      </c>
      <c r="D4059" s="6">
        <v>3500</v>
      </c>
      <c r="E4059" s="6">
        <v>775</v>
      </c>
      <c r="F4059" t="s">
        <v>8221</v>
      </c>
      <c r="G4059" t="s">
        <v>8225</v>
      </c>
      <c r="H4059" t="s">
        <v>8247</v>
      </c>
      <c r="I4059">
        <v>1448492400</v>
      </c>
      <c r="J4059">
        <v>1446506080</v>
      </c>
      <c r="K4059" t="b">
        <v>0</v>
      </c>
      <c r="L4059">
        <v>6</v>
      </c>
      <c r="M4059" t="b">
        <v>0</v>
      </c>
      <c r="N4059" t="s">
        <v>8271</v>
      </c>
      <c r="O4059" s="16">
        <f>Table1[[#This Row],[pledged]]/Table1[[#This Row],[goal]]*100</f>
        <v>22.142857142857142</v>
      </c>
      <c r="P4059" s="6">
        <f>IFERROR(Table1[[#This Row],[pledged]]/Table1[[#This Row],[backers_count]],0)</f>
        <v>129.16666666666666</v>
      </c>
      <c r="Q4059" t="str">
        <f>LEFT(Table1[[#This Row],[Category and Sub-Category]],FIND("/",Table1[[#This Row],[Category and Sub-Category]])-1)</f>
        <v>theater</v>
      </c>
      <c r="R4059" t="str">
        <f>RIGHT(Table1[[#This Row],[Category and Sub-Category]],LEN(Table1[[#This Row],[Category and Sub-Category]])-FIND("/",Table1[[#This Row],[Category and Sub-Category]]))</f>
        <v>plays</v>
      </c>
      <c r="S4059" s="14">
        <f>(((Table1[[#This Row],[launched_at]]/60)/60)/24)+DATE(1970,1,1)</f>
        <v>42310.968518518523</v>
      </c>
      <c r="T4059" s="14">
        <f t="shared" si="63"/>
        <v>42333.958333333328</v>
      </c>
    </row>
    <row r="4060" spans="1:20" ht="43.5" x14ac:dyDescent="0.35">
      <c r="A4060">
        <v>4058</v>
      </c>
      <c r="B4060" s="1" t="s">
        <v>4054</v>
      </c>
      <c r="C4060" s="1" t="s">
        <v>8162</v>
      </c>
      <c r="D4060" s="6">
        <v>3750</v>
      </c>
      <c r="E4060" s="6">
        <v>95</v>
      </c>
      <c r="F4060" t="s">
        <v>8221</v>
      </c>
      <c r="G4060" t="s">
        <v>8224</v>
      </c>
      <c r="H4060" t="s">
        <v>8246</v>
      </c>
      <c r="I4060">
        <v>1459483140</v>
      </c>
      <c r="J4060">
        <v>1458178044</v>
      </c>
      <c r="K4060" t="b">
        <v>0</v>
      </c>
      <c r="L4060">
        <v>4</v>
      </c>
      <c r="M4060" t="b">
        <v>0</v>
      </c>
      <c r="N4060" t="s">
        <v>8271</v>
      </c>
      <c r="O4060" s="16">
        <f>Table1[[#This Row],[pledged]]/Table1[[#This Row],[goal]]*100</f>
        <v>2.5333333333333332</v>
      </c>
      <c r="P4060" s="6">
        <f>IFERROR(Table1[[#This Row],[pledged]]/Table1[[#This Row],[backers_count]],0)</f>
        <v>23.75</v>
      </c>
      <c r="Q4060" t="str">
        <f>LEFT(Table1[[#This Row],[Category and Sub-Category]],FIND("/",Table1[[#This Row],[Category and Sub-Category]])-1)</f>
        <v>theater</v>
      </c>
      <c r="R4060" t="str">
        <f>RIGHT(Table1[[#This Row],[Category and Sub-Category]],LEN(Table1[[#This Row],[Category and Sub-Category]])-FIND("/",Table1[[#This Row],[Category and Sub-Category]]))</f>
        <v>plays</v>
      </c>
      <c r="S4060" s="14">
        <f>(((Table1[[#This Row],[launched_at]]/60)/60)/24)+DATE(1970,1,1)</f>
        <v>42446.060694444444</v>
      </c>
      <c r="T4060" s="14">
        <f t="shared" si="63"/>
        <v>42461.165972222225</v>
      </c>
    </row>
    <row r="4061" spans="1:20" ht="43.5" x14ac:dyDescent="0.35">
      <c r="A4061">
        <v>4059</v>
      </c>
      <c r="B4061" s="1" t="s">
        <v>4055</v>
      </c>
      <c r="C4061" s="1" t="s">
        <v>8163</v>
      </c>
      <c r="D4061" s="6">
        <v>10000</v>
      </c>
      <c r="E4061" s="6">
        <v>250</v>
      </c>
      <c r="F4061" t="s">
        <v>8221</v>
      </c>
      <c r="G4061" t="s">
        <v>8229</v>
      </c>
      <c r="H4061" t="s">
        <v>8251</v>
      </c>
      <c r="I4061">
        <v>1410836400</v>
      </c>
      <c r="J4061">
        <v>1408116152</v>
      </c>
      <c r="K4061" t="b">
        <v>0</v>
      </c>
      <c r="L4061">
        <v>7</v>
      </c>
      <c r="M4061" t="b">
        <v>0</v>
      </c>
      <c r="N4061" t="s">
        <v>8271</v>
      </c>
      <c r="O4061" s="16">
        <f>Table1[[#This Row],[pledged]]/Table1[[#This Row],[goal]]*100</f>
        <v>2.5</v>
      </c>
      <c r="P4061" s="6">
        <f>IFERROR(Table1[[#This Row],[pledged]]/Table1[[#This Row],[backers_count]],0)</f>
        <v>35.714285714285715</v>
      </c>
      <c r="Q4061" t="str">
        <f>LEFT(Table1[[#This Row],[Category and Sub-Category]],FIND("/",Table1[[#This Row],[Category and Sub-Category]])-1)</f>
        <v>theater</v>
      </c>
      <c r="R4061" t="str">
        <f>RIGHT(Table1[[#This Row],[Category and Sub-Category]],LEN(Table1[[#This Row],[Category and Sub-Category]])-FIND("/",Table1[[#This Row],[Category and Sub-Category]]))</f>
        <v>plays</v>
      </c>
      <c r="S4061" s="14">
        <f>(((Table1[[#This Row],[launched_at]]/60)/60)/24)+DATE(1970,1,1)</f>
        <v>41866.640648148146</v>
      </c>
      <c r="T4061" s="14">
        <f t="shared" si="63"/>
        <v>41898.125</v>
      </c>
    </row>
    <row r="4062" spans="1:20" ht="58" x14ac:dyDescent="0.35">
      <c r="A4062">
        <v>4060</v>
      </c>
      <c r="B4062" s="1" t="s">
        <v>4056</v>
      </c>
      <c r="C4062" s="1" t="s">
        <v>8164</v>
      </c>
      <c r="D4062" s="6">
        <v>10000</v>
      </c>
      <c r="E4062" s="6">
        <v>285</v>
      </c>
      <c r="F4062" t="s">
        <v>8221</v>
      </c>
      <c r="G4062" t="s">
        <v>8229</v>
      </c>
      <c r="H4062" t="s">
        <v>8251</v>
      </c>
      <c r="I4062">
        <v>1403539200</v>
      </c>
      <c r="J4062">
        <v>1400604056</v>
      </c>
      <c r="K4062" t="b">
        <v>0</v>
      </c>
      <c r="L4062">
        <v>5</v>
      </c>
      <c r="M4062" t="b">
        <v>0</v>
      </c>
      <c r="N4062" t="s">
        <v>8271</v>
      </c>
      <c r="O4062" s="16">
        <f>Table1[[#This Row],[pledged]]/Table1[[#This Row],[goal]]*100</f>
        <v>2.85</v>
      </c>
      <c r="P4062" s="6">
        <f>IFERROR(Table1[[#This Row],[pledged]]/Table1[[#This Row],[backers_count]],0)</f>
        <v>57</v>
      </c>
      <c r="Q4062" t="str">
        <f>LEFT(Table1[[#This Row],[Category and Sub-Category]],FIND("/",Table1[[#This Row],[Category and Sub-Category]])-1)</f>
        <v>theater</v>
      </c>
      <c r="R4062" t="str">
        <f>RIGHT(Table1[[#This Row],[Category and Sub-Category]],LEN(Table1[[#This Row],[Category and Sub-Category]])-FIND("/",Table1[[#This Row],[Category and Sub-Category]]))</f>
        <v>plays</v>
      </c>
      <c r="S4062" s="14">
        <f>(((Table1[[#This Row],[launched_at]]/60)/60)/24)+DATE(1970,1,1)</f>
        <v>41779.695092592592</v>
      </c>
      <c r="T4062" s="14">
        <f t="shared" si="63"/>
        <v>41813.666666666664</v>
      </c>
    </row>
    <row r="4063" spans="1:20" ht="43.5" x14ac:dyDescent="0.35">
      <c r="A4063">
        <v>4061</v>
      </c>
      <c r="B4063" s="1" t="s">
        <v>4057</v>
      </c>
      <c r="C4063" s="1" t="s">
        <v>8165</v>
      </c>
      <c r="D4063" s="6">
        <v>525</v>
      </c>
      <c r="E4063" s="6">
        <v>0</v>
      </c>
      <c r="F4063" t="s">
        <v>8221</v>
      </c>
      <c r="G4063" t="s">
        <v>8224</v>
      </c>
      <c r="H4063" t="s">
        <v>8246</v>
      </c>
      <c r="I4063">
        <v>1461205423</v>
      </c>
      <c r="J4063">
        <v>1456025023</v>
      </c>
      <c r="K4063" t="b">
        <v>0</v>
      </c>
      <c r="L4063">
        <v>0</v>
      </c>
      <c r="M4063" t="b">
        <v>0</v>
      </c>
      <c r="N4063" t="s">
        <v>8271</v>
      </c>
      <c r="O4063" s="16">
        <f>Table1[[#This Row],[pledged]]/Table1[[#This Row],[goal]]*100</f>
        <v>0</v>
      </c>
      <c r="P4063" s="6">
        <f>IFERROR(Table1[[#This Row],[pledged]]/Table1[[#This Row],[backers_count]],0)</f>
        <v>0</v>
      </c>
      <c r="Q4063" t="str">
        <f>LEFT(Table1[[#This Row],[Category and Sub-Category]],FIND("/",Table1[[#This Row],[Category and Sub-Category]])-1)</f>
        <v>theater</v>
      </c>
      <c r="R4063" t="str">
        <f>RIGHT(Table1[[#This Row],[Category and Sub-Category]],LEN(Table1[[#This Row],[Category and Sub-Category]])-FIND("/",Table1[[#This Row],[Category and Sub-Category]]))</f>
        <v>plays</v>
      </c>
      <c r="S4063" s="14">
        <f>(((Table1[[#This Row],[launched_at]]/60)/60)/24)+DATE(1970,1,1)</f>
        <v>42421.141469907408</v>
      </c>
      <c r="T4063" s="14">
        <f t="shared" si="63"/>
        <v>42481.099803240737</v>
      </c>
    </row>
    <row r="4064" spans="1:20" ht="43.5" x14ac:dyDescent="0.35">
      <c r="A4064">
        <v>4062</v>
      </c>
      <c r="B4064" s="1" t="s">
        <v>4058</v>
      </c>
      <c r="C4064" s="1" t="s">
        <v>8166</v>
      </c>
      <c r="D4064" s="6">
        <v>20000</v>
      </c>
      <c r="E4064" s="6">
        <v>490</v>
      </c>
      <c r="F4064" t="s">
        <v>8221</v>
      </c>
      <c r="G4064" t="s">
        <v>8224</v>
      </c>
      <c r="H4064" t="s">
        <v>8246</v>
      </c>
      <c r="I4064">
        <v>1467481468</v>
      </c>
      <c r="J4064">
        <v>1464889468</v>
      </c>
      <c r="K4064" t="b">
        <v>0</v>
      </c>
      <c r="L4064">
        <v>3</v>
      </c>
      <c r="M4064" t="b">
        <v>0</v>
      </c>
      <c r="N4064" t="s">
        <v>8271</v>
      </c>
      <c r="O4064" s="16">
        <f>Table1[[#This Row],[pledged]]/Table1[[#This Row],[goal]]*100</f>
        <v>2.4500000000000002</v>
      </c>
      <c r="P4064" s="6">
        <f>IFERROR(Table1[[#This Row],[pledged]]/Table1[[#This Row],[backers_count]],0)</f>
        <v>163.33333333333334</v>
      </c>
      <c r="Q4064" t="str">
        <f>LEFT(Table1[[#This Row],[Category and Sub-Category]],FIND("/",Table1[[#This Row],[Category and Sub-Category]])-1)</f>
        <v>theater</v>
      </c>
      <c r="R4064" t="str">
        <f>RIGHT(Table1[[#This Row],[Category and Sub-Category]],LEN(Table1[[#This Row],[Category and Sub-Category]])-FIND("/",Table1[[#This Row],[Category and Sub-Category]]))</f>
        <v>plays</v>
      </c>
      <c r="S4064" s="14">
        <f>(((Table1[[#This Row],[launched_at]]/60)/60)/24)+DATE(1970,1,1)</f>
        <v>42523.739212962959</v>
      </c>
      <c r="T4064" s="14">
        <f t="shared" si="63"/>
        <v>42553.739212962959</v>
      </c>
    </row>
    <row r="4065" spans="1:20" ht="43.5" x14ac:dyDescent="0.35">
      <c r="A4065">
        <v>4063</v>
      </c>
      <c r="B4065" s="1" t="s">
        <v>4059</v>
      </c>
      <c r="C4065" s="1" t="s">
        <v>8167</v>
      </c>
      <c r="D4065" s="6">
        <v>9500</v>
      </c>
      <c r="E4065" s="6">
        <v>135</v>
      </c>
      <c r="F4065" t="s">
        <v>8221</v>
      </c>
      <c r="G4065" t="s">
        <v>8225</v>
      </c>
      <c r="H4065" t="s">
        <v>8247</v>
      </c>
      <c r="I4065">
        <v>1403886084</v>
      </c>
      <c r="J4065">
        <v>1401294084</v>
      </c>
      <c r="K4065" t="b">
        <v>0</v>
      </c>
      <c r="L4065">
        <v>9</v>
      </c>
      <c r="M4065" t="b">
        <v>0</v>
      </c>
      <c r="N4065" t="s">
        <v>8271</v>
      </c>
      <c r="O4065" s="16">
        <f>Table1[[#This Row],[pledged]]/Table1[[#This Row],[goal]]*100</f>
        <v>1.4210526315789473</v>
      </c>
      <c r="P4065" s="6">
        <f>IFERROR(Table1[[#This Row],[pledged]]/Table1[[#This Row],[backers_count]],0)</f>
        <v>15</v>
      </c>
      <c r="Q4065" t="str">
        <f>LEFT(Table1[[#This Row],[Category and Sub-Category]],FIND("/",Table1[[#This Row],[Category and Sub-Category]])-1)</f>
        <v>theater</v>
      </c>
      <c r="R4065" t="str">
        <f>RIGHT(Table1[[#This Row],[Category and Sub-Category]],LEN(Table1[[#This Row],[Category and Sub-Category]])-FIND("/",Table1[[#This Row],[Category and Sub-Category]]))</f>
        <v>plays</v>
      </c>
      <c r="S4065" s="14">
        <f>(((Table1[[#This Row],[launched_at]]/60)/60)/24)+DATE(1970,1,1)</f>
        <v>41787.681527777779</v>
      </c>
      <c r="T4065" s="14">
        <f t="shared" si="63"/>
        <v>41817.681527777779</v>
      </c>
    </row>
    <row r="4066" spans="1:20" ht="43.5" x14ac:dyDescent="0.35">
      <c r="A4066">
        <v>4064</v>
      </c>
      <c r="B4066" s="1" t="s">
        <v>4060</v>
      </c>
      <c r="C4066" s="1" t="s">
        <v>8168</v>
      </c>
      <c r="D4066" s="6">
        <v>2000</v>
      </c>
      <c r="E4066" s="6">
        <v>385</v>
      </c>
      <c r="F4066" t="s">
        <v>8221</v>
      </c>
      <c r="G4066" t="s">
        <v>8226</v>
      </c>
      <c r="H4066" t="s">
        <v>8248</v>
      </c>
      <c r="I4066">
        <v>1430316426</v>
      </c>
      <c r="J4066">
        <v>1427724426</v>
      </c>
      <c r="K4066" t="b">
        <v>0</v>
      </c>
      <c r="L4066">
        <v>6</v>
      </c>
      <c r="M4066" t="b">
        <v>0</v>
      </c>
      <c r="N4066" t="s">
        <v>8271</v>
      </c>
      <c r="O4066" s="16">
        <f>Table1[[#This Row],[pledged]]/Table1[[#This Row],[goal]]*100</f>
        <v>19.25</v>
      </c>
      <c r="P4066" s="6">
        <f>IFERROR(Table1[[#This Row],[pledged]]/Table1[[#This Row],[backers_count]],0)</f>
        <v>64.166666666666671</v>
      </c>
      <c r="Q4066" t="str">
        <f>LEFT(Table1[[#This Row],[Category and Sub-Category]],FIND("/",Table1[[#This Row],[Category and Sub-Category]])-1)</f>
        <v>theater</v>
      </c>
      <c r="R4066" t="str">
        <f>RIGHT(Table1[[#This Row],[Category and Sub-Category]],LEN(Table1[[#This Row],[Category and Sub-Category]])-FIND("/",Table1[[#This Row],[Category and Sub-Category]]))</f>
        <v>plays</v>
      </c>
      <c r="S4066" s="14">
        <f>(((Table1[[#This Row],[launched_at]]/60)/60)/24)+DATE(1970,1,1)</f>
        <v>42093.588263888887</v>
      </c>
      <c r="T4066" s="14">
        <f t="shared" si="63"/>
        <v>42123.588263888887</v>
      </c>
    </row>
    <row r="4067" spans="1:20" ht="29" x14ac:dyDescent="0.35">
      <c r="A4067">
        <v>4065</v>
      </c>
      <c r="B4067" s="1" t="s">
        <v>4061</v>
      </c>
      <c r="C4067" s="1" t="s">
        <v>8169</v>
      </c>
      <c r="D4067" s="6">
        <v>4000</v>
      </c>
      <c r="E4067" s="6">
        <v>27</v>
      </c>
      <c r="F4067" t="s">
        <v>8221</v>
      </c>
      <c r="G4067" t="s">
        <v>8224</v>
      </c>
      <c r="H4067" t="s">
        <v>8246</v>
      </c>
      <c r="I4067">
        <v>1407883811</v>
      </c>
      <c r="J4067">
        <v>1405291811</v>
      </c>
      <c r="K4067" t="b">
        <v>0</v>
      </c>
      <c r="L4067">
        <v>4</v>
      </c>
      <c r="M4067" t="b">
        <v>0</v>
      </c>
      <c r="N4067" t="s">
        <v>8271</v>
      </c>
      <c r="O4067" s="16">
        <f>Table1[[#This Row],[pledged]]/Table1[[#This Row],[goal]]*100</f>
        <v>0.67500000000000004</v>
      </c>
      <c r="P4067" s="6">
        <f>IFERROR(Table1[[#This Row],[pledged]]/Table1[[#This Row],[backers_count]],0)</f>
        <v>6.75</v>
      </c>
      <c r="Q4067" t="str">
        <f>LEFT(Table1[[#This Row],[Category and Sub-Category]],FIND("/",Table1[[#This Row],[Category and Sub-Category]])-1)</f>
        <v>theater</v>
      </c>
      <c r="R4067" t="str">
        <f>RIGHT(Table1[[#This Row],[Category and Sub-Category]],LEN(Table1[[#This Row],[Category and Sub-Category]])-FIND("/",Table1[[#This Row],[Category and Sub-Category]]))</f>
        <v>plays</v>
      </c>
      <c r="S4067" s="14">
        <f>(((Table1[[#This Row],[launched_at]]/60)/60)/24)+DATE(1970,1,1)</f>
        <v>41833.951516203706</v>
      </c>
      <c r="T4067" s="14">
        <f t="shared" si="63"/>
        <v>41863.951516203706</v>
      </c>
    </row>
    <row r="4068" spans="1:20" ht="58" x14ac:dyDescent="0.35">
      <c r="A4068">
        <v>4066</v>
      </c>
      <c r="B4068" s="1" t="s">
        <v>4062</v>
      </c>
      <c r="C4068" s="1" t="s">
        <v>8170</v>
      </c>
      <c r="D4068" s="6">
        <v>15000</v>
      </c>
      <c r="E4068" s="6">
        <v>25</v>
      </c>
      <c r="F4068" t="s">
        <v>8221</v>
      </c>
      <c r="G4068" t="s">
        <v>8224</v>
      </c>
      <c r="H4068" t="s">
        <v>8246</v>
      </c>
      <c r="I4068">
        <v>1463619388</v>
      </c>
      <c r="J4068">
        <v>1461027388</v>
      </c>
      <c r="K4068" t="b">
        <v>0</v>
      </c>
      <c r="L4068">
        <v>1</v>
      </c>
      <c r="M4068" t="b">
        <v>0</v>
      </c>
      <c r="N4068" t="s">
        <v>8271</v>
      </c>
      <c r="O4068" s="16">
        <f>Table1[[#This Row],[pledged]]/Table1[[#This Row],[goal]]*100</f>
        <v>0.16666666666666669</v>
      </c>
      <c r="P4068" s="6">
        <f>IFERROR(Table1[[#This Row],[pledged]]/Table1[[#This Row],[backers_count]],0)</f>
        <v>25</v>
      </c>
      <c r="Q4068" t="str">
        <f>LEFT(Table1[[#This Row],[Category and Sub-Category]],FIND("/",Table1[[#This Row],[Category and Sub-Category]])-1)</f>
        <v>theater</v>
      </c>
      <c r="R4068" t="str">
        <f>RIGHT(Table1[[#This Row],[Category and Sub-Category]],LEN(Table1[[#This Row],[Category and Sub-Category]])-FIND("/",Table1[[#This Row],[Category and Sub-Category]]))</f>
        <v>plays</v>
      </c>
      <c r="S4068" s="14">
        <f>(((Table1[[#This Row],[launched_at]]/60)/60)/24)+DATE(1970,1,1)</f>
        <v>42479.039212962962</v>
      </c>
      <c r="T4068" s="14">
        <f t="shared" si="63"/>
        <v>42509.039212962962</v>
      </c>
    </row>
    <row r="4069" spans="1:20" ht="43.5" x14ac:dyDescent="0.35">
      <c r="A4069">
        <v>4067</v>
      </c>
      <c r="B4069" s="1" t="s">
        <v>4063</v>
      </c>
      <c r="C4069" s="1" t="s">
        <v>7998</v>
      </c>
      <c r="D4069" s="6">
        <v>5000</v>
      </c>
      <c r="E4069" s="6">
        <v>3045</v>
      </c>
      <c r="F4069" t="s">
        <v>8221</v>
      </c>
      <c r="G4069" t="s">
        <v>8224</v>
      </c>
      <c r="H4069" t="s">
        <v>8246</v>
      </c>
      <c r="I4069">
        <v>1443408550</v>
      </c>
      <c r="J4069">
        <v>1439952550</v>
      </c>
      <c r="K4069" t="b">
        <v>0</v>
      </c>
      <c r="L4069">
        <v>17</v>
      </c>
      <c r="M4069" t="b">
        <v>0</v>
      </c>
      <c r="N4069" t="s">
        <v>8271</v>
      </c>
      <c r="O4069" s="16">
        <f>Table1[[#This Row],[pledged]]/Table1[[#This Row],[goal]]*100</f>
        <v>60.9</v>
      </c>
      <c r="P4069" s="6">
        <f>IFERROR(Table1[[#This Row],[pledged]]/Table1[[#This Row],[backers_count]],0)</f>
        <v>179.11764705882354</v>
      </c>
      <c r="Q4069" t="str">
        <f>LEFT(Table1[[#This Row],[Category and Sub-Category]],FIND("/",Table1[[#This Row],[Category and Sub-Category]])-1)</f>
        <v>theater</v>
      </c>
      <c r="R4069" t="str">
        <f>RIGHT(Table1[[#This Row],[Category and Sub-Category]],LEN(Table1[[#This Row],[Category and Sub-Category]])-FIND("/",Table1[[#This Row],[Category and Sub-Category]]))</f>
        <v>plays</v>
      </c>
      <c r="S4069" s="14">
        <f>(((Table1[[#This Row],[launched_at]]/60)/60)/24)+DATE(1970,1,1)</f>
        <v>42235.117476851854</v>
      </c>
      <c r="T4069" s="14">
        <f t="shared" si="63"/>
        <v>42275.117476851854</v>
      </c>
    </row>
    <row r="4070" spans="1:20" ht="43.5" x14ac:dyDescent="0.35">
      <c r="A4070">
        <v>4068</v>
      </c>
      <c r="B4070" s="1" t="s">
        <v>4064</v>
      </c>
      <c r="C4070" s="1" t="s">
        <v>8171</v>
      </c>
      <c r="D4070" s="6">
        <v>3495</v>
      </c>
      <c r="E4070" s="6">
        <v>34.950000000000003</v>
      </c>
      <c r="F4070" t="s">
        <v>8221</v>
      </c>
      <c r="G4070" t="s">
        <v>8224</v>
      </c>
      <c r="H4070" t="s">
        <v>8246</v>
      </c>
      <c r="I4070">
        <v>1484348700</v>
      </c>
      <c r="J4070">
        <v>1481756855</v>
      </c>
      <c r="K4070" t="b">
        <v>0</v>
      </c>
      <c r="L4070">
        <v>1</v>
      </c>
      <c r="M4070" t="b">
        <v>0</v>
      </c>
      <c r="N4070" t="s">
        <v>8271</v>
      </c>
      <c r="O4070" s="16">
        <f>Table1[[#This Row],[pledged]]/Table1[[#This Row],[goal]]*100</f>
        <v>1</v>
      </c>
      <c r="P4070" s="6">
        <f>IFERROR(Table1[[#This Row],[pledged]]/Table1[[#This Row],[backers_count]],0)</f>
        <v>34.950000000000003</v>
      </c>
      <c r="Q4070" t="str">
        <f>LEFT(Table1[[#This Row],[Category and Sub-Category]],FIND("/",Table1[[#This Row],[Category and Sub-Category]])-1)</f>
        <v>theater</v>
      </c>
      <c r="R4070" t="str">
        <f>RIGHT(Table1[[#This Row],[Category and Sub-Category]],LEN(Table1[[#This Row],[Category and Sub-Category]])-FIND("/",Table1[[#This Row],[Category and Sub-Category]]))</f>
        <v>plays</v>
      </c>
      <c r="S4070" s="14">
        <f>(((Table1[[#This Row],[launched_at]]/60)/60)/24)+DATE(1970,1,1)</f>
        <v>42718.963599537034</v>
      </c>
      <c r="T4070" s="14">
        <f t="shared" si="63"/>
        <v>42748.961805555555</v>
      </c>
    </row>
    <row r="4071" spans="1:20" ht="43.5" x14ac:dyDescent="0.35">
      <c r="A4071">
        <v>4069</v>
      </c>
      <c r="B4071" s="1" t="s">
        <v>4065</v>
      </c>
      <c r="C4071" s="1" t="s">
        <v>8172</v>
      </c>
      <c r="D4071" s="6">
        <v>1250</v>
      </c>
      <c r="E4071" s="6">
        <v>430</v>
      </c>
      <c r="F4071" t="s">
        <v>8221</v>
      </c>
      <c r="G4071" t="s">
        <v>8225</v>
      </c>
      <c r="H4071" t="s">
        <v>8247</v>
      </c>
      <c r="I4071">
        <v>1425124800</v>
      </c>
      <c r="J4071">
        <v>1421596356</v>
      </c>
      <c r="K4071" t="b">
        <v>0</v>
      </c>
      <c r="L4071">
        <v>13</v>
      </c>
      <c r="M4071" t="b">
        <v>0</v>
      </c>
      <c r="N4071" t="s">
        <v>8271</v>
      </c>
      <c r="O4071" s="16">
        <f>Table1[[#This Row],[pledged]]/Table1[[#This Row],[goal]]*100</f>
        <v>34.4</v>
      </c>
      <c r="P4071" s="6">
        <f>IFERROR(Table1[[#This Row],[pledged]]/Table1[[#This Row],[backers_count]],0)</f>
        <v>33.07692307692308</v>
      </c>
      <c r="Q4071" t="str">
        <f>LEFT(Table1[[#This Row],[Category and Sub-Category]],FIND("/",Table1[[#This Row],[Category and Sub-Category]])-1)</f>
        <v>theater</v>
      </c>
      <c r="R4071" t="str">
        <f>RIGHT(Table1[[#This Row],[Category and Sub-Category]],LEN(Table1[[#This Row],[Category and Sub-Category]])-FIND("/",Table1[[#This Row],[Category and Sub-Category]]))</f>
        <v>plays</v>
      </c>
      <c r="S4071" s="14">
        <f>(((Table1[[#This Row],[launched_at]]/60)/60)/24)+DATE(1970,1,1)</f>
        <v>42022.661527777775</v>
      </c>
      <c r="T4071" s="14">
        <f t="shared" si="63"/>
        <v>42063.5</v>
      </c>
    </row>
    <row r="4072" spans="1:20" ht="43.5" x14ac:dyDescent="0.35">
      <c r="A4072">
        <v>4070</v>
      </c>
      <c r="B4072" s="1" t="s">
        <v>4066</v>
      </c>
      <c r="C4072" s="1" t="s">
        <v>8173</v>
      </c>
      <c r="D4072" s="6">
        <v>1000</v>
      </c>
      <c r="E4072" s="6">
        <v>165</v>
      </c>
      <c r="F4072" t="s">
        <v>8221</v>
      </c>
      <c r="G4072" t="s">
        <v>8224</v>
      </c>
      <c r="H4072" t="s">
        <v>8246</v>
      </c>
      <c r="I4072">
        <v>1425178800</v>
      </c>
      <c r="J4072">
        <v>1422374420</v>
      </c>
      <c r="K4072" t="b">
        <v>0</v>
      </c>
      <c r="L4072">
        <v>6</v>
      </c>
      <c r="M4072" t="b">
        <v>0</v>
      </c>
      <c r="N4072" t="s">
        <v>8271</v>
      </c>
      <c r="O4072" s="16">
        <f>Table1[[#This Row],[pledged]]/Table1[[#This Row],[goal]]*100</f>
        <v>16.5</v>
      </c>
      <c r="P4072" s="6">
        <f>IFERROR(Table1[[#This Row],[pledged]]/Table1[[#This Row],[backers_count]],0)</f>
        <v>27.5</v>
      </c>
      <c r="Q4072" t="str">
        <f>LEFT(Table1[[#This Row],[Category and Sub-Category]],FIND("/",Table1[[#This Row],[Category and Sub-Category]])-1)</f>
        <v>theater</v>
      </c>
      <c r="R4072" t="str">
        <f>RIGHT(Table1[[#This Row],[Category and Sub-Category]],LEN(Table1[[#This Row],[Category and Sub-Category]])-FIND("/",Table1[[#This Row],[Category and Sub-Category]]))</f>
        <v>plays</v>
      </c>
      <c r="S4072" s="14">
        <f>(((Table1[[#This Row],[launched_at]]/60)/60)/24)+DATE(1970,1,1)</f>
        <v>42031.666898148149</v>
      </c>
      <c r="T4072" s="14">
        <f t="shared" si="63"/>
        <v>42064.125</v>
      </c>
    </row>
    <row r="4073" spans="1:20" ht="58" x14ac:dyDescent="0.35">
      <c r="A4073">
        <v>4071</v>
      </c>
      <c r="B4073" s="1" t="s">
        <v>4067</v>
      </c>
      <c r="C4073" s="1" t="s">
        <v>8174</v>
      </c>
      <c r="D4073" s="6">
        <v>20000</v>
      </c>
      <c r="E4073" s="6">
        <v>0</v>
      </c>
      <c r="F4073" t="s">
        <v>8221</v>
      </c>
      <c r="G4073" t="s">
        <v>8238</v>
      </c>
      <c r="H4073" t="s">
        <v>8256</v>
      </c>
      <c r="I4073">
        <v>1482779931</v>
      </c>
      <c r="J4073">
        <v>1480187931</v>
      </c>
      <c r="K4073" t="b">
        <v>0</v>
      </c>
      <c r="L4073">
        <v>0</v>
      </c>
      <c r="M4073" t="b">
        <v>0</v>
      </c>
      <c r="N4073" t="s">
        <v>8271</v>
      </c>
      <c r="O4073" s="16">
        <f>Table1[[#This Row],[pledged]]/Table1[[#This Row],[goal]]*100</f>
        <v>0</v>
      </c>
      <c r="P4073" s="6">
        <f>IFERROR(Table1[[#This Row],[pledged]]/Table1[[#This Row],[backers_count]],0)</f>
        <v>0</v>
      </c>
      <c r="Q4073" t="str">
        <f>LEFT(Table1[[#This Row],[Category and Sub-Category]],FIND("/",Table1[[#This Row],[Category and Sub-Category]])-1)</f>
        <v>theater</v>
      </c>
      <c r="R4073" t="str">
        <f>RIGHT(Table1[[#This Row],[Category and Sub-Category]],LEN(Table1[[#This Row],[Category and Sub-Category]])-FIND("/",Table1[[#This Row],[Category and Sub-Category]]))</f>
        <v>plays</v>
      </c>
      <c r="S4073" s="14">
        <f>(((Table1[[#This Row],[launched_at]]/60)/60)/24)+DATE(1970,1,1)</f>
        <v>42700.804756944446</v>
      </c>
      <c r="T4073" s="14">
        <f t="shared" si="63"/>
        <v>42730.804756944446</v>
      </c>
    </row>
    <row r="4074" spans="1:20" ht="58" x14ac:dyDescent="0.35">
      <c r="A4074">
        <v>4072</v>
      </c>
      <c r="B4074" s="1" t="s">
        <v>4068</v>
      </c>
      <c r="C4074" s="1" t="s">
        <v>8175</v>
      </c>
      <c r="D4074" s="6">
        <v>1000</v>
      </c>
      <c r="E4074" s="6">
        <v>4</v>
      </c>
      <c r="F4074" t="s">
        <v>8221</v>
      </c>
      <c r="G4074" t="s">
        <v>8225</v>
      </c>
      <c r="H4074" t="s">
        <v>8247</v>
      </c>
      <c r="I4074">
        <v>1408646111</v>
      </c>
      <c r="J4074">
        <v>1403462111</v>
      </c>
      <c r="K4074" t="b">
        <v>0</v>
      </c>
      <c r="L4074">
        <v>2</v>
      </c>
      <c r="M4074" t="b">
        <v>0</v>
      </c>
      <c r="N4074" t="s">
        <v>8271</v>
      </c>
      <c r="O4074" s="16">
        <f>Table1[[#This Row],[pledged]]/Table1[[#This Row],[goal]]*100</f>
        <v>0.4</v>
      </c>
      <c r="P4074" s="6">
        <f>IFERROR(Table1[[#This Row],[pledged]]/Table1[[#This Row],[backers_count]],0)</f>
        <v>2</v>
      </c>
      <c r="Q4074" t="str">
        <f>LEFT(Table1[[#This Row],[Category and Sub-Category]],FIND("/",Table1[[#This Row],[Category and Sub-Category]])-1)</f>
        <v>theater</v>
      </c>
      <c r="R4074" t="str">
        <f>RIGHT(Table1[[#This Row],[Category and Sub-Category]],LEN(Table1[[#This Row],[Category and Sub-Category]])-FIND("/",Table1[[#This Row],[Category and Sub-Category]]))</f>
        <v>plays</v>
      </c>
      <c r="S4074" s="14">
        <f>(((Table1[[#This Row],[launched_at]]/60)/60)/24)+DATE(1970,1,1)</f>
        <v>41812.77443287037</v>
      </c>
      <c r="T4074" s="14">
        <f t="shared" si="63"/>
        <v>41872.77443287037</v>
      </c>
    </row>
    <row r="4075" spans="1:20" ht="43.5" x14ac:dyDescent="0.35">
      <c r="A4075">
        <v>4073</v>
      </c>
      <c r="B4075" s="1" t="s">
        <v>4069</v>
      </c>
      <c r="C4075" s="1" t="s">
        <v>8176</v>
      </c>
      <c r="D4075" s="6">
        <v>3500</v>
      </c>
      <c r="E4075" s="6">
        <v>37</v>
      </c>
      <c r="F4075" t="s">
        <v>8221</v>
      </c>
      <c r="G4075" t="s">
        <v>8224</v>
      </c>
      <c r="H4075" t="s">
        <v>8246</v>
      </c>
      <c r="I4075">
        <v>1431144000</v>
      </c>
      <c r="J4075">
        <v>1426407426</v>
      </c>
      <c r="K4075" t="b">
        <v>0</v>
      </c>
      <c r="L4075">
        <v>2</v>
      </c>
      <c r="M4075" t="b">
        <v>0</v>
      </c>
      <c r="N4075" t="s">
        <v>8271</v>
      </c>
      <c r="O4075" s="16">
        <f>Table1[[#This Row],[pledged]]/Table1[[#This Row],[goal]]*100</f>
        <v>1.0571428571428572</v>
      </c>
      <c r="P4075" s="6">
        <f>IFERROR(Table1[[#This Row],[pledged]]/Table1[[#This Row],[backers_count]],0)</f>
        <v>18.5</v>
      </c>
      <c r="Q4075" t="str">
        <f>LEFT(Table1[[#This Row],[Category and Sub-Category]],FIND("/",Table1[[#This Row],[Category and Sub-Category]])-1)</f>
        <v>theater</v>
      </c>
      <c r="R4075" t="str">
        <f>RIGHT(Table1[[#This Row],[Category and Sub-Category]],LEN(Table1[[#This Row],[Category and Sub-Category]])-FIND("/",Table1[[#This Row],[Category and Sub-Category]]))</f>
        <v>plays</v>
      </c>
      <c r="S4075" s="14">
        <f>(((Table1[[#This Row],[launched_at]]/60)/60)/24)+DATE(1970,1,1)</f>
        <v>42078.34520833334</v>
      </c>
      <c r="T4075" s="14">
        <f t="shared" si="63"/>
        <v>42133.166666666672</v>
      </c>
    </row>
    <row r="4076" spans="1:20" ht="43.5" x14ac:dyDescent="0.35">
      <c r="A4076">
        <v>4074</v>
      </c>
      <c r="B4076" s="1" t="s">
        <v>4070</v>
      </c>
      <c r="C4076" s="1" t="s">
        <v>8177</v>
      </c>
      <c r="D4076" s="6">
        <v>2750</v>
      </c>
      <c r="E4076" s="6">
        <v>735</v>
      </c>
      <c r="F4076" t="s">
        <v>8221</v>
      </c>
      <c r="G4076" t="s">
        <v>8225</v>
      </c>
      <c r="H4076" t="s">
        <v>8247</v>
      </c>
      <c r="I4076">
        <v>1446732975</v>
      </c>
      <c r="J4076">
        <v>1444137375</v>
      </c>
      <c r="K4076" t="b">
        <v>0</v>
      </c>
      <c r="L4076">
        <v>21</v>
      </c>
      <c r="M4076" t="b">
        <v>0</v>
      </c>
      <c r="N4076" t="s">
        <v>8271</v>
      </c>
      <c r="O4076" s="16">
        <f>Table1[[#This Row],[pledged]]/Table1[[#This Row],[goal]]*100</f>
        <v>26.727272727272727</v>
      </c>
      <c r="P4076" s="6">
        <f>IFERROR(Table1[[#This Row],[pledged]]/Table1[[#This Row],[backers_count]],0)</f>
        <v>35</v>
      </c>
      <c r="Q4076" t="str">
        <f>LEFT(Table1[[#This Row],[Category and Sub-Category]],FIND("/",Table1[[#This Row],[Category and Sub-Category]])-1)</f>
        <v>theater</v>
      </c>
      <c r="R4076" t="str">
        <f>RIGHT(Table1[[#This Row],[Category and Sub-Category]],LEN(Table1[[#This Row],[Category and Sub-Category]])-FIND("/",Table1[[#This Row],[Category and Sub-Category]]))</f>
        <v>plays</v>
      </c>
      <c r="S4076" s="14">
        <f>(((Table1[[#This Row],[launched_at]]/60)/60)/24)+DATE(1970,1,1)</f>
        <v>42283.552951388891</v>
      </c>
      <c r="T4076" s="14">
        <f t="shared" si="63"/>
        <v>42313.594618055555</v>
      </c>
    </row>
    <row r="4077" spans="1:20" ht="43.5" x14ac:dyDescent="0.35">
      <c r="A4077">
        <v>4075</v>
      </c>
      <c r="B4077" s="1" t="s">
        <v>4071</v>
      </c>
      <c r="C4077" s="1" t="s">
        <v>8178</v>
      </c>
      <c r="D4077" s="6">
        <v>2000</v>
      </c>
      <c r="E4077" s="6">
        <v>576</v>
      </c>
      <c r="F4077" t="s">
        <v>8221</v>
      </c>
      <c r="G4077" t="s">
        <v>8225</v>
      </c>
      <c r="H4077" t="s">
        <v>8247</v>
      </c>
      <c r="I4077">
        <v>1404149280</v>
      </c>
      <c r="J4077">
        <v>1400547969</v>
      </c>
      <c r="K4077" t="b">
        <v>0</v>
      </c>
      <c r="L4077">
        <v>13</v>
      </c>
      <c r="M4077" t="b">
        <v>0</v>
      </c>
      <c r="N4077" t="s">
        <v>8271</v>
      </c>
      <c r="O4077" s="16">
        <f>Table1[[#This Row],[pledged]]/Table1[[#This Row],[goal]]*100</f>
        <v>28.799999999999997</v>
      </c>
      <c r="P4077" s="6">
        <f>IFERROR(Table1[[#This Row],[pledged]]/Table1[[#This Row],[backers_count]],0)</f>
        <v>44.307692307692307</v>
      </c>
      <c r="Q4077" t="str">
        <f>LEFT(Table1[[#This Row],[Category and Sub-Category]],FIND("/",Table1[[#This Row],[Category and Sub-Category]])-1)</f>
        <v>theater</v>
      </c>
      <c r="R4077" t="str">
        <f>RIGHT(Table1[[#This Row],[Category and Sub-Category]],LEN(Table1[[#This Row],[Category and Sub-Category]])-FIND("/",Table1[[#This Row],[Category and Sub-Category]]))</f>
        <v>plays</v>
      </c>
      <c r="S4077" s="14">
        <f>(((Table1[[#This Row],[launched_at]]/60)/60)/24)+DATE(1970,1,1)</f>
        <v>41779.045937499999</v>
      </c>
      <c r="T4077" s="14">
        <f t="shared" si="63"/>
        <v>41820.727777777778</v>
      </c>
    </row>
    <row r="4078" spans="1:20" ht="43.5" x14ac:dyDescent="0.35">
      <c r="A4078">
        <v>4076</v>
      </c>
      <c r="B4078" s="1" t="s">
        <v>4072</v>
      </c>
      <c r="C4078" s="1" t="s">
        <v>8179</v>
      </c>
      <c r="D4078" s="6">
        <v>700</v>
      </c>
      <c r="E4078" s="6">
        <v>0</v>
      </c>
      <c r="F4078" t="s">
        <v>8221</v>
      </c>
      <c r="G4078" t="s">
        <v>8224</v>
      </c>
      <c r="H4078" t="s">
        <v>8246</v>
      </c>
      <c r="I4078">
        <v>1413921060</v>
      </c>
      <c r="J4078">
        <v>1411499149</v>
      </c>
      <c r="K4078" t="b">
        <v>0</v>
      </c>
      <c r="L4078">
        <v>0</v>
      </c>
      <c r="M4078" t="b">
        <v>0</v>
      </c>
      <c r="N4078" t="s">
        <v>8271</v>
      </c>
      <c r="O4078" s="16">
        <f>Table1[[#This Row],[pledged]]/Table1[[#This Row],[goal]]*100</f>
        <v>0</v>
      </c>
      <c r="P4078" s="6">
        <f>IFERROR(Table1[[#This Row],[pledged]]/Table1[[#This Row],[backers_count]],0)</f>
        <v>0</v>
      </c>
      <c r="Q4078" t="str">
        <f>LEFT(Table1[[#This Row],[Category and Sub-Category]],FIND("/",Table1[[#This Row],[Category and Sub-Category]])-1)</f>
        <v>theater</v>
      </c>
      <c r="R4078" t="str">
        <f>RIGHT(Table1[[#This Row],[Category and Sub-Category]],LEN(Table1[[#This Row],[Category and Sub-Category]])-FIND("/",Table1[[#This Row],[Category and Sub-Category]]))</f>
        <v>plays</v>
      </c>
      <c r="S4078" s="14">
        <f>(((Table1[[#This Row],[launched_at]]/60)/60)/24)+DATE(1970,1,1)</f>
        <v>41905.795706018522</v>
      </c>
      <c r="T4078" s="14">
        <f t="shared" si="63"/>
        <v>41933.82708333333</v>
      </c>
    </row>
    <row r="4079" spans="1:20" ht="43.5" x14ac:dyDescent="0.35">
      <c r="A4079">
        <v>4077</v>
      </c>
      <c r="B4079" s="1" t="s">
        <v>4073</v>
      </c>
      <c r="C4079" s="1" t="s">
        <v>8180</v>
      </c>
      <c r="D4079" s="6">
        <v>15000</v>
      </c>
      <c r="E4079" s="6">
        <v>1335</v>
      </c>
      <c r="F4079" t="s">
        <v>8221</v>
      </c>
      <c r="G4079" t="s">
        <v>8224</v>
      </c>
      <c r="H4079" t="s">
        <v>8246</v>
      </c>
      <c r="I4079">
        <v>1482339794</v>
      </c>
      <c r="J4079">
        <v>1479747794</v>
      </c>
      <c r="K4079" t="b">
        <v>0</v>
      </c>
      <c r="L4079">
        <v>6</v>
      </c>
      <c r="M4079" t="b">
        <v>0</v>
      </c>
      <c r="N4079" t="s">
        <v>8271</v>
      </c>
      <c r="O4079" s="16">
        <f>Table1[[#This Row],[pledged]]/Table1[[#This Row],[goal]]*100</f>
        <v>8.9</v>
      </c>
      <c r="P4079" s="6">
        <f>IFERROR(Table1[[#This Row],[pledged]]/Table1[[#This Row],[backers_count]],0)</f>
        <v>222.5</v>
      </c>
      <c r="Q4079" t="str">
        <f>LEFT(Table1[[#This Row],[Category and Sub-Category]],FIND("/",Table1[[#This Row],[Category and Sub-Category]])-1)</f>
        <v>theater</v>
      </c>
      <c r="R4079" t="str">
        <f>RIGHT(Table1[[#This Row],[Category and Sub-Category]],LEN(Table1[[#This Row],[Category and Sub-Category]])-FIND("/",Table1[[#This Row],[Category and Sub-Category]]))</f>
        <v>plays</v>
      </c>
      <c r="S4079" s="14">
        <f>(((Table1[[#This Row],[launched_at]]/60)/60)/24)+DATE(1970,1,1)</f>
        <v>42695.7105787037</v>
      </c>
      <c r="T4079" s="14">
        <f t="shared" si="63"/>
        <v>42725.7105787037</v>
      </c>
    </row>
    <row r="4080" spans="1:20" ht="43.5" x14ac:dyDescent="0.35">
      <c r="A4080">
        <v>4078</v>
      </c>
      <c r="B4080" s="1" t="s">
        <v>4074</v>
      </c>
      <c r="C4080" s="1" t="s">
        <v>8181</v>
      </c>
      <c r="D4080" s="6">
        <v>250</v>
      </c>
      <c r="E4080" s="6">
        <v>0</v>
      </c>
      <c r="F4080" t="s">
        <v>8221</v>
      </c>
      <c r="G4080" t="s">
        <v>8225</v>
      </c>
      <c r="H4080" t="s">
        <v>8247</v>
      </c>
      <c r="I4080">
        <v>1485543242</v>
      </c>
      <c r="J4080">
        <v>1482951242</v>
      </c>
      <c r="K4080" t="b">
        <v>0</v>
      </c>
      <c r="L4080">
        <v>0</v>
      </c>
      <c r="M4080" t="b">
        <v>0</v>
      </c>
      <c r="N4080" t="s">
        <v>8271</v>
      </c>
      <c r="O4080" s="16">
        <f>Table1[[#This Row],[pledged]]/Table1[[#This Row],[goal]]*100</f>
        <v>0</v>
      </c>
      <c r="P4080" s="6">
        <f>IFERROR(Table1[[#This Row],[pledged]]/Table1[[#This Row],[backers_count]],0)</f>
        <v>0</v>
      </c>
      <c r="Q4080" t="str">
        <f>LEFT(Table1[[#This Row],[Category and Sub-Category]],FIND("/",Table1[[#This Row],[Category and Sub-Category]])-1)</f>
        <v>theater</v>
      </c>
      <c r="R4080" t="str">
        <f>RIGHT(Table1[[#This Row],[Category and Sub-Category]],LEN(Table1[[#This Row],[Category and Sub-Category]])-FIND("/",Table1[[#This Row],[Category and Sub-Category]]))</f>
        <v>plays</v>
      </c>
      <c r="S4080" s="14">
        <f>(((Table1[[#This Row],[launched_at]]/60)/60)/24)+DATE(1970,1,1)</f>
        <v>42732.787523148145</v>
      </c>
      <c r="T4080" s="14">
        <f t="shared" si="63"/>
        <v>42762.787523148145</v>
      </c>
    </row>
    <row r="4081" spans="1:20" ht="43.5" x14ac:dyDescent="0.35">
      <c r="A4081">
        <v>4079</v>
      </c>
      <c r="B4081" s="1" t="s">
        <v>4075</v>
      </c>
      <c r="C4081" s="1" t="s">
        <v>8182</v>
      </c>
      <c r="D4081" s="6">
        <v>3000</v>
      </c>
      <c r="E4081" s="6">
        <v>5</v>
      </c>
      <c r="F4081" t="s">
        <v>8221</v>
      </c>
      <c r="G4081" t="s">
        <v>8224</v>
      </c>
      <c r="H4081" t="s">
        <v>8246</v>
      </c>
      <c r="I4081">
        <v>1466375521</v>
      </c>
      <c r="J4081">
        <v>1463783521</v>
      </c>
      <c r="K4081" t="b">
        <v>0</v>
      </c>
      <c r="L4081">
        <v>1</v>
      </c>
      <c r="M4081" t="b">
        <v>0</v>
      </c>
      <c r="N4081" t="s">
        <v>8271</v>
      </c>
      <c r="O4081" s="16">
        <f>Table1[[#This Row],[pledged]]/Table1[[#This Row],[goal]]*100</f>
        <v>0.16666666666666669</v>
      </c>
      <c r="P4081" s="6">
        <f>IFERROR(Table1[[#This Row],[pledged]]/Table1[[#This Row],[backers_count]],0)</f>
        <v>5</v>
      </c>
      <c r="Q4081" t="str">
        <f>LEFT(Table1[[#This Row],[Category and Sub-Category]],FIND("/",Table1[[#This Row],[Category and Sub-Category]])-1)</f>
        <v>theater</v>
      </c>
      <c r="R4081" t="str">
        <f>RIGHT(Table1[[#This Row],[Category and Sub-Category]],LEN(Table1[[#This Row],[Category and Sub-Category]])-FIND("/",Table1[[#This Row],[Category and Sub-Category]]))</f>
        <v>plays</v>
      </c>
      <c r="S4081" s="14">
        <f>(((Table1[[#This Row],[launched_at]]/60)/60)/24)+DATE(1970,1,1)</f>
        <v>42510.938900462963</v>
      </c>
      <c r="T4081" s="14">
        <f t="shared" si="63"/>
        <v>42540.938900462963</v>
      </c>
    </row>
    <row r="4082" spans="1:20" ht="43.5" x14ac:dyDescent="0.35">
      <c r="A4082">
        <v>4080</v>
      </c>
      <c r="B4082" s="1" t="s">
        <v>4076</v>
      </c>
      <c r="C4082" s="1" t="s">
        <v>8183</v>
      </c>
      <c r="D4082" s="6">
        <v>3000</v>
      </c>
      <c r="E4082" s="6">
        <v>0</v>
      </c>
      <c r="F4082" t="s">
        <v>8221</v>
      </c>
      <c r="G4082" t="s">
        <v>8224</v>
      </c>
      <c r="H4082" t="s">
        <v>8246</v>
      </c>
      <c r="I4082">
        <v>1465930440</v>
      </c>
      <c r="J4082">
        <v>1463849116</v>
      </c>
      <c r="K4082" t="b">
        <v>0</v>
      </c>
      <c r="L4082">
        <v>0</v>
      </c>
      <c r="M4082" t="b">
        <v>0</v>
      </c>
      <c r="N4082" t="s">
        <v>8271</v>
      </c>
      <c r="O4082" s="16">
        <f>Table1[[#This Row],[pledged]]/Table1[[#This Row],[goal]]*100</f>
        <v>0</v>
      </c>
      <c r="P4082" s="6">
        <f>IFERROR(Table1[[#This Row],[pledged]]/Table1[[#This Row],[backers_count]],0)</f>
        <v>0</v>
      </c>
      <c r="Q4082" t="str">
        <f>LEFT(Table1[[#This Row],[Category and Sub-Category]],FIND("/",Table1[[#This Row],[Category and Sub-Category]])-1)</f>
        <v>theater</v>
      </c>
      <c r="R4082" t="str">
        <f>RIGHT(Table1[[#This Row],[Category and Sub-Category]],LEN(Table1[[#This Row],[Category and Sub-Category]])-FIND("/",Table1[[#This Row],[Category and Sub-Category]]))</f>
        <v>plays</v>
      </c>
      <c r="S4082" s="14">
        <f>(((Table1[[#This Row],[launched_at]]/60)/60)/24)+DATE(1970,1,1)</f>
        <v>42511.698101851856</v>
      </c>
      <c r="T4082" s="14">
        <f t="shared" si="63"/>
        <v>42535.787500000006</v>
      </c>
    </row>
    <row r="4083" spans="1:20" ht="43.5" x14ac:dyDescent="0.35">
      <c r="A4083">
        <v>4081</v>
      </c>
      <c r="B4083" s="1" t="s">
        <v>4077</v>
      </c>
      <c r="C4083" s="1" t="s">
        <v>8184</v>
      </c>
      <c r="D4083" s="6">
        <v>2224</v>
      </c>
      <c r="E4083" s="6">
        <v>350</v>
      </c>
      <c r="F4083" t="s">
        <v>8221</v>
      </c>
      <c r="G4083" t="s">
        <v>8224</v>
      </c>
      <c r="H4083" t="s">
        <v>8246</v>
      </c>
      <c r="I4083">
        <v>1425819425</v>
      </c>
      <c r="J4083">
        <v>1423231025</v>
      </c>
      <c r="K4083" t="b">
        <v>0</v>
      </c>
      <c r="L4083">
        <v>12</v>
      </c>
      <c r="M4083" t="b">
        <v>0</v>
      </c>
      <c r="N4083" t="s">
        <v>8271</v>
      </c>
      <c r="O4083" s="16">
        <f>Table1[[#This Row],[pledged]]/Table1[[#This Row],[goal]]*100</f>
        <v>15.737410071942445</v>
      </c>
      <c r="P4083" s="6">
        <f>IFERROR(Table1[[#This Row],[pledged]]/Table1[[#This Row],[backers_count]],0)</f>
        <v>29.166666666666668</v>
      </c>
      <c r="Q4083" t="str">
        <f>LEFT(Table1[[#This Row],[Category and Sub-Category]],FIND("/",Table1[[#This Row],[Category and Sub-Category]])-1)</f>
        <v>theater</v>
      </c>
      <c r="R4083" t="str">
        <f>RIGHT(Table1[[#This Row],[Category and Sub-Category]],LEN(Table1[[#This Row],[Category and Sub-Category]])-FIND("/",Table1[[#This Row],[Category and Sub-Category]]))</f>
        <v>plays</v>
      </c>
      <c r="S4083" s="14">
        <f>(((Table1[[#This Row],[launched_at]]/60)/60)/24)+DATE(1970,1,1)</f>
        <v>42041.581307870365</v>
      </c>
      <c r="T4083" s="14">
        <f t="shared" si="63"/>
        <v>42071.539641203708</v>
      </c>
    </row>
    <row r="4084" spans="1:20" ht="43.5" x14ac:dyDescent="0.35">
      <c r="A4084">
        <v>4082</v>
      </c>
      <c r="B4084" s="1" t="s">
        <v>4078</v>
      </c>
      <c r="C4084" s="1" t="s">
        <v>8185</v>
      </c>
      <c r="D4084" s="6">
        <v>150</v>
      </c>
      <c r="E4084" s="6">
        <v>3</v>
      </c>
      <c r="F4084" t="s">
        <v>8221</v>
      </c>
      <c r="G4084" t="s">
        <v>8224</v>
      </c>
      <c r="H4084" t="s">
        <v>8246</v>
      </c>
      <c r="I4084">
        <v>1447542000</v>
      </c>
      <c r="J4084">
        <v>1446179553</v>
      </c>
      <c r="K4084" t="b">
        <v>0</v>
      </c>
      <c r="L4084">
        <v>2</v>
      </c>
      <c r="M4084" t="b">
        <v>0</v>
      </c>
      <c r="N4084" t="s">
        <v>8271</v>
      </c>
      <c r="O4084" s="16">
        <f>Table1[[#This Row],[pledged]]/Table1[[#This Row],[goal]]*100</f>
        <v>2</v>
      </c>
      <c r="P4084" s="6">
        <f>IFERROR(Table1[[#This Row],[pledged]]/Table1[[#This Row],[backers_count]],0)</f>
        <v>1.5</v>
      </c>
      <c r="Q4084" t="str">
        <f>LEFT(Table1[[#This Row],[Category and Sub-Category]],FIND("/",Table1[[#This Row],[Category and Sub-Category]])-1)</f>
        <v>theater</v>
      </c>
      <c r="R4084" t="str">
        <f>RIGHT(Table1[[#This Row],[Category and Sub-Category]],LEN(Table1[[#This Row],[Category and Sub-Category]])-FIND("/",Table1[[#This Row],[Category and Sub-Category]]))</f>
        <v>plays</v>
      </c>
      <c r="S4084" s="14">
        <f>(((Table1[[#This Row],[launched_at]]/60)/60)/24)+DATE(1970,1,1)</f>
        <v>42307.189270833333</v>
      </c>
      <c r="T4084" s="14">
        <f t="shared" si="63"/>
        <v>42322.958333333328</v>
      </c>
    </row>
    <row r="4085" spans="1:20" ht="43.5" x14ac:dyDescent="0.35">
      <c r="A4085">
        <v>4083</v>
      </c>
      <c r="B4085" s="1" t="s">
        <v>4079</v>
      </c>
      <c r="C4085" s="1" t="s">
        <v>8186</v>
      </c>
      <c r="D4085" s="6">
        <v>3500</v>
      </c>
      <c r="E4085" s="6">
        <v>759</v>
      </c>
      <c r="F4085" t="s">
        <v>8221</v>
      </c>
      <c r="G4085" t="s">
        <v>8224</v>
      </c>
      <c r="H4085" t="s">
        <v>8246</v>
      </c>
      <c r="I4085">
        <v>1452795416</v>
      </c>
      <c r="J4085">
        <v>1450203416</v>
      </c>
      <c r="K4085" t="b">
        <v>0</v>
      </c>
      <c r="L4085">
        <v>6</v>
      </c>
      <c r="M4085" t="b">
        <v>0</v>
      </c>
      <c r="N4085" t="s">
        <v>8271</v>
      </c>
      <c r="O4085" s="16">
        <f>Table1[[#This Row],[pledged]]/Table1[[#This Row],[goal]]*100</f>
        <v>21.685714285714287</v>
      </c>
      <c r="P4085" s="6">
        <f>IFERROR(Table1[[#This Row],[pledged]]/Table1[[#This Row],[backers_count]],0)</f>
        <v>126.5</v>
      </c>
      <c r="Q4085" t="str">
        <f>LEFT(Table1[[#This Row],[Category and Sub-Category]],FIND("/",Table1[[#This Row],[Category and Sub-Category]])-1)</f>
        <v>theater</v>
      </c>
      <c r="R4085" t="str">
        <f>RIGHT(Table1[[#This Row],[Category and Sub-Category]],LEN(Table1[[#This Row],[Category and Sub-Category]])-FIND("/",Table1[[#This Row],[Category and Sub-Category]]))</f>
        <v>plays</v>
      </c>
      <c r="S4085" s="14">
        <f>(((Table1[[#This Row],[launched_at]]/60)/60)/24)+DATE(1970,1,1)</f>
        <v>42353.761759259258</v>
      </c>
      <c r="T4085" s="14">
        <f t="shared" si="63"/>
        <v>42383.761759259258</v>
      </c>
    </row>
    <row r="4086" spans="1:20" ht="58" x14ac:dyDescent="0.35">
      <c r="A4086">
        <v>4084</v>
      </c>
      <c r="B4086" s="1" t="s">
        <v>4080</v>
      </c>
      <c r="C4086" s="1" t="s">
        <v>8187</v>
      </c>
      <c r="D4086" s="6">
        <v>3000</v>
      </c>
      <c r="E4086" s="6">
        <v>10</v>
      </c>
      <c r="F4086" t="s">
        <v>8221</v>
      </c>
      <c r="G4086" t="s">
        <v>8237</v>
      </c>
      <c r="H4086" t="s">
        <v>8249</v>
      </c>
      <c r="I4086">
        <v>1476008906</v>
      </c>
      <c r="J4086">
        <v>1473416906</v>
      </c>
      <c r="K4086" t="b">
        <v>0</v>
      </c>
      <c r="L4086">
        <v>1</v>
      </c>
      <c r="M4086" t="b">
        <v>0</v>
      </c>
      <c r="N4086" t="s">
        <v>8271</v>
      </c>
      <c r="O4086" s="16">
        <f>Table1[[#This Row],[pledged]]/Table1[[#This Row],[goal]]*100</f>
        <v>0.33333333333333337</v>
      </c>
      <c r="P4086" s="6">
        <f>IFERROR(Table1[[#This Row],[pledged]]/Table1[[#This Row],[backers_count]],0)</f>
        <v>10</v>
      </c>
      <c r="Q4086" t="str">
        <f>LEFT(Table1[[#This Row],[Category and Sub-Category]],FIND("/",Table1[[#This Row],[Category and Sub-Category]])-1)</f>
        <v>theater</v>
      </c>
      <c r="R4086" t="str">
        <f>RIGHT(Table1[[#This Row],[Category and Sub-Category]],LEN(Table1[[#This Row],[Category and Sub-Category]])-FIND("/",Table1[[#This Row],[Category and Sub-Category]]))</f>
        <v>plays</v>
      </c>
      <c r="S4086" s="14">
        <f>(((Table1[[#This Row],[launched_at]]/60)/60)/24)+DATE(1970,1,1)</f>
        <v>42622.436412037037</v>
      </c>
      <c r="T4086" s="14">
        <f t="shared" si="63"/>
        <v>42652.436412037037</v>
      </c>
    </row>
    <row r="4087" spans="1:20" ht="43.5" x14ac:dyDescent="0.35">
      <c r="A4087">
        <v>4085</v>
      </c>
      <c r="B4087" s="1" t="s">
        <v>4081</v>
      </c>
      <c r="C4087" s="1" t="s">
        <v>8188</v>
      </c>
      <c r="D4087" s="6">
        <v>3500</v>
      </c>
      <c r="E4087" s="6">
        <v>10</v>
      </c>
      <c r="F4087" t="s">
        <v>8221</v>
      </c>
      <c r="G4087" t="s">
        <v>8224</v>
      </c>
      <c r="H4087" t="s">
        <v>8246</v>
      </c>
      <c r="I4087">
        <v>1427169540</v>
      </c>
      <c r="J4087">
        <v>1424701775</v>
      </c>
      <c r="K4087" t="b">
        <v>0</v>
      </c>
      <c r="L4087">
        <v>1</v>
      </c>
      <c r="M4087" t="b">
        <v>0</v>
      </c>
      <c r="N4087" t="s">
        <v>8271</v>
      </c>
      <c r="O4087" s="16">
        <f>Table1[[#This Row],[pledged]]/Table1[[#This Row],[goal]]*100</f>
        <v>0.2857142857142857</v>
      </c>
      <c r="P4087" s="6">
        <f>IFERROR(Table1[[#This Row],[pledged]]/Table1[[#This Row],[backers_count]],0)</f>
        <v>10</v>
      </c>
      <c r="Q4087" t="str">
        <f>LEFT(Table1[[#This Row],[Category and Sub-Category]],FIND("/",Table1[[#This Row],[Category and Sub-Category]])-1)</f>
        <v>theater</v>
      </c>
      <c r="R4087" t="str">
        <f>RIGHT(Table1[[#This Row],[Category and Sub-Category]],LEN(Table1[[#This Row],[Category and Sub-Category]])-FIND("/",Table1[[#This Row],[Category and Sub-Category]]))</f>
        <v>plays</v>
      </c>
      <c r="S4087" s="14">
        <f>(((Table1[[#This Row],[launched_at]]/60)/60)/24)+DATE(1970,1,1)</f>
        <v>42058.603877314818</v>
      </c>
      <c r="T4087" s="14">
        <f t="shared" si="63"/>
        <v>42087.165972222225</v>
      </c>
    </row>
    <row r="4088" spans="1:20" ht="43.5" x14ac:dyDescent="0.35">
      <c r="A4088">
        <v>4086</v>
      </c>
      <c r="B4088" s="1" t="s">
        <v>4082</v>
      </c>
      <c r="C4088" s="1" t="s">
        <v>8189</v>
      </c>
      <c r="D4088" s="6">
        <v>1000</v>
      </c>
      <c r="E4088" s="6">
        <v>47</v>
      </c>
      <c r="F4088" t="s">
        <v>8221</v>
      </c>
      <c r="G4088" t="s">
        <v>8224</v>
      </c>
      <c r="H4088" t="s">
        <v>8246</v>
      </c>
      <c r="I4088">
        <v>1448078400</v>
      </c>
      <c r="J4088">
        <v>1445985299</v>
      </c>
      <c r="K4088" t="b">
        <v>0</v>
      </c>
      <c r="L4088">
        <v>5</v>
      </c>
      <c r="M4088" t="b">
        <v>0</v>
      </c>
      <c r="N4088" t="s">
        <v>8271</v>
      </c>
      <c r="O4088" s="16">
        <f>Table1[[#This Row],[pledged]]/Table1[[#This Row],[goal]]*100</f>
        <v>4.7</v>
      </c>
      <c r="P4088" s="6">
        <f>IFERROR(Table1[[#This Row],[pledged]]/Table1[[#This Row],[backers_count]],0)</f>
        <v>9.4</v>
      </c>
      <c r="Q4088" t="str">
        <f>LEFT(Table1[[#This Row],[Category and Sub-Category]],FIND("/",Table1[[#This Row],[Category and Sub-Category]])-1)</f>
        <v>theater</v>
      </c>
      <c r="R4088" t="str">
        <f>RIGHT(Table1[[#This Row],[Category and Sub-Category]],LEN(Table1[[#This Row],[Category and Sub-Category]])-FIND("/",Table1[[#This Row],[Category and Sub-Category]]))</f>
        <v>plays</v>
      </c>
      <c r="S4088" s="14">
        <f>(((Table1[[#This Row],[launched_at]]/60)/60)/24)+DATE(1970,1,1)</f>
        <v>42304.940960648149</v>
      </c>
      <c r="T4088" s="14">
        <f t="shared" si="63"/>
        <v>42329.166666666672</v>
      </c>
    </row>
    <row r="4089" spans="1:20" x14ac:dyDescent="0.35">
      <c r="A4089">
        <v>4087</v>
      </c>
      <c r="B4089" s="1" t="s">
        <v>4083</v>
      </c>
      <c r="C4089" s="1" t="s">
        <v>8190</v>
      </c>
      <c r="D4089" s="6">
        <v>9600</v>
      </c>
      <c r="E4089" s="6">
        <v>0</v>
      </c>
      <c r="F4089" t="s">
        <v>8221</v>
      </c>
      <c r="G4089" t="s">
        <v>8224</v>
      </c>
      <c r="H4089" t="s">
        <v>8246</v>
      </c>
      <c r="I4089">
        <v>1468777786</v>
      </c>
      <c r="J4089">
        <v>1466185786</v>
      </c>
      <c r="K4089" t="b">
        <v>0</v>
      </c>
      <c r="L4089">
        <v>0</v>
      </c>
      <c r="M4089" t="b">
        <v>0</v>
      </c>
      <c r="N4089" t="s">
        <v>8271</v>
      </c>
      <c r="O4089" s="16">
        <f>Table1[[#This Row],[pledged]]/Table1[[#This Row],[goal]]*100</f>
        <v>0</v>
      </c>
      <c r="P4089" s="6">
        <f>IFERROR(Table1[[#This Row],[pledged]]/Table1[[#This Row],[backers_count]],0)</f>
        <v>0</v>
      </c>
      <c r="Q4089" t="str">
        <f>LEFT(Table1[[#This Row],[Category and Sub-Category]],FIND("/",Table1[[#This Row],[Category and Sub-Category]])-1)</f>
        <v>theater</v>
      </c>
      <c r="R4089" t="str">
        <f>RIGHT(Table1[[#This Row],[Category and Sub-Category]],LEN(Table1[[#This Row],[Category and Sub-Category]])-FIND("/",Table1[[#This Row],[Category and Sub-Category]]))</f>
        <v>plays</v>
      </c>
      <c r="S4089" s="14">
        <f>(((Table1[[#This Row],[launched_at]]/60)/60)/24)+DATE(1970,1,1)</f>
        <v>42538.742893518516</v>
      </c>
      <c r="T4089" s="14">
        <f t="shared" si="63"/>
        <v>42568.742893518516</v>
      </c>
    </row>
    <row r="4090" spans="1:20" ht="43.5" x14ac:dyDescent="0.35">
      <c r="A4090">
        <v>4088</v>
      </c>
      <c r="B4090" s="1" t="s">
        <v>4084</v>
      </c>
      <c r="C4090" s="1" t="s">
        <v>8191</v>
      </c>
      <c r="D4090" s="6">
        <v>2000</v>
      </c>
      <c r="E4090" s="6">
        <v>216</v>
      </c>
      <c r="F4090" t="s">
        <v>8221</v>
      </c>
      <c r="G4090" t="s">
        <v>8225</v>
      </c>
      <c r="H4090" t="s">
        <v>8247</v>
      </c>
      <c r="I4090">
        <v>1421403960</v>
      </c>
      <c r="J4090">
        <v>1418827324</v>
      </c>
      <c r="K4090" t="b">
        <v>0</v>
      </c>
      <c r="L4090">
        <v>3</v>
      </c>
      <c r="M4090" t="b">
        <v>0</v>
      </c>
      <c r="N4090" t="s">
        <v>8271</v>
      </c>
      <c r="O4090" s="16">
        <f>Table1[[#This Row],[pledged]]/Table1[[#This Row],[goal]]*100</f>
        <v>10.8</v>
      </c>
      <c r="P4090" s="6">
        <f>IFERROR(Table1[[#This Row],[pledged]]/Table1[[#This Row],[backers_count]],0)</f>
        <v>72</v>
      </c>
      <c r="Q4090" t="str">
        <f>LEFT(Table1[[#This Row],[Category and Sub-Category]],FIND("/",Table1[[#This Row],[Category and Sub-Category]])-1)</f>
        <v>theater</v>
      </c>
      <c r="R4090" t="str">
        <f>RIGHT(Table1[[#This Row],[Category and Sub-Category]],LEN(Table1[[#This Row],[Category and Sub-Category]])-FIND("/",Table1[[#This Row],[Category and Sub-Category]]))</f>
        <v>plays</v>
      </c>
      <c r="S4090" s="14">
        <f>(((Table1[[#This Row],[launched_at]]/60)/60)/24)+DATE(1970,1,1)</f>
        <v>41990.612546296295</v>
      </c>
      <c r="T4090" s="14">
        <f t="shared" si="63"/>
        <v>42020.434722222228</v>
      </c>
    </row>
    <row r="4091" spans="1:20" ht="58" x14ac:dyDescent="0.35">
      <c r="A4091">
        <v>4089</v>
      </c>
      <c r="B4091" s="1" t="s">
        <v>4085</v>
      </c>
      <c r="C4091" s="1" t="s">
        <v>8192</v>
      </c>
      <c r="D4091" s="6">
        <v>5000</v>
      </c>
      <c r="E4091" s="6">
        <v>240</v>
      </c>
      <c r="F4091" t="s">
        <v>8221</v>
      </c>
      <c r="G4091" t="s">
        <v>8224</v>
      </c>
      <c r="H4091" t="s">
        <v>8246</v>
      </c>
      <c r="I4091">
        <v>1433093700</v>
      </c>
      <c r="J4091">
        <v>1430242488</v>
      </c>
      <c r="K4091" t="b">
        <v>0</v>
      </c>
      <c r="L4091">
        <v>8</v>
      </c>
      <c r="M4091" t="b">
        <v>0</v>
      </c>
      <c r="N4091" t="s">
        <v>8271</v>
      </c>
      <c r="O4091" s="16">
        <f>Table1[[#This Row],[pledged]]/Table1[[#This Row],[goal]]*100</f>
        <v>4.8</v>
      </c>
      <c r="P4091" s="6">
        <f>IFERROR(Table1[[#This Row],[pledged]]/Table1[[#This Row],[backers_count]],0)</f>
        <v>30</v>
      </c>
      <c r="Q4091" t="str">
        <f>LEFT(Table1[[#This Row],[Category and Sub-Category]],FIND("/",Table1[[#This Row],[Category and Sub-Category]])-1)</f>
        <v>theater</v>
      </c>
      <c r="R4091" t="str">
        <f>RIGHT(Table1[[#This Row],[Category and Sub-Category]],LEN(Table1[[#This Row],[Category and Sub-Category]])-FIND("/",Table1[[#This Row],[Category and Sub-Category]]))</f>
        <v>plays</v>
      </c>
      <c r="S4091" s="14">
        <f>(((Table1[[#This Row],[launched_at]]/60)/60)/24)+DATE(1970,1,1)</f>
        <v>42122.732499999998</v>
      </c>
      <c r="T4091" s="14">
        <f t="shared" si="63"/>
        <v>42155.732638888891</v>
      </c>
    </row>
    <row r="4092" spans="1:20" ht="43.5" x14ac:dyDescent="0.35">
      <c r="A4092">
        <v>4090</v>
      </c>
      <c r="B4092" s="1" t="s">
        <v>4086</v>
      </c>
      <c r="C4092" s="1" t="s">
        <v>8193</v>
      </c>
      <c r="D4092" s="6">
        <v>1000</v>
      </c>
      <c r="E4092" s="6">
        <v>32</v>
      </c>
      <c r="F4092" t="s">
        <v>8221</v>
      </c>
      <c r="G4092" t="s">
        <v>8224</v>
      </c>
      <c r="H4092" t="s">
        <v>8246</v>
      </c>
      <c r="I4092">
        <v>1438959600</v>
      </c>
      <c r="J4092">
        <v>1437754137</v>
      </c>
      <c r="K4092" t="b">
        <v>0</v>
      </c>
      <c r="L4092">
        <v>3</v>
      </c>
      <c r="M4092" t="b">
        <v>0</v>
      </c>
      <c r="N4092" t="s">
        <v>8271</v>
      </c>
      <c r="O4092" s="16">
        <f>Table1[[#This Row],[pledged]]/Table1[[#This Row],[goal]]*100</f>
        <v>3.2</v>
      </c>
      <c r="P4092" s="6">
        <f>IFERROR(Table1[[#This Row],[pledged]]/Table1[[#This Row],[backers_count]],0)</f>
        <v>10.666666666666666</v>
      </c>
      <c r="Q4092" t="str">
        <f>LEFT(Table1[[#This Row],[Category and Sub-Category]],FIND("/",Table1[[#This Row],[Category and Sub-Category]])-1)</f>
        <v>theater</v>
      </c>
      <c r="R4092" t="str">
        <f>RIGHT(Table1[[#This Row],[Category and Sub-Category]],LEN(Table1[[#This Row],[Category and Sub-Category]])-FIND("/",Table1[[#This Row],[Category and Sub-Category]]))</f>
        <v>plays</v>
      </c>
      <c r="S4092" s="14">
        <f>(((Table1[[#This Row],[launched_at]]/60)/60)/24)+DATE(1970,1,1)</f>
        <v>42209.67288194444</v>
      </c>
      <c r="T4092" s="14">
        <f t="shared" si="63"/>
        <v>42223.625</v>
      </c>
    </row>
    <row r="4093" spans="1:20" ht="43.5" x14ac:dyDescent="0.35">
      <c r="A4093">
        <v>4091</v>
      </c>
      <c r="B4093" s="1" t="s">
        <v>4087</v>
      </c>
      <c r="C4093" s="1" t="s">
        <v>8194</v>
      </c>
      <c r="D4093" s="6">
        <v>1600</v>
      </c>
      <c r="E4093" s="6">
        <v>204</v>
      </c>
      <c r="F4093" t="s">
        <v>8221</v>
      </c>
      <c r="G4093" t="s">
        <v>8224</v>
      </c>
      <c r="H4093" t="s">
        <v>8246</v>
      </c>
      <c r="I4093">
        <v>1421410151</v>
      </c>
      <c r="J4093">
        <v>1418818151</v>
      </c>
      <c r="K4093" t="b">
        <v>0</v>
      </c>
      <c r="L4093">
        <v>8</v>
      </c>
      <c r="M4093" t="b">
        <v>0</v>
      </c>
      <c r="N4093" t="s">
        <v>8271</v>
      </c>
      <c r="O4093" s="16">
        <f>Table1[[#This Row],[pledged]]/Table1[[#This Row],[goal]]*100</f>
        <v>12.75</v>
      </c>
      <c r="P4093" s="6">
        <f>IFERROR(Table1[[#This Row],[pledged]]/Table1[[#This Row],[backers_count]],0)</f>
        <v>25.5</v>
      </c>
      <c r="Q4093" t="str">
        <f>LEFT(Table1[[#This Row],[Category and Sub-Category]],FIND("/",Table1[[#This Row],[Category and Sub-Category]])-1)</f>
        <v>theater</v>
      </c>
      <c r="R4093" t="str">
        <f>RIGHT(Table1[[#This Row],[Category and Sub-Category]],LEN(Table1[[#This Row],[Category and Sub-Category]])-FIND("/",Table1[[#This Row],[Category and Sub-Category]]))</f>
        <v>plays</v>
      </c>
      <c r="S4093" s="14">
        <f>(((Table1[[#This Row],[launched_at]]/60)/60)/24)+DATE(1970,1,1)</f>
        <v>41990.506377314814</v>
      </c>
      <c r="T4093" s="14">
        <f t="shared" si="63"/>
        <v>42020.506377314814</v>
      </c>
    </row>
    <row r="4094" spans="1:20" ht="43.5" x14ac:dyDescent="0.35">
      <c r="A4094">
        <v>4092</v>
      </c>
      <c r="B4094" s="1" t="s">
        <v>4088</v>
      </c>
      <c r="C4094" s="1" t="s">
        <v>8195</v>
      </c>
      <c r="D4094" s="6">
        <v>110000</v>
      </c>
      <c r="E4094" s="6">
        <v>20</v>
      </c>
      <c r="F4094" t="s">
        <v>8221</v>
      </c>
      <c r="G4094" t="s">
        <v>8224</v>
      </c>
      <c r="H4094" t="s">
        <v>8246</v>
      </c>
      <c r="I4094">
        <v>1428205247</v>
      </c>
      <c r="J4094">
        <v>1423024847</v>
      </c>
      <c r="K4094" t="b">
        <v>0</v>
      </c>
      <c r="L4094">
        <v>1</v>
      </c>
      <c r="M4094" t="b">
        <v>0</v>
      </c>
      <c r="N4094" t="s">
        <v>8271</v>
      </c>
      <c r="O4094" s="16">
        <f>Table1[[#This Row],[pledged]]/Table1[[#This Row],[goal]]*100</f>
        <v>1.8181818181818181E-2</v>
      </c>
      <c r="P4094" s="6">
        <f>IFERROR(Table1[[#This Row],[pledged]]/Table1[[#This Row],[backers_count]],0)</f>
        <v>20</v>
      </c>
      <c r="Q4094" t="str">
        <f>LEFT(Table1[[#This Row],[Category and Sub-Category]],FIND("/",Table1[[#This Row],[Category and Sub-Category]])-1)</f>
        <v>theater</v>
      </c>
      <c r="R4094" t="str">
        <f>RIGHT(Table1[[#This Row],[Category and Sub-Category]],LEN(Table1[[#This Row],[Category and Sub-Category]])-FIND("/",Table1[[#This Row],[Category and Sub-Category]]))</f>
        <v>plays</v>
      </c>
      <c r="S4094" s="14">
        <f>(((Table1[[#This Row],[launched_at]]/60)/60)/24)+DATE(1970,1,1)</f>
        <v>42039.194988425923</v>
      </c>
      <c r="T4094" s="14">
        <f t="shared" si="63"/>
        <v>42099.153321759266</v>
      </c>
    </row>
    <row r="4095" spans="1:20" ht="43.5" x14ac:dyDescent="0.35">
      <c r="A4095">
        <v>4093</v>
      </c>
      <c r="B4095" s="1" t="s">
        <v>4089</v>
      </c>
      <c r="C4095" s="1" t="s">
        <v>8196</v>
      </c>
      <c r="D4095" s="6">
        <v>2500</v>
      </c>
      <c r="E4095" s="6">
        <v>60</v>
      </c>
      <c r="F4095" t="s">
        <v>8221</v>
      </c>
      <c r="G4095" t="s">
        <v>8225</v>
      </c>
      <c r="H4095" t="s">
        <v>8247</v>
      </c>
      <c r="I4095">
        <v>1440272093</v>
      </c>
      <c r="J4095">
        <v>1435088093</v>
      </c>
      <c r="K4095" t="b">
        <v>0</v>
      </c>
      <c r="L4095">
        <v>4</v>
      </c>
      <c r="M4095" t="b">
        <v>0</v>
      </c>
      <c r="N4095" t="s">
        <v>8271</v>
      </c>
      <c r="O4095" s="16">
        <f>Table1[[#This Row],[pledged]]/Table1[[#This Row],[goal]]*100</f>
        <v>2.4</v>
      </c>
      <c r="P4095" s="6">
        <f>IFERROR(Table1[[#This Row],[pledged]]/Table1[[#This Row],[backers_count]],0)</f>
        <v>15</v>
      </c>
      <c r="Q4095" t="str">
        <f>LEFT(Table1[[#This Row],[Category and Sub-Category]],FIND("/",Table1[[#This Row],[Category and Sub-Category]])-1)</f>
        <v>theater</v>
      </c>
      <c r="R4095" t="str">
        <f>RIGHT(Table1[[#This Row],[Category and Sub-Category]],LEN(Table1[[#This Row],[Category and Sub-Category]])-FIND("/",Table1[[#This Row],[Category and Sub-Category]]))</f>
        <v>plays</v>
      </c>
      <c r="S4095" s="14">
        <f>(((Table1[[#This Row],[launched_at]]/60)/60)/24)+DATE(1970,1,1)</f>
        <v>42178.815891203703</v>
      </c>
      <c r="T4095" s="14">
        <f t="shared" si="63"/>
        <v>42238.815891203703</v>
      </c>
    </row>
    <row r="4096" spans="1:20" ht="43.5" x14ac:dyDescent="0.35">
      <c r="A4096">
        <v>4094</v>
      </c>
      <c r="B4096" s="1" t="s">
        <v>4090</v>
      </c>
      <c r="C4096" s="1" t="s">
        <v>8197</v>
      </c>
      <c r="D4096" s="6">
        <v>2000</v>
      </c>
      <c r="E4096" s="6">
        <v>730</v>
      </c>
      <c r="F4096" t="s">
        <v>8221</v>
      </c>
      <c r="G4096" t="s">
        <v>8224</v>
      </c>
      <c r="H4096" t="s">
        <v>8246</v>
      </c>
      <c r="I4096">
        <v>1413953940</v>
      </c>
      <c r="J4096">
        <v>1410141900</v>
      </c>
      <c r="K4096" t="b">
        <v>0</v>
      </c>
      <c r="L4096">
        <v>8</v>
      </c>
      <c r="M4096" t="b">
        <v>0</v>
      </c>
      <c r="N4096" t="s">
        <v>8271</v>
      </c>
      <c r="O4096" s="16">
        <f>Table1[[#This Row],[pledged]]/Table1[[#This Row],[goal]]*100</f>
        <v>36.5</v>
      </c>
      <c r="P4096" s="6">
        <f>IFERROR(Table1[[#This Row],[pledged]]/Table1[[#This Row],[backers_count]],0)</f>
        <v>91.25</v>
      </c>
      <c r="Q4096" t="str">
        <f>LEFT(Table1[[#This Row],[Category and Sub-Category]],FIND("/",Table1[[#This Row],[Category and Sub-Category]])-1)</f>
        <v>theater</v>
      </c>
      <c r="R4096" t="str">
        <f>RIGHT(Table1[[#This Row],[Category and Sub-Category]],LEN(Table1[[#This Row],[Category and Sub-Category]])-FIND("/",Table1[[#This Row],[Category and Sub-Category]]))</f>
        <v>plays</v>
      </c>
      <c r="S4096" s="14">
        <f>(((Table1[[#This Row],[launched_at]]/60)/60)/24)+DATE(1970,1,1)</f>
        <v>41890.086805555555</v>
      </c>
      <c r="T4096" s="14">
        <f t="shared" si="63"/>
        <v>41934.207638888889</v>
      </c>
    </row>
    <row r="4097" spans="1:20" ht="43.5" x14ac:dyDescent="0.35">
      <c r="A4097">
        <v>4095</v>
      </c>
      <c r="B4097" s="1" t="s">
        <v>4091</v>
      </c>
      <c r="C4097" s="1" t="s">
        <v>8198</v>
      </c>
      <c r="D4097" s="6">
        <v>30000</v>
      </c>
      <c r="E4097" s="6">
        <v>800</v>
      </c>
      <c r="F4097" t="s">
        <v>8221</v>
      </c>
      <c r="G4097" t="s">
        <v>8238</v>
      </c>
      <c r="H4097" t="s">
        <v>8256</v>
      </c>
      <c r="I4097">
        <v>1482108350</v>
      </c>
      <c r="J4097">
        <v>1479516350</v>
      </c>
      <c r="K4097" t="b">
        <v>0</v>
      </c>
      <c r="L4097">
        <v>1</v>
      </c>
      <c r="M4097" t="b">
        <v>0</v>
      </c>
      <c r="N4097" t="s">
        <v>8271</v>
      </c>
      <c r="O4097" s="16">
        <f>Table1[[#This Row],[pledged]]/Table1[[#This Row],[goal]]*100</f>
        <v>2.666666666666667</v>
      </c>
      <c r="P4097" s="6">
        <f>IFERROR(Table1[[#This Row],[pledged]]/Table1[[#This Row],[backers_count]],0)</f>
        <v>800</v>
      </c>
      <c r="Q4097" t="str">
        <f>LEFT(Table1[[#This Row],[Category and Sub-Category]],FIND("/",Table1[[#This Row],[Category and Sub-Category]])-1)</f>
        <v>theater</v>
      </c>
      <c r="R4097" t="str">
        <f>RIGHT(Table1[[#This Row],[Category and Sub-Category]],LEN(Table1[[#This Row],[Category and Sub-Category]])-FIND("/",Table1[[#This Row],[Category and Sub-Category]]))</f>
        <v>plays</v>
      </c>
      <c r="S4097" s="14">
        <f>(((Table1[[#This Row],[launched_at]]/60)/60)/24)+DATE(1970,1,1)</f>
        <v>42693.031828703708</v>
      </c>
      <c r="T4097" s="14">
        <f t="shared" si="63"/>
        <v>42723.031828703708</v>
      </c>
    </row>
    <row r="4098" spans="1:20" ht="43.5" x14ac:dyDescent="0.35">
      <c r="A4098">
        <v>4096</v>
      </c>
      <c r="B4098" s="1" t="s">
        <v>4092</v>
      </c>
      <c r="C4098" s="1" t="s">
        <v>8199</v>
      </c>
      <c r="D4098" s="6">
        <v>3500</v>
      </c>
      <c r="E4098" s="6">
        <v>400</v>
      </c>
      <c r="F4098" t="s">
        <v>8221</v>
      </c>
      <c r="G4098" t="s">
        <v>8225</v>
      </c>
      <c r="H4098" t="s">
        <v>8247</v>
      </c>
      <c r="I4098">
        <v>1488271860</v>
      </c>
      <c r="J4098">
        <v>1484484219</v>
      </c>
      <c r="K4098" t="b">
        <v>0</v>
      </c>
      <c r="L4098">
        <v>5</v>
      </c>
      <c r="M4098" t="b">
        <v>0</v>
      </c>
      <c r="N4098" t="s">
        <v>8271</v>
      </c>
      <c r="O4098" s="16">
        <f>Table1[[#This Row],[pledged]]/Table1[[#This Row],[goal]]*100</f>
        <v>11.428571428571429</v>
      </c>
      <c r="P4098" s="6">
        <f>IFERROR(Table1[[#This Row],[pledged]]/Table1[[#This Row],[backers_count]],0)</f>
        <v>80</v>
      </c>
      <c r="Q4098" t="str">
        <f>LEFT(Table1[[#This Row],[Category and Sub-Category]],FIND("/",Table1[[#This Row],[Category and Sub-Category]])-1)</f>
        <v>theater</v>
      </c>
      <c r="R4098" t="str">
        <f>RIGHT(Table1[[#This Row],[Category and Sub-Category]],LEN(Table1[[#This Row],[Category and Sub-Category]])-FIND("/",Table1[[#This Row],[Category and Sub-Category]]))</f>
        <v>plays</v>
      </c>
      <c r="S4098" s="14">
        <f>(((Table1[[#This Row],[launched_at]]/60)/60)/24)+DATE(1970,1,1)</f>
        <v>42750.530312499999</v>
      </c>
      <c r="T4098" s="14">
        <f t="shared" ref="T4098:T4115" si="64">(((I4098/60)/60)/24)+DATE(1970,1,1)</f>
        <v>42794.368749999994</v>
      </c>
    </row>
    <row r="4099" spans="1:20" ht="43.5" x14ac:dyDescent="0.35">
      <c r="A4099">
        <v>4097</v>
      </c>
      <c r="B4099" s="1" t="s">
        <v>4093</v>
      </c>
      <c r="C4099" s="1" t="s">
        <v>8200</v>
      </c>
      <c r="D4099" s="6">
        <v>10000</v>
      </c>
      <c r="E4099" s="6">
        <v>0</v>
      </c>
      <c r="F4099" t="s">
        <v>8221</v>
      </c>
      <c r="G4099" t="s">
        <v>8225</v>
      </c>
      <c r="H4099" t="s">
        <v>8247</v>
      </c>
      <c r="I4099">
        <v>1454284500</v>
      </c>
      <c r="J4099">
        <v>1449431237</v>
      </c>
      <c r="K4099" t="b">
        <v>0</v>
      </c>
      <c r="L4099">
        <v>0</v>
      </c>
      <c r="M4099" t="b">
        <v>0</v>
      </c>
      <c r="N4099" t="s">
        <v>8271</v>
      </c>
      <c r="O4099" s="16">
        <f>Table1[[#This Row],[pledged]]/Table1[[#This Row],[goal]]*100</f>
        <v>0</v>
      </c>
      <c r="P4099" s="6">
        <f>IFERROR(Table1[[#This Row],[pledged]]/Table1[[#This Row],[backers_count]],0)</f>
        <v>0</v>
      </c>
      <c r="Q4099" t="str">
        <f>LEFT(Table1[[#This Row],[Category and Sub-Category]],FIND("/",Table1[[#This Row],[Category and Sub-Category]])-1)</f>
        <v>theater</v>
      </c>
      <c r="R4099" t="str">
        <f>RIGHT(Table1[[#This Row],[Category and Sub-Category]],LEN(Table1[[#This Row],[Category and Sub-Category]])-FIND("/",Table1[[#This Row],[Category and Sub-Category]]))</f>
        <v>plays</v>
      </c>
      <c r="S4099" s="14">
        <f>(((Table1[[#This Row],[launched_at]]/60)/60)/24)+DATE(1970,1,1)</f>
        <v>42344.824502314819</v>
      </c>
      <c r="T4099" s="14">
        <f t="shared" si="64"/>
        <v>42400.996527777781</v>
      </c>
    </row>
    <row r="4100" spans="1:20" ht="43.5" x14ac:dyDescent="0.35">
      <c r="A4100">
        <v>4098</v>
      </c>
      <c r="B4100" s="1" t="s">
        <v>4094</v>
      </c>
      <c r="C4100" s="1" t="s">
        <v>8201</v>
      </c>
      <c r="D4100" s="6">
        <v>75000</v>
      </c>
      <c r="E4100" s="6">
        <v>0</v>
      </c>
      <c r="F4100" t="s">
        <v>8221</v>
      </c>
      <c r="G4100" t="s">
        <v>8224</v>
      </c>
      <c r="H4100" t="s">
        <v>8246</v>
      </c>
      <c r="I4100">
        <v>1465060797</v>
      </c>
      <c r="J4100">
        <v>1462468797</v>
      </c>
      <c r="K4100" t="b">
        <v>0</v>
      </c>
      <c r="L4100">
        <v>0</v>
      </c>
      <c r="M4100" t="b">
        <v>0</v>
      </c>
      <c r="N4100" t="s">
        <v>8271</v>
      </c>
      <c r="O4100" s="16">
        <f>Table1[[#This Row],[pledged]]/Table1[[#This Row],[goal]]*100</f>
        <v>0</v>
      </c>
      <c r="P4100" s="6">
        <f>IFERROR(Table1[[#This Row],[pledged]]/Table1[[#This Row],[backers_count]],0)</f>
        <v>0</v>
      </c>
      <c r="Q4100" t="str">
        <f>LEFT(Table1[[#This Row],[Category and Sub-Category]],FIND("/",Table1[[#This Row],[Category and Sub-Category]])-1)</f>
        <v>theater</v>
      </c>
      <c r="R4100" t="str">
        <f>RIGHT(Table1[[#This Row],[Category and Sub-Category]],LEN(Table1[[#This Row],[Category and Sub-Category]])-FIND("/",Table1[[#This Row],[Category and Sub-Category]]))</f>
        <v>plays</v>
      </c>
      <c r="S4100" s="14">
        <f>(((Table1[[#This Row],[launched_at]]/60)/60)/24)+DATE(1970,1,1)</f>
        <v>42495.722187499996</v>
      </c>
      <c r="T4100" s="14">
        <f t="shared" si="64"/>
        <v>42525.722187499996</v>
      </c>
    </row>
    <row r="4101" spans="1:20" ht="58" x14ac:dyDescent="0.35">
      <c r="A4101">
        <v>4099</v>
      </c>
      <c r="B4101" s="1" t="s">
        <v>4095</v>
      </c>
      <c r="C4101" s="1" t="s">
        <v>8202</v>
      </c>
      <c r="D4101" s="6">
        <v>4500</v>
      </c>
      <c r="E4101" s="6">
        <v>50</v>
      </c>
      <c r="F4101" t="s">
        <v>8221</v>
      </c>
      <c r="G4101" t="s">
        <v>8224</v>
      </c>
      <c r="H4101" t="s">
        <v>8246</v>
      </c>
      <c r="I4101">
        <v>1472847873</v>
      </c>
      <c r="J4101">
        <v>1468959873</v>
      </c>
      <c r="K4101" t="b">
        <v>0</v>
      </c>
      <c r="L4101">
        <v>1</v>
      </c>
      <c r="M4101" t="b">
        <v>0</v>
      </c>
      <c r="N4101" t="s">
        <v>8271</v>
      </c>
      <c r="O4101" s="16">
        <f>Table1[[#This Row],[pledged]]/Table1[[#This Row],[goal]]*100</f>
        <v>1.1111111111111112</v>
      </c>
      <c r="P4101" s="6">
        <f>IFERROR(Table1[[#This Row],[pledged]]/Table1[[#This Row],[backers_count]],0)</f>
        <v>50</v>
      </c>
      <c r="Q4101" t="str">
        <f>LEFT(Table1[[#This Row],[Category and Sub-Category]],FIND("/",Table1[[#This Row],[Category and Sub-Category]])-1)</f>
        <v>theater</v>
      </c>
      <c r="R4101" t="str">
        <f>RIGHT(Table1[[#This Row],[Category and Sub-Category]],LEN(Table1[[#This Row],[Category and Sub-Category]])-FIND("/",Table1[[#This Row],[Category and Sub-Category]]))</f>
        <v>plays</v>
      </c>
      <c r="S4101" s="14">
        <f>(((Table1[[#This Row],[launched_at]]/60)/60)/24)+DATE(1970,1,1)</f>
        <v>42570.850381944445</v>
      </c>
      <c r="T4101" s="14">
        <f t="shared" si="64"/>
        <v>42615.850381944445</v>
      </c>
    </row>
    <row r="4102" spans="1:20" ht="43.5" x14ac:dyDescent="0.35">
      <c r="A4102">
        <v>4100</v>
      </c>
      <c r="B4102" s="1" t="s">
        <v>4096</v>
      </c>
      <c r="C4102" s="1" t="s">
        <v>8203</v>
      </c>
      <c r="D4102" s="6">
        <v>270</v>
      </c>
      <c r="E4102" s="6">
        <v>0</v>
      </c>
      <c r="F4102" t="s">
        <v>8221</v>
      </c>
      <c r="G4102" t="s">
        <v>8224</v>
      </c>
      <c r="H4102" t="s">
        <v>8246</v>
      </c>
      <c r="I4102">
        <v>1414205990</v>
      </c>
      <c r="J4102">
        <v>1413341990</v>
      </c>
      <c r="K4102" t="b">
        <v>0</v>
      </c>
      <c r="L4102">
        <v>0</v>
      </c>
      <c r="M4102" t="b">
        <v>0</v>
      </c>
      <c r="N4102" t="s">
        <v>8271</v>
      </c>
      <c r="O4102" s="16">
        <f>Table1[[#This Row],[pledged]]/Table1[[#This Row],[goal]]*100</f>
        <v>0</v>
      </c>
      <c r="P4102" s="6">
        <f>IFERROR(Table1[[#This Row],[pledged]]/Table1[[#This Row],[backers_count]],0)</f>
        <v>0</v>
      </c>
      <c r="Q4102" t="str">
        <f>LEFT(Table1[[#This Row],[Category and Sub-Category]],FIND("/",Table1[[#This Row],[Category and Sub-Category]])-1)</f>
        <v>theater</v>
      </c>
      <c r="R4102" t="str">
        <f>RIGHT(Table1[[#This Row],[Category and Sub-Category]],LEN(Table1[[#This Row],[Category and Sub-Category]])-FIND("/",Table1[[#This Row],[Category and Sub-Category]]))</f>
        <v>plays</v>
      </c>
      <c r="S4102" s="14">
        <f>(((Table1[[#This Row],[launched_at]]/60)/60)/24)+DATE(1970,1,1)</f>
        <v>41927.124884259261</v>
      </c>
      <c r="T4102" s="14">
        <f t="shared" si="64"/>
        <v>41937.124884259261</v>
      </c>
    </row>
    <row r="4103" spans="1:20" ht="43.5" x14ac:dyDescent="0.35">
      <c r="A4103">
        <v>4101</v>
      </c>
      <c r="B4103" s="1" t="s">
        <v>4097</v>
      </c>
      <c r="C4103" s="1" t="s">
        <v>8204</v>
      </c>
      <c r="D4103" s="6">
        <v>600</v>
      </c>
      <c r="E4103" s="6">
        <v>0</v>
      </c>
      <c r="F4103" t="s">
        <v>8221</v>
      </c>
      <c r="G4103" t="s">
        <v>8224</v>
      </c>
      <c r="H4103" t="s">
        <v>8246</v>
      </c>
      <c r="I4103">
        <v>1485380482</v>
      </c>
      <c r="J4103">
        <v>1482788482</v>
      </c>
      <c r="K4103" t="b">
        <v>0</v>
      </c>
      <c r="L4103">
        <v>0</v>
      </c>
      <c r="M4103" t="b">
        <v>0</v>
      </c>
      <c r="N4103" t="s">
        <v>8271</v>
      </c>
      <c r="O4103" s="16">
        <f>Table1[[#This Row],[pledged]]/Table1[[#This Row],[goal]]*100</f>
        <v>0</v>
      </c>
      <c r="P4103" s="6">
        <f>IFERROR(Table1[[#This Row],[pledged]]/Table1[[#This Row],[backers_count]],0)</f>
        <v>0</v>
      </c>
      <c r="Q4103" t="str">
        <f>LEFT(Table1[[#This Row],[Category and Sub-Category]],FIND("/",Table1[[#This Row],[Category and Sub-Category]])-1)</f>
        <v>theater</v>
      </c>
      <c r="R4103" t="str">
        <f>RIGHT(Table1[[#This Row],[Category and Sub-Category]],LEN(Table1[[#This Row],[Category and Sub-Category]])-FIND("/",Table1[[#This Row],[Category and Sub-Category]]))</f>
        <v>plays</v>
      </c>
      <c r="S4103" s="14">
        <f>(((Table1[[#This Row],[launched_at]]/60)/60)/24)+DATE(1970,1,1)</f>
        <v>42730.903726851851</v>
      </c>
      <c r="T4103" s="14">
        <f t="shared" si="64"/>
        <v>42760.903726851851</v>
      </c>
    </row>
    <row r="4104" spans="1:20" ht="43.5" x14ac:dyDescent="0.35">
      <c r="A4104">
        <v>4102</v>
      </c>
      <c r="B4104" s="1" t="s">
        <v>4098</v>
      </c>
      <c r="C4104" s="1" t="s">
        <v>8205</v>
      </c>
      <c r="D4104" s="6">
        <v>500</v>
      </c>
      <c r="E4104" s="6">
        <v>137</v>
      </c>
      <c r="F4104" t="s">
        <v>8221</v>
      </c>
      <c r="G4104" t="s">
        <v>8224</v>
      </c>
      <c r="H4104" t="s">
        <v>8246</v>
      </c>
      <c r="I4104">
        <v>1463343673</v>
      </c>
      <c r="J4104">
        <v>1460751673</v>
      </c>
      <c r="K4104" t="b">
        <v>0</v>
      </c>
      <c r="L4104">
        <v>6</v>
      </c>
      <c r="M4104" t="b">
        <v>0</v>
      </c>
      <c r="N4104" t="s">
        <v>8271</v>
      </c>
      <c r="O4104" s="16">
        <f>Table1[[#This Row],[pledged]]/Table1[[#This Row],[goal]]*100</f>
        <v>27.400000000000002</v>
      </c>
      <c r="P4104" s="6">
        <f>IFERROR(Table1[[#This Row],[pledged]]/Table1[[#This Row],[backers_count]],0)</f>
        <v>22.833333333333332</v>
      </c>
      <c r="Q4104" t="str">
        <f>LEFT(Table1[[#This Row],[Category and Sub-Category]],FIND("/",Table1[[#This Row],[Category and Sub-Category]])-1)</f>
        <v>theater</v>
      </c>
      <c r="R4104" t="str">
        <f>RIGHT(Table1[[#This Row],[Category and Sub-Category]],LEN(Table1[[#This Row],[Category and Sub-Category]])-FIND("/",Table1[[#This Row],[Category and Sub-Category]]))</f>
        <v>plays</v>
      </c>
      <c r="S4104" s="14">
        <f>(((Table1[[#This Row],[launched_at]]/60)/60)/24)+DATE(1970,1,1)</f>
        <v>42475.848067129627</v>
      </c>
      <c r="T4104" s="14">
        <f t="shared" si="64"/>
        <v>42505.848067129627</v>
      </c>
    </row>
    <row r="4105" spans="1:20" ht="43.5" x14ac:dyDescent="0.35">
      <c r="A4105">
        <v>4103</v>
      </c>
      <c r="B4105" s="1" t="s">
        <v>4099</v>
      </c>
      <c r="C4105" s="1" t="s">
        <v>8206</v>
      </c>
      <c r="D4105" s="6">
        <v>1000</v>
      </c>
      <c r="E4105" s="6">
        <v>100</v>
      </c>
      <c r="F4105" t="s">
        <v>8221</v>
      </c>
      <c r="G4105" t="s">
        <v>8224</v>
      </c>
      <c r="H4105" t="s">
        <v>8246</v>
      </c>
      <c r="I4105">
        <v>1440613920</v>
      </c>
      <c r="J4105">
        <v>1435953566</v>
      </c>
      <c r="K4105" t="b">
        <v>0</v>
      </c>
      <c r="L4105">
        <v>6</v>
      </c>
      <c r="M4105" t="b">
        <v>0</v>
      </c>
      <c r="N4105" t="s">
        <v>8271</v>
      </c>
      <c r="O4105" s="16">
        <f>Table1[[#This Row],[pledged]]/Table1[[#This Row],[goal]]*100</f>
        <v>10</v>
      </c>
      <c r="P4105" s="6">
        <f>IFERROR(Table1[[#This Row],[pledged]]/Table1[[#This Row],[backers_count]],0)</f>
        <v>16.666666666666668</v>
      </c>
      <c r="Q4105" t="str">
        <f>LEFT(Table1[[#This Row],[Category and Sub-Category]],FIND("/",Table1[[#This Row],[Category and Sub-Category]])-1)</f>
        <v>theater</v>
      </c>
      <c r="R4105" t="str">
        <f>RIGHT(Table1[[#This Row],[Category and Sub-Category]],LEN(Table1[[#This Row],[Category and Sub-Category]])-FIND("/",Table1[[#This Row],[Category and Sub-Category]]))</f>
        <v>plays</v>
      </c>
      <c r="S4105" s="14">
        <f>(((Table1[[#This Row],[launched_at]]/60)/60)/24)+DATE(1970,1,1)</f>
        <v>42188.83293981482</v>
      </c>
      <c r="T4105" s="14">
        <f t="shared" si="64"/>
        <v>42242.772222222222</v>
      </c>
    </row>
    <row r="4106" spans="1:20" ht="43.5" x14ac:dyDescent="0.35">
      <c r="A4106">
        <v>4104</v>
      </c>
      <c r="B4106" s="1" t="s">
        <v>4100</v>
      </c>
      <c r="C4106" s="1" t="s">
        <v>8207</v>
      </c>
      <c r="D4106" s="6">
        <v>3000</v>
      </c>
      <c r="E4106" s="6">
        <v>641</v>
      </c>
      <c r="F4106" t="s">
        <v>8221</v>
      </c>
      <c r="G4106" t="s">
        <v>8226</v>
      </c>
      <c r="H4106" t="s">
        <v>8248</v>
      </c>
      <c r="I4106">
        <v>1477550434</v>
      </c>
      <c r="J4106">
        <v>1474958434</v>
      </c>
      <c r="K4106" t="b">
        <v>0</v>
      </c>
      <c r="L4106">
        <v>14</v>
      </c>
      <c r="M4106" t="b">
        <v>0</v>
      </c>
      <c r="N4106" t="s">
        <v>8271</v>
      </c>
      <c r="O4106" s="16">
        <f>Table1[[#This Row],[pledged]]/Table1[[#This Row],[goal]]*100</f>
        <v>21.366666666666667</v>
      </c>
      <c r="P4106" s="6">
        <f>IFERROR(Table1[[#This Row],[pledged]]/Table1[[#This Row],[backers_count]],0)</f>
        <v>45.785714285714285</v>
      </c>
      <c r="Q4106" t="str">
        <f>LEFT(Table1[[#This Row],[Category and Sub-Category]],FIND("/",Table1[[#This Row],[Category and Sub-Category]])-1)</f>
        <v>theater</v>
      </c>
      <c r="R4106" t="str">
        <f>RIGHT(Table1[[#This Row],[Category and Sub-Category]],LEN(Table1[[#This Row],[Category and Sub-Category]])-FIND("/",Table1[[#This Row],[Category and Sub-Category]]))</f>
        <v>plays</v>
      </c>
      <c r="S4106" s="14">
        <f>(((Table1[[#This Row],[launched_at]]/60)/60)/24)+DATE(1970,1,1)</f>
        <v>42640.278171296297</v>
      </c>
      <c r="T4106" s="14">
        <f t="shared" si="64"/>
        <v>42670.278171296297</v>
      </c>
    </row>
    <row r="4107" spans="1:20" ht="58" x14ac:dyDescent="0.35">
      <c r="A4107">
        <v>4105</v>
      </c>
      <c r="B4107" s="1" t="s">
        <v>4101</v>
      </c>
      <c r="C4107" s="1" t="s">
        <v>8208</v>
      </c>
      <c r="D4107" s="6">
        <v>33000</v>
      </c>
      <c r="E4107" s="6">
        <v>2300</v>
      </c>
      <c r="F4107" t="s">
        <v>8221</v>
      </c>
      <c r="G4107" t="s">
        <v>8238</v>
      </c>
      <c r="H4107" t="s">
        <v>8256</v>
      </c>
      <c r="I4107">
        <v>1482711309</v>
      </c>
      <c r="J4107">
        <v>1479860109</v>
      </c>
      <c r="K4107" t="b">
        <v>0</v>
      </c>
      <c r="L4107">
        <v>6</v>
      </c>
      <c r="M4107" t="b">
        <v>0</v>
      </c>
      <c r="N4107" t="s">
        <v>8271</v>
      </c>
      <c r="O4107" s="16">
        <f>Table1[[#This Row],[pledged]]/Table1[[#This Row],[goal]]*100</f>
        <v>6.9696969696969706</v>
      </c>
      <c r="P4107" s="6">
        <f>IFERROR(Table1[[#This Row],[pledged]]/Table1[[#This Row],[backers_count]],0)</f>
        <v>383.33333333333331</v>
      </c>
      <c r="Q4107" t="str">
        <f>LEFT(Table1[[#This Row],[Category and Sub-Category]],FIND("/",Table1[[#This Row],[Category and Sub-Category]])-1)</f>
        <v>theater</v>
      </c>
      <c r="R4107" t="str">
        <f>RIGHT(Table1[[#This Row],[Category and Sub-Category]],LEN(Table1[[#This Row],[Category and Sub-Category]])-FIND("/",Table1[[#This Row],[Category and Sub-Category]]))</f>
        <v>plays</v>
      </c>
      <c r="S4107" s="14">
        <f>(((Table1[[#This Row],[launched_at]]/60)/60)/24)+DATE(1970,1,1)</f>
        <v>42697.010520833333</v>
      </c>
      <c r="T4107" s="14">
        <f t="shared" si="64"/>
        <v>42730.010520833333</v>
      </c>
    </row>
    <row r="4108" spans="1:20" ht="43.5" x14ac:dyDescent="0.35">
      <c r="A4108">
        <v>4106</v>
      </c>
      <c r="B4108" s="1" t="s">
        <v>4102</v>
      </c>
      <c r="C4108" s="1" t="s">
        <v>8209</v>
      </c>
      <c r="D4108" s="6">
        <v>5000</v>
      </c>
      <c r="E4108" s="6">
        <v>3530</v>
      </c>
      <c r="F4108" t="s">
        <v>8221</v>
      </c>
      <c r="G4108" t="s">
        <v>8224</v>
      </c>
      <c r="H4108" t="s">
        <v>8246</v>
      </c>
      <c r="I4108">
        <v>1427936400</v>
      </c>
      <c r="J4108">
        <v>1424221866</v>
      </c>
      <c r="K4108" t="b">
        <v>0</v>
      </c>
      <c r="L4108">
        <v>33</v>
      </c>
      <c r="M4108" t="b">
        <v>0</v>
      </c>
      <c r="N4108" t="s">
        <v>8271</v>
      </c>
      <c r="O4108" s="16">
        <f>Table1[[#This Row],[pledged]]/Table1[[#This Row],[goal]]*100</f>
        <v>70.599999999999994</v>
      </c>
      <c r="P4108" s="6">
        <f>IFERROR(Table1[[#This Row],[pledged]]/Table1[[#This Row],[backers_count]],0)</f>
        <v>106.96969696969697</v>
      </c>
      <c r="Q4108" t="str">
        <f>LEFT(Table1[[#This Row],[Category and Sub-Category]],FIND("/",Table1[[#This Row],[Category and Sub-Category]])-1)</f>
        <v>theater</v>
      </c>
      <c r="R4108" t="str">
        <f>RIGHT(Table1[[#This Row],[Category and Sub-Category]],LEN(Table1[[#This Row],[Category and Sub-Category]])-FIND("/",Table1[[#This Row],[Category and Sub-Category]]))</f>
        <v>plays</v>
      </c>
      <c r="S4108" s="14">
        <f>(((Table1[[#This Row],[launched_at]]/60)/60)/24)+DATE(1970,1,1)</f>
        <v>42053.049375000002</v>
      </c>
      <c r="T4108" s="14">
        <f t="shared" si="64"/>
        <v>42096.041666666672</v>
      </c>
    </row>
    <row r="4109" spans="1:20" ht="43.5" x14ac:dyDescent="0.35">
      <c r="A4109">
        <v>4107</v>
      </c>
      <c r="B4109" s="1" t="s">
        <v>4103</v>
      </c>
      <c r="C4109" s="1" t="s">
        <v>8210</v>
      </c>
      <c r="D4109" s="6">
        <v>2000</v>
      </c>
      <c r="E4109" s="6">
        <v>41</v>
      </c>
      <c r="F4109" t="s">
        <v>8221</v>
      </c>
      <c r="G4109" t="s">
        <v>8224</v>
      </c>
      <c r="H4109" t="s">
        <v>8246</v>
      </c>
      <c r="I4109">
        <v>1411596001</v>
      </c>
      <c r="J4109">
        <v>1409608801</v>
      </c>
      <c r="K4109" t="b">
        <v>0</v>
      </c>
      <c r="L4109">
        <v>4</v>
      </c>
      <c r="M4109" t="b">
        <v>0</v>
      </c>
      <c r="N4109" t="s">
        <v>8271</v>
      </c>
      <c r="O4109" s="16">
        <f>Table1[[#This Row],[pledged]]/Table1[[#This Row],[goal]]*100</f>
        <v>2.0500000000000003</v>
      </c>
      <c r="P4109" s="6">
        <f>IFERROR(Table1[[#This Row],[pledged]]/Table1[[#This Row],[backers_count]],0)</f>
        <v>10.25</v>
      </c>
      <c r="Q4109" t="str">
        <f>LEFT(Table1[[#This Row],[Category and Sub-Category]],FIND("/",Table1[[#This Row],[Category and Sub-Category]])-1)</f>
        <v>theater</v>
      </c>
      <c r="R4109" t="str">
        <f>RIGHT(Table1[[#This Row],[Category and Sub-Category]],LEN(Table1[[#This Row],[Category and Sub-Category]])-FIND("/",Table1[[#This Row],[Category and Sub-Category]]))</f>
        <v>plays</v>
      </c>
      <c r="S4109" s="14">
        <f>(((Table1[[#This Row],[launched_at]]/60)/60)/24)+DATE(1970,1,1)</f>
        <v>41883.916678240741</v>
      </c>
      <c r="T4109" s="14">
        <f t="shared" si="64"/>
        <v>41906.916678240741</v>
      </c>
    </row>
    <row r="4110" spans="1:20" ht="43.5" x14ac:dyDescent="0.35">
      <c r="A4110">
        <v>4108</v>
      </c>
      <c r="B4110" s="1" t="s">
        <v>4104</v>
      </c>
      <c r="C4110" s="1" t="s">
        <v>8211</v>
      </c>
      <c r="D4110" s="6">
        <v>3000</v>
      </c>
      <c r="E4110" s="6">
        <v>59</v>
      </c>
      <c r="F4110" t="s">
        <v>8221</v>
      </c>
      <c r="G4110" t="s">
        <v>8224</v>
      </c>
      <c r="H4110" t="s">
        <v>8246</v>
      </c>
      <c r="I4110">
        <v>1488517200</v>
      </c>
      <c r="J4110">
        <v>1485909937</v>
      </c>
      <c r="K4110" t="b">
        <v>0</v>
      </c>
      <c r="L4110">
        <v>1</v>
      </c>
      <c r="M4110" t="b">
        <v>0</v>
      </c>
      <c r="N4110" t="s">
        <v>8271</v>
      </c>
      <c r="O4110" s="16">
        <f>Table1[[#This Row],[pledged]]/Table1[[#This Row],[goal]]*100</f>
        <v>1.9666666666666666</v>
      </c>
      <c r="P4110" s="6">
        <f>IFERROR(Table1[[#This Row],[pledged]]/Table1[[#This Row],[backers_count]],0)</f>
        <v>59</v>
      </c>
      <c r="Q4110" t="str">
        <f>LEFT(Table1[[#This Row],[Category and Sub-Category]],FIND("/",Table1[[#This Row],[Category and Sub-Category]])-1)</f>
        <v>theater</v>
      </c>
      <c r="R4110" t="str">
        <f>RIGHT(Table1[[#This Row],[Category and Sub-Category]],LEN(Table1[[#This Row],[Category and Sub-Category]])-FIND("/",Table1[[#This Row],[Category and Sub-Category]]))</f>
        <v>plays</v>
      </c>
      <c r="S4110" s="14">
        <f>(((Table1[[#This Row],[launched_at]]/60)/60)/24)+DATE(1970,1,1)</f>
        <v>42767.031678240746</v>
      </c>
      <c r="T4110" s="14">
        <f t="shared" si="64"/>
        <v>42797.208333333328</v>
      </c>
    </row>
    <row r="4111" spans="1:20" ht="43.5" x14ac:dyDescent="0.35">
      <c r="A4111">
        <v>4109</v>
      </c>
      <c r="B4111" s="1" t="s">
        <v>4105</v>
      </c>
      <c r="C4111" s="1" t="s">
        <v>8212</v>
      </c>
      <c r="D4111" s="6">
        <v>500</v>
      </c>
      <c r="E4111" s="6">
        <v>0</v>
      </c>
      <c r="F4111" t="s">
        <v>8221</v>
      </c>
      <c r="G4111" t="s">
        <v>8225</v>
      </c>
      <c r="H4111" t="s">
        <v>8247</v>
      </c>
      <c r="I4111">
        <v>1448805404</v>
      </c>
      <c r="J4111">
        <v>1446209804</v>
      </c>
      <c r="K4111" t="b">
        <v>0</v>
      </c>
      <c r="L4111">
        <v>0</v>
      </c>
      <c r="M4111" t="b">
        <v>0</v>
      </c>
      <c r="N4111" t="s">
        <v>8271</v>
      </c>
      <c r="O4111" s="16">
        <f>Table1[[#This Row],[pledged]]/Table1[[#This Row],[goal]]*100</f>
        <v>0</v>
      </c>
      <c r="P4111" s="6">
        <f>IFERROR(Table1[[#This Row],[pledged]]/Table1[[#This Row],[backers_count]],0)</f>
        <v>0</v>
      </c>
      <c r="Q4111" t="str">
        <f>LEFT(Table1[[#This Row],[Category and Sub-Category]],FIND("/",Table1[[#This Row],[Category and Sub-Category]])-1)</f>
        <v>theater</v>
      </c>
      <c r="R4111" t="str">
        <f>RIGHT(Table1[[#This Row],[Category and Sub-Category]],LEN(Table1[[#This Row],[Category and Sub-Category]])-FIND("/",Table1[[#This Row],[Category and Sub-Category]]))</f>
        <v>plays</v>
      </c>
      <c r="S4111" s="14">
        <f>(((Table1[[#This Row],[launched_at]]/60)/60)/24)+DATE(1970,1,1)</f>
        <v>42307.539398148147</v>
      </c>
      <c r="T4111" s="14">
        <f t="shared" si="64"/>
        <v>42337.581064814818</v>
      </c>
    </row>
    <row r="4112" spans="1:20" ht="43.5" x14ac:dyDescent="0.35">
      <c r="A4112">
        <v>4110</v>
      </c>
      <c r="B4112" s="1" t="s">
        <v>4106</v>
      </c>
      <c r="C4112" s="1" t="s">
        <v>8213</v>
      </c>
      <c r="D4112" s="6">
        <v>300</v>
      </c>
      <c r="E4112" s="6">
        <v>86</v>
      </c>
      <c r="F4112" t="s">
        <v>8221</v>
      </c>
      <c r="G4112" t="s">
        <v>8225</v>
      </c>
      <c r="H4112" t="s">
        <v>8247</v>
      </c>
      <c r="I4112">
        <v>1469113351</v>
      </c>
      <c r="J4112">
        <v>1463929351</v>
      </c>
      <c r="K4112" t="b">
        <v>0</v>
      </c>
      <c r="L4112">
        <v>6</v>
      </c>
      <c r="M4112" t="b">
        <v>0</v>
      </c>
      <c r="N4112" t="s">
        <v>8271</v>
      </c>
      <c r="O4112" s="16">
        <f>Table1[[#This Row],[pledged]]/Table1[[#This Row],[goal]]*100</f>
        <v>28.666666666666668</v>
      </c>
      <c r="P4112" s="6">
        <f>IFERROR(Table1[[#This Row],[pledged]]/Table1[[#This Row],[backers_count]],0)</f>
        <v>14.333333333333334</v>
      </c>
      <c r="Q4112" t="str">
        <f>LEFT(Table1[[#This Row],[Category and Sub-Category]],FIND("/",Table1[[#This Row],[Category and Sub-Category]])-1)</f>
        <v>theater</v>
      </c>
      <c r="R4112" t="str">
        <f>RIGHT(Table1[[#This Row],[Category and Sub-Category]],LEN(Table1[[#This Row],[Category and Sub-Category]])-FIND("/",Table1[[#This Row],[Category and Sub-Category]]))</f>
        <v>plays</v>
      </c>
      <c r="S4112" s="14">
        <f>(((Table1[[#This Row],[launched_at]]/60)/60)/24)+DATE(1970,1,1)</f>
        <v>42512.626747685179</v>
      </c>
      <c r="T4112" s="14">
        <f t="shared" si="64"/>
        <v>42572.626747685179</v>
      </c>
    </row>
    <row r="4113" spans="1:20" ht="43.5" x14ac:dyDescent="0.35">
      <c r="A4113">
        <v>4111</v>
      </c>
      <c r="B4113" s="1" t="s">
        <v>4107</v>
      </c>
      <c r="C4113" s="1" t="s">
        <v>8214</v>
      </c>
      <c r="D4113" s="6">
        <v>3000</v>
      </c>
      <c r="E4113" s="6">
        <v>94</v>
      </c>
      <c r="F4113" t="s">
        <v>8221</v>
      </c>
      <c r="G4113" t="s">
        <v>8224</v>
      </c>
      <c r="H4113" t="s">
        <v>8246</v>
      </c>
      <c r="I4113">
        <v>1424747740</v>
      </c>
      <c r="J4113">
        <v>1422155740</v>
      </c>
      <c r="K4113" t="b">
        <v>0</v>
      </c>
      <c r="L4113">
        <v>6</v>
      </c>
      <c r="M4113" t="b">
        <v>0</v>
      </c>
      <c r="N4113" t="s">
        <v>8271</v>
      </c>
      <c r="O4113" s="16">
        <f>Table1[[#This Row],[pledged]]/Table1[[#This Row],[goal]]*100</f>
        <v>3.1333333333333333</v>
      </c>
      <c r="P4113" s="6">
        <f>IFERROR(Table1[[#This Row],[pledged]]/Table1[[#This Row],[backers_count]],0)</f>
        <v>15.666666666666666</v>
      </c>
      <c r="Q4113" t="str">
        <f>LEFT(Table1[[#This Row],[Category and Sub-Category]],FIND("/",Table1[[#This Row],[Category and Sub-Category]])-1)</f>
        <v>theater</v>
      </c>
      <c r="R4113" t="str">
        <f>RIGHT(Table1[[#This Row],[Category and Sub-Category]],LEN(Table1[[#This Row],[Category and Sub-Category]])-FIND("/",Table1[[#This Row],[Category and Sub-Category]]))</f>
        <v>plays</v>
      </c>
      <c r="S4113" s="14">
        <f>(((Table1[[#This Row],[launched_at]]/60)/60)/24)+DATE(1970,1,1)</f>
        <v>42029.135879629626</v>
      </c>
      <c r="T4113" s="14">
        <f t="shared" si="64"/>
        <v>42059.135879629626</v>
      </c>
    </row>
    <row r="4114" spans="1:20" ht="43.5" x14ac:dyDescent="0.35">
      <c r="A4114">
        <v>4112</v>
      </c>
      <c r="B4114" s="1" t="s">
        <v>4108</v>
      </c>
      <c r="C4114" s="1" t="s">
        <v>6961</v>
      </c>
      <c r="D4114" s="6">
        <v>2500</v>
      </c>
      <c r="E4114" s="6">
        <v>1</v>
      </c>
      <c r="F4114" t="s">
        <v>8221</v>
      </c>
      <c r="G4114" t="s">
        <v>8241</v>
      </c>
      <c r="H4114" t="s">
        <v>8249</v>
      </c>
      <c r="I4114">
        <v>1456617600</v>
      </c>
      <c r="J4114">
        <v>1454280186</v>
      </c>
      <c r="K4114" t="b">
        <v>0</v>
      </c>
      <c r="L4114">
        <v>1</v>
      </c>
      <c r="M4114" t="b">
        <v>0</v>
      </c>
      <c r="N4114" t="s">
        <v>8271</v>
      </c>
      <c r="O4114" s="16">
        <f>Table1[[#This Row],[pledged]]/Table1[[#This Row],[goal]]*100</f>
        <v>0.04</v>
      </c>
      <c r="P4114" s="6">
        <f>IFERROR(Table1[[#This Row],[pledged]]/Table1[[#This Row],[backers_count]],0)</f>
        <v>1</v>
      </c>
      <c r="Q4114" t="str">
        <f>LEFT(Table1[[#This Row],[Category and Sub-Category]],FIND("/",Table1[[#This Row],[Category and Sub-Category]])-1)</f>
        <v>theater</v>
      </c>
      <c r="R4114" t="str">
        <f>RIGHT(Table1[[#This Row],[Category and Sub-Category]],LEN(Table1[[#This Row],[Category and Sub-Category]])-FIND("/",Table1[[#This Row],[Category and Sub-Category]]))</f>
        <v>plays</v>
      </c>
      <c r="S4114" s="14">
        <f>(((Table1[[#This Row],[launched_at]]/60)/60)/24)+DATE(1970,1,1)</f>
        <v>42400.946597222224</v>
      </c>
      <c r="T4114" s="14">
        <f t="shared" si="64"/>
        <v>42428</v>
      </c>
    </row>
    <row r="4115" spans="1:20" ht="43.5" x14ac:dyDescent="0.35">
      <c r="A4115">
        <v>4113</v>
      </c>
      <c r="B4115" s="1" t="s">
        <v>4109</v>
      </c>
      <c r="C4115" s="1" t="s">
        <v>8215</v>
      </c>
      <c r="D4115" s="6">
        <v>1500</v>
      </c>
      <c r="E4115" s="6">
        <v>3</v>
      </c>
      <c r="F4115" t="s">
        <v>8221</v>
      </c>
      <c r="G4115" t="s">
        <v>8224</v>
      </c>
      <c r="H4115" t="s">
        <v>8246</v>
      </c>
      <c r="I4115">
        <v>1452234840</v>
      </c>
      <c r="J4115">
        <v>1450619123</v>
      </c>
      <c r="K4115" t="b">
        <v>0</v>
      </c>
      <c r="L4115">
        <v>3</v>
      </c>
      <c r="M4115" t="b">
        <v>0</v>
      </c>
      <c r="N4115" t="s">
        <v>8271</v>
      </c>
      <c r="O4115" s="16">
        <f>Table1[[#This Row],[pledged]]/Table1[[#This Row],[goal]]*100</f>
        <v>0.2</v>
      </c>
      <c r="P4115" s="6">
        <f>IFERROR(Table1[[#This Row],[pledged]]/Table1[[#This Row],[backers_count]],0)</f>
        <v>1</v>
      </c>
      <c r="Q4115" t="str">
        <f>LEFT(Table1[[#This Row],[Category and Sub-Category]],FIND("/",Table1[[#This Row],[Category and Sub-Category]])-1)</f>
        <v>theater</v>
      </c>
      <c r="R4115" t="str">
        <f>RIGHT(Table1[[#This Row],[Category and Sub-Category]],LEN(Table1[[#This Row],[Category and Sub-Category]])-FIND("/",Table1[[#This Row],[Category and Sub-Category]]))</f>
        <v>plays</v>
      </c>
      <c r="S4115" s="14">
        <f>(((Table1[[#This Row],[launched_at]]/60)/60)/24)+DATE(1970,1,1)</f>
        <v>42358.573182870372</v>
      </c>
      <c r="T4115" s="14">
        <f t="shared" si="64"/>
        <v>42377.273611111115</v>
      </c>
    </row>
  </sheetData>
  <conditionalFormatting sqref="F2:F4115">
    <cfRule type="expression" dxfId="17" priority="2">
      <formula>$F2="live"</formula>
    </cfRule>
    <cfRule type="expression" dxfId="16" priority="3">
      <formula>$F2="failed"</formula>
    </cfRule>
    <cfRule type="expression" dxfId="15" priority="4">
      <formula>$F2="canceled"</formula>
    </cfRule>
    <cfRule type="expression" dxfId="14" priority="5">
      <formula>$F2="successful"</formula>
    </cfRule>
  </conditionalFormatting>
  <conditionalFormatting sqref="O2:O4115">
    <cfRule type="colorScale" priority="1">
      <colorScale>
        <cfvo type="min"/>
        <cfvo type="percentile" val="50"/>
        <cfvo type="num" val="200"/>
        <color rgb="FF6F0508"/>
        <color rgb="FF71FFB1"/>
        <color rgb="FF0069B8"/>
      </colorScale>
    </cfRule>
  </conditionalFormatting>
  <pageMargins left="0.7" right="0.7" top="0.75" bottom="0.75" header="0.3" footer="0.3"/>
  <pageSetup paperSize="9" orientation="portrait"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D5431-DB8C-4F20-B6CF-B1C800EC6AB8}">
  <sheetPr codeName="Sheet2"/>
  <dimension ref="A1:T2"/>
  <sheetViews>
    <sheetView showGridLines="0" topLeftCell="A7" zoomScaleNormal="100" workbookViewId="0">
      <selection activeCell="A26" sqref="A26"/>
    </sheetView>
  </sheetViews>
  <sheetFormatPr defaultRowHeight="14.5" x14ac:dyDescent="0.35"/>
  <cols>
    <col min="1" max="1" width="14.54296875" customWidth="1"/>
  </cols>
  <sheetData>
    <row r="1" spans="1:20" ht="14.5" customHeight="1" x14ac:dyDescent="0.35">
      <c r="A1" s="21" t="s">
        <v>8413</v>
      </c>
      <c r="B1" s="22"/>
      <c r="C1" s="22"/>
      <c r="D1" s="22"/>
      <c r="E1" s="22"/>
      <c r="F1" s="22"/>
      <c r="G1" s="22"/>
      <c r="H1" s="22"/>
      <c r="I1" s="22"/>
      <c r="J1" s="22"/>
      <c r="K1" s="22"/>
      <c r="L1" s="22"/>
      <c r="M1" s="22"/>
      <c r="N1" s="22"/>
      <c r="O1" s="22"/>
      <c r="P1" s="22"/>
      <c r="Q1" s="22"/>
      <c r="R1" s="22"/>
      <c r="S1" s="22"/>
      <c r="T1" s="23"/>
    </row>
    <row r="2" spans="1:20" ht="15" customHeight="1" thickBot="1" x14ac:dyDescent="0.4">
      <c r="A2" s="24"/>
      <c r="B2" s="25"/>
      <c r="C2" s="25"/>
      <c r="D2" s="25"/>
      <c r="E2" s="25"/>
      <c r="F2" s="25"/>
      <c r="G2" s="25"/>
      <c r="H2" s="25"/>
      <c r="I2" s="25"/>
      <c r="J2" s="25"/>
      <c r="K2" s="25"/>
      <c r="L2" s="25"/>
      <c r="M2" s="25"/>
      <c r="N2" s="25"/>
      <c r="O2" s="25"/>
      <c r="P2" s="25"/>
      <c r="Q2" s="25"/>
      <c r="R2" s="25"/>
      <c r="S2" s="25"/>
      <c r="T2" s="26"/>
    </row>
  </sheetData>
  <mergeCells count="1">
    <mergeCell ref="A1:T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A3A5B-6D11-4F3F-B00D-46004720001C}">
  <sheetPr codeName="Sheet3"/>
  <dimension ref="A1:F14"/>
  <sheetViews>
    <sheetView showGridLines="0" workbookViewId="0">
      <selection activeCell="F11" sqref="F11"/>
    </sheetView>
  </sheetViews>
  <sheetFormatPr defaultRowHeight="14.5" x14ac:dyDescent="0.35"/>
  <cols>
    <col min="1" max="1" width="12" bestFit="1" customWidth="1"/>
    <col min="2" max="2" width="15.26953125" bestFit="1" customWidth="1"/>
    <col min="3" max="3" width="5.453125" bestFit="1" customWidth="1"/>
    <col min="4" max="4" width="3.6328125" bestFit="1" customWidth="1"/>
    <col min="5" max="5" width="9.1796875" bestFit="1" customWidth="1"/>
    <col min="6" max="7" width="10.7265625" bestFit="1" customWidth="1"/>
  </cols>
  <sheetData>
    <row r="1" spans="1:6" x14ac:dyDescent="0.35">
      <c r="A1" s="3" t="s">
        <v>8223</v>
      </c>
      <c r="B1" t="s" vm="1">
        <v>8366</v>
      </c>
    </row>
    <row r="3" spans="1:6" x14ac:dyDescent="0.35">
      <c r="A3" s="9" t="s">
        <v>8365</v>
      </c>
      <c r="B3" s="9" t="s">
        <v>8309</v>
      </c>
      <c r="C3" s="10"/>
      <c r="D3" s="10"/>
      <c r="E3" s="10"/>
      <c r="F3" s="10"/>
    </row>
    <row r="4" spans="1:6" x14ac:dyDescent="0.35">
      <c r="A4" s="3" t="s">
        <v>8311</v>
      </c>
      <c r="B4" t="s">
        <v>8220</v>
      </c>
      <c r="C4" t="s">
        <v>8221</v>
      </c>
      <c r="D4" t="s">
        <v>8222</v>
      </c>
      <c r="E4" t="s">
        <v>8219</v>
      </c>
      <c r="F4" t="s">
        <v>8308</v>
      </c>
    </row>
    <row r="5" spans="1:6" x14ac:dyDescent="0.35">
      <c r="A5" s="18" t="s">
        <v>8313</v>
      </c>
      <c r="B5" s="19">
        <v>40</v>
      </c>
      <c r="C5" s="19">
        <v>180</v>
      </c>
      <c r="D5" s="19"/>
      <c r="E5" s="19">
        <v>300</v>
      </c>
      <c r="F5" s="19">
        <v>520</v>
      </c>
    </row>
    <row r="6" spans="1:6" x14ac:dyDescent="0.35">
      <c r="A6" s="18" t="s">
        <v>8339</v>
      </c>
      <c r="B6" s="19">
        <v>20</v>
      </c>
      <c r="C6" s="19">
        <v>140</v>
      </c>
      <c r="D6" s="19">
        <v>6</v>
      </c>
      <c r="E6" s="19">
        <v>34</v>
      </c>
      <c r="F6" s="19">
        <v>200</v>
      </c>
    </row>
    <row r="7" spans="1:6" x14ac:dyDescent="0.35">
      <c r="A7" s="18" t="s">
        <v>8336</v>
      </c>
      <c r="B7" s="19"/>
      <c r="C7" s="19">
        <v>140</v>
      </c>
      <c r="D7" s="19"/>
      <c r="E7" s="19">
        <v>80</v>
      </c>
      <c r="F7" s="19">
        <v>220</v>
      </c>
    </row>
    <row r="8" spans="1:6" x14ac:dyDescent="0.35">
      <c r="A8" s="18" t="s">
        <v>8334</v>
      </c>
      <c r="B8" s="19">
        <v>24</v>
      </c>
      <c r="C8" s="19"/>
      <c r="D8" s="19"/>
      <c r="E8" s="19"/>
      <c r="F8" s="19">
        <v>24</v>
      </c>
    </row>
    <row r="9" spans="1:6" x14ac:dyDescent="0.35">
      <c r="A9" s="18" t="s">
        <v>8328</v>
      </c>
      <c r="B9" s="19">
        <v>20</v>
      </c>
      <c r="C9" s="19">
        <v>120</v>
      </c>
      <c r="D9" s="19">
        <v>20</v>
      </c>
      <c r="E9" s="19">
        <v>540</v>
      </c>
      <c r="F9" s="19">
        <v>700</v>
      </c>
    </row>
    <row r="10" spans="1:6" x14ac:dyDescent="0.35">
      <c r="A10" s="18" t="s">
        <v>8341</v>
      </c>
      <c r="B10" s="19"/>
      <c r="C10" s="19">
        <v>117</v>
      </c>
      <c r="D10" s="19"/>
      <c r="E10" s="19">
        <v>103</v>
      </c>
      <c r="F10" s="19">
        <v>220</v>
      </c>
    </row>
    <row r="11" spans="1:6" x14ac:dyDescent="0.35">
      <c r="A11" s="18" t="s">
        <v>8325</v>
      </c>
      <c r="B11" s="19">
        <v>30</v>
      </c>
      <c r="C11" s="19">
        <v>127</v>
      </c>
      <c r="D11" s="19"/>
      <c r="E11" s="19">
        <v>80</v>
      </c>
      <c r="F11" s="19">
        <v>237</v>
      </c>
    </row>
    <row r="12" spans="1:6" x14ac:dyDescent="0.35">
      <c r="A12" s="18" t="s">
        <v>8322</v>
      </c>
      <c r="B12" s="19">
        <v>178</v>
      </c>
      <c r="C12" s="19">
        <v>213</v>
      </c>
      <c r="D12" s="19"/>
      <c r="E12" s="19">
        <v>209</v>
      </c>
      <c r="F12" s="19">
        <v>600</v>
      </c>
    </row>
    <row r="13" spans="1:6" x14ac:dyDescent="0.35">
      <c r="A13" s="18" t="s">
        <v>8320</v>
      </c>
      <c r="B13" s="19">
        <v>37</v>
      </c>
      <c r="C13" s="19">
        <v>493</v>
      </c>
      <c r="D13" s="19">
        <v>24</v>
      </c>
      <c r="E13" s="19">
        <v>839</v>
      </c>
      <c r="F13" s="19">
        <v>1393</v>
      </c>
    </row>
    <row r="14" spans="1:6" x14ac:dyDescent="0.35">
      <c r="A14" s="4" t="s">
        <v>8308</v>
      </c>
      <c r="B14" s="8">
        <v>349</v>
      </c>
      <c r="C14" s="8">
        <v>1530</v>
      </c>
      <c r="D14" s="8">
        <v>50</v>
      </c>
      <c r="E14" s="8">
        <v>2185</v>
      </c>
      <c r="F14"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5F9C2-7AEF-45F1-9858-84D8F5DDC0FF}">
  <sheetPr codeName="Sheet4"/>
  <dimension ref="A1:F47"/>
  <sheetViews>
    <sheetView showGridLines="0" workbookViewId="0">
      <selection activeCell="H3" sqref="H3"/>
    </sheetView>
  </sheetViews>
  <sheetFormatPr defaultRowHeight="14.5" x14ac:dyDescent="0.35"/>
  <cols>
    <col min="1" max="1" width="15.6328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3" t="s">
        <v>8223</v>
      </c>
      <c r="B1" t="s" vm="1">
        <v>8366</v>
      </c>
    </row>
    <row r="2" spans="1:6" x14ac:dyDescent="0.35">
      <c r="A2" s="3" t="s">
        <v>8364</v>
      </c>
      <c r="B2" t="s" vm="2">
        <v>8366</v>
      </c>
    </row>
    <row r="4" spans="1:6" x14ac:dyDescent="0.35">
      <c r="A4" s="9" t="s">
        <v>8365</v>
      </c>
      <c r="B4" s="9" t="s">
        <v>8309</v>
      </c>
    </row>
    <row r="5" spans="1:6" x14ac:dyDescent="0.35">
      <c r="A5" s="3" t="s">
        <v>8312</v>
      </c>
      <c r="B5" t="s">
        <v>8220</v>
      </c>
      <c r="C5" t="s">
        <v>8221</v>
      </c>
      <c r="D5" t="s">
        <v>8222</v>
      </c>
      <c r="E5" t="s">
        <v>8219</v>
      </c>
      <c r="F5" t="s">
        <v>8308</v>
      </c>
    </row>
    <row r="6" spans="1:6" x14ac:dyDescent="0.35">
      <c r="A6" s="18" t="s">
        <v>8319</v>
      </c>
      <c r="B6" s="27"/>
      <c r="C6" s="28">
        <v>100</v>
      </c>
      <c r="D6" s="28"/>
      <c r="E6" s="28"/>
      <c r="F6" s="29">
        <v>100</v>
      </c>
    </row>
    <row r="7" spans="1:6" x14ac:dyDescent="0.35">
      <c r="A7" s="18" t="s">
        <v>8347</v>
      </c>
      <c r="B7" s="27">
        <v>20</v>
      </c>
      <c r="C7" s="28"/>
      <c r="D7" s="28"/>
      <c r="E7" s="28"/>
      <c r="F7" s="29">
        <v>20</v>
      </c>
    </row>
    <row r="8" spans="1:6" x14ac:dyDescent="0.35">
      <c r="A8" s="18" t="s">
        <v>8335</v>
      </c>
      <c r="B8" s="27">
        <v>24</v>
      </c>
      <c r="C8" s="28"/>
      <c r="D8" s="28"/>
      <c r="E8" s="28"/>
      <c r="F8" s="29">
        <v>24</v>
      </c>
    </row>
    <row r="9" spans="1:6" x14ac:dyDescent="0.35">
      <c r="A9" s="18" t="s">
        <v>8361</v>
      </c>
      <c r="B9" s="27"/>
      <c r="C9" s="28">
        <v>40</v>
      </c>
      <c r="D9" s="28"/>
      <c r="E9" s="28"/>
      <c r="F9" s="29">
        <v>40</v>
      </c>
    </row>
    <row r="10" spans="1:6" x14ac:dyDescent="0.35">
      <c r="A10" s="18" t="s">
        <v>8357</v>
      </c>
      <c r="B10" s="27"/>
      <c r="C10" s="28"/>
      <c r="D10" s="28"/>
      <c r="E10" s="28">
        <v>40</v>
      </c>
      <c r="F10" s="29">
        <v>40</v>
      </c>
    </row>
    <row r="11" spans="1:6" x14ac:dyDescent="0.35">
      <c r="A11" s="18" t="s">
        <v>8318</v>
      </c>
      <c r="B11" s="27"/>
      <c r="C11" s="28"/>
      <c r="D11" s="28"/>
      <c r="E11" s="28">
        <v>180</v>
      </c>
      <c r="F11" s="29">
        <v>180</v>
      </c>
    </row>
    <row r="12" spans="1:6" x14ac:dyDescent="0.35">
      <c r="A12" s="18" t="s">
        <v>8317</v>
      </c>
      <c r="B12" s="27"/>
      <c r="C12" s="28">
        <v>80</v>
      </c>
      <c r="D12" s="28"/>
      <c r="E12" s="28"/>
      <c r="F12" s="29">
        <v>80</v>
      </c>
    </row>
    <row r="13" spans="1:6" x14ac:dyDescent="0.35">
      <c r="A13" s="18" t="s">
        <v>8333</v>
      </c>
      <c r="B13" s="27"/>
      <c r="C13" s="28"/>
      <c r="D13" s="28"/>
      <c r="E13" s="28">
        <v>40</v>
      </c>
      <c r="F13" s="29">
        <v>40</v>
      </c>
    </row>
    <row r="14" spans="1:6" x14ac:dyDescent="0.35">
      <c r="A14" s="18" t="s">
        <v>8350</v>
      </c>
      <c r="B14" s="27"/>
      <c r="C14" s="28">
        <v>40</v>
      </c>
      <c r="D14" s="28">
        <v>20</v>
      </c>
      <c r="E14" s="28"/>
      <c r="F14" s="29">
        <v>60</v>
      </c>
    </row>
    <row r="15" spans="1:6" x14ac:dyDescent="0.35">
      <c r="A15" s="18" t="s">
        <v>8327</v>
      </c>
      <c r="B15" s="27"/>
      <c r="C15" s="28">
        <v>40</v>
      </c>
      <c r="D15" s="28"/>
      <c r="E15" s="28"/>
      <c r="F15" s="29">
        <v>40</v>
      </c>
    </row>
    <row r="16" spans="1:6" x14ac:dyDescent="0.35">
      <c r="A16" s="18" t="s">
        <v>8340</v>
      </c>
      <c r="B16" s="27">
        <v>20</v>
      </c>
      <c r="C16" s="28">
        <v>120</v>
      </c>
      <c r="D16" s="28"/>
      <c r="E16" s="28"/>
      <c r="F16" s="29">
        <v>140</v>
      </c>
    </row>
    <row r="17" spans="1:6" x14ac:dyDescent="0.35">
      <c r="A17" s="18" t="s">
        <v>8351</v>
      </c>
      <c r="B17" s="27"/>
      <c r="C17" s="28">
        <v>20</v>
      </c>
      <c r="D17" s="28"/>
      <c r="E17" s="28"/>
      <c r="F17" s="29">
        <v>20</v>
      </c>
    </row>
    <row r="18" spans="1:6" x14ac:dyDescent="0.35">
      <c r="A18" s="18" t="s">
        <v>8352</v>
      </c>
      <c r="B18" s="27"/>
      <c r="C18" s="28"/>
      <c r="D18" s="28"/>
      <c r="E18" s="28">
        <v>140</v>
      </c>
      <c r="F18" s="29">
        <v>140</v>
      </c>
    </row>
    <row r="19" spans="1:6" x14ac:dyDescent="0.35">
      <c r="A19" s="18" t="s">
        <v>8332</v>
      </c>
      <c r="B19" s="27"/>
      <c r="C19" s="28">
        <v>20</v>
      </c>
      <c r="D19" s="28"/>
      <c r="E19" s="28">
        <v>140</v>
      </c>
      <c r="F19" s="29">
        <v>160</v>
      </c>
    </row>
    <row r="20" spans="1:6" x14ac:dyDescent="0.35">
      <c r="A20" s="18" t="s">
        <v>8331</v>
      </c>
      <c r="B20" s="27"/>
      <c r="C20" s="28">
        <v>60</v>
      </c>
      <c r="D20" s="28"/>
      <c r="E20" s="28"/>
      <c r="F20" s="29">
        <v>60</v>
      </c>
    </row>
    <row r="21" spans="1:6" x14ac:dyDescent="0.35">
      <c r="A21" s="18" t="s">
        <v>8359</v>
      </c>
      <c r="B21" s="27"/>
      <c r="C21" s="28">
        <v>11</v>
      </c>
      <c r="D21" s="28"/>
      <c r="E21" s="28">
        <v>9</v>
      </c>
      <c r="F21" s="29">
        <v>20</v>
      </c>
    </row>
    <row r="22" spans="1:6" x14ac:dyDescent="0.35">
      <c r="A22" s="18" t="s">
        <v>8330</v>
      </c>
      <c r="B22" s="27"/>
      <c r="C22" s="28"/>
      <c r="D22" s="28"/>
      <c r="E22" s="28">
        <v>20</v>
      </c>
      <c r="F22" s="29">
        <v>20</v>
      </c>
    </row>
    <row r="23" spans="1:6" x14ac:dyDescent="0.35">
      <c r="A23" s="18" t="s">
        <v>8338</v>
      </c>
      <c r="B23" s="27"/>
      <c r="C23" s="28">
        <v>40</v>
      </c>
      <c r="D23" s="28"/>
      <c r="E23" s="28"/>
      <c r="F23" s="29">
        <v>40</v>
      </c>
    </row>
    <row r="24" spans="1:6" x14ac:dyDescent="0.35">
      <c r="A24" s="18" t="s">
        <v>8362</v>
      </c>
      <c r="B24" s="27">
        <v>20</v>
      </c>
      <c r="C24" s="28">
        <v>60</v>
      </c>
      <c r="D24" s="28"/>
      <c r="E24" s="28">
        <v>60</v>
      </c>
      <c r="F24" s="29">
        <v>140</v>
      </c>
    </row>
    <row r="25" spans="1:6" x14ac:dyDescent="0.35">
      <c r="A25" s="18" t="s">
        <v>8346</v>
      </c>
      <c r="B25" s="27"/>
      <c r="C25" s="28">
        <v>20</v>
      </c>
      <c r="D25" s="28"/>
      <c r="E25" s="28"/>
      <c r="F25" s="29">
        <v>20</v>
      </c>
    </row>
    <row r="26" spans="1:6" x14ac:dyDescent="0.35">
      <c r="A26" s="18" t="s">
        <v>8326</v>
      </c>
      <c r="B26" s="27"/>
      <c r="C26" s="28"/>
      <c r="D26" s="28"/>
      <c r="E26" s="28">
        <v>60</v>
      </c>
      <c r="F26" s="29">
        <v>60</v>
      </c>
    </row>
    <row r="27" spans="1:6" x14ac:dyDescent="0.35">
      <c r="A27" s="18" t="s">
        <v>8353</v>
      </c>
      <c r="B27" s="27"/>
      <c r="C27" s="28">
        <v>20</v>
      </c>
      <c r="D27" s="28"/>
      <c r="E27" s="28"/>
      <c r="F27" s="29">
        <v>20</v>
      </c>
    </row>
    <row r="28" spans="1:6" x14ac:dyDescent="0.35">
      <c r="A28" s="18" t="s">
        <v>8342</v>
      </c>
      <c r="B28" s="27"/>
      <c r="C28" s="28">
        <v>57</v>
      </c>
      <c r="D28" s="28"/>
      <c r="E28" s="28">
        <v>103</v>
      </c>
      <c r="F28" s="29">
        <v>160</v>
      </c>
    </row>
    <row r="29" spans="1:6" x14ac:dyDescent="0.35">
      <c r="A29" s="18" t="s">
        <v>8348</v>
      </c>
      <c r="B29" s="27"/>
      <c r="C29" s="28">
        <v>20</v>
      </c>
      <c r="D29" s="28"/>
      <c r="E29" s="28"/>
      <c r="F29" s="29">
        <v>20</v>
      </c>
    </row>
    <row r="30" spans="1:6" x14ac:dyDescent="0.35">
      <c r="A30" s="18" t="s">
        <v>8321</v>
      </c>
      <c r="B30" s="27"/>
      <c r="C30" s="28">
        <v>353</v>
      </c>
      <c r="D30" s="28">
        <v>19</v>
      </c>
      <c r="E30" s="28">
        <v>694</v>
      </c>
      <c r="F30" s="29">
        <v>1066</v>
      </c>
    </row>
    <row r="31" spans="1:6" x14ac:dyDescent="0.35">
      <c r="A31" s="18" t="s">
        <v>8349</v>
      </c>
      <c r="B31" s="27"/>
      <c r="C31" s="28"/>
      <c r="D31" s="28"/>
      <c r="E31" s="28">
        <v>40</v>
      </c>
      <c r="F31" s="29">
        <v>40</v>
      </c>
    </row>
    <row r="32" spans="1:6" x14ac:dyDescent="0.35">
      <c r="A32" s="18" t="s">
        <v>8345</v>
      </c>
      <c r="B32" s="27"/>
      <c r="C32" s="28"/>
      <c r="D32" s="28"/>
      <c r="E32" s="28">
        <v>20</v>
      </c>
      <c r="F32" s="29">
        <v>20</v>
      </c>
    </row>
    <row r="33" spans="1:6" x14ac:dyDescent="0.35">
      <c r="A33" s="18" t="s">
        <v>8356</v>
      </c>
      <c r="B33" s="27"/>
      <c r="C33" s="28">
        <v>20</v>
      </c>
      <c r="D33" s="28"/>
      <c r="E33" s="28"/>
      <c r="F33" s="29">
        <v>20</v>
      </c>
    </row>
    <row r="34" spans="1:6" x14ac:dyDescent="0.35">
      <c r="A34" s="18" t="s">
        <v>8329</v>
      </c>
      <c r="B34" s="27"/>
      <c r="C34" s="28"/>
      <c r="D34" s="28"/>
      <c r="E34" s="28">
        <v>260</v>
      </c>
      <c r="F34" s="29">
        <v>260</v>
      </c>
    </row>
    <row r="35" spans="1:6" x14ac:dyDescent="0.35">
      <c r="A35" s="18" t="s">
        <v>8316</v>
      </c>
      <c r="B35" s="27">
        <v>40</v>
      </c>
      <c r="C35" s="28"/>
      <c r="D35" s="28"/>
      <c r="E35" s="28"/>
      <c r="F35" s="29">
        <v>40</v>
      </c>
    </row>
    <row r="36" spans="1:6" x14ac:dyDescent="0.35">
      <c r="A36" s="18" t="s">
        <v>8315</v>
      </c>
      <c r="B36" s="27"/>
      <c r="C36" s="28"/>
      <c r="D36" s="28"/>
      <c r="E36" s="28">
        <v>60</v>
      </c>
      <c r="F36" s="29">
        <v>60</v>
      </c>
    </row>
    <row r="37" spans="1:6" x14ac:dyDescent="0.35">
      <c r="A37" s="18" t="s">
        <v>8355</v>
      </c>
      <c r="B37" s="27"/>
      <c r="C37" s="28"/>
      <c r="D37" s="28">
        <v>6</v>
      </c>
      <c r="E37" s="28">
        <v>34</v>
      </c>
      <c r="F37" s="29">
        <v>40</v>
      </c>
    </row>
    <row r="38" spans="1:6" x14ac:dyDescent="0.35">
      <c r="A38" s="18" t="s">
        <v>8358</v>
      </c>
      <c r="B38" s="27">
        <v>18</v>
      </c>
      <c r="C38" s="28">
        <v>2</v>
      </c>
      <c r="D38" s="28"/>
      <c r="E38" s="28">
        <v>40</v>
      </c>
      <c r="F38" s="29">
        <v>60</v>
      </c>
    </row>
    <row r="39" spans="1:6" x14ac:dyDescent="0.35">
      <c r="A39" s="18" t="s">
        <v>8360</v>
      </c>
      <c r="B39" s="27">
        <v>17</v>
      </c>
      <c r="C39" s="28">
        <v>80</v>
      </c>
      <c r="D39" s="28">
        <v>5</v>
      </c>
      <c r="E39" s="28">
        <v>85</v>
      </c>
      <c r="F39" s="29">
        <v>187</v>
      </c>
    </row>
    <row r="40" spans="1:6" x14ac:dyDescent="0.35">
      <c r="A40" s="18" t="s">
        <v>8354</v>
      </c>
      <c r="B40" s="27"/>
      <c r="C40" s="28"/>
      <c r="D40" s="28"/>
      <c r="E40" s="28">
        <v>80</v>
      </c>
      <c r="F40" s="29">
        <v>80</v>
      </c>
    </row>
    <row r="41" spans="1:6" x14ac:dyDescent="0.35">
      <c r="A41" s="18" t="s">
        <v>8314</v>
      </c>
      <c r="B41" s="27"/>
      <c r="C41" s="28"/>
      <c r="D41" s="28"/>
      <c r="E41" s="28">
        <v>60</v>
      </c>
      <c r="F41" s="29">
        <v>60</v>
      </c>
    </row>
    <row r="42" spans="1:6" x14ac:dyDescent="0.35">
      <c r="A42" s="18" t="s">
        <v>8344</v>
      </c>
      <c r="B42" s="27">
        <v>10</v>
      </c>
      <c r="C42" s="28">
        <v>47</v>
      </c>
      <c r="D42" s="28"/>
      <c r="E42" s="28"/>
      <c r="F42" s="29">
        <v>57</v>
      </c>
    </row>
    <row r="43" spans="1:6" x14ac:dyDescent="0.35">
      <c r="A43" s="18" t="s">
        <v>8337</v>
      </c>
      <c r="B43" s="27"/>
      <c r="C43" s="28">
        <v>100</v>
      </c>
      <c r="D43" s="28"/>
      <c r="E43" s="28"/>
      <c r="F43" s="29">
        <v>100</v>
      </c>
    </row>
    <row r="44" spans="1:6" x14ac:dyDescent="0.35">
      <c r="A44" s="18" t="s">
        <v>8324</v>
      </c>
      <c r="B44" s="27">
        <v>60</v>
      </c>
      <c r="C44" s="28">
        <v>120</v>
      </c>
      <c r="D44" s="28"/>
      <c r="E44" s="28">
        <v>20</v>
      </c>
      <c r="F44" s="29">
        <v>200</v>
      </c>
    </row>
    <row r="45" spans="1:6" x14ac:dyDescent="0.35">
      <c r="A45" s="18" t="s">
        <v>8323</v>
      </c>
      <c r="B45" s="27">
        <v>100</v>
      </c>
      <c r="C45" s="28">
        <v>60</v>
      </c>
      <c r="D45" s="28"/>
      <c r="E45" s="28"/>
      <c r="F45" s="29">
        <v>160</v>
      </c>
    </row>
    <row r="46" spans="1:6" x14ac:dyDescent="0.35">
      <c r="A46" s="18" t="s">
        <v>8343</v>
      </c>
      <c r="B46" s="27">
        <v>20</v>
      </c>
      <c r="C46" s="28"/>
      <c r="D46" s="28"/>
      <c r="E46" s="28"/>
      <c r="F46" s="29">
        <v>20</v>
      </c>
    </row>
    <row r="47" spans="1:6" x14ac:dyDescent="0.35">
      <c r="A47" s="4" t="s">
        <v>8308</v>
      </c>
      <c r="B47" s="7">
        <v>349</v>
      </c>
      <c r="C47" s="7">
        <v>1530</v>
      </c>
      <c r="D47" s="7">
        <v>50</v>
      </c>
      <c r="E47" s="7">
        <v>2185</v>
      </c>
      <c r="F47"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29284-471F-4A3B-8337-CEF3C097BFEF}">
  <sheetPr codeName="Sheet5"/>
  <dimension ref="A1:E18"/>
  <sheetViews>
    <sheetView showGridLines="0" workbookViewId="0">
      <selection activeCell="D22" sqref="D22"/>
    </sheetView>
  </sheetViews>
  <sheetFormatPr defaultRowHeight="14.5" x14ac:dyDescent="0.35"/>
  <cols>
    <col min="1" max="1" width="14.1796875" bestFit="1" customWidth="1"/>
    <col min="2" max="2" width="15.26953125" bestFit="1" customWidth="1"/>
    <col min="3" max="3" width="5.453125" bestFit="1" customWidth="1"/>
    <col min="4" max="4" width="9.1796875" bestFit="1" customWidth="1"/>
    <col min="5" max="7" width="10.7265625" bestFit="1" customWidth="1"/>
  </cols>
  <sheetData>
    <row r="1" spans="1:5" x14ac:dyDescent="0.35">
      <c r="A1" s="3" t="s">
        <v>8364</v>
      </c>
      <c r="B1" t="s" vm="4">
        <v>8366</v>
      </c>
    </row>
    <row r="2" spans="1:5" x14ac:dyDescent="0.35">
      <c r="A2" s="3" t="s">
        <v>8223</v>
      </c>
      <c r="B2" t="s" vm="3">
        <v>8366</v>
      </c>
    </row>
    <row r="4" spans="1:5" x14ac:dyDescent="0.35">
      <c r="A4" s="3" t="s">
        <v>8365</v>
      </c>
      <c r="B4" s="3" t="s">
        <v>8309</v>
      </c>
    </row>
    <row r="5" spans="1:5" x14ac:dyDescent="0.35">
      <c r="A5" s="3" t="s">
        <v>8390</v>
      </c>
      <c r="B5" t="s">
        <v>8220</v>
      </c>
      <c r="C5" t="s">
        <v>8221</v>
      </c>
      <c r="D5" t="s">
        <v>8219</v>
      </c>
      <c r="E5" t="s">
        <v>8308</v>
      </c>
    </row>
    <row r="6" spans="1:5" x14ac:dyDescent="0.35">
      <c r="A6" s="4" t="s">
        <v>8377</v>
      </c>
      <c r="B6" s="7">
        <v>34</v>
      </c>
      <c r="C6" s="7">
        <v>149</v>
      </c>
      <c r="D6" s="7">
        <v>182</v>
      </c>
      <c r="E6" s="7">
        <v>365</v>
      </c>
    </row>
    <row r="7" spans="1:5" x14ac:dyDescent="0.35">
      <c r="A7" s="4" t="s">
        <v>8378</v>
      </c>
      <c r="B7" s="7">
        <v>27</v>
      </c>
      <c r="C7" s="7">
        <v>106</v>
      </c>
      <c r="D7" s="7">
        <v>202</v>
      </c>
      <c r="E7" s="7">
        <v>335</v>
      </c>
    </row>
    <row r="8" spans="1:5" x14ac:dyDescent="0.35">
      <c r="A8" s="4" t="s">
        <v>8379</v>
      </c>
      <c r="B8" s="7">
        <v>28</v>
      </c>
      <c r="C8" s="7">
        <v>108</v>
      </c>
      <c r="D8" s="7">
        <v>180</v>
      </c>
      <c r="E8" s="7">
        <v>316</v>
      </c>
    </row>
    <row r="9" spans="1:5" x14ac:dyDescent="0.35">
      <c r="A9" s="4" t="s">
        <v>8380</v>
      </c>
      <c r="B9" s="7">
        <v>27</v>
      </c>
      <c r="C9" s="7">
        <v>102</v>
      </c>
      <c r="D9" s="7">
        <v>192</v>
      </c>
      <c r="E9" s="7">
        <v>321</v>
      </c>
    </row>
    <row r="10" spans="1:5" x14ac:dyDescent="0.35">
      <c r="A10" s="4" t="s">
        <v>8370</v>
      </c>
      <c r="B10" s="7">
        <v>26</v>
      </c>
      <c r="C10" s="7">
        <v>126</v>
      </c>
      <c r="D10" s="7">
        <v>234</v>
      </c>
      <c r="E10" s="7">
        <v>386</v>
      </c>
    </row>
    <row r="11" spans="1:5" x14ac:dyDescent="0.35">
      <c r="A11" s="4" t="s">
        <v>8381</v>
      </c>
      <c r="B11" s="7">
        <v>27</v>
      </c>
      <c r="C11" s="7">
        <v>147</v>
      </c>
      <c r="D11" s="7">
        <v>211</v>
      </c>
      <c r="E11" s="7">
        <v>385</v>
      </c>
    </row>
    <row r="12" spans="1:5" x14ac:dyDescent="0.35">
      <c r="A12" s="4" t="s">
        <v>8371</v>
      </c>
      <c r="B12" s="7">
        <v>43</v>
      </c>
      <c r="C12" s="7">
        <v>150</v>
      </c>
      <c r="D12" s="7">
        <v>194</v>
      </c>
      <c r="E12" s="7">
        <v>387</v>
      </c>
    </row>
    <row r="13" spans="1:5" x14ac:dyDescent="0.35">
      <c r="A13" s="4" t="s">
        <v>8372</v>
      </c>
      <c r="B13" s="7">
        <v>33</v>
      </c>
      <c r="C13" s="7">
        <v>134</v>
      </c>
      <c r="D13" s="7">
        <v>166</v>
      </c>
      <c r="E13" s="7">
        <v>333</v>
      </c>
    </row>
    <row r="14" spans="1:5" x14ac:dyDescent="0.35">
      <c r="A14" s="4" t="s">
        <v>8373</v>
      </c>
      <c r="B14" s="7">
        <v>24</v>
      </c>
      <c r="C14" s="7">
        <v>127</v>
      </c>
      <c r="D14" s="7">
        <v>147</v>
      </c>
      <c r="E14" s="7">
        <v>298</v>
      </c>
    </row>
    <row r="15" spans="1:5" x14ac:dyDescent="0.35">
      <c r="A15" s="4" t="s">
        <v>8374</v>
      </c>
      <c r="B15" s="7">
        <v>20</v>
      </c>
      <c r="C15" s="7">
        <v>149</v>
      </c>
      <c r="D15" s="7">
        <v>183</v>
      </c>
      <c r="E15" s="7">
        <v>352</v>
      </c>
    </row>
    <row r="16" spans="1:5" x14ac:dyDescent="0.35">
      <c r="A16" s="4" t="s">
        <v>8375</v>
      </c>
      <c r="B16" s="7">
        <v>37</v>
      </c>
      <c r="C16" s="7">
        <v>114</v>
      </c>
      <c r="D16" s="7">
        <v>183</v>
      </c>
      <c r="E16" s="7">
        <v>334</v>
      </c>
    </row>
    <row r="17" spans="1:5" x14ac:dyDescent="0.35">
      <c r="A17" s="4" t="s">
        <v>8382</v>
      </c>
      <c r="B17" s="7">
        <v>23</v>
      </c>
      <c r="C17" s="7">
        <v>118</v>
      </c>
      <c r="D17" s="7">
        <v>111</v>
      </c>
      <c r="E17" s="7">
        <v>252</v>
      </c>
    </row>
    <row r="18" spans="1:5" x14ac:dyDescent="0.35">
      <c r="A18" s="4" t="s">
        <v>8308</v>
      </c>
      <c r="B18" s="7">
        <v>349</v>
      </c>
      <c r="C18" s="7">
        <v>1530</v>
      </c>
      <c r="D18" s="7">
        <v>2185</v>
      </c>
      <c r="E18" s="7">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57A48-1EBD-4AD5-9F92-7015A3D67724}">
  <sheetPr codeName="Sheet6"/>
  <dimension ref="A1:H14"/>
  <sheetViews>
    <sheetView showGridLines="0" tabSelected="1" workbookViewId="0">
      <selection activeCell="F2" activeCellId="1" sqref="A2:A14 F2:H14"/>
    </sheetView>
  </sheetViews>
  <sheetFormatPr defaultRowHeight="14.5" x14ac:dyDescent="0.35"/>
  <cols>
    <col min="1" max="1" width="26.81640625" bestFit="1"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ht="15" thickBot="1" x14ac:dyDescent="0.4"/>
    <row r="2" spans="1:8" x14ac:dyDescent="0.35">
      <c r="A2" s="30" t="s">
        <v>8391</v>
      </c>
      <c r="B2" s="31" t="s">
        <v>8392</v>
      </c>
      <c r="C2" s="31" t="s">
        <v>8393</v>
      </c>
      <c r="D2" s="31" t="s">
        <v>8394</v>
      </c>
      <c r="E2" s="31" t="s">
        <v>8395</v>
      </c>
      <c r="F2" s="31" t="s">
        <v>8396</v>
      </c>
      <c r="G2" s="31" t="s">
        <v>8397</v>
      </c>
      <c r="H2" s="32" t="s">
        <v>8398</v>
      </c>
    </row>
    <row r="3" spans="1:8" x14ac:dyDescent="0.35">
      <c r="A3" s="33" t="s">
        <v>8399</v>
      </c>
      <c r="B3" s="34">
        <f>COUNTIFS(Table1[state],"successful",Table1[goal],"&lt;1000")</f>
        <v>322</v>
      </c>
      <c r="C3" s="34">
        <f>COUNTIFS(Table1[state],"failed",Table1[goal],"&lt;1000")</f>
        <v>113</v>
      </c>
      <c r="D3" s="34">
        <f>COUNTIFS(Table1[state],"canceled",Table1[goal],"&lt;1000")</f>
        <v>18</v>
      </c>
      <c r="E3" s="34">
        <f>SUM(B3:D3)</f>
        <v>453</v>
      </c>
      <c r="F3" s="37">
        <f>B3/E3</f>
        <v>0.71081677704194257</v>
      </c>
      <c r="G3" s="37">
        <f>C3/E3</f>
        <v>0.24944812362030905</v>
      </c>
      <c r="H3" s="38">
        <f>D3/E3</f>
        <v>3.9735099337748346E-2</v>
      </c>
    </row>
    <row r="4" spans="1:8" x14ac:dyDescent="0.35">
      <c r="A4" s="33" t="s">
        <v>8400</v>
      </c>
      <c r="B4" s="34">
        <f>COUNTIFS(Table1[state],"successful",Table1[goal],"&gt;1000",Table1[goal],"&gt;=4999")</f>
        <v>932</v>
      </c>
      <c r="C4" s="34">
        <f>COUNTIFS(Table1[state],"failed",Table1[goal],"&gt;=1000",Table1[goal],"&lt;=4999")</f>
        <v>420</v>
      </c>
      <c r="D4" s="34">
        <f>COUNTIFS(Table1[state],"canceled",Table1[goal],"&gt;1000",Table1[goal],"&lt;4999")</f>
        <v>52</v>
      </c>
      <c r="E4" s="34">
        <f t="shared" ref="E4:E13" si="0">SUM(B4:D4)</f>
        <v>1404</v>
      </c>
      <c r="F4" s="37">
        <f t="shared" ref="F4:F14" si="1">B4/E4</f>
        <v>0.66381766381766383</v>
      </c>
      <c r="G4" s="37">
        <f t="shared" ref="G4:G14" si="2">C4/E4</f>
        <v>0.29914529914529914</v>
      </c>
      <c r="H4" s="38">
        <f t="shared" ref="H4:H14" si="3">D4/E4</f>
        <v>3.7037037037037035E-2</v>
      </c>
    </row>
    <row r="5" spans="1:8" x14ac:dyDescent="0.35">
      <c r="A5" s="33" t="s">
        <v>8401</v>
      </c>
      <c r="B5" s="34">
        <f>COUNTIFS(Table1[state],"successful",Table1[goal],"&gt;=5000",Table1[goal],"&lt;=9999")</f>
        <v>381</v>
      </c>
      <c r="C5" s="34">
        <f>COUNTIFS(Table1[state],"failed",Table1[goal],"&gt;=5000",Table1[goal],"&lt;=9999")</f>
        <v>283</v>
      </c>
      <c r="D5" s="34">
        <f>COUNTIFS(Table1[state],"canceled",Table1[goal],"&gt;=5000",Table1[goal],"&lt;=9999")</f>
        <v>52</v>
      </c>
      <c r="E5" s="34">
        <f t="shared" si="0"/>
        <v>716</v>
      </c>
      <c r="F5" s="37">
        <f t="shared" si="1"/>
        <v>0.53212290502793291</v>
      </c>
      <c r="G5" s="37">
        <f t="shared" si="2"/>
        <v>0.39525139664804471</v>
      </c>
      <c r="H5" s="38">
        <f t="shared" si="3"/>
        <v>7.2625698324022353E-2</v>
      </c>
    </row>
    <row r="6" spans="1:8" x14ac:dyDescent="0.35">
      <c r="A6" s="33" t="s">
        <v>8402</v>
      </c>
      <c r="B6" s="34">
        <f>COUNTIFS(Table1[state],"successful",Table1[goal],"&gt;=10000",Table1[goal],"&lt;=14999")</f>
        <v>168</v>
      </c>
      <c r="C6" s="34">
        <f>COUNTIFS(Table1[state],"failed",Table1[goal],"&gt;=10000",Table1[goal],"&lt;=14999")</f>
        <v>144</v>
      </c>
      <c r="D6" s="34">
        <f>COUNTIFS(Table1[state],"canceled",Table1[goal],"&gt;=10000",Table1[goal],"&lt;=14999")</f>
        <v>40</v>
      </c>
      <c r="E6" s="34">
        <f t="shared" si="0"/>
        <v>352</v>
      </c>
      <c r="F6" s="37">
        <f t="shared" si="1"/>
        <v>0.47727272727272729</v>
      </c>
      <c r="G6" s="37">
        <f t="shared" si="2"/>
        <v>0.40909090909090912</v>
      </c>
      <c r="H6" s="38">
        <f t="shared" si="3"/>
        <v>0.11363636363636363</v>
      </c>
    </row>
    <row r="7" spans="1:8" x14ac:dyDescent="0.35">
      <c r="A7" s="33" t="s">
        <v>8403</v>
      </c>
      <c r="B7" s="34">
        <f>COUNTIFS(Table1[state],"successful",Table1[goal],"&gt;=15000",Table1[goal],"&lt;=19999")</f>
        <v>94</v>
      </c>
      <c r="C7" s="34">
        <f>COUNTIFS(Table1[state],"failed",Table1[goal],"&gt;=15000",Table1[goal],"&lt;=19999")</f>
        <v>90</v>
      </c>
      <c r="D7" s="34">
        <f>COUNTIFS(Table1[state],"canceled",Table1[goal],"&gt;=15000",Table1[goal],"&lt;=19999")</f>
        <v>17</v>
      </c>
      <c r="E7" s="34">
        <f t="shared" si="0"/>
        <v>201</v>
      </c>
      <c r="F7" s="37">
        <f t="shared" si="1"/>
        <v>0.46766169154228854</v>
      </c>
      <c r="G7" s="37">
        <f t="shared" si="2"/>
        <v>0.44776119402985076</v>
      </c>
      <c r="H7" s="38">
        <f t="shared" si="3"/>
        <v>8.45771144278607E-2</v>
      </c>
    </row>
    <row r="8" spans="1:8" x14ac:dyDescent="0.35">
      <c r="A8" s="33" t="s">
        <v>8404</v>
      </c>
      <c r="B8" s="34">
        <f>COUNTIFS(Table1[state],"successful",Table1[goal],"&gt;=20000",Table1[goal],"&lt;=24999")</f>
        <v>62</v>
      </c>
      <c r="C8" s="34">
        <f>COUNTIFS(Table1[state],"failed",Table1[goal],"&gt;=20000",Table1[goal],"&lt;=24999")</f>
        <v>72</v>
      </c>
      <c r="D8" s="34">
        <f>COUNTIFS(Table1[state],"canceled",Table1[goal],"&gt;=20000",Table1[goal],"&lt;=24999")</f>
        <v>14</v>
      </c>
      <c r="E8" s="34">
        <f t="shared" si="0"/>
        <v>148</v>
      </c>
      <c r="F8" s="37">
        <f t="shared" si="1"/>
        <v>0.41891891891891891</v>
      </c>
      <c r="G8" s="37">
        <f t="shared" si="2"/>
        <v>0.48648648648648651</v>
      </c>
      <c r="H8" s="38">
        <f t="shared" si="3"/>
        <v>9.45945945945946E-2</v>
      </c>
    </row>
    <row r="9" spans="1:8" x14ac:dyDescent="0.35">
      <c r="A9" s="33" t="s">
        <v>8405</v>
      </c>
      <c r="B9" s="34">
        <f>COUNTIFS(Table1[state],"successful",Table1[goal],"&gt;=25000",Table1[goal],"&lt;=29999")</f>
        <v>55</v>
      </c>
      <c r="C9" s="34">
        <f>COUNTIFS(Table1[state],"failed",Table1[goal],"&gt;=25000",Table1[goal],"&lt;=29999")</f>
        <v>64</v>
      </c>
      <c r="D9" s="34">
        <f>COUNTIFS(Table1[state],"canceled",Table1[goal],"&gt;=25000",Table1[goal],"&lt;=29999")</f>
        <v>18</v>
      </c>
      <c r="E9" s="34">
        <f t="shared" si="0"/>
        <v>137</v>
      </c>
      <c r="F9" s="37">
        <f t="shared" si="1"/>
        <v>0.40145985401459855</v>
      </c>
      <c r="G9" s="37">
        <f t="shared" si="2"/>
        <v>0.46715328467153283</v>
      </c>
      <c r="H9" s="38">
        <f t="shared" si="3"/>
        <v>0.13138686131386862</v>
      </c>
    </row>
    <row r="10" spans="1:8" x14ac:dyDescent="0.35">
      <c r="A10" s="33" t="s">
        <v>8406</v>
      </c>
      <c r="B10" s="34">
        <f>COUNTIFS(Table1[state],"successful",Table1[goal],"&gt;=30000",Table1[goal],"&lt;=34999")</f>
        <v>32</v>
      </c>
      <c r="C10" s="34">
        <f>COUNTIFS(Table1[state],"failed",Table1[goal],"&gt;=30000",Table1[goal],"&lt;=34999")</f>
        <v>37</v>
      </c>
      <c r="D10" s="34">
        <f>COUNTIFS(Table1[state],"canceled",Table1[goal],"&gt;=30000",Table1[goal],"&lt;=34999")</f>
        <v>13</v>
      </c>
      <c r="E10" s="34">
        <f t="shared" si="0"/>
        <v>82</v>
      </c>
      <c r="F10" s="37">
        <f t="shared" si="1"/>
        <v>0.3902439024390244</v>
      </c>
      <c r="G10" s="37">
        <f t="shared" si="2"/>
        <v>0.45121951219512196</v>
      </c>
      <c r="H10" s="38">
        <f t="shared" si="3"/>
        <v>0.15853658536585366</v>
      </c>
    </row>
    <row r="11" spans="1:8" x14ac:dyDescent="0.35">
      <c r="A11" s="33" t="s">
        <v>8407</v>
      </c>
      <c r="B11" s="34">
        <f>COUNTIFS(Table1[state],"successful",Table1[goal],"&gt;=35000",Table1[goal],"&lt;=39999")</f>
        <v>26</v>
      </c>
      <c r="C11" s="34">
        <f>COUNTIFS(Table1[state],"failed",Table1[goal],"&gt;=35000",Table1[goal],"&lt;=39999")</f>
        <v>22</v>
      </c>
      <c r="D11" s="34">
        <f>COUNTIFS(Table1[state],"canceled",Table1[goal],"&gt;=35000",Table1[goal],"&lt;=39999")</f>
        <v>7</v>
      </c>
      <c r="E11" s="34">
        <f t="shared" si="0"/>
        <v>55</v>
      </c>
      <c r="F11" s="37">
        <f t="shared" si="1"/>
        <v>0.47272727272727272</v>
      </c>
      <c r="G11" s="37">
        <f t="shared" si="2"/>
        <v>0.4</v>
      </c>
      <c r="H11" s="38">
        <f t="shared" si="3"/>
        <v>0.12727272727272726</v>
      </c>
    </row>
    <row r="12" spans="1:8" x14ac:dyDescent="0.35">
      <c r="A12" s="33" t="s">
        <v>8408</v>
      </c>
      <c r="B12" s="34">
        <f>COUNTIFS(Table1[state],"successful",Table1[goal],"&gt;=40000",Table1[goal],"&lt;=44999")</f>
        <v>21</v>
      </c>
      <c r="C12" s="34">
        <f>COUNTIFS(Table1[state],"failed",Table1[goal],"&gt;=40000",Table1[goal],"&lt;=44999")</f>
        <v>16</v>
      </c>
      <c r="D12" s="34">
        <f>COUNTIFS(Table1[state],"canceled",Table1[goal],"&gt;=40000",Table1[goal],"&lt;=44999")</f>
        <v>6</v>
      </c>
      <c r="E12" s="34">
        <f t="shared" si="0"/>
        <v>43</v>
      </c>
      <c r="F12" s="37">
        <f t="shared" si="1"/>
        <v>0.48837209302325579</v>
      </c>
      <c r="G12" s="37">
        <f t="shared" si="2"/>
        <v>0.37209302325581395</v>
      </c>
      <c r="H12" s="38">
        <f t="shared" si="3"/>
        <v>0.13953488372093023</v>
      </c>
    </row>
    <row r="13" spans="1:8" x14ac:dyDescent="0.35">
      <c r="A13" s="33" t="s">
        <v>8409</v>
      </c>
      <c r="B13" s="34">
        <f>COUNTIFS(Table1[state],"successful",Table1[goal],"&gt;=45000",Table1[goal],"&lt;=49999")</f>
        <v>6</v>
      </c>
      <c r="C13" s="34">
        <f>COUNTIFS(Table1[state],"failed",Table1[goal],"&gt;=45000",Table1[goal],"&lt;=49999")</f>
        <v>11</v>
      </c>
      <c r="D13" s="34">
        <f>COUNTIFS(Table1[state],"canceled",Table1[goal],"&gt;=45000",Table1[goal],"&lt;=49999")</f>
        <v>4</v>
      </c>
      <c r="E13" s="34">
        <f t="shared" si="0"/>
        <v>21</v>
      </c>
      <c r="F13" s="37">
        <f t="shared" si="1"/>
        <v>0.2857142857142857</v>
      </c>
      <c r="G13" s="37">
        <f t="shared" si="2"/>
        <v>0.52380952380952384</v>
      </c>
      <c r="H13" s="38">
        <f t="shared" si="3"/>
        <v>0.19047619047619047</v>
      </c>
    </row>
    <row r="14" spans="1:8" ht="15" thickBot="1" x14ac:dyDescent="0.4">
      <c r="A14" s="35" t="s">
        <v>8410</v>
      </c>
      <c r="B14" s="36">
        <f>COUNTIFS(Table1[state],"successful",Table1[goal],"&gt;=50000")</f>
        <v>86</v>
      </c>
      <c r="C14" s="36">
        <f>COUNTIFS(Table1[state],"failed",Table1[goal],"&gt;=50000")</f>
        <v>258</v>
      </c>
      <c r="D14" s="36">
        <f>COUNTIFS(Table1[state],"canceled",Table1[goal],"&gt;=50000")</f>
        <v>100</v>
      </c>
      <c r="E14" s="36">
        <f>SUM(B14:D14)</f>
        <v>444</v>
      </c>
      <c r="F14" s="39">
        <f t="shared" si="1"/>
        <v>0.19369369369369369</v>
      </c>
      <c r="G14" s="39">
        <f t="shared" si="2"/>
        <v>0.58108108108108103</v>
      </c>
      <c r="H14" s="40">
        <f t="shared" si="3"/>
        <v>0.22522522522522523</v>
      </c>
    </row>
  </sheetData>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D9AC3-E7FE-4BC1-AFEA-A56940D559B7}">
  <sheetPr codeName="Sheet8"/>
  <dimension ref="A1:F49"/>
  <sheetViews>
    <sheetView workbookViewId="0">
      <selection activeCell="H25" sqref="H25"/>
    </sheetView>
  </sheetViews>
  <sheetFormatPr defaultRowHeight="14.5" x14ac:dyDescent="0.35"/>
  <cols>
    <col min="1" max="1" width="10.7265625" bestFit="1" customWidth="1"/>
    <col min="2" max="2" width="11.453125" bestFit="1" customWidth="1"/>
    <col min="3" max="3" width="9.90625" bestFit="1" customWidth="1"/>
    <col min="4" max="4" width="8.36328125" bestFit="1" customWidth="1"/>
    <col min="5" max="6" width="10.90625" bestFit="1" customWidth="1"/>
    <col min="7" max="7" width="10.7265625" bestFit="1" customWidth="1"/>
  </cols>
  <sheetData>
    <row r="1" spans="1:5" x14ac:dyDescent="0.35">
      <c r="A1" s="3" t="s">
        <v>8218</v>
      </c>
      <c r="B1" t="s" vm="5">
        <v>8219</v>
      </c>
    </row>
    <row r="3" spans="1:5" x14ac:dyDescent="0.35">
      <c r="A3" s="3" t="s">
        <v>8411</v>
      </c>
      <c r="B3" t="s">
        <v>8412</v>
      </c>
      <c r="D3" s="5"/>
      <c r="E3" s="5" t="s">
        <v>8412</v>
      </c>
    </row>
    <row r="4" spans="1:5" x14ac:dyDescent="0.35">
      <c r="A4" s="4" t="s">
        <v>8239</v>
      </c>
      <c r="B4" s="20">
        <v>418915</v>
      </c>
      <c r="D4" s="4" t="s">
        <v>8239</v>
      </c>
      <c r="E4" s="20">
        <v>418915</v>
      </c>
    </row>
    <row r="5" spans="1:5" x14ac:dyDescent="0.35">
      <c r="A5" s="4" t="s">
        <v>8226</v>
      </c>
      <c r="B5" s="20">
        <v>505081.52</v>
      </c>
      <c r="D5" s="4" t="s">
        <v>8226</v>
      </c>
      <c r="E5" s="20">
        <v>505081.52</v>
      </c>
    </row>
    <row r="6" spans="1:5" x14ac:dyDescent="0.35">
      <c r="A6" s="4" t="s">
        <v>8242</v>
      </c>
      <c r="B6" s="20">
        <v>4045.93</v>
      </c>
      <c r="D6" s="4" t="s">
        <v>8242</v>
      </c>
      <c r="E6" s="20">
        <v>4045.93</v>
      </c>
    </row>
    <row r="7" spans="1:5" x14ac:dyDescent="0.35">
      <c r="A7" s="4" t="s">
        <v>8229</v>
      </c>
      <c r="B7" s="20">
        <v>621337.80000000005</v>
      </c>
      <c r="D7" s="4" t="s">
        <v>8229</v>
      </c>
      <c r="E7" s="20">
        <v>621337.80000000005</v>
      </c>
    </row>
    <row r="8" spans="1:5" x14ac:dyDescent="0.35">
      <c r="A8" s="4" t="s">
        <v>8240</v>
      </c>
      <c r="B8" s="20">
        <v>5291</v>
      </c>
      <c r="D8" s="4" t="s">
        <v>8240</v>
      </c>
      <c r="E8" s="20">
        <v>5291</v>
      </c>
    </row>
    <row r="9" spans="1:5" x14ac:dyDescent="0.35">
      <c r="A9" s="4" t="s">
        <v>8236</v>
      </c>
      <c r="B9" s="20">
        <v>1878758.63</v>
      </c>
      <c r="D9" s="4" t="s">
        <v>8236</v>
      </c>
      <c r="E9" s="20">
        <v>1878758.63</v>
      </c>
    </row>
    <row r="10" spans="1:5" x14ac:dyDescent="0.35">
      <c r="A10" s="4" t="s">
        <v>8232</v>
      </c>
      <c r="B10" s="20">
        <v>183222</v>
      </c>
      <c r="D10" s="4" t="s">
        <v>8232</v>
      </c>
      <c r="E10" s="20">
        <v>183222</v>
      </c>
    </row>
    <row r="11" spans="1:5" x14ac:dyDescent="0.35">
      <c r="A11" s="4" t="s">
        <v>8227</v>
      </c>
      <c r="B11" s="20">
        <v>469742</v>
      </c>
      <c r="D11" s="4" t="s">
        <v>8227</v>
      </c>
      <c r="E11" s="20">
        <v>469742</v>
      </c>
    </row>
    <row r="12" spans="1:5" x14ac:dyDescent="0.35">
      <c r="A12" s="4" t="s">
        <v>8230</v>
      </c>
      <c r="B12" s="20">
        <v>32387.66</v>
      </c>
      <c r="D12" s="4" t="s">
        <v>8230</v>
      </c>
      <c r="E12" s="20">
        <v>32387.66</v>
      </c>
    </row>
    <row r="13" spans="1:5" x14ac:dyDescent="0.35">
      <c r="A13" s="4" t="s">
        <v>8225</v>
      </c>
      <c r="B13" s="20">
        <v>3248310.7100000004</v>
      </c>
      <c r="D13" s="4" t="s">
        <v>8225</v>
      </c>
      <c r="E13" s="20">
        <v>3248310.7100000004</v>
      </c>
    </row>
    <row r="14" spans="1:5" x14ac:dyDescent="0.35">
      <c r="A14" s="4" t="s">
        <v>8241</v>
      </c>
      <c r="B14" s="20">
        <v>139201.22999999998</v>
      </c>
      <c r="D14" s="4" t="s">
        <v>8241</v>
      </c>
      <c r="E14" s="20">
        <v>139201.22999999998</v>
      </c>
    </row>
    <row r="15" spans="1:5" x14ac:dyDescent="0.35">
      <c r="A15" s="4" t="s">
        <v>8237</v>
      </c>
      <c r="B15" s="20">
        <v>273223.88</v>
      </c>
      <c r="D15" s="4" t="s">
        <v>8237</v>
      </c>
      <c r="E15" s="20">
        <v>273223.88</v>
      </c>
    </row>
    <row r="16" spans="1:5" x14ac:dyDescent="0.35">
      <c r="A16" s="4" t="s">
        <v>8243</v>
      </c>
      <c r="B16" s="20">
        <v>16065.5</v>
      </c>
      <c r="D16" s="4" t="s">
        <v>8243</v>
      </c>
      <c r="E16" s="20">
        <v>16065.5</v>
      </c>
    </row>
    <row r="17" spans="1:6" x14ac:dyDescent="0.35">
      <c r="A17" s="4" t="s">
        <v>8233</v>
      </c>
      <c r="B17" s="20">
        <v>67178</v>
      </c>
      <c r="D17" s="4" t="s">
        <v>8233</v>
      </c>
      <c r="E17" s="20">
        <v>67178</v>
      </c>
    </row>
    <row r="18" spans="1:6" x14ac:dyDescent="0.35">
      <c r="A18" s="4" t="s">
        <v>8234</v>
      </c>
      <c r="B18" s="20">
        <v>487267</v>
      </c>
      <c r="D18" s="4" t="s">
        <v>8234</v>
      </c>
      <c r="E18" s="20">
        <v>487267</v>
      </c>
    </row>
    <row r="19" spans="1:6" x14ac:dyDescent="0.35">
      <c r="A19" s="4" t="s">
        <v>8228</v>
      </c>
      <c r="B19" s="20">
        <v>42180</v>
      </c>
      <c r="D19" s="4" t="s">
        <v>8228</v>
      </c>
      <c r="E19" s="20">
        <v>42180</v>
      </c>
    </row>
    <row r="20" spans="1:6" x14ac:dyDescent="0.35">
      <c r="A20" s="4" t="s">
        <v>8235</v>
      </c>
      <c r="B20" s="20">
        <v>283998.55</v>
      </c>
      <c r="D20" s="4" t="s">
        <v>8235</v>
      </c>
      <c r="E20" s="20">
        <v>283998.55</v>
      </c>
    </row>
    <row r="21" spans="1:6" x14ac:dyDescent="0.35">
      <c r="A21" s="4" t="s">
        <v>8244</v>
      </c>
      <c r="B21" s="20">
        <v>9124</v>
      </c>
      <c r="D21" s="4" t="s">
        <v>8244</v>
      </c>
      <c r="E21" s="20">
        <v>9124</v>
      </c>
    </row>
    <row r="22" spans="1:6" x14ac:dyDescent="0.35">
      <c r="A22" s="4" t="s">
        <v>8224</v>
      </c>
      <c r="B22" s="20">
        <v>31910402.96000002</v>
      </c>
      <c r="D22" s="4" t="s">
        <v>8224</v>
      </c>
      <c r="E22" s="20">
        <v>31910402.96000002</v>
      </c>
    </row>
    <row r="23" spans="1:6" x14ac:dyDescent="0.35">
      <c r="A23" s="4" t="s">
        <v>8308</v>
      </c>
      <c r="B23" s="20">
        <v>40595733.370000005</v>
      </c>
    </row>
    <row r="28" spans="1:6" x14ac:dyDescent="0.35">
      <c r="A28" s="5" t="s">
        <v>8411</v>
      </c>
      <c r="B28" s="5" t="s">
        <v>8220</v>
      </c>
      <c r="C28" s="5" t="s">
        <v>8221</v>
      </c>
      <c r="D28" s="5" t="s">
        <v>8222</v>
      </c>
      <c r="E28" s="5" t="s">
        <v>8219</v>
      </c>
      <c r="F28" s="5" t="s">
        <v>8308</v>
      </c>
    </row>
    <row r="29" spans="1:6" x14ac:dyDescent="0.35">
      <c r="A29" s="4" t="s">
        <v>8239</v>
      </c>
      <c r="B29" s="20"/>
      <c r="C29" s="20">
        <v>939</v>
      </c>
      <c r="D29" s="20">
        <v>4130</v>
      </c>
      <c r="E29" s="20">
        <v>418915</v>
      </c>
      <c r="F29" s="20">
        <v>423984</v>
      </c>
    </row>
    <row r="30" spans="1:6" x14ac:dyDescent="0.35">
      <c r="A30" s="4" t="s">
        <v>8226</v>
      </c>
      <c r="B30" s="20">
        <v>3960</v>
      </c>
      <c r="C30" s="20">
        <v>205161</v>
      </c>
      <c r="D30" s="20"/>
      <c r="E30" s="20">
        <v>505081.52</v>
      </c>
      <c r="F30" s="20">
        <v>714202.52</v>
      </c>
    </row>
    <row r="31" spans="1:6" x14ac:dyDescent="0.35">
      <c r="A31" s="4" t="s">
        <v>8242</v>
      </c>
      <c r="B31" s="20"/>
      <c r="C31" s="20">
        <v>10</v>
      </c>
      <c r="D31" s="20"/>
      <c r="E31" s="20">
        <v>4045.93</v>
      </c>
      <c r="F31" s="20">
        <v>4055.93</v>
      </c>
    </row>
    <row r="32" spans="1:6" x14ac:dyDescent="0.35">
      <c r="A32" s="4" t="s">
        <v>8229</v>
      </c>
      <c r="B32" s="20">
        <v>5327</v>
      </c>
      <c r="C32" s="20">
        <v>142906.25</v>
      </c>
      <c r="D32" s="20">
        <v>18</v>
      </c>
      <c r="E32" s="20">
        <v>621337.80000000005</v>
      </c>
      <c r="F32" s="20">
        <v>769589.05</v>
      </c>
    </row>
    <row r="33" spans="1:6" x14ac:dyDescent="0.35">
      <c r="A33" s="4" t="s">
        <v>8240</v>
      </c>
      <c r="B33" s="20">
        <v>250</v>
      </c>
      <c r="C33" s="20">
        <v>793</v>
      </c>
      <c r="D33" s="20"/>
      <c r="E33" s="20">
        <v>5291</v>
      </c>
      <c r="F33" s="20">
        <v>6334</v>
      </c>
    </row>
    <row r="34" spans="1:6" x14ac:dyDescent="0.35">
      <c r="A34" s="4" t="s">
        <v>8236</v>
      </c>
      <c r="B34" s="20">
        <v>93</v>
      </c>
      <c r="C34" s="20">
        <v>31010</v>
      </c>
      <c r="D34" s="20"/>
      <c r="E34" s="20">
        <v>1878758.63</v>
      </c>
      <c r="F34" s="20">
        <v>1909861.63</v>
      </c>
    </row>
    <row r="35" spans="1:6" x14ac:dyDescent="0.35">
      <c r="A35" s="4" t="s">
        <v>8232</v>
      </c>
      <c r="B35" s="20">
        <v>11467</v>
      </c>
      <c r="C35" s="20">
        <v>9605</v>
      </c>
      <c r="D35" s="20"/>
      <c r="E35" s="20">
        <v>183222</v>
      </c>
      <c r="F35" s="20">
        <v>204294</v>
      </c>
    </row>
    <row r="36" spans="1:6" x14ac:dyDescent="0.35">
      <c r="A36" s="4" t="s">
        <v>8227</v>
      </c>
      <c r="B36" s="20">
        <v>15</v>
      </c>
      <c r="C36" s="20">
        <v>32587</v>
      </c>
      <c r="D36" s="20"/>
      <c r="E36" s="20">
        <v>469742</v>
      </c>
      <c r="F36" s="20">
        <v>502344</v>
      </c>
    </row>
    <row r="37" spans="1:6" x14ac:dyDescent="0.35">
      <c r="A37" s="4" t="s">
        <v>8230</v>
      </c>
      <c r="B37" s="20">
        <v>3241</v>
      </c>
      <c r="C37" s="20">
        <v>18193</v>
      </c>
      <c r="D37" s="20">
        <v>856</v>
      </c>
      <c r="E37" s="20">
        <v>32387.66</v>
      </c>
      <c r="F37" s="20">
        <v>54677.66</v>
      </c>
    </row>
    <row r="38" spans="1:6" x14ac:dyDescent="0.35">
      <c r="A38" s="4" t="s">
        <v>8225</v>
      </c>
      <c r="B38" s="20">
        <v>45711</v>
      </c>
      <c r="C38" s="20">
        <v>200750.43</v>
      </c>
      <c r="D38" s="20">
        <v>3284</v>
      </c>
      <c r="E38" s="20">
        <v>3248310.7100000004</v>
      </c>
      <c r="F38" s="20">
        <v>3498056.1400000011</v>
      </c>
    </row>
    <row r="39" spans="1:6" x14ac:dyDescent="0.35">
      <c r="A39" s="4" t="s">
        <v>8231</v>
      </c>
      <c r="B39" s="20">
        <v>10</v>
      </c>
      <c r="C39" s="20">
        <v>205025</v>
      </c>
      <c r="D39" s="20"/>
      <c r="E39" s="20"/>
      <c r="F39" s="20">
        <v>205035</v>
      </c>
    </row>
    <row r="40" spans="1:6" x14ac:dyDescent="0.35">
      <c r="A40" s="4" t="s">
        <v>8241</v>
      </c>
      <c r="B40" s="20">
        <v>3</v>
      </c>
      <c r="C40" s="20">
        <v>262</v>
      </c>
      <c r="D40" s="20">
        <v>1570</v>
      </c>
      <c r="E40" s="20">
        <v>139201.22999999998</v>
      </c>
      <c r="F40" s="20">
        <v>141036.22999999998</v>
      </c>
    </row>
    <row r="41" spans="1:6" x14ac:dyDescent="0.35">
      <c r="A41" s="4" t="s">
        <v>8237</v>
      </c>
      <c r="B41" s="20">
        <v>145</v>
      </c>
      <c r="C41" s="20">
        <v>46671</v>
      </c>
      <c r="D41" s="20"/>
      <c r="E41" s="20">
        <v>273223.88</v>
      </c>
      <c r="F41" s="20">
        <v>320039.88</v>
      </c>
    </row>
    <row r="42" spans="1:6" x14ac:dyDescent="0.35">
      <c r="A42" s="4" t="s">
        <v>8243</v>
      </c>
      <c r="B42" s="20"/>
      <c r="C42" s="20"/>
      <c r="D42" s="20"/>
      <c r="E42" s="20">
        <v>16065.5</v>
      </c>
      <c r="F42" s="20">
        <v>16065.5</v>
      </c>
    </row>
    <row r="43" spans="1:6" x14ac:dyDescent="0.35">
      <c r="A43" s="4" t="s">
        <v>8238</v>
      </c>
      <c r="B43" s="20">
        <v>250</v>
      </c>
      <c r="C43" s="20">
        <v>28460</v>
      </c>
      <c r="D43" s="20">
        <v>49450</v>
      </c>
      <c r="E43" s="20"/>
      <c r="F43" s="20">
        <v>78160</v>
      </c>
    </row>
    <row r="44" spans="1:6" x14ac:dyDescent="0.35">
      <c r="A44" s="4" t="s">
        <v>8233</v>
      </c>
      <c r="B44" s="20">
        <v>513</v>
      </c>
      <c r="C44" s="20">
        <v>77172</v>
      </c>
      <c r="D44" s="20">
        <v>258</v>
      </c>
      <c r="E44" s="20">
        <v>67178</v>
      </c>
      <c r="F44" s="20">
        <v>145121</v>
      </c>
    </row>
    <row r="45" spans="1:6" x14ac:dyDescent="0.35">
      <c r="A45" s="4" t="s">
        <v>8234</v>
      </c>
      <c r="B45" s="20"/>
      <c r="C45" s="20">
        <v>5755</v>
      </c>
      <c r="D45" s="20"/>
      <c r="E45" s="20">
        <v>487267</v>
      </c>
      <c r="F45" s="20">
        <v>493022</v>
      </c>
    </row>
    <row r="46" spans="1:6" x14ac:dyDescent="0.35">
      <c r="A46" s="4" t="s">
        <v>8228</v>
      </c>
      <c r="B46" s="20">
        <v>543</v>
      </c>
      <c r="C46" s="20">
        <v>921</v>
      </c>
      <c r="D46" s="20"/>
      <c r="E46" s="20">
        <v>42180</v>
      </c>
      <c r="F46" s="20">
        <v>43644</v>
      </c>
    </row>
    <row r="47" spans="1:6" x14ac:dyDescent="0.35">
      <c r="A47" s="4" t="s">
        <v>8235</v>
      </c>
      <c r="B47" s="20">
        <v>6159</v>
      </c>
      <c r="C47" s="20">
        <v>162285</v>
      </c>
      <c r="D47" s="20"/>
      <c r="E47" s="20">
        <v>283998.55</v>
      </c>
      <c r="F47" s="20">
        <v>452442.55</v>
      </c>
    </row>
    <row r="48" spans="1:6" x14ac:dyDescent="0.35">
      <c r="A48" s="4" t="s">
        <v>8244</v>
      </c>
      <c r="B48" s="20"/>
      <c r="C48" s="20"/>
      <c r="D48" s="20"/>
      <c r="E48" s="20">
        <v>9124</v>
      </c>
      <c r="F48" s="20">
        <v>9124</v>
      </c>
    </row>
    <row r="49" spans="1:6" x14ac:dyDescent="0.35">
      <c r="A49" s="4" t="s">
        <v>8224</v>
      </c>
      <c r="B49" s="20">
        <v>2465244.5099999998</v>
      </c>
      <c r="C49" s="20">
        <v>1670461.72</v>
      </c>
      <c r="D49" s="20">
        <v>136543.38</v>
      </c>
      <c r="E49" s="20">
        <v>31910402.96000002</v>
      </c>
      <c r="F49" s="20">
        <v>36182652.570000008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1B09E-30D3-4546-8826-18E7114F72C2}">
  <sheetPr codeName="Sheet9"/>
  <dimension ref="A3:N34"/>
  <sheetViews>
    <sheetView workbookViewId="0">
      <selection activeCell="C31" sqref="C31"/>
    </sheetView>
  </sheetViews>
  <sheetFormatPr defaultRowHeight="14.5" x14ac:dyDescent="0.35"/>
  <cols>
    <col min="1" max="1" width="10.7265625" bestFit="1" customWidth="1"/>
    <col min="2" max="2" width="15.26953125" bestFit="1" customWidth="1"/>
    <col min="3" max="3" width="8.08984375" bestFit="1" customWidth="1"/>
    <col min="4" max="4" width="5.453125" bestFit="1" customWidth="1"/>
    <col min="5" max="5" width="3.6328125" bestFit="1" customWidth="1"/>
    <col min="6" max="6" width="9.1796875" bestFit="1" customWidth="1"/>
    <col min="7" max="7" width="10.7265625" bestFit="1" customWidth="1"/>
    <col min="8" max="8" width="9.90625" bestFit="1" customWidth="1"/>
    <col min="9" max="9" width="10.90625" bestFit="1" customWidth="1"/>
    <col min="10" max="10" width="8.90625" bestFit="1" customWidth="1"/>
    <col min="11" max="11" width="10.90625" bestFit="1" customWidth="1"/>
    <col min="12" max="12" width="8.90625" bestFit="1" customWidth="1"/>
    <col min="13" max="13" width="9.90625" bestFit="1" customWidth="1"/>
    <col min="14" max="14" width="10.90625" bestFit="1" customWidth="1"/>
  </cols>
  <sheetData>
    <row r="3" spans="1:14" x14ac:dyDescent="0.35">
      <c r="A3" s="3" t="s">
        <v>8391</v>
      </c>
      <c r="B3" s="3" t="s">
        <v>8309</v>
      </c>
    </row>
    <row r="4" spans="1:14" x14ac:dyDescent="0.35">
      <c r="A4" s="3" t="s">
        <v>8414</v>
      </c>
      <c r="B4" t="s">
        <v>8377</v>
      </c>
      <c r="C4" t="s">
        <v>8378</v>
      </c>
      <c r="D4" t="s">
        <v>8379</v>
      </c>
      <c r="E4" t="s">
        <v>8380</v>
      </c>
      <c r="F4" t="s">
        <v>8370</v>
      </c>
      <c r="G4" t="s">
        <v>8381</v>
      </c>
      <c r="H4" t="s">
        <v>8371</v>
      </c>
      <c r="I4" t="s">
        <v>8372</v>
      </c>
      <c r="J4" t="s">
        <v>8373</v>
      </c>
      <c r="K4" t="s">
        <v>8374</v>
      </c>
      <c r="L4" t="s">
        <v>8375</v>
      </c>
      <c r="M4" t="s">
        <v>8382</v>
      </c>
      <c r="N4" t="s">
        <v>8308</v>
      </c>
    </row>
    <row r="5" spans="1:14" x14ac:dyDescent="0.35">
      <c r="A5" s="4" t="s">
        <v>8220</v>
      </c>
      <c r="B5" s="8">
        <v>2769215</v>
      </c>
      <c r="C5" s="8">
        <v>1169711</v>
      </c>
      <c r="D5" s="8">
        <v>804653</v>
      </c>
      <c r="E5" s="8">
        <v>1265186</v>
      </c>
      <c r="F5" s="8">
        <v>1256664</v>
      </c>
      <c r="G5" s="8">
        <v>2137500</v>
      </c>
      <c r="H5" s="8">
        <v>2697562</v>
      </c>
      <c r="I5" s="8">
        <v>132529322</v>
      </c>
      <c r="J5" s="8">
        <v>3792828</v>
      </c>
      <c r="K5" s="8">
        <v>25848480</v>
      </c>
      <c r="L5" s="8">
        <v>3367052</v>
      </c>
      <c r="M5" s="8">
        <v>3138615</v>
      </c>
      <c r="N5" s="8">
        <v>180776788</v>
      </c>
    </row>
    <row r="6" spans="1:14" x14ac:dyDescent="0.35">
      <c r="A6" s="4" t="s">
        <v>8221</v>
      </c>
      <c r="B6" s="8">
        <v>3643877</v>
      </c>
      <c r="C6" s="8">
        <v>4379690</v>
      </c>
      <c r="D6" s="8">
        <v>4700005</v>
      </c>
      <c r="E6" s="8">
        <v>7329952</v>
      </c>
      <c r="F6" s="8">
        <v>10487858</v>
      </c>
      <c r="G6" s="8">
        <v>8740195</v>
      </c>
      <c r="H6" s="8">
        <v>6352080</v>
      </c>
      <c r="I6" s="8">
        <v>24259174</v>
      </c>
      <c r="J6" s="8">
        <v>3518197</v>
      </c>
      <c r="K6" s="8">
        <v>5402584</v>
      </c>
      <c r="L6" s="8">
        <v>3544805</v>
      </c>
      <c r="M6" s="8">
        <v>10292862</v>
      </c>
      <c r="N6" s="8">
        <v>92651279</v>
      </c>
    </row>
    <row r="7" spans="1:14" x14ac:dyDescent="0.35">
      <c r="A7" s="4" t="s">
        <v>8222</v>
      </c>
      <c r="B7" s="8">
        <v>65000</v>
      </c>
      <c r="C7" s="8">
        <v>244500</v>
      </c>
      <c r="D7" s="8">
        <v>659539</v>
      </c>
      <c r="E7" s="8"/>
      <c r="F7" s="8"/>
      <c r="G7" s="8"/>
      <c r="H7" s="8"/>
      <c r="I7" s="8"/>
      <c r="J7" s="8"/>
      <c r="K7" s="8"/>
      <c r="L7" s="8"/>
      <c r="M7" s="8"/>
      <c r="N7" s="8">
        <v>969039</v>
      </c>
    </row>
    <row r="8" spans="1:14" x14ac:dyDescent="0.35">
      <c r="A8" s="4" t="s">
        <v>8219</v>
      </c>
      <c r="B8" s="8">
        <v>1345039</v>
      </c>
      <c r="C8" s="8">
        <v>2124934</v>
      </c>
      <c r="D8" s="8">
        <v>1932665</v>
      </c>
      <c r="E8" s="8">
        <v>2379814.4699999997</v>
      </c>
      <c r="F8" s="8">
        <v>2038459</v>
      </c>
      <c r="G8" s="8">
        <v>1651472</v>
      </c>
      <c r="H8" s="8">
        <v>1630130</v>
      </c>
      <c r="I8" s="8">
        <v>1226330.79</v>
      </c>
      <c r="J8" s="8">
        <v>1606900</v>
      </c>
      <c r="K8" s="8">
        <v>2454263.5499999998</v>
      </c>
      <c r="L8" s="8">
        <v>2152020</v>
      </c>
      <c r="M8" s="8">
        <v>1017336</v>
      </c>
      <c r="N8" s="8">
        <v>21559363.810000002</v>
      </c>
    </row>
    <row r="9" spans="1:14" x14ac:dyDescent="0.35">
      <c r="A9" s="4" t="s">
        <v>8308</v>
      </c>
      <c r="B9" s="8">
        <v>7823131</v>
      </c>
      <c r="C9" s="8">
        <v>7918835</v>
      </c>
      <c r="D9" s="8">
        <v>8096862</v>
      </c>
      <c r="E9" s="8">
        <v>10974952.469999999</v>
      </c>
      <c r="F9" s="8">
        <v>13782981</v>
      </c>
      <c r="G9" s="8">
        <v>12529167</v>
      </c>
      <c r="H9" s="8">
        <v>10679772</v>
      </c>
      <c r="I9" s="8">
        <v>158014826.79000002</v>
      </c>
      <c r="J9" s="8">
        <v>8917925</v>
      </c>
      <c r="K9" s="8">
        <v>33705327.549999997</v>
      </c>
      <c r="L9" s="8">
        <v>9063877</v>
      </c>
      <c r="M9" s="8">
        <v>14448813</v>
      </c>
      <c r="N9" s="8">
        <v>295956469.81</v>
      </c>
    </row>
    <row r="14" spans="1:14" x14ac:dyDescent="0.35">
      <c r="A14" s="3" t="s">
        <v>8414</v>
      </c>
      <c r="B14" t="s">
        <v>8391</v>
      </c>
    </row>
    <row r="15" spans="1:14" x14ac:dyDescent="0.35">
      <c r="A15" s="4" t="s">
        <v>8220</v>
      </c>
      <c r="B15" s="8">
        <v>180776788</v>
      </c>
    </row>
    <row r="16" spans="1:14" x14ac:dyDescent="0.35">
      <c r="A16" s="4" t="s">
        <v>8221</v>
      </c>
      <c r="B16" s="8">
        <v>92651279</v>
      </c>
    </row>
    <row r="17" spans="1:11" x14ac:dyDescent="0.35">
      <c r="A17" s="4" t="s">
        <v>8222</v>
      </c>
      <c r="B17" s="8">
        <v>969039</v>
      </c>
    </row>
    <row r="18" spans="1:11" x14ac:dyDescent="0.35">
      <c r="A18" s="4" t="s">
        <v>8219</v>
      </c>
      <c r="B18" s="8">
        <v>21559363.810000002</v>
      </c>
    </row>
    <row r="19" spans="1:11" x14ac:dyDescent="0.35">
      <c r="A19" s="4" t="s">
        <v>8308</v>
      </c>
      <c r="B19" s="8">
        <v>295956469.81</v>
      </c>
    </row>
    <row r="28" spans="1:11" x14ac:dyDescent="0.35">
      <c r="A28" s="3" t="s">
        <v>8391</v>
      </c>
      <c r="B28" s="3" t="s">
        <v>8309</v>
      </c>
    </row>
    <row r="29" spans="1:11" x14ac:dyDescent="0.35">
      <c r="A29" s="3" t="s">
        <v>8414</v>
      </c>
      <c r="B29" t="s">
        <v>8369</v>
      </c>
      <c r="C29" t="s">
        <v>8376</v>
      </c>
      <c r="D29" t="s">
        <v>8383</v>
      </c>
      <c r="E29" t="s">
        <v>8384</v>
      </c>
      <c r="F29" t="s">
        <v>8385</v>
      </c>
      <c r="G29" t="s">
        <v>8386</v>
      </c>
      <c r="H29" t="s">
        <v>8387</v>
      </c>
      <c r="I29" t="s">
        <v>8388</v>
      </c>
      <c r="J29" t="s">
        <v>8389</v>
      </c>
      <c r="K29" t="s">
        <v>8308</v>
      </c>
    </row>
    <row r="30" spans="1:11" x14ac:dyDescent="0.35">
      <c r="A30" s="4" t="s">
        <v>8220</v>
      </c>
      <c r="B30" s="8">
        <v>4000</v>
      </c>
      <c r="C30" s="8">
        <v>1897</v>
      </c>
      <c r="D30" s="8">
        <v>525411</v>
      </c>
      <c r="E30" s="8">
        <v>43000</v>
      </c>
      <c r="F30" s="8">
        <v>66867</v>
      </c>
      <c r="G30" s="8">
        <v>62144650</v>
      </c>
      <c r="H30" s="8">
        <v>9534955</v>
      </c>
      <c r="I30" s="8">
        <v>106811808</v>
      </c>
      <c r="J30" s="8">
        <v>1644200</v>
      </c>
      <c r="K30" s="8">
        <v>180776788</v>
      </c>
    </row>
    <row r="31" spans="1:11" x14ac:dyDescent="0.35">
      <c r="A31" s="4" t="s">
        <v>8221</v>
      </c>
      <c r="B31" s="8">
        <v>31500</v>
      </c>
      <c r="C31" s="8">
        <v>72800</v>
      </c>
      <c r="D31" s="8">
        <v>461655</v>
      </c>
      <c r="E31" s="8">
        <v>1923210</v>
      </c>
      <c r="F31" s="8">
        <v>2024186</v>
      </c>
      <c r="G31" s="8">
        <v>15304369</v>
      </c>
      <c r="H31" s="8">
        <v>45816389</v>
      </c>
      <c r="I31" s="8">
        <v>25692250</v>
      </c>
      <c r="J31" s="8">
        <v>1324920</v>
      </c>
      <c r="K31" s="8">
        <v>92651279</v>
      </c>
    </row>
    <row r="32" spans="1:11" x14ac:dyDescent="0.35">
      <c r="A32" s="4" t="s">
        <v>8222</v>
      </c>
      <c r="B32" s="8"/>
      <c r="C32" s="8"/>
      <c r="D32" s="8"/>
      <c r="E32" s="8"/>
      <c r="F32" s="8"/>
      <c r="G32" s="8"/>
      <c r="H32" s="8"/>
      <c r="I32" s="8"/>
      <c r="J32" s="8">
        <v>969039</v>
      </c>
      <c r="K32" s="8">
        <v>969039</v>
      </c>
    </row>
    <row r="33" spans="1:11" x14ac:dyDescent="0.35">
      <c r="A33" s="4" t="s">
        <v>8219</v>
      </c>
      <c r="B33" s="8">
        <v>38300</v>
      </c>
      <c r="C33" s="8">
        <v>277919</v>
      </c>
      <c r="D33" s="8">
        <v>947761.34000000008</v>
      </c>
      <c r="E33" s="8">
        <v>1596591.47</v>
      </c>
      <c r="F33" s="8">
        <v>2500621</v>
      </c>
      <c r="G33" s="8">
        <v>4831364</v>
      </c>
      <c r="H33" s="8">
        <v>5656867</v>
      </c>
      <c r="I33" s="8">
        <v>5044662</v>
      </c>
      <c r="J33" s="8">
        <v>665278</v>
      </c>
      <c r="K33" s="8">
        <v>21559363.810000002</v>
      </c>
    </row>
    <row r="34" spans="1:11" x14ac:dyDescent="0.35">
      <c r="A34" s="4" t="s">
        <v>8308</v>
      </c>
      <c r="B34" s="8">
        <v>73800</v>
      </c>
      <c r="C34" s="8">
        <v>352616</v>
      </c>
      <c r="D34" s="8">
        <v>1934827.34</v>
      </c>
      <c r="E34" s="8">
        <v>3562801.47</v>
      </c>
      <c r="F34" s="8">
        <v>4591674</v>
      </c>
      <c r="G34" s="8">
        <v>82280383</v>
      </c>
      <c r="H34" s="8">
        <v>61008211</v>
      </c>
      <c r="I34" s="8">
        <v>137548720</v>
      </c>
      <c r="J34" s="8">
        <v>4603437</v>
      </c>
      <c r="K34" s="8">
        <v>295956469.81</v>
      </c>
    </row>
  </sheetData>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BA6D-41E2-4B47-9CB4-F9C14614D038}">
  <sheetPr codeName="Sheet11"/>
  <dimension ref="A3:G27"/>
  <sheetViews>
    <sheetView topLeftCell="A3" workbookViewId="0">
      <selection activeCell="J10" sqref="J10"/>
    </sheetView>
  </sheetViews>
  <sheetFormatPr defaultRowHeight="14.5" x14ac:dyDescent="0.35"/>
  <cols>
    <col min="1" max="1" width="12.36328125" bestFit="1" customWidth="1"/>
    <col min="2" max="2" width="15.26953125" bestFit="1" customWidth="1"/>
    <col min="3" max="3" width="5.453125" bestFit="1" customWidth="1"/>
    <col min="4" max="4" width="3.6328125" bestFit="1" customWidth="1"/>
    <col min="5" max="5" width="9.1796875" bestFit="1" customWidth="1"/>
    <col min="6" max="6" width="6.7265625" bestFit="1" customWidth="1"/>
    <col min="7" max="7" width="10.7265625" bestFit="1" customWidth="1"/>
  </cols>
  <sheetData>
    <row r="3" spans="1:7" x14ac:dyDescent="0.35">
      <c r="A3" s="3" t="s">
        <v>8365</v>
      </c>
      <c r="B3" s="3" t="s">
        <v>8309</v>
      </c>
    </row>
    <row r="4" spans="1:7" x14ac:dyDescent="0.35">
      <c r="A4" s="3" t="s">
        <v>8306</v>
      </c>
      <c r="B4" t="s">
        <v>8220</v>
      </c>
      <c r="C4" t="s">
        <v>8221</v>
      </c>
      <c r="D4" t="s">
        <v>8222</v>
      </c>
      <c r="E4" t="s">
        <v>8219</v>
      </c>
      <c r="F4" t="s">
        <v>8307</v>
      </c>
      <c r="G4" t="s">
        <v>8308</v>
      </c>
    </row>
    <row r="5" spans="1:7" x14ac:dyDescent="0.35">
      <c r="A5" s="4" t="s">
        <v>8239</v>
      </c>
      <c r="B5" s="7"/>
      <c r="C5" s="7">
        <v>2</v>
      </c>
      <c r="D5" s="7">
        <v>1</v>
      </c>
      <c r="E5" s="7">
        <v>3</v>
      </c>
      <c r="F5" s="7"/>
      <c r="G5" s="7">
        <v>6</v>
      </c>
    </row>
    <row r="6" spans="1:7" x14ac:dyDescent="0.35">
      <c r="A6" s="4" t="s">
        <v>8226</v>
      </c>
      <c r="B6" s="7">
        <v>14</v>
      </c>
      <c r="C6" s="7">
        <v>41</v>
      </c>
      <c r="D6" s="7"/>
      <c r="E6" s="7">
        <v>19</v>
      </c>
      <c r="F6" s="7"/>
      <c r="G6" s="7">
        <v>74</v>
      </c>
    </row>
    <row r="7" spans="1:7" x14ac:dyDescent="0.35">
      <c r="A7" s="4" t="s">
        <v>8242</v>
      </c>
      <c r="B7" s="7"/>
      <c r="C7" s="7">
        <v>1</v>
      </c>
      <c r="D7" s="7"/>
      <c r="E7" s="7">
        <v>1</v>
      </c>
      <c r="F7" s="7"/>
      <c r="G7" s="7">
        <v>2</v>
      </c>
    </row>
    <row r="8" spans="1:7" x14ac:dyDescent="0.35">
      <c r="A8" s="4" t="s">
        <v>8229</v>
      </c>
      <c r="B8" s="7">
        <v>17</v>
      </c>
      <c r="C8" s="7">
        <v>64</v>
      </c>
      <c r="D8" s="7">
        <v>1</v>
      </c>
      <c r="E8" s="7">
        <v>64</v>
      </c>
      <c r="F8" s="7"/>
      <c r="G8" s="7">
        <v>146</v>
      </c>
    </row>
    <row r="9" spans="1:7" x14ac:dyDescent="0.35">
      <c r="A9" s="4" t="s">
        <v>8240</v>
      </c>
      <c r="B9" s="7">
        <v>3</v>
      </c>
      <c r="C9" s="7">
        <v>2</v>
      </c>
      <c r="D9" s="7"/>
      <c r="E9" s="7">
        <v>1</v>
      </c>
      <c r="F9" s="7"/>
      <c r="G9" s="7">
        <v>6</v>
      </c>
    </row>
    <row r="10" spans="1:7" x14ac:dyDescent="0.35">
      <c r="A10" s="4" t="s">
        <v>8236</v>
      </c>
      <c r="B10" s="7">
        <v>3</v>
      </c>
      <c r="C10" s="7">
        <v>27</v>
      </c>
      <c r="D10" s="7"/>
      <c r="E10" s="7">
        <v>23</v>
      </c>
      <c r="F10" s="7"/>
      <c r="G10" s="7">
        <v>53</v>
      </c>
    </row>
    <row r="11" spans="1:7" x14ac:dyDescent="0.35">
      <c r="A11" s="4" t="s">
        <v>8232</v>
      </c>
      <c r="B11" s="7">
        <v>4</v>
      </c>
      <c r="C11" s="7">
        <v>6</v>
      </c>
      <c r="D11" s="7"/>
      <c r="E11" s="7">
        <v>4</v>
      </c>
      <c r="F11" s="7"/>
      <c r="G11" s="7">
        <v>14</v>
      </c>
    </row>
    <row r="12" spans="1:7" x14ac:dyDescent="0.35">
      <c r="A12" s="4" t="s">
        <v>8227</v>
      </c>
      <c r="B12" s="7">
        <v>1</v>
      </c>
      <c r="C12" s="7">
        <v>9</v>
      </c>
      <c r="D12" s="7"/>
      <c r="E12" s="7">
        <v>11</v>
      </c>
      <c r="F12" s="7"/>
      <c r="G12" s="7">
        <v>21</v>
      </c>
    </row>
    <row r="13" spans="1:7" x14ac:dyDescent="0.35">
      <c r="A13" s="4" t="s">
        <v>8230</v>
      </c>
      <c r="B13" s="7">
        <v>5</v>
      </c>
      <c r="C13" s="7">
        <v>10</v>
      </c>
      <c r="D13" s="7">
        <v>2</v>
      </c>
      <c r="E13" s="7">
        <v>10</v>
      </c>
      <c r="F13" s="7"/>
      <c r="G13" s="7">
        <v>27</v>
      </c>
    </row>
    <row r="14" spans="1:7" x14ac:dyDescent="0.35">
      <c r="A14" s="4" t="s">
        <v>8225</v>
      </c>
      <c r="B14" s="7">
        <v>25</v>
      </c>
      <c r="C14" s="7">
        <v>205</v>
      </c>
      <c r="D14" s="7">
        <v>8</v>
      </c>
      <c r="E14" s="7">
        <v>366</v>
      </c>
      <c r="F14" s="7"/>
      <c r="G14" s="7">
        <v>604</v>
      </c>
    </row>
    <row r="15" spans="1:7" x14ac:dyDescent="0.35">
      <c r="A15" s="4" t="s">
        <v>8231</v>
      </c>
      <c r="B15" s="7">
        <v>1</v>
      </c>
      <c r="C15" s="7">
        <v>2</v>
      </c>
      <c r="D15" s="7"/>
      <c r="E15" s="7"/>
      <c r="F15" s="7"/>
      <c r="G15" s="7">
        <v>3</v>
      </c>
    </row>
    <row r="16" spans="1:7" x14ac:dyDescent="0.35">
      <c r="A16" s="4" t="s">
        <v>8241</v>
      </c>
      <c r="B16" s="7">
        <v>2</v>
      </c>
      <c r="C16" s="7">
        <v>4</v>
      </c>
      <c r="D16" s="7">
        <v>1</v>
      </c>
      <c r="E16" s="7">
        <v>8</v>
      </c>
      <c r="F16" s="7"/>
      <c r="G16" s="7">
        <v>15</v>
      </c>
    </row>
    <row r="17" spans="1:7" x14ac:dyDescent="0.35">
      <c r="A17" s="4" t="s">
        <v>8237</v>
      </c>
      <c r="B17" s="7">
        <v>3</v>
      </c>
      <c r="C17" s="7">
        <v>19</v>
      </c>
      <c r="D17" s="7"/>
      <c r="E17" s="7">
        <v>7</v>
      </c>
      <c r="F17" s="7"/>
      <c r="G17" s="7">
        <v>29</v>
      </c>
    </row>
    <row r="18" spans="1:7" x14ac:dyDescent="0.35">
      <c r="A18" s="4" t="s">
        <v>8243</v>
      </c>
      <c r="B18" s="7"/>
      <c r="C18" s="7"/>
      <c r="D18" s="7"/>
      <c r="E18" s="7">
        <v>2</v>
      </c>
      <c r="F18" s="7"/>
      <c r="G18" s="7">
        <v>2</v>
      </c>
    </row>
    <row r="19" spans="1:7" x14ac:dyDescent="0.35">
      <c r="A19" s="4" t="s">
        <v>8238</v>
      </c>
      <c r="B19" s="7">
        <v>1</v>
      </c>
      <c r="C19" s="7">
        <v>8</v>
      </c>
      <c r="D19" s="7">
        <v>3</v>
      </c>
      <c r="E19" s="7"/>
      <c r="F19" s="7"/>
      <c r="G19" s="7">
        <v>12</v>
      </c>
    </row>
    <row r="20" spans="1:7" x14ac:dyDescent="0.35">
      <c r="A20" s="4" t="s">
        <v>8233</v>
      </c>
      <c r="B20" s="7">
        <v>4</v>
      </c>
      <c r="C20" s="7">
        <v>14</v>
      </c>
      <c r="D20" s="7">
        <v>1</v>
      </c>
      <c r="E20" s="7">
        <v>2</v>
      </c>
      <c r="F20" s="7"/>
      <c r="G20" s="7">
        <v>21</v>
      </c>
    </row>
    <row r="21" spans="1:7" x14ac:dyDescent="0.35">
      <c r="A21" s="4" t="s">
        <v>8234</v>
      </c>
      <c r="B21" s="7"/>
      <c r="C21" s="7">
        <v>5</v>
      </c>
      <c r="D21" s="7"/>
      <c r="E21" s="7">
        <v>2</v>
      </c>
      <c r="F21" s="7"/>
      <c r="G21" s="7">
        <v>7</v>
      </c>
    </row>
    <row r="22" spans="1:7" x14ac:dyDescent="0.35">
      <c r="A22" s="4" t="s">
        <v>8228</v>
      </c>
      <c r="B22" s="7">
        <v>4</v>
      </c>
      <c r="C22" s="7">
        <v>5</v>
      </c>
      <c r="D22" s="7"/>
      <c r="E22" s="7">
        <v>3</v>
      </c>
      <c r="F22" s="7"/>
      <c r="G22" s="7">
        <v>12</v>
      </c>
    </row>
    <row r="23" spans="1:7" x14ac:dyDescent="0.35">
      <c r="A23" s="4" t="s">
        <v>8235</v>
      </c>
      <c r="B23" s="7">
        <v>5</v>
      </c>
      <c r="C23" s="7">
        <v>9</v>
      </c>
      <c r="D23" s="7"/>
      <c r="E23" s="7">
        <v>7</v>
      </c>
      <c r="F23" s="7"/>
      <c r="G23" s="7">
        <v>21</v>
      </c>
    </row>
    <row r="24" spans="1:7" x14ac:dyDescent="0.35">
      <c r="A24" s="4" t="s">
        <v>8244</v>
      </c>
      <c r="B24" s="7"/>
      <c r="C24" s="7"/>
      <c r="D24" s="7"/>
      <c r="E24" s="7">
        <v>1</v>
      </c>
      <c r="F24" s="7"/>
      <c r="G24" s="7">
        <v>1</v>
      </c>
    </row>
    <row r="25" spans="1:7" x14ac:dyDescent="0.35">
      <c r="A25" s="4" t="s">
        <v>8224</v>
      </c>
      <c r="B25" s="7">
        <v>257</v>
      </c>
      <c r="C25" s="7">
        <v>1097</v>
      </c>
      <c r="D25" s="7">
        <v>33</v>
      </c>
      <c r="E25" s="7">
        <v>1651</v>
      </c>
      <c r="F25" s="7"/>
      <c r="G25" s="7">
        <v>3038</v>
      </c>
    </row>
    <row r="26" spans="1:7" x14ac:dyDescent="0.35">
      <c r="A26" s="4" t="s">
        <v>8307</v>
      </c>
      <c r="B26" s="7"/>
      <c r="C26" s="7"/>
      <c r="D26" s="7"/>
      <c r="E26" s="7"/>
      <c r="F26" s="7"/>
      <c r="G26" s="7"/>
    </row>
    <row r="27" spans="1:7" x14ac:dyDescent="0.35">
      <c r="A27" s="4" t="s">
        <v>8308</v>
      </c>
      <c r="B27" s="7">
        <v>349</v>
      </c>
      <c r="C27" s="7">
        <v>1530</v>
      </c>
      <c r="D27" s="7">
        <v>50</v>
      </c>
      <c r="E27" s="7">
        <v>2185</v>
      </c>
      <c r="F27" s="7"/>
      <c r="G27" s="7">
        <v>4114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6B0C8-B08A-4DFF-9530-FAB3ED55B249}">
  <sheetPr codeName="Sheet7"/>
  <dimension ref="A1"/>
  <sheetViews>
    <sheetView workbookViewId="0">
      <selection activeCell="I13" sqref="I13"/>
    </sheetView>
  </sheetViews>
  <sheetFormatPr defaultRowHeight="14.5" x14ac:dyDescent="0.3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53738-5ED8-4655-9150-3934D91F719E}">
  <sheetPr codeName="Sheet10"/>
  <dimension ref="A1:Q4115"/>
  <sheetViews>
    <sheetView topLeftCell="F1" workbookViewId="0">
      <selection activeCell="R17" sqref="R17"/>
    </sheetView>
  </sheetViews>
  <sheetFormatPr defaultRowHeight="14.5" x14ac:dyDescent="0.35"/>
  <cols>
    <col min="1" max="1" width="4.81640625" bestFit="1" customWidth="1"/>
    <col min="2" max="2" width="80.36328125" bestFit="1" customWidth="1"/>
    <col min="3" max="3" width="80.7265625" bestFit="1" customWidth="1"/>
    <col min="4" max="4" width="15.6328125" style="6" bestFit="1" customWidth="1"/>
    <col min="5" max="5" width="13.6328125" style="6" bestFit="1" customWidth="1"/>
    <col min="6" max="6" width="9.1796875" bestFit="1" customWidth="1"/>
    <col min="7" max="7" width="9.54296875" bestFit="1" customWidth="1"/>
    <col min="8" max="8" width="10.26953125" bestFit="1" customWidth="1"/>
    <col min="9" max="9" width="10.81640625" bestFit="1" customWidth="1"/>
    <col min="10" max="10" width="13.453125" bestFit="1" customWidth="1"/>
    <col min="11" max="11" width="11.26953125" bestFit="1" customWidth="1"/>
    <col min="12" max="12" width="15.453125" bestFit="1" customWidth="1"/>
    <col min="13" max="13" width="10.453125" bestFit="1" customWidth="1"/>
    <col min="14" max="14" width="11.54296875" bestFit="1" customWidth="1"/>
    <col min="15" max="15" width="15.6328125" bestFit="1" customWidth="1"/>
    <col min="16" max="16" width="19.453125" bestFit="1" customWidth="1"/>
    <col min="17" max="17" width="18.1796875" style="6" bestFit="1" customWidth="1"/>
  </cols>
  <sheetData>
    <row r="1" spans="1:17" x14ac:dyDescent="0.35">
      <c r="A1" t="s">
        <v>0</v>
      </c>
      <c r="B1" t="s">
        <v>1</v>
      </c>
      <c r="C1" t="s">
        <v>4110</v>
      </c>
      <c r="D1" s="6" t="s">
        <v>8216</v>
      </c>
      <c r="E1" s="6" t="s">
        <v>8217</v>
      </c>
      <c r="F1" t="s">
        <v>8218</v>
      </c>
      <c r="G1" t="s">
        <v>8223</v>
      </c>
      <c r="H1" t="s">
        <v>8245</v>
      </c>
      <c r="I1" t="s">
        <v>8259</v>
      </c>
      <c r="J1" t="s">
        <v>8260</v>
      </c>
      <c r="K1" t="s">
        <v>8261</v>
      </c>
      <c r="L1" t="s">
        <v>8262</v>
      </c>
      <c r="M1" t="s">
        <v>8263</v>
      </c>
      <c r="N1" t="s">
        <v>8311</v>
      </c>
      <c r="O1" t="s">
        <v>8312</v>
      </c>
      <c r="P1" t="s">
        <v>8310</v>
      </c>
      <c r="Q1" s="6" t="s">
        <v>8363</v>
      </c>
    </row>
    <row r="2" spans="1:17" x14ac:dyDescent="0.35">
      <c r="A2">
        <v>0</v>
      </c>
      <c r="B2" t="s">
        <v>2</v>
      </c>
      <c r="C2" t="s">
        <v>4111</v>
      </c>
      <c r="D2" s="6">
        <v>8500</v>
      </c>
      <c r="E2" s="6">
        <v>11633</v>
      </c>
      <c r="F2" t="s">
        <v>8219</v>
      </c>
      <c r="G2" t="s">
        <v>8224</v>
      </c>
      <c r="H2" t="s">
        <v>8246</v>
      </c>
      <c r="I2" s="7">
        <v>1437620400</v>
      </c>
      <c r="J2" s="7">
        <v>1434931811</v>
      </c>
      <c r="K2" t="b">
        <v>0</v>
      </c>
      <c r="L2">
        <v>182</v>
      </c>
      <c r="M2" t="b">
        <v>1</v>
      </c>
      <c r="N2" s="7" t="s">
        <v>8313</v>
      </c>
      <c r="O2" s="7" t="s">
        <v>8314</v>
      </c>
      <c r="P2">
        <v>137</v>
      </c>
      <c r="Q2" s="6">
        <f>E2/Table1_2[[#This Row],[backers_count]]</f>
        <v>63.917582417582416</v>
      </c>
    </row>
    <row r="3" spans="1:17" x14ac:dyDescent="0.35">
      <c r="A3">
        <v>1</v>
      </c>
      <c r="B3" t="s">
        <v>3</v>
      </c>
      <c r="C3" t="s">
        <v>4112</v>
      </c>
      <c r="D3" s="6">
        <v>10275</v>
      </c>
      <c r="E3" s="6">
        <v>14653</v>
      </c>
      <c r="F3" t="s">
        <v>8219</v>
      </c>
      <c r="G3" t="s">
        <v>8224</v>
      </c>
      <c r="H3" t="s">
        <v>8246</v>
      </c>
      <c r="I3" s="7">
        <v>1488464683</v>
      </c>
      <c r="J3" s="7">
        <v>1485872683</v>
      </c>
      <c r="K3" t="b">
        <v>0</v>
      </c>
      <c r="L3">
        <v>79</v>
      </c>
      <c r="M3" t="b">
        <v>1</v>
      </c>
      <c r="N3" s="7" t="s">
        <v>8313</v>
      </c>
      <c r="O3" s="7" t="s">
        <v>8314</v>
      </c>
      <c r="P3">
        <v>143</v>
      </c>
      <c r="Q3" s="6">
        <f>E3/Table1_2[[#This Row],[backers_count]]</f>
        <v>185.48101265822785</v>
      </c>
    </row>
    <row r="4" spans="1:17" x14ac:dyDescent="0.35">
      <c r="A4">
        <v>2</v>
      </c>
      <c r="B4" t="s">
        <v>4</v>
      </c>
      <c r="C4" t="s">
        <v>4113</v>
      </c>
      <c r="D4" s="6">
        <v>500</v>
      </c>
      <c r="E4" s="6">
        <v>525</v>
      </c>
      <c r="F4" t="s">
        <v>8219</v>
      </c>
      <c r="G4" t="s">
        <v>8225</v>
      </c>
      <c r="H4" t="s">
        <v>8247</v>
      </c>
      <c r="I4" s="7">
        <v>1455555083</v>
      </c>
      <c r="J4" s="7">
        <v>1454691083</v>
      </c>
      <c r="K4" t="b">
        <v>0</v>
      </c>
      <c r="L4">
        <v>35</v>
      </c>
      <c r="M4" t="b">
        <v>1</v>
      </c>
      <c r="N4" s="7" t="s">
        <v>8313</v>
      </c>
      <c r="O4" s="7" t="s">
        <v>8314</v>
      </c>
      <c r="P4">
        <v>105</v>
      </c>
      <c r="Q4" s="6">
        <f>E4/Table1_2[[#This Row],[backers_count]]</f>
        <v>15</v>
      </c>
    </row>
    <row r="5" spans="1:17" x14ac:dyDescent="0.35">
      <c r="A5">
        <v>3</v>
      </c>
      <c r="B5" t="s">
        <v>5</v>
      </c>
      <c r="C5" t="s">
        <v>4114</v>
      </c>
      <c r="D5" s="6">
        <v>10000</v>
      </c>
      <c r="E5" s="6">
        <v>10390</v>
      </c>
      <c r="F5" t="s">
        <v>8219</v>
      </c>
      <c r="G5" t="s">
        <v>8224</v>
      </c>
      <c r="H5" t="s">
        <v>8246</v>
      </c>
      <c r="I5" s="7">
        <v>1407414107</v>
      </c>
      <c r="J5" s="7">
        <v>1404822107</v>
      </c>
      <c r="K5" t="b">
        <v>0</v>
      </c>
      <c r="L5">
        <v>150</v>
      </c>
      <c r="M5" t="b">
        <v>1</v>
      </c>
      <c r="N5" s="7" t="s">
        <v>8313</v>
      </c>
      <c r="O5" s="7" t="s">
        <v>8314</v>
      </c>
      <c r="P5">
        <v>104</v>
      </c>
      <c r="Q5" s="6">
        <f>E5/Table1_2[[#This Row],[backers_count]]</f>
        <v>69.266666666666666</v>
      </c>
    </row>
    <row r="6" spans="1:17" x14ac:dyDescent="0.35">
      <c r="A6">
        <v>4</v>
      </c>
      <c r="B6" t="s">
        <v>6</v>
      </c>
      <c r="C6" t="s">
        <v>4115</v>
      </c>
      <c r="D6" s="6">
        <v>44000</v>
      </c>
      <c r="E6" s="6">
        <v>54116.28</v>
      </c>
      <c r="F6" t="s">
        <v>8219</v>
      </c>
      <c r="G6" t="s">
        <v>8224</v>
      </c>
      <c r="H6" t="s">
        <v>8246</v>
      </c>
      <c r="I6" s="7">
        <v>1450555279</v>
      </c>
      <c r="J6" s="7">
        <v>1447963279</v>
      </c>
      <c r="K6" t="b">
        <v>0</v>
      </c>
      <c r="L6">
        <v>284</v>
      </c>
      <c r="M6" t="b">
        <v>1</v>
      </c>
      <c r="N6" s="7" t="s">
        <v>8313</v>
      </c>
      <c r="O6" s="7" t="s">
        <v>8314</v>
      </c>
      <c r="P6">
        <v>123</v>
      </c>
      <c r="Q6" s="6">
        <f>E6/Table1_2[[#This Row],[backers_count]]</f>
        <v>190.55028169014085</v>
      </c>
    </row>
    <row r="7" spans="1:17" x14ac:dyDescent="0.35">
      <c r="A7">
        <v>5</v>
      </c>
      <c r="B7" t="s">
        <v>7</v>
      </c>
      <c r="C7" t="s">
        <v>4116</v>
      </c>
      <c r="D7" s="6">
        <v>3999</v>
      </c>
      <c r="E7" s="6">
        <v>4390</v>
      </c>
      <c r="F7" t="s">
        <v>8219</v>
      </c>
      <c r="G7" t="s">
        <v>8224</v>
      </c>
      <c r="H7" t="s">
        <v>8246</v>
      </c>
      <c r="I7" s="7">
        <v>1469770500</v>
      </c>
      <c r="J7" s="7">
        <v>1468362207</v>
      </c>
      <c r="K7" t="b">
        <v>0</v>
      </c>
      <c r="L7">
        <v>47</v>
      </c>
      <c r="M7" t="b">
        <v>1</v>
      </c>
      <c r="N7" s="7" t="s">
        <v>8313</v>
      </c>
      <c r="O7" s="7" t="s">
        <v>8314</v>
      </c>
      <c r="P7">
        <v>110</v>
      </c>
      <c r="Q7" s="6">
        <f>E7/Table1_2[[#This Row],[backers_count]]</f>
        <v>93.40425531914893</v>
      </c>
    </row>
    <row r="8" spans="1:17" x14ac:dyDescent="0.35">
      <c r="A8">
        <v>6</v>
      </c>
      <c r="B8" t="s">
        <v>8</v>
      </c>
      <c r="C8" t="s">
        <v>4117</v>
      </c>
      <c r="D8" s="6">
        <v>8000</v>
      </c>
      <c r="E8" s="6">
        <v>8519</v>
      </c>
      <c r="F8" t="s">
        <v>8219</v>
      </c>
      <c r="G8" t="s">
        <v>8224</v>
      </c>
      <c r="H8" t="s">
        <v>8246</v>
      </c>
      <c r="I8" s="7">
        <v>1402710250</v>
      </c>
      <c r="J8" s="7">
        <v>1401846250</v>
      </c>
      <c r="K8" t="b">
        <v>0</v>
      </c>
      <c r="L8">
        <v>58</v>
      </c>
      <c r="M8" t="b">
        <v>1</v>
      </c>
      <c r="N8" s="7" t="s">
        <v>8313</v>
      </c>
      <c r="O8" s="7" t="s">
        <v>8314</v>
      </c>
      <c r="P8">
        <v>107</v>
      </c>
      <c r="Q8" s="6">
        <f>E8/Table1_2[[#This Row],[backers_count]]</f>
        <v>146.87931034482759</v>
      </c>
    </row>
    <row r="9" spans="1:17" x14ac:dyDescent="0.35">
      <c r="A9">
        <v>7</v>
      </c>
      <c r="B9" t="s">
        <v>9</v>
      </c>
      <c r="C9" t="s">
        <v>4118</v>
      </c>
      <c r="D9" s="6">
        <v>9000</v>
      </c>
      <c r="E9" s="6">
        <v>9110</v>
      </c>
      <c r="F9" t="s">
        <v>8219</v>
      </c>
      <c r="G9" t="s">
        <v>8224</v>
      </c>
      <c r="H9" t="s">
        <v>8246</v>
      </c>
      <c r="I9" s="7">
        <v>1467680867</v>
      </c>
      <c r="J9" s="7">
        <v>1464224867</v>
      </c>
      <c r="K9" t="b">
        <v>0</v>
      </c>
      <c r="L9">
        <v>57</v>
      </c>
      <c r="M9" t="b">
        <v>1</v>
      </c>
      <c r="N9" s="7" t="s">
        <v>8313</v>
      </c>
      <c r="O9" s="7" t="s">
        <v>8314</v>
      </c>
      <c r="P9">
        <v>102</v>
      </c>
      <c r="Q9" s="6">
        <f>E9/Table1_2[[#This Row],[backers_count]]</f>
        <v>159.82456140350877</v>
      </c>
    </row>
    <row r="10" spans="1:17" x14ac:dyDescent="0.35">
      <c r="A10">
        <v>8</v>
      </c>
      <c r="B10" t="s">
        <v>10</v>
      </c>
      <c r="C10" t="s">
        <v>4119</v>
      </c>
      <c r="D10" s="6">
        <v>3500</v>
      </c>
      <c r="E10" s="6">
        <v>3501.52</v>
      </c>
      <c r="F10" t="s">
        <v>8219</v>
      </c>
      <c r="G10" t="s">
        <v>8224</v>
      </c>
      <c r="H10" t="s">
        <v>8246</v>
      </c>
      <c r="I10" s="7">
        <v>1460754000</v>
      </c>
      <c r="J10" s="7">
        <v>1460155212</v>
      </c>
      <c r="K10" t="b">
        <v>0</v>
      </c>
      <c r="L10">
        <v>12</v>
      </c>
      <c r="M10" t="b">
        <v>1</v>
      </c>
      <c r="N10" s="7" t="s">
        <v>8313</v>
      </c>
      <c r="O10" s="7" t="s">
        <v>8314</v>
      </c>
      <c r="P10">
        <v>101</v>
      </c>
      <c r="Q10" s="6">
        <f>E10/Table1_2[[#This Row],[backers_count]]</f>
        <v>291.79333333333335</v>
      </c>
    </row>
    <row r="11" spans="1:17" x14ac:dyDescent="0.35">
      <c r="A11">
        <v>9</v>
      </c>
      <c r="B11" t="s">
        <v>11</v>
      </c>
      <c r="C11" t="s">
        <v>4120</v>
      </c>
      <c r="D11" s="6">
        <v>500</v>
      </c>
      <c r="E11" s="6">
        <v>629.99</v>
      </c>
      <c r="F11" t="s">
        <v>8219</v>
      </c>
      <c r="G11" t="s">
        <v>8224</v>
      </c>
      <c r="H11" t="s">
        <v>8246</v>
      </c>
      <c r="I11" s="7">
        <v>1460860144</v>
      </c>
      <c r="J11" s="7">
        <v>1458268144</v>
      </c>
      <c r="K11" t="b">
        <v>0</v>
      </c>
      <c r="L11">
        <v>20</v>
      </c>
      <c r="M11" t="b">
        <v>1</v>
      </c>
      <c r="N11" s="7" t="s">
        <v>8313</v>
      </c>
      <c r="O11" s="7" t="s">
        <v>8314</v>
      </c>
      <c r="P11">
        <v>126</v>
      </c>
      <c r="Q11" s="6">
        <f>E11/Table1_2[[#This Row],[backers_count]]</f>
        <v>31.499500000000001</v>
      </c>
    </row>
    <row r="12" spans="1:17" x14ac:dyDescent="0.35">
      <c r="A12">
        <v>10</v>
      </c>
      <c r="B12" t="s">
        <v>12</v>
      </c>
      <c r="C12" t="s">
        <v>4121</v>
      </c>
      <c r="D12" s="6">
        <v>3000</v>
      </c>
      <c r="E12" s="6">
        <v>3015</v>
      </c>
      <c r="F12" t="s">
        <v>8219</v>
      </c>
      <c r="G12" t="s">
        <v>8224</v>
      </c>
      <c r="H12" t="s">
        <v>8246</v>
      </c>
      <c r="I12" s="7">
        <v>1403660279</v>
      </c>
      <c r="J12" s="7">
        <v>1400636279</v>
      </c>
      <c r="K12" t="b">
        <v>0</v>
      </c>
      <c r="L12">
        <v>19</v>
      </c>
      <c r="M12" t="b">
        <v>1</v>
      </c>
      <c r="N12" s="7" t="s">
        <v>8313</v>
      </c>
      <c r="O12" s="7" t="s">
        <v>8314</v>
      </c>
      <c r="P12">
        <v>101</v>
      </c>
      <c r="Q12" s="6">
        <f>E12/Table1_2[[#This Row],[backers_count]]</f>
        <v>158.68421052631578</v>
      </c>
    </row>
    <row r="13" spans="1:17" x14ac:dyDescent="0.35">
      <c r="A13">
        <v>11</v>
      </c>
      <c r="B13" t="s">
        <v>13</v>
      </c>
      <c r="C13" t="s">
        <v>4122</v>
      </c>
      <c r="D13" s="6">
        <v>5000</v>
      </c>
      <c r="E13" s="6">
        <v>6025</v>
      </c>
      <c r="F13" t="s">
        <v>8219</v>
      </c>
      <c r="G13" t="s">
        <v>8224</v>
      </c>
      <c r="H13" t="s">
        <v>8246</v>
      </c>
      <c r="I13" s="7">
        <v>1471834800</v>
      </c>
      <c r="J13" s="7">
        <v>1469126462</v>
      </c>
      <c r="K13" t="b">
        <v>0</v>
      </c>
      <c r="L13">
        <v>75</v>
      </c>
      <c r="M13" t="b">
        <v>1</v>
      </c>
      <c r="N13" s="7" t="s">
        <v>8313</v>
      </c>
      <c r="O13" s="7" t="s">
        <v>8314</v>
      </c>
      <c r="P13">
        <v>121</v>
      </c>
      <c r="Q13" s="6">
        <f>E13/Table1_2[[#This Row],[backers_count]]</f>
        <v>80.333333333333329</v>
      </c>
    </row>
    <row r="14" spans="1:17" x14ac:dyDescent="0.35">
      <c r="A14">
        <v>12</v>
      </c>
      <c r="B14" t="s">
        <v>14</v>
      </c>
      <c r="C14" t="s">
        <v>4123</v>
      </c>
      <c r="D14" s="6">
        <v>30000</v>
      </c>
      <c r="E14" s="6">
        <v>49588</v>
      </c>
      <c r="F14" t="s">
        <v>8219</v>
      </c>
      <c r="G14" t="s">
        <v>8224</v>
      </c>
      <c r="H14" t="s">
        <v>8246</v>
      </c>
      <c r="I14" s="7">
        <v>1405479600</v>
      </c>
      <c r="J14" s="7">
        <v>1401642425</v>
      </c>
      <c r="K14" t="b">
        <v>0</v>
      </c>
      <c r="L14">
        <v>827</v>
      </c>
      <c r="M14" t="b">
        <v>1</v>
      </c>
      <c r="N14" s="7" t="s">
        <v>8313</v>
      </c>
      <c r="O14" s="7" t="s">
        <v>8314</v>
      </c>
      <c r="P14">
        <v>166</v>
      </c>
      <c r="Q14" s="6">
        <f>E14/Table1_2[[#This Row],[backers_count]]</f>
        <v>59.961305925030231</v>
      </c>
    </row>
    <row r="15" spans="1:17" x14ac:dyDescent="0.35">
      <c r="A15">
        <v>13</v>
      </c>
      <c r="B15" t="s">
        <v>15</v>
      </c>
      <c r="C15" t="s">
        <v>4124</v>
      </c>
      <c r="D15" s="6">
        <v>3500</v>
      </c>
      <c r="E15" s="6">
        <v>5599</v>
      </c>
      <c r="F15" t="s">
        <v>8219</v>
      </c>
      <c r="G15" t="s">
        <v>8224</v>
      </c>
      <c r="H15" t="s">
        <v>8246</v>
      </c>
      <c r="I15" s="7">
        <v>1466713620</v>
      </c>
      <c r="J15" s="7">
        <v>1463588109</v>
      </c>
      <c r="K15" t="b">
        <v>0</v>
      </c>
      <c r="L15">
        <v>51</v>
      </c>
      <c r="M15" t="b">
        <v>1</v>
      </c>
      <c r="N15" s="7" t="s">
        <v>8313</v>
      </c>
      <c r="O15" s="7" t="s">
        <v>8314</v>
      </c>
      <c r="P15">
        <v>160</v>
      </c>
      <c r="Q15" s="6">
        <f>E15/Table1_2[[#This Row],[backers_count]]</f>
        <v>109.78431372549019</v>
      </c>
    </row>
    <row r="16" spans="1:17" x14ac:dyDescent="0.35">
      <c r="A16">
        <v>14</v>
      </c>
      <c r="B16" t="s">
        <v>16</v>
      </c>
      <c r="C16" t="s">
        <v>4125</v>
      </c>
      <c r="D16" s="6">
        <v>6000</v>
      </c>
      <c r="E16" s="6">
        <v>6056</v>
      </c>
      <c r="F16" t="s">
        <v>8219</v>
      </c>
      <c r="G16" t="s">
        <v>8226</v>
      </c>
      <c r="H16" t="s">
        <v>8248</v>
      </c>
      <c r="I16" s="7">
        <v>1405259940</v>
      </c>
      <c r="J16" s="7">
        <v>1403051888</v>
      </c>
      <c r="K16" t="b">
        <v>0</v>
      </c>
      <c r="L16">
        <v>41</v>
      </c>
      <c r="M16" t="b">
        <v>1</v>
      </c>
      <c r="N16" s="7" t="s">
        <v>8313</v>
      </c>
      <c r="O16" s="7" t="s">
        <v>8314</v>
      </c>
      <c r="P16">
        <v>101</v>
      </c>
      <c r="Q16" s="6">
        <f>E16/Table1_2[[#This Row],[backers_count]]</f>
        <v>147.70731707317074</v>
      </c>
    </row>
    <row r="17" spans="1:17" x14ac:dyDescent="0.35">
      <c r="A17">
        <v>15</v>
      </c>
      <c r="B17" t="s">
        <v>17</v>
      </c>
      <c r="C17" t="s">
        <v>4126</v>
      </c>
      <c r="D17" s="6">
        <v>2000</v>
      </c>
      <c r="E17" s="6">
        <v>2132</v>
      </c>
      <c r="F17" t="s">
        <v>8219</v>
      </c>
      <c r="G17" t="s">
        <v>8227</v>
      </c>
      <c r="H17" t="s">
        <v>8249</v>
      </c>
      <c r="I17" s="7">
        <v>1443384840</v>
      </c>
      <c r="J17" s="7">
        <v>1441790658</v>
      </c>
      <c r="K17" t="b">
        <v>0</v>
      </c>
      <c r="L17">
        <v>98</v>
      </c>
      <c r="M17" t="b">
        <v>1</v>
      </c>
      <c r="N17" s="7" t="s">
        <v>8313</v>
      </c>
      <c r="O17" s="7" t="s">
        <v>8314</v>
      </c>
      <c r="P17">
        <v>107</v>
      </c>
      <c r="Q17" s="6">
        <f>E17/Table1_2[[#This Row],[backers_count]]</f>
        <v>21.755102040816325</v>
      </c>
    </row>
    <row r="18" spans="1:17" x14ac:dyDescent="0.35">
      <c r="A18">
        <v>16</v>
      </c>
      <c r="B18" t="s">
        <v>18</v>
      </c>
      <c r="C18" t="s">
        <v>4127</v>
      </c>
      <c r="D18" s="6">
        <v>12000</v>
      </c>
      <c r="E18" s="6">
        <v>12029</v>
      </c>
      <c r="F18" t="s">
        <v>8219</v>
      </c>
      <c r="G18" t="s">
        <v>8224</v>
      </c>
      <c r="H18" t="s">
        <v>8246</v>
      </c>
      <c r="I18" s="7">
        <v>1402896600</v>
      </c>
      <c r="J18" s="7">
        <v>1398971211</v>
      </c>
      <c r="K18" t="b">
        <v>0</v>
      </c>
      <c r="L18">
        <v>70</v>
      </c>
      <c r="M18" t="b">
        <v>1</v>
      </c>
      <c r="N18" s="7" t="s">
        <v>8313</v>
      </c>
      <c r="O18" s="7" t="s">
        <v>8314</v>
      </c>
      <c r="P18">
        <v>101</v>
      </c>
      <c r="Q18" s="6">
        <f>E18/Table1_2[[#This Row],[backers_count]]</f>
        <v>171.84285714285716</v>
      </c>
    </row>
    <row r="19" spans="1:17" x14ac:dyDescent="0.35">
      <c r="A19">
        <v>17</v>
      </c>
      <c r="B19" t="s">
        <v>19</v>
      </c>
      <c r="C19" t="s">
        <v>4128</v>
      </c>
      <c r="D19" s="6">
        <v>1500</v>
      </c>
      <c r="E19" s="6">
        <v>1510</v>
      </c>
      <c r="F19" t="s">
        <v>8219</v>
      </c>
      <c r="G19" t="s">
        <v>8225</v>
      </c>
      <c r="H19" t="s">
        <v>8247</v>
      </c>
      <c r="I19" s="7">
        <v>1415126022</v>
      </c>
      <c r="J19" s="7">
        <v>1412530422</v>
      </c>
      <c r="K19" t="b">
        <v>0</v>
      </c>
      <c r="L19">
        <v>36</v>
      </c>
      <c r="M19" t="b">
        <v>1</v>
      </c>
      <c r="N19" s="7" t="s">
        <v>8313</v>
      </c>
      <c r="O19" s="7" t="s">
        <v>8314</v>
      </c>
      <c r="P19">
        <v>101</v>
      </c>
      <c r="Q19" s="6">
        <f>E19/Table1_2[[#This Row],[backers_count]]</f>
        <v>41.944444444444443</v>
      </c>
    </row>
    <row r="20" spans="1:17" x14ac:dyDescent="0.35">
      <c r="A20">
        <v>18</v>
      </c>
      <c r="B20" t="s">
        <v>20</v>
      </c>
      <c r="C20" t="s">
        <v>4129</v>
      </c>
      <c r="D20" s="6">
        <v>30000</v>
      </c>
      <c r="E20" s="6">
        <v>31896.33</v>
      </c>
      <c r="F20" t="s">
        <v>8219</v>
      </c>
      <c r="G20" t="s">
        <v>8224</v>
      </c>
      <c r="H20" t="s">
        <v>8246</v>
      </c>
      <c r="I20" s="7">
        <v>1410958856</v>
      </c>
      <c r="J20" s="7">
        <v>1408366856</v>
      </c>
      <c r="K20" t="b">
        <v>0</v>
      </c>
      <c r="L20">
        <v>342</v>
      </c>
      <c r="M20" t="b">
        <v>1</v>
      </c>
      <c r="N20" s="7" t="s">
        <v>8313</v>
      </c>
      <c r="O20" s="7" t="s">
        <v>8314</v>
      </c>
      <c r="P20">
        <v>107</v>
      </c>
      <c r="Q20" s="6">
        <f>E20/Table1_2[[#This Row],[backers_count]]</f>
        <v>93.264122807017543</v>
      </c>
    </row>
    <row r="21" spans="1:17" x14ac:dyDescent="0.35">
      <c r="A21">
        <v>19</v>
      </c>
      <c r="B21" t="s">
        <v>21</v>
      </c>
      <c r="C21" t="s">
        <v>4130</v>
      </c>
      <c r="D21" s="6">
        <v>850</v>
      </c>
      <c r="E21" s="6">
        <v>1235</v>
      </c>
      <c r="F21" t="s">
        <v>8219</v>
      </c>
      <c r="G21" t="s">
        <v>8224</v>
      </c>
      <c r="H21" t="s">
        <v>8246</v>
      </c>
      <c r="I21" s="7">
        <v>1437420934</v>
      </c>
      <c r="J21" s="7">
        <v>1434828934</v>
      </c>
      <c r="K21" t="b">
        <v>0</v>
      </c>
      <c r="L21">
        <v>22</v>
      </c>
      <c r="M21" t="b">
        <v>1</v>
      </c>
      <c r="N21" s="7" t="s">
        <v>8313</v>
      </c>
      <c r="O21" s="7" t="s">
        <v>8314</v>
      </c>
      <c r="P21">
        <v>146</v>
      </c>
      <c r="Q21" s="6">
        <f>E21/Table1_2[[#This Row],[backers_count]]</f>
        <v>56.136363636363633</v>
      </c>
    </row>
    <row r="22" spans="1:17" x14ac:dyDescent="0.35">
      <c r="A22">
        <v>20</v>
      </c>
      <c r="B22" t="s">
        <v>22</v>
      </c>
      <c r="C22" t="s">
        <v>4131</v>
      </c>
      <c r="D22" s="6">
        <v>2000</v>
      </c>
      <c r="E22" s="6">
        <v>2004</v>
      </c>
      <c r="F22" t="s">
        <v>8219</v>
      </c>
      <c r="G22" t="s">
        <v>8224</v>
      </c>
      <c r="H22" t="s">
        <v>8246</v>
      </c>
      <c r="I22" s="7">
        <v>1442167912</v>
      </c>
      <c r="J22" s="7">
        <v>1436983912</v>
      </c>
      <c r="K22" t="b">
        <v>0</v>
      </c>
      <c r="L22">
        <v>25</v>
      </c>
      <c r="M22" t="b">
        <v>1</v>
      </c>
      <c r="N22" s="7" t="s">
        <v>8313</v>
      </c>
      <c r="O22" s="7" t="s">
        <v>8314</v>
      </c>
      <c r="P22">
        <v>101</v>
      </c>
      <c r="Q22" s="6">
        <f>E22/Table1_2[[#This Row],[backers_count]]</f>
        <v>80.16</v>
      </c>
    </row>
    <row r="23" spans="1:17" x14ac:dyDescent="0.35">
      <c r="A23">
        <v>21</v>
      </c>
      <c r="B23" t="s">
        <v>23</v>
      </c>
      <c r="C23" t="s">
        <v>4132</v>
      </c>
      <c r="D23" s="6">
        <v>18500</v>
      </c>
      <c r="E23" s="6">
        <v>20190</v>
      </c>
      <c r="F23" t="s">
        <v>8219</v>
      </c>
      <c r="G23" t="s">
        <v>8224</v>
      </c>
      <c r="H23" t="s">
        <v>8246</v>
      </c>
      <c r="I23" s="7">
        <v>1411743789</v>
      </c>
      <c r="J23" s="7">
        <v>1409151789</v>
      </c>
      <c r="K23" t="b">
        <v>0</v>
      </c>
      <c r="L23">
        <v>101</v>
      </c>
      <c r="M23" t="b">
        <v>1</v>
      </c>
      <c r="N23" s="7" t="s">
        <v>8313</v>
      </c>
      <c r="O23" s="7" t="s">
        <v>8314</v>
      </c>
      <c r="P23">
        <v>110</v>
      </c>
      <c r="Q23" s="6">
        <f>E23/Table1_2[[#This Row],[backers_count]]</f>
        <v>199.9009900990099</v>
      </c>
    </row>
    <row r="24" spans="1:17" x14ac:dyDescent="0.35">
      <c r="A24">
        <v>22</v>
      </c>
      <c r="B24" t="s">
        <v>24</v>
      </c>
      <c r="C24" t="s">
        <v>4133</v>
      </c>
      <c r="D24" s="6">
        <v>350</v>
      </c>
      <c r="E24" s="6">
        <v>410</v>
      </c>
      <c r="F24" t="s">
        <v>8219</v>
      </c>
      <c r="G24" t="s">
        <v>8224</v>
      </c>
      <c r="H24" t="s">
        <v>8246</v>
      </c>
      <c r="I24" s="7">
        <v>1420099140</v>
      </c>
      <c r="J24" s="7">
        <v>1418766740</v>
      </c>
      <c r="K24" t="b">
        <v>0</v>
      </c>
      <c r="L24">
        <v>8</v>
      </c>
      <c r="M24" t="b">
        <v>1</v>
      </c>
      <c r="N24" s="7" t="s">
        <v>8313</v>
      </c>
      <c r="O24" s="7" t="s">
        <v>8314</v>
      </c>
      <c r="P24">
        <v>118</v>
      </c>
      <c r="Q24" s="6">
        <f>E24/Table1_2[[#This Row],[backers_count]]</f>
        <v>51.25</v>
      </c>
    </row>
    <row r="25" spans="1:17" x14ac:dyDescent="0.35">
      <c r="A25">
        <v>23</v>
      </c>
      <c r="B25" t="s">
        <v>25</v>
      </c>
      <c r="C25" t="s">
        <v>4134</v>
      </c>
      <c r="D25" s="6">
        <v>2000</v>
      </c>
      <c r="E25" s="6">
        <v>2370</v>
      </c>
      <c r="F25" t="s">
        <v>8219</v>
      </c>
      <c r="G25" t="s">
        <v>8224</v>
      </c>
      <c r="H25" t="s">
        <v>8246</v>
      </c>
      <c r="I25" s="7">
        <v>1430407200</v>
      </c>
      <c r="J25" s="7">
        <v>1428086501</v>
      </c>
      <c r="K25" t="b">
        <v>0</v>
      </c>
      <c r="L25">
        <v>23</v>
      </c>
      <c r="M25" t="b">
        <v>1</v>
      </c>
      <c r="N25" s="7" t="s">
        <v>8313</v>
      </c>
      <c r="O25" s="7" t="s">
        <v>8314</v>
      </c>
      <c r="P25">
        <v>119</v>
      </c>
      <c r="Q25" s="6">
        <f>E25/Table1_2[[#This Row],[backers_count]]</f>
        <v>103.04347826086956</v>
      </c>
    </row>
    <row r="26" spans="1:17" x14ac:dyDescent="0.35">
      <c r="A26">
        <v>24</v>
      </c>
      <c r="B26" t="s">
        <v>26</v>
      </c>
      <c r="C26" t="s">
        <v>4135</v>
      </c>
      <c r="D26" s="6">
        <v>35000</v>
      </c>
      <c r="E26" s="6">
        <v>38082.69</v>
      </c>
      <c r="F26" t="s">
        <v>8219</v>
      </c>
      <c r="G26" t="s">
        <v>8224</v>
      </c>
      <c r="H26" t="s">
        <v>8246</v>
      </c>
      <c r="I26" s="7">
        <v>1442345940</v>
      </c>
      <c r="J26" s="7">
        <v>1439494863</v>
      </c>
      <c r="K26" t="b">
        <v>0</v>
      </c>
      <c r="L26">
        <v>574</v>
      </c>
      <c r="M26" t="b">
        <v>1</v>
      </c>
      <c r="N26" s="7" t="s">
        <v>8313</v>
      </c>
      <c r="O26" s="7" t="s">
        <v>8314</v>
      </c>
      <c r="P26">
        <v>109</v>
      </c>
      <c r="Q26" s="6">
        <f>E26/Table1_2[[#This Row],[backers_count]]</f>
        <v>66.346149825783982</v>
      </c>
    </row>
    <row r="27" spans="1:17" x14ac:dyDescent="0.35">
      <c r="A27">
        <v>25</v>
      </c>
      <c r="B27" t="s">
        <v>27</v>
      </c>
      <c r="C27" t="s">
        <v>4136</v>
      </c>
      <c r="D27" s="6">
        <v>600</v>
      </c>
      <c r="E27" s="6">
        <v>800</v>
      </c>
      <c r="F27" t="s">
        <v>8219</v>
      </c>
      <c r="G27" t="s">
        <v>8224</v>
      </c>
      <c r="H27" t="s">
        <v>8246</v>
      </c>
      <c r="I27" s="7">
        <v>1452299761</v>
      </c>
      <c r="J27" s="7">
        <v>1447115761</v>
      </c>
      <c r="K27" t="b">
        <v>0</v>
      </c>
      <c r="L27">
        <v>14</v>
      </c>
      <c r="M27" t="b">
        <v>1</v>
      </c>
      <c r="N27" s="7" t="s">
        <v>8313</v>
      </c>
      <c r="O27" s="7" t="s">
        <v>8314</v>
      </c>
      <c r="P27">
        <v>134</v>
      </c>
      <c r="Q27" s="6">
        <f>E27/Table1_2[[#This Row],[backers_count]]</f>
        <v>57.142857142857146</v>
      </c>
    </row>
    <row r="28" spans="1:17" x14ac:dyDescent="0.35">
      <c r="A28">
        <v>26</v>
      </c>
      <c r="B28" t="s">
        <v>28</v>
      </c>
      <c r="C28" t="s">
        <v>4137</v>
      </c>
      <c r="D28" s="6">
        <v>1250</v>
      </c>
      <c r="E28" s="6">
        <v>1940</v>
      </c>
      <c r="F28" t="s">
        <v>8219</v>
      </c>
      <c r="G28" t="s">
        <v>8224</v>
      </c>
      <c r="H28" t="s">
        <v>8246</v>
      </c>
      <c r="I28" s="7">
        <v>1408278144</v>
      </c>
      <c r="J28" s="7">
        <v>1404822144</v>
      </c>
      <c r="K28" t="b">
        <v>0</v>
      </c>
      <c r="L28">
        <v>19</v>
      </c>
      <c r="M28" t="b">
        <v>1</v>
      </c>
      <c r="N28" s="7" t="s">
        <v>8313</v>
      </c>
      <c r="O28" s="7" t="s">
        <v>8314</v>
      </c>
      <c r="P28">
        <v>156</v>
      </c>
      <c r="Q28" s="6">
        <f>E28/Table1_2[[#This Row],[backers_count]]</f>
        <v>102.10526315789474</v>
      </c>
    </row>
    <row r="29" spans="1:17" x14ac:dyDescent="0.35">
      <c r="A29">
        <v>27</v>
      </c>
      <c r="B29" t="s">
        <v>29</v>
      </c>
      <c r="C29" t="s">
        <v>4138</v>
      </c>
      <c r="D29" s="6">
        <v>20000</v>
      </c>
      <c r="E29" s="6">
        <v>22345</v>
      </c>
      <c r="F29" t="s">
        <v>8219</v>
      </c>
      <c r="G29" t="s">
        <v>8228</v>
      </c>
      <c r="H29" t="s">
        <v>8250</v>
      </c>
      <c r="I29" s="7">
        <v>1416113833</v>
      </c>
      <c r="J29" s="7">
        <v>1413518233</v>
      </c>
      <c r="K29" t="b">
        <v>0</v>
      </c>
      <c r="L29">
        <v>150</v>
      </c>
      <c r="M29" t="b">
        <v>1</v>
      </c>
      <c r="N29" s="7" t="s">
        <v>8313</v>
      </c>
      <c r="O29" s="7" t="s">
        <v>8314</v>
      </c>
      <c r="P29">
        <v>112</v>
      </c>
      <c r="Q29" s="6">
        <f>E29/Table1_2[[#This Row],[backers_count]]</f>
        <v>148.96666666666667</v>
      </c>
    </row>
    <row r="30" spans="1:17" x14ac:dyDescent="0.35">
      <c r="A30">
        <v>28</v>
      </c>
      <c r="B30" t="s">
        <v>30</v>
      </c>
      <c r="C30" t="s">
        <v>4139</v>
      </c>
      <c r="D30" s="6">
        <v>12000</v>
      </c>
      <c r="E30" s="6">
        <v>12042</v>
      </c>
      <c r="F30" t="s">
        <v>8219</v>
      </c>
      <c r="G30" t="s">
        <v>8224</v>
      </c>
      <c r="H30" t="s">
        <v>8246</v>
      </c>
      <c r="I30" s="7">
        <v>1450307284</v>
      </c>
      <c r="J30" s="7">
        <v>1447715284</v>
      </c>
      <c r="K30" t="b">
        <v>0</v>
      </c>
      <c r="L30">
        <v>71</v>
      </c>
      <c r="M30" t="b">
        <v>1</v>
      </c>
      <c r="N30" s="7" t="s">
        <v>8313</v>
      </c>
      <c r="O30" s="7" t="s">
        <v>8314</v>
      </c>
      <c r="P30">
        <v>101</v>
      </c>
      <c r="Q30" s="6">
        <f>E30/Table1_2[[#This Row],[backers_count]]</f>
        <v>169.6056338028169</v>
      </c>
    </row>
    <row r="31" spans="1:17" x14ac:dyDescent="0.35">
      <c r="A31">
        <v>29</v>
      </c>
      <c r="B31" t="s">
        <v>31</v>
      </c>
      <c r="C31" t="s">
        <v>4140</v>
      </c>
      <c r="D31" s="6">
        <v>3000</v>
      </c>
      <c r="E31" s="6">
        <v>3700</v>
      </c>
      <c r="F31" t="s">
        <v>8219</v>
      </c>
      <c r="G31" t="s">
        <v>8225</v>
      </c>
      <c r="H31" t="s">
        <v>8247</v>
      </c>
      <c r="I31" s="7">
        <v>1406045368</v>
      </c>
      <c r="J31" s="7">
        <v>1403453368</v>
      </c>
      <c r="K31" t="b">
        <v>0</v>
      </c>
      <c r="L31">
        <v>117</v>
      </c>
      <c r="M31" t="b">
        <v>1</v>
      </c>
      <c r="N31" s="7" t="s">
        <v>8313</v>
      </c>
      <c r="O31" s="7" t="s">
        <v>8314</v>
      </c>
      <c r="P31">
        <v>124</v>
      </c>
      <c r="Q31" s="6">
        <f>E31/Table1_2[[#This Row],[backers_count]]</f>
        <v>31.623931623931625</v>
      </c>
    </row>
    <row r="32" spans="1:17" x14ac:dyDescent="0.35">
      <c r="A32">
        <v>30</v>
      </c>
      <c r="B32" t="s">
        <v>32</v>
      </c>
      <c r="C32" t="s">
        <v>4141</v>
      </c>
      <c r="D32" s="6">
        <v>4000</v>
      </c>
      <c r="E32" s="6">
        <v>4051.99</v>
      </c>
      <c r="F32" t="s">
        <v>8219</v>
      </c>
      <c r="G32" t="s">
        <v>8224</v>
      </c>
      <c r="H32" t="s">
        <v>8246</v>
      </c>
      <c r="I32" s="7">
        <v>1408604515</v>
      </c>
      <c r="J32" s="7">
        <v>1406012515</v>
      </c>
      <c r="K32" t="b">
        <v>0</v>
      </c>
      <c r="L32">
        <v>53</v>
      </c>
      <c r="M32" t="b">
        <v>1</v>
      </c>
      <c r="N32" s="7" t="s">
        <v>8313</v>
      </c>
      <c r="O32" s="7" t="s">
        <v>8314</v>
      </c>
      <c r="P32">
        <v>102</v>
      </c>
      <c r="Q32" s="6">
        <f>E32/Table1_2[[#This Row],[backers_count]]</f>
        <v>76.45264150943396</v>
      </c>
    </row>
    <row r="33" spans="1:17" x14ac:dyDescent="0.35">
      <c r="A33">
        <v>31</v>
      </c>
      <c r="B33" t="s">
        <v>33</v>
      </c>
      <c r="C33" t="s">
        <v>4142</v>
      </c>
      <c r="D33" s="6">
        <v>13</v>
      </c>
      <c r="E33" s="6">
        <v>13</v>
      </c>
      <c r="F33" t="s">
        <v>8219</v>
      </c>
      <c r="G33" t="s">
        <v>8224</v>
      </c>
      <c r="H33" t="s">
        <v>8246</v>
      </c>
      <c r="I33" s="7">
        <v>1453748434</v>
      </c>
      <c r="J33" s="7">
        <v>1452193234</v>
      </c>
      <c r="K33" t="b">
        <v>0</v>
      </c>
      <c r="L33">
        <v>1</v>
      </c>
      <c r="M33" t="b">
        <v>1</v>
      </c>
      <c r="N33" s="7" t="s">
        <v>8313</v>
      </c>
      <c r="O33" s="7" t="s">
        <v>8314</v>
      </c>
      <c r="P33">
        <v>100</v>
      </c>
      <c r="Q33" s="6">
        <f>E33/Table1_2[[#This Row],[backers_count]]</f>
        <v>13</v>
      </c>
    </row>
    <row r="34" spans="1:17" x14ac:dyDescent="0.35">
      <c r="A34">
        <v>32</v>
      </c>
      <c r="B34" t="s">
        <v>34</v>
      </c>
      <c r="C34" t="s">
        <v>4143</v>
      </c>
      <c r="D34" s="6">
        <v>28450</v>
      </c>
      <c r="E34" s="6">
        <v>28520</v>
      </c>
      <c r="F34" t="s">
        <v>8219</v>
      </c>
      <c r="G34" t="s">
        <v>8224</v>
      </c>
      <c r="H34" t="s">
        <v>8246</v>
      </c>
      <c r="I34" s="7">
        <v>1463111940</v>
      </c>
      <c r="J34" s="7">
        <v>1459523017</v>
      </c>
      <c r="K34" t="b">
        <v>0</v>
      </c>
      <c r="L34">
        <v>89</v>
      </c>
      <c r="M34" t="b">
        <v>1</v>
      </c>
      <c r="N34" s="7" t="s">
        <v>8313</v>
      </c>
      <c r="O34" s="7" t="s">
        <v>8314</v>
      </c>
      <c r="P34">
        <v>101</v>
      </c>
      <c r="Q34" s="6">
        <f>E34/Table1_2[[#This Row],[backers_count]]</f>
        <v>320.44943820224717</v>
      </c>
    </row>
    <row r="35" spans="1:17" x14ac:dyDescent="0.35">
      <c r="A35">
        <v>33</v>
      </c>
      <c r="B35" t="s">
        <v>35</v>
      </c>
      <c r="C35" t="s">
        <v>4144</v>
      </c>
      <c r="D35" s="6">
        <v>5250</v>
      </c>
      <c r="E35" s="6">
        <v>5360</v>
      </c>
      <c r="F35" t="s">
        <v>8219</v>
      </c>
      <c r="G35" t="s">
        <v>8224</v>
      </c>
      <c r="H35" t="s">
        <v>8246</v>
      </c>
      <c r="I35" s="7">
        <v>1447001501</v>
      </c>
      <c r="J35" s="7">
        <v>1444405901</v>
      </c>
      <c r="K35" t="b">
        <v>0</v>
      </c>
      <c r="L35">
        <v>64</v>
      </c>
      <c r="M35" t="b">
        <v>1</v>
      </c>
      <c r="N35" s="7" t="s">
        <v>8313</v>
      </c>
      <c r="O35" s="7" t="s">
        <v>8314</v>
      </c>
      <c r="P35">
        <v>103</v>
      </c>
      <c r="Q35" s="6">
        <f>E35/Table1_2[[#This Row],[backers_count]]</f>
        <v>83.75</v>
      </c>
    </row>
    <row r="36" spans="1:17" x14ac:dyDescent="0.35">
      <c r="A36">
        <v>34</v>
      </c>
      <c r="B36" t="s">
        <v>36</v>
      </c>
      <c r="C36" t="s">
        <v>4145</v>
      </c>
      <c r="D36" s="6">
        <v>2600</v>
      </c>
      <c r="E36" s="6">
        <v>3392</v>
      </c>
      <c r="F36" t="s">
        <v>8219</v>
      </c>
      <c r="G36" t="s">
        <v>8224</v>
      </c>
      <c r="H36" t="s">
        <v>8246</v>
      </c>
      <c r="I36" s="7">
        <v>1407224601</v>
      </c>
      <c r="J36" s="7">
        <v>1405928601</v>
      </c>
      <c r="K36" t="b">
        <v>0</v>
      </c>
      <c r="L36">
        <v>68</v>
      </c>
      <c r="M36" t="b">
        <v>1</v>
      </c>
      <c r="N36" s="7" t="s">
        <v>8313</v>
      </c>
      <c r="O36" s="7" t="s">
        <v>8314</v>
      </c>
      <c r="P36">
        <v>131</v>
      </c>
      <c r="Q36" s="6">
        <f>E36/Table1_2[[#This Row],[backers_count]]</f>
        <v>49.882352941176471</v>
      </c>
    </row>
    <row r="37" spans="1:17" x14ac:dyDescent="0.35">
      <c r="A37">
        <v>35</v>
      </c>
      <c r="B37" t="s">
        <v>37</v>
      </c>
      <c r="C37" t="s">
        <v>4146</v>
      </c>
      <c r="D37" s="6">
        <v>1000</v>
      </c>
      <c r="E37" s="6">
        <v>1665</v>
      </c>
      <c r="F37" t="s">
        <v>8219</v>
      </c>
      <c r="G37" t="s">
        <v>8224</v>
      </c>
      <c r="H37" t="s">
        <v>8246</v>
      </c>
      <c r="I37" s="7">
        <v>1430179200</v>
      </c>
      <c r="J37" s="7">
        <v>1428130814</v>
      </c>
      <c r="K37" t="b">
        <v>0</v>
      </c>
      <c r="L37">
        <v>28</v>
      </c>
      <c r="M37" t="b">
        <v>1</v>
      </c>
      <c r="N37" s="7" t="s">
        <v>8313</v>
      </c>
      <c r="O37" s="7" t="s">
        <v>8314</v>
      </c>
      <c r="P37">
        <v>167</v>
      </c>
      <c r="Q37" s="6">
        <f>E37/Table1_2[[#This Row],[backers_count]]</f>
        <v>59.464285714285715</v>
      </c>
    </row>
    <row r="38" spans="1:17" x14ac:dyDescent="0.35">
      <c r="A38">
        <v>36</v>
      </c>
      <c r="B38" t="s">
        <v>38</v>
      </c>
      <c r="C38" t="s">
        <v>4147</v>
      </c>
      <c r="D38" s="6">
        <v>6000</v>
      </c>
      <c r="E38" s="6">
        <v>8529</v>
      </c>
      <c r="F38" t="s">
        <v>8219</v>
      </c>
      <c r="G38" t="s">
        <v>8224</v>
      </c>
      <c r="H38" t="s">
        <v>8246</v>
      </c>
      <c r="I38" s="7">
        <v>1428128525</v>
      </c>
      <c r="J38" s="7">
        <v>1425540125</v>
      </c>
      <c r="K38" t="b">
        <v>0</v>
      </c>
      <c r="L38">
        <v>44</v>
      </c>
      <c r="M38" t="b">
        <v>1</v>
      </c>
      <c r="N38" s="7" t="s">
        <v>8313</v>
      </c>
      <c r="O38" s="7" t="s">
        <v>8314</v>
      </c>
      <c r="P38">
        <v>143</v>
      </c>
      <c r="Q38" s="6">
        <f>E38/Table1_2[[#This Row],[backers_count]]</f>
        <v>193.84090909090909</v>
      </c>
    </row>
    <row r="39" spans="1:17" x14ac:dyDescent="0.35">
      <c r="A39">
        <v>37</v>
      </c>
      <c r="B39" t="s">
        <v>39</v>
      </c>
      <c r="C39" t="s">
        <v>4148</v>
      </c>
      <c r="D39" s="6">
        <v>22000</v>
      </c>
      <c r="E39" s="6">
        <v>40357</v>
      </c>
      <c r="F39" t="s">
        <v>8219</v>
      </c>
      <c r="G39" t="s">
        <v>8224</v>
      </c>
      <c r="H39" t="s">
        <v>8246</v>
      </c>
      <c r="I39" s="7">
        <v>1425055079</v>
      </c>
      <c r="J39" s="7">
        <v>1422463079</v>
      </c>
      <c r="K39" t="b">
        <v>0</v>
      </c>
      <c r="L39">
        <v>253</v>
      </c>
      <c r="M39" t="b">
        <v>1</v>
      </c>
      <c r="N39" s="7" t="s">
        <v>8313</v>
      </c>
      <c r="O39" s="7" t="s">
        <v>8314</v>
      </c>
      <c r="P39">
        <v>184</v>
      </c>
      <c r="Q39" s="6">
        <f>E39/Table1_2[[#This Row],[backers_count]]</f>
        <v>159.51383399209487</v>
      </c>
    </row>
    <row r="40" spans="1:17" x14ac:dyDescent="0.35">
      <c r="A40">
        <v>38</v>
      </c>
      <c r="B40" t="s">
        <v>40</v>
      </c>
      <c r="C40" t="s">
        <v>4149</v>
      </c>
      <c r="D40" s="6">
        <v>2500</v>
      </c>
      <c r="E40" s="6">
        <v>2751</v>
      </c>
      <c r="F40" t="s">
        <v>8219</v>
      </c>
      <c r="G40" t="s">
        <v>8224</v>
      </c>
      <c r="H40" t="s">
        <v>8246</v>
      </c>
      <c r="I40" s="7">
        <v>1368235344</v>
      </c>
      <c r="J40" s="7">
        <v>1365643344</v>
      </c>
      <c r="K40" t="b">
        <v>0</v>
      </c>
      <c r="L40">
        <v>66</v>
      </c>
      <c r="M40" t="b">
        <v>1</v>
      </c>
      <c r="N40" s="7" t="s">
        <v>8313</v>
      </c>
      <c r="O40" s="7" t="s">
        <v>8314</v>
      </c>
      <c r="P40">
        <v>111</v>
      </c>
      <c r="Q40" s="6">
        <f>E40/Table1_2[[#This Row],[backers_count]]</f>
        <v>41.68181818181818</v>
      </c>
    </row>
    <row r="41" spans="1:17" x14ac:dyDescent="0.35">
      <c r="A41">
        <v>39</v>
      </c>
      <c r="B41" t="s">
        <v>41</v>
      </c>
      <c r="C41" t="s">
        <v>4150</v>
      </c>
      <c r="D41" s="6">
        <v>25000</v>
      </c>
      <c r="E41" s="6">
        <v>32745</v>
      </c>
      <c r="F41" t="s">
        <v>8219</v>
      </c>
      <c r="G41" t="s">
        <v>8225</v>
      </c>
      <c r="H41" t="s">
        <v>8247</v>
      </c>
      <c r="I41" s="7">
        <v>1401058740</v>
      </c>
      <c r="J41" s="7">
        <v>1398388068</v>
      </c>
      <c r="K41" t="b">
        <v>0</v>
      </c>
      <c r="L41">
        <v>217</v>
      </c>
      <c r="M41" t="b">
        <v>1</v>
      </c>
      <c r="N41" s="7" t="s">
        <v>8313</v>
      </c>
      <c r="O41" s="7" t="s">
        <v>8314</v>
      </c>
      <c r="P41">
        <v>131</v>
      </c>
      <c r="Q41" s="6">
        <f>E41/Table1_2[[#This Row],[backers_count]]</f>
        <v>150.89861751152074</v>
      </c>
    </row>
    <row r="42" spans="1:17" x14ac:dyDescent="0.35">
      <c r="A42">
        <v>40</v>
      </c>
      <c r="B42" t="s">
        <v>42</v>
      </c>
      <c r="C42" t="s">
        <v>4151</v>
      </c>
      <c r="D42" s="6">
        <v>2000</v>
      </c>
      <c r="E42" s="6">
        <v>2027</v>
      </c>
      <c r="F42" t="s">
        <v>8219</v>
      </c>
      <c r="G42" t="s">
        <v>8224</v>
      </c>
      <c r="H42" t="s">
        <v>8246</v>
      </c>
      <c r="I42" s="7">
        <v>1403150400</v>
      </c>
      <c r="J42" s="7">
        <v>1401426488</v>
      </c>
      <c r="K42" t="b">
        <v>0</v>
      </c>
      <c r="L42">
        <v>16</v>
      </c>
      <c r="M42" t="b">
        <v>1</v>
      </c>
      <c r="N42" s="7" t="s">
        <v>8313</v>
      </c>
      <c r="O42" s="7" t="s">
        <v>8314</v>
      </c>
      <c r="P42">
        <v>102</v>
      </c>
      <c r="Q42" s="6">
        <f>E42/Table1_2[[#This Row],[backers_count]]</f>
        <v>126.6875</v>
      </c>
    </row>
    <row r="43" spans="1:17" x14ac:dyDescent="0.35">
      <c r="A43">
        <v>41</v>
      </c>
      <c r="B43" t="s">
        <v>43</v>
      </c>
      <c r="C43" t="s">
        <v>4152</v>
      </c>
      <c r="D43" s="6">
        <v>2000</v>
      </c>
      <c r="E43" s="6">
        <v>2000</v>
      </c>
      <c r="F43" t="s">
        <v>8219</v>
      </c>
      <c r="G43" t="s">
        <v>8224</v>
      </c>
      <c r="H43" t="s">
        <v>8246</v>
      </c>
      <c r="I43" s="7">
        <v>1412516354</v>
      </c>
      <c r="J43" s="7">
        <v>1409924354</v>
      </c>
      <c r="K43" t="b">
        <v>0</v>
      </c>
      <c r="L43">
        <v>19</v>
      </c>
      <c r="M43" t="b">
        <v>1</v>
      </c>
      <c r="N43" s="7" t="s">
        <v>8313</v>
      </c>
      <c r="O43" s="7" t="s">
        <v>8314</v>
      </c>
      <c r="P43">
        <v>100</v>
      </c>
      <c r="Q43" s="6">
        <f>E43/Table1_2[[#This Row],[backers_count]]</f>
        <v>105.26315789473684</v>
      </c>
    </row>
    <row r="44" spans="1:17" x14ac:dyDescent="0.35">
      <c r="A44">
        <v>42</v>
      </c>
      <c r="B44" t="s">
        <v>44</v>
      </c>
      <c r="C44" t="s">
        <v>4153</v>
      </c>
      <c r="D44" s="6">
        <v>14000</v>
      </c>
      <c r="E44" s="6">
        <v>19860</v>
      </c>
      <c r="F44" t="s">
        <v>8219</v>
      </c>
      <c r="G44" t="s">
        <v>8224</v>
      </c>
      <c r="H44" t="s">
        <v>8246</v>
      </c>
      <c r="I44" s="7">
        <v>1419780026</v>
      </c>
      <c r="J44" s="7">
        <v>1417188026</v>
      </c>
      <c r="K44" t="b">
        <v>0</v>
      </c>
      <c r="L44">
        <v>169</v>
      </c>
      <c r="M44" t="b">
        <v>1</v>
      </c>
      <c r="N44" s="7" t="s">
        <v>8313</v>
      </c>
      <c r="O44" s="7" t="s">
        <v>8314</v>
      </c>
      <c r="P44">
        <v>142</v>
      </c>
      <c r="Q44" s="6">
        <f>E44/Table1_2[[#This Row],[backers_count]]</f>
        <v>117.51479289940828</v>
      </c>
    </row>
    <row r="45" spans="1:17" x14ac:dyDescent="0.35">
      <c r="A45">
        <v>43</v>
      </c>
      <c r="B45" t="s">
        <v>45</v>
      </c>
      <c r="C45" t="s">
        <v>4154</v>
      </c>
      <c r="D45" s="6">
        <v>10000</v>
      </c>
      <c r="E45" s="6">
        <v>30866</v>
      </c>
      <c r="F45" t="s">
        <v>8219</v>
      </c>
      <c r="G45" t="s">
        <v>8224</v>
      </c>
      <c r="H45" t="s">
        <v>8246</v>
      </c>
      <c r="I45" s="7">
        <v>1405209600</v>
      </c>
      <c r="J45" s="7">
        <v>1402599486</v>
      </c>
      <c r="K45" t="b">
        <v>0</v>
      </c>
      <c r="L45">
        <v>263</v>
      </c>
      <c r="M45" t="b">
        <v>1</v>
      </c>
      <c r="N45" s="7" t="s">
        <v>8313</v>
      </c>
      <c r="O45" s="7" t="s">
        <v>8314</v>
      </c>
      <c r="P45">
        <v>309</v>
      </c>
      <c r="Q45" s="6">
        <f>E45/Table1_2[[#This Row],[backers_count]]</f>
        <v>117.36121673003802</v>
      </c>
    </row>
    <row r="46" spans="1:17" x14ac:dyDescent="0.35">
      <c r="A46">
        <v>44</v>
      </c>
      <c r="B46" t="s">
        <v>46</v>
      </c>
      <c r="C46" t="s">
        <v>4155</v>
      </c>
      <c r="D46" s="6">
        <v>2000</v>
      </c>
      <c r="E46" s="6">
        <v>2000</v>
      </c>
      <c r="F46" t="s">
        <v>8219</v>
      </c>
      <c r="G46" t="s">
        <v>8224</v>
      </c>
      <c r="H46" t="s">
        <v>8246</v>
      </c>
      <c r="I46" s="7">
        <v>1412648537</v>
      </c>
      <c r="J46" s="7">
        <v>1408760537</v>
      </c>
      <c r="K46" t="b">
        <v>0</v>
      </c>
      <c r="L46">
        <v>15</v>
      </c>
      <c r="M46" t="b">
        <v>1</v>
      </c>
      <c r="N46" s="7" t="s">
        <v>8313</v>
      </c>
      <c r="O46" s="7" t="s">
        <v>8314</v>
      </c>
      <c r="P46">
        <v>100</v>
      </c>
      <c r="Q46" s="6">
        <f>E46/Table1_2[[#This Row],[backers_count]]</f>
        <v>133.33333333333334</v>
      </c>
    </row>
    <row r="47" spans="1:17" x14ac:dyDescent="0.35">
      <c r="A47">
        <v>45</v>
      </c>
      <c r="B47" t="s">
        <v>47</v>
      </c>
      <c r="C47" t="s">
        <v>4156</v>
      </c>
      <c r="D47" s="6">
        <v>5000</v>
      </c>
      <c r="E47" s="6">
        <v>6000</v>
      </c>
      <c r="F47" t="s">
        <v>8219</v>
      </c>
      <c r="G47" t="s">
        <v>8224</v>
      </c>
      <c r="H47" t="s">
        <v>8246</v>
      </c>
      <c r="I47" s="7">
        <v>1461769107</v>
      </c>
      <c r="J47" s="7">
        <v>1459177107</v>
      </c>
      <c r="K47" t="b">
        <v>0</v>
      </c>
      <c r="L47">
        <v>61</v>
      </c>
      <c r="M47" t="b">
        <v>1</v>
      </c>
      <c r="N47" s="7" t="s">
        <v>8313</v>
      </c>
      <c r="O47" s="7" t="s">
        <v>8314</v>
      </c>
      <c r="P47">
        <v>120</v>
      </c>
      <c r="Q47" s="6">
        <f>E47/Table1_2[[#This Row],[backers_count]]</f>
        <v>98.360655737704917</v>
      </c>
    </row>
    <row r="48" spans="1:17" x14ac:dyDescent="0.35">
      <c r="A48">
        <v>46</v>
      </c>
      <c r="B48" t="s">
        <v>48</v>
      </c>
      <c r="C48" t="s">
        <v>4157</v>
      </c>
      <c r="D48" s="6">
        <v>8400</v>
      </c>
      <c r="E48" s="6">
        <v>8750</v>
      </c>
      <c r="F48" t="s">
        <v>8219</v>
      </c>
      <c r="G48" t="s">
        <v>8226</v>
      </c>
      <c r="H48" t="s">
        <v>8248</v>
      </c>
      <c r="I48" s="7">
        <v>1450220974</v>
      </c>
      <c r="J48" s="7">
        <v>1447628974</v>
      </c>
      <c r="K48" t="b">
        <v>0</v>
      </c>
      <c r="L48">
        <v>45</v>
      </c>
      <c r="M48" t="b">
        <v>1</v>
      </c>
      <c r="N48" s="7" t="s">
        <v>8313</v>
      </c>
      <c r="O48" s="7" t="s">
        <v>8314</v>
      </c>
      <c r="P48">
        <v>105</v>
      </c>
      <c r="Q48" s="6">
        <f>E48/Table1_2[[#This Row],[backers_count]]</f>
        <v>194.44444444444446</v>
      </c>
    </row>
    <row r="49" spans="1:17" x14ac:dyDescent="0.35">
      <c r="A49">
        <v>47</v>
      </c>
      <c r="B49" t="s">
        <v>49</v>
      </c>
      <c r="C49" t="s">
        <v>4158</v>
      </c>
      <c r="D49" s="6">
        <v>5000</v>
      </c>
      <c r="E49" s="6">
        <v>5380.55</v>
      </c>
      <c r="F49" t="s">
        <v>8219</v>
      </c>
      <c r="G49" t="s">
        <v>8224</v>
      </c>
      <c r="H49" t="s">
        <v>8246</v>
      </c>
      <c r="I49" s="7">
        <v>1419021607</v>
      </c>
      <c r="J49" s="7">
        <v>1413834007</v>
      </c>
      <c r="K49" t="b">
        <v>0</v>
      </c>
      <c r="L49">
        <v>70</v>
      </c>
      <c r="M49" t="b">
        <v>1</v>
      </c>
      <c r="N49" s="7" t="s">
        <v>8313</v>
      </c>
      <c r="O49" s="7" t="s">
        <v>8314</v>
      </c>
      <c r="P49">
        <v>108</v>
      </c>
      <c r="Q49" s="6">
        <f>E49/Table1_2[[#This Row],[backers_count]]</f>
        <v>76.865000000000009</v>
      </c>
    </row>
    <row r="50" spans="1:17" x14ac:dyDescent="0.35">
      <c r="A50">
        <v>48</v>
      </c>
      <c r="B50" t="s">
        <v>50</v>
      </c>
      <c r="C50" t="s">
        <v>4159</v>
      </c>
      <c r="D50" s="6">
        <v>2000</v>
      </c>
      <c r="E50" s="6">
        <v>2159</v>
      </c>
      <c r="F50" t="s">
        <v>8219</v>
      </c>
      <c r="G50" t="s">
        <v>8225</v>
      </c>
      <c r="H50" t="s">
        <v>8247</v>
      </c>
      <c r="I50" s="7">
        <v>1425211200</v>
      </c>
      <c r="J50" s="7">
        <v>1422534260</v>
      </c>
      <c r="K50" t="b">
        <v>0</v>
      </c>
      <c r="L50">
        <v>38</v>
      </c>
      <c r="M50" t="b">
        <v>1</v>
      </c>
      <c r="N50" s="7" t="s">
        <v>8313</v>
      </c>
      <c r="O50" s="7" t="s">
        <v>8314</v>
      </c>
      <c r="P50">
        <v>108</v>
      </c>
      <c r="Q50" s="6">
        <f>E50/Table1_2[[#This Row],[backers_count]]</f>
        <v>56.815789473684212</v>
      </c>
    </row>
    <row r="51" spans="1:17" x14ac:dyDescent="0.35">
      <c r="A51">
        <v>49</v>
      </c>
      <c r="B51" t="s">
        <v>51</v>
      </c>
      <c r="C51" t="s">
        <v>4160</v>
      </c>
      <c r="D51" s="6">
        <v>12000</v>
      </c>
      <c r="E51" s="6">
        <v>12000</v>
      </c>
      <c r="F51" t="s">
        <v>8219</v>
      </c>
      <c r="G51" t="s">
        <v>8224</v>
      </c>
      <c r="H51" t="s">
        <v>8246</v>
      </c>
      <c r="I51" s="7">
        <v>1445660045</v>
      </c>
      <c r="J51" s="7">
        <v>1443068045</v>
      </c>
      <c r="K51" t="b">
        <v>0</v>
      </c>
      <c r="L51">
        <v>87</v>
      </c>
      <c r="M51" t="b">
        <v>1</v>
      </c>
      <c r="N51" s="7" t="s">
        <v>8313</v>
      </c>
      <c r="O51" s="7" t="s">
        <v>8314</v>
      </c>
      <c r="P51">
        <v>100</v>
      </c>
      <c r="Q51" s="6">
        <f>E51/Table1_2[[#This Row],[backers_count]]</f>
        <v>137.93103448275863</v>
      </c>
    </row>
    <row r="52" spans="1:17" x14ac:dyDescent="0.35">
      <c r="A52">
        <v>50</v>
      </c>
      <c r="B52" t="s">
        <v>52</v>
      </c>
      <c r="C52" t="s">
        <v>4161</v>
      </c>
      <c r="D52" s="6">
        <v>600</v>
      </c>
      <c r="E52" s="6">
        <v>600</v>
      </c>
      <c r="F52" t="s">
        <v>8219</v>
      </c>
      <c r="G52" t="s">
        <v>8225</v>
      </c>
      <c r="H52" t="s">
        <v>8247</v>
      </c>
      <c r="I52" s="7">
        <v>1422637200</v>
      </c>
      <c r="J52" s="7">
        <v>1419271458</v>
      </c>
      <c r="K52" t="b">
        <v>0</v>
      </c>
      <c r="L52">
        <v>22</v>
      </c>
      <c r="M52" t="b">
        <v>1</v>
      </c>
      <c r="N52" s="7" t="s">
        <v>8313</v>
      </c>
      <c r="O52" s="7" t="s">
        <v>8314</v>
      </c>
      <c r="P52">
        <v>100</v>
      </c>
      <c r="Q52" s="6">
        <f>E52/Table1_2[[#This Row],[backers_count]]</f>
        <v>27.272727272727273</v>
      </c>
    </row>
    <row r="53" spans="1:17" x14ac:dyDescent="0.35">
      <c r="A53">
        <v>51</v>
      </c>
      <c r="B53" t="s">
        <v>53</v>
      </c>
      <c r="C53" t="s">
        <v>4162</v>
      </c>
      <c r="D53" s="6">
        <v>11000</v>
      </c>
      <c r="E53" s="6">
        <v>14082</v>
      </c>
      <c r="F53" t="s">
        <v>8219</v>
      </c>
      <c r="G53" t="s">
        <v>8224</v>
      </c>
      <c r="H53" t="s">
        <v>8246</v>
      </c>
      <c r="I53" s="7">
        <v>1439245037</v>
      </c>
      <c r="J53" s="7">
        <v>1436653037</v>
      </c>
      <c r="K53" t="b">
        <v>0</v>
      </c>
      <c r="L53">
        <v>119</v>
      </c>
      <c r="M53" t="b">
        <v>1</v>
      </c>
      <c r="N53" s="7" t="s">
        <v>8313</v>
      </c>
      <c r="O53" s="7" t="s">
        <v>8314</v>
      </c>
      <c r="P53">
        <v>129</v>
      </c>
      <c r="Q53" s="6">
        <f>E53/Table1_2[[#This Row],[backers_count]]</f>
        <v>118.33613445378151</v>
      </c>
    </row>
    <row r="54" spans="1:17" x14ac:dyDescent="0.35">
      <c r="A54">
        <v>52</v>
      </c>
      <c r="B54" t="s">
        <v>54</v>
      </c>
      <c r="C54" t="s">
        <v>4163</v>
      </c>
      <c r="D54" s="6">
        <v>10000</v>
      </c>
      <c r="E54" s="6">
        <v>11621</v>
      </c>
      <c r="F54" t="s">
        <v>8219</v>
      </c>
      <c r="G54" t="s">
        <v>8224</v>
      </c>
      <c r="H54" t="s">
        <v>8246</v>
      </c>
      <c r="I54" s="7">
        <v>1405615846</v>
      </c>
      <c r="J54" s="7">
        <v>1403023846</v>
      </c>
      <c r="K54" t="b">
        <v>0</v>
      </c>
      <c r="L54">
        <v>52</v>
      </c>
      <c r="M54" t="b">
        <v>1</v>
      </c>
      <c r="N54" s="7" t="s">
        <v>8313</v>
      </c>
      <c r="O54" s="7" t="s">
        <v>8314</v>
      </c>
      <c r="P54">
        <v>117</v>
      </c>
      <c r="Q54" s="6">
        <f>E54/Table1_2[[#This Row],[backers_count]]</f>
        <v>223.48076923076923</v>
      </c>
    </row>
    <row r="55" spans="1:17" x14ac:dyDescent="0.35">
      <c r="A55">
        <v>53</v>
      </c>
      <c r="B55" t="s">
        <v>55</v>
      </c>
      <c r="C55" t="s">
        <v>4164</v>
      </c>
      <c r="D55" s="6">
        <v>3000</v>
      </c>
      <c r="E55" s="6">
        <v>3289</v>
      </c>
      <c r="F55" t="s">
        <v>8219</v>
      </c>
      <c r="G55" t="s">
        <v>8224</v>
      </c>
      <c r="H55" t="s">
        <v>8246</v>
      </c>
      <c r="I55" s="7">
        <v>1396648800</v>
      </c>
      <c r="J55" s="7">
        <v>1395407445</v>
      </c>
      <c r="K55" t="b">
        <v>0</v>
      </c>
      <c r="L55">
        <v>117</v>
      </c>
      <c r="M55" t="b">
        <v>1</v>
      </c>
      <c r="N55" s="7" t="s">
        <v>8313</v>
      </c>
      <c r="O55" s="7" t="s">
        <v>8314</v>
      </c>
      <c r="P55">
        <v>110</v>
      </c>
      <c r="Q55" s="6">
        <f>E55/Table1_2[[#This Row],[backers_count]]</f>
        <v>28.111111111111111</v>
      </c>
    </row>
    <row r="56" spans="1:17" x14ac:dyDescent="0.35">
      <c r="A56">
        <v>54</v>
      </c>
      <c r="B56" t="s">
        <v>56</v>
      </c>
      <c r="C56" t="s">
        <v>4165</v>
      </c>
      <c r="D56" s="6">
        <v>10000</v>
      </c>
      <c r="E56" s="6">
        <v>10100</v>
      </c>
      <c r="F56" t="s">
        <v>8219</v>
      </c>
      <c r="G56" t="s">
        <v>8224</v>
      </c>
      <c r="H56" t="s">
        <v>8246</v>
      </c>
      <c r="I56" s="7">
        <v>1451063221</v>
      </c>
      <c r="J56" s="7">
        <v>1448471221</v>
      </c>
      <c r="K56" t="b">
        <v>0</v>
      </c>
      <c r="L56">
        <v>52</v>
      </c>
      <c r="M56" t="b">
        <v>1</v>
      </c>
      <c r="N56" s="7" t="s">
        <v>8313</v>
      </c>
      <c r="O56" s="7" t="s">
        <v>8314</v>
      </c>
      <c r="P56">
        <v>101</v>
      </c>
      <c r="Q56" s="6">
        <f>E56/Table1_2[[#This Row],[backers_count]]</f>
        <v>194.23076923076923</v>
      </c>
    </row>
    <row r="57" spans="1:17" x14ac:dyDescent="0.35">
      <c r="A57">
        <v>55</v>
      </c>
      <c r="B57" t="s">
        <v>57</v>
      </c>
      <c r="C57" t="s">
        <v>4166</v>
      </c>
      <c r="D57" s="6">
        <v>8600</v>
      </c>
      <c r="E57" s="6">
        <v>11090</v>
      </c>
      <c r="F57" t="s">
        <v>8219</v>
      </c>
      <c r="G57" t="s">
        <v>8224</v>
      </c>
      <c r="H57" t="s">
        <v>8246</v>
      </c>
      <c r="I57" s="7">
        <v>1464390916</v>
      </c>
      <c r="J57" s="7">
        <v>1462576516</v>
      </c>
      <c r="K57" t="b">
        <v>0</v>
      </c>
      <c r="L57">
        <v>86</v>
      </c>
      <c r="M57" t="b">
        <v>1</v>
      </c>
      <c r="N57" s="7" t="s">
        <v>8313</v>
      </c>
      <c r="O57" s="7" t="s">
        <v>8314</v>
      </c>
      <c r="P57">
        <v>129</v>
      </c>
      <c r="Q57" s="6">
        <f>E57/Table1_2[[#This Row],[backers_count]]</f>
        <v>128.95348837209303</v>
      </c>
    </row>
    <row r="58" spans="1:17" x14ac:dyDescent="0.35">
      <c r="A58">
        <v>56</v>
      </c>
      <c r="B58" t="s">
        <v>58</v>
      </c>
      <c r="C58" t="s">
        <v>4167</v>
      </c>
      <c r="D58" s="6">
        <v>8000</v>
      </c>
      <c r="E58" s="6">
        <v>8581</v>
      </c>
      <c r="F58" t="s">
        <v>8219</v>
      </c>
      <c r="G58" t="s">
        <v>8225</v>
      </c>
      <c r="H58" t="s">
        <v>8247</v>
      </c>
      <c r="I58" s="7">
        <v>1433779200</v>
      </c>
      <c r="J58" s="7">
        <v>1432559424</v>
      </c>
      <c r="K58" t="b">
        <v>0</v>
      </c>
      <c r="L58">
        <v>174</v>
      </c>
      <c r="M58" t="b">
        <v>1</v>
      </c>
      <c r="N58" s="7" t="s">
        <v>8313</v>
      </c>
      <c r="O58" s="7" t="s">
        <v>8314</v>
      </c>
      <c r="P58">
        <v>108</v>
      </c>
      <c r="Q58" s="6">
        <f>E58/Table1_2[[#This Row],[backers_count]]</f>
        <v>49.316091954022987</v>
      </c>
    </row>
    <row r="59" spans="1:17" x14ac:dyDescent="0.35">
      <c r="A59">
        <v>57</v>
      </c>
      <c r="B59" t="s">
        <v>59</v>
      </c>
      <c r="C59" t="s">
        <v>4168</v>
      </c>
      <c r="D59" s="6">
        <v>15000</v>
      </c>
      <c r="E59" s="6">
        <v>15285</v>
      </c>
      <c r="F59" t="s">
        <v>8219</v>
      </c>
      <c r="G59" t="s">
        <v>8224</v>
      </c>
      <c r="H59" t="s">
        <v>8246</v>
      </c>
      <c r="I59" s="7">
        <v>1429991962</v>
      </c>
      <c r="J59" s="7">
        <v>1427399962</v>
      </c>
      <c r="K59" t="b">
        <v>0</v>
      </c>
      <c r="L59">
        <v>69</v>
      </c>
      <c r="M59" t="b">
        <v>1</v>
      </c>
      <c r="N59" s="7" t="s">
        <v>8313</v>
      </c>
      <c r="O59" s="7" t="s">
        <v>8314</v>
      </c>
      <c r="P59">
        <v>102</v>
      </c>
      <c r="Q59" s="6">
        <f>E59/Table1_2[[#This Row],[backers_count]]</f>
        <v>221.52173913043478</v>
      </c>
    </row>
    <row r="60" spans="1:17" x14ac:dyDescent="0.35">
      <c r="A60">
        <v>58</v>
      </c>
      <c r="B60" t="s">
        <v>60</v>
      </c>
      <c r="C60" t="s">
        <v>4169</v>
      </c>
      <c r="D60" s="6">
        <v>10000</v>
      </c>
      <c r="E60" s="6">
        <v>10291</v>
      </c>
      <c r="F60" t="s">
        <v>8219</v>
      </c>
      <c r="G60" t="s">
        <v>8224</v>
      </c>
      <c r="H60" t="s">
        <v>8246</v>
      </c>
      <c r="I60" s="7">
        <v>1416423172</v>
      </c>
      <c r="J60" s="7">
        <v>1413827572</v>
      </c>
      <c r="K60" t="b">
        <v>0</v>
      </c>
      <c r="L60">
        <v>75</v>
      </c>
      <c r="M60" t="b">
        <v>1</v>
      </c>
      <c r="N60" s="7" t="s">
        <v>8313</v>
      </c>
      <c r="O60" s="7" t="s">
        <v>8314</v>
      </c>
      <c r="P60">
        <v>103</v>
      </c>
      <c r="Q60" s="6">
        <f>E60/Table1_2[[#This Row],[backers_count]]</f>
        <v>137.21333333333334</v>
      </c>
    </row>
    <row r="61" spans="1:17" x14ac:dyDescent="0.35">
      <c r="A61">
        <v>59</v>
      </c>
      <c r="B61" t="s">
        <v>61</v>
      </c>
      <c r="C61" t="s">
        <v>4170</v>
      </c>
      <c r="D61" s="6">
        <v>20000</v>
      </c>
      <c r="E61" s="6">
        <v>20025.14</v>
      </c>
      <c r="F61" t="s">
        <v>8219</v>
      </c>
      <c r="G61" t="s">
        <v>8224</v>
      </c>
      <c r="H61" t="s">
        <v>8246</v>
      </c>
      <c r="I61" s="7">
        <v>1442264400</v>
      </c>
      <c r="J61" s="7">
        <v>1439530776</v>
      </c>
      <c r="K61" t="b">
        <v>0</v>
      </c>
      <c r="L61">
        <v>33</v>
      </c>
      <c r="M61" t="b">
        <v>1</v>
      </c>
      <c r="N61" s="7" t="s">
        <v>8313</v>
      </c>
      <c r="O61" s="7" t="s">
        <v>8314</v>
      </c>
      <c r="P61">
        <v>101</v>
      </c>
      <c r="Q61" s="6">
        <f>E61/Table1_2[[#This Row],[backers_count]]</f>
        <v>606.82242424242418</v>
      </c>
    </row>
    <row r="62" spans="1:17" x14ac:dyDescent="0.35">
      <c r="A62">
        <v>60</v>
      </c>
      <c r="B62" t="s">
        <v>62</v>
      </c>
      <c r="C62" t="s">
        <v>4171</v>
      </c>
      <c r="D62" s="6">
        <v>4500</v>
      </c>
      <c r="E62" s="6">
        <v>4648.33</v>
      </c>
      <c r="F62" t="s">
        <v>8219</v>
      </c>
      <c r="G62" t="s">
        <v>8225</v>
      </c>
      <c r="H62" t="s">
        <v>8247</v>
      </c>
      <c r="I62" s="7">
        <v>1395532800</v>
      </c>
      <c r="J62" s="7">
        <v>1393882717</v>
      </c>
      <c r="K62" t="b">
        <v>0</v>
      </c>
      <c r="L62">
        <v>108</v>
      </c>
      <c r="M62" t="b">
        <v>1</v>
      </c>
      <c r="N62" s="7" t="s">
        <v>8313</v>
      </c>
      <c r="O62" s="7" t="s">
        <v>8315</v>
      </c>
      <c r="P62">
        <v>104</v>
      </c>
      <c r="Q62" s="6">
        <f>E62/Table1_2[[#This Row],[backers_count]]</f>
        <v>43.040092592592593</v>
      </c>
    </row>
    <row r="63" spans="1:17" x14ac:dyDescent="0.35">
      <c r="A63">
        <v>61</v>
      </c>
      <c r="B63" t="s">
        <v>63</v>
      </c>
      <c r="C63" t="s">
        <v>4172</v>
      </c>
      <c r="D63" s="6">
        <v>5000</v>
      </c>
      <c r="E63" s="6">
        <v>7415</v>
      </c>
      <c r="F63" t="s">
        <v>8219</v>
      </c>
      <c r="G63" t="s">
        <v>8224</v>
      </c>
      <c r="H63" t="s">
        <v>8246</v>
      </c>
      <c r="I63" s="7">
        <v>1370547157</v>
      </c>
      <c r="J63" s="7">
        <v>1368646357</v>
      </c>
      <c r="K63" t="b">
        <v>0</v>
      </c>
      <c r="L63">
        <v>23</v>
      </c>
      <c r="M63" t="b">
        <v>1</v>
      </c>
      <c r="N63" s="7" t="s">
        <v>8313</v>
      </c>
      <c r="O63" s="7" t="s">
        <v>8315</v>
      </c>
      <c r="P63">
        <v>149</v>
      </c>
      <c r="Q63" s="6">
        <f>E63/Table1_2[[#This Row],[backers_count]]</f>
        <v>322.39130434782606</v>
      </c>
    </row>
    <row r="64" spans="1:17" x14ac:dyDescent="0.35">
      <c r="A64">
        <v>62</v>
      </c>
      <c r="B64" t="s">
        <v>64</v>
      </c>
      <c r="C64" t="s">
        <v>4173</v>
      </c>
      <c r="D64" s="6">
        <v>3000</v>
      </c>
      <c r="E64" s="6">
        <v>4642</v>
      </c>
      <c r="F64" t="s">
        <v>8219</v>
      </c>
      <c r="G64" t="s">
        <v>8224</v>
      </c>
      <c r="H64" t="s">
        <v>8246</v>
      </c>
      <c r="I64" s="7">
        <v>1362337878</v>
      </c>
      <c r="J64" s="7">
        <v>1360177878</v>
      </c>
      <c r="K64" t="b">
        <v>0</v>
      </c>
      <c r="L64">
        <v>48</v>
      </c>
      <c r="M64" t="b">
        <v>1</v>
      </c>
      <c r="N64" s="7" t="s">
        <v>8313</v>
      </c>
      <c r="O64" s="7" t="s">
        <v>8315</v>
      </c>
      <c r="P64">
        <v>155</v>
      </c>
      <c r="Q64" s="6">
        <f>E64/Table1_2[[#This Row],[backers_count]]</f>
        <v>96.708333333333329</v>
      </c>
    </row>
    <row r="65" spans="1:17" x14ac:dyDescent="0.35">
      <c r="A65">
        <v>63</v>
      </c>
      <c r="B65" t="s">
        <v>65</v>
      </c>
      <c r="C65" t="s">
        <v>4174</v>
      </c>
      <c r="D65" s="6">
        <v>2000</v>
      </c>
      <c r="E65" s="6">
        <v>2270.37</v>
      </c>
      <c r="F65" t="s">
        <v>8219</v>
      </c>
      <c r="G65" t="s">
        <v>8224</v>
      </c>
      <c r="H65" t="s">
        <v>8246</v>
      </c>
      <c r="I65" s="7">
        <v>1388206740</v>
      </c>
      <c r="J65" s="7">
        <v>1386194013</v>
      </c>
      <c r="K65" t="b">
        <v>0</v>
      </c>
      <c r="L65">
        <v>64</v>
      </c>
      <c r="M65" t="b">
        <v>1</v>
      </c>
      <c r="N65" s="7" t="s">
        <v>8313</v>
      </c>
      <c r="O65" s="7" t="s">
        <v>8315</v>
      </c>
      <c r="P65">
        <v>114</v>
      </c>
      <c r="Q65" s="6">
        <f>E65/Table1_2[[#This Row],[backers_count]]</f>
        <v>35.474531249999998</v>
      </c>
    </row>
    <row r="66" spans="1:17" x14ac:dyDescent="0.35">
      <c r="A66">
        <v>64</v>
      </c>
      <c r="B66" t="s">
        <v>66</v>
      </c>
      <c r="C66" t="s">
        <v>4175</v>
      </c>
      <c r="D66" s="6">
        <v>1200</v>
      </c>
      <c r="E66" s="6">
        <v>2080</v>
      </c>
      <c r="F66" t="s">
        <v>8219</v>
      </c>
      <c r="G66" t="s">
        <v>8224</v>
      </c>
      <c r="H66" t="s">
        <v>8246</v>
      </c>
      <c r="I66" s="7">
        <v>1373243181</v>
      </c>
      <c r="J66" s="7">
        <v>1370651181</v>
      </c>
      <c r="K66" t="b">
        <v>0</v>
      </c>
      <c r="L66">
        <v>24</v>
      </c>
      <c r="M66" t="b">
        <v>1</v>
      </c>
      <c r="N66" s="7" t="s">
        <v>8313</v>
      </c>
      <c r="O66" s="7" t="s">
        <v>8315</v>
      </c>
      <c r="P66">
        <v>174</v>
      </c>
      <c r="Q66" s="6">
        <f>E66/Table1_2[[#This Row],[backers_count]]</f>
        <v>86.666666666666671</v>
      </c>
    </row>
    <row r="67" spans="1:17" x14ac:dyDescent="0.35">
      <c r="A67">
        <v>65</v>
      </c>
      <c r="B67" t="s">
        <v>67</v>
      </c>
      <c r="C67" t="s">
        <v>4176</v>
      </c>
      <c r="D67" s="6">
        <v>7000</v>
      </c>
      <c r="E67" s="6">
        <v>7527</v>
      </c>
      <c r="F67" t="s">
        <v>8219</v>
      </c>
      <c r="G67" t="s">
        <v>8229</v>
      </c>
      <c r="H67" t="s">
        <v>8251</v>
      </c>
      <c r="I67" s="7">
        <v>1407736740</v>
      </c>
      <c r="J67" s="7">
        <v>1405453354</v>
      </c>
      <c r="K67" t="b">
        <v>0</v>
      </c>
      <c r="L67">
        <v>57</v>
      </c>
      <c r="M67" t="b">
        <v>1</v>
      </c>
      <c r="N67" s="7" t="s">
        <v>8313</v>
      </c>
      <c r="O67" s="7" t="s">
        <v>8315</v>
      </c>
      <c r="P67">
        <v>108</v>
      </c>
      <c r="Q67" s="6">
        <f>E67/Table1_2[[#This Row],[backers_count]]</f>
        <v>132.05263157894737</v>
      </c>
    </row>
    <row r="68" spans="1:17" x14ac:dyDescent="0.35">
      <c r="A68">
        <v>66</v>
      </c>
      <c r="B68" t="s">
        <v>68</v>
      </c>
      <c r="C68" t="s">
        <v>4177</v>
      </c>
      <c r="D68" s="6">
        <v>2000</v>
      </c>
      <c r="E68" s="6">
        <v>2372</v>
      </c>
      <c r="F68" t="s">
        <v>8219</v>
      </c>
      <c r="G68" t="s">
        <v>8224</v>
      </c>
      <c r="H68" t="s">
        <v>8246</v>
      </c>
      <c r="I68" s="7">
        <v>1468873420</v>
      </c>
      <c r="J68" s="7">
        <v>1466281420</v>
      </c>
      <c r="K68" t="b">
        <v>0</v>
      </c>
      <c r="L68">
        <v>26</v>
      </c>
      <c r="M68" t="b">
        <v>1</v>
      </c>
      <c r="N68" s="7" t="s">
        <v>8313</v>
      </c>
      <c r="O68" s="7" t="s">
        <v>8315</v>
      </c>
      <c r="P68">
        <v>119</v>
      </c>
      <c r="Q68" s="6">
        <f>E68/Table1_2[[#This Row],[backers_count]]</f>
        <v>91.230769230769226</v>
      </c>
    </row>
    <row r="69" spans="1:17" x14ac:dyDescent="0.35">
      <c r="A69">
        <v>67</v>
      </c>
      <c r="B69" t="s">
        <v>69</v>
      </c>
      <c r="C69" t="s">
        <v>4178</v>
      </c>
      <c r="D69" s="6">
        <v>2000</v>
      </c>
      <c r="E69" s="6">
        <v>2325</v>
      </c>
      <c r="F69" t="s">
        <v>8219</v>
      </c>
      <c r="G69" t="s">
        <v>8224</v>
      </c>
      <c r="H69" t="s">
        <v>8246</v>
      </c>
      <c r="I69" s="7">
        <v>1342360804</v>
      </c>
      <c r="J69" s="7">
        <v>1339768804</v>
      </c>
      <c r="K69" t="b">
        <v>0</v>
      </c>
      <c r="L69">
        <v>20</v>
      </c>
      <c r="M69" t="b">
        <v>1</v>
      </c>
      <c r="N69" s="7" t="s">
        <v>8313</v>
      </c>
      <c r="O69" s="7" t="s">
        <v>8315</v>
      </c>
      <c r="P69">
        <v>117</v>
      </c>
      <c r="Q69" s="6">
        <f>E69/Table1_2[[#This Row],[backers_count]]</f>
        <v>116.25</v>
      </c>
    </row>
    <row r="70" spans="1:17" x14ac:dyDescent="0.35">
      <c r="A70">
        <v>68</v>
      </c>
      <c r="B70" t="s">
        <v>70</v>
      </c>
      <c r="C70" t="s">
        <v>4179</v>
      </c>
      <c r="D70" s="6">
        <v>600</v>
      </c>
      <c r="E70" s="6">
        <v>763</v>
      </c>
      <c r="F70" t="s">
        <v>8219</v>
      </c>
      <c r="G70" t="s">
        <v>8225</v>
      </c>
      <c r="H70" t="s">
        <v>8247</v>
      </c>
      <c r="I70" s="7">
        <v>1393162791</v>
      </c>
      <c r="J70" s="7">
        <v>1390570791</v>
      </c>
      <c r="K70" t="b">
        <v>0</v>
      </c>
      <c r="L70">
        <v>36</v>
      </c>
      <c r="M70" t="b">
        <v>1</v>
      </c>
      <c r="N70" s="7" t="s">
        <v>8313</v>
      </c>
      <c r="O70" s="7" t="s">
        <v>8315</v>
      </c>
      <c r="P70">
        <v>128</v>
      </c>
      <c r="Q70" s="6">
        <f>E70/Table1_2[[#This Row],[backers_count]]</f>
        <v>21.194444444444443</v>
      </c>
    </row>
    <row r="71" spans="1:17" x14ac:dyDescent="0.35">
      <c r="A71">
        <v>69</v>
      </c>
      <c r="B71" t="s">
        <v>71</v>
      </c>
      <c r="C71" t="s">
        <v>4180</v>
      </c>
      <c r="D71" s="6">
        <v>10000</v>
      </c>
      <c r="E71" s="6">
        <v>11094.23</v>
      </c>
      <c r="F71" t="s">
        <v>8219</v>
      </c>
      <c r="G71" t="s">
        <v>8224</v>
      </c>
      <c r="H71" t="s">
        <v>8246</v>
      </c>
      <c r="I71" s="7">
        <v>1317538740</v>
      </c>
      <c r="J71" s="7">
        <v>1314765025</v>
      </c>
      <c r="K71" t="b">
        <v>0</v>
      </c>
      <c r="L71">
        <v>178</v>
      </c>
      <c r="M71" t="b">
        <v>1</v>
      </c>
      <c r="N71" s="7" t="s">
        <v>8313</v>
      </c>
      <c r="O71" s="7" t="s">
        <v>8315</v>
      </c>
      <c r="P71">
        <v>111</v>
      </c>
      <c r="Q71" s="6">
        <f>E71/Table1_2[[#This Row],[backers_count]]</f>
        <v>62.327134831460668</v>
      </c>
    </row>
    <row r="72" spans="1:17" x14ac:dyDescent="0.35">
      <c r="A72">
        <v>70</v>
      </c>
      <c r="B72" t="s">
        <v>72</v>
      </c>
      <c r="C72" t="s">
        <v>4181</v>
      </c>
      <c r="D72" s="6">
        <v>500</v>
      </c>
      <c r="E72" s="6">
        <v>636</v>
      </c>
      <c r="F72" t="s">
        <v>8219</v>
      </c>
      <c r="G72" t="s">
        <v>8224</v>
      </c>
      <c r="H72" t="s">
        <v>8246</v>
      </c>
      <c r="I72" s="7">
        <v>1315171845</v>
      </c>
      <c r="J72" s="7">
        <v>1309987845</v>
      </c>
      <c r="K72" t="b">
        <v>0</v>
      </c>
      <c r="L72">
        <v>17</v>
      </c>
      <c r="M72" t="b">
        <v>1</v>
      </c>
      <c r="N72" s="7" t="s">
        <v>8313</v>
      </c>
      <c r="O72" s="7" t="s">
        <v>8315</v>
      </c>
      <c r="P72">
        <v>128</v>
      </c>
      <c r="Q72" s="6">
        <f>E72/Table1_2[[#This Row],[backers_count]]</f>
        <v>37.411764705882355</v>
      </c>
    </row>
    <row r="73" spans="1:17" x14ac:dyDescent="0.35">
      <c r="A73">
        <v>71</v>
      </c>
      <c r="B73" t="s">
        <v>73</v>
      </c>
      <c r="C73" t="s">
        <v>4182</v>
      </c>
      <c r="D73" s="6">
        <v>1800</v>
      </c>
      <c r="E73" s="6">
        <v>2231</v>
      </c>
      <c r="F73" t="s">
        <v>8219</v>
      </c>
      <c r="G73" t="s">
        <v>8224</v>
      </c>
      <c r="H73" t="s">
        <v>8246</v>
      </c>
      <c r="I73" s="7">
        <v>1338186657</v>
      </c>
      <c r="J73" s="7">
        <v>1333002657</v>
      </c>
      <c r="K73" t="b">
        <v>0</v>
      </c>
      <c r="L73">
        <v>32</v>
      </c>
      <c r="M73" t="b">
        <v>1</v>
      </c>
      <c r="N73" s="7" t="s">
        <v>8313</v>
      </c>
      <c r="O73" s="7" t="s">
        <v>8315</v>
      </c>
      <c r="P73">
        <v>124</v>
      </c>
      <c r="Q73" s="6">
        <f>E73/Table1_2[[#This Row],[backers_count]]</f>
        <v>69.71875</v>
      </c>
    </row>
    <row r="74" spans="1:17" x14ac:dyDescent="0.35">
      <c r="A74">
        <v>72</v>
      </c>
      <c r="B74" t="s">
        <v>74</v>
      </c>
      <c r="C74" t="s">
        <v>4183</v>
      </c>
      <c r="D74" s="6">
        <v>2200</v>
      </c>
      <c r="E74" s="6">
        <v>2385</v>
      </c>
      <c r="F74" t="s">
        <v>8219</v>
      </c>
      <c r="G74" t="s">
        <v>8224</v>
      </c>
      <c r="H74" t="s">
        <v>8246</v>
      </c>
      <c r="I74" s="7">
        <v>1352937600</v>
      </c>
      <c r="J74" s="7">
        <v>1351210481</v>
      </c>
      <c r="K74" t="b">
        <v>0</v>
      </c>
      <c r="L74">
        <v>41</v>
      </c>
      <c r="M74" t="b">
        <v>1</v>
      </c>
      <c r="N74" s="7" t="s">
        <v>8313</v>
      </c>
      <c r="O74" s="7" t="s">
        <v>8315</v>
      </c>
      <c r="P74">
        <v>109</v>
      </c>
      <c r="Q74" s="6">
        <f>E74/Table1_2[[#This Row],[backers_count]]</f>
        <v>58.170731707317074</v>
      </c>
    </row>
    <row r="75" spans="1:17" x14ac:dyDescent="0.35">
      <c r="A75">
        <v>73</v>
      </c>
      <c r="B75" t="s">
        <v>75</v>
      </c>
      <c r="C75" t="s">
        <v>4184</v>
      </c>
      <c r="D75" s="6">
        <v>900</v>
      </c>
      <c r="E75" s="6">
        <v>900</v>
      </c>
      <c r="F75" t="s">
        <v>8219</v>
      </c>
      <c r="G75" t="s">
        <v>8224</v>
      </c>
      <c r="H75" t="s">
        <v>8246</v>
      </c>
      <c r="I75" s="7">
        <v>1304395140</v>
      </c>
      <c r="J75" s="7">
        <v>1297620584</v>
      </c>
      <c r="K75" t="b">
        <v>0</v>
      </c>
      <c r="L75">
        <v>18</v>
      </c>
      <c r="M75" t="b">
        <v>1</v>
      </c>
      <c r="N75" s="7" t="s">
        <v>8313</v>
      </c>
      <c r="O75" s="7" t="s">
        <v>8315</v>
      </c>
      <c r="P75">
        <v>100</v>
      </c>
      <c r="Q75" s="6">
        <f>E75/Table1_2[[#This Row],[backers_count]]</f>
        <v>50</v>
      </c>
    </row>
    <row r="76" spans="1:17" x14ac:dyDescent="0.35">
      <c r="A76">
        <v>74</v>
      </c>
      <c r="B76" t="s">
        <v>76</v>
      </c>
      <c r="C76" t="s">
        <v>4185</v>
      </c>
      <c r="D76" s="6">
        <v>500</v>
      </c>
      <c r="E76" s="6">
        <v>564.66</v>
      </c>
      <c r="F76" t="s">
        <v>8219</v>
      </c>
      <c r="G76" t="s">
        <v>8230</v>
      </c>
      <c r="H76" t="s">
        <v>8249</v>
      </c>
      <c r="I76" s="7">
        <v>1453376495</v>
      </c>
      <c r="J76" s="7">
        <v>1450784495</v>
      </c>
      <c r="K76" t="b">
        <v>0</v>
      </c>
      <c r="L76">
        <v>29</v>
      </c>
      <c r="M76" t="b">
        <v>1</v>
      </c>
      <c r="N76" s="7" t="s">
        <v>8313</v>
      </c>
      <c r="O76" s="7" t="s">
        <v>8315</v>
      </c>
      <c r="P76">
        <v>113</v>
      </c>
      <c r="Q76" s="6">
        <f>E76/Table1_2[[#This Row],[backers_count]]</f>
        <v>19.471034482758618</v>
      </c>
    </row>
    <row r="77" spans="1:17" x14ac:dyDescent="0.35">
      <c r="A77">
        <v>75</v>
      </c>
      <c r="B77" t="s">
        <v>77</v>
      </c>
      <c r="C77" t="s">
        <v>4186</v>
      </c>
      <c r="D77" s="6">
        <v>3500</v>
      </c>
      <c r="E77" s="6">
        <v>4040</v>
      </c>
      <c r="F77" t="s">
        <v>8219</v>
      </c>
      <c r="G77" t="s">
        <v>8224</v>
      </c>
      <c r="H77" t="s">
        <v>8246</v>
      </c>
      <c r="I77" s="7">
        <v>1366693272</v>
      </c>
      <c r="J77" s="7">
        <v>1364101272</v>
      </c>
      <c r="K77" t="b">
        <v>0</v>
      </c>
      <c r="L77">
        <v>47</v>
      </c>
      <c r="M77" t="b">
        <v>1</v>
      </c>
      <c r="N77" s="7" t="s">
        <v>8313</v>
      </c>
      <c r="O77" s="7" t="s">
        <v>8315</v>
      </c>
      <c r="P77">
        <v>116</v>
      </c>
      <c r="Q77" s="6">
        <f>E77/Table1_2[[#This Row],[backers_count]]</f>
        <v>85.957446808510639</v>
      </c>
    </row>
    <row r="78" spans="1:17" x14ac:dyDescent="0.35">
      <c r="A78">
        <v>76</v>
      </c>
      <c r="B78" t="s">
        <v>78</v>
      </c>
      <c r="C78" t="s">
        <v>4187</v>
      </c>
      <c r="D78" s="6">
        <v>300</v>
      </c>
      <c r="E78" s="6">
        <v>460</v>
      </c>
      <c r="F78" t="s">
        <v>8219</v>
      </c>
      <c r="G78" t="s">
        <v>8224</v>
      </c>
      <c r="H78" t="s">
        <v>8246</v>
      </c>
      <c r="I78" s="7">
        <v>1325007358</v>
      </c>
      <c r="J78" s="7">
        <v>1319819758</v>
      </c>
      <c r="K78" t="b">
        <v>0</v>
      </c>
      <c r="L78">
        <v>15</v>
      </c>
      <c r="M78" t="b">
        <v>1</v>
      </c>
      <c r="N78" s="7" t="s">
        <v>8313</v>
      </c>
      <c r="O78" s="7" t="s">
        <v>8315</v>
      </c>
      <c r="P78">
        <v>154</v>
      </c>
      <c r="Q78" s="6">
        <f>E78/Table1_2[[#This Row],[backers_count]]</f>
        <v>30.666666666666668</v>
      </c>
    </row>
    <row r="79" spans="1:17" x14ac:dyDescent="0.35">
      <c r="A79">
        <v>77</v>
      </c>
      <c r="B79" t="s">
        <v>79</v>
      </c>
      <c r="C79" t="s">
        <v>4188</v>
      </c>
      <c r="D79" s="6">
        <v>400</v>
      </c>
      <c r="E79" s="6">
        <v>1570</v>
      </c>
      <c r="F79" t="s">
        <v>8219</v>
      </c>
      <c r="G79" t="s">
        <v>8224</v>
      </c>
      <c r="H79" t="s">
        <v>8246</v>
      </c>
      <c r="I79" s="7">
        <v>1337569140</v>
      </c>
      <c r="J79" s="7">
        <v>1332991717</v>
      </c>
      <c r="K79" t="b">
        <v>0</v>
      </c>
      <c r="L79">
        <v>26</v>
      </c>
      <c r="M79" t="b">
        <v>1</v>
      </c>
      <c r="N79" s="7" t="s">
        <v>8313</v>
      </c>
      <c r="O79" s="7" t="s">
        <v>8315</v>
      </c>
      <c r="P79">
        <v>393</v>
      </c>
      <c r="Q79" s="6">
        <f>E79/Table1_2[[#This Row],[backers_count]]</f>
        <v>60.384615384615387</v>
      </c>
    </row>
    <row r="80" spans="1:17" x14ac:dyDescent="0.35">
      <c r="A80">
        <v>78</v>
      </c>
      <c r="B80" t="s">
        <v>80</v>
      </c>
      <c r="C80" t="s">
        <v>4189</v>
      </c>
      <c r="D80" s="6">
        <v>50</v>
      </c>
      <c r="E80" s="6">
        <v>1351</v>
      </c>
      <c r="F80" t="s">
        <v>8219</v>
      </c>
      <c r="G80" t="s">
        <v>8230</v>
      </c>
      <c r="H80" t="s">
        <v>8249</v>
      </c>
      <c r="I80" s="7">
        <v>1472751121</v>
      </c>
      <c r="J80" s="7">
        <v>1471887121</v>
      </c>
      <c r="K80" t="b">
        <v>0</v>
      </c>
      <c r="L80">
        <v>35</v>
      </c>
      <c r="M80" t="b">
        <v>1</v>
      </c>
      <c r="N80" s="7" t="s">
        <v>8313</v>
      </c>
      <c r="O80" s="7" t="s">
        <v>8315</v>
      </c>
      <c r="P80">
        <v>2702</v>
      </c>
      <c r="Q80" s="6">
        <f>E80/Table1_2[[#This Row],[backers_count]]</f>
        <v>38.6</v>
      </c>
    </row>
    <row r="81" spans="1:17" x14ac:dyDescent="0.35">
      <c r="A81">
        <v>79</v>
      </c>
      <c r="B81" t="s">
        <v>81</v>
      </c>
      <c r="C81" t="s">
        <v>4190</v>
      </c>
      <c r="D81" s="6">
        <v>1300</v>
      </c>
      <c r="E81" s="6">
        <v>1651</v>
      </c>
      <c r="F81" t="s">
        <v>8219</v>
      </c>
      <c r="G81" t="s">
        <v>8225</v>
      </c>
      <c r="H81" t="s">
        <v>8247</v>
      </c>
      <c r="I81" s="7">
        <v>1398451093</v>
      </c>
      <c r="J81" s="7">
        <v>1395859093</v>
      </c>
      <c r="K81" t="b">
        <v>0</v>
      </c>
      <c r="L81">
        <v>41</v>
      </c>
      <c r="M81" t="b">
        <v>1</v>
      </c>
      <c r="N81" s="7" t="s">
        <v>8313</v>
      </c>
      <c r="O81" s="7" t="s">
        <v>8315</v>
      </c>
      <c r="P81">
        <v>127</v>
      </c>
      <c r="Q81" s="6">
        <f>E81/Table1_2[[#This Row],[backers_count]]</f>
        <v>40.268292682926827</v>
      </c>
    </row>
    <row r="82" spans="1:17" x14ac:dyDescent="0.35">
      <c r="A82">
        <v>80</v>
      </c>
      <c r="B82" t="s">
        <v>82</v>
      </c>
      <c r="C82" t="s">
        <v>4191</v>
      </c>
      <c r="D82" s="6">
        <v>12000</v>
      </c>
      <c r="E82" s="6">
        <v>12870</v>
      </c>
      <c r="F82" t="s">
        <v>8219</v>
      </c>
      <c r="G82" t="s">
        <v>8224</v>
      </c>
      <c r="H82" t="s">
        <v>8246</v>
      </c>
      <c r="I82" s="7">
        <v>1386640856</v>
      </c>
      <c r="J82" s="7">
        <v>1383616856</v>
      </c>
      <c r="K82" t="b">
        <v>0</v>
      </c>
      <c r="L82">
        <v>47</v>
      </c>
      <c r="M82" t="b">
        <v>1</v>
      </c>
      <c r="N82" s="7" t="s">
        <v>8313</v>
      </c>
      <c r="O82" s="7" t="s">
        <v>8315</v>
      </c>
      <c r="P82">
        <v>108</v>
      </c>
      <c r="Q82" s="6">
        <f>E82/Table1_2[[#This Row],[backers_count]]</f>
        <v>273.82978723404256</v>
      </c>
    </row>
    <row r="83" spans="1:17" x14ac:dyDescent="0.35">
      <c r="A83">
        <v>81</v>
      </c>
      <c r="B83" t="s">
        <v>83</v>
      </c>
      <c r="C83" t="s">
        <v>4192</v>
      </c>
      <c r="D83" s="6">
        <v>750</v>
      </c>
      <c r="E83" s="6">
        <v>1485</v>
      </c>
      <c r="F83" t="s">
        <v>8219</v>
      </c>
      <c r="G83" t="s">
        <v>8224</v>
      </c>
      <c r="H83" t="s">
        <v>8246</v>
      </c>
      <c r="I83" s="7">
        <v>1342234920</v>
      </c>
      <c r="J83" s="7">
        <v>1341892127</v>
      </c>
      <c r="K83" t="b">
        <v>0</v>
      </c>
      <c r="L83">
        <v>28</v>
      </c>
      <c r="M83" t="b">
        <v>1</v>
      </c>
      <c r="N83" s="7" t="s">
        <v>8313</v>
      </c>
      <c r="O83" s="7" t="s">
        <v>8315</v>
      </c>
      <c r="P83">
        <v>198</v>
      </c>
      <c r="Q83" s="6">
        <f>E83/Table1_2[[#This Row],[backers_count]]</f>
        <v>53.035714285714285</v>
      </c>
    </row>
    <row r="84" spans="1:17" x14ac:dyDescent="0.35">
      <c r="A84">
        <v>82</v>
      </c>
      <c r="B84" t="s">
        <v>84</v>
      </c>
      <c r="C84" t="s">
        <v>4193</v>
      </c>
      <c r="D84" s="6">
        <v>4000</v>
      </c>
      <c r="E84" s="6">
        <v>4000.5</v>
      </c>
      <c r="F84" t="s">
        <v>8219</v>
      </c>
      <c r="G84" t="s">
        <v>8224</v>
      </c>
      <c r="H84" t="s">
        <v>8246</v>
      </c>
      <c r="I84" s="7">
        <v>1318189261</v>
      </c>
      <c r="J84" s="7">
        <v>1315597261</v>
      </c>
      <c r="K84" t="b">
        <v>0</v>
      </c>
      <c r="L84">
        <v>100</v>
      </c>
      <c r="M84" t="b">
        <v>1</v>
      </c>
      <c r="N84" s="7" t="s">
        <v>8313</v>
      </c>
      <c r="O84" s="7" t="s">
        <v>8315</v>
      </c>
      <c r="P84">
        <v>101</v>
      </c>
      <c r="Q84" s="6">
        <f>E84/Table1_2[[#This Row],[backers_count]]</f>
        <v>40.005000000000003</v>
      </c>
    </row>
    <row r="85" spans="1:17" x14ac:dyDescent="0.35">
      <c r="A85">
        <v>83</v>
      </c>
      <c r="B85" t="s">
        <v>85</v>
      </c>
      <c r="C85" t="s">
        <v>4194</v>
      </c>
      <c r="D85" s="6">
        <v>200</v>
      </c>
      <c r="E85" s="6">
        <v>205</v>
      </c>
      <c r="F85" t="s">
        <v>8219</v>
      </c>
      <c r="G85" t="s">
        <v>8225</v>
      </c>
      <c r="H85" t="s">
        <v>8247</v>
      </c>
      <c r="I85" s="7">
        <v>1424604600</v>
      </c>
      <c r="J85" s="7">
        <v>1423320389</v>
      </c>
      <c r="K85" t="b">
        <v>0</v>
      </c>
      <c r="L85">
        <v>13</v>
      </c>
      <c r="M85" t="b">
        <v>1</v>
      </c>
      <c r="N85" s="7" t="s">
        <v>8313</v>
      </c>
      <c r="O85" s="7" t="s">
        <v>8315</v>
      </c>
      <c r="P85">
        <v>103</v>
      </c>
      <c r="Q85" s="6">
        <f>E85/Table1_2[[#This Row],[backers_count]]</f>
        <v>15.76923076923077</v>
      </c>
    </row>
    <row r="86" spans="1:17" x14ac:dyDescent="0.35">
      <c r="A86">
        <v>84</v>
      </c>
      <c r="B86" t="s">
        <v>86</v>
      </c>
      <c r="C86" t="s">
        <v>4195</v>
      </c>
      <c r="D86" s="6">
        <v>500</v>
      </c>
      <c r="E86" s="6">
        <v>500</v>
      </c>
      <c r="F86" t="s">
        <v>8219</v>
      </c>
      <c r="G86" t="s">
        <v>8224</v>
      </c>
      <c r="H86" t="s">
        <v>8246</v>
      </c>
      <c r="I86" s="7">
        <v>1305483086</v>
      </c>
      <c r="J86" s="7">
        <v>1302891086</v>
      </c>
      <c r="K86" t="b">
        <v>0</v>
      </c>
      <c r="L86">
        <v>7</v>
      </c>
      <c r="M86" t="b">
        <v>1</v>
      </c>
      <c r="N86" s="7" t="s">
        <v>8313</v>
      </c>
      <c r="O86" s="7" t="s">
        <v>8315</v>
      </c>
      <c r="P86">
        <v>100</v>
      </c>
      <c r="Q86" s="6">
        <f>E86/Table1_2[[#This Row],[backers_count]]</f>
        <v>71.428571428571431</v>
      </c>
    </row>
    <row r="87" spans="1:17" x14ac:dyDescent="0.35">
      <c r="A87">
        <v>85</v>
      </c>
      <c r="B87" t="s">
        <v>87</v>
      </c>
      <c r="C87" t="s">
        <v>4196</v>
      </c>
      <c r="D87" s="6">
        <v>1200</v>
      </c>
      <c r="E87" s="6">
        <v>1506</v>
      </c>
      <c r="F87" t="s">
        <v>8219</v>
      </c>
      <c r="G87" t="s">
        <v>8224</v>
      </c>
      <c r="H87" t="s">
        <v>8246</v>
      </c>
      <c r="I87" s="7">
        <v>1316746837</v>
      </c>
      <c r="J87" s="7">
        <v>1314154837</v>
      </c>
      <c r="K87" t="b">
        <v>0</v>
      </c>
      <c r="L87">
        <v>21</v>
      </c>
      <c r="M87" t="b">
        <v>1</v>
      </c>
      <c r="N87" s="7" t="s">
        <v>8313</v>
      </c>
      <c r="O87" s="7" t="s">
        <v>8315</v>
      </c>
      <c r="P87">
        <v>126</v>
      </c>
      <c r="Q87" s="6">
        <f>E87/Table1_2[[#This Row],[backers_count]]</f>
        <v>71.714285714285708</v>
      </c>
    </row>
    <row r="88" spans="1:17" x14ac:dyDescent="0.35">
      <c r="A88">
        <v>86</v>
      </c>
      <c r="B88" t="s">
        <v>88</v>
      </c>
      <c r="C88" t="s">
        <v>4197</v>
      </c>
      <c r="D88" s="6">
        <v>6000</v>
      </c>
      <c r="E88" s="6">
        <v>6388</v>
      </c>
      <c r="F88" t="s">
        <v>8219</v>
      </c>
      <c r="G88" t="s">
        <v>8230</v>
      </c>
      <c r="H88" t="s">
        <v>8249</v>
      </c>
      <c r="I88" s="7">
        <v>1451226045</v>
      </c>
      <c r="J88" s="7">
        <v>1444828845</v>
      </c>
      <c r="K88" t="b">
        <v>0</v>
      </c>
      <c r="L88">
        <v>17</v>
      </c>
      <c r="M88" t="b">
        <v>1</v>
      </c>
      <c r="N88" s="7" t="s">
        <v>8313</v>
      </c>
      <c r="O88" s="7" t="s">
        <v>8315</v>
      </c>
      <c r="P88">
        <v>107</v>
      </c>
      <c r="Q88" s="6">
        <f>E88/Table1_2[[#This Row],[backers_count]]</f>
        <v>375.76470588235293</v>
      </c>
    </row>
    <row r="89" spans="1:17" x14ac:dyDescent="0.35">
      <c r="A89">
        <v>87</v>
      </c>
      <c r="B89" t="s">
        <v>89</v>
      </c>
      <c r="C89" t="s">
        <v>4198</v>
      </c>
      <c r="D89" s="6">
        <v>2500</v>
      </c>
      <c r="E89" s="6">
        <v>2615</v>
      </c>
      <c r="F89" t="s">
        <v>8219</v>
      </c>
      <c r="G89" t="s">
        <v>8224</v>
      </c>
      <c r="H89" t="s">
        <v>8246</v>
      </c>
      <c r="I89" s="7">
        <v>1275529260</v>
      </c>
      <c r="J89" s="7">
        <v>1274705803</v>
      </c>
      <c r="K89" t="b">
        <v>0</v>
      </c>
      <c r="L89">
        <v>25</v>
      </c>
      <c r="M89" t="b">
        <v>1</v>
      </c>
      <c r="N89" s="7" t="s">
        <v>8313</v>
      </c>
      <c r="O89" s="7" t="s">
        <v>8315</v>
      </c>
      <c r="P89">
        <v>105</v>
      </c>
      <c r="Q89" s="6">
        <f>E89/Table1_2[[#This Row],[backers_count]]</f>
        <v>104.6</v>
      </c>
    </row>
    <row r="90" spans="1:17" x14ac:dyDescent="0.35">
      <c r="A90">
        <v>88</v>
      </c>
      <c r="B90" t="s">
        <v>90</v>
      </c>
      <c r="C90" t="s">
        <v>4199</v>
      </c>
      <c r="D90" s="6">
        <v>3500</v>
      </c>
      <c r="E90" s="6">
        <v>3600</v>
      </c>
      <c r="F90" t="s">
        <v>8219</v>
      </c>
      <c r="G90" t="s">
        <v>8224</v>
      </c>
      <c r="H90" t="s">
        <v>8246</v>
      </c>
      <c r="I90" s="7">
        <v>1403452131</v>
      </c>
      <c r="J90" s="7">
        <v>1401205731</v>
      </c>
      <c r="K90" t="b">
        <v>0</v>
      </c>
      <c r="L90">
        <v>60</v>
      </c>
      <c r="M90" t="b">
        <v>1</v>
      </c>
      <c r="N90" s="7" t="s">
        <v>8313</v>
      </c>
      <c r="O90" s="7" t="s">
        <v>8315</v>
      </c>
      <c r="P90">
        <v>103</v>
      </c>
      <c r="Q90" s="6">
        <f>E90/Table1_2[[#This Row],[backers_count]]</f>
        <v>60</v>
      </c>
    </row>
    <row r="91" spans="1:17" x14ac:dyDescent="0.35">
      <c r="A91">
        <v>89</v>
      </c>
      <c r="B91" t="s">
        <v>91</v>
      </c>
      <c r="C91" t="s">
        <v>4200</v>
      </c>
      <c r="D91" s="6">
        <v>6000</v>
      </c>
      <c r="E91" s="6">
        <v>6904</v>
      </c>
      <c r="F91" t="s">
        <v>8219</v>
      </c>
      <c r="G91" t="s">
        <v>8224</v>
      </c>
      <c r="H91" t="s">
        <v>8246</v>
      </c>
      <c r="I91" s="7">
        <v>1370196192</v>
      </c>
      <c r="J91" s="7">
        <v>1368036192</v>
      </c>
      <c r="K91" t="b">
        <v>0</v>
      </c>
      <c r="L91">
        <v>56</v>
      </c>
      <c r="M91" t="b">
        <v>1</v>
      </c>
      <c r="N91" s="7" t="s">
        <v>8313</v>
      </c>
      <c r="O91" s="7" t="s">
        <v>8315</v>
      </c>
      <c r="P91">
        <v>116</v>
      </c>
      <c r="Q91" s="6">
        <f>E91/Table1_2[[#This Row],[backers_count]]</f>
        <v>123.28571428571429</v>
      </c>
    </row>
    <row r="92" spans="1:17" x14ac:dyDescent="0.35">
      <c r="A92">
        <v>90</v>
      </c>
      <c r="B92" t="s">
        <v>92</v>
      </c>
      <c r="C92" t="s">
        <v>4201</v>
      </c>
      <c r="D92" s="6">
        <v>500</v>
      </c>
      <c r="E92" s="6">
        <v>502</v>
      </c>
      <c r="F92" t="s">
        <v>8219</v>
      </c>
      <c r="G92" t="s">
        <v>8224</v>
      </c>
      <c r="H92" t="s">
        <v>8246</v>
      </c>
      <c r="I92" s="7">
        <v>1310454499</v>
      </c>
      <c r="J92" s="7">
        <v>1307862499</v>
      </c>
      <c r="K92" t="b">
        <v>0</v>
      </c>
      <c r="L92">
        <v>16</v>
      </c>
      <c r="M92" t="b">
        <v>1</v>
      </c>
      <c r="N92" s="7" t="s">
        <v>8313</v>
      </c>
      <c r="O92" s="7" t="s">
        <v>8315</v>
      </c>
      <c r="P92">
        <v>101</v>
      </c>
      <c r="Q92" s="6">
        <f>E92/Table1_2[[#This Row],[backers_count]]</f>
        <v>31.375</v>
      </c>
    </row>
    <row r="93" spans="1:17" x14ac:dyDescent="0.35">
      <c r="A93">
        <v>91</v>
      </c>
      <c r="B93" t="s">
        <v>93</v>
      </c>
      <c r="C93" t="s">
        <v>4202</v>
      </c>
      <c r="D93" s="6">
        <v>3000</v>
      </c>
      <c r="E93" s="6">
        <v>3600</v>
      </c>
      <c r="F93" t="s">
        <v>8219</v>
      </c>
      <c r="G93" t="s">
        <v>8224</v>
      </c>
      <c r="H93" t="s">
        <v>8246</v>
      </c>
      <c r="I93" s="7">
        <v>1305625164</v>
      </c>
      <c r="J93" s="7">
        <v>1300354764</v>
      </c>
      <c r="K93" t="b">
        <v>0</v>
      </c>
      <c r="L93">
        <v>46</v>
      </c>
      <c r="M93" t="b">
        <v>1</v>
      </c>
      <c r="N93" s="7" t="s">
        <v>8313</v>
      </c>
      <c r="O93" s="7" t="s">
        <v>8315</v>
      </c>
      <c r="P93">
        <v>120</v>
      </c>
      <c r="Q93" s="6">
        <f>E93/Table1_2[[#This Row],[backers_count]]</f>
        <v>78.260869565217391</v>
      </c>
    </row>
    <row r="94" spans="1:17" x14ac:dyDescent="0.35">
      <c r="A94">
        <v>92</v>
      </c>
      <c r="B94" t="s">
        <v>94</v>
      </c>
      <c r="C94" t="s">
        <v>4203</v>
      </c>
      <c r="D94" s="6">
        <v>5000</v>
      </c>
      <c r="E94" s="6">
        <v>5260</v>
      </c>
      <c r="F94" t="s">
        <v>8219</v>
      </c>
      <c r="G94" t="s">
        <v>8229</v>
      </c>
      <c r="H94" t="s">
        <v>8251</v>
      </c>
      <c r="I94" s="7">
        <v>1485936000</v>
      </c>
      <c r="J94" s="7">
        <v>1481949983</v>
      </c>
      <c r="K94" t="b">
        <v>0</v>
      </c>
      <c r="L94">
        <v>43</v>
      </c>
      <c r="M94" t="b">
        <v>1</v>
      </c>
      <c r="N94" s="7" t="s">
        <v>8313</v>
      </c>
      <c r="O94" s="7" t="s">
        <v>8315</v>
      </c>
      <c r="P94">
        <v>106</v>
      </c>
      <c r="Q94" s="6">
        <f>E94/Table1_2[[#This Row],[backers_count]]</f>
        <v>122.32558139534883</v>
      </c>
    </row>
    <row r="95" spans="1:17" x14ac:dyDescent="0.35">
      <c r="A95">
        <v>93</v>
      </c>
      <c r="B95" t="s">
        <v>95</v>
      </c>
      <c r="C95" t="s">
        <v>4204</v>
      </c>
      <c r="D95" s="6">
        <v>1000</v>
      </c>
      <c r="E95" s="6">
        <v>1106</v>
      </c>
      <c r="F95" t="s">
        <v>8219</v>
      </c>
      <c r="G95" t="s">
        <v>8224</v>
      </c>
      <c r="H95" t="s">
        <v>8246</v>
      </c>
      <c r="I95" s="7">
        <v>1341349200</v>
      </c>
      <c r="J95" s="7">
        <v>1338928537</v>
      </c>
      <c r="K95" t="b">
        <v>0</v>
      </c>
      <c r="L95">
        <v>15</v>
      </c>
      <c r="M95" t="b">
        <v>1</v>
      </c>
      <c r="N95" s="7" t="s">
        <v>8313</v>
      </c>
      <c r="O95" s="7" t="s">
        <v>8315</v>
      </c>
      <c r="P95">
        <v>111</v>
      </c>
      <c r="Q95" s="6">
        <f>E95/Table1_2[[#This Row],[backers_count]]</f>
        <v>73.733333333333334</v>
      </c>
    </row>
    <row r="96" spans="1:17" x14ac:dyDescent="0.35">
      <c r="A96">
        <v>94</v>
      </c>
      <c r="B96" t="s">
        <v>96</v>
      </c>
      <c r="C96" t="s">
        <v>4205</v>
      </c>
      <c r="D96" s="6">
        <v>250</v>
      </c>
      <c r="E96" s="6">
        <v>260</v>
      </c>
      <c r="F96" t="s">
        <v>8219</v>
      </c>
      <c r="G96" t="s">
        <v>8225</v>
      </c>
      <c r="H96" t="s">
        <v>8247</v>
      </c>
      <c r="I96" s="7">
        <v>1396890822</v>
      </c>
      <c r="J96" s="7">
        <v>1395162822</v>
      </c>
      <c r="K96" t="b">
        <v>0</v>
      </c>
      <c r="L96">
        <v>12</v>
      </c>
      <c r="M96" t="b">
        <v>1</v>
      </c>
      <c r="N96" s="7" t="s">
        <v>8313</v>
      </c>
      <c r="O96" s="7" t="s">
        <v>8315</v>
      </c>
      <c r="P96">
        <v>104</v>
      </c>
      <c r="Q96" s="6">
        <f>E96/Table1_2[[#This Row],[backers_count]]</f>
        <v>21.666666666666668</v>
      </c>
    </row>
    <row r="97" spans="1:17" x14ac:dyDescent="0.35">
      <c r="A97">
        <v>95</v>
      </c>
      <c r="B97" t="s">
        <v>97</v>
      </c>
      <c r="C97" t="s">
        <v>4206</v>
      </c>
      <c r="D97" s="6">
        <v>350</v>
      </c>
      <c r="E97" s="6">
        <v>460</v>
      </c>
      <c r="F97" t="s">
        <v>8219</v>
      </c>
      <c r="G97" t="s">
        <v>8224</v>
      </c>
      <c r="H97" t="s">
        <v>8246</v>
      </c>
      <c r="I97" s="7">
        <v>1330214841</v>
      </c>
      <c r="J97" s="7">
        <v>1327622841</v>
      </c>
      <c r="K97" t="b">
        <v>0</v>
      </c>
      <c r="L97">
        <v>21</v>
      </c>
      <c r="M97" t="b">
        <v>1</v>
      </c>
      <c r="N97" s="7" t="s">
        <v>8313</v>
      </c>
      <c r="O97" s="7" t="s">
        <v>8315</v>
      </c>
      <c r="P97">
        <v>132</v>
      </c>
      <c r="Q97" s="6">
        <f>E97/Table1_2[[#This Row],[backers_count]]</f>
        <v>21.904761904761905</v>
      </c>
    </row>
    <row r="98" spans="1:17" x14ac:dyDescent="0.35">
      <c r="A98">
        <v>96</v>
      </c>
      <c r="B98" t="s">
        <v>98</v>
      </c>
      <c r="C98" t="s">
        <v>4207</v>
      </c>
      <c r="D98" s="6">
        <v>1500</v>
      </c>
      <c r="E98" s="6">
        <v>1720</v>
      </c>
      <c r="F98" t="s">
        <v>8219</v>
      </c>
      <c r="G98" t="s">
        <v>8224</v>
      </c>
      <c r="H98" t="s">
        <v>8246</v>
      </c>
      <c r="I98" s="7">
        <v>1280631600</v>
      </c>
      <c r="J98" s="7">
        <v>1274889241</v>
      </c>
      <c r="K98" t="b">
        <v>0</v>
      </c>
      <c r="L98">
        <v>34</v>
      </c>
      <c r="M98" t="b">
        <v>1</v>
      </c>
      <c r="N98" s="7" t="s">
        <v>8313</v>
      </c>
      <c r="O98" s="7" t="s">
        <v>8315</v>
      </c>
      <c r="P98">
        <v>115</v>
      </c>
      <c r="Q98" s="6">
        <f>E98/Table1_2[[#This Row],[backers_count]]</f>
        <v>50.588235294117645</v>
      </c>
    </row>
    <row r="99" spans="1:17" x14ac:dyDescent="0.35">
      <c r="A99">
        <v>97</v>
      </c>
      <c r="B99" t="s">
        <v>99</v>
      </c>
      <c r="C99" t="s">
        <v>4208</v>
      </c>
      <c r="D99" s="6">
        <v>400</v>
      </c>
      <c r="E99" s="6">
        <v>425</v>
      </c>
      <c r="F99" t="s">
        <v>8219</v>
      </c>
      <c r="G99" t="s">
        <v>8224</v>
      </c>
      <c r="H99" t="s">
        <v>8246</v>
      </c>
      <c r="I99" s="7">
        <v>1310440482</v>
      </c>
      <c r="J99" s="7">
        <v>1307848482</v>
      </c>
      <c r="K99" t="b">
        <v>0</v>
      </c>
      <c r="L99">
        <v>8</v>
      </c>
      <c r="M99" t="b">
        <v>1</v>
      </c>
      <c r="N99" s="7" t="s">
        <v>8313</v>
      </c>
      <c r="O99" s="7" t="s">
        <v>8315</v>
      </c>
      <c r="P99">
        <v>107</v>
      </c>
      <c r="Q99" s="6">
        <f>E99/Table1_2[[#This Row],[backers_count]]</f>
        <v>53.125</v>
      </c>
    </row>
    <row r="100" spans="1:17" x14ac:dyDescent="0.35">
      <c r="A100">
        <v>98</v>
      </c>
      <c r="B100" t="s">
        <v>100</v>
      </c>
      <c r="C100" t="s">
        <v>4209</v>
      </c>
      <c r="D100" s="6">
        <v>3200</v>
      </c>
      <c r="E100" s="6">
        <v>3400</v>
      </c>
      <c r="F100" t="s">
        <v>8219</v>
      </c>
      <c r="G100" t="s">
        <v>8224</v>
      </c>
      <c r="H100" t="s">
        <v>8246</v>
      </c>
      <c r="I100" s="7">
        <v>1354923000</v>
      </c>
      <c r="J100" s="7">
        <v>1351796674</v>
      </c>
      <c r="K100" t="b">
        <v>0</v>
      </c>
      <c r="L100">
        <v>60</v>
      </c>
      <c r="M100" t="b">
        <v>1</v>
      </c>
      <c r="N100" s="7" t="s">
        <v>8313</v>
      </c>
      <c r="O100" s="7" t="s">
        <v>8315</v>
      </c>
      <c r="P100">
        <v>107</v>
      </c>
      <c r="Q100" s="6">
        <f>E100/Table1_2[[#This Row],[backers_count]]</f>
        <v>56.666666666666664</v>
      </c>
    </row>
    <row r="101" spans="1:17" x14ac:dyDescent="0.35">
      <c r="A101">
        <v>99</v>
      </c>
      <c r="B101" t="s">
        <v>101</v>
      </c>
      <c r="C101" t="s">
        <v>4210</v>
      </c>
      <c r="D101" s="6">
        <v>1500</v>
      </c>
      <c r="E101" s="6">
        <v>1590.29</v>
      </c>
      <c r="F101" t="s">
        <v>8219</v>
      </c>
      <c r="G101" t="s">
        <v>8224</v>
      </c>
      <c r="H101" t="s">
        <v>8246</v>
      </c>
      <c r="I101" s="7">
        <v>1390426799</v>
      </c>
      <c r="J101" s="7">
        <v>1387834799</v>
      </c>
      <c r="K101" t="b">
        <v>0</v>
      </c>
      <c r="L101">
        <v>39</v>
      </c>
      <c r="M101" t="b">
        <v>1</v>
      </c>
      <c r="N101" s="7" t="s">
        <v>8313</v>
      </c>
      <c r="O101" s="7" t="s">
        <v>8315</v>
      </c>
      <c r="P101">
        <v>107</v>
      </c>
      <c r="Q101" s="6">
        <f>E101/Table1_2[[#This Row],[backers_count]]</f>
        <v>40.776666666666664</v>
      </c>
    </row>
    <row r="102" spans="1:17" x14ac:dyDescent="0.35">
      <c r="A102">
        <v>100</v>
      </c>
      <c r="B102" t="s">
        <v>102</v>
      </c>
      <c r="C102" t="s">
        <v>4211</v>
      </c>
      <c r="D102" s="6">
        <v>5000</v>
      </c>
      <c r="E102" s="6">
        <v>5000</v>
      </c>
      <c r="F102" t="s">
        <v>8219</v>
      </c>
      <c r="G102" t="s">
        <v>8224</v>
      </c>
      <c r="H102" t="s">
        <v>8246</v>
      </c>
      <c r="I102" s="7">
        <v>1352055886</v>
      </c>
      <c r="J102" s="7">
        <v>1350324286</v>
      </c>
      <c r="K102" t="b">
        <v>0</v>
      </c>
      <c r="L102">
        <v>26</v>
      </c>
      <c r="M102" t="b">
        <v>1</v>
      </c>
      <c r="N102" s="7" t="s">
        <v>8313</v>
      </c>
      <c r="O102" s="7" t="s">
        <v>8315</v>
      </c>
      <c r="P102">
        <v>100</v>
      </c>
      <c r="Q102" s="6">
        <f>E102/Table1_2[[#This Row],[backers_count]]</f>
        <v>192.30769230769232</v>
      </c>
    </row>
    <row r="103" spans="1:17" x14ac:dyDescent="0.35">
      <c r="A103">
        <v>101</v>
      </c>
      <c r="B103" t="s">
        <v>103</v>
      </c>
      <c r="C103" t="s">
        <v>4212</v>
      </c>
      <c r="D103" s="6">
        <v>3500</v>
      </c>
      <c r="E103" s="6">
        <v>3500</v>
      </c>
      <c r="F103" t="s">
        <v>8219</v>
      </c>
      <c r="G103" t="s">
        <v>8224</v>
      </c>
      <c r="H103" t="s">
        <v>8246</v>
      </c>
      <c r="I103" s="7">
        <v>1359052710</v>
      </c>
      <c r="J103" s="7">
        <v>1356979110</v>
      </c>
      <c r="K103" t="b">
        <v>0</v>
      </c>
      <c r="L103">
        <v>35</v>
      </c>
      <c r="M103" t="b">
        <v>1</v>
      </c>
      <c r="N103" s="7" t="s">
        <v>8313</v>
      </c>
      <c r="O103" s="7" t="s">
        <v>8315</v>
      </c>
      <c r="P103">
        <v>100</v>
      </c>
      <c r="Q103" s="6">
        <f>E103/Table1_2[[#This Row],[backers_count]]</f>
        <v>100</v>
      </c>
    </row>
    <row r="104" spans="1:17" x14ac:dyDescent="0.35">
      <c r="A104">
        <v>102</v>
      </c>
      <c r="B104" t="s">
        <v>104</v>
      </c>
      <c r="C104" t="s">
        <v>4213</v>
      </c>
      <c r="D104" s="6">
        <v>6000</v>
      </c>
      <c r="E104" s="6">
        <v>7665</v>
      </c>
      <c r="F104" t="s">
        <v>8219</v>
      </c>
      <c r="G104" t="s">
        <v>8224</v>
      </c>
      <c r="H104" t="s">
        <v>8246</v>
      </c>
      <c r="I104" s="7">
        <v>1293073733</v>
      </c>
      <c r="J104" s="7">
        <v>1290481733</v>
      </c>
      <c r="K104" t="b">
        <v>0</v>
      </c>
      <c r="L104">
        <v>65</v>
      </c>
      <c r="M104" t="b">
        <v>1</v>
      </c>
      <c r="N104" s="7" t="s">
        <v>8313</v>
      </c>
      <c r="O104" s="7" t="s">
        <v>8315</v>
      </c>
      <c r="P104">
        <v>128</v>
      </c>
      <c r="Q104" s="6">
        <f>E104/Table1_2[[#This Row],[backers_count]]</f>
        <v>117.92307692307692</v>
      </c>
    </row>
    <row r="105" spans="1:17" x14ac:dyDescent="0.35">
      <c r="A105">
        <v>103</v>
      </c>
      <c r="B105" t="s">
        <v>105</v>
      </c>
      <c r="C105" t="s">
        <v>4214</v>
      </c>
      <c r="D105" s="6">
        <v>1300</v>
      </c>
      <c r="E105" s="6">
        <v>1367</v>
      </c>
      <c r="F105" t="s">
        <v>8219</v>
      </c>
      <c r="G105" t="s">
        <v>8225</v>
      </c>
      <c r="H105" t="s">
        <v>8247</v>
      </c>
      <c r="I105" s="7">
        <v>1394220030</v>
      </c>
      <c r="J105" s="7">
        <v>1392232830</v>
      </c>
      <c r="K105" t="b">
        <v>0</v>
      </c>
      <c r="L105">
        <v>49</v>
      </c>
      <c r="M105" t="b">
        <v>1</v>
      </c>
      <c r="N105" s="7" t="s">
        <v>8313</v>
      </c>
      <c r="O105" s="7" t="s">
        <v>8315</v>
      </c>
      <c r="P105">
        <v>106</v>
      </c>
      <c r="Q105" s="6">
        <f>E105/Table1_2[[#This Row],[backers_count]]</f>
        <v>27.897959183673468</v>
      </c>
    </row>
    <row r="106" spans="1:17" x14ac:dyDescent="0.35">
      <c r="A106">
        <v>104</v>
      </c>
      <c r="B106" t="s">
        <v>106</v>
      </c>
      <c r="C106" t="s">
        <v>4215</v>
      </c>
      <c r="D106" s="6">
        <v>500</v>
      </c>
      <c r="E106" s="6">
        <v>600</v>
      </c>
      <c r="F106" t="s">
        <v>8219</v>
      </c>
      <c r="G106" t="s">
        <v>8224</v>
      </c>
      <c r="H106" t="s">
        <v>8246</v>
      </c>
      <c r="I106" s="7">
        <v>1301792400</v>
      </c>
      <c r="J106" s="7">
        <v>1299775266</v>
      </c>
      <c r="K106" t="b">
        <v>0</v>
      </c>
      <c r="L106">
        <v>10</v>
      </c>
      <c r="M106" t="b">
        <v>1</v>
      </c>
      <c r="N106" s="7" t="s">
        <v>8313</v>
      </c>
      <c r="O106" s="7" t="s">
        <v>8315</v>
      </c>
      <c r="P106">
        <v>120</v>
      </c>
      <c r="Q106" s="6">
        <f>E106/Table1_2[[#This Row],[backers_count]]</f>
        <v>60</v>
      </c>
    </row>
    <row r="107" spans="1:17" x14ac:dyDescent="0.35">
      <c r="A107">
        <v>105</v>
      </c>
      <c r="B107" t="s">
        <v>107</v>
      </c>
      <c r="C107" t="s">
        <v>4216</v>
      </c>
      <c r="D107" s="6">
        <v>2200</v>
      </c>
      <c r="E107" s="6">
        <v>2363</v>
      </c>
      <c r="F107" t="s">
        <v>8219</v>
      </c>
      <c r="G107" t="s">
        <v>8224</v>
      </c>
      <c r="H107" t="s">
        <v>8246</v>
      </c>
      <c r="I107" s="7">
        <v>1463184000</v>
      </c>
      <c r="J107" s="7">
        <v>1461605020</v>
      </c>
      <c r="K107" t="b">
        <v>0</v>
      </c>
      <c r="L107">
        <v>60</v>
      </c>
      <c r="M107" t="b">
        <v>1</v>
      </c>
      <c r="N107" s="7" t="s">
        <v>8313</v>
      </c>
      <c r="O107" s="7" t="s">
        <v>8315</v>
      </c>
      <c r="P107">
        <v>108</v>
      </c>
      <c r="Q107" s="6">
        <f>E107/Table1_2[[#This Row],[backers_count]]</f>
        <v>39.383333333333333</v>
      </c>
    </row>
    <row r="108" spans="1:17" x14ac:dyDescent="0.35">
      <c r="A108">
        <v>106</v>
      </c>
      <c r="B108" t="s">
        <v>108</v>
      </c>
      <c r="C108" t="s">
        <v>4217</v>
      </c>
      <c r="D108" s="6">
        <v>5000</v>
      </c>
      <c r="E108" s="6">
        <v>5025</v>
      </c>
      <c r="F108" t="s">
        <v>8219</v>
      </c>
      <c r="G108" t="s">
        <v>8224</v>
      </c>
      <c r="H108" t="s">
        <v>8246</v>
      </c>
      <c r="I108" s="7">
        <v>1333391901</v>
      </c>
      <c r="J108" s="7">
        <v>1332182301</v>
      </c>
      <c r="K108" t="b">
        <v>0</v>
      </c>
      <c r="L108">
        <v>27</v>
      </c>
      <c r="M108" t="b">
        <v>1</v>
      </c>
      <c r="N108" s="7" t="s">
        <v>8313</v>
      </c>
      <c r="O108" s="7" t="s">
        <v>8315</v>
      </c>
      <c r="P108">
        <v>101</v>
      </c>
      <c r="Q108" s="6">
        <f>E108/Table1_2[[#This Row],[backers_count]]</f>
        <v>186.11111111111111</v>
      </c>
    </row>
    <row r="109" spans="1:17" x14ac:dyDescent="0.35">
      <c r="A109">
        <v>107</v>
      </c>
      <c r="B109" t="s">
        <v>109</v>
      </c>
      <c r="C109" t="s">
        <v>4218</v>
      </c>
      <c r="D109" s="6">
        <v>7500</v>
      </c>
      <c r="E109" s="6">
        <v>7685</v>
      </c>
      <c r="F109" t="s">
        <v>8219</v>
      </c>
      <c r="G109" t="s">
        <v>8224</v>
      </c>
      <c r="H109" t="s">
        <v>8246</v>
      </c>
      <c r="I109" s="7">
        <v>1303688087</v>
      </c>
      <c r="J109" s="7">
        <v>1301787287</v>
      </c>
      <c r="K109" t="b">
        <v>0</v>
      </c>
      <c r="L109">
        <v>69</v>
      </c>
      <c r="M109" t="b">
        <v>1</v>
      </c>
      <c r="N109" s="7" t="s">
        <v>8313</v>
      </c>
      <c r="O109" s="7" t="s">
        <v>8315</v>
      </c>
      <c r="P109">
        <v>103</v>
      </c>
      <c r="Q109" s="6">
        <f>E109/Table1_2[[#This Row],[backers_count]]</f>
        <v>111.37681159420291</v>
      </c>
    </row>
    <row r="110" spans="1:17" x14ac:dyDescent="0.35">
      <c r="A110">
        <v>108</v>
      </c>
      <c r="B110" t="s">
        <v>110</v>
      </c>
      <c r="C110" t="s">
        <v>4219</v>
      </c>
      <c r="D110" s="6">
        <v>1500</v>
      </c>
      <c r="E110" s="6">
        <v>3700</v>
      </c>
      <c r="F110" t="s">
        <v>8219</v>
      </c>
      <c r="G110" t="s">
        <v>8224</v>
      </c>
      <c r="H110" t="s">
        <v>8246</v>
      </c>
      <c r="I110" s="7">
        <v>1370011370</v>
      </c>
      <c r="J110" s="7">
        <v>1364827370</v>
      </c>
      <c r="K110" t="b">
        <v>0</v>
      </c>
      <c r="L110">
        <v>47</v>
      </c>
      <c r="M110" t="b">
        <v>1</v>
      </c>
      <c r="N110" s="7" t="s">
        <v>8313</v>
      </c>
      <c r="O110" s="7" t="s">
        <v>8315</v>
      </c>
      <c r="P110">
        <v>247</v>
      </c>
      <c r="Q110" s="6">
        <f>E110/Table1_2[[#This Row],[backers_count]]</f>
        <v>78.723404255319153</v>
      </c>
    </row>
    <row r="111" spans="1:17" x14ac:dyDescent="0.35">
      <c r="A111">
        <v>109</v>
      </c>
      <c r="B111" t="s">
        <v>111</v>
      </c>
      <c r="C111" t="s">
        <v>4220</v>
      </c>
      <c r="D111" s="6">
        <v>1000</v>
      </c>
      <c r="E111" s="6">
        <v>2195</v>
      </c>
      <c r="F111" t="s">
        <v>8219</v>
      </c>
      <c r="G111" t="s">
        <v>8224</v>
      </c>
      <c r="H111" t="s">
        <v>8246</v>
      </c>
      <c r="I111" s="7">
        <v>1298680630</v>
      </c>
      <c r="J111" s="7">
        <v>1296088630</v>
      </c>
      <c r="K111" t="b">
        <v>0</v>
      </c>
      <c r="L111">
        <v>47</v>
      </c>
      <c r="M111" t="b">
        <v>1</v>
      </c>
      <c r="N111" s="7" t="s">
        <v>8313</v>
      </c>
      <c r="O111" s="7" t="s">
        <v>8315</v>
      </c>
      <c r="P111">
        <v>220</v>
      </c>
      <c r="Q111" s="6">
        <f>E111/Table1_2[[#This Row],[backers_count]]</f>
        <v>46.702127659574465</v>
      </c>
    </row>
    <row r="112" spans="1:17" x14ac:dyDescent="0.35">
      <c r="A112">
        <v>110</v>
      </c>
      <c r="B112" t="s">
        <v>112</v>
      </c>
      <c r="C112" t="s">
        <v>4221</v>
      </c>
      <c r="D112" s="6">
        <v>1300</v>
      </c>
      <c r="E112" s="6">
        <v>1700</v>
      </c>
      <c r="F112" t="s">
        <v>8219</v>
      </c>
      <c r="G112" t="s">
        <v>8224</v>
      </c>
      <c r="H112" t="s">
        <v>8246</v>
      </c>
      <c r="I112" s="7">
        <v>1384408740</v>
      </c>
      <c r="J112" s="7">
        <v>1381445253</v>
      </c>
      <c r="K112" t="b">
        <v>0</v>
      </c>
      <c r="L112">
        <v>26</v>
      </c>
      <c r="M112" t="b">
        <v>1</v>
      </c>
      <c r="N112" s="7" t="s">
        <v>8313</v>
      </c>
      <c r="O112" s="7" t="s">
        <v>8315</v>
      </c>
      <c r="P112">
        <v>131</v>
      </c>
      <c r="Q112" s="6">
        <f>E112/Table1_2[[#This Row],[backers_count]]</f>
        <v>65.384615384615387</v>
      </c>
    </row>
    <row r="113" spans="1:17" x14ac:dyDescent="0.35">
      <c r="A113">
        <v>111</v>
      </c>
      <c r="B113" t="s">
        <v>113</v>
      </c>
      <c r="C113" t="s">
        <v>4222</v>
      </c>
      <c r="D113" s="6">
        <v>3500</v>
      </c>
      <c r="E113" s="6">
        <v>5410</v>
      </c>
      <c r="F113" t="s">
        <v>8219</v>
      </c>
      <c r="G113" t="s">
        <v>8226</v>
      </c>
      <c r="H113" t="s">
        <v>8248</v>
      </c>
      <c r="I113" s="7">
        <v>1433059187</v>
      </c>
      <c r="J113" s="7">
        <v>1430467187</v>
      </c>
      <c r="K113" t="b">
        <v>0</v>
      </c>
      <c r="L113">
        <v>53</v>
      </c>
      <c r="M113" t="b">
        <v>1</v>
      </c>
      <c r="N113" s="7" t="s">
        <v>8313</v>
      </c>
      <c r="O113" s="7" t="s">
        <v>8315</v>
      </c>
      <c r="P113">
        <v>155</v>
      </c>
      <c r="Q113" s="6">
        <f>E113/Table1_2[[#This Row],[backers_count]]</f>
        <v>102.0754716981132</v>
      </c>
    </row>
    <row r="114" spans="1:17" x14ac:dyDescent="0.35">
      <c r="A114">
        <v>112</v>
      </c>
      <c r="B114" t="s">
        <v>114</v>
      </c>
      <c r="C114" t="s">
        <v>4223</v>
      </c>
      <c r="D114" s="6">
        <v>5000</v>
      </c>
      <c r="E114" s="6">
        <v>5200</v>
      </c>
      <c r="F114" t="s">
        <v>8219</v>
      </c>
      <c r="G114" t="s">
        <v>8224</v>
      </c>
      <c r="H114" t="s">
        <v>8246</v>
      </c>
      <c r="I114" s="7">
        <v>1397354400</v>
      </c>
      <c r="J114" s="7">
        <v>1395277318</v>
      </c>
      <c r="K114" t="b">
        <v>0</v>
      </c>
      <c r="L114">
        <v>81</v>
      </c>
      <c r="M114" t="b">
        <v>1</v>
      </c>
      <c r="N114" s="7" t="s">
        <v>8313</v>
      </c>
      <c r="O114" s="7" t="s">
        <v>8315</v>
      </c>
      <c r="P114">
        <v>104</v>
      </c>
      <c r="Q114" s="6">
        <f>E114/Table1_2[[#This Row],[backers_count]]</f>
        <v>64.197530864197532</v>
      </c>
    </row>
    <row r="115" spans="1:17" x14ac:dyDescent="0.35">
      <c r="A115">
        <v>113</v>
      </c>
      <c r="B115" t="s">
        <v>115</v>
      </c>
      <c r="C115" t="s">
        <v>4224</v>
      </c>
      <c r="D115" s="6">
        <v>5000</v>
      </c>
      <c r="E115" s="6">
        <v>7050</v>
      </c>
      <c r="F115" t="s">
        <v>8219</v>
      </c>
      <c r="G115" t="s">
        <v>8224</v>
      </c>
      <c r="H115" t="s">
        <v>8246</v>
      </c>
      <c r="I115" s="7">
        <v>1312642800</v>
      </c>
      <c r="J115" s="7">
        <v>1311963128</v>
      </c>
      <c r="K115" t="b">
        <v>0</v>
      </c>
      <c r="L115">
        <v>78</v>
      </c>
      <c r="M115" t="b">
        <v>1</v>
      </c>
      <c r="N115" s="7" t="s">
        <v>8313</v>
      </c>
      <c r="O115" s="7" t="s">
        <v>8315</v>
      </c>
      <c r="P115">
        <v>141</v>
      </c>
      <c r="Q115" s="6">
        <f>E115/Table1_2[[#This Row],[backers_count]]</f>
        <v>90.384615384615387</v>
      </c>
    </row>
    <row r="116" spans="1:17" x14ac:dyDescent="0.35">
      <c r="A116">
        <v>114</v>
      </c>
      <c r="B116" t="s">
        <v>116</v>
      </c>
      <c r="C116" t="s">
        <v>4225</v>
      </c>
      <c r="D116" s="6">
        <v>3000</v>
      </c>
      <c r="E116" s="6">
        <v>3100</v>
      </c>
      <c r="F116" t="s">
        <v>8219</v>
      </c>
      <c r="G116" t="s">
        <v>8224</v>
      </c>
      <c r="H116" t="s">
        <v>8246</v>
      </c>
      <c r="I116" s="7">
        <v>1326436488</v>
      </c>
      <c r="J116" s="7">
        <v>1321252488</v>
      </c>
      <c r="K116" t="b">
        <v>0</v>
      </c>
      <c r="L116">
        <v>35</v>
      </c>
      <c r="M116" t="b">
        <v>1</v>
      </c>
      <c r="N116" s="7" t="s">
        <v>8313</v>
      </c>
      <c r="O116" s="7" t="s">
        <v>8315</v>
      </c>
      <c r="P116">
        <v>104</v>
      </c>
      <c r="Q116" s="6">
        <f>E116/Table1_2[[#This Row],[backers_count]]</f>
        <v>88.571428571428569</v>
      </c>
    </row>
    <row r="117" spans="1:17" x14ac:dyDescent="0.35">
      <c r="A117">
        <v>115</v>
      </c>
      <c r="B117" t="s">
        <v>117</v>
      </c>
      <c r="C117" t="s">
        <v>4226</v>
      </c>
      <c r="D117" s="6">
        <v>450</v>
      </c>
      <c r="E117" s="6">
        <v>632</v>
      </c>
      <c r="F117" t="s">
        <v>8219</v>
      </c>
      <c r="G117" t="s">
        <v>8224</v>
      </c>
      <c r="H117" t="s">
        <v>8246</v>
      </c>
      <c r="I117" s="7">
        <v>1328377444</v>
      </c>
      <c r="J117" s="7">
        <v>1326217444</v>
      </c>
      <c r="K117" t="b">
        <v>0</v>
      </c>
      <c r="L117">
        <v>22</v>
      </c>
      <c r="M117" t="b">
        <v>1</v>
      </c>
      <c r="N117" s="7" t="s">
        <v>8313</v>
      </c>
      <c r="O117" s="7" t="s">
        <v>8315</v>
      </c>
      <c r="P117">
        <v>141</v>
      </c>
      <c r="Q117" s="6">
        <f>E117/Table1_2[[#This Row],[backers_count]]</f>
        <v>28.727272727272727</v>
      </c>
    </row>
    <row r="118" spans="1:17" x14ac:dyDescent="0.35">
      <c r="A118">
        <v>116</v>
      </c>
      <c r="B118" t="s">
        <v>118</v>
      </c>
      <c r="C118" t="s">
        <v>4227</v>
      </c>
      <c r="D118" s="6">
        <v>3500</v>
      </c>
      <c r="E118" s="6">
        <v>3978</v>
      </c>
      <c r="F118" t="s">
        <v>8219</v>
      </c>
      <c r="G118" t="s">
        <v>8224</v>
      </c>
      <c r="H118" t="s">
        <v>8246</v>
      </c>
      <c r="I118" s="7">
        <v>1302260155</v>
      </c>
      <c r="J118" s="7">
        <v>1298289355</v>
      </c>
      <c r="K118" t="b">
        <v>0</v>
      </c>
      <c r="L118">
        <v>57</v>
      </c>
      <c r="M118" t="b">
        <v>1</v>
      </c>
      <c r="N118" s="7" t="s">
        <v>8313</v>
      </c>
      <c r="O118" s="7" t="s">
        <v>8315</v>
      </c>
      <c r="P118">
        <v>114</v>
      </c>
      <c r="Q118" s="6">
        <f>E118/Table1_2[[#This Row],[backers_count]]</f>
        <v>69.78947368421052</v>
      </c>
    </row>
    <row r="119" spans="1:17" x14ac:dyDescent="0.35">
      <c r="A119">
        <v>117</v>
      </c>
      <c r="B119" t="s">
        <v>119</v>
      </c>
      <c r="C119" t="s">
        <v>4228</v>
      </c>
      <c r="D119" s="6">
        <v>4500</v>
      </c>
      <c r="E119" s="6">
        <v>4522.22</v>
      </c>
      <c r="F119" t="s">
        <v>8219</v>
      </c>
      <c r="G119" t="s">
        <v>8224</v>
      </c>
      <c r="H119" t="s">
        <v>8246</v>
      </c>
      <c r="I119" s="7">
        <v>1276110000</v>
      </c>
      <c r="J119" s="7">
        <v>1268337744</v>
      </c>
      <c r="K119" t="b">
        <v>0</v>
      </c>
      <c r="L119">
        <v>27</v>
      </c>
      <c r="M119" t="b">
        <v>1</v>
      </c>
      <c r="N119" s="7" t="s">
        <v>8313</v>
      </c>
      <c r="O119" s="7" t="s">
        <v>8315</v>
      </c>
      <c r="P119">
        <v>101</v>
      </c>
      <c r="Q119" s="6">
        <f>E119/Table1_2[[#This Row],[backers_count]]</f>
        <v>167.48962962962963</v>
      </c>
    </row>
    <row r="120" spans="1:17" x14ac:dyDescent="0.35">
      <c r="A120">
        <v>118</v>
      </c>
      <c r="B120" t="s">
        <v>120</v>
      </c>
      <c r="C120" t="s">
        <v>4229</v>
      </c>
      <c r="D120" s="6">
        <v>5000</v>
      </c>
      <c r="E120" s="6">
        <v>5651.58</v>
      </c>
      <c r="F120" t="s">
        <v>8219</v>
      </c>
      <c r="G120" t="s">
        <v>8224</v>
      </c>
      <c r="H120" t="s">
        <v>8246</v>
      </c>
      <c r="I120" s="7">
        <v>1311902236</v>
      </c>
      <c r="J120" s="7">
        <v>1309310236</v>
      </c>
      <c r="K120" t="b">
        <v>0</v>
      </c>
      <c r="L120">
        <v>39</v>
      </c>
      <c r="M120" t="b">
        <v>1</v>
      </c>
      <c r="N120" s="7" t="s">
        <v>8313</v>
      </c>
      <c r="O120" s="7" t="s">
        <v>8315</v>
      </c>
      <c r="P120">
        <v>114</v>
      </c>
      <c r="Q120" s="6">
        <f>E120/Table1_2[[#This Row],[backers_count]]</f>
        <v>144.91230769230768</v>
      </c>
    </row>
    <row r="121" spans="1:17" x14ac:dyDescent="0.35">
      <c r="A121">
        <v>119</v>
      </c>
      <c r="B121" t="s">
        <v>121</v>
      </c>
      <c r="C121" t="s">
        <v>4230</v>
      </c>
      <c r="D121" s="6">
        <v>3250</v>
      </c>
      <c r="E121" s="6">
        <v>3398.1</v>
      </c>
      <c r="F121" t="s">
        <v>8219</v>
      </c>
      <c r="G121" t="s">
        <v>8224</v>
      </c>
      <c r="H121" t="s">
        <v>8246</v>
      </c>
      <c r="I121" s="7">
        <v>1313276400</v>
      </c>
      <c r="J121" s="7">
        <v>1310693986</v>
      </c>
      <c r="K121" t="b">
        <v>0</v>
      </c>
      <c r="L121">
        <v>37</v>
      </c>
      <c r="M121" t="b">
        <v>1</v>
      </c>
      <c r="N121" s="7" t="s">
        <v>8313</v>
      </c>
      <c r="O121" s="7" t="s">
        <v>8315</v>
      </c>
      <c r="P121">
        <v>105</v>
      </c>
      <c r="Q121" s="6">
        <f>E121/Table1_2[[#This Row],[backers_count]]</f>
        <v>91.840540540540545</v>
      </c>
    </row>
    <row r="122" spans="1:17" x14ac:dyDescent="0.35">
      <c r="A122">
        <v>120</v>
      </c>
      <c r="B122" t="s">
        <v>122</v>
      </c>
      <c r="C122" t="s">
        <v>4231</v>
      </c>
      <c r="D122" s="6">
        <v>70000</v>
      </c>
      <c r="E122" s="6">
        <v>10</v>
      </c>
      <c r="F122" t="s">
        <v>8220</v>
      </c>
      <c r="G122" t="s">
        <v>8231</v>
      </c>
      <c r="H122" t="s">
        <v>8252</v>
      </c>
      <c r="I122" s="7">
        <v>1475457107</v>
      </c>
      <c r="J122" s="7">
        <v>1472865107</v>
      </c>
      <c r="K122" t="b">
        <v>0</v>
      </c>
      <c r="L122">
        <v>1</v>
      </c>
      <c r="M122" t="b">
        <v>0</v>
      </c>
      <c r="N122" s="7" t="s">
        <v>8313</v>
      </c>
      <c r="O122" s="7" t="s">
        <v>8316</v>
      </c>
      <c r="P122">
        <v>1</v>
      </c>
      <c r="Q122" s="6">
        <f>E122/Table1_2[[#This Row],[backers_count]]</f>
        <v>10</v>
      </c>
    </row>
    <row r="123" spans="1:17" x14ac:dyDescent="0.35">
      <c r="A123">
        <v>121</v>
      </c>
      <c r="B123" t="s">
        <v>123</v>
      </c>
      <c r="C123" t="s">
        <v>4232</v>
      </c>
      <c r="D123" s="6">
        <v>3000</v>
      </c>
      <c r="E123" s="6">
        <v>1</v>
      </c>
      <c r="F123" t="s">
        <v>8220</v>
      </c>
      <c r="G123" t="s">
        <v>8224</v>
      </c>
      <c r="H123" t="s">
        <v>8246</v>
      </c>
      <c r="I123" s="7">
        <v>1429352160</v>
      </c>
      <c r="J123" s="7">
        <v>1427993710</v>
      </c>
      <c r="K123" t="b">
        <v>0</v>
      </c>
      <c r="L123">
        <v>1</v>
      </c>
      <c r="M123" t="b">
        <v>0</v>
      </c>
      <c r="N123" s="7" t="s">
        <v>8313</v>
      </c>
      <c r="O123" s="7" t="s">
        <v>8316</v>
      </c>
      <c r="P123">
        <v>1</v>
      </c>
      <c r="Q123" s="6">
        <f>E123/Table1_2[[#This Row],[backers_count]]</f>
        <v>1</v>
      </c>
    </row>
    <row r="124" spans="1:17" x14ac:dyDescent="0.35">
      <c r="A124">
        <v>122</v>
      </c>
      <c r="B124" t="s">
        <v>124</v>
      </c>
      <c r="C124" t="s">
        <v>4233</v>
      </c>
      <c r="D124" s="6">
        <v>100000000</v>
      </c>
      <c r="E124" s="6">
        <v>0</v>
      </c>
      <c r="F124" t="s">
        <v>8220</v>
      </c>
      <c r="G124" t="s">
        <v>8224</v>
      </c>
      <c r="H124" t="s">
        <v>8246</v>
      </c>
      <c r="I124" s="7">
        <v>1476094907</v>
      </c>
      <c r="J124" s="7">
        <v>1470910907</v>
      </c>
      <c r="K124" t="b">
        <v>0</v>
      </c>
      <c r="L124">
        <v>0</v>
      </c>
      <c r="M124" t="b">
        <v>0</v>
      </c>
      <c r="N124" s="7" t="s">
        <v>8313</v>
      </c>
      <c r="O124" s="7" t="s">
        <v>8316</v>
      </c>
      <c r="P124">
        <v>0</v>
      </c>
      <c r="Q124" s="6" t="e">
        <f>E124/Table1_2[[#This Row],[backers_count]]</f>
        <v>#DIV/0!</v>
      </c>
    </row>
    <row r="125" spans="1:17" x14ac:dyDescent="0.35">
      <c r="A125">
        <v>123</v>
      </c>
      <c r="B125" t="s">
        <v>125</v>
      </c>
      <c r="C125" t="s">
        <v>4234</v>
      </c>
      <c r="D125" s="6">
        <v>55000</v>
      </c>
      <c r="E125" s="6">
        <v>151</v>
      </c>
      <c r="F125" t="s">
        <v>8220</v>
      </c>
      <c r="G125" t="s">
        <v>8224</v>
      </c>
      <c r="H125" t="s">
        <v>8246</v>
      </c>
      <c r="I125" s="7">
        <v>1414533600</v>
      </c>
      <c r="J125" s="7">
        <v>1411411564</v>
      </c>
      <c r="K125" t="b">
        <v>0</v>
      </c>
      <c r="L125">
        <v>6</v>
      </c>
      <c r="M125" t="b">
        <v>0</v>
      </c>
      <c r="N125" s="7" t="s">
        <v>8313</v>
      </c>
      <c r="O125" s="7" t="s">
        <v>8316</v>
      </c>
      <c r="P125">
        <v>1</v>
      </c>
      <c r="Q125" s="6">
        <f>E125/Table1_2[[#This Row],[backers_count]]</f>
        <v>25.166666666666668</v>
      </c>
    </row>
    <row r="126" spans="1:17" x14ac:dyDescent="0.35">
      <c r="A126">
        <v>124</v>
      </c>
      <c r="B126" t="s">
        <v>126</v>
      </c>
      <c r="C126" t="s">
        <v>4235</v>
      </c>
      <c r="D126" s="6">
        <v>4000</v>
      </c>
      <c r="E126" s="6">
        <v>0</v>
      </c>
      <c r="F126" t="s">
        <v>8220</v>
      </c>
      <c r="G126" t="s">
        <v>8224</v>
      </c>
      <c r="H126" t="s">
        <v>8246</v>
      </c>
      <c r="I126" s="7">
        <v>1431728242</v>
      </c>
      <c r="J126" s="7">
        <v>1429568242</v>
      </c>
      <c r="K126" t="b">
        <v>0</v>
      </c>
      <c r="L126">
        <v>0</v>
      </c>
      <c r="M126" t="b">
        <v>0</v>
      </c>
      <c r="N126" s="7" t="s">
        <v>8313</v>
      </c>
      <c r="O126" s="7" t="s">
        <v>8316</v>
      </c>
      <c r="P126">
        <v>0</v>
      </c>
      <c r="Q126" s="6" t="e">
        <f>E126/Table1_2[[#This Row],[backers_count]]</f>
        <v>#DIV/0!</v>
      </c>
    </row>
    <row r="127" spans="1:17" x14ac:dyDescent="0.35">
      <c r="A127">
        <v>125</v>
      </c>
      <c r="B127" t="s">
        <v>127</v>
      </c>
      <c r="C127" t="s">
        <v>4236</v>
      </c>
      <c r="D127" s="6">
        <v>500</v>
      </c>
      <c r="E127" s="6">
        <v>70</v>
      </c>
      <c r="F127" t="s">
        <v>8220</v>
      </c>
      <c r="G127" t="s">
        <v>8229</v>
      </c>
      <c r="H127" t="s">
        <v>8251</v>
      </c>
      <c r="I127" s="7">
        <v>1486165880</v>
      </c>
      <c r="J127" s="7">
        <v>1480981880</v>
      </c>
      <c r="K127" t="b">
        <v>0</v>
      </c>
      <c r="L127">
        <v>6</v>
      </c>
      <c r="M127" t="b">
        <v>0</v>
      </c>
      <c r="N127" s="7" t="s">
        <v>8313</v>
      </c>
      <c r="O127" s="7" t="s">
        <v>8316</v>
      </c>
      <c r="P127">
        <v>15</v>
      </c>
      <c r="Q127" s="6">
        <f>E127/Table1_2[[#This Row],[backers_count]]</f>
        <v>11.666666666666666</v>
      </c>
    </row>
    <row r="128" spans="1:17" x14ac:dyDescent="0.35">
      <c r="A128">
        <v>126</v>
      </c>
      <c r="B128" t="s">
        <v>128</v>
      </c>
      <c r="C128" t="s">
        <v>4237</v>
      </c>
      <c r="D128" s="6">
        <v>25000</v>
      </c>
      <c r="E128" s="6">
        <v>1387</v>
      </c>
      <c r="F128" t="s">
        <v>8220</v>
      </c>
      <c r="G128" t="s">
        <v>8224</v>
      </c>
      <c r="H128" t="s">
        <v>8246</v>
      </c>
      <c r="I128" s="7">
        <v>1433988000</v>
      </c>
      <c r="J128" s="7">
        <v>1431353337</v>
      </c>
      <c r="K128" t="b">
        <v>0</v>
      </c>
      <c r="L128">
        <v>13</v>
      </c>
      <c r="M128" t="b">
        <v>0</v>
      </c>
      <c r="N128" s="7" t="s">
        <v>8313</v>
      </c>
      <c r="O128" s="7" t="s">
        <v>8316</v>
      </c>
      <c r="P128">
        <v>6</v>
      </c>
      <c r="Q128" s="6">
        <f>E128/Table1_2[[#This Row],[backers_count]]</f>
        <v>106.69230769230769</v>
      </c>
    </row>
    <row r="129" spans="1:17" x14ac:dyDescent="0.35">
      <c r="A129">
        <v>127</v>
      </c>
      <c r="B129" t="s">
        <v>129</v>
      </c>
      <c r="C129" t="s">
        <v>4238</v>
      </c>
      <c r="D129" s="6">
        <v>8000</v>
      </c>
      <c r="E129" s="6">
        <v>190</v>
      </c>
      <c r="F129" t="s">
        <v>8220</v>
      </c>
      <c r="G129" t="s">
        <v>8224</v>
      </c>
      <c r="H129" t="s">
        <v>8246</v>
      </c>
      <c r="I129" s="7">
        <v>1428069541</v>
      </c>
      <c r="J129" s="7">
        <v>1425481141</v>
      </c>
      <c r="K129" t="b">
        <v>0</v>
      </c>
      <c r="L129">
        <v>4</v>
      </c>
      <c r="M129" t="b">
        <v>0</v>
      </c>
      <c r="N129" s="7" t="s">
        <v>8313</v>
      </c>
      <c r="O129" s="7" t="s">
        <v>8316</v>
      </c>
      <c r="P129">
        <v>3</v>
      </c>
      <c r="Q129" s="6">
        <f>E129/Table1_2[[#This Row],[backers_count]]</f>
        <v>47.5</v>
      </c>
    </row>
    <row r="130" spans="1:17" x14ac:dyDescent="0.35">
      <c r="A130">
        <v>128</v>
      </c>
      <c r="B130" t="s">
        <v>130</v>
      </c>
      <c r="C130" t="s">
        <v>4239</v>
      </c>
      <c r="D130" s="6">
        <v>100000</v>
      </c>
      <c r="E130" s="6">
        <v>1867</v>
      </c>
      <c r="F130" t="s">
        <v>8220</v>
      </c>
      <c r="G130" t="s">
        <v>8224</v>
      </c>
      <c r="H130" t="s">
        <v>8246</v>
      </c>
      <c r="I130" s="7">
        <v>1476941293</v>
      </c>
      <c r="J130" s="7">
        <v>1473917293</v>
      </c>
      <c r="K130" t="b">
        <v>0</v>
      </c>
      <c r="L130">
        <v>6</v>
      </c>
      <c r="M130" t="b">
        <v>0</v>
      </c>
      <c r="N130" s="7" t="s">
        <v>8313</v>
      </c>
      <c r="O130" s="7" t="s">
        <v>8316</v>
      </c>
      <c r="P130">
        <v>2</v>
      </c>
      <c r="Q130" s="6">
        <f>E130/Table1_2[[#This Row],[backers_count]]</f>
        <v>311.16666666666669</v>
      </c>
    </row>
    <row r="131" spans="1:17" x14ac:dyDescent="0.35">
      <c r="A131">
        <v>129</v>
      </c>
      <c r="B131" t="s">
        <v>131</v>
      </c>
      <c r="C131" t="s">
        <v>4240</v>
      </c>
      <c r="D131" s="6">
        <v>20000</v>
      </c>
      <c r="E131" s="6">
        <v>0</v>
      </c>
      <c r="F131" t="s">
        <v>8220</v>
      </c>
      <c r="G131" t="s">
        <v>8224</v>
      </c>
      <c r="H131" t="s">
        <v>8246</v>
      </c>
      <c r="I131" s="7">
        <v>1414708183</v>
      </c>
      <c r="J131" s="7">
        <v>1409524183</v>
      </c>
      <c r="K131" t="b">
        <v>0</v>
      </c>
      <c r="L131">
        <v>0</v>
      </c>
      <c r="M131" t="b">
        <v>0</v>
      </c>
      <c r="N131" s="7" t="s">
        <v>8313</v>
      </c>
      <c r="O131" s="7" t="s">
        <v>8316</v>
      </c>
      <c r="P131">
        <v>0</v>
      </c>
      <c r="Q131" s="6" t="e">
        <f>E131/Table1_2[[#This Row],[backers_count]]</f>
        <v>#DIV/0!</v>
      </c>
    </row>
    <row r="132" spans="1:17" x14ac:dyDescent="0.35">
      <c r="A132">
        <v>130</v>
      </c>
      <c r="B132" t="s">
        <v>132</v>
      </c>
      <c r="C132" t="s">
        <v>4241</v>
      </c>
      <c r="D132" s="6">
        <v>600</v>
      </c>
      <c r="E132" s="6">
        <v>0</v>
      </c>
      <c r="F132" t="s">
        <v>8220</v>
      </c>
      <c r="G132" t="s">
        <v>8225</v>
      </c>
      <c r="H132" t="s">
        <v>8247</v>
      </c>
      <c r="I132" s="7">
        <v>1402949760</v>
      </c>
      <c r="J132" s="7">
        <v>1400536692</v>
      </c>
      <c r="K132" t="b">
        <v>0</v>
      </c>
      <c r="L132">
        <v>0</v>
      </c>
      <c r="M132" t="b">
        <v>0</v>
      </c>
      <c r="N132" s="7" t="s">
        <v>8313</v>
      </c>
      <c r="O132" s="7" t="s">
        <v>8316</v>
      </c>
      <c r="P132">
        <v>0</v>
      </c>
      <c r="Q132" s="6" t="e">
        <f>E132/Table1_2[[#This Row],[backers_count]]</f>
        <v>#DIV/0!</v>
      </c>
    </row>
    <row r="133" spans="1:17" x14ac:dyDescent="0.35">
      <c r="A133">
        <v>131</v>
      </c>
      <c r="B133" t="s">
        <v>133</v>
      </c>
      <c r="C133" t="s">
        <v>4242</v>
      </c>
      <c r="D133" s="6">
        <v>1200</v>
      </c>
      <c r="E133" s="6">
        <v>0</v>
      </c>
      <c r="F133" t="s">
        <v>8220</v>
      </c>
      <c r="G133" t="s">
        <v>8224</v>
      </c>
      <c r="H133" t="s">
        <v>8246</v>
      </c>
      <c r="I133" s="7">
        <v>1467763200</v>
      </c>
      <c r="J133" s="7">
        <v>1466453161</v>
      </c>
      <c r="K133" t="b">
        <v>0</v>
      </c>
      <c r="L133">
        <v>0</v>
      </c>
      <c r="M133" t="b">
        <v>0</v>
      </c>
      <c r="N133" s="7" t="s">
        <v>8313</v>
      </c>
      <c r="O133" s="7" t="s">
        <v>8316</v>
      </c>
      <c r="P133">
        <v>0</v>
      </c>
      <c r="Q133" s="6" t="e">
        <f>E133/Table1_2[[#This Row],[backers_count]]</f>
        <v>#DIV/0!</v>
      </c>
    </row>
    <row r="134" spans="1:17" x14ac:dyDescent="0.35">
      <c r="A134">
        <v>132</v>
      </c>
      <c r="B134" t="s">
        <v>134</v>
      </c>
      <c r="C134" t="s">
        <v>4243</v>
      </c>
      <c r="D134" s="6">
        <v>80000</v>
      </c>
      <c r="E134" s="6">
        <v>7655</v>
      </c>
      <c r="F134" t="s">
        <v>8220</v>
      </c>
      <c r="G134" t="s">
        <v>8224</v>
      </c>
      <c r="H134" t="s">
        <v>8246</v>
      </c>
      <c r="I134" s="7">
        <v>1415392207</v>
      </c>
      <c r="J134" s="7">
        <v>1411500607</v>
      </c>
      <c r="K134" t="b">
        <v>0</v>
      </c>
      <c r="L134">
        <v>81</v>
      </c>
      <c r="M134" t="b">
        <v>0</v>
      </c>
      <c r="N134" s="7" t="s">
        <v>8313</v>
      </c>
      <c r="O134" s="7" t="s">
        <v>8316</v>
      </c>
      <c r="P134">
        <v>10</v>
      </c>
      <c r="Q134" s="6">
        <f>E134/Table1_2[[#This Row],[backers_count]]</f>
        <v>94.506172839506178</v>
      </c>
    </row>
    <row r="135" spans="1:17" x14ac:dyDescent="0.35">
      <c r="A135">
        <v>133</v>
      </c>
      <c r="B135" t="s">
        <v>135</v>
      </c>
      <c r="C135" t="s">
        <v>4244</v>
      </c>
      <c r="D135" s="6">
        <v>71764</v>
      </c>
      <c r="E135" s="6">
        <v>0</v>
      </c>
      <c r="F135" t="s">
        <v>8220</v>
      </c>
      <c r="G135" t="s">
        <v>8224</v>
      </c>
      <c r="H135" t="s">
        <v>8246</v>
      </c>
      <c r="I135" s="7">
        <v>1464715860</v>
      </c>
      <c r="J135" s="7">
        <v>1462130584</v>
      </c>
      <c r="K135" t="b">
        <v>0</v>
      </c>
      <c r="L135">
        <v>0</v>
      </c>
      <c r="M135" t="b">
        <v>0</v>
      </c>
      <c r="N135" s="7" t="s">
        <v>8313</v>
      </c>
      <c r="O135" s="7" t="s">
        <v>8316</v>
      </c>
      <c r="P135">
        <v>0</v>
      </c>
      <c r="Q135" s="6" t="e">
        <f>E135/Table1_2[[#This Row],[backers_count]]</f>
        <v>#DIV/0!</v>
      </c>
    </row>
    <row r="136" spans="1:17" x14ac:dyDescent="0.35">
      <c r="A136">
        <v>134</v>
      </c>
      <c r="B136" t="s">
        <v>136</v>
      </c>
      <c r="C136" t="s">
        <v>4245</v>
      </c>
      <c r="D136" s="6">
        <v>5000</v>
      </c>
      <c r="E136" s="6">
        <v>0</v>
      </c>
      <c r="F136" t="s">
        <v>8220</v>
      </c>
      <c r="G136" t="s">
        <v>8224</v>
      </c>
      <c r="H136" t="s">
        <v>8246</v>
      </c>
      <c r="I136" s="7">
        <v>1441386000</v>
      </c>
      <c r="J136" s="7">
        <v>1438811418</v>
      </c>
      <c r="K136" t="b">
        <v>0</v>
      </c>
      <c r="L136">
        <v>0</v>
      </c>
      <c r="M136" t="b">
        <v>0</v>
      </c>
      <c r="N136" s="7" t="s">
        <v>8313</v>
      </c>
      <c r="O136" s="7" t="s">
        <v>8316</v>
      </c>
      <c r="P136">
        <v>0</v>
      </c>
      <c r="Q136" s="6" t="e">
        <f>E136/Table1_2[[#This Row],[backers_count]]</f>
        <v>#DIV/0!</v>
      </c>
    </row>
    <row r="137" spans="1:17" x14ac:dyDescent="0.35">
      <c r="A137">
        <v>135</v>
      </c>
      <c r="B137" t="s">
        <v>137</v>
      </c>
      <c r="C137" t="s">
        <v>4246</v>
      </c>
      <c r="D137" s="6">
        <v>3000</v>
      </c>
      <c r="E137" s="6">
        <v>403</v>
      </c>
      <c r="F137" t="s">
        <v>8220</v>
      </c>
      <c r="G137" t="s">
        <v>8224</v>
      </c>
      <c r="H137" t="s">
        <v>8246</v>
      </c>
      <c r="I137" s="7">
        <v>1404241200</v>
      </c>
      <c r="J137" s="7">
        <v>1401354597</v>
      </c>
      <c r="K137" t="b">
        <v>0</v>
      </c>
      <c r="L137">
        <v>5</v>
      </c>
      <c r="M137" t="b">
        <v>0</v>
      </c>
      <c r="N137" s="7" t="s">
        <v>8313</v>
      </c>
      <c r="O137" s="7" t="s">
        <v>8316</v>
      </c>
      <c r="P137">
        <v>14</v>
      </c>
      <c r="Q137" s="6">
        <f>E137/Table1_2[[#This Row],[backers_count]]</f>
        <v>80.599999999999994</v>
      </c>
    </row>
    <row r="138" spans="1:17" x14ac:dyDescent="0.35">
      <c r="A138">
        <v>136</v>
      </c>
      <c r="B138" t="s">
        <v>138</v>
      </c>
      <c r="C138" t="s">
        <v>4232</v>
      </c>
      <c r="D138" s="6">
        <v>3000</v>
      </c>
      <c r="E138" s="6">
        <v>0</v>
      </c>
      <c r="F138" t="s">
        <v>8220</v>
      </c>
      <c r="G138" t="s">
        <v>8224</v>
      </c>
      <c r="H138" t="s">
        <v>8246</v>
      </c>
      <c r="I138" s="7">
        <v>1431771360</v>
      </c>
      <c r="J138" s="7">
        <v>1427968234</v>
      </c>
      <c r="K138" t="b">
        <v>0</v>
      </c>
      <c r="L138">
        <v>0</v>
      </c>
      <c r="M138" t="b">
        <v>0</v>
      </c>
      <c r="N138" s="7" t="s">
        <v>8313</v>
      </c>
      <c r="O138" s="7" t="s">
        <v>8316</v>
      </c>
      <c r="P138">
        <v>0</v>
      </c>
      <c r="Q138" s="6" t="e">
        <f>E138/Table1_2[[#This Row],[backers_count]]</f>
        <v>#DIV/0!</v>
      </c>
    </row>
    <row r="139" spans="1:17" x14ac:dyDescent="0.35">
      <c r="A139">
        <v>137</v>
      </c>
      <c r="B139" t="s">
        <v>139</v>
      </c>
      <c r="C139" t="s">
        <v>4247</v>
      </c>
      <c r="D139" s="6">
        <v>55000</v>
      </c>
      <c r="E139" s="6">
        <v>0</v>
      </c>
      <c r="F139" t="s">
        <v>8220</v>
      </c>
      <c r="G139" t="s">
        <v>8232</v>
      </c>
      <c r="H139" t="s">
        <v>8253</v>
      </c>
      <c r="I139" s="7">
        <v>1444657593</v>
      </c>
      <c r="J139" s="7">
        <v>1440337593</v>
      </c>
      <c r="K139" t="b">
        <v>0</v>
      </c>
      <c r="L139">
        <v>0</v>
      </c>
      <c r="M139" t="b">
        <v>0</v>
      </c>
      <c r="N139" s="7" t="s">
        <v>8313</v>
      </c>
      <c r="O139" s="7" t="s">
        <v>8316</v>
      </c>
      <c r="P139">
        <v>0</v>
      </c>
      <c r="Q139" s="6" t="e">
        <f>E139/Table1_2[[#This Row],[backers_count]]</f>
        <v>#DIV/0!</v>
      </c>
    </row>
    <row r="140" spans="1:17" x14ac:dyDescent="0.35">
      <c r="A140">
        <v>138</v>
      </c>
      <c r="B140" t="s">
        <v>140</v>
      </c>
      <c r="C140" t="s">
        <v>4248</v>
      </c>
      <c r="D140" s="6">
        <v>150000</v>
      </c>
      <c r="E140" s="6">
        <v>4712</v>
      </c>
      <c r="F140" t="s">
        <v>8220</v>
      </c>
      <c r="G140" t="s">
        <v>8224</v>
      </c>
      <c r="H140" t="s">
        <v>8246</v>
      </c>
      <c r="I140" s="7">
        <v>1438405140</v>
      </c>
      <c r="J140" s="7">
        <v>1435731041</v>
      </c>
      <c r="K140" t="b">
        <v>0</v>
      </c>
      <c r="L140">
        <v>58</v>
      </c>
      <c r="M140" t="b">
        <v>0</v>
      </c>
      <c r="N140" s="7" t="s">
        <v>8313</v>
      </c>
      <c r="O140" s="7" t="s">
        <v>8316</v>
      </c>
      <c r="P140">
        <v>4</v>
      </c>
      <c r="Q140" s="6">
        <f>E140/Table1_2[[#This Row],[backers_count]]</f>
        <v>81.241379310344826</v>
      </c>
    </row>
    <row r="141" spans="1:17" x14ac:dyDescent="0.35">
      <c r="A141">
        <v>139</v>
      </c>
      <c r="B141" t="s">
        <v>141</v>
      </c>
      <c r="C141" t="s">
        <v>4249</v>
      </c>
      <c r="D141" s="6">
        <v>500</v>
      </c>
      <c r="E141" s="6">
        <v>500</v>
      </c>
      <c r="F141" t="s">
        <v>8220</v>
      </c>
      <c r="G141" t="s">
        <v>8224</v>
      </c>
      <c r="H141" t="s">
        <v>8246</v>
      </c>
      <c r="I141" s="7">
        <v>1436738772</v>
      </c>
      <c r="J141" s="7">
        <v>1435874772</v>
      </c>
      <c r="K141" t="b">
        <v>0</v>
      </c>
      <c r="L141">
        <v>1</v>
      </c>
      <c r="M141" t="b">
        <v>0</v>
      </c>
      <c r="N141" s="7" t="s">
        <v>8313</v>
      </c>
      <c r="O141" s="7" t="s">
        <v>8316</v>
      </c>
      <c r="P141">
        <v>100</v>
      </c>
      <c r="Q141" s="6">
        <f>E141/Table1_2[[#This Row],[backers_count]]</f>
        <v>500</v>
      </c>
    </row>
    <row r="142" spans="1:17" x14ac:dyDescent="0.35">
      <c r="A142">
        <v>140</v>
      </c>
      <c r="B142" t="s">
        <v>142</v>
      </c>
      <c r="C142" t="s">
        <v>4250</v>
      </c>
      <c r="D142" s="6">
        <v>200000</v>
      </c>
      <c r="E142" s="6">
        <v>0</v>
      </c>
      <c r="F142" t="s">
        <v>8220</v>
      </c>
      <c r="G142" t="s">
        <v>8224</v>
      </c>
      <c r="H142" t="s">
        <v>8246</v>
      </c>
      <c r="I142" s="7">
        <v>1426823132</v>
      </c>
      <c r="J142" s="7">
        <v>1424234732</v>
      </c>
      <c r="K142" t="b">
        <v>0</v>
      </c>
      <c r="L142">
        <v>0</v>
      </c>
      <c r="M142" t="b">
        <v>0</v>
      </c>
      <c r="N142" s="7" t="s">
        <v>8313</v>
      </c>
      <c r="O142" s="7" t="s">
        <v>8316</v>
      </c>
      <c r="P142">
        <v>0</v>
      </c>
      <c r="Q142" s="6" t="e">
        <f>E142/Table1_2[[#This Row],[backers_count]]</f>
        <v>#DIV/0!</v>
      </c>
    </row>
    <row r="143" spans="1:17" x14ac:dyDescent="0.35">
      <c r="A143">
        <v>141</v>
      </c>
      <c r="B143" t="s">
        <v>143</v>
      </c>
      <c r="C143" t="s">
        <v>4251</v>
      </c>
      <c r="D143" s="6">
        <v>12000</v>
      </c>
      <c r="E143" s="6">
        <v>1293</v>
      </c>
      <c r="F143" t="s">
        <v>8220</v>
      </c>
      <c r="G143" t="s">
        <v>8224</v>
      </c>
      <c r="H143" t="s">
        <v>8246</v>
      </c>
      <c r="I143" s="7">
        <v>1433043623</v>
      </c>
      <c r="J143" s="7">
        <v>1429155623</v>
      </c>
      <c r="K143" t="b">
        <v>0</v>
      </c>
      <c r="L143">
        <v>28</v>
      </c>
      <c r="M143" t="b">
        <v>0</v>
      </c>
      <c r="N143" s="7" t="s">
        <v>8313</v>
      </c>
      <c r="O143" s="7" t="s">
        <v>8316</v>
      </c>
      <c r="P143">
        <v>11</v>
      </c>
      <c r="Q143" s="6">
        <f>E143/Table1_2[[#This Row],[backers_count]]</f>
        <v>46.178571428571431</v>
      </c>
    </row>
    <row r="144" spans="1:17" x14ac:dyDescent="0.35">
      <c r="A144">
        <v>142</v>
      </c>
      <c r="B144" t="s">
        <v>144</v>
      </c>
      <c r="C144" t="s">
        <v>4252</v>
      </c>
      <c r="D144" s="6">
        <v>3000</v>
      </c>
      <c r="E144" s="6">
        <v>10</v>
      </c>
      <c r="F144" t="s">
        <v>8220</v>
      </c>
      <c r="G144" t="s">
        <v>8224</v>
      </c>
      <c r="H144" t="s">
        <v>8246</v>
      </c>
      <c r="I144" s="7">
        <v>1416176778</v>
      </c>
      <c r="J144" s="7">
        <v>1414358778</v>
      </c>
      <c r="K144" t="b">
        <v>0</v>
      </c>
      <c r="L144">
        <v>1</v>
      </c>
      <c r="M144" t="b">
        <v>0</v>
      </c>
      <c r="N144" s="7" t="s">
        <v>8313</v>
      </c>
      <c r="O144" s="7" t="s">
        <v>8316</v>
      </c>
      <c r="P144">
        <v>1</v>
      </c>
      <c r="Q144" s="6">
        <f>E144/Table1_2[[#This Row],[backers_count]]</f>
        <v>10</v>
      </c>
    </row>
    <row r="145" spans="1:17" x14ac:dyDescent="0.35">
      <c r="A145">
        <v>143</v>
      </c>
      <c r="B145" t="s">
        <v>145</v>
      </c>
      <c r="C145" t="s">
        <v>4253</v>
      </c>
      <c r="D145" s="6">
        <v>5500</v>
      </c>
      <c r="E145" s="6">
        <v>0</v>
      </c>
      <c r="F145" t="s">
        <v>8220</v>
      </c>
      <c r="G145" t="s">
        <v>8226</v>
      </c>
      <c r="H145" t="s">
        <v>8248</v>
      </c>
      <c r="I145" s="7">
        <v>1472882100</v>
      </c>
      <c r="J145" s="7">
        <v>1467941542</v>
      </c>
      <c r="K145" t="b">
        <v>0</v>
      </c>
      <c r="L145">
        <v>0</v>
      </c>
      <c r="M145" t="b">
        <v>0</v>
      </c>
      <c r="N145" s="7" t="s">
        <v>8313</v>
      </c>
      <c r="O145" s="7" t="s">
        <v>8316</v>
      </c>
      <c r="P145">
        <v>0</v>
      </c>
      <c r="Q145" s="6" t="e">
        <f>E145/Table1_2[[#This Row],[backers_count]]</f>
        <v>#DIV/0!</v>
      </c>
    </row>
    <row r="146" spans="1:17" x14ac:dyDescent="0.35">
      <c r="A146">
        <v>144</v>
      </c>
      <c r="B146" t="s">
        <v>146</v>
      </c>
      <c r="C146" t="s">
        <v>4254</v>
      </c>
      <c r="D146" s="6">
        <v>7500</v>
      </c>
      <c r="E146" s="6">
        <v>2070</v>
      </c>
      <c r="F146" t="s">
        <v>8220</v>
      </c>
      <c r="G146" t="s">
        <v>8229</v>
      </c>
      <c r="H146" t="s">
        <v>8251</v>
      </c>
      <c r="I146" s="7">
        <v>1428945472</v>
      </c>
      <c r="J146" s="7">
        <v>1423765072</v>
      </c>
      <c r="K146" t="b">
        <v>0</v>
      </c>
      <c r="L146">
        <v>37</v>
      </c>
      <c r="M146" t="b">
        <v>0</v>
      </c>
      <c r="N146" s="7" t="s">
        <v>8313</v>
      </c>
      <c r="O146" s="7" t="s">
        <v>8316</v>
      </c>
      <c r="P146">
        <v>28</v>
      </c>
      <c r="Q146" s="6">
        <f>E146/Table1_2[[#This Row],[backers_count]]</f>
        <v>55.945945945945944</v>
      </c>
    </row>
    <row r="147" spans="1:17" x14ac:dyDescent="0.35">
      <c r="A147">
        <v>145</v>
      </c>
      <c r="B147" t="s">
        <v>147</v>
      </c>
      <c r="C147" t="s">
        <v>4255</v>
      </c>
      <c r="D147" s="6">
        <v>4500</v>
      </c>
      <c r="E147" s="6">
        <v>338</v>
      </c>
      <c r="F147" t="s">
        <v>8220</v>
      </c>
      <c r="G147" t="s">
        <v>8224</v>
      </c>
      <c r="H147" t="s">
        <v>8246</v>
      </c>
      <c r="I147" s="7">
        <v>1439298052</v>
      </c>
      <c r="J147" s="7">
        <v>1436965252</v>
      </c>
      <c r="K147" t="b">
        <v>0</v>
      </c>
      <c r="L147">
        <v>9</v>
      </c>
      <c r="M147" t="b">
        <v>0</v>
      </c>
      <c r="N147" s="7" t="s">
        <v>8313</v>
      </c>
      <c r="O147" s="7" t="s">
        <v>8316</v>
      </c>
      <c r="P147">
        <v>8</v>
      </c>
      <c r="Q147" s="6">
        <f>E147/Table1_2[[#This Row],[backers_count]]</f>
        <v>37.555555555555557</v>
      </c>
    </row>
    <row r="148" spans="1:17" x14ac:dyDescent="0.35">
      <c r="A148">
        <v>146</v>
      </c>
      <c r="B148" t="s">
        <v>148</v>
      </c>
      <c r="C148" t="s">
        <v>4256</v>
      </c>
      <c r="D148" s="6">
        <v>20000</v>
      </c>
      <c r="E148" s="6">
        <v>115</v>
      </c>
      <c r="F148" t="s">
        <v>8220</v>
      </c>
      <c r="G148" t="s">
        <v>8224</v>
      </c>
      <c r="H148" t="s">
        <v>8246</v>
      </c>
      <c r="I148" s="7">
        <v>1484698998</v>
      </c>
      <c r="J148" s="7">
        <v>1479514998</v>
      </c>
      <c r="K148" t="b">
        <v>0</v>
      </c>
      <c r="L148">
        <v>3</v>
      </c>
      <c r="M148" t="b">
        <v>0</v>
      </c>
      <c r="N148" s="7" t="s">
        <v>8313</v>
      </c>
      <c r="O148" s="7" t="s">
        <v>8316</v>
      </c>
      <c r="P148">
        <v>1</v>
      </c>
      <c r="Q148" s="6">
        <f>E148/Table1_2[[#This Row],[backers_count]]</f>
        <v>38.333333333333336</v>
      </c>
    </row>
    <row r="149" spans="1:17" x14ac:dyDescent="0.35">
      <c r="A149">
        <v>147</v>
      </c>
      <c r="B149" t="s">
        <v>149</v>
      </c>
      <c r="C149" t="s">
        <v>4257</v>
      </c>
      <c r="D149" s="6">
        <v>7000</v>
      </c>
      <c r="E149" s="6">
        <v>0</v>
      </c>
      <c r="F149" t="s">
        <v>8220</v>
      </c>
      <c r="G149" t="s">
        <v>8225</v>
      </c>
      <c r="H149" t="s">
        <v>8247</v>
      </c>
      <c r="I149" s="7">
        <v>1420741080</v>
      </c>
      <c r="J149" s="7">
        <v>1417026340</v>
      </c>
      <c r="K149" t="b">
        <v>0</v>
      </c>
      <c r="L149">
        <v>0</v>
      </c>
      <c r="M149" t="b">
        <v>0</v>
      </c>
      <c r="N149" s="7" t="s">
        <v>8313</v>
      </c>
      <c r="O149" s="7" t="s">
        <v>8316</v>
      </c>
      <c r="P149">
        <v>0</v>
      </c>
      <c r="Q149" s="6" t="e">
        <f>E149/Table1_2[[#This Row],[backers_count]]</f>
        <v>#DIV/0!</v>
      </c>
    </row>
    <row r="150" spans="1:17" x14ac:dyDescent="0.35">
      <c r="A150">
        <v>148</v>
      </c>
      <c r="B150" t="s">
        <v>150</v>
      </c>
      <c r="C150" t="s">
        <v>4258</v>
      </c>
      <c r="D150" s="6">
        <v>50000</v>
      </c>
      <c r="E150" s="6">
        <v>40</v>
      </c>
      <c r="F150" t="s">
        <v>8220</v>
      </c>
      <c r="G150" t="s">
        <v>8224</v>
      </c>
      <c r="H150" t="s">
        <v>8246</v>
      </c>
      <c r="I150" s="7">
        <v>1456555536</v>
      </c>
      <c r="J150" s="7">
        <v>1453963536</v>
      </c>
      <c r="K150" t="b">
        <v>0</v>
      </c>
      <c r="L150">
        <v>2</v>
      </c>
      <c r="M150" t="b">
        <v>0</v>
      </c>
      <c r="N150" s="7" t="s">
        <v>8313</v>
      </c>
      <c r="O150" s="7" t="s">
        <v>8316</v>
      </c>
      <c r="P150">
        <v>1</v>
      </c>
      <c r="Q150" s="6">
        <f>E150/Table1_2[[#This Row],[backers_count]]</f>
        <v>20</v>
      </c>
    </row>
    <row r="151" spans="1:17" x14ac:dyDescent="0.35">
      <c r="A151">
        <v>149</v>
      </c>
      <c r="B151" t="s">
        <v>151</v>
      </c>
      <c r="C151" t="s">
        <v>4259</v>
      </c>
      <c r="D151" s="6">
        <v>10000</v>
      </c>
      <c r="E151" s="6">
        <v>92</v>
      </c>
      <c r="F151" t="s">
        <v>8220</v>
      </c>
      <c r="G151" t="s">
        <v>8224</v>
      </c>
      <c r="H151" t="s">
        <v>8246</v>
      </c>
      <c r="I151" s="7">
        <v>1419494400</v>
      </c>
      <c r="J151" s="7">
        <v>1416888470</v>
      </c>
      <c r="K151" t="b">
        <v>0</v>
      </c>
      <c r="L151">
        <v>6</v>
      </c>
      <c r="M151" t="b">
        <v>0</v>
      </c>
      <c r="N151" s="7" t="s">
        <v>8313</v>
      </c>
      <c r="O151" s="7" t="s">
        <v>8316</v>
      </c>
      <c r="P151">
        <v>1</v>
      </c>
      <c r="Q151" s="6">
        <f>E151/Table1_2[[#This Row],[backers_count]]</f>
        <v>15.333333333333334</v>
      </c>
    </row>
    <row r="152" spans="1:17" x14ac:dyDescent="0.35">
      <c r="A152">
        <v>150</v>
      </c>
      <c r="B152" t="s">
        <v>152</v>
      </c>
      <c r="C152" t="s">
        <v>4260</v>
      </c>
      <c r="D152" s="6">
        <v>130000</v>
      </c>
      <c r="E152" s="6">
        <v>30112</v>
      </c>
      <c r="F152" t="s">
        <v>8220</v>
      </c>
      <c r="G152" t="s">
        <v>8224</v>
      </c>
      <c r="H152" t="s">
        <v>8246</v>
      </c>
      <c r="I152" s="7">
        <v>1432612382</v>
      </c>
      <c r="J152" s="7">
        <v>1427428382</v>
      </c>
      <c r="K152" t="b">
        <v>0</v>
      </c>
      <c r="L152">
        <v>67</v>
      </c>
      <c r="M152" t="b">
        <v>0</v>
      </c>
      <c r="N152" s="7" t="s">
        <v>8313</v>
      </c>
      <c r="O152" s="7" t="s">
        <v>8316</v>
      </c>
      <c r="P152">
        <v>24</v>
      </c>
      <c r="Q152" s="6">
        <f>E152/Table1_2[[#This Row],[backers_count]]</f>
        <v>449.43283582089555</v>
      </c>
    </row>
    <row r="153" spans="1:17" x14ac:dyDescent="0.35">
      <c r="A153">
        <v>151</v>
      </c>
      <c r="B153" t="s">
        <v>153</v>
      </c>
      <c r="C153" t="s">
        <v>4261</v>
      </c>
      <c r="D153" s="6">
        <v>250000</v>
      </c>
      <c r="E153" s="6">
        <v>140</v>
      </c>
      <c r="F153" t="s">
        <v>8220</v>
      </c>
      <c r="G153" t="s">
        <v>8226</v>
      </c>
      <c r="H153" t="s">
        <v>8248</v>
      </c>
      <c r="I153" s="7">
        <v>1434633191</v>
      </c>
      <c r="J153" s="7">
        <v>1429449191</v>
      </c>
      <c r="K153" t="b">
        <v>0</v>
      </c>
      <c r="L153">
        <v>5</v>
      </c>
      <c r="M153" t="b">
        <v>0</v>
      </c>
      <c r="N153" s="7" t="s">
        <v>8313</v>
      </c>
      <c r="O153" s="7" t="s">
        <v>8316</v>
      </c>
      <c r="P153">
        <v>1</v>
      </c>
      <c r="Q153" s="6">
        <f>E153/Table1_2[[#This Row],[backers_count]]</f>
        <v>28</v>
      </c>
    </row>
    <row r="154" spans="1:17" x14ac:dyDescent="0.35">
      <c r="A154">
        <v>152</v>
      </c>
      <c r="B154" t="s">
        <v>154</v>
      </c>
      <c r="C154" t="s">
        <v>4262</v>
      </c>
      <c r="D154" s="6">
        <v>380000</v>
      </c>
      <c r="E154" s="6">
        <v>30</v>
      </c>
      <c r="F154" t="s">
        <v>8220</v>
      </c>
      <c r="G154" t="s">
        <v>8224</v>
      </c>
      <c r="H154" t="s">
        <v>8246</v>
      </c>
      <c r="I154" s="7">
        <v>1411437100</v>
      </c>
      <c r="J154" s="7">
        <v>1408845100</v>
      </c>
      <c r="K154" t="b">
        <v>0</v>
      </c>
      <c r="L154">
        <v>2</v>
      </c>
      <c r="M154" t="b">
        <v>0</v>
      </c>
      <c r="N154" s="7" t="s">
        <v>8313</v>
      </c>
      <c r="O154" s="7" t="s">
        <v>8316</v>
      </c>
      <c r="P154">
        <v>1</v>
      </c>
      <c r="Q154" s="6">
        <f>E154/Table1_2[[#This Row],[backers_count]]</f>
        <v>15</v>
      </c>
    </row>
    <row r="155" spans="1:17" x14ac:dyDescent="0.35">
      <c r="A155">
        <v>153</v>
      </c>
      <c r="B155" t="s">
        <v>155</v>
      </c>
      <c r="C155" t="s">
        <v>4263</v>
      </c>
      <c r="D155" s="6">
        <v>50000</v>
      </c>
      <c r="E155" s="6">
        <v>359</v>
      </c>
      <c r="F155" t="s">
        <v>8220</v>
      </c>
      <c r="G155" t="s">
        <v>8224</v>
      </c>
      <c r="H155" t="s">
        <v>8246</v>
      </c>
      <c r="I155" s="7">
        <v>1417532644</v>
      </c>
      <c r="J155" s="7">
        <v>1413900244</v>
      </c>
      <c r="K155" t="b">
        <v>0</v>
      </c>
      <c r="L155">
        <v>10</v>
      </c>
      <c r="M155" t="b">
        <v>0</v>
      </c>
      <c r="N155" s="7" t="s">
        <v>8313</v>
      </c>
      <c r="O155" s="7" t="s">
        <v>8316</v>
      </c>
      <c r="P155">
        <v>1</v>
      </c>
      <c r="Q155" s="6">
        <f>E155/Table1_2[[#This Row],[backers_count]]</f>
        <v>35.9</v>
      </c>
    </row>
    <row r="156" spans="1:17" x14ac:dyDescent="0.35">
      <c r="A156">
        <v>154</v>
      </c>
      <c r="B156" t="s">
        <v>156</v>
      </c>
      <c r="C156" t="s">
        <v>4264</v>
      </c>
      <c r="D156" s="6">
        <v>1500</v>
      </c>
      <c r="E156" s="6">
        <v>40</v>
      </c>
      <c r="F156" t="s">
        <v>8220</v>
      </c>
      <c r="G156" t="s">
        <v>8224</v>
      </c>
      <c r="H156" t="s">
        <v>8246</v>
      </c>
      <c r="I156" s="7">
        <v>1433336895</v>
      </c>
      <c r="J156" s="7">
        <v>1429621695</v>
      </c>
      <c r="K156" t="b">
        <v>0</v>
      </c>
      <c r="L156">
        <v>3</v>
      </c>
      <c r="M156" t="b">
        <v>0</v>
      </c>
      <c r="N156" s="7" t="s">
        <v>8313</v>
      </c>
      <c r="O156" s="7" t="s">
        <v>8316</v>
      </c>
      <c r="P156">
        <v>3</v>
      </c>
      <c r="Q156" s="6">
        <f>E156/Table1_2[[#This Row],[backers_count]]</f>
        <v>13.333333333333334</v>
      </c>
    </row>
    <row r="157" spans="1:17" x14ac:dyDescent="0.35">
      <c r="A157">
        <v>155</v>
      </c>
      <c r="B157" t="s">
        <v>157</v>
      </c>
      <c r="C157" t="s">
        <v>4265</v>
      </c>
      <c r="D157" s="6">
        <v>1350000</v>
      </c>
      <c r="E157" s="6">
        <v>81</v>
      </c>
      <c r="F157" t="s">
        <v>8220</v>
      </c>
      <c r="G157" t="s">
        <v>8224</v>
      </c>
      <c r="H157" t="s">
        <v>8246</v>
      </c>
      <c r="I157" s="7">
        <v>1437657935</v>
      </c>
      <c r="J157" s="7">
        <v>1434201935</v>
      </c>
      <c r="K157" t="b">
        <v>0</v>
      </c>
      <c r="L157">
        <v>4</v>
      </c>
      <c r="M157" t="b">
        <v>0</v>
      </c>
      <c r="N157" s="7" t="s">
        <v>8313</v>
      </c>
      <c r="O157" s="7" t="s">
        <v>8316</v>
      </c>
      <c r="P157">
        <v>1</v>
      </c>
      <c r="Q157" s="6">
        <f>E157/Table1_2[[#This Row],[backers_count]]</f>
        <v>20.25</v>
      </c>
    </row>
    <row r="158" spans="1:17" x14ac:dyDescent="0.35">
      <c r="A158">
        <v>156</v>
      </c>
      <c r="B158" t="s">
        <v>158</v>
      </c>
      <c r="C158" t="s">
        <v>4266</v>
      </c>
      <c r="D158" s="6">
        <v>35000</v>
      </c>
      <c r="E158" s="6">
        <v>1785</v>
      </c>
      <c r="F158" t="s">
        <v>8220</v>
      </c>
      <c r="G158" t="s">
        <v>8229</v>
      </c>
      <c r="H158" t="s">
        <v>8251</v>
      </c>
      <c r="I158" s="7">
        <v>1407034796</v>
      </c>
      <c r="J158" s="7">
        <v>1401850796</v>
      </c>
      <c r="K158" t="b">
        <v>0</v>
      </c>
      <c r="L158">
        <v>15</v>
      </c>
      <c r="M158" t="b">
        <v>0</v>
      </c>
      <c r="N158" s="7" t="s">
        <v>8313</v>
      </c>
      <c r="O158" s="7" t="s">
        <v>8316</v>
      </c>
      <c r="P158">
        <v>6</v>
      </c>
      <c r="Q158" s="6">
        <f>E158/Table1_2[[#This Row],[backers_count]]</f>
        <v>119</v>
      </c>
    </row>
    <row r="159" spans="1:17" x14ac:dyDescent="0.35">
      <c r="A159">
        <v>157</v>
      </c>
      <c r="B159" t="s">
        <v>159</v>
      </c>
      <c r="C159" t="s">
        <v>4267</v>
      </c>
      <c r="D159" s="6">
        <v>2995</v>
      </c>
      <c r="E159" s="6">
        <v>8</v>
      </c>
      <c r="F159" t="s">
        <v>8220</v>
      </c>
      <c r="G159" t="s">
        <v>8224</v>
      </c>
      <c r="H159" t="s">
        <v>8246</v>
      </c>
      <c r="I159" s="7">
        <v>1456523572</v>
      </c>
      <c r="J159" s="7">
        <v>1453931572</v>
      </c>
      <c r="K159" t="b">
        <v>0</v>
      </c>
      <c r="L159">
        <v>2</v>
      </c>
      <c r="M159" t="b">
        <v>0</v>
      </c>
      <c r="N159" s="7" t="s">
        <v>8313</v>
      </c>
      <c r="O159" s="7" t="s">
        <v>8316</v>
      </c>
      <c r="P159">
        <v>1</v>
      </c>
      <c r="Q159" s="6">
        <f>E159/Table1_2[[#This Row],[backers_count]]</f>
        <v>4</v>
      </c>
    </row>
    <row r="160" spans="1:17" x14ac:dyDescent="0.35">
      <c r="A160">
        <v>158</v>
      </c>
      <c r="B160" t="s">
        <v>160</v>
      </c>
      <c r="C160" t="s">
        <v>4268</v>
      </c>
      <c r="D160" s="6">
        <v>5000</v>
      </c>
      <c r="E160" s="6">
        <v>0</v>
      </c>
      <c r="F160" t="s">
        <v>8220</v>
      </c>
      <c r="G160" t="s">
        <v>8224</v>
      </c>
      <c r="H160" t="s">
        <v>8246</v>
      </c>
      <c r="I160" s="7">
        <v>1413942628</v>
      </c>
      <c r="J160" s="7">
        <v>1411350628</v>
      </c>
      <c r="K160" t="b">
        <v>0</v>
      </c>
      <c r="L160">
        <v>0</v>
      </c>
      <c r="M160" t="b">
        <v>0</v>
      </c>
      <c r="N160" s="7" t="s">
        <v>8313</v>
      </c>
      <c r="O160" s="7" t="s">
        <v>8316</v>
      </c>
      <c r="P160">
        <v>0</v>
      </c>
      <c r="Q160" s="6" t="e">
        <f>E160/Table1_2[[#This Row],[backers_count]]</f>
        <v>#DIV/0!</v>
      </c>
    </row>
    <row r="161" spans="1:17" x14ac:dyDescent="0.35">
      <c r="A161">
        <v>159</v>
      </c>
      <c r="B161" t="s">
        <v>161</v>
      </c>
      <c r="C161" t="s">
        <v>4269</v>
      </c>
      <c r="D161" s="6">
        <v>500000</v>
      </c>
      <c r="E161" s="6">
        <v>10</v>
      </c>
      <c r="F161" t="s">
        <v>8220</v>
      </c>
      <c r="G161" t="s">
        <v>8224</v>
      </c>
      <c r="H161" t="s">
        <v>8246</v>
      </c>
      <c r="I161" s="7">
        <v>1467541545</v>
      </c>
      <c r="J161" s="7">
        <v>1464085545</v>
      </c>
      <c r="K161" t="b">
        <v>0</v>
      </c>
      <c r="L161">
        <v>1</v>
      </c>
      <c r="M161" t="b">
        <v>0</v>
      </c>
      <c r="N161" s="7" t="s">
        <v>8313</v>
      </c>
      <c r="O161" s="7" t="s">
        <v>8316</v>
      </c>
      <c r="P161">
        <v>1</v>
      </c>
      <c r="Q161" s="6">
        <f>E161/Table1_2[[#This Row],[backers_count]]</f>
        <v>10</v>
      </c>
    </row>
    <row r="162" spans="1:17" x14ac:dyDescent="0.35">
      <c r="A162">
        <v>160</v>
      </c>
      <c r="B162" t="s">
        <v>162</v>
      </c>
      <c r="C162" t="s">
        <v>4270</v>
      </c>
      <c r="D162" s="6">
        <v>5000</v>
      </c>
      <c r="E162" s="6">
        <v>0</v>
      </c>
      <c r="F162" t="s">
        <v>8221</v>
      </c>
      <c r="G162" t="s">
        <v>8224</v>
      </c>
      <c r="H162" t="s">
        <v>8246</v>
      </c>
      <c r="I162" s="7">
        <v>1439675691</v>
      </c>
      <c r="J162" s="7">
        <v>1434491691</v>
      </c>
      <c r="K162" t="b">
        <v>0</v>
      </c>
      <c r="L162">
        <v>0</v>
      </c>
      <c r="M162" t="b">
        <v>0</v>
      </c>
      <c r="N162" s="7" t="s">
        <v>8313</v>
      </c>
      <c r="O162" s="7" t="s">
        <v>8317</v>
      </c>
      <c r="P162">
        <v>0</v>
      </c>
      <c r="Q162" s="6" t="e">
        <f>E162/Table1_2[[#This Row],[backers_count]]</f>
        <v>#DIV/0!</v>
      </c>
    </row>
    <row r="163" spans="1:17" x14ac:dyDescent="0.35">
      <c r="A163">
        <v>161</v>
      </c>
      <c r="B163" t="s">
        <v>163</v>
      </c>
      <c r="C163" t="s">
        <v>4271</v>
      </c>
      <c r="D163" s="6">
        <v>50000</v>
      </c>
      <c r="E163" s="6">
        <v>5</v>
      </c>
      <c r="F163" t="s">
        <v>8221</v>
      </c>
      <c r="G163" t="s">
        <v>8224</v>
      </c>
      <c r="H163" t="s">
        <v>8246</v>
      </c>
      <c r="I163" s="7">
        <v>1404318595</v>
      </c>
      <c r="J163" s="7">
        <v>1401726595</v>
      </c>
      <c r="K163" t="b">
        <v>0</v>
      </c>
      <c r="L163">
        <v>1</v>
      </c>
      <c r="M163" t="b">
        <v>0</v>
      </c>
      <c r="N163" s="7" t="s">
        <v>8313</v>
      </c>
      <c r="O163" s="7" t="s">
        <v>8317</v>
      </c>
      <c r="P163">
        <v>1</v>
      </c>
      <c r="Q163" s="6">
        <f>E163/Table1_2[[#This Row],[backers_count]]</f>
        <v>5</v>
      </c>
    </row>
    <row r="164" spans="1:17" x14ac:dyDescent="0.35">
      <c r="A164">
        <v>162</v>
      </c>
      <c r="B164" t="s">
        <v>164</v>
      </c>
      <c r="C164" t="s">
        <v>4272</v>
      </c>
      <c r="D164" s="6">
        <v>2800</v>
      </c>
      <c r="E164" s="6">
        <v>435</v>
      </c>
      <c r="F164" t="s">
        <v>8221</v>
      </c>
      <c r="G164" t="s">
        <v>8224</v>
      </c>
      <c r="H164" t="s">
        <v>8246</v>
      </c>
      <c r="I164" s="7">
        <v>1408232520</v>
      </c>
      <c r="J164" s="7">
        <v>1405393356</v>
      </c>
      <c r="K164" t="b">
        <v>0</v>
      </c>
      <c r="L164">
        <v>10</v>
      </c>
      <c r="M164" t="b">
        <v>0</v>
      </c>
      <c r="N164" s="7" t="s">
        <v>8313</v>
      </c>
      <c r="O164" s="7" t="s">
        <v>8317</v>
      </c>
      <c r="P164">
        <v>16</v>
      </c>
      <c r="Q164" s="6">
        <f>E164/Table1_2[[#This Row],[backers_count]]</f>
        <v>43.5</v>
      </c>
    </row>
    <row r="165" spans="1:17" x14ac:dyDescent="0.35">
      <c r="A165">
        <v>163</v>
      </c>
      <c r="B165" t="s">
        <v>165</v>
      </c>
      <c r="C165" t="s">
        <v>4273</v>
      </c>
      <c r="D165" s="6">
        <v>2000000</v>
      </c>
      <c r="E165" s="6">
        <v>0</v>
      </c>
      <c r="F165" t="s">
        <v>8221</v>
      </c>
      <c r="G165" t="s">
        <v>8224</v>
      </c>
      <c r="H165" t="s">
        <v>8246</v>
      </c>
      <c r="I165" s="7">
        <v>1443657600</v>
      </c>
      <c r="J165" s="7">
        <v>1440716654</v>
      </c>
      <c r="K165" t="b">
        <v>0</v>
      </c>
      <c r="L165">
        <v>0</v>
      </c>
      <c r="M165" t="b">
        <v>0</v>
      </c>
      <c r="N165" s="7" t="s">
        <v>8313</v>
      </c>
      <c r="O165" s="7" t="s">
        <v>8317</v>
      </c>
      <c r="P165">
        <v>0</v>
      </c>
      <c r="Q165" s="6" t="e">
        <f>E165/Table1_2[[#This Row],[backers_count]]</f>
        <v>#DIV/0!</v>
      </c>
    </row>
    <row r="166" spans="1:17" x14ac:dyDescent="0.35">
      <c r="A166">
        <v>164</v>
      </c>
      <c r="B166" t="s">
        <v>166</v>
      </c>
      <c r="C166" t="s">
        <v>4274</v>
      </c>
      <c r="D166" s="6">
        <v>120000</v>
      </c>
      <c r="E166" s="6">
        <v>640</v>
      </c>
      <c r="F166" t="s">
        <v>8221</v>
      </c>
      <c r="G166" t="s">
        <v>8224</v>
      </c>
      <c r="H166" t="s">
        <v>8246</v>
      </c>
      <c r="I166" s="7">
        <v>1411150701</v>
      </c>
      <c r="J166" s="7">
        <v>1405966701</v>
      </c>
      <c r="K166" t="b">
        <v>0</v>
      </c>
      <c r="L166">
        <v>7</v>
      </c>
      <c r="M166" t="b">
        <v>0</v>
      </c>
      <c r="N166" s="7" t="s">
        <v>8313</v>
      </c>
      <c r="O166" s="7" t="s">
        <v>8317</v>
      </c>
      <c r="P166">
        <v>1</v>
      </c>
      <c r="Q166" s="6">
        <f>E166/Table1_2[[#This Row],[backers_count]]</f>
        <v>91.428571428571431</v>
      </c>
    </row>
    <row r="167" spans="1:17" x14ac:dyDescent="0.35">
      <c r="A167">
        <v>165</v>
      </c>
      <c r="B167" t="s">
        <v>167</v>
      </c>
      <c r="C167" t="s">
        <v>4275</v>
      </c>
      <c r="D167" s="6">
        <v>17000</v>
      </c>
      <c r="E167" s="6">
        <v>0</v>
      </c>
      <c r="F167" t="s">
        <v>8221</v>
      </c>
      <c r="G167" t="s">
        <v>8225</v>
      </c>
      <c r="H167" t="s">
        <v>8247</v>
      </c>
      <c r="I167" s="7">
        <v>1452613724</v>
      </c>
      <c r="J167" s="7">
        <v>1450021724</v>
      </c>
      <c r="K167" t="b">
        <v>0</v>
      </c>
      <c r="L167">
        <v>0</v>
      </c>
      <c r="M167" t="b">
        <v>0</v>
      </c>
      <c r="N167" s="7" t="s">
        <v>8313</v>
      </c>
      <c r="O167" s="7" t="s">
        <v>8317</v>
      </c>
      <c r="P167">
        <v>0</v>
      </c>
      <c r="Q167" s="6" t="e">
        <f>E167/Table1_2[[#This Row],[backers_count]]</f>
        <v>#DIV/0!</v>
      </c>
    </row>
    <row r="168" spans="1:17" x14ac:dyDescent="0.35">
      <c r="A168">
        <v>166</v>
      </c>
      <c r="B168" t="s">
        <v>168</v>
      </c>
      <c r="C168" t="s">
        <v>4276</v>
      </c>
      <c r="D168" s="6">
        <v>5000</v>
      </c>
      <c r="E168" s="6">
        <v>3000</v>
      </c>
      <c r="F168" t="s">
        <v>8221</v>
      </c>
      <c r="G168" t="s">
        <v>8224</v>
      </c>
      <c r="H168" t="s">
        <v>8246</v>
      </c>
      <c r="I168" s="7">
        <v>1484531362</v>
      </c>
      <c r="J168" s="7">
        <v>1481939362</v>
      </c>
      <c r="K168" t="b">
        <v>0</v>
      </c>
      <c r="L168">
        <v>1</v>
      </c>
      <c r="M168" t="b">
        <v>0</v>
      </c>
      <c r="N168" s="7" t="s">
        <v>8313</v>
      </c>
      <c r="O168" s="7" t="s">
        <v>8317</v>
      </c>
      <c r="P168">
        <v>60</v>
      </c>
      <c r="Q168" s="6">
        <f>E168/Table1_2[[#This Row],[backers_count]]</f>
        <v>3000</v>
      </c>
    </row>
    <row r="169" spans="1:17" x14ac:dyDescent="0.35">
      <c r="A169">
        <v>167</v>
      </c>
      <c r="B169" t="s">
        <v>169</v>
      </c>
      <c r="C169" t="s">
        <v>4277</v>
      </c>
      <c r="D169" s="6">
        <v>110000</v>
      </c>
      <c r="E169" s="6">
        <v>11</v>
      </c>
      <c r="F169" t="s">
        <v>8221</v>
      </c>
      <c r="G169" t="s">
        <v>8224</v>
      </c>
      <c r="H169" t="s">
        <v>8246</v>
      </c>
      <c r="I169" s="7">
        <v>1438726535</v>
      </c>
      <c r="J169" s="7">
        <v>1433542535</v>
      </c>
      <c r="K169" t="b">
        <v>0</v>
      </c>
      <c r="L169">
        <v>2</v>
      </c>
      <c r="M169" t="b">
        <v>0</v>
      </c>
      <c r="N169" s="7" t="s">
        <v>8313</v>
      </c>
      <c r="O169" s="7" t="s">
        <v>8317</v>
      </c>
      <c r="P169">
        <v>1</v>
      </c>
      <c r="Q169" s="6">
        <f>E169/Table1_2[[#This Row],[backers_count]]</f>
        <v>5.5</v>
      </c>
    </row>
    <row r="170" spans="1:17" x14ac:dyDescent="0.35">
      <c r="A170">
        <v>168</v>
      </c>
      <c r="B170" t="s">
        <v>170</v>
      </c>
      <c r="C170" t="s">
        <v>4278</v>
      </c>
      <c r="D170" s="6">
        <v>8000</v>
      </c>
      <c r="E170" s="6">
        <v>325</v>
      </c>
      <c r="F170" t="s">
        <v>8221</v>
      </c>
      <c r="G170" t="s">
        <v>8224</v>
      </c>
      <c r="H170" t="s">
        <v>8246</v>
      </c>
      <c r="I170" s="7">
        <v>1426791770</v>
      </c>
      <c r="J170" s="7">
        <v>1424203370</v>
      </c>
      <c r="K170" t="b">
        <v>0</v>
      </c>
      <c r="L170">
        <v>3</v>
      </c>
      <c r="M170" t="b">
        <v>0</v>
      </c>
      <c r="N170" s="7" t="s">
        <v>8313</v>
      </c>
      <c r="O170" s="7" t="s">
        <v>8317</v>
      </c>
      <c r="P170">
        <v>5</v>
      </c>
      <c r="Q170" s="6">
        <f>E170/Table1_2[[#This Row],[backers_count]]</f>
        <v>108.33333333333333</v>
      </c>
    </row>
    <row r="171" spans="1:17" x14ac:dyDescent="0.35">
      <c r="A171">
        <v>169</v>
      </c>
      <c r="B171" t="s">
        <v>171</v>
      </c>
      <c r="C171" t="s">
        <v>4279</v>
      </c>
      <c r="D171" s="6">
        <v>2500</v>
      </c>
      <c r="E171" s="6">
        <v>560</v>
      </c>
      <c r="F171" t="s">
        <v>8221</v>
      </c>
      <c r="G171" t="s">
        <v>8225</v>
      </c>
      <c r="H171" t="s">
        <v>8247</v>
      </c>
      <c r="I171" s="7">
        <v>1413634059</v>
      </c>
      <c r="J171" s="7">
        <v>1411042059</v>
      </c>
      <c r="K171" t="b">
        <v>0</v>
      </c>
      <c r="L171">
        <v>10</v>
      </c>
      <c r="M171" t="b">
        <v>0</v>
      </c>
      <c r="N171" s="7" t="s">
        <v>8313</v>
      </c>
      <c r="O171" s="7" t="s">
        <v>8317</v>
      </c>
      <c r="P171">
        <v>23</v>
      </c>
      <c r="Q171" s="6">
        <f>E171/Table1_2[[#This Row],[backers_count]]</f>
        <v>56</v>
      </c>
    </row>
    <row r="172" spans="1:17" x14ac:dyDescent="0.35">
      <c r="A172">
        <v>170</v>
      </c>
      <c r="B172" t="s">
        <v>172</v>
      </c>
      <c r="C172" t="s">
        <v>4280</v>
      </c>
      <c r="D172" s="6">
        <v>10000</v>
      </c>
      <c r="E172" s="6">
        <v>325</v>
      </c>
      <c r="F172" t="s">
        <v>8221</v>
      </c>
      <c r="G172" t="s">
        <v>8224</v>
      </c>
      <c r="H172" t="s">
        <v>8246</v>
      </c>
      <c r="I172" s="7">
        <v>1440912480</v>
      </c>
      <c r="J172" s="7">
        <v>1438385283</v>
      </c>
      <c r="K172" t="b">
        <v>0</v>
      </c>
      <c r="L172">
        <v>10</v>
      </c>
      <c r="M172" t="b">
        <v>0</v>
      </c>
      <c r="N172" s="7" t="s">
        <v>8313</v>
      </c>
      <c r="O172" s="7" t="s">
        <v>8317</v>
      </c>
      <c r="P172">
        <v>4</v>
      </c>
      <c r="Q172" s="6">
        <f>E172/Table1_2[[#This Row],[backers_count]]</f>
        <v>32.5</v>
      </c>
    </row>
    <row r="173" spans="1:17" x14ac:dyDescent="0.35">
      <c r="A173">
        <v>171</v>
      </c>
      <c r="B173" t="s">
        <v>173</v>
      </c>
      <c r="C173" t="s">
        <v>4281</v>
      </c>
      <c r="D173" s="6">
        <v>50000</v>
      </c>
      <c r="E173" s="6">
        <v>1</v>
      </c>
      <c r="F173" t="s">
        <v>8221</v>
      </c>
      <c r="G173" t="s">
        <v>8224</v>
      </c>
      <c r="H173" t="s">
        <v>8246</v>
      </c>
      <c r="I173" s="7">
        <v>1470975614</v>
      </c>
      <c r="J173" s="7">
        <v>1465791614</v>
      </c>
      <c r="K173" t="b">
        <v>0</v>
      </c>
      <c r="L173">
        <v>1</v>
      </c>
      <c r="M173" t="b">
        <v>0</v>
      </c>
      <c r="N173" s="7" t="s">
        <v>8313</v>
      </c>
      <c r="O173" s="7" t="s">
        <v>8317</v>
      </c>
      <c r="P173">
        <v>1</v>
      </c>
      <c r="Q173" s="6">
        <f>E173/Table1_2[[#This Row],[backers_count]]</f>
        <v>1</v>
      </c>
    </row>
    <row r="174" spans="1:17" x14ac:dyDescent="0.35">
      <c r="A174">
        <v>172</v>
      </c>
      <c r="B174" t="s">
        <v>174</v>
      </c>
      <c r="C174" t="s">
        <v>4282</v>
      </c>
      <c r="D174" s="6">
        <v>95000</v>
      </c>
      <c r="E174" s="6">
        <v>0</v>
      </c>
      <c r="F174" t="s">
        <v>8221</v>
      </c>
      <c r="G174" t="s">
        <v>8224</v>
      </c>
      <c r="H174" t="s">
        <v>8246</v>
      </c>
      <c r="I174" s="7">
        <v>1426753723</v>
      </c>
      <c r="J174" s="7">
        <v>1423733323</v>
      </c>
      <c r="K174" t="b">
        <v>0</v>
      </c>
      <c r="L174">
        <v>0</v>
      </c>
      <c r="M174" t="b">
        <v>0</v>
      </c>
      <c r="N174" s="7" t="s">
        <v>8313</v>
      </c>
      <c r="O174" s="7" t="s">
        <v>8317</v>
      </c>
      <c r="P174">
        <v>0</v>
      </c>
      <c r="Q174" s="6" t="e">
        <f>E174/Table1_2[[#This Row],[backers_count]]</f>
        <v>#DIV/0!</v>
      </c>
    </row>
    <row r="175" spans="1:17" x14ac:dyDescent="0.35">
      <c r="A175">
        <v>173</v>
      </c>
      <c r="B175" t="s">
        <v>175</v>
      </c>
      <c r="C175" t="s">
        <v>4283</v>
      </c>
      <c r="D175" s="6">
        <v>1110</v>
      </c>
      <c r="E175" s="6">
        <v>0</v>
      </c>
      <c r="F175" t="s">
        <v>8221</v>
      </c>
      <c r="G175" t="s">
        <v>8225</v>
      </c>
      <c r="H175" t="s">
        <v>8247</v>
      </c>
      <c r="I175" s="7">
        <v>1425131108</v>
      </c>
      <c r="J175" s="7">
        <v>1422539108</v>
      </c>
      <c r="K175" t="b">
        <v>0</v>
      </c>
      <c r="L175">
        <v>0</v>
      </c>
      <c r="M175" t="b">
        <v>0</v>
      </c>
      <c r="N175" s="7" t="s">
        <v>8313</v>
      </c>
      <c r="O175" s="7" t="s">
        <v>8317</v>
      </c>
      <c r="P175">
        <v>0</v>
      </c>
      <c r="Q175" s="6" t="e">
        <f>E175/Table1_2[[#This Row],[backers_count]]</f>
        <v>#DIV/0!</v>
      </c>
    </row>
    <row r="176" spans="1:17" x14ac:dyDescent="0.35">
      <c r="A176">
        <v>174</v>
      </c>
      <c r="B176" t="s">
        <v>176</v>
      </c>
      <c r="C176" t="s">
        <v>4284</v>
      </c>
      <c r="D176" s="6">
        <v>6000</v>
      </c>
      <c r="E176" s="6">
        <v>0</v>
      </c>
      <c r="F176" t="s">
        <v>8221</v>
      </c>
      <c r="G176" t="s">
        <v>8233</v>
      </c>
      <c r="H176" t="s">
        <v>8249</v>
      </c>
      <c r="I176" s="7">
        <v>1431108776</v>
      </c>
      <c r="J176" s="7">
        <v>1425924776</v>
      </c>
      <c r="K176" t="b">
        <v>0</v>
      </c>
      <c r="L176">
        <v>0</v>
      </c>
      <c r="M176" t="b">
        <v>0</v>
      </c>
      <c r="N176" s="7" t="s">
        <v>8313</v>
      </c>
      <c r="O176" s="7" t="s">
        <v>8317</v>
      </c>
      <c r="P176">
        <v>0</v>
      </c>
      <c r="Q176" s="6" t="e">
        <f>E176/Table1_2[[#This Row],[backers_count]]</f>
        <v>#DIV/0!</v>
      </c>
    </row>
    <row r="177" spans="1:17" x14ac:dyDescent="0.35">
      <c r="A177">
        <v>175</v>
      </c>
      <c r="B177" t="s">
        <v>177</v>
      </c>
      <c r="C177" t="s">
        <v>4285</v>
      </c>
      <c r="D177" s="6">
        <v>20000</v>
      </c>
      <c r="E177" s="6">
        <v>1297</v>
      </c>
      <c r="F177" t="s">
        <v>8221</v>
      </c>
      <c r="G177" t="s">
        <v>8225</v>
      </c>
      <c r="H177" t="s">
        <v>8247</v>
      </c>
      <c r="I177" s="7">
        <v>1409337611</v>
      </c>
      <c r="J177" s="7">
        <v>1407177611</v>
      </c>
      <c r="K177" t="b">
        <v>0</v>
      </c>
      <c r="L177">
        <v>26</v>
      </c>
      <c r="M177" t="b">
        <v>0</v>
      </c>
      <c r="N177" s="7" t="s">
        <v>8313</v>
      </c>
      <c r="O177" s="7" t="s">
        <v>8317</v>
      </c>
      <c r="P177">
        <v>7</v>
      </c>
      <c r="Q177" s="6">
        <f>E177/Table1_2[[#This Row],[backers_count]]</f>
        <v>49.884615384615387</v>
      </c>
    </row>
    <row r="178" spans="1:17" x14ac:dyDescent="0.35">
      <c r="A178">
        <v>176</v>
      </c>
      <c r="B178" t="s">
        <v>178</v>
      </c>
      <c r="C178" t="s">
        <v>4286</v>
      </c>
      <c r="D178" s="6">
        <v>1500</v>
      </c>
      <c r="E178" s="6">
        <v>0</v>
      </c>
      <c r="F178" t="s">
        <v>8221</v>
      </c>
      <c r="G178" t="s">
        <v>8224</v>
      </c>
      <c r="H178" t="s">
        <v>8246</v>
      </c>
      <c r="I178" s="7">
        <v>1438803999</v>
      </c>
      <c r="J178" s="7">
        <v>1436211999</v>
      </c>
      <c r="K178" t="b">
        <v>0</v>
      </c>
      <c r="L178">
        <v>0</v>
      </c>
      <c r="M178" t="b">
        <v>0</v>
      </c>
      <c r="N178" s="7" t="s">
        <v>8313</v>
      </c>
      <c r="O178" s="7" t="s">
        <v>8317</v>
      </c>
      <c r="P178">
        <v>0</v>
      </c>
      <c r="Q178" s="6" t="e">
        <f>E178/Table1_2[[#This Row],[backers_count]]</f>
        <v>#DIV/0!</v>
      </c>
    </row>
    <row r="179" spans="1:17" x14ac:dyDescent="0.35">
      <c r="A179">
        <v>177</v>
      </c>
      <c r="B179" t="s">
        <v>179</v>
      </c>
      <c r="C179" t="s">
        <v>4287</v>
      </c>
      <c r="D179" s="6">
        <v>450</v>
      </c>
      <c r="E179" s="6">
        <v>180</v>
      </c>
      <c r="F179" t="s">
        <v>8221</v>
      </c>
      <c r="G179" t="s">
        <v>8224</v>
      </c>
      <c r="H179" t="s">
        <v>8246</v>
      </c>
      <c r="I179" s="7">
        <v>1427155726</v>
      </c>
      <c r="J179" s="7">
        <v>1425690526</v>
      </c>
      <c r="K179" t="b">
        <v>0</v>
      </c>
      <c r="L179">
        <v>7</v>
      </c>
      <c r="M179" t="b">
        <v>0</v>
      </c>
      <c r="N179" s="7" t="s">
        <v>8313</v>
      </c>
      <c r="O179" s="7" t="s">
        <v>8317</v>
      </c>
      <c r="P179">
        <v>40</v>
      </c>
      <c r="Q179" s="6">
        <f>E179/Table1_2[[#This Row],[backers_count]]</f>
        <v>25.714285714285715</v>
      </c>
    </row>
    <row r="180" spans="1:17" x14ac:dyDescent="0.35">
      <c r="A180">
        <v>178</v>
      </c>
      <c r="B180" t="s">
        <v>180</v>
      </c>
      <c r="C180" t="s">
        <v>4288</v>
      </c>
      <c r="D180" s="6">
        <v>500000</v>
      </c>
      <c r="E180" s="6">
        <v>0</v>
      </c>
      <c r="F180" t="s">
        <v>8221</v>
      </c>
      <c r="G180" t="s">
        <v>8227</v>
      </c>
      <c r="H180" t="s">
        <v>8249</v>
      </c>
      <c r="I180" s="7">
        <v>1448582145</v>
      </c>
      <c r="J180" s="7">
        <v>1445986545</v>
      </c>
      <c r="K180" t="b">
        <v>0</v>
      </c>
      <c r="L180">
        <v>0</v>
      </c>
      <c r="M180" t="b">
        <v>0</v>
      </c>
      <c r="N180" s="7" t="s">
        <v>8313</v>
      </c>
      <c r="O180" s="7" t="s">
        <v>8317</v>
      </c>
      <c r="P180">
        <v>0</v>
      </c>
      <c r="Q180" s="6" t="e">
        <f>E180/Table1_2[[#This Row],[backers_count]]</f>
        <v>#DIV/0!</v>
      </c>
    </row>
    <row r="181" spans="1:17" x14ac:dyDescent="0.35">
      <c r="A181">
        <v>179</v>
      </c>
      <c r="B181" t="s">
        <v>181</v>
      </c>
      <c r="C181" t="s">
        <v>4289</v>
      </c>
      <c r="D181" s="6">
        <v>1000</v>
      </c>
      <c r="E181" s="6">
        <v>200</v>
      </c>
      <c r="F181" t="s">
        <v>8221</v>
      </c>
      <c r="G181" t="s">
        <v>8224</v>
      </c>
      <c r="H181" t="s">
        <v>8246</v>
      </c>
      <c r="I181" s="7">
        <v>1457056555</v>
      </c>
      <c r="J181" s="7">
        <v>1454464555</v>
      </c>
      <c r="K181" t="b">
        <v>0</v>
      </c>
      <c r="L181">
        <v>2</v>
      </c>
      <c r="M181" t="b">
        <v>0</v>
      </c>
      <c r="N181" s="7" t="s">
        <v>8313</v>
      </c>
      <c r="O181" s="7" t="s">
        <v>8317</v>
      </c>
      <c r="P181">
        <v>20</v>
      </c>
      <c r="Q181" s="6">
        <f>E181/Table1_2[[#This Row],[backers_count]]</f>
        <v>100</v>
      </c>
    </row>
    <row r="182" spans="1:17" x14ac:dyDescent="0.35">
      <c r="A182">
        <v>180</v>
      </c>
      <c r="B182" t="s">
        <v>182</v>
      </c>
      <c r="C182" t="s">
        <v>4290</v>
      </c>
      <c r="D182" s="6">
        <v>1200</v>
      </c>
      <c r="E182" s="6">
        <v>401</v>
      </c>
      <c r="F182" t="s">
        <v>8221</v>
      </c>
      <c r="G182" t="s">
        <v>8225</v>
      </c>
      <c r="H182" t="s">
        <v>8247</v>
      </c>
      <c r="I182" s="7">
        <v>1428951600</v>
      </c>
      <c r="J182" s="7">
        <v>1425512843</v>
      </c>
      <c r="K182" t="b">
        <v>0</v>
      </c>
      <c r="L182">
        <v>13</v>
      </c>
      <c r="M182" t="b">
        <v>0</v>
      </c>
      <c r="N182" s="7" t="s">
        <v>8313</v>
      </c>
      <c r="O182" s="7" t="s">
        <v>8317</v>
      </c>
      <c r="P182">
        <v>34</v>
      </c>
      <c r="Q182" s="6">
        <f>E182/Table1_2[[#This Row],[backers_count]]</f>
        <v>30.846153846153847</v>
      </c>
    </row>
    <row r="183" spans="1:17" x14ac:dyDescent="0.35">
      <c r="A183">
        <v>181</v>
      </c>
      <c r="B183" t="s">
        <v>183</v>
      </c>
      <c r="C183" t="s">
        <v>4291</v>
      </c>
      <c r="D183" s="6">
        <v>3423</v>
      </c>
      <c r="E183" s="6">
        <v>722</v>
      </c>
      <c r="F183" t="s">
        <v>8221</v>
      </c>
      <c r="G183" t="s">
        <v>8225</v>
      </c>
      <c r="H183" t="s">
        <v>8247</v>
      </c>
      <c r="I183" s="7">
        <v>1434995295</v>
      </c>
      <c r="J183" s="7">
        <v>1432403295</v>
      </c>
      <c r="K183" t="b">
        <v>0</v>
      </c>
      <c r="L183">
        <v>4</v>
      </c>
      <c r="M183" t="b">
        <v>0</v>
      </c>
      <c r="N183" s="7" t="s">
        <v>8313</v>
      </c>
      <c r="O183" s="7" t="s">
        <v>8317</v>
      </c>
      <c r="P183">
        <v>22</v>
      </c>
      <c r="Q183" s="6">
        <f>E183/Table1_2[[#This Row],[backers_count]]</f>
        <v>180.5</v>
      </c>
    </row>
    <row r="184" spans="1:17" x14ac:dyDescent="0.35">
      <c r="A184">
        <v>182</v>
      </c>
      <c r="B184" t="s">
        <v>184</v>
      </c>
      <c r="C184" t="s">
        <v>4292</v>
      </c>
      <c r="D184" s="6">
        <v>1000</v>
      </c>
      <c r="E184" s="6">
        <v>0</v>
      </c>
      <c r="F184" t="s">
        <v>8221</v>
      </c>
      <c r="G184" t="s">
        <v>8224</v>
      </c>
      <c r="H184" t="s">
        <v>8246</v>
      </c>
      <c r="I184" s="7">
        <v>1483748232</v>
      </c>
      <c r="J184" s="7">
        <v>1481156232</v>
      </c>
      <c r="K184" t="b">
        <v>0</v>
      </c>
      <c r="L184">
        <v>0</v>
      </c>
      <c r="M184" t="b">
        <v>0</v>
      </c>
      <c r="N184" s="7" t="s">
        <v>8313</v>
      </c>
      <c r="O184" s="7" t="s">
        <v>8317</v>
      </c>
      <c r="P184">
        <v>0</v>
      </c>
      <c r="Q184" s="6" t="e">
        <f>E184/Table1_2[[#This Row],[backers_count]]</f>
        <v>#DIV/0!</v>
      </c>
    </row>
    <row r="185" spans="1:17" x14ac:dyDescent="0.35">
      <c r="A185">
        <v>183</v>
      </c>
      <c r="B185" t="s">
        <v>185</v>
      </c>
      <c r="C185" t="s">
        <v>4293</v>
      </c>
      <c r="D185" s="6">
        <v>12500</v>
      </c>
      <c r="E185" s="6">
        <v>4482</v>
      </c>
      <c r="F185" t="s">
        <v>8221</v>
      </c>
      <c r="G185" t="s">
        <v>8225</v>
      </c>
      <c r="H185" t="s">
        <v>8247</v>
      </c>
      <c r="I185" s="7">
        <v>1417033610</v>
      </c>
      <c r="J185" s="7">
        <v>1414438010</v>
      </c>
      <c r="K185" t="b">
        <v>0</v>
      </c>
      <c r="L185">
        <v>12</v>
      </c>
      <c r="M185" t="b">
        <v>0</v>
      </c>
      <c r="N185" s="7" t="s">
        <v>8313</v>
      </c>
      <c r="O185" s="7" t="s">
        <v>8317</v>
      </c>
      <c r="P185">
        <v>36</v>
      </c>
      <c r="Q185" s="6">
        <f>E185/Table1_2[[#This Row],[backers_count]]</f>
        <v>373.5</v>
      </c>
    </row>
    <row r="186" spans="1:17" x14ac:dyDescent="0.35">
      <c r="A186">
        <v>184</v>
      </c>
      <c r="B186" t="s">
        <v>186</v>
      </c>
      <c r="C186" t="s">
        <v>4294</v>
      </c>
      <c r="D186" s="6">
        <v>1500</v>
      </c>
      <c r="E186" s="6">
        <v>51</v>
      </c>
      <c r="F186" t="s">
        <v>8221</v>
      </c>
      <c r="G186" t="s">
        <v>8229</v>
      </c>
      <c r="H186" t="s">
        <v>8251</v>
      </c>
      <c r="I186" s="7">
        <v>1409543940</v>
      </c>
      <c r="J186" s="7">
        <v>1404586762</v>
      </c>
      <c r="K186" t="b">
        <v>0</v>
      </c>
      <c r="L186">
        <v>2</v>
      </c>
      <c r="M186" t="b">
        <v>0</v>
      </c>
      <c r="N186" s="7" t="s">
        <v>8313</v>
      </c>
      <c r="O186" s="7" t="s">
        <v>8317</v>
      </c>
      <c r="P186">
        <v>4</v>
      </c>
      <c r="Q186" s="6">
        <f>E186/Table1_2[[#This Row],[backers_count]]</f>
        <v>25.5</v>
      </c>
    </row>
    <row r="187" spans="1:17" x14ac:dyDescent="0.35">
      <c r="A187">
        <v>185</v>
      </c>
      <c r="B187" t="s">
        <v>187</v>
      </c>
      <c r="C187" t="s">
        <v>4295</v>
      </c>
      <c r="D187" s="6">
        <v>40000</v>
      </c>
      <c r="E187" s="6">
        <v>2200</v>
      </c>
      <c r="F187" t="s">
        <v>8221</v>
      </c>
      <c r="G187" t="s">
        <v>8234</v>
      </c>
      <c r="H187" t="s">
        <v>8254</v>
      </c>
      <c r="I187" s="7">
        <v>1471557139</v>
      </c>
      <c r="J187" s="7">
        <v>1468965139</v>
      </c>
      <c r="K187" t="b">
        <v>0</v>
      </c>
      <c r="L187">
        <v>10</v>
      </c>
      <c r="M187" t="b">
        <v>0</v>
      </c>
      <c r="N187" s="7" t="s">
        <v>8313</v>
      </c>
      <c r="O187" s="7" t="s">
        <v>8317</v>
      </c>
      <c r="P187">
        <v>6</v>
      </c>
      <c r="Q187" s="6">
        <f>E187/Table1_2[[#This Row],[backers_count]]</f>
        <v>220</v>
      </c>
    </row>
    <row r="188" spans="1:17" x14ac:dyDescent="0.35">
      <c r="A188">
        <v>186</v>
      </c>
      <c r="B188" t="s">
        <v>188</v>
      </c>
      <c r="C188" t="s">
        <v>4296</v>
      </c>
      <c r="D188" s="6">
        <v>5000</v>
      </c>
      <c r="E188" s="6">
        <v>0</v>
      </c>
      <c r="F188" t="s">
        <v>8221</v>
      </c>
      <c r="G188" t="s">
        <v>8224</v>
      </c>
      <c r="H188" t="s">
        <v>8246</v>
      </c>
      <c r="I188" s="7">
        <v>1488571200</v>
      </c>
      <c r="J188" s="7">
        <v>1485977434</v>
      </c>
      <c r="K188" t="b">
        <v>0</v>
      </c>
      <c r="L188">
        <v>0</v>
      </c>
      <c r="M188" t="b">
        <v>0</v>
      </c>
      <c r="N188" s="7" t="s">
        <v>8313</v>
      </c>
      <c r="O188" s="7" t="s">
        <v>8317</v>
      </c>
      <c r="P188">
        <v>0</v>
      </c>
      <c r="Q188" s="6" t="e">
        <f>E188/Table1_2[[#This Row],[backers_count]]</f>
        <v>#DIV/0!</v>
      </c>
    </row>
    <row r="189" spans="1:17" x14ac:dyDescent="0.35">
      <c r="A189">
        <v>187</v>
      </c>
      <c r="B189" t="s">
        <v>189</v>
      </c>
      <c r="C189" t="s">
        <v>4297</v>
      </c>
      <c r="D189" s="6">
        <v>5000</v>
      </c>
      <c r="E189" s="6">
        <v>800</v>
      </c>
      <c r="F189" t="s">
        <v>8221</v>
      </c>
      <c r="G189" t="s">
        <v>8224</v>
      </c>
      <c r="H189" t="s">
        <v>8246</v>
      </c>
      <c r="I189" s="7">
        <v>1437461940</v>
      </c>
      <c r="J189" s="7">
        <v>1435383457</v>
      </c>
      <c r="K189" t="b">
        <v>0</v>
      </c>
      <c r="L189">
        <v>5</v>
      </c>
      <c r="M189" t="b">
        <v>0</v>
      </c>
      <c r="N189" s="7" t="s">
        <v>8313</v>
      </c>
      <c r="O189" s="7" t="s">
        <v>8317</v>
      </c>
      <c r="P189">
        <v>16</v>
      </c>
      <c r="Q189" s="6">
        <f>E189/Table1_2[[#This Row],[backers_count]]</f>
        <v>160</v>
      </c>
    </row>
    <row r="190" spans="1:17" x14ac:dyDescent="0.35">
      <c r="A190">
        <v>188</v>
      </c>
      <c r="B190" t="s">
        <v>190</v>
      </c>
      <c r="C190" t="s">
        <v>4298</v>
      </c>
      <c r="D190" s="6">
        <v>1500</v>
      </c>
      <c r="E190" s="6">
        <v>0</v>
      </c>
      <c r="F190" t="s">
        <v>8221</v>
      </c>
      <c r="G190" t="s">
        <v>8224</v>
      </c>
      <c r="H190" t="s">
        <v>8246</v>
      </c>
      <c r="I190" s="7">
        <v>1409891015</v>
      </c>
      <c r="J190" s="7">
        <v>1407299015</v>
      </c>
      <c r="K190" t="b">
        <v>0</v>
      </c>
      <c r="L190">
        <v>0</v>
      </c>
      <c r="M190" t="b">
        <v>0</v>
      </c>
      <c r="N190" s="7" t="s">
        <v>8313</v>
      </c>
      <c r="O190" s="7" t="s">
        <v>8317</v>
      </c>
      <c r="P190">
        <v>0</v>
      </c>
      <c r="Q190" s="6" t="e">
        <f>E190/Table1_2[[#This Row],[backers_count]]</f>
        <v>#DIV/0!</v>
      </c>
    </row>
    <row r="191" spans="1:17" x14ac:dyDescent="0.35">
      <c r="A191">
        <v>189</v>
      </c>
      <c r="B191" t="s">
        <v>191</v>
      </c>
      <c r="C191" t="s">
        <v>4299</v>
      </c>
      <c r="D191" s="6">
        <v>500000</v>
      </c>
      <c r="E191" s="6">
        <v>345</v>
      </c>
      <c r="F191" t="s">
        <v>8221</v>
      </c>
      <c r="G191" t="s">
        <v>8224</v>
      </c>
      <c r="H191" t="s">
        <v>8246</v>
      </c>
      <c r="I191" s="7">
        <v>1472920477</v>
      </c>
      <c r="J191" s="7">
        <v>1467736477</v>
      </c>
      <c r="K191" t="b">
        <v>0</v>
      </c>
      <c r="L191">
        <v>5</v>
      </c>
      <c r="M191" t="b">
        <v>0</v>
      </c>
      <c r="N191" s="7" t="s">
        <v>8313</v>
      </c>
      <c r="O191" s="7" t="s">
        <v>8317</v>
      </c>
      <c r="P191">
        <v>1</v>
      </c>
      <c r="Q191" s="6">
        <f>E191/Table1_2[[#This Row],[backers_count]]</f>
        <v>69</v>
      </c>
    </row>
    <row r="192" spans="1:17" x14ac:dyDescent="0.35">
      <c r="A192">
        <v>190</v>
      </c>
      <c r="B192" t="s">
        <v>192</v>
      </c>
      <c r="C192" t="s">
        <v>4300</v>
      </c>
      <c r="D192" s="6">
        <v>12000</v>
      </c>
      <c r="E192" s="6">
        <v>50</v>
      </c>
      <c r="F192" t="s">
        <v>8221</v>
      </c>
      <c r="G192" t="s">
        <v>8224</v>
      </c>
      <c r="H192" t="s">
        <v>8246</v>
      </c>
      <c r="I192" s="7">
        <v>1466091446</v>
      </c>
      <c r="J192" s="7">
        <v>1465227446</v>
      </c>
      <c r="K192" t="b">
        <v>0</v>
      </c>
      <c r="L192">
        <v>1</v>
      </c>
      <c r="M192" t="b">
        <v>0</v>
      </c>
      <c r="N192" s="7" t="s">
        <v>8313</v>
      </c>
      <c r="O192" s="7" t="s">
        <v>8317</v>
      </c>
      <c r="P192">
        <v>1</v>
      </c>
      <c r="Q192" s="6">
        <f>E192/Table1_2[[#This Row],[backers_count]]</f>
        <v>50</v>
      </c>
    </row>
    <row r="193" spans="1:17" x14ac:dyDescent="0.35">
      <c r="A193">
        <v>191</v>
      </c>
      <c r="B193" t="s">
        <v>193</v>
      </c>
      <c r="C193" t="s">
        <v>4301</v>
      </c>
      <c r="D193" s="6">
        <v>5000</v>
      </c>
      <c r="E193" s="6">
        <v>250</v>
      </c>
      <c r="F193" t="s">
        <v>8221</v>
      </c>
      <c r="G193" t="s">
        <v>8226</v>
      </c>
      <c r="H193" t="s">
        <v>8248</v>
      </c>
      <c r="I193" s="7">
        <v>1443782138</v>
      </c>
      <c r="J193" s="7">
        <v>1440326138</v>
      </c>
      <c r="K193" t="b">
        <v>0</v>
      </c>
      <c r="L193">
        <v>3</v>
      </c>
      <c r="M193" t="b">
        <v>0</v>
      </c>
      <c r="N193" s="7" t="s">
        <v>8313</v>
      </c>
      <c r="O193" s="7" t="s">
        <v>8317</v>
      </c>
      <c r="P193">
        <v>5</v>
      </c>
      <c r="Q193" s="6">
        <f>E193/Table1_2[[#This Row],[backers_count]]</f>
        <v>83.333333333333329</v>
      </c>
    </row>
    <row r="194" spans="1:17" x14ac:dyDescent="0.35">
      <c r="A194">
        <v>192</v>
      </c>
      <c r="B194" t="s">
        <v>194</v>
      </c>
      <c r="C194" t="s">
        <v>4302</v>
      </c>
      <c r="D194" s="6">
        <v>1000000</v>
      </c>
      <c r="E194" s="6">
        <v>17</v>
      </c>
      <c r="F194" t="s">
        <v>8221</v>
      </c>
      <c r="G194" t="s">
        <v>8224</v>
      </c>
      <c r="H194" t="s">
        <v>8246</v>
      </c>
      <c r="I194" s="7">
        <v>1413572432</v>
      </c>
      <c r="J194" s="7">
        <v>1410980432</v>
      </c>
      <c r="K194" t="b">
        <v>0</v>
      </c>
      <c r="L194">
        <v>3</v>
      </c>
      <c r="M194" t="b">
        <v>0</v>
      </c>
      <c r="N194" s="7" t="s">
        <v>8313</v>
      </c>
      <c r="O194" s="7" t="s">
        <v>8317</v>
      </c>
      <c r="P194">
        <v>1</v>
      </c>
      <c r="Q194" s="6">
        <f>E194/Table1_2[[#This Row],[backers_count]]</f>
        <v>5.666666666666667</v>
      </c>
    </row>
    <row r="195" spans="1:17" x14ac:dyDescent="0.35">
      <c r="A195">
        <v>193</v>
      </c>
      <c r="B195" t="s">
        <v>195</v>
      </c>
      <c r="C195" t="s">
        <v>4303</v>
      </c>
      <c r="D195" s="6">
        <v>1000</v>
      </c>
      <c r="E195" s="6">
        <v>0</v>
      </c>
      <c r="F195" t="s">
        <v>8221</v>
      </c>
      <c r="G195" t="s">
        <v>8225</v>
      </c>
      <c r="H195" t="s">
        <v>8247</v>
      </c>
      <c r="I195" s="7">
        <v>1417217166</v>
      </c>
      <c r="J195" s="7">
        <v>1412029566</v>
      </c>
      <c r="K195" t="b">
        <v>0</v>
      </c>
      <c r="L195">
        <v>0</v>
      </c>
      <c r="M195" t="b">
        <v>0</v>
      </c>
      <c r="N195" s="7" t="s">
        <v>8313</v>
      </c>
      <c r="O195" s="7" t="s">
        <v>8317</v>
      </c>
      <c r="P195">
        <v>0</v>
      </c>
      <c r="Q195" s="6" t="e">
        <f>E195/Table1_2[[#This Row],[backers_count]]</f>
        <v>#DIV/0!</v>
      </c>
    </row>
    <row r="196" spans="1:17" x14ac:dyDescent="0.35">
      <c r="A196">
        <v>194</v>
      </c>
      <c r="B196" t="s">
        <v>196</v>
      </c>
      <c r="C196" t="s">
        <v>4304</v>
      </c>
      <c r="D196" s="6">
        <v>2500</v>
      </c>
      <c r="E196" s="6">
        <v>3</v>
      </c>
      <c r="F196" t="s">
        <v>8221</v>
      </c>
      <c r="G196" t="s">
        <v>8225</v>
      </c>
      <c r="H196" t="s">
        <v>8247</v>
      </c>
      <c r="I196" s="7">
        <v>1457308531</v>
      </c>
      <c r="J196" s="7">
        <v>1452124531</v>
      </c>
      <c r="K196" t="b">
        <v>0</v>
      </c>
      <c r="L196">
        <v>3</v>
      </c>
      <c r="M196" t="b">
        <v>0</v>
      </c>
      <c r="N196" s="7" t="s">
        <v>8313</v>
      </c>
      <c r="O196" s="7" t="s">
        <v>8317</v>
      </c>
      <c r="P196">
        <v>1</v>
      </c>
      <c r="Q196" s="6">
        <f>E196/Table1_2[[#This Row],[backers_count]]</f>
        <v>1</v>
      </c>
    </row>
    <row r="197" spans="1:17" x14ac:dyDescent="0.35">
      <c r="A197">
        <v>195</v>
      </c>
      <c r="B197" t="s">
        <v>197</v>
      </c>
      <c r="C197" t="s">
        <v>4305</v>
      </c>
      <c r="D197" s="6">
        <v>2000000</v>
      </c>
      <c r="E197" s="6">
        <v>0</v>
      </c>
      <c r="F197" t="s">
        <v>8221</v>
      </c>
      <c r="G197" t="s">
        <v>8224</v>
      </c>
      <c r="H197" t="s">
        <v>8246</v>
      </c>
      <c r="I197" s="7">
        <v>1436544332</v>
      </c>
      <c r="J197" s="7">
        <v>1431360332</v>
      </c>
      <c r="K197" t="b">
        <v>0</v>
      </c>
      <c r="L197">
        <v>0</v>
      </c>
      <c r="M197" t="b">
        <v>0</v>
      </c>
      <c r="N197" s="7" t="s">
        <v>8313</v>
      </c>
      <c r="O197" s="7" t="s">
        <v>8317</v>
      </c>
      <c r="P197">
        <v>0</v>
      </c>
      <c r="Q197" s="6" t="e">
        <f>E197/Table1_2[[#This Row],[backers_count]]</f>
        <v>#DIV/0!</v>
      </c>
    </row>
    <row r="198" spans="1:17" x14ac:dyDescent="0.35">
      <c r="A198">
        <v>196</v>
      </c>
      <c r="B198" t="s">
        <v>198</v>
      </c>
      <c r="C198" t="s">
        <v>4306</v>
      </c>
      <c r="D198" s="6">
        <v>3500</v>
      </c>
      <c r="E198" s="6">
        <v>1465</v>
      </c>
      <c r="F198" t="s">
        <v>8221</v>
      </c>
      <c r="G198" t="s">
        <v>8225</v>
      </c>
      <c r="H198" t="s">
        <v>8247</v>
      </c>
      <c r="I198" s="7">
        <v>1444510800</v>
      </c>
      <c r="J198" s="7">
        <v>1442062898</v>
      </c>
      <c r="K198" t="b">
        <v>0</v>
      </c>
      <c r="L198">
        <v>19</v>
      </c>
      <c r="M198" t="b">
        <v>0</v>
      </c>
      <c r="N198" s="7" t="s">
        <v>8313</v>
      </c>
      <c r="O198" s="7" t="s">
        <v>8317</v>
      </c>
      <c r="P198">
        <v>42</v>
      </c>
      <c r="Q198" s="6">
        <f>E198/Table1_2[[#This Row],[backers_count]]</f>
        <v>77.10526315789474</v>
      </c>
    </row>
    <row r="199" spans="1:17" x14ac:dyDescent="0.35">
      <c r="A199">
        <v>197</v>
      </c>
      <c r="B199" t="s">
        <v>199</v>
      </c>
      <c r="C199" t="s">
        <v>4307</v>
      </c>
      <c r="D199" s="6">
        <v>2500</v>
      </c>
      <c r="E199" s="6">
        <v>262</v>
      </c>
      <c r="F199" t="s">
        <v>8221</v>
      </c>
      <c r="G199" t="s">
        <v>8225</v>
      </c>
      <c r="H199" t="s">
        <v>8247</v>
      </c>
      <c r="I199" s="7">
        <v>1487365200</v>
      </c>
      <c r="J199" s="7">
        <v>1483734100</v>
      </c>
      <c r="K199" t="b">
        <v>0</v>
      </c>
      <c r="L199">
        <v>8</v>
      </c>
      <c r="M199" t="b">
        <v>0</v>
      </c>
      <c r="N199" s="7" t="s">
        <v>8313</v>
      </c>
      <c r="O199" s="7" t="s">
        <v>8317</v>
      </c>
      <c r="P199">
        <v>11</v>
      </c>
      <c r="Q199" s="6">
        <f>E199/Table1_2[[#This Row],[backers_count]]</f>
        <v>32.75</v>
      </c>
    </row>
    <row r="200" spans="1:17" x14ac:dyDescent="0.35">
      <c r="A200">
        <v>198</v>
      </c>
      <c r="B200" t="s">
        <v>200</v>
      </c>
      <c r="C200" t="s">
        <v>4308</v>
      </c>
      <c r="D200" s="6">
        <v>25000</v>
      </c>
      <c r="E200" s="6">
        <v>279</v>
      </c>
      <c r="F200" t="s">
        <v>8221</v>
      </c>
      <c r="G200" t="s">
        <v>8224</v>
      </c>
      <c r="H200" t="s">
        <v>8246</v>
      </c>
      <c r="I200" s="7">
        <v>1412500322</v>
      </c>
      <c r="J200" s="7">
        <v>1409908322</v>
      </c>
      <c r="K200" t="b">
        <v>0</v>
      </c>
      <c r="L200">
        <v>6</v>
      </c>
      <c r="M200" t="b">
        <v>0</v>
      </c>
      <c r="N200" s="7" t="s">
        <v>8313</v>
      </c>
      <c r="O200" s="7" t="s">
        <v>8317</v>
      </c>
      <c r="P200">
        <v>2</v>
      </c>
      <c r="Q200" s="6">
        <f>E200/Table1_2[[#This Row],[backers_count]]</f>
        <v>46.5</v>
      </c>
    </row>
    <row r="201" spans="1:17" x14ac:dyDescent="0.35">
      <c r="A201">
        <v>199</v>
      </c>
      <c r="B201" t="s">
        <v>201</v>
      </c>
      <c r="C201" t="s">
        <v>4309</v>
      </c>
      <c r="D201" s="6">
        <v>10000</v>
      </c>
      <c r="E201" s="6">
        <v>0</v>
      </c>
      <c r="F201" t="s">
        <v>8221</v>
      </c>
      <c r="G201" t="s">
        <v>8224</v>
      </c>
      <c r="H201" t="s">
        <v>8246</v>
      </c>
      <c r="I201" s="7">
        <v>1472698702</v>
      </c>
      <c r="J201" s="7">
        <v>1470106702</v>
      </c>
      <c r="K201" t="b">
        <v>0</v>
      </c>
      <c r="L201">
        <v>0</v>
      </c>
      <c r="M201" t="b">
        <v>0</v>
      </c>
      <c r="N201" s="7" t="s">
        <v>8313</v>
      </c>
      <c r="O201" s="7" t="s">
        <v>8317</v>
      </c>
      <c r="P201">
        <v>0</v>
      </c>
      <c r="Q201" s="6" t="e">
        <f>E201/Table1_2[[#This Row],[backers_count]]</f>
        <v>#DIV/0!</v>
      </c>
    </row>
    <row r="202" spans="1:17" x14ac:dyDescent="0.35">
      <c r="A202">
        <v>200</v>
      </c>
      <c r="B202" t="s">
        <v>202</v>
      </c>
      <c r="C202" t="s">
        <v>4310</v>
      </c>
      <c r="D202" s="6">
        <v>6000</v>
      </c>
      <c r="E202" s="6">
        <v>1571.55</v>
      </c>
      <c r="F202" t="s">
        <v>8221</v>
      </c>
      <c r="G202" t="s">
        <v>8224</v>
      </c>
      <c r="H202" t="s">
        <v>8246</v>
      </c>
      <c r="I202" s="7">
        <v>1410746403</v>
      </c>
      <c r="J202" s="7">
        <v>1408154403</v>
      </c>
      <c r="K202" t="b">
        <v>0</v>
      </c>
      <c r="L202">
        <v>18</v>
      </c>
      <c r="M202" t="b">
        <v>0</v>
      </c>
      <c r="N202" s="7" t="s">
        <v>8313</v>
      </c>
      <c r="O202" s="7" t="s">
        <v>8317</v>
      </c>
      <c r="P202">
        <v>27</v>
      </c>
      <c r="Q202" s="6">
        <f>E202/Table1_2[[#This Row],[backers_count]]</f>
        <v>87.308333333333337</v>
      </c>
    </row>
    <row r="203" spans="1:17" x14ac:dyDescent="0.35">
      <c r="A203">
        <v>201</v>
      </c>
      <c r="B203" t="s">
        <v>203</v>
      </c>
      <c r="C203" t="s">
        <v>4311</v>
      </c>
      <c r="D203" s="6">
        <v>650</v>
      </c>
      <c r="E203" s="6">
        <v>380</v>
      </c>
      <c r="F203" t="s">
        <v>8221</v>
      </c>
      <c r="G203" t="s">
        <v>8224</v>
      </c>
      <c r="H203" t="s">
        <v>8246</v>
      </c>
      <c r="I203" s="7">
        <v>1423424329</v>
      </c>
      <c r="J203" s="7">
        <v>1421696329</v>
      </c>
      <c r="K203" t="b">
        <v>0</v>
      </c>
      <c r="L203">
        <v>7</v>
      </c>
      <c r="M203" t="b">
        <v>0</v>
      </c>
      <c r="N203" s="7" t="s">
        <v>8313</v>
      </c>
      <c r="O203" s="7" t="s">
        <v>8317</v>
      </c>
      <c r="P203">
        <v>59</v>
      </c>
      <c r="Q203" s="6">
        <f>E203/Table1_2[[#This Row],[backers_count]]</f>
        <v>54.285714285714285</v>
      </c>
    </row>
    <row r="204" spans="1:17" x14ac:dyDescent="0.35">
      <c r="A204">
        <v>202</v>
      </c>
      <c r="B204" t="s">
        <v>204</v>
      </c>
      <c r="C204" t="s">
        <v>4312</v>
      </c>
      <c r="D204" s="6">
        <v>6000</v>
      </c>
      <c r="E204" s="6">
        <v>0</v>
      </c>
      <c r="F204" t="s">
        <v>8221</v>
      </c>
      <c r="G204" t="s">
        <v>8224</v>
      </c>
      <c r="H204" t="s">
        <v>8246</v>
      </c>
      <c r="I204" s="7">
        <v>1444337940</v>
      </c>
      <c r="J204" s="7">
        <v>1441750564</v>
      </c>
      <c r="K204" t="b">
        <v>0</v>
      </c>
      <c r="L204">
        <v>0</v>
      </c>
      <c r="M204" t="b">
        <v>0</v>
      </c>
      <c r="N204" s="7" t="s">
        <v>8313</v>
      </c>
      <c r="O204" s="7" t="s">
        <v>8317</v>
      </c>
      <c r="P204">
        <v>0</v>
      </c>
      <c r="Q204" s="6" t="e">
        <f>E204/Table1_2[[#This Row],[backers_count]]</f>
        <v>#DIV/0!</v>
      </c>
    </row>
    <row r="205" spans="1:17" x14ac:dyDescent="0.35">
      <c r="A205">
        <v>203</v>
      </c>
      <c r="B205" t="s">
        <v>205</v>
      </c>
      <c r="C205" t="s">
        <v>4313</v>
      </c>
      <c r="D205" s="6">
        <v>2500</v>
      </c>
      <c r="E205" s="6">
        <v>746</v>
      </c>
      <c r="F205" t="s">
        <v>8221</v>
      </c>
      <c r="G205" t="s">
        <v>8225</v>
      </c>
      <c r="H205" t="s">
        <v>8247</v>
      </c>
      <c r="I205" s="7">
        <v>1422562864</v>
      </c>
      <c r="J205" s="7">
        <v>1417378864</v>
      </c>
      <c r="K205" t="b">
        <v>0</v>
      </c>
      <c r="L205">
        <v>8</v>
      </c>
      <c r="M205" t="b">
        <v>0</v>
      </c>
      <c r="N205" s="7" t="s">
        <v>8313</v>
      </c>
      <c r="O205" s="7" t="s">
        <v>8317</v>
      </c>
      <c r="P205">
        <v>30</v>
      </c>
      <c r="Q205" s="6">
        <f>E205/Table1_2[[#This Row],[backers_count]]</f>
        <v>93.25</v>
      </c>
    </row>
    <row r="206" spans="1:17" x14ac:dyDescent="0.35">
      <c r="A206">
        <v>204</v>
      </c>
      <c r="B206" t="s">
        <v>206</v>
      </c>
      <c r="C206" t="s">
        <v>4314</v>
      </c>
      <c r="D206" s="6">
        <v>300000</v>
      </c>
      <c r="E206" s="6">
        <v>152165</v>
      </c>
      <c r="F206" t="s">
        <v>8221</v>
      </c>
      <c r="G206" t="s">
        <v>8226</v>
      </c>
      <c r="H206" t="s">
        <v>8248</v>
      </c>
      <c r="I206" s="7">
        <v>1470319203</v>
      </c>
      <c r="J206" s="7">
        <v>1467727203</v>
      </c>
      <c r="K206" t="b">
        <v>0</v>
      </c>
      <c r="L206">
        <v>1293</v>
      </c>
      <c r="M206" t="b">
        <v>0</v>
      </c>
      <c r="N206" s="7" t="s">
        <v>8313</v>
      </c>
      <c r="O206" s="7" t="s">
        <v>8317</v>
      </c>
      <c r="P206">
        <v>51</v>
      </c>
      <c r="Q206" s="6">
        <f>E206/Table1_2[[#This Row],[backers_count]]</f>
        <v>117.68368136117556</v>
      </c>
    </row>
    <row r="207" spans="1:17" x14ac:dyDescent="0.35">
      <c r="A207">
        <v>205</v>
      </c>
      <c r="B207" t="s">
        <v>207</v>
      </c>
      <c r="C207" t="s">
        <v>4315</v>
      </c>
      <c r="D207" s="6">
        <v>8000</v>
      </c>
      <c r="E207" s="6">
        <v>1300</v>
      </c>
      <c r="F207" t="s">
        <v>8221</v>
      </c>
      <c r="G207" t="s">
        <v>8224</v>
      </c>
      <c r="H207" t="s">
        <v>8246</v>
      </c>
      <c r="I207" s="7">
        <v>1444144222</v>
      </c>
      <c r="J207" s="7">
        <v>1441120222</v>
      </c>
      <c r="K207" t="b">
        <v>0</v>
      </c>
      <c r="L207">
        <v>17</v>
      </c>
      <c r="M207" t="b">
        <v>0</v>
      </c>
      <c r="N207" s="7" t="s">
        <v>8313</v>
      </c>
      <c r="O207" s="7" t="s">
        <v>8317</v>
      </c>
      <c r="P207">
        <v>17</v>
      </c>
      <c r="Q207" s="6">
        <f>E207/Table1_2[[#This Row],[backers_count]]</f>
        <v>76.470588235294116</v>
      </c>
    </row>
    <row r="208" spans="1:17" x14ac:dyDescent="0.35">
      <c r="A208">
        <v>206</v>
      </c>
      <c r="B208" t="s">
        <v>208</v>
      </c>
      <c r="C208" t="s">
        <v>4316</v>
      </c>
      <c r="D208" s="6">
        <v>12700</v>
      </c>
      <c r="E208" s="6">
        <v>0</v>
      </c>
      <c r="F208" t="s">
        <v>8221</v>
      </c>
      <c r="G208" t="s">
        <v>8224</v>
      </c>
      <c r="H208" t="s">
        <v>8246</v>
      </c>
      <c r="I208" s="7">
        <v>1470441983</v>
      </c>
      <c r="J208" s="7">
        <v>1468627583</v>
      </c>
      <c r="K208" t="b">
        <v>0</v>
      </c>
      <c r="L208">
        <v>0</v>
      </c>
      <c r="M208" t="b">
        <v>0</v>
      </c>
      <c r="N208" s="7" t="s">
        <v>8313</v>
      </c>
      <c r="O208" s="7" t="s">
        <v>8317</v>
      </c>
      <c r="P208">
        <v>0</v>
      </c>
      <c r="Q208" s="6" t="e">
        <f>E208/Table1_2[[#This Row],[backers_count]]</f>
        <v>#DIV/0!</v>
      </c>
    </row>
    <row r="209" spans="1:17" x14ac:dyDescent="0.35">
      <c r="A209">
        <v>207</v>
      </c>
      <c r="B209" t="s">
        <v>209</v>
      </c>
      <c r="C209" t="s">
        <v>4317</v>
      </c>
      <c r="D209" s="6">
        <v>14000</v>
      </c>
      <c r="E209" s="6">
        <v>2130</v>
      </c>
      <c r="F209" t="s">
        <v>8221</v>
      </c>
      <c r="G209" t="s">
        <v>8229</v>
      </c>
      <c r="H209" t="s">
        <v>8251</v>
      </c>
      <c r="I209" s="7">
        <v>1420346638</v>
      </c>
      <c r="J209" s="7">
        <v>1417754638</v>
      </c>
      <c r="K209" t="b">
        <v>0</v>
      </c>
      <c r="L209">
        <v>13</v>
      </c>
      <c r="M209" t="b">
        <v>0</v>
      </c>
      <c r="N209" s="7" t="s">
        <v>8313</v>
      </c>
      <c r="O209" s="7" t="s">
        <v>8317</v>
      </c>
      <c r="P209">
        <v>16</v>
      </c>
      <c r="Q209" s="6">
        <f>E209/Table1_2[[#This Row],[backers_count]]</f>
        <v>163.84615384615384</v>
      </c>
    </row>
    <row r="210" spans="1:17" x14ac:dyDescent="0.35">
      <c r="A210">
        <v>208</v>
      </c>
      <c r="B210" t="s">
        <v>210</v>
      </c>
      <c r="C210" t="s">
        <v>4318</v>
      </c>
      <c r="D210" s="6">
        <v>50000</v>
      </c>
      <c r="E210" s="6">
        <v>0</v>
      </c>
      <c r="F210" t="s">
        <v>8221</v>
      </c>
      <c r="G210" t="s">
        <v>8226</v>
      </c>
      <c r="H210" t="s">
        <v>8248</v>
      </c>
      <c r="I210" s="7">
        <v>1418719967</v>
      </c>
      <c r="J210" s="7">
        <v>1416127967</v>
      </c>
      <c r="K210" t="b">
        <v>0</v>
      </c>
      <c r="L210">
        <v>0</v>
      </c>
      <c r="M210" t="b">
        <v>0</v>
      </c>
      <c r="N210" s="7" t="s">
        <v>8313</v>
      </c>
      <c r="O210" s="7" t="s">
        <v>8317</v>
      </c>
      <c r="P210">
        <v>0</v>
      </c>
      <c r="Q210" s="6" t="e">
        <f>E210/Table1_2[[#This Row],[backers_count]]</f>
        <v>#DIV/0!</v>
      </c>
    </row>
    <row r="211" spans="1:17" x14ac:dyDescent="0.35">
      <c r="A211">
        <v>209</v>
      </c>
      <c r="B211" t="s">
        <v>211</v>
      </c>
      <c r="C211" t="s">
        <v>4319</v>
      </c>
      <c r="D211" s="6">
        <v>25000</v>
      </c>
      <c r="E211" s="6">
        <v>0</v>
      </c>
      <c r="F211" t="s">
        <v>8221</v>
      </c>
      <c r="G211" t="s">
        <v>8224</v>
      </c>
      <c r="H211" t="s">
        <v>8246</v>
      </c>
      <c r="I211" s="7">
        <v>1436566135</v>
      </c>
      <c r="J211" s="7">
        <v>1433974135</v>
      </c>
      <c r="K211" t="b">
        <v>0</v>
      </c>
      <c r="L211">
        <v>0</v>
      </c>
      <c r="M211" t="b">
        <v>0</v>
      </c>
      <c r="N211" s="7" t="s">
        <v>8313</v>
      </c>
      <c r="O211" s="7" t="s">
        <v>8317</v>
      </c>
      <c r="P211">
        <v>0</v>
      </c>
      <c r="Q211" s="6" t="e">
        <f>E211/Table1_2[[#This Row],[backers_count]]</f>
        <v>#DIV/0!</v>
      </c>
    </row>
    <row r="212" spans="1:17" x14ac:dyDescent="0.35">
      <c r="A212">
        <v>210</v>
      </c>
      <c r="B212" t="s">
        <v>212</v>
      </c>
      <c r="C212" t="s">
        <v>4320</v>
      </c>
      <c r="D212" s="6">
        <v>12000</v>
      </c>
      <c r="E212" s="6">
        <v>3030</v>
      </c>
      <c r="F212" t="s">
        <v>8221</v>
      </c>
      <c r="G212" t="s">
        <v>8224</v>
      </c>
      <c r="H212" t="s">
        <v>8246</v>
      </c>
      <c r="I212" s="7">
        <v>1443675600</v>
      </c>
      <c r="J212" s="7">
        <v>1441157592</v>
      </c>
      <c r="K212" t="b">
        <v>0</v>
      </c>
      <c r="L212">
        <v>33</v>
      </c>
      <c r="M212" t="b">
        <v>0</v>
      </c>
      <c r="N212" s="7" t="s">
        <v>8313</v>
      </c>
      <c r="O212" s="7" t="s">
        <v>8317</v>
      </c>
      <c r="P212">
        <v>26</v>
      </c>
      <c r="Q212" s="6">
        <f>E212/Table1_2[[#This Row],[backers_count]]</f>
        <v>91.818181818181813</v>
      </c>
    </row>
    <row r="213" spans="1:17" x14ac:dyDescent="0.35">
      <c r="A213">
        <v>211</v>
      </c>
      <c r="B213" t="s">
        <v>213</v>
      </c>
      <c r="C213" t="s">
        <v>4321</v>
      </c>
      <c r="D213" s="6">
        <v>5000</v>
      </c>
      <c r="E213" s="6">
        <v>2230</v>
      </c>
      <c r="F213" t="s">
        <v>8221</v>
      </c>
      <c r="G213" t="s">
        <v>8224</v>
      </c>
      <c r="H213" t="s">
        <v>8246</v>
      </c>
      <c r="I213" s="7">
        <v>1442634617</v>
      </c>
      <c r="J213" s="7">
        <v>1440042617</v>
      </c>
      <c r="K213" t="b">
        <v>0</v>
      </c>
      <c r="L213">
        <v>12</v>
      </c>
      <c r="M213" t="b">
        <v>0</v>
      </c>
      <c r="N213" s="7" t="s">
        <v>8313</v>
      </c>
      <c r="O213" s="7" t="s">
        <v>8317</v>
      </c>
      <c r="P213">
        <v>45</v>
      </c>
      <c r="Q213" s="6">
        <f>E213/Table1_2[[#This Row],[backers_count]]</f>
        <v>185.83333333333334</v>
      </c>
    </row>
    <row r="214" spans="1:17" x14ac:dyDescent="0.35">
      <c r="A214">
        <v>212</v>
      </c>
      <c r="B214" t="s">
        <v>214</v>
      </c>
      <c r="C214" t="s">
        <v>4322</v>
      </c>
      <c r="D214" s="6">
        <v>6300</v>
      </c>
      <c r="E214" s="6">
        <v>1</v>
      </c>
      <c r="F214" t="s">
        <v>8221</v>
      </c>
      <c r="G214" t="s">
        <v>8224</v>
      </c>
      <c r="H214" t="s">
        <v>8246</v>
      </c>
      <c r="I214" s="7">
        <v>1460837320</v>
      </c>
      <c r="J214" s="7">
        <v>1455656920</v>
      </c>
      <c r="K214" t="b">
        <v>0</v>
      </c>
      <c r="L214">
        <v>1</v>
      </c>
      <c r="M214" t="b">
        <v>0</v>
      </c>
      <c r="N214" s="7" t="s">
        <v>8313</v>
      </c>
      <c r="O214" s="7" t="s">
        <v>8317</v>
      </c>
      <c r="P214">
        <v>1</v>
      </c>
      <c r="Q214" s="6">
        <f>E214/Table1_2[[#This Row],[backers_count]]</f>
        <v>1</v>
      </c>
    </row>
    <row r="215" spans="1:17" x14ac:dyDescent="0.35">
      <c r="A215">
        <v>213</v>
      </c>
      <c r="B215" t="s">
        <v>215</v>
      </c>
      <c r="C215" t="s">
        <v>4323</v>
      </c>
      <c r="D215" s="6">
        <v>50000</v>
      </c>
      <c r="E215" s="6">
        <v>20</v>
      </c>
      <c r="F215" t="s">
        <v>8221</v>
      </c>
      <c r="G215" t="s">
        <v>8224</v>
      </c>
      <c r="H215" t="s">
        <v>8246</v>
      </c>
      <c r="I215" s="7">
        <v>1439734001</v>
      </c>
      <c r="J215" s="7">
        <v>1437142547</v>
      </c>
      <c r="K215" t="b">
        <v>0</v>
      </c>
      <c r="L215">
        <v>1</v>
      </c>
      <c r="M215" t="b">
        <v>0</v>
      </c>
      <c r="N215" s="7" t="s">
        <v>8313</v>
      </c>
      <c r="O215" s="7" t="s">
        <v>8317</v>
      </c>
      <c r="P215">
        <v>1</v>
      </c>
      <c r="Q215" s="6">
        <f>E215/Table1_2[[#This Row],[backers_count]]</f>
        <v>20</v>
      </c>
    </row>
    <row r="216" spans="1:17" x14ac:dyDescent="0.35">
      <c r="A216">
        <v>214</v>
      </c>
      <c r="B216" t="s">
        <v>216</v>
      </c>
      <c r="C216" t="s">
        <v>4324</v>
      </c>
      <c r="D216" s="6">
        <v>12500</v>
      </c>
      <c r="E216" s="6">
        <v>1</v>
      </c>
      <c r="F216" t="s">
        <v>8221</v>
      </c>
      <c r="G216" t="s">
        <v>8224</v>
      </c>
      <c r="H216" t="s">
        <v>8246</v>
      </c>
      <c r="I216" s="7">
        <v>1425655349</v>
      </c>
      <c r="J216" s="7">
        <v>1420471349</v>
      </c>
      <c r="K216" t="b">
        <v>0</v>
      </c>
      <c r="L216">
        <v>1</v>
      </c>
      <c r="M216" t="b">
        <v>0</v>
      </c>
      <c r="N216" s="7" t="s">
        <v>8313</v>
      </c>
      <c r="O216" s="7" t="s">
        <v>8317</v>
      </c>
      <c r="P216">
        <v>1</v>
      </c>
      <c r="Q216" s="6">
        <f>E216/Table1_2[[#This Row],[backers_count]]</f>
        <v>1</v>
      </c>
    </row>
    <row r="217" spans="1:17" x14ac:dyDescent="0.35">
      <c r="A217">
        <v>215</v>
      </c>
      <c r="B217" t="s">
        <v>217</v>
      </c>
      <c r="C217" t="s">
        <v>4325</v>
      </c>
      <c r="D217" s="6">
        <v>4400</v>
      </c>
      <c r="E217" s="6">
        <v>10</v>
      </c>
      <c r="F217" t="s">
        <v>8221</v>
      </c>
      <c r="G217" t="s">
        <v>8225</v>
      </c>
      <c r="H217" t="s">
        <v>8247</v>
      </c>
      <c r="I217" s="7">
        <v>1455753540</v>
      </c>
      <c r="J217" s="7">
        <v>1452058282</v>
      </c>
      <c r="K217" t="b">
        <v>0</v>
      </c>
      <c r="L217">
        <v>1</v>
      </c>
      <c r="M217" t="b">
        <v>0</v>
      </c>
      <c r="N217" s="7" t="s">
        <v>8313</v>
      </c>
      <c r="O217" s="7" t="s">
        <v>8317</v>
      </c>
      <c r="P217">
        <v>1</v>
      </c>
      <c r="Q217" s="6">
        <f>E217/Table1_2[[#This Row],[backers_count]]</f>
        <v>10</v>
      </c>
    </row>
    <row r="218" spans="1:17" x14ac:dyDescent="0.35">
      <c r="A218">
        <v>216</v>
      </c>
      <c r="B218" t="s">
        <v>218</v>
      </c>
      <c r="C218" t="s">
        <v>4326</v>
      </c>
      <c r="D218" s="6">
        <v>50000</v>
      </c>
      <c r="E218" s="6">
        <v>27849.22</v>
      </c>
      <c r="F218" t="s">
        <v>8221</v>
      </c>
      <c r="G218" t="s">
        <v>8224</v>
      </c>
      <c r="H218" t="s">
        <v>8246</v>
      </c>
      <c r="I218" s="7">
        <v>1429740037</v>
      </c>
      <c r="J218" s="7">
        <v>1425423637</v>
      </c>
      <c r="K218" t="b">
        <v>0</v>
      </c>
      <c r="L218">
        <v>84</v>
      </c>
      <c r="M218" t="b">
        <v>0</v>
      </c>
      <c r="N218" s="7" t="s">
        <v>8313</v>
      </c>
      <c r="O218" s="7" t="s">
        <v>8317</v>
      </c>
      <c r="P218">
        <v>56</v>
      </c>
      <c r="Q218" s="6">
        <f>E218/Table1_2[[#This Row],[backers_count]]</f>
        <v>331.53833333333336</v>
      </c>
    </row>
    <row r="219" spans="1:17" x14ac:dyDescent="0.35">
      <c r="A219">
        <v>217</v>
      </c>
      <c r="B219" t="s">
        <v>219</v>
      </c>
      <c r="C219" t="s">
        <v>4327</v>
      </c>
      <c r="D219" s="6">
        <v>100000</v>
      </c>
      <c r="E219" s="6">
        <v>11943</v>
      </c>
      <c r="F219" t="s">
        <v>8221</v>
      </c>
      <c r="G219" t="s">
        <v>8235</v>
      </c>
      <c r="H219" t="s">
        <v>8255</v>
      </c>
      <c r="I219" s="7">
        <v>1419780149</v>
      </c>
      <c r="J219" s="7">
        <v>1417101749</v>
      </c>
      <c r="K219" t="b">
        <v>0</v>
      </c>
      <c r="L219">
        <v>38</v>
      </c>
      <c r="M219" t="b">
        <v>0</v>
      </c>
      <c r="N219" s="7" t="s">
        <v>8313</v>
      </c>
      <c r="O219" s="7" t="s">
        <v>8317</v>
      </c>
      <c r="P219">
        <v>12</v>
      </c>
      <c r="Q219" s="6">
        <f>E219/Table1_2[[#This Row],[backers_count]]</f>
        <v>314.28947368421052</v>
      </c>
    </row>
    <row r="220" spans="1:17" x14ac:dyDescent="0.35">
      <c r="A220">
        <v>218</v>
      </c>
      <c r="B220" t="s">
        <v>220</v>
      </c>
      <c r="C220" t="s">
        <v>4328</v>
      </c>
      <c r="D220" s="6">
        <v>5000</v>
      </c>
      <c r="E220" s="6">
        <v>100</v>
      </c>
      <c r="F220" t="s">
        <v>8221</v>
      </c>
      <c r="G220" t="s">
        <v>8224</v>
      </c>
      <c r="H220" t="s">
        <v>8246</v>
      </c>
      <c r="I220" s="7">
        <v>1431702289</v>
      </c>
      <c r="J220" s="7">
        <v>1426518289</v>
      </c>
      <c r="K220" t="b">
        <v>0</v>
      </c>
      <c r="L220">
        <v>1</v>
      </c>
      <c r="M220" t="b">
        <v>0</v>
      </c>
      <c r="N220" s="7" t="s">
        <v>8313</v>
      </c>
      <c r="O220" s="7" t="s">
        <v>8317</v>
      </c>
      <c r="P220">
        <v>2</v>
      </c>
      <c r="Q220" s="6">
        <f>E220/Table1_2[[#This Row],[backers_count]]</f>
        <v>100</v>
      </c>
    </row>
    <row r="221" spans="1:17" x14ac:dyDescent="0.35">
      <c r="A221">
        <v>219</v>
      </c>
      <c r="B221" t="s">
        <v>221</v>
      </c>
      <c r="C221" t="s">
        <v>4329</v>
      </c>
      <c r="D221" s="6">
        <v>50000</v>
      </c>
      <c r="E221" s="6">
        <v>8815</v>
      </c>
      <c r="F221" t="s">
        <v>8221</v>
      </c>
      <c r="G221" t="s">
        <v>8224</v>
      </c>
      <c r="H221" t="s">
        <v>8246</v>
      </c>
      <c r="I221" s="7">
        <v>1459493940</v>
      </c>
      <c r="J221" s="7">
        <v>1456732225</v>
      </c>
      <c r="K221" t="b">
        <v>0</v>
      </c>
      <c r="L221">
        <v>76</v>
      </c>
      <c r="M221" t="b">
        <v>0</v>
      </c>
      <c r="N221" s="7" t="s">
        <v>8313</v>
      </c>
      <c r="O221" s="7" t="s">
        <v>8317</v>
      </c>
      <c r="P221">
        <v>18</v>
      </c>
      <c r="Q221" s="6">
        <f>E221/Table1_2[[#This Row],[backers_count]]</f>
        <v>115.98684210526316</v>
      </c>
    </row>
    <row r="222" spans="1:17" x14ac:dyDescent="0.35">
      <c r="A222">
        <v>220</v>
      </c>
      <c r="B222" t="s">
        <v>222</v>
      </c>
      <c r="C222" t="s">
        <v>4330</v>
      </c>
      <c r="D222" s="6">
        <v>50000</v>
      </c>
      <c r="E222" s="6">
        <v>360</v>
      </c>
      <c r="F222" t="s">
        <v>8221</v>
      </c>
      <c r="G222" t="s">
        <v>8224</v>
      </c>
      <c r="H222" t="s">
        <v>8246</v>
      </c>
      <c r="I222" s="7">
        <v>1440101160</v>
      </c>
      <c r="J222" s="7">
        <v>1436542030</v>
      </c>
      <c r="K222" t="b">
        <v>0</v>
      </c>
      <c r="L222">
        <v>3</v>
      </c>
      <c r="M222" t="b">
        <v>0</v>
      </c>
      <c r="N222" s="7" t="s">
        <v>8313</v>
      </c>
      <c r="O222" s="7" t="s">
        <v>8317</v>
      </c>
      <c r="P222">
        <v>1</v>
      </c>
      <c r="Q222" s="6">
        <f>E222/Table1_2[[#This Row],[backers_count]]</f>
        <v>120</v>
      </c>
    </row>
    <row r="223" spans="1:17" x14ac:dyDescent="0.35">
      <c r="A223">
        <v>221</v>
      </c>
      <c r="B223" t="s">
        <v>223</v>
      </c>
      <c r="C223" t="s">
        <v>4331</v>
      </c>
      <c r="D223" s="6">
        <v>50000</v>
      </c>
      <c r="E223" s="6">
        <v>0</v>
      </c>
      <c r="F223" t="s">
        <v>8221</v>
      </c>
      <c r="G223" t="s">
        <v>8224</v>
      </c>
      <c r="H223" t="s">
        <v>8246</v>
      </c>
      <c r="I223" s="7">
        <v>1427569564</v>
      </c>
      <c r="J223" s="7">
        <v>1422389164</v>
      </c>
      <c r="K223" t="b">
        <v>0</v>
      </c>
      <c r="L223">
        <v>0</v>
      </c>
      <c r="M223" t="b">
        <v>0</v>
      </c>
      <c r="N223" s="7" t="s">
        <v>8313</v>
      </c>
      <c r="O223" s="7" t="s">
        <v>8317</v>
      </c>
      <c r="P223">
        <v>0</v>
      </c>
      <c r="Q223" s="6" t="e">
        <f>E223/Table1_2[[#This Row],[backers_count]]</f>
        <v>#DIV/0!</v>
      </c>
    </row>
    <row r="224" spans="1:17" x14ac:dyDescent="0.35">
      <c r="A224">
        <v>222</v>
      </c>
      <c r="B224" t="s">
        <v>224</v>
      </c>
      <c r="C224" t="s">
        <v>4332</v>
      </c>
      <c r="D224" s="6">
        <v>1000</v>
      </c>
      <c r="E224" s="6">
        <v>130</v>
      </c>
      <c r="F224" t="s">
        <v>8221</v>
      </c>
      <c r="G224" t="s">
        <v>8224</v>
      </c>
      <c r="H224" t="s">
        <v>8246</v>
      </c>
      <c r="I224" s="7">
        <v>1427423940</v>
      </c>
      <c r="J224" s="7">
        <v>1422383318</v>
      </c>
      <c r="K224" t="b">
        <v>0</v>
      </c>
      <c r="L224">
        <v>2</v>
      </c>
      <c r="M224" t="b">
        <v>0</v>
      </c>
      <c r="N224" s="7" t="s">
        <v>8313</v>
      </c>
      <c r="O224" s="7" t="s">
        <v>8317</v>
      </c>
      <c r="P224">
        <v>13</v>
      </c>
      <c r="Q224" s="6">
        <f>E224/Table1_2[[#This Row],[backers_count]]</f>
        <v>65</v>
      </c>
    </row>
    <row r="225" spans="1:17" x14ac:dyDescent="0.35">
      <c r="A225">
        <v>223</v>
      </c>
      <c r="B225" t="s">
        <v>225</v>
      </c>
      <c r="C225" t="s">
        <v>4333</v>
      </c>
      <c r="D225" s="6">
        <v>1500000</v>
      </c>
      <c r="E225" s="6">
        <v>0</v>
      </c>
      <c r="F225" t="s">
        <v>8221</v>
      </c>
      <c r="G225" t="s">
        <v>8224</v>
      </c>
      <c r="H225" t="s">
        <v>8246</v>
      </c>
      <c r="I225" s="7">
        <v>1463879100</v>
      </c>
      <c r="J225" s="7">
        <v>1461287350</v>
      </c>
      <c r="K225" t="b">
        <v>0</v>
      </c>
      <c r="L225">
        <v>0</v>
      </c>
      <c r="M225" t="b">
        <v>0</v>
      </c>
      <c r="N225" s="7" t="s">
        <v>8313</v>
      </c>
      <c r="O225" s="7" t="s">
        <v>8317</v>
      </c>
      <c r="P225">
        <v>0</v>
      </c>
      <c r="Q225" s="6" t="e">
        <f>E225/Table1_2[[#This Row],[backers_count]]</f>
        <v>#DIV/0!</v>
      </c>
    </row>
    <row r="226" spans="1:17" x14ac:dyDescent="0.35">
      <c r="A226">
        <v>224</v>
      </c>
      <c r="B226" t="s">
        <v>226</v>
      </c>
      <c r="C226" t="s">
        <v>4334</v>
      </c>
      <c r="D226" s="6">
        <v>6000000</v>
      </c>
      <c r="E226" s="6">
        <v>0</v>
      </c>
      <c r="F226" t="s">
        <v>8221</v>
      </c>
      <c r="G226" t="s">
        <v>8226</v>
      </c>
      <c r="H226" t="s">
        <v>8248</v>
      </c>
      <c r="I226" s="7">
        <v>1436506726</v>
      </c>
      <c r="J226" s="7">
        <v>1431322726</v>
      </c>
      <c r="K226" t="b">
        <v>0</v>
      </c>
      <c r="L226">
        <v>0</v>
      </c>
      <c r="M226" t="b">
        <v>0</v>
      </c>
      <c r="N226" s="7" t="s">
        <v>8313</v>
      </c>
      <c r="O226" s="7" t="s">
        <v>8317</v>
      </c>
      <c r="P226">
        <v>0</v>
      </c>
      <c r="Q226" s="6" t="e">
        <f>E226/Table1_2[[#This Row],[backers_count]]</f>
        <v>#DIV/0!</v>
      </c>
    </row>
    <row r="227" spans="1:17" x14ac:dyDescent="0.35">
      <c r="A227">
        <v>225</v>
      </c>
      <c r="B227" t="s">
        <v>227</v>
      </c>
      <c r="C227" t="s">
        <v>4335</v>
      </c>
      <c r="D227" s="6">
        <v>200</v>
      </c>
      <c r="E227" s="6">
        <v>0</v>
      </c>
      <c r="F227" t="s">
        <v>8221</v>
      </c>
      <c r="G227" t="s">
        <v>8224</v>
      </c>
      <c r="H227" t="s">
        <v>8246</v>
      </c>
      <c r="I227" s="7">
        <v>1460153054</v>
      </c>
      <c r="J227" s="7">
        <v>1457564654</v>
      </c>
      <c r="K227" t="b">
        <v>0</v>
      </c>
      <c r="L227">
        <v>0</v>
      </c>
      <c r="M227" t="b">
        <v>0</v>
      </c>
      <c r="N227" s="7" t="s">
        <v>8313</v>
      </c>
      <c r="O227" s="7" t="s">
        <v>8317</v>
      </c>
      <c r="P227">
        <v>0</v>
      </c>
      <c r="Q227" s="6" t="e">
        <f>E227/Table1_2[[#This Row],[backers_count]]</f>
        <v>#DIV/0!</v>
      </c>
    </row>
    <row r="228" spans="1:17" x14ac:dyDescent="0.35">
      <c r="A228">
        <v>226</v>
      </c>
      <c r="B228" t="s">
        <v>228</v>
      </c>
      <c r="C228" t="s">
        <v>4336</v>
      </c>
      <c r="D228" s="6">
        <v>29000</v>
      </c>
      <c r="E228" s="6">
        <v>250</v>
      </c>
      <c r="F228" t="s">
        <v>8221</v>
      </c>
      <c r="G228" t="s">
        <v>8225</v>
      </c>
      <c r="H228" t="s">
        <v>8247</v>
      </c>
      <c r="I228" s="7">
        <v>1433064540</v>
      </c>
      <c r="J228" s="7">
        <v>1428854344</v>
      </c>
      <c r="K228" t="b">
        <v>0</v>
      </c>
      <c r="L228">
        <v>2</v>
      </c>
      <c r="M228" t="b">
        <v>0</v>
      </c>
      <c r="N228" s="7" t="s">
        <v>8313</v>
      </c>
      <c r="O228" s="7" t="s">
        <v>8317</v>
      </c>
      <c r="P228">
        <v>1</v>
      </c>
      <c r="Q228" s="6">
        <f>E228/Table1_2[[#This Row],[backers_count]]</f>
        <v>125</v>
      </c>
    </row>
    <row r="229" spans="1:17" x14ac:dyDescent="0.35">
      <c r="A229">
        <v>227</v>
      </c>
      <c r="B229" t="s">
        <v>229</v>
      </c>
      <c r="C229" t="s">
        <v>4337</v>
      </c>
      <c r="D229" s="6">
        <v>28000</v>
      </c>
      <c r="E229" s="6">
        <v>0</v>
      </c>
      <c r="F229" t="s">
        <v>8221</v>
      </c>
      <c r="G229" t="s">
        <v>8224</v>
      </c>
      <c r="H229" t="s">
        <v>8246</v>
      </c>
      <c r="I229" s="7">
        <v>1436477241</v>
      </c>
      <c r="J229" s="7">
        <v>1433885241</v>
      </c>
      <c r="K229" t="b">
        <v>0</v>
      </c>
      <c r="L229">
        <v>0</v>
      </c>
      <c r="M229" t="b">
        <v>0</v>
      </c>
      <c r="N229" s="7" t="s">
        <v>8313</v>
      </c>
      <c r="O229" s="7" t="s">
        <v>8317</v>
      </c>
      <c r="P229">
        <v>0</v>
      </c>
      <c r="Q229" s="6" t="e">
        <f>E229/Table1_2[[#This Row],[backers_count]]</f>
        <v>#DIV/0!</v>
      </c>
    </row>
    <row r="230" spans="1:17" x14ac:dyDescent="0.35">
      <c r="A230">
        <v>228</v>
      </c>
      <c r="B230" t="s">
        <v>230</v>
      </c>
      <c r="C230" t="s">
        <v>4338</v>
      </c>
      <c r="D230" s="6">
        <v>8000</v>
      </c>
      <c r="E230" s="6">
        <v>0</v>
      </c>
      <c r="F230" t="s">
        <v>8221</v>
      </c>
      <c r="G230" t="s">
        <v>8225</v>
      </c>
      <c r="H230" t="s">
        <v>8247</v>
      </c>
      <c r="I230" s="7">
        <v>1433176105</v>
      </c>
      <c r="J230" s="7">
        <v>1427992105</v>
      </c>
      <c r="K230" t="b">
        <v>0</v>
      </c>
      <c r="L230">
        <v>0</v>
      </c>
      <c r="M230" t="b">
        <v>0</v>
      </c>
      <c r="N230" s="7" t="s">
        <v>8313</v>
      </c>
      <c r="O230" s="7" t="s">
        <v>8317</v>
      </c>
      <c r="P230">
        <v>0</v>
      </c>
      <c r="Q230" s="6" t="e">
        <f>E230/Table1_2[[#This Row],[backers_count]]</f>
        <v>#DIV/0!</v>
      </c>
    </row>
    <row r="231" spans="1:17" x14ac:dyDescent="0.35">
      <c r="A231">
        <v>229</v>
      </c>
      <c r="B231" t="s">
        <v>231</v>
      </c>
      <c r="C231" t="s">
        <v>4339</v>
      </c>
      <c r="D231" s="6">
        <v>3000</v>
      </c>
      <c r="E231" s="6">
        <v>0</v>
      </c>
      <c r="F231" t="s">
        <v>8221</v>
      </c>
      <c r="G231" t="s">
        <v>8236</v>
      </c>
      <c r="H231" t="s">
        <v>8249</v>
      </c>
      <c r="I231" s="7">
        <v>1455402297</v>
      </c>
      <c r="J231" s="7">
        <v>1452810297</v>
      </c>
      <c r="K231" t="b">
        <v>0</v>
      </c>
      <c r="L231">
        <v>0</v>
      </c>
      <c r="M231" t="b">
        <v>0</v>
      </c>
      <c r="N231" s="7" t="s">
        <v>8313</v>
      </c>
      <c r="O231" s="7" t="s">
        <v>8317</v>
      </c>
      <c r="P231">
        <v>0</v>
      </c>
      <c r="Q231" s="6" t="e">
        <f>E231/Table1_2[[#This Row],[backers_count]]</f>
        <v>#DIV/0!</v>
      </c>
    </row>
    <row r="232" spans="1:17" x14ac:dyDescent="0.35">
      <c r="A232">
        <v>230</v>
      </c>
      <c r="B232" t="s">
        <v>232</v>
      </c>
      <c r="C232" t="s">
        <v>4340</v>
      </c>
      <c r="D232" s="6">
        <v>15000</v>
      </c>
      <c r="E232" s="6">
        <v>60</v>
      </c>
      <c r="F232" t="s">
        <v>8221</v>
      </c>
      <c r="G232" t="s">
        <v>8224</v>
      </c>
      <c r="H232" t="s">
        <v>8246</v>
      </c>
      <c r="I232" s="7">
        <v>1433443151</v>
      </c>
      <c r="J232" s="7">
        <v>1430851151</v>
      </c>
      <c r="K232" t="b">
        <v>0</v>
      </c>
      <c r="L232">
        <v>2</v>
      </c>
      <c r="M232" t="b">
        <v>0</v>
      </c>
      <c r="N232" s="7" t="s">
        <v>8313</v>
      </c>
      <c r="O232" s="7" t="s">
        <v>8317</v>
      </c>
      <c r="P232">
        <v>1</v>
      </c>
      <c r="Q232" s="6">
        <f>E232/Table1_2[[#This Row],[backers_count]]</f>
        <v>30</v>
      </c>
    </row>
    <row r="233" spans="1:17" x14ac:dyDescent="0.35">
      <c r="A233">
        <v>231</v>
      </c>
      <c r="B233" t="s">
        <v>233</v>
      </c>
      <c r="C233" t="s">
        <v>4341</v>
      </c>
      <c r="D233" s="6">
        <v>1500000</v>
      </c>
      <c r="E233" s="6">
        <v>0</v>
      </c>
      <c r="F233" t="s">
        <v>8221</v>
      </c>
      <c r="G233" t="s">
        <v>8224</v>
      </c>
      <c r="H233" t="s">
        <v>8246</v>
      </c>
      <c r="I233" s="7">
        <v>1451775651</v>
      </c>
      <c r="J233" s="7">
        <v>1449183651</v>
      </c>
      <c r="K233" t="b">
        <v>0</v>
      </c>
      <c r="L233">
        <v>0</v>
      </c>
      <c r="M233" t="b">
        <v>0</v>
      </c>
      <c r="N233" s="7" t="s">
        <v>8313</v>
      </c>
      <c r="O233" s="7" t="s">
        <v>8317</v>
      </c>
      <c r="P233">
        <v>0</v>
      </c>
      <c r="Q233" s="6" t="e">
        <f>E233/Table1_2[[#This Row],[backers_count]]</f>
        <v>#DIV/0!</v>
      </c>
    </row>
    <row r="234" spans="1:17" x14ac:dyDescent="0.35">
      <c r="A234">
        <v>232</v>
      </c>
      <c r="B234" t="s">
        <v>234</v>
      </c>
      <c r="C234" t="s">
        <v>4342</v>
      </c>
      <c r="D234" s="6">
        <v>4000</v>
      </c>
      <c r="E234" s="6">
        <v>110</v>
      </c>
      <c r="F234" t="s">
        <v>8221</v>
      </c>
      <c r="G234" t="s">
        <v>8225</v>
      </c>
      <c r="H234" t="s">
        <v>8247</v>
      </c>
      <c r="I234" s="7">
        <v>1425066546</v>
      </c>
      <c r="J234" s="7">
        <v>1422474546</v>
      </c>
      <c r="K234" t="b">
        <v>0</v>
      </c>
      <c r="L234">
        <v>7</v>
      </c>
      <c r="M234" t="b">
        <v>0</v>
      </c>
      <c r="N234" s="7" t="s">
        <v>8313</v>
      </c>
      <c r="O234" s="7" t="s">
        <v>8317</v>
      </c>
      <c r="P234">
        <v>3</v>
      </c>
      <c r="Q234" s="6">
        <f>E234/Table1_2[[#This Row],[backers_count]]</f>
        <v>15.714285714285714</v>
      </c>
    </row>
    <row r="235" spans="1:17" x14ac:dyDescent="0.35">
      <c r="A235">
        <v>233</v>
      </c>
      <c r="B235" t="s">
        <v>235</v>
      </c>
      <c r="C235" t="s">
        <v>4343</v>
      </c>
      <c r="D235" s="6">
        <v>350000</v>
      </c>
      <c r="E235" s="6">
        <v>0</v>
      </c>
      <c r="F235" t="s">
        <v>8221</v>
      </c>
      <c r="G235" t="s">
        <v>8224</v>
      </c>
      <c r="H235" t="s">
        <v>8246</v>
      </c>
      <c r="I235" s="7">
        <v>1475185972</v>
      </c>
      <c r="J235" s="7">
        <v>1472593972</v>
      </c>
      <c r="K235" t="b">
        <v>0</v>
      </c>
      <c r="L235">
        <v>0</v>
      </c>
      <c r="M235" t="b">
        <v>0</v>
      </c>
      <c r="N235" s="7" t="s">
        <v>8313</v>
      </c>
      <c r="O235" s="7" t="s">
        <v>8317</v>
      </c>
      <c r="P235">
        <v>0</v>
      </c>
      <c r="Q235" s="6" t="e">
        <f>E235/Table1_2[[#This Row],[backers_count]]</f>
        <v>#DIV/0!</v>
      </c>
    </row>
    <row r="236" spans="1:17" x14ac:dyDescent="0.35">
      <c r="A236">
        <v>234</v>
      </c>
      <c r="B236" t="s">
        <v>236</v>
      </c>
      <c r="C236" t="s">
        <v>4344</v>
      </c>
      <c r="D236" s="6">
        <v>1000</v>
      </c>
      <c r="E236" s="6">
        <v>401</v>
      </c>
      <c r="F236" t="s">
        <v>8221</v>
      </c>
      <c r="G236" t="s">
        <v>8224</v>
      </c>
      <c r="H236" t="s">
        <v>8246</v>
      </c>
      <c r="I236" s="7">
        <v>1434847859</v>
      </c>
      <c r="J236" s="7">
        <v>1431391859</v>
      </c>
      <c r="K236" t="b">
        <v>0</v>
      </c>
      <c r="L236">
        <v>5</v>
      </c>
      <c r="M236" t="b">
        <v>0</v>
      </c>
      <c r="N236" s="7" t="s">
        <v>8313</v>
      </c>
      <c r="O236" s="7" t="s">
        <v>8317</v>
      </c>
      <c r="P236">
        <v>41</v>
      </c>
      <c r="Q236" s="6">
        <f>E236/Table1_2[[#This Row],[backers_count]]</f>
        <v>80.2</v>
      </c>
    </row>
    <row r="237" spans="1:17" x14ac:dyDescent="0.35">
      <c r="A237">
        <v>235</v>
      </c>
      <c r="B237" t="s">
        <v>237</v>
      </c>
      <c r="C237" t="s">
        <v>4345</v>
      </c>
      <c r="D237" s="6">
        <v>10000</v>
      </c>
      <c r="E237" s="6">
        <v>0</v>
      </c>
      <c r="F237" t="s">
        <v>8221</v>
      </c>
      <c r="G237" t="s">
        <v>8224</v>
      </c>
      <c r="H237" t="s">
        <v>8246</v>
      </c>
      <c r="I237" s="7">
        <v>1436478497</v>
      </c>
      <c r="J237" s="7">
        <v>1433886497</v>
      </c>
      <c r="K237" t="b">
        <v>0</v>
      </c>
      <c r="L237">
        <v>0</v>
      </c>
      <c r="M237" t="b">
        <v>0</v>
      </c>
      <c r="N237" s="7" t="s">
        <v>8313</v>
      </c>
      <c r="O237" s="7" t="s">
        <v>8317</v>
      </c>
      <c r="P237">
        <v>0</v>
      </c>
      <c r="Q237" s="6" t="e">
        <f>E237/Table1_2[[#This Row],[backers_count]]</f>
        <v>#DIV/0!</v>
      </c>
    </row>
    <row r="238" spans="1:17" x14ac:dyDescent="0.35">
      <c r="A238">
        <v>236</v>
      </c>
      <c r="B238" t="s">
        <v>238</v>
      </c>
      <c r="C238" t="s">
        <v>4346</v>
      </c>
      <c r="D238" s="6">
        <v>150000</v>
      </c>
      <c r="E238" s="6">
        <v>0</v>
      </c>
      <c r="F238" t="s">
        <v>8221</v>
      </c>
      <c r="G238" t="s">
        <v>8224</v>
      </c>
      <c r="H238" t="s">
        <v>8246</v>
      </c>
      <c r="I238" s="7">
        <v>1451952000</v>
      </c>
      <c r="J238" s="7">
        <v>1447380099</v>
      </c>
      <c r="K238" t="b">
        <v>0</v>
      </c>
      <c r="L238">
        <v>0</v>
      </c>
      <c r="M238" t="b">
        <v>0</v>
      </c>
      <c r="N238" s="7" t="s">
        <v>8313</v>
      </c>
      <c r="O238" s="7" t="s">
        <v>8317</v>
      </c>
      <c r="P238">
        <v>0</v>
      </c>
      <c r="Q238" s="6" t="e">
        <f>E238/Table1_2[[#This Row],[backers_count]]</f>
        <v>#DIV/0!</v>
      </c>
    </row>
    <row r="239" spans="1:17" x14ac:dyDescent="0.35">
      <c r="A239">
        <v>237</v>
      </c>
      <c r="B239" t="s">
        <v>239</v>
      </c>
      <c r="C239" t="s">
        <v>4347</v>
      </c>
      <c r="D239" s="6">
        <v>15000</v>
      </c>
      <c r="E239" s="6">
        <v>50</v>
      </c>
      <c r="F239" t="s">
        <v>8221</v>
      </c>
      <c r="G239" t="s">
        <v>8224</v>
      </c>
      <c r="H239" t="s">
        <v>8246</v>
      </c>
      <c r="I239" s="7">
        <v>1457445069</v>
      </c>
      <c r="J239" s="7">
        <v>1452261069</v>
      </c>
      <c r="K239" t="b">
        <v>0</v>
      </c>
      <c r="L239">
        <v>1</v>
      </c>
      <c r="M239" t="b">
        <v>0</v>
      </c>
      <c r="N239" s="7" t="s">
        <v>8313</v>
      </c>
      <c r="O239" s="7" t="s">
        <v>8317</v>
      </c>
      <c r="P239">
        <v>1</v>
      </c>
      <c r="Q239" s="6">
        <f>E239/Table1_2[[#This Row],[backers_count]]</f>
        <v>50</v>
      </c>
    </row>
    <row r="240" spans="1:17" x14ac:dyDescent="0.35">
      <c r="A240">
        <v>238</v>
      </c>
      <c r="B240" t="s">
        <v>240</v>
      </c>
      <c r="C240" t="s">
        <v>4348</v>
      </c>
      <c r="D240" s="6">
        <v>26000</v>
      </c>
      <c r="E240" s="6">
        <v>0</v>
      </c>
      <c r="F240" t="s">
        <v>8221</v>
      </c>
      <c r="G240" t="s">
        <v>8224</v>
      </c>
      <c r="H240" t="s">
        <v>8246</v>
      </c>
      <c r="I240" s="7">
        <v>1483088400</v>
      </c>
      <c r="J240" s="7">
        <v>1481324760</v>
      </c>
      <c r="K240" t="b">
        <v>0</v>
      </c>
      <c r="L240">
        <v>0</v>
      </c>
      <c r="M240" t="b">
        <v>0</v>
      </c>
      <c r="N240" s="7" t="s">
        <v>8313</v>
      </c>
      <c r="O240" s="7" t="s">
        <v>8317</v>
      </c>
      <c r="P240">
        <v>0</v>
      </c>
      <c r="Q240" s="6" t="e">
        <f>E240/Table1_2[[#This Row],[backers_count]]</f>
        <v>#DIV/0!</v>
      </c>
    </row>
    <row r="241" spans="1:17" x14ac:dyDescent="0.35">
      <c r="A241">
        <v>239</v>
      </c>
      <c r="B241" t="s">
        <v>241</v>
      </c>
      <c r="C241" t="s">
        <v>4349</v>
      </c>
      <c r="D241" s="6">
        <v>1000</v>
      </c>
      <c r="E241" s="6">
        <v>250</v>
      </c>
      <c r="F241" t="s">
        <v>8221</v>
      </c>
      <c r="G241" t="s">
        <v>8226</v>
      </c>
      <c r="H241" t="s">
        <v>8248</v>
      </c>
      <c r="I241" s="7">
        <v>1446984000</v>
      </c>
      <c r="J241" s="7">
        <v>1445308730</v>
      </c>
      <c r="K241" t="b">
        <v>0</v>
      </c>
      <c r="L241">
        <v>5</v>
      </c>
      <c r="M241" t="b">
        <v>0</v>
      </c>
      <c r="N241" s="7" t="s">
        <v>8313</v>
      </c>
      <c r="O241" s="7" t="s">
        <v>8317</v>
      </c>
      <c r="P241">
        <v>25</v>
      </c>
      <c r="Q241" s="6">
        <f>E241/Table1_2[[#This Row],[backers_count]]</f>
        <v>50</v>
      </c>
    </row>
    <row r="242" spans="1:17" x14ac:dyDescent="0.35">
      <c r="A242">
        <v>240</v>
      </c>
      <c r="B242" t="s">
        <v>242</v>
      </c>
      <c r="C242" t="s">
        <v>4350</v>
      </c>
      <c r="D242" s="6">
        <v>15000</v>
      </c>
      <c r="E242" s="6">
        <v>16145.12</v>
      </c>
      <c r="F242" t="s">
        <v>8219</v>
      </c>
      <c r="G242" t="s">
        <v>8224</v>
      </c>
      <c r="H242" t="s">
        <v>8246</v>
      </c>
      <c r="I242" s="7">
        <v>1367773211</v>
      </c>
      <c r="J242" s="7">
        <v>1363885211</v>
      </c>
      <c r="K242" t="b">
        <v>1</v>
      </c>
      <c r="L242">
        <v>137</v>
      </c>
      <c r="M242" t="b">
        <v>1</v>
      </c>
      <c r="N242" s="7" t="s">
        <v>8313</v>
      </c>
      <c r="O242" s="7" t="s">
        <v>8318</v>
      </c>
      <c r="P242">
        <v>108</v>
      </c>
      <c r="Q242" s="6">
        <f>E242/Table1_2[[#This Row],[backers_count]]</f>
        <v>117.84759124087591</v>
      </c>
    </row>
    <row r="243" spans="1:17" x14ac:dyDescent="0.35">
      <c r="A243">
        <v>241</v>
      </c>
      <c r="B243" t="s">
        <v>243</v>
      </c>
      <c r="C243" t="s">
        <v>4351</v>
      </c>
      <c r="D243" s="6">
        <v>36400</v>
      </c>
      <c r="E243" s="6">
        <v>41000</v>
      </c>
      <c r="F243" t="s">
        <v>8219</v>
      </c>
      <c r="G243" t="s">
        <v>8224</v>
      </c>
      <c r="H243" t="s">
        <v>8246</v>
      </c>
      <c r="I243" s="7">
        <v>1419180304</v>
      </c>
      <c r="J243" s="7">
        <v>1415292304</v>
      </c>
      <c r="K243" t="b">
        <v>1</v>
      </c>
      <c r="L243">
        <v>376</v>
      </c>
      <c r="M243" t="b">
        <v>1</v>
      </c>
      <c r="N243" s="7" t="s">
        <v>8313</v>
      </c>
      <c r="O243" s="7" t="s">
        <v>8318</v>
      </c>
      <c r="P243">
        <v>113</v>
      </c>
      <c r="Q243" s="6">
        <f>E243/Table1_2[[#This Row],[backers_count]]</f>
        <v>109.04255319148936</v>
      </c>
    </row>
    <row r="244" spans="1:17" x14ac:dyDescent="0.35">
      <c r="A244">
        <v>242</v>
      </c>
      <c r="B244" t="s">
        <v>244</v>
      </c>
      <c r="C244" t="s">
        <v>4352</v>
      </c>
      <c r="D244" s="6">
        <v>13000</v>
      </c>
      <c r="E244" s="6">
        <v>14750</v>
      </c>
      <c r="F244" t="s">
        <v>8219</v>
      </c>
      <c r="G244" t="s">
        <v>8224</v>
      </c>
      <c r="H244" t="s">
        <v>8246</v>
      </c>
      <c r="I244" s="7">
        <v>1324381790</v>
      </c>
      <c r="J244" s="7">
        <v>1321357790</v>
      </c>
      <c r="K244" t="b">
        <v>1</v>
      </c>
      <c r="L244">
        <v>202</v>
      </c>
      <c r="M244" t="b">
        <v>1</v>
      </c>
      <c r="N244" s="7" t="s">
        <v>8313</v>
      </c>
      <c r="O244" s="7" t="s">
        <v>8318</v>
      </c>
      <c r="P244">
        <v>114</v>
      </c>
      <c r="Q244" s="6">
        <f>E244/Table1_2[[#This Row],[backers_count]]</f>
        <v>73.019801980198025</v>
      </c>
    </row>
    <row r="245" spans="1:17" x14ac:dyDescent="0.35">
      <c r="A245">
        <v>243</v>
      </c>
      <c r="B245" t="s">
        <v>245</v>
      </c>
      <c r="C245" t="s">
        <v>4353</v>
      </c>
      <c r="D245" s="6">
        <v>25000</v>
      </c>
      <c r="E245" s="6">
        <v>25648</v>
      </c>
      <c r="F245" t="s">
        <v>8219</v>
      </c>
      <c r="G245" t="s">
        <v>8224</v>
      </c>
      <c r="H245" t="s">
        <v>8246</v>
      </c>
      <c r="I245" s="7">
        <v>1393031304</v>
      </c>
      <c r="J245" s="7">
        <v>1390439304</v>
      </c>
      <c r="K245" t="b">
        <v>1</v>
      </c>
      <c r="L245">
        <v>328</v>
      </c>
      <c r="M245" t="b">
        <v>1</v>
      </c>
      <c r="N245" s="7" t="s">
        <v>8313</v>
      </c>
      <c r="O245" s="7" t="s">
        <v>8318</v>
      </c>
      <c r="P245">
        <v>103</v>
      </c>
      <c r="Q245" s="6">
        <f>E245/Table1_2[[#This Row],[backers_count]]</f>
        <v>78.195121951219505</v>
      </c>
    </row>
    <row r="246" spans="1:17" x14ac:dyDescent="0.35">
      <c r="A246">
        <v>244</v>
      </c>
      <c r="B246">
        <v>39756</v>
      </c>
      <c r="C246" t="s">
        <v>4354</v>
      </c>
      <c r="D246" s="6">
        <v>3500</v>
      </c>
      <c r="E246" s="6">
        <v>3981.5</v>
      </c>
      <c r="F246" t="s">
        <v>8219</v>
      </c>
      <c r="G246" t="s">
        <v>8224</v>
      </c>
      <c r="H246" t="s">
        <v>8246</v>
      </c>
      <c r="I246" s="7">
        <v>1268723160</v>
      </c>
      <c r="J246" s="7">
        <v>1265269559</v>
      </c>
      <c r="K246" t="b">
        <v>1</v>
      </c>
      <c r="L246">
        <v>84</v>
      </c>
      <c r="M246" t="b">
        <v>1</v>
      </c>
      <c r="N246" s="7" t="s">
        <v>8313</v>
      </c>
      <c r="O246" s="7" t="s">
        <v>8318</v>
      </c>
      <c r="P246">
        <v>114</v>
      </c>
      <c r="Q246" s="6">
        <f>E246/Table1_2[[#This Row],[backers_count]]</f>
        <v>47.398809523809526</v>
      </c>
    </row>
    <row r="247" spans="1:17" x14ac:dyDescent="0.35">
      <c r="A247">
        <v>245</v>
      </c>
      <c r="B247" t="s">
        <v>246</v>
      </c>
      <c r="C247" t="s">
        <v>4355</v>
      </c>
      <c r="D247" s="6">
        <v>5000</v>
      </c>
      <c r="E247" s="6">
        <v>5186</v>
      </c>
      <c r="F247" t="s">
        <v>8219</v>
      </c>
      <c r="G247" t="s">
        <v>8224</v>
      </c>
      <c r="H247" t="s">
        <v>8246</v>
      </c>
      <c r="I247" s="7">
        <v>1345079785</v>
      </c>
      <c r="J247" s="7">
        <v>1342487785</v>
      </c>
      <c r="K247" t="b">
        <v>1</v>
      </c>
      <c r="L247">
        <v>96</v>
      </c>
      <c r="M247" t="b">
        <v>1</v>
      </c>
      <c r="N247" s="7" t="s">
        <v>8313</v>
      </c>
      <c r="O247" s="7" t="s">
        <v>8318</v>
      </c>
      <c r="P247">
        <v>104</v>
      </c>
      <c r="Q247" s="6">
        <f>E247/Table1_2[[#This Row],[backers_count]]</f>
        <v>54.020833333333336</v>
      </c>
    </row>
    <row r="248" spans="1:17" x14ac:dyDescent="0.35">
      <c r="A248">
        <v>246</v>
      </c>
      <c r="B248" t="s">
        <v>247</v>
      </c>
      <c r="C248" t="s">
        <v>4356</v>
      </c>
      <c r="D248" s="6">
        <v>5000</v>
      </c>
      <c r="E248" s="6">
        <v>15273</v>
      </c>
      <c r="F248" t="s">
        <v>8219</v>
      </c>
      <c r="G248" t="s">
        <v>8224</v>
      </c>
      <c r="H248" t="s">
        <v>8246</v>
      </c>
      <c r="I248" s="7">
        <v>1292665405</v>
      </c>
      <c r="J248" s="7">
        <v>1288341805</v>
      </c>
      <c r="K248" t="b">
        <v>1</v>
      </c>
      <c r="L248">
        <v>223</v>
      </c>
      <c r="M248" t="b">
        <v>1</v>
      </c>
      <c r="N248" s="7" t="s">
        <v>8313</v>
      </c>
      <c r="O248" s="7" t="s">
        <v>8318</v>
      </c>
      <c r="P248">
        <v>306</v>
      </c>
      <c r="Q248" s="6">
        <f>E248/Table1_2[[#This Row],[backers_count]]</f>
        <v>68.488789237668158</v>
      </c>
    </row>
    <row r="249" spans="1:17" x14ac:dyDescent="0.35">
      <c r="A249">
        <v>247</v>
      </c>
      <c r="B249" t="s">
        <v>248</v>
      </c>
      <c r="C249" t="s">
        <v>4357</v>
      </c>
      <c r="D249" s="6">
        <v>5000</v>
      </c>
      <c r="E249" s="6">
        <v>6705</v>
      </c>
      <c r="F249" t="s">
        <v>8219</v>
      </c>
      <c r="G249" t="s">
        <v>8224</v>
      </c>
      <c r="H249" t="s">
        <v>8246</v>
      </c>
      <c r="I249" s="7">
        <v>1287200340</v>
      </c>
      <c r="J249" s="7">
        <v>1284042614</v>
      </c>
      <c r="K249" t="b">
        <v>1</v>
      </c>
      <c r="L249">
        <v>62</v>
      </c>
      <c r="M249" t="b">
        <v>1</v>
      </c>
      <c r="N249" s="7" t="s">
        <v>8313</v>
      </c>
      <c r="O249" s="7" t="s">
        <v>8318</v>
      </c>
      <c r="P249">
        <v>135</v>
      </c>
      <c r="Q249" s="6">
        <f>E249/Table1_2[[#This Row],[backers_count]]</f>
        <v>108.14516129032258</v>
      </c>
    </row>
    <row r="250" spans="1:17" x14ac:dyDescent="0.35">
      <c r="A250">
        <v>248</v>
      </c>
      <c r="B250" t="s">
        <v>249</v>
      </c>
      <c r="C250" t="s">
        <v>4358</v>
      </c>
      <c r="D250" s="6">
        <v>85000</v>
      </c>
      <c r="E250" s="6">
        <v>86133</v>
      </c>
      <c r="F250" t="s">
        <v>8219</v>
      </c>
      <c r="G250" t="s">
        <v>8224</v>
      </c>
      <c r="H250" t="s">
        <v>8246</v>
      </c>
      <c r="I250" s="7">
        <v>1325961309</v>
      </c>
      <c r="J250" s="7">
        <v>1322073309</v>
      </c>
      <c r="K250" t="b">
        <v>1</v>
      </c>
      <c r="L250">
        <v>146</v>
      </c>
      <c r="M250" t="b">
        <v>1</v>
      </c>
      <c r="N250" s="7" t="s">
        <v>8313</v>
      </c>
      <c r="O250" s="7" t="s">
        <v>8318</v>
      </c>
      <c r="P250">
        <v>102</v>
      </c>
      <c r="Q250" s="6">
        <f>E250/Table1_2[[#This Row],[backers_count]]</f>
        <v>589.95205479452056</v>
      </c>
    </row>
    <row r="251" spans="1:17" x14ac:dyDescent="0.35">
      <c r="A251">
        <v>249</v>
      </c>
      <c r="B251" t="s">
        <v>250</v>
      </c>
      <c r="C251" t="s">
        <v>4359</v>
      </c>
      <c r="D251" s="6">
        <v>10000</v>
      </c>
      <c r="E251" s="6">
        <v>11292</v>
      </c>
      <c r="F251" t="s">
        <v>8219</v>
      </c>
      <c r="G251" t="s">
        <v>8224</v>
      </c>
      <c r="H251" t="s">
        <v>8246</v>
      </c>
      <c r="I251" s="7">
        <v>1282498800</v>
      </c>
      <c r="J251" s="7">
        <v>1275603020</v>
      </c>
      <c r="K251" t="b">
        <v>1</v>
      </c>
      <c r="L251">
        <v>235</v>
      </c>
      <c r="M251" t="b">
        <v>1</v>
      </c>
      <c r="N251" s="7" t="s">
        <v>8313</v>
      </c>
      <c r="O251" s="7" t="s">
        <v>8318</v>
      </c>
      <c r="P251">
        <v>113</v>
      </c>
      <c r="Q251" s="6">
        <f>E251/Table1_2[[#This Row],[backers_count]]</f>
        <v>48.051063829787232</v>
      </c>
    </row>
    <row r="252" spans="1:17" x14ac:dyDescent="0.35">
      <c r="A252">
        <v>250</v>
      </c>
      <c r="B252" t="s">
        <v>251</v>
      </c>
      <c r="C252" t="s">
        <v>4360</v>
      </c>
      <c r="D252" s="6">
        <v>30000</v>
      </c>
      <c r="E252" s="6">
        <v>31675</v>
      </c>
      <c r="F252" t="s">
        <v>8219</v>
      </c>
      <c r="G252" t="s">
        <v>8224</v>
      </c>
      <c r="H252" t="s">
        <v>8246</v>
      </c>
      <c r="I252" s="7">
        <v>1370525691</v>
      </c>
      <c r="J252" s="7">
        <v>1367933691</v>
      </c>
      <c r="K252" t="b">
        <v>1</v>
      </c>
      <c r="L252">
        <v>437</v>
      </c>
      <c r="M252" t="b">
        <v>1</v>
      </c>
      <c r="N252" s="7" t="s">
        <v>8313</v>
      </c>
      <c r="O252" s="7" t="s">
        <v>8318</v>
      </c>
      <c r="P252">
        <v>106</v>
      </c>
      <c r="Q252" s="6">
        <f>E252/Table1_2[[#This Row],[backers_count]]</f>
        <v>72.482837528604122</v>
      </c>
    </row>
    <row r="253" spans="1:17" x14ac:dyDescent="0.35">
      <c r="A253">
        <v>251</v>
      </c>
      <c r="B253" t="s">
        <v>252</v>
      </c>
      <c r="C253" t="s">
        <v>4361</v>
      </c>
      <c r="D253" s="6">
        <v>3500</v>
      </c>
      <c r="E253" s="6">
        <v>4395</v>
      </c>
      <c r="F253" t="s">
        <v>8219</v>
      </c>
      <c r="G253" t="s">
        <v>8224</v>
      </c>
      <c r="H253" t="s">
        <v>8246</v>
      </c>
      <c r="I253" s="7">
        <v>1337194800</v>
      </c>
      <c r="J253" s="7">
        <v>1334429646</v>
      </c>
      <c r="K253" t="b">
        <v>1</v>
      </c>
      <c r="L253">
        <v>77</v>
      </c>
      <c r="M253" t="b">
        <v>1</v>
      </c>
      <c r="N253" s="7" t="s">
        <v>8313</v>
      </c>
      <c r="O253" s="7" t="s">
        <v>8318</v>
      </c>
      <c r="P253">
        <v>126</v>
      </c>
      <c r="Q253" s="6">
        <f>E253/Table1_2[[#This Row],[backers_count]]</f>
        <v>57.077922077922075</v>
      </c>
    </row>
    <row r="254" spans="1:17" x14ac:dyDescent="0.35">
      <c r="A254">
        <v>252</v>
      </c>
      <c r="B254" t="s">
        <v>253</v>
      </c>
      <c r="C254" t="s">
        <v>4362</v>
      </c>
      <c r="D254" s="6">
        <v>5000</v>
      </c>
      <c r="E254" s="6">
        <v>9228</v>
      </c>
      <c r="F254" t="s">
        <v>8219</v>
      </c>
      <c r="G254" t="s">
        <v>8224</v>
      </c>
      <c r="H254" t="s">
        <v>8246</v>
      </c>
      <c r="I254" s="7">
        <v>1275364740</v>
      </c>
      <c r="J254" s="7">
        <v>1269878058</v>
      </c>
      <c r="K254" t="b">
        <v>1</v>
      </c>
      <c r="L254">
        <v>108</v>
      </c>
      <c r="M254" t="b">
        <v>1</v>
      </c>
      <c r="N254" s="7" t="s">
        <v>8313</v>
      </c>
      <c r="O254" s="7" t="s">
        <v>8318</v>
      </c>
      <c r="P254">
        <v>185</v>
      </c>
      <c r="Q254" s="6">
        <f>E254/Table1_2[[#This Row],[backers_count]]</f>
        <v>85.444444444444443</v>
      </c>
    </row>
    <row r="255" spans="1:17" x14ac:dyDescent="0.35">
      <c r="A255">
        <v>253</v>
      </c>
      <c r="B255" t="s">
        <v>254</v>
      </c>
      <c r="C255" t="s">
        <v>4363</v>
      </c>
      <c r="D255" s="6">
        <v>1500</v>
      </c>
      <c r="E255" s="6">
        <v>1511</v>
      </c>
      <c r="F255" t="s">
        <v>8219</v>
      </c>
      <c r="G255" t="s">
        <v>8224</v>
      </c>
      <c r="H255" t="s">
        <v>8246</v>
      </c>
      <c r="I255" s="7">
        <v>1329320235</v>
      </c>
      <c r="J255" s="7">
        <v>1326728235</v>
      </c>
      <c r="K255" t="b">
        <v>1</v>
      </c>
      <c r="L255">
        <v>7</v>
      </c>
      <c r="M255" t="b">
        <v>1</v>
      </c>
      <c r="N255" s="7" t="s">
        <v>8313</v>
      </c>
      <c r="O255" s="7" t="s">
        <v>8318</v>
      </c>
      <c r="P255">
        <v>101</v>
      </c>
      <c r="Q255" s="6">
        <f>E255/Table1_2[[#This Row],[backers_count]]</f>
        <v>215.85714285714286</v>
      </c>
    </row>
    <row r="256" spans="1:17" x14ac:dyDescent="0.35">
      <c r="A256">
        <v>254</v>
      </c>
      <c r="B256" t="s">
        <v>255</v>
      </c>
      <c r="C256" t="s">
        <v>4364</v>
      </c>
      <c r="D256" s="6">
        <v>24000</v>
      </c>
      <c r="E256" s="6">
        <v>28067.34</v>
      </c>
      <c r="F256" t="s">
        <v>8219</v>
      </c>
      <c r="G256" t="s">
        <v>8224</v>
      </c>
      <c r="H256" t="s">
        <v>8246</v>
      </c>
      <c r="I256" s="7">
        <v>1445047200</v>
      </c>
      <c r="J256" s="7">
        <v>1442443910</v>
      </c>
      <c r="K256" t="b">
        <v>1</v>
      </c>
      <c r="L256">
        <v>314</v>
      </c>
      <c r="M256" t="b">
        <v>1</v>
      </c>
      <c r="N256" s="7" t="s">
        <v>8313</v>
      </c>
      <c r="O256" s="7" t="s">
        <v>8318</v>
      </c>
      <c r="P256">
        <v>117</v>
      </c>
      <c r="Q256" s="6">
        <f>E256/Table1_2[[#This Row],[backers_count]]</f>
        <v>89.38643312101911</v>
      </c>
    </row>
    <row r="257" spans="1:17" x14ac:dyDescent="0.35">
      <c r="A257">
        <v>255</v>
      </c>
      <c r="B257" t="s">
        <v>256</v>
      </c>
      <c r="C257" t="s">
        <v>4365</v>
      </c>
      <c r="D257" s="6">
        <v>8000</v>
      </c>
      <c r="E257" s="6">
        <v>8538.66</v>
      </c>
      <c r="F257" t="s">
        <v>8219</v>
      </c>
      <c r="G257" t="s">
        <v>8224</v>
      </c>
      <c r="H257" t="s">
        <v>8246</v>
      </c>
      <c r="I257" s="7">
        <v>1300275482</v>
      </c>
      <c r="J257" s="7">
        <v>1297687082</v>
      </c>
      <c r="K257" t="b">
        <v>1</v>
      </c>
      <c r="L257">
        <v>188</v>
      </c>
      <c r="M257" t="b">
        <v>1</v>
      </c>
      <c r="N257" s="7" t="s">
        <v>8313</v>
      </c>
      <c r="O257" s="7" t="s">
        <v>8318</v>
      </c>
      <c r="P257">
        <v>107</v>
      </c>
      <c r="Q257" s="6">
        <f>E257/Table1_2[[#This Row],[backers_count]]</f>
        <v>45.418404255319146</v>
      </c>
    </row>
    <row r="258" spans="1:17" x14ac:dyDescent="0.35">
      <c r="A258">
        <v>256</v>
      </c>
      <c r="B258" t="s">
        <v>257</v>
      </c>
      <c r="C258" t="s">
        <v>4366</v>
      </c>
      <c r="D258" s="6">
        <v>13000</v>
      </c>
      <c r="E258" s="6">
        <v>18083</v>
      </c>
      <c r="F258" t="s">
        <v>8219</v>
      </c>
      <c r="G258" t="s">
        <v>8224</v>
      </c>
      <c r="H258" t="s">
        <v>8246</v>
      </c>
      <c r="I258" s="7">
        <v>1363458467</v>
      </c>
      <c r="J258" s="7">
        <v>1360866467</v>
      </c>
      <c r="K258" t="b">
        <v>1</v>
      </c>
      <c r="L258">
        <v>275</v>
      </c>
      <c r="M258" t="b">
        <v>1</v>
      </c>
      <c r="N258" s="7" t="s">
        <v>8313</v>
      </c>
      <c r="O258" s="7" t="s">
        <v>8318</v>
      </c>
      <c r="P258">
        <v>140</v>
      </c>
      <c r="Q258" s="6">
        <f>E258/Table1_2[[#This Row],[backers_count]]</f>
        <v>65.756363636363631</v>
      </c>
    </row>
    <row r="259" spans="1:17" x14ac:dyDescent="0.35">
      <c r="A259">
        <v>257</v>
      </c>
      <c r="B259" t="s">
        <v>258</v>
      </c>
      <c r="C259" t="s">
        <v>4367</v>
      </c>
      <c r="D259" s="6">
        <v>35000</v>
      </c>
      <c r="E259" s="6">
        <v>37354.269999999997</v>
      </c>
      <c r="F259" t="s">
        <v>8219</v>
      </c>
      <c r="G259" t="s">
        <v>8224</v>
      </c>
      <c r="H259" t="s">
        <v>8246</v>
      </c>
      <c r="I259" s="7">
        <v>1463670162</v>
      </c>
      <c r="J259" s="7">
        <v>1461078162</v>
      </c>
      <c r="K259" t="b">
        <v>1</v>
      </c>
      <c r="L259">
        <v>560</v>
      </c>
      <c r="M259" t="b">
        <v>1</v>
      </c>
      <c r="N259" s="7" t="s">
        <v>8313</v>
      </c>
      <c r="O259" s="7" t="s">
        <v>8318</v>
      </c>
      <c r="P259">
        <v>107</v>
      </c>
      <c r="Q259" s="6">
        <f>E259/Table1_2[[#This Row],[backers_count]]</f>
        <v>66.70405357142856</v>
      </c>
    </row>
    <row r="260" spans="1:17" x14ac:dyDescent="0.35">
      <c r="A260">
        <v>258</v>
      </c>
      <c r="B260" t="s">
        <v>259</v>
      </c>
      <c r="C260" t="s">
        <v>4368</v>
      </c>
      <c r="D260" s="6">
        <v>30000</v>
      </c>
      <c r="E260" s="6">
        <v>57342</v>
      </c>
      <c r="F260" t="s">
        <v>8219</v>
      </c>
      <c r="G260" t="s">
        <v>8224</v>
      </c>
      <c r="H260" t="s">
        <v>8246</v>
      </c>
      <c r="I260" s="7">
        <v>1308359666</v>
      </c>
      <c r="J260" s="7">
        <v>1305767666</v>
      </c>
      <c r="K260" t="b">
        <v>1</v>
      </c>
      <c r="L260">
        <v>688</v>
      </c>
      <c r="M260" t="b">
        <v>1</v>
      </c>
      <c r="N260" s="7" t="s">
        <v>8313</v>
      </c>
      <c r="O260" s="7" t="s">
        <v>8318</v>
      </c>
      <c r="P260">
        <v>192</v>
      </c>
      <c r="Q260" s="6">
        <f>E260/Table1_2[[#This Row],[backers_count]]</f>
        <v>83.345930232558146</v>
      </c>
    </row>
    <row r="261" spans="1:17" x14ac:dyDescent="0.35">
      <c r="A261">
        <v>259</v>
      </c>
      <c r="B261" t="s">
        <v>260</v>
      </c>
      <c r="C261" t="s">
        <v>4369</v>
      </c>
      <c r="D261" s="6">
        <v>75000</v>
      </c>
      <c r="E261" s="6">
        <v>98953.42</v>
      </c>
      <c r="F261" t="s">
        <v>8219</v>
      </c>
      <c r="G261" t="s">
        <v>8224</v>
      </c>
      <c r="H261" t="s">
        <v>8246</v>
      </c>
      <c r="I261" s="7">
        <v>1428514969</v>
      </c>
      <c r="J261" s="7">
        <v>1425922969</v>
      </c>
      <c r="K261" t="b">
        <v>1</v>
      </c>
      <c r="L261">
        <v>942</v>
      </c>
      <c r="M261" t="b">
        <v>1</v>
      </c>
      <c r="N261" s="7" t="s">
        <v>8313</v>
      </c>
      <c r="O261" s="7" t="s">
        <v>8318</v>
      </c>
      <c r="P261">
        <v>132</v>
      </c>
      <c r="Q261" s="6">
        <f>E261/Table1_2[[#This Row],[backers_count]]</f>
        <v>105.04609341825902</v>
      </c>
    </row>
    <row r="262" spans="1:17" x14ac:dyDescent="0.35">
      <c r="A262">
        <v>260</v>
      </c>
      <c r="B262" t="s">
        <v>261</v>
      </c>
      <c r="C262" t="s">
        <v>4370</v>
      </c>
      <c r="D262" s="6">
        <v>10000</v>
      </c>
      <c r="E262" s="6">
        <v>10640</v>
      </c>
      <c r="F262" t="s">
        <v>8219</v>
      </c>
      <c r="G262" t="s">
        <v>8224</v>
      </c>
      <c r="H262" t="s">
        <v>8246</v>
      </c>
      <c r="I262" s="7">
        <v>1279360740</v>
      </c>
      <c r="J262" s="7">
        <v>1275415679</v>
      </c>
      <c r="K262" t="b">
        <v>1</v>
      </c>
      <c r="L262">
        <v>88</v>
      </c>
      <c r="M262" t="b">
        <v>1</v>
      </c>
      <c r="N262" s="7" t="s">
        <v>8313</v>
      </c>
      <c r="O262" s="7" t="s">
        <v>8318</v>
      </c>
      <c r="P262">
        <v>107</v>
      </c>
      <c r="Q262" s="6">
        <f>E262/Table1_2[[#This Row],[backers_count]]</f>
        <v>120.90909090909091</v>
      </c>
    </row>
    <row r="263" spans="1:17" x14ac:dyDescent="0.35">
      <c r="A263">
        <v>261</v>
      </c>
      <c r="B263" t="s">
        <v>262</v>
      </c>
      <c r="C263" t="s">
        <v>4371</v>
      </c>
      <c r="D263" s="6">
        <v>20000</v>
      </c>
      <c r="E263" s="6">
        <v>21480</v>
      </c>
      <c r="F263" t="s">
        <v>8219</v>
      </c>
      <c r="G263" t="s">
        <v>8224</v>
      </c>
      <c r="H263" t="s">
        <v>8246</v>
      </c>
      <c r="I263" s="7">
        <v>1339080900</v>
      </c>
      <c r="J263" s="7">
        <v>1334783704</v>
      </c>
      <c r="K263" t="b">
        <v>1</v>
      </c>
      <c r="L263">
        <v>220</v>
      </c>
      <c r="M263" t="b">
        <v>1</v>
      </c>
      <c r="N263" s="7" t="s">
        <v>8313</v>
      </c>
      <c r="O263" s="7" t="s">
        <v>8318</v>
      </c>
      <c r="P263">
        <v>108</v>
      </c>
      <c r="Q263" s="6">
        <f>E263/Table1_2[[#This Row],[backers_count]]</f>
        <v>97.63636363636364</v>
      </c>
    </row>
    <row r="264" spans="1:17" x14ac:dyDescent="0.35">
      <c r="A264">
        <v>262</v>
      </c>
      <c r="B264" t="s">
        <v>263</v>
      </c>
      <c r="C264" t="s">
        <v>4372</v>
      </c>
      <c r="D264" s="6">
        <v>2500</v>
      </c>
      <c r="E264" s="6">
        <v>6000</v>
      </c>
      <c r="F264" t="s">
        <v>8219</v>
      </c>
      <c r="G264" t="s">
        <v>8224</v>
      </c>
      <c r="H264" t="s">
        <v>8246</v>
      </c>
      <c r="I264" s="7">
        <v>1298699828</v>
      </c>
      <c r="J264" s="7">
        <v>1294811828</v>
      </c>
      <c r="K264" t="b">
        <v>1</v>
      </c>
      <c r="L264">
        <v>145</v>
      </c>
      <c r="M264" t="b">
        <v>1</v>
      </c>
      <c r="N264" s="7" t="s">
        <v>8313</v>
      </c>
      <c r="O264" s="7" t="s">
        <v>8318</v>
      </c>
      <c r="P264">
        <v>240</v>
      </c>
      <c r="Q264" s="6">
        <f>E264/Table1_2[[#This Row],[backers_count]]</f>
        <v>41.379310344827587</v>
      </c>
    </row>
    <row r="265" spans="1:17" x14ac:dyDescent="0.35">
      <c r="A265">
        <v>263</v>
      </c>
      <c r="B265" t="s">
        <v>264</v>
      </c>
      <c r="C265" t="s">
        <v>4373</v>
      </c>
      <c r="D265" s="6">
        <v>25000</v>
      </c>
      <c r="E265" s="6">
        <v>29520.27</v>
      </c>
      <c r="F265" t="s">
        <v>8219</v>
      </c>
      <c r="G265" t="s">
        <v>8224</v>
      </c>
      <c r="H265" t="s">
        <v>8246</v>
      </c>
      <c r="I265" s="7">
        <v>1348786494</v>
      </c>
      <c r="J265" s="7">
        <v>1346194494</v>
      </c>
      <c r="K265" t="b">
        <v>1</v>
      </c>
      <c r="L265">
        <v>963</v>
      </c>
      <c r="M265" t="b">
        <v>1</v>
      </c>
      <c r="N265" s="7" t="s">
        <v>8313</v>
      </c>
      <c r="O265" s="7" t="s">
        <v>8318</v>
      </c>
      <c r="P265">
        <v>119</v>
      </c>
      <c r="Q265" s="6">
        <f>E265/Table1_2[[#This Row],[backers_count]]</f>
        <v>30.654485981308412</v>
      </c>
    </row>
    <row r="266" spans="1:17" x14ac:dyDescent="0.35">
      <c r="A266">
        <v>264</v>
      </c>
      <c r="B266" t="s">
        <v>265</v>
      </c>
      <c r="C266" t="s">
        <v>4374</v>
      </c>
      <c r="D266" s="6">
        <v>5000</v>
      </c>
      <c r="E266" s="6">
        <v>5910</v>
      </c>
      <c r="F266" t="s">
        <v>8219</v>
      </c>
      <c r="G266" t="s">
        <v>8224</v>
      </c>
      <c r="H266" t="s">
        <v>8246</v>
      </c>
      <c r="I266" s="7">
        <v>1336747995</v>
      </c>
      <c r="J266" s="7">
        <v>1334155995</v>
      </c>
      <c r="K266" t="b">
        <v>1</v>
      </c>
      <c r="L266">
        <v>91</v>
      </c>
      <c r="M266" t="b">
        <v>1</v>
      </c>
      <c r="N266" s="7" t="s">
        <v>8313</v>
      </c>
      <c r="O266" s="7" t="s">
        <v>8318</v>
      </c>
      <c r="P266">
        <v>119</v>
      </c>
      <c r="Q266" s="6">
        <f>E266/Table1_2[[#This Row],[backers_count]]</f>
        <v>64.945054945054949</v>
      </c>
    </row>
    <row r="267" spans="1:17" x14ac:dyDescent="0.35">
      <c r="A267">
        <v>265</v>
      </c>
      <c r="B267" t="s">
        <v>266</v>
      </c>
      <c r="C267" t="s">
        <v>4375</v>
      </c>
      <c r="D267" s="6">
        <v>5000</v>
      </c>
      <c r="E267" s="6">
        <v>5555</v>
      </c>
      <c r="F267" t="s">
        <v>8219</v>
      </c>
      <c r="G267" t="s">
        <v>8224</v>
      </c>
      <c r="H267" t="s">
        <v>8246</v>
      </c>
      <c r="I267" s="7">
        <v>1273522560</v>
      </c>
      <c r="J267" s="7">
        <v>1269928430</v>
      </c>
      <c r="K267" t="b">
        <v>1</v>
      </c>
      <c r="L267">
        <v>58</v>
      </c>
      <c r="M267" t="b">
        <v>1</v>
      </c>
      <c r="N267" s="7" t="s">
        <v>8313</v>
      </c>
      <c r="O267" s="7" t="s">
        <v>8318</v>
      </c>
      <c r="P267">
        <v>112</v>
      </c>
      <c r="Q267" s="6">
        <f>E267/Table1_2[[#This Row],[backers_count]]</f>
        <v>95.775862068965523</v>
      </c>
    </row>
    <row r="268" spans="1:17" x14ac:dyDescent="0.35">
      <c r="A268">
        <v>266</v>
      </c>
      <c r="B268" t="s">
        <v>267</v>
      </c>
      <c r="C268" t="s">
        <v>4376</v>
      </c>
      <c r="D268" s="6">
        <v>1000</v>
      </c>
      <c r="E268" s="6">
        <v>1455</v>
      </c>
      <c r="F268" t="s">
        <v>8219</v>
      </c>
      <c r="G268" t="s">
        <v>8224</v>
      </c>
      <c r="H268" t="s">
        <v>8246</v>
      </c>
      <c r="I268" s="7">
        <v>1271994660</v>
      </c>
      <c r="J268" s="7">
        <v>1264565507</v>
      </c>
      <c r="K268" t="b">
        <v>1</v>
      </c>
      <c r="L268">
        <v>36</v>
      </c>
      <c r="M268" t="b">
        <v>1</v>
      </c>
      <c r="N268" s="7" t="s">
        <v>8313</v>
      </c>
      <c r="O268" s="7" t="s">
        <v>8318</v>
      </c>
      <c r="P268">
        <v>146</v>
      </c>
      <c r="Q268" s="6">
        <f>E268/Table1_2[[#This Row],[backers_count]]</f>
        <v>40.416666666666664</v>
      </c>
    </row>
    <row r="269" spans="1:17" x14ac:dyDescent="0.35">
      <c r="A269">
        <v>267</v>
      </c>
      <c r="B269" t="s">
        <v>268</v>
      </c>
      <c r="C269" t="s">
        <v>4377</v>
      </c>
      <c r="D269" s="6">
        <v>9850</v>
      </c>
      <c r="E269" s="6">
        <v>12965.44</v>
      </c>
      <c r="F269" t="s">
        <v>8219</v>
      </c>
      <c r="G269" t="s">
        <v>8225</v>
      </c>
      <c r="H269" t="s">
        <v>8247</v>
      </c>
      <c r="I269" s="7">
        <v>1403693499</v>
      </c>
      <c r="J269" s="7">
        <v>1401101499</v>
      </c>
      <c r="K269" t="b">
        <v>1</v>
      </c>
      <c r="L269">
        <v>165</v>
      </c>
      <c r="M269" t="b">
        <v>1</v>
      </c>
      <c r="N269" s="7" t="s">
        <v>8313</v>
      </c>
      <c r="O269" s="7" t="s">
        <v>8318</v>
      </c>
      <c r="P269">
        <v>132</v>
      </c>
      <c r="Q269" s="6">
        <f>E269/Table1_2[[#This Row],[backers_count]]</f>
        <v>78.578424242424248</v>
      </c>
    </row>
    <row r="270" spans="1:17" x14ac:dyDescent="0.35">
      <c r="A270">
        <v>268</v>
      </c>
      <c r="B270" t="s">
        <v>269</v>
      </c>
      <c r="C270" t="s">
        <v>4378</v>
      </c>
      <c r="D270" s="6">
        <v>5000</v>
      </c>
      <c r="E270" s="6">
        <v>5570</v>
      </c>
      <c r="F270" t="s">
        <v>8219</v>
      </c>
      <c r="G270" t="s">
        <v>8224</v>
      </c>
      <c r="H270" t="s">
        <v>8246</v>
      </c>
      <c r="I270" s="7">
        <v>1320640778</v>
      </c>
      <c r="J270" s="7">
        <v>1316749178</v>
      </c>
      <c r="K270" t="b">
        <v>1</v>
      </c>
      <c r="L270">
        <v>111</v>
      </c>
      <c r="M270" t="b">
        <v>1</v>
      </c>
      <c r="N270" s="7" t="s">
        <v>8313</v>
      </c>
      <c r="O270" s="7" t="s">
        <v>8318</v>
      </c>
      <c r="P270">
        <v>112</v>
      </c>
      <c r="Q270" s="6">
        <f>E270/Table1_2[[#This Row],[backers_count]]</f>
        <v>50.18018018018018</v>
      </c>
    </row>
    <row r="271" spans="1:17" x14ac:dyDescent="0.35">
      <c r="A271">
        <v>269</v>
      </c>
      <c r="B271" t="s">
        <v>270</v>
      </c>
      <c r="C271" t="s">
        <v>4379</v>
      </c>
      <c r="D271" s="6">
        <v>100000</v>
      </c>
      <c r="E271" s="6">
        <v>147233.76999999999</v>
      </c>
      <c r="F271" t="s">
        <v>8219</v>
      </c>
      <c r="G271" t="s">
        <v>8226</v>
      </c>
      <c r="H271" t="s">
        <v>8248</v>
      </c>
      <c r="I271" s="7">
        <v>1487738622</v>
      </c>
      <c r="J271" s="7">
        <v>1485146622</v>
      </c>
      <c r="K271" t="b">
        <v>1</v>
      </c>
      <c r="L271">
        <v>1596</v>
      </c>
      <c r="M271" t="b">
        <v>1</v>
      </c>
      <c r="N271" s="7" t="s">
        <v>8313</v>
      </c>
      <c r="O271" s="7" t="s">
        <v>8318</v>
      </c>
      <c r="P271">
        <v>148</v>
      </c>
      <c r="Q271" s="6">
        <f>E271/Table1_2[[#This Row],[backers_count]]</f>
        <v>92.251735588972423</v>
      </c>
    </row>
    <row r="272" spans="1:17" x14ac:dyDescent="0.35">
      <c r="A272">
        <v>270</v>
      </c>
      <c r="B272" t="s">
        <v>271</v>
      </c>
      <c r="C272" t="s">
        <v>4380</v>
      </c>
      <c r="D272" s="6">
        <v>2300</v>
      </c>
      <c r="E272" s="6">
        <v>3510</v>
      </c>
      <c r="F272" t="s">
        <v>8219</v>
      </c>
      <c r="G272" t="s">
        <v>8224</v>
      </c>
      <c r="H272" t="s">
        <v>8246</v>
      </c>
      <c r="I272" s="7">
        <v>1306296000</v>
      </c>
      <c r="J272" s="7">
        <v>1301950070</v>
      </c>
      <c r="K272" t="b">
        <v>1</v>
      </c>
      <c r="L272">
        <v>61</v>
      </c>
      <c r="M272" t="b">
        <v>1</v>
      </c>
      <c r="N272" s="7" t="s">
        <v>8313</v>
      </c>
      <c r="O272" s="7" t="s">
        <v>8318</v>
      </c>
      <c r="P272">
        <v>153</v>
      </c>
      <c r="Q272" s="6">
        <f>E272/Table1_2[[#This Row],[backers_count]]</f>
        <v>57.540983606557376</v>
      </c>
    </row>
    <row r="273" spans="1:17" x14ac:dyDescent="0.35">
      <c r="A273">
        <v>271</v>
      </c>
      <c r="B273" t="s">
        <v>272</v>
      </c>
      <c r="C273" t="s">
        <v>4381</v>
      </c>
      <c r="D273" s="6">
        <v>30000</v>
      </c>
      <c r="E273" s="6">
        <v>31404</v>
      </c>
      <c r="F273" t="s">
        <v>8219</v>
      </c>
      <c r="G273" t="s">
        <v>8224</v>
      </c>
      <c r="H273" t="s">
        <v>8246</v>
      </c>
      <c r="I273" s="7">
        <v>1388649600</v>
      </c>
      <c r="J273" s="7">
        <v>1386123861</v>
      </c>
      <c r="K273" t="b">
        <v>1</v>
      </c>
      <c r="L273">
        <v>287</v>
      </c>
      <c r="M273" t="b">
        <v>1</v>
      </c>
      <c r="N273" s="7" t="s">
        <v>8313</v>
      </c>
      <c r="O273" s="7" t="s">
        <v>8318</v>
      </c>
      <c r="P273">
        <v>105</v>
      </c>
      <c r="Q273" s="6">
        <f>E273/Table1_2[[#This Row],[backers_count]]</f>
        <v>109.42160278745645</v>
      </c>
    </row>
    <row r="274" spans="1:17" x14ac:dyDescent="0.35">
      <c r="A274">
        <v>272</v>
      </c>
      <c r="B274" t="s">
        <v>273</v>
      </c>
      <c r="C274" t="s">
        <v>4382</v>
      </c>
      <c r="D274" s="6">
        <v>3000</v>
      </c>
      <c r="E274" s="6">
        <v>5323.01</v>
      </c>
      <c r="F274" t="s">
        <v>8219</v>
      </c>
      <c r="G274" t="s">
        <v>8224</v>
      </c>
      <c r="H274" t="s">
        <v>8246</v>
      </c>
      <c r="I274" s="7">
        <v>1272480540</v>
      </c>
      <c r="J274" s="7">
        <v>1267220191</v>
      </c>
      <c r="K274" t="b">
        <v>1</v>
      </c>
      <c r="L274">
        <v>65</v>
      </c>
      <c r="M274" t="b">
        <v>1</v>
      </c>
      <c r="N274" s="7" t="s">
        <v>8313</v>
      </c>
      <c r="O274" s="7" t="s">
        <v>8318</v>
      </c>
      <c r="P274">
        <v>178</v>
      </c>
      <c r="Q274" s="6">
        <f>E274/Table1_2[[#This Row],[backers_count]]</f>
        <v>81.892461538461546</v>
      </c>
    </row>
    <row r="275" spans="1:17" x14ac:dyDescent="0.35">
      <c r="A275">
        <v>273</v>
      </c>
      <c r="B275" t="s">
        <v>274</v>
      </c>
      <c r="C275" t="s">
        <v>4383</v>
      </c>
      <c r="D275" s="6">
        <v>5000</v>
      </c>
      <c r="E275" s="6">
        <v>5388.79</v>
      </c>
      <c r="F275" t="s">
        <v>8219</v>
      </c>
      <c r="G275" t="s">
        <v>8224</v>
      </c>
      <c r="H275" t="s">
        <v>8246</v>
      </c>
      <c r="I275" s="7">
        <v>1309694266</v>
      </c>
      <c r="J275" s="7">
        <v>1307102266</v>
      </c>
      <c r="K275" t="b">
        <v>1</v>
      </c>
      <c r="L275">
        <v>118</v>
      </c>
      <c r="M275" t="b">
        <v>1</v>
      </c>
      <c r="N275" s="7" t="s">
        <v>8313</v>
      </c>
      <c r="O275" s="7" t="s">
        <v>8318</v>
      </c>
      <c r="P275">
        <v>108</v>
      </c>
      <c r="Q275" s="6">
        <f>E275/Table1_2[[#This Row],[backers_count]]</f>
        <v>45.667711864406776</v>
      </c>
    </row>
    <row r="276" spans="1:17" x14ac:dyDescent="0.35">
      <c r="A276">
        <v>274</v>
      </c>
      <c r="B276" t="s">
        <v>275</v>
      </c>
      <c r="C276" t="s">
        <v>4384</v>
      </c>
      <c r="D276" s="6">
        <v>4000</v>
      </c>
      <c r="E276" s="6">
        <v>6240</v>
      </c>
      <c r="F276" t="s">
        <v>8219</v>
      </c>
      <c r="G276" t="s">
        <v>8224</v>
      </c>
      <c r="H276" t="s">
        <v>8246</v>
      </c>
      <c r="I276" s="7">
        <v>1333609140</v>
      </c>
      <c r="J276" s="7">
        <v>1330638829</v>
      </c>
      <c r="K276" t="b">
        <v>1</v>
      </c>
      <c r="L276">
        <v>113</v>
      </c>
      <c r="M276" t="b">
        <v>1</v>
      </c>
      <c r="N276" s="7" t="s">
        <v>8313</v>
      </c>
      <c r="O276" s="7" t="s">
        <v>8318</v>
      </c>
      <c r="P276">
        <v>156</v>
      </c>
      <c r="Q276" s="6">
        <f>E276/Table1_2[[#This Row],[backers_count]]</f>
        <v>55.221238938053098</v>
      </c>
    </row>
    <row r="277" spans="1:17" x14ac:dyDescent="0.35">
      <c r="A277">
        <v>275</v>
      </c>
      <c r="B277" t="s">
        <v>276</v>
      </c>
      <c r="C277" t="s">
        <v>4385</v>
      </c>
      <c r="D277" s="6">
        <v>20000</v>
      </c>
      <c r="E277" s="6">
        <v>21679</v>
      </c>
      <c r="F277" t="s">
        <v>8219</v>
      </c>
      <c r="G277" t="s">
        <v>8224</v>
      </c>
      <c r="H277" t="s">
        <v>8246</v>
      </c>
      <c r="I277" s="7">
        <v>1352511966</v>
      </c>
      <c r="J277" s="7">
        <v>1349916366</v>
      </c>
      <c r="K277" t="b">
        <v>1</v>
      </c>
      <c r="L277">
        <v>332</v>
      </c>
      <c r="M277" t="b">
        <v>1</v>
      </c>
      <c r="N277" s="7" t="s">
        <v>8313</v>
      </c>
      <c r="O277" s="7" t="s">
        <v>8318</v>
      </c>
      <c r="P277">
        <v>109</v>
      </c>
      <c r="Q277" s="6">
        <f>E277/Table1_2[[#This Row],[backers_count]]</f>
        <v>65.298192771084331</v>
      </c>
    </row>
    <row r="278" spans="1:17" x14ac:dyDescent="0.35">
      <c r="A278">
        <v>276</v>
      </c>
      <c r="B278" t="s">
        <v>277</v>
      </c>
      <c r="C278" t="s">
        <v>4386</v>
      </c>
      <c r="D278" s="6">
        <v>4000</v>
      </c>
      <c r="E278" s="6">
        <v>5904</v>
      </c>
      <c r="F278" t="s">
        <v>8219</v>
      </c>
      <c r="G278" t="s">
        <v>8224</v>
      </c>
      <c r="H278" t="s">
        <v>8246</v>
      </c>
      <c r="I278" s="7">
        <v>1335574674</v>
      </c>
      <c r="J278" s="7">
        <v>1330394274</v>
      </c>
      <c r="K278" t="b">
        <v>1</v>
      </c>
      <c r="L278">
        <v>62</v>
      </c>
      <c r="M278" t="b">
        <v>1</v>
      </c>
      <c r="N278" s="7" t="s">
        <v>8313</v>
      </c>
      <c r="O278" s="7" t="s">
        <v>8318</v>
      </c>
      <c r="P278">
        <v>148</v>
      </c>
      <c r="Q278" s="6">
        <f>E278/Table1_2[[#This Row],[backers_count]]</f>
        <v>95.225806451612897</v>
      </c>
    </row>
    <row r="279" spans="1:17" x14ac:dyDescent="0.35">
      <c r="A279">
        <v>277</v>
      </c>
      <c r="B279" t="s">
        <v>278</v>
      </c>
      <c r="C279" t="s">
        <v>4387</v>
      </c>
      <c r="D279" s="6">
        <v>65000</v>
      </c>
      <c r="E279" s="6">
        <v>71748</v>
      </c>
      <c r="F279" t="s">
        <v>8219</v>
      </c>
      <c r="G279" t="s">
        <v>8224</v>
      </c>
      <c r="H279" t="s">
        <v>8246</v>
      </c>
      <c r="I279" s="7">
        <v>1432416219</v>
      </c>
      <c r="J279" s="7">
        <v>1429824219</v>
      </c>
      <c r="K279" t="b">
        <v>1</v>
      </c>
      <c r="L279">
        <v>951</v>
      </c>
      <c r="M279" t="b">
        <v>1</v>
      </c>
      <c r="N279" s="7" t="s">
        <v>8313</v>
      </c>
      <c r="O279" s="7" t="s">
        <v>8318</v>
      </c>
      <c r="P279">
        <v>111</v>
      </c>
      <c r="Q279" s="6">
        <f>E279/Table1_2[[#This Row],[backers_count]]</f>
        <v>75.444794952681391</v>
      </c>
    </row>
    <row r="280" spans="1:17" x14ac:dyDescent="0.35">
      <c r="A280">
        <v>278</v>
      </c>
      <c r="B280" t="s">
        <v>279</v>
      </c>
      <c r="C280" t="s">
        <v>4388</v>
      </c>
      <c r="D280" s="6">
        <v>27000</v>
      </c>
      <c r="E280" s="6">
        <v>40594</v>
      </c>
      <c r="F280" t="s">
        <v>8219</v>
      </c>
      <c r="G280" t="s">
        <v>8224</v>
      </c>
      <c r="H280" t="s">
        <v>8246</v>
      </c>
      <c r="I280" s="7">
        <v>1350003539</v>
      </c>
      <c r="J280" s="7">
        <v>1347411539</v>
      </c>
      <c r="K280" t="b">
        <v>1</v>
      </c>
      <c r="L280">
        <v>415</v>
      </c>
      <c r="M280" t="b">
        <v>1</v>
      </c>
      <c r="N280" s="7" t="s">
        <v>8313</v>
      </c>
      <c r="O280" s="7" t="s">
        <v>8318</v>
      </c>
      <c r="P280">
        <v>151</v>
      </c>
      <c r="Q280" s="6">
        <f>E280/Table1_2[[#This Row],[backers_count]]</f>
        <v>97.816867469879512</v>
      </c>
    </row>
    <row r="281" spans="1:17" x14ac:dyDescent="0.35">
      <c r="A281">
        <v>279</v>
      </c>
      <c r="B281" t="s">
        <v>280</v>
      </c>
      <c r="C281" t="s">
        <v>4389</v>
      </c>
      <c r="D281" s="6">
        <v>17000</v>
      </c>
      <c r="E281" s="6">
        <v>26744.11</v>
      </c>
      <c r="F281" t="s">
        <v>8219</v>
      </c>
      <c r="G281" t="s">
        <v>8224</v>
      </c>
      <c r="H281" t="s">
        <v>8246</v>
      </c>
      <c r="I281" s="7">
        <v>1488160860</v>
      </c>
      <c r="J281" s="7">
        <v>1485237096</v>
      </c>
      <c r="K281" t="b">
        <v>1</v>
      </c>
      <c r="L281">
        <v>305</v>
      </c>
      <c r="M281" t="b">
        <v>1</v>
      </c>
      <c r="N281" s="7" t="s">
        <v>8313</v>
      </c>
      <c r="O281" s="7" t="s">
        <v>8318</v>
      </c>
      <c r="P281">
        <v>158</v>
      </c>
      <c r="Q281" s="6">
        <f>E281/Table1_2[[#This Row],[backers_count]]</f>
        <v>87.685606557377056</v>
      </c>
    </row>
    <row r="282" spans="1:17" x14ac:dyDescent="0.35">
      <c r="A282">
        <v>280</v>
      </c>
      <c r="B282" t="s">
        <v>281</v>
      </c>
      <c r="C282" t="s">
        <v>4390</v>
      </c>
      <c r="D282" s="6">
        <v>75000</v>
      </c>
      <c r="E282" s="6">
        <v>117108</v>
      </c>
      <c r="F282" t="s">
        <v>8219</v>
      </c>
      <c r="G282" t="s">
        <v>8224</v>
      </c>
      <c r="H282" t="s">
        <v>8246</v>
      </c>
      <c r="I282" s="7">
        <v>1401459035</v>
      </c>
      <c r="J282" s="7">
        <v>1397571035</v>
      </c>
      <c r="K282" t="b">
        <v>1</v>
      </c>
      <c r="L282">
        <v>2139</v>
      </c>
      <c r="M282" t="b">
        <v>1</v>
      </c>
      <c r="N282" s="7" t="s">
        <v>8313</v>
      </c>
      <c r="O282" s="7" t="s">
        <v>8318</v>
      </c>
      <c r="P282">
        <v>157</v>
      </c>
      <c r="Q282" s="6">
        <f>E282/Table1_2[[#This Row],[backers_count]]</f>
        <v>54.748948106591868</v>
      </c>
    </row>
    <row r="283" spans="1:17" x14ac:dyDescent="0.35">
      <c r="A283">
        <v>281</v>
      </c>
      <c r="B283" t="s">
        <v>282</v>
      </c>
      <c r="C283" t="s">
        <v>4391</v>
      </c>
      <c r="D283" s="6">
        <v>5500</v>
      </c>
      <c r="E283" s="6">
        <v>6632.32</v>
      </c>
      <c r="F283" t="s">
        <v>8219</v>
      </c>
      <c r="G283" t="s">
        <v>8224</v>
      </c>
      <c r="H283" t="s">
        <v>8246</v>
      </c>
      <c r="I283" s="7">
        <v>1249932360</v>
      </c>
      <c r="J283" s="7">
        <v>1242532513</v>
      </c>
      <c r="K283" t="b">
        <v>1</v>
      </c>
      <c r="L283">
        <v>79</v>
      </c>
      <c r="M283" t="b">
        <v>1</v>
      </c>
      <c r="N283" s="7" t="s">
        <v>8313</v>
      </c>
      <c r="O283" s="7" t="s">
        <v>8318</v>
      </c>
      <c r="P283">
        <v>121</v>
      </c>
      <c r="Q283" s="6">
        <f>E283/Table1_2[[#This Row],[backers_count]]</f>
        <v>83.953417721518989</v>
      </c>
    </row>
    <row r="284" spans="1:17" x14ac:dyDescent="0.35">
      <c r="A284">
        <v>282</v>
      </c>
      <c r="B284" t="s">
        <v>283</v>
      </c>
      <c r="C284" t="s">
        <v>4392</v>
      </c>
      <c r="D284" s="6">
        <v>45000</v>
      </c>
      <c r="E284" s="6">
        <v>45535</v>
      </c>
      <c r="F284" t="s">
        <v>8219</v>
      </c>
      <c r="G284" t="s">
        <v>8224</v>
      </c>
      <c r="H284" t="s">
        <v>8246</v>
      </c>
      <c r="I284" s="7">
        <v>1266876000</v>
      </c>
      <c r="J284" s="7">
        <v>1263679492</v>
      </c>
      <c r="K284" t="b">
        <v>1</v>
      </c>
      <c r="L284">
        <v>179</v>
      </c>
      <c r="M284" t="b">
        <v>1</v>
      </c>
      <c r="N284" s="7" t="s">
        <v>8313</v>
      </c>
      <c r="O284" s="7" t="s">
        <v>8318</v>
      </c>
      <c r="P284">
        <v>102</v>
      </c>
      <c r="Q284" s="6">
        <f>E284/Table1_2[[#This Row],[backers_count]]</f>
        <v>254.38547486033519</v>
      </c>
    </row>
    <row r="285" spans="1:17" x14ac:dyDescent="0.35">
      <c r="A285">
        <v>283</v>
      </c>
      <c r="B285" t="s">
        <v>284</v>
      </c>
      <c r="C285" t="s">
        <v>4393</v>
      </c>
      <c r="D285" s="6">
        <v>18000</v>
      </c>
      <c r="E285" s="6">
        <v>20569.05</v>
      </c>
      <c r="F285" t="s">
        <v>8219</v>
      </c>
      <c r="G285" t="s">
        <v>8224</v>
      </c>
      <c r="H285" t="s">
        <v>8246</v>
      </c>
      <c r="I285" s="7">
        <v>1306904340</v>
      </c>
      <c r="J285" s="7">
        <v>1305219744</v>
      </c>
      <c r="K285" t="b">
        <v>1</v>
      </c>
      <c r="L285">
        <v>202</v>
      </c>
      <c r="M285" t="b">
        <v>1</v>
      </c>
      <c r="N285" s="7" t="s">
        <v>8313</v>
      </c>
      <c r="O285" s="7" t="s">
        <v>8318</v>
      </c>
      <c r="P285">
        <v>115</v>
      </c>
      <c r="Q285" s="6">
        <f>E285/Table1_2[[#This Row],[backers_count]]</f>
        <v>101.8269801980198</v>
      </c>
    </row>
    <row r="286" spans="1:17" x14ac:dyDescent="0.35">
      <c r="A286">
        <v>284</v>
      </c>
      <c r="B286" t="s">
        <v>285</v>
      </c>
      <c r="C286" t="s">
        <v>4394</v>
      </c>
      <c r="D286" s="6">
        <v>40000</v>
      </c>
      <c r="E286" s="6">
        <v>41850.46</v>
      </c>
      <c r="F286" t="s">
        <v>8219</v>
      </c>
      <c r="G286" t="s">
        <v>8224</v>
      </c>
      <c r="H286" t="s">
        <v>8246</v>
      </c>
      <c r="I286" s="7">
        <v>1327167780</v>
      </c>
      <c r="J286" s="7">
        <v>1325007780</v>
      </c>
      <c r="K286" t="b">
        <v>1</v>
      </c>
      <c r="L286">
        <v>760</v>
      </c>
      <c r="M286" t="b">
        <v>1</v>
      </c>
      <c r="N286" s="7" t="s">
        <v>8313</v>
      </c>
      <c r="O286" s="7" t="s">
        <v>8318</v>
      </c>
      <c r="P286">
        <v>105</v>
      </c>
      <c r="Q286" s="6">
        <f>E286/Table1_2[[#This Row],[backers_count]]</f>
        <v>55.066394736842106</v>
      </c>
    </row>
    <row r="287" spans="1:17" x14ac:dyDescent="0.35">
      <c r="A287">
        <v>285</v>
      </c>
      <c r="B287" t="s">
        <v>286</v>
      </c>
      <c r="C287" t="s">
        <v>4395</v>
      </c>
      <c r="D287" s="6">
        <v>14000</v>
      </c>
      <c r="E287" s="6">
        <v>32035.51</v>
      </c>
      <c r="F287" t="s">
        <v>8219</v>
      </c>
      <c r="G287" t="s">
        <v>8224</v>
      </c>
      <c r="H287" t="s">
        <v>8246</v>
      </c>
      <c r="I287" s="7">
        <v>1379614128</v>
      </c>
      <c r="J287" s="7">
        <v>1377022128</v>
      </c>
      <c r="K287" t="b">
        <v>1</v>
      </c>
      <c r="L287">
        <v>563</v>
      </c>
      <c r="M287" t="b">
        <v>1</v>
      </c>
      <c r="N287" s="7" t="s">
        <v>8313</v>
      </c>
      <c r="O287" s="7" t="s">
        <v>8318</v>
      </c>
      <c r="P287">
        <v>229</v>
      </c>
      <c r="Q287" s="6">
        <f>E287/Table1_2[[#This Row],[backers_count]]</f>
        <v>56.901438721136763</v>
      </c>
    </row>
    <row r="288" spans="1:17" x14ac:dyDescent="0.35">
      <c r="A288">
        <v>286</v>
      </c>
      <c r="B288" t="s">
        <v>287</v>
      </c>
      <c r="C288" t="s">
        <v>4396</v>
      </c>
      <c r="D288" s="6">
        <v>15000</v>
      </c>
      <c r="E288" s="6">
        <v>16373</v>
      </c>
      <c r="F288" t="s">
        <v>8219</v>
      </c>
      <c r="G288" t="s">
        <v>8224</v>
      </c>
      <c r="H288" t="s">
        <v>8246</v>
      </c>
      <c r="I288" s="7">
        <v>1364236524</v>
      </c>
      <c r="J288" s="7">
        <v>1360352124</v>
      </c>
      <c r="K288" t="b">
        <v>1</v>
      </c>
      <c r="L288">
        <v>135</v>
      </c>
      <c r="M288" t="b">
        <v>1</v>
      </c>
      <c r="N288" s="7" t="s">
        <v>8313</v>
      </c>
      <c r="O288" s="7" t="s">
        <v>8318</v>
      </c>
      <c r="P288">
        <v>110</v>
      </c>
      <c r="Q288" s="6">
        <f>E288/Table1_2[[#This Row],[backers_count]]</f>
        <v>121.28148148148148</v>
      </c>
    </row>
    <row r="289" spans="1:17" x14ac:dyDescent="0.35">
      <c r="A289">
        <v>287</v>
      </c>
      <c r="B289" t="s">
        <v>288</v>
      </c>
      <c r="C289" t="s">
        <v>4397</v>
      </c>
      <c r="D289" s="6">
        <v>15000</v>
      </c>
      <c r="E289" s="6">
        <v>26445</v>
      </c>
      <c r="F289" t="s">
        <v>8219</v>
      </c>
      <c r="G289" t="s">
        <v>8224</v>
      </c>
      <c r="H289" t="s">
        <v>8246</v>
      </c>
      <c r="I289" s="7">
        <v>1351828800</v>
      </c>
      <c r="J289" s="7">
        <v>1349160018</v>
      </c>
      <c r="K289" t="b">
        <v>1</v>
      </c>
      <c r="L289">
        <v>290</v>
      </c>
      <c r="M289" t="b">
        <v>1</v>
      </c>
      <c r="N289" s="7" t="s">
        <v>8313</v>
      </c>
      <c r="O289" s="7" t="s">
        <v>8318</v>
      </c>
      <c r="P289">
        <v>177</v>
      </c>
      <c r="Q289" s="6">
        <f>E289/Table1_2[[#This Row],[backers_count]]</f>
        <v>91.189655172413794</v>
      </c>
    </row>
    <row r="290" spans="1:17" x14ac:dyDescent="0.35">
      <c r="A290">
        <v>288</v>
      </c>
      <c r="B290" t="s">
        <v>289</v>
      </c>
      <c r="C290" t="s">
        <v>4398</v>
      </c>
      <c r="D290" s="6">
        <v>50000</v>
      </c>
      <c r="E290" s="6">
        <v>51605.31</v>
      </c>
      <c r="F290" t="s">
        <v>8219</v>
      </c>
      <c r="G290" t="s">
        <v>8224</v>
      </c>
      <c r="H290" t="s">
        <v>8246</v>
      </c>
      <c r="I290" s="7">
        <v>1340683393</v>
      </c>
      <c r="J290" s="7">
        <v>1337659393</v>
      </c>
      <c r="K290" t="b">
        <v>1</v>
      </c>
      <c r="L290">
        <v>447</v>
      </c>
      <c r="M290" t="b">
        <v>1</v>
      </c>
      <c r="N290" s="7" t="s">
        <v>8313</v>
      </c>
      <c r="O290" s="7" t="s">
        <v>8318</v>
      </c>
      <c r="P290">
        <v>104</v>
      </c>
      <c r="Q290" s="6">
        <f>E290/Table1_2[[#This Row],[backers_count]]</f>
        <v>115.44812080536913</v>
      </c>
    </row>
    <row r="291" spans="1:17" x14ac:dyDescent="0.35">
      <c r="A291">
        <v>289</v>
      </c>
      <c r="B291" t="s">
        <v>290</v>
      </c>
      <c r="C291" t="s">
        <v>4399</v>
      </c>
      <c r="D291" s="6">
        <v>15000</v>
      </c>
      <c r="E291" s="6">
        <v>15723</v>
      </c>
      <c r="F291" t="s">
        <v>8219</v>
      </c>
      <c r="G291" t="s">
        <v>8225</v>
      </c>
      <c r="H291" t="s">
        <v>8247</v>
      </c>
      <c r="I291" s="7">
        <v>1383389834</v>
      </c>
      <c r="J291" s="7">
        <v>1380797834</v>
      </c>
      <c r="K291" t="b">
        <v>1</v>
      </c>
      <c r="L291">
        <v>232</v>
      </c>
      <c r="M291" t="b">
        <v>1</v>
      </c>
      <c r="N291" s="7" t="s">
        <v>8313</v>
      </c>
      <c r="O291" s="7" t="s">
        <v>8318</v>
      </c>
      <c r="P291">
        <v>105</v>
      </c>
      <c r="Q291" s="6">
        <f>E291/Table1_2[[#This Row],[backers_count]]</f>
        <v>67.771551724137936</v>
      </c>
    </row>
    <row r="292" spans="1:17" x14ac:dyDescent="0.35">
      <c r="A292">
        <v>290</v>
      </c>
      <c r="B292" t="s">
        <v>291</v>
      </c>
      <c r="C292" t="s">
        <v>4400</v>
      </c>
      <c r="D292" s="6">
        <v>4500</v>
      </c>
      <c r="E292" s="6">
        <v>4800.8</v>
      </c>
      <c r="F292" t="s">
        <v>8219</v>
      </c>
      <c r="G292" t="s">
        <v>8224</v>
      </c>
      <c r="H292" t="s">
        <v>8246</v>
      </c>
      <c r="I292" s="7">
        <v>1296633540</v>
      </c>
      <c r="J292" s="7">
        <v>1292316697</v>
      </c>
      <c r="K292" t="b">
        <v>1</v>
      </c>
      <c r="L292">
        <v>168</v>
      </c>
      <c r="M292" t="b">
        <v>1</v>
      </c>
      <c r="N292" s="7" t="s">
        <v>8313</v>
      </c>
      <c r="O292" s="7" t="s">
        <v>8318</v>
      </c>
      <c r="P292">
        <v>107</v>
      </c>
      <c r="Q292" s="6">
        <f>E292/Table1_2[[#This Row],[backers_count]]</f>
        <v>28.576190476190476</v>
      </c>
    </row>
    <row r="293" spans="1:17" x14ac:dyDescent="0.35">
      <c r="A293">
        <v>291</v>
      </c>
      <c r="B293" t="s">
        <v>292</v>
      </c>
      <c r="C293" t="s">
        <v>4401</v>
      </c>
      <c r="D293" s="6">
        <v>5000</v>
      </c>
      <c r="E293" s="6">
        <v>6001</v>
      </c>
      <c r="F293" t="s">
        <v>8219</v>
      </c>
      <c r="G293" t="s">
        <v>8224</v>
      </c>
      <c r="H293" t="s">
        <v>8246</v>
      </c>
      <c r="I293" s="7">
        <v>1367366460</v>
      </c>
      <c r="J293" s="7">
        <v>1365791246</v>
      </c>
      <c r="K293" t="b">
        <v>1</v>
      </c>
      <c r="L293">
        <v>128</v>
      </c>
      <c r="M293" t="b">
        <v>1</v>
      </c>
      <c r="N293" s="7" t="s">
        <v>8313</v>
      </c>
      <c r="O293" s="7" t="s">
        <v>8318</v>
      </c>
      <c r="P293">
        <v>121</v>
      </c>
      <c r="Q293" s="6">
        <f>E293/Table1_2[[#This Row],[backers_count]]</f>
        <v>46.8828125</v>
      </c>
    </row>
    <row r="294" spans="1:17" x14ac:dyDescent="0.35">
      <c r="A294">
        <v>292</v>
      </c>
      <c r="B294" t="s">
        <v>293</v>
      </c>
      <c r="C294" t="s">
        <v>4402</v>
      </c>
      <c r="D294" s="6">
        <v>75000</v>
      </c>
      <c r="E294" s="6">
        <v>76130.2</v>
      </c>
      <c r="F294" t="s">
        <v>8219</v>
      </c>
      <c r="G294" t="s">
        <v>8224</v>
      </c>
      <c r="H294" t="s">
        <v>8246</v>
      </c>
      <c r="I294" s="7">
        <v>1319860740</v>
      </c>
      <c r="J294" s="7">
        <v>1317064599</v>
      </c>
      <c r="K294" t="b">
        <v>1</v>
      </c>
      <c r="L294">
        <v>493</v>
      </c>
      <c r="M294" t="b">
        <v>1</v>
      </c>
      <c r="N294" s="7" t="s">
        <v>8313</v>
      </c>
      <c r="O294" s="7" t="s">
        <v>8318</v>
      </c>
      <c r="P294">
        <v>102</v>
      </c>
      <c r="Q294" s="6">
        <f>E294/Table1_2[[#This Row],[backers_count]]</f>
        <v>154.42231237322514</v>
      </c>
    </row>
    <row r="295" spans="1:17" x14ac:dyDescent="0.35">
      <c r="A295">
        <v>293</v>
      </c>
      <c r="B295" t="s">
        <v>294</v>
      </c>
      <c r="C295" t="s">
        <v>4403</v>
      </c>
      <c r="D295" s="6">
        <v>26000</v>
      </c>
      <c r="E295" s="6">
        <v>26360</v>
      </c>
      <c r="F295" t="s">
        <v>8219</v>
      </c>
      <c r="G295" t="s">
        <v>8224</v>
      </c>
      <c r="H295" t="s">
        <v>8246</v>
      </c>
      <c r="I295" s="7">
        <v>1398009714</v>
      </c>
      <c r="J295" s="7">
        <v>1395417714</v>
      </c>
      <c r="K295" t="b">
        <v>1</v>
      </c>
      <c r="L295">
        <v>131</v>
      </c>
      <c r="M295" t="b">
        <v>1</v>
      </c>
      <c r="N295" s="7" t="s">
        <v>8313</v>
      </c>
      <c r="O295" s="7" t="s">
        <v>8318</v>
      </c>
      <c r="P295">
        <v>102</v>
      </c>
      <c r="Q295" s="6">
        <f>E295/Table1_2[[#This Row],[backers_count]]</f>
        <v>201.22137404580153</v>
      </c>
    </row>
    <row r="296" spans="1:17" x14ac:dyDescent="0.35">
      <c r="A296">
        <v>294</v>
      </c>
      <c r="B296" t="s">
        <v>295</v>
      </c>
      <c r="C296" t="s">
        <v>4404</v>
      </c>
      <c r="D296" s="6">
        <v>5000</v>
      </c>
      <c r="E296" s="6">
        <v>5000</v>
      </c>
      <c r="F296" t="s">
        <v>8219</v>
      </c>
      <c r="G296" t="s">
        <v>8224</v>
      </c>
      <c r="H296" t="s">
        <v>8246</v>
      </c>
      <c r="I296" s="7">
        <v>1279555200</v>
      </c>
      <c r="J296" s="7">
        <v>1276480894</v>
      </c>
      <c r="K296" t="b">
        <v>1</v>
      </c>
      <c r="L296">
        <v>50</v>
      </c>
      <c r="M296" t="b">
        <v>1</v>
      </c>
      <c r="N296" s="7" t="s">
        <v>8313</v>
      </c>
      <c r="O296" s="7" t="s">
        <v>8318</v>
      </c>
      <c r="P296">
        <v>100</v>
      </c>
      <c r="Q296" s="6">
        <f>E296/Table1_2[[#This Row],[backers_count]]</f>
        <v>100</v>
      </c>
    </row>
    <row r="297" spans="1:17" x14ac:dyDescent="0.35">
      <c r="A297">
        <v>295</v>
      </c>
      <c r="B297" t="s">
        <v>296</v>
      </c>
      <c r="C297" t="s">
        <v>4405</v>
      </c>
      <c r="D297" s="6">
        <v>50000</v>
      </c>
      <c r="E297" s="6">
        <v>66554.559999999998</v>
      </c>
      <c r="F297" t="s">
        <v>8219</v>
      </c>
      <c r="G297" t="s">
        <v>8224</v>
      </c>
      <c r="H297" t="s">
        <v>8246</v>
      </c>
      <c r="I297" s="7">
        <v>1383264000</v>
      </c>
      <c r="J297" s="7">
        <v>1378080409</v>
      </c>
      <c r="K297" t="b">
        <v>1</v>
      </c>
      <c r="L297">
        <v>665</v>
      </c>
      <c r="M297" t="b">
        <v>1</v>
      </c>
      <c r="N297" s="7" t="s">
        <v>8313</v>
      </c>
      <c r="O297" s="7" t="s">
        <v>8318</v>
      </c>
      <c r="P297">
        <v>134</v>
      </c>
      <c r="Q297" s="6">
        <f>E297/Table1_2[[#This Row],[backers_count]]</f>
        <v>100.08204511278196</v>
      </c>
    </row>
    <row r="298" spans="1:17" x14ac:dyDescent="0.35">
      <c r="A298">
        <v>296</v>
      </c>
      <c r="B298" t="s">
        <v>297</v>
      </c>
      <c r="C298" t="s">
        <v>4406</v>
      </c>
      <c r="D298" s="6">
        <v>25000</v>
      </c>
      <c r="E298" s="6">
        <v>29681.55</v>
      </c>
      <c r="F298" t="s">
        <v>8219</v>
      </c>
      <c r="G298" t="s">
        <v>8224</v>
      </c>
      <c r="H298" t="s">
        <v>8246</v>
      </c>
      <c r="I298" s="7">
        <v>1347017083</v>
      </c>
      <c r="J298" s="7">
        <v>1344857083</v>
      </c>
      <c r="K298" t="b">
        <v>1</v>
      </c>
      <c r="L298">
        <v>129</v>
      </c>
      <c r="M298" t="b">
        <v>1</v>
      </c>
      <c r="N298" s="7" t="s">
        <v>8313</v>
      </c>
      <c r="O298" s="7" t="s">
        <v>8318</v>
      </c>
      <c r="P298">
        <v>119</v>
      </c>
      <c r="Q298" s="6">
        <f>E298/Table1_2[[#This Row],[backers_count]]</f>
        <v>230.08953488372092</v>
      </c>
    </row>
    <row r="299" spans="1:17" x14ac:dyDescent="0.35">
      <c r="A299">
        <v>297</v>
      </c>
      <c r="B299" t="s">
        <v>298</v>
      </c>
      <c r="C299" t="s">
        <v>4407</v>
      </c>
      <c r="D299" s="6">
        <v>20000</v>
      </c>
      <c r="E299" s="6">
        <v>20128</v>
      </c>
      <c r="F299" t="s">
        <v>8219</v>
      </c>
      <c r="G299" t="s">
        <v>8224</v>
      </c>
      <c r="H299" t="s">
        <v>8246</v>
      </c>
      <c r="I299" s="7">
        <v>1430452740</v>
      </c>
      <c r="J299" s="7">
        <v>1427390901</v>
      </c>
      <c r="K299" t="b">
        <v>1</v>
      </c>
      <c r="L299">
        <v>142</v>
      </c>
      <c r="M299" t="b">
        <v>1</v>
      </c>
      <c r="N299" s="7" t="s">
        <v>8313</v>
      </c>
      <c r="O299" s="7" t="s">
        <v>8318</v>
      </c>
      <c r="P299">
        <v>101</v>
      </c>
      <c r="Q299" s="6">
        <f>E299/Table1_2[[#This Row],[backers_count]]</f>
        <v>141.74647887323943</v>
      </c>
    </row>
    <row r="300" spans="1:17" x14ac:dyDescent="0.35">
      <c r="A300">
        <v>298</v>
      </c>
      <c r="B300" t="s">
        <v>299</v>
      </c>
      <c r="C300" t="s">
        <v>4408</v>
      </c>
      <c r="D300" s="6">
        <v>126000</v>
      </c>
      <c r="E300" s="6">
        <v>137254.84</v>
      </c>
      <c r="F300" t="s">
        <v>8219</v>
      </c>
      <c r="G300" t="s">
        <v>8224</v>
      </c>
      <c r="H300" t="s">
        <v>8246</v>
      </c>
      <c r="I300" s="7">
        <v>1399669200</v>
      </c>
      <c r="J300" s="7">
        <v>1394536048</v>
      </c>
      <c r="K300" t="b">
        <v>1</v>
      </c>
      <c r="L300">
        <v>2436</v>
      </c>
      <c r="M300" t="b">
        <v>1</v>
      </c>
      <c r="N300" s="7" t="s">
        <v>8313</v>
      </c>
      <c r="O300" s="7" t="s">
        <v>8318</v>
      </c>
      <c r="P300">
        <v>109</v>
      </c>
      <c r="Q300" s="6">
        <f>E300/Table1_2[[#This Row],[backers_count]]</f>
        <v>56.344351395730705</v>
      </c>
    </row>
    <row r="301" spans="1:17" x14ac:dyDescent="0.35">
      <c r="A301">
        <v>299</v>
      </c>
      <c r="B301" t="s">
        <v>300</v>
      </c>
      <c r="C301" t="s">
        <v>4409</v>
      </c>
      <c r="D301" s="6">
        <v>10000</v>
      </c>
      <c r="E301" s="6">
        <v>17895.25</v>
      </c>
      <c r="F301" t="s">
        <v>8219</v>
      </c>
      <c r="G301" t="s">
        <v>8224</v>
      </c>
      <c r="H301" t="s">
        <v>8246</v>
      </c>
      <c r="I301" s="7">
        <v>1289975060</v>
      </c>
      <c r="J301" s="7">
        <v>1287379460</v>
      </c>
      <c r="K301" t="b">
        <v>1</v>
      </c>
      <c r="L301">
        <v>244</v>
      </c>
      <c r="M301" t="b">
        <v>1</v>
      </c>
      <c r="N301" s="7" t="s">
        <v>8313</v>
      </c>
      <c r="O301" s="7" t="s">
        <v>8318</v>
      </c>
      <c r="P301">
        <v>179</v>
      </c>
      <c r="Q301" s="6">
        <f>E301/Table1_2[[#This Row],[backers_count]]</f>
        <v>73.341188524590166</v>
      </c>
    </row>
    <row r="302" spans="1:17" x14ac:dyDescent="0.35">
      <c r="A302">
        <v>300</v>
      </c>
      <c r="B302" t="s">
        <v>301</v>
      </c>
      <c r="C302" t="s">
        <v>4410</v>
      </c>
      <c r="D302" s="6">
        <v>25000</v>
      </c>
      <c r="E302" s="6">
        <v>25430.66</v>
      </c>
      <c r="F302" t="s">
        <v>8219</v>
      </c>
      <c r="G302" t="s">
        <v>8224</v>
      </c>
      <c r="H302" t="s">
        <v>8246</v>
      </c>
      <c r="I302" s="7">
        <v>1303686138</v>
      </c>
      <c r="J302" s="7">
        <v>1301007738</v>
      </c>
      <c r="K302" t="b">
        <v>1</v>
      </c>
      <c r="L302">
        <v>298</v>
      </c>
      <c r="M302" t="b">
        <v>1</v>
      </c>
      <c r="N302" s="7" t="s">
        <v>8313</v>
      </c>
      <c r="O302" s="7" t="s">
        <v>8318</v>
      </c>
      <c r="P302">
        <v>102</v>
      </c>
      <c r="Q302" s="6">
        <f>E302/Table1_2[[#This Row],[backers_count]]</f>
        <v>85.337785234899329</v>
      </c>
    </row>
    <row r="303" spans="1:17" x14ac:dyDescent="0.35">
      <c r="A303">
        <v>301</v>
      </c>
      <c r="B303" t="s">
        <v>302</v>
      </c>
      <c r="C303" t="s">
        <v>4411</v>
      </c>
      <c r="D303" s="6">
        <v>13000</v>
      </c>
      <c r="E303" s="6">
        <v>15435.55</v>
      </c>
      <c r="F303" t="s">
        <v>8219</v>
      </c>
      <c r="G303" t="s">
        <v>8224</v>
      </c>
      <c r="H303" t="s">
        <v>8246</v>
      </c>
      <c r="I303" s="7">
        <v>1363711335</v>
      </c>
      <c r="J303" s="7">
        <v>1360258935</v>
      </c>
      <c r="K303" t="b">
        <v>1</v>
      </c>
      <c r="L303">
        <v>251</v>
      </c>
      <c r="M303" t="b">
        <v>1</v>
      </c>
      <c r="N303" s="7" t="s">
        <v>8313</v>
      </c>
      <c r="O303" s="7" t="s">
        <v>8318</v>
      </c>
      <c r="P303">
        <v>119</v>
      </c>
      <c r="Q303" s="6">
        <f>E303/Table1_2[[#This Row],[backers_count]]</f>
        <v>61.496215139442228</v>
      </c>
    </row>
    <row r="304" spans="1:17" x14ac:dyDescent="0.35">
      <c r="A304">
        <v>302</v>
      </c>
      <c r="B304" t="s">
        <v>303</v>
      </c>
      <c r="C304" t="s">
        <v>4412</v>
      </c>
      <c r="D304" s="6">
        <v>10000</v>
      </c>
      <c r="E304" s="6">
        <v>10046</v>
      </c>
      <c r="F304" t="s">
        <v>8219</v>
      </c>
      <c r="G304" t="s">
        <v>8224</v>
      </c>
      <c r="H304" t="s">
        <v>8246</v>
      </c>
      <c r="I304" s="7">
        <v>1330115638</v>
      </c>
      <c r="J304" s="7">
        <v>1327523638</v>
      </c>
      <c r="K304" t="b">
        <v>1</v>
      </c>
      <c r="L304">
        <v>108</v>
      </c>
      <c r="M304" t="b">
        <v>1</v>
      </c>
      <c r="N304" s="7" t="s">
        <v>8313</v>
      </c>
      <c r="O304" s="7" t="s">
        <v>8318</v>
      </c>
      <c r="P304">
        <v>101</v>
      </c>
      <c r="Q304" s="6">
        <f>E304/Table1_2[[#This Row],[backers_count]]</f>
        <v>93.018518518518519</v>
      </c>
    </row>
    <row r="305" spans="1:17" x14ac:dyDescent="0.35">
      <c r="A305">
        <v>303</v>
      </c>
      <c r="B305" t="s">
        <v>304</v>
      </c>
      <c r="C305" t="s">
        <v>4413</v>
      </c>
      <c r="D305" s="6">
        <v>3000</v>
      </c>
      <c r="E305" s="6">
        <v>4124</v>
      </c>
      <c r="F305" t="s">
        <v>8219</v>
      </c>
      <c r="G305" t="s">
        <v>8224</v>
      </c>
      <c r="H305" t="s">
        <v>8246</v>
      </c>
      <c r="I305" s="7">
        <v>1338601346</v>
      </c>
      <c r="J305" s="7">
        <v>1336009346</v>
      </c>
      <c r="K305" t="b">
        <v>1</v>
      </c>
      <c r="L305">
        <v>82</v>
      </c>
      <c r="M305" t="b">
        <v>1</v>
      </c>
      <c r="N305" s="7" t="s">
        <v>8313</v>
      </c>
      <c r="O305" s="7" t="s">
        <v>8318</v>
      </c>
      <c r="P305">
        <v>138</v>
      </c>
      <c r="Q305" s="6">
        <f>E305/Table1_2[[#This Row],[backers_count]]</f>
        <v>50.292682926829265</v>
      </c>
    </row>
    <row r="306" spans="1:17" x14ac:dyDescent="0.35">
      <c r="A306">
        <v>304</v>
      </c>
      <c r="B306" t="s">
        <v>305</v>
      </c>
      <c r="C306" t="s">
        <v>4414</v>
      </c>
      <c r="D306" s="6">
        <v>3400</v>
      </c>
      <c r="E306" s="6">
        <v>7876</v>
      </c>
      <c r="F306" t="s">
        <v>8219</v>
      </c>
      <c r="G306" t="s">
        <v>8224</v>
      </c>
      <c r="H306" t="s">
        <v>8246</v>
      </c>
      <c r="I306" s="7">
        <v>1346464800</v>
      </c>
      <c r="J306" s="7">
        <v>1343096197</v>
      </c>
      <c r="K306" t="b">
        <v>1</v>
      </c>
      <c r="L306">
        <v>74</v>
      </c>
      <c r="M306" t="b">
        <v>1</v>
      </c>
      <c r="N306" s="7" t="s">
        <v>8313</v>
      </c>
      <c r="O306" s="7" t="s">
        <v>8318</v>
      </c>
      <c r="P306">
        <v>232</v>
      </c>
      <c r="Q306" s="6">
        <f>E306/Table1_2[[#This Row],[backers_count]]</f>
        <v>106.43243243243244</v>
      </c>
    </row>
    <row r="307" spans="1:17" x14ac:dyDescent="0.35">
      <c r="A307">
        <v>305</v>
      </c>
      <c r="B307" t="s">
        <v>306</v>
      </c>
      <c r="C307" t="s">
        <v>4415</v>
      </c>
      <c r="D307" s="6">
        <v>7500</v>
      </c>
      <c r="E307" s="6">
        <v>9775</v>
      </c>
      <c r="F307" t="s">
        <v>8219</v>
      </c>
      <c r="G307" t="s">
        <v>8224</v>
      </c>
      <c r="H307" t="s">
        <v>8246</v>
      </c>
      <c r="I307" s="7">
        <v>1331392049</v>
      </c>
      <c r="J307" s="7">
        <v>1328800049</v>
      </c>
      <c r="K307" t="b">
        <v>1</v>
      </c>
      <c r="L307">
        <v>189</v>
      </c>
      <c r="M307" t="b">
        <v>1</v>
      </c>
      <c r="N307" s="7" t="s">
        <v>8313</v>
      </c>
      <c r="O307" s="7" t="s">
        <v>8318</v>
      </c>
      <c r="P307">
        <v>131</v>
      </c>
      <c r="Q307" s="6">
        <f>E307/Table1_2[[#This Row],[backers_count]]</f>
        <v>51.719576719576722</v>
      </c>
    </row>
    <row r="308" spans="1:17" x14ac:dyDescent="0.35">
      <c r="A308">
        <v>306</v>
      </c>
      <c r="B308" t="s">
        <v>307</v>
      </c>
      <c r="C308" t="s">
        <v>4416</v>
      </c>
      <c r="D308" s="6">
        <v>1000</v>
      </c>
      <c r="E308" s="6">
        <v>2929</v>
      </c>
      <c r="F308" t="s">
        <v>8219</v>
      </c>
      <c r="G308" t="s">
        <v>8224</v>
      </c>
      <c r="H308" t="s">
        <v>8246</v>
      </c>
      <c r="I308" s="7">
        <v>1363806333</v>
      </c>
      <c r="J308" s="7">
        <v>1362081933</v>
      </c>
      <c r="K308" t="b">
        <v>1</v>
      </c>
      <c r="L308">
        <v>80</v>
      </c>
      <c r="M308" t="b">
        <v>1</v>
      </c>
      <c r="N308" s="7" t="s">
        <v>8313</v>
      </c>
      <c r="O308" s="7" t="s">
        <v>8318</v>
      </c>
      <c r="P308">
        <v>293</v>
      </c>
      <c r="Q308" s="6">
        <f>E308/Table1_2[[#This Row],[backers_count]]</f>
        <v>36.612499999999997</v>
      </c>
    </row>
    <row r="309" spans="1:17" x14ac:dyDescent="0.35">
      <c r="A309">
        <v>307</v>
      </c>
      <c r="B309" t="s">
        <v>308</v>
      </c>
      <c r="C309" t="s">
        <v>4417</v>
      </c>
      <c r="D309" s="6">
        <v>22000</v>
      </c>
      <c r="E309" s="6">
        <v>24490</v>
      </c>
      <c r="F309" t="s">
        <v>8219</v>
      </c>
      <c r="G309" t="s">
        <v>8224</v>
      </c>
      <c r="H309" t="s">
        <v>8246</v>
      </c>
      <c r="I309" s="7">
        <v>1360276801</v>
      </c>
      <c r="J309" s="7">
        <v>1357684801</v>
      </c>
      <c r="K309" t="b">
        <v>1</v>
      </c>
      <c r="L309">
        <v>576</v>
      </c>
      <c r="M309" t="b">
        <v>1</v>
      </c>
      <c r="N309" s="7" t="s">
        <v>8313</v>
      </c>
      <c r="O309" s="7" t="s">
        <v>8318</v>
      </c>
      <c r="P309">
        <v>112</v>
      </c>
      <c r="Q309" s="6">
        <f>E309/Table1_2[[#This Row],[backers_count]]</f>
        <v>42.517361111111114</v>
      </c>
    </row>
    <row r="310" spans="1:17" x14ac:dyDescent="0.35">
      <c r="A310">
        <v>308</v>
      </c>
      <c r="B310" t="s">
        <v>309</v>
      </c>
      <c r="C310" t="s">
        <v>4418</v>
      </c>
      <c r="D310" s="6">
        <v>12000</v>
      </c>
      <c r="E310" s="6">
        <v>12668</v>
      </c>
      <c r="F310" t="s">
        <v>8219</v>
      </c>
      <c r="G310" t="s">
        <v>8224</v>
      </c>
      <c r="H310" t="s">
        <v>8246</v>
      </c>
      <c r="I310" s="7">
        <v>1299775210</v>
      </c>
      <c r="J310" s="7">
        <v>1295887210</v>
      </c>
      <c r="K310" t="b">
        <v>1</v>
      </c>
      <c r="L310">
        <v>202</v>
      </c>
      <c r="M310" t="b">
        <v>1</v>
      </c>
      <c r="N310" s="7" t="s">
        <v>8313</v>
      </c>
      <c r="O310" s="7" t="s">
        <v>8318</v>
      </c>
      <c r="P310">
        <v>106</v>
      </c>
      <c r="Q310" s="6">
        <f>E310/Table1_2[[#This Row],[backers_count]]</f>
        <v>62.712871287128714</v>
      </c>
    </row>
    <row r="311" spans="1:17" x14ac:dyDescent="0.35">
      <c r="A311">
        <v>309</v>
      </c>
      <c r="B311" t="s">
        <v>310</v>
      </c>
      <c r="C311" t="s">
        <v>4419</v>
      </c>
      <c r="D311" s="6">
        <v>18000</v>
      </c>
      <c r="E311" s="6">
        <v>21410</v>
      </c>
      <c r="F311" t="s">
        <v>8219</v>
      </c>
      <c r="G311" t="s">
        <v>8224</v>
      </c>
      <c r="H311" t="s">
        <v>8246</v>
      </c>
      <c r="I311" s="7">
        <v>1346695334</v>
      </c>
      <c r="J311" s="7">
        <v>1344880934</v>
      </c>
      <c r="K311" t="b">
        <v>1</v>
      </c>
      <c r="L311">
        <v>238</v>
      </c>
      <c r="M311" t="b">
        <v>1</v>
      </c>
      <c r="N311" s="7" t="s">
        <v>8313</v>
      </c>
      <c r="O311" s="7" t="s">
        <v>8318</v>
      </c>
      <c r="P311">
        <v>119</v>
      </c>
      <c r="Q311" s="6">
        <f>E311/Table1_2[[#This Row],[backers_count]]</f>
        <v>89.957983193277315</v>
      </c>
    </row>
    <row r="312" spans="1:17" x14ac:dyDescent="0.35">
      <c r="A312">
        <v>310</v>
      </c>
      <c r="B312" t="s">
        <v>311</v>
      </c>
      <c r="C312" t="s">
        <v>4420</v>
      </c>
      <c r="D312" s="6">
        <v>1000</v>
      </c>
      <c r="E312" s="6">
        <v>1041.29</v>
      </c>
      <c r="F312" t="s">
        <v>8219</v>
      </c>
      <c r="G312" t="s">
        <v>8224</v>
      </c>
      <c r="H312" t="s">
        <v>8246</v>
      </c>
      <c r="I312" s="7">
        <v>1319076000</v>
      </c>
      <c r="J312" s="7">
        <v>1317788623</v>
      </c>
      <c r="K312" t="b">
        <v>1</v>
      </c>
      <c r="L312">
        <v>36</v>
      </c>
      <c r="M312" t="b">
        <v>1</v>
      </c>
      <c r="N312" s="7" t="s">
        <v>8313</v>
      </c>
      <c r="O312" s="7" t="s">
        <v>8318</v>
      </c>
      <c r="P312">
        <v>105</v>
      </c>
      <c r="Q312" s="6">
        <f>E312/Table1_2[[#This Row],[backers_count]]</f>
        <v>28.924722222222222</v>
      </c>
    </row>
    <row r="313" spans="1:17" x14ac:dyDescent="0.35">
      <c r="A313">
        <v>311</v>
      </c>
      <c r="B313" t="s">
        <v>312</v>
      </c>
      <c r="C313" t="s">
        <v>4421</v>
      </c>
      <c r="D313" s="6">
        <v>20000</v>
      </c>
      <c r="E313" s="6">
        <v>20820.330000000002</v>
      </c>
      <c r="F313" t="s">
        <v>8219</v>
      </c>
      <c r="G313" t="s">
        <v>8224</v>
      </c>
      <c r="H313" t="s">
        <v>8246</v>
      </c>
      <c r="I313" s="7">
        <v>1325404740</v>
      </c>
      <c r="J313" s="7">
        <v>1321852592</v>
      </c>
      <c r="K313" t="b">
        <v>1</v>
      </c>
      <c r="L313">
        <v>150</v>
      </c>
      <c r="M313" t="b">
        <v>1</v>
      </c>
      <c r="N313" s="7" t="s">
        <v>8313</v>
      </c>
      <c r="O313" s="7" t="s">
        <v>8318</v>
      </c>
      <c r="P313">
        <v>105</v>
      </c>
      <c r="Q313" s="6">
        <f>E313/Table1_2[[#This Row],[backers_count]]</f>
        <v>138.8022</v>
      </c>
    </row>
    <row r="314" spans="1:17" x14ac:dyDescent="0.35">
      <c r="A314">
        <v>312</v>
      </c>
      <c r="B314" t="s">
        <v>313</v>
      </c>
      <c r="C314" t="s">
        <v>4422</v>
      </c>
      <c r="D314" s="6">
        <v>8000</v>
      </c>
      <c r="E314" s="6">
        <v>8950</v>
      </c>
      <c r="F314" t="s">
        <v>8219</v>
      </c>
      <c r="G314" t="s">
        <v>8224</v>
      </c>
      <c r="H314" t="s">
        <v>8246</v>
      </c>
      <c r="I314" s="7">
        <v>1365973432</v>
      </c>
      <c r="J314" s="7">
        <v>1363381432</v>
      </c>
      <c r="K314" t="b">
        <v>1</v>
      </c>
      <c r="L314">
        <v>146</v>
      </c>
      <c r="M314" t="b">
        <v>1</v>
      </c>
      <c r="N314" s="7" t="s">
        <v>8313</v>
      </c>
      <c r="O314" s="7" t="s">
        <v>8318</v>
      </c>
      <c r="P314">
        <v>112</v>
      </c>
      <c r="Q314" s="6">
        <f>E314/Table1_2[[#This Row],[backers_count]]</f>
        <v>61.301369863013697</v>
      </c>
    </row>
    <row r="315" spans="1:17" x14ac:dyDescent="0.35">
      <c r="A315">
        <v>313</v>
      </c>
      <c r="B315" t="s">
        <v>314</v>
      </c>
      <c r="C315" t="s">
        <v>4423</v>
      </c>
      <c r="D315" s="6">
        <v>17000</v>
      </c>
      <c r="E315" s="6">
        <v>17805</v>
      </c>
      <c r="F315" t="s">
        <v>8219</v>
      </c>
      <c r="G315" t="s">
        <v>8224</v>
      </c>
      <c r="H315" t="s">
        <v>8246</v>
      </c>
      <c r="I315" s="7">
        <v>1281542340</v>
      </c>
      <c r="J315" s="7">
        <v>1277702894</v>
      </c>
      <c r="K315" t="b">
        <v>1</v>
      </c>
      <c r="L315">
        <v>222</v>
      </c>
      <c r="M315" t="b">
        <v>1</v>
      </c>
      <c r="N315" s="7" t="s">
        <v>8313</v>
      </c>
      <c r="O315" s="7" t="s">
        <v>8318</v>
      </c>
      <c r="P315">
        <v>105</v>
      </c>
      <c r="Q315" s="6">
        <f>E315/Table1_2[[#This Row],[backers_count]]</f>
        <v>80.202702702702709</v>
      </c>
    </row>
    <row r="316" spans="1:17" x14ac:dyDescent="0.35">
      <c r="A316">
        <v>314</v>
      </c>
      <c r="B316" t="s">
        <v>315</v>
      </c>
      <c r="C316" t="s">
        <v>4424</v>
      </c>
      <c r="D316" s="6">
        <v>1000</v>
      </c>
      <c r="E316" s="6">
        <v>3851.5</v>
      </c>
      <c r="F316" t="s">
        <v>8219</v>
      </c>
      <c r="G316" t="s">
        <v>8224</v>
      </c>
      <c r="H316" t="s">
        <v>8246</v>
      </c>
      <c r="I316" s="7">
        <v>1362167988</v>
      </c>
      <c r="J316" s="7">
        <v>1359575988</v>
      </c>
      <c r="K316" t="b">
        <v>1</v>
      </c>
      <c r="L316">
        <v>120</v>
      </c>
      <c r="M316" t="b">
        <v>1</v>
      </c>
      <c r="N316" s="7" t="s">
        <v>8313</v>
      </c>
      <c r="O316" s="7" t="s">
        <v>8318</v>
      </c>
      <c r="P316">
        <v>386</v>
      </c>
      <c r="Q316" s="6">
        <f>E316/Table1_2[[#This Row],[backers_count]]</f>
        <v>32.095833333333331</v>
      </c>
    </row>
    <row r="317" spans="1:17" x14ac:dyDescent="0.35">
      <c r="A317">
        <v>315</v>
      </c>
      <c r="B317" t="s">
        <v>316</v>
      </c>
      <c r="C317" t="s">
        <v>4425</v>
      </c>
      <c r="D317" s="6">
        <v>25000</v>
      </c>
      <c r="E317" s="6">
        <v>25312</v>
      </c>
      <c r="F317" t="s">
        <v>8219</v>
      </c>
      <c r="G317" t="s">
        <v>8224</v>
      </c>
      <c r="H317" t="s">
        <v>8246</v>
      </c>
      <c r="I317" s="7">
        <v>1345660334</v>
      </c>
      <c r="J317" s="7">
        <v>1343068334</v>
      </c>
      <c r="K317" t="b">
        <v>1</v>
      </c>
      <c r="L317">
        <v>126</v>
      </c>
      <c r="M317" t="b">
        <v>1</v>
      </c>
      <c r="N317" s="7" t="s">
        <v>8313</v>
      </c>
      <c r="O317" s="7" t="s">
        <v>8318</v>
      </c>
      <c r="P317">
        <v>102</v>
      </c>
      <c r="Q317" s="6">
        <f>E317/Table1_2[[#This Row],[backers_count]]</f>
        <v>200.88888888888889</v>
      </c>
    </row>
    <row r="318" spans="1:17" x14ac:dyDescent="0.35">
      <c r="A318">
        <v>316</v>
      </c>
      <c r="B318" t="s">
        <v>317</v>
      </c>
      <c r="C318" t="s">
        <v>4426</v>
      </c>
      <c r="D318" s="6">
        <v>15000</v>
      </c>
      <c r="E318" s="6">
        <v>17066</v>
      </c>
      <c r="F318" t="s">
        <v>8219</v>
      </c>
      <c r="G318" t="s">
        <v>8229</v>
      </c>
      <c r="H318" t="s">
        <v>8251</v>
      </c>
      <c r="I318" s="7">
        <v>1418273940</v>
      </c>
      <c r="J318" s="7">
        <v>1415398197</v>
      </c>
      <c r="K318" t="b">
        <v>1</v>
      </c>
      <c r="L318">
        <v>158</v>
      </c>
      <c r="M318" t="b">
        <v>1</v>
      </c>
      <c r="N318" s="7" t="s">
        <v>8313</v>
      </c>
      <c r="O318" s="7" t="s">
        <v>8318</v>
      </c>
      <c r="P318">
        <v>114</v>
      </c>
      <c r="Q318" s="6">
        <f>E318/Table1_2[[#This Row],[backers_count]]</f>
        <v>108.01265822784811</v>
      </c>
    </row>
    <row r="319" spans="1:17" x14ac:dyDescent="0.35">
      <c r="A319">
        <v>317</v>
      </c>
      <c r="B319" t="s">
        <v>318</v>
      </c>
      <c r="C319" t="s">
        <v>4427</v>
      </c>
      <c r="D319" s="6">
        <v>30000</v>
      </c>
      <c r="E319" s="6">
        <v>30241</v>
      </c>
      <c r="F319" t="s">
        <v>8219</v>
      </c>
      <c r="G319" t="s">
        <v>8224</v>
      </c>
      <c r="H319" t="s">
        <v>8246</v>
      </c>
      <c r="I319" s="7">
        <v>1386778483</v>
      </c>
      <c r="J319" s="7">
        <v>1384186483</v>
      </c>
      <c r="K319" t="b">
        <v>1</v>
      </c>
      <c r="L319">
        <v>316</v>
      </c>
      <c r="M319" t="b">
        <v>1</v>
      </c>
      <c r="N319" s="7" t="s">
        <v>8313</v>
      </c>
      <c r="O319" s="7" t="s">
        <v>8318</v>
      </c>
      <c r="P319">
        <v>101</v>
      </c>
      <c r="Q319" s="6">
        <f>E319/Table1_2[[#This Row],[backers_count]]</f>
        <v>95.699367088607602</v>
      </c>
    </row>
    <row r="320" spans="1:17" x14ac:dyDescent="0.35">
      <c r="A320">
        <v>318</v>
      </c>
      <c r="B320" t="s">
        <v>319</v>
      </c>
      <c r="C320" t="s">
        <v>4428</v>
      </c>
      <c r="D320" s="6">
        <v>5000</v>
      </c>
      <c r="E320" s="6">
        <v>14166</v>
      </c>
      <c r="F320" t="s">
        <v>8219</v>
      </c>
      <c r="G320" t="s">
        <v>8224</v>
      </c>
      <c r="H320" t="s">
        <v>8246</v>
      </c>
      <c r="I320" s="7">
        <v>1364342151</v>
      </c>
      <c r="J320" s="7">
        <v>1361753751</v>
      </c>
      <c r="K320" t="b">
        <v>1</v>
      </c>
      <c r="L320">
        <v>284</v>
      </c>
      <c r="M320" t="b">
        <v>1</v>
      </c>
      <c r="N320" s="7" t="s">
        <v>8313</v>
      </c>
      <c r="O320" s="7" t="s">
        <v>8318</v>
      </c>
      <c r="P320">
        <v>284</v>
      </c>
      <c r="Q320" s="6">
        <f>E320/Table1_2[[#This Row],[backers_count]]</f>
        <v>49.880281690140848</v>
      </c>
    </row>
    <row r="321" spans="1:17" x14ac:dyDescent="0.35">
      <c r="A321">
        <v>319</v>
      </c>
      <c r="B321" t="s">
        <v>320</v>
      </c>
      <c r="C321" t="s">
        <v>4429</v>
      </c>
      <c r="D321" s="6">
        <v>5000</v>
      </c>
      <c r="E321" s="6">
        <v>5634</v>
      </c>
      <c r="F321" t="s">
        <v>8219</v>
      </c>
      <c r="G321" t="s">
        <v>8224</v>
      </c>
      <c r="H321" t="s">
        <v>8246</v>
      </c>
      <c r="I321" s="7">
        <v>1265097540</v>
      </c>
      <c r="J321" s="7">
        <v>1257538029</v>
      </c>
      <c r="K321" t="b">
        <v>1</v>
      </c>
      <c r="L321">
        <v>51</v>
      </c>
      <c r="M321" t="b">
        <v>1</v>
      </c>
      <c r="N321" s="7" t="s">
        <v>8313</v>
      </c>
      <c r="O321" s="7" t="s">
        <v>8318</v>
      </c>
      <c r="P321">
        <v>113</v>
      </c>
      <c r="Q321" s="6">
        <f>E321/Table1_2[[#This Row],[backers_count]]</f>
        <v>110.47058823529412</v>
      </c>
    </row>
    <row r="322" spans="1:17" x14ac:dyDescent="0.35">
      <c r="A322">
        <v>320</v>
      </c>
      <c r="B322" t="s">
        <v>321</v>
      </c>
      <c r="C322" t="s">
        <v>4430</v>
      </c>
      <c r="D322" s="6">
        <v>20000</v>
      </c>
      <c r="E322" s="6">
        <v>21316</v>
      </c>
      <c r="F322" t="s">
        <v>8219</v>
      </c>
      <c r="G322" t="s">
        <v>8225</v>
      </c>
      <c r="H322" t="s">
        <v>8247</v>
      </c>
      <c r="I322" s="7">
        <v>1450825200</v>
      </c>
      <c r="J322" s="7">
        <v>1448284433</v>
      </c>
      <c r="K322" t="b">
        <v>1</v>
      </c>
      <c r="L322">
        <v>158</v>
      </c>
      <c r="M322" t="b">
        <v>1</v>
      </c>
      <c r="N322" s="7" t="s">
        <v>8313</v>
      </c>
      <c r="O322" s="7" t="s">
        <v>8318</v>
      </c>
      <c r="P322">
        <v>107</v>
      </c>
      <c r="Q322" s="6">
        <f>E322/Table1_2[[#This Row],[backers_count]]</f>
        <v>134.91139240506328</v>
      </c>
    </row>
    <row r="323" spans="1:17" x14ac:dyDescent="0.35">
      <c r="A323">
        <v>321</v>
      </c>
      <c r="B323" t="s">
        <v>322</v>
      </c>
      <c r="C323" t="s">
        <v>4431</v>
      </c>
      <c r="D323" s="6">
        <v>35000</v>
      </c>
      <c r="E323" s="6">
        <v>35932</v>
      </c>
      <c r="F323" t="s">
        <v>8219</v>
      </c>
      <c r="G323" t="s">
        <v>8236</v>
      </c>
      <c r="H323" t="s">
        <v>8249</v>
      </c>
      <c r="I323" s="7">
        <v>1478605386</v>
      </c>
      <c r="J323" s="7">
        <v>1475577786</v>
      </c>
      <c r="K323" t="b">
        <v>1</v>
      </c>
      <c r="L323">
        <v>337</v>
      </c>
      <c r="M323" t="b">
        <v>1</v>
      </c>
      <c r="N323" s="7" t="s">
        <v>8313</v>
      </c>
      <c r="O323" s="7" t="s">
        <v>8318</v>
      </c>
      <c r="P323">
        <v>103</v>
      </c>
      <c r="Q323" s="6">
        <f>E323/Table1_2[[#This Row],[backers_count]]</f>
        <v>106.62314540059347</v>
      </c>
    </row>
    <row r="324" spans="1:17" x14ac:dyDescent="0.35">
      <c r="A324">
        <v>322</v>
      </c>
      <c r="B324" t="s">
        <v>323</v>
      </c>
      <c r="C324" t="s">
        <v>4432</v>
      </c>
      <c r="D324" s="6">
        <v>25000</v>
      </c>
      <c r="E324" s="6">
        <v>26978</v>
      </c>
      <c r="F324" t="s">
        <v>8219</v>
      </c>
      <c r="G324" t="s">
        <v>8224</v>
      </c>
      <c r="H324" t="s">
        <v>8246</v>
      </c>
      <c r="I324" s="7">
        <v>1463146848</v>
      </c>
      <c r="J324" s="7">
        <v>1460554848</v>
      </c>
      <c r="K324" t="b">
        <v>1</v>
      </c>
      <c r="L324">
        <v>186</v>
      </c>
      <c r="M324" t="b">
        <v>1</v>
      </c>
      <c r="N324" s="7" t="s">
        <v>8313</v>
      </c>
      <c r="O324" s="7" t="s">
        <v>8318</v>
      </c>
      <c r="P324">
        <v>108</v>
      </c>
      <c r="Q324" s="6">
        <f>E324/Table1_2[[#This Row],[backers_count]]</f>
        <v>145.04301075268816</v>
      </c>
    </row>
    <row r="325" spans="1:17" x14ac:dyDescent="0.35">
      <c r="A325">
        <v>323</v>
      </c>
      <c r="B325" t="s">
        <v>324</v>
      </c>
      <c r="C325" t="s">
        <v>4433</v>
      </c>
      <c r="D325" s="6">
        <v>5400</v>
      </c>
      <c r="E325" s="6">
        <v>6646</v>
      </c>
      <c r="F325" t="s">
        <v>8219</v>
      </c>
      <c r="G325" t="s">
        <v>8224</v>
      </c>
      <c r="H325" t="s">
        <v>8246</v>
      </c>
      <c r="I325" s="7">
        <v>1482307140</v>
      </c>
      <c r="J325" s="7">
        <v>1479886966</v>
      </c>
      <c r="K325" t="b">
        <v>1</v>
      </c>
      <c r="L325">
        <v>58</v>
      </c>
      <c r="M325" t="b">
        <v>1</v>
      </c>
      <c r="N325" s="7" t="s">
        <v>8313</v>
      </c>
      <c r="O325" s="7" t="s">
        <v>8318</v>
      </c>
      <c r="P325">
        <v>124</v>
      </c>
      <c r="Q325" s="6">
        <f>E325/Table1_2[[#This Row],[backers_count]]</f>
        <v>114.58620689655173</v>
      </c>
    </row>
    <row r="326" spans="1:17" x14ac:dyDescent="0.35">
      <c r="A326">
        <v>324</v>
      </c>
      <c r="B326" t="s">
        <v>325</v>
      </c>
      <c r="C326" t="s">
        <v>4434</v>
      </c>
      <c r="D326" s="6">
        <v>8500</v>
      </c>
      <c r="E326" s="6">
        <v>8636</v>
      </c>
      <c r="F326" t="s">
        <v>8219</v>
      </c>
      <c r="G326" t="s">
        <v>8224</v>
      </c>
      <c r="H326" t="s">
        <v>8246</v>
      </c>
      <c r="I326" s="7">
        <v>1438441308</v>
      </c>
      <c r="J326" s="7">
        <v>1435590108</v>
      </c>
      <c r="K326" t="b">
        <v>1</v>
      </c>
      <c r="L326">
        <v>82</v>
      </c>
      <c r="M326" t="b">
        <v>1</v>
      </c>
      <c r="N326" s="7" t="s">
        <v>8313</v>
      </c>
      <c r="O326" s="7" t="s">
        <v>8318</v>
      </c>
      <c r="P326">
        <v>102</v>
      </c>
      <c r="Q326" s="6">
        <f>E326/Table1_2[[#This Row],[backers_count]]</f>
        <v>105.3170731707317</v>
      </c>
    </row>
    <row r="327" spans="1:17" x14ac:dyDescent="0.35">
      <c r="A327">
        <v>325</v>
      </c>
      <c r="B327" t="s">
        <v>326</v>
      </c>
      <c r="C327" t="s">
        <v>4435</v>
      </c>
      <c r="D327" s="6">
        <v>50000</v>
      </c>
      <c r="E327" s="6">
        <v>52198</v>
      </c>
      <c r="F327" t="s">
        <v>8219</v>
      </c>
      <c r="G327" t="s">
        <v>8224</v>
      </c>
      <c r="H327" t="s">
        <v>8246</v>
      </c>
      <c r="I327" s="7">
        <v>1482208233</v>
      </c>
      <c r="J327" s="7">
        <v>1479184233</v>
      </c>
      <c r="K327" t="b">
        <v>1</v>
      </c>
      <c r="L327">
        <v>736</v>
      </c>
      <c r="M327" t="b">
        <v>1</v>
      </c>
      <c r="N327" s="7" t="s">
        <v>8313</v>
      </c>
      <c r="O327" s="7" t="s">
        <v>8318</v>
      </c>
      <c r="P327">
        <v>105</v>
      </c>
      <c r="Q327" s="6">
        <f>E327/Table1_2[[#This Row],[backers_count]]</f>
        <v>70.921195652173907</v>
      </c>
    </row>
    <row r="328" spans="1:17" x14ac:dyDescent="0.35">
      <c r="A328">
        <v>326</v>
      </c>
      <c r="B328" t="s">
        <v>327</v>
      </c>
      <c r="C328" t="s">
        <v>4436</v>
      </c>
      <c r="D328" s="6">
        <v>150000</v>
      </c>
      <c r="E328" s="6">
        <v>169394.6</v>
      </c>
      <c r="F328" t="s">
        <v>8219</v>
      </c>
      <c r="G328" t="s">
        <v>8224</v>
      </c>
      <c r="H328" t="s">
        <v>8246</v>
      </c>
      <c r="I328" s="7">
        <v>1489532220</v>
      </c>
      <c r="J328" s="7">
        <v>1486625606</v>
      </c>
      <c r="K328" t="b">
        <v>1</v>
      </c>
      <c r="L328">
        <v>1151</v>
      </c>
      <c r="M328" t="b">
        <v>1</v>
      </c>
      <c r="N328" s="7" t="s">
        <v>8313</v>
      </c>
      <c r="O328" s="7" t="s">
        <v>8318</v>
      </c>
      <c r="P328">
        <v>113</v>
      </c>
      <c r="Q328" s="6">
        <f>E328/Table1_2[[#This Row],[backers_count]]</f>
        <v>147.17167680278018</v>
      </c>
    </row>
    <row r="329" spans="1:17" x14ac:dyDescent="0.35">
      <c r="A329">
        <v>327</v>
      </c>
      <c r="B329" t="s">
        <v>328</v>
      </c>
      <c r="C329" t="s">
        <v>4437</v>
      </c>
      <c r="D329" s="6">
        <v>4000</v>
      </c>
      <c r="E329" s="6">
        <v>5456</v>
      </c>
      <c r="F329" t="s">
        <v>8219</v>
      </c>
      <c r="G329" t="s">
        <v>8224</v>
      </c>
      <c r="H329" t="s">
        <v>8246</v>
      </c>
      <c r="I329" s="7">
        <v>1427011200</v>
      </c>
      <c r="J329" s="7">
        <v>1424669929</v>
      </c>
      <c r="K329" t="b">
        <v>1</v>
      </c>
      <c r="L329">
        <v>34</v>
      </c>
      <c r="M329" t="b">
        <v>1</v>
      </c>
      <c r="N329" s="7" t="s">
        <v>8313</v>
      </c>
      <c r="O329" s="7" t="s">
        <v>8318</v>
      </c>
      <c r="P329">
        <v>137</v>
      </c>
      <c r="Q329" s="6">
        <f>E329/Table1_2[[#This Row],[backers_count]]</f>
        <v>160.47058823529412</v>
      </c>
    </row>
    <row r="330" spans="1:17" x14ac:dyDescent="0.35">
      <c r="A330">
        <v>328</v>
      </c>
      <c r="B330" t="s">
        <v>329</v>
      </c>
      <c r="C330" t="s">
        <v>4438</v>
      </c>
      <c r="D330" s="6">
        <v>75000</v>
      </c>
      <c r="E330" s="6">
        <v>77710.8</v>
      </c>
      <c r="F330" t="s">
        <v>8219</v>
      </c>
      <c r="G330" t="s">
        <v>8224</v>
      </c>
      <c r="H330" t="s">
        <v>8246</v>
      </c>
      <c r="I330" s="7">
        <v>1446350400</v>
      </c>
      <c r="J330" s="7">
        <v>1443739388</v>
      </c>
      <c r="K330" t="b">
        <v>1</v>
      </c>
      <c r="L330">
        <v>498</v>
      </c>
      <c r="M330" t="b">
        <v>1</v>
      </c>
      <c r="N330" s="7" t="s">
        <v>8313</v>
      </c>
      <c r="O330" s="7" t="s">
        <v>8318</v>
      </c>
      <c r="P330">
        <v>104</v>
      </c>
      <c r="Q330" s="6">
        <f>E330/Table1_2[[#This Row],[backers_count]]</f>
        <v>156.04578313253012</v>
      </c>
    </row>
    <row r="331" spans="1:17" x14ac:dyDescent="0.35">
      <c r="A331">
        <v>329</v>
      </c>
      <c r="B331" t="s">
        <v>330</v>
      </c>
      <c r="C331" t="s">
        <v>4439</v>
      </c>
      <c r="D331" s="6">
        <v>10000</v>
      </c>
      <c r="E331" s="6">
        <v>10550</v>
      </c>
      <c r="F331" t="s">
        <v>8219</v>
      </c>
      <c r="G331" t="s">
        <v>8224</v>
      </c>
      <c r="H331" t="s">
        <v>8246</v>
      </c>
      <c r="I331" s="7">
        <v>1446868800</v>
      </c>
      <c r="J331" s="7">
        <v>1444821127</v>
      </c>
      <c r="K331" t="b">
        <v>1</v>
      </c>
      <c r="L331">
        <v>167</v>
      </c>
      <c r="M331" t="b">
        <v>1</v>
      </c>
      <c r="N331" s="7" t="s">
        <v>8313</v>
      </c>
      <c r="O331" s="7" t="s">
        <v>8318</v>
      </c>
      <c r="P331">
        <v>106</v>
      </c>
      <c r="Q331" s="6">
        <f>E331/Table1_2[[#This Row],[backers_count]]</f>
        <v>63.17365269461078</v>
      </c>
    </row>
    <row r="332" spans="1:17" x14ac:dyDescent="0.35">
      <c r="A332">
        <v>330</v>
      </c>
      <c r="B332" t="s">
        <v>331</v>
      </c>
      <c r="C332" t="s">
        <v>4440</v>
      </c>
      <c r="D332" s="6">
        <v>35000</v>
      </c>
      <c r="E332" s="6">
        <v>35640</v>
      </c>
      <c r="F332" t="s">
        <v>8219</v>
      </c>
      <c r="G332" t="s">
        <v>8224</v>
      </c>
      <c r="H332" t="s">
        <v>8246</v>
      </c>
      <c r="I332" s="7">
        <v>1368763140</v>
      </c>
      <c r="J332" s="7">
        <v>1366028563</v>
      </c>
      <c r="K332" t="b">
        <v>1</v>
      </c>
      <c r="L332">
        <v>340</v>
      </c>
      <c r="M332" t="b">
        <v>1</v>
      </c>
      <c r="N332" s="7" t="s">
        <v>8313</v>
      </c>
      <c r="O332" s="7" t="s">
        <v>8318</v>
      </c>
      <c r="P332">
        <v>102</v>
      </c>
      <c r="Q332" s="6">
        <f>E332/Table1_2[[#This Row],[backers_count]]</f>
        <v>104.82352941176471</v>
      </c>
    </row>
    <row r="333" spans="1:17" x14ac:dyDescent="0.35">
      <c r="A333">
        <v>331</v>
      </c>
      <c r="B333" t="s">
        <v>332</v>
      </c>
      <c r="C333" t="s">
        <v>4441</v>
      </c>
      <c r="D333" s="6">
        <v>40000</v>
      </c>
      <c r="E333" s="6">
        <v>42642</v>
      </c>
      <c r="F333" t="s">
        <v>8219</v>
      </c>
      <c r="G333" t="s">
        <v>8224</v>
      </c>
      <c r="H333" t="s">
        <v>8246</v>
      </c>
      <c r="I333" s="7">
        <v>1466171834</v>
      </c>
      <c r="J333" s="7">
        <v>1463493434</v>
      </c>
      <c r="K333" t="b">
        <v>1</v>
      </c>
      <c r="L333">
        <v>438</v>
      </c>
      <c r="M333" t="b">
        <v>1</v>
      </c>
      <c r="N333" s="7" t="s">
        <v>8313</v>
      </c>
      <c r="O333" s="7" t="s">
        <v>8318</v>
      </c>
      <c r="P333">
        <v>107</v>
      </c>
      <c r="Q333" s="6">
        <f>E333/Table1_2[[#This Row],[backers_count]]</f>
        <v>97.356164383561648</v>
      </c>
    </row>
    <row r="334" spans="1:17" x14ac:dyDescent="0.35">
      <c r="A334">
        <v>332</v>
      </c>
      <c r="B334" t="s">
        <v>333</v>
      </c>
      <c r="C334" t="s">
        <v>4442</v>
      </c>
      <c r="D334" s="6">
        <v>100000</v>
      </c>
      <c r="E334" s="6">
        <v>113015</v>
      </c>
      <c r="F334" t="s">
        <v>8219</v>
      </c>
      <c r="G334" t="s">
        <v>8224</v>
      </c>
      <c r="H334" t="s">
        <v>8246</v>
      </c>
      <c r="I334" s="7">
        <v>1446019200</v>
      </c>
      <c r="J334" s="7">
        <v>1442420377</v>
      </c>
      <c r="K334" t="b">
        <v>1</v>
      </c>
      <c r="L334">
        <v>555</v>
      </c>
      <c r="M334" t="b">
        <v>1</v>
      </c>
      <c r="N334" s="7" t="s">
        <v>8313</v>
      </c>
      <c r="O334" s="7" t="s">
        <v>8318</v>
      </c>
      <c r="P334">
        <v>114</v>
      </c>
      <c r="Q334" s="6">
        <f>E334/Table1_2[[#This Row],[backers_count]]</f>
        <v>203.63063063063063</v>
      </c>
    </row>
    <row r="335" spans="1:17" x14ac:dyDescent="0.35">
      <c r="A335">
        <v>333</v>
      </c>
      <c r="B335" t="s">
        <v>334</v>
      </c>
      <c r="C335" t="s">
        <v>4443</v>
      </c>
      <c r="D335" s="6">
        <v>40000</v>
      </c>
      <c r="E335" s="6">
        <v>50091</v>
      </c>
      <c r="F335" t="s">
        <v>8219</v>
      </c>
      <c r="G335" t="s">
        <v>8224</v>
      </c>
      <c r="H335" t="s">
        <v>8246</v>
      </c>
      <c r="I335" s="7">
        <v>1460038591</v>
      </c>
      <c r="J335" s="7">
        <v>1457450191</v>
      </c>
      <c r="K335" t="b">
        <v>1</v>
      </c>
      <c r="L335">
        <v>266</v>
      </c>
      <c r="M335" t="b">
        <v>1</v>
      </c>
      <c r="N335" s="7" t="s">
        <v>8313</v>
      </c>
      <c r="O335" s="7" t="s">
        <v>8318</v>
      </c>
      <c r="P335">
        <v>126</v>
      </c>
      <c r="Q335" s="6">
        <f>E335/Table1_2[[#This Row],[backers_count]]</f>
        <v>188.31203007518798</v>
      </c>
    </row>
    <row r="336" spans="1:17" x14ac:dyDescent="0.35">
      <c r="A336">
        <v>334</v>
      </c>
      <c r="B336" t="s">
        <v>335</v>
      </c>
      <c r="C336" t="s">
        <v>4444</v>
      </c>
      <c r="D336" s="6">
        <v>10000</v>
      </c>
      <c r="E336" s="6">
        <v>10119</v>
      </c>
      <c r="F336" t="s">
        <v>8219</v>
      </c>
      <c r="G336" t="s">
        <v>8224</v>
      </c>
      <c r="H336" t="s">
        <v>8246</v>
      </c>
      <c r="I336" s="7">
        <v>1431716400</v>
      </c>
      <c r="J336" s="7">
        <v>1428423757</v>
      </c>
      <c r="K336" t="b">
        <v>1</v>
      </c>
      <c r="L336">
        <v>69</v>
      </c>
      <c r="M336" t="b">
        <v>1</v>
      </c>
      <c r="N336" s="7" t="s">
        <v>8313</v>
      </c>
      <c r="O336" s="7" t="s">
        <v>8318</v>
      </c>
      <c r="P336">
        <v>102</v>
      </c>
      <c r="Q336" s="6">
        <f>E336/Table1_2[[#This Row],[backers_count]]</f>
        <v>146.65217391304347</v>
      </c>
    </row>
    <row r="337" spans="1:17" x14ac:dyDescent="0.35">
      <c r="A337">
        <v>335</v>
      </c>
      <c r="B337" t="s">
        <v>336</v>
      </c>
      <c r="C337" t="s">
        <v>4445</v>
      </c>
      <c r="D337" s="6">
        <v>8500</v>
      </c>
      <c r="E337" s="6">
        <v>8735</v>
      </c>
      <c r="F337" t="s">
        <v>8219</v>
      </c>
      <c r="G337" t="s">
        <v>8224</v>
      </c>
      <c r="H337" t="s">
        <v>8246</v>
      </c>
      <c r="I337" s="7">
        <v>1431122400</v>
      </c>
      <c r="J337" s="7">
        <v>1428428515</v>
      </c>
      <c r="K337" t="b">
        <v>1</v>
      </c>
      <c r="L337">
        <v>80</v>
      </c>
      <c r="M337" t="b">
        <v>1</v>
      </c>
      <c r="N337" s="7" t="s">
        <v>8313</v>
      </c>
      <c r="O337" s="7" t="s">
        <v>8318</v>
      </c>
      <c r="P337">
        <v>103</v>
      </c>
      <c r="Q337" s="6">
        <f>E337/Table1_2[[#This Row],[backers_count]]</f>
        <v>109.1875</v>
      </c>
    </row>
    <row r="338" spans="1:17" x14ac:dyDescent="0.35">
      <c r="A338">
        <v>336</v>
      </c>
      <c r="B338" t="s">
        <v>337</v>
      </c>
      <c r="C338" t="s">
        <v>4446</v>
      </c>
      <c r="D338" s="6">
        <v>25000</v>
      </c>
      <c r="E338" s="6">
        <v>29209.78</v>
      </c>
      <c r="F338" t="s">
        <v>8219</v>
      </c>
      <c r="G338" t="s">
        <v>8224</v>
      </c>
      <c r="H338" t="s">
        <v>8246</v>
      </c>
      <c r="I338" s="7">
        <v>1447427918</v>
      </c>
      <c r="J338" s="7">
        <v>1444832318</v>
      </c>
      <c r="K338" t="b">
        <v>1</v>
      </c>
      <c r="L338">
        <v>493</v>
      </c>
      <c r="M338" t="b">
        <v>1</v>
      </c>
      <c r="N338" s="7" t="s">
        <v>8313</v>
      </c>
      <c r="O338" s="7" t="s">
        <v>8318</v>
      </c>
      <c r="P338">
        <v>117</v>
      </c>
      <c r="Q338" s="6">
        <f>E338/Table1_2[[#This Row],[backers_count]]</f>
        <v>59.249046653144013</v>
      </c>
    </row>
    <row r="339" spans="1:17" x14ac:dyDescent="0.35">
      <c r="A339">
        <v>337</v>
      </c>
      <c r="B339" t="s">
        <v>338</v>
      </c>
      <c r="C339" t="s">
        <v>4447</v>
      </c>
      <c r="D339" s="6">
        <v>3000</v>
      </c>
      <c r="E339" s="6">
        <v>3035.05</v>
      </c>
      <c r="F339" t="s">
        <v>8219</v>
      </c>
      <c r="G339" t="s">
        <v>8224</v>
      </c>
      <c r="H339" t="s">
        <v>8246</v>
      </c>
      <c r="I339" s="7">
        <v>1426298708</v>
      </c>
      <c r="J339" s="7">
        <v>1423710308</v>
      </c>
      <c r="K339" t="b">
        <v>1</v>
      </c>
      <c r="L339">
        <v>31</v>
      </c>
      <c r="M339" t="b">
        <v>1</v>
      </c>
      <c r="N339" s="7" t="s">
        <v>8313</v>
      </c>
      <c r="O339" s="7" t="s">
        <v>8318</v>
      </c>
      <c r="P339">
        <v>102</v>
      </c>
      <c r="Q339" s="6">
        <f>E339/Table1_2[[#This Row],[backers_count]]</f>
        <v>97.904838709677421</v>
      </c>
    </row>
    <row r="340" spans="1:17" x14ac:dyDescent="0.35">
      <c r="A340">
        <v>338</v>
      </c>
      <c r="B340" t="s">
        <v>339</v>
      </c>
      <c r="C340" t="s">
        <v>4448</v>
      </c>
      <c r="D340" s="6">
        <v>15000</v>
      </c>
      <c r="E340" s="6">
        <v>16520.04</v>
      </c>
      <c r="F340" t="s">
        <v>8219</v>
      </c>
      <c r="G340" t="s">
        <v>8224</v>
      </c>
      <c r="H340" t="s">
        <v>8246</v>
      </c>
      <c r="I340" s="7">
        <v>1472864400</v>
      </c>
      <c r="J340" s="7">
        <v>1468001290</v>
      </c>
      <c r="K340" t="b">
        <v>1</v>
      </c>
      <c r="L340">
        <v>236</v>
      </c>
      <c r="M340" t="b">
        <v>1</v>
      </c>
      <c r="N340" s="7" t="s">
        <v>8313</v>
      </c>
      <c r="O340" s="7" t="s">
        <v>8318</v>
      </c>
      <c r="P340">
        <v>111</v>
      </c>
      <c r="Q340" s="6">
        <f>E340/Table1_2[[#This Row],[backers_count]]</f>
        <v>70.000169491525426</v>
      </c>
    </row>
    <row r="341" spans="1:17" x14ac:dyDescent="0.35">
      <c r="A341">
        <v>339</v>
      </c>
      <c r="B341" t="s">
        <v>340</v>
      </c>
      <c r="C341" t="s">
        <v>4449</v>
      </c>
      <c r="D341" s="6">
        <v>6000</v>
      </c>
      <c r="E341" s="6">
        <v>6485</v>
      </c>
      <c r="F341" t="s">
        <v>8219</v>
      </c>
      <c r="G341" t="s">
        <v>8224</v>
      </c>
      <c r="H341" t="s">
        <v>8246</v>
      </c>
      <c r="I341" s="7">
        <v>1430331268</v>
      </c>
      <c r="J341" s="7">
        <v>1427739268</v>
      </c>
      <c r="K341" t="b">
        <v>1</v>
      </c>
      <c r="L341">
        <v>89</v>
      </c>
      <c r="M341" t="b">
        <v>1</v>
      </c>
      <c r="N341" s="7" t="s">
        <v>8313</v>
      </c>
      <c r="O341" s="7" t="s">
        <v>8318</v>
      </c>
      <c r="P341">
        <v>109</v>
      </c>
      <c r="Q341" s="6">
        <f>E341/Table1_2[[#This Row],[backers_count]]</f>
        <v>72.865168539325836</v>
      </c>
    </row>
    <row r="342" spans="1:17" x14ac:dyDescent="0.35">
      <c r="A342">
        <v>340</v>
      </c>
      <c r="B342" t="s">
        <v>341</v>
      </c>
      <c r="C342" t="s">
        <v>4450</v>
      </c>
      <c r="D342" s="6">
        <v>35000</v>
      </c>
      <c r="E342" s="6">
        <v>43758</v>
      </c>
      <c r="F342" t="s">
        <v>8219</v>
      </c>
      <c r="G342" t="s">
        <v>8224</v>
      </c>
      <c r="H342" t="s">
        <v>8246</v>
      </c>
      <c r="I342" s="7">
        <v>1489006800</v>
      </c>
      <c r="J342" s="7">
        <v>1486397007</v>
      </c>
      <c r="K342" t="b">
        <v>1</v>
      </c>
      <c r="L342">
        <v>299</v>
      </c>
      <c r="M342" t="b">
        <v>1</v>
      </c>
      <c r="N342" s="7" t="s">
        <v>8313</v>
      </c>
      <c r="O342" s="7" t="s">
        <v>8318</v>
      </c>
      <c r="P342">
        <v>126</v>
      </c>
      <c r="Q342" s="6">
        <f>E342/Table1_2[[#This Row],[backers_count]]</f>
        <v>146.34782608695653</v>
      </c>
    </row>
    <row r="343" spans="1:17" x14ac:dyDescent="0.35">
      <c r="A343">
        <v>341</v>
      </c>
      <c r="B343" t="s">
        <v>342</v>
      </c>
      <c r="C343" t="s">
        <v>4451</v>
      </c>
      <c r="D343" s="6">
        <v>3500</v>
      </c>
      <c r="E343" s="6">
        <v>3735</v>
      </c>
      <c r="F343" t="s">
        <v>8219</v>
      </c>
      <c r="G343" t="s">
        <v>8224</v>
      </c>
      <c r="H343" t="s">
        <v>8246</v>
      </c>
      <c r="I343" s="7">
        <v>1412135940</v>
      </c>
      <c r="J343" s="7">
        <v>1410555998</v>
      </c>
      <c r="K343" t="b">
        <v>1</v>
      </c>
      <c r="L343">
        <v>55</v>
      </c>
      <c r="M343" t="b">
        <v>1</v>
      </c>
      <c r="N343" s="7" t="s">
        <v>8313</v>
      </c>
      <c r="O343" s="7" t="s">
        <v>8318</v>
      </c>
      <c r="P343">
        <v>107</v>
      </c>
      <c r="Q343" s="6">
        <f>E343/Table1_2[[#This Row],[backers_count]]</f>
        <v>67.909090909090907</v>
      </c>
    </row>
    <row r="344" spans="1:17" x14ac:dyDescent="0.35">
      <c r="A344">
        <v>342</v>
      </c>
      <c r="B344" t="s">
        <v>343</v>
      </c>
      <c r="C344" t="s">
        <v>4452</v>
      </c>
      <c r="D344" s="6">
        <v>55000</v>
      </c>
      <c r="E344" s="6">
        <v>55201.52</v>
      </c>
      <c r="F344" t="s">
        <v>8219</v>
      </c>
      <c r="G344" t="s">
        <v>8224</v>
      </c>
      <c r="H344" t="s">
        <v>8246</v>
      </c>
      <c r="I344" s="7">
        <v>1461955465</v>
      </c>
      <c r="J344" s="7">
        <v>1459363465</v>
      </c>
      <c r="K344" t="b">
        <v>1</v>
      </c>
      <c r="L344">
        <v>325</v>
      </c>
      <c r="M344" t="b">
        <v>1</v>
      </c>
      <c r="N344" s="7" t="s">
        <v>8313</v>
      </c>
      <c r="O344" s="7" t="s">
        <v>8318</v>
      </c>
      <c r="P344">
        <v>101</v>
      </c>
      <c r="Q344" s="6">
        <f>E344/Table1_2[[#This Row],[backers_count]]</f>
        <v>169.85083076923075</v>
      </c>
    </row>
    <row r="345" spans="1:17" x14ac:dyDescent="0.35">
      <c r="A345">
        <v>343</v>
      </c>
      <c r="B345" t="s">
        <v>344</v>
      </c>
      <c r="C345" t="s">
        <v>4453</v>
      </c>
      <c r="D345" s="6">
        <v>30000</v>
      </c>
      <c r="E345" s="6">
        <v>30608.59</v>
      </c>
      <c r="F345" t="s">
        <v>8219</v>
      </c>
      <c r="G345" t="s">
        <v>8224</v>
      </c>
      <c r="H345" t="s">
        <v>8246</v>
      </c>
      <c r="I345" s="7">
        <v>1415934000</v>
      </c>
      <c r="J345" s="7">
        <v>1413308545</v>
      </c>
      <c r="K345" t="b">
        <v>1</v>
      </c>
      <c r="L345">
        <v>524</v>
      </c>
      <c r="M345" t="b">
        <v>1</v>
      </c>
      <c r="N345" s="7" t="s">
        <v>8313</v>
      </c>
      <c r="O345" s="7" t="s">
        <v>8318</v>
      </c>
      <c r="P345">
        <v>103</v>
      </c>
      <c r="Q345" s="6">
        <f>E345/Table1_2[[#This Row],[backers_count]]</f>
        <v>58.413339694656486</v>
      </c>
    </row>
    <row r="346" spans="1:17" x14ac:dyDescent="0.35">
      <c r="A346">
        <v>344</v>
      </c>
      <c r="B346" t="s">
        <v>345</v>
      </c>
      <c r="C346" t="s">
        <v>4454</v>
      </c>
      <c r="D346" s="6">
        <v>33500</v>
      </c>
      <c r="E346" s="6">
        <v>34198</v>
      </c>
      <c r="F346" t="s">
        <v>8219</v>
      </c>
      <c r="G346" t="s">
        <v>8224</v>
      </c>
      <c r="H346" t="s">
        <v>8246</v>
      </c>
      <c r="I346" s="7">
        <v>1433125200</v>
      </c>
      <c r="J346" s="7">
        <v>1429312694</v>
      </c>
      <c r="K346" t="b">
        <v>1</v>
      </c>
      <c r="L346">
        <v>285</v>
      </c>
      <c r="M346" t="b">
        <v>1</v>
      </c>
      <c r="N346" s="7" t="s">
        <v>8313</v>
      </c>
      <c r="O346" s="7" t="s">
        <v>8318</v>
      </c>
      <c r="P346">
        <v>103</v>
      </c>
      <c r="Q346" s="6">
        <f>E346/Table1_2[[#This Row],[backers_count]]</f>
        <v>119.99298245614035</v>
      </c>
    </row>
    <row r="347" spans="1:17" x14ac:dyDescent="0.35">
      <c r="A347">
        <v>345</v>
      </c>
      <c r="B347" t="s">
        <v>346</v>
      </c>
      <c r="C347" t="s">
        <v>4455</v>
      </c>
      <c r="D347" s="6">
        <v>14500</v>
      </c>
      <c r="E347" s="6">
        <v>17875</v>
      </c>
      <c r="F347" t="s">
        <v>8219</v>
      </c>
      <c r="G347" t="s">
        <v>8224</v>
      </c>
      <c r="H347" t="s">
        <v>8246</v>
      </c>
      <c r="I347" s="7">
        <v>1432161590</v>
      </c>
      <c r="J347" s="7">
        <v>1429569590</v>
      </c>
      <c r="K347" t="b">
        <v>1</v>
      </c>
      <c r="L347">
        <v>179</v>
      </c>
      <c r="M347" t="b">
        <v>1</v>
      </c>
      <c r="N347" s="7" t="s">
        <v>8313</v>
      </c>
      <c r="O347" s="7" t="s">
        <v>8318</v>
      </c>
      <c r="P347">
        <v>124</v>
      </c>
      <c r="Q347" s="6">
        <f>E347/Table1_2[[#This Row],[backers_count]]</f>
        <v>99.860335195530723</v>
      </c>
    </row>
    <row r="348" spans="1:17" x14ac:dyDescent="0.35">
      <c r="A348">
        <v>346</v>
      </c>
      <c r="B348" t="s">
        <v>347</v>
      </c>
      <c r="C348" t="s">
        <v>4456</v>
      </c>
      <c r="D348" s="6">
        <v>10000</v>
      </c>
      <c r="E348" s="6">
        <v>17028.88</v>
      </c>
      <c r="F348" t="s">
        <v>8219</v>
      </c>
      <c r="G348" t="s">
        <v>8224</v>
      </c>
      <c r="H348" t="s">
        <v>8246</v>
      </c>
      <c r="I348" s="7">
        <v>1444824021</v>
      </c>
      <c r="J348" s="7">
        <v>1442232021</v>
      </c>
      <c r="K348" t="b">
        <v>1</v>
      </c>
      <c r="L348">
        <v>188</v>
      </c>
      <c r="M348" t="b">
        <v>1</v>
      </c>
      <c r="N348" s="7" t="s">
        <v>8313</v>
      </c>
      <c r="O348" s="7" t="s">
        <v>8318</v>
      </c>
      <c r="P348">
        <v>171</v>
      </c>
      <c r="Q348" s="6">
        <f>E348/Table1_2[[#This Row],[backers_count]]</f>
        <v>90.579148936170213</v>
      </c>
    </row>
    <row r="349" spans="1:17" x14ac:dyDescent="0.35">
      <c r="A349">
        <v>347</v>
      </c>
      <c r="B349" t="s">
        <v>348</v>
      </c>
      <c r="C349" t="s">
        <v>4457</v>
      </c>
      <c r="D349" s="6">
        <v>40000</v>
      </c>
      <c r="E349" s="6">
        <v>44636.2</v>
      </c>
      <c r="F349" t="s">
        <v>8219</v>
      </c>
      <c r="G349" t="s">
        <v>8224</v>
      </c>
      <c r="H349" t="s">
        <v>8246</v>
      </c>
      <c r="I349" s="7">
        <v>1447505609</v>
      </c>
      <c r="J349" s="7">
        <v>1444910009</v>
      </c>
      <c r="K349" t="b">
        <v>1</v>
      </c>
      <c r="L349">
        <v>379</v>
      </c>
      <c r="M349" t="b">
        <v>1</v>
      </c>
      <c r="N349" s="7" t="s">
        <v>8313</v>
      </c>
      <c r="O349" s="7" t="s">
        <v>8318</v>
      </c>
      <c r="P349">
        <v>112</v>
      </c>
      <c r="Q349" s="6">
        <f>E349/Table1_2[[#This Row],[backers_count]]</f>
        <v>117.77361477572559</v>
      </c>
    </row>
    <row r="350" spans="1:17" x14ac:dyDescent="0.35">
      <c r="A350">
        <v>348</v>
      </c>
      <c r="B350" t="s">
        <v>349</v>
      </c>
      <c r="C350" t="s">
        <v>4458</v>
      </c>
      <c r="D350" s="6">
        <v>10000</v>
      </c>
      <c r="E350" s="6">
        <v>10300</v>
      </c>
      <c r="F350" t="s">
        <v>8219</v>
      </c>
      <c r="G350" t="s">
        <v>8224</v>
      </c>
      <c r="H350" t="s">
        <v>8246</v>
      </c>
      <c r="I350" s="7">
        <v>1440165916</v>
      </c>
      <c r="J350" s="7">
        <v>1437573916</v>
      </c>
      <c r="K350" t="b">
        <v>1</v>
      </c>
      <c r="L350">
        <v>119</v>
      </c>
      <c r="M350" t="b">
        <v>1</v>
      </c>
      <c r="N350" s="7" t="s">
        <v>8313</v>
      </c>
      <c r="O350" s="7" t="s">
        <v>8318</v>
      </c>
      <c r="P350">
        <v>103</v>
      </c>
      <c r="Q350" s="6">
        <f>E350/Table1_2[[#This Row],[backers_count]]</f>
        <v>86.554621848739501</v>
      </c>
    </row>
    <row r="351" spans="1:17" x14ac:dyDescent="0.35">
      <c r="A351">
        <v>349</v>
      </c>
      <c r="B351" t="s">
        <v>350</v>
      </c>
      <c r="C351" t="s">
        <v>4459</v>
      </c>
      <c r="D351" s="6">
        <v>11260</v>
      </c>
      <c r="E351" s="6">
        <v>12007.18</v>
      </c>
      <c r="F351" t="s">
        <v>8219</v>
      </c>
      <c r="G351" t="s">
        <v>8224</v>
      </c>
      <c r="H351" t="s">
        <v>8246</v>
      </c>
      <c r="I351" s="7">
        <v>1487937508</v>
      </c>
      <c r="J351" s="7">
        <v>1485345508</v>
      </c>
      <c r="K351" t="b">
        <v>1</v>
      </c>
      <c r="L351">
        <v>167</v>
      </c>
      <c r="M351" t="b">
        <v>1</v>
      </c>
      <c r="N351" s="7" t="s">
        <v>8313</v>
      </c>
      <c r="O351" s="7" t="s">
        <v>8318</v>
      </c>
      <c r="P351">
        <v>107</v>
      </c>
      <c r="Q351" s="6">
        <f>E351/Table1_2[[#This Row],[backers_count]]</f>
        <v>71.899281437125751</v>
      </c>
    </row>
    <row r="352" spans="1:17" x14ac:dyDescent="0.35">
      <c r="A352">
        <v>350</v>
      </c>
      <c r="B352" t="s">
        <v>351</v>
      </c>
      <c r="C352" t="s">
        <v>4460</v>
      </c>
      <c r="D352" s="6">
        <v>25000</v>
      </c>
      <c r="E352" s="6">
        <v>28690</v>
      </c>
      <c r="F352" t="s">
        <v>8219</v>
      </c>
      <c r="G352" t="s">
        <v>8224</v>
      </c>
      <c r="H352" t="s">
        <v>8246</v>
      </c>
      <c r="I352" s="7">
        <v>1473566340</v>
      </c>
      <c r="J352" s="7">
        <v>1470274509</v>
      </c>
      <c r="K352" t="b">
        <v>1</v>
      </c>
      <c r="L352">
        <v>221</v>
      </c>
      <c r="M352" t="b">
        <v>1</v>
      </c>
      <c r="N352" s="7" t="s">
        <v>8313</v>
      </c>
      <c r="O352" s="7" t="s">
        <v>8318</v>
      </c>
      <c r="P352">
        <v>115</v>
      </c>
      <c r="Q352" s="6">
        <f>E352/Table1_2[[#This Row],[backers_count]]</f>
        <v>129.81900452488688</v>
      </c>
    </row>
    <row r="353" spans="1:17" x14ac:dyDescent="0.35">
      <c r="A353">
        <v>351</v>
      </c>
      <c r="B353" t="s">
        <v>352</v>
      </c>
      <c r="C353" t="s">
        <v>4461</v>
      </c>
      <c r="D353" s="6">
        <v>34000</v>
      </c>
      <c r="E353" s="6">
        <v>43296</v>
      </c>
      <c r="F353" t="s">
        <v>8219</v>
      </c>
      <c r="G353" t="s">
        <v>8227</v>
      </c>
      <c r="H353" t="s">
        <v>8249</v>
      </c>
      <c r="I353" s="7">
        <v>1460066954</v>
      </c>
      <c r="J353" s="7">
        <v>1456614554</v>
      </c>
      <c r="K353" t="b">
        <v>1</v>
      </c>
      <c r="L353">
        <v>964</v>
      </c>
      <c r="M353" t="b">
        <v>1</v>
      </c>
      <c r="N353" s="7" t="s">
        <v>8313</v>
      </c>
      <c r="O353" s="7" t="s">
        <v>8318</v>
      </c>
      <c r="P353">
        <v>128</v>
      </c>
      <c r="Q353" s="6">
        <f>E353/Table1_2[[#This Row],[backers_count]]</f>
        <v>44.912863070539416</v>
      </c>
    </row>
    <row r="354" spans="1:17" x14ac:dyDescent="0.35">
      <c r="A354">
        <v>352</v>
      </c>
      <c r="B354" t="s">
        <v>353</v>
      </c>
      <c r="C354" t="s">
        <v>4462</v>
      </c>
      <c r="D354" s="6">
        <v>10000</v>
      </c>
      <c r="E354" s="6">
        <v>11656</v>
      </c>
      <c r="F354" t="s">
        <v>8219</v>
      </c>
      <c r="G354" t="s">
        <v>8224</v>
      </c>
      <c r="H354" t="s">
        <v>8246</v>
      </c>
      <c r="I354" s="7">
        <v>1412740868</v>
      </c>
      <c r="J354" s="7">
        <v>1410148868</v>
      </c>
      <c r="K354" t="b">
        <v>1</v>
      </c>
      <c r="L354">
        <v>286</v>
      </c>
      <c r="M354" t="b">
        <v>1</v>
      </c>
      <c r="N354" s="7" t="s">
        <v>8313</v>
      </c>
      <c r="O354" s="7" t="s">
        <v>8318</v>
      </c>
      <c r="P354">
        <v>117</v>
      </c>
      <c r="Q354" s="6">
        <f>E354/Table1_2[[#This Row],[backers_count]]</f>
        <v>40.755244755244753</v>
      </c>
    </row>
    <row r="355" spans="1:17" x14ac:dyDescent="0.35">
      <c r="A355">
        <v>353</v>
      </c>
      <c r="B355" t="s">
        <v>354</v>
      </c>
      <c r="C355" t="s">
        <v>4463</v>
      </c>
      <c r="D355" s="6">
        <v>58425</v>
      </c>
      <c r="E355" s="6">
        <v>63460.18</v>
      </c>
      <c r="F355" t="s">
        <v>8219</v>
      </c>
      <c r="G355" t="s">
        <v>8224</v>
      </c>
      <c r="H355" t="s">
        <v>8246</v>
      </c>
      <c r="I355" s="7">
        <v>1447963219</v>
      </c>
      <c r="J355" s="7">
        <v>1445367619</v>
      </c>
      <c r="K355" t="b">
        <v>1</v>
      </c>
      <c r="L355">
        <v>613</v>
      </c>
      <c r="M355" t="b">
        <v>1</v>
      </c>
      <c r="N355" s="7" t="s">
        <v>8313</v>
      </c>
      <c r="O355" s="7" t="s">
        <v>8318</v>
      </c>
      <c r="P355">
        <v>109</v>
      </c>
      <c r="Q355" s="6">
        <f>E355/Table1_2[[#This Row],[backers_count]]</f>
        <v>103.52394779771615</v>
      </c>
    </row>
    <row r="356" spans="1:17" x14ac:dyDescent="0.35">
      <c r="A356">
        <v>354</v>
      </c>
      <c r="B356" t="s">
        <v>355</v>
      </c>
      <c r="C356" t="s">
        <v>4464</v>
      </c>
      <c r="D356" s="6">
        <v>3500</v>
      </c>
      <c r="E356" s="6">
        <v>3638</v>
      </c>
      <c r="F356" t="s">
        <v>8219</v>
      </c>
      <c r="G356" t="s">
        <v>8224</v>
      </c>
      <c r="H356" t="s">
        <v>8246</v>
      </c>
      <c r="I356" s="7">
        <v>1460141521</v>
      </c>
      <c r="J356" s="7">
        <v>1457553121</v>
      </c>
      <c r="K356" t="b">
        <v>1</v>
      </c>
      <c r="L356">
        <v>29</v>
      </c>
      <c r="M356" t="b">
        <v>1</v>
      </c>
      <c r="N356" s="7" t="s">
        <v>8313</v>
      </c>
      <c r="O356" s="7" t="s">
        <v>8318</v>
      </c>
      <c r="P356">
        <v>104</v>
      </c>
      <c r="Q356" s="6">
        <f>E356/Table1_2[[#This Row],[backers_count]]</f>
        <v>125.44827586206897</v>
      </c>
    </row>
    <row r="357" spans="1:17" x14ac:dyDescent="0.35">
      <c r="A357">
        <v>355</v>
      </c>
      <c r="B357" t="s">
        <v>356</v>
      </c>
      <c r="C357" t="s">
        <v>4465</v>
      </c>
      <c r="D357" s="6">
        <v>35000</v>
      </c>
      <c r="E357" s="6">
        <v>40690</v>
      </c>
      <c r="F357" t="s">
        <v>8219</v>
      </c>
      <c r="G357" t="s">
        <v>8224</v>
      </c>
      <c r="H357" t="s">
        <v>8246</v>
      </c>
      <c r="I357" s="7">
        <v>1417420994</v>
      </c>
      <c r="J357" s="7">
        <v>1414738994</v>
      </c>
      <c r="K357" t="b">
        <v>1</v>
      </c>
      <c r="L357">
        <v>165</v>
      </c>
      <c r="M357" t="b">
        <v>1</v>
      </c>
      <c r="N357" s="7" t="s">
        <v>8313</v>
      </c>
      <c r="O357" s="7" t="s">
        <v>8318</v>
      </c>
      <c r="P357">
        <v>117</v>
      </c>
      <c r="Q357" s="6">
        <f>E357/Table1_2[[#This Row],[backers_count]]</f>
        <v>246.60606060606059</v>
      </c>
    </row>
    <row r="358" spans="1:17" x14ac:dyDescent="0.35">
      <c r="A358">
        <v>356</v>
      </c>
      <c r="B358" t="s">
        <v>357</v>
      </c>
      <c r="C358" t="s">
        <v>4466</v>
      </c>
      <c r="D358" s="6">
        <v>7500</v>
      </c>
      <c r="E358" s="6">
        <v>7701.93</v>
      </c>
      <c r="F358" t="s">
        <v>8219</v>
      </c>
      <c r="G358" t="s">
        <v>8224</v>
      </c>
      <c r="H358" t="s">
        <v>8246</v>
      </c>
      <c r="I358" s="7">
        <v>1458152193</v>
      </c>
      <c r="J358" s="7">
        <v>1455563793</v>
      </c>
      <c r="K358" t="b">
        <v>1</v>
      </c>
      <c r="L358">
        <v>97</v>
      </c>
      <c r="M358" t="b">
        <v>1</v>
      </c>
      <c r="N358" s="7" t="s">
        <v>8313</v>
      </c>
      <c r="O358" s="7" t="s">
        <v>8318</v>
      </c>
      <c r="P358">
        <v>103</v>
      </c>
      <c r="Q358" s="6">
        <f>E358/Table1_2[[#This Row],[backers_count]]</f>
        <v>79.401340206185566</v>
      </c>
    </row>
    <row r="359" spans="1:17" x14ac:dyDescent="0.35">
      <c r="A359">
        <v>357</v>
      </c>
      <c r="B359" t="s">
        <v>358</v>
      </c>
      <c r="C359" t="s">
        <v>4467</v>
      </c>
      <c r="D359" s="6">
        <v>15000</v>
      </c>
      <c r="E359" s="6">
        <v>26100</v>
      </c>
      <c r="F359" t="s">
        <v>8219</v>
      </c>
      <c r="G359" t="s">
        <v>8224</v>
      </c>
      <c r="H359" t="s">
        <v>8246</v>
      </c>
      <c r="I359" s="7">
        <v>1429852797</v>
      </c>
      <c r="J359" s="7">
        <v>1426396797</v>
      </c>
      <c r="K359" t="b">
        <v>1</v>
      </c>
      <c r="L359">
        <v>303</v>
      </c>
      <c r="M359" t="b">
        <v>1</v>
      </c>
      <c r="N359" s="7" t="s">
        <v>8313</v>
      </c>
      <c r="O359" s="7" t="s">
        <v>8318</v>
      </c>
      <c r="P359">
        <v>174</v>
      </c>
      <c r="Q359" s="6">
        <f>E359/Table1_2[[#This Row],[backers_count]]</f>
        <v>86.138613861386133</v>
      </c>
    </row>
    <row r="360" spans="1:17" x14ac:dyDescent="0.35">
      <c r="A360">
        <v>358</v>
      </c>
      <c r="B360" t="s">
        <v>359</v>
      </c>
      <c r="C360" t="s">
        <v>4468</v>
      </c>
      <c r="D360" s="6">
        <v>50000</v>
      </c>
      <c r="E360" s="6">
        <v>51544</v>
      </c>
      <c r="F360" t="s">
        <v>8219</v>
      </c>
      <c r="G360" t="s">
        <v>8224</v>
      </c>
      <c r="H360" t="s">
        <v>8246</v>
      </c>
      <c r="I360" s="7">
        <v>1466002800</v>
      </c>
      <c r="J360" s="7">
        <v>1463517521</v>
      </c>
      <c r="K360" t="b">
        <v>1</v>
      </c>
      <c r="L360">
        <v>267</v>
      </c>
      <c r="M360" t="b">
        <v>1</v>
      </c>
      <c r="N360" s="7" t="s">
        <v>8313</v>
      </c>
      <c r="O360" s="7" t="s">
        <v>8318</v>
      </c>
      <c r="P360">
        <v>104</v>
      </c>
      <c r="Q360" s="6">
        <f>E360/Table1_2[[#This Row],[backers_count]]</f>
        <v>193.04868913857678</v>
      </c>
    </row>
    <row r="361" spans="1:17" x14ac:dyDescent="0.35">
      <c r="A361">
        <v>359</v>
      </c>
      <c r="B361" t="s">
        <v>360</v>
      </c>
      <c r="C361" t="s">
        <v>4469</v>
      </c>
      <c r="D361" s="6">
        <v>24200</v>
      </c>
      <c r="E361" s="6">
        <v>25375</v>
      </c>
      <c r="F361" t="s">
        <v>8219</v>
      </c>
      <c r="G361" t="s">
        <v>8224</v>
      </c>
      <c r="H361" t="s">
        <v>8246</v>
      </c>
      <c r="I361" s="7">
        <v>1415941920</v>
      </c>
      <c r="J361" s="7">
        <v>1414028490</v>
      </c>
      <c r="K361" t="b">
        <v>1</v>
      </c>
      <c r="L361">
        <v>302</v>
      </c>
      <c r="M361" t="b">
        <v>1</v>
      </c>
      <c r="N361" s="7" t="s">
        <v>8313</v>
      </c>
      <c r="O361" s="7" t="s">
        <v>8318</v>
      </c>
      <c r="P361">
        <v>105</v>
      </c>
      <c r="Q361" s="6">
        <f>E361/Table1_2[[#This Row],[backers_count]]</f>
        <v>84.023178807947019</v>
      </c>
    </row>
    <row r="362" spans="1:17" x14ac:dyDescent="0.35">
      <c r="A362">
        <v>360</v>
      </c>
      <c r="B362" t="s">
        <v>361</v>
      </c>
      <c r="C362" t="s">
        <v>4470</v>
      </c>
      <c r="D362" s="6">
        <v>12000</v>
      </c>
      <c r="E362" s="6">
        <v>12165</v>
      </c>
      <c r="F362" t="s">
        <v>8219</v>
      </c>
      <c r="G362" t="s">
        <v>8224</v>
      </c>
      <c r="H362" t="s">
        <v>8246</v>
      </c>
      <c r="I362" s="7">
        <v>1437621060</v>
      </c>
      <c r="J362" s="7">
        <v>1433799180</v>
      </c>
      <c r="K362" t="b">
        <v>0</v>
      </c>
      <c r="L362">
        <v>87</v>
      </c>
      <c r="M362" t="b">
        <v>1</v>
      </c>
      <c r="N362" s="7" t="s">
        <v>8313</v>
      </c>
      <c r="O362" s="7" t="s">
        <v>8318</v>
      </c>
      <c r="P362">
        <v>102</v>
      </c>
      <c r="Q362" s="6">
        <f>E362/Table1_2[[#This Row],[backers_count]]</f>
        <v>139.82758620689654</v>
      </c>
    </row>
    <row r="363" spans="1:17" x14ac:dyDescent="0.35">
      <c r="A363">
        <v>361</v>
      </c>
      <c r="B363" t="s">
        <v>362</v>
      </c>
      <c r="C363" t="s">
        <v>4471</v>
      </c>
      <c r="D363" s="6">
        <v>35000</v>
      </c>
      <c r="E363" s="6">
        <v>38876.949999999997</v>
      </c>
      <c r="F363" t="s">
        <v>8219</v>
      </c>
      <c r="G363" t="s">
        <v>8224</v>
      </c>
      <c r="H363" t="s">
        <v>8246</v>
      </c>
      <c r="I363" s="7">
        <v>1416704506</v>
      </c>
      <c r="J363" s="7">
        <v>1414108906</v>
      </c>
      <c r="K363" t="b">
        <v>0</v>
      </c>
      <c r="L363">
        <v>354</v>
      </c>
      <c r="M363" t="b">
        <v>1</v>
      </c>
      <c r="N363" s="7" t="s">
        <v>8313</v>
      </c>
      <c r="O363" s="7" t="s">
        <v>8318</v>
      </c>
      <c r="P363">
        <v>112</v>
      </c>
      <c r="Q363" s="6">
        <f>E363/Table1_2[[#This Row],[backers_count]]</f>
        <v>109.82189265536722</v>
      </c>
    </row>
    <row r="364" spans="1:17" x14ac:dyDescent="0.35">
      <c r="A364">
        <v>362</v>
      </c>
      <c r="B364" t="s">
        <v>363</v>
      </c>
      <c r="C364" t="s">
        <v>4472</v>
      </c>
      <c r="D364" s="6">
        <v>9665</v>
      </c>
      <c r="E364" s="6">
        <v>12000</v>
      </c>
      <c r="F364" t="s">
        <v>8219</v>
      </c>
      <c r="G364" t="s">
        <v>8224</v>
      </c>
      <c r="H364" t="s">
        <v>8246</v>
      </c>
      <c r="I364" s="7">
        <v>1407456000</v>
      </c>
      <c r="J364" s="7">
        <v>1405573391</v>
      </c>
      <c r="K364" t="b">
        <v>0</v>
      </c>
      <c r="L364">
        <v>86</v>
      </c>
      <c r="M364" t="b">
        <v>1</v>
      </c>
      <c r="N364" s="7" t="s">
        <v>8313</v>
      </c>
      <c r="O364" s="7" t="s">
        <v>8318</v>
      </c>
      <c r="P364">
        <v>125</v>
      </c>
      <c r="Q364" s="6">
        <f>E364/Table1_2[[#This Row],[backers_count]]</f>
        <v>139.53488372093022</v>
      </c>
    </row>
    <row r="365" spans="1:17" x14ac:dyDescent="0.35">
      <c r="A365">
        <v>363</v>
      </c>
      <c r="B365" t="s">
        <v>364</v>
      </c>
      <c r="C365" t="s">
        <v>4473</v>
      </c>
      <c r="D365" s="6">
        <v>8925</v>
      </c>
      <c r="E365" s="6">
        <v>9044</v>
      </c>
      <c r="F365" t="s">
        <v>8219</v>
      </c>
      <c r="G365" t="s">
        <v>8224</v>
      </c>
      <c r="H365" t="s">
        <v>8246</v>
      </c>
      <c r="I365" s="7">
        <v>1272828120</v>
      </c>
      <c r="J365" s="7">
        <v>1268934736</v>
      </c>
      <c r="K365" t="b">
        <v>0</v>
      </c>
      <c r="L365">
        <v>26</v>
      </c>
      <c r="M365" t="b">
        <v>1</v>
      </c>
      <c r="N365" s="7" t="s">
        <v>8313</v>
      </c>
      <c r="O365" s="7" t="s">
        <v>8318</v>
      </c>
      <c r="P365">
        <v>102</v>
      </c>
      <c r="Q365" s="6">
        <f>E365/Table1_2[[#This Row],[backers_count]]</f>
        <v>347.84615384615387</v>
      </c>
    </row>
    <row r="366" spans="1:17" x14ac:dyDescent="0.35">
      <c r="A366">
        <v>364</v>
      </c>
      <c r="B366" t="s">
        <v>365</v>
      </c>
      <c r="C366" t="s">
        <v>4474</v>
      </c>
      <c r="D366" s="6">
        <v>7000</v>
      </c>
      <c r="E366" s="6">
        <v>7711.3</v>
      </c>
      <c r="F366" t="s">
        <v>8219</v>
      </c>
      <c r="G366" t="s">
        <v>8224</v>
      </c>
      <c r="H366" t="s">
        <v>8246</v>
      </c>
      <c r="I366" s="7">
        <v>1403323140</v>
      </c>
      <c r="J366" s="7">
        <v>1400704672</v>
      </c>
      <c r="K366" t="b">
        <v>0</v>
      </c>
      <c r="L366">
        <v>113</v>
      </c>
      <c r="M366" t="b">
        <v>1</v>
      </c>
      <c r="N366" s="7" t="s">
        <v>8313</v>
      </c>
      <c r="O366" s="7" t="s">
        <v>8318</v>
      </c>
      <c r="P366">
        <v>111</v>
      </c>
      <c r="Q366" s="6">
        <f>E366/Table1_2[[#This Row],[backers_count]]</f>
        <v>68.24159292035398</v>
      </c>
    </row>
    <row r="367" spans="1:17" x14ac:dyDescent="0.35">
      <c r="A367">
        <v>365</v>
      </c>
      <c r="B367" t="s">
        <v>366</v>
      </c>
      <c r="C367" t="s">
        <v>4475</v>
      </c>
      <c r="D367" s="6">
        <v>15000</v>
      </c>
      <c r="E367" s="6">
        <v>15596</v>
      </c>
      <c r="F367" t="s">
        <v>8219</v>
      </c>
      <c r="G367" t="s">
        <v>8225</v>
      </c>
      <c r="H367" t="s">
        <v>8247</v>
      </c>
      <c r="I367" s="7">
        <v>1393597999</v>
      </c>
      <c r="J367" s="7">
        <v>1391005999</v>
      </c>
      <c r="K367" t="b">
        <v>0</v>
      </c>
      <c r="L367">
        <v>65</v>
      </c>
      <c r="M367" t="b">
        <v>1</v>
      </c>
      <c r="N367" s="7" t="s">
        <v>8313</v>
      </c>
      <c r="O367" s="7" t="s">
        <v>8318</v>
      </c>
      <c r="P367">
        <v>104</v>
      </c>
      <c r="Q367" s="6">
        <f>E367/Table1_2[[#This Row],[backers_count]]</f>
        <v>239.93846153846152</v>
      </c>
    </row>
    <row r="368" spans="1:17" x14ac:dyDescent="0.35">
      <c r="A368">
        <v>366</v>
      </c>
      <c r="B368" t="s">
        <v>367</v>
      </c>
      <c r="C368" t="s">
        <v>4476</v>
      </c>
      <c r="D368" s="6">
        <v>38000</v>
      </c>
      <c r="E368" s="6">
        <v>38500</v>
      </c>
      <c r="F368" t="s">
        <v>8219</v>
      </c>
      <c r="G368" t="s">
        <v>8224</v>
      </c>
      <c r="H368" t="s">
        <v>8246</v>
      </c>
      <c r="I368" s="7">
        <v>1337540518</v>
      </c>
      <c r="J368" s="7">
        <v>1334948518</v>
      </c>
      <c r="K368" t="b">
        <v>0</v>
      </c>
      <c r="L368">
        <v>134</v>
      </c>
      <c r="M368" t="b">
        <v>1</v>
      </c>
      <c r="N368" s="7" t="s">
        <v>8313</v>
      </c>
      <c r="O368" s="7" t="s">
        <v>8318</v>
      </c>
      <c r="P368">
        <v>102</v>
      </c>
      <c r="Q368" s="6">
        <f>E368/Table1_2[[#This Row],[backers_count]]</f>
        <v>287.31343283582089</v>
      </c>
    </row>
    <row r="369" spans="1:17" x14ac:dyDescent="0.35">
      <c r="A369">
        <v>367</v>
      </c>
      <c r="B369" t="s">
        <v>368</v>
      </c>
      <c r="C369" t="s">
        <v>4477</v>
      </c>
      <c r="D369" s="6">
        <v>10000</v>
      </c>
      <c r="E369" s="6">
        <v>10335.01</v>
      </c>
      <c r="F369" t="s">
        <v>8219</v>
      </c>
      <c r="G369" t="s">
        <v>8224</v>
      </c>
      <c r="H369" t="s">
        <v>8246</v>
      </c>
      <c r="I369" s="7">
        <v>1367384340</v>
      </c>
      <c r="J369" s="7">
        <v>1363960278</v>
      </c>
      <c r="K369" t="b">
        <v>0</v>
      </c>
      <c r="L369">
        <v>119</v>
      </c>
      <c r="M369" t="b">
        <v>1</v>
      </c>
      <c r="N369" s="7" t="s">
        <v>8313</v>
      </c>
      <c r="O369" s="7" t="s">
        <v>8318</v>
      </c>
      <c r="P369">
        <v>104</v>
      </c>
      <c r="Q369" s="6">
        <f>E369/Table1_2[[#This Row],[backers_count]]</f>
        <v>86.84882352941176</v>
      </c>
    </row>
    <row r="370" spans="1:17" x14ac:dyDescent="0.35">
      <c r="A370">
        <v>368</v>
      </c>
      <c r="B370" t="s">
        <v>369</v>
      </c>
      <c r="C370" t="s">
        <v>4478</v>
      </c>
      <c r="D370" s="6">
        <v>12500</v>
      </c>
      <c r="E370" s="6">
        <v>13014</v>
      </c>
      <c r="F370" t="s">
        <v>8219</v>
      </c>
      <c r="G370" t="s">
        <v>8224</v>
      </c>
      <c r="H370" t="s">
        <v>8246</v>
      </c>
      <c r="I370" s="7">
        <v>1426426322</v>
      </c>
      <c r="J370" s="7">
        <v>1423405922</v>
      </c>
      <c r="K370" t="b">
        <v>0</v>
      </c>
      <c r="L370">
        <v>159</v>
      </c>
      <c r="M370" t="b">
        <v>1</v>
      </c>
      <c r="N370" s="7" t="s">
        <v>8313</v>
      </c>
      <c r="O370" s="7" t="s">
        <v>8318</v>
      </c>
      <c r="P370">
        <v>105</v>
      </c>
      <c r="Q370" s="6">
        <f>E370/Table1_2[[#This Row],[backers_count]]</f>
        <v>81.84905660377359</v>
      </c>
    </row>
    <row r="371" spans="1:17" x14ac:dyDescent="0.35">
      <c r="A371">
        <v>369</v>
      </c>
      <c r="B371" t="s">
        <v>370</v>
      </c>
      <c r="C371" t="s">
        <v>4479</v>
      </c>
      <c r="D371" s="6">
        <v>6500</v>
      </c>
      <c r="E371" s="6">
        <v>7160.12</v>
      </c>
      <c r="F371" t="s">
        <v>8219</v>
      </c>
      <c r="G371" t="s">
        <v>8224</v>
      </c>
      <c r="H371" t="s">
        <v>8246</v>
      </c>
      <c r="I371" s="7">
        <v>1326633269</v>
      </c>
      <c r="J371" s="7">
        <v>1324041269</v>
      </c>
      <c r="K371" t="b">
        <v>0</v>
      </c>
      <c r="L371">
        <v>167</v>
      </c>
      <c r="M371" t="b">
        <v>1</v>
      </c>
      <c r="N371" s="7" t="s">
        <v>8313</v>
      </c>
      <c r="O371" s="7" t="s">
        <v>8318</v>
      </c>
      <c r="P371">
        <v>111</v>
      </c>
      <c r="Q371" s="6">
        <f>E371/Table1_2[[#This Row],[backers_count]]</f>
        <v>42.874970059880241</v>
      </c>
    </row>
    <row r="372" spans="1:17" x14ac:dyDescent="0.35">
      <c r="A372">
        <v>370</v>
      </c>
      <c r="B372" t="s">
        <v>371</v>
      </c>
      <c r="C372" t="s">
        <v>4480</v>
      </c>
      <c r="D372" s="6">
        <v>25000</v>
      </c>
      <c r="E372" s="6">
        <v>30505</v>
      </c>
      <c r="F372" t="s">
        <v>8219</v>
      </c>
      <c r="G372" t="s">
        <v>8224</v>
      </c>
      <c r="H372" t="s">
        <v>8246</v>
      </c>
      <c r="I372" s="7">
        <v>1483729500</v>
      </c>
      <c r="J372" s="7">
        <v>1481137500</v>
      </c>
      <c r="K372" t="b">
        <v>0</v>
      </c>
      <c r="L372">
        <v>43</v>
      </c>
      <c r="M372" t="b">
        <v>1</v>
      </c>
      <c r="N372" s="7" t="s">
        <v>8313</v>
      </c>
      <c r="O372" s="7" t="s">
        <v>8318</v>
      </c>
      <c r="P372">
        <v>123</v>
      </c>
      <c r="Q372" s="6">
        <f>E372/Table1_2[[#This Row],[backers_count]]</f>
        <v>709.41860465116281</v>
      </c>
    </row>
    <row r="373" spans="1:17" x14ac:dyDescent="0.35">
      <c r="A373">
        <v>371</v>
      </c>
      <c r="B373" t="s">
        <v>372</v>
      </c>
      <c r="C373" t="s">
        <v>4481</v>
      </c>
      <c r="D373" s="6">
        <v>150000</v>
      </c>
      <c r="E373" s="6">
        <v>171253</v>
      </c>
      <c r="F373" t="s">
        <v>8219</v>
      </c>
      <c r="G373" t="s">
        <v>8224</v>
      </c>
      <c r="H373" t="s">
        <v>8246</v>
      </c>
      <c r="I373" s="7">
        <v>1359743139</v>
      </c>
      <c r="J373" s="7">
        <v>1355855139</v>
      </c>
      <c r="K373" t="b">
        <v>0</v>
      </c>
      <c r="L373">
        <v>1062</v>
      </c>
      <c r="M373" t="b">
        <v>1</v>
      </c>
      <c r="N373" s="7" t="s">
        <v>8313</v>
      </c>
      <c r="O373" s="7" t="s">
        <v>8318</v>
      </c>
      <c r="P373">
        <v>115</v>
      </c>
      <c r="Q373" s="6">
        <f>E373/Table1_2[[#This Row],[backers_count]]</f>
        <v>161.25517890772127</v>
      </c>
    </row>
    <row r="374" spans="1:17" x14ac:dyDescent="0.35">
      <c r="A374">
        <v>372</v>
      </c>
      <c r="B374" t="s">
        <v>373</v>
      </c>
      <c r="C374" t="s">
        <v>4482</v>
      </c>
      <c r="D374" s="6">
        <v>300</v>
      </c>
      <c r="E374" s="6">
        <v>376</v>
      </c>
      <c r="F374" t="s">
        <v>8219</v>
      </c>
      <c r="G374" t="s">
        <v>8225</v>
      </c>
      <c r="H374" t="s">
        <v>8247</v>
      </c>
      <c r="I374" s="7">
        <v>1459872000</v>
      </c>
      <c r="J374" s="7">
        <v>1456408244</v>
      </c>
      <c r="K374" t="b">
        <v>0</v>
      </c>
      <c r="L374">
        <v>9</v>
      </c>
      <c r="M374" t="b">
        <v>1</v>
      </c>
      <c r="N374" s="7" t="s">
        <v>8313</v>
      </c>
      <c r="O374" s="7" t="s">
        <v>8318</v>
      </c>
      <c r="P374">
        <v>126</v>
      </c>
      <c r="Q374" s="6">
        <f>E374/Table1_2[[#This Row],[backers_count]]</f>
        <v>41.777777777777779</v>
      </c>
    </row>
    <row r="375" spans="1:17" x14ac:dyDescent="0.35">
      <c r="A375">
        <v>373</v>
      </c>
      <c r="B375" t="s">
        <v>374</v>
      </c>
      <c r="C375" t="s">
        <v>4483</v>
      </c>
      <c r="D375" s="6">
        <v>7500</v>
      </c>
      <c r="E375" s="6">
        <v>8000</v>
      </c>
      <c r="F375" t="s">
        <v>8219</v>
      </c>
      <c r="G375" t="s">
        <v>8224</v>
      </c>
      <c r="H375" t="s">
        <v>8246</v>
      </c>
      <c r="I375" s="7">
        <v>1342648398</v>
      </c>
      <c r="J375" s="7">
        <v>1340056398</v>
      </c>
      <c r="K375" t="b">
        <v>0</v>
      </c>
      <c r="L375">
        <v>89</v>
      </c>
      <c r="M375" t="b">
        <v>1</v>
      </c>
      <c r="N375" s="7" t="s">
        <v>8313</v>
      </c>
      <c r="O375" s="7" t="s">
        <v>8318</v>
      </c>
      <c r="P375">
        <v>107</v>
      </c>
      <c r="Q375" s="6">
        <f>E375/Table1_2[[#This Row],[backers_count]]</f>
        <v>89.887640449438209</v>
      </c>
    </row>
    <row r="376" spans="1:17" x14ac:dyDescent="0.35">
      <c r="A376">
        <v>374</v>
      </c>
      <c r="B376" t="s">
        <v>375</v>
      </c>
      <c r="C376" t="s">
        <v>4484</v>
      </c>
      <c r="D376" s="6">
        <v>6000</v>
      </c>
      <c r="E376" s="6">
        <v>7839</v>
      </c>
      <c r="F376" t="s">
        <v>8219</v>
      </c>
      <c r="G376" t="s">
        <v>8224</v>
      </c>
      <c r="H376" t="s">
        <v>8246</v>
      </c>
      <c r="I376" s="7">
        <v>1316208031</v>
      </c>
      <c r="J376" s="7">
        <v>1312320031</v>
      </c>
      <c r="K376" t="b">
        <v>0</v>
      </c>
      <c r="L376">
        <v>174</v>
      </c>
      <c r="M376" t="b">
        <v>1</v>
      </c>
      <c r="N376" s="7" t="s">
        <v>8313</v>
      </c>
      <c r="O376" s="7" t="s">
        <v>8318</v>
      </c>
      <c r="P376">
        <v>131</v>
      </c>
      <c r="Q376" s="6">
        <f>E376/Table1_2[[#This Row],[backers_count]]</f>
        <v>45.051724137931032</v>
      </c>
    </row>
    <row r="377" spans="1:17" x14ac:dyDescent="0.35">
      <c r="A377">
        <v>375</v>
      </c>
      <c r="B377" t="s">
        <v>376</v>
      </c>
      <c r="C377" t="s">
        <v>4485</v>
      </c>
      <c r="D377" s="6">
        <v>500</v>
      </c>
      <c r="E377" s="6">
        <v>600</v>
      </c>
      <c r="F377" t="s">
        <v>8219</v>
      </c>
      <c r="G377" t="s">
        <v>8224</v>
      </c>
      <c r="H377" t="s">
        <v>8246</v>
      </c>
      <c r="I377" s="7">
        <v>1393694280</v>
      </c>
      <c r="J377" s="7">
        <v>1390088311</v>
      </c>
      <c r="K377" t="b">
        <v>0</v>
      </c>
      <c r="L377">
        <v>14</v>
      </c>
      <c r="M377" t="b">
        <v>1</v>
      </c>
      <c r="N377" s="7" t="s">
        <v>8313</v>
      </c>
      <c r="O377" s="7" t="s">
        <v>8318</v>
      </c>
      <c r="P377">
        <v>120</v>
      </c>
      <c r="Q377" s="6">
        <f>E377/Table1_2[[#This Row],[backers_count]]</f>
        <v>42.857142857142854</v>
      </c>
    </row>
    <row r="378" spans="1:17" x14ac:dyDescent="0.35">
      <c r="A378">
        <v>376</v>
      </c>
      <c r="B378" t="s">
        <v>377</v>
      </c>
      <c r="C378" t="s">
        <v>4486</v>
      </c>
      <c r="D378" s="6">
        <v>2450</v>
      </c>
      <c r="E378" s="6">
        <v>2596</v>
      </c>
      <c r="F378" t="s">
        <v>8219</v>
      </c>
      <c r="G378" t="s">
        <v>8225</v>
      </c>
      <c r="H378" t="s">
        <v>8247</v>
      </c>
      <c r="I378" s="7">
        <v>1472122316</v>
      </c>
      <c r="J378" s="7">
        <v>1469443916</v>
      </c>
      <c r="K378" t="b">
        <v>0</v>
      </c>
      <c r="L378">
        <v>48</v>
      </c>
      <c r="M378" t="b">
        <v>1</v>
      </c>
      <c r="N378" s="7" t="s">
        <v>8313</v>
      </c>
      <c r="O378" s="7" t="s">
        <v>8318</v>
      </c>
      <c r="P378">
        <v>106</v>
      </c>
      <c r="Q378" s="6">
        <f>E378/Table1_2[[#This Row],[backers_count]]</f>
        <v>54.083333333333336</v>
      </c>
    </row>
    <row r="379" spans="1:17" x14ac:dyDescent="0.35">
      <c r="A379">
        <v>377</v>
      </c>
      <c r="B379" t="s">
        <v>378</v>
      </c>
      <c r="C379" t="s">
        <v>4487</v>
      </c>
      <c r="D379" s="6">
        <v>12000</v>
      </c>
      <c r="E379" s="6">
        <v>13728</v>
      </c>
      <c r="F379" t="s">
        <v>8219</v>
      </c>
      <c r="G379" t="s">
        <v>8224</v>
      </c>
      <c r="H379" t="s">
        <v>8246</v>
      </c>
      <c r="I379" s="7">
        <v>1447484460</v>
      </c>
      <c r="J379" s="7">
        <v>1444888868</v>
      </c>
      <c r="K379" t="b">
        <v>0</v>
      </c>
      <c r="L379">
        <v>133</v>
      </c>
      <c r="M379" t="b">
        <v>1</v>
      </c>
      <c r="N379" s="7" t="s">
        <v>8313</v>
      </c>
      <c r="O379" s="7" t="s">
        <v>8318</v>
      </c>
      <c r="P379">
        <v>115</v>
      </c>
      <c r="Q379" s="6">
        <f>E379/Table1_2[[#This Row],[backers_count]]</f>
        <v>103.21804511278195</v>
      </c>
    </row>
    <row r="380" spans="1:17" x14ac:dyDescent="0.35">
      <c r="A380">
        <v>378</v>
      </c>
      <c r="B380" t="s">
        <v>379</v>
      </c>
      <c r="C380" t="s">
        <v>4488</v>
      </c>
      <c r="D380" s="6">
        <v>3000</v>
      </c>
      <c r="E380" s="6">
        <v>3353</v>
      </c>
      <c r="F380" t="s">
        <v>8219</v>
      </c>
      <c r="G380" t="s">
        <v>8229</v>
      </c>
      <c r="H380" t="s">
        <v>8251</v>
      </c>
      <c r="I380" s="7">
        <v>1453765920</v>
      </c>
      <c r="J380" s="7">
        <v>1451655808</v>
      </c>
      <c r="K380" t="b">
        <v>0</v>
      </c>
      <c r="L380">
        <v>83</v>
      </c>
      <c r="M380" t="b">
        <v>1</v>
      </c>
      <c r="N380" s="7" t="s">
        <v>8313</v>
      </c>
      <c r="O380" s="7" t="s">
        <v>8318</v>
      </c>
      <c r="P380">
        <v>112</v>
      </c>
      <c r="Q380" s="6">
        <f>E380/Table1_2[[#This Row],[backers_count]]</f>
        <v>40.397590361445786</v>
      </c>
    </row>
    <row r="381" spans="1:17" x14ac:dyDescent="0.35">
      <c r="A381">
        <v>379</v>
      </c>
      <c r="B381" t="s">
        <v>380</v>
      </c>
      <c r="C381" t="s">
        <v>4489</v>
      </c>
      <c r="D381" s="6">
        <v>15000</v>
      </c>
      <c r="E381" s="6">
        <v>17412</v>
      </c>
      <c r="F381" t="s">
        <v>8219</v>
      </c>
      <c r="G381" t="s">
        <v>8224</v>
      </c>
      <c r="H381" t="s">
        <v>8246</v>
      </c>
      <c r="I381" s="7">
        <v>1336062672</v>
      </c>
      <c r="J381" s="7">
        <v>1332174672</v>
      </c>
      <c r="K381" t="b">
        <v>0</v>
      </c>
      <c r="L381">
        <v>149</v>
      </c>
      <c r="M381" t="b">
        <v>1</v>
      </c>
      <c r="N381" s="7" t="s">
        <v>8313</v>
      </c>
      <c r="O381" s="7" t="s">
        <v>8318</v>
      </c>
      <c r="P381">
        <v>117</v>
      </c>
      <c r="Q381" s="6">
        <f>E381/Table1_2[[#This Row],[backers_count]]</f>
        <v>116.85906040268456</v>
      </c>
    </row>
    <row r="382" spans="1:17" x14ac:dyDescent="0.35">
      <c r="A382">
        <v>380</v>
      </c>
      <c r="B382" t="s">
        <v>381</v>
      </c>
      <c r="C382" t="s">
        <v>4490</v>
      </c>
      <c r="D382" s="6">
        <v>4000</v>
      </c>
      <c r="E382" s="6">
        <v>5660</v>
      </c>
      <c r="F382" t="s">
        <v>8219</v>
      </c>
      <c r="G382" t="s">
        <v>8224</v>
      </c>
      <c r="H382" t="s">
        <v>8246</v>
      </c>
      <c r="I382" s="7">
        <v>1453569392</v>
      </c>
      <c r="J382" s="7">
        <v>1451409392</v>
      </c>
      <c r="K382" t="b">
        <v>0</v>
      </c>
      <c r="L382">
        <v>49</v>
      </c>
      <c r="M382" t="b">
        <v>1</v>
      </c>
      <c r="N382" s="7" t="s">
        <v>8313</v>
      </c>
      <c r="O382" s="7" t="s">
        <v>8318</v>
      </c>
      <c r="P382">
        <v>142</v>
      </c>
      <c r="Q382" s="6">
        <f>E382/Table1_2[[#This Row],[backers_count]]</f>
        <v>115.51020408163265</v>
      </c>
    </row>
    <row r="383" spans="1:17" x14ac:dyDescent="0.35">
      <c r="A383">
        <v>381</v>
      </c>
      <c r="B383" t="s">
        <v>382</v>
      </c>
      <c r="C383" t="s">
        <v>4491</v>
      </c>
      <c r="D383" s="6">
        <v>25000</v>
      </c>
      <c r="E383" s="6">
        <v>26182.5</v>
      </c>
      <c r="F383" t="s">
        <v>8219</v>
      </c>
      <c r="G383" t="s">
        <v>8224</v>
      </c>
      <c r="H383" t="s">
        <v>8246</v>
      </c>
      <c r="I383" s="7">
        <v>1343624400</v>
      </c>
      <c r="J383" s="7">
        <v>1340642717</v>
      </c>
      <c r="K383" t="b">
        <v>0</v>
      </c>
      <c r="L383">
        <v>251</v>
      </c>
      <c r="M383" t="b">
        <v>1</v>
      </c>
      <c r="N383" s="7" t="s">
        <v>8313</v>
      </c>
      <c r="O383" s="7" t="s">
        <v>8318</v>
      </c>
      <c r="P383">
        <v>105</v>
      </c>
      <c r="Q383" s="6">
        <f>E383/Table1_2[[#This Row],[backers_count]]</f>
        <v>104.31274900398407</v>
      </c>
    </row>
    <row r="384" spans="1:17" x14ac:dyDescent="0.35">
      <c r="A384">
        <v>382</v>
      </c>
      <c r="B384" t="s">
        <v>383</v>
      </c>
      <c r="C384" t="s">
        <v>4492</v>
      </c>
      <c r="D384" s="6">
        <v>600</v>
      </c>
      <c r="E384" s="6">
        <v>1535</v>
      </c>
      <c r="F384" t="s">
        <v>8219</v>
      </c>
      <c r="G384" t="s">
        <v>8224</v>
      </c>
      <c r="H384" t="s">
        <v>8246</v>
      </c>
      <c r="I384" s="7">
        <v>1346950900</v>
      </c>
      <c r="J384" s="7">
        <v>1345741300</v>
      </c>
      <c r="K384" t="b">
        <v>0</v>
      </c>
      <c r="L384">
        <v>22</v>
      </c>
      <c r="M384" t="b">
        <v>1</v>
      </c>
      <c r="N384" s="7" t="s">
        <v>8313</v>
      </c>
      <c r="O384" s="7" t="s">
        <v>8318</v>
      </c>
      <c r="P384">
        <v>256</v>
      </c>
      <c r="Q384" s="6">
        <f>E384/Table1_2[[#This Row],[backers_count]]</f>
        <v>69.772727272727266</v>
      </c>
    </row>
    <row r="385" spans="1:17" x14ac:dyDescent="0.35">
      <c r="A385">
        <v>383</v>
      </c>
      <c r="B385" t="s">
        <v>384</v>
      </c>
      <c r="C385" t="s">
        <v>4493</v>
      </c>
      <c r="D385" s="6">
        <v>999</v>
      </c>
      <c r="E385" s="6">
        <v>2065</v>
      </c>
      <c r="F385" t="s">
        <v>8219</v>
      </c>
      <c r="G385" t="s">
        <v>8224</v>
      </c>
      <c r="H385" t="s">
        <v>8246</v>
      </c>
      <c r="I385" s="7">
        <v>1400467759</v>
      </c>
      <c r="J385" s="7">
        <v>1398480559</v>
      </c>
      <c r="K385" t="b">
        <v>0</v>
      </c>
      <c r="L385">
        <v>48</v>
      </c>
      <c r="M385" t="b">
        <v>1</v>
      </c>
      <c r="N385" s="7" t="s">
        <v>8313</v>
      </c>
      <c r="O385" s="7" t="s">
        <v>8318</v>
      </c>
      <c r="P385">
        <v>207</v>
      </c>
      <c r="Q385" s="6">
        <f>E385/Table1_2[[#This Row],[backers_count]]</f>
        <v>43.020833333333336</v>
      </c>
    </row>
    <row r="386" spans="1:17" x14ac:dyDescent="0.35">
      <c r="A386">
        <v>384</v>
      </c>
      <c r="B386" t="s">
        <v>385</v>
      </c>
      <c r="C386" t="s">
        <v>4494</v>
      </c>
      <c r="D386" s="6">
        <v>20000</v>
      </c>
      <c r="E386" s="6">
        <v>22421</v>
      </c>
      <c r="F386" t="s">
        <v>8219</v>
      </c>
      <c r="G386" t="s">
        <v>8224</v>
      </c>
      <c r="H386" t="s">
        <v>8246</v>
      </c>
      <c r="I386" s="7">
        <v>1420569947</v>
      </c>
      <c r="J386" s="7">
        <v>1417977947</v>
      </c>
      <c r="K386" t="b">
        <v>0</v>
      </c>
      <c r="L386">
        <v>383</v>
      </c>
      <c r="M386" t="b">
        <v>1</v>
      </c>
      <c r="N386" s="7" t="s">
        <v>8313</v>
      </c>
      <c r="O386" s="7" t="s">
        <v>8318</v>
      </c>
      <c r="P386">
        <v>113</v>
      </c>
      <c r="Q386" s="6">
        <f>E386/Table1_2[[#This Row],[backers_count]]</f>
        <v>58.540469973890339</v>
      </c>
    </row>
    <row r="387" spans="1:17" x14ac:dyDescent="0.35">
      <c r="A387">
        <v>385</v>
      </c>
      <c r="B387" t="s">
        <v>386</v>
      </c>
      <c r="C387" t="s">
        <v>4495</v>
      </c>
      <c r="D387" s="6">
        <v>25000</v>
      </c>
      <c r="E387" s="6">
        <v>26495.5</v>
      </c>
      <c r="F387" t="s">
        <v>8219</v>
      </c>
      <c r="G387" t="s">
        <v>8224</v>
      </c>
      <c r="H387" t="s">
        <v>8246</v>
      </c>
      <c r="I387" s="7">
        <v>1416582101</v>
      </c>
      <c r="J387" s="7">
        <v>1413986501</v>
      </c>
      <c r="K387" t="b">
        <v>0</v>
      </c>
      <c r="L387">
        <v>237</v>
      </c>
      <c r="M387" t="b">
        <v>1</v>
      </c>
      <c r="N387" s="7" t="s">
        <v>8313</v>
      </c>
      <c r="O387" s="7" t="s">
        <v>8318</v>
      </c>
      <c r="P387">
        <v>106</v>
      </c>
      <c r="Q387" s="6">
        <f>E387/Table1_2[[#This Row],[backers_count]]</f>
        <v>111.79535864978902</v>
      </c>
    </row>
    <row r="388" spans="1:17" x14ac:dyDescent="0.35">
      <c r="A388">
        <v>386</v>
      </c>
      <c r="B388" t="s">
        <v>387</v>
      </c>
      <c r="C388" t="s">
        <v>4496</v>
      </c>
      <c r="D388" s="6">
        <v>600</v>
      </c>
      <c r="E388" s="6">
        <v>601</v>
      </c>
      <c r="F388" t="s">
        <v>8219</v>
      </c>
      <c r="G388" t="s">
        <v>8224</v>
      </c>
      <c r="H388" t="s">
        <v>8246</v>
      </c>
      <c r="I388" s="7">
        <v>1439246991</v>
      </c>
      <c r="J388" s="7">
        <v>1437950991</v>
      </c>
      <c r="K388" t="b">
        <v>0</v>
      </c>
      <c r="L388">
        <v>13</v>
      </c>
      <c r="M388" t="b">
        <v>1</v>
      </c>
      <c r="N388" s="7" t="s">
        <v>8313</v>
      </c>
      <c r="O388" s="7" t="s">
        <v>8318</v>
      </c>
      <c r="P388">
        <v>101</v>
      </c>
      <c r="Q388" s="6">
        <f>E388/Table1_2[[#This Row],[backers_count]]</f>
        <v>46.230769230769234</v>
      </c>
    </row>
    <row r="389" spans="1:17" x14ac:dyDescent="0.35">
      <c r="A389">
        <v>387</v>
      </c>
      <c r="B389" t="s">
        <v>388</v>
      </c>
      <c r="C389" t="s">
        <v>4497</v>
      </c>
      <c r="D389" s="6">
        <v>38000</v>
      </c>
      <c r="E389" s="6">
        <v>81316</v>
      </c>
      <c r="F389" t="s">
        <v>8219</v>
      </c>
      <c r="G389" t="s">
        <v>8224</v>
      </c>
      <c r="H389" t="s">
        <v>8246</v>
      </c>
      <c r="I389" s="7">
        <v>1439618400</v>
      </c>
      <c r="J389" s="7">
        <v>1436976858</v>
      </c>
      <c r="K389" t="b">
        <v>0</v>
      </c>
      <c r="L389">
        <v>562</v>
      </c>
      <c r="M389" t="b">
        <v>1</v>
      </c>
      <c r="N389" s="7" t="s">
        <v>8313</v>
      </c>
      <c r="O389" s="7" t="s">
        <v>8318</v>
      </c>
      <c r="P389">
        <v>214</v>
      </c>
      <c r="Q389" s="6">
        <f>E389/Table1_2[[#This Row],[backers_count]]</f>
        <v>144.69039145907473</v>
      </c>
    </row>
    <row r="390" spans="1:17" x14ac:dyDescent="0.35">
      <c r="A390">
        <v>388</v>
      </c>
      <c r="B390" t="s">
        <v>389</v>
      </c>
      <c r="C390" t="s">
        <v>4498</v>
      </c>
      <c r="D390" s="6">
        <v>5000</v>
      </c>
      <c r="E390" s="6">
        <v>6308</v>
      </c>
      <c r="F390" t="s">
        <v>8219</v>
      </c>
      <c r="G390" t="s">
        <v>8224</v>
      </c>
      <c r="H390" t="s">
        <v>8246</v>
      </c>
      <c r="I390" s="7">
        <v>1469670580</v>
      </c>
      <c r="J390" s="7">
        <v>1467078580</v>
      </c>
      <c r="K390" t="b">
        <v>0</v>
      </c>
      <c r="L390">
        <v>71</v>
      </c>
      <c r="M390" t="b">
        <v>1</v>
      </c>
      <c r="N390" s="7" t="s">
        <v>8313</v>
      </c>
      <c r="O390" s="7" t="s">
        <v>8318</v>
      </c>
      <c r="P390">
        <v>127</v>
      </c>
      <c r="Q390" s="6">
        <f>E390/Table1_2[[#This Row],[backers_count]]</f>
        <v>88.845070422535215</v>
      </c>
    </row>
    <row r="391" spans="1:17" x14ac:dyDescent="0.35">
      <c r="A391">
        <v>389</v>
      </c>
      <c r="B391" t="s">
        <v>390</v>
      </c>
      <c r="C391" t="s">
        <v>4499</v>
      </c>
      <c r="D391" s="6">
        <v>68000</v>
      </c>
      <c r="E391" s="6">
        <v>123444.12</v>
      </c>
      <c r="F391" t="s">
        <v>8219</v>
      </c>
      <c r="G391" t="s">
        <v>8224</v>
      </c>
      <c r="H391" t="s">
        <v>8246</v>
      </c>
      <c r="I391" s="7">
        <v>1394233140</v>
      </c>
      <c r="J391" s="7">
        <v>1391477450</v>
      </c>
      <c r="K391" t="b">
        <v>0</v>
      </c>
      <c r="L391">
        <v>1510</v>
      </c>
      <c r="M391" t="b">
        <v>1</v>
      </c>
      <c r="N391" s="7" t="s">
        <v>8313</v>
      </c>
      <c r="O391" s="7" t="s">
        <v>8318</v>
      </c>
      <c r="P391">
        <v>182</v>
      </c>
      <c r="Q391" s="6">
        <f>E391/Table1_2[[#This Row],[backers_count]]</f>
        <v>81.75107284768211</v>
      </c>
    </row>
    <row r="392" spans="1:17" x14ac:dyDescent="0.35">
      <c r="A392">
        <v>390</v>
      </c>
      <c r="B392" t="s">
        <v>391</v>
      </c>
      <c r="C392" t="s">
        <v>4500</v>
      </c>
      <c r="D392" s="6">
        <v>1000</v>
      </c>
      <c r="E392" s="6">
        <v>1000</v>
      </c>
      <c r="F392" t="s">
        <v>8219</v>
      </c>
      <c r="G392" t="s">
        <v>8224</v>
      </c>
      <c r="H392" t="s">
        <v>8246</v>
      </c>
      <c r="I392" s="7">
        <v>1431046372</v>
      </c>
      <c r="J392" s="7">
        <v>1429318372</v>
      </c>
      <c r="K392" t="b">
        <v>0</v>
      </c>
      <c r="L392">
        <v>14</v>
      </c>
      <c r="M392" t="b">
        <v>1</v>
      </c>
      <c r="N392" s="7" t="s">
        <v>8313</v>
      </c>
      <c r="O392" s="7" t="s">
        <v>8318</v>
      </c>
      <c r="P392">
        <v>100</v>
      </c>
      <c r="Q392" s="6">
        <f>E392/Table1_2[[#This Row],[backers_count]]</f>
        <v>71.428571428571431</v>
      </c>
    </row>
    <row r="393" spans="1:17" x14ac:dyDescent="0.35">
      <c r="A393">
        <v>391</v>
      </c>
      <c r="B393" t="s">
        <v>392</v>
      </c>
      <c r="C393" t="s">
        <v>4501</v>
      </c>
      <c r="D393" s="6">
        <v>20000</v>
      </c>
      <c r="E393" s="6">
        <v>20122</v>
      </c>
      <c r="F393" t="s">
        <v>8219</v>
      </c>
      <c r="G393" t="s">
        <v>8224</v>
      </c>
      <c r="H393" t="s">
        <v>8246</v>
      </c>
      <c r="I393" s="7">
        <v>1324169940</v>
      </c>
      <c r="J393" s="7">
        <v>1321578051</v>
      </c>
      <c r="K393" t="b">
        <v>0</v>
      </c>
      <c r="L393">
        <v>193</v>
      </c>
      <c r="M393" t="b">
        <v>1</v>
      </c>
      <c r="N393" s="7" t="s">
        <v>8313</v>
      </c>
      <c r="O393" s="7" t="s">
        <v>8318</v>
      </c>
      <c r="P393">
        <v>101</v>
      </c>
      <c r="Q393" s="6">
        <f>E393/Table1_2[[#This Row],[backers_count]]</f>
        <v>104.25906735751295</v>
      </c>
    </row>
    <row r="394" spans="1:17" x14ac:dyDescent="0.35">
      <c r="A394">
        <v>392</v>
      </c>
      <c r="B394" t="s">
        <v>393</v>
      </c>
      <c r="C394" t="s">
        <v>4502</v>
      </c>
      <c r="D394" s="6">
        <v>18500</v>
      </c>
      <c r="E394" s="6">
        <v>18667</v>
      </c>
      <c r="F394" t="s">
        <v>8219</v>
      </c>
      <c r="G394" t="s">
        <v>8224</v>
      </c>
      <c r="H394" t="s">
        <v>8246</v>
      </c>
      <c r="I394" s="7">
        <v>1315450800</v>
      </c>
      <c r="J394" s="7">
        <v>1312823571</v>
      </c>
      <c r="K394" t="b">
        <v>0</v>
      </c>
      <c r="L394">
        <v>206</v>
      </c>
      <c r="M394" t="b">
        <v>1</v>
      </c>
      <c r="N394" s="7" t="s">
        <v>8313</v>
      </c>
      <c r="O394" s="7" t="s">
        <v>8318</v>
      </c>
      <c r="P394">
        <v>101</v>
      </c>
      <c r="Q394" s="6">
        <f>E394/Table1_2[[#This Row],[backers_count]]</f>
        <v>90.616504854368927</v>
      </c>
    </row>
    <row r="395" spans="1:17" x14ac:dyDescent="0.35">
      <c r="A395">
        <v>393</v>
      </c>
      <c r="B395" t="s">
        <v>394</v>
      </c>
      <c r="C395" t="s">
        <v>4503</v>
      </c>
      <c r="D395" s="6">
        <v>50000</v>
      </c>
      <c r="E395" s="6">
        <v>55223</v>
      </c>
      <c r="F395" t="s">
        <v>8219</v>
      </c>
      <c r="G395" t="s">
        <v>8224</v>
      </c>
      <c r="H395" t="s">
        <v>8246</v>
      </c>
      <c r="I395" s="7">
        <v>1381424452</v>
      </c>
      <c r="J395" s="7">
        <v>1378746052</v>
      </c>
      <c r="K395" t="b">
        <v>0</v>
      </c>
      <c r="L395">
        <v>351</v>
      </c>
      <c r="M395" t="b">
        <v>1</v>
      </c>
      <c r="N395" s="7" t="s">
        <v>8313</v>
      </c>
      <c r="O395" s="7" t="s">
        <v>8318</v>
      </c>
      <c r="P395">
        <v>111</v>
      </c>
      <c r="Q395" s="6">
        <f>E395/Table1_2[[#This Row],[backers_count]]</f>
        <v>157.33048433048432</v>
      </c>
    </row>
    <row r="396" spans="1:17" x14ac:dyDescent="0.35">
      <c r="A396">
        <v>394</v>
      </c>
      <c r="B396" t="s">
        <v>395</v>
      </c>
      <c r="C396" t="s">
        <v>4504</v>
      </c>
      <c r="D396" s="6">
        <v>4700</v>
      </c>
      <c r="E396" s="6">
        <v>5259</v>
      </c>
      <c r="F396" t="s">
        <v>8219</v>
      </c>
      <c r="G396" t="s">
        <v>8227</v>
      </c>
      <c r="H396" t="s">
        <v>8249</v>
      </c>
      <c r="I396" s="7">
        <v>1460918282</v>
      </c>
      <c r="J396" s="7">
        <v>1455737882</v>
      </c>
      <c r="K396" t="b">
        <v>0</v>
      </c>
      <c r="L396">
        <v>50</v>
      </c>
      <c r="M396" t="b">
        <v>1</v>
      </c>
      <c r="N396" s="7" t="s">
        <v>8313</v>
      </c>
      <c r="O396" s="7" t="s">
        <v>8318</v>
      </c>
      <c r="P396">
        <v>112</v>
      </c>
      <c r="Q396" s="6">
        <f>E396/Table1_2[[#This Row],[backers_count]]</f>
        <v>105.18</v>
      </c>
    </row>
    <row r="397" spans="1:17" x14ac:dyDescent="0.35">
      <c r="A397">
        <v>395</v>
      </c>
      <c r="B397" t="s">
        <v>396</v>
      </c>
      <c r="C397" t="s">
        <v>4505</v>
      </c>
      <c r="D397" s="6">
        <v>10000</v>
      </c>
      <c r="E397" s="6">
        <v>10804.45</v>
      </c>
      <c r="F397" t="s">
        <v>8219</v>
      </c>
      <c r="G397" t="s">
        <v>8224</v>
      </c>
      <c r="H397" t="s">
        <v>8246</v>
      </c>
      <c r="I397" s="7">
        <v>1335562320</v>
      </c>
      <c r="J397" s="7">
        <v>1332452960</v>
      </c>
      <c r="K397" t="b">
        <v>0</v>
      </c>
      <c r="L397">
        <v>184</v>
      </c>
      <c r="M397" t="b">
        <v>1</v>
      </c>
      <c r="N397" s="7" t="s">
        <v>8313</v>
      </c>
      <c r="O397" s="7" t="s">
        <v>8318</v>
      </c>
      <c r="P397">
        <v>109</v>
      </c>
      <c r="Q397" s="6">
        <f>E397/Table1_2[[#This Row],[backers_count]]</f>
        <v>58.719836956521746</v>
      </c>
    </row>
    <row r="398" spans="1:17" x14ac:dyDescent="0.35">
      <c r="A398">
        <v>396</v>
      </c>
      <c r="B398" t="s">
        <v>397</v>
      </c>
      <c r="C398" t="s">
        <v>4506</v>
      </c>
      <c r="D398" s="6">
        <v>15000</v>
      </c>
      <c r="E398" s="6">
        <v>16000</v>
      </c>
      <c r="F398" t="s">
        <v>8219</v>
      </c>
      <c r="G398" t="s">
        <v>8224</v>
      </c>
      <c r="H398" t="s">
        <v>8246</v>
      </c>
      <c r="I398" s="7">
        <v>1341668006</v>
      </c>
      <c r="J398" s="7">
        <v>1340372006</v>
      </c>
      <c r="K398" t="b">
        <v>0</v>
      </c>
      <c r="L398">
        <v>196</v>
      </c>
      <c r="M398" t="b">
        <v>1</v>
      </c>
      <c r="N398" s="7" t="s">
        <v>8313</v>
      </c>
      <c r="O398" s="7" t="s">
        <v>8318</v>
      </c>
      <c r="P398">
        <v>107</v>
      </c>
      <c r="Q398" s="6">
        <f>E398/Table1_2[[#This Row],[backers_count]]</f>
        <v>81.632653061224488</v>
      </c>
    </row>
    <row r="399" spans="1:17" x14ac:dyDescent="0.35">
      <c r="A399">
        <v>397</v>
      </c>
      <c r="B399" t="s">
        <v>398</v>
      </c>
      <c r="C399" t="s">
        <v>4507</v>
      </c>
      <c r="D399" s="6">
        <v>12444</v>
      </c>
      <c r="E399" s="6">
        <v>12929.35</v>
      </c>
      <c r="F399" t="s">
        <v>8219</v>
      </c>
      <c r="G399" t="s">
        <v>8224</v>
      </c>
      <c r="H399" t="s">
        <v>8246</v>
      </c>
      <c r="I399" s="7">
        <v>1283312640</v>
      </c>
      <c r="J399" s="7">
        <v>1279651084</v>
      </c>
      <c r="K399" t="b">
        <v>0</v>
      </c>
      <c r="L399">
        <v>229</v>
      </c>
      <c r="M399" t="b">
        <v>1</v>
      </c>
      <c r="N399" s="7" t="s">
        <v>8313</v>
      </c>
      <c r="O399" s="7" t="s">
        <v>8318</v>
      </c>
      <c r="P399">
        <v>104</v>
      </c>
      <c r="Q399" s="6">
        <f>E399/Table1_2[[#This Row],[backers_count]]</f>
        <v>56.460043668122275</v>
      </c>
    </row>
    <row r="400" spans="1:17" x14ac:dyDescent="0.35">
      <c r="A400">
        <v>398</v>
      </c>
      <c r="B400" t="s">
        <v>399</v>
      </c>
      <c r="C400" t="s">
        <v>4508</v>
      </c>
      <c r="D400" s="6">
        <v>7500</v>
      </c>
      <c r="E400" s="6">
        <v>9387</v>
      </c>
      <c r="F400" t="s">
        <v>8219</v>
      </c>
      <c r="G400" t="s">
        <v>8224</v>
      </c>
      <c r="H400" t="s">
        <v>8246</v>
      </c>
      <c r="I400" s="7">
        <v>1430334126</v>
      </c>
      <c r="J400" s="7">
        <v>1426446126</v>
      </c>
      <c r="K400" t="b">
        <v>0</v>
      </c>
      <c r="L400">
        <v>67</v>
      </c>
      <c r="M400" t="b">
        <v>1</v>
      </c>
      <c r="N400" s="7" t="s">
        <v>8313</v>
      </c>
      <c r="O400" s="7" t="s">
        <v>8318</v>
      </c>
      <c r="P400">
        <v>126</v>
      </c>
      <c r="Q400" s="6">
        <f>E400/Table1_2[[#This Row],[backers_count]]</f>
        <v>140.1044776119403</v>
      </c>
    </row>
    <row r="401" spans="1:17" x14ac:dyDescent="0.35">
      <c r="A401">
        <v>399</v>
      </c>
      <c r="B401" t="s">
        <v>400</v>
      </c>
      <c r="C401" t="s">
        <v>4509</v>
      </c>
      <c r="D401" s="6">
        <v>20000</v>
      </c>
      <c r="E401" s="6">
        <v>21361</v>
      </c>
      <c r="F401" t="s">
        <v>8219</v>
      </c>
      <c r="G401" t="s">
        <v>8225</v>
      </c>
      <c r="H401" t="s">
        <v>8247</v>
      </c>
      <c r="I401" s="7">
        <v>1481716800</v>
      </c>
      <c r="J401" s="7">
        <v>1479070867</v>
      </c>
      <c r="K401" t="b">
        <v>0</v>
      </c>
      <c r="L401">
        <v>95</v>
      </c>
      <c r="M401" t="b">
        <v>1</v>
      </c>
      <c r="N401" s="7" t="s">
        <v>8313</v>
      </c>
      <c r="O401" s="7" t="s">
        <v>8318</v>
      </c>
      <c r="P401">
        <v>107</v>
      </c>
      <c r="Q401" s="6">
        <f>E401/Table1_2[[#This Row],[backers_count]]</f>
        <v>224.85263157894738</v>
      </c>
    </row>
    <row r="402" spans="1:17" x14ac:dyDescent="0.35">
      <c r="A402">
        <v>400</v>
      </c>
      <c r="B402" t="s">
        <v>401</v>
      </c>
      <c r="C402" t="s">
        <v>4510</v>
      </c>
      <c r="D402" s="6">
        <v>10000</v>
      </c>
      <c r="E402" s="6">
        <v>11230.25</v>
      </c>
      <c r="F402" t="s">
        <v>8219</v>
      </c>
      <c r="G402" t="s">
        <v>8224</v>
      </c>
      <c r="H402" t="s">
        <v>8246</v>
      </c>
      <c r="I402" s="7">
        <v>1400297400</v>
      </c>
      <c r="J402" s="7">
        <v>1397661347</v>
      </c>
      <c r="K402" t="b">
        <v>0</v>
      </c>
      <c r="L402">
        <v>62</v>
      </c>
      <c r="M402" t="b">
        <v>1</v>
      </c>
      <c r="N402" s="7" t="s">
        <v>8313</v>
      </c>
      <c r="O402" s="7" t="s">
        <v>8318</v>
      </c>
      <c r="P402">
        <v>113</v>
      </c>
      <c r="Q402" s="6">
        <f>E402/Table1_2[[#This Row],[backers_count]]</f>
        <v>181.13306451612902</v>
      </c>
    </row>
    <row r="403" spans="1:17" x14ac:dyDescent="0.35">
      <c r="A403">
        <v>401</v>
      </c>
      <c r="B403" t="s">
        <v>402</v>
      </c>
      <c r="C403" t="s">
        <v>4511</v>
      </c>
      <c r="D403" s="6">
        <v>50000</v>
      </c>
      <c r="E403" s="6">
        <v>51906</v>
      </c>
      <c r="F403" t="s">
        <v>8219</v>
      </c>
      <c r="G403" t="s">
        <v>8224</v>
      </c>
      <c r="H403" t="s">
        <v>8246</v>
      </c>
      <c r="I403" s="7">
        <v>1312747970</v>
      </c>
      <c r="J403" s="7">
        <v>1310155970</v>
      </c>
      <c r="K403" t="b">
        <v>0</v>
      </c>
      <c r="L403">
        <v>73</v>
      </c>
      <c r="M403" t="b">
        <v>1</v>
      </c>
      <c r="N403" s="7" t="s">
        <v>8313</v>
      </c>
      <c r="O403" s="7" t="s">
        <v>8318</v>
      </c>
      <c r="P403">
        <v>104</v>
      </c>
      <c r="Q403" s="6">
        <f>E403/Table1_2[[#This Row],[backers_count]]</f>
        <v>711.04109589041093</v>
      </c>
    </row>
    <row r="404" spans="1:17" x14ac:dyDescent="0.35">
      <c r="A404">
        <v>402</v>
      </c>
      <c r="B404" t="s">
        <v>403</v>
      </c>
      <c r="C404" t="s">
        <v>4512</v>
      </c>
      <c r="D404" s="6">
        <v>2000</v>
      </c>
      <c r="E404" s="6">
        <v>2833</v>
      </c>
      <c r="F404" t="s">
        <v>8219</v>
      </c>
      <c r="G404" t="s">
        <v>8224</v>
      </c>
      <c r="H404" t="s">
        <v>8246</v>
      </c>
      <c r="I404" s="7">
        <v>1446731817</v>
      </c>
      <c r="J404" s="7">
        <v>1444913817</v>
      </c>
      <c r="K404" t="b">
        <v>0</v>
      </c>
      <c r="L404">
        <v>43</v>
      </c>
      <c r="M404" t="b">
        <v>1</v>
      </c>
      <c r="N404" s="7" t="s">
        <v>8313</v>
      </c>
      <c r="O404" s="7" t="s">
        <v>8318</v>
      </c>
      <c r="P404">
        <v>142</v>
      </c>
      <c r="Q404" s="6">
        <f>E404/Table1_2[[#This Row],[backers_count]]</f>
        <v>65.883720930232556</v>
      </c>
    </row>
    <row r="405" spans="1:17" x14ac:dyDescent="0.35">
      <c r="A405">
        <v>403</v>
      </c>
      <c r="B405" t="s">
        <v>404</v>
      </c>
      <c r="C405" t="s">
        <v>4513</v>
      </c>
      <c r="D405" s="6">
        <v>5000</v>
      </c>
      <c r="E405" s="6">
        <v>5263</v>
      </c>
      <c r="F405" t="s">
        <v>8219</v>
      </c>
      <c r="G405" t="s">
        <v>8224</v>
      </c>
      <c r="H405" t="s">
        <v>8246</v>
      </c>
      <c r="I405" s="7">
        <v>1312960080</v>
      </c>
      <c r="J405" s="7">
        <v>1308900441</v>
      </c>
      <c r="K405" t="b">
        <v>0</v>
      </c>
      <c r="L405">
        <v>70</v>
      </c>
      <c r="M405" t="b">
        <v>1</v>
      </c>
      <c r="N405" s="7" t="s">
        <v>8313</v>
      </c>
      <c r="O405" s="7" t="s">
        <v>8318</v>
      </c>
      <c r="P405">
        <v>106</v>
      </c>
      <c r="Q405" s="6">
        <f>E405/Table1_2[[#This Row],[backers_count]]</f>
        <v>75.185714285714283</v>
      </c>
    </row>
    <row r="406" spans="1:17" x14ac:dyDescent="0.35">
      <c r="A406">
        <v>404</v>
      </c>
      <c r="B406" t="s">
        <v>405</v>
      </c>
      <c r="C406" t="s">
        <v>4514</v>
      </c>
      <c r="D406" s="6">
        <v>35000</v>
      </c>
      <c r="E406" s="6">
        <v>36082</v>
      </c>
      <c r="F406" t="s">
        <v>8219</v>
      </c>
      <c r="G406" t="s">
        <v>8224</v>
      </c>
      <c r="H406" t="s">
        <v>8246</v>
      </c>
      <c r="I406" s="7">
        <v>1391641440</v>
      </c>
      <c r="J406" s="7">
        <v>1389107062</v>
      </c>
      <c r="K406" t="b">
        <v>0</v>
      </c>
      <c r="L406">
        <v>271</v>
      </c>
      <c r="M406" t="b">
        <v>1</v>
      </c>
      <c r="N406" s="7" t="s">
        <v>8313</v>
      </c>
      <c r="O406" s="7" t="s">
        <v>8318</v>
      </c>
      <c r="P406">
        <v>104</v>
      </c>
      <c r="Q406" s="6">
        <f>E406/Table1_2[[#This Row],[backers_count]]</f>
        <v>133.14391143911439</v>
      </c>
    </row>
    <row r="407" spans="1:17" x14ac:dyDescent="0.35">
      <c r="A407">
        <v>405</v>
      </c>
      <c r="B407" t="s">
        <v>406</v>
      </c>
      <c r="C407" t="s">
        <v>4515</v>
      </c>
      <c r="D407" s="6">
        <v>2820</v>
      </c>
      <c r="E407" s="6">
        <v>3036</v>
      </c>
      <c r="F407" t="s">
        <v>8219</v>
      </c>
      <c r="G407" t="s">
        <v>8224</v>
      </c>
      <c r="H407" t="s">
        <v>8246</v>
      </c>
      <c r="I407" s="7">
        <v>1394071339</v>
      </c>
      <c r="J407" s="7">
        <v>1391479339</v>
      </c>
      <c r="K407" t="b">
        <v>0</v>
      </c>
      <c r="L407">
        <v>55</v>
      </c>
      <c r="M407" t="b">
        <v>1</v>
      </c>
      <c r="N407" s="7" t="s">
        <v>8313</v>
      </c>
      <c r="O407" s="7" t="s">
        <v>8318</v>
      </c>
      <c r="P407">
        <v>108</v>
      </c>
      <c r="Q407" s="6">
        <f>E407/Table1_2[[#This Row],[backers_count]]</f>
        <v>55.2</v>
      </c>
    </row>
    <row r="408" spans="1:17" x14ac:dyDescent="0.35">
      <c r="A408">
        <v>406</v>
      </c>
      <c r="B408" t="s">
        <v>407</v>
      </c>
      <c r="C408" t="s">
        <v>4516</v>
      </c>
      <c r="D408" s="6">
        <v>2800</v>
      </c>
      <c r="E408" s="6">
        <v>3015.73</v>
      </c>
      <c r="F408" t="s">
        <v>8219</v>
      </c>
      <c r="G408" t="s">
        <v>8224</v>
      </c>
      <c r="H408" t="s">
        <v>8246</v>
      </c>
      <c r="I408" s="7">
        <v>1304920740</v>
      </c>
      <c r="J408" s="7">
        <v>1301975637</v>
      </c>
      <c r="K408" t="b">
        <v>0</v>
      </c>
      <c r="L408">
        <v>35</v>
      </c>
      <c r="M408" t="b">
        <v>1</v>
      </c>
      <c r="N408" s="7" t="s">
        <v>8313</v>
      </c>
      <c r="O408" s="7" t="s">
        <v>8318</v>
      </c>
      <c r="P408">
        <v>108</v>
      </c>
      <c r="Q408" s="6">
        <f>E408/Table1_2[[#This Row],[backers_count]]</f>
        <v>86.163714285714292</v>
      </c>
    </row>
    <row r="409" spans="1:17" x14ac:dyDescent="0.35">
      <c r="A409">
        <v>407</v>
      </c>
      <c r="B409" t="s">
        <v>408</v>
      </c>
      <c r="C409" t="s">
        <v>4517</v>
      </c>
      <c r="D409" s="6">
        <v>2000</v>
      </c>
      <c r="E409" s="6">
        <v>2031</v>
      </c>
      <c r="F409" t="s">
        <v>8219</v>
      </c>
      <c r="G409" t="s">
        <v>8224</v>
      </c>
      <c r="H409" t="s">
        <v>8246</v>
      </c>
      <c r="I409" s="7">
        <v>1321739650</v>
      </c>
      <c r="J409" s="7">
        <v>1316552050</v>
      </c>
      <c r="K409" t="b">
        <v>0</v>
      </c>
      <c r="L409">
        <v>22</v>
      </c>
      <c r="M409" t="b">
        <v>1</v>
      </c>
      <c r="N409" s="7" t="s">
        <v>8313</v>
      </c>
      <c r="O409" s="7" t="s">
        <v>8318</v>
      </c>
      <c r="P409">
        <v>102</v>
      </c>
      <c r="Q409" s="6">
        <f>E409/Table1_2[[#This Row],[backers_count]]</f>
        <v>92.318181818181813</v>
      </c>
    </row>
    <row r="410" spans="1:17" x14ac:dyDescent="0.35">
      <c r="A410">
        <v>408</v>
      </c>
      <c r="B410" t="s">
        <v>409</v>
      </c>
      <c r="C410" t="s">
        <v>4518</v>
      </c>
      <c r="D410" s="6">
        <v>6000</v>
      </c>
      <c r="E410" s="6">
        <v>6086.26</v>
      </c>
      <c r="F410" t="s">
        <v>8219</v>
      </c>
      <c r="G410" t="s">
        <v>8224</v>
      </c>
      <c r="H410" t="s">
        <v>8246</v>
      </c>
      <c r="I410" s="7">
        <v>1383676790</v>
      </c>
      <c r="J410" s="7">
        <v>1380217190</v>
      </c>
      <c r="K410" t="b">
        <v>0</v>
      </c>
      <c r="L410">
        <v>38</v>
      </c>
      <c r="M410" t="b">
        <v>1</v>
      </c>
      <c r="N410" s="7" t="s">
        <v>8313</v>
      </c>
      <c r="O410" s="7" t="s">
        <v>8318</v>
      </c>
      <c r="P410">
        <v>102</v>
      </c>
      <c r="Q410" s="6">
        <f>E410/Table1_2[[#This Row],[backers_count]]</f>
        <v>160.16473684210527</v>
      </c>
    </row>
    <row r="411" spans="1:17" x14ac:dyDescent="0.35">
      <c r="A411">
        <v>409</v>
      </c>
      <c r="B411" t="s">
        <v>410</v>
      </c>
      <c r="C411" t="s">
        <v>4519</v>
      </c>
      <c r="D411" s="6">
        <v>500</v>
      </c>
      <c r="E411" s="6">
        <v>684</v>
      </c>
      <c r="F411" t="s">
        <v>8219</v>
      </c>
      <c r="G411" t="s">
        <v>8225</v>
      </c>
      <c r="H411" t="s">
        <v>8247</v>
      </c>
      <c r="I411" s="7">
        <v>1469220144</v>
      </c>
      <c r="J411" s="7">
        <v>1466628144</v>
      </c>
      <c r="K411" t="b">
        <v>0</v>
      </c>
      <c r="L411">
        <v>15</v>
      </c>
      <c r="M411" t="b">
        <v>1</v>
      </c>
      <c r="N411" s="7" t="s">
        <v>8313</v>
      </c>
      <c r="O411" s="7" t="s">
        <v>8318</v>
      </c>
      <c r="P411">
        <v>137</v>
      </c>
      <c r="Q411" s="6">
        <f>E411/Table1_2[[#This Row],[backers_count]]</f>
        <v>45.6</v>
      </c>
    </row>
    <row r="412" spans="1:17" x14ac:dyDescent="0.35">
      <c r="A412">
        <v>410</v>
      </c>
      <c r="B412" t="s">
        <v>411</v>
      </c>
      <c r="C412" t="s">
        <v>4520</v>
      </c>
      <c r="D412" s="6">
        <v>1000</v>
      </c>
      <c r="E412" s="6">
        <v>1283</v>
      </c>
      <c r="F412" t="s">
        <v>8219</v>
      </c>
      <c r="G412" t="s">
        <v>8229</v>
      </c>
      <c r="H412" t="s">
        <v>8251</v>
      </c>
      <c r="I412" s="7">
        <v>1434670397</v>
      </c>
      <c r="J412" s="7">
        <v>1429486397</v>
      </c>
      <c r="K412" t="b">
        <v>0</v>
      </c>
      <c r="L412">
        <v>7</v>
      </c>
      <c r="M412" t="b">
        <v>1</v>
      </c>
      <c r="N412" s="7" t="s">
        <v>8313</v>
      </c>
      <c r="O412" s="7" t="s">
        <v>8318</v>
      </c>
      <c r="P412">
        <v>129</v>
      </c>
      <c r="Q412" s="6">
        <f>E412/Table1_2[[#This Row],[backers_count]]</f>
        <v>183.28571428571428</v>
      </c>
    </row>
    <row r="413" spans="1:17" x14ac:dyDescent="0.35">
      <c r="A413">
        <v>411</v>
      </c>
      <c r="B413" t="s">
        <v>412</v>
      </c>
      <c r="C413" t="s">
        <v>4521</v>
      </c>
      <c r="D413" s="6">
        <v>30000</v>
      </c>
      <c r="E413" s="6">
        <v>30315</v>
      </c>
      <c r="F413" t="s">
        <v>8219</v>
      </c>
      <c r="G413" t="s">
        <v>8224</v>
      </c>
      <c r="H413" t="s">
        <v>8246</v>
      </c>
      <c r="I413" s="7">
        <v>1387688400</v>
      </c>
      <c r="J413" s="7">
        <v>1384920804</v>
      </c>
      <c r="K413" t="b">
        <v>0</v>
      </c>
      <c r="L413">
        <v>241</v>
      </c>
      <c r="M413" t="b">
        <v>1</v>
      </c>
      <c r="N413" s="7" t="s">
        <v>8313</v>
      </c>
      <c r="O413" s="7" t="s">
        <v>8318</v>
      </c>
      <c r="P413">
        <v>102</v>
      </c>
      <c r="Q413" s="6">
        <f>E413/Table1_2[[#This Row],[backers_count]]</f>
        <v>125.78838174273859</v>
      </c>
    </row>
    <row r="414" spans="1:17" x14ac:dyDescent="0.35">
      <c r="A414">
        <v>412</v>
      </c>
      <c r="B414" t="s">
        <v>413</v>
      </c>
      <c r="C414" t="s">
        <v>4522</v>
      </c>
      <c r="D414" s="6">
        <v>2500</v>
      </c>
      <c r="E414" s="6">
        <v>3171</v>
      </c>
      <c r="F414" t="s">
        <v>8219</v>
      </c>
      <c r="G414" t="s">
        <v>8224</v>
      </c>
      <c r="H414" t="s">
        <v>8246</v>
      </c>
      <c r="I414" s="7">
        <v>1343238578</v>
      </c>
      <c r="J414" s="7">
        <v>1341856178</v>
      </c>
      <c r="K414" t="b">
        <v>0</v>
      </c>
      <c r="L414">
        <v>55</v>
      </c>
      <c r="M414" t="b">
        <v>1</v>
      </c>
      <c r="N414" s="7" t="s">
        <v>8313</v>
      </c>
      <c r="O414" s="7" t="s">
        <v>8318</v>
      </c>
      <c r="P414">
        <v>127</v>
      </c>
      <c r="Q414" s="6">
        <f>E414/Table1_2[[#This Row],[backers_count]]</f>
        <v>57.654545454545456</v>
      </c>
    </row>
    <row r="415" spans="1:17" x14ac:dyDescent="0.35">
      <c r="A415">
        <v>413</v>
      </c>
      <c r="B415" t="s">
        <v>414</v>
      </c>
      <c r="C415" t="s">
        <v>4523</v>
      </c>
      <c r="D415" s="6">
        <v>12800</v>
      </c>
      <c r="E415" s="6">
        <v>13451</v>
      </c>
      <c r="F415" t="s">
        <v>8219</v>
      </c>
      <c r="G415" t="s">
        <v>8224</v>
      </c>
      <c r="H415" t="s">
        <v>8246</v>
      </c>
      <c r="I415" s="7">
        <v>1342731811</v>
      </c>
      <c r="J415" s="7">
        <v>1340139811</v>
      </c>
      <c r="K415" t="b">
        <v>0</v>
      </c>
      <c r="L415">
        <v>171</v>
      </c>
      <c r="M415" t="b">
        <v>1</v>
      </c>
      <c r="N415" s="7" t="s">
        <v>8313</v>
      </c>
      <c r="O415" s="7" t="s">
        <v>8318</v>
      </c>
      <c r="P415">
        <v>106</v>
      </c>
      <c r="Q415" s="6">
        <f>E415/Table1_2[[#This Row],[backers_count]]</f>
        <v>78.660818713450297</v>
      </c>
    </row>
    <row r="416" spans="1:17" x14ac:dyDescent="0.35">
      <c r="A416">
        <v>414</v>
      </c>
      <c r="B416" t="s">
        <v>415</v>
      </c>
      <c r="C416" t="s">
        <v>4524</v>
      </c>
      <c r="D416" s="6">
        <v>18500</v>
      </c>
      <c r="E416" s="6">
        <v>19028</v>
      </c>
      <c r="F416" t="s">
        <v>8219</v>
      </c>
      <c r="G416" t="s">
        <v>8224</v>
      </c>
      <c r="H416" t="s">
        <v>8246</v>
      </c>
      <c r="I416" s="7">
        <v>1381541465</v>
      </c>
      <c r="J416" s="7">
        <v>1378949465</v>
      </c>
      <c r="K416" t="b">
        <v>0</v>
      </c>
      <c r="L416">
        <v>208</v>
      </c>
      <c r="M416" t="b">
        <v>1</v>
      </c>
      <c r="N416" s="7" t="s">
        <v>8313</v>
      </c>
      <c r="O416" s="7" t="s">
        <v>8318</v>
      </c>
      <c r="P416">
        <v>103</v>
      </c>
      <c r="Q416" s="6">
        <f>E416/Table1_2[[#This Row],[backers_count]]</f>
        <v>91.480769230769226</v>
      </c>
    </row>
    <row r="417" spans="1:17" x14ac:dyDescent="0.35">
      <c r="A417">
        <v>415</v>
      </c>
      <c r="B417" t="s">
        <v>416</v>
      </c>
      <c r="C417" t="s">
        <v>4525</v>
      </c>
      <c r="D417" s="6">
        <v>1400</v>
      </c>
      <c r="E417" s="6">
        <v>1430.06</v>
      </c>
      <c r="F417" t="s">
        <v>8219</v>
      </c>
      <c r="G417" t="s">
        <v>8229</v>
      </c>
      <c r="H417" t="s">
        <v>8251</v>
      </c>
      <c r="I417" s="7">
        <v>1413547200</v>
      </c>
      <c r="J417" s="7">
        <v>1411417602</v>
      </c>
      <c r="K417" t="b">
        <v>0</v>
      </c>
      <c r="L417">
        <v>21</v>
      </c>
      <c r="M417" t="b">
        <v>1</v>
      </c>
      <c r="N417" s="7" t="s">
        <v>8313</v>
      </c>
      <c r="O417" s="7" t="s">
        <v>8318</v>
      </c>
      <c r="P417">
        <v>103</v>
      </c>
      <c r="Q417" s="6">
        <f>E417/Table1_2[[#This Row],[backers_count]]</f>
        <v>68.09809523809524</v>
      </c>
    </row>
    <row r="418" spans="1:17" x14ac:dyDescent="0.35">
      <c r="A418">
        <v>416</v>
      </c>
      <c r="B418" t="s">
        <v>417</v>
      </c>
      <c r="C418" t="s">
        <v>4526</v>
      </c>
      <c r="D418" s="6">
        <v>1000</v>
      </c>
      <c r="E418" s="6">
        <v>1202.17</v>
      </c>
      <c r="F418" t="s">
        <v>8219</v>
      </c>
      <c r="G418" t="s">
        <v>8224</v>
      </c>
      <c r="H418" t="s">
        <v>8246</v>
      </c>
      <c r="I418" s="7">
        <v>1391851831</v>
      </c>
      <c r="J418" s="7">
        <v>1389259831</v>
      </c>
      <c r="K418" t="b">
        <v>0</v>
      </c>
      <c r="L418">
        <v>25</v>
      </c>
      <c r="M418" t="b">
        <v>1</v>
      </c>
      <c r="N418" s="7" t="s">
        <v>8313</v>
      </c>
      <c r="O418" s="7" t="s">
        <v>8318</v>
      </c>
      <c r="P418">
        <v>121</v>
      </c>
      <c r="Q418" s="6">
        <f>E418/Table1_2[[#This Row],[backers_count]]</f>
        <v>48.086800000000004</v>
      </c>
    </row>
    <row r="419" spans="1:17" x14ac:dyDescent="0.35">
      <c r="A419">
        <v>417</v>
      </c>
      <c r="B419" t="s">
        <v>418</v>
      </c>
      <c r="C419" t="s">
        <v>4527</v>
      </c>
      <c r="D419" s="6">
        <v>10500</v>
      </c>
      <c r="E419" s="6">
        <v>10526</v>
      </c>
      <c r="F419" t="s">
        <v>8219</v>
      </c>
      <c r="G419" t="s">
        <v>8224</v>
      </c>
      <c r="H419" t="s">
        <v>8246</v>
      </c>
      <c r="I419" s="7">
        <v>1365395580</v>
      </c>
      <c r="J419" s="7">
        <v>1364426260</v>
      </c>
      <c r="K419" t="b">
        <v>0</v>
      </c>
      <c r="L419">
        <v>52</v>
      </c>
      <c r="M419" t="b">
        <v>1</v>
      </c>
      <c r="N419" s="7" t="s">
        <v>8313</v>
      </c>
      <c r="O419" s="7" t="s">
        <v>8318</v>
      </c>
      <c r="P419">
        <v>101</v>
      </c>
      <c r="Q419" s="6">
        <f>E419/Table1_2[[#This Row],[backers_count]]</f>
        <v>202.42307692307693</v>
      </c>
    </row>
    <row r="420" spans="1:17" x14ac:dyDescent="0.35">
      <c r="A420">
        <v>418</v>
      </c>
      <c r="B420" t="s">
        <v>419</v>
      </c>
      <c r="C420" t="s">
        <v>4528</v>
      </c>
      <c r="D420" s="6">
        <v>22400</v>
      </c>
      <c r="E420" s="6">
        <v>22542</v>
      </c>
      <c r="F420" t="s">
        <v>8219</v>
      </c>
      <c r="G420" t="s">
        <v>8224</v>
      </c>
      <c r="H420" t="s">
        <v>8246</v>
      </c>
      <c r="I420" s="7">
        <v>1437633997</v>
      </c>
      <c r="J420" s="7">
        <v>1435041997</v>
      </c>
      <c r="K420" t="b">
        <v>0</v>
      </c>
      <c r="L420">
        <v>104</v>
      </c>
      <c r="M420" t="b">
        <v>1</v>
      </c>
      <c r="N420" s="7" t="s">
        <v>8313</v>
      </c>
      <c r="O420" s="7" t="s">
        <v>8318</v>
      </c>
      <c r="P420">
        <v>101</v>
      </c>
      <c r="Q420" s="6">
        <f>E420/Table1_2[[#This Row],[backers_count]]</f>
        <v>216.75</v>
      </c>
    </row>
    <row r="421" spans="1:17" x14ac:dyDescent="0.35">
      <c r="A421">
        <v>419</v>
      </c>
      <c r="B421" t="s">
        <v>420</v>
      </c>
      <c r="C421" t="s">
        <v>4529</v>
      </c>
      <c r="D421" s="6">
        <v>8000</v>
      </c>
      <c r="E421" s="6">
        <v>8035</v>
      </c>
      <c r="F421" t="s">
        <v>8219</v>
      </c>
      <c r="G421" t="s">
        <v>8224</v>
      </c>
      <c r="H421" t="s">
        <v>8246</v>
      </c>
      <c r="I421" s="7">
        <v>1372536787</v>
      </c>
      <c r="J421" s="7">
        <v>1367352787</v>
      </c>
      <c r="K421" t="b">
        <v>0</v>
      </c>
      <c r="L421">
        <v>73</v>
      </c>
      <c r="M421" t="b">
        <v>1</v>
      </c>
      <c r="N421" s="7" t="s">
        <v>8313</v>
      </c>
      <c r="O421" s="7" t="s">
        <v>8318</v>
      </c>
      <c r="P421">
        <v>101</v>
      </c>
      <c r="Q421" s="6">
        <f>E421/Table1_2[[#This Row],[backers_count]]</f>
        <v>110.06849315068493</v>
      </c>
    </row>
    <row r="422" spans="1:17" x14ac:dyDescent="0.35">
      <c r="A422">
        <v>420</v>
      </c>
      <c r="B422" t="s">
        <v>421</v>
      </c>
      <c r="C422" t="s">
        <v>4530</v>
      </c>
      <c r="D422" s="6">
        <v>3300</v>
      </c>
      <c r="E422" s="6">
        <v>14.5</v>
      </c>
      <c r="F422" t="s">
        <v>8221</v>
      </c>
      <c r="G422" t="s">
        <v>8224</v>
      </c>
      <c r="H422" t="s">
        <v>8246</v>
      </c>
      <c r="I422" s="7">
        <v>1394772031</v>
      </c>
      <c r="J422" s="7">
        <v>1392183631</v>
      </c>
      <c r="K422" t="b">
        <v>0</v>
      </c>
      <c r="L422">
        <v>3</v>
      </c>
      <c r="M422" t="b">
        <v>0</v>
      </c>
      <c r="N422" s="7" t="s">
        <v>8313</v>
      </c>
      <c r="O422" s="7" t="s">
        <v>8319</v>
      </c>
      <c r="P422">
        <v>1</v>
      </c>
      <c r="Q422" s="6">
        <f>E422/Table1_2[[#This Row],[backers_count]]</f>
        <v>4.833333333333333</v>
      </c>
    </row>
    <row r="423" spans="1:17" x14ac:dyDescent="0.35">
      <c r="A423">
        <v>421</v>
      </c>
      <c r="B423" t="s">
        <v>422</v>
      </c>
      <c r="C423" t="s">
        <v>4531</v>
      </c>
      <c r="D423" s="6">
        <v>15000</v>
      </c>
      <c r="E423" s="6">
        <v>301</v>
      </c>
      <c r="F423" t="s">
        <v>8221</v>
      </c>
      <c r="G423" t="s">
        <v>8224</v>
      </c>
      <c r="H423" t="s">
        <v>8246</v>
      </c>
      <c r="I423" s="7">
        <v>1440157656</v>
      </c>
      <c r="J423" s="7">
        <v>1434973656</v>
      </c>
      <c r="K423" t="b">
        <v>0</v>
      </c>
      <c r="L423">
        <v>6</v>
      </c>
      <c r="M423" t="b">
        <v>0</v>
      </c>
      <c r="N423" s="7" t="s">
        <v>8313</v>
      </c>
      <c r="O423" s="7" t="s">
        <v>8319</v>
      </c>
      <c r="P423">
        <v>3</v>
      </c>
      <c r="Q423" s="6">
        <f>E423/Table1_2[[#This Row],[backers_count]]</f>
        <v>50.166666666666664</v>
      </c>
    </row>
    <row r="424" spans="1:17" x14ac:dyDescent="0.35">
      <c r="A424">
        <v>422</v>
      </c>
      <c r="B424" t="s">
        <v>423</v>
      </c>
      <c r="C424" t="s">
        <v>4532</v>
      </c>
      <c r="D424" s="6">
        <v>40000</v>
      </c>
      <c r="E424" s="6">
        <v>430</v>
      </c>
      <c r="F424" t="s">
        <v>8221</v>
      </c>
      <c r="G424" t="s">
        <v>8224</v>
      </c>
      <c r="H424" t="s">
        <v>8246</v>
      </c>
      <c r="I424" s="7">
        <v>1410416097</v>
      </c>
      <c r="J424" s="7">
        <v>1407824097</v>
      </c>
      <c r="K424" t="b">
        <v>0</v>
      </c>
      <c r="L424">
        <v>12</v>
      </c>
      <c r="M424" t="b">
        <v>0</v>
      </c>
      <c r="N424" s="7" t="s">
        <v>8313</v>
      </c>
      <c r="O424" s="7" t="s">
        <v>8319</v>
      </c>
      <c r="P424">
        <v>2</v>
      </c>
      <c r="Q424" s="6">
        <f>E424/Table1_2[[#This Row],[backers_count]]</f>
        <v>35.833333333333336</v>
      </c>
    </row>
    <row r="425" spans="1:17" x14ac:dyDescent="0.35">
      <c r="A425">
        <v>423</v>
      </c>
      <c r="B425" t="s">
        <v>424</v>
      </c>
      <c r="C425" t="s">
        <v>4533</v>
      </c>
      <c r="D425" s="6">
        <v>20000</v>
      </c>
      <c r="E425" s="6">
        <v>153</v>
      </c>
      <c r="F425" t="s">
        <v>8221</v>
      </c>
      <c r="G425" t="s">
        <v>8224</v>
      </c>
      <c r="H425" t="s">
        <v>8246</v>
      </c>
      <c r="I425" s="7">
        <v>1370470430</v>
      </c>
      <c r="J425" s="7">
        <v>1367878430</v>
      </c>
      <c r="K425" t="b">
        <v>0</v>
      </c>
      <c r="L425">
        <v>13</v>
      </c>
      <c r="M425" t="b">
        <v>0</v>
      </c>
      <c r="N425" s="7" t="s">
        <v>8313</v>
      </c>
      <c r="O425" s="7" t="s">
        <v>8319</v>
      </c>
      <c r="P425">
        <v>1</v>
      </c>
      <c r="Q425" s="6">
        <f>E425/Table1_2[[#This Row],[backers_count]]</f>
        <v>11.76923076923077</v>
      </c>
    </row>
    <row r="426" spans="1:17" x14ac:dyDescent="0.35">
      <c r="A426">
        <v>424</v>
      </c>
      <c r="B426" t="s">
        <v>425</v>
      </c>
      <c r="C426" t="s">
        <v>4534</v>
      </c>
      <c r="D426" s="6">
        <v>3000</v>
      </c>
      <c r="E426" s="6">
        <v>203.9</v>
      </c>
      <c r="F426" t="s">
        <v>8221</v>
      </c>
      <c r="G426" t="s">
        <v>8224</v>
      </c>
      <c r="H426" t="s">
        <v>8246</v>
      </c>
      <c r="I426" s="7">
        <v>1332748899</v>
      </c>
      <c r="J426" s="7">
        <v>1327568499</v>
      </c>
      <c r="K426" t="b">
        <v>0</v>
      </c>
      <c r="L426">
        <v>5</v>
      </c>
      <c r="M426" t="b">
        <v>0</v>
      </c>
      <c r="N426" s="7" t="s">
        <v>8313</v>
      </c>
      <c r="O426" s="7" t="s">
        <v>8319</v>
      </c>
      <c r="P426">
        <v>7</v>
      </c>
      <c r="Q426" s="6">
        <f>E426/Table1_2[[#This Row],[backers_count]]</f>
        <v>40.78</v>
      </c>
    </row>
    <row r="427" spans="1:17" x14ac:dyDescent="0.35">
      <c r="A427">
        <v>425</v>
      </c>
      <c r="B427" t="s">
        <v>426</v>
      </c>
      <c r="C427" t="s">
        <v>4535</v>
      </c>
      <c r="D427" s="6">
        <v>50000</v>
      </c>
      <c r="E427" s="6">
        <v>6</v>
      </c>
      <c r="F427" t="s">
        <v>8221</v>
      </c>
      <c r="G427" t="s">
        <v>8224</v>
      </c>
      <c r="H427" t="s">
        <v>8246</v>
      </c>
      <c r="I427" s="7">
        <v>1448660404</v>
      </c>
      <c r="J427" s="7">
        <v>1443472804</v>
      </c>
      <c r="K427" t="b">
        <v>0</v>
      </c>
      <c r="L427">
        <v>2</v>
      </c>
      <c r="M427" t="b">
        <v>0</v>
      </c>
      <c r="N427" s="7" t="s">
        <v>8313</v>
      </c>
      <c r="O427" s="7" t="s">
        <v>8319</v>
      </c>
      <c r="P427">
        <v>1</v>
      </c>
      <c r="Q427" s="6">
        <f>E427/Table1_2[[#This Row],[backers_count]]</f>
        <v>3</v>
      </c>
    </row>
    <row r="428" spans="1:17" x14ac:dyDescent="0.35">
      <c r="A428">
        <v>426</v>
      </c>
      <c r="B428" t="s">
        <v>427</v>
      </c>
      <c r="C428" t="s">
        <v>4536</v>
      </c>
      <c r="D428" s="6">
        <v>10000</v>
      </c>
      <c r="E428" s="6">
        <v>133</v>
      </c>
      <c r="F428" t="s">
        <v>8221</v>
      </c>
      <c r="G428" t="s">
        <v>8224</v>
      </c>
      <c r="H428" t="s">
        <v>8246</v>
      </c>
      <c r="I428" s="7">
        <v>1456851914</v>
      </c>
      <c r="J428" s="7">
        <v>1454259914</v>
      </c>
      <c r="K428" t="b">
        <v>0</v>
      </c>
      <c r="L428">
        <v>8</v>
      </c>
      <c r="M428" t="b">
        <v>0</v>
      </c>
      <c r="N428" s="7" t="s">
        <v>8313</v>
      </c>
      <c r="O428" s="7" t="s">
        <v>8319</v>
      </c>
      <c r="P428">
        <v>2</v>
      </c>
      <c r="Q428" s="6">
        <f>E428/Table1_2[[#This Row],[backers_count]]</f>
        <v>16.625</v>
      </c>
    </row>
    <row r="429" spans="1:17" x14ac:dyDescent="0.35">
      <c r="A429">
        <v>427</v>
      </c>
      <c r="B429" t="s">
        <v>428</v>
      </c>
      <c r="C429" t="s">
        <v>4537</v>
      </c>
      <c r="D429" s="6">
        <v>6500</v>
      </c>
      <c r="E429" s="6">
        <v>0</v>
      </c>
      <c r="F429" t="s">
        <v>8221</v>
      </c>
      <c r="G429" t="s">
        <v>8224</v>
      </c>
      <c r="H429" t="s">
        <v>8246</v>
      </c>
      <c r="I429" s="7">
        <v>1445540340</v>
      </c>
      <c r="J429" s="7">
        <v>1444340940</v>
      </c>
      <c r="K429" t="b">
        <v>0</v>
      </c>
      <c r="L429">
        <v>0</v>
      </c>
      <c r="M429" t="b">
        <v>0</v>
      </c>
      <c r="N429" s="7" t="s">
        <v>8313</v>
      </c>
      <c r="O429" s="7" t="s">
        <v>8319</v>
      </c>
      <c r="P429">
        <v>0</v>
      </c>
      <c r="Q429" s="6" t="e">
        <f>E429/Table1_2[[#This Row],[backers_count]]</f>
        <v>#DIV/0!</v>
      </c>
    </row>
    <row r="430" spans="1:17" x14ac:dyDescent="0.35">
      <c r="A430">
        <v>428</v>
      </c>
      <c r="B430" t="s">
        <v>429</v>
      </c>
      <c r="C430" t="s">
        <v>4538</v>
      </c>
      <c r="D430" s="6">
        <v>12000</v>
      </c>
      <c r="E430" s="6">
        <v>676</v>
      </c>
      <c r="F430" t="s">
        <v>8221</v>
      </c>
      <c r="G430" t="s">
        <v>8224</v>
      </c>
      <c r="H430" t="s">
        <v>8246</v>
      </c>
      <c r="I430" s="7">
        <v>1402956000</v>
      </c>
      <c r="J430" s="7">
        <v>1400523845</v>
      </c>
      <c r="K430" t="b">
        <v>0</v>
      </c>
      <c r="L430">
        <v>13</v>
      </c>
      <c r="M430" t="b">
        <v>0</v>
      </c>
      <c r="N430" s="7" t="s">
        <v>8313</v>
      </c>
      <c r="O430" s="7" t="s">
        <v>8319</v>
      </c>
      <c r="P430">
        <v>6</v>
      </c>
      <c r="Q430" s="6">
        <f>E430/Table1_2[[#This Row],[backers_count]]</f>
        <v>52</v>
      </c>
    </row>
    <row r="431" spans="1:17" x14ac:dyDescent="0.35">
      <c r="A431">
        <v>429</v>
      </c>
      <c r="B431" t="s">
        <v>430</v>
      </c>
      <c r="C431" t="s">
        <v>4539</v>
      </c>
      <c r="D431" s="6">
        <v>5000</v>
      </c>
      <c r="E431" s="6">
        <v>0</v>
      </c>
      <c r="F431" t="s">
        <v>8221</v>
      </c>
      <c r="G431" t="s">
        <v>8224</v>
      </c>
      <c r="H431" t="s">
        <v>8246</v>
      </c>
      <c r="I431" s="7">
        <v>1259297940</v>
      </c>
      <c r="J431" s="7">
        <v>1252964282</v>
      </c>
      <c r="K431" t="b">
        <v>0</v>
      </c>
      <c r="L431">
        <v>0</v>
      </c>
      <c r="M431" t="b">
        <v>0</v>
      </c>
      <c r="N431" s="7" t="s">
        <v>8313</v>
      </c>
      <c r="O431" s="7" t="s">
        <v>8319</v>
      </c>
      <c r="P431">
        <v>0</v>
      </c>
      <c r="Q431" s="6" t="e">
        <f>E431/Table1_2[[#This Row],[backers_count]]</f>
        <v>#DIV/0!</v>
      </c>
    </row>
    <row r="432" spans="1:17" x14ac:dyDescent="0.35">
      <c r="A432">
        <v>430</v>
      </c>
      <c r="B432" t="s">
        <v>431</v>
      </c>
      <c r="C432" t="s">
        <v>4540</v>
      </c>
      <c r="D432" s="6">
        <v>1000</v>
      </c>
      <c r="E432" s="6">
        <v>24</v>
      </c>
      <c r="F432" t="s">
        <v>8221</v>
      </c>
      <c r="G432" t="s">
        <v>8224</v>
      </c>
      <c r="H432" t="s">
        <v>8246</v>
      </c>
      <c r="I432" s="7">
        <v>1378866867</v>
      </c>
      <c r="J432" s="7">
        <v>1377570867</v>
      </c>
      <c r="K432" t="b">
        <v>0</v>
      </c>
      <c r="L432">
        <v>5</v>
      </c>
      <c r="M432" t="b">
        <v>0</v>
      </c>
      <c r="N432" s="7" t="s">
        <v>8313</v>
      </c>
      <c r="O432" s="7" t="s">
        <v>8319</v>
      </c>
      <c r="P432">
        <v>3</v>
      </c>
      <c r="Q432" s="6">
        <f>E432/Table1_2[[#This Row],[backers_count]]</f>
        <v>4.8</v>
      </c>
    </row>
    <row r="433" spans="1:17" x14ac:dyDescent="0.35">
      <c r="A433">
        <v>431</v>
      </c>
      <c r="B433" t="s">
        <v>432</v>
      </c>
      <c r="C433" t="s">
        <v>4541</v>
      </c>
      <c r="D433" s="6">
        <v>3000</v>
      </c>
      <c r="E433" s="6">
        <v>415</v>
      </c>
      <c r="F433" t="s">
        <v>8221</v>
      </c>
      <c r="G433" t="s">
        <v>8225</v>
      </c>
      <c r="H433" t="s">
        <v>8247</v>
      </c>
      <c r="I433" s="7">
        <v>1467752083</v>
      </c>
      <c r="J433" s="7">
        <v>1465160083</v>
      </c>
      <c r="K433" t="b">
        <v>0</v>
      </c>
      <c r="L433">
        <v>8</v>
      </c>
      <c r="M433" t="b">
        <v>0</v>
      </c>
      <c r="N433" s="7" t="s">
        <v>8313</v>
      </c>
      <c r="O433" s="7" t="s">
        <v>8319</v>
      </c>
      <c r="P433">
        <v>14</v>
      </c>
      <c r="Q433" s="6">
        <f>E433/Table1_2[[#This Row],[backers_count]]</f>
        <v>51.875</v>
      </c>
    </row>
    <row r="434" spans="1:17" x14ac:dyDescent="0.35">
      <c r="A434">
        <v>432</v>
      </c>
      <c r="B434" t="s">
        <v>433</v>
      </c>
      <c r="C434" t="s">
        <v>4542</v>
      </c>
      <c r="D434" s="6">
        <v>6000</v>
      </c>
      <c r="E434" s="6">
        <v>570</v>
      </c>
      <c r="F434" t="s">
        <v>8221</v>
      </c>
      <c r="G434" t="s">
        <v>8224</v>
      </c>
      <c r="H434" t="s">
        <v>8246</v>
      </c>
      <c r="I434" s="7">
        <v>1445448381</v>
      </c>
      <c r="J434" s="7">
        <v>1440264381</v>
      </c>
      <c r="K434" t="b">
        <v>0</v>
      </c>
      <c r="L434">
        <v>8</v>
      </c>
      <c r="M434" t="b">
        <v>0</v>
      </c>
      <c r="N434" s="7" t="s">
        <v>8313</v>
      </c>
      <c r="O434" s="7" t="s">
        <v>8319</v>
      </c>
      <c r="P434">
        <v>10</v>
      </c>
      <c r="Q434" s="6">
        <f>E434/Table1_2[[#This Row],[backers_count]]</f>
        <v>71.25</v>
      </c>
    </row>
    <row r="435" spans="1:17" x14ac:dyDescent="0.35">
      <c r="A435">
        <v>433</v>
      </c>
      <c r="B435" t="s">
        <v>434</v>
      </c>
      <c r="C435" t="s">
        <v>4543</v>
      </c>
      <c r="D435" s="6">
        <v>3000</v>
      </c>
      <c r="E435" s="6">
        <v>0</v>
      </c>
      <c r="F435" t="s">
        <v>8221</v>
      </c>
      <c r="G435" t="s">
        <v>8224</v>
      </c>
      <c r="H435" t="s">
        <v>8246</v>
      </c>
      <c r="I435" s="7">
        <v>1444576022</v>
      </c>
      <c r="J435" s="7">
        <v>1439392022</v>
      </c>
      <c r="K435" t="b">
        <v>0</v>
      </c>
      <c r="L435">
        <v>0</v>
      </c>
      <c r="M435" t="b">
        <v>0</v>
      </c>
      <c r="N435" s="7" t="s">
        <v>8313</v>
      </c>
      <c r="O435" s="7" t="s">
        <v>8319</v>
      </c>
      <c r="P435">
        <v>0</v>
      </c>
      <c r="Q435" s="6" t="e">
        <f>E435/Table1_2[[#This Row],[backers_count]]</f>
        <v>#DIV/0!</v>
      </c>
    </row>
    <row r="436" spans="1:17" x14ac:dyDescent="0.35">
      <c r="A436">
        <v>434</v>
      </c>
      <c r="B436" t="s">
        <v>435</v>
      </c>
      <c r="C436" t="s">
        <v>4544</v>
      </c>
      <c r="D436" s="6">
        <v>2500</v>
      </c>
      <c r="E436" s="6">
        <v>125</v>
      </c>
      <c r="F436" t="s">
        <v>8221</v>
      </c>
      <c r="G436" t="s">
        <v>8224</v>
      </c>
      <c r="H436" t="s">
        <v>8246</v>
      </c>
      <c r="I436" s="7">
        <v>1385931702</v>
      </c>
      <c r="J436" s="7">
        <v>1383076902</v>
      </c>
      <c r="K436" t="b">
        <v>0</v>
      </c>
      <c r="L436">
        <v>2</v>
      </c>
      <c r="M436" t="b">
        <v>0</v>
      </c>
      <c r="N436" s="7" t="s">
        <v>8313</v>
      </c>
      <c r="O436" s="7" t="s">
        <v>8319</v>
      </c>
      <c r="P436">
        <v>5</v>
      </c>
      <c r="Q436" s="6">
        <f>E436/Table1_2[[#This Row],[backers_count]]</f>
        <v>62.5</v>
      </c>
    </row>
    <row r="437" spans="1:17" x14ac:dyDescent="0.35">
      <c r="A437">
        <v>435</v>
      </c>
      <c r="B437" t="s">
        <v>436</v>
      </c>
      <c r="C437" t="s">
        <v>4545</v>
      </c>
      <c r="D437" s="6">
        <v>110000</v>
      </c>
      <c r="E437" s="6">
        <v>3</v>
      </c>
      <c r="F437" t="s">
        <v>8221</v>
      </c>
      <c r="G437" t="s">
        <v>8224</v>
      </c>
      <c r="H437" t="s">
        <v>8246</v>
      </c>
      <c r="I437" s="7">
        <v>1379094980</v>
      </c>
      <c r="J437" s="7">
        <v>1376502980</v>
      </c>
      <c r="K437" t="b">
        <v>0</v>
      </c>
      <c r="L437">
        <v>3</v>
      </c>
      <c r="M437" t="b">
        <v>0</v>
      </c>
      <c r="N437" s="7" t="s">
        <v>8313</v>
      </c>
      <c r="O437" s="7" t="s">
        <v>8319</v>
      </c>
      <c r="P437">
        <v>1</v>
      </c>
      <c r="Q437" s="6">
        <f>E437/Table1_2[[#This Row],[backers_count]]</f>
        <v>1</v>
      </c>
    </row>
    <row r="438" spans="1:17" x14ac:dyDescent="0.35">
      <c r="A438">
        <v>436</v>
      </c>
      <c r="B438" t="s">
        <v>437</v>
      </c>
      <c r="C438" t="s">
        <v>4546</v>
      </c>
      <c r="D438" s="6">
        <v>1000</v>
      </c>
      <c r="E438" s="6">
        <v>0</v>
      </c>
      <c r="F438" t="s">
        <v>8221</v>
      </c>
      <c r="G438" t="s">
        <v>8224</v>
      </c>
      <c r="H438" t="s">
        <v>8246</v>
      </c>
      <c r="I438" s="7">
        <v>1375260113</v>
      </c>
      <c r="J438" s="7">
        <v>1372668113</v>
      </c>
      <c r="K438" t="b">
        <v>0</v>
      </c>
      <c r="L438">
        <v>0</v>
      </c>
      <c r="M438" t="b">
        <v>0</v>
      </c>
      <c r="N438" s="7" t="s">
        <v>8313</v>
      </c>
      <c r="O438" s="7" t="s">
        <v>8319</v>
      </c>
      <c r="P438">
        <v>0</v>
      </c>
      <c r="Q438" s="6" t="e">
        <f>E438/Table1_2[[#This Row],[backers_count]]</f>
        <v>#DIV/0!</v>
      </c>
    </row>
    <row r="439" spans="1:17" x14ac:dyDescent="0.35">
      <c r="A439">
        <v>437</v>
      </c>
      <c r="B439" t="s">
        <v>438</v>
      </c>
      <c r="C439" t="s">
        <v>4547</v>
      </c>
      <c r="D439" s="6">
        <v>7000</v>
      </c>
      <c r="E439" s="6">
        <v>0</v>
      </c>
      <c r="F439" t="s">
        <v>8221</v>
      </c>
      <c r="G439" t="s">
        <v>8229</v>
      </c>
      <c r="H439" t="s">
        <v>8251</v>
      </c>
      <c r="I439" s="7">
        <v>1475912326</v>
      </c>
      <c r="J439" s="7">
        <v>1470728326</v>
      </c>
      <c r="K439" t="b">
        <v>0</v>
      </c>
      <c r="L439">
        <v>0</v>
      </c>
      <c r="M439" t="b">
        <v>0</v>
      </c>
      <c r="N439" s="7" t="s">
        <v>8313</v>
      </c>
      <c r="O439" s="7" t="s">
        <v>8319</v>
      </c>
      <c r="P439">
        <v>0</v>
      </c>
      <c r="Q439" s="6" t="e">
        <f>E439/Table1_2[[#This Row],[backers_count]]</f>
        <v>#DIV/0!</v>
      </c>
    </row>
    <row r="440" spans="1:17" x14ac:dyDescent="0.35">
      <c r="A440">
        <v>438</v>
      </c>
      <c r="B440" t="s">
        <v>439</v>
      </c>
      <c r="C440" t="s">
        <v>4548</v>
      </c>
      <c r="D440" s="6">
        <v>20000</v>
      </c>
      <c r="E440" s="6">
        <v>1876</v>
      </c>
      <c r="F440" t="s">
        <v>8221</v>
      </c>
      <c r="G440" t="s">
        <v>8224</v>
      </c>
      <c r="H440" t="s">
        <v>8246</v>
      </c>
      <c r="I440" s="7">
        <v>1447830958</v>
      </c>
      <c r="J440" s="7">
        <v>1445235358</v>
      </c>
      <c r="K440" t="b">
        <v>0</v>
      </c>
      <c r="L440">
        <v>11</v>
      </c>
      <c r="M440" t="b">
        <v>0</v>
      </c>
      <c r="N440" s="7" t="s">
        <v>8313</v>
      </c>
      <c r="O440" s="7" t="s">
        <v>8319</v>
      </c>
      <c r="P440">
        <v>10</v>
      </c>
      <c r="Q440" s="6">
        <f>E440/Table1_2[[#This Row],[backers_count]]</f>
        <v>170.54545454545453</v>
      </c>
    </row>
    <row r="441" spans="1:17" x14ac:dyDescent="0.35">
      <c r="A441">
        <v>439</v>
      </c>
      <c r="B441" t="s">
        <v>440</v>
      </c>
      <c r="C441" t="s">
        <v>4549</v>
      </c>
      <c r="D441" s="6">
        <v>450</v>
      </c>
      <c r="E441" s="6">
        <v>0</v>
      </c>
      <c r="F441" t="s">
        <v>8221</v>
      </c>
      <c r="G441" t="s">
        <v>8224</v>
      </c>
      <c r="H441" t="s">
        <v>8246</v>
      </c>
      <c r="I441" s="7">
        <v>1413569818</v>
      </c>
      <c r="J441" s="7">
        <v>1412705818</v>
      </c>
      <c r="K441" t="b">
        <v>0</v>
      </c>
      <c r="L441">
        <v>0</v>
      </c>
      <c r="M441" t="b">
        <v>0</v>
      </c>
      <c r="N441" s="7" t="s">
        <v>8313</v>
      </c>
      <c r="O441" s="7" t="s">
        <v>8319</v>
      </c>
      <c r="P441">
        <v>0</v>
      </c>
      <c r="Q441" s="6" t="e">
        <f>E441/Table1_2[[#This Row],[backers_count]]</f>
        <v>#DIV/0!</v>
      </c>
    </row>
    <row r="442" spans="1:17" x14ac:dyDescent="0.35">
      <c r="A442">
        <v>440</v>
      </c>
      <c r="B442" t="s">
        <v>441</v>
      </c>
      <c r="C442" t="s">
        <v>4550</v>
      </c>
      <c r="D442" s="6">
        <v>5000</v>
      </c>
      <c r="E442" s="6">
        <v>5</v>
      </c>
      <c r="F442" t="s">
        <v>8221</v>
      </c>
      <c r="G442" t="s">
        <v>8224</v>
      </c>
      <c r="H442" t="s">
        <v>8246</v>
      </c>
      <c r="I442" s="7">
        <v>1458859153</v>
      </c>
      <c r="J442" s="7">
        <v>1456270753</v>
      </c>
      <c r="K442" t="b">
        <v>0</v>
      </c>
      <c r="L442">
        <v>1</v>
      </c>
      <c r="M442" t="b">
        <v>0</v>
      </c>
      <c r="N442" s="7" t="s">
        <v>8313</v>
      </c>
      <c r="O442" s="7" t="s">
        <v>8319</v>
      </c>
      <c r="P442">
        <v>1</v>
      </c>
      <c r="Q442" s="6">
        <f>E442/Table1_2[[#This Row],[backers_count]]</f>
        <v>5</v>
      </c>
    </row>
    <row r="443" spans="1:17" x14ac:dyDescent="0.35">
      <c r="A443">
        <v>441</v>
      </c>
      <c r="B443" t="s">
        <v>442</v>
      </c>
      <c r="C443" t="s">
        <v>4551</v>
      </c>
      <c r="D443" s="6">
        <v>400</v>
      </c>
      <c r="E443" s="6">
        <v>0</v>
      </c>
      <c r="F443" t="s">
        <v>8221</v>
      </c>
      <c r="G443" t="s">
        <v>8225</v>
      </c>
      <c r="H443" t="s">
        <v>8247</v>
      </c>
      <c r="I443" s="7">
        <v>1383418996</v>
      </c>
      <c r="J443" s="7">
        <v>1380826996</v>
      </c>
      <c r="K443" t="b">
        <v>0</v>
      </c>
      <c r="L443">
        <v>0</v>
      </c>
      <c r="M443" t="b">
        <v>0</v>
      </c>
      <c r="N443" s="7" t="s">
        <v>8313</v>
      </c>
      <c r="O443" s="7" t="s">
        <v>8319</v>
      </c>
      <c r="P443">
        <v>0</v>
      </c>
      <c r="Q443" s="6" t="e">
        <f>E443/Table1_2[[#This Row],[backers_count]]</f>
        <v>#DIV/0!</v>
      </c>
    </row>
    <row r="444" spans="1:17" x14ac:dyDescent="0.35">
      <c r="A444">
        <v>442</v>
      </c>
      <c r="B444" t="s">
        <v>443</v>
      </c>
      <c r="C444" t="s">
        <v>4552</v>
      </c>
      <c r="D444" s="6">
        <v>17000</v>
      </c>
      <c r="E444" s="6">
        <v>6691</v>
      </c>
      <c r="F444" t="s">
        <v>8221</v>
      </c>
      <c r="G444" t="s">
        <v>8224</v>
      </c>
      <c r="H444" t="s">
        <v>8246</v>
      </c>
      <c r="I444" s="7">
        <v>1424380783</v>
      </c>
      <c r="J444" s="7">
        <v>1421788783</v>
      </c>
      <c r="K444" t="b">
        <v>0</v>
      </c>
      <c r="L444">
        <v>17</v>
      </c>
      <c r="M444" t="b">
        <v>0</v>
      </c>
      <c r="N444" s="7" t="s">
        <v>8313</v>
      </c>
      <c r="O444" s="7" t="s">
        <v>8319</v>
      </c>
      <c r="P444">
        <v>40</v>
      </c>
      <c r="Q444" s="6">
        <f>E444/Table1_2[[#This Row],[backers_count]]</f>
        <v>393.58823529411762</v>
      </c>
    </row>
    <row r="445" spans="1:17" x14ac:dyDescent="0.35">
      <c r="A445">
        <v>443</v>
      </c>
      <c r="B445" t="s">
        <v>444</v>
      </c>
      <c r="C445" t="s">
        <v>4553</v>
      </c>
      <c r="D445" s="6">
        <v>10000</v>
      </c>
      <c r="E445" s="6">
        <v>10</v>
      </c>
      <c r="F445" t="s">
        <v>8221</v>
      </c>
      <c r="G445" t="s">
        <v>8229</v>
      </c>
      <c r="H445" t="s">
        <v>8251</v>
      </c>
      <c r="I445" s="7">
        <v>1391991701</v>
      </c>
      <c r="J445" s="7">
        <v>1389399701</v>
      </c>
      <c r="K445" t="b">
        <v>0</v>
      </c>
      <c r="L445">
        <v>2</v>
      </c>
      <c r="M445" t="b">
        <v>0</v>
      </c>
      <c r="N445" s="7" t="s">
        <v>8313</v>
      </c>
      <c r="O445" s="7" t="s">
        <v>8319</v>
      </c>
      <c r="P445">
        <v>1</v>
      </c>
      <c r="Q445" s="6">
        <f>E445/Table1_2[[#This Row],[backers_count]]</f>
        <v>5</v>
      </c>
    </row>
    <row r="446" spans="1:17" x14ac:dyDescent="0.35">
      <c r="A446">
        <v>444</v>
      </c>
      <c r="B446" t="s">
        <v>445</v>
      </c>
      <c r="C446" t="s">
        <v>4554</v>
      </c>
      <c r="D446" s="6">
        <v>1000</v>
      </c>
      <c r="E446" s="6">
        <v>50</v>
      </c>
      <c r="F446" t="s">
        <v>8221</v>
      </c>
      <c r="G446" t="s">
        <v>8224</v>
      </c>
      <c r="H446" t="s">
        <v>8246</v>
      </c>
      <c r="I446" s="7">
        <v>1329342361</v>
      </c>
      <c r="J446" s="7">
        <v>1324158361</v>
      </c>
      <c r="K446" t="b">
        <v>0</v>
      </c>
      <c r="L446">
        <v>1</v>
      </c>
      <c r="M446" t="b">
        <v>0</v>
      </c>
      <c r="N446" s="7" t="s">
        <v>8313</v>
      </c>
      <c r="O446" s="7" t="s">
        <v>8319</v>
      </c>
      <c r="P446">
        <v>5</v>
      </c>
      <c r="Q446" s="6">
        <f>E446/Table1_2[[#This Row],[backers_count]]</f>
        <v>50</v>
      </c>
    </row>
    <row r="447" spans="1:17" x14ac:dyDescent="0.35">
      <c r="A447">
        <v>445</v>
      </c>
      <c r="B447" t="s">
        <v>446</v>
      </c>
      <c r="C447" t="s">
        <v>4555</v>
      </c>
      <c r="D447" s="6">
        <v>60000</v>
      </c>
      <c r="E447" s="6">
        <v>2</v>
      </c>
      <c r="F447" t="s">
        <v>8221</v>
      </c>
      <c r="G447" t="s">
        <v>8224</v>
      </c>
      <c r="H447" t="s">
        <v>8246</v>
      </c>
      <c r="I447" s="7">
        <v>1432195375</v>
      </c>
      <c r="J447" s="7">
        <v>1430899375</v>
      </c>
      <c r="K447" t="b">
        <v>0</v>
      </c>
      <c r="L447">
        <v>2</v>
      </c>
      <c r="M447" t="b">
        <v>0</v>
      </c>
      <c r="N447" s="7" t="s">
        <v>8313</v>
      </c>
      <c r="O447" s="7" t="s">
        <v>8319</v>
      </c>
      <c r="P447">
        <v>1</v>
      </c>
      <c r="Q447" s="6">
        <f>E447/Table1_2[[#This Row],[backers_count]]</f>
        <v>1</v>
      </c>
    </row>
    <row r="448" spans="1:17" x14ac:dyDescent="0.35">
      <c r="A448">
        <v>446</v>
      </c>
      <c r="B448" t="s">
        <v>447</v>
      </c>
      <c r="C448" t="s">
        <v>4556</v>
      </c>
      <c r="D448" s="6">
        <v>10500</v>
      </c>
      <c r="E448" s="6">
        <v>766</v>
      </c>
      <c r="F448" t="s">
        <v>8221</v>
      </c>
      <c r="G448" t="s">
        <v>8224</v>
      </c>
      <c r="H448" t="s">
        <v>8246</v>
      </c>
      <c r="I448" s="7">
        <v>1425434420</v>
      </c>
      <c r="J448" s="7">
        <v>1422842420</v>
      </c>
      <c r="K448" t="b">
        <v>0</v>
      </c>
      <c r="L448">
        <v>16</v>
      </c>
      <c r="M448" t="b">
        <v>0</v>
      </c>
      <c r="N448" s="7" t="s">
        <v>8313</v>
      </c>
      <c r="O448" s="7" t="s">
        <v>8319</v>
      </c>
      <c r="P448">
        <v>8</v>
      </c>
      <c r="Q448" s="6">
        <f>E448/Table1_2[[#This Row],[backers_count]]</f>
        <v>47.875</v>
      </c>
    </row>
    <row r="449" spans="1:17" x14ac:dyDescent="0.35">
      <c r="A449">
        <v>447</v>
      </c>
      <c r="B449" t="s">
        <v>448</v>
      </c>
      <c r="C449" t="s">
        <v>4557</v>
      </c>
      <c r="D449" s="6">
        <v>30000</v>
      </c>
      <c r="E449" s="6">
        <v>5</v>
      </c>
      <c r="F449" t="s">
        <v>8221</v>
      </c>
      <c r="G449" t="s">
        <v>8225</v>
      </c>
      <c r="H449" t="s">
        <v>8247</v>
      </c>
      <c r="I449" s="7">
        <v>1364041163</v>
      </c>
      <c r="J449" s="7">
        <v>1361884763</v>
      </c>
      <c r="K449" t="b">
        <v>0</v>
      </c>
      <c r="L449">
        <v>1</v>
      </c>
      <c r="M449" t="b">
        <v>0</v>
      </c>
      <c r="N449" s="7" t="s">
        <v>8313</v>
      </c>
      <c r="O449" s="7" t="s">
        <v>8319</v>
      </c>
      <c r="P449">
        <v>1</v>
      </c>
      <c r="Q449" s="6">
        <f>E449/Table1_2[[#This Row],[backers_count]]</f>
        <v>5</v>
      </c>
    </row>
    <row r="450" spans="1:17" x14ac:dyDescent="0.35">
      <c r="A450">
        <v>448</v>
      </c>
      <c r="B450" t="s">
        <v>449</v>
      </c>
      <c r="C450" t="s">
        <v>4558</v>
      </c>
      <c r="D450" s="6">
        <v>2500</v>
      </c>
      <c r="E450" s="6">
        <v>82.01</v>
      </c>
      <c r="F450" t="s">
        <v>8221</v>
      </c>
      <c r="G450" t="s">
        <v>8224</v>
      </c>
      <c r="H450" t="s">
        <v>8246</v>
      </c>
      <c r="I450" s="7">
        <v>1400091095</v>
      </c>
      <c r="J450" s="7">
        <v>1398363095</v>
      </c>
      <c r="K450" t="b">
        <v>0</v>
      </c>
      <c r="L450">
        <v>4</v>
      </c>
      <c r="M450" t="b">
        <v>0</v>
      </c>
      <c r="N450" s="7" t="s">
        <v>8313</v>
      </c>
      <c r="O450" s="7" t="s">
        <v>8319</v>
      </c>
      <c r="P450">
        <v>4</v>
      </c>
      <c r="Q450" s="6">
        <f>E450/Table1_2[[#This Row],[backers_count]]</f>
        <v>20.502500000000001</v>
      </c>
    </row>
    <row r="451" spans="1:17" x14ac:dyDescent="0.35">
      <c r="A451">
        <v>449</v>
      </c>
      <c r="B451" t="s">
        <v>450</v>
      </c>
      <c r="C451" t="s">
        <v>4559</v>
      </c>
      <c r="D451" s="6">
        <v>2000</v>
      </c>
      <c r="E451" s="6">
        <v>45</v>
      </c>
      <c r="F451" t="s">
        <v>8221</v>
      </c>
      <c r="G451" t="s">
        <v>8225</v>
      </c>
      <c r="H451" t="s">
        <v>8247</v>
      </c>
      <c r="I451" s="7">
        <v>1382017085</v>
      </c>
      <c r="J451" s="7">
        <v>1379425085</v>
      </c>
      <c r="K451" t="b">
        <v>0</v>
      </c>
      <c r="L451">
        <v>5</v>
      </c>
      <c r="M451" t="b">
        <v>0</v>
      </c>
      <c r="N451" s="7" t="s">
        <v>8313</v>
      </c>
      <c r="O451" s="7" t="s">
        <v>8319</v>
      </c>
      <c r="P451">
        <v>3</v>
      </c>
      <c r="Q451" s="6">
        <f>E451/Table1_2[[#This Row],[backers_count]]</f>
        <v>9</v>
      </c>
    </row>
    <row r="452" spans="1:17" x14ac:dyDescent="0.35">
      <c r="A452">
        <v>450</v>
      </c>
      <c r="B452" t="s">
        <v>451</v>
      </c>
      <c r="C452" t="s">
        <v>4560</v>
      </c>
      <c r="D452" s="6">
        <v>50000</v>
      </c>
      <c r="E452" s="6">
        <v>396</v>
      </c>
      <c r="F452" t="s">
        <v>8221</v>
      </c>
      <c r="G452" t="s">
        <v>8224</v>
      </c>
      <c r="H452" t="s">
        <v>8246</v>
      </c>
      <c r="I452" s="7">
        <v>1392417800</v>
      </c>
      <c r="J452" s="7">
        <v>1389825800</v>
      </c>
      <c r="K452" t="b">
        <v>0</v>
      </c>
      <c r="L452">
        <v>7</v>
      </c>
      <c r="M452" t="b">
        <v>0</v>
      </c>
      <c r="N452" s="7" t="s">
        <v>8313</v>
      </c>
      <c r="O452" s="7" t="s">
        <v>8319</v>
      </c>
      <c r="P452">
        <v>1</v>
      </c>
      <c r="Q452" s="6">
        <f>E452/Table1_2[[#This Row],[backers_count]]</f>
        <v>56.571428571428569</v>
      </c>
    </row>
    <row r="453" spans="1:17" x14ac:dyDescent="0.35">
      <c r="A453">
        <v>451</v>
      </c>
      <c r="B453" t="s">
        <v>452</v>
      </c>
      <c r="C453" t="s">
        <v>4561</v>
      </c>
      <c r="D453" s="6">
        <v>20000</v>
      </c>
      <c r="E453" s="6">
        <v>0</v>
      </c>
      <c r="F453" t="s">
        <v>8221</v>
      </c>
      <c r="G453" t="s">
        <v>8224</v>
      </c>
      <c r="H453" t="s">
        <v>8246</v>
      </c>
      <c r="I453" s="7">
        <v>1390669791</v>
      </c>
      <c r="J453" s="7">
        <v>1388077791</v>
      </c>
      <c r="K453" t="b">
        <v>0</v>
      </c>
      <c r="L453">
        <v>0</v>
      </c>
      <c r="M453" t="b">
        <v>0</v>
      </c>
      <c r="N453" s="7" t="s">
        <v>8313</v>
      </c>
      <c r="O453" s="7" t="s">
        <v>8319</v>
      </c>
      <c r="P453">
        <v>0</v>
      </c>
      <c r="Q453" s="6" t="e">
        <f>E453/Table1_2[[#This Row],[backers_count]]</f>
        <v>#DIV/0!</v>
      </c>
    </row>
    <row r="454" spans="1:17" x14ac:dyDescent="0.35">
      <c r="A454">
        <v>452</v>
      </c>
      <c r="B454" t="s">
        <v>453</v>
      </c>
      <c r="C454" t="s">
        <v>4562</v>
      </c>
      <c r="D454" s="6">
        <v>750</v>
      </c>
      <c r="E454" s="6">
        <v>480</v>
      </c>
      <c r="F454" t="s">
        <v>8221</v>
      </c>
      <c r="G454" t="s">
        <v>8224</v>
      </c>
      <c r="H454" t="s">
        <v>8246</v>
      </c>
      <c r="I454" s="7">
        <v>1431536015</v>
      </c>
      <c r="J454" s="7">
        <v>1428944015</v>
      </c>
      <c r="K454" t="b">
        <v>0</v>
      </c>
      <c r="L454">
        <v>12</v>
      </c>
      <c r="M454" t="b">
        <v>0</v>
      </c>
      <c r="N454" s="7" t="s">
        <v>8313</v>
      </c>
      <c r="O454" s="7" t="s">
        <v>8319</v>
      </c>
      <c r="P454">
        <v>64</v>
      </c>
      <c r="Q454" s="6">
        <f>E454/Table1_2[[#This Row],[backers_count]]</f>
        <v>40</v>
      </c>
    </row>
    <row r="455" spans="1:17" x14ac:dyDescent="0.35">
      <c r="A455">
        <v>453</v>
      </c>
      <c r="B455" t="s">
        <v>454</v>
      </c>
      <c r="C455" t="s">
        <v>4563</v>
      </c>
      <c r="D455" s="6">
        <v>94875</v>
      </c>
      <c r="E455" s="6">
        <v>26</v>
      </c>
      <c r="F455" t="s">
        <v>8221</v>
      </c>
      <c r="G455" t="s">
        <v>8224</v>
      </c>
      <c r="H455" t="s">
        <v>8246</v>
      </c>
      <c r="I455" s="7">
        <v>1424375279</v>
      </c>
      <c r="J455" s="7">
        <v>1422992879</v>
      </c>
      <c r="K455" t="b">
        <v>0</v>
      </c>
      <c r="L455">
        <v>2</v>
      </c>
      <c r="M455" t="b">
        <v>0</v>
      </c>
      <c r="N455" s="7" t="s">
        <v>8313</v>
      </c>
      <c r="O455" s="7" t="s">
        <v>8319</v>
      </c>
      <c r="P455">
        <v>1</v>
      </c>
      <c r="Q455" s="6">
        <f>E455/Table1_2[[#This Row],[backers_count]]</f>
        <v>13</v>
      </c>
    </row>
    <row r="456" spans="1:17" x14ac:dyDescent="0.35">
      <c r="A456">
        <v>454</v>
      </c>
      <c r="B456" t="s">
        <v>455</v>
      </c>
      <c r="C456" t="s">
        <v>4564</v>
      </c>
      <c r="D456" s="6">
        <v>10000</v>
      </c>
      <c r="E456" s="6">
        <v>82</v>
      </c>
      <c r="F456" t="s">
        <v>8221</v>
      </c>
      <c r="G456" t="s">
        <v>8224</v>
      </c>
      <c r="H456" t="s">
        <v>8246</v>
      </c>
      <c r="I456" s="7">
        <v>1417007640</v>
      </c>
      <c r="J456" s="7">
        <v>1414343571</v>
      </c>
      <c r="K456" t="b">
        <v>0</v>
      </c>
      <c r="L456">
        <v>5</v>
      </c>
      <c r="M456" t="b">
        <v>0</v>
      </c>
      <c r="N456" s="7" t="s">
        <v>8313</v>
      </c>
      <c r="O456" s="7" t="s">
        <v>8319</v>
      </c>
      <c r="P456">
        <v>1</v>
      </c>
      <c r="Q456" s="6">
        <f>E456/Table1_2[[#This Row],[backers_count]]</f>
        <v>16.399999999999999</v>
      </c>
    </row>
    <row r="457" spans="1:17" x14ac:dyDescent="0.35">
      <c r="A457">
        <v>455</v>
      </c>
      <c r="B457" t="s">
        <v>456</v>
      </c>
      <c r="C457" t="s">
        <v>4565</v>
      </c>
      <c r="D457" s="6">
        <v>65000</v>
      </c>
      <c r="E457" s="6">
        <v>45</v>
      </c>
      <c r="F457" t="s">
        <v>8221</v>
      </c>
      <c r="G457" t="s">
        <v>8224</v>
      </c>
      <c r="H457" t="s">
        <v>8246</v>
      </c>
      <c r="I457" s="7">
        <v>1334622660</v>
      </c>
      <c r="J457" s="7">
        <v>1330733022</v>
      </c>
      <c r="K457" t="b">
        <v>0</v>
      </c>
      <c r="L457">
        <v>2</v>
      </c>
      <c r="M457" t="b">
        <v>0</v>
      </c>
      <c r="N457" s="7" t="s">
        <v>8313</v>
      </c>
      <c r="O457" s="7" t="s">
        <v>8319</v>
      </c>
      <c r="P457">
        <v>1</v>
      </c>
      <c r="Q457" s="6">
        <f>E457/Table1_2[[#This Row],[backers_count]]</f>
        <v>22.5</v>
      </c>
    </row>
    <row r="458" spans="1:17" x14ac:dyDescent="0.35">
      <c r="A458">
        <v>456</v>
      </c>
      <c r="B458" t="s">
        <v>457</v>
      </c>
      <c r="C458" t="s">
        <v>4566</v>
      </c>
      <c r="D458" s="6">
        <v>8888</v>
      </c>
      <c r="E458" s="6">
        <v>61</v>
      </c>
      <c r="F458" t="s">
        <v>8221</v>
      </c>
      <c r="G458" t="s">
        <v>8224</v>
      </c>
      <c r="H458" t="s">
        <v>8246</v>
      </c>
      <c r="I458" s="7">
        <v>1382414340</v>
      </c>
      <c r="J458" s="7">
        <v>1380559201</v>
      </c>
      <c r="K458" t="b">
        <v>0</v>
      </c>
      <c r="L458">
        <v>3</v>
      </c>
      <c r="M458" t="b">
        <v>0</v>
      </c>
      <c r="N458" s="7" t="s">
        <v>8313</v>
      </c>
      <c r="O458" s="7" t="s">
        <v>8319</v>
      </c>
      <c r="P458">
        <v>1</v>
      </c>
      <c r="Q458" s="6">
        <f>E458/Table1_2[[#This Row],[backers_count]]</f>
        <v>20.333333333333332</v>
      </c>
    </row>
    <row r="459" spans="1:17" x14ac:dyDescent="0.35">
      <c r="A459">
        <v>457</v>
      </c>
      <c r="B459" t="s">
        <v>458</v>
      </c>
      <c r="C459" t="s">
        <v>4567</v>
      </c>
      <c r="D459" s="6">
        <v>20000</v>
      </c>
      <c r="E459" s="6">
        <v>0</v>
      </c>
      <c r="F459" t="s">
        <v>8221</v>
      </c>
      <c r="G459" t="s">
        <v>8229</v>
      </c>
      <c r="H459" t="s">
        <v>8251</v>
      </c>
      <c r="I459" s="7">
        <v>1408213512</v>
      </c>
      <c r="J459" s="7">
        <v>1405621512</v>
      </c>
      <c r="K459" t="b">
        <v>0</v>
      </c>
      <c r="L459">
        <v>0</v>
      </c>
      <c r="M459" t="b">
        <v>0</v>
      </c>
      <c r="N459" s="7" t="s">
        <v>8313</v>
      </c>
      <c r="O459" s="7" t="s">
        <v>8319</v>
      </c>
      <c r="P459">
        <v>0</v>
      </c>
      <c r="Q459" s="6" t="e">
        <f>E459/Table1_2[[#This Row],[backers_count]]</f>
        <v>#DIV/0!</v>
      </c>
    </row>
    <row r="460" spans="1:17" x14ac:dyDescent="0.35">
      <c r="A460">
        <v>458</v>
      </c>
      <c r="B460" t="s">
        <v>459</v>
      </c>
      <c r="C460" t="s">
        <v>4568</v>
      </c>
      <c r="D460" s="6">
        <v>10000</v>
      </c>
      <c r="E460" s="6">
        <v>821</v>
      </c>
      <c r="F460" t="s">
        <v>8221</v>
      </c>
      <c r="G460" t="s">
        <v>8225</v>
      </c>
      <c r="H460" t="s">
        <v>8247</v>
      </c>
      <c r="I460" s="7">
        <v>1368550060</v>
      </c>
      <c r="J460" s="7">
        <v>1365958060</v>
      </c>
      <c r="K460" t="b">
        <v>0</v>
      </c>
      <c r="L460">
        <v>49</v>
      </c>
      <c r="M460" t="b">
        <v>0</v>
      </c>
      <c r="N460" s="7" t="s">
        <v>8313</v>
      </c>
      <c r="O460" s="7" t="s">
        <v>8319</v>
      </c>
      <c r="P460">
        <v>9</v>
      </c>
      <c r="Q460" s="6">
        <f>E460/Table1_2[[#This Row],[backers_count]]</f>
        <v>16.755102040816325</v>
      </c>
    </row>
    <row r="461" spans="1:17" x14ac:dyDescent="0.35">
      <c r="A461">
        <v>459</v>
      </c>
      <c r="B461" t="s">
        <v>460</v>
      </c>
      <c r="C461" t="s">
        <v>4569</v>
      </c>
      <c r="D461" s="6">
        <v>39000</v>
      </c>
      <c r="E461" s="6">
        <v>25</v>
      </c>
      <c r="F461" t="s">
        <v>8221</v>
      </c>
      <c r="G461" t="s">
        <v>8224</v>
      </c>
      <c r="H461" t="s">
        <v>8246</v>
      </c>
      <c r="I461" s="7">
        <v>1321201327</v>
      </c>
      <c r="J461" s="7">
        <v>1316013727</v>
      </c>
      <c r="K461" t="b">
        <v>0</v>
      </c>
      <c r="L461">
        <v>1</v>
      </c>
      <c r="M461" t="b">
        <v>0</v>
      </c>
      <c r="N461" s="7" t="s">
        <v>8313</v>
      </c>
      <c r="O461" s="7" t="s">
        <v>8319</v>
      </c>
      <c r="P461">
        <v>1</v>
      </c>
      <c r="Q461" s="6">
        <f>E461/Table1_2[[#This Row],[backers_count]]</f>
        <v>25</v>
      </c>
    </row>
    <row r="462" spans="1:17" x14ac:dyDescent="0.35">
      <c r="A462">
        <v>460</v>
      </c>
      <c r="B462" t="s">
        <v>461</v>
      </c>
      <c r="C462" t="s">
        <v>4570</v>
      </c>
      <c r="D462" s="6">
        <v>8500</v>
      </c>
      <c r="E462" s="6">
        <v>25</v>
      </c>
      <c r="F462" t="s">
        <v>8221</v>
      </c>
      <c r="G462" t="s">
        <v>8224</v>
      </c>
      <c r="H462" t="s">
        <v>8246</v>
      </c>
      <c r="I462" s="7">
        <v>1401595200</v>
      </c>
      <c r="J462" s="7">
        <v>1398862875</v>
      </c>
      <c r="K462" t="b">
        <v>0</v>
      </c>
      <c r="L462">
        <v>2</v>
      </c>
      <c r="M462" t="b">
        <v>0</v>
      </c>
      <c r="N462" s="7" t="s">
        <v>8313</v>
      </c>
      <c r="O462" s="7" t="s">
        <v>8319</v>
      </c>
      <c r="P462">
        <v>1</v>
      </c>
      <c r="Q462" s="6">
        <f>E462/Table1_2[[#This Row],[backers_count]]</f>
        <v>12.5</v>
      </c>
    </row>
    <row r="463" spans="1:17" x14ac:dyDescent="0.35">
      <c r="A463">
        <v>461</v>
      </c>
      <c r="B463" t="s">
        <v>462</v>
      </c>
      <c r="C463" t="s">
        <v>4571</v>
      </c>
      <c r="D463" s="6">
        <v>550</v>
      </c>
      <c r="E463" s="6">
        <v>0</v>
      </c>
      <c r="F463" t="s">
        <v>8221</v>
      </c>
      <c r="G463" t="s">
        <v>8225</v>
      </c>
      <c r="H463" t="s">
        <v>8247</v>
      </c>
      <c r="I463" s="7">
        <v>1370204367</v>
      </c>
      <c r="J463" s="7">
        <v>1368476367</v>
      </c>
      <c r="K463" t="b">
        <v>0</v>
      </c>
      <c r="L463">
        <v>0</v>
      </c>
      <c r="M463" t="b">
        <v>0</v>
      </c>
      <c r="N463" s="7" t="s">
        <v>8313</v>
      </c>
      <c r="O463" s="7" t="s">
        <v>8319</v>
      </c>
      <c r="P463">
        <v>0</v>
      </c>
      <c r="Q463" s="6" t="e">
        <f>E463/Table1_2[[#This Row],[backers_count]]</f>
        <v>#DIV/0!</v>
      </c>
    </row>
    <row r="464" spans="1:17" x14ac:dyDescent="0.35">
      <c r="A464">
        <v>462</v>
      </c>
      <c r="B464" t="s">
        <v>463</v>
      </c>
      <c r="C464" t="s">
        <v>4572</v>
      </c>
      <c r="D464" s="6">
        <v>100000</v>
      </c>
      <c r="E464" s="6">
        <v>0</v>
      </c>
      <c r="F464" t="s">
        <v>8221</v>
      </c>
      <c r="G464" t="s">
        <v>8224</v>
      </c>
      <c r="H464" t="s">
        <v>8246</v>
      </c>
      <c r="I464" s="7">
        <v>1312945341</v>
      </c>
      <c r="J464" s="7">
        <v>1307761341</v>
      </c>
      <c r="K464" t="b">
        <v>0</v>
      </c>
      <c r="L464">
        <v>0</v>
      </c>
      <c r="M464" t="b">
        <v>0</v>
      </c>
      <c r="N464" s="7" t="s">
        <v>8313</v>
      </c>
      <c r="O464" s="7" t="s">
        <v>8319</v>
      </c>
      <c r="P464">
        <v>0</v>
      </c>
      <c r="Q464" s="6" t="e">
        <f>E464/Table1_2[[#This Row],[backers_count]]</f>
        <v>#DIV/0!</v>
      </c>
    </row>
    <row r="465" spans="1:17" x14ac:dyDescent="0.35">
      <c r="A465">
        <v>463</v>
      </c>
      <c r="B465" t="s">
        <v>464</v>
      </c>
      <c r="C465" t="s">
        <v>4573</v>
      </c>
      <c r="D465" s="6">
        <v>55000</v>
      </c>
      <c r="E465" s="6">
        <v>1250</v>
      </c>
      <c r="F465" t="s">
        <v>8221</v>
      </c>
      <c r="G465" t="s">
        <v>8224</v>
      </c>
      <c r="H465" t="s">
        <v>8246</v>
      </c>
      <c r="I465" s="7">
        <v>1316883753</v>
      </c>
      <c r="J465" s="7">
        <v>1311699753</v>
      </c>
      <c r="K465" t="b">
        <v>0</v>
      </c>
      <c r="L465">
        <v>11</v>
      </c>
      <c r="M465" t="b">
        <v>0</v>
      </c>
      <c r="N465" s="7" t="s">
        <v>8313</v>
      </c>
      <c r="O465" s="7" t="s">
        <v>8319</v>
      </c>
      <c r="P465">
        <v>3</v>
      </c>
      <c r="Q465" s="6">
        <f>E465/Table1_2[[#This Row],[backers_count]]</f>
        <v>113.63636363636364</v>
      </c>
    </row>
    <row r="466" spans="1:17" x14ac:dyDescent="0.35">
      <c r="A466">
        <v>464</v>
      </c>
      <c r="B466" t="s">
        <v>465</v>
      </c>
      <c r="C466" t="s">
        <v>4574</v>
      </c>
      <c r="D466" s="6">
        <v>1010</v>
      </c>
      <c r="E466" s="6">
        <v>1</v>
      </c>
      <c r="F466" t="s">
        <v>8221</v>
      </c>
      <c r="G466" t="s">
        <v>8236</v>
      </c>
      <c r="H466" t="s">
        <v>8249</v>
      </c>
      <c r="I466" s="7">
        <v>1463602935</v>
      </c>
      <c r="J466" s="7">
        <v>1461874935</v>
      </c>
      <c r="K466" t="b">
        <v>0</v>
      </c>
      <c r="L466">
        <v>1</v>
      </c>
      <c r="M466" t="b">
        <v>0</v>
      </c>
      <c r="N466" s="7" t="s">
        <v>8313</v>
      </c>
      <c r="O466" s="7" t="s">
        <v>8319</v>
      </c>
      <c r="P466">
        <v>1</v>
      </c>
      <c r="Q466" s="6">
        <f>E466/Table1_2[[#This Row],[backers_count]]</f>
        <v>1</v>
      </c>
    </row>
    <row r="467" spans="1:17" x14ac:dyDescent="0.35">
      <c r="A467">
        <v>465</v>
      </c>
      <c r="B467" t="s">
        <v>466</v>
      </c>
      <c r="C467" t="s">
        <v>4575</v>
      </c>
      <c r="D467" s="6">
        <v>512</v>
      </c>
      <c r="E467" s="6">
        <v>138</v>
      </c>
      <c r="F467" t="s">
        <v>8221</v>
      </c>
      <c r="G467" t="s">
        <v>8224</v>
      </c>
      <c r="H467" t="s">
        <v>8246</v>
      </c>
      <c r="I467" s="7">
        <v>1403837574</v>
      </c>
      <c r="J467" s="7">
        <v>1402455174</v>
      </c>
      <c r="K467" t="b">
        <v>0</v>
      </c>
      <c r="L467">
        <v>8</v>
      </c>
      <c r="M467" t="b">
        <v>0</v>
      </c>
      <c r="N467" s="7" t="s">
        <v>8313</v>
      </c>
      <c r="O467" s="7" t="s">
        <v>8319</v>
      </c>
      <c r="P467">
        <v>27</v>
      </c>
      <c r="Q467" s="6">
        <f>E467/Table1_2[[#This Row],[backers_count]]</f>
        <v>17.25</v>
      </c>
    </row>
    <row r="468" spans="1:17" x14ac:dyDescent="0.35">
      <c r="A468">
        <v>466</v>
      </c>
      <c r="B468" t="s">
        <v>467</v>
      </c>
      <c r="C468" t="s">
        <v>4576</v>
      </c>
      <c r="D468" s="6">
        <v>10000</v>
      </c>
      <c r="E468" s="6">
        <v>76</v>
      </c>
      <c r="F468" t="s">
        <v>8221</v>
      </c>
      <c r="G468" t="s">
        <v>8224</v>
      </c>
      <c r="H468" t="s">
        <v>8246</v>
      </c>
      <c r="I468" s="7">
        <v>1347057464</v>
      </c>
      <c r="J468" s="7">
        <v>1344465464</v>
      </c>
      <c r="K468" t="b">
        <v>0</v>
      </c>
      <c r="L468">
        <v>5</v>
      </c>
      <c r="M468" t="b">
        <v>0</v>
      </c>
      <c r="N468" s="7" t="s">
        <v>8313</v>
      </c>
      <c r="O468" s="7" t="s">
        <v>8319</v>
      </c>
      <c r="P468">
        <v>1</v>
      </c>
      <c r="Q468" s="6">
        <f>E468/Table1_2[[#This Row],[backers_count]]</f>
        <v>15.2</v>
      </c>
    </row>
    <row r="469" spans="1:17" x14ac:dyDescent="0.35">
      <c r="A469">
        <v>467</v>
      </c>
      <c r="B469" t="s">
        <v>468</v>
      </c>
      <c r="C469" t="s">
        <v>4577</v>
      </c>
      <c r="D469" s="6">
        <v>20000</v>
      </c>
      <c r="E469" s="6">
        <v>4315</v>
      </c>
      <c r="F469" t="s">
        <v>8221</v>
      </c>
      <c r="G469" t="s">
        <v>8224</v>
      </c>
      <c r="H469" t="s">
        <v>8246</v>
      </c>
      <c r="I469" s="7">
        <v>1348849134</v>
      </c>
      <c r="J469" s="7">
        <v>1344961134</v>
      </c>
      <c r="K469" t="b">
        <v>0</v>
      </c>
      <c r="L469">
        <v>39</v>
      </c>
      <c r="M469" t="b">
        <v>0</v>
      </c>
      <c r="N469" s="7" t="s">
        <v>8313</v>
      </c>
      <c r="O469" s="7" t="s">
        <v>8319</v>
      </c>
      <c r="P469">
        <v>22</v>
      </c>
      <c r="Q469" s="6">
        <f>E469/Table1_2[[#This Row],[backers_count]]</f>
        <v>110.64102564102564</v>
      </c>
    </row>
    <row r="470" spans="1:17" x14ac:dyDescent="0.35">
      <c r="A470">
        <v>468</v>
      </c>
      <c r="B470" t="s">
        <v>469</v>
      </c>
      <c r="C470" t="s">
        <v>4578</v>
      </c>
      <c r="D470" s="6">
        <v>7500</v>
      </c>
      <c r="E470" s="6">
        <v>0</v>
      </c>
      <c r="F470" t="s">
        <v>8221</v>
      </c>
      <c r="G470" t="s">
        <v>8224</v>
      </c>
      <c r="H470" t="s">
        <v>8246</v>
      </c>
      <c r="I470" s="7">
        <v>1341978665</v>
      </c>
      <c r="J470" s="7">
        <v>1336795283</v>
      </c>
      <c r="K470" t="b">
        <v>0</v>
      </c>
      <c r="L470">
        <v>0</v>
      </c>
      <c r="M470" t="b">
        <v>0</v>
      </c>
      <c r="N470" s="7" t="s">
        <v>8313</v>
      </c>
      <c r="O470" s="7" t="s">
        <v>8319</v>
      </c>
      <c r="P470">
        <v>0</v>
      </c>
      <c r="Q470" s="6" t="e">
        <f>E470/Table1_2[[#This Row],[backers_count]]</f>
        <v>#DIV/0!</v>
      </c>
    </row>
    <row r="471" spans="1:17" x14ac:dyDescent="0.35">
      <c r="A471">
        <v>469</v>
      </c>
      <c r="B471" t="s">
        <v>470</v>
      </c>
      <c r="C471" t="s">
        <v>4579</v>
      </c>
      <c r="D471" s="6">
        <v>6000</v>
      </c>
      <c r="E471" s="6">
        <v>0</v>
      </c>
      <c r="F471" t="s">
        <v>8221</v>
      </c>
      <c r="G471" t="s">
        <v>8225</v>
      </c>
      <c r="H471" t="s">
        <v>8247</v>
      </c>
      <c r="I471" s="7">
        <v>1409960724</v>
      </c>
      <c r="J471" s="7">
        <v>1404776724</v>
      </c>
      <c r="K471" t="b">
        <v>0</v>
      </c>
      <c r="L471">
        <v>0</v>
      </c>
      <c r="M471" t="b">
        <v>0</v>
      </c>
      <c r="N471" s="7" t="s">
        <v>8313</v>
      </c>
      <c r="O471" s="7" t="s">
        <v>8319</v>
      </c>
      <c r="P471">
        <v>0</v>
      </c>
      <c r="Q471" s="6" t="e">
        <f>E471/Table1_2[[#This Row],[backers_count]]</f>
        <v>#DIV/0!</v>
      </c>
    </row>
    <row r="472" spans="1:17" x14ac:dyDescent="0.35">
      <c r="A472">
        <v>470</v>
      </c>
      <c r="B472" t="s">
        <v>471</v>
      </c>
      <c r="C472" t="s">
        <v>4580</v>
      </c>
      <c r="D472" s="6">
        <v>5000</v>
      </c>
      <c r="E472" s="6">
        <v>51</v>
      </c>
      <c r="F472" t="s">
        <v>8221</v>
      </c>
      <c r="G472" t="s">
        <v>8224</v>
      </c>
      <c r="H472" t="s">
        <v>8246</v>
      </c>
      <c r="I472" s="7">
        <v>1389844800</v>
      </c>
      <c r="J472" s="7">
        <v>1385524889</v>
      </c>
      <c r="K472" t="b">
        <v>0</v>
      </c>
      <c r="L472">
        <v>2</v>
      </c>
      <c r="M472" t="b">
        <v>0</v>
      </c>
      <c r="N472" s="7" t="s">
        <v>8313</v>
      </c>
      <c r="O472" s="7" t="s">
        <v>8319</v>
      </c>
      <c r="P472">
        <v>2</v>
      </c>
      <c r="Q472" s="6">
        <f>E472/Table1_2[[#This Row],[backers_count]]</f>
        <v>25.5</v>
      </c>
    </row>
    <row r="473" spans="1:17" x14ac:dyDescent="0.35">
      <c r="A473">
        <v>471</v>
      </c>
      <c r="B473" t="s">
        <v>472</v>
      </c>
      <c r="C473" t="s">
        <v>4581</v>
      </c>
      <c r="D473" s="6">
        <v>55000</v>
      </c>
      <c r="E473" s="6">
        <v>6541</v>
      </c>
      <c r="F473" t="s">
        <v>8221</v>
      </c>
      <c r="G473" t="s">
        <v>8224</v>
      </c>
      <c r="H473" t="s">
        <v>8246</v>
      </c>
      <c r="I473" s="7">
        <v>1397924379</v>
      </c>
      <c r="J473" s="7">
        <v>1394039979</v>
      </c>
      <c r="K473" t="b">
        <v>0</v>
      </c>
      <c r="L473">
        <v>170</v>
      </c>
      <c r="M473" t="b">
        <v>0</v>
      </c>
      <c r="N473" s="7" t="s">
        <v>8313</v>
      </c>
      <c r="O473" s="7" t="s">
        <v>8319</v>
      </c>
      <c r="P473">
        <v>12</v>
      </c>
      <c r="Q473" s="6">
        <f>E473/Table1_2[[#This Row],[backers_count]]</f>
        <v>38.476470588235294</v>
      </c>
    </row>
    <row r="474" spans="1:17" x14ac:dyDescent="0.35">
      <c r="A474">
        <v>472</v>
      </c>
      <c r="B474" t="s">
        <v>473</v>
      </c>
      <c r="C474" t="s">
        <v>4582</v>
      </c>
      <c r="D474" s="6">
        <v>800</v>
      </c>
      <c r="E474" s="6">
        <v>141</v>
      </c>
      <c r="F474" t="s">
        <v>8221</v>
      </c>
      <c r="G474" t="s">
        <v>8224</v>
      </c>
      <c r="H474" t="s">
        <v>8246</v>
      </c>
      <c r="I474" s="7">
        <v>1408831718</v>
      </c>
      <c r="J474" s="7">
        <v>1406239718</v>
      </c>
      <c r="K474" t="b">
        <v>0</v>
      </c>
      <c r="L474">
        <v>5</v>
      </c>
      <c r="M474" t="b">
        <v>0</v>
      </c>
      <c r="N474" s="7" t="s">
        <v>8313</v>
      </c>
      <c r="O474" s="7" t="s">
        <v>8319</v>
      </c>
      <c r="P474">
        <v>18</v>
      </c>
      <c r="Q474" s="6">
        <f>E474/Table1_2[[#This Row],[backers_count]]</f>
        <v>28.2</v>
      </c>
    </row>
    <row r="475" spans="1:17" x14ac:dyDescent="0.35">
      <c r="A475">
        <v>473</v>
      </c>
      <c r="B475" t="s">
        <v>474</v>
      </c>
      <c r="C475" t="s">
        <v>4583</v>
      </c>
      <c r="D475" s="6">
        <v>30000</v>
      </c>
      <c r="E475" s="6">
        <v>861</v>
      </c>
      <c r="F475" t="s">
        <v>8221</v>
      </c>
      <c r="G475" t="s">
        <v>8224</v>
      </c>
      <c r="H475" t="s">
        <v>8246</v>
      </c>
      <c r="I475" s="7">
        <v>1410972319</v>
      </c>
      <c r="J475" s="7">
        <v>1408380319</v>
      </c>
      <c r="K475" t="b">
        <v>0</v>
      </c>
      <c r="L475">
        <v>14</v>
      </c>
      <c r="M475" t="b">
        <v>0</v>
      </c>
      <c r="N475" s="7" t="s">
        <v>8313</v>
      </c>
      <c r="O475" s="7" t="s">
        <v>8319</v>
      </c>
      <c r="P475">
        <v>3</v>
      </c>
      <c r="Q475" s="6">
        <f>E475/Table1_2[[#This Row],[backers_count]]</f>
        <v>61.5</v>
      </c>
    </row>
    <row r="476" spans="1:17" x14ac:dyDescent="0.35">
      <c r="A476">
        <v>474</v>
      </c>
      <c r="B476" t="s">
        <v>475</v>
      </c>
      <c r="C476" t="s">
        <v>4584</v>
      </c>
      <c r="D476" s="6">
        <v>3300</v>
      </c>
      <c r="E476" s="6">
        <v>1</v>
      </c>
      <c r="F476" t="s">
        <v>8221</v>
      </c>
      <c r="G476" t="s">
        <v>8224</v>
      </c>
      <c r="H476" t="s">
        <v>8246</v>
      </c>
      <c r="I476" s="7">
        <v>1487318029</v>
      </c>
      <c r="J476" s="7">
        <v>1484726029</v>
      </c>
      <c r="K476" t="b">
        <v>0</v>
      </c>
      <c r="L476">
        <v>1</v>
      </c>
      <c r="M476" t="b">
        <v>0</v>
      </c>
      <c r="N476" s="7" t="s">
        <v>8313</v>
      </c>
      <c r="O476" s="7" t="s">
        <v>8319</v>
      </c>
      <c r="P476">
        <v>1</v>
      </c>
      <c r="Q476" s="6">
        <f>E476/Table1_2[[#This Row],[backers_count]]</f>
        <v>1</v>
      </c>
    </row>
    <row r="477" spans="1:17" x14ac:dyDescent="0.35">
      <c r="A477">
        <v>475</v>
      </c>
      <c r="B477" t="s">
        <v>476</v>
      </c>
      <c r="C477" t="s">
        <v>4585</v>
      </c>
      <c r="D477" s="6">
        <v>2000</v>
      </c>
      <c r="E477" s="6">
        <v>0</v>
      </c>
      <c r="F477" t="s">
        <v>8221</v>
      </c>
      <c r="G477" t="s">
        <v>8224</v>
      </c>
      <c r="H477" t="s">
        <v>8246</v>
      </c>
      <c r="I477" s="7">
        <v>1430877843</v>
      </c>
      <c r="J477" s="7">
        <v>1428285843</v>
      </c>
      <c r="K477" t="b">
        <v>0</v>
      </c>
      <c r="L477">
        <v>0</v>
      </c>
      <c r="M477" t="b">
        <v>0</v>
      </c>
      <c r="N477" s="7" t="s">
        <v>8313</v>
      </c>
      <c r="O477" s="7" t="s">
        <v>8319</v>
      </c>
      <c r="P477">
        <v>0</v>
      </c>
      <c r="Q477" s="6" t="e">
        <f>E477/Table1_2[[#This Row],[backers_count]]</f>
        <v>#DIV/0!</v>
      </c>
    </row>
    <row r="478" spans="1:17" x14ac:dyDescent="0.35">
      <c r="A478">
        <v>476</v>
      </c>
      <c r="B478" t="s">
        <v>477</v>
      </c>
      <c r="C478" t="s">
        <v>4586</v>
      </c>
      <c r="D478" s="6">
        <v>220000</v>
      </c>
      <c r="E478" s="6">
        <v>4906.59</v>
      </c>
      <c r="F478" t="s">
        <v>8221</v>
      </c>
      <c r="G478" t="s">
        <v>8224</v>
      </c>
      <c r="H478" t="s">
        <v>8246</v>
      </c>
      <c r="I478" s="7">
        <v>1401767940</v>
      </c>
      <c r="J478" s="7">
        <v>1398727441</v>
      </c>
      <c r="K478" t="b">
        <v>0</v>
      </c>
      <c r="L478">
        <v>124</v>
      </c>
      <c r="M478" t="b">
        <v>0</v>
      </c>
      <c r="N478" s="7" t="s">
        <v>8313</v>
      </c>
      <c r="O478" s="7" t="s">
        <v>8319</v>
      </c>
      <c r="P478">
        <v>3</v>
      </c>
      <c r="Q478" s="6">
        <f>E478/Table1_2[[#This Row],[backers_count]]</f>
        <v>39.569274193548388</v>
      </c>
    </row>
    <row r="479" spans="1:17" x14ac:dyDescent="0.35">
      <c r="A479">
        <v>477</v>
      </c>
      <c r="B479" t="s">
        <v>478</v>
      </c>
      <c r="C479" t="s">
        <v>4587</v>
      </c>
      <c r="D479" s="6">
        <v>1500</v>
      </c>
      <c r="E479" s="6">
        <v>0</v>
      </c>
      <c r="F479" t="s">
        <v>8221</v>
      </c>
      <c r="G479" t="s">
        <v>8224</v>
      </c>
      <c r="H479" t="s">
        <v>8246</v>
      </c>
      <c r="I479" s="7">
        <v>1337371334</v>
      </c>
      <c r="J479" s="7">
        <v>1332187334</v>
      </c>
      <c r="K479" t="b">
        <v>0</v>
      </c>
      <c r="L479">
        <v>0</v>
      </c>
      <c r="M479" t="b">
        <v>0</v>
      </c>
      <c r="N479" s="7" t="s">
        <v>8313</v>
      </c>
      <c r="O479" s="7" t="s">
        <v>8319</v>
      </c>
      <c r="P479">
        <v>0</v>
      </c>
      <c r="Q479" s="6" t="e">
        <f>E479/Table1_2[[#This Row],[backers_count]]</f>
        <v>#DIV/0!</v>
      </c>
    </row>
    <row r="480" spans="1:17" x14ac:dyDescent="0.35">
      <c r="A480">
        <v>478</v>
      </c>
      <c r="B480" t="s">
        <v>479</v>
      </c>
      <c r="C480" t="s">
        <v>4588</v>
      </c>
      <c r="D480" s="6">
        <v>10000</v>
      </c>
      <c r="E480" s="6">
        <v>0</v>
      </c>
      <c r="F480" t="s">
        <v>8221</v>
      </c>
      <c r="G480" t="s">
        <v>8224</v>
      </c>
      <c r="H480" t="s">
        <v>8246</v>
      </c>
      <c r="I480" s="7">
        <v>1427921509</v>
      </c>
      <c r="J480" s="7">
        <v>1425333109</v>
      </c>
      <c r="K480" t="b">
        <v>0</v>
      </c>
      <c r="L480">
        <v>0</v>
      </c>
      <c r="M480" t="b">
        <v>0</v>
      </c>
      <c r="N480" s="7" t="s">
        <v>8313</v>
      </c>
      <c r="O480" s="7" t="s">
        <v>8319</v>
      </c>
      <c r="P480">
        <v>0</v>
      </c>
      <c r="Q480" s="6" t="e">
        <f>E480/Table1_2[[#This Row],[backers_count]]</f>
        <v>#DIV/0!</v>
      </c>
    </row>
    <row r="481" spans="1:17" x14ac:dyDescent="0.35">
      <c r="A481">
        <v>479</v>
      </c>
      <c r="B481" t="s">
        <v>480</v>
      </c>
      <c r="C481" t="s">
        <v>4589</v>
      </c>
      <c r="D481" s="6">
        <v>15000</v>
      </c>
      <c r="E481" s="6">
        <v>4884</v>
      </c>
      <c r="F481" t="s">
        <v>8221</v>
      </c>
      <c r="G481" t="s">
        <v>8224</v>
      </c>
      <c r="H481" t="s">
        <v>8246</v>
      </c>
      <c r="I481" s="7">
        <v>1416566835</v>
      </c>
      <c r="J481" s="7">
        <v>1411379235</v>
      </c>
      <c r="K481" t="b">
        <v>0</v>
      </c>
      <c r="L481">
        <v>55</v>
      </c>
      <c r="M481" t="b">
        <v>0</v>
      </c>
      <c r="N481" s="7" t="s">
        <v>8313</v>
      </c>
      <c r="O481" s="7" t="s">
        <v>8319</v>
      </c>
      <c r="P481">
        <v>33</v>
      </c>
      <c r="Q481" s="6">
        <f>E481/Table1_2[[#This Row],[backers_count]]</f>
        <v>88.8</v>
      </c>
    </row>
    <row r="482" spans="1:17" x14ac:dyDescent="0.35">
      <c r="A482">
        <v>480</v>
      </c>
      <c r="B482" t="s">
        <v>481</v>
      </c>
      <c r="C482" t="s">
        <v>4590</v>
      </c>
      <c r="D482" s="6">
        <v>40000</v>
      </c>
      <c r="E482" s="6">
        <v>7764</v>
      </c>
      <c r="F482" t="s">
        <v>8221</v>
      </c>
      <c r="G482" t="s">
        <v>8224</v>
      </c>
      <c r="H482" t="s">
        <v>8246</v>
      </c>
      <c r="I482" s="7">
        <v>1376049615</v>
      </c>
      <c r="J482" s="7">
        <v>1373457615</v>
      </c>
      <c r="K482" t="b">
        <v>0</v>
      </c>
      <c r="L482">
        <v>140</v>
      </c>
      <c r="M482" t="b">
        <v>0</v>
      </c>
      <c r="N482" s="7" t="s">
        <v>8313</v>
      </c>
      <c r="O482" s="7" t="s">
        <v>8319</v>
      </c>
      <c r="P482">
        <v>20</v>
      </c>
      <c r="Q482" s="6">
        <f>E482/Table1_2[[#This Row],[backers_count]]</f>
        <v>55.457142857142856</v>
      </c>
    </row>
    <row r="483" spans="1:17" x14ac:dyDescent="0.35">
      <c r="A483">
        <v>481</v>
      </c>
      <c r="B483" t="s">
        <v>482</v>
      </c>
      <c r="C483" t="s">
        <v>4591</v>
      </c>
      <c r="D483" s="6">
        <v>30000</v>
      </c>
      <c r="E483" s="6">
        <v>1830</v>
      </c>
      <c r="F483" t="s">
        <v>8221</v>
      </c>
      <c r="G483" t="s">
        <v>8224</v>
      </c>
      <c r="H483" t="s">
        <v>8246</v>
      </c>
      <c r="I483" s="7">
        <v>1349885289</v>
      </c>
      <c r="J483" s="7">
        <v>1347293289</v>
      </c>
      <c r="K483" t="b">
        <v>0</v>
      </c>
      <c r="L483">
        <v>21</v>
      </c>
      <c r="M483" t="b">
        <v>0</v>
      </c>
      <c r="N483" s="7" t="s">
        <v>8313</v>
      </c>
      <c r="O483" s="7" t="s">
        <v>8319</v>
      </c>
      <c r="P483">
        <v>7</v>
      </c>
      <c r="Q483" s="6">
        <f>E483/Table1_2[[#This Row],[backers_count]]</f>
        <v>87.142857142857139</v>
      </c>
    </row>
    <row r="484" spans="1:17" x14ac:dyDescent="0.35">
      <c r="A484">
        <v>482</v>
      </c>
      <c r="B484" t="s">
        <v>483</v>
      </c>
      <c r="C484" t="s">
        <v>4592</v>
      </c>
      <c r="D484" s="6">
        <v>10000</v>
      </c>
      <c r="E484" s="6">
        <v>10</v>
      </c>
      <c r="F484" t="s">
        <v>8221</v>
      </c>
      <c r="G484" t="s">
        <v>8224</v>
      </c>
      <c r="H484" t="s">
        <v>8246</v>
      </c>
      <c r="I484" s="7">
        <v>1460644440</v>
      </c>
      <c r="J484" s="7">
        <v>1458336690</v>
      </c>
      <c r="K484" t="b">
        <v>0</v>
      </c>
      <c r="L484">
        <v>1</v>
      </c>
      <c r="M484" t="b">
        <v>0</v>
      </c>
      <c r="N484" s="7" t="s">
        <v>8313</v>
      </c>
      <c r="O484" s="7" t="s">
        <v>8319</v>
      </c>
      <c r="P484">
        <v>1</v>
      </c>
      <c r="Q484" s="6">
        <f>E484/Table1_2[[#This Row],[backers_count]]</f>
        <v>10</v>
      </c>
    </row>
    <row r="485" spans="1:17" x14ac:dyDescent="0.35">
      <c r="A485">
        <v>483</v>
      </c>
      <c r="B485" t="s">
        <v>484</v>
      </c>
      <c r="C485" t="s">
        <v>4593</v>
      </c>
      <c r="D485" s="6">
        <v>15000</v>
      </c>
      <c r="E485" s="6">
        <v>7530</v>
      </c>
      <c r="F485" t="s">
        <v>8221</v>
      </c>
      <c r="G485" t="s">
        <v>8225</v>
      </c>
      <c r="H485" t="s">
        <v>8247</v>
      </c>
      <c r="I485" s="7">
        <v>1359434672</v>
      </c>
      <c r="J485" s="7">
        <v>1354250672</v>
      </c>
      <c r="K485" t="b">
        <v>0</v>
      </c>
      <c r="L485">
        <v>147</v>
      </c>
      <c r="M485" t="b">
        <v>0</v>
      </c>
      <c r="N485" s="7" t="s">
        <v>8313</v>
      </c>
      <c r="O485" s="7" t="s">
        <v>8319</v>
      </c>
      <c r="P485">
        <v>51</v>
      </c>
      <c r="Q485" s="6">
        <f>E485/Table1_2[[#This Row],[backers_count]]</f>
        <v>51.224489795918366</v>
      </c>
    </row>
    <row r="486" spans="1:17" x14ac:dyDescent="0.35">
      <c r="A486">
        <v>484</v>
      </c>
      <c r="B486" t="s">
        <v>485</v>
      </c>
      <c r="C486" t="s">
        <v>4594</v>
      </c>
      <c r="D486" s="6">
        <v>80000</v>
      </c>
      <c r="E486" s="6">
        <v>149</v>
      </c>
      <c r="F486" t="s">
        <v>8221</v>
      </c>
      <c r="G486" t="s">
        <v>8225</v>
      </c>
      <c r="H486" t="s">
        <v>8247</v>
      </c>
      <c r="I486" s="7">
        <v>1446766372</v>
      </c>
      <c r="J486" s="7">
        <v>1443220372</v>
      </c>
      <c r="K486" t="b">
        <v>0</v>
      </c>
      <c r="L486">
        <v>11</v>
      </c>
      <c r="M486" t="b">
        <v>0</v>
      </c>
      <c r="N486" s="7" t="s">
        <v>8313</v>
      </c>
      <c r="O486" s="7" t="s">
        <v>8319</v>
      </c>
      <c r="P486">
        <v>1</v>
      </c>
      <c r="Q486" s="6">
        <f>E486/Table1_2[[#This Row],[backers_count]]</f>
        <v>13.545454545454545</v>
      </c>
    </row>
    <row r="487" spans="1:17" x14ac:dyDescent="0.35">
      <c r="A487">
        <v>485</v>
      </c>
      <c r="B487" t="s">
        <v>486</v>
      </c>
      <c r="C487" t="s">
        <v>4595</v>
      </c>
      <c r="D487" s="6">
        <v>37956</v>
      </c>
      <c r="E487" s="6">
        <v>8315.01</v>
      </c>
      <c r="F487" t="s">
        <v>8221</v>
      </c>
      <c r="G487" t="s">
        <v>8225</v>
      </c>
      <c r="H487" t="s">
        <v>8247</v>
      </c>
      <c r="I487" s="7">
        <v>1368792499</v>
      </c>
      <c r="J487" s="7">
        <v>1366200499</v>
      </c>
      <c r="K487" t="b">
        <v>0</v>
      </c>
      <c r="L487">
        <v>125</v>
      </c>
      <c r="M487" t="b">
        <v>0</v>
      </c>
      <c r="N487" s="7" t="s">
        <v>8313</v>
      </c>
      <c r="O487" s="7" t="s">
        <v>8319</v>
      </c>
      <c r="P487">
        <v>22</v>
      </c>
      <c r="Q487" s="6">
        <f>E487/Table1_2[[#This Row],[backers_count]]</f>
        <v>66.520080000000007</v>
      </c>
    </row>
    <row r="488" spans="1:17" x14ac:dyDescent="0.35">
      <c r="A488">
        <v>486</v>
      </c>
      <c r="B488" t="s">
        <v>487</v>
      </c>
      <c r="C488" t="s">
        <v>4596</v>
      </c>
      <c r="D488" s="6">
        <v>550000</v>
      </c>
      <c r="E488" s="6">
        <v>50</v>
      </c>
      <c r="F488" t="s">
        <v>8221</v>
      </c>
      <c r="G488" t="s">
        <v>8226</v>
      </c>
      <c r="H488" t="s">
        <v>8248</v>
      </c>
      <c r="I488" s="7">
        <v>1401662239</v>
      </c>
      <c r="J488" s="7">
        <v>1399070239</v>
      </c>
      <c r="K488" t="b">
        <v>0</v>
      </c>
      <c r="L488">
        <v>1</v>
      </c>
      <c r="M488" t="b">
        <v>0</v>
      </c>
      <c r="N488" s="7" t="s">
        <v>8313</v>
      </c>
      <c r="O488" s="7" t="s">
        <v>8319</v>
      </c>
      <c r="P488">
        <v>1</v>
      </c>
      <c r="Q488" s="6">
        <f>E488/Table1_2[[#This Row],[backers_count]]</f>
        <v>50</v>
      </c>
    </row>
    <row r="489" spans="1:17" x14ac:dyDescent="0.35">
      <c r="A489">
        <v>487</v>
      </c>
      <c r="B489" t="s">
        <v>488</v>
      </c>
      <c r="C489" t="s">
        <v>4597</v>
      </c>
      <c r="D489" s="6">
        <v>50000</v>
      </c>
      <c r="E489" s="6">
        <v>0</v>
      </c>
      <c r="F489" t="s">
        <v>8221</v>
      </c>
      <c r="G489" t="s">
        <v>8229</v>
      </c>
      <c r="H489" t="s">
        <v>8251</v>
      </c>
      <c r="I489" s="7">
        <v>1482678994</v>
      </c>
      <c r="J489" s="7">
        <v>1477491394</v>
      </c>
      <c r="K489" t="b">
        <v>0</v>
      </c>
      <c r="L489">
        <v>0</v>
      </c>
      <c r="M489" t="b">
        <v>0</v>
      </c>
      <c r="N489" s="7" t="s">
        <v>8313</v>
      </c>
      <c r="O489" s="7" t="s">
        <v>8319</v>
      </c>
      <c r="P489">
        <v>0</v>
      </c>
      <c r="Q489" s="6" t="e">
        <f>E489/Table1_2[[#This Row],[backers_count]]</f>
        <v>#DIV/0!</v>
      </c>
    </row>
    <row r="490" spans="1:17" x14ac:dyDescent="0.35">
      <c r="A490">
        <v>488</v>
      </c>
      <c r="B490" t="s">
        <v>489</v>
      </c>
      <c r="C490" t="s">
        <v>4598</v>
      </c>
      <c r="D490" s="6">
        <v>12000</v>
      </c>
      <c r="E490" s="6">
        <v>0</v>
      </c>
      <c r="F490" t="s">
        <v>8221</v>
      </c>
      <c r="G490" t="s">
        <v>8224</v>
      </c>
      <c r="H490" t="s">
        <v>8246</v>
      </c>
      <c r="I490" s="7">
        <v>1483924700</v>
      </c>
      <c r="J490" s="7">
        <v>1481332700</v>
      </c>
      <c r="K490" t="b">
        <v>0</v>
      </c>
      <c r="L490">
        <v>0</v>
      </c>
      <c r="M490" t="b">
        <v>0</v>
      </c>
      <c r="N490" s="7" t="s">
        <v>8313</v>
      </c>
      <c r="O490" s="7" t="s">
        <v>8319</v>
      </c>
      <c r="P490">
        <v>0</v>
      </c>
      <c r="Q490" s="6" t="e">
        <f>E490/Table1_2[[#This Row],[backers_count]]</f>
        <v>#DIV/0!</v>
      </c>
    </row>
    <row r="491" spans="1:17" x14ac:dyDescent="0.35">
      <c r="A491">
        <v>489</v>
      </c>
      <c r="B491" t="s">
        <v>490</v>
      </c>
      <c r="C491" t="s">
        <v>4599</v>
      </c>
      <c r="D491" s="6">
        <v>74997</v>
      </c>
      <c r="E491" s="6">
        <v>215</v>
      </c>
      <c r="F491" t="s">
        <v>8221</v>
      </c>
      <c r="G491" t="s">
        <v>8224</v>
      </c>
      <c r="H491" t="s">
        <v>8246</v>
      </c>
      <c r="I491" s="7">
        <v>1325763180</v>
      </c>
      <c r="J491" s="7">
        <v>1323084816</v>
      </c>
      <c r="K491" t="b">
        <v>0</v>
      </c>
      <c r="L491">
        <v>3</v>
      </c>
      <c r="M491" t="b">
        <v>0</v>
      </c>
      <c r="N491" s="7" t="s">
        <v>8313</v>
      </c>
      <c r="O491" s="7" t="s">
        <v>8319</v>
      </c>
      <c r="P491">
        <v>1</v>
      </c>
      <c r="Q491" s="6">
        <f>E491/Table1_2[[#This Row],[backers_count]]</f>
        <v>71.666666666666671</v>
      </c>
    </row>
    <row r="492" spans="1:17" x14ac:dyDescent="0.35">
      <c r="A492">
        <v>490</v>
      </c>
      <c r="B492" t="s">
        <v>491</v>
      </c>
      <c r="C492" t="s">
        <v>4600</v>
      </c>
      <c r="D492" s="6">
        <v>1000</v>
      </c>
      <c r="E492" s="6">
        <v>0</v>
      </c>
      <c r="F492" t="s">
        <v>8221</v>
      </c>
      <c r="G492" t="s">
        <v>8224</v>
      </c>
      <c r="H492" t="s">
        <v>8246</v>
      </c>
      <c r="I492" s="7">
        <v>1345677285</v>
      </c>
      <c r="J492" s="7">
        <v>1343085285</v>
      </c>
      <c r="K492" t="b">
        <v>0</v>
      </c>
      <c r="L492">
        <v>0</v>
      </c>
      <c r="M492" t="b">
        <v>0</v>
      </c>
      <c r="N492" s="7" t="s">
        <v>8313</v>
      </c>
      <c r="O492" s="7" t="s">
        <v>8319</v>
      </c>
      <c r="P492">
        <v>0</v>
      </c>
      <c r="Q492" s="6" t="e">
        <f>E492/Table1_2[[#This Row],[backers_count]]</f>
        <v>#DIV/0!</v>
      </c>
    </row>
    <row r="493" spans="1:17" x14ac:dyDescent="0.35">
      <c r="A493">
        <v>491</v>
      </c>
      <c r="B493" t="s">
        <v>492</v>
      </c>
      <c r="C493" t="s">
        <v>4601</v>
      </c>
      <c r="D493" s="6">
        <v>10000</v>
      </c>
      <c r="E493" s="6">
        <v>0</v>
      </c>
      <c r="F493" t="s">
        <v>8221</v>
      </c>
      <c r="G493" t="s">
        <v>8224</v>
      </c>
      <c r="H493" t="s">
        <v>8246</v>
      </c>
      <c r="I493" s="7">
        <v>1453937699</v>
      </c>
      <c r="J493" s="7">
        <v>1451345699</v>
      </c>
      <c r="K493" t="b">
        <v>0</v>
      </c>
      <c r="L493">
        <v>0</v>
      </c>
      <c r="M493" t="b">
        <v>0</v>
      </c>
      <c r="N493" s="7" t="s">
        <v>8313</v>
      </c>
      <c r="O493" s="7" t="s">
        <v>8319</v>
      </c>
      <c r="P493">
        <v>0</v>
      </c>
      <c r="Q493" s="6" t="e">
        <f>E493/Table1_2[[#This Row],[backers_count]]</f>
        <v>#DIV/0!</v>
      </c>
    </row>
    <row r="494" spans="1:17" x14ac:dyDescent="0.35">
      <c r="A494">
        <v>492</v>
      </c>
      <c r="B494" t="s">
        <v>493</v>
      </c>
      <c r="C494" t="s">
        <v>4602</v>
      </c>
      <c r="D494" s="6">
        <v>10000000</v>
      </c>
      <c r="E494" s="6">
        <v>0</v>
      </c>
      <c r="F494" t="s">
        <v>8221</v>
      </c>
      <c r="G494" t="s">
        <v>8235</v>
      </c>
      <c r="H494" t="s">
        <v>8255</v>
      </c>
      <c r="I494" s="7">
        <v>1476319830</v>
      </c>
      <c r="J494" s="7">
        <v>1471135830</v>
      </c>
      <c r="K494" t="b">
        <v>0</v>
      </c>
      <c r="L494">
        <v>0</v>
      </c>
      <c r="M494" t="b">
        <v>0</v>
      </c>
      <c r="N494" s="7" t="s">
        <v>8313</v>
      </c>
      <c r="O494" s="7" t="s">
        <v>8319</v>
      </c>
      <c r="P494">
        <v>0</v>
      </c>
      <c r="Q494" s="6" t="e">
        <f>E494/Table1_2[[#This Row],[backers_count]]</f>
        <v>#DIV/0!</v>
      </c>
    </row>
    <row r="495" spans="1:17" x14ac:dyDescent="0.35">
      <c r="A495">
        <v>493</v>
      </c>
      <c r="B495" t="s">
        <v>494</v>
      </c>
      <c r="C495" t="s">
        <v>4603</v>
      </c>
      <c r="D495" s="6">
        <v>30000</v>
      </c>
      <c r="E495" s="6">
        <v>0</v>
      </c>
      <c r="F495" t="s">
        <v>8221</v>
      </c>
      <c r="G495" t="s">
        <v>8225</v>
      </c>
      <c r="H495" t="s">
        <v>8247</v>
      </c>
      <c r="I495" s="7">
        <v>1432142738</v>
      </c>
      <c r="J495" s="7">
        <v>1429550738</v>
      </c>
      <c r="K495" t="b">
        <v>0</v>
      </c>
      <c r="L495">
        <v>0</v>
      </c>
      <c r="M495" t="b">
        <v>0</v>
      </c>
      <c r="N495" s="7" t="s">
        <v>8313</v>
      </c>
      <c r="O495" s="7" t="s">
        <v>8319</v>
      </c>
      <c r="P495">
        <v>0</v>
      </c>
      <c r="Q495" s="6" t="e">
        <f>E495/Table1_2[[#This Row],[backers_count]]</f>
        <v>#DIV/0!</v>
      </c>
    </row>
    <row r="496" spans="1:17" x14ac:dyDescent="0.35">
      <c r="A496">
        <v>494</v>
      </c>
      <c r="B496" t="s">
        <v>495</v>
      </c>
      <c r="C496" t="s">
        <v>4604</v>
      </c>
      <c r="D496" s="6">
        <v>20000</v>
      </c>
      <c r="E496" s="6">
        <v>31</v>
      </c>
      <c r="F496" t="s">
        <v>8221</v>
      </c>
      <c r="G496" t="s">
        <v>8224</v>
      </c>
      <c r="H496" t="s">
        <v>8246</v>
      </c>
      <c r="I496" s="7">
        <v>1404356400</v>
      </c>
      <c r="J496" s="7">
        <v>1402343765</v>
      </c>
      <c r="K496" t="b">
        <v>0</v>
      </c>
      <c r="L496">
        <v>3</v>
      </c>
      <c r="M496" t="b">
        <v>0</v>
      </c>
      <c r="N496" s="7" t="s">
        <v>8313</v>
      </c>
      <c r="O496" s="7" t="s">
        <v>8319</v>
      </c>
      <c r="P496">
        <v>1</v>
      </c>
      <c r="Q496" s="6">
        <f>E496/Table1_2[[#This Row],[backers_count]]</f>
        <v>10.333333333333334</v>
      </c>
    </row>
    <row r="497" spans="1:17" x14ac:dyDescent="0.35">
      <c r="A497">
        <v>495</v>
      </c>
      <c r="B497" t="s">
        <v>496</v>
      </c>
      <c r="C497" t="s">
        <v>4605</v>
      </c>
      <c r="D497" s="6">
        <v>7000</v>
      </c>
      <c r="E497" s="6">
        <v>0</v>
      </c>
      <c r="F497" t="s">
        <v>8221</v>
      </c>
      <c r="G497" t="s">
        <v>8224</v>
      </c>
      <c r="H497" t="s">
        <v>8246</v>
      </c>
      <c r="I497" s="7">
        <v>1437076305</v>
      </c>
      <c r="J497" s="7">
        <v>1434484305</v>
      </c>
      <c r="K497" t="b">
        <v>0</v>
      </c>
      <c r="L497">
        <v>0</v>
      </c>
      <c r="M497" t="b">
        <v>0</v>
      </c>
      <c r="N497" s="7" t="s">
        <v>8313</v>
      </c>
      <c r="O497" s="7" t="s">
        <v>8319</v>
      </c>
      <c r="P497">
        <v>0</v>
      </c>
      <c r="Q497" s="6" t="e">
        <f>E497/Table1_2[[#This Row],[backers_count]]</f>
        <v>#DIV/0!</v>
      </c>
    </row>
    <row r="498" spans="1:17" x14ac:dyDescent="0.35">
      <c r="A498">
        <v>496</v>
      </c>
      <c r="B498" t="s">
        <v>497</v>
      </c>
      <c r="C498" t="s">
        <v>4606</v>
      </c>
      <c r="D498" s="6">
        <v>60000</v>
      </c>
      <c r="E498" s="6">
        <v>1</v>
      </c>
      <c r="F498" t="s">
        <v>8221</v>
      </c>
      <c r="G498" t="s">
        <v>8224</v>
      </c>
      <c r="H498" t="s">
        <v>8246</v>
      </c>
      <c r="I498" s="7">
        <v>1392070874</v>
      </c>
      <c r="J498" s="7">
        <v>1386886874</v>
      </c>
      <c r="K498" t="b">
        <v>0</v>
      </c>
      <c r="L498">
        <v>1</v>
      </c>
      <c r="M498" t="b">
        <v>0</v>
      </c>
      <c r="N498" s="7" t="s">
        <v>8313</v>
      </c>
      <c r="O498" s="7" t="s">
        <v>8319</v>
      </c>
      <c r="P498">
        <v>1</v>
      </c>
      <c r="Q498" s="6">
        <f>E498/Table1_2[[#This Row],[backers_count]]</f>
        <v>1</v>
      </c>
    </row>
    <row r="499" spans="1:17" x14ac:dyDescent="0.35">
      <c r="A499">
        <v>497</v>
      </c>
      <c r="B499" t="s">
        <v>498</v>
      </c>
      <c r="C499" t="s">
        <v>4607</v>
      </c>
      <c r="D499" s="6">
        <v>4480</v>
      </c>
      <c r="E499" s="6">
        <v>30</v>
      </c>
      <c r="F499" t="s">
        <v>8221</v>
      </c>
      <c r="G499" t="s">
        <v>8224</v>
      </c>
      <c r="H499" t="s">
        <v>8246</v>
      </c>
      <c r="I499" s="7">
        <v>1419483600</v>
      </c>
      <c r="J499" s="7">
        <v>1414889665</v>
      </c>
      <c r="K499" t="b">
        <v>0</v>
      </c>
      <c r="L499">
        <v>3</v>
      </c>
      <c r="M499" t="b">
        <v>0</v>
      </c>
      <c r="N499" s="7" t="s">
        <v>8313</v>
      </c>
      <c r="O499" s="7" t="s">
        <v>8319</v>
      </c>
      <c r="P499">
        <v>1</v>
      </c>
      <c r="Q499" s="6">
        <f>E499/Table1_2[[#This Row],[backers_count]]</f>
        <v>10</v>
      </c>
    </row>
    <row r="500" spans="1:17" x14ac:dyDescent="0.35">
      <c r="A500">
        <v>498</v>
      </c>
      <c r="B500" t="s">
        <v>499</v>
      </c>
      <c r="C500" t="s">
        <v>4608</v>
      </c>
      <c r="D500" s="6">
        <v>65108</v>
      </c>
      <c r="E500" s="6">
        <v>2994</v>
      </c>
      <c r="F500" t="s">
        <v>8221</v>
      </c>
      <c r="G500" t="s">
        <v>8224</v>
      </c>
      <c r="H500" t="s">
        <v>8246</v>
      </c>
      <c r="I500" s="7">
        <v>1324664249</v>
      </c>
      <c r="J500" s="7">
        <v>1321035449</v>
      </c>
      <c r="K500" t="b">
        <v>0</v>
      </c>
      <c r="L500">
        <v>22</v>
      </c>
      <c r="M500" t="b">
        <v>0</v>
      </c>
      <c r="N500" s="7" t="s">
        <v>8313</v>
      </c>
      <c r="O500" s="7" t="s">
        <v>8319</v>
      </c>
      <c r="P500">
        <v>5</v>
      </c>
      <c r="Q500" s="6">
        <f>E500/Table1_2[[#This Row],[backers_count]]</f>
        <v>136.09090909090909</v>
      </c>
    </row>
    <row r="501" spans="1:17" x14ac:dyDescent="0.35">
      <c r="A501">
        <v>499</v>
      </c>
      <c r="B501" t="s">
        <v>500</v>
      </c>
      <c r="C501" t="s">
        <v>4609</v>
      </c>
      <c r="D501" s="6">
        <v>20000</v>
      </c>
      <c r="E501" s="6">
        <v>1910</v>
      </c>
      <c r="F501" t="s">
        <v>8221</v>
      </c>
      <c r="G501" t="s">
        <v>8224</v>
      </c>
      <c r="H501" t="s">
        <v>8246</v>
      </c>
      <c r="I501" s="7">
        <v>1255381140</v>
      </c>
      <c r="J501" s="7">
        <v>1250630968</v>
      </c>
      <c r="K501" t="b">
        <v>0</v>
      </c>
      <c r="L501">
        <v>26</v>
      </c>
      <c r="M501" t="b">
        <v>0</v>
      </c>
      <c r="N501" s="7" t="s">
        <v>8313</v>
      </c>
      <c r="O501" s="7" t="s">
        <v>8319</v>
      </c>
      <c r="P501">
        <v>10</v>
      </c>
      <c r="Q501" s="6">
        <f>E501/Table1_2[[#This Row],[backers_count]]</f>
        <v>73.461538461538467</v>
      </c>
    </row>
    <row r="502" spans="1:17" x14ac:dyDescent="0.35">
      <c r="A502">
        <v>500</v>
      </c>
      <c r="B502" t="s">
        <v>501</v>
      </c>
      <c r="C502" t="s">
        <v>4610</v>
      </c>
      <c r="D502" s="6">
        <v>6500</v>
      </c>
      <c r="E502" s="6">
        <v>215</v>
      </c>
      <c r="F502" t="s">
        <v>8221</v>
      </c>
      <c r="G502" t="s">
        <v>8224</v>
      </c>
      <c r="H502" t="s">
        <v>8246</v>
      </c>
      <c r="I502" s="7">
        <v>1273356960</v>
      </c>
      <c r="J502" s="7">
        <v>1268255751</v>
      </c>
      <c r="K502" t="b">
        <v>0</v>
      </c>
      <c r="L502">
        <v>4</v>
      </c>
      <c r="M502" t="b">
        <v>0</v>
      </c>
      <c r="N502" s="7" t="s">
        <v>8313</v>
      </c>
      <c r="O502" s="7" t="s">
        <v>8319</v>
      </c>
      <c r="P502">
        <v>4</v>
      </c>
      <c r="Q502" s="6">
        <f>E502/Table1_2[[#This Row],[backers_count]]</f>
        <v>53.75</v>
      </c>
    </row>
    <row r="503" spans="1:17" x14ac:dyDescent="0.35">
      <c r="A503">
        <v>501</v>
      </c>
      <c r="B503" t="s">
        <v>502</v>
      </c>
      <c r="C503" t="s">
        <v>4611</v>
      </c>
      <c r="D503" s="6">
        <v>10000</v>
      </c>
      <c r="E503" s="6">
        <v>0</v>
      </c>
      <c r="F503" t="s">
        <v>8221</v>
      </c>
      <c r="G503" t="s">
        <v>8224</v>
      </c>
      <c r="H503" t="s">
        <v>8246</v>
      </c>
      <c r="I503" s="7">
        <v>1310189851</v>
      </c>
      <c r="J503" s="7">
        <v>1307597851</v>
      </c>
      <c r="K503" t="b">
        <v>0</v>
      </c>
      <c r="L503">
        <v>0</v>
      </c>
      <c r="M503" t="b">
        <v>0</v>
      </c>
      <c r="N503" s="7" t="s">
        <v>8313</v>
      </c>
      <c r="O503" s="7" t="s">
        <v>8319</v>
      </c>
      <c r="P503">
        <v>0</v>
      </c>
      <c r="Q503" s="6" t="e">
        <f>E503/Table1_2[[#This Row],[backers_count]]</f>
        <v>#DIV/0!</v>
      </c>
    </row>
    <row r="504" spans="1:17" x14ac:dyDescent="0.35">
      <c r="A504">
        <v>502</v>
      </c>
      <c r="B504" t="s">
        <v>503</v>
      </c>
      <c r="C504" t="s">
        <v>4612</v>
      </c>
      <c r="D504" s="6">
        <v>20000</v>
      </c>
      <c r="E504" s="6">
        <v>230</v>
      </c>
      <c r="F504" t="s">
        <v>8221</v>
      </c>
      <c r="G504" t="s">
        <v>8224</v>
      </c>
      <c r="H504" t="s">
        <v>8246</v>
      </c>
      <c r="I504" s="7">
        <v>1332073025</v>
      </c>
      <c r="J504" s="7">
        <v>1329484625</v>
      </c>
      <c r="K504" t="b">
        <v>0</v>
      </c>
      <c r="L504">
        <v>4</v>
      </c>
      <c r="M504" t="b">
        <v>0</v>
      </c>
      <c r="N504" s="7" t="s">
        <v>8313</v>
      </c>
      <c r="O504" s="7" t="s">
        <v>8319</v>
      </c>
      <c r="P504">
        <v>2</v>
      </c>
      <c r="Q504" s="6">
        <f>E504/Table1_2[[#This Row],[backers_count]]</f>
        <v>57.5</v>
      </c>
    </row>
    <row r="505" spans="1:17" x14ac:dyDescent="0.35">
      <c r="A505">
        <v>503</v>
      </c>
      <c r="B505" t="s">
        <v>504</v>
      </c>
      <c r="C505" t="s">
        <v>4613</v>
      </c>
      <c r="D505" s="6">
        <v>6500</v>
      </c>
      <c r="E505" s="6">
        <v>114</v>
      </c>
      <c r="F505" t="s">
        <v>8221</v>
      </c>
      <c r="G505" t="s">
        <v>8225</v>
      </c>
      <c r="H505" t="s">
        <v>8247</v>
      </c>
      <c r="I505" s="7">
        <v>1421498303</v>
      </c>
      <c r="J505" s="7">
        <v>1418906303</v>
      </c>
      <c r="K505" t="b">
        <v>0</v>
      </c>
      <c r="L505">
        <v>9</v>
      </c>
      <c r="M505" t="b">
        <v>0</v>
      </c>
      <c r="N505" s="7" t="s">
        <v>8313</v>
      </c>
      <c r="O505" s="7" t="s">
        <v>8319</v>
      </c>
      <c r="P505">
        <v>2</v>
      </c>
      <c r="Q505" s="6">
        <f>E505/Table1_2[[#This Row],[backers_count]]</f>
        <v>12.666666666666666</v>
      </c>
    </row>
    <row r="506" spans="1:17" x14ac:dyDescent="0.35">
      <c r="A506">
        <v>504</v>
      </c>
      <c r="B506" t="s">
        <v>505</v>
      </c>
      <c r="C506" t="s">
        <v>4614</v>
      </c>
      <c r="D506" s="6">
        <v>24500</v>
      </c>
      <c r="E506" s="6">
        <v>335</v>
      </c>
      <c r="F506" t="s">
        <v>8221</v>
      </c>
      <c r="G506" t="s">
        <v>8224</v>
      </c>
      <c r="H506" t="s">
        <v>8246</v>
      </c>
      <c r="I506" s="7">
        <v>1334097387</v>
      </c>
      <c r="J506" s="7">
        <v>1328916987</v>
      </c>
      <c r="K506" t="b">
        <v>0</v>
      </c>
      <c r="L506">
        <v>5</v>
      </c>
      <c r="M506" t="b">
        <v>0</v>
      </c>
      <c r="N506" s="7" t="s">
        <v>8313</v>
      </c>
      <c r="O506" s="7" t="s">
        <v>8319</v>
      </c>
      <c r="P506">
        <v>2</v>
      </c>
      <c r="Q506" s="6">
        <f>E506/Table1_2[[#This Row],[backers_count]]</f>
        <v>67</v>
      </c>
    </row>
    <row r="507" spans="1:17" x14ac:dyDescent="0.35">
      <c r="A507">
        <v>505</v>
      </c>
      <c r="B507" t="s">
        <v>506</v>
      </c>
      <c r="C507" t="s">
        <v>4615</v>
      </c>
      <c r="D507" s="6">
        <v>12000</v>
      </c>
      <c r="E507" s="6">
        <v>52</v>
      </c>
      <c r="F507" t="s">
        <v>8221</v>
      </c>
      <c r="G507" t="s">
        <v>8224</v>
      </c>
      <c r="H507" t="s">
        <v>8246</v>
      </c>
      <c r="I507" s="7">
        <v>1451010086</v>
      </c>
      <c r="J507" s="7">
        <v>1447122086</v>
      </c>
      <c r="K507" t="b">
        <v>0</v>
      </c>
      <c r="L507">
        <v>14</v>
      </c>
      <c r="M507" t="b">
        <v>0</v>
      </c>
      <c r="N507" s="7" t="s">
        <v>8313</v>
      </c>
      <c r="O507" s="7" t="s">
        <v>8319</v>
      </c>
      <c r="P507">
        <v>1</v>
      </c>
      <c r="Q507" s="6">
        <f>E507/Table1_2[[#This Row],[backers_count]]</f>
        <v>3.7142857142857144</v>
      </c>
    </row>
    <row r="508" spans="1:17" x14ac:dyDescent="0.35">
      <c r="A508">
        <v>506</v>
      </c>
      <c r="B508" t="s">
        <v>507</v>
      </c>
      <c r="C508" t="s">
        <v>4616</v>
      </c>
      <c r="D508" s="6">
        <v>200000</v>
      </c>
      <c r="E508" s="6">
        <v>250</v>
      </c>
      <c r="F508" t="s">
        <v>8221</v>
      </c>
      <c r="G508" t="s">
        <v>8224</v>
      </c>
      <c r="H508" t="s">
        <v>8246</v>
      </c>
      <c r="I508" s="7">
        <v>1376140520</v>
      </c>
      <c r="J508" s="7">
        <v>1373548520</v>
      </c>
      <c r="K508" t="b">
        <v>0</v>
      </c>
      <c r="L508">
        <v>1</v>
      </c>
      <c r="M508" t="b">
        <v>0</v>
      </c>
      <c r="N508" s="7" t="s">
        <v>8313</v>
      </c>
      <c r="O508" s="7" t="s">
        <v>8319</v>
      </c>
      <c r="P508">
        <v>1</v>
      </c>
      <c r="Q508" s="6">
        <f>E508/Table1_2[[#This Row],[backers_count]]</f>
        <v>250</v>
      </c>
    </row>
    <row r="509" spans="1:17" x14ac:dyDescent="0.35">
      <c r="A509">
        <v>507</v>
      </c>
      <c r="B509" t="s">
        <v>508</v>
      </c>
      <c r="C509" t="s">
        <v>4617</v>
      </c>
      <c r="D509" s="6">
        <v>20000</v>
      </c>
      <c r="E509" s="6">
        <v>640</v>
      </c>
      <c r="F509" t="s">
        <v>8221</v>
      </c>
      <c r="G509" t="s">
        <v>8224</v>
      </c>
      <c r="H509" t="s">
        <v>8246</v>
      </c>
      <c r="I509" s="7">
        <v>1350687657</v>
      </c>
      <c r="J509" s="7">
        <v>1346799657</v>
      </c>
      <c r="K509" t="b">
        <v>0</v>
      </c>
      <c r="L509">
        <v>10</v>
      </c>
      <c r="M509" t="b">
        <v>0</v>
      </c>
      <c r="N509" s="7" t="s">
        <v>8313</v>
      </c>
      <c r="O509" s="7" t="s">
        <v>8319</v>
      </c>
      <c r="P509">
        <v>4</v>
      </c>
      <c r="Q509" s="6">
        <f>E509/Table1_2[[#This Row],[backers_count]]</f>
        <v>64</v>
      </c>
    </row>
    <row r="510" spans="1:17" x14ac:dyDescent="0.35">
      <c r="A510">
        <v>508</v>
      </c>
      <c r="B510" t="s">
        <v>509</v>
      </c>
      <c r="C510" t="s">
        <v>4618</v>
      </c>
      <c r="D510" s="6">
        <v>50000</v>
      </c>
      <c r="E510" s="6">
        <v>400</v>
      </c>
      <c r="F510" t="s">
        <v>8221</v>
      </c>
      <c r="G510" t="s">
        <v>8224</v>
      </c>
      <c r="H510" t="s">
        <v>8246</v>
      </c>
      <c r="I510" s="7">
        <v>1337955240</v>
      </c>
      <c r="J510" s="7">
        <v>1332808501</v>
      </c>
      <c r="K510" t="b">
        <v>0</v>
      </c>
      <c r="L510">
        <v>3</v>
      </c>
      <c r="M510" t="b">
        <v>0</v>
      </c>
      <c r="N510" s="7" t="s">
        <v>8313</v>
      </c>
      <c r="O510" s="7" t="s">
        <v>8319</v>
      </c>
      <c r="P510">
        <v>1</v>
      </c>
      <c r="Q510" s="6">
        <f>E510/Table1_2[[#This Row],[backers_count]]</f>
        <v>133.33333333333334</v>
      </c>
    </row>
    <row r="511" spans="1:17" x14ac:dyDescent="0.35">
      <c r="A511">
        <v>509</v>
      </c>
      <c r="B511" t="s">
        <v>510</v>
      </c>
      <c r="C511" t="s">
        <v>4619</v>
      </c>
      <c r="D511" s="6">
        <v>5000</v>
      </c>
      <c r="E511" s="6">
        <v>10</v>
      </c>
      <c r="F511" t="s">
        <v>8221</v>
      </c>
      <c r="G511" t="s">
        <v>8225</v>
      </c>
      <c r="H511" t="s">
        <v>8247</v>
      </c>
      <c r="I511" s="7">
        <v>1435504170</v>
      </c>
      <c r="J511" s="7">
        <v>1432912170</v>
      </c>
      <c r="K511" t="b">
        <v>0</v>
      </c>
      <c r="L511">
        <v>1</v>
      </c>
      <c r="M511" t="b">
        <v>0</v>
      </c>
      <c r="N511" s="7" t="s">
        <v>8313</v>
      </c>
      <c r="O511" s="7" t="s">
        <v>8319</v>
      </c>
      <c r="P511">
        <v>1</v>
      </c>
      <c r="Q511" s="6">
        <f>E511/Table1_2[[#This Row],[backers_count]]</f>
        <v>10</v>
      </c>
    </row>
    <row r="512" spans="1:17" x14ac:dyDescent="0.35">
      <c r="A512">
        <v>510</v>
      </c>
      <c r="B512" t="s">
        <v>511</v>
      </c>
      <c r="C512" t="s">
        <v>4620</v>
      </c>
      <c r="D512" s="6">
        <v>14000</v>
      </c>
      <c r="E512" s="6">
        <v>0</v>
      </c>
      <c r="F512" t="s">
        <v>8221</v>
      </c>
      <c r="G512" t="s">
        <v>8224</v>
      </c>
      <c r="H512" t="s">
        <v>8246</v>
      </c>
      <c r="I512" s="7">
        <v>1456805639</v>
      </c>
      <c r="J512" s="7">
        <v>1454213639</v>
      </c>
      <c r="K512" t="b">
        <v>0</v>
      </c>
      <c r="L512">
        <v>0</v>
      </c>
      <c r="M512" t="b">
        <v>0</v>
      </c>
      <c r="N512" s="7" t="s">
        <v>8313</v>
      </c>
      <c r="O512" s="7" t="s">
        <v>8319</v>
      </c>
      <c r="P512">
        <v>0</v>
      </c>
      <c r="Q512" s="6" t="e">
        <f>E512/Table1_2[[#This Row],[backers_count]]</f>
        <v>#DIV/0!</v>
      </c>
    </row>
    <row r="513" spans="1:17" x14ac:dyDescent="0.35">
      <c r="A513">
        <v>511</v>
      </c>
      <c r="B513" t="s">
        <v>512</v>
      </c>
      <c r="C513" t="s">
        <v>4621</v>
      </c>
      <c r="D513" s="6">
        <v>5000</v>
      </c>
      <c r="E513" s="6">
        <v>150</v>
      </c>
      <c r="F513" t="s">
        <v>8221</v>
      </c>
      <c r="G513" t="s">
        <v>8224</v>
      </c>
      <c r="H513" t="s">
        <v>8246</v>
      </c>
      <c r="I513" s="7">
        <v>1365228982</v>
      </c>
      <c r="J513" s="7">
        <v>1362640582</v>
      </c>
      <c r="K513" t="b">
        <v>0</v>
      </c>
      <c r="L513">
        <v>5</v>
      </c>
      <c r="M513" t="b">
        <v>0</v>
      </c>
      <c r="N513" s="7" t="s">
        <v>8313</v>
      </c>
      <c r="O513" s="7" t="s">
        <v>8319</v>
      </c>
      <c r="P513">
        <v>3</v>
      </c>
      <c r="Q513" s="6">
        <f>E513/Table1_2[[#This Row],[backers_count]]</f>
        <v>30</v>
      </c>
    </row>
    <row r="514" spans="1:17" x14ac:dyDescent="0.35">
      <c r="A514">
        <v>512</v>
      </c>
      <c r="B514" t="s">
        <v>513</v>
      </c>
      <c r="C514" t="s">
        <v>4622</v>
      </c>
      <c r="D514" s="6">
        <v>8000</v>
      </c>
      <c r="E514" s="6">
        <v>11</v>
      </c>
      <c r="F514" t="s">
        <v>8221</v>
      </c>
      <c r="G514" t="s">
        <v>8224</v>
      </c>
      <c r="H514" t="s">
        <v>8246</v>
      </c>
      <c r="I514" s="7">
        <v>1479667727</v>
      </c>
      <c r="J514" s="7">
        <v>1475776127</v>
      </c>
      <c r="K514" t="b">
        <v>0</v>
      </c>
      <c r="L514">
        <v>2</v>
      </c>
      <c r="M514" t="b">
        <v>0</v>
      </c>
      <c r="N514" s="7" t="s">
        <v>8313</v>
      </c>
      <c r="O514" s="7" t="s">
        <v>8319</v>
      </c>
      <c r="P514">
        <v>1</v>
      </c>
      <c r="Q514" s="6">
        <f>E514/Table1_2[[#This Row],[backers_count]]</f>
        <v>5.5</v>
      </c>
    </row>
    <row r="515" spans="1:17" x14ac:dyDescent="0.35">
      <c r="A515">
        <v>513</v>
      </c>
      <c r="B515" t="s">
        <v>514</v>
      </c>
      <c r="C515" t="s">
        <v>4623</v>
      </c>
      <c r="D515" s="6">
        <v>50000</v>
      </c>
      <c r="E515" s="6">
        <v>6962</v>
      </c>
      <c r="F515" t="s">
        <v>8221</v>
      </c>
      <c r="G515" t="s">
        <v>8224</v>
      </c>
      <c r="H515" t="s">
        <v>8246</v>
      </c>
      <c r="I515" s="7">
        <v>1471244400</v>
      </c>
      <c r="J515" s="7">
        <v>1467387705</v>
      </c>
      <c r="K515" t="b">
        <v>0</v>
      </c>
      <c r="L515">
        <v>68</v>
      </c>
      <c r="M515" t="b">
        <v>0</v>
      </c>
      <c r="N515" s="7" t="s">
        <v>8313</v>
      </c>
      <c r="O515" s="7" t="s">
        <v>8319</v>
      </c>
      <c r="P515">
        <v>14</v>
      </c>
      <c r="Q515" s="6">
        <f>E515/Table1_2[[#This Row],[backers_count]]</f>
        <v>102.38235294117646</v>
      </c>
    </row>
    <row r="516" spans="1:17" x14ac:dyDescent="0.35">
      <c r="A516">
        <v>514</v>
      </c>
      <c r="B516" t="s">
        <v>515</v>
      </c>
      <c r="C516" t="s">
        <v>4624</v>
      </c>
      <c r="D516" s="6">
        <v>1500</v>
      </c>
      <c r="E516" s="6">
        <v>50</v>
      </c>
      <c r="F516" t="s">
        <v>8221</v>
      </c>
      <c r="G516" t="s">
        <v>8229</v>
      </c>
      <c r="H516" t="s">
        <v>8251</v>
      </c>
      <c r="I516" s="7">
        <v>1407595447</v>
      </c>
      <c r="J516" s="7">
        <v>1405003447</v>
      </c>
      <c r="K516" t="b">
        <v>0</v>
      </c>
      <c r="L516">
        <v>3</v>
      </c>
      <c r="M516" t="b">
        <v>0</v>
      </c>
      <c r="N516" s="7" t="s">
        <v>8313</v>
      </c>
      <c r="O516" s="7" t="s">
        <v>8319</v>
      </c>
      <c r="P516">
        <v>4</v>
      </c>
      <c r="Q516" s="6">
        <f>E516/Table1_2[[#This Row],[backers_count]]</f>
        <v>16.666666666666668</v>
      </c>
    </row>
    <row r="517" spans="1:17" x14ac:dyDescent="0.35">
      <c r="A517">
        <v>515</v>
      </c>
      <c r="B517" t="s">
        <v>516</v>
      </c>
      <c r="C517" t="s">
        <v>4625</v>
      </c>
      <c r="D517" s="6">
        <v>97000</v>
      </c>
      <c r="E517" s="6">
        <v>24651</v>
      </c>
      <c r="F517" t="s">
        <v>8221</v>
      </c>
      <c r="G517" t="s">
        <v>8224</v>
      </c>
      <c r="H517" t="s">
        <v>8246</v>
      </c>
      <c r="I517" s="7">
        <v>1451389601</v>
      </c>
      <c r="J517" s="7">
        <v>1447933601</v>
      </c>
      <c r="K517" t="b">
        <v>0</v>
      </c>
      <c r="L517">
        <v>34</v>
      </c>
      <c r="M517" t="b">
        <v>0</v>
      </c>
      <c r="N517" s="7" t="s">
        <v>8313</v>
      </c>
      <c r="O517" s="7" t="s">
        <v>8319</v>
      </c>
      <c r="P517">
        <v>26</v>
      </c>
      <c r="Q517" s="6">
        <f>E517/Table1_2[[#This Row],[backers_count]]</f>
        <v>725.02941176470586</v>
      </c>
    </row>
    <row r="518" spans="1:17" x14ac:dyDescent="0.35">
      <c r="A518">
        <v>516</v>
      </c>
      <c r="B518" t="s">
        <v>517</v>
      </c>
      <c r="C518" t="s">
        <v>4626</v>
      </c>
      <c r="D518" s="6">
        <v>5000</v>
      </c>
      <c r="E518" s="6">
        <v>0</v>
      </c>
      <c r="F518" t="s">
        <v>8221</v>
      </c>
      <c r="G518" t="s">
        <v>8225</v>
      </c>
      <c r="H518" t="s">
        <v>8247</v>
      </c>
      <c r="I518" s="7">
        <v>1432752080</v>
      </c>
      <c r="J518" s="7">
        <v>1427568080</v>
      </c>
      <c r="K518" t="b">
        <v>0</v>
      </c>
      <c r="L518">
        <v>0</v>
      </c>
      <c r="M518" t="b">
        <v>0</v>
      </c>
      <c r="N518" s="7" t="s">
        <v>8313</v>
      </c>
      <c r="O518" s="7" t="s">
        <v>8319</v>
      </c>
      <c r="P518">
        <v>0</v>
      </c>
      <c r="Q518" s="6" t="e">
        <f>E518/Table1_2[[#This Row],[backers_count]]</f>
        <v>#DIV/0!</v>
      </c>
    </row>
    <row r="519" spans="1:17" x14ac:dyDescent="0.35">
      <c r="A519">
        <v>517</v>
      </c>
      <c r="B519" t="s">
        <v>518</v>
      </c>
      <c r="C519" t="s">
        <v>4627</v>
      </c>
      <c r="D519" s="6">
        <v>15000</v>
      </c>
      <c r="E519" s="6">
        <v>205</v>
      </c>
      <c r="F519" t="s">
        <v>8221</v>
      </c>
      <c r="G519" t="s">
        <v>8224</v>
      </c>
      <c r="H519" t="s">
        <v>8246</v>
      </c>
      <c r="I519" s="7">
        <v>1486046761</v>
      </c>
      <c r="J519" s="7">
        <v>1483454761</v>
      </c>
      <c r="K519" t="b">
        <v>0</v>
      </c>
      <c r="L519">
        <v>3</v>
      </c>
      <c r="M519" t="b">
        <v>0</v>
      </c>
      <c r="N519" s="7" t="s">
        <v>8313</v>
      </c>
      <c r="O519" s="7" t="s">
        <v>8319</v>
      </c>
      <c r="P519">
        <v>2</v>
      </c>
      <c r="Q519" s="6">
        <f>E519/Table1_2[[#This Row],[backers_count]]</f>
        <v>68.333333333333329</v>
      </c>
    </row>
    <row r="520" spans="1:17" x14ac:dyDescent="0.35">
      <c r="A520">
        <v>518</v>
      </c>
      <c r="B520" t="s">
        <v>519</v>
      </c>
      <c r="C520" t="s">
        <v>4628</v>
      </c>
      <c r="D520" s="6">
        <v>7175</v>
      </c>
      <c r="E520" s="6">
        <v>0</v>
      </c>
      <c r="F520" t="s">
        <v>8221</v>
      </c>
      <c r="G520" t="s">
        <v>8224</v>
      </c>
      <c r="H520" t="s">
        <v>8246</v>
      </c>
      <c r="I520" s="7">
        <v>1441550760</v>
      </c>
      <c r="J520" s="7">
        <v>1438958824</v>
      </c>
      <c r="K520" t="b">
        <v>0</v>
      </c>
      <c r="L520">
        <v>0</v>
      </c>
      <c r="M520" t="b">
        <v>0</v>
      </c>
      <c r="N520" s="7" t="s">
        <v>8313</v>
      </c>
      <c r="O520" s="7" t="s">
        <v>8319</v>
      </c>
      <c r="P520">
        <v>0</v>
      </c>
      <c r="Q520" s="6" t="e">
        <f>E520/Table1_2[[#This Row],[backers_count]]</f>
        <v>#DIV/0!</v>
      </c>
    </row>
    <row r="521" spans="1:17" x14ac:dyDescent="0.35">
      <c r="A521">
        <v>519</v>
      </c>
      <c r="B521" t="s">
        <v>520</v>
      </c>
      <c r="C521" t="s">
        <v>4629</v>
      </c>
      <c r="D521" s="6">
        <v>12001</v>
      </c>
      <c r="E521" s="6">
        <v>2746</v>
      </c>
      <c r="F521" t="s">
        <v>8221</v>
      </c>
      <c r="G521" t="s">
        <v>8224</v>
      </c>
      <c r="H521" t="s">
        <v>8246</v>
      </c>
      <c r="I521" s="7">
        <v>1354699421</v>
      </c>
      <c r="J521" s="7">
        <v>1352107421</v>
      </c>
      <c r="K521" t="b">
        <v>0</v>
      </c>
      <c r="L521">
        <v>70</v>
      </c>
      <c r="M521" t="b">
        <v>0</v>
      </c>
      <c r="N521" s="7" t="s">
        <v>8313</v>
      </c>
      <c r="O521" s="7" t="s">
        <v>8319</v>
      </c>
      <c r="P521">
        <v>23</v>
      </c>
      <c r="Q521" s="6">
        <f>E521/Table1_2[[#This Row],[backers_count]]</f>
        <v>39.228571428571428</v>
      </c>
    </row>
    <row r="522" spans="1:17" x14ac:dyDescent="0.35">
      <c r="A522">
        <v>520</v>
      </c>
      <c r="B522" t="s">
        <v>521</v>
      </c>
      <c r="C522" t="s">
        <v>4630</v>
      </c>
      <c r="D522" s="6">
        <v>5000</v>
      </c>
      <c r="E522" s="6">
        <v>5105</v>
      </c>
      <c r="F522" t="s">
        <v>8219</v>
      </c>
      <c r="G522" t="s">
        <v>8225</v>
      </c>
      <c r="H522" t="s">
        <v>8247</v>
      </c>
      <c r="I522" s="7">
        <v>1449766261</v>
      </c>
      <c r="J522" s="7">
        <v>1447174261</v>
      </c>
      <c r="K522" t="b">
        <v>0</v>
      </c>
      <c r="L522">
        <v>34</v>
      </c>
      <c r="M522" t="b">
        <v>1</v>
      </c>
      <c r="N522" s="7" t="s">
        <v>8320</v>
      </c>
      <c r="O522" s="7" t="s">
        <v>8321</v>
      </c>
      <c r="P522">
        <v>103</v>
      </c>
      <c r="Q522" s="6">
        <f>E522/Table1_2[[#This Row],[backers_count]]</f>
        <v>150.14705882352942</v>
      </c>
    </row>
    <row r="523" spans="1:17" x14ac:dyDescent="0.35">
      <c r="A523">
        <v>521</v>
      </c>
      <c r="B523" t="s">
        <v>522</v>
      </c>
      <c r="C523" t="s">
        <v>4631</v>
      </c>
      <c r="D523" s="6">
        <v>5000</v>
      </c>
      <c r="E523" s="6">
        <v>5232</v>
      </c>
      <c r="F523" t="s">
        <v>8219</v>
      </c>
      <c r="G523" t="s">
        <v>8224</v>
      </c>
      <c r="H523" t="s">
        <v>8246</v>
      </c>
      <c r="I523" s="7">
        <v>1477976340</v>
      </c>
      <c r="J523" s="7">
        <v>1475460819</v>
      </c>
      <c r="K523" t="b">
        <v>0</v>
      </c>
      <c r="L523">
        <v>56</v>
      </c>
      <c r="M523" t="b">
        <v>1</v>
      </c>
      <c r="N523" s="7" t="s">
        <v>8320</v>
      </c>
      <c r="O523" s="7" t="s">
        <v>8321</v>
      </c>
      <c r="P523">
        <v>105</v>
      </c>
      <c r="Q523" s="6">
        <f>E523/Table1_2[[#This Row],[backers_count]]</f>
        <v>93.428571428571431</v>
      </c>
    </row>
    <row r="524" spans="1:17" x14ac:dyDescent="0.35">
      <c r="A524">
        <v>522</v>
      </c>
      <c r="B524" t="s">
        <v>523</v>
      </c>
      <c r="C524" t="s">
        <v>4632</v>
      </c>
      <c r="D524" s="6">
        <v>3000</v>
      </c>
      <c r="E524" s="6">
        <v>3440</v>
      </c>
      <c r="F524" t="s">
        <v>8219</v>
      </c>
      <c r="G524" t="s">
        <v>8224</v>
      </c>
      <c r="H524" t="s">
        <v>8246</v>
      </c>
      <c r="I524" s="7">
        <v>1458518325</v>
      </c>
      <c r="J524" s="7">
        <v>1456793925</v>
      </c>
      <c r="K524" t="b">
        <v>0</v>
      </c>
      <c r="L524">
        <v>31</v>
      </c>
      <c r="M524" t="b">
        <v>1</v>
      </c>
      <c r="N524" s="7" t="s">
        <v>8320</v>
      </c>
      <c r="O524" s="7" t="s">
        <v>8321</v>
      </c>
      <c r="P524">
        <v>115</v>
      </c>
      <c r="Q524" s="6">
        <f>E524/Table1_2[[#This Row],[backers_count]]</f>
        <v>110.96774193548387</v>
      </c>
    </row>
    <row r="525" spans="1:17" x14ac:dyDescent="0.35">
      <c r="A525">
        <v>523</v>
      </c>
      <c r="B525" t="s">
        <v>524</v>
      </c>
      <c r="C525" t="s">
        <v>4633</v>
      </c>
      <c r="D525" s="6">
        <v>5000</v>
      </c>
      <c r="E525" s="6">
        <v>6030</v>
      </c>
      <c r="F525" t="s">
        <v>8219</v>
      </c>
      <c r="G525" t="s">
        <v>8224</v>
      </c>
      <c r="H525" t="s">
        <v>8246</v>
      </c>
      <c r="I525" s="7">
        <v>1442805076</v>
      </c>
      <c r="J525" s="7">
        <v>1440213076</v>
      </c>
      <c r="K525" t="b">
        <v>0</v>
      </c>
      <c r="L525">
        <v>84</v>
      </c>
      <c r="M525" t="b">
        <v>1</v>
      </c>
      <c r="N525" s="7" t="s">
        <v>8320</v>
      </c>
      <c r="O525" s="7" t="s">
        <v>8321</v>
      </c>
      <c r="P525">
        <v>121</v>
      </c>
      <c r="Q525" s="6">
        <f>E525/Table1_2[[#This Row],[backers_count]]</f>
        <v>71.785714285714292</v>
      </c>
    </row>
    <row r="526" spans="1:17" x14ac:dyDescent="0.35">
      <c r="A526">
        <v>524</v>
      </c>
      <c r="B526" t="s">
        <v>525</v>
      </c>
      <c r="C526" t="s">
        <v>4634</v>
      </c>
      <c r="D526" s="6">
        <v>3500</v>
      </c>
      <c r="E526" s="6">
        <v>3803.55</v>
      </c>
      <c r="F526" t="s">
        <v>8219</v>
      </c>
      <c r="G526" t="s">
        <v>8225</v>
      </c>
      <c r="H526" t="s">
        <v>8247</v>
      </c>
      <c r="I526" s="7">
        <v>1464801169</v>
      </c>
      <c r="J526" s="7">
        <v>1462209169</v>
      </c>
      <c r="K526" t="b">
        <v>0</v>
      </c>
      <c r="L526">
        <v>130</v>
      </c>
      <c r="M526" t="b">
        <v>1</v>
      </c>
      <c r="N526" s="7" t="s">
        <v>8320</v>
      </c>
      <c r="O526" s="7" t="s">
        <v>8321</v>
      </c>
      <c r="P526">
        <v>109</v>
      </c>
      <c r="Q526" s="6">
        <f>E526/Table1_2[[#This Row],[backers_count]]</f>
        <v>29.258076923076924</v>
      </c>
    </row>
    <row r="527" spans="1:17" x14ac:dyDescent="0.35">
      <c r="A527">
        <v>525</v>
      </c>
      <c r="B527" t="s">
        <v>526</v>
      </c>
      <c r="C527" t="s">
        <v>4635</v>
      </c>
      <c r="D527" s="6">
        <v>12000</v>
      </c>
      <c r="E527" s="6">
        <v>12000</v>
      </c>
      <c r="F527" t="s">
        <v>8219</v>
      </c>
      <c r="G527" t="s">
        <v>8224</v>
      </c>
      <c r="H527" t="s">
        <v>8246</v>
      </c>
      <c r="I527" s="7">
        <v>1410601041</v>
      </c>
      <c r="J527" s="7">
        <v>1406713041</v>
      </c>
      <c r="K527" t="b">
        <v>0</v>
      </c>
      <c r="L527">
        <v>12</v>
      </c>
      <c r="M527" t="b">
        <v>1</v>
      </c>
      <c r="N527" s="7" t="s">
        <v>8320</v>
      </c>
      <c r="O527" s="7" t="s">
        <v>8321</v>
      </c>
      <c r="P527">
        <v>100</v>
      </c>
      <c r="Q527" s="6">
        <f>E527/Table1_2[[#This Row],[backers_count]]</f>
        <v>1000</v>
      </c>
    </row>
    <row r="528" spans="1:17" x14ac:dyDescent="0.35">
      <c r="A528">
        <v>526</v>
      </c>
      <c r="B528" t="s">
        <v>527</v>
      </c>
      <c r="C528" t="s">
        <v>4636</v>
      </c>
      <c r="D528" s="6">
        <v>1500</v>
      </c>
      <c r="E528" s="6">
        <v>1710</v>
      </c>
      <c r="F528" t="s">
        <v>8219</v>
      </c>
      <c r="G528" t="s">
        <v>8225</v>
      </c>
      <c r="H528" t="s">
        <v>8247</v>
      </c>
      <c r="I528" s="7">
        <v>1438966800</v>
      </c>
      <c r="J528" s="7">
        <v>1436278344</v>
      </c>
      <c r="K528" t="b">
        <v>0</v>
      </c>
      <c r="L528">
        <v>23</v>
      </c>
      <c r="M528" t="b">
        <v>1</v>
      </c>
      <c r="N528" s="7" t="s">
        <v>8320</v>
      </c>
      <c r="O528" s="7" t="s">
        <v>8321</v>
      </c>
      <c r="P528">
        <v>114</v>
      </c>
      <c r="Q528" s="6">
        <f>E528/Table1_2[[#This Row],[backers_count]]</f>
        <v>74.347826086956516</v>
      </c>
    </row>
    <row r="529" spans="1:17" x14ac:dyDescent="0.35">
      <c r="A529">
        <v>527</v>
      </c>
      <c r="B529" t="s">
        <v>528</v>
      </c>
      <c r="C529" t="s">
        <v>4637</v>
      </c>
      <c r="D529" s="6">
        <v>10000</v>
      </c>
      <c r="E529" s="6">
        <v>10085</v>
      </c>
      <c r="F529" t="s">
        <v>8219</v>
      </c>
      <c r="G529" t="s">
        <v>8224</v>
      </c>
      <c r="H529" t="s">
        <v>8246</v>
      </c>
      <c r="I529" s="7">
        <v>1487347500</v>
      </c>
      <c r="J529" s="7">
        <v>1484715366</v>
      </c>
      <c r="K529" t="b">
        <v>0</v>
      </c>
      <c r="L529">
        <v>158</v>
      </c>
      <c r="M529" t="b">
        <v>1</v>
      </c>
      <c r="N529" s="7" t="s">
        <v>8320</v>
      </c>
      <c r="O529" s="7" t="s">
        <v>8321</v>
      </c>
      <c r="P529">
        <v>101</v>
      </c>
      <c r="Q529" s="6">
        <f>E529/Table1_2[[#This Row],[backers_count]]</f>
        <v>63.829113924050631</v>
      </c>
    </row>
    <row r="530" spans="1:17" x14ac:dyDescent="0.35">
      <c r="A530">
        <v>528</v>
      </c>
      <c r="B530" t="s">
        <v>529</v>
      </c>
      <c r="C530" t="s">
        <v>4638</v>
      </c>
      <c r="D530" s="6">
        <v>1150</v>
      </c>
      <c r="E530" s="6">
        <v>1330</v>
      </c>
      <c r="F530" t="s">
        <v>8219</v>
      </c>
      <c r="G530" t="s">
        <v>8224</v>
      </c>
      <c r="H530" t="s">
        <v>8246</v>
      </c>
      <c r="I530" s="7">
        <v>1434921600</v>
      </c>
      <c r="J530" s="7">
        <v>1433109907</v>
      </c>
      <c r="K530" t="b">
        <v>0</v>
      </c>
      <c r="L530">
        <v>30</v>
      </c>
      <c r="M530" t="b">
        <v>1</v>
      </c>
      <c r="N530" s="7" t="s">
        <v>8320</v>
      </c>
      <c r="O530" s="7" t="s">
        <v>8321</v>
      </c>
      <c r="P530">
        <v>116</v>
      </c>
      <c r="Q530" s="6">
        <f>E530/Table1_2[[#This Row],[backers_count]]</f>
        <v>44.333333333333336</v>
      </c>
    </row>
    <row r="531" spans="1:17" x14ac:dyDescent="0.35">
      <c r="A531">
        <v>529</v>
      </c>
      <c r="B531" t="s">
        <v>530</v>
      </c>
      <c r="C531" t="s">
        <v>4639</v>
      </c>
      <c r="D531" s="6">
        <v>1200</v>
      </c>
      <c r="E531" s="6">
        <v>1565</v>
      </c>
      <c r="F531" t="s">
        <v>8219</v>
      </c>
      <c r="G531" t="s">
        <v>8229</v>
      </c>
      <c r="H531" t="s">
        <v>8251</v>
      </c>
      <c r="I531" s="7">
        <v>1484110800</v>
      </c>
      <c r="J531" s="7">
        <v>1482281094</v>
      </c>
      <c r="K531" t="b">
        <v>0</v>
      </c>
      <c r="L531">
        <v>18</v>
      </c>
      <c r="M531" t="b">
        <v>1</v>
      </c>
      <c r="N531" s="7" t="s">
        <v>8320</v>
      </c>
      <c r="O531" s="7" t="s">
        <v>8321</v>
      </c>
      <c r="P531">
        <v>131</v>
      </c>
      <c r="Q531" s="6">
        <f>E531/Table1_2[[#This Row],[backers_count]]</f>
        <v>86.944444444444443</v>
      </c>
    </row>
    <row r="532" spans="1:17" x14ac:dyDescent="0.35">
      <c r="A532">
        <v>530</v>
      </c>
      <c r="B532" t="s">
        <v>531</v>
      </c>
      <c r="C532" t="s">
        <v>4640</v>
      </c>
      <c r="D532" s="6">
        <v>3405</v>
      </c>
      <c r="E532" s="6">
        <v>3670</v>
      </c>
      <c r="F532" t="s">
        <v>8219</v>
      </c>
      <c r="G532" t="s">
        <v>8224</v>
      </c>
      <c r="H532" t="s">
        <v>8246</v>
      </c>
      <c r="I532" s="7">
        <v>1435111200</v>
      </c>
      <c r="J532" s="7">
        <v>1433254268</v>
      </c>
      <c r="K532" t="b">
        <v>0</v>
      </c>
      <c r="L532">
        <v>29</v>
      </c>
      <c r="M532" t="b">
        <v>1</v>
      </c>
      <c r="N532" s="7" t="s">
        <v>8320</v>
      </c>
      <c r="O532" s="7" t="s">
        <v>8321</v>
      </c>
      <c r="P532">
        <v>108</v>
      </c>
      <c r="Q532" s="6">
        <f>E532/Table1_2[[#This Row],[backers_count]]</f>
        <v>126.55172413793103</v>
      </c>
    </row>
    <row r="533" spans="1:17" x14ac:dyDescent="0.35">
      <c r="A533">
        <v>531</v>
      </c>
      <c r="B533" t="s">
        <v>532</v>
      </c>
      <c r="C533" t="s">
        <v>4641</v>
      </c>
      <c r="D533" s="6">
        <v>4000</v>
      </c>
      <c r="E533" s="6">
        <v>4000</v>
      </c>
      <c r="F533" t="s">
        <v>8219</v>
      </c>
      <c r="G533" t="s">
        <v>8224</v>
      </c>
      <c r="H533" t="s">
        <v>8246</v>
      </c>
      <c r="I533" s="7">
        <v>1481957940</v>
      </c>
      <c r="J533" s="7">
        <v>1478050429</v>
      </c>
      <c r="K533" t="b">
        <v>0</v>
      </c>
      <c r="L533">
        <v>31</v>
      </c>
      <c r="M533" t="b">
        <v>1</v>
      </c>
      <c r="N533" s="7" t="s">
        <v>8320</v>
      </c>
      <c r="O533" s="7" t="s">
        <v>8321</v>
      </c>
      <c r="P533">
        <v>100</v>
      </c>
      <c r="Q533" s="6">
        <f>E533/Table1_2[[#This Row],[backers_count]]</f>
        <v>129.03225806451613</v>
      </c>
    </row>
    <row r="534" spans="1:17" x14ac:dyDescent="0.35">
      <c r="A534">
        <v>532</v>
      </c>
      <c r="B534" t="s">
        <v>533</v>
      </c>
      <c r="C534" t="s">
        <v>4642</v>
      </c>
      <c r="D534" s="6">
        <v>10000</v>
      </c>
      <c r="E534" s="6">
        <v>12325</v>
      </c>
      <c r="F534" t="s">
        <v>8219</v>
      </c>
      <c r="G534" t="s">
        <v>8224</v>
      </c>
      <c r="H534" t="s">
        <v>8246</v>
      </c>
      <c r="I534" s="7">
        <v>1463098208</v>
      </c>
      <c r="J534" s="7">
        <v>1460506208</v>
      </c>
      <c r="K534" t="b">
        <v>0</v>
      </c>
      <c r="L534">
        <v>173</v>
      </c>
      <c r="M534" t="b">
        <v>1</v>
      </c>
      <c r="N534" s="7" t="s">
        <v>8320</v>
      </c>
      <c r="O534" s="7" t="s">
        <v>8321</v>
      </c>
      <c r="P534">
        <v>124</v>
      </c>
      <c r="Q534" s="6">
        <f>E534/Table1_2[[#This Row],[backers_count]]</f>
        <v>71.242774566473983</v>
      </c>
    </row>
    <row r="535" spans="1:17" x14ac:dyDescent="0.35">
      <c r="A535">
        <v>533</v>
      </c>
      <c r="B535" t="s">
        <v>534</v>
      </c>
      <c r="C535" t="s">
        <v>4643</v>
      </c>
      <c r="D535" s="6">
        <v>2000</v>
      </c>
      <c r="E535" s="6">
        <v>2004</v>
      </c>
      <c r="F535" t="s">
        <v>8219</v>
      </c>
      <c r="G535" t="s">
        <v>8225</v>
      </c>
      <c r="H535" t="s">
        <v>8247</v>
      </c>
      <c r="I535" s="7">
        <v>1463394365</v>
      </c>
      <c r="J535" s="7">
        <v>1461320765</v>
      </c>
      <c r="K535" t="b">
        <v>0</v>
      </c>
      <c r="L535">
        <v>17</v>
      </c>
      <c r="M535" t="b">
        <v>1</v>
      </c>
      <c r="N535" s="7" t="s">
        <v>8320</v>
      </c>
      <c r="O535" s="7" t="s">
        <v>8321</v>
      </c>
      <c r="P535">
        <v>101</v>
      </c>
      <c r="Q535" s="6">
        <f>E535/Table1_2[[#This Row],[backers_count]]</f>
        <v>117.88235294117646</v>
      </c>
    </row>
    <row r="536" spans="1:17" x14ac:dyDescent="0.35">
      <c r="A536">
        <v>534</v>
      </c>
      <c r="B536" t="s">
        <v>535</v>
      </c>
      <c r="C536" t="s">
        <v>4644</v>
      </c>
      <c r="D536" s="6">
        <v>15000</v>
      </c>
      <c r="E536" s="6">
        <v>15700</v>
      </c>
      <c r="F536" t="s">
        <v>8219</v>
      </c>
      <c r="G536" t="s">
        <v>8234</v>
      </c>
      <c r="H536" t="s">
        <v>8254</v>
      </c>
      <c r="I536" s="7">
        <v>1446418800</v>
      </c>
      <c r="J536" s="7">
        <v>1443036470</v>
      </c>
      <c r="K536" t="b">
        <v>0</v>
      </c>
      <c r="L536">
        <v>48</v>
      </c>
      <c r="M536" t="b">
        <v>1</v>
      </c>
      <c r="N536" s="7" t="s">
        <v>8320</v>
      </c>
      <c r="O536" s="7" t="s">
        <v>8321</v>
      </c>
      <c r="P536">
        <v>105</v>
      </c>
      <c r="Q536" s="6">
        <f>E536/Table1_2[[#This Row],[backers_count]]</f>
        <v>327.08333333333331</v>
      </c>
    </row>
    <row r="537" spans="1:17" x14ac:dyDescent="0.35">
      <c r="A537">
        <v>535</v>
      </c>
      <c r="B537" t="s">
        <v>536</v>
      </c>
      <c r="C537" t="s">
        <v>4645</v>
      </c>
      <c r="D537" s="6">
        <v>2000</v>
      </c>
      <c r="E537" s="6">
        <v>2050</v>
      </c>
      <c r="F537" t="s">
        <v>8219</v>
      </c>
      <c r="G537" t="s">
        <v>8225</v>
      </c>
      <c r="H537" t="s">
        <v>8247</v>
      </c>
      <c r="I537" s="7">
        <v>1483707905</v>
      </c>
      <c r="J537" s="7">
        <v>1481115905</v>
      </c>
      <c r="K537" t="b">
        <v>0</v>
      </c>
      <c r="L537">
        <v>59</v>
      </c>
      <c r="M537" t="b">
        <v>1</v>
      </c>
      <c r="N537" s="7" t="s">
        <v>8320</v>
      </c>
      <c r="O537" s="7" t="s">
        <v>8321</v>
      </c>
      <c r="P537">
        <v>103</v>
      </c>
      <c r="Q537" s="6">
        <f>E537/Table1_2[[#This Row],[backers_count]]</f>
        <v>34.745762711864408</v>
      </c>
    </row>
    <row r="538" spans="1:17" x14ac:dyDescent="0.35">
      <c r="A538">
        <v>536</v>
      </c>
      <c r="B538" t="s">
        <v>537</v>
      </c>
      <c r="C538" t="s">
        <v>4646</v>
      </c>
      <c r="D538" s="6">
        <v>3300</v>
      </c>
      <c r="E538" s="6">
        <v>3902.5</v>
      </c>
      <c r="F538" t="s">
        <v>8219</v>
      </c>
      <c r="G538" t="s">
        <v>8225</v>
      </c>
      <c r="H538" t="s">
        <v>8247</v>
      </c>
      <c r="I538" s="7">
        <v>1438624800</v>
      </c>
      <c r="J538" s="7">
        <v>1435133807</v>
      </c>
      <c r="K538" t="b">
        <v>0</v>
      </c>
      <c r="L538">
        <v>39</v>
      </c>
      <c r="M538" t="b">
        <v>1</v>
      </c>
      <c r="N538" s="7" t="s">
        <v>8320</v>
      </c>
      <c r="O538" s="7" t="s">
        <v>8321</v>
      </c>
      <c r="P538">
        <v>119</v>
      </c>
      <c r="Q538" s="6">
        <f>E538/Table1_2[[#This Row],[backers_count]]</f>
        <v>100.06410256410257</v>
      </c>
    </row>
    <row r="539" spans="1:17" x14ac:dyDescent="0.35">
      <c r="A539">
        <v>537</v>
      </c>
      <c r="B539" t="s">
        <v>538</v>
      </c>
      <c r="C539" t="s">
        <v>4647</v>
      </c>
      <c r="D539" s="6">
        <v>2000</v>
      </c>
      <c r="E539" s="6">
        <v>2410</v>
      </c>
      <c r="F539" t="s">
        <v>8219</v>
      </c>
      <c r="G539" t="s">
        <v>8224</v>
      </c>
      <c r="H539" t="s">
        <v>8246</v>
      </c>
      <c r="I539" s="7">
        <v>1446665191</v>
      </c>
      <c r="J539" s="7">
        <v>1444069591</v>
      </c>
      <c r="K539" t="b">
        <v>0</v>
      </c>
      <c r="L539">
        <v>59</v>
      </c>
      <c r="M539" t="b">
        <v>1</v>
      </c>
      <c r="N539" s="7" t="s">
        <v>8320</v>
      </c>
      <c r="O539" s="7" t="s">
        <v>8321</v>
      </c>
      <c r="P539">
        <v>121</v>
      </c>
      <c r="Q539" s="6">
        <f>E539/Table1_2[[#This Row],[backers_count]]</f>
        <v>40.847457627118644</v>
      </c>
    </row>
    <row r="540" spans="1:17" x14ac:dyDescent="0.35">
      <c r="A540">
        <v>538</v>
      </c>
      <c r="B540" t="s">
        <v>539</v>
      </c>
      <c r="C540" t="s">
        <v>4648</v>
      </c>
      <c r="D540" s="6">
        <v>5000</v>
      </c>
      <c r="E540" s="6">
        <v>15121</v>
      </c>
      <c r="F540" t="s">
        <v>8219</v>
      </c>
      <c r="G540" t="s">
        <v>8224</v>
      </c>
      <c r="H540" t="s">
        <v>8246</v>
      </c>
      <c r="I540" s="7">
        <v>1463166263</v>
      </c>
      <c r="J540" s="7">
        <v>1460574263</v>
      </c>
      <c r="K540" t="b">
        <v>0</v>
      </c>
      <c r="L540">
        <v>60</v>
      </c>
      <c r="M540" t="b">
        <v>1</v>
      </c>
      <c r="N540" s="7" t="s">
        <v>8320</v>
      </c>
      <c r="O540" s="7" t="s">
        <v>8321</v>
      </c>
      <c r="P540">
        <v>303</v>
      </c>
      <c r="Q540" s="6">
        <f>E540/Table1_2[[#This Row],[backers_count]]</f>
        <v>252.01666666666668</v>
      </c>
    </row>
    <row r="541" spans="1:17" x14ac:dyDescent="0.35">
      <c r="A541">
        <v>539</v>
      </c>
      <c r="B541" t="s">
        <v>540</v>
      </c>
      <c r="C541" t="s">
        <v>4649</v>
      </c>
      <c r="D541" s="6">
        <v>500</v>
      </c>
      <c r="E541" s="6">
        <v>503.22</v>
      </c>
      <c r="F541" t="s">
        <v>8219</v>
      </c>
      <c r="G541" t="s">
        <v>8225</v>
      </c>
      <c r="H541" t="s">
        <v>8247</v>
      </c>
      <c r="I541" s="7">
        <v>1467681107</v>
      </c>
      <c r="J541" s="7">
        <v>1465866707</v>
      </c>
      <c r="K541" t="b">
        <v>0</v>
      </c>
      <c r="L541">
        <v>20</v>
      </c>
      <c r="M541" t="b">
        <v>1</v>
      </c>
      <c r="N541" s="7" t="s">
        <v>8320</v>
      </c>
      <c r="O541" s="7" t="s">
        <v>8321</v>
      </c>
      <c r="P541">
        <v>101</v>
      </c>
      <c r="Q541" s="6">
        <f>E541/Table1_2[[#This Row],[backers_count]]</f>
        <v>25.161000000000001</v>
      </c>
    </row>
    <row r="542" spans="1:17" x14ac:dyDescent="0.35">
      <c r="A542">
        <v>540</v>
      </c>
      <c r="B542" t="s">
        <v>541</v>
      </c>
      <c r="C542" t="s">
        <v>4650</v>
      </c>
      <c r="D542" s="6">
        <v>15000</v>
      </c>
      <c r="E542" s="6">
        <v>1</v>
      </c>
      <c r="F542" t="s">
        <v>8221</v>
      </c>
      <c r="G542" t="s">
        <v>8224</v>
      </c>
      <c r="H542" t="s">
        <v>8246</v>
      </c>
      <c r="I542" s="7">
        <v>1423078606</v>
      </c>
      <c r="J542" s="7">
        <v>1420486606</v>
      </c>
      <c r="K542" t="b">
        <v>0</v>
      </c>
      <c r="L542">
        <v>1</v>
      </c>
      <c r="M542" t="b">
        <v>0</v>
      </c>
      <c r="N542" s="7" t="s">
        <v>8322</v>
      </c>
      <c r="O542" s="7" t="s">
        <v>8323</v>
      </c>
      <c r="P542">
        <v>1</v>
      </c>
      <c r="Q542" s="6">
        <f>E542/Table1_2[[#This Row],[backers_count]]</f>
        <v>1</v>
      </c>
    </row>
    <row r="543" spans="1:17" x14ac:dyDescent="0.35">
      <c r="A543">
        <v>541</v>
      </c>
      <c r="B543" t="s">
        <v>542</v>
      </c>
      <c r="C543" t="s">
        <v>4651</v>
      </c>
      <c r="D543" s="6">
        <v>4500</v>
      </c>
      <c r="E543" s="6">
        <v>25</v>
      </c>
      <c r="F543" t="s">
        <v>8221</v>
      </c>
      <c r="G543" t="s">
        <v>8224</v>
      </c>
      <c r="H543" t="s">
        <v>8246</v>
      </c>
      <c r="I543" s="7">
        <v>1446080834</v>
      </c>
      <c r="J543" s="7">
        <v>1443488834</v>
      </c>
      <c r="K543" t="b">
        <v>0</v>
      </c>
      <c r="L543">
        <v>1</v>
      </c>
      <c r="M543" t="b">
        <v>0</v>
      </c>
      <c r="N543" s="7" t="s">
        <v>8322</v>
      </c>
      <c r="O543" s="7" t="s">
        <v>8323</v>
      </c>
      <c r="P543">
        <v>1</v>
      </c>
      <c r="Q543" s="6">
        <f>E543/Table1_2[[#This Row],[backers_count]]</f>
        <v>25</v>
      </c>
    </row>
    <row r="544" spans="1:17" x14ac:dyDescent="0.35">
      <c r="A544">
        <v>542</v>
      </c>
      <c r="B544" t="s">
        <v>543</v>
      </c>
      <c r="C544" t="s">
        <v>4652</v>
      </c>
      <c r="D544" s="6">
        <v>250000</v>
      </c>
      <c r="E544" s="6">
        <v>1</v>
      </c>
      <c r="F544" t="s">
        <v>8221</v>
      </c>
      <c r="G544" t="s">
        <v>8224</v>
      </c>
      <c r="H544" t="s">
        <v>8246</v>
      </c>
      <c r="I544" s="7">
        <v>1462293716</v>
      </c>
      <c r="J544" s="7">
        <v>1457113316</v>
      </c>
      <c r="K544" t="b">
        <v>0</v>
      </c>
      <c r="L544">
        <v>1</v>
      </c>
      <c r="M544" t="b">
        <v>0</v>
      </c>
      <c r="N544" s="7" t="s">
        <v>8322</v>
      </c>
      <c r="O544" s="7" t="s">
        <v>8323</v>
      </c>
      <c r="P544">
        <v>1</v>
      </c>
      <c r="Q544" s="6">
        <f>E544/Table1_2[[#This Row],[backers_count]]</f>
        <v>1</v>
      </c>
    </row>
    <row r="545" spans="1:17" x14ac:dyDescent="0.35">
      <c r="A545">
        <v>543</v>
      </c>
      <c r="B545" t="s">
        <v>544</v>
      </c>
      <c r="C545" t="s">
        <v>4653</v>
      </c>
      <c r="D545" s="6">
        <v>22000</v>
      </c>
      <c r="E545" s="6">
        <v>70</v>
      </c>
      <c r="F545" t="s">
        <v>8221</v>
      </c>
      <c r="G545" t="s">
        <v>8226</v>
      </c>
      <c r="H545" t="s">
        <v>8248</v>
      </c>
      <c r="I545" s="7">
        <v>1414807962</v>
      </c>
      <c r="J545" s="7">
        <v>1412215962</v>
      </c>
      <c r="K545" t="b">
        <v>0</v>
      </c>
      <c r="L545">
        <v>2</v>
      </c>
      <c r="M545" t="b">
        <v>0</v>
      </c>
      <c r="N545" s="7" t="s">
        <v>8322</v>
      </c>
      <c r="O545" s="7" t="s">
        <v>8323</v>
      </c>
      <c r="P545">
        <v>1</v>
      </c>
      <c r="Q545" s="6">
        <f>E545/Table1_2[[#This Row],[backers_count]]</f>
        <v>35</v>
      </c>
    </row>
    <row r="546" spans="1:17" x14ac:dyDescent="0.35">
      <c r="A546">
        <v>544</v>
      </c>
      <c r="B546" t="s">
        <v>545</v>
      </c>
      <c r="C546" t="s">
        <v>4654</v>
      </c>
      <c r="D546" s="6">
        <v>500</v>
      </c>
      <c r="E546" s="6">
        <v>6</v>
      </c>
      <c r="F546" t="s">
        <v>8221</v>
      </c>
      <c r="G546" t="s">
        <v>8224</v>
      </c>
      <c r="H546" t="s">
        <v>8246</v>
      </c>
      <c r="I546" s="7">
        <v>1467647160</v>
      </c>
      <c r="J546" s="7">
        <v>1465055160</v>
      </c>
      <c r="K546" t="b">
        <v>0</v>
      </c>
      <c r="L546">
        <v>2</v>
      </c>
      <c r="M546" t="b">
        <v>0</v>
      </c>
      <c r="N546" s="7" t="s">
        <v>8322</v>
      </c>
      <c r="O546" s="7" t="s">
        <v>8323</v>
      </c>
      <c r="P546">
        <v>2</v>
      </c>
      <c r="Q546" s="6">
        <f>E546/Table1_2[[#This Row],[backers_count]]</f>
        <v>3</v>
      </c>
    </row>
    <row r="547" spans="1:17" x14ac:dyDescent="0.35">
      <c r="A547">
        <v>545</v>
      </c>
      <c r="B547" t="s">
        <v>546</v>
      </c>
      <c r="C547" t="s">
        <v>4655</v>
      </c>
      <c r="D547" s="6">
        <v>50000</v>
      </c>
      <c r="E547" s="6">
        <v>13692</v>
      </c>
      <c r="F547" t="s">
        <v>8221</v>
      </c>
      <c r="G547" t="s">
        <v>8230</v>
      </c>
      <c r="H547" t="s">
        <v>8249</v>
      </c>
      <c r="I547" s="7">
        <v>1447600389</v>
      </c>
      <c r="J547" s="7">
        <v>1444140789</v>
      </c>
      <c r="K547" t="b">
        <v>0</v>
      </c>
      <c r="L547">
        <v>34</v>
      </c>
      <c r="M547" t="b">
        <v>0</v>
      </c>
      <c r="N547" s="7" t="s">
        <v>8322</v>
      </c>
      <c r="O547" s="7" t="s">
        <v>8323</v>
      </c>
      <c r="P547">
        <v>28</v>
      </c>
      <c r="Q547" s="6">
        <f>E547/Table1_2[[#This Row],[backers_count]]</f>
        <v>402.70588235294116</v>
      </c>
    </row>
    <row r="548" spans="1:17" x14ac:dyDescent="0.35">
      <c r="A548">
        <v>546</v>
      </c>
      <c r="B548" t="s">
        <v>547</v>
      </c>
      <c r="C548" t="s">
        <v>4656</v>
      </c>
      <c r="D548" s="6">
        <v>60000</v>
      </c>
      <c r="E548" s="6">
        <v>52</v>
      </c>
      <c r="F548" t="s">
        <v>8221</v>
      </c>
      <c r="G548" t="s">
        <v>8224</v>
      </c>
      <c r="H548" t="s">
        <v>8246</v>
      </c>
      <c r="I548" s="7">
        <v>1445097715</v>
      </c>
      <c r="J548" s="7">
        <v>1441209715</v>
      </c>
      <c r="K548" t="b">
        <v>0</v>
      </c>
      <c r="L548">
        <v>2</v>
      </c>
      <c r="M548" t="b">
        <v>0</v>
      </c>
      <c r="N548" s="7" t="s">
        <v>8322</v>
      </c>
      <c r="O548" s="7" t="s">
        <v>8323</v>
      </c>
      <c r="P548">
        <v>1</v>
      </c>
      <c r="Q548" s="6">
        <f>E548/Table1_2[[#This Row],[backers_count]]</f>
        <v>26</v>
      </c>
    </row>
    <row r="549" spans="1:17" x14ac:dyDescent="0.35">
      <c r="A549">
        <v>547</v>
      </c>
      <c r="B549" t="s">
        <v>548</v>
      </c>
      <c r="C549" t="s">
        <v>4657</v>
      </c>
      <c r="D549" s="6">
        <v>7500</v>
      </c>
      <c r="E549" s="6">
        <v>0</v>
      </c>
      <c r="F549" t="s">
        <v>8221</v>
      </c>
      <c r="G549" t="s">
        <v>8225</v>
      </c>
      <c r="H549" t="s">
        <v>8247</v>
      </c>
      <c r="I549" s="7">
        <v>1455122564</v>
      </c>
      <c r="J549" s="7">
        <v>1452530564</v>
      </c>
      <c r="K549" t="b">
        <v>0</v>
      </c>
      <c r="L549">
        <v>0</v>
      </c>
      <c r="M549" t="b">
        <v>0</v>
      </c>
      <c r="N549" s="7" t="s">
        <v>8322</v>
      </c>
      <c r="O549" s="7" t="s">
        <v>8323</v>
      </c>
      <c r="P549">
        <v>0</v>
      </c>
      <c r="Q549" s="6" t="e">
        <f>E549/Table1_2[[#This Row],[backers_count]]</f>
        <v>#DIV/0!</v>
      </c>
    </row>
    <row r="550" spans="1:17" x14ac:dyDescent="0.35">
      <c r="A550">
        <v>548</v>
      </c>
      <c r="B550" t="s">
        <v>549</v>
      </c>
      <c r="C550" t="s">
        <v>4658</v>
      </c>
      <c r="D550" s="6">
        <v>10000</v>
      </c>
      <c r="E550" s="6">
        <v>9</v>
      </c>
      <c r="F550" t="s">
        <v>8221</v>
      </c>
      <c r="G550" t="s">
        <v>8225</v>
      </c>
      <c r="H550" t="s">
        <v>8247</v>
      </c>
      <c r="I550" s="7">
        <v>1446154848</v>
      </c>
      <c r="J550" s="7">
        <v>1443562848</v>
      </c>
      <c r="K550" t="b">
        <v>0</v>
      </c>
      <c r="L550">
        <v>1</v>
      </c>
      <c r="M550" t="b">
        <v>0</v>
      </c>
      <c r="N550" s="7" t="s">
        <v>8322</v>
      </c>
      <c r="O550" s="7" t="s">
        <v>8323</v>
      </c>
      <c r="P550">
        <v>1</v>
      </c>
      <c r="Q550" s="6">
        <f>E550/Table1_2[[#This Row],[backers_count]]</f>
        <v>9</v>
      </c>
    </row>
    <row r="551" spans="1:17" x14ac:dyDescent="0.35">
      <c r="A551">
        <v>549</v>
      </c>
      <c r="B551" t="s">
        <v>550</v>
      </c>
      <c r="C551" t="s">
        <v>4659</v>
      </c>
      <c r="D551" s="6">
        <v>2500</v>
      </c>
      <c r="E551" s="6">
        <v>68</v>
      </c>
      <c r="F551" t="s">
        <v>8221</v>
      </c>
      <c r="G551" t="s">
        <v>8225</v>
      </c>
      <c r="H551" t="s">
        <v>8247</v>
      </c>
      <c r="I551" s="7">
        <v>1436368622</v>
      </c>
      <c r="J551" s="7">
        <v>1433776622</v>
      </c>
      <c r="K551" t="b">
        <v>0</v>
      </c>
      <c r="L551">
        <v>8</v>
      </c>
      <c r="M551" t="b">
        <v>0</v>
      </c>
      <c r="N551" s="7" t="s">
        <v>8322</v>
      </c>
      <c r="O551" s="7" t="s">
        <v>8323</v>
      </c>
      <c r="P551">
        <v>3</v>
      </c>
      <c r="Q551" s="6">
        <f>E551/Table1_2[[#This Row],[backers_count]]</f>
        <v>8.5</v>
      </c>
    </row>
    <row r="552" spans="1:17" x14ac:dyDescent="0.35">
      <c r="A552">
        <v>550</v>
      </c>
      <c r="B552" t="s">
        <v>551</v>
      </c>
      <c r="C552" t="s">
        <v>4660</v>
      </c>
      <c r="D552" s="6">
        <v>5000</v>
      </c>
      <c r="E552" s="6">
        <v>35</v>
      </c>
      <c r="F552" t="s">
        <v>8221</v>
      </c>
      <c r="G552" t="s">
        <v>8229</v>
      </c>
      <c r="H552" t="s">
        <v>8251</v>
      </c>
      <c r="I552" s="7">
        <v>1485838800</v>
      </c>
      <c r="J552" s="7">
        <v>1484756245</v>
      </c>
      <c r="K552" t="b">
        <v>0</v>
      </c>
      <c r="L552">
        <v>4</v>
      </c>
      <c r="M552" t="b">
        <v>0</v>
      </c>
      <c r="N552" s="7" t="s">
        <v>8322</v>
      </c>
      <c r="O552" s="7" t="s">
        <v>8323</v>
      </c>
      <c r="P552">
        <v>1</v>
      </c>
      <c r="Q552" s="6">
        <f>E552/Table1_2[[#This Row],[backers_count]]</f>
        <v>8.75</v>
      </c>
    </row>
    <row r="553" spans="1:17" x14ac:dyDescent="0.35">
      <c r="A553">
        <v>551</v>
      </c>
      <c r="B553" t="s">
        <v>552</v>
      </c>
      <c r="C553" t="s">
        <v>4661</v>
      </c>
      <c r="D553" s="6">
        <v>75000</v>
      </c>
      <c r="E553" s="6">
        <v>3781</v>
      </c>
      <c r="F553" t="s">
        <v>8221</v>
      </c>
      <c r="G553" t="s">
        <v>8224</v>
      </c>
      <c r="H553" t="s">
        <v>8246</v>
      </c>
      <c r="I553" s="7">
        <v>1438451580</v>
      </c>
      <c r="J553" s="7">
        <v>1434609424</v>
      </c>
      <c r="K553" t="b">
        <v>0</v>
      </c>
      <c r="L553">
        <v>28</v>
      </c>
      <c r="M553" t="b">
        <v>0</v>
      </c>
      <c r="N553" s="7" t="s">
        <v>8322</v>
      </c>
      <c r="O553" s="7" t="s">
        <v>8323</v>
      </c>
      <c r="P553">
        <v>6</v>
      </c>
      <c r="Q553" s="6">
        <f>E553/Table1_2[[#This Row],[backers_count]]</f>
        <v>135.03571428571428</v>
      </c>
    </row>
    <row r="554" spans="1:17" x14ac:dyDescent="0.35">
      <c r="A554">
        <v>552</v>
      </c>
      <c r="B554" t="s">
        <v>553</v>
      </c>
      <c r="C554" t="s">
        <v>4662</v>
      </c>
      <c r="D554" s="6">
        <v>45000</v>
      </c>
      <c r="E554" s="6">
        <v>0</v>
      </c>
      <c r="F554" t="s">
        <v>8221</v>
      </c>
      <c r="G554" t="s">
        <v>8229</v>
      </c>
      <c r="H554" t="s">
        <v>8251</v>
      </c>
      <c r="I554" s="7">
        <v>1452350896</v>
      </c>
      <c r="J554" s="7">
        <v>1447166896</v>
      </c>
      <c r="K554" t="b">
        <v>0</v>
      </c>
      <c r="L554">
        <v>0</v>
      </c>
      <c r="M554" t="b">
        <v>0</v>
      </c>
      <c r="N554" s="7" t="s">
        <v>8322</v>
      </c>
      <c r="O554" s="7" t="s">
        <v>8323</v>
      </c>
      <c r="P554">
        <v>0</v>
      </c>
      <c r="Q554" s="6" t="e">
        <f>E554/Table1_2[[#This Row],[backers_count]]</f>
        <v>#DIV/0!</v>
      </c>
    </row>
    <row r="555" spans="1:17" x14ac:dyDescent="0.35">
      <c r="A555">
        <v>553</v>
      </c>
      <c r="B555" t="s">
        <v>554</v>
      </c>
      <c r="C555" t="s">
        <v>4663</v>
      </c>
      <c r="D555" s="6">
        <v>25000</v>
      </c>
      <c r="E555" s="6">
        <v>123</v>
      </c>
      <c r="F555" t="s">
        <v>8221</v>
      </c>
      <c r="G555" t="s">
        <v>8224</v>
      </c>
      <c r="H555" t="s">
        <v>8246</v>
      </c>
      <c r="I555" s="7">
        <v>1415988991</v>
      </c>
      <c r="J555" s="7">
        <v>1413393391</v>
      </c>
      <c r="K555" t="b">
        <v>0</v>
      </c>
      <c r="L555">
        <v>6</v>
      </c>
      <c r="M555" t="b">
        <v>0</v>
      </c>
      <c r="N555" s="7" t="s">
        <v>8322</v>
      </c>
      <c r="O555" s="7" t="s">
        <v>8323</v>
      </c>
      <c r="P555">
        <v>1</v>
      </c>
      <c r="Q555" s="6">
        <f>E555/Table1_2[[#This Row],[backers_count]]</f>
        <v>20.5</v>
      </c>
    </row>
    <row r="556" spans="1:17" x14ac:dyDescent="0.35">
      <c r="A556">
        <v>554</v>
      </c>
      <c r="B556" t="s">
        <v>555</v>
      </c>
      <c r="C556" t="s">
        <v>4664</v>
      </c>
      <c r="D556" s="6">
        <v>3870</v>
      </c>
      <c r="E556" s="6">
        <v>1416</v>
      </c>
      <c r="F556" t="s">
        <v>8221</v>
      </c>
      <c r="G556" t="s">
        <v>8224</v>
      </c>
      <c r="H556" t="s">
        <v>8246</v>
      </c>
      <c r="I556" s="7">
        <v>1413735972</v>
      </c>
      <c r="J556" s="7">
        <v>1411143972</v>
      </c>
      <c r="K556" t="b">
        <v>0</v>
      </c>
      <c r="L556">
        <v>22</v>
      </c>
      <c r="M556" t="b">
        <v>0</v>
      </c>
      <c r="N556" s="7" t="s">
        <v>8322</v>
      </c>
      <c r="O556" s="7" t="s">
        <v>8323</v>
      </c>
      <c r="P556">
        <v>37</v>
      </c>
      <c r="Q556" s="6">
        <f>E556/Table1_2[[#This Row],[backers_count]]</f>
        <v>64.36363636363636</v>
      </c>
    </row>
    <row r="557" spans="1:17" x14ac:dyDescent="0.35">
      <c r="A557">
        <v>555</v>
      </c>
      <c r="B557" t="s">
        <v>556</v>
      </c>
      <c r="C557" t="s">
        <v>4665</v>
      </c>
      <c r="D557" s="6">
        <v>7500</v>
      </c>
      <c r="E557" s="6">
        <v>0</v>
      </c>
      <c r="F557" t="s">
        <v>8221</v>
      </c>
      <c r="G557" t="s">
        <v>8225</v>
      </c>
      <c r="H557" t="s">
        <v>8247</v>
      </c>
      <c r="I557" s="7">
        <v>1465720143</v>
      </c>
      <c r="J557" s="7">
        <v>1463128143</v>
      </c>
      <c r="K557" t="b">
        <v>0</v>
      </c>
      <c r="L557">
        <v>0</v>
      </c>
      <c r="M557" t="b">
        <v>0</v>
      </c>
      <c r="N557" s="7" t="s">
        <v>8322</v>
      </c>
      <c r="O557" s="7" t="s">
        <v>8323</v>
      </c>
      <c r="P557">
        <v>0</v>
      </c>
      <c r="Q557" s="6" t="e">
        <f>E557/Table1_2[[#This Row],[backers_count]]</f>
        <v>#DIV/0!</v>
      </c>
    </row>
    <row r="558" spans="1:17" x14ac:dyDescent="0.35">
      <c r="A558">
        <v>556</v>
      </c>
      <c r="B558" t="s">
        <v>557</v>
      </c>
      <c r="C558" t="s">
        <v>4666</v>
      </c>
      <c r="D558" s="6">
        <v>8000</v>
      </c>
      <c r="E558" s="6">
        <v>200</v>
      </c>
      <c r="F558" t="s">
        <v>8221</v>
      </c>
      <c r="G558" t="s">
        <v>8224</v>
      </c>
      <c r="H558" t="s">
        <v>8246</v>
      </c>
      <c r="I558" s="7">
        <v>1452112717</v>
      </c>
      <c r="J558" s="7">
        <v>1449520717</v>
      </c>
      <c r="K558" t="b">
        <v>0</v>
      </c>
      <c r="L558">
        <v>1</v>
      </c>
      <c r="M558" t="b">
        <v>0</v>
      </c>
      <c r="N558" s="7" t="s">
        <v>8322</v>
      </c>
      <c r="O558" s="7" t="s">
        <v>8323</v>
      </c>
      <c r="P558">
        <v>3</v>
      </c>
      <c r="Q558" s="6">
        <f>E558/Table1_2[[#This Row],[backers_count]]</f>
        <v>200</v>
      </c>
    </row>
    <row r="559" spans="1:17" x14ac:dyDescent="0.35">
      <c r="A559">
        <v>557</v>
      </c>
      <c r="B559" t="s">
        <v>558</v>
      </c>
      <c r="C559" t="s">
        <v>4667</v>
      </c>
      <c r="D559" s="6">
        <v>150000</v>
      </c>
      <c r="E559" s="6">
        <v>1366</v>
      </c>
      <c r="F559" t="s">
        <v>8221</v>
      </c>
      <c r="G559" t="s">
        <v>8236</v>
      </c>
      <c r="H559" t="s">
        <v>8249</v>
      </c>
      <c r="I559" s="7">
        <v>1480721803</v>
      </c>
      <c r="J559" s="7">
        <v>1478126203</v>
      </c>
      <c r="K559" t="b">
        <v>0</v>
      </c>
      <c r="L559">
        <v>20</v>
      </c>
      <c r="M559" t="b">
        <v>0</v>
      </c>
      <c r="N559" s="7" t="s">
        <v>8322</v>
      </c>
      <c r="O559" s="7" t="s">
        <v>8323</v>
      </c>
      <c r="P559">
        <v>1</v>
      </c>
      <c r="Q559" s="6">
        <f>E559/Table1_2[[#This Row],[backers_count]]</f>
        <v>68.3</v>
      </c>
    </row>
    <row r="560" spans="1:17" x14ac:dyDescent="0.35">
      <c r="A560">
        <v>558</v>
      </c>
      <c r="B560" t="s">
        <v>559</v>
      </c>
      <c r="C560" t="s">
        <v>4668</v>
      </c>
      <c r="D560" s="6">
        <v>750</v>
      </c>
      <c r="E560" s="6">
        <v>0</v>
      </c>
      <c r="F560" t="s">
        <v>8221</v>
      </c>
      <c r="G560" t="s">
        <v>8224</v>
      </c>
      <c r="H560" t="s">
        <v>8246</v>
      </c>
      <c r="I560" s="7">
        <v>1427227905</v>
      </c>
      <c r="J560" s="7">
        <v>1424639505</v>
      </c>
      <c r="K560" t="b">
        <v>0</v>
      </c>
      <c r="L560">
        <v>0</v>
      </c>
      <c r="M560" t="b">
        <v>0</v>
      </c>
      <c r="N560" s="7" t="s">
        <v>8322</v>
      </c>
      <c r="O560" s="7" t="s">
        <v>8323</v>
      </c>
      <c r="P560">
        <v>0</v>
      </c>
      <c r="Q560" s="6" t="e">
        <f>E560/Table1_2[[#This Row],[backers_count]]</f>
        <v>#DIV/0!</v>
      </c>
    </row>
    <row r="561" spans="1:17" x14ac:dyDescent="0.35">
      <c r="A561">
        <v>559</v>
      </c>
      <c r="B561" t="s">
        <v>560</v>
      </c>
      <c r="C561" t="s">
        <v>4669</v>
      </c>
      <c r="D561" s="6">
        <v>240000</v>
      </c>
      <c r="E561" s="6">
        <v>50</v>
      </c>
      <c r="F561" t="s">
        <v>8221</v>
      </c>
      <c r="G561" t="s">
        <v>8224</v>
      </c>
      <c r="H561" t="s">
        <v>8246</v>
      </c>
      <c r="I561" s="7">
        <v>1449989260</v>
      </c>
      <c r="J561" s="7">
        <v>1447397260</v>
      </c>
      <c r="K561" t="b">
        <v>0</v>
      </c>
      <c r="L561">
        <v>1</v>
      </c>
      <c r="M561" t="b">
        <v>0</v>
      </c>
      <c r="N561" s="7" t="s">
        <v>8322</v>
      </c>
      <c r="O561" s="7" t="s">
        <v>8323</v>
      </c>
      <c r="P561">
        <v>1</v>
      </c>
      <c r="Q561" s="6">
        <f>E561/Table1_2[[#This Row],[backers_count]]</f>
        <v>50</v>
      </c>
    </row>
    <row r="562" spans="1:17" x14ac:dyDescent="0.35">
      <c r="A562">
        <v>560</v>
      </c>
      <c r="B562" t="s">
        <v>561</v>
      </c>
      <c r="C562" t="s">
        <v>4670</v>
      </c>
      <c r="D562" s="6">
        <v>100000</v>
      </c>
      <c r="E562" s="6">
        <v>12</v>
      </c>
      <c r="F562" t="s">
        <v>8221</v>
      </c>
      <c r="G562" t="s">
        <v>8229</v>
      </c>
      <c r="H562" t="s">
        <v>8251</v>
      </c>
      <c r="I562" s="7">
        <v>1418841045</v>
      </c>
      <c r="J562" s="7">
        <v>1416249045</v>
      </c>
      <c r="K562" t="b">
        <v>0</v>
      </c>
      <c r="L562">
        <v>3</v>
      </c>
      <c r="M562" t="b">
        <v>0</v>
      </c>
      <c r="N562" s="7" t="s">
        <v>8322</v>
      </c>
      <c r="O562" s="7" t="s">
        <v>8323</v>
      </c>
      <c r="P562">
        <v>1</v>
      </c>
      <c r="Q562" s="6">
        <f>E562/Table1_2[[#This Row],[backers_count]]</f>
        <v>4</v>
      </c>
    </row>
    <row r="563" spans="1:17" x14ac:dyDescent="0.35">
      <c r="A563">
        <v>561</v>
      </c>
      <c r="B563" t="s">
        <v>562</v>
      </c>
      <c r="C563" t="s">
        <v>4671</v>
      </c>
      <c r="D563" s="6">
        <v>15000</v>
      </c>
      <c r="E563" s="6">
        <v>55</v>
      </c>
      <c r="F563" t="s">
        <v>8221</v>
      </c>
      <c r="G563" t="s">
        <v>8224</v>
      </c>
      <c r="H563" t="s">
        <v>8246</v>
      </c>
      <c r="I563" s="7">
        <v>1445874513</v>
      </c>
      <c r="J563" s="7">
        <v>1442850513</v>
      </c>
      <c r="K563" t="b">
        <v>0</v>
      </c>
      <c r="L563">
        <v>2</v>
      </c>
      <c r="M563" t="b">
        <v>0</v>
      </c>
      <c r="N563" s="7" t="s">
        <v>8322</v>
      </c>
      <c r="O563" s="7" t="s">
        <v>8323</v>
      </c>
      <c r="P563">
        <v>1</v>
      </c>
      <c r="Q563" s="6">
        <f>E563/Table1_2[[#This Row],[backers_count]]</f>
        <v>27.5</v>
      </c>
    </row>
    <row r="564" spans="1:17" x14ac:dyDescent="0.35">
      <c r="A564">
        <v>562</v>
      </c>
      <c r="B564" t="s">
        <v>563</v>
      </c>
      <c r="C564" t="s">
        <v>4672</v>
      </c>
      <c r="D564" s="6">
        <v>50000</v>
      </c>
      <c r="E564" s="6">
        <v>0</v>
      </c>
      <c r="F564" t="s">
        <v>8221</v>
      </c>
      <c r="G564" t="s">
        <v>8233</v>
      </c>
      <c r="H564" t="s">
        <v>8249</v>
      </c>
      <c r="I564" s="7">
        <v>1482052815</v>
      </c>
      <c r="J564" s="7">
        <v>1479460815</v>
      </c>
      <c r="K564" t="b">
        <v>0</v>
      </c>
      <c r="L564">
        <v>0</v>
      </c>
      <c r="M564" t="b">
        <v>0</v>
      </c>
      <c r="N564" s="7" t="s">
        <v>8322</v>
      </c>
      <c r="O564" s="7" t="s">
        <v>8323</v>
      </c>
      <c r="P564">
        <v>0</v>
      </c>
      <c r="Q564" s="6" t="e">
        <f>E564/Table1_2[[#This Row],[backers_count]]</f>
        <v>#DIV/0!</v>
      </c>
    </row>
    <row r="565" spans="1:17" x14ac:dyDescent="0.35">
      <c r="A565">
        <v>563</v>
      </c>
      <c r="B565" t="s">
        <v>564</v>
      </c>
      <c r="C565" t="s">
        <v>4673</v>
      </c>
      <c r="D565" s="6">
        <v>75000</v>
      </c>
      <c r="E565" s="6">
        <v>68</v>
      </c>
      <c r="F565" t="s">
        <v>8221</v>
      </c>
      <c r="G565" t="s">
        <v>8226</v>
      </c>
      <c r="H565" t="s">
        <v>8248</v>
      </c>
      <c r="I565" s="7">
        <v>1424137247</v>
      </c>
      <c r="J565" s="7">
        <v>1421545247</v>
      </c>
      <c r="K565" t="b">
        <v>0</v>
      </c>
      <c r="L565">
        <v>2</v>
      </c>
      <c r="M565" t="b">
        <v>0</v>
      </c>
      <c r="N565" s="7" t="s">
        <v>8322</v>
      </c>
      <c r="O565" s="7" t="s">
        <v>8323</v>
      </c>
      <c r="P565">
        <v>1</v>
      </c>
      <c r="Q565" s="6">
        <f>E565/Table1_2[[#This Row],[backers_count]]</f>
        <v>34</v>
      </c>
    </row>
    <row r="566" spans="1:17" x14ac:dyDescent="0.35">
      <c r="A566">
        <v>564</v>
      </c>
      <c r="B566" t="s">
        <v>565</v>
      </c>
      <c r="C566" t="s">
        <v>4674</v>
      </c>
      <c r="D566" s="6">
        <v>18000</v>
      </c>
      <c r="E566" s="6">
        <v>1</v>
      </c>
      <c r="F566" t="s">
        <v>8221</v>
      </c>
      <c r="G566" t="s">
        <v>8230</v>
      </c>
      <c r="H566" t="s">
        <v>8249</v>
      </c>
      <c r="I566" s="7">
        <v>1457822275</v>
      </c>
      <c r="J566" s="7">
        <v>1455230275</v>
      </c>
      <c r="K566" t="b">
        <v>0</v>
      </c>
      <c r="L566">
        <v>1</v>
      </c>
      <c r="M566" t="b">
        <v>0</v>
      </c>
      <c r="N566" s="7" t="s">
        <v>8322</v>
      </c>
      <c r="O566" s="7" t="s">
        <v>8323</v>
      </c>
      <c r="P566">
        <v>1</v>
      </c>
      <c r="Q566" s="6">
        <f>E566/Table1_2[[#This Row],[backers_count]]</f>
        <v>1</v>
      </c>
    </row>
    <row r="567" spans="1:17" x14ac:dyDescent="0.35">
      <c r="A567">
        <v>565</v>
      </c>
      <c r="B567" t="s">
        <v>566</v>
      </c>
      <c r="C567" t="s">
        <v>4675</v>
      </c>
      <c r="D567" s="6">
        <v>25000</v>
      </c>
      <c r="E567" s="6">
        <v>0</v>
      </c>
      <c r="F567" t="s">
        <v>8221</v>
      </c>
      <c r="G567" t="s">
        <v>8225</v>
      </c>
      <c r="H567" t="s">
        <v>8247</v>
      </c>
      <c r="I567" s="7">
        <v>1436554249</v>
      </c>
      <c r="J567" s="7">
        <v>1433962249</v>
      </c>
      <c r="K567" t="b">
        <v>0</v>
      </c>
      <c r="L567">
        <v>0</v>
      </c>
      <c r="M567" t="b">
        <v>0</v>
      </c>
      <c r="N567" s="7" t="s">
        <v>8322</v>
      </c>
      <c r="O567" s="7" t="s">
        <v>8323</v>
      </c>
      <c r="P567">
        <v>0</v>
      </c>
      <c r="Q567" s="6" t="e">
        <f>E567/Table1_2[[#This Row],[backers_count]]</f>
        <v>#DIV/0!</v>
      </c>
    </row>
    <row r="568" spans="1:17" x14ac:dyDescent="0.35">
      <c r="A568">
        <v>566</v>
      </c>
      <c r="B568" t="s">
        <v>567</v>
      </c>
      <c r="C568" t="s">
        <v>4676</v>
      </c>
      <c r="D568" s="6">
        <v>5000</v>
      </c>
      <c r="E568" s="6">
        <v>1</v>
      </c>
      <c r="F568" t="s">
        <v>8221</v>
      </c>
      <c r="G568" t="s">
        <v>8224</v>
      </c>
      <c r="H568" t="s">
        <v>8246</v>
      </c>
      <c r="I568" s="7">
        <v>1468513533</v>
      </c>
      <c r="J568" s="7">
        <v>1465921533</v>
      </c>
      <c r="K568" t="b">
        <v>0</v>
      </c>
      <c r="L568">
        <v>1</v>
      </c>
      <c r="M568" t="b">
        <v>0</v>
      </c>
      <c r="N568" s="7" t="s">
        <v>8322</v>
      </c>
      <c r="O568" s="7" t="s">
        <v>8323</v>
      </c>
      <c r="P568">
        <v>1</v>
      </c>
      <c r="Q568" s="6">
        <f>E568/Table1_2[[#This Row],[backers_count]]</f>
        <v>1</v>
      </c>
    </row>
    <row r="569" spans="1:17" x14ac:dyDescent="0.35">
      <c r="A569">
        <v>567</v>
      </c>
      <c r="B569" t="s">
        <v>568</v>
      </c>
      <c r="C569" t="s">
        <v>4677</v>
      </c>
      <c r="D569" s="6">
        <v>10000</v>
      </c>
      <c r="E569" s="6">
        <v>0</v>
      </c>
      <c r="F569" t="s">
        <v>8221</v>
      </c>
      <c r="G569" t="s">
        <v>8224</v>
      </c>
      <c r="H569" t="s">
        <v>8246</v>
      </c>
      <c r="I569" s="7">
        <v>1420143194</v>
      </c>
      <c r="J569" s="7">
        <v>1417551194</v>
      </c>
      <c r="K569" t="b">
        <v>0</v>
      </c>
      <c r="L569">
        <v>0</v>
      </c>
      <c r="M569" t="b">
        <v>0</v>
      </c>
      <c r="N569" s="7" t="s">
        <v>8322</v>
      </c>
      <c r="O569" s="7" t="s">
        <v>8323</v>
      </c>
      <c r="P569">
        <v>0</v>
      </c>
      <c r="Q569" s="6" t="e">
        <f>E569/Table1_2[[#This Row],[backers_count]]</f>
        <v>#DIV/0!</v>
      </c>
    </row>
    <row r="570" spans="1:17" x14ac:dyDescent="0.35">
      <c r="A570">
        <v>568</v>
      </c>
      <c r="B570" t="s">
        <v>569</v>
      </c>
      <c r="C570" t="s">
        <v>4678</v>
      </c>
      <c r="D570" s="6">
        <v>24500</v>
      </c>
      <c r="E570" s="6">
        <v>245</v>
      </c>
      <c r="F570" t="s">
        <v>8221</v>
      </c>
      <c r="G570" t="s">
        <v>8228</v>
      </c>
      <c r="H570" t="s">
        <v>8250</v>
      </c>
      <c r="I570" s="7">
        <v>1452942000</v>
      </c>
      <c r="J570" s="7">
        <v>1449785223</v>
      </c>
      <c r="K570" t="b">
        <v>0</v>
      </c>
      <c r="L570">
        <v>5</v>
      </c>
      <c r="M570" t="b">
        <v>0</v>
      </c>
      <c r="N570" s="7" t="s">
        <v>8322</v>
      </c>
      <c r="O570" s="7" t="s">
        <v>8323</v>
      </c>
      <c r="P570">
        <v>1</v>
      </c>
      <c r="Q570" s="6">
        <f>E570/Table1_2[[#This Row],[backers_count]]</f>
        <v>49</v>
      </c>
    </row>
    <row r="571" spans="1:17" x14ac:dyDescent="0.35">
      <c r="A571">
        <v>569</v>
      </c>
      <c r="B571" t="s">
        <v>570</v>
      </c>
      <c r="C571" t="s">
        <v>4679</v>
      </c>
      <c r="D571" s="6">
        <v>2500</v>
      </c>
      <c r="E571" s="6">
        <v>20</v>
      </c>
      <c r="F571" t="s">
        <v>8221</v>
      </c>
      <c r="G571" t="s">
        <v>8229</v>
      </c>
      <c r="H571" t="s">
        <v>8251</v>
      </c>
      <c r="I571" s="7">
        <v>1451679612</v>
      </c>
      <c r="J571" s="7">
        <v>1449087612</v>
      </c>
      <c r="K571" t="b">
        <v>0</v>
      </c>
      <c r="L571">
        <v>1</v>
      </c>
      <c r="M571" t="b">
        <v>0</v>
      </c>
      <c r="N571" s="7" t="s">
        <v>8322</v>
      </c>
      <c r="O571" s="7" t="s">
        <v>8323</v>
      </c>
      <c r="P571">
        <v>1</v>
      </c>
      <c r="Q571" s="6">
        <f>E571/Table1_2[[#This Row],[backers_count]]</f>
        <v>20</v>
      </c>
    </row>
    <row r="572" spans="1:17" x14ac:dyDescent="0.35">
      <c r="A572">
        <v>570</v>
      </c>
      <c r="B572" t="s">
        <v>571</v>
      </c>
      <c r="C572" t="s">
        <v>4680</v>
      </c>
      <c r="D572" s="6">
        <v>85000</v>
      </c>
      <c r="E572" s="6">
        <v>142</v>
      </c>
      <c r="F572" t="s">
        <v>8221</v>
      </c>
      <c r="G572" t="s">
        <v>8224</v>
      </c>
      <c r="H572" t="s">
        <v>8246</v>
      </c>
      <c r="I572" s="7">
        <v>1455822569</v>
      </c>
      <c r="J572" s="7">
        <v>1453230569</v>
      </c>
      <c r="K572" t="b">
        <v>0</v>
      </c>
      <c r="L572">
        <v>1</v>
      </c>
      <c r="M572" t="b">
        <v>0</v>
      </c>
      <c r="N572" s="7" t="s">
        <v>8322</v>
      </c>
      <c r="O572" s="7" t="s">
        <v>8323</v>
      </c>
      <c r="P572">
        <v>1</v>
      </c>
      <c r="Q572" s="6">
        <f>E572/Table1_2[[#This Row],[backers_count]]</f>
        <v>142</v>
      </c>
    </row>
    <row r="573" spans="1:17" x14ac:dyDescent="0.35">
      <c r="A573">
        <v>571</v>
      </c>
      <c r="B573" t="s">
        <v>572</v>
      </c>
      <c r="C573" t="s">
        <v>4681</v>
      </c>
      <c r="D573" s="6">
        <v>25000</v>
      </c>
      <c r="E573" s="6">
        <v>106</v>
      </c>
      <c r="F573" t="s">
        <v>8221</v>
      </c>
      <c r="G573" t="s">
        <v>8224</v>
      </c>
      <c r="H573" t="s">
        <v>8246</v>
      </c>
      <c r="I573" s="7">
        <v>1437969540</v>
      </c>
      <c r="J573" s="7">
        <v>1436297723</v>
      </c>
      <c r="K573" t="b">
        <v>0</v>
      </c>
      <c r="L573">
        <v>2</v>
      </c>
      <c r="M573" t="b">
        <v>0</v>
      </c>
      <c r="N573" s="7" t="s">
        <v>8322</v>
      </c>
      <c r="O573" s="7" t="s">
        <v>8323</v>
      </c>
      <c r="P573">
        <v>1</v>
      </c>
      <c r="Q573" s="6">
        <f>E573/Table1_2[[#This Row],[backers_count]]</f>
        <v>53</v>
      </c>
    </row>
    <row r="574" spans="1:17" x14ac:dyDescent="0.35">
      <c r="A574">
        <v>572</v>
      </c>
      <c r="B574" t="s">
        <v>573</v>
      </c>
      <c r="C574" t="s">
        <v>4682</v>
      </c>
      <c r="D574" s="6">
        <v>2500</v>
      </c>
      <c r="E574" s="6">
        <v>0</v>
      </c>
      <c r="F574" t="s">
        <v>8221</v>
      </c>
      <c r="G574" t="s">
        <v>8224</v>
      </c>
      <c r="H574" t="s">
        <v>8246</v>
      </c>
      <c r="I574" s="7">
        <v>1446660688</v>
      </c>
      <c r="J574" s="7">
        <v>1444065088</v>
      </c>
      <c r="K574" t="b">
        <v>0</v>
      </c>
      <c r="L574">
        <v>0</v>
      </c>
      <c r="M574" t="b">
        <v>0</v>
      </c>
      <c r="N574" s="7" t="s">
        <v>8322</v>
      </c>
      <c r="O574" s="7" t="s">
        <v>8323</v>
      </c>
      <c r="P574">
        <v>0</v>
      </c>
      <c r="Q574" s="6" t="e">
        <f>E574/Table1_2[[#This Row],[backers_count]]</f>
        <v>#DIV/0!</v>
      </c>
    </row>
    <row r="575" spans="1:17" x14ac:dyDescent="0.35">
      <c r="A575">
        <v>573</v>
      </c>
      <c r="B575" t="s">
        <v>574</v>
      </c>
      <c r="C575" t="s">
        <v>4683</v>
      </c>
      <c r="D575" s="6">
        <v>88888</v>
      </c>
      <c r="E575" s="6">
        <v>346</v>
      </c>
      <c r="F575" t="s">
        <v>8221</v>
      </c>
      <c r="G575" t="s">
        <v>8224</v>
      </c>
      <c r="H575" t="s">
        <v>8246</v>
      </c>
      <c r="I575" s="7">
        <v>1421543520</v>
      </c>
      <c r="J575" s="7">
        <v>1416445931</v>
      </c>
      <c r="K575" t="b">
        <v>0</v>
      </c>
      <c r="L575">
        <v>9</v>
      </c>
      <c r="M575" t="b">
        <v>0</v>
      </c>
      <c r="N575" s="7" t="s">
        <v>8322</v>
      </c>
      <c r="O575" s="7" t="s">
        <v>8323</v>
      </c>
      <c r="P575">
        <v>1</v>
      </c>
      <c r="Q575" s="6">
        <f>E575/Table1_2[[#This Row],[backers_count]]</f>
        <v>38.444444444444443</v>
      </c>
    </row>
    <row r="576" spans="1:17" x14ac:dyDescent="0.35">
      <c r="A576">
        <v>574</v>
      </c>
      <c r="B576" t="s">
        <v>575</v>
      </c>
      <c r="C576" t="s">
        <v>4684</v>
      </c>
      <c r="D576" s="6">
        <v>11180</v>
      </c>
      <c r="E576" s="6">
        <v>80</v>
      </c>
      <c r="F576" t="s">
        <v>8221</v>
      </c>
      <c r="G576" t="s">
        <v>8225</v>
      </c>
      <c r="H576" t="s">
        <v>8247</v>
      </c>
      <c r="I576" s="7">
        <v>1476873507</v>
      </c>
      <c r="J576" s="7">
        <v>1474281507</v>
      </c>
      <c r="K576" t="b">
        <v>0</v>
      </c>
      <c r="L576">
        <v>4</v>
      </c>
      <c r="M576" t="b">
        <v>0</v>
      </c>
      <c r="N576" s="7" t="s">
        <v>8322</v>
      </c>
      <c r="O576" s="7" t="s">
        <v>8323</v>
      </c>
      <c r="P576">
        <v>1</v>
      </c>
      <c r="Q576" s="6">
        <f>E576/Table1_2[[#This Row],[backers_count]]</f>
        <v>20</v>
      </c>
    </row>
    <row r="577" spans="1:17" x14ac:dyDescent="0.35">
      <c r="A577">
        <v>575</v>
      </c>
      <c r="B577" t="s">
        <v>576</v>
      </c>
      <c r="C577" t="s">
        <v>4685</v>
      </c>
      <c r="D577" s="6">
        <v>60000</v>
      </c>
      <c r="E577" s="6">
        <v>259</v>
      </c>
      <c r="F577" t="s">
        <v>8221</v>
      </c>
      <c r="G577" t="s">
        <v>8236</v>
      </c>
      <c r="H577" t="s">
        <v>8249</v>
      </c>
      <c r="I577" s="7">
        <v>1434213443</v>
      </c>
      <c r="J577" s="7">
        <v>1431621443</v>
      </c>
      <c r="K577" t="b">
        <v>0</v>
      </c>
      <c r="L577">
        <v>4</v>
      </c>
      <c r="M577" t="b">
        <v>0</v>
      </c>
      <c r="N577" s="7" t="s">
        <v>8322</v>
      </c>
      <c r="O577" s="7" t="s">
        <v>8323</v>
      </c>
      <c r="P577">
        <v>1</v>
      </c>
      <c r="Q577" s="6">
        <f>E577/Table1_2[[#This Row],[backers_count]]</f>
        <v>64.75</v>
      </c>
    </row>
    <row r="578" spans="1:17" x14ac:dyDescent="0.35">
      <c r="A578">
        <v>576</v>
      </c>
      <c r="B578" t="s">
        <v>577</v>
      </c>
      <c r="C578" t="s">
        <v>4686</v>
      </c>
      <c r="D578" s="6">
        <v>80000</v>
      </c>
      <c r="E578" s="6">
        <v>1</v>
      </c>
      <c r="F578" t="s">
        <v>8221</v>
      </c>
      <c r="G578" t="s">
        <v>8224</v>
      </c>
      <c r="H578" t="s">
        <v>8246</v>
      </c>
      <c r="I578" s="7">
        <v>1427537952</v>
      </c>
      <c r="J578" s="7">
        <v>1422357552</v>
      </c>
      <c r="K578" t="b">
        <v>0</v>
      </c>
      <c r="L578">
        <v>1</v>
      </c>
      <c r="M578" t="b">
        <v>0</v>
      </c>
      <c r="N578" s="7" t="s">
        <v>8322</v>
      </c>
      <c r="O578" s="7" t="s">
        <v>8323</v>
      </c>
      <c r="P578">
        <v>1</v>
      </c>
      <c r="Q578" s="6">
        <f>E578/Table1_2[[#This Row],[backers_count]]</f>
        <v>1</v>
      </c>
    </row>
    <row r="579" spans="1:17" x14ac:dyDescent="0.35">
      <c r="A579">
        <v>577</v>
      </c>
      <c r="B579" t="s">
        <v>578</v>
      </c>
      <c r="C579" t="s">
        <v>4687</v>
      </c>
      <c r="D579" s="6">
        <v>5000</v>
      </c>
      <c r="E579" s="6">
        <v>10</v>
      </c>
      <c r="F579" t="s">
        <v>8221</v>
      </c>
      <c r="G579" t="s">
        <v>8224</v>
      </c>
      <c r="H579" t="s">
        <v>8246</v>
      </c>
      <c r="I579" s="7">
        <v>1463753302</v>
      </c>
      <c r="J579" s="7">
        <v>1458569302</v>
      </c>
      <c r="K579" t="b">
        <v>0</v>
      </c>
      <c r="L579">
        <v>1</v>
      </c>
      <c r="M579" t="b">
        <v>0</v>
      </c>
      <c r="N579" s="7" t="s">
        <v>8322</v>
      </c>
      <c r="O579" s="7" t="s">
        <v>8323</v>
      </c>
      <c r="P579">
        <v>1</v>
      </c>
      <c r="Q579" s="6">
        <f>E579/Table1_2[[#This Row],[backers_count]]</f>
        <v>10</v>
      </c>
    </row>
    <row r="580" spans="1:17" x14ac:dyDescent="0.35">
      <c r="A580">
        <v>578</v>
      </c>
      <c r="B580" t="s">
        <v>579</v>
      </c>
      <c r="C580" t="s">
        <v>4688</v>
      </c>
      <c r="D580" s="6">
        <v>125000</v>
      </c>
      <c r="E580" s="6">
        <v>14</v>
      </c>
      <c r="F580" t="s">
        <v>8221</v>
      </c>
      <c r="G580" t="s">
        <v>8225</v>
      </c>
      <c r="H580" t="s">
        <v>8247</v>
      </c>
      <c r="I580" s="7">
        <v>1441633993</v>
      </c>
      <c r="J580" s="7">
        <v>1439560393</v>
      </c>
      <c r="K580" t="b">
        <v>0</v>
      </c>
      <c r="L580">
        <v>7</v>
      </c>
      <c r="M580" t="b">
        <v>0</v>
      </c>
      <c r="N580" s="7" t="s">
        <v>8322</v>
      </c>
      <c r="O580" s="7" t="s">
        <v>8323</v>
      </c>
      <c r="P580">
        <v>1</v>
      </c>
      <c r="Q580" s="6">
        <f>E580/Table1_2[[#This Row],[backers_count]]</f>
        <v>2</v>
      </c>
    </row>
    <row r="581" spans="1:17" x14ac:dyDescent="0.35">
      <c r="A581">
        <v>579</v>
      </c>
      <c r="B581" t="s">
        <v>580</v>
      </c>
      <c r="C581" t="s">
        <v>4689</v>
      </c>
      <c r="D581" s="6">
        <v>12000</v>
      </c>
      <c r="E581" s="6">
        <v>175</v>
      </c>
      <c r="F581" t="s">
        <v>8221</v>
      </c>
      <c r="G581" t="s">
        <v>8224</v>
      </c>
      <c r="H581" t="s">
        <v>8246</v>
      </c>
      <c r="I581" s="7">
        <v>1419539223</v>
      </c>
      <c r="J581" s="7">
        <v>1416947223</v>
      </c>
      <c r="K581" t="b">
        <v>0</v>
      </c>
      <c r="L581">
        <v>5</v>
      </c>
      <c r="M581" t="b">
        <v>0</v>
      </c>
      <c r="N581" s="7" t="s">
        <v>8322</v>
      </c>
      <c r="O581" s="7" t="s">
        <v>8323</v>
      </c>
      <c r="P581">
        <v>2</v>
      </c>
      <c r="Q581" s="6">
        <f>E581/Table1_2[[#This Row],[backers_count]]</f>
        <v>35</v>
      </c>
    </row>
    <row r="582" spans="1:17" x14ac:dyDescent="0.35">
      <c r="A582">
        <v>580</v>
      </c>
      <c r="B582" t="s">
        <v>581</v>
      </c>
      <c r="C582" t="s">
        <v>4690</v>
      </c>
      <c r="D582" s="6">
        <v>3000</v>
      </c>
      <c r="E582" s="6">
        <v>1</v>
      </c>
      <c r="F582" t="s">
        <v>8221</v>
      </c>
      <c r="G582" t="s">
        <v>8224</v>
      </c>
      <c r="H582" t="s">
        <v>8246</v>
      </c>
      <c r="I582" s="7">
        <v>1474580867</v>
      </c>
      <c r="J582" s="7">
        <v>1471988867</v>
      </c>
      <c r="K582" t="b">
        <v>0</v>
      </c>
      <c r="L582">
        <v>1</v>
      </c>
      <c r="M582" t="b">
        <v>0</v>
      </c>
      <c r="N582" s="7" t="s">
        <v>8322</v>
      </c>
      <c r="O582" s="7" t="s">
        <v>8323</v>
      </c>
      <c r="P582">
        <v>1</v>
      </c>
      <c r="Q582" s="6">
        <f>E582/Table1_2[[#This Row],[backers_count]]</f>
        <v>1</v>
      </c>
    </row>
    <row r="583" spans="1:17" x14ac:dyDescent="0.35">
      <c r="A583">
        <v>581</v>
      </c>
      <c r="B583" t="s">
        <v>582</v>
      </c>
      <c r="C583" t="s">
        <v>4691</v>
      </c>
      <c r="D583" s="6">
        <v>400</v>
      </c>
      <c r="E583" s="6">
        <v>0</v>
      </c>
      <c r="F583" t="s">
        <v>8221</v>
      </c>
      <c r="G583" t="s">
        <v>8224</v>
      </c>
      <c r="H583" t="s">
        <v>8246</v>
      </c>
      <c r="I583" s="7">
        <v>1438474704</v>
      </c>
      <c r="J583" s="7">
        <v>1435882704</v>
      </c>
      <c r="K583" t="b">
        <v>0</v>
      </c>
      <c r="L583">
        <v>0</v>
      </c>
      <c r="M583" t="b">
        <v>0</v>
      </c>
      <c r="N583" s="7" t="s">
        <v>8322</v>
      </c>
      <c r="O583" s="7" t="s">
        <v>8323</v>
      </c>
      <c r="P583">
        <v>0</v>
      </c>
      <c r="Q583" s="6" t="e">
        <f>E583/Table1_2[[#This Row],[backers_count]]</f>
        <v>#DIV/0!</v>
      </c>
    </row>
    <row r="584" spans="1:17" x14ac:dyDescent="0.35">
      <c r="A584">
        <v>582</v>
      </c>
      <c r="B584" t="s">
        <v>583</v>
      </c>
      <c r="C584" t="s">
        <v>4692</v>
      </c>
      <c r="D584" s="6">
        <v>100000</v>
      </c>
      <c r="E584" s="6">
        <v>0</v>
      </c>
      <c r="F584" t="s">
        <v>8221</v>
      </c>
      <c r="G584" t="s">
        <v>8224</v>
      </c>
      <c r="H584" t="s">
        <v>8246</v>
      </c>
      <c r="I584" s="7">
        <v>1426442400</v>
      </c>
      <c r="J584" s="7">
        <v>1424454319</v>
      </c>
      <c r="K584" t="b">
        <v>0</v>
      </c>
      <c r="L584">
        <v>0</v>
      </c>
      <c r="M584" t="b">
        <v>0</v>
      </c>
      <c r="N584" s="7" t="s">
        <v>8322</v>
      </c>
      <c r="O584" s="7" t="s">
        <v>8323</v>
      </c>
      <c r="P584">
        <v>0</v>
      </c>
      <c r="Q584" s="6" t="e">
        <f>E584/Table1_2[[#This Row],[backers_count]]</f>
        <v>#DIV/0!</v>
      </c>
    </row>
    <row r="585" spans="1:17" x14ac:dyDescent="0.35">
      <c r="A585">
        <v>583</v>
      </c>
      <c r="B585" t="s">
        <v>584</v>
      </c>
      <c r="C585" t="s">
        <v>4693</v>
      </c>
      <c r="D585" s="6">
        <v>9000</v>
      </c>
      <c r="E585" s="6">
        <v>1</v>
      </c>
      <c r="F585" t="s">
        <v>8221</v>
      </c>
      <c r="G585" t="s">
        <v>8224</v>
      </c>
      <c r="H585" t="s">
        <v>8246</v>
      </c>
      <c r="I585" s="7">
        <v>1426800687</v>
      </c>
      <c r="J585" s="7">
        <v>1424212287</v>
      </c>
      <c r="K585" t="b">
        <v>0</v>
      </c>
      <c r="L585">
        <v>1</v>
      </c>
      <c r="M585" t="b">
        <v>0</v>
      </c>
      <c r="N585" s="7" t="s">
        <v>8322</v>
      </c>
      <c r="O585" s="7" t="s">
        <v>8323</v>
      </c>
      <c r="P585">
        <v>1</v>
      </c>
      <c r="Q585" s="6">
        <f>E585/Table1_2[[#This Row],[backers_count]]</f>
        <v>1</v>
      </c>
    </row>
    <row r="586" spans="1:17" x14ac:dyDescent="0.35">
      <c r="A586">
        <v>584</v>
      </c>
      <c r="B586" t="s">
        <v>585</v>
      </c>
      <c r="C586" t="s">
        <v>4694</v>
      </c>
      <c r="D586" s="6">
        <v>1000</v>
      </c>
      <c r="E586" s="6">
        <v>10</v>
      </c>
      <c r="F586" t="s">
        <v>8221</v>
      </c>
      <c r="G586" t="s">
        <v>8224</v>
      </c>
      <c r="H586" t="s">
        <v>8246</v>
      </c>
      <c r="I586" s="7">
        <v>1426522316</v>
      </c>
      <c r="J586" s="7">
        <v>1423933916</v>
      </c>
      <c r="K586" t="b">
        <v>0</v>
      </c>
      <c r="L586">
        <v>2</v>
      </c>
      <c r="M586" t="b">
        <v>0</v>
      </c>
      <c r="N586" s="7" t="s">
        <v>8322</v>
      </c>
      <c r="O586" s="7" t="s">
        <v>8323</v>
      </c>
      <c r="P586">
        <v>1</v>
      </c>
      <c r="Q586" s="6">
        <f>E586/Table1_2[[#This Row],[backers_count]]</f>
        <v>5</v>
      </c>
    </row>
    <row r="587" spans="1:17" x14ac:dyDescent="0.35">
      <c r="A587">
        <v>585</v>
      </c>
      <c r="B587" t="s">
        <v>586</v>
      </c>
      <c r="C587" t="s">
        <v>4695</v>
      </c>
      <c r="D587" s="6">
        <v>9000</v>
      </c>
      <c r="E587" s="6">
        <v>0</v>
      </c>
      <c r="F587" t="s">
        <v>8221</v>
      </c>
      <c r="G587" t="s">
        <v>8225</v>
      </c>
      <c r="H587" t="s">
        <v>8247</v>
      </c>
      <c r="I587" s="7">
        <v>1448928000</v>
      </c>
      <c r="J587" s="7">
        <v>1444123377</v>
      </c>
      <c r="K587" t="b">
        <v>0</v>
      </c>
      <c r="L587">
        <v>0</v>
      </c>
      <c r="M587" t="b">
        <v>0</v>
      </c>
      <c r="N587" s="7" t="s">
        <v>8322</v>
      </c>
      <c r="O587" s="7" t="s">
        <v>8323</v>
      </c>
      <c r="P587">
        <v>0</v>
      </c>
      <c r="Q587" s="6" t="e">
        <f>E587/Table1_2[[#This Row],[backers_count]]</f>
        <v>#DIV/0!</v>
      </c>
    </row>
    <row r="588" spans="1:17" x14ac:dyDescent="0.35">
      <c r="A588">
        <v>586</v>
      </c>
      <c r="B588" t="s">
        <v>587</v>
      </c>
      <c r="C588" t="s">
        <v>4696</v>
      </c>
      <c r="D588" s="6">
        <v>10000</v>
      </c>
      <c r="E588" s="6">
        <v>56</v>
      </c>
      <c r="F588" t="s">
        <v>8221</v>
      </c>
      <c r="G588" t="s">
        <v>8224</v>
      </c>
      <c r="H588" t="s">
        <v>8246</v>
      </c>
      <c r="I588" s="7">
        <v>1424032207</v>
      </c>
      <c r="J588" s="7">
        <v>1421440207</v>
      </c>
      <c r="K588" t="b">
        <v>0</v>
      </c>
      <c r="L588">
        <v>4</v>
      </c>
      <c r="M588" t="b">
        <v>0</v>
      </c>
      <c r="N588" s="7" t="s">
        <v>8322</v>
      </c>
      <c r="O588" s="7" t="s">
        <v>8323</v>
      </c>
      <c r="P588">
        <v>1</v>
      </c>
      <c r="Q588" s="6">
        <f>E588/Table1_2[[#This Row],[backers_count]]</f>
        <v>14</v>
      </c>
    </row>
    <row r="589" spans="1:17" x14ac:dyDescent="0.35">
      <c r="A589">
        <v>587</v>
      </c>
      <c r="B589" t="s">
        <v>588</v>
      </c>
      <c r="C589" t="s">
        <v>4697</v>
      </c>
      <c r="D589" s="6">
        <v>30000</v>
      </c>
      <c r="E589" s="6">
        <v>2725</v>
      </c>
      <c r="F589" t="s">
        <v>8221</v>
      </c>
      <c r="G589" t="s">
        <v>8229</v>
      </c>
      <c r="H589" t="s">
        <v>8251</v>
      </c>
      <c r="I589" s="7">
        <v>1429207833</v>
      </c>
      <c r="J589" s="7">
        <v>1426615833</v>
      </c>
      <c r="K589" t="b">
        <v>0</v>
      </c>
      <c r="L589">
        <v>7</v>
      </c>
      <c r="M589" t="b">
        <v>0</v>
      </c>
      <c r="N589" s="7" t="s">
        <v>8322</v>
      </c>
      <c r="O589" s="7" t="s">
        <v>8323</v>
      </c>
      <c r="P589">
        <v>10</v>
      </c>
      <c r="Q589" s="6">
        <f>E589/Table1_2[[#This Row],[backers_count]]</f>
        <v>389.28571428571428</v>
      </c>
    </row>
    <row r="590" spans="1:17" x14ac:dyDescent="0.35">
      <c r="A590">
        <v>588</v>
      </c>
      <c r="B590" t="s">
        <v>589</v>
      </c>
      <c r="C590" t="s">
        <v>4698</v>
      </c>
      <c r="D590" s="6">
        <v>9000</v>
      </c>
      <c r="E590" s="6">
        <v>301</v>
      </c>
      <c r="F590" t="s">
        <v>8221</v>
      </c>
      <c r="G590" t="s">
        <v>8237</v>
      </c>
      <c r="H590" t="s">
        <v>8249</v>
      </c>
      <c r="I590" s="7">
        <v>1479410886</v>
      </c>
      <c r="J590" s="7">
        <v>1474223286</v>
      </c>
      <c r="K590" t="b">
        <v>0</v>
      </c>
      <c r="L590">
        <v>2</v>
      </c>
      <c r="M590" t="b">
        <v>0</v>
      </c>
      <c r="N590" s="7" t="s">
        <v>8322</v>
      </c>
      <c r="O590" s="7" t="s">
        <v>8323</v>
      </c>
      <c r="P590">
        <v>4</v>
      </c>
      <c r="Q590" s="6">
        <f>E590/Table1_2[[#This Row],[backers_count]]</f>
        <v>150.5</v>
      </c>
    </row>
    <row r="591" spans="1:17" x14ac:dyDescent="0.35">
      <c r="A591">
        <v>589</v>
      </c>
      <c r="B591" t="s">
        <v>590</v>
      </c>
      <c r="C591" t="s">
        <v>4699</v>
      </c>
      <c r="D591" s="6">
        <v>7500</v>
      </c>
      <c r="E591" s="6">
        <v>1</v>
      </c>
      <c r="F591" t="s">
        <v>8221</v>
      </c>
      <c r="G591" t="s">
        <v>8224</v>
      </c>
      <c r="H591" t="s">
        <v>8246</v>
      </c>
      <c r="I591" s="7">
        <v>1436366699</v>
      </c>
      <c r="J591" s="7">
        <v>1435070699</v>
      </c>
      <c r="K591" t="b">
        <v>0</v>
      </c>
      <c r="L591">
        <v>1</v>
      </c>
      <c r="M591" t="b">
        <v>0</v>
      </c>
      <c r="N591" s="7" t="s">
        <v>8322</v>
      </c>
      <c r="O591" s="7" t="s">
        <v>8323</v>
      </c>
      <c r="P591">
        <v>1</v>
      </c>
      <c r="Q591" s="6">
        <f>E591/Table1_2[[#This Row],[backers_count]]</f>
        <v>1</v>
      </c>
    </row>
    <row r="592" spans="1:17" x14ac:dyDescent="0.35">
      <c r="A592">
        <v>590</v>
      </c>
      <c r="B592" t="s">
        <v>591</v>
      </c>
      <c r="C592" t="s">
        <v>4700</v>
      </c>
      <c r="D592" s="6">
        <v>5000</v>
      </c>
      <c r="E592" s="6">
        <v>223</v>
      </c>
      <c r="F592" t="s">
        <v>8221</v>
      </c>
      <c r="G592" t="s">
        <v>8225</v>
      </c>
      <c r="H592" t="s">
        <v>8247</v>
      </c>
      <c r="I592" s="7">
        <v>1454936460</v>
      </c>
      <c r="J592" s="7">
        <v>1452259131</v>
      </c>
      <c r="K592" t="b">
        <v>0</v>
      </c>
      <c r="L592">
        <v>9</v>
      </c>
      <c r="M592" t="b">
        <v>0</v>
      </c>
      <c r="N592" s="7" t="s">
        <v>8322</v>
      </c>
      <c r="O592" s="7" t="s">
        <v>8323</v>
      </c>
      <c r="P592">
        <v>5</v>
      </c>
      <c r="Q592" s="6">
        <f>E592/Table1_2[[#This Row],[backers_count]]</f>
        <v>24.777777777777779</v>
      </c>
    </row>
    <row r="593" spans="1:17" x14ac:dyDescent="0.35">
      <c r="A593">
        <v>591</v>
      </c>
      <c r="B593" t="s">
        <v>592</v>
      </c>
      <c r="C593" t="s">
        <v>4701</v>
      </c>
      <c r="D593" s="6">
        <v>100000</v>
      </c>
      <c r="E593" s="6">
        <v>61</v>
      </c>
      <c r="F593" t="s">
        <v>8221</v>
      </c>
      <c r="G593" t="s">
        <v>8224</v>
      </c>
      <c r="H593" t="s">
        <v>8246</v>
      </c>
      <c r="I593" s="7">
        <v>1437570130</v>
      </c>
      <c r="J593" s="7">
        <v>1434978130</v>
      </c>
      <c r="K593" t="b">
        <v>0</v>
      </c>
      <c r="L593">
        <v>2</v>
      </c>
      <c r="M593" t="b">
        <v>0</v>
      </c>
      <c r="N593" s="7" t="s">
        <v>8322</v>
      </c>
      <c r="O593" s="7" t="s">
        <v>8323</v>
      </c>
      <c r="P593">
        <v>1</v>
      </c>
      <c r="Q593" s="6">
        <f>E593/Table1_2[[#This Row],[backers_count]]</f>
        <v>30.5</v>
      </c>
    </row>
    <row r="594" spans="1:17" x14ac:dyDescent="0.35">
      <c r="A594">
        <v>592</v>
      </c>
      <c r="B594" t="s">
        <v>593</v>
      </c>
      <c r="C594" t="s">
        <v>4702</v>
      </c>
      <c r="D594" s="6">
        <v>7500</v>
      </c>
      <c r="E594" s="6">
        <v>250</v>
      </c>
      <c r="F594" t="s">
        <v>8221</v>
      </c>
      <c r="G594" t="s">
        <v>8224</v>
      </c>
      <c r="H594" t="s">
        <v>8246</v>
      </c>
      <c r="I594" s="7">
        <v>1417584860</v>
      </c>
      <c r="J594" s="7">
        <v>1414992860</v>
      </c>
      <c r="K594" t="b">
        <v>0</v>
      </c>
      <c r="L594">
        <v>1</v>
      </c>
      <c r="M594" t="b">
        <v>0</v>
      </c>
      <c r="N594" s="7" t="s">
        <v>8322</v>
      </c>
      <c r="O594" s="7" t="s">
        <v>8323</v>
      </c>
      <c r="P594">
        <v>4</v>
      </c>
      <c r="Q594" s="6">
        <f>E594/Table1_2[[#This Row],[backers_count]]</f>
        <v>250</v>
      </c>
    </row>
    <row r="595" spans="1:17" x14ac:dyDescent="0.35">
      <c r="A595">
        <v>593</v>
      </c>
      <c r="B595" t="s">
        <v>594</v>
      </c>
      <c r="C595" t="s">
        <v>4703</v>
      </c>
      <c r="D595" s="6">
        <v>500</v>
      </c>
      <c r="E595" s="6">
        <v>115</v>
      </c>
      <c r="F595" t="s">
        <v>8221</v>
      </c>
      <c r="G595" t="s">
        <v>8225</v>
      </c>
      <c r="H595" t="s">
        <v>8247</v>
      </c>
      <c r="I595" s="7">
        <v>1428333345</v>
      </c>
      <c r="J595" s="7">
        <v>1425744945</v>
      </c>
      <c r="K595" t="b">
        <v>0</v>
      </c>
      <c r="L595">
        <v>7</v>
      </c>
      <c r="M595" t="b">
        <v>0</v>
      </c>
      <c r="N595" s="7" t="s">
        <v>8322</v>
      </c>
      <c r="O595" s="7" t="s">
        <v>8323</v>
      </c>
      <c r="P595">
        <v>23</v>
      </c>
      <c r="Q595" s="6">
        <f>E595/Table1_2[[#This Row],[backers_count]]</f>
        <v>16.428571428571427</v>
      </c>
    </row>
    <row r="596" spans="1:17" x14ac:dyDescent="0.35">
      <c r="A596">
        <v>594</v>
      </c>
      <c r="B596" t="s">
        <v>595</v>
      </c>
      <c r="C596" t="s">
        <v>4704</v>
      </c>
      <c r="D596" s="6">
        <v>25000</v>
      </c>
      <c r="E596" s="6">
        <v>26</v>
      </c>
      <c r="F596" t="s">
        <v>8221</v>
      </c>
      <c r="G596" t="s">
        <v>8224</v>
      </c>
      <c r="H596" t="s">
        <v>8246</v>
      </c>
      <c r="I596" s="7">
        <v>1460832206</v>
      </c>
      <c r="J596" s="7">
        <v>1458240206</v>
      </c>
      <c r="K596" t="b">
        <v>0</v>
      </c>
      <c r="L596">
        <v>2</v>
      </c>
      <c r="M596" t="b">
        <v>0</v>
      </c>
      <c r="N596" s="7" t="s">
        <v>8322</v>
      </c>
      <c r="O596" s="7" t="s">
        <v>8323</v>
      </c>
      <c r="P596">
        <v>1</v>
      </c>
      <c r="Q596" s="6">
        <f>E596/Table1_2[[#This Row],[backers_count]]</f>
        <v>13</v>
      </c>
    </row>
    <row r="597" spans="1:17" x14ac:dyDescent="0.35">
      <c r="A597">
        <v>595</v>
      </c>
      <c r="B597" t="s">
        <v>596</v>
      </c>
      <c r="C597" t="s">
        <v>4705</v>
      </c>
      <c r="D597" s="6">
        <v>100000</v>
      </c>
      <c r="E597" s="6">
        <v>426</v>
      </c>
      <c r="F597" t="s">
        <v>8221</v>
      </c>
      <c r="G597" t="s">
        <v>8224</v>
      </c>
      <c r="H597" t="s">
        <v>8246</v>
      </c>
      <c r="I597" s="7">
        <v>1430703638</v>
      </c>
      <c r="J597" s="7">
        <v>1426815638</v>
      </c>
      <c r="K597" t="b">
        <v>0</v>
      </c>
      <c r="L597">
        <v>8</v>
      </c>
      <c r="M597" t="b">
        <v>0</v>
      </c>
      <c r="N597" s="7" t="s">
        <v>8322</v>
      </c>
      <c r="O597" s="7" t="s">
        <v>8323</v>
      </c>
      <c r="P597">
        <v>1</v>
      </c>
      <c r="Q597" s="6">
        <f>E597/Table1_2[[#This Row],[backers_count]]</f>
        <v>53.25</v>
      </c>
    </row>
    <row r="598" spans="1:17" x14ac:dyDescent="0.35">
      <c r="A598">
        <v>596</v>
      </c>
      <c r="B598" t="s">
        <v>597</v>
      </c>
      <c r="C598" t="s">
        <v>4706</v>
      </c>
      <c r="D598" s="6">
        <v>20000</v>
      </c>
      <c r="E598" s="6">
        <v>6</v>
      </c>
      <c r="F598" t="s">
        <v>8221</v>
      </c>
      <c r="G598" t="s">
        <v>8224</v>
      </c>
      <c r="H598" t="s">
        <v>8246</v>
      </c>
      <c r="I598" s="7">
        <v>1478122292</v>
      </c>
      <c r="J598" s="7">
        <v>1475530292</v>
      </c>
      <c r="K598" t="b">
        <v>0</v>
      </c>
      <c r="L598">
        <v>2</v>
      </c>
      <c r="M598" t="b">
        <v>0</v>
      </c>
      <c r="N598" s="7" t="s">
        <v>8322</v>
      </c>
      <c r="O598" s="7" t="s">
        <v>8323</v>
      </c>
      <c r="P598">
        <v>1</v>
      </c>
      <c r="Q598" s="6">
        <f>E598/Table1_2[[#This Row],[backers_count]]</f>
        <v>3</v>
      </c>
    </row>
    <row r="599" spans="1:17" x14ac:dyDescent="0.35">
      <c r="A599">
        <v>597</v>
      </c>
      <c r="B599" t="s">
        <v>598</v>
      </c>
      <c r="C599" t="s">
        <v>4707</v>
      </c>
      <c r="D599" s="6">
        <v>7500</v>
      </c>
      <c r="E599" s="6">
        <v>20</v>
      </c>
      <c r="F599" t="s">
        <v>8221</v>
      </c>
      <c r="G599" t="s">
        <v>8224</v>
      </c>
      <c r="H599" t="s">
        <v>8246</v>
      </c>
      <c r="I599" s="7">
        <v>1469980800</v>
      </c>
      <c r="J599" s="7">
        <v>1466787335</v>
      </c>
      <c r="K599" t="b">
        <v>0</v>
      </c>
      <c r="L599">
        <v>2</v>
      </c>
      <c r="M599" t="b">
        <v>0</v>
      </c>
      <c r="N599" s="7" t="s">
        <v>8322</v>
      </c>
      <c r="O599" s="7" t="s">
        <v>8323</v>
      </c>
      <c r="P599">
        <v>1</v>
      </c>
      <c r="Q599" s="6">
        <f>E599/Table1_2[[#This Row],[backers_count]]</f>
        <v>10</v>
      </c>
    </row>
    <row r="600" spans="1:17" x14ac:dyDescent="0.35">
      <c r="A600">
        <v>598</v>
      </c>
      <c r="B600" t="s">
        <v>599</v>
      </c>
      <c r="C600" t="s">
        <v>4708</v>
      </c>
      <c r="D600" s="6">
        <v>2500</v>
      </c>
      <c r="E600" s="6">
        <v>850</v>
      </c>
      <c r="F600" t="s">
        <v>8221</v>
      </c>
      <c r="G600" t="s">
        <v>8224</v>
      </c>
      <c r="H600" t="s">
        <v>8246</v>
      </c>
      <c r="I600" s="7">
        <v>1417737781</v>
      </c>
      <c r="J600" s="7">
        <v>1415145781</v>
      </c>
      <c r="K600" t="b">
        <v>0</v>
      </c>
      <c r="L600">
        <v>7</v>
      </c>
      <c r="M600" t="b">
        <v>0</v>
      </c>
      <c r="N600" s="7" t="s">
        <v>8322</v>
      </c>
      <c r="O600" s="7" t="s">
        <v>8323</v>
      </c>
      <c r="P600">
        <v>34</v>
      </c>
      <c r="Q600" s="6">
        <f>E600/Table1_2[[#This Row],[backers_count]]</f>
        <v>121.42857142857143</v>
      </c>
    </row>
    <row r="601" spans="1:17" x14ac:dyDescent="0.35">
      <c r="A601">
        <v>599</v>
      </c>
      <c r="B601" t="s">
        <v>600</v>
      </c>
      <c r="C601" t="s">
        <v>4709</v>
      </c>
      <c r="D601" s="6">
        <v>50000</v>
      </c>
      <c r="E601" s="6">
        <v>31</v>
      </c>
      <c r="F601" t="s">
        <v>8221</v>
      </c>
      <c r="G601" t="s">
        <v>8224</v>
      </c>
      <c r="H601" t="s">
        <v>8246</v>
      </c>
      <c r="I601" s="7">
        <v>1425827760</v>
      </c>
      <c r="J601" s="7">
        <v>1423769402</v>
      </c>
      <c r="K601" t="b">
        <v>0</v>
      </c>
      <c r="L601">
        <v>2</v>
      </c>
      <c r="M601" t="b">
        <v>0</v>
      </c>
      <c r="N601" s="7" t="s">
        <v>8322</v>
      </c>
      <c r="O601" s="7" t="s">
        <v>8323</v>
      </c>
      <c r="P601">
        <v>1</v>
      </c>
      <c r="Q601" s="6">
        <f>E601/Table1_2[[#This Row],[backers_count]]</f>
        <v>15.5</v>
      </c>
    </row>
    <row r="602" spans="1:17" x14ac:dyDescent="0.35">
      <c r="A602">
        <v>600</v>
      </c>
      <c r="B602" t="s">
        <v>601</v>
      </c>
      <c r="C602" t="s">
        <v>4710</v>
      </c>
      <c r="D602" s="6">
        <v>5000</v>
      </c>
      <c r="E602" s="6">
        <v>100</v>
      </c>
      <c r="F602" t="s">
        <v>8220</v>
      </c>
      <c r="G602" t="s">
        <v>8224</v>
      </c>
      <c r="H602" t="s">
        <v>8246</v>
      </c>
      <c r="I602" s="7">
        <v>1431198562</v>
      </c>
      <c r="J602" s="7">
        <v>1426014562</v>
      </c>
      <c r="K602" t="b">
        <v>0</v>
      </c>
      <c r="L602">
        <v>1</v>
      </c>
      <c r="M602" t="b">
        <v>0</v>
      </c>
      <c r="N602" s="7" t="s">
        <v>8322</v>
      </c>
      <c r="O602" s="7" t="s">
        <v>8323</v>
      </c>
      <c r="P602">
        <v>2</v>
      </c>
      <c r="Q602" s="6">
        <f>E602/Table1_2[[#This Row],[backers_count]]</f>
        <v>100</v>
      </c>
    </row>
    <row r="603" spans="1:17" x14ac:dyDescent="0.35">
      <c r="A603">
        <v>601</v>
      </c>
      <c r="B603" t="s">
        <v>602</v>
      </c>
      <c r="C603" t="s">
        <v>4711</v>
      </c>
      <c r="D603" s="6">
        <v>10000</v>
      </c>
      <c r="E603" s="6">
        <v>140</v>
      </c>
      <c r="F603" t="s">
        <v>8220</v>
      </c>
      <c r="G603" t="s">
        <v>8229</v>
      </c>
      <c r="H603" t="s">
        <v>8251</v>
      </c>
      <c r="I603" s="7">
        <v>1419626139</v>
      </c>
      <c r="J603" s="7">
        <v>1417034139</v>
      </c>
      <c r="K603" t="b">
        <v>0</v>
      </c>
      <c r="L603">
        <v>6</v>
      </c>
      <c r="M603" t="b">
        <v>0</v>
      </c>
      <c r="N603" s="7" t="s">
        <v>8322</v>
      </c>
      <c r="O603" s="7" t="s">
        <v>8323</v>
      </c>
      <c r="P603">
        <v>2</v>
      </c>
      <c r="Q603" s="6">
        <f>E603/Table1_2[[#This Row],[backers_count]]</f>
        <v>23.333333333333332</v>
      </c>
    </row>
    <row r="604" spans="1:17" x14ac:dyDescent="0.35">
      <c r="A604">
        <v>602</v>
      </c>
      <c r="B604" t="s">
        <v>603</v>
      </c>
      <c r="C604" t="s">
        <v>4712</v>
      </c>
      <c r="D604" s="6">
        <v>70000</v>
      </c>
      <c r="E604" s="6">
        <v>0</v>
      </c>
      <c r="F604" t="s">
        <v>8220</v>
      </c>
      <c r="G604" t="s">
        <v>8224</v>
      </c>
      <c r="H604" t="s">
        <v>8246</v>
      </c>
      <c r="I604" s="7">
        <v>1434654215</v>
      </c>
      <c r="J604" s="7">
        <v>1432062215</v>
      </c>
      <c r="K604" t="b">
        <v>0</v>
      </c>
      <c r="L604">
        <v>0</v>
      </c>
      <c r="M604" t="b">
        <v>0</v>
      </c>
      <c r="N604" s="7" t="s">
        <v>8322</v>
      </c>
      <c r="O604" s="7" t="s">
        <v>8323</v>
      </c>
      <c r="P604">
        <v>0</v>
      </c>
      <c r="Q604" s="6" t="e">
        <f>E604/Table1_2[[#This Row],[backers_count]]</f>
        <v>#DIV/0!</v>
      </c>
    </row>
    <row r="605" spans="1:17" x14ac:dyDescent="0.35">
      <c r="A605">
        <v>603</v>
      </c>
      <c r="B605" t="s">
        <v>604</v>
      </c>
      <c r="C605" t="s">
        <v>4713</v>
      </c>
      <c r="D605" s="6">
        <v>15000</v>
      </c>
      <c r="E605" s="6">
        <v>590.02</v>
      </c>
      <c r="F605" t="s">
        <v>8220</v>
      </c>
      <c r="G605" t="s">
        <v>8224</v>
      </c>
      <c r="H605" t="s">
        <v>8246</v>
      </c>
      <c r="I605" s="7">
        <v>1408029623</v>
      </c>
      <c r="J605" s="7">
        <v>1405437623</v>
      </c>
      <c r="K605" t="b">
        <v>0</v>
      </c>
      <c r="L605">
        <v>13</v>
      </c>
      <c r="M605" t="b">
        <v>0</v>
      </c>
      <c r="N605" s="7" t="s">
        <v>8322</v>
      </c>
      <c r="O605" s="7" t="s">
        <v>8323</v>
      </c>
      <c r="P605">
        <v>4</v>
      </c>
      <c r="Q605" s="6">
        <f>E605/Table1_2[[#This Row],[backers_count]]</f>
        <v>45.386153846153846</v>
      </c>
    </row>
    <row r="606" spans="1:17" x14ac:dyDescent="0.35">
      <c r="A606">
        <v>604</v>
      </c>
      <c r="B606" t="s">
        <v>605</v>
      </c>
      <c r="C606" t="s">
        <v>4714</v>
      </c>
      <c r="D606" s="6">
        <v>1500</v>
      </c>
      <c r="E606" s="6">
        <v>0</v>
      </c>
      <c r="F606" t="s">
        <v>8220</v>
      </c>
      <c r="G606" t="s">
        <v>8224</v>
      </c>
      <c r="H606" t="s">
        <v>8246</v>
      </c>
      <c r="I606" s="7">
        <v>1409187056</v>
      </c>
      <c r="J606" s="7">
        <v>1406595056</v>
      </c>
      <c r="K606" t="b">
        <v>0</v>
      </c>
      <c r="L606">
        <v>0</v>
      </c>
      <c r="M606" t="b">
        <v>0</v>
      </c>
      <c r="N606" s="7" t="s">
        <v>8322</v>
      </c>
      <c r="O606" s="7" t="s">
        <v>8323</v>
      </c>
      <c r="P606">
        <v>0</v>
      </c>
      <c r="Q606" s="6" t="e">
        <f>E606/Table1_2[[#This Row],[backers_count]]</f>
        <v>#DIV/0!</v>
      </c>
    </row>
    <row r="607" spans="1:17" x14ac:dyDescent="0.35">
      <c r="A607">
        <v>605</v>
      </c>
      <c r="B607" t="s">
        <v>606</v>
      </c>
      <c r="C607" t="s">
        <v>4715</v>
      </c>
      <c r="D607" s="6">
        <v>5000</v>
      </c>
      <c r="E607" s="6">
        <v>131</v>
      </c>
      <c r="F607" t="s">
        <v>8220</v>
      </c>
      <c r="G607" t="s">
        <v>8224</v>
      </c>
      <c r="H607" t="s">
        <v>8246</v>
      </c>
      <c r="I607" s="7">
        <v>1440318908</v>
      </c>
      <c r="J607" s="7">
        <v>1436430908</v>
      </c>
      <c r="K607" t="b">
        <v>0</v>
      </c>
      <c r="L607">
        <v>8</v>
      </c>
      <c r="M607" t="b">
        <v>0</v>
      </c>
      <c r="N607" s="7" t="s">
        <v>8322</v>
      </c>
      <c r="O607" s="7" t="s">
        <v>8323</v>
      </c>
      <c r="P607">
        <v>3</v>
      </c>
      <c r="Q607" s="6">
        <f>E607/Table1_2[[#This Row],[backers_count]]</f>
        <v>16.375</v>
      </c>
    </row>
    <row r="608" spans="1:17" x14ac:dyDescent="0.35">
      <c r="A608">
        <v>606</v>
      </c>
      <c r="B608" t="s">
        <v>607</v>
      </c>
      <c r="C608" t="s">
        <v>4716</v>
      </c>
      <c r="D608" s="6">
        <v>5000</v>
      </c>
      <c r="E608" s="6">
        <v>10</v>
      </c>
      <c r="F608" t="s">
        <v>8220</v>
      </c>
      <c r="G608" t="s">
        <v>8233</v>
      </c>
      <c r="H608" t="s">
        <v>8249</v>
      </c>
      <c r="I608" s="7">
        <v>1432479600</v>
      </c>
      <c r="J608" s="7">
        <v>1428507409</v>
      </c>
      <c r="K608" t="b">
        <v>0</v>
      </c>
      <c r="L608">
        <v>1</v>
      </c>
      <c r="M608" t="b">
        <v>0</v>
      </c>
      <c r="N608" s="7" t="s">
        <v>8322</v>
      </c>
      <c r="O608" s="7" t="s">
        <v>8323</v>
      </c>
      <c r="P608">
        <v>1</v>
      </c>
      <c r="Q608" s="6">
        <f>E608/Table1_2[[#This Row],[backers_count]]</f>
        <v>10</v>
      </c>
    </row>
    <row r="609" spans="1:17" x14ac:dyDescent="0.35">
      <c r="A609">
        <v>607</v>
      </c>
      <c r="B609" t="s">
        <v>608</v>
      </c>
      <c r="C609" t="s">
        <v>4717</v>
      </c>
      <c r="D609" s="6">
        <v>250</v>
      </c>
      <c r="E609" s="6">
        <v>0</v>
      </c>
      <c r="F609" t="s">
        <v>8220</v>
      </c>
      <c r="G609" t="s">
        <v>8224</v>
      </c>
      <c r="H609" t="s">
        <v>8246</v>
      </c>
      <c r="I609" s="7">
        <v>1448225336</v>
      </c>
      <c r="J609" s="7">
        <v>1445629736</v>
      </c>
      <c r="K609" t="b">
        <v>0</v>
      </c>
      <c r="L609">
        <v>0</v>
      </c>
      <c r="M609" t="b">
        <v>0</v>
      </c>
      <c r="N609" s="7" t="s">
        <v>8322</v>
      </c>
      <c r="O609" s="7" t="s">
        <v>8323</v>
      </c>
      <c r="P609">
        <v>0</v>
      </c>
      <c r="Q609" s="6" t="e">
        <f>E609/Table1_2[[#This Row],[backers_count]]</f>
        <v>#DIV/0!</v>
      </c>
    </row>
    <row r="610" spans="1:17" x14ac:dyDescent="0.35">
      <c r="A610">
        <v>608</v>
      </c>
      <c r="B610" t="s">
        <v>609</v>
      </c>
      <c r="C610" t="s">
        <v>4718</v>
      </c>
      <c r="D610" s="6">
        <v>150000</v>
      </c>
      <c r="E610" s="6">
        <v>1461</v>
      </c>
      <c r="F610" t="s">
        <v>8220</v>
      </c>
      <c r="G610" t="s">
        <v>8224</v>
      </c>
      <c r="H610" t="s">
        <v>8246</v>
      </c>
      <c r="I610" s="7">
        <v>1434405980</v>
      </c>
      <c r="J610" s="7">
        <v>1431813980</v>
      </c>
      <c r="K610" t="b">
        <v>0</v>
      </c>
      <c r="L610">
        <v>5</v>
      </c>
      <c r="M610" t="b">
        <v>0</v>
      </c>
      <c r="N610" s="7" t="s">
        <v>8322</v>
      </c>
      <c r="O610" s="7" t="s">
        <v>8323</v>
      </c>
      <c r="P610">
        <v>1</v>
      </c>
      <c r="Q610" s="6">
        <f>E610/Table1_2[[#This Row],[backers_count]]</f>
        <v>292.2</v>
      </c>
    </row>
    <row r="611" spans="1:17" x14ac:dyDescent="0.35">
      <c r="A611">
        <v>609</v>
      </c>
      <c r="B611" t="s">
        <v>610</v>
      </c>
      <c r="C611" t="s">
        <v>4719</v>
      </c>
      <c r="D611" s="6">
        <v>780</v>
      </c>
      <c r="E611" s="6">
        <v>5</v>
      </c>
      <c r="F611" t="s">
        <v>8220</v>
      </c>
      <c r="G611" t="s">
        <v>8225</v>
      </c>
      <c r="H611" t="s">
        <v>8247</v>
      </c>
      <c r="I611" s="7">
        <v>1448761744</v>
      </c>
      <c r="J611" s="7">
        <v>1446166144</v>
      </c>
      <c r="K611" t="b">
        <v>0</v>
      </c>
      <c r="L611">
        <v>1</v>
      </c>
      <c r="M611" t="b">
        <v>0</v>
      </c>
      <c r="N611" s="7" t="s">
        <v>8322</v>
      </c>
      <c r="O611" s="7" t="s">
        <v>8323</v>
      </c>
      <c r="P611">
        <v>1</v>
      </c>
      <c r="Q611" s="6">
        <f>E611/Table1_2[[#This Row],[backers_count]]</f>
        <v>5</v>
      </c>
    </row>
    <row r="612" spans="1:17" x14ac:dyDescent="0.35">
      <c r="A612">
        <v>610</v>
      </c>
      <c r="B612" t="s">
        <v>611</v>
      </c>
      <c r="C612" t="s">
        <v>4720</v>
      </c>
      <c r="D612" s="6">
        <v>13803</v>
      </c>
      <c r="E612" s="6">
        <v>0</v>
      </c>
      <c r="F612" t="s">
        <v>8220</v>
      </c>
      <c r="G612" t="s">
        <v>8224</v>
      </c>
      <c r="H612" t="s">
        <v>8246</v>
      </c>
      <c r="I612" s="7">
        <v>1429732586</v>
      </c>
      <c r="J612" s="7">
        <v>1427140586</v>
      </c>
      <c r="K612" t="b">
        <v>0</v>
      </c>
      <c r="L612">
        <v>0</v>
      </c>
      <c r="M612" t="b">
        <v>0</v>
      </c>
      <c r="N612" s="7" t="s">
        <v>8322</v>
      </c>
      <c r="O612" s="7" t="s">
        <v>8323</v>
      </c>
      <c r="P612">
        <v>0</v>
      </c>
      <c r="Q612" s="6" t="e">
        <f>E612/Table1_2[[#This Row],[backers_count]]</f>
        <v>#DIV/0!</v>
      </c>
    </row>
    <row r="613" spans="1:17" x14ac:dyDescent="0.35">
      <c r="A613">
        <v>611</v>
      </c>
      <c r="B613" t="s">
        <v>612</v>
      </c>
      <c r="C613" t="s">
        <v>4721</v>
      </c>
      <c r="D613" s="6">
        <v>80000</v>
      </c>
      <c r="E613" s="6">
        <v>0</v>
      </c>
      <c r="F613" t="s">
        <v>8220</v>
      </c>
      <c r="G613" t="s">
        <v>8230</v>
      </c>
      <c r="H613" t="s">
        <v>8249</v>
      </c>
      <c r="I613" s="7">
        <v>1453210037</v>
      </c>
      <c r="J613" s="7">
        <v>1448026037</v>
      </c>
      <c r="K613" t="b">
        <v>0</v>
      </c>
      <c r="L613">
        <v>0</v>
      </c>
      <c r="M613" t="b">
        <v>0</v>
      </c>
      <c r="N613" s="7" t="s">
        <v>8322</v>
      </c>
      <c r="O613" s="7" t="s">
        <v>8323</v>
      </c>
      <c r="P613">
        <v>0</v>
      </c>
      <c r="Q613" s="6" t="e">
        <f>E613/Table1_2[[#This Row],[backers_count]]</f>
        <v>#DIV/0!</v>
      </c>
    </row>
    <row r="614" spans="1:17" x14ac:dyDescent="0.35">
      <c r="A614">
        <v>612</v>
      </c>
      <c r="B614" t="s">
        <v>613</v>
      </c>
      <c r="C614" t="s">
        <v>4722</v>
      </c>
      <c r="D614" s="6">
        <v>10000</v>
      </c>
      <c r="E614" s="6">
        <v>0</v>
      </c>
      <c r="F614" t="s">
        <v>8220</v>
      </c>
      <c r="G614" t="s">
        <v>8237</v>
      </c>
      <c r="H614" t="s">
        <v>8249</v>
      </c>
      <c r="I614" s="7">
        <v>1472777146</v>
      </c>
      <c r="J614" s="7">
        <v>1470185146</v>
      </c>
      <c r="K614" t="b">
        <v>0</v>
      </c>
      <c r="L614">
        <v>0</v>
      </c>
      <c r="M614" t="b">
        <v>0</v>
      </c>
      <c r="N614" s="7" t="s">
        <v>8322</v>
      </c>
      <c r="O614" s="7" t="s">
        <v>8323</v>
      </c>
      <c r="P614">
        <v>0</v>
      </c>
      <c r="Q614" s="6" t="e">
        <f>E614/Table1_2[[#This Row],[backers_count]]</f>
        <v>#DIV/0!</v>
      </c>
    </row>
    <row r="615" spans="1:17" x14ac:dyDescent="0.35">
      <c r="A615">
        <v>613</v>
      </c>
      <c r="B615" t="s">
        <v>614</v>
      </c>
      <c r="C615" t="s">
        <v>4723</v>
      </c>
      <c r="D615" s="6">
        <v>60000</v>
      </c>
      <c r="E615" s="6">
        <v>12818</v>
      </c>
      <c r="F615" t="s">
        <v>8220</v>
      </c>
      <c r="G615" t="s">
        <v>8224</v>
      </c>
      <c r="H615" t="s">
        <v>8246</v>
      </c>
      <c r="I615" s="7">
        <v>1443675540</v>
      </c>
      <c r="J615" s="7">
        <v>1441022120</v>
      </c>
      <c r="K615" t="b">
        <v>0</v>
      </c>
      <c r="L615">
        <v>121</v>
      </c>
      <c r="M615" t="b">
        <v>0</v>
      </c>
      <c r="N615" s="7" t="s">
        <v>8322</v>
      </c>
      <c r="O615" s="7" t="s">
        <v>8323</v>
      </c>
      <c r="P615">
        <v>22</v>
      </c>
      <c r="Q615" s="6">
        <f>E615/Table1_2[[#This Row],[backers_count]]</f>
        <v>105.93388429752066</v>
      </c>
    </row>
    <row r="616" spans="1:17" x14ac:dyDescent="0.35">
      <c r="A616">
        <v>614</v>
      </c>
      <c r="B616" t="s">
        <v>615</v>
      </c>
      <c r="C616" t="s">
        <v>4724</v>
      </c>
      <c r="D616" s="6">
        <v>10000</v>
      </c>
      <c r="E616" s="6">
        <v>0</v>
      </c>
      <c r="F616" t="s">
        <v>8220</v>
      </c>
      <c r="G616" t="s">
        <v>8224</v>
      </c>
      <c r="H616" t="s">
        <v>8246</v>
      </c>
      <c r="I616" s="7">
        <v>1466731740</v>
      </c>
      <c r="J616" s="7">
        <v>1464139740</v>
      </c>
      <c r="K616" t="b">
        <v>0</v>
      </c>
      <c r="L616">
        <v>0</v>
      </c>
      <c r="M616" t="b">
        <v>0</v>
      </c>
      <c r="N616" s="7" t="s">
        <v>8322</v>
      </c>
      <c r="O616" s="7" t="s">
        <v>8323</v>
      </c>
      <c r="P616">
        <v>0</v>
      </c>
      <c r="Q616" s="6" t="e">
        <f>E616/Table1_2[[#This Row],[backers_count]]</f>
        <v>#DIV/0!</v>
      </c>
    </row>
    <row r="617" spans="1:17" x14ac:dyDescent="0.35">
      <c r="A617">
        <v>615</v>
      </c>
      <c r="B617" t="s">
        <v>616</v>
      </c>
      <c r="C617" t="s">
        <v>4725</v>
      </c>
      <c r="D617" s="6">
        <v>515</v>
      </c>
      <c r="E617" s="6">
        <v>0</v>
      </c>
      <c r="F617" t="s">
        <v>8220</v>
      </c>
      <c r="G617" t="s">
        <v>8228</v>
      </c>
      <c r="H617" t="s">
        <v>8250</v>
      </c>
      <c r="I617" s="7">
        <v>1443149759</v>
      </c>
      <c r="J617" s="7">
        <v>1440557759</v>
      </c>
      <c r="K617" t="b">
        <v>0</v>
      </c>
      <c r="L617">
        <v>0</v>
      </c>
      <c r="M617" t="b">
        <v>0</v>
      </c>
      <c r="N617" s="7" t="s">
        <v>8322</v>
      </c>
      <c r="O617" s="7" t="s">
        <v>8323</v>
      </c>
      <c r="P617">
        <v>0</v>
      </c>
      <c r="Q617" s="6" t="e">
        <f>E617/Table1_2[[#This Row],[backers_count]]</f>
        <v>#DIV/0!</v>
      </c>
    </row>
    <row r="618" spans="1:17" x14ac:dyDescent="0.35">
      <c r="A618">
        <v>616</v>
      </c>
      <c r="B618" t="s">
        <v>617</v>
      </c>
      <c r="C618" t="s">
        <v>4726</v>
      </c>
      <c r="D618" s="6">
        <v>5000</v>
      </c>
      <c r="E618" s="6">
        <v>0</v>
      </c>
      <c r="F618" t="s">
        <v>8220</v>
      </c>
      <c r="G618" t="s">
        <v>8230</v>
      </c>
      <c r="H618" t="s">
        <v>8249</v>
      </c>
      <c r="I618" s="7">
        <v>1488013307</v>
      </c>
      <c r="J618" s="7">
        <v>1485421307</v>
      </c>
      <c r="K618" t="b">
        <v>0</v>
      </c>
      <c r="L618">
        <v>0</v>
      </c>
      <c r="M618" t="b">
        <v>0</v>
      </c>
      <c r="N618" s="7" t="s">
        <v>8322</v>
      </c>
      <c r="O618" s="7" t="s">
        <v>8323</v>
      </c>
      <c r="P618">
        <v>0</v>
      </c>
      <c r="Q618" s="6" t="e">
        <f>E618/Table1_2[[#This Row],[backers_count]]</f>
        <v>#DIV/0!</v>
      </c>
    </row>
    <row r="619" spans="1:17" x14ac:dyDescent="0.35">
      <c r="A619">
        <v>617</v>
      </c>
      <c r="B619" t="s">
        <v>618</v>
      </c>
      <c r="C619" t="s">
        <v>4727</v>
      </c>
      <c r="D619" s="6">
        <v>2000</v>
      </c>
      <c r="E619" s="6">
        <v>60</v>
      </c>
      <c r="F619" t="s">
        <v>8220</v>
      </c>
      <c r="G619" t="s">
        <v>8225</v>
      </c>
      <c r="H619" t="s">
        <v>8247</v>
      </c>
      <c r="I619" s="7">
        <v>1431072843</v>
      </c>
      <c r="J619" s="7">
        <v>1427184843</v>
      </c>
      <c r="K619" t="b">
        <v>0</v>
      </c>
      <c r="L619">
        <v>3</v>
      </c>
      <c r="M619" t="b">
        <v>0</v>
      </c>
      <c r="N619" s="7" t="s">
        <v>8322</v>
      </c>
      <c r="O619" s="7" t="s">
        <v>8323</v>
      </c>
      <c r="P619">
        <v>3</v>
      </c>
      <c r="Q619" s="6">
        <f>E619/Table1_2[[#This Row],[backers_count]]</f>
        <v>20</v>
      </c>
    </row>
    <row r="620" spans="1:17" x14ac:dyDescent="0.35">
      <c r="A620">
        <v>618</v>
      </c>
      <c r="B620" t="s">
        <v>619</v>
      </c>
      <c r="C620" t="s">
        <v>4728</v>
      </c>
      <c r="D620" s="6">
        <v>400</v>
      </c>
      <c r="E620" s="6">
        <v>0</v>
      </c>
      <c r="F620" t="s">
        <v>8220</v>
      </c>
      <c r="G620" t="s">
        <v>8224</v>
      </c>
      <c r="H620" t="s">
        <v>8246</v>
      </c>
      <c r="I620" s="7">
        <v>1449689203</v>
      </c>
      <c r="J620" s="7">
        <v>1447097203</v>
      </c>
      <c r="K620" t="b">
        <v>0</v>
      </c>
      <c r="L620">
        <v>0</v>
      </c>
      <c r="M620" t="b">
        <v>0</v>
      </c>
      <c r="N620" s="7" t="s">
        <v>8322</v>
      </c>
      <c r="O620" s="7" t="s">
        <v>8323</v>
      </c>
      <c r="P620">
        <v>0</v>
      </c>
      <c r="Q620" s="6" t="e">
        <f>E620/Table1_2[[#This Row],[backers_count]]</f>
        <v>#DIV/0!</v>
      </c>
    </row>
    <row r="621" spans="1:17" x14ac:dyDescent="0.35">
      <c r="A621">
        <v>619</v>
      </c>
      <c r="B621" t="s">
        <v>620</v>
      </c>
      <c r="C621" t="s">
        <v>4729</v>
      </c>
      <c r="D621" s="6">
        <v>2500000</v>
      </c>
      <c r="E621" s="6">
        <v>1</v>
      </c>
      <c r="F621" t="s">
        <v>8220</v>
      </c>
      <c r="G621" t="s">
        <v>8224</v>
      </c>
      <c r="H621" t="s">
        <v>8246</v>
      </c>
      <c r="I621" s="7">
        <v>1416933390</v>
      </c>
      <c r="J621" s="7">
        <v>1411745790</v>
      </c>
      <c r="K621" t="b">
        <v>0</v>
      </c>
      <c r="L621">
        <v>1</v>
      </c>
      <c r="M621" t="b">
        <v>0</v>
      </c>
      <c r="N621" s="7" t="s">
        <v>8322</v>
      </c>
      <c r="O621" s="7" t="s">
        <v>8323</v>
      </c>
      <c r="P621">
        <v>1</v>
      </c>
      <c r="Q621" s="6">
        <f>E621/Table1_2[[#This Row],[backers_count]]</f>
        <v>1</v>
      </c>
    </row>
    <row r="622" spans="1:17" x14ac:dyDescent="0.35">
      <c r="A622">
        <v>620</v>
      </c>
      <c r="B622" t="s">
        <v>621</v>
      </c>
      <c r="C622" t="s">
        <v>4730</v>
      </c>
      <c r="D622" s="6">
        <v>30000</v>
      </c>
      <c r="E622" s="6">
        <v>300</v>
      </c>
      <c r="F622" t="s">
        <v>8220</v>
      </c>
      <c r="G622" t="s">
        <v>8229</v>
      </c>
      <c r="H622" t="s">
        <v>8251</v>
      </c>
      <c r="I622" s="7">
        <v>1408986738</v>
      </c>
      <c r="J622" s="7">
        <v>1405098738</v>
      </c>
      <c r="K622" t="b">
        <v>0</v>
      </c>
      <c r="L622">
        <v>1</v>
      </c>
      <c r="M622" t="b">
        <v>0</v>
      </c>
      <c r="N622" s="7" t="s">
        <v>8322</v>
      </c>
      <c r="O622" s="7" t="s">
        <v>8323</v>
      </c>
      <c r="P622">
        <v>1</v>
      </c>
      <c r="Q622" s="6">
        <f>E622/Table1_2[[#This Row],[backers_count]]</f>
        <v>300</v>
      </c>
    </row>
    <row r="623" spans="1:17" x14ac:dyDescent="0.35">
      <c r="A623">
        <v>621</v>
      </c>
      <c r="B623" t="s">
        <v>622</v>
      </c>
      <c r="C623" t="s">
        <v>4731</v>
      </c>
      <c r="D623" s="6">
        <v>25000</v>
      </c>
      <c r="E623" s="6">
        <v>261</v>
      </c>
      <c r="F623" t="s">
        <v>8220</v>
      </c>
      <c r="G623" t="s">
        <v>8224</v>
      </c>
      <c r="H623" t="s">
        <v>8246</v>
      </c>
      <c r="I623" s="7">
        <v>1467934937</v>
      </c>
      <c r="J623" s="7">
        <v>1465342937</v>
      </c>
      <c r="K623" t="b">
        <v>0</v>
      </c>
      <c r="L623">
        <v>3</v>
      </c>
      <c r="M623" t="b">
        <v>0</v>
      </c>
      <c r="N623" s="7" t="s">
        <v>8322</v>
      </c>
      <c r="O623" s="7" t="s">
        <v>8323</v>
      </c>
      <c r="P623">
        <v>2</v>
      </c>
      <c r="Q623" s="6">
        <f>E623/Table1_2[[#This Row],[backers_count]]</f>
        <v>87</v>
      </c>
    </row>
    <row r="624" spans="1:17" x14ac:dyDescent="0.35">
      <c r="A624">
        <v>622</v>
      </c>
      <c r="B624" t="s">
        <v>623</v>
      </c>
      <c r="C624" t="s">
        <v>4732</v>
      </c>
      <c r="D624" s="6">
        <v>6000</v>
      </c>
      <c r="E624" s="6">
        <v>341</v>
      </c>
      <c r="F624" t="s">
        <v>8220</v>
      </c>
      <c r="G624" t="s">
        <v>8224</v>
      </c>
      <c r="H624" t="s">
        <v>8246</v>
      </c>
      <c r="I624" s="7">
        <v>1467398138</v>
      </c>
      <c r="J624" s="7">
        <v>1465670138</v>
      </c>
      <c r="K624" t="b">
        <v>0</v>
      </c>
      <c r="L624">
        <v>9</v>
      </c>
      <c r="M624" t="b">
        <v>0</v>
      </c>
      <c r="N624" s="7" t="s">
        <v>8322</v>
      </c>
      <c r="O624" s="7" t="s">
        <v>8323</v>
      </c>
      <c r="P624">
        <v>6</v>
      </c>
      <c r="Q624" s="6">
        <f>E624/Table1_2[[#This Row],[backers_count]]</f>
        <v>37.888888888888886</v>
      </c>
    </row>
    <row r="625" spans="1:17" x14ac:dyDescent="0.35">
      <c r="A625">
        <v>623</v>
      </c>
      <c r="B625" t="s">
        <v>624</v>
      </c>
      <c r="C625" t="s">
        <v>4733</v>
      </c>
      <c r="D625" s="6">
        <v>75000</v>
      </c>
      <c r="E625" s="6">
        <v>0</v>
      </c>
      <c r="F625" t="s">
        <v>8220</v>
      </c>
      <c r="G625" t="s">
        <v>8226</v>
      </c>
      <c r="H625" t="s">
        <v>8248</v>
      </c>
      <c r="I625" s="7">
        <v>1432771997</v>
      </c>
      <c r="J625" s="7">
        <v>1430179997</v>
      </c>
      <c r="K625" t="b">
        <v>0</v>
      </c>
      <c r="L625">
        <v>0</v>
      </c>
      <c r="M625" t="b">
        <v>0</v>
      </c>
      <c r="N625" s="7" t="s">
        <v>8322</v>
      </c>
      <c r="O625" s="7" t="s">
        <v>8323</v>
      </c>
      <c r="P625">
        <v>0</v>
      </c>
      <c r="Q625" s="6" t="e">
        <f>E625/Table1_2[[#This Row],[backers_count]]</f>
        <v>#DIV/0!</v>
      </c>
    </row>
    <row r="626" spans="1:17" x14ac:dyDescent="0.35">
      <c r="A626">
        <v>624</v>
      </c>
      <c r="B626" t="s">
        <v>625</v>
      </c>
      <c r="C626" t="s">
        <v>4734</v>
      </c>
      <c r="D626" s="6">
        <v>5000</v>
      </c>
      <c r="E626" s="6">
        <v>0</v>
      </c>
      <c r="F626" t="s">
        <v>8220</v>
      </c>
      <c r="G626" t="s">
        <v>8224</v>
      </c>
      <c r="H626" t="s">
        <v>8246</v>
      </c>
      <c r="I626" s="7">
        <v>1431647041</v>
      </c>
      <c r="J626" s="7">
        <v>1429055041</v>
      </c>
      <c r="K626" t="b">
        <v>0</v>
      </c>
      <c r="L626">
        <v>0</v>
      </c>
      <c r="M626" t="b">
        <v>0</v>
      </c>
      <c r="N626" s="7" t="s">
        <v>8322</v>
      </c>
      <c r="O626" s="7" t="s">
        <v>8323</v>
      </c>
      <c r="P626">
        <v>0</v>
      </c>
      <c r="Q626" s="6" t="e">
        <f>E626/Table1_2[[#This Row],[backers_count]]</f>
        <v>#DIV/0!</v>
      </c>
    </row>
    <row r="627" spans="1:17" x14ac:dyDescent="0.35">
      <c r="A627">
        <v>625</v>
      </c>
      <c r="B627" t="s">
        <v>626</v>
      </c>
      <c r="C627" t="s">
        <v>4735</v>
      </c>
      <c r="D627" s="6">
        <v>25000</v>
      </c>
      <c r="E627" s="6">
        <v>0</v>
      </c>
      <c r="F627" t="s">
        <v>8220</v>
      </c>
      <c r="G627" t="s">
        <v>8229</v>
      </c>
      <c r="H627" t="s">
        <v>8251</v>
      </c>
      <c r="I627" s="7">
        <v>1490560177</v>
      </c>
      <c r="J627" s="7">
        <v>1487971777</v>
      </c>
      <c r="K627" t="b">
        <v>0</v>
      </c>
      <c r="L627">
        <v>0</v>
      </c>
      <c r="M627" t="b">
        <v>0</v>
      </c>
      <c r="N627" s="7" t="s">
        <v>8322</v>
      </c>
      <c r="O627" s="7" t="s">
        <v>8323</v>
      </c>
      <c r="P627">
        <v>0</v>
      </c>
      <c r="Q627" s="6" t="e">
        <f>E627/Table1_2[[#This Row],[backers_count]]</f>
        <v>#DIV/0!</v>
      </c>
    </row>
    <row r="628" spans="1:17" x14ac:dyDescent="0.35">
      <c r="A628">
        <v>626</v>
      </c>
      <c r="B628" t="s">
        <v>627</v>
      </c>
      <c r="C628" t="s">
        <v>4736</v>
      </c>
      <c r="D628" s="6">
        <v>25000</v>
      </c>
      <c r="E628" s="6">
        <v>4345</v>
      </c>
      <c r="F628" t="s">
        <v>8220</v>
      </c>
      <c r="G628" t="s">
        <v>8224</v>
      </c>
      <c r="H628" t="s">
        <v>8246</v>
      </c>
      <c r="I628" s="7">
        <v>1439644920</v>
      </c>
      <c r="J628" s="7">
        <v>1436793939</v>
      </c>
      <c r="K628" t="b">
        <v>0</v>
      </c>
      <c r="L628">
        <v>39</v>
      </c>
      <c r="M628" t="b">
        <v>0</v>
      </c>
      <c r="N628" s="7" t="s">
        <v>8322</v>
      </c>
      <c r="O628" s="7" t="s">
        <v>8323</v>
      </c>
      <c r="P628">
        <v>18</v>
      </c>
      <c r="Q628" s="6">
        <f>E628/Table1_2[[#This Row],[backers_count]]</f>
        <v>111.41025641025641</v>
      </c>
    </row>
    <row r="629" spans="1:17" x14ac:dyDescent="0.35">
      <c r="A629">
        <v>627</v>
      </c>
      <c r="B629" t="s">
        <v>628</v>
      </c>
      <c r="C629" t="s">
        <v>4737</v>
      </c>
      <c r="D629" s="6">
        <v>450000</v>
      </c>
      <c r="E629" s="6">
        <v>90</v>
      </c>
      <c r="F629" t="s">
        <v>8220</v>
      </c>
      <c r="G629" t="s">
        <v>8235</v>
      </c>
      <c r="H629" t="s">
        <v>8255</v>
      </c>
      <c r="I629" s="7">
        <v>1457996400</v>
      </c>
      <c r="J629" s="7">
        <v>1452842511</v>
      </c>
      <c r="K629" t="b">
        <v>0</v>
      </c>
      <c r="L629">
        <v>1</v>
      </c>
      <c r="M629" t="b">
        <v>0</v>
      </c>
      <c r="N629" s="7" t="s">
        <v>8322</v>
      </c>
      <c r="O629" s="7" t="s">
        <v>8323</v>
      </c>
      <c r="P629">
        <v>1</v>
      </c>
      <c r="Q629" s="6">
        <f>E629/Table1_2[[#This Row],[backers_count]]</f>
        <v>90</v>
      </c>
    </row>
    <row r="630" spans="1:17" x14ac:dyDescent="0.35">
      <c r="A630">
        <v>628</v>
      </c>
      <c r="B630" t="s">
        <v>629</v>
      </c>
      <c r="C630" t="s">
        <v>4738</v>
      </c>
      <c r="D630" s="6">
        <v>5000</v>
      </c>
      <c r="E630" s="6">
        <v>0</v>
      </c>
      <c r="F630" t="s">
        <v>8220</v>
      </c>
      <c r="G630" t="s">
        <v>8224</v>
      </c>
      <c r="H630" t="s">
        <v>8246</v>
      </c>
      <c r="I630" s="7">
        <v>1405269457</v>
      </c>
      <c r="J630" s="7">
        <v>1402677457</v>
      </c>
      <c r="K630" t="b">
        <v>0</v>
      </c>
      <c r="L630">
        <v>0</v>
      </c>
      <c r="M630" t="b">
        <v>0</v>
      </c>
      <c r="N630" s="7" t="s">
        <v>8322</v>
      </c>
      <c r="O630" s="7" t="s">
        <v>8323</v>
      </c>
      <c r="P630">
        <v>0</v>
      </c>
      <c r="Q630" s="6" t="e">
        <f>E630/Table1_2[[#This Row],[backers_count]]</f>
        <v>#DIV/0!</v>
      </c>
    </row>
    <row r="631" spans="1:17" x14ac:dyDescent="0.35">
      <c r="A631">
        <v>629</v>
      </c>
      <c r="B631" t="s">
        <v>630</v>
      </c>
      <c r="C631" t="s">
        <v>4739</v>
      </c>
      <c r="D631" s="6">
        <v>200000</v>
      </c>
      <c r="E631" s="6">
        <v>350</v>
      </c>
      <c r="F631" t="s">
        <v>8220</v>
      </c>
      <c r="G631" t="s">
        <v>8226</v>
      </c>
      <c r="H631" t="s">
        <v>8248</v>
      </c>
      <c r="I631" s="7">
        <v>1463239108</v>
      </c>
      <c r="J631" s="7">
        <v>1460647108</v>
      </c>
      <c r="K631" t="b">
        <v>0</v>
      </c>
      <c r="L631">
        <v>3</v>
      </c>
      <c r="M631" t="b">
        <v>0</v>
      </c>
      <c r="N631" s="7" t="s">
        <v>8322</v>
      </c>
      <c r="O631" s="7" t="s">
        <v>8323</v>
      </c>
      <c r="P631">
        <v>1</v>
      </c>
      <c r="Q631" s="6">
        <f>E631/Table1_2[[#This Row],[backers_count]]</f>
        <v>116.66666666666667</v>
      </c>
    </row>
    <row r="632" spans="1:17" x14ac:dyDescent="0.35">
      <c r="A632">
        <v>630</v>
      </c>
      <c r="B632" t="s">
        <v>631</v>
      </c>
      <c r="C632" t="s">
        <v>4740</v>
      </c>
      <c r="D632" s="6">
        <v>11999</v>
      </c>
      <c r="E632" s="6">
        <v>10</v>
      </c>
      <c r="F632" t="s">
        <v>8220</v>
      </c>
      <c r="G632" t="s">
        <v>8224</v>
      </c>
      <c r="H632" t="s">
        <v>8246</v>
      </c>
      <c r="I632" s="7">
        <v>1441516200</v>
      </c>
      <c r="J632" s="7">
        <v>1438959121</v>
      </c>
      <c r="K632" t="b">
        <v>0</v>
      </c>
      <c r="L632">
        <v>1</v>
      </c>
      <c r="M632" t="b">
        <v>0</v>
      </c>
      <c r="N632" s="7" t="s">
        <v>8322</v>
      </c>
      <c r="O632" s="7" t="s">
        <v>8323</v>
      </c>
      <c r="P632">
        <v>1</v>
      </c>
      <c r="Q632" s="6">
        <f>E632/Table1_2[[#This Row],[backers_count]]</f>
        <v>10</v>
      </c>
    </row>
    <row r="633" spans="1:17" x14ac:dyDescent="0.35">
      <c r="A633">
        <v>631</v>
      </c>
      <c r="B633" t="s">
        <v>632</v>
      </c>
      <c r="C633" t="s">
        <v>4741</v>
      </c>
      <c r="D633" s="6">
        <v>50000</v>
      </c>
      <c r="E633" s="6">
        <v>690</v>
      </c>
      <c r="F633" t="s">
        <v>8220</v>
      </c>
      <c r="G633" t="s">
        <v>8229</v>
      </c>
      <c r="H633" t="s">
        <v>8251</v>
      </c>
      <c r="I633" s="7">
        <v>1464460329</v>
      </c>
      <c r="J633" s="7">
        <v>1461954729</v>
      </c>
      <c r="K633" t="b">
        <v>0</v>
      </c>
      <c r="L633">
        <v>9</v>
      </c>
      <c r="M633" t="b">
        <v>0</v>
      </c>
      <c r="N633" s="7" t="s">
        <v>8322</v>
      </c>
      <c r="O633" s="7" t="s">
        <v>8323</v>
      </c>
      <c r="P633">
        <v>2</v>
      </c>
      <c r="Q633" s="6">
        <f>E633/Table1_2[[#This Row],[backers_count]]</f>
        <v>76.666666666666671</v>
      </c>
    </row>
    <row r="634" spans="1:17" x14ac:dyDescent="0.35">
      <c r="A634">
        <v>632</v>
      </c>
      <c r="B634" t="s">
        <v>633</v>
      </c>
      <c r="C634" t="s">
        <v>4742</v>
      </c>
      <c r="D634" s="6">
        <v>20000</v>
      </c>
      <c r="E634" s="6">
        <v>0</v>
      </c>
      <c r="F634" t="s">
        <v>8220</v>
      </c>
      <c r="G634" t="s">
        <v>8233</v>
      </c>
      <c r="H634" t="s">
        <v>8249</v>
      </c>
      <c r="I634" s="7">
        <v>1448470165</v>
      </c>
      <c r="J634" s="7">
        <v>1445874565</v>
      </c>
      <c r="K634" t="b">
        <v>0</v>
      </c>
      <c r="L634">
        <v>0</v>
      </c>
      <c r="M634" t="b">
        <v>0</v>
      </c>
      <c r="N634" s="7" t="s">
        <v>8322</v>
      </c>
      <c r="O634" s="7" t="s">
        <v>8323</v>
      </c>
      <c r="P634">
        <v>0</v>
      </c>
      <c r="Q634" s="6" t="e">
        <f>E634/Table1_2[[#This Row],[backers_count]]</f>
        <v>#DIV/0!</v>
      </c>
    </row>
    <row r="635" spans="1:17" x14ac:dyDescent="0.35">
      <c r="A635">
        <v>633</v>
      </c>
      <c r="B635" t="s">
        <v>634</v>
      </c>
      <c r="C635" t="s">
        <v>4743</v>
      </c>
      <c r="D635" s="6">
        <v>10000</v>
      </c>
      <c r="E635" s="6">
        <v>1245</v>
      </c>
      <c r="F635" t="s">
        <v>8220</v>
      </c>
      <c r="G635" t="s">
        <v>8224</v>
      </c>
      <c r="H635" t="s">
        <v>8246</v>
      </c>
      <c r="I635" s="7">
        <v>1466204400</v>
      </c>
      <c r="J635" s="7">
        <v>1463469062</v>
      </c>
      <c r="K635" t="b">
        <v>0</v>
      </c>
      <c r="L635">
        <v>25</v>
      </c>
      <c r="M635" t="b">
        <v>0</v>
      </c>
      <c r="N635" s="7" t="s">
        <v>8322</v>
      </c>
      <c r="O635" s="7" t="s">
        <v>8323</v>
      </c>
      <c r="P635">
        <v>13</v>
      </c>
      <c r="Q635" s="6">
        <f>E635/Table1_2[[#This Row],[backers_count]]</f>
        <v>49.8</v>
      </c>
    </row>
    <row r="636" spans="1:17" x14ac:dyDescent="0.35">
      <c r="A636">
        <v>634</v>
      </c>
      <c r="B636" t="s">
        <v>635</v>
      </c>
      <c r="C636" t="s">
        <v>4744</v>
      </c>
      <c r="D636" s="6">
        <v>5000</v>
      </c>
      <c r="E636" s="6">
        <v>1</v>
      </c>
      <c r="F636" t="s">
        <v>8220</v>
      </c>
      <c r="G636" t="s">
        <v>8224</v>
      </c>
      <c r="H636" t="s">
        <v>8246</v>
      </c>
      <c r="I636" s="7">
        <v>1424989029</v>
      </c>
      <c r="J636" s="7">
        <v>1422397029</v>
      </c>
      <c r="K636" t="b">
        <v>0</v>
      </c>
      <c r="L636">
        <v>1</v>
      </c>
      <c r="M636" t="b">
        <v>0</v>
      </c>
      <c r="N636" s="7" t="s">
        <v>8322</v>
      </c>
      <c r="O636" s="7" t="s">
        <v>8323</v>
      </c>
      <c r="P636">
        <v>1</v>
      </c>
      <c r="Q636" s="6">
        <f>E636/Table1_2[[#This Row],[backers_count]]</f>
        <v>1</v>
      </c>
    </row>
    <row r="637" spans="1:17" x14ac:dyDescent="0.35">
      <c r="A637">
        <v>635</v>
      </c>
      <c r="B637" t="s">
        <v>636</v>
      </c>
      <c r="C637" t="s">
        <v>4745</v>
      </c>
      <c r="D637" s="6">
        <v>25000</v>
      </c>
      <c r="E637" s="6">
        <v>2</v>
      </c>
      <c r="F637" t="s">
        <v>8220</v>
      </c>
      <c r="G637" t="s">
        <v>8224</v>
      </c>
      <c r="H637" t="s">
        <v>8246</v>
      </c>
      <c r="I637" s="7">
        <v>1428804762</v>
      </c>
      <c r="J637" s="7">
        <v>1426212762</v>
      </c>
      <c r="K637" t="b">
        <v>0</v>
      </c>
      <c r="L637">
        <v>1</v>
      </c>
      <c r="M637" t="b">
        <v>0</v>
      </c>
      <c r="N637" s="7" t="s">
        <v>8322</v>
      </c>
      <c r="O637" s="7" t="s">
        <v>8323</v>
      </c>
      <c r="P637">
        <v>1</v>
      </c>
      <c r="Q637" s="6">
        <f>E637/Table1_2[[#This Row],[backers_count]]</f>
        <v>2</v>
      </c>
    </row>
    <row r="638" spans="1:17" x14ac:dyDescent="0.35">
      <c r="A638">
        <v>636</v>
      </c>
      <c r="B638" t="s">
        <v>637</v>
      </c>
      <c r="C638" t="s">
        <v>4746</v>
      </c>
      <c r="D638" s="6">
        <v>2000</v>
      </c>
      <c r="E638" s="6">
        <v>4</v>
      </c>
      <c r="F638" t="s">
        <v>8220</v>
      </c>
      <c r="G638" t="s">
        <v>8225</v>
      </c>
      <c r="H638" t="s">
        <v>8247</v>
      </c>
      <c r="I638" s="7">
        <v>1433587620</v>
      </c>
      <c r="J638" s="7">
        <v>1430996150</v>
      </c>
      <c r="K638" t="b">
        <v>0</v>
      </c>
      <c r="L638">
        <v>1</v>
      </c>
      <c r="M638" t="b">
        <v>0</v>
      </c>
      <c r="N638" s="7" t="s">
        <v>8322</v>
      </c>
      <c r="O638" s="7" t="s">
        <v>8323</v>
      </c>
      <c r="P638">
        <v>1</v>
      </c>
      <c r="Q638" s="6">
        <f>E638/Table1_2[[#This Row],[backers_count]]</f>
        <v>4</v>
      </c>
    </row>
    <row r="639" spans="1:17" x14ac:dyDescent="0.35">
      <c r="A639">
        <v>637</v>
      </c>
      <c r="B639" t="s">
        <v>638</v>
      </c>
      <c r="C639" t="s">
        <v>4747</v>
      </c>
      <c r="D639" s="6">
        <v>100000</v>
      </c>
      <c r="E639" s="6">
        <v>0</v>
      </c>
      <c r="F639" t="s">
        <v>8220</v>
      </c>
      <c r="G639" t="s">
        <v>8225</v>
      </c>
      <c r="H639" t="s">
        <v>8247</v>
      </c>
      <c r="I639" s="7">
        <v>1488063840</v>
      </c>
      <c r="J639" s="7">
        <v>1485558318</v>
      </c>
      <c r="K639" t="b">
        <v>0</v>
      </c>
      <c r="L639">
        <v>0</v>
      </c>
      <c r="M639" t="b">
        <v>0</v>
      </c>
      <c r="N639" s="7" t="s">
        <v>8322</v>
      </c>
      <c r="O639" s="7" t="s">
        <v>8323</v>
      </c>
      <c r="P639">
        <v>0</v>
      </c>
      <c r="Q639" s="6" t="e">
        <f>E639/Table1_2[[#This Row],[backers_count]]</f>
        <v>#DIV/0!</v>
      </c>
    </row>
    <row r="640" spans="1:17" x14ac:dyDescent="0.35">
      <c r="A640">
        <v>638</v>
      </c>
      <c r="B640" t="s">
        <v>639</v>
      </c>
      <c r="C640" t="s">
        <v>4748</v>
      </c>
      <c r="D640" s="6">
        <v>200000</v>
      </c>
      <c r="E640" s="6">
        <v>18</v>
      </c>
      <c r="F640" t="s">
        <v>8220</v>
      </c>
      <c r="G640" t="s">
        <v>8236</v>
      </c>
      <c r="H640" t="s">
        <v>8249</v>
      </c>
      <c r="I640" s="7">
        <v>1490447662</v>
      </c>
      <c r="J640" s="7">
        <v>1485267262</v>
      </c>
      <c r="K640" t="b">
        <v>0</v>
      </c>
      <c r="L640">
        <v>6</v>
      </c>
      <c r="M640" t="b">
        <v>0</v>
      </c>
      <c r="N640" s="7" t="s">
        <v>8322</v>
      </c>
      <c r="O640" s="7" t="s">
        <v>8323</v>
      </c>
      <c r="P640">
        <v>1</v>
      </c>
      <c r="Q640" s="6">
        <f>E640/Table1_2[[#This Row],[backers_count]]</f>
        <v>3</v>
      </c>
    </row>
    <row r="641" spans="1:17" x14ac:dyDescent="0.35">
      <c r="A641">
        <v>639</v>
      </c>
      <c r="B641" t="s">
        <v>640</v>
      </c>
      <c r="C641" t="s">
        <v>4749</v>
      </c>
      <c r="D641" s="6">
        <v>1000000</v>
      </c>
      <c r="E641" s="6">
        <v>1</v>
      </c>
      <c r="F641" t="s">
        <v>8220</v>
      </c>
      <c r="G641" t="s">
        <v>8224</v>
      </c>
      <c r="H641" t="s">
        <v>8246</v>
      </c>
      <c r="I641" s="7">
        <v>1413208795</v>
      </c>
      <c r="J641" s="7">
        <v>1408024795</v>
      </c>
      <c r="K641" t="b">
        <v>0</v>
      </c>
      <c r="L641">
        <v>1</v>
      </c>
      <c r="M641" t="b">
        <v>0</v>
      </c>
      <c r="N641" s="7" t="s">
        <v>8322</v>
      </c>
      <c r="O641" s="7" t="s">
        <v>8323</v>
      </c>
      <c r="P641">
        <v>1</v>
      </c>
      <c r="Q641" s="6">
        <f>E641/Table1_2[[#This Row],[backers_count]]</f>
        <v>1</v>
      </c>
    </row>
    <row r="642" spans="1:17" x14ac:dyDescent="0.35">
      <c r="A642">
        <v>640</v>
      </c>
      <c r="B642" t="s">
        <v>641</v>
      </c>
      <c r="C642" t="s">
        <v>4750</v>
      </c>
      <c r="D642" s="6">
        <v>70</v>
      </c>
      <c r="E642" s="6">
        <v>101</v>
      </c>
      <c r="F642" t="s">
        <v>8219</v>
      </c>
      <c r="G642" t="s">
        <v>8230</v>
      </c>
      <c r="H642" t="s">
        <v>8249</v>
      </c>
      <c r="I642" s="7">
        <v>1480028400</v>
      </c>
      <c r="J642" s="7">
        <v>1478685915</v>
      </c>
      <c r="K642" t="b">
        <v>0</v>
      </c>
      <c r="L642">
        <v>2</v>
      </c>
      <c r="M642" t="b">
        <v>1</v>
      </c>
      <c r="N642" s="7" t="s">
        <v>8322</v>
      </c>
      <c r="O642" s="7" t="s">
        <v>8324</v>
      </c>
      <c r="P642">
        <v>145</v>
      </c>
      <c r="Q642" s="6">
        <f>E642/Table1_2[[#This Row],[backers_count]]</f>
        <v>50.5</v>
      </c>
    </row>
    <row r="643" spans="1:17" x14ac:dyDescent="0.35">
      <c r="A643">
        <v>641</v>
      </c>
      <c r="B643" t="s">
        <v>642</v>
      </c>
      <c r="C643" t="s">
        <v>4751</v>
      </c>
      <c r="D643" s="6">
        <v>40000</v>
      </c>
      <c r="E643" s="6">
        <v>47665</v>
      </c>
      <c r="F643" t="s">
        <v>8219</v>
      </c>
      <c r="G643" t="s">
        <v>8224</v>
      </c>
      <c r="H643" t="s">
        <v>8246</v>
      </c>
      <c r="I643" s="7">
        <v>1439473248</v>
      </c>
      <c r="J643" s="7">
        <v>1436881248</v>
      </c>
      <c r="K643" t="b">
        <v>0</v>
      </c>
      <c r="L643">
        <v>315</v>
      </c>
      <c r="M643" t="b">
        <v>1</v>
      </c>
      <c r="N643" s="7" t="s">
        <v>8322</v>
      </c>
      <c r="O643" s="7" t="s">
        <v>8324</v>
      </c>
      <c r="P643">
        <v>120</v>
      </c>
      <c r="Q643" s="6">
        <f>E643/Table1_2[[#This Row],[backers_count]]</f>
        <v>151.31746031746033</v>
      </c>
    </row>
    <row r="644" spans="1:17" x14ac:dyDescent="0.35">
      <c r="A644">
        <v>642</v>
      </c>
      <c r="B644" t="s">
        <v>643</v>
      </c>
      <c r="C644" t="s">
        <v>4752</v>
      </c>
      <c r="D644" s="6">
        <v>20000</v>
      </c>
      <c r="E644" s="6">
        <v>292097</v>
      </c>
      <c r="F644" t="s">
        <v>8219</v>
      </c>
      <c r="G644" t="s">
        <v>8236</v>
      </c>
      <c r="H644" t="s">
        <v>8249</v>
      </c>
      <c r="I644" s="7">
        <v>1439998674</v>
      </c>
      <c r="J644" s="7">
        <v>1436888274</v>
      </c>
      <c r="K644" t="b">
        <v>0</v>
      </c>
      <c r="L644">
        <v>2174</v>
      </c>
      <c r="M644" t="b">
        <v>1</v>
      </c>
      <c r="N644" s="7" t="s">
        <v>8322</v>
      </c>
      <c r="O644" s="7" t="s">
        <v>8324</v>
      </c>
      <c r="P644">
        <v>1461</v>
      </c>
      <c r="Q644" s="6">
        <f>E644/Table1_2[[#This Row],[backers_count]]</f>
        <v>134.3592456301748</v>
      </c>
    </row>
    <row r="645" spans="1:17" x14ac:dyDescent="0.35">
      <c r="A645">
        <v>643</v>
      </c>
      <c r="B645" t="s">
        <v>644</v>
      </c>
      <c r="C645" t="s">
        <v>4753</v>
      </c>
      <c r="D645" s="6">
        <v>25000</v>
      </c>
      <c r="E645" s="6">
        <v>26452</v>
      </c>
      <c r="F645" t="s">
        <v>8219</v>
      </c>
      <c r="G645" t="s">
        <v>8224</v>
      </c>
      <c r="H645" t="s">
        <v>8246</v>
      </c>
      <c r="I645" s="7">
        <v>1433085875</v>
      </c>
      <c r="J645" s="7">
        <v>1428333875</v>
      </c>
      <c r="K645" t="b">
        <v>0</v>
      </c>
      <c r="L645">
        <v>152</v>
      </c>
      <c r="M645" t="b">
        <v>1</v>
      </c>
      <c r="N645" s="7" t="s">
        <v>8322</v>
      </c>
      <c r="O645" s="7" t="s">
        <v>8324</v>
      </c>
      <c r="P645">
        <v>106</v>
      </c>
      <c r="Q645" s="6">
        <f>E645/Table1_2[[#This Row],[backers_count]]</f>
        <v>174.02631578947367</v>
      </c>
    </row>
    <row r="646" spans="1:17" x14ac:dyDescent="0.35">
      <c r="A646">
        <v>644</v>
      </c>
      <c r="B646" t="s">
        <v>645</v>
      </c>
      <c r="C646" t="s">
        <v>4754</v>
      </c>
      <c r="D646" s="6">
        <v>25000</v>
      </c>
      <c r="E646" s="6">
        <v>75029.48</v>
      </c>
      <c r="F646" t="s">
        <v>8219</v>
      </c>
      <c r="G646" t="s">
        <v>8224</v>
      </c>
      <c r="H646" t="s">
        <v>8246</v>
      </c>
      <c r="I646" s="7">
        <v>1414544400</v>
      </c>
      <c r="J646" s="7">
        <v>1410883139</v>
      </c>
      <c r="K646" t="b">
        <v>0</v>
      </c>
      <c r="L646">
        <v>1021</v>
      </c>
      <c r="M646" t="b">
        <v>1</v>
      </c>
      <c r="N646" s="7" t="s">
        <v>8322</v>
      </c>
      <c r="O646" s="7" t="s">
        <v>8324</v>
      </c>
      <c r="P646">
        <v>301</v>
      </c>
      <c r="Q646" s="6">
        <f>E646/Table1_2[[#This Row],[backers_count]]</f>
        <v>73.486268364348675</v>
      </c>
    </row>
    <row r="647" spans="1:17" x14ac:dyDescent="0.35">
      <c r="A647">
        <v>645</v>
      </c>
      <c r="B647" t="s">
        <v>646</v>
      </c>
      <c r="C647" t="s">
        <v>4755</v>
      </c>
      <c r="D647" s="6">
        <v>2000</v>
      </c>
      <c r="E647" s="6">
        <v>5574</v>
      </c>
      <c r="F647" t="s">
        <v>8219</v>
      </c>
      <c r="G647" t="s">
        <v>8224</v>
      </c>
      <c r="H647" t="s">
        <v>8246</v>
      </c>
      <c r="I647" s="7">
        <v>1470962274</v>
      </c>
      <c r="J647" s="7">
        <v>1468370274</v>
      </c>
      <c r="K647" t="b">
        <v>0</v>
      </c>
      <c r="L647">
        <v>237</v>
      </c>
      <c r="M647" t="b">
        <v>1</v>
      </c>
      <c r="N647" s="7" t="s">
        <v>8322</v>
      </c>
      <c r="O647" s="7" t="s">
        <v>8324</v>
      </c>
      <c r="P647">
        <v>279</v>
      </c>
      <c r="Q647" s="6">
        <f>E647/Table1_2[[#This Row],[backers_count]]</f>
        <v>23.518987341772153</v>
      </c>
    </row>
    <row r="648" spans="1:17" x14ac:dyDescent="0.35">
      <c r="A648">
        <v>646</v>
      </c>
      <c r="B648" t="s">
        <v>647</v>
      </c>
      <c r="C648" t="s">
        <v>4756</v>
      </c>
      <c r="D648" s="6">
        <v>800</v>
      </c>
      <c r="E648" s="6">
        <v>1055.01</v>
      </c>
      <c r="F648" t="s">
        <v>8219</v>
      </c>
      <c r="G648" t="s">
        <v>8224</v>
      </c>
      <c r="H648" t="s">
        <v>8246</v>
      </c>
      <c r="I648" s="7">
        <v>1407788867</v>
      </c>
      <c r="J648" s="7">
        <v>1405196867</v>
      </c>
      <c r="K648" t="b">
        <v>0</v>
      </c>
      <c r="L648">
        <v>27</v>
      </c>
      <c r="M648" t="b">
        <v>1</v>
      </c>
      <c r="N648" s="7" t="s">
        <v>8322</v>
      </c>
      <c r="O648" s="7" t="s">
        <v>8324</v>
      </c>
      <c r="P648">
        <v>132</v>
      </c>
      <c r="Q648" s="6">
        <f>E648/Table1_2[[#This Row],[backers_count]]</f>
        <v>39.074444444444445</v>
      </c>
    </row>
    <row r="649" spans="1:17" x14ac:dyDescent="0.35">
      <c r="A649">
        <v>647</v>
      </c>
      <c r="B649" t="s">
        <v>648</v>
      </c>
      <c r="C649" t="s">
        <v>4757</v>
      </c>
      <c r="D649" s="6">
        <v>2000</v>
      </c>
      <c r="E649" s="6">
        <v>2141</v>
      </c>
      <c r="F649" t="s">
        <v>8219</v>
      </c>
      <c r="G649" t="s">
        <v>8229</v>
      </c>
      <c r="H649" t="s">
        <v>8251</v>
      </c>
      <c r="I649" s="7">
        <v>1458235549</v>
      </c>
      <c r="J649" s="7">
        <v>1455647149</v>
      </c>
      <c r="K649" t="b">
        <v>0</v>
      </c>
      <c r="L649">
        <v>17</v>
      </c>
      <c r="M649" t="b">
        <v>1</v>
      </c>
      <c r="N649" s="7" t="s">
        <v>8322</v>
      </c>
      <c r="O649" s="7" t="s">
        <v>8324</v>
      </c>
      <c r="P649">
        <v>108</v>
      </c>
      <c r="Q649" s="6">
        <f>E649/Table1_2[[#This Row],[backers_count]]</f>
        <v>125.94117647058823</v>
      </c>
    </row>
    <row r="650" spans="1:17" x14ac:dyDescent="0.35">
      <c r="A650">
        <v>648</v>
      </c>
      <c r="B650" t="s">
        <v>649</v>
      </c>
      <c r="C650" t="s">
        <v>4758</v>
      </c>
      <c r="D650" s="6">
        <v>35000</v>
      </c>
      <c r="E650" s="6">
        <v>44388</v>
      </c>
      <c r="F650" t="s">
        <v>8219</v>
      </c>
      <c r="G650" t="s">
        <v>8224</v>
      </c>
      <c r="H650" t="s">
        <v>8246</v>
      </c>
      <c r="I650" s="7">
        <v>1413304708</v>
      </c>
      <c r="J650" s="7">
        <v>1410280708</v>
      </c>
      <c r="K650" t="b">
        <v>0</v>
      </c>
      <c r="L650">
        <v>27</v>
      </c>
      <c r="M650" t="b">
        <v>1</v>
      </c>
      <c r="N650" s="7" t="s">
        <v>8322</v>
      </c>
      <c r="O650" s="7" t="s">
        <v>8324</v>
      </c>
      <c r="P650">
        <v>127</v>
      </c>
      <c r="Q650" s="6">
        <f>E650/Table1_2[[#This Row],[backers_count]]</f>
        <v>1644</v>
      </c>
    </row>
    <row r="651" spans="1:17" x14ac:dyDescent="0.35">
      <c r="A651">
        <v>649</v>
      </c>
      <c r="B651" t="s">
        <v>650</v>
      </c>
      <c r="C651" t="s">
        <v>4759</v>
      </c>
      <c r="D651" s="6">
        <v>2500</v>
      </c>
      <c r="E651" s="6">
        <v>3499</v>
      </c>
      <c r="F651" t="s">
        <v>8219</v>
      </c>
      <c r="G651" t="s">
        <v>8224</v>
      </c>
      <c r="H651" t="s">
        <v>8246</v>
      </c>
      <c r="I651" s="7">
        <v>1410904413</v>
      </c>
      <c r="J651" s="7">
        <v>1409090013</v>
      </c>
      <c r="K651" t="b">
        <v>0</v>
      </c>
      <c r="L651">
        <v>82</v>
      </c>
      <c r="M651" t="b">
        <v>1</v>
      </c>
      <c r="N651" s="7" t="s">
        <v>8322</v>
      </c>
      <c r="O651" s="7" t="s">
        <v>8324</v>
      </c>
      <c r="P651">
        <v>140</v>
      </c>
      <c r="Q651" s="6">
        <f>E651/Table1_2[[#This Row],[backers_count]]</f>
        <v>42.670731707317074</v>
      </c>
    </row>
    <row r="652" spans="1:17" x14ac:dyDescent="0.35">
      <c r="A652">
        <v>650</v>
      </c>
      <c r="B652" t="s">
        <v>651</v>
      </c>
      <c r="C652" t="s">
        <v>4760</v>
      </c>
      <c r="D652" s="6">
        <v>1500</v>
      </c>
      <c r="E652" s="6">
        <v>1686</v>
      </c>
      <c r="F652" t="s">
        <v>8219</v>
      </c>
      <c r="G652" t="s">
        <v>8224</v>
      </c>
      <c r="H652" t="s">
        <v>8246</v>
      </c>
      <c r="I652" s="7">
        <v>1418953984</v>
      </c>
      <c r="J652" s="7">
        <v>1413766384</v>
      </c>
      <c r="K652" t="b">
        <v>0</v>
      </c>
      <c r="L652">
        <v>48</v>
      </c>
      <c r="M652" t="b">
        <v>1</v>
      </c>
      <c r="N652" s="7" t="s">
        <v>8322</v>
      </c>
      <c r="O652" s="7" t="s">
        <v>8324</v>
      </c>
      <c r="P652">
        <v>113</v>
      </c>
      <c r="Q652" s="6">
        <f>E652/Table1_2[[#This Row],[backers_count]]</f>
        <v>35.125</v>
      </c>
    </row>
    <row r="653" spans="1:17" x14ac:dyDescent="0.35">
      <c r="A653">
        <v>651</v>
      </c>
      <c r="B653" t="s">
        <v>652</v>
      </c>
      <c r="C653" t="s">
        <v>4761</v>
      </c>
      <c r="D653" s="6">
        <v>25000</v>
      </c>
      <c r="E653" s="6">
        <v>25132</v>
      </c>
      <c r="F653" t="s">
        <v>8219</v>
      </c>
      <c r="G653" t="s">
        <v>8224</v>
      </c>
      <c r="H653" t="s">
        <v>8246</v>
      </c>
      <c r="I653" s="7">
        <v>1418430311</v>
      </c>
      <c r="J653" s="7">
        <v>1415838311</v>
      </c>
      <c r="K653" t="b">
        <v>0</v>
      </c>
      <c r="L653">
        <v>105</v>
      </c>
      <c r="M653" t="b">
        <v>1</v>
      </c>
      <c r="N653" s="7" t="s">
        <v>8322</v>
      </c>
      <c r="O653" s="7" t="s">
        <v>8324</v>
      </c>
      <c r="P653">
        <v>101</v>
      </c>
      <c r="Q653" s="6">
        <f>E653/Table1_2[[#This Row],[backers_count]]</f>
        <v>239.35238095238094</v>
      </c>
    </row>
    <row r="654" spans="1:17" x14ac:dyDescent="0.35">
      <c r="A654">
        <v>652</v>
      </c>
      <c r="B654" t="s">
        <v>653</v>
      </c>
      <c r="C654" t="s">
        <v>4762</v>
      </c>
      <c r="D654" s="6">
        <v>3000</v>
      </c>
      <c r="E654" s="6">
        <v>3014</v>
      </c>
      <c r="F654" t="s">
        <v>8219</v>
      </c>
      <c r="G654" t="s">
        <v>8224</v>
      </c>
      <c r="H654" t="s">
        <v>8246</v>
      </c>
      <c r="I654" s="7">
        <v>1480613650</v>
      </c>
      <c r="J654" s="7">
        <v>1478018050</v>
      </c>
      <c r="K654" t="b">
        <v>0</v>
      </c>
      <c r="L654">
        <v>28</v>
      </c>
      <c r="M654" t="b">
        <v>1</v>
      </c>
      <c r="N654" s="7" t="s">
        <v>8322</v>
      </c>
      <c r="O654" s="7" t="s">
        <v>8324</v>
      </c>
      <c r="P654">
        <v>101</v>
      </c>
      <c r="Q654" s="6">
        <f>E654/Table1_2[[#This Row],[backers_count]]</f>
        <v>107.64285714285714</v>
      </c>
    </row>
    <row r="655" spans="1:17" x14ac:dyDescent="0.35">
      <c r="A655">
        <v>653</v>
      </c>
      <c r="B655" t="s">
        <v>654</v>
      </c>
      <c r="C655" t="s">
        <v>4763</v>
      </c>
      <c r="D655" s="6">
        <v>75000</v>
      </c>
      <c r="E655" s="6">
        <v>106084.5</v>
      </c>
      <c r="F655" t="s">
        <v>8219</v>
      </c>
      <c r="G655" t="s">
        <v>8224</v>
      </c>
      <c r="H655" t="s">
        <v>8246</v>
      </c>
      <c r="I655" s="7">
        <v>1440082240</v>
      </c>
      <c r="J655" s="7">
        <v>1436885440</v>
      </c>
      <c r="K655" t="b">
        <v>0</v>
      </c>
      <c r="L655">
        <v>1107</v>
      </c>
      <c r="M655" t="b">
        <v>1</v>
      </c>
      <c r="N655" s="7" t="s">
        <v>8322</v>
      </c>
      <c r="O655" s="7" t="s">
        <v>8324</v>
      </c>
      <c r="P655">
        <v>142</v>
      </c>
      <c r="Q655" s="6">
        <f>E655/Table1_2[[#This Row],[backers_count]]</f>
        <v>95.830623306233065</v>
      </c>
    </row>
    <row r="656" spans="1:17" x14ac:dyDescent="0.35">
      <c r="A656">
        <v>654</v>
      </c>
      <c r="B656" t="s">
        <v>655</v>
      </c>
      <c r="C656" t="s">
        <v>4764</v>
      </c>
      <c r="D656" s="6">
        <v>12000</v>
      </c>
      <c r="E656" s="6">
        <v>32075</v>
      </c>
      <c r="F656" t="s">
        <v>8219</v>
      </c>
      <c r="G656" t="s">
        <v>8224</v>
      </c>
      <c r="H656" t="s">
        <v>8246</v>
      </c>
      <c r="I656" s="7">
        <v>1436396313</v>
      </c>
      <c r="J656" s="7">
        <v>1433804313</v>
      </c>
      <c r="K656" t="b">
        <v>0</v>
      </c>
      <c r="L656">
        <v>1013</v>
      </c>
      <c r="M656" t="b">
        <v>1</v>
      </c>
      <c r="N656" s="7" t="s">
        <v>8322</v>
      </c>
      <c r="O656" s="7" t="s">
        <v>8324</v>
      </c>
      <c r="P656">
        <v>268</v>
      </c>
      <c r="Q656" s="6">
        <f>E656/Table1_2[[#This Row],[backers_count]]</f>
        <v>31.663376110562684</v>
      </c>
    </row>
    <row r="657" spans="1:17" x14ac:dyDescent="0.35">
      <c r="A657">
        <v>655</v>
      </c>
      <c r="B657" t="s">
        <v>656</v>
      </c>
      <c r="C657" t="s">
        <v>4765</v>
      </c>
      <c r="D657" s="6">
        <v>8000</v>
      </c>
      <c r="E657" s="6">
        <v>11751</v>
      </c>
      <c r="F657" t="s">
        <v>8219</v>
      </c>
      <c r="G657" t="s">
        <v>8224</v>
      </c>
      <c r="H657" t="s">
        <v>8246</v>
      </c>
      <c r="I657" s="7">
        <v>1426197512</v>
      </c>
      <c r="J657" s="7">
        <v>1423609112</v>
      </c>
      <c r="K657" t="b">
        <v>0</v>
      </c>
      <c r="L657">
        <v>274</v>
      </c>
      <c r="M657" t="b">
        <v>1</v>
      </c>
      <c r="N657" s="7" t="s">
        <v>8322</v>
      </c>
      <c r="O657" s="7" t="s">
        <v>8324</v>
      </c>
      <c r="P657">
        <v>147</v>
      </c>
      <c r="Q657" s="6">
        <f>E657/Table1_2[[#This Row],[backers_count]]</f>
        <v>42.886861313868614</v>
      </c>
    </row>
    <row r="658" spans="1:17" x14ac:dyDescent="0.35">
      <c r="A658">
        <v>656</v>
      </c>
      <c r="B658" t="s">
        <v>657</v>
      </c>
      <c r="C658" t="s">
        <v>4766</v>
      </c>
      <c r="D658" s="6">
        <v>5000</v>
      </c>
      <c r="E658" s="6">
        <v>10678</v>
      </c>
      <c r="F658" t="s">
        <v>8219</v>
      </c>
      <c r="G658" t="s">
        <v>8224</v>
      </c>
      <c r="H658" t="s">
        <v>8246</v>
      </c>
      <c r="I658" s="7">
        <v>1460917119</v>
      </c>
      <c r="J658" s="7">
        <v>1455736719</v>
      </c>
      <c r="K658" t="b">
        <v>0</v>
      </c>
      <c r="L658">
        <v>87</v>
      </c>
      <c r="M658" t="b">
        <v>1</v>
      </c>
      <c r="N658" s="7" t="s">
        <v>8322</v>
      </c>
      <c r="O658" s="7" t="s">
        <v>8324</v>
      </c>
      <c r="P658">
        <v>214</v>
      </c>
      <c r="Q658" s="6">
        <f>E658/Table1_2[[#This Row],[backers_count]]</f>
        <v>122.73563218390805</v>
      </c>
    </row>
    <row r="659" spans="1:17" x14ac:dyDescent="0.35">
      <c r="A659">
        <v>657</v>
      </c>
      <c r="B659" t="s">
        <v>658</v>
      </c>
      <c r="C659" t="s">
        <v>4767</v>
      </c>
      <c r="D659" s="6">
        <v>15000</v>
      </c>
      <c r="E659" s="6">
        <v>18855</v>
      </c>
      <c r="F659" t="s">
        <v>8219</v>
      </c>
      <c r="G659" t="s">
        <v>8224</v>
      </c>
      <c r="H659" t="s">
        <v>8246</v>
      </c>
      <c r="I659" s="7">
        <v>1450901872</v>
      </c>
      <c r="J659" s="7">
        <v>1448309872</v>
      </c>
      <c r="K659" t="b">
        <v>0</v>
      </c>
      <c r="L659">
        <v>99</v>
      </c>
      <c r="M659" t="b">
        <v>1</v>
      </c>
      <c r="N659" s="7" t="s">
        <v>8322</v>
      </c>
      <c r="O659" s="7" t="s">
        <v>8324</v>
      </c>
      <c r="P659">
        <v>126</v>
      </c>
      <c r="Q659" s="6">
        <f>E659/Table1_2[[#This Row],[backers_count]]</f>
        <v>190.45454545454547</v>
      </c>
    </row>
    <row r="660" spans="1:17" x14ac:dyDescent="0.35">
      <c r="A660">
        <v>658</v>
      </c>
      <c r="B660" t="s">
        <v>659</v>
      </c>
      <c r="C660" t="s">
        <v>4768</v>
      </c>
      <c r="D660" s="6">
        <v>28888</v>
      </c>
      <c r="E660" s="6">
        <v>30177</v>
      </c>
      <c r="F660" t="s">
        <v>8219</v>
      </c>
      <c r="G660" t="s">
        <v>8224</v>
      </c>
      <c r="H660" t="s">
        <v>8246</v>
      </c>
      <c r="I660" s="7">
        <v>1437933600</v>
      </c>
      <c r="J660" s="7">
        <v>1435117889</v>
      </c>
      <c r="K660" t="b">
        <v>0</v>
      </c>
      <c r="L660">
        <v>276</v>
      </c>
      <c r="M660" t="b">
        <v>1</v>
      </c>
      <c r="N660" s="7" t="s">
        <v>8322</v>
      </c>
      <c r="O660" s="7" t="s">
        <v>8324</v>
      </c>
      <c r="P660">
        <v>105</v>
      </c>
      <c r="Q660" s="6">
        <f>E660/Table1_2[[#This Row],[backers_count]]</f>
        <v>109.33695652173913</v>
      </c>
    </row>
    <row r="661" spans="1:17" x14ac:dyDescent="0.35">
      <c r="A661">
        <v>659</v>
      </c>
      <c r="B661" t="s">
        <v>660</v>
      </c>
      <c r="C661" t="s">
        <v>4769</v>
      </c>
      <c r="D661" s="6">
        <v>3000</v>
      </c>
      <c r="E661" s="6">
        <v>3017</v>
      </c>
      <c r="F661" t="s">
        <v>8219</v>
      </c>
      <c r="G661" t="s">
        <v>8224</v>
      </c>
      <c r="H661" t="s">
        <v>8246</v>
      </c>
      <c r="I661" s="7">
        <v>1440339295</v>
      </c>
      <c r="J661" s="7">
        <v>1437747295</v>
      </c>
      <c r="K661" t="b">
        <v>0</v>
      </c>
      <c r="L661">
        <v>21</v>
      </c>
      <c r="M661" t="b">
        <v>1</v>
      </c>
      <c r="N661" s="7" t="s">
        <v>8322</v>
      </c>
      <c r="O661" s="7" t="s">
        <v>8324</v>
      </c>
      <c r="P661">
        <v>101</v>
      </c>
      <c r="Q661" s="6">
        <f>E661/Table1_2[[#This Row],[backers_count]]</f>
        <v>143.66666666666666</v>
      </c>
    </row>
    <row r="662" spans="1:17" x14ac:dyDescent="0.35">
      <c r="A662">
        <v>660</v>
      </c>
      <c r="B662" t="s">
        <v>661</v>
      </c>
      <c r="C662" t="s">
        <v>4770</v>
      </c>
      <c r="D662" s="6">
        <v>50000</v>
      </c>
      <c r="E662" s="6">
        <v>1529</v>
      </c>
      <c r="F662" t="s">
        <v>8221</v>
      </c>
      <c r="G662" t="s">
        <v>8224</v>
      </c>
      <c r="H662" t="s">
        <v>8246</v>
      </c>
      <c r="I662" s="7">
        <v>1415558879</v>
      </c>
      <c r="J662" s="7">
        <v>1412963279</v>
      </c>
      <c r="K662" t="b">
        <v>0</v>
      </c>
      <c r="L662">
        <v>18</v>
      </c>
      <c r="M662" t="b">
        <v>0</v>
      </c>
      <c r="N662" s="7" t="s">
        <v>8322</v>
      </c>
      <c r="O662" s="7" t="s">
        <v>8324</v>
      </c>
      <c r="P662">
        <v>4</v>
      </c>
      <c r="Q662" s="6">
        <f>E662/Table1_2[[#This Row],[backers_count]]</f>
        <v>84.944444444444443</v>
      </c>
    </row>
    <row r="663" spans="1:17" x14ac:dyDescent="0.35">
      <c r="A663">
        <v>661</v>
      </c>
      <c r="B663" t="s">
        <v>662</v>
      </c>
      <c r="C663" t="s">
        <v>4771</v>
      </c>
      <c r="D663" s="6">
        <v>10000</v>
      </c>
      <c r="E663" s="6">
        <v>95</v>
      </c>
      <c r="F663" t="s">
        <v>8221</v>
      </c>
      <c r="G663" t="s">
        <v>8224</v>
      </c>
      <c r="H663" t="s">
        <v>8246</v>
      </c>
      <c r="I663" s="7">
        <v>1477236559</v>
      </c>
      <c r="J663" s="7">
        <v>1474644559</v>
      </c>
      <c r="K663" t="b">
        <v>0</v>
      </c>
      <c r="L663">
        <v>9</v>
      </c>
      <c r="M663" t="b">
        <v>0</v>
      </c>
      <c r="N663" s="7" t="s">
        <v>8322</v>
      </c>
      <c r="O663" s="7" t="s">
        <v>8324</v>
      </c>
      <c r="P663">
        <v>1</v>
      </c>
      <c r="Q663" s="6">
        <f>E663/Table1_2[[#This Row],[backers_count]]</f>
        <v>10.555555555555555</v>
      </c>
    </row>
    <row r="664" spans="1:17" x14ac:dyDescent="0.35">
      <c r="A664">
        <v>662</v>
      </c>
      <c r="B664" t="s">
        <v>663</v>
      </c>
      <c r="C664" t="s">
        <v>4772</v>
      </c>
      <c r="D664" s="6">
        <v>39000</v>
      </c>
      <c r="E664" s="6">
        <v>156</v>
      </c>
      <c r="F664" t="s">
        <v>8221</v>
      </c>
      <c r="G664" t="s">
        <v>8224</v>
      </c>
      <c r="H664" t="s">
        <v>8246</v>
      </c>
      <c r="I664" s="7">
        <v>1421404247</v>
      </c>
      <c r="J664" s="7">
        <v>1418812247</v>
      </c>
      <c r="K664" t="b">
        <v>0</v>
      </c>
      <c r="L664">
        <v>4</v>
      </c>
      <c r="M664" t="b">
        <v>0</v>
      </c>
      <c r="N664" s="7" t="s">
        <v>8322</v>
      </c>
      <c r="O664" s="7" t="s">
        <v>8324</v>
      </c>
      <c r="P664">
        <v>1</v>
      </c>
      <c r="Q664" s="6">
        <f>E664/Table1_2[[#This Row],[backers_count]]</f>
        <v>39</v>
      </c>
    </row>
    <row r="665" spans="1:17" x14ac:dyDescent="0.35">
      <c r="A665">
        <v>663</v>
      </c>
      <c r="B665" t="s">
        <v>664</v>
      </c>
      <c r="C665" t="s">
        <v>4773</v>
      </c>
      <c r="D665" s="6">
        <v>200000</v>
      </c>
      <c r="E665" s="6">
        <v>700</v>
      </c>
      <c r="F665" t="s">
        <v>8221</v>
      </c>
      <c r="G665" t="s">
        <v>8232</v>
      </c>
      <c r="H665" t="s">
        <v>8253</v>
      </c>
      <c r="I665" s="7">
        <v>1437250456</v>
      </c>
      <c r="J665" s="7">
        <v>1434658456</v>
      </c>
      <c r="K665" t="b">
        <v>0</v>
      </c>
      <c r="L665">
        <v>7</v>
      </c>
      <c r="M665" t="b">
        <v>0</v>
      </c>
      <c r="N665" s="7" t="s">
        <v>8322</v>
      </c>
      <c r="O665" s="7" t="s">
        <v>8324</v>
      </c>
      <c r="P665">
        <v>1</v>
      </c>
      <c r="Q665" s="6">
        <f>E665/Table1_2[[#This Row],[backers_count]]</f>
        <v>100</v>
      </c>
    </row>
    <row r="666" spans="1:17" x14ac:dyDescent="0.35">
      <c r="A666">
        <v>664</v>
      </c>
      <c r="B666" t="s">
        <v>665</v>
      </c>
      <c r="C666" t="s">
        <v>4774</v>
      </c>
      <c r="D666" s="6">
        <v>12000</v>
      </c>
      <c r="E666" s="6">
        <v>904</v>
      </c>
      <c r="F666" t="s">
        <v>8221</v>
      </c>
      <c r="G666" t="s">
        <v>8224</v>
      </c>
      <c r="H666" t="s">
        <v>8246</v>
      </c>
      <c r="I666" s="7">
        <v>1428940775</v>
      </c>
      <c r="J666" s="7">
        <v>1426348775</v>
      </c>
      <c r="K666" t="b">
        <v>0</v>
      </c>
      <c r="L666">
        <v>29</v>
      </c>
      <c r="M666" t="b">
        <v>0</v>
      </c>
      <c r="N666" s="7" t="s">
        <v>8322</v>
      </c>
      <c r="O666" s="7" t="s">
        <v>8324</v>
      </c>
      <c r="P666">
        <v>8</v>
      </c>
      <c r="Q666" s="6">
        <f>E666/Table1_2[[#This Row],[backers_count]]</f>
        <v>31.172413793103448</v>
      </c>
    </row>
    <row r="667" spans="1:17" x14ac:dyDescent="0.35">
      <c r="A667">
        <v>665</v>
      </c>
      <c r="B667" t="s">
        <v>666</v>
      </c>
      <c r="C667" t="s">
        <v>4775</v>
      </c>
      <c r="D667" s="6">
        <v>10000</v>
      </c>
      <c r="E667" s="6">
        <v>1864</v>
      </c>
      <c r="F667" t="s">
        <v>8221</v>
      </c>
      <c r="G667" t="s">
        <v>8224</v>
      </c>
      <c r="H667" t="s">
        <v>8246</v>
      </c>
      <c r="I667" s="7">
        <v>1484327061</v>
      </c>
      <c r="J667" s="7">
        <v>1479143061</v>
      </c>
      <c r="K667" t="b">
        <v>0</v>
      </c>
      <c r="L667">
        <v>12</v>
      </c>
      <c r="M667" t="b">
        <v>0</v>
      </c>
      <c r="N667" s="7" t="s">
        <v>8322</v>
      </c>
      <c r="O667" s="7" t="s">
        <v>8324</v>
      </c>
      <c r="P667">
        <v>19</v>
      </c>
      <c r="Q667" s="6">
        <f>E667/Table1_2[[#This Row],[backers_count]]</f>
        <v>155.33333333333334</v>
      </c>
    </row>
    <row r="668" spans="1:17" x14ac:dyDescent="0.35">
      <c r="A668">
        <v>666</v>
      </c>
      <c r="B668" t="s">
        <v>667</v>
      </c>
      <c r="C668" t="s">
        <v>4776</v>
      </c>
      <c r="D668" s="6">
        <v>200000</v>
      </c>
      <c r="E668" s="6">
        <v>8</v>
      </c>
      <c r="F668" t="s">
        <v>8221</v>
      </c>
      <c r="G668" t="s">
        <v>8224</v>
      </c>
      <c r="H668" t="s">
        <v>8246</v>
      </c>
      <c r="I668" s="7">
        <v>1408305498</v>
      </c>
      <c r="J668" s="7">
        <v>1405713498</v>
      </c>
      <c r="K668" t="b">
        <v>0</v>
      </c>
      <c r="L668">
        <v>4</v>
      </c>
      <c r="M668" t="b">
        <v>0</v>
      </c>
      <c r="N668" s="7" t="s">
        <v>8322</v>
      </c>
      <c r="O668" s="7" t="s">
        <v>8324</v>
      </c>
      <c r="P668">
        <v>1</v>
      </c>
      <c r="Q668" s="6">
        <f>E668/Table1_2[[#This Row],[backers_count]]</f>
        <v>2</v>
      </c>
    </row>
    <row r="669" spans="1:17" x14ac:dyDescent="0.35">
      <c r="A669">
        <v>667</v>
      </c>
      <c r="B669" t="s">
        <v>668</v>
      </c>
      <c r="C669" t="s">
        <v>4777</v>
      </c>
      <c r="D669" s="6">
        <v>50000</v>
      </c>
      <c r="E669" s="6">
        <v>5010</v>
      </c>
      <c r="F669" t="s">
        <v>8221</v>
      </c>
      <c r="G669" t="s">
        <v>8237</v>
      </c>
      <c r="H669" t="s">
        <v>8249</v>
      </c>
      <c r="I669" s="7">
        <v>1477731463</v>
      </c>
      <c r="J669" s="7">
        <v>1474275463</v>
      </c>
      <c r="K669" t="b">
        <v>0</v>
      </c>
      <c r="L669">
        <v>28</v>
      </c>
      <c r="M669" t="b">
        <v>0</v>
      </c>
      <c r="N669" s="7" t="s">
        <v>8322</v>
      </c>
      <c r="O669" s="7" t="s">
        <v>8324</v>
      </c>
      <c r="P669">
        <v>11</v>
      </c>
      <c r="Q669" s="6">
        <f>E669/Table1_2[[#This Row],[backers_count]]</f>
        <v>178.92857142857142</v>
      </c>
    </row>
    <row r="670" spans="1:17" x14ac:dyDescent="0.35">
      <c r="A670">
        <v>668</v>
      </c>
      <c r="B670" t="s">
        <v>669</v>
      </c>
      <c r="C670" t="s">
        <v>4778</v>
      </c>
      <c r="D670" s="6">
        <v>15000</v>
      </c>
      <c r="E670" s="6">
        <v>684</v>
      </c>
      <c r="F670" t="s">
        <v>8221</v>
      </c>
      <c r="G670" t="s">
        <v>8224</v>
      </c>
      <c r="H670" t="s">
        <v>8246</v>
      </c>
      <c r="I670" s="7">
        <v>1431374222</v>
      </c>
      <c r="J670" s="7">
        <v>1427486222</v>
      </c>
      <c r="K670" t="b">
        <v>0</v>
      </c>
      <c r="L670">
        <v>25</v>
      </c>
      <c r="M670" t="b">
        <v>0</v>
      </c>
      <c r="N670" s="7" t="s">
        <v>8322</v>
      </c>
      <c r="O670" s="7" t="s">
        <v>8324</v>
      </c>
      <c r="P670">
        <v>5</v>
      </c>
      <c r="Q670" s="6">
        <f>E670/Table1_2[[#This Row],[backers_count]]</f>
        <v>27.36</v>
      </c>
    </row>
    <row r="671" spans="1:17" x14ac:dyDescent="0.35">
      <c r="A671">
        <v>669</v>
      </c>
      <c r="B671" t="s">
        <v>670</v>
      </c>
      <c r="C671" t="s">
        <v>4779</v>
      </c>
      <c r="D671" s="6">
        <v>200000</v>
      </c>
      <c r="E671" s="6">
        <v>43015</v>
      </c>
      <c r="F671" t="s">
        <v>8221</v>
      </c>
      <c r="G671" t="s">
        <v>8235</v>
      </c>
      <c r="H671" t="s">
        <v>8255</v>
      </c>
      <c r="I671" s="7">
        <v>1467817258</v>
      </c>
      <c r="J671" s="7">
        <v>1465225258</v>
      </c>
      <c r="K671" t="b">
        <v>0</v>
      </c>
      <c r="L671">
        <v>28</v>
      </c>
      <c r="M671" t="b">
        <v>0</v>
      </c>
      <c r="N671" s="7" t="s">
        <v>8322</v>
      </c>
      <c r="O671" s="7" t="s">
        <v>8324</v>
      </c>
      <c r="P671">
        <v>22</v>
      </c>
      <c r="Q671" s="6">
        <f>E671/Table1_2[[#This Row],[backers_count]]</f>
        <v>1536.25</v>
      </c>
    </row>
    <row r="672" spans="1:17" x14ac:dyDescent="0.35">
      <c r="A672">
        <v>670</v>
      </c>
      <c r="B672" t="s">
        <v>671</v>
      </c>
      <c r="C672" t="s">
        <v>4780</v>
      </c>
      <c r="D672" s="6">
        <v>90000</v>
      </c>
      <c r="E672" s="6">
        <v>26349</v>
      </c>
      <c r="F672" t="s">
        <v>8221</v>
      </c>
      <c r="G672" t="s">
        <v>8237</v>
      </c>
      <c r="H672" t="s">
        <v>8249</v>
      </c>
      <c r="I672" s="7">
        <v>1466323800</v>
      </c>
      <c r="J672" s="7">
        <v>1463418120</v>
      </c>
      <c r="K672" t="b">
        <v>0</v>
      </c>
      <c r="L672">
        <v>310</v>
      </c>
      <c r="M672" t="b">
        <v>0</v>
      </c>
      <c r="N672" s="7" t="s">
        <v>8322</v>
      </c>
      <c r="O672" s="7" t="s">
        <v>8324</v>
      </c>
      <c r="P672">
        <v>30</v>
      </c>
      <c r="Q672" s="6">
        <f>E672/Table1_2[[#This Row],[backers_count]]</f>
        <v>84.99677419354839</v>
      </c>
    </row>
    <row r="673" spans="1:17" x14ac:dyDescent="0.35">
      <c r="A673">
        <v>671</v>
      </c>
      <c r="B673" t="s">
        <v>672</v>
      </c>
      <c r="C673" t="s">
        <v>4781</v>
      </c>
      <c r="D673" s="6">
        <v>30000</v>
      </c>
      <c r="E673" s="6">
        <v>11828</v>
      </c>
      <c r="F673" t="s">
        <v>8221</v>
      </c>
      <c r="G673" t="s">
        <v>8224</v>
      </c>
      <c r="H673" t="s">
        <v>8246</v>
      </c>
      <c r="I673" s="7">
        <v>1421208000</v>
      </c>
      <c r="J673" s="7">
        <v>1418315852</v>
      </c>
      <c r="K673" t="b">
        <v>0</v>
      </c>
      <c r="L673">
        <v>15</v>
      </c>
      <c r="M673" t="b">
        <v>0</v>
      </c>
      <c r="N673" s="7" t="s">
        <v>8322</v>
      </c>
      <c r="O673" s="7" t="s">
        <v>8324</v>
      </c>
      <c r="P673">
        <v>40</v>
      </c>
      <c r="Q673" s="6">
        <f>E673/Table1_2[[#This Row],[backers_count]]</f>
        <v>788.5333333333333</v>
      </c>
    </row>
    <row r="674" spans="1:17" x14ac:dyDescent="0.35">
      <c r="A674">
        <v>672</v>
      </c>
      <c r="B674" t="s">
        <v>673</v>
      </c>
      <c r="C674" t="s">
        <v>4782</v>
      </c>
      <c r="D674" s="6">
        <v>50000</v>
      </c>
      <c r="E674" s="6">
        <v>10814</v>
      </c>
      <c r="F674" t="s">
        <v>8221</v>
      </c>
      <c r="G674" t="s">
        <v>8224</v>
      </c>
      <c r="H674" t="s">
        <v>8246</v>
      </c>
      <c r="I674" s="7">
        <v>1420088340</v>
      </c>
      <c r="J674" s="7">
        <v>1417410964</v>
      </c>
      <c r="K674" t="b">
        <v>0</v>
      </c>
      <c r="L674">
        <v>215</v>
      </c>
      <c r="M674" t="b">
        <v>0</v>
      </c>
      <c r="N674" s="7" t="s">
        <v>8322</v>
      </c>
      <c r="O674" s="7" t="s">
        <v>8324</v>
      </c>
      <c r="P674">
        <v>22</v>
      </c>
      <c r="Q674" s="6">
        <f>E674/Table1_2[[#This Row],[backers_count]]</f>
        <v>50.29767441860465</v>
      </c>
    </row>
    <row r="675" spans="1:17" x14ac:dyDescent="0.35">
      <c r="A675">
        <v>673</v>
      </c>
      <c r="B675" t="s">
        <v>674</v>
      </c>
      <c r="C675" t="s">
        <v>4783</v>
      </c>
      <c r="D675" s="6">
        <v>100000</v>
      </c>
      <c r="E675" s="6">
        <v>205</v>
      </c>
      <c r="F675" t="s">
        <v>8221</v>
      </c>
      <c r="G675" t="s">
        <v>8224</v>
      </c>
      <c r="H675" t="s">
        <v>8246</v>
      </c>
      <c r="I675" s="7">
        <v>1409602217</v>
      </c>
      <c r="J675" s="7">
        <v>1405714217</v>
      </c>
      <c r="K675" t="b">
        <v>0</v>
      </c>
      <c r="L675">
        <v>3</v>
      </c>
      <c r="M675" t="b">
        <v>0</v>
      </c>
      <c r="N675" s="7" t="s">
        <v>8322</v>
      </c>
      <c r="O675" s="7" t="s">
        <v>8324</v>
      </c>
      <c r="P675">
        <v>1</v>
      </c>
      <c r="Q675" s="6">
        <f>E675/Table1_2[[#This Row],[backers_count]]</f>
        <v>68.333333333333329</v>
      </c>
    </row>
    <row r="676" spans="1:17" x14ac:dyDescent="0.35">
      <c r="A676">
        <v>674</v>
      </c>
      <c r="B676" t="s">
        <v>675</v>
      </c>
      <c r="C676" t="s">
        <v>4784</v>
      </c>
      <c r="D676" s="6">
        <v>50000</v>
      </c>
      <c r="E676" s="6">
        <v>15</v>
      </c>
      <c r="F676" t="s">
        <v>8221</v>
      </c>
      <c r="G676" t="s">
        <v>8224</v>
      </c>
      <c r="H676" t="s">
        <v>8246</v>
      </c>
      <c r="I676" s="7">
        <v>1407811627</v>
      </c>
      <c r="J676" s="7">
        <v>1402627627</v>
      </c>
      <c r="K676" t="b">
        <v>0</v>
      </c>
      <c r="L676">
        <v>2</v>
      </c>
      <c r="M676" t="b">
        <v>0</v>
      </c>
      <c r="N676" s="7" t="s">
        <v>8322</v>
      </c>
      <c r="O676" s="7" t="s">
        <v>8324</v>
      </c>
      <c r="P676">
        <v>1</v>
      </c>
      <c r="Q676" s="6">
        <f>E676/Table1_2[[#This Row],[backers_count]]</f>
        <v>7.5</v>
      </c>
    </row>
    <row r="677" spans="1:17" x14ac:dyDescent="0.35">
      <c r="A677">
        <v>675</v>
      </c>
      <c r="B677" t="s">
        <v>676</v>
      </c>
      <c r="C677" t="s">
        <v>4785</v>
      </c>
      <c r="D677" s="6">
        <v>6000</v>
      </c>
      <c r="E677" s="6">
        <v>891</v>
      </c>
      <c r="F677" t="s">
        <v>8221</v>
      </c>
      <c r="G677" t="s">
        <v>8224</v>
      </c>
      <c r="H677" t="s">
        <v>8246</v>
      </c>
      <c r="I677" s="7">
        <v>1420095540</v>
      </c>
      <c r="J677" s="7">
        <v>1417558804</v>
      </c>
      <c r="K677" t="b">
        <v>0</v>
      </c>
      <c r="L677">
        <v>26</v>
      </c>
      <c r="M677" t="b">
        <v>0</v>
      </c>
      <c r="N677" s="7" t="s">
        <v>8322</v>
      </c>
      <c r="O677" s="7" t="s">
        <v>8324</v>
      </c>
      <c r="P677">
        <v>15</v>
      </c>
      <c r="Q677" s="6">
        <f>E677/Table1_2[[#This Row],[backers_count]]</f>
        <v>34.269230769230766</v>
      </c>
    </row>
    <row r="678" spans="1:17" x14ac:dyDescent="0.35">
      <c r="A678">
        <v>676</v>
      </c>
      <c r="B678" t="s">
        <v>677</v>
      </c>
      <c r="C678" t="s">
        <v>4786</v>
      </c>
      <c r="D678" s="6">
        <v>100000</v>
      </c>
      <c r="E678" s="6">
        <v>1471</v>
      </c>
      <c r="F678" t="s">
        <v>8221</v>
      </c>
      <c r="G678" t="s">
        <v>8229</v>
      </c>
      <c r="H678" t="s">
        <v>8251</v>
      </c>
      <c r="I678" s="7">
        <v>1423333581</v>
      </c>
      <c r="J678" s="7">
        <v>1420741581</v>
      </c>
      <c r="K678" t="b">
        <v>0</v>
      </c>
      <c r="L678">
        <v>24</v>
      </c>
      <c r="M678" t="b">
        <v>0</v>
      </c>
      <c r="N678" s="7" t="s">
        <v>8322</v>
      </c>
      <c r="O678" s="7" t="s">
        <v>8324</v>
      </c>
      <c r="P678">
        <v>2</v>
      </c>
      <c r="Q678" s="6">
        <f>E678/Table1_2[[#This Row],[backers_count]]</f>
        <v>61.291666666666664</v>
      </c>
    </row>
    <row r="679" spans="1:17" x14ac:dyDescent="0.35">
      <c r="A679">
        <v>677</v>
      </c>
      <c r="B679" t="s">
        <v>678</v>
      </c>
      <c r="C679" t="s">
        <v>4787</v>
      </c>
      <c r="D679" s="6">
        <v>50000</v>
      </c>
      <c r="E679" s="6">
        <v>12792</v>
      </c>
      <c r="F679" t="s">
        <v>8221</v>
      </c>
      <c r="G679" t="s">
        <v>8237</v>
      </c>
      <c r="H679" t="s">
        <v>8249</v>
      </c>
      <c r="I679" s="7">
        <v>1467106895</v>
      </c>
      <c r="J679" s="7">
        <v>1463218895</v>
      </c>
      <c r="K679" t="b">
        <v>0</v>
      </c>
      <c r="L679">
        <v>96</v>
      </c>
      <c r="M679" t="b">
        <v>0</v>
      </c>
      <c r="N679" s="7" t="s">
        <v>8322</v>
      </c>
      <c r="O679" s="7" t="s">
        <v>8324</v>
      </c>
      <c r="P679">
        <v>26</v>
      </c>
      <c r="Q679" s="6">
        <f>E679/Table1_2[[#This Row],[backers_count]]</f>
        <v>133.25</v>
      </c>
    </row>
    <row r="680" spans="1:17" x14ac:dyDescent="0.35">
      <c r="A680">
        <v>678</v>
      </c>
      <c r="B680" t="s">
        <v>679</v>
      </c>
      <c r="C680" t="s">
        <v>4788</v>
      </c>
      <c r="D680" s="6">
        <v>29000</v>
      </c>
      <c r="E680" s="6">
        <v>1108</v>
      </c>
      <c r="F680" t="s">
        <v>8221</v>
      </c>
      <c r="G680" t="s">
        <v>8224</v>
      </c>
      <c r="H680" t="s">
        <v>8246</v>
      </c>
      <c r="I680" s="7">
        <v>1463821338</v>
      </c>
      <c r="J680" s="7">
        <v>1461229338</v>
      </c>
      <c r="K680" t="b">
        <v>0</v>
      </c>
      <c r="L680">
        <v>17</v>
      </c>
      <c r="M680" t="b">
        <v>0</v>
      </c>
      <c r="N680" s="7" t="s">
        <v>8322</v>
      </c>
      <c r="O680" s="7" t="s">
        <v>8324</v>
      </c>
      <c r="P680">
        <v>4</v>
      </c>
      <c r="Q680" s="6">
        <f>E680/Table1_2[[#This Row],[backers_count]]</f>
        <v>65.17647058823529</v>
      </c>
    </row>
    <row r="681" spans="1:17" x14ac:dyDescent="0.35">
      <c r="A681">
        <v>679</v>
      </c>
      <c r="B681" t="s">
        <v>680</v>
      </c>
      <c r="C681" t="s">
        <v>4789</v>
      </c>
      <c r="D681" s="6">
        <v>57000</v>
      </c>
      <c r="E681" s="6">
        <v>8827</v>
      </c>
      <c r="F681" t="s">
        <v>8221</v>
      </c>
      <c r="G681" t="s">
        <v>8224</v>
      </c>
      <c r="H681" t="s">
        <v>8246</v>
      </c>
      <c r="I681" s="7">
        <v>1472920909</v>
      </c>
      <c r="J681" s="7">
        <v>1467736909</v>
      </c>
      <c r="K681" t="b">
        <v>0</v>
      </c>
      <c r="L681">
        <v>94</v>
      </c>
      <c r="M681" t="b">
        <v>0</v>
      </c>
      <c r="N681" s="7" t="s">
        <v>8322</v>
      </c>
      <c r="O681" s="7" t="s">
        <v>8324</v>
      </c>
      <c r="P681">
        <v>16</v>
      </c>
      <c r="Q681" s="6">
        <f>E681/Table1_2[[#This Row],[backers_count]]</f>
        <v>93.90425531914893</v>
      </c>
    </row>
    <row r="682" spans="1:17" x14ac:dyDescent="0.35">
      <c r="A682">
        <v>680</v>
      </c>
      <c r="B682" t="s">
        <v>681</v>
      </c>
      <c r="C682" t="s">
        <v>4790</v>
      </c>
      <c r="D682" s="6">
        <v>75000</v>
      </c>
      <c r="E682" s="6">
        <v>19434</v>
      </c>
      <c r="F682" t="s">
        <v>8221</v>
      </c>
      <c r="G682" t="s">
        <v>8224</v>
      </c>
      <c r="H682" t="s">
        <v>8246</v>
      </c>
      <c r="I682" s="7">
        <v>1410955331</v>
      </c>
      <c r="J682" s="7">
        <v>1407931331</v>
      </c>
      <c r="K682" t="b">
        <v>0</v>
      </c>
      <c r="L682">
        <v>129</v>
      </c>
      <c r="M682" t="b">
        <v>0</v>
      </c>
      <c r="N682" s="7" t="s">
        <v>8322</v>
      </c>
      <c r="O682" s="7" t="s">
        <v>8324</v>
      </c>
      <c r="P682">
        <v>26</v>
      </c>
      <c r="Q682" s="6">
        <f>E682/Table1_2[[#This Row],[backers_count]]</f>
        <v>150.65116279069767</v>
      </c>
    </row>
    <row r="683" spans="1:17" x14ac:dyDescent="0.35">
      <c r="A683">
        <v>681</v>
      </c>
      <c r="B683" t="s">
        <v>682</v>
      </c>
      <c r="C683" t="s">
        <v>4791</v>
      </c>
      <c r="D683" s="6">
        <v>2500</v>
      </c>
      <c r="E683" s="6">
        <v>1</v>
      </c>
      <c r="F683" t="s">
        <v>8221</v>
      </c>
      <c r="G683" t="s">
        <v>8224</v>
      </c>
      <c r="H683" t="s">
        <v>8246</v>
      </c>
      <c r="I683" s="7">
        <v>1477509604</v>
      </c>
      <c r="J683" s="7">
        <v>1474917604</v>
      </c>
      <c r="K683" t="b">
        <v>0</v>
      </c>
      <c r="L683">
        <v>1</v>
      </c>
      <c r="M683" t="b">
        <v>0</v>
      </c>
      <c r="N683" s="7" t="s">
        <v>8322</v>
      </c>
      <c r="O683" s="7" t="s">
        <v>8324</v>
      </c>
      <c r="P683">
        <v>1</v>
      </c>
      <c r="Q683" s="6">
        <f>E683/Table1_2[[#This Row],[backers_count]]</f>
        <v>1</v>
      </c>
    </row>
    <row r="684" spans="1:17" x14ac:dyDescent="0.35">
      <c r="A684">
        <v>682</v>
      </c>
      <c r="B684" t="s">
        <v>683</v>
      </c>
      <c r="C684" t="s">
        <v>4792</v>
      </c>
      <c r="D684" s="6">
        <v>50000</v>
      </c>
      <c r="E684" s="6">
        <v>53</v>
      </c>
      <c r="F684" t="s">
        <v>8221</v>
      </c>
      <c r="G684" t="s">
        <v>8224</v>
      </c>
      <c r="H684" t="s">
        <v>8246</v>
      </c>
      <c r="I684" s="7">
        <v>1489512122</v>
      </c>
      <c r="J684" s="7">
        <v>1486923722</v>
      </c>
      <c r="K684" t="b">
        <v>0</v>
      </c>
      <c r="L684">
        <v>4</v>
      </c>
      <c r="M684" t="b">
        <v>0</v>
      </c>
      <c r="N684" s="7" t="s">
        <v>8322</v>
      </c>
      <c r="O684" s="7" t="s">
        <v>8324</v>
      </c>
      <c r="P684">
        <v>1</v>
      </c>
      <c r="Q684" s="6">
        <f>E684/Table1_2[[#This Row],[backers_count]]</f>
        <v>13.25</v>
      </c>
    </row>
    <row r="685" spans="1:17" x14ac:dyDescent="0.35">
      <c r="A685">
        <v>683</v>
      </c>
      <c r="B685" t="s">
        <v>684</v>
      </c>
      <c r="C685" t="s">
        <v>4793</v>
      </c>
      <c r="D685" s="6">
        <v>35000</v>
      </c>
      <c r="E685" s="6">
        <v>298</v>
      </c>
      <c r="F685" t="s">
        <v>8221</v>
      </c>
      <c r="G685" t="s">
        <v>8224</v>
      </c>
      <c r="H685" t="s">
        <v>8246</v>
      </c>
      <c r="I685" s="7">
        <v>1477949764</v>
      </c>
      <c r="J685" s="7">
        <v>1474493764</v>
      </c>
      <c r="K685" t="b">
        <v>0</v>
      </c>
      <c r="L685">
        <v>3</v>
      </c>
      <c r="M685" t="b">
        <v>0</v>
      </c>
      <c r="N685" s="7" t="s">
        <v>8322</v>
      </c>
      <c r="O685" s="7" t="s">
        <v>8324</v>
      </c>
      <c r="P685">
        <v>1</v>
      </c>
      <c r="Q685" s="6">
        <f>E685/Table1_2[[#This Row],[backers_count]]</f>
        <v>99.333333333333329</v>
      </c>
    </row>
    <row r="686" spans="1:17" x14ac:dyDescent="0.35">
      <c r="A686">
        <v>684</v>
      </c>
      <c r="B686" t="s">
        <v>685</v>
      </c>
      <c r="C686" t="s">
        <v>4794</v>
      </c>
      <c r="D686" s="6">
        <v>320000</v>
      </c>
      <c r="E686" s="6">
        <v>23948</v>
      </c>
      <c r="F686" t="s">
        <v>8221</v>
      </c>
      <c r="G686" t="s">
        <v>8224</v>
      </c>
      <c r="H686" t="s">
        <v>8246</v>
      </c>
      <c r="I686" s="7">
        <v>1406257200</v>
      </c>
      <c r="J686" s="7">
        <v>1403176891</v>
      </c>
      <c r="K686" t="b">
        <v>0</v>
      </c>
      <c r="L686">
        <v>135</v>
      </c>
      <c r="M686" t="b">
        <v>0</v>
      </c>
      <c r="N686" s="7" t="s">
        <v>8322</v>
      </c>
      <c r="O686" s="7" t="s">
        <v>8324</v>
      </c>
      <c r="P686">
        <v>8</v>
      </c>
      <c r="Q686" s="6">
        <f>E686/Table1_2[[#This Row],[backers_count]]</f>
        <v>177.39259259259259</v>
      </c>
    </row>
    <row r="687" spans="1:17" x14ac:dyDescent="0.35">
      <c r="A687">
        <v>685</v>
      </c>
      <c r="B687" t="s">
        <v>686</v>
      </c>
      <c r="C687" t="s">
        <v>4795</v>
      </c>
      <c r="D687" s="6">
        <v>2000</v>
      </c>
      <c r="E687" s="6">
        <v>553</v>
      </c>
      <c r="F687" t="s">
        <v>8221</v>
      </c>
      <c r="G687" t="s">
        <v>8224</v>
      </c>
      <c r="H687" t="s">
        <v>8246</v>
      </c>
      <c r="I687" s="7">
        <v>1421095672</v>
      </c>
      <c r="J687" s="7">
        <v>1417207672</v>
      </c>
      <c r="K687" t="b">
        <v>0</v>
      </c>
      <c r="L687">
        <v>10</v>
      </c>
      <c r="M687" t="b">
        <v>0</v>
      </c>
      <c r="N687" s="7" t="s">
        <v>8322</v>
      </c>
      <c r="O687" s="7" t="s">
        <v>8324</v>
      </c>
      <c r="P687">
        <v>28</v>
      </c>
      <c r="Q687" s="6">
        <f>E687/Table1_2[[#This Row],[backers_count]]</f>
        <v>55.3</v>
      </c>
    </row>
    <row r="688" spans="1:17" x14ac:dyDescent="0.35">
      <c r="A688">
        <v>686</v>
      </c>
      <c r="B688" t="s">
        <v>687</v>
      </c>
      <c r="C688" t="s">
        <v>4796</v>
      </c>
      <c r="D688" s="6">
        <v>500000</v>
      </c>
      <c r="E688" s="6">
        <v>0</v>
      </c>
      <c r="F688" t="s">
        <v>8221</v>
      </c>
      <c r="G688" t="s">
        <v>8237</v>
      </c>
      <c r="H688" t="s">
        <v>8249</v>
      </c>
      <c r="I688" s="7">
        <v>1438618170</v>
      </c>
      <c r="J688" s="7">
        <v>1436026170</v>
      </c>
      <c r="K688" t="b">
        <v>0</v>
      </c>
      <c r="L688">
        <v>0</v>
      </c>
      <c r="M688" t="b">
        <v>0</v>
      </c>
      <c r="N688" s="7" t="s">
        <v>8322</v>
      </c>
      <c r="O688" s="7" t="s">
        <v>8324</v>
      </c>
      <c r="P688">
        <v>0</v>
      </c>
      <c r="Q688" s="6" t="e">
        <f>E688/Table1_2[[#This Row],[backers_count]]</f>
        <v>#DIV/0!</v>
      </c>
    </row>
    <row r="689" spans="1:17" x14ac:dyDescent="0.35">
      <c r="A689">
        <v>687</v>
      </c>
      <c r="B689" t="s">
        <v>688</v>
      </c>
      <c r="C689" t="s">
        <v>4797</v>
      </c>
      <c r="D689" s="6">
        <v>100000</v>
      </c>
      <c r="E689" s="6">
        <v>3550</v>
      </c>
      <c r="F689" t="s">
        <v>8221</v>
      </c>
      <c r="G689" t="s">
        <v>8238</v>
      </c>
      <c r="H689" t="s">
        <v>8256</v>
      </c>
      <c r="I689" s="7">
        <v>1486317653</v>
      </c>
      <c r="J689" s="7">
        <v>1481133653</v>
      </c>
      <c r="K689" t="b">
        <v>0</v>
      </c>
      <c r="L689">
        <v>6</v>
      </c>
      <c r="M689" t="b">
        <v>0</v>
      </c>
      <c r="N689" s="7" t="s">
        <v>8322</v>
      </c>
      <c r="O689" s="7" t="s">
        <v>8324</v>
      </c>
      <c r="P689">
        <v>4</v>
      </c>
      <c r="Q689" s="6">
        <f>E689/Table1_2[[#This Row],[backers_count]]</f>
        <v>591.66666666666663</v>
      </c>
    </row>
    <row r="690" spans="1:17" x14ac:dyDescent="0.35">
      <c r="A690">
        <v>688</v>
      </c>
      <c r="B690" t="s">
        <v>689</v>
      </c>
      <c r="C690" t="s">
        <v>4798</v>
      </c>
      <c r="D690" s="6">
        <v>20000</v>
      </c>
      <c r="E690" s="6">
        <v>14598</v>
      </c>
      <c r="F690" t="s">
        <v>8221</v>
      </c>
      <c r="G690" t="s">
        <v>8224</v>
      </c>
      <c r="H690" t="s">
        <v>8246</v>
      </c>
      <c r="I690" s="7">
        <v>1444876253</v>
      </c>
      <c r="J690" s="7">
        <v>1442284253</v>
      </c>
      <c r="K690" t="b">
        <v>0</v>
      </c>
      <c r="L690">
        <v>36</v>
      </c>
      <c r="M690" t="b">
        <v>0</v>
      </c>
      <c r="N690" s="7" t="s">
        <v>8322</v>
      </c>
      <c r="O690" s="7" t="s">
        <v>8324</v>
      </c>
      <c r="P690">
        <v>73</v>
      </c>
      <c r="Q690" s="6">
        <f>E690/Table1_2[[#This Row],[backers_count]]</f>
        <v>405.5</v>
      </c>
    </row>
    <row r="691" spans="1:17" x14ac:dyDescent="0.35">
      <c r="A691">
        <v>689</v>
      </c>
      <c r="B691" t="s">
        <v>690</v>
      </c>
      <c r="C691" t="s">
        <v>4799</v>
      </c>
      <c r="D691" s="6">
        <v>200000</v>
      </c>
      <c r="E691" s="6">
        <v>115297.5</v>
      </c>
      <c r="F691" t="s">
        <v>8221</v>
      </c>
      <c r="G691" t="s">
        <v>8224</v>
      </c>
      <c r="H691" t="s">
        <v>8246</v>
      </c>
      <c r="I691" s="7">
        <v>1481173140</v>
      </c>
      <c r="J691" s="7">
        <v>1478016097</v>
      </c>
      <c r="K691" t="b">
        <v>0</v>
      </c>
      <c r="L691">
        <v>336</v>
      </c>
      <c r="M691" t="b">
        <v>0</v>
      </c>
      <c r="N691" s="7" t="s">
        <v>8322</v>
      </c>
      <c r="O691" s="7" t="s">
        <v>8324</v>
      </c>
      <c r="P691">
        <v>58</v>
      </c>
      <c r="Q691" s="6">
        <f>E691/Table1_2[[#This Row],[backers_count]]</f>
        <v>343.14732142857144</v>
      </c>
    </row>
    <row r="692" spans="1:17" x14ac:dyDescent="0.35">
      <c r="A692">
        <v>690</v>
      </c>
      <c r="B692" t="s">
        <v>691</v>
      </c>
      <c r="C692" t="s">
        <v>4800</v>
      </c>
      <c r="D692" s="6">
        <v>20000</v>
      </c>
      <c r="E692" s="6">
        <v>2468</v>
      </c>
      <c r="F692" t="s">
        <v>8221</v>
      </c>
      <c r="G692" t="s">
        <v>8224</v>
      </c>
      <c r="H692" t="s">
        <v>8246</v>
      </c>
      <c r="I692" s="7">
        <v>1473400800</v>
      </c>
      <c r="J692" s="7">
        <v>1469718841</v>
      </c>
      <c r="K692" t="b">
        <v>0</v>
      </c>
      <c r="L692">
        <v>34</v>
      </c>
      <c r="M692" t="b">
        <v>0</v>
      </c>
      <c r="N692" s="7" t="s">
        <v>8322</v>
      </c>
      <c r="O692" s="7" t="s">
        <v>8324</v>
      </c>
      <c r="P692">
        <v>13</v>
      </c>
      <c r="Q692" s="6">
        <f>E692/Table1_2[[#This Row],[backers_count]]</f>
        <v>72.588235294117652</v>
      </c>
    </row>
    <row r="693" spans="1:17" x14ac:dyDescent="0.35">
      <c r="A693">
        <v>691</v>
      </c>
      <c r="B693" t="s">
        <v>692</v>
      </c>
      <c r="C693" t="s">
        <v>4801</v>
      </c>
      <c r="D693" s="6">
        <v>50000</v>
      </c>
      <c r="E693" s="6">
        <v>260</v>
      </c>
      <c r="F693" t="s">
        <v>8221</v>
      </c>
      <c r="G693" t="s">
        <v>8224</v>
      </c>
      <c r="H693" t="s">
        <v>8246</v>
      </c>
      <c r="I693" s="7">
        <v>1435711246</v>
      </c>
      <c r="J693" s="7">
        <v>1433292046</v>
      </c>
      <c r="K693" t="b">
        <v>0</v>
      </c>
      <c r="L693">
        <v>10</v>
      </c>
      <c r="M693" t="b">
        <v>0</v>
      </c>
      <c r="N693" s="7" t="s">
        <v>8322</v>
      </c>
      <c r="O693" s="7" t="s">
        <v>8324</v>
      </c>
      <c r="P693">
        <v>1</v>
      </c>
      <c r="Q693" s="6">
        <f>E693/Table1_2[[#This Row],[backers_count]]</f>
        <v>26</v>
      </c>
    </row>
    <row r="694" spans="1:17" x14ac:dyDescent="0.35">
      <c r="A694">
        <v>692</v>
      </c>
      <c r="B694" t="s">
        <v>693</v>
      </c>
      <c r="C694" t="s">
        <v>4802</v>
      </c>
      <c r="D694" s="6">
        <v>20000</v>
      </c>
      <c r="E694" s="6">
        <v>1306</v>
      </c>
      <c r="F694" t="s">
        <v>8221</v>
      </c>
      <c r="G694" t="s">
        <v>8225</v>
      </c>
      <c r="H694" t="s">
        <v>8247</v>
      </c>
      <c r="I694" s="7">
        <v>1482397263</v>
      </c>
      <c r="J694" s="7">
        <v>1479805263</v>
      </c>
      <c r="K694" t="b">
        <v>0</v>
      </c>
      <c r="L694">
        <v>201</v>
      </c>
      <c r="M694" t="b">
        <v>0</v>
      </c>
      <c r="N694" s="7" t="s">
        <v>8322</v>
      </c>
      <c r="O694" s="7" t="s">
        <v>8324</v>
      </c>
      <c r="P694">
        <v>7</v>
      </c>
      <c r="Q694" s="6">
        <f>E694/Table1_2[[#This Row],[backers_count]]</f>
        <v>6.4975124378109452</v>
      </c>
    </row>
    <row r="695" spans="1:17" x14ac:dyDescent="0.35">
      <c r="A695">
        <v>693</v>
      </c>
      <c r="B695" t="s">
        <v>694</v>
      </c>
      <c r="C695" t="s">
        <v>4803</v>
      </c>
      <c r="D695" s="6">
        <v>100000</v>
      </c>
      <c r="E695" s="6">
        <v>35338</v>
      </c>
      <c r="F695" t="s">
        <v>8221</v>
      </c>
      <c r="G695" t="s">
        <v>8224</v>
      </c>
      <c r="H695" t="s">
        <v>8246</v>
      </c>
      <c r="I695" s="7">
        <v>1430421827</v>
      </c>
      <c r="J695" s="7">
        <v>1427829827</v>
      </c>
      <c r="K695" t="b">
        <v>0</v>
      </c>
      <c r="L695">
        <v>296</v>
      </c>
      <c r="M695" t="b">
        <v>0</v>
      </c>
      <c r="N695" s="7" t="s">
        <v>8322</v>
      </c>
      <c r="O695" s="7" t="s">
        <v>8324</v>
      </c>
      <c r="P695">
        <v>36</v>
      </c>
      <c r="Q695" s="6">
        <f>E695/Table1_2[[#This Row],[backers_count]]</f>
        <v>119.38513513513513</v>
      </c>
    </row>
    <row r="696" spans="1:17" x14ac:dyDescent="0.35">
      <c r="A696">
        <v>694</v>
      </c>
      <c r="B696" t="s">
        <v>695</v>
      </c>
      <c r="C696" t="s">
        <v>4804</v>
      </c>
      <c r="D696" s="6">
        <v>150000</v>
      </c>
      <c r="E696" s="6">
        <v>590</v>
      </c>
      <c r="F696" t="s">
        <v>8221</v>
      </c>
      <c r="G696" t="s">
        <v>8224</v>
      </c>
      <c r="H696" t="s">
        <v>8246</v>
      </c>
      <c r="I696" s="7">
        <v>1485964559</v>
      </c>
      <c r="J696" s="7">
        <v>1483372559</v>
      </c>
      <c r="K696" t="b">
        <v>0</v>
      </c>
      <c r="L696">
        <v>7</v>
      </c>
      <c r="M696" t="b">
        <v>0</v>
      </c>
      <c r="N696" s="7" t="s">
        <v>8322</v>
      </c>
      <c r="O696" s="7" t="s">
        <v>8324</v>
      </c>
      <c r="P696">
        <v>1</v>
      </c>
      <c r="Q696" s="6">
        <f>E696/Table1_2[[#This Row],[backers_count]]</f>
        <v>84.285714285714292</v>
      </c>
    </row>
    <row r="697" spans="1:17" x14ac:dyDescent="0.35">
      <c r="A697">
        <v>695</v>
      </c>
      <c r="B697" t="s">
        <v>696</v>
      </c>
      <c r="C697" t="s">
        <v>4805</v>
      </c>
      <c r="D697" s="6">
        <v>60000</v>
      </c>
      <c r="E697" s="6">
        <v>636</v>
      </c>
      <c r="F697" t="s">
        <v>8221</v>
      </c>
      <c r="G697" t="s">
        <v>8224</v>
      </c>
      <c r="H697" t="s">
        <v>8246</v>
      </c>
      <c r="I697" s="7">
        <v>1414758620</v>
      </c>
      <c r="J697" s="7">
        <v>1412166620</v>
      </c>
      <c r="K697" t="b">
        <v>0</v>
      </c>
      <c r="L697">
        <v>7</v>
      </c>
      <c r="M697" t="b">
        <v>0</v>
      </c>
      <c r="N697" s="7" t="s">
        <v>8322</v>
      </c>
      <c r="O697" s="7" t="s">
        <v>8324</v>
      </c>
      <c r="P697">
        <v>2</v>
      </c>
      <c r="Q697" s="6">
        <f>E697/Table1_2[[#This Row],[backers_count]]</f>
        <v>90.857142857142861</v>
      </c>
    </row>
    <row r="698" spans="1:17" x14ac:dyDescent="0.35">
      <c r="A698">
        <v>696</v>
      </c>
      <c r="B698" t="s">
        <v>697</v>
      </c>
      <c r="C698" t="s">
        <v>4806</v>
      </c>
      <c r="D698" s="6">
        <v>175000</v>
      </c>
      <c r="E698" s="6">
        <v>1</v>
      </c>
      <c r="F698" t="s">
        <v>8221</v>
      </c>
      <c r="G698" t="s">
        <v>8233</v>
      </c>
      <c r="H698" t="s">
        <v>8249</v>
      </c>
      <c r="I698" s="7">
        <v>1406326502</v>
      </c>
      <c r="J698" s="7">
        <v>1403734502</v>
      </c>
      <c r="K698" t="b">
        <v>0</v>
      </c>
      <c r="L698">
        <v>1</v>
      </c>
      <c r="M698" t="b">
        <v>0</v>
      </c>
      <c r="N698" s="7" t="s">
        <v>8322</v>
      </c>
      <c r="O698" s="7" t="s">
        <v>8324</v>
      </c>
      <c r="P698">
        <v>1</v>
      </c>
      <c r="Q698" s="6">
        <f>E698/Table1_2[[#This Row],[backers_count]]</f>
        <v>1</v>
      </c>
    </row>
    <row r="699" spans="1:17" x14ac:dyDescent="0.35">
      <c r="A699">
        <v>697</v>
      </c>
      <c r="B699" t="s">
        <v>698</v>
      </c>
      <c r="C699" t="s">
        <v>4807</v>
      </c>
      <c r="D699" s="6">
        <v>5000</v>
      </c>
      <c r="E699" s="6">
        <v>2319</v>
      </c>
      <c r="F699" t="s">
        <v>8221</v>
      </c>
      <c r="G699" t="s">
        <v>8236</v>
      </c>
      <c r="H699" t="s">
        <v>8249</v>
      </c>
      <c r="I699" s="7">
        <v>1454502789</v>
      </c>
      <c r="J699" s="7">
        <v>1453206789</v>
      </c>
      <c r="K699" t="b">
        <v>0</v>
      </c>
      <c r="L699">
        <v>114</v>
      </c>
      <c r="M699" t="b">
        <v>0</v>
      </c>
      <c r="N699" s="7" t="s">
        <v>8322</v>
      </c>
      <c r="O699" s="7" t="s">
        <v>8324</v>
      </c>
      <c r="P699">
        <v>47</v>
      </c>
      <c r="Q699" s="6">
        <f>E699/Table1_2[[#This Row],[backers_count]]</f>
        <v>20.342105263157894</v>
      </c>
    </row>
    <row r="700" spans="1:17" x14ac:dyDescent="0.35">
      <c r="A700">
        <v>698</v>
      </c>
      <c r="B700" t="s">
        <v>699</v>
      </c>
      <c r="C700" t="s">
        <v>4808</v>
      </c>
      <c r="D700" s="6">
        <v>100000</v>
      </c>
      <c r="E700" s="6">
        <v>15390</v>
      </c>
      <c r="F700" t="s">
        <v>8221</v>
      </c>
      <c r="G700" t="s">
        <v>8224</v>
      </c>
      <c r="H700" t="s">
        <v>8246</v>
      </c>
      <c r="I700" s="7">
        <v>1411005600</v>
      </c>
      <c r="J700" s="7">
        <v>1408141245</v>
      </c>
      <c r="K700" t="b">
        <v>0</v>
      </c>
      <c r="L700">
        <v>29</v>
      </c>
      <c r="M700" t="b">
        <v>0</v>
      </c>
      <c r="N700" s="7" t="s">
        <v>8322</v>
      </c>
      <c r="O700" s="7" t="s">
        <v>8324</v>
      </c>
      <c r="P700">
        <v>16</v>
      </c>
      <c r="Q700" s="6">
        <f>E700/Table1_2[[#This Row],[backers_count]]</f>
        <v>530.68965517241384</v>
      </c>
    </row>
    <row r="701" spans="1:17" x14ac:dyDescent="0.35">
      <c r="A701">
        <v>699</v>
      </c>
      <c r="B701" t="s">
        <v>700</v>
      </c>
      <c r="C701" t="s">
        <v>4809</v>
      </c>
      <c r="D701" s="6">
        <v>130000</v>
      </c>
      <c r="E701" s="6">
        <v>107148.74</v>
      </c>
      <c r="F701" t="s">
        <v>8221</v>
      </c>
      <c r="G701" t="s">
        <v>8224</v>
      </c>
      <c r="H701" t="s">
        <v>8246</v>
      </c>
      <c r="I701" s="7">
        <v>1385136000</v>
      </c>
      <c r="J701" s="7">
        <v>1381923548</v>
      </c>
      <c r="K701" t="b">
        <v>0</v>
      </c>
      <c r="L701">
        <v>890</v>
      </c>
      <c r="M701" t="b">
        <v>0</v>
      </c>
      <c r="N701" s="7" t="s">
        <v>8322</v>
      </c>
      <c r="O701" s="7" t="s">
        <v>8324</v>
      </c>
      <c r="P701">
        <v>83</v>
      </c>
      <c r="Q701" s="6">
        <f>E701/Table1_2[[#This Row],[backers_count]]</f>
        <v>120.39184269662923</v>
      </c>
    </row>
    <row r="702" spans="1:17" x14ac:dyDescent="0.35">
      <c r="A702">
        <v>700</v>
      </c>
      <c r="B702" t="s">
        <v>701</v>
      </c>
      <c r="C702" t="s">
        <v>4810</v>
      </c>
      <c r="D702" s="6">
        <v>15000</v>
      </c>
      <c r="E702" s="6">
        <v>403</v>
      </c>
      <c r="F702" t="s">
        <v>8221</v>
      </c>
      <c r="G702" t="s">
        <v>8227</v>
      </c>
      <c r="H702" t="s">
        <v>8249</v>
      </c>
      <c r="I702" s="7">
        <v>1484065881</v>
      </c>
      <c r="J702" s="7">
        <v>1481473881</v>
      </c>
      <c r="K702" t="b">
        <v>0</v>
      </c>
      <c r="L702">
        <v>31</v>
      </c>
      <c r="M702" t="b">
        <v>0</v>
      </c>
      <c r="N702" s="7" t="s">
        <v>8322</v>
      </c>
      <c r="O702" s="7" t="s">
        <v>8324</v>
      </c>
      <c r="P702">
        <v>3</v>
      </c>
      <c r="Q702" s="6">
        <f>E702/Table1_2[[#This Row],[backers_count]]</f>
        <v>13</v>
      </c>
    </row>
    <row r="703" spans="1:17" x14ac:dyDescent="0.35">
      <c r="A703">
        <v>701</v>
      </c>
      <c r="B703" t="s">
        <v>702</v>
      </c>
      <c r="C703" t="s">
        <v>4811</v>
      </c>
      <c r="D703" s="6">
        <v>23000</v>
      </c>
      <c r="E703" s="6">
        <v>6118</v>
      </c>
      <c r="F703" t="s">
        <v>8221</v>
      </c>
      <c r="G703" t="s">
        <v>8225</v>
      </c>
      <c r="H703" t="s">
        <v>8247</v>
      </c>
      <c r="I703" s="7">
        <v>1406130880</v>
      </c>
      <c r="J703" s="7">
        <v>1403538880</v>
      </c>
      <c r="K703" t="b">
        <v>0</v>
      </c>
      <c r="L703">
        <v>21</v>
      </c>
      <c r="M703" t="b">
        <v>0</v>
      </c>
      <c r="N703" s="7" t="s">
        <v>8322</v>
      </c>
      <c r="O703" s="7" t="s">
        <v>8324</v>
      </c>
      <c r="P703">
        <v>27</v>
      </c>
      <c r="Q703" s="6">
        <f>E703/Table1_2[[#This Row],[backers_count]]</f>
        <v>291.33333333333331</v>
      </c>
    </row>
    <row r="704" spans="1:17" x14ac:dyDescent="0.35">
      <c r="A704">
        <v>702</v>
      </c>
      <c r="B704" t="s">
        <v>703</v>
      </c>
      <c r="C704" t="s">
        <v>4812</v>
      </c>
      <c r="D704" s="6">
        <v>15000</v>
      </c>
      <c r="E704" s="6">
        <v>4622.01</v>
      </c>
      <c r="F704" t="s">
        <v>8221</v>
      </c>
      <c r="G704" t="s">
        <v>8224</v>
      </c>
      <c r="H704" t="s">
        <v>8246</v>
      </c>
      <c r="I704" s="7">
        <v>1480011987</v>
      </c>
      <c r="J704" s="7">
        <v>1477416387</v>
      </c>
      <c r="K704" t="b">
        <v>0</v>
      </c>
      <c r="L704">
        <v>37</v>
      </c>
      <c r="M704" t="b">
        <v>0</v>
      </c>
      <c r="N704" s="7" t="s">
        <v>8322</v>
      </c>
      <c r="O704" s="7" t="s">
        <v>8324</v>
      </c>
      <c r="P704">
        <v>31</v>
      </c>
      <c r="Q704" s="6">
        <f>E704/Table1_2[[#This Row],[backers_count]]</f>
        <v>124.9191891891892</v>
      </c>
    </row>
    <row r="705" spans="1:17" x14ac:dyDescent="0.35">
      <c r="A705">
        <v>703</v>
      </c>
      <c r="B705" t="s">
        <v>704</v>
      </c>
      <c r="C705" t="s">
        <v>4813</v>
      </c>
      <c r="D705" s="6">
        <v>15000</v>
      </c>
      <c r="E705" s="6">
        <v>837</v>
      </c>
      <c r="F705" t="s">
        <v>8221</v>
      </c>
      <c r="G705" t="s">
        <v>8224</v>
      </c>
      <c r="H705" t="s">
        <v>8246</v>
      </c>
      <c r="I705" s="7">
        <v>1485905520</v>
      </c>
      <c r="J705" s="7">
        <v>1481150949</v>
      </c>
      <c r="K705" t="b">
        <v>0</v>
      </c>
      <c r="L705">
        <v>7</v>
      </c>
      <c r="M705" t="b">
        <v>0</v>
      </c>
      <c r="N705" s="7" t="s">
        <v>8322</v>
      </c>
      <c r="O705" s="7" t="s">
        <v>8324</v>
      </c>
      <c r="P705">
        <v>6</v>
      </c>
      <c r="Q705" s="6">
        <f>E705/Table1_2[[#This Row],[backers_count]]</f>
        <v>119.57142857142857</v>
      </c>
    </row>
    <row r="706" spans="1:17" x14ac:dyDescent="0.35">
      <c r="A706">
        <v>704</v>
      </c>
      <c r="B706" t="s">
        <v>705</v>
      </c>
      <c r="C706" t="s">
        <v>4814</v>
      </c>
      <c r="D706" s="6">
        <v>55000</v>
      </c>
      <c r="E706" s="6">
        <v>481</v>
      </c>
      <c r="F706" t="s">
        <v>8221</v>
      </c>
      <c r="G706" t="s">
        <v>8229</v>
      </c>
      <c r="H706" t="s">
        <v>8251</v>
      </c>
      <c r="I706" s="7">
        <v>1487565468</v>
      </c>
      <c r="J706" s="7">
        <v>1482381468</v>
      </c>
      <c r="K706" t="b">
        <v>0</v>
      </c>
      <c r="L706">
        <v>4</v>
      </c>
      <c r="M706" t="b">
        <v>0</v>
      </c>
      <c r="N706" s="7" t="s">
        <v>8322</v>
      </c>
      <c r="O706" s="7" t="s">
        <v>8324</v>
      </c>
      <c r="P706">
        <v>1</v>
      </c>
      <c r="Q706" s="6">
        <f>E706/Table1_2[[#This Row],[backers_count]]</f>
        <v>120.25</v>
      </c>
    </row>
    <row r="707" spans="1:17" x14ac:dyDescent="0.35">
      <c r="A707">
        <v>705</v>
      </c>
      <c r="B707" t="s">
        <v>706</v>
      </c>
      <c r="C707" t="s">
        <v>4815</v>
      </c>
      <c r="D707" s="6">
        <v>100000</v>
      </c>
      <c r="E707" s="6">
        <v>977</v>
      </c>
      <c r="F707" t="s">
        <v>8221</v>
      </c>
      <c r="G707" t="s">
        <v>8233</v>
      </c>
      <c r="H707" t="s">
        <v>8249</v>
      </c>
      <c r="I707" s="7">
        <v>1484999278</v>
      </c>
      <c r="J707" s="7">
        <v>1482407278</v>
      </c>
      <c r="K707" t="b">
        <v>0</v>
      </c>
      <c r="L707">
        <v>5</v>
      </c>
      <c r="M707" t="b">
        <v>0</v>
      </c>
      <c r="N707" s="7" t="s">
        <v>8322</v>
      </c>
      <c r="O707" s="7" t="s">
        <v>8324</v>
      </c>
      <c r="P707">
        <v>1</v>
      </c>
      <c r="Q707" s="6">
        <f>E707/Table1_2[[#This Row],[backers_count]]</f>
        <v>195.4</v>
      </c>
    </row>
    <row r="708" spans="1:17" x14ac:dyDescent="0.35">
      <c r="A708">
        <v>706</v>
      </c>
      <c r="B708" t="s">
        <v>707</v>
      </c>
      <c r="C708" t="s">
        <v>4816</v>
      </c>
      <c r="D708" s="6">
        <v>100000</v>
      </c>
      <c r="E708" s="6">
        <v>0</v>
      </c>
      <c r="F708" t="s">
        <v>8221</v>
      </c>
      <c r="G708" t="s">
        <v>8227</v>
      </c>
      <c r="H708" t="s">
        <v>8249</v>
      </c>
      <c r="I708" s="7">
        <v>1481740740</v>
      </c>
      <c r="J708" s="7">
        <v>1478130783</v>
      </c>
      <c r="K708" t="b">
        <v>0</v>
      </c>
      <c r="L708">
        <v>0</v>
      </c>
      <c r="M708" t="b">
        <v>0</v>
      </c>
      <c r="N708" s="7" t="s">
        <v>8322</v>
      </c>
      <c r="O708" s="7" t="s">
        <v>8324</v>
      </c>
      <c r="P708">
        <v>0</v>
      </c>
      <c r="Q708" s="6" t="e">
        <f>E708/Table1_2[[#This Row],[backers_count]]</f>
        <v>#DIV/0!</v>
      </c>
    </row>
    <row r="709" spans="1:17" x14ac:dyDescent="0.35">
      <c r="A709">
        <v>707</v>
      </c>
      <c r="B709" t="s">
        <v>708</v>
      </c>
      <c r="C709" t="s">
        <v>4817</v>
      </c>
      <c r="D709" s="6">
        <v>68000</v>
      </c>
      <c r="E709" s="6">
        <v>53670.6</v>
      </c>
      <c r="F709" t="s">
        <v>8221</v>
      </c>
      <c r="G709" t="s">
        <v>8225</v>
      </c>
      <c r="H709" t="s">
        <v>8247</v>
      </c>
      <c r="I709" s="7">
        <v>1483286127</v>
      </c>
      <c r="J709" s="7">
        <v>1479830127</v>
      </c>
      <c r="K709" t="b">
        <v>0</v>
      </c>
      <c r="L709">
        <v>456</v>
      </c>
      <c r="M709" t="b">
        <v>0</v>
      </c>
      <c r="N709" s="7" t="s">
        <v>8322</v>
      </c>
      <c r="O709" s="7" t="s">
        <v>8324</v>
      </c>
      <c r="P709">
        <v>79</v>
      </c>
      <c r="Q709" s="6">
        <f>E709/Table1_2[[#This Row],[backers_count]]</f>
        <v>117.69868421052631</v>
      </c>
    </row>
    <row r="710" spans="1:17" x14ac:dyDescent="0.35">
      <c r="A710">
        <v>708</v>
      </c>
      <c r="B710" t="s">
        <v>709</v>
      </c>
      <c r="C710" t="s">
        <v>4818</v>
      </c>
      <c r="D710" s="6">
        <v>40000</v>
      </c>
      <c r="E710" s="6">
        <v>8837</v>
      </c>
      <c r="F710" t="s">
        <v>8221</v>
      </c>
      <c r="G710" t="s">
        <v>8225</v>
      </c>
      <c r="H710" t="s">
        <v>8247</v>
      </c>
      <c r="I710" s="7">
        <v>1410616600</v>
      </c>
      <c r="J710" s="7">
        <v>1405432600</v>
      </c>
      <c r="K710" t="b">
        <v>0</v>
      </c>
      <c r="L710">
        <v>369</v>
      </c>
      <c r="M710" t="b">
        <v>0</v>
      </c>
      <c r="N710" s="7" t="s">
        <v>8322</v>
      </c>
      <c r="O710" s="7" t="s">
        <v>8324</v>
      </c>
      <c r="P710">
        <v>23</v>
      </c>
      <c r="Q710" s="6">
        <f>E710/Table1_2[[#This Row],[backers_count]]</f>
        <v>23.948509485094849</v>
      </c>
    </row>
    <row r="711" spans="1:17" x14ac:dyDescent="0.35">
      <c r="A711">
        <v>709</v>
      </c>
      <c r="B711" t="s">
        <v>710</v>
      </c>
      <c r="C711" t="s">
        <v>4819</v>
      </c>
      <c r="D711" s="6">
        <v>15000</v>
      </c>
      <c r="E711" s="6">
        <v>61</v>
      </c>
      <c r="F711" t="s">
        <v>8221</v>
      </c>
      <c r="G711" t="s">
        <v>8224</v>
      </c>
      <c r="H711" t="s">
        <v>8246</v>
      </c>
      <c r="I711" s="7">
        <v>1417741159</v>
      </c>
      <c r="J711" s="7">
        <v>1415149159</v>
      </c>
      <c r="K711" t="b">
        <v>0</v>
      </c>
      <c r="L711">
        <v>2</v>
      </c>
      <c r="M711" t="b">
        <v>0</v>
      </c>
      <c r="N711" s="7" t="s">
        <v>8322</v>
      </c>
      <c r="O711" s="7" t="s">
        <v>8324</v>
      </c>
      <c r="P711">
        <v>1</v>
      </c>
      <c r="Q711" s="6">
        <f>E711/Table1_2[[#This Row],[backers_count]]</f>
        <v>30.5</v>
      </c>
    </row>
    <row r="712" spans="1:17" x14ac:dyDescent="0.35">
      <c r="A712">
        <v>710</v>
      </c>
      <c r="B712" t="s">
        <v>711</v>
      </c>
      <c r="C712" t="s">
        <v>4820</v>
      </c>
      <c r="D712" s="6">
        <v>1200</v>
      </c>
      <c r="E712" s="6">
        <v>0</v>
      </c>
      <c r="F712" t="s">
        <v>8221</v>
      </c>
      <c r="G712" t="s">
        <v>8229</v>
      </c>
      <c r="H712" t="s">
        <v>8251</v>
      </c>
      <c r="I712" s="7">
        <v>1408495440</v>
      </c>
      <c r="J712" s="7">
        <v>1405640302</v>
      </c>
      <c r="K712" t="b">
        <v>0</v>
      </c>
      <c r="L712">
        <v>0</v>
      </c>
      <c r="M712" t="b">
        <v>0</v>
      </c>
      <c r="N712" s="7" t="s">
        <v>8322</v>
      </c>
      <c r="O712" s="7" t="s">
        <v>8324</v>
      </c>
      <c r="P712">
        <v>0</v>
      </c>
      <c r="Q712" s="6" t="e">
        <f>E712/Table1_2[[#This Row],[backers_count]]</f>
        <v>#DIV/0!</v>
      </c>
    </row>
    <row r="713" spans="1:17" x14ac:dyDescent="0.35">
      <c r="A713">
        <v>711</v>
      </c>
      <c r="B713" t="s">
        <v>712</v>
      </c>
      <c r="C713" t="s">
        <v>4821</v>
      </c>
      <c r="D713" s="6">
        <v>100000</v>
      </c>
      <c r="E713" s="6">
        <v>33791</v>
      </c>
      <c r="F713" t="s">
        <v>8221</v>
      </c>
      <c r="G713" t="s">
        <v>8233</v>
      </c>
      <c r="H713" t="s">
        <v>8249</v>
      </c>
      <c r="I713" s="7">
        <v>1481716868</v>
      </c>
      <c r="J713" s="7">
        <v>1478257268</v>
      </c>
      <c r="K713" t="b">
        <v>0</v>
      </c>
      <c r="L713">
        <v>338</v>
      </c>
      <c r="M713" t="b">
        <v>0</v>
      </c>
      <c r="N713" s="7" t="s">
        <v>8322</v>
      </c>
      <c r="O713" s="7" t="s">
        <v>8324</v>
      </c>
      <c r="P713">
        <v>34</v>
      </c>
      <c r="Q713" s="6">
        <f>E713/Table1_2[[#This Row],[backers_count]]</f>
        <v>99.973372781065095</v>
      </c>
    </row>
    <row r="714" spans="1:17" x14ac:dyDescent="0.35">
      <c r="A714">
        <v>712</v>
      </c>
      <c r="B714" t="s">
        <v>713</v>
      </c>
      <c r="C714" t="s">
        <v>4822</v>
      </c>
      <c r="D714" s="6">
        <v>48500</v>
      </c>
      <c r="E714" s="6">
        <v>105</v>
      </c>
      <c r="F714" t="s">
        <v>8221</v>
      </c>
      <c r="G714" t="s">
        <v>8224</v>
      </c>
      <c r="H714" t="s">
        <v>8246</v>
      </c>
      <c r="I714" s="7">
        <v>1455466832</v>
      </c>
      <c r="J714" s="7">
        <v>1452874832</v>
      </c>
      <c r="K714" t="b">
        <v>0</v>
      </c>
      <c r="L714">
        <v>4</v>
      </c>
      <c r="M714" t="b">
        <v>0</v>
      </c>
      <c r="N714" s="7" t="s">
        <v>8322</v>
      </c>
      <c r="O714" s="7" t="s">
        <v>8324</v>
      </c>
      <c r="P714">
        <v>1</v>
      </c>
      <c r="Q714" s="6">
        <f>E714/Table1_2[[#This Row],[backers_count]]</f>
        <v>26.25</v>
      </c>
    </row>
    <row r="715" spans="1:17" x14ac:dyDescent="0.35">
      <c r="A715">
        <v>713</v>
      </c>
      <c r="B715" t="s">
        <v>714</v>
      </c>
      <c r="C715" t="s">
        <v>4823</v>
      </c>
      <c r="D715" s="6">
        <v>25000</v>
      </c>
      <c r="E715" s="6">
        <v>199</v>
      </c>
      <c r="F715" t="s">
        <v>8221</v>
      </c>
      <c r="G715" t="s">
        <v>8237</v>
      </c>
      <c r="H715" t="s">
        <v>8249</v>
      </c>
      <c r="I715" s="7">
        <v>1465130532</v>
      </c>
      <c r="J715" s="7">
        <v>1462538532</v>
      </c>
      <c r="K715" t="b">
        <v>0</v>
      </c>
      <c r="L715">
        <v>1</v>
      </c>
      <c r="M715" t="b">
        <v>0</v>
      </c>
      <c r="N715" s="7" t="s">
        <v>8322</v>
      </c>
      <c r="O715" s="7" t="s">
        <v>8324</v>
      </c>
      <c r="P715">
        <v>1</v>
      </c>
      <c r="Q715" s="6">
        <f>E715/Table1_2[[#This Row],[backers_count]]</f>
        <v>199</v>
      </c>
    </row>
    <row r="716" spans="1:17" x14ac:dyDescent="0.35">
      <c r="A716">
        <v>714</v>
      </c>
      <c r="B716" t="s">
        <v>715</v>
      </c>
      <c r="C716" t="s">
        <v>4824</v>
      </c>
      <c r="D716" s="6">
        <v>15000</v>
      </c>
      <c r="E716" s="6">
        <v>2249</v>
      </c>
      <c r="F716" t="s">
        <v>8221</v>
      </c>
      <c r="G716" t="s">
        <v>8224</v>
      </c>
      <c r="H716" t="s">
        <v>8246</v>
      </c>
      <c r="I716" s="7">
        <v>1488308082</v>
      </c>
      <c r="J716" s="7">
        <v>1483124082</v>
      </c>
      <c r="K716" t="b">
        <v>0</v>
      </c>
      <c r="L716">
        <v>28</v>
      </c>
      <c r="M716" t="b">
        <v>0</v>
      </c>
      <c r="N716" s="7" t="s">
        <v>8322</v>
      </c>
      <c r="O716" s="7" t="s">
        <v>8324</v>
      </c>
      <c r="P716">
        <v>15</v>
      </c>
      <c r="Q716" s="6">
        <f>E716/Table1_2[[#This Row],[backers_count]]</f>
        <v>80.321428571428569</v>
      </c>
    </row>
    <row r="717" spans="1:17" x14ac:dyDescent="0.35">
      <c r="A717">
        <v>715</v>
      </c>
      <c r="B717" t="s">
        <v>716</v>
      </c>
      <c r="C717" t="s">
        <v>4825</v>
      </c>
      <c r="D717" s="6">
        <v>27500</v>
      </c>
      <c r="E717" s="6">
        <v>1389</v>
      </c>
      <c r="F717" t="s">
        <v>8221</v>
      </c>
      <c r="G717" t="s">
        <v>8224</v>
      </c>
      <c r="H717" t="s">
        <v>8246</v>
      </c>
      <c r="I717" s="7">
        <v>1446693040</v>
      </c>
      <c r="J717" s="7">
        <v>1443233440</v>
      </c>
      <c r="K717" t="b">
        <v>0</v>
      </c>
      <c r="L717">
        <v>12</v>
      </c>
      <c r="M717" t="b">
        <v>0</v>
      </c>
      <c r="N717" s="7" t="s">
        <v>8322</v>
      </c>
      <c r="O717" s="7" t="s">
        <v>8324</v>
      </c>
      <c r="P717">
        <v>6</v>
      </c>
      <c r="Q717" s="6">
        <f>E717/Table1_2[[#This Row],[backers_count]]</f>
        <v>115.75</v>
      </c>
    </row>
    <row r="718" spans="1:17" x14ac:dyDescent="0.35">
      <c r="A718">
        <v>716</v>
      </c>
      <c r="B718" t="s">
        <v>717</v>
      </c>
      <c r="C718" t="s">
        <v>4826</v>
      </c>
      <c r="D718" s="6">
        <v>7000</v>
      </c>
      <c r="E718" s="6">
        <v>715</v>
      </c>
      <c r="F718" t="s">
        <v>8221</v>
      </c>
      <c r="G718" t="s">
        <v>8224</v>
      </c>
      <c r="H718" t="s">
        <v>8246</v>
      </c>
      <c r="I718" s="7">
        <v>1417392000</v>
      </c>
      <c r="J718" s="7">
        <v>1414511307</v>
      </c>
      <c r="K718" t="b">
        <v>0</v>
      </c>
      <c r="L718">
        <v>16</v>
      </c>
      <c r="M718" t="b">
        <v>0</v>
      </c>
      <c r="N718" s="7" t="s">
        <v>8322</v>
      </c>
      <c r="O718" s="7" t="s">
        <v>8324</v>
      </c>
      <c r="P718">
        <v>11</v>
      </c>
      <c r="Q718" s="6">
        <f>E718/Table1_2[[#This Row],[backers_count]]</f>
        <v>44.6875</v>
      </c>
    </row>
    <row r="719" spans="1:17" x14ac:dyDescent="0.35">
      <c r="A719">
        <v>717</v>
      </c>
      <c r="B719" t="s">
        <v>718</v>
      </c>
      <c r="C719" t="s">
        <v>4827</v>
      </c>
      <c r="D719" s="6">
        <v>100000</v>
      </c>
      <c r="E719" s="6">
        <v>305</v>
      </c>
      <c r="F719" t="s">
        <v>8221</v>
      </c>
      <c r="G719" t="s">
        <v>8224</v>
      </c>
      <c r="H719" t="s">
        <v>8246</v>
      </c>
      <c r="I719" s="7">
        <v>1409949002</v>
      </c>
      <c r="J719" s="7">
        <v>1407357002</v>
      </c>
      <c r="K719" t="b">
        <v>0</v>
      </c>
      <c r="L719">
        <v>4</v>
      </c>
      <c r="M719" t="b">
        <v>0</v>
      </c>
      <c r="N719" s="7" t="s">
        <v>8322</v>
      </c>
      <c r="O719" s="7" t="s">
        <v>8324</v>
      </c>
      <c r="P719">
        <v>1</v>
      </c>
      <c r="Q719" s="6">
        <f>E719/Table1_2[[#This Row],[backers_count]]</f>
        <v>76.25</v>
      </c>
    </row>
    <row r="720" spans="1:17" x14ac:dyDescent="0.35">
      <c r="A720">
        <v>718</v>
      </c>
      <c r="B720" t="s">
        <v>719</v>
      </c>
      <c r="C720" t="s">
        <v>4828</v>
      </c>
      <c r="D720" s="6">
        <v>12000</v>
      </c>
      <c r="E720" s="6">
        <v>90</v>
      </c>
      <c r="F720" t="s">
        <v>8221</v>
      </c>
      <c r="G720" t="s">
        <v>8224</v>
      </c>
      <c r="H720" t="s">
        <v>8246</v>
      </c>
      <c r="I720" s="7">
        <v>1487397540</v>
      </c>
      <c r="J720" s="7">
        <v>1484684247</v>
      </c>
      <c r="K720" t="b">
        <v>0</v>
      </c>
      <c r="L720">
        <v>4</v>
      </c>
      <c r="M720" t="b">
        <v>0</v>
      </c>
      <c r="N720" s="7" t="s">
        <v>8322</v>
      </c>
      <c r="O720" s="7" t="s">
        <v>8324</v>
      </c>
      <c r="P720">
        <v>1</v>
      </c>
      <c r="Q720" s="6">
        <f>E720/Table1_2[[#This Row],[backers_count]]</f>
        <v>22.5</v>
      </c>
    </row>
    <row r="721" spans="1:17" x14ac:dyDescent="0.35">
      <c r="A721">
        <v>719</v>
      </c>
      <c r="B721" t="s">
        <v>720</v>
      </c>
      <c r="C721" t="s">
        <v>4829</v>
      </c>
      <c r="D721" s="6">
        <v>15000</v>
      </c>
      <c r="E721" s="6">
        <v>194</v>
      </c>
      <c r="F721" t="s">
        <v>8221</v>
      </c>
      <c r="G721" t="s">
        <v>8224</v>
      </c>
      <c r="H721" t="s">
        <v>8246</v>
      </c>
      <c r="I721" s="7">
        <v>1456189076</v>
      </c>
      <c r="J721" s="7">
        <v>1454979476</v>
      </c>
      <c r="K721" t="b">
        <v>0</v>
      </c>
      <c r="L721">
        <v>10</v>
      </c>
      <c r="M721" t="b">
        <v>0</v>
      </c>
      <c r="N721" s="7" t="s">
        <v>8322</v>
      </c>
      <c r="O721" s="7" t="s">
        <v>8324</v>
      </c>
      <c r="P721">
        <v>2</v>
      </c>
      <c r="Q721" s="6">
        <f>E721/Table1_2[[#This Row],[backers_count]]</f>
        <v>19.399999999999999</v>
      </c>
    </row>
    <row r="722" spans="1:17" x14ac:dyDescent="0.35">
      <c r="A722">
        <v>720</v>
      </c>
      <c r="B722" t="s">
        <v>721</v>
      </c>
      <c r="C722" t="s">
        <v>4830</v>
      </c>
      <c r="D722" s="6">
        <v>1900</v>
      </c>
      <c r="E722" s="6">
        <v>2735</v>
      </c>
      <c r="F722" t="s">
        <v>8219</v>
      </c>
      <c r="G722" t="s">
        <v>8224</v>
      </c>
      <c r="H722" t="s">
        <v>8246</v>
      </c>
      <c r="I722" s="7">
        <v>1327851291</v>
      </c>
      <c r="J722" s="7">
        <v>1325432091</v>
      </c>
      <c r="K722" t="b">
        <v>0</v>
      </c>
      <c r="L722">
        <v>41</v>
      </c>
      <c r="M722" t="b">
        <v>1</v>
      </c>
      <c r="N722" s="7" t="s">
        <v>8325</v>
      </c>
      <c r="O722" s="7" t="s">
        <v>8326</v>
      </c>
      <c r="P722">
        <v>144</v>
      </c>
      <c r="Q722" s="6">
        <f>E722/Table1_2[[#This Row],[backers_count]]</f>
        <v>66.707317073170728</v>
      </c>
    </row>
    <row r="723" spans="1:17" x14ac:dyDescent="0.35">
      <c r="A723">
        <v>721</v>
      </c>
      <c r="B723" t="s">
        <v>722</v>
      </c>
      <c r="C723" t="s">
        <v>4831</v>
      </c>
      <c r="D723" s="6">
        <v>8200</v>
      </c>
      <c r="E723" s="6">
        <v>10013</v>
      </c>
      <c r="F723" t="s">
        <v>8219</v>
      </c>
      <c r="G723" t="s">
        <v>8224</v>
      </c>
      <c r="H723" t="s">
        <v>8246</v>
      </c>
      <c r="I723" s="7">
        <v>1406900607</v>
      </c>
      <c r="J723" s="7">
        <v>1403012607</v>
      </c>
      <c r="K723" t="b">
        <v>0</v>
      </c>
      <c r="L723">
        <v>119</v>
      </c>
      <c r="M723" t="b">
        <v>1</v>
      </c>
      <c r="N723" s="7" t="s">
        <v>8325</v>
      </c>
      <c r="O723" s="7" t="s">
        <v>8326</v>
      </c>
      <c r="P723">
        <v>123</v>
      </c>
      <c r="Q723" s="6">
        <f>E723/Table1_2[[#This Row],[backers_count]]</f>
        <v>84.142857142857139</v>
      </c>
    </row>
    <row r="724" spans="1:17" x14ac:dyDescent="0.35">
      <c r="A724">
        <v>722</v>
      </c>
      <c r="B724" t="s">
        <v>723</v>
      </c>
      <c r="C724" t="s">
        <v>4832</v>
      </c>
      <c r="D724" s="6">
        <v>25000</v>
      </c>
      <c r="E724" s="6">
        <v>33006</v>
      </c>
      <c r="F724" t="s">
        <v>8219</v>
      </c>
      <c r="G724" t="s">
        <v>8224</v>
      </c>
      <c r="H724" t="s">
        <v>8246</v>
      </c>
      <c r="I724" s="7">
        <v>1333909178</v>
      </c>
      <c r="J724" s="7">
        <v>1331320778</v>
      </c>
      <c r="K724" t="b">
        <v>0</v>
      </c>
      <c r="L724">
        <v>153</v>
      </c>
      <c r="M724" t="b">
        <v>1</v>
      </c>
      <c r="N724" s="7" t="s">
        <v>8325</v>
      </c>
      <c r="O724" s="7" t="s">
        <v>8326</v>
      </c>
      <c r="P724">
        <v>133</v>
      </c>
      <c r="Q724" s="6">
        <f>E724/Table1_2[[#This Row],[backers_count]]</f>
        <v>215.72549019607843</v>
      </c>
    </row>
    <row r="725" spans="1:17" x14ac:dyDescent="0.35">
      <c r="A725">
        <v>723</v>
      </c>
      <c r="B725" t="s">
        <v>724</v>
      </c>
      <c r="C725" t="s">
        <v>4833</v>
      </c>
      <c r="D725" s="6">
        <v>5000</v>
      </c>
      <c r="E725" s="6">
        <v>5469</v>
      </c>
      <c r="F725" t="s">
        <v>8219</v>
      </c>
      <c r="G725" t="s">
        <v>8224</v>
      </c>
      <c r="H725" t="s">
        <v>8246</v>
      </c>
      <c r="I725" s="7">
        <v>1438228740</v>
      </c>
      <c r="J725" s="7">
        <v>1435606549</v>
      </c>
      <c r="K725" t="b">
        <v>0</v>
      </c>
      <c r="L725">
        <v>100</v>
      </c>
      <c r="M725" t="b">
        <v>1</v>
      </c>
      <c r="N725" s="7" t="s">
        <v>8325</v>
      </c>
      <c r="O725" s="7" t="s">
        <v>8326</v>
      </c>
      <c r="P725">
        <v>110</v>
      </c>
      <c r="Q725" s="6">
        <f>E725/Table1_2[[#This Row],[backers_count]]</f>
        <v>54.69</v>
      </c>
    </row>
    <row r="726" spans="1:17" x14ac:dyDescent="0.35">
      <c r="A726">
        <v>724</v>
      </c>
      <c r="B726" t="s">
        <v>725</v>
      </c>
      <c r="C726" t="s">
        <v>4834</v>
      </c>
      <c r="D726" s="6">
        <v>7000</v>
      </c>
      <c r="E726" s="6">
        <v>7383.01</v>
      </c>
      <c r="F726" t="s">
        <v>8219</v>
      </c>
      <c r="G726" t="s">
        <v>8224</v>
      </c>
      <c r="H726" t="s">
        <v>8246</v>
      </c>
      <c r="I726" s="7">
        <v>1309447163</v>
      </c>
      <c r="J726" s="7">
        <v>1306855163</v>
      </c>
      <c r="K726" t="b">
        <v>0</v>
      </c>
      <c r="L726">
        <v>143</v>
      </c>
      <c r="M726" t="b">
        <v>1</v>
      </c>
      <c r="N726" s="7" t="s">
        <v>8325</v>
      </c>
      <c r="O726" s="7" t="s">
        <v>8326</v>
      </c>
      <c r="P726">
        <v>106</v>
      </c>
      <c r="Q726" s="6">
        <f>E726/Table1_2[[#This Row],[backers_count]]</f>
        <v>51.62944055944056</v>
      </c>
    </row>
    <row r="727" spans="1:17" x14ac:dyDescent="0.35">
      <c r="A727">
        <v>725</v>
      </c>
      <c r="B727" t="s">
        <v>726</v>
      </c>
      <c r="C727" t="s">
        <v>4835</v>
      </c>
      <c r="D727" s="6">
        <v>20000</v>
      </c>
      <c r="E727" s="6">
        <v>20070</v>
      </c>
      <c r="F727" t="s">
        <v>8219</v>
      </c>
      <c r="G727" t="s">
        <v>8224</v>
      </c>
      <c r="H727" t="s">
        <v>8246</v>
      </c>
      <c r="I727" s="7">
        <v>1450018912</v>
      </c>
      <c r="J727" s="7">
        <v>1447426912</v>
      </c>
      <c r="K727" t="b">
        <v>0</v>
      </c>
      <c r="L727">
        <v>140</v>
      </c>
      <c r="M727" t="b">
        <v>1</v>
      </c>
      <c r="N727" s="7" t="s">
        <v>8325</v>
      </c>
      <c r="O727" s="7" t="s">
        <v>8326</v>
      </c>
      <c r="P727">
        <v>101</v>
      </c>
      <c r="Q727" s="6">
        <f>E727/Table1_2[[#This Row],[backers_count]]</f>
        <v>143.35714285714286</v>
      </c>
    </row>
    <row r="728" spans="1:17" x14ac:dyDescent="0.35">
      <c r="A728">
        <v>726</v>
      </c>
      <c r="B728" t="s">
        <v>727</v>
      </c>
      <c r="C728" t="s">
        <v>4836</v>
      </c>
      <c r="D728" s="6">
        <v>2500</v>
      </c>
      <c r="E728" s="6">
        <v>2535</v>
      </c>
      <c r="F728" t="s">
        <v>8219</v>
      </c>
      <c r="G728" t="s">
        <v>8224</v>
      </c>
      <c r="H728" t="s">
        <v>8246</v>
      </c>
      <c r="I728" s="7">
        <v>1365728487</v>
      </c>
      <c r="J728" s="7">
        <v>1363136487</v>
      </c>
      <c r="K728" t="b">
        <v>0</v>
      </c>
      <c r="L728">
        <v>35</v>
      </c>
      <c r="M728" t="b">
        <v>1</v>
      </c>
      <c r="N728" s="7" t="s">
        <v>8325</v>
      </c>
      <c r="O728" s="7" t="s">
        <v>8326</v>
      </c>
      <c r="P728">
        <v>102</v>
      </c>
      <c r="Q728" s="6">
        <f>E728/Table1_2[[#This Row],[backers_count]]</f>
        <v>72.428571428571431</v>
      </c>
    </row>
    <row r="729" spans="1:17" x14ac:dyDescent="0.35">
      <c r="A729">
        <v>727</v>
      </c>
      <c r="B729" t="s">
        <v>728</v>
      </c>
      <c r="C729" t="s">
        <v>4837</v>
      </c>
      <c r="D729" s="6">
        <v>3500</v>
      </c>
      <c r="E729" s="6">
        <v>5443</v>
      </c>
      <c r="F729" t="s">
        <v>8219</v>
      </c>
      <c r="G729" t="s">
        <v>8224</v>
      </c>
      <c r="H729" t="s">
        <v>8246</v>
      </c>
      <c r="I729" s="7">
        <v>1358198400</v>
      </c>
      <c r="J729" s="7">
        <v>1354580949</v>
      </c>
      <c r="K729" t="b">
        <v>0</v>
      </c>
      <c r="L729">
        <v>149</v>
      </c>
      <c r="M729" t="b">
        <v>1</v>
      </c>
      <c r="N729" s="7" t="s">
        <v>8325</v>
      </c>
      <c r="O729" s="7" t="s">
        <v>8326</v>
      </c>
      <c r="P729">
        <v>156</v>
      </c>
      <c r="Q729" s="6">
        <f>E729/Table1_2[[#This Row],[backers_count]]</f>
        <v>36.530201342281877</v>
      </c>
    </row>
    <row r="730" spans="1:17" x14ac:dyDescent="0.35">
      <c r="A730">
        <v>728</v>
      </c>
      <c r="B730" t="s">
        <v>729</v>
      </c>
      <c r="C730" t="s">
        <v>4838</v>
      </c>
      <c r="D730" s="6">
        <v>7500</v>
      </c>
      <c r="E730" s="6">
        <v>7917.45</v>
      </c>
      <c r="F730" t="s">
        <v>8219</v>
      </c>
      <c r="G730" t="s">
        <v>8224</v>
      </c>
      <c r="H730" t="s">
        <v>8246</v>
      </c>
      <c r="I730" s="7">
        <v>1313957157</v>
      </c>
      <c r="J730" s="7">
        <v>1310069157</v>
      </c>
      <c r="K730" t="b">
        <v>0</v>
      </c>
      <c r="L730">
        <v>130</v>
      </c>
      <c r="M730" t="b">
        <v>1</v>
      </c>
      <c r="N730" s="7" t="s">
        <v>8325</v>
      </c>
      <c r="O730" s="7" t="s">
        <v>8326</v>
      </c>
      <c r="P730">
        <v>106</v>
      </c>
      <c r="Q730" s="6">
        <f>E730/Table1_2[[#This Row],[backers_count]]</f>
        <v>60.903461538461535</v>
      </c>
    </row>
    <row r="731" spans="1:17" x14ac:dyDescent="0.35">
      <c r="A731">
        <v>729</v>
      </c>
      <c r="B731" t="s">
        <v>730</v>
      </c>
      <c r="C731" t="s">
        <v>4839</v>
      </c>
      <c r="D731" s="6">
        <v>4000</v>
      </c>
      <c r="E731" s="6">
        <v>5226</v>
      </c>
      <c r="F731" t="s">
        <v>8219</v>
      </c>
      <c r="G731" t="s">
        <v>8224</v>
      </c>
      <c r="H731" t="s">
        <v>8246</v>
      </c>
      <c r="I731" s="7">
        <v>1348028861</v>
      </c>
      <c r="J731" s="7">
        <v>1342844861</v>
      </c>
      <c r="K731" t="b">
        <v>0</v>
      </c>
      <c r="L731">
        <v>120</v>
      </c>
      <c r="M731" t="b">
        <v>1</v>
      </c>
      <c r="N731" s="7" t="s">
        <v>8325</v>
      </c>
      <c r="O731" s="7" t="s">
        <v>8326</v>
      </c>
      <c r="P731">
        <v>131</v>
      </c>
      <c r="Q731" s="6">
        <f>E731/Table1_2[[#This Row],[backers_count]]</f>
        <v>43.55</v>
      </c>
    </row>
    <row r="732" spans="1:17" x14ac:dyDescent="0.35">
      <c r="A732">
        <v>730</v>
      </c>
      <c r="B732" t="s">
        <v>731</v>
      </c>
      <c r="C732" t="s">
        <v>4840</v>
      </c>
      <c r="D732" s="6">
        <v>20000</v>
      </c>
      <c r="E732" s="6">
        <v>26438</v>
      </c>
      <c r="F732" t="s">
        <v>8219</v>
      </c>
      <c r="G732" t="s">
        <v>8224</v>
      </c>
      <c r="H732" t="s">
        <v>8246</v>
      </c>
      <c r="I732" s="7">
        <v>1323280391</v>
      </c>
      <c r="J732" s="7">
        <v>1320688391</v>
      </c>
      <c r="K732" t="b">
        <v>0</v>
      </c>
      <c r="L732">
        <v>265</v>
      </c>
      <c r="M732" t="b">
        <v>1</v>
      </c>
      <c r="N732" s="7" t="s">
        <v>8325</v>
      </c>
      <c r="O732" s="7" t="s">
        <v>8326</v>
      </c>
      <c r="P732">
        <v>133</v>
      </c>
      <c r="Q732" s="6">
        <f>E732/Table1_2[[#This Row],[backers_count]]</f>
        <v>99.766037735849054</v>
      </c>
    </row>
    <row r="733" spans="1:17" x14ac:dyDescent="0.35">
      <c r="A733">
        <v>731</v>
      </c>
      <c r="B733" t="s">
        <v>732</v>
      </c>
      <c r="C733" t="s">
        <v>4841</v>
      </c>
      <c r="D733" s="6">
        <v>5000</v>
      </c>
      <c r="E733" s="6">
        <v>6300</v>
      </c>
      <c r="F733" t="s">
        <v>8219</v>
      </c>
      <c r="G733" t="s">
        <v>8224</v>
      </c>
      <c r="H733" t="s">
        <v>8246</v>
      </c>
      <c r="I733" s="7">
        <v>1327212000</v>
      </c>
      <c r="J733" s="7">
        <v>1322852747</v>
      </c>
      <c r="K733" t="b">
        <v>0</v>
      </c>
      <c r="L733">
        <v>71</v>
      </c>
      <c r="M733" t="b">
        <v>1</v>
      </c>
      <c r="N733" s="7" t="s">
        <v>8325</v>
      </c>
      <c r="O733" s="7" t="s">
        <v>8326</v>
      </c>
      <c r="P733">
        <v>126</v>
      </c>
      <c r="Q733" s="6">
        <f>E733/Table1_2[[#This Row],[backers_count]]</f>
        <v>88.732394366197184</v>
      </c>
    </row>
    <row r="734" spans="1:17" x14ac:dyDescent="0.35">
      <c r="A734">
        <v>732</v>
      </c>
      <c r="B734" t="s">
        <v>733</v>
      </c>
      <c r="C734" t="s">
        <v>4842</v>
      </c>
      <c r="D734" s="6">
        <v>40</v>
      </c>
      <c r="E734" s="6">
        <v>64</v>
      </c>
      <c r="F734" t="s">
        <v>8219</v>
      </c>
      <c r="G734" t="s">
        <v>8225</v>
      </c>
      <c r="H734" t="s">
        <v>8247</v>
      </c>
      <c r="I734" s="7">
        <v>1380449461</v>
      </c>
      <c r="J734" s="7">
        <v>1375265461</v>
      </c>
      <c r="K734" t="b">
        <v>0</v>
      </c>
      <c r="L734">
        <v>13</v>
      </c>
      <c r="M734" t="b">
        <v>1</v>
      </c>
      <c r="N734" s="7" t="s">
        <v>8325</v>
      </c>
      <c r="O734" s="7" t="s">
        <v>8326</v>
      </c>
      <c r="P734">
        <v>160</v>
      </c>
      <c r="Q734" s="6">
        <f>E734/Table1_2[[#This Row],[backers_count]]</f>
        <v>4.9230769230769234</v>
      </c>
    </row>
    <row r="735" spans="1:17" x14ac:dyDescent="0.35">
      <c r="A735">
        <v>733</v>
      </c>
      <c r="B735" t="s">
        <v>734</v>
      </c>
      <c r="C735" t="s">
        <v>4843</v>
      </c>
      <c r="D735" s="6">
        <v>2500</v>
      </c>
      <c r="E735" s="6">
        <v>3012</v>
      </c>
      <c r="F735" t="s">
        <v>8219</v>
      </c>
      <c r="G735" t="s">
        <v>8225</v>
      </c>
      <c r="H735" t="s">
        <v>8247</v>
      </c>
      <c r="I735" s="7">
        <v>1387533892</v>
      </c>
      <c r="J735" s="7">
        <v>1384941892</v>
      </c>
      <c r="K735" t="b">
        <v>0</v>
      </c>
      <c r="L735">
        <v>169</v>
      </c>
      <c r="M735" t="b">
        <v>1</v>
      </c>
      <c r="N735" s="7" t="s">
        <v>8325</v>
      </c>
      <c r="O735" s="7" t="s">
        <v>8326</v>
      </c>
      <c r="P735">
        <v>121</v>
      </c>
      <c r="Q735" s="6">
        <f>E735/Table1_2[[#This Row],[backers_count]]</f>
        <v>17.822485207100591</v>
      </c>
    </row>
    <row r="736" spans="1:17" x14ac:dyDescent="0.35">
      <c r="A736">
        <v>734</v>
      </c>
      <c r="B736" t="s">
        <v>735</v>
      </c>
      <c r="C736" t="s">
        <v>4844</v>
      </c>
      <c r="D736" s="6">
        <v>8500</v>
      </c>
      <c r="E736" s="6">
        <v>10670</v>
      </c>
      <c r="F736" t="s">
        <v>8219</v>
      </c>
      <c r="G736" t="s">
        <v>8229</v>
      </c>
      <c r="H736" t="s">
        <v>8251</v>
      </c>
      <c r="I736" s="7">
        <v>1431147600</v>
      </c>
      <c r="J736" s="7">
        <v>1428465420</v>
      </c>
      <c r="K736" t="b">
        <v>0</v>
      </c>
      <c r="L736">
        <v>57</v>
      </c>
      <c r="M736" t="b">
        <v>1</v>
      </c>
      <c r="N736" s="7" t="s">
        <v>8325</v>
      </c>
      <c r="O736" s="7" t="s">
        <v>8326</v>
      </c>
      <c r="P736">
        <v>126</v>
      </c>
      <c r="Q736" s="6">
        <f>E736/Table1_2[[#This Row],[backers_count]]</f>
        <v>187.19298245614036</v>
      </c>
    </row>
    <row r="737" spans="1:17" x14ac:dyDescent="0.35">
      <c r="A737">
        <v>735</v>
      </c>
      <c r="B737" t="s">
        <v>736</v>
      </c>
      <c r="C737" t="s">
        <v>4845</v>
      </c>
      <c r="D737" s="6">
        <v>47000</v>
      </c>
      <c r="E737" s="6">
        <v>53771</v>
      </c>
      <c r="F737" t="s">
        <v>8219</v>
      </c>
      <c r="G737" t="s">
        <v>8224</v>
      </c>
      <c r="H737" t="s">
        <v>8246</v>
      </c>
      <c r="I737" s="7">
        <v>1417653540</v>
      </c>
      <c r="J737" s="7">
        <v>1414975346</v>
      </c>
      <c r="K737" t="b">
        <v>0</v>
      </c>
      <c r="L737">
        <v>229</v>
      </c>
      <c r="M737" t="b">
        <v>1</v>
      </c>
      <c r="N737" s="7" t="s">
        <v>8325</v>
      </c>
      <c r="O737" s="7" t="s">
        <v>8326</v>
      </c>
      <c r="P737">
        <v>115</v>
      </c>
      <c r="Q737" s="6">
        <f>E737/Table1_2[[#This Row],[backers_count]]</f>
        <v>234.80786026200875</v>
      </c>
    </row>
    <row r="738" spans="1:17" x14ac:dyDescent="0.35">
      <c r="A738">
        <v>736</v>
      </c>
      <c r="B738" t="s">
        <v>737</v>
      </c>
      <c r="C738" t="s">
        <v>4846</v>
      </c>
      <c r="D738" s="6">
        <v>3600</v>
      </c>
      <c r="E738" s="6">
        <v>11345</v>
      </c>
      <c r="F738" t="s">
        <v>8219</v>
      </c>
      <c r="G738" t="s">
        <v>8224</v>
      </c>
      <c r="H738" t="s">
        <v>8246</v>
      </c>
      <c r="I738" s="7">
        <v>1385009940</v>
      </c>
      <c r="J738" s="7">
        <v>1383327440</v>
      </c>
      <c r="K738" t="b">
        <v>0</v>
      </c>
      <c r="L738">
        <v>108</v>
      </c>
      <c r="M738" t="b">
        <v>1</v>
      </c>
      <c r="N738" s="7" t="s">
        <v>8325</v>
      </c>
      <c r="O738" s="7" t="s">
        <v>8326</v>
      </c>
      <c r="P738">
        <v>316</v>
      </c>
      <c r="Q738" s="6">
        <f>E738/Table1_2[[#This Row],[backers_count]]</f>
        <v>105.04629629629629</v>
      </c>
    </row>
    <row r="739" spans="1:17" x14ac:dyDescent="0.35">
      <c r="A739">
        <v>737</v>
      </c>
      <c r="B739" t="s">
        <v>738</v>
      </c>
      <c r="C739" t="s">
        <v>4847</v>
      </c>
      <c r="D739" s="6">
        <v>5000</v>
      </c>
      <c r="E739" s="6">
        <v>6120</v>
      </c>
      <c r="F739" t="s">
        <v>8219</v>
      </c>
      <c r="G739" t="s">
        <v>8224</v>
      </c>
      <c r="H739" t="s">
        <v>8246</v>
      </c>
      <c r="I739" s="7">
        <v>1392408000</v>
      </c>
      <c r="J739" s="7">
        <v>1390890987</v>
      </c>
      <c r="K739" t="b">
        <v>0</v>
      </c>
      <c r="L739">
        <v>108</v>
      </c>
      <c r="M739" t="b">
        <v>1</v>
      </c>
      <c r="N739" s="7" t="s">
        <v>8325</v>
      </c>
      <c r="O739" s="7" t="s">
        <v>8326</v>
      </c>
      <c r="P739">
        <v>123</v>
      </c>
      <c r="Q739" s="6">
        <f>E739/Table1_2[[#This Row],[backers_count]]</f>
        <v>56.666666666666664</v>
      </c>
    </row>
    <row r="740" spans="1:17" x14ac:dyDescent="0.35">
      <c r="A740">
        <v>738</v>
      </c>
      <c r="B740" t="s">
        <v>739</v>
      </c>
      <c r="C740" t="s">
        <v>4848</v>
      </c>
      <c r="D740" s="6">
        <v>1500</v>
      </c>
      <c r="E740" s="6">
        <v>1601</v>
      </c>
      <c r="F740" t="s">
        <v>8219</v>
      </c>
      <c r="G740" t="s">
        <v>8224</v>
      </c>
      <c r="H740" t="s">
        <v>8246</v>
      </c>
      <c r="I740" s="7">
        <v>1417409940</v>
      </c>
      <c r="J740" s="7">
        <v>1414765794</v>
      </c>
      <c r="K740" t="b">
        <v>0</v>
      </c>
      <c r="L740">
        <v>41</v>
      </c>
      <c r="M740" t="b">
        <v>1</v>
      </c>
      <c r="N740" s="7" t="s">
        <v>8325</v>
      </c>
      <c r="O740" s="7" t="s">
        <v>8326</v>
      </c>
      <c r="P740">
        <v>107</v>
      </c>
      <c r="Q740" s="6">
        <f>E740/Table1_2[[#This Row],[backers_count]]</f>
        <v>39.048780487804876</v>
      </c>
    </row>
    <row r="741" spans="1:17" x14ac:dyDescent="0.35">
      <c r="A741">
        <v>739</v>
      </c>
      <c r="B741" t="s">
        <v>740</v>
      </c>
      <c r="C741" t="s">
        <v>4849</v>
      </c>
      <c r="D741" s="6">
        <v>6000</v>
      </c>
      <c r="E741" s="6">
        <v>9500</v>
      </c>
      <c r="F741" t="s">
        <v>8219</v>
      </c>
      <c r="G741" t="s">
        <v>8224</v>
      </c>
      <c r="H741" t="s">
        <v>8246</v>
      </c>
      <c r="I741" s="7">
        <v>1407758629</v>
      </c>
      <c r="J741" s="7">
        <v>1404907429</v>
      </c>
      <c r="K741" t="b">
        <v>0</v>
      </c>
      <c r="L741">
        <v>139</v>
      </c>
      <c r="M741" t="b">
        <v>1</v>
      </c>
      <c r="N741" s="7" t="s">
        <v>8325</v>
      </c>
      <c r="O741" s="7" t="s">
        <v>8326</v>
      </c>
      <c r="P741">
        <v>159</v>
      </c>
      <c r="Q741" s="6">
        <f>E741/Table1_2[[#This Row],[backers_count]]</f>
        <v>68.345323741007192</v>
      </c>
    </row>
    <row r="742" spans="1:17" x14ac:dyDescent="0.35">
      <c r="A742">
        <v>740</v>
      </c>
      <c r="B742" t="s">
        <v>741</v>
      </c>
      <c r="C742" t="s">
        <v>4850</v>
      </c>
      <c r="D742" s="6">
        <v>3000</v>
      </c>
      <c r="E742" s="6">
        <v>3222</v>
      </c>
      <c r="F742" t="s">
        <v>8219</v>
      </c>
      <c r="G742" t="s">
        <v>8224</v>
      </c>
      <c r="H742" t="s">
        <v>8246</v>
      </c>
      <c r="I742" s="7">
        <v>1434857482</v>
      </c>
      <c r="J742" s="7">
        <v>1433647882</v>
      </c>
      <c r="K742" t="b">
        <v>0</v>
      </c>
      <c r="L742">
        <v>19</v>
      </c>
      <c r="M742" t="b">
        <v>1</v>
      </c>
      <c r="N742" s="7" t="s">
        <v>8325</v>
      </c>
      <c r="O742" s="7" t="s">
        <v>8326</v>
      </c>
      <c r="P742">
        <v>108</v>
      </c>
      <c r="Q742" s="6">
        <f>E742/Table1_2[[#This Row],[backers_count]]</f>
        <v>169.57894736842104</v>
      </c>
    </row>
    <row r="743" spans="1:17" x14ac:dyDescent="0.35">
      <c r="A743">
        <v>741</v>
      </c>
      <c r="B743" t="s">
        <v>742</v>
      </c>
      <c r="C743" t="s">
        <v>4851</v>
      </c>
      <c r="D743" s="6">
        <v>13000</v>
      </c>
      <c r="E743" s="6">
        <v>13293.8</v>
      </c>
      <c r="F743" t="s">
        <v>8219</v>
      </c>
      <c r="G743" t="s">
        <v>8224</v>
      </c>
      <c r="H743" t="s">
        <v>8246</v>
      </c>
      <c r="I743" s="7">
        <v>1370964806</v>
      </c>
      <c r="J743" s="7">
        <v>1367940806</v>
      </c>
      <c r="K743" t="b">
        <v>0</v>
      </c>
      <c r="L743">
        <v>94</v>
      </c>
      <c r="M743" t="b">
        <v>1</v>
      </c>
      <c r="N743" s="7" t="s">
        <v>8325</v>
      </c>
      <c r="O743" s="7" t="s">
        <v>8326</v>
      </c>
      <c r="P743">
        <v>103</v>
      </c>
      <c r="Q743" s="6">
        <f>E743/Table1_2[[#This Row],[backers_count]]</f>
        <v>141.42340425531913</v>
      </c>
    </row>
    <row r="744" spans="1:17" x14ac:dyDescent="0.35">
      <c r="A744">
        <v>742</v>
      </c>
      <c r="B744" t="s">
        <v>743</v>
      </c>
      <c r="C744" t="s">
        <v>4852</v>
      </c>
      <c r="D744" s="6">
        <v>1400</v>
      </c>
      <c r="E744" s="6">
        <v>1550</v>
      </c>
      <c r="F744" t="s">
        <v>8219</v>
      </c>
      <c r="G744" t="s">
        <v>8224</v>
      </c>
      <c r="H744" t="s">
        <v>8246</v>
      </c>
      <c r="I744" s="7">
        <v>1395435712</v>
      </c>
      <c r="J744" s="7">
        <v>1392847312</v>
      </c>
      <c r="K744" t="b">
        <v>0</v>
      </c>
      <c r="L744">
        <v>23</v>
      </c>
      <c r="M744" t="b">
        <v>1</v>
      </c>
      <c r="N744" s="7" t="s">
        <v>8325</v>
      </c>
      <c r="O744" s="7" t="s">
        <v>8326</v>
      </c>
      <c r="P744">
        <v>111</v>
      </c>
      <c r="Q744" s="6">
        <f>E744/Table1_2[[#This Row],[backers_count]]</f>
        <v>67.391304347826093</v>
      </c>
    </row>
    <row r="745" spans="1:17" x14ac:dyDescent="0.35">
      <c r="A745">
        <v>743</v>
      </c>
      <c r="B745" t="s">
        <v>744</v>
      </c>
      <c r="C745" t="s">
        <v>4853</v>
      </c>
      <c r="D745" s="6">
        <v>550</v>
      </c>
      <c r="E745" s="6">
        <v>814</v>
      </c>
      <c r="F745" t="s">
        <v>8219</v>
      </c>
      <c r="G745" t="s">
        <v>8224</v>
      </c>
      <c r="H745" t="s">
        <v>8246</v>
      </c>
      <c r="I745" s="7">
        <v>1334610000</v>
      </c>
      <c r="J745" s="7">
        <v>1332435685</v>
      </c>
      <c r="K745" t="b">
        <v>0</v>
      </c>
      <c r="L745">
        <v>15</v>
      </c>
      <c r="M745" t="b">
        <v>1</v>
      </c>
      <c r="N745" s="7" t="s">
        <v>8325</v>
      </c>
      <c r="O745" s="7" t="s">
        <v>8326</v>
      </c>
      <c r="P745">
        <v>148</v>
      </c>
      <c r="Q745" s="6">
        <f>E745/Table1_2[[#This Row],[backers_count]]</f>
        <v>54.266666666666666</v>
      </c>
    </row>
    <row r="746" spans="1:17" x14ac:dyDescent="0.35">
      <c r="A746">
        <v>744</v>
      </c>
      <c r="B746" t="s">
        <v>745</v>
      </c>
      <c r="C746" t="s">
        <v>4854</v>
      </c>
      <c r="D746" s="6">
        <v>5000</v>
      </c>
      <c r="E746" s="6">
        <v>5116</v>
      </c>
      <c r="F746" t="s">
        <v>8219</v>
      </c>
      <c r="G746" t="s">
        <v>8224</v>
      </c>
      <c r="H746" t="s">
        <v>8246</v>
      </c>
      <c r="I746" s="7">
        <v>1355439503</v>
      </c>
      <c r="J746" s="7">
        <v>1352847503</v>
      </c>
      <c r="K746" t="b">
        <v>0</v>
      </c>
      <c r="L746">
        <v>62</v>
      </c>
      <c r="M746" t="b">
        <v>1</v>
      </c>
      <c r="N746" s="7" t="s">
        <v>8325</v>
      </c>
      <c r="O746" s="7" t="s">
        <v>8326</v>
      </c>
      <c r="P746">
        <v>103</v>
      </c>
      <c r="Q746" s="6">
        <f>E746/Table1_2[[#This Row],[backers_count]]</f>
        <v>82.516129032258064</v>
      </c>
    </row>
    <row r="747" spans="1:17" x14ac:dyDescent="0.35">
      <c r="A747">
        <v>745</v>
      </c>
      <c r="B747" t="s">
        <v>746</v>
      </c>
      <c r="C747" t="s">
        <v>4855</v>
      </c>
      <c r="D747" s="6">
        <v>2220</v>
      </c>
      <c r="E747" s="6">
        <v>3976</v>
      </c>
      <c r="F747" t="s">
        <v>8219</v>
      </c>
      <c r="G747" t="s">
        <v>8224</v>
      </c>
      <c r="H747" t="s">
        <v>8246</v>
      </c>
      <c r="I747" s="7">
        <v>1367588645</v>
      </c>
      <c r="J747" s="7">
        <v>1364996645</v>
      </c>
      <c r="K747" t="b">
        <v>0</v>
      </c>
      <c r="L747">
        <v>74</v>
      </c>
      <c r="M747" t="b">
        <v>1</v>
      </c>
      <c r="N747" s="7" t="s">
        <v>8325</v>
      </c>
      <c r="O747" s="7" t="s">
        <v>8326</v>
      </c>
      <c r="P747">
        <v>180</v>
      </c>
      <c r="Q747" s="6">
        <f>E747/Table1_2[[#This Row],[backers_count]]</f>
        <v>53.729729729729726</v>
      </c>
    </row>
    <row r="748" spans="1:17" x14ac:dyDescent="0.35">
      <c r="A748">
        <v>746</v>
      </c>
      <c r="B748" t="s">
        <v>747</v>
      </c>
      <c r="C748" t="s">
        <v>4856</v>
      </c>
      <c r="D748" s="6">
        <v>2987</v>
      </c>
      <c r="E748" s="6">
        <v>3318</v>
      </c>
      <c r="F748" t="s">
        <v>8219</v>
      </c>
      <c r="G748" t="s">
        <v>8224</v>
      </c>
      <c r="H748" t="s">
        <v>8246</v>
      </c>
      <c r="I748" s="7">
        <v>1348372740</v>
      </c>
      <c r="J748" s="7">
        <v>1346806909</v>
      </c>
      <c r="K748" t="b">
        <v>0</v>
      </c>
      <c r="L748">
        <v>97</v>
      </c>
      <c r="M748" t="b">
        <v>1</v>
      </c>
      <c r="N748" s="7" t="s">
        <v>8325</v>
      </c>
      <c r="O748" s="7" t="s">
        <v>8326</v>
      </c>
      <c r="P748">
        <v>112</v>
      </c>
      <c r="Q748" s="6">
        <f>E748/Table1_2[[#This Row],[backers_count]]</f>
        <v>34.206185567010309</v>
      </c>
    </row>
    <row r="749" spans="1:17" x14ac:dyDescent="0.35">
      <c r="A749">
        <v>747</v>
      </c>
      <c r="B749" t="s">
        <v>748</v>
      </c>
      <c r="C749" t="s">
        <v>4857</v>
      </c>
      <c r="D749" s="6">
        <v>7000</v>
      </c>
      <c r="E749" s="6">
        <v>7003</v>
      </c>
      <c r="F749" t="s">
        <v>8219</v>
      </c>
      <c r="G749" t="s">
        <v>8233</v>
      </c>
      <c r="H749" t="s">
        <v>8249</v>
      </c>
      <c r="I749" s="7">
        <v>1421319240</v>
      </c>
      <c r="J749" s="7">
        <v>1418649019</v>
      </c>
      <c r="K749" t="b">
        <v>0</v>
      </c>
      <c r="L749">
        <v>55</v>
      </c>
      <c r="M749" t="b">
        <v>1</v>
      </c>
      <c r="N749" s="7" t="s">
        <v>8325</v>
      </c>
      <c r="O749" s="7" t="s">
        <v>8326</v>
      </c>
      <c r="P749">
        <v>101</v>
      </c>
      <c r="Q749" s="6">
        <f>E749/Table1_2[[#This Row],[backers_count]]</f>
        <v>127.32727272727273</v>
      </c>
    </row>
    <row r="750" spans="1:17" x14ac:dyDescent="0.35">
      <c r="A750">
        <v>748</v>
      </c>
      <c r="B750" t="s">
        <v>749</v>
      </c>
      <c r="C750" t="s">
        <v>4858</v>
      </c>
      <c r="D750" s="6">
        <v>2000</v>
      </c>
      <c r="E750" s="6">
        <v>2005</v>
      </c>
      <c r="F750" t="s">
        <v>8219</v>
      </c>
      <c r="G750" t="s">
        <v>8224</v>
      </c>
      <c r="H750" t="s">
        <v>8246</v>
      </c>
      <c r="I750" s="7">
        <v>1407701966</v>
      </c>
      <c r="J750" s="7">
        <v>1405109966</v>
      </c>
      <c r="K750" t="b">
        <v>0</v>
      </c>
      <c r="L750">
        <v>44</v>
      </c>
      <c r="M750" t="b">
        <v>1</v>
      </c>
      <c r="N750" s="7" t="s">
        <v>8325</v>
      </c>
      <c r="O750" s="7" t="s">
        <v>8326</v>
      </c>
      <c r="P750">
        <v>101</v>
      </c>
      <c r="Q750" s="6">
        <f>E750/Table1_2[[#This Row],[backers_count]]</f>
        <v>45.56818181818182</v>
      </c>
    </row>
    <row r="751" spans="1:17" x14ac:dyDescent="0.35">
      <c r="A751">
        <v>749</v>
      </c>
      <c r="B751" t="s">
        <v>750</v>
      </c>
      <c r="C751" t="s">
        <v>4859</v>
      </c>
      <c r="D751" s="6">
        <v>10000</v>
      </c>
      <c r="E751" s="6">
        <v>10556</v>
      </c>
      <c r="F751" t="s">
        <v>8219</v>
      </c>
      <c r="G751" t="s">
        <v>8224</v>
      </c>
      <c r="H751" t="s">
        <v>8246</v>
      </c>
      <c r="I751" s="7">
        <v>1485642930</v>
      </c>
      <c r="J751" s="7">
        <v>1483050930</v>
      </c>
      <c r="K751" t="b">
        <v>0</v>
      </c>
      <c r="L751">
        <v>110</v>
      </c>
      <c r="M751" t="b">
        <v>1</v>
      </c>
      <c r="N751" s="7" t="s">
        <v>8325</v>
      </c>
      <c r="O751" s="7" t="s">
        <v>8326</v>
      </c>
      <c r="P751">
        <v>106</v>
      </c>
      <c r="Q751" s="6">
        <f>E751/Table1_2[[#This Row],[backers_count]]</f>
        <v>95.963636363636368</v>
      </c>
    </row>
    <row r="752" spans="1:17" x14ac:dyDescent="0.35">
      <c r="A752">
        <v>750</v>
      </c>
      <c r="B752" t="s">
        <v>751</v>
      </c>
      <c r="C752" t="s">
        <v>4860</v>
      </c>
      <c r="D752" s="6">
        <v>4444</v>
      </c>
      <c r="E752" s="6">
        <v>4559</v>
      </c>
      <c r="F752" t="s">
        <v>8219</v>
      </c>
      <c r="G752" t="s">
        <v>8224</v>
      </c>
      <c r="H752" t="s">
        <v>8246</v>
      </c>
      <c r="I752" s="7">
        <v>1361739872</v>
      </c>
      <c r="J752" s="7">
        <v>1359147872</v>
      </c>
      <c r="K752" t="b">
        <v>0</v>
      </c>
      <c r="L752">
        <v>59</v>
      </c>
      <c r="M752" t="b">
        <v>1</v>
      </c>
      <c r="N752" s="7" t="s">
        <v>8325</v>
      </c>
      <c r="O752" s="7" t="s">
        <v>8326</v>
      </c>
      <c r="P752">
        <v>103</v>
      </c>
      <c r="Q752" s="6">
        <f>E752/Table1_2[[#This Row],[backers_count]]</f>
        <v>77.271186440677965</v>
      </c>
    </row>
    <row r="753" spans="1:17" x14ac:dyDescent="0.35">
      <c r="A753">
        <v>751</v>
      </c>
      <c r="B753" t="s">
        <v>752</v>
      </c>
      <c r="C753" t="s">
        <v>4861</v>
      </c>
      <c r="D753" s="6">
        <v>3000</v>
      </c>
      <c r="E753" s="6">
        <v>3555</v>
      </c>
      <c r="F753" t="s">
        <v>8219</v>
      </c>
      <c r="G753" t="s">
        <v>8224</v>
      </c>
      <c r="H753" t="s">
        <v>8246</v>
      </c>
      <c r="I753" s="7">
        <v>1312470475</v>
      </c>
      <c r="J753" s="7">
        <v>1308496075</v>
      </c>
      <c r="K753" t="b">
        <v>0</v>
      </c>
      <c r="L753">
        <v>62</v>
      </c>
      <c r="M753" t="b">
        <v>1</v>
      </c>
      <c r="N753" s="7" t="s">
        <v>8325</v>
      </c>
      <c r="O753" s="7" t="s">
        <v>8326</v>
      </c>
      <c r="P753">
        <v>119</v>
      </c>
      <c r="Q753" s="6">
        <f>E753/Table1_2[[#This Row],[backers_count]]</f>
        <v>57.338709677419352</v>
      </c>
    </row>
    <row r="754" spans="1:17" x14ac:dyDescent="0.35">
      <c r="A754">
        <v>752</v>
      </c>
      <c r="B754" t="s">
        <v>753</v>
      </c>
      <c r="C754" t="s">
        <v>4862</v>
      </c>
      <c r="D754" s="6">
        <v>5000</v>
      </c>
      <c r="E754" s="6">
        <v>5585</v>
      </c>
      <c r="F754" t="s">
        <v>8219</v>
      </c>
      <c r="G754" t="s">
        <v>8226</v>
      </c>
      <c r="H754" t="s">
        <v>8248</v>
      </c>
      <c r="I754" s="7">
        <v>1476615600</v>
      </c>
      <c r="J754" s="7">
        <v>1474884417</v>
      </c>
      <c r="K754" t="b">
        <v>0</v>
      </c>
      <c r="L754">
        <v>105</v>
      </c>
      <c r="M754" t="b">
        <v>1</v>
      </c>
      <c r="N754" s="7" t="s">
        <v>8325</v>
      </c>
      <c r="O754" s="7" t="s">
        <v>8326</v>
      </c>
      <c r="P754">
        <v>112</v>
      </c>
      <c r="Q754" s="6">
        <f>E754/Table1_2[[#This Row],[backers_count]]</f>
        <v>53.19047619047619</v>
      </c>
    </row>
    <row r="755" spans="1:17" x14ac:dyDescent="0.35">
      <c r="A755">
        <v>753</v>
      </c>
      <c r="B755" t="s">
        <v>754</v>
      </c>
      <c r="C755" t="s">
        <v>4863</v>
      </c>
      <c r="D755" s="6">
        <v>10000</v>
      </c>
      <c r="E755" s="6">
        <v>12800</v>
      </c>
      <c r="F755" t="s">
        <v>8219</v>
      </c>
      <c r="G755" t="s">
        <v>8224</v>
      </c>
      <c r="H755" t="s">
        <v>8246</v>
      </c>
      <c r="I755" s="7">
        <v>1423922991</v>
      </c>
      <c r="J755" s="7">
        <v>1421330991</v>
      </c>
      <c r="K755" t="b">
        <v>0</v>
      </c>
      <c r="L755">
        <v>26</v>
      </c>
      <c r="M755" t="b">
        <v>1</v>
      </c>
      <c r="N755" s="7" t="s">
        <v>8325</v>
      </c>
      <c r="O755" s="7" t="s">
        <v>8326</v>
      </c>
      <c r="P755">
        <v>128</v>
      </c>
      <c r="Q755" s="6">
        <f>E755/Table1_2[[#This Row],[backers_count]]</f>
        <v>492.30769230769232</v>
      </c>
    </row>
    <row r="756" spans="1:17" x14ac:dyDescent="0.35">
      <c r="A756">
        <v>754</v>
      </c>
      <c r="B756" t="s">
        <v>755</v>
      </c>
      <c r="C756" t="s">
        <v>4864</v>
      </c>
      <c r="D756" s="6">
        <v>2000</v>
      </c>
      <c r="E756" s="6">
        <v>2075</v>
      </c>
      <c r="F756" t="s">
        <v>8219</v>
      </c>
      <c r="G756" t="s">
        <v>8224</v>
      </c>
      <c r="H756" t="s">
        <v>8246</v>
      </c>
      <c r="I756" s="7">
        <v>1357408721</v>
      </c>
      <c r="J756" s="7">
        <v>1354816721</v>
      </c>
      <c r="K756" t="b">
        <v>0</v>
      </c>
      <c r="L756">
        <v>49</v>
      </c>
      <c r="M756" t="b">
        <v>1</v>
      </c>
      <c r="N756" s="7" t="s">
        <v>8325</v>
      </c>
      <c r="O756" s="7" t="s">
        <v>8326</v>
      </c>
      <c r="P756">
        <v>104</v>
      </c>
      <c r="Q756" s="6">
        <f>E756/Table1_2[[#This Row],[backers_count]]</f>
        <v>42.346938775510203</v>
      </c>
    </row>
    <row r="757" spans="1:17" x14ac:dyDescent="0.35">
      <c r="A757">
        <v>755</v>
      </c>
      <c r="B757" t="s">
        <v>756</v>
      </c>
      <c r="C757" t="s">
        <v>4865</v>
      </c>
      <c r="D757" s="6">
        <v>2500</v>
      </c>
      <c r="E757" s="6">
        <v>2547.69</v>
      </c>
      <c r="F757" t="s">
        <v>8219</v>
      </c>
      <c r="G757" t="s">
        <v>8224</v>
      </c>
      <c r="H757" t="s">
        <v>8246</v>
      </c>
      <c r="I757" s="7">
        <v>1369010460</v>
      </c>
      <c r="J757" s="7">
        <v>1366381877</v>
      </c>
      <c r="K757" t="b">
        <v>0</v>
      </c>
      <c r="L757">
        <v>68</v>
      </c>
      <c r="M757" t="b">
        <v>1</v>
      </c>
      <c r="N757" s="7" t="s">
        <v>8325</v>
      </c>
      <c r="O757" s="7" t="s">
        <v>8326</v>
      </c>
      <c r="P757">
        <v>102</v>
      </c>
      <c r="Q757" s="6">
        <f>E757/Table1_2[[#This Row],[backers_count]]</f>
        <v>37.466029411764708</v>
      </c>
    </row>
    <row r="758" spans="1:17" x14ac:dyDescent="0.35">
      <c r="A758">
        <v>756</v>
      </c>
      <c r="B758" t="s">
        <v>757</v>
      </c>
      <c r="C758" t="s">
        <v>4866</v>
      </c>
      <c r="D758" s="6">
        <v>700</v>
      </c>
      <c r="E758" s="6">
        <v>824</v>
      </c>
      <c r="F758" t="s">
        <v>8219</v>
      </c>
      <c r="G758" t="s">
        <v>8224</v>
      </c>
      <c r="H758" t="s">
        <v>8246</v>
      </c>
      <c r="I758" s="7">
        <v>1303147459</v>
      </c>
      <c r="J758" s="7">
        <v>1297880659</v>
      </c>
      <c r="K758" t="b">
        <v>0</v>
      </c>
      <c r="L758">
        <v>22</v>
      </c>
      <c r="M758" t="b">
        <v>1</v>
      </c>
      <c r="N758" s="7" t="s">
        <v>8325</v>
      </c>
      <c r="O758" s="7" t="s">
        <v>8326</v>
      </c>
      <c r="P758">
        <v>118</v>
      </c>
      <c r="Q758" s="6">
        <f>E758/Table1_2[[#This Row],[backers_count]]</f>
        <v>37.454545454545453</v>
      </c>
    </row>
    <row r="759" spans="1:17" x14ac:dyDescent="0.35">
      <c r="A759">
        <v>757</v>
      </c>
      <c r="B759" t="s">
        <v>758</v>
      </c>
      <c r="C759" t="s">
        <v>4867</v>
      </c>
      <c r="D759" s="6">
        <v>250</v>
      </c>
      <c r="E759" s="6">
        <v>595</v>
      </c>
      <c r="F759" t="s">
        <v>8219</v>
      </c>
      <c r="G759" t="s">
        <v>8224</v>
      </c>
      <c r="H759" t="s">
        <v>8246</v>
      </c>
      <c r="I759" s="7">
        <v>1354756714</v>
      </c>
      <c r="J759" s="7">
        <v>1353547114</v>
      </c>
      <c r="K759" t="b">
        <v>0</v>
      </c>
      <c r="L759">
        <v>18</v>
      </c>
      <c r="M759" t="b">
        <v>1</v>
      </c>
      <c r="N759" s="7" t="s">
        <v>8325</v>
      </c>
      <c r="O759" s="7" t="s">
        <v>8326</v>
      </c>
      <c r="P759">
        <v>238</v>
      </c>
      <c r="Q759" s="6">
        <f>E759/Table1_2[[#This Row],[backers_count]]</f>
        <v>33.055555555555557</v>
      </c>
    </row>
    <row r="760" spans="1:17" x14ac:dyDescent="0.35">
      <c r="A760">
        <v>758</v>
      </c>
      <c r="B760" t="s">
        <v>759</v>
      </c>
      <c r="C760" t="s">
        <v>4868</v>
      </c>
      <c r="D760" s="6">
        <v>2500</v>
      </c>
      <c r="E760" s="6">
        <v>2550</v>
      </c>
      <c r="F760" t="s">
        <v>8219</v>
      </c>
      <c r="G760" t="s">
        <v>8224</v>
      </c>
      <c r="H760" t="s">
        <v>8246</v>
      </c>
      <c r="I760" s="7">
        <v>1286568268</v>
      </c>
      <c r="J760" s="7">
        <v>1283976268</v>
      </c>
      <c r="K760" t="b">
        <v>0</v>
      </c>
      <c r="L760">
        <v>19</v>
      </c>
      <c r="M760" t="b">
        <v>1</v>
      </c>
      <c r="N760" s="7" t="s">
        <v>8325</v>
      </c>
      <c r="O760" s="7" t="s">
        <v>8326</v>
      </c>
      <c r="P760">
        <v>102</v>
      </c>
      <c r="Q760" s="6">
        <f>E760/Table1_2[[#This Row],[backers_count]]</f>
        <v>134.21052631578948</v>
      </c>
    </row>
    <row r="761" spans="1:17" x14ac:dyDescent="0.35">
      <c r="A761">
        <v>759</v>
      </c>
      <c r="B761" t="s">
        <v>760</v>
      </c>
      <c r="C761" t="s">
        <v>4869</v>
      </c>
      <c r="D761" s="6">
        <v>5000</v>
      </c>
      <c r="E761" s="6">
        <v>5096</v>
      </c>
      <c r="F761" t="s">
        <v>8219</v>
      </c>
      <c r="G761" t="s">
        <v>8225</v>
      </c>
      <c r="H761" t="s">
        <v>8247</v>
      </c>
      <c r="I761" s="7">
        <v>1404892539</v>
      </c>
      <c r="J761" s="7">
        <v>1401436539</v>
      </c>
      <c r="K761" t="b">
        <v>0</v>
      </c>
      <c r="L761">
        <v>99</v>
      </c>
      <c r="M761" t="b">
        <v>1</v>
      </c>
      <c r="N761" s="7" t="s">
        <v>8325</v>
      </c>
      <c r="O761" s="7" t="s">
        <v>8326</v>
      </c>
      <c r="P761">
        <v>102</v>
      </c>
      <c r="Q761" s="6">
        <f>E761/Table1_2[[#This Row],[backers_count]]</f>
        <v>51.474747474747474</v>
      </c>
    </row>
    <row r="762" spans="1:17" x14ac:dyDescent="0.35">
      <c r="A762">
        <v>760</v>
      </c>
      <c r="B762" t="s">
        <v>761</v>
      </c>
      <c r="C762" t="s">
        <v>4870</v>
      </c>
      <c r="D762" s="6">
        <v>2200</v>
      </c>
      <c r="E762" s="6">
        <v>0</v>
      </c>
      <c r="F762" t="s">
        <v>8221</v>
      </c>
      <c r="G762" t="s">
        <v>8224</v>
      </c>
      <c r="H762" t="s">
        <v>8246</v>
      </c>
      <c r="I762" s="7">
        <v>1480188013</v>
      </c>
      <c r="J762" s="7">
        <v>1477592413</v>
      </c>
      <c r="K762" t="b">
        <v>0</v>
      </c>
      <c r="L762">
        <v>0</v>
      </c>
      <c r="M762" t="b">
        <v>0</v>
      </c>
      <c r="N762" s="7" t="s">
        <v>8325</v>
      </c>
      <c r="O762" s="7" t="s">
        <v>8327</v>
      </c>
      <c r="P762">
        <v>0</v>
      </c>
      <c r="Q762" s="6" t="e">
        <f>E762/Table1_2[[#This Row],[backers_count]]</f>
        <v>#DIV/0!</v>
      </c>
    </row>
    <row r="763" spans="1:17" x14ac:dyDescent="0.35">
      <c r="A763">
        <v>761</v>
      </c>
      <c r="B763" t="s">
        <v>762</v>
      </c>
      <c r="C763" t="s">
        <v>4871</v>
      </c>
      <c r="D763" s="6">
        <v>5000</v>
      </c>
      <c r="E763" s="6">
        <v>235</v>
      </c>
      <c r="F763" t="s">
        <v>8221</v>
      </c>
      <c r="G763" t="s">
        <v>8224</v>
      </c>
      <c r="H763" t="s">
        <v>8246</v>
      </c>
      <c r="I763" s="7">
        <v>1391364126</v>
      </c>
      <c r="J763" s="7">
        <v>1388772126</v>
      </c>
      <c r="K763" t="b">
        <v>0</v>
      </c>
      <c r="L763">
        <v>6</v>
      </c>
      <c r="M763" t="b">
        <v>0</v>
      </c>
      <c r="N763" s="7" t="s">
        <v>8325</v>
      </c>
      <c r="O763" s="7" t="s">
        <v>8327</v>
      </c>
      <c r="P763">
        <v>5</v>
      </c>
      <c r="Q763" s="6">
        <f>E763/Table1_2[[#This Row],[backers_count]]</f>
        <v>39.166666666666664</v>
      </c>
    </row>
    <row r="764" spans="1:17" x14ac:dyDescent="0.35">
      <c r="A764">
        <v>762</v>
      </c>
      <c r="B764" t="s">
        <v>763</v>
      </c>
      <c r="C764" t="s">
        <v>4872</v>
      </c>
      <c r="D764" s="6">
        <v>3500</v>
      </c>
      <c r="E764" s="6">
        <v>0</v>
      </c>
      <c r="F764" t="s">
        <v>8221</v>
      </c>
      <c r="G764" t="s">
        <v>8238</v>
      </c>
      <c r="H764" t="s">
        <v>8256</v>
      </c>
      <c r="I764" s="7">
        <v>1480831200</v>
      </c>
      <c r="J764" s="7">
        <v>1479328570</v>
      </c>
      <c r="K764" t="b">
        <v>0</v>
      </c>
      <c r="L764">
        <v>0</v>
      </c>
      <c r="M764" t="b">
        <v>0</v>
      </c>
      <c r="N764" s="7" t="s">
        <v>8325</v>
      </c>
      <c r="O764" s="7" t="s">
        <v>8327</v>
      </c>
      <c r="P764">
        <v>0</v>
      </c>
      <c r="Q764" s="6" t="e">
        <f>E764/Table1_2[[#This Row],[backers_count]]</f>
        <v>#DIV/0!</v>
      </c>
    </row>
    <row r="765" spans="1:17" x14ac:dyDescent="0.35">
      <c r="A765">
        <v>763</v>
      </c>
      <c r="B765" t="s">
        <v>764</v>
      </c>
      <c r="C765" t="s">
        <v>4873</v>
      </c>
      <c r="D765" s="6">
        <v>4290</v>
      </c>
      <c r="E765" s="6">
        <v>5</v>
      </c>
      <c r="F765" t="s">
        <v>8221</v>
      </c>
      <c r="G765" t="s">
        <v>8225</v>
      </c>
      <c r="H765" t="s">
        <v>8247</v>
      </c>
      <c r="I765" s="7">
        <v>1376563408</v>
      </c>
      <c r="J765" s="7">
        <v>1373971408</v>
      </c>
      <c r="K765" t="b">
        <v>0</v>
      </c>
      <c r="L765">
        <v>1</v>
      </c>
      <c r="M765" t="b">
        <v>0</v>
      </c>
      <c r="N765" s="7" t="s">
        <v>8325</v>
      </c>
      <c r="O765" s="7" t="s">
        <v>8327</v>
      </c>
      <c r="P765">
        <v>1</v>
      </c>
      <c r="Q765" s="6">
        <f>E765/Table1_2[[#This Row],[backers_count]]</f>
        <v>5</v>
      </c>
    </row>
    <row r="766" spans="1:17" x14ac:dyDescent="0.35">
      <c r="A766">
        <v>764</v>
      </c>
      <c r="B766" t="s">
        <v>765</v>
      </c>
      <c r="C766" t="s">
        <v>4874</v>
      </c>
      <c r="D766" s="6">
        <v>5000</v>
      </c>
      <c r="E766" s="6">
        <v>0</v>
      </c>
      <c r="F766" t="s">
        <v>8221</v>
      </c>
      <c r="G766" t="s">
        <v>8224</v>
      </c>
      <c r="H766" t="s">
        <v>8246</v>
      </c>
      <c r="I766" s="7">
        <v>1441858161</v>
      </c>
      <c r="J766" s="7">
        <v>1439266161</v>
      </c>
      <c r="K766" t="b">
        <v>0</v>
      </c>
      <c r="L766">
        <v>0</v>
      </c>
      <c r="M766" t="b">
        <v>0</v>
      </c>
      <c r="N766" s="7" t="s">
        <v>8325</v>
      </c>
      <c r="O766" s="7" t="s">
        <v>8327</v>
      </c>
      <c r="P766">
        <v>0</v>
      </c>
      <c r="Q766" s="6" t="e">
        <f>E766/Table1_2[[#This Row],[backers_count]]</f>
        <v>#DIV/0!</v>
      </c>
    </row>
    <row r="767" spans="1:17" x14ac:dyDescent="0.35">
      <c r="A767">
        <v>765</v>
      </c>
      <c r="B767" t="s">
        <v>766</v>
      </c>
      <c r="C767" t="s">
        <v>4875</v>
      </c>
      <c r="D767" s="6">
        <v>7000</v>
      </c>
      <c r="E767" s="6">
        <v>2521</v>
      </c>
      <c r="F767" t="s">
        <v>8221</v>
      </c>
      <c r="G767" t="s">
        <v>8224</v>
      </c>
      <c r="H767" t="s">
        <v>8246</v>
      </c>
      <c r="I767" s="7">
        <v>1413723684</v>
      </c>
      <c r="J767" s="7">
        <v>1411131684</v>
      </c>
      <c r="K767" t="b">
        <v>0</v>
      </c>
      <c r="L767">
        <v>44</v>
      </c>
      <c r="M767" t="b">
        <v>0</v>
      </c>
      <c r="N767" s="7" t="s">
        <v>8325</v>
      </c>
      <c r="O767" s="7" t="s">
        <v>8327</v>
      </c>
      <c r="P767">
        <v>37</v>
      </c>
      <c r="Q767" s="6">
        <f>E767/Table1_2[[#This Row],[backers_count]]</f>
        <v>57.295454545454547</v>
      </c>
    </row>
    <row r="768" spans="1:17" x14ac:dyDescent="0.35">
      <c r="A768">
        <v>766</v>
      </c>
      <c r="B768" t="s">
        <v>767</v>
      </c>
      <c r="C768" t="s">
        <v>4876</v>
      </c>
      <c r="D768" s="6">
        <v>4000</v>
      </c>
      <c r="E768" s="6">
        <v>0</v>
      </c>
      <c r="F768" t="s">
        <v>8221</v>
      </c>
      <c r="G768" t="s">
        <v>8229</v>
      </c>
      <c r="H768" t="s">
        <v>8251</v>
      </c>
      <c r="I768" s="7">
        <v>1424112483</v>
      </c>
      <c r="J768" s="7">
        <v>1421520483</v>
      </c>
      <c r="K768" t="b">
        <v>0</v>
      </c>
      <c r="L768">
        <v>0</v>
      </c>
      <c r="M768" t="b">
        <v>0</v>
      </c>
      <c r="N768" s="7" t="s">
        <v>8325</v>
      </c>
      <c r="O768" s="7" t="s">
        <v>8327</v>
      </c>
      <c r="P768">
        <v>0</v>
      </c>
      <c r="Q768" s="6" t="e">
        <f>E768/Table1_2[[#This Row],[backers_count]]</f>
        <v>#DIV/0!</v>
      </c>
    </row>
    <row r="769" spans="1:17" x14ac:dyDescent="0.35">
      <c r="A769">
        <v>767</v>
      </c>
      <c r="B769" t="s">
        <v>768</v>
      </c>
      <c r="C769" t="s">
        <v>4877</v>
      </c>
      <c r="D769" s="6">
        <v>5000</v>
      </c>
      <c r="E769" s="6">
        <v>177</v>
      </c>
      <c r="F769" t="s">
        <v>8221</v>
      </c>
      <c r="G769" t="s">
        <v>8224</v>
      </c>
      <c r="H769" t="s">
        <v>8246</v>
      </c>
      <c r="I769" s="7">
        <v>1432178810</v>
      </c>
      <c r="J769" s="7">
        <v>1429586810</v>
      </c>
      <c r="K769" t="b">
        <v>0</v>
      </c>
      <c r="L769">
        <v>3</v>
      </c>
      <c r="M769" t="b">
        <v>0</v>
      </c>
      <c r="N769" s="7" t="s">
        <v>8325</v>
      </c>
      <c r="O769" s="7" t="s">
        <v>8327</v>
      </c>
      <c r="P769">
        <v>4</v>
      </c>
      <c r="Q769" s="6">
        <f>E769/Table1_2[[#This Row],[backers_count]]</f>
        <v>59</v>
      </c>
    </row>
    <row r="770" spans="1:17" x14ac:dyDescent="0.35">
      <c r="A770">
        <v>768</v>
      </c>
      <c r="B770" t="s">
        <v>769</v>
      </c>
      <c r="C770" t="s">
        <v>4878</v>
      </c>
      <c r="D770" s="6">
        <v>2500</v>
      </c>
      <c r="E770" s="6">
        <v>0</v>
      </c>
      <c r="F770" t="s">
        <v>8221</v>
      </c>
      <c r="G770" t="s">
        <v>8224</v>
      </c>
      <c r="H770" t="s">
        <v>8246</v>
      </c>
      <c r="I770" s="7">
        <v>1387169890</v>
      </c>
      <c r="J770" s="7">
        <v>1384577890</v>
      </c>
      <c r="K770" t="b">
        <v>0</v>
      </c>
      <c r="L770">
        <v>0</v>
      </c>
      <c r="M770" t="b">
        <v>0</v>
      </c>
      <c r="N770" s="7" t="s">
        <v>8325</v>
      </c>
      <c r="O770" s="7" t="s">
        <v>8327</v>
      </c>
      <c r="P770">
        <v>0</v>
      </c>
      <c r="Q770" s="6" t="e">
        <f>E770/Table1_2[[#This Row],[backers_count]]</f>
        <v>#DIV/0!</v>
      </c>
    </row>
    <row r="771" spans="1:17" x14ac:dyDescent="0.35">
      <c r="A771">
        <v>769</v>
      </c>
      <c r="B771" t="s">
        <v>770</v>
      </c>
      <c r="C771" t="s">
        <v>4879</v>
      </c>
      <c r="D771" s="6">
        <v>4000</v>
      </c>
      <c r="E771" s="6">
        <v>1656</v>
      </c>
      <c r="F771" t="s">
        <v>8221</v>
      </c>
      <c r="G771" t="s">
        <v>8224</v>
      </c>
      <c r="H771" t="s">
        <v>8246</v>
      </c>
      <c r="I771" s="7">
        <v>1388102094</v>
      </c>
      <c r="J771" s="7">
        <v>1385510094</v>
      </c>
      <c r="K771" t="b">
        <v>0</v>
      </c>
      <c r="L771">
        <v>52</v>
      </c>
      <c r="M771" t="b">
        <v>0</v>
      </c>
      <c r="N771" s="7" t="s">
        <v>8325</v>
      </c>
      <c r="O771" s="7" t="s">
        <v>8327</v>
      </c>
      <c r="P771">
        <v>42</v>
      </c>
      <c r="Q771" s="6">
        <f>E771/Table1_2[[#This Row],[backers_count]]</f>
        <v>31.846153846153847</v>
      </c>
    </row>
    <row r="772" spans="1:17" x14ac:dyDescent="0.35">
      <c r="A772">
        <v>770</v>
      </c>
      <c r="B772" t="s">
        <v>771</v>
      </c>
      <c r="C772" t="s">
        <v>4880</v>
      </c>
      <c r="D772" s="6">
        <v>17500</v>
      </c>
      <c r="E772" s="6">
        <v>0</v>
      </c>
      <c r="F772" t="s">
        <v>8221</v>
      </c>
      <c r="G772" t="s">
        <v>8224</v>
      </c>
      <c r="H772" t="s">
        <v>8246</v>
      </c>
      <c r="I772" s="7">
        <v>1361750369</v>
      </c>
      <c r="J772" s="7">
        <v>1358294369</v>
      </c>
      <c r="K772" t="b">
        <v>0</v>
      </c>
      <c r="L772">
        <v>0</v>
      </c>
      <c r="M772" t="b">
        <v>0</v>
      </c>
      <c r="N772" s="7" t="s">
        <v>8325</v>
      </c>
      <c r="O772" s="7" t="s">
        <v>8327</v>
      </c>
      <c r="P772">
        <v>0</v>
      </c>
      <c r="Q772" s="6" t="e">
        <f>E772/Table1_2[[#This Row],[backers_count]]</f>
        <v>#DIV/0!</v>
      </c>
    </row>
    <row r="773" spans="1:17" x14ac:dyDescent="0.35">
      <c r="A773">
        <v>771</v>
      </c>
      <c r="B773" t="s">
        <v>772</v>
      </c>
      <c r="C773" t="s">
        <v>4881</v>
      </c>
      <c r="D773" s="6">
        <v>38000</v>
      </c>
      <c r="E773" s="6">
        <v>10</v>
      </c>
      <c r="F773" t="s">
        <v>8221</v>
      </c>
      <c r="G773" t="s">
        <v>8224</v>
      </c>
      <c r="H773" t="s">
        <v>8246</v>
      </c>
      <c r="I773" s="7">
        <v>1454183202</v>
      </c>
      <c r="J773" s="7">
        <v>1449863202</v>
      </c>
      <c r="K773" t="b">
        <v>0</v>
      </c>
      <c r="L773">
        <v>1</v>
      </c>
      <c r="M773" t="b">
        <v>0</v>
      </c>
      <c r="N773" s="7" t="s">
        <v>8325</v>
      </c>
      <c r="O773" s="7" t="s">
        <v>8327</v>
      </c>
      <c r="P773">
        <v>1</v>
      </c>
      <c r="Q773" s="6">
        <f>E773/Table1_2[[#This Row],[backers_count]]</f>
        <v>10</v>
      </c>
    </row>
    <row r="774" spans="1:17" x14ac:dyDescent="0.35">
      <c r="A774">
        <v>772</v>
      </c>
      <c r="B774" t="s">
        <v>773</v>
      </c>
      <c r="C774" t="s">
        <v>4882</v>
      </c>
      <c r="D774" s="6">
        <v>1500</v>
      </c>
      <c r="E774" s="6">
        <v>50</v>
      </c>
      <c r="F774" t="s">
        <v>8221</v>
      </c>
      <c r="G774" t="s">
        <v>8224</v>
      </c>
      <c r="H774" t="s">
        <v>8246</v>
      </c>
      <c r="I774" s="7">
        <v>1257047940</v>
      </c>
      <c r="J774" s="7">
        <v>1252718519</v>
      </c>
      <c r="K774" t="b">
        <v>0</v>
      </c>
      <c r="L774">
        <v>1</v>
      </c>
      <c r="M774" t="b">
        <v>0</v>
      </c>
      <c r="N774" s="7" t="s">
        <v>8325</v>
      </c>
      <c r="O774" s="7" t="s">
        <v>8327</v>
      </c>
      <c r="P774">
        <v>4</v>
      </c>
      <c r="Q774" s="6">
        <f>E774/Table1_2[[#This Row],[backers_count]]</f>
        <v>50</v>
      </c>
    </row>
    <row r="775" spans="1:17" x14ac:dyDescent="0.35">
      <c r="A775">
        <v>773</v>
      </c>
      <c r="B775" t="s">
        <v>774</v>
      </c>
      <c r="C775" t="s">
        <v>4883</v>
      </c>
      <c r="D775" s="6">
        <v>3759</v>
      </c>
      <c r="E775" s="6">
        <v>32</v>
      </c>
      <c r="F775" t="s">
        <v>8221</v>
      </c>
      <c r="G775" t="s">
        <v>8225</v>
      </c>
      <c r="H775" t="s">
        <v>8247</v>
      </c>
      <c r="I775" s="7">
        <v>1431298860</v>
      </c>
      <c r="J775" s="7">
        <v>1428341985</v>
      </c>
      <c r="K775" t="b">
        <v>0</v>
      </c>
      <c r="L775">
        <v>2</v>
      </c>
      <c r="M775" t="b">
        <v>0</v>
      </c>
      <c r="N775" s="7" t="s">
        <v>8325</v>
      </c>
      <c r="O775" s="7" t="s">
        <v>8327</v>
      </c>
      <c r="P775">
        <v>1</v>
      </c>
      <c r="Q775" s="6">
        <f>E775/Table1_2[[#This Row],[backers_count]]</f>
        <v>16</v>
      </c>
    </row>
    <row r="776" spans="1:17" x14ac:dyDescent="0.35">
      <c r="A776">
        <v>774</v>
      </c>
      <c r="B776" t="s">
        <v>775</v>
      </c>
      <c r="C776" t="s">
        <v>4884</v>
      </c>
      <c r="D776" s="6">
        <v>500</v>
      </c>
      <c r="E776" s="6">
        <v>351</v>
      </c>
      <c r="F776" t="s">
        <v>8221</v>
      </c>
      <c r="G776" t="s">
        <v>8224</v>
      </c>
      <c r="H776" t="s">
        <v>8246</v>
      </c>
      <c r="I776" s="7">
        <v>1393181018</v>
      </c>
      <c r="J776" s="7">
        <v>1390589018</v>
      </c>
      <c r="K776" t="b">
        <v>0</v>
      </c>
      <c r="L776">
        <v>9</v>
      </c>
      <c r="M776" t="b">
        <v>0</v>
      </c>
      <c r="N776" s="7" t="s">
        <v>8325</v>
      </c>
      <c r="O776" s="7" t="s">
        <v>8327</v>
      </c>
      <c r="P776">
        <v>71</v>
      </c>
      <c r="Q776" s="6">
        <f>E776/Table1_2[[#This Row],[backers_count]]</f>
        <v>39</v>
      </c>
    </row>
    <row r="777" spans="1:17" x14ac:dyDescent="0.35">
      <c r="A777">
        <v>775</v>
      </c>
      <c r="B777" t="s">
        <v>776</v>
      </c>
      <c r="C777" t="s">
        <v>4885</v>
      </c>
      <c r="D777" s="6">
        <v>10000</v>
      </c>
      <c r="E777" s="6">
        <v>170</v>
      </c>
      <c r="F777" t="s">
        <v>8221</v>
      </c>
      <c r="G777" t="s">
        <v>8224</v>
      </c>
      <c r="H777" t="s">
        <v>8246</v>
      </c>
      <c r="I777" s="7">
        <v>1323998795</v>
      </c>
      <c r="J777" s="7">
        <v>1321406795</v>
      </c>
      <c r="K777" t="b">
        <v>0</v>
      </c>
      <c r="L777">
        <v>5</v>
      </c>
      <c r="M777" t="b">
        <v>0</v>
      </c>
      <c r="N777" s="7" t="s">
        <v>8325</v>
      </c>
      <c r="O777" s="7" t="s">
        <v>8327</v>
      </c>
      <c r="P777">
        <v>2</v>
      </c>
      <c r="Q777" s="6">
        <f>E777/Table1_2[[#This Row],[backers_count]]</f>
        <v>34</v>
      </c>
    </row>
    <row r="778" spans="1:17" x14ac:dyDescent="0.35">
      <c r="A778">
        <v>776</v>
      </c>
      <c r="B778" t="s">
        <v>777</v>
      </c>
      <c r="C778" t="s">
        <v>4886</v>
      </c>
      <c r="D778" s="6">
        <v>7000</v>
      </c>
      <c r="E778" s="6">
        <v>3598</v>
      </c>
      <c r="F778" t="s">
        <v>8221</v>
      </c>
      <c r="G778" t="s">
        <v>8224</v>
      </c>
      <c r="H778" t="s">
        <v>8246</v>
      </c>
      <c r="I778" s="7">
        <v>1444539600</v>
      </c>
      <c r="J778" s="7">
        <v>1441297645</v>
      </c>
      <c r="K778" t="b">
        <v>0</v>
      </c>
      <c r="L778">
        <v>57</v>
      </c>
      <c r="M778" t="b">
        <v>0</v>
      </c>
      <c r="N778" s="7" t="s">
        <v>8325</v>
      </c>
      <c r="O778" s="7" t="s">
        <v>8327</v>
      </c>
      <c r="P778">
        <v>52</v>
      </c>
      <c r="Q778" s="6">
        <f>E778/Table1_2[[#This Row],[backers_count]]</f>
        <v>63.122807017543863</v>
      </c>
    </row>
    <row r="779" spans="1:17" x14ac:dyDescent="0.35">
      <c r="A779">
        <v>777</v>
      </c>
      <c r="B779" t="s">
        <v>778</v>
      </c>
      <c r="C779" t="s">
        <v>4887</v>
      </c>
      <c r="D779" s="6">
        <v>3000</v>
      </c>
      <c r="E779" s="6">
        <v>21</v>
      </c>
      <c r="F779" t="s">
        <v>8221</v>
      </c>
      <c r="G779" t="s">
        <v>8224</v>
      </c>
      <c r="H779" t="s">
        <v>8246</v>
      </c>
      <c r="I779" s="7">
        <v>1375313577</v>
      </c>
      <c r="J779" s="7">
        <v>1372721577</v>
      </c>
      <c r="K779" t="b">
        <v>0</v>
      </c>
      <c r="L779">
        <v>3</v>
      </c>
      <c r="M779" t="b">
        <v>0</v>
      </c>
      <c r="N779" s="7" t="s">
        <v>8325</v>
      </c>
      <c r="O779" s="7" t="s">
        <v>8327</v>
      </c>
      <c r="P779">
        <v>1</v>
      </c>
      <c r="Q779" s="6">
        <f>E779/Table1_2[[#This Row],[backers_count]]</f>
        <v>7</v>
      </c>
    </row>
    <row r="780" spans="1:17" x14ac:dyDescent="0.35">
      <c r="A780">
        <v>778</v>
      </c>
      <c r="B780" t="s">
        <v>779</v>
      </c>
      <c r="C780" t="s">
        <v>4888</v>
      </c>
      <c r="D780" s="6">
        <v>500</v>
      </c>
      <c r="E780" s="6">
        <v>2</v>
      </c>
      <c r="F780" t="s">
        <v>8221</v>
      </c>
      <c r="G780" t="s">
        <v>8224</v>
      </c>
      <c r="H780" t="s">
        <v>8246</v>
      </c>
      <c r="I780" s="7">
        <v>1398876680</v>
      </c>
      <c r="J780" s="7">
        <v>1396284680</v>
      </c>
      <c r="K780" t="b">
        <v>0</v>
      </c>
      <c r="L780">
        <v>1</v>
      </c>
      <c r="M780" t="b">
        <v>0</v>
      </c>
      <c r="N780" s="7" t="s">
        <v>8325</v>
      </c>
      <c r="O780" s="7" t="s">
        <v>8327</v>
      </c>
      <c r="P780">
        <v>1</v>
      </c>
      <c r="Q780" s="6">
        <f>E780/Table1_2[[#This Row],[backers_count]]</f>
        <v>2</v>
      </c>
    </row>
    <row r="781" spans="1:17" x14ac:dyDescent="0.35">
      <c r="A781">
        <v>779</v>
      </c>
      <c r="B781" t="s">
        <v>780</v>
      </c>
      <c r="C781" t="s">
        <v>4889</v>
      </c>
      <c r="D781" s="6">
        <v>15000</v>
      </c>
      <c r="E781" s="6">
        <v>400</v>
      </c>
      <c r="F781" t="s">
        <v>8221</v>
      </c>
      <c r="G781" t="s">
        <v>8224</v>
      </c>
      <c r="H781" t="s">
        <v>8246</v>
      </c>
      <c r="I781" s="7">
        <v>1287115200</v>
      </c>
      <c r="J781" s="7">
        <v>1284567905</v>
      </c>
      <c r="K781" t="b">
        <v>0</v>
      </c>
      <c r="L781">
        <v>6</v>
      </c>
      <c r="M781" t="b">
        <v>0</v>
      </c>
      <c r="N781" s="7" t="s">
        <v>8325</v>
      </c>
      <c r="O781" s="7" t="s">
        <v>8327</v>
      </c>
      <c r="P781">
        <v>3</v>
      </c>
      <c r="Q781" s="6">
        <f>E781/Table1_2[[#This Row],[backers_count]]</f>
        <v>66.666666666666671</v>
      </c>
    </row>
    <row r="782" spans="1:17" x14ac:dyDescent="0.35">
      <c r="A782">
        <v>780</v>
      </c>
      <c r="B782" t="s">
        <v>781</v>
      </c>
      <c r="C782" t="s">
        <v>4890</v>
      </c>
      <c r="D782" s="6">
        <v>1000</v>
      </c>
      <c r="E782" s="6">
        <v>1040</v>
      </c>
      <c r="F782" t="s">
        <v>8219</v>
      </c>
      <c r="G782" t="s">
        <v>8224</v>
      </c>
      <c r="H782" t="s">
        <v>8246</v>
      </c>
      <c r="I782" s="7">
        <v>1304439025</v>
      </c>
      <c r="J782" s="7">
        <v>1301847025</v>
      </c>
      <c r="K782" t="b">
        <v>0</v>
      </c>
      <c r="L782">
        <v>27</v>
      </c>
      <c r="M782" t="b">
        <v>1</v>
      </c>
      <c r="N782" s="7" t="s">
        <v>8328</v>
      </c>
      <c r="O782" s="7" t="s">
        <v>8329</v>
      </c>
      <c r="P782">
        <v>104</v>
      </c>
      <c r="Q782" s="6">
        <f>E782/Table1_2[[#This Row],[backers_count]]</f>
        <v>38.518518518518519</v>
      </c>
    </row>
    <row r="783" spans="1:17" x14ac:dyDescent="0.35">
      <c r="A783">
        <v>781</v>
      </c>
      <c r="B783" t="s">
        <v>782</v>
      </c>
      <c r="C783" t="s">
        <v>4891</v>
      </c>
      <c r="D783" s="6">
        <v>800</v>
      </c>
      <c r="E783" s="6">
        <v>1065.23</v>
      </c>
      <c r="F783" t="s">
        <v>8219</v>
      </c>
      <c r="G783" t="s">
        <v>8224</v>
      </c>
      <c r="H783" t="s">
        <v>8246</v>
      </c>
      <c r="I783" s="7">
        <v>1370649674</v>
      </c>
      <c r="J783" s="7">
        <v>1368057674</v>
      </c>
      <c r="K783" t="b">
        <v>0</v>
      </c>
      <c r="L783">
        <v>25</v>
      </c>
      <c r="M783" t="b">
        <v>1</v>
      </c>
      <c r="N783" s="7" t="s">
        <v>8328</v>
      </c>
      <c r="O783" s="7" t="s">
        <v>8329</v>
      </c>
      <c r="P783">
        <v>134</v>
      </c>
      <c r="Q783" s="6">
        <f>E783/Table1_2[[#This Row],[backers_count]]</f>
        <v>42.609200000000001</v>
      </c>
    </row>
    <row r="784" spans="1:17" x14ac:dyDescent="0.35">
      <c r="A784">
        <v>782</v>
      </c>
      <c r="B784" t="s">
        <v>783</v>
      </c>
      <c r="C784" t="s">
        <v>4892</v>
      </c>
      <c r="D784" s="6">
        <v>700</v>
      </c>
      <c r="E784" s="6">
        <v>700</v>
      </c>
      <c r="F784" t="s">
        <v>8219</v>
      </c>
      <c r="G784" t="s">
        <v>8224</v>
      </c>
      <c r="H784" t="s">
        <v>8246</v>
      </c>
      <c r="I784" s="7">
        <v>1345918302</v>
      </c>
      <c r="J784" s="7">
        <v>1343326302</v>
      </c>
      <c r="K784" t="b">
        <v>0</v>
      </c>
      <c r="L784">
        <v>14</v>
      </c>
      <c r="M784" t="b">
        <v>1</v>
      </c>
      <c r="N784" s="7" t="s">
        <v>8328</v>
      </c>
      <c r="O784" s="7" t="s">
        <v>8329</v>
      </c>
      <c r="P784">
        <v>100</v>
      </c>
      <c r="Q784" s="6">
        <f>E784/Table1_2[[#This Row],[backers_count]]</f>
        <v>50</v>
      </c>
    </row>
    <row r="785" spans="1:17" x14ac:dyDescent="0.35">
      <c r="A785">
        <v>783</v>
      </c>
      <c r="B785" t="s">
        <v>784</v>
      </c>
      <c r="C785" t="s">
        <v>4893</v>
      </c>
      <c r="D785" s="6">
        <v>1500</v>
      </c>
      <c r="E785" s="6">
        <v>2222</v>
      </c>
      <c r="F785" t="s">
        <v>8219</v>
      </c>
      <c r="G785" t="s">
        <v>8224</v>
      </c>
      <c r="H785" t="s">
        <v>8246</v>
      </c>
      <c r="I785" s="7">
        <v>1335564000</v>
      </c>
      <c r="J785" s="7">
        <v>1332182049</v>
      </c>
      <c r="K785" t="b">
        <v>0</v>
      </c>
      <c r="L785">
        <v>35</v>
      </c>
      <c r="M785" t="b">
        <v>1</v>
      </c>
      <c r="N785" s="7" t="s">
        <v>8328</v>
      </c>
      <c r="O785" s="7" t="s">
        <v>8329</v>
      </c>
      <c r="P785">
        <v>149</v>
      </c>
      <c r="Q785" s="6">
        <f>E785/Table1_2[[#This Row],[backers_count]]</f>
        <v>63.485714285714288</v>
      </c>
    </row>
    <row r="786" spans="1:17" x14ac:dyDescent="0.35">
      <c r="A786">
        <v>784</v>
      </c>
      <c r="B786" t="s">
        <v>785</v>
      </c>
      <c r="C786" t="s">
        <v>4894</v>
      </c>
      <c r="D786" s="6">
        <v>1000</v>
      </c>
      <c r="E786" s="6">
        <v>1025</v>
      </c>
      <c r="F786" t="s">
        <v>8219</v>
      </c>
      <c r="G786" t="s">
        <v>8224</v>
      </c>
      <c r="H786" t="s">
        <v>8246</v>
      </c>
      <c r="I786" s="7">
        <v>1395023719</v>
      </c>
      <c r="J786" s="7">
        <v>1391571319</v>
      </c>
      <c r="K786" t="b">
        <v>0</v>
      </c>
      <c r="L786">
        <v>10</v>
      </c>
      <c r="M786" t="b">
        <v>1</v>
      </c>
      <c r="N786" s="7" t="s">
        <v>8328</v>
      </c>
      <c r="O786" s="7" t="s">
        <v>8329</v>
      </c>
      <c r="P786">
        <v>103</v>
      </c>
      <c r="Q786" s="6">
        <f>E786/Table1_2[[#This Row],[backers_count]]</f>
        <v>102.5</v>
      </c>
    </row>
    <row r="787" spans="1:17" x14ac:dyDescent="0.35">
      <c r="A787">
        <v>785</v>
      </c>
      <c r="B787" t="s">
        <v>786</v>
      </c>
      <c r="C787" t="s">
        <v>4895</v>
      </c>
      <c r="D787" s="6">
        <v>500</v>
      </c>
      <c r="E787" s="6">
        <v>903.14</v>
      </c>
      <c r="F787" t="s">
        <v>8219</v>
      </c>
      <c r="G787" t="s">
        <v>8224</v>
      </c>
      <c r="H787" t="s">
        <v>8246</v>
      </c>
      <c r="I787" s="7">
        <v>1362060915</v>
      </c>
      <c r="J787" s="7">
        <v>1359468915</v>
      </c>
      <c r="K787" t="b">
        <v>0</v>
      </c>
      <c r="L787">
        <v>29</v>
      </c>
      <c r="M787" t="b">
        <v>1</v>
      </c>
      <c r="N787" s="7" t="s">
        <v>8328</v>
      </c>
      <c r="O787" s="7" t="s">
        <v>8329</v>
      </c>
      <c r="P787">
        <v>181</v>
      </c>
      <c r="Q787" s="6">
        <f>E787/Table1_2[[#This Row],[backers_count]]</f>
        <v>31.142758620689655</v>
      </c>
    </row>
    <row r="788" spans="1:17" x14ac:dyDescent="0.35">
      <c r="A788">
        <v>786</v>
      </c>
      <c r="B788" t="s">
        <v>787</v>
      </c>
      <c r="C788" t="s">
        <v>4896</v>
      </c>
      <c r="D788" s="6">
        <v>5000</v>
      </c>
      <c r="E788" s="6">
        <v>7140</v>
      </c>
      <c r="F788" t="s">
        <v>8219</v>
      </c>
      <c r="G788" t="s">
        <v>8224</v>
      </c>
      <c r="H788" t="s">
        <v>8246</v>
      </c>
      <c r="I788" s="7">
        <v>1336751220</v>
      </c>
      <c r="J788" s="7">
        <v>1331774434</v>
      </c>
      <c r="K788" t="b">
        <v>0</v>
      </c>
      <c r="L788">
        <v>44</v>
      </c>
      <c r="M788" t="b">
        <v>1</v>
      </c>
      <c r="N788" s="7" t="s">
        <v>8328</v>
      </c>
      <c r="O788" s="7" t="s">
        <v>8329</v>
      </c>
      <c r="P788">
        <v>143</v>
      </c>
      <c r="Q788" s="6">
        <f>E788/Table1_2[[#This Row],[backers_count]]</f>
        <v>162.27272727272728</v>
      </c>
    </row>
    <row r="789" spans="1:17" x14ac:dyDescent="0.35">
      <c r="A789">
        <v>787</v>
      </c>
      <c r="B789" t="s">
        <v>788</v>
      </c>
      <c r="C789" t="s">
        <v>4897</v>
      </c>
      <c r="D789" s="6">
        <v>1200</v>
      </c>
      <c r="E789" s="6">
        <v>1370</v>
      </c>
      <c r="F789" t="s">
        <v>8219</v>
      </c>
      <c r="G789" t="s">
        <v>8224</v>
      </c>
      <c r="H789" t="s">
        <v>8246</v>
      </c>
      <c r="I789" s="7">
        <v>1383318226</v>
      </c>
      <c r="J789" s="7">
        <v>1380726226</v>
      </c>
      <c r="K789" t="b">
        <v>0</v>
      </c>
      <c r="L789">
        <v>17</v>
      </c>
      <c r="M789" t="b">
        <v>1</v>
      </c>
      <c r="N789" s="7" t="s">
        <v>8328</v>
      </c>
      <c r="O789" s="7" t="s">
        <v>8329</v>
      </c>
      <c r="P789">
        <v>115</v>
      </c>
      <c r="Q789" s="6">
        <f>E789/Table1_2[[#This Row],[backers_count]]</f>
        <v>80.588235294117652</v>
      </c>
    </row>
    <row r="790" spans="1:17" x14ac:dyDescent="0.35">
      <c r="A790">
        <v>788</v>
      </c>
      <c r="B790" t="s">
        <v>789</v>
      </c>
      <c r="C790" t="s">
        <v>4898</v>
      </c>
      <c r="D790" s="6">
        <v>1000</v>
      </c>
      <c r="E790" s="6">
        <v>2035.05</v>
      </c>
      <c r="F790" t="s">
        <v>8219</v>
      </c>
      <c r="G790" t="s">
        <v>8224</v>
      </c>
      <c r="H790" t="s">
        <v>8246</v>
      </c>
      <c r="I790" s="7">
        <v>1341633540</v>
      </c>
      <c r="J790" s="7">
        <v>1338336588</v>
      </c>
      <c r="K790" t="b">
        <v>0</v>
      </c>
      <c r="L790">
        <v>34</v>
      </c>
      <c r="M790" t="b">
        <v>1</v>
      </c>
      <c r="N790" s="7" t="s">
        <v>8328</v>
      </c>
      <c r="O790" s="7" t="s">
        <v>8329</v>
      </c>
      <c r="P790">
        <v>204</v>
      </c>
      <c r="Q790" s="6">
        <f>E790/Table1_2[[#This Row],[backers_count]]</f>
        <v>59.85441176470588</v>
      </c>
    </row>
    <row r="791" spans="1:17" x14ac:dyDescent="0.35">
      <c r="A791">
        <v>789</v>
      </c>
      <c r="B791" t="s">
        <v>790</v>
      </c>
      <c r="C791" t="s">
        <v>4899</v>
      </c>
      <c r="D791" s="6">
        <v>1700</v>
      </c>
      <c r="E791" s="6">
        <v>1860</v>
      </c>
      <c r="F791" t="s">
        <v>8219</v>
      </c>
      <c r="G791" t="s">
        <v>8224</v>
      </c>
      <c r="H791" t="s">
        <v>8246</v>
      </c>
      <c r="I791" s="7">
        <v>1358755140</v>
      </c>
      <c r="J791" s="7">
        <v>1357187280</v>
      </c>
      <c r="K791" t="b">
        <v>0</v>
      </c>
      <c r="L791">
        <v>14</v>
      </c>
      <c r="M791" t="b">
        <v>1</v>
      </c>
      <c r="N791" s="7" t="s">
        <v>8328</v>
      </c>
      <c r="O791" s="7" t="s">
        <v>8329</v>
      </c>
      <c r="P791">
        <v>110</v>
      </c>
      <c r="Q791" s="6">
        <f>E791/Table1_2[[#This Row],[backers_count]]</f>
        <v>132.85714285714286</v>
      </c>
    </row>
    <row r="792" spans="1:17" x14ac:dyDescent="0.35">
      <c r="A792">
        <v>790</v>
      </c>
      <c r="B792" t="s">
        <v>791</v>
      </c>
      <c r="C792" t="s">
        <v>4900</v>
      </c>
      <c r="D792" s="6">
        <v>10000</v>
      </c>
      <c r="E792" s="6">
        <v>14437.46</v>
      </c>
      <c r="F792" t="s">
        <v>8219</v>
      </c>
      <c r="G792" t="s">
        <v>8224</v>
      </c>
      <c r="H792" t="s">
        <v>8246</v>
      </c>
      <c r="I792" s="7">
        <v>1359680939</v>
      </c>
      <c r="J792" s="7">
        <v>1357088939</v>
      </c>
      <c r="K792" t="b">
        <v>0</v>
      </c>
      <c r="L792">
        <v>156</v>
      </c>
      <c r="M792" t="b">
        <v>1</v>
      </c>
      <c r="N792" s="7" t="s">
        <v>8328</v>
      </c>
      <c r="O792" s="7" t="s">
        <v>8329</v>
      </c>
      <c r="P792">
        <v>145</v>
      </c>
      <c r="Q792" s="6">
        <f>E792/Table1_2[[#This Row],[backers_count]]</f>
        <v>92.547820512820508</v>
      </c>
    </row>
    <row r="793" spans="1:17" x14ac:dyDescent="0.35">
      <c r="A793">
        <v>791</v>
      </c>
      <c r="B793" t="s">
        <v>792</v>
      </c>
      <c r="C793" t="s">
        <v>4901</v>
      </c>
      <c r="D793" s="6">
        <v>7500</v>
      </c>
      <c r="E793" s="6">
        <v>7790</v>
      </c>
      <c r="F793" t="s">
        <v>8219</v>
      </c>
      <c r="G793" t="s">
        <v>8224</v>
      </c>
      <c r="H793" t="s">
        <v>8246</v>
      </c>
      <c r="I793" s="7">
        <v>1384322340</v>
      </c>
      <c r="J793" s="7">
        <v>1381430646</v>
      </c>
      <c r="K793" t="b">
        <v>0</v>
      </c>
      <c r="L793">
        <v>128</v>
      </c>
      <c r="M793" t="b">
        <v>1</v>
      </c>
      <c r="N793" s="7" t="s">
        <v>8328</v>
      </c>
      <c r="O793" s="7" t="s">
        <v>8329</v>
      </c>
      <c r="P793">
        <v>104</v>
      </c>
      <c r="Q793" s="6">
        <f>E793/Table1_2[[#This Row],[backers_count]]</f>
        <v>60.859375</v>
      </c>
    </row>
    <row r="794" spans="1:17" x14ac:dyDescent="0.35">
      <c r="A794">
        <v>792</v>
      </c>
      <c r="B794" t="s">
        <v>793</v>
      </c>
      <c r="C794" t="s">
        <v>4902</v>
      </c>
      <c r="D794" s="6">
        <v>2500</v>
      </c>
      <c r="E794" s="6">
        <v>2511.11</v>
      </c>
      <c r="F794" t="s">
        <v>8219</v>
      </c>
      <c r="G794" t="s">
        <v>8224</v>
      </c>
      <c r="H794" t="s">
        <v>8246</v>
      </c>
      <c r="I794" s="7">
        <v>1383861483</v>
      </c>
      <c r="J794" s="7">
        <v>1381265883</v>
      </c>
      <c r="K794" t="b">
        <v>0</v>
      </c>
      <c r="L794">
        <v>60</v>
      </c>
      <c r="M794" t="b">
        <v>1</v>
      </c>
      <c r="N794" s="7" t="s">
        <v>8328</v>
      </c>
      <c r="O794" s="7" t="s">
        <v>8329</v>
      </c>
      <c r="P794">
        <v>101</v>
      </c>
      <c r="Q794" s="6">
        <f>E794/Table1_2[[#This Row],[backers_count]]</f>
        <v>41.851833333333339</v>
      </c>
    </row>
    <row r="795" spans="1:17" x14ac:dyDescent="0.35">
      <c r="A795">
        <v>793</v>
      </c>
      <c r="B795" t="s">
        <v>794</v>
      </c>
      <c r="C795" t="s">
        <v>4903</v>
      </c>
      <c r="D795" s="6">
        <v>2750</v>
      </c>
      <c r="E795" s="6">
        <v>2826.43</v>
      </c>
      <c r="F795" t="s">
        <v>8219</v>
      </c>
      <c r="G795" t="s">
        <v>8224</v>
      </c>
      <c r="H795" t="s">
        <v>8246</v>
      </c>
      <c r="I795" s="7">
        <v>1372827540</v>
      </c>
      <c r="J795" s="7">
        <v>1371491244</v>
      </c>
      <c r="K795" t="b">
        <v>0</v>
      </c>
      <c r="L795">
        <v>32</v>
      </c>
      <c r="M795" t="b">
        <v>1</v>
      </c>
      <c r="N795" s="7" t="s">
        <v>8328</v>
      </c>
      <c r="O795" s="7" t="s">
        <v>8329</v>
      </c>
      <c r="P795">
        <v>103</v>
      </c>
      <c r="Q795" s="6">
        <f>E795/Table1_2[[#This Row],[backers_count]]</f>
        <v>88.325937499999995</v>
      </c>
    </row>
    <row r="796" spans="1:17" x14ac:dyDescent="0.35">
      <c r="A796">
        <v>794</v>
      </c>
      <c r="B796" t="s">
        <v>795</v>
      </c>
      <c r="C796" t="s">
        <v>4904</v>
      </c>
      <c r="D796" s="6">
        <v>8000</v>
      </c>
      <c r="E796" s="6">
        <v>8425</v>
      </c>
      <c r="F796" t="s">
        <v>8219</v>
      </c>
      <c r="G796" t="s">
        <v>8224</v>
      </c>
      <c r="H796" t="s">
        <v>8246</v>
      </c>
      <c r="I796" s="7">
        <v>1315242360</v>
      </c>
      <c r="J796" s="7">
        <v>1310438737</v>
      </c>
      <c r="K796" t="b">
        <v>0</v>
      </c>
      <c r="L796">
        <v>53</v>
      </c>
      <c r="M796" t="b">
        <v>1</v>
      </c>
      <c r="N796" s="7" t="s">
        <v>8328</v>
      </c>
      <c r="O796" s="7" t="s">
        <v>8329</v>
      </c>
      <c r="P796">
        <v>106</v>
      </c>
      <c r="Q796" s="6">
        <f>E796/Table1_2[[#This Row],[backers_count]]</f>
        <v>158.96226415094338</v>
      </c>
    </row>
    <row r="797" spans="1:17" x14ac:dyDescent="0.35">
      <c r="A797">
        <v>795</v>
      </c>
      <c r="B797" t="s">
        <v>796</v>
      </c>
      <c r="C797" t="s">
        <v>4905</v>
      </c>
      <c r="D797" s="6">
        <v>14000</v>
      </c>
      <c r="E797" s="6">
        <v>15650</v>
      </c>
      <c r="F797" t="s">
        <v>8219</v>
      </c>
      <c r="G797" t="s">
        <v>8224</v>
      </c>
      <c r="H797" t="s">
        <v>8246</v>
      </c>
      <c r="I797" s="7">
        <v>1333774740</v>
      </c>
      <c r="J797" s="7">
        <v>1330094566</v>
      </c>
      <c r="K797" t="b">
        <v>0</v>
      </c>
      <c r="L797">
        <v>184</v>
      </c>
      <c r="M797" t="b">
        <v>1</v>
      </c>
      <c r="N797" s="7" t="s">
        <v>8328</v>
      </c>
      <c r="O797" s="7" t="s">
        <v>8329</v>
      </c>
      <c r="P797">
        <v>112</v>
      </c>
      <c r="Q797" s="6">
        <f>E797/Table1_2[[#This Row],[backers_count]]</f>
        <v>85.054347826086953</v>
      </c>
    </row>
    <row r="798" spans="1:17" x14ac:dyDescent="0.35">
      <c r="A798">
        <v>796</v>
      </c>
      <c r="B798" t="s">
        <v>797</v>
      </c>
      <c r="C798" t="s">
        <v>4906</v>
      </c>
      <c r="D798" s="6">
        <v>10000</v>
      </c>
      <c r="E798" s="6">
        <v>10135</v>
      </c>
      <c r="F798" t="s">
        <v>8219</v>
      </c>
      <c r="G798" t="s">
        <v>8224</v>
      </c>
      <c r="H798" t="s">
        <v>8246</v>
      </c>
      <c r="I798" s="7">
        <v>1379279400</v>
      </c>
      <c r="J798" s="7">
        <v>1376687485</v>
      </c>
      <c r="K798" t="b">
        <v>0</v>
      </c>
      <c r="L798">
        <v>90</v>
      </c>
      <c r="M798" t="b">
        <v>1</v>
      </c>
      <c r="N798" s="7" t="s">
        <v>8328</v>
      </c>
      <c r="O798" s="7" t="s">
        <v>8329</v>
      </c>
      <c r="P798">
        <v>102</v>
      </c>
      <c r="Q798" s="6">
        <f>E798/Table1_2[[#This Row],[backers_count]]</f>
        <v>112.61111111111111</v>
      </c>
    </row>
    <row r="799" spans="1:17" x14ac:dyDescent="0.35">
      <c r="A799">
        <v>797</v>
      </c>
      <c r="B799" t="s">
        <v>798</v>
      </c>
      <c r="C799" t="s">
        <v>4907</v>
      </c>
      <c r="D799" s="6">
        <v>3000</v>
      </c>
      <c r="E799" s="6">
        <v>3226</v>
      </c>
      <c r="F799" t="s">
        <v>8219</v>
      </c>
      <c r="G799" t="s">
        <v>8224</v>
      </c>
      <c r="H799" t="s">
        <v>8246</v>
      </c>
      <c r="I799" s="7">
        <v>1335672000</v>
      </c>
      <c r="J799" s="7">
        <v>1332978688</v>
      </c>
      <c r="K799" t="b">
        <v>0</v>
      </c>
      <c r="L799">
        <v>71</v>
      </c>
      <c r="M799" t="b">
        <v>1</v>
      </c>
      <c r="N799" s="7" t="s">
        <v>8328</v>
      </c>
      <c r="O799" s="7" t="s">
        <v>8329</v>
      </c>
      <c r="P799">
        <v>108</v>
      </c>
      <c r="Q799" s="6">
        <f>E799/Table1_2[[#This Row],[backers_count]]</f>
        <v>45.436619718309856</v>
      </c>
    </row>
    <row r="800" spans="1:17" x14ac:dyDescent="0.35">
      <c r="A800">
        <v>798</v>
      </c>
      <c r="B800" t="s">
        <v>799</v>
      </c>
      <c r="C800" t="s">
        <v>4908</v>
      </c>
      <c r="D800" s="6">
        <v>3500</v>
      </c>
      <c r="E800" s="6">
        <v>4021</v>
      </c>
      <c r="F800" t="s">
        <v>8219</v>
      </c>
      <c r="G800" t="s">
        <v>8224</v>
      </c>
      <c r="H800" t="s">
        <v>8246</v>
      </c>
      <c r="I800" s="7">
        <v>1412086187</v>
      </c>
      <c r="J800" s="7">
        <v>1409494187</v>
      </c>
      <c r="K800" t="b">
        <v>0</v>
      </c>
      <c r="L800">
        <v>87</v>
      </c>
      <c r="M800" t="b">
        <v>1</v>
      </c>
      <c r="N800" s="7" t="s">
        <v>8328</v>
      </c>
      <c r="O800" s="7" t="s">
        <v>8329</v>
      </c>
      <c r="P800">
        <v>115</v>
      </c>
      <c r="Q800" s="6">
        <f>E800/Table1_2[[#This Row],[backers_count]]</f>
        <v>46.218390804597703</v>
      </c>
    </row>
    <row r="801" spans="1:17" x14ac:dyDescent="0.35">
      <c r="A801">
        <v>799</v>
      </c>
      <c r="B801" t="s">
        <v>800</v>
      </c>
      <c r="C801" t="s">
        <v>4909</v>
      </c>
      <c r="D801" s="6">
        <v>5000</v>
      </c>
      <c r="E801" s="6">
        <v>5001</v>
      </c>
      <c r="F801" t="s">
        <v>8219</v>
      </c>
      <c r="G801" t="s">
        <v>8224</v>
      </c>
      <c r="H801" t="s">
        <v>8246</v>
      </c>
      <c r="I801" s="7">
        <v>1335542446</v>
      </c>
      <c r="J801" s="7">
        <v>1332950446</v>
      </c>
      <c r="K801" t="b">
        <v>0</v>
      </c>
      <c r="L801">
        <v>28</v>
      </c>
      <c r="M801" t="b">
        <v>1</v>
      </c>
      <c r="N801" s="7" t="s">
        <v>8328</v>
      </c>
      <c r="O801" s="7" t="s">
        <v>8329</v>
      </c>
      <c r="P801">
        <v>101</v>
      </c>
      <c r="Q801" s="6">
        <f>E801/Table1_2[[#This Row],[backers_count]]</f>
        <v>178.60714285714286</v>
      </c>
    </row>
    <row r="802" spans="1:17" x14ac:dyDescent="0.35">
      <c r="A802">
        <v>800</v>
      </c>
      <c r="B802" t="s">
        <v>801</v>
      </c>
      <c r="C802" t="s">
        <v>4910</v>
      </c>
      <c r="D802" s="6">
        <v>1500</v>
      </c>
      <c r="E802" s="6">
        <v>2282</v>
      </c>
      <c r="F802" t="s">
        <v>8219</v>
      </c>
      <c r="G802" t="s">
        <v>8225</v>
      </c>
      <c r="H802" t="s">
        <v>8247</v>
      </c>
      <c r="I802" s="7">
        <v>1410431054</v>
      </c>
      <c r="J802" s="7">
        <v>1407839054</v>
      </c>
      <c r="K802" t="b">
        <v>0</v>
      </c>
      <c r="L802">
        <v>56</v>
      </c>
      <c r="M802" t="b">
        <v>1</v>
      </c>
      <c r="N802" s="7" t="s">
        <v>8328</v>
      </c>
      <c r="O802" s="7" t="s">
        <v>8329</v>
      </c>
      <c r="P802">
        <v>153</v>
      </c>
      <c r="Q802" s="6">
        <f>E802/Table1_2[[#This Row],[backers_count]]</f>
        <v>40.75</v>
      </c>
    </row>
    <row r="803" spans="1:17" x14ac:dyDescent="0.35">
      <c r="A803">
        <v>801</v>
      </c>
      <c r="B803" t="s">
        <v>802</v>
      </c>
      <c r="C803" t="s">
        <v>4911</v>
      </c>
      <c r="D803" s="6">
        <v>2000</v>
      </c>
      <c r="E803" s="6">
        <v>2230.4299999999998</v>
      </c>
      <c r="F803" t="s">
        <v>8219</v>
      </c>
      <c r="G803" t="s">
        <v>8224</v>
      </c>
      <c r="H803" t="s">
        <v>8246</v>
      </c>
      <c r="I803" s="7">
        <v>1309547120</v>
      </c>
      <c r="J803" s="7">
        <v>1306955120</v>
      </c>
      <c r="K803" t="b">
        <v>0</v>
      </c>
      <c r="L803">
        <v>51</v>
      </c>
      <c r="M803" t="b">
        <v>1</v>
      </c>
      <c r="N803" s="7" t="s">
        <v>8328</v>
      </c>
      <c r="O803" s="7" t="s">
        <v>8329</v>
      </c>
      <c r="P803">
        <v>112</v>
      </c>
      <c r="Q803" s="6">
        <f>E803/Table1_2[[#This Row],[backers_count]]</f>
        <v>43.733921568627444</v>
      </c>
    </row>
    <row r="804" spans="1:17" x14ac:dyDescent="0.35">
      <c r="A804">
        <v>802</v>
      </c>
      <c r="B804" t="s">
        <v>803</v>
      </c>
      <c r="C804" t="s">
        <v>4912</v>
      </c>
      <c r="D804" s="6">
        <v>6000</v>
      </c>
      <c r="E804" s="6">
        <v>6080</v>
      </c>
      <c r="F804" t="s">
        <v>8219</v>
      </c>
      <c r="G804" t="s">
        <v>8224</v>
      </c>
      <c r="H804" t="s">
        <v>8246</v>
      </c>
      <c r="I804" s="7">
        <v>1347854700</v>
      </c>
      <c r="J804" s="7">
        <v>1343867524</v>
      </c>
      <c r="K804" t="b">
        <v>0</v>
      </c>
      <c r="L804">
        <v>75</v>
      </c>
      <c r="M804" t="b">
        <v>1</v>
      </c>
      <c r="N804" s="7" t="s">
        <v>8328</v>
      </c>
      <c r="O804" s="7" t="s">
        <v>8329</v>
      </c>
      <c r="P804">
        <v>102</v>
      </c>
      <c r="Q804" s="6">
        <f>E804/Table1_2[[#This Row],[backers_count]]</f>
        <v>81.066666666666663</v>
      </c>
    </row>
    <row r="805" spans="1:17" x14ac:dyDescent="0.35">
      <c r="A805">
        <v>803</v>
      </c>
      <c r="B805" t="s">
        <v>804</v>
      </c>
      <c r="C805" t="s">
        <v>4913</v>
      </c>
      <c r="D805" s="6">
        <v>2300</v>
      </c>
      <c r="E805" s="6">
        <v>2835</v>
      </c>
      <c r="F805" t="s">
        <v>8219</v>
      </c>
      <c r="G805" t="s">
        <v>8224</v>
      </c>
      <c r="H805" t="s">
        <v>8246</v>
      </c>
      <c r="I805" s="7">
        <v>1306630800</v>
      </c>
      <c r="J805" s="7">
        <v>1304376478</v>
      </c>
      <c r="K805" t="b">
        <v>0</v>
      </c>
      <c r="L805">
        <v>38</v>
      </c>
      <c r="M805" t="b">
        <v>1</v>
      </c>
      <c r="N805" s="7" t="s">
        <v>8328</v>
      </c>
      <c r="O805" s="7" t="s">
        <v>8329</v>
      </c>
      <c r="P805">
        <v>124</v>
      </c>
      <c r="Q805" s="6">
        <f>E805/Table1_2[[#This Row],[backers_count]]</f>
        <v>74.60526315789474</v>
      </c>
    </row>
    <row r="806" spans="1:17" x14ac:dyDescent="0.35">
      <c r="A806">
        <v>804</v>
      </c>
      <c r="B806" t="s">
        <v>805</v>
      </c>
      <c r="C806" t="s">
        <v>4914</v>
      </c>
      <c r="D806" s="6">
        <v>5500</v>
      </c>
      <c r="E806" s="6">
        <v>5500</v>
      </c>
      <c r="F806" t="s">
        <v>8219</v>
      </c>
      <c r="G806" t="s">
        <v>8224</v>
      </c>
      <c r="H806" t="s">
        <v>8246</v>
      </c>
      <c r="I806" s="7">
        <v>1311393540</v>
      </c>
      <c r="J806" s="7">
        <v>1309919526</v>
      </c>
      <c r="K806" t="b">
        <v>0</v>
      </c>
      <c r="L806">
        <v>18</v>
      </c>
      <c r="M806" t="b">
        <v>1</v>
      </c>
      <c r="N806" s="7" t="s">
        <v>8328</v>
      </c>
      <c r="O806" s="7" t="s">
        <v>8329</v>
      </c>
      <c r="P806">
        <v>100</v>
      </c>
      <c r="Q806" s="6">
        <f>E806/Table1_2[[#This Row],[backers_count]]</f>
        <v>305.55555555555554</v>
      </c>
    </row>
    <row r="807" spans="1:17" x14ac:dyDescent="0.35">
      <c r="A807">
        <v>805</v>
      </c>
      <c r="B807" t="s">
        <v>806</v>
      </c>
      <c r="C807" t="s">
        <v>4915</v>
      </c>
      <c r="D807" s="6">
        <v>3000</v>
      </c>
      <c r="E807" s="6">
        <v>3150</v>
      </c>
      <c r="F807" t="s">
        <v>8219</v>
      </c>
      <c r="G807" t="s">
        <v>8224</v>
      </c>
      <c r="H807" t="s">
        <v>8246</v>
      </c>
      <c r="I807" s="7">
        <v>1310857200</v>
      </c>
      <c r="J807" s="7">
        <v>1306525512</v>
      </c>
      <c r="K807" t="b">
        <v>0</v>
      </c>
      <c r="L807">
        <v>54</v>
      </c>
      <c r="M807" t="b">
        <v>1</v>
      </c>
      <c r="N807" s="7" t="s">
        <v>8328</v>
      </c>
      <c r="O807" s="7" t="s">
        <v>8329</v>
      </c>
      <c r="P807">
        <v>105</v>
      </c>
      <c r="Q807" s="6">
        <f>E807/Table1_2[[#This Row],[backers_count]]</f>
        <v>58.333333333333336</v>
      </c>
    </row>
    <row r="808" spans="1:17" x14ac:dyDescent="0.35">
      <c r="A808">
        <v>806</v>
      </c>
      <c r="B808" t="s">
        <v>807</v>
      </c>
      <c r="C808" t="s">
        <v>4916</v>
      </c>
      <c r="D808" s="6">
        <v>8000</v>
      </c>
      <c r="E808" s="6">
        <v>8355</v>
      </c>
      <c r="F808" t="s">
        <v>8219</v>
      </c>
      <c r="G808" t="s">
        <v>8224</v>
      </c>
      <c r="H808" t="s">
        <v>8246</v>
      </c>
      <c r="I808" s="7">
        <v>1315413339</v>
      </c>
      <c r="J808" s="7">
        <v>1312821339</v>
      </c>
      <c r="K808" t="b">
        <v>0</v>
      </c>
      <c r="L808">
        <v>71</v>
      </c>
      <c r="M808" t="b">
        <v>1</v>
      </c>
      <c r="N808" s="7" t="s">
        <v>8328</v>
      </c>
      <c r="O808" s="7" t="s">
        <v>8329</v>
      </c>
      <c r="P808">
        <v>105</v>
      </c>
      <c r="Q808" s="6">
        <f>E808/Table1_2[[#This Row],[backers_count]]</f>
        <v>117.67605633802818</v>
      </c>
    </row>
    <row r="809" spans="1:17" x14ac:dyDescent="0.35">
      <c r="A809">
        <v>807</v>
      </c>
      <c r="B809" t="s">
        <v>808</v>
      </c>
      <c r="C809" t="s">
        <v>4917</v>
      </c>
      <c r="D809" s="6">
        <v>4000</v>
      </c>
      <c r="E809" s="6">
        <v>4205</v>
      </c>
      <c r="F809" t="s">
        <v>8219</v>
      </c>
      <c r="G809" t="s">
        <v>8224</v>
      </c>
      <c r="H809" t="s">
        <v>8246</v>
      </c>
      <c r="I809" s="7">
        <v>1488333600</v>
      </c>
      <c r="J809" s="7">
        <v>1485270311</v>
      </c>
      <c r="K809" t="b">
        <v>0</v>
      </c>
      <c r="L809">
        <v>57</v>
      </c>
      <c r="M809" t="b">
        <v>1</v>
      </c>
      <c r="N809" s="7" t="s">
        <v>8328</v>
      </c>
      <c r="O809" s="7" t="s">
        <v>8329</v>
      </c>
      <c r="P809">
        <v>106</v>
      </c>
      <c r="Q809" s="6">
        <f>E809/Table1_2[[#This Row],[backers_count]]</f>
        <v>73.771929824561397</v>
      </c>
    </row>
    <row r="810" spans="1:17" x14ac:dyDescent="0.35">
      <c r="A810">
        <v>808</v>
      </c>
      <c r="B810" t="s">
        <v>809</v>
      </c>
      <c r="C810" t="s">
        <v>4918</v>
      </c>
      <c r="D810" s="6">
        <v>4500</v>
      </c>
      <c r="E810" s="6">
        <v>4500</v>
      </c>
      <c r="F810" t="s">
        <v>8219</v>
      </c>
      <c r="G810" t="s">
        <v>8229</v>
      </c>
      <c r="H810" t="s">
        <v>8251</v>
      </c>
      <c r="I810" s="7">
        <v>1419224340</v>
      </c>
      <c r="J810" s="7">
        <v>1416363886</v>
      </c>
      <c r="K810" t="b">
        <v>0</v>
      </c>
      <c r="L810">
        <v>43</v>
      </c>
      <c r="M810" t="b">
        <v>1</v>
      </c>
      <c r="N810" s="7" t="s">
        <v>8328</v>
      </c>
      <c r="O810" s="7" t="s">
        <v>8329</v>
      </c>
      <c r="P810">
        <v>100</v>
      </c>
      <c r="Q810" s="6">
        <f>E810/Table1_2[[#This Row],[backers_count]]</f>
        <v>104.65116279069767</v>
      </c>
    </row>
    <row r="811" spans="1:17" x14ac:dyDescent="0.35">
      <c r="A811">
        <v>809</v>
      </c>
      <c r="B811" t="s">
        <v>810</v>
      </c>
      <c r="C811" t="s">
        <v>4919</v>
      </c>
      <c r="D811" s="6">
        <v>4000</v>
      </c>
      <c r="E811" s="6">
        <v>4151</v>
      </c>
      <c r="F811" t="s">
        <v>8219</v>
      </c>
      <c r="G811" t="s">
        <v>8224</v>
      </c>
      <c r="H811" t="s">
        <v>8246</v>
      </c>
      <c r="I811" s="7">
        <v>1390161630</v>
      </c>
      <c r="J811" s="7">
        <v>1387569630</v>
      </c>
      <c r="K811" t="b">
        <v>0</v>
      </c>
      <c r="L811">
        <v>52</v>
      </c>
      <c r="M811" t="b">
        <v>1</v>
      </c>
      <c r="N811" s="7" t="s">
        <v>8328</v>
      </c>
      <c r="O811" s="7" t="s">
        <v>8329</v>
      </c>
      <c r="P811">
        <v>104</v>
      </c>
      <c r="Q811" s="6">
        <f>E811/Table1_2[[#This Row],[backers_count]]</f>
        <v>79.82692307692308</v>
      </c>
    </row>
    <row r="812" spans="1:17" x14ac:dyDescent="0.35">
      <c r="A812">
        <v>810</v>
      </c>
      <c r="B812" t="s">
        <v>811</v>
      </c>
      <c r="C812" t="s">
        <v>4920</v>
      </c>
      <c r="D812" s="6">
        <v>1500</v>
      </c>
      <c r="E812" s="6">
        <v>1575</v>
      </c>
      <c r="F812" t="s">
        <v>8219</v>
      </c>
      <c r="G812" t="s">
        <v>8224</v>
      </c>
      <c r="H812" t="s">
        <v>8246</v>
      </c>
      <c r="I812" s="7">
        <v>1346462462</v>
      </c>
      <c r="J812" s="7">
        <v>1343870462</v>
      </c>
      <c r="K812" t="b">
        <v>0</v>
      </c>
      <c r="L812">
        <v>27</v>
      </c>
      <c r="M812" t="b">
        <v>1</v>
      </c>
      <c r="N812" s="7" t="s">
        <v>8328</v>
      </c>
      <c r="O812" s="7" t="s">
        <v>8329</v>
      </c>
      <c r="P812">
        <v>105</v>
      </c>
      <c r="Q812" s="6">
        <f>E812/Table1_2[[#This Row],[backers_count]]</f>
        <v>58.333333333333336</v>
      </c>
    </row>
    <row r="813" spans="1:17" x14ac:dyDescent="0.35">
      <c r="A813">
        <v>811</v>
      </c>
      <c r="B813" t="s">
        <v>812</v>
      </c>
      <c r="C813" t="s">
        <v>4921</v>
      </c>
      <c r="D813" s="6">
        <v>1000</v>
      </c>
      <c r="E813" s="6">
        <v>1040</v>
      </c>
      <c r="F813" t="s">
        <v>8219</v>
      </c>
      <c r="G813" t="s">
        <v>8224</v>
      </c>
      <c r="H813" t="s">
        <v>8246</v>
      </c>
      <c r="I813" s="7">
        <v>1373475120</v>
      </c>
      <c r="J813" s="7">
        <v>1371569202</v>
      </c>
      <c r="K813" t="b">
        <v>0</v>
      </c>
      <c r="L813">
        <v>12</v>
      </c>
      <c r="M813" t="b">
        <v>1</v>
      </c>
      <c r="N813" s="7" t="s">
        <v>8328</v>
      </c>
      <c r="O813" s="7" t="s">
        <v>8329</v>
      </c>
      <c r="P813">
        <v>104</v>
      </c>
      <c r="Q813" s="6">
        <f>E813/Table1_2[[#This Row],[backers_count]]</f>
        <v>86.666666666666671</v>
      </c>
    </row>
    <row r="814" spans="1:17" x14ac:dyDescent="0.35">
      <c r="A814">
        <v>812</v>
      </c>
      <c r="B814" t="s">
        <v>813</v>
      </c>
      <c r="C814" t="s">
        <v>4922</v>
      </c>
      <c r="D814" s="6">
        <v>600</v>
      </c>
      <c r="E814" s="6">
        <v>911</v>
      </c>
      <c r="F814" t="s">
        <v>8219</v>
      </c>
      <c r="G814" t="s">
        <v>8224</v>
      </c>
      <c r="H814" t="s">
        <v>8246</v>
      </c>
      <c r="I814" s="7">
        <v>1362146280</v>
      </c>
      <c r="J814" s="7">
        <v>1357604752</v>
      </c>
      <c r="K814" t="b">
        <v>0</v>
      </c>
      <c r="L814">
        <v>33</v>
      </c>
      <c r="M814" t="b">
        <v>1</v>
      </c>
      <c r="N814" s="7" t="s">
        <v>8328</v>
      </c>
      <c r="O814" s="7" t="s">
        <v>8329</v>
      </c>
      <c r="P814">
        <v>152</v>
      </c>
      <c r="Q814" s="6">
        <f>E814/Table1_2[[#This Row],[backers_count]]</f>
        <v>27.606060606060606</v>
      </c>
    </row>
    <row r="815" spans="1:17" x14ac:dyDescent="0.35">
      <c r="A815">
        <v>813</v>
      </c>
      <c r="B815" t="s">
        <v>814</v>
      </c>
      <c r="C815" t="s">
        <v>4923</v>
      </c>
      <c r="D815" s="6">
        <v>1500</v>
      </c>
      <c r="E815" s="6">
        <v>2399.94</v>
      </c>
      <c r="F815" t="s">
        <v>8219</v>
      </c>
      <c r="G815" t="s">
        <v>8224</v>
      </c>
      <c r="H815" t="s">
        <v>8246</v>
      </c>
      <c r="I815" s="7">
        <v>1342825365</v>
      </c>
      <c r="J815" s="7">
        <v>1340233365</v>
      </c>
      <c r="K815" t="b">
        <v>0</v>
      </c>
      <c r="L815">
        <v>96</v>
      </c>
      <c r="M815" t="b">
        <v>1</v>
      </c>
      <c r="N815" s="7" t="s">
        <v>8328</v>
      </c>
      <c r="O815" s="7" t="s">
        <v>8329</v>
      </c>
      <c r="P815">
        <v>160</v>
      </c>
      <c r="Q815" s="6">
        <f>E815/Table1_2[[#This Row],[backers_count]]</f>
        <v>24.999375000000001</v>
      </c>
    </row>
    <row r="816" spans="1:17" x14ac:dyDescent="0.35">
      <c r="A816">
        <v>814</v>
      </c>
      <c r="B816" t="s">
        <v>815</v>
      </c>
      <c r="C816" t="s">
        <v>4924</v>
      </c>
      <c r="D816" s="6">
        <v>1000</v>
      </c>
      <c r="E816" s="6">
        <v>1273</v>
      </c>
      <c r="F816" t="s">
        <v>8219</v>
      </c>
      <c r="G816" t="s">
        <v>8224</v>
      </c>
      <c r="H816" t="s">
        <v>8246</v>
      </c>
      <c r="I816" s="7">
        <v>1306865040</v>
      </c>
      <c r="J816" s="7">
        <v>1305568201</v>
      </c>
      <c r="K816" t="b">
        <v>0</v>
      </c>
      <c r="L816">
        <v>28</v>
      </c>
      <c r="M816" t="b">
        <v>1</v>
      </c>
      <c r="N816" s="7" t="s">
        <v>8328</v>
      </c>
      <c r="O816" s="7" t="s">
        <v>8329</v>
      </c>
      <c r="P816">
        <v>128</v>
      </c>
      <c r="Q816" s="6">
        <f>E816/Table1_2[[#This Row],[backers_count]]</f>
        <v>45.464285714285715</v>
      </c>
    </row>
    <row r="817" spans="1:17" x14ac:dyDescent="0.35">
      <c r="A817">
        <v>815</v>
      </c>
      <c r="B817" t="s">
        <v>816</v>
      </c>
      <c r="C817" t="s">
        <v>4925</v>
      </c>
      <c r="D817" s="6">
        <v>4000</v>
      </c>
      <c r="E817" s="6">
        <v>4280</v>
      </c>
      <c r="F817" t="s">
        <v>8219</v>
      </c>
      <c r="G817" t="s">
        <v>8224</v>
      </c>
      <c r="H817" t="s">
        <v>8246</v>
      </c>
      <c r="I817" s="7">
        <v>1414879303</v>
      </c>
      <c r="J817" s="7">
        <v>1412287303</v>
      </c>
      <c r="K817" t="b">
        <v>0</v>
      </c>
      <c r="L817">
        <v>43</v>
      </c>
      <c r="M817" t="b">
        <v>1</v>
      </c>
      <c r="N817" s="7" t="s">
        <v>8328</v>
      </c>
      <c r="O817" s="7" t="s">
        <v>8329</v>
      </c>
      <c r="P817">
        <v>107</v>
      </c>
      <c r="Q817" s="6">
        <f>E817/Table1_2[[#This Row],[backers_count]]</f>
        <v>99.534883720930239</v>
      </c>
    </row>
    <row r="818" spans="1:17" x14ac:dyDescent="0.35">
      <c r="A818">
        <v>816</v>
      </c>
      <c r="B818" t="s">
        <v>817</v>
      </c>
      <c r="C818" t="s">
        <v>4926</v>
      </c>
      <c r="D818" s="6">
        <v>7000</v>
      </c>
      <c r="E818" s="6">
        <v>8058.55</v>
      </c>
      <c r="F818" t="s">
        <v>8219</v>
      </c>
      <c r="G818" t="s">
        <v>8224</v>
      </c>
      <c r="H818" t="s">
        <v>8246</v>
      </c>
      <c r="I818" s="7">
        <v>1365489000</v>
      </c>
      <c r="J818" s="7">
        <v>1362776043</v>
      </c>
      <c r="K818" t="b">
        <v>0</v>
      </c>
      <c r="L818">
        <v>205</v>
      </c>
      <c r="M818" t="b">
        <v>1</v>
      </c>
      <c r="N818" s="7" t="s">
        <v>8328</v>
      </c>
      <c r="O818" s="7" t="s">
        <v>8329</v>
      </c>
      <c r="P818">
        <v>116</v>
      </c>
      <c r="Q818" s="6">
        <f>E818/Table1_2[[#This Row],[backers_count]]</f>
        <v>39.31</v>
      </c>
    </row>
    <row r="819" spans="1:17" x14ac:dyDescent="0.35">
      <c r="A819">
        <v>817</v>
      </c>
      <c r="B819" t="s">
        <v>818</v>
      </c>
      <c r="C819" t="s">
        <v>4927</v>
      </c>
      <c r="D819" s="6">
        <v>1500</v>
      </c>
      <c r="E819" s="6">
        <v>2056.66</v>
      </c>
      <c r="F819" t="s">
        <v>8219</v>
      </c>
      <c r="G819" t="s">
        <v>8224</v>
      </c>
      <c r="H819" t="s">
        <v>8246</v>
      </c>
      <c r="I819" s="7">
        <v>1331441940</v>
      </c>
      <c r="J819" s="7">
        <v>1326810211</v>
      </c>
      <c r="K819" t="b">
        <v>0</v>
      </c>
      <c r="L819">
        <v>23</v>
      </c>
      <c r="M819" t="b">
        <v>1</v>
      </c>
      <c r="N819" s="7" t="s">
        <v>8328</v>
      </c>
      <c r="O819" s="7" t="s">
        <v>8329</v>
      </c>
      <c r="P819">
        <v>138</v>
      </c>
      <c r="Q819" s="6">
        <f>E819/Table1_2[[#This Row],[backers_count]]</f>
        <v>89.419999999999987</v>
      </c>
    </row>
    <row r="820" spans="1:17" x14ac:dyDescent="0.35">
      <c r="A820">
        <v>818</v>
      </c>
      <c r="B820" t="s">
        <v>819</v>
      </c>
      <c r="C820" t="s">
        <v>4928</v>
      </c>
      <c r="D820" s="6">
        <v>350</v>
      </c>
      <c r="E820" s="6">
        <v>545</v>
      </c>
      <c r="F820" t="s">
        <v>8219</v>
      </c>
      <c r="G820" t="s">
        <v>8224</v>
      </c>
      <c r="H820" t="s">
        <v>8246</v>
      </c>
      <c r="I820" s="7">
        <v>1344358860</v>
      </c>
      <c r="J820" s="7">
        <v>1343682681</v>
      </c>
      <c r="K820" t="b">
        <v>0</v>
      </c>
      <c r="L820">
        <v>19</v>
      </c>
      <c r="M820" t="b">
        <v>1</v>
      </c>
      <c r="N820" s="7" t="s">
        <v>8328</v>
      </c>
      <c r="O820" s="7" t="s">
        <v>8329</v>
      </c>
      <c r="P820">
        <v>156</v>
      </c>
      <c r="Q820" s="6">
        <f>E820/Table1_2[[#This Row],[backers_count]]</f>
        <v>28.684210526315791</v>
      </c>
    </row>
    <row r="821" spans="1:17" x14ac:dyDescent="0.35">
      <c r="A821">
        <v>819</v>
      </c>
      <c r="B821" t="s">
        <v>820</v>
      </c>
      <c r="C821" t="s">
        <v>4929</v>
      </c>
      <c r="D821" s="6">
        <v>400</v>
      </c>
      <c r="E821" s="6">
        <v>435</v>
      </c>
      <c r="F821" t="s">
        <v>8219</v>
      </c>
      <c r="G821" t="s">
        <v>8224</v>
      </c>
      <c r="H821" t="s">
        <v>8246</v>
      </c>
      <c r="I821" s="7">
        <v>1387601040</v>
      </c>
      <c r="J821" s="7">
        <v>1386806254</v>
      </c>
      <c r="K821" t="b">
        <v>0</v>
      </c>
      <c r="L821">
        <v>14</v>
      </c>
      <c r="M821" t="b">
        <v>1</v>
      </c>
      <c r="N821" s="7" t="s">
        <v>8328</v>
      </c>
      <c r="O821" s="7" t="s">
        <v>8329</v>
      </c>
      <c r="P821">
        <v>109</v>
      </c>
      <c r="Q821" s="6">
        <f>E821/Table1_2[[#This Row],[backers_count]]</f>
        <v>31.071428571428573</v>
      </c>
    </row>
    <row r="822" spans="1:17" x14ac:dyDescent="0.35">
      <c r="A822">
        <v>820</v>
      </c>
      <c r="B822" t="s">
        <v>821</v>
      </c>
      <c r="C822" t="s">
        <v>4930</v>
      </c>
      <c r="D822" s="6">
        <v>2000</v>
      </c>
      <c r="E822" s="6">
        <v>2681</v>
      </c>
      <c r="F822" t="s">
        <v>8219</v>
      </c>
      <c r="G822" t="s">
        <v>8224</v>
      </c>
      <c r="H822" t="s">
        <v>8246</v>
      </c>
      <c r="I822" s="7">
        <v>1402290000</v>
      </c>
      <c r="J822" s="7">
        <v>1399666342</v>
      </c>
      <c r="K822" t="b">
        <v>0</v>
      </c>
      <c r="L822">
        <v>38</v>
      </c>
      <c r="M822" t="b">
        <v>1</v>
      </c>
      <c r="N822" s="7" t="s">
        <v>8328</v>
      </c>
      <c r="O822" s="7" t="s">
        <v>8329</v>
      </c>
      <c r="P822">
        <v>135</v>
      </c>
      <c r="Q822" s="6">
        <f>E822/Table1_2[[#This Row],[backers_count]]</f>
        <v>70.55263157894737</v>
      </c>
    </row>
    <row r="823" spans="1:17" x14ac:dyDescent="0.35">
      <c r="A823">
        <v>821</v>
      </c>
      <c r="B823" t="s">
        <v>822</v>
      </c>
      <c r="C823" t="s">
        <v>4931</v>
      </c>
      <c r="D823" s="6">
        <v>17482</v>
      </c>
      <c r="E823" s="6">
        <v>17482</v>
      </c>
      <c r="F823" t="s">
        <v>8219</v>
      </c>
      <c r="G823" t="s">
        <v>8224</v>
      </c>
      <c r="H823" t="s">
        <v>8246</v>
      </c>
      <c r="I823" s="7">
        <v>1430712060</v>
      </c>
      <c r="J823" s="7">
        <v>1427753265</v>
      </c>
      <c r="K823" t="b">
        <v>0</v>
      </c>
      <c r="L823">
        <v>78</v>
      </c>
      <c r="M823" t="b">
        <v>1</v>
      </c>
      <c r="N823" s="7" t="s">
        <v>8328</v>
      </c>
      <c r="O823" s="7" t="s">
        <v>8329</v>
      </c>
      <c r="P823">
        <v>100</v>
      </c>
      <c r="Q823" s="6">
        <f>E823/Table1_2[[#This Row],[backers_count]]</f>
        <v>224.12820512820514</v>
      </c>
    </row>
    <row r="824" spans="1:17" x14ac:dyDescent="0.35">
      <c r="A824">
        <v>822</v>
      </c>
      <c r="B824" t="s">
        <v>823</v>
      </c>
      <c r="C824" t="s">
        <v>4932</v>
      </c>
      <c r="D824" s="6">
        <v>3000</v>
      </c>
      <c r="E824" s="6">
        <v>3575</v>
      </c>
      <c r="F824" t="s">
        <v>8219</v>
      </c>
      <c r="G824" t="s">
        <v>8224</v>
      </c>
      <c r="H824" t="s">
        <v>8246</v>
      </c>
      <c r="I824" s="7">
        <v>1349477050</v>
      </c>
      <c r="J824" s="7">
        <v>1346885050</v>
      </c>
      <c r="K824" t="b">
        <v>0</v>
      </c>
      <c r="L824">
        <v>69</v>
      </c>
      <c r="M824" t="b">
        <v>1</v>
      </c>
      <c r="N824" s="7" t="s">
        <v>8328</v>
      </c>
      <c r="O824" s="7" t="s">
        <v>8329</v>
      </c>
      <c r="P824">
        <v>120</v>
      </c>
      <c r="Q824" s="6">
        <f>E824/Table1_2[[#This Row],[backers_count]]</f>
        <v>51.811594202898547</v>
      </c>
    </row>
    <row r="825" spans="1:17" x14ac:dyDescent="0.35">
      <c r="A825">
        <v>823</v>
      </c>
      <c r="B825" t="s">
        <v>824</v>
      </c>
      <c r="C825" t="s">
        <v>4933</v>
      </c>
      <c r="D825" s="6">
        <v>800</v>
      </c>
      <c r="E825" s="6">
        <v>1436</v>
      </c>
      <c r="F825" t="s">
        <v>8219</v>
      </c>
      <c r="G825" t="s">
        <v>8224</v>
      </c>
      <c r="H825" t="s">
        <v>8246</v>
      </c>
      <c r="I825" s="7">
        <v>1427062852</v>
      </c>
      <c r="J825" s="7">
        <v>1424474452</v>
      </c>
      <c r="K825" t="b">
        <v>0</v>
      </c>
      <c r="L825">
        <v>33</v>
      </c>
      <c r="M825" t="b">
        <v>1</v>
      </c>
      <c r="N825" s="7" t="s">
        <v>8328</v>
      </c>
      <c r="O825" s="7" t="s">
        <v>8329</v>
      </c>
      <c r="P825">
        <v>180</v>
      </c>
      <c r="Q825" s="6">
        <f>E825/Table1_2[[#This Row],[backers_count]]</f>
        <v>43.515151515151516</v>
      </c>
    </row>
    <row r="826" spans="1:17" x14ac:dyDescent="0.35">
      <c r="A826">
        <v>824</v>
      </c>
      <c r="B826" t="s">
        <v>825</v>
      </c>
      <c r="C826" t="s">
        <v>4934</v>
      </c>
      <c r="D826" s="6">
        <v>1600</v>
      </c>
      <c r="E826" s="6">
        <v>2150.1</v>
      </c>
      <c r="F826" t="s">
        <v>8219</v>
      </c>
      <c r="G826" t="s">
        <v>8224</v>
      </c>
      <c r="H826" t="s">
        <v>8246</v>
      </c>
      <c r="I826" s="7">
        <v>1271573940</v>
      </c>
      <c r="J826" s="7">
        <v>1268459318</v>
      </c>
      <c r="K826" t="b">
        <v>0</v>
      </c>
      <c r="L826">
        <v>54</v>
      </c>
      <c r="M826" t="b">
        <v>1</v>
      </c>
      <c r="N826" s="7" t="s">
        <v>8328</v>
      </c>
      <c r="O826" s="7" t="s">
        <v>8329</v>
      </c>
      <c r="P826">
        <v>135</v>
      </c>
      <c r="Q826" s="6">
        <f>E826/Table1_2[[#This Row],[backers_count]]</f>
        <v>39.816666666666663</v>
      </c>
    </row>
    <row r="827" spans="1:17" x14ac:dyDescent="0.35">
      <c r="A827">
        <v>825</v>
      </c>
      <c r="B827" t="s">
        <v>826</v>
      </c>
      <c r="C827" t="s">
        <v>4935</v>
      </c>
      <c r="D827" s="6">
        <v>12500</v>
      </c>
      <c r="E827" s="6">
        <v>12554</v>
      </c>
      <c r="F827" t="s">
        <v>8219</v>
      </c>
      <c r="G827" t="s">
        <v>8224</v>
      </c>
      <c r="H827" t="s">
        <v>8246</v>
      </c>
      <c r="I827" s="7">
        <v>1351495284</v>
      </c>
      <c r="J827" s="7">
        <v>1349335284</v>
      </c>
      <c r="K827" t="b">
        <v>0</v>
      </c>
      <c r="L827">
        <v>99</v>
      </c>
      <c r="M827" t="b">
        <v>1</v>
      </c>
      <c r="N827" s="7" t="s">
        <v>8328</v>
      </c>
      <c r="O827" s="7" t="s">
        <v>8329</v>
      </c>
      <c r="P827">
        <v>101</v>
      </c>
      <c r="Q827" s="6">
        <f>E827/Table1_2[[#This Row],[backers_count]]</f>
        <v>126.8080808080808</v>
      </c>
    </row>
    <row r="828" spans="1:17" x14ac:dyDescent="0.35">
      <c r="A828">
        <v>826</v>
      </c>
      <c r="B828" t="s">
        <v>827</v>
      </c>
      <c r="C828" t="s">
        <v>4936</v>
      </c>
      <c r="D828" s="6">
        <v>5500</v>
      </c>
      <c r="E828" s="6">
        <v>5580</v>
      </c>
      <c r="F828" t="s">
        <v>8219</v>
      </c>
      <c r="G828" t="s">
        <v>8224</v>
      </c>
      <c r="H828" t="s">
        <v>8246</v>
      </c>
      <c r="I828" s="7">
        <v>1332719730</v>
      </c>
      <c r="J828" s="7">
        <v>1330908930</v>
      </c>
      <c r="K828" t="b">
        <v>0</v>
      </c>
      <c r="L828">
        <v>49</v>
      </c>
      <c r="M828" t="b">
        <v>1</v>
      </c>
      <c r="N828" s="7" t="s">
        <v>8328</v>
      </c>
      <c r="O828" s="7" t="s">
        <v>8329</v>
      </c>
      <c r="P828">
        <v>102</v>
      </c>
      <c r="Q828" s="6">
        <f>E828/Table1_2[[#This Row],[backers_count]]</f>
        <v>113.87755102040816</v>
      </c>
    </row>
    <row r="829" spans="1:17" x14ac:dyDescent="0.35">
      <c r="A829">
        <v>827</v>
      </c>
      <c r="B829" t="s">
        <v>828</v>
      </c>
      <c r="C829" t="s">
        <v>4937</v>
      </c>
      <c r="D829" s="6">
        <v>300</v>
      </c>
      <c r="E829" s="6">
        <v>310</v>
      </c>
      <c r="F829" t="s">
        <v>8219</v>
      </c>
      <c r="G829" t="s">
        <v>8224</v>
      </c>
      <c r="H829" t="s">
        <v>8246</v>
      </c>
      <c r="I829" s="7">
        <v>1329248940</v>
      </c>
      <c r="J829" s="7">
        <v>1326972107</v>
      </c>
      <c r="K829" t="b">
        <v>0</v>
      </c>
      <c r="L829">
        <v>11</v>
      </c>
      <c r="M829" t="b">
        <v>1</v>
      </c>
      <c r="N829" s="7" t="s">
        <v>8328</v>
      </c>
      <c r="O829" s="7" t="s">
        <v>8329</v>
      </c>
      <c r="P829">
        <v>104</v>
      </c>
      <c r="Q829" s="6">
        <f>E829/Table1_2[[#This Row],[backers_count]]</f>
        <v>28.181818181818183</v>
      </c>
    </row>
    <row r="830" spans="1:17" x14ac:dyDescent="0.35">
      <c r="A830">
        <v>828</v>
      </c>
      <c r="B830" t="s">
        <v>829</v>
      </c>
      <c r="C830" t="s">
        <v>4938</v>
      </c>
      <c r="D830" s="6">
        <v>1300</v>
      </c>
      <c r="E830" s="6">
        <v>1391</v>
      </c>
      <c r="F830" t="s">
        <v>8219</v>
      </c>
      <c r="G830" t="s">
        <v>8224</v>
      </c>
      <c r="H830" t="s">
        <v>8246</v>
      </c>
      <c r="I830" s="7">
        <v>1340641440</v>
      </c>
      <c r="J830" s="7">
        <v>1339549982</v>
      </c>
      <c r="K830" t="b">
        <v>0</v>
      </c>
      <c r="L830">
        <v>38</v>
      </c>
      <c r="M830" t="b">
        <v>1</v>
      </c>
      <c r="N830" s="7" t="s">
        <v>8328</v>
      </c>
      <c r="O830" s="7" t="s">
        <v>8329</v>
      </c>
      <c r="P830">
        <v>107</v>
      </c>
      <c r="Q830" s="6">
        <f>E830/Table1_2[[#This Row],[backers_count]]</f>
        <v>36.60526315789474</v>
      </c>
    </row>
    <row r="831" spans="1:17" x14ac:dyDescent="0.35">
      <c r="A831">
        <v>829</v>
      </c>
      <c r="B831" t="s">
        <v>830</v>
      </c>
      <c r="C831" t="s">
        <v>4939</v>
      </c>
      <c r="D831" s="6">
        <v>500</v>
      </c>
      <c r="E831" s="6">
        <v>520</v>
      </c>
      <c r="F831" t="s">
        <v>8219</v>
      </c>
      <c r="G831" t="s">
        <v>8225</v>
      </c>
      <c r="H831" t="s">
        <v>8247</v>
      </c>
      <c r="I831" s="7">
        <v>1468437240</v>
      </c>
      <c r="J831" s="7">
        <v>1463253240</v>
      </c>
      <c r="K831" t="b">
        <v>0</v>
      </c>
      <c r="L831">
        <v>16</v>
      </c>
      <c r="M831" t="b">
        <v>1</v>
      </c>
      <c r="N831" s="7" t="s">
        <v>8328</v>
      </c>
      <c r="O831" s="7" t="s">
        <v>8329</v>
      </c>
      <c r="P831">
        <v>104</v>
      </c>
      <c r="Q831" s="6">
        <f>E831/Table1_2[[#This Row],[backers_count]]</f>
        <v>32.5</v>
      </c>
    </row>
    <row r="832" spans="1:17" x14ac:dyDescent="0.35">
      <c r="A832">
        <v>830</v>
      </c>
      <c r="B832" t="s">
        <v>831</v>
      </c>
      <c r="C832" t="s">
        <v>4940</v>
      </c>
      <c r="D832" s="6">
        <v>1800</v>
      </c>
      <c r="E832" s="6">
        <v>1941</v>
      </c>
      <c r="F832" t="s">
        <v>8219</v>
      </c>
      <c r="G832" t="s">
        <v>8224</v>
      </c>
      <c r="H832" t="s">
        <v>8246</v>
      </c>
      <c r="I832" s="7">
        <v>1363952225</v>
      </c>
      <c r="J832" s="7">
        <v>1361363825</v>
      </c>
      <c r="K832" t="b">
        <v>0</v>
      </c>
      <c r="L832">
        <v>32</v>
      </c>
      <c r="M832" t="b">
        <v>1</v>
      </c>
      <c r="N832" s="7" t="s">
        <v>8328</v>
      </c>
      <c r="O832" s="7" t="s">
        <v>8329</v>
      </c>
      <c r="P832">
        <v>108</v>
      </c>
      <c r="Q832" s="6">
        <f>E832/Table1_2[[#This Row],[backers_count]]</f>
        <v>60.65625</v>
      </c>
    </row>
    <row r="833" spans="1:17" x14ac:dyDescent="0.35">
      <c r="A833">
        <v>831</v>
      </c>
      <c r="B833" t="s">
        <v>832</v>
      </c>
      <c r="C833" t="s">
        <v>4941</v>
      </c>
      <c r="D833" s="6">
        <v>1500</v>
      </c>
      <c r="E833" s="6">
        <v>3500</v>
      </c>
      <c r="F833" t="s">
        <v>8219</v>
      </c>
      <c r="G833" t="s">
        <v>8224</v>
      </c>
      <c r="H833" t="s">
        <v>8246</v>
      </c>
      <c r="I833" s="7">
        <v>1335540694</v>
      </c>
      <c r="J833" s="7">
        <v>1332948694</v>
      </c>
      <c r="K833" t="b">
        <v>0</v>
      </c>
      <c r="L833">
        <v>20</v>
      </c>
      <c r="M833" t="b">
        <v>1</v>
      </c>
      <c r="N833" s="7" t="s">
        <v>8328</v>
      </c>
      <c r="O833" s="7" t="s">
        <v>8329</v>
      </c>
      <c r="P833">
        <v>234</v>
      </c>
      <c r="Q833" s="6">
        <f>E833/Table1_2[[#This Row],[backers_count]]</f>
        <v>175</v>
      </c>
    </row>
    <row r="834" spans="1:17" x14ac:dyDescent="0.35">
      <c r="A834">
        <v>832</v>
      </c>
      <c r="B834" t="s">
        <v>833</v>
      </c>
      <c r="C834" t="s">
        <v>4942</v>
      </c>
      <c r="D834" s="6">
        <v>15000</v>
      </c>
      <c r="E834" s="6">
        <v>15091.06</v>
      </c>
      <c r="F834" t="s">
        <v>8219</v>
      </c>
      <c r="G834" t="s">
        <v>8224</v>
      </c>
      <c r="H834" t="s">
        <v>8246</v>
      </c>
      <c r="I834" s="7">
        <v>1327133580</v>
      </c>
      <c r="J834" s="7">
        <v>1321978335</v>
      </c>
      <c r="K834" t="b">
        <v>0</v>
      </c>
      <c r="L834">
        <v>154</v>
      </c>
      <c r="M834" t="b">
        <v>1</v>
      </c>
      <c r="N834" s="7" t="s">
        <v>8328</v>
      </c>
      <c r="O834" s="7" t="s">
        <v>8329</v>
      </c>
      <c r="P834">
        <v>101</v>
      </c>
      <c r="Q834" s="6">
        <f>E834/Table1_2[[#This Row],[backers_count]]</f>
        <v>97.993896103896105</v>
      </c>
    </row>
    <row r="835" spans="1:17" x14ac:dyDescent="0.35">
      <c r="A835">
        <v>833</v>
      </c>
      <c r="B835" t="s">
        <v>834</v>
      </c>
      <c r="C835" t="s">
        <v>4943</v>
      </c>
      <c r="D835" s="6">
        <v>6000</v>
      </c>
      <c r="E835" s="6">
        <v>6100</v>
      </c>
      <c r="F835" t="s">
        <v>8219</v>
      </c>
      <c r="G835" t="s">
        <v>8224</v>
      </c>
      <c r="H835" t="s">
        <v>8246</v>
      </c>
      <c r="I835" s="7">
        <v>1397941475</v>
      </c>
      <c r="J835" s="7">
        <v>1395349475</v>
      </c>
      <c r="K835" t="b">
        <v>0</v>
      </c>
      <c r="L835">
        <v>41</v>
      </c>
      <c r="M835" t="b">
        <v>1</v>
      </c>
      <c r="N835" s="7" t="s">
        <v>8328</v>
      </c>
      <c r="O835" s="7" t="s">
        <v>8329</v>
      </c>
      <c r="P835">
        <v>102</v>
      </c>
      <c r="Q835" s="6">
        <f>E835/Table1_2[[#This Row],[backers_count]]</f>
        <v>148.78048780487805</v>
      </c>
    </row>
    <row r="836" spans="1:17" x14ac:dyDescent="0.35">
      <c r="A836">
        <v>834</v>
      </c>
      <c r="B836" t="s">
        <v>835</v>
      </c>
      <c r="C836" t="s">
        <v>4944</v>
      </c>
      <c r="D836" s="6">
        <v>5500</v>
      </c>
      <c r="E836" s="6">
        <v>7206</v>
      </c>
      <c r="F836" t="s">
        <v>8219</v>
      </c>
      <c r="G836" t="s">
        <v>8224</v>
      </c>
      <c r="H836" t="s">
        <v>8246</v>
      </c>
      <c r="I836" s="7">
        <v>1372651140</v>
      </c>
      <c r="J836" s="7">
        <v>1369770292</v>
      </c>
      <c r="K836" t="b">
        <v>0</v>
      </c>
      <c r="L836">
        <v>75</v>
      </c>
      <c r="M836" t="b">
        <v>1</v>
      </c>
      <c r="N836" s="7" t="s">
        <v>8328</v>
      </c>
      <c r="O836" s="7" t="s">
        <v>8329</v>
      </c>
      <c r="P836">
        <v>132</v>
      </c>
      <c r="Q836" s="6">
        <f>E836/Table1_2[[#This Row],[backers_count]]</f>
        <v>96.08</v>
      </c>
    </row>
    <row r="837" spans="1:17" x14ac:dyDescent="0.35">
      <c r="A837">
        <v>835</v>
      </c>
      <c r="B837" t="s">
        <v>836</v>
      </c>
      <c r="C837" t="s">
        <v>4945</v>
      </c>
      <c r="D837" s="6">
        <v>2000</v>
      </c>
      <c r="E837" s="6">
        <v>2345</v>
      </c>
      <c r="F837" t="s">
        <v>8219</v>
      </c>
      <c r="G837" t="s">
        <v>8224</v>
      </c>
      <c r="H837" t="s">
        <v>8246</v>
      </c>
      <c r="I837" s="7">
        <v>1337396400</v>
      </c>
      <c r="J837" s="7">
        <v>1333709958</v>
      </c>
      <c r="K837" t="b">
        <v>0</v>
      </c>
      <c r="L837">
        <v>40</v>
      </c>
      <c r="M837" t="b">
        <v>1</v>
      </c>
      <c r="N837" s="7" t="s">
        <v>8328</v>
      </c>
      <c r="O837" s="7" t="s">
        <v>8329</v>
      </c>
      <c r="P837">
        <v>118</v>
      </c>
      <c r="Q837" s="6">
        <f>E837/Table1_2[[#This Row],[backers_count]]</f>
        <v>58.625</v>
      </c>
    </row>
    <row r="838" spans="1:17" x14ac:dyDescent="0.35">
      <c r="A838">
        <v>836</v>
      </c>
      <c r="B838" t="s">
        <v>837</v>
      </c>
      <c r="C838" t="s">
        <v>4946</v>
      </c>
      <c r="D838" s="6">
        <v>5000</v>
      </c>
      <c r="E838" s="6">
        <v>5046.5200000000004</v>
      </c>
      <c r="F838" t="s">
        <v>8219</v>
      </c>
      <c r="G838" t="s">
        <v>8224</v>
      </c>
      <c r="H838" t="s">
        <v>8246</v>
      </c>
      <c r="I838" s="7">
        <v>1381108918</v>
      </c>
      <c r="J838" s="7">
        <v>1378516918</v>
      </c>
      <c r="K838" t="b">
        <v>0</v>
      </c>
      <c r="L838">
        <v>46</v>
      </c>
      <c r="M838" t="b">
        <v>1</v>
      </c>
      <c r="N838" s="7" t="s">
        <v>8328</v>
      </c>
      <c r="O838" s="7" t="s">
        <v>8329</v>
      </c>
      <c r="P838">
        <v>101</v>
      </c>
      <c r="Q838" s="6">
        <f>E838/Table1_2[[#This Row],[backers_count]]</f>
        <v>109.70695652173914</v>
      </c>
    </row>
    <row r="839" spans="1:17" x14ac:dyDescent="0.35">
      <c r="A839">
        <v>837</v>
      </c>
      <c r="B839" t="s">
        <v>838</v>
      </c>
      <c r="C839" t="s">
        <v>4947</v>
      </c>
      <c r="D839" s="6">
        <v>2500</v>
      </c>
      <c r="E839" s="6">
        <v>3045</v>
      </c>
      <c r="F839" t="s">
        <v>8219</v>
      </c>
      <c r="G839" t="s">
        <v>8224</v>
      </c>
      <c r="H839" t="s">
        <v>8246</v>
      </c>
      <c r="I839" s="7">
        <v>1398988662</v>
      </c>
      <c r="J839" s="7">
        <v>1396396662</v>
      </c>
      <c r="K839" t="b">
        <v>0</v>
      </c>
      <c r="L839">
        <v>62</v>
      </c>
      <c r="M839" t="b">
        <v>1</v>
      </c>
      <c r="N839" s="7" t="s">
        <v>8328</v>
      </c>
      <c r="O839" s="7" t="s">
        <v>8329</v>
      </c>
      <c r="P839">
        <v>122</v>
      </c>
      <c r="Q839" s="6">
        <f>E839/Table1_2[[#This Row],[backers_count]]</f>
        <v>49.112903225806448</v>
      </c>
    </row>
    <row r="840" spans="1:17" x14ac:dyDescent="0.35">
      <c r="A840">
        <v>838</v>
      </c>
      <c r="B840" t="s">
        <v>839</v>
      </c>
      <c r="C840" t="s">
        <v>4948</v>
      </c>
      <c r="D840" s="6">
        <v>2000</v>
      </c>
      <c r="E840" s="6">
        <v>2908</v>
      </c>
      <c r="F840" t="s">
        <v>8219</v>
      </c>
      <c r="G840" t="s">
        <v>8224</v>
      </c>
      <c r="H840" t="s">
        <v>8246</v>
      </c>
      <c r="I840" s="7">
        <v>1326835985</v>
      </c>
      <c r="J840" s="7">
        <v>1324243985</v>
      </c>
      <c r="K840" t="b">
        <v>0</v>
      </c>
      <c r="L840">
        <v>61</v>
      </c>
      <c r="M840" t="b">
        <v>1</v>
      </c>
      <c r="N840" s="7" t="s">
        <v>8328</v>
      </c>
      <c r="O840" s="7" t="s">
        <v>8329</v>
      </c>
      <c r="P840">
        <v>146</v>
      </c>
      <c r="Q840" s="6">
        <f>E840/Table1_2[[#This Row],[backers_count]]</f>
        <v>47.672131147540981</v>
      </c>
    </row>
    <row r="841" spans="1:17" x14ac:dyDescent="0.35">
      <c r="A841">
        <v>839</v>
      </c>
      <c r="B841" t="s">
        <v>840</v>
      </c>
      <c r="C841" t="s">
        <v>4949</v>
      </c>
      <c r="D841" s="6">
        <v>5000</v>
      </c>
      <c r="E841" s="6">
        <v>5830.83</v>
      </c>
      <c r="F841" t="s">
        <v>8219</v>
      </c>
      <c r="G841" t="s">
        <v>8224</v>
      </c>
      <c r="H841" t="s">
        <v>8246</v>
      </c>
      <c r="I841" s="7">
        <v>1348337956</v>
      </c>
      <c r="J841" s="7">
        <v>1345745956</v>
      </c>
      <c r="K841" t="b">
        <v>0</v>
      </c>
      <c r="L841">
        <v>96</v>
      </c>
      <c r="M841" t="b">
        <v>1</v>
      </c>
      <c r="N841" s="7" t="s">
        <v>8328</v>
      </c>
      <c r="O841" s="7" t="s">
        <v>8329</v>
      </c>
      <c r="P841">
        <v>117</v>
      </c>
      <c r="Q841" s="6">
        <f>E841/Table1_2[[#This Row],[backers_count]]</f>
        <v>60.737812499999997</v>
      </c>
    </row>
    <row r="842" spans="1:17" x14ac:dyDescent="0.35">
      <c r="A842">
        <v>840</v>
      </c>
      <c r="B842" t="s">
        <v>841</v>
      </c>
      <c r="C842" t="s">
        <v>4950</v>
      </c>
      <c r="D842" s="6">
        <v>10000</v>
      </c>
      <c r="E842" s="6">
        <v>12041.66</v>
      </c>
      <c r="F842" t="s">
        <v>8219</v>
      </c>
      <c r="G842" t="s">
        <v>8224</v>
      </c>
      <c r="H842" t="s">
        <v>8246</v>
      </c>
      <c r="I842" s="7">
        <v>1474694787</v>
      </c>
      <c r="J842" s="7">
        <v>1472102787</v>
      </c>
      <c r="K842" t="b">
        <v>0</v>
      </c>
      <c r="L842">
        <v>190</v>
      </c>
      <c r="M842" t="b">
        <v>1</v>
      </c>
      <c r="N842" s="7" t="s">
        <v>8328</v>
      </c>
      <c r="O842" s="7" t="s">
        <v>8330</v>
      </c>
      <c r="P842">
        <v>121</v>
      </c>
      <c r="Q842" s="6">
        <f>E842/Table1_2[[#This Row],[backers_count]]</f>
        <v>63.37715789473684</v>
      </c>
    </row>
    <row r="843" spans="1:17" x14ac:dyDescent="0.35">
      <c r="A843">
        <v>841</v>
      </c>
      <c r="B843" t="s">
        <v>842</v>
      </c>
      <c r="C843" t="s">
        <v>4951</v>
      </c>
      <c r="D843" s="6">
        <v>5000</v>
      </c>
      <c r="E843" s="6">
        <v>5066</v>
      </c>
      <c r="F843" t="s">
        <v>8219</v>
      </c>
      <c r="G843" t="s">
        <v>8224</v>
      </c>
      <c r="H843" t="s">
        <v>8246</v>
      </c>
      <c r="I843" s="7">
        <v>1415653663</v>
      </c>
      <c r="J843" s="7">
        <v>1413058063</v>
      </c>
      <c r="K843" t="b">
        <v>1</v>
      </c>
      <c r="L843">
        <v>94</v>
      </c>
      <c r="M843" t="b">
        <v>1</v>
      </c>
      <c r="N843" s="7" t="s">
        <v>8328</v>
      </c>
      <c r="O843" s="7" t="s">
        <v>8330</v>
      </c>
      <c r="P843">
        <v>102</v>
      </c>
      <c r="Q843" s="6">
        <f>E843/Table1_2[[#This Row],[backers_count]]</f>
        <v>53.893617021276597</v>
      </c>
    </row>
    <row r="844" spans="1:17" x14ac:dyDescent="0.35">
      <c r="A844">
        <v>842</v>
      </c>
      <c r="B844" t="s">
        <v>843</v>
      </c>
      <c r="C844" t="s">
        <v>4952</v>
      </c>
      <c r="D844" s="6">
        <v>2500</v>
      </c>
      <c r="E844" s="6">
        <v>2608</v>
      </c>
      <c r="F844" t="s">
        <v>8219</v>
      </c>
      <c r="G844" t="s">
        <v>8229</v>
      </c>
      <c r="H844" t="s">
        <v>8251</v>
      </c>
      <c r="I844" s="7">
        <v>1381723140</v>
      </c>
      <c r="J844" s="7">
        <v>1378735983</v>
      </c>
      <c r="K844" t="b">
        <v>1</v>
      </c>
      <c r="L844">
        <v>39</v>
      </c>
      <c r="M844" t="b">
        <v>1</v>
      </c>
      <c r="N844" s="7" t="s">
        <v>8328</v>
      </c>
      <c r="O844" s="7" t="s">
        <v>8330</v>
      </c>
      <c r="P844">
        <v>105</v>
      </c>
      <c r="Q844" s="6">
        <f>E844/Table1_2[[#This Row],[backers_count]]</f>
        <v>66.871794871794876</v>
      </c>
    </row>
    <row r="845" spans="1:17" x14ac:dyDescent="0.35">
      <c r="A845">
        <v>843</v>
      </c>
      <c r="B845" t="s">
        <v>844</v>
      </c>
      <c r="C845" t="s">
        <v>4953</v>
      </c>
      <c r="D845" s="6">
        <v>3000</v>
      </c>
      <c r="E845" s="6">
        <v>8014</v>
      </c>
      <c r="F845" t="s">
        <v>8219</v>
      </c>
      <c r="G845" t="s">
        <v>8224</v>
      </c>
      <c r="H845" t="s">
        <v>8246</v>
      </c>
      <c r="I845" s="7">
        <v>1481184000</v>
      </c>
      <c r="J845" s="7">
        <v>1479708680</v>
      </c>
      <c r="K845" t="b">
        <v>0</v>
      </c>
      <c r="L845">
        <v>127</v>
      </c>
      <c r="M845" t="b">
        <v>1</v>
      </c>
      <c r="N845" s="7" t="s">
        <v>8328</v>
      </c>
      <c r="O845" s="7" t="s">
        <v>8330</v>
      </c>
      <c r="P845">
        <v>268</v>
      </c>
      <c r="Q845" s="6">
        <f>E845/Table1_2[[#This Row],[backers_count]]</f>
        <v>63.102362204724407</v>
      </c>
    </row>
    <row r="846" spans="1:17" x14ac:dyDescent="0.35">
      <c r="A846">
        <v>844</v>
      </c>
      <c r="B846" t="s">
        <v>845</v>
      </c>
      <c r="C846" t="s">
        <v>4954</v>
      </c>
      <c r="D846" s="6">
        <v>3000</v>
      </c>
      <c r="E846" s="6">
        <v>5824</v>
      </c>
      <c r="F846" t="s">
        <v>8219</v>
      </c>
      <c r="G846" t="s">
        <v>8224</v>
      </c>
      <c r="H846" t="s">
        <v>8246</v>
      </c>
      <c r="I846" s="7">
        <v>1414817940</v>
      </c>
      <c r="J846" s="7">
        <v>1411489552</v>
      </c>
      <c r="K846" t="b">
        <v>1</v>
      </c>
      <c r="L846">
        <v>159</v>
      </c>
      <c r="M846" t="b">
        <v>1</v>
      </c>
      <c r="N846" s="7" t="s">
        <v>8328</v>
      </c>
      <c r="O846" s="7" t="s">
        <v>8330</v>
      </c>
      <c r="P846">
        <v>195</v>
      </c>
      <c r="Q846" s="6">
        <f>E846/Table1_2[[#This Row],[backers_count]]</f>
        <v>36.628930817610062</v>
      </c>
    </row>
    <row r="847" spans="1:17" x14ac:dyDescent="0.35">
      <c r="A847">
        <v>845</v>
      </c>
      <c r="B847" t="s">
        <v>846</v>
      </c>
      <c r="C847" t="s">
        <v>4955</v>
      </c>
      <c r="D847" s="6">
        <v>5000</v>
      </c>
      <c r="E847" s="6">
        <v>6019.01</v>
      </c>
      <c r="F847" t="s">
        <v>8219</v>
      </c>
      <c r="G847" t="s">
        <v>8224</v>
      </c>
      <c r="H847" t="s">
        <v>8246</v>
      </c>
      <c r="I847" s="7">
        <v>1473047940</v>
      </c>
      <c r="J847" s="7">
        <v>1469595396</v>
      </c>
      <c r="K847" t="b">
        <v>0</v>
      </c>
      <c r="L847">
        <v>177</v>
      </c>
      <c r="M847" t="b">
        <v>1</v>
      </c>
      <c r="N847" s="7" t="s">
        <v>8328</v>
      </c>
      <c r="O847" s="7" t="s">
        <v>8330</v>
      </c>
      <c r="P847">
        <v>121</v>
      </c>
      <c r="Q847" s="6">
        <f>E847/Table1_2[[#This Row],[backers_count]]</f>
        <v>34.005706214689269</v>
      </c>
    </row>
    <row r="848" spans="1:17" x14ac:dyDescent="0.35">
      <c r="A848">
        <v>846</v>
      </c>
      <c r="B848" t="s">
        <v>847</v>
      </c>
      <c r="C848" t="s">
        <v>4956</v>
      </c>
      <c r="D848" s="6">
        <v>1100</v>
      </c>
      <c r="E848" s="6">
        <v>1342.01</v>
      </c>
      <c r="F848" t="s">
        <v>8219</v>
      </c>
      <c r="G848" t="s">
        <v>8225</v>
      </c>
      <c r="H848" t="s">
        <v>8247</v>
      </c>
      <c r="I848" s="7">
        <v>1394460000</v>
      </c>
      <c r="J848" s="7">
        <v>1393233855</v>
      </c>
      <c r="K848" t="b">
        <v>0</v>
      </c>
      <c r="L848">
        <v>47</v>
      </c>
      <c r="M848" t="b">
        <v>1</v>
      </c>
      <c r="N848" s="7" t="s">
        <v>8328</v>
      </c>
      <c r="O848" s="7" t="s">
        <v>8330</v>
      </c>
      <c r="P848">
        <v>123</v>
      </c>
      <c r="Q848" s="6">
        <f>E848/Table1_2[[#This Row],[backers_count]]</f>
        <v>28.553404255319148</v>
      </c>
    </row>
    <row r="849" spans="1:17" x14ac:dyDescent="0.35">
      <c r="A849">
        <v>847</v>
      </c>
      <c r="B849" t="s">
        <v>848</v>
      </c>
      <c r="C849" t="s">
        <v>4957</v>
      </c>
      <c r="D849" s="6">
        <v>10</v>
      </c>
      <c r="E849" s="6">
        <v>10</v>
      </c>
      <c r="F849" t="s">
        <v>8219</v>
      </c>
      <c r="G849" t="s">
        <v>8224</v>
      </c>
      <c r="H849" t="s">
        <v>8246</v>
      </c>
      <c r="I849" s="7">
        <v>1436555376</v>
      </c>
      <c r="J849" s="7">
        <v>1433963376</v>
      </c>
      <c r="K849" t="b">
        <v>0</v>
      </c>
      <c r="L849">
        <v>1</v>
      </c>
      <c r="M849" t="b">
        <v>1</v>
      </c>
      <c r="N849" s="7" t="s">
        <v>8328</v>
      </c>
      <c r="O849" s="7" t="s">
        <v>8330</v>
      </c>
      <c r="P849">
        <v>100</v>
      </c>
      <c r="Q849" s="6">
        <f>E849/Table1_2[[#This Row],[backers_count]]</f>
        <v>10</v>
      </c>
    </row>
    <row r="850" spans="1:17" x14ac:dyDescent="0.35">
      <c r="A850">
        <v>848</v>
      </c>
      <c r="B850" t="s">
        <v>849</v>
      </c>
      <c r="C850" t="s">
        <v>4958</v>
      </c>
      <c r="D850" s="6">
        <v>300</v>
      </c>
      <c r="E850" s="6">
        <v>300</v>
      </c>
      <c r="F850" t="s">
        <v>8219</v>
      </c>
      <c r="G850" t="s">
        <v>8224</v>
      </c>
      <c r="H850" t="s">
        <v>8246</v>
      </c>
      <c r="I850" s="7">
        <v>1429038033</v>
      </c>
      <c r="J850" s="7">
        <v>1426446033</v>
      </c>
      <c r="K850" t="b">
        <v>0</v>
      </c>
      <c r="L850">
        <v>16</v>
      </c>
      <c r="M850" t="b">
        <v>1</v>
      </c>
      <c r="N850" s="7" t="s">
        <v>8328</v>
      </c>
      <c r="O850" s="7" t="s">
        <v>8330</v>
      </c>
      <c r="P850">
        <v>100</v>
      </c>
      <c r="Q850" s="6">
        <f>E850/Table1_2[[#This Row],[backers_count]]</f>
        <v>18.75</v>
      </c>
    </row>
    <row r="851" spans="1:17" x14ac:dyDescent="0.35">
      <c r="A851">
        <v>849</v>
      </c>
      <c r="B851" t="s">
        <v>850</v>
      </c>
      <c r="C851" t="s">
        <v>4959</v>
      </c>
      <c r="D851" s="6">
        <v>4000</v>
      </c>
      <c r="E851" s="6">
        <v>4796</v>
      </c>
      <c r="F851" t="s">
        <v>8219</v>
      </c>
      <c r="G851" t="s">
        <v>8224</v>
      </c>
      <c r="H851" t="s">
        <v>8246</v>
      </c>
      <c r="I851" s="7">
        <v>1426473264</v>
      </c>
      <c r="J851" s="7">
        <v>1424057664</v>
      </c>
      <c r="K851" t="b">
        <v>0</v>
      </c>
      <c r="L851">
        <v>115</v>
      </c>
      <c r="M851" t="b">
        <v>1</v>
      </c>
      <c r="N851" s="7" t="s">
        <v>8328</v>
      </c>
      <c r="O851" s="7" t="s">
        <v>8330</v>
      </c>
      <c r="P851">
        <v>120</v>
      </c>
      <c r="Q851" s="6">
        <f>E851/Table1_2[[#This Row],[backers_count]]</f>
        <v>41.704347826086959</v>
      </c>
    </row>
    <row r="852" spans="1:17" x14ac:dyDescent="0.35">
      <c r="A852">
        <v>850</v>
      </c>
      <c r="B852" t="s">
        <v>851</v>
      </c>
      <c r="C852" t="s">
        <v>4960</v>
      </c>
      <c r="D852" s="6">
        <v>4000</v>
      </c>
      <c r="E852" s="6">
        <v>6207</v>
      </c>
      <c r="F852" t="s">
        <v>8219</v>
      </c>
      <c r="G852" t="s">
        <v>8224</v>
      </c>
      <c r="H852" t="s">
        <v>8246</v>
      </c>
      <c r="I852" s="7">
        <v>1461560340</v>
      </c>
      <c r="J852" s="7">
        <v>1458762717</v>
      </c>
      <c r="K852" t="b">
        <v>0</v>
      </c>
      <c r="L852">
        <v>133</v>
      </c>
      <c r="M852" t="b">
        <v>1</v>
      </c>
      <c r="N852" s="7" t="s">
        <v>8328</v>
      </c>
      <c r="O852" s="7" t="s">
        <v>8330</v>
      </c>
      <c r="P852">
        <v>156</v>
      </c>
      <c r="Q852" s="6">
        <f>E852/Table1_2[[#This Row],[backers_count]]</f>
        <v>46.669172932330824</v>
      </c>
    </row>
    <row r="853" spans="1:17" x14ac:dyDescent="0.35">
      <c r="A853">
        <v>851</v>
      </c>
      <c r="B853" t="s">
        <v>852</v>
      </c>
      <c r="C853" t="s">
        <v>4961</v>
      </c>
      <c r="D853" s="6">
        <v>2000</v>
      </c>
      <c r="E853" s="6">
        <v>2609</v>
      </c>
      <c r="F853" t="s">
        <v>8219</v>
      </c>
      <c r="G853" t="s">
        <v>8230</v>
      </c>
      <c r="H853" t="s">
        <v>8249</v>
      </c>
      <c r="I853" s="7">
        <v>1469994300</v>
      </c>
      <c r="J853" s="7">
        <v>1464815253</v>
      </c>
      <c r="K853" t="b">
        <v>0</v>
      </c>
      <c r="L853">
        <v>70</v>
      </c>
      <c r="M853" t="b">
        <v>1</v>
      </c>
      <c r="N853" s="7" t="s">
        <v>8328</v>
      </c>
      <c r="O853" s="7" t="s">
        <v>8330</v>
      </c>
      <c r="P853">
        <v>131</v>
      </c>
      <c r="Q853" s="6">
        <f>E853/Table1_2[[#This Row],[backers_count]]</f>
        <v>37.271428571428572</v>
      </c>
    </row>
    <row r="854" spans="1:17" x14ac:dyDescent="0.35">
      <c r="A854">
        <v>852</v>
      </c>
      <c r="B854" t="s">
        <v>853</v>
      </c>
      <c r="C854" t="s">
        <v>4962</v>
      </c>
      <c r="D854" s="6">
        <v>3500</v>
      </c>
      <c r="E854" s="6">
        <v>3674</v>
      </c>
      <c r="F854" t="s">
        <v>8219</v>
      </c>
      <c r="G854" t="s">
        <v>8224</v>
      </c>
      <c r="H854" t="s">
        <v>8246</v>
      </c>
      <c r="I854" s="7">
        <v>1477342800</v>
      </c>
      <c r="J854" s="7">
        <v>1476386395</v>
      </c>
      <c r="K854" t="b">
        <v>0</v>
      </c>
      <c r="L854">
        <v>62</v>
      </c>
      <c r="M854" t="b">
        <v>1</v>
      </c>
      <c r="N854" s="7" t="s">
        <v>8328</v>
      </c>
      <c r="O854" s="7" t="s">
        <v>8330</v>
      </c>
      <c r="P854">
        <v>105</v>
      </c>
      <c r="Q854" s="6">
        <f>E854/Table1_2[[#This Row],[backers_count]]</f>
        <v>59.258064516129032</v>
      </c>
    </row>
    <row r="855" spans="1:17" x14ac:dyDescent="0.35">
      <c r="A855">
        <v>853</v>
      </c>
      <c r="B855" t="s">
        <v>854</v>
      </c>
      <c r="C855" t="s">
        <v>4963</v>
      </c>
      <c r="D855" s="6">
        <v>300</v>
      </c>
      <c r="E855" s="6">
        <v>300</v>
      </c>
      <c r="F855" t="s">
        <v>8219</v>
      </c>
      <c r="G855" t="s">
        <v>8224</v>
      </c>
      <c r="H855" t="s">
        <v>8246</v>
      </c>
      <c r="I855" s="7">
        <v>1424116709</v>
      </c>
      <c r="J855" s="7">
        <v>1421524709</v>
      </c>
      <c r="K855" t="b">
        <v>0</v>
      </c>
      <c r="L855">
        <v>10</v>
      </c>
      <c r="M855" t="b">
        <v>1</v>
      </c>
      <c r="N855" s="7" t="s">
        <v>8328</v>
      </c>
      <c r="O855" s="7" t="s">
        <v>8330</v>
      </c>
      <c r="P855">
        <v>100</v>
      </c>
      <c r="Q855" s="6">
        <f>E855/Table1_2[[#This Row],[backers_count]]</f>
        <v>30</v>
      </c>
    </row>
    <row r="856" spans="1:17" x14ac:dyDescent="0.35">
      <c r="A856">
        <v>854</v>
      </c>
      <c r="B856" t="s">
        <v>855</v>
      </c>
      <c r="C856" t="s">
        <v>4964</v>
      </c>
      <c r="D856" s="6">
        <v>27800</v>
      </c>
      <c r="E856" s="6">
        <v>32865.300000000003</v>
      </c>
      <c r="F856" t="s">
        <v>8219</v>
      </c>
      <c r="G856" t="s">
        <v>8224</v>
      </c>
      <c r="H856" t="s">
        <v>8246</v>
      </c>
      <c r="I856" s="7">
        <v>1482901546</v>
      </c>
      <c r="J856" s="7">
        <v>1480309546</v>
      </c>
      <c r="K856" t="b">
        <v>0</v>
      </c>
      <c r="L856">
        <v>499</v>
      </c>
      <c r="M856" t="b">
        <v>1</v>
      </c>
      <c r="N856" s="7" t="s">
        <v>8328</v>
      </c>
      <c r="O856" s="7" t="s">
        <v>8330</v>
      </c>
      <c r="P856">
        <v>119</v>
      </c>
      <c r="Q856" s="6">
        <f>E856/Table1_2[[#This Row],[backers_count]]</f>
        <v>65.8623246492986</v>
      </c>
    </row>
    <row r="857" spans="1:17" x14ac:dyDescent="0.35">
      <c r="A857">
        <v>855</v>
      </c>
      <c r="B857" t="s">
        <v>856</v>
      </c>
      <c r="C857" t="s">
        <v>4965</v>
      </c>
      <c r="D857" s="6">
        <v>1450</v>
      </c>
      <c r="E857" s="6">
        <v>1500</v>
      </c>
      <c r="F857" t="s">
        <v>8219</v>
      </c>
      <c r="G857" t="s">
        <v>8224</v>
      </c>
      <c r="H857" t="s">
        <v>8246</v>
      </c>
      <c r="I857" s="7">
        <v>1469329217</v>
      </c>
      <c r="J857" s="7">
        <v>1466737217</v>
      </c>
      <c r="K857" t="b">
        <v>0</v>
      </c>
      <c r="L857">
        <v>47</v>
      </c>
      <c r="M857" t="b">
        <v>1</v>
      </c>
      <c r="N857" s="7" t="s">
        <v>8328</v>
      </c>
      <c r="O857" s="7" t="s">
        <v>8330</v>
      </c>
      <c r="P857">
        <v>104</v>
      </c>
      <c r="Q857" s="6">
        <f>E857/Table1_2[[#This Row],[backers_count]]</f>
        <v>31.914893617021278</v>
      </c>
    </row>
    <row r="858" spans="1:17" x14ac:dyDescent="0.35">
      <c r="A858">
        <v>856</v>
      </c>
      <c r="B858" t="s">
        <v>857</v>
      </c>
      <c r="C858" t="s">
        <v>4966</v>
      </c>
      <c r="D858" s="6">
        <v>250</v>
      </c>
      <c r="E858" s="6">
        <v>545</v>
      </c>
      <c r="F858" t="s">
        <v>8219</v>
      </c>
      <c r="G858" t="s">
        <v>8236</v>
      </c>
      <c r="H858" t="s">
        <v>8249</v>
      </c>
      <c r="I858" s="7">
        <v>1477422000</v>
      </c>
      <c r="J858" s="7">
        <v>1472282956</v>
      </c>
      <c r="K858" t="b">
        <v>0</v>
      </c>
      <c r="L858">
        <v>28</v>
      </c>
      <c r="M858" t="b">
        <v>1</v>
      </c>
      <c r="N858" s="7" t="s">
        <v>8328</v>
      </c>
      <c r="O858" s="7" t="s">
        <v>8330</v>
      </c>
      <c r="P858">
        <v>219</v>
      </c>
      <c r="Q858" s="6">
        <f>E858/Table1_2[[#This Row],[backers_count]]</f>
        <v>19.464285714285715</v>
      </c>
    </row>
    <row r="859" spans="1:17" x14ac:dyDescent="0.35">
      <c r="A859">
        <v>857</v>
      </c>
      <c r="B859" t="s">
        <v>858</v>
      </c>
      <c r="C859" t="s">
        <v>4967</v>
      </c>
      <c r="D859" s="6">
        <v>1200</v>
      </c>
      <c r="E859" s="6">
        <v>1200</v>
      </c>
      <c r="F859" t="s">
        <v>8219</v>
      </c>
      <c r="G859" t="s">
        <v>8227</v>
      </c>
      <c r="H859" t="s">
        <v>8249</v>
      </c>
      <c r="I859" s="7">
        <v>1448463431</v>
      </c>
      <c r="J859" s="7">
        <v>1444831031</v>
      </c>
      <c r="K859" t="b">
        <v>0</v>
      </c>
      <c r="L859">
        <v>24</v>
      </c>
      <c r="M859" t="b">
        <v>1</v>
      </c>
      <c r="N859" s="7" t="s">
        <v>8328</v>
      </c>
      <c r="O859" s="7" t="s">
        <v>8330</v>
      </c>
      <c r="P859">
        <v>100</v>
      </c>
      <c r="Q859" s="6">
        <f>E859/Table1_2[[#This Row],[backers_count]]</f>
        <v>50</v>
      </c>
    </row>
    <row r="860" spans="1:17" x14ac:dyDescent="0.35">
      <c r="A860">
        <v>858</v>
      </c>
      <c r="B860" t="s">
        <v>859</v>
      </c>
      <c r="C860" t="s">
        <v>4968</v>
      </c>
      <c r="D860" s="6">
        <v>1200</v>
      </c>
      <c r="E860" s="6">
        <v>1728.07</v>
      </c>
      <c r="F860" t="s">
        <v>8219</v>
      </c>
      <c r="G860" t="s">
        <v>8225</v>
      </c>
      <c r="H860" t="s">
        <v>8247</v>
      </c>
      <c r="I860" s="7">
        <v>1429138740</v>
      </c>
      <c r="J860" s="7">
        <v>1426528418</v>
      </c>
      <c r="K860" t="b">
        <v>0</v>
      </c>
      <c r="L860">
        <v>76</v>
      </c>
      <c r="M860" t="b">
        <v>1</v>
      </c>
      <c r="N860" s="7" t="s">
        <v>8328</v>
      </c>
      <c r="O860" s="7" t="s">
        <v>8330</v>
      </c>
      <c r="P860">
        <v>145</v>
      </c>
      <c r="Q860" s="6">
        <f>E860/Table1_2[[#This Row],[backers_count]]</f>
        <v>22.737763157894737</v>
      </c>
    </row>
    <row r="861" spans="1:17" x14ac:dyDescent="0.35">
      <c r="A861">
        <v>859</v>
      </c>
      <c r="B861" t="s">
        <v>860</v>
      </c>
      <c r="C861" t="s">
        <v>4969</v>
      </c>
      <c r="D861" s="6">
        <v>4000</v>
      </c>
      <c r="E861" s="6">
        <v>4187</v>
      </c>
      <c r="F861" t="s">
        <v>8219</v>
      </c>
      <c r="G861" t="s">
        <v>8224</v>
      </c>
      <c r="H861" t="s">
        <v>8246</v>
      </c>
      <c r="I861" s="7">
        <v>1433376000</v>
      </c>
      <c r="J861" s="7">
        <v>1430768468</v>
      </c>
      <c r="K861" t="b">
        <v>0</v>
      </c>
      <c r="L861">
        <v>98</v>
      </c>
      <c r="M861" t="b">
        <v>1</v>
      </c>
      <c r="N861" s="7" t="s">
        <v>8328</v>
      </c>
      <c r="O861" s="7" t="s">
        <v>8330</v>
      </c>
      <c r="P861">
        <v>105</v>
      </c>
      <c r="Q861" s="6">
        <f>E861/Table1_2[[#This Row],[backers_count]]</f>
        <v>42.724489795918366</v>
      </c>
    </row>
    <row r="862" spans="1:17" x14ac:dyDescent="0.35">
      <c r="A862">
        <v>860</v>
      </c>
      <c r="B862" t="s">
        <v>861</v>
      </c>
      <c r="C862" t="s">
        <v>4970</v>
      </c>
      <c r="D862" s="6">
        <v>14000</v>
      </c>
      <c r="E862" s="6">
        <v>2540</v>
      </c>
      <c r="F862" t="s">
        <v>8221</v>
      </c>
      <c r="G862" t="s">
        <v>8224</v>
      </c>
      <c r="H862" t="s">
        <v>8246</v>
      </c>
      <c r="I862" s="7">
        <v>1385123713</v>
      </c>
      <c r="J862" s="7">
        <v>1382528113</v>
      </c>
      <c r="K862" t="b">
        <v>0</v>
      </c>
      <c r="L862">
        <v>48</v>
      </c>
      <c r="M862" t="b">
        <v>0</v>
      </c>
      <c r="N862" s="7" t="s">
        <v>8328</v>
      </c>
      <c r="O862" s="7" t="s">
        <v>8331</v>
      </c>
      <c r="P862">
        <v>19</v>
      </c>
      <c r="Q862" s="6">
        <f>E862/Table1_2[[#This Row],[backers_count]]</f>
        <v>52.916666666666664</v>
      </c>
    </row>
    <row r="863" spans="1:17" x14ac:dyDescent="0.35">
      <c r="A863">
        <v>861</v>
      </c>
      <c r="B863" t="s">
        <v>862</v>
      </c>
      <c r="C863" t="s">
        <v>4971</v>
      </c>
      <c r="D863" s="6">
        <v>4500</v>
      </c>
      <c r="E863" s="6">
        <v>101</v>
      </c>
      <c r="F863" t="s">
        <v>8221</v>
      </c>
      <c r="G863" t="s">
        <v>8224</v>
      </c>
      <c r="H863" t="s">
        <v>8246</v>
      </c>
      <c r="I863" s="7">
        <v>1474067404</v>
      </c>
      <c r="J863" s="7">
        <v>1471475404</v>
      </c>
      <c r="K863" t="b">
        <v>0</v>
      </c>
      <c r="L863">
        <v>2</v>
      </c>
      <c r="M863" t="b">
        <v>0</v>
      </c>
      <c r="N863" s="7" t="s">
        <v>8328</v>
      </c>
      <c r="O863" s="7" t="s">
        <v>8331</v>
      </c>
      <c r="P863">
        <v>3</v>
      </c>
      <c r="Q863" s="6">
        <f>E863/Table1_2[[#This Row],[backers_count]]</f>
        <v>50.5</v>
      </c>
    </row>
    <row r="864" spans="1:17" x14ac:dyDescent="0.35">
      <c r="A864">
        <v>862</v>
      </c>
      <c r="B864" t="s">
        <v>863</v>
      </c>
      <c r="C864" t="s">
        <v>4972</v>
      </c>
      <c r="D864" s="6">
        <v>50000</v>
      </c>
      <c r="E864" s="6">
        <v>170</v>
      </c>
      <c r="F864" t="s">
        <v>8221</v>
      </c>
      <c r="G864" t="s">
        <v>8225</v>
      </c>
      <c r="H864" t="s">
        <v>8247</v>
      </c>
      <c r="I864" s="7">
        <v>1384179548</v>
      </c>
      <c r="J864" s="7">
        <v>1381583948</v>
      </c>
      <c r="K864" t="b">
        <v>0</v>
      </c>
      <c r="L864">
        <v>4</v>
      </c>
      <c r="M864" t="b">
        <v>0</v>
      </c>
      <c r="N864" s="7" t="s">
        <v>8328</v>
      </c>
      <c r="O864" s="7" t="s">
        <v>8331</v>
      </c>
      <c r="P864">
        <v>1</v>
      </c>
      <c r="Q864" s="6">
        <f>E864/Table1_2[[#This Row],[backers_count]]</f>
        <v>42.5</v>
      </c>
    </row>
    <row r="865" spans="1:17" x14ac:dyDescent="0.35">
      <c r="A865">
        <v>863</v>
      </c>
      <c r="B865" t="s">
        <v>864</v>
      </c>
      <c r="C865" t="s">
        <v>4973</v>
      </c>
      <c r="D865" s="6">
        <v>2000</v>
      </c>
      <c r="E865" s="6">
        <v>90</v>
      </c>
      <c r="F865" t="s">
        <v>8221</v>
      </c>
      <c r="G865" t="s">
        <v>8224</v>
      </c>
      <c r="H865" t="s">
        <v>8246</v>
      </c>
      <c r="I865" s="7">
        <v>1329014966</v>
      </c>
      <c r="J865" s="7">
        <v>1326422966</v>
      </c>
      <c r="K865" t="b">
        <v>0</v>
      </c>
      <c r="L865">
        <v>5</v>
      </c>
      <c r="M865" t="b">
        <v>0</v>
      </c>
      <c r="N865" s="7" t="s">
        <v>8328</v>
      </c>
      <c r="O865" s="7" t="s">
        <v>8331</v>
      </c>
      <c r="P865">
        <v>5</v>
      </c>
      <c r="Q865" s="6">
        <f>E865/Table1_2[[#This Row],[backers_count]]</f>
        <v>18</v>
      </c>
    </row>
    <row r="866" spans="1:17" x14ac:dyDescent="0.35">
      <c r="A866">
        <v>864</v>
      </c>
      <c r="B866" t="s">
        <v>865</v>
      </c>
      <c r="C866" t="s">
        <v>4974</v>
      </c>
      <c r="D866" s="6">
        <v>6500</v>
      </c>
      <c r="E866" s="6">
        <v>2700</v>
      </c>
      <c r="F866" t="s">
        <v>8221</v>
      </c>
      <c r="G866" t="s">
        <v>8224</v>
      </c>
      <c r="H866" t="s">
        <v>8246</v>
      </c>
      <c r="I866" s="7">
        <v>1381917540</v>
      </c>
      <c r="J866" s="7">
        <v>1379990038</v>
      </c>
      <c r="K866" t="b">
        <v>0</v>
      </c>
      <c r="L866">
        <v>79</v>
      </c>
      <c r="M866" t="b">
        <v>0</v>
      </c>
      <c r="N866" s="7" t="s">
        <v>8328</v>
      </c>
      <c r="O866" s="7" t="s">
        <v>8331</v>
      </c>
      <c r="P866">
        <v>42</v>
      </c>
      <c r="Q866" s="6">
        <f>E866/Table1_2[[#This Row],[backers_count]]</f>
        <v>34.177215189873415</v>
      </c>
    </row>
    <row r="867" spans="1:17" x14ac:dyDescent="0.35">
      <c r="A867">
        <v>865</v>
      </c>
      <c r="B867" t="s">
        <v>866</v>
      </c>
      <c r="C867" t="s">
        <v>4975</v>
      </c>
      <c r="D867" s="6">
        <v>2200</v>
      </c>
      <c r="E867" s="6">
        <v>45</v>
      </c>
      <c r="F867" t="s">
        <v>8221</v>
      </c>
      <c r="G867" t="s">
        <v>8224</v>
      </c>
      <c r="H867" t="s">
        <v>8246</v>
      </c>
      <c r="I867" s="7">
        <v>1358361197</v>
      </c>
      <c r="J867" s="7">
        <v>1353177197</v>
      </c>
      <c r="K867" t="b">
        <v>0</v>
      </c>
      <c r="L867">
        <v>2</v>
      </c>
      <c r="M867" t="b">
        <v>0</v>
      </c>
      <c r="N867" s="7" t="s">
        <v>8328</v>
      </c>
      <c r="O867" s="7" t="s">
        <v>8331</v>
      </c>
      <c r="P867">
        <v>3</v>
      </c>
      <c r="Q867" s="6">
        <f>E867/Table1_2[[#This Row],[backers_count]]</f>
        <v>22.5</v>
      </c>
    </row>
    <row r="868" spans="1:17" x14ac:dyDescent="0.35">
      <c r="A868">
        <v>866</v>
      </c>
      <c r="B868" t="s">
        <v>867</v>
      </c>
      <c r="C868" t="s">
        <v>4976</v>
      </c>
      <c r="D868" s="6">
        <v>3500</v>
      </c>
      <c r="E868" s="6">
        <v>640</v>
      </c>
      <c r="F868" t="s">
        <v>8221</v>
      </c>
      <c r="G868" t="s">
        <v>8224</v>
      </c>
      <c r="H868" t="s">
        <v>8246</v>
      </c>
      <c r="I868" s="7">
        <v>1425136200</v>
      </c>
      <c r="J868" s="7">
        <v>1421853518</v>
      </c>
      <c r="K868" t="b">
        <v>0</v>
      </c>
      <c r="L868">
        <v>11</v>
      </c>
      <c r="M868" t="b">
        <v>0</v>
      </c>
      <c r="N868" s="7" t="s">
        <v>8328</v>
      </c>
      <c r="O868" s="7" t="s">
        <v>8331</v>
      </c>
      <c r="P868">
        <v>19</v>
      </c>
      <c r="Q868" s="6">
        <f>E868/Table1_2[[#This Row],[backers_count]]</f>
        <v>58.18181818181818</v>
      </c>
    </row>
    <row r="869" spans="1:17" x14ac:dyDescent="0.35">
      <c r="A869">
        <v>867</v>
      </c>
      <c r="B869" t="s">
        <v>868</v>
      </c>
      <c r="C869" t="s">
        <v>4977</v>
      </c>
      <c r="D869" s="6">
        <v>5000</v>
      </c>
      <c r="E869" s="6">
        <v>1201</v>
      </c>
      <c r="F869" t="s">
        <v>8221</v>
      </c>
      <c r="G869" t="s">
        <v>8224</v>
      </c>
      <c r="H869" t="s">
        <v>8246</v>
      </c>
      <c r="I869" s="7">
        <v>1259643540</v>
      </c>
      <c r="J869" s="7">
        <v>1254450706</v>
      </c>
      <c r="K869" t="b">
        <v>0</v>
      </c>
      <c r="L869">
        <v>11</v>
      </c>
      <c r="M869" t="b">
        <v>0</v>
      </c>
      <c r="N869" s="7" t="s">
        <v>8328</v>
      </c>
      <c r="O869" s="7" t="s">
        <v>8331</v>
      </c>
      <c r="P869">
        <v>25</v>
      </c>
      <c r="Q869" s="6">
        <f>E869/Table1_2[[#This Row],[backers_count]]</f>
        <v>109.18181818181819</v>
      </c>
    </row>
    <row r="870" spans="1:17" x14ac:dyDescent="0.35">
      <c r="A870">
        <v>868</v>
      </c>
      <c r="B870" t="s">
        <v>869</v>
      </c>
      <c r="C870" t="s">
        <v>4978</v>
      </c>
      <c r="D870" s="6">
        <v>45000</v>
      </c>
      <c r="E870" s="6">
        <v>50</v>
      </c>
      <c r="F870" t="s">
        <v>8221</v>
      </c>
      <c r="G870" t="s">
        <v>8224</v>
      </c>
      <c r="H870" t="s">
        <v>8246</v>
      </c>
      <c r="I870" s="7">
        <v>1389055198</v>
      </c>
      <c r="J870" s="7">
        <v>1386463198</v>
      </c>
      <c r="K870" t="b">
        <v>0</v>
      </c>
      <c r="L870">
        <v>1</v>
      </c>
      <c r="M870" t="b">
        <v>0</v>
      </c>
      <c r="N870" s="7" t="s">
        <v>8328</v>
      </c>
      <c r="O870" s="7" t="s">
        <v>8331</v>
      </c>
      <c r="P870">
        <v>1</v>
      </c>
      <c r="Q870" s="6">
        <f>E870/Table1_2[[#This Row],[backers_count]]</f>
        <v>50</v>
      </c>
    </row>
    <row r="871" spans="1:17" x14ac:dyDescent="0.35">
      <c r="A871">
        <v>869</v>
      </c>
      <c r="B871" t="s">
        <v>870</v>
      </c>
      <c r="C871" t="s">
        <v>4979</v>
      </c>
      <c r="D871" s="6">
        <v>8800</v>
      </c>
      <c r="E871" s="6">
        <v>1040</v>
      </c>
      <c r="F871" t="s">
        <v>8221</v>
      </c>
      <c r="G871" t="s">
        <v>8224</v>
      </c>
      <c r="H871" t="s">
        <v>8246</v>
      </c>
      <c r="I871" s="7">
        <v>1365448657</v>
      </c>
      <c r="J871" s="7">
        <v>1362860257</v>
      </c>
      <c r="K871" t="b">
        <v>0</v>
      </c>
      <c r="L871">
        <v>3</v>
      </c>
      <c r="M871" t="b">
        <v>0</v>
      </c>
      <c r="N871" s="7" t="s">
        <v>8328</v>
      </c>
      <c r="O871" s="7" t="s">
        <v>8331</v>
      </c>
      <c r="P871">
        <v>12</v>
      </c>
      <c r="Q871" s="6">
        <f>E871/Table1_2[[#This Row],[backers_count]]</f>
        <v>346.66666666666669</v>
      </c>
    </row>
    <row r="872" spans="1:17" x14ac:dyDescent="0.35">
      <c r="A872">
        <v>870</v>
      </c>
      <c r="B872" t="s">
        <v>871</v>
      </c>
      <c r="C872" t="s">
        <v>4980</v>
      </c>
      <c r="D872" s="6">
        <v>20000</v>
      </c>
      <c r="E872" s="6">
        <v>62</v>
      </c>
      <c r="F872" t="s">
        <v>8221</v>
      </c>
      <c r="G872" t="s">
        <v>8225</v>
      </c>
      <c r="H872" t="s">
        <v>8247</v>
      </c>
      <c r="I872" s="7">
        <v>1377995523</v>
      </c>
      <c r="J872" s="7">
        <v>1375403523</v>
      </c>
      <c r="K872" t="b">
        <v>0</v>
      </c>
      <c r="L872">
        <v>5</v>
      </c>
      <c r="M872" t="b">
        <v>0</v>
      </c>
      <c r="N872" s="7" t="s">
        <v>8328</v>
      </c>
      <c r="O872" s="7" t="s">
        <v>8331</v>
      </c>
      <c r="P872">
        <v>1</v>
      </c>
      <c r="Q872" s="6">
        <f>E872/Table1_2[[#This Row],[backers_count]]</f>
        <v>12.4</v>
      </c>
    </row>
    <row r="873" spans="1:17" x14ac:dyDescent="0.35">
      <c r="A873">
        <v>871</v>
      </c>
      <c r="B873" t="s">
        <v>872</v>
      </c>
      <c r="C873" t="s">
        <v>4981</v>
      </c>
      <c r="D873" s="6">
        <v>6000</v>
      </c>
      <c r="E873" s="6">
        <v>325</v>
      </c>
      <c r="F873" t="s">
        <v>8221</v>
      </c>
      <c r="G873" t="s">
        <v>8224</v>
      </c>
      <c r="H873" t="s">
        <v>8246</v>
      </c>
      <c r="I873" s="7">
        <v>1385735295</v>
      </c>
      <c r="J873" s="7">
        <v>1383139695</v>
      </c>
      <c r="K873" t="b">
        <v>0</v>
      </c>
      <c r="L873">
        <v>12</v>
      </c>
      <c r="M873" t="b">
        <v>0</v>
      </c>
      <c r="N873" s="7" t="s">
        <v>8328</v>
      </c>
      <c r="O873" s="7" t="s">
        <v>8331</v>
      </c>
      <c r="P873">
        <v>6</v>
      </c>
      <c r="Q873" s="6">
        <f>E873/Table1_2[[#This Row],[backers_count]]</f>
        <v>27.083333333333332</v>
      </c>
    </row>
    <row r="874" spans="1:17" x14ac:dyDescent="0.35">
      <c r="A874">
        <v>872</v>
      </c>
      <c r="B874" t="s">
        <v>873</v>
      </c>
      <c r="C874" t="s">
        <v>4982</v>
      </c>
      <c r="D874" s="6">
        <v>8000</v>
      </c>
      <c r="E874" s="6">
        <v>65</v>
      </c>
      <c r="F874" t="s">
        <v>8221</v>
      </c>
      <c r="G874" t="s">
        <v>8224</v>
      </c>
      <c r="H874" t="s">
        <v>8246</v>
      </c>
      <c r="I874" s="7">
        <v>1299786527</v>
      </c>
      <c r="J874" s="7">
        <v>1295898527</v>
      </c>
      <c r="K874" t="b">
        <v>0</v>
      </c>
      <c r="L874">
        <v>2</v>
      </c>
      <c r="M874" t="b">
        <v>0</v>
      </c>
      <c r="N874" s="7" t="s">
        <v>8328</v>
      </c>
      <c r="O874" s="7" t="s">
        <v>8331</v>
      </c>
      <c r="P874">
        <v>1</v>
      </c>
      <c r="Q874" s="6">
        <f>E874/Table1_2[[#This Row],[backers_count]]</f>
        <v>32.5</v>
      </c>
    </row>
    <row r="875" spans="1:17" x14ac:dyDescent="0.35">
      <c r="A875">
        <v>873</v>
      </c>
      <c r="B875" t="s">
        <v>874</v>
      </c>
      <c r="C875" t="s">
        <v>4983</v>
      </c>
      <c r="D875" s="6">
        <v>3500</v>
      </c>
      <c r="E875" s="6">
        <v>45</v>
      </c>
      <c r="F875" t="s">
        <v>8221</v>
      </c>
      <c r="G875" t="s">
        <v>8224</v>
      </c>
      <c r="H875" t="s">
        <v>8246</v>
      </c>
      <c r="I875" s="7">
        <v>1352610040</v>
      </c>
      <c r="J875" s="7">
        <v>1349150440</v>
      </c>
      <c r="K875" t="b">
        <v>0</v>
      </c>
      <c r="L875">
        <v>5</v>
      </c>
      <c r="M875" t="b">
        <v>0</v>
      </c>
      <c r="N875" s="7" t="s">
        <v>8328</v>
      </c>
      <c r="O875" s="7" t="s">
        <v>8331</v>
      </c>
      <c r="P875">
        <v>2</v>
      </c>
      <c r="Q875" s="6">
        <f>E875/Table1_2[[#This Row],[backers_count]]</f>
        <v>9</v>
      </c>
    </row>
    <row r="876" spans="1:17" x14ac:dyDescent="0.35">
      <c r="A876">
        <v>874</v>
      </c>
      <c r="B876" t="s">
        <v>875</v>
      </c>
      <c r="C876" t="s">
        <v>4984</v>
      </c>
      <c r="D876" s="6">
        <v>3000</v>
      </c>
      <c r="E876" s="6">
        <v>730</v>
      </c>
      <c r="F876" t="s">
        <v>8221</v>
      </c>
      <c r="G876" t="s">
        <v>8224</v>
      </c>
      <c r="H876" t="s">
        <v>8246</v>
      </c>
      <c r="I876" s="7">
        <v>1367676034</v>
      </c>
      <c r="J876" s="7">
        <v>1365084034</v>
      </c>
      <c r="K876" t="b">
        <v>0</v>
      </c>
      <c r="L876">
        <v>21</v>
      </c>
      <c r="M876" t="b">
        <v>0</v>
      </c>
      <c r="N876" s="7" t="s">
        <v>8328</v>
      </c>
      <c r="O876" s="7" t="s">
        <v>8331</v>
      </c>
      <c r="P876">
        <v>25</v>
      </c>
      <c r="Q876" s="6">
        <f>E876/Table1_2[[#This Row],[backers_count]]</f>
        <v>34.761904761904759</v>
      </c>
    </row>
    <row r="877" spans="1:17" x14ac:dyDescent="0.35">
      <c r="A877">
        <v>875</v>
      </c>
      <c r="B877" t="s">
        <v>876</v>
      </c>
      <c r="C877" t="s">
        <v>4985</v>
      </c>
      <c r="D877" s="6">
        <v>5000</v>
      </c>
      <c r="E877" s="6">
        <v>0</v>
      </c>
      <c r="F877" t="s">
        <v>8221</v>
      </c>
      <c r="G877" t="s">
        <v>8224</v>
      </c>
      <c r="H877" t="s">
        <v>8246</v>
      </c>
      <c r="I877" s="7">
        <v>1442856131</v>
      </c>
      <c r="J877" s="7">
        <v>1441128131</v>
      </c>
      <c r="K877" t="b">
        <v>0</v>
      </c>
      <c r="L877">
        <v>0</v>
      </c>
      <c r="M877" t="b">
        <v>0</v>
      </c>
      <c r="N877" s="7" t="s">
        <v>8328</v>
      </c>
      <c r="O877" s="7" t="s">
        <v>8331</v>
      </c>
      <c r="P877">
        <v>0</v>
      </c>
      <c r="Q877" s="6" t="e">
        <f>E877/Table1_2[[#This Row],[backers_count]]</f>
        <v>#DIV/0!</v>
      </c>
    </row>
    <row r="878" spans="1:17" x14ac:dyDescent="0.35">
      <c r="A878">
        <v>876</v>
      </c>
      <c r="B878" t="s">
        <v>877</v>
      </c>
      <c r="C878" t="s">
        <v>4986</v>
      </c>
      <c r="D878" s="6">
        <v>3152</v>
      </c>
      <c r="E878" s="6">
        <v>1286</v>
      </c>
      <c r="F878" t="s">
        <v>8221</v>
      </c>
      <c r="G878" t="s">
        <v>8225</v>
      </c>
      <c r="H878" t="s">
        <v>8247</v>
      </c>
      <c r="I878" s="7">
        <v>1359978927</v>
      </c>
      <c r="J878" s="7">
        <v>1357127727</v>
      </c>
      <c r="K878" t="b">
        <v>0</v>
      </c>
      <c r="L878">
        <v>45</v>
      </c>
      <c r="M878" t="b">
        <v>0</v>
      </c>
      <c r="N878" s="7" t="s">
        <v>8328</v>
      </c>
      <c r="O878" s="7" t="s">
        <v>8331</v>
      </c>
      <c r="P878">
        <v>41</v>
      </c>
      <c r="Q878" s="6">
        <f>E878/Table1_2[[#This Row],[backers_count]]</f>
        <v>28.577777777777779</v>
      </c>
    </row>
    <row r="879" spans="1:17" x14ac:dyDescent="0.35">
      <c r="A879">
        <v>877</v>
      </c>
      <c r="B879" t="s">
        <v>878</v>
      </c>
      <c r="C879" t="s">
        <v>4987</v>
      </c>
      <c r="D879" s="6">
        <v>2000</v>
      </c>
      <c r="E879" s="6">
        <v>1351</v>
      </c>
      <c r="F879" t="s">
        <v>8221</v>
      </c>
      <c r="G879" t="s">
        <v>8224</v>
      </c>
      <c r="H879" t="s">
        <v>8246</v>
      </c>
      <c r="I879" s="7">
        <v>1387479360</v>
      </c>
      <c r="J879" s="7">
        <v>1384887360</v>
      </c>
      <c r="K879" t="b">
        <v>0</v>
      </c>
      <c r="L879">
        <v>29</v>
      </c>
      <c r="M879" t="b">
        <v>0</v>
      </c>
      <c r="N879" s="7" t="s">
        <v>8328</v>
      </c>
      <c r="O879" s="7" t="s">
        <v>8331</v>
      </c>
      <c r="P879">
        <v>68</v>
      </c>
      <c r="Q879" s="6">
        <f>E879/Table1_2[[#This Row],[backers_count]]</f>
        <v>46.586206896551722</v>
      </c>
    </row>
    <row r="880" spans="1:17" x14ac:dyDescent="0.35">
      <c r="A880">
        <v>878</v>
      </c>
      <c r="B880" t="s">
        <v>879</v>
      </c>
      <c r="C880" t="s">
        <v>4988</v>
      </c>
      <c r="D880" s="6">
        <v>5000</v>
      </c>
      <c r="E880" s="6">
        <v>65</v>
      </c>
      <c r="F880" t="s">
        <v>8221</v>
      </c>
      <c r="G880" t="s">
        <v>8224</v>
      </c>
      <c r="H880" t="s">
        <v>8246</v>
      </c>
      <c r="I880" s="7">
        <v>1293082524</v>
      </c>
      <c r="J880" s="7">
        <v>1290490524</v>
      </c>
      <c r="K880" t="b">
        <v>0</v>
      </c>
      <c r="L880">
        <v>2</v>
      </c>
      <c r="M880" t="b">
        <v>0</v>
      </c>
      <c r="N880" s="7" t="s">
        <v>8328</v>
      </c>
      <c r="O880" s="7" t="s">
        <v>8331</v>
      </c>
      <c r="P880">
        <v>2</v>
      </c>
      <c r="Q880" s="6">
        <f>E880/Table1_2[[#This Row],[backers_count]]</f>
        <v>32.5</v>
      </c>
    </row>
    <row r="881" spans="1:17" x14ac:dyDescent="0.35">
      <c r="A881">
        <v>879</v>
      </c>
      <c r="B881" t="s">
        <v>880</v>
      </c>
      <c r="C881" t="s">
        <v>4989</v>
      </c>
      <c r="D881" s="6">
        <v>2100</v>
      </c>
      <c r="E881" s="6">
        <v>644</v>
      </c>
      <c r="F881" t="s">
        <v>8221</v>
      </c>
      <c r="G881" t="s">
        <v>8224</v>
      </c>
      <c r="H881" t="s">
        <v>8246</v>
      </c>
      <c r="I881" s="7">
        <v>1338321305</v>
      </c>
      <c r="J881" s="7">
        <v>1336506905</v>
      </c>
      <c r="K881" t="b">
        <v>0</v>
      </c>
      <c r="L881">
        <v>30</v>
      </c>
      <c r="M881" t="b">
        <v>0</v>
      </c>
      <c r="N881" s="7" t="s">
        <v>8328</v>
      </c>
      <c r="O881" s="7" t="s">
        <v>8331</v>
      </c>
      <c r="P881">
        <v>31</v>
      </c>
      <c r="Q881" s="6">
        <f>E881/Table1_2[[#This Row],[backers_count]]</f>
        <v>21.466666666666665</v>
      </c>
    </row>
    <row r="882" spans="1:17" x14ac:dyDescent="0.35">
      <c r="A882">
        <v>880</v>
      </c>
      <c r="B882" t="s">
        <v>881</v>
      </c>
      <c r="C882" t="s">
        <v>4990</v>
      </c>
      <c r="D882" s="6">
        <v>3780</v>
      </c>
      <c r="E882" s="6">
        <v>113</v>
      </c>
      <c r="F882" t="s">
        <v>8221</v>
      </c>
      <c r="G882" t="s">
        <v>8224</v>
      </c>
      <c r="H882" t="s">
        <v>8246</v>
      </c>
      <c r="I882" s="7">
        <v>1351582938</v>
      </c>
      <c r="J882" s="7">
        <v>1348731738</v>
      </c>
      <c r="K882" t="b">
        <v>0</v>
      </c>
      <c r="L882">
        <v>8</v>
      </c>
      <c r="M882" t="b">
        <v>0</v>
      </c>
      <c r="N882" s="7" t="s">
        <v>8328</v>
      </c>
      <c r="O882" s="7" t="s">
        <v>8332</v>
      </c>
      <c r="P882">
        <v>3</v>
      </c>
      <c r="Q882" s="6">
        <f>E882/Table1_2[[#This Row],[backers_count]]</f>
        <v>14.125</v>
      </c>
    </row>
    <row r="883" spans="1:17" x14ac:dyDescent="0.35">
      <c r="A883">
        <v>881</v>
      </c>
      <c r="B883" t="s">
        <v>882</v>
      </c>
      <c r="C883" t="s">
        <v>4991</v>
      </c>
      <c r="D883" s="6">
        <v>3750</v>
      </c>
      <c r="E883" s="6">
        <v>30</v>
      </c>
      <c r="F883" t="s">
        <v>8221</v>
      </c>
      <c r="G883" t="s">
        <v>8224</v>
      </c>
      <c r="H883" t="s">
        <v>8246</v>
      </c>
      <c r="I883" s="7">
        <v>1326520886</v>
      </c>
      <c r="J883" s="7">
        <v>1322632886</v>
      </c>
      <c r="K883" t="b">
        <v>0</v>
      </c>
      <c r="L883">
        <v>1</v>
      </c>
      <c r="M883" t="b">
        <v>0</v>
      </c>
      <c r="N883" s="7" t="s">
        <v>8328</v>
      </c>
      <c r="O883" s="7" t="s">
        <v>8332</v>
      </c>
      <c r="P883">
        <v>1</v>
      </c>
      <c r="Q883" s="6">
        <f>E883/Table1_2[[#This Row],[backers_count]]</f>
        <v>30</v>
      </c>
    </row>
    <row r="884" spans="1:17" x14ac:dyDescent="0.35">
      <c r="A884">
        <v>882</v>
      </c>
      <c r="B884" t="s">
        <v>883</v>
      </c>
      <c r="C884" t="s">
        <v>4992</v>
      </c>
      <c r="D884" s="6">
        <v>1500</v>
      </c>
      <c r="E884" s="6">
        <v>302</v>
      </c>
      <c r="F884" t="s">
        <v>8221</v>
      </c>
      <c r="G884" t="s">
        <v>8224</v>
      </c>
      <c r="H884" t="s">
        <v>8246</v>
      </c>
      <c r="I884" s="7">
        <v>1315341550</v>
      </c>
      <c r="J884" s="7">
        <v>1312490350</v>
      </c>
      <c r="K884" t="b">
        <v>0</v>
      </c>
      <c r="L884">
        <v>14</v>
      </c>
      <c r="M884" t="b">
        <v>0</v>
      </c>
      <c r="N884" s="7" t="s">
        <v>8328</v>
      </c>
      <c r="O884" s="7" t="s">
        <v>8332</v>
      </c>
      <c r="P884">
        <v>21</v>
      </c>
      <c r="Q884" s="6">
        <f>E884/Table1_2[[#This Row],[backers_count]]</f>
        <v>21.571428571428573</v>
      </c>
    </row>
    <row r="885" spans="1:17" x14ac:dyDescent="0.35">
      <c r="A885">
        <v>883</v>
      </c>
      <c r="B885" t="s">
        <v>884</v>
      </c>
      <c r="C885" t="s">
        <v>4993</v>
      </c>
      <c r="D885" s="6">
        <v>5000</v>
      </c>
      <c r="E885" s="6">
        <v>2001</v>
      </c>
      <c r="F885" t="s">
        <v>8221</v>
      </c>
      <c r="G885" t="s">
        <v>8224</v>
      </c>
      <c r="H885" t="s">
        <v>8246</v>
      </c>
      <c r="I885" s="7">
        <v>1456957635</v>
      </c>
      <c r="J885" s="7">
        <v>1451773635</v>
      </c>
      <c r="K885" t="b">
        <v>0</v>
      </c>
      <c r="L885">
        <v>24</v>
      </c>
      <c r="M885" t="b">
        <v>0</v>
      </c>
      <c r="N885" s="7" t="s">
        <v>8328</v>
      </c>
      <c r="O885" s="7" t="s">
        <v>8332</v>
      </c>
      <c r="P885">
        <v>41</v>
      </c>
      <c r="Q885" s="6">
        <f>E885/Table1_2[[#This Row],[backers_count]]</f>
        <v>83.375</v>
      </c>
    </row>
    <row r="886" spans="1:17" x14ac:dyDescent="0.35">
      <c r="A886">
        <v>884</v>
      </c>
      <c r="B886" t="s">
        <v>885</v>
      </c>
      <c r="C886" t="s">
        <v>4994</v>
      </c>
      <c r="D886" s="6">
        <v>2000</v>
      </c>
      <c r="E886" s="6">
        <v>20</v>
      </c>
      <c r="F886" t="s">
        <v>8221</v>
      </c>
      <c r="G886" t="s">
        <v>8224</v>
      </c>
      <c r="H886" t="s">
        <v>8246</v>
      </c>
      <c r="I886" s="7">
        <v>1336789860</v>
      </c>
      <c r="J886" s="7">
        <v>1331666146</v>
      </c>
      <c r="K886" t="b">
        <v>0</v>
      </c>
      <c r="L886">
        <v>2</v>
      </c>
      <c r="M886" t="b">
        <v>0</v>
      </c>
      <c r="N886" s="7" t="s">
        <v>8328</v>
      </c>
      <c r="O886" s="7" t="s">
        <v>8332</v>
      </c>
      <c r="P886">
        <v>1</v>
      </c>
      <c r="Q886" s="6">
        <f>E886/Table1_2[[#This Row],[backers_count]]</f>
        <v>10</v>
      </c>
    </row>
    <row r="887" spans="1:17" x14ac:dyDescent="0.35">
      <c r="A887">
        <v>885</v>
      </c>
      <c r="B887" t="s">
        <v>886</v>
      </c>
      <c r="C887" t="s">
        <v>4995</v>
      </c>
      <c r="D887" s="6">
        <v>1000</v>
      </c>
      <c r="E887" s="6">
        <v>750</v>
      </c>
      <c r="F887" t="s">
        <v>8221</v>
      </c>
      <c r="G887" t="s">
        <v>8224</v>
      </c>
      <c r="H887" t="s">
        <v>8246</v>
      </c>
      <c r="I887" s="7">
        <v>1483137311</v>
      </c>
      <c r="J887" s="7">
        <v>1481322911</v>
      </c>
      <c r="K887" t="b">
        <v>0</v>
      </c>
      <c r="L887">
        <v>21</v>
      </c>
      <c r="M887" t="b">
        <v>0</v>
      </c>
      <c r="N887" s="7" t="s">
        <v>8328</v>
      </c>
      <c r="O887" s="7" t="s">
        <v>8332</v>
      </c>
      <c r="P887">
        <v>75</v>
      </c>
      <c r="Q887" s="6">
        <f>E887/Table1_2[[#This Row],[backers_count]]</f>
        <v>35.714285714285715</v>
      </c>
    </row>
    <row r="888" spans="1:17" x14ac:dyDescent="0.35">
      <c r="A888">
        <v>886</v>
      </c>
      <c r="B888" t="s">
        <v>887</v>
      </c>
      <c r="C888" t="s">
        <v>4996</v>
      </c>
      <c r="D888" s="6">
        <v>500</v>
      </c>
      <c r="E888" s="6">
        <v>205</v>
      </c>
      <c r="F888" t="s">
        <v>8221</v>
      </c>
      <c r="G888" t="s">
        <v>8224</v>
      </c>
      <c r="H888" t="s">
        <v>8246</v>
      </c>
      <c r="I888" s="7">
        <v>1473972813</v>
      </c>
      <c r="J888" s="7">
        <v>1471812813</v>
      </c>
      <c r="K888" t="b">
        <v>0</v>
      </c>
      <c r="L888">
        <v>7</v>
      </c>
      <c r="M888" t="b">
        <v>0</v>
      </c>
      <c r="N888" s="7" t="s">
        <v>8328</v>
      </c>
      <c r="O888" s="7" t="s">
        <v>8332</v>
      </c>
      <c r="P888">
        <v>41</v>
      </c>
      <c r="Q888" s="6">
        <f>E888/Table1_2[[#This Row],[backers_count]]</f>
        <v>29.285714285714285</v>
      </c>
    </row>
    <row r="889" spans="1:17" x14ac:dyDescent="0.35">
      <c r="A889">
        <v>887</v>
      </c>
      <c r="B889" t="s">
        <v>888</v>
      </c>
      <c r="C889" t="s">
        <v>4997</v>
      </c>
      <c r="D889" s="6">
        <v>1000</v>
      </c>
      <c r="E889" s="6">
        <v>0</v>
      </c>
      <c r="F889" t="s">
        <v>8221</v>
      </c>
      <c r="G889" t="s">
        <v>8224</v>
      </c>
      <c r="H889" t="s">
        <v>8246</v>
      </c>
      <c r="I889" s="7">
        <v>1338159655</v>
      </c>
      <c r="J889" s="7">
        <v>1335567655</v>
      </c>
      <c r="K889" t="b">
        <v>0</v>
      </c>
      <c r="L889">
        <v>0</v>
      </c>
      <c r="M889" t="b">
        <v>0</v>
      </c>
      <c r="N889" s="7" t="s">
        <v>8328</v>
      </c>
      <c r="O889" s="7" t="s">
        <v>8332</v>
      </c>
      <c r="P889">
        <v>0</v>
      </c>
      <c r="Q889" s="6" t="e">
        <f>E889/Table1_2[[#This Row],[backers_count]]</f>
        <v>#DIV/0!</v>
      </c>
    </row>
    <row r="890" spans="1:17" x14ac:dyDescent="0.35">
      <c r="A890">
        <v>888</v>
      </c>
      <c r="B890" t="s">
        <v>889</v>
      </c>
      <c r="C890" t="s">
        <v>4998</v>
      </c>
      <c r="D890" s="6">
        <v>1000</v>
      </c>
      <c r="E890" s="6">
        <v>72</v>
      </c>
      <c r="F890" t="s">
        <v>8221</v>
      </c>
      <c r="G890" t="s">
        <v>8224</v>
      </c>
      <c r="H890" t="s">
        <v>8246</v>
      </c>
      <c r="I890" s="7">
        <v>1314856800</v>
      </c>
      <c r="J890" s="7">
        <v>1311789885</v>
      </c>
      <c r="K890" t="b">
        <v>0</v>
      </c>
      <c r="L890">
        <v>4</v>
      </c>
      <c r="M890" t="b">
        <v>0</v>
      </c>
      <c r="N890" s="7" t="s">
        <v>8328</v>
      </c>
      <c r="O890" s="7" t="s">
        <v>8332</v>
      </c>
      <c r="P890">
        <v>8</v>
      </c>
      <c r="Q890" s="6">
        <f>E890/Table1_2[[#This Row],[backers_count]]</f>
        <v>18</v>
      </c>
    </row>
    <row r="891" spans="1:17" x14ac:dyDescent="0.35">
      <c r="A891">
        <v>889</v>
      </c>
      <c r="B891" t="s">
        <v>890</v>
      </c>
      <c r="C891" t="s">
        <v>4999</v>
      </c>
      <c r="D891" s="6">
        <v>25000</v>
      </c>
      <c r="E891" s="6">
        <v>2360.3200000000002</v>
      </c>
      <c r="F891" t="s">
        <v>8221</v>
      </c>
      <c r="G891" t="s">
        <v>8224</v>
      </c>
      <c r="H891" t="s">
        <v>8246</v>
      </c>
      <c r="I891" s="7">
        <v>1412534943</v>
      </c>
      <c r="J891" s="7">
        <v>1409942943</v>
      </c>
      <c r="K891" t="b">
        <v>0</v>
      </c>
      <c r="L891">
        <v>32</v>
      </c>
      <c r="M891" t="b">
        <v>0</v>
      </c>
      <c r="N891" s="7" t="s">
        <v>8328</v>
      </c>
      <c r="O891" s="7" t="s">
        <v>8332</v>
      </c>
      <c r="P891">
        <v>10</v>
      </c>
      <c r="Q891" s="6">
        <f>E891/Table1_2[[#This Row],[backers_count]]</f>
        <v>73.760000000000005</v>
      </c>
    </row>
    <row r="892" spans="1:17" x14ac:dyDescent="0.35">
      <c r="A892">
        <v>890</v>
      </c>
      <c r="B892" t="s">
        <v>891</v>
      </c>
      <c r="C892" t="s">
        <v>5000</v>
      </c>
      <c r="D892" s="6">
        <v>3000</v>
      </c>
      <c r="E892" s="6">
        <v>125</v>
      </c>
      <c r="F892" t="s">
        <v>8221</v>
      </c>
      <c r="G892" t="s">
        <v>8224</v>
      </c>
      <c r="H892" t="s">
        <v>8246</v>
      </c>
      <c r="I892" s="7">
        <v>1385055979</v>
      </c>
      <c r="J892" s="7">
        <v>1382460379</v>
      </c>
      <c r="K892" t="b">
        <v>0</v>
      </c>
      <c r="L892">
        <v>4</v>
      </c>
      <c r="M892" t="b">
        <v>0</v>
      </c>
      <c r="N892" s="7" t="s">
        <v>8328</v>
      </c>
      <c r="O892" s="7" t="s">
        <v>8332</v>
      </c>
      <c r="P892">
        <v>5</v>
      </c>
      <c r="Q892" s="6">
        <f>E892/Table1_2[[#This Row],[backers_count]]</f>
        <v>31.25</v>
      </c>
    </row>
    <row r="893" spans="1:17" x14ac:dyDescent="0.35">
      <c r="A893">
        <v>891</v>
      </c>
      <c r="B893" t="s">
        <v>892</v>
      </c>
      <c r="C893" t="s">
        <v>5001</v>
      </c>
      <c r="D893" s="6">
        <v>8000</v>
      </c>
      <c r="E893" s="6">
        <v>260</v>
      </c>
      <c r="F893" t="s">
        <v>8221</v>
      </c>
      <c r="G893" t="s">
        <v>8224</v>
      </c>
      <c r="H893" t="s">
        <v>8246</v>
      </c>
      <c r="I893" s="7">
        <v>1408581930</v>
      </c>
      <c r="J893" s="7">
        <v>1405989930</v>
      </c>
      <c r="K893" t="b">
        <v>0</v>
      </c>
      <c r="L893">
        <v>9</v>
      </c>
      <c r="M893" t="b">
        <v>0</v>
      </c>
      <c r="N893" s="7" t="s">
        <v>8328</v>
      </c>
      <c r="O893" s="7" t="s">
        <v>8332</v>
      </c>
      <c r="P893">
        <v>4</v>
      </c>
      <c r="Q893" s="6">
        <f>E893/Table1_2[[#This Row],[backers_count]]</f>
        <v>28.888888888888889</v>
      </c>
    </row>
    <row r="894" spans="1:17" x14ac:dyDescent="0.35">
      <c r="A894">
        <v>892</v>
      </c>
      <c r="B894" t="s">
        <v>893</v>
      </c>
      <c r="C894" t="s">
        <v>5002</v>
      </c>
      <c r="D894" s="6">
        <v>6000</v>
      </c>
      <c r="E894" s="6">
        <v>2445</v>
      </c>
      <c r="F894" t="s">
        <v>8221</v>
      </c>
      <c r="G894" t="s">
        <v>8224</v>
      </c>
      <c r="H894" t="s">
        <v>8246</v>
      </c>
      <c r="I894" s="7">
        <v>1280635200</v>
      </c>
      <c r="J894" s="7">
        <v>1273121283</v>
      </c>
      <c r="K894" t="b">
        <v>0</v>
      </c>
      <c r="L894">
        <v>17</v>
      </c>
      <c r="M894" t="b">
        <v>0</v>
      </c>
      <c r="N894" s="7" t="s">
        <v>8328</v>
      </c>
      <c r="O894" s="7" t="s">
        <v>8332</v>
      </c>
      <c r="P894">
        <v>41</v>
      </c>
      <c r="Q894" s="6">
        <f>E894/Table1_2[[#This Row],[backers_count]]</f>
        <v>143.8235294117647</v>
      </c>
    </row>
    <row r="895" spans="1:17" x14ac:dyDescent="0.35">
      <c r="A895">
        <v>893</v>
      </c>
      <c r="B895" t="s">
        <v>894</v>
      </c>
      <c r="C895" t="s">
        <v>5003</v>
      </c>
      <c r="D895" s="6">
        <v>2000</v>
      </c>
      <c r="E895" s="6">
        <v>200</v>
      </c>
      <c r="F895" t="s">
        <v>8221</v>
      </c>
      <c r="G895" t="s">
        <v>8224</v>
      </c>
      <c r="H895" t="s">
        <v>8246</v>
      </c>
      <c r="I895" s="7">
        <v>1427920363</v>
      </c>
      <c r="J895" s="7">
        <v>1425331963</v>
      </c>
      <c r="K895" t="b">
        <v>0</v>
      </c>
      <c r="L895">
        <v>5</v>
      </c>
      <c r="M895" t="b">
        <v>0</v>
      </c>
      <c r="N895" s="7" t="s">
        <v>8328</v>
      </c>
      <c r="O895" s="7" t="s">
        <v>8332</v>
      </c>
      <c r="P895">
        <v>10</v>
      </c>
      <c r="Q895" s="6">
        <f>E895/Table1_2[[#This Row],[backers_count]]</f>
        <v>40</v>
      </c>
    </row>
    <row r="896" spans="1:17" x14ac:dyDescent="0.35">
      <c r="A896">
        <v>894</v>
      </c>
      <c r="B896" t="s">
        <v>895</v>
      </c>
      <c r="C896" t="s">
        <v>5004</v>
      </c>
      <c r="D896" s="6">
        <v>20000</v>
      </c>
      <c r="E896" s="6">
        <v>7834</v>
      </c>
      <c r="F896" t="s">
        <v>8221</v>
      </c>
      <c r="G896" t="s">
        <v>8224</v>
      </c>
      <c r="H896" t="s">
        <v>8246</v>
      </c>
      <c r="I896" s="7">
        <v>1465169610</v>
      </c>
      <c r="J896" s="7">
        <v>1462577610</v>
      </c>
      <c r="K896" t="b">
        <v>0</v>
      </c>
      <c r="L896">
        <v>53</v>
      </c>
      <c r="M896" t="b">
        <v>0</v>
      </c>
      <c r="N896" s="7" t="s">
        <v>8328</v>
      </c>
      <c r="O896" s="7" t="s">
        <v>8332</v>
      </c>
      <c r="P896">
        <v>40</v>
      </c>
      <c r="Q896" s="6">
        <f>E896/Table1_2[[#This Row],[backers_count]]</f>
        <v>147.81132075471697</v>
      </c>
    </row>
    <row r="897" spans="1:17" x14ac:dyDescent="0.35">
      <c r="A897">
        <v>895</v>
      </c>
      <c r="B897" t="s">
        <v>896</v>
      </c>
      <c r="C897" t="s">
        <v>5005</v>
      </c>
      <c r="D897" s="6">
        <v>8000</v>
      </c>
      <c r="E897" s="6">
        <v>195</v>
      </c>
      <c r="F897" t="s">
        <v>8221</v>
      </c>
      <c r="G897" t="s">
        <v>8224</v>
      </c>
      <c r="H897" t="s">
        <v>8246</v>
      </c>
      <c r="I897" s="7">
        <v>1287975829</v>
      </c>
      <c r="J897" s="7">
        <v>1284087829</v>
      </c>
      <c r="K897" t="b">
        <v>0</v>
      </c>
      <c r="L897">
        <v>7</v>
      </c>
      <c r="M897" t="b">
        <v>0</v>
      </c>
      <c r="N897" s="7" t="s">
        <v>8328</v>
      </c>
      <c r="O897" s="7" t="s">
        <v>8332</v>
      </c>
      <c r="P897">
        <v>3</v>
      </c>
      <c r="Q897" s="6">
        <f>E897/Table1_2[[#This Row],[backers_count]]</f>
        <v>27.857142857142858</v>
      </c>
    </row>
    <row r="898" spans="1:17" x14ac:dyDescent="0.35">
      <c r="A898">
        <v>896</v>
      </c>
      <c r="B898" t="s">
        <v>897</v>
      </c>
      <c r="C898" t="s">
        <v>5006</v>
      </c>
      <c r="D898" s="6">
        <v>8000</v>
      </c>
      <c r="E898" s="6">
        <v>3200</v>
      </c>
      <c r="F898" t="s">
        <v>8221</v>
      </c>
      <c r="G898" t="s">
        <v>8224</v>
      </c>
      <c r="H898" t="s">
        <v>8246</v>
      </c>
      <c r="I898" s="7">
        <v>1440734400</v>
      </c>
      <c r="J898" s="7">
        <v>1438549026</v>
      </c>
      <c r="K898" t="b">
        <v>0</v>
      </c>
      <c r="L898">
        <v>72</v>
      </c>
      <c r="M898" t="b">
        <v>0</v>
      </c>
      <c r="N898" s="7" t="s">
        <v>8328</v>
      </c>
      <c r="O898" s="7" t="s">
        <v>8332</v>
      </c>
      <c r="P898">
        <v>40</v>
      </c>
      <c r="Q898" s="6">
        <f>E898/Table1_2[[#This Row],[backers_count]]</f>
        <v>44.444444444444443</v>
      </c>
    </row>
    <row r="899" spans="1:17" x14ac:dyDescent="0.35">
      <c r="A899">
        <v>897</v>
      </c>
      <c r="B899" t="s">
        <v>898</v>
      </c>
      <c r="C899" t="s">
        <v>5007</v>
      </c>
      <c r="D899" s="6">
        <v>3000</v>
      </c>
      <c r="E899" s="6">
        <v>0</v>
      </c>
      <c r="F899" t="s">
        <v>8221</v>
      </c>
      <c r="G899" t="s">
        <v>8224</v>
      </c>
      <c r="H899" t="s">
        <v>8246</v>
      </c>
      <c r="I899" s="7">
        <v>1354123908</v>
      </c>
      <c r="J899" s="7">
        <v>1351528308</v>
      </c>
      <c r="K899" t="b">
        <v>0</v>
      </c>
      <c r="L899">
        <v>0</v>
      </c>
      <c r="M899" t="b">
        <v>0</v>
      </c>
      <c r="N899" s="7" t="s">
        <v>8328</v>
      </c>
      <c r="O899" s="7" t="s">
        <v>8332</v>
      </c>
      <c r="P899">
        <v>0</v>
      </c>
      <c r="Q899" s="6" t="e">
        <f>E899/Table1_2[[#This Row],[backers_count]]</f>
        <v>#DIV/0!</v>
      </c>
    </row>
    <row r="900" spans="1:17" x14ac:dyDescent="0.35">
      <c r="A900">
        <v>898</v>
      </c>
      <c r="B900" t="s">
        <v>899</v>
      </c>
      <c r="C900" t="s">
        <v>5008</v>
      </c>
      <c r="D900" s="6">
        <v>2500</v>
      </c>
      <c r="E900" s="6">
        <v>70</v>
      </c>
      <c r="F900" t="s">
        <v>8221</v>
      </c>
      <c r="G900" t="s">
        <v>8224</v>
      </c>
      <c r="H900" t="s">
        <v>8246</v>
      </c>
      <c r="I900" s="7">
        <v>1326651110</v>
      </c>
      <c r="J900" s="7">
        <v>1322763110</v>
      </c>
      <c r="K900" t="b">
        <v>0</v>
      </c>
      <c r="L900">
        <v>2</v>
      </c>
      <c r="M900" t="b">
        <v>0</v>
      </c>
      <c r="N900" s="7" t="s">
        <v>8328</v>
      </c>
      <c r="O900" s="7" t="s">
        <v>8332</v>
      </c>
      <c r="P900">
        <v>3</v>
      </c>
      <c r="Q900" s="6">
        <f>E900/Table1_2[[#This Row],[backers_count]]</f>
        <v>35</v>
      </c>
    </row>
    <row r="901" spans="1:17" x14ac:dyDescent="0.35">
      <c r="A901">
        <v>899</v>
      </c>
      <c r="B901" t="s">
        <v>900</v>
      </c>
      <c r="C901" t="s">
        <v>5009</v>
      </c>
      <c r="D901" s="6">
        <v>750</v>
      </c>
      <c r="E901" s="6">
        <v>280</v>
      </c>
      <c r="F901" t="s">
        <v>8221</v>
      </c>
      <c r="G901" t="s">
        <v>8224</v>
      </c>
      <c r="H901" t="s">
        <v>8246</v>
      </c>
      <c r="I901" s="7">
        <v>1306549362</v>
      </c>
      <c r="J901" s="7">
        <v>1302661362</v>
      </c>
      <c r="K901" t="b">
        <v>0</v>
      </c>
      <c r="L901">
        <v>8</v>
      </c>
      <c r="M901" t="b">
        <v>0</v>
      </c>
      <c r="N901" s="7" t="s">
        <v>8328</v>
      </c>
      <c r="O901" s="7" t="s">
        <v>8332</v>
      </c>
      <c r="P901">
        <v>38</v>
      </c>
      <c r="Q901" s="6">
        <f>E901/Table1_2[[#This Row],[backers_count]]</f>
        <v>35</v>
      </c>
    </row>
    <row r="902" spans="1:17" x14ac:dyDescent="0.35">
      <c r="A902">
        <v>900</v>
      </c>
      <c r="B902" t="s">
        <v>901</v>
      </c>
      <c r="C902" t="s">
        <v>5010</v>
      </c>
      <c r="D902" s="6">
        <v>5000</v>
      </c>
      <c r="E902" s="6">
        <v>21</v>
      </c>
      <c r="F902" t="s">
        <v>8221</v>
      </c>
      <c r="G902" t="s">
        <v>8224</v>
      </c>
      <c r="H902" t="s">
        <v>8246</v>
      </c>
      <c r="I902" s="7">
        <v>1459365802</v>
      </c>
      <c r="J902" s="7">
        <v>1456777402</v>
      </c>
      <c r="K902" t="b">
        <v>0</v>
      </c>
      <c r="L902">
        <v>2</v>
      </c>
      <c r="M902" t="b">
        <v>0</v>
      </c>
      <c r="N902" s="7" t="s">
        <v>8328</v>
      </c>
      <c r="O902" s="7" t="s">
        <v>8331</v>
      </c>
      <c r="P902">
        <v>1</v>
      </c>
      <c r="Q902" s="6">
        <f>E902/Table1_2[[#This Row],[backers_count]]</f>
        <v>10.5</v>
      </c>
    </row>
    <row r="903" spans="1:17" x14ac:dyDescent="0.35">
      <c r="A903">
        <v>901</v>
      </c>
      <c r="B903" t="s">
        <v>902</v>
      </c>
      <c r="C903" t="s">
        <v>5011</v>
      </c>
      <c r="D903" s="6">
        <v>6500</v>
      </c>
      <c r="E903" s="6">
        <v>0</v>
      </c>
      <c r="F903" t="s">
        <v>8221</v>
      </c>
      <c r="G903" t="s">
        <v>8224</v>
      </c>
      <c r="H903" t="s">
        <v>8246</v>
      </c>
      <c r="I903" s="7">
        <v>1276024260</v>
      </c>
      <c r="J903" s="7">
        <v>1272050914</v>
      </c>
      <c r="K903" t="b">
        <v>0</v>
      </c>
      <c r="L903">
        <v>0</v>
      </c>
      <c r="M903" t="b">
        <v>0</v>
      </c>
      <c r="N903" s="7" t="s">
        <v>8328</v>
      </c>
      <c r="O903" s="7" t="s">
        <v>8331</v>
      </c>
      <c r="P903">
        <v>0</v>
      </c>
      <c r="Q903" s="6" t="e">
        <f>E903/Table1_2[[#This Row],[backers_count]]</f>
        <v>#DIV/0!</v>
      </c>
    </row>
    <row r="904" spans="1:17" x14ac:dyDescent="0.35">
      <c r="A904">
        <v>902</v>
      </c>
      <c r="B904" t="s">
        <v>903</v>
      </c>
      <c r="C904" t="s">
        <v>5012</v>
      </c>
      <c r="D904" s="6">
        <v>30000</v>
      </c>
      <c r="E904" s="6">
        <v>90</v>
      </c>
      <c r="F904" t="s">
        <v>8221</v>
      </c>
      <c r="G904" t="s">
        <v>8224</v>
      </c>
      <c r="H904" t="s">
        <v>8246</v>
      </c>
      <c r="I904" s="7">
        <v>1409412600</v>
      </c>
      <c r="J904" s="7">
        <v>1404947422</v>
      </c>
      <c r="K904" t="b">
        <v>0</v>
      </c>
      <c r="L904">
        <v>3</v>
      </c>
      <c r="M904" t="b">
        <v>0</v>
      </c>
      <c r="N904" s="7" t="s">
        <v>8328</v>
      </c>
      <c r="O904" s="7" t="s">
        <v>8331</v>
      </c>
      <c r="P904">
        <v>1</v>
      </c>
      <c r="Q904" s="6">
        <f>E904/Table1_2[[#This Row],[backers_count]]</f>
        <v>30</v>
      </c>
    </row>
    <row r="905" spans="1:17" x14ac:dyDescent="0.35">
      <c r="A905">
        <v>903</v>
      </c>
      <c r="B905" t="s">
        <v>904</v>
      </c>
      <c r="C905" t="s">
        <v>5013</v>
      </c>
      <c r="D905" s="6">
        <v>5000</v>
      </c>
      <c r="E905" s="6">
        <v>160</v>
      </c>
      <c r="F905" t="s">
        <v>8221</v>
      </c>
      <c r="G905" t="s">
        <v>8224</v>
      </c>
      <c r="H905" t="s">
        <v>8246</v>
      </c>
      <c r="I905" s="7">
        <v>1348367100</v>
      </c>
      <c r="J905" s="7">
        <v>1346180780</v>
      </c>
      <c r="K905" t="b">
        <v>0</v>
      </c>
      <c r="L905">
        <v>4</v>
      </c>
      <c r="M905" t="b">
        <v>0</v>
      </c>
      <c r="N905" s="7" t="s">
        <v>8328</v>
      </c>
      <c r="O905" s="7" t="s">
        <v>8331</v>
      </c>
      <c r="P905">
        <v>4</v>
      </c>
      <c r="Q905" s="6">
        <f>E905/Table1_2[[#This Row],[backers_count]]</f>
        <v>40</v>
      </c>
    </row>
    <row r="906" spans="1:17" x14ac:dyDescent="0.35">
      <c r="A906">
        <v>904</v>
      </c>
      <c r="B906" t="s">
        <v>905</v>
      </c>
      <c r="C906" t="s">
        <v>5014</v>
      </c>
      <c r="D906" s="6">
        <v>50000</v>
      </c>
      <c r="E906" s="6">
        <v>151</v>
      </c>
      <c r="F906" t="s">
        <v>8221</v>
      </c>
      <c r="G906" t="s">
        <v>8224</v>
      </c>
      <c r="H906" t="s">
        <v>8246</v>
      </c>
      <c r="I906" s="7">
        <v>1451786137</v>
      </c>
      <c r="J906" s="7">
        <v>1449194137</v>
      </c>
      <c r="K906" t="b">
        <v>0</v>
      </c>
      <c r="L906">
        <v>3</v>
      </c>
      <c r="M906" t="b">
        <v>0</v>
      </c>
      <c r="N906" s="7" t="s">
        <v>8328</v>
      </c>
      <c r="O906" s="7" t="s">
        <v>8331</v>
      </c>
      <c r="P906">
        <v>1</v>
      </c>
      <c r="Q906" s="6">
        <f>E906/Table1_2[[#This Row],[backers_count]]</f>
        <v>50.333333333333336</v>
      </c>
    </row>
    <row r="907" spans="1:17" x14ac:dyDescent="0.35">
      <c r="A907">
        <v>905</v>
      </c>
      <c r="B907" t="s">
        <v>906</v>
      </c>
      <c r="C907" t="s">
        <v>5015</v>
      </c>
      <c r="D907" s="6">
        <v>6500</v>
      </c>
      <c r="E907" s="6">
        <v>196</v>
      </c>
      <c r="F907" t="s">
        <v>8221</v>
      </c>
      <c r="G907" t="s">
        <v>8224</v>
      </c>
      <c r="H907" t="s">
        <v>8246</v>
      </c>
      <c r="I907" s="7">
        <v>1295847926</v>
      </c>
      <c r="J907" s="7">
        <v>1290663926</v>
      </c>
      <c r="K907" t="b">
        <v>0</v>
      </c>
      <c r="L907">
        <v>6</v>
      </c>
      <c r="M907" t="b">
        <v>0</v>
      </c>
      <c r="N907" s="7" t="s">
        <v>8328</v>
      </c>
      <c r="O907" s="7" t="s">
        <v>8331</v>
      </c>
      <c r="P907">
        <v>4</v>
      </c>
      <c r="Q907" s="6">
        <f>E907/Table1_2[[#This Row],[backers_count]]</f>
        <v>32.666666666666664</v>
      </c>
    </row>
    <row r="908" spans="1:17" x14ac:dyDescent="0.35">
      <c r="A908">
        <v>906</v>
      </c>
      <c r="B908" t="s">
        <v>907</v>
      </c>
      <c r="C908" t="s">
        <v>5016</v>
      </c>
      <c r="D908" s="6">
        <v>15000</v>
      </c>
      <c r="E908" s="6">
        <v>0</v>
      </c>
      <c r="F908" t="s">
        <v>8221</v>
      </c>
      <c r="G908" t="s">
        <v>8224</v>
      </c>
      <c r="H908" t="s">
        <v>8246</v>
      </c>
      <c r="I908" s="7">
        <v>1394681590</v>
      </c>
      <c r="J908" s="7">
        <v>1392093190</v>
      </c>
      <c r="K908" t="b">
        <v>0</v>
      </c>
      <c r="L908">
        <v>0</v>
      </c>
      <c r="M908" t="b">
        <v>0</v>
      </c>
      <c r="N908" s="7" t="s">
        <v>8328</v>
      </c>
      <c r="O908" s="7" t="s">
        <v>8331</v>
      </c>
      <c r="P908">
        <v>0</v>
      </c>
      <c r="Q908" s="6" t="e">
        <f>E908/Table1_2[[#This Row],[backers_count]]</f>
        <v>#DIV/0!</v>
      </c>
    </row>
    <row r="909" spans="1:17" x14ac:dyDescent="0.35">
      <c r="A909">
        <v>907</v>
      </c>
      <c r="B909" t="s">
        <v>908</v>
      </c>
      <c r="C909" t="s">
        <v>5017</v>
      </c>
      <c r="D909" s="6">
        <v>2900</v>
      </c>
      <c r="E909" s="6">
        <v>0</v>
      </c>
      <c r="F909" t="s">
        <v>8221</v>
      </c>
      <c r="G909" t="s">
        <v>8224</v>
      </c>
      <c r="H909" t="s">
        <v>8246</v>
      </c>
      <c r="I909" s="7">
        <v>1315715823</v>
      </c>
      <c r="J909" s="7">
        <v>1313123823</v>
      </c>
      <c r="K909" t="b">
        <v>0</v>
      </c>
      <c r="L909">
        <v>0</v>
      </c>
      <c r="M909" t="b">
        <v>0</v>
      </c>
      <c r="N909" s="7" t="s">
        <v>8328</v>
      </c>
      <c r="O909" s="7" t="s">
        <v>8331</v>
      </c>
      <c r="P909">
        <v>0</v>
      </c>
      <c r="Q909" s="6" t="e">
        <f>E909/Table1_2[[#This Row],[backers_count]]</f>
        <v>#DIV/0!</v>
      </c>
    </row>
    <row r="910" spans="1:17" x14ac:dyDescent="0.35">
      <c r="A910">
        <v>908</v>
      </c>
      <c r="B910" t="s">
        <v>909</v>
      </c>
      <c r="C910" t="s">
        <v>5018</v>
      </c>
      <c r="D910" s="6">
        <v>2500</v>
      </c>
      <c r="E910" s="6">
        <v>0</v>
      </c>
      <c r="F910" t="s">
        <v>8221</v>
      </c>
      <c r="G910" t="s">
        <v>8224</v>
      </c>
      <c r="H910" t="s">
        <v>8246</v>
      </c>
      <c r="I910" s="7">
        <v>1280206740</v>
      </c>
      <c r="J910" s="7">
        <v>1276283655</v>
      </c>
      <c r="K910" t="b">
        <v>0</v>
      </c>
      <c r="L910">
        <v>0</v>
      </c>
      <c r="M910" t="b">
        <v>0</v>
      </c>
      <c r="N910" s="7" t="s">
        <v>8328</v>
      </c>
      <c r="O910" s="7" t="s">
        <v>8331</v>
      </c>
      <c r="P910">
        <v>0</v>
      </c>
      <c r="Q910" s="6" t="e">
        <f>E910/Table1_2[[#This Row],[backers_count]]</f>
        <v>#DIV/0!</v>
      </c>
    </row>
    <row r="911" spans="1:17" x14ac:dyDescent="0.35">
      <c r="A911">
        <v>909</v>
      </c>
      <c r="B911" t="s">
        <v>910</v>
      </c>
      <c r="C911" t="s">
        <v>5019</v>
      </c>
      <c r="D911" s="6">
        <v>16000</v>
      </c>
      <c r="E911" s="6">
        <v>520</v>
      </c>
      <c r="F911" t="s">
        <v>8221</v>
      </c>
      <c r="G911" t="s">
        <v>8224</v>
      </c>
      <c r="H911" t="s">
        <v>8246</v>
      </c>
      <c r="I911" s="7">
        <v>1343016000</v>
      </c>
      <c r="J911" s="7">
        <v>1340296440</v>
      </c>
      <c r="K911" t="b">
        <v>0</v>
      </c>
      <c r="L911">
        <v>8</v>
      </c>
      <c r="M911" t="b">
        <v>0</v>
      </c>
      <c r="N911" s="7" t="s">
        <v>8328</v>
      </c>
      <c r="O911" s="7" t="s">
        <v>8331</v>
      </c>
      <c r="P911">
        <v>4</v>
      </c>
      <c r="Q911" s="6">
        <f>E911/Table1_2[[#This Row],[backers_count]]</f>
        <v>65</v>
      </c>
    </row>
    <row r="912" spans="1:17" x14ac:dyDescent="0.35">
      <c r="A912">
        <v>910</v>
      </c>
      <c r="B912" t="s">
        <v>911</v>
      </c>
      <c r="C912" t="s">
        <v>5020</v>
      </c>
      <c r="D912" s="6">
        <v>550</v>
      </c>
      <c r="E912" s="6">
        <v>123</v>
      </c>
      <c r="F912" t="s">
        <v>8221</v>
      </c>
      <c r="G912" t="s">
        <v>8225</v>
      </c>
      <c r="H912" t="s">
        <v>8247</v>
      </c>
      <c r="I912" s="7">
        <v>1488546319</v>
      </c>
      <c r="J912" s="7">
        <v>1483362319</v>
      </c>
      <c r="K912" t="b">
        <v>0</v>
      </c>
      <c r="L912">
        <v>5</v>
      </c>
      <c r="M912" t="b">
        <v>0</v>
      </c>
      <c r="N912" s="7" t="s">
        <v>8328</v>
      </c>
      <c r="O912" s="7" t="s">
        <v>8331</v>
      </c>
      <c r="P912">
        <v>23</v>
      </c>
      <c r="Q912" s="6">
        <f>E912/Table1_2[[#This Row],[backers_count]]</f>
        <v>24.6</v>
      </c>
    </row>
    <row r="913" spans="1:17" x14ac:dyDescent="0.35">
      <c r="A913">
        <v>911</v>
      </c>
      <c r="B913" t="s">
        <v>912</v>
      </c>
      <c r="C913" t="s">
        <v>5021</v>
      </c>
      <c r="D913" s="6">
        <v>100000</v>
      </c>
      <c r="E913" s="6">
        <v>0</v>
      </c>
      <c r="F913" t="s">
        <v>8221</v>
      </c>
      <c r="G913" t="s">
        <v>8224</v>
      </c>
      <c r="H913" t="s">
        <v>8246</v>
      </c>
      <c r="I913" s="7">
        <v>1390522045</v>
      </c>
      <c r="J913" s="7">
        <v>1388707645</v>
      </c>
      <c r="K913" t="b">
        <v>0</v>
      </c>
      <c r="L913">
        <v>0</v>
      </c>
      <c r="M913" t="b">
        <v>0</v>
      </c>
      <c r="N913" s="7" t="s">
        <v>8328</v>
      </c>
      <c r="O913" s="7" t="s">
        <v>8331</v>
      </c>
      <c r="P913">
        <v>0</v>
      </c>
      <c r="Q913" s="6" t="e">
        <f>E913/Table1_2[[#This Row],[backers_count]]</f>
        <v>#DIV/0!</v>
      </c>
    </row>
    <row r="914" spans="1:17" x14ac:dyDescent="0.35">
      <c r="A914">
        <v>912</v>
      </c>
      <c r="B914" t="s">
        <v>913</v>
      </c>
      <c r="C914" t="s">
        <v>5022</v>
      </c>
      <c r="D914" s="6">
        <v>3500</v>
      </c>
      <c r="E914" s="6">
        <v>30</v>
      </c>
      <c r="F914" t="s">
        <v>8221</v>
      </c>
      <c r="G914" t="s">
        <v>8224</v>
      </c>
      <c r="H914" t="s">
        <v>8246</v>
      </c>
      <c r="I914" s="7">
        <v>1355197047</v>
      </c>
      <c r="J914" s="7">
        <v>1350009447</v>
      </c>
      <c r="K914" t="b">
        <v>0</v>
      </c>
      <c r="L914">
        <v>2</v>
      </c>
      <c r="M914" t="b">
        <v>0</v>
      </c>
      <c r="N914" s="7" t="s">
        <v>8328</v>
      </c>
      <c r="O914" s="7" t="s">
        <v>8331</v>
      </c>
      <c r="P914">
        <v>1</v>
      </c>
      <c r="Q914" s="6">
        <f>E914/Table1_2[[#This Row],[backers_count]]</f>
        <v>15</v>
      </c>
    </row>
    <row r="915" spans="1:17" x14ac:dyDescent="0.35">
      <c r="A915">
        <v>913</v>
      </c>
      <c r="B915" t="s">
        <v>914</v>
      </c>
      <c r="C915" t="s">
        <v>5023</v>
      </c>
      <c r="D915" s="6">
        <v>30000</v>
      </c>
      <c r="E915" s="6">
        <v>1982</v>
      </c>
      <c r="F915" t="s">
        <v>8221</v>
      </c>
      <c r="G915" t="s">
        <v>8224</v>
      </c>
      <c r="H915" t="s">
        <v>8246</v>
      </c>
      <c r="I915" s="7">
        <v>1336188019</v>
      </c>
      <c r="J915" s="7">
        <v>1333596019</v>
      </c>
      <c r="K915" t="b">
        <v>0</v>
      </c>
      <c r="L915">
        <v>24</v>
      </c>
      <c r="M915" t="b">
        <v>0</v>
      </c>
      <c r="N915" s="7" t="s">
        <v>8328</v>
      </c>
      <c r="O915" s="7" t="s">
        <v>8331</v>
      </c>
      <c r="P915">
        <v>7</v>
      </c>
      <c r="Q915" s="6">
        <f>E915/Table1_2[[#This Row],[backers_count]]</f>
        <v>82.583333333333329</v>
      </c>
    </row>
    <row r="916" spans="1:17" x14ac:dyDescent="0.35">
      <c r="A916">
        <v>914</v>
      </c>
      <c r="B916" t="s">
        <v>915</v>
      </c>
      <c r="C916" t="s">
        <v>5024</v>
      </c>
      <c r="D916" s="6">
        <v>1500</v>
      </c>
      <c r="E916" s="6">
        <v>0</v>
      </c>
      <c r="F916" t="s">
        <v>8221</v>
      </c>
      <c r="G916" t="s">
        <v>8224</v>
      </c>
      <c r="H916" t="s">
        <v>8246</v>
      </c>
      <c r="I916" s="7">
        <v>1345918747</v>
      </c>
      <c r="J916" s="7">
        <v>1343326747</v>
      </c>
      <c r="K916" t="b">
        <v>0</v>
      </c>
      <c r="L916">
        <v>0</v>
      </c>
      <c r="M916" t="b">
        <v>0</v>
      </c>
      <c r="N916" s="7" t="s">
        <v>8328</v>
      </c>
      <c r="O916" s="7" t="s">
        <v>8331</v>
      </c>
      <c r="P916">
        <v>0</v>
      </c>
      <c r="Q916" s="6" t="e">
        <f>E916/Table1_2[[#This Row],[backers_count]]</f>
        <v>#DIV/0!</v>
      </c>
    </row>
    <row r="917" spans="1:17" x14ac:dyDescent="0.35">
      <c r="A917">
        <v>915</v>
      </c>
      <c r="B917" t="s">
        <v>916</v>
      </c>
      <c r="C917" t="s">
        <v>5025</v>
      </c>
      <c r="D917" s="6">
        <v>6500</v>
      </c>
      <c r="E917" s="6">
        <v>375</v>
      </c>
      <c r="F917" t="s">
        <v>8221</v>
      </c>
      <c r="G917" t="s">
        <v>8224</v>
      </c>
      <c r="H917" t="s">
        <v>8246</v>
      </c>
      <c r="I917" s="7">
        <v>1330577940</v>
      </c>
      <c r="J917" s="7">
        <v>1327853914</v>
      </c>
      <c r="K917" t="b">
        <v>0</v>
      </c>
      <c r="L917">
        <v>9</v>
      </c>
      <c r="M917" t="b">
        <v>0</v>
      </c>
      <c r="N917" s="7" t="s">
        <v>8328</v>
      </c>
      <c r="O917" s="7" t="s">
        <v>8331</v>
      </c>
      <c r="P917">
        <v>6</v>
      </c>
      <c r="Q917" s="6">
        <f>E917/Table1_2[[#This Row],[backers_count]]</f>
        <v>41.666666666666664</v>
      </c>
    </row>
    <row r="918" spans="1:17" x14ac:dyDescent="0.35">
      <c r="A918">
        <v>916</v>
      </c>
      <c r="B918" t="s">
        <v>917</v>
      </c>
      <c r="C918" t="s">
        <v>5026</v>
      </c>
      <c r="D918" s="6">
        <v>3300</v>
      </c>
      <c r="E918" s="6">
        <v>0</v>
      </c>
      <c r="F918" t="s">
        <v>8221</v>
      </c>
      <c r="G918" t="s">
        <v>8224</v>
      </c>
      <c r="H918" t="s">
        <v>8246</v>
      </c>
      <c r="I918" s="7">
        <v>1287723600</v>
      </c>
      <c r="J918" s="7">
        <v>1284409734</v>
      </c>
      <c r="K918" t="b">
        <v>0</v>
      </c>
      <c r="L918">
        <v>0</v>
      </c>
      <c r="M918" t="b">
        <v>0</v>
      </c>
      <c r="N918" s="7" t="s">
        <v>8328</v>
      </c>
      <c r="O918" s="7" t="s">
        <v>8331</v>
      </c>
      <c r="P918">
        <v>0</v>
      </c>
      <c r="Q918" s="6" t="e">
        <f>E918/Table1_2[[#This Row],[backers_count]]</f>
        <v>#DIV/0!</v>
      </c>
    </row>
    <row r="919" spans="1:17" x14ac:dyDescent="0.35">
      <c r="A919">
        <v>917</v>
      </c>
      <c r="B919" t="s">
        <v>918</v>
      </c>
      <c r="C919" t="s">
        <v>5027</v>
      </c>
      <c r="D919" s="6">
        <v>5000</v>
      </c>
      <c r="E919" s="6">
        <v>30</v>
      </c>
      <c r="F919" t="s">
        <v>8221</v>
      </c>
      <c r="G919" t="s">
        <v>8224</v>
      </c>
      <c r="H919" t="s">
        <v>8246</v>
      </c>
      <c r="I919" s="7">
        <v>1405305000</v>
      </c>
      <c r="J919" s="7">
        <v>1402612730</v>
      </c>
      <c r="K919" t="b">
        <v>0</v>
      </c>
      <c r="L919">
        <v>1</v>
      </c>
      <c r="M919" t="b">
        <v>0</v>
      </c>
      <c r="N919" s="7" t="s">
        <v>8328</v>
      </c>
      <c r="O919" s="7" t="s">
        <v>8331</v>
      </c>
      <c r="P919">
        <v>1</v>
      </c>
      <c r="Q919" s="6">
        <f>E919/Table1_2[[#This Row],[backers_count]]</f>
        <v>30</v>
      </c>
    </row>
    <row r="920" spans="1:17" x14ac:dyDescent="0.35">
      <c r="A920">
        <v>918</v>
      </c>
      <c r="B920" t="s">
        <v>919</v>
      </c>
      <c r="C920" t="s">
        <v>5028</v>
      </c>
      <c r="D920" s="6">
        <v>3900</v>
      </c>
      <c r="E920" s="6">
        <v>196</v>
      </c>
      <c r="F920" t="s">
        <v>8221</v>
      </c>
      <c r="G920" t="s">
        <v>8225</v>
      </c>
      <c r="H920" t="s">
        <v>8247</v>
      </c>
      <c r="I920" s="7">
        <v>1417474761</v>
      </c>
      <c r="J920" s="7">
        <v>1414879161</v>
      </c>
      <c r="K920" t="b">
        <v>0</v>
      </c>
      <c r="L920">
        <v>10</v>
      </c>
      <c r="M920" t="b">
        <v>0</v>
      </c>
      <c r="N920" s="7" t="s">
        <v>8328</v>
      </c>
      <c r="O920" s="7" t="s">
        <v>8331</v>
      </c>
      <c r="P920">
        <v>6</v>
      </c>
      <c r="Q920" s="6">
        <f>E920/Table1_2[[#This Row],[backers_count]]</f>
        <v>19.600000000000001</v>
      </c>
    </row>
    <row r="921" spans="1:17" x14ac:dyDescent="0.35">
      <c r="A921">
        <v>919</v>
      </c>
      <c r="B921" t="s">
        <v>920</v>
      </c>
      <c r="C921" t="s">
        <v>5029</v>
      </c>
      <c r="D921" s="6">
        <v>20000</v>
      </c>
      <c r="E921" s="6">
        <v>100</v>
      </c>
      <c r="F921" t="s">
        <v>8221</v>
      </c>
      <c r="G921" t="s">
        <v>8224</v>
      </c>
      <c r="H921" t="s">
        <v>8246</v>
      </c>
      <c r="I921" s="7">
        <v>1355930645</v>
      </c>
      <c r="J921" s="7">
        <v>1352906645</v>
      </c>
      <c r="K921" t="b">
        <v>0</v>
      </c>
      <c r="L921">
        <v>1</v>
      </c>
      <c r="M921" t="b">
        <v>0</v>
      </c>
      <c r="N921" s="7" t="s">
        <v>8328</v>
      </c>
      <c r="O921" s="7" t="s">
        <v>8331</v>
      </c>
      <c r="P921">
        <v>1</v>
      </c>
      <c r="Q921" s="6">
        <f>E921/Table1_2[[#This Row],[backers_count]]</f>
        <v>100</v>
      </c>
    </row>
    <row r="922" spans="1:17" x14ac:dyDescent="0.35">
      <c r="A922">
        <v>920</v>
      </c>
      <c r="B922" t="s">
        <v>921</v>
      </c>
      <c r="C922" t="s">
        <v>5030</v>
      </c>
      <c r="D922" s="6">
        <v>5500</v>
      </c>
      <c r="E922" s="6">
        <v>0</v>
      </c>
      <c r="F922" t="s">
        <v>8221</v>
      </c>
      <c r="G922" t="s">
        <v>8224</v>
      </c>
      <c r="H922" t="s">
        <v>8246</v>
      </c>
      <c r="I922" s="7">
        <v>1384448822</v>
      </c>
      <c r="J922" s="7">
        <v>1381853222</v>
      </c>
      <c r="K922" t="b">
        <v>0</v>
      </c>
      <c r="L922">
        <v>0</v>
      </c>
      <c r="M922" t="b">
        <v>0</v>
      </c>
      <c r="N922" s="7" t="s">
        <v>8328</v>
      </c>
      <c r="O922" s="7" t="s">
        <v>8331</v>
      </c>
      <c r="P922">
        <v>0</v>
      </c>
      <c r="Q922" s="6" t="e">
        <f>E922/Table1_2[[#This Row],[backers_count]]</f>
        <v>#DIV/0!</v>
      </c>
    </row>
    <row r="923" spans="1:17" x14ac:dyDescent="0.35">
      <c r="A923">
        <v>921</v>
      </c>
      <c r="B923" t="s">
        <v>922</v>
      </c>
      <c r="C923" t="s">
        <v>5031</v>
      </c>
      <c r="D923" s="6">
        <v>15000</v>
      </c>
      <c r="E923" s="6">
        <v>4635</v>
      </c>
      <c r="F923" t="s">
        <v>8221</v>
      </c>
      <c r="G923" t="s">
        <v>8224</v>
      </c>
      <c r="H923" t="s">
        <v>8246</v>
      </c>
      <c r="I923" s="7">
        <v>1323666376</v>
      </c>
      <c r="J923" s="7">
        <v>1320033976</v>
      </c>
      <c r="K923" t="b">
        <v>0</v>
      </c>
      <c r="L923">
        <v>20</v>
      </c>
      <c r="M923" t="b">
        <v>0</v>
      </c>
      <c r="N923" s="7" t="s">
        <v>8328</v>
      </c>
      <c r="O923" s="7" t="s">
        <v>8331</v>
      </c>
      <c r="P923">
        <v>31</v>
      </c>
      <c r="Q923" s="6">
        <f>E923/Table1_2[[#This Row],[backers_count]]</f>
        <v>231.75</v>
      </c>
    </row>
    <row r="924" spans="1:17" x14ac:dyDescent="0.35">
      <c r="A924">
        <v>922</v>
      </c>
      <c r="B924" t="s">
        <v>923</v>
      </c>
      <c r="C924" t="s">
        <v>5032</v>
      </c>
      <c r="D924" s="6">
        <v>27000</v>
      </c>
      <c r="E924" s="6">
        <v>5680</v>
      </c>
      <c r="F924" t="s">
        <v>8221</v>
      </c>
      <c r="G924" t="s">
        <v>8224</v>
      </c>
      <c r="H924" t="s">
        <v>8246</v>
      </c>
      <c r="I924" s="7">
        <v>1412167393</v>
      </c>
      <c r="J924" s="7">
        <v>1409143393</v>
      </c>
      <c r="K924" t="b">
        <v>0</v>
      </c>
      <c r="L924">
        <v>30</v>
      </c>
      <c r="M924" t="b">
        <v>0</v>
      </c>
      <c r="N924" s="7" t="s">
        <v>8328</v>
      </c>
      <c r="O924" s="7" t="s">
        <v>8331</v>
      </c>
      <c r="P924">
        <v>22</v>
      </c>
      <c r="Q924" s="6">
        <f>E924/Table1_2[[#This Row],[backers_count]]</f>
        <v>189.33333333333334</v>
      </c>
    </row>
    <row r="925" spans="1:17" x14ac:dyDescent="0.35">
      <c r="A925">
        <v>923</v>
      </c>
      <c r="B925" t="s">
        <v>924</v>
      </c>
      <c r="C925" t="s">
        <v>5033</v>
      </c>
      <c r="D925" s="6">
        <v>15000</v>
      </c>
      <c r="E925" s="6">
        <v>330</v>
      </c>
      <c r="F925" t="s">
        <v>8221</v>
      </c>
      <c r="G925" t="s">
        <v>8224</v>
      </c>
      <c r="H925" t="s">
        <v>8246</v>
      </c>
      <c r="I925" s="7">
        <v>1416614523</v>
      </c>
      <c r="J925" s="7">
        <v>1414018923</v>
      </c>
      <c r="K925" t="b">
        <v>0</v>
      </c>
      <c r="L925">
        <v>6</v>
      </c>
      <c r="M925" t="b">
        <v>0</v>
      </c>
      <c r="N925" s="7" t="s">
        <v>8328</v>
      </c>
      <c r="O925" s="7" t="s">
        <v>8331</v>
      </c>
      <c r="P925">
        <v>3</v>
      </c>
      <c r="Q925" s="6">
        <f>E925/Table1_2[[#This Row],[backers_count]]</f>
        <v>55</v>
      </c>
    </row>
    <row r="926" spans="1:17" x14ac:dyDescent="0.35">
      <c r="A926">
        <v>924</v>
      </c>
      <c r="B926" t="s">
        <v>925</v>
      </c>
      <c r="C926" t="s">
        <v>5034</v>
      </c>
      <c r="D926" s="6">
        <v>3000</v>
      </c>
      <c r="E926" s="6">
        <v>327</v>
      </c>
      <c r="F926" t="s">
        <v>8221</v>
      </c>
      <c r="G926" t="s">
        <v>8224</v>
      </c>
      <c r="H926" t="s">
        <v>8246</v>
      </c>
      <c r="I926" s="7">
        <v>1360795069</v>
      </c>
      <c r="J926" s="7">
        <v>1358203069</v>
      </c>
      <c r="K926" t="b">
        <v>0</v>
      </c>
      <c r="L926">
        <v>15</v>
      </c>
      <c r="M926" t="b">
        <v>0</v>
      </c>
      <c r="N926" s="7" t="s">
        <v>8328</v>
      </c>
      <c r="O926" s="7" t="s">
        <v>8331</v>
      </c>
      <c r="P926">
        <v>11</v>
      </c>
      <c r="Q926" s="6">
        <f>E926/Table1_2[[#This Row],[backers_count]]</f>
        <v>21.8</v>
      </c>
    </row>
    <row r="927" spans="1:17" x14ac:dyDescent="0.35">
      <c r="A927">
        <v>925</v>
      </c>
      <c r="B927" t="s">
        <v>926</v>
      </c>
      <c r="C927" t="s">
        <v>5035</v>
      </c>
      <c r="D927" s="6">
        <v>6000</v>
      </c>
      <c r="E927" s="6">
        <v>160</v>
      </c>
      <c r="F927" t="s">
        <v>8221</v>
      </c>
      <c r="G927" t="s">
        <v>8224</v>
      </c>
      <c r="H927" t="s">
        <v>8246</v>
      </c>
      <c r="I927" s="7">
        <v>1385590111</v>
      </c>
      <c r="J927" s="7">
        <v>1382994511</v>
      </c>
      <c r="K927" t="b">
        <v>0</v>
      </c>
      <c r="L927">
        <v>5</v>
      </c>
      <c r="M927" t="b">
        <v>0</v>
      </c>
      <c r="N927" s="7" t="s">
        <v>8328</v>
      </c>
      <c r="O927" s="7" t="s">
        <v>8331</v>
      </c>
      <c r="P927">
        <v>3</v>
      </c>
      <c r="Q927" s="6">
        <f>E927/Table1_2[[#This Row],[backers_count]]</f>
        <v>32</v>
      </c>
    </row>
    <row r="928" spans="1:17" x14ac:dyDescent="0.35">
      <c r="A928">
        <v>926</v>
      </c>
      <c r="B928" t="s">
        <v>927</v>
      </c>
      <c r="C928" t="s">
        <v>5036</v>
      </c>
      <c r="D928" s="6">
        <v>7000</v>
      </c>
      <c r="E928" s="6">
        <v>0</v>
      </c>
      <c r="F928" t="s">
        <v>8221</v>
      </c>
      <c r="G928" t="s">
        <v>8224</v>
      </c>
      <c r="H928" t="s">
        <v>8246</v>
      </c>
      <c r="I928" s="7">
        <v>1278628800</v>
      </c>
      <c r="J928" s="7">
        <v>1276043330</v>
      </c>
      <c r="K928" t="b">
        <v>0</v>
      </c>
      <c r="L928">
        <v>0</v>
      </c>
      <c r="M928" t="b">
        <v>0</v>
      </c>
      <c r="N928" s="7" t="s">
        <v>8328</v>
      </c>
      <c r="O928" s="7" t="s">
        <v>8331</v>
      </c>
      <c r="P928">
        <v>0</v>
      </c>
      <c r="Q928" s="6" t="e">
        <f>E928/Table1_2[[#This Row],[backers_count]]</f>
        <v>#DIV/0!</v>
      </c>
    </row>
    <row r="929" spans="1:17" x14ac:dyDescent="0.35">
      <c r="A929">
        <v>927</v>
      </c>
      <c r="B929" t="s">
        <v>928</v>
      </c>
      <c r="C929" t="s">
        <v>5037</v>
      </c>
      <c r="D929" s="6">
        <v>20000</v>
      </c>
      <c r="E929" s="6">
        <v>0</v>
      </c>
      <c r="F929" t="s">
        <v>8221</v>
      </c>
      <c r="G929" t="s">
        <v>8224</v>
      </c>
      <c r="H929" t="s">
        <v>8246</v>
      </c>
      <c r="I929" s="7">
        <v>1337024695</v>
      </c>
      <c r="J929" s="7">
        <v>1334432695</v>
      </c>
      <c r="K929" t="b">
        <v>0</v>
      </c>
      <c r="L929">
        <v>0</v>
      </c>
      <c r="M929" t="b">
        <v>0</v>
      </c>
      <c r="N929" s="7" t="s">
        <v>8328</v>
      </c>
      <c r="O929" s="7" t="s">
        <v>8331</v>
      </c>
      <c r="P929">
        <v>0</v>
      </c>
      <c r="Q929" s="6" t="e">
        <f>E929/Table1_2[[#This Row],[backers_count]]</f>
        <v>#DIV/0!</v>
      </c>
    </row>
    <row r="930" spans="1:17" x14ac:dyDescent="0.35">
      <c r="A930">
        <v>928</v>
      </c>
      <c r="B930" t="s">
        <v>929</v>
      </c>
      <c r="C930" t="s">
        <v>5038</v>
      </c>
      <c r="D930" s="6">
        <v>14500</v>
      </c>
      <c r="E930" s="6">
        <v>1575</v>
      </c>
      <c r="F930" t="s">
        <v>8221</v>
      </c>
      <c r="G930" t="s">
        <v>8224</v>
      </c>
      <c r="H930" t="s">
        <v>8246</v>
      </c>
      <c r="I930" s="7">
        <v>1353196800</v>
      </c>
      <c r="J930" s="7">
        <v>1348864913</v>
      </c>
      <c r="K930" t="b">
        <v>0</v>
      </c>
      <c r="L930">
        <v>28</v>
      </c>
      <c r="M930" t="b">
        <v>0</v>
      </c>
      <c r="N930" s="7" t="s">
        <v>8328</v>
      </c>
      <c r="O930" s="7" t="s">
        <v>8331</v>
      </c>
      <c r="P930">
        <v>11</v>
      </c>
      <c r="Q930" s="6">
        <f>E930/Table1_2[[#This Row],[backers_count]]</f>
        <v>56.25</v>
      </c>
    </row>
    <row r="931" spans="1:17" x14ac:dyDescent="0.35">
      <c r="A931">
        <v>929</v>
      </c>
      <c r="B931" t="s">
        <v>930</v>
      </c>
      <c r="C931" t="s">
        <v>5039</v>
      </c>
      <c r="D931" s="6">
        <v>500</v>
      </c>
      <c r="E931" s="6">
        <v>0</v>
      </c>
      <c r="F931" t="s">
        <v>8221</v>
      </c>
      <c r="G931" t="s">
        <v>8224</v>
      </c>
      <c r="H931" t="s">
        <v>8246</v>
      </c>
      <c r="I931" s="7">
        <v>1333946569</v>
      </c>
      <c r="J931" s="7">
        <v>1331358169</v>
      </c>
      <c r="K931" t="b">
        <v>0</v>
      </c>
      <c r="L931">
        <v>0</v>
      </c>
      <c r="M931" t="b">
        <v>0</v>
      </c>
      <c r="N931" s="7" t="s">
        <v>8328</v>
      </c>
      <c r="O931" s="7" t="s">
        <v>8331</v>
      </c>
      <c r="P931">
        <v>0</v>
      </c>
      <c r="Q931" s="6" t="e">
        <f>E931/Table1_2[[#This Row],[backers_count]]</f>
        <v>#DIV/0!</v>
      </c>
    </row>
    <row r="932" spans="1:17" x14ac:dyDescent="0.35">
      <c r="A932">
        <v>930</v>
      </c>
      <c r="B932" t="s">
        <v>931</v>
      </c>
      <c r="C932" t="s">
        <v>5040</v>
      </c>
      <c r="D932" s="6">
        <v>900</v>
      </c>
      <c r="E932" s="6">
        <v>345</v>
      </c>
      <c r="F932" t="s">
        <v>8221</v>
      </c>
      <c r="G932" t="s">
        <v>8224</v>
      </c>
      <c r="H932" t="s">
        <v>8246</v>
      </c>
      <c r="I932" s="7">
        <v>1277501520</v>
      </c>
      <c r="J932" s="7">
        <v>1273874306</v>
      </c>
      <c r="K932" t="b">
        <v>0</v>
      </c>
      <c r="L932">
        <v>5</v>
      </c>
      <c r="M932" t="b">
        <v>0</v>
      </c>
      <c r="N932" s="7" t="s">
        <v>8328</v>
      </c>
      <c r="O932" s="7" t="s">
        <v>8331</v>
      </c>
      <c r="P932">
        <v>39</v>
      </c>
      <c r="Q932" s="6">
        <f>E932/Table1_2[[#This Row],[backers_count]]</f>
        <v>69</v>
      </c>
    </row>
    <row r="933" spans="1:17" x14ac:dyDescent="0.35">
      <c r="A933">
        <v>931</v>
      </c>
      <c r="B933" t="s">
        <v>932</v>
      </c>
      <c r="C933" t="s">
        <v>5041</v>
      </c>
      <c r="D933" s="6">
        <v>2000</v>
      </c>
      <c r="E933" s="6">
        <v>131</v>
      </c>
      <c r="F933" t="s">
        <v>8221</v>
      </c>
      <c r="G933" t="s">
        <v>8225</v>
      </c>
      <c r="H933" t="s">
        <v>8247</v>
      </c>
      <c r="I933" s="7">
        <v>1395007200</v>
      </c>
      <c r="J933" s="7">
        <v>1392021502</v>
      </c>
      <c r="K933" t="b">
        <v>0</v>
      </c>
      <c r="L933">
        <v>7</v>
      </c>
      <c r="M933" t="b">
        <v>0</v>
      </c>
      <c r="N933" s="7" t="s">
        <v>8328</v>
      </c>
      <c r="O933" s="7" t="s">
        <v>8331</v>
      </c>
      <c r="P933">
        <v>7</v>
      </c>
      <c r="Q933" s="6">
        <f>E933/Table1_2[[#This Row],[backers_count]]</f>
        <v>18.714285714285715</v>
      </c>
    </row>
    <row r="934" spans="1:17" x14ac:dyDescent="0.35">
      <c r="A934">
        <v>932</v>
      </c>
      <c r="B934" t="s">
        <v>933</v>
      </c>
      <c r="C934" t="s">
        <v>5042</v>
      </c>
      <c r="D934" s="6">
        <v>9500</v>
      </c>
      <c r="E934" s="6">
        <v>1381</v>
      </c>
      <c r="F934" t="s">
        <v>8221</v>
      </c>
      <c r="G934" t="s">
        <v>8224</v>
      </c>
      <c r="H934" t="s">
        <v>8246</v>
      </c>
      <c r="I934" s="7">
        <v>1363990545</v>
      </c>
      <c r="J934" s="7">
        <v>1360106145</v>
      </c>
      <c r="K934" t="b">
        <v>0</v>
      </c>
      <c r="L934">
        <v>30</v>
      </c>
      <c r="M934" t="b">
        <v>0</v>
      </c>
      <c r="N934" s="7" t="s">
        <v>8328</v>
      </c>
      <c r="O934" s="7" t="s">
        <v>8331</v>
      </c>
      <c r="P934">
        <v>15</v>
      </c>
      <c r="Q934" s="6">
        <f>E934/Table1_2[[#This Row],[backers_count]]</f>
        <v>46.033333333333331</v>
      </c>
    </row>
    <row r="935" spans="1:17" x14ac:dyDescent="0.35">
      <c r="A935">
        <v>933</v>
      </c>
      <c r="B935" t="s">
        <v>934</v>
      </c>
      <c r="C935" t="s">
        <v>5043</v>
      </c>
      <c r="D935" s="6">
        <v>2000</v>
      </c>
      <c r="E935" s="6">
        <v>120</v>
      </c>
      <c r="F935" t="s">
        <v>8221</v>
      </c>
      <c r="G935" t="s">
        <v>8224</v>
      </c>
      <c r="H935" t="s">
        <v>8246</v>
      </c>
      <c r="I935" s="7">
        <v>1399867409</v>
      </c>
      <c r="J935" s="7">
        <v>1394683409</v>
      </c>
      <c r="K935" t="b">
        <v>0</v>
      </c>
      <c r="L935">
        <v>2</v>
      </c>
      <c r="M935" t="b">
        <v>0</v>
      </c>
      <c r="N935" s="7" t="s">
        <v>8328</v>
      </c>
      <c r="O935" s="7" t="s">
        <v>8331</v>
      </c>
      <c r="P935">
        <v>6</v>
      </c>
      <c r="Q935" s="6">
        <f>E935/Table1_2[[#This Row],[backers_count]]</f>
        <v>60</v>
      </c>
    </row>
    <row r="936" spans="1:17" x14ac:dyDescent="0.35">
      <c r="A936">
        <v>934</v>
      </c>
      <c r="B936" t="s">
        <v>935</v>
      </c>
      <c r="C936" t="s">
        <v>5044</v>
      </c>
      <c r="D936" s="6">
        <v>5000</v>
      </c>
      <c r="E936" s="6">
        <v>1520</v>
      </c>
      <c r="F936" t="s">
        <v>8221</v>
      </c>
      <c r="G936" t="s">
        <v>8229</v>
      </c>
      <c r="H936" t="s">
        <v>8251</v>
      </c>
      <c r="I936" s="7">
        <v>1399183200</v>
      </c>
      <c r="J936" s="7">
        <v>1396633284</v>
      </c>
      <c r="K936" t="b">
        <v>0</v>
      </c>
      <c r="L936">
        <v>30</v>
      </c>
      <c r="M936" t="b">
        <v>0</v>
      </c>
      <c r="N936" s="7" t="s">
        <v>8328</v>
      </c>
      <c r="O936" s="7" t="s">
        <v>8331</v>
      </c>
      <c r="P936">
        <v>31</v>
      </c>
      <c r="Q936" s="6">
        <f>E936/Table1_2[[#This Row],[backers_count]]</f>
        <v>50.666666666666664</v>
      </c>
    </row>
    <row r="937" spans="1:17" x14ac:dyDescent="0.35">
      <c r="A937">
        <v>935</v>
      </c>
      <c r="B937" t="s">
        <v>936</v>
      </c>
      <c r="C937" t="s">
        <v>5045</v>
      </c>
      <c r="D937" s="6">
        <v>3500</v>
      </c>
      <c r="E937" s="6">
        <v>50</v>
      </c>
      <c r="F937" t="s">
        <v>8221</v>
      </c>
      <c r="G937" t="s">
        <v>8224</v>
      </c>
      <c r="H937" t="s">
        <v>8246</v>
      </c>
      <c r="I937" s="7">
        <v>1454054429</v>
      </c>
      <c r="J937" s="7">
        <v>1451462429</v>
      </c>
      <c r="K937" t="b">
        <v>0</v>
      </c>
      <c r="L937">
        <v>2</v>
      </c>
      <c r="M937" t="b">
        <v>0</v>
      </c>
      <c r="N937" s="7" t="s">
        <v>8328</v>
      </c>
      <c r="O937" s="7" t="s">
        <v>8331</v>
      </c>
      <c r="P937">
        <v>2</v>
      </c>
      <c r="Q937" s="6">
        <f>E937/Table1_2[[#This Row],[backers_count]]</f>
        <v>25</v>
      </c>
    </row>
    <row r="938" spans="1:17" x14ac:dyDescent="0.35">
      <c r="A938">
        <v>936</v>
      </c>
      <c r="B938" t="s">
        <v>937</v>
      </c>
      <c r="C938" t="s">
        <v>5046</v>
      </c>
      <c r="D938" s="6">
        <v>1400</v>
      </c>
      <c r="E938" s="6">
        <v>0</v>
      </c>
      <c r="F938" t="s">
        <v>8221</v>
      </c>
      <c r="G938" t="s">
        <v>8224</v>
      </c>
      <c r="H938" t="s">
        <v>8246</v>
      </c>
      <c r="I938" s="7">
        <v>1326916800</v>
      </c>
      <c r="J938" s="7">
        <v>1323131689</v>
      </c>
      <c r="K938" t="b">
        <v>0</v>
      </c>
      <c r="L938">
        <v>0</v>
      </c>
      <c r="M938" t="b">
        <v>0</v>
      </c>
      <c r="N938" s="7" t="s">
        <v>8328</v>
      </c>
      <c r="O938" s="7" t="s">
        <v>8331</v>
      </c>
      <c r="P938">
        <v>0</v>
      </c>
      <c r="Q938" s="6" t="e">
        <f>E938/Table1_2[[#This Row],[backers_count]]</f>
        <v>#DIV/0!</v>
      </c>
    </row>
    <row r="939" spans="1:17" x14ac:dyDescent="0.35">
      <c r="A939">
        <v>937</v>
      </c>
      <c r="B939" t="s">
        <v>938</v>
      </c>
      <c r="C939" t="s">
        <v>5047</v>
      </c>
      <c r="D939" s="6">
        <v>3500</v>
      </c>
      <c r="E939" s="6">
        <v>40</v>
      </c>
      <c r="F939" t="s">
        <v>8221</v>
      </c>
      <c r="G939" t="s">
        <v>8224</v>
      </c>
      <c r="H939" t="s">
        <v>8246</v>
      </c>
      <c r="I939" s="7">
        <v>1383509357</v>
      </c>
      <c r="J939" s="7">
        <v>1380913757</v>
      </c>
      <c r="K939" t="b">
        <v>0</v>
      </c>
      <c r="L939">
        <v>2</v>
      </c>
      <c r="M939" t="b">
        <v>0</v>
      </c>
      <c r="N939" s="7" t="s">
        <v>8328</v>
      </c>
      <c r="O939" s="7" t="s">
        <v>8331</v>
      </c>
      <c r="P939">
        <v>2</v>
      </c>
      <c r="Q939" s="6">
        <f>E939/Table1_2[[#This Row],[backers_count]]</f>
        <v>20</v>
      </c>
    </row>
    <row r="940" spans="1:17" x14ac:dyDescent="0.35">
      <c r="A940">
        <v>938</v>
      </c>
      <c r="B940" t="s">
        <v>939</v>
      </c>
      <c r="C940" t="s">
        <v>5048</v>
      </c>
      <c r="D940" s="6">
        <v>7000</v>
      </c>
      <c r="E940" s="6">
        <v>25</v>
      </c>
      <c r="F940" t="s">
        <v>8221</v>
      </c>
      <c r="G940" t="s">
        <v>8224</v>
      </c>
      <c r="H940" t="s">
        <v>8246</v>
      </c>
      <c r="I940" s="7">
        <v>1346585448</v>
      </c>
      <c r="J940" s="7">
        <v>1343993448</v>
      </c>
      <c r="K940" t="b">
        <v>0</v>
      </c>
      <c r="L940">
        <v>1</v>
      </c>
      <c r="M940" t="b">
        <v>0</v>
      </c>
      <c r="N940" s="7" t="s">
        <v>8328</v>
      </c>
      <c r="O940" s="7" t="s">
        <v>8331</v>
      </c>
      <c r="P940">
        <v>1</v>
      </c>
      <c r="Q940" s="6">
        <f>E940/Table1_2[[#This Row],[backers_count]]</f>
        <v>25</v>
      </c>
    </row>
    <row r="941" spans="1:17" x14ac:dyDescent="0.35">
      <c r="A941">
        <v>939</v>
      </c>
      <c r="B941" t="s">
        <v>940</v>
      </c>
      <c r="C941" t="s">
        <v>5049</v>
      </c>
      <c r="D941" s="6">
        <v>2750</v>
      </c>
      <c r="E941" s="6">
        <v>40</v>
      </c>
      <c r="F941" t="s">
        <v>8221</v>
      </c>
      <c r="G941" t="s">
        <v>8224</v>
      </c>
      <c r="H941" t="s">
        <v>8246</v>
      </c>
      <c r="I941" s="7">
        <v>1372622280</v>
      </c>
      <c r="J941" s="7">
        <v>1369246738</v>
      </c>
      <c r="K941" t="b">
        <v>0</v>
      </c>
      <c r="L941">
        <v>2</v>
      </c>
      <c r="M941" t="b">
        <v>0</v>
      </c>
      <c r="N941" s="7" t="s">
        <v>8328</v>
      </c>
      <c r="O941" s="7" t="s">
        <v>8331</v>
      </c>
      <c r="P941">
        <v>2</v>
      </c>
      <c r="Q941" s="6">
        <f>E941/Table1_2[[#This Row],[backers_count]]</f>
        <v>20</v>
      </c>
    </row>
    <row r="942" spans="1:17" x14ac:dyDescent="0.35">
      <c r="A942">
        <v>940</v>
      </c>
      <c r="B942" t="s">
        <v>941</v>
      </c>
      <c r="C942" t="s">
        <v>5050</v>
      </c>
      <c r="D942" s="6">
        <v>9000</v>
      </c>
      <c r="E942" s="6">
        <v>1544</v>
      </c>
      <c r="F942" t="s">
        <v>8221</v>
      </c>
      <c r="G942" t="s">
        <v>8224</v>
      </c>
      <c r="H942" t="s">
        <v>8246</v>
      </c>
      <c r="I942" s="7">
        <v>1439251926</v>
      </c>
      <c r="J942" s="7">
        <v>1435363926</v>
      </c>
      <c r="K942" t="b">
        <v>0</v>
      </c>
      <c r="L942">
        <v>14</v>
      </c>
      <c r="M942" t="b">
        <v>0</v>
      </c>
      <c r="N942" s="7" t="s">
        <v>8322</v>
      </c>
      <c r="O942" s="7" t="s">
        <v>8324</v>
      </c>
      <c r="P942">
        <v>18</v>
      </c>
      <c r="Q942" s="6">
        <f>E942/Table1_2[[#This Row],[backers_count]]</f>
        <v>110.28571428571429</v>
      </c>
    </row>
    <row r="943" spans="1:17" x14ac:dyDescent="0.35">
      <c r="A943">
        <v>941</v>
      </c>
      <c r="B943" t="s">
        <v>942</v>
      </c>
      <c r="C943" t="s">
        <v>5051</v>
      </c>
      <c r="D943" s="6">
        <v>50000</v>
      </c>
      <c r="E943" s="6">
        <v>1161</v>
      </c>
      <c r="F943" t="s">
        <v>8221</v>
      </c>
      <c r="G943" t="s">
        <v>8224</v>
      </c>
      <c r="H943" t="s">
        <v>8246</v>
      </c>
      <c r="I943" s="7">
        <v>1486693145</v>
      </c>
      <c r="J943" s="7">
        <v>1484101145</v>
      </c>
      <c r="K943" t="b">
        <v>0</v>
      </c>
      <c r="L943">
        <v>31</v>
      </c>
      <c r="M943" t="b">
        <v>0</v>
      </c>
      <c r="N943" s="7" t="s">
        <v>8322</v>
      </c>
      <c r="O943" s="7" t="s">
        <v>8324</v>
      </c>
      <c r="P943">
        <v>3</v>
      </c>
      <c r="Q943" s="6">
        <f>E943/Table1_2[[#This Row],[backers_count]]</f>
        <v>37.451612903225808</v>
      </c>
    </row>
    <row r="944" spans="1:17" x14ac:dyDescent="0.35">
      <c r="A944">
        <v>942</v>
      </c>
      <c r="B944" t="s">
        <v>943</v>
      </c>
      <c r="C944" t="s">
        <v>5052</v>
      </c>
      <c r="D944" s="6">
        <v>7500</v>
      </c>
      <c r="E944" s="6">
        <v>668</v>
      </c>
      <c r="F944" t="s">
        <v>8221</v>
      </c>
      <c r="G944" t="s">
        <v>8224</v>
      </c>
      <c r="H944" t="s">
        <v>8246</v>
      </c>
      <c r="I944" s="7">
        <v>1455826460</v>
      </c>
      <c r="J944" s="7">
        <v>1452716060</v>
      </c>
      <c r="K944" t="b">
        <v>0</v>
      </c>
      <c r="L944">
        <v>16</v>
      </c>
      <c r="M944" t="b">
        <v>0</v>
      </c>
      <c r="N944" s="7" t="s">
        <v>8322</v>
      </c>
      <c r="O944" s="7" t="s">
        <v>8324</v>
      </c>
      <c r="P944">
        <v>9</v>
      </c>
      <c r="Q944" s="6">
        <f>E944/Table1_2[[#This Row],[backers_count]]</f>
        <v>41.75</v>
      </c>
    </row>
    <row r="945" spans="1:17" x14ac:dyDescent="0.35">
      <c r="A945">
        <v>943</v>
      </c>
      <c r="B945" t="s">
        <v>944</v>
      </c>
      <c r="C945" t="s">
        <v>5053</v>
      </c>
      <c r="D945" s="6">
        <v>3000</v>
      </c>
      <c r="E945" s="6">
        <v>289</v>
      </c>
      <c r="F945" t="s">
        <v>8221</v>
      </c>
      <c r="G945" t="s">
        <v>8224</v>
      </c>
      <c r="H945" t="s">
        <v>8246</v>
      </c>
      <c r="I945" s="7">
        <v>1480438905</v>
      </c>
      <c r="J945" s="7">
        <v>1477843305</v>
      </c>
      <c r="K945" t="b">
        <v>0</v>
      </c>
      <c r="L945">
        <v>12</v>
      </c>
      <c r="M945" t="b">
        <v>0</v>
      </c>
      <c r="N945" s="7" t="s">
        <v>8322</v>
      </c>
      <c r="O945" s="7" t="s">
        <v>8324</v>
      </c>
      <c r="P945">
        <v>10</v>
      </c>
      <c r="Q945" s="6">
        <f>E945/Table1_2[[#This Row],[backers_count]]</f>
        <v>24.083333333333332</v>
      </c>
    </row>
    <row r="946" spans="1:17" x14ac:dyDescent="0.35">
      <c r="A946">
        <v>944</v>
      </c>
      <c r="B946" t="s">
        <v>945</v>
      </c>
      <c r="C946" t="s">
        <v>5054</v>
      </c>
      <c r="D946" s="6">
        <v>50000</v>
      </c>
      <c r="E946" s="6">
        <v>6663</v>
      </c>
      <c r="F946" t="s">
        <v>8221</v>
      </c>
      <c r="G946" t="s">
        <v>8224</v>
      </c>
      <c r="H946" t="s">
        <v>8246</v>
      </c>
      <c r="I946" s="7">
        <v>1460988000</v>
      </c>
      <c r="J946" s="7">
        <v>1458050450</v>
      </c>
      <c r="K946" t="b">
        <v>0</v>
      </c>
      <c r="L946">
        <v>96</v>
      </c>
      <c r="M946" t="b">
        <v>0</v>
      </c>
      <c r="N946" s="7" t="s">
        <v>8322</v>
      </c>
      <c r="O946" s="7" t="s">
        <v>8324</v>
      </c>
      <c r="P946">
        <v>14</v>
      </c>
      <c r="Q946" s="6">
        <f>E946/Table1_2[[#This Row],[backers_count]]</f>
        <v>69.40625</v>
      </c>
    </row>
    <row r="947" spans="1:17" x14ac:dyDescent="0.35">
      <c r="A947">
        <v>945</v>
      </c>
      <c r="B947" t="s">
        <v>946</v>
      </c>
      <c r="C947" t="s">
        <v>5055</v>
      </c>
      <c r="D947" s="6">
        <v>100000</v>
      </c>
      <c r="E947" s="6">
        <v>2484</v>
      </c>
      <c r="F947" t="s">
        <v>8221</v>
      </c>
      <c r="G947" t="s">
        <v>8230</v>
      </c>
      <c r="H947" t="s">
        <v>8249</v>
      </c>
      <c r="I947" s="7">
        <v>1487462340</v>
      </c>
      <c r="J947" s="7">
        <v>1482958626</v>
      </c>
      <c r="K947" t="b">
        <v>0</v>
      </c>
      <c r="L947">
        <v>16</v>
      </c>
      <c r="M947" t="b">
        <v>0</v>
      </c>
      <c r="N947" s="7" t="s">
        <v>8322</v>
      </c>
      <c r="O947" s="7" t="s">
        <v>8324</v>
      </c>
      <c r="P947">
        <v>3</v>
      </c>
      <c r="Q947" s="6">
        <f>E947/Table1_2[[#This Row],[backers_count]]</f>
        <v>155.25</v>
      </c>
    </row>
    <row r="948" spans="1:17" x14ac:dyDescent="0.35">
      <c r="A948">
        <v>946</v>
      </c>
      <c r="B948" t="s">
        <v>947</v>
      </c>
      <c r="C948" t="s">
        <v>5056</v>
      </c>
      <c r="D948" s="6">
        <v>15000</v>
      </c>
      <c r="E948" s="6">
        <v>286</v>
      </c>
      <c r="F948" t="s">
        <v>8221</v>
      </c>
      <c r="G948" t="s">
        <v>8224</v>
      </c>
      <c r="H948" t="s">
        <v>8246</v>
      </c>
      <c r="I948" s="7">
        <v>1473444048</v>
      </c>
      <c r="J948" s="7">
        <v>1470852048</v>
      </c>
      <c r="K948" t="b">
        <v>0</v>
      </c>
      <c r="L948">
        <v>5</v>
      </c>
      <c r="M948" t="b">
        <v>0</v>
      </c>
      <c r="N948" s="7" t="s">
        <v>8322</v>
      </c>
      <c r="O948" s="7" t="s">
        <v>8324</v>
      </c>
      <c r="P948">
        <v>2</v>
      </c>
      <c r="Q948" s="6">
        <f>E948/Table1_2[[#This Row],[backers_count]]</f>
        <v>57.2</v>
      </c>
    </row>
    <row r="949" spans="1:17" x14ac:dyDescent="0.35">
      <c r="A949">
        <v>947</v>
      </c>
      <c r="B949" t="s">
        <v>948</v>
      </c>
      <c r="C949" t="s">
        <v>5057</v>
      </c>
      <c r="D949" s="6">
        <v>850</v>
      </c>
      <c r="E949" s="6">
        <v>0</v>
      </c>
      <c r="F949" t="s">
        <v>8221</v>
      </c>
      <c r="G949" t="s">
        <v>8224</v>
      </c>
      <c r="H949" t="s">
        <v>8246</v>
      </c>
      <c r="I949" s="7">
        <v>1467312306</v>
      </c>
      <c r="J949" s="7">
        <v>1462128306</v>
      </c>
      <c r="K949" t="b">
        <v>0</v>
      </c>
      <c r="L949">
        <v>0</v>
      </c>
      <c r="M949" t="b">
        <v>0</v>
      </c>
      <c r="N949" s="7" t="s">
        <v>8322</v>
      </c>
      <c r="O949" s="7" t="s">
        <v>8324</v>
      </c>
      <c r="P949">
        <v>0</v>
      </c>
      <c r="Q949" s="6" t="e">
        <f>E949/Table1_2[[#This Row],[backers_count]]</f>
        <v>#DIV/0!</v>
      </c>
    </row>
    <row r="950" spans="1:17" x14ac:dyDescent="0.35">
      <c r="A950">
        <v>948</v>
      </c>
      <c r="B950" t="s">
        <v>949</v>
      </c>
      <c r="C950" t="s">
        <v>5058</v>
      </c>
      <c r="D950" s="6">
        <v>4000</v>
      </c>
      <c r="E950" s="6">
        <v>480</v>
      </c>
      <c r="F950" t="s">
        <v>8221</v>
      </c>
      <c r="G950" t="s">
        <v>8233</v>
      </c>
      <c r="H950" t="s">
        <v>8249</v>
      </c>
      <c r="I950" s="7">
        <v>1457812364</v>
      </c>
      <c r="J950" s="7">
        <v>1455220364</v>
      </c>
      <c r="K950" t="b">
        <v>0</v>
      </c>
      <c r="L950">
        <v>8</v>
      </c>
      <c r="M950" t="b">
        <v>0</v>
      </c>
      <c r="N950" s="7" t="s">
        <v>8322</v>
      </c>
      <c r="O950" s="7" t="s">
        <v>8324</v>
      </c>
      <c r="P950">
        <v>12</v>
      </c>
      <c r="Q950" s="6">
        <f>E950/Table1_2[[#This Row],[backers_count]]</f>
        <v>60</v>
      </c>
    </row>
    <row r="951" spans="1:17" x14ac:dyDescent="0.35">
      <c r="A951">
        <v>949</v>
      </c>
      <c r="B951" t="s">
        <v>950</v>
      </c>
      <c r="C951" t="s">
        <v>5059</v>
      </c>
      <c r="D951" s="6">
        <v>20000</v>
      </c>
      <c r="E951" s="6">
        <v>273</v>
      </c>
      <c r="F951" t="s">
        <v>8221</v>
      </c>
      <c r="G951" t="s">
        <v>8236</v>
      </c>
      <c r="H951" t="s">
        <v>8249</v>
      </c>
      <c r="I951" s="7">
        <v>1456016576</v>
      </c>
      <c r="J951" s="7">
        <v>1450832576</v>
      </c>
      <c r="K951" t="b">
        <v>0</v>
      </c>
      <c r="L951">
        <v>7</v>
      </c>
      <c r="M951" t="b">
        <v>0</v>
      </c>
      <c r="N951" s="7" t="s">
        <v>8322</v>
      </c>
      <c r="O951" s="7" t="s">
        <v>8324</v>
      </c>
      <c r="P951">
        <v>2</v>
      </c>
      <c r="Q951" s="6">
        <f>E951/Table1_2[[#This Row],[backers_count]]</f>
        <v>39</v>
      </c>
    </row>
    <row r="952" spans="1:17" x14ac:dyDescent="0.35">
      <c r="A952">
        <v>950</v>
      </c>
      <c r="B952" t="s">
        <v>951</v>
      </c>
      <c r="C952" t="s">
        <v>5060</v>
      </c>
      <c r="D952" s="6">
        <v>5000</v>
      </c>
      <c r="E952" s="6">
        <v>1402</v>
      </c>
      <c r="F952" t="s">
        <v>8221</v>
      </c>
      <c r="G952" t="s">
        <v>8229</v>
      </c>
      <c r="H952" t="s">
        <v>8251</v>
      </c>
      <c r="I952" s="7">
        <v>1453053661</v>
      </c>
      <c r="J952" s="7">
        <v>1450461661</v>
      </c>
      <c r="K952" t="b">
        <v>0</v>
      </c>
      <c r="L952">
        <v>24</v>
      </c>
      <c r="M952" t="b">
        <v>0</v>
      </c>
      <c r="N952" s="7" t="s">
        <v>8322</v>
      </c>
      <c r="O952" s="7" t="s">
        <v>8324</v>
      </c>
      <c r="P952">
        <v>29</v>
      </c>
      <c r="Q952" s="6">
        <f>E952/Table1_2[[#This Row],[backers_count]]</f>
        <v>58.416666666666664</v>
      </c>
    </row>
    <row r="953" spans="1:17" x14ac:dyDescent="0.35">
      <c r="A953">
        <v>951</v>
      </c>
      <c r="B953" t="s">
        <v>952</v>
      </c>
      <c r="C953" t="s">
        <v>5061</v>
      </c>
      <c r="D953" s="6">
        <v>50000</v>
      </c>
      <c r="E953" s="6">
        <v>19195</v>
      </c>
      <c r="F953" t="s">
        <v>8221</v>
      </c>
      <c r="G953" t="s">
        <v>8224</v>
      </c>
      <c r="H953" t="s">
        <v>8246</v>
      </c>
      <c r="I953" s="7">
        <v>1465054872</v>
      </c>
      <c r="J953" s="7">
        <v>1461166872</v>
      </c>
      <c r="K953" t="b">
        <v>0</v>
      </c>
      <c r="L953">
        <v>121</v>
      </c>
      <c r="M953" t="b">
        <v>0</v>
      </c>
      <c r="N953" s="7" t="s">
        <v>8322</v>
      </c>
      <c r="O953" s="7" t="s">
        <v>8324</v>
      </c>
      <c r="P953">
        <v>39</v>
      </c>
      <c r="Q953" s="6">
        <f>E953/Table1_2[[#This Row],[backers_count]]</f>
        <v>158.63636363636363</v>
      </c>
    </row>
    <row r="954" spans="1:17" x14ac:dyDescent="0.35">
      <c r="A954">
        <v>952</v>
      </c>
      <c r="B954" t="s">
        <v>953</v>
      </c>
      <c r="C954" t="s">
        <v>5062</v>
      </c>
      <c r="D954" s="6">
        <v>49000</v>
      </c>
      <c r="E954" s="6">
        <v>19572</v>
      </c>
      <c r="F954" t="s">
        <v>8221</v>
      </c>
      <c r="G954" t="s">
        <v>8224</v>
      </c>
      <c r="H954" t="s">
        <v>8246</v>
      </c>
      <c r="I954" s="7">
        <v>1479483812</v>
      </c>
      <c r="J954" s="7">
        <v>1476888212</v>
      </c>
      <c r="K954" t="b">
        <v>0</v>
      </c>
      <c r="L954">
        <v>196</v>
      </c>
      <c r="M954" t="b">
        <v>0</v>
      </c>
      <c r="N954" s="7" t="s">
        <v>8322</v>
      </c>
      <c r="O954" s="7" t="s">
        <v>8324</v>
      </c>
      <c r="P954">
        <v>40</v>
      </c>
      <c r="Q954" s="6">
        <f>E954/Table1_2[[#This Row],[backers_count]]</f>
        <v>99.857142857142861</v>
      </c>
    </row>
    <row r="955" spans="1:17" x14ac:dyDescent="0.35">
      <c r="A955">
        <v>953</v>
      </c>
      <c r="B955" t="s">
        <v>954</v>
      </c>
      <c r="C955" t="s">
        <v>5063</v>
      </c>
      <c r="D955" s="6">
        <v>15000</v>
      </c>
      <c r="E955" s="6">
        <v>126</v>
      </c>
      <c r="F955" t="s">
        <v>8221</v>
      </c>
      <c r="G955" t="s">
        <v>8224</v>
      </c>
      <c r="H955" t="s">
        <v>8246</v>
      </c>
      <c r="I955" s="7">
        <v>1422158199</v>
      </c>
      <c r="J955" s="7">
        <v>1419566199</v>
      </c>
      <c r="K955" t="b">
        <v>0</v>
      </c>
      <c r="L955">
        <v>5</v>
      </c>
      <c r="M955" t="b">
        <v>0</v>
      </c>
      <c r="N955" s="7" t="s">
        <v>8322</v>
      </c>
      <c r="O955" s="7" t="s">
        <v>8324</v>
      </c>
      <c r="P955">
        <v>1</v>
      </c>
      <c r="Q955" s="6">
        <f>E955/Table1_2[[#This Row],[backers_count]]</f>
        <v>25.2</v>
      </c>
    </row>
    <row r="956" spans="1:17" x14ac:dyDescent="0.35">
      <c r="A956">
        <v>954</v>
      </c>
      <c r="B956" t="s">
        <v>955</v>
      </c>
      <c r="C956" t="s">
        <v>5064</v>
      </c>
      <c r="D956" s="6">
        <v>15000</v>
      </c>
      <c r="E956" s="6">
        <v>6511</v>
      </c>
      <c r="F956" t="s">
        <v>8221</v>
      </c>
      <c r="G956" t="s">
        <v>8224</v>
      </c>
      <c r="H956" t="s">
        <v>8246</v>
      </c>
      <c r="I956" s="7">
        <v>1440100839</v>
      </c>
      <c r="J956" s="7">
        <v>1436472039</v>
      </c>
      <c r="K956" t="b">
        <v>0</v>
      </c>
      <c r="L956">
        <v>73</v>
      </c>
      <c r="M956" t="b">
        <v>0</v>
      </c>
      <c r="N956" s="7" t="s">
        <v>8322</v>
      </c>
      <c r="O956" s="7" t="s">
        <v>8324</v>
      </c>
      <c r="P956">
        <v>44</v>
      </c>
      <c r="Q956" s="6">
        <f>E956/Table1_2[[#This Row],[backers_count]]</f>
        <v>89.191780821917803</v>
      </c>
    </row>
    <row r="957" spans="1:17" x14ac:dyDescent="0.35">
      <c r="A957">
        <v>955</v>
      </c>
      <c r="B957" t="s">
        <v>956</v>
      </c>
      <c r="C957" t="s">
        <v>5065</v>
      </c>
      <c r="D957" s="6">
        <v>300000</v>
      </c>
      <c r="E957" s="6">
        <v>16984</v>
      </c>
      <c r="F957" t="s">
        <v>8221</v>
      </c>
      <c r="G957" t="s">
        <v>8224</v>
      </c>
      <c r="H957" t="s">
        <v>8246</v>
      </c>
      <c r="I957" s="7">
        <v>1473750300</v>
      </c>
      <c r="J957" s="7">
        <v>1470294300</v>
      </c>
      <c r="K957" t="b">
        <v>0</v>
      </c>
      <c r="L957">
        <v>93</v>
      </c>
      <c r="M957" t="b">
        <v>0</v>
      </c>
      <c r="N957" s="7" t="s">
        <v>8322</v>
      </c>
      <c r="O957" s="7" t="s">
        <v>8324</v>
      </c>
      <c r="P957">
        <v>6</v>
      </c>
      <c r="Q957" s="6">
        <f>E957/Table1_2[[#This Row],[backers_count]]</f>
        <v>182.6236559139785</v>
      </c>
    </row>
    <row r="958" spans="1:17" x14ac:dyDescent="0.35">
      <c r="A958">
        <v>956</v>
      </c>
      <c r="B958" t="s">
        <v>957</v>
      </c>
      <c r="C958" t="s">
        <v>5066</v>
      </c>
      <c r="D958" s="6">
        <v>50000</v>
      </c>
      <c r="E958" s="6">
        <v>861</v>
      </c>
      <c r="F958" t="s">
        <v>8221</v>
      </c>
      <c r="G958" t="s">
        <v>8224</v>
      </c>
      <c r="H958" t="s">
        <v>8246</v>
      </c>
      <c r="I958" s="7">
        <v>1430081759</v>
      </c>
      <c r="J958" s="7">
        <v>1424901359</v>
      </c>
      <c r="K958" t="b">
        <v>0</v>
      </c>
      <c r="L958">
        <v>17</v>
      </c>
      <c r="M958" t="b">
        <v>0</v>
      </c>
      <c r="N958" s="7" t="s">
        <v>8322</v>
      </c>
      <c r="O958" s="7" t="s">
        <v>8324</v>
      </c>
      <c r="P958">
        <v>2</v>
      </c>
      <c r="Q958" s="6">
        <f>E958/Table1_2[[#This Row],[backers_count]]</f>
        <v>50.647058823529413</v>
      </c>
    </row>
    <row r="959" spans="1:17" x14ac:dyDescent="0.35">
      <c r="A959">
        <v>957</v>
      </c>
      <c r="B959" t="s">
        <v>958</v>
      </c>
      <c r="C959" t="s">
        <v>5067</v>
      </c>
      <c r="D959" s="6">
        <v>12000</v>
      </c>
      <c r="E959" s="6">
        <v>233</v>
      </c>
      <c r="F959" t="s">
        <v>8221</v>
      </c>
      <c r="G959" t="s">
        <v>8224</v>
      </c>
      <c r="H959" t="s">
        <v>8246</v>
      </c>
      <c r="I959" s="7">
        <v>1479392133</v>
      </c>
      <c r="J959" s="7">
        <v>1476710133</v>
      </c>
      <c r="K959" t="b">
        <v>0</v>
      </c>
      <c r="L959">
        <v>7</v>
      </c>
      <c r="M959" t="b">
        <v>0</v>
      </c>
      <c r="N959" s="7" t="s">
        <v>8322</v>
      </c>
      <c r="O959" s="7" t="s">
        <v>8324</v>
      </c>
      <c r="P959">
        <v>2</v>
      </c>
      <c r="Q959" s="6">
        <f>E959/Table1_2[[#This Row],[backers_count]]</f>
        <v>33.285714285714285</v>
      </c>
    </row>
    <row r="960" spans="1:17" x14ac:dyDescent="0.35">
      <c r="A960">
        <v>958</v>
      </c>
      <c r="B960" t="s">
        <v>959</v>
      </c>
      <c r="C960" t="s">
        <v>5068</v>
      </c>
      <c r="D960" s="6">
        <v>7777</v>
      </c>
      <c r="E960" s="6">
        <v>881</v>
      </c>
      <c r="F960" t="s">
        <v>8221</v>
      </c>
      <c r="G960" t="s">
        <v>8224</v>
      </c>
      <c r="H960" t="s">
        <v>8246</v>
      </c>
      <c r="I960" s="7">
        <v>1428641940</v>
      </c>
      <c r="J960" s="7">
        <v>1426792563</v>
      </c>
      <c r="K960" t="b">
        <v>0</v>
      </c>
      <c r="L960">
        <v>17</v>
      </c>
      <c r="M960" t="b">
        <v>0</v>
      </c>
      <c r="N960" s="7" t="s">
        <v>8322</v>
      </c>
      <c r="O960" s="7" t="s">
        <v>8324</v>
      </c>
      <c r="P960">
        <v>12</v>
      </c>
      <c r="Q960" s="6">
        <f>E960/Table1_2[[#This Row],[backers_count]]</f>
        <v>51.823529411764703</v>
      </c>
    </row>
    <row r="961" spans="1:17" x14ac:dyDescent="0.35">
      <c r="A961">
        <v>959</v>
      </c>
      <c r="B961" t="s">
        <v>960</v>
      </c>
      <c r="C961" t="s">
        <v>5069</v>
      </c>
      <c r="D961" s="6">
        <v>50000</v>
      </c>
      <c r="E961" s="6">
        <v>19430</v>
      </c>
      <c r="F961" t="s">
        <v>8221</v>
      </c>
      <c r="G961" t="s">
        <v>8224</v>
      </c>
      <c r="H961" t="s">
        <v>8246</v>
      </c>
      <c r="I961" s="7">
        <v>1421640665</v>
      </c>
      <c r="J961" s="7">
        <v>1419048665</v>
      </c>
      <c r="K961" t="b">
        <v>0</v>
      </c>
      <c r="L961">
        <v>171</v>
      </c>
      <c r="M961" t="b">
        <v>0</v>
      </c>
      <c r="N961" s="7" t="s">
        <v>8322</v>
      </c>
      <c r="O961" s="7" t="s">
        <v>8324</v>
      </c>
      <c r="P961">
        <v>39</v>
      </c>
      <c r="Q961" s="6">
        <f>E961/Table1_2[[#This Row],[backers_count]]</f>
        <v>113.62573099415205</v>
      </c>
    </row>
    <row r="962" spans="1:17" x14ac:dyDescent="0.35">
      <c r="A962">
        <v>960</v>
      </c>
      <c r="B962" t="s">
        <v>961</v>
      </c>
      <c r="C962" t="s">
        <v>5070</v>
      </c>
      <c r="D962" s="6">
        <v>55650</v>
      </c>
      <c r="E962" s="6">
        <v>25655</v>
      </c>
      <c r="F962" t="s">
        <v>8221</v>
      </c>
      <c r="G962" t="s">
        <v>8224</v>
      </c>
      <c r="H962" t="s">
        <v>8246</v>
      </c>
      <c r="I962" s="7">
        <v>1489500155</v>
      </c>
      <c r="J962" s="7">
        <v>1485874955</v>
      </c>
      <c r="K962" t="b">
        <v>0</v>
      </c>
      <c r="L962">
        <v>188</v>
      </c>
      <c r="M962" t="b">
        <v>0</v>
      </c>
      <c r="N962" s="7" t="s">
        <v>8322</v>
      </c>
      <c r="O962" s="7" t="s">
        <v>8324</v>
      </c>
      <c r="P962">
        <v>47</v>
      </c>
      <c r="Q962" s="6">
        <f>E962/Table1_2[[#This Row],[backers_count]]</f>
        <v>136.46276595744681</v>
      </c>
    </row>
    <row r="963" spans="1:17" x14ac:dyDescent="0.35">
      <c r="A963">
        <v>961</v>
      </c>
      <c r="B963" t="s">
        <v>962</v>
      </c>
      <c r="C963" t="s">
        <v>5071</v>
      </c>
      <c r="D963" s="6">
        <v>95000</v>
      </c>
      <c r="E963" s="6">
        <v>40079</v>
      </c>
      <c r="F963" t="s">
        <v>8221</v>
      </c>
      <c r="G963" t="s">
        <v>8224</v>
      </c>
      <c r="H963" t="s">
        <v>8246</v>
      </c>
      <c r="I963" s="7">
        <v>1487617200</v>
      </c>
      <c r="J963" s="7">
        <v>1483634335</v>
      </c>
      <c r="K963" t="b">
        <v>0</v>
      </c>
      <c r="L963">
        <v>110</v>
      </c>
      <c r="M963" t="b">
        <v>0</v>
      </c>
      <c r="N963" s="7" t="s">
        <v>8322</v>
      </c>
      <c r="O963" s="7" t="s">
        <v>8324</v>
      </c>
      <c r="P963">
        <v>43</v>
      </c>
      <c r="Q963" s="6">
        <f>E963/Table1_2[[#This Row],[backers_count]]</f>
        <v>364.35454545454547</v>
      </c>
    </row>
    <row r="964" spans="1:17" x14ac:dyDescent="0.35">
      <c r="A964">
        <v>962</v>
      </c>
      <c r="B964" t="s">
        <v>963</v>
      </c>
      <c r="C964" t="s">
        <v>5072</v>
      </c>
      <c r="D964" s="6">
        <v>2500</v>
      </c>
      <c r="E964" s="6">
        <v>712</v>
      </c>
      <c r="F964" t="s">
        <v>8221</v>
      </c>
      <c r="G964" t="s">
        <v>8224</v>
      </c>
      <c r="H964" t="s">
        <v>8246</v>
      </c>
      <c r="I964" s="7">
        <v>1455210353</v>
      </c>
      <c r="J964" s="7">
        <v>1451927153</v>
      </c>
      <c r="K964" t="b">
        <v>0</v>
      </c>
      <c r="L964">
        <v>37</v>
      </c>
      <c r="M964" t="b">
        <v>0</v>
      </c>
      <c r="N964" s="7" t="s">
        <v>8322</v>
      </c>
      <c r="O964" s="7" t="s">
        <v>8324</v>
      </c>
      <c r="P964">
        <v>29</v>
      </c>
      <c r="Q964" s="6">
        <f>E964/Table1_2[[#This Row],[backers_count]]</f>
        <v>19.243243243243242</v>
      </c>
    </row>
    <row r="965" spans="1:17" x14ac:dyDescent="0.35">
      <c r="A965">
        <v>963</v>
      </c>
      <c r="B965" t="s">
        <v>964</v>
      </c>
      <c r="C965" t="s">
        <v>5073</v>
      </c>
      <c r="D965" s="6">
        <v>35000</v>
      </c>
      <c r="E965" s="6">
        <v>377</v>
      </c>
      <c r="F965" t="s">
        <v>8221</v>
      </c>
      <c r="G965" t="s">
        <v>8224</v>
      </c>
      <c r="H965" t="s">
        <v>8246</v>
      </c>
      <c r="I965" s="7">
        <v>1476717319</v>
      </c>
      <c r="J965" s="7">
        <v>1473693319</v>
      </c>
      <c r="K965" t="b">
        <v>0</v>
      </c>
      <c r="L965">
        <v>9</v>
      </c>
      <c r="M965" t="b">
        <v>0</v>
      </c>
      <c r="N965" s="7" t="s">
        <v>8322</v>
      </c>
      <c r="O965" s="7" t="s">
        <v>8324</v>
      </c>
      <c r="P965">
        <v>2</v>
      </c>
      <c r="Q965" s="6">
        <f>E965/Table1_2[[#This Row],[backers_count]]</f>
        <v>41.888888888888886</v>
      </c>
    </row>
    <row r="966" spans="1:17" x14ac:dyDescent="0.35">
      <c r="A966">
        <v>964</v>
      </c>
      <c r="B966" t="s">
        <v>965</v>
      </c>
      <c r="C966" t="s">
        <v>5074</v>
      </c>
      <c r="D966" s="6">
        <v>110000</v>
      </c>
      <c r="E966" s="6">
        <v>879</v>
      </c>
      <c r="F966" t="s">
        <v>8221</v>
      </c>
      <c r="G966" t="s">
        <v>8229</v>
      </c>
      <c r="H966" t="s">
        <v>8251</v>
      </c>
      <c r="I966" s="7">
        <v>1441119919</v>
      </c>
      <c r="J966" s="7">
        <v>1437663919</v>
      </c>
      <c r="K966" t="b">
        <v>0</v>
      </c>
      <c r="L966">
        <v>29</v>
      </c>
      <c r="M966" t="b">
        <v>0</v>
      </c>
      <c r="N966" s="7" t="s">
        <v>8322</v>
      </c>
      <c r="O966" s="7" t="s">
        <v>8324</v>
      </c>
      <c r="P966">
        <v>1</v>
      </c>
      <c r="Q966" s="6">
        <f>E966/Table1_2[[#This Row],[backers_count]]</f>
        <v>30.310344827586206</v>
      </c>
    </row>
    <row r="967" spans="1:17" x14ac:dyDescent="0.35">
      <c r="A967">
        <v>965</v>
      </c>
      <c r="B967" t="s">
        <v>966</v>
      </c>
      <c r="C967" t="s">
        <v>5075</v>
      </c>
      <c r="D967" s="6">
        <v>25000</v>
      </c>
      <c r="E967" s="6">
        <v>298</v>
      </c>
      <c r="F967" t="s">
        <v>8221</v>
      </c>
      <c r="G967" t="s">
        <v>8224</v>
      </c>
      <c r="H967" t="s">
        <v>8246</v>
      </c>
      <c r="I967" s="7">
        <v>1477454340</v>
      </c>
      <c r="J967" s="7">
        <v>1474676646</v>
      </c>
      <c r="K967" t="b">
        <v>0</v>
      </c>
      <c r="L967">
        <v>6</v>
      </c>
      <c r="M967" t="b">
        <v>0</v>
      </c>
      <c r="N967" s="7" t="s">
        <v>8322</v>
      </c>
      <c r="O967" s="7" t="s">
        <v>8324</v>
      </c>
      <c r="P967">
        <v>2</v>
      </c>
      <c r="Q967" s="6">
        <f>E967/Table1_2[[#This Row],[backers_count]]</f>
        <v>49.666666666666664</v>
      </c>
    </row>
    <row r="968" spans="1:17" x14ac:dyDescent="0.35">
      <c r="A968">
        <v>966</v>
      </c>
      <c r="B968" t="s">
        <v>967</v>
      </c>
      <c r="C968" t="s">
        <v>5076</v>
      </c>
      <c r="D968" s="6">
        <v>12000</v>
      </c>
      <c r="E968" s="6">
        <v>1776</v>
      </c>
      <c r="F968" t="s">
        <v>8221</v>
      </c>
      <c r="G968" t="s">
        <v>8224</v>
      </c>
      <c r="H968" t="s">
        <v>8246</v>
      </c>
      <c r="I968" s="7">
        <v>1475766932</v>
      </c>
      <c r="J968" s="7">
        <v>1473174932</v>
      </c>
      <c r="K968" t="b">
        <v>0</v>
      </c>
      <c r="L968">
        <v>30</v>
      </c>
      <c r="M968" t="b">
        <v>0</v>
      </c>
      <c r="N968" s="7" t="s">
        <v>8322</v>
      </c>
      <c r="O968" s="7" t="s">
        <v>8324</v>
      </c>
      <c r="P968">
        <v>15</v>
      </c>
      <c r="Q968" s="6">
        <f>E968/Table1_2[[#This Row],[backers_count]]</f>
        <v>59.2</v>
      </c>
    </row>
    <row r="969" spans="1:17" x14ac:dyDescent="0.35">
      <c r="A969">
        <v>967</v>
      </c>
      <c r="B969" t="s">
        <v>968</v>
      </c>
      <c r="C969" t="s">
        <v>5077</v>
      </c>
      <c r="D969" s="6">
        <v>20000</v>
      </c>
      <c r="E969" s="6">
        <v>3562</v>
      </c>
      <c r="F969" t="s">
        <v>8221</v>
      </c>
      <c r="G969" t="s">
        <v>8224</v>
      </c>
      <c r="H969" t="s">
        <v>8246</v>
      </c>
      <c r="I969" s="7">
        <v>1461301574</v>
      </c>
      <c r="J969" s="7">
        <v>1456121174</v>
      </c>
      <c r="K969" t="b">
        <v>0</v>
      </c>
      <c r="L969">
        <v>81</v>
      </c>
      <c r="M969" t="b">
        <v>0</v>
      </c>
      <c r="N969" s="7" t="s">
        <v>8322</v>
      </c>
      <c r="O969" s="7" t="s">
        <v>8324</v>
      </c>
      <c r="P969">
        <v>18</v>
      </c>
      <c r="Q969" s="6">
        <f>E969/Table1_2[[#This Row],[backers_count]]</f>
        <v>43.97530864197531</v>
      </c>
    </row>
    <row r="970" spans="1:17" x14ac:dyDescent="0.35">
      <c r="A970">
        <v>968</v>
      </c>
      <c r="B970" t="s">
        <v>969</v>
      </c>
      <c r="C970" t="s">
        <v>5078</v>
      </c>
      <c r="D970" s="6">
        <v>8000</v>
      </c>
      <c r="E970" s="6">
        <v>106</v>
      </c>
      <c r="F970" t="s">
        <v>8221</v>
      </c>
      <c r="G970" t="s">
        <v>8224</v>
      </c>
      <c r="H970" t="s">
        <v>8246</v>
      </c>
      <c r="I970" s="7">
        <v>1408134034</v>
      </c>
      <c r="J970" s="7">
        <v>1405542034</v>
      </c>
      <c r="K970" t="b">
        <v>0</v>
      </c>
      <c r="L970">
        <v>4</v>
      </c>
      <c r="M970" t="b">
        <v>0</v>
      </c>
      <c r="N970" s="7" t="s">
        <v>8322</v>
      </c>
      <c r="O970" s="7" t="s">
        <v>8324</v>
      </c>
      <c r="P970">
        <v>2</v>
      </c>
      <c r="Q970" s="6">
        <f>E970/Table1_2[[#This Row],[backers_count]]</f>
        <v>26.5</v>
      </c>
    </row>
    <row r="971" spans="1:17" x14ac:dyDescent="0.35">
      <c r="A971">
        <v>969</v>
      </c>
      <c r="B971" t="s">
        <v>970</v>
      </c>
      <c r="C971" t="s">
        <v>5079</v>
      </c>
      <c r="D971" s="6">
        <v>30000</v>
      </c>
      <c r="E971" s="6">
        <v>14000</v>
      </c>
      <c r="F971" t="s">
        <v>8221</v>
      </c>
      <c r="G971" t="s">
        <v>8238</v>
      </c>
      <c r="H971" t="s">
        <v>8256</v>
      </c>
      <c r="I971" s="7">
        <v>1486624607</v>
      </c>
      <c r="J971" s="7">
        <v>1483773407</v>
      </c>
      <c r="K971" t="b">
        <v>0</v>
      </c>
      <c r="L971">
        <v>11</v>
      </c>
      <c r="M971" t="b">
        <v>0</v>
      </c>
      <c r="N971" s="7" t="s">
        <v>8322</v>
      </c>
      <c r="O971" s="7" t="s">
        <v>8324</v>
      </c>
      <c r="P971">
        <v>47</v>
      </c>
      <c r="Q971" s="6">
        <f>E971/Table1_2[[#This Row],[backers_count]]</f>
        <v>1272.7272727272727</v>
      </c>
    </row>
    <row r="972" spans="1:17" x14ac:dyDescent="0.35">
      <c r="A972">
        <v>970</v>
      </c>
      <c r="B972" t="s">
        <v>971</v>
      </c>
      <c r="C972" t="s">
        <v>5080</v>
      </c>
      <c r="D972" s="6">
        <v>5000</v>
      </c>
      <c r="E972" s="6">
        <v>2296</v>
      </c>
      <c r="F972" t="s">
        <v>8221</v>
      </c>
      <c r="G972" t="s">
        <v>8229</v>
      </c>
      <c r="H972" t="s">
        <v>8251</v>
      </c>
      <c r="I972" s="7">
        <v>1485147540</v>
      </c>
      <c r="J972" s="7">
        <v>1481951853</v>
      </c>
      <c r="K972" t="b">
        <v>0</v>
      </c>
      <c r="L972">
        <v>14</v>
      </c>
      <c r="M972" t="b">
        <v>0</v>
      </c>
      <c r="N972" s="7" t="s">
        <v>8322</v>
      </c>
      <c r="O972" s="7" t="s">
        <v>8324</v>
      </c>
      <c r="P972">
        <v>46</v>
      </c>
      <c r="Q972" s="6">
        <f>E972/Table1_2[[#This Row],[backers_count]]</f>
        <v>164</v>
      </c>
    </row>
    <row r="973" spans="1:17" x14ac:dyDescent="0.35">
      <c r="A973">
        <v>971</v>
      </c>
      <c r="B973" t="s">
        <v>972</v>
      </c>
      <c r="C973" t="s">
        <v>5081</v>
      </c>
      <c r="D973" s="6">
        <v>100000</v>
      </c>
      <c r="E973" s="6">
        <v>226</v>
      </c>
      <c r="F973" t="s">
        <v>8221</v>
      </c>
      <c r="G973" t="s">
        <v>8224</v>
      </c>
      <c r="H973" t="s">
        <v>8246</v>
      </c>
      <c r="I973" s="7">
        <v>1433178060</v>
      </c>
      <c r="J973" s="7">
        <v>1429290060</v>
      </c>
      <c r="K973" t="b">
        <v>0</v>
      </c>
      <c r="L973">
        <v>5</v>
      </c>
      <c r="M973" t="b">
        <v>0</v>
      </c>
      <c r="N973" s="7" t="s">
        <v>8322</v>
      </c>
      <c r="O973" s="7" t="s">
        <v>8324</v>
      </c>
      <c r="P973">
        <v>1</v>
      </c>
      <c r="Q973" s="6">
        <f>E973/Table1_2[[#This Row],[backers_count]]</f>
        <v>45.2</v>
      </c>
    </row>
    <row r="974" spans="1:17" x14ac:dyDescent="0.35">
      <c r="A974">
        <v>972</v>
      </c>
      <c r="B974" t="s">
        <v>973</v>
      </c>
      <c r="C974" t="s">
        <v>5082</v>
      </c>
      <c r="D974" s="6">
        <v>20000</v>
      </c>
      <c r="E974" s="6">
        <v>6925</v>
      </c>
      <c r="F974" t="s">
        <v>8221</v>
      </c>
      <c r="G974" t="s">
        <v>8224</v>
      </c>
      <c r="H974" t="s">
        <v>8246</v>
      </c>
      <c r="I974" s="7">
        <v>1409813940</v>
      </c>
      <c r="J974" s="7">
        <v>1407271598</v>
      </c>
      <c r="K974" t="b">
        <v>0</v>
      </c>
      <c r="L974">
        <v>45</v>
      </c>
      <c r="M974" t="b">
        <v>0</v>
      </c>
      <c r="N974" s="7" t="s">
        <v>8322</v>
      </c>
      <c r="O974" s="7" t="s">
        <v>8324</v>
      </c>
      <c r="P974">
        <v>35</v>
      </c>
      <c r="Q974" s="6">
        <f>E974/Table1_2[[#This Row],[backers_count]]</f>
        <v>153.88888888888889</v>
      </c>
    </row>
    <row r="975" spans="1:17" x14ac:dyDescent="0.35">
      <c r="A975">
        <v>973</v>
      </c>
      <c r="B975" t="s">
        <v>974</v>
      </c>
      <c r="C975" t="s">
        <v>5083</v>
      </c>
      <c r="D975" s="6">
        <v>20000</v>
      </c>
      <c r="E975" s="6">
        <v>411</v>
      </c>
      <c r="F975" t="s">
        <v>8221</v>
      </c>
      <c r="G975" t="s">
        <v>8224</v>
      </c>
      <c r="H975" t="s">
        <v>8246</v>
      </c>
      <c r="I975" s="7">
        <v>1447032093</v>
      </c>
      <c r="J975" s="7">
        <v>1441844493</v>
      </c>
      <c r="K975" t="b">
        <v>0</v>
      </c>
      <c r="L975">
        <v>8</v>
      </c>
      <c r="M975" t="b">
        <v>0</v>
      </c>
      <c r="N975" s="7" t="s">
        <v>8322</v>
      </c>
      <c r="O975" s="7" t="s">
        <v>8324</v>
      </c>
      <c r="P975">
        <v>3</v>
      </c>
      <c r="Q975" s="6">
        <f>E975/Table1_2[[#This Row],[backers_count]]</f>
        <v>51.375</v>
      </c>
    </row>
    <row r="976" spans="1:17" x14ac:dyDescent="0.35">
      <c r="A976">
        <v>974</v>
      </c>
      <c r="B976" t="s">
        <v>975</v>
      </c>
      <c r="C976" t="s">
        <v>5084</v>
      </c>
      <c r="D976" s="6">
        <v>50000</v>
      </c>
      <c r="E976" s="6">
        <v>280</v>
      </c>
      <c r="F976" t="s">
        <v>8221</v>
      </c>
      <c r="G976" t="s">
        <v>8224</v>
      </c>
      <c r="H976" t="s">
        <v>8246</v>
      </c>
      <c r="I976" s="7">
        <v>1458925156</v>
      </c>
      <c r="J976" s="7">
        <v>1456336756</v>
      </c>
      <c r="K976" t="b">
        <v>0</v>
      </c>
      <c r="L976">
        <v>3</v>
      </c>
      <c r="M976" t="b">
        <v>0</v>
      </c>
      <c r="N976" s="7" t="s">
        <v>8322</v>
      </c>
      <c r="O976" s="7" t="s">
        <v>8324</v>
      </c>
      <c r="P976">
        <v>1</v>
      </c>
      <c r="Q976" s="6">
        <f>E976/Table1_2[[#This Row],[backers_count]]</f>
        <v>93.333333333333329</v>
      </c>
    </row>
    <row r="977" spans="1:17" x14ac:dyDescent="0.35">
      <c r="A977">
        <v>975</v>
      </c>
      <c r="B977" t="s">
        <v>976</v>
      </c>
      <c r="C977" t="s">
        <v>5085</v>
      </c>
      <c r="D977" s="6">
        <v>100000</v>
      </c>
      <c r="E977" s="6">
        <v>2607</v>
      </c>
      <c r="F977" t="s">
        <v>8221</v>
      </c>
      <c r="G977" t="s">
        <v>8224</v>
      </c>
      <c r="H977" t="s">
        <v>8246</v>
      </c>
      <c r="I977" s="7">
        <v>1467132185</v>
      </c>
      <c r="J977" s="7">
        <v>1461948185</v>
      </c>
      <c r="K977" t="b">
        <v>0</v>
      </c>
      <c r="L977">
        <v>24</v>
      </c>
      <c r="M977" t="b">
        <v>0</v>
      </c>
      <c r="N977" s="7" t="s">
        <v>8322</v>
      </c>
      <c r="O977" s="7" t="s">
        <v>8324</v>
      </c>
      <c r="P977">
        <v>3</v>
      </c>
      <c r="Q977" s="6">
        <f>E977/Table1_2[[#This Row],[backers_count]]</f>
        <v>108.625</v>
      </c>
    </row>
    <row r="978" spans="1:17" x14ac:dyDescent="0.35">
      <c r="A978">
        <v>976</v>
      </c>
      <c r="B978" t="s">
        <v>977</v>
      </c>
      <c r="C978" t="s">
        <v>5086</v>
      </c>
      <c r="D978" s="6">
        <v>150000</v>
      </c>
      <c r="E978" s="6">
        <v>2889</v>
      </c>
      <c r="F978" t="s">
        <v>8221</v>
      </c>
      <c r="G978" t="s">
        <v>8226</v>
      </c>
      <c r="H978" t="s">
        <v>8248</v>
      </c>
      <c r="I978" s="7">
        <v>1439515497</v>
      </c>
      <c r="J978" s="7">
        <v>1435627497</v>
      </c>
      <c r="K978" t="b">
        <v>0</v>
      </c>
      <c r="L978">
        <v>18</v>
      </c>
      <c r="M978" t="b">
        <v>0</v>
      </c>
      <c r="N978" s="7" t="s">
        <v>8322</v>
      </c>
      <c r="O978" s="7" t="s">
        <v>8324</v>
      </c>
      <c r="P978">
        <v>2</v>
      </c>
      <c r="Q978" s="6">
        <f>E978/Table1_2[[#This Row],[backers_count]]</f>
        <v>160.5</v>
      </c>
    </row>
    <row r="979" spans="1:17" x14ac:dyDescent="0.35">
      <c r="A979">
        <v>977</v>
      </c>
      <c r="B979" t="s">
        <v>978</v>
      </c>
      <c r="C979" t="s">
        <v>5087</v>
      </c>
      <c r="D979" s="6">
        <v>2700</v>
      </c>
      <c r="E979" s="6">
        <v>909</v>
      </c>
      <c r="F979" t="s">
        <v>8221</v>
      </c>
      <c r="G979" t="s">
        <v>8239</v>
      </c>
      <c r="H979" t="s">
        <v>8249</v>
      </c>
      <c r="I979" s="7">
        <v>1456094197</v>
      </c>
      <c r="J979" s="7">
        <v>1453502197</v>
      </c>
      <c r="K979" t="b">
        <v>0</v>
      </c>
      <c r="L979">
        <v>12</v>
      </c>
      <c r="M979" t="b">
        <v>0</v>
      </c>
      <c r="N979" s="7" t="s">
        <v>8322</v>
      </c>
      <c r="O979" s="7" t="s">
        <v>8324</v>
      </c>
      <c r="P979">
        <v>34</v>
      </c>
      <c r="Q979" s="6">
        <f>E979/Table1_2[[#This Row],[backers_count]]</f>
        <v>75.75</v>
      </c>
    </row>
    <row r="980" spans="1:17" x14ac:dyDescent="0.35">
      <c r="A980">
        <v>978</v>
      </c>
      <c r="B980" t="s">
        <v>979</v>
      </c>
      <c r="C980" t="s">
        <v>5088</v>
      </c>
      <c r="D980" s="6">
        <v>172889</v>
      </c>
      <c r="E980" s="6">
        <v>97273</v>
      </c>
      <c r="F980" t="s">
        <v>8221</v>
      </c>
      <c r="G980" t="s">
        <v>8235</v>
      </c>
      <c r="H980" t="s">
        <v>8255</v>
      </c>
      <c r="I980" s="7">
        <v>1456385101</v>
      </c>
      <c r="J980" s="7">
        <v>1453793101</v>
      </c>
      <c r="K980" t="b">
        <v>0</v>
      </c>
      <c r="L980">
        <v>123</v>
      </c>
      <c r="M980" t="b">
        <v>0</v>
      </c>
      <c r="N980" s="7" t="s">
        <v>8322</v>
      </c>
      <c r="O980" s="7" t="s">
        <v>8324</v>
      </c>
      <c r="P980">
        <v>57</v>
      </c>
      <c r="Q980" s="6">
        <f>E980/Table1_2[[#This Row],[backers_count]]</f>
        <v>790.83739837398377</v>
      </c>
    </row>
    <row r="981" spans="1:17" x14ac:dyDescent="0.35">
      <c r="A981">
        <v>979</v>
      </c>
      <c r="B981" t="s">
        <v>980</v>
      </c>
      <c r="C981" t="s">
        <v>5089</v>
      </c>
      <c r="D981" s="6">
        <v>35000</v>
      </c>
      <c r="E981" s="6">
        <v>28986.16</v>
      </c>
      <c r="F981" t="s">
        <v>8221</v>
      </c>
      <c r="G981" t="s">
        <v>8224</v>
      </c>
      <c r="H981" t="s">
        <v>8246</v>
      </c>
      <c r="I981" s="7">
        <v>1466449140</v>
      </c>
      <c r="J981" s="7">
        <v>1463392828</v>
      </c>
      <c r="K981" t="b">
        <v>0</v>
      </c>
      <c r="L981">
        <v>96</v>
      </c>
      <c r="M981" t="b">
        <v>0</v>
      </c>
      <c r="N981" s="7" t="s">
        <v>8322</v>
      </c>
      <c r="O981" s="7" t="s">
        <v>8324</v>
      </c>
      <c r="P981">
        <v>83</v>
      </c>
      <c r="Q981" s="6">
        <f>E981/Table1_2[[#This Row],[backers_count]]</f>
        <v>301.93916666666667</v>
      </c>
    </row>
    <row r="982" spans="1:17" x14ac:dyDescent="0.35">
      <c r="A982">
        <v>980</v>
      </c>
      <c r="B982" t="s">
        <v>981</v>
      </c>
      <c r="C982" t="s">
        <v>5090</v>
      </c>
      <c r="D982" s="6">
        <v>10000</v>
      </c>
      <c r="E982" s="6">
        <v>1486</v>
      </c>
      <c r="F982" t="s">
        <v>8221</v>
      </c>
      <c r="G982" t="s">
        <v>8224</v>
      </c>
      <c r="H982" t="s">
        <v>8246</v>
      </c>
      <c r="I982" s="7">
        <v>1417387322</v>
      </c>
      <c r="J982" s="7">
        <v>1413495722</v>
      </c>
      <c r="K982" t="b">
        <v>0</v>
      </c>
      <c r="L982">
        <v>31</v>
      </c>
      <c r="M982" t="b">
        <v>0</v>
      </c>
      <c r="N982" s="7" t="s">
        <v>8322</v>
      </c>
      <c r="O982" s="7" t="s">
        <v>8324</v>
      </c>
      <c r="P982">
        <v>15</v>
      </c>
      <c r="Q982" s="6">
        <f>E982/Table1_2[[#This Row],[backers_count]]</f>
        <v>47.935483870967744</v>
      </c>
    </row>
    <row r="983" spans="1:17" x14ac:dyDescent="0.35">
      <c r="A983">
        <v>981</v>
      </c>
      <c r="B983" t="s">
        <v>982</v>
      </c>
      <c r="C983" t="s">
        <v>5091</v>
      </c>
      <c r="D983" s="6">
        <v>88888</v>
      </c>
      <c r="E983" s="6">
        <v>11</v>
      </c>
      <c r="F983" t="s">
        <v>8221</v>
      </c>
      <c r="G983" t="s">
        <v>8224</v>
      </c>
      <c r="H983" t="s">
        <v>8246</v>
      </c>
      <c r="I983" s="7">
        <v>1407624222</v>
      </c>
      <c r="J983" s="7">
        <v>1405032222</v>
      </c>
      <c r="K983" t="b">
        <v>0</v>
      </c>
      <c r="L983">
        <v>4</v>
      </c>
      <c r="M983" t="b">
        <v>0</v>
      </c>
      <c r="N983" s="7" t="s">
        <v>8322</v>
      </c>
      <c r="O983" s="7" t="s">
        <v>8324</v>
      </c>
      <c r="P983">
        <v>1</v>
      </c>
      <c r="Q983" s="6">
        <f>E983/Table1_2[[#This Row],[backers_count]]</f>
        <v>2.75</v>
      </c>
    </row>
    <row r="984" spans="1:17" x14ac:dyDescent="0.35">
      <c r="A984">
        <v>982</v>
      </c>
      <c r="B984" t="s">
        <v>983</v>
      </c>
      <c r="C984" t="s">
        <v>5092</v>
      </c>
      <c r="D984" s="6">
        <v>17500</v>
      </c>
      <c r="E984" s="6">
        <v>3</v>
      </c>
      <c r="F984" t="s">
        <v>8221</v>
      </c>
      <c r="G984" t="s">
        <v>8224</v>
      </c>
      <c r="H984" t="s">
        <v>8246</v>
      </c>
      <c r="I984" s="7">
        <v>1475431486</v>
      </c>
      <c r="J984" s="7">
        <v>1472839486</v>
      </c>
      <c r="K984" t="b">
        <v>0</v>
      </c>
      <c r="L984">
        <v>3</v>
      </c>
      <c r="M984" t="b">
        <v>0</v>
      </c>
      <c r="N984" s="7" t="s">
        <v>8322</v>
      </c>
      <c r="O984" s="7" t="s">
        <v>8324</v>
      </c>
      <c r="P984">
        <v>1</v>
      </c>
      <c r="Q984" s="6">
        <f>E984/Table1_2[[#This Row],[backers_count]]</f>
        <v>1</v>
      </c>
    </row>
    <row r="985" spans="1:17" x14ac:dyDescent="0.35">
      <c r="A985">
        <v>983</v>
      </c>
      <c r="B985" t="s">
        <v>984</v>
      </c>
      <c r="C985" t="s">
        <v>5093</v>
      </c>
      <c r="D985" s="6">
        <v>104219</v>
      </c>
      <c r="E985" s="6">
        <v>30751</v>
      </c>
      <c r="F985" t="s">
        <v>8221</v>
      </c>
      <c r="G985" t="s">
        <v>8227</v>
      </c>
      <c r="H985" t="s">
        <v>8249</v>
      </c>
      <c r="I985" s="7">
        <v>1471985640</v>
      </c>
      <c r="J985" s="7">
        <v>1469289685</v>
      </c>
      <c r="K985" t="b">
        <v>0</v>
      </c>
      <c r="L985">
        <v>179</v>
      </c>
      <c r="M985" t="b">
        <v>0</v>
      </c>
      <c r="N985" s="7" t="s">
        <v>8322</v>
      </c>
      <c r="O985" s="7" t="s">
        <v>8324</v>
      </c>
      <c r="P985">
        <v>30</v>
      </c>
      <c r="Q985" s="6">
        <f>E985/Table1_2[[#This Row],[backers_count]]</f>
        <v>171.79329608938548</v>
      </c>
    </row>
    <row r="986" spans="1:17" x14ac:dyDescent="0.35">
      <c r="A986">
        <v>984</v>
      </c>
      <c r="B986" t="s">
        <v>985</v>
      </c>
      <c r="C986" t="s">
        <v>5094</v>
      </c>
      <c r="D986" s="6">
        <v>10000</v>
      </c>
      <c r="E986" s="6">
        <v>106</v>
      </c>
      <c r="F986" t="s">
        <v>8221</v>
      </c>
      <c r="G986" t="s">
        <v>8224</v>
      </c>
      <c r="H986" t="s">
        <v>8246</v>
      </c>
      <c r="I986" s="7">
        <v>1427507208</v>
      </c>
      <c r="J986" s="7">
        <v>1424918808</v>
      </c>
      <c r="K986" t="b">
        <v>0</v>
      </c>
      <c r="L986">
        <v>3</v>
      </c>
      <c r="M986" t="b">
        <v>0</v>
      </c>
      <c r="N986" s="7" t="s">
        <v>8322</v>
      </c>
      <c r="O986" s="7" t="s">
        <v>8324</v>
      </c>
      <c r="P986">
        <v>2</v>
      </c>
      <c r="Q986" s="6">
        <f>E986/Table1_2[[#This Row],[backers_count]]</f>
        <v>35.333333333333336</v>
      </c>
    </row>
    <row r="987" spans="1:17" x14ac:dyDescent="0.35">
      <c r="A987">
        <v>985</v>
      </c>
      <c r="B987" t="s">
        <v>986</v>
      </c>
      <c r="C987" t="s">
        <v>5095</v>
      </c>
      <c r="D987" s="6">
        <v>30000</v>
      </c>
      <c r="E987" s="6">
        <v>1888</v>
      </c>
      <c r="F987" t="s">
        <v>8221</v>
      </c>
      <c r="G987" t="s">
        <v>8236</v>
      </c>
      <c r="H987" t="s">
        <v>8249</v>
      </c>
      <c r="I987" s="7">
        <v>1451602800</v>
      </c>
      <c r="J987" s="7">
        <v>1449011610</v>
      </c>
      <c r="K987" t="b">
        <v>0</v>
      </c>
      <c r="L987">
        <v>23</v>
      </c>
      <c r="M987" t="b">
        <v>0</v>
      </c>
      <c r="N987" s="7" t="s">
        <v>8322</v>
      </c>
      <c r="O987" s="7" t="s">
        <v>8324</v>
      </c>
      <c r="P987">
        <v>7</v>
      </c>
      <c r="Q987" s="6">
        <f>E987/Table1_2[[#This Row],[backers_count]]</f>
        <v>82.086956521739125</v>
      </c>
    </row>
    <row r="988" spans="1:17" x14ac:dyDescent="0.35">
      <c r="A988">
        <v>986</v>
      </c>
      <c r="B988" t="s">
        <v>987</v>
      </c>
      <c r="C988" t="s">
        <v>5096</v>
      </c>
      <c r="D988" s="6">
        <v>20000</v>
      </c>
      <c r="E988" s="6">
        <v>2550</v>
      </c>
      <c r="F988" t="s">
        <v>8221</v>
      </c>
      <c r="G988" t="s">
        <v>8225</v>
      </c>
      <c r="H988" t="s">
        <v>8247</v>
      </c>
      <c r="I988" s="7">
        <v>1452384000</v>
      </c>
      <c r="J988" s="7">
        <v>1447698300</v>
      </c>
      <c r="K988" t="b">
        <v>0</v>
      </c>
      <c r="L988">
        <v>23</v>
      </c>
      <c r="M988" t="b">
        <v>0</v>
      </c>
      <c r="N988" s="7" t="s">
        <v>8322</v>
      </c>
      <c r="O988" s="7" t="s">
        <v>8324</v>
      </c>
      <c r="P988">
        <v>13</v>
      </c>
      <c r="Q988" s="6">
        <f>E988/Table1_2[[#This Row],[backers_count]]</f>
        <v>110.8695652173913</v>
      </c>
    </row>
    <row r="989" spans="1:17" x14ac:dyDescent="0.35">
      <c r="A989">
        <v>987</v>
      </c>
      <c r="B989" t="s">
        <v>988</v>
      </c>
      <c r="C989" t="s">
        <v>5097</v>
      </c>
      <c r="D989" s="6">
        <v>50000</v>
      </c>
      <c r="E989" s="6">
        <v>6610</v>
      </c>
      <c r="F989" t="s">
        <v>8221</v>
      </c>
      <c r="G989" t="s">
        <v>8233</v>
      </c>
      <c r="H989" t="s">
        <v>8249</v>
      </c>
      <c r="I989" s="7">
        <v>1403507050</v>
      </c>
      <c r="J989" s="7">
        <v>1400051050</v>
      </c>
      <c r="K989" t="b">
        <v>0</v>
      </c>
      <c r="L989">
        <v>41</v>
      </c>
      <c r="M989" t="b">
        <v>0</v>
      </c>
      <c r="N989" s="7" t="s">
        <v>8322</v>
      </c>
      <c r="O989" s="7" t="s">
        <v>8324</v>
      </c>
      <c r="P989">
        <v>14</v>
      </c>
      <c r="Q989" s="6">
        <f>E989/Table1_2[[#This Row],[backers_count]]</f>
        <v>161.21951219512195</v>
      </c>
    </row>
    <row r="990" spans="1:17" x14ac:dyDescent="0.35">
      <c r="A990">
        <v>988</v>
      </c>
      <c r="B990" t="s">
        <v>989</v>
      </c>
      <c r="C990" t="s">
        <v>5098</v>
      </c>
      <c r="D990" s="6">
        <v>5000</v>
      </c>
      <c r="E990" s="6">
        <v>0</v>
      </c>
      <c r="F990" t="s">
        <v>8221</v>
      </c>
      <c r="G990" t="s">
        <v>8237</v>
      </c>
      <c r="H990" t="s">
        <v>8249</v>
      </c>
      <c r="I990" s="7">
        <v>1475310825</v>
      </c>
      <c r="J990" s="7">
        <v>1472718825</v>
      </c>
      <c r="K990" t="b">
        <v>0</v>
      </c>
      <c r="L990">
        <v>0</v>
      </c>
      <c r="M990" t="b">
        <v>0</v>
      </c>
      <c r="N990" s="7" t="s">
        <v>8322</v>
      </c>
      <c r="O990" s="7" t="s">
        <v>8324</v>
      </c>
      <c r="P990">
        <v>0</v>
      </c>
      <c r="Q990" s="6" t="e">
        <f>E990/Table1_2[[#This Row],[backers_count]]</f>
        <v>#DIV/0!</v>
      </c>
    </row>
    <row r="991" spans="1:17" x14ac:dyDescent="0.35">
      <c r="A991">
        <v>989</v>
      </c>
      <c r="B991" t="s">
        <v>990</v>
      </c>
      <c r="C991" t="s">
        <v>5099</v>
      </c>
      <c r="D991" s="6">
        <v>10000</v>
      </c>
      <c r="E991" s="6">
        <v>1677</v>
      </c>
      <c r="F991" t="s">
        <v>8221</v>
      </c>
      <c r="G991" t="s">
        <v>8224</v>
      </c>
      <c r="H991" t="s">
        <v>8246</v>
      </c>
      <c r="I991" s="7">
        <v>1475101495</v>
      </c>
      <c r="J991" s="7">
        <v>1472509495</v>
      </c>
      <c r="K991" t="b">
        <v>0</v>
      </c>
      <c r="L991">
        <v>32</v>
      </c>
      <c r="M991" t="b">
        <v>0</v>
      </c>
      <c r="N991" s="7" t="s">
        <v>8322</v>
      </c>
      <c r="O991" s="7" t="s">
        <v>8324</v>
      </c>
      <c r="P991">
        <v>17</v>
      </c>
      <c r="Q991" s="6">
        <f>E991/Table1_2[[#This Row],[backers_count]]</f>
        <v>52.40625</v>
      </c>
    </row>
    <row r="992" spans="1:17" x14ac:dyDescent="0.35">
      <c r="A992">
        <v>990</v>
      </c>
      <c r="B992" t="s">
        <v>991</v>
      </c>
      <c r="C992" t="s">
        <v>5100</v>
      </c>
      <c r="D992" s="6">
        <v>25000</v>
      </c>
      <c r="E992" s="6">
        <v>26</v>
      </c>
      <c r="F992" t="s">
        <v>8221</v>
      </c>
      <c r="G992" t="s">
        <v>8224</v>
      </c>
      <c r="H992" t="s">
        <v>8246</v>
      </c>
      <c r="I992" s="7">
        <v>1409770164</v>
      </c>
      <c r="J992" s="7">
        <v>1407178164</v>
      </c>
      <c r="K992" t="b">
        <v>0</v>
      </c>
      <c r="L992">
        <v>2</v>
      </c>
      <c r="M992" t="b">
        <v>0</v>
      </c>
      <c r="N992" s="7" t="s">
        <v>8322</v>
      </c>
      <c r="O992" s="7" t="s">
        <v>8324</v>
      </c>
      <c r="P992">
        <v>1</v>
      </c>
      <c r="Q992" s="6">
        <f>E992/Table1_2[[#This Row],[backers_count]]</f>
        <v>13</v>
      </c>
    </row>
    <row r="993" spans="1:17" x14ac:dyDescent="0.35">
      <c r="A993">
        <v>991</v>
      </c>
      <c r="B993" t="s">
        <v>992</v>
      </c>
      <c r="C993" t="s">
        <v>5101</v>
      </c>
      <c r="D993" s="6">
        <v>5000</v>
      </c>
      <c r="E993" s="6">
        <v>212</v>
      </c>
      <c r="F993" t="s">
        <v>8221</v>
      </c>
      <c r="G993" t="s">
        <v>8225</v>
      </c>
      <c r="H993" t="s">
        <v>8247</v>
      </c>
      <c r="I993" s="7">
        <v>1468349460</v>
      </c>
      <c r="J993" s="7">
        <v>1466186988</v>
      </c>
      <c r="K993" t="b">
        <v>0</v>
      </c>
      <c r="L993">
        <v>7</v>
      </c>
      <c r="M993" t="b">
        <v>0</v>
      </c>
      <c r="N993" s="7" t="s">
        <v>8322</v>
      </c>
      <c r="O993" s="7" t="s">
        <v>8324</v>
      </c>
      <c r="P993">
        <v>5</v>
      </c>
      <c r="Q993" s="6">
        <f>E993/Table1_2[[#This Row],[backers_count]]</f>
        <v>30.285714285714285</v>
      </c>
    </row>
    <row r="994" spans="1:17" x14ac:dyDescent="0.35">
      <c r="A994">
        <v>992</v>
      </c>
      <c r="B994" t="s">
        <v>993</v>
      </c>
      <c r="C994" t="s">
        <v>5102</v>
      </c>
      <c r="D994" s="6">
        <v>100000</v>
      </c>
      <c r="E994" s="6">
        <v>467</v>
      </c>
      <c r="F994" t="s">
        <v>8221</v>
      </c>
      <c r="G994" t="s">
        <v>8224</v>
      </c>
      <c r="H994" t="s">
        <v>8246</v>
      </c>
      <c r="I994" s="7">
        <v>1462655519</v>
      </c>
      <c r="J994" s="7">
        <v>1457475119</v>
      </c>
      <c r="K994" t="b">
        <v>0</v>
      </c>
      <c r="L994">
        <v>4</v>
      </c>
      <c r="M994" t="b">
        <v>0</v>
      </c>
      <c r="N994" s="7" t="s">
        <v>8322</v>
      </c>
      <c r="O994" s="7" t="s">
        <v>8324</v>
      </c>
      <c r="P994">
        <v>1</v>
      </c>
      <c r="Q994" s="6">
        <f>E994/Table1_2[[#This Row],[backers_count]]</f>
        <v>116.75</v>
      </c>
    </row>
    <row r="995" spans="1:17" x14ac:dyDescent="0.35">
      <c r="A995">
        <v>993</v>
      </c>
      <c r="B995" t="s">
        <v>994</v>
      </c>
      <c r="C995" t="s">
        <v>5103</v>
      </c>
      <c r="D995" s="6">
        <v>70000</v>
      </c>
      <c r="E995" s="6">
        <v>17561</v>
      </c>
      <c r="F995" t="s">
        <v>8221</v>
      </c>
      <c r="G995" t="s">
        <v>8224</v>
      </c>
      <c r="H995" t="s">
        <v>8246</v>
      </c>
      <c r="I995" s="7">
        <v>1478926800</v>
      </c>
      <c r="J995" s="7">
        <v>1476054568</v>
      </c>
      <c r="K995" t="b">
        <v>0</v>
      </c>
      <c r="L995">
        <v>196</v>
      </c>
      <c r="M995" t="b">
        <v>0</v>
      </c>
      <c r="N995" s="7" t="s">
        <v>8322</v>
      </c>
      <c r="O995" s="7" t="s">
        <v>8324</v>
      </c>
      <c r="P995">
        <v>26</v>
      </c>
      <c r="Q995" s="6">
        <f>E995/Table1_2[[#This Row],[backers_count]]</f>
        <v>89.59693877551021</v>
      </c>
    </row>
    <row r="996" spans="1:17" x14ac:dyDescent="0.35">
      <c r="A996">
        <v>994</v>
      </c>
      <c r="B996" t="s">
        <v>995</v>
      </c>
      <c r="C996" t="s">
        <v>5104</v>
      </c>
      <c r="D996" s="6">
        <v>200000</v>
      </c>
      <c r="E996" s="6">
        <v>4669</v>
      </c>
      <c r="F996" t="s">
        <v>8221</v>
      </c>
      <c r="G996" t="s">
        <v>8224</v>
      </c>
      <c r="H996" t="s">
        <v>8246</v>
      </c>
      <c r="I996" s="7">
        <v>1417388340</v>
      </c>
      <c r="J996" s="7">
        <v>1412835530</v>
      </c>
      <c r="K996" t="b">
        <v>0</v>
      </c>
      <c r="L996">
        <v>11</v>
      </c>
      <c r="M996" t="b">
        <v>0</v>
      </c>
      <c r="N996" s="7" t="s">
        <v>8322</v>
      </c>
      <c r="O996" s="7" t="s">
        <v>8324</v>
      </c>
      <c r="P996">
        <v>3</v>
      </c>
      <c r="Q996" s="6">
        <f>E996/Table1_2[[#This Row],[backers_count]]</f>
        <v>424.45454545454544</v>
      </c>
    </row>
    <row r="997" spans="1:17" x14ac:dyDescent="0.35">
      <c r="A997">
        <v>995</v>
      </c>
      <c r="B997" t="s">
        <v>996</v>
      </c>
      <c r="C997" t="s">
        <v>5105</v>
      </c>
      <c r="D997" s="6">
        <v>10000</v>
      </c>
      <c r="E997" s="6">
        <v>726</v>
      </c>
      <c r="F997" t="s">
        <v>8221</v>
      </c>
      <c r="G997" t="s">
        <v>8224</v>
      </c>
      <c r="H997" t="s">
        <v>8246</v>
      </c>
      <c r="I997" s="7">
        <v>1417276800</v>
      </c>
      <c r="J997" s="7">
        <v>1415140480</v>
      </c>
      <c r="K997" t="b">
        <v>0</v>
      </c>
      <c r="L997">
        <v>9</v>
      </c>
      <c r="M997" t="b">
        <v>0</v>
      </c>
      <c r="N997" s="7" t="s">
        <v>8322</v>
      </c>
      <c r="O997" s="7" t="s">
        <v>8324</v>
      </c>
      <c r="P997">
        <v>8</v>
      </c>
      <c r="Q997" s="6">
        <f>E997/Table1_2[[#This Row],[backers_count]]</f>
        <v>80.666666666666671</v>
      </c>
    </row>
    <row r="998" spans="1:17" x14ac:dyDescent="0.35">
      <c r="A998">
        <v>996</v>
      </c>
      <c r="B998" t="s">
        <v>997</v>
      </c>
      <c r="C998" t="s">
        <v>5106</v>
      </c>
      <c r="D998" s="6">
        <v>4000</v>
      </c>
      <c r="E998" s="6">
        <v>65</v>
      </c>
      <c r="F998" t="s">
        <v>8221</v>
      </c>
      <c r="G998" t="s">
        <v>8224</v>
      </c>
      <c r="H998" t="s">
        <v>8246</v>
      </c>
      <c r="I998" s="7">
        <v>1406474820</v>
      </c>
      <c r="J998" s="7">
        <v>1403902060</v>
      </c>
      <c r="K998" t="b">
        <v>0</v>
      </c>
      <c r="L998">
        <v>5</v>
      </c>
      <c r="M998" t="b">
        <v>0</v>
      </c>
      <c r="N998" s="7" t="s">
        <v>8322</v>
      </c>
      <c r="O998" s="7" t="s">
        <v>8324</v>
      </c>
      <c r="P998">
        <v>2</v>
      </c>
      <c r="Q998" s="6">
        <f>E998/Table1_2[[#This Row],[backers_count]]</f>
        <v>13</v>
      </c>
    </row>
    <row r="999" spans="1:17" x14ac:dyDescent="0.35">
      <c r="A999">
        <v>997</v>
      </c>
      <c r="B999" t="s">
        <v>998</v>
      </c>
      <c r="C999" t="s">
        <v>5107</v>
      </c>
      <c r="D999" s="6">
        <v>5000</v>
      </c>
      <c r="E999" s="6">
        <v>65</v>
      </c>
      <c r="F999" t="s">
        <v>8221</v>
      </c>
      <c r="G999" t="s">
        <v>8224</v>
      </c>
      <c r="H999" t="s">
        <v>8246</v>
      </c>
      <c r="I999" s="7">
        <v>1417145297</v>
      </c>
      <c r="J999" s="7">
        <v>1414549697</v>
      </c>
      <c r="K999" t="b">
        <v>0</v>
      </c>
      <c r="L999">
        <v>8</v>
      </c>
      <c r="M999" t="b">
        <v>0</v>
      </c>
      <c r="N999" s="7" t="s">
        <v>8322</v>
      </c>
      <c r="O999" s="7" t="s">
        <v>8324</v>
      </c>
      <c r="P999">
        <v>2</v>
      </c>
      <c r="Q999" s="6">
        <f>E999/Table1_2[[#This Row],[backers_count]]</f>
        <v>8.125</v>
      </c>
    </row>
    <row r="1000" spans="1:17" x14ac:dyDescent="0.35">
      <c r="A1000">
        <v>998</v>
      </c>
      <c r="B1000" t="s">
        <v>999</v>
      </c>
      <c r="C1000" t="s">
        <v>5108</v>
      </c>
      <c r="D1000" s="6">
        <v>60000</v>
      </c>
      <c r="E1000" s="6">
        <v>35135</v>
      </c>
      <c r="F1000" t="s">
        <v>8221</v>
      </c>
      <c r="G1000" t="s">
        <v>8229</v>
      </c>
      <c r="H1000" t="s">
        <v>8251</v>
      </c>
      <c r="I1000" s="7">
        <v>1447909401</v>
      </c>
      <c r="J1000" s="7">
        <v>1444017801</v>
      </c>
      <c r="K1000" t="b">
        <v>0</v>
      </c>
      <c r="L1000">
        <v>229</v>
      </c>
      <c r="M1000" t="b">
        <v>0</v>
      </c>
      <c r="N1000" s="7" t="s">
        <v>8322</v>
      </c>
      <c r="O1000" s="7" t="s">
        <v>8324</v>
      </c>
      <c r="P1000">
        <v>59</v>
      </c>
      <c r="Q1000" s="6">
        <f>E1000/Table1_2[[#This Row],[backers_count]]</f>
        <v>153.42794759825327</v>
      </c>
    </row>
    <row r="1001" spans="1:17" x14ac:dyDescent="0.35">
      <c r="A1001">
        <v>999</v>
      </c>
      <c r="B1001" t="s">
        <v>1000</v>
      </c>
      <c r="C1001" t="s">
        <v>5109</v>
      </c>
      <c r="D1001" s="6">
        <v>150000</v>
      </c>
      <c r="E1001" s="6">
        <v>11683</v>
      </c>
      <c r="F1001" t="s">
        <v>8221</v>
      </c>
      <c r="G1001" t="s">
        <v>8229</v>
      </c>
      <c r="H1001" t="s">
        <v>8251</v>
      </c>
      <c r="I1001" s="7">
        <v>1415865720</v>
      </c>
      <c r="J1001" s="7">
        <v>1413270690</v>
      </c>
      <c r="K1001" t="b">
        <v>0</v>
      </c>
      <c r="L1001">
        <v>40</v>
      </c>
      <c r="M1001" t="b">
        <v>0</v>
      </c>
      <c r="N1001" s="7" t="s">
        <v>8322</v>
      </c>
      <c r="O1001" s="7" t="s">
        <v>8324</v>
      </c>
      <c r="P1001">
        <v>8</v>
      </c>
      <c r="Q1001" s="6">
        <f>E1001/Table1_2[[#This Row],[backers_count]]</f>
        <v>292.07499999999999</v>
      </c>
    </row>
    <row r="1002" spans="1:17" x14ac:dyDescent="0.35">
      <c r="A1002">
        <v>1000</v>
      </c>
      <c r="B1002" t="s">
        <v>1001</v>
      </c>
      <c r="C1002" t="s">
        <v>5110</v>
      </c>
      <c r="D1002" s="6">
        <v>894700</v>
      </c>
      <c r="E1002" s="6">
        <v>19824</v>
      </c>
      <c r="F1002" t="s">
        <v>8220</v>
      </c>
      <c r="G1002" t="s">
        <v>8224</v>
      </c>
      <c r="H1002" t="s">
        <v>8246</v>
      </c>
      <c r="I1002" s="7">
        <v>1489537560</v>
      </c>
      <c r="J1002" s="7">
        <v>1484357160</v>
      </c>
      <c r="K1002" t="b">
        <v>0</v>
      </c>
      <c r="L1002">
        <v>6</v>
      </c>
      <c r="M1002" t="b">
        <v>0</v>
      </c>
      <c r="N1002" s="7" t="s">
        <v>8322</v>
      </c>
      <c r="O1002" s="7" t="s">
        <v>8324</v>
      </c>
      <c r="P1002">
        <v>3</v>
      </c>
      <c r="Q1002" s="6">
        <f>E1002/Table1_2[[#This Row],[backers_count]]</f>
        <v>3304</v>
      </c>
    </row>
    <row r="1003" spans="1:17" x14ac:dyDescent="0.35">
      <c r="A1003">
        <v>1001</v>
      </c>
      <c r="B1003" t="s">
        <v>1002</v>
      </c>
      <c r="C1003" t="s">
        <v>5111</v>
      </c>
      <c r="D1003" s="6">
        <v>5000</v>
      </c>
      <c r="E1003" s="6">
        <v>5200</v>
      </c>
      <c r="F1003" t="s">
        <v>8220</v>
      </c>
      <c r="G1003" t="s">
        <v>8225</v>
      </c>
      <c r="H1003" t="s">
        <v>8247</v>
      </c>
      <c r="I1003" s="7">
        <v>1485796613</v>
      </c>
      <c r="J1003" s="7">
        <v>1481908613</v>
      </c>
      <c r="K1003" t="b">
        <v>0</v>
      </c>
      <c r="L1003">
        <v>4</v>
      </c>
      <c r="M1003" t="b">
        <v>0</v>
      </c>
      <c r="N1003" s="7" t="s">
        <v>8322</v>
      </c>
      <c r="O1003" s="7" t="s">
        <v>8324</v>
      </c>
      <c r="P1003">
        <v>104</v>
      </c>
      <c r="Q1003" s="6">
        <f>E1003/Table1_2[[#This Row],[backers_count]]</f>
        <v>1300</v>
      </c>
    </row>
    <row r="1004" spans="1:17" x14ac:dyDescent="0.35">
      <c r="A1004">
        <v>1002</v>
      </c>
      <c r="B1004" t="s">
        <v>1003</v>
      </c>
      <c r="C1004" t="s">
        <v>5112</v>
      </c>
      <c r="D1004" s="6">
        <v>9999</v>
      </c>
      <c r="E1004" s="6">
        <v>2960</v>
      </c>
      <c r="F1004" t="s">
        <v>8220</v>
      </c>
      <c r="G1004" t="s">
        <v>8224</v>
      </c>
      <c r="H1004" t="s">
        <v>8246</v>
      </c>
      <c r="I1004" s="7">
        <v>1450331940</v>
      </c>
      <c r="J1004" s="7">
        <v>1447777514</v>
      </c>
      <c r="K1004" t="b">
        <v>0</v>
      </c>
      <c r="L1004">
        <v>22</v>
      </c>
      <c r="M1004" t="b">
        <v>0</v>
      </c>
      <c r="N1004" s="7" t="s">
        <v>8322</v>
      </c>
      <c r="O1004" s="7" t="s">
        <v>8324</v>
      </c>
      <c r="P1004">
        <v>30</v>
      </c>
      <c r="Q1004" s="6">
        <f>E1004/Table1_2[[#This Row],[backers_count]]</f>
        <v>134.54545454545453</v>
      </c>
    </row>
    <row r="1005" spans="1:17" x14ac:dyDescent="0.35">
      <c r="A1005">
        <v>1003</v>
      </c>
      <c r="B1005" t="s">
        <v>1004</v>
      </c>
      <c r="C1005" t="s">
        <v>5113</v>
      </c>
      <c r="D1005" s="6">
        <v>20000</v>
      </c>
      <c r="E1005" s="6">
        <v>3211</v>
      </c>
      <c r="F1005" t="s">
        <v>8220</v>
      </c>
      <c r="G1005" t="s">
        <v>8230</v>
      </c>
      <c r="H1005" t="s">
        <v>8249</v>
      </c>
      <c r="I1005" s="7">
        <v>1489680061</v>
      </c>
      <c r="J1005" s="7">
        <v>1487091661</v>
      </c>
      <c r="K1005" t="b">
        <v>0</v>
      </c>
      <c r="L1005">
        <v>15</v>
      </c>
      <c r="M1005" t="b">
        <v>0</v>
      </c>
      <c r="N1005" s="7" t="s">
        <v>8322</v>
      </c>
      <c r="O1005" s="7" t="s">
        <v>8324</v>
      </c>
      <c r="P1005">
        <v>17</v>
      </c>
      <c r="Q1005" s="6">
        <f>E1005/Table1_2[[#This Row],[backers_count]]</f>
        <v>214.06666666666666</v>
      </c>
    </row>
    <row r="1006" spans="1:17" x14ac:dyDescent="0.35">
      <c r="A1006">
        <v>1004</v>
      </c>
      <c r="B1006" t="s">
        <v>1005</v>
      </c>
      <c r="C1006" t="s">
        <v>5114</v>
      </c>
      <c r="D1006" s="6">
        <v>25000</v>
      </c>
      <c r="E1006" s="6">
        <v>20552</v>
      </c>
      <c r="F1006" t="s">
        <v>8220</v>
      </c>
      <c r="G1006" t="s">
        <v>8224</v>
      </c>
      <c r="H1006" t="s">
        <v>8246</v>
      </c>
      <c r="I1006" s="7">
        <v>1455814827</v>
      </c>
      <c r="J1006" s="7">
        <v>1453222827</v>
      </c>
      <c r="K1006" t="b">
        <v>0</v>
      </c>
      <c r="L1006">
        <v>95</v>
      </c>
      <c r="M1006" t="b">
        <v>0</v>
      </c>
      <c r="N1006" s="7" t="s">
        <v>8322</v>
      </c>
      <c r="O1006" s="7" t="s">
        <v>8324</v>
      </c>
      <c r="P1006">
        <v>83</v>
      </c>
      <c r="Q1006" s="6">
        <f>E1006/Table1_2[[#This Row],[backers_count]]</f>
        <v>216.33684210526314</v>
      </c>
    </row>
    <row r="1007" spans="1:17" x14ac:dyDescent="0.35">
      <c r="A1007">
        <v>1005</v>
      </c>
      <c r="B1007" t="s">
        <v>1006</v>
      </c>
      <c r="C1007" t="s">
        <v>5115</v>
      </c>
      <c r="D1007" s="6">
        <v>200000</v>
      </c>
      <c r="E1007" s="6">
        <v>150102</v>
      </c>
      <c r="F1007" t="s">
        <v>8220</v>
      </c>
      <c r="G1007" t="s">
        <v>8224</v>
      </c>
      <c r="H1007" t="s">
        <v>8246</v>
      </c>
      <c r="I1007" s="7">
        <v>1446217183</v>
      </c>
      <c r="J1007" s="7">
        <v>1443538783</v>
      </c>
      <c r="K1007" t="b">
        <v>0</v>
      </c>
      <c r="L1007">
        <v>161</v>
      </c>
      <c r="M1007" t="b">
        <v>0</v>
      </c>
      <c r="N1007" s="7" t="s">
        <v>8322</v>
      </c>
      <c r="O1007" s="7" t="s">
        <v>8324</v>
      </c>
      <c r="P1007">
        <v>76</v>
      </c>
      <c r="Q1007" s="6">
        <f>E1007/Table1_2[[#This Row],[backers_count]]</f>
        <v>932.31055900621118</v>
      </c>
    </row>
    <row r="1008" spans="1:17" x14ac:dyDescent="0.35">
      <c r="A1008">
        <v>1006</v>
      </c>
      <c r="B1008" t="s">
        <v>1007</v>
      </c>
      <c r="C1008" t="s">
        <v>5116</v>
      </c>
      <c r="D1008" s="6">
        <v>4000</v>
      </c>
      <c r="E1008" s="6">
        <v>234</v>
      </c>
      <c r="F1008" t="s">
        <v>8220</v>
      </c>
      <c r="G1008" t="s">
        <v>8224</v>
      </c>
      <c r="H1008" t="s">
        <v>8246</v>
      </c>
      <c r="I1008" s="7">
        <v>1418368260</v>
      </c>
      <c r="J1008" s="7">
        <v>1417654672</v>
      </c>
      <c r="K1008" t="b">
        <v>0</v>
      </c>
      <c r="L1008">
        <v>8</v>
      </c>
      <c r="M1008" t="b">
        <v>0</v>
      </c>
      <c r="N1008" s="7" t="s">
        <v>8322</v>
      </c>
      <c r="O1008" s="7" t="s">
        <v>8324</v>
      </c>
      <c r="P1008">
        <v>6</v>
      </c>
      <c r="Q1008" s="6">
        <f>E1008/Table1_2[[#This Row],[backers_count]]</f>
        <v>29.25</v>
      </c>
    </row>
    <row r="1009" spans="1:17" x14ac:dyDescent="0.35">
      <c r="A1009">
        <v>1007</v>
      </c>
      <c r="B1009" t="s">
        <v>1008</v>
      </c>
      <c r="C1009" t="s">
        <v>5117</v>
      </c>
      <c r="D1009" s="6">
        <v>30000</v>
      </c>
      <c r="E1009" s="6">
        <v>13296</v>
      </c>
      <c r="F1009" t="s">
        <v>8220</v>
      </c>
      <c r="G1009" t="s">
        <v>8224</v>
      </c>
      <c r="H1009" t="s">
        <v>8246</v>
      </c>
      <c r="I1009" s="7">
        <v>1481727623</v>
      </c>
      <c r="J1009" s="7">
        <v>1478095223</v>
      </c>
      <c r="K1009" t="b">
        <v>0</v>
      </c>
      <c r="L1009">
        <v>76</v>
      </c>
      <c r="M1009" t="b">
        <v>0</v>
      </c>
      <c r="N1009" s="7" t="s">
        <v>8322</v>
      </c>
      <c r="O1009" s="7" t="s">
        <v>8324</v>
      </c>
      <c r="P1009">
        <v>45</v>
      </c>
      <c r="Q1009" s="6">
        <f>E1009/Table1_2[[#This Row],[backers_count]]</f>
        <v>174.94736842105263</v>
      </c>
    </row>
    <row r="1010" spans="1:17" x14ac:dyDescent="0.35">
      <c r="A1010">
        <v>1008</v>
      </c>
      <c r="B1010" t="s">
        <v>1009</v>
      </c>
      <c r="C1010" t="s">
        <v>5118</v>
      </c>
      <c r="D1010" s="6">
        <v>93500</v>
      </c>
      <c r="E1010" s="6">
        <v>250</v>
      </c>
      <c r="F1010" t="s">
        <v>8220</v>
      </c>
      <c r="G1010" t="s">
        <v>8238</v>
      </c>
      <c r="H1010" t="s">
        <v>8256</v>
      </c>
      <c r="I1010" s="7">
        <v>1482953115</v>
      </c>
      <c r="J1010" s="7">
        <v>1480361115</v>
      </c>
      <c r="K1010" t="b">
        <v>0</v>
      </c>
      <c r="L1010">
        <v>1</v>
      </c>
      <c r="M1010" t="b">
        <v>0</v>
      </c>
      <c r="N1010" s="7" t="s">
        <v>8322</v>
      </c>
      <c r="O1010" s="7" t="s">
        <v>8324</v>
      </c>
      <c r="P1010">
        <v>1</v>
      </c>
      <c r="Q1010" s="6">
        <f>E1010/Table1_2[[#This Row],[backers_count]]</f>
        <v>250</v>
      </c>
    </row>
    <row r="1011" spans="1:17" x14ac:dyDescent="0.35">
      <c r="A1011">
        <v>1009</v>
      </c>
      <c r="B1011" t="s">
        <v>1010</v>
      </c>
      <c r="C1011" t="s">
        <v>5119</v>
      </c>
      <c r="D1011" s="6">
        <v>50000</v>
      </c>
      <c r="E1011" s="6">
        <v>6565</v>
      </c>
      <c r="F1011" t="s">
        <v>8220</v>
      </c>
      <c r="G1011" t="s">
        <v>8224</v>
      </c>
      <c r="H1011" t="s">
        <v>8246</v>
      </c>
      <c r="I1011" s="7">
        <v>1466346646</v>
      </c>
      <c r="J1011" s="7">
        <v>1463754646</v>
      </c>
      <c r="K1011" t="b">
        <v>0</v>
      </c>
      <c r="L1011">
        <v>101</v>
      </c>
      <c r="M1011" t="b">
        <v>0</v>
      </c>
      <c r="N1011" s="7" t="s">
        <v>8322</v>
      </c>
      <c r="O1011" s="7" t="s">
        <v>8324</v>
      </c>
      <c r="P1011">
        <v>14</v>
      </c>
      <c r="Q1011" s="6">
        <f>E1011/Table1_2[[#This Row],[backers_count]]</f>
        <v>65</v>
      </c>
    </row>
    <row r="1012" spans="1:17" x14ac:dyDescent="0.35">
      <c r="A1012">
        <v>1010</v>
      </c>
      <c r="B1012" t="s">
        <v>1011</v>
      </c>
      <c r="C1012" t="s">
        <v>5120</v>
      </c>
      <c r="D1012" s="6">
        <v>115250</v>
      </c>
      <c r="E1012" s="6">
        <v>220</v>
      </c>
      <c r="F1012" t="s">
        <v>8220</v>
      </c>
      <c r="G1012" t="s">
        <v>8224</v>
      </c>
      <c r="H1012" t="s">
        <v>8246</v>
      </c>
      <c r="I1012" s="7">
        <v>1473044340</v>
      </c>
      <c r="J1012" s="7">
        <v>1468180462</v>
      </c>
      <c r="K1012" t="b">
        <v>0</v>
      </c>
      <c r="L1012">
        <v>4</v>
      </c>
      <c r="M1012" t="b">
        <v>0</v>
      </c>
      <c r="N1012" s="7" t="s">
        <v>8322</v>
      </c>
      <c r="O1012" s="7" t="s">
        <v>8324</v>
      </c>
      <c r="P1012">
        <v>1</v>
      </c>
      <c r="Q1012" s="6">
        <f>E1012/Table1_2[[#This Row],[backers_count]]</f>
        <v>55</v>
      </c>
    </row>
    <row r="1013" spans="1:17" x14ac:dyDescent="0.35">
      <c r="A1013">
        <v>1011</v>
      </c>
      <c r="B1013" t="s">
        <v>1012</v>
      </c>
      <c r="C1013" t="s">
        <v>5121</v>
      </c>
      <c r="D1013" s="6">
        <v>20000</v>
      </c>
      <c r="E1013" s="6">
        <v>75</v>
      </c>
      <c r="F1013" t="s">
        <v>8220</v>
      </c>
      <c r="G1013" t="s">
        <v>8224</v>
      </c>
      <c r="H1013" t="s">
        <v>8246</v>
      </c>
      <c r="I1013" s="7">
        <v>1418938395</v>
      </c>
      <c r="J1013" s="7">
        <v>1415050395</v>
      </c>
      <c r="K1013" t="b">
        <v>0</v>
      </c>
      <c r="L1013">
        <v>1</v>
      </c>
      <c r="M1013" t="b">
        <v>0</v>
      </c>
      <c r="N1013" s="7" t="s">
        <v>8322</v>
      </c>
      <c r="O1013" s="7" t="s">
        <v>8324</v>
      </c>
      <c r="P1013">
        <v>1</v>
      </c>
      <c r="Q1013" s="6">
        <f>E1013/Table1_2[[#This Row],[backers_count]]</f>
        <v>75</v>
      </c>
    </row>
    <row r="1014" spans="1:17" x14ac:dyDescent="0.35">
      <c r="A1014">
        <v>1012</v>
      </c>
      <c r="B1014" t="s">
        <v>1013</v>
      </c>
      <c r="C1014" t="s">
        <v>5122</v>
      </c>
      <c r="D1014" s="6">
        <v>5000</v>
      </c>
      <c r="E1014" s="6">
        <v>1076751.05</v>
      </c>
      <c r="F1014" t="s">
        <v>8220</v>
      </c>
      <c r="G1014" t="s">
        <v>8224</v>
      </c>
      <c r="H1014" t="s">
        <v>8246</v>
      </c>
      <c r="I1014" s="7">
        <v>1485254052</v>
      </c>
      <c r="J1014" s="7">
        <v>1481366052</v>
      </c>
      <c r="K1014" t="b">
        <v>0</v>
      </c>
      <c r="L1014">
        <v>775</v>
      </c>
      <c r="M1014" t="b">
        <v>0</v>
      </c>
      <c r="N1014" s="7" t="s">
        <v>8322</v>
      </c>
      <c r="O1014" s="7" t="s">
        <v>8324</v>
      </c>
      <c r="P1014">
        <v>21536</v>
      </c>
      <c r="Q1014" s="6">
        <f>E1014/Table1_2[[#This Row],[backers_count]]</f>
        <v>1389.3561935483872</v>
      </c>
    </row>
    <row r="1015" spans="1:17" x14ac:dyDescent="0.35">
      <c r="A1015">
        <v>1013</v>
      </c>
      <c r="B1015" t="s">
        <v>1014</v>
      </c>
      <c r="C1015" t="s">
        <v>5123</v>
      </c>
      <c r="D1015" s="6">
        <v>25000</v>
      </c>
      <c r="E1015" s="6">
        <v>8632</v>
      </c>
      <c r="F1015" t="s">
        <v>8220</v>
      </c>
      <c r="G1015" t="s">
        <v>8224</v>
      </c>
      <c r="H1015" t="s">
        <v>8246</v>
      </c>
      <c r="I1015" s="7">
        <v>1451419200</v>
      </c>
      <c r="J1015" s="7">
        <v>1449000056</v>
      </c>
      <c r="K1015" t="b">
        <v>0</v>
      </c>
      <c r="L1015">
        <v>90</v>
      </c>
      <c r="M1015" t="b">
        <v>0</v>
      </c>
      <c r="N1015" s="7" t="s">
        <v>8322</v>
      </c>
      <c r="O1015" s="7" t="s">
        <v>8324</v>
      </c>
      <c r="P1015">
        <v>35</v>
      </c>
      <c r="Q1015" s="6">
        <f>E1015/Table1_2[[#This Row],[backers_count]]</f>
        <v>95.911111111111111</v>
      </c>
    </row>
    <row r="1016" spans="1:17" x14ac:dyDescent="0.35">
      <c r="A1016">
        <v>1014</v>
      </c>
      <c r="B1016" t="s">
        <v>1015</v>
      </c>
      <c r="C1016" t="s">
        <v>5124</v>
      </c>
      <c r="D1016" s="6">
        <v>10000</v>
      </c>
      <c r="E1016" s="6">
        <v>3060</v>
      </c>
      <c r="F1016" t="s">
        <v>8220</v>
      </c>
      <c r="G1016" t="s">
        <v>8224</v>
      </c>
      <c r="H1016" t="s">
        <v>8246</v>
      </c>
      <c r="I1016" s="7">
        <v>1420070615</v>
      </c>
      <c r="J1016" s="7">
        <v>1415750615</v>
      </c>
      <c r="K1016" t="b">
        <v>0</v>
      </c>
      <c r="L1016">
        <v>16</v>
      </c>
      <c r="M1016" t="b">
        <v>0</v>
      </c>
      <c r="N1016" s="7" t="s">
        <v>8322</v>
      </c>
      <c r="O1016" s="7" t="s">
        <v>8324</v>
      </c>
      <c r="P1016">
        <v>31</v>
      </c>
      <c r="Q1016" s="6">
        <f>E1016/Table1_2[[#This Row],[backers_count]]</f>
        <v>191.25</v>
      </c>
    </row>
    <row r="1017" spans="1:17" x14ac:dyDescent="0.35">
      <c r="A1017">
        <v>1015</v>
      </c>
      <c r="B1017" t="s">
        <v>1016</v>
      </c>
      <c r="C1017" t="s">
        <v>5125</v>
      </c>
      <c r="D1017" s="6">
        <v>9000</v>
      </c>
      <c r="E1017" s="6">
        <v>240</v>
      </c>
      <c r="F1017" t="s">
        <v>8220</v>
      </c>
      <c r="G1017" t="s">
        <v>8240</v>
      </c>
      <c r="H1017" t="s">
        <v>8257</v>
      </c>
      <c r="I1017" s="7">
        <v>1448489095</v>
      </c>
      <c r="J1017" s="7">
        <v>1445893495</v>
      </c>
      <c r="K1017" t="b">
        <v>0</v>
      </c>
      <c r="L1017">
        <v>6</v>
      </c>
      <c r="M1017" t="b">
        <v>0</v>
      </c>
      <c r="N1017" s="7" t="s">
        <v>8322</v>
      </c>
      <c r="O1017" s="7" t="s">
        <v>8324</v>
      </c>
      <c r="P1017">
        <v>3</v>
      </c>
      <c r="Q1017" s="6">
        <f>E1017/Table1_2[[#This Row],[backers_count]]</f>
        <v>40</v>
      </c>
    </row>
    <row r="1018" spans="1:17" x14ac:dyDescent="0.35">
      <c r="A1018">
        <v>1016</v>
      </c>
      <c r="B1018" t="s">
        <v>1017</v>
      </c>
      <c r="C1018" t="s">
        <v>5126</v>
      </c>
      <c r="D1018" s="6">
        <v>100000</v>
      </c>
      <c r="E1018" s="6">
        <v>2842</v>
      </c>
      <c r="F1018" t="s">
        <v>8220</v>
      </c>
      <c r="G1018" t="s">
        <v>8224</v>
      </c>
      <c r="H1018" t="s">
        <v>8246</v>
      </c>
      <c r="I1018" s="7">
        <v>1459992856</v>
      </c>
      <c r="J1018" s="7">
        <v>1456108456</v>
      </c>
      <c r="K1018" t="b">
        <v>0</v>
      </c>
      <c r="L1018">
        <v>38</v>
      </c>
      <c r="M1018" t="b">
        <v>0</v>
      </c>
      <c r="N1018" s="7" t="s">
        <v>8322</v>
      </c>
      <c r="O1018" s="7" t="s">
        <v>8324</v>
      </c>
      <c r="P1018">
        <v>3</v>
      </c>
      <c r="Q1018" s="6">
        <f>E1018/Table1_2[[#This Row],[backers_count]]</f>
        <v>74.78947368421052</v>
      </c>
    </row>
    <row r="1019" spans="1:17" x14ac:dyDescent="0.35">
      <c r="A1019">
        <v>1017</v>
      </c>
      <c r="B1019" t="s">
        <v>1018</v>
      </c>
      <c r="C1019" t="s">
        <v>5127</v>
      </c>
      <c r="D1019" s="6">
        <v>250000</v>
      </c>
      <c r="E1019" s="6">
        <v>57197</v>
      </c>
      <c r="F1019" t="s">
        <v>8220</v>
      </c>
      <c r="G1019" t="s">
        <v>8224</v>
      </c>
      <c r="H1019" t="s">
        <v>8246</v>
      </c>
      <c r="I1019" s="7">
        <v>1448125935</v>
      </c>
      <c r="J1019" s="7">
        <v>1444666335</v>
      </c>
      <c r="K1019" t="b">
        <v>0</v>
      </c>
      <c r="L1019">
        <v>355</v>
      </c>
      <c r="M1019" t="b">
        <v>0</v>
      </c>
      <c r="N1019" s="7" t="s">
        <v>8322</v>
      </c>
      <c r="O1019" s="7" t="s">
        <v>8324</v>
      </c>
      <c r="P1019">
        <v>23</v>
      </c>
      <c r="Q1019" s="6">
        <f>E1019/Table1_2[[#This Row],[backers_count]]</f>
        <v>161.11830985915492</v>
      </c>
    </row>
    <row r="1020" spans="1:17" x14ac:dyDescent="0.35">
      <c r="A1020">
        <v>1018</v>
      </c>
      <c r="B1020" t="s">
        <v>1019</v>
      </c>
      <c r="C1020" t="s">
        <v>5128</v>
      </c>
      <c r="D1020" s="6">
        <v>20000</v>
      </c>
      <c r="E1020" s="6">
        <v>621</v>
      </c>
      <c r="F1020" t="s">
        <v>8220</v>
      </c>
      <c r="G1020" t="s">
        <v>8224</v>
      </c>
      <c r="H1020" t="s">
        <v>8246</v>
      </c>
      <c r="I1020" s="7">
        <v>1468496933</v>
      </c>
      <c r="J1020" s="7">
        <v>1465904933</v>
      </c>
      <c r="K1020" t="b">
        <v>0</v>
      </c>
      <c r="L1020">
        <v>7</v>
      </c>
      <c r="M1020" t="b">
        <v>0</v>
      </c>
      <c r="N1020" s="7" t="s">
        <v>8322</v>
      </c>
      <c r="O1020" s="7" t="s">
        <v>8324</v>
      </c>
      <c r="P1020">
        <v>4</v>
      </c>
      <c r="Q1020" s="6">
        <f>E1020/Table1_2[[#This Row],[backers_count]]</f>
        <v>88.714285714285708</v>
      </c>
    </row>
    <row r="1021" spans="1:17" x14ac:dyDescent="0.35">
      <c r="A1021">
        <v>1019</v>
      </c>
      <c r="B1021" t="s">
        <v>1020</v>
      </c>
      <c r="C1021" t="s">
        <v>5129</v>
      </c>
      <c r="D1021" s="6">
        <v>45000</v>
      </c>
      <c r="E1021" s="6">
        <v>21300</v>
      </c>
      <c r="F1021" t="s">
        <v>8220</v>
      </c>
      <c r="G1021" t="s">
        <v>8224</v>
      </c>
      <c r="H1021" t="s">
        <v>8246</v>
      </c>
      <c r="I1021" s="7">
        <v>1423092149</v>
      </c>
      <c r="J1021" s="7">
        <v>1420500149</v>
      </c>
      <c r="K1021" t="b">
        <v>0</v>
      </c>
      <c r="L1021">
        <v>400</v>
      </c>
      <c r="M1021" t="b">
        <v>0</v>
      </c>
      <c r="N1021" s="7" t="s">
        <v>8322</v>
      </c>
      <c r="O1021" s="7" t="s">
        <v>8324</v>
      </c>
      <c r="P1021">
        <v>48</v>
      </c>
      <c r="Q1021" s="6">
        <f>E1021/Table1_2[[#This Row],[backers_count]]</f>
        <v>53.25</v>
      </c>
    </row>
    <row r="1022" spans="1:17" x14ac:dyDescent="0.35">
      <c r="A1022">
        <v>1020</v>
      </c>
      <c r="B1022" t="s">
        <v>1021</v>
      </c>
      <c r="C1022" t="s">
        <v>5130</v>
      </c>
      <c r="D1022" s="6">
        <v>1550</v>
      </c>
      <c r="E1022" s="6">
        <v>3186</v>
      </c>
      <c r="F1022" t="s">
        <v>8219</v>
      </c>
      <c r="G1022" t="s">
        <v>8229</v>
      </c>
      <c r="H1022" t="s">
        <v>8251</v>
      </c>
      <c r="I1022" s="7">
        <v>1433206020</v>
      </c>
      <c r="J1022" s="7">
        <v>1430617209</v>
      </c>
      <c r="K1022" t="b">
        <v>0</v>
      </c>
      <c r="L1022">
        <v>30</v>
      </c>
      <c r="M1022" t="b">
        <v>1</v>
      </c>
      <c r="N1022" s="7" t="s">
        <v>8328</v>
      </c>
      <c r="O1022" s="7" t="s">
        <v>8333</v>
      </c>
      <c r="P1022">
        <v>206</v>
      </c>
      <c r="Q1022" s="6">
        <f>E1022/Table1_2[[#This Row],[backers_count]]</f>
        <v>106.2</v>
      </c>
    </row>
    <row r="1023" spans="1:17" x14ac:dyDescent="0.35">
      <c r="A1023">
        <v>1021</v>
      </c>
      <c r="B1023" t="s">
        <v>1022</v>
      </c>
      <c r="C1023" t="s">
        <v>5131</v>
      </c>
      <c r="D1023" s="6">
        <v>3000</v>
      </c>
      <c r="E1023" s="6">
        <v>10554.11</v>
      </c>
      <c r="F1023" t="s">
        <v>8219</v>
      </c>
      <c r="G1023" t="s">
        <v>8224</v>
      </c>
      <c r="H1023" t="s">
        <v>8246</v>
      </c>
      <c r="I1023" s="7">
        <v>1445054400</v>
      </c>
      <c r="J1023" s="7">
        <v>1443074571</v>
      </c>
      <c r="K1023" t="b">
        <v>1</v>
      </c>
      <c r="L1023">
        <v>478</v>
      </c>
      <c r="M1023" t="b">
        <v>1</v>
      </c>
      <c r="N1023" s="7" t="s">
        <v>8328</v>
      </c>
      <c r="O1023" s="7" t="s">
        <v>8333</v>
      </c>
      <c r="P1023">
        <v>352</v>
      </c>
      <c r="Q1023" s="6">
        <f>E1023/Table1_2[[#This Row],[backers_count]]</f>
        <v>22.079728033472804</v>
      </c>
    </row>
    <row r="1024" spans="1:17" x14ac:dyDescent="0.35">
      <c r="A1024">
        <v>1022</v>
      </c>
      <c r="B1024" t="s">
        <v>1023</v>
      </c>
      <c r="C1024" t="s">
        <v>5132</v>
      </c>
      <c r="D1024" s="6">
        <v>2000</v>
      </c>
      <c r="E1024" s="6">
        <v>2298</v>
      </c>
      <c r="F1024" t="s">
        <v>8219</v>
      </c>
      <c r="G1024" t="s">
        <v>8224</v>
      </c>
      <c r="H1024" t="s">
        <v>8246</v>
      </c>
      <c r="I1024" s="7">
        <v>1431876677</v>
      </c>
      <c r="J1024" s="7">
        <v>1429284677</v>
      </c>
      <c r="K1024" t="b">
        <v>1</v>
      </c>
      <c r="L1024">
        <v>74</v>
      </c>
      <c r="M1024" t="b">
        <v>1</v>
      </c>
      <c r="N1024" s="7" t="s">
        <v>8328</v>
      </c>
      <c r="O1024" s="7" t="s">
        <v>8333</v>
      </c>
      <c r="P1024">
        <v>115</v>
      </c>
      <c r="Q1024" s="6">
        <f>E1024/Table1_2[[#This Row],[backers_count]]</f>
        <v>31.054054054054053</v>
      </c>
    </row>
    <row r="1025" spans="1:17" x14ac:dyDescent="0.35">
      <c r="A1025">
        <v>1023</v>
      </c>
      <c r="B1025" t="s">
        <v>1024</v>
      </c>
      <c r="C1025" t="s">
        <v>5133</v>
      </c>
      <c r="D1025" s="6">
        <v>2000</v>
      </c>
      <c r="E1025" s="6">
        <v>4743</v>
      </c>
      <c r="F1025" t="s">
        <v>8219</v>
      </c>
      <c r="G1025" t="s">
        <v>8225</v>
      </c>
      <c r="H1025" t="s">
        <v>8247</v>
      </c>
      <c r="I1025" s="7">
        <v>1434837861</v>
      </c>
      <c r="J1025" s="7">
        <v>1432245861</v>
      </c>
      <c r="K1025" t="b">
        <v>0</v>
      </c>
      <c r="L1025">
        <v>131</v>
      </c>
      <c r="M1025" t="b">
        <v>1</v>
      </c>
      <c r="N1025" s="7" t="s">
        <v>8328</v>
      </c>
      <c r="O1025" s="7" t="s">
        <v>8333</v>
      </c>
      <c r="P1025">
        <v>238</v>
      </c>
      <c r="Q1025" s="6">
        <f>E1025/Table1_2[[#This Row],[backers_count]]</f>
        <v>36.206106870229007</v>
      </c>
    </row>
    <row r="1026" spans="1:17" x14ac:dyDescent="0.35">
      <c r="A1026">
        <v>1024</v>
      </c>
      <c r="B1026" t="s">
        <v>1025</v>
      </c>
      <c r="C1026" t="s">
        <v>5134</v>
      </c>
      <c r="D1026" s="6">
        <v>20000</v>
      </c>
      <c r="E1026" s="6">
        <v>23727.55</v>
      </c>
      <c r="F1026" t="s">
        <v>8219</v>
      </c>
      <c r="G1026" t="s">
        <v>8235</v>
      </c>
      <c r="H1026" t="s">
        <v>8255</v>
      </c>
      <c r="I1026" s="7">
        <v>1454248563</v>
      </c>
      <c r="J1026" s="7">
        <v>1451656563</v>
      </c>
      <c r="K1026" t="b">
        <v>1</v>
      </c>
      <c r="L1026">
        <v>61</v>
      </c>
      <c r="M1026" t="b">
        <v>1</v>
      </c>
      <c r="N1026" s="7" t="s">
        <v>8328</v>
      </c>
      <c r="O1026" s="7" t="s">
        <v>8333</v>
      </c>
      <c r="P1026">
        <v>119</v>
      </c>
      <c r="Q1026" s="6">
        <f>E1026/Table1_2[[#This Row],[backers_count]]</f>
        <v>388.9762295081967</v>
      </c>
    </row>
    <row r="1027" spans="1:17" x14ac:dyDescent="0.35">
      <c r="A1027">
        <v>1025</v>
      </c>
      <c r="B1027" t="s">
        <v>1026</v>
      </c>
      <c r="C1027" t="s">
        <v>5135</v>
      </c>
      <c r="D1027" s="6">
        <v>70000</v>
      </c>
      <c r="E1027" s="6">
        <v>76949.820000000007</v>
      </c>
      <c r="F1027" t="s">
        <v>8219</v>
      </c>
      <c r="G1027" t="s">
        <v>8224</v>
      </c>
      <c r="H1027" t="s">
        <v>8246</v>
      </c>
      <c r="I1027" s="7">
        <v>1426532437</v>
      </c>
      <c r="J1027" s="7">
        <v>1423944037</v>
      </c>
      <c r="K1027" t="b">
        <v>1</v>
      </c>
      <c r="L1027">
        <v>1071</v>
      </c>
      <c r="M1027" t="b">
        <v>1</v>
      </c>
      <c r="N1027" s="7" t="s">
        <v>8328</v>
      </c>
      <c r="O1027" s="7" t="s">
        <v>8333</v>
      </c>
      <c r="P1027">
        <v>110</v>
      </c>
      <c r="Q1027" s="6">
        <f>E1027/Table1_2[[#This Row],[backers_count]]</f>
        <v>71.848571428571432</v>
      </c>
    </row>
    <row r="1028" spans="1:17" x14ac:dyDescent="0.35">
      <c r="A1028">
        <v>1026</v>
      </c>
      <c r="B1028" t="s">
        <v>1027</v>
      </c>
      <c r="C1028" t="s">
        <v>5136</v>
      </c>
      <c r="D1028" s="6">
        <v>7000</v>
      </c>
      <c r="E1028" s="6">
        <v>7000.58</v>
      </c>
      <c r="F1028" t="s">
        <v>8219</v>
      </c>
      <c r="G1028" t="s">
        <v>8225</v>
      </c>
      <c r="H1028" t="s">
        <v>8247</v>
      </c>
      <c r="I1028" s="7">
        <v>1459414016</v>
      </c>
      <c r="J1028" s="7">
        <v>1456480016</v>
      </c>
      <c r="K1028" t="b">
        <v>1</v>
      </c>
      <c r="L1028">
        <v>122</v>
      </c>
      <c r="M1028" t="b">
        <v>1</v>
      </c>
      <c r="N1028" s="7" t="s">
        <v>8328</v>
      </c>
      <c r="O1028" s="7" t="s">
        <v>8333</v>
      </c>
      <c r="P1028">
        <v>101</v>
      </c>
      <c r="Q1028" s="6">
        <f>E1028/Table1_2[[#This Row],[backers_count]]</f>
        <v>57.381803278688523</v>
      </c>
    </row>
    <row r="1029" spans="1:17" x14ac:dyDescent="0.35">
      <c r="A1029">
        <v>1027</v>
      </c>
      <c r="B1029" t="s">
        <v>1028</v>
      </c>
      <c r="C1029" t="s">
        <v>5137</v>
      </c>
      <c r="D1029" s="6">
        <v>7501</v>
      </c>
      <c r="E1029" s="6">
        <v>7733</v>
      </c>
      <c r="F1029" t="s">
        <v>8219</v>
      </c>
      <c r="G1029" t="s">
        <v>8224</v>
      </c>
      <c r="H1029" t="s">
        <v>8246</v>
      </c>
      <c r="I1029" s="7">
        <v>1414025347</v>
      </c>
      <c r="J1029" s="7">
        <v>1411433347</v>
      </c>
      <c r="K1029" t="b">
        <v>1</v>
      </c>
      <c r="L1029">
        <v>111</v>
      </c>
      <c r="M1029" t="b">
        <v>1</v>
      </c>
      <c r="N1029" s="7" t="s">
        <v>8328</v>
      </c>
      <c r="O1029" s="7" t="s">
        <v>8333</v>
      </c>
      <c r="P1029">
        <v>104</v>
      </c>
      <c r="Q1029" s="6">
        <f>E1029/Table1_2[[#This Row],[backers_count]]</f>
        <v>69.666666666666671</v>
      </c>
    </row>
    <row r="1030" spans="1:17" x14ac:dyDescent="0.35">
      <c r="A1030">
        <v>1028</v>
      </c>
      <c r="B1030" t="s">
        <v>1029</v>
      </c>
      <c r="C1030" t="s">
        <v>5138</v>
      </c>
      <c r="D1030" s="6">
        <v>10000</v>
      </c>
      <c r="E1030" s="6">
        <v>11727</v>
      </c>
      <c r="F1030" t="s">
        <v>8219</v>
      </c>
      <c r="G1030" t="s">
        <v>8225</v>
      </c>
      <c r="H1030" t="s">
        <v>8247</v>
      </c>
      <c r="I1030" s="7">
        <v>1488830400</v>
      </c>
      <c r="J1030" s="7">
        <v>1484924605</v>
      </c>
      <c r="K1030" t="b">
        <v>1</v>
      </c>
      <c r="L1030">
        <v>255</v>
      </c>
      <c r="M1030" t="b">
        <v>1</v>
      </c>
      <c r="N1030" s="7" t="s">
        <v>8328</v>
      </c>
      <c r="O1030" s="7" t="s">
        <v>8333</v>
      </c>
      <c r="P1030">
        <v>118</v>
      </c>
      <c r="Q1030" s="6">
        <f>E1030/Table1_2[[#This Row],[backers_count]]</f>
        <v>45.988235294117644</v>
      </c>
    </row>
    <row r="1031" spans="1:17" x14ac:dyDescent="0.35">
      <c r="A1031">
        <v>1029</v>
      </c>
      <c r="B1031" t="s">
        <v>1030</v>
      </c>
      <c r="C1031" t="s">
        <v>5139</v>
      </c>
      <c r="D1031" s="6">
        <v>10000</v>
      </c>
      <c r="E1031" s="6">
        <v>11176</v>
      </c>
      <c r="F1031" t="s">
        <v>8219</v>
      </c>
      <c r="G1031" t="s">
        <v>8235</v>
      </c>
      <c r="H1031" t="s">
        <v>8255</v>
      </c>
      <c r="I1031" s="7">
        <v>1428184740</v>
      </c>
      <c r="J1031" s="7">
        <v>1423501507</v>
      </c>
      <c r="K1031" t="b">
        <v>0</v>
      </c>
      <c r="L1031">
        <v>141</v>
      </c>
      <c r="M1031" t="b">
        <v>1</v>
      </c>
      <c r="N1031" s="7" t="s">
        <v>8328</v>
      </c>
      <c r="O1031" s="7" t="s">
        <v>8333</v>
      </c>
      <c r="P1031">
        <v>112</v>
      </c>
      <c r="Q1031" s="6">
        <f>E1031/Table1_2[[#This Row],[backers_count]]</f>
        <v>79.262411347517727</v>
      </c>
    </row>
    <row r="1032" spans="1:17" x14ac:dyDescent="0.35">
      <c r="A1032">
        <v>1030</v>
      </c>
      <c r="B1032" t="s">
        <v>1031</v>
      </c>
      <c r="C1032" t="s">
        <v>5140</v>
      </c>
      <c r="D1032" s="6">
        <v>2000</v>
      </c>
      <c r="E1032" s="6">
        <v>6842</v>
      </c>
      <c r="F1032" t="s">
        <v>8219</v>
      </c>
      <c r="G1032" t="s">
        <v>8224</v>
      </c>
      <c r="H1032" t="s">
        <v>8246</v>
      </c>
      <c r="I1032" s="7">
        <v>1473680149</v>
      </c>
      <c r="J1032" s="7">
        <v>1472470549</v>
      </c>
      <c r="K1032" t="b">
        <v>0</v>
      </c>
      <c r="L1032">
        <v>159</v>
      </c>
      <c r="M1032" t="b">
        <v>1</v>
      </c>
      <c r="N1032" s="7" t="s">
        <v>8328</v>
      </c>
      <c r="O1032" s="7" t="s">
        <v>8333</v>
      </c>
      <c r="P1032">
        <v>343</v>
      </c>
      <c r="Q1032" s="6">
        <f>E1032/Table1_2[[#This Row],[backers_count]]</f>
        <v>43.031446540880502</v>
      </c>
    </row>
    <row r="1033" spans="1:17" x14ac:dyDescent="0.35">
      <c r="A1033">
        <v>1031</v>
      </c>
      <c r="B1033" t="s">
        <v>1032</v>
      </c>
      <c r="C1033" t="s">
        <v>5141</v>
      </c>
      <c r="D1033" s="6">
        <v>10000</v>
      </c>
      <c r="E1033" s="6">
        <v>10740</v>
      </c>
      <c r="F1033" t="s">
        <v>8219</v>
      </c>
      <c r="G1033" t="s">
        <v>8224</v>
      </c>
      <c r="H1033" t="s">
        <v>8246</v>
      </c>
      <c r="I1033" s="7">
        <v>1450290010</v>
      </c>
      <c r="J1033" s="7">
        <v>1447698010</v>
      </c>
      <c r="K1033" t="b">
        <v>0</v>
      </c>
      <c r="L1033">
        <v>99</v>
      </c>
      <c r="M1033" t="b">
        <v>1</v>
      </c>
      <c r="N1033" s="7" t="s">
        <v>8328</v>
      </c>
      <c r="O1033" s="7" t="s">
        <v>8333</v>
      </c>
      <c r="P1033">
        <v>108</v>
      </c>
      <c r="Q1033" s="6">
        <f>E1033/Table1_2[[#This Row],[backers_count]]</f>
        <v>108.48484848484848</v>
      </c>
    </row>
    <row r="1034" spans="1:17" x14ac:dyDescent="0.35">
      <c r="A1034">
        <v>1032</v>
      </c>
      <c r="B1034" t="s">
        <v>1033</v>
      </c>
      <c r="C1034" t="s">
        <v>5142</v>
      </c>
      <c r="D1034" s="6">
        <v>5400</v>
      </c>
      <c r="E1034" s="6">
        <v>5858.84</v>
      </c>
      <c r="F1034" t="s">
        <v>8219</v>
      </c>
      <c r="G1034" t="s">
        <v>8224</v>
      </c>
      <c r="H1034" t="s">
        <v>8246</v>
      </c>
      <c r="I1034" s="7">
        <v>1466697625</v>
      </c>
      <c r="J1034" s="7">
        <v>1464105625</v>
      </c>
      <c r="K1034" t="b">
        <v>0</v>
      </c>
      <c r="L1034">
        <v>96</v>
      </c>
      <c r="M1034" t="b">
        <v>1</v>
      </c>
      <c r="N1034" s="7" t="s">
        <v>8328</v>
      </c>
      <c r="O1034" s="7" t="s">
        <v>8333</v>
      </c>
      <c r="P1034">
        <v>109</v>
      </c>
      <c r="Q1034" s="6">
        <f>E1034/Table1_2[[#This Row],[backers_count]]</f>
        <v>61.029583333333335</v>
      </c>
    </row>
    <row r="1035" spans="1:17" x14ac:dyDescent="0.35">
      <c r="A1035">
        <v>1033</v>
      </c>
      <c r="B1035" t="s">
        <v>1034</v>
      </c>
      <c r="C1035" t="s">
        <v>5143</v>
      </c>
      <c r="D1035" s="6">
        <v>1328</v>
      </c>
      <c r="E1035" s="6">
        <v>1366</v>
      </c>
      <c r="F1035" t="s">
        <v>8219</v>
      </c>
      <c r="G1035" t="s">
        <v>8225</v>
      </c>
      <c r="H1035" t="s">
        <v>8247</v>
      </c>
      <c r="I1035" s="7">
        <v>1481564080</v>
      </c>
      <c r="J1035" s="7">
        <v>1479144880</v>
      </c>
      <c r="K1035" t="b">
        <v>0</v>
      </c>
      <c r="L1035">
        <v>27</v>
      </c>
      <c r="M1035" t="b">
        <v>1</v>
      </c>
      <c r="N1035" s="7" t="s">
        <v>8328</v>
      </c>
      <c r="O1035" s="7" t="s">
        <v>8333</v>
      </c>
      <c r="P1035">
        <v>103</v>
      </c>
      <c r="Q1035" s="6">
        <f>E1035/Table1_2[[#This Row],[backers_count]]</f>
        <v>50.592592592592595</v>
      </c>
    </row>
    <row r="1036" spans="1:17" x14ac:dyDescent="0.35">
      <c r="A1036">
        <v>1034</v>
      </c>
      <c r="B1036" t="s">
        <v>1035</v>
      </c>
      <c r="C1036" t="s">
        <v>5144</v>
      </c>
      <c r="D1036" s="6">
        <v>5000</v>
      </c>
      <c r="E1036" s="6">
        <v>6500.09</v>
      </c>
      <c r="F1036" t="s">
        <v>8219</v>
      </c>
      <c r="G1036" t="s">
        <v>8224</v>
      </c>
      <c r="H1036" t="s">
        <v>8246</v>
      </c>
      <c r="I1036" s="7">
        <v>1470369540</v>
      </c>
      <c r="J1036" s="7">
        <v>1467604804</v>
      </c>
      <c r="K1036" t="b">
        <v>0</v>
      </c>
      <c r="L1036">
        <v>166</v>
      </c>
      <c r="M1036" t="b">
        <v>1</v>
      </c>
      <c r="N1036" s="7" t="s">
        <v>8328</v>
      </c>
      <c r="O1036" s="7" t="s">
        <v>8333</v>
      </c>
      <c r="P1036">
        <v>131</v>
      </c>
      <c r="Q1036" s="6">
        <f>E1036/Table1_2[[#This Row],[backers_count]]</f>
        <v>39.157168674698795</v>
      </c>
    </row>
    <row r="1037" spans="1:17" x14ac:dyDescent="0.35">
      <c r="A1037">
        <v>1035</v>
      </c>
      <c r="B1037" t="s">
        <v>1036</v>
      </c>
      <c r="C1037" t="s">
        <v>5145</v>
      </c>
      <c r="D1037" s="6">
        <v>4600</v>
      </c>
      <c r="E1037" s="6">
        <v>4952</v>
      </c>
      <c r="F1037" t="s">
        <v>8219</v>
      </c>
      <c r="G1037" t="s">
        <v>8224</v>
      </c>
      <c r="H1037" t="s">
        <v>8246</v>
      </c>
      <c r="I1037" s="7">
        <v>1423668220</v>
      </c>
      <c r="J1037" s="7">
        <v>1421076220</v>
      </c>
      <c r="K1037" t="b">
        <v>0</v>
      </c>
      <c r="L1037">
        <v>76</v>
      </c>
      <c r="M1037" t="b">
        <v>1</v>
      </c>
      <c r="N1037" s="7" t="s">
        <v>8328</v>
      </c>
      <c r="O1037" s="7" t="s">
        <v>8333</v>
      </c>
      <c r="P1037">
        <v>108</v>
      </c>
      <c r="Q1037" s="6">
        <f>E1037/Table1_2[[#This Row],[backers_count]]</f>
        <v>65.15789473684211</v>
      </c>
    </row>
    <row r="1038" spans="1:17" x14ac:dyDescent="0.35">
      <c r="A1038">
        <v>1036</v>
      </c>
      <c r="B1038" t="s">
        <v>1037</v>
      </c>
      <c r="C1038" t="s">
        <v>5146</v>
      </c>
      <c r="D1038" s="6">
        <v>4500</v>
      </c>
      <c r="E1038" s="6">
        <v>5056.22</v>
      </c>
      <c r="F1038" t="s">
        <v>8219</v>
      </c>
      <c r="G1038" t="s">
        <v>8224</v>
      </c>
      <c r="H1038" t="s">
        <v>8246</v>
      </c>
      <c r="I1038" s="7">
        <v>1357545600</v>
      </c>
      <c r="J1038" s="7">
        <v>1354790790</v>
      </c>
      <c r="K1038" t="b">
        <v>0</v>
      </c>
      <c r="L1038">
        <v>211</v>
      </c>
      <c r="M1038" t="b">
        <v>1</v>
      </c>
      <c r="N1038" s="7" t="s">
        <v>8328</v>
      </c>
      <c r="O1038" s="7" t="s">
        <v>8333</v>
      </c>
      <c r="P1038">
        <v>113</v>
      </c>
      <c r="Q1038" s="6">
        <f>E1038/Table1_2[[#This Row],[backers_count]]</f>
        <v>23.963127962085309</v>
      </c>
    </row>
    <row r="1039" spans="1:17" x14ac:dyDescent="0.35">
      <c r="A1039">
        <v>1037</v>
      </c>
      <c r="B1039" t="s">
        <v>1038</v>
      </c>
      <c r="C1039" t="s">
        <v>5147</v>
      </c>
      <c r="D1039" s="6">
        <v>1000</v>
      </c>
      <c r="E1039" s="6">
        <v>1021</v>
      </c>
      <c r="F1039" t="s">
        <v>8219</v>
      </c>
      <c r="G1039" t="s">
        <v>8224</v>
      </c>
      <c r="H1039" t="s">
        <v>8246</v>
      </c>
      <c r="I1039" s="7">
        <v>1431925200</v>
      </c>
      <c r="J1039" s="7">
        <v>1429991062</v>
      </c>
      <c r="K1039" t="b">
        <v>0</v>
      </c>
      <c r="L1039">
        <v>21</v>
      </c>
      <c r="M1039" t="b">
        <v>1</v>
      </c>
      <c r="N1039" s="7" t="s">
        <v>8328</v>
      </c>
      <c r="O1039" s="7" t="s">
        <v>8333</v>
      </c>
      <c r="P1039">
        <v>103</v>
      </c>
      <c r="Q1039" s="6">
        <f>E1039/Table1_2[[#This Row],[backers_count]]</f>
        <v>48.61904761904762</v>
      </c>
    </row>
    <row r="1040" spans="1:17" x14ac:dyDescent="0.35">
      <c r="A1040">
        <v>1038</v>
      </c>
      <c r="B1040" t="s">
        <v>1039</v>
      </c>
      <c r="C1040" t="s">
        <v>5148</v>
      </c>
      <c r="D1040" s="6">
        <v>1500</v>
      </c>
      <c r="E1040" s="6">
        <v>2180</v>
      </c>
      <c r="F1040" t="s">
        <v>8219</v>
      </c>
      <c r="G1040" t="s">
        <v>8224</v>
      </c>
      <c r="H1040" t="s">
        <v>8246</v>
      </c>
      <c r="I1040" s="7">
        <v>1458362023</v>
      </c>
      <c r="J1040" s="7">
        <v>1455773623</v>
      </c>
      <c r="K1040" t="b">
        <v>0</v>
      </c>
      <c r="L1040">
        <v>61</v>
      </c>
      <c r="M1040" t="b">
        <v>1</v>
      </c>
      <c r="N1040" s="7" t="s">
        <v>8328</v>
      </c>
      <c r="O1040" s="7" t="s">
        <v>8333</v>
      </c>
      <c r="P1040">
        <v>146</v>
      </c>
      <c r="Q1040" s="6">
        <f>E1040/Table1_2[[#This Row],[backers_count]]</f>
        <v>35.73770491803279</v>
      </c>
    </row>
    <row r="1041" spans="1:17" x14ac:dyDescent="0.35">
      <c r="A1041">
        <v>1039</v>
      </c>
      <c r="B1041" t="s">
        <v>1040</v>
      </c>
      <c r="C1041" t="s">
        <v>5149</v>
      </c>
      <c r="D1041" s="6">
        <v>500</v>
      </c>
      <c r="E1041" s="6">
        <v>641</v>
      </c>
      <c r="F1041" t="s">
        <v>8219</v>
      </c>
      <c r="G1041" t="s">
        <v>8224</v>
      </c>
      <c r="H1041" t="s">
        <v>8246</v>
      </c>
      <c r="I1041" s="7">
        <v>1481615940</v>
      </c>
      <c r="J1041" s="7">
        <v>1479436646</v>
      </c>
      <c r="K1041" t="b">
        <v>0</v>
      </c>
      <c r="L1041">
        <v>30</v>
      </c>
      <c r="M1041" t="b">
        <v>1</v>
      </c>
      <c r="N1041" s="7" t="s">
        <v>8328</v>
      </c>
      <c r="O1041" s="7" t="s">
        <v>8333</v>
      </c>
      <c r="P1041">
        <v>129</v>
      </c>
      <c r="Q1041" s="6">
        <f>E1041/Table1_2[[#This Row],[backers_count]]</f>
        <v>21.366666666666667</v>
      </c>
    </row>
    <row r="1042" spans="1:17" x14ac:dyDescent="0.35">
      <c r="A1042">
        <v>1040</v>
      </c>
      <c r="B1042" t="s">
        <v>1041</v>
      </c>
      <c r="C1042" t="s">
        <v>5150</v>
      </c>
      <c r="D1042" s="6">
        <v>85000</v>
      </c>
      <c r="E1042" s="6">
        <v>250</v>
      </c>
      <c r="F1042" t="s">
        <v>8220</v>
      </c>
      <c r="G1042" t="s">
        <v>8224</v>
      </c>
      <c r="H1042" t="s">
        <v>8246</v>
      </c>
      <c r="I1042" s="7">
        <v>1472317209</v>
      </c>
      <c r="J1042" s="7">
        <v>1469725209</v>
      </c>
      <c r="K1042" t="b">
        <v>0</v>
      </c>
      <c r="L1042">
        <v>1</v>
      </c>
      <c r="M1042" t="b">
        <v>0</v>
      </c>
      <c r="N1042" s="7" t="s">
        <v>8334</v>
      </c>
      <c r="O1042" s="7" t="s">
        <v>8335</v>
      </c>
      <c r="P1042">
        <v>1</v>
      </c>
      <c r="Q1042" s="6">
        <f>E1042/Table1_2[[#This Row],[backers_count]]</f>
        <v>250</v>
      </c>
    </row>
    <row r="1043" spans="1:17" x14ac:dyDescent="0.35">
      <c r="A1043">
        <v>1041</v>
      </c>
      <c r="B1043" t="s">
        <v>1042</v>
      </c>
      <c r="C1043" t="s">
        <v>5151</v>
      </c>
      <c r="D1043" s="6">
        <v>50</v>
      </c>
      <c r="E1043" s="6">
        <v>0</v>
      </c>
      <c r="F1043" t="s">
        <v>8220</v>
      </c>
      <c r="G1043" t="s">
        <v>8224</v>
      </c>
      <c r="H1043" t="s">
        <v>8246</v>
      </c>
      <c r="I1043" s="7">
        <v>1406769992</v>
      </c>
      <c r="J1043" s="7">
        <v>1405041992</v>
      </c>
      <c r="K1043" t="b">
        <v>0</v>
      </c>
      <c r="L1043">
        <v>0</v>
      </c>
      <c r="M1043" t="b">
        <v>0</v>
      </c>
      <c r="N1043" s="7" t="s">
        <v>8334</v>
      </c>
      <c r="O1043" s="7" t="s">
        <v>8335</v>
      </c>
      <c r="P1043">
        <v>0</v>
      </c>
      <c r="Q1043" s="6" t="e">
        <f>E1043/Table1_2[[#This Row],[backers_count]]</f>
        <v>#DIV/0!</v>
      </c>
    </row>
    <row r="1044" spans="1:17" x14ac:dyDescent="0.35">
      <c r="A1044">
        <v>1042</v>
      </c>
      <c r="B1044" t="s">
        <v>1043</v>
      </c>
      <c r="C1044" t="s">
        <v>5152</v>
      </c>
      <c r="D1044" s="6">
        <v>650</v>
      </c>
      <c r="E1044" s="6">
        <v>10</v>
      </c>
      <c r="F1044" t="s">
        <v>8220</v>
      </c>
      <c r="G1044" t="s">
        <v>8224</v>
      </c>
      <c r="H1044" t="s">
        <v>8246</v>
      </c>
      <c r="I1044" s="7">
        <v>1410516000</v>
      </c>
      <c r="J1044" s="7">
        <v>1406824948</v>
      </c>
      <c r="K1044" t="b">
        <v>0</v>
      </c>
      <c r="L1044">
        <v>1</v>
      </c>
      <c r="M1044" t="b">
        <v>0</v>
      </c>
      <c r="N1044" s="7" t="s">
        <v>8334</v>
      </c>
      <c r="O1044" s="7" t="s">
        <v>8335</v>
      </c>
      <c r="P1044">
        <v>2</v>
      </c>
      <c r="Q1044" s="6">
        <f>E1044/Table1_2[[#This Row],[backers_count]]</f>
        <v>10</v>
      </c>
    </row>
    <row r="1045" spans="1:17" x14ac:dyDescent="0.35">
      <c r="A1045">
        <v>1043</v>
      </c>
      <c r="B1045" t="s">
        <v>1044</v>
      </c>
      <c r="C1045" t="s">
        <v>5153</v>
      </c>
      <c r="D1045" s="6">
        <v>100000</v>
      </c>
      <c r="E1045" s="6">
        <v>8537</v>
      </c>
      <c r="F1045" t="s">
        <v>8220</v>
      </c>
      <c r="G1045" t="s">
        <v>8224</v>
      </c>
      <c r="H1045" t="s">
        <v>8246</v>
      </c>
      <c r="I1045" s="7">
        <v>1432101855</v>
      </c>
      <c r="J1045" s="7">
        <v>1429509855</v>
      </c>
      <c r="K1045" t="b">
        <v>0</v>
      </c>
      <c r="L1045">
        <v>292</v>
      </c>
      <c r="M1045" t="b">
        <v>0</v>
      </c>
      <c r="N1045" s="7" t="s">
        <v>8334</v>
      </c>
      <c r="O1045" s="7" t="s">
        <v>8335</v>
      </c>
      <c r="P1045">
        <v>9</v>
      </c>
      <c r="Q1045" s="6">
        <f>E1045/Table1_2[[#This Row],[backers_count]]</f>
        <v>29.236301369863014</v>
      </c>
    </row>
    <row r="1046" spans="1:17" x14ac:dyDescent="0.35">
      <c r="A1046">
        <v>1044</v>
      </c>
      <c r="B1046" t="s">
        <v>1045</v>
      </c>
      <c r="C1046" t="s">
        <v>5154</v>
      </c>
      <c r="D1046" s="6">
        <v>7000</v>
      </c>
      <c r="E1046" s="6">
        <v>6</v>
      </c>
      <c r="F1046" t="s">
        <v>8220</v>
      </c>
      <c r="G1046" t="s">
        <v>8224</v>
      </c>
      <c r="H1046" t="s">
        <v>8246</v>
      </c>
      <c r="I1046" s="7">
        <v>1425587220</v>
      </c>
      <c r="J1046" s="7">
        <v>1420668801</v>
      </c>
      <c r="K1046" t="b">
        <v>0</v>
      </c>
      <c r="L1046">
        <v>2</v>
      </c>
      <c r="M1046" t="b">
        <v>0</v>
      </c>
      <c r="N1046" s="7" t="s">
        <v>8334</v>
      </c>
      <c r="O1046" s="7" t="s">
        <v>8335</v>
      </c>
      <c r="P1046">
        <v>1</v>
      </c>
      <c r="Q1046" s="6">
        <f>E1046/Table1_2[[#This Row],[backers_count]]</f>
        <v>3</v>
      </c>
    </row>
    <row r="1047" spans="1:17" x14ac:dyDescent="0.35">
      <c r="A1047">
        <v>1045</v>
      </c>
      <c r="B1047" t="s">
        <v>1046</v>
      </c>
      <c r="C1047" t="s">
        <v>5155</v>
      </c>
      <c r="D1047" s="6">
        <v>10000</v>
      </c>
      <c r="E1047" s="6">
        <v>266</v>
      </c>
      <c r="F1047" t="s">
        <v>8220</v>
      </c>
      <c r="G1047" t="s">
        <v>8224</v>
      </c>
      <c r="H1047" t="s">
        <v>8246</v>
      </c>
      <c r="I1047" s="7">
        <v>1408827550</v>
      </c>
      <c r="J1047" s="7">
        <v>1406235550</v>
      </c>
      <c r="K1047" t="b">
        <v>0</v>
      </c>
      <c r="L1047">
        <v>8</v>
      </c>
      <c r="M1047" t="b">
        <v>0</v>
      </c>
      <c r="N1047" s="7" t="s">
        <v>8334</v>
      </c>
      <c r="O1047" s="7" t="s">
        <v>8335</v>
      </c>
      <c r="P1047">
        <v>3</v>
      </c>
      <c r="Q1047" s="6">
        <f>E1047/Table1_2[[#This Row],[backers_count]]</f>
        <v>33.25</v>
      </c>
    </row>
    <row r="1048" spans="1:17" x14ac:dyDescent="0.35">
      <c r="A1048">
        <v>1046</v>
      </c>
      <c r="B1048" t="s">
        <v>1047</v>
      </c>
      <c r="C1048" t="s">
        <v>5156</v>
      </c>
      <c r="D1048" s="6">
        <v>3000</v>
      </c>
      <c r="E1048" s="6">
        <v>0</v>
      </c>
      <c r="F1048" t="s">
        <v>8220</v>
      </c>
      <c r="G1048" t="s">
        <v>8236</v>
      </c>
      <c r="H1048" t="s">
        <v>8249</v>
      </c>
      <c r="I1048" s="7">
        <v>1451161560</v>
      </c>
      <c r="J1048" s="7">
        <v>1447273560</v>
      </c>
      <c r="K1048" t="b">
        <v>0</v>
      </c>
      <c r="L1048">
        <v>0</v>
      </c>
      <c r="M1048" t="b">
        <v>0</v>
      </c>
      <c r="N1048" s="7" t="s">
        <v>8334</v>
      </c>
      <c r="O1048" s="7" t="s">
        <v>8335</v>
      </c>
      <c r="P1048">
        <v>0</v>
      </c>
      <c r="Q1048" s="6" t="e">
        <f>E1048/Table1_2[[#This Row],[backers_count]]</f>
        <v>#DIV/0!</v>
      </c>
    </row>
    <row r="1049" spans="1:17" x14ac:dyDescent="0.35">
      <c r="A1049">
        <v>1047</v>
      </c>
      <c r="B1049" t="s">
        <v>1048</v>
      </c>
      <c r="C1049" t="s">
        <v>5157</v>
      </c>
      <c r="D1049" s="6">
        <v>2000</v>
      </c>
      <c r="E1049" s="6">
        <v>1</v>
      </c>
      <c r="F1049" t="s">
        <v>8220</v>
      </c>
      <c r="G1049" t="s">
        <v>8224</v>
      </c>
      <c r="H1049" t="s">
        <v>8246</v>
      </c>
      <c r="I1049" s="7">
        <v>1415219915</v>
      </c>
      <c r="J1049" s="7">
        <v>1412624315</v>
      </c>
      <c r="K1049" t="b">
        <v>0</v>
      </c>
      <c r="L1049">
        <v>1</v>
      </c>
      <c r="M1049" t="b">
        <v>0</v>
      </c>
      <c r="N1049" s="7" t="s">
        <v>8334</v>
      </c>
      <c r="O1049" s="7" t="s">
        <v>8335</v>
      </c>
      <c r="P1049">
        <v>1</v>
      </c>
      <c r="Q1049" s="6">
        <f>E1049/Table1_2[[#This Row],[backers_count]]</f>
        <v>1</v>
      </c>
    </row>
    <row r="1050" spans="1:17" x14ac:dyDescent="0.35">
      <c r="A1050">
        <v>1048</v>
      </c>
      <c r="B1050" t="s">
        <v>1049</v>
      </c>
      <c r="C1050" t="s">
        <v>5158</v>
      </c>
      <c r="D1050" s="6">
        <v>15000</v>
      </c>
      <c r="E1050" s="6">
        <v>212</v>
      </c>
      <c r="F1050" t="s">
        <v>8220</v>
      </c>
      <c r="G1050" t="s">
        <v>8224</v>
      </c>
      <c r="H1050" t="s">
        <v>8246</v>
      </c>
      <c r="I1050" s="7">
        <v>1474766189</v>
      </c>
      <c r="J1050" s="7">
        <v>1471310189</v>
      </c>
      <c r="K1050" t="b">
        <v>0</v>
      </c>
      <c r="L1050">
        <v>4</v>
      </c>
      <c r="M1050" t="b">
        <v>0</v>
      </c>
      <c r="N1050" s="7" t="s">
        <v>8334</v>
      </c>
      <c r="O1050" s="7" t="s">
        <v>8335</v>
      </c>
      <c r="P1050">
        <v>2</v>
      </c>
      <c r="Q1050" s="6">
        <f>E1050/Table1_2[[#This Row],[backers_count]]</f>
        <v>53</v>
      </c>
    </row>
    <row r="1051" spans="1:17" x14ac:dyDescent="0.35">
      <c r="A1051">
        <v>1049</v>
      </c>
      <c r="B1051" t="s">
        <v>1050</v>
      </c>
      <c r="C1051" t="s">
        <v>5159</v>
      </c>
      <c r="D1051" s="6">
        <v>12000</v>
      </c>
      <c r="E1051" s="6">
        <v>0</v>
      </c>
      <c r="F1051" t="s">
        <v>8220</v>
      </c>
      <c r="G1051" t="s">
        <v>8224</v>
      </c>
      <c r="H1051" t="s">
        <v>8246</v>
      </c>
      <c r="I1051" s="7">
        <v>1455272445</v>
      </c>
      <c r="J1051" s="7">
        <v>1452680445</v>
      </c>
      <c r="K1051" t="b">
        <v>0</v>
      </c>
      <c r="L1051">
        <v>0</v>
      </c>
      <c r="M1051" t="b">
        <v>0</v>
      </c>
      <c r="N1051" s="7" t="s">
        <v>8334</v>
      </c>
      <c r="O1051" s="7" t="s">
        <v>8335</v>
      </c>
      <c r="P1051">
        <v>0</v>
      </c>
      <c r="Q1051" s="6" t="e">
        <f>E1051/Table1_2[[#This Row],[backers_count]]</f>
        <v>#DIV/0!</v>
      </c>
    </row>
    <row r="1052" spans="1:17" x14ac:dyDescent="0.35">
      <c r="A1052">
        <v>1050</v>
      </c>
      <c r="B1052" t="s">
        <v>1051</v>
      </c>
      <c r="C1052" t="s">
        <v>5160</v>
      </c>
      <c r="D1052" s="6">
        <v>2500</v>
      </c>
      <c r="E1052" s="6">
        <v>0</v>
      </c>
      <c r="F1052" t="s">
        <v>8220</v>
      </c>
      <c r="G1052" t="s">
        <v>8224</v>
      </c>
      <c r="H1052" t="s">
        <v>8246</v>
      </c>
      <c r="I1052" s="7">
        <v>1442257677</v>
      </c>
      <c r="J1052" s="7">
        <v>1439665677</v>
      </c>
      <c r="K1052" t="b">
        <v>0</v>
      </c>
      <c r="L1052">
        <v>0</v>
      </c>
      <c r="M1052" t="b">
        <v>0</v>
      </c>
      <c r="N1052" s="7" t="s">
        <v>8334</v>
      </c>
      <c r="O1052" s="7" t="s">
        <v>8335</v>
      </c>
      <c r="P1052">
        <v>0</v>
      </c>
      <c r="Q1052" s="6" t="e">
        <f>E1052/Table1_2[[#This Row],[backers_count]]</f>
        <v>#DIV/0!</v>
      </c>
    </row>
    <row r="1053" spans="1:17" x14ac:dyDescent="0.35">
      <c r="A1053">
        <v>1051</v>
      </c>
      <c r="B1053" t="s">
        <v>1052</v>
      </c>
      <c r="C1053" t="s">
        <v>5161</v>
      </c>
      <c r="D1053" s="6">
        <v>500</v>
      </c>
      <c r="E1053" s="6">
        <v>0</v>
      </c>
      <c r="F1053" t="s">
        <v>8220</v>
      </c>
      <c r="G1053" t="s">
        <v>8224</v>
      </c>
      <c r="H1053" t="s">
        <v>8246</v>
      </c>
      <c r="I1053" s="7">
        <v>1409098825</v>
      </c>
      <c r="J1053" s="7">
        <v>1406679625</v>
      </c>
      <c r="K1053" t="b">
        <v>0</v>
      </c>
      <c r="L1053">
        <v>0</v>
      </c>
      <c r="M1053" t="b">
        <v>0</v>
      </c>
      <c r="N1053" s="7" t="s">
        <v>8334</v>
      </c>
      <c r="O1053" s="7" t="s">
        <v>8335</v>
      </c>
      <c r="P1053">
        <v>0</v>
      </c>
      <c r="Q1053" s="6" t="e">
        <f>E1053/Table1_2[[#This Row],[backers_count]]</f>
        <v>#DIV/0!</v>
      </c>
    </row>
    <row r="1054" spans="1:17" x14ac:dyDescent="0.35">
      <c r="A1054">
        <v>1052</v>
      </c>
      <c r="B1054" t="s">
        <v>1053</v>
      </c>
      <c r="C1054" t="s">
        <v>5162</v>
      </c>
      <c r="D1054" s="6">
        <v>4336</v>
      </c>
      <c r="E1054" s="6">
        <v>0</v>
      </c>
      <c r="F1054" t="s">
        <v>8220</v>
      </c>
      <c r="G1054" t="s">
        <v>8224</v>
      </c>
      <c r="H1054" t="s">
        <v>8246</v>
      </c>
      <c r="I1054" s="7">
        <v>1465243740</v>
      </c>
      <c r="J1054" s="7">
        <v>1461438495</v>
      </c>
      <c r="K1054" t="b">
        <v>0</v>
      </c>
      <c r="L1054">
        <v>0</v>
      </c>
      <c r="M1054" t="b">
        <v>0</v>
      </c>
      <c r="N1054" s="7" t="s">
        <v>8334</v>
      </c>
      <c r="O1054" s="7" t="s">
        <v>8335</v>
      </c>
      <c r="P1054">
        <v>0</v>
      </c>
      <c r="Q1054" s="6" t="e">
        <f>E1054/Table1_2[[#This Row],[backers_count]]</f>
        <v>#DIV/0!</v>
      </c>
    </row>
    <row r="1055" spans="1:17" x14ac:dyDescent="0.35">
      <c r="A1055">
        <v>1053</v>
      </c>
      <c r="B1055" t="s">
        <v>1054</v>
      </c>
      <c r="C1055" t="s">
        <v>5163</v>
      </c>
      <c r="D1055" s="6">
        <v>1500</v>
      </c>
      <c r="E1055" s="6">
        <v>15</v>
      </c>
      <c r="F1055" t="s">
        <v>8220</v>
      </c>
      <c r="G1055" t="s">
        <v>8224</v>
      </c>
      <c r="H1055" t="s">
        <v>8246</v>
      </c>
      <c r="I1055" s="7">
        <v>1488773332</v>
      </c>
      <c r="J1055" s="7">
        <v>1486613332</v>
      </c>
      <c r="K1055" t="b">
        <v>0</v>
      </c>
      <c r="L1055">
        <v>1</v>
      </c>
      <c r="M1055" t="b">
        <v>0</v>
      </c>
      <c r="N1055" s="7" t="s">
        <v>8334</v>
      </c>
      <c r="O1055" s="7" t="s">
        <v>8335</v>
      </c>
      <c r="P1055">
        <v>1</v>
      </c>
      <c r="Q1055" s="6">
        <f>E1055/Table1_2[[#This Row],[backers_count]]</f>
        <v>15</v>
      </c>
    </row>
    <row r="1056" spans="1:17" x14ac:dyDescent="0.35">
      <c r="A1056">
        <v>1054</v>
      </c>
      <c r="B1056" t="s">
        <v>1055</v>
      </c>
      <c r="C1056" t="s">
        <v>5164</v>
      </c>
      <c r="D1056" s="6">
        <v>2500</v>
      </c>
      <c r="E1056" s="6">
        <v>0</v>
      </c>
      <c r="F1056" t="s">
        <v>8220</v>
      </c>
      <c r="G1056" t="s">
        <v>8224</v>
      </c>
      <c r="H1056" t="s">
        <v>8246</v>
      </c>
      <c r="I1056" s="7">
        <v>1407708000</v>
      </c>
      <c r="J1056" s="7">
        <v>1405110399</v>
      </c>
      <c r="K1056" t="b">
        <v>0</v>
      </c>
      <c r="L1056">
        <v>0</v>
      </c>
      <c r="M1056" t="b">
        <v>0</v>
      </c>
      <c r="N1056" s="7" t="s">
        <v>8334</v>
      </c>
      <c r="O1056" s="7" t="s">
        <v>8335</v>
      </c>
      <c r="P1056">
        <v>0</v>
      </c>
      <c r="Q1056" s="6" t="e">
        <f>E1056/Table1_2[[#This Row],[backers_count]]</f>
        <v>#DIV/0!</v>
      </c>
    </row>
    <row r="1057" spans="1:17" x14ac:dyDescent="0.35">
      <c r="A1057">
        <v>1055</v>
      </c>
      <c r="B1057" t="s">
        <v>1056</v>
      </c>
      <c r="C1057" t="s">
        <v>5165</v>
      </c>
      <c r="D1057" s="6">
        <v>3500</v>
      </c>
      <c r="E1057" s="6">
        <v>0</v>
      </c>
      <c r="F1057" t="s">
        <v>8220</v>
      </c>
      <c r="G1057" t="s">
        <v>8224</v>
      </c>
      <c r="H1057" t="s">
        <v>8246</v>
      </c>
      <c r="I1057" s="7">
        <v>1457394545</v>
      </c>
      <c r="J1057" s="7">
        <v>1454802545</v>
      </c>
      <c r="K1057" t="b">
        <v>0</v>
      </c>
      <c r="L1057">
        <v>0</v>
      </c>
      <c r="M1057" t="b">
        <v>0</v>
      </c>
      <c r="N1057" s="7" t="s">
        <v>8334</v>
      </c>
      <c r="O1057" s="7" t="s">
        <v>8335</v>
      </c>
      <c r="P1057">
        <v>0</v>
      </c>
      <c r="Q1057" s="6" t="e">
        <f>E1057/Table1_2[[#This Row],[backers_count]]</f>
        <v>#DIV/0!</v>
      </c>
    </row>
    <row r="1058" spans="1:17" x14ac:dyDescent="0.35">
      <c r="A1058">
        <v>1056</v>
      </c>
      <c r="B1058" t="s">
        <v>1057</v>
      </c>
      <c r="C1058" t="s">
        <v>5166</v>
      </c>
      <c r="D1058" s="6">
        <v>10000</v>
      </c>
      <c r="E1058" s="6">
        <v>0</v>
      </c>
      <c r="F1058" t="s">
        <v>8220</v>
      </c>
      <c r="G1058" t="s">
        <v>8224</v>
      </c>
      <c r="H1058" t="s">
        <v>8246</v>
      </c>
      <c r="I1058" s="7">
        <v>1429892177</v>
      </c>
      <c r="J1058" s="7">
        <v>1424711777</v>
      </c>
      <c r="K1058" t="b">
        <v>0</v>
      </c>
      <c r="L1058">
        <v>0</v>
      </c>
      <c r="M1058" t="b">
        <v>0</v>
      </c>
      <c r="N1058" s="7" t="s">
        <v>8334</v>
      </c>
      <c r="O1058" s="7" t="s">
        <v>8335</v>
      </c>
      <c r="P1058">
        <v>0</v>
      </c>
      <c r="Q1058" s="6" t="e">
        <f>E1058/Table1_2[[#This Row],[backers_count]]</f>
        <v>#DIV/0!</v>
      </c>
    </row>
    <row r="1059" spans="1:17" x14ac:dyDescent="0.35">
      <c r="A1059">
        <v>1057</v>
      </c>
      <c r="B1059" t="s">
        <v>1058</v>
      </c>
      <c r="C1059" t="s">
        <v>5167</v>
      </c>
      <c r="D1059" s="6">
        <v>10000</v>
      </c>
      <c r="E1059" s="6">
        <v>0</v>
      </c>
      <c r="F1059" t="s">
        <v>8220</v>
      </c>
      <c r="G1059" t="s">
        <v>8224</v>
      </c>
      <c r="H1059" t="s">
        <v>8246</v>
      </c>
      <c r="I1059" s="7">
        <v>1480888483</v>
      </c>
      <c r="J1059" s="7">
        <v>1478292883</v>
      </c>
      <c r="K1059" t="b">
        <v>0</v>
      </c>
      <c r="L1059">
        <v>0</v>
      </c>
      <c r="M1059" t="b">
        <v>0</v>
      </c>
      <c r="N1059" s="7" t="s">
        <v>8334</v>
      </c>
      <c r="O1059" s="7" t="s">
        <v>8335</v>
      </c>
      <c r="P1059">
        <v>0</v>
      </c>
      <c r="Q1059" s="6" t="e">
        <f>E1059/Table1_2[[#This Row],[backers_count]]</f>
        <v>#DIV/0!</v>
      </c>
    </row>
    <row r="1060" spans="1:17" x14ac:dyDescent="0.35">
      <c r="A1060">
        <v>1058</v>
      </c>
      <c r="B1060" t="s">
        <v>1059</v>
      </c>
      <c r="C1060" t="s">
        <v>5168</v>
      </c>
      <c r="D1060" s="6">
        <v>40000</v>
      </c>
      <c r="E1060" s="6">
        <v>0</v>
      </c>
      <c r="F1060" t="s">
        <v>8220</v>
      </c>
      <c r="G1060" t="s">
        <v>8224</v>
      </c>
      <c r="H1060" t="s">
        <v>8246</v>
      </c>
      <c r="I1060" s="7">
        <v>1427328000</v>
      </c>
      <c r="J1060" s="7">
        <v>1423777043</v>
      </c>
      <c r="K1060" t="b">
        <v>0</v>
      </c>
      <c r="L1060">
        <v>0</v>
      </c>
      <c r="M1060" t="b">
        <v>0</v>
      </c>
      <c r="N1060" s="7" t="s">
        <v>8334</v>
      </c>
      <c r="O1060" s="7" t="s">
        <v>8335</v>
      </c>
      <c r="P1060">
        <v>0</v>
      </c>
      <c r="Q1060" s="6" t="e">
        <f>E1060/Table1_2[[#This Row],[backers_count]]</f>
        <v>#DIV/0!</v>
      </c>
    </row>
    <row r="1061" spans="1:17" x14ac:dyDescent="0.35">
      <c r="A1061">
        <v>1059</v>
      </c>
      <c r="B1061" t="s">
        <v>1060</v>
      </c>
      <c r="C1061" t="s">
        <v>5169</v>
      </c>
      <c r="D1061" s="6">
        <v>1100</v>
      </c>
      <c r="E1061" s="6">
        <v>0</v>
      </c>
      <c r="F1061" t="s">
        <v>8220</v>
      </c>
      <c r="G1061" t="s">
        <v>8224</v>
      </c>
      <c r="H1061" t="s">
        <v>8246</v>
      </c>
      <c r="I1061" s="7">
        <v>1426269456</v>
      </c>
      <c r="J1061" s="7">
        <v>1423681056</v>
      </c>
      <c r="K1061" t="b">
        <v>0</v>
      </c>
      <c r="L1061">
        <v>0</v>
      </c>
      <c r="M1061" t="b">
        <v>0</v>
      </c>
      <c r="N1061" s="7" t="s">
        <v>8334</v>
      </c>
      <c r="O1061" s="7" t="s">
        <v>8335</v>
      </c>
      <c r="P1061">
        <v>0</v>
      </c>
      <c r="Q1061" s="6" t="e">
        <f>E1061/Table1_2[[#This Row],[backers_count]]</f>
        <v>#DIV/0!</v>
      </c>
    </row>
    <row r="1062" spans="1:17" x14ac:dyDescent="0.35">
      <c r="A1062">
        <v>1060</v>
      </c>
      <c r="B1062" t="s">
        <v>1061</v>
      </c>
      <c r="C1062" t="s">
        <v>5170</v>
      </c>
      <c r="D1062" s="6">
        <v>5000</v>
      </c>
      <c r="E1062" s="6">
        <v>50</v>
      </c>
      <c r="F1062" t="s">
        <v>8220</v>
      </c>
      <c r="G1062" t="s">
        <v>8224</v>
      </c>
      <c r="H1062" t="s">
        <v>8246</v>
      </c>
      <c r="I1062" s="7">
        <v>1429134893</v>
      </c>
      <c r="J1062" s="7">
        <v>1426542893</v>
      </c>
      <c r="K1062" t="b">
        <v>0</v>
      </c>
      <c r="L1062">
        <v>1</v>
      </c>
      <c r="M1062" t="b">
        <v>0</v>
      </c>
      <c r="N1062" s="7" t="s">
        <v>8334</v>
      </c>
      <c r="O1062" s="7" t="s">
        <v>8335</v>
      </c>
      <c r="P1062">
        <v>1</v>
      </c>
      <c r="Q1062" s="6">
        <f>E1062/Table1_2[[#This Row],[backers_count]]</f>
        <v>50</v>
      </c>
    </row>
    <row r="1063" spans="1:17" x14ac:dyDescent="0.35">
      <c r="A1063">
        <v>1061</v>
      </c>
      <c r="B1063" t="s">
        <v>1062</v>
      </c>
      <c r="C1063" t="s">
        <v>5171</v>
      </c>
      <c r="D1063" s="6">
        <v>4000</v>
      </c>
      <c r="E1063" s="6">
        <v>0</v>
      </c>
      <c r="F1063" t="s">
        <v>8220</v>
      </c>
      <c r="G1063" t="s">
        <v>8224</v>
      </c>
      <c r="H1063" t="s">
        <v>8246</v>
      </c>
      <c r="I1063" s="7">
        <v>1462150800</v>
      </c>
      <c r="J1063" s="7">
        <v>1456987108</v>
      </c>
      <c r="K1063" t="b">
        <v>0</v>
      </c>
      <c r="L1063">
        <v>0</v>
      </c>
      <c r="M1063" t="b">
        <v>0</v>
      </c>
      <c r="N1063" s="7" t="s">
        <v>8334</v>
      </c>
      <c r="O1063" s="7" t="s">
        <v>8335</v>
      </c>
      <c r="P1063">
        <v>0</v>
      </c>
      <c r="Q1063" s="6" t="e">
        <f>E1063/Table1_2[[#This Row],[backers_count]]</f>
        <v>#DIV/0!</v>
      </c>
    </row>
    <row r="1064" spans="1:17" x14ac:dyDescent="0.35">
      <c r="A1064">
        <v>1062</v>
      </c>
      <c r="B1064" t="s">
        <v>1063</v>
      </c>
      <c r="C1064" t="s">
        <v>5172</v>
      </c>
      <c r="D1064" s="6">
        <v>199</v>
      </c>
      <c r="E1064" s="6">
        <v>190</v>
      </c>
      <c r="F1064" t="s">
        <v>8220</v>
      </c>
      <c r="G1064" t="s">
        <v>8224</v>
      </c>
      <c r="H1064" t="s">
        <v>8246</v>
      </c>
      <c r="I1064" s="7">
        <v>1468351341</v>
      </c>
      <c r="J1064" s="7">
        <v>1467746541</v>
      </c>
      <c r="K1064" t="b">
        <v>0</v>
      </c>
      <c r="L1064">
        <v>4</v>
      </c>
      <c r="M1064" t="b">
        <v>0</v>
      </c>
      <c r="N1064" s="7" t="s">
        <v>8334</v>
      </c>
      <c r="O1064" s="7" t="s">
        <v>8335</v>
      </c>
      <c r="P1064">
        <v>96</v>
      </c>
      <c r="Q1064" s="6">
        <f>E1064/Table1_2[[#This Row],[backers_count]]</f>
        <v>47.5</v>
      </c>
    </row>
    <row r="1065" spans="1:17" x14ac:dyDescent="0.35">
      <c r="A1065">
        <v>1063</v>
      </c>
      <c r="B1065" t="s">
        <v>1064</v>
      </c>
      <c r="C1065" t="s">
        <v>5173</v>
      </c>
      <c r="D1065" s="6">
        <v>1000</v>
      </c>
      <c r="E1065" s="6">
        <v>0</v>
      </c>
      <c r="F1065" t="s">
        <v>8220</v>
      </c>
      <c r="G1065" t="s">
        <v>8224</v>
      </c>
      <c r="H1065" t="s">
        <v>8246</v>
      </c>
      <c r="I1065" s="7">
        <v>1472604262</v>
      </c>
      <c r="J1065" s="7">
        <v>1470012262</v>
      </c>
      <c r="K1065" t="b">
        <v>0</v>
      </c>
      <c r="L1065">
        <v>0</v>
      </c>
      <c r="M1065" t="b">
        <v>0</v>
      </c>
      <c r="N1065" s="7" t="s">
        <v>8334</v>
      </c>
      <c r="O1065" s="7" t="s">
        <v>8335</v>
      </c>
      <c r="P1065">
        <v>0</v>
      </c>
      <c r="Q1065" s="6" t="e">
        <f>E1065/Table1_2[[#This Row],[backers_count]]</f>
        <v>#DIV/0!</v>
      </c>
    </row>
    <row r="1066" spans="1:17" x14ac:dyDescent="0.35">
      <c r="A1066">
        <v>1064</v>
      </c>
      <c r="B1066" t="s">
        <v>1065</v>
      </c>
      <c r="C1066" t="s">
        <v>5174</v>
      </c>
      <c r="D1066" s="6">
        <v>90000</v>
      </c>
      <c r="E1066" s="6">
        <v>8077</v>
      </c>
      <c r="F1066" t="s">
        <v>8221</v>
      </c>
      <c r="G1066" t="s">
        <v>8224</v>
      </c>
      <c r="H1066" t="s">
        <v>8246</v>
      </c>
      <c r="I1066" s="7">
        <v>1373174903</v>
      </c>
      <c r="J1066" s="7">
        <v>1369286903</v>
      </c>
      <c r="K1066" t="b">
        <v>0</v>
      </c>
      <c r="L1066">
        <v>123</v>
      </c>
      <c r="M1066" t="b">
        <v>0</v>
      </c>
      <c r="N1066" s="7" t="s">
        <v>8336</v>
      </c>
      <c r="O1066" s="7" t="s">
        <v>8337</v>
      </c>
      <c r="P1066">
        <v>9</v>
      </c>
      <c r="Q1066" s="6">
        <f>E1066/Table1_2[[#This Row],[backers_count]]</f>
        <v>65.666666666666671</v>
      </c>
    </row>
    <row r="1067" spans="1:17" x14ac:dyDescent="0.35">
      <c r="A1067">
        <v>1065</v>
      </c>
      <c r="B1067" t="s">
        <v>1066</v>
      </c>
      <c r="C1067" t="s">
        <v>5175</v>
      </c>
      <c r="D1067" s="6">
        <v>3000</v>
      </c>
      <c r="E1067" s="6">
        <v>81</v>
      </c>
      <c r="F1067" t="s">
        <v>8221</v>
      </c>
      <c r="G1067" t="s">
        <v>8226</v>
      </c>
      <c r="H1067" t="s">
        <v>8248</v>
      </c>
      <c r="I1067" s="7">
        <v>1392800922</v>
      </c>
      <c r="J1067" s="7">
        <v>1390381722</v>
      </c>
      <c r="K1067" t="b">
        <v>0</v>
      </c>
      <c r="L1067">
        <v>5</v>
      </c>
      <c r="M1067" t="b">
        <v>0</v>
      </c>
      <c r="N1067" s="7" t="s">
        <v>8336</v>
      </c>
      <c r="O1067" s="7" t="s">
        <v>8337</v>
      </c>
      <c r="P1067">
        <v>3</v>
      </c>
      <c r="Q1067" s="6">
        <f>E1067/Table1_2[[#This Row],[backers_count]]</f>
        <v>16.2</v>
      </c>
    </row>
    <row r="1068" spans="1:17" x14ac:dyDescent="0.35">
      <c r="A1068">
        <v>1066</v>
      </c>
      <c r="B1068" t="s">
        <v>1067</v>
      </c>
      <c r="C1068" t="s">
        <v>5176</v>
      </c>
      <c r="D1068" s="6">
        <v>150000</v>
      </c>
      <c r="E1068" s="6">
        <v>5051</v>
      </c>
      <c r="F1068" t="s">
        <v>8221</v>
      </c>
      <c r="G1068" t="s">
        <v>8224</v>
      </c>
      <c r="H1068" t="s">
        <v>8246</v>
      </c>
      <c r="I1068" s="7">
        <v>1375657582</v>
      </c>
      <c r="J1068" s="7">
        <v>1371769582</v>
      </c>
      <c r="K1068" t="b">
        <v>0</v>
      </c>
      <c r="L1068">
        <v>148</v>
      </c>
      <c r="M1068" t="b">
        <v>0</v>
      </c>
      <c r="N1068" s="7" t="s">
        <v>8336</v>
      </c>
      <c r="O1068" s="7" t="s">
        <v>8337</v>
      </c>
      <c r="P1068">
        <v>4</v>
      </c>
      <c r="Q1068" s="6">
        <f>E1068/Table1_2[[#This Row],[backers_count]]</f>
        <v>34.128378378378379</v>
      </c>
    </row>
    <row r="1069" spans="1:17" x14ac:dyDescent="0.35">
      <c r="A1069">
        <v>1067</v>
      </c>
      <c r="B1069" t="s">
        <v>1068</v>
      </c>
      <c r="C1069" t="s">
        <v>5177</v>
      </c>
      <c r="D1069" s="6">
        <v>500</v>
      </c>
      <c r="E1069" s="6">
        <v>130</v>
      </c>
      <c r="F1069" t="s">
        <v>8221</v>
      </c>
      <c r="G1069" t="s">
        <v>8224</v>
      </c>
      <c r="H1069" t="s">
        <v>8246</v>
      </c>
      <c r="I1069" s="7">
        <v>1387657931</v>
      </c>
      <c r="J1069" s="7">
        <v>1385065931</v>
      </c>
      <c r="K1069" t="b">
        <v>0</v>
      </c>
      <c r="L1069">
        <v>10</v>
      </c>
      <c r="M1069" t="b">
        <v>0</v>
      </c>
      <c r="N1069" s="7" t="s">
        <v>8336</v>
      </c>
      <c r="O1069" s="7" t="s">
        <v>8337</v>
      </c>
      <c r="P1069">
        <v>26</v>
      </c>
      <c r="Q1069" s="6">
        <f>E1069/Table1_2[[#This Row],[backers_count]]</f>
        <v>13</v>
      </c>
    </row>
    <row r="1070" spans="1:17" x14ac:dyDescent="0.35">
      <c r="A1070">
        <v>1068</v>
      </c>
      <c r="B1070" t="s">
        <v>1069</v>
      </c>
      <c r="C1070" t="s">
        <v>5178</v>
      </c>
      <c r="D1070" s="6">
        <v>30000</v>
      </c>
      <c r="E1070" s="6">
        <v>45</v>
      </c>
      <c r="F1070" t="s">
        <v>8221</v>
      </c>
      <c r="G1070" t="s">
        <v>8224</v>
      </c>
      <c r="H1070" t="s">
        <v>8246</v>
      </c>
      <c r="I1070" s="7">
        <v>1460274864</v>
      </c>
      <c r="J1070" s="7">
        <v>1457686464</v>
      </c>
      <c r="K1070" t="b">
        <v>0</v>
      </c>
      <c r="L1070">
        <v>4</v>
      </c>
      <c r="M1070" t="b">
        <v>0</v>
      </c>
      <c r="N1070" s="7" t="s">
        <v>8336</v>
      </c>
      <c r="O1070" s="7" t="s">
        <v>8337</v>
      </c>
      <c r="P1070">
        <v>1</v>
      </c>
      <c r="Q1070" s="6">
        <f>E1070/Table1_2[[#This Row],[backers_count]]</f>
        <v>11.25</v>
      </c>
    </row>
    <row r="1071" spans="1:17" x14ac:dyDescent="0.35">
      <c r="A1071">
        <v>1069</v>
      </c>
      <c r="B1071" t="s">
        <v>1070</v>
      </c>
      <c r="C1071" t="s">
        <v>5179</v>
      </c>
      <c r="D1071" s="6">
        <v>2200</v>
      </c>
      <c r="E1071" s="6">
        <v>850</v>
      </c>
      <c r="F1071" t="s">
        <v>8221</v>
      </c>
      <c r="G1071" t="s">
        <v>8224</v>
      </c>
      <c r="H1071" t="s">
        <v>8246</v>
      </c>
      <c r="I1071" s="7">
        <v>1385447459</v>
      </c>
      <c r="J1071" s="7">
        <v>1382679059</v>
      </c>
      <c r="K1071" t="b">
        <v>0</v>
      </c>
      <c r="L1071">
        <v>21</v>
      </c>
      <c r="M1071" t="b">
        <v>0</v>
      </c>
      <c r="N1071" s="7" t="s">
        <v>8336</v>
      </c>
      <c r="O1071" s="7" t="s">
        <v>8337</v>
      </c>
      <c r="P1071">
        <v>39</v>
      </c>
      <c r="Q1071" s="6">
        <f>E1071/Table1_2[[#This Row],[backers_count]]</f>
        <v>40.476190476190474</v>
      </c>
    </row>
    <row r="1072" spans="1:17" x14ac:dyDescent="0.35">
      <c r="A1072">
        <v>1070</v>
      </c>
      <c r="B1072" t="s">
        <v>1071</v>
      </c>
      <c r="C1072" t="s">
        <v>5180</v>
      </c>
      <c r="D1072" s="6">
        <v>10000</v>
      </c>
      <c r="E1072" s="6">
        <v>70</v>
      </c>
      <c r="F1072" t="s">
        <v>8221</v>
      </c>
      <c r="G1072" t="s">
        <v>8224</v>
      </c>
      <c r="H1072" t="s">
        <v>8246</v>
      </c>
      <c r="I1072" s="7">
        <v>1349050622</v>
      </c>
      <c r="J1072" s="7">
        <v>1347322622</v>
      </c>
      <c r="K1072" t="b">
        <v>0</v>
      </c>
      <c r="L1072">
        <v>2</v>
      </c>
      <c r="M1072" t="b">
        <v>0</v>
      </c>
      <c r="N1072" s="7" t="s">
        <v>8336</v>
      </c>
      <c r="O1072" s="7" t="s">
        <v>8337</v>
      </c>
      <c r="P1072">
        <v>1</v>
      </c>
      <c r="Q1072" s="6">
        <f>E1072/Table1_2[[#This Row],[backers_count]]</f>
        <v>35</v>
      </c>
    </row>
    <row r="1073" spans="1:17" x14ac:dyDescent="0.35">
      <c r="A1073">
        <v>1071</v>
      </c>
      <c r="B1073" t="s">
        <v>1072</v>
      </c>
      <c r="C1073" t="s">
        <v>5181</v>
      </c>
      <c r="D1073" s="6">
        <v>100</v>
      </c>
      <c r="E1073" s="6">
        <v>0</v>
      </c>
      <c r="F1073" t="s">
        <v>8221</v>
      </c>
      <c r="G1073" t="s">
        <v>8234</v>
      </c>
      <c r="H1073" t="s">
        <v>8254</v>
      </c>
      <c r="I1073" s="7">
        <v>1447787093</v>
      </c>
      <c r="J1073" s="7">
        <v>1445191493</v>
      </c>
      <c r="K1073" t="b">
        <v>0</v>
      </c>
      <c r="L1073">
        <v>0</v>
      </c>
      <c r="M1073" t="b">
        <v>0</v>
      </c>
      <c r="N1073" s="7" t="s">
        <v>8336</v>
      </c>
      <c r="O1073" s="7" t="s">
        <v>8337</v>
      </c>
      <c r="P1073">
        <v>0</v>
      </c>
      <c r="Q1073" s="6" t="e">
        <f>E1073/Table1_2[[#This Row],[backers_count]]</f>
        <v>#DIV/0!</v>
      </c>
    </row>
    <row r="1074" spans="1:17" x14ac:dyDescent="0.35">
      <c r="A1074">
        <v>1072</v>
      </c>
      <c r="B1074" t="s">
        <v>1073</v>
      </c>
      <c r="C1074" t="s">
        <v>5182</v>
      </c>
      <c r="D1074" s="6">
        <v>75000</v>
      </c>
      <c r="E1074" s="6">
        <v>51</v>
      </c>
      <c r="F1074" t="s">
        <v>8221</v>
      </c>
      <c r="G1074" t="s">
        <v>8224</v>
      </c>
      <c r="H1074" t="s">
        <v>8246</v>
      </c>
      <c r="I1074" s="7">
        <v>1391630297</v>
      </c>
      <c r="J1074" s="7">
        <v>1389038297</v>
      </c>
      <c r="K1074" t="b">
        <v>0</v>
      </c>
      <c r="L1074">
        <v>4</v>
      </c>
      <c r="M1074" t="b">
        <v>0</v>
      </c>
      <c r="N1074" s="7" t="s">
        <v>8336</v>
      </c>
      <c r="O1074" s="7" t="s">
        <v>8337</v>
      </c>
      <c r="P1074">
        <v>1</v>
      </c>
      <c r="Q1074" s="6">
        <f>E1074/Table1_2[[#This Row],[backers_count]]</f>
        <v>12.75</v>
      </c>
    </row>
    <row r="1075" spans="1:17" x14ac:dyDescent="0.35">
      <c r="A1075">
        <v>1073</v>
      </c>
      <c r="B1075" t="s">
        <v>1074</v>
      </c>
      <c r="C1075" t="s">
        <v>5183</v>
      </c>
      <c r="D1075" s="6">
        <v>750</v>
      </c>
      <c r="E1075" s="6">
        <v>10</v>
      </c>
      <c r="F1075" t="s">
        <v>8221</v>
      </c>
      <c r="G1075" t="s">
        <v>8224</v>
      </c>
      <c r="H1075" t="s">
        <v>8246</v>
      </c>
      <c r="I1075" s="7">
        <v>1318806541</v>
      </c>
      <c r="J1075" s="7">
        <v>1316214541</v>
      </c>
      <c r="K1075" t="b">
        <v>0</v>
      </c>
      <c r="L1075">
        <v>1</v>
      </c>
      <c r="M1075" t="b">
        <v>0</v>
      </c>
      <c r="N1075" s="7" t="s">
        <v>8336</v>
      </c>
      <c r="O1075" s="7" t="s">
        <v>8337</v>
      </c>
      <c r="P1075">
        <v>2</v>
      </c>
      <c r="Q1075" s="6">
        <f>E1075/Table1_2[[#This Row],[backers_count]]</f>
        <v>10</v>
      </c>
    </row>
    <row r="1076" spans="1:17" x14ac:dyDescent="0.35">
      <c r="A1076">
        <v>1074</v>
      </c>
      <c r="B1076" t="s">
        <v>1075</v>
      </c>
      <c r="C1076" t="s">
        <v>5184</v>
      </c>
      <c r="D1076" s="6">
        <v>54000</v>
      </c>
      <c r="E1076" s="6">
        <v>3407</v>
      </c>
      <c r="F1076" t="s">
        <v>8221</v>
      </c>
      <c r="G1076" t="s">
        <v>8224</v>
      </c>
      <c r="H1076" t="s">
        <v>8246</v>
      </c>
      <c r="I1076" s="7">
        <v>1388808545</v>
      </c>
      <c r="J1076" s="7">
        <v>1386216545</v>
      </c>
      <c r="K1076" t="b">
        <v>0</v>
      </c>
      <c r="L1076">
        <v>30</v>
      </c>
      <c r="M1076" t="b">
        <v>0</v>
      </c>
      <c r="N1076" s="7" t="s">
        <v>8336</v>
      </c>
      <c r="O1076" s="7" t="s">
        <v>8337</v>
      </c>
      <c r="P1076">
        <v>7</v>
      </c>
      <c r="Q1076" s="6">
        <f>E1076/Table1_2[[#This Row],[backers_count]]</f>
        <v>113.56666666666666</v>
      </c>
    </row>
    <row r="1077" spans="1:17" x14ac:dyDescent="0.35">
      <c r="A1077">
        <v>1075</v>
      </c>
      <c r="B1077" t="s">
        <v>1076</v>
      </c>
      <c r="C1077" t="s">
        <v>5185</v>
      </c>
      <c r="D1077" s="6">
        <v>1000</v>
      </c>
      <c r="E1077" s="6">
        <v>45</v>
      </c>
      <c r="F1077" t="s">
        <v>8221</v>
      </c>
      <c r="G1077" t="s">
        <v>8224</v>
      </c>
      <c r="H1077" t="s">
        <v>8246</v>
      </c>
      <c r="I1077" s="7">
        <v>1336340516</v>
      </c>
      <c r="J1077" s="7">
        <v>1333748516</v>
      </c>
      <c r="K1077" t="b">
        <v>0</v>
      </c>
      <c r="L1077">
        <v>3</v>
      </c>
      <c r="M1077" t="b">
        <v>0</v>
      </c>
      <c r="N1077" s="7" t="s">
        <v>8336</v>
      </c>
      <c r="O1077" s="7" t="s">
        <v>8337</v>
      </c>
      <c r="P1077">
        <v>5</v>
      </c>
      <c r="Q1077" s="6">
        <f>E1077/Table1_2[[#This Row],[backers_count]]</f>
        <v>15</v>
      </c>
    </row>
    <row r="1078" spans="1:17" x14ac:dyDescent="0.35">
      <c r="A1078">
        <v>1076</v>
      </c>
      <c r="B1078" t="s">
        <v>1077</v>
      </c>
      <c r="C1078" t="s">
        <v>5186</v>
      </c>
      <c r="D1078" s="6">
        <v>75000</v>
      </c>
      <c r="E1078" s="6">
        <v>47074</v>
      </c>
      <c r="F1078" t="s">
        <v>8221</v>
      </c>
      <c r="G1078" t="s">
        <v>8224</v>
      </c>
      <c r="H1078" t="s">
        <v>8246</v>
      </c>
      <c r="I1078" s="7">
        <v>1410426250</v>
      </c>
      <c r="J1078" s="7">
        <v>1405674250</v>
      </c>
      <c r="K1078" t="b">
        <v>0</v>
      </c>
      <c r="L1078">
        <v>975</v>
      </c>
      <c r="M1078" t="b">
        <v>0</v>
      </c>
      <c r="N1078" s="7" t="s">
        <v>8336</v>
      </c>
      <c r="O1078" s="7" t="s">
        <v>8337</v>
      </c>
      <c r="P1078">
        <v>63</v>
      </c>
      <c r="Q1078" s="6">
        <f>E1078/Table1_2[[#This Row],[backers_count]]</f>
        <v>48.281025641025643</v>
      </c>
    </row>
    <row r="1079" spans="1:17" x14ac:dyDescent="0.35">
      <c r="A1079">
        <v>1077</v>
      </c>
      <c r="B1079" t="s">
        <v>1078</v>
      </c>
      <c r="C1079" t="s">
        <v>5187</v>
      </c>
      <c r="D1079" s="6">
        <v>25000</v>
      </c>
      <c r="E1079" s="6">
        <v>7344</v>
      </c>
      <c r="F1079" t="s">
        <v>8221</v>
      </c>
      <c r="G1079" t="s">
        <v>8224</v>
      </c>
      <c r="H1079" t="s">
        <v>8246</v>
      </c>
      <c r="I1079" s="7">
        <v>1452744011</v>
      </c>
      <c r="J1079" s="7">
        <v>1450152011</v>
      </c>
      <c r="K1079" t="b">
        <v>0</v>
      </c>
      <c r="L1079">
        <v>167</v>
      </c>
      <c r="M1079" t="b">
        <v>0</v>
      </c>
      <c r="N1079" s="7" t="s">
        <v>8336</v>
      </c>
      <c r="O1079" s="7" t="s">
        <v>8337</v>
      </c>
      <c r="P1079">
        <v>30</v>
      </c>
      <c r="Q1079" s="6">
        <f>E1079/Table1_2[[#This Row],[backers_count]]</f>
        <v>43.976047904191617</v>
      </c>
    </row>
    <row r="1080" spans="1:17" x14ac:dyDescent="0.35">
      <c r="A1080">
        <v>1078</v>
      </c>
      <c r="B1080" t="s">
        <v>1079</v>
      </c>
      <c r="C1080" t="s">
        <v>5188</v>
      </c>
      <c r="D1080" s="6">
        <v>600</v>
      </c>
      <c r="E1080" s="6">
        <v>45</v>
      </c>
      <c r="F1080" t="s">
        <v>8221</v>
      </c>
      <c r="G1080" t="s">
        <v>8224</v>
      </c>
      <c r="H1080" t="s">
        <v>8246</v>
      </c>
      <c r="I1080" s="7">
        <v>1311309721</v>
      </c>
      <c r="J1080" s="7">
        <v>1307421721</v>
      </c>
      <c r="K1080" t="b">
        <v>0</v>
      </c>
      <c r="L1080">
        <v>5</v>
      </c>
      <c r="M1080" t="b">
        <v>0</v>
      </c>
      <c r="N1080" s="7" t="s">
        <v>8336</v>
      </c>
      <c r="O1080" s="7" t="s">
        <v>8337</v>
      </c>
      <c r="P1080">
        <v>8</v>
      </c>
      <c r="Q1080" s="6">
        <f>E1080/Table1_2[[#This Row],[backers_count]]</f>
        <v>9</v>
      </c>
    </row>
    <row r="1081" spans="1:17" x14ac:dyDescent="0.35">
      <c r="A1081">
        <v>1079</v>
      </c>
      <c r="B1081" t="s">
        <v>1080</v>
      </c>
      <c r="C1081" t="s">
        <v>5189</v>
      </c>
      <c r="D1081" s="6">
        <v>26000</v>
      </c>
      <c r="E1081" s="6">
        <v>678</v>
      </c>
      <c r="F1081" t="s">
        <v>8221</v>
      </c>
      <c r="G1081" t="s">
        <v>8236</v>
      </c>
      <c r="H1081" t="s">
        <v>8249</v>
      </c>
      <c r="I1081" s="7">
        <v>1463232936</v>
      </c>
      <c r="J1081" s="7">
        <v>1461072936</v>
      </c>
      <c r="K1081" t="b">
        <v>0</v>
      </c>
      <c r="L1081">
        <v>18</v>
      </c>
      <c r="M1081" t="b">
        <v>0</v>
      </c>
      <c r="N1081" s="7" t="s">
        <v>8336</v>
      </c>
      <c r="O1081" s="7" t="s">
        <v>8337</v>
      </c>
      <c r="P1081">
        <v>3</v>
      </c>
      <c r="Q1081" s="6">
        <f>E1081/Table1_2[[#This Row],[backers_count]]</f>
        <v>37.666666666666664</v>
      </c>
    </row>
    <row r="1082" spans="1:17" x14ac:dyDescent="0.35">
      <c r="A1082">
        <v>1080</v>
      </c>
      <c r="B1082" t="s">
        <v>1081</v>
      </c>
      <c r="C1082" t="s">
        <v>5190</v>
      </c>
      <c r="D1082" s="6">
        <v>20000</v>
      </c>
      <c r="E1082" s="6">
        <v>1821</v>
      </c>
      <c r="F1082" t="s">
        <v>8221</v>
      </c>
      <c r="G1082" t="s">
        <v>8224</v>
      </c>
      <c r="H1082" t="s">
        <v>8246</v>
      </c>
      <c r="I1082" s="7">
        <v>1399778333</v>
      </c>
      <c r="J1082" s="7">
        <v>1397186333</v>
      </c>
      <c r="K1082" t="b">
        <v>0</v>
      </c>
      <c r="L1082">
        <v>98</v>
      </c>
      <c r="M1082" t="b">
        <v>0</v>
      </c>
      <c r="N1082" s="7" t="s">
        <v>8336</v>
      </c>
      <c r="O1082" s="7" t="s">
        <v>8337</v>
      </c>
      <c r="P1082">
        <v>10</v>
      </c>
      <c r="Q1082" s="6">
        <f>E1082/Table1_2[[#This Row],[backers_count]]</f>
        <v>18.581632653061224</v>
      </c>
    </row>
    <row r="1083" spans="1:17" x14ac:dyDescent="0.35">
      <c r="A1083">
        <v>1081</v>
      </c>
      <c r="B1083" t="s">
        <v>1082</v>
      </c>
      <c r="C1083" t="s">
        <v>5191</v>
      </c>
      <c r="D1083" s="6">
        <v>68000</v>
      </c>
      <c r="E1083" s="6">
        <v>12</v>
      </c>
      <c r="F1083" t="s">
        <v>8221</v>
      </c>
      <c r="G1083" t="s">
        <v>8224</v>
      </c>
      <c r="H1083" t="s">
        <v>8246</v>
      </c>
      <c r="I1083" s="7">
        <v>1422483292</v>
      </c>
      <c r="J1083" s="7">
        <v>1419891292</v>
      </c>
      <c r="K1083" t="b">
        <v>0</v>
      </c>
      <c r="L1083">
        <v>4</v>
      </c>
      <c r="M1083" t="b">
        <v>0</v>
      </c>
      <c r="N1083" s="7" t="s">
        <v>8336</v>
      </c>
      <c r="O1083" s="7" t="s">
        <v>8337</v>
      </c>
      <c r="P1083">
        <v>1</v>
      </c>
      <c r="Q1083" s="6">
        <f>E1083/Table1_2[[#This Row],[backers_count]]</f>
        <v>3</v>
      </c>
    </row>
    <row r="1084" spans="1:17" x14ac:dyDescent="0.35">
      <c r="A1084">
        <v>1082</v>
      </c>
      <c r="B1084" t="s">
        <v>1083</v>
      </c>
      <c r="C1084" t="s">
        <v>5192</v>
      </c>
      <c r="D1084" s="6">
        <v>10000</v>
      </c>
      <c r="E1084" s="6">
        <v>56</v>
      </c>
      <c r="F1084" t="s">
        <v>8221</v>
      </c>
      <c r="G1084" t="s">
        <v>8224</v>
      </c>
      <c r="H1084" t="s">
        <v>8246</v>
      </c>
      <c r="I1084" s="7">
        <v>1344635088</v>
      </c>
      <c r="J1084" s="7">
        <v>1342043088</v>
      </c>
      <c r="K1084" t="b">
        <v>0</v>
      </c>
      <c r="L1084">
        <v>3</v>
      </c>
      <c r="M1084" t="b">
        <v>0</v>
      </c>
      <c r="N1084" s="7" t="s">
        <v>8336</v>
      </c>
      <c r="O1084" s="7" t="s">
        <v>8337</v>
      </c>
      <c r="P1084">
        <v>1</v>
      </c>
      <c r="Q1084" s="6">
        <f>E1084/Table1_2[[#This Row],[backers_count]]</f>
        <v>18.666666666666668</v>
      </c>
    </row>
    <row r="1085" spans="1:17" x14ac:dyDescent="0.35">
      <c r="A1085">
        <v>1083</v>
      </c>
      <c r="B1085" t="s">
        <v>1084</v>
      </c>
      <c r="C1085" t="s">
        <v>5193</v>
      </c>
      <c r="D1085" s="6">
        <v>50000</v>
      </c>
      <c r="E1085" s="6">
        <v>410</v>
      </c>
      <c r="F1085" t="s">
        <v>8221</v>
      </c>
      <c r="G1085" t="s">
        <v>8229</v>
      </c>
      <c r="H1085" t="s">
        <v>8251</v>
      </c>
      <c r="I1085" s="7">
        <v>1406994583</v>
      </c>
      <c r="J1085" s="7">
        <v>1401810583</v>
      </c>
      <c r="K1085" t="b">
        <v>0</v>
      </c>
      <c r="L1085">
        <v>1</v>
      </c>
      <c r="M1085" t="b">
        <v>0</v>
      </c>
      <c r="N1085" s="7" t="s">
        <v>8336</v>
      </c>
      <c r="O1085" s="7" t="s">
        <v>8337</v>
      </c>
      <c r="P1085">
        <v>1</v>
      </c>
      <c r="Q1085" s="6">
        <f>E1085/Table1_2[[#This Row],[backers_count]]</f>
        <v>410</v>
      </c>
    </row>
    <row r="1086" spans="1:17" x14ac:dyDescent="0.35">
      <c r="A1086">
        <v>1084</v>
      </c>
      <c r="B1086" t="s">
        <v>1085</v>
      </c>
      <c r="C1086" t="s">
        <v>5194</v>
      </c>
      <c r="D1086" s="6">
        <v>550</v>
      </c>
      <c r="E1086" s="6">
        <v>0</v>
      </c>
      <c r="F1086" t="s">
        <v>8221</v>
      </c>
      <c r="G1086" t="s">
        <v>8224</v>
      </c>
      <c r="H1086" t="s">
        <v>8246</v>
      </c>
      <c r="I1086" s="7">
        <v>1407534804</v>
      </c>
      <c r="J1086" s="7">
        <v>1404942804</v>
      </c>
      <c r="K1086" t="b">
        <v>0</v>
      </c>
      <c r="L1086">
        <v>0</v>
      </c>
      <c r="M1086" t="b">
        <v>0</v>
      </c>
      <c r="N1086" s="7" t="s">
        <v>8336</v>
      </c>
      <c r="O1086" s="7" t="s">
        <v>8337</v>
      </c>
      <c r="P1086">
        <v>0</v>
      </c>
      <c r="Q1086" s="6" t="e">
        <f>E1086/Table1_2[[#This Row],[backers_count]]</f>
        <v>#DIV/0!</v>
      </c>
    </row>
    <row r="1087" spans="1:17" x14ac:dyDescent="0.35">
      <c r="A1087">
        <v>1085</v>
      </c>
      <c r="B1087" t="s">
        <v>1086</v>
      </c>
      <c r="C1087" t="s">
        <v>5195</v>
      </c>
      <c r="D1087" s="6">
        <v>30000</v>
      </c>
      <c r="E1087" s="6">
        <v>1026</v>
      </c>
      <c r="F1087" t="s">
        <v>8221</v>
      </c>
      <c r="G1087" t="s">
        <v>8229</v>
      </c>
      <c r="H1087" t="s">
        <v>8251</v>
      </c>
      <c r="I1087" s="7">
        <v>1457967975</v>
      </c>
      <c r="J1087" s="7">
        <v>1455379575</v>
      </c>
      <c r="K1087" t="b">
        <v>0</v>
      </c>
      <c r="L1087">
        <v>9</v>
      </c>
      <c r="M1087" t="b">
        <v>0</v>
      </c>
      <c r="N1087" s="7" t="s">
        <v>8336</v>
      </c>
      <c r="O1087" s="7" t="s">
        <v>8337</v>
      </c>
      <c r="P1087">
        <v>4</v>
      </c>
      <c r="Q1087" s="6">
        <f>E1087/Table1_2[[#This Row],[backers_count]]</f>
        <v>114</v>
      </c>
    </row>
    <row r="1088" spans="1:17" x14ac:dyDescent="0.35">
      <c r="A1088">
        <v>1086</v>
      </c>
      <c r="B1088" t="s">
        <v>1087</v>
      </c>
      <c r="C1088" t="s">
        <v>5196</v>
      </c>
      <c r="D1088" s="6">
        <v>18000</v>
      </c>
      <c r="E1088" s="6">
        <v>15</v>
      </c>
      <c r="F1088" t="s">
        <v>8221</v>
      </c>
      <c r="G1088" t="s">
        <v>8224</v>
      </c>
      <c r="H1088" t="s">
        <v>8246</v>
      </c>
      <c r="I1088" s="7">
        <v>1408913291</v>
      </c>
      <c r="J1088" s="7">
        <v>1406321291</v>
      </c>
      <c r="K1088" t="b">
        <v>0</v>
      </c>
      <c r="L1088">
        <v>2</v>
      </c>
      <c r="M1088" t="b">
        <v>0</v>
      </c>
      <c r="N1088" s="7" t="s">
        <v>8336</v>
      </c>
      <c r="O1088" s="7" t="s">
        <v>8337</v>
      </c>
      <c r="P1088">
        <v>1</v>
      </c>
      <c r="Q1088" s="6">
        <f>E1088/Table1_2[[#This Row],[backers_count]]</f>
        <v>7.5</v>
      </c>
    </row>
    <row r="1089" spans="1:17" x14ac:dyDescent="0.35">
      <c r="A1089">
        <v>1087</v>
      </c>
      <c r="B1089" t="s">
        <v>1088</v>
      </c>
      <c r="C1089" t="s">
        <v>5197</v>
      </c>
      <c r="D1089" s="6">
        <v>1100</v>
      </c>
      <c r="E1089" s="6">
        <v>0</v>
      </c>
      <c r="F1089" t="s">
        <v>8221</v>
      </c>
      <c r="G1089" t="s">
        <v>8224</v>
      </c>
      <c r="H1089" t="s">
        <v>8246</v>
      </c>
      <c r="I1089" s="7">
        <v>1402852087</v>
      </c>
      <c r="J1089" s="7">
        <v>1400260087</v>
      </c>
      <c r="K1089" t="b">
        <v>0</v>
      </c>
      <c r="L1089">
        <v>0</v>
      </c>
      <c r="M1089" t="b">
        <v>0</v>
      </c>
      <c r="N1089" s="7" t="s">
        <v>8336</v>
      </c>
      <c r="O1089" s="7" t="s">
        <v>8337</v>
      </c>
      <c r="P1089">
        <v>0</v>
      </c>
      <c r="Q1089" s="6" t="e">
        <f>E1089/Table1_2[[#This Row],[backers_count]]</f>
        <v>#DIV/0!</v>
      </c>
    </row>
    <row r="1090" spans="1:17" x14ac:dyDescent="0.35">
      <c r="A1090">
        <v>1088</v>
      </c>
      <c r="B1090" t="s">
        <v>1089</v>
      </c>
      <c r="C1090" t="s">
        <v>5198</v>
      </c>
      <c r="D1090" s="6">
        <v>45000</v>
      </c>
      <c r="E1090" s="6">
        <v>6382.34</v>
      </c>
      <c r="F1090" t="s">
        <v>8221</v>
      </c>
      <c r="G1090" t="s">
        <v>8224</v>
      </c>
      <c r="H1090" t="s">
        <v>8246</v>
      </c>
      <c r="I1090" s="7">
        <v>1398366667</v>
      </c>
      <c r="J1090" s="7">
        <v>1395774667</v>
      </c>
      <c r="K1090" t="b">
        <v>0</v>
      </c>
      <c r="L1090">
        <v>147</v>
      </c>
      <c r="M1090" t="b">
        <v>0</v>
      </c>
      <c r="N1090" s="7" t="s">
        <v>8336</v>
      </c>
      <c r="O1090" s="7" t="s">
        <v>8337</v>
      </c>
      <c r="P1090">
        <v>15</v>
      </c>
      <c r="Q1090" s="6">
        <f>E1090/Table1_2[[#This Row],[backers_count]]</f>
        <v>43.41727891156463</v>
      </c>
    </row>
    <row r="1091" spans="1:17" x14ac:dyDescent="0.35">
      <c r="A1091">
        <v>1089</v>
      </c>
      <c r="B1091" t="s">
        <v>1090</v>
      </c>
      <c r="C1091" t="s">
        <v>5199</v>
      </c>
      <c r="D1091" s="6">
        <v>15000</v>
      </c>
      <c r="E1091" s="6">
        <v>1174</v>
      </c>
      <c r="F1091" t="s">
        <v>8221</v>
      </c>
      <c r="G1091" t="s">
        <v>8230</v>
      </c>
      <c r="H1091" t="s">
        <v>8249</v>
      </c>
      <c r="I1091" s="7">
        <v>1435293175</v>
      </c>
      <c r="J1091" s="7">
        <v>1432701175</v>
      </c>
      <c r="K1091" t="b">
        <v>0</v>
      </c>
      <c r="L1091">
        <v>49</v>
      </c>
      <c r="M1091" t="b">
        <v>0</v>
      </c>
      <c r="N1091" s="7" t="s">
        <v>8336</v>
      </c>
      <c r="O1091" s="7" t="s">
        <v>8337</v>
      </c>
      <c r="P1091">
        <v>8</v>
      </c>
      <c r="Q1091" s="6">
        <f>E1091/Table1_2[[#This Row],[backers_count]]</f>
        <v>23.959183673469386</v>
      </c>
    </row>
    <row r="1092" spans="1:17" x14ac:dyDescent="0.35">
      <c r="A1092">
        <v>1090</v>
      </c>
      <c r="B1092" t="s">
        <v>1091</v>
      </c>
      <c r="C1092" t="s">
        <v>5200</v>
      </c>
      <c r="D1092" s="6">
        <v>12999</v>
      </c>
      <c r="E1092" s="6">
        <v>5</v>
      </c>
      <c r="F1092" t="s">
        <v>8221</v>
      </c>
      <c r="G1092" t="s">
        <v>8226</v>
      </c>
      <c r="H1092" t="s">
        <v>8248</v>
      </c>
      <c r="I1092" s="7">
        <v>1432873653</v>
      </c>
      <c r="J1092" s="7">
        <v>1430281653</v>
      </c>
      <c r="K1092" t="b">
        <v>0</v>
      </c>
      <c r="L1092">
        <v>1</v>
      </c>
      <c r="M1092" t="b">
        <v>0</v>
      </c>
      <c r="N1092" s="7" t="s">
        <v>8336</v>
      </c>
      <c r="O1092" s="7" t="s">
        <v>8337</v>
      </c>
      <c r="P1092">
        <v>1</v>
      </c>
      <c r="Q1092" s="6">
        <f>E1092/Table1_2[[#This Row],[backers_count]]</f>
        <v>5</v>
      </c>
    </row>
    <row r="1093" spans="1:17" x14ac:dyDescent="0.35">
      <c r="A1093">
        <v>1091</v>
      </c>
      <c r="B1093" t="s">
        <v>1092</v>
      </c>
      <c r="C1093" t="s">
        <v>5201</v>
      </c>
      <c r="D1093" s="6">
        <v>200</v>
      </c>
      <c r="E1093" s="6">
        <v>25</v>
      </c>
      <c r="F1093" t="s">
        <v>8221</v>
      </c>
      <c r="G1093" t="s">
        <v>8225</v>
      </c>
      <c r="H1093" t="s">
        <v>8247</v>
      </c>
      <c r="I1093" s="7">
        <v>1460313672</v>
      </c>
      <c r="J1093" s="7">
        <v>1457725272</v>
      </c>
      <c r="K1093" t="b">
        <v>0</v>
      </c>
      <c r="L1093">
        <v>2</v>
      </c>
      <c r="M1093" t="b">
        <v>0</v>
      </c>
      <c r="N1093" s="7" t="s">
        <v>8336</v>
      </c>
      <c r="O1093" s="7" t="s">
        <v>8337</v>
      </c>
      <c r="P1093">
        <v>13</v>
      </c>
      <c r="Q1093" s="6">
        <f>E1093/Table1_2[[#This Row],[backers_count]]</f>
        <v>12.5</v>
      </c>
    </row>
    <row r="1094" spans="1:17" x14ac:dyDescent="0.35">
      <c r="A1094">
        <v>1092</v>
      </c>
      <c r="B1094" t="s">
        <v>1093</v>
      </c>
      <c r="C1094" t="s">
        <v>5202</v>
      </c>
      <c r="D1094" s="6">
        <v>2000</v>
      </c>
      <c r="E1094" s="6">
        <v>21</v>
      </c>
      <c r="F1094" t="s">
        <v>8221</v>
      </c>
      <c r="G1094" t="s">
        <v>8224</v>
      </c>
      <c r="H1094" t="s">
        <v>8246</v>
      </c>
      <c r="I1094" s="7">
        <v>1357432638</v>
      </c>
      <c r="J1094" s="7">
        <v>1354840638</v>
      </c>
      <c r="K1094" t="b">
        <v>0</v>
      </c>
      <c r="L1094">
        <v>7</v>
      </c>
      <c r="M1094" t="b">
        <v>0</v>
      </c>
      <c r="N1094" s="7" t="s">
        <v>8336</v>
      </c>
      <c r="O1094" s="7" t="s">
        <v>8337</v>
      </c>
      <c r="P1094">
        <v>2</v>
      </c>
      <c r="Q1094" s="6">
        <f>E1094/Table1_2[[#This Row],[backers_count]]</f>
        <v>3</v>
      </c>
    </row>
    <row r="1095" spans="1:17" x14ac:dyDescent="0.35">
      <c r="A1095">
        <v>1093</v>
      </c>
      <c r="B1095" t="s">
        <v>1094</v>
      </c>
      <c r="C1095" t="s">
        <v>5203</v>
      </c>
      <c r="D1095" s="6">
        <v>300</v>
      </c>
      <c r="E1095" s="6">
        <v>42.25</v>
      </c>
      <c r="F1095" t="s">
        <v>8221</v>
      </c>
      <c r="G1095" t="s">
        <v>8229</v>
      </c>
      <c r="H1095" t="s">
        <v>8251</v>
      </c>
      <c r="I1095" s="7">
        <v>1455232937</v>
      </c>
      <c r="J1095" s="7">
        <v>1453936937</v>
      </c>
      <c r="K1095" t="b">
        <v>0</v>
      </c>
      <c r="L1095">
        <v>4</v>
      </c>
      <c r="M1095" t="b">
        <v>0</v>
      </c>
      <c r="N1095" s="7" t="s">
        <v>8336</v>
      </c>
      <c r="O1095" s="7" t="s">
        <v>8337</v>
      </c>
      <c r="P1095">
        <v>15</v>
      </c>
      <c r="Q1095" s="6">
        <f>E1095/Table1_2[[#This Row],[backers_count]]</f>
        <v>10.5625</v>
      </c>
    </row>
    <row r="1096" spans="1:17" x14ac:dyDescent="0.35">
      <c r="A1096">
        <v>1094</v>
      </c>
      <c r="B1096" t="s">
        <v>1095</v>
      </c>
      <c r="C1096" t="s">
        <v>5204</v>
      </c>
      <c r="D1096" s="6">
        <v>18000</v>
      </c>
      <c r="E1096" s="6">
        <v>3294.01</v>
      </c>
      <c r="F1096" t="s">
        <v>8221</v>
      </c>
      <c r="G1096" t="s">
        <v>8224</v>
      </c>
      <c r="H1096" t="s">
        <v>8246</v>
      </c>
      <c r="I1096" s="7">
        <v>1318180033</v>
      </c>
      <c r="J1096" s="7">
        <v>1315588033</v>
      </c>
      <c r="K1096" t="b">
        <v>0</v>
      </c>
      <c r="L1096">
        <v>27</v>
      </c>
      <c r="M1096" t="b">
        <v>0</v>
      </c>
      <c r="N1096" s="7" t="s">
        <v>8336</v>
      </c>
      <c r="O1096" s="7" t="s">
        <v>8337</v>
      </c>
      <c r="P1096">
        <v>19</v>
      </c>
      <c r="Q1096" s="6">
        <f>E1096/Table1_2[[#This Row],[backers_count]]</f>
        <v>122.00037037037038</v>
      </c>
    </row>
    <row r="1097" spans="1:17" x14ac:dyDescent="0.35">
      <c r="A1097">
        <v>1095</v>
      </c>
      <c r="B1097" t="s">
        <v>1096</v>
      </c>
      <c r="C1097" t="s">
        <v>5205</v>
      </c>
      <c r="D1097" s="6">
        <v>500000</v>
      </c>
      <c r="E1097" s="6">
        <v>25174</v>
      </c>
      <c r="F1097" t="s">
        <v>8221</v>
      </c>
      <c r="G1097" t="s">
        <v>8224</v>
      </c>
      <c r="H1097" t="s">
        <v>8246</v>
      </c>
      <c r="I1097" s="7">
        <v>1377867220</v>
      </c>
      <c r="J1097" s="7">
        <v>1375275220</v>
      </c>
      <c r="K1097" t="b">
        <v>0</v>
      </c>
      <c r="L1097">
        <v>94</v>
      </c>
      <c r="M1097" t="b">
        <v>0</v>
      </c>
      <c r="N1097" s="7" t="s">
        <v>8336</v>
      </c>
      <c r="O1097" s="7" t="s">
        <v>8337</v>
      </c>
      <c r="P1097">
        <v>6</v>
      </c>
      <c r="Q1097" s="6">
        <f>E1097/Table1_2[[#This Row],[backers_count]]</f>
        <v>267.80851063829789</v>
      </c>
    </row>
    <row r="1098" spans="1:17" x14ac:dyDescent="0.35">
      <c r="A1098">
        <v>1096</v>
      </c>
      <c r="B1098" t="s">
        <v>1097</v>
      </c>
      <c r="C1098" t="s">
        <v>5206</v>
      </c>
      <c r="D1098" s="6">
        <v>12000</v>
      </c>
      <c r="E1098" s="6">
        <v>2152</v>
      </c>
      <c r="F1098" t="s">
        <v>8221</v>
      </c>
      <c r="G1098" t="s">
        <v>8224</v>
      </c>
      <c r="H1098" t="s">
        <v>8246</v>
      </c>
      <c r="I1098" s="7">
        <v>1412393400</v>
      </c>
      <c r="J1098" s="7">
        <v>1409747154</v>
      </c>
      <c r="K1098" t="b">
        <v>0</v>
      </c>
      <c r="L1098">
        <v>29</v>
      </c>
      <c r="M1098" t="b">
        <v>0</v>
      </c>
      <c r="N1098" s="7" t="s">
        <v>8336</v>
      </c>
      <c r="O1098" s="7" t="s">
        <v>8337</v>
      </c>
      <c r="P1098">
        <v>18</v>
      </c>
      <c r="Q1098" s="6">
        <f>E1098/Table1_2[[#This Row],[backers_count]]</f>
        <v>74.206896551724142</v>
      </c>
    </row>
    <row r="1099" spans="1:17" x14ac:dyDescent="0.35">
      <c r="A1099">
        <v>1097</v>
      </c>
      <c r="B1099" t="s">
        <v>1098</v>
      </c>
      <c r="C1099" t="s">
        <v>5207</v>
      </c>
      <c r="D1099" s="6">
        <v>100000</v>
      </c>
      <c r="E1099" s="6">
        <v>47</v>
      </c>
      <c r="F1099" t="s">
        <v>8221</v>
      </c>
      <c r="G1099" t="s">
        <v>8224</v>
      </c>
      <c r="H1099" t="s">
        <v>8246</v>
      </c>
      <c r="I1099" s="7">
        <v>1393786877</v>
      </c>
      <c r="J1099" s="7">
        <v>1390330877</v>
      </c>
      <c r="K1099" t="b">
        <v>0</v>
      </c>
      <c r="L1099">
        <v>7</v>
      </c>
      <c r="M1099" t="b">
        <v>0</v>
      </c>
      <c r="N1099" s="7" t="s">
        <v>8336</v>
      </c>
      <c r="O1099" s="7" t="s">
        <v>8337</v>
      </c>
      <c r="P1099">
        <v>1</v>
      </c>
      <c r="Q1099" s="6">
        <f>E1099/Table1_2[[#This Row],[backers_count]]</f>
        <v>6.7142857142857144</v>
      </c>
    </row>
    <row r="1100" spans="1:17" x14ac:dyDescent="0.35">
      <c r="A1100">
        <v>1098</v>
      </c>
      <c r="B1100" t="s">
        <v>1099</v>
      </c>
      <c r="C1100" t="s">
        <v>5208</v>
      </c>
      <c r="D1100" s="6">
        <v>25000</v>
      </c>
      <c r="E1100" s="6">
        <v>1803</v>
      </c>
      <c r="F1100" t="s">
        <v>8221</v>
      </c>
      <c r="G1100" t="s">
        <v>8224</v>
      </c>
      <c r="H1100" t="s">
        <v>8246</v>
      </c>
      <c r="I1100" s="7">
        <v>1397413095</v>
      </c>
      <c r="J1100" s="7">
        <v>1394821095</v>
      </c>
      <c r="K1100" t="b">
        <v>0</v>
      </c>
      <c r="L1100">
        <v>22</v>
      </c>
      <c r="M1100" t="b">
        <v>0</v>
      </c>
      <c r="N1100" s="7" t="s">
        <v>8336</v>
      </c>
      <c r="O1100" s="7" t="s">
        <v>8337</v>
      </c>
      <c r="P1100">
        <v>8</v>
      </c>
      <c r="Q1100" s="6">
        <f>E1100/Table1_2[[#This Row],[backers_count]]</f>
        <v>81.954545454545453</v>
      </c>
    </row>
    <row r="1101" spans="1:17" x14ac:dyDescent="0.35">
      <c r="A1101">
        <v>1099</v>
      </c>
      <c r="B1101" t="s">
        <v>1100</v>
      </c>
      <c r="C1101" t="s">
        <v>5209</v>
      </c>
      <c r="D1101" s="6">
        <v>5000</v>
      </c>
      <c r="E1101" s="6">
        <v>25</v>
      </c>
      <c r="F1101" t="s">
        <v>8221</v>
      </c>
      <c r="G1101" t="s">
        <v>8225</v>
      </c>
      <c r="H1101" t="s">
        <v>8247</v>
      </c>
      <c r="I1101" s="7">
        <v>1431547468</v>
      </c>
      <c r="J1101" s="7">
        <v>1428955468</v>
      </c>
      <c r="K1101" t="b">
        <v>0</v>
      </c>
      <c r="L1101">
        <v>1</v>
      </c>
      <c r="M1101" t="b">
        <v>0</v>
      </c>
      <c r="N1101" s="7" t="s">
        <v>8336</v>
      </c>
      <c r="O1101" s="7" t="s">
        <v>8337</v>
      </c>
      <c r="P1101">
        <v>1</v>
      </c>
      <c r="Q1101" s="6">
        <f>E1101/Table1_2[[#This Row],[backers_count]]</f>
        <v>25</v>
      </c>
    </row>
    <row r="1102" spans="1:17" x14ac:dyDescent="0.35">
      <c r="A1102">
        <v>1100</v>
      </c>
      <c r="B1102" t="s">
        <v>1101</v>
      </c>
      <c r="C1102" t="s">
        <v>5210</v>
      </c>
      <c r="D1102" s="6">
        <v>4000</v>
      </c>
      <c r="E1102" s="6">
        <v>100</v>
      </c>
      <c r="F1102" t="s">
        <v>8221</v>
      </c>
      <c r="G1102" t="s">
        <v>8236</v>
      </c>
      <c r="H1102" t="s">
        <v>8249</v>
      </c>
      <c r="I1102" s="7">
        <v>1455417571</v>
      </c>
      <c r="J1102" s="7">
        <v>1452825571</v>
      </c>
      <c r="K1102" t="b">
        <v>0</v>
      </c>
      <c r="L1102">
        <v>10</v>
      </c>
      <c r="M1102" t="b">
        <v>0</v>
      </c>
      <c r="N1102" s="7" t="s">
        <v>8336</v>
      </c>
      <c r="O1102" s="7" t="s">
        <v>8337</v>
      </c>
      <c r="P1102">
        <v>3</v>
      </c>
      <c r="Q1102" s="6">
        <f>E1102/Table1_2[[#This Row],[backers_count]]</f>
        <v>10</v>
      </c>
    </row>
    <row r="1103" spans="1:17" x14ac:dyDescent="0.35">
      <c r="A1103">
        <v>1101</v>
      </c>
      <c r="B1103" t="s">
        <v>1102</v>
      </c>
      <c r="C1103" t="s">
        <v>5211</v>
      </c>
      <c r="D1103" s="6">
        <v>100000</v>
      </c>
      <c r="E1103" s="6">
        <v>41</v>
      </c>
      <c r="F1103" t="s">
        <v>8221</v>
      </c>
      <c r="G1103" t="s">
        <v>8224</v>
      </c>
      <c r="H1103" t="s">
        <v>8246</v>
      </c>
      <c r="I1103" s="7">
        <v>1468519920</v>
      </c>
      <c r="J1103" s="7">
        <v>1466188338</v>
      </c>
      <c r="K1103" t="b">
        <v>0</v>
      </c>
      <c r="L1103">
        <v>6</v>
      </c>
      <c r="M1103" t="b">
        <v>0</v>
      </c>
      <c r="N1103" s="7" t="s">
        <v>8336</v>
      </c>
      <c r="O1103" s="7" t="s">
        <v>8337</v>
      </c>
      <c r="P1103">
        <v>1</v>
      </c>
      <c r="Q1103" s="6">
        <f>E1103/Table1_2[[#This Row],[backers_count]]</f>
        <v>6.833333333333333</v>
      </c>
    </row>
    <row r="1104" spans="1:17" x14ac:dyDescent="0.35">
      <c r="A1104">
        <v>1102</v>
      </c>
      <c r="B1104" t="s">
        <v>1103</v>
      </c>
      <c r="C1104" t="s">
        <v>5212</v>
      </c>
      <c r="D1104" s="6">
        <v>8000</v>
      </c>
      <c r="E1104" s="6">
        <v>425</v>
      </c>
      <c r="F1104" t="s">
        <v>8221</v>
      </c>
      <c r="G1104" t="s">
        <v>8224</v>
      </c>
      <c r="H1104" t="s">
        <v>8246</v>
      </c>
      <c r="I1104" s="7">
        <v>1386568740</v>
      </c>
      <c r="J1104" s="7">
        <v>1383095125</v>
      </c>
      <c r="K1104" t="b">
        <v>0</v>
      </c>
      <c r="L1104">
        <v>24</v>
      </c>
      <c r="M1104" t="b">
        <v>0</v>
      </c>
      <c r="N1104" s="7" t="s">
        <v>8336</v>
      </c>
      <c r="O1104" s="7" t="s">
        <v>8337</v>
      </c>
      <c r="P1104">
        <v>6</v>
      </c>
      <c r="Q1104" s="6">
        <f>E1104/Table1_2[[#This Row],[backers_count]]</f>
        <v>17.708333333333332</v>
      </c>
    </row>
    <row r="1105" spans="1:17" x14ac:dyDescent="0.35">
      <c r="A1105">
        <v>1103</v>
      </c>
      <c r="B1105" t="s">
        <v>1104</v>
      </c>
      <c r="C1105" t="s">
        <v>5213</v>
      </c>
      <c r="D1105" s="6">
        <v>15000</v>
      </c>
      <c r="E1105" s="6">
        <v>243</v>
      </c>
      <c r="F1105" t="s">
        <v>8221</v>
      </c>
      <c r="G1105" t="s">
        <v>8224</v>
      </c>
      <c r="H1105" t="s">
        <v>8246</v>
      </c>
      <c r="I1105" s="7">
        <v>1466227190</v>
      </c>
      <c r="J1105" s="7">
        <v>1461043190</v>
      </c>
      <c r="K1105" t="b">
        <v>0</v>
      </c>
      <c r="L1105">
        <v>15</v>
      </c>
      <c r="M1105" t="b">
        <v>0</v>
      </c>
      <c r="N1105" s="7" t="s">
        <v>8336</v>
      </c>
      <c r="O1105" s="7" t="s">
        <v>8337</v>
      </c>
      <c r="P1105">
        <v>2</v>
      </c>
      <c r="Q1105" s="6">
        <f>E1105/Table1_2[[#This Row],[backers_count]]</f>
        <v>16.2</v>
      </c>
    </row>
    <row r="1106" spans="1:17" x14ac:dyDescent="0.35">
      <c r="A1106">
        <v>1104</v>
      </c>
      <c r="B1106" t="s">
        <v>1105</v>
      </c>
      <c r="C1106" t="s">
        <v>5214</v>
      </c>
      <c r="D1106" s="6">
        <v>60000</v>
      </c>
      <c r="E1106" s="6">
        <v>2971</v>
      </c>
      <c r="F1106" t="s">
        <v>8221</v>
      </c>
      <c r="G1106" t="s">
        <v>8225</v>
      </c>
      <c r="H1106" t="s">
        <v>8247</v>
      </c>
      <c r="I1106" s="7">
        <v>1402480221</v>
      </c>
      <c r="J1106" s="7">
        <v>1399888221</v>
      </c>
      <c r="K1106" t="b">
        <v>0</v>
      </c>
      <c r="L1106">
        <v>37</v>
      </c>
      <c r="M1106" t="b">
        <v>0</v>
      </c>
      <c r="N1106" s="7" t="s">
        <v>8336</v>
      </c>
      <c r="O1106" s="7" t="s">
        <v>8337</v>
      </c>
      <c r="P1106">
        <v>5</v>
      </c>
      <c r="Q1106" s="6">
        <f>E1106/Table1_2[[#This Row],[backers_count]]</f>
        <v>80.297297297297291</v>
      </c>
    </row>
    <row r="1107" spans="1:17" x14ac:dyDescent="0.35">
      <c r="A1107">
        <v>1105</v>
      </c>
      <c r="B1107" t="s">
        <v>1106</v>
      </c>
      <c r="C1107" t="s">
        <v>5215</v>
      </c>
      <c r="D1107" s="6">
        <v>900000</v>
      </c>
      <c r="E1107" s="6">
        <v>1431</v>
      </c>
      <c r="F1107" t="s">
        <v>8221</v>
      </c>
      <c r="G1107" t="s">
        <v>8224</v>
      </c>
      <c r="H1107" t="s">
        <v>8246</v>
      </c>
      <c r="I1107" s="7">
        <v>1395627327</v>
      </c>
      <c r="J1107" s="7">
        <v>1393038927</v>
      </c>
      <c r="K1107" t="b">
        <v>0</v>
      </c>
      <c r="L1107">
        <v>20</v>
      </c>
      <c r="M1107" t="b">
        <v>0</v>
      </c>
      <c r="N1107" s="7" t="s">
        <v>8336</v>
      </c>
      <c r="O1107" s="7" t="s">
        <v>8337</v>
      </c>
      <c r="P1107">
        <v>1</v>
      </c>
      <c r="Q1107" s="6">
        <f>E1107/Table1_2[[#This Row],[backers_count]]</f>
        <v>71.55</v>
      </c>
    </row>
    <row r="1108" spans="1:17" x14ac:dyDescent="0.35">
      <c r="A1108">
        <v>1106</v>
      </c>
      <c r="B1108" t="s">
        <v>1107</v>
      </c>
      <c r="C1108" t="s">
        <v>5216</v>
      </c>
      <c r="D1108" s="6">
        <v>400</v>
      </c>
      <c r="E1108" s="6">
        <v>165</v>
      </c>
      <c r="F1108" t="s">
        <v>8221</v>
      </c>
      <c r="G1108" t="s">
        <v>8224</v>
      </c>
      <c r="H1108" t="s">
        <v>8246</v>
      </c>
      <c r="I1108" s="7">
        <v>1333557975</v>
      </c>
      <c r="J1108" s="7">
        <v>1330969575</v>
      </c>
      <c r="K1108" t="b">
        <v>0</v>
      </c>
      <c r="L1108">
        <v>7</v>
      </c>
      <c r="M1108" t="b">
        <v>0</v>
      </c>
      <c r="N1108" s="7" t="s">
        <v>8336</v>
      </c>
      <c r="O1108" s="7" t="s">
        <v>8337</v>
      </c>
      <c r="P1108">
        <v>42</v>
      </c>
      <c r="Q1108" s="6">
        <f>E1108/Table1_2[[#This Row],[backers_count]]</f>
        <v>23.571428571428573</v>
      </c>
    </row>
    <row r="1109" spans="1:17" x14ac:dyDescent="0.35">
      <c r="A1109">
        <v>1107</v>
      </c>
      <c r="B1109" t="s">
        <v>1108</v>
      </c>
      <c r="C1109" t="s">
        <v>5217</v>
      </c>
      <c r="D1109" s="6">
        <v>10000</v>
      </c>
      <c r="E1109" s="6">
        <v>0</v>
      </c>
      <c r="F1109" t="s">
        <v>8221</v>
      </c>
      <c r="G1109" t="s">
        <v>8224</v>
      </c>
      <c r="H1109" t="s">
        <v>8246</v>
      </c>
      <c r="I1109" s="7">
        <v>1406148024</v>
      </c>
      <c r="J1109" s="7">
        <v>1403556024</v>
      </c>
      <c r="K1109" t="b">
        <v>0</v>
      </c>
      <c r="L1109">
        <v>0</v>
      </c>
      <c r="M1109" t="b">
        <v>0</v>
      </c>
      <c r="N1109" s="7" t="s">
        <v>8336</v>
      </c>
      <c r="O1109" s="7" t="s">
        <v>8337</v>
      </c>
      <c r="P1109">
        <v>0</v>
      </c>
      <c r="Q1109" s="6" t="e">
        <f>E1109/Table1_2[[#This Row],[backers_count]]</f>
        <v>#DIV/0!</v>
      </c>
    </row>
    <row r="1110" spans="1:17" x14ac:dyDescent="0.35">
      <c r="A1110">
        <v>1108</v>
      </c>
      <c r="B1110" t="s">
        <v>1109</v>
      </c>
      <c r="C1110" t="s">
        <v>5218</v>
      </c>
      <c r="D1110" s="6">
        <v>25000</v>
      </c>
      <c r="E1110" s="6">
        <v>732.5</v>
      </c>
      <c r="F1110" t="s">
        <v>8221</v>
      </c>
      <c r="G1110" t="s">
        <v>8224</v>
      </c>
      <c r="H1110" t="s">
        <v>8246</v>
      </c>
      <c r="I1110" s="7">
        <v>1334326635</v>
      </c>
      <c r="J1110" s="7">
        <v>1329146235</v>
      </c>
      <c r="K1110" t="b">
        <v>0</v>
      </c>
      <c r="L1110">
        <v>21</v>
      </c>
      <c r="M1110" t="b">
        <v>0</v>
      </c>
      <c r="N1110" s="7" t="s">
        <v>8336</v>
      </c>
      <c r="O1110" s="7" t="s">
        <v>8337</v>
      </c>
      <c r="P1110">
        <v>3</v>
      </c>
      <c r="Q1110" s="6">
        <f>E1110/Table1_2[[#This Row],[backers_count]]</f>
        <v>34.88095238095238</v>
      </c>
    </row>
    <row r="1111" spans="1:17" x14ac:dyDescent="0.35">
      <c r="A1111">
        <v>1109</v>
      </c>
      <c r="B1111" t="s">
        <v>1110</v>
      </c>
      <c r="C1111" t="s">
        <v>5219</v>
      </c>
      <c r="D1111" s="6">
        <v>10000</v>
      </c>
      <c r="E1111" s="6">
        <v>45</v>
      </c>
      <c r="F1111" t="s">
        <v>8221</v>
      </c>
      <c r="G1111" t="s">
        <v>8224</v>
      </c>
      <c r="H1111" t="s">
        <v>8246</v>
      </c>
      <c r="I1111" s="7">
        <v>1479495790</v>
      </c>
      <c r="J1111" s="7">
        <v>1476900190</v>
      </c>
      <c r="K1111" t="b">
        <v>0</v>
      </c>
      <c r="L1111">
        <v>3</v>
      </c>
      <c r="M1111" t="b">
        <v>0</v>
      </c>
      <c r="N1111" s="7" t="s">
        <v>8336</v>
      </c>
      <c r="O1111" s="7" t="s">
        <v>8337</v>
      </c>
      <c r="P1111">
        <v>1</v>
      </c>
      <c r="Q1111" s="6">
        <f>E1111/Table1_2[[#This Row],[backers_count]]</f>
        <v>15</v>
      </c>
    </row>
    <row r="1112" spans="1:17" x14ac:dyDescent="0.35">
      <c r="A1112">
        <v>1110</v>
      </c>
      <c r="B1112" t="s">
        <v>1111</v>
      </c>
      <c r="C1112" t="s">
        <v>5220</v>
      </c>
      <c r="D1112" s="6">
        <v>50000</v>
      </c>
      <c r="E1112" s="6">
        <v>255</v>
      </c>
      <c r="F1112" t="s">
        <v>8221</v>
      </c>
      <c r="G1112" t="s">
        <v>8224</v>
      </c>
      <c r="H1112" t="s">
        <v>8246</v>
      </c>
      <c r="I1112" s="7">
        <v>1354919022</v>
      </c>
      <c r="J1112" s="7">
        <v>1352327022</v>
      </c>
      <c r="K1112" t="b">
        <v>0</v>
      </c>
      <c r="L1112">
        <v>11</v>
      </c>
      <c r="M1112" t="b">
        <v>0</v>
      </c>
      <c r="N1112" s="7" t="s">
        <v>8336</v>
      </c>
      <c r="O1112" s="7" t="s">
        <v>8337</v>
      </c>
      <c r="P1112">
        <v>1</v>
      </c>
      <c r="Q1112" s="6">
        <f>E1112/Table1_2[[#This Row],[backers_count]]</f>
        <v>23.181818181818183</v>
      </c>
    </row>
    <row r="1113" spans="1:17" x14ac:dyDescent="0.35">
      <c r="A1113">
        <v>1111</v>
      </c>
      <c r="B1113" t="s">
        <v>1112</v>
      </c>
      <c r="C1113" t="s">
        <v>5221</v>
      </c>
      <c r="D1113" s="6">
        <v>2500</v>
      </c>
      <c r="E1113" s="6">
        <v>1</v>
      </c>
      <c r="F1113" t="s">
        <v>8221</v>
      </c>
      <c r="G1113" t="s">
        <v>8224</v>
      </c>
      <c r="H1113" t="s">
        <v>8246</v>
      </c>
      <c r="I1113" s="7">
        <v>1452228790</v>
      </c>
      <c r="J1113" s="7">
        <v>1449636790</v>
      </c>
      <c r="K1113" t="b">
        <v>0</v>
      </c>
      <c r="L1113">
        <v>1</v>
      </c>
      <c r="M1113" t="b">
        <v>0</v>
      </c>
      <c r="N1113" s="7" t="s">
        <v>8336</v>
      </c>
      <c r="O1113" s="7" t="s">
        <v>8337</v>
      </c>
      <c r="P1113">
        <v>1</v>
      </c>
      <c r="Q1113" s="6">
        <f>E1113/Table1_2[[#This Row],[backers_count]]</f>
        <v>1</v>
      </c>
    </row>
    <row r="1114" spans="1:17" x14ac:dyDescent="0.35">
      <c r="A1114">
        <v>1112</v>
      </c>
      <c r="B1114" t="s">
        <v>1113</v>
      </c>
      <c r="C1114" t="s">
        <v>5222</v>
      </c>
      <c r="D1114" s="6">
        <v>88000</v>
      </c>
      <c r="E1114" s="6">
        <v>31272.92</v>
      </c>
      <c r="F1114" t="s">
        <v>8221</v>
      </c>
      <c r="G1114" t="s">
        <v>8224</v>
      </c>
      <c r="H1114" t="s">
        <v>8246</v>
      </c>
      <c r="I1114" s="7">
        <v>1421656200</v>
      </c>
      <c r="J1114" s="7">
        <v>1416507211</v>
      </c>
      <c r="K1114" t="b">
        <v>0</v>
      </c>
      <c r="L1114">
        <v>312</v>
      </c>
      <c r="M1114" t="b">
        <v>0</v>
      </c>
      <c r="N1114" s="7" t="s">
        <v>8336</v>
      </c>
      <c r="O1114" s="7" t="s">
        <v>8337</v>
      </c>
      <c r="P1114">
        <v>36</v>
      </c>
      <c r="Q1114" s="6">
        <f>E1114/Table1_2[[#This Row],[backers_count]]</f>
        <v>100.23371794871794</v>
      </c>
    </row>
    <row r="1115" spans="1:17" x14ac:dyDescent="0.35">
      <c r="A1115">
        <v>1113</v>
      </c>
      <c r="B1115" t="s">
        <v>1114</v>
      </c>
      <c r="C1115" t="s">
        <v>5223</v>
      </c>
      <c r="D1115" s="6">
        <v>1000</v>
      </c>
      <c r="E1115" s="6">
        <v>5</v>
      </c>
      <c r="F1115" t="s">
        <v>8221</v>
      </c>
      <c r="G1115" t="s">
        <v>8225</v>
      </c>
      <c r="H1115" t="s">
        <v>8247</v>
      </c>
      <c r="I1115" s="7">
        <v>1408058820</v>
      </c>
      <c r="J1115" s="7">
        <v>1405466820</v>
      </c>
      <c r="K1115" t="b">
        <v>0</v>
      </c>
      <c r="L1115">
        <v>1</v>
      </c>
      <c r="M1115" t="b">
        <v>0</v>
      </c>
      <c r="N1115" s="7" t="s">
        <v>8336</v>
      </c>
      <c r="O1115" s="7" t="s">
        <v>8337</v>
      </c>
      <c r="P1115">
        <v>1</v>
      </c>
      <c r="Q1115" s="6">
        <f>E1115/Table1_2[[#This Row],[backers_count]]</f>
        <v>5</v>
      </c>
    </row>
    <row r="1116" spans="1:17" x14ac:dyDescent="0.35">
      <c r="A1116">
        <v>1114</v>
      </c>
      <c r="B1116" t="s">
        <v>1115</v>
      </c>
      <c r="C1116" t="s">
        <v>5224</v>
      </c>
      <c r="D1116" s="6">
        <v>6000</v>
      </c>
      <c r="E1116" s="6">
        <v>10</v>
      </c>
      <c r="F1116" t="s">
        <v>8221</v>
      </c>
      <c r="G1116" t="s">
        <v>8225</v>
      </c>
      <c r="H1116" t="s">
        <v>8247</v>
      </c>
      <c r="I1116" s="7">
        <v>1381306687</v>
      </c>
      <c r="J1116" s="7">
        <v>1378714687</v>
      </c>
      <c r="K1116" t="b">
        <v>0</v>
      </c>
      <c r="L1116">
        <v>3</v>
      </c>
      <c r="M1116" t="b">
        <v>0</v>
      </c>
      <c r="N1116" s="7" t="s">
        <v>8336</v>
      </c>
      <c r="O1116" s="7" t="s">
        <v>8337</v>
      </c>
      <c r="P1116">
        <v>1</v>
      </c>
      <c r="Q1116" s="6">
        <f>E1116/Table1_2[[#This Row],[backers_count]]</f>
        <v>3.3333333333333335</v>
      </c>
    </row>
    <row r="1117" spans="1:17" x14ac:dyDescent="0.35">
      <c r="A1117">
        <v>1115</v>
      </c>
      <c r="B1117" t="s">
        <v>1116</v>
      </c>
      <c r="C1117" t="s">
        <v>5225</v>
      </c>
      <c r="D1117" s="6">
        <v>40000</v>
      </c>
      <c r="E1117" s="6">
        <v>53</v>
      </c>
      <c r="F1117" t="s">
        <v>8221</v>
      </c>
      <c r="G1117" t="s">
        <v>8224</v>
      </c>
      <c r="H1117" t="s">
        <v>8246</v>
      </c>
      <c r="I1117" s="7">
        <v>1459352495</v>
      </c>
      <c r="J1117" s="7">
        <v>1456764095</v>
      </c>
      <c r="K1117" t="b">
        <v>0</v>
      </c>
      <c r="L1117">
        <v>4</v>
      </c>
      <c r="M1117" t="b">
        <v>0</v>
      </c>
      <c r="N1117" s="7" t="s">
        <v>8336</v>
      </c>
      <c r="O1117" s="7" t="s">
        <v>8337</v>
      </c>
      <c r="P1117">
        <v>1</v>
      </c>
      <c r="Q1117" s="6">
        <f>E1117/Table1_2[[#This Row],[backers_count]]</f>
        <v>13.25</v>
      </c>
    </row>
    <row r="1118" spans="1:17" x14ac:dyDescent="0.35">
      <c r="A1118">
        <v>1116</v>
      </c>
      <c r="B1118" t="s">
        <v>1117</v>
      </c>
      <c r="C1118" t="s">
        <v>5226</v>
      </c>
      <c r="D1118" s="6">
        <v>500000</v>
      </c>
      <c r="E1118" s="6">
        <v>178.52</v>
      </c>
      <c r="F1118" t="s">
        <v>8221</v>
      </c>
      <c r="G1118" t="s">
        <v>8224</v>
      </c>
      <c r="H1118" t="s">
        <v>8246</v>
      </c>
      <c r="I1118" s="7">
        <v>1339273208</v>
      </c>
      <c r="J1118" s="7">
        <v>1334089208</v>
      </c>
      <c r="K1118" t="b">
        <v>0</v>
      </c>
      <c r="L1118">
        <v>10</v>
      </c>
      <c r="M1118" t="b">
        <v>0</v>
      </c>
      <c r="N1118" s="7" t="s">
        <v>8336</v>
      </c>
      <c r="O1118" s="7" t="s">
        <v>8337</v>
      </c>
      <c r="P1118">
        <v>1</v>
      </c>
      <c r="Q1118" s="6">
        <f>E1118/Table1_2[[#This Row],[backers_count]]</f>
        <v>17.852</v>
      </c>
    </row>
    <row r="1119" spans="1:17" x14ac:dyDescent="0.35">
      <c r="A1119">
        <v>1117</v>
      </c>
      <c r="B1119" t="s">
        <v>1118</v>
      </c>
      <c r="C1119" t="s">
        <v>5227</v>
      </c>
      <c r="D1119" s="6">
        <v>1000</v>
      </c>
      <c r="E1119" s="6">
        <v>83</v>
      </c>
      <c r="F1119" t="s">
        <v>8221</v>
      </c>
      <c r="G1119" t="s">
        <v>8236</v>
      </c>
      <c r="H1119" t="s">
        <v>8249</v>
      </c>
      <c r="I1119" s="7">
        <v>1451053313</v>
      </c>
      <c r="J1119" s="7">
        <v>1448461313</v>
      </c>
      <c r="K1119" t="b">
        <v>0</v>
      </c>
      <c r="L1119">
        <v>8</v>
      </c>
      <c r="M1119" t="b">
        <v>0</v>
      </c>
      <c r="N1119" s="7" t="s">
        <v>8336</v>
      </c>
      <c r="O1119" s="7" t="s">
        <v>8337</v>
      </c>
      <c r="P1119">
        <v>9</v>
      </c>
      <c r="Q1119" s="6">
        <f>E1119/Table1_2[[#This Row],[backers_count]]</f>
        <v>10.375</v>
      </c>
    </row>
    <row r="1120" spans="1:17" x14ac:dyDescent="0.35">
      <c r="A1120">
        <v>1118</v>
      </c>
      <c r="B1120" t="s">
        <v>1119</v>
      </c>
      <c r="C1120" t="s">
        <v>5228</v>
      </c>
      <c r="D1120" s="6">
        <v>4500</v>
      </c>
      <c r="E1120" s="6">
        <v>109</v>
      </c>
      <c r="F1120" t="s">
        <v>8221</v>
      </c>
      <c r="G1120" t="s">
        <v>8226</v>
      </c>
      <c r="H1120" t="s">
        <v>8248</v>
      </c>
      <c r="I1120" s="7">
        <v>1396666779</v>
      </c>
      <c r="J1120" s="7">
        <v>1394078379</v>
      </c>
      <c r="K1120" t="b">
        <v>0</v>
      </c>
      <c r="L1120">
        <v>3</v>
      </c>
      <c r="M1120" t="b">
        <v>0</v>
      </c>
      <c r="N1120" s="7" t="s">
        <v>8336</v>
      </c>
      <c r="O1120" s="7" t="s">
        <v>8337</v>
      </c>
      <c r="P1120">
        <v>3</v>
      </c>
      <c r="Q1120" s="6">
        <f>E1120/Table1_2[[#This Row],[backers_count]]</f>
        <v>36.333333333333336</v>
      </c>
    </row>
    <row r="1121" spans="1:17" x14ac:dyDescent="0.35">
      <c r="A1121">
        <v>1119</v>
      </c>
      <c r="B1121" t="s">
        <v>1120</v>
      </c>
      <c r="C1121" t="s">
        <v>5229</v>
      </c>
      <c r="D1121" s="6">
        <v>2100</v>
      </c>
      <c r="E1121" s="6">
        <v>5</v>
      </c>
      <c r="F1121" t="s">
        <v>8221</v>
      </c>
      <c r="G1121" t="s">
        <v>8224</v>
      </c>
      <c r="H1121" t="s">
        <v>8246</v>
      </c>
      <c r="I1121" s="7">
        <v>1396810864</v>
      </c>
      <c r="J1121" s="7">
        <v>1395687664</v>
      </c>
      <c r="K1121" t="b">
        <v>0</v>
      </c>
      <c r="L1121">
        <v>1</v>
      </c>
      <c r="M1121" t="b">
        <v>0</v>
      </c>
      <c r="N1121" s="7" t="s">
        <v>8336</v>
      </c>
      <c r="O1121" s="7" t="s">
        <v>8337</v>
      </c>
      <c r="P1121">
        <v>1</v>
      </c>
      <c r="Q1121" s="6">
        <f>E1121/Table1_2[[#This Row],[backers_count]]</f>
        <v>5</v>
      </c>
    </row>
    <row r="1122" spans="1:17" x14ac:dyDescent="0.35">
      <c r="A1122">
        <v>1120</v>
      </c>
      <c r="B1122" t="s">
        <v>1121</v>
      </c>
      <c r="C1122" t="s">
        <v>5230</v>
      </c>
      <c r="D1122" s="6">
        <v>25000</v>
      </c>
      <c r="E1122" s="6">
        <v>0</v>
      </c>
      <c r="F1122" t="s">
        <v>8221</v>
      </c>
      <c r="G1122" t="s">
        <v>8224</v>
      </c>
      <c r="H1122" t="s">
        <v>8246</v>
      </c>
      <c r="I1122" s="7">
        <v>1319835400</v>
      </c>
      <c r="J1122" s="7">
        <v>1315947400</v>
      </c>
      <c r="K1122" t="b">
        <v>0</v>
      </c>
      <c r="L1122">
        <v>0</v>
      </c>
      <c r="M1122" t="b">
        <v>0</v>
      </c>
      <c r="N1122" s="7" t="s">
        <v>8336</v>
      </c>
      <c r="O1122" s="7" t="s">
        <v>8337</v>
      </c>
      <c r="P1122">
        <v>0</v>
      </c>
      <c r="Q1122" s="6" t="e">
        <f>E1122/Table1_2[[#This Row],[backers_count]]</f>
        <v>#DIV/0!</v>
      </c>
    </row>
    <row r="1123" spans="1:17" x14ac:dyDescent="0.35">
      <c r="A1123">
        <v>1121</v>
      </c>
      <c r="B1123" t="s">
        <v>1122</v>
      </c>
      <c r="C1123" t="s">
        <v>5231</v>
      </c>
      <c r="D1123" s="6">
        <v>250000</v>
      </c>
      <c r="E1123" s="6">
        <v>29</v>
      </c>
      <c r="F1123" t="s">
        <v>8221</v>
      </c>
      <c r="G1123" t="s">
        <v>8224</v>
      </c>
      <c r="H1123" t="s">
        <v>8246</v>
      </c>
      <c r="I1123" s="7">
        <v>1457904316</v>
      </c>
      <c r="J1123" s="7">
        <v>1455315916</v>
      </c>
      <c r="K1123" t="b">
        <v>0</v>
      </c>
      <c r="L1123">
        <v>5</v>
      </c>
      <c r="M1123" t="b">
        <v>0</v>
      </c>
      <c r="N1123" s="7" t="s">
        <v>8336</v>
      </c>
      <c r="O1123" s="7" t="s">
        <v>8337</v>
      </c>
      <c r="P1123">
        <v>1</v>
      </c>
      <c r="Q1123" s="6">
        <f>E1123/Table1_2[[#This Row],[backers_count]]</f>
        <v>5.8</v>
      </c>
    </row>
    <row r="1124" spans="1:17" x14ac:dyDescent="0.35">
      <c r="A1124">
        <v>1122</v>
      </c>
      <c r="B1124" t="s">
        <v>1123</v>
      </c>
      <c r="C1124" t="s">
        <v>5232</v>
      </c>
      <c r="D1124" s="6">
        <v>3200</v>
      </c>
      <c r="E1124" s="6">
        <v>0</v>
      </c>
      <c r="F1124" t="s">
        <v>8221</v>
      </c>
      <c r="G1124" t="s">
        <v>8225</v>
      </c>
      <c r="H1124" t="s">
        <v>8247</v>
      </c>
      <c r="I1124" s="7">
        <v>1369932825</v>
      </c>
      <c r="J1124" s="7">
        <v>1368723225</v>
      </c>
      <c r="K1124" t="b">
        <v>0</v>
      </c>
      <c r="L1124">
        <v>0</v>
      </c>
      <c r="M1124" t="b">
        <v>0</v>
      </c>
      <c r="N1124" s="7" t="s">
        <v>8336</v>
      </c>
      <c r="O1124" s="7" t="s">
        <v>8337</v>
      </c>
      <c r="P1124">
        <v>0</v>
      </c>
      <c r="Q1124" s="6" t="e">
        <f>E1124/Table1_2[[#This Row],[backers_count]]</f>
        <v>#DIV/0!</v>
      </c>
    </row>
    <row r="1125" spans="1:17" x14ac:dyDescent="0.35">
      <c r="A1125">
        <v>1123</v>
      </c>
      <c r="B1125" t="s">
        <v>1124</v>
      </c>
      <c r="C1125" t="s">
        <v>5233</v>
      </c>
      <c r="D1125" s="6">
        <v>5000</v>
      </c>
      <c r="E1125" s="6">
        <v>11</v>
      </c>
      <c r="F1125" t="s">
        <v>8221</v>
      </c>
      <c r="G1125" t="s">
        <v>8224</v>
      </c>
      <c r="H1125" t="s">
        <v>8246</v>
      </c>
      <c r="I1125" s="7">
        <v>1397910848</v>
      </c>
      <c r="J1125" s="7">
        <v>1395318848</v>
      </c>
      <c r="K1125" t="b">
        <v>0</v>
      </c>
      <c r="L1125">
        <v>3</v>
      </c>
      <c r="M1125" t="b">
        <v>0</v>
      </c>
      <c r="N1125" s="7" t="s">
        <v>8336</v>
      </c>
      <c r="O1125" s="7" t="s">
        <v>8337</v>
      </c>
      <c r="P1125">
        <v>1</v>
      </c>
      <c r="Q1125" s="6">
        <f>E1125/Table1_2[[#This Row],[backers_count]]</f>
        <v>3.6666666666666665</v>
      </c>
    </row>
    <row r="1126" spans="1:17" x14ac:dyDescent="0.35">
      <c r="A1126">
        <v>1124</v>
      </c>
      <c r="B1126" t="s">
        <v>1125</v>
      </c>
      <c r="C1126" t="s">
        <v>5234</v>
      </c>
      <c r="D1126" s="6">
        <v>90000</v>
      </c>
      <c r="E1126" s="6">
        <v>425</v>
      </c>
      <c r="F1126" t="s">
        <v>8221</v>
      </c>
      <c r="G1126" t="s">
        <v>8224</v>
      </c>
      <c r="H1126" t="s">
        <v>8246</v>
      </c>
      <c r="I1126" s="7">
        <v>1430409651</v>
      </c>
      <c r="J1126" s="7">
        <v>1427817651</v>
      </c>
      <c r="K1126" t="b">
        <v>0</v>
      </c>
      <c r="L1126">
        <v>7</v>
      </c>
      <c r="M1126" t="b">
        <v>0</v>
      </c>
      <c r="N1126" s="7" t="s">
        <v>8336</v>
      </c>
      <c r="O1126" s="7" t="s">
        <v>8338</v>
      </c>
      <c r="P1126">
        <v>1</v>
      </c>
      <c r="Q1126" s="6">
        <f>E1126/Table1_2[[#This Row],[backers_count]]</f>
        <v>60.714285714285715</v>
      </c>
    </row>
    <row r="1127" spans="1:17" x14ac:dyDescent="0.35">
      <c r="A1127">
        <v>1125</v>
      </c>
      <c r="B1127" t="s">
        <v>1126</v>
      </c>
      <c r="C1127" t="s">
        <v>5235</v>
      </c>
      <c r="D1127" s="6">
        <v>3000</v>
      </c>
      <c r="E1127" s="6">
        <v>0</v>
      </c>
      <c r="F1127" t="s">
        <v>8221</v>
      </c>
      <c r="G1127" t="s">
        <v>8225</v>
      </c>
      <c r="H1127" t="s">
        <v>8247</v>
      </c>
      <c r="I1127" s="7">
        <v>1443193130</v>
      </c>
      <c r="J1127" s="7">
        <v>1438009130</v>
      </c>
      <c r="K1127" t="b">
        <v>0</v>
      </c>
      <c r="L1127">
        <v>0</v>
      </c>
      <c r="M1127" t="b">
        <v>0</v>
      </c>
      <c r="N1127" s="7" t="s">
        <v>8336</v>
      </c>
      <c r="O1127" s="7" t="s">
        <v>8338</v>
      </c>
      <c r="P1127">
        <v>0</v>
      </c>
      <c r="Q1127" s="6" t="e">
        <f>E1127/Table1_2[[#This Row],[backers_count]]</f>
        <v>#DIV/0!</v>
      </c>
    </row>
    <row r="1128" spans="1:17" x14ac:dyDescent="0.35">
      <c r="A1128">
        <v>1126</v>
      </c>
      <c r="B1128" t="s">
        <v>1127</v>
      </c>
      <c r="C1128" t="s">
        <v>5236</v>
      </c>
      <c r="D1128" s="6">
        <v>2000</v>
      </c>
      <c r="E1128" s="6">
        <v>10</v>
      </c>
      <c r="F1128" t="s">
        <v>8221</v>
      </c>
      <c r="G1128" t="s">
        <v>8224</v>
      </c>
      <c r="H1128" t="s">
        <v>8246</v>
      </c>
      <c r="I1128" s="7">
        <v>1468482694</v>
      </c>
      <c r="J1128" s="7">
        <v>1465890694</v>
      </c>
      <c r="K1128" t="b">
        <v>0</v>
      </c>
      <c r="L1128">
        <v>2</v>
      </c>
      <c r="M1128" t="b">
        <v>0</v>
      </c>
      <c r="N1128" s="7" t="s">
        <v>8336</v>
      </c>
      <c r="O1128" s="7" t="s">
        <v>8338</v>
      </c>
      <c r="P1128">
        <v>1</v>
      </c>
      <c r="Q1128" s="6">
        <f>E1128/Table1_2[[#This Row],[backers_count]]</f>
        <v>5</v>
      </c>
    </row>
    <row r="1129" spans="1:17" x14ac:dyDescent="0.35">
      <c r="A1129">
        <v>1127</v>
      </c>
      <c r="B1129" t="s">
        <v>1128</v>
      </c>
      <c r="C1129" t="s">
        <v>5237</v>
      </c>
      <c r="D1129" s="6">
        <v>35000</v>
      </c>
      <c r="E1129" s="6">
        <v>585</v>
      </c>
      <c r="F1129" t="s">
        <v>8221</v>
      </c>
      <c r="G1129" t="s">
        <v>8224</v>
      </c>
      <c r="H1129" t="s">
        <v>8246</v>
      </c>
      <c r="I1129" s="7">
        <v>1416000600</v>
      </c>
      <c r="J1129" s="7">
        <v>1413318600</v>
      </c>
      <c r="K1129" t="b">
        <v>0</v>
      </c>
      <c r="L1129">
        <v>23</v>
      </c>
      <c r="M1129" t="b">
        <v>0</v>
      </c>
      <c r="N1129" s="7" t="s">
        <v>8336</v>
      </c>
      <c r="O1129" s="7" t="s">
        <v>8338</v>
      </c>
      <c r="P1129">
        <v>2</v>
      </c>
      <c r="Q1129" s="6">
        <f>E1129/Table1_2[[#This Row],[backers_count]]</f>
        <v>25.434782608695652</v>
      </c>
    </row>
    <row r="1130" spans="1:17" x14ac:dyDescent="0.35">
      <c r="A1130">
        <v>1128</v>
      </c>
      <c r="B1130" t="s">
        <v>1129</v>
      </c>
      <c r="C1130" t="s">
        <v>5238</v>
      </c>
      <c r="D1130" s="6">
        <v>1000</v>
      </c>
      <c r="E1130" s="6">
        <v>1</v>
      </c>
      <c r="F1130" t="s">
        <v>8221</v>
      </c>
      <c r="G1130" t="s">
        <v>8225</v>
      </c>
      <c r="H1130" t="s">
        <v>8247</v>
      </c>
      <c r="I1130" s="7">
        <v>1407425717</v>
      </c>
      <c r="J1130" s="7">
        <v>1404833717</v>
      </c>
      <c r="K1130" t="b">
        <v>0</v>
      </c>
      <c r="L1130">
        <v>1</v>
      </c>
      <c r="M1130" t="b">
        <v>0</v>
      </c>
      <c r="N1130" s="7" t="s">
        <v>8336</v>
      </c>
      <c r="O1130" s="7" t="s">
        <v>8338</v>
      </c>
      <c r="P1130">
        <v>1</v>
      </c>
      <c r="Q1130" s="6">
        <f>E1130/Table1_2[[#This Row],[backers_count]]</f>
        <v>1</v>
      </c>
    </row>
    <row r="1131" spans="1:17" x14ac:dyDescent="0.35">
      <c r="A1131">
        <v>1129</v>
      </c>
      <c r="B1131" t="s">
        <v>1130</v>
      </c>
      <c r="C1131" t="s">
        <v>5239</v>
      </c>
      <c r="D1131" s="6">
        <v>20000</v>
      </c>
      <c r="E1131" s="6">
        <v>21</v>
      </c>
      <c r="F1131" t="s">
        <v>8221</v>
      </c>
      <c r="G1131" t="s">
        <v>8224</v>
      </c>
      <c r="H1131" t="s">
        <v>8246</v>
      </c>
      <c r="I1131" s="7">
        <v>1465107693</v>
      </c>
      <c r="J1131" s="7">
        <v>1462515693</v>
      </c>
      <c r="K1131" t="b">
        <v>0</v>
      </c>
      <c r="L1131">
        <v>2</v>
      </c>
      <c r="M1131" t="b">
        <v>0</v>
      </c>
      <c r="N1131" s="7" t="s">
        <v>8336</v>
      </c>
      <c r="O1131" s="7" t="s">
        <v>8338</v>
      </c>
      <c r="P1131">
        <v>1</v>
      </c>
      <c r="Q1131" s="6">
        <f>E1131/Table1_2[[#This Row],[backers_count]]</f>
        <v>10.5</v>
      </c>
    </row>
    <row r="1132" spans="1:17" x14ac:dyDescent="0.35">
      <c r="A1132">
        <v>1130</v>
      </c>
      <c r="B1132" t="s">
        <v>1131</v>
      </c>
      <c r="C1132" t="s">
        <v>5240</v>
      </c>
      <c r="D1132" s="6">
        <v>5000</v>
      </c>
      <c r="E1132" s="6">
        <v>11</v>
      </c>
      <c r="F1132" t="s">
        <v>8221</v>
      </c>
      <c r="G1132" t="s">
        <v>8224</v>
      </c>
      <c r="H1132" t="s">
        <v>8246</v>
      </c>
      <c r="I1132" s="7">
        <v>1416963300</v>
      </c>
      <c r="J1132" s="7">
        <v>1411775700</v>
      </c>
      <c r="K1132" t="b">
        <v>0</v>
      </c>
      <c r="L1132">
        <v>3</v>
      </c>
      <c r="M1132" t="b">
        <v>0</v>
      </c>
      <c r="N1132" s="7" t="s">
        <v>8336</v>
      </c>
      <c r="O1132" s="7" t="s">
        <v>8338</v>
      </c>
      <c r="P1132">
        <v>1</v>
      </c>
      <c r="Q1132" s="6">
        <f>E1132/Table1_2[[#This Row],[backers_count]]</f>
        <v>3.6666666666666665</v>
      </c>
    </row>
    <row r="1133" spans="1:17" x14ac:dyDescent="0.35">
      <c r="A1133">
        <v>1131</v>
      </c>
      <c r="B1133" t="s">
        <v>1132</v>
      </c>
      <c r="C1133" t="s">
        <v>5241</v>
      </c>
      <c r="D1133" s="6">
        <v>40000</v>
      </c>
      <c r="E1133" s="6">
        <v>0</v>
      </c>
      <c r="F1133" t="s">
        <v>8221</v>
      </c>
      <c r="G1133" t="s">
        <v>8226</v>
      </c>
      <c r="H1133" t="s">
        <v>8248</v>
      </c>
      <c r="I1133" s="7">
        <v>1450993668</v>
      </c>
      <c r="J1133" s="7">
        <v>1448401668</v>
      </c>
      <c r="K1133" t="b">
        <v>0</v>
      </c>
      <c r="L1133">
        <v>0</v>
      </c>
      <c r="M1133" t="b">
        <v>0</v>
      </c>
      <c r="N1133" s="7" t="s">
        <v>8336</v>
      </c>
      <c r="O1133" s="7" t="s">
        <v>8338</v>
      </c>
      <c r="P1133">
        <v>0</v>
      </c>
      <c r="Q1133" s="6" t="e">
        <f>E1133/Table1_2[[#This Row],[backers_count]]</f>
        <v>#DIV/0!</v>
      </c>
    </row>
    <row r="1134" spans="1:17" x14ac:dyDescent="0.35">
      <c r="A1134">
        <v>1132</v>
      </c>
      <c r="B1134" t="s">
        <v>1133</v>
      </c>
      <c r="C1134" t="s">
        <v>5242</v>
      </c>
      <c r="D1134" s="6">
        <v>10000</v>
      </c>
      <c r="E1134" s="6">
        <v>1438</v>
      </c>
      <c r="F1134" t="s">
        <v>8221</v>
      </c>
      <c r="G1134" t="s">
        <v>8229</v>
      </c>
      <c r="H1134" t="s">
        <v>8251</v>
      </c>
      <c r="I1134" s="7">
        <v>1483238771</v>
      </c>
      <c r="J1134" s="7">
        <v>1480646771</v>
      </c>
      <c r="K1134" t="b">
        <v>0</v>
      </c>
      <c r="L1134">
        <v>13</v>
      </c>
      <c r="M1134" t="b">
        <v>0</v>
      </c>
      <c r="N1134" s="7" t="s">
        <v>8336</v>
      </c>
      <c r="O1134" s="7" t="s">
        <v>8338</v>
      </c>
      <c r="P1134">
        <v>15</v>
      </c>
      <c r="Q1134" s="6">
        <f>E1134/Table1_2[[#This Row],[backers_count]]</f>
        <v>110.61538461538461</v>
      </c>
    </row>
    <row r="1135" spans="1:17" x14ac:dyDescent="0.35">
      <c r="A1135">
        <v>1133</v>
      </c>
      <c r="B1135" t="s">
        <v>1134</v>
      </c>
      <c r="C1135" t="s">
        <v>5243</v>
      </c>
      <c r="D1135" s="6">
        <v>3000</v>
      </c>
      <c r="E1135" s="6">
        <v>20</v>
      </c>
      <c r="F1135" t="s">
        <v>8221</v>
      </c>
      <c r="G1135" t="s">
        <v>8225</v>
      </c>
      <c r="H1135" t="s">
        <v>8247</v>
      </c>
      <c r="I1135" s="7">
        <v>1406799981</v>
      </c>
      <c r="J1135" s="7">
        <v>1404207981</v>
      </c>
      <c r="K1135" t="b">
        <v>0</v>
      </c>
      <c r="L1135">
        <v>1</v>
      </c>
      <c r="M1135" t="b">
        <v>0</v>
      </c>
      <c r="N1135" s="7" t="s">
        <v>8336</v>
      </c>
      <c r="O1135" s="7" t="s">
        <v>8338</v>
      </c>
      <c r="P1135">
        <v>1</v>
      </c>
      <c r="Q1135" s="6">
        <f>E1135/Table1_2[[#This Row],[backers_count]]</f>
        <v>20</v>
      </c>
    </row>
    <row r="1136" spans="1:17" x14ac:dyDescent="0.35">
      <c r="A1136">
        <v>1134</v>
      </c>
      <c r="B1136" t="s">
        <v>1135</v>
      </c>
      <c r="C1136" t="s">
        <v>5244</v>
      </c>
      <c r="D1136" s="6">
        <v>25000</v>
      </c>
      <c r="E1136" s="6">
        <v>1</v>
      </c>
      <c r="F1136" t="s">
        <v>8221</v>
      </c>
      <c r="G1136" t="s">
        <v>8226</v>
      </c>
      <c r="H1136" t="s">
        <v>8248</v>
      </c>
      <c r="I1136" s="7">
        <v>1417235580</v>
      </c>
      <c r="J1136" s="7">
        <v>1416034228</v>
      </c>
      <c r="K1136" t="b">
        <v>0</v>
      </c>
      <c r="L1136">
        <v>1</v>
      </c>
      <c r="M1136" t="b">
        <v>0</v>
      </c>
      <c r="N1136" s="7" t="s">
        <v>8336</v>
      </c>
      <c r="O1136" s="7" t="s">
        <v>8338</v>
      </c>
      <c r="P1136">
        <v>1</v>
      </c>
      <c r="Q1136" s="6">
        <f>E1136/Table1_2[[#This Row],[backers_count]]</f>
        <v>1</v>
      </c>
    </row>
    <row r="1137" spans="1:17" x14ac:dyDescent="0.35">
      <c r="A1137">
        <v>1135</v>
      </c>
      <c r="B1137" t="s">
        <v>1136</v>
      </c>
      <c r="C1137" t="s">
        <v>5245</v>
      </c>
      <c r="D1137" s="6">
        <v>1000</v>
      </c>
      <c r="E1137" s="6">
        <v>50</v>
      </c>
      <c r="F1137" t="s">
        <v>8221</v>
      </c>
      <c r="G1137" t="s">
        <v>8236</v>
      </c>
      <c r="H1137" t="s">
        <v>8249</v>
      </c>
      <c r="I1137" s="7">
        <v>1470527094</v>
      </c>
      <c r="J1137" s="7">
        <v>1467935094</v>
      </c>
      <c r="K1137" t="b">
        <v>0</v>
      </c>
      <c r="L1137">
        <v>1</v>
      </c>
      <c r="M1137" t="b">
        <v>0</v>
      </c>
      <c r="N1137" s="7" t="s">
        <v>8336</v>
      </c>
      <c r="O1137" s="7" t="s">
        <v>8338</v>
      </c>
      <c r="P1137">
        <v>5</v>
      </c>
      <c r="Q1137" s="6">
        <f>E1137/Table1_2[[#This Row],[backers_count]]</f>
        <v>50</v>
      </c>
    </row>
    <row r="1138" spans="1:17" x14ac:dyDescent="0.35">
      <c r="A1138">
        <v>1136</v>
      </c>
      <c r="B1138" t="s">
        <v>1137</v>
      </c>
      <c r="C1138" t="s">
        <v>5246</v>
      </c>
      <c r="D1138" s="6">
        <v>4190</v>
      </c>
      <c r="E1138" s="6">
        <v>270</v>
      </c>
      <c r="F1138" t="s">
        <v>8221</v>
      </c>
      <c r="G1138" t="s">
        <v>8230</v>
      </c>
      <c r="H1138" t="s">
        <v>8249</v>
      </c>
      <c r="I1138" s="7">
        <v>1450541229</v>
      </c>
      <c r="J1138" s="7">
        <v>1447949229</v>
      </c>
      <c r="K1138" t="b">
        <v>0</v>
      </c>
      <c r="L1138">
        <v>6</v>
      </c>
      <c r="M1138" t="b">
        <v>0</v>
      </c>
      <c r="N1138" s="7" t="s">
        <v>8336</v>
      </c>
      <c r="O1138" s="7" t="s">
        <v>8338</v>
      </c>
      <c r="P1138">
        <v>7</v>
      </c>
      <c r="Q1138" s="6">
        <f>E1138/Table1_2[[#This Row],[backers_count]]</f>
        <v>45</v>
      </c>
    </row>
    <row r="1139" spans="1:17" x14ac:dyDescent="0.35">
      <c r="A1139">
        <v>1137</v>
      </c>
      <c r="B1139" t="s">
        <v>1138</v>
      </c>
      <c r="C1139" t="s">
        <v>5247</v>
      </c>
      <c r="D1139" s="6">
        <v>25000</v>
      </c>
      <c r="E1139" s="6">
        <v>9875</v>
      </c>
      <c r="F1139" t="s">
        <v>8221</v>
      </c>
      <c r="G1139" t="s">
        <v>8224</v>
      </c>
      <c r="H1139" t="s">
        <v>8246</v>
      </c>
      <c r="I1139" s="7">
        <v>1461440421</v>
      </c>
      <c r="J1139" s="7">
        <v>1458848421</v>
      </c>
      <c r="K1139" t="b">
        <v>0</v>
      </c>
      <c r="L1139">
        <v>39</v>
      </c>
      <c r="M1139" t="b">
        <v>0</v>
      </c>
      <c r="N1139" s="7" t="s">
        <v>8336</v>
      </c>
      <c r="O1139" s="7" t="s">
        <v>8338</v>
      </c>
      <c r="P1139">
        <v>40</v>
      </c>
      <c r="Q1139" s="6">
        <f>E1139/Table1_2[[#This Row],[backers_count]]</f>
        <v>253.2051282051282</v>
      </c>
    </row>
    <row r="1140" spans="1:17" x14ac:dyDescent="0.35">
      <c r="A1140">
        <v>1138</v>
      </c>
      <c r="B1140" t="s">
        <v>1139</v>
      </c>
      <c r="C1140" t="s">
        <v>5248</v>
      </c>
      <c r="D1140" s="6">
        <v>35000</v>
      </c>
      <c r="E1140" s="6">
        <v>125</v>
      </c>
      <c r="F1140" t="s">
        <v>8221</v>
      </c>
      <c r="G1140" t="s">
        <v>8224</v>
      </c>
      <c r="H1140" t="s">
        <v>8246</v>
      </c>
      <c r="I1140" s="7">
        <v>1485035131</v>
      </c>
      <c r="J1140" s="7">
        <v>1483307131</v>
      </c>
      <c r="K1140" t="b">
        <v>0</v>
      </c>
      <c r="L1140">
        <v>4</v>
      </c>
      <c r="M1140" t="b">
        <v>0</v>
      </c>
      <c r="N1140" s="7" t="s">
        <v>8336</v>
      </c>
      <c r="O1140" s="7" t="s">
        <v>8338</v>
      </c>
      <c r="P1140">
        <v>1</v>
      </c>
      <c r="Q1140" s="6">
        <f>E1140/Table1_2[[#This Row],[backers_count]]</f>
        <v>31.25</v>
      </c>
    </row>
    <row r="1141" spans="1:17" x14ac:dyDescent="0.35">
      <c r="A1141">
        <v>1139</v>
      </c>
      <c r="B1141" t="s">
        <v>1140</v>
      </c>
      <c r="C1141" t="s">
        <v>5249</v>
      </c>
      <c r="D1141" s="6">
        <v>8000</v>
      </c>
      <c r="E1141" s="6">
        <v>5</v>
      </c>
      <c r="F1141" t="s">
        <v>8221</v>
      </c>
      <c r="G1141" t="s">
        <v>8224</v>
      </c>
      <c r="H1141" t="s">
        <v>8246</v>
      </c>
      <c r="I1141" s="7">
        <v>1420100426</v>
      </c>
      <c r="J1141" s="7">
        <v>1417508426</v>
      </c>
      <c r="K1141" t="b">
        <v>0</v>
      </c>
      <c r="L1141">
        <v>1</v>
      </c>
      <c r="M1141" t="b">
        <v>0</v>
      </c>
      <c r="N1141" s="7" t="s">
        <v>8336</v>
      </c>
      <c r="O1141" s="7" t="s">
        <v>8338</v>
      </c>
      <c r="P1141">
        <v>1</v>
      </c>
      <c r="Q1141" s="6">
        <f>E1141/Table1_2[[#This Row],[backers_count]]</f>
        <v>5</v>
      </c>
    </row>
    <row r="1142" spans="1:17" x14ac:dyDescent="0.35">
      <c r="A1142">
        <v>1140</v>
      </c>
      <c r="B1142" t="s">
        <v>1141</v>
      </c>
      <c r="C1142" t="s">
        <v>5250</v>
      </c>
      <c r="D1142" s="6">
        <v>5000</v>
      </c>
      <c r="E1142" s="6">
        <v>0</v>
      </c>
      <c r="F1142" t="s">
        <v>8221</v>
      </c>
      <c r="G1142" t="s">
        <v>8225</v>
      </c>
      <c r="H1142" t="s">
        <v>8247</v>
      </c>
      <c r="I1142" s="7">
        <v>1438859121</v>
      </c>
      <c r="J1142" s="7">
        <v>1436267121</v>
      </c>
      <c r="K1142" t="b">
        <v>0</v>
      </c>
      <c r="L1142">
        <v>0</v>
      </c>
      <c r="M1142" t="b">
        <v>0</v>
      </c>
      <c r="N1142" s="7" t="s">
        <v>8336</v>
      </c>
      <c r="O1142" s="7" t="s">
        <v>8338</v>
      </c>
      <c r="P1142">
        <v>0</v>
      </c>
      <c r="Q1142" s="6" t="e">
        <f>E1142/Table1_2[[#This Row],[backers_count]]</f>
        <v>#DIV/0!</v>
      </c>
    </row>
    <row r="1143" spans="1:17" x14ac:dyDescent="0.35">
      <c r="A1143">
        <v>1141</v>
      </c>
      <c r="B1143" t="s">
        <v>1142</v>
      </c>
      <c r="C1143" t="s">
        <v>5251</v>
      </c>
      <c r="D1143" s="6">
        <v>500</v>
      </c>
      <c r="E1143" s="6">
        <v>0</v>
      </c>
      <c r="F1143" t="s">
        <v>8221</v>
      </c>
      <c r="G1143" t="s">
        <v>8236</v>
      </c>
      <c r="H1143" t="s">
        <v>8249</v>
      </c>
      <c r="I1143" s="7">
        <v>1436460450</v>
      </c>
      <c r="J1143" s="7">
        <v>1433868450</v>
      </c>
      <c r="K1143" t="b">
        <v>0</v>
      </c>
      <c r="L1143">
        <v>0</v>
      </c>
      <c r="M1143" t="b">
        <v>0</v>
      </c>
      <c r="N1143" s="7" t="s">
        <v>8336</v>
      </c>
      <c r="O1143" s="7" t="s">
        <v>8338</v>
      </c>
      <c r="P1143">
        <v>0</v>
      </c>
      <c r="Q1143" s="6" t="e">
        <f>E1143/Table1_2[[#This Row],[backers_count]]</f>
        <v>#DIV/0!</v>
      </c>
    </row>
    <row r="1144" spans="1:17" x14ac:dyDescent="0.35">
      <c r="A1144">
        <v>1142</v>
      </c>
      <c r="B1144" t="s">
        <v>1143</v>
      </c>
      <c r="C1144" t="s">
        <v>5252</v>
      </c>
      <c r="D1144" s="6">
        <v>4000</v>
      </c>
      <c r="E1144" s="6">
        <v>0</v>
      </c>
      <c r="F1144" t="s">
        <v>8221</v>
      </c>
      <c r="G1144" t="s">
        <v>8224</v>
      </c>
      <c r="H1144" t="s">
        <v>8246</v>
      </c>
      <c r="I1144" s="7">
        <v>1424131727</v>
      </c>
      <c r="J1144" s="7">
        <v>1421539727</v>
      </c>
      <c r="K1144" t="b">
        <v>0</v>
      </c>
      <c r="L1144">
        <v>0</v>
      </c>
      <c r="M1144" t="b">
        <v>0</v>
      </c>
      <c r="N1144" s="7" t="s">
        <v>8336</v>
      </c>
      <c r="O1144" s="7" t="s">
        <v>8338</v>
      </c>
      <c r="P1144">
        <v>0</v>
      </c>
      <c r="Q1144" s="6" t="e">
        <f>E1144/Table1_2[[#This Row],[backers_count]]</f>
        <v>#DIV/0!</v>
      </c>
    </row>
    <row r="1145" spans="1:17" x14ac:dyDescent="0.35">
      <c r="A1145">
        <v>1143</v>
      </c>
      <c r="B1145" t="s">
        <v>1144</v>
      </c>
      <c r="C1145" t="s">
        <v>5253</v>
      </c>
      <c r="D1145" s="6">
        <v>45000</v>
      </c>
      <c r="E1145" s="6">
        <v>186</v>
      </c>
      <c r="F1145" t="s">
        <v>8221</v>
      </c>
      <c r="G1145" t="s">
        <v>8224</v>
      </c>
      <c r="H1145" t="s">
        <v>8246</v>
      </c>
      <c r="I1145" s="7">
        <v>1450327126</v>
      </c>
      <c r="J1145" s="7">
        <v>1447735126</v>
      </c>
      <c r="K1145" t="b">
        <v>0</v>
      </c>
      <c r="L1145">
        <v>8</v>
      </c>
      <c r="M1145" t="b">
        <v>0</v>
      </c>
      <c r="N1145" s="7" t="s">
        <v>8336</v>
      </c>
      <c r="O1145" s="7" t="s">
        <v>8338</v>
      </c>
      <c r="P1145">
        <v>1</v>
      </c>
      <c r="Q1145" s="6">
        <f>E1145/Table1_2[[#This Row],[backers_count]]</f>
        <v>23.25</v>
      </c>
    </row>
    <row r="1146" spans="1:17" x14ac:dyDescent="0.35">
      <c r="A1146">
        <v>1144</v>
      </c>
      <c r="B1146" t="s">
        <v>1145</v>
      </c>
      <c r="C1146" t="s">
        <v>5254</v>
      </c>
      <c r="D1146" s="6">
        <v>9300</v>
      </c>
      <c r="E1146" s="6">
        <v>0</v>
      </c>
      <c r="F1146" t="s">
        <v>8221</v>
      </c>
      <c r="G1146" t="s">
        <v>8224</v>
      </c>
      <c r="H1146" t="s">
        <v>8246</v>
      </c>
      <c r="I1146" s="7">
        <v>1430281320</v>
      </c>
      <c r="J1146" s="7">
        <v>1427689320</v>
      </c>
      <c r="K1146" t="b">
        <v>0</v>
      </c>
      <c r="L1146">
        <v>0</v>
      </c>
      <c r="M1146" t="b">
        <v>0</v>
      </c>
      <c r="N1146" s="7" t="s">
        <v>8339</v>
      </c>
      <c r="O1146" s="7" t="s">
        <v>8340</v>
      </c>
      <c r="P1146">
        <v>0</v>
      </c>
      <c r="Q1146" s="6" t="e">
        <f>E1146/Table1_2[[#This Row],[backers_count]]</f>
        <v>#DIV/0!</v>
      </c>
    </row>
    <row r="1147" spans="1:17" x14ac:dyDescent="0.35">
      <c r="A1147">
        <v>1145</v>
      </c>
      <c r="B1147" t="s">
        <v>1146</v>
      </c>
      <c r="C1147" t="s">
        <v>5255</v>
      </c>
      <c r="D1147" s="6">
        <v>80000</v>
      </c>
      <c r="E1147" s="6">
        <v>100</v>
      </c>
      <c r="F1147" t="s">
        <v>8221</v>
      </c>
      <c r="G1147" t="s">
        <v>8224</v>
      </c>
      <c r="H1147" t="s">
        <v>8246</v>
      </c>
      <c r="I1147" s="7">
        <v>1412272592</v>
      </c>
      <c r="J1147" s="7">
        <v>1407088592</v>
      </c>
      <c r="K1147" t="b">
        <v>0</v>
      </c>
      <c r="L1147">
        <v>1</v>
      </c>
      <c r="M1147" t="b">
        <v>0</v>
      </c>
      <c r="N1147" s="7" t="s">
        <v>8339</v>
      </c>
      <c r="O1147" s="7" t="s">
        <v>8340</v>
      </c>
      <c r="P1147">
        <v>1</v>
      </c>
      <c r="Q1147" s="6">
        <f>E1147/Table1_2[[#This Row],[backers_count]]</f>
        <v>100</v>
      </c>
    </row>
    <row r="1148" spans="1:17" x14ac:dyDescent="0.35">
      <c r="A1148">
        <v>1146</v>
      </c>
      <c r="B1148" t="s">
        <v>1147</v>
      </c>
      <c r="C1148" t="s">
        <v>5256</v>
      </c>
      <c r="D1148" s="6">
        <v>6000</v>
      </c>
      <c r="E1148" s="6">
        <v>530</v>
      </c>
      <c r="F1148" t="s">
        <v>8221</v>
      </c>
      <c r="G1148" t="s">
        <v>8224</v>
      </c>
      <c r="H1148" t="s">
        <v>8246</v>
      </c>
      <c r="I1148" s="7">
        <v>1399071173</v>
      </c>
      <c r="J1148" s="7">
        <v>1395787973</v>
      </c>
      <c r="K1148" t="b">
        <v>0</v>
      </c>
      <c r="L1148">
        <v>12</v>
      </c>
      <c r="M1148" t="b">
        <v>0</v>
      </c>
      <c r="N1148" s="7" t="s">
        <v>8339</v>
      </c>
      <c r="O1148" s="7" t="s">
        <v>8340</v>
      </c>
      <c r="P1148">
        <v>9</v>
      </c>
      <c r="Q1148" s="6">
        <f>E1148/Table1_2[[#This Row],[backers_count]]</f>
        <v>44.166666666666664</v>
      </c>
    </row>
    <row r="1149" spans="1:17" x14ac:dyDescent="0.35">
      <c r="A1149">
        <v>1147</v>
      </c>
      <c r="B1149" t="s">
        <v>1148</v>
      </c>
      <c r="C1149" t="s">
        <v>5257</v>
      </c>
      <c r="D1149" s="6">
        <v>25000</v>
      </c>
      <c r="E1149" s="6">
        <v>0</v>
      </c>
      <c r="F1149" t="s">
        <v>8221</v>
      </c>
      <c r="G1149" t="s">
        <v>8229</v>
      </c>
      <c r="H1149" t="s">
        <v>8251</v>
      </c>
      <c r="I1149" s="7">
        <v>1413760783</v>
      </c>
      <c r="J1149" s="7">
        <v>1408576783</v>
      </c>
      <c r="K1149" t="b">
        <v>0</v>
      </c>
      <c r="L1149">
        <v>0</v>
      </c>
      <c r="M1149" t="b">
        <v>0</v>
      </c>
      <c r="N1149" s="7" t="s">
        <v>8339</v>
      </c>
      <c r="O1149" s="7" t="s">
        <v>8340</v>
      </c>
      <c r="P1149">
        <v>0</v>
      </c>
      <c r="Q1149" s="6" t="e">
        <f>E1149/Table1_2[[#This Row],[backers_count]]</f>
        <v>#DIV/0!</v>
      </c>
    </row>
    <row r="1150" spans="1:17" x14ac:dyDescent="0.35">
      <c r="A1150">
        <v>1148</v>
      </c>
      <c r="B1150" t="s">
        <v>1149</v>
      </c>
      <c r="C1150" t="s">
        <v>5258</v>
      </c>
      <c r="D1150" s="6">
        <v>15000</v>
      </c>
      <c r="E1150" s="6">
        <v>73</v>
      </c>
      <c r="F1150" t="s">
        <v>8221</v>
      </c>
      <c r="G1150" t="s">
        <v>8224</v>
      </c>
      <c r="H1150" t="s">
        <v>8246</v>
      </c>
      <c r="I1150" s="7">
        <v>1480568781</v>
      </c>
      <c r="J1150" s="7">
        <v>1477973181</v>
      </c>
      <c r="K1150" t="b">
        <v>0</v>
      </c>
      <c r="L1150">
        <v>3</v>
      </c>
      <c r="M1150" t="b">
        <v>0</v>
      </c>
      <c r="N1150" s="7" t="s">
        <v>8339</v>
      </c>
      <c r="O1150" s="7" t="s">
        <v>8340</v>
      </c>
      <c r="P1150">
        <v>1</v>
      </c>
      <c r="Q1150" s="6">
        <f>E1150/Table1_2[[#This Row],[backers_count]]</f>
        <v>24.333333333333332</v>
      </c>
    </row>
    <row r="1151" spans="1:17" x14ac:dyDescent="0.35">
      <c r="A1151">
        <v>1149</v>
      </c>
      <c r="B1151" t="s">
        <v>1150</v>
      </c>
      <c r="C1151" t="s">
        <v>5259</v>
      </c>
      <c r="D1151" s="6">
        <v>50000</v>
      </c>
      <c r="E1151" s="6">
        <v>75</v>
      </c>
      <c r="F1151" t="s">
        <v>8221</v>
      </c>
      <c r="G1151" t="s">
        <v>8224</v>
      </c>
      <c r="H1151" t="s">
        <v>8246</v>
      </c>
      <c r="I1151" s="7">
        <v>1466096566</v>
      </c>
      <c r="J1151" s="7">
        <v>1463504566</v>
      </c>
      <c r="K1151" t="b">
        <v>0</v>
      </c>
      <c r="L1151">
        <v>2</v>
      </c>
      <c r="M1151" t="b">
        <v>0</v>
      </c>
      <c r="N1151" s="7" t="s">
        <v>8339</v>
      </c>
      <c r="O1151" s="7" t="s">
        <v>8340</v>
      </c>
      <c r="P1151">
        <v>1</v>
      </c>
      <c r="Q1151" s="6">
        <f>E1151/Table1_2[[#This Row],[backers_count]]</f>
        <v>37.5</v>
      </c>
    </row>
    <row r="1152" spans="1:17" x14ac:dyDescent="0.35">
      <c r="A1152">
        <v>1150</v>
      </c>
      <c r="B1152" t="s">
        <v>1151</v>
      </c>
      <c r="C1152" t="s">
        <v>5260</v>
      </c>
      <c r="D1152" s="6">
        <v>2500</v>
      </c>
      <c r="E1152" s="6">
        <v>252</v>
      </c>
      <c r="F1152" t="s">
        <v>8221</v>
      </c>
      <c r="G1152" t="s">
        <v>8224</v>
      </c>
      <c r="H1152" t="s">
        <v>8246</v>
      </c>
      <c r="I1152" s="7">
        <v>1452293675</v>
      </c>
      <c r="J1152" s="7">
        <v>1447109675</v>
      </c>
      <c r="K1152" t="b">
        <v>0</v>
      </c>
      <c r="L1152">
        <v>6</v>
      </c>
      <c r="M1152" t="b">
        <v>0</v>
      </c>
      <c r="N1152" s="7" t="s">
        <v>8339</v>
      </c>
      <c r="O1152" s="7" t="s">
        <v>8340</v>
      </c>
      <c r="P1152">
        <v>11</v>
      </c>
      <c r="Q1152" s="6">
        <f>E1152/Table1_2[[#This Row],[backers_count]]</f>
        <v>42</v>
      </c>
    </row>
    <row r="1153" spans="1:17" x14ac:dyDescent="0.35">
      <c r="A1153">
        <v>1151</v>
      </c>
      <c r="B1153" t="s">
        <v>1152</v>
      </c>
      <c r="C1153" t="s">
        <v>5261</v>
      </c>
      <c r="D1153" s="6">
        <v>25000</v>
      </c>
      <c r="E1153" s="6">
        <v>0</v>
      </c>
      <c r="F1153" t="s">
        <v>8221</v>
      </c>
      <c r="G1153" t="s">
        <v>8224</v>
      </c>
      <c r="H1153" t="s">
        <v>8246</v>
      </c>
      <c r="I1153" s="7">
        <v>1441592863</v>
      </c>
      <c r="J1153" s="7">
        <v>1439000863</v>
      </c>
      <c r="K1153" t="b">
        <v>0</v>
      </c>
      <c r="L1153">
        <v>0</v>
      </c>
      <c r="M1153" t="b">
        <v>0</v>
      </c>
      <c r="N1153" s="7" t="s">
        <v>8339</v>
      </c>
      <c r="O1153" s="7" t="s">
        <v>8340</v>
      </c>
      <c r="P1153">
        <v>0</v>
      </c>
      <c r="Q1153" s="6" t="e">
        <f>E1153/Table1_2[[#This Row],[backers_count]]</f>
        <v>#DIV/0!</v>
      </c>
    </row>
    <row r="1154" spans="1:17" x14ac:dyDescent="0.35">
      <c r="A1154">
        <v>1152</v>
      </c>
      <c r="B1154" t="s">
        <v>1153</v>
      </c>
      <c r="C1154" t="s">
        <v>5262</v>
      </c>
      <c r="D1154" s="6">
        <v>16000</v>
      </c>
      <c r="E1154" s="6">
        <v>911</v>
      </c>
      <c r="F1154" t="s">
        <v>8221</v>
      </c>
      <c r="G1154" t="s">
        <v>8224</v>
      </c>
      <c r="H1154" t="s">
        <v>8246</v>
      </c>
      <c r="I1154" s="7">
        <v>1431709312</v>
      </c>
      <c r="J1154" s="7">
        <v>1429117312</v>
      </c>
      <c r="K1154" t="b">
        <v>0</v>
      </c>
      <c r="L1154">
        <v>15</v>
      </c>
      <c r="M1154" t="b">
        <v>0</v>
      </c>
      <c r="N1154" s="7" t="s">
        <v>8339</v>
      </c>
      <c r="O1154" s="7" t="s">
        <v>8340</v>
      </c>
      <c r="P1154">
        <v>6</v>
      </c>
      <c r="Q1154" s="6">
        <f>E1154/Table1_2[[#This Row],[backers_count]]</f>
        <v>60.733333333333334</v>
      </c>
    </row>
    <row r="1155" spans="1:17" x14ac:dyDescent="0.35">
      <c r="A1155">
        <v>1153</v>
      </c>
      <c r="B1155" t="s">
        <v>1154</v>
      </c>
      <c r="C1155" t="s">
        <v>5263</v>
      </c>
      <c r="D1155" s="6">
        <v>8000</v>
      </c>
      <c r="E1155" s="6">
        <v>50</v>
      </c>
      <c r="F1155" t="s">
        <v>8221</v>
      </c>
      <c r="G1155" t="s">
        <v>8224</v>
      </c>
      <c r="H1155" t="s">
        <v>8246</v>
      </c>
      <c r="I1155" s="7">
        <v>1434647305</v>
      </c>
      <c r="J1155" s="7">
        <v>1432055305</v>
      </c>
      <c r="K1155" t="b">
        <v>0</v>
      </c>
      <c r="L1155">
        <v>1</v>
      </c>
      <c r="M1155" t="b">
        <v>0</v>
      </c>
      <c r="N1155" s="7" t="s">
        <v>8339</v>
      </c>
      <c r="O1155" s="7" t="s">
        <v>8340</v>
      </c>
      <c r="P1155">
        <v>1</v>
      </c>
      <c r="Q1155" s="6">
        <f>E1155/Table1_2[[#This Row],[backers_count]]</f>
        <v>50</v>
      </c>
    </row>
    <row r="1156" spans="1:17" x14ac:dyDescent="0.35">
      <c r="A1156">
        <v>1154</v>
      </c>
      <c r="B1156" t="s">
        <v>1155</v>
      </c>
      <c r="C1156" t="s">
        <v>5264</v>
      </c>
      <c r="D1156" s="6">
        <v>5000</v>
      </c>
      <c r="E1156" s="6">
        <v>325</v>
      </c>
      <c r="F1156" t="s">
        <v>8221</v>
      </c>
      <c r="G1156" t="s">
        <v>8224</v>
      </c>
      <c r="H1156" t="s">
        <v>8246</v>
      </c>
      <c r="I1156" s="7">
        <v>1441507006</v>
      </c>
      <c r="J1156" s="7">
        <v>1438915006</v>
      </c>
      <c r="K1156" t="b">
        <v>0</v>
      </c>
      <c r="L1156">
        <v>3</v>
      </c>
      <c r="M1156" t="b">
        <v>0</v>
      </c>
      <c r="N1156" s="7" t="s">
        <v>8339</v>
      </c>
      <c r="O1156" s="7" t="s">
        <v>8340</v>
      </c>
      <c r="P1156">
        <v>7</v>
      </c>
      <c r="Q1156" s="6">
        <f>E1156/Table1_2[[#This Row],[backers_count]]</f>
        <v>108.33333333333333</v>
      </c>
    </row>
    <row r="1157" spans="1:17" x14ac:dyDescent="0.35">
      <c r="A1157">
        <v>1155</v>
      </c>
      <c r="B1157" t="s">
        <v>1156</v>
      </c>
      <c r="C1157" t="s">
        <v>5265</v>
      </c>
      <c r="D1157" s="6">
        <v>25000</v>
      </c>
      <c r="E1157" s="6">
        <v>188</v>
      </c>
      <c r="F1157" t="s">
        <v>8221</v>
      </c>
      <c r="G1157" t="s">
        <v>8224</v>
      </c>
      <c r="H1157" t="s">
        <v>8246</v>
      </c>
      <c r="I1157" s="7">
        <v>1408040408</v>
      </c>
      <c r="J1157" s="7">
        <v>1405448408</v>
      </c>
      <c r="K1157" t="b">
        <v>0</v>
      </c>
      <c r="L1157">
        <v>8</v>
      </c>
      <c r="M1157" t="b">
        <v>0</v>
      </c>
      <c r="N1157" s="7" t="s">
        <v>8339</v>
      </c>
      <c r="O1157" s="7" t="s">
        <v>8340</v>
      </c>
      <c r="P1157">
        <v>1</v>
      </c>
      <c r="Q1157" s="6">
        <f>E1157/Table1_2[[#This Row],[backers_count]]</f>
        <v>23.5</v>
      </c>
    </row>
    <row r="1158" spans="1:17" x14ac:dyDescent="0.35">
      <c r="A1158">
        <v>1156</v>
      </c>
      <c r="B1158" t="s">
        <v>1157</v>
      </c>
      <c r="C1158" t="s">
        <v>5266</v>
      </c>
      <c r="D1158" s="6">
        <v>6500</v>
      </c>
      <c r="E1158" s="6">
        <v>0</v>
      </c>
      <c r="F1158" t="s">
        <v>8221</v>
      </c>
      <c r="G1158" t="s">
        <v>8224</v>
      </c>
      <c r="H1158" t="s">
        <v>8246</v>
      </c>
      <c r="I1158" s="7">
        <v>1424742162</v>
      </c>
      <c r="J1158" s="7">
        <v>1422150162</v>
      </c>
      <c r="K1158" t="b">
        <v>0</v>
      </c>
      <c r="L1158">
        <v>0</v>
      </c>
      <c r="M1158" t="b">
        <v>0</v>
      </c>
      <c r="N1158" s="7" t="s">
        <v>8339</v>
      </c>
      <c r="O1158" s="7" t="s">
        <v>8340</v>
      </c>
      <c r="P1158">
        <v>0</v>
      </c>
      <c r="Q1158" s="6" t="e">
        <f>E1158/Table1_2[[#This Row],[backers_count]]</f>
        <v>#DIV/0!</v>
      </c>
    </row>
    <row r="1159" spans="1:17" x14ac:dyDescent="0.35">
      <c r="A1159">
        <v>1157</v>
      </c>
      <c r="B1159" t="s">
        <v>1158</v>
      </c>
      <c r="C1159" t="s">
        <v>5267</v>
      </c>
      <c r="D1159" s="6">
        <v>10000</v>
      </c>
      <c r="E1159" s="6">
        <v>151</v>
      </c>
      <c r="F1159" t="s">
        <v>8221</v>
      </c>
      <c r="G1159" t="s">
        <v>8224</v>
      </c>
      <c r="H1159" t="s">
        <v>8246</v>
      </c>
      <c r="I1159" s="7">
        <v>1417795480</v>
      </c>
      <c r="J1159" s="7">
        <v>1412607880</v>
      </c>
      <c r="K1159" t="b">
        <v>0</v>
      </c>
      <c r="L1159">
        <v>3</v>
      </c>
      <c r="M1159" t="b">
        <v>0</v>
      </c>
      <c r="N1159" s="7" t="s">
        <v>8339</v>
      </c>
      <c r="O1159" s="7" t="s">
        <v>8340</v>
      </c>
      <c r="P1159">
        <v>2</v>
      </c>
      <c r="Q1159" s="6">
        <f>E1159/Table1_2[[#This Row],[backers_count]]</f>
        <v>50.333333333333336</v>
      </c>
    </row>
    <row r="1160" spans="1:17" x14ac:dyDescent="0.35">
      <c r="A1160">
        <v>1158</v>
      </c>
      <c r="B1160" t="s">
        <v>1159</v>
      </c>
      <c r="C1160" t="s">
        <v>5268</v>
      </c>
      <c r="D1160" s="6">
        <v>7500</v>
      </c>
      <c r="E1160" s="6">
        <v>35</v>
      </c>
      <c r="F1160" t="s">
        <v>8221</v>
      </c>
      <c r="G1160" t="s">
        <v>8224</v>
      </c>
      <c r="H1160" t="s">
        <v>8246</v>
      </c>
      <c r="I1160" s="7">
        <v>1418091128</v>
      </c>
      <c r="J1160" s="7">
        <v>1415499128</v>
      </c>
      <c r="K1160" t="b">
        <v>0</v>
      </c>
      <c r="L1160">
        <v>3</v>
      </c>
      <c r="M1160" t="b">
        <v>0</v>
      </c>
      <c r="N1160" s="7" t="s">
        <v>8339</v>
      </c>
      <c r="O1160" s="7" t="s">
        <v>8340</v>
      </c>
      <c r="P1160">
        <v>1</v>
      </c>
      <c r="Q1160" s="6">
        <f>E1160/Table1_2[[#This Row],[backers_count]]</f>
        <v>11.666666666666666</v>
      </c>
    </row>
    <row r="1161" spans="1:17" x14ac:dyDescent="0.35">
      <c r="A1161">
        <v>1159</v>
      </c>
      <c r="B1161" t="s">
        <v>1160</v>
      </c>
      <c r="C1161" t="s">
        <v>5269</v>
      </c>
      <c r="D1161" s="6">
        <v>6750</v>
      </c>
      <c r="E1161" s="6">
        <v>0</v>
      </c>
      <c r="F1161" t="s">
        <v>8221</v>
      </c>
      <c r="G1161" t="s">
        <v>8224</v>
      </c>
      <c r="H1161" t="s">
        <v>8246</v>
      </c>
      <c r="I1161" s="7">
        <v>1435679100</v>
      </c>
      <c r="J1161" s="7">
        <v>1433006765</v>
      </c>
      <c r="K1161" t="b">
        <v>0</v>
      </c>
      <c r="L1161">
        <v>0</v>
      </c>
      <c r="M1161" t="b">
        <v>0</v>
      </c>
      <c r="N1161" s="7" t="s">
        <v>8339</v>
      </c>
      <c r="O1161" s="7" t="s">
        <v>8340</v>
      </c>
      <c r="P1161">
        <v>0</v>
      </c>
      <c r="Q1161" s="6" t="e">
        <f>E1161/Table1_2[[#This Row],[backers_count]]</f>
        <v>#DIV/0!</v>
      </c>
    </row>
    <row r="1162" spans="1:17" x14ac:dyDescent="0.35">
      <c r="A1162">
        <v>1160</v>
      </c>
      <c r="B1162" t="s">
        <v>1161</v>
      </c>
      <c r="C1162" t="s">
        <v>5270</v>
      </c>
      <c r="D1162" s="6">
        <v>30000</v>
      </c>
      <c r="E1162" s="6">
        <v>1155</v>
      </c>
      <c r="F1162" t="s">
        <v>8221</v>
      </c>
      <c r="G1162" t="s">
        <v>8224</v>
      </c>
      <c r="H1162" t="s">
        <v>8246</v>
      </c>
      <c r="I1162" s="7">
        <v>1427510586</v>
      </c>
      <c r="J1162" s="7">
        <v>1424922186</v>
      </c>
      <c r="K1162" t="b">
        <v>0</v>
      </c>
      <c r="L1162">
        <v>19</v>
      </c>
      <c r="M1162" t="b">
        <v>0</v>
      </c>
      <c r="N1162" s="7" t="s">
        <v>8339</v>
      </c>
      <c r="O1162" s="7" t="s">
        <v>8340</v>
      </c>
      <c r="P1162">
        <v>4</v>
      </c>
      <c r="Q1162" s="6">
        <f>E1162/Table1_2[[#This Row],[backers_count]]</f>
        <v>60.789473684210527</v>
      </c>
    </row>
    <row r="1163" spans="1:17" x14ac:dyDescent="0.35">
      <c r="A1163">
        <v>1161</v>
      </c>
      <c r="B1163" t="s">
        <v>1162</v>
      </c>
      <c r="C1163" t="s">
        <v>5271</v>
      </c>
      <c r="D1163" s="6">
        <v>18000</v>
      </c>
      <c r="E1163" s="6">
        <v>0</v>
      </c>
      <c r="F1163" t="s">
        <v>8221</v>
      </c>
      <c r="G1163" t="s">
        <v>8224</v>
      </c>
      <c r="H1163" t="s">
        <v>8246</v>
      </c>
      <c r="I1163" s="7">
        <v>1432047989</v>
      </c>
      <c r="J1163" s="7">
        <v>1430233589</v>
      </c>
      <c r="K1163" t="b">
        <v>0</v>
      </c>
      <c r="L1163">
        <v>0</v>
      </c>
      <c r="M1163" t="b">
        <v>0</v>
      </c>
      <c r="N1163" s="7" t="s">
        <v>8339</v>
      </c>
      <c r="O1163" s="7" t="s">
        <v>8340</v>
      </c>
      <c r="P1163">
        <v>0</v>
      </c>
      <c r="Q1163" s="6" t="e">
        <f>E1163/Table1_2[[#This Row],[backers_count]]</f>
        <v>#DIV/0!</v>
      </c>
    </row>
    <row r="1164" spans="1:17" x14ac:dyDescent="0.35">
      <c r="A1164">
        <v>1162</v>
      </c>
      <c r="B1164" t="s">
        <v>1163</v>
      </c>
      <c r="C1164" t="s">
        <v>5272</v>
      </c>
      <c r="D1164" s="6">
        <v>60000</v>
      </c>
      <c r="E1164" s="6">
        <v>35</v>
      </c>
      <c r="F1164" t="s">
        <v>8221</v>
      </c>
      <c r="G1164" t="s">
        <v>8224</v>
      </c>
      <c r="H1164" t="s">
        <v>8246</v>
      </c>
      <c r="I1164" s="7">
        <v>1411662264</v>
      </c>
      <c r="J1164" s="7">
        <v>1408983864</v>
      </c>
      <c r="K1164" t="b">
        <v>0</v>
      </c>
      <c r="L1164">
        <v>2</v>
      </c>
      <c r="M1164" t="b">
        <v>0</v>
      </c>
      <c r="N1164" s="7" t="s">
        <v>8339</v>
      </c>
      <c r="O1164" s="7" t="s">
        <v>8340</v>
      </c>
      <c r="P1164">
        <v>1</v>
      </c>
      <c r="Q1164" s="6">
        <f>E1164/Table1_2[[#This Row],[backers_count]]</f>
        <v>17.5</v>
      </c>
    </row>
    <row r="1165" spans="1:17" x14ac:dyDescent="0.35">
      <c r="A1165">
        <v>1163</v>
      </c>
      <c r="B1165" t="s">
        <v>1164</v>
      </c>
      <c r="C1165" t="s">
        <v>5273</v>
      </c>
      <c r="D1165" s="6">
        <v>5200</v>
      </c>
      <c r="E1165" s="6">
        <v>0</v>
      </c>
      <c r="F1165" t="s">
        <v>8221</v>
      </c>
      <c r="G1165" t="s">
        <v>8224</v>
      </c>
      <c r="H1165" t="s">
        <v>8246</v>
      </c>
      <c r="I1165" s="7">
        <v>1407604920</v>
      </c>
      <c r="J1165" s="7">
        <v>1405012920</v>
      </c>
      <c r="K1165" t="b">
        <v>0</v>
      </c>
      <c r="L1165">
        <v>0</v>
      </c>
      <c r="M1165" t="b">
        <v>0</v>
      </c>
      <c r="N1165" s="7" t="s">
        <v>8339</v>
      </c>
      <c r="O1165" s="7" t="s">
        <v>8340</v>
      </c>
      <c r="P1165">
        <v>0</v>
      </c>
      <c r="Q1165" s="6" t="e">
        <f>E1165/Table1_2[[#This Row],[backers_count]]</f>
        <v>#DIV/0!</v>
      </c>
    </row>
    <row r="1166" spans="1:17" x14ac:dyDescent="0.35">
      <c r="A1166">
        <v>1164</v>
      </c>
      <c r="B1166" t="s">
        <v>1165</v>
      </c>
      <c r="C1166" t="s">
        <v>5274</v>
      </c>
      <c r="D1166" s="6">
        <v>10000</v>
      </c>
      <c r="E1166" s="6">
        <v>0</v>
      </c>
      <c r="F1166" t="s">
        <v>8221</v>
      </c>
      <c r="G1166" t="s">
        <v>8224</v>
      </c>
      <c r="H1166" t="s">
        <v>8246</v>
      </c>
      <c r="I1166" s="7">
        <v>1466270582</v>
      </c>
      <c r="J1166" s="7">
        <v>1463678582</v>
      </c>
      <c r="K1166" t="b">
        <v>0</v>
      </c>
      <c r="L1166">
        <v>0</v>
      </c>
      <c r="M1166" t="b">
        <v>0</v>
      </c>
      <c r="N1166" s="7" t="s">
        <v>8339</v>
      </c>
      <c r="O1166" s="7" t="s">
        <v>8340</v>
      </c>
      <c r="P1166">
        <v>0</v>
      </c>
      <c r="Q1166" s="6" t="e">
        <f>E1166/Table1_2[[#This Row],[backers_count]]</f>
        <v>#DIV/0!</v>
      </c>
    </row>
    <row r="1167" spans="1:17" x14ac:dyDescent="0.35">
      <c r="A1167">
        <v>1165</v>
      </c>
      <c r="B1167" t="s">
        <v>1166</v>
      </c>
      <c r="C1167" t="s">
        <v>5275</v>
      </c>
      <c r="D1167" s="6">
        <v>10000</v>
      </c>
      <c r="E1167" s="6">
        <v>2070.5</v>
      </c>
      <c r="F1167" t="s">
        <v>8221</v>
      </c>
      <c r="G1167" t="s">
        <v>8224</v>
      </c>
      <c r="H1167" t="s">
        <v>8246</v>
      </c>
      <c r="I1167" s="7">
        <v>1404623330</v>
      </c>
      <c r="J1167" s="7">
        <v>1401685730</v>
      </c>
      <c r="K1167" t="b">
        <v>0</v>
      </c>
      <c r="L1167">
        <v>25</v>
      </c>
      <c r="M1167" t="b">
        <v>0</v>
      </c>
      <c r="N1167" s="7" t="s">
        <v>8339</v>
      </c>
      <c r="O1167" s="7" t="s">
        <v>8340</v>
      </c>
      <c r="P1167">
        <v>21</v>
      </c>
      <c r="Q1167" s="6">
        <f>E1167/Table1_2[[#This Row],[backers_count]]</f>
        <v>82.82</v>
      </c>
    </row>
    <row r="1168" spans="1:17" x14ac:dyDescent="0.35">
      <c r="A1168">
        <v>1166</v>
      </c>
      <c r="B1168" t="s">
        <v>1167</v>
      </c>
      <c r="C1168" t="s">
        <v>5276</v>
      </c>
      <c r="D1168" s="6">
        <v>15000</v>
      </c>
      <c r="E1168" s="6">
        <v>2871</v>
      </c>
      <c r="F1168" t="s">
        <v>8221</v>
      </c>
      <c r="G1168" t="s">
        <v>8224</v>
      </c>
      <c r="H1168" t="s">
        <v>8246</v>
      </c>
      <c r="I1168" s="7">
        <v>1435291200</v>
      </c>
      <c r="J1168" s="7">
        <v>1432640342</v>
      </c>
      <c r="K1168" t="b">
        <v>0</v>
      </c>
      <c r="L1168">
        <v>8</v>
      </c>
      <c r="M1168" t="b">
        <v>0</v>
      </c>
      <c r="N1168" s="7" t="s">
        <v>8339</v>
      </c>
      <c r="O1168" s="7" t="s">
        <v>8340</v>
      </c>
      <c r="P1168">
        <v>20</v>
      </c>
      <c r="Q1168" s="6">
        <f>E1168/Table1_2[[#This Row],[backers_count]]</f>
        <v>358.875</v>
      </c>
    </row>
    <row r="1169" spans="1:17" x14ac:dyDescent="0.35">
      <c r="A1169">
        <v>1167</v>
      </c>
      <c r="B1169" t="s">
        <v>1168</v>
      </c>
      <c r="C1169" t="s">
        <v>5277</v>
      </c>
      <c r="D1169" s="6">
        <v>60000</v>
      </c>
      <c r="E1169" s="6">
        <v>979</v>
      </c>
      <c r="F1169" t="s">
        <v>8221</v>
      </c>
      <c r="G1169" t="s">
        <v>8224</v>
      </c>
      <c r="H1169" t="s">
        <v>8246</v>
      </c>
      <c r="I1169" s="7">
        <v>1410543495</v>
      </c>
      <c r="J1169" s="7">
        <v>1407865095</v>
      </c>
      <c r="K1169" t="b">
        <v>0</v>
      </c>
      <c r="L1169">
        <v>16</v>
      </c>
      <c r="M1169" t="b">
        <v>0</v>
      </c>
      <c r="N1169" s="7" t="s">
        <v>8339</v>
      </c>
      <c r="O1169" s="7" t="s">
        <v>8340</v>
      </c>
      <c r="P1169">
        <v>2</v>
      </c>
      <c r="Q1169" s="6">
        <f>E1169/Table1_2[[#This Row],[backers_count]]</f>
        <v>61.1875</v>
      </c>
    </row>
    <row r="1170" spans="1:17" x14ac:dyDescent="0.35">
      <c r="A1170">
        <v>1168</v>
      </c>
      <c r="B1170" t="s">
        <v>1169</v>
      </c>
      <c r="C1170" t="s">
        <v>5278</v>
      </c>
      <c r="D1170" s="6">
        <v>18000</v>
      </c>
      <c r="E1170" s="6">
        <v>1020</v>
      </c>
      <c r="F1170" t="s">
        <v>8221</v>
      </c>
      <c r="G1170" t="s">
        <v>8224</v>
      </c>
      <c r="H1170" t="s">
        <v>8246</v>
      </c>
      <c r="I1170" s="7">
        <v>1474507065</v>
      </c>
      <c r="J1170" s="7">
        <v>1471915065</v>
      </c>
      <c r="K1170" t="b">
        <v>0</v>
      </c>
      <c r="L1170">
        <v>3</v>
      </c>
      <c r="M1170" t="b">
        <v>0</v>
      </c>
      <c r="N1170" s="7" t="s">
        <v>8339</v>
      </c>
      <c r="O1170" s="7" t="s">
        <v>8340</v>
      </c>
      <c r="P1170">
        <v>6</v>
      </c>
      <c r="Q1170" s="6">
        <f>E1170/Table1_2[[#This Row],[backers_count]]</f>
        <v>340</v>
      </c>
    </row>
    <row r="1171" spans="1:17" x14ac:dyDescent="0.35">
      <c r="A1171">
        <v>1169</v>
      </c>
      <c r="B1171" t="s">
        <v>1170</v>
      </c>
      <c r="C1171" t="s">
        <v>5279</v>
      </c>
      <c r="D1171" s="6">
        <v>10000</v>
      </c>
      <c r="E1171" s="6">
        <v>17</v>
      </c>
      <c r="F1171" t="s">
        <v>8221</v>
      </c>
      <c r="G1171" t="s">
        <v>8224</v>
      </c>
      <c r="H1171" t="s">
        <v>8246</v>
      </c>
      <c r="I1171" s="7">
        <v>1424593763</v>
      </c>
      <c r="J1171" s="7">
        <v>1422001763</v>
      </c>
      <c r="K1171" t="b">
        <v>0</v>
      </c>
      <c r="L1171">
        <v>3</v>
      </c>
      <c r="M1171" t="b">
        <v>0</v>
      </c>
      <c r="N1171" s="7" t="s">
        <v>8339</v>
      </c>
      <c r="O1171" s="7" t="s">
        <v>8340</v>
      </c>
      <c r="P1171">
        <v>1</v>
      </c>
      <c r="Q1171" s="6">
        <f>E1171/Table1_2[[#This Row],[backers_count]]</f>
        <v>5.666666666666667</v>
      </c>
    </row>
    <row r="1172" spans="1:17" x14ac:dyDescent="0.35">
      <c r="A1172">
        <v>1170</v>
      </c>
      <c r="B1172" t="s">
        <v>1171</v>
      </c>
      <c r="C1172" t="s">
        <v>5280</v>
      </c>
      <c r="D1172" s="6">
        <v>25000</v>
      </c>
      <c r="E1172" s="6">
        <v>100</v>
      </c>
      <c r="F1172" t="s">
        <v>8221</v>
      </c>
      <c r="G1172" t="s">
        <v>8225</v>
      </c>
      <c r="H1172" t="s">
        <v>8247</v>
      </c>
      <c r="I1172" s="7">
        <v>1433021171</v>
      </c>
      <c r="J1172" s="7">
        <v>1430429171</v>
      </c>
      <c r="K1172" t="b">
        <v>0</v>
      </c>
      <c r="L1172">
        <v>2</v>
      </c>
      <c r="M1172" t="b">
        <v>0</v>
      </c>
      <c r="N1172" s="7" t="s">
        <v>8339</v>
      </c>
      <c r="O1172" s="7" t="s">
        <v>8340</v>
      </c>
      <c r="P1172">
        <v>1</v>
      </c>
      <c r="Q1172" s="6">
        <f>E1172/Table1_2[[#This Row],[backers_count]]</f>
        <v>50</v>
      </c>
    </row>
    <row r="1173" spans="1:17" x14ac:dyDescent="0.35">
      <c r="A1173">
        <v>1171</v>
      </c>
      <c r="B1173" t="s">
        <v>1172</v>
      </c>
      <c r="C1173" t="s">
        <v>5281</v>
      </c>
      <c r="D1173" s="6">
        <v>25000</v>
      </c>
      <c r="E1173" s="6">
        <v>25</v>
      </c>
      <c r="F1173" t="s">
        <v>8221</v>
      </c>
      <c r="G1173" t="s">
        <v>8224</v>
      </c>
      <c r="H1173" t="s">
        <v>8246</v>
      </c>
      <c r="I1173" s="7">
        <v>1415909927</v>
      </c>
      <c r="J1173" s="7">
        <v>1414351127</v>
      </c>
      <c r="K1173" t="b">
        <v>0</v>
      </c>
      <c r="L1173">
        <v>1</v>
      </c>
      <c r="M1173" t="b">
        <v>0</v>
      </c>
      <c r="N1173" s="7" t="s">
        <v>8339</v>
      </c>
      <c r="O1173" s="7" t="s">
        <v>8340</v>
      </c>
      <c r="P1173">
        <v>1</v>
      </c>
      <c r="Q1173" s="6">
        <f>E1173/Table1_2[[#This Row],[backers_count]]</f>
        <v>25</v>
      </c>
    </row>
    <row r="1174" spans="1:17" x14ac:dyDescent="0.35">
      <c r="A1174">
        <v>1172</v>
      </c>
      <c r="B1174" t="s">
        <v>1173</v>
      </c>
      <c r="C1174" t="s">
        <v>5282</v>
      </c>
      <c r="D1174" s="6">
        <v>9000</v>
      </c>
      <c r="E1174" s="6">
        <v>0</v>
      </c>
      <c r="F1174" t="s">
        <v>8221</v>
      </c>
      <c r="G1174" t="s">
        <v>8224</v>
      </c>
      <c r="H1174" t="s">
        <v>8246</v>
      </c>
      <c r="I1174" s="7">
        <v>1408551752</v>
      </c>
      <c r="J1174" s="7">
        <v>1405959752</v>
      </c>
      <c r="K1174" t="b">
        <v>0</v>
      </c>
      <c r="L1174">
        <v>0</v>
      </c>
      <c r="M1174" t="b">
        <v>0</v>
      </c>
      <c r="N1174" s="7" t="s">
        <v>8339</v>
      </c>
      <c r="O1174" s="7" t="s">
        <v>8340</v>
      </c>
      <c r="P1174">
        <v>0</v>
      </c>
      <c r="Q1174" s="6" t="e">
        <f>E1174/Table1_2[[#This Row],[backers_count]]</f>
        <v>#DIV/0!</v>
      </c>
    </row>
    <row r="1175" spans="1:17" x14ac:dyDescent="0.35">
      <c r="A1175">
        <v>1173</v>
      </c>
      <c r="B1175" t="s">
        <v>1174</v>
      </c>
      <c r="C1175" t="s">
        <v>5283</v>
      </c>
      <c r="D1175" s="6">
        <v>125000</v>
      </c>
      <c r="E1175" s="6">
        <v>30</v>
      </c>
      <c r="F1175" t="s">
        <v>8221</v>
      </c>
      <c r="G1175" t="s">
        <v>8224</v>
      </c>
      <c r="H1175" t="s">
        <v>8246</v>
      </c>
      <c r="I1175" s="7">
        <v>1438576057</v>
      </c>
      <c r="J1175" s="7">
        <v>1435552057</v>
      </c>
      <c r="K1175" t="b">
        <v>0</v>
      </c>
      <c r="L1175">
        <v>1</v>
      </c>
      <c r="M1175" t="b">
        <v>0</v>
      </c>
      <c r="N1175" s="7" t="s">
        <v>8339</v>
      </c>
      <c r="O1175" s="7" t="s">
        <v>8340</v>
      </c>
      <c r="P1175">
        <v>1</v>
      </c>
      <c r="Q1175" s="6">
        <f>E1175/Table1_2[[#This Row],[backers_count]]</f>
        <v>30</v>
      </c>
    </row>
    <row r="1176" spans="1:17" x14ac:dyDescent="0.35">
      <c r="A1176">
        <v>1174</v>
      </c>
      <c r="B1176" t="s">
        <v>1175</v>
      </c>
      <c r="C1176" t="s">
        <v>5284</v>
      </c>
      <c r="D1176" s="6">
        <v>15000</v>
      </c>
      <c r="E1176" s="6">
        <v>886</v>
      </c>
      <c r="F1176" t="s">
        <v>8221</v>
      </c>
      <c r="G1176" t="s">
        <v>8224</v>
      </c>
      <c r="H1176" t="s">
        <v>8246</v>
      </c>
      <c r="I1176" s="7">
        <v>1462738327</v>
      </c>
      <c r="J1176" s="7">
        <v>1460146327</v>
      </c>
      <c r="K1176" t="b">
        <v>0</v>
      </c>
      <c r="L1176">
        <v>19</v>
      </c>
      <c r="M1176" t="b">
        <v>0</v>
      </c>
      <c r="N1176" s="7" t="s">
        <v>8339</v>
      </c>
      <c r="O1176" s="7" t="s">
        <v>8340</v>
      </c>
      <c r="P1176">
        <v>6</v>
      </c>
      <c r="Q1176" s="6">
        <f>E1176/Table1_2[[#This Row],[backers_count]]</f>
        <v>46.631578947368418</v>
      </c>
    </row>
    <row r="1177" spans="1:17" x14ac:dyDescent="0.35">
      <c r="A1177">
        <v>1175</v>
      </c>
      <c r="B1177" t="s">
        <v>1176</v>
      </c>
      <c r="C1177" t="s">
        <v>5285</v>
      </c>
      <c r="D1177" s="6">
        <v>20000</v>
      </c>
      <c r="E1177" s="6">
        <v>585</v>
      </c>
      <c r="F1177" t="s">
        <v>8221</v>
      </c>
      <c r="G1177" t="s">
        <v>8224</v>
      </c>
      <c r="H1177" t="s">
        <v>8246</v>
      </c>
      <c r="I1177" s="7">
        <v>1436981339</v>
      </c>
      <c r="J1177" s="7">
        <v>1434389339</v>
      </c>
      <c r="K1177" t="b">
        <v>0</v>
      </c>
      <c r="L1177">
        <v>9</v>
      </c>
      <c r="M1177" t="b">
        <v>0</v>
      </c>
      <c r="N1177" s="7" t="s">
        <v>8339</v>
      </c>
      <c r="O1177" s="7" t="s">
        <v>8340</v>
      </c>
      <c r="P1177">
        <v>3</v>
      </c>
      <c r="Q1177" s="6">
        <f>E1177/Table1_2[[#This Row],[backers_count]]</f>
        <v>65</v>
      </c>
    </row>
    <row r="1178" spans="1:17" x14ac:dyDescent="0.35">
      <c r="A1178">
        <v>1176</v>
      </c>
      <c r="B1178" t="s">
        <v>1177</v>
      </c>
      <c r="C1178" t="s">
        <v>5286</v>
      </c>
      <c r="D1178" s="6">
        <v>175000</v>
      </c>
      <c r="E1178" s="6">
        <v>10</v>
      </c>
      <c r="F1178" t="s">
        <v>8221</v>
      </c>
      <c r="G1178" t="s">
        <v>8226</v>
      </c>
      <c r="H1178" t="s">
        <v>8248</v>
      </c>
      <c r="I1178" s="7">
        <v>1488805200</v>
      </c>
      <c r="J1178" s="7">
        <v>1484094498</v>
      </c>
      <c r="K1178" t="b">
        <v>0</v>
      </c>
      <c r="L1178">
        <v>1</v>
      </c>
      <c r="M1178" t="b">
        <v>0</v>
      </c>
      <c r="N1178" s="7" t="s">
        <v>8339</v>
      </c>
      <c r="O1178" s="7" t="s">
        <v>8340</v>
      </c>
      <c r="P1178">
        <v>1</v>
      </c>
      <c r="Q1178" s="6">
        <f>E1178/Table1_2[[#This Row],[backers_count]]</f>
        <v>10</v>
      </c>
    </row>
    <row r="1179" spans="1:17" x14ac:dyDescent="0.35">
      <c r="A1179">
        <v>1177</v>
      </c>
      <c r="B1179" t="s">
        <v>1178</v>
      </c>
      <c r="C1179" t="s">
        <v>5287</v>
      </c>
      <c r="D1179" s="6">
        <v>6000</v>
      </c>
      <c r="E1179" s="6">
        <v>0</v>
      </c>
      <c r="F1179" t="s">
        <v>8221</v>
      </c>
      <c r="G1179" t="s">
        <v>8225</v>
      </c>
      <c r="H1179" t="s">
        <v>8247</v>
      </c>
      <c r="I1179" s="7">
        <v>1413388296</v>
      </c>
      <c r="J1179" s="7">
        <v>1410796296</v>
      </c>
      <c r="K1179" t="b">
        <v>0</v>
      </c>
      <c r="L1179">
        <v>0</v>
      </c>
      <c r="M1179" t="b">
        <v>0</v>
      </c>
      <c r="N1179" s="7" t="s">
        <v>8339</v>
      </c>
      <c r="O1179" s="7" t="s">
        <v>8340</v>
      </c>
      <c r="P1179">
        <v>0</v>
      </c>
      <c r="Q1179" s="6" t="e">
        <f>E1179/Table1_2[[#This Row],[backers_count]]</f>
        <v>#DIV/0!</v>
      </c>
    </row>
    <row r="1180" spans="1:17" x14ac:dyDescent="0.35">
      <c r="A1180">
        <v>1178</v>
      </c>
      <c r="B1180" t="s">
        <v>1179</v>
      </c>
      <c r="C1180" t="s">
        <v>5288</v>
      </c>
      <c r="D1180" s="6">
        <v>75000</v>
      </c>
      <c r="E1180" s="6">
        <v>5</v>
      </c>
      <c r="F1180" t="s">
        <v>8221</v>
      </c>
      <c r="G1180" t="s">
        <v>8224</v>
      </c>
      <c r="H1180" t="s">
        <v>8246</v>
      </c>
      <c r="I1180" s="7">
        <v>1408225452</v>
      </c>
      <c r="J1180" s="7">
        <v>1405633452</v>
      </c>
      <c r="K1180" t="b">
        <v>0</v>
      </c>
      <c r="L1180">
        <v>1</v>
      </c>
      <c r="M1180" t="b">
        <v>0</v>
      </c>
      <c r="N1180" s="7" t="s">
        <v>8339</v>
      </c>
      <c r="O1180" s="7" t="s">
        <v>8340</v>
      </c>
      <c r="P1180">
        <v>1</v>
      </c>
      <c r="Q1180" s="6">
        <f>E1180/Table1_2[[#This Row],[backers_count]]</f>
        <v>5</v>
      </c>
    </row>
    <row r="1181" spans="1:17" x14ac:dyDescent="0.35">
      <c r="A1181">
        <v>1179</v>
      </c>
      <c r="B1181" t="s">
        <v>1180</v>
      </c>
      <c r="C1181" t="s">
        <v>5289</v>
      </c>
      <c r="D1181" s="6">
        <v>60000</v>
      </c>
      <c r="E1181" s="6">
        <v>3200</v>
      </c>
      <c r="F1181" t="s">
        <v>8221</v>
      </c>
      <c r="G1181" t="s">
        <v>8229</v>
      </c>
      <c r="H1181" t="s">
        <v>8251</v>
      </c>
      <c r="I1181" s="7">
        <v>1446052627</v>
      </c>
      <c r="J1181" s="7">
        <v>1443460627</v>
      </c>
      <c r="K1181" t="b">
        <v>0</v>
      </c>
      <c r="L1181">
        <v>5</v>
      </c>
      <c r="M1181" t="b">
        <v>0</v>
      </c>
      <c r="N1181" s="7" t="s">
        <v>8339</v>
      </c>
      <c r="O1181" s="7" t="s">
        <v>8340</v>
      </c>
      <c r="P1181">
        <v>6</v>
      </c>
      <c r="Q1181" s="6">
        <f>E1181/Table1_2[[#This Row],[backers_count]]</f>
        <v>640</v>
      </c>
    </row>
    <row r="1182" spans="1:17" x14ac:dyDescent="0.35">
      <c r="A1182">
        <v>1180</v>
      </c>
      <c r="B1182" t="s">
        <v>1181</v>
      </c>
      <c r="C1182" t="s">
        <v>5290</v>
      </c>
      <c r="D1182" s="6">
        <v>50000</v>
      </c>
      <c r="E1182" s="6">
        <v>5875</v>
      </c>
      <c r="F1182" t="s">
        <v>8221</v>
      </c>
      <c r="G1182" t="s">
        <v>8224</v>
      </c>
      <c r="H1182" t="s">
        <v>8246</v>
      </c>
      <c r="I1182" s="7">
        <v>1403983314</v>
      </c>
      <c r="J1182" s="7">
        <v>1400786514</v>
      </c>
      <c r="K1182" t="b">
        <v>0</v>
      </c>
      <c r="L1182">
        <v>85</v>
      </c>
      <c r="M1182" t="b">
        <v>0</v>
      </c>
      <c r="N1182" s="7" t="s">
        <v>8339</v>
      </c>
      <c r="O1182" s="7" t="s">
        <v>8340</v>
      </c>
      <c r="P1182">
        <v>12</v>
      </c>
      <c r="Q1182" s="6">
        <f>E1182/Table1_2[[#This Row],[backers_count]]</f>
        <v>69.117647058823536</v>
      </c>
    </row>
    <row r="1183" spans="1:17" x14ac:dyDescent="0.35">
      <c r="A1183">
        <v>1181</v>
      </c>
      <c r="B1183" t="s">
        <v>1182</v>
      </c>
      <c r="C1183" t="s">
        <v>5291</v>
      </c>
      <c r="D1183" s="6">
        <v>50000</v>
      </c>
      <c r="E1183" s="6">
        <v>4</v>
      </c>
      <c r="F1183" t="s">
        <v>8221</v>
      </c>
      <c r="G1183" t="s">
        <v>8224</v>
      </c>
      <c r="H1183" t="s">
        <v>8246</v>
      </c>
      <c r="I1183" s="7">
        <v>1425197321</v>
      </c>
      <c r="J1183" s="7">
        <v>1422605321</v>
      </c>
      <c r="K1183" t="b">
        <v>0</v>
      </c>
      <c r="L1183">
        <v>3</v>
      </c>
      <c r="M1183" t="b">
        <v>0</v>
      </c>
      <c r="N1183" s="7" t="s">
        <v>8339</v>
      </c>
      <c r="O1183" s="7" t="s">
        <v>8340</v>
      </c>
      <c r="P1183">
        <v>1</v>
      </c>
      <c r="Q1183" s="6">
        <f>E1183/Table1_2[[#This Row],[backers_count]]</f>
        <v>1.3333333333333333</v>
      </c>
    </row>
    <row r="1184" spans="1:17" x14ac:dyDescent="0.35">
      <c r="A1184">
        <v>1182</v>
      </c>
      <c r="B1184" t="s">
        <v>1183</v>
      </c>
      <c r="C1184" t="s">
        <v>5292</v>
      </c>
      <c r="D1184" s="6">
        <v>1000</v>
      </c>
      <c r="E1184" s="6">
        <v>42</v>
      </c>
      <c r="F1184" t="s">
        <v>8221</v>
      </c>
      <c r="G1184" t="s">
        <v>8224</v>
      </c>
      <c r="H1184" t="s">
        <v>8246</v>
      </c>
      <c r="I1184" s="7">
        <v>1484239320</v>
      </c>
      <c r="J1184" s="7">
        <v>1482609088</v>
      </c>
      <c r="K1184" t="b">
        <v>0</v>
      </c>
      <c r="L1184">
        <v>4</v>
      </c>
      <c r="M1184" t="b">
        <v>0</v>
      </c>
      <c r="N1184" s="7" t="s">
        <v>8339</v>
      </c>
      <c r="O1184" s="7" t="s">
        <v>8340</v>
      </c>
      <c r="P1184">
        <v>5</v>
      </c>
      <c r="Q1184" s="6">
        <f>E1184/Table1_2[[#This Row],[backers_count]]</f>
        <v>10.5</v>
      </c>
    </row>
    <row r="1185" spans="1:17" x14ac:dyDescent="0.35">
      <c r="A1185">
        <v>1183</v>
      </c>
      <c r="B1185" t="s">
        <v>1184</v>
      </c>
      <c r="C1185" t="s">
        <v>5293</v>
      </c>
      <c r="D1185" s="6">
        <v>2500</v>
      </c>
      <c r="E1185" s="6">
        <v>100</v>
      </c>
      <c r="F1185" t="s">
        <v>8221</v>
      </c>
      <c r="G1185" t="s">
        <v>8224</v>
      </c>
      <c r="H1185" t="s">
        <v>8246</v>
      </c>
      <c r="I1185" s="7">
        <v>1478059140</v>
      </c>
      <c r="J1185" s="7">
        <v>1476391223</v>
      </c>
      <c r="K1185" t="b">
        <v>0</v>
      </c>
      <c r="L1185">
        <v>3</v>
      </c>
      <c r="M1185" t="b">
        <v>0</v>
      </c>
      <c r="N1185" s="7" t="s">
        <v>8339</v>
      </c>
      <c r="O1185" s="7" t="s">
        <v>8340</v>
      </c>
      <c r="P1185">
        <v>4</v>
      </c>
      <c r="Q1185" s="6">
        <f>E1185/Table1_2[[#This Row],[backers_count]]</f>
        <v>33.333333333333336</v>
      </c>
    </row>
    <row r="1186" spans="1:17" x14ac:dyDescent="0.35">
      <c r="A1186">
        <v>1184</v>
      </c>
      <c r="B1186" t="s">
        <v>1185</v>
      </c>
      <c r="C1186" t="s">
        <v>5294</v>
      </c>
      <c r="D1186" s="6">
        <v>22000</v>
      </c>
      <c r="E1186" s="6">
        <v>23086</v>
      </c>
      <c r="F1186" t="s">
        <v>8219</v>
      </c>
      <c r="G1186" t="s">
        <v>8225</v>
      </c>
      <c r="H1186" t="s">
        <v>8247</v>
      </c>
      <c r="I1186" s="7">
        <v>1486391011</v>
      </c>
      <c r="J1186" s="7">
        <v>1483712611</v>
      </c>
      <c r="K1186" t="b">
        <v>0</v>
      </c>
      <c r="L1186">
        <v>375</v>
      </c>
      <c r="M1186" t="b">
        <v>1</v>
      </c>
      <c r="N1186" s="7" t="s">
        <v>8341</v>
      </c>
      <c r="O1186" s="7" t="s">
        <v>8342</v>
      </c>
      <c r="P1186">
        <v>105</v>
      </c>
      <c r="Q1186" s="6">
        <f>E1186/Table1_2[[#This Row],[backers_count]]</f>
        <v>61.562666666666665</v>
      </c>
    </row>
    <row r="1187" spans="1:17" x14ac:dyDescent="0.35">
      <c r="A1187">
        <v>1185</v>
      </c>
      <c r="B1187" t="s">
        <v>1186</v>
      </c>
      <c r="C1187" t="s">
        <v>5295</v>
      </c>
      <c r="D1187" s="6">
        <v>12500</v>
      </c>
      <c r="E1187" s="6">
        <v>13180</v>
      </c>
      <c r="F1187" t="s">
        <v>8219</v>
      </c>
      <c r="G1187" t="s">
        <v>8224</v>
      </c>
      <c r="H1187" t="s">
        <v>8246</v>
      </c>
      <c r="I1187" s="7">
        <v>1433736000</v>
      </c>
      <c r="J1187" s="7">
        <v>1430945149</v>
      </c>
      <c r="K1187" t="b">
        <v>0</v>
      </c>
      <c r="L1187">
        <v>111</v>
      </c>
      <c r="M1187" t="b">
        <v>1</v>
      </c>
      <c r="N1187" s="7" t="s">
        <v>8341</v>
      </c>
      <c r="O1187" s="7" t="s">
        <v>8342</v>
      </c>
      <c r="P1187">
        <v>106</v>
      </c>
      <c r="Q1187" s="6">
        <f>E1187/Table1_2[[#This Row],[backers_count]]</f>
        <v>118.73873873873873</v>
      </c>
    </row>
    <row r="1188" spans="1:17" x14ac:dyDescent="0.35">
      <c r="A1188">
        <v>1186</v>
      </c>
      <c r="B1188" t="s">
        <v>1187</v>
      </c>
      <c r="C1188" t="s">
        <v>5296</v>
      </c>
      <c r="D1188" s="6">
        <v>7500</v>
      </c>
      <c r="E1188" s="6">
        <v>8005</v>
      </c>
      <c r="F1188" t="s">
        <v>8219</v>
      </c>
      <c r="G1188" t="s">
        <v>8225</v>
      </c>
      <c r="H1188" t="s">
        <v>8247</v>
      </c>
      <c r="I1188" s="7">
        <v>1433198520</v>
      </c>
      <c r="J1188" s="7">
        <v>1430340195</v>
      </c>
      <c r="K1188" t="b">
        <v>0</v>
      </c>
      <c r="L1188">
        <v>123</v>
      </c>
      <c r="M1188" t="b">
        <v>1</v>
      </c>
      <c r="N1188" s="7" t="s">
        <v>8341</v>
      </c>
      <c r="O1188" s="7" t="s">
        <v>8342</v>
      </c>
      <c r="P1188">
        <v>107</v>
      </c>
      <c r="Q1188" s="6">
        <f>E1188/Table1_2[[#This Row],[backers_count]]</f>
        <v>65.081300813008127</v>
      </c>
    </row>
    <row r="1189" spans="1:17" x14ac:dyDescent="0.35">
      <c r="A1189">
        <v>1187</v>
      </c>
      <c r="B1189" t="s">
        <v>1188</v>
      </c>
      <c r="C1189" t="s">
        <v>5297</v>
      </c>
      <c r="D1189" s="6">
        <v>8750</v>
      </c>
      <c r="E1189" s="6">
        <v>9111</v>
      </c>
      <c r="F1189" t="s">
        <v>8219</v>
      </c>
      <c r="G1189" t="s">
        <v>8224</v>
      </c>
      <c r="H1189" t="s">
        <v>8246</v>
      </c>
      <c r="I1189" s="7">
        <v>1431885600</v>
      </c>
      <c r="J1189" s="7">
        <v>1429133323</v>
      </c>
      <c r="K1189" t="b">
        <v>0</v>
      </c>
      <c r="L1189">
        <v>70</v>
      </c>
      <c r="M1189" t="b">
        <v>1</v>
      </c>
      <c r="N1189" s="7" t="s">
        <v>8341</v>
      </c>
      <c r="O1189" s="7" t="s">
        <v>8342</v>
      </c>
      <c r="P1189">
        <v>105</v>
      </c>
      <c r="Q1189" s="6">
        <f>E1189/Table1_2[[#This Row],[backers_count]]</f>
        <v>130.15714285714284</v>
      </c>
    </row>
    <row r="1190" spans="1:17" x14ac:dyDescent="0.35">
      <c r="A1190">
        <v>1188</v>
      </c>
      <c r="B1190" t="s">
        <v>1189</v>
      </c>
      <c r="C1190" t="s">
        <v>5298</v>
      </c>
      <c r="D1190" s="6">
        <v>2000</v>
      </c>
      <c r="E1190" s="6">
        <v>3211</v>
      </c>
      <c r="F1190" t="s">
        <v>8219</v>
      </c>
      <c r="G1190" t="s">
        <v>8229</v>
      </c>
      <c r="H1190" t="s">
        <v>8251</v>
      </c>
      <c r="I1190" s="7">
        <v>1482943740</v>
      </c>
      <c r="J1190" s="7">
        <v>1481129340</v>
      </c>
      <c r="K1190" t="b">
        <v>0</v>
      </c>
      <c r="L1190">
        <v>85</v>
      </c>
      <c r="M1190" t="b">
        <v>1</v>
      </c>
      <c r="N1190" s="7" t="s">
        <v>8341</v>
      </c>
      <c r="O1190" s="7" t="s">
        <v>8342</v>
      </c>
      <c r="P1190">
        <v>161</v>
      </c>
      <c r="Q1190" s="6">
        <f>E1190/Table1_2[[#This Row],[backers_count]]</f>
        <v>37.776470588235291</v>
      </c>
    </row>
    <row r="1191" spans="1:17" x14ac:dyDescent="0.35">
      <c r="A1191">
        <v>1189</v>
      </c>
      <c r="B1191" t="s">
        <v>1190</v>
      </c>
      <c r="C1191" t="s">
        <v>5299</v>
      </c>
      <c r="D1191" s="6">
        <v>9000</v>
      </c>
      <c r="E1191" s="6">
        <v>9700</v>
      </c>
      <c r="F1191" t="s">
        <v>8219</v>
      </c>
      <c r="G1191" t="s">
        <v>8224</v>
      </c>
      <c r="H1191" t="s">
        <v>8246</v>
      </c>
      <c r="I1191" s="7">
        <v>1467242995</v>
      </c>
      <c r="J1191" s="7">
        <v>1465428595</v>
      </c>
      <c r="K1191" t="b">
        <v>0</v>
      </c>
      <c r="L1191">
        <v>86</v>
      </c>
      <c r="M1191" t="b">
        <v>1</v>
      </c>
      <c r="N1191" s="7" t="s">
        <v>8341</v>
      </c>
      <c r="O1191" s="7" t="s">
        <v>8342</v>
      </c>
      <c r="P1191">
        <v>108</v>
      </c>
      <c r="Q1191" s="6">
        <f>E1191/Table1_2[[#This Row],[backers_count]]</f>
        <v>112.79069767441861</v>
      </c>
    </row>
    <row r="1192" spans="1:17" x14ac:dyDescent="0.35">
      <c r="A1192">
        <v>1190</v>
      </c>
      <c r="B1192" t="s">
        <v>1191</v>
      </c>
      <c r="C1192" t="s">
        <v>5300</v>
      </c>
      <c r="D1192" s="6">
        <v>500</v>
      </c>
      <c r="E1192" s="6">
        <v>675</v>
      </c>
      <c r="F1192" t="s">
        <v>8219</v>
      </c>
      <c r="G1192" t="s">
        <v>8224</v>
      </c>
      <c r="H1192" t="s">
        <v>8246</v>
      </c>
      <c r="I1192" s="7">
        <v>1409500725</v>
      </c>
      <c r="J1192" s="7">
        <v>1406908725</v>
      </c>
      <c r="K1192" t="b">
        <v>0</v>
      </c>
      <c r="L1192">
        <v>13</v>
      </c>
      <c r="M1192" t="b">
        <v>1</v>
      </c>
      <c r="N1192" s="7" t="s">
        <v>8341</v>
      </c>
      <c r="O1192" s="7" t="s">
        <v>8342</v>
      </c>
      <c r="P1192">
        <v>135</v>
      </c>
      <c r="Q1192" s="6">
        <f>E1192/Table1_2[[#This Row],[backers_count]]</f>
        <v>51.92307692307692</v>
      </c>
    </row>
    <row r="1193" spans="1:17" x14ac:dyDescent="0.35">
      <c r="A1193">
        <v>1191</v>
      </c>
      <c r="B1193" t="s">
        <v>1192</v>
      </c>
      <c r="C1193" t="s">
        <v>5301</v>
      </c>
      <c r="D1193" s="6">
        <v>2700</v>
      </c>
      <c r="E1193" s="6">
        <v>2945</v>
      </c>
      <c r="F1193" t="s">
        <v>8219</v>
      </c>
      <c r="G1193" t="s">
        <v>8224</v>
      </c>
      <c r="H1193" t="s">
        <v>8246</v>
      </c>
      <c r="I1193" s="7">
        <v>1458480560</v>
      </c>
      <c r="J1193" s="7">
        <v>1455892160</v>
      </c>
      <c r="K1193" t="b">
        <v>0</v>
      </c>
      <c r="L1193">
        <v>33</v>
      </c>
      <c r="M1193" t="b">
        <v>1</v>
      </c>
      <c r="N1193" s="7" t="s">
        <v>8341</v>
      </c>
      <c r="O1193" s="7" t="s">
        <v>8342</v>
      </c>
      <c r="P1193">
        <v>110</v>
      </c>
      <c r="Q1193" s="6">
        <f>E1193/Table1_2[[#This Row],[backers_count]]</f>
        <v>89.242424242424249</v>
      </c>
    </row>
    <row r="1194" spans="1:17" x14ac:dyDescent="0.35">
      <c r="A1194">
        <v>1192</v>
      </c>
      <c r="B1194" t="s">
        <v>1193</v>
      </c>
      <c r="C1194" t="s">
        <v>5302</v>
      </c>
      <c r="D1194" s="6">
        <v>100</v>
      </c>
      <c r="E1194" s="6">
        <v>290</v>
      </c>
      <c r="F1194" t="s">
        <v>8219</v>
      </c>
      <c r="G1194" t="s">
        <v>8225</v>
      </c>
      <c r="H1194" t="s">
        <v>8247</v>
      </c>
      <c r="I1194" s="7">
        <v>1486814978</v>
      </c>
      <c r="J1194" s="7">
        <v>1484222978</v>
      </c>
      <c r="K1194" t="b">
        <v>0</v>
      </c>
      <c r="L1194">
        <v>15</v>
      </c>
      <c r="M1194" t="b">
        <v>1</v>
      </c>
      <c r="N1194" s="7" t="s">
        <v>8341</v>
      </c>
      <c r="O1194" s="7" t="s">
        <v>8342</v>
      </c>
      <c r="P1194">
        <v>290</v>
      </c>
      <c r="Q1194" s="6">
        <f>E1194/Table1_2[[#This Row],[backers_count]]</f>
        <v>19.333333333333332</v>
      </c>
    </row>
    <row r="1195" spans="1:17" x14ac:dyDescent="0.35">
      <c r="A1195">
        <v>1193</v>
      </c>
      <c r="B1195" t="s">
        <v>1194</v>
      </c>
      <c r="C1195" t="s">
        <v>5303</v>
      </c>
      <c r="D1195" s="6">
        <v>21000</v>
      </c>
      <c r="E1195" s="6">
        <v>21831</v>
      </c>
      <c r="F1195" t="s">
        <v>8219</v>
      </c>
      <c r="G1195" t="s">
        <v>8224</v>
      </c>
      <c r="H1195" t="s">
        <v>8246</v>
      </c>
      <c r="I1195" s="7">
        <v>1460223453</v>
      </c>
      <c r="J1195" s="7">
        <v>1455043053</v>
      </c>
      <c r="K1195" t="b">
        <v>0</v>
      </c>
      <c r="L1195">
        <v>273</v>
      </c>
      <c r="M1195" t="b">
        <v>1</v>
      </c>
      <c r="N1195" s="7" t="s">
        <v>8341</v>
      </c>
      <c r="O1195" s="7" t="s">
        <v>8342</v>
      </c>
      <c r="P1195">
        <v>104</v>
      </c>
      <c r="Q1195" s="6">
        <f>E1195/Table1_2[[#This Row],[backers_count]]</f>
        <v>79.967032967032964</v>
      </c>
    </row>
    <row r="1196" spans="1:17" x14ac:dyDescent="0.35">
      <c r="A1196">
        <v>1194</v>
      </c>
      <c r="B1196" t="s">
        <v>1195</v>
      </c>
      <c r="C1196" t="s">
        <v>5304</v>
      </c>
      <c r="D1196" s="6">
        <v>12500</v>
      </c>
      <c r="E1196" s="6">
        <v>40280</v>
      </c>
      <c r="F1196" t="s">
        <v>8219</v>
      </c>
      <c r="G1196" t="s">
        <v>8241</v>
      </c>
      <c r="H1196" t="s">
        <v>8249</v>
      </c>
      <c r="I1196" s="7">
        <v>1428493379</v>
      </c>
      <c r="J1196" s="7">
        <v>1425901379</v>
      </c>
      <c r="K1196" t="b">
        <v>0</v>
      </c>
      <c r="L1196">
        <v>714</v>
      </c>
      <c r="M1196" t="b">
        <v>1</v>
      </c>
      <c r="N1196" s="7" t="s">
        <v>8341</v>
      </c>
      <c r="O1196" s="7" t="s">
        <v>8342</v>
      </c>
      <c r="P1196">
        <v>323</v>
      </c>
      <c r="Q1196" s="6">
        <f>E1196/Table1_2[[#This Row],[backers_count]]</f>
        <v>56.414565826330531</v>
      </c>
    </row>
    <row r="1197" spans="1:17" x14ac:dyDescent="0.35">
      <c r="A1197">
        <v>1195</v>
      </c>
      <c r="B1197" t="s">
        <v>1196</v>
      </c>
      <c r="C1197" t="s">
        <v>5305</v>
      </c>
      <c r="D1197" s="6">
        <v>10000</v>
      </c>
      <c r="E1197" s="6">
        <v>13500</v>
      </c>
      <c r="F1197" t="s">
        <v>8219</v>
      </c>
      <c r="G1197" t="s">
        <v>8237</v>
      </c>
      <c r="H1197" t="s">
        <v>8249</v>
      </c>
      <c r="I1197" s="7">
        <v>1450602000</v>
      </c>
      <c r="J1197" s="7">
        <v>1445415653</v>
      </c>
      <c r="K1197" t="b">
        <v>0</v>
      </c>
      <c r="L1197">
        <v>170</v>
      </c>
      <c r="M1197" t="b">
        <v>1</v>
      </c>
      <c r="N1197" s="7" t="s">
        <v>8341</v>
      </c>
      <c r="O1197" s="7" t="s">
        <v>8342</v>
      </c>
      <c r="P1197">
        <v>135</v>
      </c>
      <c r="Q1197" s="6">
        <f>E1197/Table1_2[[#This Row],[backers_count]]</f>
        <v>79.411764705882348</v>
      </c>
    </row>
    <row r="1198" spans="1:17" x14ac:dyDescent="0.35">
      <c r="A1198">
        <v>1196</v>
      </c>
      <c r="B1198" t="s">
        <v>1197</v>
      </c>
      <c r="C1198" t="s">
        <v>5306</v>
      </c>
      <c r="D1198" s="6">
        <v>14500</v>
      </c>
      <c r="E1198" s="6">
        <v>39137</v>
      </c>
      <c r="F1198" t="s">
        <v>8219</v>
      </c>
      <c r="G1198" t="s">
        <v>8225</v>
      </c>
      <c r="H1198" t="s">
        <v>8247</v>
      </c>
      <c r="I1198" s="7">
        <v>1450467539</v>
      </c>
      <c r="J1198" s="7">
        <v>1447875539</v>
      </c>
      <c r="K1198" t="b">
        <v>0</v>
      </c>
      <c r="L1198">
        <v>512</v>
      </c>
      <c r="M1198" t="b">
        <v>1</v>
      </c>
      <c r="N1198" s="7" t="s">
        <v>8341</v>
      </c>
      <c r="O1198" s="7" t="s">
        <v>8342</v>
      </c>
      <c r="P1198">
        <v>270</v>
      </c>
      <c r="Q1198" s="6">
        <f>E1198/Table1_2[[#This Row],[backers_count]]</f>
        <v>76.439453125</v>
      </c>
    </row>
    <row r="1199" spans="1:17" x14ac:dyDescent="0.35">
      <c r="A1199">
        <v>1197</v>
      </c>
      <c r="B1199" t="s">
        <v>1198</v>
      </c>
      <c r="C1199" t="s">
        <v>5307</v>
      </c>
      <c r="D1199" s="6">
        <v>15000</v>
      </c>
      <c r="E1199" s="6">
        <v>37994</v>
      </c>
      <c r="F1199" t="s">
        <v>8219</v>
      </c>
      <c r="G1199" t="s">
        <v>8224</v>
      </c>
      <c r="H1199" t="s">
        <v>8246</v>
      </c>
      <c r="I1199" s="7">
        <v>1465797540</v>
      </c>
      <c r="J1199" s="7">
        <v>1463155034</v>
      </c>
      <c r="K1199" t="b">
        <v>0</v>
      </c>
      <c r="L1199">
        <v>314</v>
      </c>
      <c r="M1199" t="b">
        <v>1</v>
      </c>
      <c r="N1199" s="7" t="s">
        <v>8341</v>
      </c>
      <c r="O1199" s="7" t="s">
        <v>8342</v>
      </c>
      <c r="P1199">
        <v>254</v>
      </c>
      <c r="Q1199" s="6">
        <f>E1199/Table1_2[[#This Row],[backers_count]]</f>
        <v>121</v>
      </c>
    </row>
    <row r="1200" spans="1:17" x14ac:dyDescent="0.35">
      <c r="A1200">
        <v>1198</v>
      </c>
      <c r="B1200" t="s">
        <v>1199</v>
      </c>
      <c r="C1200" t="s">
        <v>5308</v>
      </c>
      <c r="D1200" s="6">
        <v>3500</v>
      </c>
      <c r="E1200" s="6">
        <v>9121</v>
      </c>
      <c r="F1200" t="s">
        <v>8219</v>
      </c>
      <c r="G1200" t="s">
        <v>8224</v>
      </c>
      <c r="H1200" t="s">
        <v>8246</v>
      </c>
      <c r="I1200" s="7">
        <v>1451530800</v>
      </c>
      <c r="J1200" s="7">
        <v>1448463086</v>
      </c>
      <c r="K1200" t="b">
        <v>0</v>
      </c>
      <c r="L1200">
        <v>167</v>
      </c>
      <c r="M1200" t="b">
        <v>1</v>
      </c>
      <c r="N1200" s="7" t="s">
        <v>8341</v>
      </c>
      <c r="O1200" s="7" t="s">
        <v>8342</v>
      </c>
      <c r="P1200">
        <v>261</v>
      </c>
      <c r="Q1200" s="6">
        <f>E1200/Table1_2[[#This Row],[backers_count]]</f>
        <v>54.616766467065865</v>
      </c>
    </row>
    <row r="1201" spans="1:17" x14ac:dyDescent="0.35">
      <c r="A1201">
        <v>1199</v>
      </c>
      <c r="B1201" t="s">
        <v>1200</v>
      </c>
      <c r="C1201" t="s">
        <v>5309</v>
      </c>
      <c r="D1201" s="6">
        <v>2658</v>
      </c>
      <c r="E1201" s="6">
        <v>2693</v>
      </c>
      <c r="F1201" t="s">
        <v>8219</v>
      </c>
      <c r="G1201" t="s">
        <v>8225</v>
      </c>
      <c r="H1201" t="s">
        <v>8247</v>
      </c>
      <c r="I1201" s="7">
        <v>1436380200</v>
      </c>
      <c r="J1201" s="7">
        <v>1433615400</v>
      </c>
      <c r="K1201" t="b">
        <v>0</v>
      </c>
      <c r="L1201">
        <v>9</v>
      </c>
      <c r="M1201" t="b">
        <v>1</v>
      </c>
      <c r="N1201" s="7" t="s">
        <v>8341</v>
      </c>
      <c r="O1201" s="7" t="s">
        <v>8342</v>
      </c>
      <c r="P1201">
        <v>102</v>
      </c>
      <c r="Q1201" s="6">
        <f>E1201/Table1_2[[#This Row],[backers_count]]</f>
        <v>299.22222222222223</v>
      </c>
    </row>
    <row r="1202" spans="1:17" x14ac:dyDescent="0.35">
      <c r="A1202">
        <v>1200</v>
      </c>
      <c r="B1202" t="s">
        <v>1201</v>
      </c>
      <c r="C1202" t="s">
        <v>5310</v>
      </c>
      <c r="D1202" s="6">
        <v>4800</v>
      </c>
      <c r="E1202" s="6">
        <v>6029</v>
      </c>
      <c r="F1202" t="s">
        <v>8219</v>
      </c>
      <c r="G1202" t="s">
        <v>8224</v>
      </c>
      <c r="H1202" t="s">
        <v>8246</v>
      </c>
      <c r="I1202" s="7">
        <v>1429183656</v>
      </c>
      <c r="J1202" s="7">
        <v>1427369256</v>
      </c>
      <c r="K1202" t="b">
        <v>0</v>
      </c>
      <c r="L1202">
        <v>103</v>
      </c>
      <c r="M1202" t="b">
        <v>1</v>
      </c>
      <c r="N1202" s="7" t="s">
        <v>8341</v>
      </c>
      <c r="O1202" s="7" t="s">
        <v>8342</v>
      </c>
      <c r="P1202">
        <v>126</v>
      </c>
      <c r="Q1202" s="6">
        <f>E1202/Table1_2[[#This Row],[backers_count]]</f>
        <v>58.533980582524272</v>
      </c>
    </row>
    <row r="1203" spans="1:17" x14ac:dyDescent="0.35">
      <c r="A1203">
        <v>1201</v>
      </c>
      <c r="B1203" t="s">
        <v>1202</v>
      </c>
      <c r="C1203" t="s">
        <v>5311</v>
      </c>
      <c r="D1203" s="6">
        <v>6000</v>
      </c>
      <c r="E1203" s="6">
        <v>6146.27</v>
      </c>
      <c r="F1203" t="s">
        <v>8219</v>
      </c>
      <c r="G1203" t="s">
        <v>8225</v>
      </c>
      <c r="H1203" t="s">
        <v>8247</v>
      </c>
      <c r="I1203" s="7">
        <v>1468593246</v>
      </c>
      <c r="J1203" s="7">
        <v>1466001246</v>
      </c>
      <c r="K1203" t="b">
        <v>0</v>
      </c>
      <c r="L1203">
        <v>111</v>
      </c>
      <c r="M1203" t="b">
        <v>1</v>
      </c>
      <c r="N1203" s="7" t="s">
        <v>8341</v>
      </c>
      <c r="O1203" s="7" t="s">
        <v>8342</v>
      </c>
      <c r="P1203">
        <v>103</v>
      </c>
      <c r="Q1203" s="6">
        <f>E1203/Table1_2[[#This Row],[backers_count]]</f>
        <v>55.371801801801809</v>
      </c>
    </row>
    <row r="1204" spans="1:17" x14ac:dyDescent="0.35">
      <c r="A1204">
        <v>1202</v>
      </c>
      <c r="B1204" t="s">
        <v>1203</v>
      </c>
      <c r="C1204" t="s">
        <v>5312</v>
      </c>
      <c r="D1204" s="6">
        <v>25000</v>
      </c>
      <c r="E1204" s="6">
        <v>49811</v>
      </c>
      <c r="F1204" t="s">
        <v>8219</v>
      </c>
      <c r="G1204" t="s">
        <v>8226</v>
      </c>
      <c r="H1204" t="s">
        <v>8248</v>
      </c>
      <c r="I1204" s="7">
        <v>1435388154</v>
      </c>
      <c r="J1204" s="7">
        <v>1432796154</v>
      </c>
      <c r="K1204" t="b">
        <v>0</v>
      </c>
      <c r="L1204">
        <v>271</v>
      </c>
      <c r="M1204" t="b">
        <v>1</v>
      </c>
      <c r="N1204" s="7" t="s">
        <v>8341</v>
      </c>
      <c r="O1204" s="7" t="s">
        <v>8342</v>
      </c>
      <c r="P1204">
        <v>200</v>
      </c>
      <c r="Q1204" s="6">
        <f>E1204/Table1_2[[#This Row],[backers_count]]</f>
        <v>183.80442804428046</v>
      </c>
    </row>
    <row r="1205" spans="1:17" x14ac:dyDescent="0.35">
      <c r="A1205">
        <v>1203</v>
      </c>
      <c r="B1205" t="s">
        <v>1204</v>
      </c>
      <c r="C1205" t="s">
        <v>5313</v>
      </c>
      <c r="D1205" s="6">
        <v>16300</v>
      </c>
      <c r="E1205" s="6">
        <v>16700</v>
      </c>
      <c r="F1205" t="s">
        <v>8219</v>
      </c>
      <c r="G1205" t="s">
        <v>8224</v>
      </c>
      <c r="H1205" t="s">
        <v>8246</v>
      </c>
      <c r="I1205" s="7">
        <v>1433083527</v>
      </c>
      <c r="J1205" s="7">
        <v>1430491527</v>
      </c>
      <c r="K1205" t="b">
        <v>0</v>
      </c>
      <c r="L1205">
        <v>101</v>
      </c>
      <c r="M1205" t="b">
        <v>1</v>
      </c>
      <c r="N1205" s="7" t="s">
        <v>8341</v>
      </c>
      <c r="O1205" s="7" t="s">
        <v>8342</v>
      </c>
      <c r="P1205">
        <v>103</v>
      </c>
      <c r="Q1205" s="6">
        <f>E1205/Table1_2[[#This Row],[backers_count]]</f>
        <v>165.34653465346534</v>
      </c>
    </row>
    <row r="1206" spans="1:17" x14ac:dyDescent="0.35">
      <c r="A1206">
        <v>1204</v>
      </c>
      <c r="B1206" t="s">
        <v>1205</v>
      </c>
      <c r="C1206" t="s">
        <v>5314</v>
      </c>
      <c r="D1206" s="6">
        <v>13000</v>
      </c>
      <c r="E1206" s="6">
        <v>13383</v>
      </c>
      <c r="F1206" t="s">
        <v>8219</v>
      </c>
      <c r="G1206" t="s">
        <v>8224</v>
      </c>
      <c r="H1206" t="s">
        <v>8246</v>
      </c>
      <c r="I1206" s="7">
        <v>1449205200</v>
      </c>
      <c r="J1206" s="7">
        <v>1445363833</v>
      </c>
      <c r="K1206" t="b">
        <v>0</v>
      </c>
      <c r="L1206">
        <v>57</v>
      </c>
      <c r="M1206" t="b">
        <v>1</v>
      </c>
      <c r="N1206" s="7" t="s">
        <v>8341</v>
      </c>
      <c r="O1206" s="7" t="s">
        <v>8342</v>
      </c>
      <c r="P1206">
        <v>103</v>
      </c>
      <c r="Q1206" s="6">
        <f>E1206/Table1_2[[#This Row],[backers_count]]</f>
        <v>234.78947368421052</v>
      </c>
    </row>
    <row r="1207" spans="1:17" x14ac:dyDescent="0.35">
      <c r="A1207">
        <v>1205</v>
      </c>
      <c r="B1207" t="s">
        <v>1206</v>
      </c>
      <c r="C1207" t="s">
        <v>5315</v>
      </c>
      <c r="D1207" s="6">
        <v>13000</v>
      </c>
      <c r="E1207" s="6">
        <v>13112</v>
      </c>
      <c r="F1207" t="s">
        <v>8219</v>
      </c>
      <c r="G1207" t="s">
        <v>8236</v>
      </c>
      <c r="H1207" t="s">
        <v>8249</v>
      </c>
      <c r="I1207" s="7">
        <v>1434197351</v>
      </c>
      <c r="J1207" s="7">
        <v>1431605351</v>
      </c>
      <c r="K1207" t="b">
        <v>0</v>
      </c>
      <c r="L1207">
        <v>62</v>
      </c>
      <c r="M1207" t="b">
        <v>1</v>
      </c>
      <c r="N1207" s="7" t="s">
        <v>8341</v>
      </c>
      <c r="O1207" s="7" t="s">
        <v>8342</v>
      </c>
      <c r="P1207">
        <v>101</v>
      </c>
      <c r="Q1207" s="6">
        <f>E1207/Table1_2[[#This Row],[backers_count]]</f>
        <v>211.48387096774192</v>
      </c>
    </row>
    <row r="1208" spans="1:17" x14ac:dyDescent="0.35">
      <c r="A1208">
        <v>1206</v>
      </c>
      <c r="B1208" t="s">
        <v>1207</v>
      </c>
      <c r="C1208" t="s">
        <v>5316</v>
      </c>
      <c r="D1208" s="6">
        <v>900</v>
      </c>
      <c r="E1208" s="6">
        <v>1035</v>
      </c>
      <c r="F1208" t="s">
        <v>8219</v>
      </c>
      <c r="G1208" t="s">
        <v>8239</v>
      </c>
      <c r="H1208" t="s">
        <v>8249</v>
      </c>
      <c r="I1208" s="7">
        <v>1489238940</v>
      </c>
      <c r="J1208" s="7">
        <v>1486406253</v>
      </c>
      <c r="K1208" t="b">
        <v>0</v>
      </c>
      <c r="L1208">
        <v>32</v>
      </c>
      <c r="M1208" t="b">
        <v>1</v>
      </c>
      <c r="N1208" s="7" t="s">
        <v>8341</v>
      </c>
      <c r="O1208" s="7" t="s">
        <v>8342</v>
      </c>
      <c r="P1208">
        <v>115</v>
      </c>
      <c r="Q1208" s="6">
        <f>E1208/Table1_2[[#This Row],[backers_count]]</f>
        <v>32.34375</v>
      </c>
    </row>
    <row r="1209" spans="1:17" x14ac:dyDescent="0.35">
      <c r="A1209">
        <v>1207</v>
      </c>
      <c r="B1209" t="s">
        <v>1208</v>
      </c>
      <c r="C1209" t="s">
        <v>5317</v>
      </c>
      <c r="D1209" s="6">
        <v>16700</v>
      </c>
      <c r="E1209" s="6">
        <v>17396</v>
      </c>
      <c r="F1209" t="s">
        <v>8219</v>
      </c>
      <c r="G1209" t="s">
        <v>8237</v>
      </c>
      <c r="H1209" t="s">
        <v>8249</v>
      </c>
      <c r="I1209" s="7">
        <v>1459418400</v>
      </c>
      <c r="J1209" s="7">
        <v>1456827573</v>
      </c>
      <c r="K1209" t="b">
        <v>0</v>
      </c>
      <c r="L1209">
        <v>141</v>
      </c>
      <c r="M1209" t="b">
        <v>1</v>
      </c>
      <c r="N1209" s="7" t="s">
        <v>8341</v>
      </c>
      <c r="O1209" s="7" t="s">
        <v>8342</v>
      </c>
      <c r="P1209">
        <v>105</v>
      </c>
      <c r="Q1209" s="6">
        <f>E1209/Table1_2[[#This Row],[backers_count]]</f>
        <v>123.37588652482269</v>
      </c>
    </row>
    <row r="1210" spans="1:17" x14ac:dyDescent="0.35">
      <c r="A1210">
        <v>1208</v>
      </c>
      <c r="B1210" t="s">
        <v>1209</v>
      </c>
      <c r="C1210" t="s">
        <v>5318</v>
      </c>
      <c r="D1210" s="6">
        <v>10000</v>
      </c>
      <c r="E1210" s="6">
        <v>15530</v>
      </c>
      <c r="F1210" t="s">
        <v>8219</v>
      </c>
      <c r="G1210" t="s">
        <v>8224</v>
      </c>
      <c r="H1210" t="s">
        <v>8246</v>
      </c>
      <c r="I1210" s="7">
        <v>1458835264</v>
      </c>
      <c r="J1210" s="7">
        <v>1456246864</v>
      </c>
      <c r="K1210" t="b">
        <v>0</v>
      </c>
      <c r="L1210">
        <v>75</v>
      </c>
      <c r="M1210" t="b">
        <v>1</v>
      </c>
      <c r="N1210" s="7" t="s">
        <v>8341</v>
      </c>
      <c r="O1210" s="7" t="s">
        <v>8342</v>
      </c>
      <c r="P1210">
        <v>156</v>
      </c>
      <c r="Q1210" s="6">
        <f>E1210/Table1_2[[#This Row],[backers_count]]</f>
        <v>207.06666666666666</v>
      </c>
    </row>
    <row r="1211" spans="1:17" x14ac:dyDescent="0.35">
      <c r="A1211">
        <v>1209</v>
      </c>
      <c r="B1211" t="s">
        <v>1210</v>
      </c>
      <c r="C1211" t="s">
        <v>5319</v>
      </c>
      <c r="D1211" s="6">
        <v>6000</v>
      </c>
      <c r="E1211" s="6">
        <v>6360</v>
      </c>
      <c r="F1211" t="s">
        <v>8219</v>
      </c>
      <c r="G1211" t="s">
        <v>8224</v>
      </c>
      <c r="H1211" t="s">
        <v>8246</v>
      </c>
      <c r="I1211" s="7">
        <v>1488053905</v>
      </c>
      <c r="J1211" s="7">
        <v>1485461905</v>
      </c>
      <c r="K1211" t="b">
        <v>0</v>
      </c>
      <c r="L1211">
        <v>46</v>
      </c>
      <c r="M1211" t="b">
        <v>1</v>
      </c>
      <c r="N1211" s="7" t="s">
        <v>8341</v>
      </c>
      <c r="O1211" s="7" t="s">
        <v>8342</v>
      </c>
      <c r="P1211">
        <v>106</v>
      </c>
      <c r="Q1211" s="6">
        <f>E1211/Table1_2[[#This Row],[backers_count]]</f>
        <v>138.2608695652174</v>
      </c>
    </row>
    <row r="1212" spans="1:17" x14ac:dyDescent="0.35">
      <c r="A1212">
        <v>1210</v>
      </c>
      <c r="B1212" t="s">
        <v>1211</v>
      </c>
      <c r="C1212" t="s">
        <v>5320</v>
      </c>
      <c r="D1212" s="6">
        <v>20000</v>
      </c>
      <c r="E1212" s="6">
        <v>50863</v>
      </c>
      <c r="F1212" t="s">
        <v>8219</v>
      </c>
      <c r="G1212" t="s">
        <v>8235</v>
      </c>
      <c r="H1212" t="s">
        <v>8255</v>
      </c>
      <c r="I1212" s="7">
        <v>1433106000</v>
      </c>
      <c r="J1212" s="7">
        <v>1431124572</v>
      </c>
      <c r="K1212" t="b">
        <v>0</v>
      </c>
      <c r="L1212">
        <v>103</v>
      </c>
      <c r="M1212" t="b">
        <v>1</v>
      </c>
      <c r="N1212" s="7" t="s">
        <v>8341</v>
      </c>
      <c r="O1212" s="7" t="s">
        <v>8342</v>
      </c>
      <c r="P1212">
        <v>255</v>
      </c>
      <c r="Q1212" s="6">
        <f>E1212/Table1_2[[#This Row],[backers_count]]</f>
        <v>493.81553398058253</v>
      </c>
    </row>
    <row r="1213" spans="1:17" x14ac:dyDescent="0.35">
      <c r="A1213">
        <v>1211</v>
      </c>
      <c r="B1213" t="s">
        <v>1212</v>
      </c>
      <c r="C1213" t="s">
        <v>5321</v>
      </c>
      <c r="D1213" s="6">
        <v>1000</v>
      </c>
      <c r="E1213" s="6">
        <v>1011</v>
      </c>
      <c r="F1213" t="s">
        <v>8219</v>
      </c>
      <c r="G1213" t="s">
        <v>8229</v>
      </c>
      <c r="H1213" t="s">
        <v>8251</v>
      </c>
      <c r="I1213" s="7">
        <v>1465505261</v>
      </c>
      <c r="J1213" s="7">
        <v>1464209261</v>
      </c>
      <c r="K1213" t="b">
        <v>0</v>
      </c>
      <c r="L1213">
        <v>6</v>
      </c>
      <c r="M1213" t="b">
        <v>1</v>
      </c>
      <c r="N1213" s="7" t="s">
        <v>8341</v>
      </c>
      <c r="O1213" s="7" t="s">
        <v>8342</v>
      </c>
      <c r="P1213">
        <v>102</v>
      </c>
      <c r="Q1213" s="6">
        <f>E1213/Table1_2[[#This Row],[backers_count]]</f>
        <v>168.5</v>
      </c>
    </row>
    <row r="1214" spans="1:17" x14ac:dyDescent="0.35">
      <c r="A1214">
        <v>1212</v>
      </c>
      <c r="B1214" t="s">
        <v>1213</v>
      </c>
      <c r="C1214" t="s">
        <v>5322</v>
      </c>
      <c r="D1214" s="6">
        <v>2500</v>
      </c>
      <c r="E1214" s="6">
        <v>3226</v>
      </c>
      <c r="F1214" t="s">
        <v>8219</v>
      </c>
      <c r="G1214" t="s">
        <v>8224</v>
      </c>
      <c r="H1214" t="s">
        <v>8246</v>
      </c>
      <c r="I1214" s="7">
        <v>1448586000</v>
      </c>
      <c r="J1214" s="7">
        <v>1447195695</v>
      </c>
      <c r="K1214" t="b">
        <v>0</v>
      </c>
      <c r="L1214">
        <v>83</v>
      </c>
      <c r="M1214" t="b">
        <v>1</v>
      </c>
      <c r="N1214" s="7" t="s">
        <v>8341</v>
      </c>
      <c r="O1214" s="7" t="s">
        <v>8342</v>
      </c>
      <c r="P1214">
        <v>130</v>
      </c>
      <c r="Q1214" s="6">
        <f>E1214/Table1_2[[#This Row],[backers_count]]</f>
        <v>38.867469879518069</v>
      </c>
    </row>
    <row r="1215" spans="1:17" x14ac:dyDescent="0.35">
      <c r="A1215">
        <v>1213</v>
      </c>
      <c r="B1215" t="s">
        <v>1214</v>
      </c>
      <c r="C1215" t="s">
        <v>5323</v>
      </c>
      <c r="D1215" s="6">
        <v>6500</v>
      </c>
      <c r="E1215" s="6">
        <v>6645</v>
      </c>
      <c r="F1215" t="s">
        <v>8219</v>
      </c>
      <c r="G1215" t="s">
        <v>8225</v>
      </c>
      <c r="H1215" t="s">
        <v>8247</v>
      </c>
      <c r="I1215" s="7">
        <v>1485886100</v>
      </c>
      <c r="J1215" s="7">
        <v>1482862100</v>
      </c>
      <c r="K1215" t="b">
        <v>0</v>
      </c>
      <c r="L1215">
        <v>108</v>
      </c>
      <c r="M1215" t="b">
        <v>1</v>
      </c>
      <c r="N1215" s="7" t="s">
        <v>8341</v>
      </c>
      <c r="O1215" s="7" t="s">
        <v>8342</v>
      </c>
      <c r="P1215">
        <v>103</v>
      </c>
      <c r="Q1215" s="6">
        <f>E1215/Table1_2[[#This Row],[backers_count]]</f>
        <v>61.527777777777779</v>
      </c>
    </row>
    <row r="1216" spans="1:17" x14ac:dyDescent="0.35">
      <c r="A1216">
        <v>1214</v>
      </c>
      <c r="B1216" t="s">
        <v>1215</v>
      </c>
      <c r="C1216" t="s">
        <v>5324</v>
      </c>
      <c r="D1216" s="6">
        <v>2000</v>
      </c>
      <c r="E1216" s="6">
        <v>2636</v>
      </c>
      <c r="F1216" t="s">
        <v>8219</v>
      </c>
      <c r="G1216" t="s">
        <v>8224</v>
      </c>
      <c r="H1216" t="s">
        <v>8246</v>
      </c>
      <c r="I1216" s="7">
        <v>1433880605</v>
      </c>
      <c r="J1216" s="7">
        <v>1428696605</v>
      </c>
      <c r="K1216" t="b">
        <v>0</v>
      </c>
      <c r="L1216">
        <v>25</v>
      </c>
      <c r="M1216" t="b">
        <v>1</v>
      </c>
      <c r="N1216" s="7" t="s">
        <v>8341</v>
      </c>
      <c r="O1216" s="7" t="s">
        <v>8342</v>
      </c>
      <c r="P1216">
        <v>132</v>
      </c>
      <c r="Q1216" s="6">
        <f>E1216/Table1_2[[#This Row],[backers_count]]</f>
        <v>105.44</v>
      </c>
    </row>
    <row r="1217" spans="1:17" x14ac:dyDescent="0.35">
      <c r="A1217">
        <v>1215</v>
      </c>
      <c r="B1217" t="s">
        <v>1216</v>
      </c>
      <c r="C1217" t="s">
        <v>5325</v>
      </c>
      <c r="D1217" s="6">
        <v>5000</v>
      </c>
      <c r="E1217" s="6">
        <v>39304.01</v>
      </c>
      <c r="F1217" t="s">
        <v>8219</v>
      </c>
      <c r="G1217" t="s">
        <v>8224</v>
      </c>
      <c r="H1217" t="s">
        <v>8246</v>
      </c>
      <c r="I1217" s="7">
        <v>1401487756</v>
      </c>
      <c r="J1217" s="7">
        <v>1398895756</v>
      </c>
      <c r="K1217" t="b">
        <v>0</v>
      </c>
      <c r="L1217">
        <v>549</v>
      </c>
      <c r="M1217" t="b">
        <v>1</v>
      </c>
      <c r="N1217" s="7" t="s">
        <v>8341</v>
      </c>
      <c r="O1217" s="7" t="s">
        <v>8342</v>
      </c>
      <c r="P1217">
        <v>787</v>
      </c>
      <c r="Q1217" s="6">
        <f>E1217/Table1_2[[#This Row],[backers_count]]</f>
        <v>71.592003642987251</v>
      </c>
    </row>
    <row r="1218" spans="1:17" x14ac:dyDescent="0.35">
      <c r="A1218">
        <v>1216</v>
      </c>
      <c r="B1218" t="s">
        <v>1217</v>
      </c>
      <c r="C1218" t="s">
        <v>5326</v>
      </c>
      <c r="D1218" s="6">
        <v>14000</v>
      </c>
      <c r="E1218" s="6">
        <v>20398</v>
      </c>
      <c r="F1218" t="s">
        <v>8219</v>
      </c>
      <c r="G1218" t="s">
        <v>8224</v>
      </c>
      <c r="H1218" t="s">
        <v>8246</v>
      </c>
      <c r="I1218" s="7">
        <v>1443826980</v>
      </c>
      <c r="J1218" s="7">
        <v>1441032457</v>
      </c>
      <c r="K1218" t="b">
        <v>0</v>
      </c>
      <c r="L1218">
        <v>222</v>
      </c>
      <c r="M1218" t="b">
        <v>1</v>
      </c>
      <c r="N1218" s="7" t="s">
        <v>8341</v>
      </c>
      <c r="O1218" s="7" t="s">
        <v>8342</v>
      </c>
      <c r="P1218">
        <v>146</v>
      </c>
      <c r="Q1218" s="6">
        <f>E1218/Table1_2[[#This Row],[backers_count]]</f>
        <v>91.882882882882882</v>
      </c>
    </row>
    <row r="1219" spans="1:17" x14ac:dyDescent="0.35">
      <c r="A1219">
        <v>1217</v>
      </c>
      <c r="B1219" t="s">
        <v>1218</v>
      </c>
      <c r="C1219" t="s">
        <v>5327</v>
      </c>
      <c r="D1219" s="6">
        <v>26500</v>
      </c>
      <c r="E1219" s="6">
        <v>27189</v>
      </c>
      <c r="F1219" t="s">
        <v>8219</v>
      </c>
      <c r="G1219" t="s">
        <v>8224</v>
      </c>
      <c r="H1219" t="s">
        <v>8246</v>
      </c>
      <c r="I1219" s="7">
        <v>1468524340</v>
      </c>
      <c r="J1219" s="7">
        <v>1465932340</v>
      </c>
      <c r="K1219" t="b">
        <v>0</v>
      </c>
      <c r="L1219">
        <v>183</v>
      </c>
      <c r="M1219" t="b">
        <v>1</v>
      </c>
      <c r="N1219" s="7" t="s">
        <v>8341</v>
      </c>
      <c r="O1219" s="7" t="s">
        <v>8342</v>
      </c>
      <c r="P1219">
        <v>103</v>
      </c>
      <c r="Q1219" s="6">
        <f>E1219/Table1_2[[#This Row],[backers_count]]</f>
        <v>148.57377049180329</v>
      </c>
    </row>
    <row r="1220" spans="1:17" x14ac:dyDescent="0.35">
      <c r="A1220">
        <v>1218</v>
      </c>
      <c r="B1220" t="s">
        <v>1219</v>
      </c>
      <c r="C1220" t="s">
        <v>5328</v>
      </c>
      <c r="D1220" s="6">
        <v>9000</v>
      </c>
      <c r="E1220" s="6">
        <v>15505</v>
      </c>
      <c r="F1220" t="s">
        <v>8219</v>
      </c>
      <c r="G1220" t="s">
        <v>8224</v>
      </c>
      <c r="H1220" t="s">
        <v>8246</v>
      </c>
      <c r="I1220" s="7">
        <v>1446346800</v>
      </c>
      <c r="J1220" s="7">
        <v>1443714800</v>
      </c>
      <c r="K1220" t="b">
        <v>0</v>
      </c>
      <c r="L1220">
        <v>89</v>
      </c>
      <c r="M1220" t="b">
        <v>1</v>
      </c>
      <c r="N1220" s="7" t="s">
        <v>8341</v>
      </c>
      <c r="O1220" s="7" t="s">
        <v>8342</v>
      </c>
      <c r="P1220">
        <v>173</v>
      </c>
      <c r="Q1220" s="6">
        <f>E1220/Table1_2[[#This Row],[backers_count]]</f>
        <v>174.2134831460674</v>
      </c>
    </row>
    <row r="1221" spans="1:17" x14ac:dyDescent="0.35">
      <c r="A1221">
        <v>1219</v>
      </c>
      <c r="B1221" t="s">
        <v>1220</v>
      </c>
      <c r="C1221" t="s">
        <v>5329</v>
      </c>
      <c r="D1221" s="6">
        <v>16350</v>
      </c>
      <c r="E1221" s="6">
        <v>26024</v>
      </c>
      <c r="F1221" t="s">
        <v>8219</v>
      </c>
      <c r="G1221" t="s">
        <v>8224</v>
      </c>
      <c r="H1221" t="s">
        <v>8246</v>
      </c>
      <c r="I1221" s="7">
        <v>1476961513</v>
      </c>
      <c r="J1221" s="7">
        <v>1474369513</v>
      </c>
      <c r="K1221" t="b">
        <v>0</v>
      </c>
      <c r="L1221">
        <v>253</v>
      </c>
      <c r="M1221" t="b">
        <v>1</v>
      </c>
      <c r="N1221" s="7" t="s">
        <v>8341</v>
      </c>
      <c r="O1221" s="7" t="s">
        <v>8342</v>
      </c>
      <c r="P1221">
        <v>160</v>
      </c>
      <c r="Q1221" s="6">
        <f>E1221/Table1_2[[#This Row],[backers_count]]</f>
        <v>102.86166007905139</v>
      </c>
    </row>
    <row r="1222" spans="1:17" x14ac:dyDescent="0.35">
      <c r="A1222">
        <v>1220</v>
      </c>
      <c r="B1222" t="s">
        <v>1221</v>
      </c>
      <c r="C1222" t="s">
        <v>5330</v>
      </c>
      <c r="D1222" s="6">
        <v>15000</v>
      </c>
      <c r="E1222" s="6">
        <v>15565</v>
      </c>
      <c r="F1222" t="s">
        <v>8219</v>
      </c>
      <c r="G1222" t="s">
        <v>8236</v>
      </c>
      <c r="H1222" t="s">
        <v>8249</v>
      </c>
      <c r="I1222" s="7">
        <v>1440515112</v>
      </c>
      <c r="J1222" s="7">
        <v>1437923112</v>
      </c>
      <c r="K1222" t="b">
        <v>0</v>
      </c>
      <c r="L1222">
        <v>140</v>
      </c>
      <c r="M1222" t="b">
        <v>1</v>
      </c>
      <c r="N1222" s="7" t="s">
        <v>8341</v>
      </c>
      <c r="O1222" s="7" t="s">
        <v>8342</v>
      </c>
      <c r="P1222">
        <v>104</v>
      </c>
      <c r="Q1222" s="6">
        <f>E1222/Table1_2[[#This Row],[backers_count]]</f>
        <v>111.17857142857143</v>
      </c>
    </row>
    <row r="1223" spans="1:17" x14ac:dyDescent="0.35">
      <c r="A1223">
        <v>1221</v>
      </c>
      <c r="B1223" t="s">
        <v>1222</v>
      </c>
      <c r="C1223" t="s">
        <v>5331</v>
      </c>
      <c r="D1223" s="6">
        <v>2200</v>
      </c>
      <c r="E1223" s="6">
        <v>2451.0100000000002</v>
      </c>
      <c r="F1223" t="s">
        <v>8219</v>
      </c>
      <c r="G1223" t="s">
        <v>8225</v>
      </c>
      <c r="H1223" t="s">
        <v>8247</v>
      </c>
      <c r="I1223" s="7">
        <v>1480809600</v>
      </c>
      <c r="J1223" s="7">
        <v>1478431488</v>
      </c>
      <c r="K1223" t="b">
        <v>0</v>
      </c>
      <c r="L1223">
        <v>103</v>
      </c>
      <c r="M1223" t="b">
        <v>1</v>
      </c>
      <c r="N1223" s="7" t="s">
        <v>8341</v>
      </c>
      <c r="O1223" s="7" t="s">
        <v>8342</v>
      </c>
      <c r="P1223">
        <v>112</v>
      </c>
      <c r="Q1223" s="6">
        <f>E1223/Table1_2[[#This Row],[backers_count]]</f>
        <v>23.796213592233013</v>
      </c>
    </row>
    <row r="1224" spans="1:17" x14ac:dyDescent="0.35">
      <c r="A1224">
        <v>1222</v>
      </c>
      <c r="B1224" t="s">
        <v>1223</v>
      </c>
      <c r="C1224" t="s">
        <v>5332</v>
      </c>
      <c r="D1224" s="6">
        <v>4000</v>
      </c>
      <c r="E1224" s="6">
        <v>11215</v>
      </c>
      <c r="F1224" t="s">
        <v>8219</v>
      </c>
      <c r="G1224" t="s">
        <v>8229</v>
      </c>
      <c r="H1224" t="s">
        <v>8251</v>
      </c>
      <c r="I1224" s="7">
        <v>1459483200</v>
      </c>
      <c r="J1224" s="7">
        <v>1456852647</v>
      </c>
      <c r="K1224" t="b">
        <v>0</v>
      </c>
      <c r="L1224">
        <v>138</v>
      </c>
      <c r="M1224" t="b">
        <v>1</v>
      </c>
      <c r="N1224" s="7" t="s">
        <v>8341</v>
      </c>
      <c r="O1224" s="7" t="s">
        <v>8342</v>
      </c>
      <c r="P1224">
        <v>281</v>
      </c>
      <c r="Q1224" s="6">
        <f>E1224/Table1_2[[#This Row],[backers_count]]</f>
        <v>81.268115942028984</v>
      </c>
    </row>
    <row r="1225" spans="1:17" x14ac:dyDescent="0.35">
      <c r="A1225">
        <v>1223</v>
      </c>
      <c r="B1225" t="s">
        <v>1224</v>
      </c>
      <c r="C1225" t="s">
        <v>5333</v>
      </c>
      <c r="D1225" s="6">
        <v>19800</v>
      </c>
      <c r="E1225" s="6">
        <v>22197</v>
      </c>
      <c r="F1225" t="s">
        <v>8219</v>
      </c>
      <c r="G1225" t="s">
        <v>8224</v>
      </c>
      <c r="H1225" t="s">
        <v>8246</v>
      </c>
      <c r="I1225" s="7">
        <v>1478754909</v>
      </c>
      <c r="J1225" s="7">
        <v>1476159309</v>
      </c>
      <c r="K1225" t="b">
        <v>0</v>
      </c>
      <c r="L1225">
        <v>191</v>
      </c>
      <c r="M1225" t="b">
        <v>1</v>
      </c>
      <c r="N1225" s="7" t="s">
        <v>8341</v>
      </c>
      <c r="O1225" s="7" t="s">
        <v>8342</v>
      </c>
      <c r="P1225">
        <v>113</v>
      </c>
      <c r="Q1225" s="6">
        <f>E1225/Table1_2[[#This Row],[backers_count]]</f>
        <v>116.21465968586388</v>
      </c>
    </row>
    <row r="1226" spans="1:17" x14ac:dyDescent="0.35">
      <c r="A1226">
        <v>1224</v>
      </c>
      <c r="B1226" t="s">
        <v>1225</v>
      </c>
      <c r="C1226" t="s">
        <v>5334</v>
      </c>
      <c r="D1226" s="6">
        <v>15000</v>
      </c>
      <c r="E1226" s="6">
        <v>1060</v>
      </c>
      <c r="F1226" t="s">
        <v>8220</v>
      </c>
      <c r="G1226" t="s">
        <v>8224</v>
      </c>
      <c r="H1226" t="s">
        <v>8246</v>
      </c>
      <c r="I1226" s="7">
        <v>1402060302</v>
      </c>
      <c r="J1226" s="7">
        <v>1396876302</v>
      </c>
      <c r="K1226" t="b">
        <v>0</v>
      </c>
      <c r="L1226">
        <v>18</v>
      </c>
      <c r="M1226" t="b">
        <v>0</v>
      </c>
      <c r="N1226" s="7" t="s">
        <v>8328</v>
      </c>
      <c r="O1226" s="7" t="s">
        <v>8343</v>
      </c>
      <c r="P1226">
        <v>8</v>
      </c>
      <c r="Q1226" s="6">
        <f>E1226/Table1_2[[#This Row],[backers_count]]</f>
        <v>58.888888888888886</v>
      </c>
    </row>
    <row r="1227" spans="1:17" x14ac:dyDescent="0.35">
      <c r="A1227">
        <v>1225</v>
      </c>
      <c r="B1227" t="s">
        <v>1226</v>
      </c>
      <c r="C1227" t="s">
        <v>5335</v>
      </c>
      <c r="D1227" s="6">
        <v>3000</v>
      </c>
      <c r="E1227" s="6">
        <v>132</v>
      </c>
      <c r="F1227" t="s">
        <v>8220</v>
      </c>
      <c r="G1227" t="s">
        <v>8224</v>
      </c>
      <c r="H1227" t="s">
        <v>8246</v>
      </c>
      <c r="I1227" s="7">
        <v>1382478278</v>
      </c>
      <c r="J1227" s="7">
        <v>1377294278</v>
      </c>
      <c r="K1227" t="b">
        <v>0</v>
      </c>
      <c r="L1227">
        <v>3</v>
      </c>
      <c r="M1227" t="b">
        <v>0</v>
      </c>
      <c r="N1227" s="7" t="s">
        <v>8328</v>
      </c>
      <c r="O1227" s="7" t="s">
        <v>8343</v>
      </c>
      <c r="P1227">
        <v>5</v>
      </c>
      <c r="Q1227" s="6">
        <f>E1227/Table1_2[[#This Row],[backers_count]]</f>
        <v>44</v>
      </c>
    </row>
    <row r="1228" spans="1:17" x14ac:dyDescent="0.35">
      <c r="A1228">
        <v>1226</v>
      </c>
      <c r="B1228" t="s">
        <v>1227</v>
      </c>
      <c r="C1228" t="s">
        <v>5336</v>
      </c>
      <c r="D1228" s="6">
        <v>50000</v>
      </c>
      <c r="E1228" s="6">
        <v>1937</v>
      </c>
      <c r="F1228" t="s">
        <v>8220</v>
      </c>
      <c r="G1228" t="s">
        <v>8224</v>
      </c>
      <c r="H1228" t="s">
        <v>8246</v>
      </c>
      <c r="I1228" s="7">
        <v>1398042000</v>
      </c>
      <c r="J1228" s="7">
        <v>1395089981</v>
      </c>
      <c r="K1228" t="b">
        <v>0</v>
      </c>
      <c r="L1228">
        <v>40</v>
      </c>
      <c r="M1228" t="b">
        <v>0</v>
      </c>
      <c r="N1228" s="7" t="s">
        <v>8328</v>
      </c>
      <c r="O1228" s="7" t="s">
        <v>8343</v>
      </c>
      <c r="P1228">
        <v>4</v>
      </c>
      <c r="Q1228" s="6">
        <f>E1228/Table1_2[[#This Row],[backers_count]]</f>
        <v>48.424999999999997</v>
      </c>
    </row>
    <row r="1229" spans="1:17" x14ac:dyDescent="0.35">
      <c r="A1229">
        <v>1227</v>
      </c>
      <c r="B1229" t="s">
        <v>1228</v>
      </c>
      <c r="C1229" t="s">
        <v>5337</v>
      </c>
      <c r="D1229" s="6">
        <v>2000</v>
      </c>
      <c r="E1229" s="6">
        <v>0</v>
      </c>
      <c r="F1229" t="s">
        <v>8220</v>
      </c>
      <c r="G1229" t="s">
        <v>8224</v>
      </c>
      <c r="H1229" t="s">
        <v>8246</v>
      </c>
      <c r="I1229" s="7">
        <v>1407394800</v>
      </c>
      <c r="J1229" s="7">
        <v>1404770616</v>
      </c>
      <c r="K1229" t="b">
        <v>0</v>
      </c>
      <c r="L1229">
        <v>0</v>
      </c>
      <c r="M1229" t="b">
        <v>0</v>
      </c>
      <c r="N1229" s="7" t="s">
        <v>8328</v>
      </c>
      <c r="O1229" s="7" t="s">
        <v>8343</v>
      </c>
      <c r="P1229">
        <v>0</v>
      </c>
      <c r="Q1229" s="6" t="e">
        <f>E1229/Table1_2[[#This Row],[backers_count]]</f>
        <v>#DIV/0!</v>
      </c>
    </row>
    <row r="1230" spans="1:17" x14ac:dyDescent="0.35">
      <c r="A1230">
        <v>1228</v>
      </c>
      <c r="B1230" t="s">
        <v>1229</v>
      </c>
      <c r="C1230" t="s">
        <v>5338</v>
      </c>
      <c r="D1230" s="6">
        <v>5000</v>
      </c>
      <c r="E1230" s="6">
        <v>1465</v>
      </c>
      <c r="F1230" t="s">
        <v>8220</v>
      </c>
      <c r="G1230" t="s">
        <v>8224</v>
      </c>
      <c r="H1230" t="s">
        <v>8246</v>
      </c>
      <c r="I1230" s="7">
        <v>1317231008</v>
      </c>
      <c r="J1230" s="7">
        <v>1312047008</v>
      </c>
      <c r="K1230" t="b">
        <v>0</v>
      </c>
      <c r="L1230">
        <v>24</v>
      </c>
      <c r="M1230" t="b">
        <v>0</v>
      </c>
      <c r="N1230" s="7" t="s">
        <v>8328</v>
      </c>
      <c r="O1230" s="7" t="s">
        <v>8343</v>
      </c>
      <c r="P1230">
        <v>30</v>
      </c>
      <c r="Q1230" s="6">
        <f>E1230/Table1_2[[#This Row],[backers_count]]</f>
        <v>61.041666666666664</v>
      </c>
    </row>
    <row r="1231" spans="1:17" x14ac:dyDescent="0.35">
      <c r="A1231">
        <v>1229</v>
      </c>
      <c r="B1231" t="s">
        <v>1230</v>
      </c>
      <c r="C1231" t="s">
        <v>5339</v>
      </c>
      <c r="D1231" s="6">
        <v>2750</v>
      </c>
      <c r="E1231" s="6">
        <v>25</v>
      </c>
      <c r="F1231" t="s">
        <v>8220</v>
      </c>
      <c r="G1231" t="s">
        <v>8224</v>
      </c>
      <c r="H1231" t="s">
        <v>8246</v>
      </c>
      <c r="I1231" s="7">
        <v>1334592000</v>
      </c>
      <c r="J1231" s="7">
        <v>1331982127</v>
      </c>
      <c r="K1231" t="b">
        <v>0</v>
      </c>
      <c r="L1231">
        <v>1</v>
      </c>
      <c r="M1231" t="b">
        <v>0</v>
      </c>
      <c r="N1231" s="7" t="s">
        <v>8328</v>
      </c>
      <c r="O1231" s="7" t="s">
        <v>8343</v>
      </c>
      <c r="P1231">
        <v>1</v>
      </c>
      <c r="Q1231" s="6">
        <f>E1231/Table1_2[[#This Row],[backers_count]]</f>
        <v>25</v>
      </c>
    </row>
    <row r="1232" spans="1:17" x14ac:dyDescent="0.35">
      <c r="A1232">
        <v>1230</v>
      </c>
      <c r="B1232" t="s">
        <v>1231</v>
      </c>
      <c r="C1232" t="s">
        <v>5340</v>
      </c>
      <c r="D1232" s="6">
        <v>500000</v>
      </c>
      <c r="E1232" s="6">
        <v>0</v>
      </c>
      <c r="F1232" t="s">
        <v>8220</v>
      </c>
      <c r="G1232" t="s">
        <v>8224</v>
      </c>
      <c r="H1232" t="s">
        <v>8246</v>
      </c>
      <c r="I1232" s="7">
        <v>1298589630</v>
      </c>
      <c r="J1232" s="7">
        <v>1295997630</v>
      </c>
      <c r="K1232" t="b">
        <v>0</v>
      </c>
      <c r="L1232">
        <v>0</v>
      </c>
      <c r="M1232" t="b">
        <v>0</v>
      </c>
      <c r="N1232" s="7" t="s">
        <v>8328</v>
      </c>
      <c r="O1232" s="7" t="s">
        <v>8343</v>
      </c>
      <c r="P1232">
        <v>0</v>
      </c>
      <c r="Q1232" s="6" t="e">
        <f>E1232/Table1_2[[#This Row],[backers_count]]</f>
        <v>#DIV/0!</v>
      </c>
    </row>
    <row r="1233" spans="1:17" x14ac:dyDescent="0.35">
      <c r="A1233">
        <v>1231</v>
      </c>
      <c r="B1233" t="s">
        <v>1232</v>
      </c>
      <c r="C1233" t="s">
        <v>5341</v>
      </c>
      <c r="D1233" s="6">
        <v>5000</v>
      </c>
      <c r="E1233" s="6">
        <v>0</v>
      </c>
      <c r="F1233" t="s">
        <v>8220</v>
      </c>
      <c r="G1233" t="s">
        <v>8224</v>
      </c>
      <c r="H1233" t="s">
        <v>8246</v>
      </c>
      <c r="I1233" s="7">
        <v>1440723600</v>
      </c>
      <c r="J1233" s="7">
        <v>1436394968</v>
      </c>
      <c r="K1233" t="b">
        <v>0</v>
      </c>
      <c r="L1233">
        <v>0</v>
      </c>
      <c r="M1233" t="b">
        <v>0</v>
      </c>
      <c r="N1233" s="7" t="s">
        <v>8328</v>
      </c>
      <c r="O1233" s="7" t="s">
        <v>8343</v>
      </c>
      <c r="P1233">
        <v>0</v>
      </c>
      <c r="Q1233" s="6" t="e">
        <f>E1233/Table1_2[[#This Row],[backers_count]]</f>
        <v>#DIV/0!</v>
      </c>
    </row>
    <row r="1234" spans="1:17" x14ac:dyDescent="0.35">
      <c r="A1234">
        <v>1232</v>
      </c>
      <c r="B1234" t="s">
        <v>1233</v>
      </c>
      <c r="C1234" t="s">
        <v>5342</v>
      </c>
      <c r="D1234" s="6">
        <v>5000</v>
      </c>
      <c r="E1234" s="6">
        <v>40</v>
      </c>
      <c r="F1234" t="s">
        <v>8220</v>
      </c>
      <c r="G1234" t="s">
        <v>8224</v>
      </c>
      <c r="H1234" t="s">
        <v>8246</v>
      </c>
      <c r="I1234" s="7">
        <v>1381090870</v>
      </c>
      <c r="J1234" s="7">
        <v>1377030070</v>
      </c>
      <c r="K1234" t="b">
        <v>0</v>
      </c>
      <c r="L1234">
        <v>1</v>
      </c>
      <c r="M1234" t="b">
        <v>0</v>
      </c>
      <c r="N1234" s="7" t="s">
        <v>8328</v>
      </c>
      <c r="O1234" s="7" t="s">
        <v>8343</v>
      </c>
      <c r="P1234">
        <v>1</v>
      </c>
      <c r="Q1234" s="6">
        <f>E1234/Table1_2[[#This Row],[backers_count]]</f>
        <v>40</v>
      </c>
    </row>
    <row r="1235" spans="1:17" x14ac:dyDescent="0.35">
      <c r="A1235">
        <v>1233</v>
      </c>
      <c r="B1235" t="s">
        <v>1234</v>
      </c>
      <c r="C1235" t="s">
        <v>5343</v>
      </c>
      <c r="D1235" s="6">
        <v>1000</v>
      </c>
      <c r="E1235" s="6">
        <v>116</v>
      </c>
      <c r="F1235" t="s">
        <v>8220</v>
      </c>
      <c r="G1235" t="s">
        <v>8224</v>
      </c>
      <c r="H1235" t="s">
        <v>8246</v>
      </c>
      <c r="I1235" s="7">
        <v>1329864374</v>
      </c>
      <c r="J1235" s="7">
        <v>1328049974</v>
      </c>
      <c r="K1235" t="b">
        <v>0</v>
      </c>
      <c r="L1235">
        <v>6</v>
      </c>
      <c r="M1235" t="b">
        <v>0</v>
      </c>
      <c r="N1235" s="7" t="s">
        <v>8328</v>
      </c>
      <c r="O1235" s="7" t="s">
        <v>8343</v>
      </c>
      <c r="P1235">
        <v>12</v>
      </c>
      <c r="Q1235" s="6">
        <f>E1235/Table1_2[[#This Row],[backers_count]]</f>
        <v>19.333333333333332</v>
      </c>
    </row>
    <row r="1236" spans="1:17" x14ac:dyDescent="0.35">
      <c r="A1236">
        <v>1234</v>
      </c>
      <c r="B1236" t="s">
        <v>1235</v>
      </c>
      <c r="C1236" t="s">
        <v>5344</v>
      </c>
      <c r="D1236" s="6">
        <v>50000</v>
      </c>
      <c r="E1236" s="6">
        <v>0</v>
      </c>
      <c r="F1236" t="s">
        <v>8220</v>
      </c>
      <c r="G1236" t="s">
        <v>8225</v>
      </c>
      <c r="H1236" t="s">
        <v>8247</v>
      </c>
      <c r="I1236" s="7">
        <v>1422903342</v>
      </c>
      <c r="J1236" s="7">
        <v>1420311342</v>
      </c>
      <c r="K1236" t="b">
        <v>0</v>
      </c>
      <c r="L1236">
        <v>0</v>
      </c>
      <c r="M1236" t="b">
        <v>0</v>
      </c>
      <c r="N1236" s="7" t="s">
        <v>8328</v>
      </c>
      <c r="O1236" s="7" t="s">
        <v>8343</v>
      </c>
      <c r="P1236">
        <v>0</v>
      </c>
      <c r="Q1236" s="6" t="e">
        <f>E1236/Table1_2[[#This Row],[backers_count]]</f>
        <v>#DIV/0!</v>
      </c>
    </row>
    <row r="1237" spans="1:17" x14ac:dyDescent="0.35">
      <c r="A1237">
        <v>1235</v>
      </c>
      <c r="B1237" t="s">
        <v>1236</v>
      </c>
      <c r="C1237" t="s">
        <v>5345</v>
      </c>
      <c r="D1237" s="6">
        <v>7534</v>
      </c>
      <c r="E1237" s="6">
        <v>210</v>
      </c>
      <c r="F1237" t="s">
        <v>8220</v>
      </c>
      <c r="G1237" t="s">
        <v>8224</v>
      </c>
      <c r="H1237" t="s">
        <v>8246</v>
      </c>
      <c r="I1237" s="7">
        <v>1387077299</v>
      </c>
      <c r="J1237" s="7">
        <v>1383621299</v>
      </c>
      <c r="K1237" t="b">
        <v>0</v>
      </c>
      <c r="L1237">
        <v>6</v>
      </c>
      <c r="M1237" t="b">
        <v>0</v>
      </c>
      <c r="N1237" s="7" t="s">
        <v>8328</v>
      </c>
      <c r="O1237" s="7" t="s">
        <v>8343</v>
      </c>
      <c r="P1237">
        <v>3</v>
      </c>
      <c r="Q1237" s="6">
        <f>E1237/Table1_2[[#This Row],[backers_count]]</f>
        <v>35</v>
      </c>
    </row>
    <row r="1238" spans="1:17" x14ac:dyDescent="0.35">
      <c r="A1238">
        <v>1236</v>
      </c>
      <c r="B1238" t="s">
        <v>1237</v>
      </c>
      <c r="C1238" t="s">
        <v>5346</v>
      </c>
      <c r="D1238" s="6">
        <v>2500</v>
      </c>
      <c r="E1238" s="6">
        <v>0</v>
      </c>
      <c r="F1238" t="s">
        <v>8220</v>
      </c>
      <c r="G1238" t="s">
        <v>8224</v>
      </c>
      <c r="H1238" t="s">
        <v>8246</v>
      </c>
      <c r="I1238" s="7">
        <v>1343491200</v>
      </c>
      <c r="J1238" s="7">
        <v>1342801164</v>
      </c>
      <c r="K1238" t="b">
        <v>0</v>
      </c>
      <c r="L1238">
        <v>0</v>
      </c>
      <c r="M1238" t="b">
        <v>0</v>
      </c>
      <c r="N1238" s="7" t="s">
        <v>8328</v>
      </c>
      <c r="O1238" s="7" t="s">
        <v>8343</v>
      </c>
      <c r="P1238">
        <v>0</v>
      </c>
      <c r="Q1238" s="6" t="e">
        <f>E1238/Table1_2[[#This Row],[backers_count]]</f>
        <v>#DIV/0!</v>
      </c>
    </row>
    <row r="1239" spans="1:17" x14ac:dyDescent="0.35">
      <c r="A1239">
        <v>1237</v>
      </c>
      <c r="B1239" t="s">
        <v>1238</v>
      </c>
      <c r="C1239" t="s">
        <v>5347</v>
      </c>
      <c r="D1239" s="6">
        <v>25000</v>
      </c>
      <c r="E1239" s="6">
        <v>0</v>
      </c>
      <c r="F1239" t="s">
        <v>8220</v>
      </c>
      <c r="G1239" t="s">
        <v>8224</v>
      </c>
      <c r="H1239" t="s">
        <v>8246</v>
      </c>
      <c r="I1239" s="7">
        <v>1345790865</v>
      </c>
      <c r="J1239" s="7">
        <v>1344062865</v>
      </c>
      <c r="K1239" t="b">
        <v>0</v>
      </c>
      <c r="L1239">
        <v>0</v>
      </c>
      <c r="M1239" t="b">
        <v>0</v>
      </c>
      <c r="N1239" s="7" t="s">
        <v>8328</v>
      </c>
      <c r="O1239" s="7" t="s">
        <v>8343</v>
      </c>
      <c r="P1239">
        <v>0</v>
      </c>
      <c r="Q1239" s="6" t="e">
        <f>E1239/Table1_2[[#This Row],[backers_count]]</f>
        <v>#DIV/0!</v>
      </c>
    </row>
    <row r="1240" spans="1:17" x14ac:dyDescent="0.35">
      <c r="A1240">
        <v>1238</v>
      </c>
      <c r="B1240" t="s">
        <v>1239</v>
      </c>
      <c r="C1240" t="s">
        <v>5348</v>
      </c>
      <c r="D1240" s="6">
        <v>1000</v>
      </c>
      <c r="E1240" s="6">
        <v>178</v>
      </c>
      <c r="F1240" t="s">
        <v>8220</v>
      </c>
      <c r="G1240" t="s">
        <v>8224</v>
      </c>
      <c r="H1240" t="s">
        <v>8246</v>
      </c>
      <c r="I1240" s="7">
        <v>1312641536</v>
      </c>
      <c r="J1240" s="7">
        <v>1310049536</v>
      </c>
      <c r="K1240" t="b">
        <v>0</v>
      </c>
      <c r="L1240">
        <v>3</v>
      </c>
      <c r="M1240" t="b">
        <v>0</v>
      </c>
      <c r="N1240" s="7" t="s">
        <v>8328</v>
      </c>
      <c r="O1240" s="7" t="s">
        <v>8343</v>
      </c>
      <c r="P1240">
        <v>18</v>
      </c>
      <c r="Q1240" s="6">
        <f>E1240/Table1_2[[#This Row],[backers_count]]</f>
        <v>59.333333333333336</v>
      </c>
    </row>
    <row r="1241" spans="1:17" x14ac:dyDescent="0.35">
      <c r="A1241">
        <v>1239</v>
      </c>
      <c r="B1241" t="s">
        <v>1240</v>
      </c>
      <c r="C1241" t="s">
        <v>5349</v>
      </c>
      <c r="D1241" s="6">
        <v>2500</v>
      </c>
      <c r="E1241" s="6">
        <v>0</v>
      </c>
      <c r="F1241" t="s">
        <v>8220</v>
      </c>
      <c r="G1241" t="s">
        <v>8224</v>
      </c>
      <c r="H1241" t="s">
        <v>8246</v>
      </c>
      <c r="I1241" s="7">
        <v>1325804767</v>
      </c>
      <c r="J1241" s="7">
        <v>1323212767</v>
      </c>
      <c r="K1241" t="b">
        <v>0</v>
      </c>
      <c r="L1241">
        <v>0</v>
      </c>
      <c r="M1241" t="b">
        <v>0</v>
      </c>
      <c r="N1241" s="7" t="s">
        <v>8328</v>
      </c>
      <c r="O1241" s="7" t="s">
        <v>8343</v>
      </c>
      <c r="P1241">
        <v>0</v>
      </c>
      <c r="Q1241" s="6" t="e">
        <f>E1241/Table1_2[[#This Row],[backers_count]]</f>
        <v>#DIV/0!</v>
      </c>
    </row>
    <row r="1242" spans="1:17" x14ac:dyDescent="0.35">
      <c r="A1242">
        <v>1240</v>
      </c>
      <c r="B1242" t="s">
        <v>1241</v>
      </c>
      <c r="C1242" t="s">
        <v>5350</v>
      </c>
      <c r="D1242" s="6">
        <v>8000</v>
      </c>
      <c r="E1242" s="6">
        <v>241</v>
      </c>
      <c r="F1242" t="s">
        <v>8220</v>
      </c>
      <c r="G1242" t="s">
        <v>8224</v>
      </c>
      <c r="H1242" t="s">
        <v>8246</v>
      </c>
      <c r="I1242" s="7">
        <v>1373665860</v>
      </c>
      <c r="J1242" s="7">
        <v>1368579457</v>
      </c>
      <c r="K1242" t="b">
        <v>0</v>
      </c>
      <c r="L1242">
        <v>8</v>
      </c>
      <c r="M1242" t="b">
        <v>0</v>
      </c>
      <c r="N1242" s="7" t="s">
        <v>8328</v>
      </c>
      <c r="O1242" s="7" t="s">
        <v>8343</v>
      </c>
      <c r="P1242">
        <v>4</v>
      </c>
      <c r="Q1242" s="6">
        <f>E1242/Table1_2[[#This Row],[backers_count]]</f>
        <v>30.125</v>
      </c>
    </row>
    <row r="1243" spans="1:17" x14ac:dyDescent="0.35">
      <c r="A1243">
        <v>1241</v>
      </c>
      <c r="B1243" t="s">
        <v>1242</v>
      </c>
      <c r="C1243" t="s">
        <v>5351</v>
      </c>
      <c r="D1243" s="6">
        <v>5000</v>
      </c>
      <c r="E1243" s="6">
        <v>2537</v>
      </c>
      <c r="F1243" t="s">
        <v>8220</v>
      </c>
      <c r="G1243" t="s">
        <v>8224</v>
      </c>
      <c r="H1243" t="s">
        <v>8246</v>
      </c>
      <c r="I1243" s="7">
        <v>1414994340</v>
      </c>
      <c r="J1243" s="7">
        <v>1413057980</v>
      </c>
      <c r="K1243" t="b">
        <v>0</v>
      </c>
      <c r="L1243">
        <v>34</v>
      </c>
      <c r="M1243" t="b">
        <v>0</v>
      </c>
      <c r="N1243" s="7" t="s">
        <v>8328</v>
      </c>
      <c r="O1243" s="7" t="s">
        <v>8343</v>
      </c>
      <c r="P1243">
        <v>51</v>
      </c>
      <c r="Q1243" s="6">
        <f>E1243/Table1_2[[#This Row],[backers_count]]</f>
        <v>74.617647058823536</v>
      </c>
    </row>
    <row r="1244" spans="1:17" x14ac:dyDescent="0.35">
      <c r="A1244">
        <v>1242</v>
      </c>
      <c r="B1244" t="s">
        <v>1243</v>
      </c>
      <c r="C1244" t="s">
        <v>5352</v>
      </c>
      <c r="D1244" s="6">
        <v>911</v>
      </c>
      <c r="E1244" s="6">
        <v>5</v>
      </c>
      <c r="F1244" t="s">
        <v>8220</v>
      </c>
      <c r="G1244" t="s">
        <v>8224</v>
      </c>
      <c r="H1244" t="s">
        <v>8246</v>
      </c>
      <c r="I1244" s="7">
        <v>1315747080</v>
      </c>
      <c r="J1244" s="7">
        <v>1314417502</v>
      </c>
      <c r="K1244" t="b">
        <v>0</v>
      </c>
      <c r="L1244">
        <v>1</v>
      </c>
      <c r="M1244" t="b">
        <v>0</v>
      </c>
      <c r="N1244" s="7" t="s">
        <v>8328</v>
      </c>
      <c r="O1244" s="7" t="s">
        <v>8343</v>
      </c>
      <c r="P1244">
        <v>1</v>
      </c>
      <c r="Q1244" s="6">
        <f>E1244/Table1_2[[#This Row],[backers_count]]</f>
        <v>5</v>
      </c>
    </row>
    <row r="1245" spans="1:17" x14ac:dyDescent="0.35">
      <c r="A1245">
        <v>1243</v>
      </c>
      <c r="B1245" t="s">
        <v>1244</v>
      </c>
      <c r="C1245" t="s">
        <v>5353</v>
      </c>
      <c r="D1245" s="6">
        <v>12000</v>
      </c>
      <c r="E1245" s="6">
        <v>1691</v>
      </c>
      <c r="F1245" t="s">
        <v>8220</v>
      </c>
      <c r="G1245" t="s">
        <v>8224</v>
      </c>
      <c r="H1245" t="s">
        <v>8246</v>
      </c>
      <c r="I1245" s="7">
        <v>1310158800</v>
      </c>
      <c r="J1245" s="7">
        <v>1304888771</v>
      </c>
      <c r="K1245" t="b">
        <v>0</v>
      </c>
      <c r="L1245">
        <v>38</v>
      </c>
      <c r="M1245" t="b">
        <v>0</v>
      </c>
      <c r="N1245" s="7" t="s">
        <v>8328</v>
      </c>
      <c r="O1245" s="7" t="s">
        <v>8343</v>
      </c>
      <c r="P1245">
        <v>15</v>
      </c>
      <c r="Q1245" s="6">
        <f>E1245/Table1_2[[#This Row],[backers_count]]</f>
        <v>44.5</v>
      </c>
    </row>
    <row r="1246" spans="1:17" x14ac:dyDescent="0.35">
      <c r="A1246">
        <v>1244</v>
      </c>
      <c r="B1246" t="s">
        <v>1245</v>
      </c>
      <c r="C1246" t="s">
        <v>5354</v>
      </c>
      <c r="D1246" s="6">
        <v>2000</v>
      </c>
      <c r="E1246" s="6">
        <v>2076</v>
      </c>
      <c r="F1246" t="s">
        <v>8219</v>
      </c>
      <c r="G1246" t="s">
        <v>8224</v>
      </c>
      <c r="H1246" t="s">
        <v>8246</v>
      </c>
      <c r="I1246" s="7">
        <v>1366664400</v>
      </c>
      <c r="J1246" s="7">
        <v>1363981723</v>
      </c>
      <c r="K1246" t="b">
        <v>1</v>
      </c>
      <c r="L1246">
        <v>45</v>
      </c>
      <c r="M1246" t="b">
        <v>1</v>
      </c>
      <c r="N1246" s="7" t="s">
        <v>8328</v>
      </c>
      <c r="O1246" s="7" t="s">
        <v>8329</v>
      </c>
      <c r="P1246">
        <v>104</v>
      </c>
      <c r="Q1246" s="6">
        <f>E1246/Table1_2[[#This Row],[backers_count]]</f>
        <v>46.133333333333333</v>
      </c>
    </row>
    <row r="1247" spans="1:17" x14ac:dyDescent="0.35">
      <c r="A1247">
        <v>1245</v>
      </c>
      <c r="B1247" t="s">
        <v>1246</v>
      </c>
      <c r="C1247" t="s">
        <v>5355</v>
      </c>
      <c r="D1247" s="6">
        <v>2000</v>
      </c>
      <c r="E1247" s="6">
        <v>2405</v>
      </c>
      <c r="F1247" t="s">
        <v>8219</v>
      </c>
      <c r="G1247" t="s">
        <v>8224</v>
      </c>
      <c r="H1247" t="s">
        <v>8246</v>
      </c>
      <c r="I1247" s="7">
        <v>1402755834</v>
      </c>
      <c r="J1247" s="7">
        <v>1400163834</v>
      </c>
      <c r="K1247" t="b">
        <v>1</v>
      </c>
      <c r="L1247">
        <v>17</v>
      </c>
      <c r="M1247" t="b">
        <v>1</v>
      </c>
      <c r="N1247" s="7" t="s">
        <v>8328</v>
      </c>
      <c r="O1247" s="7" t="s">
        <v>8329</v>
      </c>
      <c r="P1247">
        <v>121</v>
      </c>
      <c r="Q1247" s="6">
        <f>E1247/Table1_2[[#This Row],[backers_count]]</f>
        <v>141.47058823529412</v>
      </c>
    </row>
    <row r="1248" spans="1:17" x14ac:dyDescent="0.35">
      <c r="A1248">
        <v>1246</v>
      </c>
      <c r="B1248" t="s">
        <v>1247</v>
      </c>
      <c r="C1248" t="s">
        <v>5356</v>
      </c>
      <c r="D1248" s="6">
        <v>2000</v>
      </c>
      <c r="E1248" s="6">
        <v>2340</v>
      </c>
      <c r="F1248" t="s">
        <v>8219</v>
      </c>
      <c r="G1248" t="s">
        <v>8224</v>
      </c>
      <c r="H1248" t="s">
        <v>8246</v>
      </c>
      <c r="I1248" s="7">
        <v>1323136949</v>
      </c>
      <c r="J1248" s="7">
        <v>1319245349</v>
      </c>
      <c r="K1248" t="b">
        <v>1</v>
      </c>
      <c r="L1248">
        <v>31</v>
      </c>
      <c r="M1248" t="b">
        <v>1</v>
      </c>
      <c r="N1248" s="7" t="s">
        <v>8328</v>
      </c>
      <c r="O1248" s="7" t="s">
        <v>8329</v>
      </c>
      <c r="P1248">
        <v>117</v>
      </c>
      <c r="Q1248" s="6">
        <f>E1248/Table1_2[[#This Row],[backers_count]]</f>
        <v>75.483870967741936</v>
      </c>
    </row>
    <row r="1249" spans="1:17" x14ac:dyDescent="0.35">
      <c r="A1249">
        <v>1247</v>
      </c>
      <c r="B1249" t="s">
        <v>1248</v>
      </c>
      <c r="C1249" t="s">
        <v>5357</v>
      </c>
      <c r="D1249" s="6">
        <v>3500</v>
      </c>
      <c r="E1249" s="6">
        <v>4275</v>
      </c>
      <c r="F1249" t="s">
        <v>8219</v>
      </c>
      <c r="G1249" t="s">
        <v>8224</v>
      </c>
      <c r="H1249" t="s">
        <v>8246</v>
      </c>
      <c r="I1249" s="7">
        <v>1367823655</v>
      </c>
      <c r="J1249" s="7">
        <v>1365231655</v>
      </c>
      <c r="K1249" t="b">
        <v>1</v>
      </c>
      <c r="L1249">
        <v>50</v>
      </c>
      <c r="M1249" t="b">
        <v>1</v>
      </c>
      <c r="N1249" s="7" t="s">
        <v>8328</v>
      </c>
      <c r="O1249" s="7" t="s">
        <v>8329</v>
      </c>
      <c r="P1249">
        <v>123</v>
      </c>
      <c r="Q1249" s="6">
        <f>E1249/Table1_2[[#This Row],[backers_count]]</f>
        <v>85.5</v>
      </c>
    </row>
    <row r="1250" spans="1:17" x14ac:dyDescent="0.35">
      <c r="A1250">
        <v>1248</v>
      </c>
      <c r="B1250" t="s">
        <v>1249</v>
      </c>
      <c r="C1250" t="s">
        <v>5358</v>
      </c>
      <c r="D1250" s="6">
        <v>2500</v>
      </c>
      <c r="E1250" s="6">
        <v>3791</v>
      </c>
      <c r="F1250" t="s">
        <v>8219</v>
      </c>
      <c r="G1250" t="s">
        <v>8224</v>
      </c>
      <c r="H1250" t="s">
        <v>8246</v>
      </c>
      <c r="I1250" s="7">
        <v>1402642740</v>
      </c>
      <c r="J1250" s="7">
        <v>1399563953</v>
      </c>
      <c r="K1250" t="b">
        <v>1</v>
      </c>
      <c r="L1250">
        <v>59</v>
      </c>
      <c r="M1250" t="b">
        <v>1</v>
      </c>
      <c r="N1250" s="7" t="s">
        <v>8328</v>
      </c>
      <c r="O1250" s="7" t="s">
        <v>8329</v>
      </c>
      <c r="P1250">
        <v>152</v>
      </c>
      <c r="Q1250" s="6">
        <f>E1250/Table1_2[[#This Row],[backers_count]]</f>
        <v>64.254237288135599</v>
      </c>
    </row>
    <row r="1251" spans="1:17" x14ac:dyDescent="0.35">
      <c r="A1251">
        <v>1249</v>
      </c>
      <c r="B1251" t="s">
        <v>1250</v>
      </c>
      <c r="C1251" t="s">
        <v>5359</v>
      </c>
      <c r="D1251" s="6">
        <v>5000</v>
      </c>
      <c r="E1251" s="6">
        <v>5222</v>
      </c>
      <c r="F1251" t="s">
        <v>8219</v>
      </c>
      <c r="G1251" t="s">
        <v>8224</v>
      </c>
      <c r="H1251" t="s">
        <v>8246</v>
      </c>
      <c r="I1251" s="7">
        <v>1341683211</v>
      </c>
      <c r="J1251" s="7">
        <v>1339091211</v>
      </c>
      <c r="K1251" t="b">
        <v>1</v>
      </c>
      <c r="L1251">
        <v>81</v>
      </c>
      <c r="M1251" t="b">
        <v>1</v>
      </c>
      <c r="N1251" s="7" t="s">
        <v>8328</v>
      </c>
      <c r="O1251" s="7" t="s">
        <v>8329</v>
      </c>
      <c r="P1251">
        <v>105</v>
      </c>
      <c r="Q1251" s="6">
        <f>E1251/Table1_2[[#This Row],[backers_count]]</f>
        <v>64.46913580246914</v>
      </c>
    </row>
    <row r="1252" spans="1:17" x14ac:dyDescent="0.35">
      <c r="A1252">
        <v>1250</v>
      </c>
      <c r="B1252" t="s">
        <v>1251</v>
      </c>
      <c r="C1252" t="s">
        <v>5360</v>
      </c>
      <c r="D1252" s="6">
        <v>30000</v>
      </c>
      <c r="E1252" s="6">
        <v>60046</v>
      </c>
      <c r="F1252" t="s">
        <v>8219</v>
      </c>
      <c r="G1252" t="s">
        <v>8224</v>
      </c>
      <c r="H1252" t="s">
        <v>8246</v>
      </c>
      <c r="I1252" s="7">
        <v>1410017131</v>
      </c>
      <c r="J1252" s="7">
        <v>1406129131</v>
      </c>
      <c r="K1252" t="b">
        <v>1</v>
      </c>
      <c r="L1252">
        <v>508</v>
      </c>
      <c r="M1252" t="b">
        <v>1</v>
      </c>
      <c r="N1252" s="7" t="s">
        <v>8328</v>
      </c>
      <c r="O1252" s="7" t="s">
        <v>8329</v>
      </c>
      <c r="P1252">
        <v>201</v>
      </c>
      <c r="Q1252" s="6">
        <f>E1252/Table1_2[[#This Row],[backers_count]]</f>
        <v>118.2007874015748</v>
      </c>
    </row>
    <row r="1253" spans="1:17" x14ac:dyDescent="0.35">
      <c r="A1253">
        <v>1251</v>
      </c>
      <c r="B1253" t="s">
        <v>1252</v>
      </c>
      <c r="C1253" t="s">
        <v>5361</v>
      </c>
      <c r="D1253" s="6">
        <v>6000</v>
      </c>
      <c r="E1253" s="6">
        <v>6108</v>
      </c>
      <c r="F1253" t="s">
        <v>8219</v>
      </c>
      <c r="G1253" t="s">
        <v>8224</v>
      </c>
      <c r="H1253" t="s">
        <v>8246</v>
      </c>
      <c r="I1253" s="7">
        <v>1316979167</v>
      </c>
      <c r="J1253" s="7">
        <v>1311795167</v>
      </c>
      <c r="K1253" t="b">
        <v>1</v>
      </c>
      <c r="L1253">
        <v>74</v>
      </c>
      <c r="M1253" t="b">
        <v>1</v>
      </c>
      <c r="N1253" s="7" t="s">
        <v>8328</v>
      </c>
      <c r="O1253" s="7" t="s">
        <v>8329</v>
      </c>
      <c r="P1253">
        <v>102</v>
      </c>
      <c r="Q1253" s="6">
        <f>E1253/Table1_2[[#This Row],[backers_count]]</f>
        <v>82.540540540540547</v>
      </c>
    </row>
    <row r="1254" spans="1:17" x14ac:dyDescent="0.35">
      <c r="A1254">
        <v>1252</v>
      </c>
      <c r="B1254" t="s">
        <v>1253</v>
      </c>
      <c r="C1254" t="s">
        <v>5362</v>
      </c>
      <c r="D1254" s="6">
        <v>3500</v>
      </c>
      <c r="E1254" s="6">
        <v>4818</v>
      </c>
      <c r="F1254" t="s">
        <v>8219</v>
      </c>
      <c r="G1254" t="s">
        <v>8224</v>
      </c>
      <c r="H1254" t="s">
        <v>8246</v>
      </c>
      <c r="I1254" s="7">
        <v>1382658169</v>
      </c>
      <c r="J1254" s="7">
        <v>1380238969</v>
      </c>
      <c r="K1254" t="b">
        <v>1</v>
      </c>
      <c r="L1254">
        <v>141</v>
      </c>
      <c r="M1254" t="b">
        <v>1</v>
      </c>
      <c r="N1254" s="7" t="s">
        <v>8328</v>
      </c>
      <c r="O1254" s="7" t="s">
        <v>8329</v>
      </c>
      <c r="P1254">
        <v>138</v>
      </c>
      <c r="Q1254" s="6">
        <f>E1254/Table1_2[[#This Row],[backers_count]]</f>
        <v>34.170212765957444</v>
      </c>
    </row>
    <row r="1255" spans="1:17" x14ac:dyDescent="0.35">
      <c r="A1255">
        <v>1253</v>
      </c>
      <c r="B1255" t="s">
        <v>1254</v>
      </c>
      <c r="C1255" t="s">
        <v>5363</v>
      </c>
      <c r="D1255" s="6">
        <v>10</v>
      </c>
      <c r="E1255" s="6">
        <v>30383.32</v>
      </c>
      <c r="F1255" t="s">
        <v>8219</v>
      </c>
      <c r="G1255" t="s">
        <v>8224</v>
      </c>
      <c r="H1255" t="s">
        <v>8246</v>
      </c>
      <c r="I1255" s="7">
        <v>1409770107</v>
      </c>
      <c r="J1255" s="7">
        <v>1407178107</v>
      </c>
      <c r="K1255" t="b">
        <v>1</v>
      </c>
      <c r="L1255">
        <v>711</v>
      </c>
      <c r="M1255" t="b">
        <v>1</v>
      </c>
      <c r="N1255" s="7" t="s">
        <v>8328</v>
      </c>
      <c r="O1255" s="7" t="s">
        <v>8329</v>
      </c>
      <c r="P1255">
        <v>303834</v>
      </c>
      <c r="Q1255" s="6">
        <f>E1255/Table1_2[[#This Row],[backers_count]]</f>
        <v>42.73322081575246</v>
      </c>
    </row>
    <row r="1256" spans="1:17" x14ac:dyDescent="0.35">
      <c r="A1256">
        <v>1254</v>
      </c>
      <c r="B1256" t="s">
        <v>1255</v>
      </c>
      <c r="C1256" t="s">
        <v>5364</v>
      </c>
      <c r="D1256" s="6">
        <v>6700</v>
      </c>
      <c r="E1256" s="6">
        <v>13323</v>
      </c>
      <c r="F1256" t="s">
        <v>8219</v>
      </c>
      <c r="G1256" t="s">
        <v>8224</v>
      </c>
      <c r="H1256" t="s">
        <v>8246</v>
      </c>
      <c r="I1256" s="7">
        <v>1293857940</v>
      </c>
      <c r="J1256" s="7">
        <v>1288968886</v>
      </c>
      <c r="K1256" t="b">
        <v>1</v>
      </c>
      <c r="L1256">
        <v>141</v>
      </c>
      <c r="M1256" t="b">
        <v>1</v>
      </c>
      <c r="N1256" s="7" t="s">
        <v>8328</v>
      </c>
      <c r="O1256" s="7" t="s">
        <v>8329</v>
      </c>
      <c r="P1256">
        <v>199</v>
      </c>
      <c r="Q1256" s="6">
        <f>E1256/Table1_2[[#This Row],[backers_count]]</f>
        <v>94.489361702127653</v>
      </c>
    </row>
    <row r="1257" spans="1:17" x14ac:dyDescent="0.35">
      <c r="A1257">
        <v>1255</v>
      </c>
      <c r="B1257" t="s">
        <v>1256</v>
      </c>
      <c r="C1257" t="s">
        <v>5365</v>
      </c>
      <c r="D1257" s="6">
        <v>3000</v>
      </c>
      <c r="E1257" s="6">
        <v>6071</v>
      </c>
      <c r="F1257" t="s">
        <v>8219</v>
      </c>
      <c r="G1257" t="s">
        <v>8224</v>
      </c>
      <c r="H1257" t="s">
        <v>8246</v>
      </c>
      <c r="I1257" s="7">
        <v>1385932652</v>
      </c>
      <c r="J1257" s="7">
        <v>1383337052</v>
      </c>
      <c r="K1257" t="b">
        <v>1</v>
      </c>
      <c r="L1257">
        <v>109</v>
      </c>
      <c r="M1257" t="b">
        <v>1</v>
      </c>
      <c r="N1257" s="7" t="s">
        <v>8328</v>
      </c>
      <c r="O1257" s="7" t="s">
        <v>8329</v>
      </c>
      <c r="P1257">
        <v>203</v>
      </c>
      <c r="Q1257" s="6">
        <f>E1257/Table1_2[[#This Row],[backers_count]]</f>
        <v>55.697247706422019</v>
      </c>
    </row>
    <row r="1258" spans="1:17" x14ac:dyDescent="0.35">
      <c r="A1258">
        <v>1256</v>
      </c>
      <c r="B1258" t="s">
        <v>1257</v>
      </c>
      <c r="C1258" t="s">
        <v>5366</v>
      </c>
      <c r="D1258" s="6">
        <v>30000</v>
      </c>
      <c r="E1258" s="6">
        <v>35389.129999999997</v>
      </c>
      <c r="F1258" t="s">
        <v>8219</v>
      </c>
      <c r="G1258" t="s">
        <v>8224</v>
      </c>
      <c r="H1258" t="s">
        <v>8246</v>
      </c>
      <c r="I1258" s="7">
        <v>1329084231</v>
      </c>
      <c r="J1258" s="7">
        <v>1326492231</v>
      </c>
      <c r="K1258" t="b">
        <v>1</v>
      </c>
      <c r="L1258">
        <v>361</v>
      </c>
      <c r="M1258" t="b">
        <v>1</v>
      </c>
      <c r="N1258" s="7" t="s">
        <v>8328</v>
      </c>
      <c r="O1258" s="7" t="s">
        <v>8329</v>
      </c>
      <c r="P1258">
        <v>118</v>
      </c>
      <c r="Q1258" s="6">
        <f>E1258/Table1_2[[#This Row],[backers_count]]</f>
        <v>98.030831024930734</v>
      </c>
    </row>
    <row r="1259" spans="1:17" x14ac:dyDescent="0.35">
      <c r="A1259">
        <v>1257</v>
      </c>
      <c r="B1259" t="s">
        <v>1258</v>
      </c>
      <c r="C1259" t="s">
        <v>5367</v>
      </c>
      <c r="D1259" s="6">
        <v>5500</v>
      </c>
      <c r="E1259" s="6">
        <v>16210</v>
      </c>
      <c r="F1259" t="s">
        <v>8219</v>
      </c>
      <c r="G1259" t="s">
        <v>8224</v>
      </c>
      <c r="H1259" t="s">
        <v>8246</v>
      </c>
      <c r="I1259" s="7">
        <v>1301792590</v>
      </c>
      <c r="J1259" s="7">
        <v>1297562590</v>
      </c>
      <c r="K1259" t="b">
        <v>1</v>
      </c>
      <c r="L1259">
        <v>176</v>
      </c>
      <c r="M1259" t="b">
        <v>1</v>
      </c>
      <c r="N1259" s="7" t="s">
        <v>8328</v>
      </c>
      <c r="O1259" s="7" t="s">
        <v>8329</v>
      </c>
      <c r="P1259">
        <v>295</v>
      </c>
      <c r="Q1259" s="6">
        <f>E1259/Table1_2[[#This Row],[backers_count]]</f>
        <v>92.102272727272734</v>
      </c>
    </row>
    <row r="1260" spans="1:17" x14ac:dyDescent="0.35">
      <c r="A1260">
        <v>1258</v>
      </c>
      <c r="B1260" t="s">
        <v>1259</v>
      </c>
      <c r="C1260" t="s">
        <v>5368</v>
      </c>
      <c r="D1260" s="6">
        <v>12000</v>
      </c>
      <c r="E1260" s="6">
        <v>25577.56</v>
      </c>
      <c r="F1260" t="s">
        <v>8219</v>
      </c>
      <c r="G1260" t="s">
        <v>8224</v>
      </c>
      <c r="H1260" t="s">
        <v>8246</v>
      </c>
      <c r="I1260" s="7">
        <v>1377960012</v>
      </c>
      <c r="J1260" s="7">
        <v>1375368012</v>
      </c>
      <c r="K1260" t="b">
        <v>1</v>
      </c>
      <c r="L1260">
        <v>670</v>
      </c>
      <c r="M1260" t="b">
        <v>1</v>
      </c>
      <c r="N1260" s="7" t="s">
        <v>8328</v>
      </c>
      <c r="O1260" s="7" t="s">
        <v>8329</v>
      </c>
      <c r="P1260">
        <v>214</v>
      </c>
      <c r="Q1260" s="6">
        <f>E1260/Table1_2[[#This Row],[backers_count]]</f>
        <v>38.175462686567165</v>
      </c>
    </row>
    <row r="1261" spans="1:17" x14ac:dyDescent="0.35">
      <c r="A1261">
        <v>1259</v>
      </c>
      <c r="B1261" t="s">
        <v>1260</v>
      </c>
      <c r="C1261" t="s">
        <v>5369</v>
      </c>
      <c r="D1261" s="6">
        <v>2500</v>
      </c>
      <c r="E1261" s="6">
        <v>2606</v>
      </c>
      <c r="F1261" t="s">
        <v>8219</v>
      </c>
      <c r="G1261" t="s">
        <v>8224</v>
      </c>
      <c r="H1261" t="s">
        <v>8246</v>
      </c>
      <c r="I1261" s="7">
        <v>1402286340</v>
      </c>
      <c r="J1261" s="7">
        <v>1399504664</v>
      </c>
      <c r="K1261" t="b">
        <v>1</v>
      </c>
      <c r="L1261">
        <v>96</v>
      </c>
      <c r="M1261" t="b">
        <v>1</v>
      </c>
      <c r="N1261" s="7" t="s">
        <v>8328</v>
      </c>
      <c r="O1261" s="7" t="s">
        <v>8329</v>
      </c>
      <c r="P1261">
        <v>105</v>
      </c>
      <c r="Q1261" s="6">
        <f>E1261/Table1_2[[#This Row],[backers_count]]</f>
        <v>27.145833333333332</v>
      </c>
    </row>
    <row r="1262" spans="1:17" x14ac:dyDescent="0.35">
      <c r="A1262">
        <v>1260</v>
      </c>
      <c r="B1262" t="s">
        <v>1261</v>
      </c>
      <c r="C1262" t="s">
        <v>5370</v>
      </c>
      <c r="D1262" s="6">
        <v>3300</v>
      </c>
      <c r="E1262" s="6">
        <v>3751</v>
      </c>
      <c r="F1262" t="s">
        <v>8219</v>
      </c>
      <c r="G1262" t="s">
        <v>8224</v>
      </c>
      <c r="H1262" t="s">
        <v>8246</v>
      </c>
      <c r="I1262" s="7">
        <v>1393445620</v>
      </c>
      <c r="J1262" s="7">
        <v>1390853620</v>
      </c>
      <c r="K1262" t="b">
        <v>1</v>
      </c>
      <c r="L1262">
        <v>74</v>
      </c>
      <c r="M1262" t="b">
        <v>1</v>
      </c>
      <c r="N1262" s="7" t="s">
        <v>8328</v>
      </c>
      <c r="O1262" s="7" t="s">
        <v>8329</v>
      </c>
      <c r="P1262">
        <v>114</v>
      </c>
      <c r="Q1262" s="6">
        <f>E1262/Table1_2[[#This Row],[backers_count]]</f>
        <v>50.689189189189186</v>
      </c>
    </row>
    <row r="1263" spans="1:17" x14ac:dyDescent="0.35">
      <c r="A1263">
        <v>1261</v>
      </c>
      <c r="B1263" t="s">
        <v>1262</v>
      </c>
      <c r="C1263" t="s">
        <v>5371</v>
      </c>
      <c r="D1263" s="6">
        <v>2000</v>
      </c>
      <c r="E1263" s="6">
        <v>2025</v>
      </c>
      <c r="F1263" t="s">
        <v>8219</v>
      </c>
      <c r="G1263" t="s">
        <v>8224</v>
      </c>
      <c r="H1263" t="s">
        <v>8246</v>
      </c>
      <c r="I1263" s="7">
        <v>1390983227</v>
      </c>
      <c r="J1263" s="7">
        <v>1388391227</v>
      </c>
      <c r="K1263" t="b">
        <v>1</v>
      </c>
      <c r="L1263">
        <v>52</v>
      </c>
      <c r="M1263" t="b">
        <v>1</v>
      </c>
      <c r="N1263" s="7" t="s">
        <v>8328</v>
      </c>
      <c r="O1263" s="7" t="s">
        <v>8329</v>
      </c>
      <c r="P1263">
        <v>102</v>
      </c>
      <c r="Q1263" s="6">
        <f>E1263/Table1_2[[#This Row],[backers_count]]</f>
        <v>38.942307692307693</v>
      </c>
    </row>
    <row r="1264" spans="1:17" x14ac:dyDescent="0.35">
      <c r="A1264">
        <v>1262</v>
      </c>
      <c r="B1264" t="s">
        <v>1263</v>
      </c>
      <c r="C1264" t="s">
        <v>5372</v>
      </c>
      <c r="D1264" s="6">
        <v>6500</v>
      </c>
      <c r="E1264" s="6">
        <v>8152</v>
      </c>
      <c r="F1264" t="s">
        <v>8219</v>
      </c>
      <c r="G1264" t="s">
        <v>8229</v>
      </c>
      <c r="H1264" t="s">
        <v>8251</v>
      </c>
      <c r="I1264" s="7">
        <v>1392574692</v>
      </c>
      <c r="J1264" s="7">
        <v>1389982692</v>
      </c>
      <c r="K1264" t="b">
        <v>1</v>
      </c>
      <c r="L1264">
        <v>105</v>
      </c>
      <c r="M1264" t="b">
        <v>1</v>
      </c>
      <c r="N1264" s="7" t="s">
        <v>8328</v>
      </c>
      <c r="O1264" s="7" t="s">
        <v>8329</v>
      </c>
      <c r="P1264">
        <v>126</v>
      </c>
      <c r="Q1264" s="6">
        <f>E1264/Table1_2[[#This Row],[backers_count]]</f>
        <v>77.638095238095232</v>
      </c>
    </row>
    <row r="1265" spans="1:17" x14ac:dyDescent="0.35">
      <c r="A1265">
        <v>1263</v>
      </c>
      <c r="B1265" t="s">
        <v>1264</v>
      </c>
      <c r="C1265" t="s">
        <v>5373</v>
      </c>
      <c r="D1265" s="6">
        <v>1500</v>
      </c>
      <c r="E1265" s="6">
        <v>1785</v>
      </c>
      <c r="F1265" t="s">
        <v>8219</v>
      </c>
      <c r="G1265" t="s">
        <v>8224</v>
      </c>
      <c r="H1265" t="s">
        <v>8246</v>
      </c>
      <c r="I1265" s="7">
        <v>1396054800</v>
      </c>
      <c r="J1265" s="7">
        <v>1393034470</v>
      </c>
      <c r="K1265" t="b">
        <v>1</v>
      </c>
      <c r="L1265">
        <v>41</v>
      </c>
      <c r="M1265" t="b">
        <v>1</v>
      </c>
      <c r="N1265" s="7" t="s">
        <v>8328</v>
      </c>
      <c r="O1265" s="7" t="s">
        <v>8329</v>
      </c>
      <c r="P1265">
        <v>119</v>
      </c>
      <c r="Q1265" s="6">
        <f>E1265/Table1_2[[#This Row],[backers_count]]</f>
        <v>43.536585365853661</v>
      </c>
    </row>
    <row r="1266" spans="1:17" x14ac:dyDescent="0.35">
      <c r="A1266">
        <v>1264</v>
      </c>
      <c r="B1266" t="s">
        <v>1265</v>
      </c>
      <c r="C1266" t="s">
        <v>5374</v>
      </c>
      <c r="D1266" s="6">
        <v>650</v>
      </c>
      <c r="E1266" s="6">
        <v>1082</v>
      </c>
      <c r="F1266" t="s">
        <v>8219</v>
      </c>
      <c r="G1266" t="s">
        <v>8224</v>
      </c>
      <c r="H1266" t="s">
        <v>8246</v>
      </c>
      <c r="I1266" s="7">
        <v>1383062083</v>
      </c>
      <c r="J1266" s="7">
        <v>1380556483</v>
      </c>
      <c r="K1266" t="b">
        <v>1</v>
      </c>
      <c r="L1266">
        <v>34</v>
      </c>
      <c r="M1266" t="b">
        <v>1</v>
      </c>
      <c r="N1266" s="7" t="s">
        <v>8328</v>
      </c>
      <c r="O1266" s="7" t="s">
        <v>8329</v>
      </c>
      <c r="P1266">
        <v>167</v>
      </c>
      <c r="Q1266" s="6">
        <f>E1266/Table1_2[[#This Row],[backers_count]]</f>
        <v>31.823529411764707</v>
      </c>
    </row>
    <row r="1267" spans="1:17" x14ac:dyDescent="0.35">
      <c r="A1267">
        <v>1265</v>
      </c>
      <c r="B1267" t="s">
        <v>1266</v>
      </c>
      <c r="C1267" t="s">
        <v>5375</v>
      </c>
      <c r="D1267" s="6">
        <v>3500</v>
      </c>
      <c r="E1267" s="6">
        <v>4170.17</v>
      </c>
      <c r="F1267" t="s">
        <v>8219</v>
      </c>
      <c r="G1267" t="s">
        <v>8224</v>
      </c>
      <c r="H1267" t="s">
        <v>8246</v>
      </c>
      <c r="I1267" s="7">
        <v>1291131815</v>
      </c>
      <c r="J1267" s="7">
        <v>1287071015</v>
      </c>
      <c r="K1267" t="b">
        <v>1</v>
      </c>
      <c r="L1267">
        <v>66</v>
      </c>
      <c r="M1267" t="b">
        <v>1</v>
      </c>
      <c r="N1267" s="7" t="s">
        <v>8328</v>
      </c>
      <c r="O1267" s="7" t="s">
        <v>8329</v>
      </c>
      <c r="P1267">
        <v>120</v>
      </c>
      <c r="Q1267" s="6">
        <f>E1267/Table1_2[[#This Row],[backers_count]]</f>
        <v>63.184393939393942</v>
      </c>
    </row>
    <row r="1268" spans="1:17" x14ac:dyDescent="0.35">
      <c r="A1268">
        <v>1266</v>
      </c>
      <c r="B1268" t="s">
        <v>1267</v>
      </c>
      <c r="C1268" t="s">
        <v>5376</v>
      </c>
      <c r="D1268" s="6">
        <v>9500</v>
      </c>
      <c r="E1268" s="6">
        <v>9545</v>
      </c>
      <c r="F1268" t="s">
        <v>8219</v>
      </c>
      <c r="G1268" t="s">
        <v>8224</v>
      </c>
      <c r="H1268" t="s">
        <v>8246</v>
      </c>
      <c r="I1268" s="7">
        <v>1389474145</v>
      </c>
      <c r="J1268" s="7">
        <v>1386882145</v>
      </c>
      <c r="K1268" t="b">
        <v>1</v>
      </c>
      <c r="L1268">
        <v>50</v>
      </c>
      <c r="M1268" t="b">
        <v>1</v>
      </c>
      <c r="N1268" s="7" t="s">
        <v>8328</v>
      </c>
      <c r="O1268" s="7" t="s">
        <v>8329</v>
      </c>
      <c r="P1268">
        <v>101</v>
      </c>
      <c r="Q1268" s="6">
        <f>E1268/Table1_2[[#This Row],[backers_count]]</f>
        <v>190.9</v>
      </c>
    </row>
    <row r="1269" spans="1:17" x14ac:dyDescent="0.35">
      <c r="A1269">
        <v>1267</v>
      </c>
      <c r="B1269" t="s">
        <v>1268</v>
      </c>
      <c r="C1269" t="s">
        <v>5377</v>
      </c>
      <c r="D1269" s="6">
        <v>22000</v>
      </c>
      <c r="E1269" s="6">
        <v>22396</v>
      </c>
      <c r="F1269" t="s">
        <v>8219</v>
      </c>
      <c r="G1269" t="s">
        <v>8224</v>
      </c>
      <c r="H1269" t="s">
        <v>8246</v>
      </c>
      <c r="I1269" s="7">
        <v>1374674558</v>
      </c>
      <c r="J1269" s="7">
        <v>1372082558</v>
      </c>
      <c r="K1269" t="b">
        <v>1</v>
      </c>
      <c r="L1269">
        <v>159</v>
      </c>
      <c r="M1269" t="b">
        <v>1</v>
      </c>
      <c r="N1269" s="7" t="s">
        <v>8328</v>
      </c>
      <c r="O1269" s="7" t="s">
        <v>8329</v>
      </c>
      <c r="P1269">
        <v>102</v>
      </c>
      <c r="Q1269" s="6">
        <f>E1269/Table1_2[[#This Row],[backers_count]]</f>
        <v>140.85534591194968</v>
      </c>
    </row>
    <row r="1270" spans="1:17" x14ac:dyDescent="0.35">
      <c r="A1270">
        <v>1268</v>
      </c>
      <c r="B1270" t="s">
        <v>1269</v>
      </c>
      <c r="C1270" t="s">
        <v>5378</v>
      </c>
      <c r="D1270" s="6">
        <v>12000</v>
      </c>
      <c r="E1270" s="6">
        <v>14000</v>
      </c>
      <c r="F1270" t="s">
        <v>8219</v>
      </c>
      <c r="G1270" t="s">
        <v>8224</v>
      </c>
      <c r="H1270" t="s">
        <v>8246</v>
      </c>
      <c r="I1270" s="7">
        <v>1379708247</v>
      </c>
      <c r="J1270" s="7">
        <v>1377116247</v>
      </c>
      <c r="K1270" t="b">
        <v>1</v>
      </c>
      <c r="L1270">
        <v>182</v>
      </c>
      <c r="M1270" t="b">
        <v>1</v>
      </c>
      <c r="N1270" s="7" t="s">
        <v>8328</v>
      </c>
      <c r="O1270" s="7" t="s">
        <v>8329</v>
      </c>
      <c r="P1270">
        <v>117</v>
      </c>
      <c r="Q1270" s="6">
        <f>E1270/Table1_2[[#This Row],[backers_count]]</f>
        <v>76.92307692307692</v>
      </c>
    </row>
    <row r="1271" spans="1:17" x14ac:dyDescent="0.35">
      <c r="A1271">
        <v>1269</v>
      </c>
      <c r="B1271" t="s">
        <v>1270</v>
      </c>
      <c r="C1271" t="s">
        <v>5379</v>
      </c>
      <c r="D1271" s="6">
        <v>18800</v>
      </c>
      <c r="E1271" s="6">
        <v>20426</v>
      </c>
      <c r="F1271" t="s">
        <v>8219</v>
      </c>
      <c r="G1271" t="s">
        <v>8224</v>
      </c>
      <c r="H1271" t="s">
        <v>8246</v>
      </c>
      <c r="I1271" s="7">
        <v>1460764800</v>
      </c>
      <c r="J1271" s="7">
        <v>1458157512</v>
      </c>
      <c r="K1271" t="b">
        <v>1</v>
      </c>
      <c r="L1271">
        <v>206</v>
      </c>
      <c r="M1271" t="b">
        <v>1</v>
      </c>
      <c r="N1271" s="7" t="s">
        <v>8328</v>
      </c>
      <c r="O1271" s="7" t="s">
        <v>8329</v>
      </c>
      <c r="P1271">
        <v>109</v>
      </c>
      <c r="Q1271" s="6">
        <f>E1271/Table1_2[[#This Row],[backers_count]]</f>
        <v>99.15533980582525</v>
      </c>
    </row>
    <row r="1272" spans="1:17" x14ac:dyDescent="0.35">
      <c r="A1272">
        <v>1270</v>
      </c>
      <c r="B1272" t="s">
        <v>1271</v>
      </c>
      <c r="C1272" t="s">
        <v>5380</v>
      </c>
      <c r="D1272" s="6">
        <v>10000</v>
      </c>
      <c r="E1272" s="6">
        <v>11472</v>
      </c>
      <c r="F1272" t="s">
        <v>8219</v>
      </c>
      <c r="G1272" t="s">
        <v>8224</v>
      </c>
      <c r="H1272" t="s">
        <v>8246</v>
      </c>
      <c r="I1272" s="7">
        <v>1332704042</v>
      </c>
      <c r="J1272" s="7">
        <v>1327523642</v>
      </c>
      <c r="K1272" t="b">
        <v>1</v>
      </c>
      <c r="L1272">
        <v>169</v>
      </c>
      <c r="M1272" t="b">
        <v>1</v>
      </c>
      <c r="N1272" s="7" t="s">
        <v>8328</v>
      </c>
      <c r="O1272" s="7" t="s">
        <v>8329</v>
      </c>
      <c r="P1272">
        <v>115</v>
      </c>
      <c r="Q1272" s="6">
        <f>E1272/Table1_2[[#This Row],[backers_count]]</f>
        <v>67.881656804733723</v>
      </c>
    </row>
    <row r="1273" spans="1:17" x14ac:dyDescent="0.35">
      <c r="A1273">
        <v>1271</v>
      </c>
      <c r="B1273" t="s">
        <v>1272</v>
      </c>
      <c r="C1273" t="s">
        <v>5381</v>
      </c>
      <c r="D1273" s="6">
        <v>7500</v>
      </c>
      <c r="E1273" s="6">
        <v>7635</v>
      </c>
      <c r="F1273" t="s">
        <v>8219</v>
      </c>
      <c r="G1273" t="s">
        <v>8224</v>
      </c>
      <c r="H1273" t="s">
        <v>8246</v>
      </c>
      <c r="I1273" s="7">
        <v>1384363459</v>
      </c>
      <c r="J1273" s="7">
        <v>1381767859</v>
      </c>
      <c r="K1273" t="b">
        <v>1</v>
      </c>
      <c r="L1273">
        <v>31</v>
      </c>
      <c r="M1273" t="b">
        <v>1</v>
      </c>
      <c r="N1273" s="7" t="s">
        <v>8328</v>
      </c>
      <c r="O1273" s="7" t="s">
        <v>8329</v>
      </c>
      <c r="P1273">
        <v>102</v>
      </c>
      <c r="Q1273" s="6">
        <f>E1273/Table1_2[[#This Row],[backers_count]]</f>
        <v>246.29032258064515</v>
      </c>
    </row>
    <row r="1274" spans="1:17" x14ac:dyDescent="0.35">
      <c r="A1274">
        <v>1272</v>
      </c>
      <c r="B1274" t="s">
        <v>1273</v>
      </c>
      <c r="C1274" t="s">
        <v>5382</v>
      </c>
      <c r="D1274" s="6">
        <v>5000</v>
      </c>
      <c r="E1274" s="6">
        <v>5300</v>
      </c>
      <c r="F1274" t="s">
        <v>8219</v>
      </c>
      <c r="G1274" t="s">
        <v>8224</v>
      </c>
      <c r="H1274" t="s">
        <v>8246</v>
      </c>
      <c r="I1274" s="7">
        <v>1276574400</v>
      </c>
      <c r="J1274" s="7">
        <v>1270576379</v>
      </c>
      <c r="K1274" t="b">
        <v>1</v>
      </c>
      <c r="L1274">
        <v>28</v>
      </c>
      <c r="M1274" t="b">
        <v>1</v>
      </c>
      <c r="N1274" s="7" t="s">
        <v>8328</v>
      </c>
      <c r="O1274" s="7" t="s">
        <v>8329</v>
      </c>
      <c r="P1274">
        <v>106</v>
      </c>
      <c r="Q1274" s="6">
        <f>E1274/Table1_2[[#This Row],[backers_count]]</f>
        <v>189.28571428571428</v>
      </c>
    </row>
    <row r="1275" spans="1:17" x14ac:dyDescent="0.35">
      <c r="A1275">
        <v>1273</v>
      </c>
      <c r="B1275" t="s">
        <v>1274</v>
      </c>
      <c r="C1275" t="s">
        <v>5383</v>
      </c>
      <c r="D1275" s="6">
        <v>4000</v>
      </c>
      <c r="E1275" s="6">
        <v>4140</v>
      </c>
      <c r="F1275" t="s">
        <v>8219</v>
      </c>
      <c r="G1275" t="s">
        <v>8229</v>
      </c>
      <c r="H1275" t="s">
        <v>8251</v>
      </c>
      <c r="I1275" s="7">
        <v>1409506291</v>
      </c>
      <c r="J1275" s="7">
        <v>1406914291</v>
      </c>
      <c r="K1275" t="b">
        <v>1</v>
      </c>
      <c r="L1275">
        <v>54</v>
      </c>
      <c r="M1275" t="b">
        <v>1</v>
      </c>
      <c r="N1275" s="7" t="s">
        <v>8328</v>
      </c>
      <c r="O1275" s="7" t="s">
        <v>8329</v>
      </c>
      <c r="P1275">
        <v>104</v>
      </c>
      <c r="Q1275" s="6">
        <f>E1275/Table1_2[[#This Row],[backers_count]]</f>
        <v>76.666666666666671</v>
      </c>
    </row>
    <row r="1276" spans="1:17" x14ac:dyDescent="0.35">
      <c r="A1276">
        <v>1274</v>
      </c>
      <c r="B1276" t="s">
        <v>1275</v>
      </c>
      <c r="C1276" t="s">
        <v>5384</v>
      </c>
      <c r="D1276" s="6">
        <v>25000</v>
      </c>
      <c r="E1276" s="6">
        <v>38743.839999999997</v>
      </c>
      <c r="F1276" t="s">
        <v>8219</v>
      </c>
      <c r="G1276" t="s">
        <v>8224</v>
      </c>
      <c r="H1276" t="s">
        <v>8246</v>
      </c>
      <c r="I1276" s="7">
        <v>1346344425</v>
      </c>
      <c r="J1276" s="7">
        <v>1343320425</v>
      </c>
      <c r="K1276" t="b">
        <v>1</v>
      </c>
      <c r="L1276">
        <v>467</v>
      </c>
      <c r="M1276" t="b">
        <v>1</v>
      </c>
      <c r="N1276" s="7" t="s">
        <v>8328</v>
      </c>
      <c r="O1276" s="7" t="s">
        <v>8329</v>
      </c>
      <c r="P1276">
        <v>155</v>
      </c>
      <c r="Q1276" s="6">
        <f>E1276/Table1_2[[#This Row],[backers_count]]</f>
        <v>82.963254817987149</v>
      </c>
    </row>
    <row r="1277" spans="1:17" x14ac:dyDescent="0.35">
      <c r="A1277">
        <v>1275</v>
      </c>
      <c r="B1277" t="s">
        <v>1276</v>
      </c>
      <c r="C1277" t="s">
        <v>5385</v>
      </c>
      <c r="D1277" s="6">
        <v>15000</v>
      </c>
      <c r="E1277" s="6">
        <v>24321.1</v>
      </c>
      <c r="F1277" t="s">
        <v>8219</v>
      </c>
      <c r="G1277" t="s">
        <v>8224</v>
      </c>
      <c r="H1277" t="s">
        <v>8246</v>
      </c>
      <c r="I1277" s="7">
        <v>1375908587</v>
      </c>
      <c r="J1277" s="7">
        <v>1372884587</v>
      </c>
      <c r="K1277" t="b">
        <v>1</v>
      </c>
      <c r="L1277">
        <v>389</v>
      </c>
      <c r="M1277" t="b">
        <v>1</v>
      </c>
      <c r="N1277" s="7" t="s">
        <v>8328</v>
      </c>
      <c r="O1277" s="7" t="s">
        <v>8329</v>
      </c>
      <c r="P1277">
        <v>163</v>
      </c>
      <c r="Q1277" s="6">
        <f>E1277/Table1_2[[#This Row],[backers_count]]</f>
        <v>62.522107969151669</v>
      </c>
    </row>
    <row r="1278" spans="1:17" x14ac:dyDescent="0.35">
      <c r="A1278">
        <v>1276</v>
      </c>
      <c r="B1278" t="s">
        <v>1277</v>
      </c>
      <c r="C1278" t="s">
        <v>5386</v>
      </c>
      <c r="D1278" s="6">
        <v>3000</v>
      </c>
      <c r="E1278" s="6">
        <v>3132.63</v>
      </c>
      <c r="F1278" t="s">
        <v>8219</v>
      </c>
      <c r="G1278" t="s">
        <v>8224</v>
      </c>
      <c r="H1278" t="s">
        <v>8246</v>
      </c>
      <c r="I1278" s="7">
        <v>1251777600</v>
      </c>
      <c r="J1278" s="7">
        <v>1247504047</v>
      </c>
      <c r="K1278" t="b">
        <v>1</v>
      </c>
      <c r="L1278">
        <v>68</v>
      </c>
      <c r="M1278" t="b">
        <v>1</v>
      </c>
      <c r="N1278" s="7" t="s">
        <v>8328</v>
      </c>
      <c r="O1278" s="7" t="s">
        <v>8329</v>
      </c>
      <c r="P1278">
        <v>105</v>
      </c>
      <c r="Q1278" s="6">
        <f>E1278/Table1_2[[#This Row],[backers_count]]</f>
        <v>46.06808823529412</v>
      </c>
    </row>
    <row r="1279" spans="1:17" x14ac:dyDescent="0.35">
      <c r="A1279">
        <v>1277</v>
      </c>
      <c r="B1279" t="s">
        <v>1278</v>
      </c>
      <c r="C1279" t="s">
        <v>5387</v>
      </c>
      <c r="D1279" s="6">
        <v>15000</v>
      </c>
      <c r="E1279" s="6">
        <v>15918.65</v>
      </c>
      <c r="F1279" t="s">
        <v>8219</v>
      </c>
      <c r="G1279" t="s">
        <v>8224</v>
      </c>
      <c r="H1279" t="s">
        <v>8246</v>
      </c>
      <c r="I1279" s="7">
        <v>1346765347</v>
      </c>
      <c r="J1279" s="7">
        <v>1343741347</v>
      </c>
      <c r="K1279" t="b">
        <v>1</v>
      </c>
      <c r="L1279">
        <v>413</v>
      </c>
      <c r="M1279" t="b">
        <v>1</v>
      </c>
      <c r="N1279" s="7" t="s">
        <v>8328</v>
      </c>
      <c r="O1279" s="7" t="s">
        <v>8329</v>
      </c>
      <c r="P1279">
        <v>107</v>
      </c>
      <c r="Q1279" s="6">
        <f>E1279/Table1_2[[#This Row],[backers_count]]</f>
        <v>38.543946731234868</v>
      </c>
    </row>
    <row r="1280" spans="1:17" x14ac:dyDescent="0.35">
      <c r="A1280">
        <v>1278</v>
      </c>
      <c r="B1280" t="s">
        <v>1279</v>
      </c>
      <c r="C1280" t="s">
        <v>5388</v>
      </c>
      <c r="D1280" s="6">
        <v>6500</v>
      </c>
      <c r="E1280" s="6">
        <v>10071</v>
      </c>
      <c r="F1280" t="s">
        <v>8219</v>
      </c>
      <c r="G1280" t="s">
        <v>8224</v>
      </c>
      <c r="H1280" t="s">
        <v>8246</v>
      </c>
      <c r="I1280" s="7">
        <v>1403661600</v>
      </c>
      <c r="J1280" s="7">
        <v>1401196766</v>
      </c>
      <c r="K1280" t="b">
        <v>1</v>
      </c>
      <c r="L1280">
        <v>190</v>
      </c>
      <c r="M1280" t="b">
        <v>1</v>
      </c>
      <c r="N1280" s="7" t="s">
        <v>8328</v>
      </c>
      <c r="O1280" s="7" t="s">
        <v>8329</v>
      </c>
      <c r="P1280">
        <v>155</v>
      </c>
      <c r="Q1280" s="6">
        <f>E1280/Table1_2[[#This Row],[backers_count]]</f>
        <v>53.005263157894738</v>
      </c>
    </row>
    <row r="1281" spans="1:17" x14ac:dyDescent="0.35">
      <c r="A1281">
        <v>1279</v>
      </c>
      <c r="B1281" t="s">
        <v>1280</v>
      </c>
      <c r="C1281" t="s">
        <v>5389</v>
      </c>
      <c r="D1281" s="6">
        <v>12516</v>
      </c>
      <c r="E1281" s="6">
        <v>13864.17</v>
      </c>
      <c r="F1281" t="s">
        <v>8219</v>
      </c>
      <c r="G1281" t="s">
        <v>8224</v>
      </c>
      <c r="H1281" t="s">
        <v>8246</v>
      </c>
      <c r="I1281" s="7">
        <v>1395624170</v>
      </c>
      <c r="J1281" s="7">
        <v>1392171770</v>
      </c>
      <c r="K1281" t="b">
        <v>1</v>
      </c>
      <c r="L1281">
        <v>189</v>
      </c>
      <c r="M1281" t="b">
        <v>1</v>
      </c>
      <c r="N1281" s="7" t="s">
        <v>8328</v>
      </c>
      <c r="O1281" s="7" t="s">
        <v>8329</v>
      </c>
      <c r="P1281">
        <v>111</v>
      </c>
      <c r="Q1281" s="6">
        <f>E1281/Table1_2[[#This Row],[backers_count]]</f>
        <v>73.355396825396824</v>
      </c>
    </row>
    <row r="1282" spans="1:17" x14ac:dyDescent="0.35">
      <c r="A1282">
        <v>1280</v>
      </c>
      <c r="B1282" t="s">
        <v>1281</v>
      </c>
      <c r="C1282" t="s">
        <v>5390</v>
      </c>
      <c r="D1282" s="6">
        <v>15000</v>
      </c>
      <c r="E1282" s="6">
        <v>16636.78</v>
      </c>
      <c r="F1282" t="s">
        <v>8219</v>
      </c>
      <c r="G1282" t="s">
        <v>8224</v>
      </c>
      <c r="H1282" t="s">
        <v>8246</v>
      </c>
      <c r="I1282" s="7">
        <v>1299003054</v>
      </c>
      <c r="J1282" s="7">
        <v>1291227054</v>
      </c>
      <c r="K1282" t="b">
        <v>1</v>
      </c>
      <c r="L1282">
        <v>130</v>
      </c>
      <c r="M1282" t="b">
        <v>1</v>
      </c>
      <c r="N1282" s="7" t="s">
        <v>8328</v>
      </c>
      <c r="O1282" s="7" t="s">
        <v>8329</v>
      </c>
      <c r="P1282">
        <v>111</v>
      </c>
      <c r="Q1282" s="6">
        <f>E1282/Table1_2[[#This Row],[backers_count]]</f>
        <v>127.97523076923076</v>
      </c>
    </row>
    <row r="1283" spans="1:17" x14ac:dyDescent="0.35">
      <c r="A1283">
        <v>1281</v>
      </c>
      <c r="B1283" t="s">
        <v>1282</v>
      </c>
      <c r="C1283" t="s">
        <v>5391</v>
      </c>
      <c r="D1283" s="6">
        <v>7000</v>
      </c>
      <c r="E1283" s="6">
        <v>7750</v>
      </c>
      <c r="F1283" t="s">
        <v>8219</v>
      </c>
      <c r="G1283" t="s">
        <v>8224</v>
      </c>
      <c r="H1283" t="s">
        <v>8246</v>
      </c>
      <c r="I1283" s="7">
        <v>1375033836</v>
      </c>
      <c r="J1283" s="7">
        <v>1373305836</v>
      </c>
      <c r="K1283" t="b">
        <v>1</v>
      </c>
      <c r="L1283">
        <v>74</v>
      </c>
      <c r="M1283" t="b">
        <v>1</v>
      </c>
      <c r="N1283" s="7" t="s">
        <v>8328</v>
      </c>
      <c r="O1283" s="7" t="s">
        <v>8329</v>
      </c>
      <c r="P1283">
        <v>111</v>
      </c>
      <c r="Q1283" s="6">
        <f>E1283/Table1_2[[#This Row],[backers_count]]</f>
        <v>104.72972972972973</v>
      </c>
    </row>
    <row r="1284" spans="1:17" x14ac:dyDescent="0.35">
      <c r="A1284">
        <v>1282</v>
      </c>
      <c r="B1284" t="s">
        <v>1283</v>
      </c>
      <c r="C1284" t="s">
        <v>5392</v>
      </c>
      <c r="D1284" s="6">
        <v>15000</v>
      </c>
      <c r="E1284" s="6">
        <v>18542</v>
      </c>
      <c r="F1284" t="s">
        <v>8219</v>
      </c>
      <c r="G1284" t="s">
        <v>8224</v>
      </c>
      <c r="H1284" t="s">
        <v>8246</v>
      </c>
      <c r="I1284" s="7">
        <v>1386565140</v>
      </c>
      <c r="J1284" s="7">
        <v>1383909855</v>
      </c>
      <c r="K1284" t="b">
        <v>1</v>
      </c>
      <c r="L1284">
        <v>274</v>
      </c>
      <c r="M1284" t="b">
        <v>1</v>
      </c>
      <c r="N1284" s="7" t="s">
        <v>8328</v>
      </c>
      <c r="O1284" s="7" t="s">
        <v>8329</v>
      </c>
      <c r="P1284">
        <v>124</v>
      </c>
      <c r="Q1284" s="6">
        <f>E1284/Table1_2[[#This Row],[backers_count]]</f>
        <v>67.671532846715323</v>
      </c>
    </row>
    <row r="1285" spans="1:17" x14ac:dyDescent="0.35">
      <c r="A1285">
        <v>1283</v>
      </c>
      <c r="B1285" t="s">
        <v>1284</v>
      </c>
      <c r="C1285" t="s">
        <v>5393</v>
      </c>
      <c r="D1285" s="6">
        <v>1000</v>
      </c>
      <c r="E1285" s="6">
        <v>2110.5</v>
      </c>
      <c r="F1285" t="s">
        <v>8219</v>
      </c>
      <c r="G1285" t="s">
        <v>8224</v>
      </c>
      <c r="H1285" t="s">
        <v>8246</v>
      </c>
      <c r="I1285" s="7">
        <v>1362974400</v>
      </c>
      <c r="J1285" s="7">
        <v>1360948389</v>
      </c>
      <c r="K1285" t="b">
        <v>1</v>
      </c>
      <c r="L1285">
        <v>22</v>
      </c>
      <c r="M1285" t="b">
        <v>1</v>
      </c>
      <c r="N1285" s="7" t="s">
        <v>8328</v>
      </c>
      <c r="O1285" s="7" t="s">
        <v>8329</v>
      </c>
      <c r="P1285">
        <v>212</v>
      </c>
      <c r="Q1285" s="6">
        <f>E1285/Table1_2[[#This Row],[backers_count]]</f>
        <v>95.931818181818187</v>
      </c>
    </row>
    <row r="1286" spans="1:17" x14ac:dyDescent="0.35">
      <c r="A1286">
        <v>1284</v>
      </c>
      <c r="B1286" t="s">
        <v>1285</v>
      </c>
      <c r="C1286" t="s">
        <v>5394</v>
      </c>
      <c r="D1286" s="6">
        <v>2000</v>
      </c>
      <c r="E1286" s="6">
        <v>2020</v>
      </c>
      <c r="F1286" t="s">
        <v>8219</v>
      </c>
      <c r="G1286" t="s">
        <v>8224</v>
      </c>
      <c r="H1286" t="s">
        <v>8246</v>
      </c>
      <c r="I1286" s="7">
        <v>1483203540</v>
      </c>
      <c r="J1286" s="7">
        <v>1481175482</v>
      </c>
      <c r="K1286" t="b">
        <v>0</v>
      </c>
      <c r="L1286">
        <v>31</v>
      </c>
      <c r="M1286" t="b">
        <v>1</v>
      </c>
      <c r="N1286" s="7" t="s">
        <v>8320</v>
      </c>
      <c r="O1286" s="7" t="s">
        <v>8321</v>
      </c>
      <c r="P1286">
        <v>101</v>
      </c>
      <c r="Q1286" s="6">
        <f>E1286/Table1_2[[#This Row],[backers_count]]</f>
        <v>65.161290322580641</v>
      </c>
    </row>
    <row r="1287" spans="1:17" x14ac:dyDescent="0.35">
      <c r="A1287">
        <v>1285</v>
      </c>
      <c r="B1287" t="s">
        <v>1286</v>
      </c>
      <c r="C1287" t="s">
        <v>5395</v>
      </c>
      <c r="D1287" s="6">
        <v>2000</v>
      </c>
      <c r="E1287" s="6">
        <v>2033</v>
      </c>
      <c r="F1287" t="s">
        <v>8219</v>
      </c>
      <c r="G1287" t="s">
        <v>8225</v>
      </c>
      <c r="H1287" t="s">
        <v>8247</v>
      </c>
      <c r="I1287" s="7">
        <v>1434808775</v>
      </c>
      <c r="J1287" s="7">
        <v>1433512775</v>
      </c>
      <c r="K1287" t="b">
        <v>0</v>
      </c>
      <c r="L1287">
        <v>63</v>
      </c>
      <c r="M1287" t="b">
        <v>1</v>
      </c>
      <c r="N1287" s="7" t="s">
        <v>8320</v>
      </c>
      <c r="O1287" s="7" t="s">
        <v>8321</v>
      </c>
      <c r="P1287">
        <v>102</v>
      </c>
      <c r="Q1287" s="6">
        <f>E1287/Table1_2[[#This Row],[backers_count]]</f>
        <v>32.269841269841272</v>
      </c>
    </row>
    <row r="1288" spans="1:17" x14ac:dyDescent="0.35">
      <c r="A1288">
        <v>1286</v>
      </c>
      <c r="B1288" t="s">
        <v>1287</v>
      </c>
      <c r="C1288" t="s">
        <v>5396</v>
      </c>
      <c r="D1288" s="6">
        <v>1500</v>
      </c>
      <c r="E1288" s="6">
        <v>1625</v>
      </c>
      <c r="F1288" t="s">
        <v>8219</v>
      </c>
      <c r="G1288" t="s">
        <v>8225</v>
      </c>
      <c r="H1288" t="s">
        <v>8247</v>
      </c>
      <c r="I1288" s="7">
        <v>1424181600</v>
      </c>
      <c r="J1288" s="7">
        <v>1423041227</v>
      </c>
      <c r="K1288" t="b">
        <v>0</v>
      </c>
      <c r="L1288">
        <v>20</v>
      </c>
      <c r="M1288" t="b">
        <v>1</v>
      </c>
      <c r="N1288" s="7" t="s">
        <v>8320</v>
      </c>
      <c r="O1288" s="7" t="s">
        <v>8321</v>
      </c>
      <c r="P1288">
        <v>109</v>
      </c>
      <c r="Q1288" s="6">
        <f>E1288/Table1_2[[#This Row],[backers_count]]</f>
        <v>81.25</v>
      </c>
    </row>
    <row r="1289" spans="1:17" x14ac:dyDescent="0.35">
      <c r="A1289">
        <v>1287</v>
      </c>
      <c r="B1289" t="s">
        <v>1288</v>
      </c>
      <c r="C1289" t="s">
        <v>5397</v>
      </c>
      <c r="D1289" s="6">
        <v>250</v>
      </c>
      <c r="E1289" s="6">
        <v>605</v>
      </c>
      <c r="F1289" t="s">
        <v>8219</v>
      </c>
      <c r="G1289" t="s">
        <v>8225</v>
      </c>
      <c r="H1289" t="s">
        <v>8247</v>
      </c>
      <c r="I1289" s="7">
        <v>1434120856</v>
      </c>
      <c r="J1289" s="7">
        <v>1428936856</v>
      </c>
      <c r="K1289" t="b">
        <v>0</v>
      </c>
      <c r="L1289">
        <v>25</v>
      </c>
      <c r="M1289" t="b">
        <v>1</v>
      </c>
      <c r="N1289" s="7" t="s">
        <v>8320</v>
      </c>
      <c r="O1289" s="7" t="s">
        <v>8321</v>
      </c>
      <c r="P1289">
        <v>242</v>
      </c>
      <c r="Q1289" s="6">
        <f>E1289/Table1_2[[#This Row],[backers_count]]</f>
        <v>24.2</v>
      </c>
    </row>
    <row r="1290" spans="1:17" x14ac:dyDescent="0.35">
      <c r="A1290">
        <v>1288</v>
      </c>
      <c r="B1290" t="s">
        <v>1289</v>
      </c>
      <c r="C1290" t="s">
        <v>5398</v>
      </c>
      <c r="D1290" s="6">
        <v>4000</v>
      </c>
      <c r="E1290" s="6">
        <v>4018</v>
      </c>
      <c r="F1290" t="s">
        <v>8219</v>
      </c>
      <c r="G1290" t="s">
        <v>8224</v>
      </c>
      <c r="H1290" t="s">
        <v>8246</v>
      </c>
      <c r="I1290" s="7">
        <v>1470801600</v>
      </c>
      <c r="J1290" s="7">
        <v>1468122163</v>
      </c>
      <c r="K1290" t="b">
        <v>0</v>
      </c>
      <c r="L1290">
        <v>61</v>
      </c>
      <c r="M1290" t="b">
        <v>1</v>
      </c>
      <c r="N1290" s="7" t="s">
        <v>8320</v>
      </c>
      <c r="O1290" s="7" t="s">
        <v>8321</v>
      </c>
      <c r="P1290">
        <v>101</v>
      </c>
      <c r="Q1290" s="6">
        <f>E1290/Table1_2[[#This Row],[backers_count]]</f>
        <v>65.868852459016395</v>
      </c>
    </row>
    <row r="1291" spans="1:17" x14ac:dyDescent="0.35">
      <c r="A1291">
        <v>1289</v>
      </c>
      <c r="B1291" t="s">
        <v>1290</v>
      </c>
      <c r="C1291" t="s">
        <v>5399</v>
      </c>
      <c r="D1291" s="6">
        <v>1500</v>
      </c>
      <c r="E1291" s="6">
        <v>1876</v>
      </c>
      <c r="F1291" t="s">
        <v>8219</v>
      </c>
      <c r="G1291" t="s">
        <v>8224</v>
      </c>
      <c r="H1291" t="s">
        <v>8246</v>
      </c>
      <c r="I1291" s="7">
        <v>1483499645</v>
      </c>
      <c r="J1291" s="7">
        <v>1480907645</v>
      </c>
      <c r="K1291" t="b">
        <v>0</v>
      </c>
      <c r="L1291">
        <v>52</v>
      </c>
      <c r="M1291" t="b">
        <v>1</v>
      </c>
      <c r="N1291" s="7" t="s">
        <v>8320</v>
      </c>
      <c r="O1291" s="7" t="s">
        <v>8321</v>
      </c>
      <c r="P1291">
        <v>126</v>
      </c>
      <c r="Q1291" s="6">
        <f>E1291/Table1_2[[#This Row],[backers_count]]</f>
        <v>36.07692307692308</v>
      </c>
    </row>
    <row r="1292" spans="1:17" x14ac:dyDescent="0.35">
      <c r="A1292">
        <v>1290</v>
      </c>
      <c r="B1292" t="s">
        <v>1291</v>
      </c>
      <c r="C1292" t="s">
        <v>5400</v>
      </c>
      <c r="D1292" s="6">
        <v>3500</v>
      </c>
      <c r="E1292" s="6">
        <v>3800</v>
      </c>
      <c r="F1292" t="s">
        <v>8219</v>
      </c>
      <c r="G1292" t="s">
        <v>8224</v>
      </c>
      <c r="H1292" t="s">
        <v>8246</v>
      </c>
      <c r="I1292" s="7">
        <v>1429772340</v>
      </c>
      <c r="J1292" s="7">
        <v>1427121931</v>
      </c>
      <c r="K1292" t="b">
        <v>0</v>
      </c>
      <c r="L1292">
        <v>86</v>
      </c>
      <c r="M1292" t="b">
        <v>1</v>
      </c>
      <c r="N1292" s="7" t="s">
        <v>8320</v>
      </c>
      <c r="O1292" s="7" t="s">
        <v>8321</v>
      </c>
      <c r="P1292">
        <v>109</v>
      </c>
      <c r="Q1292" s="6">
        <f>E1292/Table1_2[[#This Row],[backers_count]]</f>
        <v>44.186046511627907</v>
      </c>
    </row>
    <row r="1293" spans="1:17" x14ac:dyDescent="0.35">
      <c r="A1293">
        <v>1291</v>
      </c>
      <c r="B1293" t="s">
        <v>1292</v>
      </c>
      <c r="C1293" t="s">
        <v>5401</v>
      </c>
      <c r="D1293" s="6">
        <v>3000</v>
      </c>
      <c r="E1293" s="6">
        <v>4371</v>
      </c>
      <c r="F1293" t="s">
        <v>8219</v>
      </c>
      <c r="G1293" t="s">
        <v>8224</v>
      </c>
      <c r="H1293" t="s">
        <v>8246</v>
      </c>
      <c r="I1293" s="7">
        <v>1428390000</v>
      </c>
      <c r="J1293" s="7">
        <v>1425224391</v>
      </c>
      <c r="K1293" t="b">
        <v>0</v>
      </c>
      <c r="L1293">
        <v>42</v>
      </c>
      <c r="M1293" t="b">
        <v>1</v>
      </c>
      <c r="N1293" s="7" t="s">
        <v>8320</v>
      </c>
      <c r="O1293" s="7" t="s">
        <v>8321</v>
      </c>
      <c r="P1293">
        <v>146</v>
      </c>
      <c r="Q1293" s="6">
        <f>E1293/Table1_2[[#This Row],[backers_count]]</f>
        <v>104.07142857142857</v>
      </c>
    </row>
    <row r="1294" spans="1:17" x14ac:dyDescent="0.35">
      <c r="A1294">
        <v>1292</v>
      </c>
      <c r="B1294" t="s">
        <v>1293</v>
      </c>
      <c r="C1294" t="s">
        <v>5402</v>
      </c>
      <c r="D1294" s="6">
        <v>1700</v>
      </c>
      <c r="E1294" s="6">
        <v>1870</v>
      </c>
      <c r="F1294" t="s">
        <v>8219</v>
      </c>
      <c r="G1294" t="s">
        <v>8225</v>
      </c>
      <c r="H1294" t="s">
        <v>8247</v>
      </c>
      <c r="I1294" s="7">
        <v>1444172340</v>
      </c>
      <c r="J1294" s="7">
        <v>1441822828</v>
      </c>
      <c r="K1294" t="b">
        <v>0</v>
      </c>
      <c r="L1294">
        <v>52</v>
      </c>
      <c r="M1294" t="b">
        <v>1</v>
      </c>
      <c r="N1294" s="7" t="s">
        <v>8320</v>
      </c>
      <c r="O1294" s="7" t="s">
        <v>8321</v>
      </c>
      <c r="P1294">
        <v>111</v>
      </c>
      <c r="Q1294" s="6">
        <f>E1294/Table1_2[[#This Row],[backers_count]]</f>
        <v>35.96153846153846</v>
      </c>
    </row>
    <row r="1295" spans="1:17" x14ac:dyDescent="0.35">
      <c r="A1295">
        <v>1293</v>
      </c>
      <c r="B1295" t="s">
        <v>1294</v>
      </c>
      <c r="C1295" t="s">
        <v>5403</v>
      </c>
      <c r="D1295" s="6">
        <v>15000</v>
      </c>
      <c r="E1295" s="6">
        <v>15335</v>
      </c>
      <c r="F1295" t="s">
        <v>8219</v>
      </c>
      <c r="G1295" t="s">
        <v>8224</v>
      </c>
      <c r="H1295" t="s">
        <v>8246</v>
      </c>
      <c r="I1295" s="7">
        <v>1447523371</v>
      </c>
      <c r="J1295" s="7">
        <v>1444927771</v>
      </c>
      <c r="K1295" t="b">
        <v>0</v>
      </c>
      <c r="L1295">
        <v>120</v>
      </c>
      <c r="M1295" t="b">
        <v>1</v>
      </c>
      <c r="N1295" s="7" t="s">
        <v>8320</v>
      </c>
      <c r="O1295" s="7" t="s">
        <v>8321</v>
      </c>
      <c r="P1295">
        <v>103</v>
      </c>
      <c r="Q1295" s="6">
        <f>E1295/Table1_2[[#This Row],[backers_count]]</f>
        <v>127.79166666666667</v>
      </c>
    </row>
    <row r="1296" spans="1:17" x14ac:dyDescent="0.35">
      <c r="A1296">
        <v>1294</v>
      </c>
      <c r="B1296" t="s">
        <v>1295</v>
      </c>
      <c r="C1296" t="s">
        <v>5404</v>
      </c>
      <c r="D1296" s="6">
        <v>500</v>
      </c>
      <c r="E1296" s="6">
        <v>610</v>
      </c>
      <c r="F1296" t="s">
        <v>8219</v>
      </c>
      <c r="G1296" t="s">
        <v>8225</v>
      </c>
      <c r="H1296" t="s">
        <v>8247</v>
      </c>
      <c r="I1296" s="7">
        <v>1445252400</v>
      </c>
      <c r="J1296" s="7">
        <v>1443696797</v>
      </c>
      <c r="K1296" t="b">
        <v>0</v>
      </c>
      <c r="L1296">
        <v>22</v>
      </c>
      <c r="M1296" t="b">
        <v>1</v>
      </c>
      <c r="N1296" s="7" t="s">
        <v>8320</v>
      </c>
      <c r="O1296" s="7" t="s">
        <v>8321</v>
      </c>
      <c r="P1296">
        <v>122</v>
      </c>
      <c r="Q1296" s="6">
        <f>E1296/Table1_2[[#This Row],[backers_count]]</f>
        <v>27.727272727272727</v>
      </c>
    </row>
    <row r="1297" spans="1:17" x14ac:dyDescent="0.35">
      <c r="A1297">
        <v>1295</v>
      </c>
      <c r="B1297" t="s">
        <v>1296</v>
      </c>
      <c r="C1297" t="s">
        <v>5405</v>
      </c>
      <c r="D1297" s="6">
        <v>2500</v>
      </c>
      <c r="E1297" s="6">
        <v>2549</v>
      </c>
      <c r="F1297" t="s">
        <v>8219</v>
      </c>
      <c r="G1297" t="s">
        <v>8225</v>
      </c>
      <c r="H1297" t="s">
        <v>8247</v>
      </c>
      <c r="I1297" s="7">
        <v>1438189200</v>
      </c>
      <c r="J1297" s="7">
        <v>1435585497</v>
      </c>
      <c r="K1297" t="b">
        <v>0</v>
      </c>
      <c r="L1297">
        <v>64</v>
      </c>
      <c r="M1297" t="b">
        <v>1</v>
      </c>
      <c r="N1297" s="7" t="s">
        <v>8320</v>
      </c>
      <c r="O1297" s="7" t="s">
        <v>8321</v>
      </c>
      <c r="P1297">
        <v>102</v>
      </c>
      <c r="Q1297" s="6">
        <f>E1297/Table1_2[[#This Row],[backers_count]]</f>
        <v>39.828125</v>
      </c>
    </row>
    <row r="1298" spans="1:17" x14ac:dyDescent="0.35">
      <c r="A1298">
        <v>1296</v>
      </c>
      <c r="B1298" t="s">
        <v>1297</v>
      </c>
      <c r="C1298" t="s">
        <v>5406</v>
      </c>
      <c r="D1298" s="6">
        <v>850</v>
      </c>
      <c r="E1298" s="6">
        <v>1200</v>
      </c>
      <c r="F1298" t="s">
        <v>8219</v>
      </c>
      <c r="G1298" t="s">
        <v>8225</v>
      </c>
      <c r="H1298" t="s">
        <v>8247</v>
      </c>
      <c r="I1298" s="7">
        <v>1457914373</v>
      </c>
      <c r="J1298" s="7">
        <v>1456189973</v>
      </c>
      <c r="K1298" t="b">
        <v>0</v>
      </c>
      <c r="L1298">
        <v>23</v>
      </c>
      <c r="M1298" t="b">
        <v>1</v>
      </c>
      <c r="N1298" s="7" t="s">
        <v>8320</v>
      </c>
      <c r="O1298" s="7" t="s">
        <v>8321</v>
      </c>
      <c r="P1298">
        <v>142</v>
      </c>
      <c r="Q1298" s="6">
        <f>E1298/Table1_2[[#This Row],[backers_count]]</f>
        <v>52.173913043478258</v>
      </c>
    </row>
    <row r="1299" spans="1:17" x14ac:dyDescent="0.35">
      <c r="A1299">
        <v>1297</v>
      </c>
      <c r="B1299" t="s">
        <v>1298</v>
      </c>
      <c r="C1299" t="s">
        <v>5407</v>
      </c>
      <c r="D1299" s="6">
        <v>20000</v>
      </c>
      <c r="E1299" s="6">
        <v>21905</v>
      </c>
      <c r="F1299" t="s">
        <v>8219</v>
      </c>
      <c r="G1299" t="s">
        <v>8224</v>
      </c>
      <c r="H1299" t="s">
        <v>8246</v>
      </c>
      <c r="I1299" s="7">
        <v>1462125358</v>
      </c>
      <c r="J1299" s="7">
        <v>1459533358</v>
      </c>
      <c r="K1299" t="b">
        <v>0</v>
      </c>
      <c r="L1299">
        <v>238</v>
      </c>
      <c r="M1299" t="b">
        <v>1</v>
      </c>
      <c r="N1299" s="7" t="s">
        <v>8320</v>
      </c>
      <c r="O1299" s="7" t="s">
        <v>8321</v>
      </c>
      <c r="P1299">
        <v>110</v>
      </c>
      <c r="Q1299" s="6">
        <f>E1299/Table1_2[[#This Row],[backers_count]]</f>
        <v>92.037815126050418</v>
      </c>
    </row>
    <row r="1300" spans="1:17" x14ac:dyDescent="0.35">
      <c r="A1300">
        <v>1298</v>
      </c>
      <c r="B1300" t="s">
        <v>1299</v>
      </c>
      <c r="C1300" t="s">
        <v>5408</v>
      </c>
      <c r="D1300" s="6">
        <v>2000</v>
      </c>
      <c r="E1300" s="6">
        <v>2093</v>
      </c>
      <c r="F1300" t="s">
        <v>8219</v>
      </c>
      <c r="G1300" t="s">
        <v>8225</v>
      </c>
      <c r="H1300" t="s">
        <v>8247</v>
      </c>
      <c r="I1300" s="7">
        <v>1461860432</v>
      </c>
      <c r="J1300" s="7">
        <v>1459268432</v>
      </c>
      <c r="K1300" t="b">
        <v>0</v>
      </c>
      <c r="L1300">
        <v>33</v>
      </c>
      <c r="M1300" t="b">
        <v>1</v>
      </c>
      <c r="N1300" s="7" t="s">
        <v>8320</v>
      </c>
      <c r="O1300" s="7" t="s">
        <v>8321</v>
      </c>
      <c r="P1300">
        <v>105</v>
      </c>
      <c r="Q1300" s="6">
        <f>E1300/Table1_2[[#This Row],[backers_count]]</f>
        <v>63.424242424242422</v>
      </c>
    </row>
    <row r="1301" spans="1:17" x14ac:dyDescent="0.35">
      <c r="A1301">
        <v>1299</v>
      </c>
      <c r="B1301" t="s">
        <v>1300</v>
      </c>
      <c r="C1301" t="s">
        <v>5409</v>
      </c>
      <c r="D1301" s="6">
        <v>3500</v>
      </c>
      <c r="E1301" s="6">
        <v>4340</v>
      </c>
      <c r="F1301" t="s">
        <v>8219</v>
      </c>
      <c r="G1301" t="s">
        <v>8224</v>
      </c>
      <c r="H1301" t="s">
        <v>8246</v>
      </c>
      <c r="I1301" s="7">
        <v>1436902359</v>
      </c>
      <c r="J1301" s="7">
        <v>1434310359</v>
      </c>
      <c r="K1301" t="b">
        <v>0</v>
      </c>
      <c r="L1301">
        <v>32</v>
      </c>
      <c r="M1301" t="b">
        <v>1</v>
      </c>
      <c r="N1301" s="7" t="s">
        <v>8320</v>
      </c>
      <c r="O1301" s="7" t="s">
        <v>8321</v>
      </c>
      <c r="P1301">
        <v>124</v>
      </c>
      <c r="Q1301" s="6">
        <f>E1301/Table1_2[[#This Row],[backers_count]]</f>
        <v>135.625</v>
      </c>
    </row>
    <row r="1302" spans="1:17" x14ac:dyDescent="0.35">
      <c r="A1302">
        <v>1300</v>
      </c>
      <c r="B1302" t="s">
        <v>1301</v>
      </c>
      <c r="C1302" t="s">
        <v>5410</v>
      </c>
      <c r="D1302" s="6">
        <v>3000</v>
      </c>
      <c r="E1302" s="6">
        <v>4050</v>
      </c>
      <c r="F1302" t="s">
        <v>8219</v>
      </c>
      <c r="G1302" t="s">
        <v>8224</v>
      </c>
      <c r="H1302" t="s">
        <v>8246</v>
      </c>
      <c r="I1302" s="7">
        <v>1464807420</v>
      </c>
      <c r="J1302" s="7">
        <v>1461427938</v>
      </c>
      <c r="K1302" t="b">
        <v>0</v>
      </c>
      <c r="L1302">
        <v>24</v>
      </c>
      <c r="M1302" t="b">
        <v>1</v>
      </c>
      <c r="N1302" s="7" t="s">
        <v>8320</v>
      </c>
      <c r="O1302" s="7" t="s">
        <v>8321</v>
      </c>
      <c r="P1302">
        <v>135</v>
      </c>
      <c r="Q1302" s="6">
        <f>E1302/Table1_2[[#This Row],[backers_count]]</f>
        <v>168.75</v>
      </c>
    </row>
    <row r="1303" spans="1:17" x14ac:dyDescent="0.35">
      <c r="A1303">
        <v>1301</v>
      </c>
      <c r="B1303" t="s">
        <v>1302</v>
      </c>
      <c r="C1303" t="s">
        <v>5411</v>
      </c>
      <c r="D1303" s="6">
        <v>2000</v>
      </c>
      <c r="E1303" s="6">
        <v>2055</v>
      </c>
      <c r="F1303" t="s">
        <v>8219</v>
      </c>
      <c r="G1303" t="s">
        <v>8224</v>
      </c>
      <c r="H1303" t="s">
        <v>8246</v>
      </c>
      <c r="I1303" s="7">
        <v>1437447600</v>
      </c>
      <c r="J1303" s="7">
        <v>1436551178</v>
      </c>
      <c r="K1303" t="b">
        <v>0</v>
      </c>
      <c r="L1303">
        <v>29</v>
      </c>
      <c r="M1303" t="b">
        <v>1</v>
      </c>
      <c r="N1303" s="7" t="s">
        <v>8320</v>
      </c>
      <c r="O1303" s="7" t="s">
        <v>8321</v>
      </c>
      <c r="P1303">
        <v>103</v>
      </c>
      <c r="Q1303" s="6">
        <f>E1303/Table1_2[[#This Row],[backers_count]]</f>
        <v>70.862068965517238</v>
      </c>
    </row>
    <row r="1304" spans="1:17" x14ac:dyDescent="0.35">
      <c r="A1304">
        <v>1302</v>
      </c>
      <c r="B1304" t="s">
        <v>1303</v>
      </c>
      <c r="C1304" t="s">
        <v>5412</v>
      </c>
      <c r="D1304" s="6">
        <v>2500</v>
      </c>
      <c r="E1304" s="6">
        <v>2500</v>
      </c>
      <c r="F1304" t="s">
        <v>8219</v>
      </c>
      <c r="G1304" t="s">
        <v>8224</v>
      </c>
      <c r="H1304" t="s">
        <v>8246</v>
      </c>
      <c r="I1304" s="7">
        <v>1480559011</v>
      </c>
      <c r="J1304" s="7">
        <v>1477963411</v>
      </c>
      <c r="K1304" t="b">
        <v>0</v>
      </c>
      <c r="L1304">
        <v>50</v>
      </c>
      <c r="M1304" t="b">
        <v>1</v>
      </c>
      <c r="N1304" s="7" t="s">
        <v>8320</v>
      </c>
      <c r="O1304" s="7" t="s">
        <v>8321</v>
      </c>
      <c r="P1304">
        <v>100</v>
      </c>
      <c r="Q1304" s="6">
        <f>E1304/Table1_2[[#This Row],[backers_count]]</f>
        <v>50</v>
      </c>
    </row>
    <row r="1305" spans="1:17" x14ac:dyDescent="0.35">
      <c r="A1305">
        <v>1303</v>
      </c>
      <c r="B1305" t="s">
        <v>1304</v>
      </c>
      <c r="C1305" t="s">
        <v>5413</v>
      </c>
      <c r="D1305" s="6">
        <v>3500</v>
      </c>
      <c r="E1305" s="6">
        <v>4559.13</v>
      </c>
      <c r="F1305" t="s">
        <v>8219</v>
      </c>
      <c r="G1305" t="s">
        <v>8225</v>
      </c>
      <c r="H1305" t="s">
        <v>8247</v>
      </c>
      <c r="I1305" s="7">
        <v>1469962800</v>
      </c>
      <c r="J1305" s="7">
        <v>1468578920</v>
      </c>
      <c r="K1305" t="b">
        <v>0</v>
      </c>
      <c r="L1305">
        <v>108</v>
      </c>
      <c r="M1305" t="b">
        <v>1</v>
      </c>
      <c r="N1305" s="7" t="s">
        <v>8320</v>
      </c>
      <c r="O1305" s="7" t="s">
        <v>8321</v>
      </c>
      <c r="P1305">
        <v>131</v>
      </c>
      <c r="Q1305" s="6">
        <f>E1305/Table1_2[[#This Row],[backers_count]]</f>
        <v>42.214166666666671</v>
      </c>
    </row>
    <row r="1306" spans="1:17" x14ac:dyDescent="0.35">
      <c r="A1306">
        <v>1304</v>
      </c>
      <c r="B1306" t="s">
        <v>1305</v>
      </c>
      <c r="C1306" t="s">
        <v>5414</v>
      </c>
      <c r="D1306" s="6">
        <v>40000</v>
      </c>
      <c r="E1306" s="6">
        <v>15851</v>
      </c>
      <c r="F1306" t="s">
        <v>8220</v>
      </c>
      <c r="G1306" t="s">
        <v>8225</v>
      </c>
      <c r="H1306" t="s">
        <v>8247</v>
      </c>
      <c r="I1306" s="7">
        <v>1489376405</v>
      </c>
      <c r="J1306" s="7">
        <v>1484196005</v>
      </c>
      <c r="K1306" t="b">
        <v>0</v>
      </c>
      <c r="L1306">
        <v>104</v>
      </c>
      <c r="M1306" t="b">
        <v>0</v>
      </c>
      <c r="N1306" s="7" t="s">
        <v>8322</v>
      </c>
      <c r="O1306" s="7" t="s">
        <v>8324</v>
      </c>
      <c r="P1306">
        <v>40</v>
      </c>
      <c r="Q1306" s="6">
        <f>E1306/Table1_2[[#This Row],[backers_count]]</f>
        <v>152.41346153846155</v>
      </c>
    </row>
    <row r="1307" spans="1:17" x14ac:dyDescent="0.35">
      <c r="A1307">
        <v>1305</v>
      </c>
      <c r="B1307" t="s">
        <v>1306</v>
      </c>
      <c r="C1307" t="s">
        <v>5415</v>
      </c>
      <c r="D1307" s="6">
        <v>30000</v>
      </c>
      <c r="E1307" s="6">
        <v>7793</v>
      </c>
      <c r="F1307" t="s">
        <v>8220</v>
      </c>
      <c r="G1307" t="s">
        <v>8224</v>
      </c>
      <c r="H1307" t="s">
        <v>8246</v>
      </c>
      <c r="I1307" s="7">
        <v>1469122200</v>
      </c>
      <c r="J1307" s="7">
        <v>1466611108</v>
      </c>
      <c r="K1307" t="b">
        <v>0</v>
      </c>
      <c r="L1307">
        <v>86</v>
      </c>
      <c r="M1307" t="b">
        <v>0</v>
      </c>
      <c r="N1307" s="7" t="s">
        <v>8322</v>
      </c>
      <c r="O1307" s="7" t="s">
        <v>8324</v>
      </c>
      <c r="P1307">
        <v>26</v>
      </c>
      <c r="Q1307" s="6">
        <f>E1307/Table1_2[[#This Row],[backers_count]]</f>
        <v>90.616279069767444</v>
      </c>
    </row>
    <row r="1308" spans="1:17" x14ac:dyDescent="0.35">
      <c r="A1308">
        <v>1306</v>
      </c>
      <c r="B1308" t="s">
        <v>1307</v>
      </c>
      <c r="C1308" t="s">
        <v>5416</v>
      </c>
      <c r="D1308" s="6">
        <v>110000</v>
      </c>
      <c r="E1308" s="6">
        <v>71771</v>
      </c>
      <c r="F1308" t="s">
        <v>8220</v>
      </c>
      <c r="G1308" t="s">
        <v>8224</v>
      </c>
      <c r="H1308" t="s">
        <v>8246</v>
      </c>
      <c r="I1308" s="7">
        <v>1417690734</v>
      </c>
      <c r="J1308" s="7">
        <v>1415098734</v>
      </c>
      <c r="K1308" t="b">
        <v>0</v>
      </c>
      <c r="L1308">
        <v>356</v>
      </c>
      <c r="M1308" t="b">
        <v>0</v>
      </c>
      <c r="N1308" s="7" t="s">
        <v>8322</v>
      </c>
      <c r="O1308" s="7" t="s">
        <v>8324</v>
      </c>
      <c r="P1308">
        <v>66</v>
      </c>
      <c r="Q1308" s="6">
        <f>E1308/Table1_2[[#This Row],[backers_count]]</f>
        <v>201.60393258426967</v>
      </c>
    </row>
    <row r="1309" spans="1:17" x14ac:dyDescent="0.35">
      <c r="A1309">
        <v>1307</v>
      </c>
      <c r="B1309" t="s">
        <v>1308</v>
      </c>
      <c r="C1309" t="s">
        <v>5417</v>
      </c>
      <c r="D1309" s="6">
        <v>50000</v>
      </c>
      <c r="E1309" s="6">
        <v>5757</v>
      </c>
      <c r="F1309" t="s">
        <v>8220</v>
      </c>
      <c r="G1309" t="s">
        <v>8224</v>
      </c>
      <c r="H1309" t="s">
        <v>8246</v>
      </c>
      <c r="I1309" s="7">
        <v>1455710679</v>
      </c>
      <c r="J1309" s="7">
        <v>1453118679</v>
      </c>
      <c r="K1309" t="b">
        <v>0</v>
      </c>
      <c r="L1309">
        <v>45</v>
      </c>
      <c r="M1309" t="b">
        <v>0</v>
      </c>
      <c r="N1309" s="7" t="s">
        <v>8322</v>
      </c>
      <c r="O1309" s="7" t="s">
        <v>8324</v>
      </c>
      <c r="P1309">
        <v>12</v>
      </c>
      <c r="Q1309" s="6">
        <f>E1309/Table1_2[[#This Row],[backers_count]]</f>
        <v>127.93333333333334</v>
      </c>
    </row>
    <row r="1310" spans="1:17" x14ac:dyDescent="0.35">
      <c r="A1310">
        <v>1308</v>
      </c>
      <c r="B1310" t="s">
        <v>1309</v>
      </c>
      <c r="C1310" t="s">
        <v>5418</v>
      </c>
      <c r="D1310" s="6">
        <v>10000</v>
      </c>
      <c r="E1310" s="6">
        <v>1136</v>
      </c>
      <c r="F1310" t="s">
        <v>8220</v>
      </c>
      <c r="G1310" t="s">
        <v>8224</v>
      </c>
      <c r="H1310" t="s">
        <v>8246</v>
      </c>
      <c r="I1310" s="7">
        <v>1475937812</v>
      </c>
      <c r="J1310" s="7">
        <v>1472481812</v>
      </c>
      <c r="K1310" t="b">
        <v>0</v>
      </c>
      <c r="L1310">
        <v>38</v>
      </c>
      <c r="M1310" t="b">
        <v>0</v>
      </c>
      <c r="N1310" s="7" t="s">
        <v>8322</v>
      </c>
      <c r="O1310" s="7" t="s">
        <v>8324</v>
      </c>
      <c r="P1310">
        <v>12</v>
      </c>
      <c r="Q1310" s="6">
        <f>E1310/Table1_2[[#This Row],[backers_count]]</f>
        <v>29.894736842105264</v>
      </c>
    </row>
    <row r="1311" spans="1:17" x14ac:dyDescent="0.35">
      <c r="A1311">
        <v>1309</v>
      </c>
      <c r="B1311" t="s">
        <v>1310</v>
      </c>
      <c r="C1311" t="s">
        <v>5419</v>
      </c>
      <c r="D1311" s="6">
        <v>11500</v>
      </c>
      <c r="E1311" s="6">
        <v>12879</v>
      </c>
      <c r="F1311" t="s">
        <v>8220</v>
      </c>
      <c r="G1311" t="s">
        <v>8224</v>
      </c>
      <c r="H1311" t="s">
        <v>8246</v>
      </c>
      <c r="I1311" s="7">
        <v>1444943468</v>
      </c>
      <c r="J1311" s="7">
        <v>1441919468</v>
      </c>
      <c r="K1311" t="b">
        <v>0</v>
      </c>
      <c r="L1311">
        <v>35</v>
      </c>
      <c r="M1311" t="b">
        <v>0</v>
      </c>
      <c r="N1311" s="7" t="s">
        <v>8322</v>
      </c>
      <c r="O1311" s="7" t="s">
        <v>8324</v>
      </c>
      <c r="P1311">
        <v>112</v>
      </c>
      <c r="Q1311" s="6">
        <f>E1311/Table1_2[[#This Row],[backers_count]]</f>
        <v>367.97142857142859</v>
      </c>
    </row>
    <row r="1312" spans="1:17" x14ac:dyDescent="0.35">
      <c r="A1312">
        <v>1310</v>
      </c>
      <c r="B1312" t="s">
        <v>1311</v>
      </c>
      <c r="C1312" t="s">
        <v>5420</v>
      </c>
      <c r="D1312" s="6">
        <v>20000</v>
      </c>
      <c r="E1312" s="6">
        <v>3100</v>
      </c>
      <c r="F1312" t="s">
        <v>8220</v>
      </c>
      <c r="G1312" t="s">
        <v>8224</v>
      </c>
      <c r="H1312" t="s">
        <v>8246</v>
      </c>
      <c r="I1312" s="7">
        <v>1471622450</v>
      </c>
      <c r="J1312" s="7">
        <v>1467734450</v>
      </c>
      <c r="K1312" t="b">
        <v>0</v>
      </c>
      <c r="L1312">
        <v>24</v>
      </c>
      <c r="M1312" t="b">
        <v>0</v>
      </c>
      <c r="N1312" s="7" t="s">
        <v>8322</v>
      </c>
      <c r="O1312" s="7" t="s">
        <v>8324</v>
      </c>
      <c r="P1312">
        <v>16</v>
      </c>
      <c r="Q1312" s="6">
        <f>E1312/Table1_2[[#This Row],[backers_count]]</f>
        <v>129.16666666666666</v>
      </c>
    </row>
    <row r="1313" spans="1:17" x14ac:dyDescent="0.35">
      <c r="A1313">
        <v>1311</v>
      </c>
      <c r="B1313" t="s">
        <v>1312</v>
      </c>
      <c r="C1313" t="s">
        <v>5421</v>
      </c>
      <c r="D1313" s="6">
        <v>250000</v>
      </c>
      <c r="E1313" s="6">
        <v>80070</v>
      </c>
      <c r="F1313" t="s">
        <v>8220</v>
      </c>
      <c r="G1313" t="s">
        <v>8224</v>
      </c>
      <c r="H1313" t="s">
        <v>8246</v>
      </c>
      <c r="I1313" s="7">
        <v>1480536919</v>
      </c>
      <c r="J1313" s="7">
        <v>1477509319</v>
      </c>
      <c r="K1313" t="b">
        <v>0</v>
      </c>
      <c r="L1313">
        <v>100</v>
      </c>
      <c r="M1313" t="b">
        <v>0</v>
      </c>
      <c r="N1313" s="7" t="s">
        <v>8322</v>
      </c>
      <c r="O1313" s="7" t="s">
        <v>8324</v>
      </c>
      <c r="P1313">
        <v>33</v>
      </c>
      <c r="Q1313" s="6">
        <f>E1313/Table1_2[[#This Row],[backers_count]]</f>
        <v>800.7</v>
      </c>
    </row>
    <row r="1314" spans="1:17" x14ac:dyDescent="0.35">
      <c r="A1314">
        <v>1312</v>
      </c>
      <c r="B1314" t="s">
        <v>1313</v>
      </c>
      <c r="C1314" t="s">
        <v>5422</v>
      </c>
      <c r="D1314" s="6">
        <v>4600</v>
      </c>
      <c r="E1314" s="6">
        <v>28</v>
      </c>
      <c r="F1314" t="s">
        <v>8220</v>
      </c>
      <c r="G1314" t="s">
        <v>8224</v>
      </c>
      <c r="H1314" t="s">
        <v>8246</v>
      </c>
      <c r="I1314" s="7">
        <v>1429375922</v>
      </c>
      <c r="J1314" s="7">
        <v>1426783922</v>
      </c>
      <c r="K1314" t="b">
        <v>0</v>
      </c>
      <c r="L1314">
        <v>1</v>
      </c>
      <c r="M1314" t="b">
        <v>0</v>
      </c>
      <c r="N1314" s="7" t="s">
        <v>8322</v>
      </c>
      <c r="O1314" s="7" t="s">
        <v>8324</v>
      </c>
      <c r="P1314">
        <v>1</v>
      </c>
      <c r="Q1314" s="6">
        <f>E1314/Table1_2[[#This Row],[backers_count]]</f>
        <v>28</v>
      </c>
    </row>
    <row r="1315" spans="1:17" x14ac:dyDescent="0.35">
      <c r="A1315">
        <v>1313</v>
      </c>
      <c r="B1315" t="s">
        <v>1314</v>
      </c>
      <c r="C1315" t="s">
        <v>5423</v>
      </c>
      <c r="D1315" s="6">
        <v>40000</v>
      </c>
      <c r="E1315" s="6">
        <v>12446</v>
      </c>
      <c r="F1315" t="s">
        <v>8220</v>
      </c>
      <c r="G1315" t="s">
        <v>8224</v>
      </c>
      <c r="H1315" t="s">
        <v>8246</v>
      </c>
      <c r="I1315" s="7">
        <v>1457024514</v>
      </c>
      <c r="J1315" s="7">
        <v>1454432514</v>
      </c>
      <c r="K1315" t="b">
        <v>0</v>
      </c>
      <c r="L1315">
        <v>122</v>
      </c>
      <c r="M1315" t="b">
        <v>0</v>
      </c>
      <c r="N1315" s="7" t="s">
        <v>8322</v>
      </c>
      <c r="O1315" s="7" t="s">
        <v>8324</v>
      </c>
      <c r="P1315">
        <v>32</v>
      </c>
      <c r="Q1315" s="6">
        <f>E1315/Table1_2[[#This Row],[backers_count]]</f>
        <v>102.01639344262296</v>
      </c>
    </row>
    <row r="1316" spans="1:17" x14ac:dyDescent="0.35">
      <c r="A1316">
        <v>1314</v>
      </c>
      <c r="B1316" t="s">
        <v>1315</v>
      </c>
      <c r="C1316" t="s">
        <v>5424</v>
      </c>
      <c r="D1316" s="6">
        <v>180000</v>
      </c>
      <c r="E1316" s="6">
        <v>2028</v>
      </c>
      <c r="F1316" t="s">
        <v>8220</v>
      </c>
      <c r="G1316" t="s">
        <v>8224</v>
      </c>
      <c r="H1316" t="s">
        <v>8246</v>
      </c>
      <c r="I1316" s="7">
        <v>1477065860</v>
      </c>
      <c r="J1316" s="7">
        <v>1471881860</v>
      </c>
      <c r="K1316" t="b">
        <v>0</v>
      </c>
      <c r="L1316">
        <v>11</v>
      </c>
      <c r="M1316" t="b">
        <v>0</v>
      </c>
      <c r="N1316" s="7" t="s">
        <v>8322</v>
      </c>
      <c r="O1316" s="7" t="s">
        <v>8324</v>
      </c>
      <c r="P1316">
        <v>2</v>
      </c>
      <c r="Q1316" s="6">
        <f>E1316/Table1_2[[#This Row],[backers_count]]</f>
        <v>184.36363636363637</v>
      </c>
    </row>
    <row r="1317" spans="1:17" x14ac:dyDescent="0.35">
      <c r="A1317">
        <v>1315</v>
      </c>
      <c r="B1317" t="s">
        <v>1316</v>
      </c>
      <c r="C1317" t="s">
        <v>5425</v>
      </c>
      <c r="D1317" s="6">
        <v>100000</v>
      </c>
      <c r="E1317" s="6">
        <v>40404</v>
      </c>
      <c r="F1317" t="s">
        <v>8220</v>
      </c>
      <c r="G1317" t="s">
        <v>8224</v>
      </c>
      <c r="H1317" t="s">
        <v>8246</v>
      </c>
      <c r="I1317" s="7">
        <v>1446771600</v>
      </c>
      <c r="J1317" s="7">
        <v>1443700648</v>
      </c>
      <c r="K1317" t="b">
        <v>0</v>
      </c>
      <c r="L1317">
        <v>248</v>
      </c>
      <c r="M1317" t="b">
        <v>0</v>
      </c>
      <c r="N1317" s="7" t="s">
        <v>8322</v>
      </c>
      <c r="O1317" s="7" t="s">
        <v>8324</v>
      </c>
      <c r="P1317">
        <v>41</v>
      </c>
      <c r="Q1317" s="6">
        <f>E1317/Table1_2[[#This Row],[backers_count]]</f>
        <v>162.91935483870967</v>
      </c>
    </row>
    <row r="1318" spans="1:17" x14ac:dyDescent="0.35">
      <c r="A1318">
        <v>1316</v>
      </c>
      <c r="B1318" t="s">
        <v>1317</v>
      </c>
      <c r="C1318" t="s">
        <v>5426</v>
      </c>
      <c r="D1318" s="6">
        <v>75000</v>
      </c>
      <c r="E1318" s="6">
        <v>1</v>
      </c>
      <c r="F1318" t="s">
        <v>8220</v>
      </c>
      <c r="G1318" t="s">
        <v>8224</v>
      </c>
      <c r="H1318" t="s">
        <v>8246</v>
      </c>
      <c r="I1318" s="7">
        <v>1456700709</v>
      </c>
      <c r="J1318" s="7">
        <v>1453676709</v>
      </c>
      <c r="K1318" t="b">
        <v>0</v>
      </c>
      <c r="L1318">
        <v>1</v>
      </c>
      <c r="M1318" t="b">
        <v>0</v>
      </c>
      <c r="N1318" s="7" t="s">
        <v>8322</v>
      </c>
      <c r="O1318" s="7" t="s">
        <v>8324</v>
      </c>
      <c r="P1318">
        <v>1</v>
      </c>
      <c r="Q1318" s="6">
        <f>E1318/Table1_2[[#This Row],[backers_count]]</f>
        <v>1</v>
      </c>
    </row>
    <row r="1319" spans="1:17" x14ac:dyDescent="0.35">
      <c r="A1319">
        <v>1317</v>
      </c>
      <c r="B1319" t="s">
        <v>1318</v>
      </c>
      <c r="C1319" t="s">
        <v>5427</v>
      </c>
      <c r="D1319" s="6">
        <v>200000</v>
      </c>
      <c r="E1319" s="6">
        <v>11467</v>
      </c>
      <c r="F1319" t="s">
        <v>8220</v>
      </c>
      <c r="G1319" t="s">
        <v>8232</v>
      </c>
      <c r="H1319" t="s">
        <v>8253</v>
      </c>
      <c r="I1319" s="7">
        <v>1469109600</v>
      </c>
      <c r="J1319" s="7">
        <v>1464586746</v>
      </c>
      <c r="K1319" t="b">
        <v>0</v>
      </c>
      <c r="L1319">
        <v>19</v>
      </c>
      <c r="M1319" t="b">
        <v>0</v>
      </c>
      <c r="N1319" s="7" t="s">
        <v>8322</v>
      </c>
      <c r="O1319" s="7" t="s">
        <v>8324</v>
      </c>
      <c r="P1319">
        <v>6</v>
      </c>
      <c r="Q1319" s="6">
        <f>E1319/Table1_2[[#This Row],[backers_count]]</f>
        <v>603.52631578947364</v>
      </c>
    </row>
    <row r="1320" spans="1:17" x14ac:dyDescent="0.35">
      <c r="A1320">
        <v>1318</v>
      </c>
      <c r="B1320" t="s">
        <v>1319</v>
      </c>
      <c r="C1320" t="s">
        <v>5428</v>
      </c>
      <c r="D1320" s="6">
        <v>40000</v>
      </c>
      <c r="E1320" s="6">
        <v>6130</v>
      </c>
      <c r="F1320" t="s">
        <v>8220</v>
      </c>
      <c r="G1320" t="s">
        <v>8224</v>
      </c>
      <c r="H1320" t="s">
        <v>8246</v>
      </c>
      <c r="I1320" s="7">
        <v>1420938172</v>
      </c>
      <c r="J1320" s="7">
        <v>1418346172</v>
      </c>
      <c r="K1320" t="b">
        <v>0</v>
      </c>
      <c r="L1320">
        <v>135</v>
      </c>
      <c r="M1320" t="b">
        <v>0</v>
      </c>
      <c r="N1320" s="7" t="s">
        <v>8322</v>
      </c>
      <c r="O1320" s="7" t="s">
        <v>8324</v>
      </c>
      <c r="P1320">
        <v>16</v>
      </c>
      <c r="Q1320" s="6">
        <f>E1320/Table1_2[[#This Row],[backers_count]]</f>
        <v>45.407407407407405</v>
      </c>
    </row>
    <row r="1321" spans="1:17" x14ac:dyDescent="0.35">
      <c r="A1321">
        <v>1319</v>
      </c>
      <c r="B1321" t="s">
        <v>1320</v>
      </c>
      <c r="C1321" t="s">
        <v>5429</v>
      </c>
      <c r="D1321" s="6">
        <v>5800</v>
      </c>
      <c r="E1321" s="6">
        <v>876</v>
      </c>
      <c r="F1321" t="s">
        <v>8220</v>
      </c>
      <c r="G1321" t="s">
        <v>8225</v>
      </c>
      <c r="H1321" t="s">
        <v>8247</v>
      </c>
      <c r="I1321" s="7">
        <v>1405094400</v>
      </c>
      <c r="J1321" s="7">
        <v>1403810965</v>
      </c>
      <c r="K1321" t="b">
        <v>0</v>
      </c>
      <c r="L1321">
        <v>9</v>
      </c>
      <c r="M1321" t="b">
        <v>0</v>
      </c>
      <c r="N1321" s="7" t="s">
        <v>8322</v>
      </c>
      <c r="O1321" s="7" t="s">
        <v>8324</v>
      </c>
      <c r="P1321">
        <v>16</v>
      </c>
      <c r="Q1321" s="6">
        <f>E1321/Table1_2[[#This Row],[backers_count]]</f>
        <v>97.333333333333329</v>
      </c>
    </row>
    <row r="1322" spans="1:17" x14ac:dyDescent="0.35">
      <c r="A1322">
        <v>1320</v>
      </c>
      <c r="B1322" t="s">
        <v>1321</v>
      </c>
      <c r="C1322" t="s">
        <v>5430</v>
      </c>
      <c r="D1322" s="6">
        <v>100000</v>
      </c>
      <c r="E1322" s="6">
        <v>503</v>
      </c>
      <c r="F1322" t="s">
        <v>8220</v>
      </c>
      <c r="G1322" t="s">
        <v>8233</v>
      </c>
      <c r="H1322" t="s">
        <v>8249</v>
      </c>
      <c r="I1322" s="7">
        <v>1483138800</v>
      </c>
      <c r="J1322" s="7">
        <v>1480610046</v>
      </c>
      <c r="K1322" t="b">
        <v>0</v>
      </c>
      <c r="L1322">
        <v>3</v>
      </c>
      <c r="M1322" t="b">
        <v>0</v>
      </c>
      <c r="N1322" s="7" t="s">
        <v>8322</v>
      </c>
      <c r="O1322" s="7" t="s">
        <v>8324</v>
      </c>
      <c r="P1322">
        <v>1</v>
      </c>
      <c r="Q1322" s="6">
        <f>E1322/Table1_2[[#This Row],[backers_count]]</f>
        <v>167.66666666666666</v>
      </c>
    </row>
    <row r="1323" spans="1:17" x14ac:dyDescent="0.35">
      <c r="A1323">
        <v>1321</v>
      </c>
      <c r="B1323" t="s">
        <v>1322</v>
      </c>
      <c r="C1323" t="s">
        <v>5431</v>
      </c>
      <c r="D1323" s="6">
        <v>462000</v>
      </c>
      <c r="E1323" s="6">
        <v>6019</v>
      </c>
      <c r="F1323" t="s">
        <v>8220</v>
      </c>
      <c r="G1323" t="s">
        <v>8235</v>
      </c>
      <c r="H1323" t="s">
        <v>8255</v>
      </c>
      <c r="I1323" s="7">
        <v>1482515937</v>
      </c>
      <c r="J1323" s="7">
        <v>1479923937</v>
      </c>
      <c r="K1323" t="b">
        <v>0</v>
      </c>
      <c r="L1323">
        <v>7</v>
      </c>
      <c r="M1323" t="b">
        <v>0</v>
      </c>
      <c r="N1323" s="7" t="s">
        <v>8322</v>
      </c>
      <c r="O1323" s="7" t="s">
        <v>8324</v>
      </c>
      <c r="P1323">
        <v>2</v>
      </c>
      <c r="Q1323" s="6">
        <f>E1323/Table1_2[[#This Row],[backers_count]]</f>
        <v>859.85714285714289</v>
      </c>
    </row>
    <row r="1324" spans="1:17" x14ac:dyDescent="0.35">
      <c r="A1324">
        <v>1322</v>
      </c>
      <c r="B1324" t="s">
        <v>1323</v>
      </c>
      <c r="C1324" t="s">
        <v>5432</v>
      </c>
      <c r="D1324" s="6">
        <v>35000</v>
      </c>
      <c r="E1324" s="6">
        <v>106</v>
      </c>
      <c r="F1324" t="s">
        <v>8220</v>
      </c>
      <c r="G1324" t="s">
        <v>8225</v>
      </c>
      <c r="H1324" t="s">
        <v>8247</v>
      </c>
      <c r="I1324" s="7">
        <v>1432223125</v>
      </c>
      <c r="J1324" s="7">
        <v>1429631125</v>
      </c>
      <c r="K1324" t="b">
        <v>0</v>
      </c>
      <c r="L1324">
        <v>4</v>
      </c>
      <c r="M1324" t="b">
        <v>0</v>
      </c>
      <c r="N1324" s="7" t="s">
        <v>8322</v>
      </c>
      <c r="O1324" s="7" t="s">
        <v>8324</v>
      </c>
      <c r="P1324">
        <v>1</v>
      </c>
      <c r="Q1324" s="6">
        <f>E1324/Table1_2[[#This Row],[backers_count]]</f>
        <v>26.5</v>
      </c>
    </row>
    <row r="1325" spans="1:17" x14ac:dyDescent="0.35">
      <c r="A1325">
        <v>1323</v>
      </c>
      <c r="B1325" t="s">
        <v>1324</v>
      </c>
      <c r="C1325" t="s">
        <v>5433</v>
      </c>
      <c r="D1325" s="6">
        <v>15000</v>
      </c>
      <c r="E1325" s="6">
        <v>1332</v>
      </c>
      <c r="F1325" t="s">
        <v>8220</v>
      </c>
      <c r="G1325" t="s">
        <v>8224</v>
      </c>
      <c r="H1325" t="s">
        <v>8246</v>
      </c>
      <c r="I1325" s="7">
        <v>1461653700</v>
      </c>
      <c r="J1325" s="7">
        <v>1458665146</v>
      </c>
      <c r="K1325" t="b">
        <v>0</v>
      </c>
      <c r="L1325">
        <v>44</v>
      </c>
      <c r="M1325" t="b">
        <v>0</v>
      </c>
      <c r="N1325" s="7" t="s">
        <v>8322</v>
      </c>
      <c r="O1325" s="7" t="s">
        <v>8324</v>
      </c>
      <c r="P1325">
        <v>9</v>
      </c>
      <c r="Q1325" s="6">
        <f>E1325/Table1_2[[#This Row],[backers_count]]</f>
        <v>30.272727272727273</v>
      </c>
    </row>
    <row r="1326" spans="1:17" x14ac:dyDescent="0.35">
      <c r="A1326">
        <v>1324</v>
      </c>
      <c r="B1326" t="s">
        <v>1325</v>
      </c>
      <c r="C1326" t="s">
        <v>5434</v>
      </c>
      <c r="D1326" s="6">
        <v>50000</v>
      </c>
      <c r="E1326" s="6">
        <v>4920</v>
      </c>
      <c r="F1326" t="s">
        <v>8220</v>
      </c>
      <c r="G1326" t="s">
        <v>8224</v>
      </c>
      <c r="H1326" t="s">
        <v>8246</v>
      </c>
      <c r="I1326" s="7">
        <v>1476371552</v>
      </c>
      <c r="J1326" s="7">
        <v>1473779552</v>
      </c>
      <c r="K1326" t="b">
        <v>0</v>
      </c>
      <c r="L1326">
        <v>90</v>
      </c>
      <c r="M1326" t="b">
        <v>0</v>
      </c>
      <c r="N1326" s="7" t="s">
        <v>8322</v>
      </c>
      <c r="O1326" s="7" t="s">
        <v>8324</v>
      </c>
      <c r="P1326">
        <v>10</v>
      </c>
      <c r="Q1326" s="6">
        <f>E1326/Table1_2[[#This Row],[backers_count]]</f>
        <v>54.666666666666664</v>
      </c>
    </row>
    <row r="1327" spans="1:17" x14ac:dyDescent="0.35">
      <c r="A1327">
        <v>1325</v>
      </c>
      <c r="B1327" t="s">
        <v>1326</v>
      </c>
      <c r="C1327" t="s">
        <v>5435</v>
      </c>
      <c r="D1327" s="6">
        <v>20000</v>
      </c>
      <c r="E1327" s="6">
        <v>486</v>
      </c>
      <c r="F1327" t="s">
        <v>8220</v>
      </c>
      <c r="G1327" t="s">
        <v>8224</v>
      </c>
      <c r="H1327" t="s">
        <v>8246</v>
      </c>
      <c r="I1327" s="7">
        <v>1483063435</v>
      </c>
      <c r="J1327" s="7">
        <v>1480471435</v>
      </c>
      <c r="K1327" t="b">
        <v>0</v>
      </c>
      <c r="L1327">
        <v>8</v>
      </c>
      <c r="M1327" t="b">
        <v>0</v>
      </c>
      <c r="N1327" s="7" t="s">
        <v>8322</v>
      </c>
      <c r="O1327" s="7" t="s">
        <v>8324</v>
      </c>
      <c r="P1327">
        <v>3</v>
      </c>
      <c r="Q1327" s="6">
        <f>E1327/Table1_2[[#This Row],[backers_count]]</f>
        <v>60.75</v>
      </c>
    </row>
    <row r="1328" spans="1:17" x14ac:dyDescent="0.35">
      <c r="A1328">
        <v>1326</v>
      </c>
      <c r="B1328" t="s">
        <v>1327</v>
      </c>
      <c r="C1328" t="s">
        <v>5436</v>
      </c>
      <c r="D1328" s="6">
        <v>100000</v>
      </c>
      <c r="E1328" s="6">
        <v>1130</v>
      </c>
      <c r="F1328" t="s">
        <v>8220</v>
      </c>
      <c r="G1328" t="s">
        <v>8224</v>
      </c>
      <c r="H1328" t="s">
        <v>8246</v>
      </c>
      <c r="I1328" s="7">
        <v>1421348428</v>
      </c>
      <c r="J1328" s="7">
        <v>1417460428</v>
      </c>
      <c r="K1328" t="b">
        <v>0</v>
      </c>
      <c r="L1328">
        <v>11</v>
      </c>
      <c r="M1328" t="b">
        <v>0</v>
      </c>
      <c r="N1328" s="7" t="s">
        <v>8322</v>
      </c>
      <c r="O1328" s="7" t="s">
        <v>8324</v>
      </c>
      <c r="P1328">
        <v>2</v>
      </c>
      <c r="Q1328" s="6">
        <f>E1328/Table1_2[[#This Row],[backers_count]]</f>
        <v>102.72727272727273</v>
      </c>
    </row>
    <row r="1329" spans="1:17" x14ac:dyDescent="0.35">
      <c r="A1329">
        <v>1327</v>
      </c>
      <c r="B1329" t="s">
        <v>1328</v>
      </c>
      <c r="C1329" t="s">
        <v>5437</v>
      </c>
      <c r="D1329" s="6">
        <v>48000</v>
      </c>
      <c r="E1329" s="6">
        <v>1705</v>
      </c>
      <c r="F1329" t="s">
        <v>8220</v>
      </c>
      <c r="G1329" t="s">
        <v>8224</v>
      </c>
      <c r="H1329" t="s">
        <v>8246</v>
      </c>
      <c r="I1329" s="7">
        <v>1432916235</v>
      </c>
      <c r="J1329" s="7">
        <v>1430324235</v>
      </c>
      <c r="K1329" t="b">
        <v>0</v>
      </c>
      <c r="L1329">
        <v>41</v>
      </c>
      <c r="M1329" t="b">
        <v>0</v>
      </c>
      <c r="N1329" s="7" t="s">
        <v>8322</v>
      </c>
      <c r="O1329" s="7" t="s">
        <v>8324</v>
      </c>
      <c r="P1329">
        <v>4</v>
      </c>
      <c r="Q1329" s="6">
        <f>E1329/Table1_2[[#This Row],[backers_count]]</f>
        <v>41.585365853658537</v>
      </c>
    </row>
    <row r="1330" spans="1:17" x14ac:dyDescent="0.35">
      <c r="A1330">
        <v>1328</v>
      </c>
      <c r="B1330" t="s">
        <v>1329</v>
      </c>
      <c r="C1330" t="s">
        <v>5438</v>
      </c>
      <c r="D1330" s="6">
        <v>75000</v>
      </c>
      <c r="E1330" s="6">
        <v>1748</v>
      </c>
      <c r="F1330" t="s">
        <v>8220</v>
      </c>
      <c r="G1330" t="s">
        <v>8224</v>
      </c>
      <c r="H1330" t="s">
        <v>8246</v>
      </c>
      <c r="I1330" s="7">
        <v>1476458734</v>
      </c>
      <c r="J1330" s="7">
        <v>1472570734</v>
      </c>
      <c r="K1330" t="b">
        <v>0</v>
      </c>
      <c r="L1330">
        <v>15</v>
      </c>
      <c r="M1330" t="b">
        <v>0</v>
      </c>
      <c r="N1330" s="7" t="s">
        <v>8322</v>
      </c>
      <c r="O1330" s="7" t="s">
        <v>8324</v>
      </c>
      <c r="P1330">
        <v>3</v>
      </c>
      <c r="Q1330" s="6">
        <f>E1330/Table1_2[[#This Row],[backers_count]]</f>
        <v>116.53333333333333</v>
      </c>
    </row>
    <row r="1331" spans="1:17" x14ac:dyDescent="0.35">
      <c r="A1331">
        <v>1329</v>
      </c>
      <c r="B1331" t="s">
        <v>1330</v>
      </c>
      <c r="C1331" t="s">
        <v>5439</v>
      </c>
      <c r="D1331" s="6">
        <v>50000</v>
      </c>
      <c r="E1331" s="6">
        <v>408</v>
      </c>
      <c r="F1331" t="s">
        <v>8220</v>
      </c>
      <c r="G1331" t="s">
        <v>8224</v>
      </c>
      <c r="H1331" t="s">
        <v>8246</v>
      </c>
      <c r="I1331" s="7">
        <v>1417501145</v>
      </c>
      <c r="J1331" s="7">
        <v>1414041545</v>
      </c>
      <c r="K1331" t="b">
        <v>0</v>
      </c>
      <c r="L1331">
        <v>9</v>
      </c>
      <c r="M1331" t="b">
        <v>0</v>
      </c>
      <c r="N1331" s="7" t="s">
        <v>8322</v>
      </c>
      <c r="O1331" s="7" t="s">
        <v>8324</v>
      </c>
      <c r="P1331">
        <v>1</v>
      </c>
      <c r="Q1331" s="6">
        <f>E1331/Table1_2[[#This Row],[backers_count]]</f>
        <v>45.333333333333336</v>
      </c>
    </row>
    <row r="1332" spans="1:17" x14ac:dyDescent="0.35">
      <c r="A1332">
        <v>1330</v>
      </c>
      <c r="B1332" t="s">
        <v>1331</v>
      </c>
      <c r="C1332" t="s">
        <v>5440</v>
      </c>
      <c r="D1332" s="6">
        <v>35000</v>
      </c>
      <c r="E1332" s="6">
        <v>7873</v>
      </c>
      <c r="F1332" t="s">
        <v>8220</v>
      </c>
      <c r="G1332" t="s">
        <v>8224</v>
      </c>
      <c r="H1332" t="s">
        <v>8246</v>
      </c>
      <c r="I1332" s="7">
        <v>1467432000</v>
      </c>
      <c r="J1332" s="7">
        <v>1464763109</v>
      </c>
      <c r="K1332" t="b">
        <v>0</v>
      </c>
      <c r="L1332">
        <v>50</v>
      </c>
      <c r="M1332" t="b">
        <v>0</v>
      </c>
      <c r="N1332" s="7" t="s">
        <v>8322</v>
      </c>
      <c r="O1332" s="7" t="s">
        <v>8324</v>
      </c>
      <c r="P1332">
        <v>23</v>
      </c>
      <c r="Q1332" s="6">
        <f>E1332/Table1_2[[#This Row],[backers_count]]</f>
        <v>157.46</v>
      </c>
    </row>
    <row r="1333" spans="1:17" x14ac:dyDescent="0.35">
      <c r="A1333">
        <v>1331</v>
      </c>
      <c r="B1333" t="s">
        <v>1332</v>
      </c>
      <c r="C1333" t="s">
        <v>5441</v>
      </c>
      <c r="D1333" s="6">
        <v>250000</v>
      </c>
      <c r="E1333" s="6">
        <v>3417</v>
      </c>
      <c r="F1333" t="s">
        <v>8220</v>
      </c>
      <c r="G1333" t="s">
        <v>8224</v>
      </c>
      <c r="H1333" t="s">
        <v>8246</v>
      </c>
      <c r="I1333" s="7">
        <v>1471435554</v>
      </c>
      <c r="J1333" s="7">
        <v>1468843554</v>
      </c>
      <c r="K1333" t="b">
        <v>0</v>
      </c>
      <c r="L1333">
        <v>34</v>
      </c>
      <c r="M1333" t="b">
        <v>0</v>
      </c>
      <c r="N1333" s="7" t="s">
        <v>8322</v>
      </c>
      <c r="O1333" s="7" t="s">
        <v>8324</v>
      </c>
      <c r="P1333">
        <v>2</v>
      </c>
      <c r="Q1333" s="6">
        <f>E1333/Table1_2[[#This Row],[backers_count]]</f>
        <v>100.5</v>
      </c>
    </row>
    <row r="1334" spans="1:17" x14ac:dyDescent="0.35">
      <c r="A1334">
        <v>1332</v>
      </c>
      <c r="B1334" t="s">
        <v>1333</v>
      </c>
      <c r="C1334" t="s">
        <v>5442</v>
      </c>
      <c r="D1334" s="6">
        <v>10115</v>
      </c>
      <c r="E1334" s="6">
        <v>0</v>
      </c>
      <c r="F1334" t="s">
        <v>8220</v>
      </c>
      <c r="G1334" t="s">
        <v>8240</v>
      </c>
      <c r="H1334" t="s">
        <v>8257</v>
      </c>
      <c r="I1334" s="7">
        <v>1485480408</v>
      </c>
      <c r="J1334" s="7">
        <v>1482888408</v>
      </c>
      <c r="K1334" t="b">
        <v>0</v>
      </c>
      <c r="L1334">
        <v>0</v>
      </c>
      <c r="M1334" t="b">
        <v>0</v>
      </c>
      <c r="N1334" s="7" t="s">
        <v>8322</v>
      </c>
      <c r="O1334" s="7" t="s">
        <v>8324</v>
      </c>
      <c r="P1334">
        <v>0</v>
      </c>
      <c r="Q1334" s="6" t="e">
        <f>E1334/Table1_2[[#This Row],[backers_count]]</f>
        <v>#DIV/0!</v>
      </c>
    </row>
    <row r="1335" spans="1:17" x14ac:dyDescent="0.35">
      <c r="A1335">
        <v>1333</v>
      </c>
      <c r="B1335" t="s">
        <v>1334</v>
      </c>
      <c r="C1335" t="s">
        <v>5443</v>
      </c>
      <c r="D1335" s="6">
        <v>2500</v>
      </c>
      <c r="E1335" s="6">
        <v>0</v>
      </c>
      <c r="F1335" t="s">
        <v>8220</v>
      </c>
      <c r="G1335" t="s">
        <v>8226</v>
      </c>
      <c r="H1335" t="s">
        <v>8248</v>
      </c>
      <c r="I1335" s="7">
        <v>1405478025</v>
      </c>
      <c r="J1335" s="7">
        <v>1402886025</v>
      </c>
      <c r="K1335" t="b">
        <v>0</v>
      </c>
      <c r="L1335">
        <v>0</v>
      </c>
      <c r="M1335" t="b">
        <v>0</v>
      </c>
      <c r="N1335" s="7" t="s">
        <v>8322</v>
      </c>
      <c r="O1335" s="7" t="s">
        <v>8324</v>
      </c>
      <c r="P1335">
        <v>0</v>
      </c>
      <c r="Q1335" s="6" t="e">
        <f>E1335/Table1_2[[#This Row],[backers_count]]</f>
        <v>#DIV/0!</v>
      </c>
    </row>
    <row r="1336" spans="1:17" x14ac:dyDescent="0.35">
      <c r="A1336">
        <v>1334</v>
      </c>
      <c r="B1336" t="s">
        <v>1335</v>
      </c>
      <c r="C1336" t="s">
        <v>5444</v>
      </c>
      <c r="D1336" s="6">
        <v>133000</v>
      </c>
      <c r="E1336" s="6">
        <v>14303</v>
      </c>
      <c r="F1336" t="s">
        <v>8220</v>
      </c>
      <c r="G1336" t="s">
        <v>8224</v>
      </c>
      <c r="H1336" t="s">
        <v>8246</v>
      </c>
      <c r="I1336" s="7">
        <v>1457721287</v>
      </c>
      <c r="J1336" s="7">
        <v>1455129287</v>
      </c>
      <c r="K1336" t="b">
        <v>0</v>
      </c>
      <c r="L1336">
        <v>276</v>
      </c>
      <c r="M1336" t="b">
        <v>0</v>
      </c>
      <c r="N1336" s="7" t="s">
        <v>8322</v>
      </c>
      <c r="O1336" s="7" t="s">
        <v>8324</v>
      </c>
      <c r="P1336">
        <v>11</v>
      </c>
      <c r="Q1336" s="6">
        <f>E1336/Table1_2[[#This Row],[backers_count]]</f>
        <v>51.822463768115945</v>
      </c>
    </row>
    <row r="1337" spans="1:17" x14ac:dyDescent="0.35">
      <c r="A1337">
        <v>1335</v>
      </c>
      <c r="B1337" t="s">
        <v>1336</v>
      </c>
      <c r="C1337" t="s">
        <v>5445</v>
      </c>
      <c r="D1337" s="6">
        <v>25000</v>
      </c>
      <c r="E1337" s="6">
        <v>4940</v>
      </c>
      <c r="F1337" t="s">
        <v>8220</v>
      </c>
      <c r="G1337" t="s">
        <v>8224</v>
      </c>
      <c r="H1337" t="s">
        <v>8246</v>
      </c>
      <c r="I1337" s="7">
        <v>1449354502</v>
      </c>
      <c r="J1337" s="7">
        <v>1446762502</v>
      </c>
      <c r="K1337" t="b">
        <v>0</v>
      </c>
      <c r="L1337">
        <v>16</v>
      </c>
      <c r="M1337" t="b">
        <v>0</v>
      </c>
      <c r="N1337" s="7" t="s">
        <v>8322</v>
      </c>
      <c r="O1337" s="7" t="s">
        <v>8324</v>
      </c>
      <c r="P1337">
        <v>20</v>
      </c>
      <c r="Q1337" s="6">
        <f>E1337/Table1_2[[#This Row],[backers_count]]</f>
        <v>308.75</v>
      </c>
    </row>
    <row r="1338" spans="1:17" x14ac:dyDescent="0.35">
      <c r="A1338">
        <v>1336</v>
      </c>
      <c r="B1338" t="s">
        <v>1337</v>
      </c>
      <c r="C1338" t="s">
        <v>5446</v>
      </c>
      <c r="D1338" s="6">
        <v>100000</v>
      </c>
      <c r="E1338" s="6">
        <v>84947</v>
      </c>
      <c r="F1338" t="s">
        <v>8220</v>
      </c>
      <c r="G1338" t="s">
        <v>8224</v>
      </c>
      <c r="H1338" t="s">
        <v>8246</v>
      </c>
      <c r="I1338" s="7">
        <v>1418849028</v>
      </c>
      <c r="J1338" s="7">
        <v>1415825028</v>
      </c>
      <c r="K1338" t="b">
        <v>0</v>
      </c>
      <c r="L1338">
        <v>224</v>
      </c>
      <c r="M1338" t="b">
        <v>0</v>
      </c>
      <c r="N1338" s="7" t="s">
        <v>8322</v>
      </c>
      <c r="O1338" s="7" t="s">
        <v>8324</v>
      </c>
      <c r="P1338">
        <v>85</v>
      </c>
      <c r="Q1338" s="6">
        <f>E1338/Table1_2[[#This Row],[backers_count]]</f>
        <v>379.22767857142856</v>
      </c>
    </row>
    <row r="1339" spans="1:17" x14ac:dyDescent="0.35">
      <c r="A1339">
        <v>1337</v>
      </c>
      <c r="B1339" t="s">
        <v>1338</v>
      </c>
      <c r="C1339" t="s">
        <v>5447</v>
      </c>
      <c r="D1339" s="6">
        <v>50000</v>
      </c>
      <c r="E1339" s="6">
        <v>24691</v>
      </c>
      <c r="F1339" t="s">
        <v>8220</v>
      </c>
      <c r="G1339" t="s">
        <v>8224</v>
      </c>
      <c r="H1339" t="s">
        <v>8246</v>
      </c>
      <c r="I1339" s="7">
        <v>1488549079</v>
      </c>
      <c r="J1339" s="7">
        <v>1485957079</v>
      </c>
      <c r="K1339" t="b">
        <v>0</v>
      </c>
      <c r="L1339">
        <v>140</v>
      </c>
      <c r="M1339" t="b">
        <v>0</v>
      </c>
      <c r="N1339" s="7" t="s">
        <v>8322</v>
      </c>
      <c r="O1339" s="7" t="s">
        <v>8324</v>
      </c>
      <c r="P1339">
        <v>50</v>
      </c>
      <c r="Q1339" s="6">
        <f>E1339/Table1_2[[#This Row],[backers_count]]</f>
        <v>176.36428571428573</v>
      </c>
    </row>
    <row r="1340" spans="1:17" x14ac:dyDescent="0.35">
      <c r="A1340">
        <v>1338</v>
      </c>
      <c r="B1340" t="s">
        <v>1339</v>
      </c>
      <c r="C1340" t="s">
        <v>5448</v>
      </c>
      <c r="D1340" s="6">
        <v>30000</v>
      </c>
      <c r="E1340" s="6">
        <v>991</v>
      </c>
      <c r="F1340" t="s">
        <v>8220</v>
      </c>
      <c r="G1340" t="s">
        <v>8224</v>
      </c>
      <c r="H1340" t="s">
        <v>8246</v>
      </c>
      <c r="I1340" s="7">
        <v>1438543033</v>
      </c>
      <c r="J1340" s="7">
        <v>1435951033</v>
      </c>
      <c r="K1340" t="b">
        <v>0</v>
      </c>
      <c r="L1340">
        <v>15</v>
      </c>
      <c r="M1340" t="b">
        <v>0</v>
      </c>
      <c r="N1340" s="7" t="s">
        <v>8322</v>
      </c>
      <c r="O1340" s="7" t="s">
        <v>8324</v>
      </c>
      <c r="P1340">
        <v>4</v>
      </c>
      <c r="Q1340" s="6">
        <f>E1340/Table1_2[[#This Row],[backers_count]]</f>
        <v>66.066666666666663</v>
      </c>
    </row>
    <row r="1341" spans="1:17" x14ac:dyDescent="0.35">
      <c r="A1341">
        <v>1339</v>
      </c>
      <c r="B1341" t="s">
        <v>1340</v>
      </c>
      <c r="C1341" t="s">
        <v>5449</v>
      </c>
      <c r="D1341" s="6">
        <v>50000</v>
      </c>
      <c r="E1341" s="6">
        <v>3317</v>
      </c>
      <c r="F1341" t="s">
        <v>8220</v>
      </c>
      <c r="G1341" t="s">
        <v>8224</v>
      </c>
      <c r="H1341" t="s">
        <v>8246</v>
      </c>
      <c r="I1341" s="7">
        <v>1418056315</v>
      </c>
      <c r="J1341" s="7">
        <v>1414164715</v>
      </c>
      <c r="K1341" t="b">
        <v>0</v>
      </c>
      <c r="L1341">
        <v>37</v>
      </c>
      <c r="M1341" t="b">
        <v>0</v>
      </c>
      <c r="N1341" s="7" t="s">
        <v>8322</v>
      </c>
      <c r="O1341" s="7" t="s">
        <v>8324</v>
      </c>
      <c r="P1341">
        <v>7</v>
      </c>
      <c r="Q1341" s="6">
        <f>E1341/Table1_2[[#This Row],[backers_count]]</f>
        <v>89.648648648648646</v>
      </c>
    </row>
    <row r="1342" spans="1:17" x14ac:dyDescent="0.35">
      <c r="A1342">
        <v>1340</v>
      </c>
      <c r="B1342" t="s">
        <v>1341</v>
      </c>
      <c r="C1342" t="s">
        <v>5450</v>
      </c>
      <c r="D1342" s="6">
        <v>1680</v>
      </c>
      <c r="E1342" s="6">
        <v>0</v>
      </c>
      <c r="F1342" t="s">
        <v>8220</v>
      </c>
      <c r="G1342" t="s">
        <v>8224</v>
      </c>
      <c r="H1342" t="s">
        <v>8246</v>
      </c>
      <c r="I1342" s="7">
        <v>1408112253</v>
      </c>
      <c r="J1342" s="7">
        <v>1405520253</v>
      </c>
      <c r="K1342" t="b">
        <v>0</v>
      </c>
      <c r="L1342">
        <v>0</v>
      </c>
      <c r="M1342" t="b">
        <v>0</v>
      </c>
      <c r="N1342" s="7" t="s">
        <v>8322</v>
      </c>
      <c r="O1342" s="7" t="s">
        <v>8324</v>
      </c>
      <c r="P1342">
        <v>0</v>
      </c>
      <c r="Q1342" s="6" t="e">
        <f>E1342/Table1_2[[#This Row],[backers_count]]</f>
        <v>#DIV/0!</v>
      </c>
    </row>
    <row r="1343" spans="1:17" x14ac:dyDescent="0.35">
      <c r="A1343">
        <v>1341</v>
      </c>
      <c r="B1343" t="s">
        <v>1342</v>
      </c>
      <c r="C1343" t="s">
        <v>5451</v>
      </c>
      <c r="D1343" s="6">
        <v>25000</v>
      </c>
      <c r="E1343" s="6">
        <v>17590</v>
      </c>
      <c r="F1343" t="s">
        <v>8220</v>
      </c>
      <c r="G1343" t="s">
        <v>8225</v>
      </c>
      <c r="H1343" t="s">
        <v>8247</v>
      </c>
      <c r="I1343" s="7">
        <v>1475333917</v>
      </c>
      <c r="J1343" s="7">
        <v>1472569117</v>
      </c>
      <c r="K1343" t="b">
        <v>0</v>
      </c>
      <c r="L1343">
        <v>46</v>
      </c>
      <c r="M1343" t="b">
        <v>0</v>
      </c>
      <c r="N1343" s="7" t="s">
        <v>8322</v>
      </c>
      <c r="O1343" s="7" t="s">
        <v>8324</v>
      </c>
      <c r="P1343">
        <v>71</v>
      </c>
      <c r="Q1343" s="6">
        <f>E1343/Table1_2[[#This Row],[backers_count]]</f>
        <v>382.39130434782606</v>
      </c>
    </row>
    <row r="1344" spans="1:17" x14ac:dyDescent="0.35">
      <c r="A1344">
        <v>1342</v>
      </c>
      <c r="B1344" t="s">
        <v>1343</v>
      </c>
      <c r="C1344" t="s">
        <v>5452</v>
      </c>
      <c r="D1344" s="6">
        <v>50000</v>
      </c>
      <c r="E1344" s="6">
        <v>100</v>
      </c>
      <c r="F1344" t="s">
        <v>8220</v>
      </c>
      <c r="G1344" t="s">
        <v>8224</v>
      </c>
      <c r="H1344" t="s">
        <v>8246</v>
      </c>
      <c r="I1344" s="7">
        <v>1437161739</v>
      </c>
      <c r="J1344" s="7">
        <v>1434569739</v>
      </c>
      <c r="K1344" t="b">
        <v>0</v>
      </c>
      <c r="L1344">
        <v>1</v>
      </c>
      <c r="M1344" t="b">
        <v>0</v>
      </c>
      <c r="N1344" s="7" t="s">
        <v>8322</v>
      </c>
      <c r="O1344" s="7" t="s">
        <v>8324</v>
      </c>
      <c r="P1344">
        <v>1</v>
      </c>
      <c r="Q1344" s="6">
        <f>E1344/Table1_2[[#This Row],[backers_count]]</f>
        <v>100</v>
      </c>
    </row>
    <row r="1345" spans="1:17" x14ac:dyDescent="0.35">
      <c r="A1345">
        <v>1343</v>
      </c>
      <c r="B1345" t="s">
        <v>1344</v>
      </c>
      <c r="C1345" t="s">
        <v>5453</v>
      </c>
      <c r="D1345" s="6">
        <v>50000</v>
      </c>
      <c r="E1345" s="6">
        <v>51149</v>
      </c>
      <c r="F1345" t="s">
        <v>8220</v>
      </c>
      <c r="G1345" t="s">
        <v>8224</v>
      </c>
      <c r="H1345" t="s">
        <v>8246</v>
      </c>
      <c r="I1345" s="7">
        <v>1471579140</v>
      </c>
      <c r="J1345" s="7">
        <v>1466512683</v>
      </c>
      <c r="K1345" t="b">
        <v>0</v>
      </c>
      <c r="L1345">
        <v>323</v>
      </c>
      <c r="M1345" t="b">
        <v>0</v>
      </c>
      <c r="N1345" s="7" t="s">
        <v>8322</v>
      </c>
      <c r="O1345" s="7" t="s">
        <v>8324</v>
      </c>
      <c r="P1345">
        <v>103</v>
      </c>
      <c r="Q1345" s="6">
        <f>E1345/Table1_2[[#This Row],[backers_count]]</f>
        <v>158.35603715170279</v>
      </c>
    </row>
    <row r="1346" spans="1:17" x14ac:dyDescent="0.35">
      <c r="A1346">
        <v>1344</v>
      </c>
      <c r="B1346" t="s">
        <v>1345</v>
      </c>
      <c r="C1346" t="s">
        <v>5454</v>
      </c>
      <c r="D1346" s="6">
        <v>1500</v>
      </c>
      <c r="E1346" s="6">
        <v>5666</v>
      </c>
      <c r="F1346" t="s">
        <v>8219</v>
      </c>
      <c r="G1346" t="s">
        <v>8229</v>
      </c>
      <c r="H1346" t="s">
        <v>8251</v>
      </c>
      <c r="I1346" s="7">
        <v>1467313039</v>
      </c>
      <c r="J1346" s="7">
        <v>1464807439</v>
      </c>
      <c r="K1346" t="b">
        <v>0</v>
      </c>
      <c r="L1346">
        <v>139</v>
      </c>
      <c r="M1346" t="b">
        <v>1</v>
      </c>
      <c r="N1346" s="7" t="s">
        <v>8325</v>
      </c>
      <c r="O1346" s="7" t="s">
        <v>8326</v>
      </c>
      <c r="P1346">
        <v>378</v>
      </c>
      <c r="Q1346" s="6">
        <f>E1346/Table1_2[[#This Row],[backers_count]]</f>
        <v>40.762589928057551</v>
      </c>
    </row>
    <row r="1347" spans="1:17" x14ac:dyDescent="0.35">
      <c r="A1347">
        <v>1345</v>
      </c>
      <c r="B1347" t="s">
        <v>1346</v>
      </c>
      <c r="C1347" t="s">
        <v>5455</v>
      </c>
      <c r="D1347" s="6">
        <v>300</v>
      </c>
      <c r="E1347" s="6">
        <v>375</v>
      </c>
      <c r="F1347" t="s">
        <v>8219</v>
      </c>
      <c r="G1347" t="s">
        <v>8224</v>
      </c>
      <c r="H1347" t="s">
        <v>8246</v>
      </c>
      <c r="I1347" s="7">
        <v>1405366359</v>
      </c>
      <c r="J1347" s="7">
        <v>1402342359</v>
      </c>
      <c r="K1347" t="b">
        <v>0</v>
      </c>
      <c r="L1347">
        <v>7</v>
      </c>
      <c r="M1347" t="b">
        <v>1</v>
      </c>
      <c r="N1347" s="7" t="s">
        <v>8325</v>
      </c>
      <c r="O1347" s="7" t="s">
        <v>8326</v>
      </c>
      <c r="P1347">
        <v>125</v>
      </c>
      <c r="Q1347" s="6">
        <f>E1347/Table1_2[[#This Row],[backers_count]]</f>
        <v>53.571428571428569</v>
      </c>
    </row>
    <row r="1348" spans="1:17" x14ac:dyDescent="0.35">
      <c r="A1348">
        <v>1346</v>
      </c>
      <c r="B1348" t="s">
        <v>1347</v>
      </c>
      <c r="C1348" t="s">
        <v>5456</v>
      </c>
      <c r="D1348" s="6">
        <v>4900</v>
      </c>
      <c r="E1348" s="6">
        <v>7219</v>
      </c>
      <c r="F1348" t="s">
        <v>8219</v>
      </c>
      <c r="G1348" t="s">
        <v>8224</v>
      </c>
      <c r="H1348" t="s">
        <v>8246</v>
      </c>
      <c r="I1348" s="7">
        <v>1372297751</v>
      </c>
      <c r="J1348" s="7">
        <v>1369705751</v>
      </c>
      <c r="K1348" t="b">
        <v>0</v>
      </c>
      <c r="L1348">
        <v>149</v>
      </c>
      <c r="M1348" t="b">
        <v>1</v>
      </c>
      <c r="N1348" s="7" t="s">
        <v>8325</v>
      </c>
      <c r="O1348" s="7" t="s">
        <v>8326</v>
      </c>
      <c r="P1348">
        <v>148</v>
      </c>
      <c r="Q1348" s="6">
        <f>E1348/Table1_2[[#This Row],[backers_count]]</f>
        <v>48.449664429530202</v>
      </c>
    </row>
    <row r="1349" spans="1:17" x14ac:dyDescent="0.35">
      <c r="A1349">
        <v>1347</v>
      </c>
      <c r="B1349" t="s">
        <v>1348</v>
      </c>
      <c r="C1349" t="s">
        <v>5457</v>
      </c>
      <c r="D1349" s="6">
        <v>2500</v>
      </c>
      <c r="E1349" s="6">
        <v>2555</v>
      </c>
      <c r="F1349" t="s">
        <v>8219</v>
      </c>
      <c r="G1349" t="s">
        <v>8224</v>
      </c>
      <c r="H1349" t="s">
        <v>8246</v>
      </c>
      <c r="I1349" s="7">
        <v>1425741525</v>
      </c>
      <c r="J1349" s="7">
        <v>1423149525</v>
      </c>
      <c r="K1349" t="b">
        <v>0</v>
      </c>
      <c r="L1349">
        <v>31</v>
      </c>
      <c r="M1349" t="b">
        <v>1</v>
      </c>
      <c r="N1349" s="7" t="s">
        <v>8325</v>
      </c>
      <c r="O1349" s="7" t="s">
        <v>8326</v>
      </c>
      <c r="P1349">
        <v>103</v>
      </c>
      <c r="Q1349" s="6">
        <f>E1349/Table1_2[[#This Row],[backers_count]]</f>
        <v>82.41935483870968</v>
      </c>
    </row>
    <row r="1350" spans="1:17" x14ac:dyDescent="0.35">
      <c r="A1350">
        <v>1348</v>
      </c>
      <c r="B1350" t="s">
        <v>1349</v>
      </c>
      <c r="C1350" t="s">
        <v>5458</v>
      </c>
      <c r="D1350" s="6">
        <v>5875</v>
      </c>
      <c r="E1350" s="6">
        <v>5985</v>
      </c>
      <c r="F1350" t="s">
        <v>8219</v>
      </c>
      <c r="G1350" t="s">
        <v>8224</v>
      </c>
      <c r="H1350" t="s">
        <v>8246</v>
      </c>
      <c r="I1350" s="7">
        <v>1418904533</v>
      </c>
      <c r="J1350" s="7">
        <v>1416485333</v>
      </c>
      <c r="K1350" t="b">
        <v>0</v>
      </c>
      <c r="L1350">
        <v>26</v>
      </c>
      <c r="M1350" t="b">
        <v>1</v>
      </c>
      <c r="N1350" s="7" t="s">
        <v>8325</v>
      </c>
      <c r="O1350" s="7" t="s">
        <v>8326</v>
      </c>
      <c r="P1350">
        <v>102</v>
      </c>
      <c r="Q1350" s="6">
        <f>E1350/Table1_2[[#This Row],[backers_count]]</f>
        <v>230.19230769230768</v>
      </c>
    </row>
    <row r="1351" spans="1:17" x14ac:dyDescent="0.35">
      <c r="A1351">
        <v>1349</v>
      </c>
      <c r="B1351" t="s">
        <v>1350</v>
      </c>
      <c r="C1351" t="s">
        <v>5459</v>
      </c>
      <c r="D1351" s="6">
        <v>5000</v>
      </c>
      <c r="E1351" s="6">
        <v>10210</v>
      </c>
      <c r="F1351" t="s">
        <v>8219</v>
      </c>
      <c r="G1351" t="s">
        <v>8229</v>
      </c>
      <c r="H1351" t="s">
        <v>8251</v>
      </c>
      <c r="I1351" s="7">
        <v>1450249140</v>
      </c>
      <c r="J1351" s="7">
        <v>1447055935</v>
      </c>
      <c r="K1351" t="b">
        <v>0</v>
      </c>
      <c r="L1351">
        <v>172</v>
      </c>
      <c r="M1351" t="b">
        <v>1</v>
      </c>
      <c r="N1351" s="7" t="s">
        <v>8325</v>
      </c>
      <c r="O1351" s="7" t="s">
        <v>8326</v>
      </c>
      <c r="P1351">
        <v>205</v>
      </c>
      <c r="Q1351" s="6">
        <f>E1351/Table1_2[[#This Row],[backers_count]]</f>
        <v>59.360465116279073</v>
      </c>
    </row>
    <row r="1352" spans="1:17" x14ac:dyDescent="0.35">
      <c r="A1352">
        <v>1350</v>
      </c>
      <c r="B1352" t="s">
        <v>1351</v>
      </c>
      <c r="C1352" t="s">
        <v>5460</v>
      </c>
      <c r="D1352" s="6">
        <v>5000</v>
      </c>
      <c r="E1352" s="6">
        <v>5202.5</v>
      </c>
      <c r="F1352" t="s">
        <v>8219</v>
      </c>
      <c r="G1352" t="s">
        <v>8224</v>
      </c>
      <c r="H1352" t="s">
        <v>8246</v>
      </c>
      <c r="I1352" s="7">
        <v>1451089134</v>
      </c>
      <c r="J1352" s="7">
        <v>1448497134</v>
      </c>
      <c r="K1352" t="b">
        <v>0</v>
      </c>
      <c r="L1352">
        <v>78</v>
      </c>
      <c r="M1352" t="b">
        <v>1</v>
      </c>
      <c r="N1352" s="7" t="s">
        <v>8325</v>
      </c>
      <c r="O1352" s="7" t="s">
        <v>8326</v>
      </c>
      <c r="P1352">
        <v>105</v>
      </c>
      <c r="Q1352" s="6">
        <f>E1352/Table1_2[[#This Row],[backers_count]]</f>
        <v>66.698717948717942</v>
      </c>
    </row>
    <row r="1353" spans="1:17" x14ac:dyDescent="0.35">
      <c r="A1353">
        <v>1351</v>
      </c>
      <c r="B1353" t="s">
        <v>1352</v>
      </c>
      <c r="C1353" t="s">
        <v>5461</v>
      </c>
      <c r="D1353" s="6">
        <v>20000</v>
      </c>
      <c r="E1353" s="6">
        <v>20253</v>
      </c>
      <c r="F1353" t="s">
        <v>8219</v>
      </c>
      <c r="G1353" t="s">
        <v>8224</v>
      </c>
      <c r="H1353" t="s">
        <v>8246</v>
      </c>
      <c r="I1353" s="7">
        <v>1455299144</v>
      </c>
      <c r="J1353" s="7">
        <v>1452707144</v>
      </c>
      <c r="K1353" t="b">
        <v>0</v>
      </c>
      <c r="L1353">
        <v>120</v>
      </c>
      <c r="M1353" t="b">
        <v>1</v>
      </c>
      <c r="N1353" s="7" t="s">
        <v>8325</v>
      </c>
      <c r="O1353" s="7" t="s">
        <v>8326</v>
      </c>
      <c r="P1353">
        <v>102</v>
      </c>
      <c r="Q1353" s="6">
        <f>E1353/Table1_2[[#This Row],[backers_count]]</f>
        <v>168.77500000000001</v>
      </c>
    </row>
    <row r="1354" spans="1:17" x14ac:dyDescent="0.35">
      <c r="A1354">
        <v>1352</v>
      </c>
      <c r="B1354" t="s">
        <v>1353</v>
      </c>
      <c r="C1354" t="s">
        <v>5462</v>
      </c>
      <c r="D1354" s="6">
        <v>10000</v>
      </c>
      <c r="E1354" s="6">
        <v>13614</v>
      </c>
      <c r="F1354" t="s">
        <v>8219</v>
      </c>
      <c r="G1354" t="s">
        <v>8224</v>
      </c>
      <c r="H1354" t="s">
        <v>8246</v>
      </c>
      <c r="I1354" s="7">
        <v>1441425540</v>
      </c>
      <c r="J1354" s="7">
        <v>1436968366</v>
      </c>
      <c r="K1354" t="b">
        <v>0</v>
      </c>
      <c r="L1354">
        <v>227</v>
      </c>
      <c r="M1354" t="b">
        <v>1</v>
      </c>
      <c r="N1354" s="7" t="s">
        <v>8325</v>
      </c>
      <c r="O1354" s="7" t="s">
        <v>8326</v>
      </c>
      <c r="P1354">
        <v>137</v>
      </c>
      <c r="Q1354" s="6">
        <f>E1354/Table1_2[[#This Row],[backers_count]]</f>
        <v>59.973568281938327</v>
      </c>
    </row>
    <row r="1355" spans="1:17" x14ac:dyDescent="0.35">
      <c r="A1355">
        <v>1353</v>
      </c>
      <c r="B1355" t="s">
        <v>1354</v>
      </c>
      <c r="C1355" t="s">
        <v>5463</v>
      </c>
      <c r="D1355" s="6">
        <v>1000</v>
      </c>
      <c r="E1355" s="6">
        <v>1336</v>
      </c>
      <c r="F1355" t="s">
        <v>8219</v>
      </c>
      <c r="G1355" t="s">
        <v>8224</v>
      </c>
      <c r="H1355" t="s">
        <v>8246</v>
      </c>
      <c r="I1355" s="7">
        <v>1362960000</v>
      </c>
      <c r="J1355" s="7">
        <v>1359946188</v>
      </c>
      <c r="K1355" t="b">
        <v>0</v>
      </c>
      <c r="L1355">
        <v>42</v>
      </c>
      <c r="M1355" t="b">
        <v>1</v>
      </c>
      <c r="N1355" s="7" t="s">
        <v>8325</v>
      </c>
      <c r="O1355" s="7" t="s">
        <v>8326</v>
      </c>
      <c r="P1355">
        <v>134</v>
      </c>
      <c r="Q1355" s="6">
        <f>E1355/Table1_2[[#This Row],[backers_count]]</f>
        <v>31.80952380952381</v>
      </c>
    </row>
    <row r="1356" spans="1:17" x14ac:dyDescent="0.35">
      <c r="A1356">
        <v>1354</v>
      </c>
      <c r="B1356" t="s">
        <v>1355</v>
      </c>
      <c r="C1356" t="s">
        <v>5464</v>
      </c>
      <c r="D1356" s="6">
        <v>1200</v>
      </c>
      <c r="E1356" s="6">
        <v>1563</v>
      </c>
      <c r="F1356" t="s">
        <v>8219</v>
      </c>
      <c r="G1356" t="s">
        <v>8225</v>
      </c>
      <c r="H1356" t="s">
        <v>8247</v>
      </c>
      <c r="I1356" s="7">
        <v>1465672979</v>
      </c>
      <c r="J1356" s="7">
        <v>1463080979</v>
      </c>
      <c r="K1356" t="b">
        <v>0</v>
      </c>
      <c r="L1356">
        <v>64</v>
      </c>
      <c r="M1356" t="b">
        <v>1</v>
      </c>
      <c r="N1356" s="7" t="s">
        <v>8325</v>
      </c>
      <c r="O1356" s="7" t="s">
        <v>8326</v>
      </c>
      <c r="P1356">
        <v>131</v>
      </c>
      <c r="Q1356" s="6">
        <f>E1356/Table1_2[[#This Row],[backers_count]]</f>
        <v>24.421875</v>
      </c>
    </row>
    <row r="1357" spans="1:17" x14ac:dyDescent="0.35">
      <c r="A1357">
        <v>1355</v>
      </c>
      <c r="B1357" t="s">
        <v>1356</v>
      </c>
      <c r="C1357" t="s">
        <v>5465</v>
      </c>
      <c r="D1357" s="6">
        <v>2500</v>
      </c>
      <c r="E1357" s="6">
        <v>3067</v>
      </c>
      <c r="F1357" t="s">
        <v>8219</v>
      </c>
      <c r="G1357" t="s">
        <v>8225</v>
      </c>
      <c r="H1357" t="s">
        <v>8247</v>
      </c>
      <c r="I1357" s="7">
        <v>1354269600</v>
      </c>
      <c r="J1357" s="7">
        <v>1351663605</v>
      </c>
      <c r="K1357" t="b">
        <v>0</v>
      </c>
      <c r="L1357">
        <v>121</v>
      </c>
      <c r="M1357" t="b">
        <v>1</v>
      </c>
      <c r="N1357" s="7" t="s">
        <v>8325</v>
      </c>
      <c r="O1357" s="7" t="s">
        <v>8326</v>
      </c>
      <c r="P1357">
        <v>123</v>
      </c>
      <c r="Q1357" s="6">
        <f>E1357/Table1_2[[#This Row],[backers_count]]</f>
        <v>25.347107438016529</v>
      </c>
    </row>
    <row r="1358" spans="1:17" x14ac:dyDescent="0.35">
      <c r="A1358">
        <v>1356</v>
      </c>
      <c r="B1358" t="s">
        <v>1357</v>
      </c>
      <c r="C1358" t="s">
        <v>5466</v>
      </c>
      <c r="D1358" s="6">
        <v>3400</v>
      </c>
      <c r="E1358" s="6">
        <v>6215.56</v>
      </c>
      <c r="F1358" t="s">
        <v>8219</v>
      </c>
      <c r="G1358" t="s">
        <v>8224</v>
      </c>
      <c r="H1358" t="s">
        <v>8246</v>
      </c>
      <c r="I1358" s="7">
        <v>1372985760</v>
      </c>
      <c r="J1358" s="7">
        <v>1370393760</v>
      </c>
      <c r="K1358" t="b">
        <v>0</v>
      </c>
      <c r="L1358">
        <v>87</v>
      </c>
      <c r="M1358" t="b">
        <v>1</v>
      </c>
      <c r="N1358" s="7" t="s">
        <v>8325</v>
      </c>
      <c r="O1358" s="7" t="s">
        <v>8326</v>
      </c>
      <c r="P1358">
        <v>183</v>
      </c>
      <c r="Q1358" s="6">
        <f>E1358/Table1_2[[#This Row],[backers_count]]</f>
        <v>71.443218390804603</v>
      </c>
    </row>
    <row r="1359" spans="1:17" x14ac:dyDescent="0.35">
      <c r="A1359">
        <v>1357</v>
      </c>
      <c r="B1359" t="s">
        <v>1358</v>
      </c>
      <c r="C1359" t="s">
        <v>5467</v>
      </c>
      <c r="D1359" s="6">
        <v>2000</v>
      </c>
      <c r="E1359" s="6">
        <v>2506</v>
      </c>
      <c r="F1359" t="s">
        <v>8219</v>
      </c>
      <c r="G1359" t="s">
        <v>8224</v>
      </c>
      <c r="H1359" t="s">
        <v>8246</v>
      </c>
      <c r="I1359" s="7">
        <v>1362117540</v>
      </c>
      <c r="J1359" s="7">
        <v>1359587137</v>
      </c>
      <c r="K1359" t="b">
        <v>0</v>
      </c>
      <c r="L1359">
        <v>65</v>
      </c>
      <c r="M1359" t="b">
        <v>1</v>
      </c>
      <c r="N1359" s="7" t="s">
        <v>8325</v>
      </c>
      <c r="O1359" s="7" t="s">
        <v>8326</v>
      </c>
      <c r="P1359">
        <v>126</v>
      </c>
      <c r="Q1359" s="6">
        <f>E1359/Table1_2[[#This Row],[backers_count]]</f>
        <v>38.553846153846152</v>
      </c>
    </row>
    <row r="1360" spans="1:17" x14ac:dyDescent="0.35">
      <c r="A1360">
        <v>1358</v>
      </c>
      <c r="B1360" t="s">
        <v>1359</v>
      </c>
      <c r="C1360" t="s">
        <v>5468</v>
      </c>
      <c r="D1360" s="6">
        <v>3000</v>
      </c>
      <c r="E1360" s="6">
        <v>3350</v>
      </c>
      <c r="F1360" t="s">
        <v>8219</v>
      </c>
      <c r="G1360" t="s">
        <v>8224</v>
      </c>
      <c r="H1360" t="s">
        <v>8246</v>
      </c>
      <c r="I1360" s="7">
        <v>1309009323</v>
      </c>
      <c r="J1360" s="7">
        <v>1306417323</v>
      </c>
      <c r="K1360" t="b">
        <v>0</v>
      </c>
      <c r="L1360">
        <v>49</v>
      </c>
      <c r="M1360" t="b">
        <v>1</v>
      </c>
      <c r="N1360" s="7" t="s">
        <v>8325</v>
      </c>
      <c r="O1360" s="7" t="s">
        <v>8326</v>
      </c>
      <c r="P1360">
        <v>112</v>
      </c>
      <c r="Q1360" s="6">
        <f>E1360/Table1_2[[#This Row],[backers_count]]</f>
        <v>68.367346938775512</v>
      </c>
    </row>
    <row r="1361" spans="1:17" x14ac:dyDescent="0.35">
      <c r="A1361">
        <v>1359</v>
      </c>
      <c r="B1361" t="s">
        <v>1360</v>
      </c>
      <c r="C1361" t="s">
        <v>5469</v>
      </c>
      <c r="D1361" s="6">
        <v>660</v>
      </c>
      <c r="E1361" s="6">
        <v>764</v>
      </c>
      <c r="F1361" t="s">
        <v>8219</v>
      </c>
      <c r="G1361" t="s">
        <v>8224</v>
      </c>
      <c r="H1361" t="s">
        <v>8246</v>
      </c>
      <c r="I1361" s="7">
        <v>1309980790</v>
      </c>
      <c r="J1361" s="7">
        <v>1304623990</v>
      </c>
      <c r="K1361" t="b">
        <v>0</v>
      </c>
      <c r="L1361">
        <v>19</v>
      </c>
      <c r="M1361" t="b">
        <v>1</v>
      </c>
      <c r="N1361" s="7" t="s">
        <v>8325</v>
      </c>
      <c r="O1361" s="7" t="s">
        <v>8326</v>
      </c>
      <c r="P1361">
        <v>116</v>
      </c>
      <c r="Q1361" s="6">
        <f>E1361/Table1_2[[#This Row],[backers_count]]</f>
        <v>40.210526315789473</v>
      </c>
    </row>
    <row r="1362" spans="1:17" x14ac:dyDescent="0.35">
      <c r="A1362">
        <v>1360</v>
      </c>
      <c r="B1362" t="s">
        <v>1361</v>
      </c>
      <c r="C1362" t="s">
        <v>5470</v>
      </c>
      <c r="D1362" s="6">
        <v>1500</v>
      </c>
      <c r="E1362" s="6">
        <v>2598</v>
      </c>
      <c r="F1362" t="s">
        <v>8219</v>
      </c>
      <c r="G1362" t="s">
        <v>8224</v>
      </c>
      <c r="H1362" t="s">
        <v>8246</v>
      </c>
      <c r="I1362" s="7">
        <v>1343943420</v>
      </c>
      <c r="J1362" s="7">
        <v>1341524220</v>
      </c>
      <c r="K1362" t="b">
        <v>0</v>
      </c>
      <c r="L1362">
        <v>81</v>
      </c>
      <c r="M1362" t="b">
        <v>1</v>
      </c>
      <c r="N1362" s="7" t="s">
        <v>8325</v>
      </c>
      <c r="O1362" s="7" t="s">
        <v>8326</v>
      </c>
      <c r="P1362">
        <v>174</v>
      </c>
      <c r="Q1362" s="6">
        <f>E1362/Table1_2[[#This Row],[backers_count]]</f>
        <v>32.074074074074076</v>
      </c>
    </row>
    <row r="1363" spans="1:17" x14ac:dyDescent="0.35">
      <c r="A1363">
        <v>1361</v>
      </c>
      <c r="B1363" t="s">
        <v>1362</v>
      </c>
      <c r="C1363" t="s">
        <v>5471</v>
      </c>
      <c r="D1363" s="6">
        <v>6000</v>
      </c>
      <c r="E1363" s="6">
        <v>7559</v>
      </c>
      <c r="F1363" t="s">
        <v>8219</v>
      </c>
      <c r="G1363" t="s">
        <v>8225</v>
      </c>
      <c r="H1363" t="s">
        <v>8247</v>
      </c>
      <c r="I1363" s="7">
        <v>1403370772</v>
      </c>
      <c r="J1363" s="7">
        <v>1400778772</v>
      </c>
      <c r="K1363" t="b">
        <v>0</v>
      </c>
      <c r="L1363">
        <v>264</v>
      </c>
      <c r="M1363" t="b">
        <v>1</v>
      </c>
      <c r="N1363" s="7" t="s">
        <v>8325</v>
      </c>
      <c r="O1363" s="7" t="s">
        <v>8326</v>
      </c>
      <c r="P1363">
        <v>126</v>
      </c>
      <c r="Q1363" s="6">
        <f>E1363/Table1_2[[#This Row],[backers_count]]</f>
        <v>28.632575757575758</v>
      </c>
    </row>
    <row r="1364" spans="1:17" x14ac:dyDescent="0.35">
      <c r="A1364">
        <v>1362</v>
      </c>
      <c r="B1364" t="s">
        <v>1363</v>
      </c>
      <c r="C1364" t="s">
        <v>5472</v>
      </c>
      <c r="D1364" s="6">
        <v>1000</v>
      </c>
      <c r="E1364" s="6">
        <v>1091</v>
      </c>
      <c r="F1364" t="s">
        <v>8219</v>
      </c>
      <c r="G1364" t="s">
        <v>8224</v>
      </c>
      <c r="H1364" t="s">
        <v>8246</v>
      </c>
      <c r="I1364" s="7">
        <v>1378592731</v>
      </c>
      <c r="J1364" s="7">
        <v>1373408731</v>
      </c>
      <c r="K1364" t="b">
        <v>0</v>
      </c>
      <c r="L1364">
        <v>25</v>
      </c>
      <c r="M1364" t="b">
        <v>1</v>
      </c>
      <c r="N1364" s="7" t="s">
        <v>8325</v>
      </c>
      <c r="O1364" s="7" t="s">
        <v>8326</v>
      </c>
      <c r="P1364">
        <v>110</v>
      </c>
      <c r="Q1364" s="6">
        <f>E1364/Table1_2[[#This Row],[backers_count]]</f>
        <v>43.64</v>
      </c>
    </row>
    <row r="1365" spans="1:17" x14ac:dyDescent="0.35">
      <c r="A1365">
        <v>1363</v>
      </c>
      <c r="B1365" t="s">
        <v>1364</v>
      </c>
      <c r="C1365" t="s">
        <v>5473</v>
      </c>
      <c r="D1365" s="6">
        <v>200</v>
      </c>
      <c r="E1365" s="6">
        <v>200</v>
      </c>
      <c r="F1365" t="s">
        <v>8219</v>
      </c>
      <c r="G1365" t="s">
        <v>8224</v>
      </c>
      <c r="H1365" t="s">
        <v>8246</v>
      </c>
      <c r="I1365" s="7">
        <v>1455523140</v>
      </c>
      <c r="J1365" s="7">
        <v>1453925727</v>
      </c>
      <c r="K1365" t="b">
        <v>0</v>
      </c>
      <c r="L1365">
        <v>5</v>
      </c>
      <c r="M1365" t="b">
        <v>1</v>
      </c>
      <c r="N1365" s="7" t="s">
        <v>8325</v>
      </c>
      <c r="O1365" s="7" t="s">
        <v>8326</v>
      </c>
      <c r="P1365">
        <v>100</v>
      </c>
      <c r="Q1365" s="6">
        <f>E1365/Table1_2[[#This Row],[backers_count]]</f>
        <v>40</v>
      </c>
    </row>
    <row r="1366" spans="1:17" x14ac:dyDescent="0.35">
      <c r="A1366">
        <v>1364</v>
      </c>
      <c r="B1366" t="s">
        <v>1365</v>
      </c>
      <c r="C1366" t="s">
        <v>5474</v>
      </c>
      <c r="D1366" s="6">
        <v>42000</v>
      </c>
      <c r="E1366" s="6">
        <v>49830</v>
      </c>
      <c r="F1366" t="s">
        <v>8219</v>
      </c>
      <c r="G1366" t="s">
        <v>8232</v>
      </c>
      <c r="H1366" t="s">
        <v>8253</v>
      </c>
      <c r="I1366" s="7">
        <v>1420648906</v>
      </c>
      <c r="J1366" s="7">
        <v>1415464906</v>
      </c>
      <c r="K1366" t="b">
        <v>0</v>
      </c>
      <c r="L1366">
        <v>144</v>
      </c>
      <c r="M1366" t="b">
        <v>1</v>
      </c>
      <c r="N1366" s="7" t="s">
        <v>8328</v>
      </c>
      <c r="O1366" s="7" t="s">
        <v>8329</v>
      </c>
      <c r="P1366">
        <v>119</v>
      </c>
      <c r="Q1366" s="6">
        <f>E1366/Table1_2[[#This Row],[backers_count]]</f>
        <v>346.04166666666669</v>
      </c>
    </row>
    <row r="1367" spans="1:17" x14ac:dyDescent="0.35">
      <c r="A1367">
        <v>1365</v>
      </c>
      <c r="B1367" t="s">
        <v>1366</v>
      </c>
      <c r="C1367" t="s">
        <v>5475</v>
      </c>
      <c r="D1367" s="6">
        <v>7500</v>
      </c>
      <c r="E1367" s="6">
        <v>7520</v>
      </c>
      <c r="F1367" t="s">
        <v>8219</v>
      </c>
      <c r="G1367" t="s">
        <v>8224</v>
      </c>
      <c r="H1367" t="s">
        <v>8246</v>
      </c>
      <c r="I1367" s="7">
        <v>1426523752</v>
      </c>
      <c r="J1367" s="7">
        <v>1423935352</v>
      </c>
      <c r="K1367" t="b">
        <v>0</v>
      </c>
      <c r="L1367">
        <v>92</v>
      </c>
      <c r="M1367" t="b">
        <v>1</v>
      </c>
      <c r="N1367" s="7" t="s">
        <v>8328</v>
      </c>
      <c r="O1367" s="7" t="s">
        <v>8329</v>
      </c>
      <c r="P1367">
        <v>101</v>
      </c>
      <c r="Q1367" s="6">
        <f>E1367/Table1_2[[#This Row],[backers_count]]</f>
        <v>81.739130434782609</v>
      </c>
    </row>
    <row r="1368" spans="1:17" x14ac:dyDescent="0.35">
      <c r="A1368">
        <v>1366</v>
      </c>
      <c r="B1368" t="s">
        <v>1367</v>
      </c>
      <c r="C1368" t="s">
        <v>5476</v>
      </c>
      <c r="D1368" s="6">
        <v>7500</v>
      </c>
      <c r="E1368" s="6">
        <v>9486.69</v>
      </c>
      <c r="F1368" t="s">
        <v>8219</v>
      </c>
      <c r="G1368" t="s">
        <v>8224</v>
      </c>
      <c r="H1368" t="s">
        <v>8246</v>
      </c>
      <c r="I1368" s="7">
        <v>1417049663</v>
      </c>
      <c r="J1368" s="7">
        <v>1413158063</v>
      </c>
      <c r="K1368" t="b">
        <v>0</v>
      </c>
      <c r="L1368">
        <v>147</v>
      </c>
      <c r="M1368" t="b">
        <v>1</v>
      </c>
      <c r="N1368" s="7" t="s">
        <v>8328</v>
      </c>
      <c r="O1368" s="7" t="s">
        <v>8329</v>
      </c>
      <c r="P1368">
        <v>127</v>
      </c>
      <c r="Q1368" s="6">
        <f>E1368/Table1_2[[#This Row],[backers_count]]</f>
        <v>64.535306122448986</v>
      </c>
    </row>
    <row r="1369" spans="1:17" x14ac:dyDescent="0.35">
      <c r="A1369">
        <v>1367</v>
      </c>
      <c r="B1369" t="s">
        <v>1368</v>
      </c>
      <c r="C1369" t="s">
        <v>5477</v>
      </c>
      <c r="D1369" s="6">
        <v>5000</v>
      </c>
      <c r="E1369" s="6">
        <v>5713</v>
      </c>
      <c r="F1369" t="s">
        <v>8219</v>
      </c>
      <c r="G1369" t="s">
        <v>8224</v>
      </c>
      <c r="H1369" t="s">
        <v>8246</v>
      </c>
      <c r="I1369" s="7">
        <v>1447463050</v>
      </c>
      <c r="J1369" s="7">
        <v>1444867450</v>
      </c>
      <c r="K1369" t="b">
        <v>0</v>
      </c>
      <c r="L1369">
        <v>90</v>
      </c>
      <c r="M1369" t="b">
        <v>1</v>
      </c>
      <c r="N1369" s="7" t="s">
        <v>8328</v>
      </c>
      <c r="O1369" s="7" t="s">
        <v>8329</v>
      </c>
      <c r="P1369">
        <v>115</v>
      </c>
      <c r="Q1369" s="6">
        <f>E1369/Table1_2[[#This Row],[backers_count]]</f>
        <v>63.477777777777774</v>
      </c>
    </row>
    <row r="1370" spans="1:17" x14ac:dyDescent="0.35">
      <c r="A1370">
        <v>1368</v>
      </c>
      <c r="B1370" t="s">
        <v>1369</v>
      </c>
      <c r="C1370" t="s">
        <v>5478</v>
      </c>
      <c r="D1370" s="6">
        <v>5000</v>
      </c>
      <c r="E1370" s="6">
        <v>5535</v>
      </c>
      <c r="F1370" t="s">
        <v>8219</v>
      </c>
      <c r="G1370" t="s">
        <v>8224</v>
      </c>
      <c r="H1370" t="s">
        <v>8246</v>
      </c>
      <c r="I1370" s="7">
        <v>1434342894</v>
      </c>
      <c r="J1370" s="7">
        <v>1432269294</v>
      </c>
      <c r="K1370" t="b">
        <v>0</v>
      </c>
      <c r="L1370">
        <v>87</v>
      </c>
      <c r="M1370" t="b">
        <v>1</v>
      </c>
      <c r="N1370" s="7" t="s">
        <v>8328</v>
      </c>
      <c r="O1370" s="7" t="s">
        <v>8329</v>
      </c>
      <c r="P1370">
        <v>111</v>
      </c>
      <c r="Q1370" s="6">
        <f>E1370/Table1_2[[#This Row],[backers_count]]</f>
        <v>63.620689655172413</v>
      </c>
    </row>
    <row r="1371" spans="1:17" x14ac:dyDescent="0.35">
      <c r="A1371">
        <v>1369</v>
      </c>
      <c r="B1371" t="s">
        <v>1370</v>
      </c>
      <c r="C1371" t="s">
        <v>5479</v>
      </c>
      <c r="D1371" s="6">
        <v>32360</v>
      </c>
      <c r="E1371" s="6">
        <v>34090.629999999997</v>
      </c>
      <c r="F1371" t="s">
        <v>8219</v>
      </c>
      <c r="G1371" t="s">
        <v>8224</v>
      </c>
      <c r="H1371" t="s">
        <v>8246</v>
      </c>
      <c r="I1371" s="7">
        <v>1397225746</v>
      </c>
      <c r="J1371" s="7">
        <v>1394633746</v>
      </c>
      <c r="K1371" t="b">
        <v>0</v>
      </c>
      <c r="L1371">
        <v>406</v>
      </c>
      <c r="M1371" t="b">
        <v>1</v>
      </c>
      <c r="N1371" s="7" t="s">
        <v>8328</v>
      </c>
      <c r="O1371" s="7" t="s">
        <v>8329</v>
      </c>
      <c r="P1371">
        <v>106</v>
      </c>
      <c r="Q1371" s="6">
        <f>E1371/Table1_2[[#This Row],[backers_count]]</f>
        <v>83.967068965517228</v>
      </c>
    </row>
    <row r="1372" spans="1:17" x14ac:dyDescent="0.35">
      <c r="A1372">
        <v>1370</v>
      </c>
      <c r="B1372" t="s">
        <v>1371</v>
      </c>
      <c r="C1372" t="s">
        <v>5480</v>
      </c>
      <c r="D1372" s="6">
        <v>1500</v>
      </c>
      <c r="E1372" s="6">
        <v>1555</v>
      </c>
      <c r="F1372" t="s">
        <v>8219</v>
      </c>
      <c r="G1372" t="s">
        <v>8224</v>
      </c>
      <c r="H1372" t="s">
        <v>8246</v>
      </c>
      <c r="I1372" s="7">
        <v>1381881890</v>
      </c>
      <c r="J1372" s="7">
        <v>1380585890</v>
      </c>
      <c r="K1372" t="b">
        <v>0</v>
      </c>
      <c r="L1372">
        <v>20</v>
      </c>
      <c r="M1372" t="b">
        <v>1</v>
      </c>
      <c r="N1372" s="7" t="s">
        <v>8328</v>
      </c>
      <c r="O1372" s="7" t="s">
        <v>8329</v>
      </c>
      <c r="P1372">
        <v>104</v>
      </c>
      <c r="Q1372" s="6">
        <f>E1372/Table1_2[[#This Row],[backers_count]]</f>
        <v>77.75</v>
      </c>
    </row>
    <row r="1373" spans="1:17" x14ac:dyDescent="0.35">
      <c r="A1373">
        <v>1371</v>
      </c>
      <c r="B1373" t="s">
        <v>1372</v>
      </c>
      <c r="C1373" t="s">
        <v>5481</v>
      </c>
      <c r="D1373" s="6">
        <v>6999</v>
      </c>
      <c r="E1373" s="6">
        <v>7495</v>
      </c>
      <c r="F1373" t="s">
        <v>8219</v>
      </c>
      <c r="G1373" t="s">
        <v>8224</v>
      </c>
      <c r="H1373" t="s">
        <v>8246</v>
      </c>
      <c r="I1373" s="7">
        <v>1431022342</v>
      </c>
      <c r="J1373" s="7">
        <v>1428430342</v>
      </c>
      <c r="K1373" t="b">
        <v>0</v>
      </c>
      <c r="L1373">
        <v>70</v>
      </c>
      <c r="M1373" t="b">
        <v>1</v>
      </c>
      <c r="N1373" s="7" t="s">
        <v>8328</v>
      </c>
      <c r="O1373" s="7" t="s">
        <v>8329</v>
      </c>
      <c r="P1373">
        <v>108</v>
      </c>
      <c r="Q1373" s="6">
        <f>E1373/Table1_2[[#This Row],[backers_count]]</f>
        <v>107.07142857142857</v>
      </c>
    </row>
    <row r="1374" spans="1:17" x14ac:dyDescent="0.35">
      <c r="A1374">
        <v>1372</v>
      </c>
      <c r="B1374" t="s">
        <v>1373</v>
      </c>
      <c r="C1374" t="s">
        <v>5482</v>
      </c>
      <c r="D1374" s="6">
        <v>500</v>
      </c>
      <c r="E1374" s="6">
        <v>620</v>
      </c>
      <c r="F1374" t="s">
        <v>8219</v>
      </c>
      <c r="G1374" t="s">
        <v>8224</v>
      </c>
      <c r="H1374" t="s">
        <v>8246</v>
      </c>
      <c r="I1374" s="7">
        <v>1342115132</v>
      </c>
      <c r="J1374" s="7">
        <v>1339523132</v>
      </c>
      <c r="K1374" t="b">
        <v>0</v>
      </c>
      <c r="L1374">
        <v>16</v>
      </c>
      <c r="M1374" t="b">
        <v>1</v>
      </c>
      <c r="N1374" s="7" t="s">
        <v>8328</v>
      </c>
      <c r="O1374" s="7" t="s">
        <v>8329</v>
      </c>
      <c r="P1374">
        <v>124</v>
      </c>
      <c r="Q1374" s="6">
        <f>E1374/Table1_2[[#This Row],[backers_count]]</f>
        <v>38.75</v>
      </c>
    </row>
    <row r="1375" spans="1:17" x14ac:dyDescent="0.35">
      <c r="A1375">
        <v>1373</v>
      </c>
      <c r="B1375" t="s">
        <v>1374</v>
      </c>
      <c r="C1375" t="s">
        <v>5483</v>
      </c>
      <c r="D1375" s="6">
        <v>10000</v>
      </c>
      <c r="E1375" s="6">
        <v>10501</v>
      </c>
      <c r="F1375" t="s">
        <v>8219</v>
      </c>
      <c r="G1375" t="s">
        <v>8224</v>
      </c>
      <c r="H1375" t="s">
        <v>8246</v>
      </c>
      <c r="I1375" s="7">
        <v>1483138233</v>
      </c>
      <c r="J1375" s="7">
        <v>1480546233</v>
      </c>
      <c r="K1375" t="b">
        <v>0</v>
      </c>
      <c r="L1375">
        <v>52</v>
      </c>
      <c r="M1375" t="b">
        <v>1</v>
      </c>
      <c r="N1375" s="7" t="s">
        <v>8328</v>
      </c>
      <c r="O1375" s="7" t="s">
        <v>8329</v>
      </c>
      <c r="P1375">
        <v>106</v>
      </c>
      <c r="Q1375" s="6">
        <f>E1375/Table1_2[[#This Row],[backers_count]]</f>
        <v>201.94230769230768</v>
      </c>
    </row>
    <row r="1376" spans="1:17" x14ac:dyDescent="0.35">
      <c r="A1376">
        <v>1374</v>
      </c>
      <c r="B1376" t="s">
        <v>1375</v>
      </c>
      <c r="C1376" t="s">
        <v>5484</v>
      </c>
      <c r="D1376" s="6">
        <v>1500</v>
      </c>
      <c r="E1376" s="6">
        <v>2842</v>
      </c>
      <c r="F1376" t="s">
        <v>8219</v>
      </c>
      <c r="G1376" t="s">
        <v>8224</v>
      </c>
      <c r="H1376" t="s">
        <v>8246</v>
      </c>
      <c r="I1376" s="7">
        <v>1458874388</v>
      </c>
      <c r="J1376" s="7">
        <v>1456285988</v>
      </c>
      <c r="K1376" t="b">
        <v>0</v>
      </c>
      <c r="L1376">
        <v>66</v>
      </c>
      <c r="M1376" t="b">
        <v>1</v>
      </c>
      <c r="N1376" s="7" t="s">
        <v>8328</v>
      </c>
      <c r="O1376" s="7" t="s">
        <v>8329</v>
      </c>
      <c r="P1376">
        <v>190</v>
      </c>
      <c r="Q1376" s="6">
        <f>E1376/Table1_2[[#This Row],[backers_count]]</f>
        <v>43.060606060606062</v>
      </c>
    </row>
    <row r="1377" spans="1:17" x14ac:dyDescent="0.35">
      <c r="A1377">
        <v>1375</v>
      </c>
      <c r="B1377" t="s">
        <v>1376</v>
      </c>
      <c r="C1377" t="s">
        <v>5485</v>
      </c>
      <c r="D1377" s="6">
        <v>4000</v>
      </c>
      <c r="E1377" s="6">
        <v>6853</v>
      </c>
      <c r="F1377" t="s">
        <v>8219</v>
      </c>
      <c r="G1377" t="s">
        <v>8230</v>
      </c>
      <c r="H1377" t="s">
        <v>8249</v>
      </c>
      <c r="I1377" s="7">
        <v>1484444119</v>
      </c>
      <c r="J1377" s="7">
        <v>1481852119</v>
      </c>
      <c r="K1377" t="b">
        <v>0</v>
      </c>
      <c r="L1377">
        <v>109</v>
      </c>
      <c r="M1377" t="b">
        <v>1</v>
      </c>
      <c r="N1377" s="7" t="s">
        <v>8328</v>
      </c>
      <c r="O1377" s="7" t="s">
        <v>8329</v>
      </c>
      <c r="P1377">
        <v>172</v>
      </c>
      <c r="Q1377" s="6">
        <f>E1377/Table1_2[[#This Row],[backers_count]]</f>
        <v>62.871559633027523</v>
      </c>
    </row>
    <row r="1378" spans="1:17" x14ac:dyDescent="0.35">
      <c r="A1378">
        <v>1376</v>
      </c>
      <c r="B1378" t="s">
        <v>1377</v>
      </c>
      <c r="C1378" t="s">
        <v>5486</v>
      </c>
      <c r="D1378" s="6">
        <v>3700</v>
      </c>
      <c r="E1378" s="6">
        <v>9342</v>
      </c>
      <c r="F1378" t="s">
        <v>8219</v>
      </c>
      <c r="G1378" t="s">
        <v>8225</v>
      </c>
      <c r="H1378" t="s">
        <v>8247</v>
      </c>
      <c r="I1378" s="7">
        <v>1480784606</v>
      </c>
      <c r="J1378" s="7">
        <v>1478189006</v>
      </c>
      <c r="K1378" t="b">
        <v>0</v>
      </c>
      <c r="L1378">
        <v>168</v>
      </c>
      <c r="M1378" t="b">
        <v>1</v>
      </c>
      <c r="N1378" s="7" t="s">
        <v>8328</v>
      </c>
      <c r="O1378" s="7" t="s">
        <v>8329</v>
      </c>
      <c r="P1378">
        <v>253</v>
      </c>
      <c r="Q1378" s="6">
        <f>E1378/Table1_2[[#This Row],[backers_count]]</f>
        <v>55.607142857142854</v>
      </c>
    </row>
    <row r="1379" spans="1:17" x14ac:dyDescent="0.35">
      <c r="A1379">
        <v>1377</v>
      </c>
      <c r="B1379" t="s">
        <v>1378</v>
      </c>
      <c r="C1379" t="s">
        <v>5487</v>
      </c>
      <c r="D1379" s="6">
        <v>1300</v>
      </c>
      <c r="E1379" s="6">
        <v>1510</v>
      </c>
      <c r="F1379" t="s">
        <v>8219</v>
      </c>
      <c r="G1379" t="s">
        <v>8224</v>
      </c>
      <c r="H1379" t="s">
        <v>8246</v>
      </c>
      <c r="I1379" s="7">
        <v>1486095060</v>
      </c>
      <c r="J1379" s="7">
        <v>1484198170</v>
      </c>
      <c r="K1379" t="b">
        <v>0</v>
      </c>
      <c r="L1379">
        <v>31</v>
      </c>
      <c r="M1379" t="b">
        <v>1</v>
      </c>
      <c r="N1379" s="7" t="s">
        <v>8328</v>
      </c>
      <c r="O1379" s="7" t="s">
        <v>8329</v>
      </c>
      <c r="P1379">
        <v>117</v>
      </c>
      <c r="Q1379" s="6">
        <f>E1379/Table1_2[[#This Row],[backers_count]]</f>
        <v>48.70967741935484</v>
      </c>
    </row>
    <row r="1380" spans="1:17" x14ac:dyDescent="0.35">
      <c r="A1380">
        <v>1378</v>
      </c>
      <c r="B1380" t="s">
        <v>1379</v>
      </c>
      <c r="C1380" t="s">
        <v>5488</v>
      </c>
      <c r="D1380" s="6">
        <v>2000</v>
      </c>
      <c r="E1380" s="6">
        <v>4067</v>
      </c>
      <c r="F1380" t="s">
        <v>8219</v>
      </c>
      <c r="G1380" t="s">
        <v>8225</v>
      </c>
      <c r="H1380" t="s">
        <v>8247</v>
      </c>
      <c r="I1380" s="7">
        <v>1470075210</v>
      </c>
      <c r="J1380" s="7">
        <v>1468779210</v>
      </c>
      <c r="K1380" t="b">
        <v>0</v>
      </c>
      <c r="L1380">
        <v>133</v>
      </c>
      <c r="M1380" t="b">
        <v>1</v>
      </c>
      <c r="N1380" s="7" t="s">
        <v>8328</v>
      </c>
      <c r="O1380" s="7" t="s">
        <v>8329</v>
      </c>
      <c r="P1380">
        <v>204</v>
      </c>
      <c r="Q1380" s="6">
        <f>E1380/Table1_2[[#This Row],[backers_count]]</f>
        <v>30.578947368421051</v>
      </c>
    </row>
    <row r="1381" spans="1:17" x14ac:dyDescent="0.35">
      <c r="A1381">
        <v>1379</v>
      </c>
      <c r="B1381" t="s">
        <v>1380</v>
      </c>
      <c r="C1381" t="s">
        <v>5489</v>
      </c>
      <c r="D1381" s="6">
        <v>10000</v>
      </c>
      <c r="E1381" s="6">
        <v>11160</v>
      </c>
      <c r="F1381" t="s">
        <v>8219</v>
      </c>
      <c r="G1381" t="s">
        <v>8224</v>
      </c>
      <c r="H1381" t="s">
        <v>8246</v>
      </c>
      <c r="I1381" s="7">
        <v>1433504876</v>
      </c>
      <c r="J1381" s="7">
        <v>1430912876</v>
      </c>
      <c r="K1381" t="b">
        <v>0</v>
      </c>
      <c r="L1381">
        <v>151</v>
      </c>
      <c r="M1381" t="b">
        <v>1</v>
      </c>
      <c r="N1381" s="7" t="s">
        <v>8328</v>
      </c>
      <c r="O1381" s="7" t="s">
        <v>8329</v>
      </c>
      <c r="P1381">
        <v>112</v>
      </c>
      <c r="Q1381" s="6">
        <f>E1381/Table1_2[[#This Row],[backers_count]]</f>
        <v>73.907284768211923</v>
      </c>
    </row>
    <row r="1382" spans="1:17" x14ac:dyDescent="0.35">
      <c r="A1382">
        <v>1380</v>
      </c>
      <c r="B1382" t="s">
        <v>1381</v>
      </c>
      <c r="C1382" t="s">
        <v>5490</v>
      </c>
      <c r="D1382" s="6">
        <v>25</v>
      </c>
      <c r="E1382" s="6">
        <v>106</v>
      </c>
      <c r="F1382" t="s">
        <v>8219</v>
      </c>
      <c r="G1382" t="s">
        <v>8224</v>
      </c>
      <c r="H1382" t="s">
        <v>8246</v>
      </c>
      <c r="I1382" s="7">
        <v>1433815200</v>
      </c>
      <c r="J1382" s="7">
        <v>1431886706</v>
      </c>
      <c r="K1382" t="b">
        <v>0</v>
      </c>
      <c r="L1382">
        <v>5</v>
      </c>
      <c r="M1382" t="b">
        <v>1</v>
      </c>
      <c r="N1382" s="7" t="s">
        <v>8328</v>
      </c>
      <c r="O1382" s="7" t="s">
        <v>8329</v>
      </c>
      <c r="P1382">
        <v>424</v>
      </c>
      <c r="Q1382" s="6">
        <f>E1382/Table1_2[[#This Row],[backers_count]]</f>
        <v>21.2</v>
      </c>
    </row>
    <row r="1383" spans="1:17" x14ac:dyDescent="0.35">
      <c r="A1383">
        <v>1381</v>
      </c>
      <c r="B1383" t="s">
        <v>1382</v>
      </c>
      <c r="C1383" t="s">
        <v>5491</v>
      </c>
      <c r="D1383" s="6">
        <v>5000</v>
      </c>
      <c r="E1383" s="6">
        <v>5355</v>
      </c>
      <c r="F1383" t="s">
        <v>8219</v>
      </c>
      <c r="G1383" t="s">
        <v>8224</v>
      </c>
      <c r="H1383" t="s">
        <v>8246</v>
      </c>
      <c r="I1383" s="7">
        <v>1482988125</v>
      </c>
      <c r="J1383" s="7">
        <v>1480396125</v>
      </c>
      <c r="K1383" t="b">
        <v>0</v>
      </c>
      <c r="L1383">
        <v>73</v>
      </c>
      <c r="M1383" t="b">
        <v>1</v>
      </c>
      <c r="N1383" s="7" t="s">
        <v>8328</v>
      </c>
      <c r="O1383" s="7" t="s">
        <v>8329</v>
      </c>
      <c r="P1383">
        <v>108</v>
      </c>
      <c r="Q1383" s="6">
        <f>E1383/Table1_2[[#This Row],[backers_count]]</f>
        <v>73.356164383561648</v>
      </c>
    </row>
    <row r="1384" spans="1:17" x14ac:dyDescent="0.35">
      <c r="A1384">
        <v>1382</v>
      </c>
      <c r="B1384" t="s">
        <v>1383</v>
      </c>
      <c r="C1384" t="s">
        <v>5492</v>
      </c>
      <c r="D1384" s="6">
        <v>8000</v>
      </c>
      <c r="E1384" s="6">
        <v>8349</v>
      </c>
      <c r="F1384" t="s">
        <v>8219</v>
      </c>
      <c r="G1384" t="s">
        <v>8224</v>
      </c>
      <c r="H1384" t="s">
        <v>8246</v>
      </c>
      <c r="I1384" s="7">
        <v>1367867536</v>
      </c>
      <c r="J1384" s="7">
        <v>1365275536</v>
      </c>
      <c r="K1384" t="b">
        <v>0</v>
      </c>
      <c r="L1384">
        <v>148</v>
      </c>
      <c r="M1384" t="b">
        <v>1</v>
      </c>
      <c r="N1384" s="7" t="s">
        <v>8328</v>
      </c>
      <c r="O1384" s="7" t="s">
        <v>8329</v>
      </c>
      <c r="P1384">
        <v>105</v>
      </c>
      <c r="Q1384" s="6">
        <f>E1384/Table1_2[[#This Row],[backers_count]]</f>
        <v>56.412162162162161</v>
      </c>
    </row>
    <row r="1385" spans="1:17" x14ac:dyDescent="0.35">
      <c r="A1385">
        <v>1383</v>
      </c>
      <c r="B1385" t="s">
        <v>1384</v>
      </c>
      <c r="C1385" t="s">
        <v>5493</v>
      </c>
      <c r="D1385" s="6">
        <v>2200</v>
      </c>
      <c r="E1385" s="6">
        <v>4673</v>
      </c>
      <c r="F1385" t="s">
        <v>8219</v>
      </c>
      <c r="G1385" t="s">
        <v>8229</v>
      </c>
      <c r="H1385" t="s">
        <v>8251</v>
      </c>
      <c r="I1385" s="7">
        <v>1482457678</v>
      </c>
      <c r="J1385" s="7">
        <v>1480729678</v>
      </c>
      <c r="K1385" t="b">
        <v>0</v>
      </c>
      <c r="L1385">
        <v>93</v>
      </c>
      <c r="M1385" t="b">
        <v>1</v>
      </c>
      <c r="N1385" s="7" t="s">
        <v>8328</v>
      </c>
      <c r="O1385" s="7" t="s">
        <v>8329</v>
      </c>
      <c r="P1385">
        <v>213</v>
      </c>
      <c r="Q1385" s="6">
        <f>E1385/Table1_2[[#This Row],[backers_count]]</f>
        <v>50.247311827956992</v>
      </c>
    </row>
    <row r="1386" spans="1:17" x14ac:dyDescent="0.35">
      <c r="A1386">
        <v>1384</v>
      </c>
      <c r="B1386" t="s">
        <v>1385</v>
      </c>
      <c r="C1386" t="s">
        <v>5494</v>
      </c>
      <c r="D1386" s="6">
        <v>3500</v>
      </c>
      <c r="E1386" s="6">
        <v>4343</v>
      </c>
      <c r="F1386" t="s">
        <v>8219</v>
      </c>
      <c r="G1386" t="s">
        <v>8224</v>
      </c>
      <c r="H1386" t="s">
        <v>8246</v>
      </c>
      <c r="I1386" s="7">
        <v>1436117922</v>
      </c>
      <c r="J1386" s="7">
        <v>1433525922</v>
      </c>
      <c r="K1386" t="b">
        <v>0</v>
      </c>
      <c r="L1386">
        <v>63</v>
      </c>
      <c r="M1386" t="b">
        <v>1</v>
      </c>
      <c r="N1386" s="7" t="s">
        <v>8328</v>
      </c>
      <c r="O1386" s="7" t="s">
        <v>8329</v>
      </c>
      <c r="P1386">
        <v>125</v>
      </c>
      <c r="Q1386" s="6">
        <f>E1386/Table1_2[[#This Row],[backers_count]]</f>
        <v>68.936507936507937</v>
      </c>
    </row>
    <row r="1387" spans="1:17" x14ac:dyDescent="0.35">
      <c r="A1387">
        <v>1385</v>
      </c>
      <c r="B1387" t="s">
        <v>1386</v>
      </c>
      <c r="C1387" t="s">
        <v>5495</v>
      </c>
      <c r="D1387" s="6">
        <v>8000</v>
      </c>
      <c r="E1387" s="6">
        <v>8832.49</v>
      </c>
      <c r="F1387" t="s">
        <v>8219</v>
      </c>
      <c r="G1387" t="s">
        <v>8236</v>
      </c>
      <c r="H1387" t="s">
        <v>8249</v>
      </c>
      <c r="I1387" s="7">
        <v>1461931860</v>
      </c>
      <c r="J1387" s="7">
        <v>1457109121</v>
      </c>
      <c r="K1387" t="b">
        <v>0</v>
      </c>
      <c r="L1387">
        <v>134</v>
      </c>
      <c r="M1387" t="b">
        <v>1</v>
      </c>
      <c r="N1387" s="7" t="s">
        <v>8328</v>
      </c>
      <c r="O1387" s="7" t="s">
        <v>8329</v>
      </c>
      <c r="P1387">
        <v>111</v>
      </c>
      <c r="Q1387" s="6">
        <f>E1387/Table1_2[[#This Row],[backers_count]]</f>
        <v>65.914104477611943</v>
      </c>
    </row>
    <row r="1388" spans="1:17" x14ac:dyDescent="0.35">
      <c r="A1388">
        <v>1386</v>
      </c>
      <c r="B1388" t="s">
        <v>1387</v>
      </c>
      <c r="C1388" t="s">
        <v>5496</v>
      </c>
      <c r="D1388" s="6">
        <v>400</v>
      </c>
      <c r="E1388" s="6">
        <v>875</v>
      </c>
      <c r="F1388" t="s">
        <v>8219</v>
      </c>
      <c r="G1388" t="s">
        <v>8224</v>
      </c>
      <c r="H1388" t="s">
        <v>8246</v>
      </c>
      <c r="I1388" s="7">
        <v>1438183889</v>
      </c>
      <c r="J1388" s="7">
        <v>1435591889</v>
      </c>
      <c r="K1388" t="b">
        <v>0</v>
      </c>
      <c r="L1388">
        <v>14</v>
      </c>
      <c r="M1388" t="b">
        <v>1</v>
      </c>
      <c r="N1388" s="7" t="s">
        <v>8328</v>
      </c>
      <c r="O1388" s="7" t="s">
        <v>8329</v>
      </c>
      <c r="P1388">
        <v>219</v>
      </c>
      <c r="Q1388" s="6">
        <f>E1388/Table1_2[[#This Row],[backers_count]]</f>
        <v>62.5</v>
      </c>
    </row>
    <row r="1389" spans="1:17" x14ac:dyDescent="0.35">
      <c r="A1389">
        <v>1387</v>
      </c>
      <c r="B1389" t="s">
        <v>1388</v>
      </c>
      <c r="C1389" t="s">
        <v>5497</v>
      </c>
      <c r="D1389" s="6">
        <v>4000</v>
      </c>
      <c r="E1389" s="6">
        <v>5465</v>
      </c>
      <c r="F1389" t="s">
        <v>8219</v>
      </c>
      <c r="G1389" t="s">
        <v>8224</v>
      </c>
      <c r="H1389" t="s">
        <v>8246</v>
      </c>
      <c r="I1389" s="7">
        <v>1433305800</v>
      </c>
      <c r="J1389" s="7">
        <v>1430604395</v>
      </c>
      <c r="K1389" t="b">
        <v>0</v>
      </c>
      <c r="L1389">
        <v>78</v>
      </c>
      <c r="M1389" t="b">
        <v>1</v>
      </c>
      <c r="N1389" s="7" t="s">
        <v>8328</v>
      </c>
      <c r="O1389" s="7" t="s">
        <v>8329</v>
      </c>
      <c r="P1389">
        <v>137</v>
      </c>
      <c r="Q1389" s="6">
        <f>E1389/Table1_2[[#This Row],[backers_count]]</f>
        <v>70.064102564102569</v>
      </c>
    </row>
    <row r="1390" spans="1:17" x14ac:dyDescent="0.35">
      <c r="A1390">
        <v>1388</v>
      </c>
      <c r="B1390" t="s">
        <v>1389</v>
      </c>
      <c r="C1390" t="s">
        <v>5498</v>
      </c>
      <c r="D1390" s="6">
        <v>5000</v>
      </c>
      <c r="E1390" s="6">
        <v>6740.37</v>
      </c>
      <c r="F1390" t="s">
        <v>8219</v>
      </c>
      <c r="G1390" t="s">
        <v>8224</v>
      </c>
      <c r="H1390" t="s">
        <v>8246</v>
      </c>
      <c r="I1390" s="7">
        <v>1476720840</v>
      </c>
      <c r="J1390" s="7">
        <v>1474469117</v>
      </c>
      <c r="K1390" t="b">
        <v>0</v>
      </c>
      <c r="L1390">
        <v>112</v>
      </c>
      <c r="M1390" t="b">
        <v>1</v>
      </c>
      <c r="N1390" s="7" t="s">
        <v>8328</v>
      </c>
      <c r="O1390" s="7" t="s">
        <v>8329</v>
      </c>
      <c r="P1390">
        <v>135</v>
      </c>
      <c r="Q1390" s="6">
        <f>E1390/Table1_2[[#This Row],[backers_count]]</f>
        <v>60.181874999999998</v>
      </c>
    </row>
    <row r="1391" spans="1:17" x14ac:dyDescent="0.35">
      <c r="A1391">
        <v>1389</v>
      </c>
      <c r="B1391" t="s">
        <v>1390</v>
      </c>
      <c r="C1391" t="s">
        <v>5499</v>
      </c>
      <c r="D1391" s="6">
        <v>500</v>
      </c>
      <c r="E1391" s="6">
        <v>727</v>
      </c>
      <c r="F1391" t="s">
        <v>8219</v>
      </c>
      <c r="G1391" t="s">
        <v>8225</v>
      </c>
      <c r="H1391" t="s">
        <v>8247</v>
      </c>
      <c r="I1391" s="7">
        <v>1471087957</v>
      </c>
      <c r="J1391" s="7">
        <v>1468495957</v>
      </c>
      <c r="K1391" t="b">
        <v>0</v>
      </c>
      <c r="L1391">
        <v>34</v>
      </c>
      <c r="M1391" t="b">
        <v>1</v>
      </c>
      <c r="N1391" s="7" t="s">
        <v>8328</v>
      </c>
      <c r="O1391" s="7" t="s">
        <v>8329</v>
      </c>
      <c r="P1391">
        <v>146</v>
      </c>
      <c r="Q1391" s="6">
        <f>E1391/Table1_2[[#This Row],[backers_count]]</f>
        <v>21.382352941176471</v>
      </c>
    </row>
    <row r="1392" spans="1:17" x14ac:dyDescent="0.35">
      <c r="A1392">
        <v>1390</v>
      </c>
      <c r="B1392" t="s">
        <v>1391</v>
      </c>
      <c r="C1392" t="s">
        <v>5500</v>
      </c>
      <c r="D1392" s="6">
        <v>2800</v>
      </c>
      <c r="E1392" s="6">
        <v>3055</v>
      </c>
      <c r="F1392" t="s">
        <v>8219</v>
      </c>
      <c r="G1392" t="s">
        <v>8224</v>
      </c>
      <c r="H1392" t="s">
        <v>8246</v>
      </c>
      <c r="I1392" s="7">
        <v>1430154720</v>
      </c>
      <c r="J1392" s="7">
        <v>1427224606</v>
      </c>
      <c r="K1392" t="b">
        <v>0</v>
      </c>
      <c r="L1392">
        <v>19</v>
      </c>
      <c r="M1392" t="b">
        <v>1</v>
      </c>
      <c r="N1392" s="7" t="s">
        <v>8328</v>
      </c>
      <c r="O1392" s="7" t="s">
        <v>8329</v>
      </c>
      <c r="P1392">
        <v>110</v>
      </c>
      <c r="Q1392" s="6">
        <f>E1392/Table1_2[[#This Row],[backers_count]]</f>
        <v>160.78947368421052</v>
      </c>
    </row>
    <row r="1393" spans="1:17" x14ac:dyDescent="0.35">
      <c r="A1393">
        <v>1391</v>
      </c>
      <c r="B1393" t="s">
        <v>1392</v>
      </c>
      <c r="C1393" t="s">
        <v>5501</v>
      </c>
      <c r="D1393" s="6">
        <v>500</v>
      </c>
      <c r="E1393" s="6">
        <v>551</v>
      </c>
      <c r="F1393" t="s">
        <v>8219</v>
      </c>
      <c r="G1393" t="s">
        <v>8224</v>
      </c>
      <c r="H1393" t="s">
        <v>8246</v>
      </c>
      <c r="I1393" s="7">
        <v>1440219540</v>
      </c>
      <c r="J1393" s="7">
        <v>1436369818</v>
      </c>
      <c r="K1393" t="b">
        <v>0</v>
      </c>
      <c r="L1393">
        <v>13</v>
      </c>
      <c r="M1393" t="b">
        <v>1</v>
      </c>
      <c r="N1393" s="7" t="s">
        <v>8328</v>
      </c>
      <c r="O1393" s="7" t="s">
        <v>8329</v>
      </c>
      <c r="P1393">
        <v>111</v>
      </c>
      <c r="Q1393" s="6">
        <f>E1393/Table1_2[[#This Row],[backers_count]]</f>
        <v>42.384615384615387</v>
      </c>
    </row>
    <row r="1394" spans="1:17" x14ac:dyDescent="0.35">
      <c r="A1394">
        <v>1392</v>
      </c>
      <c r="B1394" t="s">
        <v>1393</v>
      </c>
      <c r="C1394" t="s">
        <v>5502</v>
      </c>
      <c r="D1394" s="6">
        <v>2500</v>
      </c>
      <c r="E1394" s="6">
        <v>2841</v>
      </c>
      <c r="F1394" t="s">
        <v>8219</v>
      </c>
      <c r="G1394" t="s">
        <v>8224</v>
      </c>
      <c r="H1394" t="s">
        <v>8246</v>
      </c>
      <c r="I1394" s="7">
        <v>1456976586</v>
      </c>
      <c r="J1394" s="7">
        <v>1454298186</v>
      </c>
      <c r="K1394" t="b">
        <v>0</v>
      </c>
      <c r="L1394">
        <v>104</v>
      </c>
      <c r="M1394" t="b">
        <v>1</v>
      </c>
      <c r="N1394" s="7" t="s">
        <v>8328</v>
      </c>
      <c r="O1394" s="7" t="s">
        <v>8329</v>
      </c>
      <c r="P1394">
        <v>114</v>
      </c>
      <c r="Q1394" s="6">
        <f>E1394/Table1_2[[#This Row],[backers_count]]</f>
        <v>27.317307692307693</v>
      </c>
    </row>
    <row r="1395" spans="1:17" x14ac:dyDescent="0.35">
      <c r="A1395">
        <v>1393</v>
      </c>
      <c r="B1395" t="s">
        <v>1394</v>
      </c>
      <c r="C1395" t="s">
        <v>5503</v>
      </c>
      <c r="D1395" s="6">
        <v>10000</v>
      </c>
      <c r="E1395" s="6">
        <v>10235</v>
      </c>
      <c r="F1395" t="s">
        <v>8219</v>
      </c>
      <c r="G1395" t="s">
        <v>8224</v>
      </c>
      <c r="H1395" t="s">
        <v>8246</v>
      </c>
      <c r="I1395" s="7">
        <v>1470068523</v>
      </c>
      <c r="J1395" s="7">
        <v>1467476523</v>
      </c>
      <c r="K1395" t="b">
        <v>0</v>
      </c>
      <c r="L1395">
        <v>52</v>
      </c>
      <c r="M1395" t="b">
        <v>1</v>
      </c>
      <c r="N1395" s="7" t="s">
        <v>8328</v>
      </c>
      <c r="O1395" s="7" t="s">
        <v>8329</v>
      </c>
      <c r="P1395">
        <v>103</v>
      </c>
      <c r="Q1395" s="6">
        <f>E1395/Table1_2[[#This Row],[backers_count]]</f>
        <v>196.82692307692307</v>
      </c>
    </row>
    <row r="1396" spans="1:17" x14ac:dyDescent="0.35">
      <c r="A1396">
        <v>1394</v>
      </c>
      <c r="B1396" t="s">
        <v>1395</v>
      </c>
      <c r="C1396" t="s">
        <v>5504</v>
      </c>
      <c r="D1396" s="6">
        <v>750</v>
      </c>
      <c r="E1396" s="6">
        <v>916</v>
      </c>
      <c r="F1396" t="s">
        <v>8219</v>
      </c>
      <c r="G1396" t="s">
        <v>8224</v>
      </c>
      <c r="H1396" t="s">
        <v>8246</v>
      </c>
      <c r="I1396" s="7">
        <v>1488337200</v>
      </c>
      <c r="J1396" s="7">
        <v>1484623726</v>
      </c>
      <c r="K1396" t="b">
        <v>0</v>
      </c>
      <c r="L1396">
        <v>17</v>
      </c>
      <c r="M1396" t="b">
        <v>1</v>
      </c>
      <c r="N1396" s="7" t="s">
        <v>8328</v>
      </c>
      <c r="O1396" s="7" t="s">
        <v>8329</v>
      </c>
      <c r="P1396">
        <v>123</v>
      </c>
      <c r="Q1396" s="6">
        <f>E1396/Table1_2[[#This Row],[backers_count]]</f>
        <v>53.882352941176471</v>
      </c>
    </row>
    <row r="1397" spans="1:17" x14ac:dyDescent="0.35">
      <c r="A1397">
        <v>1395</v>
      </c>
      <c r="B1397" t="s">
        <v>1396</v>
      </c>
      <c r="C1397" t="s">
        <v>5505</v>
      </c>
      <c r="D1397" s="6">
        <v>3500</v>
      </c>
      <c r="E1397" s="6">
        <v>3916</v>
      </c>
      <c r="F1397" t="s">
        <v>8219</v>
      </c>
      <c r="G1397" t="s">
        <v>8224</v>
      </c>
      <c r="H1397" t="s">
        <v>8246</v>
      </c>
      <c r="I1397" s="7">
        <v>1484430481</v>
      </c>
      <c r="J1397" s="7">
        <v>1481838481</v>
      </c>
      <c r="K1397" t="b">
        <v>0</v>
      </c>
      <c r="L1397">
        <v>82</v>
      </c>
      <c r="M1397" t="b">
        <v>1</v>
      </c>
      <c r="N1397" s="7" t="s">
        <v>8328</v>
      </c>
      <c r="O1397" s="7" t="s">
        <v>8329</v>
      </c>
      <c r="P1397">
        <v>112</v>
      </c>
      <c r="Q1397" s="6">
        <f>E1397/Table1_2[[#This Row],[backers_count]]</f>
        <v>47.756097560975611</v>
      </c>
    </row>
    <row r="1398" spans="1:17" x14ac:dyDescent="0.35">
      <c r="A1398">
        <v>1396</v>
      </c>
      <c r="B1398" t="s">
        <v>1397</v>
      </c>
      <c r="C1398" t="s">
        <v>5506</v>
      </c>
      <c r="D1398" s="6">
        <v>6000</v>
      </c>
      <c r="E1398" s="6">
        <v>6438</v>
      </c>
      <c r="F1398" t="s">
        <v>8219</v>
      </c>
      <c r="G1398" t="s">
        <v>8224</v>
      </c>
      <c r="H1398" t="s">
        <v>8246</v>
      </c>
      <c r="I1398" s="7">
        <v>1423871882</v>
      </c>
      <c r="J1398" s="7">
        <v>1421279882</v>
      </c>
      <c r="K1398" t="b">
        <v>0</v>
      </c>
      <c r="L1398">
        <v>73</v>
      </c>
      <c r="M1398" t="b">
        <v>1</v>
      </c>
      <c r="N1398" s="7" t="s">
        <v>8328</v>
      </c>
      <c r="O1398" s="7" t="s">
        <v>8329</v>
      </c>
      <c r="P1398">
        <v>108</v>
      </c>
      <c r="Q1398" s="6">
        <f>E1398/Table1_2[[#This Row],[backers_count]]</f>
        <v>88.191780821917803</v>
      </c>
    </row>
    <row r="1399" spans="1:17" x14ac:dyDescent="0.35">
      <c r="A1399">
        <v>1397</v>
      </c>
      <c r="B1399" t="s">
        <v>1398</v>
      </c>
      <c r="C1399" t="s">
        <v>5507</v>
      </c>
      <c r="D1399" s="6">
        <v>10000</v>
      </c>
      <c r="E1399" s="6">
        <v>11385</v>
      </c>
      <c r="F1399" t="s">
        <v>8219</v>
      </c>
      <c r="G1399" t="s">
        <v>8224</v>
      </c>
      <c r="H1399" t="s">
        <v>8246</v>
      </c>
      <c r="I1399" s="7">
        <v>1477603140</v>
      </c>
      <c r="J1399" s="7">
        <v>1475013710</v>
      </c>
      <c r="K1399" t="b">
        <v>0</v>
      </c>
      <c r="L1399">
        <v>158</v>
      </c>
      <c r="M1399" t="b">
        <v>1</v>
      </c>
      <c r="N1399" s="7" t="s">
        <v>8328</v>
      </c>
      <c r="O1399" s="7" t="s">
        <v>8329</v>
      </c>
      <c r="P1399">
        <v>114</v>
      </c>
      <c r="Q1399" s="6">
        <f>E1399/Table1_2[[#This Row],[backers_count]]</f>
        <v>72.056962025316452</v>
      </c>
    </row>
    <row r="1400" spans="1:17" x14ac:dyDescent="0.35">
      <c r="A1400">
        <v>1398</v>
      </c>
      <c r="B1400" t="s">
        <v>1399</v>
      </c>
      <c r="C1400" t="s">
        <v>5508</v>
      </c>
      <c r="D1400" s="6">
        <v>4400</v>
      </c>
      <c r="E1400" s="6">
        <v>4826</v>
      </c>
      <c r="F1400" t="s">
        <v>8219</v>
      </c>
      <c r="G1400" t="s">
        <v>8224</v>
      </c>
      <c r="H1400" t="s">
        <v>8246</v>
      </c>
      <c r="I1400" s="7">
        <v>1467752334</v>
      </c>
      <c r="J1400" s="7">
        <v>1465160334</v>
      </c>
      <c r="K1400" t="b">
        <v>0</v>
      </c>
      <c r="L1400">
        <v>65</v>
      </c>
      <c r="M1400" t="b">
        <v>1</v>
      </c>
      <c r="N1400" s="7" t="s">
        <v>8328</v>
      </c>
      <c r="O1400" s="7" t="s">
        <v>8329</v>
      </c>
      <c r="P1400">
        <v>110</v>
      </c>
      <c r="Q1400" s="6">
        <f>E1400/Table1_2[[#This Row],[backers_count]]</f>
        <v>74.246153846153845</v>
      </c>
    </row>
    <row r="1401" spans="1:17" x14ac:dyDescent="0.35">
      <c r="A1401">
        <v>1399</v>
      </c>
      <c r="B1401" t="s">
        <v>1400</v>
      </c>
      <c r="C1401" t="s">
        <v>5509</v>
      </c>
      <c r="D1401" s="6">
        <v>9000</v>
      </c>
      <c r="E1401" s="6">
        <v>11353</v>
      </c>
      <c r="F1401" t="s">
        <v>8219</v>
      </c>
      <c r="G1401" t="s">
        <v>8224</v>
      </c>
      <c r="H1401" t="s">
        <v>8246</v>
      </c>
      <c r="I1401" s="7">
        <v>1412640373</v>
      </c>
      <c r="J1401" s="7">
        <v>1410048373</v>
      </c>
      <c r="K1401" t="b">
        <v>0</v>
      </c>
      <c r="L1401">
        <v>184</v>
      </c>
      <c r="M1401" t="b">
        <v>1</v>
      </c>
      <c r="N1401" s="7" t="s">
        <v>8328</v>
      </c>
      <c r="O1401" s="7" t="s">
        <v>8329</v>
      </c>
      <c r="P1401">
        <v>127</v>
      </c>
      <c r="Q1401" s="6">
        <f>E1401/Table1_2[[#This Row],[backers_count]]</f>
        <v>61.701086956521742</v>
      </c>
    </row>
    <row r="1402" spans="1:17" x14ac:dyDescent="0.35">
      <c r="A1402">
        <v>1400</v>
      </c>
      <c r="B1402" t="s">
        <v>1401</v>
      </c>
      <c r="C1402" t="s">
        <v>5510</v>
      </c>
      <c r="D1402" s="6">
        <v>350</v>
      </c>
      <c r="E1402" s="6">
        <v>586</v>
      </c>
      <c r="F1402" t="s">
        <v>8219</v>
      </c>
      <c r="G1402" t="s">
        <v>8225</v>
      </c>
      <c r="H1402" t="s">
        <v>8247</v>
      </c>
      <c r="I1402" s="7">
        <v>1465709400</v>
      </c>
      <c r="J1402" s="7">
        <v>1462695073</v>
      </c>
      <c r="K1402" t="b">
        <v>0</v>
      </c>
      <c r="L1402">
        <v>34</v>
      </c>
      <c r="M1402" t="b">
        <v>1</v>
      </c>
      <c r="N1402" s="7" t="s">
        <v>8328</v>
      </c>
      <c r="O1402" s="7" t="s">
        <v>8329</v>
      </c>
      <c r="P1402">
        <v>168</v>
      </c>
      <c r="Q1402" s="6">
        <f>E1402/Table1_2[[#This Row],[backers_count]]</f>
        <v>17.235294117647058</v>
      </c>
    </row>
    <row r="1403" spans="1:17" x14ac:dyDescent="0.35">
      <c r="A1403">
        <v>1401</v>
      </c>
      <c r="B1403" t="s">
        <v>1402</v>
      </c>
      <c r="C1403" t="s">
        <v>5511</v>
      </c>
      <c r="D1403" s="6">
        <v>2500</v>
      </c>
      <c r="E1403" s="6">
        <v>12413</v>
      </c>
      <c r="F1403" t="s">
        <v>8219</v>
      </c>
      <c r="G1403" t="s">
        <v>8224</v>
      </c>
      <c r="H1403" t="s">
        <v>8246</v>
      </c>
      <c r="I1403" s="7">
        <v>1369612474</v>
      </c>
      <c r="J1403" s="7">
        <v>1367798074</v>
      </c>
      <c r="K1403" t="b">
        <v>0</v>
      </c>
      <c r="L1403">
        <v>240</v>
      </c>
      <c r="M1403" t="b">
        <v>1</v>
      </c>
      <c r="N1403" s="7" t="s">
        <v>8328</v>
      </c>
      <c r="O1403" s="7" t="s">
        <v>8329</v>
      </c>
      <c r="P1403">
        <v>497</v>
      </c>
      <c r="Q1403" s="6">
        <f>E1403/Table1_2[[#This Row],[backers_count]]</f>
        <v>51.720833333333331</v>
      </c>
    </row>
    <row r="1404" spans="1:17" x14ac:dyDescent="0.35">
      <c r="A1404">
        <v>1402</v>
      </c>
      <c r="B1404" t="s">
        <v>1403</v>
      </c>
      <c r="C1404" t="s">
        <v>5512</v>
      </c>
      <c r="D1404" s="6">
        <v>2500</v>
      </c>
      <c r="E1404" s="6">
        <v>2729</v>
      </c>
      <c r="F1404" t="s">
        <v>8219</v>
      </c>
      <c r="G1404" t="s">
        <v>8225</v>
      </c>
      <c r="H1404" t="s">
        <v>8247</v>
      </c>
      <c r="I1404" s="7">
        <v>1430439411</v>
      </c>
      <c r="J1404" s="7">
        <v>1425259011</v>
      </c>
      <c r="K1404" t="b">
        <v>0</v>
      </c>
      <c r="L1404">
        <v>113</v>
      </c>
      <c r="M1404" t="b">
        <v>1</v>
      </c>
      <c r="N1404" s="7" t="s">
        <v>8328</v>
      </c>
      <c r="O1404" s="7" t="s">
        <v>8329</v>
      </c>
      <c r="P1404">
        <v>110</v>
      </c>
      <c r="Q1404" s="6">
        <f>E1404/Table1_2[[#This Row],[backers_count]]</f>
        <v>24.150442477876105</v>
      </c>
    </row>
    <row r="1405" spans="1:17" x14ac:dyDescent="0.35">
      <c r="A1405">
        <v>1403</v>
      </c>
      <c r="B1405" t="s">
        <v>1404</v>
      </c>
      <c r="C1405" t="s">
        <v>5513</v>
      </c>
      <c r="D1405" s="6">
        <v>4000</v>
      </c>
      <c r="E1405" s="6">
        <v>4103</v>
      </c>
      <c r="F1405" t="s">
        <v>8219</v>
      </c>
      <c r="G1405" t="s">
        <v>8224</v>
      </c>
      <c r="H1405" t="s">
        <v>8246</v>
      </c>
      <c r="I1405" s="7">
        <v>1374802235</v>
      </c>
      <c r="J1405" s="7">
        <v>1372210235</v>
      </c>
      <c r="K1405" t="b">
        <v>0</v>
      </c>
      <c r="L1405">
        <v>66</v>
      </c>
      <c r="M1405" t="b">
        <v>1</v>
      </c>
      <c r="N1405" s="7" t="s">
        <v>8328</v>
      </c>
      <c r="O1405" s="7" t="s">
        <v>8329</v>
      </c>
      <c r="P1405">
        <v>103</v>
      </c>
      <c r="Q1405" s="6">
        <f>E1405/Table1_2[[#This Row],[backers_count]]</f>
        <v>62.166666666666664</v>
      </c>
    </row>
    <row r="1406" spans="1:17" x14ac:dyDescent="0.35">
      <c r="A1406">
        <v>1404</v>
      </c>
      <c r="B1406" t="s">
        <v>1405</v>
      </c>
      <c r="C1406" t="s">
        <v>5514</v>
      </c>
      <c r="D1406" s="6">
        <v>14500</v>
      </c>
      <c r="E1406" s="6">
        <v>241</v>
      </c>
      <c r="F1406" t="s">
        <v>8221</v>
      </c>
      <c r="G1406" t="s">
        <v>8225</v>
      </c>
      <c r="H1406" t="s">
        <v>8247</v>
      </c>
      <c r="I1406" s="7">
        <v>1424607285</v>
      </c>
      <c r="J1406" s="7">
        <v>1422447285</v>
      </c>
      <c r="K1406" t="b">
        <v>1</v>
      </c>
      <c r="L1406">
        <v>5</v>
      </c>
      <c r="M1406" t="b">
        <v>0</v>
      </c>
      <c r="N1406" s="7" t="s">
        <v>8325</v>
      </c>
      <c r="O1406" s="7" t="s">
        <v>8344</v>
      </c>
      <c r="P1406">
        <v>2</v>
      </c>
      <c r="Q1406" s="6">
        <f>E1406/Table1_2[[#This Row],[backers_count]]</f>
        <v>48.2</v>
      </c>
    </row>
    <row r="1407" spans="1:17" x14ac:dyDescent="0.35">
      <c r="A1407">
        <v>1405</v>
      </c>
      <c r="B1407" t="s">
        <v>1406</v>
      </c>
      <c r="C1407" t="s">
        <v>5515</v>
      </c>
      <c r="D1407" s="6">
        <v>25000</v>
      </c>
      <c r="E1407" s="6">
        <v>105</v>
      </c>
      <c r="F1407" t="s">
        <v>8221</v>
      </c>
      <c r="G1407" t="s">
        <v>8224</v>
      </c>
      <c r="H1407" t="s">
        <v>8246</v>
      </c>
      <c r="I1407" s="7">
        <v>1417195201</v>
      </c>
      <c r="J1407" s="7">
        <v>1414599601</v>
      </c>
      <c r="K1407" t="b">
        <v>1</v>
      </c>
      <c r="L1407">
        <v>17</v>
      </c>
      <c r="M1407" t="b">
        <v>0</v>
      </c>
      <c r="N1407" s="7" t="s">
        <v>8325</v>
      </c>
      <c r="O1407" s="7" t="s">
        <v>8344</v>
      </c>
      <c r="P1407">
        <v>1</v>
      </c>
      <c r="Q1407" s="6">
        <f>E1407/Table1_2[[#This Row],[backers_count]]</f>
        <v>6.1764705882352944</v>
      </c>
    </row>
    <row r="1408" spans="1:17" x14ac:dyDescent="0.35">
      <c r="A1408">
        <v>1406</v>
      </c>
      <c r="B1408" t="s">
        <v>1407</v>
      </c>
      <c r="C1408" t="s">
        <v>5516</v>
      </c>
      <c r="D1408" s="6">
        <v>12000</v>
      </c>
      <c r="E1408" s="6">
        <v>15</v>
      </c>
      <c r="F1408" t="s">
        <v>8221</v>
      </c>
      <c r="G1408" t="s">
        <v>8237</v>
      </c>
      <c r="H1408" t="s">
        <v>8249</v>
      </c>
      <c r="I1408" s="7">
        <v>1449914400</v>
      </c>
      <c r="J1408" s="7">
        <v>1445336607</v>
      </c>
      <c r="K1408" t="b">
        <v>0</v>
      </c>
      <c r="L1408">
        <v>3</v>
      </c>
      <c r="M1408" t="b">
        <v>0</v>
      </c>
      <c r="N1408" s="7" t="s">
        <v>8325</v>
      </c>
      <c r="O1408" s="7" t="s">
        <v>8344</v>
      </c>
      <c r="P1408">
        <v>1</v>
      </c>
      <c r="Q1408" s="6">
        <f>E1408/Table1_2[[#This Row],[backers_count]]</f>
        <v>5</v>
      </c>
    </row>
    <row r="1409" spans="1:17" x14ac:dyDescent="0.35">
      <c r="A1409">
        <v>1407</v>
      </c>
      <c r="B1409" t="s">
        <v>1408</v>
      </c>
      <c r="C1409" t="s">
        <v>5517</v>
      </c>
      <c r="D1409" s="6">
        <v>3000</v>
      </c>
      <c r="E1409" s="6">
        <v>15</v>
      </c>
      <c r="F1409" t="s">
        <v>8221</v>
      </c>
      <c r="G1409" t="s">
        <v>8224</v>
      </c>
      <c r="H1409" t="s">
        <v>8246</v>
      </c>
      <c r="I1409" s="7">
        <v>1407847978</v>
      </c>
      <c r="J1409" s="7">
        <v>1405687978</v>
      </c>
      <c r="K1409" t="b">
        <v>0</v>
      </c>
      <c r="L1409">
        <v>2</v>
      </c>
      <c r="M1409" t="b">
        <v>0</v>
      </c>
      <c r="N1409" s="7" t="s">
        <v>8325</v>
      </c>
      <c r="O1409" s="7" t="s">
        <v>8344</v>
      </c>
      <c r="P1409">
        <v>1</v>
      </c>
      <c r="Q1409" s="6">
        <f>E1409/Table1_2[[#This Row],[backers_count]]</f>
        <v>7.5</v>
      </c>
    </row>
    <row r="1410" spans="1:17" x14ac:dyDescent="0.35">
      <c r="A1410">
        <v>1408</v>
      </c>
      <c r="B1410" t="s">
        <v>1409</v>
      </c>
      <c r="C1410" t="s">
        <v>5518</v>
      </c>
      <c r="D1410" s="6">
        <v>1000</v>
      </c>
      <c r="E1410" s="6">
        <v>72</v>
      </c>
      <c r="F1410" t="s">
        <v>8221</v>
      </c>
      <c r="G1410" t="s">
        <v>8225</v>
      </c>
      <c r="H1410" t="s">
        <v>8247</v>
      </c>
      <c r="I1410" s="7">
        <v>1447451756</v>
      </c>
      <c r="J1410" s="7">
        <v>1444856156</v>
      </c>
      <c r="K1410" t="b">
        <v>0</v>
      </c>
      <c r="L1410">
        <v>6</v>
      </c>
      <c r="M1410" t="b">
        <v>0</v>
      </c>
      <c r="N1410" s="7" t="s">
        <v>8325</v>
      </c>
      <c r="O1410" s="7" t="s">
        <v>8344</v>
      </c>
      <c r="P1410">
        <v>8</v>
      </c>
      <c r="Q1410" s="6">
        <f>E1410/Table1_2[[#This Row],[backers_count]]</f>
        <v>12</v>
      </c>
    </row>
    <row r="1411" spans="1:17" x14ac:dyDescent="0.35">
      <c r="A1411">
        <v>1409</v>
      </c>
      <c r="B1411" t="s">
        <v>1410</v>
      </c>
      <c r="C1411" t="s">
        <v>5519</v>
      </c>
      <c r="D1411" s="6">
        <v>4000</v>
      </c>
      <c r="E1411" s="6">
        <v>0</v>
      </c>
      <c r="F1411" t="s">
        <v>8221</v>
      </c>
      <c r="G1411" t="s">
        <v>8224</v>
      </c>
      <c r="H1411" t="s">
        <v>8246</v>
      </c>
      <c r="I1411" s="7">
        <v>1420085535</v>
      </c>
      <c r="J1411" s="7">
        <v>1414897935</v>
      </c>
      <c r="K1411" t="b">
        <v>0</v>
      </c>
      <c r="L1411">
        <v>0</v>
      </c>
      <c r="M1411" t="b">
        <v>0</v>
      </c>
      <c r="N1411" s="7" t="s">
        <v>8325</v>
      </c>
      <c r="O1411" s="7" t="s">
        <v>8344</v>
      </c>
      <c r="P1411">
        <v>0</v>
      </c>
      <c r="Q1411" s="6" t="e">
        <f>E1411/Table1_2[[#This Row],[backers_count]]</f>
        <v>#DIV/0!</v>
      </c>
    </row>
    <row r="1412" spans="1:17" x14ac:dyDescent="0.35">
      <c r="A1412">
        <v>1410</v>
      </c>
      <c r="B1412" t="s">
        <v>1411</v>
      </c>
      <c r="C1412" t="s">
        <v>5520</v>
      </c>
      <c r="D1412" s="6">
        <v>6000</v>
      </c>
      <c r="E1412" s="6">
        <v>1</v>
      </c>
      <c r="F1412" t="s">
        <v>8221</v>
      </c>
      <c r="G1412" t="s">
        <v>8237</v>
      </c>
      <c r="H1412" t="s">
        <v>8249</v>
      </c>
      <c r="I1412" s="7">
        <v>1464939520</v>
      </c>
      <c r="J1412" s="7">
        <v>1461051520</v>
      </c>
      <c r="K1412" t="b">
        <v>0</v>
      </c>
      <c r="L1412">
        <v>1</v>
      </c>
      <c r="M1412" t="b">
        <v>0</v>
      </c>
      <c r="N1412" s="7" t="s">
        <v>8325</v>
      </c>
      <c r="O1412" s="7" t="s">
        <v>8344</v>
      </c>
      <c r="P1412">
        <v>1</v>
      </c>
      <c r="Q1412" s="6">
        <f>E1412/Table1_2[[#This Row],[backers_count]]</f>
        <v>1</v>
      </c>
    </row>
    <row r="1413" spans="1:17" x14ac:dyDescent="0.35">
      <c r="A1413">
        <v>1411</v>
      </c>
      <c r="B1413" t="s">
        <v>1412</v>
      </c>
      <c r="C1413" t="s">
        <v>5521</v>
      </c>
      <c r="D1413" s="6">
        <v>3000</v>
      </c>
      <c r="E1413" s="6">
        <v>7</v>
      </c>
      <c r="F1413" t="s">
        <v>8221</v>
      </c>
      <c r="G1413" t="s">
        <v>8225</v>
      </c>
      <c r="H1413" t="s">
        <v>8247</v>
      </c>
      <c r="I1413" s="7">
        <v>1423185900</v>
      </c>
      <c r="J1413" s="7">
        <v>1420766700</v>
      </c>
      <c r="K1413" t="b">
        <v>0</v>
      </c>
      <c r="L1413">
        <v>3</v>
      </c>
      <c r="M1413" t="b">
        <v>0</v>
      </c>
      <c r="N1413" s="7" t="s">
        <v>8325</v>
      </c>
      <c r="O1413" s="7" t="s">
        <v>8344</v>
      </c>
      <c r="P1413">
        <v>1</v>
      </c>
      <c r="Q1413" s="6">
        <f>E1413/Table1_2[[#This Row],[backers_count]]</f>
        <v>2.3333333333333335</v>
      </c>
    </row>
    <row r="1414" spans="1:17" x14ac:dyDescent="0.35">
      <c r="A1414">
        <v>1412</v>
      </c>
      <c r="B1414" t="s">
        <v>1413</v>
      </c>
      <c r="C1414" t="s">
        <v>5522</v>
      </c>
      <c r="D1414" s="6">
        <v>7000</v>
      </c>
      <c r="E1414" s="6">
        <v>320</v>
      </c>
      <c r="F1414" t="s">
        <v>8221</v>
      </c>
      <c r="G1414" t="s">
        <v>8224</v>
      </c>
      <c r="H1414" t="s">
        <v>8246</v>
      </c>
      <c r="I1414" s="7">
        <v>1417656699</v>
      </c>
      <c r="J1414" s="7">
        <v>1415064699</v>
      </c>
      <c r="K1414" t="b">
        <v>0</v>
      </c>
      <c r="L1414">
        <v>13</v>
      </c>
      <c r="M1414" t="b">
        <v>0</v>
      </c>
      <c r="N1414" s="7" t="s">
        <v>8325</v>
      </c>
      <c r="O1414" s="7" t="s">
        <v>8344</v>
      </c>
      <c r="P1414">
        <v>5</v>
      </c>
      <c r="Q1414" s="6">
        <f>E1414/Table1_2[[#This Row],[backers_count]]</f>
        <v>24.615384615384617</v>
      </c>
    </row>
    <row r="1415" spans="1:17" x14ac:dyDescent="0.35">
      <c r="A1415">
        <v>1413</v>
      </c>
      <c r="B1415" t="s">
        <v>1414</v>
      </c>
      <c r="C1415" t="s">
        <v>5523</v>
      </c>
      <c r="D1415" s="6">
        <v>2000</v>
      </c>
      <c r="E1415" s="6">
        <v>100</v>
      </c>
      <c r="F1415" t="s">
        <v>8221</v>
      </c>
      <c r="G1415" t="s">
        <v>8237</v>
      </c>
      <c r="H1415" t="s">
        <v>8249</v>
      </c>
      <c r="I1415" s="7">
        <v>1455964170</v>
      </c>
      <c r="J1415" s="7">
        <v>1450780170</v>
      </c>
      <c r="K1415" t="b">
        <v>0</v>
      </c>
      <c r="L1415">
        <v>1</v>
      </c>
      <c r="M1415" t="b">
        <v>0</v>
      </c>
      <c r="N1415" s="7" t="s">
        <v>8325</v>
      </c>
      <c r="O1415" s="7" t="s">
        <v>8344</v>
      </c>
      <c r="P1415">
        <v>5</v>
      </c>
      <c r="Q1415" s="6">
        <f>E1415/Table1_2[[#This Row],[backers_count]]</f>
        <v>100</v>
      </c>
    </row>
    <row r="1416" spans="1:17" x14ac:dyDescent="0.35">
      <c r="A1416">
        <v>1414</v>
      </c>
      <c r="B1416" t="s">
        <v>1415</v>
      </c>
      <c r="C1416" t="s">
        <v>5524</v>
      </c>
      <c r="D1416" s="6">
        <v>500</v>
      </c>
      <c r="E1416" s="6">
        <v>1</v>
      </c>
      <c r="F1416" t="s">
        <v>8221</v>
      </c>
      <c r="G1416" t="s">
        <v>8224</v>
      </c>
      <c r="H1416" t="s">
        <v>8246</v>
      </c>
      <c r="I1416" s="7">
        <v>1483423467</v>
      </c>
      <c r="J1416" s="7">
        <v>1480831467</v>
      </c>
      <c r="K1416" t="b">
        <v>0</v>
      </c>
      <c r="L1416">
        <v>1</v>
      </c>
      <c r="M1416" t="b">
        <v>0</v>
      </c>
      <c r="N1416" s="7" t="s">
        <v>8325</v>
      </c>
      <c r="O1416" s="7" t="s">
        <v>8344</v>
      </c>
      <c r="P1416">
        <v>1</v>
      </c>
      <c r="Q1416" s="6">
        <f>E1416/Table1_2[[#This Row],[backers_count]]</f>
        <v>1</v>
      </c>
    </row>
    <row r="1417" spans="1:17" x14ac:dyDescent="0.35">
      <c r="A1417">
        <v>1415</v>
      </c>
      <c r="B1417" t="s">
        <v>1416</v>
      </c>
      <c r="C1417" t="s">
        <v>5525</v>
      </c>
      <c r="D1417" s="6">
        <v>4400</v>
      </c>
      <c r="E1417" s="6">
        <v>800</v>
      </c>
      <c r="F1417" t="s">
        <v>8221</v>
      </c>
      <c r="G1417" t="s">
        <v>8224</v>
      </c>
      <c r="H1417" t="s">
        <v>8246</v>
      </c>
      <c r="I1417" s="7">
        <v>1439741591</v>
      </c>
      <c r="J1417" s="7">
        <v>1436285591</v>
      </c>
      <c r="K1417" t="b">
        <v>0</v>
      </c>
      <c r="L1417">
        <v>9</v>
      </c>
      <c r="M1417" t="b">
        <v>0</v>
      </c>
      <c r="N1417" s="7" t="s">
        <v>8325</v>
      </c>
      <c r="O1417" s="7" t="s">
        <v>8344</v>
      </c>
      <c r="P1417">
        <v>19</v>
      </c>
      <c r="Q1417" s="6">
        <f>E1417/Table1_2[[#This Row],[backers_count]]</f>
        <v>88.888888888888886</v>
      </c>
    </row>
    <row r="1418" spans="1:17" x14ac:dyDescent="0.35">
      <c r="A1418">
        <v>1416</v>
      </c>
      <c r="B1418" t="s">
        <v>1417</v>
      </c>
      <c r="C1418" t="s">
        <v>5526</v>
      </c>
      <c r="D1418" s="6">
        <v>50000</v>
      </c>
      <c r="E1418" s="6">
        <v>0</v>
      </c>
      <c r="F1418" t="s">
        <v>8221</v>
      </c>
      <c r="G1418" t="s">
        <v>8224</v>
      </c>
      <c r="H1418" t="s">
        <v>8246</v>
      </c>
      <c r="I1418" s="7">
        <v>1448147619</v>
      </c>
      <c r="J1418" s="7">
        <v>1445552019</v>
      </c>
      <c r="K1418" t="b">
        <v>0</v>
      </c>
      <c r="L1418">
        <v>0</v>
      </c>
      <c r="M1418" t="b">
        <v>0</v>
      </c>
      <c r="N1418" s="7" t="s">
        <v>8325</v>
      </c>
      <c r="O1418" s="7" t="s">
        <v>8344</v>
      </c>
      <c r="P1418">
        <v>0</v>
      </c>
      <c r="Q1418" s="6" t="e">
        <f>E1418/Table1_2[[#This Row],[backers_count]]</f>
        <v>#DIV/0!</v>
      </c>
    </row>
    <row r="1419" spans="1:17" x14ac:dyDescent="0.35">
      <c r="A1419">
        <v>1417</v>
      </c>
      <c r="B1419" t="s">
        <v>1418</v>
      </c>
      <c r="C1419" t="s">
        <v>5527</v>
      </c>
      <c r="D1419" s="6">
        <v>4500</v>
      </c>
      <c r="E1419" s="6">
        <v>55</v>
      </c>
      <c r="F1419" t="s">
        <v>8221</v>
      </c>
      <c r="G1419" t="s">
        <v>8224</v>
      </c>
      <c r="H1419" t="s">
        <v>8246</v>
      </c>
      <c r="I1419" s="7">
        <v>1442315460</v>
      </c>
      <c r="J1419" s="7">
        <v>1439696174</v>
      </c>
      <c r="K1419" t="b">
        <v>0</v>
      </c>
      <c r="L1419">
        <v>2</v>
      </c>
      <c r="M1419" t="b">
        <v>0</v>
      </c>
      <c r="N1419" s="7" t="s">
        <v>8325</v>
      </c>
      <c r="O1419" s="7" t="s">
        <v>8344</v>
      </c>
      <c r="P1419">
        <v>2</v>
      </c>
      <c r="Q1419" s="6">
        <f>E1419/Table1_2[[#This Row],[backers_count]]</f>
        <v>27.5</v>
      </c>
    </row>
    <row r="1420" spans="1:17" x14ac:dyDescent="0.35">
      <c r="A1420">
        <v>1418</v>
      </c>
      <c r="B1420" t="s">
        <v>1419</v>
      </c>
      <c r="C1420" t="s">
        <v>5528</v>
      </c>
      <c r="D1420" s="6">
        <v>3000</v>
      </c>
      <c r="E1420" s="6">
        <v>6</v>
      </c>
      <c r="F1420" t="s">
        <v>8221</v>
      </c>
      <c r="G1420" t="s">
        <v>8227</v>
      </c>
      <c r="H1420" t="s">
        <v>8249</v>
      </c>
      <c r="I1420" s="7">
        <v>1456397834</v>
      </c>
      <c r="J1420" s="7">
        <v>1453805834</v>
      </c>
      <c r="K1420" t="b">
        <v>0</v>
      </c>
      <c r="L1420">
        <v>1</v>
      </c>
      <c r="M1420" t="b">
        <v>0</v>
      </c>
      <c r="N1420" s="7" t="s">
        <v>8325</v>
      </c>
      <c r="O1420" s="7" t="s">
        <v>8344</v>
      </c>
      <c r="P1420">
        <v>1</v>
      </c>
      <c r="Q1420" s="6">
        <f>E1420/Table1_2[[#This Row],[backers_count]]</f>
        <v>6</v>
      </c>
    </row>
    <row r="1421" spans="1:17" x14ac:dyDescent="0.35">
      <c r="A1421">
        <v>1419</v>
      </c>
      <c r="B1421" t="s">
        <v>1420</v>
      </c>
      <c r="C1421" t="s">
        <v>5529</v>
      </c>
      <c r="D1421" s="6">
        <v>6300</v>
      </c>
      <c r="E1421" s="6">
        <v>445</v>
      </c>
      <c r="F1421" t="s">
        <v>8221</v>
      </c>
      <c r="G1421" t="s">
        <v>8224</v>
      </c>
      <c r="H1421" t="s">
        <v>8246</v>
      </c>
      <c r="I1421" s="7">
        <v>1476010619</v>
      </c>
      <c r="J1421" s="7">
        <v>1473418619</v>
      </c>
      <c r="K1421" t="b">
        <v>0</v>
      </c>
      <c r="L1421">
        <v>10</v>
      </c>
      <c r="M1421" t="b">
        <v>0</v>
      </c>
      <c r="N1421" s="7" t="s">
        <v>8325</v>
      </c>
      <c r="O1421" s="7" t="s">
        <v>8344</v>
      </c>
      <c r="P1421">
        <v>8</v>
      </c>
      <c r="Q1421" s="6">
        <f>E1421/Table1_2[[#This Row],[backers_count]]</f>
        <v>44.5</v>
      </c>
    </row>
    <row r="1422" spans="1:17" x14ac:dyDescent="0.35">
      <c r="A1422">
        <v>1420</v>
      </c>
      <c r="B1422" t="s">
        <v>1421</v>
      </c>
      <c r="C1422" t="s">
        <v>5530</v>
      </c>
      <c r="D1422" s="6">
        <v>110</v>
      </c>
      <c r="E1422" s="6">
        <v>3</v>
      </c>
      <c r="F1422" t="s">
        <v>8221</v>
      </c>
      <c r="G1422" t="s">
        <v>8224</v>
      </c>
      <c r="H1422" t="s">
        <v>8246</v>
      </c>
      <c r="I1422" s="7">
        <v>1467129686</v>
      </c>
      <c r="J1422" s="7">
        <v>1464969686</v>
      </c>
      <c r="K1422" t="b">
        <v>0</v>
      </c>
      <c r="L1422">
        <v>3</v>
      </c>
      <c r="M1422" t="b">
        <v>0</v>
      </c>
      <c r="N1422" s="7" t="s">
        <v>8325</v>
      </c>
      <c r="O1422" s="7" t="s">
        <v>8344</v>
      </c>
      <c r="P1422">
        <v>3</v>
      </c>
      <c r="Q1422" s="6">
        <f>E1422/Table1_2[[#This Row],[backers_count]]</f>
        <v>1</v>
      </c>
    </row>
    <row r="1423" spans="1:17" x14ac:dyDescent="0.35">
      <c r="A1423">
        <v>1421</v>
      </c>
      <c r="B1423" t="s">
        <v>1422</v>
      </c>
      <c r="C1423" t="s">
        <v>5531</v>
      </c>
      <c r="D1423" s="6">
        <v>200000</v>
      </c>
      <c r="E1423" s="6">
        <v>200</v>
      </c>
      <c r="F1423" t="s">
        <v>8221</v>
      </c>
      <c r="G1423" t="s">
        <v>8235</v>
      </c>
      <c r="H1423" t="s">
        <v>8255</v>
      </c>
      <c r="I1423" s="7">
        <v>1423432709</v>
      </c>
      <c r="J1423" s="7">
        <v>1420840709</v>
      </c>
      <c r="K1423" t="b">
        <v>0</v>
      </c>
      <c r="L1423">
        <v>2</v>
      </c>
      <c r="M1423" t="b">
        <v>0</v>
      </c>
      <c r="N1423" s="7" t="s">
        <v>8325</v>
      </c>
      <c r="O1423" s="7" t="s">
        <v>8344</v>
      </c>
      <c r="P1423">
        <v>1</v>
      </c>
      <c r="Q1423" s="6">
        <f>E1423/Table1_2[[#This Row],[backers_count]]</f>
        <v>100</v>
      </c>
    </row>
    <row r="1424" spans="1:17" x14ac:dyDescent="0.35">
      <c r="A1424">
        <v>1422</v>
      </c>
      <c r="B1424" t="s">
        <v>1423</v>
      </c>
      <c r="C1424" t="s">
        <v>5532</v>
      </c>
      <c r="D1424" s="6">
        <v>25000</v>
      </c>
      <c r="E1424" s="6">
        <v>26</v>
      </c>
      <c r="F1424" t="s">
        <v>8221</v>
      </c>
      <c r="G1424" t="s">
        <v>8228</v>
      </c>
      <c r="H1424" t="s">
        <v>8250</v>
      </c>
      <c r="I1424" s="7">
        <v>1474436704</v>
      </c>
      <c r="J1424" s="7">
        <v>1471844704</v>
      </c>
      <c r="K1424" t="b">
        <v>0</v>
      </c>
      <c r="L1424">
        <v>2</v>
      </c>
      <c r="M1424" t="b">
        <v>0</v>
      </c>
      <c r="N1424" s="7" t="s">
        <v>8325</v>
      </c>
      <c r="O1424" s="7" t="s">
        <v>8344</v>
      </c>
      <c r="P1424">
        <v>1</v>
      </c>
      <c r="Q1424" s="6">
        <f>E1424/Table1_2[[#This Row],[backers_count]]</f>
        <v>13</v>
      </c>
    </row>
    <row r="1425" spans="1:17" x14ac:dyDescent="0.35">
      <c r="A1425">
        <v>1423</v>
      </c>
      <c r="B1425" t="s">
        <v>1424</v>
      </c>
      <c r="C1425" t="s">
        <v>5533</v>
      </c>
      <c r="D1425" s="6">
        <v>30000</v>
      </c>
      <c r="E1425" s="6">
        <v>100</v>
      </c>
      <c r="F1425" t="s">
        <v>8221</v>
      </c>
      <c r="G1425" t="s">
        <v>8226</v>
      </c>
      <c r="H1425" t="s">
        <v>8248</v>
      </c>
      <c r="I1425" s="7">
        <v>1451637531</v>
      </c>
      <c r="J1425" s="7">
        <v>1449045531</v>
      </c>
      <c r="K1425" t="b">
        <v>0</v>
      </c>
      <c r="L1425">
        <v>1</v>
      </c>
      <c r="M1425" t="b">
        <v>0</v>
      </c>
      <c r="N1425" s="7" t="s">
        <v>8325</v>
      </c>
      <c r="O1425" s="7" t="s">
        <v>8344</v>
      </c>
      <c r="P1425">
        <v>1</v>
      </c>
      <c r="Q1425" s="6">
        <f>E1425/Table1_2[[#This Row],[backers_count]]</f>
        <v>100</v>
      </c>
    </row>
    <row r="1426" spans="1:17" x14ac:dyDescent="0.35">
      <c r="A1426">
        <v>1424</v>
      </c>
      <c r="B1426" t="s">
        <v>1425</v>
      </c>
      <c r="C1426" t="s">
        <v>5534</v>
      </c>
      <c r="D1426" s="6">
        <v>7500</v>
      </c>
      <c r="E1426" s="6">
        <v>1527</v>
      </c>
      <c r="F1426" t="s">
        <v>8221</v>
      </c>
      <c r="G1426" t="s">
        <v>8224</v>
      </c>
      <c r="H1426" t="s">
        <v>8246</v>
      </c>
      <c r="I1426" s="7">
        <v>1479233602</v>
      </c>
      <c r="J1426" s="7">
        <v>1478106802</v>
      </c>
      <c r="K1426" t="b">
        <v>0</v>
      </c>
      <c r="L1426">
        <v>14</v>
      </c>
      <c r="M1426" t="b">
        <v>0</v>
      </c>
      <c r="N1426" s="7" t="s">
        <v>8325</v>
      </c>
      <c r="O1426" s="7" t="s">
        <v>8344</v>
      </c>
      <c r="P1426">
        <v>21</v>
      </c>
      <c r="Q1426" s="6">
        <f>E1426/Table1_2[[#This Row],[backers_count]]</f>
        <v>109.07142857142857</v>
      </c>
    </row>
    <row r="1427" spans="1:17" x14ac:dyDescent="0.35">
      <c r="A1427">
        <v>1425</v>
      </c>
      <c r="B1427" t="s">
        <v>1426</v>
      </c>
      <c r="C1427" t="s">
        <v>5535</v>
      </c>
      <c r="D1427" s="6">
        <v>13000</v>
      </c>
      <c r="E1427" s="6">
        <v>0</v>
      </c>
      <c r="F1427" t="s">
        <v>8221</v>
      </c>
      <c r="G1427" t="s">
        <v>8224</v>
      </c>
      <c r="H1427" t="s">
        <v>8246</v>
      </c>
      <c r="I1427" s="7">
        <v>1430276959</v>
      </c>
      <c r="J1427" s="7">
        <v>1427684959</v>
      </c>
      <c r="K1427" t="b">
        <v>0</v>
      </c>
      <c r="L1427">
        <v>0</v>
      </c>
      <c r="M1427" t="b">
        <v>0</v>
      </c>
      <c r="N1427" s="7" t="s">
        <v>8325</v>
      </c>
      <c r="O1427" s="7" t="s">
        <v>8344</v>
      </c>
      <c r="P1427">
        <v>0</v>
      </c>
      <c r="Q1427" s="6" t="e">
        <f>E1427/Table1_2[[#This Row],[backers_count]]</f>
        <v>#DIV/0!</v>
      </c>
    </row>
    <row r="1428" spans="1:17" x14ac:dyDescent="0.35">
      <c r="A1428">
        <v>1426</v>
      </c>
      <c r="B1428" t="s">
        <v>1427</v>
      </c>
      <c r="C1428" t="s">
        <v>5536</v>
      </c>
      <c r="D1428" s="6">
        <v>1000</v>
      </c>
      <c r="E1428" s="6">
        <v>0</v>
      </c>
      <c r="F1428" t="s">
        <v>8221</v>
      </c>
      <c r="G1428" t="s">
        <v>8236</v>
      </c>
      <c r="H1428" t="s">
        <v>8249</v>
      </c>
      <c r="I1428" s="7">
        <v>1440408120</v>
      </c>
      <c r="J1428" s="7">
        <v>1435224120</v>
      </c>
      <c r="K1428" t="b">
        <v>0</v>
      </c>
      <c r="L1428">
        <v>0</v>
      </c>
      <c r="M1428" t="b">
        <v>0</v>
      </c>
      <c r="N1428" s="7" t="s">
        <v>8325</v>
      </c>
      <c r="O1428" s="7" t="s">
        <v>8344</v>
      </c>
      <c r="P1428">
        <v>0</v>
      </c>
      <c r="Q1428" s="6" t="e">
        <f>E1428/Table1_2[[#This Row],[backers_count]]</f>
        <v>#DIV/0!</v>
      </c>
    </row>
    <row r="1429" spans="1:17" x14ac:dyDescent="0.35">
      <c r="A1429">
        <v>1427</v>
      </c>
      <c r="B1429" t="s">
        <v>1428</v>
      </c>
      <c r="C1429" t="s">
        <v>5537</v>
      </c>
      <c r="D1429" s="6">
        <v>5000</v>
      </c>
      <c r="E1429" s="6">
        <v>419</v>
      </c>
      <c r="F1429" t="s">
        <v>8221</v>
      </c>
      <c r="G1429" t="s">
        <v>8236</v>
      </c>
      <c r="H1429" t="s">
        <v>8249</v>
      </c>
      <c r="I1429" s="7">
        <v>1474230385</v>
      </c>
      <c r="J1429" s="7">
        <v>1471638385</v>
      </c>
      <c r="K1429" t="b">
        <v>0</v>
      </c>
      <c r="L1429">
        <v>4</v>
      </c>
      <c r="M1429" t="b">
        <v>0</v>
      </c>
      <c r="N1429" s="7" t="s">
        <v>8325</v>
      </c>
      <c r="O1429" s="7" t="s">
        <v>8344</v>
      </c>
      <c r="P1429">
        <v>9</v>
      </c>
      <c r="Q1429" s="6">
        <f>E1429/Table1_2[[#This Row],[backers_count]]</f>
        <v>104.75</v>
      </c>
    </row>
    <row r="1430" spans="1:17" x14ac:dyDescent="0.35">
      <c r="A1430">
        <v>1428</v>
      </c>
      <c r="B1430" t="s">
        <v>1429</v>
      </c>
      <c r="C1430" t="s">
        <v>5538</v>
      </c>
      <c r="D1430" s="6">
        <v>1000</v>
      </c>
      <c r="E1430" s="6">
        <v>45</v>
      </c>
      <c r="F1430" t="s">
        <v>8221</v>
      </c>
      <c r="G1430" t="s">
        <v>8227</v>
      </c>
      <c r="H1430" t="s">
        <v>8249</v>
      </c>
      <c r="I1430" s="7">
        <v>1459584417</v>
      </c>
      <c r="J1430" s="7">
        <v>1456996017</v>
      </c>
      <c r="K1430" t="b">
        <v>0</v>
      </c>
      <c r="L1430">
        <v>3</v>
      </c>
      <c r="M1430" t="b">
        <v>0</v>
      </c>
      <c r="N1430" s="7" t="s">
        <v>8325</v>
      </c>
      <c r="O1430" s="7" t="s">
        <v>8344</v>
      </c>
      <c r="P1430">
        <v>5</v>
      </c>
      <c r="Q1430" s="6">
        <f>E1430/Table1_2[[#This Row],[backers_count]]</f>
        <v>15</v>
      </c>
    </row>
    <row r="1431" spans="1:17" x14ac:dyDescent="0.35">
      <c r="A1431">
        <v>1429</v>
      </c>
      <c r="B1431" t="s">
        <v>1430</v>
      </c>
      <c r="C1431" t="s">
        <v>5539</v>
      </c>
      <c r="D1431" s="6">
        <v>10000</v>
      </c>
      <c r="E1431" s="6">
        <v>0</v>
      </c>
      <c r="F1431" t="s">
        <v>8221</v>
      </c>
      <c r="G1431" t="s">
        <v>8224</v>
      </c>
      <c r="H1431" t="s">
        <v>8246</v>
      </c>
      <c r="I1431" s="7">
        <v>1428629242</v>
      </c>
      <c r="J1431" s="7">
        <v>1426037242</v>
      </c>
      <c r="K1431" t="b">
        <v>0</v>
      </c>
      <c r="L1431">
        <v>0</v>
      </c>
      <c r="M1431" t="b">
        <v>0</v>
      </c>
      <c r="N1431" s="7" t="s">
        <v>8325</v>
      </c>
      <c r="O1431" s="7" t="s">
        <v>8344</v>
      </c>
      <c r="P1431">
        <v>0</v>
      </c>
      <c r="Q1431" s="6" t="e">
        <f>E1431/Table1_2[[#This Row],[backers_count]]</f>
        <v>#DIV/0!</v>
      </c>
    </row>
    <row r="1432" spans="1:17" x14ac:dyDescent="0.35">
      <c r="A1432">
        <v>1430</v>
      </c>
      <c r="B1432" t="s">
        <v>1431</v>
      </c>
      <c r="C1432" t="s">
        <v>5540</v>
      </c>
      <c r="D1432" s="6">
        <v>5000</v>
      </c>
      <c r="E1432" s="6">
        <v>403</v>
      </c>
      <c r="F1432" t="s">
        <v>8221</v>
      </c>
      <c r="G1432" t="s">
        <v>8224</v>
      </c>
      <c r="H1432" t="s">
        <v>8246</v>
      </c>
      <c r="I1432" s="7">
        <v>1419017488</v>
      </c>
      <c r="J1432" s="7">
        <v>1416339088</v>
      </c>
      <c r="K1432" t="b">
        <v>0</v>
      </c>
      <c r="L1432">
        <v>5</v>
      </c>
      <c r="M1432" t="b">
        <v>0</v>
      </c>
      <c r="N1432" s="7" t="s">
        <v>8325</v>
      </c>
      <c r="O1432" s="7" t="s">
        <v>8344</v>
      </c>
      <c r="P1432">
        <v>9</v>
      </c>
      <c r="Q1432" s="6">
        <f>E1432/Table1_2[[#This Row],[backers_count]]</f>
        <v>80.599999999999994</v>
      </c>
    </row>
    <row r="1433" spans="1:17" x14ac:dyDescent="0.35">
      <c r="A1433">
        <v>1431</v>
      </c>
      <c r="B1433" t="s">
        <v>1432</v>
      </c>
      <c r="C1433" t="s">
        <v>5541</v>
      </c>
      <c r="D1433" s="6">
        <v>17000</v>
      </c>
      <c r="E1433" s="6">
        <v>5431</v>
      </c>
      <c r="F1433" t="s">
        <v>8221</v>
      </c>
      <c r="G1433" t="s">
        <v>8224</v>
      </c>
      <c r="H1433" t="s">
        <v>8246</v>
      </c>
      <c r="I1433" s="7">
        <v>1448517816</v>
      </c>
      <c r="J1433" s="7">
        <v>1445922216</v>
      </c>
      <c r="K1433" t="b">
        <v>0</v>
      </c>
      <c r="L1433">
        <v>47</v>
      </c>
      <c r="M1433" t="b">
        <v>0</v>
      </c>
      <c r="N1433" s="7" t="s">
        <v>8325</v>
      </c>
      <c r="O1433" s="7" t="s">
        <v>8344</v>
      </c>
      <c r="P1433">
        <v>32</v>
      </c>
      <c r="Q1433" s="6">
        <f>E1433/Table1_2[[#This Row],[backers_count]]</f>
        <v>115.55319148936171</v>
      </c>
    </row>
    <row r="1434" spans="1:17" x14ac:dyDescent="0.35">
      <c r="A1434">
        <v>1432</v>
      </c>
      <c r="B1434" t="s">
        <v>1433</v>
      </c>
      <c r="C1434" t="s">
        <v>5542</v>
      </c>
      <c r="D1434" s="6">
        <v>40000</v>
      </c>
      <c r="E1434" s="6">
        <v>0</v>
      </c>
      <c r="F1434" t="s">
        <v>8221</v>
      </c>
      <c r="G1434" t="s">
        <v>8224</v>
      </c>
      <c r="H1434" t="s">
        <v>8246</v>
      </c>
      <c r="I1434" s="7">
        <v>1437417828</v>
      </c>
      <c r="J1434" s="7">
        <v>1434825828</v>
      </c>
      <c r="K1434" t="b">
        <v>0</v>
      </c>
      <c r="L1434">
        <v>0</v>
      </c>
      <c r="M1434" t="b">
        <v>0</v>
      </c>
      <c r="N1434" s="7" t="s">
        <v>8325</v>
      </c>
      <c r="O1434" s="7" t="s">
        <v>8344</v>
      </c>
      <c r="P1434">
        <v>0</v>
      </c>
      <c r="Q1434" s="6" t="e">
        <f>E1434/Table1_2[[#This Row],[backers_count]]</f>
        <v>#DIV/0!</v>
      </c>
    </row>
    <row r="1435" spans="1:17" x14ac:dyDescent="0.35">
      <c r="A1435">
        <v>1433</v>
      </c>
      <c r="B1435" t="s">
        <v>1434</v>
      </c>
      <c r="C1435" t="s">
        <v>5543</v>
      </c>
      <c r="D1435" s="6">
        <v>12000</v>
      </c>
      <c r="E1435" s="6">
        <v>805</v>
      </c>
      <c r="F1435" t="s">
        <v>8221</v>
      </c>
      <c r="G1435" t="s">
        <v>8237</v>
      </c>
      <c r="H1435" t="s">
        <v>8249</v>
      </c>
      <c r="I1435" s="7">
        <v>1481367600</v>
      </c>
      <c r="J1435" s="7">
        <v>1477839675</v>
      </c>
      <c r="K1435" t="b">
        <v>0</v>
      </c>
      <c r="L1435">
        <v>10</v>
      </c>
      <c r="M1435" t="b">
        <v>0</v>
      </c>
      <c r="N1435" s="7" t="s">
        <v>8325</v>
      </c>
      <c r="O1435" s="7" t="s">
        <v>8344</v>
      </c>
      <c r="P1435">
        <v>7</v>
      </c>
      <c r="Q1435" s="6">
        <f>E1435/Table1_2[[#This Row],[backers_count]]</f>
        <v>80.5</v>
      </c>
    </row>
    <row r="1436" spans="1:17" x14ac:dyDescent="0.35">
      <c r="A1436">
        <v>1434</v>
      </c>
      <c r="B1436" t="s">
        <v>1435</v>
      </c>
      <c r="C1436" t="s">
        <v>5544</v>
      </c>
      <c r="D1436" s="6">
        <v>82000</v>
      </c>
      <c r="E1436" s="6">
        <v>8190</v>
      </c>
      <c r="F1436" t="s">
        <v>8221</v>
      </c>
      <c r="G1436" t="s">
        <v>8232</v>
      </c>
      <c r="H1436" t="s">
        <v>8253</v>
      </c>
      <c r="I1436" s="7">
        <v>1433775600</v>
      </c>
      <c r="J1436" s="7">
        <v>1431973478</v>
      </c>
      <c r="K1436" t="b">
        <v>0</v>
      </c>
      <c r="L1436">
        <v>11</v>
      </c>
      <c r="M1436" t="b">
        <v>0</v>
      </c>
      <c r="N1436" s="7" t="s">
        <v>8325</v>
      </c>
      <c r="O1436" s="7" t="s">
        <v>8344</v>
      </c>
      <c r="P1436">
        <v>10</v>
      </c>
      <c r="Q1436" s="6">
        <f>E1436/Table1_2[[#This Row],[backers_count]]</f>
        <v>744.5454545454545</v>
      </c>
    </row>
    <row r="1437" spans="1:17" x14ac:dyDescent="0.35">
      <c r="A1437">
        <v>1435</v>
      </c>
      <c r="B1437" t="s">
        <v>1436</v>
      </c>
      <c r="C1437" t="s">
        <v>5545</v>
      </c>
      <c r="D1437" s="6">
        <v>15000</v>
      </c>
      <c r="E1437" s="6">
        <v>15</v>
      </c>
      <c r="F1437" t="s">
        <v>8221</v>
      </c>
      <c r="G1437" t="s">
        <v>8237</v>
      </c>
      <c r="H1437" t="s">
        <v>8249</v>
      </c>
      <c r="I1437" s="7">
        <v>1444589020</v>
      </c>
      <c r="J1437" s="7">
        <v>1441997020</v>
      </c>
      <c r="K1437" t="b">
        <v>0</v>
      </c>
      <c r="L1437">
        <v>2</v>
      </c>
      <c r="M1437" t="b">
        <v>0</v>
      </c>
      <c r="N1437" s="7" t="s">
        <v>8325</v>
      </c>
      <c r="O1437" s="7" t="s">
        <v>8344</v>
      </c>
      <c r="P1437">
        <v>1</v>
      </c>
      <c r="Q1437" s="6">
        <f>E1437/Table1_2[[#This Row],[backers_count]]</f>
        <v>7.5</v>
      </c>
    </row>
    <row r="1438" spans="1:17" x14ac:dyDescent="0.35">
      <c r="A1438">
        <v>1436</v>
      </c>
      <c r="B1438" t="s">
        <v>1437</v>
      </c>
      <c r="C1438" t="s">
        <v>5546</v>
      </c>
      <c r="D1438" s="6">
        <v>10000</v>
      </c>
      <c r="E1438" s="6">
        <v>77</v>
      </c>
      <c r="F1438" t="s">
        <v>8221</v>
      </c>
      <c r="G1438" t="s">
        <v>8236</v>
      </c>
      <c r="H1438" t="s">
        <v>8249</v>
      </c>
      <c r="I1438" s="7">
        <v>1456043057</v>
      </c>
      <c r="J1438" s="7">
        <v>1453451057</v>
      </c>
      <c r="K1438" t="b">
        <v>0</v>
      </c>
      <c r="L1438">
        <v>2</v>
      </c>
      <c r="M1438" t="b">
        <v>0</v>
      </c>
      <c r="N1438" s="7" t="s">
        <v>8325</v>
      </c>
      <c r="O1438" s="7" t="s">
        <v>8344</v>
      </c>
      <c r="P1438">
        <v>1</v>
      </c>
      <c r="Q1438" s="6">
        <f>E1438/Table1_2[[#This Row],[backers_count]]</f>
        <v>38.5</v>
      </c>
    </row>
    <row r="1439" spans="1:17" x14ac:dyDescent="0.35">
      <c r="A1439">
        <v>1437</v>
      </c>
      <c r="B1439" t="s">
        <v>1438</v>
      </c>
      <c r="C1439" t="s">
        <v>5547</v>
      </c>
      <c r="D1439" s="6">
        <v>3000</v>
      </c>
      <c r="E1439" s="6">
        <v>807</v>
      </c>
      <c r="F1439" t="s">
        <v>8221</v>
      </c>
      <c r="G1439" t="s">
        <v>8224</v>
      </c>
      <c r="H1439" t="s">
        <v>8246</v>
      </c>
      <c r="I1439" s="7">
        <v>1405227540</v>
      </c>
      <c r="J1439" s="7">
        <v>1402058739</v>
      </c>
      <c r="K1439" t="b">
        <v>0</v>
      </c>
      <c r="L1439">
        <v>22</v>
      </c>
      <c r="M1439" t="b">
        <v>0</v>
      </c>
      <c r="N1439" s="7" t="s">
        <v>8325</v>
      </c>
      <c r="O1439" s="7" t="s">
        <v>8344</v>
      </c>
      <c r="P1439">
        <v>27</v>
      </c>
      <c r="Q1439" s="6">
        <f>E1439/Table1_2[[#This Row],[backers_count]]</f>
        <v>36.68181818181818</v>
      </c>
    </row>
    <row r="1440" spans="1:17" x14ac:dyDescent="0.35">
      <c r="A1440">
        <v>1438</v>
      </c>
      <c r="B1440" t="s">
        <v>1439</v>
      </c>
      <c r="C1440" t="s">
        <v>5548</v>
      </c>
      <c r="D1440" s="6">
        <v>20000</v>
      </c>
      <c r="E1440" s="6">
        <v>600</v>
      </c>
      <c r="F1440" t="s">
        <v>8221</v>
      </c>
      <c r="G1440" t="s">
        <v>8232</v>
      </c>
      <c r="H1440" t="s">
        <v>8253</v>
      </c>
      <c r="I1440" s="7">
        <v>1461765300</v>
      </c>
      <c r="J1440" s="7">
        <v>1459198499</v>
      </c>
      <c r="K1440" t="b">
        <v>0</v>
      </c>
      <c r="L1440">
        <v>8</v>
      </c>
      <c r="M1440" t="b">
        <v>0</v>
      </c>
      <c r="N1440" s="7" t="s">
        <v>8325</v>
      </c>
      <c r="O1440" s="7" t="s">
        <v>8344</v>
      </c>
      <c r="P1440">
        <v>3</v>
      </c>
      <c r="Q1440" s="6">
        <f>E1440/Table1_2[[#This Row],[backers_count]]</f>
        <v>75</v>
      </c>
    </row>
    <row r="1441" spans="1:17" x14ac:dyDescent="0.35">
      <c r="A1441">
        <v>1439</v>
      </c>
      <c r="B1441" t="s">
        <v>1440</v>
      </c>
      <c r="C1441" t="s">
        <v>5549</v>
      </c>
      <c r="D1441" s="6">
        <v>2725</v>
      </c>
      <c r="E1441" s="6">
        <v>180</v>
      </c>
      <c r="F1441" t="s">
        <v>8221</v>
      </c>
      <c r="G1441" t="s">
        <v>8229</v>
      </c>
      <c r="H1441" t="s">
        <v>8251</v>
      </c>
      <c r="I1441" s="7">
        <v>1425758101</v>
      </c>
      <c r="J1441" s="7">
        <v>1423166101</v>
      </c>
      <c r="K1441" t="b">
        <v>0</v>
      </c>
      <c r="L1441">
        <v>6</v>
      </c>
      <c r="M1441" t="b">
        <v>0</v>
      </c>
      <c r="N1441" s="7" t="s">
        <v>8325</v>
      </c>
      <c r="O1441" s="7" t="s">
        <v>8344</v>
      </c>
      <c r="P1441">
        <v>7</v>
      </c>
      <c r="Q1441" s="6">
        <f>E1441/Table1_2[[#This Row],[backers_count]]</f>
        <v>30</v>
      </c>
    </row>
    <row r="1442" spans="1:17" x14ac:dyDescent="0.35">
      <c r="A1442">
        <v>1440</v>
      </c>
      <c r="B1442" t="s">
        <v>1441</v>
      </c>
      <c r="C1442" t="s">
        <v>5550</v>
      </c>
      <c r="D1442" s="6">
        <v>13000</v>
      </c>
      <c r="E1442" s="6">
        <v>1</v>
      </c>
      <c r="F1442" t="s">
        <v>8221</v>
      </c>
      <c r="G1442" t="s">
        <v>8237</v>
      </c>
      <c r="H1442" t="s">
        <v>8249</v>
      </c>
      <c r="I1442" s="7">
        <v>1464285463</v>
      </c>
      <c r="J1442" s="7">
        <v>1461693463</v>
      </c>
      <c r="K1442" t="b">
        <v>0</v>
      </c>
      <c r="L1442">
        <v>1</v>
      </c>
      <c r="M1442" t="b">
        <v>0</v>
      </c>
      <c r="N1442" s="7" t="s">
        <v>8325</v>
      </c>
      <c r="O1442" s="7" t="s">
        <v>8344</v>
      </c>
      <c r="P1442">
        <v>1</v>
      </c>
      <c r="Q1442" s="6">
        <f>E1442/Table1_2[[#This Row],[backers_count]]</f>
        <v>1</v>
      </c>
    </row>
    <row r="1443" spans="1:17" x14ac:dyDescent="0.35">
      <c r="A1443">
        <v>1441</v>
      </c>
      <c r="B1443" t="s">
        <v>1442</v>
      </c>
      <c r="C1443" t="s">
        <v>5551</v>
      </c>
      <c r="D1443" s="6">
        <v>180000</v>
      </c>
      <c r="E1443" s="6">
        <v>2020</v>
      </c>
      <c r="F1443" t="s">
        <v>8221</v>
      </c>
      <c r="G1443" t="s">
        <v>8225</v>
      </c>
      <c r="H1443" t="s">
        <v>8247</v>
      </c>
      <c r="I1443" s="7">
        <v>1441995769</v>
      </c>
      <c r="J1443" s="7">
        <v>1436811769</v>
      </c>
      <c r="K1443" t="b">
        <v>0</v>
      </c>
      <c r="L1443">
        <v>3</v>
      </c>
      <c r="M1443" t="b">
        <v>0</v>
      </c>
      <c r="N1443" s="7" t="s">
        <v>8325</v>
      </c>
      <c r="O1443" s="7" t="s">
        <v>8344</v>
      </c>
      <c r="P1443">
        <v>2</v>
      </c>
      <c r="Q1443" s="6">
        <f>E1443/Table1_2[[#This Row],[backers_count]]</f>
        <v>673.33333333333337</v>
      </c>
    </row>
    <row r="1444" spans="1:17" x14ac:dyDescent="0.35">
      <c r="A1444">
        <v>1442</v>
      </c>
      <c r="B1444" t="s">
        <v>1443</v>
      </c>
      <c r="C1444" t="s">
        <v>5552</v>
      </c>
      <c r="D1444" s="6">
        <v>1500</v>
      </c>
      <c r="E1444" s="6">
        <v>0</v>
      </c>
      <c r="F1444" t="s">
        <v>8221</v>
      </c>
      <c r="G1444" t="s">
        <v>8224</v>
      </c>
      <c r="H1444" t="s">
        <v>8246</v>
      </c>
      <c r="I1444" s="7">
        <v>1464190158</v>
      </c>
      <c r="J1444" s="7">
        <v>1461598158</v>
      </c>
      <c r="K1444" t="b">
        <v>0</v>
      </c>
      <c r="L1444">
        <v>0</v>
      </c>
      <c r="M1444" t="b">
        <v>0</v>
      </c>
      <c r="N1444" s="7" t="s">
        <v>8325</v>
      </c>
      <c r="O1444" s="7" t="s">
        <v>8344</v>
      </c>
      <c r="P1444">
        <v>0</v>
      </c>
      <c r="Q1444" s="6" t="e">
        <f>E1444/Table1_2[[#This Row],[backers_count]]</f>
        <v>#DIV/0!</v>
      </c>
    </row>
    <row r="1445" spans="1:17" x14ac:dyDescent="0.35">
      <c r="A1445">
        <v>1443</v>
      </c>
      <c r="B1445" t="s">
        <v>1444</v>
      </c>
      <c r="C1445" t="s">
        <v>5553</v>
      </c>
      <c r="D1445" s="6">
        <v>13000</v>
      </c>
      <c r="E1445" s="6">
        <v>0</v>
      </c>
      <c r="F1445" t="s">
        <v>8221</v>
      </c>
      <c r="G1445" t="s">
        <v>8230</v>
      </c>
      <c r="H1445" t="s">
        <v>8249</v>
      </c>
      <c r="I1445" s="7">
        <v>1483395209</v>
      </c>
      <c r="J1445" s="7">
        <v>1480803209</v>
      </c>
      <c r="K1445" t="b">
        <v>0</v>
      </c>
      <c r="L1445">
        <v>0</v>
      </c>
      <c r="M1445" t="b">
        <v>0</v>
      </c>
      <c r="N1445" s="7" t="s">
        <v>8325</v>
      </c>
      <c r="O1445" s="7" t="s">
        <v>8344</v>
      </c>
      <c r="P1445">
        <v>0</v>
      </c>
      <c r="Q1445" s="6" t="e">
        <f>E1445/Table1_2[[#This Row],[backers_count]]</f>
        <v>#DIV/0!</v>
      </c>
    </row>
    <row r="1446" spans="1:17" x14ac:dyDescent="0.35">
      <c r="A1446">
        <v>1444</v>
      </c>
      <c r="B1446" t="s">
        <v>1445</v>
      </c>
      <c r="C1446" t="s">
        <v>5554</v>
      </c>
      <c r="D1446" s="6">
        <v>4950</v>
      </c>
      <c r="E1446" s="6">
        <v>0</v>
      </c>
      <c r="F1446" t="s">
        <v>8221</v>
      </c>
      <c r="G1446" t="s">
        <v>8236</v>
      </c>
      <c r="H1446" t="s">
        <v>8249</v>
      </c>
      <c r="I1446" s="7">
        <v>1442091462</v>
      </c>
      <c r="J1446" s="7">
        <v>1436907462</v>
      </c>
      <c r="K1446" t="b">
        <v>0</v>
      </c>
      <c r="L1446">
        <v>0</v>
      </c>
      <c r="M1446" t="b">
        <v>0</v>
      </c>
      <c r="N1446" s="7" t="s">
        <v>8325</v>
      </c>
      <c r="O1446" s="7" t="s">
        <v>8344</v>
      </c>
      <c r="P1446">
        <v>0</v>
      </c>
      <c r="Q1446" s="6" t="e">
        <f>E1446/Table1_2[[#This Row],[backers_count]]</f>
        <v>#DIV/0!</v>
      </c>
    </row>
    <row r="1447" spans="1:17" x14ac:dyDescent="0.35">
      <c r="A1447">
        <v>1445</v>
      </c>
      <c r="B1447" t="s">
        <v>1446</v>
      </c>
      <c r="C1447" t="s">
        <v>5555</v>
      </c>
      <c r="D1447" s="6">
        <v>130000</v>
      </c>
      <c r="E1447" s="6">
        <v>0</v>
      </c>
      <c r="F1447" t="s">
        <v>8221</v>
      </c>
      <c r="G1447" t="s">
        <v>8236</v>
      </c>
      <c r="H1447" t="s">
        <v>8249</v>
      </c>
      <c r="I1447" s="7">
        <v>1434286855</v>
      </c>
      <c r="J1447" s="7">
        <v>1431694855</v>
      </c>
      <c r="K1447" t="b">
        <v>0</v>
      </c>
      <c r="L1447">
        <v>0</v>
      </c>
      <c r="M1447" t="b">
        <v>0</v>
      </c>
      <c r="N1447" s="7" t="s">
        <v>8325</v>
      </c>
      <c r="O1447" s="7" t="s">
        <v>8344</v>
      </c>
      <c r="P1447">
        <v>0</v>
      </c>
      <c r="Q1447" s="6" t="e">
        <f>E1447/Table1_2[[#This Row],[backers_count]]</f>
        <v>#DIV/0!</v>
      </c>
    </row>
    <row r="1448" spans="1:17" x14ac:dyDescent="0.35">
      <c r="A1448">
        <v>1446</v>
      </c>
      <c r="B1448" t="s">
        <v>1447</v>
      </c>
      <c r="C1448" t="s">
        <v>5556</v>
      </c>
      <c r="D1448" s="6">
        <v>900</v>
      </c>
      <c r="E1448" s="6">
        <v>0</v>
      </c>
      <c r="F1448" t="s">
        <v>8221</v>
      </c>
      <c r="G1448" t="s">
        <v>8237</v>
      </c>
      <c r="H1448" t="s">
        <v>8249</v>
      </c>
      <c r="I1448" s="7">
        <v>1461235478</v>
      </c>
      <c r="J1448" s="7">
        <v>1459507478</v>
      </c>
      <c r="K1448" t="b">
        <v>0</v>
      </c>
      <c r="L1448">
        <v>0</v>
      </c>
      <c r="M1448" t="b">
        <v>0</v>
      </c>
      <c r="N1448" s="7" t="s">
        <v>8325</v>
      </c>
      <c r="O1448" s="7" t="s">
        <v>8344</v>
      </c>
      <c r="P1448">
        <v>0</v>
      </c>
      <c r="Q1448" s="6" t="e">
        <f>E1448/Table1_2[[#This Row],[backers_count]]</f>
        <v>#DIV/0!</v>
      </c>
    </row>
    <row r="1449" spans="1:17" x14ac:dyDescent="0.35">
      <c r="A1449">
        <v>1447</v>
      </c>
      <c r="B1449" t="s">
        <v>1448</v>
      </c>
      <c r="C1449" t="s">
        <v>5557</v>
      </c>
      <c r="D1449" s="6">
        <v>500000</v>
      </c>
      <c r="E1449" s="6">
        <v>75</v>
      </c>
      <c r="F1449" t="s">
        <v>8221</v>
      </c>
      <c r="G1449" t="s">
        <v>8224</v>
      </c>
      <c r="H1449" t="s">
        <v>8246</v>
      </c>
      <c r="I1449" s="7">
        <v>1467999134</v>
      </c>
      <c r="J1449" s="7">
        <v>1465407134</v>
      </c>
      <c r="K1449" t="b">
        <v>0</v>
      </c>
      <c r="L1449">
        <v>3</v>
      </c>
      <c r="M1449" t="b">
        <v>0</v>
      </c>
      <c r="N1449" s="7" t="s">
        <v>8325</v>
      </c>
      <c r="O1449" s="7" t="s">
        <v>8344</v>
      </c>
      <c r="P1449">
        <v>1</v>
      </c>
      <c r="Q1449" s="6">
        <f>E1449/Table1_2[[#This Row],[backers_count]]</f>
        <v>25</v>
      </c>
    </row>
    <row r="1450" spans="1:17" x14ac:dyDescent="0.35">
      <c r="A1450">
        <v>1448</v>
      </c>
      <c r="B1450" t="s">
        <v>1449</v>
      </c>
      <c r="C1450" t="s">
        <v>5558</v>
      </c>
      <c r="D1450" s="6">
        <v>200000</v>
      </c>
      <c r="E1450" s="6">
        <v>0</v>
      </c>
      <c r="F1450" t="s">
        <v>8221</v>
      </c>
      <c r="G1450" t="s">
        <v>8226</v>
      </c>
      <c r="H1450" t="s">
        <v>8248</v>
      </c>
      <c r="I1450" s="7">
        <v>1432272300</v>
      </c>
      <c r="J1450" s="7">
        <v>1429655318</v>
      </c>
      <c r="K1450" t="b">
        <v>0</v>
      </c>
      <c r="L1450">
        <v>0</v>
      </c>
      <c r="M1450" t="b">
        <v>0</v>
      </c>
      <c r="N1450" s="7" t="s">
        <v>8325</v>
      </c>
      <c r="O1450" s="7" t="s">
        <v>8344</v>
      </c>
      <c r="P1450">
        <v>0</v>
      </c>
      <c r="Q1450" s="6" t="e">
        <f>E1450/Table1_2[[#This Row],[backers_count]]</f>
        <v>#DIV/0!</v>
      </c>
    </row>
    <row r="1451" spans="1:17" x14ac:dyDescent="0.35">
      <c r="A1451">
        <v>1449</v>
      </c>
      <c r="B1451" t="s">
        <v>1450</v>
      </c>
      <c r="C1451" t="s">
        <v>5559</v>
      </c>
      <c r="D1451" s="6">
        <v>8888</v>
      </c>
      <c r="E1451" s="6">
        <v>0</v>
      </c>
      <c r="F1451" t="s">
        <v>8221</v>
      </c>
      <c r="G1451" t="s">
        <v>8224</v>
      </c>
      <c r="H1451" t="s">
        <v>8246</v>
      </c>
      <c r="I1451" s="7">
        <v>1431286105</v>
      </c>
      <c r="J1451" s="7">
        <v>1427138905</v>
      </c>
      <c r="K1451" t="b">
        <v>0</v>
      </c>
      <c r="L1451">
        <v>0</v>
      </c>
      <c r="M1451" t="b">
        <v>0</v>
      </c>
      <c r="N1451" s="7" t="s">
        <v>8325</v>
      </c>
      <c r="O1451" s="7" t="s">
        <v>8344</v>
      </c>
      <c r="P1451">
        <v>0</v>
      </c>
      <c r="Q1451" s="6" t="e">
        <f>E1451/Table1_2[[#This Row],[backers_count]]</f>
        <v>#DIV/0!</v>
      </c>
    </row>
    <row r="1452" spans="1:17" x14ac:dyDescent="0.35">
      <c r="A1452">
        <v>1450</v>
      </c>
      <c r="B1452" t="s">
        <v>1451</v>
      </c>
      <c r="C1452" t="s">
        <v>5560</v>
      </c>
      <c r="D1452" s="6">
        <v>100000</v>
      </c>
      <c r="E1452" s="6">
        <v>1</v>
      </c>
      <c r="F1452" t="s">
        <v>8221</v>
      </c>
      <c r="G1452" t="s">
        <v>8224</v>
      </c>
      <c r="H1452" t="s">
        <v>8246</v>
      </c>
      <c r="I1452" s="7">
        <v>1455941197</v>
      </c>
      <c r="J1452" s="7">
        <v>1453349197</v>
      </c>
      <c r="K1452" t="b">
        <v>0</v>
      </c>
      <c r="L1452">
        <v>1</v>
      </c>
      <c r="M1452" t="b">
        <v>0</v>
      </c>
      <c r="N1452" s="7" t="s">
        <v>8325</v>
      </c>
      <c r="O1452" s="7" t="s">
        <v>8344</v>
      </c>
      <c r="P1452">
        <v>1</v>
      </c>
      <c r="Q1452" s="6">
        <f>E1452/Table1_2[[#This Row],[backers_count]]</f>
        <v>1</v>
      </c>
    </row>
    <row r="1453" spans="1:17" x14ac:dyDescent="0.35">
      <c r="A1453">
        <v>1451</v>
      </c>
      <c r="B1453" t="s">
        <v>1452</v>
      </c>
      <c r="C1453" t="s">
        <v>5561</v>
      </c>
      <c r="D1453" s="6">
        <v>18950</v>
      </c>
      <c r="E1453" s="6">
        <v>2</v>
      </c>
      <c r="F1453" t="s">
        <v>8220</v>
      </c>
      <c r="G1453" t="s">
        <v>8224</v>
      </c>
      <c r="H1453" t="s">
        <v>8246</v>
      </c>
      <c r="I1453" s="7">
        <v>1416355259</v>
      </c>
      <c r="J1453" s="7">
        <v>1413759659</v>
      </c>
      <c r="K1453" t="b">
        <v>0</v>
      </c>
      <c r="L1453">
        <v>2</v>
      </c>
      <c r="M1453" t="b">
        <v>0</v>
      </c>
      <c r="N1453" s="7" t="s">
        <v>8325</v>
      </c>
      <c r="O1453" s="7" t="s">
        <v>8344</v>
      </c>
      <c r="P1453">
        <v>1</v>
      </c>
      <c r="Q1453" s="6">
        <f>E1453/Table1_2[[#This Row],[backers_count]]</f>
        <v>1</v>
      </c>
    </row>
    <row r="1454" spans="1:17" x14ac:dyDescent="0.35">
      <c r="A1454">
        <v>1452</v>
      </c>
      <c r="B1454" t="s">
        <v>1453</v>
      </c>
      <c r="C1454" t="s">
        <v>5562</v>
      </c>
      <c r="D1454" s="6">
        <v>14000</v>
      </c>
      <c r="E1454" s="6">
        <v>0</v>
      </c>
      <c r="F1454" t="s">
        <v>8220</v>
      </c>
      <c r="G1454" t="s">
        <v>8224</v>
      </c>
      <c r="H1454" t="s">
        <v>8246</v>
      </c>
      <c r="I1454" s="7">
        <v>1406566363</v>
      </c>
      <c r="J1454" s="7">
        <v>1403974363</v>
      </c>
      <c r="K1454" t="b">
        <v>0</v>
      </c>
      <c r="L1454">
        <v>0</v>
      </c>
      <c r="M1454" t="b">
        <v>0</v>
      </c>
      <c r="N1454" s="7" t="s">
        <v>8325</v>
      </c>
      <c r="O1454" s="7" t="s">
        <v>8344</v>
      </c>
      <c r="P1454">
        <v>0</v>
      </c>
      <c r="Q1454" s="6" t="e">
        <f>E1454/Table1_2[[#This Row],[backers_count]]</f>
        <v>#DIV/0!</v>
      </c>
    </row>
    <row r="1455" spans="1:17" x14ac:dyDescent="0.35">
      <c r="A1455">
        <v>1453</v>
      </c>
      <c r="B1455" t="s">
        <v>1454</v>
      </c>
      <c r="C1455" t="s">
        <v>5563</v>
      </c>
      <c r="D1455" s="6">
        <v>25000</v>
      </c>
      <c r="E1455" s="6">
        <v>0</v>
      </c>
      <c r="F1455" t="s">
        <v>8220</v>
      </c>
      <c r="G1455" t="s">
        <v>8230</v>
      </c>
      <c r="H1455" t="s">
        <v>8249</v>
      </c>
      <c r="I1455" s="7">
        <v>1492270947</v>
      </c>
      <c r="J1455" s="7">
        <v>1488386547</v>
      </c>
      <c r="K1455" t="b">
        <v>0</v>
      </c>
      <c r="L1455">
        <v>0</v>
      </c>
      <c r="M1455" t="b">
        <v>0</v>
      </c>
      <c r="N1455" s="7" t="s">
        <v>8325</v>
      </c>
      <c r="O1455" s="7" t="s">
        <v>8344</v>
      </c>
      <c r="P1455">
        <v>0</v>
      </c>
      <c r="Q1455" s="6" t="e">
        <f>E1455/Table1_2[[#This Row],[backers_count]]</f>
        <v>#DIV/0!</v>
      </c>
    </row>
    <row r="1456" spans="1:17" x14ac:dyDescent="0.35">
      <c r="A1456">
        <v>1454</v>
      </c>
      <c r="B1456" t="s">
        <v>1455</v>
      </c>
      <c r="C1456" t="s">
        <v>5564</v>
      </c>
      <c r="D1456" s="6">
        <v>1750</v>
      </c>
      <c r="E1456" s="6">
        <v>15</v>
      </c>
      <c r="F1456" t="s">
        <v>8220</v>
      </c>
      <c r="G1456" t="s">
        <v>8227</v>
      </c>
      <c r="H1456" t="s">
        <v>8249</v>
      </c>
      <c r="I1456" s="7">
        <v>1461535140</v>
      </c>
      <c r="J1456" s="7">
        <v>1459716480</v>
      </c>
      <c r="K1456" t="b">
        <v>0</v>
      </c>
      <c r="L1456">
        <v>1</v>
      </c>
      <c r="M1456" t="b">
        <v>0</v>
      </c>
      <c r="N1456" s="7" t="s">
        <v>8325</v>
      </c>
      <c r="O1456" s="7" t="s">
        <v>8344</v>
      </c>
      <c r="P1456">
        <v>1</v>
      </c>
      <c r="Q1456" s="6">
        <f>E1456/Table1_2[[#This Row],[backers_count]]</f>
        <v>15</v>
      </c>
    </row>
    <row r="1457" spans="1:17" x14ac:dyDescent="0.35">
      <c r="A1457">
        <v>1455</v>
      </c>
      <c r="B1457" t="s">
        <v>1456</v>
      </c>
      <c r="C1457" t="s">
        <v>5565</v>
      </c>
      <c r="D1457" s="6">
        <v>15000</v>
      </c>
      <c r="E1457" s="6">
        <v>1575</v>
      </c>
      <c r="F1457" t="s">
        <v>8220</v>
      </c>
      <c r="G1457" t="s">
        <v>8224</v>
      </c>
      <c r="H1457" t="s">
        <v>8246</v>
      </c>
      <c r="I1457" s="7">
        <v>1409924340</v>
      </c>
      <c r="J1457" s="7">
        <v>1405181320</v>
      </c>
      <c r="K1457" t="b">
        <v>0</v>
      </c>
      <c r="L1457">
        <v>7</v>
      </c>
      <c r="M1457" t="b">
        <v>0</v>
      </c>
      <c r="N1457" s="7" t="s">
        <v>8325</v>
      </c>
      <c r="O1457" s="7" t="s">
        <v>8344</v>
      </c>
      <c r="P1457">
        <v>11</v>
      </c>
      <c r="Q1457" s="6">
        <f>E1457/Table1_2[[#This Row],[backers_count]]</f>
        <v>225</v>
      </c>
    </row>
    <row r="1458" spans="1:17" x14ac:dyDescent="0.35">
      <c r="A1458">
        <v>1456</v>
      </c>
      <c r="B1458" t="s">
        <v>1457</v>
      </c>
      <c r="C1458" t="s">
        <v>5566</v>
      </c>
      <c r="D1458" s="6">
        <v>5000</v>
      </c>
      <c r="E1458" s="6">
        <v>145</v>
      </c>
      <c r="F1458" t="s">
        <v>8220</v>
      </c>
      <c r="G1458" t="s">
        <v>8237</v>
      </c>
      <c r="H1458" t="s">
        <v>8249</v>
      </c>
      <c r="I1458" s="7">
        <v>1483459365</v>
      </c>
      <c r="J1458" s="7">
        <v>1480867365</v>
      </c>
      <c r="K1458" t="b">
        <v>0</v>
      </c>
      <c r="L1458">
        <v>3</v>
      </c>
      <c r="M1458" t="b">
        <v>0</v>
      </c>
      <c r="N1458" s="7" t="s">
        <v>8325</v>
      </c>
      <c r="O1458" s="7" t="s">
        <v>8344</v>
      </c>
      <c r="P1458">
        <v>3</v>
      </c>
      <c r="Q1458" s="6">
        <f>E1458/Table1_2[[#This Row],[backers_count]]</f>
        <v>48.333333333333336</v>
      </c>
    </row>
    <row r="1459" spans="1:17" x14ac:dyDescent="0.35">
      <c r="A1459">
        <v>1457</v>
      </c>
      <c r="B1459" t="s">
        <v>1458</v>
      </c>
      <c r="C1459" t="s">
        <v>5567</v>
      </c>
      <c r="D1459" s="6">
        <v>6000</v>
      </c>
      <c r="E1459" s="6">
        <v>0</v>
      </c>
      <c r="F1459" t="s">
        <v>8220</v>
      </c>
      <c r="G1459" t="s">
        <v>8224</v>
      </c>
      <c r="H1459" t="s">
        <v>8246</v>
      </c>
      <c r="I1459" s="7">
        <v>1447281044</v>
      </c>
      <c r="J1459" s="7">
        <v>1444685444</v>
      </c>
      <c r="K1459" t="b">
        <v>0</v>
      </c>
      <c r="L1459">
        <v>0</v>
      </c>
      <c r="M1459" t="b">
        <v>0</v>
      </c>
      <c r="N1459" s="7" t="s">
        <v>8325</v>
      </c>
      <c r="O1459" s="7" t="s">
        <v>8344</v>
      </c>
      <c r="P1459">
        <v>0</v>
      </c>
      <c r="Q1459" s="6" t="e">
        <f>E1459/Table1_2[[#This Row],[backers_count]]</f>
        <v>#DIV/0!</v>
      </c>
    </row>
    <row r="1460" spans="1:17" x14ac:dyDescent="0.35">
      <c r="A1460">
        <v>1458</v>
      </c>
      <c r="B1460" t="s">
        <v>1459</v>
      </c>
      <c r="C1460" t="s">
        <v>5568</v>
      </c>
      <c r="D1460" s="6">
        <v>5000</v>
      </c>
      <c r="E1460" s="6">
        <v>0</v>
      </c>
      <c r="F1460" t="s">
        <v>8220</v>
      </c>
      <c r="G1460" t="s">
        <v>8224</v>
      </c>
      <c r="H1460" t="s">
        <v>8246</v>
      </c>
      <c r="I1460" s="7">
        <v>1407729600</v>
      </c>
      <c r="J1460" s="7">
        <v>1405097760</v>
      </c>
      <c r="K1460" t="b">
        <v>0</v>
      </c>
      <c r="L1460">
        <v>0</v>
      </c>
      <c r="M1460" t="b">
        <v>0</v>
      </c>
      <c r="N1460" s="7" t="s">
        <v>8325</v>
      </c>
      <c r="O1460" s="7" t="s">
        <v>8344</v>
      </c>
      <c r="P1460">
        <v>0</v>
      </c>
      <c r="Q1460" s="6" t="e">
        <f>E1460/Table1_2[[#This Row],[backers_count]]</f>
        <v>#DIV/0!</v>
      </c>
    </row>
    <row r="1461" spans="1:17" x14ac:dyDescent="0.35">
      <c r="A1461">
        <v>1459</v>
      </c>
      <c r="B1461" t="s">
        <v>1460</v>
      </c>
      <c r="C1461" t="s">
        <v>5569</v>
      </c>
      <c r="D1461" s="6">
        <v>37000</v>
      </c>
      <c r="E1461" s="6">
        <v>0</v>
      </c>
      <c r="F1461" t="s">
        <v>8220</v>
      </c>
      <c r="G1461" t="s">
        <v>8232</v>
      </c>
      <c r="H1461" t="s">
        <v>8253</v>
      </c>
      <c r="I1461" s="7">
        <v>1449077100</v>
      </c>
      <c r="J1461" s="7">
        <v>1446612896</v>
      </c>
      <c r="K1461" t="b">
        <v>0</v>
      </c>
      <c r="L1461">
        <v>0</v>
      </c>
      <c r="M1461" t="b">
        <v>0</v>
      </c>
      <c r="N1461" s="7" t="s">
        <v>8325</v>
      </c>
      <c r="O1461" s="7" t="s">
        <v>8344</v>
      </c>
      <c r="P1461">
        <v>0</v>
      </c>
      <c r="Q1461" s="6" t="e">
        <f>E1461/Table1_2[[#This Row],[backers_count]]</f>
        <v>#DIV/0!</v>
      </c>
    </row>
    <row r="1462" spans="1:17" x14ac:dyDescent="0.35">
      <c r="A1462">
        <v>1460</v>
      </c>
      <c r="B1462" t="s">
        <v>1461</v>
      </c>
      <c r="C1462" t="s">
        <v>5570</v>
      </c>
      <c r="D1462" s="6">
        <v>25000000</v>
      </c>
      <c r="E1462" s="6">
        <v>0</v>
      </c>
      <c r="F1462" t="s">
        <v>8220</v>
      </c>
      <c r="G1462" t="s">
        <v>8224</v>
      </c>
      <c r="H1462" t="s">
        <v>8246</v>
      </c>
      <c r="I1462" s="7">
        <v>1417391100</v>
      </c>
      <c r="J1462" s="7">
        <v>1412371898</v>
      </c>
      <c r="K1462" t="b">
        <v>0</v>
      </c>
      <c r="L1462">
        <v>0</v>
      </c>
      <c r="M1462" t="b">
        <v>0</v>
      </c>
      <c r="N1462" s="7" t="s">
        <v>8325</v>
      </c>
      <c r="O1462" s="7" t="s">
        <v>8344</v>
      </c>
      <c r="P1462">
        <v>0</v>
      </c>
      <c r="Q1462" s="6" t="e">
        <f>E1462/Table1_2[[#This Row],[backers_count]]</f>
        <v>#DIV/0!</v>
      </c>
    </row>
    <row r="1463" spans="1:17" x14ac:dyDescent="0.35">
      <c r="A1463">
        <v>1461</v>
      </c>
      <c r="B1463" t="s">
        <v>1462</v>
      </c>
      <c r="C1463" t="s">
        <v>5571</v>
      </c>
      <c r="D1463" s="6">
        <v>15000</v>
      </c>
      <c r="E1463" s="6">
        <v>15186.69</v>
      </c>
      <c r="F1463" t="s">
        <v>8219</v>
      </c>
      <c r="G1463" t="s">
        <v>8224</v>
      </c>
      <c r="H1463" t="s">
        <v>8246</v>
      </c>
      <c r="I1463" s="7">
        <v>1413849600</v>
      </c>
      <c r="J1463" s="7">
        <v>1410967754</v>
      </c>
      <c r="K1463" t="b">
        <v>1</v>
      </c>
      <c r="L1463">
        <v>340</v>
      </c>
      <c r="M1463" t="b">
        <v>1</v>
      </c>
      <c r="N1463" s="7" t="s">
        <v>8325</v>
      </c>
      <c r="O1463" s="7" t="s">
        <v>8345</v>
      </c>
      <c r="P1463">
        <v>102</v>
      </c>
      <c r="Q1463" s="6">
        <f>E1463/Table1_2[[#This Row],[backers_count]]</f>
        <v>44.66673529411765</v>
      </c>
    </row>
    <row r="1464" spans="1:17" x14ac:dyDescent="0.35">
      <c r="A1464">
        <v>1462</v>
      </c>
      <c r="B1464" t="s">
        <v>1463</v>
      </c>
      <c r="C1464" t="s">
        <v>5572</v>
      </c>
      <c r="D1464" s="6">
        <v>4000</v>
      </c>
      <c r="E1464" s="6">
        <v>4340.7</v>
      </c>
      <c r="F1464" t="s">
        <v>8219</v>
      </c>
      <c r="G1464" t="s">
        <v>8224</v>
      </c>
      <c r="H1464" t="s">
        <v>8246</v>
      </c>
      <c r="I1464" s="7">
        <v>1365609271</v>
      </c>
      <c r="J1464" s="7">
        <v>1363017271</v>
      </c>
      <c r="K1464" t="b">
        <v>1</v>
      </c>
      <c r="L1464">
        <v>150</v>
      </c>
      <c r="M1464" t="b">
        <v>1</v>
      </c>
      <c r="N1464" s="7" t="s">
        <v>8325</v>
      </c>
      <c r="O1464" s="7" t="s">
        <v>8345</v>
      </c>
      <c r="P1464">
        <v>109</v>
      </c>
      <c r="Q1464" s="6">
        <f>E1464/Table1_2[[#This Row],[backers_count]]</f>
        <v>28.937999999999999</v>
      </c>
    </row>
    <row r="1465" spans="1:17" x14ac:dyDescent="0.35">
      <c r="A1465">
        <v>1463</v>
      </c>
      <c r="B1465" t="s">
        <v>1464</v>
      </c>
      <c r="C1465" t="s">
        <v>5573</v>
      </c>
      <c r="D1465" s="6">
        <v>600</v>
      </c>
      <c r="E1465" s="6">
        <v>886</v>
      </c>
      <c r="F1465" t="s">
        <v>8219</v>
      </c>
      <c r="G1465" t="s">
        <v>8224</v>
      </c>
      <c r="H1465" t="s">
        <v>8246</v>
      </c>
      <c r="I1465" s="7">
        <v>1365367938</v>
      </c>
      <c r="J1465" s="7">
        <v>1361483538</v>
      </c>
      <c r="K1465" t="b">
        <v>1</v>
      </c>
      <c r="L1465">
        <v>25</v>
      </c>
      <c r="M1465" t="b">
        <v>1</v>
      </c>
      <c r="N1465" s="7" t="s">
        <v>8325</v>
      </c>
      <c r="O1465" s="7" t="s">
        <v>8345</v>
      </c>
      <c r="P1465">
        <v>148</v>
      </c>
      <c r="Q1465" s="6">
        <f>E1465/Table1_2[[#This Row],[backers_count]]</f>
        <v>35.44</v>
      </c>
    </row>
    <row r="1466" spans="1:17" x14ac:dyDescent="0.35">
      <c r="A1466">
        <v>1464</v>
      </c>
      <c r="B1466" t="s">
        <v>1465</v>
      </c>
      <c r="C1466" t="s">
        <v>5574</v>
      </c>
      <c r="D1466" s="6">
        <v>5000</v>
      </c>
      <c r="E1466" s="6">
        <v>8160</v>
      </c>
      <c r="F1466" t="s">
        <v>8219</v>
      </c>
      <c r="G1466" t="s">
        <v>8224</v>
      </c>
      <c r="H1466" t="s">
        <v>8246</v>
      </c>
      <c r="I1466" s="7">
        <v>1361029958</v>
      </c>
      <c r="J1466" s="7">
        <v>1358437958</v>
      </c>
      <c r="K1466" t="b">
        <v>1</v>
      </c>
      <c r="L1466">
        <v>234</v>
      </c>
      <c r="M1466" t="b">
        <v>1</v>
      </c>
      <c r="N1466" s="7" t="s">
        <v>8325</v>
      </c>
      <c r="O1466" s="7" t="s">
        <v>8345</v>
      </c>
      <c r="P1466">
        <v>164</v>
      </c>
      <c r="Q1466" s="6">
        <f>E1466/Table1_2[[#This Row],[backers_count]]</f>
        <v>34.871794871794869</v>
      </c>
    </row>
    <row r="1467" spans="1:17" x14ac:dyDescent="0.35">
      <c r="A1467">
        <v>1465</v>
      </c>
      <c r="B1467" t="s">
        <v>1466</v>
      </c>
      <c r="C1467" t="s">
        <v>5575</v>
      </c>
      <c r="D1467" s="6">
        <v>30000</v>
      </c>
      <c r="E1467" s="6">
        <v>136924.35</v>
      </c>
      <c r="F1467" t="s">
        <v>8219</v>
      </c>
      <c r="G1467" t="s">
        <v>8224</v>
      </c>
      <c r="H1467" t="s">
        <v>8246</v>
      </c>
      <c r="I1467" s="7">
        <v>1332385200</v>
      </c>
      <c r="J1467" s="7">
        <v>1329759452</v>
      </c>
      <c r="K1467" t="b">
        <v>1</v>
      </c>
      <c r="L1467">
        <v>2602</v>
      </c>
      <c r="M1467" t="b">
        <v>1</v>
      </c>
      <c r="N1467" s="7" t="s">
        <v>8325</v>
      </c>
      <c r="O1467" s="7" t="s">
        <v>8345</v>
      </c>
      <c r="P1467">
        <v>457</v>
      </c>
      <c r="Q1467" s="6">
        <f>E1467/Table1_2[[#This Row],[backers_count]]</f>
        <v>52.622732513451197</v>
      </c>
    </row>
    <row r="1468" spans="1:17" x14ac:dyDescent="0.35">
      <c r="A1468">
        <v>1466</v>
      </c>
      <c r="B1468" t="s">
        <v>1467</v>
      </c>
      <c r="C1468" t="s">
        <v>5576</v>
      </c>
      <c r="D1468" s="6">
        <v>16000</v>
      </c>
      <c r="E1468" s="6">
        <v>17260.37</v>
      </c>
      <c r="F1468" t="s">
        <v>8219</v>
      </c>
      <c r="G1468" t="s">
        <v>8224</v>
      </c>
      <c r="H1468" t="s">
        <v>8246</v>
      </c>
      <c r="I1468" s="7">
        <v>1452574800</v>
      </c>
      <c r="J1468" s="7">
        <v>1449029266</v>
      </c>
      <c r="K1468" t="b">
        <v>1</v>
      </c>
      <c r="L1468">
        <v>248</v>
      </c>
      <c r="M1468" t="b">
        <v>1</v>
      </c>
      <c r="N1468" s="7" t="s">
        <v>8325</v>
      </c>
      <c r="O1468" s="7" t="s">
        <v>8345</v>
      </c>
      <c r="P1468">
        <v>108</v>
      </c>
      <c r="Q1468" s="6">
        <f>E1468/Table1_2[[#This Row],[backers_count]]</f>
        <v>69.598266129032254</v>
      </c>
    </row>
    <row r="1469" spans="1:17" x14ac:dyDescent="0.35">
      <c r="A1469">
        <v>1467</v>
      </c>
      <c r="B1469" t="s">
        <v>1468</v>
      </c>
      <c r="C1469" t="s">
        <v>5577</v>
      </c>
      <c r="D1469" s="6">
        <v>40000</v>
      </c>
      <c r="E1469" s="6">
        <v>46032</v>
      </c>
      <c r="F1469" t="s">
        <v>8219</v>
      </c>
      <c r="G1469" t="s">
        <v>8224</v>
      </c>
      <c r="H1469" t="s">
        <v>8246</v>
      </c>
      <c r="I1469" s="7">
        <v>1332699285</v>
      </c>
      <c r="J1469" s="7">
        <v>1327518885</v>
      </c>
      <c r="K1469" t="b">
        <v>1</v>
      </c>
      <c r="L1469">
        <v>600</v>
      </c>
      <c r="M1469" t="b">
        <v>1</v>
      </c>
      <c r="N1469" s="7" t="s">
        <v>8325</v>
      </c>
      <c r="O1469" s="7" t="s">
        <v>8345</v>
      </c>
      <c r="P1469">
        <v>116</v>
      </c>
      <c r="Q1469" s="6">
        <f>E1469/Table1_2[[#This Row],[backers_count]]</f>
        <v>76.72</v>
      </c>
    </row>
    <row r="1470" spans="1:17" x14ac:dyDescent="0.35">
      <c r="A1470">
        <v>1468</v>
      </c>
      <c r="B1470" t="s">
        <v>1469</v>
      </c>
      <c r="C1470" t="s">
        <v>5578</v>
      </c>
      <c r="D1470" s="6">
        <v>9500</v>
      </c>
      <c r="E1470" s="6">
        <v>9725</v>
      </c>
      <c r="F1470" t="s">
        <v>8219</v>
      </c>
      <c r="G1470" t="s">
        <v>8224</v>
      </c>
      <c r="H1470" t="s">
        <v>8246</v>
      </c>
      <c r="I1470" s="7">
        <v>1307838049</v>
      </c>
      <c r="J1470" s="7">
        <v>1302654049</v>
      </c>
      <c r="K1470" t="b">
        <v>1</v>
      </c>
      <c r="L1470">
        <v>293</v>
      </c>
      <c r="M1470" t="b">
        <v>1</v>
      </c>
      <c r="N1470" s="7" t="s">
        <v>8325</v>
      </c>
      <c r="O1470" s="7" t="s">
        <v>8345</v>
      </c>
      <c r="P1470">
        <v>103</v>
      </c>
      <c r="Q1470" s="6">
        <f>E1470/Table1_2[[#This Row],[backers_count]]</f>
        <v>33.191126279863482</v>
      </c>
    </row>
    <row r="1471" spans="1:17" x14ac:dyDescent="0.35">
      <c r="A1471">
        <v>1469</v>
      </c>
      <c r="B1471" t="s">
        <v>1470</v>
      </c>
      <c r="C1471" t="s">
        <v>5579</v>
      </c>
      <c r="D1471" s="6">
        <v>44250</v>
      </c>
      <c r="E1471" s="6">
        <v>47978</v>
      </c>
      <c r="F1471" t="s">
        <v>8219</v>
      </c>
      <c r="G1471" t="s">
        <v>8224</v>
      </c>
      <c r="H1471" t="s">
        <v>8246</v>
      </c>
      <c r="I1471" s="7">
        <v>1360938109</v>
      </c>
      <c r="J1471" s="7">
        <v>1358346109</v>
      </c>
      <c r="K1471" t="b">
        <v>1</v>
      </c>
      <c r="L1471">
        <v>321</v>
      </c>
      <c r="M1471" t="b">
        <v>1</v>
      </c>
      <c r="N1471" s="7" t="s">
        <v>8325</v>
      </c>
      <c r="O1471" s="7" t="s">
        <v>8345</v>
      </c>
      <c r="P1471">
        <v>109</v>
      </c>
      <c r="Q1471" s="6">
        <f>E1471/Table1_2[[#This Row],[backers_count]]</f>
        <v>149.46417445482865</v>
      </c>
    </row>
    <row r="1472" spans="1:17" x14ac:dyDescent="0.35">
      <c r="A1472">
        <v>1470</v>
      </c>
      <c r="B1472" t="s">
        <v>1471</v>
      </c>
      <c r="C1472" t="s">
        <v>5580</v>
      </c>
      <c r="D1472" s="6">
        <v>1500</v>
      </c>
      <c r="E1472" s="6">
        <v>1877</v>
      </c>
      <c r="F1472" t="s">
        <v>8219</v>
      </c>
      <c r="G1472" t="s">
        <v>8224</v>
      </c>
      <c r="H1472" t="s">
        <v>8246</v>
      </c>
      <c r="I1472" s="7">
        <v>1356724263</v>
      </c>
      <c r="J1472" s="7">
        <v>1354909863</v>
      </c>
      <c r="K1472" t="b">
        <v>1</v>
      </c>
      <c r="L1472">
        <v>81</v>
      </c>
      <c r="M1472" t="b">
        <v>1</v>
      </c>
      <c r="N1472" s="7" t="s">
        <v>8325</v>
      </c>
      <c r="O1472" s="7" t="s">
        <v>8345</v>
      </c>
      <c r="P1472">
        <v>126</v>
      </c>
      <c r="Q1472" s="6">
        <f>E1472/Table1_2[[#This Row],[backers_count]]</f>
        <v>23.172839506172838</v>
      </c>
    </row>
    <row r="1473" spans="1:17" x14ac:dyDescent="0.35">
      <c r="A1473">
        <v>1471</v>
      </c>
      <c r="B1473" t="s">
        <v>1472</v>
      </c>
      <c r="C1473" t="s">
        <v>5581</v>
      </c>
      <c r="D1473" s="6">
        <v>32000</v>
      </c>
      <c r="E1473" s="6">
        <v>33229</v>
      </c>
      <c r="F1473" t="s">
        <v>8219</v>
      </c>
      <c r="G1473" t="s">
        <v>8224</v>
      </c>
      <c r="H1473" t="s">
        <v>8246</v>
      </c>
      <c r="I1473" s="7">
        <v>1428620334</v>
      </c>
      <c r="J1473" s="7">
        <v>1426028334</v>
      </c>
      <c r="K1473" t="b">
        <v>1</v>
      </c>
      <c r="L1473">
        <v>343</v>
      </c>
      <c r="M1473" t="b">
        <v>1</v>
      </c>
      <c r="N1473" s="7" t="s">
        <v>8325</v>
      </c>
      <c r="O1473" s="7" t="s">
        <v>8345</v>
      </c>
      <c r="P1473">
        <v>104</v>
      </c>
      <c r="Q1473" s="6">
        <f>E1473/Table1_2[[#This Row],[backers_count]]</f>
        <v>96.877551020408163</v>
      </c>
    </row>
    <row r="1474" spans="1:17" x14ac:dyDescent="0.35">
      <c r="A1474">
        <v>1472</v>
      </c>
      <c r="B1474" t="s">
        <v>1473</v>
      </c>
      <c r="C1474" t="s">
        <v>5582</v>
      </c>
      <c r="D1474" s="6">
        <v>25000</v>
      </c>
      <c r="E1474" s="6">
        <v>34676</v>
      </c>
      <c r="F1474" t="s">
        <v>8219</v>
      </c>
      <c r="G1474" t="s">
        <v>8224</v>
      </c>
      <c r="H1474" t="s">
        <v>8246</v>
      </c>
      <c r="I1474" s="7">
        <v>1381928503</v>
      </c>
      <c r="J1474" s="7">
        <v>1379336503</v>
      </c>
      <c r="K1474" t="b">
        <v>1</v>
      </c>
      <c r="L1474">
        <v>336</v>
      </c>
      <c r="M1474" t="b">
        <v>1</v>
      </c>
      <c r="N1474" s="7" t="s">
        <v>8325</v>
      </c>
      <c r="O1474" s="7" t="s">
        <v>8345</v>
      </c>
      <c r="P1474">
        <v>139</v>
      </c>
      <c r="Q1474" s="6">
        <f>E1474/Table1_2[[#This Row],[backers_count]]</f>
        <v>103.20238095238095</v>
      </c>
    </row>
    <row r="1475" spans="1:17" x14ac:dyDescent="0.35">
      <c r="A1475">
        <v>1473</v>
      </c>
      <c r="B1475" t="s">
        <v>1474</v>
      </c>
      <c r="C1475" t="s">
        <v>5583</v>
      </c>
      <c r="D1475" s="6">
        <v>1500</v>
      </c>
      <c r="E1475" s="6">
        <v>1807.74</v>
      </c>
      <c r="F1475" t="s">
        <v>8219</v>
      </c>
      <c r="G1475" t="s">
        <v>8224</v>
      </c>
      <c r="H1475" t="s">
        <v>8246</v>
      </c>
      <c r="I1475" s="7">
        <v>1330644639</v>
      </c>
      <c r="J1475" s="7">
        <v>1328052639</v>
      </c>
      <c r="K1475" t="b">
        <v>1</v>
      </c>
      <c r="L1475">
        <v>47</v>
      </c>
      <c r="M1475" t="b">
        <v>1</v>
      </c>
      <c r="N1475" s="7" t="s">
        <v>8325</v>
      </c>
      <c r="O1475" s="7" t="s">
        <v>8345</v>
      </c>
      <c r="P1475">
        <v>121</v>
      </c>
      <c r="Q1475" s="6">
        <f>E1475/Table1_2[[#This Row],[backers_count]]</f>
        <v>38.462553191489363</v>
      </c>
    </row>
    <row r="1476" spans="1:17" x14ac:dyDescent="0.35">
      <c r="A1476">
        <v>1474</v>
      </c>
      <c r="B1476" t="s">
        <v>1475</v>
      </c>
      <c r="C1476" t="s">
        <v>5584</v>
      </c>
      <c r="D1476" s="6">
        <v>3000</v>
      </c>
      <c r="E1476" s="6">
        <v>3368</v>
      </c>
      <c r="F1476" t="s">
        <v>8219</v>
      </c>
      <c r="G1476" t="s">
        <v>8224</v>
      </c>
      <c r="H1476" t="s">
        <v>8246</v>
      </c>
      <c r="I1476" s="7">
        <v>1379093292</v>
      </c>
      <c r="J1476" s="7">
        <v>1376501292</v>
      </c>
      <c r="K1476" t="b">
        <v>1</v>
      </c>
      <c r="L1476">
        <v>76</v>
      </c>
      <c r="M1476" t="b">
        <v>1</v>
      </c>
      <c r="N1476" s="7" t="s">
        <v>8325</v>
      </c>
      <c r="O1476" s="7" t="s">
        <v>8345</v>
      </c>
      <c r="P1476">
        <v>113</v>
      </c>
      <c r="Q1476" s="6">
        <f>E1476/Table1_2[[#This Row],[backers_count]]</f>
        <v>44.315789473684212</v>
      </c>
    </row>
    <row r="1477" spans="1:17" x14ac:dyDescent="0.35">
      <c r="A1477">
        <v>1475</v>
      </c>
      <c r="B1477" t="s">
        <v>1476</v>
      </c>
      <c r="C1477" t="s">
        <v>5585</v>
      </c>
      <c r="D1477" s="6">
        <v>15000</v>
      </c>
      <c r="E1477" s="6">
        <v>28300.45</v>
      </c>
      <c r="F1477" t="s">
        <v>8219</v>
      </c>
      <c r="G1477" t="s">
        <v>8224</v>
      </c>
      <c r="H1477" t="s">
        <v>8246</v>
      </c>
      <c r="I1477" s="7">
        <v>1419051540</v>
      </c>
      <c r="J1477" s="7">
        <v>1416244863</v>
      </c>
      <c r="K1477" t="b">
        <v>1</v>
      </c>
      <c r="L1477">
        <v>441</v>
      </c>
      <c r="M1477" t="b">
        <v>1</v>
      </c>
      <c r="N1477" s="7" t="s">
        <v>8325</v>
      </c>
      <c r="O1477" s="7" t="s">
        <v>8345</v>
      </c>
      <c r="P1477">
        <v>189</v>
      </c>
      <c r="Q1477" s="6">
        <f>E1477/Table1_2[[#This Row],[backers_count]]</f>
        <v>64.173356009070289</v>
      </c>
    </row>
    <row r="1478" spans="1:17" x14ac:dyDescent="0.35">
      <c r="A1478">
        <v>1476</v>
      </c>
      <c r="B1478" t="s">
        <v>1477</v>
      </c>
      <c r="C1478" t="s">
        <v>5586</v>
      </c>
      <c r="D1478" s="6">
        <v>6000</v>
      </c>
      <c r="E1478" s="6">
        <v>39693.279999999999</v>
      </c>
      <c r="F1478" t="s">
        <v>8219</v>
      </c>
      <c r="G1478" t="s">
        <v>8224</v>
      </c>
      <c r="H1478" t="s">
        <v>8246</v>
      </c>
      <c r="I1478" s="7">
        <v>1315616422</v>
      </c>
      <c r="J1478" s="7">
        <v>1313024422</v>
      </c>
      <c r="K1478" t="b">
        <v>1</v>
      </c>
      <c r="L1478">
        <v>916</v>
      </c>
      <c r="M1478" t="b">
        <v>1</v>
      </c>
      <c r="N1478" s="7" t="s">
        <v>8325</v>
      </c>
      <c r="O1478" s="7" t="s">
        <v>8345</v>
      </c>
      <c r="P1478">
        <v>662</v>
      </c>
      <c r="Q1478" s="6">
        <f>E1478/Table1_2[[#This Row],[backers_count]]</f>
        <v>43.333275109170302</v>
      </c>
    </row>
    <row r="1479" spans="1:17" x14ac:dyDescent="0.35">
      <c r="A1479">
        <v>1477</v>
      </c>
      <c r="B1479" t="s">
        <v>1478</v>
      </c>
      <c r="C1479" t="s">
        <v>5587</v>
      </c>
      <c r="D1479" s="6">
        <v>30000</v>
      </c>
      <c r="E1479" s="6">
        <v>33393</v>
      </c>
      <c r="F1479" t="s">
        <v>8219</v>
      </c>
      <c r="G1479" t="s">
        <v>8224</v>
      </c>
      <c r="H1479" t="s">
        <v>8246</v>
      </c>
      <c r="I1479" s="7">
        <v>1324609200</v>
      </c>
      <c r="J1479" s="7">
        <v>1319467604</v>
      </c>
      <c r="K1479" t="b">
        <v>1</v>
      </c>
      <c r="L1479">
        <v>369</v>
      </c>
      <c r="M1479" t="b">
        <v>1</v>
      </c>
      <c r="N1479" s="7" t="s">
        <v>8325</v>
      </c>
      <c r="O1479" s="7" t="s">
        <v>8345</v>
      </c>
      <c r="P1479">
        <v>112</v>
      </c>
      <c r="Q1479" s="6">
        <f>E1479/Table1_2[[#This Row],[backers_count]]</f>
        <v>90.495934959349597</v>
      </c>
    </row>
    <row r="1480" spans="1:17" x14ac:dyDescent="0.35">
      <c r="A1480">
        <v>1478</v>
      </c>
      <c r="B1480" t="s">
        <v>1479</v>
      </c>
      <c r="C1480" t="s">
        <v>5588</v>
      </c>
      <c r="D1480" s="6">
        <v>50000</v>
      </c>
      <c r="E1480" s="6">
        <v>590807.11</v>
      </c>
      <c r="F1480" t="s">
        <v>8219</v>
      </c>
      <c r="G1480" t="s">
        <v>8224</v>
      </c>
      <c r="H1480" t="s">
        <v>8246</v>
      </c>
      <c r="I1480" s="7">
        <v>1368564913</v>
      </c>
      <c r="J1480" s="7">
        <v>1367355313</v>
      </c>
      <c r="K1480" t="b">
        <v>1</v>
      </c>
      <c r="L1480">
        <v>20242</v>
      </c>
      <c r="M1480" t="b">
        <v>1</v>
      </c>
      <c r="N1480" s="7" t="s">
        <v>8325</v>
      </c>
      <c r="O1480" s="7" t="s">
        <v>8345</v>
      </c>
      <c r="P1480">
        <v>1182</v>
      </c>
      <c r="Q1480" s="6">
        <f>E1480/Table1_2[[#This Row],[backers_count]]</f>
        <v>29.187190495010373</v>
      </c>
    </row>
    <row r="1481" spans="1:17" x14ac:dyDescent="0.35">
      <c r="A1481">
        <v>1479</v>
      </c>
      <c r="B1481" t="s">
        <v>1480</v>
      </c>
      <c r="C1481" t="s">
        <v>5589</v>
      </c>
      <c r="D1481" s="6">
        <v>1600</v>
      </c>
      <c r="E1481" s="6">
        <v>2198</v>
      </c>
      <c r="F1481" t="s">
        <v>8219</v>
      </c>
      <c r="G1481" t="s">
        <v>8224</v>
      </c>
      <c r="H1481" t="s">
        <v>8246</v>
      </c>
      <c r="I1481" s="7">
        <v>1399694340</v>
      </c>
      <c r="J1481" s="7">
        <v>1398448389</v>
      </c>
      <c r="K1481" t="b">
        <v>1</v>
      </c>
      <c r="L1481">
        <v>71</v>
      </c>
      <c r="M1481" t="b">
        <v>1</v>
      </c>
      <c r="N1481" s="7" t="s">
        <v>8325</v>
      </c>
      <c r="O1481" s="7" t="s">
        <v>8345</v>
      </c>
      <c r="P1481">
        <v>138</v>
      </c>
      <c r="Q1481" s="6">
        <f>E1481/Table1_2[[#This Row],[backers_count]]</f>
        <v>30.95774647887324</v>
      </c>
    </row>
    <row r="1482" spans="1:17" x14ac:dyDescent="0.35">
      <c r="A1482">
        <v>1480</v>
      </c>
      <c r="B1482" t="s">
        <v>1481</v>
      </c>
      <c r="C1482" t="s">
        <v>5590</v>
      </c>
      <c r="D1482" s="6">
        <v>50000</v>
      </c>
      <c r="E1482" s="6">
        <v>58520.2</v>
      </c>
      <c r="F1482" t="s">
        <v>8219</v>
      </c>
      <c r="G1482" t="s">
        <v>8224</v>
      </c>
      <c r="H1482" t="s">
        <v>8246</v>
      </c>
      <c r="I1482" s="7">
        <v>1374858000</v>
      </c>
      <c r="J1482" s="7">
        <v>1373408699</v>
      </c>
      <c r="K1482" t="b">
        <v>1</v>
      </c>
      <c r="L1482">
        <v>635</v>
      </c>
      <c r="M1482" t="b">
        <v>1</v>
      </c>
      <c r="N1482" s="7" t="s">
        <v>8325</v>
      </c>
      <c r="O1482" s="7" t="s">
        <v>8345</v>
      </c>
      <c r="P1482">
        <v>118</v>
      </c>
      <c r="Q1482" s="6">
        <f>E1482/Table1_2[[#This Row],[backers_count]]</f>
        <v>92.157795275590544</v>
      </c>
    </row>
    <row r="1483" spans="1:17" x14ac:dyDescent="0.35">
      <c r="A1483">
        <v>1481</v>
      </c>
      <c r="B1483" t="s">
        <v>1482</v>
      </c>
      <c r="C1483" t="s">
        <v>5591</v>
      </c>
      <c r="D1483" s="6">
        <v>5000</v>
      </c>
      <c r="E1483" s="6">
        <v>105</v>
      </c>
      <c r="F1483" t="s">
        <v>8221</v>
      </c>
      <c r="G1483" t="s">
        <v>8229</v>
      </c>
      <c r="H1483" t="s">
        <v>8251</v>
      </c>
      <c r="I1483" s="7">
        <v>1383430145</v>
      </c>
      <c r="J1483" s="7">
        <v>1380838145</v>
      </c>
      <c r="K1483" t="b">
        <v>0</v>
      </c>
      <c r="L1483">
        <v>6</v>
      </c>
      <c r="M1483" t="b">
        <v>0</v>
      </c>
      <c r="N1483" s="7" t="s">
        <v>8325</v>
      </c>
      <c r="O1483" s="7" t="s">
        <v>8327</v>
      </c>
      <c r="P1483">
        <v>3</v>
      </c>
      <c r="Q1483" s="6">
        <f>E1483/Table1_2[[#This Row],[backers_count]]</f>
        <v>17.5</v>
      </c>
    </row>
    <row r="1484" spans="1:17" x14ac:dyDescent="0.35">
      <c r="A1484">
        <v>1482</v>
      </c>
      <c r="B1484" t="s">
        <v>1483</v>
      </c>
      <c r="C1484" t="s">
        <v>5592</v>
      </c>
      <c r="D1484" s="6">
        <v>5000</v>
      </c>
      <c r="E1484" s="6">
        <v>5</v>
      </c>
      <c r="F1484" t="s">
        <v>8221</v>
      </c>
      <c r="G1484" t="s">
        <v>8224</v>
      </c>
      <c r="H1484" t="s">
        <v>8246</v>
      </c>
      <c r="I1484" s="7">
        <v>1347004260</v>
      </c>
      <c r="J1484" s="7">
        <v>1345062936</v>
      </c>
      <c r="K1484" t="b">
        <v>0</v>
      </c>
      <c r="L1484">
        <v>1</v>
      </c>
      <c r="M1484" t="b">
        <v>0</v>
      </c>
      <c r="N1484" s="7" t="s">
        <v>8325</v>
      </c>
      <c r="O1484" s="7" t="s">
        <v>8327</v>
      </c>
      <c r="P1484">
        <v>1</v>
      </c>
      <c r="Q1484" s="6">
        <f>E1484/Table1_2[[#This Row],[backers_count]]</f>
        <v>5</v>
      </c>
    </row>
    <row r="1485" spans="1:17" x14ac:dyDescent="0.35">
      <c r="A1485">
        <v>1483</v>
      </c>
      <c r="B1485" t="s">
        <v>1484</v>
      </c>
      <c r="C1485" t="s">
        <v>5593</v>
      </c>
      <c r="D1485" s="6">
        <v>7000</v>
      </c>
      <c r="E1485" s="6">
        <v>50</v>
      </c>
      <c r="F1485" t="s">
        <v>8221</v>
      </c>
      <c r="G1485" t="s">
        <v>8224</v>
      </c>
      <c r="H1485" t="s">
        <v>8246</v>
      </c>
      <c r="I1485" s="7">
        <v>1469162275</v>
      </c>
      <c r="J1485" s="7">
        <v>1467002275</v>
      </c>
      <c r="K1485" t="b">
        <v>0</v>
      </c>
      <c r="L1485">
        <v>2</v>
      </c>
      <c r="M1485" t="b">
        <v>0</v>
      </c>
      <c r="N1485" s="7" t="s">
        <v>8325</v>
      </c>
      <c r="O1485" s="7" t="s">
        <v>8327</v>
      </c>
      <c r="P1485">
        <v>1</v>
      </c>
      <c r="Q1485" s="6">
        <f>E1485/Table1_2[[#This Row],[backers_count]]</f>
        <v>25</v>
      </c>
    </row>
    <row r="1486" spans="1:17" x14ac:dyDescent="0.35">
      <c r="A1486">
        <v>1484</v>
      </c>
      <c r="B1486" t="s">
        <v>1485</v>
      </c>
      <c r="C1486" t="s">
        <v>5594</v>
      </c>
      <c r="D1486" s="6">
        <v>2000</v>
      </c>
      <c r="E1486" s="6">
        <v>0</v>
      </c>
      <c r="F1486" t="s">
        <v>8221</v>
      </c>
      <c r="G1486" t="s">
        <v>8224</v>
      </c>
      <c r="H1486" t="s">
        <v>8246</v>
      </c>
      <c r="I1486" s="7">
        <v>1342882260</v>
      </c>
      <c r="J1486" s="7">
        <v>1337834963</v>
      </c>
      <c r="K1486" t="b">
        <v>0</v>
      </c>
      <c r="L1486">
        <v>0</v>
      </c>
      <c r="M1486" t="b">
        <v>0</v>
      </c>
      <c r="N1486" s="7" t="s">
        <v>8325</v>
      </c>
      <c r="O1486" s="7" t="s">
        <v>8327</v>
      </c>
      <c r="P1486">
        <v>0</v>
      </c>
      <c r="Q1486" s="6" t="e">
        <f>E1486/Table1_2[[#This Row],[backers_count]]</f>
        <v>#DIV/0!</v>
      </c>
    </row>
    <row r="1487" spans="1:17" x14ac:dyDescent="0.35">
      <c r="A1487">
        <v>1485</v>
      </c>
      <c r="B1487" t="s">
        <v>1486</v>
      </c>
      <c r="C1487" t="s">
        <v>5595</v>
      </c>
      <c r="D1487" s="6">
        <v>6700</v>
      </c>
      <c r="E1487" s="6">
        <v>150</v>
      </c>
      <c r="F1487" t="s">
        <v>8221</v>
      </c>
      <c r="G1487" t="s">
        <v>8224</v>
      </c>
      <c r="H1487" t="s">
        <v>8246</v>
      </c>
      <c r="I1487" s="7">
        <v>1434827173</v>
      </c>
      <c r="J1487" s="7">
        <v>1430939173</v>
      </c>
      <c r="K1487" t="b">
        <v>0</v>
      </c>
      <c r="L1487">
        <v>3</v>
      </c>
      <c r="M1487" t="b">
        <v>0</v>
      </c>
      <c r="N1487" s="7" t="s">
        <v>8325</v>
      </c>
      <c r="O1487" s="7" t="s">
        <v>8327</v>
      </c>
      <c r="P1487">
        <v>3</v>
      </c>
      <c r="Q1487" s="6">
        <f>E1487/Table1_2[[#This Row],[backers_count]]</f>
        <v>50</v>
      </c>
    </row>
    <row r="1488" spans="1:17" x14ac:dyDescent="0.35">
      <c r="A1488">
        <v>1486</v>
      </c>
      <c r="B1488" t="s">
        <v>1487</v>
      </c>
      <c r="C1488" t="s">
        <v>5596</v>
      </c>
      <c r="D1488" s="6">
        <v>20000</v>
      </c>
      <c r="E1488" s="6">
        <v>48</v>
      </c>
      <c r="F1488" t="s">
        <v>8221</v>
      </c>
      <c r="G1488" t="s">
        <v>8224</v>
      </c>
      <c r="H1488" t="s">
        <v>8246</v>
      </c>
      <c r="I1488" s="7">
        <v>1425009761</v>
      </c>
      <c r="J1488" s="7">
        <v>1422417761</v>
      </c>
      <c r="K1488" t="b">
        <v>0</v>
      </c>
      <c r="L1488">
        <v>3</v>
      </c>
      <c r="M1488" t="b">
        <v>0</v>
      </c>
      <c r="N1488" s="7" t="s">
        <v>8325</v>
      </c>
      <c r="O1488" s="7" t="s">
        <v>8327</v>
      </c>
      <c r="P1488">
        <v>1</v>
      </c>
      <c r="Q1488" s="6">
        <f>E1488/Table1_2[[#This Row],[backers_count]]</f>
        <v>16</v>
      </c>
    </row>
    <row r="1489" spans="1:17" x14ac:dyDescent="0.35">
      <c r="A1489">
        <v>1487</v>
      </c>
      <c r="B1489" t="s">
        <v>1488</v>
      </c>
      <c r="C1489" t="s">
        <v>5597</v>
      </c>
      <c r="D1489" s="6">
        <v>10000</v>
      </c>
      <c r="E1489" s="6">
        <v>0</v>
      </c>
      <c r="F1489" t="s">
        <v>8221</v>
      </c>
      <c r="G1489" t="s">
        <v>8224</v>
      </c>
      <c r="H1489" t="s">
        <v>8246</v>
      </c>
      <c r="I1489" s="7">
        <v>1470175271</v>
      </c>
      <c r="J1489" s="7">
        <v>1467583271</v>
      </c>
      <c r="K1489" t="b">
        <v>0</v>
      </c>
      <c r="L1489">
        <v>0</v>
      </c>
      <c r="M1489" t="b">
        <v>0</v>
      </c>
      <c r="N1489" s="7" t="s">
        <v>8325</v>
      </c>
      <c r="O1489" s="7" t="s">
        <v>8327</v>
      </c>
      <c r="P1489">
        <v>0</v>
      </c>
      <c r="Q1489" s="6" t="e">
        <f>E1489/Table1_2[[#This Row],[backers_count]]</f>
        <v>#DIV/0!</v>
      </c>
    </row>
    <row r="1490" spans="1:17" x14ac:dyDescent="0.35">
      <c r="A1490">
        <v>1488</v>
      </c>
      <c r="B1490" t="s">
        <v>1489</v>
      </c>
      <c r="C1490" t="s">
        <v>5598</v>
      </c>
      <c r="D1490" s="6">
        <v>15000</v>
      </c>
      <c r="E1490" s="6">
        <v>360</v>
      </c>
      <c r="F1490" t="s">
        <v>8221</v>
      </c>
      <c r="G1490" t="s">
        <v>8226</v>
      </c>
      <c r="H1490" t="s">
        <v>8248</v>
      </c>
      <c r="I1490" s="7">
        <v>1388928660</v>
      </c>
      <c r="J1490" s="7">
        <v>1386336660</v>
      </c>
      <c r="K1490" t="b">
        <v>0</v>
      </c>
      <c r="L1490">
        <v>6</v>
      </c>
      <c r="M1490" t="b">
        <v>0</v>
      </c>
      <c r="N1490" s="7" t="s">
        <v>8325</v>
      </c>
      <c r="O1490" s="7" t="s">
        <v>8327</v>
      </c>
      <c r="P1490">
        <v>3</v>
      </c>
      <c r="Q1490" s="6">
        <f>E1490/Table1_2[[#This Row],[backers_count]]</f>
        <v>60</v>
      </c>
    </row>
    <row r="1491" spans="1:17" x14ac:dyDescent="0.35">
      <c r="A1491">
        <v>1489</v>
      </c>
      <c r="B1491" t="s">
        <v>1490</v>
      </c>
      <c r="C1491" t="s">
        <v>5599</v>
      </c>
      <c r="D1491" s="6">
        <v>5000</v>
      </c>
      <c r="E1491" s="6">
        <v>0</v>
      </c>
      <c r="F1491" t="s">
        <v>8221</v>
      </c>
      <c r="G1491" t="s">
        <v>8224</v>
      </c>
      <c r="H1491" t="s">
        <v>8246</v>
      </c>
      <c r="I1491" s="7">
        <v>1352994052</v>
      </c>
      <c r="J1491" s="7">
        <v>1350398452</v>
      </c>
      <c r="K1491" t="b">
        <v>0</v>
      </c>
      <c r="L1491">
        <v>0</v>
      </c>
      <c r="M1491" t="b">
        <v>0</v>
      </c>
      <c r="N1491" s="7" t="s">
        <v>8325</v>
      </c>
      <c r="O1491" s="7" t="s">
        <v>8327</v>
      </c>
      <c r="P1491">
        <v>0</v>
      </c>
      <c r="Q1491" s="6" t="e">
        <f>E1491/Table1_2[[#This Row],[backers_count]]</f>
        <v>#DIV/0!</v>
      </c>
    </row>
    <row r="1492" spans="1:17" x14ac:dyDescent="0.35">
      <c r="A1492">
        <v>1490</v>
      </c>
      <c r="B1492" t="s">
        <v>1491</v>
      </c>
      <c r="C1492" t="s">
        <v>5600</v>
      </c>
      <c r="D1492" s="6">
        <v>2900</v>
      </c>
      <c r="E1492" s="6">
        <v>895</v>
      </c>
      <c r="F1492" t="s">
        <v>8221</v>
      </c>
      <c r="G1492" t="s">
        <v>8224</v>
      </c>
      <c r="H1492" t="s">
        <v>8246</v>
      </c>
      <c r="I1492" s="7">
        <v>1380720474</v>
      </c>
      <c r="J1492" s="7">
        <v>1378214874</v>
      </c>
      <c r="K1492" t="b">
        <v>0</v>
      </c>
      <c r="L1492">
        <v>19</v>
      </c>
      <c r="M1492" t="b">
        <v>0</v>
      </c>
      <c r="N1492" s="7" t="s">
        <v>8325</v>
      </c>
      <c r="O1492" s="7" t="s">
        <v>8327</v>
      </c>
      <c r="P1492">
        <v>31</v>
      </c>
      <c r="Q1492" s="6">
        <f>E1492/Table1_2[[#This Row],[backers_count]]</f>
        <v>47.10526315789474</v>
      </c>
    </row>
    <row r="1493" spans="1:17" x14ac:dyDescent="0.35">
      <c r="A1493">
        <v>1491</v>
      </c>
      <c r="B1493" t="s">
        <v>1492</v>
      </c>
      <c r="C1493" t="s">
        <v>5601</v>
      </c>
      <c r="D1493" s="6">
        <v>1200</v>
      </c>
      <c r="E1493" s="6">
        <v>100</v>
      </c>
      <c r="F1493" t="s">
        <v>8221</v>
      </c>
      <c r="G1493" t="s">
        <v>8224</v>
      </c>
      <c r="H1493" t="s">
        <v>8246</v>
      </c>
      <c r="I1493" s="7">
        <v>1424014680</v>
      </c>
      <c r="J1493" s="7">
        <v>1418922443</v>
      </c>
      <c r="K1493" t="b">
        <v>0</v>
      </c>
      <c r="L1493">
        <v>1</v>
      </c>
      <c r="M1493" t="b">
        <v>0</v>
      </c>
      <c r="N1493" s="7" t="s">
        <v>8325</v>
      </c>
      <c r="O1493" s="7" t="s">
        <v>8327</v>
      </c>
      <c r="P1493">
        <v>9</v>
      </c>
      <c r="Q1493" s="6">
        <f>E1493/Table1_2[[#This Row],[backers_count]]</f>
        <v>100</v>
      </c>
    </row>
    <row r="1494" spans="1:17" x14ac:dyDescent="0.35">
      <c r="A1494">
        <v>1492</v>
      </c>
      <c r="B1494" t="s">
        <v>1493</v>
      </c>
      <c r="C1494" t="s">
        <v>5602</v>
      </c>
      <c r="D1494" s="6">
        <v>4000</v>
      </c>
      <c r="E1494" s="6">
        <v>30</v>
      </c>
      <c r="F1494" t="s">
        <v>8221</v>
      </c>
      <c r="G1494" t="s">
        <v>8224</v>
      </c>
      <c r="H1494" t="s">
        <v>8246</v>
      </c>
      <c r="I1494" s="7">
        <v>1308431646</v>
      </c>
      <c r="J1494" s="7">
        <v>1305839646</v>
      </c>
      <c r="K1494" t="b">
        <v>0</v>
      </c>
      <c r="L1494">
        <v>2</v>
      </c>
      <c r="M1494" t="b">
        <v>0</v>
      </c>
      <c r="N1494" s="7" t="s">
        <v>8325</v>
      </c>
      <c r="O1494" s="7" t="s">
        <v>8327</v>
      </c>
      <c r="P1494">
        <v>1</v>
      </c>
      <c r="Q1494" s="6">
        <f>E1494/Table1_2[[#This Row],[backers_count]]</f>
        <v>15</v>
      </c>
    </row>
    <row r="1495" spans="1:17" x14ac:dyDescent="0.35">
      <c r="A1495">
        <v>1493</v>
      </c>
      <c r="B1495" t="s">
        <v>1494</v>
      </c>
      <c r="C1495" t="s">
        <v>5603</v>
      </c>
      <c r="D1495" s="6">
        <v>2400</v>
      </c>
      <c r="E1495" s="6">
        <v>0</v>
      </c>
      <c r="F1495" t="s">
        <v>8221</v>
      </c>
      <c r="G1495" t="s">
        <v>8224</v>
      </c>
      <c r="H1495" t="s">
        <v>8246</v>
      </c>
      <c r="I1495" s="7">
        <v>1371415675</v>
      </c>
      <c r="J1495" s="7">
        <v>1368823675</v>
      </c>
      <c r="K1495" t="b">
        <v>0</v>
      </c>
      <c r="L1495">
        <v>0</v>
      </c>
      <c r="M1495" t="b">
        <v>0</v>
      </c>
      <c r="N1495" s="7" t="s">
        <v>8325</v>
      </c>
      <c r="O1495" s="7" t="s">
        <v>8327</v>
      </c>
      <c r="P1495">
        <v>0</v>
      </c>
      <c r="Q1495" s="6" t="e">
        <f>E1495/Table1_2[[#This Row],[backers_count]]</f>
        <v>#DIV/0!</v>
      </c>
    </row>
    <row r="1496" spans="1:17" x14ac:dyDescent="0.35">
      <c r="A1496">
        <v>1494</v>
      </c>
      <c r="B1496" t="s">
        <v>1495</v>
      </c>
      <c r="C1496" t="s">
        <v>5604</v>
      </c>
      <c r="D1496" s="6">
        <v>5000</v>
      </c>
      <c r="E1496" s="6">
        <v>445</v>
      </c>
      <c r="F1496" t="s">
        <v>8221</v>
      </c>
      <c r="G1496" t="s">
        <v>8224</v>
      </c>
      <c r="H1496" t="s">
        <v>8246</v>
      </c>
      <c r="I1496" s="7">
        <v>1428075480</v>
      </c>
      <c r="J1496" s="7">
        <v>1425489613</v>
      </c>
      <c r="K1496" t="b">
        <v>0</v>
      </c>
      <c r="L1496">
        <v>11</v>
      </c>
      <c r="M1496" t="b">
        <v>0</v>
      </c>
      <c r="N1496" s="7" t="s">
        <v>8325</v>
      </c>
      <c r="O1496" s="7" t="s">
        <v>8327</v>
      </c>
      <c r="P1496">
        <v>9</v>
      </c>
      <c r="Q1496" s="6">
        <f>E1496/Table1_2[[#This Row],[backers_count]]</f>
        <v>40.454545454545453</v>
      </c>
    </row>
    <row r="1497" spans="1:17" x14ac:dyDescent="0.35">
      <c r="A1497">
        <v>1495</v>
      </c>
      <c r="B1497" t="s">
        <v>1496</v>
      </c>
      <c r="C1497" t="s">
        <v>5605</v>
      </c>
      <c r="D1497" s="6">
        <v>2000</v>
      </c>
      <c r="E1497" s="6">
        <v>0</v>
      </c>
      <c r="F1497" t="s">
        <v>8221</v>
      </c>
      <c r="G1497" t="s">
        <v>8224</v>
      </c>
      <c r="H1497" t="s">
        <v>8246</v>
      </c>
      <c r="I1497" s="7">
        <v>1314471431</v>
      </c>
      <c r="J1497" s="7">
        <v>1311879431</v>
      </c>
      <c r="K1497" t="b">
        <v>0</v>
      </c>
      <c r="L1497">
        <v>0</v>
      </c>
      <c r="M1497" t="b">
        <v>0</v>
      </c>
      <c r="N1497" s="7" t="s">
        <v>8325</v>
      </c>
      <c r="O1497" s="7" t="s">
        <v>8327</v>
      </c>
      <c r="P1497">
        <v>0</v>
      </c>
      <c r="Q1497" s="6" t="e">
        <f>E1497/Table1_2[[#This Row],[backers_count]]</f>
        <v>#DIV/0!</v>
      </c>
    </row>
    <row r="1498" spans="1:17" x14ac:dyDescent="0.35">
      <c r="A1498">
        <v>1496</v>
      </c>
      <c r="B1498" t="s">
        <v>1497</v>
      </c>
      <c r="C1498" t="s">
        <v>5606</v>
      </c>
      <c r="D1498" s="6">
        <v>1500</v>
      </c>
      <c r="E1498" s="6">
        <v>0</v>
      </c>
      <c r="F1498" t="s">
        <v>8221</v>
      </c>
      <c r="G1498" t="s">
        <v>8224</v>
      </c>
      <c r="H1498" t="s">
        <v>8246</v>
      </c>
      <c r="I1498" s="7">
        <v>1410866659</v>
      </c>
      <c r="J1498" s="7">
        <v>1405682659</v>
      </c>
      <c r="K1498" t="b">
        <v>0</v>
      </c>
      <c r="L1498">
        <v>0</v>
      </c>
      <c r="M1498" t="b">
        <v>0</v>
      </c>
      <c r="N1498" s="7" t="s">
        <v>8325</v>
      </c>
      <c r="O1498" s="7" t="s">
        <v>8327</v>
      </c>
      <c r="P1498">
        <v>0</v>
      </c>
      <c r="Q1498" s="6" t="e">
        <f>E1498/Table1_2[[#This Row],[backers_count]]</f>
        <v>#DIV/0!</v>
      </c>
    </row>
    <row r="1499" spans="1:17" x14ac:dyDescent="0.35">
      <c r="A1499">
        <v>1497</v>
      </c>
      <c r="B1499" t="s">
        <v>1498</v>
      </c>
      <c r="C1499" t="s">
        <v>5607</v>
      </c>
      <c r="D1499" s="6">
        <v>15000</v>
      </c>
      <c r="E1499" s="6">
        <v>1</v>
      </c>
      <c r="F1499" t="s">
        <v>8221</v>
      </c>
      <c r="G1499" t="s">
        <v>8224</v>
      </c>
      <c r="H1499" t="s">
        <v>8246</v>
      </c>
      <c r="I1499" s="7">
        <v>1375299780</v>
      </c>
      <c r="J1499" s="7">
        <v>1371655522</v>
      </c>
      <c r="K1499" t="b">
        <v>0</v>
      </c>
      <c r="L1499">
        <v>1</v>
      </c>
      <c r="M1499" t="b">
        <v>0</v>
      </c>
      <c r="N1499" s="7" t="s">
        <v>8325</v>
      </c>
      <c r="O1499" s="7" t="s">
        <v>8327</v>
      </c>
      <c r="P1499">
        <v>1</v>
      </c>
      <c r="Q1499" s="6">
        <f>E1499/Table1_2[[#This Row],[backers_count]]</f>
        <v>1</v>
      </c>
    </row>
    <row r="1500" spans="1:17" x14ac:dyDescent="0.35">
      <c r="A1500">
        <v>1498</v>
      </c>
      <c r="B1500" t="s">
        <v>1499</v>
      </c>
      <c r="C1500" t="s">
        <v>5608</v>
      </c>
      <c r="D1500" s="6">
        <v>3000</v>
      </c>
      <c r="E1500" s="6">
        <v>57</v>
      </c>
      <c r="F1500" t="s">
        <v>8221</v>
      </c>
      <c r="G1500" t="s">
        <v>8224</v>
      </c>
      <c r="H1500" t="s">
        <v>8246</v>
      </c>
      <c r="I1500" s="7">
        <v>1409787378</v>
      </c>
      <c r="J1500" s="7">
        <v>1405899378</v>
      </c>
      <c r="K1500" t="b">
        <v>0</v>
      </c>
      <c r="L1500">
        <v>3</v>
      </c>
      <c r="M1500" t="b">
        <v>0</v>
      </c>
      <c r="N1500" s="7" t="s">
        <v>8325</v>
      </c>
      <c r="O1500" s="7" t="s">
        <v>8327</v>
      </c>
      <c r="P1500">
        <v>2</v>
      </c>
      <c r="Q1500" s="6">
        <f>E1500/Table1_2[[#This Row],[backers_count]]</f>
        <v>19</v>
      </c>
    </row>
    <row r="1501" spans="1:17" x14ac:dyDescent="0.35">
      <c r="A1501">
        <v>1499</v>
      </c>
      <c r="B1501" t="s">
        <v>1500</v>
      </c>
      <c r="C1501" t="s">
        <v>5609</v>
      </c>
      <c r="D1501" s="6">
        <v>2000</v>
      </c>
      <c r="E1501" s="6">
        <v>5</v>
      </c>
      <c r="F1501" t="s">
        <v>8221</v>
      </c>
      <c r="G1501" t="s">
        <v>8224</v>
      </c>
      <c r="H1501" t="s">
        <v>8246</v>
      </c>
      <c r="I1501" s="7">
        <v>1470355833</v>
      </c>
      <c r="J1501" s="7">
        <v>1465171833</v>
      </c>
      <c r="K1501" t="b">
        <v>0</v>
      </c>
      <c r="L1501">
        <v>1</v>
      </c>
      <c r="M1501" t="b">
        <v>0</v>
      </c>
      <c r="N1501" s="7" t="s">
        <v>8325</v>
      </c>
      <c r="O1501" s="7" t="s">
        <v>8327</v>
      </c>
      <c r="P1501">
        <v>1</v>
      </c>
      <c r="Q1501" s="6">
        <f>E1501/Table1_2[[#This Row],[backers_count]]</f>
        <v>5</v>
      </c>
    </row>
    <row r="1502" spans="1:17" x14ac:dyDescent="0.35">
      <c r="A1502">
        <v>1500</v>
      </c>
      <c r="B1502" t="s">
        <v>1501</v>
      </c>
      <c r="C1502" t="s">
        <v>5610</v>
      </c>
      <c r="D1502" s="6">
        <v>2800</v>
      </c>
      <c r="E1502" s="6">
        <v>701</v>
      </c>
      <c r="F1502" t="s">
        <v>8221</v>
      </c>
      <c r="G1502" t="s">
        <v>8224</v>
      </c>
      <c r="H1502" t="s">
        <v>8246</v>
      </c>
      <c r="I1502" s="7">
        <v>1367444557</v>
      </c>
      <c r="J1502" s="7">
        <v>1364852557</v>
      </c>
      <c r="K1502" t="b">
        <v>0</v>
      </c>
      <c r="L1502">
        <v>15</v>
      </c>
      <c r="M1502" t="b">
        <v>0</v>
      </c>
      <c r="N1502" s="7" t="s">
        <v>8325</v>
      </c>
      <c r="O1502" s="7" t="s">
        <v>8327</v>
      </c>
      <c r="P1502">
        <v>26</v>
      </c>
      <c r="Q1502" s="6">
        <f>E1502/Table1_2[[#This Row],[backers_count]]</f>
        <v>46.733333333333334</v>
      </c>
    </row>
    <row r="1503" spans="1:17" x14ac:dyDescent="0.35">
      <c r="A1503">
        <v>1501</v>
      </c>
      <c r="B1503" t="s">
        <v>1502</v>
      </c>
      <c r="C1503" t="s">
        <v>5611</v>
      </c>
      <c r="D1503" s="6">
        <v>52000</v>
      </c>
      <c r="E1503" s="6">
        <v>86492</v>
      </c>
      <c r="F1503" t="s">
        <v>8219</v>
      </c>
      <c r="G1503" t="s">
        <v>8229</v>
      </c>
      <c r="H1503" t="s">
        <v>8251</v>
      </c>
      <c r="I1503" s="7">
        <v>1436364023</v>
      </c>
      <c r="J1503" s="7">
        <v>1433772023</v>
      </c>
      <c r="K1503" t="b">
        <v>1</v>
      </c>
      <c r="L1503">
        <v>885</v>
      </c>
      <c r="M1503" t="b">
        <v>1</v>
      </c>
      <c r="N1503" s="7" t="s">
        <v>8341</v>
      </c>
      <c r="O1503" s="7" t="s">
        <v>8342</v>
      </c>
      <c r="P1503">
        <v>167</v>
      </c>
      <c r="Q1503" s="6">
        <f>E1503/Table1_2[[#This Row],[backers_count]]</f>
        <v>97.731073446327684</v>
      </c>
    </row>
    <row r="1504" spans="1:17" x14ac:dyDescent="0.35">
      <c r="A1504">
        <v>1502</v>
      </c>
      <c r="B1504" t="s">
        <v>1503</v>
      </c>
      <c r="C1504" t="s">
        <v>5612</v>
      </c>
      <c r="D1504" s="6">
        <v>22000</v>
      </c>
      <c r="E1504" s="6">
        <v>22318</v>
      </c>
      <c r="F1504" t="s">
        <v>8219</v>
      </c>
      <c r="G1504" t="s">
        <v>8225</v>
      </c>
      <c r="H1504" t="s">
        <v>8247</v>
      </c>
      <c r="I1504" s="7">
        <v>1458943200</v>
      </c>
      <c r="J1504" s="7">
        <v>1456491680</v>
      </c>
      <c r="K1504" t="b">
        <v>1</v>
      </c>
      <c r="L1504">
        <v>329</v>
      </c>
      <c r="M1504" t="b">
        <v>1</v>
      </c>
      <c r="N1504" s="7" t="s">
        <v>8341</v>
      </c>
      <c r="O1504" s="7" t="s">
        <v>8342</v>
      </c>
      <c r="P1504">
        <v>102</v>
      </c>
      <c r="Q1504" s="6">
        <f>E1504/Table1_2[[#This Row],[backers_count]]</f>
        <v>67.835866261398181</v>
      </c>
    </row>
    <row r="1505" spans="1:17" x14ac:dyDescent="0.35">
      <c r="A1505">
        <v>1503</v>
      </c>
      <c r="B1505" t="s">
        <v>1504</v>
      </c>
      <c r="C1505" t="s">
        <v>5613</v>
      </c>
      <c r="D1505" s="6">
        <v>3750</v>
      </c>
      <c r="E1505" s="6">
        <v>4045.93</v>
      </c>
      <c r="F1505" t="s">
        <v>8219</v>
      </c>
      <c r="G1505" t="s">
        <v>8242</v>
      </c>
      <c r="H1505" t="s">
        <v>8249</v>
      </c>
      <c r="I1505" s="7">
        <v>1477210801</v>
      </c>
      <c r="J1505" s="7">
        <v>1472026801</v>
      </c>
      <c r="K1505" t="b">
        <v>1</v>
      </c>
      <c r="L1505">
        <v>71</v>
      </c>
      <c r="M1505" t="b">
        <v>1</v>
      </c>
      <c r="N1505" s="7" t="s">
        <v>8341</v>
      </c>
      <c r="O1505" s="7" t="s">
        <v>8342</v>
      </c>
      <c r="P1505">
        <v>108</v>
      </c>
      <c r="Q1505" s="6">
        <f>E1505/Table1_2[[#This Row],[backers_count]]</f>
        <v>56.98492957746479</v>
      </c>
    </row>
    <row r="1506" spans="1:17" x14ac:dyDescent="0.35">
      <c r="A1506">
        <v>1504</v>
      </c>
      <c r="B1506" t="s">
        <v>1505</v>
      </c>
      <c r="C1506" t="s">
        <v>5614</v>
      </c>
      <c r="D1506" s="6">
        <v>6500</v>
      </c>
      <c r="E1506" s="6">
        <v>18066</v>
      </c>
      <c r="F1506" t="s">
        <v>8219</v>
      </c>
      <c r="G1506" t="s">
        <v>8225</v>
      </c>
      <c r="H1506" t="s">
        <v>8247</v>
      </c>
      <c r="I1506" s="7">
        <v>1402389180</v>
      </c>
      <c r="J1506" s="7">
        <v>1399996024</v>
      </c>
      <c r="K1506" t="b">
        <v>1</v>
      </c>
      <c r="L1506">
        <v>269</v>
      </c>
      <c r="M1506" t="b">
        <v>1</v>
      </c>
      <c r="N1506" s="7" t="s">
        <v>8341</v>
      </c>
      <c r="O1506" s="7" t="s">
        <v>8342</v>
      </c>
      <c r="P1506">
        <v>278</v>
      </c>
      <c r="Q1506" s="6">
        <f>E1506/Table1_2[[#This Row],[backers_count]]</f>
        <v>67.159851301115239</v>
      </c>
    </row>
    <row r="1507" spans="1:17" x14ac:dyDescent="0.35">
      <c r="A1507">
        <v>1505</v>
      </c>
      <c r="B1507" t="s">
        <v>1506</v>
      </c>
      <c r="C1507" t="s">
        <v>5615</v>
      </c>
      <c r="D1507" s="6">
        <v>16000</v>
      </c>
      <c r="E1507" s="6">
        <v>16573</v>
      </c>
      <c r="F1507" t="s">
        <v>8219</v>
      </c>
      <c r="G1507" t="s">
        <v>8236</v>
      </c>
      <c r="H1507" t="s">
        <v>8249</v>
      </c>
      <c r="I1507" s="7">
        <v>1458676860</v>
      </c>
      <c r="J1507" s="7">
        <v>1455446303</v>
      </c>
      <c r="K1507" t="b">
        <v>1</v>
      </c>
      <c r="L1507">
        <v>345</v>
      </c>
      <c r="M1507" t="b">
        <v>1</v>
      </c>
      <c r="N1507" s="7" t="s">
        <v>8341</v>
      </c>
      <c r="O1507" s="7" t="s">
        <v>8342</v>
      </c>
      <c r="P1507">
        <v>104</v>
      </c>
      <c r="Q1507" s="6">
        <f>E1507/Table1_2[[#This Row],[backers_count]]</f>
        <v>48.037681159420288</v>
      </c>
    </row>
    <row r="1508" spans="1:17" x14ac:dyDescent="0.35">
      <c r="A1508">
        <v>1506</v>
      </c>
      <c r="B1508" t="s">
        <v>1507</v>
      </c>
      <c r="C1508" t="s">
        <v>5616</v>
      </c>
      <c r="D1508" s="6">
        <v>1500</v>
      </c>
      <c r="E1508" s="6">
        <v>1671</v>
      </c>
      <c r="F1508" t="s">
        <v>8219</v>
      </c>
      <c r="G1508" t="s">
        <v>8225</v>
      </c>
      <c r="H1508" t="s">
        <v>8247</v>
      </c>
      <c r="I1508" s="7">
        <v>1406227904</v>
      </c>
      <c r="J1508" s="7">
        <v>1403635904</v>
      </c>
      <c r="K1508" t="b">
        <v>1</v>
      </c>
      <c r="L1508">
        <v>43</v>
      </c>
      <c r="M1508" t="b">
        <v>1</v>
      </c>
      <c r="N1508" s="7" t="s">
        <v>8341</v>
      </c>
      <c r="O1508" s="7" t="s">
        <v>8342</v>
      </c>
      <c r="P1508">
        <v>112</v>
      </c>
      <c r="Q1508" s="6">
        <f>E1508/Table1_2[[#This Row],[backers_count]]</f>
        <v>38.860465116279073</v>
      </c>
    </row>
    <row r="1509" spans="1:17" x14ac:dyDescent="0.35">
      <c r="A1509">
        <v>1507</v>
      </c>
      <c r="B1509" t="s">
        <v>1508</v>
      </c>
      <c r="C1509" t="s">
        <v>5617</v>
      </c>
      <c r="D1509" s="6">
        <v>1200</v>
      </c>
      <c r="E1509" s="6">
        <v>2580</v>
      </c>
      <c r="F1509" t="s">
        <v>8219</v>
      </c>
      <c r="G1509" t="s">
        <v>8224</v>
      </c>
      <c r="H1509" t="s">
        <v>8246</v>
      </c>
      <c r="I1509" s="7">
        <v>1273911000</v>
      </c>
      <c r="J1509" s="7">
        <v>1268822909</v>
      </c>
      <c r="K1509" t="b">
        <v>1</v>
      </c>
      <c r="L1509">
        <v>33</v>
      </c>
      <c r="M1509" t="b">
        <v>1</v>
      </c>
      <c r="N1509" s="7" t="s">
        <v>8341</v>
      </c>
      <c r="O1509" s="7" t="s">
        <v>8342</v>
      </c>
      <c r="P1509">
        <v>215</v>
      </c>
      <c r="Q1509" s="6">
        <f>E1509/Table1_2[[#This Row],[backers_count]]</f>
        <v>78.181818181818187</v>
      </c>
    </row>
    <row r="1510" spans="1:17" x14ac:dyDescent="0.35">
      <c r="A1510">
        <v>1508</v>
      </c>
      <c r="B1510" t="s">
        <v>1509</v>
      </c>
      <c r="C1510" t="s">
        <v>5618</v>
      </c>
      <c r="D1510" s="6">
        <v>18500</v>
      </c>
      <c r="E1510" s="6">
        <v>20491</v>
      </c>
      <c r="F1510" t="s">
        <v>8219</v>
      </c>
      <c r="G1510" t="s">
        <v>8224</v>
      </c>
      <c r="H1510" t="s">
        <v>8246</v>
      </c>
      <c r="I1510" s="7">
        <v>1403880281</v>
      </c>
      <c r="J1510" s="7">
        <v>1401201881</v>
      </c>
      <c r="K1510" t="b">
        <v>1</v>
      </c>
      <c r="L1510">
        <v>211</v>
      </c>
      <c r="M1510" t="b">
        <v>1</v>
      </c>
      <c r="N1510" s="7" t="s">
        <v>8341</v>
      </c>
      <c r="O1510" s="7" t="s">
        <v>8342</v>
      </c>
      <c r="P1510">
        <v>111</v>
      </c>
      <c r="Q1510" s="6">
        <f>E1510/Table1_2[[#This Row],[backers_count]]</f>
        <v>97.113744075829388</v>
      </c>
    </row>
    <row r="1511" spans="1:17" x14ac:dyDescent="0.35">
      <c r="A1511">
        <v>1509</v>
      </c>
      <c r="B1511" t="s">
        <v>1510</v>
      </c>
      <c r="C1511" t="s">
        <v>5619</v>
      </c>
      <c r="D1511" s="6">
        <v>17500</v>
      </c>
      <c r="E1511" s="6">
        <v>21637.22</v>
      </c>
      <c r="F1511" t="s">
        <v>8219</v>
      </c>
      <c r="G1511" t="s">
        <v>8236</v>
      </c>
      <c r="H1511" t="s">
        <v>8249</v>
      </c>
      <c r="I1511" s="7">
        <v>1487113140</v>
      </c>
      <c r="J1511" s="7">
        <v>1484570885</v>
      </c>
      <c r="K1511" t="b">
        <v>1</v>
      </c>
      <c r="L1511">
        <v>196</v>
      </c>
      <c r="M1511" t="b">
        <v>1</v>
      </c>
      <c r="N1511" s="7" t="s">
        <v>8341</v>
      </c>
      <c r="O1511" s="7" t="s">
        <v>8342</v>
      </c>
      <c r="P1511">
        <v>124</v>
      </c>
      <c r="Q1511" s="6">
        <f>E1511/Table1_2[[#This Row],[backers_count]]</f>
        <v>110.39397959183674</v>
      </c>
    </row>
    <row r="1512" spans="1:17" x14ac:dyDescent="0.35">
      <c r="A1512">
        <v>1510</v>
      </c>
      <c r="B1512" t="s">
        <v>1511</v>
      </c>
      <c r="C1512" t="s">
        <v>5620</v>
      </c>
      <c r="D1512" s="6">
        <v>16000</v>
      </c>
      <c r="E1512" s="6">
        <v>16165.6</v>
      </c>
      <c r="F1512" t="s">
        <v>8219</v>
      </c>
      <c r="G1512" t="s">
        <v>8225</v>
      </c>
      <c r="H1512" t="s">
        <v>8247</v>
      </c>
      <c r="I1512" s="7">
        <v>1405761278</v>
      </c>
      <c r="J1512" s="7">
        <v>1403169278</v>
      </c>
      <c r="K1512" t="b">
        <v>1</v>
      </c>
      <c r="L1512">
        <v>405</v>
      </c>
      <c r="M1512" t="b">
        <v>1</v>
      </c>
      <c r="N1512" s="7" t="s">
        <v>8341</v>
      </c>
      <c r="O1512" s="7" t="s">
        <v>8342</v>
      </c>
      <c r="P1512">
        <v>102</v>
      </c>
      <c r="Q1512" s="6">
        <f>E1512/Table1_2[[#This Row],[backers_count]]</f>
        <v>39.91506172839506</v>
      </c>
    </row>
    <row r="1513" spans="1:17" x14ac:dyDescent="0.35">
      <c r="A1513">
        <v>1511</v>
      </c>
      <c r="B1513" t="s">
        <v>1512</v>
      </c>
      <c r="C1513" t="s">
        <v>5621</v>
      </c>
      <c r="D1513" s="6">
        <v>14000</v>
      </c>
      <c r="E1513" s="6">
        <v>15651</v>
      </c>
      <c r="F1513" t="s">
        <v>8219</v>
      </c>
      <c r="G1513" t="s">
        <v>8224</v>
      </c>
      <c r="H1513" t="s">
        <v>8246</v>
      </c>
      <c r="I1513" s="7">
        <v>1447858804</v>
      </c>
      <c r="J1513" s="7">
        <v>1445263204</v>
      </c>
      <c r="K1513" t="b">
        <v>1</v>
      </c>
      <c r="L1513">
        <v>206</v>
      </c>
      <c r="M1513" t="b">
        <v>1</v>
      </c>
      <c r="N1513" s="7" t="s">
        <v>8341</v>
      </c>
      <c r="O1513" s="7" t="s">
        <v>8342</v>
      </c>
      <c r="P1513">
        <v>112</v>
      </c>
      <c r="Q1513" s="6">
        <f>E1513/Table1_2[[#This Row],[backers_count]]</f>
        <v>75.975728155339809</v>
      </c>
    </row>
    <row r="1514" spans="1:17" x14ac:dyDescent="0.35">
      <c r="A1514">
        <v>1512</v>
      </c>
      <c r="B1514" t="s">
        <v>1513</v>
      </c>
      <c r="C1514" t="s">
        <v>5622</v>
      </c>
      <c r="D1514" s="6">
        <v>3500</v>
      </c>
      <c r="E1514" s="6">
        <v>19557</v>
      </c>
      <c r="F1514" t="s">
        <v>8219</v>
      </c>
      <c r="G1514" t="s">
        <v>8224</v>
      </c>
      <c r="H1514" t="s">
        <v>8246</v>
      </c>
      <c r="I1514" s="7">
        <v>1486311939</v>
      </c>
      <c r="J1514" s="7">
        <v>1483719939</v>
      </c>
      <c r="K1514" t="b">
        <v>1</v>
      </c>
      <c r="L1514">
        <v>335</v>
      </c>
      <c r="M1514" t="b">
        <v>1</v>
      </c>
      <c r="N1514" s="7" t="s">
        <v>8341</v>
      </c>
      <c r="O1514" s="7" t="s">
        <v>8342</v>
      </c>
      <c r="P1514">
        <v>559</v>
      </c>
      <c r="Q1514" s="6">
        <f>E1514/Table1_2[[#This Row],[backers_count]]</f>
        <v>58.379104477611939</v>
      </c>
    </row>
    <row r="1515" spans="1:17" x14ac:dyDescent="0.35">
      <c r="A1515">
        <v>1513</v>
      </c>
      <c r="B1515" t="s">
        <v>1514</v>
      </c>
      <c r="C1515" t="s">
        <v>5623</v>
      </c>
      <c r="D1515" s="6">
        <v>8000</v>
      </c>
      <c r="E1515" s="6">
        <v>12001.5</v>
      </c>
      <c r="F1515" t="s">
        <v>8219</v>
      </c>
      <c r="G1515" t="s">
        <v>8225</v>
      </c>
      <c r="H1515" t="s">
        <v>8247</v>
      </c>
      <c r="I1515" s="7">
        <v>1405523866</v>
      </c>
      <c r="J1515" s="7">
        <v>1402931866</v>
      </c>
      <c r="K1515" t="b">
        <v>1</v>
      </c>
      <c r="L1515">
        <v>215</v>
      </c>
      <c r="M1515" t="b">
        <v>1</v>
      </c>
      <c r="N1515" s="7" t="s">
        <v>8341</v>
      </c>
      <c r="O1515" s="7" t="s">
        <v>8342</v>
      </c>
      <c r="P1515">
        <v>151</v>
      </c>
      <c r="Q1515" s="6">
        <f>E1515/Table1_2[[#This Row],[backers_count]]</f>
        <v>55.82093023255814</v>
      </c>
    </row>
    <row r="1516" spans="1:17" x14ac:dyDescent="0.35">
      <c r="A1516">
        <v>1514</v>
      </c>
      <c r="B1516" t="s">
        <v>1515</v>
      </c>
      <c r="C1516" t="s">
        <v>5624</v>
      </c>
      <c r="D1516" s="6">
        <v>25000</v>
      </c>
      <c r="E1516" s="6">
        <v>26619</v>
      </c>
      <c r="F1516" t="s">
        <v>8219</v>
      </c>
      <c r="G1516" t="s">
        <v>8224</v>
      </c>
      <c r="H1516" t="s">
        <v>8246</v>
      </c>
      <c r="I1516" s="7">
        <v>1443363640</v>
      </c>
      <c r="J1516" s="7">
        <v>1439907640</v>
      </c>
      <c r="K1516" t="b">
        <v>1</v>
      </c>
      <c r="L1516">
        <v>176</v>
      </c>
      <c r="M1516" t="b">
        <v>1</v>
      </c>
      <c r="N1516" s="7" t="s">
        <v>8341</v>
      </c>
      <c r="O1516" s="7" t="s">
        <v>8342</v>
      </c>
      <c r="P1516">
        <v>107</v>
      </c>
      <c r="Q1516" s="6">
        <f>E1516/Table1_2[[#This Row],[backers_count]]</f>
        <v>151.24431818181819</v>
      </c>
    </row>
    <row r="1517" spans="1:17" x14ac:dyDescent="0.35">
      <c r="A1517">
        <v>1515</v>
      </c>
      <c r="B1517" t="s">
        <v>1516</v>
      </c>
      <c r="C1517" t="s">
        <v>5625</v>
      </c>
      <c r="D1517" s="6">
        <v>300000</v>
      </c>
      <c r="E1517" s="6">
        <v>471567</v>
      </c>
      <c r="F1517" t="s">
        <v>8219</v>
      </c>
      <c r="G1517" t="s">
        <v>8234</v>
      </c>
      <c r="H1517" t="s">
        <v>8254</v>
      </c>
      <c r="I1517" s="7">
        <v>1458104697</v>
      </c>
      <c r="J1517" s="7">
        <v>1455516297</v>
      </c>
      <c r="K1517" t="b">
        <v>1</v>
      </c>
      <c r="L1517">
        <v>555</v>
      </c>
      <c r="M1517" t="b">
        <v>1</v>
      </c>
      <c r="N1517" s="7" t="s">
        <v>8341</v>
      </c>
      <c r="O1517" s="7" t="s">
        <v>8342</v>
      </c>
      <c r="P1517">
        <v>158</v>
      </c>
      <c r="Q1517" s="6">
        <f>E1517/Table1_2[[#This Row],[backers_count]]</f>
        <v>849.67027027027029</v>
      </c>
    </row>
    <row r="1518" spans="1:17" x14ac:dyDescent="0.35">
      <c r="A1518">
        <v>1516</v>
      </c>
      <c r="B1518" t="s">
        <v>1517</v>
      </c>
      <c r="C1518" t="s">
        <v>5626</v>
      </c>
      <c r="D1518" s="6">
        <v>17000</v>
      </c>
      <c r="E1518" s="6">
        <v>18472</v>
      </c>
      <c r="F1518" t="s">
        <v>8219</v>
      </c>
      <c r="G1518" t="s">
        <v>8224</v>
      </c>
      <c r="H1518" t="s">
        <v>8246</v>
      </c>
      <c r="I1518" s="7">
        <v>1475762400</v>
      </c>
      <c r="J1518" s="7">
        <v>1473160292</v>
      </c>
      <c r="K1518" t="b">
        <v>1</v>
      </c>
      <c r="L1518">
        <v>116</v>
      </c>
      <c r="M1518" t="b">
        <v>1</v>
      </c>
      <c r="N1518" s="7" t="s">
        <v>8341</v>
      </c>
      <c r="O1518" s="7" t="s">
        <v>8342</v>
      </c>
      <c r="P1518">
        <v>109</v>
      </c>
      <c r="Q1518" s="6">
        <f>E1518/Table1_2[[#This Row],[backers_count]]</f>
        <v>159.24137931034483</v>
      </c>
    </row>
    <row r="1519" spans="1:17" x14ac:dyDescent="0.35">
      <c r="A1519">
        <v>1517</v>
      </c>
      <c r="B1519" t="s">
        <v>1518</v>
      </c>
      <c r="C1519" t="s">
        <v>5627</v>
      </c>
      <c r="D1519" s="6">
        <v>15000</v>
      </c>
      <c r="E1519" s="6">
        <v>24297</v>
      </c>
      <c r="F1519" t="s">
        <v>8219</v>
      </c>
      <c r="G1519" t="s">
        <v>8224</v>
      </c>
      <c r="H1519" t="s">
        <v>8246</v>
      </c>
      <c r="I1519" s="7">
        <v>1417845600</v>
      </c>
      <c r="J1519" s="7">
        <v>1415194553</v>
      </c>
      <c r="K1519" t="b">
        <v>1</v>
      </c>
      <c r="L1519">
        <v>615</v>
      </c>
      <c r="M1519" t="b">
        <v>1</v>
      </c>
      <c r="N1519" s="7" t="s">
        <v>8341</v>
      </c>
      <c r="O1519" s="7" t="s">
        <v>8342</v>
      </c>
      <c r="P1519">
        <v>162</v>
      </c>
      <c r="Q1519" s="6">
        <f>E1519/Table1_2[[#This Row],[backers_count]]</f>
        <v>39.507317073170732</v>
      </c>
    </row>
    <row r="1520" spans="1:17" x14ac:dyDescent="0.35">
      <c r="A1520">
        <v>1518</v>
      </c>
      <c r="B1520" t="s">
        <v>1519</v>
      </c>
      <c r="C1520" t="s">
        <v>5628</v>
      </c>
      <c r="D1520" s="6">
        <v>15000</v>
      </c>
      <c r="E1520" s="6">
        <v>30805</v>
      </c>
      <c r="F1520" t="s">
        <v>8219</v>
      </c>
      <c r="G1520" t="s">
        <v>8224</v>
      </c>
      <c r="H1520" t="s">
        <v>8246</v>
      </c>
      <c r="I1520" s="7">
        <v>1401565252</v>
      </c>
      <c r="J1520" s="7">
        <v>1398973252</v>
      </c>
      <c r="K1520" t="b">
        <v>1</v>
      </c>
      <c r="L1520">
        <v>236</v>
      </c>
      <c r="M1520" t="b">
        <v>1</v>
      </c>
      <c r="N1520" s="7" t="s">
        <v>8341</v>
      </c>
      <c r="O1520" s="7" t="s">
        <v>8342</v>
      </c>
      <c r="P1520">
        <v>206</v>
      </c>
      <c r="Q1520" s="6">
        <f>E1520/Table1_2[[#This Row],[backers_count]]</f>
        <v>130.52966101694915</v>
      </c>
    </row>
    <row r="1521" spans="1:17" x14ac:dyDescent="0.35">
      <c r="A1521">
        <v>1519</v>
      </c>
      <c r="B1521" t="s">
        <v>1520</v>
      </c>
      <c r="C1521" t="s">
        <v>5629</v>
      </c>
      <c r="D1521" s="6">
        <v>9000</v>
      </c>
      <c r="E1521" s="6">
        <v>9302.75</v>
      </c>
      <c r="F1521" t="s">
        <v>8219</v>
      </c>
      <c r="G1521" t="s">
        <v>8224</v>
      </c>
      <c r="H1521" t="s">
        <v>8246</v>
      </c>
      <c r="I1521" s="7">
        <v>1403301540</v>
      </c>
      <c r="J1521" s="7">
        <v>1400867283</v>
      </c>
      <c r="K1521" t="b">
        <v>1</v>
      </c>
      <c r="L1521">
        <v>145</v>
      </c>
      <c r="M1521" t="b">
        <v>1</v>
      </c>
      <c r="N1521" s="7" t="s">
        <v>8341</v>
      </c>
      <c r="O1521" s="7" t="s">
        <v>8342</v>
      </c>
      <c r="P1521">
        <v>104</v>
      </c>
      <c r="Q1521" s="6">
        <f>E1521/Table1_2[[#This Row],[backers_count]]</f>
        <v>64.156896551724131</v>
      </c>
    </row>
    <row r="1522" spans="1:17" x14ac:dyDescent="0.35">
      <c r="A1522">
        <v>1520</v>
      </c>
      <c r="B1522" t="s">
        <v>1521</v>
      </c>
      <c r="C1522" t="s">
        <v>5630</v>
      </c>
      <c r="D1522" s="6">
        <v>18000</v>
      </c>
      <c r="E1522" s="6">
        <v>18625</v>
      </c>
      <c r="F1522" t="s">
        <v>8219</v>
      </c>
      <c r="G1522" t="s">
        <v>8224</v>
      </c>
      <c r="H1522" t="s">
        <v>8246</v>
      </c>
      <c r="I1522" s="7">
        <v>1418961600</v>
      </c>
      <c r="J1522" s="7">
        <v>1415824513</v>
      </c>
      <c r="K1522" t="b">
        <v>1</v>
      </c>
      <c r="L1522">
        <v>167</v>
      </c>
      <c r="M1522" t="b">
        <v>1</v>
      </c>
      <c r="N1522" s="7" t="s">
        <v>8341</v>
      </c>
      <c r="O1522" s="7" t="s">
        <v>8342</v>
      </c>
      <c r="P1522">
        <v>104</v>
      </c>
      <c r="Q1522" s="6">
        <f>E1522/Table1_2[[#This Row],[backers_count]]</f>
        <v>111.52694610778443</v>
      </c>
    </row>
    <row r="1523" spans="1:17" x14ac:dyDescent="0.35">
      <c r="A1523">
        <v>1521</v>
      </c>
      <c r="B1523" t="s">
        <v>1522</v>
      </c>
      <c r="C1523" t="s">
        <v>5631</v>
      </c>
      <c r="D1523" s="6">
        <v>37500</v>
      </c>
      <c r="E1523" s="6">
        <v>40055</v>
      </c>
      <c r="F1523" t="s">
        <v>8219</v>
      </c>
      <c r="G1523" t="s">
        <v>8224</v>
      </c>
      <c r="H1523" t="s">
        <v>8246</v>
      </c>
      <c r="I1523" s="7">
        <v>1465272091</v>
      </c>
      <c r="J1523" s="7">
        <v>1462248091</v>
      </c>
      <c r="K1523" t="b">
        <v>1</v>
      </c>
      <c r="L1523">
        <v>235</v>
      </c>
      <c r="M1523" t="b">
        <v>1</v>
      </c>
      <c r="N1523" s="7" t="s">
        <v>8341</v>
      </c>
      <c r="O1523" s="7" t="s">
        <v>8342</v>
      </c>
      <c r="P1523">
        <v>107</v>
      </c>
      <c r="Q1523" s="6">
        <f>E1523/Table1_2[[#This Row],[backers_count]]</f>
        <v>170.44680851063831</v>
      </c>
    </row>
    <row r="1524" spans="1:17" x14ac:dyDescent="0.35">
      <c r="A1524">
        <v>1522</v>
      </c>
      <c r="B1524" t="s">
        <v>1523</v>
      </c>
      <c r="C1524" t="s">
        <v>5632</v>
      </c>
      <c r="D1524" s="6">
        <v>43500</v>
      </c>
      <c r="E1524" s="6">
        <v>60450.1</v>
      </c>
      <c r="F1524" t="s">
        <v>8219</v>
      </c>
      <c r="G1524" t="s">
        <v>8224</v>
      </c>
      <c r="H1524" t="s">
        <v>8246</v>
      </c>
      <c r="I1524" s="7">
        <v>1413575739</v>
      </c>
      <c r="J1524" s="7">
        <v>1410983739</v>
      </c>
      <c r="K1524" t="b">
        <v>1</v>
      </c>
      <c r="L1524">
        <v>452</v>
      </c>
      <c r="M1524" t="b">
        <v>1</v>
      </c>
      <c r="N1524" s="7" t="s">
        <v>8341</v>
      </c>
      <c r="O1524" s="7" t="s">
        <v>8342</v>
      </c>
      <c r="P1524">
        <v>139</v>
      </c>
      <c r="Q1524" s="6">
        <f>E1524/Table1_2[[#This Row],[backers_count]]</f>
        <v>133.7391592920354</v>
      </c>
    </row>
    <row r="1525" spans="1:17" x14ac:dyDescent="0.35">
      <c r="A1525">
        <v>1523</v>
      </c>
      <c r="B1525" t="s">
        <v>1524</v>
      </c>
      <c r="C1525" t="s">
        <v>5633</v>
      </c>
      <c r="D1525" s="6">
        <v>18500</v>
      </c>
      <c r="E1525" s="6">
        <v>23096</v>
      </c>
      <c r="F1525" t="s">
        <v>8219</v>
      </c>
      <c r="G1525" t="s">
        <v>8224</v>
      </c>
      <c r="H1525" t="s">
        <v>8246</v>
      </c>
      <c r="I1525" s="7">
        <v>1419292800</v>
      </c>
      <c r="J1525" s="7">
        <v>1416592916</v>
      </c>
      <c r="K1525" t="b">
        <v>1</v>
      </c>
      <c r="L1525">
        <v>241</v>
      </c>
      <c r="M1525" t="b">
        <v>1</v>
      </c>
      <c r="N1525" s="7" t="s">
        <v>8341</v>
      </c>
      <c r="O1525" s="7" t="s">
        <v>8342</v>
      </c>
      <c r="P1525">
        <v>125</v>
      </c>
      <c r="Q1525" s="6">
        <f>E1525/Table1_2[[#This Row],[backers_count]]</f>
        <v>95.834024896265561</v>
      </c>
    </row>
    <row r="1526" spans="1:17" x14ac:dyDescent="0.35">
      <c r="A1526">
        <v>1524</v>
      </c>
      <c r="B1526" t="s">
        <v>1525</v>
      </c>
      <c r="C1526" t="s">
        <v>5634</v>
      </c>
      <c r="D1526" s="6">
        <v>3000</v>
      </c>
      <c r="E1526" s="6">
        <v>6210</v>
      </c>
      <c r="F1526" t="s">
        <v>8219</v>
      </c>
      <c r="G1526" t="s">
        <v>8235</v>
      </c>
      <c r="H1526" t="s">
        <v>8255</v>
      </c>
      <c r="I1526" s="7">
        <v>1487592090</v>
      </c>
      <c r="J1526" s="7">
        <v>1485000090</v>
      </c>
      <c r="K1526" t="b">
        <v>1</v>
      </c>
      <c r="L1526">
        <v>28</v>
      </c>
      <c r="M1526" t="b">
        <v>1</v>
      </c>
      <c r="N1526" s="7" t="s">
        <v>8341</v>
      </c>
      <c r="O1526" s="7" t="s">
        <v>8342</v>
      </c>
      <c r="P1526">
        <v>207</v>
      </c>
      <c r="Q1526" s="6">
        <f>E1526/Table1_2[[#This Row],[backers_count]]</f>
        <v>221.78571428571428</v>
      </c>
    </row>
    <row r="1527" spans="1:17" x14ac:dyDescent="0.35">
      <c r="A1527">
        <v>1525</v>
      </c>
      <c r="B1527" t="s">
        <v>1526</v>
      </c>
      <c r="C1527" t="s">
        <v>5635</v>
      </c>
      <c r="D1527" s="6">
        <v>2600</v>
      </c>
      <c r="E1527" s="6">
        <v>4524.1499999999996</v>
      </c>
      <c r="F1527" t="s">
        <v>8219</v>
      </c>
      <c r="G1527" t="s">
        <v>8224</v>
      </c>
      <c r="H1527" t="s">
        <v>8246</v>
      </c>
      <c r="I1527" s="7">
        <v>1471539138</v>
      </c>
      <c r="J1527" s="7">
        <v>1468947138</v>
      </c>
      <c r="K1527" t="b">
        <v>1</v>
      </c>
      <c r="L1527">
        <v>140</v>
      </c>
      <c r="M1527" t="b">
        <v>1</v>
      </c>
      <c r="N1527" s="7" t="s">
        <v>8341</v>
      </c>
      <c r="O1527" s="7" t="s">
        <v>8342</v>
      </c>
      <c r="P1527">
        <v>175</v>
      </c>
      <c r="Q1527" s="6">
        <f>E1527/Table1_2[[#This Row],[backers_count]]</f>
        <v>32.315357142857138</v>
      </c>
    </row>
    <row r="1528" spans="1:17" x14ac:dyDescent="0.35">
      <c r="A1528">
        <v>1526</v>
      </c>
      <c r="B1528" t="s">
        <v>1527</v>
      </c>
      <c r="C1528" t="s">
        <v>5636</v>
      </c>
      <c r="D1528" s="6">
        <v>23000</v>
      </c>
      <c r="E1528" s="6">
        <v>27675</v>
      </c>
      <c r="F1528" t="s">
        <v>8219</v>
      </c>
      <c r="G1528" t="s">
        <v>8224</v>
      </c>
      <c r="H1528" t="s">
        <v>8246</v>
      </c>
      <c r="I1528" s="7">
        <v>1453185447</v>
      </c>
      <c r="J1528" s="7">
        <v>1448951847</v>
      </c>
      <c r="K1528" t="b">
        <v>1</v>
      </c>
      <c r="L1528">
        <v>280</v>
      </c>
      <c r="M1528" t="b">
        <v>1</v>
      </c>
      <c r="N1528" s="7" t="s">
        <v>8341</v>
      </c>
      <c r="O1528" s="7" t="s">
        <v>8342</v>
      </c>
      <c r="P1528">
        <v>121</v>
      </c>
      <c r="Q1528" s="6">
        <f>E1528/Table1_2[[#This Row],[backers_count]]</f>
        <v>98.839285714285708</v>
      </c>
    </row>
    <row r="1529" spans="1:17" x14ac:dyDescent="0.35">
      <c r="A1529">
        <v>1527</v>
      </c>
      <c r="B1529" t="s">
        <v>1528</v>
      </c>
      <c r="C1529" t="s">
        <v>5637</v>
      </c>
      <c r="D1529" s="6">
        <v>3500</v>
      </c>
      <c r="E1529" s="6">
        <v>3865.55</v>
      </c>
      <c r="F1529" t="s">
        <v>8219</v>
      </c>
      <c r="G1529" t="s">
        <v>8224</v>
      </c>
      <c r="H1529" t="s">
        <v>8246</v>
      </c>
      <c r="I1529" s="7">
        <v>1489497886</v>
      </c>
      <c r="J1529" s="7">
        <v>1487082286</v>
      </c>
      <c r="K1529" t="b">
        <v>1</v>
      </c>
      <c r="L1529">
        <v>70</v>
      </c>
      <c r="M1529" t="b">
        <v>1</v>
      </c>
      <c r="N1529" s="7" t="s">
        <v>8341</v>
      </c>
      <c r="O1529" s="7" t="s">
        <v>8342</v>
      </c>
      <c r="P1529">
        <v>111</v>
      </c>
      <c r="Q1529" s="6">
        <f>E1529/Table1_2[[#This Row],[backers_count]]</f>
        <v>55.222142857142863</v>
      </c>
    </row>
    <row r="1530" spans="1:17" x14ac:dyDescent="0.35">
      <c r="A1530">
        <v>1528</v>
      </c>
      <c r="B1530" t="s">
        <v>1529</v>
      </c>
      <c r="C1530" t="s">
        <v>5638</v>
      </c>
      <c r="D1530" s="6">
        <v>3000</v>
      </c>
      <c r="E1530" s="6">
        <v>8447</v>
      </c>
      <c r="F1530" t="s">
        <v>8219</v>
      </c>
      <c r="G1530" t="s">
        <v>8224</v>
      </c>
      <c r="H1530" t="s">
        <v>8246</v>
      </c>
      <c r="I1530" s="7">
        <v>1485907200</v>
      </c>
      <c r="J1530" s="7">
        <v>1483292122</v>
      </c>
      <c r="K1530" t="b">
        <v>1</v>
      </c>
      <c r="L1530">
        <v>160</v>
      </c>
      <c r="M1530" t="b">
        <v>1</v>
      </c>
      <c r="N1530" s="7" t="s">
        <v>8341</v>
      </c>
      <c r="O1530" s="7" t="s">
        <v>8342</v>
      </c>
      <c r="P1530">
        <v>282</v>
      </c>
      <c r="Q1530" s="6">
        <f>E1530/Table1_2[[#This Row],[backers_count]]</f>
        <v>52.793750000000003</v>
      </c>
    </row>
    <row r="1531" spans="1:17" x14ac:dyDescent="0.35">
      <c r="A1531">
        <v>1529</v>
      </c>
      <c r="B1531" t="s">
        <v>1530</v>
      </c>
      <c r="C1531" t="s">
        <v>5639</v>
      </c>
      <c r="D1531" s="6">
        <v>19000</v>
      </c>
      <c r="E1531" s="6">
        <v>19129</v>
      </c>
      <c r="F1531" t="s">
        <v>8219</v>
      </c>
      <c r="G1531" t="s">
        <v>8224</v>
      </c>
      <c r="H1531" t="s">
        <v>8246</v>
      </c>
      <c r="I1531" s="7">
        <v>1426773920</v>
      </c>
      <c r="J1531" s="7">
        <v>1424185520</v>
      </c>
      <c r="K1531" t="b">
        <v>1</v>
      </c>
      <c r="L1531">
        <v>141</v>
      </c>
      <c r="M1531" t="b">
        <v>1</v>
      </c>
      <c r="N1531" s="7" t="s">
        <v>8341</v>
      </c>
      <c r="O1531" s="7" t="s">
        <v>8342</v>
      </c>
      <c r="P1531">
        <v>101</v>
      </c>
      <c r="Q1531" s="6">
        <f>E1531/Table1_2[[#This Row],[backers_count]]</f>
        <v>135.66666666666666</v>
      </c>
    </row>
    <row r="1532" spans="1:17" x14ac:dyDescent="0.35">
      <c r="A1532">
        <v>1530</v>
      </c>
      <c r="B1532" t="s">
        <v>1531</v>
      </c>
      <c r="C1532" t="s">
        <v>5640</v>
      </c>
      <c r="D1532" s="6">
        <v>35000</v>
      </c>
      <c r="E1532" s="6">
        <v>47189</v>
      </c>
      <c r="F1532" t="s">
        <v>8219</v>
      </c>
      <c r="G1532" t="s">
        <v>8224</v>
      </c>
      <c r="H1532" t="s">
        <v>8246</v>
      </c>
      <c r="I1532" s="7">
        <v>1445624695</v>
      </c>
      <c r="J1532" s="7">
        <v>1443464695</v>
      </c>
      <c r="K1532" t="b">
        <v>1</v>
      </c>
      <c r="L1532">
        <v>874</v>
      </c>
      <c r="M1532" t="b">
        <v>1</v>
      </c>
      <c r="N1532" s="7" t="s">
        <v>8341</v>
      </c>
      <c r="O1532" s="7" t="s">
        <v>8342</v>
      </c>
      <c r="P1532">
        <v>135</v>
      </c>
      <c r="Q1532" s="6">
        <f>E1532/Table1_2[[#This Row],[backers_count]]</f>
        <v>53.991990846681922</v>
      </c>
    </row>
    <row r="1533" spans="1:17" x14ac:dyDescent="0.35">
      <c r="A1533">
        <v>1531</v>
      </c>
      <c r="B1533" t="s">
        <v>1532</v>
      </c>
      <c r="C1533" t="s">
        <v>5641</v>
      </c>
      <c r="D1533" s="6">
        <v>2350</v>
      </c>
      <c r="E1533" s="6">
        <v>4135</v>
      </c>
      <c r="F1533" t="s">
        <v>8219</v>
      </c>
      <c r="G1533" t="s">
        <v>8224</v>
      </c>
      <c r="H1533" t="s">
        <v>8246</v>
      </c>
      <c r="I1533" s="7">
        <v>1417402800</v>
      </c>
      <c r="J1533" s="7">
        <v>1414610126</v>
      </c>
      <c r="K1533" t="b">
        <v>1</v>
      </c>
      <c r="L1533">
        <v>73</v>
      </c>
      <c r="M1533" t="b">
        <v>1</v>
      </c>
      <c r="N1533" s="7" t="s">
        <v>8341</v>
      </c>
      <c r="O1533" s="7" t="s">
        <v>8342</v>
      </c>
      <c r="P1533">
        <v>176</v>
      </c>
      <c r="Q1533" s="6">
        <f>E1533/Table1_2[[#This Row],[backers_count]]</f>
        <v>56.643835616438359</v>
      </c>
    </row>
    <row r="1534" spans="1:17" x14ac:dyDescent="0.35">
      <c r="A1534">
        <v>1532</v>
      </c>
      <c r="B1534" t="s">
        <v>1533</v>
      </c>
      <c r="C1534" t="s">
        <v>5642</v>
      </c>
      <c r="D1534" s="6">
        <v>5000</v>
      </c>
      <c r="E1534" s="6">
        <v>24201</v>
      </c>
      <c r="F1534" t="s">
        <v>8219</v>
      </c>
      <c r="G1534" t="s">
        <v>8226</v>
      </c>
      <c r="H1534" t="s">
        <v>8248</v>
      </c>
      <c r="I1534" s="7">
        <v>1455548400</v>
      </c>
      <c r="J1534" s="7">
        <v>1453461865</v>
      </c>
      <c r="K1534" t="b">
        <v>1</v>
      </c>
      <c r="L1534">
        <v>294</v>
      </c>
      <c r="M1534" t="b">
        <v>1</v>
      </c>
      <c r="N1534" s="7" t="s">
        <v>8341</v>
      </c>
      <c r="O1534" s="7" t="s">
        <v>8342</v>
      </c>
      <c r="P1534">
        <v>485</v>
      </c>
      <c r="Q1534" s="6">
        <f>E1534/Table1_2[[#This Row],[backers_count]]</f>
        <v>82.316326530612244</v>
      </c>
    </row>
    <row r="1535" spans="1:17" x14ac:dyDescent="0.35">
      <c r="A1535">
        <v>1533</v>
      </c>
      <c r="B1535" t="s">
        <v>1534</v>
      </c>
      <c r="C1535" t="s">
        <v>5643</v>
      </c>
      <c r="D1535" s="6">
        <v>45000</v>
      </c>
      <c r="E1535" s="6">
        <v>65313</v>
      </c>
      <c r="F1535" t="s">
        <v>8219</v>
      </c>
      <c r="G1535" t="s">
        <v>8224</v>
      </c>
      <c r="H1535" t="s">
        <v>8246</v>
      </c>
      <c r="I1535" s="7">
        <v>1462161540</v>
      </c>
      <c r="J1535" s="7">
        <v>1457913777</v>
      </c>
      <c r="K1535" t="b">
        <v>1</v>
      </c>
      <c r="L1535">
        <v>740</v>
      </c>
      <c r="M1535" t="b">
        <v>1</v>
      </c>
      <c r="N1535" s="7" t="s">
        <v>8341</v>
      </c>
      <c r="O1535" s="7" t="s">
        <v>8342</v>
      </c>
      <c r="P1535">
        <v>146</v>
      </c>
      <c r="Q1535" s="6">
        <f>E1535/Table1_2[[#This Row],[backers_count]]</f>
        <v>88.26081081081081</v>
      </c>
    </row>
    <row r="1536" spans="1:17" x14ac:dyDescent="0.35">
      <c r="A1536">
        <v>1534</v>
      </c>
      <c r="B1536" t="s">
        <v>1535</v>
      </c>
      <c r="C1536" t="s">
        <v>5644</v>
      </c>
      <c r="D1536" s="6">
        <v>7500</v>
      </c>
      <c r="E1536" s="6">
        <v>31330</v>
      </c>
      <c r="F1536" t="s">
        <v>8219</v>
      </c>
      <c r="G1536" t="s">
        <v>8224</v>
      </c>
      <c r="H1536" t="s">
        <v>8246</v>
      </c>
      <c r="I1536" s="7">
        <v>1441383062</v>
      </c>
      <c r="J1536" s="7">
        <v>1438791062</v>
      </c>
      <c r="K1536" t="b">
        <v>1</v>
      </c>
      <c r="L1536">
        <v>369</v>
      </c>
      <c r="M1536" t="b">
        <v>1</v>
      </c>
      <c r="N1536" s="7" t="s">
        <v>8341</v>
      </c>
      <c r="O1536" s="7" t="s">
        <v>8342</v>
      </c>
      <c r="P1536">
        <v>418</v>
      </c>
      <c r="Q1536" s="6">
        <f>E1536/Table1_2[[#This Row],[backers_count]]</f>
        <v>84.905149051490511</v>
      </c>
    </row>
    <row r="1537" spans="1:17" x14ac:dyDescent="0.35">
      <c r="A1537">
        <v>1535</v>
      </c>
      <c r="B1537" t="s">
        <v>1536</v>
      </c>
      <c r="C1537" t="s">
        <v>5645</v>
      </c>
      <c r="D1537" s="6">
        <v>4000</v>
      </c>
      <c r="E1537" s="6">
        <v>5297</v>
      </c>
      <c r="F1537" t="s">
        <v>8219</v>
      </c>
      <c r="G1537" t="s">
        <v>8224</v>
      </c>
      <c r="H1537" t="s">
        <v>8246</v>
      </c>
      <c r="I1537" s="7">
        <v>1464040800</v>
      </c>
      <c r="J1537" s="7">
        <v>1461527631</v>
      </c>
      <c r="K1537" t="b">
        <v>1</v>
      </c>
      <c r="L1537">
        <v>110</v>
      </c>
      <c r="M1537" t="b">
        <v>1</v>
      </c>
      <c r="N1537" s="7" t="s">
        <v>8341</v>
      </c>
      <c r="O1537" s="7" t="s">
        <v>8342</v>
      </c>
      <c r="P1537">
        <v>133</v>
      </c>
      <c r="Q1537" s="6">
        <f>E1537/Table1_2[[#This Row],[backers_count]]</f>
        <v>48.154545454545456</v>
      </c>
    </row>
    <row r="1538" spans="1:17" x14ac:dyDescent="0.35">
      <c r="A1538">
        <v>1536</v>
      </c>
      <c r="B1538" t="s">
        <v>1537</v>
      </c>
      <c r="C1538" t="s">
        <v>5646</v>
      </c>
      <c r="D1538" s="6">
        <v>12000</v>
      </c>
      <c r="E1538" s="6">
        <v>30037.01</v>
      </c>
      <c r="F1538" t="s">
        <v>8219</v>
      </c>
      <c r="G1538" t="s">
        <v>8224</v>
      </c>
      <c r="H1538" t="s">
        <v>8246</v>
      </c>
      <c r="I1538" s="7">
        <v>1440702910</v>
      </c>
      <c r="J1538" s="7">
        <v>1438110910</v>
      </c>
      <c r="K1538" t="b">
        <v>1</v>
      </c>
      <c r="L1538">
        <v>455</v>
      </c>
      <c r="M1538" t="b">
        <v>1</v>
      </c>
      <c r="N1538" s="7" t="s">
        <v>8341</v>
      </c>
      <c r="O1538" s="7" t="s">
        <v>8342</v>
      </c>
      <c r="P1538">
        <v>251</v>
      </c>
      <c r="Q1538" s="6">
        <f>E1538/Table1_2[[#This Row],[backers_count]]</f>
        <v>66.015406593406595</v>
      </c>
    </row>
    <row r="1539" spans="1:17" x14ac:dyDescent="0.35">
      <c r="A1539">
        <v>1537</v>
      </c>
      <c r="B1539" t="s">
        <v>1538</v>
      </c>
      <c r="C1539" t="s">
        <v>5647</v>
      </c>
      <c r="D1539" s="6">
        <v>12000</v>
      </c>
      <c r="E1539" s="6">
        <v>21588</v>
      </c>
      <c r="F1539" t="s">
        <v>8219</v>
      </c>
      <c r="G1539" t="s">
        <v>8236</v>
      </c>
      <c r="H1539" t="s">
        <v>8249</v>
      </c>
      <c r="I1539" s="7">
        <v>1470506400</v>
      </c>
      <c r="J1539" s="7">
        <v>1467358427</v>
      </c>
      <c r="K1539" t="b">
        <v>1</v>
      </c>
      <c r="L1539">
        <v>224</v>
      </c>
      <c r="M1539" t="b">
        <v>1</v>
      </c>
      <c r="N1539" s="7" t="s">
        <v>8341</v>
      </c>
      <c r="O1539" s="7" t="s">
        <v>8342</v>
      </c>
      <c r="P1539">
        <v>180</v>
      </c>
      <c r="Q1539" s="6">
        <f>E1539/Table1_2[[#This Row],[backers_count]]</f>
        <v>96.375</v>
      </c>
    </row>
    <row r="1540" spans="1:17" x14ac:dyDescent="0.35">
      <c r="A1540">
        <v>1538</v>
      </c>
      <c r="B1540" t="s">
        <v>1539</v>
      </c>
      <c r="C1540" t="s">
        <v>5648</v>
      </c>
      <c r="D1540" s="6">
        <v>7000</v>
      </c>
      <c r="E1540" s="6">
        <v>7184</v>
      </c>
      <c r="F1540" t="s">
        <v>8219</v>
      </c>
      <c r="G1540" t="s">
        <v>8224</v>
      </c>
      <c r="H1540" t="s">
        <v>8246</v>
      </c>
      <c r="I1540" s="7">
        <v>1421952370</v>
      </c>
      <c r="J1540" s="7">
        <v>1418064370</v>
      </c>
      <c r="K1540" t="b">
        <v>1</v>
      </c>
      <c r="L1540">
        <v>46</v>
      </c>
      <c r="M1540" t="b">
        <v>1</v>
      </c>
      <c r="N1540" s="7" t="s">
        <v>8341</v>
      </c>
      <c r="O1540" s="7" t="s">
        <v>8342</v>
      </c>
      <c r="P1540">
        <v>103</v>
      </c>
      <c r="Q1540" s="6">
        <f>E1540/Table1_2[[#This Row],[backers_count]]</f>
        <v>156.17391304347825</v>
      </c>
    </row>
    <row r="1541" spans="1:17" x14ac:dyDescent="0.35">
      <c r="A1541">
        <v>1539</v>
      </c>
      <c r="B1541" t="s">
        <v>1540</v>
      </c>
      <c r="C1541" t="s">
        <v>5649</v>
      </c>
      <c r="D1541" s="6">
        <v>20000</v>
      </c>
      <c r="E1541" s="6">
        <v>27197.22</v>
      </c>
      <c r="F1541" t="s">
        <v>8219</v>
      </c>
      <c r="G1541" t="s">
        <v>8224</v>
      </c>
      <c r="H1541" t="s">
        <v>8246</v>
      </c>
      <c r="I1541" s="7">
        <v>1483481019</v>
      </c>
      <c r="J1541" s="7">
        <v>1480629819</v>
      </c>
      <c r="K1541" t="b">
        <v>0</v>
      </c>
      <c r="L1541">
        <v>284</v>
      </c>
      <c r="M1541" t="b">
        <v>1</v>
      </c>
      <c r="N1541" s="7" t="s">
        <v>8341</v>
      </c>
      <c r="O1541" s="7" t="s">
        <v>8342</v>
      </c>
      <c r="P1541">
        <v>136</v>
      </c>
      <c r="Q1541" s="6">
        <f>E1541/Table1_2[[#This Row],[backers_count]]</f>
        <v>95.764859154929582</v>
      </c>
    </row>
    <row r="1542" spans="1:17" x14ac:dyDescent="0.35">
      <c r="A1542">
        <v>1540</v>
      </c>
      <c r="B1542" t="s">
        <v>1541</v>
      </c>
      <c r="C1542" t="s">
        <v>5650</v>
      </c>
      <c r="D1542" s="6">
        <v>15000</v>
      </c>
      <c r="E1542" s="6">
        <v>17680</v>
      </c>
      <c r="F1542" t="s">
        <v>8219</v>
      </c>
      <c r="G1542" t="s">
        <v>8224</v>
      </c>
      <c r="H1542" t="s">
        <v>8246</v>
      </c>
      <c r="I1542" s="7">
        <v>1416964500</v>
      </c>
      <c r="J1542" s="7">
        <v>1414368616</v>
      </c>
      <c r="K1542" t="b">
        <v>1</v>
      </c>
      <c r="L1542">
        <v>98</v>
      </c>
      <c r="M1542" t="b">
        <v>1</v>
      </c>
      <c r="N1542" s="7" t="s">
        <v>8341</v>
      </c>
      <c r="O1542" s="7" t="s">
        <v>8342</v>
      </c>
      <c r="P1542">
        <v>118</v>
      </c>
      <c r="Q1542" s="6">
        <f>E1542/Table1_2[[#This Row],[backers_count]]</f>
        <v>180.40816326530611</v>
      </c>
    </row>
    <row r="1543" spans="1:17" x14ac:dyDescent="0.35">
      <c r="A1543">
        <v>1541</v>
      </c>
      <c r="B1543" t="s">
        <v>1542</v>
      </c>
      <c r="C1543" t="s">
        <v>5651</v>
      </c>
      <c r="D1543" s="6">
        <v>18000</v>
      </c>
      <c r="E1543" s="6">
        <v>6</v>
      </c>
      <c r="F1543" t="s">
        <v>8221</v>
      </c>
      <c r="G1543" t="s">
        <v>8224</v>
      </c>
      <c r="H1543" t="s">
        <v>8246</v>
      </c>
      <c r="I1543" s="7">
        <v>1420045538</v>
      </c>
      <c r="J1543" s="7">
        <v>1417453538</v>
      </c>
      <c r="K1543" t="b">
        <v>0</v>
      </c>
      <c r="L1543">
        <v>2</v>
      </c>
      <c r="M1543" t="b">
        <v>0</v>
      </c>
      <c r="N1543" s="7" t="s">
        <v>8341</v>
      </c>
      <c r="O1543" s="7" t="s">
        <v>8346</v>
      </c>
      <c r="P1543">
        <v>1</v>
      </c>
      <c r="Q1543" s="6">
        <f>E1543/Table1_2[[#This Row],[backers_count]]</f>
        <v>3</v>
      </c>
    </row>
    <row r="1544" spans="1:17" x14ac:dyDescent="0.35">
      <c r="A1544">
        <v>1542</v>
      </c>
      <c r="B1544" t="s">
        <v>1543</v>
      </c>
      <c r="C1544" t="s">
        <v>5652</v>
      </c>
      <c r="D1544" s="6">
        <v>500</v>
      </c>
      <c r="E1544" s="6">
        <v>20</v>
      </c>
      <c r="F1544" t="s">
        <v>8221</v>
      </c>
      <c r="G1544" t="s">
        <v>8229</v>
      </c>
      <c r="H1544" t="s">
        <v>8251</v>
      </c>
      <c r="I1544" s="7">
        <v>1435708500</v>
      </c>
      <c r="J1544" s="7">
        <v>1434412500</v>
      </c>
      <c r="K1544" t="b">
        <v>0</v>
      </c>
      <c r="L1544">
        <v>1</v>
      </c>
      <c r="M1544" t="b">
        <v>0</v>
      </c>
      <c r="N1544" s="7" t="s">
        <v>8341</v>
      </c>
      <c r="O1544" s="7" t="s">
        <v>8346</v>
      </c>
      <c r="P1544">
        <v>4</v>
      </c>
      <c r="Q1544" s="6">
        <f>E1544/Table1_2[[#This Row],[backers_count]]</f>
        <v>20</v>
      </c>
    </row>
    <row r="1545" spans="1:17" x14ac:dyDescent="0.35">
      <c r="A1545">
        <v>1543</v>
      </c>
      <c r="B1545" t="s">
        <v>1544</v>
      </c>
      <c r="C1545" t="s">
        <v>5653</v>
      </c>
      <c r="D1545" s="6">
        <v>2250</v>
      </c>
      <c r="E1545" s="6">
        <v>10</v>
      </c>
      <c r="F1545" t="s">
        <v>8221</v>
      </c>
      <c r="G1545" t="s">
        <v>8224</v>
      </c>
      <c r="H1545" t="s">
        <v>8246</v>
      </c>
      <c r="I1545" s="7">
        <v>1416662034</v>
      </c>
      <c r="J1545" s="7">
        <v>1414066434</v>
      </c>
      <c r="K1545" t="b">
        <v>0</v>
      </c>
      <c r="L1545">
        <v>1</v>
      </c>
      <c r="M1545" t="b">
        <v>0</v>
      </c>
      <c r="N1545" s="7" t="s">
        <v>8341</v>
      </c>
      <c r="O1545" s="7" t="s">
        <v>8346</v>
      </c>
      <c r="P1545">
        <v>1</v>
      </c>
      <c r="Q1545" s="6">
        <f>E1545/Table1_2[[#This Row],[backers_count]]</f>
        <v>10</v>
      </c>
    </row>
    <row r="1546" spans="1:17" x14ac:dyDescent="0.35">
      <c r="A1546">
        <v>1544</v>
      </c>
      <c r="B1546" t="s">
        <v>1545</v>
      </c>
      <c r="C1546" t="s">
        <v>5654</v>
      </c>
      <c r="D1546" s="6">
        <v>1000</v>
      </c>
      <c r="E1546" s="6">
        <v>0</v>
      </c>
      <c r="F1546" t="s">
        <v>8221</v>
      </c>
      <c r="G1546" t="s">
        <v>8224</v>
      </c>
      <c r="H1546" t="s">
        <v>8246</v>
      </c>
      <c r="I1546" s="7">
        <v>1427847480</v>
      </c>
      <c r="J1546" s="7">
        <v>1424222024</v>
      </c>
      <c r="K1546" t="b">
        <v>0</v>
      </c>
      <c r="L1546">
        <v>0</v>
      </c>
      <c r="M1546" t="b">
        <v>0</v>
      </c>
      <c r="N1546" s="7" t="s">
        <v>8341</v>
      </c>
      <c r="O1546" s="7" t="s">
        <v>8346</v>
      </c>
      <c r="P1546">
        <v>0</v>
      </c>
      <c r="Q1546" s="6" t="e">
        <f>E1546/Table1_2[[#This Row],[backers_count]]</f>
        <v>#DIV/0!</v>
      </c>
    </row>
    <row r="1547" spans="1:17" x14ac:dyDescent="0.35">
      <c r="A1547">
        <v>1545</v>
      </c>
      <c r="B1547" t="s">
        <v>1546</v>
      </c>
      <c r="C1547" t="s">
        <v>5655</v>
      </c>
      <c r="D1547" s="6">
        <v>3000</v>
      </c>
      <c r="E1547" s="6">
        <v>1</v>
      </c>
      <c r="F1547" t="s">
        <v>8221</v>
      </c>
      <c r="G1547" t="s">
        <v>8224</v>
      </c>
      <c r="H1547" t="s">
        <v>8246</v>
      </c>
      <c r="I1547" s="7">
        <v>1425330960</v>
      </c>
      <c r="J1547" s="7">
        <v>1422393234</v>
      </c>
      <c r="K1547" t="b">
        <v>0</v>
      </c>
      <c r="L1547">
        <v>1</v>
      </c>
      <c r="M1547" t="b">
        <v>0</v>
      </c>
      <c r="N1547" s="7" t="s">
        <v>8341</v>
      </c>
      <c r="O1547" s="7" t="s">
        <v>8346</v>
      </c>
      <c r="P1547">
        <v>1</v>
      </c>
      <c r="Q1547" s="6">
        <f>E1547/Table1_2[[#This Row],[backers_count]]</f>
        <v>1</v>
      </c>
    </row>
    <row r="1548" spans="1:17" x14ac:dyDescent="0.35">
      <c r="A1548">
        <v>1546</v>
      </c>
      <c r="B1548" t="s">
        <v>1547</v>
      </c>
      <c r="C1548" t="s">
        <v>5656</v>
      </c>
      <c r="D1548" s="6">
        <v>1000</v>
      </c>
      <c r="E1548" s="6">
        <v>289</v>
      </c>
      <c r="F1548" t="s">
        <v>8221</v>
      </c>
      <c r="G1548" t="s">
        <v>8225</v>
      </c>
      <c r="H1548" t="s">
        <v>8247</v>
      </c>
      <c r="I1548" s="7">
        <v>1410930399</v>
      </c>
      <c r="J1548" s="7">
        <v>1405746399</v>
      </c>
      <c r="K1548" t="b">
        <v>0</v>
      </c>
      <c r="L1548">
        <v>11</v>
      </c>
      <c r="M1548" t="b">
        <v>0</v>
      </c>
      <c r="N1548" s="7" t="s">
        <v>8341</v>
      </c>
      <c r="O1548" s="7" t="s">
        <v>8346</v>
      </c>
      <c r="P1548">
        <v>29</v>
      </c>
      <c r="Q1548" s="6">
        <f>E1548/Table1_2[[#This Row],[backers_count]]</f>
        <v>26.272727272727273</v>
      </c>
    </row>
    <row r="1549" spans="1:17" x14ac:dyDescent="0.35">
      <c r="A1549">
        <v>1547</v>
      </c>
      <c r="B1549" t="s">
        <v>1548</v>
      </c>
      <c r="C1549" t="s">
        <v>5657</v>
      </c>
      <c r="D1549" s="6">
        <v>20</v>
      </c>
      <c r="E1549" s="6">
        <v>0</v>
      </c>
      <c r="F1549" t="s">
        <v>8221</v>
      </c>
      <c r="G1549" t="s">
        <v>8224</v>
      </c>
      <c r="H1549" t="s">
        <v>8246</v>
      </c>
      <c r="I1549" s="7">
        <v>1487844882</v>
      </c>
      <c r="J1549" s="7">
        <v>1487240082</v>
      </c>
      <c r="K1549" t="b">
        <v>0</v>
      </c>
      <c r="L1549">
        <v>0</v>
      </c>
      <c r="M1549" t="b">
        <v>0</v>
      </c>
      <c r="N1549" s="7" t="s">
        <v>8341</v>
      </c>
      <c r="O1549" s="7" t="s">
        <v>8346</v>
      </c>
      <c r="P1549">
        <v>0</v>
      </c>
      <c r="Q1549" s="6" t="e">
        <f>E1549/Table1_2[[#This Row],[backers_count]]</f>
        <v>#DIV/0!</v>
      </c>
    </row>
    <row r="1550" spans="1:17" x14ac:dyDescent="0.35">
      <c r="A1550">
        <v>1548</v>
      </c>
      <c r="B1550" t="s">
        <v>1549</v>
      </c>
      <c r="C1550" t="s">
        <v>5658</v>
      </c>
      <c r="D1550" s="6">
        <v>700</v>
      </c>
      <c r="E1550" s="6">
        <v>60</v>
      </c>
      <c r="F1550" t="s">
        <v>8221</v>
      </c>
      <c r="G1550" t="s">
        <v>8224</v>
      </c>
      <c r="H1550" t="s">
        <v>8246</v>
      </c>
      <c r="I1550" s="7">
        <v>1447020620</v>
      </c>
      <c r="J1550" s="7">
        <v>1444425020</v>
      </c>
      <c r="K1550" t="b">
        <v>0</v>
      </c>
      <c r="L1550">
        <v>1</v>
      </c>
      <c r="M1550" t="b">
        <v>0</v>
      </c>
      <c r="N1550" s="7" t="s">
        <v>8341</v>
      </c>
      <c r="O1550" s="7" t="s">
        <v>8346</v>
      </c>
      <c r="P1550">
        <v>9</v>
      </c>
      <c r="Q1550" s="6">
        <f>E1550/Table1_2[[#This Row],[backers_count]]</f>
        <v>60</v>
      </c>
    </row>
    <row r="1551" spans="1:17" x14ac:dyDescent="0.35">
      <c r="A1551">
        <v>1549</v>
      </c>
      <c r="B1551" t="s">
        <v>1550</v>
      </c>
      <c r="C1551" t="s">
        <v>5659</v>
      </c>
      <c r="D1551" s="6">
        <v>500</v>
      </c>
      <c r="E1551" s="6">
        <v>170</v>
      </c>
      <c r="F1551" t="s">
        <v>8221</v>
      </c>
      <c r="G1551" t="s">
        <v>8224</v>
      </c>
      <c r="H1551" t="s">
        <v>8246</v>
      </c>
      <c r="I1551" s="7">
        <v>1446524159</v>
      </c>
      <c r="J1551" s="7">
        <v>1443928559</v>
      </c>
      <c r="K1551" t="b">
        <v>0</v>
      </c>
      <c r="L1551">
        <v>6</v>
      </c>
      <c r="M1551" t="b">
        <v>0</v>
      </c>
      <c r="N1551" s="7" t="s">
        <v>8341</v>
      </c>
      <c r="O1551" s="7" t="s">
        <v>8346</v>
      </c>
      <c r="P1551">
        <v>34</v>
      </c>
      <c r="Q1551" s="6">
        <f>E1551/Table1_2[[#This Row],[backers_count]]</f>
        <v>28.333333333333332</v>
      </c>
    </row>
    <row r="1552" spans="1:17" x14ac:dyDescent="0.35">
      <c r="A1552">
        <v>1550</v>
      </c>
      <c r="B1552" t="s">
        <v>1551</v>
      </c>
      <c r="C1552" t="s">
        <v>5660</v>
      </c>
      <c r="D1552" s="6">
        <v>750</v>
      </c>
      <c r="E1552" s="6">
        <v>101</v>
      </c>
      <c r="F1552" t="s">
        <v>8221</v>
      </c>
      <c r="G1552" t="s">
        <v>8225</v>
      </c>
      <c r="H1552" t="s">
        <v>8247</v>
      </c>
      <c r="I1552" s="7">
        <v>1463050034</v>
      </c>
      <c r="J1552" s="7">
        <v>1460458034</v>
      </c>
      <c r="K1552" t="b">
        <v>0</v>
      </c>
      <c r="L1552">
        <v>7</v>
      </c>
      <c r="M1552" t="b">
        <v>0</v>
      </c>
      <c r="N1552" s="7" t="s">
        <v>8341</v>
      </c>
      <c r="O1552" s="7" t="s">
        <v>8346</v>
      </c>
      <c r="P1552">
        <v>14</v>
      </c>
      <c r="Q1552" s="6">
        <f>E1552/Table1_2[[#This Row],[backers_count]]</f>
        <v>14.428571428571429</v>
      </c>
    </row>
    <row r="1553" spans="1:17" x14ac:dyDescent="0.35">
      <c r="A1553">
        <v>1551</v>
      </c>
      <c r="B1553" t="s">
        <v>1552</v>
      </c>
      <c r="C1553" t="s">
        <v>5661</v>
      </c>
      <c r="D1553" s="6">
        <v>3500</v>
      </c>
      <c r="E1553" s="6">
        <v>0</v>
      </c>
      <c r="F1553" t="s">
        <v>8221</v>
      </c>
      <c r="G1553" t="s">
        <v>8224</v>
      </c>
      <c r="H1553" t="s">
        <v>8246</v>
      </c>
      <c r="I1553" s="7">
        <v>1432756039</v>
      </c>
      <c r="J1553" s="7">
        <v>1430164039</v>
      </c>
      <c r="K1553" t="b">
        <v>0</v>
      </c>
      <c r="L1553">
        <v>0</v>
      </c>
      <c r="M1553" t="b">
        <v>0</v>
      </c>
      <c r="N1553" s="7" t="s">
        <v>8341</v>
      </c>
      <c r="O1553" s="7" t="s">
        <v>8346</v>
      </c>
      <c r="P1553">
        <v>0</v>
      </c>
      <c r="Q1553" s="6" t="e">
        <f>E1553/Table1_2[[#This Row],[backers_count]]</f>
        <v>#DIV/0!</v>
      </c>
    </row>
    <row r="1554" spans="1:17" x14ac:dyDescent="0.35">
      <c r="A1554">
        <v>1552</v>
      </c>
      <c r="B1554" t="s">
        <v>1553</v>
      </c>
      <c r="C1554" t="s">
        <v>5662</v>
      </c>
      <c r="D1554" s="6">
        <v>4300</v>
      </c>
      <c r="E1554" s="6">
        <v>2115</v>
      </c>
      <c r="F1554" t="s">
        <v>8221</v>
      </c>
      <c r="G1554" t="s">
        <v>8224</v>
      </c>
      <c r="H1554" t="s">
        <v>8246</v>
      </c>
      <c r="I1554" s="7">
        <v>1412135940</v>
      </c>
      <c r="J1554" s="7">
        <v>1410366708</v>
      </c>
      <c r="K1554" t="b">
        <v>0</v>
      </c>
      <c r="L1554">
        <v>16</v>
      </c>
      <c r="M1554" t="b">
        <v>0</v>
      </c>
      <c r="N1554" s="7" t="s">
        <v>8341</v>
      </c>
      <c r="O1554" s="7" t="s">
        <v>8346</v>
      </c>
      <c r="P1554">
        <v>50</v>
      </c>
      <c r="Q1554" s="6">
        <f>E1554/Table1_2[[#This Row],[backers_count]]</f>
        <v>132.1875</v>
      </c>
    </row>
    <row r="1555" spans="1:17" x14ac:dyDescent="0.35">
      <c r="A1555">
        <v>1553</v>
      </c>
      <c r="B1555" t="s">
        <v>1554</v>
      </c>
      <c r="C1555" t="s">
        <v>5663</v>
      </c>
      <c r="D1555" s="6">
        <v>6000</v>
      </c>
      <c r="E1555" s="6">
        <v>0</v>
      </c>
      <c r="F1555" t="s">
        <v>8221</v>
      </c>
      <c r="G1555" t="s">
        <v>8224</v>
      </c>
      <c r="H1555" t="s">
        <v>8246</v>
      </c>
      <c r="I1555" s="7">
        <v>1441176447</v>
      </c>
      <c r="J1555" s="7">
        <v>1438584447</v>
      </c>
      <c r="K1555" t="b">
        <v>0</v>
      </c>
      <c r="L1555">
        <v>0</v>
      </c>
      <c r="M1555" t="b">
        <v>0</v>
      </c>
      <c r="N1555" s="7" t="s">
        <v>8341</v>
      </c>
      <c r="O1555" s="7" t="s">
        <v>8346</v>
      </c>
      <c r="P1555">
        <v>0</v>
      </c>
      <c r="Q1555" s="6" t="e">
        <f>E1555/Table1_2[[#This Row],[backers_count]]</f>
        <v>#DIV/0!</v>
      </c>
    </row>
    <row r="1556" spans="1:17" x14ac:dyDescent="0.35">
      <c r="A1556">
        <v>1554</v>
      </c>
      <c r="B1556" t="s">
        <v>1555</v>
      </c>
      <c r="C1556" t="s">
        <v>5664</v>
      </c>
      <c r="D1556" s="6">
        <v>20000</v>
      </c>
      <c r="E1556" s="6">
        <v>0</v>
      </c>
      <c r="F1556" t="s">
        <v>8221</v>
      </c>
      <c r="G1556" t="s">
        <v>8226</v>
      </c>
      <c r="H1556" t="s">
        <v>8248</v>
      </c>
      <c r="I1556" s="7">
        <v>1438495390</v>
      </c>
      <c r="J1556" s="7">
        <v>1435903390</v>
      </c>
      <c r="K1556" t="b">
        <v>0</v>
      </c>
      <c r="L1556">
        <v>0</v>
      </c>
      <c r="M1556" t="b">
        <v>0</v>
      </c>
      <c r="N1556" s="7" t="s">
        <v>8341</v>
      </c>
      <c r="O1556" s="7" t="s">
        <v>8346</v>
      </c>
      <c r="P1556">
        <v>0</v>
      </c>
      <c r="Q1556" s="6" t="e">
        <f>E1556/Table1_2[[#This Row],[backers_count]]</f>
        <v>#DIV/0!</v>
      </c>
    </row>
    <row r="1557" spans="1:17" x14ac:dyDescent="0.35">
      <c r="A1557">
        <v>1555</v>
      </c>
      <c r="B1557" t="s">
        <v>1556</v>
      </c>
      <c r="C1557" t="s">
        <v>5665</v>
      </c>
      <c r="D1557" s="6">
        <v>750</v>
      </c>
      <c r="E1557" s="6">
        <v>0</v>
      </c>
      <c r="F1557" t="s">
        <v>8221</v>
      </c>
      <c r="G1557" t="s">
        <v>8224</v>
      </c>
      <c r="H1557" t="s">
        <v>8246</v>
      </c>
      <c r="I1557" s="7">
        <v>1442509200</v>
      </c>
      <c r="J1557" s="7">
        <v>1440513832</v>
      </c>
      <c r="K1557" t="b">
        <v>0</v>
      </c>
      <c r="L1557">
        <v>0</v>
      </c>
      <c r="M1557" t="b">
        <v>0</v>
      </c>
      <c r="N1557" s="7" t="s">
        <v>8341</v>
      </c>
      <c r="O1557" s="7" t="s">
        <v>8346</v>
      </c>
      <c r="P1557">
        <v>0</v>
      </c>
      <c r="Q1557" s="6" t="e">
        <f>E1557/Table1_2[[#This Row],[backers_count]]</f>
        <v>#DIV/0!</v>
      </c>
    </row>
    <row r="1558" spans="1:17" x14ac:dyDescent="0.35">
      <c r="A1558">
        <v>1556</v>
      </c>
      <c r="B1558" t="s">
        <v>1557</v>
      </c>
      <c r="C1558" t="s">
        <v>5666</v>
      </c>
      <c r="D1558" s="6">
        <v>1500</v>
      </c>
      <c r="E1558" s="6">
        <v>677</v>
      </c>
      <c r="F1558" t="s">
        <v>8221</v>
      </c>
      <c r="G1558" t="s">
        <v>8229</v>
      </c>
      <c r="H1558" t="s">
        <v>8251</v>
      </c>
      <c r="I1558" s="7">
        <v>1467603624</v>
      </c>
      <c r="J1558" s="7">
        <v>1465011624</v>
      </c>
      <c r="K1558" t="b">
        <v>0</v>
      </c>
      <c r="L1558">
        <v>12</v>
      </c>
      <c r="M1558" t="b">
        <v>0</v>
      </c>
      <c r="N1558" s="7" t="s">
        <v>8341</v>
      </c>
      <c r="O1558" s="7" t="s">
        <v>8346</v>
      </c>
      <c r="P1558">
        <v>46</v>
      </c>
      <c r="Q1558" s="6">
        <f>E1558/Table1_2[[#This Row],[backers_count]]</f>
        <v>56.416666666666664</v>
      </c>
    </row>
    <row r="1559" spans="1:17" x14ac:dyDescent="0.35">
      <c r="A1559">
        <v>1557</v>
      </c>
      <c r="B1559" t="s">
        <v>1558</v>
      </c>
      <c r="C1559" t="s">
        <v>5667</v>
      </c>
      <c r="D1559" s="6">
        <v>2500</v>
      </c>
      <c r="E1559" s="6">
        <v>100</v>
      </c>
      <c r="F1559" t="s">
        <v>8221</v>
      </c>
      <c r="G1559" t="s">
        <v>8224</v>
      </c>
      <c r="H1559" t="s">
        <v>8246</v>
      </c>
      <c r="I1559" s="7">
        <v>1411227633</v>
      </c>
      <c r="J1559" s="7">
        <v>1408549233</v>
      </c>
      <c r="K1559" t="b">
        <v>0</v>
      </c>
      <c r="L1559">
        <v>1</v>
      </c>
      <c r="M1559" t="b">
        <v>0</v>
      </c>
      <c r="N1559" s="7" t="s">
        <v>8341</v>
      </c>
      <c r="O1559" s="7" t="s">
        <v>8346</v>
      </c>
      <c r="P1559">
        <v>4</v>
      </c>
      <c r="Q1559" s="6">
        <f>E1559/Table1_2[[#This Row],[backers_count]]</f>
        <v>100</v>
      </c>
    </row>
    <row r="1560" spans="1:17" x14ac:dyDescent="0.35">
      <c r="A1560">
        <v>1558</v>
      </c>
      <c r="B1560" t="s">
        <v>1559</v>
      </c>
      <c r="C1560" t="s">
        <v>5668</v>
      </c>
      <c r="D1560" s="6">
        <v>750</v>
      </c>
      <c r="E1560" s="6">
        <v>35</v>
      </c>
      <c r="F1560" t="s">
        <v>8221</v>
      </c>
      <c r="G1560" t="s">
        <v>8225</v>
      </c>
      <c r="H1560" t="s">
        <v>8247</v>
      </c>
      <c r="I1560" s="7">
        <v>1440763920</v>
      </c>
      <c r="J1560" s="7">
        <v>1435656759</v>
      </c>
      <c r="K1560" t="b">
        <v>0</v>
      </c>
      <c r="L1560">
        <v>3</v>
      </c>
      <c r="M1560" t="b">
        <v>0</v>
      </c>
      <c r="N1560" s="7" t="s">
        <v>8341</v>
      </c>
      <c r="O1560" s="7" t="s">
        <v>8346</v>
      </c>
      <c r="P1560">
        <v>5</v>
      </c>
      <c r="Q1560" s="6">
        <f>E1560/Table1_2[[#This Row],[backers_count]]</f>
        <v>11.666666666666666</v>
      </c>
    </row>
    <row r="1561" spans="1:17" x14ac:dyDescent="0.35">
      <c r="A1561">
        <v>1559</v>
      </c>
      <c r="B1561" t="s">
        <v>1560</v>
      </c>
      <c r="C1561" t="s">
        <v>5669</v>
      </c>
      <c r="D1561" s="6">
        <v>15000</v>
      </c>
      <c r="E1561" s="6">
        <v>50</v>
      </c>
      <c r="F1561" t="s">
        <v>8221</v>
      </c>
      <c r="G1561" t="s">
        <v>8224</v>
      </c>
      <c r="H1561" t="s">
        <v>8246</v>
      </c>
      <c r="I1561" s="7">
        <v>1430270199</v>
      </c>
      <c r="J1561" s="7">
        <v>1428974199</v>
      </c>
      <c r="K1561" t="b">
        <v>0</v>
      </c>
      <c r="L1561">
        <v>1</v>
      </c>
      <c r="M1561" t="b">
        <v>0</v>
      </c>
      <c r="N1561" s="7" t="s">
        <v>8341</v>
      </c>
      <c r="O1561" s="7" t="s">
        <v>8346</v>
      </c>
      <c r="P1561">
        <v>1</v>
      </c>
      <c r="Q1561" s="6">
        <f>E1561/Table1_2[[#This Row],[backers_count]]</f>
        <v>50</v>
      </c>
    </row>
    <row r="1562" spans="1:17" x14ac:dyDescent="0.35">
      <c r="A1562">
        <v>1560</v>
      </c>
      <c r="B1562" t="s">
        <v>1561</v>
      </c>
      <c r="C1562" t="s">
        <v>5670</v>
      </c>
      <c r="D1562" s="6">
        <v>2500</v>
      </c>
      <c r="E1562" s="6">
        <v>94</v>
      </c>
      <c r="F1562" t="s">
        <v>8221</v>
      </c>
      <c r="G1562" t="s">
        <v>8224</v>
      </c>
      <c r="H1562" t="s">
        <v>8246</v>
      </c>
      <c r="I1562" s="7">
        <v>1415842193</v>
      </c>
      <c r="J1562" s="7">
        <v>1414110593</v>
      </c>
      <c r="K1562" t="b">
        <v>0</v>
      </c>
      <c r="L1562">
        <v>4</v>
      </c>
      <c r="M1562" t="b">
        <v>0</v>
      </c>
      <c r="N1562" s="7" t="s">
        <v>8341</v>
      </c>
      <c r="O1562" s="7" t="s">
        <v>8346</v>
      </c>
      <c r="P1562">
        <v>4</v>
      </c>
      <c r="Q1562" s="6">
        <f>E1562/Table1_2[[#This Row],[backers_count]]</f>
        <v>23.5</v>
      </c>
    </row>
    <row r="1563" spans="1:17" x14ac:dyDescent="0.35">
      <c r="A1563">
        <v>1561</v>
      </c>
      <c r="B1563" t="s">
        <v>1562</v>
      </c>
      <c r="C1563" t="s">
        <v>5671</v>
      </c>
      <c r="D1563" s="6">
        <v>10000</v>
      </c>
      <c r="E1563" s="6">
        <v>67</v>
      </c>
      <c r="F1563" t="s">
        <v>8220</v>
      </c>
      <c r="G1563" t="s">
        <v>8224</v>
      </c>
      <c r="H1563" t="s">
        <v>8246</v>
      </c>
      <c r="I1563" s="7">
        <v>1383789603</v>
      </c>
      <c r="J1563" s="7">
        <v>1381194003</v>
      </c>
      <c r="K1563" t="b">
        <v>0</v>
      </c>
      <c r="L1563">
        <v>1</v>
      </c>
      <c r="M1563" t="b">
        <v>0</v>
      </c>
      <c r="N1563" s="7" t="s">
        <v>8325</v>
      </c>
      <c r="O1563" s="7" t="s">
        <v>8347</v>
      </c>
      <c r="P1563">
        <v>1</v>
      </c>
      <c r="Q1563" s="6">
        <f>E1563/Table1_2[[#This Row],[backers_count]]</f>
        <v>67</v>
      </c>
    </row>
    <row r="1564" spans="1:17" x14ac:dyDescent="0.35">
      <c r="A1564">
        <v>1562</v>
      </c>
      <c r="B1564" t="s">
        <v>1563</v>
      </c>
      <c r="C1564" t="s">
        <v>5672</v>
      </c>
      <c r="D1564" s="6">
        <v>4000</v>
      </c>
      <c r="E1564" s="6">
        <v>0</v>
      </c>
      <c r="F1564" t="s">
        <v>8220</v>
      </c>
      <c r="G1564" t="s">
        <v>8224</v>
      </c>
      <c r="H1564" t="s">
        <v>8246</v>
      </c>
      <c r="I1564" s="7">
        <v>1259715000</v>
      </c>
      <c r="J1564" s="7">
        <v>1253712916</v>
      </c>
      <c r="K1564" t="b">
        <v>0</v>
      </c>
      <c r="L1564">
        <v>0</v>
      </c>
      <c r="M1564" t="b">
        <v>0</v>
      </c>
      <c r="N1564" s="7" t="s">
        <v>8325</v>
      </c>
      <c r="O1564" s="7" t="s">
        <v>8347</v>
      </c>
      <c r="P1564">
        <v>0</v>
      </c>
      <c r="Q1564" s="6" t="e">
        <f>E1564/Table1_2[[#This Row],[backers_count]]</f>
        <v>#DIV/0!</v>
      </c>
    </row>
    <row r="1565" spans="1:17" x14ac:dyDescent="0.35">
      <c r="A1565">
        <v>1563</v>
      </c>
      <c r="B1565" t="s">
        <v>1564</v>
      </c>
      <c r="C1565" t="s">
        <v>5673</v>
      </c>
      <c r="D1565" s="6">
        <v>6000</v>
      </c>
      <c r="E1565" s="6">
        <v>85</v>
      </c>
      <c r="F1565" t="s">
        <v>8220</v>
      </c>
      <c r="G1565" t="s">
        <v>8225</v>
      </c>
      <c r="H1565" t="s">
        <v>8247</v>
      </c>
      <c r="I1565" s="7">
        <v>1394815751</v>
      </c>
      <c r="J1565" s="7">
        <v>1389635351</v>
      </c>
      <c r="K1565" t="b">
        <v>0</v>
      </c>
      <c r="L1565">
        <v>2</v>
      </c>
      <c r="M1565" t="b">
        <v>0</v>
      </c>
      <c r="N1565" s="7" t="s">
        <v>8325</v>
      </c>
      <c r="O1565" s="7" t="s">
        <v>8347</v>
      </c>
      <c r="P1565">
        <v>2</v>
      </c>
      <c r="Q1565" s="6">
        <f>E1565/Table1_2[[#This Row],[backers_count]]</f>
        <v>42.5</v>
      </c>
    </row>
    <row r="1566" spans="1:17" x14ac:dyDescent="0.35">
      <c r="A1566">
        <v>1564</v>
      </c>
      <c r="B1566" t="s">
        <v>1565</v>
      </c>
      <c r="C1566" t="s">
        <v>5674</v>
      </c>
      <c r="D1566" s="6">
        <v>10000</v>
      </c>
      <c r="E1566" s="6">
        <v>10</v>
      </c>
      <c r="F1566" t="s">
        <v>8220</v>
      </c>
      <c r="G1566" t="s">
        <v>8224</v>
      </c>
      <c r="H1566" t="s">
        <v>8246</v>
      </c>
      <c r="I1566" s="7">
        <v>1432843500</v>
      </c>
      <c r="J1566" s="7">
        <v>1430124509</v>
      </c>
      <c r="K1566" t="b">
        <v>0</v>
      </c>
      <c r="L1566">
        <v>1</v>
      </c>
      <c r="M1566" t="b">
        <v>0</v>
      </c>
      <c r="N1566" s="7" t="s">
        <v>8325</v>
      </c>
      <c r="O1566" s="7" t="s">
        <v>8347</v>
      </c>
      <c r="P1566">
        <v>1</v>
      </c>
      <c r="Q1566" s="6">
        <f>E1566/Table1_2[[#This Row],[backers_count]]</f>
        <v>10</v>
      </c>
    </row>
    <row r="1567" spans="1:17" x14ac:dyDescent="0.35">
      <c r="A1567">
        <v>1565</v>
      </c>
      <c r="B1567" t="s">
        <v>1566</v>
      </c>
      <c r="C1567" t="s">
        <v>5675</v>
      </c>
      <c r="D1567" s="6">
        <v>4000</v>
      </c>
      <c r="E1567" s="6">
        <v>100</v>
      </c>
      <c r="F1567" t="s">
        <v>8220</v>
      </c>
      <c r="G1567" t="s">
        <v>8224</v>
      </c>
      <c r="H1567" t="s">
        <v>8246</v>
      </c>
      <c r="I1567" s="7">
        <v>1307554261</v>
      </c>
      <c r="J1567" s="7">
        <v>1304962261</v>
      </c>
      <c r="K1567" t="b">
        <v>0</v>
      </c>
      <c r="L1567">
        <v>1</v>
      </c>
      <c r="M1567" t="b">
        <v>0</v>
      </c>
      <c r="N1567" s="7" t="s">
        <v>8325</v>
      </c>
      <c r="O1567" s="7" t="s">
        <v>8347</v>
      </c>
      <c r="P1567">
        <v>3</v>
      </c>
      <c r="Q1567" s="6">
        <f>E1567/Table1_2[[#This Row],[backers_count]]</f>
        <v>100</v>
      </c>
    </row>
    <row r="1568" spans="1:17" x14ac:dyDescent="0.35">
      <c r="A1568">
        <v>1566</v>
      </c>
      <c r="B1568" t="s">
        <v>1567</v>
      </c>
      <c r="C1568" t="s">
        <v>5676</v>
      </c>
      <c r="D1568" s="6">
        <v>30000</v>
      </c>
      <c r="E1568" s="6">
        <v>6375</v>
      </c>
      <c r="F1568" t="s">
        <v>8220</v>
      </c>
      <c r="G1568" t="s">
        <v>8224</v>
      </c>
      <c r="H1568" t="s">
        <v>8246</v>
      </c>
      <c r="I1568" s="7">
        <v>1469656800</v>
      </c>
      <c r="J1568" s="7">
        <v>1467151204</v>
      </c>
      <c r="K1568" t="b">
        <v>0</v>
      </c>
      <c r="L1568">
        <v>59</v>
      </c>
      <c r="M1568" t="b">
        <v>0</v>
      </c>
      <c r="N1568" s="7" t="s">
        <v>8325</v>
      </c>
      <c r="O1568" s="7" t="s">
        <v>8347</v>
      </c>
      <c r="P1568">
        <v>22</v>
      </c>
      <c r="Q1568" s="6">
        <f>E1568/Table1_2[[#This Row],[backers_count]]</f>
        <v>108.05084745762711</v>
      </c>
    </row>
    <row r="1569" spans="1:17" x14ac:dyDescent="0.35">
      <c r="A1569">
        <v>1567</v>
      </c>
      <c r="B1569" t="s">
        <v>1568</v>
      </c>
      <c r="C1569" t="s">
        <v>5677</v>
      </c>
      <c r="D1569" s="6">
        <v>8500</v>
      </c>
      <c r="E1569" s="6">
        <v>350</v>
      </c>
      <c r="F1569" t="s">
        <v>8220</v>
      </c>
      <c r="G1569" t="s">
        <v>8224</v>
      </c>
      <c r="H1569" t="s">
        <v>8246</v>
      </c>
      <c r="I1569" s="7">
        <v>1392595200</v>
      </c>
      <c r="J1569" s="7">
        <v>1391293745</v>
      </c>
      <c r="K1569" t="b">
        <v>0</v>
      </c>
      <c r="L1569">
        <v>13</v>
      </c>
      <c r="M1569" t="b">
        <v>0</v>
      </c>
      <c r="N1569" s="7" t="s">
        <v>8325</v>
      </c>
      <c r="O1569" s="7" t="s">
        <v>8347</v>
      </c>
      <c r="P1569">
        <v>5</v>
      </c>
      <c r="Q1569" s="6">
        <f>E1569/Table1_2[[#This Row],[backers_count]]</f>
        <v>26.923076923076923</v>
      </c>
    </row>
    <row r="1570" spans="1:17" x14ac:dyDescent="0.35">
      <c r="A1570">
        <v>1568</v>
      </c>
      <c r="B1570" t="s">
        <v>1569</v>
      </c>
      <c r="C1570" t="s">
        <v>5678</v>
      </c>
      <c r="D1570" s="6">
        <v>25000</v>
      </c>
      <c r="E1570" s="6">
        <v>3410</v>
      </c>
      <c r="F1570" t="s">
        <v>8220</v>
      </c>
      <c r="G1570" t="s">
        <v>8224</v>
      </c>
      <c r="H1570" t="s">
        <v>8246</v>
      </c>
      <c r="I1570" s="7">
        <v>1419384585</v>
      </c>
      <c r="J1570" s="7">
        <v>1416360585</v>
      </c>
      <c r="K1570" t="b">
        <v>0</v>
      </c>
      <c r="L1570">
        <v>22</v>
      </c>
      <c r="M1570" t="b">
        <v>0</v>
      </c>
      <c r="N1570" s="7" t="s">
        <v>8325</v>
      </c>
      <c r="O1570" s="7" t="s">
        <v>8347</v>
      </c>
      <c r="P1570">
        <v>14</v>
      </c>
      <c r="Q1570" s="6">
        <f>E1570/Table1_2[[#This Row],[backers_count]]</f>
        <v>155</v>
      </c>
    </row>
    <row r="1571" spans="1:17" x14ac:dyDescent="0.35">
      <c r="A1571">
        <v>1569</v>
      </c>
      <c r="B1571" t="s">
        <v>1570</v>
      </c>
      <c r="C1571" t="s">
        <v>5679</v>
      </c>
      <c r="D1571" s="6">
        <v>30000</v>
      </c>
      <c r="E1571" s="6">
        <v>0</v>
      </c>
      <c r="F1571" t="s">
        <v>8220</v>
      </c>
      <c r="G1571" t="s">
        <v>8224</v>
      </c>
      <c r="H1571" t="s">
        <v>8246</v>
      </c>
      <c r="I1571" s="7">
        <v>1369498714</v>
      </c>
      <c r="J1571" s="7">
        <v>1366906714</v>
      </c>
      <c r="K1571" t="b">
        <v>0</v>
      </c>
      <c r="L1571">
        <v>0</v>
      </c>
      <c r="M1571" t="b">
        <v>0</v>
      </c>
      <c r="N1571" s="7" t="s">
        <v>8325</v>
      </c>
      <c r="O1571" s="7" t="s">
        <v>8347</v>
      </c>
      <c r="P1571">
        <v>0</v>
      </c>
      <c r="Q1571" s="6" t="e">
        <f>E1571/Table1_2[[#This Row],[backers_count]]</f>
        <v>#DIV/0!</v>
      </c>
    </row>
    <row r="1572" spans="1:17" x14ac:dyDescent="0.35">
      <c r="A1572">
        <v>1570</v>
      </c>
      <c r="B1572" t="s">
        <v>1571</v>
      </c>
      <c r="C1572" t="s">
        <v>5680</v>
      </c>
      <c r="D1572" s="6">
        <v>6000</v>
      </c>
      <c r="E1572" s="6">
        <v>2484</v>
      </c>
      <c r="F1572" t="s">
        <v>8220</v>
      </c>
      <c r="G1572" t="s">
        <v>8224</v>
      </c>
      <c r="H1572" t="s">
        <v>8246</v>
      </c>
      <c r="I1572" s="7">
        <v>1460140282</v>
      </c>
      <c r="J1572" s="7">
        <v>1457551882</v>
      </c>
      <c r="K1572" t="b">
        <v>0</v>
      </c>
      <c r="L1572">
        <v>52</v>
      </c>
      <c r="M1572" t="b">
        <v>0</v>
      </c>
      <c r="N1572" s="7" t="s">
        <v>8325</v>
      </c>
      <c r="O1572" s="7" t="s">
        <v>8347</v>
      </c>
      <c r="P1572">
        <v>42</v>
      </c>
      <c r="Q1572" s="6">
        <f>E1572/Table1_2[[#This Row],[backers_count]]</f>
        <v>47.769230769230766</v>
      </c>
    </row>
    <row r="1573" spans="1:17" x14ac:dyDescent="0.35">
      <c r="A1573">
        <v>1571</v>
      </c>
      <c r="B1573" t="s">
        <v>1572</v>
      </c>
      <c r="C1573" t="s">
        <v>5681</v>
      </c>
      <c r="D1573" s="6">
        <v>12100</v>
      </c>
      <c r="E1573" s="6">
        <v>80</v>
      </c>
      <c r="F1573" t="s">
        <v>8220</v>
      </c>
      <c r="G1573" t="s">
        <v>8225</v>
      </c>
      <c r="H1573" t="s">
        <v>8247</v>
      </c>
      <c r="I1573" s="7">
        <v>1434738483</v>
      </c>
      <c r="J1573" s="7">
        <v>1432146483</v>
      </c>
      <c r="K1573" t="b">
        <v>0</v>
      </c>
      <c r="L1573">
        <v>4</v>
      </c>
      <c r="M1573" t="b">
        <v>0</v>
      </c>
      <c r="N1573" s="7" t="s">
        <v>8325</v>
      </c>
      <c r="O1573" s="7" t="s">
        <v>8347</v>
      </c>
      <c r="P1573">
        <v>1</v>
      </c>
      <c r="Q1573" s="6">
        <f>E1573/Table1_2[[#This Row],[backers_count]]</f>
        <v>20</v>
      </c>
    </row>
    <row r="1574" spans="1:17" x14ac:dyDescent="0.35">
      <c r="A1574">
        <v>1572</v>
      </c>
      <c r="B1574" t="s">
        <v>1573</v>
      </c>
      <c r="C1574" t="s">
        <v>5682</v>
      </c>
      <c r="D1574" s="6">
        <v>2500</v>
      </c>
      <c r="E1574" s="6">
        <v>125</v>
      </c>
      <c r="F1574" t="s">
        <v>8220</v>
      </c>
      <c r="G1574" t="s">
        <v>8225</v>
      </c>
      <c r="H1574" t="s">
        <v>8247</v>
      </c>
      <c r="I1574" s="7">
        <v>1456703940</v>
      </c>
      <c r="J1574" s="7">
        <v>1454546859</v>
      </c>
      <c r="K1574" t="b">
        <v>0</v>
      </c>
      <c r="L1574">
        <v>3</v>
      </c>
      <c r="M1574" t="b">
        <v>0</v>
      </c>
      <c r="N1574" s="7" t="s">
        <v>8325</v>
      </c>
      <c r="O1574" s="7" t="s">
        <v>8347</v>
      </c>
      <c r="P1574">
        <v>5</v>
      </c>
      <c r="Q1574" s="6">
        <f>E1574/Table1_2[[#This Row],[backers_count]]</f>
        <v>41.666666666666664</v>
      </c>
    </row>
    <row r="1575" spans="1:17" x14ac:dyDescent="0.35">
      <c r="A1575">
        <v>1573</v>
      </c>
      <c r="B1575" t="s">
        <v>1574</v>
      </c>
      <c r="C1575" t="s">
        <v>5683</v>
      </c>
      <c r="D1575" s="6">
        <v>9000</v>
      </c>
      <c r="E1575" s="6">
        <v>223</v>
      </c>
      <c r="F1575" t="s">
        <v>8220</v>
      </c>
      <c r="G1575" t="s">
        <v>8229</v>
      </c>
      <c r="H1575" t="s">
        <v>8251</v>
      </c>
      <c r="I1575" s="7">
        <v>1491019140</v>
      </c>
      <c r="J1575" s="7">
        <v>1487548802</v>
      </c>
      <c r="K1575" t="b">
        <v>0</v>
      </c>
      <c r="L1575">
        <v>3</v>
      </c>
      <c r="M1575" t="b">
        <v>0</v>
      </c>
      <c r="N1575" s="7" t="s">
        <v>8325</v>
      </c>
      <c r="O1575" s="7" t="s">
        <v>8347</v>
      </c>
      <c r="P1575">
        <v>3</v>
      </c>
      <c r="Q1575" s="6">
        <f>E1575/Table1_2[[#This Row],[backers_count]]</f>
        <v>74.333333333333329</v>
      </c>
    </row>
    <row r="1576" spans="1:17" x14ac:dyDescent="0.35">
      <c r="A1576">
        <v>1574</v>
      </c>
      <c r="B1576" t="s">
        <v>1575</v>
      </c>
      <c r="C1576" t="s">
        <v>5684</v>
      </c>
      <c r="D1576" s="6">
        <v>10000</v>
      </c>
      <c r="E1576" s="6">
        <v>506</v>
      </c>
      <c r="F1576" t="s">
        <v>8220</v>
      </c>
      <c r="G1576" t="s">
        <v>8224</v>
      </c>
      <c r="H1576" t="s">
        <v>8246</v>
      </c>
      <c r="I1576" s="7">
        <v>1424211329</v>
      </c>
      <c r="J1576" s="7">
        <v>1421187329</v>
      </c>
      <c r="K1576" t="b">
        <v>0</v>
      </c>
      <c r="L1576">
        <v>6</v>
      </c>
      <c r="M1576" t="b">
        <v>0</v>
      </c>
      <c r="N1576" s="7" t="s">
        <v>8325</v>
      </c>
      <c r="O1576" s="7" t="s">
        <v>8347</v>
      </c>
      <c r="P1576">
        <v>6</v>
      </c>
      <c r="Q1576" s="6">
        <f>E1576/Table1_2[[#This Row],[backers_count]]</f>
        <v>84.333333333333329</v>
      </c>
    </row>
    <row r="1577" spans="1:17" x14ac:dyDescent="0.35">
      <c r="A1577">
        <v>1575</v>
      </c>
      <c r="B1577" t="s">
        <v>1576</v>
      </c>
      <c r="C1577" t="s">
        <v>5685</v>
      </c>
      <c r="D1577" s="6">
        <v>10000</v>
      </c>
      <c r="E1577" s="6">
        <v>2291</v>
      </c>
      <c r="F1577" t="s">
        <v>8220</v>
      </c>
      <c r="G1577" t="s">
        <v>8224</v>
      </c>
      <c r="H1577" t="s">
        <v>8246</v>
      </c>
      <c r="I1577" s="7">
        <v>1404909296</v>
      </c>
      <c r="J1577" s="7">
        <v>1402317296</v>
      </c>
      <c r="K1577" t="b">
        <v>0</v>
      </c>
      <c r="L1577">
        <v>35</v>
      </c>
      <c r="M1577" t="b">
        <v>0</v>
      </c>
      <c r="N1577" s="7" t="s">
        <v>8325</v>
      </c>
      <c r="O1577" s="7" t="s">
        <v>8347</v>
      </c>
      <c r="P1577">
        <v>23</v>
      </c>
      <c r="Q1577" s="6">
        <f>E1577/Table1_2[[#This Row],[backers_count]]</f>
        <v>65.457142857142856</v>
      </c>
    </row>
    <row r="1578" spans="1:17" x14ac:dyDescent="0.35">
      <c r="A1578">
        <v>1576</v>
      </c>
      <c r="B1578" t="s">
        <v>1577</v>
      </c>
      <c r="C1578" t="s">
        <v>5686</v>
      </c>
      <c r="D1578" s="6">
        <v>5000</v>
      </c>
      <c r="E1578" s="6">
        <v>650</v>
      </c>
      <c r="F1578" t="s">
        <v>8220</v>
      </c>
      <c r="G1578" t="s">
        <v>8224</v>
      </c>
      <c r="H1578" t="s">
        <v>8246</v>
      </c>
      <c r="I1578" s="7">
        <v>1435698368</v>
      </c>
      <c r="J1578" s="7">
        <v>1431810368</v>
      </c>
      <c r="K1578" t="b">
        <v>0</v>
      </c>
      <c r="L1578">
        <v>10</v>
      </c>
      <c r="M1578" t="b">
        <v>0</v>
      </c>
      <c r="N1578" s="7" t="s">
        <v>8325</v>
      </c>
      <c r="O1578" s="7" t="s">
        <v>8347</v>
      </c>
      <c r="P1578">
        <v>13</v>
      </c>
      <c r="Q1578" s="6">
        <f>E1578/Table1_2[[#This Row],[backers_count]]</f>
        <v>65</v>
      </c>
    </row>
    <row r="1579" spans="1:17" x14ac:dyDescent="0.35">
      <c r="A1579">
        <v>1577</v>
      </c>
      <c r="B1579" t="s">
        <v>1578</v>
      </c>
      <c r="C1579" t="s">
        <v>5687</v>
      </c>
      <c r="D1579" s="6">
        <v>10000</v>
      </c>
      <c r="E1579" s="6">
        <v>55</v>
      </c>
      <c r="F1579" t="s">
        <v>8220</v>
      </c>
      <c r="G1579" t="s">
        <v>8224</v>
      </c>
      <c r="H1579" t="s">
        <v>8246</v>
      </c>
      <c r="I1579" s="7">
        <v>1343161248</v>
      </c>
      <c r="J1579" s="7">
        <v>1337977248</v>
      </c>
      <c r="K1579" t="b">
        <v>0</v>
      </c>
      <c r="L1579">
        <v>2</v>
      </c>
      <c r="M1579" t="b">
        <v>0</v>
      </c>
      <c r="N1579" s="7" t="s">
        <v>8325</v>
      </c>
      <c r="O1579" s="7" t="s">
        <v>8347</v>
      </c>
      <c r="P1579">
        <v>1</v>
      </c>
      <c r="Q1579" s="6">
        <f>E1579/Table1_2[[#This Row],[backers_count]]</f>
        <v>27.5</v>
      </c>
    </row>
    <row r="1580" spans="1:17" x14ac:dyDescent="0.35">
      <c r="A1580">
        <v>1578</v>
      </c>
      <c r="B1580" t="s">
        <v>1579</v>
      </c>
      <c r="C1580" t="s">
        <v>5688</v>
      </c>
      <c r="D1580" s="6">
        <v>1897</v>
      </c>
      <c r="E1580" s="6">
        <v>205</v>
      </c>
      <c r="F1580" t="s">
        <v>8220</v>
      </c>
      <c r="G1580" t="s">
        <v>8224</v>
      </c>
      <c r="H1580" t="s">
        <v>8246</v>
      </c>
      <c r="I1580" s="7">
        <v>1283392800</v>
      </c>
      <c r="J1580" s="7">
        <v>1281317691</v>
      </c>
      <c r="K1580" t="b">
        <v>0</v>
      </c>
      <c r="L1580">
        <v>4</v>
      </c>
      <c r="M1580" t="b">
        <v>0</v>
      </c>
      <c r="N1580" s="7" t="s">
        <v>8325</v>
      </c>
      <c r="O1580" s="7" t="s">
        <v>8347</v>
      </c>
      <c r="P1580">
        <v>11</v>
      </c>
      <c r="Q1580" s="6">
        <f>E1580/Table1_2[[#This Row],[backers_count]]</f>
        <v>51.25</v>
      </c>
    </row>
    <row r="1581" spans="1:17" x14ac:dyDescent="0.35">
      <c r="A1581">
        <v>1579</v>
      </c>
      <c r="B1581" t="s">
        <v>1580</v>
      </c>
      <c r="C1581" t="s">
        <v>5689</v>
      </c>
      <c r="D1581" s="6">
        <v>3333</v>
      </c>
      <c r="E1581" s="6">
        <v>28</v>
      </c>
      <c r="F1581" t="s">
        <v>8220</v>
      </c>
      <c r="G1581" t="s">
        <v>8224</v>
      </c>
      <c r="H1581" t="s">
        <v>8246</v>
      </c>
      <c r="I1581" s="7">
        <v>1377734091</v>
      </c>
      <c r="J1581" s="7">
        <v>1374882891</v>
      </c>
      <c r="K1581" t="b">
        <v>0</v>
      </c>
      <c r="L1581">
        <v>2</v>
      </c>
      <c r="M1581" t="b">
        <v>0</v>
      </c>
      <c r="N1581" s="7" t="s">
        <v>8325</v>
      </c>
      <c r="O1581" s="7" t="s">
        <v>8347</v>
      </c>
      <c r="P1581">
        <v>1</v>
      </c>
      <c r="Q1581" s="6">
        <f>E1581/Table1_2[[#This Row],[backers_count]]</f>
        <v>14</v>
      </c>
    </row>
    <row r="1582" spans="1:17" x14ac:dyDescent="0.35">
      <c r="A1582">
        <v>1580</v>
      </c>
      <c r="B1582" t="s">
        <v>1581</v>
      </c>
      <c r="C1582" t="s">
        <v>5690</v>
      </c>
      <c r="D1582" s="6">
        <v>1750</v>
      </c>
      <c r="E1582" s="6">
        <v>0</v>
      </c>
      <c r="F1582" t="s">
        <v>8220</v>
      </c>
      <c r="G1582" t="s">
        <v>8224</v>
      </c>
      <c r="H1582" t="s">
        <v>8246</v>
      </c>
      <c r="I1582" s="7">
        <v>1337562726</v>
      </c>
      <c r="J1582" s="7">
        <v>1332378726</v>
      </c>
      <c r="K1582" t="b">
        <v>0</v>
      </c>
      <c r="L1582">
        <v>0</v>
      </c>
      <c r="M1582" t="b">
        <v>0</v>
      </c>
      <c r="N1582" s="7" t="s">
        <v>8325</v>
      </c>
      <c r="O1582" s="7" t="s">
        <v>8347</v>
      </c>
      <c r="P1582">
        <v>0</v>
      </c>
      <c r="Q1582" s="6" t="e">
        <f>E1582/Table1_2[[#This Row],[backers_count]]</f>
        <v>#DIV/0!</v>
      </c>
    </row>
    <row r="1583" spans="1:17" x14ac:dyDescent="0.35">
      <c r="A1583">
        <v>1581</v>
      </c>
      <c r="B1583" t="s">
        <v>1582</v>
      </c>
      <c r="C1583" t="s">
        <v>5691</v>
      </c>
      <c r="D1583" s="6">
        <v>1000</v>
      </c>
      <c r="E1583" s="6">
        <v>5</v>
      </c>
      <c r="F1583" t="s">
        <v>8221</v>
      </c>
      <c r="G1583" t="s">
        <v>8225</v>
      </c>
      <c r="H1583" t="s">
        <v>8247</v>
      </c>
      <c r="I1583" s="7">
        <v>1450521990</v>
      </c>
      <c r="J1583" s="7">
        <v>1447757190</v>
      </c>
      <c r="K1583" t="b">
        <v>0</v>
      </c>
      <c r="L1583">
        <v>1</v>
      </c>
      <c r="M1583" t="b">
        <v>0</v>
      </c>
      <c r="N1583" s="7" t="s">
        <v>8341</v>
      </c>
      <c r="O1583" s="7" t="s">
        <v>8348</v>
      </c>
      <c r="P1583">
        <v>1</v>
      </c>
      <c r="Q1583" s="6">
        <f>E1583/Table1_2[[#This Row],[backers_count]]</f>
        <v>5</v>
      </c>
    </row>
    <row r="1584" spans="1:17" x14ac:dyDescent="0.35">
      <c r="A1584">
        <v>1582</v>
      </c>
      <c r="B1584" t="s">
        <v>1583</v>
      </c>
      <c r="C1584" t="s">
        <v>5692</v>
      </c>
      <c r="D1584" s="6">
        <v>1000</v>
      </c>
      <c r="E1584" s="6">
        <v>93</v>
      </c>
      <c r="F1584" t="s">
        <v>8221</v>
      </c>
      <c r="G1584" t="s">
        <v>8224</v>
      </c>
      <c r="H1584" t="s">
        <v>8246</v>
      </c>
      <c r="I1584" s="7">
        <v>1445894400</v>
      </c>
      <c r="J1584" s="7">
        <v>1440961053</v>
      </c>
      <c r="K1584" t="b">
        <v>0</v>
      </c>
      <c r="L1584">
        <v>3</v>
      </c>
      <c r="M1584" t="b">
        <v>0</v>
      </c>
      <c r="N1584" s="7" t="s">
        <v>8341</v>
      </c>
      <c r="O1584" s="7" t="s">
        <v>8348</v>
      </c>
      <c r="P1584">
        <v>10</v>
      </c>
      <c r="Q1584" s="6">
        <f>E1584/Table1_2[[#This Row],[backers_count]]</f>
        <v>31</v>
      </c>
    </row>
    <row r="1585" spans="1:17" x14ac:dyDescent="0.35">
      <c r="A1585">
        <v>1583</v>
      </c>
      <c r="B1585" t="s">
        <v>1584</v>
      </c>
      <c r="C1585" t="s">
        <v>5693</v>
      </c>
      <c r="D1585" s="6">
        <v>20000</v>
      </c>
      <c r="E1585" s="6">
        <v>15</v>
      </c>
      <c r="F1585" t="s">
        <v>8221</v>
      </c>
      <c r="G1585" t="s">
        <v>8225</v>
      </c>
      <c r="H1585" t="s">
        <v>8247</v>
      </c>
      <c r="I1585" s="7">
        <v>1411681391</v>
      </c>
      <c r="J1585" s="7">
        <v>1409089391</v>
      </c>
      <c r="K1585" t="b">
        <v>0</v>
      </c>
      <c r="L1585">
        <v>1</v>
      </c>
      <c r="M1585" t="b">
        <v>0</v>
      </c>
      <c r="N1585" s="7" t="s">
        <v>8341</v>
      </c>
      <c r="O1585" s="7" t="s">
        <v>8348</v>
      </c>
      <c r="P1585">
        <v>1</v>
      </c>
      <c r="Q1585" s="6">
        <f>E1585/Table1_2[[#This Row],[backers_count]]</f>
        <v>15</v>
      </c>
    </row>
    <row r="1586" spans="1:17" x14ac:dyDescent="0.35">
      <c r="A1586">
        <v>1584</v>
      </c>
      <c r="B1586" t="s">
        <v>1585</v>
      </c>
      <c r="C1586" t="s">
        <v>5694</v>
      </c>
      <c r="D1586" s="6">
        <v>1200</v>
      </c>
      <c r="E1586" s="6">
        <v>0</v>
      </c>
      <c r="F1586" t="s">
        <v>8221</v>
      </c>
      <c r="G1586" t="s">
        <v>8224</v>
      </c>
      <c r="H1586" t="s">
        <v>8246</v>
      </c>
      <c r="I1586" s="7">
        <v>1401464101</v>
      </c>
      <c r="J1586" s="7">
        <v>1400600101</v>
      </c>
      <c r="K1586" t="b">
        <v>0</v>
      </c>
      <c r="L1586">
        <v>0</v>
      </c>
      <c r="M1586" t="b">
        <v>0</v>
      </c>
      <c r="N1586" s="7" t="s">
        <v>8341</v>
      </c>
      <c r="O1586" s="7" t="s">
        <v>8348</v>
      </c>
      <c r="P1586">
        <v>0</v>
      </c>
      <c r="Q1586" s="6" t="e">
        <f>E1586/Table1_2[[#This Row],[backers_count]]</f>
        <v>#DIV/0!</v>
      </c>
    </row>
    <row r="1587" spans="1:17" x14ac:dyDescent="0.35">
      <c r="A1587">
        <v>1585</v>
      </c>
      <c r="B1587" t="s">
        <v>1586</v>
      </c>
      <c r="C1587" t="s">
        <v>5695</v>
      </c>
      <c r="D1587" s="6">
        <v>2000</v>
      </c>
      <c r="E1587" s="6">
        <v>1580</v>
      </c>
      <c r="F1587" t="s">
        <v>8221</v>
      </c>
      <c r="G1587" t="s">
        <v>8229</v>
      </c>
      <c r="H1587" t="s">
        <v>8251</v>
      </c>
      <c r="I1587" s="7">
        <v>1482663600</v>
      </c>
      <c r="J1587" s="7">
        <v>1480800568</v>
      </c>
      <c r="K1587" t="b">
        <v>0</v>
      </c>
      <c r="L1587">
        <v>12</v>
      </c>
      <c r="M1587" t="b">
        <v>0</v>
      </c>
      <c r="N1587" s="7" t="s">
        <v>8341</v>
      </c>
      <c r="O1587" s="7" t="s">
        <v>8348</v>
      </c>
      <c r="P1587">
        <v>79</v>
      </c>
      <c r="Q1587" s="6">
        <f>E1587/Table1_2[[#This Row],[backers_count]]</f>
        <v>131.66666666666666</v>
      </c>
    </row>
    <row r="1588" spans="1:17" x14ac:dyDescent="0.35">
      <c r="A1588">
        <v>1586</v>
      </c>
      <c r="B1588" t="s">
        <v>1587</v>
      </c>
      <c r="C1588" t="s">
        <v>5696</v>
      </c>
      <c r="D1588" s="6">
        <v>1500</v>
      </c>
      <c r="E1588" s="6">
        <v>0</v>
      </c>
      <c r="F1588" t="s">
        <v>8221</v>
      </c>
      <c r="G1588" t="s">
        <v>8224</v>
      </c>
      <c r="H1588" t="s">
        <v>8246</v>
      </c>
      <c r="I1588" s="7">
        <v>1428197422</v>
      </c>
      <c r="J1588" s="7">
        <v>1425609022</v>
      </c>
      <c r="K1588" t="b">
        <v>0</v>
      </c>
      <c r="L1588">
        <v>0</v>
      </c>
      <c r="M1588" t="b">
        <v>0</v>
      </c>
      <c r="N1588" s="7" t="s">
        <v>8341</v>
      </c>
      <c r="O1588" s="7" t="s">
        <v>8348</v>
      </c>
      <c r="P1588">
        <v>0</v>
      </c>
      <c r="Q1588" s="6" t="e">
        <f>E1588/Table1_2[[#This Row],[backers_count]]</f>
        <v>#DIV/0!</v>
      </c>
    </row>
    <row r="1589" spans="1:17" x14ac:dyDescent="0.35">
      <c r="A1589">
        <v>1587</v>
      </c>
      <c r="B1589" t="s">
        <v>1588</v>
      </c>
      <c r="C1589" t="s">
        <v>5697</v>
      </c>
      <c r="D1589" s="6">
        <v>7500</v>
      </c>
      <c r="E1589" s="6">
        <v>1</v>
      </c>
      <c r="F1589" t="s">
        <v>8221</v>
      </c>
      <c r="G1589" t="s">
        <v>8224</v>
      </c>
      <c r="H1589" t="s">
        <v>8246</v>
      </c>
      <c r="I1589" s="7">
        <v>1418510965</v>
      </c>
      <c r="J1589" s="7">
        <v>1415918965</v>
      </c>
      <c r="K1589" t="b">
        <v>0</v>
      </c>
      <c r="L1589">
        <v>1</v>
      </c>
      <c r="M1589" t="b">
        <v>0</v>
      </c>
      <c r="N1589" s="7" t="s">
        <v>8341</v>
      </c>
      <c r="O1589" s="7" t="s">
        <v>8348</v>
      </c>
      <c r="P1589">
        <v>1</v>
      </c>
      <c r="Q1589" s="6">
        <f>E1589/Table1_2[[#This Row],[backers_count]]</f>
        <v>1</v>
      </c>
    </row>
    <row r="1590" spans="1:17" x14ac:dyDescent="0.35">
      <c r="A1590">
        <v>1588</v>
      </c>
      <c r="B1590" t="s">
        <v>1589</v>
      </c>
      <c r="C1590" t="s">
        <v>5698</v>
      </c>
      <c r="D1590" s="6">
        <v>516</v>
      </c>
      <c r="E1590" s="6">
        <v>0</v>
      </c>
      <c r="F1590" t="s">
        <v>8221</v>
      </c>
      <c r="G1590" t="s">
        <v>8224</v>
      </c>
      <c r="H1590" t="s">
        <v>8246</v>
      </c>
      <c r="I1590" s="7">
        <v>1422735120</v>
      </c>
      <c r="J1590" s="7">
        <v>1420091999</v>
      </c>
      <c r="K1590" t="b">
        <v>0</v>
      </c>
      <c r="L1590">
        <v>0</v>
      </c>
      <c r="M1590" t="b">
        <v>0</v>
      </c>
      <c r="N1590" s="7" t="s">
        <v>8341</v>
      </c>
      <c r="O1590" s="7" t="s">
        <v>8348</v>
      </c>
      <c r="P1590">
        <v>0</v>
      </c>
      <c r="Q1590" s="6" t="e">
        <f>E1590/Table1_2[[#This Row],[backers_count]]</f>
        <v>#DIV/0!</v>
      </c>
    </row>
    <row r="1591" spans="1:17" x14ac:dyDescent="0.35">
      <c r="A1591">
        <v>1589</v>
      </c>
      <c r="B1591" t="s">
        <v>1590</v>
      </c>
      <c r="C1591" t="s">
        <v>5699</v>
      </c>
      <c r="D1591" s="6">
        <v>1200</v>
      </c>
      <c r="E1591" s="6">
        <v>0</v>
      </c>
      <c r="F1591" t="s">
        <v>8221</v>
      </c>
      <c r="G1591" t="s">
        <v>8224</v>
      </c>
      <c r="H1591" t="s">
        <v>8246</v>
      </c>
      <c r="I1591" s="7">
        <v>1444433886</v>
      </c>
      <c r="J1591" s="7">
        <v>1441841886</v>
      </c>
      <c r="K1591" t="b">
        <v>0</v>
      </c>
      <c r="L1591">
        <v>0</v>
      </c>
      <c r="M1591" t="b">
        <v>0</v>
      </c>
      <c r="N1591" s="7" t="s">
        <v>8341</v>
      </c>
      <c r="O1591" s="7" t="s">
        <v>8348</v>
      </c>
      <c r="P1591">
        <v>0</v>
      </c>
      <c r="Q1591" s="6" t="e">
        <f>E1591/Table1_2[[#This Row],[backers_count]]</f>
        <v>#DIV/0!</v>
      </c>
    </row>
    <row r="1592" spans="1:17" x14ac:dyDescent="0.35">
      <c r="A1592">
        <v>1590</v>
      </c>
      <c r="B1592" t="s">
        <v>1591</v>
      </c>
      <c r="C1592" t="s">
        <v>5700</v>
      </c>
      <c r="D1592" s="6">
        <v>60000</v>
      </c>
      <c r="E1592" s="6">
        <v>1020</v>
      </c>
      <c r="F1592" t="s">
        <v>8221</v>
      </c>
      <c r="G1592" t="s">
        <v>8237</v>
      </c>
      <c r="H1592" t="s">
        <v>8249</v>
      </c>
      <c r="I1592" s="7">
        <v>1443040464</v>
      </c>
      <c r="J1592" s="7">
        <v>1440448464</v>
      </c>
      <c r="K1592" t="b">
        <v>0</v>
      </c>
      <c r="L1592">
        <v>2</v>
      </c>
      <c r="M1592" t="b">
        <v>0</v>
      </c>
      <c r="N1592" s="7" t="s">
        <v>8341</v>
      </c>
      <c r="O1592" s="7" t="s">
        <v>8348</v>
      </c>
      <c r="P1592">
        <v>2</v>
      </c>
      <c r="Q1592" s="6">
        <f>E1592/Table1_2[[#This Row],[backers_count]]</f>
        <v>510</v>
      </c>
    </row>
    <row r="1593" spans="1:17" x14ac:dyDescent="0.35">
      <c r="A1593">
        <v>1591</v>
      </c>
      <c r="B1593" t="s">
        <v>1592</v>
      </c>
      <c r="C1593" t="s">
        <v>5701</v>
      </c>
      <c r="D1593" s="6">
        <v>14000</v>
      </c>
      <c r="E1593" s="6">
        <v>4092</v>
      </c>
      <c r="F1593" t="s">
        <v>8221</v>
      </c>
      <c r="G1593" t="s">
        <v>8225</v>
      </c>
      <c r="H1593" t="s">
        <v>8247</v>
      </c>
      <c r="I1593" s="7">
        <v>1459700741</v>
      </c>
      <c r="J1593" s="7">
        <v>1457112341</v>
      </c>
      <c r="K1593" t="b">
        <v>0</v>
      </c>
      <c r="L1593">
        <v>92</v>
      </c>
      <c r="M1593" t="b">
        <v>0</v>
      </c>
      <c r="N1593" s="7" t="s">
        <v>8341</v>
      </c>
      <c r="O1593" s="7" t="s">
        <v>8348</v>
      </c>
      <c r="P1593">
        <v>30</v>
      </c>
      <c r="Q1593" s="6">
        <f>E1593/Table1_2[[#This Row],[backers_count]]</f>
        <v>44.478260869565219</v>
      </c>
    </row>
    <row r="1594" spans="1:17" x14ac:dyDescent="0.35">
      <c r="A1594">
        <v>1592</v>
      </c>
      <c r="B1594" t="s">
        <v>1593</v>
      </c>
      <c r="C1594" t="s">
        <v>5702</v>
      </c>
      <c r="D1594" s="6">
        <v>25</v>
      </c>
      <c r="E1594" s="6">
        <v>0</v>
      </c>
      <c r="F1594" t="s">
        <v>8221</v>
      </c>
      <c r="G1594" t="s">
        <v>8224</v>
      </c>
      <c r="H1594" t="s">
        <v>8246</v>
      </c>
      <c r="I1594" s="7">
        <v>1427503485</v>
      </c>
      <c r="J1594" s="7">
        <v>1423619085</v>
      </c>
      <c r="K1594" t="b">
        <v>0</v>
      </c>
      <c r="L1594">
        <v>0</v>
      </c>
      <c r="M1594" t="b">
        <v>0</v>
      </c>
      <c r="N1594" s="7" t="s">
        <v>8341</v>
      </c>
      <c r="O1594" s="7" t="s">
        <v>8348</v>
      </c>
      <c r="P1594">
        <v>0</v>
      </c>
      <c r="Q1594" s="6" t="e">
        <f>E1594/Table1_2[[#This Row],[backers_count]]</f>
        <v>#DIV/0!</v>
      </c>
    </row>
    <row r="1595" spans="1:17" x14ac:dyDescent="0.35">
      <c r="A1595">
        <v>1593</v>
      </c>
      <c r="B1595" t="s">
        <v>1594</v>
      </c>
      <c r="C1595" t="s">
        <v>5703</v>
      </c>
      <c r="D1595" s="6">
        <v>22000</v>
      </c>
      <c r="E1595" s="6">
        <v>3</v>
      </c>
      <c r="F1595" t="s">
        <v>8221</v>
      </c>
      <c r="G1595" t="s">
        <v>8224</v>
      </c>
      <c r="H1595" t="s">
        <v>8246</v>
      </c>
      <c r="I1595" s="7">
        <v>1425154655</v>
      </c>
      <c r="J1595" s="7">
        <v>1422562655</v>
      </c>
      <c r="K1595" t="b">
        <v>0</v>
      </c>
      <c r="L1595">
        <v>3</v>
      </c>
      <c r="M1595" t="b">
        <v>0</v>
      </c>
      <c r="N1595" s="7" t="s">
        <v>8341</v>
      </c>
      <c r="O1595" s="7" t="s">
        <v>8348</v>
      </c>
      <c r="P1595">
        <v>1</v>
      </c>
      <c r="Q1595" s="6">
        <f>E1595/Table1_2[[#This Row],[backers_count]]</f>
        <v>1</v>
      </c>
    </row>
    <row r="1596" spans="1:17" x14ac:dyDescent="0.35">
      <c r="A1596">
        <v>1594</v>
      </c>
      <c r="B1596" t="s">
        <v>1595</v>
      </c>
      <c r="C1596" t="s">
        <v>5704</v>
      </c>
      <c r="D1596" s="6">
        <v>1000</v>
      </c>
      <c r="E1596" s="6">
        <v>205</v>
      </c>
      <c r="F1596" t="s">
        <v>8221</v>
      </c>
      <c r="G1596" t="s">
        <v>8224</v>
      </c>
      <c r="H1596" t="s">
        <v>8246</v>
      </c>
      <c r="I1596" s="7">
        <v>1463329260</v>
      </c>
      <c r="J1596" s="7">
        <v>1458147982</v>
      </c>
      <c r="K1596" t="b">
        <v>0</v>
      </c>
      <c r="L1596">
        <v>10</v>
      </c>
      <c r="M1596" t="b">
        <v>0</v>
      </c>
      <c r="N1596" s="7" t="s">
        <v>8341</v>
      </c>
      <c r="O1596" s="7" t="s">
        <v>8348</v>
      </c>
      <c r="P1596">
        <v>21</v>
      </c>
      <c r="Q1596" s="6">
        <f>E1596/Table1_2[[#This Row],[backers_count]]</f>
        <v>20.5</v>
      </c>
    </row>
    <row r="1597" spans="1:17" x14ac:dyDescent="0.35">
      <c r="A1597">
        <v>1595</v>
      </c>
      <c r="B1597" t="s">
        <v>1596</v>
      </c>
      <c r="C1597" t="s">
        <v>5705</v>
      </c>
      <c r="D1597" s="6">
        <v>100000</v>
      </c>
      <c r="E1597" s="6">
        <v>280</v>
      </c>
      <c r="F1597" t="s">
        <v>8221</v>
      </c>
      <c r="G1597" t="s">
        <v>8224</v>
      </c>
      <c r="H1597" t="s">
        <v>8246</v>
      </c>
      <c r="I1597" s="7">
        <v>1403122380</v>
      </c>
      <c r="J1597" s="7">
        <v>1400634728</v>
      </c>
      <c r="K1597" t="b">
        <v>0</v>
      </c>
      <c r="L1597">
        <v>7</v>
      </c>
      <c r="M1597" t="b">
        <v>0</v>
      </c>
      <c r="N1597" s="7" t="s">
        <v>8341</v>
      </c>
      <c r="O1597" s="7" t="s">
        <v>8348</v>
      </c>
      <c r="P1597">
        <v>1</v>
      </c>
      <c r="Q1597" s="6">
        <f>E1597/Table1_2[[#This Row],[backers_count]]</f>
        <v>40</v>
      </c>
    </row>
    <row r="1598" spans="1:17" x14ac:dyDescent="0.35">
      <c r="A1598">
        <v>1596</v>
      </c>
      <c r="B1598" t="s">
        <v>1597</v>
      </c>
      <c r="C1598" t="s">
        <v>5706</v>
      </c>
      <c r="D1598" s="6">
        <v>3250</v>
      </c>
      <c r="E1598" s="6">
        <v>75</v>
      </c>
      <c r="F1598" t="s">
        <v>8221</v>
      </c>
      <c r="G1598" t="s">
        <v>8225</v>
      </c>
      <c r="H1598" t="s">
        <v>8247</v>
      </c>
      <c r="I1598" s="7">
        <v>1418469569</v>
      </c>
      <c r="J1598" s="7">
        <v>1414577969</v>
      </c>
      <c r="K1598" t="b">
        <v>0</v>
      </c>
      <c r="L1598">
        <v>3</v>
      </c>
      <c r="M1598" t="b">
        <v>0</v>
      </c>
      <c r="N1598" s="7" t="s">
        <v>8341</v>
      </c>
      <c r="O1598" s="7" t="s">
        <v>8348</v>
      </c>
      <c r="P1598">
        <v>3</v>
      </c>
      <c r="Q1598" s="6">
        <f>E1598/Table1_2[[#This Row],[backers_count]]</f>
        <v>25</v>
      </c>
    </row>
    <row r="1599" spans="1:17" x14ac:dyDescent="0.35">
      <c r="A1599">
        <v>1597</v>
      </c>
      <c r="B1599" t="s">
        <v>1598</v>
      </c>
      <c r="C1599" t="s">
        <v>5707</v>
      </c>
      <c r="D1599" s="6">
        <v>15000</v>
      </c>
      <c r="E1599" s="6">
        <v>0</v>
      </c>
      <c r="F1599" t="s">
        <v>8221</v>
      </c>
      <c r="G1599" t="s">
        <v>8224</v>
      </c>
      <c r="H1599" t="s">
        <v>8246</v>
      </c>
      <c r="I1599" s="7">
        <v>1474360197</v>
      </c>
      <c r="J1599" s="7">
        <v>1471768197</v>
      </c>
      <c r="K1599" t="b">
        <v>0</v>
      </c>
      <c r="L1599">
        <v>0</v>
      </c>
      <c r="M1599" t="b">
        <v>0</v>
      </c>
      <c r="N1599" s="7" t="s">
        <v>8341</v>
      </c>
      <c r="O1599" s="7" t="s">
        <v>8348</v>
      </c>
      <c r="P1599">
        <v>0</v>
      </c>
      <c r="Q1599" s="6" t="e">
        <f>E1599/Table1_2[[#This Row],[backers_count]]</f>
        <v>#DIV/0!</v>
      </c>
    </row>
    <row r="1600" spans="1:17" x14ac:dyDescent="0.35">
      <c r="A1600">
        <v>1598</v>
      </c>
      <c r="B1600" t="s">
        <v>1599</v>
      </c>
      <c r="C1600" t="s">
        <v>5708</v>
      </c>
      <c r="D1600" s="6">
        <v>800</v>
      </c>
      <c r="E1600" s="6">
        <v>1</v>
      </c>
      <c r="F1600" t="s">
        <v>8221</v>
      </c>
      <c r="G1600" t="s">
        <v>8224</v>
      </c>
      <c r="H1600" t="s">
        <v>8246</v>
      </c>
      <c r="I1600" s="7">
        <v>1437926458</v>
      </c>
      <c r="J1600" s="7">
        <v>1432742458</v>
      </c>
      <c r="K1600" t="b">
        <v>0</v>
      </c>
      <c r="L1600">
        <v>1</v>
      </c>
      <c r="M1600" t="b">
        <v>0</v>
      </c>
      <c r="N1600" s="7" t="s">
        <v>8341</v>
      </c>
      <c r="O1600" s="7" t="s">
        <v>8348</v>
      </c>
      <c r="P1600">
        <v>1</v>
      </c>
      <c r="Q1600" s="6">
        <f>E1600/Table1_2[[#This Row],[backers_count]]</f>
        <v>1</v>
      </c>
    </row>
    <row r="1601" spans="1:17" x14ac:dyDescent="0.35">
      <c r="A1601">
        <v>1599</v>
      </c>
      <c r="B1601" t="s">
        <v>1600</v>
      </c>
      <c r="C1601" t="s">
        <v>5709</v>
      </c>
      <c r="D1601" s="6">
        <v>500</v>
      </c>
      <c r="E1601" s="6">
        <v>0</v>
      </c>
      <c r="F1601" t="s">
        <v>8221</v>
      </c>
      <c r="G1601" t="s">
        <v>8225</v>
      </c>
      <c r="H1601" t="s">
        <v>8247</v>
      </c>
      <c r="I1601" s="7">
        <v>1460116576</v>
      </c>
      <c r="J1601" s="7">
        <v>1457528176</v>
      </c>
      <c r="K1601" t="b">
        <v>0</v>
      </c>
      <c r="L1601">
        <v>0</v>
      </c>
      <c r="M1601" t="b">
        <v>0</v>
      </c>
      <c r="N1601" s="7" t="s">
        <v>8341</v>
      </c>
      <c r="O1601" s="7" t="s">
        <v>8348</v>
      </c>
      <c r="P1601">
        <v>0</v>
      </c>
      <c r="Q1601" s="6" t="e">
        <f>E1601/Table1_2[[#This Row],[backers_count]]</f>
        <v>#DIV/0!</v>
      </c>
    </row>
    <row r="1602" spans="1:17" x14ac:dyDescent="0.35">
      <c r="A1602">
        <v>1600</v>
      </c>
      <c r="B1602" t="s">
        <v>1601</v>
      </c>
      <c r="C1602" t="s">
        <v>5710</v>
      </c>
      <c r="D1602" s="6">
        <v>5000</v>
      </c>
      <c r="E1602" s="6">
        <v>367</v>
      </c>
      <c r="F1602" t="s">
        <v>8221</v>
      </c>
      <c r="G1602" t="s">
        <v>8224</v>
      </c>
      <c r="H1602" t="s">
        <v>8246</v>
      </c>
      <c r="I1602" s="7">
        <v>1405401060</v>
      </c>
      <c r="J1602" s="7">
        <v>1401585752</v>
      </c>
      <c r="K1602" t="b">
        <v>0</v>
      </c>
      <c r="L1602">
        <v>9</v>
      </c>
      <c r="M1602" t="b">
        <v>0</v>
      </c>
      <c r="N1602" s="7" t="s">
        <v>8341</v>
      </c>
      <c r="O1602" s="7" t="s">
        <v>8348</v>
      </c>
      <c r="P1602">
        <v>8</v>
      </c>
      <c r="Q1602" s="6">
        <f>E1602/Table1_2[[#This Row],[backers_count]]</f>
        <v>40.777777777777779</v>
      </c>
    </row>
    <row r="1603" spans="1:17" x14ac:dyDescent="0.35">
      <c r="A1603">
        <v>1601</v>
      </c>
      <c r="B1603" t="s">
        <v>1602</v>
      </c>
      <c r="C1603" t="s">
        <v>5711</v>
      </c>
      <c r="D1603" s="6">
        <v>2500</v>
      </c>
      <c r="E1603" s="6">
        <v>2706.23</v>
      </c>
      <c r="F1603" t="s">
        <v>8219</v>
      </c>
      <c r="G1603" t="s">
        <v>8224</v>
      </c>
      <c r="H1603" t="s">
        <v>8246</v>
      </c>
      <c r="I1603" s="7">
        <v>1304561633</v>
      </c>
      <c r="J1603" s="7">
        <v>1301969633</v>
      </c>
      <c r="K1603" t="b">
        <v>0</v>
      </c>
      <c r="L1603">
        <v>56</v>
      </c>
      <c r="M1603" t="b">
        <v>1</v>
      </c>
      <c r="N1603" s="7" t="s">
        <v>8328</v>
      </c>
      <c r="O1603" s="7" t="s">
        <v>8329</v>
      </c>
      <c r="P1603">
        <v>109</v>
      </c>
      <c r="Q1603" s="6">
        <f>E1603/Table1_2[[#This Row],[backers_count]]</f>
        <v>48.325535714285714</v>
      </c>
    </row>
    <row r="1604" spans="1:17" x14ac:dyDescent="0.35">
      <c r="A1604">
        <v>1602</v>
      </c>
      <c r="B1604" t="s">
        <v>1603</v>
      </c>
      <c r="C1604" t="s">
        <v>5712</v>
      </c>
      <c r="D1604" s="6">
        <v>1500</v>
      </c>
      <c r="E1604" s="6">
        <v>1502.5</v>
      </c>
      <c r="F1604" t="s">
        <v>8219</v>
      </c>
      <c r="G1604" t="s">
        <v>8224</v>
      </c>
      <c r="H1604" t="s">
        <v>8246</v>
      </c>
      <c r="I1604" s="7">
        <v>1318633200</v>
      </c>
      <c r="J1604" s="7">
        <v>1314947317</v>
      </c>
      <c r="K1604" t="b">
        <v>0</v>
      </c>
      <c r="L1604">
        <v>32</v>
      </c>
      <c r="M1604" t="b">
        <v>1</v>
      </c>
      <c r="N1604" s="7" t="s">
        <v>8328</v>
      </c>
      <c r="O1604" s="7" t="s">
        <v>8329</v>
      </c>
      <c r="P1604">
        <v>101</v>
      </c>
      <c r="Q1604" s="6">
        <f>E1604/Table1_2[[#This Row],[backers_count]]</f>
        <v>46.953125</v>
      </c>
    </row>
    <row r="1605" spans="1:17" x14ac:dyDescent="0.35">
      <c r="A1605">
        <v>1603</v>
      </c>
      <c r="B1605" t="s">
        <v>1604</v>
      </c>
      <c r="C1605" t="s">
        <v>5713</v>
      </c>
      <c r="D1605" s="6">
        <v>2000</v>
      </c>
      <c r="E1605" s="6">
        <v>2000.66</v>
      </c>
      <c r="F1605" t="s">
        <v>8219</v>
      </c>
      <c r="G1605" t="s">
        <v>8224</v>
      </c>
      <c r="H1605" t="s">
        <v>8246</v>
      </c>
      <c r="I1605" s="7">
        <v>1327723459</v>
      </c>
      <c r="J1605" s="7">
        <v>1322539459</v>
      </c>
      <c r="K1605" t="b">
        <v>0</v>
      </c>
      <c r="L1605">
        <v>30</v>
      </c>
      <c r="M1605" t="b">
        <v>1</v>
      </c>
      <c r="N1605" s="7" t="s">
        <v>8328</v>
      </c>
      <c r="O1605" s="7" t="s">
        <v>8329</v>
      </c>
      <c r="P1605">
        <v>101</v>
      </c>
      <c r="Q1605" s="6">
        <f>E1605/Table1_2[[#This Row],[backers_count]]</f>
        <v>66.688666666666663</v>
      </c>
    </row>
    <row r="1606" spans="1:17" x14ac:dyDescent="0.35">
      <c r="A1606">
        <v>1604</v>
      </c>
      <c r="B1606" t="s">
        <v>1605</v>
      </c>
      <c r="C1606" t="s">
        <v>5714</v>
      </c>
      <c r="D1606" s="6">
        <v>2800</v>
      </c>
      <c r="E1606" s="6">
        <v>3419</v>
      </c>
      <c r="F1606" t="s">
        <v>8219</v>
      </c>
      <c r="G1606" t="s">
        <v>8224</v>
      </c>
      <c r="H1606" t="s">
        <v>8246</v>
      </c>
      <c r="I1606" s="7">
        <v>1332011835</v>
      </c>
      <c r="J1606" s="7">
        <v>1328559435</v>
      </c>
      <c r="K1606" t="b">
        <v>0</v>
      </c>
      <c r="L1606">
        <v>70</v>
      </c>
      <c r="M1606" t="b">
        <v>1</v>
      </c>
      <c r="N1606" s="7" t="s">
        <v>8328</v>
      </c>
      <c r="O1606" s="7" t="s">
        <v>8329</v>
      </c>
      <c r="P1606">
        <v>123</v>
      </c>
      <c r="Q1606" s="6">
        <f>E1606/Table1_2[[#This Row],[backers_count]]</f>
        <v>48.842857142857142</v>
      </c>
    </row>
    <row r="1607" spans="1:17" x14ac:dyDescent="0.35">
      <c r="A1607">
        <v>1605</v>
      </c>
      <c r="B1607" t="s">
        <v>1606</v>
      </c>
      <c r="C1607" t="s">
        <v>5715</v>
      </c>
      <c r="D1607" s="6">
        <v>6000</v>
      </c>
      <c r="E1607" s="6">
        <v>6041.6</v>
      </c>
      <c r="F1607" t="s">
        <v>8219</v>
      </c>
      <c r="G1607" t="s">
        <v>8224</v>
      </c>
      <c r="H1607" t="s">
        <v>8246</v>
      </c>
      <c r="I1607" s="7">
        <v>1312182000</v>
      </c>
      <c r="J1607" s="7">
        <v>1311380313</v>
      </c>
      <c r="K1607" t="b">
        <v>0</v>
      </c>
      <c r="L1607">
        <v>44</v>
      </c>
      <c r="M1607" t="b">
        <v>1</v>
      </c>
      <c r="N1607" s="7" t="s">
        <v>8328</v>
      </c>
      <c r="O1607" s="7" t="s">
        <v>8329</v>
      </c>
      <c r="P1607">
        <v>101</v>
      </c>
      <c r="Q1607" s="6">
        <f>E1607/Table1_2[[#This Row],[backers_count]]</f>
        <v>137.30909090909091</v>
      </c>
    </row>
    <row r="1608" spans="1:17" x14ac:dyDescent="0.35">
      <c r="A1608">
        <v>1606</v>
      </c>
      <c r="B1608" t="s">
        <v>1607</v>
      </c>
      <c r="C1608" t="s">
        <v>5716</v>
      </c>
      <c r="D1608" s="6">
        <v>8000</v>
      </c>
      <c r="E1608" s="6">
        <v>8080.33</v>
      </c>
      <c r="F1608" t="s">
        <v>8219</v>
      </c>
      <c r="G1608" t="s">
        <v>8224</v>
      </c>
      <c r="H1608" t="s">
        <v>8246</v>
      </c>
      <c r="I1608" s="7">
        <v>1300930838</v>
      </c>
      <c r="J1608" s="7">
        <v>1293158438</v>
      </c>
      <c r="K1608" t="b">
        <v>0</v>
      </c>
      <c r="L1608">
        <v>92</v>
      </c>
      <c r="M1608" t="b">
        <v>1</v>
      </c>
      <c r="N1608" s="7" t="s">
        <v>8328</v>
      </c>
      <c r="O1608" s="7" t="s">
        <v>8329</v>
      </c>
      <c r="P1608">
        <v>102</v>
      </c>
      <c r="Q1608" s="6">
        <f>E1608/Table1_2[[#This Row],[backers_count]]</f>
        <v>87.829673913043479</v>
      </c>
    </row>
    <row r="1609" spans="1:17" x14ac:dyDescent="0.35">
      <c r="A1609">
        <v>1607</v>
      </c>
      <c r="B1609" t="s">
        <v>1608</v>
      </c>
      <c r="C1609" t="s">
        <v>5717</v>
      </c>
      <c r="D1609" s="6">
        <v>10000</v>
      </c>
      <c r="E1609" s="6">
        <v>14511</v>
      </c>
      <c r="F1609" t="s">
        <v>8219</v>
      </c>
      <c r="G1609" t="s">
        <v>8224</v>
      </c>
      <c r="H1609" t="s">
        <v>8246</v>
      </c>
      <c r="I1609" s="7">
        <v>1339701851</v>
      </c>
      <c r="J1609" s="7">
        <v>1337887451</v>
      </c>
      <c r="K1609" t="b">
        <v>0</v>
      </c>
      <c r="L1609">
        <v>205</v>
      </c>
      <c r="M1609" t="b">
        <v>1</v>
      </c>
      <c r="N1609" s="7" t="s">
        <v>8328</v>
      </c>
      <c r="O1609" s="7" t="s">
        <v>8329</v>
      </c>
      <c r="P1609">
        <v>146</v>
      </c>
      <c r="Q1609" s="6">
        <f>E1609/Table1_2[[#This Row],[backers_count]]</f>
        <v>70.785365853658533</v>
      </c>
    </row>
    <row r="1610" spans="1:17" x14ac:dyDescent="0.35">
      <c r="A1610">
        <v>1608</v>
      </c>
      <c r="B1610" t="s">
        <v>1609</v>
      </c>
      <c r="C1610" t="s">
        <v>5718</v>
      </c>
      <c r="D1610" s="6">
        <v>1200</v>
      </c>
      <c r="E1610" s="6">
        <v>1215</v>
      </c>
      <c r="F1610" t="s">
        <v>8219</v>
      </c>
      <c r="G1610" t="s">
        <v>8224</v>
      </c>
      <c r="H1610" t="s">
        <v>8246</v>
      </c>
      <c r="I1610" s="7">
        <v>1388553960</v>
      </c>
      <c r="J1610" s="7">
        <v>1385754986</v>
      </c>
      <c r="K1610" t="b">
        <v>0</v>
      </c>
      <c r="L1610">
        <v>23</v>
      </c>
      <c r="M1610" t="b">
        <v>1</v>
      </c>
      <c r="N1610" s="7" t="s">
        <v>8328</v>
      </c>
      <c r="O1610" s="7" t="s">
        <v>8329</v>
      </c>
      <c r="P1610">
        <v>102</v>
      </c>
      <c r="Q1610" s="6">
        <f>E1610/Table1_2[[#This Row],[backers_count]]</f>
        <v>52.826086956521742</v>
      </c>
    </row>
    <row r="1611" spans="1:17" x14ac:dyDescent="0.35">
      <c r="A1611">
        <v>1609</v>
      </c>
      <c r="B1611" t="s">
        <v>1610</v>
      </c>
      <c r="C1611" t="s">
        <v>5719</v>
      </c>
      <c r="D1611" s="6">
        <v>1500</v>
      </c>
      <c r="E1611" s="6">
        <v>1775</v>
      </c>
      <c r="F1611" t="s">
        <v>8219</v>
      </c>
      <c r="G1611" t="s">
        <v>8224</v>
      </c>
      <c r="H1611" t="s">
        <v>8246</v>
      </c>
      <c r="I1611" s="7">
        <v>1320220800</v>
      </c>
      <c r="J1611" s="7">
        <v>1315612909</v>
      </c>
      <c r="K1611" t="b">
        <v>0</v>
      </c>
      <c r="L1611">
        <v>4</v>
      </c>
      <c r="M1611" t="b">
        <v>1</v>
      </c>
      <c r="N1611" s="7" t="s">
        <v>8328</v>
      </c>
      <c r="O1611" s="7" t="s">
        <v>8329</v>
      </c>
      <c r="P1611">
        <v>119</v>
      </c>
      <c r="Q1611" s="6">
        <f>E1611/Table1_2[[#This Row],[backers_count]]</f>
        <v>443.75</v>
      </c>
    </row>
    <row r="1612" spans="1:17" x14ac:dyDescent="0.35">
      <c r="A1612">
        <v>1610</v>
      </c>
      <c r="B1612" t="s">
        <v>1611</v>
      </c>
      <c r="C1612" t="s">
        <v>5720</v>
      </c>
      <c r="D1612" s="6">
        <v>2000</v>
      </c>
      <c r="E1612" s="6">
        <v>5437</v>
      </c>
      <c r="F1612" t="s">
        <v>8219</v>
      </c>
      <c r="G1612" t="s">
        <v>8224</v>
      </c>
      <c r="H1612" t="s">
        <v>8246</v>
      </c>
      <c r="I1612" s="7">
        <v>1355609510</v>
      </c>
      <c r="J1612" s="7">
        <v>1353017510</v>
      </c>
      <c r="K1612" t="b">
        <v>0</v>
      </c>
      <c r="L1612">
        <v>112</v>
      </c>
      <c r="M1612" t="b">
        <v>1</v>
      </c>
      <c r="N1612" s="7" t="s">
        <v>8328</v>
      </c>
      <c r="O1612" s="7" t="s">
        <v>8329</v>
      </c>
      <c r="P1612">
        <v>272</v>
      </c>
      <c r="Q1612" s="6">
        <f>E1612/Table1_2[[#This Row],[backers_count]]</f>
        <v>48.544642857142854</v>
      </c>
    </row>
    <row r="1613" spans="1:17" x14ac:dyDescent="0.35">
      <c r="A1613">
        <v>1611</v>
      </c>
      <c r="B1613" t="s">
        <v>1612</v>
      </c>
      <c r="C1613" t="s">
        <v>5721</v>
      </c>
      <c r="D1613" s="6">
        <v>800</v>
      </c>
      <c r="E1613" s="6">
        <v>1001</v>
      </c>
      <c r="F1613" t="s">
        <v>8219</v>
      </c>
      <c r="G1613" t="s">
        <v>8224</v>
      </c>
      <c r="H1613" t="s">
        <v>8246</v>
      </c>
      <c r="I1613" s="7">
        <v>1370390432</v>
      </c>
      <c r="J1613" s="7">
        <v>1368576032</v>
      </c>
      <c r="K1613" t="b">
        <v>0</v>
      </c>
      <c r="L1613">
        <v>27</v>
      </c>
      <c r="M1613" t="b">
        <v>1</v>
      </c>
      <c r="N1613" s="7" t="s">
        <v>8328</v>
      </c>
      <c r="O1613" s="7" t="s">
        <v>8329</v>
      </c>
      <c r="P1613">
        <v>126</v>
      </c>
      <c r="Q1613" s="6">
        <f>E1613/Table1_2[[#This Row],[backers_count]]</f>
        <v>37.074074074074076</v>
      </c>
    </row>
    <row r="1614" spans="1:17" x14ac:dyDescent="0.35">
      <c r="A1614">
        <v>1612</v>
      </c>
      <c r="B1614" t="s">
        <v>1613</v>
      </c>
      <c r="C1614" t="s">
        <v>5722</v>
      </c>
      <c r="D1614" s="6">
        <v>500</v>
      </c>
      <c r="E1614" s="6">
        <v>550</v>
      </c>
      <c r="F1614" t="s">
        <v>8219</v>
      </c>
      <c r="G1614" t="s">
        <v>8224</v>
      </c>
      <c r="H1614" t="s">
        <v>8246</v>
      </c>
      <c r="I1614" s="7">
        <v>1357160384</v>
      </c>
      <c r="J1614" s="7">
        <v>1354568384</v>
      </c>
      <c r="K1614" t="b">
        <v>0</v>
      </c>
      <c r="L1614">
        <v>11</v>
      </c>
      <c r="M1614" t="b">
        <v>1</v>
      </c>
      <c r="N1614" s="7" t="s">
        <v>8328</v>
      </c>
      <c r="O1614" s="7" t="s">
        <v>8329</v>
      </c>
      <c r="P1614">
        <v>111</v>
      </c>
      <c r="Q1614" s="6">
        <f>E1614/Table1_2[[#This Row],[backers_count]]</f>
        <v>50</v>
      </c>
    </row>
    <row r="1615" spans="1:17" x14ac:dyDescent="0.35">
      <c r="A1615">
        <v>1613</v>
      </c>
      <c r="B1615" t="s">
        <v>1614</v>
      </c>
      <c r="C1615" t="s">
        <v>5723</v>
      </c>
      <c r="D1615" s="6">
        <v>1000</v>
      </c>
      <c r="E1615" s="6">
        <v>1015</v>
      </c>
      <c r="F1615" t="s">
        <v>8219</v>
      </c>
      <c r="G1615" t="s">
        <v>8224</v>
      </c>
      <c r="H1615" t="s">
        <v>8246</v>
      </c>
      <c r="I1615" s="7">
        <v>1342921202</v>
      </c>
      <c r="J1615" s="7">
        <v>1340329202</v>
      </c>
      <c r="K1615" t="b">
        <v>0</v>
      </c>
      <c r="L1615">
        <v>26</v>
      </c>
      <c r="M1615" t="b">
        <v>1</v>
      </c>
      <c r="N1615" s="7" t="s">
        <v>8328</v>
      </c>
      <c r="O1615" s="7" t="s">
        <v>8329</v>
      </c>
      <c r="P1615">
        <v>102</v>
      </c>
      <c r="Q1615" s="6">
        <f>E1615/Table1_2[[#This Row],[backers_count]]</f>
        <v>39.03846153846154</v>
      </c>
    </row>
    <row r="1616" spans="1:17" x14ac:dyDescent="0.35">
      <c r="A1616">
        <v>1614</v>
      </c>
      <c r="B1616" t="s">
        <v>1615</v>
      </c>
      <c r="C1616" t="s">
        <v>5724</v>
      </c>
      <c r="D1616" s="6">
        <v>5000</v>
      </c>
      <c r="E1616" s="6">
        <v>5135</v>
      </c>
      <c r="F1616" t="s">
        <v>8219</v>
      </c>
      <c r="G1616" t="s">
        <v>8224</v>
      </c>
      <c r="H1616" t="s">
        <v>8246</v>
      </c>
      <c r="I1616" s="7">
        <v>1407085200</v>
      </c>
      <c r="J1616" s="7">
        <v>1401924769</v>
      </c>
      <c r="K1616" t="b">
        <v>0</v>
      </c>
      <c r="L1616">
        <v>77</v>
      </c>
      <c r="M1616" t="b">
        <v>1</v>
      </c>
      <c r="N1616" s="7" t="s">
        <v>8328</v>
      </c>
      <c r="O1616" s="7" t="s">
        <v>8329</v>
      </c>
      <c r="P1616">
        <v>103</v>
      </c>
      <c r="Q1616" s="6">
        <f>E1616/Table1_2[[#This Row],[backers_count]]</f>
        <v>66.688311688311686</v>
      </c>
    </row>
    <row r="1617" spans="1:17" x14ac:dyDescent="0.35">
      <c r="A1617">
        <v>1615</v>
      </c>
      <c r="B1617" t="s">
        <v>1616</v>
      </c>
      <c r="C1617" t="s">
        <v>5725</v>
      </c>
      <c r="D1617" s="6">
        <v>8000</v>
      </c>
      <c r="E1617" s="6">
        <v>9130</v>
      </c>
      <c r="F1617" t="s">
        <v>8219</v>
      </c>
      <c r="G1617" t="s">
        <v>8224</v>
      </c>
      <c r="H1617" t="s">
        <v>8246</v>
      </c>
      <c r="I1617" s="7">
        <v>1323742396</v>
      </c>
      <c r="J1617" s="7">
        <v>1319850796</v>
      </c>
      <c r="K1617" t="b">
        <v>0</v>
      </c>
      <c r="L1617">
        <v>136</v>
      </c>
      <c r="M1617" t="b">
        <v>1</v>
      </c>
      <c r="N1617" s="7" t="s">
        <v>8328</v>
      </c>
      <c r="O1617" s="7" t="s">
        <v>8329</v>
      </c>
      <c r="P1617">
        <v>115</v>
      </c>
      <c r="Q1617" s="6">
        <f>E1617/Table1_2[[#This Row],[backers_count]]</f>
        <v>67.132352941176464</v>
      </c>
    </row>
    <row r="1618" spans="1:17" x14ac:dyDescent="0.35">
      <c r="A1618">
        <v>1616</v>
      </c>
      <c r="B1618" t="s">
        <v>1617</v>
      </c>
      <c r="C1618" t="s">
        <v>5726</v>
      </c>
      <c r="D1618" s="6">
        <v>10000</v>
      </c>
      <c r="E1618" s="6">
        <v>10420</v>
      </c>
      <c r="F1618" t="s">
        <v>8219</v>
      </c>
      <c r="G1618" t="s">
        <v>8224</v>
      </c>
      <c r="H1618" t="s">
        <v>8246</v>
      </c>
      <c r="I1618" s="7">
        <v>1353621600</v>
      </c>
      <c r="J1618" s="7">
        <v>1350061821</v>
      </c>
      <c r="K1618" t="b">
        <v>0</v>
      </c>
      <c r="L1618">
        <v>157</v>
      </c>
      <c r="M1618" t="b">
        <v>1</v>
      </c>
      <c r="N1618" s="7" t="s">
        <v>8328</v>
      </c>
      <c r="O1618" s="7" t="s">
        <v>8329</v>
      </c>
      <c r="P1618">
        <v>105</v>
      </c>
      <c r="Q1618" s="6">
        <f>E1618/Table1_2[[#This Row],[backers_count]]</f>
        <v>66.369426751592357</v>
      </c>
    </row>
    <row r="1619" spans="1:17" x14ac:dyDescent="0.35">
      <c r="A1619">
        <v>1617</v>
      </c>
      <c r="B1619" t="s">
        <v>1618</v>
      </c>
      <c r="C1619" t="s">
        <v>5727</v>
      </c>
      <c r="D1619" s="6">
        <v>7000</v>
      </c>
      <c r="E1619" s="6">
        <v>10210</v>
      </c>
      <c r="F1619" t="s">
        <v>8219</v>
      </c>
      <c r="G1619" t="s">
        <v>8224</v>
      </c>
      <c r="H1619" t="s">
        <v>8246</v>
      </c>
      <c r="I1619" s="7">
        <v>1383332400</v>
      </c>
      <c r="J1619" s="7">
        <v>1380470188</v>
      </c>
      <c r="K1619" t="b">
        <v>0</v>
      </c>
      <c r="L1619">
        <v>158</v>
      </c>
      <c r="M1619" t="b">
        <v>1</v>
      </c>
      <c r="N1619" s="7" t="s">
        <v>8328</v>
      </c>
      <c r="O1619" s="7" t="s">
        <v>8329</v>
      </c>
      <c r="P1619">
        <v>146</v>
      </c>
      <c r="Q1619" s="6">
        <f>E1619/Table1_2[[#This Row],[backers_count]]</f>
        <v>64.620253164556956</v>
      </c>
    </row>
    <row r="1620" spans="1:17" x14ac:dyDescent="0.35">
      <c r="A1620">
        <v>1618</v>
      </c>
      <c r="B1620" t="s">
        <v>1619</v>
      </c>
      <c r="C1620" t="s">
        <v>5728</v>
      </c>
      <c r="D1620" s="6">
        <v>1500</v>
      </c>
      <c r="E1620" s="6">
        <v>1576</v>
      </c>
      <c r="F1620" t="s">
        <v>8219</v>
      </c>
      <c r="G1620" t="s">
        <v>8224</v>
      </c>
      <c r="H1620" t="s">
        <v>8246</v>
      </c>
      <c r="I1620" s="7">
        <v>1362757335</v>
      </c>
      <c r="J1620" s="7">
        <v>1359301335</v>
      </c>
      <c r="K1620" t="b">
        <v>0</v>
      </c>
      <c r="L1620">
        <v>27</v>
      </c>
      <c r="M1620" t="b">
        <v>1</v>
      </c>
      <c r="N1620" s="7" t="s">
        <v>8328</v>
      </c>
      <c r="O1620" s="7" t="s">
        <v>8329</v>
      </c>
      <c r="P1620">
        <v>106</v>
      </c>
      <c r="Q1620" s="6">
        <f>E1620/Table1_2[[#This Row],[backers_count]]</f>
        <v>58.370370370370374</v>
      </c>
    </row>
    <row r="1621" spans="1:17" x14ac:dyDescent="0.35">
      <c r="A1621">
        <v>1619</v>
      </c>
      <c r="B1621" t="s">
        <v>1620</v>
      </c>
      <c r="C1621" t="s">
        <v>5729</v>
      </c>
      <c r="D1621" s="6">
        <v>1500</v>
      </c>
      <c r="E1621" s="6">
        <v>2000</v>
      </c>
      <c r="F1621" t="s">
        <v>8219</v>
      </c>
      <c r="G1621" t="s">
        <v>8224</v>
      </c>
      <c r="H1621" t="s">
        <v>8246</v>
      </c>
      <c r="I1621" s="7">
        <v>1410755286</v>
      </c>
      <c r="J1621" s="7">
        <v>1408940886</v>
      </c>
      <c r="K1621" t="b">
        <v>0</v>
      </c>
      <c r="L1621">
        <v>23</v>
      </c>
      <c r="M1621" t="b">
        <v>1</v>
      </c>
      <c r="N1621" s="7" t="s">
        <v>8328</v>
      </c>
      <c r="O1621" s="7" t="s">
        <v>8329</v>
      </c>
      <c r="P1621">
        <v>134</v>
      </c>
      <c r="Q1621" s="6">
        <f>E1621/Table1_2[[#This Row],[backers_count]]</f>
        <v>86.956521739130437</v>
      </c>
    </row>
    <row r="1622" spans="1:17" x14ac:dyDescent="0.35">
      <c r="A1622">
        <v>1620</v>
      </c>
      <c r="B1622" t="s">
        <v>1621</v>
      </c>
      <c r="C1622" t="s">
        <v>5730</v>
      </c>
      <c r="D1622" s="6">
        <v>1000</v>
      </c>
      <c r="E1622" s="6">
        <v>1130</v>
      </c>
      <c r="F1622" t="s">
        <v>8219</v>
      </c>
      <c r="G1622" t="s">
        <v>8224</v>
      </c>
      <c r="H1622" t="s">
        <v>8246</v>
      </c>
      <c r="I1622" s="7">
        <v>1361606940</v>
      </c>
      <c r="J1622" s="7">
        <v>1361002140</v>
      </c>
      <c r="K1622" t="b">
        <v>0</v>
      </c>
      <c r="L1622">
        <v>17</v>
      </c>
      <c r="M1622" t="b">
        <v>1</v>
      </c>
      <c r="N1622" s="7" t="s">
        <v>8328</v>
      </c>
      <c r="O1622" s="7" t="s">
        <v>8329</v>
      </c>
      <c r="P1622">
        <v>113</v>
      </c>
      <c r="Q1622" s="6">
        <f>E1622/Table1_2[[#This Row],[backers_count]]</f>
        <v>66.470588235294116</v>
      </c>
    </row>
    <row r="1623" spans="1:17" x14ac:dyDescent="0.35">
      <c r="A1623">
        <v>1621</v>
      </c>
      <c r="B1623" t="s">
        <v>1622</v>
      </c>
      <c r="C1623" t="s">
        <v>5731</v>
      </c>
      <c r="D1623" s="6">
        <v>5000</v>
      </c>
      <c r="E1623" s="6">
        <v>6060</v>
      </c>
      <c r="F1623" t="s">
        <v>8219</v>
      </c>
      <c r="G1623" t="s">
        <v>8224</v>
      </c>
      <c r="H1623" t="s">
        <v>8246</v>
      </c>
      <c r="I1623" s="7">
        <v>1338177540</v>
      </c>
      <c r="J1623" s="7">
        <v>1333550015</v>
      </c>
      <c r="K1623" t="b">
        <v>0</v>
      </c>
      <c r="L1623">
        <v>37</v>
      </c>
      <c r="M1623" t="b">
        <v>1</v>
      </c>
      <c r="N1623" s="7" t="s">
        <v>8328</v>
      </c>
      <c r="O1623" s="7" t="s">
        <v>8329</v>
      </c>
      <c r="P1623">
        <v>122</v>
      </c>
      <c r="Q1623" s="6">
        <f>E1623/Table1_2[[#This Row],[backers_count]]</f>
        <v>163.78378378378378</v>
      </c>
    </row>
    <row r="1624" spans="1:17" x14ac:dyDescent="0.35">
      <c r="A1624">
        <v>1622</v>
      </c>
      <c r="B1624" t="s">
        <v>1623</v>
      </c>
      <c r="C1624" t="s">
        <v>5732</v>
      </c>
      <c r="D1624" s="6">
        <v>6900</v>
      </c>
      <c r="E1624" s="6">
        <v>7019</v>
      </c>
      <c r="F1624" t="s">
        <v>8219</v>
      </c>
      <c r="G1624" t="s">
        <v>8224</v>
      </c>
      <c r="H1624" t="s">
        <v>8246</v>
      </c>
      <c r="I1624" s="7">
        <v>1418803140</v>
      </c>
      <c r="J1624" s="7">
        <v>1415343874</v>
      </c>
      <c r="K1624" t="b">
        <v>0</v>
      </c>
      <c r="L1624">
        <v>65</v>
      </c>
      <c r="M1624" t="b">
        <v>1</v>
      </c>
      <c r="N1624" s="7" t="s">
        <v>8328</v>
      </c>
      <c r="O1624" s="7" t="s">
        <v>8329</v>
      </c>
      <c r="P1624">
        <v>102</v>
      </c>
      <c r="Q1624" s="6">
        <f>E1624/Table1_2[[#This Row],[backers_count]]</f>
        <v>107.98461538461538</v>
      </c>
    </row>
    <row r="1625" spans="1:17" x14ac:dyDescent="0.35">
      <c r="A1625">
        <v>1623</v>
      </c>
      <c r="B1625" t="s">
        <v>1624</v>
      </c>
      <c r="C1625" t="s">
        <v>5733</v>
      </c>
      <c r="D1625" s="6">
        <v>750</v>
      </c>
      <c r="E1625" s="6">
        <v>758</v>
      </c>
      <c r="F1625" t="s">
        <v>8219</v>
      </c>
      <c r="G1625" t="s">
        <v>8225</v>
      </c>
      <c r="H1625" t="s">
        <v>8247</v>
      </c>
      <c r="I1625" s="7">
        <v>1377621089</v>
      </c>
      <c r="J1625" s="7">
        <v>1372437089</v>
      </c>
      <c r="K1625" t="b">
        <v>0</v>
      </c>
      <c r="L1625">
        <v>18</v>
      </c>
      <c r="M1625" t="b">
        <v>1</v>
      </c>
      <c r="N1625" s="7" t="s">
        <v>8328</v>
      </c>
      <c r="O1625" s="7" t="s">
        <v>8329</v>
      </c>
      <c r="P1625">
        <v>102</v>
      </c>
      <c r="Q1625" s="6">
        <f>E1625/Table1_2[[#This Row],[backers_count]]</f>
        <v>42.111111111111114</v>
      </c>
    </row>
    <row r="1626" spans="1:17" x14ac:dyDescent="0.35">
      <c r="A1626">
        <v>1624</v>
      </c>
      <c r="B1626" t="s">
        <v>1625</v>
      </c>
      <c r="C1626" t="s">
        <v>5734</v>
      </c>
      <c r="D1626" s="6">
        <v>1000</v>
      </c>
      <c r="E1626" s="6">
        <v>1180</v>
      </c>
      <c r="F1626" t="s">
        <v>8219</v>
      </c>
      <c r="G1626" t="s">
        <v>8224</v>
      </c>
      <c r="H1626" t="s">
        <v>8246</v>
      </c>
      <c r="I1626" s="7">
        <v>1357721335</v>
      </c>
      <c r="J1626" s="7">
        <v>1354265335</v>
      </c>
      <c r="K1626" t="b">
        <v>0</v>
      </c>
      <c r="L1626">
        <v>25</v>
      </c>
      <c r="M1626" t="b">
        <v>1</v>
      </c>
      <c r="N1626" s="7" t="s">
        <v>8328</v>
      </c>
      <c r="O1626" s="7" t="s">
        <v>8329</v>
      </c>
      <c r="P1626">
        <v>118</v>
      </c>
      <c r="Q1626" s="6">
        <f>E1626/Table1_2[[#This Row],[backers_count]]</f>
        <v>47.2</v>
      </c>
    </row>
    <row r="1627" spans="1:17" x14ac:dyDescent="0.35">
      <c r="A1627">
        <v>1625</v>
      </c>
      <c r="B1627" t="s">
        <v>1626</v>
      </c>
      <c r="C1627" t="s">
        <v>5735</v>
      </c>
      <c r="D1627" s="6">
        <v>7500</v>
      </c>
      <c r="E1627" s="6">
        <v>11650</v>
      </c>
      <c r="F1627" t="s">
        <v>8219</v>
      </c>
      <c r="G1627" t="s">
        <v>8224</v>
      </c>
      <c r="H1627" t="s">
        <v>8246</v>
      </c>
      <c r="I1627" s="7">
        <v>1347382053</v>
      </c>
      <c r="J1627" s="7">
        <v>1344962853</v>
      </c>
      <c r="K1627" t="b">
        <v>0</v>
      </c>
      <c r="L1627">
        <v>104</v>
      </c>
      <c r="M1627" t="b">
        <v>1</v>
      </c>
      <c r="N1627" s="7" t="s">
        <v>8328</v>
      </c>
      <c r="O1627" s="7" t="s">
        <v>8329</v>
      </c>
      <c r="P1627">
        <v>156</v>
      </c>
      <c r="Q1627" s="6">
        <f>E1627/Table1_2[[#This Row],[backers_count]]</f>
        <v>112.01923076923077</v>
      </c>
    </row>
    <row r="1628" spans="1:17" x14ac:dyDescent="0.35">
      <c r="A1628">
        <v>1626</v>
      </c>
      <c r="B1628" t="s">
        <v>1627</v>
      </c>
      <c r="C1628" t="s">
        <v>5736</v>
      </c>
      <c r="D1628" s="6">
        <v>8000</v>
      </c>
      <c r="E1628" s="6">
        <v>8095</v>
      </c>
      <c r="F1628" t="s">
        <v>8219</v>
      </c>
      <c r="G1628" t="s">
        <v>8224</v>
      </c>
      <c r="H1628" t="s">
        <v>8246</v>
      </c>
      <c r="I1628" s="7">
        <v>1385932867</v>
      </c>
      <c r="J1628" s="7">
        <v>1383337267</v>
      </c>
      <c r="K1628" t="b">
        <v>0</v>
      </c>
      <c r="L1628">
        <v>108</v>
      </c>
      <c r="M1628" t="b">
        <v>1</v>
      </c>
      <c r="N1628" s="7" t="s">
        <v>8328</v>
      </c>
      <c r="O1628" s="7" t="s">
        <v>8329</v>
      </c>
      <c r="P1628">
        <v>102</v>
      </c>
      <c r="Q1628" s="6">
        <f>E1628/Table1_2[[#This Row],[backers_count]]</f>
        <v>74.953703703703709</v>
      </c>
    </row>
    <row r="1629" spans="1:17" x14ac:dyDescent="0.35">
      <c r="A1629">
        <v>1627</v>
      </c>
      <c r="B1629" t="s">
        <v>1628</v>
      </c>
      <c r="C1629" t="s">
        <v>5737</v>
      </c>
      <c r="D1629" s="6">
        <v>2000</v>
      </c>
      <c r="E1629" s="6">
        <v>2340</v>
      </c>
      <c r="F1629" t="s">
        <v>8219</v>
      </c>
      <c r="G1629" t="s">
        <v>8224</v>
      </c>
      <c r="H1629" t="s">
        <v>8246</v>
      </c>
      <c r="I1629" s="7">
        <v>1353905940</v>
      </c>
      <c r="J1629" s="7">
        <v>1351011489</v>
      </c>
      <c r="K1629" t="b">
        <v>0</v>
      </c>
      <c r="L1629">
        <v>38</v>
      </c>
      <c r="M1629" t="b">
        <v>1</v>
      </c>
      <c r="N1629" s="7" t="s">
        <v>8328</v>
      </c>
      <c r="O1629" s="7" t="s">
        <v>8329</v>
      </c>
      <c r="P1629">
        <v>117</v>
      </c>
      <c r="Q1629" s="6">
        <f>E1629/Table1_2[[#This Row],[backers_count]]</f>
        <v>61.578947368421055</v>
      </c>
    </row>
    <row r="1630" spans="1:17" x14ac:dyDescent="0.35">
      <c r="A1630">
        <v>1628</v>
      </c>
      <c r="B1630" t="s">
        <v>1629</v>
      </c>
      <c r="C1630" t="s">
        <v>5738</v>
      </c>
      <c r="D1630" s="6">
        <v>4000</v>
      </c>
      <c r="E1630" s="6">
        <v>4037</v>
      </c>
      <c r="F1630" t="s">
        <v>8219</v>
      </c>
      <c r="G1630" t="s">
        <v>8224</v>
      </c>
      <c r="H1630" t="s">
        <v>8246</v>
      </c>
      <c r="I1630" s="7">
        <v>1403026882</v>
      </c>
      <c r="J1630" s="7">
        <v>1400175682</v>
      </c>
      <c r="K1630" t="b">
        <v>0</v>
      </c>
      <c r="L1630">
        <v>88</v>
      </c>
      <c r="M1630" t="b">
        <v>1</v>
      </c>
      <c r="N1630" s="7" t="s">
        <v>8328</v>
      </c>
      <c r="O1630" s="7" t="s">
        <v>8329</v>
      </c>
      <c r="P1630">
        <v>101</v>
      </c>
      <c r="Q1630" s="6">
        <f>E1630/Table1_2[[#This Row],[backers_count]]</f>
        <v>45.875</v>
      </c>
    </row>
    <row r="1631" spans="1:17" x14ac:dyDescent="0.35">
      <c r="A1631">
        <v>1629</v>
      </c>
      <c r="B1631" t="s">
        <v>1630</v>
      </c>
      <c r="C1631" t="s">
        <v>5739</v>
      </c>
      <c r="D1631" s="6">
        <v>6000</v>
      </c>
      <c r="E1631" s="6">
        <v>6220</v>
      </c>
      <c r="F1631" t="s">
        <v>8219</v>
      </c>
      <c r="G1631" t="s">
        <v>8224</v>
      </c>
      <c r="H1631" t="s">
        <v>8246</v>
      </c>
      <c r="I1631" s="7">
        <v>1392929333</v>
      </c>
      <c r="J1631" s="7">
        <v>1389041333</v>
      </c>
      <c r="K1631" t="b">
        <v>0</v>
      </c>
      <c r="L1631">
        <v>82</v>
      </c>
      <c r="M1631" t="b">
        <v>1</v>
      </c>
      <c r="N1631" s="7" t="s">
        <v>8328</v>
      </c>
      <c r="O1631" s="7" t="s">
        <v>8329</v>
      </c>
      <c r="P1631">
        <v>104</v>
      </c>
      <c r="Q1631" s="6">
        <f>E1631/Table1_2[[#This Row],[backers_count]]</f>
        <v>75.853658536585371</v>
      </c>
    </row>
    <row r="1632" spans="1:17" x14ac:dyDescent="0.35">
      <c r="A1632">
        <v>1630</v>
      </c>
      <c r="B1632" t="s">
        <v>1631</v>
      </c>
      <c r="C1632" t="s">
        <v>5740</v>
      </c>
      <c r="D1632" s="6">
        <v>4000</v>
      </c>
      <c r="E1632" s="6">
        <v>10610</v>
      </c>
      <c r="F1632" t="s">
        <v>8219</v>
      </c>
      <c r="G1632" t="s">
        <v>8224</v>
      </c>
      <c r="H1632" t="s">
        <v>8246</v>
      </c>
      <c r="I1632" s="7">
        <v>1330671540</v>
      </c>
      <c r="J1632" s="7">
        <v>1328040375</v>
      </c>
      <c r="K1632" t="b">
        <v>0</v>
      </c>
      <c r="L1632">
        <v>126</v>
      </c>
      <c r="M1632" t="b">
        <v>1</v>
      </c>
      <c r="N1632" s="7" t="s">
        <v>8328</v>
      </c>
      <c r="O1632" s="7" t="s">
        <v>8329</v>
      </c>
      <c r="P1632">
        <v>266</v>
      </c>
      <c r="Q1632" s="6">
        <f>E1632/Table1_2[[#This Row],[backers_count]]</f>
        <v>84.206349206349202</v>
      </c>
    </row>
    <row r="1633" spans="1:17" x14ac:dyDescent="0.35">
      <c r="A1633">
        <v>1631</v>
      </c>
      <c r="B1633" t="s">
        <v>1632</v>
      </c>
      <c r="C1633" t="s">
        <v>5741</v>
      </c>
      <c r="D1633" s="6">
        <v>10000</v>
      </c>
      <c r="E1633" s="6">
        <v>15591</v>
      </c>
      <c r="F1633" t="s">
        <v>8219</v>
      </c>
      <c r="G1633" t="s">
        <v>8224</v>
      </c>
      <c r="H1633" t="s">
        <v>8246</v>
      </c>
      <c r="I1633" s="7">
        <v>1350074261</v>
      </c>
      <c r="J1633" s="7">
        <v>1347482261</v>
      </c>
      <c r="K1633" t="b">
        <v>0</v>
      </c>
      <c r="L1633">
        <v>133</v>
      </c>
      <c r="M1633" t="b">
        <v>1</v>
      </c>
      <c r="N1633" s="7" t="s">
        <v>8328</v>
      </c>
      <c r="O1633" s="7" t="s">
        <v>8329</v>
      </c>
      <c r="P1633">
        <v>156</v>
      </c>
      <c r="Q1633" s="6">
        <f>E1633/Table1_2[[#This Row],[backers_count]]</f>
        <v>117.22556390977444</v>
      </c>
    </row>
    <row r="1634" spans="1:17" x14ac:dyDescent="0.35">
      <c r="A1634">
        <v>1632</v>
      </c>
      <c r="B1634" t="s">
        <v>1633</v>
      </c>
      <c r="C1634" t="s">
        <v>5742</v>
      </c>
      <c r="D1634" s="6">
        <v>4000</v>
      </c>
      <c r="E1634" s="6">
        <v>4065</v>
      </c>
      <c r="F1634" t="s">
        <v>8219</v>
      </c>
      <c r="G1634" t="s">
        <v>8224</v>
      </c>
      <c r="H1634" t="s">
        <v>8246</v>
      </c>
      <c r="I1634" s="7">
        <v>1316851854</v>
      </c>
      <c r="J1634" s="7">
        <v>1311667854</v>
      </c>
      <c r="K1634" t="b">
        <v>0</v>
      </c>
      <c r="L1634">
        <v>47</v>
      </c>
      <c r="M1634" t="b">
        <v>1</v>
      </c>
      <c r="N1634" s="7" t="s">
        <v>8328</v>
      </c>
      <c r="O1634" s="7" t="s">
        <v>8329</v>
      </c>
      <c r="P1634">
        <v>102</v>
      </c>
      <c r="Q1634" s="6">
        <f>E1634/Table1_2[[#This Row],[backers_count]]</f>
        <v>86.489361702127653</v>
      </c>
    </row>
    <row r="1635" spans="1:17" x14ac:dyDescent="0.35">
      <c r="A1635">
        <v>1633</v>
      </c>
      <c r="B1635" t="s">
        <v>1634</v>
      </c>
      <c r="C1635" t="s">
        <v>5743</v>
      </c>
      <c r="D1635" s="6">
        <v>10000</v>
      </c>
      <c r="E1635" s="6">
        <v>10000</v>
      </c>
      <c r="F1635" t="s">
        <v>8219</v>
      </c>
      <c r="G1635" t="s">
        <v>8224</v>
      </c>
      <c r="H1635" t="s">
        <v>8246</v>
      </c>
      <c r="I1635" s="7">
        <v>1326690000</v>
      </c>
      <c r="J1635" s="7">
        <v>1324329156</v>
      </c>
      <c r="K1635" t="b">
        <v>0</v>
      </c>
      <c r="L1635">
        <v>58</v>
      </c>
      <c r="M1635" t="b">
        <v>1</v>
      </c>
      <c r="N1635" s="7" t="s">
        <v>8328</v>
      </c>
      <c r="O1635" s="7" t="s">
        <v>8329</v>
      </c>
      <c r="P1635">
        <v>100</v>
      </c>
      <c r="Q1635" s="6">
        <f>E1635/Table1_2[[#This Row],[backers_count]]</f>
        <v>172.41379310344828</v>
      </c>
    </row>
    <row r="1636" spans="1:17" x14ac:dyDescent="0.35">
      <c r="A1636">
        <v>1634</v>
      </c>
      <c r="B1636" t="s">
        <v>1635</v>
      </c>
      <c r="C1636" t="s">
        <v>5744</v>
      </c>
      <c r="D1636" s="6">
        <v>2000</v>
      </c>
      <c r="E1636" s="6">
        <v>2010</v>
      </c>
      <c r="F1636" t="s">
        <v>8219</v>
      </c>
      <c r="G1636" t="s">
        <v>8224</v>
      </c>
      <c r="H1636" t="s">
        <v>8246</v>
      </c>
      <c r="I1636" s="7">
        <v>1306994340</v>
      </c>
      <c r="J1636" s="7">
        <v>1303706001</v>
      </c>
      <c r="K1636" t="b">
        <v>0</v>
      </c>
      <c r="L1636">
        <v>32</v>
      </c>
      <c r="M1636" t="b">
        <v>1</v>
      </c>
      <c r="N1636" s="7" t="s">
        <v>8328</v>
      </c>
      <c r="O1636" s="7" t="s">
        <v>8329</v>
      </c>
      <c r="P1636">
        <v>101</v>
      </c>
      <c r="Q1636" s="6">
        <f>E1636/Table1_2[[#This Row],[backers_count]]</f>
        <v>62.8125</v>
      </c>
    </row>
    <row r="1637" spans="1:17" x14ac:dyDescent="0.35">
      <c r="A1637">
        <v>1635</v>
      </c>
      <c r="B1637" t="s">
        <v>1636</v>
      </c>
      <c r="C1637" t="s">
        <v>5745</v>
      </c>
      <c r="D1637" s="6">
        <v>2000</v>
      </c>
      <c r="E1637" s="6">
        <v>2506</v>
      </c>
      <c r="F1637" t="s">
        <v>8219</v>
      </c>
      <c r="G1637" t="s">
        <v>8224</v>
      </c>
      <c r="H1637" t="s">
        <v>8246</v>
      </c>
      <c r="I1637" s="7">
        <v>1468270261</v>
      </c>
      <c r="J1637" s="7">
        <v>1463086261</v>
      </c>
      <c r="K1637" t="b">
        <v>0</v>
      </c>
      <c r="L1637">
        <v>37</v>
      </c>
      <c r="M1637" t="b">
        <v>1</v>
      </c>
      <c r="N1637" s="7" t="s">
        <v>8328</v>
      </c>
      <c r="O1637" s="7" t="s">
        <v>8329</v>
      </c>
      <c r="P1637">
        <v>126</v>
      </c>
      <c r="Q1637" s="6">
        <f>E1637/Table1_2[[#This Row],[backers_count]]</f>
        <v>67.729729729729726</v>
      </c>
    </row>
    <row r="1638" spans="1:17" x14ac:dyDescent="0.35">
      <c r="A1638">
        <v>1636</v>
      </c>
      <c r="B1638" t="s">
        <v>1637</v>
      </c>
      <c r="C1638" t="s">
        <v>5746</v>
      </c>
      <c r="D1638" s="6">
        <v>4500</v>
      </c>
      <c r="E1638" s="6">
        <v>4660</v>
      </c>
      <c r="F1638" t="s">
        <v>8219</v>
      </c>
      <c r="G1638" t="s">
        <v>8224</v>
      </c>
      <c r="H1638" t="s">
        <v>8246</v>
      </c>
      <c r="I1638" s="7">
        <v>1307851200</v>
      </c>
      <c r="J1638" s="7">
        <v>1304129088</v>
      </c>
      <c r="K1638" t="b">
        <v>0</v>
      </c>
      <c r="L1638">
        <v>87</v>
      </c>
      <c r="M1638" t="b">
        <v>1</v>
      </c>
      <c r="N1638" s="7" t="s">
        <v>8328</v>
      </c>
      <c r="O1638" s="7" t="s">
        <v>8329</v>
      </c>
      <c r="P1638">
        <v>104</v>
      </c>
      <c r="Q1638" s="6">
        <f>E1638/Table1_2[[#This Row],[backers_count]]</f>
        <v>53.5632183908046</v>
      </c>
    </row>
    <row r="1639" spans="1:17" x14ac:dyDescent="0.35">
      <c r="A1639">
        <v>1637</v>
      </c>
      <c r="B1639" t="s">
        <v>1638</v>
      </c>
      <c r="C1639" t="s">
        <v>5747</v>
      </c>
      <c r="D1639" s="6">
        <v>500</v>
      </c>
      <c r="E1639" s="6">
        <v>519</v>
      </c>
      <c r="F1639" t="s">
        <v>8219</v>
      </c>
      <c r="G1639" t="s">
        <v>8224</v>
      </c>
      <c r="H1639" t="s">
        <v>8246</v>
      </c>
      <c r="I1639" s="7">
        <v>1262302740</v>
      </c>
      <c r="J1639" s="7">
        <v>1257444140</v>
      </c>
      <c r="K1639" t="b">
        <v>0</v>
      </c>
      <c r="L1639">
        <v>15</v>
      </c>
      <c r="M1639" t="b">
        <v>1</v>
      </c>
      <c r="N1639" s="7" t="s">
        <v>8328</v>
      </c>
      <c r="O1639" s="7" t="s">
        <v>8329</v>
      </c>
      <c r="P1639">
        <v>104</v>
      </c>
      <c r="Q1639" s="6">
        <f>E1639/Table1_2[[#This Row],[backers_count]]</f>
        <v>34.6</v>
      </c>
    </row>
    <row r="1640" spans="1:17" x14ac:dyDescent="0.35">
      <c r="A1640">
        <v>1638</v>
      </c>
      <c r="B1640" t="s">
        <v>1639</v>
      </c>
      <c r="C1640" t="s">
        <v>5748</v>
      </c>
      <c r="D1640" s="6">
        <v>1000</v>
      </c>
      <c r="E1640" s="6">
        <v>1050</v>
      </c>
      <c r="F1640" t="s">
        <v>8219</v>
      </c>
      <c r="G1640" t="s">
        <v>8224</v>
      </c>
      <c r="H1640" t="s">
        <v>8246</v>
      </c>
      <c r="I1640" s="7">
        <v>1362086700</v>
      </c>
      <c r="J1640" s="7">
        <v>1358180968</v>
      </c>
      <c r="K1640" t="b">
        <v>0</v>
      </c>
      <c r="L1640">
        <v>27</v>
      </c>
      <c r="M1640" t="b">
        <v>1</v>
      </c>
      <c r="N1640" s="7" t="s">
        <v>8328</v>
      </c>
      <c r="O1640" s="7" t="s">
        <v>8329</v>
      </c>
      <c r="P1640">
        <v>105</v>
      </c>
      <c r="Q1640" s="6">
        <f>E1640/Table1_2[[#This Row],[backers_count]]</f>
        <v>38.888888888888886</v>
      </c>
    </row>
    <row r="1641" spans="1:17" x14ac:dyDescent="0.35">
      <c r="A1641">
        <v>1639</v>
      </c>
      <c r="B1641" t="s">
        <v>1640</v>
      </c>
      <c r="C1641" t="s">
        <v>5749</v>
      </c>
      <c r="D1641" s="6">
        <v>1800</v>
      </c>
      <c r="E1641" s="6">
        <v>1800</v>
      </c>
      <c r="F1641" t="s">
        <v>8219</v>
      </c>
      <c r="G1641" t="s">
        <v>8224</v>
      </c>
      <c r="H1641" t="s">
        <v>8246</v>
      </c>
      <c r="I1641" s="7">
        <v>1330789165</v>
      </c>
      <c r="J1641" s="7">
        <v>1328197165</v>
      </c>
      <c r="K1641" t="b">
        <v>0</v>
      </c>
      <c r="L1641">
        <v>19</v>
      </c>
      <c r="M1641" t="b">
        <v>1</v>
      </c>
      <c r="N1641" s="7" t="s">
        <v>8328</v>
      </c>
      <c r="O1641" s="7" t="s">
        <v>8329</v>
      </c>
      <c r="P1641">
        <v>100</v>
      </c>
      <c r="Q1641" s="6">
        <f>E1641/Table1_2[[#This Row],[backers_count]]</f>
        <v>94.736842105263165</v>
      </c>
    </row>
    <row r="1642" spans="1:17" x14ac:dyDescent="0.35">
      <c r="A1642">
        <v>1640</v>
      </c>
      <c r="B1642" t="s">
        <v>1641</v>
      </c>
      <c r="C1642" t="s">
        <v>5750</v>
      </c>
      <c r="D1642" s="6">
        <v>400</v>
      </c>
      <c r="E1642" s="6">
        <v>679.44</v>
      </c>
      <c r="F1642" t="s">
        <v>8219</v>
      </c>
      <c r="G1642" t="s">
        <v>8224</v>
      </c>
      <c r="H1642" t="s">
        <v>8246</v>
      </c>
      <c r="I1642" s="7">
        <v>1280800740</v>
      </c>
      <c r="J1642" s="7">
        <v>1279603955</v>
      </c>
      <c r="K1642" t="b">
        <v>0</v>
      </c>
      <c r="L1642">
        <v>17</v>
      </c>
      <c r="M1642" t="b">
        <v>1</v>
      </c>
      <c r="N1642" s="7" t="s">
        <v>8328</v>
      </c>
      <c r="O1642" s="7" t="s">
        <v>8329</v>
      </c>
      <c r="P1642">
        <v>170</v>
      </c>
      <c r="Q1642" s="6">
        <f>E1642/Table1_2[[#This Row],[backers_count]]</f>
        <v>39.967058823529413</v>
      </c>
    </row>
    <row r="1643" spans="1:17" x14ac:dyDescent="0.35">
      <c r="A1643">
        <v>1641</v>
      </c>
      <c r="B1643" t="s">
        <v>1642</v>
      </c>
      <c r="C1643" t="s">
        <v>5751</v>
      </c>
      <c r="D1643" s="6">
        <v>2500</v>
      </c>
      <c r="E1643" s="6">
        <v>2535</v>
      </c>
      <c r="F1643" t="s">
        <v>8219</v>
      </c>
      <c r="G1643" t="s">
        <v>8224</v>
      </c>
      <c r="H1643" t="s">
        <v>8246</v>
      </c>
      <c r="I1643" s="7">
        <v>1418998744</v>
      </c>
      <c r="J1643" s="7">
        <v>1416406744</v>
      </c>
      <c r="K1643" t="b">
        <v>0</v>
      </c>
      <c r="L1643">
        <v>26</v>
      </c>
      <c r="M1643" t="b">
        <v>1</v>
      </c>
      <c r="N1643" s="7" t="s">
        <v>8328</v>
      </c>
      <c r="O1643" s="7" t="s">
        <v>8349</v>
      </c>
      <c r="P1643">
        <v>102</v>
      </c>
      <c r="Q1643" s="6">
        <f>E1643/Table1_2[[#This Row],[backers_count]]</f>
        <v>97.5</v>
      </c>
    </row>
    <row r="1644" spans="1:17" x14ac:dyDescent="0.35">
      <c r="A1644">
        <v>1642</v>
      </c>
      <c r="B1644" t="s">
        <v>1643</v>
      </c>
      <c r="C1644" t="s">
        <v>5752</v>
      </c>
      <c r="D1644" s="6">
        <v>1200</v>
      </c>
      <c r="E1644" s="6">
        <v>1200</v>
      </c>
      <c r="F1644" t="s">
        <v>8219</v>
      </c>
      <c r="G1644" t="s">
        <v>8224</v>
      </c>
      <c r="H1644" t="s">
        <v>8246</v>
      </c>
      <c r="I1644" s="7">
        <v>1308011727</v>
      </c>
      <c r="J1644" s="7">
        <v>1306283727</v>
      </c>
      <c r="K1644" t="b">
        <v>0</v>
      </c>
      <c r="L1644">
        <v>28</v>
      </c>
      <c r="M1644" t="b">
        <v>1</v>
      </c>
      <c r="N1644" s="7" t="s">
        <v>8328</v>
      </c>
      <c r="O1644" s="7" t="s">
        <v>8349</v>
      </c>
      <c r="P1644">
        <v>100</v>
      </c>
      <c r="Q1644" s="6">
        <f>E1644/Table1_2[[#This Row],[backers_count]]</f>
        <v>42.857142857142854</v>
      </c>
    </row>
    <row r="1645" spans="1:17" x14ac:dyDescent="0.35">
      <c r="A1645">
        <v>1643</v>
      </c>
      <c r="B1645" t="s">
        <v>1644</v>
      </c>
      <c r="C1645" t="s">
        <v>5753</v>
      </c>
      <c r="D1645" s="6">
        <v>5000</v>
      </c>
      <c r="E1645" s="6">
        <v>6235</v>
      </c>
      <c r="F1645" t="s">
        <v>8219</v>
      </c>
      <c r="G1645" t="s">
        <v>8224</v>
      </c>
      <c r="H1645" t="s">
        <v>8246</v>
      </c>
      <c r="I1645" s="7">
        <v>1348516012</v>
      </c>
      <c r="J1645" s="7">
        <v>1345924012</v>
      </c>
      <c r="K1645" t="b">
        <v>0</v>
      </c>
      <c r="L1645">
        <v>37</v>
      </c>
      <c r="M1645" t="b">
        <v>1</v>
      </c>
      <c r="N1645" s="7" t="s">
        <v>8328</v>
      </c>
      <c r="O1645" s="7" t="s">
        <v>8349</v>
      </c>
      <c r="P1645">
        <v>125</v>
      </c>
      <c r="Q1645" s="6">
        <f>E1645/Table1_2[[#This Row],[backers_count]]</f>
        <v>168.51351351351352</v>
      </c>
    </row>
    <row r="1646" spans="1:17" x14ac:dyDescent="0.35">
      <c r="A1646">
        <v>1644</v>
      </c>
      <c r="B1646" t="s">
        <v>1645</v>
      </c>
      <c r="C1646" t="s">
        <v>5754</v>
      </c>
      <c r="D1646" s="6">
        <v>10000</v>
      </c>
      <c r="E1646" s="6">
        <v>10950</v>
      </c>
      <c r="F1646" t="s">
        <v>8219</v>
      </c>
      <c r="G1646" t="s">
        <v>8224</v>
      </c>
      <c r="H1646" t="s">
        <v>8246</v>
      </c>
      <c r="I1646" s="7">
        <v>1353551160</v>
      </c>
      <c r="J1646" s="7">
        <v>1348363560</v>
      </c>
      <c r="K1646" t="b">
        <v>0</v>
      </c>
      <c r="L1646">
        <v>128</v>
      </c>
      <c r="M1646" t="b">
        <v>1</v>
      </c>
      <c r="N1646" s="7" t="s">
        <v>8328</v>
      </c>
      <c r="O1646" s="7" t="s">
        <v>8349</v>
      </c>
      <c r="P1646">
        <v>110</v>
      </c>
      <c r="Q1646" s="6">
        <f>E1646/Table1_2[[#This Row],[backers_count]]</f>
        <v>85.546875</v>
      </c>
    </row>
    <row r="1647" spans="1:17" x14ac:dyDescent="0.35">
      <c r="A1647">
        <v>1645</v>
      </c>
      <c r="B1647" t="s">
        <v>1646</v>
      </c>
      <c r="C1647" t="s">
        <v>5755</v>
      </c>
      <c r="D1647" s="6">
        <v>5000</v>
      </c>
      <c r="E1647" s="6">
        <v>5540</v>
      </c>
      <c r="F1647" t="s">
        <v>8219</v>
      </c>
      <c r="G1647" t="s">
        <v>8224</v>
      </c>
      <c r="H1647" t="s">
        <v>8246</v>
      </c>
      <c r="I1647" s="7">
        <v>1379515740</v>
      </c>
      <c r="J1647" s="7">
        <v>1378306140</v>
      </c>
      <c r="K1647" t="b">
        <v>0</v>
      </c>
      <c r="L1647">
        <v>10</v>
      </c>
      <c r="M1647" t="b">
        <v>1</v>
      </c>
      <c r="N1647" s="7" t="s">
        <v>8328</v>
      </c>
      <c r="O1647" s="7" t="s">
        <v>8349</v>
      </c>
      <c r="P1647">
        <v>111</v>
      </c>
      <c r="Q1647" s="6">
        <f>E1647/Table1_2[[#This Row],[backers_count]]</f>
        <v>554</v>
      </c>
    </row>
    <row r="1648" spans="1:17" x14ac:dyDescent="0.35">
      <c r="A1648">
        <v>1646</v>
      </c>
      <c r="B1648" t="s">
        <v>1647</v>
      </c>
      <c r="C1648" t="s">
        <v>5756</v>
      </c>
      <c r="D1648" s="6">
        <v>2000</v>
      </c>
      <c r="E1648" s="6">
        <v>2204</v>
      </c>
      <c r="F1648" t="s">
        <v>8219</v>
      </c>
      <c r="G1648" t="s">
        <v>8225</v>
      </c>
      <c r="H1648" t="s">
        <v>8247</v>
      </c>
      <c r="I1648" s="7">
        <v>1408039860</v>
      </c>
      <c r="J1648" s="7">
        <v>1405248503</v>
      </c>
      <c r="K1648" t="b">
        <v>0</v>
      </c>
      <c r="L1648">
        <v>83</v>
      </c>
      <c r="M1648" t="b">
        <v>1</v>
      </c>
      <c r="N1648" s="7" t="s">
        <v>8328</v>
      </c>
      <c r="O1648" s="7" t="s">
        <v>8349</v>
      </c>
      <c r="P1648">
        <v>111</v>
      </c>
      <c r="Q1648" s="6">
        <f>E1648/Table1_2[[#This Row],[backers_count]]</f>
        <v>26.554216867469879</v>
      </c>
    </row>
    <row r="1649" spans="1:17" x14ac:dyDescent="0.35">
      <c r="A1649">
        <v>1647</v>
      </c>
      <c r="B1649" t="s">
        <v>1648</v>
      </c>
      <c r="C1649" t="s">
        <v>5757</v>
      </c>
      <c r="D1649" s="6">
        <v>5000</v>
      </c>
      <c r="E1649" s="6">
        <v>5236</v>
      </c>
      <c r="F1649" t="s">
        <v>8219</v>
      </c>
      <c r="G1649" t="s">
        <v>8224</v>
      </c>
      <c r="H1649" t="s">
        <v>8246</v>
      </c>
      <c r="I1649" s="7">
        <v>1339235377</v>
      </c>
      <c r="J1649" s="7">
        <v>1336643377</v>
      </c>
      <c r="K1649" t="b">
        <v>0</v>
      </c>
      <c r="L1649">
        <v>46</v>
      </c>
      <c r="M1649" t="b">
        <v>1</v>
      </c>
      <c r="N1649" s="7" t="s">
        <v>8328</v>
      </c>
      <c r="O1649" s="7" t="s">
        <v>8349</v>
      </c>
      <c r="P1649">
        <v>105</v>
      </c>
      <c r="Q1649" s="6">
        <f>E1649/Table1_2[[#This Row],[backers_count]]</f>
        <v>113.82608695652173</v>
      </c>
    </row>
    <row r="1650" spans="1:17" x14ac:dyDescent="0.35">
      <c r="A1650">
        <v>1648</v>
      </c>
      <c r="B1650" t="s">
        <v>1649</v>
      </c>
      <c r="C1650" t="s">
        <v>5758</v>
      </c>
      <c r="D1650" s="6">
        <v>2300</v>
      </c>
      <c r="E1650" s="6">
        <v>2881</v>
      </c>
      <c r="F1650" t="s">
        <v>8219</v>
      </c>
      <c r="G1650" t="s">
        <v>8224</v>
      </c>
      <c r="H1650" t="s">
        <v>8246</v>
      </c>
      <c r="I1650" s="7">
        <v>1300636482</v>
      </c>
      <c r="J1650" s="7">
        <v>1298048082</v>
      </c>
      <c r="K1650" t="b">
        <v>0</v>
      </c>
      <c r="L1650">
        <v>90</v>
      </c>
      <c r="M1650" t="b">
        <v>1</v>
      </c>
      <c r="N1650" s="7" t="s">
        <v>8328</v>
      </c>
      <c r="O1650" s="7" t="s">
        <v>8349</v>
      </c>
      <c r="P1650">
        <v>126</v>
      </c>
      <c r="Q1650" s="6">
        <f>E1650/Table1_2[[#This Row],[backers_count]]</f>
        <v>32.011111111111113</v>
      </c>
    </row>
    <row r="1651" spans="1:17" x14ac:dyDescent="0.35">
      <c r="A1651">
        <v>1649</v>
      </c>
      <c r="B1651" t="s">
        <v>1650</v>
      </c>
      <c r="C1651" t="s">
        <v>5759</v>
      </c>
      <c r="D1651" s="6">
        <v>3800</v>
      </c>
      <c r="E1651" s="6">
        <v>3822.33</v>
      </c>
      <c r="F1651" t="s">
        <v>8219</v>
      </c>
      <c r="G1651" t="s">
        <v>8224</v>
      </c>
      <c r="H1651" t="s">
        <v>8246</v>
      </c>
      <c r="I1651" s="7">
        <v>1400862355</v>
      </c>
      <c r="J1651" s="7">
        <v>1396974355</v>
      </c>
      <c r="K1651" t="b">
        <v>0</v>
      </c>
      <c r="L1651">
        <v>81</v>
      </c>
      <c r="M1651" t="b">
        <v>1</v>
      </c>
      <c r="N1651" s="7" t="s">
        <v>8328</v>
      </c>
      <c r="O1651" s="7" t="s">
        <v>8349</v>
      </c>
      <c r="P1651">
        <v>101</v>
      </c>
      <c r="Q1651" s="6">
        <f>E1651/Table1_2[[#This Row],[backers_count]]</f>
        <v>47.189259259259259</v>
      </c>
    </row>
    <row r="1652" spans="1:17" x14ac:dyDescent="0.35">
      <c r="A1652">
        <v>1650</v>
      </c>
      <c r="B1652" t="s">
        <v>1651</v>
      </c>
      <c r="C1652" t="s">
        <v>5760</v>
      </c>
      <c r="D1652" s="6">
        <v>2000</v>
      </c>
      <c r="E1652" s="6">
        <v>2831</v>
      </c>
      <c r="F1652" t="s">
        <v>8219</v>
      </c>
      <c r="G1652" t="s">
        <v>8224</v>
      </c>
      <c r="H1652" t="s">
        <v>8246</v>
      </c>
      <c r="I1652" s="7">
        <v>1381314437</v>
      </c>
      <c r="J1652" s="7">
        <v>1378722437</v>
      </c>
      <c r="K1652" t="b">
        <v>0</v>
      </c>
      <c r="L1652">
        <v>32</v>
      </c>
      <c r="M1652" t="b">
        <v>1</v>
      </c>
      <c r="N1652" s="7" t="s">
        <v>8328</v>
      </c>
      <c r="O1652" s="7" t="s">
        <v>8349</v>
      </c>
      <c r="P1652">
        <v>142</v>
      </c>
      <c r="Q1652" s="6">
        <f>E1652/Table1_2[[#This Row],[backers_count]]</f>
        <v>88.46875</v>
      </c>
    </row>
    <row r="1653" spans="1:17" x14ac:dyDescent="0.35">
      <c r="A1653">
        <v>1651</v>
      </c>
      <c r="B1653" t="s">
        <v>1652</v>
      </c>
      <c r="C1653" t="s">
        <v>5761</v>
      </c>
      <c r="D1653" s="6">
        <v>2000</v>
      </c>
      <c r="E1653" s="6">
        <v>2015</v>
      </c>
      <c r="F1653" t="s">
        <v>8219</v>
      </c>
      <c r="G1653" t="s">
        <v>8224</v>
      </c>
      <c r="H1653" t="s">
        <v>8246</v>
      </c>
      <c r="I1653" s="7">
        <v>1303801140</v>
      </c>
      <c r="J1653" s="7">
        <v>1300916220</v>
      </c>
      <c r="K1653" t="b">
        <v>0</v>
      </c>
      <c r="L1653">
        <v>20</v>
      </c>
      <c r="M1653" t="b">
        <v>1</v>
      </c>
      <c r="N1653" s="7" t="s">
        <v>8328</v>
      </c>
      <c r="O1653" s="7" t="s">
        <v>8349</v>
      </c>
      <c r="P1653">
        <v>101</v>
      </c>
      <c r="Q1653" s="6">
        <f>E1653/Table1_2[[#This Row],[backers_count]]</f>
        <v>100.75</v>
      </c>
    </row>
    <row r="1654" spans="1:17" x14ac:dyDescent="0.35">
      <c r="A1654">
        <v>1652</v>
      </c>
      <c r="B1654" t="s">
        <v>1653</v>
      </c>
      <c r="C1654" t="s">
        <v>5762</v>
      </c>
      <c r="D1654" s="6">
        <v>4500</v>
      </c>
      <c r="E1654" s="6">
        <v>4530</v>
      </c>
      <c r="F1654" t="s">
        <v>8219</v>
      </c>
      <c r="G1654" t="s">
        <v>8224</v>
      </c>
      <c r="H1654" t="s">
        <v>8246</v>
      </c>
      <c r="I1654" s="7">
        <v>1385297393</v>
      </c>
      <c r="J1654" s="7">
        <v>1382701793</v>
      </c>
      <c r="K1654" t="b">
        <v>0</v>
      </c>
      <c r="L1654">
        <v>70</v>
      </c>
      <c r="M1654" t="b">
        <v>1</v>
      </c>
      <c r="N1654" s="7" t="s">
        <v>8328</v>
      </c>
      <c r="O1654" s="7" t="s">
        <v>8349</v>
      </c>
      <c r="P1654">
        <v>101</v>
      </c>
      <c r="Q1654" s="6">
        <f>E1654/Table1_2[[#This Row],[backers_count]]</f>
        <v>64.714285714285708</v>
      </c>
    </row>
    <row r="1655" spans="1:17" x14ac:dyDescent="0.35">
      <c r="A1655">
        <v>1653</v>
      </c>
      <c r="B1655" t="s">
        <v>1654</v>
      </c>
      <c r="C1655" t="s">
        <v>5763</v>
      </c>
      <c r="D1655" s="6">
        <v>5000</v>
      </c>
      <c r="E1655" s="6">
        <v>8711.52</v>
      </c>
      <c r="F1655" t="s">
        <v>8219</v>
      </c>
      <c r="G1655" t="s">
        <v>8224</v>
      </c>
      <c r="H1655" t="s">
        <v>8246</v>
      </c>
      <c r="I1655" s="7">
        <v>1303675296</v>
      </c>
      <c r="J1655" s="7">
        <v>1300996896</v>
      </c>
      <c r="K1655" t="b">
        <v>0</v>
      </c>
      <c r="L1655">
        <v>168</v>
      </c>
      <c r="M1655" t="b">
        <v>1</v>
      </c>
      <c r="N1655" s="7" t="s">
        <v>8328</v>
      </c>
      <c r="O1655" s="7" t="s">
        <v>8349</v>
      </c>
      <c r="P1655">
        <v>175</v>
      </c>
      <c r="Q1655" s="6">
        <f>E1655/Table1_2[[#This Row],[backers_count]]</f>
        <v>51.854285714285716</v>
      </c>
    </row>
    <row r="1656" spans="1:17" x14ac:dyDescent="0.35">
      <c r="A1656">
        <v>1654</v>
      </c>
      <c r="B1656" t="s">
        <v>1655</v>
      </c>
      <c r="C1656" t="s">
        <v>5764</v>
      </c>
      <c r="D1656" s="6">
        <v>1100</v>
      </c>
      <c r="E1656" s="6">
        <v>1319</v>
      </c>
      <c r="F1656" t="s">
        <v>8219</v>
      </c>
      <c r="G1656" t="s">
        <v>8224</v>
      </c>
      <c r="H1656" t="s">
        <v>8246</v>
      </c>
      <c r="I1656" s="7">
        <v>1334784160</v>
      </c>
      <c r="J1656" s="7">
        <v>1332192160</v>
      </c>
      <c r="K1656" t="b">
        <v>0</v>
      </c>
      <c r="L1656">
        <v>34</v>
      </c>
      <c r="M1656" t="b">
        <v>1</v>
      </c>
      <c r="N1656" s="7" t="s">
        <v>8328</v>
      </c>
      <c r="O1656" s="7" t="s">
        <v>8349</v>
      </c>
      <c r="P1656">
        <v>120</v>
      </c>
      <c r="Q1656" s="6">
        <f>E1656/Table1_2[[#This Row],[backers_count]]</f>
        <v>38.794117647058826</v>
      </c>
    </row>
    <row r="1657" spans="1:17" x14ac:dyDescent="0.35">
      <c r="A1657">
        <v>1655</v>
      </c>
      <c r="B1657" t="s">
        <v>1656</v>
      </c>
      <c r="C1657" t="s">
        <v>5765</v>
      </c>
      <c r="D1657" s="6">
        <v>1500</v>
      </c>
      <c r="E1657" s="6">
        <v>2143</v>
      </c>
      <c r="F1657" t="s">
        <v>8219</v>
      </c>
      <c r="G1657" t="s">
        <v>8224</v>
      </c>
      <c r="H1657" t="s">
        <v>8246</v>
      </c>
      <c r="I1657" s="7">
        <v>1333648820</v>
      </c>
      <c r="J1657" s="7">
        <v>1331060420</v>
      </c>
      <c r="K1657" t="b">
        <v>0</v>
      </c>
      <c r="L1657">
        <v>48</v>
      </c>
      <c r="M1657" t="b">
        <v>1</v>
      </c>
      <c r="N1657" s="7" t="s">
        <v>8328</v>
      </c>
      <c r="O1657" s="7" t="s">
        <v>8349</v>
      </c>
      <c r="P1657">
        <v>143</v>
      </c>
      <c r="Q1657" s="6">
        <f>E1657/Table1_2[[#This Row],[backers_count]]</f>
        <v>44.645833333333336</v>
      </c>
    </row>
    <row r="1658" spans="1:17" x14ac:dyDescent="0.35">
      <c r="A1658">
        <v>1656</v>
      </c>
      <c r="B1658" t="s">
        <v>1657</v>
      </c>
      <c r="C1658" t="s">
        <v>5766</v>
      </c>
      <c r="D1658" s="6">
        <v>7500</v>
      </c>
      <c r="E1658" s="6">
        <v>7525.12</v>
      </c>
      <c r="F1658" t="s">
        <v>8219</v>
      </c>
      <c r="G1658" t="s">
        <v>8224</v>
      </c>
      <c r="H1658" t="s">
        <v>8246</v>
      </c>
      <c r="I1658" s="7">
        <v>1355437052</v>
      </c>
      <c r="J1658" s="7">
        <v>1352845052</v>
      </c>
      <c r="K1658" t="b">
        <v>0</v>
      </c>
      <c r="L1658">
        <v>48</v>
      </c>
      <c r="M1658" t="b">
        <v>1</v>
      </c>
      <c r="N1658" s="7" t="s">
        <v>8328</v>
      </c>
      <c r="O1658" s="7" t="s">
        <v>8349</v>
      </c>
      <c r="P1658">
        <v>101</v>
      </c>
      <c r="Q1658" s="6">
        <f>E1658/Table1_2[[#This Row],[backers_count]]</f>
        <v>156.77333333333334</v>
      </c>
    </row>
    <row r="1659" spans="1:17" x14ac:dyDescent="0.35">
      <c r="A1659">
        <v>1657</v>
      </c>
      <c r="B1659" t="s">
        <v>1658</v>
      </c>
      <c r="C1659" t="s">
        <v>5767</v>
      </c>
      <c r="D1659" s="6">
        <v>25000</v>
      </c>
      <c r="E1659" s="6">
        <v>26233.45</v>
      </c>
      <c r="F1659" t="s">
        <v>8219</v>
      </c>
      <c r="G1659" t="s">
        <v>8224</v>
      </c>
      <c r="H1659" t="s">
        <v>8246</v>
      </c>
      <c r="I1659" s="7">
        <v>1337885168</v>
      </c>
      <c r="J1659" s="7">
        <v>1335293168</v>
      </c>
      <c r="K1659" t="b">
        <v>0</v>
      </c>
      <c r="L1659">
        <v>221</v>
      </c>
      <c r="M1659" t="b">
        <v>1</v>
      </c>
      <c r="N1659" s="7" t="s">
        <v>8328</v>
      </c>
      <c r="O1659" s="7" t="s">
        <v>8349</v>
      </c>
      <c r="P1659">
        <v>105</v>
      </c>
      <c r="Q1659" s="6">
        <f>E1659/Table1_2[[#This Row],[backers_count]]</f>
        <v>118.70339366515837</v>
      </c>
    </row>
    <row r="1660" spans="1:17" x14ac:dyDescent="0.35">
      <c r="A1660">
        <v>1658</v>
      </c>
      <c r="B1660" t="s">
        <v>1659</v>
      </c>
      <c r="C1660" t="s">
        <v>5768</v>
      </c>
      <c r="D1660" s="6">
        <v>6000</v>
      </c>
      <c r="E1660" s="6">
        <v>7934</v>
      </c>
      <c r="F1660" t="s">
        <v>8219</v>
      </c>
      <c r="G1660" t="s">
        <v>8224</v>
      </c>
      <c r="H1660" t="s">
        <v>8246</v>
      </c>
      <c r="I1660" s="7">
        <v>1355840400</v>
      </c>
      <c r="J1660" s="7">
        <v>1352524767</v>
      </c>
      <c r="K1660" t="b">
        <v>0</v>
      </c>
      <c r="L1660">
        <v>107</v>
      </c>
      <c r="M1660" t="b">
        <v>1</v>
      </c>
      <c r="N1660" s="7" t="s">
        <v>8328</v>
      </c>
      <c r="O1660" s="7" t="s">
        <v>8349</v>
      </c>
      <c r="P1660">
        <v>133</v>
      </c>
      <c r="Q1660" s="6">
        <f>E1660/Table1_2[[#This Row],[backers_count]]</f>
        <v>74.149532710280369</v>
      </c>
    </row>
    <row r="1661" spans="1:17" x14ac:dyDescent="0.35">
      <c r="A1661">
        <v>1659</v>
      </c>
      <c r="B1661" t="s">
        <v>1660</v>
      </c>
      <c r="C1661" t="s">
        <v>5769</v>
      </c>
      <c r="D1661" s="6">
        <v>500</v>
      </c>
      <c r="E1661" s="6">
        <v>564</v>
      </c>
      <c r="F1661" t="s">
        <v>8219</v>
      </c>
      <c r="G1661" t="s">
        <v>8225</v>
      </c>
      <c r="H1661" t="s">
        <v>8247</v>
      </c>
      <c r="I1661" s="7">
        <v>1387281600</v>
      </c>
      <c r="J1661" s="7">
        <v>1384811721</v>
      </c>
      <c r="K1661" t="b">
        <v>0</v>
      </c>
      <c r="L1661">
        <v>45</v>
      </c>
      <c r="M1661" t="b">
        <v>1</v>
      </c>
      <c r="N1661" s="7" t="s">
        <v>8328</v>
      </c>
      <c r="O1661" s="7" t="s">
        <v>8349</v>
      </c>
      <c r="P1661">
        <v>113</v>
      </c>
      <c r="Q1661" s="6">
        <f>E1661/Table1_2[[#This Row],[backers_count]]</f>
        <v>12.533333333333333</v>
      </c>
    </row>
    <row r="1662" spans="1:17" x14ac:dyDescent="0.35">
      <c r="A1662">
        <v>1660</v>
      </c>
      <c r="B1662" t="s">
        <v>1661</v>
      </c>
      <c r="C1662" t="s">
        <v>5770</v>
      </c>
      <c r="D1662" s="6">
        <v>80</v>
      </c>
      <c r="E1662" s="6">
        <v>1003</v>
      </c>
      <c r="F1662" t="s">
        <v>8219</v>
      </c>
      <c r="G1662" t="s">
        <v>8237</v>
      </c>
      <c r="H1662" t="s">
        <v>8249</v>
      </c>
      <c r="I1662" s="7">
        <v>1462053540</v>
      </c>
      <c r="J1662" s="7">
        <v>1459355950</v>
      </c>
      <c r="K1662" t="b">
        <v>0</v>
      </c>
      <c r="L1662">
        <v>36</v>
      </c>
      <c r="M1662" t="b">
        <v>1</v>
      </c>
      <c r="N1662" s="7" t="s">
        <v>8328</v>
      </c>
      <c r="O1662" s="7" t="s">
        <v>8349</v>
      </c>
      <c r="P1662">
        <v>1254</v>
      </c>
      <c r="Q1662" s="6">
        <f>E1662/Table1_2[[#This Row],[backers_count]]</f>
        <v>27.861111111111111</v>
      </c>
    </row>
    <row r="1663" spans="1:17" x14ac:dyDescent="0.35">
      <c r="A1663">
        <v>1661</v>
      </c>
      <c r="B1663" t="s">
        <v>1662</v>
      </c>
      <c r="C1663" t="s">
        <v>5771</v>
      </c>
      <c r="D1663" s="6">
        <v>7900</v>
      </c>
      <c r="E1663" s="6">
        <v>8098</v>
      </c>
      <c r="F1663" t="s">
        <v>8219</v>
      </c>
      <c r="G1663" t="s">
        <v>8239</v>
      </c>
      <c r="H1663" t="s">
        <v>8249</v>
      </c>
      <c r="I1663" s="7">
        <v>1453064400</v>
      </c>
      <c r="J1663" s="7">
        <v>1449359831</v>
      </c>
      <c r="K1663" t="b">
        <v>0</v>
      </c>
      <c r="L1663">
        <v>101</v>
      </c>
      <c r="M1663" t="b">
        <v>1</v>
      </c>
      <c r="N1663" s="7" t="s">
        <v>8328</v>
      </c>
      <c r="O1663" s="7" t="s">
        <v>8349</v>
      </c>
      <c r="P1663">
        <v>103</v>
      </c>
      <c r="Q1663" s="6">
        <f>E1663/Table1_2[[#This Row],[backers_count]]</f>
        <v>80.178217821782184</v>
      </c>
    </row>
    <row r="1664" spans="1:17" x14ac:dyDescent="0.35">
      <c r="A1664">
        <v>1662</v>
      </c>
      <c r="B1664" t="s">
        <v>1663</v>
      </c>
      <c r="C1664" t="s">
        <v>5772</v>
      </c>
      <c r="D1664" s="6">
        <v>8000</v>
      </c>
      <c r="E1664" s="6">
        <v>8211</v>
      </c>
      <c r="F1664" t="s">
        <v>8219</v>
      </c>
      <c r="G1664" t="s">
        <v>8224</v>
      </c>
      <c r="H1664" t="s">
        <v>8246</v>
      </c>
      <c r="I1664" s="7">
        <v>1325310336</v>
      </c>
      <c r="J1664" s="7">
        <v>1320122736</v>
      </c>
      <c r="K1664" t="b">
        <v>0</v>
      </c>
      <c r="L1664">
        <v>62</v>
      </c>
      <c r="M1664" t="b">
        <v>1</v>
      </c>
      <c r="N1664" s="7" t="s">
        <v>8328</v>
      </c>
      <c r="O1664" s="7" t="s">
        <v>8349</v>
      </c>
      <c r="P1664">
        <v>103</v>
      </c>
      <c r="Q1664" s="6">
        <f>E1664/Table1_2[[#This Row],[backers_count]]</f>
        <v>132.43548387096774</v>
      </c>
    </row>
    <row r="1665" spans="1:17" x14ac:dyDescent="0.35">
      <c r="A1665">
        <v>1663</v>
      </c>
      <c r="B1665" t="s">
        <v>1664</v>
      </c>
      <c r="C1665" t="s">
        <v>5773</v>
      </c>
      <c r="D1665" s="6">
        <v>1000</v>
      </c>
      <c r="E1665" s="6">
        <v>1080</v>
      </c>
      <c r="F1665" t="s">
        <v>8219</v>
      </c>
      <c r="G1665" t="s">
        <v>8224</v>
      </c>
      <c r="H1665" t="s">
        <v>8246</v>
      </c>
      <c r="I1665" s="7">
        <v>1422750707</v>
      </c>
      <c r="J1665" s="7">
        <v>1420158707</v>
      </c>
      <c r="K1665" t="b">
        <v>0</v>
      </c>
      <c r="L1665">
        <v>32</v>
      </c>
      <c r="M1665" t="b">
        <v>1</v>
      </c>
      <c r="N1665" s="7" t="s">
        <v>8328</v>
      </c>
      <c r="O1665" s="7" t="s">
        <v>8349</v>
      </c>
      <c r="P1665">
        <v>108</v>
      </c>
      <c r="Q1665" s="6">
        <f>E1665/Table1_2[[#This Row],[backers_count]]</f>
        <v>33.75</v>
      </c>
    </row>
    <row r="1666" spans="1:17" x14ac:dyDescent="0.35">
      <c r="A1666">
        <v>1664</v>
      </c>
      <c r="B1666" t="s">
        <v>1665</v>
      </c>
      <c r="C1666" t="s">
        <v>5774</v>
      </c>
      <c r="D1666" s="6">
        <v>2500</v>
      </c>
      <c r="E1666" s="6">
        <v>3060.22</v>
      </c>
      <c r="F1666" t="s">
        <v>8219</v>
      </c>
      <c r="G1666" t="s">
        <v>8224</v>
      </c>
      <c r="H1666" t="s">
        <v>8246</v>
      </c>
      <c r="I1666" s="7">
        <v>1331870340</v>
      </c>
      <c r="J1666" s="7">
        <v>1328033818</v>
      </c>
      <c r="K1666" t="b">
        <v>0</v>
      </c>
      <c r="L1666">
        <v>89</v>
      </c>
      <c r="M1666" t="b">
        <v>1</v>
      </c>
      <c r="N1666" s="7" t="s">
        <v>8328</v>
      </c>
      <c r="O1666" s="7" t="s">
        <v>8349</v>
      </c>
      <c r="P1666">
        <v>123</v>
      </c>
      <c r="Q1666" s="6">
        <f>E1666/Table1_2[[#This Row],[backers_count]]</f>
        <v>34.384494382022467</v>
      </c>
    </row>
    <row r="1667" spans="1:17" x14ac:dyDescent="0.35">
      <c r="A1667">
        <v>1665</v>
      </c>
      <c r="B1667" t="s">
        <v>1666</v>
      </c>
      <c r="C1667" t="s">
        <v>5775</v>
      </c>
      <c r="D1667" s="6">
        <v>3500</v>
      </c>
      <c r="E1667" s="6">
        <v>4181</v>
      </c>
      <c r="F1667" t="s">
        <v>8219</v>
      </c>
      <c r="G1667" t="s">
        <v>8224</v>
      </c>
      <c r="H1667" t="s">
        <v>8246</v>
      </c>
      <c r="I1667" s="7">
        <v>1298343600</v>
      </c>
      <c r="J1667" s="7">
        <v>1295624113</v>
      </c>
      <c r="K1667" t="b">
        <v>0</v>
      </c>
      <c r="L1667">
        <v>93</v>
      </c>
      <c r="M1667" t="b">
        <v>1</v>
      </c>
      <c r="N1667" s="7" t="s">
        <v>8328</v>
      </c>
      <c r="O1667" s="7" t="s">
        <v>8349</v>
      </c>
      <c r="P1667">
        <v>120</v>
      </c>
      <c r="Q1667" s="6">
        <f>E1667/Table1_2[[#This Row],[backers_count]]</f>
        <v>44.956989247311824</v>
      </c>
    </row>
    <row r="1668" spans="1:17" x14ac:dyDescent="0.35">
      <c r="A1668">
        <v>1666</v>
      </c>
      <c r="B1668" t="s">
        <v>1667</v>
      </c>
      <c r="C1668" t="s">
        <v>5776</v>
      </c>
      <c r="D1668" s="6">
        <v>2500</v>
      </c>
      <c r="E1668" s="6">
        <v>4022</v>
      </c>
      <c r="F1668" t="s">
        <v>8219</v>
      </c>
      <c r="G1668" t="s">
        <v>8224</v>
      </c>
      <c r="H1668" t="s">
        <v>8246</v>
      </c>
      <c r="I1668" s="7">
        <v>1364447073</v>
      </c>
      <c r="J1668" s="7">
        <v>1361858673</v>
      </c>
      <c r="K1668" t="b">
        <v>0</v>
      </c>
      <c r="L1668">
        <v>98</v>
      </c>
      <c r="M1668" t="b">
        <v>1</v>
      </c>
      <c r="N1668" s="7" t="s">
        <v>8328</v>
      </c>
      <c r="O1668" s="7" t="s">
        <v>8349</v>
      </c>
      <c r="P1668">
        <v>161</v>
      </c>
      <c r="Q1668" s="6">
        <f>E1668/Table1_2[[#This Row],[backers_count]]</f>
        <v>41.04081632653061</v>
      </c>
    </row>
    <row r="1669" spans="1:17" x14ac:dyDescent="0.35">
      <c r="A1669">
        <v>1667</v>
      </c>
      <c r="B1669" t="s">
        <v>1668</v>
      </c>
      <c r="C1669" t="s">
        <v>5777</v>
      </c>
      <c r="D1669" s="6">
        <v>3400</v>
      </c>
      <c r="E1669" s="6">
        <v>4313</v>
      </c>
      <c r="F1669" t="s">
        <v>8219</v>
      </c>
      <c r="G1669" t="s">
        <v>8224</v>
      </c>
      <c r="H1669" t="s">
        <v>8246</v>
      </c>
      <c r="I1669" s="7">
        <v>1394521140</v>
      </c>
      <c r="J1669" s="7">
        <v>1392169298</v>
      </c>
      <c r="K1669" t="b">
        <v>0</v>
      </c>
      <c r="L1669">
        <v>82</v>
      </c>
      <c r="M1669" t="b">
        <v>1</v>
      </c>
      <c r="N1669" s="7" t="s">
        <v>8328</v>
      </c>
      <c r="O1669" s="7" t="s">
        <v>8349</v>
      </c>
      <c r="P1669">
        <v>127</v>
      </c>
      <c r="Q1669" s="6">
        <f>E1669/Table1_2[[#This Row],[backers_count]]</f>
        <v>52.597560975609753</v>
      </c>
    </row>
    <row r="1670" spans="1:17" x14ac:dyDescent="0.35">
      <c r="A1670">
        <v>1668</v>
      </c>
      <c r="B1670" t="s">
        <v>1669</v>
      </c>
      <c r="C1670" t="s">
        <v>5778</v>
      </c>
      <c r="D1670" s="6">
        <v>8000</v>
      </c>
      <c r="E1670" s="6">
        <v>8211</v>
      </c>
      <c r="F1670" t="s">
        <v>8219</v>
      </c>
      <c r="G1670" t="s">
        <v>8224</v>
      </c>
      <c r="H1670" t="s">
        <v>8246</v>
      </c>
      <c r="I1670" s="7">
        <v>1322454939</v>
      </c>
      <c r="J1670" s="7">
        <v>1319859339</v>
      </c>
      <c r="K1670" t="b">
        <v>0</v>
      </c>
      <c r="L1670">
        <v>116</v>
      </c>
      <c r="M1670" t="b">
        <v>1</v>
      </c>
      <c r="N1670" s="7" t="s">
        <v>8328</v>
      </c>
      <c r="O1670" s="7" t="s">
        <v>8349</v>
      </c>
      <c r="P1670">
        <v>103</v>
      </c>
      <c r="Q1670" s="6">
        <f>E1670/Table1_2[[#This Row],[backers_count]]</f>
        <v>70.784482758620683</v>
      </c>
    </row>
    <row r="1671" spans="1:17" x14ac:dyDescent="0.35">
      <c r="A1671">
        <v>1669</v>
      </c>
      <c r="B1671" t="s">
        <v>1670</v>
      </c>
      <c r="C1671" t="s">
        <v>5779</v>
      </c>
      <c r="D1671" s="6">
        <v>2000</v>
      </c>
      <c r="E1671" s="6">
        <v>2795</v>
      </c>
      <c r="F1671" t="s">
        <v>8219</v>
      </c>
      <c r="G1671" t="s">
        <v>8224</v>
      </c>
      <c r="H1671" t="s">
        <v>8246</v>
      </c>
      <c r="I1671" s="7">
        <v>1464729276</v>
      </c>
      <c r="J1671" s="7">
        <v>1459545276</v>
      </c>
      <c r="K1671" t="b">
        <v>0</v>
      </c>
      <c r="L1671">
        <v>52</v>
      </c>
      <c r="M1671" t="b">
        <v>1</v>
      </c>
      <c r="N1671" s="7" t="s">
        <v>8328</v>
      </c>
      <c r="O1671" s="7" t="s">
        <v>8349</v>
      </c>
      <c r="P1671">
        <v>140</v>
      </c>
      <c r="Q1671" s="6">
        <f>E1671/Table1_2[[#This Row],[backers_count]]</f>
        <v>53.75</v>
      </c>
    </row>
    <row r="1672" spans="1:17" x14ac:dyDescent="0.35">
      <c r="A1672">
        <v>1670</v>
      </c>
      <c r="B1672" t="s">
        <v>1671</v>
      </c>
      <c r="C1672" t="s">
        <v>5780</v>
      </c>
      <c r="D1672" s="6">
        <v>1000</v>
      </c>
      <c r="E1672" s="6">
        <v>1026</v>
      </c>
      <c r="F1672" t="s">
        <v>8219</v>
      </c>
      <c r="G1672" t="s">
        <v>8224</v>
      </c>
      <c r="H1672" t="s">
        <v>8246</v>
      </c>
      <c r="I1672" s="7">
        <v>1278302400</v>
      </c>
      <c r="J1672" s="7">
        <v>1273961999</v>
      </c>
      <c r="K1672" t="b">
        <v>0</v>
      </c>
      <c r="L1672">
        <v>23</v>
      </c>
      <c r="M1672" t="b">
        <v>1</v>
      </c>
      <c r="N1672" s="7" t="s">
        <v>8328</v>
      </c>
      <c r="O1672" s="7" t="s">
        <v>8349</v>
      </c>
      <c r="P1672">
        <v>103</v>
      </c>
      <c r="Q1672" s="6">
        <f>E1672/Table1_2[[#This Row],[backers_count]]</f>
        <v>44.608695652173914</v>
      </c>
    </row>
    <row r="1673" spans="1:17" x14ac:dyDescent="0.35">
      <c r="A1673">
        <v>1671</v>
      </c>
      <c r="B1673" t="s">
        <v>1672</v>
      </c>
      <c r="C1673" t="s">
        <v>5781</v>
      </c>
      <c r="D1673" s="6">
        <v>2000</v>
      </c>
      <c r="E1673" s="6">
        <v>2013.47</v>
      </c>
      <c r="F1673" t="s">
        <v>8219</v>
      </c>
      <c r="G1673" t="s">
        <v>8224</v>
      </c>
      <c r="H1673" t="s">
        <v>8246</v>
      </c>
      <c r="I1673" s="7">
        <v>1470056614</v>
      </c>
      <c r="J1673" s="7">
        <v>1467464614</v>
      </c>
      <c r="K1673" t="b">
        <v>0</v>
      </c>
      <c r="L1673">
        <v>77</v>
      </c>
      <c r="M1673" t="b">
        <v>1</v>
      </c>
      <c r="N1673" s="7" t="s">
        <v>8328</v>
      </c>
      <c r="O1673" s="7" t="s">
        <v>8349</v>
      </c>
      <c r="P1673">
        <v>101</v>
      </c>
      <c r="Q1673" s="6">
        <f>E1673/Table1_2[[#This Row],[backers_count]]</f>
        <v>26.148961038961041</v>
      </c>
    </row>
    <row r="1674" spans="1:17" x14ac:dyDescent="0.35">
      <c r="A1674">
        <v>1672</v>
      </c>
      <c r="B1674" t="s">
        <v>1673</v>
      </c>
      <c r="C1674" t="s">
        <v>5782</v>
      </c>
      <c r="D1674" s="6">
        <v>1700</v>
      </c>
      <c r="E1674" s="6">
        <v>1920</v>
      </c>
      <c r="F1674" t="s">
        <v>8219</v>
      </c>
      <c r="G1674" t="s">
        <v>8224</v>
      </c>
      <c r="H1674" t="s">
        <v>8246</v>
      </c>
      <c r="I1674" s="7">
        <v>1338824730</v>
      </c>
      <c r="J1674" s="7">
        <v>1336232730</v>
      </c>
      <c r="K1674" t="b">
        <v>0</v>
      </c>
      <c r="L1674">
        <v>49</v>
      </c>
      <c r="M1674" t="b">
        <v>1</v>
      </c>
      <c r="N1674" s="7" t="s">
        <v>8328</v>
      </c>
      <c r="O1674" s="7" t="s">
        <v>8349</v>
      </c>
      <c r="P1674">
        <v>113</v>
      </c>
      <c r="Q1674" s="6">
        <f>E1674/Table1_2[[#This Row],[backers_count]]</f>
        <v>39.183673469387756</v>
      </c>
    </row>
    <row r="1675" spans="1:17" x14ac:dyDescent="0.35">
      <c r="A1675">
        <v>1673</v>
      </c>
      <c r="B1675" t="s">
        <v>1674</v>
      </c>
      <c r="C1675" t="s">
        <v>5783</v>
      </c>
      <c r="D1675" s="6">
        <v>2100</v>
      </c>
      <c r="E1675" s="6">
        <v>2690</v>
      </c>
      <c r="F1675" t="s">
        <v>8219</v>
      </c>
      <c r="G1675" t="s">
        <v>8224</v>
      </c>
      <c r="H1675" t="s">
        <v>8246</v>
      </c>
      <c r="I1675" s="7">
        <v>1425675892</v>
      </c>
      <c r="J1675" s="7">
        <v>1423083892</v>
      </c>
      <c r="K1675" t="b">
        <v>0</v>
      </c>
      <c r="L1675">
        <v>59</v>
      </c>
      <c r="M1675" t="b">
        <v>1</v>
      </c>
      <c r="N1675" s="7" t="s">
        <v>8328</v>
      </c>
      <c r="O1675" s="7" t="s">
        <v>8349</v>
      </c>
      <c r="P1675">
        <v>129</v>
      </c>
      <c r="Q1675" s="6">
        <f>E1675/Table1_2[[#This Row],[backers_count]]</f>
        <v>45.593220338983052</v>
      </c>
    </row>
    <row r="1676" spans="1:17" x14ac:dyDescent="0.35">
      <c r="A1676">
        <v>1674</v>
      </c>
      <c r="B1676" t="s">
        <v>1675</v>
      </c>
      <c r="C1676" t="s">
        <v>5784</v>
      </c>
      <c r="D1676" s="6">
        <v>5000</v>
      </c>
      <c r="E1676" s="6">
        <v>10085</v>
      </c>
      <c r="F1676" t="s">
        <v>8219</v>
      </c>
      <c r="G1676" t="s">
        <v>8224</v>
      </c>
      <c r="H1676" t="s">
        <v>8246</v>
      </c>
      <c r="I1676" s="7">
        <v>1471503540</v>
      </c>
      <c r="J1676" s="7">
        <v>1468852306</v>
      </c>
      <c r="K1676" t="b">
        <v>0</v>
      </c>
      <c r="L1676">
        <v>113</v>
      </c>
      <c r="M1676" t="b">
        <v>1</v>
      </c>
      <c r="N1676" s="7" t="s">
        <v>8328</v>
      </c>
      <c r="O1676" s="7" t="s">
        <v>8349</v>
      </c>
      <c r="P1676">
        <v>202</v>
      </c>
      <c r="Q1676" s="6">
        <f>E1676/Table1_2[[#This Row],[backers_count]]</f>
        <v>89.247787610619469</v>
      </c>
    </row>
    <row r="1677" spans="1:17" x14ac:dyDescent="0.35">
      <c r="A1677">
        <v>1675</v>
      </c>
      <c r="B1677" t="s">
        <v>1676</v>
      </c>
      <c r="C1677" t="s">
        <v>5785</v>
      </c>
      <c r="D1677" s="6">
        <v>1000</v>
      </c>
      <c r="E1677" s="6">
        <v>1374.16</v>
      </c>
      <c r="F1677" t="s">
        <v>8219</v>
      </c>
      <c r="G1677" t="s">
        <v>8224</v>
      </c>
      <c r="H1677" t="s">
        <v>8246</v>
      </c>
      <c r="I1677" s="7">
        <v>1318802580</v>
      </c>
      <c r="J1677" s="7">
        <v>1316194540</v>
      </c>
      <c r="K1677" t="b">
        <v>0</v>
      </c>
      <c r="L1677">
        <v>34</v>
      </c>
      <c r="M1677" t="b">
        <v>1</v>
      </c>
      <c r="N1677" s="7" t="s">
        <v>8328</v>
      </c>
      <c r="O1677" s="7" t="s">
        <v>8349</v>
      </c>
      <c r="P1677">
        <v>138</v>
      </c>
      <c r="Q1677" s="6">
        <f>E1677/Table1_2[[#This Row],[backers_count]]</f>
        <v>40.416470588235299</v>
      </c>
    </row>
    <row r="1678" spans="1:17" x14ac:dyDescent="0.35">
      <c r="A1678">
        <v>1676</v>
      </c>
      <c r="B1678" t="s">
        <v>1677</v>
      </c>
      <c r="C1678" t="s">
        <v>5786</v>
      </c>
      <c r="D1678" s="6">
        <v>3000</v>
      </c>
      <c r="E1678" s="6">
        <v>3460</v>
      </c>
      <c r="F1678" t="s">
        <v>8219</v>
      </c>
      <c r="G1678" t="s">
        <v>8224</v>
      </c>
      <c r="H1678" t="s">
        <v>8246</v>
      </c>
      <c r="I1678" s="7">
        <v>1334980740</v>
      </c>
      <c r="J1678" s="7">
        <v>1330968347</v>
      </c>
      <c r="K1678" t="b">
        <v>0</v>
      </c>
      <c r="L1678">
        <v>42</v>
      </c>
      <c r="M1678" t="b">
        <v>1</v>
      </c>
      <c r="N1678" s="7" t="s">
        <v>8328</v>
      </c>
      <c r="O1678" s="7" t="s">
        <v>8349</v>
      </c>
      <c r="P1678">
        <v>116</v>
      </c>
      <c r="Q1678" s="6">
        <f>E1678/Table1_2[[#This Row],[backers_count]]</f>
        <v>82.38095238095238</v>
      </c>
    </row>
    <row r="1679" spans="1:17" x14ac:dyDescent="0.35">
      <c r="A1679">
        <v>1677</v>
      </c>
      <c r="B1679" t="s">
        <v>1678</v>
      </c>
      <c r="C1679" t="s">
        <v>5787</v>
      </c>
      <c r="D1679" s="6">
        <v>6000</v>
      </c>
      <c r="E1679" s="6">
        <v>6700</v>
      </c>
      <c r="F1679" t="s">
        <v>8219</v>
      </c>
      <c r="G1679" t="s">
        <v>8227</v>
      </c>
      <c r="H1679" t="s">
        <v>8249</v>
      </c>
      <c r="I1679" s="7">
        <v>1460786340</v>
      </c>
      <c r="J1679" s="7">
        <v>1455615976</v>
      </c>
      <c r="K1679" t="b">
        <v>0</v>
      </c>
      <c r="L1679">
        <v>42</v>
      </c>
      <c r="M1679" t="b">
        <v>1</v>
      </c>
      <c r="N1679" s="7" t="s">
        <v>8328</v>
      </c>
      <c r="O1679" s="7" t="s">
        <v>8349</v>
      </c>
      <c r="P1679">
        <v>112</v>
      </c>
      <c r="Q1679" s="6">
        <f>E1679/Table1_2[[#This Row],[backers_count]]</f>
        <v>159.52380952380952</v>
      </c>
    </row>
    <row r="1680" spans="1:17" x14ac:dyDescent="0.35">
      <c r="A1680">
        <v>1678</v>
      </c>
      <c r="B1680" t="s">
        <v>1679</v>
      </c>
      <c r="C1680" t="s">
        <v>5788</v>
      </c>
      <c r="D1680" s="6">
        <v>1500</v>
      </c>
      <c r="E1680" s="6">
        <v>1776</v>
      </c>
      <c r="F1680" t="s">
        <v>8219</v>
      </c>
      <c r="G1680" t="s">
        <v>8224</v>
      </c>
      <c r="H1680" t="s">
        <v>8246</v>
      </c>
      <c r="I1680" s="7">
        <v>1391718671</v>
      </c>
      <c r="J1680" s="7">
        <v>1390509071</v>
      </c>
      <c r="K1680" t="b">
        <v>0</v>
      </c>
      <c r="L1680">
        <v>49</v>
      </c>
      <c r="M1680" t="b">
        <v>1</v>
      </c>
      <c r="N1680" s="7" t="s">
        <v>8328</v>
      </c>
      <c r="O1680" s="7" t="s">
        <v>8349</v>
      </c>
      <c r="P1680">
        <v>119</v>
      </c>
      <c r="Q1680" s="6">
        <f>E1680/Table1_2[[#This Row],[backers_count]]</f>
        <v>36.244897959183675</v>
      </c>
    </row>
    <row r="1681" spans="1:17" x14ac:dyDescent="0.35">
      <c r="A1681">
        <v>1679</v>
      </c>
      <c r="B1681" t="s">
        <v>1680</v>
      </c>
      <c r="C1681" t="s">
        <v>5789</v>
      </c>
      <c r="D1681" s="6">
        <v>2000</v>
      </c>
      <c r="E1681" s="6">
        <v>3500</v>
      </c>
      <c r="F1681" t="s">
        <v>8219</v>
      </c>
      <c r="G1681" t="s">
        <v>8224</v>
      </c>
      <c r="H1681" t="s">
        <v>8246</v>
      </c>
      <c r="I1681" s="7">
        <v>1311298745</v>
      </c>
      <c r="J1681" s="7">
        <v>1309311545</v>
      </c>
      <c r="K1681" t="b">
        <v>0</v>
      </c>
      <c r="L1681">
        <v>56</v>
      </c>
      <c r="M1681" t="b">
        <v>1</v>
      </c>
      <c r="N1681" s="7" t="s">
        <v>8328</v>
      </c>
      <c r="O1681" s="7" t="s">
        <v>8349</v>
      </c>
      <c r="P1681">
        <v>175</v>
      </c>
      <c r="Q1681" s="6">
        <f>E1681/Table1_2[[#This Row],[backers_count]]</f>
        <v>62.5</v>
      </c>
    </row>
    <row r="1682" spans="1:17" x14ac:dyDescent="0.35">
      <c r="A1682">
        <v>1680</v>
      </c>
      <c r="B1682" t="s">
        <v>1681</v>
      </c>
      <c r="C1682" t="s">
        <v>5790</v>
      </c>
      <c r="D1682" s="6">
        <v>1000</v>
      </c>
      <c r="E1682" s="6">
        <v>1175</v>
      </c>
      <c r="F1682" t="s">
        <v>8219</v>
      </c>
      <c r="G1682" t="s">
        <v>8224</v>
      </c>
      <c r="H1682" t="s">
        <v>8246</v>
      </c>
      <c r="I1682" s="7">
        <v>1405188667</v>
      </c>
      <c r="J1682" s="7">
        <v>1402596667</v>
      </c>
      <c r="K1682" t="b">
        <v>0</v>
      </c>
      <c r="L1682">
        <v>25</v>
      </c>
      <c r="M1682" t="b">
        <v>1</v>
      </c>
      <c r="N1682" s="7" t="s">
        <v>8328</v>
      </c>
      <c r="O1682" s="7" t="s">
        <v>8349</v>
      </c>
      <c r="P1682">
        <v>118</v>
      </c>
      <c r="Q1682" s="6">
        <f>E1682/Table1_2[[#This Row],[backers_count]]</f>
        <v>47</v>
      </c>
    </row>
    <row r="1683" spans="1:17" x14ac:dyDescent="0.35">
      <c r="A1683">
        <v>1681</v>
      </c>
      <c r="B1683" t="s">
        <v>1682</v>
      </c>
      <c r="C1683" t="s">
        <v>5791</v>
      </c>
      <c r="D1683" s="6">
        <v>65000</v>
      </c>
      <c r="E1683" s="6">
        <v>65924.38</v>
      </c>
      <c r="F1683" t="s">
        <v>8222</v>
      </c>
      <c r="G1683" t="s">
        <v>8224</v>
      </c>
      <c r="H1683" t="s">
        <v>8246</v>
      </c>
      <c r="I1683" s="7">
        <v>1490752800</v>
      </c>
      <c r="J1683" s="7">
        <v>1486522484</v>
      </c>
      <c r="K1683" t="b">
        <v>0</v>
      </c>
      <c r="L1683">
        <v>884</v>
      </c>
      <c r="M1683" t="b">
        <v>0</v>
      </c>
      <c r="N1683" s="7" t="s">
        <v>8328</v>
      </c>
      <c r="O1683" s="7" t="s">
        <v>8350</v>
      </c>
      <c r="P1683">
        <v>102</v>
      </c>
      <c r="Q1683" s="6">
        <f>E1683/Table1_2[[#This Row],[backers_count]]</f>
        <v>74.575090497737563</v>
      </c>
    </row>
    <row r="1684" spans="1:17" x14ac:dyDescent="0.35">
      <c r="A1684">
        <v>1682</v>
      </c>
      <c r="B1684" t="s">
        <v>1683</v>
      </c>
      <c r="C1684" t="s">
        <v>5792</v>
      </c>
      <c r="D1684" s="6">
        <v>6000</v>
      </c>
      <c r="E1684" s="6">
        <v>0</v>
      </c>
      <c r="F1684" t="s">
        <v>8222</v>
      </c>
      <c r="G1684" t="s">
        <v>8224</v>
      </c>
      <c r="H1684" t="s">
        <v>8246</v>
      </c>
      <c r="I1684" s="7">
        <v>1492142860</v>
      </c>
      <c r="J1684" s="7">
        <v>1486962460</v>
      </c>
      <c r="K1684" t="b">
        <v>0</v>
      </c>
      <c r="L1684">
        <v>0</v>
      </c>
      <c r="M1684" t="b">
        <v>0</v>
      </c>
      <c r="N1684" s="7" t="s">
        <v>8328</v>
      </c>
      <c r="O1684" s="7" t="s">
        <v>8350</v>
      </c>
      <c r="P1684">
        <v>0</v>
      </c>
      <c r="Q1684" s="6" t="e">
        <f>E1684/Table1_2[[#This Row],[backers_count]]</f>
        <v>#DIV/0!</v>
      </c>
    </row>
    <row r="1685" spans="1:17" x14ac:dyDescent="0.35">
      <c r="A1685">
        <v>1683</v>
      </c>
      <c r="B1685" t="s">
        <v>1684</v>
      </c>
      <c r="C1685" t="s">
        <v>5793</v>
      </c>
      <c r="D1685" s="6">
        <v>3500</v>
      </c>
      <c r="E1685" s="6">
        <v>760</v>
      </c>
      <c r="F1685" t="s">
        <v>8222</v>
      </c>
      <c r="G1685" t="s">
        <v>8230</v>
      </c>
      <c r="H1685" t="s">
        <v>8249</v>
      </c>
      <c r="I1685" s="7">
        <v>1491590738</v>
      </c>
      <c r="J1685" s="7">
        <v>1489517138</v>
      </c>
      <c r="K1685" t="b">
        <v>0</v>
      </c>
      <c r="L1685">
        <v>10</v>
      </c>
      <c r="M1685" t="b">
        <v>0</v>
      </c>
      <c r="N1685" s="7" t="s">
        <v>8328</v>
      </c>
      <c r="O1685" s="7" t="s">
        <v>8350</v>
      </c>
      <c r="P1685">
        <v>22</v>
      </c>
      <c r="Q1685" s="6">
        <f>E1685/Table1_2[[#This Row],[backers_count]]</f>
        <v>76</v>
      </c>
    </row>
    <row r="1686" spans="1:17" x14ac:dyDescent="0.35">
      <c r="A1686">
        <v>1684</v>
      </c>
      <c r="B1686" t="s">
        <v>1685</v>
      </c>
      <c r="C1686" t="s">
        <v>5794</v>
      </c>
      <c r="D1686" s="6">
        <v>8000</v>
      </c>
      <c r="E1686" s="6">
        <v>8730</v>
      </c>
      <c r="F1686" t="s">
        <v>8222</v>
      </c>
      <c r="G1686" t="s">
        <v>8224</v>
      </c>
      <c r="H1686" t="s">
        <v>8246</v>
      </c>
      <c r="I1686" s="7">
        <v>1489775641</v>
      </c>
      <c r="J1686" s="7">
        <v>1487360041</v>
      </c>
      <c r="K1686" t="b">
        <v>0</v>
      </c>
      <c r="L1686">
        <v>101</v>
      </c>
      <c r="M1686" t="b">
        <v>0</v>
      </c>
      <c r="N1686" s="7" t="s">
        <v>8328</v>
      </c>
      <c r="O1686" s="7" t="s">
        <v>8350</v>
      </c>
      <c r="P1686">
        <v>110</v>
      </c>
      <c r="Q1686" s="6">
        <f>E1686/Table1_2[[#This Row],[backers_count]]</f>
        <v>86.43564356435644</v>
      </c>
    </row>
    <row r="1687" spans="1:17" x14ac:dyDescent="0.35">
      <c r="A1687">
        <v>1685</v>
      </c>
      <c r="B1687" t="s">
        <v>1686</v>
      </c>
      <c r="C1687" t="s">
        <v>5795</v>
      </c>
      <c r="D1687" s="6">
        <v>350</v>
      </c>
      <c r="E1687" s="6">
        <v>360</v>
      </c>
      <c r="F1687" t="s">
        <v>8222</v>
      </c>
      <c r="G1687" t="s">
        <v>8224</v>
      </c>
      <c r="H1687" t="s">
        <v>8246</v>
      </c>
      <c r="I1687" s="7">
        <v>1490331623</v>
      </c>
      <c r="J1687" s="7">
        <v>1487743223</v>
      </c>
      <c r="K1687" t="b">
        <v>0</v>
      </c>
      <c r="L1687">
        <v>15</v>
      </c>
      <c r="M1687" t="b">
        <v>0</v>
      </c>
      <c r="N1687" s="7" t="s">
        <v>8328</v>
      </c>
      <c r="O1687" s="7" t="s">
        <v>8350</v>
      </c>
      <c r="P1687">
        <v>103</v>
      </c>
      <c r="Q1687" s="6">
        <f>E1687/Table1_2[[#This Row],[backers_count]]</f>
        <v>24</v>
      </c>
    </row>
    <row r="1688" spans="1:17" x14ac:dyDescent="0.35">
      <c r="A1688">
        <v>1686</v>
      </c>
      <c r="B1688" t="s">
        <v>1687</v>
      </c>
      <c r="C1688" t="s">
        <v>5796</v>
      </c>
      <c r="D1688" s="6">
        <v>5000</v>
      </c>
      <c r="E1688" s="6">
        <v>18</v>
      </c>
      <c r="F1688" t="s">
        <v>8222</v>
      </c>
      <c r="G1688" t="s">
        <v>8229</v>
      </c>
      <c r="H1688" t="s">
        <v>8251</v>
      </c>
      <c r="I1688" s="7">
        <v>1493320519</v>
      </c>
      <c r="J1688" s="7">
        <v>1488140119</v>
      </c>
      <c r="K1688" t="b">
        <v>0</v>
      </c>
      <c r="L1688">
        <v>1</v>
      </c>
      <c r="M1688" t="b">
        <v>0</v>
      </c>
      <c r="N1688" s="7" t="s">
        <v>8328</v>
      </c>
      <c r="O1688" s="7" t="s">
        <v>8350</v>
      </c>
      <c r="P1688">
        <v>1</v>
      </c>
      <c r="Q1688" s="6">
        <f>E1688/Table1_2[[#This Row],[backers_count]]</f>
        <v>18</v>
      </c>
    </row>
    <row r="1689" spans="1:17" x14ac:dyDescent="0.35">
      <c r="A1689">
        <v>1687</v>
      </c>
      <c r="B1689" t="s">
        <v>1688</v>
      </c>
      <c r="C1689" t="s">
        <v>5797</v>
      </c>
      <c r="D1689" s="6">
        <v>10000</v>
      </c>
      <c r="E1689" s="6">
        <v>3125</v>
      </c>
      <c r="F1689" t="s">
        <v>8222</v>
      </c>
      <c r="G1689" t="s">
        <v>8224</v>
      </c>
      <c r="H1689" t="s">
        <v>8246</v>
      </c>
      <c r="I1689" s="7">
        <v>1491855300</v>
      </c>
      <c r="J1689" s="7">
        <v>1488935245</v>
      </c>
      <c r="K1689" t="b">
        <v>0</v>
      </c>
      <c r="L1689">
        <v>39</v>
      </c>
      <c r="M1689" t="b">
        <v>0</v>
      </c>
      <c r="N1689" s="7" t="s">
        <v>8328</v>
      </c>
      <c r="O1689" s="7" t="s">
        <v>8350</v>
      </c>
      <c r="P1689">
        <v>32</v>
      </c>
      <c r="Q1689" s="6">
        <f>E1689/Table1_2[[#This Row],[backers_count]]</f>
        <v>80.128205128205124</v>
      </c>
    </row>
    <row r="1690" spans="1:17" x14ac:dyDescent="0.35">
      <c r="A1690">
        <v>1688</v>
      </c>
      <c r="B1690" t="s">
        <v>1689</v>
      </c>
      <c r="C1690" t="s">
        <v>5798</v>
      </c>
      <c r="D1690" s="6">
        <v>4000</v>
      </c>
      <c r="E1690" s="6">
        <v>1772</v>
      </c>
      <c r="F1690" t="s">
        <v>8222</v>
      </c>
      <c r="G1690" t="s">
        <v>8224</v>
      </c>
      <c r="H1690" t="s">
        <v>8246</v>
      </c>
      <c r="I1690" s="7">
        <v>1491738594</v>
      </c>
      <c r="J1690" s="7">
        <v>1489150194</v>
      </c>
      <c r="K1690" t="b">
        <v>0</v>
      </c>
      <c r="L1690">
        <v>7</v>
      </c>
      <c r="M1690" t="b">
        <v>0</v>
      </c>
      <c r="N1690" s="7" t="s">
        <v>8328</v>
      </c>
      <c r="O1690" s="7" t="s">
        <v>8350</v>
      </c>
      <c r="P1690">
        <v>45</v>
      </c>
      <c r="Q1690" s="6">
        <f>E1690/Table1_2[[#This Row],[backers_count]]</f>
        <v>253.14285714285714</v>
      </c>
    </row>
    <row r="1691" spans="1:17" x14ac:dyDescent="0.35">
      <c r="A1691">
        <v>1689</v>
      </c>
      <c r="B1691" t="s">
        <v>1690</v>
      </c>
      <c r="C1691" t="s">
        <v>5799</v>
      </c>
      <c r="D1691" s="6">
        <v>2400</v>
      </c>
      <c r="E1691" s="6">
        <v>2400</v>
      </c>
      <c r="F1691" t="s">
        <v>8222</v>
      </c>
      <c r="G1691" t="s">
        <v>8224</v>
      </c>
      <c r="H1691" t="s">
        <v>8246</v>
      </c>
      <c r="I1691" s="7">
        <v>1489700230</v>
      </c>
      <c r="J1691" s="7">
        <v>1487111830</v>
      </c>
      <c r="K1691" t="b">
        <v>0</v>
      </c>
      <c r="L1691">
        <v>14</v>
      </c>
      <c r="M1691" t="b">
        <v>0</v>
      </c>
      <c r="N1691" s="7" t="s">
        <v>8328</v>
      </c>
      <c r="O1691" s="7" t="s">
        <v>8350</v>
      </c>
      <c r="P1691">
        <v>100</v>
      </c>
      <c r="Q1691" s="6">
        <f>E1691/Table1_2[[#This Row],[backers_count]]</f>
        <v>171.42857142857142</v>
      </c>
    </row>
    <row r="1692" spans="1:17" x14ac:dyDescent="0.35">
      <c r="A1692">
        <v>1690</v>
      </c>
      <c r="B1692" t="s">
        <v>1691</v>
      </c>
      <c r="C1692" t="s">
        <v>5800</v>
      </c>
      <c r="D1692" s="6">
        <v>2500</v>
      </c>
      <c r="E1692" s="6">
        <v>635</v>
      </c>
      <c r="F1692" t="s">
        <v>8222</v>
      </c>
      <c r="G1692" t="s">
        <v>8224</v>
      </c>
      <c r="H1692" t="s">
        <v>8246</v>
      </c>
      <c r="I1692" s="7">
        <v>1491470442</v>
      </c>
      <c r="J1692" s="7">
        <v>1488882042</v>
      </c>
      <c r="K1692" t="b">
        <v>0</v>
      </c>
      <c r="L1692">
        <v>11</v>
      </c>
      <c r="M1692" t="b">
        <v>0</v>
      </c>
      <c r="N1692" s="7" t="s">
        <v>8328</v>
      </c>
      <c r="O1692" s="7" t="s">
        <v>8350</v>
      </c>
      <c r="P1692">
        <v>26</v>
      </c>
      <c r="Q1692" s="6">
        <f>E1692/Table1_2[[#This Row],[backers_count]]</f>
        <v>57.727272727272727</v>
      </c>
    </row>
    <row r="1693" spans="1:17" x14ac:dyDescent="0.35">
      <c r="A1693">
        <v>1691</v>
      </c>
      <c r="B1693" t="s">
        <v>1692</v>
      </c>
      <c r="C1693" t="s">
        <v>5801</v>
      </c>
      <c r="D1693" s="6">
        <v>30000</v>
      </c>
      <c r="E1693" s="6">
        <v>10042</v>
      </c>
      <c r="F1693" t="s">
        <v>8222</v>
      </c>
      <c r="G1693" t="s">
        <v>8224</v>
      </c>
      <c r="H1693" t="s">
        <v>8246</v>
      </c>
      <c r="I1693" s="7">
        <v>1491181200</v>
      </c>
      <c r="J1693" s="7">
        <v>1488387008</v>
      </c>
      <c r="K1693" t="b">
        <v>0</v>
      </c>
      <c r="L1693">
        <v>38</v>
      </c>
      <c r="M1693" t="b">
        <v>0</v>
      </c>
      <c r="N1693" s="7" t="s">
        <v>8328</v>
      </c>
      <c r="O1693" s="7" t="s">
        <v>8350</v>
      </c>
      <c r="P1693">
        <v>34</v>
      </c>
      <c r="Q1693" s="6">
        <f>E1693/Table1_2[[#This Row],[backers_count]]</f>
        <v>264.26315789473682</v>
      </c>
    </row>
    <row r="1694" spans="1:17" x14ac:dyDescent="0.35">
      <c r="A1694">
        <v>1692</v>
      </c>
      <c r="B1694" t="s">
        <v>1693</v>
      </c>
      <c r="C1694" t="s">
        <v>5802</v>
      </c>
      <c r="D1694" s="6">
        <v>5000</v>
      </c>
      <c r="E1694" s="6">
        <v>2390</v>
      </c>
      <c r="F1694" t="s">
        <v>8222</v>
      </c>
      <c r="G1694" t="s">
        <v>8224</v>
      </c>
      <c r="H1694" t="s">
        <v>8246</v>
      </c>
      <c r="I1694" s="7">
        <v>1490572740</v>
      </c>
      <c r="J1694" s="7">
        <v>1487734667</v>
      </c>
      <c r="K1694" t="b">
        <v>0</v>
      </c>
      <c r="L1694">
        <v>15</v>
      </c>
      <c r="M1694" t="b">
        <v>0</v>
      </c>
      <c r="N1694" s="7" t="s">
        <v>8328</v>
      </c>
      <c r="O1694" s="7" t="s">
        <v>8350</v>
      </c>
      <c r="P1694">
        <v>48</v>
      </c>
      <c r="Q1694" s="6">
        <f>E1694/Table1_2[[#This Row],[backers_count]]</f>
        <v>159.33333333333334</v>
      </c>
    </row>
    <row r="1695" spans="1:17" x14ac:dyDescent="0.35">
      <c r="A1695">
        <v>1693</v>
      </c>
      <c r="B1695" t="s">
        <v>1694</v>
      </c>
      <c r="C1695" t="s">
        <v>5803</v>
      </c>
      <c r="D1695" s="6">
        <v>3000</v>
      </c>
      <c r="E1695" s="6">
        <v>280</v>
      </c>
      <c r="F1695" t="s">
        <v>8222</v>
      </c>
      <c r="G1695" t="s">
        <v>8225</v>
      </c>
      <c r="H1695" t="s">
        <v>8247</v>
      </c>
      <c r="I1695" s="7">
        <v>1491768000</v>
      </c>
      <c r="J1695" s="7">
        <v>1489097112</v>
      </c>
      <c r="K1695" t="b">
        <v>0</v>
      </c>
      <c r="L1695">
        <v>8</v>
      </c>
      <c r="M1695" t="b">
        <v>0</v>
      </c>
      <c r="N1695" s="7" t="s">
        <v>8328</v>
      </c>
      <c r="O1695" s="7" t="s">
        <v>8350</v>
      </c>
      <c r="P1695">
        <v>10</v>
      </c>
      <c r="Q1695" s="6">
        <f>E1695/Table1_2[[#This Row],[backers_count]]</f>
        <v>35</v>
      </c>
    </row>
    <row r="1696" spans="1:17" x14ac:dyDescent="0.35">
      <c r="A1696">
        <v>1694</v>
      </c>
      <c r="B1696" t="s">
        <v>1695</v>
      </c>
      <c r="C1696" t="s">
        <v>5804</v>
      </c>
      <c r="D1696" s="6">
        <v>10000</v>
      </c>
      <c r="E1696" s="6">
        <v>5</v>
      </c>
      <c r="F1696" t="s">
        <v>8222</v>
      </c>
      <c r="G1696" t="s">
        <v>8224</v>
      </c>
      <c r="H1696" t="s">
        <v>8246</v>
      </c>
      <c r="I1696" s="7">
        <v>1490589360</v>
      </c>
      <c r="J1696" s="7">
        <v>1488038674</v>
      </c>
      <c r="K1696" t="b">
        <v>0</v>
      </c>
      <c r="L1696">
        <v>1</v>
      </c>
      <c r="M1696" t="b">
        <v>0</v>
      </c>
      <c r="N1696" s="7" t="s">
        <v>8328</v>
      </c>
      <c r="O1696" s="7" t="s">
        <v>8350</v>
      </c>
      <c r="P1696">
        <v>1</v>
      </c>
      <c r="Q1696" s="6">
        <f>E1696/Table1_2[[#This Row],[backers_count]]</f>
        <v>5</v>
      </c>
    </row>
    <row r="1697" spans="1:17" x14ac:dyDescent="0.35">
      <c r="A1697">
        <v>1695</v>
      </c>
      <c r="B1697" t="s">
        <v>1696</v>
      </c>
      <c r="C1697" t="s">
        <v>5805</v>
      </c>
      <c r="D1697" s="6">
        <v>12000</v>
      </c>
      <c r="E1697" s="6">
        <v>1405</v>
      </c>
      <c r="F1697" t="s">
        <v>8222</v>
      </c>
      <c r="G1697" t="s">
        <v>8224</v>
      </c>
      <c r="H1697" t="s">
        <v>8246</v>
      </c>
      <c r="I1697" s="7">
        <v>1491786000</v>
      </c>
      <c r="J1697" s="7">
        <v>1488847514</v>
      </c>
      <c r="K1697" t="b">
        <v>0</v>
      </c>
      <c r="L1697">
        <v>23</v>
      </c>
      <c r="M1697" t="b">
        <v>0</v>
      </c>
      <c r="N1697" s="7" t="s">
        <v>8328</v>
      </c>
      <c r="O1697" s="7" t="s">
        <v>8350</v>
      </c>
      <c r="P1697">
        <v>12</v>
      </c>
      <c r="Q1697" s="6">
        <f>E1697/Table1_2[[#This Row],[backers_count]]</f>
        <v>61.086956521739133</v>
      </c>
    </row>
    <row r="1698" spans="1:17" x14ac:dyDescent="0.35">
      <c r="A1698">
        <v>1696</v>
      </c>
      <c r="B1698" t="s">
        <v>1697</v>
      </c>
      <c r="C1698" t="s">
        <v>5806</v>
      </c>
      <c r="D1698" s="6">
        <v>300000</v>
      </c>
      <c r="E1698" s="6">
        <v>0</v>
      </c>
      <c r="F1698" t="s">
        <v>8222</v>
      </c>
      <c r="G1698" t="s">
        <v>8224</v>
      </c>
      <c r="H1698" t="s">
        <v>8246</v>
      </c>
      <c r="I1698" s="7">
        <v>1491007211</v>
      </c>
      <c r="J1698" s="7">
        <v>1488418811</v>
      </c>
      <c r="K1698" t="b">
        <v>0</v>
      </c>
      <c r="L1698">
        <v>0</v>
      </c>
      <c r="M1698" t="b">
        <v>0</v>
      </c>
      <c r="N1698" s="7" t="s">
        <v>8328</v>
      </c>
      <c r="O1698" s="7" t="s">
        <v>8350</v>
      </c>
      <c r="P1698">
        <v>0</v>
      </c>
      <c r="Q1698" s="6" t="e">
        <f>E1698/Table1_2[[#This Row],[backers_count]]</f>
        <v>#DIV/0!</v>
      </c>
    </row>
    <row r="1699" spans="1:17" x14ac:dyDescent="0.35">
      <c r="A1699">
        <v>1697</v>
      </c>
      <c r="B1699" t="s">
        <v>1698</v>
      </c>
      <c r="C1699" t="s">
        <v>5807</v>
      </c>
      <c r="D1699" s="6">
        <v>12500</v>
      </c>
      <c r="E1699" s="6">
        <v>2526</v>
      </c>
      <c r="F1699" t="s">
        <v>8222</v>
      </c>
      <c r="G1699" t="s">
        <v>8224</v>
      </c>
      <c r="H1699" t="s">
        <v>8246</v>
      </c>
      <c r="I1699" s="7">
        <v>1491781648</v>
      </c>
      <c r="J1699" s="7">
        <v>1489193248</v>
      </c>
      <c r="K1699" t="b">
        <v>0</v>
      </c>
      <c r="L1699">
        <v>22</v>
      </c>
      <c r="M1699" t="b">
        <v>0</v>
      </c>
      <c r="N1699" s="7" t="s">
        <v>8328</v>
      </c>
      <c r="O1699" s="7" t="s">
        <v>8350</v>
      </c>
      <c r="P1699">
        <v>21</v>
      </c>
      <c r="Q1699" s="6">
        <f>E1699/Table1_2[[#This Row],[backers_count]]</f>
        <v>114.81818181818181</v>
      </c>
    </row>
    <row r="1700" spans="1:17" x14ac:dyDescent="0.35">
      <c r="A1700">
        <v>1698</v>
      </c>
      <c r="B1700" t="s">
        <v>1699</v>
      </c>
      <c r="C1700" t="s">
        <v>5808</v>
      </c>
      <c r="D1700" s="6">
        <v>125000</v>
      </c>
      <c r="E1700" s="6">
        <v>0</v>
      </c>
      <c r="F1700" t="s">
        <v>8222</v>
      </c>
      <c r="G1700" t="s">
        <v>8224</v>
      </c>
      <c r="H1700" t="s">
        <v>8246</v>
      </c>
      <c r="I1700" s="7">
        <v>1490499180</v>
      </c>
      <c r="J1700" s="7">
        <v>1488430760</v>
      </c>
      <c r="K1700" t="b">
        <v>0</v>
      </c>
      <c r="L1700">
        <v>0</v>
      </c>
      <c r="M1700" t="b">
        <v>0</v>
      </c>
      <c r="N1700" s="7" t="s">
        <v>8328</v>
      </c>
      <c r="O1700" s="7" t="s">
        <v>8350</v>
      </c>
      <c r="P1700">
        <v>0</v>
      </c>
      <c r="Q1700" s="6" t="e">
        <f>E1700/Table1_2[[#This Row],[backers_count]]</f>
        <v>#DIV/0!</v>
      </c>
    </row>
    <row r="1701" spans="1:17" x14ac:dyDescent="0.35">
      <c r="A1701">
        <v>1699</v>
      </c>
      <c r="B1701" t="s">
        <v>1700</v>
      </c>
      <c r="C1701" t="s">
        <v>5809</v>
      </c>
      <c r="D1701" s="6">
        <v>5105</v>
      </c>
      <c r="E1701" s="6">
        <v>216</v>
      </c>
      <c r="F1701" t="s">
        <v>8222</v>
      </c>
      <c r="G1701" t="s">
        <v>8224</v>
      </c>
      <c r="H1701" t="s">
        <v>8246</v>
      </c>
      <c r="I1701" s="7">
        <v>1491943445</v>
      </c>
      <c r="J1701" s="7">
        <v>1489351445</v>
      </c>
      <c r="K1701" t="b">
        <v>0</v>
      </c>
      <c r="L1701">
        <v>4</v>
      </c>
      <c r="M1701" t="b">
        <v>0</v>
      </c>
      <c r="N1701" s="7" t="s">
        <v>8328</v>
      </c>
      <c r="O1701" s="7" t="s">
        <v>8350</v>
      </c>
      <c r="P1701">
        <v>5</v>
      </c>
      <c r="Q1701" s="6">
        <f>E1701/Table1_2[[#This Row],[backers_count]]</f>
        <v>54</v>
      </c>
    </row>
    <row r="1702" spans="1:17" x14ac:dyDescent="0.35">
      <c r="A1702">
        <v>1700</v>
      </c>
      <c r="B1702" t="s">
        <v>1701</v>
      </c>
      <c r="C1702" t="s">
        <v>5810</v>
      </c>
      <c r="D1702" s="6">
        <v>20000</v>
      </c>
      <c r="E1702" s="6">
        <v>5212</v>
      </c>
      <c r="F1702" t="s">
        <v>8222</v>
      </c>
      <c r="G1702" t="s">
        <v>8224</v>
      </c>
      <c r="H1702" t="s">
        <v>8246</v>
      </c>
      <c r="I1702" s="7">
        <v>1491019200</v>
      </c>
      <c r="J1702" s="7">
        <v>1488418990</v>
      </c>
      <c r="K1702" t="b">
        <v>0</v>
      </c>
      <c r="L1702">
        <v>79</v>
      </c>
      <c r="M1702" t="b">
        <v>0</v>
      </c>
      <c r="N1702" s="7" t="s">
        <v>8328</v>
      </c>
      <c r="O1702" s="7" t="s">
        <v>8350</v>
      </c>
      <c r="P1702">
        <v>27</v>
      </c>
      <c r="Q1702" s="6">
        <f>E1702/Table1_2[[#This Row],[backers_count]]</f>
        <v>65.974683544303801</v>
      </c>
    </row>
    <row r="1703" spans="1:17" x14ac:dyDescent="0.35">
      <c r="A1703">
        <v>1701</v>
      </c>
      <c r="B1703" t="s">
        <v>1702</v>
      </c>
      <c r="C1703" t="s">
        <v>5811</v>
      </c>
      <c r="D1703" s="6">
        <v>5050</v>
      </c>
      <c r="E1703" s="6">
        <v>10</v>
      </c>
      <c r="F1703" t="s">
        <v>8221</v>
      </c>
      <c r="G1703" t="s">
        <v>8224</v>
      </c>
      <c r="H1703" t="s">
        <v>8246</v>
      </c>
      <c r="I1703" s="7">
        <v>1421337405</v>
      </c>
      <c r="J1703" s="7">
        <v>1418745405</v>
      </c>
      <c r="K1703" t="b">
        <v>0</v>
      </c>
      <c r="L1703">
        <v>2</v>
      </c>
      <c r="M1703" t="b">
        <v>0</v>
      </c>
      <c r="N1703" s="7" t="s">
        <v>8328</v>
      </c>
      <c r="O1703" s="7" t="s">
        <v>8350</v>
      </c>
      <c r="P1703">
        <v>1</v>
      </c>
      <c r="Q1703" s="6">
        <f>E1703/Table1_2[[#This Row],[backers_count]]</f>
        <v>5</v>
      </c>
    </row>
    <row r="1704" spans="1:17" x14ac:dyDescent="0.35">
      <c r="A1704">
        <v>1702</v>
      </c>
      <c r="B1704" t="s">
        <v>1703</v>
      </c>
      <c r="C1704" t="s">
        <v>5812</v>
      </c>
      <c r="D1704" s="6">
        <v>16500</v>
      </c>
      <c r="E1704" s="6">
        <v>1</v>
      </c>
      <c r="F1704" t="s">
        <v>8221</v>
      </c>
      <c r="G1704" t="s">
        <v>8224</v>
      </c>
      <c r="H1704" t="s">
        <v>8246</v>
      </c>
      <c r="I1704" s="7">
        <v>1427745150</v>
      </c>
      <c r="J1704" s="7">
        <v>1425156750</v>
      </c>
      <c r="K1704" t="b">
        <v>0</v>
      </c>
      <c r="L1704">
        <v>1</v>
      </c>
      <c r="M1704" t="b">
        <v>0</v>
      </c>
      <c r="N1704" s="7" t="s">
        <v>8328</v>
      </c>
      <c r="O1704" s="7" t="s">
        <v>8350</v>
      </c>
      <c r="P1704">
        <v>1</v>
      </c>
      <c r="Q1704" s="6">
        <f>E1704/Table1_2[[#This Row],[backers_count]]</f>
        <v>1</v>
      </c>
    </row>
    <row r="1705" spans="1:17" x14ac:dyDescent="0.35">
      <c r="A1705">
        <v>1703</v>
      </c>
      <c r="B1705" t="s">
        <v>1704</v>
      </c>
      <c r="C1705" t="s">
        <v>5813</v>
      </c>
      <c r="D1705" s="6">
        <v>5000</v>
      </c>
      <c r="E1705" s="6">
        <v>51</v>
      </c>
      <c r="F1705" t="s">
        <v>8221</v>
      </c>
      <c r="G1705" t="s">
        <v>8224</v>
      </c>
      <c r="H1705" t="s">
        <v>8246</v>
      </c>
      <c r="I1705" s="7">
        <v>1441003537</v>
      </c>
      <c r="J1705" s="7">
        <v>1435819537</v>
      </c>
      <c r="K1705" t="b">
        <v>0</v>
      </c>
      <c r="L1705">
        <v>2</v>
      </c>
      <c r="M1705" t="b">
        <v>0</v>
      </c>
      <c r="N1705" s="7" t="s">
        <v>8328</v>
      </c>
      <c r="O1705" s="7" t="s">
        <v>8350</v>
      </c>
      <c r="P1705">
        <v>2</v>
      </c>
      <c r="Q1705" s="6">
        <f>E1705/Table1_2[[#This Row],[backers_count]]</f>
        <v>25.5</v>
      </c>
    </row>
    <row r="1706" spans="1:17" x14ac:dyDescent="0.35">
      <c r="A1706">
        <v>1704</v>
      </c>
      <c r="B1706" t="s">
        <v>1705</v>
      </c>
      <c r="C1706" t="s">
        <v>5814</v>
      </c>
      <c r="D1706" s="6">
        <v>2000</v>
      </c>
      <c r="E1706" s="6">
        <v>1302</v>
      </c>
      <c r="F1706" t="s">
        <v>8221</v>
      </c>
      <c r="G1706" t="s">
        <v>8224</v>
      </c>
      <c r="H1706" t="s">
        <v>8246</v>
      </c>
      <c r="I1706" s="7">
        <v>1424056873</v>
      </c>
      <c r="J1706" s="7">
        <v>1421464873</v>
      </c>
      <c r="K1706" t="b">
        <v>0</v>
      </c>
      <c r="L1706">
        <v>11</v>
      </c>
      <c r="M1706" t="b">
        <v>0</v>
      </c>
      <c r="N1706" s="7" t="s">
        <v>8328</v>
      </c>
      <c r="O1706" s="7" t="s">
        <v>8350</v>
      </c>
      <c r="P1706">
        <v>66</v>
      </c>
      <c r="Q1706" s="6">
        <f>E1706/Table1_2[[#This Row],[backers_count]]</f>
        <v>118.36363636363636</v>
      </c>
    </row>
    <row r="1707" spans="1:17" x14ac:dyDescent="0.35">
      <c r="A1707">
        <v>1705</v>
      </c>
      <c r="B1707" t="s">
        <v>1706</v>
      </c>
      <c r="C1707" t="s">
        <v>5815</v>
      </c>
      <c r="D1707" s="6">
        <v>2000</v>
      </c>
      <c r="E1707" s="6">
        <v>0</v>
      </c>
      <c r="F1707" t="s">
        <v>8221</v>
      </c>
      <c r="G1707" t="s">
        <v>8224</v>
      </c>
      <c r="H1707" t="s">
        <v>8246</v>
      </c>
      <c r="I1707" s="7">
        <v>1441814400</v>
      </c>
      <c r="J1707" s="7">
        <v>1440807846</v>
      </c>
      <c r="K1707" t="b">
        <v>0</v>
      </c>
      <c r="L1707">
        <v>0</v>
      </c>
      <c r="M1707" t="b">
        <v>0</v>
      </c>
      <c r="N1707" s="7" t="s">
        <v>8328</v>
      </c>
      <c r="O1707" s="7" t="s">
        <v>8350</v>
      </c>
      <c r="P1707">
        <v>0</v>
      </c>
      <c r="Q1707" s="6" t="e">
        <f>E1707/Table1_2[[#This Row],[backers_count]]</f>
        <v>#DIV/0!</v>
      </c>
    </row>
    <row r="1708" spans="1:17" x14ac:dyDescent="0.35">
      <c r="A1708">
        <v>1706</v>
      </c>
      <c r="B1708" t="s">
        <v>1707</v>
      </c>
      <c r="C1708" t="s">
        <v>5816</v>
      </c>
      <c r="D1708" s="6">
        <v>5500</v>
      </c>
      <c r="E1708" s="6">
        <v>0</v>
      </c>
      <c r="F1708" t="s">
        <v>8221</v>
      </c>
      <c r="G1708" t="s">
        <v>8236</v>
      </c>
      <c r="H1708" t="s">
        <v>8249</v>
      </c>
      <c r="I1708" s="7">
        <v>1440314472</v>
      </c>
      <c r="J1708" s="7">
        <v>1435130472</v>
      </c>
      <c r="K1708" t="b">
        <v>0</v>
      </c>
      <c r="L1708">
        <v>0</v>
      </c>
      <c r="M1708" t="b">
        <v>0</v>
      </c>
      <c r="N1708" s="7" t="s">
        <v>8328</v>
      </c>
      <c r="O1708" s="7" t="s">
        <v>8350</v>
      </c>
      <c r="P1708">
        <v>0</v>
      </c>
      <c r="Q1708" s="6" t="e">
        <f>E1708/Table1_2[[#This Row],[backers_count]]</f>
        <v>#DIV/0!</v>
      </c>
    </row>
    <row r="1709" spans="1:17" x14ac:dyDescent="0.35">
      <c r="A1709">
        <v>1707</v>
      </c>
      <c r="B1709" t="s">
        <v>1708</v>
      </c>
      <c r="C1709" t="s">
        <v>5817</v>
      </c>
      <c r="D1709" s="6">
        <v>5000</v>
      </c>
      <c r="E1709" s="6">
        <v>487</v>
      </c>
      <c r="F1709" t="s">
        <v>8221</v>
      </c>
      <c r="G1709" t="s">
        <v>8224</v>
      </c>
      <c r="H1709" t="s">
        <v>8246</v>
      </c>
      <c r="I1709" s="7">
        <v>1459181895</v>
      </c>
      <c r="J1709" s="7">
        <v>1456593495</v>
      </c>
      <c r="K1709" t="b">
        <v>0</v>
      </c>
      <c r="L1709">
        <v>9</v>
      </c>
      <c r="M1709" t="b">
        <v>0</v>
      </c>
      <c r="N1709" s="7" t="s">
        <v>8328</v>
      </c>
      <c r="O1709" s="7" t="s">
        <v>8350</v>
      </c>
      <c r="P1709">
        <v>10</v>
      </c>
      <c r="Q1709" s="6">
        <f>E1709/Table1_2[[#This Row],[backers_count]]</f>
        <v>54.111111111111114</v>
      </c>
    </row>
    <row r="1710" spans="1:17" x14ac:dyDescent="0.35">
      <c r="A1710">
        <v>1708</v>
      </c>
      <c r="B1710" t="s">
        <v>1709</v>
      </c>
      <c r="C1710" t="s">
        <v>5818</v>
      </c>
      <c r="D1710" s="6">
        <v>7000</v>
      </c>
      <c r="E1710" s="6">
        <v>0</v>
      </c>
      <c r="F1710" t="s">
        <v>8221</v>
      </c>
      <c r="G1710" t="s">
        <v>8224</v>
      </c>
      <c r="H1710" t="s">
        <v>8246</v>
      </c>
      <c r="I1710" s="7">
        <v>1462135706</v>
      </c>
      <c r="J1710" s="7">
        <v>1458679706</v>
      </c>
      <c r="K1710" t="b">
        <v>0</v>
      </c>
      <c r="L1710">
        <v>0</v>
      </c>
      <c r="M1710" t="b">
        <v>0</v>
      </c>
      <c r="N1710" s="7" t="s">
        <v>8328</v>
      </c>
      <c r="O1710" s="7" t="s">
        <v>8350</v>
      </c>
      <c r="P1710">
        <v>0</v>
      </c>
      <c r="Q1710" s="6" t="e">
        <f>E1710/Table1_2[[#This Row],[backers_count]]</f>
        <v>#DIV/0!</v>
      </c>
    </row>
    <row r="1711" spans="1:17" x14ac:dyDescent="0.35">
      <c r="A1711">
        <v>1709</v>
      </c>
      <c r="B1711" t="s">
        <v>1710</v>
      </c>
      <c r="C1711" t="s">
        <v>5819</v>
      </c>
      <c r="D1711" s="6">
        <v>1750</v>
      </c>
      <c r="E1711" s="6">
        <v>85</v>
      </c>
      <c r="F1711" t="s">
        <v>8221</v>
      </c>
      <c r="G1711" t="s">
        <v>8224</v>
      </c>
      <c r="H1711" t="s">
        <v>8246</v>
      </c>
      <c r="I1711" s="7">
        <v>1409513940</v>
      </c>
      <c r="J1711" s="7">
        <v>1405949514</v>
      </c>
      <c r="K1711" t="b">
        <v>0</v>
      </c>
      <c r="L1711">
        <v>4</v>
      </c>
      <c r="M1711" t="b">
        <v>0</v>
      </c>
      <c r="N1711" s="7" t="s">
        <v>8328</v>
      </c>
      <c r="O1711" s="7" t="s">
        <v>8350</v>
      </c>
      <c r="P1711">
        <v>5</v>
      </c>
      <c r="Q1711" s="6">
        <f>E1711/Table1_2[[#This Row],[backers_count]]</f>
        <v>21.25</v>
      </c>
    </row>
    <row r="1712" spans="1:17" x14ac:dyDescent="0.35">
      <c r="A1712">
        <v>1710</v>
      </c>
      <c r="B1712" t="s">
        <v>1711</v>
      </c>
      <c r="C1712" t="s">
        <v>5820</v>
      </c>
      <c r="D1712" s="6">
        <v>5000</v>
      </c>
      <c r="E1712" s="6">
        <v>34</v>
      </c>
      <c r="F1712" t="s">
        <v>8221</v>
      </c>
      <c r="G1712" t="s">
        <v>8236</v>
      </c>
      <c r="H1712" t="s">
        <v>8249</v>
      </c>
      <c r="I1712" s="7">
        <v>1453122000</v>
      </c>
      <c r="J1712" s="7">
        <v>1449151888</v>
      </c>
      <c r="K1712" t="b">
        <v>0</v>
      </c>
      <c r="L1712">
        <v>1</v>
      </c>
      <c r="M1712" t="b">
        <v>0</v>
      </c>
      <c r="N1712" s="7" t="s">
        <v>8328</v>
      </c>
      <c r="O1712" s="7" t="s">
        <v>8350</v>
      </c>
      <c r="P1712">
        <v>1</v>
      </c>
      <c r="Q1712" s="6">
        <f>E1712/Table1_2[[#This Row],[backers_count]]</f>
        <v>34</v>
      </c>
    </row>
    <row r="1713" spans="1:17" x14ac:dyDescent="0.35">
      <c r="A1713">
        <v>1711</v>
      </c>
      <c r="B1713" t="s">
        <v>1712</v>
      </c>
      <c r="C1713" t="s">
        <v>5821</v>
      </c>
      <c r="D1713" s="6">
        <v>10000</v>
      </c>
      <c r="E1713" s="6">
        <v>1050</v>
      </c>
      <c r="F1713" t="s">
        <v>8221</v>
      </c>
      <c r="G1713" t="s">
        <v>8224</v>
      </c>
      <c r="H1713" t="s">
        <v>8246</v>
      </c>
      <c r="I1713" s="7">
        <v>1409585434</v>
      </c>
      <c r="J1713" s="7">
        <v>1406907034</v>
      </c>
      <c r="K1713" t="b">
        <v>0</v>
      </c>
      <c r="L1713">
        <v>2</v>
      </c>
      <c r="M1713" t="b">
        <v>0</v>
      </c>
      <c r="N1713" s="7" t="s">
        <v>8328</v>
      </c>
      <c r="O1713" s="7" t="s">
        <v>8350</v>
      </c>
      <c r="P1713">
        <v>11</v>
      </c>
      <c r="Q1713" s="6">
        <f>E1713/Table1_2[[#This Row],[backers_count]]</f>
        <v>525</v>
      </c>
    </row>
    <row r="1714" spans="1:17" x14ac:dyDescent="0.35">
      <c r="A1714">
        <v>1712</v>
      </c>
      <c r="B1714" t="s">
        <v>1713</v>
      </c>
      <c r="C1714" t="s">
        <v>5822</v>
      </c>
      <c r="D1714" s="6">
        <v>5000</v>
      </c>
      <c r="E1714" s="6">
        <v>0</v>
      </c>
      <c r="F1714" t="s">
        <v>8221</v>
      </c>
      <c r="G1714" t="s">
        <v>8224</v>
      </c>
      <c r="H1714" t="s">
        <v>8246</v>
      </c>
      <c r="I1714" s="7">
        <v>1435701353</v>
      </c>
      <c r="J1714" s="7">
        <v>1430517353</v>
      </c>
      <c r="K1714" t="b">
        <v>0</v>
      </c>
      <c r="L1714">
        <v>0</v>
      </c>
      <c r="M1714" t="b">
        <v>0</v>
      </c>
      <c r="N1714" s="7" t="s">
        <v>8328</v>
      </c>
      <c r="O1714" s="7" t="s">
        <v>8350</v>
      </c>
      <c r="P1714">
        <v>0</v>
      </c>
      <c r="Q1714" s="6" t="e">
        <f>E1714/Table1_2[[#This Row],[backers_count]]</f>
        <v>#DIV/0!</v>
      </c>
    </row>
    <row r="1715" spans="1:17" x14ac:dyDescent="0.35">
      <c r="A1715">
        <v>1713</v>
      </c>
      <c r="B1715" t="s">
        <v>1714</v>
      </c>
      <c r="C1715" t="s">
        <v>5823</v>
      </c>
      <c r="D1715" s="6">
        <v>3000</v>
      </c>
      <c r="E1715" s="6">
        <v>50</v>
      </c>
      <c r="F1715" t="s">
        <v>8221</v>
      </c>
      <c r="G1715" t="s">
        <v>8224</v>
      </c>
      <c r="H1715" t="s">
        <v>8246</v>
      </c>
      <c r="I1715" s="7">
        <v>1412536412</v>
      </c>
      <c r="J1715" s="7">
        <v>1409944412</v>
      </c>
      <c r="K1715" t="b">
        <v>0</v>
      </c>
      <c r="L1715">
        <v>1</v>
      </c>
      <c r="M1715" t="b">
        <v>0</v>
      </c>
      <c r="N1715" s="7" t="s">
        <v>8328</v>
      </c>
      <c r="O1715" s="7" t="s">
        <v>8350</v>
      </c>
      <c r="P1715">
        <v>2</v>
      </c>
      <c r="Q1715" s="6">
        <f>E1715/Table1_2[[#This Row],[backers_count]]</f>
        <v>50</v>
      </c>
    </row>
    <row r="1716" spans="1:17" x14ac:dyDescent="0.35">
      <c r="A1716">
        <v>1714</v>
      </c>
      <c r="B1716" t="s">
        <v>1715</v>
      </c>
      <c r="C1716" t="s">
        <v>5824</v>
      </c>
      <c r="D1716" s="6">
        <v>25000</v>
      </c>
      <c r="E1716" s="6">
        <v>1967</v>
      </c>
      <c r="F1716" t="s">
        <v>8221</v>
      </c>
      <c r="G1716" t="s">
        <v>8224</v>
      </c>
      <c r="H1716" t="s">
        <v>8246</v>
      </c>
      <c r="I1716" s="7">
        <v>1430517761</v>
      </c>
      <c r="J1716" s="7">
        <v>1427925761</v>
      </c>
      <c r="K1716" t="b">
        <v>0</v>
      </c>
      <c r="L1716">
        <v>17</v>
      </c>
      <c r="M1716" t="b">
        <v>0</v>
      </c>
      <c r="N1716" s="7" t="s">
        <v>8328</v>
      </c>
      <c r="O1716" s="7" t="s">
        <v>8350</v>
      </c>
      <c r="P1716">
        <v>8</v>
      </c>
      <c r="Q1716" s="6">
        <f>E1716/Table1_2[[#This Row],[backers_count]]</f>
        <v>115.70588235294117</v>
      </c>
    </row>
    <row r="1717" spans="1:17" x14ac:dyDescent="0.35">
      <c r="A1717">
        <v>1715</v>
      </c>
      <c r="B1717" t="s">
        <v>1716</v>
      </c>
      <c r="C1717" t="s">
        <v>5825</v>
      </c>
      <c r="D1717" s="6">
        <v>5000</v>
      </c>
      <c r="E1717" s="6">
        <v>11</v>
      </c>
      <c r="F1717" t="s">
        <v>8221</v>
      </c>
      <c r="G1717" t="s">
        <v>8224</v>
      </c>
      <c r="H1717" t="s">
        <v>8246</v>
      </c>
      <c r="I1717" s="7">
        <v>1427772120</v>
      </c>
      <c r="J1717" s="7">
        <v>1425186785</v>
      </c>
      <c r="K1717" t="b">
        <v>0</v>
      </c>
      <c r="L1717">
        <v>2</v>
      </c>
      <c r="M1717" t="b">
        <v>0</v>
      </c>
      <c r="N1717" s="7" t="s">
        <v>8328</v>
      </c>
      <c r="O1717" s="7" t="s">
        <v>8350</v>
      </c>
      <c r="P1717">
        <v>1</v>
      </c>
      <c r="Q1717" s="6">
        <f>E1717/Table1_2[[#This Row],[backers_count]]</f>
        <v>5.5</v>
      </c>
    </row>
    <row r="1718" spans="1:17" x14ac:dyDescent="0.35">
      <c r="A1718">
        <v>1716</v>
      </c>
      <c r="B1718" t="s">
        <v>1717</v>
      </c>
      <c r="C1718" t="s">
        <v>5826</v>
      </c>
      <c r="D1718" s="6">
        <v>2000</v>
      </c>
      <c r="E1718" s="6">
        <v>150</v>
      </c>
      <c r="F1718" t="s">
        <v>8221</v>
      </c>
      <c r="G1718" t="s">
        <v>8224</v>
      </c>
      <c r="H1718" t="s">
        <v>8246</v>
      </c>
      <c r="I1718" s="7">
        <v>1481295099</v>
      </c>
      <c r="J1718" s="7">
        <v>1477835499</v>
      </c>
      <c r="K1718" t="b">
        <v>0</v>
      </c>
      <c r="L1718">
        <v>3</v>
      </c>
      <c r="M1718" t="b">
        <v>0</v>
      </c>
      <c r="N1718" s="7" t="s">
        <v>8328</v>
      </c>
      <c r="O1718" s="7" t="s">
        <v>8350</v>
      </c>
      <c r="P1718">
        <v>8</v>
      </c>
      <c r="Q1718" s="6">
        <f>E1718/Table1_2[[#This Row],[backers_count]]</f>
        <v>50</v>
      </c>
    </row>
    <row r="1719" spans="1:17" x14ac:dyDescent="0.35">
      <c r="A1719">
        <v>1717</v>
      </c>
      <c r="B1719" t="s">
        <v>1718</v>
      </c>
      <c r="C1719" t="s">
        <v>5827</v>
      </c>
      <c r="D1719" s="6">
        <v>3265</v>
      </c>
      <c r="E1719" s="6">
        <v>1395</v>
      </c>
      <c r="F1719" t="s">
        <v>8221</v>
      </c>
      <c r="G1719" t="s">
        <v>8224</v>
      </c>
      <c r="H1719" t="s">
        <v>8246</v>
      </c>
      <c r="I1719" s="7">
        <v>1461211200</v>
      </c>
      <c r="J1719" s="7">
        <v>1459467238</v>
      </c>
      <c r="K1719" t="b">
        <v>0</v>
      </c>
      <c r="L1719">
        <v>41</v>
      </c>
      <c r="M1719" t="b">
        <v>0</v>
      </c>
      <c r="N1719" s="7" t="s">
        <v>8328</v>
      </c>
      <c r="O1719" s="7" t="s">
        <v>8350</v>
      </c>
      <c r="P1719">
        <v>43</v>
      </c>
      <c r="Q1719" s="6">
        <f>E1719/Table1_2[[#This Row],[backers_count]]</f>
        <v>34.024390243902438</v>
      </c>
    </row>
    <row r="1720" spans="1:17" x14ac:dyDescent="0.35">
      <c r="A1720">
        <v>1718</v>
      </c>
      <c r="B1720" t="s">
        <v>1719</v>
      </c>
      <c r="C1720" t="s">
        <v>5828</v>
      </c>
      <c r="D1720" s="6">
        <v>35000</v>
      </c>
      <c r="E1720" s="6">
        <v>75</v>
      </c>
      <c r="F1720" t="s">
        <v>8221</v>
      </c>
      <c r="G1720" t="s">
        <v>8224</v>
      </c>
      <c r="H1720" t="s">
        <v>8246</v>
      </c>
      <c r="I1720" s="7">
        <v>1463201940</v>
      </c>
      <c r="J1720" s="7">
        <v>1459435149</v>
      </c>
      <c r="K1720" t="b">
        <v>0</v>
      </c>
      <c r="L1720">
        <v>2</v>
      </c>
      <c r="M1720" t="b">
        <v>0</v>
      </c>
      <c r="N1720" s="7" t="s">
        <v>8328</v>
      </c>
      <c r="O1720" s="7" t="s">
        <v>8350</v>
      </c>
      <c r="P1720">
        <v>1</v>
      </c>
      <c r="Q1720" s="6">
        <f>E1720/Table1_2[[#This Row],[backers_count]]</f>
        <v>37.5</v>
      </c>
    </row>
    <row r="1721" spans="1:17" x14ac:dyDescent="0.35">
      <c r="A1721">
        <v>1719</v>
      </c>
      <c r="B1721" t="s">
        <v>1720</v>
      </c>
      <c r="C1721" t="s">
        <v>5829</v>
      </c>
      <c r="D1721" s="6">
        <v>4000</v>
      </c>
      <c r="E1721" s="6">
        <v>35</v>
      </c>
      <c r="F1721" t="s">
        <v>8221</v>
      </c>
      <c r="G1721" t="s">
        <v>8224</v>
      </c>
      <c r="H1721" t="s">
        <v>8246</v>
      </c>
      <c r="I1721" s="7">
        <v>1410958191</v>
      </c>
      <c r="J1721" s="7">
        <v>1408366191</v>
      </c>
      <c r="K1721" t="b">
        <v>0</v>
      </c>
      <c r="L1721">
        <v>3</v>
      </c>
      <c r="M1721" t="b">
        <v>0</v>
      </c>
      <c r="N1721" s="7" t="s">
        <v>8328</v>
      </c>
      <c r="O1721" s="7" t="s">
        <v>8350</v>
      </c>
      <c r="P1721">
        <v>1</v>
      </c>
      <c r="Q1721" s="6">
        <f>E1721/Table1_2[[#This Row],[backers_count]]</f>
        <v>11.666666666666666</v>
      </c>
    </row>
    <row r="1722" spans="1:17" x14ac:dyDescent="0.35">
      <c r="A1722">
        <v>1720</v>
      </c>
      <c r="B1722" t="s">
        <v>1721</v>
      </c>
      <c r="C1722" t="s">
        <v>5830</v>
      </c>
      <c r="D1722" s="6">
        <v>4000</v>
      </c>
      <c r="E1722" s="6">
        <v>225</v>
      </c>
      <c r="F1722" t="s">
        <v>8221</v>
      </c>
      <c r="G1722" t="s">
        <v>8224</v>
      </c>
      <c r="H1722" t="s">
        <v>8246</v>
      </c>
      <c r="I1722" s="7">
        <v>1415562471</v>
      </c>
      <c r="J1722" s="7">
        <v>1412966871</v>
      </c>
      <c r="K1722" t="b">
        <v>0</v>
      </c>
      <c r="L1722">
        <v>8</v>
      </c>
      <c r="M1722" t="b">
        <v>0</v>
      </c>
      <c r="N1722" s="7" t="s">
        <v>8328</v>
      </c>
      <c r="O1722" s="7" t="s">
        <v>8350</v>
      </c>
      <c r="P1722">
        <v>6</v>
      </c>
      <c r="Q1722" s="6">
        <f>E1722/Table1_2[[#This Row],[backers_count]]</f>
        <v>28.125</v>
      </c>
    </row>
    <row r="1723" spans="1:17" x14ac:dyDescent="0.35">
      <c r="A1723">
        <v>1721</v>
      </c>
      <c r="B1723" t="s">
        <v>1722</v>
      </c>
      <c r="C1723" t="s">
        <v>5831</v>
      </c>
      <c r="D1723" s="6">
        <v>5000</v>
      </c>
      <c r="E1723" s="6">
        <v>0</v>
      </c>
      <c r="F1723" t="s">
        <v>8221</v>
      </c>
      <c r="G1723" t="s">
        <v>8224</v>
      </c>
      <c r="H1723" t="s">
        <v>8246</v>
      </c>
      <c r="I1723" s="7">
        <v>1449831863</v>
      </c>
      <c r="J1723" s="7">
        <v>1447239863</v>
      </c>
      <c r="K1723" t="b">
        <v>0</v>
      </c>
      <c r="L1723">
        <v>0</v>
      </c>
      <c r="M1723" t="b">
        <v>0</v>
      </c>
      <c r="N1723" s="7" t="s">
        <v>8328</v>
      </c>
      <c r="O1723" s="7" t="s">
        <v>8350</v>
      </c>
      <c r="P1723">
        <v>0</v>
      </c>
      <c r="Q1723" s="6" t="e">
        <f>E1723/Table1_2[[#This Row],[backers_count]]</f>
        <v>#DIV/0!</v>
      </c>
    </row>
    <row r="1724" spans="1:17" x14ac:dyDescent="0.35">
      <c r="A1724">
        <v>1722</v>
      </c>
      <c r="B1724" t="s">
        <v>1723</v>
      </c>
      <c r="C1724" t="s">
        <v>5832</v>
      </c>
      <c r="D1724" s="6">
        <v>2880</v>
      </c>
      <c r="E1724" s="6">
        <v>1</v>
      </c>
      <c r="F1724" t="s">
        <v>8221</v>
      </c>
      <c r="G1724" t="s">
        <v>8224</v>
      </c>
      <c r="H1724" t="s">
        <v>8246</v>
      </c>
      <c r="I1724" s="7">
        <v>1459642200</v>
      </c>
      <c r="J1724" s="7">
        <v>1456441429</v>
      </c>
      <c r="K1724" t="b">
        <v>0</v>
      </c>
      <c r="L1724">
        <v>1</v>
      </c>
      <c r="M1724" t="b">
        <v>0</v>
      </c>
      <c r="N1724" s="7" t="s">
        <v>8328</v>
      </c>
      <c r="O1724" s="7" t="s">
        <v>8350</v>
      </c>
      <c r="P1724">
        <v>1</v>
      </c>
      <c r="Q1724" s="6">
        <f>E1724/Table1_2[[#This Row],[backers_count]]</f>
        <v>1</v>
      </c>
    </row>
    <row r="1725" spans="1:17" x14ac:dyDescent="0.35">
      <c r="A1725">
        <v>1723</v>
      </c>
      <c r="B1725" t="s">
        <v>1724</v>
      </c>
      <c r="C1725" t="s">
        <v>5833</v>
      </c>
      <c r="D1725" s="6">
        <v>10000</v>
      </c>
      <c r="E1725" s="6">
        <v>650</v>
      </c>
      <c r="F1725" t="s">
        <v>8221</v>
      </c>
      <c r="G1725" t="s">
        <v>8224</v>
      </c>
      <c r="H1725" t="s">
        <v>8246</v>
      </c>
      <c r="I1725" s="7">
        <v>1435730400</v>
      </c>
      <c r="J1725" s="7">
        <v>1430855315</v>
      </c>
      <c r="K1725" t="b">
        <v>0</v>
      </c>
      <c r="L1725">
        <v>3</v>
      </c>
      <c r="M1725" t="b">
        <v>0</v>
      </c>
      <c r="N1725" s="7" t="s">
        <v>8328</v>
      </c>
      <c r="O1725" s="7" t="s">
        <v>8350</v>
      </c>
      <c r="P1725">
        <v>7</v>
      </c>
      <c r="Q1725" s="6">
        <f>E1725/Table1_2[[#This Row],[backers_count]]</f>
        <v>216.66666666666666</v>
      </c>
    </row>
    <row r="1726" spans="1:17" x14ac:dyDescent="0.35">
      <c r="A1726">
        <v>1724</v>
      </c>
      <c r="B1726" t="s">
        <v>1725</v>
      </c>
      <c r="C1726" t="s">
        <v>5834</v>
      </c>
      <c r="D1726" s="6">
        <v>6000</v>
      </c>
      <c r="E1726" s="6">
        <v>35</v>
      </c>
      <c r="F1726" t="s">
        <v>8221</v>
      </c>
      <c r="G1726" t="s">
        <v>8224</v>
      </c>
      <c r="H1726" t="s">
        <v>8246</v>
      </c>
      <c r="I1726" s="7">
        <v>1414707762</v>
      </c>
      <c r="J1726" s="7">
        <v>1412115762</v>
      </c>
      <c r="K1726" t="b">
        <v>0</v>
      </c>
      <c r="L1726">
        <v>4</v>
      </c>
      <c r="M1726" t="b">
        <v>0</v>
      </c>
      <c r="N1726" s="7" t="s">
        <v>8328</v>
      </c>
      <c r="O1726" s="7" t="s">
        <v>8350</v>
      </c>
      <c r="P1726">
        <v>1</v>
      </c>
      <c r="Q1726" s="6">
        <f>E1726/Table1_2[[#This Row],[backers_count]]</f>
        <v>8.75</v>
      </c>
    </row>
    <row r="1727" spans="1:17" x14ac:dyDescent="0.35">
      <c r="A1727">
        <v>1725</v>
      </c>
      <c r="B1727" t="s">
        <v>1726</v>
      </c>
      <c r="C1727" t="s">
        <v>5835</v>
      </c>
      <c r="D1727" s="6">
        <v>5500</v>
      </c>
      <c r="E1727" s="6">
        <v>560</v>
      </c>
      <c r="F1727" t="s">
        <v>8221</v>
      </c>
      <c r="G1727" t="s">
        <v>8224</v>
      </c>
      <c r="H1727" t="s">
        <v>8246</v>
      </c>
      <c r="I1727" s="7">
        <v>1408922049</v>
      </c>
      <c r="J1727" s="7">
        <v>1406330049</v>
      </c>
      <c r="K1727" t="b">
        <v>0</v>
      </c>
      <c r="L1727">
        <v>9</v>
      </c>
      <c r="M1727" t="b">
        <v>0</v>
      </c>
      <c r="N1727" s="7" t="s">
        <v>8328</v>
      </c>
      <c r="O1727" s="7" t="s">
        <v>8350</v>
      </c>
      <c r="P1727">
        <v>11</v>
      </c>
      <c r="Q1727" s="6">
        <f>E1727/Table1_2[[#This Row],[backers_count]]</f>
        <v>62.222222222222221</v>
      </c>
    </row>
    <row r="1728" spans="1:17" x14ac:dyDescent="0.35">
      <c r="A1728">
        <v>1726</v>
      </c>
      <c r="B1728" t="s">
        <v>1727</v>
      </c>
      <c r="C1728" t="s">
        <v>5836</v>
      </c>
      <c r="D1728" s="6">
        <v>6500</v>
      </c>
      <c r="E1728" s="6">
        <v>2196</v>
      </c>
      <c r="F1728" t="s">
        <v>8221</v>
      </c>
      <c r="G1728" t="s">
        <v>8224</v>
      </c>
      <c r="H1728" t="s">
        <v>8246</v>
      </c>
      <c r="I1728" s="7">
        <v>1403906664</v>
      </c>
      <c r="J1728" s="7">
        <v>1401401064</v>
      </c>
      <c r="K1728" t="b">
        <v>0</v>
      </c>
      <c r="L1728">
        <v>16</v>
      </c>
      <c r="M1728" t="b">
        <v>0</v>
      </c>
      <c r="N1728" s="7" t="s">
        <v>8328</v>
      </c>
      <c r="O1728" s="7" t="s">
        <v>8350</v>
      </c>
      <c r="P1728">
        <v>34</v>
      </c>
      <c r="Q1728" s="6">
        <f>E1728/Table1_2[[#This Row],[backers_count]]</f>
        <v>137.25</v>
      </c>
    </row>
    <row r="1729" spans="1:17" x14ac:dyDescent="0.35">
      <c r="A1729">
        <v>1727</v>
      </c>
      <c r="B1729" t="s">
        <v>1728</v>
      </c>
      <c r="C1729" t="s">
        <v>5837</v>
      </c>
      <c r="D1729" s="6">
        <v>3000</v>
      </c>
      <c r="E1729" s="6">
        <v>1</v>
      </c>
      <c r="F1729" t="s">
        <v>8221</v>
      </c>
      <c r="G1729" t="s">
        <v>8225</v>
      </c>
      <c r="H1729" t="s">
        <v>8247</v>
      </c>
      <c r="I1729" s="7">
        <v>1428231600</v>
      </c>
      <c r="J1729" s="7">
        <v>1423520177</v>
      </c>
      <c r="K1729" t="b">
        <v>0</v>
      </c>
      <c r="L1729">
        <v>1</v>
      </c>
      <c r="M1729" t="b">
        <v>0</v>
      </c>
      <c r="N1729" s="7" t="s">
        <v>8328</v>
      </c>
      <c r="O1729" s="7" t="s">
        <v>8350</v>
      </c>
      <c r="P1729">
        <v>1</v>
      </c>
      <c r="Q1729" s="6">
        <f>E1729/Table1_2[[#This Row],[backers_count]]</f>
        <v>1</v>
      </c>
    </row>
    <row r="1730" spans="1:17" x14ac:dyDescent="0.35">
      <c r="A1730">
        <v>1728</v>
      </c>
      <c r="B1730" t="s">
        <v>1729</v>
      </c>
      <c r="C1730" t="s">
        <v>5838</v>
      </c>
      <c r="D1730" s="6">
        <v>1250</v>
      </c>
      <c r="E1730" s="6">
        <v>855</v>
      </c>
      <c r="F1730" t="s">
        <v>8221</v>
      </c>
      <c r="G1730" t="s">
        <v>8224</v>
      </c>
      <c r="H1730" t="s">
        <v>8246</v>
      </c>
      <c r="I1730" s="7">
        <v>1445439674</v>
      </c>
      <c r="J1730" s="7">
        <v>1442847674</v>
      </c>
      <c r="K1730" t="b">
        <v>0</v>
      </c>
      <c r="L1730">
        <v>7</v>
      </c>
      <c r="M1730" t="b">
        <v>0</v>
      </c>
      <c r="N1730" s="7" t="s">
        <v>8328</v>
      </c>
      <c r="O1730" s="7" t="s">
        <v>8350</v>
      </c>
      <c r="P1730">
        <v>69</v>
      </c>
      <c r="Q1730" s="6">
        <f>E1730/Table1_2[[#This Row],[backers_count]]</f>
        <v>122.14285714285714</v>
      </c>
    </row>
    <row r="1731" spans="1:17" x14ac:dyDescent="0.35">
      <c r="A1731">
        <v>1729</v>
      </c>
      <c r="B1731" t="s">
        <v>1730</v>
      </c>
      <c r="C1731" t="s">
        <v>5839</v>
      </c>
      <c r="D1731" s="6">
        <v>10000</v>
      </c>
      <c r="E1731" s="6">
        <v>0</v>
      </c>
      <c r="F1731" t="s">
        <v>8221</v>
      </c>
      <c r="G1731" t="s">
        <v>8224</v>
      </c>
      <c r="H1731" t="s">
        <v>8246</v>
      </c>
      <c r="I1731" s="7">
        <v>1465521306</v>
      </c>
      <c r="J1731" s="7">
        <v>1460337306</v>
      </c>
      <c r="K1731" t="b">
        <v>0</v>
      </c>
      <c r="L1731">
        <v>0</v>
      </c>
      <c r="M1731" t="b">
        <v>0</v>
      </c>
      <c r="N1731" s="7" t="s">
        <v>8328</v>
      </c>
      <c r="O1731" s="7" t="s">
        <v>8350</v>
      </c>
      <c r="P1731">
        <v>0</v>
      </c>
      <c r="Q1731" s="6" t="e">
        <f>E1731/Table1_2[[#This Row],[backers_count]]</f>
        <v>#DIV/0!</v>
      </c>
    </row>
    <row r="1732" spans="1:17" x14ac:dyDescent="0.35">
      <c r="A1732">
        <v>1730</v>
      </c>
      <c r="B1732" t="s">
        <v>1731</v>
      </c>
      <c r="C1732" t="s">
        <v>5840</v>
      </c>
      <c r="D1732" s="6">
        <v>3000</v>
      </c>
      <c r="E1732" s="6">
        <v>0</v>
      </c>
      <c r="F1732" t="s">
        <v>8221</v>
      </c>
      <c r="G1732" t="s">
        <v>8224</v>
      </c>
      <c r="H1732" t="s">
        <v>8246</v>
      </c>
      <c r="I1732" s="7">
        <v>1445738783</v>
      </c>
      <c r="J1732" s="7">
        <v>1443146783</v>
      </c>
      <c r="K1732" t="b">
        <v>0</v>
      </c>
      <c r="L1732">
        <v>0</v>
      </c>
      <c r="M1732" t="b">
        <v>0</v>
      </c>
      <c r="N1732" s="7" t="s">
        <v>8328</v>
      </c>
      <c r="O1732" s="7" t="s">
        <v>8350</v>
      </c>
      <c r="P1732">
        <v>0</v>
      </c>
      <c r="Q1732" s="6" t="e">
        <f>E1732/Table1_2[[#This Row],[backers_count]]</f>
        <v>#DIV/0!</v>
      </c>
    </row>
    <row r="1733" spans="1:17" x14ac:dyDescent="0.35">
      <c r="A1733">
        <v>1731</v>
      </c>
      <c r="B1733" t="s">
        <v>1732</v>
      </c>
      <c r="C1733" t="s">
        <v>5841</v>
      </c>
      <c r="D1733" s="6">
        <v>1000</v>
      </c>
      <c r="E1733" s="6">
        <v>0</v>
      </c>
      <c r="F1733" t="s">
        <v>8221</v>
      </c>
      <c r="G1733" t="s">
        <v>8224</v>
      </c>
      <c r="H1733" t="s">
        <v>8246</v>
      </c>
      <c r="I1733" s="7">
        <v>1434034800</v>
      </c>
      <c r="J1733" s="7">
        <v>1432849552</v>
      </c>
      <c r="K1733" t="b">
        <v>0</v>
      </c>
      <c r="L1733">
        <v>0</v>
      </c>
      <c r="M1733" t="b">
        <v>0</v>
      </c>
      <c r="N1733" s="7" t="s">
        <v>8328</v>
      </c>
      <c r="O1733" s="7" t="s">
        <v>8350</v>
      </c>
      <c r="P1733">
        <v>0</v>
      </c>
      <c r="Q1733" s="6" t="e">
        <f>E1733/Table1_2[[#This Row],[backers_count]]</f>
        <v>#DIV/0!</v>
      </c>
    </row>
    <row r="1734" spans="1:17" x14ac:dyDescent="0.35">
      <c r="A1734">
        <v>1732</v>
      </c>
      <c r="B1734" t="s">
        <v>1733</v>
      </c>
      <c r="C1734" t="s">
        <v>5842</v>
      </c>
      <c r="D1734" s="6">
        <v>4000</v>
      </c>
      <c r="E1734" s="6">
        <v>0</v>
      </c>
      <c r="F1734" t="s">
        <v>8221</v>
      </c>
      <c r="G1734" t="s">
        <v>8224</v>
      </c>
      <c r="H1734" t="s">
        <v>8246</v>
      </c>
      <c r="I1734" s="7">
        <v>1452920400</v>
      </c>
      <c r="J1734" s="7">
        <v>1447777481</v>
      </c>
      <c r="K1734" t="b">
        <v>0</v>
      </c>
      <c r="L1734">
        <v>0</v>
      </c>
      <c r="M1734" t="b">
        <v>0</v>
      </c>
      <c r="N1734" s="7" t="s">
        <v>8328</v>
      </c>
      <c r="O1734" s="7" t="s">
        <v>8350</v>
      </c>
      <c r="P1734">
        <v>0</v>
      </c>
      <c r="Q1734" s="6" t="e">
        <f>E1734/Table1_2[[#This Row],[backers_count]]</f>
        <v>#DIV/0!</v>
      </c>
    </row>
    <row r="1735" spans="1:17" x14ac:dyDescent="0.35">
      <c r="A1735">
        <v>1733</v>
      </c>
      <c r="B1735" t="s">
        <v>1734</v>
      </c>
      <c r="C1735" t="s">
        <v>5843</v>
      </c>
      <c r="D1735" s="6">
        <v>10000</v>
      </c>
      <c r="E1735" s="6">
        <v>0</v>
      </c>
      <c r="F1735" t="s">
        <v>8221</v>
      </c>
      <c r="G1735" t="s">
        <v>8224</v>
      </c>
      <c r="H1735" t="s">
        <v>8246</v>
      </c>
      <c r="I1735" s="7">
        <v>1473802200</v>
      </c>
      <c r="J1735" s="7">
        <v>1472746374</v>
      </c>
      <c r="K1735" t="b">
        <v>0</v>
      </c>
      <c r="L1735">
        <v>0</v>
      </c>
      <c r="M1735" t="b">
        <v>0</v>
      </c>
      <c r="N1735" s="7" t="s">
        <v>8328</v>
      </c>
      <c r="O1735" s="7" t="s">
        <v>8350</v>
      </c>
      <c r="P1735">
        <v>0</v>
      </c>
      <c r="Q1735" s="6" t="e">
        <f>E1735/Table1_2[[#This Row],[backers_count]]</f>
        <v>#DIV/0!</v>
      </c>
    </row>
    <row r="1736" spans="1:17" x14ac:dyDescent="0.35">
      <c r="A1736">
        <v>1734</v>
      </c>
      <c r="B1736" t="s">
        <v>1735</v>
      </c>
      <c r="C1736" t="s">
        <v>5844</v>
      </c>
      <c r="D1736" s="6">
        <v>4500</v>
      </c>
      <c r="E1736" s="6">
        <v>1</v>
      </c>
      <c r="F1736" t="s">
        <v>8221</v>
      </c>
      <c r="G1736" t="s">
        <v>8224</v>
      </c>
      <c r="H1736" t="s">
        <v>8246</v>
      </c>
      <c r="I1736" s="7">
        <v>1431046356</v>
      </c>
      <c r="J1736" s="7">
        <v>1428454356</v>
      </c>
      <c r="K1736" t="b">
        <v>0</v>
      </c>
      <c r="L1736">
        <v>1</v>
      </c>
      <c r="M1736" t="b">
        <v>0</v>
      </c>
      <c r="N1736" s="7" t="s">
        <v>8328</v>
      </c>
      <c r="O1736" s="7" t="s">
        <v>8350</v>
      </c>
      <c r="P1736">
        <v>1</v>
      </c>
      <c r="Q1736" s="6">
        <f>E1736/Table1_2[[#This Row],[backers_count]]</f>
        <v>1</v>
      </c>
    </row>
    <row r="1737" spans="1:17" x14ac:dyDescent="0.35">
      <c r="A1737">
        <v>1735</v>
      </c>
      <c r="B1737" t="s">
        <v>1736</v>
      </c>
      <c r="C1737" t="s">
        <v>5845</v>
      </c>
      <c r="D1737" s="6">
        <v>1000</v>
      </c>
      <c r="E1737" s="6">
        <v>110</v>
      </c>
      <c r="F1737" t="s">
        <v>8221</v>
      </c>
      <c r="G1737" t="s">
        <v>8224</v>
      </c>
      <c r="H1737" t="s">
        <v>8246</v>
      </c>
      <c r="I1737" s="7">
        <v>1470598345</v>
      </c>
      <c r="J1737" s="7">
        <v>1468006345</v>
      </c>
      <c r="K1737" t="b">
        <v>0</v>
      </c>
      <c r="L1737">
        <v>2</v>
      </c>
      <c r="M1737" t="b">
        <v>0</v>
      </c>
      <c r="N1737" s="7" t="s">
        <v>8328</v>
      </c>
      <c r="O1737" s="7" t="s">
        <v>8350</v>
      </c>
      <c r="P1737">
        <v>11</v>
      </c>
      <c r="Q1737" s="6">
        <f>E1737/Table1_2[[#This Row],[backers_count]]</f>
        <v>55</v>
      </c>
    </row>
    <row r="1738" spans="1:17" x14ac:dyDescent="0.35">
      <c r="A1738">
        <v>1736</v>
      </c>
      <c r="B1738" t="s">
        <v>1737</v>
      </c>
      <c r="C1738" t="s">
        <v>5846</v>
      </c>
      <c r="D1738" s="6">
        <v>3000</v>
      </c>
      <c r="E1738" s="6">
        <v>22</v>
      </c>
      <c r="F1738" t="s">
        <v>8221</v>
      </c>
      <c r="G1738" t="s">
        <v>8224</v>
      </c>
      <c r="H1738" t="s">
        <v>8246</v>
      </c>
      <c r="I1738" s="7">
        <v>1447018833</v>
      </c>
      <c r="J1738" s="7">
        <v>1444423233</v>
      </c>
      <c r="K1738" t="b">
        <v>0</v>
      </c>
      <c r="L1738">
        <v>1</v>
      </c>
      <c r="M1738" t="b">
        <v>0</v>
      </c>
      <c r="N1738" s="7" t="s">
        <v>8328</v>
      </c>
      <c r="O1738" s="7" t="s">
        <v>8350</v>
      </c>
      <c r="P1738">
        <v>1</v>
      </c>
      <c r="Q1738" s="6">
        <f>E1738/Table1_2[[#This Row],[backers_count]]</f>
        <v>22</v>
      </c>
    </row>
    <row r="1739" spans="1:17" x14ac:dyDescent="0.35">
      <c r="A1739">
        <v>1737</v>
      </c>
      <c r="B1739" t="s">
        <v>1738</v>
      </c>
      <c r="C1739" t="s">
        <v>5847</v>
      </c>
      <c r="D1739" s="6">
        <v>4000</v>
      </c>
      <c r="E1739" s="6">
        <v>850</v>
      </c>
      <c r="F1739" t="s">
        <v>8221</v>
      </c>
      <c r="G1739" t="s">
        <v>8224</v>
      </c>
      <c r="H1739" t="s">
        <v>8246</v>
      </c>
      <c r="I1739" s="7">
        <v>1437432392</v>
      </c>
      <c r="J1739" s="7">
        <v>1434840392</v>
      </c>
      <c r="K1739" t="b">
        <v>0</v>
      </c>
      <c r="L1739">
        <v>15</v>
      </c>
      <c r="M1739" t="b">
        <v>0</v>
      </c>
      <c r="N1739" s="7" t="s">
        <v>8328</v>
      </c>
      <c r="O1739" s="7" t="s">
        <v>8350</v>
      </c>
      <c r="P1739">
        <v>22</v>
      </c>
      <c r="Q1739" s="6">
        <f>E1739/Table1_2[[#This Row],[backers_count]]</f>
        <v>56.666666666666664</v>
      </c>
    </row>
    <row r="1740" spans="1:17" x14ac:dyDescent="0.35">
      <c r="A1740">
        <v>1738</v>
      </c>
      <c r="B1740" t="s">
        <v>1739</v>
      </c>
      <c r="C1740" t="s">
        <v>5848</v>
      </c>
      <c r="D1740" s="6">
        <v>5000</v>
      </c>
      <c r="E1740" s="6">
        <v>20</v>
      </c>
      <c r="F1740" t="s">
        <v>8221</v>
      </c>
      <c r="G1740" t="s">
        <v>8224</v>
      </c>
      <c r="H1740" t="s">
        <v>8246</v>
      </c>
      <c r="I1740" s="7">
        <v>1412283542</v>
      </c>
      <c r="J1740" s="7">
        <v>1409691542</v>
      </c>
      <c r="K1740" t="b">
        <v>0</v>
      </c>
      <c r="L1740">
        <v>1</v>
      </c>
      <c r="M1740" t="b">
        <v>0</v>
      </c>
      <c r="N1740" s="7" t="s">
        <v>8328</v>
      </c>
      <c r="O1740" s="7" t="s">
        <v>8350</v>
      </c>
      <c r="P1740">
        <v>1</v>
      </c>
      <c r="Q1740" s="6">
        <f>E1740/Table1_2[[#This Row],[backers_count]]</f>
        <v>20</v>
      </c>
    </row>
    <row r="1741" spans="1:17" x14ac:dyDescent="0.35">
      <c r="A1741">
        <v>1739</v>
      </c>
      <c r="B1741" t="s">
        <v>1740</v>
      </c>
      <c r="C1741" t="s">
        <v>5849</v>
      </c>
      <c r="D1741" s="6">
        <v>1000</v>
      </c>
      <c r="E1741" s="6">
        <v>1</v>
      </c>
      <c r="F1741" t="s">
        <v>8221</v>
      </c>
      <c r="G1741" t="s">
        <v>8224</v>
      </c>
      <c r="H1741" t="s">
        <v>8246</v>
      </c>
      <c r="I1741" s="7">
        <v>1462391932</v>
      </c>
      <c r="J1741" s="7">
        <v>1457297932</v>
      </c>
      <c r="K1741" t="b">
        <v>0</v>
      </c>
      <c r="L1741">
        <v>1</v>
      </c>
      <c r="M1741" t="b">
        <v>0</v>
      </c>
      <c r="N1741" s="7" t="s">
        <v>8328</v>
      </c>
      <c r="O1741" s="7" t="s">
        <v>8350</v>
      </c>
      <c r="P1741">
        <v>1</v>
      </c>
      <c r="Q1741" s="6">
        <f>E1741/Table1_2[[#This Row],[backers_count]]</f>
        <v>1</v>
      </c>
    </row>
    <row r="1742" spans="1:17" x14ac:dyDescent="0.35">
      <c r="A1742">
        <v>1740</v>
      </c>
      <c r="B1742" t="s">
        <v>1741</v>
      </c>
      <c r="C1742" t="s">
        <v>5850</v>
      </c>
      <c r="D1742" s="6">
        <v>3000</v>
      </c>
      <c r="E1742" s="6">
        <v>0</v>
      </c>
      <c r="F1742" t="s">
        <v>8221</v>
      </c>
      <c r="G1742" t="s">
        <v>8224</v>
      </c>
      <c r="H1742" t="s">
        <v>8246</v>
      </c>
      <c r="I1742" s="7">
        <v>1437075422</v>
      </c>
      <c r="J1742" s="7">
        <v>1434483422</v>
      </c>
      <c r="K1742" t="b">
        <v>0</v>
      </c>
      <c r="L1742">
        <v>0</v>
      </c>
      <c r="M1742" t="b">
        <v>0</v>
      </c>
      <c r="N1742" s="7" t="s">
        <v>8328</v>
      </c>
      <c r="O1742" s="7" t="s">
        <v>8350</v>
      </c>
      <c r="P1742">
        <v>0</v>
      </c>
      <c r="Q1742" s="6" t="e">
        <f>E1742/Table1_2[[#This Row],[backers_count]]</f>
        <v>#DIV/0!</v>
      </c>
    </row>
    <row r="1743" spans="1:17" x14ac:dyDescent="0.35">
      <c r="A1743">
        <v>1741</v>
      </c>
      <c r="B1743" t="s">
        <v>1742</v>
      </c>
      <c r="C1743" t="s">
        <v>5851</v>
      </c>
      <c r="D1743" s="6">
        <v>1200</v>
      </c>
      <c r="E1743" s="6">
        <v>1330</v>
      </c>
      <c r="F1743" t="s">
        <v>8219</v>
      </c>
      <c r="G1743" t="s">
        <v>8225</v>
      </c>
      <c r="H1743" t="s">
        <v>8247</v>
      </c>
      <c r="I1743" s="7">
        <v>1433948671</v>
      </c>
      <c r="J1743" s="7">
        <v>1430060671</v>
      </c>
      <c r="K1743" t="b">
        <v>0</v>
      </c>
      <c r="L1743">
        <v>52</v>
      </c>
      <c r="M1743" t="b">
        <v>1</v>
      </c>
      <c r="N1743" s="7" t="s">
        <v>8341</v>
      </c>
      <c r="O1743" s="7" t="s">
        <v>8342</v>
      </c>
      <c r="P1743">
        <v>111</v>
      </c>
      <c r="Q1743" s="6">
        <f>E1743/Table1_2[[#This Row],[backers_count]]</f>
        <v>25.576923076923077</v>
      </c>
    </row>
    <row r="1744" spans="1:17" x14ac:dyDescent="0.35">
      <c r="A1744">
        <v>1742</v>
      </c>
      <c r="B1744" t="s">
        <v>1743</v>
      </c>
      <c r="C1744" t="s">
        <v>5852</v>
      </c>
      <c r="D1744" s="6">
        <v>2000</v>
      </c>
      <c r="E1744" s="6">
        <v>2175</v>
      </c>
      <c r="F1744" t="s">
        <v>8219</v>
      </c>
      <c r="G1744" t="s">
        <v>8224</v>
      </c>
      <c r="H1744" t="s">
        <v>8246</v>
      </c>
      <c r="I1744" s="7">
        <v>1483822800</v>
      </c>
      <c r="J1744" s="7">
        <v>1481058170</v>
      </c>
      <c r="K1744" t="b">
        <v>0</v>
      </c>
      <c r="L1744">
        <v>34</v>
      </c>
      <c r="M1744" t="b">
        <v>1</v>
      </c>
      <c r="N1744" s="7" t="s">
        <v>8341</v>
      </c>
      <c r="O1744" s="7" t="s">
        <v>8342</v>
      </c>
      <c r="P1744">
        <v>109</v>
      </c>
      <c r="Q1744" s="6">
        <f>E1744/Table1_2[[#This Row],[backers_count]]</f>
        <v>63.970588235294116</v>
      </c>
    </row>
    <row r="1745" spans="1:17" x14ac:dyDescent="0.35">
      <c r="A1745">
        <v>1743</v>
      </c>
      <c r="B1745" t="s">
        <v>1744</v>
      </c>
      <c r="C1745" t="s">
        <v>5853</v>
      </c>
      <c r="D1745" s="6">
        <v>6000</v>
      </c>
      <c r="E1745" s="6">
        <v>6025</v>
      </c>
      <c r="F1745" t="s">
        <v>8219</v>
      </c>
      <c r="G1745" t="s">
        <v>8224</v>
      </c>
      <c r="H1745" t="s">
        <v>8246</v>
      </c>
      <c r="I1745" s="7">
        <v>1472270340</v>
      </c>
      <c r="J1745" s="7">
        <v>1470348775</v>
      </c>
      <c r="K1745" t="b">
        <v>0</v>
      </c>
      <c r="L1745">
        <v>67</v>
      </c>
      <c r="M1745" t="b">
        <v>1</v>
      </c>
      <c r="N1745" s="7" t="s">
        <v>8341</v>
      </c>
      <c r="O1745" s="7" t="s">
        <v>8342</v>
      </c>
      <c r="P1745">
        <v>101</v>
      </c>
      <c r="Q1745" s="6">
        <f>E1745/Table1_2[[#This Row],[backers_count]]</f>
        <v>89.925373134328353</v>
      </c>
    </row>
    <row r="1746" spans="1:17" x14ac:dyDescent="0.35">
      <c r="A1746">
        <v>1744</v>
      </c>
      <c r="B1746" t="s">
        <v>1745</v>
      </c>
      <c r="C1746" t="s">
        <v>5854</v>
      </c>
      <c r="D1746" s="6">
        <v>5500</v>
      </c>
      <c r="E1746" s="6">
        <v>6515</v>
      </c>
      <c r="F1746" t="s">
        <v>8219</v>
      </c>
      <c r="G1746" t="s">
        <v>8225</v>
      </c>
      <c r="H1746" t="s">
        <v>8247</v>
      </c>
      <c r="I1746" s="7">
        <v>1425821477</v>
      </c>
      <c r="J1746" s="7">
        <v>1421937077</v>
      </c>
      <c r="K1746" t="b">
        <v>0</v>
      </c>
      <c r="L1746">
        <v>70</v>
      </c>
      <c r="M1746" t="b">
        <v>1</v>
      </c>
      <c r="N1746" s="7" t="s">
        <v>8341</v>
      </c>
      <c r="O1746" s="7" t="s">
        <v>8342</v>
      </c>
      <c r="P1746">
        <v>119</v>
      </c>
      <c r="Q1746" s="6">
        <f>E1746/Table1_2[[#This Row],[backers_count]]</f>
        <v>93.071428571428569</v>
      </c>
    </row>
    <row r="1747" spans="1:17" x14ac:dyDescent="0.35">
      <c r="A1747">
        <v>1745</v>
      </c>
      <c r="B1747" t="s">
        <v>1746</v>
      </c>
      <c r="C1747" t="s">
        <v>5855</v>
      </c>
      <c r="D1747" s="6">
        <v>7000</v>
      </c>
      <c r="E1747" s="6">
        <v>7981</v>
      </c>
      <c r="F1747" t="s">
        <v>8219</v>
      </c>
      <c r="G1747" t="s">
        <v>8224</v>
      </c>
      <c r="H1747" t="s">
        <v>8246</v>
      </c>
      <c r="I1747" s="7">
        <v>1482372000</v>
      </c>
      <c r="J1747" s="7">
        <v>1479276838</v>
      </c>
      <c r="K1747" t="b">
        <v>0</v>
      </c>
      <c r="L1747">
        <v>89</v>
      </c>
      <c r="M1747" t="b">
        <v>1</v>
      </c>
      <c r="N1747" s="7" t="s">
        <v>8341</v>
      </c>
      <c r="O1747" s="7" t="s">
        <v>8342</v>
      </c>
      <c r="P1747">
        <v>115</v>
      </c>
      <c r="Q1747" s="6">
        <f>E1747/Table1_2[[#This Row],[backers_count]]</f>
        <v>89.674157303370791</v>
      </c>
    </row>
    <row r="1748" spans="1:17" x14ac:dyDescent="0.35">
      <c r="A1748">
        <v>1746</v>
      </c>
      <c r="B1748" t="s">
        <v>1747</v>
      </c>
      <c r="C1748" t="s">
        <v>5856</v>
      </c>
      <c r="D1748" s="6">
        <v>15000</v>
      </c>
      <c r="E1748" s="6">
        <v>22215</v>
      </c>
      <c r="F1748" t="s">
        <v>8219</v>
      </c>
      <c r="G1748" t="s">
        <v>8224</v>
      </c>
      <c r="H1748" t="s">
        <v>8246</v>
      </c>
      <c r="I1748" s="7">
        <v>1479952800</v>
      </c>
      <c r="J1748" s="7">
        <v>1477368867</v>
      </c>
      <c r="K1748" t="b">
        <v>0</v>
      </c>
      <c r="L1748">
        <v>107</v>
      </c>
      <c r="M1748" t="b">
        <v>1</v>
      </c>
      <c r="N1748" s="7" t="s">
        <v>8341</v>
      </c>
      <c r="O1748" s="7" t="s">
        <v>8342</v>
      </c>
      <c r="P1748">
        <v>149</v>
      </c>
      <c r="Q1748" s="6">
        <f>E1748/Table1_2[[#This Row],[backers_count]]</f>
        <v>207.61682242990653</v>
      </c>
    </row>
    <row r="1749" spans="1:17" x14ac:dyDescent="0.35">
      <c r="A1749">
        <v>1747</v>
      </c>
      <c r="B1749" t="s">
        <v>1748</v>
      </c>
      <c r="C1749" t="s">
        <v>5857</v>
      </c>
      <c r="D1749" s="6">
        <v>9000</v>
      </c>
      <c r="E1749" s="6">
        <v>9446</v>
      </c>
      <c r="F1749" t="s">
        <v>8219</v>
      </c>
      <c r="G1749" t="s">
        <v>8225</v>
      </c>
      <c r="H1749" t="s">
        <v>8247</v>
      </c>
      <c r="I1749" s="7">
        <v>1447426800</v>
      </c>
      <c r="J1749" s="7">
        <v>1444904830</v>
      </c>
      <c r="K1749" t="b">
        <v>0</v>
      </c>
      <c r="L1749">
        <v>159</v>
      </c>
      <c r="M1749" t="b">
        <v>1</v>
      </c>
      <c r="N1749" s="7" t="s">
        <v>8341</v>
      </c>
      <c r="O1749" s="7" t="s">
        <v>8342</v>
      </c>
      <c r="P1749">
        <v>105</v>
      </c>
      <c r="Q1749" s="6">
        <f>E1749/Table1_2[[#This Row],[backers_count]]</f>
        <v>59.408805031446541</v>
      </c>
    </row>
    <row r="1750" spans="1:17" x14ac:dyDescent="0.35">
      <c r="A1750">
        <v>1748</v>
      </c>
      <c r="B1750" t="s">
        <v>1749</v>
      </c>
      <c r="C1750" t="s">
        <v>5858</v>
      </c>
      <c r="D1750" s="6">
        <v>50000</v>
      </c>
      <c r="E1750" s="6">
        <v>64974</v>
      </c>
      <c r="F1750" t="s">
        <v>8219</v>
      </c>
      <c r="G1750" t="s">
        <v>8229</v>
      </c>
      <c r="H1750" t="s">
        <v>8251</v>
      </c>
      <c r="I1750" s="7">
        <v>1441234143</v>
      </c>
      <c r="J1750" s="7">
        <v>1438642143</v>
      </c>
      <c r="K1750" t="b">
        <v>0</v>
      </c>
      <c r="L1750">
        <v>181</v>
      </c>
      <c r="M1750" t="b">
        <v>1</v>
      </c>
      <c r="N1750" s="7" t="s">
        <v>8341</v>
      </c>
      <c r="O1750" s="7" t="s">
        <v>8342</v>
      </c>
      <c r="P1750">
        <v>130</v>
      </c>
      <c r="Q1750" s="6">
        <f>E1750/Table1_2[[#This Row],[backers_count]]</f>
        <v>358.97237569060775</v>
      </c>
    </row>
    <row r="1751" spans="1:17" x14ac:dyDescent="0.35">
      <c r="A1751">
        <v>1749</v>
      </c>
      <c r="B1751" t="s">
        <v>1750</v>
      </c>
      <c r="C1751" t="s">
        <v>5859</v>
      </c>
      <c r="D1751" s="6">
        <v>10050</v>
      </c>
      <c r="E1751" s="6">
        <v>12410.5</v>
      </c>
      <c r="F1751" t="s">
        <v>8219</v>
      </c>
      <c r="G1751" t="s">
        <v>8243</v>
      </c>
      <c r="H1751" t="s">
        <v>8249</v>
      </c>
      <c r="I1751" s="7">
        <v>1488394800</v>
      </c>
      <c r="J1751" s="7">
        <v>1485213921</v>
      </c>
      <c r="K1751" t="b">
        <v>0</v>
      </c>
      <c r="L1751">
        <v>131</v>
      </c>
      <c r="M1751" t="b">
        <v>1</v>
      </c>
      <c r="N1751" s="7" t="s">
        <v>8341</v>
      </c>
      <c r="O1751" s="7" t="s">
        <v>8342</v>
      </c>
      <c r="P1751">
        <v>124</v>
      </c>
      <c r="Q1751" s="6">
        <f>E1751/Table1_2[[#This Row],[backers_count]]</f>
        <v>94.736641221374043</v>
      </c>
    </row>
    <row r="1752" spans="1:17" x14ac:dyDescent="0.35">
      <c r="A1752">
        <v>1750</v>
      </c>
      <c r="B1752" t="s">
        <v>1751</v>
      </c>
      <c r="C1752" t="s">
        <v>5860</v>
      </c>
      <c r="D1752" s="6">
        <v>5000</v>
      </c>
      <c r="E1752" s="6">
        <v>10081</v>
      </c>
      <c r="F1752" t="s">
        <v>8219</v>
      </c>
      <c r="G1752" t="s">
        <v>8224</v>
      </c>
      <c r="H1752" t="s">
        <v>8246</v>
      </c>
      <c r="I1752" s="7">
        <v>1461096304</v>
      </c>
      <c r="J1752" s="7">
        <v>1458936304</v>
      </c>
      <c r="K1752" t="b">
        <v>0</v>
      </c>
      <c r="L1752">
        <v>125</v>
      </c>
      <c r="M1752" t="b">
        <v>1</v>
      </c>
      <c r="N1752" s="7" t="s">
        <v>8341</v>
      </c>
      <c r="O1752" s="7" t="s">
        <v>8342</v>
      </c>
      <c r="P1752">
        <v>202</v>
      </c>
      <c r="Q1752" s="6">
        <f>E1752/Table1_2[[#This Row],[backers_count]]</f>
        <v>80.647999999999996</v>
      </c>
    </row>
    <row r="1753" spans="1:17" x14ac:dyDescent="0.35">
      <c r="A1753">
        <v>1751</v>
      </c>
      <c r="B1753" t="s">
        <v>1752</v>
      </c>
      <c r="C1753" t="s">
        <v>5861</v>
      </c>
      <c r="D1753" s="6">
        <v>10000</v>
      </c>
      <c r="E1753" s="6">
        <v>10290</v>
      </c>
      <c r="F1753" t="s">
        <v>8219</v>
      </c>
      <c r="G1753" t="s">
        <v>8224</v>
      </c>
      <c r="H1753" t="s">
        <v>8246</v>
      </c>
      <c r="I1753" s="7">
        <v>1426787123</v>
      </c>
      <c r="J1753" s="7">
        <v>1424198723</v>
      </c>
      <c r="K1753" t="b">
        <v>0</v>
      </c>
      <c r="L1753">
        <v>61</v>
      </c>
      <c r="M1753" t="b">
        <v>1</v>
      </c>
      <c r="N1753" s="7" t="s">
        <v>8341</v>
      </c>
      <c r="O1753" s="7" t="s">
        <v>8342</v>
      </c>
      <c r="P1753">
        <v>103</v>
      </c>
      <c r="Q1753" s="6">
        <f>E1753/Table1_2[[#This Row],[backers_count]]</f>
        <v>168.68852459016392</v>
      </c>
    </row>
    <row r="1754" spans="1:17" x14ac:dyDescent="0.35">
      <c r="A1754">
        <v>1752</v>
      </c>
      <c r="B1754" t="s">
        <v>1753</v>
      </c>
      <c r="C1754" t="s">
        <v>5862</v>
      </c>
      <c r="D1754" s="6">
        <v>1200</v>
      </c>
      <c r="E1754" s="6">
        <v>3122</v>
      </c>
      <c r="F1754" t="s">
        <v>8219</v>
      </c>
      <c r="G1754" t="s">
        <v>8225</v>
      </c>
      <c r="H1754" t="s">
        <v>8247</v>
      </c>
      <c r="I1754" s="7">
        <v>1476425082</v>
      </c>
      <c r="J1754" s="7">
        <v>1473833082</v>
      </c>
      <c r="K1754" t="b">
        <v>0</v>
      </c>
      <c r="L1754">
        <v>90</v>
      </c>
      <c r="M1754" t="b">
        <v>1</v>
      </c>
      <c r="N1754" s="7" t="s">
        <v>8341</v>
      </c>
      <c r="O1754" s="7" t="s">
        <v>8342</v>
      </c>
      <c r="P1754">
        <v>261</v>
      </c>
      <c r="Q1754" s="6">
        <f>E1754/Table1_2[[#This Row],[backers_count]]</f>
        <v>34.68888888888889</v>
      </c>
    </row>
    <row r="1755" spans="1:17" x14ac:dyDescent="0.35">
      <c r="A1755">
        <v>1753</v>
      </c>
      <c r="B1755" t="s">
        <v>1754</v>
      </c>
      <c r="C1755" t="s">
        <v>5863</v>
      </c>
      <c r="D1755" s="6">
        <v>15000</v>
      </c>
      <c r="E1755" s="6">
        <v>16200</v>
      </c>
      <c r="F1755" t="s">
        <v>8219</v>
      </c>
      <c r="G1755" t="s">
        <v>8232</v>
      </c>
      <c r="H1755" t="s">
        <v>8253</v>
      </c>
      <c r="I1755" s="7">
        <v>1458579568</v>
      </c>
      <c r="J1755" s="7">
        <v>1455991168</v>
      </c>
      <c r="K1755" t="b">
        <v>0</v>
      </c>
      <c r="L1755">
        <v>35</v>
      </c>
      <c r="M1755" t="b">
        <v>1</v>
      </c>
      <c r="N1755" s="7" t="s">
        <v>8341</v>
      </c>
      <c r="O1755" s="7" t="s">
        <v>8342</v>
      </c>
      <c r="P1755">
        <v>108</v>
      </c>
      <c r="Q1755" s="6">
        <f>E1755/Table1_2[[#This Row],[backers_count]]</f>
        <v>462.85714285714283</v>
      </c>
    </row>
    <row r="1756" spans="1:17" x14ac:dyDescent="0.35">
      <c r="A1756">
        <v>1754</v>
      </c>
      <c r="B1756" t="s">
        <v>1755</v>
      </c>
      <c r="C1756" t="s">
        <v>5864</v>
      </c>
      <c r="D1756" s="6">
        <v>8500</v>
      </c>
      <c r="E1756" s="6">
        <v>9395</v>
      </c>
      <c r="F1756" t="s">
        <v>8219</v>
      </c>
      <c r="G1756" t="s">
        <v>8229</v>
      </c>
      <c r="H1756" t="s">
        <v>8251</v>
      </c>
      <c r="I1756" s="7">
        <v>1428091353</v>
      </c>
      <c r="J1756" s="7">
        <v>1425502953</v>
      </c>
      <c r="K1756" t="b">
        <v>0</v>
      </c>
      <c r="L1756">
        <v>90</v>
      </c>
      <c r="M1756" t="b">
        <v>1</v>
      </c>
      <c r="N1756" s="7" t="s">
        <v>8341</v>
      </c>
      <c r="O1756" s="7" t="s">
        <v>8342</v>
      </c>
      <c r="P1756">
        <v>111</v>
      </c>
      <c r="Q1756" s="6">
        <f>E1756/Table1_2[[#This Row],[backers_count]]</f>
        <v>104.38888888888889</v>
      </c>
    </row>
    <row r="1757" spans="1:17" x14ac:dyDescent="0.35">
      <c r="A1757">
        <v>1755</v>
      </c>
      <c r="B1757" t="s">
        <v>1756</v>
      </c>
      <c r="C1757" t="s">
        <v>5865</v>
      </c>
      <c r="D1757" s="6">
        <v>25</v>
      </c>
      <c r="E1757" s="6">
        <v>30</v>
      </c>
      <c r="F1757" t="s">
        <v>8219</v>
      </c>
      <c r="G1757" t="s">
        <v>8224</v>
      </c>
      <c r="H1757" t="s">
        <v>8246</v>
      </c>
      <c r="I1757" s="7">
        <v>1444071361</v>
      </c>
      <c r="J1757" s="7">
        <v>1441479361</v>
      </c>
      <c r="K1757" t="b">
        <v>0</v>
      </c>
      <c r="L1757">
        <v>4</v>
      </c>
      <c r="M1757" t="b">
        <v>1</v>
      </c>
      <c r="N1757" s="7" t="s">
        <v>8341</v>
      </c>
      <c r="O1757" s="7" t="s">
        <v>8342</v>
      </c>
      <c r="P1757">
        <v>120</v>
      </c>
      <c r="Q1757" s="6">
        <f>E1757/Table1_2[[#This Row],[backers_count]]</f>
        <v>7.5</v>
      </c>
    </row>
    <row r="1758" spans="1:17" x14ac:dyDescent="0.35">
      <c r="A1758">
        <v>1756</v>
      </c>
      <c r="B1758" t="s">
        <v>1757</v>
      </c>
      <c r="C1758" t="s">
        <v>5866</v>
      </c>
      <c r="D1758" s="6">
        <v>5500</v>
      </c>
      <c r="E1758" s="6">
        <v>5655.6</v>
      </c>
      <c r="F1758" t="s">
        <v>8219</v>
      </c>
      <c r="G1758" t="s">
        <v>8224</v>
      </c>
      <c r="H1758" t="s">
        <v>8246</v>
      </c>
      <c r="I1758" s="7">
        <v>1472443269</v>
      </c>
      <c r="J1758" s="7">
        <v>1468987269</v>
      </c>
      <c r="K1758" t="b">
        <v>0</v>
      </c>
      <c r="L1758">
        <v>120</v>
      </c>
      <c r="M1758" t="b">
        <v>1</v>
      </c>
      <c r="N1758" s="7" t="s">
        <v>8341</v>
      </c>
      <c r="O1758" s="7" t="s">
        <v>8342</v>
      </c>
      <c r="P1758">
        <v>103</v>
      </c>
      <c r="Q1758" s="6">
        <f>E1758/Table1_2[[#This Row],[backers_count]]</f>
        <v>47.13</v>
      </c>
    </row>
    <row r="1759" spans="1:17" x14ac:dyDescent="0.35">
      <c r="A1759">
        <v>1757</v>
      </c>
      <c r="B1759" t="s">
        <v>1758</v>
      </c>
      <c r="C1759" t="s">
        <v>5867</v>
      </c>
      <c r="D1759" s="6">
        <v>5000</v>
      </c>
      <c r="E1759" s="6">
        <v>5800</v>
      </c>
      <c r="F1759" t="s">
        <v>8219</v>
      </c>
      <c r="G1759" t="s">
        <v>8224</v>
      </c>
      <c r="H1759" t="s">
        <v>8246</v>
      </c>
      <c r="I1759" s="7">
        <v>1485631740</v>
      </c>
      <c r="J1759" s="7">
        <v>1483041083</v>
      </c>
      <c r="K1759" t="b">
        <v>0</v>
      </c>
      <c r="L1759">
        <v>14</v>
      </c>
      <c r="M1759" t="b">
        <v>1</v>
      </c>
      <c r="N1759" s="7" t="s">
        <v>8341</v>
      </c>
      <c r="O1759" s="7" t="s">
        <v>8342</v>
      </c>
      <c r="P1759">
        <v>116</v>
      </c>
      <c r="Q1759" s="6">
        <f>E1759/Table1_2[[#This Row],[backers_count]]</f>
        <v>414.28571428571428</v>
      </c>
    </row>
    <row r="1760" spans="1:17" x14ac:dyDescent="0.35">
      <c r="A1760">
        <v>1758</v>
      </c>
      <c r="B1760" t="s">
        <v>1759</v>
      </c>
      <c r="C1760" t="s">
        <v>5868</v>
      </c>
      <c r="D1760" s="6">
        <v>1000</v>
      </c>
      <c r="E1760" s="6">
        <v>1147</v>
      </c>
      <c r="F1760" t="s">
        <v>8219</v>
      </c>
      <c r="G1760" t="s">
        <v>8224</v>
      </c>
      <c r="H1760" t="s">
        <v>8246</v>
      </c>
      <c r="I1760" s="7">
        <v>1468536992</v>
      </c>
      <c r="J1760" s="7">
        <v>1463352992</v>
      </c>
      <c r="K1760" t="b">
        <v>0</v>
      </c>
      <c r="L1760">
        <v>27</v>
      </c>
      <c r="M1760" t="b">
        <v>1</v>
      </c>
      <c r="N1760" s="7" t="s">
        <v>8341</v>
      </c>
      <c r="O1760" s="7" t="s">
        <v>8342</v>
      </c>
      <c r="P1760">
        <v>115</v>
      </c>
      <c r="Q1760" s="6">
        <f>E1760/Table1_2[[#This Row],[backers_count]]</f>
        <v>42.481481481481481</v>
      </c>
    </row>
    <row r="1761" spans="1:17" x14ac:dyDescent="0.35">
      <c r="A1761">
        <v>1759</v>
      </c>
      <c r="B1761" t="s">
        <v>1760</v>
      </c>
      <c r="C1761" t="s">
        <v>5869</v>
      </c>
      <c r="D1761" s="6">
        <v>5000</v>
      </c>
      <c r="E1761" s="6">
        <v>5330</v>
      </c>
      <c r="F1761" t="s">
        <v>8219</v>
      </c>
      <c r="G1761" t="s">
        <v>8224</v>
      </c>
      <c r="H1761" t="s">
        <v>8246</v>
      </c>
      <c r="I1761" s="7">
        <v>1427309629</v>
      </c>
      <c r="J1761" s="7">
        <v>1425585229</v>
      </c>
      <c r="K1761" t="b">
        <v>0</v>
      </c>
      <c r="L1761">
        <v>49</v>
      </c>
      <c r="M1761" t="b">
        <v>1</v>
      </c>
      <c r="N1761" s="7" t="s">
        <v>8341</v>
      </c>
      <c r="O1761" s="7" t="s">
        <v>8342</v>
      </c>
      <c r="P1761">
        <v>107</v>
      </c>
      <c r="Q1761" s="6">
        <f>E1761/Table1_2[[#This Row],[backers_count]]</f>
        <v>108.77551020408163</v>
      </c>
    </row>
    <row r="1762" spans="1:17" x14ac:dyDescent="0.35">
      <c r="A1762">
        <v>1760</v>
      </c>
      <c r="B1762" t="s">
        <v>1761</v>
      </c>
      <c r="C1762" t="s">
        <v>5870</v>
      </c>
      <c r="D1762" s="6">
        <v>5000</v>
      </c>
      <c r="E1762" s="6">
        <v>8272</v>
      </c>
      <c r="F1762" t="s">
        <v>8219</v>
      </c>
      <c r="G1762" t="s">
        <v>8224</v>
      </c>
      <c r="H1762" t="s">
        <v>8246</v>
      </c>
      <c r="I1762" s="7">
        <v>1456416513</v>
      </c>
      <c r="J1762" s="7">
        <v>1454688513</v>
      </c>
      <c r="K1762" t="b">
        <v>0</v>
      </c>
      <c r="L1762">
        <v>102</v>
      </c>
      <c r="M1762" t="b">
        <v>1</v>
      </c>
      <c r="N1762" s="7" t="s">
        <v>8341</v>
      </c>
      <c r="O1762" s="7" t="s">
        <v>8342</v>
      </c>
      <c r="P1762">
        <v>166</v>
      </c>
      <c r="Q1762" s="6">
        <f>E1762/Table1_2[[#This Row],[backers_count]]</f>
        <v>81.098039215686271</v>
      </c>
    </row>
    <row r="1763" spans="1:17" x14ac:dyDescent="0.35">
      <c r="A1763">
        <v>1761</v>
      </c>
      <c r="B1763" t="s">
        <v>1762</v>
      </c>
      <c r="C1763" t="s">
        <v>5871</v>
      </c>
      <c r="D1763" s="6">
        <v>100</v>
      </c>
      <c r="E1763" s="6">
        <v>155</v>
      </c>
      <c r="F1763" t="s">
        <v>8219</v>
      </c>
      <c r="G1763" t="s">
        <v>8225</v>
      </c>
      <c r="H1763" t="s">
        <v>8247</v>
      </c>
      <c r="I1763" s="7">
        <v>1442065060</v>
      </c>
      <c r="J1763" s="7">
        <v>1437745060</v>
      </c>
      <c r="K1763" t="b">
        <v>0</v>
      </c>
      <c r="L1763">
        <v>3</v>
      </c>
      <c r="M1763" t="b">
        <v>1</v>
      </c>
      <c r="N1763" s="7" t="s">
        <v>8341</v>
      </c>
      <c r="O1763" s="7" t="s">
        <v>8342</v>
      </c>
      <c r="P1763">
        <v>155</v>
      </c>
      <c r="Q1763" s="6">
        <f>E1763/Table1_2[[#This Row],[backers_count]]</f>
        <v>51.666666666666664</v>
      </c>
    </row>
    <row r="1764" spans="1:17" x14ac:dyDescent="0.35">
      <c r="A1764">
        <v>1762</v>
      </c>
      <c r="B1764" t="s">
        <v>1763</v>
      </c>
      <c r="C1764" t="s">
        <v>5872</v>
      </c>
      <c r="D1764" s="6">
        <v>100</v>
      </c>
      <c r="E1764" s="6">
        <v>885</v>
      </c>
      <c r="F1764" t="s">
        <v>8219</v>
      </c>
      <c r="G1764" t="s">
        <v>8224</v>
      </c>
      <c r="H1764" t="s">
        <v>8246</v>
      </c>
      <c r="I1764" s="7">
        <v>1457739245</v>
      </c>
      <c r="J1764" s="7">
        <v>1455147245</v>
      </c>
      <c r="K1764" t="b">
        <v>0</v>
      </c>
      <c r="L1764">
        <v>25</v>
      </c>
      <c r="M1764" t="b">
        <v>1</v>
      </c>
      <c r="N1764" s="7" t="s">
        <v>8341</v>
      </c>
      <c r="O1764" s="7" t="s">
        <v>8342</v>
      </c>
      <c r="P1764">
        <v>885</v>
      </c>
      <c r="Q1764" s="6">
        <f>E1764/Table1_2[[#This Row],[backers_count]]</f>
        <v>35.4</v>
      </c>
    </row>
    <row r="1765" spans="1:17" x14ac:dyDescent="0.35">
      <c r="A1765">
        <v>1763</v>
      </c>
      <c r="B1765" t="s">
        <v>1764</v>
      </c>
      <c r="C1765" t="s">
        <v>5873</v>
      </c>
      <c r="D1765" s="6">
        <v>12000</v>
      </c>
      <c r="E1765" s="6">
        <v>12229</v>
      </c>
      <c r="F1765" t="s">
        <v>8219</v>
      </c>
      <c r="G1765" t="s">
        <v>8224</v>
      </c>
      <c r="H1765" t="s">
        <v>8246</v>
      </c>
      <c r="I1765" s="7">
        <v>1477255840</v>
      </c>
      <c r="J1765" s="7">
        <v>1474663840</v>
      </c>
      <c r="K1765" t="b">
        <v>0</v>
      </c>
      <c r="L1765">
        <v>118</v>
      </c>
      <c r="M1765" t="b">
        <v>1</v>
      </c>
      <c r="N1765" s="7" t="s">
        <v>8341</v>
      </c>
      <c r="O1765" s="7" t="s">
        <v>8342</v>
      </c>
      <c r="P1765">
        <v>102</v>
      </c>
      <c r="Q1765" s="6">
        <f>E1765/Table1_2[[#This Row],[backers_count]]</f>
        <v>103.63559322033899</v>
      </c>
    </row>
    <row r="1766" spans="1:17" x14ac:dyDescent="0.35">
      <c r="A1766">
        <v>1764</v>
      </c>
      <c r="B1766" t="s">
        <v>1765</v>
      </c>
      <c r="C1766" t="s">
        <v>5874</v>
      </c>
      <c r="D1766" s="6">
        <v>11000</v>
      </c>
      <c r="E1766" s="6">
        <v>2156</v>
      </c>
      <c r="F1766" t="s">
        <v>8221</v>
      </c>
      <c r="G1766" t="s">
        <v>8225</v>
      </c>
      <c r="H1766" t="s">
        <v>8247</v>
      </c>
      <c r="I1766" s="7">
        <v>1407065979</v>
      </c>
      <c r="J1766" s="7">
        <v>1404560379</v>
      </c>
      <c r="K1766" t="b">
        <v>1</v>
      </c>
      <c r="L1766">
        <v>39</v>
      </c>
      <c r="M1766" t="b">
        <v>0</v>
      </c>
      <c r="N1766" s="7" t="s">
        <v>8341</v>
      </c>
      <c r="O1766" s="7" t="s">
        <v>8342</v>
      </c>
      <c r="P1766">
        <v>20</v>
      </c>
      <c r="Q1766" s="6">
        <f>E1766/Table1_2[[#This Row],[backers_count]]</f>
        <v>55.282051282051285</v>
      </c>
    </row>
    <row r="1767" spans="1:17" x14ac:dyDescent="0.35">
      <c r="A1767">
        <v>1765</v>
      </c>
      <c r="B1767" t="s">
        <v>1766</v>
      </c>
      <c r="C1767" t="s">
        <v>5875</v>
      </c>
      <c r="D1767" s="6">
        <v>12500</v>
      </c>
      <c r="E1767" s="6">
        <v>7433.48</v>
      </c>
      <c r="F1767" t="s">
        <v>8221</v>
      </c>
      <c r="G1767" t="s">
        <v>8224</v>
      </c>
      <c r="H1767" t="s">
        <v>8246</v>
      </c>
      <c r="I1767" s="7">
        <v>1407972712</v>
      </c>
      <c r="J1767" s="7">
        <v>1405380712</v>
      </c>
      <c r="K1767" t="b">
        <v>1</v>
      </c>
      <c r="L1767">
        <v>103</v>
      </c>
      <c r="M1767" t="b">
        <v>0</v>
      </c>
      <c r="N1767" s="7" t="s">
        <v>8341</v>
      </c>
      <c r="O1767" s="7" t="s">
        <v>8342</v>
      </c>
      <c r="P1767">
        <v>60</v>
      </c>
      <c r="Q1767" s="6">
        <f>E1767/Table1_2[[#This Row],[backers_count]]</f>
        <v>72.16970873786407</v>
      </c>
    </row>
    <row r="1768" spans="1:17" x14ac:dyDescent="0.35">
      <c r="A1768">
        <v>1766</v>
      </c>
      <c r="B1768" t="s">
        <v>1767</v>
      </c>
      <c r="C1768" t="s">
        <v>5876</v>
      </c>
      <c r="D1768" s="6">
        <v>1500</v>
      </c>
      <c r="E1768" s="6">
        <v>0</v>
      </c>
      <c r="F1768" t="s">
        <v>8221</v>
      </c>
      <c r="G1768" t="s">
        <v>8226</v>
      </c>
      <c r="H1768" t="s">
        <v>8248</v>
      </c>
      <c r="I1768" s="7">
        <v>1408999088</v>
      </c>
      <c r="J1768" s="7">
        <v>1407184688</v>
      </c>
      <c r="K1768" t="b">
        <v>1</v>
      </c>
      <c r="L1768">
        <v>0</v>
      </c>
      <c r="M1768" t="b">
        <v>0</v>
      </c>
      <c r="N1768" s="7" t="s">
        <v>8341</v>
      </c>
      <c r="O1768" s="7" t="s">
        <v>8342</v>
      </c>
      <c r="P1768">
        <v>0</v>
      </c>
      <c r="Q1768" s="6" t="e">
        <f>E1768/Table1_2[[#This Row],[backers_count]]</f>
        <v>#DIV/0!</v>
      </c>
    </row>
    <row r="1769" spans="1:17" x14ac:dyDescent="0.35">
      <c r="A1769">
        <v>1767</v>
      </c>
      <c r="B1769" t="s">
        <v>1768</v>
      </c>
      <c r="C1769" t="s">
        <v>5877</v>
      </c>
      <c r="D1769" s="6">
        <v>5000</v>
      </c>
      <c r="E1769" s="6">
        <v>2286</v>
      </c>
      <c r="F1769" t="s">
        <v>8221</v>
      </c>
      <c r="G1769" t="s">
        <v>8224</v>
      </c>
      <c r="H1769" t="s">
        <v>8246</v>
      </c>
      <c r="I1769" s="7">
        <v>1407080884</v>
      </c>
      <c r="J1769" s="7">
        <v>1404488884</v>
      </c>
      <c r="K1769" t="b">
        <v>1</v>
      </c>
      <c r="L1769">
        <v>39</v>
      </c>
      <c r="M1769" t="b">
        <v>0</v>
      </c>
      <c r="N1769" s="7" t="s">
        <v>8341</v>
      </c>
      <c r="O1769" s="7" t="s">
        <v>8342</v>
      </c>
      <c r="P1769">
        <v>46</v>
      </c>
      <c r="Q1769" s="6">
        <f>E1769/Table1_2[[#This Row],[backers_count]]</f>
        <v>58.615384615384613</v>
      </c>
    </row>
    <row r="1770" spans="1:17" x14ac:dyDescent="0.35">
      <c r="A1770">
        <v>1768</v>
      </c>
      <c r="B1770" t="s">
        <v>1769</v>
      </c>
      <c r="C1770" t="s">
        <v>5878</v>
      </c>
      <c r="D1770" s="6">
        <v>5000</v>
      </c>
      <c r="E1770" s="6">
        <v>187</v>
      </c>
      <c r="F1770" t="s">
        <v>8221</v>
      </c>
      <c r="G1770" t="s">
        <v>8224</v>
      </c>
      <c r="H1770" t="s">
        <v>8246</v>
      </c>
      <c r="I1770" s="7">
        <v>1411824444</v>
      </c>
      <c r="J1770" s="7">
        <v>1406640444</v>
      </c>
      <c r="K1770" t="b">
        <v>1</v>
      </c>
      <c r="L1770">
        <v>15</v>
      </c>
      <c r="M1770" t="b">
        <v>0</v>
      </c>
      <c r="N1770" s="7" t="s">
        <v>8341</v>
      </c>
      <c r="O1770" s="7" t="s">
        <v>8342</v>
      </c>
      <c r="P1770">
        <v>4</v>
      </c>
      <c r="Q1770" s="6">
        <f>E1770/Table1_2[[#This Row],[backers_count]]</f>
        <v>12.466666666666667</v>
      </c>
    </row>
    <row r="1771" spans="1:17" x14ac:dyDescent="0.35">
      <c r="A1771">
        <v>1769</v>
      </c>
      <c r="B1771" t="s">
        <v>1770</v>
      </c>
      <c r="C1771" t="s">
        <v>5879</v>
      </c>
      <c r="D1771" s="6">
        <v>40000</v>
      </c>
      <c r="E1771" s="6">
        <v>1081</v>
      </c>
      <c r="F1771" t="s">
        <v>8221</v>
      </c>
      <c r="G1771" t="s">
        <v>8224</v>
      </c>
      <c r="H1771" t="s">
        <v>8246</v>
      </c>
      <c r="I1771" s="7">
        <v>1421177959</v>
      </c>
      <c r="J1771" s="7">
        <v>1418585959</v>
      </c>
      <c r="K1771" t="b">
        <v>1</v>
      </c>
      <c r="L1771">
        <v>22</v>
      </c>
      <c r="M1771" t="b">
        <v>0</v>
      </c>
      <c r="N1771" s="7" t="s">
        <v>8341</v>
      </c>
      <c r="O1771" s="7" t="s">
        <v>8342</v>
      </c>
      <c r="P1771">
        <v>3</v>
      </c>
      <c r="Q1771" s="6">
        <f>E1771/Table1_2[[#This Row],[backers_count]]</f>
        <v>49.136363636363633</v>
      </c>
    </row>
    <row r="1772" spans="1:17" x14ac:dyDescent="0.35">
      <c r="A1772">
        <v>1770</v>
      </c>
      <c r="B1772" t="s">
        <v>1771</v>
      </c>
      <c r="C1772" t="s">
        <v>5880</v>
      </c>
      <c r="D1772" s="6">
        <v>24500</v>
      </c>
      <c r="E1772" s="6">
        <v>13846</v>
      </c>
      <c r="F1772" t="s">
        <v>8221</v>
      </c>
      <c r="G1772" t="s">
        <v>8224</v>
      </c>
      <c r="H1772" t="s">
        <v>8246</v>
      </c>
      <c r="I1772" s="7">
        <v>1413312194</v>
      </c>
      <c r="J1772" s="7">
        <v>1410288194</v>
      </c>
      <c r="K1772" t="b">
        <v>1</v>
      </c>
      <c r="L1772">
        <v>92</v>
      </c>
      <c r="M1772" t="b">
        <v>0</v>
      </c>
      <c r="N1772" s="7" t="s">
        <v>8341</v>
      </c>
      <c r="O1772" s="7" t="s">
        <v>8342</v>
      </c>
      <c r="P1772">
        <v>57</v>
      </c>
      <c r="Q1772" s="6">
        <f>E1772/Table1_2[[#This Row],[backers_count]]</f>
        <v>150.5</v>
      </c>
    </row>
    <row r="1773" spans="1:17" x14ac:dyDescent="0.35">
      <c r="A1773">
        <v>1771</v>
      </c>
      <c r="B1773" t="s">
        <v>1772</v>
      </c>
      <c r="C1773" t="s">
        <v>5881</v>
      </c>
      <c r="D1773" s="6">
        <v>4200</v>
      </c>
      <c r="E1773" s="6">
        <v>895</v>
      </c>
      <c r="F1773" t="s">
        <v>8221</v>
      </c>
      <c r="G1773" t="s">
        <v>8225</v>
      </c>
      <c r="H1773" t="s">
        <v>8247</v>
      </c>
      <c r="I1773" s="7">
        <v>1414107040</v>
      </c>
      <c r="J1773" s="7">
        <v>1411515040</v>
      </c>
      <c r="K1773" t="b">
        <v>1</v>
      </c>
      <c r="L1773">
        <v>25</v>
      </c>
      <c r="M1773" t="b">
        <v>0</v>
      </c>
      <c r="N1773" s="7" t="s">
        <v>8341</v>
      </c>
      <c r="O1773" s="7" t="s">
        <v>8342</v>
      </c>
      <c r="P1773">
        <v>22</v>
      </c>
      <c r="Q1773" s="6">
        <f>E1773/Table1_2[[#This Row],[backers_count]]</f>
        <v>35.799999999999997</v>
      </c>
    </row>
    <row r="1774" spans="1:17" x14ac:dyDescent="0.35">
      <c r="A1774">
        <v>1772</v>
      </c>
      <c r="B1774" t="s">
        <v>1773</v>
      </c>
      <c r="C1774" t="s">
        <v>5882</v>
      </c>
      <c r="D1774" s="6">
        <v>5500</v>
      </c>
      <c r="E1774" s="6">
        <v>858</v>
      </c>
      <c r="F1774" t="s">
        <v>8221</v>
      </c>
      <c r="G1774" t="s">
        <v>8225</v>
      </c>
      <c r="H1774" t="s">
        <v>8247</v>
      </c>
      <c r="I1774" s="7">
        <v>1404666836</v>
      </c>
      <c r="J1774" s="7">
        <v>1399482836</v>
      </c>
      <c r="K1774" t="b">
        <v>1</v>
      </c>
      <c r="L1774">
        <v>19</v>
      </c>
      <c r="M1774" t="b">
        <v>0</v>
      </c>
      <c r="N1774" s="7" t="s">
        <v>8341</v>
      </c>
      <c r="O1774" s="7" t="s">
        <v>8342</v>
      </c>
      <c r="P1774">
        <v>16</v>
      </c>
      <c r="Q1774" s="6">
        <f>E1774/Table1_2[[#This Row],[backers_count]]</f>
        <v>45.157894736842103</v>
      </c>
    </row>
    <row r="1775" spans="1:17" x14ac:dyDescent="0.35">
      <c r="A1775">
        <v>1773</v>
      </c>
      <c r="B1775" t="s">
        <v>1774</v>
      </c>
      <c r="C1775" t="s">
        <v>5883</v>
      </c>
      <c r="D1775" s="6">
        <v>30000</v>
      </c>
      <c r="E1775" s="6">
        <v>1877</v>
      </c>
      <c r="F1775" t="s">
        <v>8221</v>
      </c>
      <c r="G1775" t="s">
        <v>8224</v>
      </c>
      <c r="H1775" t="s">
        <v>8246</v>
      </c>
      <c r="I1775" s="7">
        <v>1421691298</v>
      </c>
      <c r="J1775" s="7">
        <v>1417803298</v>
      </c>
      <c r="K1775" t="b">
        <v>1</v>
      </c>
      <c r="L1775">
        <v>19</v>
      </c>
      <c r="M1775" t="b">
        <v>0</v>
      </c>
      <c r="N1775" s="7" t="s">
        <v>8341</v>
      </c>
      <c r="O1775" s="7" t="s">
        <v>8342</v>
      </c>
      <c r="P1775">
        <v>7</v>
      </c>
      <c r="Q1775" s="6">
        <f>E1775/Table1_2[[#This Row],[backers_count]]</f>
        <v>98.78947368421052</v>
      </c>
    </row>
    <row r="1776" spans="1:17" x14ac:dyDescent="0.35">
      <c r="A1776">
        <v>1774</v>
      </c>
      <c r="B1776" t="s">
        <v>1775</v>
      </c>
      <c r="C1776" t="s">
        <v>5884</v>
      </c>
      <c r="D1776" s="6">
        <v>2500</v>
      </c>
      <c r="E1776" s="6">
        <v>1148</v>
      </c>
      <c r="F1776" t="s">
        <v>8221</v>
      </c>
      <c r="G1776" t="s">
        <v>8224</v>
      </c>
      <c r="H1776" t="s">
        <v>8246</v>
      </c>
      <c r="I1776" s="7">
        <v>1417273140</v>
      </c>
      <c r="J1776" s="7">
        <v>1413609292</v>
      </c>
      <c r="K1776" t="b">
        <v>1</v>
      </c>
      <c r="L1776">
        <v>13</v>
      </c>
      <c r="M1776" t="b">
        <v>0</v>
      </c>
      <c r="N1776" s="7" t="s">
        <v>8341</v>
      </c>
      <c r="O1776" s="7" t="s">
        <v>8342</v>
      </c>
      <c r="P1776">
        <v>46</v>
      </c>
      <c r="Q1776" s="6">
        <f>E1776/Table1_2[[#This Row],[backers_count]]</f>
        <v>88.307692307692307</v>
      </c>
    </row>
    <row r="1777" spans="1:17" x14ac:dyDescent="0.35">
      <c r="A1777">
        <v>1775</v>
      </c>
      <c r="B1777" t="s">
        <v>1776</v>
      </c>
      <c r="C1777" t="s">
        <v>5885</v>
      </c>
      <c r="D1777" s="6">
        <v>32500</v>
      </c>
      <c r="E1777" s="6">
        <v>21158</v>
      </c>
      <c r="F1777" t="s">
        <v>8221</v>
      </c>
      <c r="G1777" t="s">
        <v>8224</v>
      </c>
      <c r="H1777" t="s">
        <v>8246</v>
      </c>
      <c r="I1777" s="7">
        <v>1414193160</v>
      </c>
      <c r="J1777" s="7">
        <v>1410305160</v>
      </c>
      <c r="K1777" t="b">
        <v>1</v>
      </c>
      <c r="L1777">
        <v>124</v>
      </c>
      <c r="M1777" t="b">
        <v>0</v>
      </c>
      <c r="N1777" s="7" t="s">
        <v>8341</v>
      </c>
      <c r="O1777" s="7" t="s">
        <v>8342</v>
      </c>
      <c r="P1777">
        <v>66</v>
      </c>
      <c r="Q1777" s="6">
        <f>E1777/Table1_2[[#This Row],[backers_count]]</f>
        <v>170.62903225806451</v>
      </c>
    </row>
    <row r="1778" spans="1:17" x14ac:dyDescent="0.35">
      <c r="A1778">
        <v>1776</v>
      </c>
      <c r="B1778" t="s">
        <v>1777</v>
      </c>
      <c r="C1778" t="s">
        <v>5886</v>
      </c>
      <c r="D1778" s="6">
        <v>5000</v>
      </c>
      <c r="E1778" s="6">
        <v>335</v>
      </c>
      <c r="F1778" t="s">
        <v>8221</v>
      </c>
      <c r="G1778" t="s">
        <v>8225</v>
      </c>
      <c r="H1778" t="s">
        <v>8247</v>
      </c>
      <c r="I1778" s="7">
        <v>1414623471</v>
      </c>
      <c r="J1778" s="7">
        <v>1411513071</v>
      </c>
      <c r="K1778" t="b">
        <v>1</v>
      </c>
      <c r="L1778">
        <v>4</v>
      </c>
      <c r="M1778" t="b">
        <v>0</v>
      </c>
      <c r="N1778" s="7" t="s">
        <v>8341</v>
      </c>
      <c r="O1778" s="7" t="s">
        <v>8342</v>
      </c>
      <c r="P1778">
        <v>7</v>
      </c>
      <c r="Q1778" s="6">
        <f>E1778/Table1_2[[#This Row],[backers_count]]</f>
        <v>83.75</v>
      </c>
    </row>
    <row r="1779" spans="1:17" x14ac:dyDescent="0.35">
      <c r="A1779">
        <v>1777</v>
      </c>
      <c r="B1779" t="s">
        <v>1778</v>
      </c>
      <c r="C1779" t="s">
        <v>5887</v>
      </c>
      <c r="D1779" s="6">
        <v>4800</v>
      </c>
      <c r="E1779" s="6">
        <v>651</v>
      </c>
      <c r="F1779" t="s">
        <v>8221</v>
      </c>
      <c r="G1779" t="s">
        <v>8233</v>
      </c>
      <c r="H1779" t="s">
        <v>8249</v>
      </c>
      <c r="I1779" s="7">
        <v>1424421253</v>
      </c>
      <c r="J1779" s="7">
        <v>1421829253</v>
      </c>
      <c r="K1779" t="b">
        <v>1</v>
      </c>
      <c r="L1779">
        <v>10</v>
      </c>
      <c r="M1779" t="b">
        <v>0</v>
      </c>
      <c r="N1779" s="7" t="s">
        <v>8341</v>
      </c>
      <c r="O1779" s="7" t="s">
        <v>8342</v>
      </c>
      <c r="P1779">
        <v>14</v>
      </c>
      <c r="Q1779" s="6">
        <f>E1779/Table1_2[[#This Row],[backers_count]]</f>
        <v>65.099999999999994</v>
      </c>
    </row>
    <row r="1780" spans="1:17" x14ac:dyDescent="0.35">
      <c r="A1780">
        <v>1778</v>
      </c>
      <c r="B1780" t="s">
        <v>1779</v>
      </c>
      <c r="C1780" t="s">
        <v>5888</v>
      </c>
      <c r="D1780" s="6">
        <v>50000</v>
      </c>
      <c r="E1780" s="6">
        <v>995</v>
      </c>
      <c r="F1780" t="s">
        <v>8221</v>
      </c>
      <c r="G1780" t="s">
        <v>8224</v>
      </c>
      <c r="H1780" t="s">
        <v>8246</v>
      </c>
      <c r="I1780" s="7">
        <v>1427485395</v>
      </c>
      <c r="J1780" s="7">
        <v>1423600995</v>
      </c>
      <c r="K1780" t="b">
        <v>1</v>
      </c>
      <c r="L1780">
        <v>15</v>
      </c>
      <c r="M1780" t="b">
        <v>0</v>
      </c>
      <c r="N1780" s="7" t="s">
        <v>8341</v>
      </c>
      <c r="O1780" s="7" t="s">
        <v>8342</v>
      </c>
      <c r="P1780">
        <v>2</v>
      </c>
      <c r="Q1780" s="6">
        <f>E1780/Table1_2[[#This Row],[backers_count]]</f>
        <v>66.333333333333329</v>
      </c>
    </row>
    <row r="1781" spans="1:17" x14ac:dyDescent="0.35">
      <c r="A1781">
        <v>1779</v>
      </c>
      <c r="B1781" t="s">
        <v>1780</v>
      </c>
      <c r="C1781" t="s">
        <v>5889</v>
      </c>
      <c r="D1781" s="6">
        <v>11000</v>
      </c>
      <c r="E1781" s="6">
        <v>3986</v>
      </c>
      <c r="F1781" t="s">
        <v>8221</v>
      </c>
      <c r="G1781" t="s">
        <v>8224</v>
      </c>
      <c r="H1781" t="s">
        <v>8246</v>
      </c>
      <c r="I1781" s="7">
        <v>1472834180</v>
      </c>
      <c r="J1781" s="7">
        <v>1470242180</v>
      </c>
      <c r="K1781" t="b">
        <v>1</v>
      </c>
      <c r="L1781">
        <v>38</v>
      </c>
      <c r="M1781" t="b">
        <v>0</v>
      </c>
      <c r="N1781" s="7" t="s">
        <v>8341</v>
      </c>
      <c r="O1781" s="7" t="s">
        <v>8342</v>
      </c>
      <c r="P1781">
        <v>37</v>
      </c>
      <c r="Q1781" s="6">
        <f>E1781/Table1_2[[#This Row],[backers_count]]</f>
        <v>104.89473684210526</v>
      </c>
    </row>
    <row r="1782" spans="1:17" x14ac:dyDescent="0.35">
      <c r="A1782">
        <v>1780</v>
      </c>
      <c r="B1782" t="s">
        <v>1781</v>
      </c>
      <c r="C1782" t="s">
        <v>5890</v>
      </c>
      <c r="D1782" s="6">
        <v>30000</v>
      </c>
      <c r="E1782" s="6">
        <v>11923</v>
      </c>
      <c r="F1782" t="s">
        <v>8221</v>
      </c>
      <c r="G1782" t="s">
        <v>8224</v>
      </c>
      <c r="H1782" t="s">
        <v>8246</v>
      </c>
      <c r="I1782" s="7">
        <v>1467469510</v>
      </c>
      <c r="J1782" s="7">
        <v>1462285510</v>
      </c>
      <c r="K1782" t="b">
        <v>1</v>
      </c>
      <c r="L1782">
        <v>152</v>
      </c>
      <c r="M1782" t="b">
        <v>0</v>
      </c>
      <c r="N1782" s="7" t="s">
        <v>8341</v>
      </c>
      <c r="O1782" s="7" t="s">
        <v>8342</v>
      </c>
      <c r="P1782">
        <v>40</v>
      </c>
      <c r="Q1782" s="6">
        <f>E1782/Table1_2[[#This Row],[backers_count]]</f>
        <v>78.440789473684205</v>
      </c>
    </row>
    <row r="1783" spans="1:17" x14ac:dyDescent="0.35">
      <c r="A1783">
        <v>1781</v>
      </c>
      <c r="B1783" t="s">
        <v>1782</v>
      </c>
      <c r="C1783" t="s">
        <v>5891</v>
      </c>
      <c r="D1783" s="6">
        <v>5500</v>
      </c>
      <c r="E1783" s="6">
        <v>1417</v>
      </c>
      <c r="F1783" t="s">
        <v>8221</v>
      </c>
      <c r="G1783" t="s">
        <v>8224</v>
      </c>
      <c r="H1783" t="s">
        <v>8246</v>
      </c>
      <c r="I1783" s="7">
        <v>1473950945</v>
      </c>
      <c r="J1783" s="7">
        <v>1471272545</v>
      </c>
      <c r="K1783" t="b">
        <v>1</v>
      </c>
      <c r="L1783">
        <v>24</v>
      </c>
      <c r="M1783" t="b">
        <v>0</v>
      </c>
      <c r="N1783" s="7" t="s">
        <v>8341</v>
      </c>
      <c r="O1783" s="7" t="s">
        <v>8342</v>
      </c>
      <c r="P1783">
        <v>26</v>
      </c>
      <c r="Q1783" s="6">
        <f>E1783/Table1_2[[#This Row],[backers_count]]</f>
        <v>59.041666666666664</v>
      </c>
    </row>
    <row r="1784" spans="1:17" x14ac:dyDescent="0.35">
      <c r="A1784">
        <v>1782</v>
      </c>
      <c r="B1784" t="s">
        <v>1783</v>
      </c>
      <c r="C1784" t="s">
        <v>5892</v>
      </c>
      <c r="D1784" s="6">
        <v>35000</v>
      </c>
      <c r="E1784" s="6">
        <v>5422</v>
      </c>
      <c r="F1784" t="s">
        <v>8221</v>
      </c>
      <c r="G1784" t="s">
        <v>8224</v>
      </c>
      <c r="H1784" t="s">
        <v>8246</v>
      </c>
      <c r="I1784" s="7">
        <v>1456062489</v>
      </c>
      <c r="J1784" s="7">
        <v>1453211289</v>
      </c>
      <c r="K1784" t="b">
        <v>1</v>
      </c>
      <c r="L1784">
        <v>76</v>
      </c>
      <c r="M1784" t="b">
        <v>0</v>
      </c>
      <c r="N1784" s="7" t="s">
        <v>8341</v>
      </c>
      <c r="O1784" s="7" t="s">
        <v>8342</v>
      </c>
      <c r="P1784">
        <v>16</v>
      </c>
      <c r="Q1784" s="6">
        <f>E1784/Table1_2[[#This Row],[backers_count]]</f>
        <v>71.34210526315789</v>
      </c>
    </row>
    <row r="1785" spans="1:17" x14ac:dyDescent="0.35">
      <c r="A1785">
        <v>1783</v>
      </c>
      <c r="B1785" t="s">
        <v>1784</v>
      </c>
      <c r="C1785" t="s">
        <v>5893</v>
      </c>
      <c r="D1785" s="6">
        <v>40000</v>
      </c>
      <c r="E1785" s="6">
        <v>9477</v>
      </c>
      <c r="F1785" t="s">
        <v>8221</v>
      </c>
      <c r="G1785" t="s">
        <v>8224</v>
      </c>
      <c r="H1785" t="s">
        <v>8246</v>
      </c>
      <c r="I1785" s="7">
        <v>1432248478</v>
      </c>
      <c r="J1785" s="7">
        <v>1429656478</v>
      </c>
      <c r="K1785" t="b">
        <v>1</v>
      </c>
      <c r="L1785">
        <v>185</v>
      </c>
      <c r="M1785" t="b">
        <v>0</v>
      </c>
      <c r="N1785" s="7" t="s">
        <v>8341</v>
      </c>
      <c r="O1785" s="7" t="s">
        <v>8342</v>
      </c>
      <c r="P1785">
        <v>24</v>
      </c>
      <c r="Q1785" s="6">
        <f>E1785/Table1_2[[#This Row],[backers_count]]</f>
        <v>51.227027027027027</v>
      </c>
    </row>
    <row r="1786" spans="1:17" x14ac:dyDescent="0.35">
      <c r="A1786">
        <v>1784</v>
      </c>
      <c r="B1786" t="s">
        <v>1785</v>
      </c>
      <c r="C1786" t="s">
        <v>5894</v>
      </c>
      <c r="D1786" s="6">
        <v>5000</v>
      </c>
      <c r="E1786" s="6">
        <v>1988</v>
      </c>
      <c r="F1786" t="s">
        <v>8221</v>
      </c>
      <c r="G1786" t="s">
        <v>8224</v>
      </c>
      <c r="H1786" t="s">
        <v>8246</v>
      </c>
      <c r="I1786" s="7">
        <v>1422674700</v>
      </c>
      <c r="J1786" s="7">
        <v>1419954240</v>
      </c>
      <c r="K1786" t="b">
        <v>1</v>
      </c>
      <c r="L1786">
        <v>33</v>
      </c>
      <c r="M1786" t="b">
        <v>0</v>
      </c>
      <c r="N1786" s="7" t="s">
        <v>8341</v>
      </c>
      <c r="O1786" s="7" t="s">
        <v>8342</v>
      </c>
      <c r="P1786">
        <v>40</v>
      </c>
      <c r="Q1786" s="6">
        <f>E1786/Table1_2[[#This Row],[backers_count]]</f>
        <v>60.242424242424242</v>
      </c>
    </row>
    <row r="1787" spans="1:17" x14ac:dyDescent="0.35">
      <c r="A1787">
        <v>1785</v>
      </c>
      <c r="B1787" t="s">
        <v>1786</v>
      </c>
      <c r="C1787" t="s">
        <v>5895</v>
      </c>
      <c r="D1787" s="6">
        <v>24000</v>
      </c>
      <c r="E1787" s="6">
        <v>4853</v>
      </c>
      <c r="F1787" t="s">
        <v>8221</v>
      </c>
      <c r="G1787" t="s">
        <v>8224</v>
      </c>
      <c r="H1787" t="s">
        <v>8246</v>
      </c>
      <c r="I1787" s="7">
        <v>1413417600</v>
      </c>
      <c r="J1787" s="7">
        <v>1410750855</v>
      </c>
      <c r="K1787" t="b">
        <v>1</v>
      </c>
      <c r="L1787">
        <v>108</v>
      </c>
      <c r="M1787" t="b">
        <v>0</v>
      </c>
      <c r="N1787" s="7" t="s">
        <v>8341</v>
      </c>
      <c r="O1787" s="7" t="s">
        <v>8342</v>
      </c>
      <c r="P1787">
        <v>21</v>
      </c>
      <c r="Q1787" s="6">
        <f>E1787/Table1_2[[#This Row],[backers_count]]</f>
        <v>44.935185185185183</v>
      </c>
    </row>
    <row r="1788" spans="1:17" x14ac:dyDescent="0.35">
      <c r="A1788">
        <v>1786</v>
      </c>
      <c r="B1788" t="s">
        <v>1787</v>
      </c>
      <c r="C1788" t="s">
        <v>5896</v>
      </c>
      <c r="D1788" s="6">
        <v>1900</v>
      </c>
      <c r="E1788" s="6">
        <v>905</v>
      </c>
      <c r="F1788" t="s">
        <v>8221</v>
      </c>
      <c r="G1788" t="s">
        <v>8233</v>
      </c>
      <c r="H1788" t="s">
        <v>8249</v>
      </c>
      <c r="I1788" s="7">
        <v>1418649177</v>
      </c>
      <c r="J1788" s="7">
        <v>1416057177</v>
      </c>
      <c r="K1788" t="b">
        <v>1</v>
      </c>
      <c r="L1788">
        <v>29</v>
      </c>
      <c r="M1788" t="b">
        <v>0</v>
      </c>
      <c r="N1788" s="7" t="s">
        <v>8341</v>
      </c>
      <c r="O1788" s="7" t="s">
        <v>8342</v>
      </c>
      <c r="P1788">
        <v>48</v>
      </c>
      <c r="Q1788" s="6">
        <f>E1788/Table1_2[[#This Row],[backers_count]]</f>
        <v>31.206896551724139</v>
      </c>
    </row>
    <row r="1789" spans="1:17" x14ac:dyDescent="0.35">
      <c r="A1789">
        <v>1787</v>
      </c>
      <c r="B1789" t="s">
        <v>1788</v>
      </c>
      <c r="C1789" t="s">
        <v>5897</v>
      </c>
      <c r="D1789" s="6">
        <v>10000</v>
      </c>
      <c r="E1789" s="6">
        <v>1533</v>
      </c>
      <c r="F1789" t="s">
        <v>8221</v>
      </c>
      <c r="G1789" t="s">
        <v>8224</v>
      </c>
      <c r="H1789" t="s">
        <v>8246</v>
      </c>
      <c r="I1789" s="7">
        <v>1428158637</v>
      </c>
      <c r="J1789" s="7">
        <v>1425570237</v>
      </c>
      <c r="K1789" t="b">
        <v>1</v>
      </c>
      <c r="L1789">
        <v>24</v>
      </c>
      <c r="M1789" t="b">
        <v>0</v>
      </c>
      <c r="N1789" s="7" t="s">
        <v>8341</v>
      </c>
      <c r="O1789" s="7" t="s">
        <v>8342</v>
      </c>
      <c r="P1789">
        <v>16</v>
      </c>
      <c r="Q1789" s="6">
        <f>E1789/Table1_2[[#This Row],[backers_count]]</f>
        <v>63.875</v>
      </c>
    </row>
    <row r="1790" spans="1:17" x14ac:dyDescent="0.35">
      <c r="A1790">
        <v>1788</v>
      </c>
      <c r="B1790" t="s">
        <v>1789</v>
      </c>
      <c r="C1790" t="s">
        <v>5898</v>
      </c>
      <c r="D1790" s="6">
        <v>5500</v>
      </c>
      <c r="E1790" s="6">
        <v>76</v>
      </c>
      <c r="F1790" t="s">
        <v>8221</v>
      </c>
      <c r="G1790" t="s">
        <v>8225</v>
      </c>
      <c r="H1790" t="s">
        <v>8247</v>
      </c>
      <c r="I1790" s="7">
        <v>1414795542</v>
      </c>
      <c r="J1790" s="7">
        <v>1412203542</v>
      </c>
      <c r="K1790" t="b">
        <v>1</v>
      </c>
      <c r="L1790">
        <v>4</v>
      </c>
      <c r="M1790" t="b">
        <v>0</v>
      </c>
      <c r="N1790" s="7" t="s">
        <v>8341</v>
      </c>
      <c r="O1790" s="7" t="s">
        <v>8342</v>
      </c>
      <c r="P1790">
        <v>2</v>
      </c>
      <c r="Q1790" s="6">
        <f>E1790/Table1_2[[#This Row],[backers_count]]</f>
        <v>19</v>
      </c>
    </row>
    <row r="1791" spans="1:17" x14ac:dyDescent="0.35">
      <c r="A1791">
        <v>1789</v>
      </c>
      <c r="B1791" t="s">
        <v>1790</v>
      </c>
      <c r="C1791" t="s">
        <v>5899</v>
      </c>
      <c r="D1791" s="6">
        <v>8000</v>
      </c>
      <c r="E1791" s="6">
        <v>40</v>
      </c>
      <c r="F1791" t="s">
        <v>8221</v>
      </c>
      <c r="G1791" t="s">
        <v>8224</v>
      </c>
      <c r="H1791" t="s">
        <v>8246</v>
      </c>
      <c r="I1791" s="7">
        <v>1421042403</v>
      </c>
      <c r="J1791" s="7">
        <v>1415858403</v>
      </c>
      <c r="K1791" t="b">
        <v>1</v>
      </c>
      <c r="L1791">
        <v>4</v>
      </c>
      <c r="M1791" t="b">
        <v>0</v>
      </c>
      <c r="N1791" s="7" t="s">
        <v>8341</v>
      </c>
      <c r="O1791" s="7" t="s">
        <v>8342</v>
      </c>
      <c r="P1791">
        <v>1</v>
      </c>
      <c r="Q1791" s="6">
        <f>E1791/Table1_2[[#This Row],[backers_count]]</f>
        <v>10</v>
      </c>
    </row>
    <row r="1792" spans="1:17" x14ac:dyDescent="0.35">
      <c r="A1792">
        <v>1790</v>
      </c>
      <c r="B1792" t="s">
        <v>1791</v>
      </c>
      <c r="C1792" t="s">
        <v>5900</v>
      </c>
      <c r="D1792" s="6">
        <v>33000</v>
      </c>
      <c r="E1792" s="6">
        <v>1636</v>
      </c>
      <c r="F1792" t="s">
        <v>8221</v>
      </c>
      <c r="G1792" t="s">
        <v>8224</v>
      </c>
      <c r="H1792" t="s">
        <v>8246</v>
      </c>
      <c r="I1792" s="7">
        <v>1423152678</v>
      </c>
      <c r="J1792" s="7">
        <v>1420560678</v>
      </c>
      <c r="K1792" t="b">
        <v>1</v>
      </c>
      <c r="L1792">
        <v>15</v>
      </c>
      <c r="M1792" t="b">
        <v>0</v>
      </c>
      <c r="N1792" s="7" t="s">
        <v>8341</v>
      </c>
      <c r="O1792" s="7" t="s">
        <v>8342</v>
      </c>
      <c r="P1792">
        <v>5</v>
      </c>
      <c r="Q1792" s="6">
        <f>E1792/Table1_2[[#This Row],[backers_count]]</f>
        <v>109.06666666666666</v>
      </c>
    </row>
    <row r="1793" spans="1:17" x14ac:dyDescent="0.35">
      <c r="A1793">
        <v>1791</v>
      </c>
      <c r="B1793" t="s">
        <v>1792</v>
      </c>
      <c r="C1793" t="s">
        <v>5901</v>
      </c>
      <c r="D1793" s="6">
        <v>3000</v>
      </c>
      <c r="E1793" s="6">
        <v>107</v>
      </c>
      <c r="F1793" t="s">
        <v>8221</v>
      </c>
      <c r="G1793" t="s">
        <v>8225</v>
      </c>
      <c r="H1793" t="s">
        <v>8247</v>
      </c>
      <c r="I1793" s="7">
        <v>1422553565</v>
      </c>
      <c r="J1793" s="7">
        <v>1417369565</v>
      </c>
      <c r="K1793" t="b">
        <v>1</v>
      </c>
      <c r="L1793">
        <v>4</v>
      </c>
      <c r="M1793" t="b">
        <v>0</v>
      </c>
      <c r="N1793" s="7" t="s">
        <v>8341</v>
      </c>
      <c r="O1793" s="7" t="s">
        <v>8342</v>
      </c>
      <c r="P1793">
        <v>4</v>
      </c>
      <c r="Q1793" s="6">
        <f>E1793/Table1_2[[#This Row],[backers_count]]</f>
        <v>26.75</v>
      </c>
    </row>
    <row r="1794" spans="1:17" x14ac:dyDescent="0.35">
      <c r="A1794">
        <v>1792</v>
      </c>
      <c r="B1794" t="s">
        <v>1793</v>
      </c>
      <c r="C1794" t="s">
        <v>5902</v>
      </c>
      <c r="D1794" s="6">
        <v>25000</v>
      </c>
      <c r="E1794" s="6">
        <v>15281</v>
      </c>
      <c r="F1794" t="s">
        <v>8221</v>
      </c>
      <c r="G1794" t="s">
        <v>8224</v>
      </c>
      <c r="H1794" t="s">
        <v>8246</v>
      </c>
      <c r="I1794" s="7">
        <v>1439189940</v>
      </c>
      <c r="J1794" s="7">
        <v>1435970682</v>
      </c>
      <c r="K1794" t="b">
        <v>1</v>
      </c>
      <c r="L1794">
        <v>139</v>
      </c>
      <c r="M1794" t="b">
        <v>0</v>
      </c>
      <c r="N1794" s="7" t="s">
        <v>8341</v>
      </c>
      <c r="O1794" s="7" t="s">
        <v>8342</v>
      </c>
      <c r="P1794">
        <v>62</v>
      </c>
      <c r="Q1794" s="6">
        <f>E1794/Table1_2[[#This Row],[backers_count]]</f>
        <v>109.93525179856115</v>
      </c>
    </row>
    <row r="1795" spans="1:17" x14ac:dyDescent="0.35">
      <c r="A1795">
        <v>1793</v>
      </c>
      <c r="B1795" t="s">
        <v>1794</v>
      </c>
      <c r="C1795" t="s">
        <v>5903</v>
      </c>
      <c r="D1795" s="6">
        <v>3000</v>
      </c>
      <c r="E1795" s="6">
        <v>40</v>
      </c>
      <c r="F1795" t="s">
        <v>8221</v>
      </c>
      <c r="G1795" t="s">
        <v>8226</v>
      </c>
      <c r="H1795" t="s">
        <v>8248</v>
      </c>
      <c r="I1795" s="7">
        <v>1417127040</v>
      </c>
      <c r="J1795" s="7">
        <v>1414531440</v>
      </c>
      <c r="K1795" t="b">
        <v>1</v>
      </c>
      <c r="L1795">
        <v>2</v>
      </c>
      <c r="M1795" t="b">
        <v>0</v>
      </c>
      <c r="N1795" s="7" t="s">
        <v>8341</v>
      </c>
      <c r="O1795" s="7" t="s">
        <v>8342</v>
      </c>
      <c r="P1795">
        <v>2</v>
      </c>
      <c r="Q1795" s="6">
        <f>E1795/Table1_2[[#This Row],[backers_count]]</f>
        <v>20</v>
      </c>
    </row>
    <row r="1796" spans="1:17" x14ac:dyDescent="0.35">
      <c r="A1796">
        <v>1794</v>
      </c>
      <c r="B1796" t="s">
        <v>1795</v>
      </c>
      <c r="C1796" t="s">
        <v>5904</v>
      </c>
      <c r="D1796" s="6">
        <v>9000</v>
      </c>
      <c r="E1796" s="6">
        <v>997</v>
      </c>
      <c r="F1796" t="s">
        <v>8221</v>
      </c>
      <c r="G1796" t="s">
        <v>8224</v>
      </c>
      <c r="H1796" t="s">
        <v>8246</v>
      </c>
      <c r="I1796" s="7">
        <v>1423660422</v>
      </c>
      <c r="J1796" s="7">
        <v>1420636422</v>
      </c>
      <c r="K1796" t="b">
        <v>1</v>
      </c>
      <c r="L1796">
        <v>18</v>
      </c>
      <c r="M1796" t="b">
        <v>0</v>
      </c>
      <c r="N1796" s="7" t="s">
        <v>8341</v>
      </c>
      <c r="O1796" s="7" t="s">
        <v>8342</v>
      </c>
      <c r="P1796">
        <v>12</v>
      </c>
      <c r="Q1796" s="6">
        <f>E1796/Table1_2[[#This Row],[backers_count]]</f>
        <v>55.388888888888886</v>
      </c>
    </row>
    <row r="1797" spans="1:17" x14ac:dyDescent="0.35">
      <c r="A1797">
        <v>1795</v>
      </c>
      <c r="B1797" t="s">
        <v>1796</v>
      </c>
      <c r="C1797" t="s">
        <v>5905</v>
      </c>
      <c r="D1797" s="6">
        <v>28000</v>
      </c>
      <c r="E1797" s="6">
        <v>10846</v>
      </c>
      <c r="F1797" t="s">
        <v>8221</v>
      </c>
      <c r="G1797" t="s">
        <v>8236</v>
      </c>
      <c r="H1797" t="s">
        <v>8249</v>
      </c>
      <c r="I1797" s="7">
        <v>1476460800</v>
      </c>
      <c r="J1797" s="7">
        <v>1473922541</v>
      </c>
      <c r="K1797" t="b">
        <v>1</v>
      </c>
      <c r="L1797">
        <v>81</v>
      </c>
      <c r="M1797" t="b">
        <v>0</v>
      </c>
      <c r="N1797" s="7" t="s">
        <v>8341</v>
      </c>
      <c r="O1797" s="7" t="s">
        <v>8342</v>
      </c>
      <c r="P1797">
        <v>39</v>
      </c>
      <c r="Q1797" s="6">
        <f>E1797/Table1_2[[#This Row],[backers_count]]</f>
        <v>133.90123456790124</v>
      </c>
    </row>
    <row r="1798" spans="1:17" x14ac:dyDescent="0.35">
      <c r="A1798">
        <v>1796</v>
      </c>
      <c r="B1798" t="s">
        <v>1797</v>
      </c>
      <c r="C1798" t="s">
        <v>5906</v>
      </c>
      <c r="D1798" s="6">
        <v>19000</v>
      </c>
      <c r="E1798" s="6">
        <v>4190</v>
      </c>
      <c r="F1798" t="s">
        <v>8221</v>
      </c>
      <c r="G1798" t="s">
        <v>8225</v>
      </c>
      <c r="H1798" t="s">
        <v>8247</v>
      </c>
      <c r="I1798" s="7">
        <v>1469356366</v>
      </c>
      <c r="J1798" s="7">
        <v>1464172366</v>
      </c>
      <c r="K1798" t="b">
        <v>1</v>
      </c>
      <c r="L1798">
        <v>86</v>
      </c>
      <c r="M1798" t="b">
        <v>0</v>
      </c>
      <c r="N1798" s="7" t="s">
        <v>8341</v>
      </c>
      <c r="O1798" s="7" t="s">
        <v>8342</v>
      </c>
      <c r="P1798">
        <v>23</v>
      </c>
      <c r="Q1798" s="6">
        <f>E1798/Table1_2[[#This Row],[backers_count]]</f>
        <v>48.720930232558139</v>
      </c>
    </row>
    <row r="1799" spans="1:17" x14ac:dyDescent="0.35">
      <c r="A1799">
        <v>1797</v>
      </c>
      <c r="B1799" t="s">
        <v>1798</v>
      </c>
      <c r="C1799" t="s">
        <v>5907</v>
      </c>
      <c r="D1799" s="6">
        <v>10000</v>
      </c>
      <c r="E1799" s="6">
        <v>6755</v>
      </c>
      <c r="F1799" t="s">
        <v>8221</v>
      </c>
      <c r="G1799" t="s">
        <v>8224</v>
      </c>
      <c r="H1799" t="s">
        <v>8246</v>
      </c>
      <c r="I1799" s="7">
        <v>1481809189</v>
      </c>
      <c r="J1799" s="7">
        <v>1479217189</v>
      </c>
      <c r="K1799" t="b">
        <v>1</v>
      </c>
      <c r="L1799">
        <v>140</v>
      </c>
      <c r="M1799" t="b">
        <v>0</v>
      </c>
      <c r="N1799" s="7" t="s">
        <v>8341</v>
      </c>
      <c r="O1799" s="7" t="s">
        <v>8342</v>
      </c>
      <c r="P1799">
        <v>68</v>
      </c>
      <c r="Q1799" s="6">
        <f>E1799/Table1_2[[#This Row],[backers_count]]</f>
        <v>48.25</v>
      </c>
    </row>
    <row r="1800" spans="1:17" x14ac:dyDescent="0.35">
      <c r="A1800">
        <v>1798</v>
      </c>
      <c r="B1800" t="s">
        <v>1799</v>
      </c>
      <c r="C1800" t="s">
        <v>5908</v>
      </c>
      <c r="D1800" s="6">
        <v>16000</v>
      </c>
      <c r="E1800" s="6">
        <v>2182</v>
      </c>
      <c r="F1800" t="s">
        <v>8221</v>
      </c>
      <c r="G1800" t="s">
        <v>8224</v>
      </c>
      <c r="H1800" t="s">
        <v>8246</v>
      </c>
      <c r="I1800" s="7">
        <v>1454572233</v>
      </c>
      <c r="J1800" s="7">
        <v>1449388233</v>
      </c>
      <c r="K1800" t="b">
        <v>1</v>
      </c>
      <c r="L1800">
        <v>37</v>
      </c>
      <c r="M1800" t="b">
        <v>0</v>
      </c>
      <c r="N1800" s="7" t="s">
        <v>8341</v>
      </c>
      <c r="O1800" s="7" t="s">
        <v>8342</v>
      </c>
      <c r="P1800">
        <v>14</v>
      </c>
      <c r="Q1800" s="6">
        <f>E1800/Table1_2[[#This Row],[backers_count]]</f>
        <v>58.972972972972975</v>
      </c>
    </row>
    <row r="1801" spans="1:17" x14ac:dyDescent="0.35">
      <c r="A1801">
        <v>1799</v>
      </c>
      <c r="B1801" t="s">
        <v>1800</v>
      </c>
      <c r="C1801" t="s">
        <v>5909</v>
      </c>
      <c r="D1801" s="6">
        <v>4000</v>
      </c>
      <c r="E1801" s="6">
        <v>69.83</v>
      </c>
      <c r="F1801" t="s">
        <v>8221</v>
      </c>
      <c r="G1801" t="s">
        <v>8225</v>
      </c>
      <c r="H1801" t="s">
        <v>8247</v>
      </c>
      <c r="I1801" s="7">
        <v>1415740408</v>
      </c>
      <c r="J1801" s="7">
        <v>1414008808</v>
      </c>
      <c r="K1801" t="b">
        <v>1</v>
      </c>
      <c r="L1801">
        <v>6</v>
      </c>
      <c r="M1801" t="b">
        <v>0</v>
      </c>
      <c r="N1801" s="7" t="s">
        <v>8341</v>
      </c>
      <c r="O1801" s="7" t="s">
        <v>8342</v>
      </c>
      <c r="P1801">
        <v>2</v>
      </c>
      <c r="Q1801" s="6">
        <f>E1801/Table1_2[[#This Row],[backers_count]]</f>
        <v>11.638333333333334</v>
      </c>
    </row>
    <row r="1802" spans="1:17" x14ac:dyDescent="0.35">
      <c r="A1802">
        <v>1800</v>
      </c>
      <c r="B1802" t="s">
        <v>1801</v>
      </c>
      <c r="C1802" t="s">
        <v>5910</v>
      </c>
      <c r="D1802" s="6">
        <v>46260</v>
      </c>
      <c r="E1802" s="6">
        <v>9460</v>
      </c>
      <c r="F1802" t="s">
        <v>8221</v>
      </c>
      <c r="G1802" t="s">
        <v>8225</v>
      </c>
      <c r="H1802" t="s">
        <v>8247</v>
      </c>
      <c r="I1802" s="7">
        <v>1476109970</v>
      </c>
      <c r="J1802" s="7">
        <v>1473517970</v>
      </c>
      <c r="K1802" t="b">
        <v>1</v>
      </c>
      <c r="L1802">
        <v>113</v>
      </c>
      <c r="M1802" t="b">
        <v>0</v>
      </c>
      <c r="N1802" s="7" t="s">
        <v>8341</v>
      </c>
      <c r="O1802" s="7" t="s">
        <v>8342</v>
      </c>
      <c r="P1802">
        <v>21</v>
      </c>
      <c r="Q1802" s="6">
        <f>E1802/Table1_2[[#This Row],[backers_count]]</f>
        <v>83.716814159292042</v>
      </c>
    </row>
    <row r="1803" spans="1:17" x14ac:dyDescent="0.35">
      <c r="A1803">
        <v>1801</v>
      </c>
      <c r="B1803" t="s">
        <v>1802</v>
      </c>
      <c r="C1803" t="s">
        <v>5911</v>
      </c>
      <c r="D1803" s="6">
        <v>17000</v>
      </c>
      <c r="E1803" s="6">
        <v>2355</v>
      </c>
      <c r="F1803" t="s">
        <v>8221</v>
      </c>
      <c r="G1803" t="s">
        <v>8225</v>
      </c>
      <c r="H1803" t="s">
        <v>8247</v>
      </c>
      <c r="I1803" s="7">
        <v>1450181400</v>
      </c>
      <c r="J1803" s="7">
        <v>1447429868</v>
      </c>
      <c r="K1803" t="b">
        <v>1</v>
      </c>
      <c r="L1803">
        <v>37</v>
      </c>
      <c r="M1803" t="b">
        <v>0</v>
      </c>
      <c r="N1803" s="7" t="s">
        <v>8341</v>
      </c>
      <c r="O1803" s="7" t="s">
        <v>8342</v>
      </c>
      <c r="P1803">
        <v>14</v>
      </c>
      <c r="Q1803" s="6">
        <f>E1803/Table1_2[[#This Row],[backers_count]]</f>
        <v>63.648648648648646</v>
      </c>
    </row>
    <row r="1804" spans="1:17" x14ac:dyDescent="0.35">
      <c r="A1804">
        <v>1802</v>
      </c>
      <c r="B1804" t="s">
        <v>1803</v>
      </c>
      <c r="C1804" t="s">
        <v>5912</v>
      </c>
      <c r="D1804" s="6">
        <v>3500</v>
      </c>
      <c r="E1804" s="6">
        <v>1697</v>
      </c>
      <c r="F1804" t="s">
        <v>8221</v>
      </c>
      <c r="G1804" t="s">
        <v>8236</v>
      </c>
      <c r="H1804" t="s">
        <v>8249</v>
      </c>
      <c r="I1804" s="7">
        <v>1435442340</v>
      </c>
      <c r="J1804" s="7">
        <v>1433416830</v>
      </c>
      <c r="K1804" t="b">
        <v>1</v>
      </c>
      <c r="L1804">
        <v>18</v>
      </c>
      <c r="M1804" t="b">
        <v>0</v>
      </c>
      <c r="N1804" s="7" t="s">
        <v>8341</v>
      </c>
      <c r="O1804" s="7" t="s">
        <v>8342</v>
      </c>
      <c r="P1804">
        <v>49</v>
      </c>
      <c r="Q1804" s="6">
        <f>E1804/Table1_2[[#This Row],[backers_count]]</f>
        <v>94.277777777777771</v>
      </c>
    </row>
    <row r="1805" spans="1:17" x14ac:dyDescent="0.35">
      <c r="A1805">
        <v>1803</v>
      </c>
      <c r="B1805" t="s">
        <v>1804</v>
      </c>
      <c r="C1805" t="s">
        <v>5913</v>
      </c>
      <c r="D1805" s="6">
        <v>17500</v>
      </c>
      <c r="E1805" s="6">
        <v>5390</v>
      </c>
      <c r="F1805" t="s">
        <v>8221</v>
      </c>
      <c r="G1805" t="s">
        <v>8224</v>
      </c>
      <c r="H1805" t="s">
        <v>8246</v>
      </c>
      <c r="I1805" s="7">
        <v>1423878182</v>
      </c>
      <c r="J1805" s="7">
        <v>1421199782</v>
      </c>
      <c r="K1805" t="b">
        <v>1</v>
      </c>
      <c r="L1805">
        <v>75</v>
      </c>
      <c r="M1805" t="b">
        <v>0</v>
      </c>
      <c r="N1805" s="7" t="s">
        <v>8341</v>
      </c>
      <c r="O1805" s="7" t="s">
        <v>8342</v>
      </c>
      <c r="P1805">
        <v>31</v>
      </c>
      <c r="Q1805" s="6">
        <f>E1805/Table1_2[[#This Row],[backers_count]]</f>
        <v>71.86666666666666</v>
      </c>
    </row>
    <row r="1806" spans="1:17" x14ac:dyDescent="0.35">
      <c r="A1806">
        <v>1804</v>
      </c>
      <c r="B1806" t="s">
        <v>1805</v>
      </c>
      <c r="C1806" t="s">
        <v>5914</v>
      </c>
      <c r="D1806" s="6">
        <v>15500</v>
      </c>
      <c r="E1806" s="6">
        <v>5452</v>
      </c>
      <c r="F1806" t="s">
        <v>8221</v>
      </c>
      <c r="G1806" t="s">
        <v>8224</v>
      </c>
      <c r="H1806" t="s">
        <v>8246</v>
      </c>
      <c r="I1806" s="7">
        <v>1447521404</v>
      </c>
      <c r="J1806" s="7">
        <v>1444061804</v>
      </c>
      <c r="K1806" t="b">
        <v>1</v>
      </c>
      <c r="L1806">
        <v>52</v>
      </c>
      <c r="M1806" t="b">
        <v>0</v>
      </c>
      <c r="N1806" s="7" t="s">
        <v>8341</v>
      </c>
      <c r="O1806" s="7" t="s">
        <v>8342</v>
      </c>
      <c r="P1806">
        <v>36</v>
      </c>
      <c r="Q1806" s="6">
        <f>E1806/Table1_2[[#This Row],[backers_count]]</f>
        <v>104.84615384615384</v>
      </c>
    </row>
    <row r="1807" spans="1:17" x14ac:dyDescent="0.35">
      <c r="A1807">
        <v>1805</v>
      </c>
      <c r="B1807" t="s">
        <v>1806</v>
      </c>
      <c r="C1807" t="s">
        <v>5915</v>
      </c>
      <c r="D1807" s="6">
        <v>22500</v>
      </c>
      <c r="E1807" s="6">
        <v>8191</v>
      </c>
      <c r="F1807" t="s">
        <v>8221</v>
      </c>
      <c r="G1807" t="s">
        <v>8236</v>
      </c>
      <c r="H1807" t="s">
        <v>8249</v>
      </c>
      <c r="I1807" s="7">
        <v>1443808800</v>
      </c>
      <c r="J1807" s="7">
        <v>1441048658</v>
      </c>
      <c r="K1807" t="b">
        <v>1</v>
      </c>
      <c r="L1807">
        <v>122</v>
      </c>
      <c r="M1807" t="b">
        <v>0</v>
      </c>
      <c r="N1807" s="7" t="s">
        <v>8341</v>
      </c>
      <c r="O1807" s="7" t="s">
        <v>8342</v>
      </c>
      <c r="P1807">
        <v>37</v>
      </c>
      <c r="Q1807" s="6">
        <f>E1807/Table1_2[[#This Row],[backers_count]]</f>
        <v>67.139344262295083</v>
      </c>
    </row>
    <row r="1808" spans="1:17" x14ac:dyDescent="0.35">
      <c r="A1808">
        <v>1806</v>
      </c>
      <c r="B1808" t="s">
        <v>1807</v>
      </c>
      <c r="C1808" t="s">
        <v>5916</v>
      </c>
      <c r="D1808" s="6">
        <v>20000</v>
      </c>
      <c r="E1808" s="6">
        <v>591</v>
      </c>
      <c r="F1808" t="s">
        <v>8221</v>
      </c>
      <c r="G1808" t="s">
        <v>8225</v>
      </c>
      <c r="H1808" t="s">
        <v>8247</v>
      </c>
      <c r="I1808" s="7">
        <v>1412090349</v>
      </c>
      <c r="J1808" s="7">
        <v>1409066349</v>
      </c>
      <c r="K1808" t="b">
        <v>1</v>
      </c>
      <c r="L1808">
        <v>8</v>
      </c>
      <c r="M1808" t="b">
        <v>0</v>
      </c>
      <c r="N1808" s="7" t="s">
        <v>8341</v>
      </c>
      <c r="O1808" s="7" t="s">
        <v>8342</v>
      </c>
      <c r="P1808">
        <v>3</v>
      </c>
      <c r="Q1808" s="6">
        <f>E1808/Table1_2[[#This Row],[backers_count]]</f>
        <v>73.875</v>
      </c>
    </row>
    <row r="1809" spans="1:17" x14ac:dyDescent="0.35">
      <c r="A1809">
        <v>1807</v>
      </c>
      <c r="B1809" t="s">
        <v>1808</v>
      </c>
      <c r="C1809" t="s">
        <v>5917</v>
      </c>
      <c r="D1809" s="6">
        <v>5000</v>
      </c>
      <c r="E1809" s="6">
        <v>553</v>
      </c>
      <c r="F1809" t="s">
        <v>8221</v>
      </c>
      <c r="G1809" t="s">
        <v>8224</v>
      </c>
      <c r="H1809" t="s">
        <v>8246</v>
      </c>
      <c r="I1809" s="7">
        <v>1411868313</v>
      </c>
      <c r="J1809" s="7">
        <v>1409276313</v>
      </c>
      <c r="K1809" t="b">
        <v>1</v>
      </c>
      <c r="L1809">
        <v>8</v>
      </c>
      <c r="M1809" t="b">
        <v>0</v>
      </c>
      <c r="N1809" s="7" t="s">
        <v>8341</v>
      </c>
      <c r="O1809" s="7" t="s">
        <v>8342</v>
      </c>
      <c r="P1809">
        <v>12</v>
      </c>
      <c r="Q1809" s="6">
        <f>E1809/Table1_2[[#This Row],[backers_count]]</f>
        <v>69.125</v>
      </c>
    </row>
    <row r="1810" spans="1:17" x14ac:dyDescent="0.35">
      <c r="A1810">
        <v>1808</v>
      </c>
      <c r="B1810" t="s">
        <v>1809</v>
      </c>
      <c r="C1810" t="s">
        <v>5918</v>
      </c>
      <c r="D1810" s="6">
        <v>28000</v>
      </c>
      <c r="E1810" s="6">
        <v>11594</v>
      </c>
      <c r="F1810" t="s">
        <v>8221</v>
      </c>
      <c r="G1810" t="s">
        <v>8224</v>
      </c>
      <c r="H1810" t="s">
        <v>8246</v>
      </c>
      <c r="I1810" s="7">
        <v>1486830030</v>
      </c>
      <c r="J1810" s="7">
        <v>1483806030</v>
      </c>
      <c r="K1810" t="b">
        <v>1</v>
      </c>
      <c r="L1810">
        <v>96</v>
      </c>
      <c r="M1810" t="b">
        <v>0</v>
      </c>
      <c r="N1810" s="7" t="s">
        <v>8341</v>
      </c>
      <c r="O1810" s="7" t="s">
        <v>8342</v>
      </c>
      <c r="P1810">
        <v>42</v>
      </c>
      <c r="Q1810" s="6">
        <f>E1810/Table1_2[[#This Row],[backers_count]]</f>
        <v>120.77083333333333</v>
      </c>
    </row>
    <row r="1811" spans="1:17" x14ac:dyDescent="0.35">
      <c r="A1811">
        <v>1809</v>
      </c>
      <c r="B1811" t="s">
        <v>1810</v>
      </c>
      <c r="C1811" t="s">
        <v>5919</v>
      </c>
      <c r="D1811" s="6">
        <v>3500</v>
      </c>
      <c r="E1811" s="6">
        <v>380</v>
      </c>
      <c r="F1811" t="s">
        <v>8221</v>
      </c>
      <c r="G1811" t="s">
        <v>8229</v>
      </c>
      <c r="H1811" t="s">
        <v>8251</v>
      </c>
      <c r="I1811" s="7">
        <v>1425246439</v>
      </c>
      <c r="J1811" s="7">
        <v>1422222439</v>
      </c>
      <c r="K1811" t="b">
        <v>1</v>
      </c>
      <c r="L1811">
        <v>9</v>
      </c>
      <c r="M1811" t="b">
        <v>0</v>
      </c>
      <c r="N1811" s="7" t="s">
        <v>8341</v>
      </c>
      <c r="O1811" s="7" t="s">
        <v>8342</v>
      </c>
      <c r="P1811">
        <v>11</v>
      </c>
      <c r="Q1811" s="6">
        <f>E1811/Table1_2[[#This Row],[backers_count]]</f>
        <v>42.222222222222221</v>
      </c>
    </row>
    <row r="1812" spans="1:17" x14ac:dyDescent="0.35">
      <c r="A1812">
        <v>1810</v>
      </c>
      <c r="B1812" t="s">
        <v>1811</v>
      </c>
      <c r="C1812" t="s">
        <v>5920</v>
      </c>
      <c r="D1812" s="6">
        <v>450</v>
      </c>
      <c r="E1812" s="6">
        <v>15</v>
      </c>
      <c r="F1812" t="s">
        <v>8221</v>
      </c>
      <c r="G1812" t="s">
        <v>8224</v>
      </c>
      <c r="H1812" t="s">
        <v>8246</v>
      </c>
      <c r="I1812" s="7">
        <v>1408657826</v>
      </c>
      <c r="J1812" s="7">
        <v>1407621026</v>
      </c>
      <c r="K1812" t="b">
        <v>0</v>
      </c>
      <c r="L1812">
        <v>2</v>
      </c>
      <c r="M1812" t="b">
        <v>0</v>
      </c>
      <c r="N1812" s="7" t="s">
        <v>8341</v>
      </c>
      <c r="O1812" s="7" t="s">
        <v>8342</v>
      </c>
      <c r="P1812">
        <v>4</v>
      </c>
      <c r="Q1812" s="6">
        <f>E1812/Table1_2[[#This Row],[backers_count]]</f>
        <v>7.5</v>
      </c>
    </row>
    <row r="1813" spans="1:17" x14ac:dyDescent="0.35">
      <c r="A1813">
        <v>1811</v>
      </c>
      <c r="B1813" t="s">
        <v>1812</v>
      </c>
      <c r="C1813" t="s">
        <v>5921</v>
      </c>
      <c r="D1813" s="6">
        <v>54000</v>
      </c>
      <c r="E1813" s="6">
        <v>40</v>
      </c>
      <c r="F1813" t="s">
        <v>8221</v>
      </c>
      <c r="G1813" t="s">
        <v>8224</v>
      </c>
      <c r="H1813" t="s">
        <v>8246</v>
      </c>
      <c r="I1813" s="7">
        <v>1414123200</v>
      </c>
      <c r="J1813" s="7">
        <v>1408962270</v>
      </c>
      <c r="K1813" t="b">
        <v>0</v>
      </c>
      <c r="L1813">
        <v>26</v>
      </c>
      <c r="M1813" t="b">
        <v>0</v>
      </c>
      <c r="N1813" s="7" t="s">
        <v>8341</v>
      </c>
      <c r="O1813" s="7" t="s">
        <v>8342</v>
      </c>
      <c r="P1813">
        <v>1</v>
      </c>
      <c r="Q1813" s="6">
        <f>E1813/Table1_2[[#This Row],[backers_count]]</f>
        <v>1.5384615384615385</v>
      </c>
    </row>
    <row r="1814" spans="1:17" x14ac:dyDescent="0.35">
      <c r="A1814">
        <v>1812</v>
      </c>
      <c r="B1814" t="s">
        <v>1813</v>
      </c>
      <c r="C1814" t="s">
        <v>5922</v>
      </c>
      <c r="D1814" s="6">
        <v>6500</v>
      </c>
      <c r="E1814" s="6">
        <v>865</v>
      </c>
      <c r="F1814" t="s">
        <v>8221</v>
      </c>
      <c r="G1814" t="s">
        <v>8225</v>
      </c>
      <c r="H1814" t="s">
        <v>8247</v>
      </c>
      <c r="I1814" s="7">
        <v>1467531536</v>
      </c>
      <c r="J1814" s="7">
        <v>1464939536</v>
      </c>
      <c r="K1814" t="b">
        <v>0</v>
      </c>
      <c r="L1814">
        <v>23</v>
      </c>
      <c r="M1814" t="b">
        <v>0</v>
      </c>
      <c r="N1814" s="7" t="s">
        <v>8341</v>
      </c>
      <c r="O1814" s="7" t="s">
        <v>8342</v>
      </c>
      <c r="P1814">
        <v>14</v>
      </c>
      <c r="Q1814" s="6">
        <f>E1814/Table1_2[[#This Row],[backers_count]]</f>
        <v>37.608695652173914</v>
      </c>
    </row>
    <row r="1815" spans="1:17" x14ac:dyDescent="0.35">
      <c r="A1815">
        <v>1813</v>
      </c>
      <c r="B1815" t="s">
        <v>1814</v>
      </c>
      <c r="C1815" t="s">
        <v>5923</v>
      </c>
      <c r="D1815" s="6">
        <v>8750</v>
      </c>
      <c r="E1815" s="6">
        <v>0</v>
      </c>
      <c r="F1815" t="s">
        <v>8221</v>
      </c>
      <c r="G1815" t="s">
        <v>8225</v>
      </c>
      <c r="H1815" t="s">
        <v>8247</v>
      </c>
      <c r="I1815" s="7">
        <v>1407532812</v>
      </c>
      <c r="J1815" s="7">
        <v>1404940812</v>
      </c>
      <c r="K1815" t="b">
        <v>0</v>
      </c>
      <c r="L1815">
        <v>0</v>
      </c>
      <c r="M1815" t="b">
        <v>0</v>
      </c>
      <c r="N1815" s="7" t="s">
        <v>8341</v>
      </c>
      <c r="O1815" s="7" t="s">
        <v>8342</v>
      </c>
      <c r="P1815">
        <v>0</v>
      </c>
      <c r="Q1815" s="6" t="e">
        <f>E1815/Table1_2[[#This Row],[backers_count]]</f>
        <v>#DIV/0!</v>
      </c>
    </row>
    <row r="1816" spans="1:17" x14ac:dyDescent="0.35">
      <c r="A1816">
        <v>1814</v>
      </c>
      <c r="B1816" t="s">
        <v>1815</v>
      </c>
      <c r="C1816" t="s">
        <v>5924</v>
      </c>
      <c r="D1816" s="6">
        <v>12000</v>
      </c>
      <c r="E1816" s="6">
        <v>5902</v>
      </c>
      <c r="F1816" t="s">
        <v>8221</v>
      </c>
      <c r="G1816" t="s">
        <v>8225</v>
      </c>
      <c r="H1816" t="s">
        <v>8247</v>
      </c>
      <c r="I1816" s="7">
        <v>1425108736</v>
      </c>
      <c r="J1816" s="7">
        <v>1422516736</v>
      </c>
      <c r="K1816" t="b">
        <v>0</v>
      </c>
      <c r="L1816">
        <v>140</v>
      </c>
      <c r="M1816" t="b">
        <v>0</v>
      </c>
      <c r="N1816" s="7" t="s">
        <v>8341</v>
      </c>
      <c r="O1816" s="7" t="s">
        <v>8342</v>
      </c>
      <c r="P1816">
        <v>50</v>
      </c>
      <c r="Q1816" s="6">
        <f>E1816/Table1_2[[#This Row],[backers_count]]</f>
        <v>42.157142857142858</v>
      </c>
    </row>
    <row r="1817" spans="1:17" x14ac:dyDescent="0.35">
      <c r="A1817">
        <v>1815</v>
      </c>
      <c r="B1817" t="s">
        <v>1816</v>
      </c>
      <c r="C1817" t="s">
        <v>5925</v>
      </c>
      <c r="D1817" s="6">
        <v>3000</v>
      </c>
      <c r="E1817" s="6">
        <v>0</v>
      </c>
      <c r="F1817" t="s">
        <v>8221</v>
      </c>
      <c r="G1817" t="s">
        <v>8224</v>
      </c>
      <c r="H1817" t="s">
        <v>8246</v>
      </c>
      <c r="I1817" s="7">
        <v>1435787137</v>
      </c>
      <c r="J1817" s="7">
        <v>1434577537</v>
      </c>
      <c r="K1817" t="b">
        <v>0</v>
      </c>
      <c r="L1817">
        <v>0</v>
      </c>
      <c r="M1817" t="b">
        <v>0</v>
      </c>
      <c r="N1817" s="7" t="s">
        <v>8341</v>
      </c>
      <c r="O1817" s="7" t="s">
        <v>8342</v>
      </c>
      <c r="P1817">
        <v>0</v>
      </c>
      <c r="Q1817" s="6" t="e">
        <f>E1817/Table1_2[[#This Row],[backers_count]]</f>
        <v>#DIV/0!</v>
      </c>
    </row>
    <row r="1818" spans="1:17" x14ac:dyDescent="0.35">
      <c r="A1818">
        <v>1816</v>
      </c>
      <c r="B1818" t="s">
        <v>1817</v>
      </c>
      <c r="C1818" t="s">
        <v>5926</v>
      </c>
      <c r="D1818" s="6">
        <v>25000</v>
      </c>
      <c r="E1818" s="6">
        <v>509</v>
      </c>
      <c r="F1818" t="s">
        <v>8221</v>
      </c>
      <c r="G1818" t="s">
        <v>8240</v>
      </c>
      <c r="H1818" t="s">
        <v>8257</v>
      </c>
      <c r="I1818" s="7">
        <v>1469473200</v>
      </c>
      <c r="J1818" s="7">
        <v>1467061303</v>
      </c>
      <c r="K1818" t="b">
        <v>0</v>
      </c>
      <c r="L1818">
        <v>6</v>
      </c>
      <c r="M1818" t="b">
        <v>0</v>
      </c>
      <c r="N1818" s="7" t="s">
        <v>8341</v>
      </c>
      <c r="O1818" s="7" t="s">
        <v>8342</v>
      </c>
      <c r="P1818">
        <v>3</v>
      </c>
      <c r="Q1818" s="6">
        <f>E1818/Table1_2[[#This Row],[backers_count]]</f>
        <v>84.833333333333329</v>
      </c>
    </row>
    <row r="1819" spans="1:17" x14ac:dyDescent="0.35">
      <c r="A1819">
        <v>1817</v>
      </c>
      <c r="B1819" t="s">
        <v>1818</v>
      </c>
      <c r="C1819" t="s">
        <v>5927</v>
      </c>
      <c r="D1819" s="6">
        <v>18000</v>
      </c>
      <c r="E1819" s="6">
        <v>9419</v>
      </c>
      <c r="F1819" t="s">
        <v>8221</v>
      </c>
      <c r="G1819" t="s">
        <v>8224</v>
      </c>
      <c r="H1819" t="s">
        <v>8246</v>
      </c>
      <c r="I1819" s="7">
        <v>1485759540</v>
      </c>
      <c r="J1819" s="7">
        <v>1480607607</v>
      </c>
      <c r="K1819" t="b">
        <v>0</v>
      </c>
      <c r="L1819">
        <v>100</v>
      </c>
      <c r="M1819" t="b">
        <v>0</v>
      </c>
      <c r="N1819" s="7" t="s">
        <v>8341</v>
      </c>
      <c r="O1819" s="7" t="s">
        <v>8342</v>
      </c>
      <c r="P1819">
        <v>53</v>
      </c>
      <c r="Q1819" s="6">
        <f>E1819/Table1_2[[#This Row],[backers_count]]</f>
        <v>94.19</v>
      </c>
    </row>
    <row r="1820" spans="1:17" x14ac:dyDescent="0.35">
      <c r="A1820">
        <v>1818</v>
      </c>
      <c r="B1820" t="s">
        <v>1819</v>
      </c>
      <c r="C1820" t="s">
        <v>5928</v>
      </c>
      <c r="D1820" s="6">
        <v>15000</v>
      </c>
      <c r="E1820" s="6">
        <v>0</v>
      </c>
      <c r="F1820" t="s">
        <v>8221</v>
      </c>
      <c r="G1820" t="s">
        <v>8224</v>
      </c>
      <c r="H1820" t="s">
        <v>8246</v>
      </c>
      <c r="I1820" s="7">
        <v>1428035850</v>
      </c>
      <c r="J1820" s="7">
        <v>1425447450</v>
      </c>
      <c r="K1820" t="b">
        <v>0</v>
      </c>
      <c r="L1820">
        <v>0</v>
      </c>
      <c r="M1820" t="b">
        <v>0</v>
      </c>
      <c r="N1820" s="7" t="s">
        <v>8341</v>
      </c>
      <c r="O1820" s="7" t="s">
        <v>8342</v>
      </c>
      <c r="P1820">
        <v>0</v>
      </c>
      <c r="Q1820" s="6" t="e">
        <f>E1820/Table1_2[[#This Row],[backers_count]]</f>
        <v>#DIV/0!</v>
      </c>
    </row>
    <row r="1821" spans="1:17" x14ac:dyDescent="0.35">
      <c r="A1821">
        <v>1819</v>
      </c>
      <c r="B1821" t="s">
        <v>1820</v>
      </c>
      <c r="C1821" t="s">
        <v>5929</v>
      </c>
      <c r="D1821" s="6">
        <v>1200</v>
      </c>
      <c r="E1821" s="6">
        <v>25</v>
      </c>
      <c r="F1821" t="s">
        <v>8221</v>
      </c>
      <c r="G1821" t="s">
        <v>8224</v>
      </c>
      <c r="H1821" t="s">
        <v>8246</v>
      </c>
      <c r="I1821" s="7">
        <v>1406743396</v>
      </c>
      <c r="J1821" s="7">
        <v>1404151396</v>
      </c>
      <c r="K1821" t="b">
        <v>0</v>
      </c>
      <c r="L1821">
        <v>4</v>
      </c>
      <c r="M1821" t="b">
        <v>0</v>
      </c>
      <c r="N1821" s="7" t="s">
        <v>8341</v>
      </c>
      <c r="O1821" s="7" t="s">
        <v>8342</v>
      </c>
      <c r="P1821">
        <v>3</v>
      </c>
      <c r="Q1821" s="6">
        <f>E1821/Table1_2[[#This Row],[backers_count]]</f>
        <v>6.25</v>
      </c>
    </row>
    <row r="1822" spans="1:17" x14ac:dyDescent="0.35">
      <c r="A1822">
        <v>1820</v>
      </c>
      <c r="B1822" t="s">
        <v>1821</v>
      </c>
      <c r="C1822" t="s">
        <v>5930</v>
      </c>
      <c r="D1822" s="6">
        <v>26000</v>
      </c>
      <c r="E1822" s="6">
        <v>1707</v>
      </c>
      <c r="F1822" t="s">
        <v>8221</v>
      </c>
      <c r="G1822" t="s">
        <v>8224</v>
      </c>
      <c r="H1822" t="s">
        <v>8246</v>
      </c>
      <c r="I1822" s="7">
        <v>1427850090</v>
      </c>
      <c r="J1822" s="7">
        <v>1425261690</v>
      </c>
      <c r="K1822" t="b">
        <v>0</v>
      </c>
      <c r="L1822">
        <v>8</v>
      </c>
      <c r="M1822" t="b">
        <v>0</v>
      </c>
      <c r="N1822" s="7" t="s">
        <v>8341</v>
      </c>
      <c r="O1822" s="7" t="s">
        <v>8342</v>
      </c>
      <c r="P1822">
        <v>7</v>
      </c>
      <c r="Q1822" s="6">
        <f>E1822/Table1_2[[#This Row],[backers_count]]</f>
        <v>213.375</v>
      </c>
    </row>
    <row r="1823" spans="1:17" x14ac:dyDescent="0.35">
      <c r="A1823">
        <v>1821</v>
      </c>
      <c r="B1823" t="s">
        <v>1822</v>
      </c>
      <c r="C1823" t="s">
        <v>5931</v>
      </c>
      <c r="D1823" s="6">
        <v>2500</v>
      </c>
      <c r="E1823" s="6">
        <v>3372.25</v>
      </c>
      <c r="F1823" t="s">
        <v>8219</v>
      </c>
      <c r="G1823" t="s">
        <v>8224</v>
      </c>
      <c r="H1823" t="s">
        <v>8246</v>
      </c>
      <c r="I1823" s="7">
        <v>1330760367</v>
      </c>
      <c r="J1823" s="7">
        <v>1326872367</v>
      </c>
      <c r="K1823" t="b">
        <v>0</v>
      </c>
      <c r="L1823">
        <v>57</v>
      </c>
      <c r="M1823" t="b">
        <v>1</v>
      </c>
      <c r="N1823" s="7" t="s">
        <v>8328</v>
      </c>
      <c r="O1823" s="7" t="s">
        <v>8329</v>
      </c>
      <c r="P1823">
        <v>135</v>
      </c>
      <c r="Q1823" s="6">
        <f>E1823/Table1_2[[#This Row],[backers_count]]</f>
        <v>59.162280701754383</v>
      </c>
    </row>
    <row r="1824" spans="1:17" x14ac:dyDescent="0.35">
      <c r="A1824">
        <v>1822</v>
      </c>
      <c r="B1824" t="s">
        <v>1823</v>
      </c>
      <c r="C1824" t="s">
        <v>5932</v>
      </c>
      <c r="D1824" s="6">
        <v>300</v>
      </c>
      <c r="E1824" s="6">
        <v>300</v>
      </c>
      <c r="F1824" t="s">
        <v>8219</v>
      </c>
      <c r="G1824" t="s">
        <v>8229</v>
      </c>
      <c r="H1824" t="s">
        <v>8251</v>
      </c>
      <c r="I1824" s="7">
        <v>1391194860</v>
      </c>
      <c r="J1824" s="7">
        <v>1388084862</v>
      </c>
      <c r="K1824" t="b">
        <v>0</v>
      </c>
      <c r="L1824">
        <v>11</v>
      </c>
      <c r="M1824" t="b">
        <v>1</v>
      </c>
      <c r="N1824" s="7" t="s">
        <v>8328</v>
      </c>
      <c r="O1824" s="7" t="s">
        <v>8329</v>
      </c>
      <c r="P1824">
        <v>100</v>
      </c>
      <c r="Q1824" s="6">
        <f>E1824/Table1_2[[#This Row],[backers_count]]</f>
        <v>27.272727272727273</v>
      </c>
    </row>
    <row r="1825" spans="1:17" x14ac:dyDescent="0.35">
      <c r="A1825">
        <v>1823</v>
      </c>
      <c r="B1825" t="s">
        <v>1824</v>
      </c>
      <c r="C1825" t="s">
        <v>5933</v>
      </c>
      <c r="D1825" s="6">
        <v>700</v>
      </c>
      <c r="E1825" s="6">
        <v>811</v>
      </c>
      <c r="F1825" t="s">
        <v>8219</v>
      </c>
      <c r="G1825" t="s">
        <v>8224</v>
      </c>
      <c r="H1825" t="s">
        <v>8246</v>
      </c>
      <c r="I1825" s="7">
        <v>1351095976</v>
      </c>
      <c r="J1825" s="7">
        <v>1348503976</v>
      </c>
      <c r="K1825" t="b">
        <v>0</v>
      </c>
      <c r="L1825">
        <v>33</v>
      </c>
      <c r="M1825" t="b">
        <v>1</v>
      </c>
      <c r="N1825" s="7" t="s">
        <v>8328</v>
      </c>
      <c r="O1825" s="7" t="s">
        <v>8329</v>
      </c>
      <c r="P1825">
        <v>116</v>
      </c>
      <c r="Q1825" s="6">
        <f>E1825/Table1_2[[#This Row],[backers_count]]</f>
        <v>24.575757575757574</v>
      </c>
    </row>
    <row r="1826" spans="1:17" x14ac:dyDescent="0.35">
      <c r="A1826">
        <v>1824</v>
      </c>
      <c r="B1826" t="s">
        <v>1825</v>
      </c>
      <c r="C1826" t="s">
        <v>5934</v>
      </c>
      <c r="D1826" s="6">
        <v>3000</v>
      </c>
      <c r="E1826" s="6">
        <v>3002</v>
      </c>
      <c r="F1826" t="s">
        <v>8219</v>
      </c>
      <c r="G1826" t="s">
        <v>8224</v>
      </c>
      <c r="H1826" t="s">
        <v>8246</v>
      </c>
      <c r="I1826" s="7">
        <v>1389146880</v>
      </c>
      <c r="J1826" s="7">
        <v>1387403967</v>
      </c>
      <c r="K1826" t="b">
        <v>0</v>
      </c>
      <c r="L1826">
        <v>40</v>
      </c>
      <c r="M1826" t="b">
        <v>1</v>
      </c>
      <c r="N1826" s="7" t="s">
        <v>8328</v>
      </c>
      <c r="O1826" s="7" t="s">
        <v>8329</v>
      </c>
      <c r="P1826">
        <v>101</v>
      </c>
      <c r="Q1826" s="6">
        <f>E1826/Table1_2[[#This Row],[backers_count]]</f>
        <v>75.05</v>
      </c>
    </row>
    <row r="1827" spans="1:17" x14ac:dyDescent="0.35">
      <c r="A1827">
        <v>1825</v>
      </c>
      <c r="B1827" t="s">
        <v>1826</v>
      </c>
      <c r="C1827" t="s">
        <v>5935</v>
      </c>
      <c r="D1827" s="6">
        <v>2000</v>
      </c>
      <c r="E1827" s="6">
        <v>2101</v>
      </c>
      <c r="F1827" t="s">
        <v>8219</v>
      </c>
      <c r="G1827" t="s">
        <v>8224</v>
      </c>
      <c r="H1827" t="s">
        <v>8246</v>
      </c>
      <c r="I1827" s="7">
        <v>1373572903</v>
      </c>
      <c r="J1827" s="7">
        <v>1371585703</v>
      </c>
      <c r="K1827" t="b">
        <v>0</v>
      </c>
      <c r="L1827">
        <v>50</v>
      </c>
      <c r="M1827" t="b">
        <v>1</v>
      </c>
      <c r="N1827" s="7" t="s">
        <v>8328</v>
      </c>
      <c r="O1827" s="7" t="s">
        <v>8329</v>
      </c>
      <c r="P1827">
        <v>106</v>
      </c>
      <c r="Q1827" s="6">
        <f>E1827/Table1_2[[#This Row],[backers_count]]</f>
        <v>42.02</v>
      </c>
    </row>
    <row r="1828" spans="1:17" x14ac:dyDescent="0.35">
      <c r="A1828">
        <v>1826</v>
      </c>
      <c r="B1828" t="s">
        <v>1827</v>
      </c>
      <c r="C1828" t="s">
        <v>5936</v>
      </c>
      <c r="D1828" s="6">
        <v>2000</v>
      </c>
      <c r="E1828" s="6">
        <v>2020</v>
      </c>
      <c r="F1828" t="s">
        <v>8219</v>
      </c>
      <c r="G1828" t="s">
        <v>8224</v>
      </c>
      <c r="H1828" t="s">
        <v>8246</v>
      </c>
      <c r="I1828" s="7">
        <v>1392675017</v>
      </c>
      <c r="J1828" s="7">
        <v>1390083017</v>
      </c>
      <c r="K1828" t="b">
        <v>0</v>
      </c>
      <c r="L1828">
        <v>38</v>
      </c>
      <c r="M1828" t="b">
        <v>1</v>
      </c>
      <c r="N1828" s="7" t="s">
        <v>8328</v>
      </c>
      <c r="O1828" s="7" t="s">
        <v>8329</v>
      </c>
      <c r="P1828">
        <v>101</v>
      </c>
      <c r="Q1828" s="6">
        <f>E1828/Table1_2[[#This Row],[backers_count]]</f>
        <v>53.157894736842103</v>
      </c>
    </row>
    <row r="1829" spans="1:17" x14ac:dyDescent="0.35">
      <c r="A1829">
        <v>1827</v>
      </c>
      <c r="B1829" t="s">
        <v>1828</v>
      </c>
      <c r="C1829" t="s">
        <v>5937</v>
      </c>
      <c r="D1829" s="6">
        <v>8000</v>
      </c>
      <c r="E1829" s="6">
        <v>8053</v>
      </c>
      <c r="F1829" t="s">
        <v>8219</v>
      </c>
      <c r="G1829" t="s">
        <v>8224</v>
      </c>
      <c r="H1829" t="s">
        <v>8246</v>
      </c>
      <c r="I1829" s="7">
        <v>1299138561</v>
      </c>
      <c r="J1829" s="7">
        <v>1294818561</v>
      </c>
      <c r="K1829" t="b">
        <v>0</v>
      </c>
      <c r="L1829">
        <v>96</v>
      </c>
      <c r="M1829" t="b">
        <v>1</v>
      </c>
      <c r="N1829" s="7" t="s">
        <v>8328</v>
      </c>
      <c r="O1829" s="7" t="s">
        <v>8329</v>
      </c>
      <c r="P1829">
        <v>101</v>
      </c>
      <c r="Q1829" s="6">
        <f>E1829/Table1_2[[#This Row],[backers_count]]</f>
        <v>83.885416666666671</v>
      </c>
    </row>
    <row r="1830" spans="1:17" x14ac:dyDescent="0.35">
      <c r="A1830">
        <v>1828</v>
      </c>
      <c r="B1830" t="s">
        <v>1829</v>
      </c>
      <c r="C1830" t="s">
        <v>5938</v>
      </c>
      <c r="D1830" s="6">
        <v>20000</v>
      </c>
      <c r="E1830" s="6">
        <v>20032</v>
      </c>
      <c r="F1830" t="s">
        <v>8219</v>
      </c>
      <c r="G1830" t="s">
        <v>8224</v>
      </c>
      <c r="H1830" t="s">
        <v>8246</v>
      </c>
      <c r="I1830" s="7">
        <v>1399672800</v>
      </c>
      <c r="J1830" s="7">
        <v>1396906530</v>
      </c>
      <c r="K1830" t="b">
        <v>0</v>
      </c>
      <c r="L1830">
        <v>48</v>
      </c>
      <c r="M1830" t="b">
        <v>1</v>
      </c>
      <c r="N1830" s="7" t="s">
        <v>8328</v>
      </c>
      <c r="O1830" s="7" t="s">
        <v>8329</v>
      </c>
      <c r="P1830">
        <v>101</v>
      </c>
      <c r="Q1830" s="6">
        <f>E1830/Table1_2[[#This Row],[backers_count]]</f>
        <v>417.33333333333331</v>
      </c>
    </row>
    <row r="1831" spans="1:17" x14ac:dyDescent="0.35">
      <c r="A1831">
        <v>1829</v>
      </c>
      <c r="B1831" t="s">
        <v>1830</v>
      </c>
      <c r="C1831" t="s">
        <v>5939</v>
      </c>
      <c r="D1831" s="6">
        <v>1500</v>
      </c>
      <c r="E1831" s="6">
        <v>2500.25</v>
      </c>
      <c r="F1831" t="s">
        <v>8219</v>
      </c>
      <c r="G1831" t="s">
        <v>8224</v>
      </c>
      <c r="H1831" t="s">
        <v>8246</v>
      </c>
      <c r="I1831" s="7">
        <v>1295647200</v>
      </c>
      <c r="J1831" s="7">
        <v>1291428371</v>
      </c>
      <c r="K1831" t="b">
        <v>0</v>
      </c>
      <c r="L1831">
        <v>33</v>
      </c>
      <c r="M1831" t="b">
        <v>1</v>
      </c>
      <c r="N1831" s="7" t="s">
        <v>8328</v>
      </c>
      <c r="O1831" s="7" t="s">
        <v>8329</v>
      </c>
      <c r="P1831">
        <v>167</v>
      </c>
      <c r="Q1831" s="6">
        <f>E1831/Table1_2[[#This Row],[backers_count]]</f>
        <v>75.765151515151516</v>
      </c>
    </row>
    <row r="1832" spans="1:17" x14ac:dyDescent="0.35">
      <c r="A1832">
        <v>1830</v>
      </c>
      <c r="B1832" t="s">
        <v>1831</v>
      </c>
      <c r="C1832" t="s">
        <v>5940</v>
      </c>
      <c r="D1832" s="6">
        <v>15000</v>
      </c>
      <c r="E1832" s="6">
        <v>15230</v>
      </c>
      <c r="F1832" t="s">
        <v>8219</v>
      </c>
      <c r="G1832" t="s">
        <v>8224</v>
      </c>
      <c r="H1832" t="s">
        <v>8246</v>
      </c>
      <c r="I1832" s="7">
        <v>1393259107</v>
      </c>
      <c r="J1832" s="7">
        <v>1390667107</v>
      </c>
      <c r="K1832" t="b">
        <v>0</v>
      </c>
      <c r="L1832">
        <v>226</v>
      </c>
      <c r="M1832" t="b">
        <v>1</v>
      </c>
      <c r="N1832" s="7" t="s">
        <v>8328</v>
      </c>
      <c r="O1832" s="7" t="s">
        <v>8329</v>
      </c>
      <c r="P1832">
        <v>102</v>
      </c>
      <c r="Q1832" s="6">
        <f>E1832/Table1_2[[#This Row],[backers_count]]</f>
        <v>67.389380530973455</v>
      </c>
    </row>
    <row r="1833" spans="1:17" x14ac:dyDescent="0.35">
      <c r="A1833">
        <v>1831</v>
      </c>
      <c r="B1833" t="s">
        <v>1832</v>
      </c>
      <c r="C1833" t="s">
        <v>5941</v>
      </c>
      <c r="D1833" s="6">
        <v>1000</v>
      </c>
      <c r="E1833" s="6">
        <v>1030</v>
      </c>
      <c r="F1833" t="s">
        <v>8219</v>
      </c>
      <c r="G1833" t="s">
        <v>8224</v>
      </c>
      <c r="H1833" t="s">
        <v>8246</v>
      </c>
      <c r="I1833" s="7">
        <v>1336866863</v>
      </c>
      <c r="J1833" s="7">
        <v>1335570863</v>
      </c>
      <c r="K1833" t="b">
        <v>0</v>
      </c>
      <c r="L1833">
        <v>14</v>
      </c>
      <c r="M1833" t="b">
        <v>1</v>
      </c>
      <c r="N1833" s="7" t="s">
        <v>8328</v>
      </c>
      <c r="O1833" s="7" t="s">
        <v>8329</v>
      </c>
      <c r="P1833">
        <v>103</v>
      </c>
      <c r="Q1833" s="6">
        <f>E1833/Table1_2[[#This Row],[backers_count]]</f>
        <v>73.571428571428569</v>
      </c>
    </row>
    <row r="1834" spans="1:17" x14ac:dyDescent="0.35">
      <c r="A1834">
        <v>1832</v>
      </c>
      <c r="B1834" t="s">
        <v>1833</v>
      </c>
      <c r="C1834" t="s">
        <v>5942</v>
      </c>
      <c r="D1834" s="6">
        <v>350</v>
      </c>
      <c r="E1834" s="6">
        <v>500</v>
      </c>
      <c r="F1834" t="s">
        <v>8219</v>
      </c>
      <c r="G1834" t="s">
        <v>8224</v>
      </c>
      <c r="H1834" t="s">
        <v>8246</v>
      </c>
      <c r="I1834" s="7">
        <v>1299243427</v>
      </c>
      <c r="J1834" s="7">
        <v>1296651427</v>
      </c>
      <c r="K1834" t="b">
        <v>0</v>
      </c>
      <c r="L1834">
        <v>20</v>
      </c>
      <c r="M1834" t="b">
        <v>1</v>
      </c>
      <c r="N1834" s="7" t="s">
        <v>8328</v>
      </c>
      <c r="O1834" s="7" t="s">
        <v>8329</v>
      </c>
      <c r="P1834">
        <v>143</v>
      </c>
      <c r="Q1834" s="6">
        <f>E1834/Table1_2[[#This Row],[backers_count]]</f>
        <v>25</v>
      </c>
    </row>
    <row r="1835" spans="1:17" x14ac:dyDescent="0.35">
      <c r="A1835">
        <v>1833</v>
      </c>
      <c r="B1835" t="s">
        <v>1834</v>
      </c>
      <c r="C1835" t="s">
        <v>5943</v>
      </c>
      <c r="D1835" s="6">
        <v>400</v>
      </c>
      <c r="E1835" s="6">
        <v>1050</v>
      </c>
      <c r="F1835" t="s">
        <v>8219</v>
      </c>
      <c r="G1835" t="s">
        <v>8224</v>
      </c>
      <c r="H1835" t="s">
        <v>8246</v>
      </c>
      <c r="I1835" s="7">
        <v>1362211140</v>
      </c>
      <c r="J1835" s="7">
        <v>1359421403</v>
      </c>
      <c r="K1835" t="b">
        <v>0</v>
      </c>
      <c r="L1835">
        <v>25</v>
      </c>
      <c r="M1835" t="b">
        <v>1</v>
      </c>
      <c r="N1835" s="7" t="s">
        <v>8328</v>
      </c>
      <c r="O1835" s="7" t="s">
        <v>8329</v>
      </c>
      <c r="P1835">
        <v>263</v>
      </c>
      <c r="Q1835" s="6">
        <f>E1835/Table1_2[[#This Row],[backers_count]]</f>
        <v>42</v>
      </c>
    </row>
    <row r="1836" spans="1:17" x14ac:dyDescent="0.35">
      <c r="A1836">
        <v>1834</v>
      </c>
      <c r="B1836" t="s">
        <v>1835</v>
      </c>
      <c r="C1836" t="s">
        <v>5944</v>
      </c>
      <c r="D1836" s="6">
        <v>10000</v>
      </c>
      <c r="E1836" s="6">
        <v>11805</v>
      </c>
      <c r="F1836" t="s">
        <v>8219</v>
      </c>
      <c r="G1836" t="s">
        <v>8224</v>
      </c>
      <c r="H1836" t="s">
        <v>8246</v>
      </c>
      <c r="I1836" s="7">
        <v>1422140895</v>
      </c>
      <c r="J1836" s="7">
        <v>1418684895</v>
      </c>
      <c r="K1836" t="b">
        <v>0</v>
      </c>
      <c r="L1836">
        <v>90</v>
      </c>
      <c r="M1836" t="b">
        <v>1</v>
      </c>
      <c r="N1836" s="7" t="s">
        <v>8328</v>
      </c>
      <c r="O1836" s="7" t="s">
        <v>8329</v>
      </c>
      <c r="P1836">
        <v>119</v>
      </c>
      <c r="Q1836" s="6">
        <f>E1836/Table1_2[[#This Row],[backers_count]]</f>
        <v>131.16666666666666</v>
      </c>
    </row>
    <row r="1837" spans="1:17" x14ac:dyDescent="0.35">
      <c r="A1837">
        <v>1835</v>
      </c>
      <c r="B1837" t="s">
        <v>1836</v>
      </c>
      <c r="C1837" t="s">
        <v>5945</v>
      </c>
      <c r="D1837" s="6">
        <v>500</v>
      </c>
      <c r="E1837" s="6">
        <v>520</v>
      </c>
      <c r="F1837" t="s">
        <v>8219</v>
      </c>
      <c r="G1837" t="s">
        <v>8225</v>
      </c>
      <c r="H1837" t="s">
        <v>8247</v>
      </c>
      <c r="I1837" s="7">
        <v>1459439471</v>
      </c>
      <c r="J1837" s="7">
        <v>1456851071</v>
      </c>
      <c r="K1837" t="b">
        <v>0</v>
      </c>
      <c r="L1837">
        <v>11</v>
      </c>
      <c r="M1837" t="b">
        <v>1</v>
      </c>
      <c r="N1837" s="7" t="s">
        <v>8328</v>
      </c>
      <c r="O1837" s="7" t="s">
        <v>8329</v>
      </c>
      <c r="P1837">
        <v>104</v>
      </c>
      <c r="Q1837" s="6">
        <f>E1837/Table1_2[[#This Row],[backers_count]]</f>
        <v>47.272727272727273</v>
      </c>
    </row>
    <row r="1838" spans="1:17" x14ac:dyDescent="0.35">
      <c r="A1838">
        <v>1836</v>
      </c>
      <c r="B1838" t="s">
        <v>1837</v>
      </c>
      <c r="C1838" t="s">
        <v>5946</v>
      </c>
      <c r="D1838" s="6">
        <v>5000</v>
      </c>
      <c r="E1838" s="6">
        <v>10017</v>
      </c>
      <c r="F1838" t="s">
        <v>8219</v>
      </c>
      <c r="G1838" t="s">
        <v>8224</v>
      </c>
      <c r="H1838" t="s">
        <v>8246</v>
      </c>
      <c r="I1838" s="7">
        <v>1361129129</v>
      </c>
      <c r="J1838" s="7">
        <v>1359660329</v>
      </c>
      <c r="K1838" t="b">
        <v>0</v>
      </c>
      <c r="L1838">
        <v>55</v>
      </c>
      <c r="M1838" t="b">
        <v>1</v>
      </c>
      <c r="N1838" s="7" t="s">
        <v>8328</v>
      </c>
      <c r="O1838" s="7" t="s">
        <v>8329</v>
      </c>
      <c r="P1838">
        <v>201</v>
      </c>
      <c r="Q1838" s="6">
        <f>E1838/Table1_2[[#This Row],[backers_count]]</f>
        <v>182.12727272727273</v>
      </c>
    </row>
    <row r="1839" spans="1:17" x14ac:dyDescent="0.35">
      <c r="A1839">
        <v>1837</v>
      </c>
      <c r="B1839" t="s">
        <v>1838</v>
      </c>
      <c r="C1839" t="s">
        <v>5947</v>
      </c>
      <c r="D1839" s="6">
        <v>600</v>
      </c>
      <c r="E1839" s="6">
        <v>1841</v>
      </c>
      <c r="F1839" t="s">
        <v>8219</v>
      </c>
      <c r="G1839" t="s">
        <v>8224</v>
      </c>
      <c r="H1839" t="s">
        <v>8246</v>
      </c>
      <c r="I1839" s="7">
        <v>1332029335</v>
      </c>
      <c r="J1839" s="7">
        <v>1326848935</v>
      </c>
      <c r="K1839" t="b">
        <v>0</v>
      </c>
      <c r="L1839">
        <v>30</v>
      </c>
      <c r="M1839" t="b">
        <v>1</v>
      </c>
      <c r="N1839" s="7" t="s">
        <v>8328</v>
      </c>
      <c r="O1839" s="7" t="s">
        <v>8329</v>
      </c>
      <c r="P1839">
        <v>307</v>
      </c>
      <c r="Q1839" s="6">
        <f>E1839/Table1_2[[#This Row],[backers_count]]</f>
        <v>61.366666666666667</v>
      </c>
    </row>
    <row r="1840" spans="1:17" x14ac:dyDescent="0.35">
      <c r="A1840">
        <v>1838</v>
      </c>
      <c r="B1840" t="s">
        <v>1839</v>
      </c>
      <c r="C1840" t="s">
        <v>5948</v>
      </c>
      <c r="D1840" s="6">
        <v>1000</v>
      </c>
      <c r="E1840" s="6">
        <v>1001.49</v>
      </c>
      <c r="F1840" t="s">
        <v>8219</v>
      </c>
      <c r="G1840" t="s">
        <v>8224</v>
      </c>
      <c r="H1840" t="s">
        <v>8246</v>
      </c>
      <c r="I1840" s="7">
        <v>1317438000</v>
      </c>
      <c r="J1840" s="7">
        <v>1314989557</v>
      </c>
      <c r="K1840" t="b">
        <v>0</v>
      </c>
      <c r="L1840">
        <v>28</v>
      </c>
      <c r="M1840" t="b">
        <v>1</v>
      </c>
      <c r="N1840" s="7" t="s">
        <v>8328</v>
      </c>
      <c r="O1840" s="7" t="s">
        <v>8329</v>
      </c>
      <c r="P1840">
        <v>101</v>
      </c>
      <c r="Q1840" s="6">
        <f>E1840/Table1_2[[#This Row],[backers_count]]</f>
        <v>35.767499999999998</v>
      </c>
    </row>
    <row r="1841" spans="1:17" x14ac:dyDescent="0.35">
      <c r="A1841">
        <v>1839</v>
      </c>
      <c r="B1841" t="s">
        <v>1840</v>
      </c>
      <c r="C1841" t="s">
        <v>5949</v>
      </c>
      <c r="D1841" s="6">
        <v>1000</v>
      </c>
      <c r="E1841" s="6">
        <v>2053</v>
      </c>
      <c r="F1841" t="s">
        <v>8219</v>
      </c>
      <c r="G1841" t="s">
        <v>8224</v>
      </c>
      <c r="H1841" t="s">
        <v>8246</v>
      </c>
      <c r="I1841" s="7">
        <v>1475342382</v>
      </c>
      <c r="J1841" s="7">
        <v>1472750382</v>
      </c>
      <c r="K1841" t="b">
        <v>0</v>
      </c>
      <c r="L1841">
        <v>45</v>
      </c>
      <c r="M1841" t="b">
        <v>1</v>
      </c>
      <c r="N1841" s="7" t="s">
        <v>8328</v>
      </c>
      <c r="O1841" s="7" t="s">
        <v>8329</v>
      </c>
      <c r="P1841">
        <v>206</v>
      </c>
      <c r="Q1841" s="6">
        <f>E1841/Table1_2[[#This Row],[backers_count]]</f>
        <v>45.62222222222222</v>
      </c>
    </row>
    <row r="1842" spans="1:17" x14ac:dyDescent="0.35">
      <c r="A1842">
        <v>1840</v>
      </c>
      <c r="B1842" t="s">
        <v>1841</v>
      </c>
      <c r="C1842" t="s">
        <v>5950</v>
      </c>
      <c r="D1842" s="6">
        <v>900</v>
      </c>
      <c r="E1842" s="6">
        <v>980</v>
      </c>
      <c r="F1842" t="s">
        <v>8219</v>
      </c>
      <c r="G1842" t="s">
        <v>8224</v>
      </c>
      <c r="H1842" t="s">
        <v>8246</v>
      </c>
      <c r="I1842" s="7">
        <v>1367902740</v>
      </c>
      <c r="J1842" s="7">
        <v>1366251510</v>
      </c>
      <c r="K1842" t="b">
        <v>0</v>
      </c>
      <c r="L1842">
        <v>13</v>
      </c>
      <c r="M1842" t="b">
        <v>1</v>
      </c>
      <c r="N1842" s="7" t="s">
        <v>8328</v>
      </c>
      <c r="O1842" s="7" t="s">
        <v>8329</v>
      </c>
      <c r="P1842">
        <v>109</v>
      </c>
      <c r="Q1842" s="6">
        <f>E1842/Table1_2[[#This Row],[backers_count]]</f>
        <v>75.384615384615387</v>
      </c>
    </row>
    <row r="1843" spans="1:17" x14ac:dyDescent="0.35">
      <c r="A1843">
        <v>1841</v>
      </c>
      <c r="B1843" t="s">
        <v>1842</v>
      </c>
      <c r="C1843" t="s">
        <v>5951</v>
      </c>
      <c r="D1843" s="6">
        <v>2000</v>
      </c>
      <c r="E1843" s="6">
        <v>2035</v>
      </c>
      <c r="F1843" t="s">
        <v>8219</v>
      </c>
      <c r="G1843" t="s">
        <v>8224</v>
      </c>
      <c r="H1843" t="s">
        <v>8246</v>
      </c>
      <c r="I1843" s="7">
        <v>1400561940</v>
      </c>
      <c r="J1843" s="7">
        <v>1397679445</v>
      </c>
      <c r="K1843" t="b">
        <v>0</v>
      </c>
      <c r="L1843">
        <v>40</v>
      </c>
      <c r="M1843" t="b">
        <v>1</v>
      </c>
      <c r="N1843" s="7" t="s">
        <v>8328</v>
      </c>
      <c r="O1843" s="7" t="s">
        <v>8329</v>
      </c>
      <c r="P1843">
        <v>102</v>
      </c>
      <c r="Q1843" s="6">
        <f>E1843/Table1_2[[#This Row],[backers_count]]</f>
        <v>50.875</v>
      </c>
    </row>
    <row r="1844" spans="1:17" x14ac:dyDescent="0.35">
      <c r="A1844">
        <v>1842</v>
      </c>
      <c r="B1844" t="s">
        <v>1843</v>
      </c>
      <c r="C1844" t="s">
        <v>5952</v>
      </c>
      <c r="D1844" s="6">
        <v>2000</v>
      </c>
      <c r="E1844" s="6">
        <v>2505</v>
      </c>
      <c r="F1844" t="s">
        <v>8219</v>
      </c>
      <c r="G1844" t="s">
        <v>8224</v>
      </c>
      <c r="H1844" t="s">
        <v>8246</v>
      </c>
      <c r="I1844" s="7">
        <v>1425275940</v>
      </c>
      <c r="J1844" s="7">
        <v>1422371381</v>
      </c>
      <c r="K1844" t="b">
        <v>0</v>
      </c>
      <c r="L1844">
        <v>21</v>
      </c>
      <c r="M1844" t="b">
        <v>1</v>
      </c>
      <c r="N1844" s="7" t="s">
        <v>8328</v>
      </c>
      <c r="O1844" s="7" t="s">
        <v>8329</v>
      </c>
      <c r="P1844">
        <v>126</v>
      </c>
      <c r="Q1844" s="6">
        <f>E1844/Table1_2[[#This Row],[backers_count]]</f>
        <v>119.28571428571429</v>
      </c>
    </row>
    <row r="1845" spans="1:17" x14ac:dyDescent="0.35">
      <c r="A1845">
        <v>1843</v>
      </c>
      <c r="B1845" t="s">
        <v>1844</v>
      </c>
      <c r="C1845" t="s">
        <v>5953</v>
      </c>
      <c r="D1845" s="6">
        <v>10000</v>
      </c>
      <c r="E1845" s="6">
        <v>12400.61</v>
      </c>
      <c r="F1845" t="s">
        <v>8219</v>
      </c>
      <c r="G1845" t="s">
        <v>8224</v>
      </c>
      <c r="H1845" t="s">
        <v>8246</v>
      </c>
      <c r="I1845" s="7">
        <v>1298245954</v>
      </c>
      <c r="J1845" s="7">
        <v>1295653954</v>
      </c>
      <c r="K1845" t="b">
        <v>0</v>
      </c>
      <c r="L1845">
        <v>134</v>
      </c>
      <c r="M1845" t="b">
        <v>1</v>
      </c>
      <c r="N1845" s="7" t="s">
        <v>8328</v>
      </c>
      <c r="O1845" s="7" t="s">
        <v>8329</v>
      </c>
      <c r="P1845">
        <v>125</v>
      </c>
      <c r="Q1845" s="6">
        <f>E1845/Table1_2[[#This Row],[backers_count]]</f>
        <v>92.541865671641801</v>
      </c>
    </row>
    <row r="1846" spans="1:17" x14ac:dyDescent="0.35">
      <c r="A1846">
        <v>1844</v>
      </c>
      <c r="B1846" t="s">
        <v>1845</v>
      </c>
      <c r="C1846" t="s">
        <v>5954</v>
      </c>
      <c r="D1846" s="6">
        <v>1500</v>
      </c>
      <c r="E1846" s="6">
        <v>1521</v>
      </c>
      <c r="F1846" t="s">
        <v>8219</v>
      </c>
      <c r="G1846" t="s">
        <v>8224</v>
      </c>
      <c r="H1846" t="s">
        <v>8246</v>
      </c>
      <c r="I1846" s="7">
        <v>1307761200</v>
      </c>
      <c r="J1846" s="7">
        <v>1304464914</v>
      </c>
      <c r="K1846" t="b">
        <v>0</v>
      </c>
      <c r="L1846">
        <v>20</v>
      </c>
      <c r="M1846" t="b">
        <v>1</v>
      </c>
      <c r="N1846" s="7" t="s">
        <v>8328</v>
      </c>
      <c r="O1846" s="7" t="s">
        <v>8329</v>
      </c>
      <c r="P1846">
        <v>102</v>
      </c>
      <c r="Q1846" s="6">
        <f>E1846/Table1_2[[#This Row],[backers_count]]</f>
        <v>76.05</v>
      </c>
    </row>
    <row r="1847" spans="1:17" x14ac:dyDescent="0.35">
      <c r="A1847">
        <v>1845</v>
      </c>
      <c r="B1847" t="s">
        <v>1846</v>
      </c>
      <c r="C1847" t="s">
        <v>5955</v>
      </c>
      <c r="D1847" s="6">
        <v>1000</v>
      </c>
      <c r="E1847" s="6">
        <v>1000</v>
      </c>
      <c r="F1847" t="s">
        <v>8219</v>
      </c>
      <c r="G1847" t="s">
        <v>8224</v>
      </c>
      <c r="H1847" t="s">
        <v>8246</v>
      </c>
      <c r="I1847" s="7">
        <v>1466139300</v>
      </c>
      <c r="J1847" s="7">
        <v>1464854398</v>
      </c>
      <c r="K1847" t="b">
        <v>0</v>
      </c>
      <c r="L1847">
        <v>19</v>
      </c>
      <c r="M1847" t="b">
        <v>1</v>
      </c>
      <c r="N1847" s="7" t="s">
        <v>8328</v>
      </c>
      <c r="O1847" s="7" t="s">
        <v>8329</v>
      </c>
      <c r="P1847">
        <v>100</v>
      </c>
      <c r="Q1847" s="6">
        <f>E1847/Table1_2[[#This Row],[backers_count]]</f>
        <v>52.631578947368418</v>
      </c>
    </row>
    <row r="1848" spans="1:17" x14ac:dyDescent="0.35">
      <c r="A1848">
        <v>1846</v>
      </c>
      <c r="B1848" t="s">
        <v>1847</v>
      </c>
      <c r="C1848" t="s">
        <v>5956</v>
      </c>
      <c r="D1848" s="6">
        <v>15000</v>
      </c>
      <c r="E1848" s="6">
        <v>20689</v>
      </c>
      <c r="F1848" t="s">
        <v>8219</v>
      </c>
      <c r="G1848" t="s">
        <v>8224</v>
      </c>
      <c r="H1848" t="s">
        <v>8246</v>
      </c>
      <c r="I1848" s="7">
        <v>1355585777</v>
      </c>
      <c r="J1848" s="7">
        <v>1352993777</v>
      </c>
      <c r="K1848" t="b">
        <v>0</v>
      </c>
      <c r="L1848">
        <v>209</v>
      </c>
      <c r="M1848" t="b">
        <v>1</v>
      </c>
      <c r="N1848" s="7" t="s">
        <v>8328</v>
      </c>
      <c r="O1848" s="7" t="s">
        <v>8329</v>
      </c>
      <c r="P1848">
        <v>138</v>
      </c>
      <c r="Q1848" s="6">
        <f>E1848/Table1_2[[#This Row],[backers_count]]</f>
        <v>98.990430622009569</v>
      </c>
    </row>
    <row r="1849" spans="1:17" x14ac:dyDescent="0.35">
      <c r="A1849">
        <v>1847</v>
      </c>
      <c r="B1849" t="s">
        <v>1848</v>
      </c>
      <c r="C1849" t="s">
        <v>5957</v>
      </c>
      <c r="D1849" s="6">
        <v>2500</v>
      </c>
      <c r="E1849" s="6">
        <v>3022</v>
      </c>
      <c r="F1849" t="s">
        <v>8219</v>
      </c>
      <c r="G1849" t="s">
        <v>8224</v>
      </c>
      <c r="H1849" t="s">
        <v>8246</v>
      </c>
      <c r="I1849" s="7">
        <v>1429594832</v>
      </c>
      <c r="J1849" s="7">
        <v>1427780432</v>
      </c>
      <c r="K1849" t="b">
        <v>0</v>
      </c>
      <c r="L1849">
        <v>38</v>
      </c>
      <c r="M1849" t="b">
        <v>1</v>
      </c>
      <c r="N1849" s="7" t="s">
        <v>8328</v>
      </c>
      <c r="O1849" s="7" t="s">
        <v>8329</v>
      </c>
      <c r="P1849">
        <v>121</v>
      </c>
      <c r="Q1849" s="6">
        <f>E1849/Table1_2[[#This Row],[backers_count]]</f>
        <v>79.526315789473685</v>
      </c>
    </row>
    <row r="1850" spans="1:17" x14ac:dyDescent="0.35">
      <c r="A1850">
        <v>1848</v>
      </c>
      <c r="B1850" t="s">
        <v>1849</v>
      </c>
      <c r="C1850" t="s">
        <v>5958</v>
      </c>
      <c r="D1850" s="6">
        <v>3000</v>
      </c>
      <c r="E1850" s="6">
        <v>3221</v>
      </c>
      <c r="F1850" t="s">
        <v>8219</v>
      </c>
      <c r="G1850" t="s">
        <v>8224</v>
      </c>
      <c r="H1850" t="s">
        <v>8246</v>
      </c>
      <c r="I1850" s="7">
        <v>1312095540</v>
      </c>
      <c r="J1850" s="7">
        <v>1306608888</v>
      </c>
      <c r="K1850" t="b">
        <v>0</v>
      </c>
      <c r="L1850">
        <v>24</v>
      </c>
      <c r="M1850" t="b">
        <v>1</v>
      </c>
      <c r="N1850" s="7" t="s">
        <v>8328</v>
      </c>
      <c r="O1850" s="7" t="s">
        <v>8329</v>
      </c>
      <c r="P1850">
        <v>108</v>
      </c>
      <c r="Q1850" s="6">
        <f>E1850/Table1_2[[#This Row],[backers_count]]</f>
        <v>134.20833333333334</v>
      </c>
    </row>
    <row r="1851" spans="1:17" x14ac:dyDescent="0.35">
      <c r="A1851">
        <v>1849</v>
      </c>
      <c r="B1851" t="s">
        <v>1850</v>
      </c>
      <c r="C1851" t="s">
        <v>5959</v>
      </c>
      <c r="D1851" s="6">
        <v>300</v>
      </c>
      <c r="E1851" s="6">
        <v>301</v>
      </c>
      <c r="F1851" t="s">
        <v>8219</v>
      </c>
      <c r="G1851" t="s">
        <v>8224</v>
      </c>
      <c r="H1851" t="s">
        <v>8246</v>
      </c>
      <c r="I1851" s="7">
        <v>1350505059</v>
      </c>
      <c r="J1851" s="7">
        <v>1347913059</v>
      </c>
      <c r="K1851" t="b">
        <v>0</v>
      </c>
      <c r="L1851">
        <v>8</v>
      </c>
      <c r="M1851" t="b">
        <v>1</v>
      </c>
      <c r="N1851" s="7" t="s">
        <v>8328</v>
      </c>
      <c r="O1851" s="7" t="s">
        <v>8329</v>
      </c>
      <c r="P1851">
        <v>101</v>
      </c>
      <c r="Q1851" s="6">
        <f>E1851/Table1_2[[#This Row],[backers_count]]</f>
        <v>37.625</v>
      </c>
    </row>
    <row r="1852" spans="1:17" x14ac:dyDescent="0.35">
      <c r="A1852">
        <v>1850</v>
      </c>
      <c r="B1852" t="s">
        <v>1851</v>
      </c>
      <c r="C1852" t="s">
        <v>5960</v>
      </c>
      <c r="D1852" s="6">
        <v>9000</v>
      </c>
      <c r="E1852" s="6">
        <v>9137</v>
      </c>
      <c r="F1852" t="s">
        <v>8219</v>
      </c>
      <c r="G1852" t="s">
        <v>8224</v>
      </c>
      <c r="H1852" t="s">
        <v>8246</v>
      </c>
      <c r="I1852" s="7">
        <v>1405033300</v>
      </c>
      <c r="J1852" s="7">
        <v>1402441300</v>
      </c>
      <c r="K1852" t="b">
        <v>0</v>
      </c>
      <c r="L1852">
        <v>179</v>
      </c>
      <c r="M1852" t="b">
        <v>1</v>
      </c>
      <c r="N1852" s="7" t="s">
        <v>8328</v>
      </c>
      <c r="O1852" s="7" t="s">
        <v>8329</v>
      </c>
      <c r="P1852">
        <v>102</v>
      </c>
      <c r="Q1852" s="6">
        <f>E1852/Table1_2[[#This Row],[backers_count]]</f>
        <v>51.044692737430168</v>
      </c>
    </row>
    <row r="1853" spans="1:17" x14ac:dyDescent="0.35">
      <c r="A1853">
        <v>1851</v>
      </c>
      <c r="B1853" t="s">
        <v>1852</v>
      </c>
      <c r="C1853" t="s">
        <v>5961</v>
      </c>
      <c r="D1853" s="6">
        <v>1300</v>
      </c>
      <c r="E1853" s="6">
        <v>1301</v>
      </c>
      <c r="F1853" t="s">
        <v>8219</v>
      </c>
      <c r="G1853" t="s">
        <v>8224</v>
      </c>
      <c r="H1853" t="s">
        <v>8246</v>
      </c>
      <c r="I1853" s="7">
        <v>1406509200</v>
      </c>
      <c r="J1853" s="7">
        <v>1404769538</v>
      </c>
      <c r="K1853" t="b">
        <v>0</v>
      </c>
      <c r="L1853">
        <v>26</v>
      </c>
      <c r="M1853" t="b">
        <v>1</v>
      </c>
      <c r="N1853" s="7" t="s">
        <v>8328</v>
      </c>
      <c r="O1853" s="7" t="s">
        <v>8329</v>
      </c>
      <c r="P1853">
        <v>101</v>
      </c>
      <c r="Q1853" s="6">
        <f>E1853/Table1_2[[#This Row],[backers_count]]</f>
        <v>50.03846153846154</v>
      </c>
    </row>
    <row r="1854" spans="1:17" x14ac:dyDescent="0.35">
      <c r="A1854">
        <v>1852</v>
      </c>
      <c r="B1854" t="s">
        <v>1853</v>
      </c>
      <c r="C1854" t="s">
        <v>5962</v>
      </c>
      <c r="D1854" s="6">
        <v>15000</v>
      </c>
      <c r="E1854" s="6">
        <v>17545</v>
      </c>
      <c r="F1854" t="s">
        <v>8219</v>
      </c>
      <c r="G1854" t="s">
        <v>8224</v>
      </c>
      <c r="H1854" t="s">
        <v>8246</v>
      </c>
      <c r="I1854" s="7">
        <v>1429920000</v>
      </c>
      <c r="J1854" s="7">
        <v>1426703452</v>
      </c>
      <c r="K1854" t="b">
        <v>0</v>
      </c>
      <c r="L1854">
        <v>131</v>
      </c>
      <c r="M1854" t="b">
        <v>1</v>
      </c>
      <c r="N1854" s="7" t="s">
        <v>8328</v>
      </c>
      <c r="O1854" s="7" t="s">
        <v>8329</v>
      </c>
      <c r="P1854">
        <v>117</v>
      </c>
      <c r="Q1854" s="6">
        <f>E1854/Table1_2[[#This Row],[backers_count]]</f>
        <v>133.93129770992365</v>
      </c>
    </row>
    <row r="1855" spans="1:17" x14ac:dyDescent="0.35">
      <c r="A1855">
        <v>1853</v>
      </c>
      <c r="B1855" t="s">
        <v>1854</v>
      </c>
      <c r="C1855" t="s">
        <v>5963</v>
      </c>
      <c r="D1855" s="6">
        <v>800</v>
      </c>
      <c r="E1855" s="6">
        <v>815</v>
      </c>
      <c r="F1855" t="s">
        <v>8219</v>
      </c>
      <c r="G1855" t="s">
        <v>8224</v>
      </c>
      <c r="H1855" t="s">
        <v>8246</v>
      </c>
      <c r="I1855" s="7">
        <v>1352860017</v>
      </c>
      <c r="J1855" s="7">
        <v>1348536417</v>
      </c>
      <c r="K1855" t="b">
        <v>0</v>
      </c>
      <c r="L1855">
        <v>14</v>
      </c>
      <c r="M1855" t="b">
        <v>1</v>
      </c>
      <c r="N1855" s="7" t="s">
        <v>8328</v>
      </c>
      <c r="O1855" s="7" t="s">
        <v>8329</v>
      </c>
      <c r="P1855">
        <v>102</v>
      </c>
      <c r="Q1855" s="6">
        <f>E1855/Table1_2[[#This Row],[backers_count]]</f>
        <v>58.214285714285715</v>
      </c>
    </row>
    <row r="1856" spans="1:17" x14ac:dyDescent="0.35">
      <c r="A1856">
        <v>1854</v>
      </c>
      <c r="B1856" t="s">
        <v>1855</v>
      </c>
      <c r="C1856" t="s">
        <v>5964</v>
      </c>
      <c r="D1856" s="6">
        <v>15000</v>
      </c>
      <c r="E1856" s="6">
        <v>15318.55</v>
      </c>
      <c r="F1856" t="s">
        <v>8219</v>
      </c>
      <c r="G1856" t="s">
        <v>8224</v>
      </c>
      <c r="H1856" t="s">
        <v>8246</v>
      </c>
      <c r="I1856" s="7">
        <v>1369355437</v>
      </c>
      <c r="J1856" s="7">
        <v>1366763437</v>
      </c>
      <c r="K1856" t="b">
        <v>0</v>
      </c>
      <c r="L1856">
        <v>174</v>
      </c>
      <c r="M1856" t="b">
        <v>1</v>
      </c>
      <c r="N1856" s="7" t="s">
        <v>8328</v>
      </c>
      <c r="O1856" s="7" t="s">
        <v>8329</v>
      </c>
      <c r="P1856">
        <v>103</v>
      </c>
      <c r="Q1856" s="6">
        <f>E1856/Table1_2[[#This Row],[backers_count]]</f>
        <v>88.037643678160919</v>
      </c>
    </row>
    <row r="1857" spans="1:17" x14ac:dyDescent="0.35">
      <c r="A1857">
        <v>1855</v>
      </c>
      <c r="B1857" t="s">
        <v>1856</v>
      </c>
      <c r="C1857" t="s">
        <v>5965</v>
      </c>
      <c r="D1857" s="6">
        <v>8750</v>
      </c>
      <c r="E1857" s="6">
        <v>13480.16</v>
      </c>
      <c r="F1857" t="s">
        <v>8219</v>
      </c>
      <c r="G1857" t="s">
        <v>8229</v>
      </c>
      <c r="H1857" t="s">
        <v>8251</v>
      </c>
      <c r="I1857" s="7">
        <v>1389012940</v>
      </c>
      <c r="J1857" s="7">
        <v>1385124940</v>
      </c>
      <c r="K1857" t="b">
        <v>0</v>
      </c>
      <c r="L1857">
        <v>191</v>
      </c>
      <c r="M1857" t="b">
        <v>1</v>
      </c>
      <c r="N1857" s="7" t="s">
        <v>8328</v>
      </c>
      <c r="O1857" s="7" t="s">
        <v>8329</v>
      </c>
      <c r="P1857">
        <v>155</v>
      </c>
      <c r="Q1857" s="6">
        <f>E1857/Table1_2[[#This Row],[backers_count]]</f>
        <v>70.576753926701571</v>
      </c>
    </row>
    <row r="1858" spans="1:17" x14ac:dyDescent="0.35">
      <c r="A1858">
        <v>1856</v>
      </c>
      <c r="B1858" t="s">
        <v>1857</v>
      </c>
      <c r="C1858" t="s">
        <v>5966</v>
      </c>
      <c r="D1858" s="6">
        <v>2000</v>
      </c>
      <c r="E1858" s="6">
        <v>2025</v>
      </c>
      <c r="F1858" t="s">
        <v>8219</v>
      </c>
      <c r="G1858" t="s">
        <v>8224</v>
      </c>
      <c r="H1858" t="s">
        <v>8246</v>
      </c>
      <c r="I1858" s="7">
        <v>1405715472</v>
      </c>
      <c r="J1858" s="7">
        <v>1403901072</v>
      </c>
      <c r="K1858" t="b">
        <v>0</v>
      </c>
      <c r="L1858">
        <v>38</v>
      </c>
      <c r="M1858" t="b">
        <v>1</v>
      </c>
      <c r="N1858" s="7" t="s">
        <v>8328</v>
      </c>
      <c r="O1858" s="7" t="s">
        <v>8329</v>
      </c>
      <c r="P1858">
        <v>102</v>
      </c>
      <c r="Q1858" s="6">
        <f>E1858/Table1_2[[#This Row],[backers_count]]</f>
        <v>53.289473684210527</v>
      </c>
    </row>
    <row r="1859" spans="1:17" x14ac:dyDescent="0.35">
      <c r="A1859">
        <v>1857</v>
      </c>
      <c r="B1859" t="s">
        <v>1858</v>
      </c>
      <c r="C1859" t="s">
        <v>5967</v>
      </c>
      <c r="D1859" s="6">
        <v>3000</v>
      </c>
      <c r="E1859" s="6">
        <v>3000</v>
      </c>
      <c r="F1859" t="s">
        <v>8219</v>
      </c>
      <c r="G1859" t="s">
        <v>8224</v>
      </c>
      <c r="H1859" t="s">
        <v>8246</v>
      </c>
      <c r="I1859" s="7">
        <v>1410546413</v>
      </c>
      <c r="J1859" s="7">
        <v>1407954413</v>
      </c>
      <c r="K1859" t="b">
        <v>0</v>
      </c>
      <c r="L1859">
        <v>22</v>
      </c>
      <c r="M1859" t="b">
        <v>1</v>
      </c>
      <c r="N1859" s="7" t="s">
        <v>8328</v>
      </c>
      <c r="O1859" s="7" t="s">
        <v>8329</v>
      </c>
      <c r="P1859">
        <v>100</v>
      </c>
      <c r="Q1859" s="6">
        <f>E1859/Table1_2[[#This Row],[backers_count]]</f>
        <v>136.36363636363637</v>
      </c>
    </row>
    <row r="1860" spans="1:17" x14ac:dyDescent="0.35">
      <c r="A1860">
        <v>1858</v>
      </c>
      <c r="B1860" t="s">
        <v>1859</v>
      </c>
      <c r="C1860" t="s">
        <v>5968</v>
      </c>
      <c r="D1860" s="6">
        <v>5555.55</v>
      </c>
      <c r="E1860" s="6">
        <v>6041.55</v>
      </c>
      <c r="F1860" t="s">
        <v>8219</v>
      </c>
      <c r="G1860" t="s">
        <v>8224</v>
      </c>
      <c r="H1860" t="s">
        <v>8246</v>
      </c>
      <c r="I1860" s="7">
        <v>1324014521</v>
      </c>
      <c r="J1860" s="7">
        <v>1318826921</v>
      </c>
      <c r="K1860" t="b">
        <v>0</v>
      </c>
      <c r="L1860">
        <v>149</v>
      </c>
      <c r="M1860" t="b">
        <v>1</v>
      </c>
      <c r="N1860" s="7" t="s">
        <v>8328</v>
      </c>
      <c r="O1860" s="7" t="s">
        <v>8329</v>
      </c>
      <c r="P1860">
        <v>109</v>
      </c>
      <c r="Q1860" s="6">
        <f>E1860/Table1_2[[#This Row],[backers_count]]</f>
        <v>40.547315436241611</v>
      </c>
    </row>
    <row r="1861" spans="1:17" x14ac:dyDescent="0.35">
      <c r="A1861">
        <v>1859</v>
      </c>
      <c r="B1861" t="s">
        <v>1860</v>
      </c>
      <c r="C1861" t="s">
        <v>5969</v>
      </c>
      <c r="D1861" s="6">
        <v>3000</v>
      </c>
      <c r="E1861" s="6">
        <v>3955</v>
      </c>
      <c r="F1861" t="s">
        <v>8219</v>
      </c>
      <c r="G1861" t="s">
        <v>8224</v>
      </c>
      <c r="H1861" t="s">
        <v>8246</v>
      </c>
      <c r="I1861" s="7">
        <v>1316716129</v>
      </c>
      <c r="J1861" s="7">
        <v>1314124129</v>
      </c>
      <c r="K1861" t="b">
        <v>0</v>
      </c>
      <c r="L1861">
        <v>56</v>
      </c>
      <c r="M1861" t="b">
        <v>1</v>
      </c>
      <c r="N1861" s="7" t="s">
        <v>8328</v>
      </c>
      <c r="O1861" s="7" t="s">
        <v>8329</v>
      </c>
      <c r="P1861">
        <v>132</v>
      </c>
      <c r="Q1861" s="6">
        <f>E1861/Table1_2[[#This Row],[backers_count]]</f>
        <v>70.625</v>
      </c>
    </row>
    <row r="1862" spans="1:17" x14ac:dyDescent="0.35">
      <c r="A1862">
        <v>1860</v>
      </c>
      <c r="B1862" t="s">
        <v>1861</v>
      </c>
      <c r="C1862" t="s">
        <v>5970</v>
      </c>
      <c r="D1862" s="6">
        <v>750</v>
      </c>
      <c r="E1862" s="6">
        <v>1001</v>
      </c>
      <c r="F1862" t="s">
        <v>8219</v>
      </c>
      <c r="G1862" t="s">
        <v>8224</v>
      </c>
      <c r="H1862" t="s">
        <v>8246</v>
      </c>
      <c r="I1862" s="7">
        <v>1391706084</v>
      </c>
      <c r="J1862" s="7">
        <v>1389891684</v>
      </c>
      <c r="K1862" t="b">
        <v>0</v>
      </c>
      <c r="L1862">
        <v>19</v>
      </c>
      <c r="M1862" t="b">
        <v>1</v>
      </c>
      <c r="N1862" s="7" t="s">
        <v>8328</v>
      </c>
      <c r="O1862" s="7" t="s">
        <v>8329</v>
      </c>
      <c r="P1862">
        <v>134</v>
      </c>
      <c r="Q1862" s="6">
        <f>E1862/Table1_2[[#This Row],[backers_count]]</f>
        <v>52.684210526315788</v>
      </c>
    </row>
    <row r="1863" spans="1:17" x14ac:dyDescent="0.35">
      <c r="A1863">
        <v>1861</v>
      </c>
      <c r="B1863" t="s">
        <v>1862</v>
      </c>
      <c r="C1863" t="s">
        <v>5971</v>
      </c>
      <c r="D1863" s="6">
        <v>250000</v>
      </c>
      <c r="E1863" s="6">
        <v>0</v>
      </c>
      <c r="F1863" t="s">
        <v>8221</v>
      </c>
      <c r="G1863" t="s">
        <v>8225</v>
      </c>
      <c r="H1863" t="s">
        <v>8247</v>
      </c>
      <c r="I1863" s="7">
        <v>1422256341</v>
      </c>
      <c r="J1863" s="7">
        <v>1419664341</v>
      </c>
      <c r="K1863" t="b">
        <v>0</v>
      </c>
      <c r="L1863">
        <v>0</v>
      </c>
      <c r="M1863" t="b">
        <v>0</v>
      </c>
      <c r="N1863" s="7" t="s">
        <v>8336</v>
      </c>
      <c r="O1863" s="7" t="s">
        <v>8338</v>
      </c>
      <c r="P1863">
        <v>0</v>
      </c>
      <c r="Q1863" s="6" t="e">
        <f>E1863/Table1_2[[#This Row],[backers_count]]</f>
        <v>#DIV/0!</v>
      </c>
    </row>
    <row r="1864" spans="1:17" x14ac:dyDescent="0.35">
      <c r="A1864">
        <v>1862</v>
      </c>
      <c r="B1864" t="s">
        <v>1863</v>
      </c>
      <c r="C1864" t="s">
        <v>5972</v>
      </c>
      <c r="D1864" s="6">
        <v>18000</v>
      </c>
      <c r="E1864" s="6">
        <v>1455</v>
      </c>
      <c r="F1864" t="s">
        <v>8221</v>
      </c>
      <c r="G1864" t="s">
        <v>8224</v>
      </c>
      <c r="H1864" t="s">
        <v>8246</v>
      </c>
      <c r="I1864" s="7">
        <v>1488958200</v>
      </c>
      <c r="J1864" s="7">
        <v>1484912974</v>
      </c>
      <c r="K1864" t="b">
        <v>0</v>
      </c>
      <c r="L1864">
        <v>16</v>
      </c>
      <c r="M1864" t="b">
        <v>0</v>
      </c>
      <c r="N1864" s="7" t="s">
        <v>8336</v>
      </c>
      <c r="O1864" s="7" t="s">
        <v>8338</v>
      </c>
      <c r="P1864">
        <v>9</v>
      </c>
      <c r="Q1864" s="6">
        <f>E1864/Table1_2[[#This Row],[backers_count]]</f>
        <v>90.9375</v>
      </c>
    </row>
    <row r="1865" spans="1:17" x14ac:dyDescent="0.35">
      <c r="A1865">
        <v>1863</v>
      </c>
      <c r="B1865" t="s">
        <v>1864</v>
      </c>
      <c r="C1865" t="s">
        <v>5973</v>
      </c>
      <c r="D1865" s="6">
        <v>2500</v>
      </c>
      <c r="E1865" s="6">
        <v>10</v>
      </c>
      <c r="F1865" t="s">
        <v>8221</v>
      </c>
      <c r="G1865" t="s">
        <v>8224</v>
      </c>
      <c r="H1865" t="s">
        <v>8246</v>
      </c>
      <c r="I1865" s="7">
        <v>1402600085</v>
      </c>
      <c r="J1865" s="7">
        <v>1400008085</v>
      </c>
      <c r="K1865" t="b">
        <v>0</v>
      </c>
      <c r="L1865">
        <v>2</v>
      </c>
      <c r="M1865" t="b">
        <v>0</v>
      </c>
      <c r="N1865" s="7" t="s">
        <v>8336</v>
      </c>
      <c r="O1865" s="7" t="s">
        <v>8338</v>
      </c>
      <c r="P1865">
        <v>1</v>
      </c>
      <c r="Q1865" s="6">
        <f>E1865/Table1_2[[#This Row],[backers_count]]</f>
        <v>5</v>
      </c>
    </row>
    <row r="1866" spans="1:17" x14ac:dyDescent="0.35">
      <c r="A1866">
        <v>1864</v>
      </c>
      <c r="B1866" t="s">
        <v>1865</v>
      </c>
      <c r="C1866" t="s">
        <v>5974</v>
      </c>
      <c r="D1866" s="6">
        <v>6500</v>
      </c>
      <c r="E1866" s="6">
        <v>2788</v>
      </c>
      <c r="F1866" t="s">
        <v>8221</v>
      </c>
      <c r="G1866" t="s">
        <v>8224</v>
      </c>
      <c r="H1866" t="s">
        <v>8246</v>
      </c>
      <c r="I1866" s="7">
        <v>1399223500</v>
      </c>
      <c r="J1866" s="7">
        <v>1396631500</v>
      </c>
      <c r="K1866" t="b">
        <v>0</v>
      </c>
      <c r="L1866">
        <v>48</v>
      </c>
      <c r="M1866" t="b">
        <v>0</v>
      </c>
      <c r="N1866" s="7" t="s">
        <v>8336</v>
      </c>
      <c r="O1866" s="7" t="s">
        <v>8338</v>
      </c>
      <c r="P1866">
        <v>43</v>
      </c>
      <c r="Q1866" s="6">
        <f>E1866/Table1_2[[#This Row],[backers_count]]</f>
        <v>58.083333333333336</v>
      </c>
    </row>
    <row r="1867" spans="1:17" x14ac:dyDescent="0.35">
      <c r="A1867">
        <v>1865</v>
      </c>
      <c r="B1867" t="s">
        <v>1866</v>
      </c>
      <c r="C1867" t="s">
        <v>5975</v>
      </c>
      <c r="D1867" s="6">
        <v>110000</v>
      </c>
      <c r="E1867" s="6">
        <v>4</v>
      </c>
      <c r="F1867" t="s">
        <v>8221</v>
      </c>
      <c r="G1867" t="s">
        <v>8225</v>
      </c>
      <c r="H1867" t="s">
        <v>8247</v>
      </c>
      <c r="I1867" s="7">
        <v>1478425747</v>
      </c>
      <c r="J1867" s="7">
        <v>1475398147</v>
      </c>
      <c r="K1867" t="b">
        <v>0</v>
      </c>
      <c r="L1867">
        <v>2</v>
      </c>
      <c r="M1867" t="b">
        <v>0</v>
      </c>
      <c r="N1867" s="7" t="s">
        <v>8336</v>
      </c>
      <c r="O1867" s="7" t="s">
        <v>8338</v>
      </c>
      <c r="P1867">
        <v>1</v>
      </c>
      <c r="Q1867" s="6">
        <f>E1867/Table1_2[[#This Row],[backers_count]]</f>
        <v>2</v>
      </c>
    </row>
    <row r="1868" spans="1:17" x14ac:dyDescent="0.35">
      <c r="A1868">
        <v>1866</v>
      </c>
      <c r="B1868" t="s">
        <v>1867</v>
      </c>
      <c r="C1868" t="s">
        <v>5976</v>
      </c>
      <c r="D1868" s="6">
        <v>25000</v>
      </c>
      <c r="E1868" s="6">
        <v>125</v>
      </c>
      <c r="F1868" t="s">
        <v>8221</v>
      </c>
      <c r="G1868" t="s">
        <v>8224</v>
      </c>
      <c r="H1868" t="s">
        <v>8246</v>
      </c>
      <c r="I1868" s="7">
        <v>1488340800</v>
      </c>
      <c r="J1868" s="7">
        <v>1483768497</v>
      </c>
      <c r="K1868" t="b">
        <v>0</v>
      </c>
      <c r="L1868">
        <v>2</v>
      </c>
      <c r="M1868" t="b">
        <v>0</v>
      </c>
      <c r="N1868" s="7" t="s">
        <v>8336</v>
      </c>
      <c r="O1868" s="7" t="s">
        <v>8338</v>
      </c>
      <c r="P1868">
        <v>1</v>
      </c>
      <c r="Q1868" s="6">
        <f>E1868/Table1_2[[#This Row],[backers_count]]</f>
        <v>62.5</v>
      </c>
    </row>
    <row r="1869" spans="1:17" x14ac:dyDescent="0.35">
      <c r="A1869">
        <v>1867</v>
      </c>
      <c r="B1869" t="s">
        <v>1868</v>
      </c>
      <c r="C1869" t="s">
        <v>5977</v>
      </c>
      <c r="D1869" s="6">
        <v>20000</v>
      </c>
      <c r="E1869" s="6">
        <v>10</v>
      </c>
      <c r="F1869" t="s">
        <v>8221</v>
      </c>
      <c r="G1869" t="s">
        <v>8224</v>
      </c>
      <c r="H1869" t="s">
        <v>8246</v>
      </c>
      <c r="I1869" s="7">
        <v>1478383912</v>
      </c>
      <c r="J1869" s="7">
        <v>1475791912</v>
      </c>
      <c r="K1869" t="b">
        <v>0</v>
      </c>
      <c r="L1869">
        <v>1</v>
      </c>
      <c r="M1869" t="b">
        <v>0</v>
      </c>
      <c r="N1869" s="7" t="s">
        <v>8336</v>
      </c>
      <c r="O1869" s="7" t="s">
        <v>8338</v>
      </c>
      <c r="P1869">
        <v>1</v>
      </c>
      <c r="Q1869" s="6">
        <f>E1869/Table1_2[[#This Row],[backers_count]]</f>
        <v>10</v>
      </c>
    </row>
    <row r="1870" spans="1:17" x14ac:dyDescent="0.35">
      <c r="A1870">
        <v>1868</v>
      </c>
      <c r="B1870" t="s">
        <v>1869</v>
      </c>
      <c r="C1870" t="s">
        <v>5978</v>
      </c>
      <c r="D1870" s="6">
        <v>25000</v>
      </c>
      <c r="E1870" s="6">
        <v>1217</v>
      </c>
      <c r="F1870" t="s">
        <v>8221</v>
      </c>
      <c r="G1870" t="s">
        <v>8224</v>
      </c>
      <c r="H1870" t="s">
        <v>8246</v>
      </c>
      <c r="I1870" s="7">
        <v>1450166340</v>
      </c>
      <c r="J1870" s="7">
        <v>1448044925</v>
      </c>
      <c r="K1870" t="b">
        <v>0</v>
      </c>
      <c r="L1870">
        <v>17</v>
      </c>
      <c r="M1870" t="b">
        <v>0</v>
      </c>
      <c r="N1870" s="7" t="s">
        <v>8336</v>
      </c>
      <c r="O1870" s="7" t="s">
        <v>8338</v>
      </c>
      <c r="P1870">
        <v>5</v>
      </c>
      <c r="Q1870" s="6">
        <f>E1870/Table1_2[[#This Row],[backers_count]]</f>
        <v>71.588235294117652</v>
      </c>
    </row>
    <row r="1871" spans="1:17" x14ac:dyDescent="0.35">
      <c r="A1871">
        <v>1869</v>
      </c>
      <c r="B1871" t="s">
        <v>1870</v>
      </c>
      <c r="C1871" t="s">
        <v>5979</v>
      </c>
      <c r="D1871" s="6">
        <v>10000</v>
      </c>
      <c r="E1871" s="6">
        <v>0</v>
      </c>
      <c r="F1871" t="s">
        <v>8221</v>
      </c>
      <c r="G1871" t="s">
        <v>8224</v>
      </c>
      <c r="H1871" t="s">
        <v>8246</v>
      </c>
      <c r="I1871" s="7">
        <v>1483488249</v>
      </c>
      <c r="J1871" s="7">
        <v>1480896249</v>
      </c>
      <c r="K1871" t="b">
        <v>0</v>
      </c>
      <c r="L1871">
        <v>0</v>
      </c>
      <c r="M1871" t="b">
        <v>0</v>
      </c>
      <c r="N1871" s="7" t="s">
        <v>8336</v>
      </c>
      <c r="O1871" s="7" t="s">
        <v>8338</v>
      </c>
      <c r="P1871">
        <v>0</v>
      </c>
      <c r="Q1871" s="6" t="e">
        <f>E1871/Table1_2[[#This Row],[backers_count]]</f>
        <v>#DIV/0!</v>
      </c>
    </row>
    <row r="1872" spans="1:17" x14ac:dyDescent="0.35">
      <c r="A1872">
        <v>1870</v>
      </c>
      <c r="B1872" t="s">
        <v>1871</v>
      </c>
      <c r="C1872" t="s">
        <v>5980</v>
      </c>
      <c r="D1872" s="6">
        <v>3500</v>
      </c>
      <c r="E1872" s="6">
        <v>361</v>
      </c>
      <c r="F1872" t="s">
        <v>8221</v>
      </c>
      <c r="G1872" t="s">
        <v>8224</v>
      </c>
      <c r="H1872" t="s">
        <v>8246</v>
      </c>
      <c r="I1872" s="7">
        <v>1454213820</v>
      </c>
      <c r="J1872" s="7">
        <v>1451723535</v>
      </c>
      <c r="K1872" t="b">
        <v>0</v>
      </c>
      <c r="L1872">
        <v>11</v>
      </c>
      <c r="M1872" t="b">
        <v>0</v>
      </c>
      <c r="N1872" s="7" t="s">
        <v>8336</v>
      </c>
      <c r="O1872" s="7" t="s">
        <v>8338</v>
      </c>
      <c r="P1872">
        <v>11</v>
      </c>
      <c r="Q1872" s="6">
        <f>E1872/Table1_2[[#This Row],[backers_count]]</f>
        <v>32.81818181818182</v>
      </c>
    </row>
    <row r="1873" spans="1:17" x14ac:dyDescent="0.35">
      <c r="A1873">
        <v>1871</v>
      </c>
      <c r="B1873" t="s">
        <v>1872</v>
      </c>
      <c r="C1873" t="s">
        <v>5981</v>
      </c>
      <c r="D1873" s="6">
        <v>6500</v>
      </c>
      <c r="E1873" s="6">
        <v>4666</v>
      </c>
      <c r="F1873" t="s">
        <v>8221</v>
      </c>
      <c r="G1873" t="s">
        <v>8224</v>
      </c>
      <c r="H1873" t="s">
        <v>8246</v>
      </c>
      <c r="I1873" s="7">
        <v>1416512901</v>
      </c>
      <c r="J1873" s="7">
        <v>1413053301</v>
      </c>
      <c r="K1873" t="b">
        <v>0</v>
      </c>
      <c r="L1873">
        <v>95</v>
      </c>
      <c r="M1873" t="b">
        <v>0</v>
      </c>
      <c r="N1873" s="7" t="s">
        <v>8336</v>
      </c>
      <c r="O1873" s="7" t="s">
        <v>8338</v>
      </c>
      <c r="P1873">
        <v>72</v>
      </c>
      <c r="Q1873" s="6">
        <f>E1873/Table1_2[[#This Row],[backers_count]]</f>
        <v>49.11578947368421</v>
      </c>
    </row>
    <row r="1874" spans="1:17" x14ac:dyDescent="0.35">
      <c r="A1874">
        <v>1872</v>
      </c>
      <c r="B1874" t="s">
        <v>1873</v>
      </c>
      <c r="C1874" t="s">
        <v>5982</v>
      </c>
      <c r="D1874" s="6">
        <v>20000</v>
      </c>
      <c r="E1874" s="6">
        <v>212</v>
      </c>
      <c r="F1874" t="s">
        <v>8221</v>
      </c>
      <c r="G1874" t="s">
        <v>8224</v>
      </c>
      <c r="H1874" t="s">
        <v>8246</v>
      </c>
      <c r="I1874" s="7">
        <v>1435633602</v>
      </c>
      <c r="J1874" s="7">
        <v>1433041602</v>
      </c>
      <c r="K1874" t="b">
        <v>0</v>
      </c>
      <c r="L1874">
        <v>13</v>
      </c>
      <c r="M1874" t="b">
        <v>0</v>
      </c>
      <c r="N1874" s="7" t="s">
        <v>8336</v>
      </c>
      <c r="O1874" s="7" t="s">
        <v>8338</v>
      </c>
      <c r="P1874">
        <v>2</v>
      </c>
      <c r="Q1874" s="6">
        <f>E1874/Table1_2[[#This Row],[backers_count]]</f>
        <v>16.307692307692307</v>
      </c>
    </row>
    <row r="1875" spans="1:17" x14ac:dyDescent="0.35">
      <c r="A1875">
        <v>1873</v>
      </c>
      <c r="B1875" t="s">
        <v>1874</v>
      </c>
      <c r="C1875" t="s">
        <v>5983</v>
      </c>
      <c r="D1875" s="6">
        <v>8000</v>
      </c>
      <c r="E1875" s="6">
        <v>36</v>
      </c>
      <c r="F1875" t="s">
        <v>8221</v>
      </c>
      <c r="G1875" t="s">
        <v>8229</v>
      </c>
      <c r="H1875" t="s">
        <v>8251</v>
      </c>
      <c r="I1875" s="7">
        <v>1436373900</v>
      </c>
      <c r="J1875" s="7">
        <v>1433861210</v>
      </c>
      <c r="K1875" t="b">
        <v>0</v>
      </c>
      <c r="L1875">
        <v>2</v>
      </c>
      <c r="M1875" t="b">
        <v>0</v>
      </c>
      <c r="N1875" s="7" t="s">
        <v>8336</v>
      </c>
      <c r="O1875" s="7" t="s">
        <v>8338</v>
      </c>
      <c r="P1875">
        <v>1</v>
      </c>
      <c r="Q1875" s="6">
        <f>E1875/Table1_2[[#This Row],[backers_count]]</f>
        <v>18</v>
      </c>
    </row>
    <row r="1876" spans="1:17" x14ac:dyDescent="0.35">
      <c r="A1876">
        <v>1874</v>
      </c>
      <c r="B1876" t="s">
        <v>1875</v>
      </c>
      <c r="C1876" t="s">
        <v>5984</v>
      </c>
      <c r="D1876" s="6">
        <v>160000</v>
      </c>
      <c r="E1876" s="6">
        <v>26</v>
      </c>
      <c r="F1876" t="s">
        <v>8221</v>
      </c>
      <c r="G1876" t="s">
        <v>8224</v>
      </c>
      <c r="H1876" t="s">
        <v>8246</v>
      </c>
      <c r="I1876" s="7">
        <v>1467155733</v>
      </c>
      <c r="J1876" s="7">
        <v>1465427733</v>
      </c>
      <c r="K1876" t="b">
        <v>0</v>
      </c>
      <c r="L1876">
        <v>2</v>
      </c>
      <c r="M1876" t="b">
        <v>0</v>
      </c>
      <c r="N1876" s="7" t="s">
        <v>8336</v>
      </c>
      <c r="O1876" s="7" t="s">
        <v>8338</v>
      </c>
      <c r="P1876">
        <v>1</v>
      </c>
      <c r="Q1876" s="6">
        <f>E1876/Table1_2[[#This Row],[backers_count]]</f>
        <v>13</v>
      </c>
    </row>
    <row r="1877" spans="1:17" x14ac:dyDescent="0.35">
      <c r="A1877">
        <v>1875</v>
      </c>
      <c r="B1877" t="s">
        <v>1876</v>
      </c>
      <c r="C1877" t="s">
        <v>5985</v>
      </c>
      <c r="D1877" s="6">
        <v>10000</v>
      </c>
      <c r="E1877" s="6">
        <v>51</v>
      </c>
      <c r="F1877" t="s">
        <v>8221</v>
      </c>
      <c r="G1877" t="s">
        <v>8224</v>
      </c>
      <c r="H1877" t="s">
        <v>8246</v>
      </c>
      <c r="I1877" s="7">
        <v>1470519308</v>
      </c>
      <c r="J1877" s="7">
        <v>1465335308</v>
      </c>
      <c r="K1877" t="b">
        <v>0</v>
      </c>
      <c r="L1877">
        <v>3</v>
      </c>
      <c r="M1877" t="b">
        <v>0</v>
      </c>
      <c r="N1877" s="7" t="s">
        <v>8336</v>
      </c>
      <c r="O1877" s="7" t="s">
        <v>8338</v>
      </c>
      <c r="P1877">
        <v>1</v>
      </c>
      <c r="Q1877" s="6">
        <f>E1877/Table1_2[[#This Row],[backers_count]]</f>
        <v>17</v>
      </c>
    </row>
    <row r="1878" spans="1:17" x14ac:dyDescent="0.35">
      <c r="A1878">
        <v>1876</v>
      </c>
      <c r="B1878" t="s">
        <v>1877</v>
      </c>
      <c r="C1878" t="s">
        <v>5986</v>
      </c>
      <c r="D1878" s="6">
        <v>280</v>
      </c>
      <c r="E1878" s="6">
        <v>0</v>
      </c>
      <c r="F1878" t="s">
        <v>8221</v>
      </c>
      <c r="G1878" t="s">
        <v>8226</v>
      </c>
      <c r="H1878" t="s">
        <v>8248</v>
      </c>
      <c r="I1878" s="7">
        <v>1402901405</v>
      </c>
      <c r="J1878" s="7">
        <v>1400309405</v>
      </c>
      <c r="K1878" t="b">
        <v>0</v>
      </c>
      <c r="L1878">
        <v>0</v>
      </c>
      <c r="M1878" t="b">
        <v>0</v>
      </c>
      <c r="N1878" s="7" t="s">
        <v>8336</v>
      </c>
      <c r="O1878" s="7" t="s">
        <v>8338</v>
      </c>
      <c r="P1878">
        <v>0</v>
      </c>
      <c r="Q1878" s="6" t="e">
        <f>E1878/Table1_2[[#This Row],[backers_count]]</f>
        <v>#DIV/0!</v>
      </c>
    </row>
    <row r="1879" spans="1:17" x14ac:dyDescent="0.35">
      <c r="A1879">
        <v>1877</v>
      </c>
      <c r="B1879" t="s">
        <v>1878</v>
      </c>
      <c r="C1879" t="s">
        <v>5987</v>
      </c>
      <c r="D1879" s="6">
        <v>60</v>
      </c>
      <c r="E1879" s="6">
        <v>0</v>
      </c>
      <c r="F1879" t="s">
        <v>8221</v>
      </c>
      <c r="G1879" t="s">
        <v>8224</v>
      </c>
      <c r="H1879" t="s">
        <v>8246</v>
      </c>
      <c r="I1879" s="7">
        <v>1425170525</v>
      </c>
      <c r="J1879" s="7">
        <v>1422664925</v>
      </c>
      <c r="K1879" t="b">
        <v>0</v>
      </c>
      <c r="L1879">
        <v>0</v>
      </c>
      <c r="M1879" t="b">
        <v>0</v>
      </c>
      <c r="N1879" s="7" t="s">
        <v>8336</v>
      </c>
      <c r="O1879" s="7" t="s">
        <v>8338</v>
      </c>
      <c r="P1879">
        <v>0</v>
      </c>
      <c r="Q1879" s="6" t="e">
        <f>E1879/Table1_2[[#This Row],[backers_count]]</f>
        <v>#DIV/0!</v>
      </c>
    </row>
    <row r="1880" spans="1:17" x14ac:dyDescent="0.35">
      <c r="A1880">
        <v>1878</v>
      </c>
      <c r="B1880" t="s">
        <v>1879</v>
      </c>
      <c r="C1880" t="s">
        <v>5988</v>
      </c>
      <c r="D1880" s="6">
        <v>8000</v>
      </c>
      <c r="E1880" s="6">
        <v>0</v>
      </c>
      <c r="F1880" t="s">
        <v>8221</v>
      </c>
      <c r="G1880" t="s">
        <v>8226</v>
      </c>
      <c r="H1880" t="s">
        <v>8248</v>
      </c>
      <c r="I1880" s="7">
        <v>1402618355</v>
      </c>
      <c r="J1880" s="7">
        <v>1400026355</v>
      </c>
      <c r="K1880" t="b">
        <v>0</v>
      </c>
      <c r="L1880">
        <v>0</v>
      </c>
      <c r="M1880" t="b">
        <v>0</v>
      </c>
      <c r="N1880" s="7" t="s">
        <v>8336</v>
      </c>
      <c r="O1880" s="7" t="s">
        <v>8338</v>
      </c>
      <c r="P1880">
        <v>0</v>
      </c>
      <c r="Q1880" s="6" t="e">
        <f>E1880/Table1_2[[#This Row],[backers_count]]</f>
        <v>#DIV/0!</v>
      </c>
    </row>
    <row r="1881" spans="1:17" x14ac:dyDescent="0.35">
      <c r="A1881">
        <v>1879</v>
      </c>
      <c r="B1881" t="s">
        <v>1880</v>
      </c>
      <c r="C1881" t="s">
        <v>5989</v>
      </c>
      <c r="D1881" s="6">
        <v>5000</v>
      </c>
      <c r="E1881" s="6">
        <v>6</v>
      </c>
      <c r="F1881" t="s">
        <v>8221</v>
      </c>
      <c r="G1881" t="s">
        <v>8227</v>
      </c>
      <c r="H1881" t="s">
        <v>8249</v>
      </c>
      <c r="I1881" s="7">
        <v>1457966129</v>
      </c>
      <c r="J1881" s="7">
        <v>1455377729</v>
      </c>
      <c r="K1881" t="b">
        <v>0</v>
      </c>
      <c r="L1881">
        <v>2</v>
      </c>
      <c r="M1881" t="b">
        <v>0</v>
      </c>
      <c r="N1881" s="7" t="s">
        <v>8336</v>
      </c>
      <c r="O1881" s="7" t="s">
        <v>8338</v>
      </c>
      <c r="P1881">
        <v>1</v>
      </c>
      <c r="Q1881" s="6">
        <f>E1881/Table1_2[[#This Row],[backers_count]]</f>
        <v>3</v>
      </c>
    </row>
    <row r="1882" spans="1:17" x14ac:dyDescent="0.35">
      <c r="A1882">
        <v>1880</v>
      </c>
      <c r="B1882" t="s">
        <v>1881</v>
      </c>
      <c r="C1882" t="s">
        <v>5990</v>
      </c>
      <c r="D1882" s="6">
        <v>5000</v>
      </c>
      <c r="E1882" s="6">
        <v>1004</v>
      </c>
      <c r="F1882" t="s">
        <v>8221</v>
      </c>
      <c r="G1882" t="s">
        <v>8225</v>
      </c>
      <c r="H1882" t="s">
        <v>8247</v>
      </c>
      <c r="I1882" s="7">
        <v>1459341380</v>
      </c>
      <c r="J1882" s="7">
        <v>1456839380</v>
      </c>
      <c r="K1882" t="b">
        <v>0</v>
      </c>
      <c r="L1882">
        <v>24</v>
      </c>
      <c r="M1882" t="b">
        <v>0</v>
      </c>
      <c r="N1882" s="7" t="s">
        <v>8336</v>
      </c>
      <c r="O1882" s="7" t="s">
        <v>8338</v>
      </c>
      <c r="P1882">
        <v>21</v>
      </c>
      <c r="Q1882" s="6">
        <f>E1882/Table1_2[[#This Row],[backers_count]]</f>
        <v>41.833333333333336</v>
      </c>
    </row>
    <row r="1883" spans="1:17" x14ac:dyDescent="0.35">
      <c r="A1883">
        <v>1881</v>
      </c>
      <c r="B1883" t="s">
        <v>1882</v>
      </c>
      <c r="C1883" t="s">
        <v>5991</v>
      </c>
      <c r="D1883" s="6">
        <v>2000</v>
      </c>
      <c r="E1883" s="6">
        <v>3453.69</v>
      </c>
      <c r="F1883" t="s">
        <v>8219</v>
      </c>
      <c r="G1883" t="s">
        <v>8224</v>
      </c>
      <c r="H1883" t="s">
        <v>8246</v>
      </c>
      <c r="I1883" s="7">
        <v>1425955189</v>
      </c>
      <c r="J1883" s="7">
        <v>1423366789</v>
      </c>
      <c r="K1883" t="b">
        <v>0</v>
      </c>
      <c r="L1883">
        <v>70</v>
      </c>
      <c r="M1883" t="b">
        <v>1</v>
      </c>
      <c r="N1883" s="7" t="s">
        <v>8328</v>
      </c>
      <c r="O1883" s="7" t="s">
        <v>8332</v>
      </c>
      <c r="P1883">
        <v>173</v>
      </c>
      <c r="Q1883" s="6">
        <f>E1883/Table1_2[[#This Row],[backers_count]]</f>
        <v>49.338428571428572</v>
      </c>
    </row>
    <row r="1884" spans="1:17" x14ac:dyDescent="0.35">
      <c r="A1884">
        <v>1882</v>
      </c>
      <c r="B1884" t="s">
        <v>1883</v>
      </c>
      <c r="C1884" t="s">
        <v>5992</v>
      </c>
      <c r="D1884" s="6">
        <v>3350</v>
      </c>
      <c r="E1884" s="6">
        <v>3380</v>
      </c>
      <c r="F1884" t="s">
        <v>8219</v>
      </c>
      <c r="G1884" t="s">
        <v>8224</v>
      </c>
      <c r="H1884" t="s">
        <v>8246</v>
      </c>
      <c r="I1884" s="7">
        <v>1341964080</v>
      </c>
      <c r="J1884" s="7">
        <v>1339109212</v>
      </c>
      <c r="K1884" t="b">
        <v>0</v>
      </c>
      <c r="L1884">
        <v>81</v>
      </c>
      <c r="M1884" t="b">
        <v>1</v>
      </c>
      <c r="N1884" s="7" t="s">
        <v>8328</v>
      </c>
      <c r="O1884" s="7" t="s">
        <v>8332</v>
      </c>
      <c r="P1884">
        <v>101</v>
      </c>
      <c r="Q1884" s="6">
        <f>E1884/Table1_2[[#This Row],[backers_count]]</f>
        <v>41.728395061728392</v>
      </c>
    </row>
    <row r="1885" spans="1:17" x14ac:dyDescent="0.35">
      <c r="A1885">
        <v>1883</v>
      </c>
      <c r="B1885" t="s">
        <v>1884</v>
      </c>
      <c r="C1885" t="s">
        <v>5993</v>
      </c>
      <c r="D1885" s="6">
        <v>999</v>
      </c>
      <c r="E1885" s="6">
        <v>1047</v>
      </c>
      <c r="F1885" t="s">
        <v>8219</v>
      </c>
      <c r="G1885" t="s">
        <v>8224</v>
      </c>
      <c r="H1885" t="s">
        <v>8246</v>
      </c>
      <c r="I1885" s="7">
        <v>1333921508</v>
      </c>
      <c r="J1885" s="7">
        <v>1331333108</v>
      </c>
      <c r="K1885" t="b">
        <v>0</v>
      </c>
      <c r="L1885">
        <v>32</v>
      </c>
      <c r="M1885" t="b">
        <v>1</v>
      </c>
      <c r="N1885" s="7" t="s">
        <v>8328</v>
      </c>
      <c r="O1885" s="7" t="s">
        <v>8332</v>
      </c>
      <c r="P1885">
        <v>105</v>
      </c>
      <c r="Q1885" s="6">
        <f>E1885/Table1_2[[#This Row],[backers_count]]</f>
        <v>32.71875</v>
      </c>
    </row>
    <row r="1886" spans="1:17" x14ac:dyDescent="0.35">
      <c r="A1886">
        <v>1884</v>
      </c>
      <c r="B1886" t="s">
        <v>1885</v>
      </c>
      <c r="C1886" t="s">
        <v>5994</v>
      </c>
      <c r="D1886" s="6">
        <v>1000</v>
      </c>
      <c r="E1886" s="6">
        <v>1351</v>
      </c>
      <c r="F1886" t="s">
        <v>8219</v>
      </c>
      <c r="G1886" t="s">
        <v>8224</v>
      </c>
      <c r="H1886" t="s">
        <v>8246</v>
      </c>
      <c r="I1886" s="7">
        <v>1354017600</v>
      </c>
      <c r="J1886" s="7">
        <v>1350967535</v>
      </c>
      <c r="K1886" t="b">
        <v>0</v>
      </c>
      <c r="L1886">
        <v>26</v>
      </c>
      <c r="M1886" t="b">
        <v>1</v>
      </c>
      <c r="N1886" s="7" t="s">
        <v>8328</v>
      </c>
      <c r="O1886" s="7" t="s">
        <v>8332</v>
      </c>
      <c r="P1886">
        <v>136</v>
      </c>
      <c r="Q1886" s="6">
        <f>E1886/Table1_2[[#This Row],[backers_count]]</f>
        <v>51.96153846153846</v>
      </c>
    </row>
    <row r="1887" spans="1:17" x14ac:dyDescent="0.35">
      <c r="A1887">
        <v>1885</v>
      </c>
      <c r="B1887" t="s">
        <v>1886</v>
      </c>
      <c r="C1887" t="s">
        <v>5995</v>
      </c>
      <c r="D1887" s="6">
        <v>4575</v>
      </c>
      <c r="E1887" s="6">
        <v>5322</v>
      </c>
      <c r="F1887" t="s">
        <v>8219</v>
      </c>
      <c r="G1887" t="s">
        <v>8224</v>
      </c>
      <c r="H1887" t="s">
        <v>8246</v>
      </c>
      <c r="I1887" s="7">
        <v>1344636000</v>
      </c>
      <c r="J1887" s="7">
        <v>1341800110</v>
      </c>
      <c r="K1887" t="b">
        <v>0</v>
      </c>
      <c r="L1887">
        <v>105</v>
      </c>
      <c r="M1887" t="b">
        <v>1</v>
      </c>
      <c r="N1887" s="7" t="s">
        <v>8328</v>
      </c>
      <c r="O1887" s="7" t="s">
        <v>8332</v>
      </c>
      <c r="P1887">
        <v>117</v>
      </c>
      <c r="Q1887" s="6">
        <f>E1887/Table1_2[[#This Row],[backers_count]]</f>
        <v>50.685714285714283</v>
      </c>
    </row>
    <row r="1888" spans="1:17" x14ac:dyDescent="0.35">
      <c r="A1888">
        <v>1886</v>
      </c>
      <c r="B1888" t="s">
        <v>1887</v>
      </c>
      <c r="C1888" t="s">
        <v>5996</v>
      </c>
      <c r="D1888" s="6">
        <v>1200</v>
      </c>
      <c r="E1888" s="6">
        <v>1225</v>
      </c>
      <c r="F1888" t="s">
        <v>8219</v>
      </c>
      <c r="G1888" t="s">
        <v>8224</v>
      </c>
      <c r="H1888" t="s">
        <v>8246</v>
      </c>
      <c r="I1888" s="7">
        <v>1415832338</v>
      </c>
      <c r="J1888" s="7">
        <v>1413236738</v>
      </c>
      <c r="K1888" t="b">
        <v>0</v>
      </c>
      <c r="L1888">
        <v>29</v>
      </c>
      <c r="M1888" t="b">
        <v>1</v>
      </c>
      <c r="N1888" s="7" t="s">
        <v>8328</v>
      </c>
      <c r="O1888" s="7" t="s">
        <v>8332</v>
      </c>
      <c r="P1888">
        <v>103</v>
      </c>
      <c r="Q1888" s="6">
        <f>E1888/Table1_2[[#This Row],[backers_count]]</f>
        <v>42.241379310344826</v>
      </c>
    </row>
    <row r="1889" spans="1:17" x14ac:dyDescent="0.35">
      <c r="A1889">
        <v>1887</v>
      </c>
      <c r="B1889" t="s">
        <v>1888</v>
      </c>
      <c r="C1889" t="s">
        <v>5997</v>
      </c>
      <c r="D1889" s="6">
        <v>3000</v>
      </c>
      <c r="E1889" s="6">
        <v>3335</v>
      </c>
      <c r="F1889" t="s">
        <v>8219</v>
      </c>
      <c r="G1889" t="s">
        <v>8227</v>
      </c>
      <c r="H1889" t="s">
        <v>8249</v>
      </c>
      <c r="I1889" s="7">
        <v>1449178200</v>
      </c>
      <c r="J1889" s="7">
        <v>1447614732</v>
      </c>
      <c r="K1889" t="b">
        <v>0</v>
      </c>
      <c r="L1889">
        <v>8</v>
      </c>
      <c r="M1889" t="b">
        <v>1</v>
      </c>
      <c r="N1889" s="7" t="s">
        <v>8328</v>
      </c>
      <c r="O1889" s="7" t="s">
        <v>8332</v>
      </c>
      <c r="P1889">
        <v>112</v>
      </c>
      <c r="Q1889" s="6">
        <f>E1889/Table1_2[[#This Row],[backers_count]]</f>
        <v>416.875</v>
      </c>
    </row>
    <row r="1890" spans="1:17" x14ac:dyDescent="0.35">
      <c r="A1890">
        <v>1888</v>
      </c>
      <c r="B1890" t="s">
        <v>1889</v>
      </c>
      <c r="C1890" t="s">
        <v>5998</v>
      </c>
      <c r="D1890" s="6">
        <v>2500</v>
      </c>
      <c r="E1890" s="6">
        <v>4152</v>
      </c>
      <c r="F1890" t="s">
        <v>8219</v>
      </c>
      <c r="G1890" t="s">
        <v>8224</v>
      </c>
      <c r="H1890" t="s">
        <v>8246</v>
      </c>
      <c r="I1890" s="7">
        <v>1275368340</v>
      </c>
      <c r="J1890" s="7">
        <v>1272692732</v>
      </c>
      <c r="K1890" t="b">
        <v>0</v>
      </c>
      <c r="L1890">
        <v>89</v>
      </c>
      <c r="M1890" t="b">
        <v>1</v>
      </c>
      <c r="N1890" s="7" t="s">
        <v>8328</v>
      </c>
      <c r="O1890" s="7" t="s">
        <v>8332</v>
      </c>
      <c r="P1890">
        <v>167</v>
      </c>
      <c r="Q1890" s="6">
        <f>E1890/Table1_2[[#This Row],[backers_count]]</f>
        <v>46.651685393258425</v>
      </c>
    </row>
    <row r="1891" spans="1:17" x14ac:dyDescent="0.35">
      <c r="A1891">
        <v>1889</v>
      </c>
      <c r="B1891" t="s">
        <v>1890</v>
      </c>
      <c r="C1891" t="s">
        <v>5999</v>
      </c>
      <c r="D1891" s="6">
        <v>2000</v>
      </c>
      <c r="E1891" s="6">
        <v>2132</v>
      </c>
      <c r="F1891" t="s">
        <v>8219</v>
      </c>
      <c r="G1891" t="s">
        <v>8224</v>
      </c>
      <c r="H1891" t="s">
        <v>8246</v>
      </c>
      <c r="I1891" s="7">
        <v>1363024946</v>
      </c>
      <c r="J1891" s="7">
        <v>1359140546</v>
      </c>
      <c r="K1891" t="b">
        <v>0</v>
      </c>
      <c r="L1891">
        <v>44</v>
      </c>
      <c r="M1891" t="b">
        <v>1</v>
      </c>
      <c r="N1891" s="7" t="s">
        <v>8328</v>
      </c>
      <c r="O1891" s="7" t="s">
        <v>8332</v>
      </c>
      <c r="P1891">
        <v>107</v>
      </c>
      <c r="Q1891" s="6">
        <f>E1891/Table1_2[[#This Row],[backers_count]]</f>
        <v>48.454545454545453</v>
      </c>
    </row>
    <row r="1892" spans="1:17" x14ac:dyDescent="0.35">
      <c r="A1892">
        <v>1890</v>
      </c>
      <c r="B1892" t="s">
        <v>1891</v>
      </c>
      <c r="C1892" t="s">
        <v>6000</v>
      </c>
      <c r="D1892" s="6">
        <v>12000</v>
      </c>
      <c r="E1892" s="6">
        <v>17350.13</v>
      </c>
      <c r="F1892" t="s">
        <v>8219</v>
      </c>
      <c r="G1892" t="s">
        <v>8224</v>
      </c>
      <c r="H1892" t="s">
        <v>8246</v>
      </c>
      <c r="I1892" s="7">
        <v>1355597528</v>
      </c>
      <c r="J1892" s="7">
        <v>1353005528</v>
      </c>
      <c r="K1892" t="b">
        <v>0</v>
      </c>
      <c r="L1892">
        <v>246</v>
      </c>
      <c r="M1892" t="b">
        <v>1</v>
      </c>
      <c r="N1892" s="7" t="s">
        <v>8328</v>
      </c>
      <c r="O1892" s="7" t="s">
        <v>8332</v>
      </c>
      <c r="P1892">
        <v>145</v>
      </c>
      <c r="Q1892" s="6">
        <f>E1892/Table1_2[[#This Row],[backers_count]]</f>
        <v>70.5289837398374</v>
      </c>
    </row>
    <row r="1893" spans="1:17" x14ac:dyDescent="0.35">
      <c r="A1893">
        <v>1891</v>
      </c>
      <c r="B1893" t="s">
        <v>1892</v>
      </c>
      <c r="C1893" t="s">
        <v>6001</v>
      </c>
      <c r="D1893" s="6">
        <v>10000</v>
      </c>
      <c r="E1893" s="6">
        <v>10555</v>
      </c>
      <c r="F1893" t="s">
        <v>8219</v>
      </c>
      <c r="G1893" t="s">
        <v>8224</v>
      </c>
      <c r="H1893" t="s">
        <v>8246</v>
      </c>
      <c r="I1893" s="7">
        <v>1279778400</v>
      </c>
      <c r="J1893" s="7">
        <v>1275851354</v>
      </c>
      <c r="K1893" t="b">
        <v>0</v>
      </c>
      <c r="L1893">
        <v>120</v>
      </c>
      <c r="M1893" t="b">
        <v>1</v>
      </c>
      <c r="N1893" s="7" t="s">
        <v>8328</v>
      </c>
      <c r="O1893" s="7" t="s">
        <v>8332</v>
      </c>
      <c r="P1893">
        <v>106</v>
      </c>
      <c r="Q1893" s="6">
        <f>E1893/Table1_2[[#This Row],[backers_count]]</f>
        <v>87.958333333333329</v>
      </c>
    </row>
    <row r="1894" spans="1:17" x14ac:dyDescent="0.35">
      <c r="A1894">
        <v>1892</v>
      </c>
      <c r="B1894" t="s">
        <v>1893</v>
      </c>
      <c r="C1894" t="s">
        <v>6002</v>
      </c>
      <c r="D1894" s="6">
        <v>500</v>
      </c>
      <c r="E1894" s="6">
        <v>683</v>
      </c>
      <c r="F1894" t="s">
        <v>8219</v>
      </c>
      <c r="G1894" t="s">
        <v>8224</v>
      </c>
      <c r="H1894" t="s">
        <v>8246</v>
      </c>
      <c r="I1894" s="7">
        <v>1307459881</v>
      </c>
      <c r="J1894" s="7">
        <v>1304867881</v>
      </c>
      <c r="K1894" t="b">
        <v>0</v>
      </c>
      <c r="L1894">
        <v>26</v>
      </c>
      <c r="M1894" t="b">
        <v>1</v>
      </c>
      <c r="N1894" s="7" t="s">
        <v>8328</v>
      </c>
      <c r="O1894" s="7" t="s">
        <v>8332</v>
      </c>
      <c r="P1894">
        <v>137</v>
      </c>
      <c r="Q1894" s="6">
        <f>E1894/Table1_2[[#This Row],[backers_count]]</f>
        <v>26.26923076923077</v>
      </c>
    </row>
    <row r="1895" spans="1:17" x14ac:dyDescent="0.35">
      <c r="A1895">
        <v>1893</v>
      </c>
      <c r="B1895" t="s">
        <v>1894</v>
      </c>
      <c r="C1895" t="s">
        <v>6003</v>
      </c>
      <c r="D1895" s="6">
        <v>2500</v>
      </c>
      <c r="E1895" s="6">
        <v>2600</v>
      </c>
      <c r="F1895" t="s">
        <v>8219</v>
      </c>
      <c r="G1895" t="s">
        <v>8224</v>
      </c>
      <c r="H1895" t="s">
        <v>8246</v>
      </c>
      <c r="I1895" s="7">
        <v>1302926340</v>
      </c>
      <c r="J1895" s="7">
        <v>1301524585</v>
      </c>
      <c r="K1895" t="b">
        <v>0</v>
      </c>
      <c r="L1895">
        <v>45</v>
      </c>
      <c r="M1895" t="b">
        <v>1</v>
      </c>
      <c r="N1895" s="7" t="s">
        <v>8328</v>
      </c>
      <c r="O1895" s="7" t="s">
        <v>8332</v>
      </c>
      <c r="P1895">
        <v>104</v>
      </c>
      <c r="Q1895" s="6">
        <f>E1895/Table1_2[[#This Row],[backers_count]]</f>
        <v>57.777777777777779</v>
      </c>
    </row>
    <row r="1896" spans="1:17" x14ac:dyDescent="0.35">
      <c r="A1896">
        <v>1894</v>
      </c>
      <c r="B1896" t="s">
        <v>1895</v>
      </c>
      <c r="C1896" t="s">
        <v>6004</v>
      </c>
      <c r="D1896" s="6">
        <v>1000</v>
      </c>
      <c r="E1896" s="6">
        <v>1145</v>
      </c>
      <c r="F1896" t="s">
        <v>8219</v>
      </c>
      <c r="G1896" t="s">
        <v>8224</v>
      </c>
      <c r="H1896" t="s">
        <v>8246</v>
      </c>
      <c r="I1896" s="7">
        <v>1329082983</v>
      </c>
      <c r="J1896" s="7">
        <v>1326404583</v>
      </c>
      <c r="K1896" t="b">
        <v>0</v>
      </c>
      <c r="L1896">
        <v>20</v>
      </c>
      <c r="M1896" t="b">
        <v>1</v>
      </c>
      <c r="N1896" s="7" t="s">
        <v>8328</v>
      </c>
      <c r="O1896" s="7" t="s">
        <v>8332</v>
      </c>
      <c r="P1896">
        <v>115</v>
      </c>
      <c r="Q1896" s="6">
        <f>E1896/Table1_2[[#This Row],[backers_count]]</f>
        <v>57.25</v>
      </c>
    </row>
    <row r="1897" spans="1:17" x14ac:dyDescent="0.35">
      <c r="A1897">
        <v>1895</v>
      </c>
      <c r="B1897" t="s">
        <v>1896</v>
      </c>
      <c r="C1897" t="s">
        <v>6005</v>
      </c>
      <c r="D1897" s="6">
        <v>9072</v>
      </c>
      <c r="E1897" s="6">
        <v>9228</v>
      </c>
      <c r="F1897" t="s">
        <v>8219</v>
      </c>
      <c r="G1897" t="s">
        <v>8224</v>
      </c>
      <c r="H1897" t="s">
        <v>8246</v>
      </c>
      <c r="I1897" s="7">
        <v>1445363722</v>
      </c>
      <c r="J1897" s="7">
        <v>1442771722</v>
      </c>
      <c r="K1897" t="b">
        <v>0</v>
      </c>
      <c r="L1897">
        <v>47</v>
      </c>
      <c r="M1897" t="b">
        <v>1</v>
      </c>
      <c r="N1897" s="7" t="s">
        <v>8328</v>
      </c>
      <c r="O1897" s="7" t="s">
        <v>8332</v>
      </c>
      <c r="P1897">
        <v>102</v>
      </c>
      <c r="Q1897" s="6">
        <f>E1897/Table1_2[[#This Row],[backers_count]]</f>
        <v>196.34042553191489</v>
      </c>
    </row>
    <row r="1898" spans="1:17" x14ac:dyDescent="0.35">
      <c r="A1898">
        <v>1896</v>
      </c>
      <c r="B1898" t="s">
        <v>1897</v>
      </c>
      <c r="C1898" t="s">
        <v>6006</v>
      </c>
      <c r="D1898" s="6">
        <v>451</v>
      </c>
      <c r="E1898" s="6">
        <v>559</v>
      </c>
      <c r="F1898" t="s">
        <v>8219</v>
      </c>
      <c r="G1898" t="s">
        <v>8224</v>
      </c>
      <c r="H1898" t="s">
        <v>8246</v>
      </c>
      <c r="I1898" s="7">
        <v>1334250165</v>
      </c>
      <c r="J1898" s="7">
        <v>1331658165</v>
      </c>
      <c r="K1898" t="b">
        <v>0</v>
      </c>
      <c r="L1898">
        <v>13</v>
      </c>
      <c r="M1898" t="b">
        <v>1</v>
      </c>
      <c r="N1898" s="7" t="s">
        <v>8328</v>
      </c>
      <c r="O1898" s="7" t="s">
        <v>8332</v>
      </c>
      <c r="P1898">
        <v>124</v>
      </c>
      <c r="Q1898" s="6">
        <f>E1898/Table1_2[[#This Row],[backers_count]]</f>
        <v>43</v>
      </c>
    </row>
    <row r="1899" spans="1:17" x14ac:dyDescent="0.35">
      <c r="A1899">
        <v>1897</v>
      </c>
      <c r="B1899" t="s">
        <v>1898</v>
      </c>
      <c r="C1899" t="s">
        <v>6007</v>
      </c>
      <c r="D1899" s="6">
        <v>6350</v>
      </c>
      <c r="E1899" s="6">
        <v>6506</v>
      </c>
      <c r="F1899" t="s">
        <v>8219</v>
      </c>
      <c r="G1899" t="s">
        <v>8224</v>
      </c>
      <c r="H1899" t="s">
        <v>8246</v>
      </c>
      <c r="I1899" s="7">
        <v>1393966800</v>
      </c>
      <c r="J1899" s="7">
        <v>1392040806</v>
      </c>
      <c r="K1899" t="b">
        <v>0</v>
      </c>
      <c r="L1899">
        <v>183</v>
      </c>
      <c r="M1899" t="b">
        <v>1</v>
      </c>
      <c r="N1899" s="7" t="s">
        <v>8328</v>
      </c>
      <c r="O1899" s="7" t="s">
        <v>8332</v>
      </c>
      <c r="P1899">
        <v>103</v>
      </c>
      <c r="Q1899" s="6">
        <f>E1899/Table1_2[[#This Row],[backers_count]]</f>
        <v>35.551912568306008</v>
      </c>
    </row>
    <row r="1900" spans="1:17" x14ac:dyDescent="0.35">
      <c r="A1900">
        <v>1898</v>
      </c>
      <c r="B1900" t="s">
        <v>1899</v>
      </c>
      <c r="C1900" t="s">
        <v>6008</v>
      </c>
      <c r="D1900" s="6">
        <v>1000</v>
      </c>
      <c r="E1900" s="6">
        <v>1445</v>
      </c>
      <c r="F1900" t="s">
        <v>8219</v>
      </c>
      <c r="G1900" t="s">
        <v>8224</v>
      </c>
      <c r="H1900" t="s">
        <v>8246</v>
      </c>
      <c r="I1900" s="7">
        <v>1454349600</v>
      </c>
      <c r="J1900" s="7">
        <v>1451277473</v>
      </c>
      <c r="K1900" t="b">
        <v>0</v>
      </c>
      <c r="L1900">
        <v>21</v>
      </c>
      <c r="M1900" t="b">
        <v>1</v>
      </c>
      <c r="N1900" s="7" t="s">
        <v>8328</v>
      </c>
      <c r="O1900" s="7" t="s">
        <v>8332</v>
      </c>
      <c r="P1900">
        <v>145</v>
      </c>
      <c r="Q1900" s="6">
        <f>E1900/Table1_2[[#This Row],[backers_count]]</f>
        <v>68.80952380952381</v>
      </c>
    </row>
    <row r="1901" spans="1:17" x14ac:dyDescent="0.35">
      <c r="A1901">
        <v>1899</v>
      </c>
      <c r="B1901" t="s">
        <v>1900</v>
      </c>
      <c r="C1901" t="s">
        <v>6009</v>
      </c>
      <c r="D1901" s="6">
        <v>900</v>
      </c>
      <c r="E1901" s="6">
        <v>1200</v>
      </c>
      <c r="F1901" t="s">
        <v>8219</v>
      </c>
      <c r="G1901" t="s">
        <v>8224</v>
      </c>
      <c r="H1901" t="s">
        <v>8246</v>
      </c>
      <c r="I1901" s="7">
        <v>1427319366</v>
      </c>
      <c r="J1901" s="7">
        <v>1424730966</v>
      </c>
      <c r="K1901" t="b">
        <v>0</v>
      </c>
      <c r="L1901">
        <v>42</v>
      </c>
      <c r="M1901" t="b">
        <v>1</v>
      </c>
      <c r="N1901" s="7" t="s">
        <v>8328</v>
      </c>
      <c r="O1901" s="7" t="s">
        <v>8332</v>
      </c>
      <c r="P1901">
        <v>134</v>
      </c>
      <c r="Q1901" s="6">
        <f>E1901/Table1_2[[#This Row],[backers_count]]</f>
        <v>28.571428571428573</v>
      </c>
    </row>
    <row r="1902" spans="1:17" x14ac:dyDescent="0.35">
      <c r="A1902">
        <v>1900</v>
      </c>
      <c r="B1902" t="s">
        <v>1901</v>
      </c>
      <c r="C1902" t="s">
        <v>6010</v>
      </c>
      <c r="D1902" s="6">
        <v>2500</v>
      </c>
      <c r="E1902" s="6">
        <v>2734.11</v>
      </c>
      <c r="F1902" t="s">
        <v>8219</v>
      </c>
      <c r="G1902" t="s">
        <v>8224</v>
      </c>
      <c r="H1902" t="s">
        <v>8246</v>
      </c>
      <c r="I1902" s="7">
        <v>1349517540</v>
      </c>
      <c r="J1902" s="7">
        <v>1347137731</v>
      </c>
      <c r="K1902" t="b">
        <v>0</v>
      </c>
      <c r="L1902">
        <v>54</v>
      </c>
      <c r="M1902" t="b">
        <v>1</v>
      </c>
      <c r="N1902" s="7" t="s">
        <v>8328</v>
      </c>
      <c r="O1902" s="7" t="s">
        <v>8332</v>
      </c>
      <c r="P1902">
        <v>110</v>
      </c>
      <c r="Q1902" s="6">
        <f>E1902/Table1_2[[#This Row],[backers_count]]</f>
        <v>50.631666666666668</v>
      </c>
    </row>
    <row r="1903" spans="1:17" x14ac:dyDescent="0.35">
      <c r="A1903">
        <v>1901</v>
      </c>
      <c r="B1903" t="s">
        <v>1902</v>
      </c>
      <c r="C1903" t="s">
        <v>6011</v>
      </c>
      <c r="D1903" s="6">
        <v>99000</v>
      </c>
      <c r="E1903" s="6">
        <v>2670</v>
      </c>
      <c r="F1903" t="s">
        <v>8221</v>
      </c>
      <c r="G1903" t="s">
        <v>8225</v>
      </c>
      <c r="H1903" t="s">
        <v>8247</v>
      </c>
      <c r="I1903" s="7">
        <v>1432299600</v>
      </c>
      <c r="J1903" s="7">
        <v>1429707729</v>
      </c>
      <c r="K1903" t="b">
        <v>0</v>
      </c>
      <c r="L1903">
        <v>25</v>
      </c>
      <c r="M1903" t="b">
        <v>0</v>
      </c>
      <c r="N1903" s="7" t="s">
        <v>8322</v>
      </c>
      <c r="O1903" s="7" t="s">
        <v>8351</v>
      </c>
      <c r="P1903">
        <v>3</v>
      </c>
      <c r="Q1903" s="6">
        <f>E1903/Table1_2[[#This Row],[backers_count]]</f>
        <v>106.8</v>
      </c>
    </row>
    <row r="1904" spans="1:17" x14ac:dyDescent="0.35">
      <c r="A1904">
        <v>1902</v>
      </c>
      <c r="B1904" t="s">
        <v>1903</v>
      </c>
      <c r="C1904" t="s">
        <v>6012</v>
      </c>
      <c r="D1904" s="6">
        <v>1000</v>
      </c>
      <c r="E1904" s="6">
        <v>12</v>
      </c>
      <c r="F1904" t="s">
        <v>8221</v>
      </c>
      <c r="G1904" t="s">
        <v>8233</v>
      </c>
      <c r="H1904" t="s">
        <v>8249</v>
      </c>
      <c r="I1904" s="7">
        <v>1425495447</v>
      </c>
      <c r="J1904" s="7">
        <v>1422903447</v>
      </c>
      <c r="K1904" t="b">
        <v>0</v>
      </c>
      <c r="L1904">
        <v>3</v>
      </c>
      <c r="M1904" t="b">
        <v>0</v>
      </c>
      <c r="N1904" s="7" t="s">
        <v>8322</v>
      </c>
      <c r="O1904" s="7" t="s">
        <v>8351</v>
      </c>
      <c r="P1904">
        <v>2</v>
      </c>
      <c r="Q1904" s="6">
        <f>E1904/Table1_2[[#This Row],[backers_count]]</f>
        <v>4</v>
      </c>
    </row>
    <row r="1905" spans="1:17" x14ac:dyDescent="0.35">
      <c r="A1905">
        <v>1903</v>
      </c>
      <c r="B1905" t="s">
        <v>1904</v>
      </c>
      <c r="C1905" t="s">
        <v>6013</v>
      </c>
      <c r="D1905" s="6">
        <v>3000</v>
      </c>
      <c r="E1905" s="6">
        <v>1398</v>
      </c>
      <c r="F1905" t="s">
        <v>8221</v>
      </c>
      <c r="G1905" t="s">
        <v>8224</v>
      </c>
      <c r="H1905" t="s">
        <v>8246</v>
      </c>
      <c r="I1905" s="7">
        <v>1485541791</v>
      </c>
      <c r="J1905" s="7">
        <v>1480357791</v>
      </c>
      <c r="K1905" t="b">
        <v>0</v>
      </c>
      <c r="L1905">
        <v>41</v>
      </c>
      <c r="M1905" t="b">
        <v>0</v>
      </c>
      <c r="N1905" s="7" t="s">
        <v>8322</v>
      </c>
      <c r="O1905" s="7" t="s">
        <v>8351</v>
      </c>
      <c r="P1905">
        <v>47</v>
      </c>
      <c r="Q1905" s="6">
        <f>E1905/Table1_2[[#This Row],[backers_count]]</f>
        <v>34.097560975609753</v>
      </c>
    </row>
    <row r="1906" spans="1:17" x14ac:dyDescent="0.35">
      <c r="A1906">
        <v>1904</v>
      </c>
      <c r="B1906" t="s">
        <v>1905</v>
      </c>
      <c r="C1906" t="s">
        <v>6014</v>
      </c>
      <c r="D1906" s="6">
        <v>50000</v>
      </c>
      <c r="E1906" s="6">
        <v>50</v>
      </c>
      <c r="F1906" t="s">
        <v>8221</v>
      </c>
      <c r="G1906" t="s">
        <v>8224</v>
      </c>
      <c r="H1906" t="s">
        <v>8246</v>
      </c>
      <c r="I1906" s="7">
        <v>1451752021</v>
      </c>
      <c r="J1906" s="7">
        <v>1447864021</v>
      </c>
      <c r="K1906" t="b">
        <v>0</v>
      </c>
      <c r="L1906">
        <v>2</v>
      </c>
      <c r="M1906" t="b">
        <v>0</v>
      </c>
      <c r="N1906" s="7" t="s">
        <v>8322</v>
      </c>
      <c r="O1906" s="7" t="s">
        <v>8351</v>
      </c>
      <c r="P1906">
        <v>1</v>
      </c>
      <c r="Q1906" s="6">
        <f>E1906/Table1_2[[#This Row],[backers_count]]</f>
        <v>25</v>
      </c>
    </row>
    <row r="1907" spans="1:17" x14ac:dyDescent="0.35">
      <c r="A1907">
        <v>1905</v>
      </c>
      <c r="B1907" t="s">
        <v>1906</v>
      </c>
      <c r="C1907" t="s">
        <v>6015</v>
      </c>
      <c r="D1907" s="6">
        <v>25000</v>
      </c>
      <c r="E1907" s="6">
        <v>42</v>
      </c>
      <c r="F1907" t="s">
        <v>8221</v>
      </c>
      <c r="G1907" t="s">
        <v>8224</v>
      </c>
      <c r="H1907" t="s">
        <v>8246</v>
      </c>
      <c r="I1907" s="7">
        <v>1410127994</v>
      </c>
      <c r="J1907" s="7">
        <v>1407535994</v>
      </c>
      <c r="K1907" t="b">
        <v>0</v>
      </c>
      <c r="L1907">
        <v>4</v>
      </c>
      <c r="M1907" t="b">
        <v>0</v>
      </c>
      <c r="N1907" s="7" t="s">
        <v>8322</v>
      </c>
      <c r="O1907" s="7" t="s">
        <v>8351</v>
      </c>
      <c r="P1907">
        <v>1</v>
      </c>
      <c r="Q1907" s="6">
        <f>E1907/Table1_2[[#This Row],[backers_count]]</f>
        <v>10.5</v>
      </c>
    </row>
    <row r="1908" spans="1:17" x14ac:dyDescent="0.35">
      <c r="A1908">
        <v>1906</v>
      </c>
      <c r="B1908" t="s">
        <v>1907</v>
      </c>
      <c r="C1908" t="s">
        <v>6016</v>
      </c>
      <c r="D1908" s="6">
        <v>50000</v>
      </c>
      <c r="E1908" s="6">
        <v>21380</v>
      </c>
      <c r="F1908" t="s">
        <v>8221</v>
      </c>
      <c r="G1908" t="s">
        <v>8224</v>
      </c>
      <c r="H1908" t="s">
        <v>8246</v>
      </c>
      <c r="I1908" s="7">
        <v>1466697983</v>
      </c>
      <c r="J1908" s="7">
        <v>1464105983</v>
      </c>
      <c r="K1908" t="b">
        <v>0</v>
      </c>
      <c r="L1908">
        <v>99</v>
      </c>
      <c r="M1908" t="b">
        <v>0</v>
      </c>
      <c r="N1908" s="7" t="s">
        <v>8322</v>
      </c>
      <c r="O1908" s="7" t="s">
        <v>8351</v>
      </c>
      <c r="P1908">
        <v>43</v>
      </c>
      <c r="Q1908" s="6">
        <f>E1908/Table1_2[[#This Row],[backers_count]]</f>
        <v>215.95959595959596</v>
      </c>
    </row>
    <row r="1909" spans="1:17" x14ac:dyDescent="0.35">
      <c r="A1909">
        <v>1907</v>
      </c>
      <c r="B1909" t="s">
        <v>1908</v>
      </c>
      <c r="C1909" t="s">
        <v>6017</v>
      </c>
      <c r="D1909" s="6">
        <v>30000</v>
      </c>
      <c r="E1909" s="6">
        <v>85</v>
      </c>
      <c r="F1909" t="s">
        <v>8221</v>
      </c>
      <c r="G1909" t="s">
        <v>8224</v>
      </c>
      <c r="H1909" t="s">
        <v>8246</v>
      </c>
      <c r="I1909" s="7">
        <v>1400853925</v>
      </c>
      <c r="J1909" s="7">
        <v>1399557925</v>
      </c>
      <c r="K1909" t="b">
        <v>0</v>
      </c>
      <c r="L1909">
        <v>4</v>
      </c>
      <c r="M1909" t="b">
        <v>0</v>
      </c>
      <c r="N1909" s="7" t="s">
        <v>8322</v>
      </c>
      <c r="O1909" s="7" t="s">
        <v>8351</v>
      </c>
      <c r="P1909">
        <v>1</v>
      </c>
      <c r="Q1909" s="6">
        <f>E1909/Table1_2[[#This Row],[backers_count]]</f>
        <v>21.25</v>
      </c>
    </row>
    <row r="1910" spans="1:17" x14ac:dyDescent="0.35">
      <c r="A1910">
        <v>1908</v>
      </c>
      <c r="B1910" t="s">
        <v>1909</v>
      </c>
      <c r="C1910" t="s">
        <v>6018</v>
      </c>
      <c r="D1910" s="6">
        <v>25000</v>
      </c>
      <c r="E1910" s="6">
        <v>433</v>
      </c>
      <c r="F1910" t="s">
        <v>8221</v>
      </c>
      <c r="G1910" t="s">
        <v>8224</v>
      </c>
      <c r="H1910" t="s">
        <v>8246</v>
      </c>
      <c r="I1910" s="7">
        <v>1483048900</v>
      </c>
      <c r="J1910" s="7">
        <v>1480456900</v>
      </c>
      <c r="K1910" t="b">
        <v>0</v>
      </c>
      <c r="L1910">
        <v>4</v>
      </c>
      <c r="M1910" t="b">
        <v>0</v>
      </c>
      <c r="N1910" s="7" t="s">
        <v>8322</v>
      </c>
      <c r="O1910" s="7" t="s">
        <v>8351</v>
      </c>
      <c r="P1910">
        <v>2</v>
      </c>
      <c r="Q1910" s="6">
        <f>E1910/Table1_2[[#This Row],[backers_count]]</f>
        <v>108.25</v>
      </c>
    </row>
    <row r="1911" spans="1:17" x14ac:dyDescent="0.35">
      <c r="A1911">
        <v>1909</v>
      </c>
      <c r="B1911" t="s">
        <v>1910</v>
      </c>
      <c r="C1911" t="s">
        <v>6019</v>
      </c>
      <c r="D1911" s="6">
        <v>35000</v>
      </c>
      <c r="E1911" s="6">
        <v>4939</v>
      </c>
      <c r="F1911" t="s">
        <v>8221</v>
      </c>
      <c r="G1911" t="s">
        <v>8224</v>
      </c>
      <c r="H1911" t="s">
        <v>8246</v>
      </c>
      <c r="I1911" s="7">
        <v>1414059479</v>
      </c>
      <c r="J1911" s="7">
        <v>1411467479</v>
      </c>
      <c r="K1911" t="b">
        <v>0</v>
      </c>
      <c r="L1911">
        <v>38</v>
      </c>
      <c r="M1911" t="b">
        <v>0</v>
      </c>
      <c r="N1911" s="7" t="s">
        <v>8322</v>
      </c>
      <c r="O1911" s="7" t="s">
        <v>8351</v>
      </c>
      <c r="P1911">
        <v>15</v>
      </c>
      <c r="Q1911" s="6">
        <f>E1911/Table1_2[[#This Row],[backers_count]]</f>
        <v>129.97368421052633</v>
      </c>
    </row>
    <row r="1912" spans="1:17" x14ac:dyDescent="0.35">
      <c r="A1912">
        <v>1910</v>
      </c>
      <c r="B1912" t="s">
        <v>1911</v>
      </c>
      <c r="C1912" t="s">
        <v>6020</v>
      </c>
      <c r="D1912" s="6">
        <v>85000</v>
      </c>
      <c r="E1912" s="6">
        <v>33486</v>
      </c>
      <c r="F1912" t="s">
        <v>8221</v>
      </c>
      <c r="G1912" t="s">
        <v>8233</v>
      </c>
      <c r="H1912" t="s">
        <v>8249</v>
      </c>
      <c r="I1912" s="7">
        <v>1446331500</v>
      </c>
      <c r="J1912" s="7">
        <v>1442531217</v>
      </c>
      <c r="K1912" t="b">
        <v>0</v>
      </c>
      <c r="L1912">
        <v>285</v>
      </c>
      <c r="M1912" t="b">
        <v>0</v>
      </c>
      <c r="N1912" s="7" t="s">
        <v>8322</v>
      </c>
      <c r="O1912" s="7" t="s">
        <v>8351</v>
      </c>
      <c r="P1912">
        <v>40</v>
      </c>
      <c r="Q1912" s="6">
        <f>E1912/Table1_2[[#This Row],[backers_count]]</f>
        <v>117.49473684210527</v>
      </c>
    </row>
    <row r="1913" spans="1:17" x14ac:dyDescent="0.35">
      <c r="A1913">
        <v>1911</v>
      </c>
      <c r="B1913" t="s">
        <v>1912</v>
      </c>
      <c r="C1913" t="s">
        <v>6021</v>
      </c>
      <c r="D1913" s="6">
        <v>42500</v>
      </c>
      <c r="E1913" s="6">
        <v>10</v>
      </c>
      <c r="F1913" t="s">
        <v>8221</v>
      </c>
      <c r="G1913" t="s">
        <v>8228</v>
      </c>
      <c r="H1913" t="s">
        <v>8250</v>
      </c>
      <c r="I1913" s="7">
        <v>1407545334</v>
      </c>
      <c r="J1913" s="7">
        <v>1404953334</v>
      </c>
      <c r="K1913" t="b">
        <v>0</v>
      </c>
      <c r="L1913">
        <v>1</v>
      </c>
      <c r="M1913" t="b">
        <v>0</v>
      </c>
      <c r="N1913" s="7" t="s">
        <v>8322</v>
      </c>
      <c r="O1913" s="7" t="s">
        <v>8351</v>
      </c>
      <c r="P1913">
        <v>1</v>
      </c>
      <c r="Q1913" s="6">
        <f>E1913/Table1_2[[#This Row],[backers_count]]</f>
        <v>10</v>
      </c>
    </row>
    <row r="1914" spans="1:17" x14ac:dyDescent="0.35">
      <c r="A1914">
        <v>1912</v>
      </c>
      <c r="B1914" t="s">
        <v>1913</v>
      </c>
      <c r="C1914" t="s">
        <v>6022</v>
      </c>
      <c r="D1914" s="6">
        <v>5000</v>
      </c>
      <c r="E1914" s="6">
        <v>2965</v>
      </c>
      <c r="F1914" t="s">
        <v>8221</v>
      </c>
      <c r="G1914" t="s">
        <v>8224</v>
      </c>
      <c r="H1914" t="s">
        <v>8246</v>
      </c>
      <c r="I1914" s="7">
        <v>1433395560</v>
      </c>
      <c r="J1914" s="7">
        <v>1430803560</v>
      </c>
      <c r="K1914" t="b">
        <v>0</v>
      </c>
      <c r="L1914">
        <v>42</v>
      </c>
      <c r="M1914" t="b">
        <v>0</v>
      </c>
      <c r="N1914" s="7" t="s">
        <v>8322</v>
      </c>
      <c r="O1914" s="7" t="s">
        <v>8351</v>
      </c>
      <c r="P1914">
        <v>60</v>
      </c>
      <c r="Q1914" s="6">
        <f>E1914/Table1_2[[#This Row],[backers_count]]</f>
        <v>70.595238095238102</v>
      </c>
    </row>
    <row r="1915" spans="1:17" x14ac:dyDescent="0.35">
      <c r="A1915">
        <v>1913</v>
      </c>
      <c r="B1915" t="s">
        <v>1914</v>
      </c>
      <c r="C1915" t="s">
        <v>6023</v>
      </c>
      <c r="D1915" s="6">
        <v>48000</v>
      </c>
      <c r="E1915" s="6">
        <v>637</v>
      </c>
      <c r="F1915" t="s">
        <v>8221</v>
      </c>
      <c r="G1915" t="s">
        <v>8225</v>
      </c>
      <c r="H1915" t="s">
        <v>8247</v>
      </c>
      <c r="I1915" s="7">
        <v>1412770578</v>
      </c>
      <c r="J1915" s="7">
        <v>1410178578</v>
      </c>
      <c r="K1915" t="b">
        <v>0</v>
      </c>
      <c r="L1915">
        <v>26</v>
      </c>
      <c r="M1915" t="b">
        <v>0</v>
      </c>
      <c r="N1915" s="7" t="s">
        <v>8322</v>
      </c>
      <c r="O1915" s="7" t="s">
        <v>8351</v>
      </c>
      <c r="P1915">
        <v>2</v>
      </c>
      <c r="Q1915" s="6">
        <f>E1915/Table1_2[[#This Row],[backers_count]]</f>
        <v>24.5</v>
      </c>
    </row>
    <row r="1916" spans="1:17" x14ac:dyDescent="0.35">
      <c r="A1916">
        <v>1914</v>
      </c>
      <c r="B1916" t="s">
        <v>1915</v>
      </c>
      <c r="C1916" t="s">
        <v>6024</v>
      </c>
      <c r="D1916" s="6">
        <v>666</v>
      </c>
      <c r="E1916" s="6">
        <v>60</v>
      </c>
      <c r="F1916" t="s">
        <v>8221</v>
      </c>
      <c r="G1916" t="s">
        <v>8224</v>
      </c>
      <c r="H1916" t="s">
        <v>8246</v>
      </c>
      <c r="I1916" s="7">
        <v>1414814340</v>
      </c>
      <c r="J1916" s="7">
        <v>1413519073</v>
      </c>
      <c r="K1916" t="b">
        <v>0</v>
      </c>
      <c r="L1916">
        <v>2</v>
      </c>
      <c r="M1916" t="b">
        <v>0</v>
      </c>
      <c r="N1916" s="7" t="s">
        <v>8322</v>
      </c>
      <c r="O1916" s="7" t="s">
        <v>8351</v>
      </c>
      <c r="P1916">
        <v>10</v>
      </c>
      <c r="Q1916" s="6">
        <f>E1916/Table1_2[[#This Row],[backers_count]]</f>
        <v>30</v>
      </c>
    </row>
    <row r="1917" spans="1:17" x14ac:dyDescent="0.35">
      <c r="A1917">
        <v>1915</v>
      </c>
      <c r="B1917" t="s">
        <v>1916</v>
      </c>
      <c r="C1917" t="s">
        <v>6025</v>
      </c>
      <c r="D1917" s="6">
        <v>500</v>
      </c>
      <c r="E1917" s="6">
        <v>8</v>
      </c>
      <c r="F1917" t="s">
        <v>8221</v>
      </c>
      <c r="G1917" t="s">
        <v>8224</v>
      </c>
      <c r="H1917" t="s">
        <v>8246</v>
      </c>
      <c r="I1917" s="7">
        <v>1409620222</v>
      </c>
      <c r="J1917" s="7">
        <v>1407892222</v>
      </c>
      <c r="K1917" t="b">
        <v>0</v>
      </c>
      <c r="L1917">
        <v>4</v>
      </c>
      <c r="M1917" t="b">
        <v>0</v>
      </c>
      <c r="N1917" s="7" t="s">
        <v>8322</v>
      </c>
      <c r="O1917" s="7" t="s">
        <v>8351</v>
      </c>
      <c r="P1917">
        <v>2</v>
      </c>
      <c r="Q1917" s="6">
        <f>E1917/Table1_2[[#This Row],[backers_count]]</f>
        <v>2</v>
      </c>
    </row>
    <row r="1918" spans="1:17" x14ac:dyDescent="0.35">
      <c r="A1918">
        <v>1916</v>
      </c>
      <c r="B1918" t="s">
        <v>1917</v>
      </c>
      <c r="C1918" t="s">
        <v>6026</v>
      </c>
      <c r="D1918" s="6">
        <v>20000</v>
      </c>
      <c r="E1918" s="6">
        <v>102</v>
      </c>
      <c r="F1918" t="s">
        <v>8221</v>
      </c>
      <c r="G1918" t="s">
        <v>8224</v>
      </c>
      <c r="H1918" t="s">
        <v>8246</v>
      </c>
      <c r="I1918" s="7">
        <v>1478542375</v>
      </c>
      <c r="J1918" s="7">
        <v>1476378775</v>
      </c>
      <c r="K1918" t="b">
        <v>0</v>
      </c>
      <c r="L1918">
        <v>6</v>
      </c>
      <c r="M1918" t="b">
        <v>0</v>
      </c>
      <c r="N1918" s="7" t="s">
        <v>8322</v>
      </c>
      <c r="O1918" s="7" t="s">
        <v>8351</v>
      </c>
      <c r="P1918">
        <v>1</v>
      </c>
      <c r="Q1918" s="6">
        <f>E1918/Table1_2[[#This Row],[backers_count]]</f>
        <v>17</v>
      </c>
    </row>
    <row r="1919" spans="1:17" x14ac:dyDescent="0.35">
      <c r="A1919">
        <v>1917</v>
      </c>
      <c r="B1919" t="s">
        <v>1918</v>
      </c>
      <c r="C1919" t="s">
        <v>6027</v>
      </c>
      <c r="D1919" s="6">
        <v>390000</v>
      </c>
      <c r="E1919" s="6">
        <v>205025</v>
      </c>
      <c r="F1919" t="s">
        <v>8221</v>
      </c>
      <c r="G1919" t="s">
        <v>8231</v>
      </c>
      <c r="H1919" t="s">
        <v>8252</v>
      </c>
      <c r="I1919" s="7">
        <v>1486708133</v>
      </c>
      <c r="J1919" s="7">
        <v>1484116133</v>
      </c>
      <c r="K1919" t="b">
        <v>0</v>
      </c>
      <c r="L1919">
        <v>70</v>
      </c>
      <c r="M1919" t="b">
        <v>0</v>
      </c>
      <c r="N1919" s="7" t="s">
        <v>8322</v>
      </c>
      <c r="O1919" s="7" t="s">
        <v>8351</v>
      </c>
      <c r="P1919">
        <v>53</v>
      </c>
      <c r="Q1919" s="6">
        <f>E1919/Table1_2[[#This Row],[backers_count]]</f>
        <v>2928.9285714285716</v>
      </c>
    </row>
    <row r="1920" spans="1:17" x14ac:dyDescent="0.35">
      <c r="A1920">
        <v>1918</v>
      </c>
      <c r="B1920" t="s">
        <v>1919</v>
      </c>
      <c r="C1920" t="s">
        <v>6028</v>
      </c>
      <c r="D1920" s="6">
        <v>25000</v>
      </c>
      <c r="E1920" s="6">
        <v>260</v>
      </c>
      <c r="F1920" t="s">
        <v>8221</v>
      </c>
      <c r="G1920" t="s">
        <v>8224</v>
      </c>
      <c r="H1920" t="s">
        <v>8246</v>
      </c>
      <c r="I1920" s="7">
        <v>1407869851</v>
      </c>
      <c r="J1920" s="7">
        <v>1404845851</v>
      </c>
      <c r="K1920" t="b">
        <v>0</v>
      </c>
      <c r="L1920">
        <v>9</v>
      </c>
      <c r="M1920" t="b">
        <v>0</v>
      </c>
      <c r="N1920" s="7" t="s">
        <v>8322</v>
      </c>
      <c r="O1920" s="7" t="s">
        <v>8351</v>
      </c>
      <c r="P1920">
        <v>2</v>
      </c>
      <c r="Q1920" s="6">
        <f>E1920/Table1_2[[#This Row],[backers_count]]</f>
        <v>28.888888888888889</v>
      </c>
    </row>
    <row r="1921" spans="1:17" x14ac:dyDescent="0.35">
      <c r="A1921">
        <v>1919</v>
      </c>
      <c r="B1921" t="s">
        <v>1920</v>
      </c>
      <c r="C1921" t="s">
        <v>6029</v>
      </c>
      <c r="D1921" s="6">
        <v>500</v>
      </c>
      <c r="E1921" s="6">
        <v>237</v>
      </c>
      <c r="F1921" t="s">
        <v>8221</v>
      </c>
      <c r="G1921" t="s">
        <v>8224</v>
      </c>
      <c r="H1921" t="s">
        <v>8246</v>
      </c>
      <c r="I1921" s="7">
        <v>1432069249</v>
      </c>
      <c r="J1921" s="7">
        <v>1429477249</v>
      </c>
      <c r="K1921" t="b">
        <v>0</v>
      </c>
      <c r="L1921">
        <v>8</v>
      </c>
      <c r="M1921" t="b">
        <v>0</v>
      </c>
      <c r="N1921" s="7" t="s">
        <v>8322</v>
      </c>
      <c r="O1921" s="7" t="s">
        <v>8351</v>
      </c>
      <c r="P1921">
        <v>48</v>
      </c>
      <c r="Q1921" s="6">
        <f>E1921/Table1_2[[#This Row],[backers_count]]</f>
        <v>29.625</v>
      </c>
    </row>
    <row r="1922" spans="1:17" x14ac:dyDescent="0.35">
      <c r="A1922">
        <v>1920</v>
      </c>
      <c r="B1922" t="s">
        <v>1921</v>
      </c>
      <c r="C1922" t="s">
        <v>6030</v>
      </c>
      <c r="D1922" s="6">
        <v>10000</v>
      </c>
      <c r="E1922" s="6">
        <v>4303</v>
      </c>
      <c r="F1922" t="s">
        <v>8221</v>
      </c>
      <c r="G1922" t="s">
        <v>8225</v>
      </c>
      <c r="H1922" t="s">
        <v>8247</v>
      </c>
      <c r="I1922" s="7">
        <v>1445468400</v>
      </c>
      <c r="J1922" s="7">
        <v>1443042061</v>
      </c>
      <c r="K1922" t="b">
        <v>0</v>
      </c>
      <c r="L1922">
        <v>105</v>
      </c>
      <c r="M1922" t="b">
        <v>0</v>
      </c>
      <c r="N1922" s="7" t="s">
        <v>8322</v>
      </c>
      <c r="O1922" s="7" t="s">
        <v>8351</v>
      </c>
      <c r="P1922">
        <v>44</v>
      </c>
      <c r="Q1922" s="6">
        <f>E1922/Table1_2[[#This Row],[backers_count]]</f>
        <v>40.980952380952381</v>
      </c>
    </row>
    <row r="1923" spans="1:17" x14ac:dyDescent="0.35">
      <c r="A1923">
        <v>1921</v>
      </c>
      <c r="B1923" t="s">
        <v>1922</v>
      </c>
      <c r="C1923" t="s">
        <v>6031</v>
      </c>
      <c r="D1923" s="6">
        <v>1500</v>
      </c>
      <c r="E1923" s="6">
        <v>2052</v>
      </c>
      <c r="F1923" t="s">
        <v>8219</v>
      </c>
      <c r="G1923" t="s">
        <v>8224</v>
      </c>
      <c r="H1923" t="s">
        <v>8246</v>
      </c>
      <c r="I1923" s="7">
        <v>1342243143</v>
      </c>
      <c r="J1923" s="7">
        <v>1339651143</v>
      </c>
      <c r="K1923" t="b">
        <v>0</v>
      </c>
      <c r="L1923">
        <v>38</v>
      </c>
      <c r="M1923" t="b">
        <v>1</v>
      </c>
      <c r="N1923" s="7" t="s">
        <v>8328</v>
      </c>
      <c r="O1923" s="7" t="s">
        <v>8332</v>
      </c>
      <c r="P1923">
        <v>137</v>
      </c>
      <c r="Q1923" s="6">
        <f>E1923/Table1_2[[#This Row],[backers_count]]</f>
        <v>54</v>
      </c>
    </row>
    <row r="1924" spans="1:17" x14ac:dyDescent="0.35">
      <c r="A1924">
        <v>1922</v>
      </c>
      <c r="B1924" t="s">
        <v>1923</v>
      </c>
      <c r="C1924" t="s">
        <v>6032</v>
      </c>
      <c r="D1924" s="6">
        <v>2000</v>
      </c>
      <c r="E1924" s="6">
        <v>2311</v>
      </c>
      <c r="F1924" t="s">
        <v>8219</v>
      </c>
      <c r="G1924" t="s">
        <v>8224</v>
      </c>
      <c r="H1924" t="s">
        <v>8246</v>
      </c>
      <c r="I1924" s="7">
        <v>1386828507</v>
      </c>
      <c r="J1924" s="7">
        <v>1384236507</v>
      </c>
      <c r="K1924" t="b">
        <v>0</v>
      </c>
      <c r="L1924">
        <v>64</v>
      </c>
      <c r="M1924" t="b">
        <v>1</v>
      </c>
      <c r="N1924" s="7" t="s">
        <v>8328</v>
      </c>
      <c r="O1924" s="7" t="s">
        <v>8332</v>
      </c>
      <c r="P1924">
        <v>116</v>
      </c>
      <c r="Q1924" s="6">
        <f>E1924/Table1_2[[#This Row],[backers_count]]</f>
        <v>36.109375</v>
      </c>
    </row>
    <row r="1925" spans="1:17" x14ac:dyDescent="0.35">
      <c r="A1925">
        <v>1923</v>
      </c>
      <c r="B1925" t="s">
        <v>1924</v>
      </c>
      <c r="C1925" t="s">
        <v>6033</v>
      </c>
      <c r="D1925" s="6">
        <v>125</v>
      </c>
      <c r="E1925" s="6">
        <v>301</v>
      </c>
      <c r="F1925" t="s">
        <v>8219</v>
      </c>
      <c r="G1925" t="s">
        <v>8224</v>
      </c>
      <c r="H1925" t="s">
        <v>8246</v>
      </c>
      <c r="I1925" s="7">
        <v>1317099540</v>
      </c>
      <c r="J1925" s="7">
        <v>1313612532</v>
      </c>
      <c r="K1925" t="b">
        <v>0</v>
      </c>
      <c r="L1925">
        <v>13</v>
      </c>
      <c r="M1925" t="b">
        <v>1</v>
      </c>
      <c r="N1925" s="7" t="s">
        <v>8328</v>
      </c>
      <c r="O1925" s="7" t="s">
        <v>8332</v>
      </c>
      <c r="P1925">
        <v>241</v>
      </c>
      <c r="Q1925" s="6">
        <f>E1925/Table1_2[[#This Row],[backers_count]]</f>
        <v>23.153846153846153</v>
      </c>
    </row>
    <row r="1926" spans="1:17" x14ac:dyDescent="0.35">
      <c r="A1926">
        <v>1924</v>
      </c>
      <c r="B1926" t="s">
        <v>1925</v>
      </c>
      <c r="C1926" t="s">
        <v>6034</v>
      </c>
      <c r="D1926" s="6">
        <v>3000</v>
      </c>
      <c r="E1926" s="6">
        <v>3432</v>
      </c>
      <c r="F1926" t="s">
        <v>8219</v>
      </c>
      <c r="G1926" t="s">
        <v>8224</v>
      </c>
      <c r="H1926" t="s">
        <v>8246</v>
      </c>
      <c r="I1926" s="7">
        <v>1389814380</v>
      </c>
      <c r="J1926" s="7">
        <v>1387390555</v>
      </c>
      <c r="K1926" t="b">
        <v>0</v>
      </c>
      <c r="L1926">
        <v>33</v>
      </c>
      <c r="M1926" t="b">
        <v>1</v>
      </c>
      <c r="N1926" s="7" t="s">
        <v>8328</v>
      </c>
      <c r="O1926" s="7" t="s">
        <v>8332</v>
      </c>
      <c r="P1926">
        <v>115</v>
      </c>
      <c r="Q1926" s="6">
        <f>E1926/Table1_2[[#This Row],[backers_count]]</f>
        <v>104</v>
      </c>
    </row>
    <row r="1927" spans="1:17" x14ac:dyDescent="0.35">
      <c r="A1927">
        <v>1925</v>
      </c>
      <c r="B1927" t="s">
        <v>1926</v>
      </c>
      <c r="C1927" t="s">
        <v>6035</v>
      </c>
      <c r="D1927" s="6">
        <v>1500</v>
      </c>
      <c r="E1927" s="6">
        <v>1655</v>
      </c>
      <c r="F1927" t="s">
        <v>8219</v>
      </c>
      <c r="G1927" t="s">
        <v>8224</v>
      </c>
      <c r="H1927" t="s">
        <v>8246</v>
      </c>
      <c r="I1927" s="7">
        <v>1381449600</v>
      </c>
      <c r="J1927" s="7">
        <v>1379540288</v>
      </c>
      <c r="K1927" t="b">
        <v>0</v>
      </c>
      <c r="L1927">
        <v>52</v>
      </c>
      <c r="M1927" t="b">
        <v>1</v>
      </c>
      <c r="N1927" s="7" t="s">
        <v>8328</v>
      </c>
      <c r="O1927" s="7" t="s">
        <v>8332</v>
      </c>
      <c r="P1927">
        <v>111</v>
      </c>
      <c r="Q1927" s="6">
        <f>E1927/Table1_2[[#This Row],[backers_count]]</f>
        <v>31.826923076923077</v>
      </c>
    </row>
    <row r="1928" spans="1:17" x14ac:dyDescent="0.35">
      <c r="A1928">
        <v>1926</v>
      </c>
      <c r="B1928" t="s">
        <v>1927</v>
      </c>
      <c r="C1928" t="s">
        <v>6036</v>
      </c>
      <c r="D1928" s="6">
        <v>1500</v>
      </c>
      <c r="E1928" s="6">
        <v>2930.69</v>
      </c>
      <c r="F1928" t="s">
        <v>8219</v>
      </c>
      <c r="G1928" t="s">
        <v>8224</v>
      </c>
      <c r="H1928" t="s">
        <v>8246</v>
      </c>
      <c r="I1928" s="7">
        <v>1288657560</v>
      </c>
      <c r="J1928" s="7">
        <v>1286319256</v>
      </c>
      <c r="K1928" t="b">
        <v>0</v>
      </c>
      <c r="L1928">
        <v>107</v>
      </c>
      <c r="M1928" t="b">
        <v>1</v>
      </c>
      <c r="N1928" s="7" t="s">
        <v>8328</v>
      </c>
      <c r="O1928" s="7" t="s">
        <v>8332</v>
      </c>
      <c r="P1928">
        <v>196</v>
      </c>
      <c r="Q1928" s="6">
        <f>E1928/Table1_2[[#This Row],[backers_count]]</f>
        <v>27.3896261682243</v>
      </c>
    </row>
    <row r="1929" spans="1:17" x14ac:dyDescent="0.35">
      <c r="A1929">
        <v>1927</v>
      </c>
      <c r="B1929" t="s">
        <v>1928</v>
      </c>
      <c r="C1929" t="s">
        <v>6037</v>
      </c>
      <c r="D1929" s="6">
        <v>600</v>
      </c>
      <c r="E1929" s="6">
        <v>620</v>
      </c>
      <c r="F1929" t="s">
        <v>8219</v>
      </c>
      <c r="G1929" t="s">
        <v>8224</v>
      </c>
      <c r="H1929" t="s">
        <v>8246</v>
      </c>
      <c r="I1929" s="7">
        <v>1331182740</v>
      </c>
      <c r="J1929" s="7">
        <v>1329856839</v>
      </c>
      <c r="K1929" t="b">
        <v>0</v>
      </c>
      <c r="L1929">
        <v>11</v>
      </c>
      <c r="M1929" t="b">
        <v>1</v>
      </c>
      <c r="N1929" s="7" t="s">
        <v>8328</v>
      </c>
      <c r="O1929" s="7" t="s">
        <v>8332</v>
      </c>
      <c r="P1929">
        <v>104</v>
      </c>
      <c r="Q1929" s="6">
        <f>E1929/Table1_2[[#This Row],[backers_count]]</f>
        <v>56.363636363636367</v>
      </c>
    </row>
    <row r="1930" spans="1:17" x14ac:dyDescent="0.35">
      <c r="A1930">
        <v>1928</v>
      </c>
      <c r="B1930" t="s">
        <v>1929</v>
      </c>
      <c r="C1930" t="s">
        <v>6038</v>
      </c>
      <c r="D1930" s="6">
        <v>2550</v>
      </c>
      <c r="E1930" s="6">
        <v>2630</v>
      </c>
      <c r="F1930" t="s">
        <v>8219</v>
      </c>
      <c r="G1930" t="s">
        <v>8224</v>
      </c>
      <c r="H1930" t="s">
        <v>8246</v>
      </c>
      <c r="I1930" s="7">
        <v>1367940794</v>
      </c>
      <c r="J1930" s="7">
        <v>1365348794</v>
      </c>
      <c r="K1930" t="b">
        <v>0</v>
      </c>
      <c r="L1930">
        <v>34</v>
      </c>
      <c r="M1930" t="b">
        <v>1</v>
      </c>
      <c r="N1930" s="7" t="s">
        <v>8328</v>
      </c>
      <c r="O1930" s="7" t="s">
        <v>8332</v>
      </c>
      <c r="P1930">
        <v>104</v>
      </c>
      <c r="Q1930" s="6">
        <f>E1930/Table1_2[[#This Row],[backers_count]]</f>
        <v>77.352941176470594</v>
      </c>
    </row>
    <row r="1931" spans="1:17" x14ac:dyDescent="0.35">
      <c r="A1931">
        <v>1929</v>
      </c>
      <c r="B1931" t="s">
        <v>1930</v>
      </c>
      <c r="C1931" t="s">
        <v>6039</v>
      </c>
      <c r="D1931" s="6">
        <v>3200</v>
      </c>
      <c r="E1931" s="6">
        <v>3210</v>
      </c>
      <c r="F1931" t="s">
        <v>8219</v>
      </c>
      <c r="G1931" t="s">
        <v>8224</v>
      </c>
      <c r="H1931" t="s">
        <v>8246</v>
      </c>
      <c r="I1931" s="7">
        <v>1309825866</v>
      </c>
      <c r="J1931" s="7">
        <v>1306197066</v>
      </c>
      <c r="K1931" t="b">
        <v>0</v>
      </c>
      <c r="L1931">
        <v>75</v>
      </c>
      <c r="M1931" t="b">
        <v>1</v>
      </c>
      <c r="N1931" s="7" t="s">
        <v>8328</v>
      </c>
      <c r="O1931" s="7" t="s">
        <v>8332</v>
      </c>
      <c r="P1931">
        <v>101</v>
      </c>
      <c r="Q1931" s="6">
        <f>E1931/Table1_2[[#This Row],[backers_count]]</f>
        <v>42.8</v>
      </c>
    </row>
    <row r="1932" spans="1:17" x14ac:dyDescent="0.35">
      <c r="A1932">
        <v>1930</v>
      </c>
      <c r="B1932" t="s">
        <v>1931</v>
      </c>
      <c r="C1932" t="s">
        <v>6040</v>
      </c>
      <c r="D1932" s="6">
        <v>1000</v>
      </c>
      <c r="E1932" s="6">
        <v>1270</v>
      </c>
      <c r="F1932" t="s">
        <v>8219</v>
      </c>
      <c r="G1932" t="s">
        <v>8224</v>
      </c>
      <c r="H1932" t="s">
        <v>8246</v>
      </c>
      <c r="I1932" s="7">
        <v>1373203482</v>
      </c>
      <c r="J1932" s="7">
        <v>1368019482</v>
      </c>
      <c r="K1932" t="b">
        <v>0</v>
      </c>
      <c r="L1932">
        <v>26</v>
      </c>
      <c r="M1932" t="b">
        <v>1</v>
      </c>
      <c r="N1932" s="7" t="s">
        <v>8328</v>
      </c>
      <c r="O1932" s="7" t="s">
        <v>8332</v>
      </c>
      <c r="P1932">
        <v>127</v>
      </c>
      <c r="Q1932" s="6">
        <f>E1932/Table1_2[[#This Row],[backers_count]]</f>
        <v>48.846153846153847</v>
      </c>
    </row>
    <row r="1933" spans="1:17" x14ac:dyDescent="0.35">
      <c r="A1933">
        <v>1931</v>
      </c>
      <c r="B1933" t="s">
        <v>1932</v>
      </c>
      <c r="C1933" t="s">
        <v>6041</v>
      </c>
      <c r="D1933" s="6">
        <v>2000</v>
      </c>
      <c r="E1933" s="6">
        <v>2412.02</v>
      </c>
      <c r="F1933" t="s">
        <v>8219</v>
      </c>
      <c r="G1933" t="s">
        <v>8224</v>
      </c>
      <c r="H1933" t="s">
        <v>8246</v>
      </c>
      <c r="I1933" s="7">
        <v>1337657400</v>
      </c>
      <c r="J1933" s="7">
        <v>1336512309</v>
      </c>
      <c r="K1933" t="b">
        <v>0</v>
      </c>
      <c r="L1933">
        <v>50</v>
      </c>
      <c r="M1933" t="b">
        <v>1</v>
      </c>
      <c r="N1933" s="7" t="s">
        <v>8328</v>
      </c>
      <c r="O1933" s="7" t="s">
        <v>8332</v>
      </c>
      <c r="P1933">
        <v>121</v>
      </c>
      <c r="Q1933" s="6">
        <f>E1933/Table1_2[[#This Row],[backers_count]]</f>
        <v>48.240400000000001</v>
      </c>
    </row>
    <row r="1934" spans="1:17" x14ac:dyDescent="0.35">
      <c r="A1934">
        <v>1932</v>
      </c>
      <c r="B1934" t="s">
        <v>1933</v>
      </c>
      <c r="C1934" t="s">
        <v>6042</v>
      </c>
      <c r="D1934" s="6">
        <v>5250</v>
      </c>
      <c r="E1934" s="6">
        <v>5617</v>
      </c>
      <c r="F1934" t="s">
        <v>8219</v>
      </c>
      <c r="G1934" t="s">
        <v>8224</v>
      </c>
      <c r="H1934" t="s">
        <v>8246</v>
      </c>
      <c r="I1934" s="7">
        <v>1327433173</v>
      </c>
      <c r="J1934" s="7">
        <v>1325618773</v>
      </c>
      <c r="K1934" t="b">
        <v>0</v>
      </c>
      <c r="L1934">
        <v>80</v>
      </c>
      <c r="M1934" t="b">
        <v>1</v>
      </c>
      <c r="N1934" s="7" t="s">
        <v>8328</v>
      </c>
      <c r="O1934" s="7" t="s">
        <v>8332</v>
      </c>
      <c r="P1934">
        <v>107</v>
      </c>
      <c r="Q1934" s="6">
        <f>E1934/Table1_2[[#This Row],[backers_count]]</f>
        <v>70.212500000000006</v>
      </c>
    </row>
    <row r="1935" spans="1:17" x14ac:dyDescent="0.35">
      <c r="A1935">
        <v>1933</v>
      </c>
      <c r="B1935" t="s">
        <v>1934</v>
      </c>
      <c r="C1935" t="s">
        <v>6043</v>
      </c>
      <c r="D1935" s="6">
        <v>6000</v>
      </c>
      <c r="E1935" s="6">
        <v>10346</v>
      </c>
      <c r="F1935" t="s">
        <v>8219</v>
      </c>
      <c r="G1935" t="s">
        <v>8224</v>
      </c>
      <c r="H1935" t="s">
        <v>8246</v>
      </c>
      <c r="I1935" s="7">
        <v>1411787307</v>
      </c>
      <c r="J1935" s="7">
        <v>1409195307</v>
      </c>
      <c r="K1935" t="b">
        <v>0</v>
      </c>
      <c r="L1935">
        <v>110</v>
      </c>
      <c r="M1935" t="b">
        <v>1</v>
      </c>
      <c r="N1935" s="7" t="s">
        <v>8328</v>
      </c>
      <c r="O1935" s="7" t="s">
        <v>8332</v>
      </c>
      <c r="P1935">
        <v>173</v>
      </c>
      <c r="Q1935" s="6">
        <f>E1935/Table1_2[[#This Row],[backers_count]]</f>
        <v>94.054545454545448</v>
      </c>
    </row>
    <row r="1936" spans="1:17" x14ac:dyDescent="0.35">
      <c r="A1936">
        <v>1934</v>
      </c>
      <c r="B1936" t="s">
        <v>1935</v>
      </c>
      <c r="C1936" t="s">
        <v>6044</v>
      </c>
      <c r="D1936" s="6">
        <v>5000</v>
      </c>
      <c r="E1936" s="6">
        <v>6181</v>
      </c>
      <c r="F1936" t="s">
        <v>8219</v>
      </c>
      <c r="G1936" t="s">
        <v>8224</v>
      </c>
      <c r="H1936" t="s">
        <v>8246</v>
      </c>
      <c r="I1936" s="7">
        <v>1324789200</v>
      </c>
      <c r="J1936" s="7">
        <v>1321649321</v>
      </c>
      <c r="K1936" t="b">
        <v>0</v>
      </c>
      <c r="L1936">
        <v>77</v>
      </c>
      <c r="M1936" t="b">
        <v>1</v>
      </c>
      <c r="N1936" s="7" t="s">
        <v>8328</v>
      </c>
      <c r="O1936" s="7" t="s">
        <v>8332</v>
      </c>
      <c r="P1936">
        <v>124</v>
      </c>
      <c r="Q1936" s="6">
        <f>E1936/Table1_2[[#This Row],[backers_count]]</f>
        <v>80.272727272727266</v>
      </c>
    </row>
    <row r="1937" spans="1:17" x14ac:dyDescent="0.35">
      <c r="A1937">
        <v>1935</v>
      </c>
      <c r="B1937" t="s">
        <v>1936</v>
      </c>
      <c r="C1937" t="s">
        <v>6045</v>
      </c>
      <c r="D1937" s="6">
        <v>2500</v>
      </c>
      <c r="E1937" s="6">
        <v>2710</v>
      </c>
      <c r="F1937" t="s">
        <v>8219</v>
      </c>
      <c r="G1937" t="s">
        <v>8224</v>
      </c>
      <c r="H1937" t="s">
        <v>8246</v>
      </c>
      <c r="I1937" s="7">
        <v>1403326740</v>
      </c>
      <c r="J1937" s="7">
        <v>1400106171</v>
      </c>
      <c r="K1937" t="b">
        <v>0</v>
      </c>
      <c r="L1937">
        <v>50</v>
      </c>
      <c r="M1937" t="b">
        <v>1</v>
      </c>
      <c r="N1937" s="7" t="s">
        <v>8328</v>
      </c>
      <c r="O1937" s="7" t="s">
        <v>8332</v>
      </c>
      <c r="P1937">
        <v>109</v>
      </c>
      <c r="Q1937" s="6">
        <f>E1937/Table1_2[[#This Row],[backers_count]]</f>
        <v>54.2</v>
      </c>
    </row>
    <row r="1938" spans="1:17" x14ac:dyDescent="0.35">
      <c r="A1938">
        <v>1936</v>
      </c>
      <c r="B1938" t="s">
        <v>1937</v>
      </c>
      <c r="C1938" t="s">
        <v>6046</v>
      </c>
      <c r="D1938" s="6">
        <v>7500</v>
      </c>
      <c r="E1938" s="6">
        <v>8739.01</v>
      </c>
      <c r="F1938" t="s">
        <v>8219</v>
      </c>
      <c r="G1938" t="s">
        <v>8224</v>
      </c>
      <c r="H1938" t="s">
        <v>8246</v>
      </c>
      <c r="I1938" s="7">
        <v>1323151140</v>
      </c>
      <c r="J1938" s="7">
        <v>1320528070</v>
      </c>
      <c r="K1938" t="b">
        <v>0</v>
      </c>
      <c r="L1938">
        <v>145</v>
      </c>
      <c r="M1938" t="b">
        <v>1</v>
      </c>
      <c r="N1938" s="7" t="s">
        <v>8328</v>
      </c>
      <c r="O1938" s="7" t="s">
        <v>8332</v>
      </c>
      <c r="P1938">
        <v>117</v>
      </c>
      <c r="Q1938" s="6">
        <f>E1938/Table1_2[[#This Row],[backers_count]]</f>
        <v>60.26903448275862</v>
      </c>
    </row>
    <row r="1939" spans="1:17" x14ac:dyDescent="0.35">
      <c r="A1939">
        <v>1937</v>
      </c>
      <c r="B1939" t="s">
        <v>1938</v>
      </c>
      <c r="C1939" t="s">
        <v>6047</v>
      </c>
      <c r="D1939" s="6">
        <v>600</v>
      </c>
      <c r="E1939" s="6">
        <v>1123.47</v>
      </c>
      <c r="F1939" t="s">
        <v>8219</v>
      </c>
      <c r="G1939" t="s">
        <v>8224</v>
      </c>
      <c r="H1939" t="s">
        <v>8246</v>
      </c>
      <c r="I1939" s="7">
        <v>1339732740</v>
      </c>
      <c r="J1939" s="7">
        <v>1338346281</v>
      </c>
      <c r="K1939" t="b">
        <v>0</v>
      </c>
      <c r="L1939">
        <v>29</v>
      </c>
      <c r="M1939" t="b">
        <v>1</v>
      </c>
      <c r="N1939" s="7" t="s">
        <v>8328</v>
      </c>
      <c r="O1939" s="7" t="s">
        <v>8332</v>
      </c>
      <c r="P1939">
        <v>188</v>
      </c>
      <c r="Q1939" s="6">
        <f>E1939/Table1_2[[#This Row],[backers_count]]</f>
        <v>38.740344827586206</v>
      </c>
    </row>
    <row r="1940" spans="1:17" x14ac:dyDescent="0.35">
      <c r="A1940">
        <v>1938</v>
      </c>
      <c r="B1940" t="s">
        <v>1939</v>
      </c>
      <c r="C1940" t="s">
        <v>6048</v>
      </c>
      <c r="D1940" s="6">
        <v>15000</v>
      </c>
      <c r="E1940" s="6">
        <v>17390</v>
      </c>
      <c r="F1940" t="s">
        <v>8219</v>
      </c>
      <c r="G1940" t="s">
        <v>8224</v>
      </c>
      <c r="H1940" t="s">
        <v>8246</v>
      </c>
      <c r="I1940" s="7">
        <v>1372741200</v>
      </c>
      <c r="J1940" s="7">
        <v>1370067231</v>
      </c>
      <c r="K1940" t="b">
        <v>0</v>
      </c>
      <c r="L1940">
        <v>114</v>
      </c>
      <c r="M1940" t="b">
        <v>1</v>
      </c>
      <c r="N1940" s="7" t="s">
        <v>8328</v>
      </c>
      <c r="O1940" s="7" t="s">
        <v>8332</v>
      </c>
      <c r="P1940">
        <v>116</v>
      </c>
      <c r="Q1940" s="6">
        <f>E1940/Table1_2[[#This Row],[backers_count]]</f>
        <v>152.54385964912279</v>
      </c>
    </row>
    <row r="1941" spans="1:17" x14ac:dyDescent="0.35">
      <c r="A1941">
        <v>1939</v>
      </c>
      <c r="B1941" t="s">
        <v>1940</v>
      </c>
      <c r="C1941" t="s">
        <v>6049</v>
      </c>
      <c r="D1941" s="6">
        <v>10000</v>
      </c>
      <c r="E1941" s="6">
        <v>11070</v>
      </c>
      <c r="F1941" t="s">
        <v>8219</v>
      </c>
      <c r="G1941" t="s">
        <v>8224</v>
      </c>
      <c r="H1941" t="s">
        <v>8246</v>
      </c>
      <c r="I1941" s="7">
        <v>1362955108</v>
      </c>
      <c r="J1941" s="7">
        <v>1360366708</v>
      </c>
      <c r="K1941" t="b">
        <v>0</v>
      </c>
      <c r="L1941">
        <v>96</v>
      </c>
      <c r="M1941" t="b">
        <v>1</v>
      </c>
      <c r="N1941" s="7" t="s">
        <v>8328</v>
      </c>
      <c r="O1941" s="7" t="s">
        <v>8332</v>
      </c>
      <c r="P1941">
        <v>111</v>
      </c>
      <c r="Q1941" s="6">
        <f>E1941/Table1_2[[#This Row],[backers_count]]</f>
        <v>115.3125</v>
      </c>
    </row>
    <row r="1942" spans="1:17" x14ac:dyDescent="0.35">
      <c r="A1942">
        <v>1940</v>
      </c>
      <c r="B1942" t="s">
        <v>1941</v>
      </c>
      <c r="C1942" t="s">
        <v>6050</v>
      </c>
      <c r="D1942" s="6">
        <v>650</v>
      </c>
      <c r="E1942" s="6">
        <v>1111</v>
      </c>
      <c r="F1942" t="s">
        <v>8219</v>
      </c>
      <c r="G1942" t="s">
        <v>8224</v>
      </c>
      <c r="H1942" t="s">
        <v>8246</v>
      </c>
      <c r="I1942" s="7">
        <v>1308110340</v>
      </c>
      <c r="J1942" s="7">
        <v>1304770233</v>
      </c>
      <c r="K1942" t="b">
        <v>0</v>
      </c>
      <c r="L1942">
        <v>31</v>
      </c>
      <c r="M1942" t="b">
        <v>1</v>
      </c>
      <c r="N1942" s="7" t="s">
        <v>8328</v>
      </c>
      <c r="O1942" s="7" t="s">
        <v>8332</v>
      </c>
      <c r="P1942">
        <v>171</v>
      </c>
      <c r="Q1942" s="6">
        <f>E1942/Table1_2[[#This Row],[backers_count]]</f>
        <v>35.838709677419352</v>
      </c>
    </row>
    <row r="1943" spans="1:17" x14ac:dyDescent="0.35">
      <c r="A1943">
        <v>1941</v>
      </c>
      <c r="B1943" t="s">
        <v>1942</v>
      </c>
      <c r="C1943" t="s">
        <v>6051</v>
      </c>
      <c r="D1943" s="6">
        <v>250000</v>
      </c>
      <c r="E1943" s="6">
        <v>315295.89</v>
      </c>
      <c r="F1943" t="s">
        <v>8219</v>
      </c>
      <c r="G1943" t="s">
        <v>8224</v>
      </c>
      <c r="H1943" t="s">
        <v>8246</v>
      </c>
      <c r="I1943" s="7">
        <v>1400137131</v>
      </c>
      <c r="J1943" s="7">
        <v>1397545131</v>
      </c>
      <c r="K1943" t="b">
        <v>1</v>
      </c>
      <c r="L1943">
        <v>4883</v>
      </c>
      <c r="M1943" t="b">
        <v>1</v>
      </c>
      <c r="N1943" s="7" t="s">
        <v>8322</v>
      </c>
      <c r="O1943" s="7" t="s">
        <v>8352</v>
      </c>
      <c r="P1943">
        <v>127</v>
      </c>
      <c r="Q1943" s="6">
        <f>E1943/Table1_2[[#This Row],[backers_count]]</f>
        <v>64.570118779438872</v>
      </c>
    </row>
    <row r="1944" spans="1:17" x14ac:dyDescent="0.35">
      <c r="A1944">
        <v>1942</v>
      </c>
      <c r="B1944" t="s">
        <v>1943</v>
      </c>
      <c r="C1944" t="s">
        <v>6052</v>
      </c>
      <c r="D1944" s="6">
        <v>6000</v>
      </c>
      <c r="E1944" s="6">
        <v>8306.42</v>
      </c>
      <c r="F1944" t="s">
        <v>8219</v>
      </c>
      <c r="G1944" t="s">
        <v>8224</v>
      </c>
      <c r="H1944" t="s">
        <v>8246</v>
      </c>
      <c r="I1944" s="7">
        <v>1309809140</v>
      </c>
      <c r="J1944" s="7">
        <v>1302033140</v>
      </c>
      <c r="K1944" t="b">
        <v>1</v>
      </c>
      <c r="L1944">
        <v>95</v>
      </c>
      <c r="M1944" t="b">
        <v>1</v>
      </c>
      <c r="N1944" s="7" t="s">
        <v>8322</v>
      </c>
      <c r="O1944" s="7" t="s">
        <v>8352</v>
      </c>
      <c r="P1944">
        <v>139</v>
      </c>
      <c r="Q1944" s="6">
        <f>E1944/Table1_2[[#This Row],[backers_count]]</f>
        <v>87.436000000000007</v>
      </c>
    </row>
    <row r="1945" spans="1:17" x14ac:dyDescent="0.35">
      <c r="A1945">
        <v>1943</v>
      </c>
      <c r="B1945" t="s">
        <v>1944</v>
      </c>
      <c r="C1945" t="s">
        <v>6053</v>
      </c>
      <c r="D1945" s="6">
        <v>10000</v>
      </c>
      <c r="E1945" s="6">
        <v>170525</v>
      </c>
      <c r="F1945" t="s">
        <v>8219</v>
      </c>
      <c r="G1945" t="s">
        <v>8224</v>
      </c>
      <c r="H1945" t="s">
        <v>8246</v>
      </c>
      <c r="I1945" s="7">
        <v>1470896916</v>
      </c>
      <c r="J1945" s="7">
        <v>1467008916</v>
      </c>
      <c r="K1945" t="b">
        <v>1</v>
      </c>
      <c r="L1945">
        <v>2478</v>
      </c>
      <c r="M1945" t="b">
        <v>1</v>
      </c>
      <c r="N1945" s="7" t="s">
        <v>8322</v>
      </c>
      <c r="O1945" s="7" t="s">
        <v>8352</v>
      </c>
      <c r="P1945">
        <v>1706</v>
      </c>
      <c r="Q1945" s="6">
        <f>E1945/Table1_2[[#This Row],[backers_count]]</f>
        <v>68.815577078288939</v>
      </c>
    </row>
    <row r="1946" spans="1:17" x14ac:dyDescent="0.35">
      <c r="A1946">
        <v>1944</v>
      </c>
      <c r="B1946" t="s">
        <v>1945</v>
      </c>
      <c r="C1946" t="s">
        <v>6054</v>
      </c>
      <c r="D1946" s="6">
        <v>40000</v>
      </c>
      <c r="E1946" s="6">
        <v>315222.2</v>
      </c>
      <c r="F1946" t="s">
        <v>8219</v>
      </c>
      <c r="G1946" t="s">
        <v>8224</v>
      </c>
      <c r="H1946" t="s">
        <v>8246</v>
      </c>
      <c r="I1946" s="7">
        <v>1398952890</v>
      </c>
      <c r="J1946" s="7">
        <v>1396360890</v>
      </c>
      <c r="K1946" t="b">
        <v>1</v>
      </c>
      <c r="L1946">
        <v>1789</v>
      </c>
      <c r="M1946" t="b">
        <v>1</v>
      </c>
      <c r="N1946" s="7" t="s">
        <v>8322</v>
      </c>
      <c r="O1946" s="7" t="s">
        <v>8352</v>
      </c>
      <c r="P1946">
        <v>789</v>
      </c>
      <c r="Q1946" s="6">
        <f>E1946/Table1_2[[#This Row],[backers_count]]</f>
        <v>176.200223588597</v>
      </c>
    </row>
    <row r="1947" spans="1:17" x14ac:dyDescent="0.35">
      <c r="A1947">
        <v>1945</v>
      </c>
      <c r="B1947" t="s">
        <v>1946</v>
      </c>
      <c r="C1947" t="s">
        <v>6055</v>
      </c>
      <c r="D1947" s="6">
        <v>100000</v>
      </c>
      <c r="E1947" s="6">
        <v>348018</v>
      </c>
      <c r="F1947" t="s">
        <v>8219</v>
      </c>
      <c r="G1947" t="s">
        <v>8227</v>
      </c>
      <c r="H1947" t="s">
        <v>8249</v>
      </c>
      <c r="I1947" s="7">
        <v>1436680958</v>
      </c>
      <c r="J1947" s="7">
        <v>1433224958</v>
      </c>
      <c r="K1947" t="b">
        <v>1</v>
      </c>
      <c r="L1947">
        <v>680</v>
      </c>
      <c r="M1947" t="b">
        <v>1</v>
      </c>
      <c r="N1947" s="7" t="s">
        <v>8322</v>
      </c>
      <c r="O1947" s="7" t="s">
        <v>8352</v>
      </c>
      <c r="P1947">
        <v>349</v>
      </c>
      <c r="Q1947" s="6">
        <f>E1947/Table1_2[[#This Row],[backers_count]]</f>
        <v>511.79117647058825</v>
      </c>
    </row>
    <row r="1948" spans="1:17" x14ac:dyDescent="0.35">
      <c r="A1948">
        <v>1946</v>
      </c>
      <c r="B1948" t="s">
        <v>1947</v>
      </c>
      <c r="C1948" t="s">
        <v>6056</v>
      </c>
      <c r="D1948" s="6">
        <v>7500</v>
      </c>
      <c r="E1948" s="6">
        <v>11231</v>
      </c>
      <c r="F1948" t="s">
        <v>8219</v>
      </c>
      <c r="G1948" t="s">
        <v>8224</v>
      </c>
      <c r="H1948" t="s">
        <v>8246</v>
      </c>
      <c r="I1948" s="7">
        <v>1397961361</v>
      </c>
      <c r="J1948" s="7">
        <v>1392780961</v>
      </c>
      <c r="K1948" t="b">
        <v>1</v>
      </c>
      <c r="L1948">
        <v>70</v>
      </c>
      <c r="M1948" t="b">
        <v>1</v>
      </c>
      <c r="N1948" s="7" t="s">
        <v>8322</v>
      </c>
      <c r="O1948" s="7" t="s">
        <v>8352</v>
      </c>
      <c r="P1948">
        <v>150</v>
      </c>
      <c r="Q1948" s="6">
        <f>E1948/Table1_2[[#This Row],[backers_count]]</f>
        <v>160.44285714285715</v>
      </c>
    </row>
    <row r="1949" spans="1:17" x14ac:dyDescent="0.35">
      <c r="A1949">
        <v>1947</v>
      </c>
      <c r="B1949" t="s">
        <v>1948</v>
      </c>
      <c r="C1949" t="s">
        <v>6057</v>
      </c>
      <c r="D1949" s="6">
        <v>800</v>
      </c>
      <c r="E1949" s="6">
        <v>805.07</v>
      </c>
      <c r="F1949" t="s">
        <v>8219</v>
      </c>
      <c r="G1949" t="s">
        <v>8224</v>
      </c>
      <c r="H1949" t="s">
        <v>8246</v>
      </c>
      <c r="I1949" s="7">
        <v>1258955940</v>
      </c>
      <c r="J1949" s="7">
        <v>1255730520</v>
      </c>
      <c r="K1949" t="b">
        <v>1</v>
      </c>
      <c r="L1949">
        <v>23</v>
      </c>
      <c r="M1949" t="b">
        <v>1</v>
      </c>
      <c r="N1949" s="7" t="s">
        <v>8322</v>
      </c>
      <c r="O1949" s="7" t="s">
        <v>8352</v>
      </c>
      <c r="P1949">
        <v>101</v>
      </c>
      <c r="Q1949" s="6">
        <f>E1949/Table1_2[[#This Row],[backers_count]]</f>
        <v>35.003043478260871</v>
      </c>
    </row>
    <row r="1950" spans="1:17" x14ac:dyDescent="0.35">
      <c r="A1950">
        <v>1948</v>
      </c>
      <c r="B1950" t="s">
        <v>1949</v>
      </c>
      <c r="C1950" t="s">
        <v>6058</v>
      </c>
      <c r="D1950" s="6">
        <v>100000</v>
      </c>
      <c r="E1950" s="6">
        <v>800211</v>
      </c>
      <c r="F1950" t="s">
        <v>8219</v>
      </c>
      <c r="G1950" t="s">
        <v>8224</v>
      </c>
      <c r="H1950" t="s">
        <v>8246</v>
      </c>
      <c r="I1950" s="7">
        <v>1465232520</v>
      </c>
      <c r="J1950" s="7">
        <v>1460557809</v>
      </c>
      <c r="K1950" t="b">
        <v>1</v>
      </c>
      <c r="L1950">
        <v>4245</v>
      </c>
      <c r="M1950" t="b">
        <v>1</v>
      </c>
      <c r="N1950" s="7" t="s">
        <v>8322</v>
      </c>
      <c r="O1950" s="7" t="s">
        <v>8352</v>
      </c>
      <c r="P1950">
        <v>801</v>
      </c>
      <c r="Q1950" s="6">
        <f>E1950/Table1_2[[#This Row],[backers_count]]</f>
        <v>188.50671378091872</v>
      </c>
    </row>
    <row r="1951" spans="1:17" x14ac:dyDescent="0.35">
      <c r="A1951">
        <v>1949</v>
      </c>
      <c r="B1951" t="s">
        <v>1950</v>
      </c>
      <c r="C1951" t="s">
        <v>6059</v>
      </c>
      <c r="D1951" s="6">
        <v>50000</v>
      </c>
      <c r="E1951" s="6">
        <v>53001.3</v>
      </c>
      <c r="F1951" t="s">
        <v>8219</v>
      </c>
      <c r="G1951" t="s">
        <v>8225</v>
      </c>
      <c r="H1951" t="s">
        <v>8247</v>
      </c>
      <c r="I1951" s="7">
        <v>1404986951</v>
      </c>
      <c r="J1951" s="7">
        <v>1402394951</v>
      </c>
      <c r="K1951" t="b">
        <v>1</v>
      </c>
      <c r="L1951">
        <v>943</v>
      </c>
      <c r="M1951" t="b">
        <v>1</v>
      </c>
      <c r="N1951" s="7" t="s">
        <v>8322</v>
      </c>
      <c r="O1951" s="7" t="s">
        <v>8352</v>
      </c>
      <c r="P1951">
        <v>107</v>
      </c>
      <c r="Q1951" s="6">
        <f>E1951/Table1_2[[#This Row],[backers_count]]</f>
        <v>56.204984093319197</v>
      </c>
    </row>
    <row r="1952" spans="1:17" x14ac:dyDescent="0.35">
      <c r="A1952">
        <v>1950</v>
      </c>
      <c r="B1952" t="s">
        <v>1951</v>
      </c>
      <c r="C1952" t="s">
        <v>6060</v>
      </c>
      <c r="D1952" s="6">
        <v>48000</v>
      </c>
      <c r="E1952" s="6">
        <v>96248.960000000006</v>
      </c>
      <c r="F1952" t="s">
        <v>8219</v>
      </c>
      <c r="G1952" t="s">
        <v>8224</v>
      </c>
      <c r="H1952" t="s">
        <v>8246</v>
      </c>
      <c r="I1952" s="7">
        <v>1303446073</v>
      </c>
      <c r="J1952" s="7">
        <v>1300767673</v>
      </c>
      <c r="K1952" t="b">
        <v>1</v>
      </c>
      <c r="L1952">
        <v>1876</v>
      </c>
      <c r="M1952" t="b">
        <v>1</v>
      </c>
      <c r="N1952" s="7" t="s">
        <v>8322</v>
      </c>
      <c r="O1952" s="7" t="s">
        <v>8352</v>
      </c>
      <c r="P1952">
        <v>201</v>
      </c>
      <c r="Q1952" s="6">
        <f>E1952/Table1_2[[#This Row],[backers_count]]</f>
        <v>51.3054157782516</v>
      </c>
    </row>
    <row r="1953" spans="1:17" x14ac:dyDescent="0.35">
      <c r="A1953">
        <v>1951</v>
      </c>
      <c r="B1953" t="s">
        <v>1952</v>
      </c>
      <c r="C1953" t="s">
        <v>6061</v>
      </c>
      <c r="D1953" s="6">
        <v>50000</v>
      </c>
      <c r="E1953" s="6">
        <v>106222</v>
      </c>
      <c r="F1953" t="s">
        <v>8219</v>
      </c>
      <c r="G1953" t="s">
        <v>8224</v>
      </c>
      <c r="H1953" t="s">
        <v>8246</v>
      </c>
      <c r="I1953" s="7">
        <v>1478516737</v>
      </c>
      <c r="J1953" s="7">
        <v>1475921137</v>
      </c>
      <c r="K1953" t="b">
        <v>1</v>
      </c>
      <c r="L1953">
        <v>834</v>
      </c>
      <c r="M1953" t="b">
        <v>1</v>
      </c>
      <c r="N1953" s="7" t="s">
        <v>8322</v>
      </c>
      <c r="O1953" s="7" t="s">
        <v>8352</v>
      </c>
      <c r="P1953">
        <v>213</v>
      </c>
      <c r="Q1953" s="6">
        <f>E1953/Table1_2[[#This Row],[backers_count]]</f>
        <v>127.36450839328538</v>
      </c>
    </row>
    <row r="1954" spans="1:17" x14ac:dyDescent="0.35">
      <c r="A1954">
        <v>1952</v>
      </c>
      <c r="B1954" t="s">
        <v>1953</v>
      </c>
      <c r="C1954" t="s">
        <v>6062</v>
      </c>
      <c r="D1954" s="6">
        <v>35000</v>
      </c>
      <c r="E1954" s="6">
        <v>69465.33</v>
      </c>
      <c r="F1954" t="s">
        <v>8219</v>
      </c>
      <c r="G1954" t="s">
        <v>8229</v>
      </c>
      <c r="H1954" t="s">
        <v>8251</v>
      </c>
      <c r="I1954" s="7">
        <v>1381934015</v>
      </c>
      <c r="J1954" s="7">
        <v>1378737215</v>
      </c>
      <c r="K1954" t="b">
        <v>1</v>
      </c>
      <c r="L1954">
        <v>682</v>
      </c>
      <c r="M1954" t="b">
        <v>1</v>
      </c>
      <c r="N1954" s="7" t="s">
        <v>8322</v>
      </c>
      <c r="O1954" s="7" t="s">
        <v>8352</v>
      </c>
      <c r="P1954">
        <v>199</v>
      </c>
      <c r="Q1954" s="6">
        <f>E1954/Table1_2[[#This Row],[backers_count]]</f>
        <v>101.85532258064516</v>
      </c>
    </row>
    <row r="1955" spans="1:17" x14ac:dyDescent="0.35">
      <c r="A1955">
        <v>1953</v>
      </c>
      <c r="B1955" t="s">
        <v>1954</v>
      </c>
      <c r="C1955" t="s">
        <v>6063</v>
      </c>
      <c r="D1955" s="6">
        <v>15000</v>
      </c>
      <c r="E1955" s="6">
        <v>33892</v>
      </c>
      <c r="F1955" t="s">
        <v>8219</v>
      </c>
      <c r="G1955" t="s">
        <v>8224</v>
      </c>
      <c r="H1955" t="s">
        <v>8246</v>
      </c>
      <c r="I1955" s="7">
        <v>1330657200</v>
      </c>
      <c r="J1955" s="7">
        <v>1328158065</v>
      </c>
      <c r="K1955" t="b">
        <v>1</v>
      </c>
      <c r="L1955">
        <v>147</v>
      </c>
      <c r="M1955" t="b">
        <v>1</v>
      </c>
      <c r="N1955" s="7" t="s">
        <v>8322</v>
      </c>
      <c r="O1955" s="7" t="s">
        <v>8352</v>
      </c>
      <c r="P1955">
        <v>226</v>
      </c>
      <c r="Q1955" s="6">
        <f>E1955/Table1_2[[#This Row],[backers_count]]</f>
        <v>230.55782312925169</v>
      </c>
    </row>
    <row r="1956" spans="1:17" x14ac:dyDescent="0.35">
      <c r="A1956">
        <v>1954</v>
      </c>
      <c r="B1956" t="s">
        <v>1955</v>
      </c>
      <c r="C1956" t="s">
        <v>6064</v>
      </c>
      <c r="D1956" s="6">
        <v>50000</v>
      </c>
      <c r="E1956" s="6">
        <v>349474</v>
      </c>
      <c r="F1956" t="s">
        <v>8219</v>
      </c>
      <c r="G1956" t="s">
        <v>8224</v>
      </c>
      <c r="H1956" t="s">
        <v>8246</v>
      </c>
      <c r="I1956" s="7">
        <v>1457758800</v>
      </c>
      <c r="J1956" s="7">
        <v>1453730176</v>
      </c>
      <c r="K1956" t="b">
        <v>1</v>
      </c>
      <c r="L1956">
        <v>415</v>
      </c>
      <c r="M1956" t="b">
        <v>1</v>
      </c>
      <c r="N1956" s="7" t="s">
        <v>8322</v>
      </c>
      <c r="O1956" s="7" t="s">
        <v>8352</v>
      </c>
      <c r="P1956">
        <v>699</v>
      </c>
      <c r="Q1956" s="6">
        <f>E1956/Table1_2[[#This Row],[backers_count]]</f>
        <v>842.10602409638557</v>
      </c>
    </row>
    <row r="1957" spans="1:17" x14ac:dyDescent="0.35">
      <c r="A1957">
        <v>1955</v>
      </c>
      <c r="B1957" t="s">
        <v>1956</v>
      </c>
      <c r="C1957" t="s">
        <v>6065</v>
      </c>
      <c r="D1957" s="6">
        <v>42000</v>
      </c>
      <c r="E1957" s="6">
        <v>167410.01999999999</v>
      </c>
      <c r="F1957" t="s">
        <v>8219</v>
      </c>
      <c r="G1957" t="s">
        <v>8224</v>
      </c>
      <c r="H1957" t="s">
        <v>8246</v>
      </c>
      <c r="I1957" s="7">
        <v>1337799600</v>
      </c>
      <c r="J1957" s="7">
        <v>1334989881</v>
      </c>
      <c r="K1957" t="b">
        <v>1</v>
      </c>
      <c r="L1957">
        <v>290</v>
      </c>
      <c r="M1957" t="b">
        <v>1</v>
      </c>
      <c r="N1957" s="7" t="s">
        <v>8322</v>
      </c>
      <c r="O1957" s="7" t="s">
        <v>8352</v>
      </c>
      <c r="P1957">
        <v>399</v>
      </c>
      <c r="Q1957" s="6">
        <f>E1957/Table1_2[[#This Row],[backers_count]]</f>
        <v>577.27593103448271</v>
      </c>
    </row>
    <row r="1958" spans="1:17" x14ac:dyDescent="0.35">
      <c r="A1958">
        <v>1956</v>
      </c>
      <c r="B1958" t="s">
        <v>1957</v>
      </c>
      <c r="C1958" t="s">
        <v>6066</v>
      </c>
      <c r="D1958" s="6">
        <v>60000</v>
      </c>
      <c r="E1958" s="6">
        <v>176420</v>
      </c>
      <c r="F1958" t="s">
        <v>8219</v>
      </c>
      <c r="G1958" t="s">
        <v>8224</v>
      </c>
      <c r="H1958" t="s">
        <v>8246</v>
      </c>
      <c r="I1958" s="7">
        <v>1429391405</v>
      </c>
      <c r="J1958" s="7">
        <v>1425507005</v>
      </c>
      <c r="K1958" t="b">
        <v>1</v>
      </c>
      <c r="L1958">
        <v>365</v>
      </c>
      <c r="M1958" t="b">
        <v>1</v>
      </c>
      <c r="N1958" s="7" t="s">
        <v>8322</v>
      </c>
      <c r="O1958" s="7" t="s">
        <v>8352</v>
      </c>
      <c r="P1958">
        <v>295</v>
      </c>
      <c r="Q1958" s="6">
        <f>E1958/Table1_2[[#This Row],[backers_count]]</f>
        <v>483.34246575342468</v>
      </c>
    </row>
    <row r="1959" spans="1:17" x14ac:dyDescent="0.35">
      <c r="A1959">
        <v>1957</v>
      </c>
      <c r="B1959" t="s">
        <v>1958</v>
      </c>
      <c r="C1959" t="s">
        <v>6067</v>
      </c>
      <c r="D1959" s="6">
        <v>30000</v>
      </c>
      <c r="E1959" s="6">
        <v>50251.41</v>
      </c>
      <c r="F1959" t="s">
        <v>8219</v>
      </c>
      <c r="G1959" t="s">
        <v>8224</v>
      </c>
      <c r="H1959" t="s">
        <v>8246</v>
      </c>
      <c r="I1959" s="7">
        <v>1351304513</v>
      </c>
      <c r="J1959" s="7">
        <v>1348712513</v>
      </c>
      <c r="K1959" t="b">
        <v>1</v>
      </c>
      <c r="L1959">
        <v>660</v>
      </c>
      <c r="M1959" t="b">
        <v>1</v>
      </c>
      <c r="N1959" s="7" t="s">
        <v>8322</v>
      </c>
      <c r="O1959" s="7" t="s">
        <v>8352</v>
      </c>
      <c r="P1959">
        <v>168</v>
      </c>
      <c r="Q1959" s="6">
        <f>E1959/Table1_2[[#This Row],[backers_count]]</f>
        <v>76.138500000000008</v>
      </c>
    </row>
    <row r="1960" spans="1:17" x14ac:dyDescent="0.35">
      <c r="A1960">
        <v>1958</v>
      </c>
      <c r="B1960" t="s">
        <v>1959</v>
      </c>
      <c r="C1960" t="s">
        <v>6068</v>
      </c>
      <c r="D1960" s="6">
        <v>7000</v>
      </c>
      <c r="E1960" s="6">
        <v>100490.02</v>
      </c>
      <c r="F1960" t="s">
        <v>8219</v>
      </c>
      <c r="G1960" t="s">
        <v>8224</v>
      </c>
      <c r="H1960" t="s">
        <v>8246</v>
      </c>
      <c r="I1960" s="7">
        <v>1364078561</v>
      </c>
      <c r="J1960" s="7">
        <v>1361490161</v>
      </c>
      <c r="K1960" t="b">
        <v>1</v>
      </c>
      <c r="L1960">
        <v>1356</v>
      </c>
      <c r="M1960" t="b">
        <v>1</v>
      </c>
      <c r="N1960" s="7" t="s">
        <v>8322</v>
      </c>
      <c r="O1960" s="7" t="s">
        <v>8352</v>
      </c>
      <c r="P1960">
        <v>1436</v>
      </c>
      <c r="Q1960" s="6">
        <f>E1960/Table1_2[[#This Row],[backers_count]]</f>
        <v>74.107684365781708</v>
      </c>
    </row>
    <row r="1961" spans="1:17" x14ac:dyDescent="0.35">
      <c r="A1961">
        <v>1959</v>
      </c>
      <c r="B1961" t="s">
        <v>1960</v>
      </c>
      <c r="C1961" t="s">
        <v>6069</v>
      </c>
      <c r="D1961" s="6">
        <v>10000</v>
      </c>
      <c r="E1961" s="6">
        <v>15673.44</v>
      </c>
      <c r="F1961" t="s">
        <v>8219</v>
      </c>
      <c r="G1961" t="s">
        <v>8224</v>
      </c>
      <c r="H1961" t="s">
        <v>8246</v>
      </c>
      <c r="I1961" s="7">
        <v>1412121600</v>
      </c>
      <c r="J1961" s="7">
        <v>1408565860</v>
      </c>
      <c r="K1961" t="b">
        <v>1</v>
      </c>
      <c r="L1961">
        <v>424</v>
      </c>
      <c r="M1961" t="b">
        <v>1</v>
      </c>
      <c r="N1961" s="7" t="s">
        <v>8322</v>
      </c>
      <c r="O1961" s="7" t="s">
        <v>8352</v>
      </c>
      <c r="P1961">
        <v>157</v>
      </c>
      <c r="Q1961" s="6">
        <f>E1961/Table1_2[[#This Row],[backers_count]]</f>
        <v>36.965660377358489</v>
      </c>
    </row>
    <row r="1962" spans="1:17" x14ac:dyDescent="0.35">
      <c r="A1962">
        <v>1960</v>
      </c>
      <c r="B1962" t="s">
        <v>1961</v>
      </c>
      <c r="C1962" t="s">
        <v>6070</v>
      </c>
      <c r="D1962" s="6">
        <v>70000</v>
      </c>
      <c r="E1962" s="6">
        <v>82532</v>
      </c>
      <c r="F1962" t="s">
        <v>8219</v>
      </c>
      <c r="G1962" t="s">
        <v>8235</v>
      </c>
      <c r="H1962" t="s">
        <v>8255</v>
      </c>
      <c r="I1962" s="7">
        <v>1419151341</v>
      </c>
      <c r="J1962" s="7">
        <v>1416559341</v>
      </c>
      <c r="K1962" t="b">
        <v>1</v>
      </c>
      <c r="L1962">
        <v>33</v>
      </c>
      <c r="M1962" t="b">
        <v>1</v>
      </c>
      <c r="N1962" s="7" t="s">
        <v>8322</v>
      </c>
      <c r="O1962" s="7" t="s">
        <v>8352</v>
      </c>
      <c r="P1962">
        <v>118</v>
      </c>
      <c r="Q1962" s="6">
        <f>E1962/Table1_2[[#This Row],[backers_count]]</f>
        <v>2500.969696969697</v>
      </c>
    </row>
    <row r="1963" spans="1:17" x14ac:dyDescent="0.35">
      <c r="A1963">
        <v>1961</v>
      </c>
      <c r="B1963" t="s">
        <v>1962</v>
      </c>
      <c r="C1963" t="s">
        <v>6071</v>
      </c>
      <c r="D1963" s="6">
        <v>10000</v>
      </c>
      <c r="E1963" s="6">
        <v>110538.12</v>
      </c>
      <c r="F1963" t="s">
        <v>8219</v>
      </c>
      <c r="G1963" t="s">
        <v>8224</v>
      </c>
      <c r="H1963" t="s">
        <v>8246</v>
      </c>
      <c r="I1963" s="7">
        <v>1349495940</v>
      </c>
      <c r="J1963" s="7">
        <v>1346042417</v>
      </c>
      <c r="K1963" t="b">
        <v>1</v>
      </c>
      <c r="L1963">
        <v>1633</v>
      </c>
      <c r="M1963" t="b">
        <v>1</v>
      </c>
      <c r="N1963" s="7" t="s">
        <v>8322</v>
      </c>
      <c r="O1963" s="7" t="s">
        <v>8352</v>
      </c>
      <c r="P1963">
        <v>1106</v>
      </c>
      <c r="Q1963" s="6">
        <f>E1963/Table1_2[[#This Row],[backers_count]]</f>
        <v>67.690214329454989</v>
      </c>
    </row>
    <row r="1964" spans="1:17" x14ac:dyDescent="0.35">
      <c r="A1964">
        <v>1962</v>
      </c>
      <c r="B1964" t="s">
        <v>1963</v>
      </c>
      <c r="C1964" t="s">
        <v>6072</v>
      </c>
      <c r="D1964" s="6">
        <v>10000</v>
      </c>
      <c r="E1964" s="6">
        <v>19292.5</v>
      </c>
      <c r="F1964" t="s">
        <v>8219</v>
      </c>
      <c r="G1964" t="s">
        <v>8224</v>
      </c>
      <c r="H1964" t="s">
        <v>8246</v>
      </c>
      <c r="I1964" s="7">
        <v>1400006636</v>
      </c>
      <c r="J1964" s="7">
        <v>1397414636</v>
      </c>
      <c r="K1964" t="b">
        <v>1</v>
      </c>
      <c r="L1964">
        <v>306</v>
      </c>
      <c r="M1964" t="b">
        <v>1</v>
      </c>
      <c r="N1964" s="7" t="s">
        <v>8322</v>
      </c>
      <c r="O1964" s="7" t="s">
        <v>8352</v>
      </c>
      <c r="P1964">
        <v>193</v>
      </c>
      <c r="Q1964" s="6">
        <f>E1964/Table1_2[[#This Row],[backers_count]]</f>
        <v>63.04738562091503</v>
      </c>
    </row>
    <row r="1965" spans="1:17" x14ac:dyDescent="0.35">
      <c r="A1965">
        <v>1963</v>
      </c>
      <c r="B1965" t="s">
        <v>1964</v>
      </c>
      <c r="C1965" t="s">
        <v>6073</v>
      </c>
      <c r="D1965" s="6">
        <v>19000</v>
      </c>
      <c r="E1965" s="6">
        <v>24108</v>
      </c>
      <c r="F1965" t="s">
        <v>8219</v>
      </c>
      <c r="G1965" t="s">
        <v>8225</v>
      </c>
      <c r="H1965" t="s">
        <v>8247</v>
      </c>
      <c r="I1965" s="7">
        <v>1410862734</v>
      </c>
      <c r="J1965" s="7">
        <v>1407838734</v>
      </c>
      <c r="K1965" t="b">
        <v>1</v>
      </c>
      <c r="L1965">
        <v>205</v>
      </c>
      <c r="M1965" t="b">
        <v>1</v>
      </c>
      <c r="N1965" s="7" t="s">
        <v>8322</v>
      </c>
      <c r="O1965" s="7" t="s">
        <v>8352</v>
      </c>
      <c r="P1965">
        <v>127</v>
      </c>
      <c r="Q1965" s="6">
        <f>E1965/Table1_2[[#This Row],[backers_count]]</f>
        <v>117.6</v>
      </c>
    </row>
    <row r="1966" spans="1:17" x14ac:dyDescent="0.35">
      <c r="A1966">
        <v>1964</v>
      </c>
      <c r="B1966" t="s">
        <v>1965</v>
      </c>
      <c r="C1966" t="s">
        <v>6074</v>
      </c>
      <c r="D1966" s="6">
        <v>89200</v>
      </c>
      <c r="E1966" s="6">
        <v>231543.12</v>
      </c>
      <c r="F1966" t="s">
        <v>8219</v>
      </c>
      <c r="G1966" t="s">
        <v>8237</v>
      </c>
      <c r="H1966" t="s">
        <v>8249</v>
      </c>
      <c r="I1966" s="7">
        <v>1461306772</v>
      </c>
      <c r="J1966" s="7">
        <v>1458714772</v>
      </c>
      <c r="K1966" t="b">
        <v>1</v>
      </c>
      <c r="L1966">
        <v>1281</v>
      </c>
      <c r="M1966" t="b">
        <v>1</v>
      </c>
      <c r="N1966" s="7" t="s">
        <v>8322</v>
      </c>
      <c r="O1966" s="7" t="s">
        <v>8352</v>
      </c>
      <c r="P1966">
        <v>260</v>
      </c>
      <c r="Q1966" s="6">
        <f>E1966/Table1_2[[#This Row],[backers_count]]</f>
        <v>180.75185011709601</v>
      </c>
    </row>
    <row r="1967" spans="1:17" x14ac:dyDescent="0.35">
      <c r="A1967">
        <v>1965</v>
      </c>
      <c r="B1967" t="s">
        <v>1966</v>
      </c>
      <c r="C1967" t="s">
        <v>6075</v>
      </c>
      <c r="D1967" s="6">
        <v>5000</v>
      </c>
      <c r="E1967" s="6">
        <v>13114</v>
      </c>
      <c r="F1967" t="s">
        <v>8219</v>
      </c>
      <c r="G1967" t="s">
        <v>8224</v>
      </c>
      <c r="H1967" t="s">
        <v>8246</v>
      </c>
      <c r="I1967" s="7">
        <v>1326330000</v>
      </c>
      <c r="J1967" s="7">
        <v>1324433310</v>
      </c>
      <c r="K1967" t="b">
        <v>1</v>
      </c>
      <c r="L1967">
        <v>103</v>
      </c>
      <c r="M1967" t="b">
        <v>1</v>
      </c>
      <c r="N1967" s="7" t="s">
        <v>8322</v>
      </c>
      <c r="O1967" s="7" t="s">
        <v>8352</v>
      </c>
      <c r="P1967">
        <v>263</v>
      </c>
      <c r="Q1967" s="6">
        <f>E1967/Table1_2[[#This Row],[backers_count]]</f>
        <v>127.32038834951456</v>
      </c>
    </row>
    <row r="1968" spans="1:17" x14ac:dyDescent="0.35">
      <c r="A1968">
        <v>1966</v>
      </c>
      <c r="B1968" t="s">
        <v>1967</v>
      </c>
      <c r="C1968" t="s">
        <v>6076</v>
      </c>
      <c r="D1968" s="6">
        <v>100000</v>
      </c>
      <c r="E1968" s="6">
        <v>206743.09</v>
      </c>
      <c r="F1968" t="s">
        <v>8219</v>
      </c>
      <c r="G1968" t="s">
        <v>8224</v>
      </c>
      <c r="H1968" t="s">
        <v>8246</v>
      </c>
      <c r="I1968" s="7">
        <v>1408021098</v>
      </c>
      <c r="J1968" s="7">
        <v>1405429098</v>
      </c>
      <c r="K1968" t="b">
        <v>1</v>
      </c>
      <c r="L1968">
        <v>1513</v>
      </c>
      <c r="M1968" t="b">
        <v>1</v>
      </c>
      <c r="N1968" s="7" t="s">
        <v>8322</v>
      </c>
      <c r="O1968" s="7" t="s">
        <v>8352</v>
      </c>
      <c r="P1968">
        <v>207</v>
      </c>
      <c r="Q1968" s="6">
        <f>E1968/Table1_2[[#This Row],[backers_count]]</f>
        <v>136.6444745538665</v>
      </c>
    </row>
    <row r="1969" spans="1:17" x14ac:dyDescent="0.35">
      <c r="A1969">
        <v>1967</v>
      </c>
      <c r="B1969" t="s">
        <v>1968</v>
      </c>
      <c r="C1969" t="s">
        <v>6077</v>
      </c>
      <c r="D1969" s="6">
        <v>20000</v>
      </c>
      <c r="E1969" s="6">
        <v>74026</v>
      </c>
      <c r="F1969" t="s">
        <v>8219</v>
      </c>
      <c r="G1969" t="s">
        <v>8224</v>
      </c>
      <c r="H1969" t="s">
        <v>8246</v>
      </c>
      <c r="I1969" s="7">
        <v>1398959729</v>
      </c>
      <c r="J1969" s="7">
        <v>1396367729</v>
      </c>
      <c r="K1969" t="b">
        <v>1</v>
      </c>
      <c r="L1969">
        <v>405</v>
      </c>
      <c r="M1969" t="b">
        <v>1</v>
      </c>
      <c r="N1969" s="7" t="s">
        <v>8322</v>
      </c>
      <c r="O1969" s="7" t="s">
        <v>8352</v>
      </c>
      <c r="P1969">
        <v>371</v>
      </c>
      <c r="Q1969" s="6">
        <f>E1969/Table1_2[[#This Row],[backers_count]]</f>
        <v>182.78024691358024</v>
      </c>
    </row>
    <row r="1970" spans="1:17" x14ac:dyDescent="0.35">
      <c r="A1970">
        <v>1968</v>
      </c>
      <c r="B1970" t="s">
        <v>1969</v>
      </c>
      <c r="C1970" t="s">
        <v>6078</v>
      </c>
      <c r="D1970" s="6">
        <v>50000</v>
      </c>
      <c r="E1970" s="6">
        <v>142483</v>
      </c>
      <c r="F1970" t="s">
        <v>8219</v>
      </c>
      <c r="G1970" t="s">
        <v>8224</v>
      </c>
      <c r="H1970" t="s">
        <v>8246</v>
      </c>
      <c r="I1970" s="7">
        <v>1480777515</v>
      </c>
      <c r="J1970" s="7">
        <v>1478095515</v>
      </c>
      <c r="K1970" t="b">
        <v>1</v>
      </c>
      <c r="L1970">
        <v>510</v>
      </c>
      <c r="M1970" t="b">
        <v>1</v>
      </c>
      <c r="N1970" s="7" t="s">
        <v>8322</v>
      </c>
      <c r="O1970" s="7" t="s">
        <v>8352</v>
      </c>
      <c r="P1970">
        <v>285</v>
      </c>
      <c r="Q1970" s="6">
        <f>E1970/Table1_2[[#This Row],[backers_count]]</f>
        <v>279.37843137254902</v>
      </c>
    </row>
    <row r="1971" spans="1:17" x14ac:dyDescent="0.35">
      <c r="A1971">
        <v>1969</v>
      </c>
      <c r="B1971" t="s">
        <v>1970</v>
      </c>
      <c r="C1971" t="s">
        <v>6079</v>
      </c>
      <c r="D1971" s="6">
        <v>20000</v>
      </c>
      <c r="E1971" s="6">
        <v>115816</v>
      </c>
      <c r="F1971" t="s">
        <v>8219</v>
      </c>
      <c r="G1971" t="s">
        <v>8225</v>
      </c>
      <c r="H1971" t="s">
        <v>8247</v>
      </c>
      <c r="I1971" s="7">
        <v>1470423668</v>
      </c>
      <c r="J1971" s="7">
        <v>1467831668</v>
      </c>
      <c r="K1971" t="b">
        <v>1</v>
      </c>
      <c r="L1971">
        <v>1887</v>
      </c>
      <c r="M1971" t="b">
        <v>1</v>
      </c>
      <c r="N1971" s="7" t="s">
        <v>8322</v>
      </c>
      <c r="O1971" s="7" t="s">
        <v>8352</v>
      </c>
      <c r="P1971">
        <v>580</v>
      </c>
      <c r="Q1971" s="6">
        <f>E1971/Table1_2[[#This Row],[backers_count]]</f>
        <v>61.375728669846318</v>
      </c>
    </row>
    <row r="1972" spans="1:17" x14ac:dyDescent="0.35">
      <c r="A1972">
        <v>1970</v>
      </c>
      <c r="B1972" t="s">
        <v>1971</v>
      </c>
      <c r="C1972" t="s">
        <v>6080</v>
      </c>
      <c r="D1972" s="6">
        <v>5000</v>
      </c>
      <c r="E1972" s="6">
        <v>56590</v>
      </c>
      <c r="F1972" t="s">
        <v>8219</v>
      </c>
      <c r="G1972" t="s">
        <v>8224</v>
      </c>
      <c r="H1972" t="s">
        <v>8246</v>
      </c>
      <c r="I1972" s="7">
        <v>1366429101</v>
      </c>
      <c r="J1972" s="7">
        <v>1361248701</v>
      </c>
      <c r="K1972" t="b">
        <v>1</v>
      </c>
      <c r="L1972">
        <v>701</v>
      </c>
      <c r="M1972" t="b">
        <v>1</v>
      </c>
      <c r="N1972" s="7" t="s">
        <v>8322</v>
      </c>
      <c r="O1972" s="7" t="s">
        <v>8352</v>
      </c>
      <c r="P1972">
        <v>1132</v>
      </c>
      <c r="Q1972" s="6">
        <f>E1972/Table1_2[[#This Row],[backers_count]]</f>
        <v>80.727532097004286</v>
      </c>
    </row>
    <row r="1973" spans="1:17" x14ac:dyDescent="0.35">
      <c r="A1973">
        <v>1971</v>
      </c>
      <c r="B1973" t="s">
        <v>1972</v>
      </c>
      <c r="C1973" t="s">
        <v>6081</v>
      </c>
      <c r="D1973" s="6">
        <v>400000</v>
      </c>
      <c r="E1973" s="6">
        <v>1052110.8700000001</v>
      </c>
      <c r="F1973" t="s">
        <v>8219</v>
      </c>
      <c r="G1973" t="s">
        <v>8224</v>
      </c>
      <c r="H1973" t="s">
        <v>8246</v>
      </c>
      <c r="I1973" s="7">
        <v>1384488000</v>
      </c>
      <c r="J1973" s="7">
        <v>1381752061</v>
      </c>
      <c r="K1973" t="b">
        <v>1</v>
      </c>
      <c r="L1973">
        <v>3863</v>
      </c>
      <c r="M1973" t="b">
        <v>1</v>
      </c>
      <c r="N1973" s="7" t="s">
        <v>8322</v>
      </c>
      <c r="O1973" s="7" t="s">
        <v>8352</v>
      </c>
      <c r="P1973">
        <v>264</v>
      </c>
      <c r="Q1973" s="6">
        <f>E1973/Table1_2[[#This Row],[backers_count]]</f>
        <v>272.35590732591254</v>
      </c>
    </row>
    <row r="1974" spans="1:17" x14ac:dyDescent="0.35">
      <c r="A1974">
        <v>1972</v>
      </c>
      <c r="B1974" t="s">
        <v>1973</v>
      </c>
      <c r="C1974" t="s">
        <v>6082</v>
      </c>
      <c r="D1974" s="6">
        <v>2500</v>
      </c>
      <c r="E1974" s="6">
        <v>16862</v>
      </c>
      <c r="F1974" t="s">
        <v>8219</v>
      </c>
      <c r="G1974" t="s">
        <v>8224</v>
      </c>
      <c r="H1974" t="s">
        <v>8246</v>
      </c>
      <c r="I1974" s="7">
        <v>1353201444</v>
      </c>
      <c r="J1974" s="7">
        <v>1350605844</v>
      </c>
      <c r="K1974" t="b">
        <v>1</v>
      </c>
      <c r="L1974">
        <v>238</v>
      </c>
      <c r="M1974" t="b">
        <v>1</v>
      </c>
      <c r="N1974" s="7" t="s">
        <v>8322</v>
      </c>
      <c r="O1974" s="7" t="s">
        <v>8352</v>
      </c>
      <c r="P1974">
        <v>675</v>
      </c>
      <c r="Q1974" s="6">
        <f>E1974/Table1_2[[#This Row],[backers_count]]</f>
        <v>70.848739495798313</v>
      </c>
    </row>
    <row r="1975" spans="1:17" x14ac:dyDescent="0.35">
      <c r="A1975">
        <v>1973</v>
      </c>
      <c r="B1975" t="s">
        <v>1974</v>
      </c>
      <c r="C1975" t="s">
        <v>6083</v>
      </c>
      <c r="D1975" s="6">
        <v>198000</v>
      </c>
      <c r="E1975" s="6">
        <v>508525.01</v>
      </c>
      <c r="F1975" t="s">
        <v>8219</v>
      </c>
      <c r="G1975" t="s">
        <v>8224</v>
      </c>
      <c r="H1975" t="s">
        <v>8246</v>
      </c>
      <c r="I1975" s="7">
        <v>1470466800</v>
      </c>
      <c r="J1975" s="7">
        <v>1467134464</v>
      </c>
      <c r="K1975" t="b">
        <v>1</v>
      </c>
      <c r="L1975">
        <v>2051</v>
      </c>
      <c r="M1975" t="b">
        <v>1</v>
      </c>
      <c r="N1975" s="7" t="s">
        <v>8322</v>
      </c>
      <c r="O1975" s="7" t="s">
        <v>8352</v>
      </c>
      <c r="P1975">
        <v>257</v>
      </c>
      <c r="Q1975" s="6">
        <f>E1975/Table1_2[[#This Row],[backers_count]]</f>
        <v>247.94003412969283</v>
      </c>
    </row>
    <row r="1976" spans="1:17" x14ac:dyDescent="0.35">
      <c r="A1976">
        <v>1974</v>
      </c>
      <c r="B1976" t="s">
        <v>1975</v>
      </c>
      <c r="C1976" t="s">
        <v>6084</v>
      </c>
      <c r="D1976" s="6">
        <v>20000</v>
      </c>
      <c r="E1976" s="6">
        <v>75099.199999999997</v>
      </c>
      <c r="F1976" t="s">
        <v>8219</v>
      </c>
      <c r="G1976" t="s">
        <v>8225</v>
      </c>
      <c r="H1976" t="s">
        <v>8247</v>
      </c>
      <c r="I1976" s="7">
        <v>1376899269</v>
      </c>
      <c r="J1976" s="7">
        <v>1371715269</v>
      </c>
      <c r="K1976" t="b">
        <v>1</v>
      </c>
      <c r="L1976">
        <v>402</v>
      </c>
      <c r="M1976" t="b">
        <v>1</v>
      </c>
      <c r="N1976" s="7" t="s">
        <v>8322</v>
      </c>
      <c r="O1976" s="7" t="s">
        <v>8352</v>
      </c>
      <c r="P1976">
        <v>376</v>
      </c>
      <c r="Q1976" s="6">
        <f>E1976/Table1_2[[#This Row],[backers_count]]</f>
        <v>186.81393034825871</v>
      </c>
    </row>
    <row r="1977" spans="1:17" x14ac:dyDescent="0.35">
      <c r="A1977">
        <v>1975</v>
      </c>
      <c r="B1977" t="s">
        <v>1976</v>
      </c>
      <c r="C1977" t="s">
        <v>6085</v>
      </c>
      <c r="D1977" s="6">
        <v>16000</v>
      </c>
      <c r="E1977" s="6">
        <v>33393.339999999997</v>
      </c>
      <c r="F1977" t="s">
        <v>8219</v>
      </c>
      <c r="G1977" t="s">
        <v>8224</v>
      </c>
      <c r="H1977" t="s">
        <v>8246</v>
      </c>
      <c r="I1977" s="7">
        <v>1362938851</v>
      </c>
      <c r="J1977" s="7">
        <v>1360346851</v>
      </c>
      <c r="K1977" t="b">
        <v>1</v>
      </c>
      <c r="L1977">
        <v>253</v>
      </c>
      <c r="M1977" t="b">
        <v>1</v>
      </c>
      <c r="N1977" s="7" t="s">
        <v>8322</v>
      </c>
      <c r="O1977" s="7" t="s">
        <v>8352</v>
      </c>
      <c r="P1977">
        <v>209</v>
      </c>
      <c r="Q1977" s="6">
        <f>E1977/Table1_2[[#This Row],[backers_count]]</f>
        <v>131.98948616600788</v>
      </c>
    </row>
    <row r="1978" spans="1:17" x14ac:dyDescent="0.35">
      <c r="A1978">
        <v>1976</v>
      </c>
      <c r="B1978" t="s">
        <v>1977</v>
      </c>
      <c r="C1978" t="s">
        <v>6086</v>
      </c>
      <c r="D1978" s="6">
        <v>4000</v>
      </c>
      <c r="E1978" s="6">
        <v>13864</v>
      </c>
      <c r="F1978" t="s">
        <v>8219</v>
      </c>
      <c r="G1978" t="s">
        <v>8225</v>
      </c>
      <c r="H1978" t="s">
        <v>8247</v>
      </c>
      <c r="I1978" s="7">
        <v>1373751325</v>
      </c>
      <c r="J1978" s="7">
        <v>1371159325</v>
      </c>
      <c r="K1978" t="b">
        <v>1</v>
      </c>
      <c r="L1978">
        <v>473</v>
      </c>
      <c r="M1978" t="b">
        <v>1</v>
      </c>
      <c r="N1978" s="7" t="s">
        <v>8322</v>
      </c>
      <c r="O1978" s="7" t="s">
        <v>8352</v>
      </c>
      <c r="P1978">
        <v>347</v>
      </c>
      <c r="Q1978" s="6">
        <f>E1978/Table1_2[[#This Row],[backers_count]]</f>
        <v>29.310782241014799</v>
      </c>
    </row>
    <row r="1979" spans="1:17" x14ac:dyDescent="0.35">
      <c r="A1979">
        <v>1977</v>
      </c>
      <c r="B1979" t="s">
        <v>1978</v>
      </c>
      <c r="C1979" t="s">
        <v>6087</v>
      </c>
      <c r="D1979" s="6">
        <v>50000</v>
      </c>
      <c r="E1979" s="6">
        <v>201165</v>
      </c>
      <c r="F1979" t="s">
        <v>8219</v>
      </c>
      <c r="G1979" t="s">
        <v>8224</v>
      </c>
      <c r="H1979" t="s">
        <v>8246</v>
      </c>
      <c r="I1979" s="7">
        <v>1450511940</v>
      </c>
      <c r="J1979" s="7">
        <v>1446527540</v>
      </c>
      <c r="K1979" t="b">
        <v>1</v>
      </c>
      <c r="L1979">
        <v>821</v>
      </c>
      <c r="M1979" t="b">
        <v>1</v>
      </c>
      <c r="N1979" s="7" t="s">
        <v>8322</v>
      </c>
      <c r="O1979" s="7" t="s">
        <v>8352</v>
      </c>
      <c r="P1979">
        <v>403</v>
      </c>
      <c r="Q1979" s="6">
        <f>E1979/Table1_2[[#This Row],[backers_count]]</f>
        <v>245.02436053593178</v>
      </c>
    </row>
    <row r="1980" spans="1:17" x14ac:dyDescent="0.35">
      <c r="A1980">
        <v>1978</v>
      </c>
      <c r="B1980" t="s">
        <v>1979</v>
      </c>
      <c r="C1980" t="s">
        <v>6088</v>
      </c>
      <c r="D1980" s="6">
        <v>50000</v>
      </c>
      <c r="E1980" s="6">
        <v>513422.57</v>
      </c>
      <c r="F1980" t="s">
        <v>8219</v>
      </c>
      <c r="G1980" t="s">
        <v>8224</v>
      </c>
      <c r="H1980" t="s">
        <v>8246</v>
      </c>
      <c r="I1980" s="7">
        <v>1339484400</v>
      </c>
      <c r="J1980" s="7">
        <v>1336627492</v>
      </c>
      <c r="K1980" t="b">
        <v>1</v>
      </c>
      <c r="L1980">
        <v>388</v>
      </c>
      <c r="M1980" t="b">
        <v>1</v>
      </c>
      <c r="N1980" s="7" t="s">
        <v>8322</v>
      </c>
      <c r="O1980" s="7" t="s">
        <v>8352</v>
      </c>
      <c r="P1980">
        <v>1027</v>
      </c>
      <c r="Q1980" s="6">
        <f>E1980/Table1_2[[#This Row],[backers_count]]</f>
        <v>1323.2540463917526</v>
      </c>
    </row>
    <row r="1981" spans="1:17" x14ac:dyDescent="0.35">
      <c r="A1981">
        <v>1979</v>
      </c>
      <c r="B1981" t="s">
        <v>1980</v>
      </c>
      <c r="C1981" t="s">
        <v>6089</v>
      </c>
      <c r="D1981" s="6">
        <v>200000</v>
      </c>
      <c r="E1981" s="6">
        <v>229802.31</v>
      </c>
      <c r="F1981" t="s">
        <v>8219</v>
      </c>
      <c r="G1981" t="s">
        <v>8224</v>
      </c>
      <c r="H1981" t="s">
        <v>8246</v>
      </c>
      <c r="I1981" s="7">
        <v>1447909140</v>
      </c>
      <c r="J1981" s="7">
        <v>1444734146</v>
      </c>
      <c r="K1981" t="b">
        <v>1</v>
      </c>
      <c r="L1981">
        <v>813</v>
      </c>
      <c r="M1981" t="b">
        <v>1</v>
      </c>
      <c r="N1981" s="7" t="s">
        <v>8322</v>
      </c>
      <c r="O1981" s="7" t="s">
        <v>8352</v>
      </c>
      <c r="P1981">
        <v>115</v>
      </c>
      <c r="Q1981" s="6">
        <f>E1981/Table1_2[[#This Row],[backers_count]]</f>
        <v>282.65966789667897</v>
      </c>
    </row>
    <row r="1982" spans="1:17" x14ac:dyDescent="0.35">
      <c r="A1982">
        <v>1980</v>
      </c>
      <c r="B1982" t="s">
        <v>1981</v>
      </c>
      <c r="C1982" t="s">
        <v>6090</v>
      </c>
      <c r="D1982" s="6">
        <v>50000</v>
      </c>
      <c r="E1982" s="6">
        <v>177412.01</v>
      </c>
      <c r="F1982" t="s">
        <v>8219</v>
      </c>
      <c r="G1982" t="s">
        <v>8236</v>
      </c>
      <c r="H1982" t="s">
        <v>8249</v>
      </c>
      <c r="I1982" s="7">
        <v>1459684862</v>
      </c>
      <c r="J1982" s="7">
        <v>1456232462</v>
      </c>
      <c r="K1982" t="b">
        <v>1</v>
      </c>
      <c r="L1982">
        <v>1945</v>
      </c>
      <c r="M1982" t="b">
        <v>1</v>
      </c>
      <c r="N1982" s="7" t="s">
        <v>8322</v>
      </c>
      <c r="O1982" s="7" t="s">
        <v>8352</v>
      </c>
      <c r="P1982">
        <v>355</v>
      </c>
      <c r="Q1982" s="6">
        <f>E1982/Table1_2[[#This Row],[backers_count]]</f>
        <v>91.214401028277635</v>
      </c>
    </row>
    <row r="1983" spans="1:17" x14ac:dyDescent="0.35">
      <c r="A1983">
        <v>1981</v>
      </c>
      <c r="B1983" t="s">
        <v>1982</v>
      </c>
      <c r="C1983" t="s">
        <v>6091</v>
      </c>
      <c r="D1983" s="6">
        <v>7500</v>
      </c>
      <c r="E1983" s="6">
        <v>381</v>
      </c>
      <c r="F1983" t="s">
        <v>8221</v>
      </c>
      <c r="G1983" t="s">
        <v>8229</v>
      </c>
      <c r="H1983" t="s">
        <v>8251</v>
      </c>
      <c r="I1983" s="7">
        <v>1404926665</v>
      </c>
      <c r="J1983" s="7">
        <v>1402334665</v>
      </c>
      <c r="K1983" t="b">
        <v>0</v>
      </c>
      <c r="L1983">
        <v>12</v>
      </c>
      <c r="M1983" t="b">
        <v>0</v>
      </c>
      <c r="N1983" s="7" t="s">
        <v>8341</v>
      </c>
      <c r="O1983" s="7" t="s">
        <v>8353</v>
      </c>
      <c r="P1983">
        <v>6</v>
      </c>
      <c r="Q1983" s="6">
        <f>E1983/Table1_2[[#This Row],[backers_count]]</f>
        <v>31.75</v>
      </c>
    </row>
    <row r="1984" spans="1:17" x14ac:dyDescent="0.35">
      <c r="A1984">
        <v>1982</v>
      </c>
      <c r="B1984" t="s">
        <v>1983</v>
      </c>
      <c r="C1984" t="s">
        <v>6092</v>
      </c>
      <c r="D1984" s="6">
        <v>180000</v>
      </c>
      <c r="E1984" s="6">
        <v>0</v>
      </c>
      <c r="F1984" t="s">
        <v>8221</v>
      </c>
      <c r="G1984" t="s">
        <v>8231</v>
      </c>
      <c r="H1984" t="s">
        <v>8252</v>
      </c>
      <c r="I1984" s="7">
        <v>1480863887</v>
      </c>
      <c r="J1984" s="7">
        <v>1478268287</v>
      </c>
      <c r="K1984" t="b">
        <v>0</v>
      </c>
      <c r="L1984">
        <v>0</v>
      </c>
      <c r="M1984" t="b">
        <v>0</v>
      </c>
      <c r="N1984" s="7" t="s">
        <v>8341</v>
      </c>
      <c r="O1984" s="7" t="s">
        <v>8353</v>
      </c>
      <c r="P1984">
        <v>0</v>
      </c>
      <c r="Q1984" s="6" t="e">
        <f>E1984/Table1_2[[#This Row],[backers_count]]</f>
        <v>#DIV/0!</v>
      </c>
    </row>
    <row r="1985" spans="1:17" x14ac:dyDescent="0.35">
      <c r="A1985">
        <v>1983</v>
      </c>
      <c r="B1985" t="s">
        <v>1984</v>
      </c>
      <c r="C1985" t="s">
        <v>6093</v>
      </c>
      <c r="D1985" s="6">
        <v>33000</v>
      </c>
      <c r="E1985" s="6">
        <v>1419</v>
      </c>
      <c r="F1985" t="s">
        <v>8221</v>
      </c>
      <c r="G1985" t="s">
        <v>8224</v>
      </c>
      <c r="H1985" t="s">
        <v>8246</v>
      </c>
      <c r="I1985" s="7">
        <v>1472799600</v>
      </c>
      <c r="J1985" s="7">
        <v>1470874618</v>
      </c>
      <c r="K1985" t="b">
        <v>0</v>
      </c>
      <c r="L1985">
        <v>16</v>
      </c>
      <c r="M1985" t="b">
        <v>0</v>
      </c>
      <c r="N1985" s="7" t="s">
        <v>8341</v>
      </c>
      <c r="O1985" s="7" t="s">
        <v>8353</v>
      </c>
      <c r="P1985">
        <v>5</v>
      </c>
      <c r="Q1985" s="6">
        <f>E1985/Table1_2[[#This Row],[backers_count]]</f>
        <v>88.6875</v>
      </c>
    </row>
    <row r="1986" spans="1:17" x14ac:dyDescent="0.35">
      <c r="A1986">
        <v>1984</v>
      </c>
      <c r="B1986" t="s">
        <v>1985</v>
      </c>
      <c r="C1986" t="s">
        <v>6094</v>
      </c>
      <c r="D1986" s="6">
        <v>15000</v>
      </c>
      <c r="E1986" s="6">
        <v>3172</v>
      </c>
      <c r="F1986" t="s">
        <v>8221</v>
      </c>
      <c r="G1986" t="s">
        <v>8224</v>
      </c>
      <c r="H1986" t="s">
        <v>8246</v>
      </c>
      <c r="I1986" s="7">
        <v>1417377481</v>
      </c>
      <c r="J1986" s="7">
        <v>1412189881</v>
      </c>
      <c r="K1986" t="b">
        <v>0</v>
      </c>
      <c r="L1986">
        <v>7</v>
      </c>
      <c r="M1986" t="b">
        <v>0</v>
      </c>
      <c r="N1986" s="7" t="s">
        <v>8341</v>
      </c>
      <c r="O1986" s="7" t="s">
        <v>8353</v>
      </c>
      <c r="P1986">
        <v>22</v>
      </c>
      <c r="Q1986" s="6">
        <f>E1986/Table1_2[[#This Row],[backers_count]]</f>
        <v>453.14285714285717</v>
      </c>
    </row>
    <row r="1987" spans="1:17" x14ac:dyDescent="0.35">
      <c r="A1987">
        <v>1985</v>
      </c>
      <c r="B1987" t="s">
        <v>1986</v>
      </c>
      <c r="C1987" t="s">
        <v>6095</v>
      </c>
      <c r="D1987" s="6">
        <v>1600</v>
      </c>
      <c r="E1987" s="6">
        <v>51</v>
      </c>
      <c r="F1987" t="s">
        <v>8221</v>
      </c>
      <c r="G1987" t="s">
        <v>8225</v>
      </c>
      <c r="H1987" t="s">
        <v>8247</v>
      </c>
      <c r="I1987" s="7">
        <v>1470178800</v>
      </c>
      <c r="J1987" s="7">
        <v>1467650771</v>
      </c>
      <c r="K1987" t="b">
        <v>0</v>
      </c>
      <c r="L1987">
        <v>4</v>
      </c>
      <c r="M1987" t="b">
        <v>0</v>
      </c>
      <c r="N1987" s="7" t="s">
        <v>8341</v>
      </c>
      <c r="O1987" s="7" t="s">
        <v>8353</v>
      </c>
      <c r="P1987">
        <v>4</v>
      </c>
      <c r="Q1987" s="6">
        <f>E1987/Table1_2[[#This Row],[backers_count]]</f>
        <v>12.75</v>
      </c>
    </row>
    <row r="1988" spans="1:17" x14ac:dyDescent="0.35">
      <c r="A1988">
        <v>1986</v>
      </c>
      <c r="B1988" t="s">
        <v>1987</v>
      </c>
      <c r="C1988" t="s">
        <v>6096</v>
      </c>
      <c r="D1988" s="6">
        <v>2000</v>
      </c>
      <c r="E1988" s="6">
        <v>1</v>
      </c>
      <c r="F1988" t="s">
        <v>8221</v>
      </c>
      <c r="G1988" t="s">
        <v>8225</v>
      </c>
      <c r="H1988" t="s">
        <v>8247</v>
      </c>
      <c r="I1988" s="7">
        <v>1457947483</v>
      </c>
      <c r="J1988" s="7">
        <v>1455359083</v>
      </c>
      <c r="K1988" t="b">
        <v>0</v>
      </c>
      <c r="L1988">
        <v>1</v>
      </c>
      <c r="M1988" t="b">
        <v>0</v>
      </c>
      <c r="N1988" s="7" t="s">
        <v>8341</v>
      </c>
      <c r="O1988" s="7" t="s">
        <v>8353</v>
      </c>
      <c r="P1988">
        <v>1</v>
      </c>
      <c r="Q1988" s="6">
        <f>E1988/Table1_2[[#This Row],[backers_count]]</f>
        <v>1</v>
      </c>
    </row>
    <row r="1989" spans="1:17" x14ac:dyDescent="0.35">
      <c r="A1989">
        <v>1987</v>
      </c>
      <c r="B1989" t="s">
        <v>1988</v>
      </c>
      <c r="C1989" t="s">
        <v>6097</v>
      </c>
      <c r="D1989" s="6">
        <v>5500</v>
      </c>
      <c r="E1989" s="6">
        <v>2336</v>
      </c>
      <c r="F1989" t="s">
        <v>8221</v>
      </c>
      <c r="G1989" t="s">
        <v>8225</v>
      </c>
      <c r="H1989" t="s">
        <v>8247</v>
      </c>
      <c r="I1989" s="7">
        <v>1425223276</v>
      </c>
      <c r="J1989" s="7">
        <v>1422631276</v>
      </c>
      <c r="K1989" t="b">
        <v>0</v>
      </c>
      <c r="L1989">
        <v>28</v>
      </c>
      <c r="M1989" t="b">
        <v>0</v>
      </c>
      <c r="N1989" s="7" t="s">
        <v>8341</v>
      </c>
      <c r="O1989" s="7" t="s">
        <v>8353</v>
      </c>
      <c r="P1989">
        <v>43</v>
      </c>
      <c r="Q1989" s="6">
        <f>E1989/Table1_2[[#This Row],[backers_count]]</f>
        <v>83.428571428571431</v>
      </c>
    </row>
    <row r="1990" spans="1:17" x14ac:dyDescent="0.35">
      <c r="A1990">
        <v>1988</v>
      </c>
      <c r="B1990" t="s">
        <v>1989</v>
      </c>
      <c r="C1990" t="s">
        <v>6098</v>
      </c>
      <c r="D1990" s="6">
        <v>6000</v>
      </c>
      <c r="E1990" s="6">
        <v>25</v>
      </c>
      <c r="F1990" t="s">
        <v>8221</v>
      </c>
      <c r="G1990" t="s">
        <v>8224</v>
      </c>
      <c r="H1990" t="s">
        <v>8246</v>
      </c>
      <c r="I1990" s="7">
        <v>1440094742</v>
      </c>
      <c r="J1990" s="7">
        <v>1437502742</v>
      </c>
      <c r="K1990" t="b">
        <v>0</v>
      </c>
      <c r="L1990">
        <v>1</v>
      </c>
      <c r="M1990" t="b">
        <v>0</v>
      </c>
      <c r="N1990" s="7" t="s">
        <v>8341</v>
      </c>
      <c r="O1990" s="7" t="s">
        <v>8353</v>
      </c>
      <c r="P1990">
        <v>1</v>
      </c>
      <c r="Q1990" s="6">
        <f>E1990/Table1_2[[#This Row],[backers_count]]</f>
        <v>25</v>
      </c>
    </row>
    <row r="1991" spans="1:17" x14ac:dyDescent="0.35">
      <c r="A1991">
        <v>1989</v>
      </c>
      <c r="B1991" t="s">
        <v>1990</v>
      </c>
      <c r="C1991" t="s">
        <v>6099</v>
      </c>
      <c r="D1991" s="6">
        <v>5000</v>
      </c>
      <c r="E1991" s="6">
        <v>50</v>
      </c>
      <c r="F1991" t="s">
        <v>8221</v>
      </c>
      <c r="G1991" t="s">
        <v>8224</v>
      </c>
      <c r="H1991" t="s">
        <v>8246</v>
      </c>
      <c r="I1991" s="7">
        <v>1481473208</v>
      </c>
      <c r="J1991" s="7">
        <v>1478881208</v>
      </c>
      <c r="K1991" t="b">
        <v>0</v>
      </c>
      <c r="L1991">
        <v>1</v>
      </c>
      <c r="M1991" t="b">
        <v>0</v>
      </c>
      <c r="N1991" s="7" t="s">
        <v>8341</v>
      </c>
      <c r="O1991" s="7" t="s">
        <v>8353</v>
      </c>
      <c r="P1991">
        <v>1</v>
      </c>
      <c r="Q1991" s="6">
        <f>E1991/Table1_2[[#This Row],[backers_count]]</f>
        <v>50</v>
      </c>
    </row>
    <row r="1992" spans="1:17" x14ac:dyDescent="0.35">
      <c r="A1992">
        <v>1990</v>
      </c>
      <c r="B1992" t="s">
        <v>1991</v>
      </c>
      <c r="C1992" t="s">
        <v>6100</v>
      </c>
      <c r="D1992" s="6">
        <v>3000</v>
      </c>
      <c r="E1992" s="6">
        <v>509</v>
      </c>
      <c r="F1992" t="s">
        <v>8221</v>
      </c>
      <c r="G1992" t="s">
        <v>8224</v>
      </c>
      <c r="H1992" t="s">
        <v>8246</v>
      </c>
      <c r="I1992" s="7">
        <v>1455338532</v>
      </c>
      <c r="J1992" s="7">
        <v>1454042532</v>
      </c>
      <c r="K1992" t="b">
        <v>0</v>
      </c>
      <c r="L1992">
        <v>5</v>
      </c>
      <c r="M1992" t="b">
        <v>0</v>
      </c>
      <c r="N1992" s="7" t="s">
        <v>8341</v>
      </c>
      <c r="O1992" s="7" t="s">
        <v>8353</v>
      </c>
      <c r="P1992">
        <v>17</v>
      </c>
      <c r="Q1992" s="6">
        <f>E1992/Table1_2[[#This Row],[backers_count]]</f>
        <v>101.8</v>
      </c>
    </row>
    <row r="1993" spans="1:17" x14ac:dyDescent="0.35">
      <c r="A1993">
        <v>1991</v>
      </c>
      <c r="B1993" t="s">
        <v>1992</v>
      </c>
      <c r="C1993" t="s">
        <v>6101</v>
      </c>
      <c r="D1993" s="6">
        <v>2000</v>
      </c>
      <c r="E1993" s="6">
        <v>140</v>
      </c>
      <c r="F1993" t="s">
        <v>8221</v>
      </c>
      <c r="G1993" t="s">
        <v>8224</v>
      </c>
      <c r="H1993" t="s">
        <v>8246</v>
      </c>
      <c r="I1993" s="7">
        <v>1435958786</v>
      </c>
      <c r="J1993" s="7">
        <v>1434144386</v>
      </c>
      <c r="K1993" t="b">
        <v>0</v>
      </c>
      <c r="L1993">
        <v>3</v>
      </c>
      <c r="M1993" t="b">
        <v>0</v>
      </c>
      <c r="N1993" s="7" t="s">
        <v>8341</v>
      </c>
      <c r="O1993" s="7" t="s">
        <v>8353</v>
      </c>
      <c r="P1993">
        <v>8</v>
      </c>
      <c r="Q1993" s="6">
        <f>E1993/Table1_2[[#This Row],[backers_count]]</f>
        <v>46.666666666666664</v>
      </c>
    </row>
    <row r="1994" spans="1:17" x14ac:dyDescent="0.35">
      <c r="A1994">
        <v>1992</v>
      </c>
      <c r="B1994" t="s">
        <v>1993</v>
      </c>
      <c r="C1994" t="s">
        <v>6102</v>
      </c>
      <c r="D1994" s="6">
        <v>1500</v>
      </c>
      <c r="E1994" s="6">
        <v>2</v>
      </c>
      <c r="F1994" t="s">
        <v>8221</v>
      </c>
      <c r="G1994" t="s">
        <v>8224</v>
      </c>
      <c r="H1994" t="s">
        <v>8246</v>
      </c>
      <c r="I1994" s="7">
        <v>1424229991</v>
      </c>
      <c r="J1994" s="7">
        <v>1421637991</v>
      </c>
      <c r="K1994" t="b">
        <v>0</v>
      </c>
      <c r="L1994">
        <v>2</v>
      </c>
      <c r="M1994" t="b">
        <v>0</v>
      </c>
      <c r="N1994" s="7" t="s">
        <v>8341</v>
      </c>
      <c r="O1994" s="7" t="s">
        <v>8353</v>
      </c>
      <c r="P1994">
        <v>1</v>
      </c>
      <c r="Q1994" s="6">
        <f>E1994/Table1_2[[#This Row],[backers_count]]</f>
        <v>1</v>
      </c>
    </row>
    <row r="1995" spans="1:17" x14ac:dyDescent="0.35">
      <c r="A1995">
        <v>1993</v>
      </c>
      <c r="B1995" t="s">
        <v>1994</v>
      </c>
      <c r="C1995" t="s">
        <v>6103</v>
      </c>
      <c r="D1995" s="6">
        <v>2000</v>
      </c>
      <c r="E1995" s="6">
        <v>0</v>
      </c>
      <c r="F1995" t="s">
        <v>8221</v>
      </c>
      <c r="G1995" t="s">
        <v>8225</v>
      </c>
      <c r="H1995" t="s">
        <v>8247</v>
      </c>
      <c r="I1995" s="7">
        <v>1450706837</v>
      </c>
      <c r="J1995" s="7">
        <v>1448114837</v>
      </c>
      <c r="K1995" t="b">
        <v>0</v>
      </c>
      <c r="L1995">
        <v>0</v>
      </c>
      <c r="M1995" t="b">
        <v>0</v>
      </c>
      <c r="N1995" s="7" t="s">
        <v>8341</v>
      </c>
      <c r="O1995" s="7" t="s">
        <v>8353</v>
      </c>
      <c r="P1995">
        <v>0</v>
      </c>
      <c r="Q1995" s="6" t="e">
        <f>E1995/Table1_2[[#This Row],[backers_count]]</f>
        <v>#DIV/0!</v>
      </c>
    </row>
    <row r="1996" spans="1:17" x14ac:dyDescent="0.35">
      <c r="A1996">
        <v>1994</v>
      </c>
      <c r="B1996" t="s">
        <v>1995</v>
      </c>
      <c r="C1996" t="s">
        <v>6104</v>
      </c>
      <c r="D1996" s="6">
        <v>3200</v>
      </c>
      <c r="E1996" s="6">
        <v>0</v>
      </c>
      <c r="F1996" t="s">
        <v>8221</v>
      </c>
      <c r="G1996" t="s">
        <v>8224</v>
      </c>
      <c r="H1996" t="s">
        <v>8246</v>
      </c>
      <c r="I1996" s="7">
        <v>1481072942</v>
      </c>
      <c r="J1996" s="7">
        <v>1475885342</v>
      </c>
      <c r="K1996" t="b">
        <v>0</v>
      </c>
      <c r="L1996">
        <v>0</v>
      </c>
      <c r="M1996" t="b">
        <v>0</v>
      </c>
      <c r="N1996" s="7" t="s">
        <v>8341</v>
      </c>
      <c r="O1996" s="7" t="s">
        <v>8353</v>
      </c>
      <c r="P1996">
        <v>0</v>
      </c>
      <c r="Q1996" s="6" t="e">
        <f>E1996/Table1_2[[#This Row],[backers_count]]</f>
        <v>#DIV/0!</v>
      </c>
    </row>
    <row r="1997" spans="1:17" x14ac:dyDescent="0.35">
      <c r="A1997">
        <v>1995</v>
      </c>
      <c r="B1997" t="s">
        <v>1996</v>
      </c>
      <c r="C1997" t="s">
        <v>6105</v>
      </c>
      <c r="D1997" s="6">
        <v>1000</v>
      </c>
      <c r="E1997" s="6">
        <v>78</v>
      </c>
      <c r="F1997" t="s">
        <v>8221</v>
      </c>
      <c r="G1997" t="s">
        <v>8229</v>
      </c>
      <c r="H1997" t="s">
        <v>8251</v>
      </c>
      <c r="I1997" s="7">
        <v>1437082736</v>
      </c>
      <c r="J1997" s="7">
        <v>1435354736</v>
      </c>
      <c r="K1997" t="b">
        <v>0</v>
      </c>
      <c r="L1997">
        <v>3</v>
      </c>
      <c r="M1997" t="b">
        <v>0</v>
      </c>
      <c r="N1997" s="7" t="s">
        <v>8341</v>
      </c>
      <c r="O1997" s="7" t="s">
        <v>8353</v>
      </c>
      <c r="P1997">
        <v>8</v>
      </c>
      <c r="Q1997" s="6">
        <f>E1997/Table1_2[[#This Row],[backers_count]]</f>
        <v>26</v>
      </c>
    </row>
    <row r="1998" spans="1:17" x14ac:dyDescent="0.35">
      <c r="A1998">
        <v>1996</v>
      </c>
      <c r="B1998" t="s">
        <v>1997</v>
      </c>
      <c r="C1998" t="s">
        <v>6106</v>
      </c>
      <c r="D1998" s="6">
        <v>133800</v>
      </c>
      <c r="E1998" s="6">
        <v>0</v>
      </c>
      <c r="F1998" t="s">
        <v>8221</v>
      </c>
      <c r="G1998" t="s">
        <v>8224</v>
      </c>
      <c r="H1998" t="s">
        <v>8246</v>
      </c>
      <c r="I1998" s="7">
        <v>1405021211</v>
      </c>
      <c r="J1998" s="7">
        <v>1402429211</v>
      </c>
      <c r="K1998" t="b">
        <v>0</v>
      </c>
      <c r="L1998">
        <v>0</v>
      </c>
      <c r="M1998" t="b">
        <v>0</v>
      </c>
      <c r="N1998" s="7" t="s">
        <v>8341</v>
      </c>
      <c r="O1998" s="7" t="s">
        <v>8353</v>
      </c>
      <c r="P1998">
        <v>0</v>
      </c>
      <c r="Q1998" s="6" t="e">
        <f>E1998/Table1_2[[#This Row],[backers_count]]</f>
        <v>#DIV/0!</v>
      </c>
    </row>
    <row r="1999" spans="1:17" x14ac:dyDescent="0.35">
      <c r="A1999">
        <v>1997</v>
      </c>
      <c r="B1999" t="s">
        <v>1998</v>
      </c>
      <c r="C1999" t="s">
        <v>6107</v>
      </c>
      <c r="D1999" s="6">
        <v>6500</v>
      </c>
      <c r="E1999" s="6">
        <v>0</v>
      </c>
      <c r="F1999" t="s">
        <v>8221</v>
      </c>
      <c r="G1999" t="s">
        <v>8224</v>
      </c>
      <c r="H1999" t="s">
        <v>8246</v>
      </c>
      <c r="I1999" s="7">
        <v>1409091612</v>
      </c>
      <c r="J1999" s="7">
        <v>1406499612</v>
      </c>
      <c r="K1999" t="b">
        <v>0</v>
      </c>
      <c r="L1999">
        <v>0</v>
      </c>
      <c r="M1999" t="b">
        <v>0</v>
      </c>
      <c r="N1999" s="7" t="s">
        <v>8341</v>
      </c>
      <c r="O1999" s="7" t="s">
        <v>8353</v>
      </c>
      <c r="P1999">
        <v>0</v>
      </c>
      <c r="Q1999" s="6" t="e">
        <f>E1999/Table1_2[[#This Row],[backers_count]]</f>
        <v>#DIV/0!</v>
      </c>
    </row>
    <row r="2000" spans="1:17" x14ac:dyDescent="0.35">
      <c r="A2000">
        <v>1998</v>
      </c>
      <c r="B2000" t="s">
        <v>1999</v>
      </c>
      <c r="C2000" t="s">
        <v>6108</v>
      </c>
      <c r="D2000" s="6">
        <v>2500</v>
      </c>
      <c r="E2000" s="6">
        <v>655</v>
      </c>
      <c r="F2000" t="s">
        <v>8221</v>
      </c>
      <c r="G2000" t="s">
        <v>8224</v>
      </c>
      <c r="H2000" t="s">
        <v>8246</v>
      </c>
      <c r="I2000" s="7">
        <v>1406861438</v>
      </c>
      <c r="J2000" s="7">
        <v>1402973438</v>
      </c>
      <c r="K2000" t="b">
        <v>0</v>
      </c>
      <c r="L2000">
        <v>3</v>
      </c>
      <c r="M2000" t="b">
        <v>0</v>
      </c>
      <c r="N2000" s="7" t="s">
        <v>8341</v>
      </c>
      <c r="O2000" s="7" t="s">
        <v>8353</v>
      </c>
      <c r="P2000">
        <v>27</v>
      </c>
      <c r="Q2000" s="6">
        <f>E2000/Table1_2[[#This Row],[backers_count]]</f>
        <v>218.33333333333334</v>
      </c>
    </row>
    <row r="2001" spans="1:17" x14ac:dyDescent="0.35">
      <c r="A2001">
        <v>1999</v>
      </c>
      <c r="B2001" t="s">
        <v>2000</v>
      </c>
      <c r="C2001" t="s">
        <v>6109</v>
      </c>
      <c r="D2001" s="6">
        <v>31000</v>
      </c>
      <c r="E2001" s="6">
        <v>236</v>
      </c>
      <c r="F2001" t="s">
        <v>8221</v>
      </c>
      <c r="G2001" t="s">
        <v>8225</v>
      </c>
      <c r="H2001" t="s">
        <v>8247</v>
      </c>
      <c r="I2001" s="7">
        <v>1415882108</v>
      </c>
      <c r="J2001" s="7">
        <v>1413286508</v>
      </c>
      <c r="K2001" t="b">
        <v>0</v>
      </c>
      <c r="L2001">
        <v>7</v>
      </c>
      <c r="M2001" t="b">
        <v>0</v>
      </c>
      <c r="N2001" s="7" t="s">
        <v>8341</v>
      </c>
      <c r="O2001" s="7" t="s">
        <v>8353</v>
      </c>
      <c r="P2001">
        <v>1</v>
      </c>
      <c r="Q2001" s="6">
        <f>E2001/Table1_2[[#This Row],[backers_count]]</f>
        <v>33.714285714285715</v>
      </c>
    </row>
    <row r="2002" spans="1:17" x14ac:dyDescent="0.35">
      <c r="A2002">
        <v>2000</v>
      </c>
      <c r="B2002" t="s">
        <v>2001</v>
      </c>
      <c r="C2002" t="s">
        <v>6110</v>
      </c>
      <c r="D2002" s="6">
        <v>5000</v>
      </c>
      <c r="E2002" s="6">
        <v>625</v>
      </c>
      <c r="F2002" t="s">
        <v>8221</v>
      </c>
      <c r="G2002" t="s">
        <v>8229</v>
      </c>
      <c r="H2002" t="s">
        <v>8251</v>
      </c>
      <c r="I2002" s="7">
        <v>1452120613</v>
      </c>
      <c r="J2002" s="7">
        <v>1449528613</v>
      </c>
      <c r="K2002" t="b">
        <v>0</v>
      </c>
      <c r="L2002">
        <v>25</v>
      </c>
      <c r="M2002" t="b">
        <v>0</v>
      </c>
      <c r="N2002" s="7" t="s">
        <v>8341</v>
      </c>
      <c r="O2002" s="7" t="s">
        <v>8353</v>
      </c>
      <c r="P2002">
        <v>13</v>
      </c>
      <c r="Q2002" s="6">
        <f>E2002/Table1_2[[#This Row],[backers_count]]</f>
        <v>25</v>
      </c>
    </row>
    <row r="2003" spans="1:17" x14ac:dyDescent="0.35">
      <c r="A2003">
        <v>2001</v>
      </c>
      <c r="B2003" t="s">
        <v>2002</v>
      </c>
      <c r="C2003" t="s">
        <v>6111</v>
      </c>
      <c r="D2003" s="6">
        <v>55000</v>
      </c>
      <c r="E2003" s="6">
        <v>210171</v>
      </c>
      <c r="F2003" t="s">
        <v>8219</v>
      </c>
      <c r="G2003" t="s">
        <v>8236</v>
      </c>
      <c r="H2003" t="s">
        <v>8249</v>
      </c>
      <c r="I2003" s="7">
        <v>1434139200</v>
      </c>
      <c r="J2003" s="7">
        <v>1431406916</v>
      </c>
      <c r="K2003" t="b">
        <v>1</v>
      </c>
      <c r="L2003">
        <v>1637</v>
      </c>
      <c r="M2003" t="b">
        <v>1</v>
      </c>
      <c r="N2003" s="7" t="s">
        <v>8322</v>
      </c>
      <c r="O2003" s="7" t="s">
        <v>8352</v>
      </c>
      <c r="P2003">
        <v>383</v>
      </c>
      <c r="Q2003" s="6">
        <f>E2003/Table1_2[[#This Row],[backers_count]]</f>
        <v>128.38790470372632</v>
      </c>
    </row>
    <row r="2004" spans="1:17" x14ac:dyDescent="0.35">
      <c r="A2004">
        <v>2002</v>
      </c>
      <c r="B2004" t="s">
        <v>2003</v>
      </c>
      <c r="C2004" t="s">
        <v>6112</v>
      </c>
      <c r="D2004" s="6">
        <v>50000</v>
      </c>
      <c r="E2004" s="6">
        <v>108397.11</v>
      </c>
      <c r="F2004" t="s">
        <v>8219</v>
      </c>
      <c r="G2004" t="s">
        <v>8224</v>
      </c>
      <c r="H2004" t="s">
        <v>8246</v>
      </c>
      <c r="I2004" s="7">
        <v>1485191143</v>
      </c>
      <c r="J2004" s="7">
        <v>1482599143</v>
      </c>
      <c r="K2004" t="b">
        <v>1</v>
      </c>
      <c r="L2004">
        <v>1375</v>
      </c>
      <c r="M2004" t="b">
        <v>1</v>
      </c>
      <c r="N2004" s="7" t="s">
        <v>8322</v>
      </c>
      <c r="O2004" s="7" t="s">
        <v>8352</v>
      </c>
      <c r="P2004">
        <v>217</v>
      </c>
      <c r="Q2004" s="6">
        <f>E2004/Table1_2[[#This Row],[backers_count]]</f>
        <v>78.834261818181815</v>
      </c>
    </row>
    <row r="2005" spans="1:17" x14ac:dyDescent="0.35">
      <c r="A2005">
        <v>2003</v>
      </c>
      <c r="B2005" t="s">
        <v>2004</v>
      </c>
      <c r="C2005" t="s">
        <v>6113</v>
      </c>
      <c r="D2005" s="6">
        <v>500</v>
      </c>
      <c r="E2005" s="6">
        <v>1560</v>
      </c>
      <c r="F2005" t="s">
        <v>8219</v>
      </c>
      <c r="G2005" t="s">
        <v>8224</v>
      </c>
      <c r="H2005" t="s">
        <v>8246</v>
      </c>
      <c r="I2005" s="7">
        <v>1278111600</v>
      </c>
      <c r="J2005" s="7">
        <v>1276830052</v>
      </c>
      <c r="K2005" t="b">
        <v>1</v>
      </c>
      <c r="L2005">
        <v>17</v>
      </c>
      <c r="M2005" t="b">
        <v>1</v>
      </c>
      <c r="N2005" s="7" t="s">
        <v>8322</v>
      </c>
      <c r="O2005" s="7" t="s">
        <v>8352</v>
      </c>
      <c r="P2005">
        <v>312</v>
      </c>
      <c r="Q2005" s="6">
        <f>E2005/Table1_2[[#This Row],[backers_count]]</f>
        <v>91.764705882352942</v>
      </c>
    </row>
    <row r="2006" spans="1:17" x14ac:dyDescent="0.35">
      <c r="A2006">
        <v>2004</v>
      </c>
      <c r="B2006" t="s">
        <v>2005</v>
      </c>
      <c r="C2006" t="s">
        <v>6114</v>
      </c>
      <c r="D2006" s="6">
        <v>50000</v>
      </c>
      <c r="E2006" s="6">
        <v>117210.24000000001</v>
      </c>
      <c r="F2006" t="s">
        <v>8219</v>
      </c>
      <c r="G2006" t="s">
        <v>8224</v>
      </c>
      <c r="H2006" t="s">
        <v>8246</v>
      </c>
      <c r="I2006" s="7">
        <v>1405002663</v>
      </c>
      <c r="J2006" s="7">
        <v>1402410663</v>
      </c>
      <c r="K2006" t="b">
        <v>1</v>
      </c>
      <c r="L2006">
        <v>354</v>
      </c>
      <c r="M2006" t="b">
        <v>1</v>
      </c>
      <c r="N2006" s="7" t="s">
        <v>8322</v>
      </c>
      <c r="O2006" s="7" t="s">
        <v>8352</v>
      </c>
      <c r="P2006">
        <v>235</v>
      </c>
      <c r="Q2006" s="6">
        <f>E2006/Table1_2[[#This Row],[backers_count]]</f>
        <v>331.10237288135596</v>
      </c>
    </row>
    <row r="2007" spans="1:17" x14ac:dyDescent="0.35">
      <c r="A2007">
        <v>2005</v>
      </c>
      <c r="B2007" t="s">
        <v>2006</v>
      </c>
      <c r="C2007" t="s">
        <v>6115</v>
      </c>
      <c r="D2007" s="6">
        <v>30000</v>
      </c>
      <c r="E2007" s="6">
        <v>37104.03</v>
      </c>
      <c r="F2007" t="s">
        <v>8219</v>
      </c>
      <c r="G2007" t="s">
        <v>8224</v>
      </c>
      <c r="H2007" t="s">
        <v>8246</v>
      </c>
      <c r="I2007" s="7">
        <v>1381895940</v>
      </c>
      <c r="J2007" s="7">
        <v>1379532618</v>
      </c>
      <c r="K2007" t="b">
        <v>1</v>
      </c>
      <c r="L2007">
        <v>191</v>
      </c>
      <c r="M2007" t="b">
        <v>1</v>
      </c>
      <c r="N2007" s="7" t="s">
        <v>8322</v>
      </c>
      <c r="O2007" s="7" t="s">
        <v>8352</v>
      </c>
      <c r="P2007">
        <v>124</v>
      </c>
      <c r="Q2007" s="6">
        <f>E2007/Table1_2[[#This Row],[backers_count]]</f>
        <v>194.26193717277485</v>
      </c>
    </row>
    <row r="2008" spans="1:17" x14ac:dyDescent="0.35">
      <c r="A2008">
        <v>2006</v>
      </c>
      <c r="B2008" t="s">
        <v>2007</v>
      </c>
      <c r="C2008" t="s">
        <v>6116</v>
      </c>
      <c r="D2008" s="6">
        <v>50000</v>
      </c>
      <c r="E2008" s="6">
        <v>123920</v>
      </c>
      <c r="F2008" t="s">
        <v>8219</v>
      </c>
      <c r="G2008" t="s">
        <v>8224</v>
      </c>
      <c r="H2008" t="s">
        <v>8246</v>
      </c>
      <c r="I2008" s="7">
        <v>1417611645</v>
      </c>
      <c r="J2008" s="7">
        <v>1414584045</v>
      </c>
      <c r="K2008" t="b">
        <v>1</v>
      </c>
      <c r="L2008">
        <v>303</v>
      </c>
      <c r="M2008" t="b">
        <v>1</v>
      </c>
      <c r="N2008" s="7" t="s">
        <v>8322</v>
      </c>
      <c r="O2008" s="7" t="s">
        <v>8352</v>
      </c>
      <c r="P2008">
        <v>248</v>
      </c>
      <c r="Q2008" s="6">
        <f>E2008/Table1_2[[#This Row],[backers_count]]</f>
        <v>408.97689768976898</v>
      </c>
    </row>
    <row r="2009" spans="1:17" x14ac:dyDescent="0.35">
      <c r="A2009">
        <v>2007</v>
      </c>
      <c r="B2009" t="s">
        <v>2008</v>
      </c>
      <c r="C2009" t="s">
        <v>6117</v>
      </c>
      <c r="D2009" s="6">
        <v>10000</v>
      </c>
      <c r="E2009" s="6">
        <v>11570.92</v>
      </c>
      <c r="F2009" t="s">
        <v>8219</v>
      </c>
      <c r="G2009" t="s">
        <v>8224</v>
      </c>
      <c r="H2009" t="s">
        <v>8246</v>
      </c>
      <c r="I2009" s="7">
        <v>1282622400</v>
      </c>
      <c r="J2009" s="7">
        <v>1276891586</v>
      </c>
      <c r="K2009" t="b">
        <v>1</v>
      </c>
      <c r="L2009">
        <v>137</v>
      </c>
      <c r="M2009" t="b">
        <v>1</v>
      </c>
      <c r="N2009" s="7" t="s">
        <v>8322</v>
      </c>
      <c r="O2009" s="7" t="s">
        <v>8352</v>
      </c>
      <c r="P2009">
        <v>116</v>
      </c>
      <c r="Q2009" s="6">
        <f>E2009/Table1_2[[#This Row],[backers_count]]</f>
        <v>84.459270072992695</v>
      </c>
    </row>
    <row r="2010" spans="1:17" x14ac:dyDescent="0.35">
      <c r="A2010">
        <v>2008</v>
      </c>
      <c r="B2010" t="s">
        <v>2009</v>
      </c>
      <c r="C2010" t="s">
        <v>6118</v>
      </c>
      <c r="D2010" s="6">
        <v>1570.79</v>
      </c>
      <c r="E2010" s="6">
        <v>1839</v>
      </c>
      <c r="F2010" t="s">
        <v>8219</v>
      </c>
      <c r="G2010" t="s">
        <v>8224</v>
      </c>
      <c r="H2010" t="s">
        <v>8246</v>
      </c>
      <c r="I2010" s="7">
        <v>1316442622</v>
      </c>
      <c r="J2010" s="7">
        <v>1312641022</v>
      </c>
      <c r="K2010" t="b">
        <v>1</v>
      </c>
      <c r="L2010">
        <v>41</v>
      </c>
      <c r="M2010" t="b">
        <v>1</v>
      </c>
      <c r="N2010" s="7" t="s">
        <v>8322</v>
      </c>
      <c r="O2010" s="7" t="s">
        <v>8352</v>
      </c>
      <c r="P2010">
        <v>118</v>
      </c>
      <c r="Q2010" s="6">
        <f>E2010/Table1_2[[#This Row],[backers_count]]</f>
        <v>44.853658536585364</v>
      </c>
    </row>
    <row r="2011" spans="1:17" x14ac:dyDescent="0.35">
      <c r="A2011">
        <v>2009</v>
      </c>
      <c r="B2011" t="s">
        <v>2010</v>
      </c>
      <c r="C2011" t="s">
        <v>6119</v>
      </c>
      <c r="D2011" s="6">
        <v>50000</v>
      </c>
      <c r="E2011" s="6">
        <v>152579</v>
      </c>
      <c r="F2011" t="s">
        <v>8219</v>
      </c>
      <c r="G2011" t="s">
        <v>8236</v>
      </c>
      <c r="H2011" t="s">
        <v>8249</v>
      </c>
      <c r="I2011" s="7">
        <v>1479890743</v>
      </c>
      <c r="J2011" s="7">
        <v>1476776743</v>
      </c>
      <c r="K2011" t="b">
        <v>1</v>
      </c>
      <c r="L2011">
        <v>398</v>
      </c>
      <c r="M2011" t="b">
        <v>1</v>
      </c>
      <c r="N2011" s="7" t="s">
        <v>8322</v>
      </c>
      <c r="O2011" s="7" t="s">
        <v>8352</v>
      </c>
      <c r="P2011">
        <v>306</v>
      </c>
      <c r="Q2011" s="6">
        <f>E2011/Table1_2[[#This Row],[backers_count]]</f>
        <v>383.3643216080402</v>
      </c>
    </row>
    <row r="2012" spans="1:17" x14ac:dyDescent="0.35">
      <c r="A2012">
        <v>2010</v>
      </c>
      <c r="B2012" t="s">
        <v>2011</v>
      </c>
      <c r="C2012" t="s">
        <v>6120</v>
      </c>
      <c r="D2012" s="6">
        <v>30000</v>
      </c>
      <c r="E2012" s="6">
        <v>96015.9</v>
      </c>
      <c r="F2012" t="s">
        <v>8219</v>
      </c>
      <c r="G2012" t="s">
        <v>8224</v>
      </c>
      <c r="H2012" t="s">
        <v>8246</v>
      </c>
      <c r="I2012" s="7">
        <v>1471564491</v>
      </c>
      <c r="J2012" s="7">
        <v>1468972491</v>
      </c>
      <c r="K2012" t="b">
        <v>1</v>
      </c>
      <c r="L2012">
        <v>1737</v>
      </c>
      <c r="M2012" t="b">
        <v>1</v>
      </c>
      <c r="N2012" s="7" t="s">
        <v>8322</v>
      </c>
      <c r="O2012" s="7" t="s">
        <v>8352</v>
      </c>
      <c r="P2012">
        <v>321</v>
      </c>
      <c r="Q2012" s="6">
        <f>E2012/Table1_2[[#This Row],[backers_count]]</f>
        <v>55.276856649395505</v>
      </c>
    </row>
    <row r="2013" spans="1:17" x14ac:dyDescent="0.35">
      <c r="A2013">
        <v>2011</v>
      </c>
      <c r="B2013" t="s">
        <v>2012</v>
      </c>
      <c r="C2013" t="s">
        <v>6121</v>
      </c>
      <c r="D2013" s="6">
        <v>50000</v>
      </c>
      <c r="E2013" s="6">
        <v>409782</v>
      </c>
      <c r="F2013" t="s">
        <v>8219</v>
      </c>
      <c r="G2013" t="s">
        <v>8239</v>
      </c>
      <c r="H2013" t="s">
        <v>8249</v>
      </c>
      <c r="I2013" s="7">
        <v>1452553200</v>
      </c>
      <c r="J2013" s="7">
        <v>1449650173</v>
      </c>
      <c r="K2013" t="b">
        <v>1</v>
      </c>
      <c r="L2013">
        <v>971</v>
      </c>
      <c r="M2013" t="b">
        <v>1</v>
      </c>
      <c r="N2013" s="7" t="s">
        <v>8322</v>
      </c>
      <c r="O2013" s="7" t="s">
        <v>8352</v>
      </c>
      <c r="P2013">
        <v>820</v>
      </c>
      <c r="Q2013" s="6">
        <f>E2013/Table1_2[[#This Row],[backers_count]]</f>
        <v>422.02059732234807</v>
      </c>
    </row>
    <row r="2014" spans="1:17" x14ac:dyDescent="0.35">
      <c r="A2014">
        <v>2012</v>
      </c>
      <c r="B2014" t="s">
        <v>2013</v>
      </c>
      <c r="C2014" t="s">
        <v>6122</v>
      </c>
      <c r="D2014" s="6">
        <v>5000</v>
      </c>
      <c r="E2014" s="6">
        <v>11745</v>
      </c>
      <c r="F2014" t="s">
        <v>8219</v>
      </c>
      <c r="G2014" t="s">
        <v>8224</v>
      </c>
      <c r="H2014" t="s">
        <v>8246</v>
      </c>
      <c r="I2014" s="7">
        <v>1423165441</v>
      </c>
      <c r="J2014" s="7">
        <v>1420573441</v>
      </c>
      <c r="K2014" t="b">
        <v>1</v>
      </c>
      <c r="L2014">
        <v>183</v>
      </c>
      <c r="M2014" t="b">
        <v>1</v>
      </c>
      <c r="N2014" s="7" t="s">
        <v>8322</v>
      </c>
      <c r="O2014" s="7" t="s">
        <v>8352</v>
      </c>
      <c r="P2014">
        <v>235</v>
      </c>
      <c r="Q2014" s="6">
        <f>E2014/Table1_2[[#This Row],[backers_count]]</f>
        <v>64.180327868852459</v>
      </c>
    </row>
    <row r="2015" spans="1:17" x14ac:dyDescent="0.35">
      <c r="A2015">
        <v>2013</v>
      </c>
      <c r="B2015" t="s">
        <v>2014</v>
      </c>
      <c r="C2015" t="s">
        <v>6123</v>
      </c>
      <c r="D2015" s="6">
        <v>160000</v>
      </c>
      <c r="E2015" s="6">
        <v>791862</v>
      </c>
      <c r="F2015" t="s">
        <v>8219</v>
      </c>
      <c r="G2015" t="s">
        <v>8224</v>
      </c>
      <c r="H2015" t="s">
        <v>8246</v>
      </c>
      <c r="I2015" s="7">
        <v>1468019014</v>
      </c>
      <c r="J2015" s="7">
        <v>1462835014</v>
      </c>
      <c r="K2015" t="b">
        <v>1</v>
      </c>
      <c r="L2015">
        <v>4562</v>
      </c>
      <c r="M2015" t="b">
        <v>1</v>
      </c>
      <c r="N2015" s="7" t="s">
        <v>8322</v>
      </c>
      <c r="O2015" s="7" t="s">
        <v>8352</v>
      </c>
      <c r="P2015">
        <v>495</v>
      </c>
      <c r="Q2015" s="6">
        <f>E2015/Table1_2[[#This Row],[backers_count]]</f>
        <v>173.57781674704077</v>
      </c>
    </row>
    <row r="2016" spans="1:17" x14ac:dyDescent="0.35">
      <c r="A2016">
        <v>2014</v>
      </c>
      <c r="B2016" t="s">
        <v>2015</v>
      </c>
      <c r="C2016" t="s">
        <v>6124</v>
      </c>
      <c r="D2016" s="6">
        <v>30000</v>
      </c>
      <c r="E2016" s="6">
        <v>2344134.67</v>
      </c>
      <c r="F2016" t="s">
        <v>8219</v>
      </c>
      <c r="G2016" t="s">
        <v>8224</v>
      </c>
      <c r="H2016" t="s">
        <v>8246</v>
      </c>
      <c r="I2016" s="7">
        <v>1364184539</v>
      </c>
      <c r="J2016" s="7">
        <v>1361250539</v>
      </c>
      <c r="K2016" t="b">
        <v>1</v>
      </c>
      <c r="L2016">
        <v>26457</v>
      </c>
      <c r="M2016" t="b">
        <v>1</v>
      </c>
      <c r="N2016" s="7" t="s">
        <v>8322</v>
      </c>
      <c r="O2016" s="7" t="s">
        <v>8352</v>
      </c>
      <c r="P2016">
        <v>7814</v>
      </c>
      <c r="Q2016" s="6">
        <f>E2016/Table1_2[[#This Row],[backers_count]]</f>
        <v>88.601680840609291</v>
      </c>
    </row>
    <row r="2017" spans="1:17" x14ac:dyDescent="0.35">
      <c r="A2017">
        <v>2015</v>
      </c>
      <c r="B2017" t="s">
        <v>2016</v>
      </c>
      <c r="C2017" t="s">
        <v>6125</v>
      </c>
      <c r="D2017" s="6">
        <v>7200</v>
      </c>
      <c r="E2017" s="6">
        <v>8136.01</v>
      </c>
      <c r="F2017" t="s">
        <v>8219</v>
      </c>
      <c r="G2017" t="s">
        <v>8224</v>
      </c>
      <c r="H2017" t="s">
        <v>8246</v>
      </c>
      <c r="I2017" s="7">
        <v>1315602163</v>
      </c>
      <c r="J2017" s="7">
        <v>1313010163</v>
      </c>
      <c r="K2017" t="b">
        <v>1</v>
      </c>
      <c r="L2017">
        <v>162</v>
      </c>
      <c r="M2017" t="b">
        <v>1</v>
      </c>
      <c r="N2017" s="7" t="s">
        <v>8322</v>
      </c>
      <c r="O2017" s="7" t="s">
        <v>8352</v>
      </c>
      <c r="P2017">
        <v>114</v>
      </c>
      <c r="Q2017" s="6">
        <f>E2017/Table1_2[[#This Row],[backers_count]]</f>
        <v>50.222283950617282</v>
      </c>
    </row>
    <row r="2018" spans="1:17" x14ac:dyDescent="0.35">
      <c r="A2018">
        <v>2016</v>
      </c>
      <c r="B2018" t="s">
        <v>2017</v>
      </c>
      <c r="C2018" t="s">
        <v>6126</v>
      </c>
      <c r="D2018" s="6">
        <v>10000</v>
      </c>
      <c r="E2018" s="6">
        <v>92154.22</v>
      </c>
      <c r="F2018" t="s">
        <v>8219</v>
      </c>
      <c r="G2018" t="s">
        <v>8224</v>
      </c>
      <c r="H2018" t="s">
        <v>8246</v>
      </c>
      <c r="I2018" s="7">
        <v>1362863299</v>
      </c>
      <c r="J2018" s="7">
        <v>1360271299</v>
      </c>
      <c r="K2018" t="b">
        <v>1</v>
      </c>
      <c r="L2018">
        <v>479</v>
      </c>
      <c r="M2018" t="b">
        <v>1</v>
      </c>
      <c r="N2018" s="7" t="s">
        <v>8322</v>
      </c>
      <c r="O2018" s="7" t="s">
        <v>8352</v>
      </c>
      <c r="P2018">
        <v>922</v>
      </c>
      <c r="Q2018" s="6">
        <f>E2018/Table1_2[[#This Row],[backers_count]]</f>
        <v>192.38876826722338</v>
      </c>
    </row>
    <row r="2019" spans="1:17" x14ac:dyDescent="0.35">
      <c r="A2019">
        <v>2017</v>
      </c>
      <c r="B2019" t="s">
        <v>2018</v>
      </c>
      <c r="C2019" t="s">
        <v>6127</v>
      </c>
      <c r="D2019" s="6">
        <v>25000</v>
      </c>
      <c r="E2019" s="6">
        <v>31275.599999999999</v>
      </c>
      <c r="F2019" t="s">
        <v>8219</v>
      </c>
      <c r="G2019" t="s">
        <v>8224</v>
      </c>
      <c r="H2019" t="s">
        <v>8246</v>
      </c>
      <c r="I2019" s="7">
        <v>1332561600</v>
      </c>
      <c r="J2019" s="7">
        <v>1329873755</v>
      </c>
      <c r="K2019" t="b">
        <v>1</v>
      </c>
      <c r="L2019">
        <v>426</v>
      </c>
      <c r="M2019" t="b">
        <v>1</v>
      </c>
      <c r="N2019" s="7" t="s">
        <v>8322</v>
      </c>
      <c r="O2019" s="7" t="s">
        <v>8352</v>
      </c>
      <c r="P2019">
        <v>126</v>
      </c>
      <c r="Q2019" s="6">
        <f>E2019/Table1_2[[#This Row],[backers_count]]</f>
        <v>73.416901408450698</v>
      </c>
    </row>
    <row r="2020" spans="1:17" x14ac:dyDescent="0.35">
      <c r="A2020">
        <v>2018</v>
      </c>
      <c r="B2020" t="s">
        <v>2019</v>
      </c>
      <c r="C2020" t="s">
        <v>6128</v>
      </c>
      <c r="D2020" s="6">
        <v>65000</v>
      </c>
      <c r="E2020" s="6">
        <v>66458.23</v>
      </c>
      <c r="F2020" t="s">
        <v>8219</v>
      </c>
      <c r="G2020" t="s">
        <v>8241</v>
      </c>
      <c r="H2020" t="s">
        <v>8249</v>
      </c>
      <c r="I2020" s="7">
        <v>1439455609</v>
      </c>
      <c r="J2020" s="7">
        <v>1436863609</v>
      </c>
      <c r="K2020" t="b">
        <v>1</v>
      </c>
      <c r="L2020">
        <v>450</v>
      </c>
      <c r="M2020" t="b">
        <v>1</v>
      </c>
      <c r="N2020" s="7" t="s">
        <v>8322</v>
      </c>
      <c r="O2020" s="7" t="s">
        <v>8352</v>
      </c>
      <c r="P2020">
        <v>103</v>
      </c>
      <c r="Q2020" s="6">
        <f>E2020/Table1_2[[#This Row],[backers_count]]</f>
        <v>147.68495555555555</v>
      </c>
    </row>
    <row r="2021" spans="1:17" x14ac:dyDescent="0.35">
      <c r="A2021">
        <v>2019</v>
      </c>
      <c r="B2021" t="s">
        <v>2020</v>
      </c>
      <c r="C2021" t="s">
        <v>6129</v>
      </c>
      <c r="D2021" s="6">
        <v>40000</v>
      </c>
      <c r="E2021" s="6">
        <v>193963.9</v>
      </c>
      <c r="F2021" t="s">
        <v>8219</v>
      </c>
      <c r="G2021" t="s">
        <v>8224</v>
      </c>
      <c r="H2021" t="s">
        <v>8246</v>
      </c>
      <c r="I2021" s="7">
        <v>1474563621</v>
      </c>
      <c r="J2021" s="7">
        <v>1471971621</v>
      </c>
      <c r="K2021" t="b">
        <v>1</v>
      </c>
      <c r="L2021">
        <v>1780</v>
      </c>
      <c r="M2021" t="b">
        <v>1</v>
      </c>
      <c r="N2021" s="7" t="s">
        <v>8322</v>
      </c>
      <c r="O2021" s="7" t="s">
        <v>8352</v>
      </c>
      <c r="P2021">
        <v>485</v>
      </c>
      <c r="Q2021" s="6">
        <f>E2021/Table1_2[[#This Row],[backers_count]]</f>
        <v>108.96848314606741</v>
      </c>
    </row>
    <row r="2022" spans="1:17" x14ac:dyDescent="0.35">
      <c r="A2022">
        <v>2020</v>
      </c>
      <c r="B2022" t="s">
        <v>2021</v>
      </c>
      <c r="C2022" t="s">
        <v>6130</v>
      </c>
      <c r="D2022" s="6">
        <v>1500</v>
      </c>
      <c r="E2022" s="6">
        <v>2885</v>
      </c>
      <c r="F2022" t="s">
        <v>8219</v>
      </c>
      <c r="G2022" t="s">
        <v>8224</v>
      </c>
      <c r="H2022" t="s">
        <v>8246</v>
      </c>
      <c r="I2022" s="7">
        <v>1400108640</v>
      </c>
      <c r="J2022" s="7">
        <v>1396923624</v>
      </c>
      <c r="K2022" t="b">
        <v>1</v>
      </c>
      <c r="L2022">
        <v>122</v>
      </c>
      <c r="M2022" t="b">
        <v>1</v>
      </c>
      <c r="N2022" s="7" t="s">
        <v>8322</v>
      </c>
      <c r="O2022" s="7" t="s">
        <v>8352</v>
      </c>
      <c r="P2022">
        <v>193</v>
      </c>
      <c r="Q2022" s="6">
        <f>E2022/Table1_2[[#This Row],[backers_count]]</f>
        <v>23.647540983606557</v>
      </c>
    </row>
    <row r="2023" spans="1:17" x14ac:dyDescent="0.35">
      <c r="A2023">
        <v>2021</v>
      </c>
      <c r="B2023" t="s">
        <v>2022</v>
      </c>
      <c r="C2023" t="s">
        <v>6131</v>
      </c>
      <c r="D2023" s="6">
        <v>5000</v>
      </c>
      <c r="E2023" s="6">
        <v>14055</v>
      </c>
      <c r="F2023" t="s">
        <v>8219</v>
      </c>
      <c r="G2023" t="s">
        <v>8224</v>
      </c>
      <c r="H2023" t="s">
        <v>8246</v>
      </c>
      <c r="I2023" s="7">
        <v>1411522897</v>
      </c>
      <c r="J2023" s="7">
        <v>1407634897</v>
      </c>
      <c r="K2023" t="b">
        <v>1</v>
      </c>
      <c r="L2023">
        <v>95</v>
      </c>
      <c r="M2023" t="b">
        <v>1</v>
      </c>
      <c r="N2023" s="7" t="s">
        <v>8322</v>
      </c>
      <c r="O2023" s="7" t="s">
        <v>8352</v>
      </c>
      <c r="P2023">
        <v>282</v>
      </c>
      <c r="Q2023" s="6">
        <f>E2023/Table1_2[[#This Row],[backers_count]]</f>
        <v>147.94736842105263</v>
      </c>
    </row>
    <row r="2024" spans="1:17" x14ac:dyDescent="0.35">
      <c r="A2024">
        <v>2022</v>
      </c>
      <c r="B2024" t="s">
        <v>2023</v>
      </c>
      <c r="C2024" t="s">
        <v>6132</v>
      </c>
      <c r="D2024" s="6">
        <v>100000</v>
      </c>
      <c r="E2024" s="6">
        <v>125137</v>
      </c>
      <c r="F2024" t="s">
        <v>8219</v>
      </c>
      <c r="G2024" t="s">
        <v>8224</v>
      </c>
      <c r="H2024" t="s">
        <v>8246</v>
      </c>
      <c r="I2024" s="7">
        <v>1465652372</v>
      </c>
      <c r="J2024" s="7">
        <v>1463060372</v>
      </c>
      <c r="K2024" t="b">
        <v>1</v>
      </c>
      <c r="L2024">
        <v>325</v>
      </c>
      <c r="M2024" t="b">
        <v>1</v>
      </c>
      <c r="N2024" s="7" t="s">
        <v>8322</v>
      </c>
      <c r="O2024" s="7" t="s">
        <v>8352</v>
      </c>
      <c r="P2024">
        <v>126</v>
      </c>
      <c r="Q2024" s="6">
        <f>E2024/Table1_2[[#This Row],[backers_count]]</f>
        <v>385.03692307692307</v>
      </c>
    </row>
    <row r="2025" spans="1:17" x14ac:dyDescent="0.35">
      <c r="A2025">
        <v>2023</v>
      </c>
      <c r="B2025" t="s">
        <v>2024</v>
      </c>
      <c r="C2025" t="s">
        <v>6133</v>
      </c>
      <c r="D2025" s="6">
        <v>100000</v>
      </c>
      <c r="E2025" s="6">
        <v>161459</v>
      </c>
      <c r="F2025" t="s">
        <v>8219</v>
      </c>
      <c r="G2025" t="s">
        <v>8224</v>
      </c>
      <c r="H2025" t="s">
        <v>8246</v>
      </c>
      <c r="I2025" s="7">
        <v>1434017153</v>
      </c>
      <c r="J2025" s="7">
        <v>1431425153</v>
      </c>
      <c r="K2025" t="b">
        <v>1</v>
      </c>
      <c r="L2025">
        <v>353</v>
      </c>
      <c r="M2025" t="b">
        <v>1</v>
      </c>
      <c r="N2025" s="7" t="s">
        <v>8322</v>
      </c>
      <c r="O2025" s="7" t="s">
        <v>8352</v>
      </c>
      <c r="P2025">
        <v>162</v>
      </c>
      <c r="Q2025" s="6">
        <f>E2025/Table1_2[[#This Row],[backers_count]]</f>
        <v>457.39093484419266</v>
      </c>
    </row>
    <row r="2026" spans="1:17" x14ac:dyDescent="0.35">
      <c r="A2026">
        <v>2024</v>
      </c>
      <c r="B2026" t="s">
        <v>2025</v>
      </c>
      <c r="C2026" t="s">
        <v>6134</v>
      </c>
      <c r="D2026" s="6">
        <v>4000</v>
      </c>
      <c r="E2026" s="6">
        <v>23414</v>
      </c>
      <c r="F2026" t="s">
        <v>8219</v>
      </c>
      <c r="G2026" t="s">
        <v>8224</v>
      </c>
      <c r="H2026" t="s">
        <v>8246</v>
      </c>
      <c r="I2026" s="7">
        <v>1344826800</v>
      </c>
      <c r="J2026" s="7">
        <v>1341875544</v>
      </c>
      <c r="K2026" t="b">
        <v>1</v>
      </c>
      <c r="L2026">
        <v>105</v>
      </c>
      <c r="M2026" t="b">
        <v>1</v>
      </c>
      <c r="N2026" s="7" t="s">
        <v>8322</v>
      </c>
      <c r="O2026" s="7" t="s">
        <v>8352</v>
      </c>
      <c r="P2026">
        <v>586</v>
      </c>
      <c r="Q2026" s="6">
        <f>E2026/Table1_2[[#This Row],[backers_count]]</f>
        <v>222.99047619047619</v>
      </c>
    </row>
    <row r="2027" spans="1:17" x14ac:dyDescent="0.35">
      <c r="A2027">
        <v>2025</v>
      </c>
      <c r="B2027" t="s">
        <v>2026</v>
      </c>
      <c r="C2027" t="s">
        <v>6135</v>
      </c>
      <c r="D2027" s="6">
        <v>80000</v>
      </c>
      <c r="E2027" s="6">
        <v>160920</v>
      </c>
      <c r="F2027" t="s">
        <v>8219</v>
      </c>
      <c r="G2027" t="s">
        <v>8236</v>
      </c>
      <c r="H2027" t="s">
        <v>8249</v>
      </c>
      <c r="I2027" s="7">
        <v>1433996746</v>
      </c>
      <c r="J2027" s="7">
        <v>1431404746</v>
      </c>
      <c r="K2027" t="b">
        <v>1</v>
      </c>
      <c r="L2027">
        <v>729</v>
      </c>
      <c r="M2027" t="b">
        <v>1</v>
      </c>
      <c r="N2027" s="7" t="s">
        <v>8322</v>
      </c>
      <c r="O2027" s="7" t="s">
        <v>8352</v>
      </c>
      <c r="P2027">
        <v>202</v>
      </c>
      <c r="Q2027" s="6">
        <f>E2027/Table1_2[[#This Row],[backers_count]]</f>
        <v>220.74074074074073</v>
      </c>
    </row>
    <row r="2028" spans="1:17" x14ac:dyDescent="0.35">
      <c r="A2028">
        <v>2026</v>
      </c>
      <c r="B2028" t="s">
        <v>2027</v>
      </c>
      <c r="C2028" t="s">
        <v>6136</v>
      </c>
      <c r="D2028" s="6">
        <v>25000</v>
      </c>
      <c r="E2028" s="6">
        <v>33370.769999999997</v>
      </c>
      <c r="F2028" t="s">
        <v>8219</v>
      </c>
      <c r="G2028" t="s">
        <v>8224</v>
      </c>
      <c r="H2028" t="s">
        <v>8246</v>
      </c>
      <c r="I2028" s="7">
        <v>1398052740</v>
      </c>
      <c r="J2028" s="7">
        <v>1394127585</v>
      </c>
      <c r="K2028" t="b">
        <v>1</v>
      </c>
      <c r="L2028">
        <v>454</v>
      </c>
      <c r="M2028" t="b">
        <v>1</v>
      </c>
      <c r="N2028" s="7" t="s">
        <v>8322</v>
      </c>
      <c r="O2028" s="7" t="s">
        <v>8352</v>
      </c>
      <c r="P2028">
        <v>134</v>
      </c>
      <c r="Q2028" s="6">
        <f>E2028/Table1_2[[#This Row],[backers_count]]</f>
        <v>73.503898678414089</v>
      </c>
    </row>
    <row r="2029" spans="1:17" x14ac:dyDescent="0.35">
      <c r="A2029">
        <v>2027</v>
      </c>
      <c r="B2029" t="s">
        <v>2028</v>
      </c>
      <c r="C2029" t="s">
        <v>6137</v>
      </c>
      <c r="D2029" s="6">
        <v>100000</v>
      </c>
      <c r="E2029" s="6">
        <v>120249</v>
      </c>
      <c r="F2029" t="s">
        <v>8219</v>
      </c>
      <c r="G2029" t="s">
        <v>8224</v>
      </c>
      <c r="H2029" t="s">
        <v>8246</v>
      </c>
      <c r="I2029" s="7">
        <v>1427740319</v>
      </c>
      <c r="J2029" s="7">
        <v>1423855919</v>
      </c>
      <c r="K2029" t="b">
        <v>1</v>
      </c>
      <c r="L2029">
        <v>539</v>
      </c>
      <c r="M2029" t="b">
        <v>1</v>
      </c>
      <c r="N2029" s="7" t="s">
        <v>8322</v>
      </c>
      <c r="O2029" s="7" t="s">
        <v>8352</v>
      </c>
      <c r="P2029">
        <v>121</v>
      </c>
      <c r="Q2029" s="6">
        <f>E2029/Table1_2[[#This Row],[backers_count]]</f>
        <v>223.09647495361781</v>
      </c>
    </row>
    <row r="2030" spans="1:17" x14ac:dyDescent="0.35">
      <c r="A2030">
        <v>2028</v>
      </c>
      <c r="B2030" t="s">
        <v>2029</v>
      </c>
      <c r="C2030" t="s">
        <v>6138</v>
      </c>
      <c r="D2030" s="6">
        <v>3000</v>
      </c>
      <c r="E2030" s="6">
        <v>3785</v>
      </c>
      <c r="F2030" t="s">
        <v>8219</v>
      </c>
      <c r="G2030" t="s">
        <v>8224</v>
      </c>
      <c r="H2030" t="s">
        <v>8246</v>
      </c>
      <c r="I2030" s="7">
        <v>1268690100</v>
      </c>
      <c r="J2030" s="7">
        <v>1265493806</v>
      </c>
      <c r="K2030" t="b">
        <v>1</v>
      </c>
      <c r="L2030">
        <v>79</v>
      </c>
      <c r="M2030" t="b">
        <v>1</v>
      </c>
      <c r="N2030" s="7" t="s">
        <v>8322</v>
      </c>
      <c r="O2030" s="7" t="s">
        <v>8352</v>
      </c>
      <c r="P2030">
        <v>127</v>
      </c>
      <c r="Q2030" s="6">
        <f>E2030/Table1_2[[#This Row],[backers_count]]</f>
        <v>47.911392405063289</v>
      </c>
    </row>
    <row r="2031" spans="1:17" x14ac:dyDescent="0.35">
      <c r="A2031">
        <v>2029</v>
      </c>
      <c r="B2031" t="s">
        <v>2030</v>
      </c>
      <c r="C2031" t="s">
        <v>6139</v>
      </c>
      <c r="D2031" s="6">
        <v>2500</v>
      </c>
      <c r="E2031" s="6">
        <v>9030</v>
      </c>
      <c r="F2031" t="s">
        <v>8219</v>
      </c>
      <c r="G2031" t="s">
        <v>8224</v>
      </c>
      <c r="H2031" t="s">
        <v>8246</v>
      </c>
      <c r="I2031" s="7">
        <v>1409099481</v>
      </c>
      <c r="J2031" s="7">
        <v>1406507481</v>
      </c>
      <c r="K2031" t="b">
        <v>1</v>
      </c>
      <c r="L2031">
        <v>94</v>
      </c>
      <c r="M2031" t="b">
        <v>1</v>
      </c>
      <c r="N2031" s="7" t="s">
        <v>8322</v>
      </c>
      <c r="O2031" s="7" t="s">
        <v>8352</v>
      </c>
      <c r="P2031">
        <v>362</v>
      </c>
      <c r="Q2031" s="6">
        <f>E2031/Table1_2[[#This Row],[backers_count]]</f>
        <v>96.063829787234042</v>
      </c>
    </row>
    <row r="2032" spans="1:17" x14ac:dyDescent="0.35">
      <c r="A2032">
        <v>2030</v>
      </c>
      <c r="B2032" t="s">
        <v>2031</v>
      </c>
      <c r="C2032" t="s">
        <v>6140</v>
      </c>
      <c r="D2032" s="6">
        <v>32768</v>
      </c>
      <c r="E2032" s="6">
        <v>74134</v>
      </c>
      <c r="F2032" t="s">
        <v>8219</v>
      </c>
      <c r="G2032" t="s">
        <v>8225</v>
      </c>
      <c r="H2032" t="s">
        <v>8247</v>
      </c>
      <c r="I2032" s="7">
        <v>1354233296</v>
      </c>
      <c r="J2032" s="7">
        <v>1351641296</v>
      </c>
      <c r="K2032" t="b">
        <v>1</v>
      </c>
      <c r="L2032">
        <v>625</v>
      </c>
      <c r="M2032" t="b">
        <v>1</v>
      </c>
      <c r="N2032" s="7" t="s">
        <v>8322</v>
      </c>
      <c r="O2032" s="7" t="s">
        <v>8352</v>
      </c>
      <c r="P2032">
        <v>227</v>
      </c>
      <c r="Q2032" s="6">
        <f>E2032/Table1_2[[#This Row],[backers_count]]</f>
        <v>118.6144</v>
      </c>
    </row>
    <row r="2033" spans="1:17" x14ac:dyDescent="0.35">
      <c r="A2033">
        <v>2031</v>
      </c>
      <c r="B2033" t="s">
        <v>2032</v>
      </c>
      <c r="C2033" t="s">
        <v>6141</v>
      </c>
      <c r="D2033" s="6">
        <v>50000</v>
      </c>
      <c r="E2033" s="6">
        <v>60175</v>
      </c>
      <c r="F2033" t="s">
        <v>8219</v>
      </c>
      <c r="G2033" t="s">
        <v>8233</v>
      </c>
      <c r="H2033" t="s">
        <v>8249</v>
      </c>
      <c r="I2033" s="7">
        <v>1420765200</v>
      </c>
      <c r="J2033" s="7">
        <v>1417506853</v>
      </c>
      <c r="K2033" t="b">
        <v>1</v>
      </c>
      <c r="L2033">
        <v>508</v>
      </c>
      <c r="M2033" t="b">
        <v>1</v>
      </c>
      <c r="N2033" s="7" t="s">
        <v>8322</v>
      </c>
      <c r="O2033" s="7" t="s">
        <v>8352</v>
      </c>
      <c r="P2033">
        <v>121</v>
      </c>
      <c r="Q2033" s="6">
        <f>E2033/Table1_2[[#This Row],[backers_count]]</f>
        <v>118.45472440944881</v>
      </c>
    </row>
    <row r="2034" spans="1:17" x14ac:dyDescent="0.35">
      <c r="A2034">
        <v>2032</v>
      </c>
      <c r="B2034" t="s">
        <v>2033</v>
      </c>
      <c r="C2034" t="s">
        <v>6142</v>
      </c>
      <c r="D2034" s="6">
        <v>25000</v>
      </c>
      <c r="E2034" s="6">
        <v>76047</v>
      </c>
      <c r="F2034" t="s">
        <v>8219</v>
      </c>
      <c r="G2034" t="s">
        <v>8224</v>
      </c>
      <c r="H2034" t="s">
        <v>8246</v>
      </c>
      <c r="I2034" s="7">
        <v>1481778000</v>
      </c>
      <c r="J2034" s="7">
        <v>1479216874</v>
      </c>
      <c r="K2034" t="b">
        <v>1</v>
      </c>
      <c r="L2034">
        <v>531</v>
      </c>
      <c r="M2034" t="b">
        <v>1</v>
      </c>
      <c r="N2034" s="7" t="s">
        <v>8322</v>
      </c>
      <c r="O2034" s="7" t="s">
        <v>8352</v>
      </c>
      <c r="P2034">
        <v>305</v>
      </c>
      <c r="Q2034" s="6">
        <f>E2034/Table1_2[[#This Row],[backers_count]]</f>
        <v>143.21468926553672</v>
      </c>
    </row>
    <row r="2035" spans="1:17" x14ac:dyDescent="0.35">
      <c r="A2035">
        <v>2033</v>
      </c>
      <c r="B2035" t="s">
        <v>2034</v>
      </c>
      <c r="C2035" t="s">
        <v>6143</v>
      </c>
      <c r="D2035" s="6">
        <v>25000</v>
      </c>
      <c r="E2035" s="6">
        <v>44669</v>
      </c>
      <c r="F2035" t="s">
        <v>8219</v>
      </c>
      <c r="G2035" t="s">
        <v>8224</v>
      </c>
      <c r="H2035" t="s">
        <v>8246</v>
      </c>
      <c r="I2035" s="7">
        <v>1398477518</v>
      </c>
      <c r="J2035" s="7">
        <v>1395885518</v>
      </c>
      <c r="K2035" t="b">
        <v>1</v>
      </c>
      <c r="L2035">
        <v>158</v>
      </c>
      <c r="M2035" t="b">
        <v>1</v>
      </c>
      <c r="N2035" s="7" t="s">
        <v>8322</v>
      </c>
      <c r="O2035" s="7" t="s">
        <v>8352</v>
      </c>
      <c r="P2035">
        <v>179</v>
      </c>
      <c r="Q2035" s="6">
        <f>E2035/Table1_2[[#This Row],[backers_count]]</f>
        <v>282.71518987341773</v>
      </c>
    </row>
    <row r="2036" spans="1:17" x14ac:dyDescent="0.35">
      <c r="A2036">
        <v>2034</v>
      </c>
      <c r="B2036" t="s">
        <v>2035</v>
      </c>
      <c r="C2036" t="s">
        <v>6144</v>
      </c>
      <c r="D2036" s="6">
        <v>78000</v>
      </c>
      <c r="E2036" s="6">
        <v>301719.59000000003</v>
      </c>
      <c r="F2036" t="s">
        <v>8219</v>
      </c>
      <c r="G2036" t="s">
        <v>8224</v>
      </c>
      <c r="H2036" t="s">
        <v>8246</v>
      </c>
      <c r="I2036" s="7">
        <v>1430981880</v>
      </c>
      <c r="J2036" s="7">
        <v>1426216033</v>
      </c>
      <c r="K2036" t="b">
        <v>1</v>
      </c>
      <c r="L2036">
        <v>508</v>
      </c>
      <c r="M2036" t="b">
        <v>1</v>
      </c>
      <c r="N2036" s="7" t="s">
        <v>8322</v>
      </c>
      <c r="O2036" s="7" t="s">
        <v>8352</v>
      </c>
      <c r="P2036">
        <v>387</v>
      </c>
      <c r="Q2036" s="6">
        <f>E2036/Table1_2[[#This Row],[backers_count]]</f>
        <v>593.93620078740162</v>
      </c>
    </row>
    <row r="2037" spans="1:17" x14ac:dyDescent="0.35">
      <c r="A2037">
        <v>2035</v>
      </c>
      <c r="B2037" t="s">
        <v>2036</v>
      </c>
      <c r="C2037" t="s">
        <v>6145</v>
      </c>
      <c r="D2037" s="6">
        <v>80000</v>
      </c>
      <c r="E2037" s="6">
        <v>168829.14</v>
      </c>
      <c r="F2037" t="s">
        <v>8219</v>
      </c>
      <c r="G2037" t="s">
        <v>8224</v>
      </c>
      <c r="H2037" t="s">
        <v>8246</v>
      </c>
      <c r="I2037" s="7">
        <v>1450486800</v>
      </c>
      <c r="J2037" s="7">
        <v>1446562807</v>
      </c>
      <c r="K2037" t="b">
        <v>1</v>
      </c>
      <c r="L2037">
        <v>644</v>
      </c>
      <c r="M2037" t="b">
        <v>1</v>
      </c>
      <c r="N2037" s="7" t="s">
        <v>8322</v>
      </c>
      <c r="O2037" s="7" t="s">
        <v>8352</v>
      </c>
      <c r="P2037">
        <v>212</v>
      </c>
      <c r="Q2037" s="6">
        <f>E2037/Table1_2[[#This Row],[backers_count]]</f>
        <v>262.15704968944101</v>
      </c>
    </row>
    <row r="2038" spans="1:17" x14ac:dyDescent="0.35">
      <c r="A2038">
        <v>2036</v>
      </c>
      <c r="B2038" t="s">
        <v>2037</v>
      </c>
      <c r="C2038" t="s">
        <v>6146</v>
      </c>
      <c r="D2038" s="6">
        <v>30000</v>
      </c>
      <c r="E2038" s="6">
        <v>39500.5</v>
      </c>
      <c r="F2038" t="s">
        <v>8219</v>
      </c>
      <c r="G2038" t="s">
        <v>8224</v>
      </c>
      <c r="H2038" t="s">
        <v>8246</v>
      </c>
      <c r="I2038" s="7">
        <v>1399668319</v>
      </c>
      <c r="J2038" s="7">
        <v>1397076319</v>
      </c>
      <c r="K2038" t="b">
        <v>1</v>
      </c>
      <c r="L2038">
        <v>848</v>
      </c>
      <c r="M2038" t="b">
        <v>1</v>
      </c>
      <c r="N2038" s="7" t="s">
        <v>8322</v>
      </c>
      <c r="O2038" s="7" t="s">
        <v>8352</v>
      </c>
      <c r="P2038">
        <v>132</v>
      </c>
      <c r="Q2038" s="6">
        <f>E2038/Table1_2[[#This Row],[backers_count]]</f>
        <v>46.580778301886795</v>
      </c>
    </row>
    <row r="2039" spans="1:17" x14ac:dyDescent="0.35">
      <c r="A2039">
        <v>2037</v>
      </c>
      <c r="B2039" t="s">
        <v>2038</v>
      </c>
      <c r="C2039" t="s">
        <v>6147</v>
      </c>
      <c r="D2039" s="6">
        <v>10000</v>
      </c>
      <c r="E2039" s="6">
        <v>30047.64</v>
      </c>
      <c r="F2039" t="s">
        <v>8219</v>
      </c>
      <c r="G2039" t="s">
        <v>8224</v>
      </c>
      <c r="H2039" t="s">
        <v>8246</v>
      </c>
      <c r="I2039" s="7">
        <v>1388383353</v>
      </c>
      <c r="J2039" s="7">
        <v>1383195753</v>
      </c>
      <c r="K2039" t="b">
        <v>1</v>
      </c>
      <c r="L2039">
        <v>429</v>
      </c>
      <c r="M2039" t="b">
        <v>1</v>
      </c>
      <c r="N2039" s="7" t="s">
        <v>8322</v>
      </c>
      <c r="O2039" s="7" t="s">
        <v>8352</v>
      </c>
      <c r="P2039">
        <v>301</v>
      </c>
      <c r="Q2039" s="6">
        <f>E2039/Table1_2[[#This Row],[backers_count]]</f>
        <v>70.041118881118877</v>
      </c>
    </row>
    <row r="2040" spans="1:17" x14ac:dyDescent="0.35">
      <c r="A2040">
        <v>2038</v>
      </c>
      <c r="B2040" t="s">
        <v>2039</v>
      </c>
      <c r="C2040" t="s">
        <v>6148</v>
      </c>
      <c r="D2040" s="6">
        <v>8000</v>
      </c>
      <c r="E2040" s="6">
        <v>33641</v>
      </c>
      <c r="F2040" t="s">
        <v>8219</v>
      </c>
      <c r="G2040" t="s">
        <v>8225</v>
      </c>
      <c r="H2040" t="s">
        <v>8247</v>
      </c>
      <c r="I2040" s="7">
        <v>1372701600</v>
      </c>
      <c r="J2040" s="7">
        <v>1369895421</v>
      </c>
      <c r="K2040" t="b">
        <v>1</v>
      </c>
      <c r="L2040">
        <v>204</v>
      </c>
      <c r="M2040" t="b">
        <v>1</v>
      </c>
      <c r="N2040" s="7" t="s">
        <v>8322</v>
      </c>
      <c r="O2040" s="7" t="s">
        <v>8352</v>
      </c>
      <c r="P2040">
        <v>421</v>
      </c>
      <c r="Q2040" s="6">
        <f>E2040/Table1_2[[#This Row],[backers_count]]</f>
        <v>164.90686274509804</v>
      </c>
    </row>
    <row r="2041" spans="1:17" x14ac:dyDescent="0.35">
      <c r="A2041">
        <v>2039</v>
      </c>
      <c r="B2041" t="s">
        <v>2040</v>
      </c>
      <c r="C2041" t="s">
        <v>6149</v>
      </c>
      <c r="D2041" s="6">
        <v>125000</v>
      </c>
      <c r="E2041" s="6">
        <v>170271</v>
      </c>
      <c r="F2041" t="s">
        <v>8219</v>
      </c>
      <c r="G2041" t="s">
        <v>8224</v>
      </c>
      <c r="H2041" t="s">
        <v>8246</v>
      </c>
      <c r="I2041" s="7">
        <v>1480568340</v>
      </c>
      <c r="J2041" s="7">
        <v>1477996325</v>
      </c>
      <c r="K2041" t="b">
        <v>1</v>
      </c>
      <c r="L2041">
        <v>379</v>
      </c>
      <c r="M2041" t="b">
        <v>1</v>
      </c>
      <c r="N2041" s="7" t="s">
        <v>8322</v>
      </c>
      <c r="O2041" s="7" t="s">
        <v>8352</v>
      </c>
      <c r="P2041">
        <v>137</v>
      </c>
      <c r="Q2041" s="6">
        <f>E2041/Table1_2[[#This Row],[backers_count]]</f>
        <v>449.26385224274406</v>
      </c>
    </row>
    <row r="2042" spans="1:17" x14ac:dyDescent="0.35">
      <c r="A2042">
        <v>2040</v>
      </c>
      <c r="B2042" t="s">
        <v>2041</v>
      </c>
      <c r="C2042" t="s">
        <v>6150</v>
      </c>
      <c r="D2042" s="6">
        <v>3000</v>
      </c>
      <c r="E2042" s="6">
        <v>7445.14</v>
      </c>
      <c r="F2042" t="s">
        <v>8219</v>
      </c>
      <c r="G2042" t="s">
        <v>8224</v>
      </c>
      <c r="H2042" t="s">
        <v>8246</v>
      </c>
      <c r="I2042" s="7">
        <v>1384557303</v>
      </c>
      <c r="J2042" s="7">
        <v>1383257703</v>
      </c>
      <c r="K2042" t="b">
        <v>1</v>
      </c>
      <c r="L2042">
        <v>271</v>
      </c>
      <c r="M2042" t="b">
        <v>1</v>
      </c>
      <c r="N2042" s="7" t="s">
        <v>8322</v>
      </c>
      <c r="O2042" s="7" t="s">
        <v>8352</v>
      </c>
      <c r="P2042">
        <v>249</v>
      </c>
      <c r="Q2042" s="6">
        <f>E2042/Table1_2[[#This Row],[backers_count]]</f>
        <v>27.472841328413285</v>
      </c>
    </row>
    <row r="2043" spans="1:17" x14ac:dyDescent="0.35">
      <c r="A2043">
        <v>2041</v>
      </c>
      <c r="B2043" t="s">
        <v>2042</v>
      </c>
      <c r="C2043" t="s">
        <v>6151</v>
      </c>
      <c r="D2043" s="6">
        <v>9500</v>
      </c>
      <c r="E2043" s="6">
        <v>17277</v>
      </c>
      <c r="F2043" t="s">
        <v>8219</v>
      </c>
      <c r="G2043" t="s">
        <v>8224</v>
      </c>
      <c r="H2043" t="s">
        <v>8246</v>
      </c>
      <c r="I2043" s="7">
        <v>1478785027</v>
      </c>
      <c r="J2043" s="7">
        <v>1476189427</v>
      </c>
      <c r="K2043" t="b">
        <v>0</v>
      </c>
      <c r="L2043">
        <v>120</v>
      </c>
      <c r="M2043" t="b">
        <v>1</v>
      </c>
      <c r="N2043" s="7" t="s">
        <v>8322</v>
      </c>
      <c r="O2043" s="7" t="s">
        <v>8352</v>
      </c>
      <c r="P2043">
        <v>182</v>
      </c>
      <c r="Q2043" s="6">
        <f>E2043/Table1_2[[#This Row],[backers_count]]</f>
        <v>143.97499999999999</v>
      </c>
    </row>
    <row r="2044" spans="1:17" x14ac:dyDescent="0.35">
      <c r="A2044">
        <v>2042</v>
      </c>
      <c r="B2044" t="s">
        <v>2043</v>
      </c>
      <c r="C2044" t="s">
        <v>6152</v>
      </c>
      <c r="D2044" s="6">
        <v>10000</v>
      </c>
      <c r="E2044" s="6">
        <v>12353</v>
      </c>
      <c r="F2044" t="s">
        <v>8219</v>
      </c>
      <c r="G2044" t="s">
        <v>8224</v>
      </c>
      <c r="H2044" t="s">
        <v>8246</v>
      </c>
      <c r="I2044" s="7">
        <v>1453481974</v>
      </c>
      <c r="J2044" s="7">
        <v>1448297974</v>
      </c>
      <c r="K2044" t="b">
        <v>0</v>
      </c>
      <c r="L2044">
        <v>140</v>
      </c>
      <c r="M2044" t="b">
        <v>1</v>
      </c>
      <c r="N2044" s="7" t="s">
        <v>8322</v>
      </c>
      <c r="O2044" s="7" t="s">
        <v>8352</v>
      </c>
      <c r="P2044">
        <v>124</v>
      </c>
      <c r="Q2044" s="6">
        <f>E2044/Table1_2[[#This Row],[backers_count]]</f>
        <v>88.23571428571428</v>
      </c>
    </row>
    <row r="2045" spans="1:17" x14ac:dyDescent="0.35">
      <c r="A2045">
        <v>2043</v>
      </c>
      <c r="B2045" t="s">
        <v>2044</v>
      </c>
      <c r="C2045" t="s">
        <v>6153</v>
      </c>
      <c r="D2045" s="6">
        <v>1385</v>
      </c>
      <c r="E2045" s="6">
        <v>7011</v>
      </c>
      <c r="F2045" t="s">
        <v>8219</v>
      </c>
      <c r="G2045" t="s">
        <v>8224</v>
      </c>
      <c r="H2045" t="s">
        <v>8246</v>
      </c>
      <c r="I2045" s="7">
        <v>1481432340</v>
      </c>
      <c r="J2045" s="7">
        <v>1476764077</v>
      </c>
      <c r="K2045" t="b">
        <v>0</v>
      </c>
      <c r="L2045">
        <v>193</v>
      </c>
      <c r="M2045" t="b">
        <v>1</v>
      </c>
      <c r="N2045" s="7" t="s">
        <v>8322</v>
      </c>
      <c r="O2045" s="7" t="s">
        <v>8352</v>
      </c>
      <c r="P2045">
        <v>507</v>
      </c>
      <c r="Q2045" s="6">
        <f>E2045/Table1_2[[#This Row],[backers_count]]</f>
        <v>36.326424870466319</v>
      </c>
    </row>
    <row r="2046" spans="1:17" x14ac:dyDescent="0.35">
      <c r="A2046">
        <v>2044</v>
      </c>
      <c r="B2046" t="s">
        <v>2045</v>
      </c>
      <c r="C2046" t="s">
        <v>6154</v>
      </c>
      <c r="D2046" s="6">
        <v>15000</v>
      </c>
      <c r="E2046" s="6">
        <v>16232</v>
      </c>
      <c r="F2046" t="s">
        <v>8219</v>
      </c>
      <c r="G2046" t="s">
        <v>8224</v>
      </c>
      <c r="H2046" t="s">
        <v>8246</v>
      </c>
      <c r="I2046" s="7">
        <v>1434212714</v>
      </c>
      <c r="J2046" s="7">
        <v>1431620714</v>
      </c>
      <c r="K2046" t="b">
        <v>0</v>
      </c>
      <c r="L2046">
        <v>180</v>
      </c>
      <c r="M2046" t="b">
        <v>1</v>
      </c>
      <c r="N2046" s="7" t="s">
        <v>8322</v>
      </c>
      <c r="O2046" s="7" t="s">
        <v>8352</v>
      </c>
      <c r="P2046">
        <v>109</v>
      </c>
      <c r="Q2046" s="6">
        <f>E2046/Table1_2[[#This Row],[backers_count]]</f>
        <v>90.177777777777777</v>
      </c>
    </row>
    <row r="2047" spans="1:17" x14ac:dyDescent="0.35">
      <c r="A2047">
        <v>2045</v>
      </c>
      <c r="B2047" t="s">
        <v>2046</v>
      </c>
      <c r="C2047" t="s">
        <v>6155</v>
      </c>
      <c r="D2047" s="6">
        <v>4900</v>
      </c>
      <c r="E2047" s="6">
        <v>40140.01</v>
      </c>
      <c r="F2047" t="s">
        <v>8219</v>
      </c>
      <c r="G2047" t="s">
        <v>8224</v>
      </c>
      <c r="H2047" t="s">
        <v>8246</v>
      </c>
      <c r="I2047" s="7">
        <v>1341799647</v>
      </c>
      <c r="J2047" s="7">
        <v>1339207647</v>
      </c>
      <c r="K2047" t="b">
        <v>0</v>
      </c>
      <c r="L2047">
        <v>263</v>
      </c>
      <c r="M2047" t="b">
        <v>1</v>
      </c>
      <c r="N2047" s="7" t="s">
        <v>8322</v>
      </c>
      <c r="O2047" s="7" t="s">
        <v>8352</v>
      </c>
      <c r="P2047">
        <v>820</v>
      </c>
      <c r="Q2047" s="6">
        <f>E2047/Table1_2[[#This Row],[backers_count]]</f>
        <v>152.62361216730039</v>
      </c>
    </row>
    <row r="2048" spans="1:17" x14ac:dyDescent="0.35">
      <c r="A2048">
        <v>2046</v>
      </c>
      <c r="B2048" t="s">
        <v>2047</v>
      </c>
      <c r="C2048" t="s">
        <v>6156</v>
      </c>
      <c r="D2048" s="6">
        <v>10000</v>
      </c>
      <c r="E2048" s="6">
        <v>12110</v>
      </c>
      <c r="F2048" t="s">
        <v>8219</v>
      </c>
      <c r="G2048" t="s">
        <v>8224</v>
      </c>
      <c r="H2048" t="s">
        <v>8246</v>
      </c>
      <c r="I2048" s="7">
        <v>1369282044</v>
      </c>
      <c r="J2048" s="7">
        <v>1366690044</v>
      </c>
      <c r="K2048" t="b">
        <v>0</v>
      </c>
      <c r="L2048">
        <v>217</v>
      </c>
      <c r="M2048" t="b">
        <v>1</v>
      </c>
      <c r="N2048" s="7" t="s">
        <v>8322</v>
      </c>
      <c r="O2048" s="7" t="s">
        <v>8352</v>
      </c>
      <c r="P2048">
        <v>122</v>
      </c>
      <c r="Q2048" s="6">
        <f>E2048/Table1_2[[#This Row],[backers_count]]</f>
        <v>55.806451612903224</v>
      </c>
    </row>
    <row r="2049" spans="1:17" x14ac:dyDescent="0.35">
      <c r="A2049">
        <v>2047</v>
      </c>
      <c r="B2049" t="s">
        <v>2048</v>
      </c>
      <c r="C2049" t="s">
        <v>6157</v>
      </c>
      <c r="D2049" s="6">
        <v>98000</v>
      </c>
      <c r="E2049" s="6">
        <v>100939</v>
      </c>
      <c r="F2049" t="s">
        <v>8219</v>
      </c>
      <c r="G2049" t="s">
        <v>8226</v>
      </c>
      <c r="H2049" t="s">
        <v>8248</v>
      </c>
      <c r="I2049" s="7">
        <v>1429228800</v>
      </c>
      <c r="J2049" s="7">
        <v>1426714870</v>
      </c>
      <c r="K2049" t="b">
        <v>0</v>
      </c>
      <c r="L2049">
        <v>443</v>
      </c>
      <c r="M2049" t="b">
        <v>1</v>
      </c>
      <c r="N2049" s="7" t="s">
        <v>8322</v>
      </c>
      <c r="O2049" s="7" t="s">
        <v>8352</v>
      </c>
      <c r="P2049">
        <v>103</v>
      </c>
      <c r="Q2049" s="6">
        <f>E2049/Table1_2[[#This Row],[backers_count]]</f>
        <v>227.85327313769753</v>
      </c>
    </row>
    <row r="2050" spans="1:17" x14ac:dyDescent="0.35">
      <c r="A2050">
        <v>2048</v>
      </c>
      <c r="B2050" t="s">
        <v>2049</v>
      </c>
      <c r="C2050" t="s">
        <v>6158</v>
      </c>
      <c r="D2050" s="6">
        <v>85000</v>
      </c>
      <c r="E2050" s="6">
        <v>126082.45</v>
      </c>
      <c r="F2050" t="s">
        <v>8219</v>
      </c>
      <c r="G2050" t="s">
        <v>8224</v>
      </c>
      <c r="H2050" t="s">
        <v>8246</v>
      </c>
      <c r="I2050" s="7">
        <v>1369323491</v>
      </c>
      <c r="J2050" s="7">
        <v>1366731491</v>
      </c>
      <c r="K2050" t="b">
        <v>0</v>
      </c>
      <c r="L2050">
        <v>1373</v>
      </c>
      <c r="M2050" t="b">
        <v>1</v>
      </c>
      <c r="N2050" s="7" t="s">
        <v>8322</v>
      </c>
      <c r="O2050" s="7" t="s">
        <v>8352</v>
      </c>
      <c r="P2050">
        <v>149</v>
      </c>
      <c r="Q2050" s="6">
        <f>E2050/Table1_2[[#This Row],[backers_count]]</f>
        <v>91.82989803350327</v>
      </c>
    </row>
    <row r="2051" spans="1:17" x14ac:dyDescent="0.35">
      <c r="A2051">
        <v>2049</v>
      </c>
      <c r="B2051" t="s">
        <v>2050</v>
      </c>
      <c r="C2051" t="s">
        <v>6159</v>
      </c>
      <c r="D2051" s="6">
        <v>50000</v>
      </c>
      <c r="E2051" s="6">
        <v>60095.35</v>
      </c>
      <c r="F2051" t="s">
        <v>8219</v>
      </c>
      <c r="G2051" t="s">
        <v>8225</v>
      </c>
      <c r="H2051" t="s">
        <v>8247</v>
      </c>
      <c r="I2051" s="7">
        <v>1386025140</v>
      </c>
      <c r="J2051" s="7">
        <v>1382963963</v>
      </c>
      <c r="K2051" t="b">
        <v>0</v>
      </c>
      <c r="L2051">
        <v>742</v>
      </c>
      <c r="M2051" t="b">
        <v>1</v>
      </c>
      <c r="N2051" s="7" t="s">
        <v>8322</v>
      </c>
      <c r="O2051" s="7" t="s">
        <v>8352</v>
      </c>
      <c r="P2051">
        <v>121</v>
      </c>
      <c r="Q2051" s="6">
        <f>E2051/Table1_2[[#This Row],[backers_count]]</f>
        <v>80.991037735849048</v>
      </c>
    </row>
    <row r="2052" spans="1:17" x14ac:dyDescent="0.35">
      <c r="A2052">
        <v>2050</v>
      </c>
      <c r="B2052" t="s">
        <v>2051</v>
      </c>
      <c r="C2052" t="s">
        <v>6160</v>
      </c>
      <c r="D2052" s="6">
        <v>10000</v>
      </c>
      <c r="E2052" s="6">
        <v>47327</v>
      </c>
      <c r="F2052" t="s">
        <v>8219</v>
      </c>
      <c r="G2052" t="s">
        <v>8224</v>
      </c>
      <c r="H2052" t="s">
        <v>8246</v>
      </c>
      <c r="I2052" s="7">
        <v>1433036578</v>
      </c>
      <c r="J2052" s="7">
        <v>1429580578</v>
      </c>
      <c r="K2052" t="b">
        <v>0</v>
      </c>
      <c r="L2052">
        <v>170</v>
      </c>
      <c r="M2052" t="b">
        <v>1</v>
      </c>
      <c r="N2052" s="7" t="s">
        <v>8322</v>
      </c>
      <c r="O2052" s="7" t="s">
        <v>8352</v>
      </c>
      <c r="P2052">
        <v>474</v>
      </c>
      <c r="Q2052" s="6">
        <f>E2052/Table1_2[[#This Row],[backers_count]]</f>
        <v>278.39411764705881</v>
      </c>
    </row>
    <row r="2053" spans="1:17" x14ac:dyDescent="0.35">
      <c r="A2053">
        <v>2051</v>
      </c>
      <c r="B2053" t="s">
        <v>2052</v>
      </c>
      <c r="C2053" t="s">
        <v>6161</v>
      </c>
      <c r="D2053" s="6">
        <v>8000</v>
      </c>
      <c r="E2053" s="6">
        <v>10429</v>
      </c>
      <c r="F2053" t="s">
        <v>8219</v>
      </c>
      <c r="G2053" t="s">
        <v>8224</v>
      </c>
      <c r="H2053" t="s">
        <v>8246</v>
      </c>
      <c r="I2053" s="7">
        <v>1388017937</v>
      </c>
      <c r="J2053" s="7">
        <v>1385425937</v>
      </c>
      <c r="K2053" t="b">
        <v>0</v>
      </c>
      <c r="L2053">
        <v>242</v>
      </c>
      <c r="M2053" t="b">
        <v>1</v>
      </c>
      <c r="N2053" s="7" t="s">
        <v>8322</v>
      </c>
      <c r="O2053" s="7" t="s">
        <v>8352</v>
      </c>
      <c r="P2053">
        <v>131</v>
      </c>
      <c r="Q2053" s="6">
        <f>E2053/Table1_2[[#This Row],[backers_count]]</f>
        <v>43.095041322314053</v>
      </c>
    </row>
    <row r="2054" spans="1:17" x14ac:dyDescent="0.35">
      <c r="A2054">
        <v>2052</v>
      </c>
      <c r="B2054" t="s">
        <v>2053</v>
      </c>
      <c r="C2054" t="s">
        <v>6162</v>
      </c>
      <c r="D2054" s="6">
        <v>50000</v>
      </c>
      <c r="E2054" s="6">
        <v>176524</v>
      </c>
      <c r="F2054" t="s">
        <v>8219</v>
      </c>
      <c r="G2054" t="s">
        <v>8224</v>
      </c>
      <c r="H2054" t="s">
        <v>8246</v>
      </c>
      <c r="I2054" s="7">
        <v>1455933653</v>
      </c>
      <c r="J2054" s="7">
        <v>1452045653</v>
      </c>
      <c r="K2054" t="b">
        <v>0</v>
      </c>
      <c r="L2054">
        <v>541</v>
      </c>
      <c r="M2054" t="b">
        <v>1</v>
      </c>
      <c r="N2054" s="7" t="s">
        <v>8322</v>
      </c>
      <c r="O2054" s="7" t="s">
        <v>8352</v>
      </c>
      <c r="P2054">
        <v>354</v>
      </c>
      <c r="Q2054" s="6">
        <f>E2054/Table1_2[[#This Row],[backers_count]]</f>
        <v>326.29205175600737</v>
      </c>
    </row>
    <row r="2055" spans="1:17" x14ac:dyDescent="0.35">
      <c r="A2055">
        <v>2053</v>
      </c>
      <c r="B2055" t="s">
        <v>2054</v>
      </c>
      <c r="C2055" t="s">
        <v>6163</v>
      </c>
      <c r="D2055" s="6">
        <v>5000</v>
      </c>
      <c r="E2055" s="6">
        <v>5051</v>
      </c>
      <c r="F2055" t="s">
        <v>8219</v>
      </c>
      <c r="G2055" t="s">
        <v>8224</v>
      </c>
      <c r="H2055" t="s">
        <v>8246</v>
      </c>
      <c r="I2055" s="7">
        <v>1448466551</v>
      </c>
      <c r="J2055" s="7">
        <v>1445870951</v>
      </c>
      <c r="K2055" t="b">
        <v>0</v>
      </c>
      <c r="L2055">
        <v>121</v>
      </c>
      <c r="M2055" t="b">
        <v>1</v>
      </c>
      <c r="N2055" s="7" t="s">
        <v>8322</v>
      </c>
      <c r="O2055" s="7" t="s">
        <v>8352</v>
      </c>
      <c r="P2055">
        <v>102</v>
      </c>
      <c r="Q2055" s="6">
        <f>E2055/Table1_2[[#This Row],[backers_count]]</f>
        <v>41.743801652892564</v>
      </c>
    </row>
    <row r="2056" spans="1:17" x14ac:dyDescent="0.35">
      <c r="A2056">
        <v>2054</v>
      </c>
      <c r="B2056" t="s">
        <v>2055</v>
      </c>
      <c r="C2056" t="s">
        <v>6164</v>
      </c>
      <c r="D2056" s="6">
        <v>35000</v>
      </c>
      <c r="E2056" s="6">
        <v>39757</v>
      </c>
      <c r="F2056" t="s">
        <v>8219</v>
      </c>
      <c r="G2056" t="s">
        <v>8225</v>
      </c>
      <c r="H2056" t="s">
        <v>8247</v>
      </c>
      <c r="I2056" s="7">
        <v>1399033810</v>
      </c>
      <c r="J2056" s="7">
        <v>1396441810</v>
      </c>
      <c r="K2056" t="b">
        <v>0</v>
      </c>
      <c r="L2056">
        <v>621</v>
      </c>
      <c r="M2056" t="b">
        <v>1</v>
      </c>
      <c r="N2056" s="7" t="s">
        <v>8322</v>
      </c>
      <c r="O2056" s="7" t="s">
        <v>8352</v>
      </c>
      <c r="P2056">
        <v>114</v>
      </c>
      <c r="Q2056" s="6">
        <f>E2056/Table1_2[[#This Row],[backers_count]]</f>
        <v>64.020933977455712</v>
      </c>
    </row>
    <row r="2057" spans="1:17" x14ac:dyDescent="0.35">
      <c r="A2057">
        <v>2055</v>
      </c>
      <c r="B2057" t="s">
        <v>2056</v>
      </c>
      <c r="C2057" t="s">
        <v>6165</v>
      </c>
      <c r="D2057" s="6">
        <v>6000</v>
      </c>
      <c r="E2057" s="6">
        <v>10045</v>
      </c>
      <c r="F2057" t="s">
        <v>8219</v>
      </c>
      <c r="G2057" t="s">
        <v>8224</v>
      </c>
      <c r="H2057" t="s">
        <v>8246</v>
      </c>
      <c r="I2057" s="7">
        <v>1417579200</v>
      </c>
      <c r="J2057" s="7">
        <v>1415031043</v>
      </c>
      <c r="K2057" t="b">
        <v>0</v>
      </c>
      <c r="L2057">
        <v>101</v>
      </c>
      <c r="M2057" t="b">
        <v>1</v>
      </c>
      <c r="N2057" s="7" t="s">
        <v>8322</v>
      </c>
      <c r="O2057" s="7" t="s">
        <v>8352</v>
      </c>
      <c r="P2057">
        <v>168</v>
      </c>
      <c r="Q2057" s="6">
        <f>E2057/Table1_2[[#This Row],[backers_count]]</f>
        <v>99.455445544554451</v>
      </c>
    </row>
    <row r="2058" spans="1:17" x14ac:dyDescent="0.35">
      <c r="A2058">
        <v>2056</v>
      </c>
      <c r="B2058" t="s">
        <v>2057</v>
      </c>
      <c r="C2058" t="s">
        <v>6166</v>
      </c>
      <c r="D2058" s="6">
        <v>50000</v>
      </c>
      <c r="E2058" s="6">
        <v>76726</v>
      </c>
      <c r="F2058" t="s">
        <v>8219</v>
      </c>
      <c r="G2058" t="s">
        <v>8224</v>
      </c>
      <c r="H2058" t="s">
        <v>8246</v>
      </c>
      <c r="I2058" s="7">
        <v>1366222542</v>
      </c>
      <c r="J2058" s="7">
        <v>1363630542</v>
      </c>
      <c r="K2058" t="b">
        <v>0</v>
      </c>
      <c r="L2058">
        <v>554</v>
      </c>
      <c r="M2058" t="b">
        <v>1</v>
      </c>
      <c r="N2058" s="7" t="s">
        <v>8322</v>
      </c>
      <c r="O2058" s="7" t="s">
        <v>8352</v>
      </c>
      <c r="P2058">
        <v>154</v>
      </c>
      <c r="Q2058" s="6">
        <f>E2058/Table1_2[[#This Row],[backers_count]]</f>
        <v>138.49458483754512</v>
      </c>
    </row>
    <row r="2059" spans="1:17" x14ac:dyDescent="0.35">
      <c r="A2059">
        <v>2057</v>
      </c>
      <c r="B2059" t="s">
        <v>2058</v>
      </c>
      <c r="C2059" t="s">
        <v>6167</v>
      </c>
      <c r="D2059" s="6">
        <v>15000</v>
      </c>
      <c r="E2059" s="6">
        <v>30334.83</v>
      </c>
      <c r="F2059" t="s">
        <v>8219</v>
      </c>
      <c r="G2059" t="s">
        <v>8225</v>
      </c>
      <c r="H2059" t="s">
        <v>8247</v>
      </c>
      <c r="I2059" s="7">
        <v>1456487532</v>
      </c>
      <c r="J2059" s="7">
        <v>1453895532</v>
      </c>
      <c r="K2059" t="b">
        <v>0</v>
      </c>
      <c r="L2059">
        <v>666</v>
      </c>
      <c r="M2059" t="b">
        <v>1</v>
      </c>
      <c r="N2059" s="7" t="s">
        <v>8322</v>
      </c>
      <c r="O2059" s="7" t="s">
        <v>8352</v>
      </c>
      <c r="P2059">
        <v>203</v>
      </c>
      <c r="Q2059" s="6">
        <f>E2059/Table1_2[[#This Row],[backers_count]]</f>
        <v>45.547792792792798</v>
      </c>
    </row>
    <row r="2060" spans="1:17" x14ac:dyDescent="0.35">
      <c r="A2060">
        <v>2058</v>
      </c>
      <c r="B2060" t="s">
        <v>2059</v>
      </c>
      <c r="C2060" t="s">
        <v>6168</v>
      </c>
      <c r="D2060" s="6">
        <v>2560</v>
      </c>
      <c r="E2060" s="6">
        <v>4308</v>
      </c>
      <c r="F2060" t="s">
        <v>8219</v>
      </c>
      <c r="G2060" t="s">
        <v>8225</v>
      </c>
      <c r="H2060" t="s">
        <v>8247</v>
      </c>
      <c r="I2060" s="7">
        <v>1425326400</v>
      </c>
      <c r="J2060" s="7">
        <v>1421916830</v>
      </c>
      <c r="K2060" t="b">
        <v>0</v>
      </c>
      <c r="L2060">
        <v>410</v>
      </c>
      <c r="M2060" t="b">
        <v>1</v>
      </c>
      <c r="N2060" s="7" t="s">
        <v>8322</v>
      </c>
      <c r="O2060" s="7" t="s">
        <v>8352</v>
      </c>
      <c r="P2060">
        <v>169</v>
      </c>
      <c r="Q2060" s="6">
        <f>E2060/Table1_2[[#This Row],[backers_count]]</f>
        <v>10.507317073170732</v>
      </c>
    </row>
    <row r="2061" spans="1:17" x14ac:dyDescent="0.35">
      <c r="A2061">
        <v>2059</v>
      </c>
      <c r="B2061" t="s">
        <v>2060</v>
      </c>
      <c r="C2061" t="s">
        <v>6169</v>
      </c>
      <c r="D2061" s="6">
        <v>30000</v>
      </c>
      <c r="E2061" s="6">
        <v>43037</v>
      </c>
      <c r="F2061" t="s">
        <v>8219</v>
      </c>
      <c r="G2061" t="s">
        <v>8224</v>
      </c>
      <c r="H2061" t="s">
        <v>8246</v>
      </c>
      <c r="I2061" s="7">
        <v>1454277540</v>
      </c>
      <c r="J2061" s="7">
        <v>1450880854</v>
      </c>
      <c r="K2061" t="b">
        <v>0</v>
      </c>
      <c r="L2061">
        <v>375</v>
      </c>
      <c r="M2061" t="b">
        <v>1</v>
      </c>
      <c r="N2061" s="7" t="s">
        <v>8322</v>
      </c>
      <c r="O2061" s="7" t="s">
        <v>8352</v>
      </c>
      <c r="P2061">
        <v>144</v>
      </c>
      <c r="Q2061" s="6">
        <f>E2061/Table1_2[[#This Row],[backers_count]]</f>
        <v>114.76533333333333</v>
      </c>
    </row>
    <row r="2062" spans="1:17" x14ac:dyDescent="0.35">
      <c r="A2062">
        <v>2060</v>
      </c>
      <c r="B2062" t="s">
        <v>2061</v>
      </c>
      <c r="C2062" t="s">
        <v>6170</v>
      </c>
      <c r="D2062" s="6">
        <v>25000</v>
      </c>
      <c r="E2062" s="6">
        <v>49100</v>
      </c>
      <c r="F2062" t="s">
        <v>8219</v>
      </c>
      <c r="G2062" t="s">
        <v>8224</v>
      </c>
      <c r="H2062" t="s">
        <v>8246</v>
      </c>
      <c r="I2062" s="7">
        <v>1406129150</v>
      </c>
      <c r="J2062" s="7">
        <v>1400945150</v>
      </c>
      <c r="K2062" t="b">
        <v>0</v>
      </c>
      <c r="L2062">
        <v>1364</v>
      </c>
      <c r="M2062" t="b">
        <v>1</v>
      </c>
      <c r="N2062" s="7" t="s">
        <v>8322</v>
      </c>
      <c r="O2062" s="7" t="s">
        <v>8352</v>
      </c>
      <c r="P2062">
        <v>197</v>
      </c>
      <c r="Q2062" s="6">
        <f>E2062/Table1_2[[#This Row],[backers_count]]</f>
        <v>35.997067448680355</v>
      </c>
    </row>
    <row r="2063" spans="1:17" x14ac:dyDescent="0.35">
      <c r="A2063">
        <v>2061</v>
      </c>
      <c r="B2063" t="s">
        <v>2062</v>
      </c>
      <c r="C2063" t="s">
        <v>6171</v>
      </c>
      <c r="D2063" s="6">
        <v>5000</v>
      </c>
      <c r="E2063" s="6">
        <v>5396</v>
      </c>
      <c r="F2063" t="s">
        <v>8219</v>
      </c>
      <c r="G2063" t="s">
        <v>8224</v>
      </c>
      <c r="H2063" t="s">
        <v>8246</v>
      </c>
      <c r="I2063" s="7">
        <v>1483208454</v>
      </c>
      <c r="J2063" s="7">
        <v>1480616454</v>
      </c>
      <c r="K2063" t="b">
        <v>0</v>
      </c>
      <c r="L2063">
        <v>35</v>
      </c>
      <c r="M2063" t="b">
        <v>1</v>
      </c>
      <c r="N2063" s="7" t="s">
        <v>8322</v>
      </c>
      <c r="O2063" s="7" t="s">
        <v>8352</v>
      </c>
      <c r="P2063">
        <v>108</v>
      </c>
      <c r="Q2063" s="6">
        <f>E2063/Table1_2[[#This Row],[backers_count]]</f>
        <v>154.17142857142858</v>
      </c>
    </row>
    <row r="2064" spans="1:17" x14ac:dyDescent="0.35">
      <c r="A2064">
        <v>2062</v>
      </c>
      <c r="B2064" t="s">
        <v>2063</v>
      </c>
      <c r="C2064" t="s">
        <v>6172</v>
      </c>
      <c r="D2064" s="6">
        <v>100000</v>
      </c>
      <c r="E2064" s="6">
        <v>114977</v>
      </c>
      <c r="F2064" t="s">
        <v>8219</v>
      </c>
      <c r="G2064" t="s">
        <v>8232</v>
      </c>
      <c r="H2064" t="s">
        <v>8253</v>
      </c>
      <c r="I2064" s="7">
        <v>1458807098</v>
      </c>
      <c r="J2064" s="7">
        <v>1456218698</v>
      </c>
      <c r="K2064" t="b">
        <v>0</v>
      </c>
      <c r="L2064">
        <v>203</v>
      </c>
      <c r="M2064" t="b">
        <v>1</v>
      </c>
      <c r="N2064" s="7" t="s">
        <v>8322</v>
      </c>
      <c r="O2064" s="7" t="s">
        <v>8352</v>
      </c>
      <c r="P2064">
        <v>115</v>
      </c>
      <c r="Q2064" s="6">
        <f>E2064/Table1_2[[#This Row],[backers_count]]</f>
        <v>566.38916256157631</v>
      </c>
    </row>
    <row r="2065" spans="1:17" x14ac:dyDescent="0.35">
      <c r="A2065">
        <v>2063</v>
      </c>
      <c r="B2065" t="s">
        <v>2064</v>
      </c>
      <c r="C2065" t="s">
        <v>6173</v>
      </c>
      <c r="D2065" s="6">
        <v>4000</v>
      </c>
      <c r="E2065" s="6">
        <v>5922</v>
      </c>
      <c r="F2065" t="s">
        <v>8219</v>
      </c>
      <c r="G2065" t="s">
        <v>8236</v>
      </c>
      <c r="H2065" t="s">
        <v>8249</v>
      </c>
      <c r="I2065" s="7">
        <v>1463333701</v>
      </c>
      <c r="J2065" s="7">
        <v>1460482501</v>
      </c>
      <c r="K2065" t="b">
        <v>0</v>
      </c>
      <c r="L2065">
        <v>49</v>
      </c>
      <c r="M2065" t="b">
        <v>1</v>
      </c>
      <c r="N2065" s="7" t="s">
        <v>8322</v>
      </c>
      <c r="O2065" s="7" t="s">
        <v>8352</v>
      </c>
      <c r="P2065">
        <v>149</v>
      </c>
      <c r="Q2065" s="6">
        <f>E2065/Table1_2[[#This Row],[backers_count]]</f>
        <v>120.85714285714286</v>
      </c>
    </row>
    <row r="2066" spans="1:17" x14ac:dyDescent="0.35">
      <c r="A2066">
        <v>2064</v>
      </c>
      <c r="B2066" t="s">
        <v>2065</v>
      </c>
      <c r="C2066" t="s">
        <v>6174</v>
      </c>
      <c r="D2066" s="6">
        <v>261962</v>
      </c>
      <c r="E2066" s="6">
        <v>500784.27</v>
      </c>
      <c r="F2066" t="s">
        <v>8219</v>
      </c>
      <c r="G2066" t="s">
        <v>8224</v>
      </c>
      <c r="H2066" t="s">
        <v>8246</v>
      </c>
      <c r="I2066" s="7">
        <v>1370001600</v>
      </c>
      <c r="J2066" s="7">
        <v>1366879523</v>
      </c>
      <c r="K2066" t="b">
        <v>0</v>
      </c>
      <c r="L2066">
        <v>5812</v>
      </c>
      <c r="M2066" t="b">
        <v>1</v>
      </c>
      <c r="N2066" s="7" t="s">
        <v>8322</v>
      </c>
      <c r="O2066" s="7" t="s">
        <v>8352</v>
      </c>
      <c r="P2066">
        <v>192</v>
      </c>
      <c r="Q2066" s="6">
        <f>E2066/Table1_2[[#This Row],[backers_count]]</f>
        <v>86.163845492085343</v>
      </c>
    </row>
    <row r="2067" spans="1:17" x14ac:dyDescent="0.35">
      <c r="A2067">
        <v>2065</v>
      </c>
      <c r="B2067" t="s">
        <v>2066</v>
      </c>
      <c r="C2067" t="s">
        <v>6175</v>
      </c>
      <c r="D2067" s="6">
        <v>40000</v>
      </c>
      <c r="E2067" s="6">
        <v>79686.05</v>
      </c>
      <c r="F2067" t="s">
        <v>8219</v>
      </c>
      <c r="G2067" t="s">
        <v>8225</v>
      </c>
      <c r="H2067" t="s">
        <v>8247</v>
      </c>
      <c r="I2067" s="7">
        <v>1387958429</v>
      </c>
      <c r="J2067" s="7">
        <v>1385366429</v>
      </c>
      <c r="K2067" t="b">
        <v>0</v>
      </c>
      <c r="L2067">
        <v>1556</v>
      </c>
      <c r="M2067" t="b">
        <v>1</v>
      </c>
      <c r="N2067" s="7" t="s">
        <v>8322</v>
      </c>
      <c r="O2067" s="7" t="s">
        <v>8352</v>
      </c>
      <c r="P2067">
        <v>200</v>
      </c>
      <c r="Q2067" s="6">
        <f>E2067/Table1_2[[#This Row],[backers_count]]</f>
        <v>51.212114395886893</v>
      </c>
    </row>
    <row r="2068" spans="1:17" x14ac:dyDescent="0.35">
      <c r="A2068">
        <v>2066</v>
      </c>
      <c r="B2068" t="s">
        <v>2067</v>
      </c>
      <c r="C2068" t="s">
        <v>6176</v>
      </c>
      <c r="D2068" s="6">
        <v>2000</v>
      </c>
      <c r="E2068" s="6">
        <v>4372</v>
      </c>
      <c r="F2068" t="s">
        <v>8219</v>
      </c>
      <c r="G2068" t="s">
        <v>8224</v>
      </c>
      <c r="H2068" t="s">
        <v>8246</v>
      </c>
      <c r="I2068" s="7">
        <v>1408818683</v>
      </c>
      <c r="J2068" s="7">
        <v>1406226683</v>
      </c>
      <c r="K2068" t="b">
        <v>0</v>
      </c>
      <c r="L2068">
        <v>65</v>
      </c>
      <c r="M2068" t="b">
        <v>1</v>
      </c>
      <c r="N2068" s="7" t="s">
        <v>8322</v>
      </c>
      <c r="O2068" s="7" t="s">
        <v>8352</v>
      </c>
      <c r="P2068">
        <v>219</v>
      </c>
      <c r="Q2068" s="6">
        <f>E2068/Table1_2[[#This Row],[backers_count]]</f>
        <v>67.261538461538464</v>
      </c>
    </row>
    <row r="2069" spans="1:17" x14ac:dyDescent="0.35">
      <c r="A2069">
        <v>2067</v>
      </c>
      <c r="B2069" t="s">
        <v>2068</v>
      </c>
      <c r="C2069" t="s">
        <v>6177</v>
      </c>
      <c r="D2069" s="6">
        <v>495</v>
      </c>
      <c r="E2069" s="6">
        <v>628</v>
      </c>
      <c r="F2069" t="s">
        <v>8219</v>
      </c>
      <c r="G2069" t="s">
        <v>8225</v>
      </c>
      <c r="H2069" t="s">
        <v>8247</v>
      </c>
      <c r="I2069" s="7">
        <v>1432499376</v>
      </c>
      <c r="J2069" s="7">
        <v>1429648176</v>
      </c>
      <c r="K2069" t="b">
        <v>0</v>
      </c>
      <c r="L2069">
        <v>10</v>
      </c>
      <c r="M2069" t="b">
        <v>1</v>
      </c>
      <c r="N2069" s="7" t="s">
        <v>8322</v>
      </c>
      <c r="O2069" s="7" t="s">
        <v>8352</v>
      </c>
      <c r="P2069">
        <v>127</v>
      </c>
      <c r="Q2069" s="6">
        <f>E2069/Table1_2[[#This Row],[backers_count]]</f>
        <v>62.8</v>
      </c>
    </row>
    <row r="2070" spans="1:17" x14ac:dyDescent="0.35">
      <c r="A2070">
        <v>2068</v>
      </c>
      <c r="B2070" t="s">
        <v>2069</v>
      </c>
      <c r="C2070" t="s">
        <v>6178</v>
      </c>
      <c r="D2070" s="6">
        <v>25000</v>
      </c>
      <c r="E2070" s="6">
        <v>26305.97</v>
      </c>
      <c r="F2070" t="s">
        <v>8219</v>
      </c>
      <c r="G2070" t="s">
        <v>8224</v>
      </c>
      <c r="H2070" t="s">
        <v>8246</v>
      </c>
      <c r="I2070" s="7">
        <v>1476994315</v>
      </c>
      <c r="J2070" s="7">
        <v>1474402315</v>
      </c>
      <c r="K2070" t="b">
        <v>0</v>
      </c>
      <c r="L2070">
        <v>76</v>
      </c>
      <c r="M2070" t="b">
        <v>1</v>
      </c>
      <c r="N2070" s="7" t="s">
        <v>8322</v>
      </c>
      <c r="O2070" s="7" t="s">
        <v>8352</v>
      </c>
      <c r="P2070">
        <v>106</v>
      </c>
      <c r="Q2070" s="6">
        <f>E2070/Table1_2[[#This Row],[backers_count]]</f>
        <v>346.13118421052633</v>
      </c>
    </row>
    <row r="2071" spans="1:17" x14ac:dyDescent="0.35">
      <c r="A2071">
        <v>2069</v>
      </c>
      <c r="B2071" t="s">
        <v>2070</v>
      </c>
      <c r="C2071" t="s">
        <v>6179</v>
      </c>
      <c r="D2071" s="6">
        <v>50000</v>
      </c>
      <c r="E2071" s="6">
        <v>64203.33</v>
      </c>
      <c r="F2071" t="s">
        <v>8219</v>
      </c>
      <c r="G2071" t="s">
        <v>8224</v>
      </c>
      <c r="H2071" t="s">
        <v>8246</v>
      </c>
      <c r="I2071" s="7">
        <v>1451776791</v>
      </c>
      <c r="J2071" s="7">
        <v>1449098391</v>
      </c>
      <c r="K2071" t="b">
        <v>0</v>
      </c>
      <c r="L2071">
        <v>263</v>
      </c>
      <c r="M2071" t="b">
        <v>1</v>
      </c>
      <c r="N2071" s="7" t="s">
        <v>8322</v>
      </c>
      <c r="O2071" s="7" t="s">
        <v>8352</v>
      </c>
      <c r="P2071">
        <v>129</v>
      </c>
      <c r="Q2071" s="6">
        <f>E2071/Table1_2[[#This Row],[backers_count]]</f>
        <v>244.11912547528519</v>
      </c>
    </row>
    <row r="2072" spans="1:17" x14ac:dyDescent="0.35">
      <c r="A2072">
        <v>2070</v>
      </c>
      <c r="B2072" t="s">
        <v>2071</v>
      </c>
      <c r="C2072" t="s">
        <v>6180</v>
      </c>
      <c r="D2072" s="6">
        <v>125000</v>
      </c>
      <c r="E2072" s="6">
        <v>396659</v>
      </c>
      <c r="F2072" t="s">
        <v>8219</v>
      </c>
      <c r="G2072" t="s">
        <v>8236</v>
      </c>
      <c r="H2072" t="s">
        <v>8249</v>
      </c>
      <c r="I2072" s="7">
        <v>1467128723</v>
      </c>
      <c r="J2072" s="7">
        <v>1464536723</v>
      </c>
      <c r="K2072" t="b">
        <v>0</v>
      </c>
      <c r="L2072">
        <v>1530</v>
      </c>
      <c r="M2072" t="b">
        <v>1</v>
      </c>
      <c r="N2072" s="7" t="s">
        <v>8322</v>
      </c>
      <c r="O2072" s="7" t="s">
        <v>8352</v>
      </c>
      <c r="P2072">
        <v>318</v>
      </c>
      <c r="Q2072" s="6">
        <f>E2072/Table1_2[[#This Row],[backers_count]]</f>
        <v>259.25424836601309</v>
      </c>
    </row>
    <row r="2073" spans="1:17" x14ac:dyDescent="0.35">
      <c r="A2073">
        <v>2071</v>
      </c>
      <c r="B2073" t="s">
        <v>2072</v>
      </c>
      <c r="C2073" t="s">
        <v>6181</v>
      </c>
      <c r="D2073" s="6">
        <v>20000</v>
      </c>
      <c r="E2073" s="6">
        <v>56146</v>
      </c>
      <c r="F2073" t="s">
        <v>8219</v>
      </c>
      <c r="G2073" t="s">
        <v>8224</v>
      </c>
      <c r="H2073" t="s">
        <v>8246</v>
      </c>
      <c r="I2073" s="7">
        <v>1475390484</v>
      </c>
      <c r="J2073" s="7">
        <v>1471502484</v>
      </c>
      <c r="K2073" t="b">
        <v>0</v>
      </c>
      <c r="L2073">
        <v>278</v>
      </c>
      <c r="M2073" t="b">
        <v>1</v>
      </c>
      <c r="N2073" s="7" t="s">
        <v>8322</v>
      </c>
      <c r="O2073" s="7" t="s">
        <v>8352</v>
      </c>
      <c r="P2073">
        <v>281</v>
      </c>
      <c r="Q2073" s="6">
        <f>E2073/Table1_2[[#This Row],[backers_count]]</f>
        <v>201.96402877697841</v>
      </c>
    </row>
    <row r="2074" spans="1:17" x14ac:dyDescent="0.35">
      <c r="A2074">
        <v>2072</v>
      </c>
      <c r="B2074" t="s">
        <v>2073</v>
      </c>
      <c r="C2074" t="s">
        <v>6182</v>
      </c>
      <c r="D2074" s="6">
        <v>71500</v>
      </c>
      <c r="E2074" s="6">
        <v>79173</v>
      </c>
      <c r="F2074" t="s">
        <v>8219</v>
      </c>
      <c r="G2074" t="s">
        <v>8224</v>
      </c>
      <c r="H2074" t="s">
        <v>8246</v>
      </c>
      <c r="I2074" s="7">
        <v>1462629432</v>
      </c>
      <c r="J2074" s="7">
        <v>1460037432</v>
      </c>
      <c r="K2074" t="b">
        <v>0</v>
      </c>
      <c r="L2074">
        <v>350</v>
      </c>
      <c r="M2074" t="b">
        <v>1</v>
      </c>
      <c r="N2074" s="7" t="s">
        <v>8322</v>
      </c>
      <c r="O2074" s="7" t="s">
        <v>8352</v>
      </c>
      <c r="P2074">
        <v>111</v>
      </c>
      <c r="Q2074" s="6">
        <f>E2074/Table1_2[[#This Row],[backers_count]]</f>
        <v>226.20857142857142</v>
      </c>
    </row>
    <row r="2075" spans="1:17" x14ac:dyDescent="0.35">
      <c r="A2075">
        <v>2073</v>
      </c>
      <c r="B2075" t="s">
        <v>2074</v>
      </c>
      <c r="C2075" t="s">
        <v>6183</v>
      </c>
      <c r="D2075" s="6">
        <v>100000</v>
      </c>
      <c r="E2075" s="6">
        <v>152604.29999999999</v>
      </c>
      <c r="F2075" t="s">
        <v>8219</v>
      </c>
      <c r="G2075" t="s">
        <v>8224</v>
      </c>
      <c r="H2075" t="s">
        <v>8246</v>
      </c>
      <c r="I2075" s="7">
        <v>1431100918</v>
      </c>
      <c r="J2075" s="7">
        <v>1427212918</v>
      </c>
      <c r="K2075" t="b">
        <v>0</v>
      </c>
      <c r="L2075">
        <v>470</v>
      </c>
      <c r="M2075" t="b">
        <v>1</v>
      </c>
      <c r="N2075" s="7" t="s">
        <v>8322</v>
      </c>
      <c r="O2075" s="7" t="s">
        <v>8352</v>
      </c>
      <c r="P2075">
        <v>153</v>
      </c>
      <c r="Q2075" s="6">
        <f>E2075/Table1_2[[#This Row],[backers_count]]</f>
        <v>324.69</v>
      </c>
    </row>
    <row r="2076" spans="1:17" x14ac:dyDescent="0.35">
      <c r="A2076">
        <v>2074</v>
      </c>
      <c r="B2076" t="s">
        <v>2075</v>
      </c>
      <c r="C2076" t="s">
        <v>6184</v>
      </c>
      <c r="D2076" s="6">
        <v>600</v>
      </c>
      <c r="E2076" s="6">
        <v>615</v>
      </c>
      <c r="F2076" t="s">
        <v>8219</v>
      </c>
      <c r="G2076" t="s">
        <v>8224</v>
      </c>
      <c r="H2076" t="s">
        <v>8246</v>
      </c>
      <c r="I2076" s="7">
        <v>1462564182</v>
      </c>
      <c r="J2076" s="7">
        <v>1459972182</v>
      </c>
      <c r="K2076" t="b">
        <v>0</v>
      </c>
      <c r="L2076">
        <v>3</v>
      </c>
      <c r="M2076" t="b">
        <v>1</v>
      </c>
      <c r="N2076" s="7" t="s">
        <v>8322</v>
      </c>
      <c r="O2076" s="7" t="s">
        <v>8352</v>
      </c>
      <c r="P2076">
        <v>103</v>
      </c>
      <c r="Q2076" s="6">
        <f>E2076/Table1_2[[#This Row],[backers_count]]</f>
        <v>205</v>
      </c>
    </row>
    <row r="2077" spans="1:17" x14ac:dyDescent="0.35">
      <c r="A2077">
        <v>2075</v>
      </c>
      <c r="B2077" t="s">
        <v>2076</v>
      </c>
      <c r="C2077" t="s">
        <v>6185</v>
      </c>
      <c r="D2077" s="6">
        <v>9999</v>
      </c>
      <c r="E2077" s="6">
        <v>167820.6</v>
      </c>
      <c r="F2077" t="s">
        <v>8219</v>
      </c>
      <c r="G2077" t="s">
        <v>8224</v>
      </c>
      <c r="H2077" t="s">
        <v>8246</v>
      </c>
      <c r="I2077" s="7">
        <v>1374769288</v>
      </c>
      <c r="J2077" s="7">
        <v>1372177288</v>
      </c>
      <c r="K2077" t="b">
        <v>0</v>
      </c>
      <c r="L2077">
        <v>8200</v>
      </c>
      <c r="M2077" t="b">
        <v>1</v>
      </c>
      <c r="N2077" s="7" t="s">
        <v>8322</v>
      </c>
      <c r="O2077" s="7" t="s">
        <v>8352</v>
      </c>
      <c r="P2077">
        <v>1679</v>
      </c>
      <c r="Q2077" s="6">
        <f>E2077/Table1_2[[#This Row],[backers_count]]</f>
        <v>20.465926829268295</v>
      </c>
    </row>
    <row r="2078" spans="1:17" x14ac:dyDescent="0.35">
      <c r="A2078">
        <v>2076</v>
      </c>
      <c r="B2078" t="s">
        <v>2077</v>
      </c>
      <c r="C2078" t="s">
        <v>6186</v>
      </c>
      <c r="D2078" s="6">
        <v>179000</v>
      </c>
      <c r="E2078" s="6">
        <v>972594.99</v>
      </c>
      <c r="F2078" t="s">
        <v>8219</v>
      </c>
      <c r="G2078" t="s">
        <v>8225</v>
      </c>
      <c r="H2078" t="s">
        <v>8247</v>
      </c>
      <c r="I2078" s="7">
        <v>1406149689</v>
      </c>
      <c r="J2078" s="7">
        <v>1402693689</v>
      </c>
      <c r="K2078" t="b">
        <v>0</v>
      </c>
      <c r="L2078">
        <v>8359</v>
      </c>
      <c r="M2078" t="b">
        <v>1</v>
      </c>
      <c r="N2078" s="7" t="s">
        <v>8322</v>
      </c>
      <c r="O2078" s="7" t="s">
        <v>8352</v>
      </c>
      <c r="P2078">
        <v>544</v>
      </c>
      <c r="Q2078" s="6">
        <f>E2078/Table1_2[[#This Row],[backers_count]]</f>
        <v>116.35303146309367</v>
      </c>
    </row>
    <row r="2079" spans="1:17" x14ac:dyDescent="0.35">
      <c r="A2079">
        <v>2077</v>
      </c>
      <c r="B2079" t="s">
        <v>2078</v>
      </c>
      <c r="C2079" t="s">
        <v>6187</v>
      </c>
      <c r="D2079" s="6">
        <v>50000</v>
      </c>
      <c r="E2079" s="6">
        <v>57754</v>
      </c>
      <c r="F2079" t="s">
        <v>8219</v>
      </c>
      <c r="G2079" t="s">
        <v>8224</v>
      </c>
      <c r="H2079" t="s">
        <v>8246</v>
      </c>
      <c r="I2079" s="7">
        <v>1433538000</v>
      </c>
      <c r="J2079" s="7">
        <v>1428541276</v>
      </c>
      <c r="K2079" t="b">
        <v>0</v>
      </c>
      <c r="L2079">
        <v>188</v>
      </c>
      <c r="M2079" t="b">
        <v>1</v>
      </c>
      <c r="N2079" s="7" t="s">
        <v>8322</v>
      </c>
      <c r="O2079" s="7" t="s">
        <v>8352</v>
      </c>
      <c r="P2079">
        <v>116</v>
      </c>
      <c r="Q2079" s="6">
        <f>E2079/Table1_2[[#This Row],[backers_count]]</f>
        <v>307.20212765957444</v>
      </c>
    </row>
    <row r="2080" spans="1:17" x14ac:dyDescent="0.35">
      <c r="A2080">
        <v>2078</v>
      </c>
      <c r="B2080" t="s">
        <v>2079</v>
      </c>
      <c r="C2080" t="s">
        <v>6188</v>
      </c>
      <c r="D2080" s="6">
        <v>20000</v>
      </c>
      <c r="E2080" s="6">
        <v>26241</v>
      </c>
      <c r="F2080" t="s">
        <v>8219</v>
      </c>
      <c r="G2080" t="s">
        <v>8227</v>
      </c>
      <c r="H2080" t="s">
        <v>8249</v>
      </c>
      <c r="I2080" s="7">
        <v>1482085857</v>
      </c>
      <c r="J2080" s="7">
        <v>1479493857</v>
      </c>
      <c r="K2080" t="b">
        <v>0</v>
      </c>
      <c r="L2080">
        <v>48</v>
      </c>
      <c r="M2080" t="b">
        <v>1</v>
      </c>
      <c r="N2080" s="7" t="s">
        <v>8322</v>
      </c>
      <c r="O2080" s="7" t="s">
        <v>8352</v>
      </c>
      <c r="P2080">
        <v>132</v>
      </c>
      <c r="Q2080" s="6">
        <f>E2080/Table1_2[[#This Row],[backers_count]]</f>
        <v>546.6875</v>
      </c>
    </row>
    <row r="2081" spans="1:17" x14ac:dyDescent="0.35">
      <c r="A2081">
        <v>2079</v>
      </c>
      <c r="B2081" t="s">
        <v>2080</v>
      </c>
      <c r="C2081" t="s">
        <v>6189</v>
      </c>
      <c r="D2081" s="6">
        <v>10000</v>
      </c>
      <c r="E2081" s="6">
        <v>28817</v>
      </c>
      <c r="F2081" t="s">
        <v>8219</v>
      </c>
      <c r="G2081" t="s">
        <v>8225</v>
      </c>
      <c r="H2081" t="s">
        <v>8247</v>
      </c>
      <c r="I2081" s="7">
        <v>1435258800</v>
      </c>
      <c r="J2081" s="7">
        <v>1432659793</v>
      </c>
      <c r="K2081" t="b">
        <v>0</v>
      </c>
      <c r="L2081">
        <v>607</v>
      </c>
      <c r="M2081" t="b">
        <v>1</v>
      </c>
      <c r="N2081" s="7" t="s">
        <v>8322</v>
      </c>
      <c r="O2081" s="7" t="s">
        <v>8352</v>
      </c>
      <c r="P2081">
        <v>289</v>
      </c>
      <c r="Q2081" s="6">
        <f>E2081/Table1_2[[#This Row],[backers_count]]</f>
        <v>47.474464579901152</v>
      </c>
    </row>
    <row r="2082" spans="1:17" x14ac:dyDescent="0.35">
      <c r="A2082">
        <v>2080</v>
      </c>
      <c r="B2082" t="s">
        <v>2081</v>
      </c>
      <c r="C2082" t="s">
        <v>6190</v>
      </c>
      <c r="D2082" s="6">
        <v>1000</v>
      </c>
      <c r="E2082" s="6">
        <v>5078</v>
      </c>
      <c r="F2082" t="s">
        <v>8219</v>
      </c>
      <c r="G2082" t="s">
        <v>8224</v>
      </c>
      <c r="H2082" t="s">
        <v>8246</v>
      </c>
      <c r="I2082" s="7">
        <v>1447286300</v>
      </c>
      <c r="J2082" s="7">
        <v>1444690700</v>
      </c>
      <c r="K2082" t="b">
        <v>0</v>
      </c>
      <c r="L2082">
        <v>50</v>
      </c>
      <c r="M2082" t="b">
        <v>1</v>
      </c>
      <c r="N2082" s="7" t="s">
        <v>8322</v>
      </c>
      <c r="O2082" s="7" t="s">
        <v>8352</v>
      </c>
      <c r="P2082">
        <v>508</v>
      </c>
      <c r="Q2082" s="6">
        <f>E2082/Table1_2[[#This Row],[backers_count]]</f>
        <v>101.56</v>
      </c>
    </row>
    <row r="2083" spans="1:17" x14ac:dyDescent="0.35">
      <c r="A2083">
        <v>2081</v>
      </c>
      <c r="B2083" t="s">
        <v>2082</v>
      </c>
      <c r="C2083" t="s">
        <v>6191</v>
      </c>
      <c r="D2083" s="6">
        <v>3500</v>
      </c>
      <c r="E2083" s="6">
        <v>4010</v>
      </c>
      <c r="F2083" t="s">
        <v>8219</v>
      </c>
      <c r="G2083" t="s">
        <v>8224</v>
      </c>
      <c r="H2083" t="s">
        <v>8246</v>
      </c>
      <c r="I2083" s="7">
        <v>1337144340</v>
      </c>
      <c r="J2083" s="7">
        <v>1333597555</v>
      </c>
      <c r="K2083" t="b">
        <v>0</v>
      </c>
      <c r="L2083">
        <v>55</v>
      </c>
      <c r="M2083" t="b">
        <v>1</v>
      </c>
      <c r="N2083" s="7" t="s">
        <v>8328</v>
      </c>
      <c r="O2083" s="7" t="s">
        <v>8332</v>
      </c>
      <c r="P2083">
        <v>115</v>
      </c>
      <c r="Q2083" s="6">
        <f>E2083/Table1_2[[#This Row],[backers_count]]</f>
        <v>72.909090909090907</v>
      </c>
    </row>
    <row r="2084" spans="1:17" x14ac:dyDescent="0.35">
      <c r="A2084">
        <v>2082</v>
      </c>
      <c r="B2084" t="s">
        <v>2083</v>
      </c>
      <c r="C2084" t="s">
        <v>6192</v>
      </c>
      <c r="D2084" s="6">
        <v>1500</v>
      </c>
      <c r="E2084" s="6">
        <v>1661</v>
      </c>
      <c r="F2084" t="s">
        <v>8219</v>
      </c>
      <c r="G2084" t="s">
        <v>8224</v>
      </c>
      <c r="H2084" t="s">
        <v>8246</v>
      </c>
      <c r="I2084" s="7">
        <v>1322106796</v>
      </c>
      <c r="J2084" s="7">
        <v>1316919196</v>
      </c>
      <c r="K2084" t="b">
        <v>0</v>
      </c>
      <c r="L2084">
        <v>38</v>
      </c>
      <c r="M2084" t="b">
        <v>1</v>
      </c>
      <c r="N2084" s="7" t="s">
        <v>8328</v>
      </c>
      <c r="O2084" s="7" t="s">
        <v>8332</v>
      </c>
      <c r="P2084">
        <v>111</v>
      </c>
      <c r="Q2084" s="6">
        <f>E2084/Table1_2[[#This Row],[backers_count]]</f>
        <v>43.710526315789473</v>
      </c>
    </row>
    <row r="2085" spans="1:17" x14ac:dyDescent="0.35">
      <c r="A2085">
        <v>2083</v>
      </c>
      <c r="B2085" t="s">
        <v>2084</v>
      </c>
      <c r="C2085" t="s">
        <v>6193</v>
      </c>
      <c r="D2085" s="6">
        <v>750</v>
      </c>
      <c r="E2085" s="6">
        <v>850</v>
      </c>
      <c r="F2085" t="s">
        <v>8219</v>
      </c>
      <c r="G2085" t="s">
        <v>8224</v>
      </c>
      <c r="H2085" t="s">
        <v>8246</v>
      </c>
      <c r="I2085" s="7">
        <v>1338830395</v>
      </c>
      <c r="J2085" s="7">
        <v>1336238395</v>
      </c>
      <c r="K2085" t="b">
        <v>0</v>
      </c>
      <c r="L2085">
        <v>25</v>
      </c>
      <c r="M2085" t="b">
        <v>1</v>
      </c>
      <c r="N2085" s="7" t="s">
        <v>8328</v>
      </c>
      <c r="O2085" s="7" t="s">
        <v>8332</v>
      </c>
      <c r="P2085">
        <v>114</v>
      </c>
      <c r="Q2085" s="6">
        <f>E2085/Table1_2[[#This Row],[backers_count]]</f>
        <v>34</v>
      </c>
    </row>
    <row r="2086" spans="1:17" x14ac:dyDescent="0.35">
      <c r="A2086">
        <v>2084</v>
      </c>
      <c r="B2086" t="s">
        <v>2085</v>
      </c>
      <c r="C2086" t="s">
        <v>6194</v>
      </c>
      <c r="D2086" s="6">
        <v>3000</v>
      </c>
      <c r="E2086" s="6">
        <v>3250</v>
      </c>
      <c r="F2086" t="s">
        <v>8219</v>
      </c>
      <c r="G2086" t="s">
        <v>8224</v>
      </c>
      <c r="H2086" t="s">
        <v>8246</v>
      </c>
      <c r="I2086" s="7">
        <v>1399186740</v>
      </c>
      <c r="J2086" s="7">
        <v>1396468782</v>
      </c>
      <c r="K2086" t="b">
        <v>0</v>
      </c>
      <c r="L2086">
        <v>46</v>
      </c>
      <c r="M2086" t="b">
        <v>1</v>
      </c>
      <c r="N2086" s="7" t="s">
        <v>8328</v>
      </c>
      <c r="O2086" s="7" t="s">
        <v>8332</v>
      </c>
      <c r="P2086">
        <v>109</v>
      </c>
      <c r="Q2086" s="6">
        <f>E2086/Table1_2[[#This Row],[backers_count]]</f>
        <v>70.652173913043484</v>
      </c>
    </row>
    <row r="2087" spans="1:17" x14ac:dyDescent="0.35">
      <c r="A2087">
        <v>2085</v>
      </c>
      <c r="B2087" t="s">
        <v>2086</v>
      </c>
      <c r="C2087" t="s">
        <v>6195</v>
      </c>
      <c r="D2087" s="6">
        <v>6000</v>
      </c>
      <c r="E2087" s="6">
        <v>7412</v>
      </c>
      <c r="F2087" t="s">
        <v>8219</v>
      </c>
      <c r="G2087" t="s">
        <v>8224</v>
      </c>
      <c r="H2087" t="s">
        <v>8246</v>
      </c>
      <c r="I2087" s="7">
        <v>1342382587</v>
      </c>
      <c r="J2087" s="7">
        <v>1339790587</v>
      </c>
      <c r="K2087" t="b">
        <v>0</v>
      </c>
      <c r="L2087">
        <v>83</v>
      </c>
      <c r="M2087" t="b">
        <v>1</v>
      </c>
      <c r="N2087" s="7" t="s">
        <v>8328</v>
      </c>
      <c r="O2087" s="7" t="s">
        <v>8332</v>
      </c>
      <c r="P2087">
        <v>124</v>
      </c>
      <c r="Q2087" s="6">
        <f>E2087/Table1_2[[#This Row],[backers_count]]</f>
        <v>89.301204819277103</v>
      </c>
    </row>
    <row r="2088" spans="1:17" x14ac:dyDescent="0.35">
      <c r="A2088">
        <v>2086</v>
      </c>
      <c r="B2088" t="s">
        <v>2087</v>
      </c>
      <c r="C2088" t="s">
        <v>6196</v>
      </c>
      <c r="D2088" s="6">
        <v>4000</v>
      </c>
      <c r="E2088" s="6">
        <v>4028</v>
      </c>
      <c r="F2088" t="s">
        <v>8219</v>
      </c>
      <c r="G2088" t="s">
        <v>8224</v>
      </c>
      <c r="H2088" t="s">
        <v>8246</v>
      </c>
      <c r="I2088" s="7">
        <v>1323838740</v>
      </c>
      <c r="J2088" s="7">
        <v>1321200332</v>
      </c>
      <c r="K2088" t="b">
        <v>0</v>
      </c>
      <c r="L2088">
        <v>35</v>
      </c>
      <c r="M2088" t="b">
        <v>1</v>
      </c>
      <c r="N2088" s="7" t="s">
        <v>8328</v>
      </c>
      <c r="O2088" s="7" t="s">
        <v>8332</v>
      </c>
      <c r="P2088">
        <v>101</v>
      </c>
      <c r="Q2088" s="6">
        <f>E2088/Table1_2[[#This Row],[backers_count]]</f>
        <v>115.08571428571429</v>
      </c>
    </row>
    <row r="2089" spans="1:17" x14ac:dyDescent="0.35">
      <c r="A2089">
        <v>2087</v>
      </c>
      <c r="B2089" t="s">
        <v>2088</v>
      </c>
      <c r="C2089" t="s">
        <v>6197</v>
      </c>
      <c r="D2089" s="6">
        <v>1500</v>
      </c>
      <c r="E2089" s="6">
        <v>1553</v>
      </c>
      <c r="F2089" t="s">
        <v>8219</v>
      </c>
      <c r="G2089" t="s">
        <v>8224</v>
      </c>
      <c r="H2089" t="s">
        <v>8246</v>
      </c>
      <c r="I2089" s="7">
        <v>1315457658</v>
      </c>
      <c r="J2089" s="7">
        <v>1312865658</v>
      </c>
      <c r="K2089" t="b">
        <v>0</v>
      </c>
      <c r="L2089">
        <v>25</v>
      </c>
      <c r="M2089" t="b">
        <v>1</v>
      </c>
      <c r="N2089" s="7" t="s">
        <v>8328</v>
      </c>
      <c r="O2089" s="7" t="s">
        <v>8332</v>
      </c>
      <c r="P2089">
        <v>104</v>
      </c>
      <c r="Q2089" s="6">
        <f>E2089/Table1_2[[#This Row],[backers_count]]</f>
        <v>62.12</v>
      </c>
    </row>
    <row r="2090" spans="1:17" x14ac:dyDescent="0.35">
      <c r="A2090">
        <v>2088</v>
      </c>
      <c r="B2090" t="s">
        <v>2089</v>
      </c>
      <c r="C2090" t="s">
        <v>6198</v>
      </c>
      <c r="D2090" s="6">
        <v>3000</v>
      </c>
      <c r="E2090" s="6">
        <v>3465.32</v>
      </c>
      <c r="F2090" t="s">
        <v>8219</v>
      </c>
      <c r="G2090" t="s">
        <v>8224</v>
      </c>
      <c r="H2090" t="s">
        <v>8246</v>
      </c>
      <c r="I2090" s="7">
        <v>1284177540</v>
      </c>
      <c r="J2090" s="7">
        <v>1281028152</v>
      </c>
      <c r="K2090" t="b">
        <v>0</v>
      </c>
      <c r="L2090">
        <v>75</v>
      </c>
      <c r="M2090" t="b">
        <v>1</v>
      </c>
      <c r="N2090" s="7" t="s">
        <v>8328</v>
      </c>
      <c r="O2090" s="7" t="s">
        <v>8332</v>
      </c>
      <c r="P2090">
        <v>116</v>
      </c>
      <c r="Q2090" s="6">
        <f>E2090/Table1_2[[#This Row],[backers_count]]</f>
        <v>46.204266666666669</v>
      </c>
    </row>
    <row r="2091" spans="1:17" x14ac:dyDescent="0.35">
      <c r="A2091">
        <v>2089</v>
      </c>
      <c r="B2091" t="s">
        <v>2090</v>
      </c>
      <c r="C2091" t="s">
        <v>6199</v>
      </c>
      <c r="D2091" s="6">
        <v>2500</v>
      </c>
      <c r="E2091" s="6">
        <v>3010.01</v>
      </c>
      <c r="F2091" t="s">
        <v>8219</v>
      </c>
      <c r="G2091" t="s">
        <v>8224</v>
      </c>
      <c r="H2091" t="s">
        <v>8246</v>
      </c>
      <c r="I2091" s="7">
        <v>1375408194</v>
      </c>
      <c r="J2091" s="7">
        <v>1372384194</v>
      </c>
      <c r="K2091" t="b">
        <v>0</v>
      </c>
      <c r="L2091">
        <v>62</v>
      </c>
      <c r="M2091" t="b">
        <v>1</v>
      </c>
      <c r="N2091" s="7" t="s">
        <v>8328</v>
      </c>
      <c r="O2091" s="7" t="s">
        <v>8332</v>
      </c>
      <c r="P2091">
        <v>121</v>
      </c>
      <c r="Q2091" s="6">
        <f>E2091/Table1_2[[#This Row],[backers_count]]</f>
        <v>48.54854838709678</v>
      </c>
    </row>
    <row r="2092" spans="1:17" x14ac:dyDescent="0.35">
      <c r="A2092">
        <v>2090</v>
      </c>
      <c r="B2092" t="s">
        <v>2091</v>
      </c>
      <c r="C2092" t="s">
        <v>6200</v>
      </c>
      <c r="D2092" s="6">
        <v>8000</v>
      </c>
      <c r="E2092" s="6">
        <v>9203.23</v>
      </c>
      <c r="F2092" t="s">
        <v>8219</v>
      </c>
      <c r="G2092" t="s">
        <v>8224</v>
      </c>
      <c r="H2092" t="s">
        <v>8246</v>
      </c>
      <c r="I2092" s="7">
        <v>1361696955</v>
      </c>
      <c r="J2092" s="7">
        <v>1359104955</v>
      </c>
      <c r="K2092" t="b">
        <v>0</v>
      </c>
      <c r="L2092">
        <v>160</v>
      </c>
      <c r="M2092" t="b">
        <v>1</v>
      </c>
      <c r="N2092" s="7" t="s">
        <v>8328</v>
      </c>
      <c r="O2092" s="7" t="s">
        <v>8332</v>
      </c>
      <c r="P2092">
        <v>116</v>
      </c>
      <c r="Q2092" s="6">
        <f>E2092/Table1_2[[#This Row],[backers_count]]</f>
        <v>57.520187499999999</v>
      </c>
    </row>
    <row r="2093" spans="1:17" x14ac:dyDescent="0.35">
      <c r="A2093">
        <v>2091</v>
      </c>
      <c r="B2093" t="s">
        <v>2092</v>
      </c>
      <c r="C2093" t="s">
        <v>6201</v>
      </c>
      <c r="D2093" s="6">
        <v>18000</v>
      </c>
      <c r="E2093" s="6">
        <v>21684.2</v>
      </c>
      <c r="F2093" t="s">
        <v>8219</v>
      </c>
      <c r="G2093" t="s">
        <v>8224</v>
      </c>
      <c r="H2093" t="s">
        <v>8246</v>
      </c>
      <c r="I2093" s="7">
        <v>1299009600</v>
      </c>
      <c r="J2093" s="7">
        <v>1294818278</v>
      </c>
      <c r="K2093" t="b">
        <v>0</v>
      </c>
      <c r="L2093">
        <v>246</v>
      </c>
      <c r="M2093" t="b">
        <v>1</v>
      </c>
      <c r="N2093" s="7" t="s">
        <v>8328</v>
      </c>
      <c r="O2093" s="7" t="s">
        <v>8332</v>
      </c>
      <c r="P2093">
        <v>121</v>
      </c>
      <c r="Q2093" s="6">
        <f>E2093/Table1_2[[#This Row],[backers_count]]</f>
        <v>88.147154471544724</v>
      </c>
    </row>
    <row r="2094" spans="1:17" x14ac:dyDescent="0.35">
      <c r="A2094">
        <v>2092</v>
      </c>
      <c r="B2094" t="s">
        <v>2093</v>
      </c>
      <c r="C2094" t="s">
        <v>6202</v>
      </c>
      <c r="D2094" s="6">
        <v>6000</v>
      </c>
      <c r="E2094" s="6">
        <v>6077</v>
      </c>
      <c r="F2094" t="s">
        <v>8219</v>
      </c>
      <c r="G2094" t="s">
        <v>8224</v>
      </c>
      <c r="H2094" t="s">
        <v>8246</v>
      </c>
      <c r="I2094" s="7">
        <v>1318006732</v>
      </c>
      <c r="J2094" s="7">
        <v>1312822732</v>
      </c>
      <c r="K2094" t="b">
        <v>0</v>
      </c>
      <c r="L2094">
        <v>55</v>
      </c>
      <c r="M2094" t="b">
        <v>1</v>
      </c>
      <c r="N2094" s="7" t="s">
        <v>8328</v>
      </c>
      <c r="O2094" s="7" t="s">
        <v>8332</v>
      </c>
      <c r="P2094">
        <v>102</v>
      </c>
      <c r="Q2094" s="6">
        <f>E2094/Table1_2[[#This Row],[backers_count]]</f>
        <v>110.49090909090908</v>
      </c>
    </row>
    <row r="2095" spans="1:17" x14ac:dyDescent="0.35">
      <c r="A2095">
        <v>2093</v>
      </c>
      <c r="B2095" t="s">
        <v>2094</v>
      </c>
      <c r="C2095" t="s">
        <v>6203</v>
      </c>
      <c r="D2095" s="6">
        <v>1500</v>
      </c>
      <c r="E2095" s="6">
        <v>1537</v>
      </c>
      <c r="F2095" t="s">
        <v>8219</v>
      </c>
      <c r="G2095" t="s">
        <v>8224</v>
      </c>
      <c r="H2095" t="s">
        <v>8246</v>
      </c>
      <c r="I2095" s="7">
        <v>1356211832</v>
      </c>
      <c r="J2095" s="7">
        <v>1351024232</v>
      </c>
      <c r="K2095" t="b">
        <v>0</v>
      </c>
      <c r="L2095">
        <v>23</v>
      </c>
      <c r="M2095" t="b">
        <v>1</v>
      </c>
      <c r="N2095" s="7" t="s">
        <v>8328</v>
      </c>
      <c r="O2095" s="7" t="s">
        <v>8332</v>
      </c>
      <c r="P2095">
        <v>103</v>
      </c>
      <c r="Q2095" s="6">
        <f>E2095/Table1_2[[#This Row],[backers_count]]</f>
        <v>66.826086956521735</v>
      </c>
    </row>
    <row r="2096" spans="1:17" x14ac:dyDescent="0.35">
      <c r="A2096">
        <v>2094</v>
      </c>
      <c r="B2096" t="s">
        <v>2095</v>
      </c>
      <c r="C2096" t="s">
        <v>6204</v>
      </c>
      <c r="D2096" s="6">
        <v>3500</v>
      </c>
      <c r="E2096" s="6">
        <v>4219</v>
      </c>
      <c r="F2096" t="s">
        <v>8219</v>
      </c>
      <c r="G2096" t="s">
        <v>8224</v>
      </c>
      <c r="H2096" t="s">
        <v>8246</v>
      </c>
      <c r="I2096" s="7">
        <v>1330916400</v>
      </c>
      <c r="J2096" s="7">
        <v>1327969730</v>
      </c>
      <c r="K2096" t="b">
        <v>0</v>
      </c>
      <c r="L2096">
        <v>72</v>
      </c>
      <c r="M2096" t="b">
        <v>1</v>
      </c>
      <c r="N2096" s="7" t="s">
        <v>8328</v>
      </c>
      <c r="O2096" s="7" t="s">
        <v>8332</v>
      </c>
      <c r="P2096">
        <v>121</v>
      </c>
      <c r="Q2096" s="6">
        <f>E2096/Table1_2[[#This Row],[backers_count]]</f>
        <v>58.597222222222221</v>
      </c>
    </row>
    <row r="2097" spans="1:17" x14ac:dyDescent="0.35">
      <c r="A2097">
        <v>2095</v>
      </c>
      <c r="B2097" t="s">
        <v>2096</v>
      </c>
      <c r="C2097" t="s">
        <v>6205</v>
      </c>
      <c r="D2097" s="6">
        <v>2500</v>
      </c>
      <c r="E2097" s="6">
        <v>2500</v>
      </c>
      <c r="F2097" t="s">
        <v>8219</v>
      </c>
      <c r="G2097" t="s">
        <v>8224</v>
      </c>
      <c r="H2097" t="s">
        <v>8246</v>
      </c>
      <c r="I2097" s="7">
        <v>1317576973</v>
      </c>
      <c r="J2097" s="7">
        <v>1312392973</v>
      </c>
      <c r="K2097" t="b">
        <v>0</v>
      </c>
      <c r="L2097">
        <v>22</v>
      </c>
      <c r="M2097" t="b">
        <v>1</v>
      </c>
      <c r="N2097" s="7" t="s">
        <v>8328</v>
      </c>
      <c r="O2097" s="7" t="s">
        <v>8332</v>
      </c>
      <c r="P2097">
        <v>100</v>
      </c>
      <c r="Q2097" s="6">
        <f>E2097/Table1_2[[#This Row],[backers_count]]</f>
        <v>113.63636363636364</v>
      </c>
    </row>
    <row r="2098" spans="1:17" x14ac:dyDescent="0.35">
      <c r="A2098">
        <v>2096</v>
      </c>
      <c r="B2098" t="s">
        <v>2097</v>
      </c>
      <c r="C2098" t="s">
        <v>6206</v>
      </c>
      <c r="D2098" s="6">
        <v>600</v>
      </c>
      <c r="E2098" s="6">
        <v>610</v>
      </c>
      <c r="F2098" t="s">
        <v>8219</v>
      </c>
      <c r="G2098" t="s">
        <v>8224</v>
      </c>
      <c r="H2098" t="s">
        <v>8246</v>
      </c>
      <c r="I2098" s="7">
        <v>1351223940</v>
      </c>
      <c r="J2098" s="7">
        <v>1349892735</v>
      </c>
      <c r="K2098" t="b">
        <v>0</v>
      </c>
      <c r="L2098">
        <v>14</v>
      </c>
      <c r="M2098" t="b">
        <v>1</v>
      </c>
      <c r="N2098" s="7" t="s">
        <v>8328</v>
      </c>
      <c r="O2098" s="7" t="s">
        <v>8332</v>
      </c>
      <c r="P2098">
        <v>102</v>
      </c>
      <c r="Q2098" s="6">
        <f>E2098/Table1_2[[#This Row],[backers_count]]</f>
        <v>43.571428571428569</v>
      </c>
    </row>
    <row r="2099" spans="1:17" x14ac:dyDescent="0.35">
      <c r="A2099">
        <v>2097</v>
      </c>
      <c r="B2099" t="s">
        <v>2098</v>
      </c>
      <c r="C2099" t="s">
        <v>6207</v>
      </c>
      <c r="D2099" s="6">
        <v>3000</v>
      </c>
      <c r="E2099" s="6">
        <v>3000</v>
      </c>
      <c r="F2099" t="s">
        <v>8219</v>
      </c>
      <c r="G2099" t="s">
        <v>8224</v>
      </c>
      <c r="H2099" t="s">
        <v>8246</v>
      </c>
      <c r="I2099" s="7">
        <v>1322751735</v>
      </c>
      <c r="J2099" s="7">
        <v>1317564135</v>
      </c>
      <c r="K2099" t="b">
        <v>0</v>
      </c>
      <c r="L2099">
        <v>38</v>
      </c>
      <c r="M2099" t="b">
        <v>1</v>
      </c>
      <c r="N2099" s="7" t="s">
        <v>8328</v>
      </c>
      <c r="O2099" s="7" t="s">
        <v>8332</v>
      </c>
      <c r="P2099">
        <v>100</v>
      </c>
      <c r="Q2099" s="6">
        <f>E2099/Table1_2[[#This Row],[backers_count]]</f>
        <v>78.94736842105263</v>
      </c>
    </row>
    <row r="2100" spans="1:17" x14ac:dyDescent="0.35">
      <c r="A2100">
        <v>2098</v>
      </c>
      <c r="B2100" t="s">
        <v>2099</v>
      </c>
      <c r="C2100" t="s">
        <v>6208</v>
      </c>
      <c r="D2100" s="6">
        <v>6000</v>
      </c>
      <c r="E2100" s="6">
        <v>6020</v>
      </c>
      <c r="F2100" t="s">
        <v>8219</v>
      </c>
      <c r="G2100" t="s">
        <v>8224</v>
      </c>
      <c r="H2100" t="s">
        <v>8246</v>
      </c>
      <c r="I2100" s="7">
        <v>1331174635</v>
      </c>
      <c r="J2100" s="7">
        <v>1328582635</v>
      </c>
      <c r="K2100" t="b">
        <v>0</v>
      </c>
      <c r="L2100">
        <v>32</v>
      </c>
      <c r="M2100" t="b">
        <v>1</v>
      </c>
      <c r="N2100" s="7" t="s">
        <v>8328</v>
      </c>
      <c r="O2100" s="7" t="s">
        <v>8332</v>
      </c>
      <c r="P2100">
        <v>101</v>
      </c>
      <c r="Q2100" s="6">
        <f>E2100/Table1_2[[#This Row],[backers_count]]</f>
        <v>188.125</v>
      </c>
    </row>
    <row r="2101" spans="1:17" x14ac:dyDescent="0.35">
      <c r="A2101">
        <v>2099</v>
      </c>
      <c r="B2101" t="s">
        <v>2100</v>
      </c>
      <c r="C2101" t="s">
        <v>6209</v>
      </c>
      <c r="D2101" s="6">
        <v>3000</v>
      </c>
      <c r="E2101" s="6">
        <v>3971</v>
      </c>
      <c r="F2101" t="s">
        <v>8219</v>
      </c>
      <c r="G2101" t="s">
        <v>8224</v>
      </c>
      <c r="H2101" t="s">
        <v>8246</v>
      </c>
      <c r="I2101" s="7">
        <v>1435808400</v>
      </c>
      <c r="J2101" s="7">
        <v>1434650084</v>
      </c>
      <c r="K2101" t="b">
        <v>0</v>
      </c>
      <c r="L2101">
        <v>63</v>
      </c>
      <c r="M2101" t="b">
        <v>1</v>
      </c>
      <c r="N2101" s="7" t="s">
        <v>8328</v>
      </c>
      <c r="O2101" s="7" t="s">
        <v>8332</v>
      </c>
      <c r="P2101">
        <v>133</v>
      </c>
      <c r="Q2101" s="6">
        <f>E2101/Table1_2[[#This Row],[backers_count]]</f>
        <v>63.031746031746032</v>
      </c>
    </row>
    <row r="2102" spans="1:17" x14ac:dyDescent="0.35">
      <c r="A2102">
        <v>2100</v>
      </c>
      <c r="B2102" t="s">
        <v>2101</v>
      </c>
      <c r="C2102" t="s">
        <v>6210</v>
      </c>
      <c r="D2102" s="6">
        <v>600</v>
      </c>
      <c r="E2102" s="6">
        <v>820</v>
      </c>
      <c r="F2102" t="s">
        <v>8219</v>
      </c>
      <c r="G2102" t="s">
        <v>8224</v>
      </c>
      <c r="H2102" t="s">
        <v>8246</v>
      </c>
      <c r="I2102" s="7">
        <v>1341028740</v>
      </c>
      <c r="J2102" s="7">
        <v>1339704141</v>
      </c>
      <c r="K2102" t="b">
        <v>0</v>
      </c>
      <c r="L2102">
        <v>27</v>
      </c>
      <c r="M2102" t="b">
        <v>1</v>
      </c>
      <c r="N2102" s="7" t="s">
        <v>8328</v>
      </c>
      <c r="O2102" s="7" t="s">
        <v>8332</v>
      </c>
      <c r="P2102">
        <v>137</v>
      </c>
      <c r="Q2102" s="6">
        <f>E2102/Table1_2[[#This Row],[backers_count]]</f>
        <v>30.37037037037037</v>
      </c>
    </row>
    <row r="2103" spans="1:17" x14ac:dyDescent="0.35">
      <c r="A2103">
        <v>2101</v>
      </c>
      <c r="B2103" t="s">
        <v>2102</v>
      </c>
      <c r="C2103" t="s">
        <v>6211</v>
      </c>
      <c r="D2103" s="6">
        <v>2000</v>
      </c>
      <c r="E2103" s="6">
        <v>2265</v>
      </c>
      <c r="F2103" t="s">
        <v>8219</v>
      </c>
      <c r="G2103" t="s">
        <v>8224</v>
      </c>
      <c r="H2103" t="s">
        <v>8246</v>
      </c>
      <c r="I2103" s="7">
        <v>1329104114</v>
      </c>
      <c r="J2103" s="7">
        <v>1323920114</v>
      </c>
      <c r="K2103" t="b">
        <v>0</v>
      </c>
      <c r="L2103">
        <v>44</v>
      </c>
      <c r="M2103" t="b">
        <v>1</v>
      </c>
      <c r="N2103" s="7" t="s">
        <v>8328</v>
      </c>
      <c r="O2103" s="7" t="s">
        <v>8332</v>
      </c>
      <c r="P2103">
        <v>114</v>
      </c>
      <c r="Q2103" s="6">
        <f>E2103/Table1_2[[#This Row],[backers_count]]</f>
        <v>51.477272727272727</v>
      </c>
    </row>
    <row r="2104" spans="1:17" x14ac:dyDescent="0.35">
      <c r="A2104">
        <v>2102</v>
      </c>
      <c r="B2104" t="s">
        <v>2103</v>
      </c>
      <c r="C2104" t="s">
        <v>6212</v>
      </c>
      <c r="D2104" s="6">
        <v>1000</v>
      </c>
      <c r="E2104" s="6">
        <v>1360</v>
      </c>
      <c r="F2104" t="s">
        <v>8219</v>
      </c>
      <c r="G2104" t="s">
        <v>8224</v>
      </c>
      <c r="H2104" t="s">
        <v>8246</v>
      </c>
      <c r="I2104" s="7">
        <v>1304628648</v>
      </c>
      <c r="J2104" s="7">
        <v>1302036648</v>
      </c>
      <c r="K2104" t="b">
        <v>0</v>
      </c>
      <c r="L2104">
        <v>38</v>
      </c>
      <c r="M2104" t="b">
        <v>1</v>
      </c>
      <c r="N2104" s="7" t="s">
        <v>8328</v>
      </c>
      <c r="O2104" s="7" t="s">
        <v>8332</v>
      </c>
      <c r="P2104">
        <v>136</v>
      </c>
      <c r="Q2104" s="6">
        <f>E2104/Table1_2[[#This Row],[backers_count]]</f>
        <v>35.789473684210527</v>
      </c>
    </row>
    <row r="2105" spans="1:17" x14ac:dyDescent="0.35">
      <c r="A2105">
        <v>2103</v>
      </c>
      <c r="B2105" t="s">
        <v>2104</v>
      </c>
      <c r="C2105" t="s">
        <v>6213</v>
      </c>
      <c r="D2105" s="6">
        <v>7777</v>
      </c>
      <c r="E2105" s="6">
        <v>11364</v>
      </c>
      <c r="F2105" t="s">
        <v>8219</v>
      </c>
      <c r="G2105" t="s">
        <v>8224</v>
      </c>
      <c r="H2105" t="s">
        <v>8246</v>
      </c>
      <c r="I2105" s="7">
        <v>1352488027</v>
      </c>
      <c r="J2105" s="7">
        <v>1349892427</v>
      </c>
      <c r="K2105" t="b">
        <v>0</v>
      </c>
      <c r="L2105">
        <v>115</v>
      </c>
      <c r="M2105" t="b">
        <v>1</v>
      </c>
      <c r="N2105" s="7" t="s">
        <v>8328</v>
      </c>
      <c r="O2105" s="7" t="s">
        <v>8332</v>
      </c>
      <c r="P2105">
        <v>147</v>
      </c>
      <c r="Q2105" s="6">
        <f>E2105/Table1_2[[#This Row],[backers_count]]</f>
        <v>98.817391304347822</v>
      </c>
    </row>
    <row r="2106" spans="1:17" x14ac:dyDescent="0.35">
      <c r="A2106">
        <v>2104</v>
      </c>
      <c r="B2106" t="s">
        <v>2105</v>
      </c>
      <c r="C2106" t="s">
        <v>6214</v>
      </c>
      <c r="D2106" s="6">
        <v>800</v>
      </c>
      <c r="E2106" s="6">
        <v>1036</v>
      </c>
      <c r="F2106" t="s">
        <v>8219</v>
      </c>
      <c r="G2106" t="s">
        <v>8224</v>
      </c>
      <c r="H2106" t="s">
        <v>8246</v>
      </c>
      <c r="I2106" s="7">
        <v>1369958400</v>
      </c>
      <c r="J2106" s="7">
        <v>1367286434</v>
      </c>
      <c r="K2106" t="b">
        <v>0</v>
      </c>
      <c r="L2106">
        <v>37</v>
      </c>
      <c r="M2106" t="b">
        <v>1</v>
      </c>
      <c r="N2106" s="7" t="s">
        <v>8328</v>
      </c>
      <c r="O2106" s="7" t="s">
        <v>8332</v>
      </c>
      <c r="P2106">
        <v>130</v>
      </c>
      <c r="Q2106" s="6">
        <f>E2106/Table1_2[[#This Row],[backers_count]]</f>
        <v>28</v>
      </c>
    </row>
    <row r="2107" spans="1:17" x14ac:dyDescent="0.35">
      <c r="A2107">
        <v>2105</v>
      </c>
      <c r="B2107" t="s">
        <v>2106</v>
      </c>
      <c r="C2107" t="s">
        <v>6215</v>
      </c>
      <c r="D2107" s="6">
        <v>2000</v>
      </c>
      <c r="E2107" s="6">
        <v>5080</v>
      </c>
      <c r="F2107" t="s">
        <v>8219</v>
      </c>
      <c r="G2107" t="s">
        <v>8224</v>
      </c>
      <c r="H2107" t="s">
        <v>8246</v>
      </c>
      <c r="I2107" s="7">
        <v>1416542400</v>
      </c>
      <c r="J2107" s="7">
        <v>1415472953</v>
      </c>
      <c r="K2107" t="b">
        <v>0</v>
      </c>
      <c r="L2107">
        <v>99</v>
      </c>
      <c r="M2107" t="b">
        <v>1</v>
      </c>
      <c r="N2107" s="7" t="s">
        <v>8328</v>
      </c>
      <c r="O2107" s="7" t="s">
        <v>8332</v>
      </c>
      <c r="P2107">
        <v>254</v>
      </c>
      <c r="Q2107" s="6">
        <f>E2107/Table1_2[[#This Row],[backers_count]]</f>
        <v>51.313131313131315</v>
      </c>
    </row>
    <row r="2108" spans="1:17" x14ac:dyDescent="0.35">
      <c r="A2108">
        <v>2106</v>
      </c>
      <c r="B2108" t="s">
        <v>2107</v>
      </c>
      <c r="C2108" t="s">
        <v>6216</v>
      </c>
      <c r="D2108" s="6">
        <v>2200</v>
      </c>
      <c r="E2108" s="6">
        <v>2355</v>
      </c>
      <c r="F2108" t="s">
        <v>8219</v>
      </c>
      <c r="G2108" t="s">
        <v>8224</v>
      </c>
      <c r="H2108" t="s">
        <v>8246</v>
      </c>
      <c r="I2108" s="7">
        <v>1359176974</v>
      </c>
      <c r="J2108" s="7">
        <v>1356584974</v>
      </c>
      <c r="K2108" t="b">
        <v>0</v>
      </c>
      <c r="L2108">
        <v>44</v>
      </c>
      <c r="M2108" t="b">
        <v>1</v>
      </c>
      <c r="N2108" s="7" t="s">
        <v>8328</v>
      </c>
      <c r="O2108" s="7" t="s">
        <v>8332</v>
      </c>
      <c r="P2108">
        <v>108</v>
      </c>
      <c r="Q2108" s="6">
        <f>E2108/Table1_2[[#This Row],[backers_count]]</f>
        <v>53.522727272727273</v>
      </c>
    </row>
    <row r="2109" spans="1:17" x14ac:dyDescent="0.35">
      <c r="A2109">
        <v>2107</v>
      </c>
      <c r="B2109" t="s">
        <v>2108</v>
      </c>
      <c r="C2109" t="s">
        <v>6217</v>
      </c>
      <c r="D2109" s="6">
        <v>2000</v>
      </c>
      <c r="E2109" s="6">
        <v>2154.66</v>
      </c>
      <c r="F2109" t="s">
        <v>8219</v>
      </c>
      <c r="G2109" t="s">
        <v>8224</v>
      </c>
      <c r="H2109" t="s">
        <v>8246</v>
      </c>
      <c r="I2109" s="7">
        <v>1415815393</v>
      </c>
      <c r="J2109" s="7">
        <v>1413997393</v>
      </c>
      <c r="K2109" t="b">
        <v>0</v>
      </c>
      <c r="L2109">
        <v>58</v>
      </c>
      <c r="M2109" t="b">
        <v>1</v>
      </c>
      <c r="N2109" s="7" t="s">
        <v>8328</v>
      </c>
      <c r="O2109" s="7" t="s">
        <v>8332</v>
      </c>
      <c r="P2109">
        <v>108</v>
      </c>
      <c r="Q2109" s="6">
        <f>E2109/Table1_2[[#This Row],[backers_count]]</f>
        <v>37.149310344827583</v>
      </c>
    </row>
    <row r="2110" spans="1:17" x14ac:dyDescent="0.35">
      <c r="A2110">
        <v>2108</v>
      </c>
      <c r="B2110" t="s">
        <v>2109</v>
      </c>
      <c r="C2110" t="s">
        <v>6218</v>
      </c>
      <c r="D2110" s="6">
        <v>16000</v>
      </c>
      <c r="E2110" s="6">
        <v>17170</v>
      </c>
      <c r="F2110" t="s">
        <v>8219</v>
      </c>
      <c r="G2110" t="s">
        <v>8224</v>
      </c>
      <c r="H2110" t="s">
        <v>8246</v>
      </c>
      <c r="I2110" s="7">
        <v>1347249300</v>
      </c>
      <c r="J2110" s="7">
        <v>1344917580</v>
      </c>
      <c r="K2110" t="b">
        <v>0</v>
      </c>
      <c r="L2110">
        <v>191</v>
      </c>
      <c r="M2110" t="b">
        <v>1</v>
      </c>
      <c r="N2110" s="7" t="s">
        <v>8328</v>
      </c>
      <c r="O2110" s="7" t="s">
        <v>8332</v>
      </c>
      <c r="P2110">
        <v>108</v>
      </c>
      <c r="Q2110" s="6">
        <f>E2110/Table1_2[[#This Row],[backers_count]]</f>
        <v>89.895287958115176</v>
      </c>
    </row>
    <row r="2111" spans="1:17" x14ac:dyDescent="0.35">
      <c r="A2111">
        <v>2109</v>
      </c>
      <c r="B2111" t="s">
        <v>2110</v>
      </c>
      <c r="C2111" t="s">
        <v>6219</v>
      </c>
      <c r="D2111" s="6">
        <v>4000</v>
      </c>
      <c r="E2111" s="6">
        <v>4261</v>
      </c>
      <c r="F2111" t="s">
        <v>8219</v>
      </c>
      <c r="G2111" t="s">
        <v>8224</v>
      </c>
      <c r="H2111" t="s">
        <v>8246</v>
      </c>
      <c r="I2111" s="7">
        <v>1436115617</v>
      </c>
      <c r="J2111" s="7">
        <v>1433523617</v>
      </c>
      <c r="K2111" t="b">
        <v>0</v>
      </c>
      <c r="L2111">
        <v>40</v>
      </c>
      <c r="M2111" t="b">
        <v>1</v>
      </c>
      <c r="N2111" s="7" t="s">
        <v>8328</v>
      </c>
      <c r="O2111" s="7" t="s">
        <v>8332</v>
      </c>
      <c r="P2111">
        <v>107</v>
      </c>
      <c r="Q2111" s="6">
        <f>E2111/Table1_2[[#This Row],[backers_count]]</f>
        <v>106.52500000000001</v>
      </c>
    </row>
    <row r="2112" spans="1:17" x14ac:dyDescent="0.35">
      <c r="A2112">
        <v>2110</v>
      </c>
      <c r="B2112" t="s">
        <v>2111</v>
      </c>
      <c r="C2112" t="s">
        <v>6220</v>
      </c>
      <c r="D2112" s="6">
        <v>2000</v>
      </c>
      <c r="E2112" s="6">
        <v>2007</v>
      </c>
      <c r="F2112" t="s">
        <v>8219</v>
      </c>
      <c r="G2112" t="s">
        <v>8224</v>
      </c>
      <c r="H2112" t="s">
        <v>8246</v>
      </c>
      <c r="I2112" s="7">
        <v>1401253140</v>
      </c>
      <c r="J2112" s="7">
        <v>1398873969</v>
      </c>
      <c r="K2112" t="b">
        <v>0</v>
      </c>
      <c r="L2112">
        <v>38</v>
      </c>
      <c r="M2112" t="b">
        <v>1</v>
      </c>
      <c r="N2112" s="7" t="s">
        <v>8328</v>
      </c>
      <c r="O2112" s="7" t="s">
        <v>8332</v>
      </c>
      <c r="P2112">
        <v>101</v>
      </c>
      <c r="Q2112" s="6">
        <f>E2112/Table1_2[[#This Row],[backers_count]]</f>
        <v>52.815789473684212</v>
      </c>
    </row>
    <row r="2113" spans="1:17" x14ac:dyDescent="0.35">
      <c r="A2113">
        <v>2111</v>
      </c>
      <c r="B2113" t="s">
        <v>2112</v>
      </c>
      <c r="C2113" t="s">
        <v>6221</v>
      </c>
      <c r="D2113" s="6">
        <v>2000</v>
      </c>
      <c r="E2113" s="6">
        <v>2130</v>
      </c>
      <c r="F2113" t="s">
        <v>8219</v>
      </c>
      <c r="G2113" t="s">
        <v>8224</v>
      </c>
      <c r="H2113" t="s">
        <v>8246</v>
      </c>
      <c r="I2113" s="7">
        <v>1313370000</v>
      </c>
      <c r="J2113" s="7">
        <v>1307594625</v>
      </c>
      <c r="K2113" t="b">
        <v>0</v>
      </c>
      <c r="L2113">
        <v>39</v>
      </c>
      <c r="M2113" t="b">
        <v>1</v>
      </c>
      <c r="N2113" s="7" t="s">
        <v>8328</v>
      </c>
      <c r="O2113" s="7" t="s">
        <v>8332</v>
      </c>
      <c r="P2113">
        <v>107</v>
      </c>
      <c r="Q2113" s="6">
        <f>E2113/Table1_2[[#This Row],[backers_count]]</f>
        <v>54.615384615384613</v>
      </c>
    </row>
    <row r="2114" spans="1:17" x14ac:dyDescent="0.35">
      <c r="A2114">
        <v>2112</v>
      </c>
      <c r="B2114" t="s">
        <v>2113</v>
      </c>
      <c r="C2114" t="s">
        <v>6222</v>
      </c>
      <c r="D2114" s="6">
        <v>300</v>
      </c>
      <c r="E2114" s="6">
        <v>300</v>
      </c>
      <c r="F2114" t="s">
        <v>8219</v>
      </c>
      <c r="G2114" t="s">
        <v>8224</v>
      </c>
      <c r="H2114" t="s">
        <v>8246</v>
      </c>
      <c r="I2114" s="7">
        <v>1366064193</v>
      </c>
      <c r="J2114" s="7">
        <v>1364854593</v>
      </c>
      <c r="K2114" t="b">
        <v>0</v>
      </c>
      <c r="L2114">
        <v>11</v>
      </c>
      <c r="M2114" t="b">
        <v>1</v>
      </c>
      <c r="N2114" s="7" t="s">
        <v>8328</v>
      </c>
      <c r="O2114" s="7" t="s">
        <v>8332</v>
      </c>
      <c r="P2114">
        <v>100</v>
      </c>
      <c r="Q2114" s="6">
        <f>E2114/Table1_2[[#This Row],[backers_count]]</f>
        <v>27.272727272727273</v>
      </c>
    </row>
    <row r="2115" spans="1:17" x14ac:dyDescent="0.35">
      <c r="A2115">
        <v>2113</v>
      </c>
      <c r="B2115" t="s">
        <v>2114</v>
      </c>
      <c r="C2115" t="s">
        <v>6223</v>
      </c>
      <c r="D2115" s="6">
        <v>7000</v>
      </c>
      <c r="E2115" s="6">
        <v>7340</v>
      </c>
      <c r="F2115" t="s">
        <v>8219</v>
      </c>
      <c r="G2115" t="s">
        <v>8224</v>
      </c>
      <c r="H2115" t="s">
        <v>8246</v>
      </c>
      <c r="I2115" s="7">
        <v>1411505176</v>
      </c>
      <c r="J2115" s="7">
        <v>1408481176</v>
      </c>
      <c r="K2115" t="b">
        <v>0</v>
      </c>
      <c r="L2115">
        <v>107</v>
      </c>
      <c r="M2115" t="b">
        <v>1</v>
      </c>
      <c r="N2115" s="7" t="s">
        <v>8328</v>
      </c>
      <c r="O2115" s="7" t="s">
        <v>8332</v>
      </c>
      <c r="P2115">
        <v>105</v>
      </c>
      <c r="Q2115" s="6">
        <f>E2115/Table1_2[[#This Row],[backers_count]]</f>
        <v>68.598130841121488</v>
      </c>
    </row>
    <row r="2116" spans="1:17" x14ac:dyDescent="0.35">
      <c r="A2116">
        <v>2114</v>
      </c>
      <c r="B2116" t="s">
        <v>2115</v>
      </c>
      <c r="C2116" t="s">
        <v>6224</v>
      </c>
      <c r="D2116" s="6">
        <v>5000</v>
      </c>
      <c r="E2116" s="6">
        <v>5235</v>
      </c>
      <c r="F2116" t="s">
        <v>8219</v>
      </c>
      <c r="G2116" t="s">
        <v>8224</v>
      </c>
      <c r="H2116" t="s">
        <v>8246</v>
      </c>
      <c r="I2116" s="7">
        <v>1291870740</v>
      </c>
      <c r="J2116" s="7">
        <v>1286480070</v>
      </c>
      <c r="K2116" t="b">
        <v>0</v>
      </c>
      <c r="L2116">
        <v>147</v>
      </c>
      <c r="M2116" t="b">
        <v>1</v>
      </c>
      <c r="N2116" s="7" t="s">
        <v>8328</v>
      </c>
      <c r="O2116" s="7" t="s">
        <v>8332</v>
      </c>
      <c r="P2116">
        <v>105</v>
      </c>
      <c r="Q2116" s="6">
        <f>E2116/Table1_2[[#This Row],[backers_count]]</f>
        <v>35.612244897959187</v>
      </c>
    </row>
    <row r="2117" spans="1:17" x14ac:dyDescent="0.35">
      <c r="A2117">
        <v>2115</v>
      </c>
      <c r="B2117" t="s">
        <v>2116</v>
      </c>
      <c r="C2117" t="s">
        <v>6225</v>
      </c>
      <c r="D2117" s="6">
        <v>1500</v>
      </c>
      <c r="E2117" s="6">
        <v>3385</v>
      </c>
      <c r="F2117" t="s">
        <v>8219</v>
      </c>
      <c r="G2117" t="s">
        <v>8224</v>
      </c>
      <c r="H2117" t="s">
        <v>8246</v>
      </c>
      <c r="I2117" s="7">
        <v>1298167001</v>
      </c>
      <c r="J2117" s="7">
        <v>1295575001</v>
      </c>
      <c r="K2117" t="b">
        <v>0</v>
      </c>
      <c r="L2117">
        <v>36</v>
      </c>
      <c r="M2117" t="b">
        <v>1</v>
      </c>
      <c r="N2117" s="7" t="s">
        <v>8328</v>
      </c>
      <c r="O2117" s="7" t="s">
        <v>8332</v>
      </c>
      <c r="P2117">
        <v>226</v>
      </c>
      <c r="Q2117" s="6">
        <f>E2117/Table1_2[[#This Row],[backers_count]]</f>
        <v>94.027777777777771</v>
      </c>
    </row>
    <row r="2118" spans="1:17" x14ac:dyDescent="0.35">
      <c r="A2118">
        <v>2116</v>
      </c>
      <c r="B2118" t="s">
        <v>2117</v>
      </c>
      <c r="C2118" t="s">
        <v>6226</v>
      </c>
      <c r="D2118" s="6">
        <v>48000</v>
      </c>
      <c r="E2118" s="6">
        <v>48434</v>
      </c>
      <c r="F2118" t="s">
        <v>8219</v>
      </c>
      <c r="G2118" t="s">
        <v>8224</v>
      </c>
      <c r="H2118" t="s">
        <v>8246</v>
      </c>
      <c r="I2118" s="7">
        <v>1349203203</v>
      </c>
      <c r="J2118" s="7">
        <v>1345056003</v>
      </c>
      <c r="K2118" t="b">
        <v>0</v>
      </c>
      <c r="L2118">
        <v>92</v>
      </c>
      <c r="M2118" t="b">
        <v>1</v>
      </c>
      <c r="N2118" s="7" t="s">
        <v>8328</v>
      </c>
      <c r="O2118" s="7" t="s">
        <v>8332</v>
      </c>
      <c r="P2118">
        <v>101</v>
      </c>
      <c r="Q2118" s="6">
        <f>E2118/Table1_2[[#This Row],[backers_count]]</f>
        <v>526.45652173913038</v>
      </c>
    </row>
    <row r="2119" spans="1:17" x14ac:dyDescent="0.35">
      <c r="A2119">
        <v>2117</v>
      </c>
      <c r="B2119" t="s">
        <v>2118</v>
      </c>
      <c r="C2119" t="s">
        <v>6227</v>
      </c>
      <c r="D2119" s="6">
        <v>1200</v>
      </c>
      <c r="E2119" s="6">
        <v>1773</v>
      </c>
      <c r="F2119" t="s">
        <v>8219</v>
      </c>
      <c r="G2119" t="s">
        <v>8224</v>
      </c>
      <c r="H2119" t="s">
        <v>8246</v>
      </c>
      <c r="I2119" s="7">
        <v>1445921940</v>
      </c>
      <c r="J2119" s="7">
        <v>1444699549</v>
      </c>
      <c r="K2119" t="b">
        <v>0</v>
      </c>
      <c r="L2119">
        <v>35</v>
      </c>
      <c r="M2119" t="b">
        <v>1</v>
      </c>
      <c r="N2119" s="7" t="s">
        <v>8328</v>
      </c>
      <c r="O2119" s="7" t="s">
        <v>8332</v>
      </c>
      <c r="P2119">
        <v>148</v>
      </c>
      <c r="Q2119" s="6">
        <f>E2119/Table1_2[[#This Row],[backers_count]]</f>
        <v>50.657142857142858</v>
      </c>
    </row>
    <row r="2120" spans="1:17" x14ac:dyDescent="0.35">
      <c r="A2120">
        <v>2118</v>
      </c>
      <c r="B2120" t="s">
        <v>2119</v>
      </c>
      <c r="C2120" t="s">
        <v>6228</v>
      </c>
      <c r="D2120" s="6">
        <v>1000</v>
      </c>
      <c r="E2120" s="6">
        <v>1346.11</v>
      </c>
      <c r="F2120" t="s">
        <v>8219</v>
      </c>
      <c r="G2120" t="s">
        <v>8224</v>
      </c>
      <c r="H2120" t="s">
        <v>8246</v>
      </c>
      <c r="I2120" s="7">
        <v>1311538136</v>
      </c>
      <c r="J2120" s="7">
        <v>1308946136</v>
      </c>
      <c r="K2120" t="b">
        <v>0</v>
      </c>
      <c r="L2120">
        <v>17</v>
      </c>
      <c r="M2120" t="b">
        <v>1</v>
      </c>
      <c r="N2120" s="7" t="s">
        <v>8328</v>
      </c>
      <c r="O2120" s="7" t="s">
        <v>8332</v>
      </c>
      <c r="P2120">
        <v>135</v>
      </c>
      <c r="Q2120" s="6">
        <f>E2120/Table1_2[[#This Row],[backers_count]]</f>
        <v>79.182941176470578</v>
      </c>
    </row>
    <row r="2121" spans="1:17" x14ac:dyDescent="0.35">
      <c r="A2121">
        <v>2119</v>
      </c>
      <c r="B2121" t="s">
        <v>2120</v>
      </c>
      <c r="C2121" t="s">
        <v>6229</v>
      </c>
      <c r="D2121" s="6">
        <v>2000</v>
      </c>
      <c r="E2121" s="6">
        <v>2015</v>
      </c>
      <c r="F2121" t="s">
        <v>8219</v>
      </c>
      <c r="G2121" t="s">
        <v>8224</v>
      </c>
      <c r="H2121" t="s">
        <v>8246</v>
      </c>
      <c r="I2121" s="7">
        <v>1345086445</v>
      </c>
      <c r="J2121" s="7">
        <v>1342494445</v>
      </c>
      <c r="K2121" t="b">
        <v>0</v>
      </c>
      <c r="L2121">
        <v>22</v>
      </c>
      <c r="M2121" t="b">
        <v>1</v>
      </c>
      <c r="N2121" s="7" t="s">
        <v>8328</v>
      </c>
      <c r="O2121" s="7" t="s">
        <v>8332</v>
      </c>
      <c r="P2121">
        <v>101</v>
      </c>
      <c r="Q2121" s="6">
        <f>E2121/Table1_2[[#This Row],[backers_count]]</f>
        <v>91.590909090909093</v>
      </c>
    </row>
    <row r="2122" spans="1:17" x14ac:dyDescent="0.35">
      <c r="A2122">
        <v>2120</v>
      </c>
      <c r="B2122" t="s">
        <v>2121</v>
      </c>
      <c r="C2122" t="s">
        <v>6230</v>
      </c>
      <c r="D2122" s="6">
        <v>8000</v>
      </c>
      <c r="E2122" s="6">
        <v>8070.43</v>
      </c>
      <c r="F2122" t="s">
        <v>8219</v>
      </c>
      <c r="G2122" t="s">
        <v>8224</v>
      </c>
      <c r="H2122" t="s">
        <v>8246</v>
      </c>
      <c r="I2122" s="7">
        <v>1388617736</v>
      </c>
      <c r="J2122" s="7">
        <v>1384384136</v>
      </c>
      <c r="K2122" t="b">
        <v>0</v>
      </c>
      <c r="L2122">
        <v>69</v>
      </c>
      <c r="M2122" t="b">
        <v>1</v>
      </c>
      <c r="N2122" s="7" t="s">
        <v>8328</v>
      </c>
      <c r="O2122" s="7" t="s">
        <v>8332</v>
      </c>
      <c r="P2122">
        <v>101</v>
      </c>
      <c r="Q2122" s="6">
        <f>E2122/Table1_2[[#This Row],[backers_count]]</f>
        <v>116.96275362318841</v>
      </c>
    </row>
    <row r="2123" spans="1:17" x14ac:dyDescent="0.35">
      <c r="A2123">
        <v>2121</v>
      </c>
      <c r="B2123" t="s">
        <v>2122</v>
      </c>
      <c r="C2123" t="s">
        <v>6231</v>
      </c>
      <c r="D2123" s="6">
        <v>50000</v>
      </c>
      <c r="E2123" s="6">
        <v>284</v>
      </c>
      <c r="F2123" t="s">
        <v>8221</v>
      </c>
      <c r="G2123" t="s">
        <v>8240</v>
      </c>
      <c r="H2123" t="s">
        <v>8257</v>
      </c>
      <c r="I2123" s="7">
        <v>1484156948</v>
      </c>
      <c r="J2123" s="7">
        <v>1481564948</v>
      </c>
      <c r="K2123" t="b">
        <v>0</v>
      </c>
      <c r="L2123">
        <v>10</v>
      </c>
      <c r="M2123" t="b">
        <v>0</v>
      </c>
      <c r="N2123" s="7" t="s">
        <v>8336</v>
      </c>
      <c r="O2123" s="7" t="s">
        <v>8337</v>
      </c>
      <c r="P2123">
        <v>1</v>
      </c>
      <c r="Q2123" s="6">
        <f>E2123/Table1_2[[#This Row],[backers_count]]</f>
        <v>28.4</v>
      </c>
    </row>
    <row r="2124" spans="1:17" x14ac:dyDescent="0.35">
      <c r="A2124">
        <v>2122</v>
      </c>
      <c r="B2124" t="s">
        <v>2123</v>
      </c>
      <c r="C2124" t="s">
        <v>6232</v>
      </c>
      <c r="D2124" s="6">
        <v>80000</v>
      </c>
      <c r="E2124" s="6">
        <v>310</v>
      </c>
      <c r="F2124" t="s">
        <v>8221</v>
      </c>
      <c r="G2124" t="s">
        <v>8238</v>
      </c>
      <c r="H2124" t="s">
        <v>8256</v>
      </c>
      <c r="I2124" s="7">
        <v>1483773169</v>
      </c>
      <c r="J2124" s="7">
        <v>1481181169</v>
      </c>
      <c r="K2124" t="b">
        <v>0</v>
      </c>
      <c r="L2124">
        <v>3</v>
      </c>
      <c r="M2124" t="b">
        <v>0</v>
      </c>
      <c r="N2124" s="7" t="s">
        <v>8336</v>
      </c>
      <c r="O2124" s="7" t="s">
        <v>8337</v>
      </c>
      <c r="P2124">
        <v>1</v>
      </c>
      <c r="Q2124" s="6">
        <f>E2124/Table1_2[[#This Row],[backers_count]]</f>
        <v>103.33333333333333</v>
      </c>
    </row>
    <row r="2125" spans="1:17" x14ac:dyDescent="0.35">
      <c r="A2125">
        <v>2123</v>
      </c>
      <c r="B2125" t="s">
        <v>2124</v>
      </c>
      <c r="C2125" t="s">
        <v>6233</v>
      </c>
      <c r="D2125" s="6">
        <v>500</v>
      </c>
      <c r="E2125" s="6">
        <v>50</v>
      </c>
      <c r="F2125" t="s">
        <v>8221</v>
      </c>
      <c r="G2125" t="s">
        <v>8224</v>
      </c>
      <c r="H2125" t="s">
        <v>8246</v>
      </c>
      <c r="I2125" s="7">
        <v>1268636340</v>
      </c>
      <c r="J2125" s="7">
        <v>1263982307</v>
      </c>
      <c r="K2125" t="b">
        <v>0</v>
      </c>
      <c r="L2125">
        <v>5</v>
      </c>
      <c r="M2125" t="b">
        <v>0</v>
      </c>
      <c r="N2125" s="7" t="s">
        <v>8336</v>
      </c>
      <c r="O2125" s="7" t="s">
        <v>8337</v>
      </c>
      <c r="P2125">
        <v>10</v>
      </c>
      <c r="Q2125" s="6">
        <f>E2125/Table1_2[[#This Row],[backers_count]]</f>
        <v>10</v>
      </c>
    </row>
    <row r="2126" spans="1:17" x14ac:dyDescent="0.35">
      <c r="A2126">
        <v>2124</v>
      </c>
      <c r="B2126" t="s">
        <v>2125</v>
      </c>
      <c r="C2126" t="s">
        <v>6234</v>
      </c>
      <c r="D2126" s="6">
        <v>1100</v>
      </c>
      <c r="E2126" s="6">
        <v>115</v>
      </c>
      <c r="F2126" t="s">
        <v>8221</v>
      </c>
      <c r="G2126" t="s">
        <v>8224</v>
      </c>
      <c r="H2126" t="s">
        <v>8246</v>
      </c>
      <c r="I2126" s="7">
        <v>1291093200</v>
      </c>
      <c r="J2126" s="7">
        <v>1286930435</v>
      </c>
      <c r="K2126" t="b">
        <v>0</v>
      </c>
      <c r="L2126">
        <v>5</v>
      </c>
      <c r="M2126" t="b">
        <v>0</v>
      </c>
      <c r="N2126" s="7" t="s">
        <v>8336</v>
      </c>
      <c r="O2126" s="7" t="s">
        <v>8337</v>
      </c>
      <c r="P2126">
        <v>11</v>
      </c>
      <c r="Q2126" s="6">
        <f>E2126/Table1_2[[#This Row],[backers_count]]</f>
        <v>23</v>
      </c>
    </row>
    <row r="2127" spans="1:17" x14ac:dyDescent="0.35">
      <c r="A2127">
        <v>2125</v>
      </c>
      <c r="B2127" t="s">
        <v>2126</v>
      </c>
      <c r="C2127" t="s">
        <v>6235</v>
      </c>
      <c r="D2127" s="6">
        <v>60000</v>
      </c>
      <c r="E2127" s="6">
        <v>852</v>
      </c>
      <c r="F2127" t="s">
        <v>8221</v>
      </c>
      <c r="G2127" t="s">
        <v>8224</v>
      </c>
      <c r="H2127" t="s">
        <v>8246</v>
      </c>
      <c r="I2127" s="7">
        <v>1438734833</v>
      </c>
      <c r="J2127" s="7">
        <v>1436142833</v>
      </c>
      <c r="K2127" t="b">
        <v>0</v>
      </c>
      <c r="L2127">
        <v>27</v>
      </c>
      <c r="M2127" t="b">
        <v>0</v>
      </c>
      <c r="N2127" s="7" t="s">
        <v>8336</v>
      </c>
      <c r="O2127" s="7" t="s">
        <v>8337</v>
      </c>
      <c r="P2127">
        <v>2</v>
      </c>
      <c r="Q2127" s="6">
        <f>E2127/Table1_2[[#This Row],[backers_count]]</f>
        <v>31.555555555555557</v>
      </c>
    </row>
    <row r="2128" spans="1:17" x14ac:dyDescent="0.35">
      <c r="A2128">
        <v>2126</v>
      </c>
      <c r="B2128" t="s">
        <v>2127</v>
      </c>
      <c r="C2128" t="s">
        <v>6236</v>
      </c>
      <c r="D2128" s="6">
        <v>20000</v>
      </c>
      <c r="E2128" s="6">
        <v>10</v>
      </c>
      <c r="F2128" t="s">
        <v>8221</v>
      </c>
      <c r="G2128" t="s">
        <v>8224</v>
      </c>
      <c r="H2128" t="s">
        <v>8246</v>
      </c>
      <c r="I2128" s="7">
        <v>1418080887</v>
      </c>
      <c r="J2128" s="7">
        <v>1415488887</v>
      </c>
      <c r="K2128" t="b">
        <v>0</v>
      </c>
      <c r="L2128">
        <v>2</v>
      </c>
      <c r="M2128" t="b">
        <v>0</v>
      </c>
      <c r="N2128" s="7" t="s">
        <v>8336</v>
      </c>
      <c r="O2128" s="7" t="s">
        <v>8337</v>
      </c>
      <c r="P2128">
        <v>1</v>
      </c>
      <c r="Q2128" s="6">
        <f>E2128/Table1_2[[#This Row],[backers_count]]</f>
        <v>5</v>
      </c>
    </row>
    <row r="2129" spans="1:17" x14ac:dyDescent="0.35">
      <c r="A2129">
        <v>2127</v>
      </c>
      <c r="B2129" t="s">
        <v>2128</v>
      </c>
      <c r="C2129" t="s">
        <v>6237</v>
      </c>
      <c r="D2129" s="6">
        <v>28000</v>
      </c>
      <c r="E2129" s="6">
        <v>8076</v>
      </c>
      <c r="F2129" t="s">
        <v>8221</v>
      </c>
      <c r="G2129" t="s">
        <v>8225</v>
      </c>
      <c r="H2129" t="s">
        <v>8247</v>
      </c>
      <c r="I2129" s="7">
        <v>1426158463</v>
      </c>
      <c r="J2129" s="7">
        <v>1423570063</v>
      </c>
      <c r="K2129" t="b">
        <v>0</v>
      </c>
      <c r="L2129">
        <v>236</v>
      </c>
      <c r="M2129" t="b">
        <v>0</v>
      </c>
      <c r="N2129" s="7" t="s">
        <v>8336</v>
      </c>
      <c r="O2129" s="7" t="s">
        <v>8337</v>
      </c>
      <c r="P2129">
        <v>29</v>
      </c>
      <c r="Q2129" s="6">
        <f>E2129/Table1_2[[#This Row],[backers_count]]</f>
        <v>34.220338983050844</v>
      </c>
    </row>
    <row r="2130" spans="1:17" x14ac:dyDescent="0.35">
      <c r="A2130">
        <v>2128</v>
      </c>
      <c r="B2130" t="s">
        <v>2129</v>
      </c>
      <c r="C2130" t="s">
        <v>6238</v>
      </c>
      <c r="D2130" s="6">
        <v>15000</v>
      </c>
      <c r="E2130" s="6">
        <v>25</v>
      </c>
      <c r="F2130" t="s">
        <v>8221</v>
      </c>
      <c r="G2130" t="s">
        <v>8229</v>
      </c>
      <c r="H2130" t="s">
        <v>8251</v>
      </c>
      <c r="I2130" s="7">
        <v>1411324369</v>
      </c>
      <c r="J2130" s="7">
        <v>1406140369</v>
      </c>
      <c r="K2130" t="b">
        <v>0</v>
      </c>
      <c r="L2130">
        <v>1</v>
      </c>
      <c r="M2130" t="b">
        <v>0</v>
      </c>
      <c r="N2130" s="7" t="s">
        <v>8336</v>
      </c>
      <c r="O2130" s="7" t="s">
        <v>8337</v>
      </c>
      <c r="P2130">
        <v>1</v>
      </c>
      <c r="Q2130" s="6">
        <f>E2130/Table1_2[[#This Row],[backers_count]]</f>
        <v>25</v>
      </c>
    </row>
    <row r="2131" spans="1:17" x14ac:dyDescent="0.35">
      <c r="A2131">
        <v>2129</v>
      </c>
      <c r="B2131" t="s">
        <v>2130</v>
      </c>
      <c r="C2131" t="s">
        <v>6239</v>
      </c>
      <c r="D2131" s="6">
        <v>2000</v>
      </c>
      <c r="E2131" s="6">
        <v>236</v>
      </c>
      <c r="F2131" t="s">
        <v>8221</v>
      </c>
      <c r="G2131" t="s">
        <v>8224</v>
      </c>
      <c r="H2131" t="s">
        <v>8246</v>
      </c>
      <c r="I2131" s="7">
        <v>1457570100</v>
      </c>
      <c r="J2131" s="7">
        <v>1454978100</v>
      </c>
      <c r="K2131" t="b">
        <v>0</v>
      </c>
      <c r="L2131">
        <v>12</v>
      </c>
      <c r="M2131" t="b">
        <v>0</v>
      </c>
      <c r="N2131" s="7" t="s">
        <v>8336</v>
      </c>
      <c r="O2131" s="7" t="s">
        <v>8337</v>
      </c>
      <c r="P2131">
        <v>12</v>
      </c>
      <c r="Q2131" s="6">
        <f>E2131/Table1_2[[#This Row],[backers_count]]</f>
        <v>19.666666666666668</v>
      </c>
    </row>
    <row r="2132" spans="1:17" x14ac:dyDescent="0.35">
      <c r="A2132">
        <v>2130</v>
      </c>
      <c r="B2132" t="s">
        <v>2131</v>
      </c>
      <c r="C2132" t="s">
        <v>6240</v>
      </c>
      <c r="D2132" s="6">
        <v>42000</v>
      </c>
      <c r="E2132" s="6">
        <v>85</v>
      </c>
      <c r="F2132" t="s">
        <v>8221</v>
      </c>
      <c r="G2132" t="s">
        <v>8224</v>
      </c>
      <c r="H2132" t="s">
        <v>8246</v>
      </c>
      <c r="I2132" s="7">
        <v>1408154663</v>
      </c>
      <c r="J2132" s="7">
        <v>1405130663</v>
      </c>
      <c r="K2132" t="b">
        <v>0</v>
      </c>
      <c r="L2132">
        <v>4</v>
      </c>
      <c r="M2132" t="b">
        <v>0</v>
      </c>
      <c r="N2132" s="7" t="s">
        <v>8336</v>
      </c>
      <c r="O2132" s="7" t="s">
        <v>8337</v>
      </c>
      <c r="P2132">
        <v>1</v>
      </c>
      <c r="Q2132" s="6">
        <f>E2132/Table1_2[[#This Row],[backers_count]]</f>
        <v>21.25</v>
      </c>
    </row>
    <row r="2133" spans="1:17" x14ac:dyDescent="0.35">
      <c r="A2133">
        <v>2131</v>
      </c>
      <c r="B2133" t="s">
        <v>2132</v>
      </c>
      <c r="C2133" t="s">
        <v>6241</v>
      </c>
      <c r="D2133" s="6">
        <v>500</v>
      </c>
      <c r="E2133" s="6">
        <v>25</v>
      </c>
      <c r="F2133" t="s">
        <v>8221</v>
      </c>
      <c r="G2133" t="s">
        <v>8224</v>
      </c>
      <c r="H2133" t="s">
        <v>8246</v>
      </c>
      <c r="I2133" s="7">
        <v>1436677091</v>
      </c>
      <c r="J2133" s="7">
        <v>1434085091</v>
      </c>
      <c r="K2133" t="b">
        <v>0</v>
      </c>
      <c r="L2133">
        <v>3</v>
      </c>
      <c r="M2133" t="b">
        <v>0</v>
      </c>
      <c r="N2133" s="7" t="s">
        <v>8336</v>
      </c>
      <c r="O2133" s="7" t="s">
        <v>8337</v>
      </c>
      <c r="P2133">
        <v>5</v>
      </c>
      <c r="Q2133" s="6">
        <f>E2133/Table1_2[[#This Row],[backers_count]]</f>
        <v>8.3333333333333339</v>
      </c>
    </row>
    <row r="2134" spans="1:17" x14ac:dyDescent="0.35">
      <c r="A2134">
        <v>2132</v>
      </c>
      <c r="B2134" t="s">
        <v>2133</v>
      </c>
      <c r="C2134" t="s">
        <v>6242</v>
      </c>
      <c r="D2134" s="6">
        <v>100000</v>
      </c>
      <c r="E2134" s="6">
        <v>2112.9899999999998</v>
      </c>
      <c r="F2134" t="s">
        <v>8221</v>
      </c>
      <c r="G2134" t="s">
        <v>8224</v>
      </c>
      <c r="H2134" t="s">
        <v>8246</v>
      </c>
      <c r="I2134" s="7">
        <v>1391427692</v>
      </c>
      <c r="J2134" s="7">
        <v>1388835692</v>
      </c>
      <c r="K2134" t="b">
        <v>0</v>
      </c>
      <c r="L2134">
        <v>99</v>
      </c>
      <c r="M2134" t="b">
        <v>0</v>
      </c>
      <c r="N2134" s="7" t="s">
        <v>8336</v>
      </c>
      <c r="O2134" s="7" t="s">
        <v>8337</v>
      </c>
      <c r="P2134">
        <v>3</v>
      </c>
      <c r="Q2134" s="6">
        <f>E2134/Table1_2[[#This Row],[backers_count]]</f>
        <v>21.34333333333333</v>
      </c>
    </row>
    <row r="2135" spans="1:17" x14ac:dyDescent="0.35">
      <c r="A2135">
        <v>2133</v>
      </c>
      <c r="B2135" t="s">
        <v>2134</v>
      </c>
      <c r="C2135" t="s">
        <v>6243</v>
      </c>
      <c r="D2135" s="6">
        <v>1000</v>
      </c>
      <c r="E2135" s="6">
        <v>16</v>
      </c>
      <c r="F2135" t="s">
        <v>8221</v>
      </c>
      <c r="G2135" t="s">
        <v>8224</v>
      </c>
      <c r="H2135" t="s">
        <v>8246</v>
      </c>
      <c r="I2135" s="7">
        <v>1303628340</v>
      </c>
      <c r="J2135" s="7">
        <v>1300328399</v>
      </c>
      <c r="K2135" t="b">
        <v>0</v>
      </c>
      <c r="L2135">
        <v>3</v>
      </c>
      <c r="M2135" t="b">
        <v>0</v>
      </c>
      <c r="N2135" s="7" t="s">
        <v>8336</v>
      </c>
      <c r="O2135" s="7" t="s">
        <v>8337</v>
      </c>
      <c r="P2135">
        <v>2</v>
      </c>
      <c r="Q2135" s="6">
        <f>E2135/Table1_2[[#This Row],[backers_count]]</f>
        <v>5.333333333333333</v>
      </c>
    </row>
    <row r="2136" spans="1:17" x14ac:dyDescent="0.35">
      <c r="A2136">
        <v>2134</v>
      </c>
      <c r="B2136" t="s">
        <v>2135</v>
      </c>
      <c r="C2136" t="s">
        <v>6244</v>
      </c>
      <c r="D2136" s="6">
        <v>6000</v>
      </c>
      <c r="E2136" s="6">
        <v>104</v>
      </c>
      <c r="F2136" t="s">
        <v>8221</v>
      </c>
      <c r="G2136" t="s">
        <v>8224</v>
      </c>
      <c r="H2136" t="s">
        <v>8246</v>
      </c>
      <c r="I2136" s="7">
        <v>1367097391</v>
      </c>
      <c r="J2136" s="7">
        <v>1364505391</v>
      </c>
      <c r="K2136" t="b">
        <v>0</v>
      </c>
      <c r="L2136">
        <v>3</v>
      </c>
      <c r="M2136" t="b">
        <v>0</v>
      </c>
      <c r="N2136" s="7" t="s">
        <v>8336</v>
      </c>
      <c r="O2136" s="7" t="s">
        <v>8337</v>
      </c>
      <c r="P2136">
        <v>2</v>
      </c>
      <c r="Q2136" s="6">
        <f>E2136/Table1_2[[#This Row],[backers_count]]</f>
        <v>34.666666666666664</v>
      </c>
    </row>
    <row r="2137" spans="1:17" x14ac:dyDescent="0.35">
      <c r="A2137">
        <v>2135</v>
      </c>
      <c r="B2137" t="s">
        <v>2136</v>
      </c>
      <c r="C2137" t="s">
        <v>6245</v>
      </c>
      <c r="D2137" s="6">
        <v>5000</v>
      </c>
      <c r="E2137" s="6">
        <v>478</v>
      </c>
      <c r="F2137" t="s">
        <v>8221</v>
      </c>
      <c r="G2137" t="s">
        <v>8224</v>
      </c>
      <c r="H2137" t="s">
        <v>8246</v>
      </c>
      <c r="I2137" s="7">
        <v>1349392033</v>
      </c>
      <c r="J2137" s="7">
        <v>1346800033</v>
      </c>
      <c r="K2137" t="b">
        <v>0</v>
      </c>
      <c r="L2137">
        <v>22</v>
      </c>
      <c r="M2137" t="b">
        <v>0</v>
      </c>
      <c r="N2137" s="7" t="s">
        <v>8336</v>
      </c>
      <c r="O2137" s="7" t="s">
        <v>8337</v>
      </c>
      <c r="P2137">
        <v>10</v>
      </c>
      <c r="Q2137" s="6">
        <f>E2137/Table1_2[[#This Row],[backers_count]]</f>
        <v>21.727272727272727</v>
      </c>
    </row>
    <row r="2138" spans="1:17" x14ac:dyDescent="0.35">
      <c r="A2138">
        <v>2136</v>
      </c>
      <c r="B2138" t="s">
        <v>2137</v>
      </c>
      <c r="C2138" t="s">
        <v>6246</v>
      </c>
      <c r="D2138" s="6">
        <v>80000</v>
      </c>
      <c r="E2138" s="6">
        <v>47.69</v>
      </c>
      <c r="F2138" t="s">
        <v>8221</v>
      </c>
      <c r="G2138" t="s">
        <v>8224</v>
      </c>
      <c r="H2138" t="s">
        <v>8246</v>
      </c>
      <c r="I2138" s="7">
        <v>1382184786</v>
      </c>
      <c r="J2138" s="7">
        <v>1379592786</v>
      </c>
      <c r="K2138" t="b">
        <v>0</v>
      </c>
      <c r="L2138">
        <v>4</v>
      </c>
      <c r="M2138" t="b">
        <v>0</v>
      </c>
      <c r="N2138" s="7" t="s">
        <v>8336</v>
      </c>
      <c r="O2138" s="7" t="s">
        <v>8337</v>
      </c>
      <c r="P2138">
        <v>1</v>
      </c>
      <c r="Q2138" s="6">
        <f>E2138/Table1_2[[#This Row],[backers_count]]</f>
        <v>11.922499999999999</v>
      </c>
    </row>
    <row r="2139" spans="1:17" x14ac:dyDescent="0.35">
      <c r="A2139">
        <v>2137</v>
      </c>
      <c r="B2139" t="s">
        <v>2138</v>
      </c>
      <c r="C2139" t="s">
        <v>6247</v>
      </c>
      <c r="D2139" s="6">
        <v>50000</v>
      </c>
      <c r="E2139" s="6">
        <v>14203</v>
      </c>
      <c r="F2139" t="s">
        <v>8221</v>
      </c>
      <c r="G2139" t="s">
        <v>8229</v>
      </c>
      <c r="H2139" t="s">
        <v>8251</v>
      </c>
      <c r="I2139" s="7">
        <v>1417804229</v>
      </c>
      <c r="J2139" s="7">
        <v>1415212229</v>
      </c>
      <c r="K2139" t="b">
        <v>0</v>
      </c>
      <c r="L2139">
        <v>534</v>
      </c>
      <c r="M2139" t="b">
        <v>0</v>
      </c>
      <c r="N2139" s="7" t="s">
        <v>8336</v>
      </c>
      <c r="O2139" s="7" t="s">
        <v>8337</v>
      </c>
      <c r="P2139">
        <v>29</v>
      </c>
      <c r="Q2139" s="6">
        <f>E2139/Table1_2[[#This Row],[backers_count]]</f>
        <v>26.59737827715356</v>
      </c>
    </row>
    <row r="2140" spans="1:17" x14ac:dyDescent="0.35">
      <c r="A2140">
        <v>2138</v>
      </c>
      <c r="B2140" t="s">
        <v>2139</v>
      </c>
      <c r="C2140" t="s">
        <v>6248</v>
      </c>
      <c r="D2140" s="6">
        <v>1000</v>
      </c>
      <c r="E2140" s="6">
        <v>128</v>
      </c>
      <c r="F2140" t="s">
        <v>8221</v>
      </c>
      <c r="G2140" t="s">
        <v>8225</v>
      </c>
      <c r="H2140" t="s">
        <v>8247</v>
      </c>
      <c r="I2140" s="7">
        <v>1383959939</v>
      </c>
      <c r="J2140" s="7">
        <v>1381364339</v>
      </c>
      <c r="K2140" t="b">
        <v>0</v>
      </c>
      <c r="L2140">
        <v>12</v>
      </c>
      <c r="M2140" t="b">
        <v>0</v>
      </c>
      <c r="N2140" s="7" t="s">
        <v>8336</v>
      </c>
      <c r="O2140" s="7" t="s">
        <v>8337</v>
      </c>
      <c r="P2140">
        <v>13</v>
      </c>
      <c r="Q2140" s="6">
        <f>E2140/Table1_2[[#This Row],[backers_count]]</f>
        <v>10.666666666666666</v>
      </c>
    </row>
    <row r="2141" spans="1:17" x14ac:dyDescent="0.35">
      <c r="A2141">
        <v>2139</v>
      </c>
      <c r="B2141" t="s">
        <v>2140</v>
      </c>
      <c r="C2141" t="s">
        <v>6249</v>
      </c>
      <c r="D2141" s="6">
        <v>30000</v>
      </c>
      <c r="E2141" s="6">
        <v>1626</v>
      </c>
      <c r="F2141" t="s">
        <v>8221</v>
      </c>
      <c r="G2141" t="s">
        <v>8224</v>
      </c>
      <c r="H2141" t="s">
        <v>8246</v>
      </c>
      <c r="I2141" s="7">
        <v>1478196008</v>
      </c>
      <c r="J2141" s="7">
        <v>1475604008</v>
      </c>
      <c r="K2141" t="b">
        <v>0</v>
      </c>
      <c r="L2141">
        <v>56</v>
      </c>
      <c r="M2141" t="b">
        <v>0</v>
      </c>
      <c r="N2141" s="7" t="s">
        <v>8336</v>
      </c>
      <c r="O2141" s="7" t="s">
        <v>8337</v>
      </c>
      <c r="P2141">
        <v>6</v>
      </c>
      <c r="Q2141" s="6">
        <f>E2141/Table1_2[[#This Row],[backers_count]]</f>
        <v>29.035714285714285</v>
      </c>
    </row>
    <row r="2142" spans="1:17" x14ac:dyDescent="0.35">
      <c r="A2142">
        <v>2140</v>
      </c>
      <c r="B2142" t="s">
        <v>2141</v>
      </c>
      <c r="C2142" t="s">
        <v>6250</v>
      </c>
      <c r="D2142" s="6">
        <v>500000</v>
      </c>
      <c r="E2142" s="6">
        <v>560</v>
      </c>
      <c r="F2142" t="s">
        <v>8221</v>
      </c>
      <c r="G2142" t="s">
        <v>8224</v>
      </c>
      <c r="H2142" t="s">
        <v>8246</v>
      </c>
      <c r="I2142" s="7">
        <v>1357934424</v>
      </c>
      <c r="J2142" s="7">
        <v>1355342424</v>
      </c>
      <c r="K2142" t="b">
        <v>0</v>
      </c>
      <c r="L2142">
        <v>11</v>
      </c>
      <c r="M2142" t="b">
        <v>0</v>
      </c>
      <c r="N2142" s="7" t="s">
        <v>8336</v>
      </c>
      <c r="O2142" s="7" t="s">
        <v>8337</v>
      </c>
      <c r="P2142">
        <v>1</v>
      </c>
      <c r="Q2142" s="6">
        <f>E2142/Table1_2[[#This Row],[backers_count]]</f>
        <v>50.909090909090907</v>
      </c>
    </row>
    <row r="2143" spans="1:17" x14ac:dyDescent="0.35">
      <c r="A2143">
        <v>2141</v>
      </c>
      <c r="B2143" t="s">
        <v>2142</v>
      </c>
      <c r="C2143" t="s">
        <v>6251</v>
      </c>
      <c r="D2143" s="6">
        <v>15000</v>
      </c>
      <c r="E2143" s="6">
        <v>0</v>
      </c>
      <c r="F2143" t="s">
        <v>8221</v>
      </c>
      <c r="G2143" t="s">
        <v>8224</v>
      </c>
      <c r="H2143" t="s">
        <v>8246</v>
      </c>
      <c r="I2143" s="7">
        <v>1415947159</v>
      </c>
      <c r="J2143" s="7">
        <v>1413351559</v>
      </c>
      <c r="K2143" t="b">
        <v>0</v>
      </c>
      <c r="L2143">
        <v>0</v>
      </c>
      <c r="M2143" t="b">
        <v>0</v>
      </c>
      <c r="N2143" s="7" t="s">
        <v>8336</v>
      </c>
      <c r="O2143" s="7" t="s">
        <v>8337</v>
      </c>
      <c r="P2143">
        <v>0</v>
      </c>
      <c r="Q2143" s="6" t="e">
        <f>E2143/Table1_2[[#This Row],[backers_count]]</f>
        <v>#DIV/0!</v>
      </c>
    </row>
    <row r="2144" spans="1:17" x14ac:dyDescent="0.35">
      <c r="A2144">
        <v>2142</v>
      </c>
      <c r="B2144" t="s">
        <v>2143</v>
      </c>
      <c r="C2144" t="s">
        <v>6252</v>
      </c>
      <c r="D2144" s="6">
        <v>10500</v>
      </c>
      <c r="E2144" s="6">
        <v>601</v>
      </c>
      <c r="F2144" t="s">
        <v>8221</v>
      </c>
      <c r="G2144" t="s">
        <v>8236</v>
      </c>
      <c r="H2144" t="s">
        <v>8249</v>
      </c>
      <c r="I2144" s="7">
        <v>1451494210</v>
      </c>
      <c r="J2144" s="7">
        <v>1449075010</v>
      </c>
      <c r="K2144" t="b">
        <v>0</v>
      </c>
      <c r="L2144">
        <v>12</v>
      </c>
      <c r="M2144" t="b">
        <v>0</v>
      </c>
      <c r="N2144" s="7" t="s">
        <v>8336</v>
      </c>
      <c r="O2144" s="7" t="s">
        <v>8337</v>
      </c>
      <c r="P2144">
        <v>6</v>
      </c>
      <c r="Q2144" s="6">
        <f>E2144/Table1_2[[#This Row],[backers_count]]</f>
        <v>50.083333333333336</v>
      </c>
    </row>
    <row r="2145" spans="1:17" x14ac:dyDescent="0.35">
      <c r="A2145">
        <v>2143</v>
      </c>
      <c r="B2145" t="s">
        <v>2144</v>
      </c>
      <c r="C2145" t="s">
        <v>6253</v>
      </c>
      <c r="D2145" s="6">
        <v>2000</v>
      </c>
      <c r="E2145" s="6">
        <v>225</v>
      </c>
      <c r="F2145" t="s">
        <v>8221</v>
      </c>
      <c r="G2145" t="s">
        <v>8224</v>
      </c>
      <c r="H2145" t="s">
        <v>8246</v>
      </c>
      <c r="I2145" s="7">
        <v>1279738800</v>
      </c>
      <c r="J2145" s="7">
        <v>1275599812</v>
      </c>
      <c r="K2145" t="b">
        <v>0</v>
      </c>
      <c r="L2145">
        <v>5</v>
      </c>
      <c r="M2145" t="b">
        <v>0</v>
      </c>
      <c r="N2145" s="7" t="s">
        <v>8336</v>
      </c>
      <c r="O2145" s="7" t="s">
        <v>8337</v>
      </c>
      <c r="P2145">
        <v>12</v>
      </c>
      <c r="Q2145" s="6">
        <f>E2145/Table1_2[[#This Row],[backers_count]]</f>
        <v>45</v>
      </c>
    </row>
    <row r="2146" spans="1:17" x14ac:dyDescent="0.35">
      <c r="A2146">
        <v>2144</v>
      </c>
      <c r="B2146" t="s">
        <v>2145</v>
      </c>
      <c r="C2146" t="s">
        <v>6254</v>
      </c>
      <c r="D2146" s="6">
        <v>35500</v>
      </c>
      <c r="E2146" s="6">
        <v>607</v>
      </c>
      <c r="F2146" t="s">
        <v>8221</v>
      </c>
      <c r="G2146" t="s">
        <v>8224</v>
      </c>
      <c r="H2146" t="s">
        <v>8246</v>
      </c>
      <c r="I2146" s="7">
        <v>1379164040</v>
      </c>
      <c r="J2146" s="7">
        <v>1376399240</v>
      </c>
      <c r="K2146" t="b">
        <v>0</v>
      </c>
      <c r="L2146">
        <v>24</v>
      </c>
      <c r="M2146" t="b">
        <v>0</v>
      </c>
      <c r="N2146" s="7" t="s">
        <v>8336</v>
      </c>
      <c r="O2146" s="7" t="s">
        <v>8337</v>
      </c>
      <c r="P2146">
        <v>2</v>
      </c>
      <c r="Q2146" s="6">
        <f>E2146/Table1_2[[#This Row],[backers_count]]</f>
        <v>25.291666666666668</v>
      </c>
    </row>
    <row r="2147" spans="1:17" x14ac:dyDescent="0.35">
      <c r="A2147">
        <v>2145</v>
      </c>
      <c r="B2147" t="s">
        <v>2146</v>
      </c>
      <c r="C2147" t="s">
        <v>6255</v>
      </c>
      <c r="D2147" s="6">
        <v>15000</v>
      </c>
      <c r="E2147" s="6">
        <v>4565</v>
      </c>
      <c r="F2147" t="s">
        <v>8221</v>
      </c>
      <c r="G2147" t="s">
        <v>8224</v>
      </c>
      <c r="H2147" t="s">
        <v>8246</v>
      </c>
      <c r="I2147" s="7">
        <v>1385534514</v>
      </c>
      <c r="J2147" s="7">
        <v>1382938914</v>
      </c>
      <c r="K2147" t="b">
        <v>0</v>
      </c>
      <c r="L2147">
        <v>89</v>
      </c>
      <c r="M2147" t="b">
        <v>0</v>
      </c>
      <c r="N2147" s="7" t="s">
        <v>8336</v>
      </c>
      <c r="O2147" s="7" t="s">
        <v>8337</v>
      </c>
      <c r="P2147">
        <v>31</v>
      </c>
      <c r="Q2147" s="6">
        <f>E2147/Table1_2[[#This Row],[backers_count]]</f>
        <v>51.292134831460672</v>
      </c>
    </row>
    <row r="2148" spans="1:17" x14ac:dyDescent="0.35">
      <c r="A2148">
        <v>2146</v>
      </c>
      <c r="B2148" t="s">
        <v>2147</v>
      </c>
      <c r="C2148" t="s">
        <v>6256</v>
      </c>
      <c r="D2148" s="6">
        <v>5000</v>
      </c>
      <c r="E2148" s="6">
        <v>1</v>
      </c>
      <c r="F2148" t="s">
        <v>8221</v>
      </c>
      <c r="G2148" t="s">
        <v>8224</v>
      </c>
      <c r="H2148" t="s">
        <v>8246</v>
      </c>
      <c r="I2148" s="7">
        <v>1455207510</v>
      </c>
      <c r="J2148" s="7">
        <v>1453997910</v>
      </c>
      <c r="K2148" t="b">
        <v>0</v>
      </c>
      <c r="L2148">
        <v>1</v>
      </c>
      <c r="M2148" t="b">
        <v>0</v>
      </c>
      <c r="N2148" s="7" t="s">
        <v>8336</v>
      </c>
      <c r="O2148" s="7" t="s">
        <v>8337</v>
      </c>
      <c r="P2148">
        <v>1</v>
      </c>
      <c r="Q2148" s="6">
        <f>E2148/Table1_2[[#This Row],[backers_count]]</f>
        <v>1</v>
      </c>
    </row>
    <row r="2149" spans="1:17" x14ac:dyDescent="0.35">
      <c r="A2149">
        <v>2147</v>
      </c>
      <c r="B2149" t="s">
        <v>2148</v>
      </c>
      <c r="C2149" t="s">
        <v>6257</v>
      </c>
      <c r="D2149" s="6">
        <v>390000</v>
      </c>
      <c r="E2149" s="6">
        <v>2716</v>
      </c>
      <c r="F2149" t="s">
        <v>8221</v>
      </c>
      <c r="G2149" t="s">
        <v>8224</v>
      </c>
      <c r="H2149" t="s">
        <v>8246</v>
      </c>
      <c r="I2149" s="7">
        <v>1416125148</v>
      </c>
      <c r="J2149" s="7">
        <v>1413356748</v>
      </c>
      <c r="K2149" t="b">
        <v>0</v>
      </c>
      <c r="L2149">
        <v>55</v>
      </c>
      <c r="M2149" t="b">
        <v>0</v>
      </c>
      <c r="N2149" s="7" t="s">
        <v>8336</v>
      </c>
      <c r="O2149" s="7" t="s">
        <v>8337</v>
      </c>
      <c r="P2149">
        <v>1</v>
      </c>
      <c r="Q2149" s="6">
        <f>E2149/Table1_2[[#This Row],[backers_count]]</f>
        <v>49.381818181818183</v>
      </c>
    </row>
    <row r="2150" spans="1:17" x14ac:dyDescent="0.35">
      <c r="A2150">
        <v>2148</v>
      </c>
      <c r="B2150" t="s">
        <v>2149</v>
      </c>
      <c r="C2150" t="s">
        <v>6258</v>
      </c>
      <c r="D2150" s="6">
        <v>100</v>
      </c>
      <c r="E2150" s="6">
        <v>2</v>
      </c>
      <c r="F2150" t="s">
        <v>8221</v>
      </c>
      <c r="G2150" t="s">
        <v>8225</v>
      </c>
      <c r="H2150" t="s">
        <v>8247</v>
      </c>
      <c r="I2150" s="7">
        <v>1427992582</v>
      </c>
      <c r="J2150" s="7">
        <v>1425404182</v>
      </c>
      <c r="K2150" t="b">
        <v>0</v>
      </c>
      <c r="L2150">
        <v>2</v>
      </c>
      <c r="M2150" t="b">
        <v>0</v>
      </c>
      <c r="N2150" s="7" t="s">
        <v>8336</v>
      </c>
      <c r="O2150" s="7" t="s">
        <v>8337</v>
      </c>
      <c r="P2150">
        <v>2</v>
      </c>
      <c r="Q2150" s="6">
        <f>E2150/Table1_2[[#This Row],[backers_count]]</f>
        <v>1</v>
      </c>
    </row>
    <row r="2151" spans="1:17" x14ac:dyDescent="0.35">
      <c r="A2151">
        <v>2149</v>
      </c>
      <c r="B2151" t="s">
        <v>2150</v>
      </c>
      <c r="C2151" t="s">
        <v>6259</v>
      </c>
      <c r="D2151" s="6">
        <v>2000</v>
      </c>
      <c r="E2151" s="6">
        <v>0</v>
      </c>
      <c r="F2151" t="s">
        <v>8221</v>
      </c>
      <c r="G2151" t="s">
        <v>8224</v>
      </c>
      <c r="H2151" t="s">
        <v>8246</v>
      </c>
      <c r="I2151" s="7">
        <v>1280534400</v>
      </c>
      <c r="J2151" s="7">
        <v>1277512556</v>
      </c>
      <c r="K2151" t="b">
        <v>0</v>
      </c>
      <c r="L2151">
        <v>0</v>
      </c>
      <c r="M2151" t="b">
        <v>0</v>
      </c>
      <c r="N2151" s="7" t="s">
        <v>8336</v>
      </c>
      <c r="O2151" s="7" t="s">
        <v>8337</v>
      </c>
      <c r="P2151">
        <v>0</v>
      </c>
      <c r="Q2151" s="6" t="e">
        <f>E2151/Table1_2[[#This Row],[backers_count]]</f>
        <v>#DIV/0!</v>
      </c>
    </row>
    <row r="2152" spans="1:17" x14ac:dyDescent="0.35">
      <c r="A2152">
        <v>2150</v>
      </c>
      <c r="B2152" t="s">
        <v>2151</v>
      </c>
      <c r="C2152" t="s">
        <v>6260</v>
      </c>
      <c r="D2152" s="6">
        <v>50000</v>
      </c>
      <c r="E2152" s="6">
        <v>405</v>
      </c>
      <c r="F2152" t="s">
        <v>8221</v>
      </c>
      <c r="G2152" t="s">
        <v>8234</v>
      </c>
      <c r="H2152" t="s">
        <v>8254</v>
      </c>
      <c r="I2152" s="7">
        <v>1468392599</v>
      </c>
      <c r="J2152" s="7">
        <v>1465800599</v>
      </c>
      <c r="K2152" t="b">
        <v>0</v>
      </c>
      <c r="L2152">
        <v>4</v>
      </c>
      <c r="M2152" t="b">
        <v>0</v>
      </c>
      <c r="N2152" s="7" t="s">
        <v>8336</v>
      </c>
      <c r="O2152" s="7" t="s">
        <v>8337</v>
      </c>
      <c r="P2152">
        <v>1</v>
      </c>
      <c r="Q2152" s="6">
        <f>E2152/Table1_2[[#This Row],[backers_count]]</f>
        <v>101.25</v>
      </c>
    </row>
    <row r="2153" spans="1:17" x14ac:dyDescent="0.35">
      <c r="A2153">
        <v>2151</v>
      </c>
      <c r="B2153" t="s">
        <v>2152</v>
      </c>
      <c r="C2153" t="s">
        <v>6261</v>
      </c>
      <c r="D2153" s="6">
        <v>45000</v>
      </c>
      <c r="E2153" s="6">
        <v>118</v>
      </c>
      <c r="F2153" t="s">
        <v>8221</v>
      </c>
      <c r="G2153" t="s">
        <v>8224</v>
      </c>
      <c r="H2153" t="s">
        <v>8246</v>
      </c>
      <c r="I2153" s="7">
        <v>1467231614</v>
      </c>
      <c r="J2153" s="7">
        <v>1464639614</v>
      </c>
      <c r="K2153" t="b">
        <v>0</v>
      </c>
      <c r="L2153">
        <v>6</v>
      </c>
      <c r="M2153" t="b">
        <v>0</v>
      </c>
      <c r="N2153" s="7" t="s">
        <v>8336</v>
      </c>
      <c r="O2153" s="7" t="s">
        <v>8337</v>
      </c>
      <c r="P2153">
        <v>1</v>
      </c>
      <c r="Q2153" s="6">
        <f>E2153/Table1_2[[#This Row],[backers_count]]</f>
        <v>19.666666666666668</v>
      </c>
    </row>
    <row r="2154" spans="1:17" x14ac:dyDescent="0.35">
      <c r="A2154">
        <v>2152</v>
      </c>
      <c r="B2154" t="s">
        <v>2153</v>
      </c>
      <c r="C2154" t="s">
        <v>6262</v>
      </c>
      <c r="D2154" s="6">
        <v>30000</v>
      </c>
      <c r="E2154" s="6">
        <v>50</v>
      </c>
      <c r="F2154" t="s">
        <v>8221</v>
      </c>
      <c r="G2154" t="s">
        <v>8224</v>
      </c>
      <c r="H2154" t="s">
        <v>8246</v>
      </c>
      <c r="I2154" s="7">
        <v>1394909909</v>
      </c>
      <c r="J2154" s="7">
        <v>1392321509</v>
      </c>
      <c r="K2154" t="b">
        <v>0</v>
      </c>
      <c r="L2154">
        <v>4</v>
      </c>
      <c r="M2154" t="b">
        <v>0</v>
      </c>
      <c r="N2154" s="7" t="s">
        <v>8336</v>
      </c>
      <c r="O2154" s="7" t="s">
        <v>8337</v>
      </c>
      <c r="P2154">
        <v>1</v>
      </c>
      <c r="Q2154" s="6">
        <f>E2154/Table1_2[[#This Row],[backers_count]]</f>
        <v>12.5</v>
      </c>
    </row>
    <row r="2155" spans="1:17" x14ac:dyDescent="0.35">
      <c r="A2155">
        <v>2153</v>
      </c>
      <c r="B2155" t="s">
        <v>2154</v>
      </c>
      <c r="C2155" t="s">
        <v>6263</v>
      </c>
      <c r="D2155" s="6">
        <v>372625</v>
      </c>
      <c r="E2155" s="6">
        <v>34</v>
      </c>
      <c r="F2155" t="s">
        <v>8221</v>
      </c>
      <c r="G2155" t="s">
        <v>8224</v>
      </c>
      <c r="H2155" t="s">
        <v>8246</v>
      </c>
      <c r="I2155" s="7">
        <v>1420876740</v>
      </c>
      <c r="J2155" s="7">
        <v>1417470718</v>
      </c>
      <c r="K2155" t="b">
        <v>0</v>
      </c>
      <c r="L2155">
        <v>4</v>
      </c>
      <c r="M2155" t="b">
        <v>0</v>
      </c>
      <c r="N2155" s="7" t="s">
        <v>8336</v>
      </c>
      <c r="O2155" s="7" t="s">
        <v>8337</v>
      </c>
      <c r="P2155">
        <v>1</v>
      </c>
      <c r="Q2155" s="6">
        <f>E2155/Table1_2[[#This Row],[backers_count]]</f>
        <v>8.5</v>
      </c>
    </row>
    <row r="2156" spans="1:17" x14ac:dyDescent="0.35">
      <c r="A2156">
        <v>2154</v>
      </c>
      <c r="B2156" t="s">
        <v>2155</v>
      </c>
      <c r="C2156" t="s">
        <v>6264</v>
      </c>
      <c r="D2156" s="6">
        <v>250</v>
      </c>
      <c r="E2156" s="6">
        <v>2</v>
      </c>
      <c r="F2156" t="s">
        <v>8221</v>
      </c>
      <c r="G2156" t="s">
        <v>8224</v>
      </c>
      <c r="H2156" t="s">
        <v>8246</v>
      </c>
      <c r="I2156" s="7">
        <v>1390921827</v>
      </c>
      <c r="J2156" s="7">
        <v>1389193827</v>
      </c>
      <c r="K2156" t="b">
        <v>0</v>
      </c>
      <c r="L2156">
        <v>2</v>
      </c>
      <c r="M2156" t="b">
        <v>0</v>
      </c>
      <c r="N2156" s="7" t="s">
        <v>8336</v>
      </c>
      <c r="O2156" s="7" t="s">
        <v>8337</v>
      </c>
      <c r="P2156">
        <v>1</v>
      </c>
      <c r="Q2156" s="6">
        <f>E2156/Table1_2[[#This Row],[backers_count]]</f>
        <v>1</v>
      </c>
    </row>
    <row r="2157" spans="1:17" x14ac:dyDescent="0.35">
      <c r="A2157">
        <v>2155</v>
      </c>
      <c r="B2157" t="s">
        <v>2156</v>
      </c>
      <c r="C2157" t="s">
        <v>6265</v>
      </c>
      <c r="D2157" s="6">
        <v>5000</v>
      </c>
      <c r="E2157" s="6">
        <v>115</v>
      </c>
      <c r="F2157" t="s">
        <v>8221</v>
      </c>
      <c r="G2157" t="s">
        <v>8225</v>
      </c>
      <c r="H2157" t="s">
        <v>8247</v>
      </c>
      <c r="I2157" s="7">
        <v>1459443385</v>
      </c>
      <c r="J2157" s="7">
        <v>1456854985</v>
      </c>
      <c r="K2157" t="b">
        <v>0</v>
      </c>
      <c r="L2157">
        <v>5</v>
      </c>
      <c r="M2157" t="b">
        <v>0</v>
      </c>
      <c r="N2157" s="7" t="s">
        <v>8336</v>
      </c>
      <c r="O2157" s="7" t="s">
        <v>8337</v>
      </c>
      <c r="P2157">
        <v>3</v>
      </c>
      <c r="Q2157" s="6">
        <f>E2157/Table1_2[[#This Row],[backers_count]]</f>
        <v>23</v>
      </c>
    </row>
    <row r="2158" spans="1:17" x14ac:dyDescent="0.35">
      <c r="A2158">
        <v>2156</v>
      </c>
      <c r="B2158" t="s">
        <v>2157</v>
      </c>
      <c r="C2158" t="s">
        <v>6266</v>
      </c>
      <c r="D2158" s="6">
        <v>56000</v>
      </c>
      <c r="E2158" s="6">
        <v>1493</v>
      </c>
      <c r="F2158" t="s">
        <v>8221</v>
      </c>
      <c r="G2158" t="s">
        <v>8224</v>
      </c>
      <c r="H2158" t="s">
        <v>8246</v>
      </c>
      <c r="I2158" s="7">
        <v>1379363406</v>
      </c>
      <c r="J2158" s="7">
        <v>1375475406</v>
      </c>
      <c r="K2158" t="b">
        <v>0</v>
      </c>
      <c r="L2158">
        <v>83</v>
      </c>
      <c r="M2158" t="b">
        <v>0</v>
      </c>
      <c r="N2158" s="7" t="s">
        <v>8336</v>
      </c>
      <c r="O2158" s="7" t="s">
        <v>8337</v>
      </c>
      <c r="P2158">
        <v>3</v>
      </c>
      <c r="Q2158" s="6">
        <f>E2158/Table1_2[[#This Row],[backers_count]]</f>
        <v>17.987951807228917</v>
      </c>
    </row>
    <row r="2159" spans="1:17" x14ac:dyDescent="0.35">
      <c r="A2159">
        <v>2157</v>
      </c>
      <c r="B2159" t="s">
        <v>2158</v>
      </c>
      <c r="C2159" t="s">
        <v>6267</v>
      </c>
      <c r="D2159" s="6">
        <v>75000</v>
      </c>
      <c r="E2159" s="6">
        <v>21144</v>
      </c>
      <c r="F2159" t="s">
        <v>8221</v>
      </c>
      <c r="G2159" t="s">
        <v>8224</v>
      </c>
      <c r="H2159" t="s">
        <v>8246</v>
      </c>
      <c r="I2159" s="7">
        <v>1482479940</v>
      </c>
      <c r="J2159" s="7">
        <v>1479684783</v>
      </c>
      <c r="K2159" t="b">
        <v>0</v>
      </c>
      <c r="L2159">
        <v>57</v>
      </c>
      <c r="M2159" t="b">
        <v>0</v>
      </c>
      <c r="N2159" s="7" t="s">
        <v>8336</v>
      </c>
      <c r="O2159" s="7" t="s">
        <v>8337</v>
      </c>
      <c r="P2159">
        <v>29</v>
      </c>
      <c r="Q2159" s="6">
        <f>E2159/Table1_2[[#This Row],[backers_count]]</f>
        <v>370.94736842105266</v>
      </c>
    </row>
    <row r="2160" spans="1:17" x14ac:dyDescent="0.35">
      <c r="A2160">
        <v>2158</v>
      </c>
      <c r="B2160" t="s">
        <v>2159</v>
      </c>
      <c r="C2160" t="s">
        <v>6268</v>
      </c>
      <c r="D2160" s="6">
        <v>300000</v>
      </c>
      <c r="E2160" s="6">
        <v>19770.11</v>
      </c>
      <c r="F2160" t="s">
        <v>8221</v>
      </c>
      <c r="G2160" t="s">
        <v>8224</v>
      </c>
      <c r="H2160" t="s">
        <v>8246</v>
      </c>
      <c r="I2160" s="7">
        <v>1360009774</v>
      </c>
      <c r="J2160" s="7">
        <v>1356121774</v>
      </c>
      <c r="K2160" t="b">
        <v>0</v>
      </c>
      <c r="L2160">
        <v>311</v>
      </c>
      <c r="M2160" t="b">
        <v>0</v>
      </c>
      <c r="N2160" s="7" t="s">
        <v>8336</v>
      </c>
      <c r="O2160" s="7" t="s">
        <v>8337</v>
      </c>
      <c r="P2160">
        <v>7</v>
      </c>
      <c r="Q2160" s="6">
        <f>E2160/Table1_2[[#This Row],[backers_count]]</f>
        <v>63.569485530546629</v>
      </c>
    </row>
    <row r="2161" spans="1:17" x14ac:dyDescent="0.35">
      <c r="A2161">
        <v>2159</v>
      </c>
      <c r="B2161" t="s">
        <v>2160</v>
      </c>
      <c r="C2161" t="s">
        <v>6269</v>
      </c>
      <c r="D2161" s="6">
        <v>3600</v>
      </c>
      <c r="E2161" s="6">
        <v>26</v>
      </c>
      <c r="F2161" t="s">
        <v>8221</v>
      </c>
      <c r="G2161" t="s">
        <v>8224</v>
      </c>
      <c r="H2161" t="s">
        <v>8246</v>
      </c>
      <c r="I2161" s="7">
        <v>1310837574</v>
      </c>
      <c r="J2161" s="7">
        <v>1308245574</v>
      </c>
      <c r="K2161" t="b">
        <v>0</v>
      </c>
      <c r="L2161">
        <v>2</v>
      </c>
      <c r="M2161" t="b">
        <v>0</v>
      </c>
      <c r="N2161" s="7" t="s">
        <v>8336</v>
      </c>
      <c r="O2161" s="7" t="s">
        <v>8337</v>
      </c>
      <c r="P2161">
        <v>1</v>
      </c>
      <c r="Q2161" s="6">
        <f>E2161/Table1_2[[#This Row],[backers_count]]</f>
        <v>13</v>
      </c>
    </row>
    <row r="2162" spans="1:17" x14ac:dyDescent="0.35">
      <c r="A2162">
        <v>2160</v>
      </c>
      <c r="B2162" t="s">
        <v>2161</v>
      </c>
      <c r="C2162" t="s">
        <v>6270</v>
      </c>
      <c r="D2162" s="6">
        <v>10000</v>
      </c>
      <c r="E2162" s="6">
        <v>85</v>
      </c>
      <c r="F2162" t="s">
        <v>8221</v>
      </c>
      <c r="G2162" t="s">
        <v>8224</v>
      </c>
      <c r="H2162" t="s">
        <v>8246</v>
      </c>
      <c r="I2162" s="7">
        <v>1337447105</v>
      </c>
      <c r="J2162" s="7">
        <v>1334855105</v>
      </c>
      <c r="K2162" t="b">
        <v>0</v>
      </c>
      <c r="L2162">
        <v>16</v>
      </c>
      <c r="M2162" t="b">
        <v>0</v>
      </c>
      <c r="N2162" s="7" t="s">
        <v>8336</v>
      </c>
      <c r="O2162" s="7" t="s">
        <v>8337</v>
      </c>
      <c r="P2162">
        <v>1</v>
      </c>
      <c r="Q2162" s="6">
        <f>E2162/Table1_2[[#This Row],[backers_count]]</f>
        <v>5.3125</v>
      </c>
    </row>
    <row r="2163" spans="1:17" x14ac:dyDescent="0.35">
      <c r="A2163">
        <v>2161</v>
      </c>
      <c r="B2163" t="s">
        <v>2162</v>
      </c>
      <c r="C2163" t="s">
        <v>6271</v>
      </c>
      <c r="D2163" s="6">
        <v>400</v>
      </c>
      <c r="E2163" s="6">
        <v>463</v>
      </c>
      <c r="F2163" t="s">
        <v>8219</v>
      </c>
      <c r="G2163" t="s">
        <v>8224</v>
      </c>
      <c r="H2163" t="s">
        <v>8246</v>
      </c>
      <c r="I2163" s="7">
        <v>1443040059</v>
      </c>
      <c r="J2163" s="7">
        <v>1440448059</v>
      </c>
      <c r="K2163" t="b">
        <v>0</v>
      </c>
      <c r="L2163">
        <v>13</v>
      </c>
      <c r="M2163" t="b">
        <v>1</v>
      </c>
      <c r="N2163" s="7" t="s">
        <v>8328</v>
      </c>
      <c r="O2163" s="7" t="s">
        <v>8329</v>
      </c>
      <c r="P2163">
        <v>116</v>
      </c>
      <c r="Q2163" s="6">
        <f>E2163/Table1_2[[#This Row],[backers_count]]</f>
        <v>35.615384615384613</v>
      </c>
    </row>
    <row r="2164" spans="1:17" x14ac:dyDescent="0.35">
      <c r="A2164">
        <v>2162</v>
      </c>
      <c r="B2164" t="s">
        <v>2163</v>
      </c>
      <c r="C2164" t="s">
        <v>6272</v>
      </c>
      <c r="D2164" s="6">
        <v>4500</v>
      </c>
      <c r="E2164" s="6">
        <v>5052</v>
      </c>
      <c r="F2164" t="s">
        <v>8219</v>
      </c>
      <c r="G2164" t="s">
        <v>8224</v>
      </c>
      <c r="H2164" t="s">
        <v>8246</v>
      </c>
      <c r="I2164" s="7">
        <v>1406226191</v>
      </c>
      <c r="J2164" s="7">
        <v>1403547791</v>
      </c>
      <c r="K2164" t="b">
        <v>0</v>
      </c>
      <c r="L2164">
        <v>58</v>
      </c>
      <c r="M2164" t="b">
        <v>1</v>
      </c>
      <c r="N2164" s="7" t="s">
        <v>8328</v>
      </c>
      <c r="O2164" s="7" t="s">
        <v>8329</v>
      </c>
      <c r="P2164">
        <v>113</v>
      </c>
      <c r="Q2164" s="6">
        <f>E2164/Table1_2[[#This Row],[backers_count]]</f>
        <v>87.103448275862064</v>
      </c>
    </row>
    <row r="2165" spans="1:17" x14ac:dyDescent="0.35">
      <c r="A2165">
        <v>2163</v>
      </c>
      <c r="B2165" t="s">
        <v>2164</v>
      </c>
      <c r="C2165" t="s">
        <v>6273</v>
      </c>
      <c r="D2165" s="6">
        <v>2500</v>
      </c>
      <c r="E2165" s="6">
        <v>3305</v>
      </c>
      <c r="F2165" t="s">
        <v>8219</v>
      </c>
      <c r="G2165" t="s">
        <v>8224</v>
      </c>
      <c r="H2165" t="s">
        <v>8246</v>
      </c>
      <c r="I2165" s="7">
        <v>1433735400</v>
      </c>
      <c r="J2165" s="7">
        <v>1429306520</v>
      </c>
      <c r="K2165" t="b">
        <v>0</v>
      </c>
      <c r="L2165">
        <v>44</v>
      </c>
      <c r="M2165" t="b">
        <v>1</v>
      </c>
      <c r="N2165" s="7" t="s">
        <v>8328</v>
      </c>
      <c r="O2165" s="7" t="s">
        <v>8329</v>
      </c>
      <c r="P2165">
        <v>133</v>
      </c>
      <c r="Q2165" s="6">
        <f>E2165/Table1_2[[#This Row],[backers_count]]</f>
        <v>75.11363636363636</v>
      </c>
    </row>
    <row r="2166" spans="1:17" x14ac:dyDescent="0.35">
      <c r="A2166">
        <v>2164</v>
      </c>
      <c r="B2166" t="s">
        <v>2165</v>
      </c>
      <c r="C2166" t="s">
        <v>6274</v>
      </c>
      <c r="D2166" s="6">
        <v>5500</v>
      </c>
      <c r="E2166" s="6">
        <v>5645</v>
      </c>
      <c r="F2166" t="s">
        <v>8219</v>
      </c>
      <c r="G2166" t="s">
        <v>8224</v>
      </c>
      <c r="H2166" t="s">
        <v>8246</v>
      </c>
      <c r="I2166" s="7">
        <v>1466827140</v>
      </c>
      <c r="J2166" s="7">
        <v>1464196414</v>
      </c>
      <c r="K2166" t="b">
        <v>0</v>
      </c>
      <c r="L2166">
        <v>83</v>
      </c>
      <c r="M2166" t="b">
        <v>1</v>
      </c>
      <c r="N2166" s="7" t="s">
        <v>8328</v>
      </c>
      <c r="O2166" s="7" t="s">
        <v>8329</v>
      </c>
      <c r="P2166">
        <v>103</v>
      </c>
      <c r="Q2166" s="6">
        <f>E2166/Table1_2[[#This Row],[backers_count]]</f>
        <v>68.01204819277109</v>
      </c>
    </row>
    <row r="2167" spans="1:17" x14ac:dyDescent="0.35">
      <c r="A2167">
        <v>2165</v>
      </c>
      <c r="B2167" t="s">
        <v>2166</v>
      </c>
      <c r="C2167" t="s">
        <v>6275</v>
      </c>
      <c r="D2167" s="6">
        <v>2500</v>
      </c>
      <c r="E2167" s="6">
        <v>3466</v>
      </c>
      <c r="F2167" t="s">
        <v>8219</v>
      </c>
      <c r="G2167" t="s">
        <v>8230</v>
      </c>
      <c r="H2167" t="s">
        <v>8249</v>
      </c>
      <c r="I2167" s="7">
        <v>1460127635</v>
      </c>
      <c r="J2167" s="7">
        <v>1457539235</v>
      </c>
      <c r="K2167" t="b">
        <v>0</v>
      </c>
      <c r="L2167">
        <v>117</v>
      </c>
      <c r="M2167" t="b">
        <v>1</v>
      </c>
      <c r="N2167" s="7" t="s">
        <v>8328</v>
      </c>
      <c r="O2167" s="7" t="s">
        <v>8329</v>
      </c>
      <c r="P2167">
        <v>139</v>
      </c>
      <c r="Q2167" s="6">
        <f>E2167/Table1_2[[#This Row],[backers_count]]</f>
        <v>29.623931623931625</v>
      </c>
    </row>
    <row r="2168" spans="1:17" x14ac:dyDescent="0.35">
      <c r="A2168">
        <v>2166</v>
      </c>
      <c r="B2168" t="s">
        <v>2167</v>
      </c>
      <c r="C2168" t="s">
        <v>6276</v>
      </c>
      <c r="D2168" s="6">
        <v>2000</v>
      </c>
      <c r="E2168" s="6">
        <v>2932</v>
      </c>
      <c r="F2168" t="s">
        <v>8219</v>
      </c>
      <c r="G2168" t="s">
        <v>8224</v>
      </c>
      <c r="H2168" t="s">
        <v>8246</v>
      </c>
      <c r="I2168" s="7">
        <v>1417813618</v>
      </c>
      <c r="J2168" s="7">
        <v>1413922018</v>
      </c>
      <c r="K2168" t="b">
        <v>0</v>
      </c>
      <c r="L2168">
        <v>32</v>
      </c>
      <c r="M2168" t="b">
        <v>1</v>
      </c>
      <c r="N2168" s="7" t="s">
        <v>8328</v>
      </c>
      <c r="O2168" s="7" t="s">
        <v>8329</v>
      </c>
      <c r="P2168">
        <v>147</v>
      </c>
      <c r="Q2168" s="6">
        <f>E2168/Table1_2[[#This Row],[backers_count]]</f>
        <v>91.625</v>
      </c>
    </row>
    <row r="2169" spans="1:17" x14ac:dyDescent="0.35">
      <c r="A2169">
        <v>2167</v>
      </c>
      <c r="B2169" t="s">
        <v>2168</v>
      </c>
      <c r="C2169" t="s">
        <v>6277</v>
      </c>
      <c r="D2169" s="6">
        <v>150</v>
      </c>
      <c r="E2169" s="6">
        <v>180</v>
      </c>
      <c r="F2169" t="s">
        <v>8219</v>
      </c>
      <c r="G2169" t="s">
        <v>8224</v>
      </c>
      <c r="H2169" t="s">
        <v>8246</v>
      </c>
      <c r="I2169" s="7">
        <v>1347672937</v>
      </c>
      <c r="J2169" s="7">
        <v>1346463337</v>
      </c>
      <c r="K2169" t="b">
        <v>0</v>
      </c>
      <c r="L2169">
        <v>8</v>
      </c>
      <c r="M2169" t="b">
        <v>1</v>
      </c>
      <c r="N2169" s="7" t="s">
        <v>8328</v>
      </c>
      <c r="O2169" s="7" t="s">
        <v>8329</v>
      </c>
      <c r="P2169">
        <v>120</v>
      </c>
      <c r="Q2169" s="6">
        <f>E2169/Table1_2[[#This Row],[backers_count]]</f>
        <v>22.5</v>
      </c>
    </row>
    <row r="2170" spans="1:17" x14ac:dyDescent="0.35">
      <c r="A2170">
        <v>2168</v>
      </c>
      <c r="B2170" t="s">
        <v>2169</v>
      </c>
      <c r="C2170" t="s">
        <v>6278</v>
      </c>
      <c r="D2170" s="6">
        <v>18000</v>
      </c>
      <c r="E2170" s="6">
        <v>21884.69</v>
      </c>
      <c r="F2170" t="s">
        <v>8219</v>
      </c>
      <c r="G2170" t="s">
        <v>8224</v>
      </c>
      <c r="H2170" t="s">
        <v>8246</v>
      </c>
      <c r="I2170" s="7">
        <v>1486702800</v>
      </c>
      <c r="J2170" s="7">
        <v>1484058261</v>
      </c>
      <c r="K2170" t="b">
        <v>0</v>
      </c>
      <c r="L2170">
        <v>340</v>
      </c>
      <c r="M2170" t="b">
        <v>1</v>
      </c>
      <c r="N2170" s="7" t="s">
        <v>8328</v>
      </c>
      <c r="O2170" s="7" t="s">
        <v>8329</v>
      </c>
      <c r="P2170">
        <v>122</v>
      </c>
      <c r="Q2170" s="6">
        <f>E2170/Table1_2[[#This Row],[backers_count]]</f>
        <v>64.366735294117646</v>
      </c>
    </row>
    <row r="2171" spans="1:17" x14ac:dyDescent="0.35">
      <c r="A2171">
        <v>2169</v>
      </c>
      <c r="B2171" t="s">
        <v>2170</v>
      </c>
      <c r="C2171" t="s">
        <v>6279</v>
      </c>
      <c r="D2171" s="6">
        <v>153</v>
      </c>
      <c r="E2171" s="6">
        <v>153</v>
      </c>
      <c r="F2171" t="s">
        <v>8219</v>
      </c>
      <c r="G2171" t="s">
        <v>8224</v>
      </c>
      <c r="H2171" t="s">
        <v>8246</v>
      </c>
      <c r="I2171" s="7">
        <v>1488473351</v>
      </c>
      <c r="J2171" s="7">
        <v>1488214151</v>
      </c>
      <c r="K2171" t="b">
        <v>0</v>
      </c>
      <c r="L2171">
        <v>7</v>
      </c>
      <c r="M2171" t="b">
        <v>1</v>
      </c>
      <c r="N2171" s="7" t="s">
        <v>8328</v>
      </c>
      <c r="O2171" s="7" t="s">
        <v>8329</v>
      </c>
      <c r="P2171">
        <v>100</v>
      </c>
      <c r="Q2171" s="6">
        <f>E2171/Table1_2[[#This Row],[backers_count]]</f>
        <v>21.857142857142858</v>
      </c>
    </row>
    <row r="2172" spans="1:17" x14ac:dyDescent="0.35">
      <c r="A2172">
        <v>2170</v>
      </c>
      <c r="B2172" t="s">
        <v>2171</v>
      </c>
      <c r="C2172" t="s">
        <v>6280</v>
      </c>
      <c r="D2172" s="6">
        <v>350</v>
      </c>
      <c r="E2172" s="6">
        <v>633</v>
      </c>
      <c r="F2172" t="s">
        <v>8219</v>
      </c>
      <c r="G2172" t="s">
        <v>8224</v>
      </c>
      <c r="H2172" t="s">
        <v>8246</v>
      </c>
      <c r="I2172" s="7">
        <v>1440266422</v>
      </c>
      <c r="J2172" s="7">
        <v>1436810422</v>
      </c>
      <c r="K2172" t="b">
        <v>0</v>
      </c>
      <c r="L2172">
        <v>19</v>
      </c>
      <c r="M2172" t="b">
        <v>1</v>
      </c>
      <c r="N2172" s="7" t="s">
        <v>8328</v>
      </c>
      <c r="O2172" s="7" t="s">
        <v>8329</v>
      </c>
      <c r="P2172">
        <v>181</v>
      </c>
      <c r="Q2172" s="6">
        <f>E2172/Table1_2[[#This Row],[backers_count]]</f>
        <v>33.315789473684212</v>
      </c>
    </row>
    <row r="2173" spans="1:17" x14ac:dyDescent="0.35">
      <c r="A2173">
        <v>2171</v>
      </c>
      <c r="B2173" t="s">
        <v>2172</v>
      </c>
      <c r="C2173" t="s">
        <v>6281</v>
      </c>
      <c r="D2173" s="6">
        <v>4000</v>
      </c>
      <c r="E2173" s="6">
        <v>4243</v>
      </c>
      <c r="F2173" t="s">
        <v>8219</v>
      </c>
      <c r="G2173" t="s">
        <v>8224</v>
      </c>
      <c r="H2173" t="s">
        <v>8246</v>
      </c>
      <c r="I2173" s="7">
        <v>1434949200</v>
      </c>
      <c r="J2173" s="7">
        <v>1431903495</v>
      </c>
      <c r="K2173" t="b">
        <v>0</v>
      </c>
      <c r="L2173">
        <v>47</v>
      </c>
      <c r="M2173" t="b">
        <v>1</v>
      </c>
      <c r="N2173" s="7" t="s">
        <v>8328</v>
      </c>
      <c r="O2173" s="7" t="s">
        <v>8329</v>
      </c>
      <c r="P2173">
        <v>107</v>
      </c>
      <c r="Q2173" s="6">
        <f>E2173/Table1_2[[#This Row],[backers_count]]</f>
        <v>90.276595744680847</v>
      </c>
    </row>
    <row r="2174" spans="1:17" x14ac:dyDescent="0.35">
      <c r="A2174">
        <v>2172</v>
      </c>
      <c r="B2174" t="s">
        <v>2173</v>
      </c>
      <c r="C2174" t="s">
        <v>6282</v>
      </c>
      <c r="D2174" s="6">
        <v>1000</v>
      </c>
      <c r="E2174" s="6">
        <v>1000</v>
      </c>
      <c r="F2174" t="s">
        <v>8219</v>
      </c>
      <c r="G2174" t="s">
        <v>8224</v>
      </c>
      <c r="H2174" t="s">
        <v>8246</v>
      </c>
      <c r="I2174" s="7">
        <v>1429365320</v>
      </c>
      <c r="J2174" s="7">
        <v>1426773320</v>
      </c>
      <c r="K2174" t="b">
        <v>0</v>
      </c>
      <c r="L2174">
        <v>13</v>
      </c>
      <c r="M2174" t="b">
        <v>1</v>
      </c>
      <c r="N2174" s="7" t="s">
        <v>8328</v>
      </c>
      <c r="O2174" s="7" t="s">
        <v>8329</v>
      </c>
      <c r="P2174">
        <v>100</v>
      </c>
      <c r="Q2174" s="6">
        <f>E2174/Table1_2[[#This Row],[backers_count]]</f>
        <v>76.92307692307692</v>
      </c>
    </row>
    <row r="2175" spans="1:17" x14ac:dyDescent="0.35">
      <c r="A2175">
        <v>2173</v>
      </c>
      <c r="B2175" t="s">
        <v>2174</v>
      </c>
      <c r="C2175" t="s">
        <v>6283</v>
      </c>
      <c r="D2175" s="6">
        <v>4200</v>
      </c>
      <c r="E2175" s="6">
        <v>5331</v>
      </c>
      <c r="F2175" t="s">
        <v>8219</v>
      </c>
      <c r="G2175" t="s">
        <v>8224</v>
      </c>
      <c r="H2175" t="s">
        <v>8246</v>
      </c>
      <c r="I2175" s="7">
        <v>1378785540</v>
      </c>
      <c r="J2175" s="7">
        <v>1376066243</v>
      </c>
      <c r="K2175" t="b">
        <v>0</v>
      </c>
      <c r="L2175">
        <v>90</v>
      </c>
      <c r="M2175" t="b">
        <v>1</v>
      </c>
      <c r="N2175" s="7" t="s">
        <v>8328</v>
      </c>
      <c r="O2175" s="7" t="s">
        <v>8329</v>
      </c>
      <c r="P2175">
        <v>127</v>
      </c>
      <c r="Q2175" s="6">
        <f>E2175/Table1_2[[#This Row],[backers_count]]</f>
        <v>59.233333333333334</v>
      </c>
    </row>
    <row r="2176" spans="1:17" x14ac:dyDescent="0.35">
      <c r="A2176">
        <v>2174</v>
      </c>
      <c r="B2176" t="s">
        <v>2175</v>
      </c>
      <c r="C2176" t="s">
        <v>6284</v>
      </c>
      <c r="D2176" s="6">
        <v>4000</v>
      </c>
      <c r="E2176" s="6">
        <v>4119</v>
      </c>
      <c r="F2176" t="s">
        <v>8219</v>
      </c>
      <c r="G2176" t="s">
        <v>8225</v>
      </c>
      <c r="H2176" t="s">
        <v>8247</v>
      </c>
      <c r="I2176" s="7">
        <v>1462453307</v>
      </c>
      <c r="J2176" s="7">
        <v>1459861307</v>
      </c>
      <c r="K2176" t="b">
        <v>0</v>
      </c>
      <c r="L2176">
        <v>63</v>
      </c>
      <c r="M2176" t="b">
        <v>1</v>
      </c>
      <c r="N2176" s="7" t="s">
        <v>8328</v>
      </c>
      <c r="O2176" s="7" t="s">
        <v>8329</v>
      </c>
      <c r="P2176">
        <v>103</v>
      </c>
      <c r="Q2176" s="6">
        <f>E2176/Table1_2[[#This Row],[backers_count]]</f>
        <v>65.38095238095238</v>
      </c>
    </row>
    <row r="2177" spans="1:17" x14ac:dyDescent="0.35">
      <c r="A2177">
        <v>2175</v>
      </c>
      <c r="B2177" t="s">
        <v>2176</v>
      </c>
      <c r="C2177" t="s">
        <v>6285</v>
      </c>
      <c r="D2177" s="6">
        <v>700</v>
      </c>
      <c r="E2177" s="6">
        <v>1750</v>
      </c>
      <c r="F2177" t="s">
        <v>8219</v>
      </c>
      <c r="G2177" t="s">
        <v>8224</v>
      </c>
      <c r="H2177" t="s">
        <v>8246</v>
      </c>
      <c r="I2177" s="7">
        <v>1469059986</v>
      </c>
      <c r="J2177" s="7">
        <v>1468455186</v>
      </c>
      <c r="K2177" t="b">
        <v>0</v>
      </c>
      <c r="L2177">
        <v>26</v>
      </c>
      <c r="M2177" t="b">
        <v>1</v>
      </c>
      <c r="N2177" s="7" t="s">
        <v>8328</v>
      </c>
      <c r="O2177" s="7" t="s">
        <v>8329</v>
      </c>
      <c r="P2177">
        <v>250</v>
      </c>
      <c r="Q2177" s="6">
        <f>E2177/Table1_2[[#This Row],[backers_count]]</f>
        <v>67.307692307692307</v>
      </c>
    </row>
    <row r="2178" spans="1:17" x14ac:dyDescent="0.35">
      <c r="A2178">
        <v>2176</v>
      </c>
      <c r="B2178" t="s">
        <v>2177</v>
      </c>
      <c r="C2178" t="s">
        <v>6286</v>
      </c>
      <c r="D2178" s="6">
        <v>5000</v>
      </c>
      <c r="E2178" s="6">
        <v>6301</v>
      </c>
      <c r="F2178" t="s">
        <v>8219</v>
      </c>
      <c r="G2178" t="s">
        <v>8224</v>
      </c>
      <c r="H2178" t="s">
        <v>8246</v>
      </c>
      <c r="I2178" s="7">
        <v>1430579509</v>
      </c>
      <c r="J2178" s="7">
        <v>1427987509</v>
      </c>
      <c r="K2178" t="b">
        <v>0</v>
      </c>
      <c r="L2178">
        <v>71</v>
      </c>
      <c r="M2178" t="b">
        <v>1</v>
      </c>
      <c r="N2178" s="7" t="s">
        <v>8328</v>
      </c>
      <c r="O2178" s="7" t="s">
        <v>8329</v>
      </c>
      <c r="P2178">
        <v>127</v>
      </c>
      <c r="Q2178" s="6">
        <f>E2178/Table1_2[[#This Row],[backers_count]]</f>
        <v>88.74647887323944</v>
      </c>
    </row>
    <row r="2179" spans="1:17" x14ac:dyDescent="0.35">
      <c r="A2179">
        <v>2177</v>
      </c>
      <c r="B2179" t="s">
        <v>2178</v>
      </c>
      <c r="C2179" t="s">
        <v>6287</v>
      </c>
      <c r="D2179" s="6">
        <v>2500</v>
      </c>
      <c r="E2179" s="6">
        <v>2503</v>
      </c>
      <c r="F2179" t="s">
        <v>8219</v>
      </c>
      <c r="G2179" t="s">
        <v>8224</v>
      </c>
      <c r="H2179" t="s">
        <v>8246</v>
      </c>
      <c r="I2179" s="7">
        <v>1465192867</v>
      </c>
      <c r="J2179" s="7">
        <v>1463032867</v>
      </c>
      <c r="K2179" t="b">
        <v>0</v>
      </c>
      <c r="L2179">
        <v>38</v>
      </c>
      <c r="M2179" t="b">
        <v>1</v>
      </c>
      <c r="N2179" s="7" t="s">
        <v>8328</v>
      </c>
      <c r="O2179" s="7" t="s">
        <v>8329</v>
      </c>
      <c r="P2179">
        <v>101</v>
      </c>
      <c r="Q2179" s="6">
        <f>E2179/Table1_2[[#This Row],[backers_count]]</f>
        <v>65.868421052631575</v>
      </c>
    </row>
    <row r="2180" spans="1:17" x14ac:dyDescent="0.35">
      <c r="A2180">
        <v>2178</v>
      </c>
      <c r="B2180" t="s">
        <v>2179</v>
      </c>
      <c r="C2180" t="s">
        <v>6288</v>
      </c>
      <c r="D2180" s="6">
        <v>25000</v>
      </c>
      <c r="E2180" s="6">
        <v>34660</v>
      </c>
      <c r="F2180" t="s">
        <v>8219</v>
      </c>
      <c r="G2180" t="s">
        <v>8224</v>
      </c>
      <c r="H2180" t="s">
        <v>8246</v>
      </c>
      <c r="I2180" s="7">
        <v>1484752597</v>
      </c>
      <c r="J2180" s="7">
        <v>1482160597</v>
      </c>
      <c r="K2180" t="b">
        <v>0</v>
      </c>
      <c r="L2180">
        <v>859</v>
      </c>
      <c r="M2180" t="b">
        <v>1</v>
      </c>
      <c r="N2180" s="7" t="s">
        <v>8328</v>
      </c>
      <c r="O2180" s="7" t="s">
        <v>8329</v>
      </c>
      <c r="P2180">
        <v>139</v>
      </c>
      <c r="Q2180" s="6">
        <f>E2180/Table1_2[[#This Row],[backers_count]]</f>
        <v>40.349243306169967</v>
      </c>
    </row>
    <row r="2181" spans="1:17" x14ac:dyDescent="0.35">
      <c r="A2181">
        <v>2179</v>
      </c>
      <c r="B2181" t="s">
        <v>2180</v>
      </c>
      <c r="C2181" t="s">
        <v>6289</v>
      </c>
      <c r="D2181" s="6">
        <v>1000</v>
      </c>
      <c r="E2181" s="6">
        <v>1614</v>
      </c>
      <c r="F2181" t="s">
        <v>8219</v>
      </c>
      <c r="G2181" t="s">
        <v>8224</v>
      </c>
      <c r="H2181" t="s">
        <v>8246</v>
      </c>
      <c r="I2181" s="7">
        <v>1428725192</v>
      </c>
      <c r="J2181" s="7">
        <v>1426133192</v>
      </c>
      <c r="K2181" t="b">
        <v>0</v>
      </c>
      <c r="L2181">
        <v>21</v>
      </c>
      <c r="M2181" t="b">
        <v>1</v>
      </c>
      <c r="N2181" s="7" t="s">
        <v>8328</v>
      </c>
      <c r="O2181" s="7" t="s">
        <v>8329</v>
      </c>
      <c r="P2181">
        <v>162</v>
      </c>
      <c r="Q2181" s="6">
        <f>E2181/Table1_2[[#This Row],[backers_count]]</f>
        <v>76.857142857142861</v>
      </c>
    </row>
    <row r="2182" spans="1:17" x14ac:dyDescent="0.35">
      <c r="A2182">
        <v>2180</v>
      </c>
      <c r="B2182" t="s">
        <v>2181</v>
      </c>
      <c r="C2182" t="s">
        <v>6290</v>
      </c>
      <c r="D2182" s="6">
        <v>5000</v>
      </c>
      <c r="E2182" s="6">
        <v>5359.21</v>
      </c>
      <c r="F2182" t="s">
        <v>8219</v>
      </c>
      <c r="G2182" t="s">
        <v>8224</v>
      </c>
      <c r="H2182" t="s">
        <v>8246</v>
      </c>
      <c r="I2182" s="7">
        <v>1447434268</v>
      </c>
      <c r="J2182" s="7">
        <v>1443801868</v>
      </c>
      <c r="K2182" t="b">
        <v>0</v>
      </c>
      <c r="L2182">
        <v>78</v>
      </c>
      <c r="M2182" t="b">
        <v>1</v>
      </c>
      <c r="N2182" s="7" t="s">
        <v>8328</v>
      </c>
      <c r="O2182" s="7" t="s">
        <v>8329</v>
      </c>
      <c r="P2182">
        <v>108</v>
      </c>
      <c r="Q2182" s="6">
        <f>E2182/Table1_2[[#This Row],[backers_count]]</f>
        <v>68.707820512820518</v>
      </c>
    </row>
    <row r="2183" spans="1:17" x14ac:dyDescent="0.35">
      <c r="A2183">
        <v>2181</v>
      </c>
      <c r="B2183" t="s">
        <v>2182</v>
      </c>
      <c r="C2183" t="s">
        <v>6291</v>
      </c>
      <c r="D2183" s="6">
        <v>2000</v>
      </c>
      <c r="E2183" s="6">
        <v>3062</v>
      </c>
      <c r="F2183" t="s">
        <v>8219</v>
      </c>
      <c r="G2183" t="s">
        <v>8224</v>
      </c>
      <c r="H2183" t="s">
        <v>8246</v>
      </c>
      <c r="I2183" s="7">
        <v>1487635653</v>
      </c>
      <c r="J2183" s="7">
        <v>1486426053</v>
      </c>
      <c r="K2183" t="b">
        <v>0</v>
      </c>
      <c r="L2183">
        <v>53</v>
      </c>
      <c r="M2183" t="b">
        <v>1</v>
      </c>
      <c r="N2183" s="7" t="s">
        <v>8336</v>
      </c>
      <c r="O2183" s="7" t="s">
        <v>8354</v>
      </c>
      <c r="P2183">
        <v>154</v>
      </c>
      <c r="Q2183" s="6">
        <f>E2183/Table1_2[[#This Row],[backers_count]]</f>
        <v>57.773584905660378</v>
      </c>
    </row>
    <row r="2184" spans="1:17" x14ac:dyDescent="0.35">
      <c r="A2184">
        <v>2182</v>
      </c>
      <c r="B2184" t="s">
        <v>2183</v>
      </c>
      <c r="C2184" t="s">
        <v>6292</v>
      </c>
      <c r="D2184" s="6">
        <v>3000</v>
      </c>
      <c r="E2184" s="6">
        <v>15725</v>
      </c>
      <c r="F2184" t="s">
        <v>8219</v>
      </c>
      <c r="G2184" t="s">
        <v>8229</v>
      </c>
      <c r="H2184" t="s">
        <v>8251</v>
      </c>
      <c r="I2184" s="7">
        <v>1412285825</v>
      </c>
      <c r="J2184" s="7">
        <v>1409261825</v>
      </c>
      <c r="K2184" t="b">
        <v>0</v>
      </c>
      <c r="L2184">
        <v>356</v>
      </c>
      <c r="M2184" t="b">
        <v>1</v>
      </c>
      <c r="N2184" s="7" t="s">
        <v>8336</v>
      </c>
      <c r="O2184" s="7" t="s">
        <v>8354</v>
      </c>
      <c r="P2184">
        <v>525</v>
      </c>
      <c r="Q2184" s="6">
        <f>E2184/Table1_2[[#This Row],[backers_count]]</f>
        <v>44.171348314606739</v>
      </c>
    </row>
    <row r="2185" spans="1:17" x14ac:dyDescent="0.35">
      <c r="A2185">
        <v>2183</v>
      </c>
      <c r="B2185" t="s">
        <v>2184</v>
      </c>
      <c r="C2185" t="s">
        <v>6293</v>
      </c>
      <c r="D2185" s="6">
        <v>1800</v>
      </c>
      <c r="E2185" s="6">
        <v>8807</v>
      </c>
      <c r="F2185" t="s">
        <v>8219</v>
      </c>
      <c r="G2185" t="s">
        <v>8224</v>
      </c>
      <c r="H2185" t="s">
        <v>8246</v>
      </c>
      <c r="I2185" s="7">
        <v>1486616400</v>
      </c>
      <c r="J2185" s="7">
        <v>1484037977</v>
      </c>
      <c r="K2185" t="b">
        <v>0</v>
      </c>
      <c r="L2185">
        <v>279</v>
      </c>
      <c r="M2185" t="b">
        <v>1</v>
      </c>
      <c r="N2185" s="7" t="s">
        <v>8336</v>
      </c>
      <c r="O2185" s="7" t="s">
        <v>8354</v>
      </c>
      <c r="P2185">
        <v>490</v>
      </c>
      <c r="Q2185" s="6">
        <f>E2185/Table1_2[[#This Row],[backers_count]]</f>
        <v>31.566308243727597</v>
      </c>
    </row>
    <row r="2186" spans="1:17" x14ac:dyDescent="0.35">
      <c r="A2186">
        <v>2184</v>
      </c>
      <c r="B2186" t="s">
        <v>2185</v>
      </c>
      <c r="C2186" t="s">
        <v>6294</v>
      </c>
      <c r="D2186" s="6">
        <v>10000</v>
      </c>
      <c r="E2186" s="6">
        <v>28474</v>
      </c>
      <c r="F2186" t="s">
        <v>8219</v>
      </c>
      <c r="G2186" t="s">
        <v>8224</v>
      </c>
      <c r="H2186" t="s">
        <v>8246</v>
      </c>
      <c r="I2186" s="7">
        <v>1453737600</v>
      </c>
      <c r="J2186" s="7">
        <v>1452530041</v>
      </c>
      <c r="K2186" t="b">
        <v>1</v>
      </c>
      <c r="L2186">
        <v>266</v>
      </c>
      <c r="M2186" t="b">
        <v>1</v>
      </c>
      <c r="N2186" s="7" t="s">
        <v>8336</v>
      </c>
      <c r="O2186" s="7" t="s">
        <v>8354</v>
      </c>
      <c r="P2186">
        <v>285</v>
      </c>
      <c r="Q2186" s="6">
        <f>E2186/Table1_2[[#This Row],[backers_count]]</f>
        <v>107.04511278195488</v>
      </c>
    </row>
    <row r="2187" spans="1:17" x14ac:dyDescent="0.35">
      <c r="A2187">
        <v>2185</v>
      </c>
      <c r="B2187" t="s">
        <v>2186</v>
      </c>
      <c r="C2187" t="s">
        <v>6295</v>
      </c>
      <c r="D2187" s="6">
        <v>5000</v>
      </c>
      <c r="E2187" s="6">
        <v>92848.5</v>
      </c>
      <c r="F2187" t="s">
        <v>8219</v>
      </c>
      <c r="G2187" t="s">
        <v>8225</v>
      </c>
      <c r="H2187" t="s">
        <v>8247</v>
      </c>
      <c r="I2187" s="7">
        <v>1364286239</v>
      </c>
      <c r="J2187" s="7">
        <v>1360830239</v>
      </c>
      <c r="K2187" t="b">
        <v>0</v>
      </c>
      <c r="L2187">
        <v>623</v>
      </c>
      <c r="M2187" t="b">
        <v>1</v>
      </c>
      <c r="N2187" s="7" t="s">
        <v>8336</v>
      </c>
      <c r="O2187" s="7" t="s">
        <v>8354</v>
      </c>
      <c r="P2187">
        <v>1857</v>
      </c>
      <c r="Q2187" s="6">
        <f>E2187/Table1_2[[#This Row],[backers_count]]</f>
        <v>149.03451043338683</v>
      </c>
    </row>
    <row r="2188" spans="1:17" x14ac:dyDescent="0.35">
      <c r="A2188">
        <v>2186</v>
      </c>
      <c r="B2188" t="s">
        <v>2187</v>
      </c>
      <c r="C2188" t="s">
        <v>6296</v>
      </c>
      <c r="D2188" s="6">
        <v>20000</v>
      </c>
      <c r="E2188" s="6">
        <v>21935</v>
      </c>
      <c r="F2188" t="s">
        <v>8219</v>
      </c>
      <c r="G2188" t="s">
        <v>8224</v>
      </c>
      <c r="H2188" t="s">
        <v>8246</v>
      </c>
      <c r="I2188" s="7">
        <v>1473213600</v>
      </c>
      <c r="J2188" s="7">
        <v>1470062743</v>
      </c>
      <c r="K2188" t="b">
        <v>0</v>
      </c>
      <c r="L2188">
        <v>392</v>
      </c>
      <c r="M2188" t="b">
        <v>1</v>
      </c>
      <c r="N2188" s="7" t="s">
        <v>8336</v>
      </c>
      <c r="O2188" s="7" t="s">
        <v>8354</v>
      </c>
      <c r="P2188">
        <v>110</v>
      </c>
      <c r="Q2188" s="6">
        <f>E2188/Table1_2[[#This Row],[backers_count]]</f>
        <v>55.956632653061227</v>
      </c>
    </row>
    <row r="2189" spans="1:17" x14ac:dyDescent="0.35">
      <c r="A2189">
        <v>2187</v>
      </c>
      <c r="B2189" t="s">
        <v>2188</v>
      </c>
      <c r="C2189" t="s">
        <v>6297</v>
      </c>
      <c r="D2189" s="6">
        <v>20000</v>
      </c>
      <c r="E2189" s="6">
        <v>202928.5</v>
      </c>
      <c r="F2189" t="s">
        <v>8219</v>
      </c>
      <c r="G2189" t="s">
        <v>8224</v>
      </c>
      <c r="H2189" t="s">
        <v>8246</v>
      </c>
      <c r="I2189" s="7">
        <v>1428033540</v>
      </c>
      <c r="J2189" s="7">
        <v>1425531666</v>
      </c>
      <c r="K2189" t="b">
        <v>1</v>
      </c>
      <c r="L2189">
        <v>3562</v>
      </c>
      <c r="M2189" t="b">
        <v>1</v>
      </c>
      <c r="N2189" s="7" t="s">
        <v>8336</v>
      </c>
      <c r="O2189" s="7" t="s">
        <v>8354</v>
      </c>
      <c r="P2189">
        <v>1015</v>
      </c>
      <c r="Q2189" s="6">
        <f>E2189/Table1_2[[#This Row],[backers_count]]</f>
        <v>56.970381807973048</v>
      </c>
    </row>
    <row r="2190" spans="1:17" x14ac:dyDescent="0.35">
      <c r="A2190">
        <v>2188</v>
      </c>
      <c r="B2190" t="s">
        <v>2189</v>
      </c>
      <c r="C2190" t="s">
        <v>6298</v>
      </c>
      <c r="D2190" s="6">
        <v>5494</v>
      </c>
      <c r="E2190" s="6">
        <v>22645</v>
      </c>
      <c r="F2190" t="s">
        <v>8219</v>
      </c>
      <c r="G2190" t="s">
        <v>8226</v>
      </c>
      <c r="H2190" t="s">
        <v>8248</v>
      </c>
      <c r="I2190" s="7">
        <v>1477414800</v>
      </c>
      <c r="J2190" s="7">
        <v>1474380241</v>
      </c>
      <c r="K2190" t="b">
        <v>0</v>
      </c>
      <c r="L2190">
        <v>514</v>
      </c>
      <c r="M2190" t="b">
        <v>1</v>
      </c>
      <c r="N2190" s="7" t="s">
        <v>8336</v>
      </c>
      <c r="O2190" s="7" t="s">
        <v>8354</v>
      </c>
      <c r="P2190">
        <v>413</v>
      </c>
      <c r="Q2190" s="6">
        <f>E2190/Table1_2[[#This Row],[backers_count]]</f>
        <v>44.056420233463037</v>
      </c>
    </row>
    <row r="2191" spans="1:17" x14ac:dyDescent="0.35">
      <c r="A2191">
        <v>2189</v>
      </c>
      <c r="B2191" t="s">
        <v>2190</v>
      </c>
      <c r="C2191" t="s">
        <v>6299</v>
      </c>
      <c r="D2191" s="6">
        <v>1200</v>
      </c>
      <c r="E2191" s="6">
        <v>6039</v>
      </c>
      <c r="F2191" t="s">
        <v>8219</v>
      </c>
      <c r="G2191" t="s">
        <v>8225</v>
      </c>
      <c r="H2191" t="s">
        <v>8247</v>
      </c>
      <c r="I2191" s="7">
        <v>1461276000</v>
      </c>
      <c r="J2191" s="7">
        <v>1460055300</v>
      </c>
      <c r="K2191" t="b">
        <v>0</v>
      </c>
      <c r="L2191">
        <v>88</v>
      </c>
      <c r="M2191" t="b">
        <v>1</v>
      </c>
      <c r="N2191" s="7" t="s">
        <v>8336</v>
      </c>
      <c r="O2191" s="7" t="s">
        <v>8354</v>
      </c>
      <c r="P2191">
        <v>504</v>
      </c>
      <c r="Q2191" s="6">
        <f>E2191/Table1_2[[#This Row],[backers_count]]</f>
        <v>68.625</v>
      </c>
    </row>
    <row r="2192" spans="1:17" x14ac:dyDescent="0.35">
      <c r="A2192">
        <v>2190</v>
      </c>
      <c r="B2192" t="s">
        <v>2191</v>
      </c>
      <c r="C2192" t="s">
        <v>6300</v>
      </c>
      <c r="D2192" s="6">
        <v>19000</v>
      </c>
      <c r="E2192" s="6">
        <v>35076</v>
      </c>
      <c r="F2192" t="s">
        <v>8219</v>
      </c>
      <c r="G2192" t="s">
        <v>8224</v>
      </c>
      <c r="H2192" t="s">
        <v>8246</v>
      </c>
      <c r="I2192" s="7">
        <v>1458716340</v>
      </c>
      <c r="J2192" s="7">
        <v>1455721204</v>
      </c>
      <c r="K2192" t="b">
        <v>0</v>
      </c>
      <c r="L2192">
        <v>537</v>
      </c>
      <c r="M2192" t="b">
        <v>1</v>
      </c>
      <c r="N2192" s="7" t="s">
        <v>8336</v>
      </c>
      <c r="O2192" s="7" t="s">
        <v>8354</v>
      </c>
      <c r="P2192">
        <v>185</v>
      </c>
      <c r="Q2192" s="6">
        <f>E2192/Table1_2[[#This Row],[backers_count]]</f>
        <v>65.318435754189949</v>
      </c>
    </row>
    <row r="2193" spans="1:17" x14ac:dyDescent="0.35">
      <c r="A2193">
        <v>2191</v>
      </c>
      <c r="B2193" t="s">
        <v>2192</v>
      </c>
      <c r="C2193" t="s">
        <v>6301</v>
      </c>
      <c r="D2193" s="6">
        <v>750</v>
      </c>
      <c r="E2193" s="6">
        <v>898</v>
      </c>
      <c r="F2193" t="s">
        <v>8219</v>
      </c>
      <c r="G2193" t="s">
        <v>8225</v>
      </c>
      <c r="H2193" t="s">
        <v>8247</v>
      </c>
      <c r="I2193" s="7">
        <v>1487102427</v>
      </c>
      <c r="J2193" s="7">
        <v>1486065627</v>
      </c>
      <c r="K2193" t="b">
        <v>0</v>
      </c>
      <c r="L2193">
        <v>25</v>
      </c>
      <c r="M2193" t="b">
        <v>1</v>
      </c>
      <c r="N2193" s="7" t="s">
        <v>8336</v>
      </c>
      <c r="O2193" s="7" t="s">
        <v>8354</v>
      </c>
      <c r="P2193">
        <v>120</v>
      </c>
      <c r="Q2193" s="6">
        <f>E2193/Table1_2[[#This Row],[backers_count]]</f>
        <v>35.92</v>
      </c>
    </row>
    <row r="2194" spans="1:17" x14ac:dyDescent="0.35">
      <c r="A2194">
        <v>2192</v>
      </c>
      <c r="B2194" t="s">
        <v>2193</v>
      </c>
      <c r="C2194" t="s">
        <v>6302</v>
      </c>
      <c r="D2194" s="6">
        <v>12000</v>
      </c>
      <c r="E2194" s="6">
        <v>129748.82</v>
      </c>
      <c r="F2194" t="s">
        <v>8219</v>
      </c>
      <c r="G2194" t="s">
        <v>8225</v>
      </c>
      <c r="H2194" t="s">
        <v>8247</v>
      </c>
      <c r="I2194" s="7">
        <v>1481842800</v>
      </c>
      <c r="J2194" s="7">
        <v>1479414344</v>
      </c>
      <c r="K2194" t="b">
        <v>0</v>
      </c>
      <c r="L2194">
        <v>3238</v>
      </c>
      <c r="M2194" t="b">
        <v>1</v>
      </c>
      <c r="N2194" s="7" t="s">
        <v>8336</v>
      </c>
      <c r="O2194" s="7" t="s">
        <v>8354</v>
      </c>
      <c r="P2194">
        <v>1082</v>
      </c>
      <c r="Q2194" s="6">
        <f>E2194/Table1_2[[#This Row],[backers_count]]</f>
        <v>40.070667078443485</v>
      </c>
    </row>
    <row r="2195" spans="1:17" x14ac:dyDescent="0.35">
      <c r="A2195">
        <v>2193</v>
      </c>
      <c r="B2195" t="s">
        <v>2194</v>
      </c>
      <c r="C2195" t="s">
        <v>6303</v>
      </c>
      <c r="D2195" s="6">
        <v>15000</v>
      </c>
      <c r="E2195" s="6">
        <v>67856</v>
      </c>
      <c r="F2195" t="s">
        <v>8219</v>
      </c>
      <c r="G2195" t="s">
        <v>8224</v>
      </c>
      <c r="H2195" t="s">
        <v>8246</v>
      </c>
      <c r="I2195" s="7">
        <v>1479704340</v>
      </c>
      <c r="J2195" s="7">
        <v>1477043072</v>
      </c>
      <c r="K2195" t="b">
        <v>0</v>
      </c>
      <c r="L2195">
        <v>897</v>
      </c>
      <c r="M2195" t="b">
        <v>1</v>
      </c>
      <c r="N2195" s="7" t="s">
        <v>8336</v>
      </c>
      <c r="O2195" s="7" t="s">
        <v>8354</v>
      </c>
      <c r="P2195">
        <v>453</v>
      </c>
      <c r="Q2195" s="6">
        <f>E2195/Table1_2[[#This Row],[backers_count]]</f>
        <v>75.647714604236342</v>
      </c>
    </row>
    <row r="2196" spans="1:17" x14ac:dyDescent="0.35">
      <c r="A2196">
        <v>2194</v>
      </c>
      <c r="B2196" t="s">
        <v>2195</v>
      </c>
      <c r="C2196" t="s">
        <v>6304</v>
      </c>
      <c r="D2196" s="6">
        <v>10000</v>
      </c>
      <c r="E2196" s="6">
        <v>53737</v>
      </c>
      <c r="F2196" t="s">
        <v>8219</v>
      </c>
      <c r="G2196" t="s">
        <v>8224</v>
      </c>
      <c r="H2196" t="s">
        <v>8246</v>
      </c>
      <c r="I2196" s="7">
        <v>1459012290</v>
      </c>
      <c r="J2196" s="7">
        <v>1456423890</v>
      </c>
      <c r="K2196" t="b">
        <v>0</v>
      </c>
      <c r="L2196">
        <v>878</v>
      </c>
      <c r="M2196" t="b">
        <v>1</v>
      </c>
      <c r="N2196" s="7" t="s">
        <v>8336</v>
      </c>
      <c r="O2196" s="7" t="s">
        <v>8354</v>
      </c>
      <c r="P2196">
        <v>538</v>
      </c>
      <c r="Q2196" s="6">
        <f>E2196/Table1_2[[#This Row],[backers_count]]</f>
        <v>61.203872437357631</v>
      </c>
    </row>
    <row r="2197" spans="1:17" x14ac:dyDescent="0.35">
      <c r="A2197">
        <v>2195</v>
      </c>
      <c r="B2197" t="s">
        <v>2196</v>
      </c>
      <c r="C2197" t="s">
        <v>6305</v>
      </c>
      <c r="D2197" s="6">
        <v>4600</v>
      </c>
      <c r="E2197" s="6">
        <v>5535</v>
      </c>
      <c r="F2197" t="s">
        <v>8219</v>
      </c>
      <c r="G2197" t="s">
        <v>8224</v>
      </c>
      <c r="H2197" t="s">
        <v>8246</v>
      </c>
      <c r="I2197" s="7">
        <v>1439317900</v>
      </c>
      <c r="J2197" s="7">
        <v>1436725900</v>
      </c>
      <c r="K2197" t="b">
        <v>0</v>
      </c>
      <c r="L2197">
        <v>115</v>
      </c>
      <c r="M2197" t="b">
        <v>1</v>
      </c>
      <c r="N2197" s="7" t="s">
        <v>8336</v>
      </c>
      <c r="O2197" s="7" t="s">
        <v>8354</v>
      </c>
      <c r="P2197">
        <v>121</v>
      </c>
      <c r="Q2197" s="6">
        <f>E2197/Table1_2[[#This Row],[backers_count]]</f>
        <v>48.130434782608695</v>
      </c>
    </row>
    <row r="2198" spans="1:17" x14ac:dyDescent="0.35">
      <c r="A2198">
        <v>2196</v>
      </c>
      <c r="B2198" t="s">
        <v>2197</v>
      </c>
      <c r="C2198" t="s">
        <v>6306</v>
      </c>
      <c r="D2198" s="6">
        <v>14000</v>
      </c>
      <c r="E2198" s="6">
        <v>15937</v>
      </c>
      <c r="F2198" t="s">
        <v>8219</v>
      </c>
      <c r="G2198" t="s">
        <v>8224</v>
      </c>
      <c r="H2198" t="s">
        <v>8246</v>
      </c>
      <c r="I2198" s="7">
        <v>1480662000</v>
      </c>
      <c r="J2198" s="7">
        <v>1478000502</v>
      </c>
      <c r="K2198" t="b">
        <v>0</v>
      </c>
      <c r="L2198">
        <v>234</v>
      </c>
      <c r="M2198" t="b">
        <v>1</v>
      </c>
      <c r="N2198" s="7" t="s">
        <v>8336</v>
      </c>
      <c r="O2198" s="7" t="s">
        <v>8354</v>
      </c>
      <c r="P2198">
        <v>114</v>
      </c>
      <c r="Q2198" s="6">
        <f>E2198/Table1_2[[#This Row],[backers_count]]</f>
        <v>68.106837606837601</v>
      </c>
    </row>
    <row r="2199" spans="1:17" x14ac:dyDescent="0.35">
      <c r="A2199">
        <v>2197</v>
      </c>
      <c r="B2199" t="s">
        <v>2198</v>
      </c>
      <c r="C2199" t="s">
        <v>6307</v>
      </c>
      <c r="D2199" s="6">
        <v>30000</v>
      </c>
      <c r="E2199" s="6">
        <v>285309.33</v>
      </c>
      <c r="F2199" t="s">
        <v>8219</v>
      </c>
      <c r="G2199" t="s">
        <v>8224</v>
      </c>
      <c r="H2199" t="s">
        <v>8246</v>
      </c>
      <c r="I2199" s="7">
        <v>1425132059</v>
      </c>
      <c r="J2199" s="7">
        <v>1422540059</v>
      </c>
      <c r="K2199" t="b">
        <v>0</v>
      </c>
      <c r="L2199">
        <v>4330</v>
      </c>
      <c r="M2199" t="b">
        <v>1</v>
      </c>
      <c r="N2199" s="7" t="s">
        <v>8336</v>
      </c>
      <c r="O2199" s="7" t="s">
        <v>8354</v>
      </c>
      <c r="P2199">
        <v>952</v>
      </c>
      <c r="Q2199" s="6">
        <f>E2199/Table1_2[[#This Row],[backers_count]]</f>
        <v>65.891300230946882</v>
      </c>
    </row>
    <row r="2200" spans="1:17" x14ac:dyDescent="0.35">
      <c r="A2200">
        <v>2198</v>
      </c>
      <c r="B2200" t="s">
        <v>2199</v>
      </c>
      <c r="C2200" t="s">
        <v>6308</v>
      </c>
      <c r="D2200" s="6">
        <v>40000</v>
      </c>
      <c r="E2200" s="6">
        <v>53157</v>
      </c>
      <c r="F2200" t="s">
        <v>8219</v>
      </c>
      <c r="G2200" t="s">
        <v>8224</v>
      </c>
      <c r="H2200" t="s">
        <v>8246</v>
      </c>
      <c r="I2200" s="7">
        <v>1447507200</v>
      </c>
      <c r="J2200" s="7">
        <v>1444911600</v>
      </c>
      <c r="K2200" t="b">
        <v>0</v>
      </c>
      <c r="L2200">
        <v>651</v>
      </c>
      <c r="M2200" t="b">
        <v>1</v>
      </c>
      <c r="N2200" s="7" t="s">
        <v>8336</v>
      </c>
      <c r="O2200" s="7" t="s">
        <v>8354</v>
      </c>
      <c r="P2200">
        <v>133</v>
      </c>
      <c r="Q2200" s="6">
        <f>E2200/Table1_2[[#This Row],[backers_count]]</f>
        <v>81.654377880184327</v>
      </c>
    </row>
    <row r="2201" spans="1:17" x14ac:dyDescent="0.35">
      <c r="A2201">
        <v>2199</v>
      </c>
      <c r="B2201" t="s">
        <v>2200</v>
      </c>
      <c r="C2201" t="s">
        <v>6309</v>
      </c>
      <c r="D2201" s="6">
        <v>9000</v>
      </c>
      <c r="E2201" s="6">
        <v>13228</v>
      </c>
      <c r="F2201" t="s">
        <v>8219</v>
      </c>
      <c r="G2201" t="s">
        <v>8241</v>
      </c>
      <c r="H2201" t="s">
        <v>8249</v>
      </c>
      <c r="I2201" s="7">
        <v>1444903198</v>
      </c>
      <c r="J2201" s="7">
        <v>1442311198</v>
      </c>
      <c r="K2201" t="b">
        <v>1</v>
      </c>
      <c r="L2201">
        <v>251</v>
      </c>
      <c r="M2201" t="b">
        <v>1</v>
      </c>
      <c r="N2201" s="7" t="s">
        <v>8336</v>
      </c>
      <c r="O2201" s="7" t="s">
        <v>8354</v>
      </c>
      <c r="P2201">
        <v>147</v>
      </c>
      <c r="Q2201" s="6">
        <f>E2201/Table1_2[[#This Row],[backers_count]]</f>
        <v>52.701195219123505</v>
      </c>
    </row>
    <row r="2202" spans="1:17" x14ac:dyDescent="0.35">
      <c r="A2202">
        <v>2200</v>
      </c>
      <c r="B2202" t="s">
        <v>2201</v>
      </c>
      <c r="C2202" t="s">
        <v>6310</v>
      </c>
      <c r="D2202" s="6">
        <v>2000</v>
      </c>
      <c r="E2202" s="6">
        <v>10843</v>
      </c>
      <c r="F2202" t="s">
        <v>8219</v>
      </c>
      <c r="G2202" t="s">
        <v>8225</v>
      </c>
      <c r="H2202" t="s">
        <v>8247</v>
      </c>
      <c r="I2202" s="7">
        <v>1436151600</v>
      </c>
      <c r="J2202" s="7">
        <v>1433775668</v>
      </c>
      <c r="K2202" t="b">
        <v>0</v>
      </c>
      <c r="L2202">
        <v>263</v>
      </c>
      <c r="M2202" t="b">
        <v>1</v>
      </c>
      <c r="N2202" s="7" t="s">
        <v>8336</v>
      </c>
      <c r="O2202" s="7" t="s">
        <v>8354</v>
      </c>
      <c r="P2202">
        <v>543</v>
      </c>
      <c r="Q2202" s="6">
        <f>E2202/Table1_2[[#This Row],[backers_count]]</f>
        <v>41.228136882129277</v>
      </c>
    </row>
    <row r="2203" spans="1:17" x14ac:dyDescent="0.35">
      <c r="A2203">
        <v>2201</v>
      </c>
      <c r="B2203" t="s">
        <v>2202</v>
      </c>
      <c r="C2203" t="s">
        <v>6311</v>
      </c>
      <c r="D2203" s="6">
        <v>110</v>
      </c>
      <c r="E2203" s="6">
        <v>420.99</v>
      </c>
      <c r="F2203" t="s">
        <v>8219</v>
      </c>
      <c r="G2203" t="s">
        <v>8225</v>
      </c>
      <c r="H2203" t="s">
        <v>8247</v>
      </c>
      <c r="I2203" s="7">
        <v>1358367565</v>
      </c>
      <c r="J2203" s="7">
        <v>1357157965</v>
      </c>
      <c r="K2203" t="b">
        <v>0</v>
      </c>
      <c r="L2203">
        <v>28</v>
      </c>
      <c r="M2203" t="b">
        <v>1</v>
      </c>
      <c r="N2203" s="7" t="s">
        <v>8328</v>
      </c>
      <c r="O2203" s="7" t="s">
        <v>8333</v>
      </c>
      <c r="P2203">
        <v>383</v>
      </c>
      <c r="Q2203" s="6">
        <f>E2203/Table1_2[[#This Row],[backers_count]]</f>
        <v>15.035357142857142</v>
      </c>
    </row>
    <row r="2204" spans="1:17" x14ac:dyDescent="0.35">
      <c r="A2204">
        <v>2202</v>
      </c>
      <c r="B2204" t="s">
        <v>2203</v>
      </c>
      <c r="C2204" t="s">
        <v>6312</v>
      </c>
      <c r="D2204" s="6">
        <v>4000</v>
      </c>
      <c r="E2204" s="6">
        <v>28167.25</v>
      </c>
      <c r="F2204" t="s">
        <v>8219</v>
      </c>
      <c r="G2204" t="s">
        <v>8224</v>
      </c>
      <c r="H2204" t="s">
        <v>8246</v>
      </c>
      <c r="I2204" s="7">
        <v>1351801368</v>
      </c>
      <c r="J2204" s="7">
        <v>1349209368</v>
      </c>
      <c r="K2204" t="b">
        <v>0</v>
      </c>
      <c r="L2204">
        <v>721</v>
      </c>
      <c r="M2204" t="b">
        <v>1</v>
      </c>
      <c r="N2204" s="7" t="s">
        <v>8328</v>
      </c>
      <c r="O2204" s="7" t="s">
        <v>8333</v>
      </c>
      <c r="P2204">
        <v>705</v>
      </c>
      <c r="Q2204" s="6">
        <f>E2204/Table1_2[[#This Row],[backers_count]]</f>
        <v>39.066920943134534</v>
      </c>
    </row>
    <row r="2205" spans="1:17" x14ac:dyDescent="0.35">
      <c r="A2205">
        <v>2203</v>
      </c>
      <c r="B2205" t="s">
        <v>2204</v>
      </c>
      <c r="C2205" t="s">
        <v>6313</v>
      </c>
      <c r="D2205" s="6">
        <v>2000</v>
      </c>
      <c r="E2205" s="6">
        <v>2191</v>
      </c>
      <c r="F2205" t="s">
        <v>8219</v>
      </c>
      <c r="G2205" t="s">
        <v>8229</v>
      </c>
      <c r="H2205" t="s">
        <v>8251</v>
      </c>
      <c r="I2205" s="7">
        <v>1443127082</v>
      </c>
      <c r="J2205" s="7">
        <v>1440535082</v>
      </c>
      <c r="K2205" t="b">
        <v>0</v>
      </c>
      <c r="L2205">
        <v>50</v>
      </c>
      <c r="M2205" t="b">
        <v>1</v>
      </c>
      <c r="N2205" s="7" t="s">
        <v>8328</v>
      </c>
      <c r="O2205" s="7" t="s">
        <v>8333</v>
      </c>
      <c r="P2205">
        <v>110</v>
      </c>
      <c r="Q2205" s="6">
        <f>E2205/Table1_2[[#This Row],[backers_count]]</f>
        <v>43.82</v>
      </c>
    </row>
    <row r="2206" spans="1:17" x14ac:dyDescent="0.35">
      <c r="A2206">
        <v>2204</v>
      </c>
      <c r="B2206" t="s">
        <v>2205</v>
      </c>
      <c r="C2206" t="s">
        <v>6314</v>
      </c>
      <c r="D2206" s="6">
        <v>1500</v>
      </c>
      <c r="E2206" s="6">
        <v>1993</v>
      </c>
      <c r="F2206" t="s">
        <v>8219</v>
      </c>
      <c r="G2206" t="s">
        <v>8224</v>
      </c>
      <c r="H2206" t="s">
        <v>8246</v>
      </c>
      <c r="I2206" s="7">
        <v>1362814119</v>
      </c>
      <c r="J2206" s="7">
        <v>1360222119</v>
      </c>
      <c r="K2206" t="b">
        <v>0</v>
      </c>
      <c r="L2206">
        <v>73</v>
      </c>
      <c r="M2206" t="b">
        <v>1</v>
      </c>
      <c r="N2206" s="7" t="s">
        <v>8328</v>
      </c>
      <c r="O2206" s="7" t="s">
        <v>8333</v>
      </c>
      <c r="P2206">
        <v>133</v>
      </c>
      <c r="Q2206" s="6">
        <f>E2206/Table1_2[[#This Row],[backers_count]]</f>
        <v>27.301369863013697</v>
      </c>
    </row>
    <row r="2207" spans="1:17" x14ac:dyDescent="0.35">
      <c r="A2207">
        <v>2205</v>
      </c>
      <c r="B2207" t="s">
        <v>2206</v>
      </c>
      <c r="C2207" t="s">
        <v>6315</v>
      </c>
      <c r="D2207" s="6">
        <v>750</v>
      </c>
      <c r="E2207" s="6">
        <v>1140</v>
      </c>
      <c r="F2207" t="s">
        <v>8219</v>
      </c>
      <c r="G2207" t="s">
        <v>8224</v>
      </c>
      <c r="H2207" t="s">
        <v>8246</v>
      </c>
      <c r="I2207" s="7">
        <v>1338579789</v>
      </c>
      <c r="J2207" s="7">
        <v>1335987789</v>
      </c>
      <c r="K2207" t="b">
        <v>0</v>
      </c>
      <c r="L2207">
        <v>27</v>
      </c>
      <c r="M2207" t="b">
        <v>1</v>
      </c>
      <c r="N2207" s="7" t="s">
        <v>8328</v>
      </c>
      <c r="O2207" s="7" t="s">
        <v>8333</v>
      </c>
      <c r="P2207">
        <v>152</v>
      </c>
      <c r="Q2207" s="6">
        <f>E2207/Table1_2[[#This Row],[backers_count]]</f>
        <v>42.222222222222221</v>
      </c>
    </row>
    <row r="2208" spans="1:17" x14ac:dyDescent="0.35">
      <c r="A2208">
        <v>2206</v>
      </c>
      <c r="B2208" t="s">
        <v>2207</v>
      </c>
      <c r="C2208" t="s">
        <v>6316</v>
      </c>
      <c r="D2208" s="6">
        <v>1100</v>
      </c>
      <c r="E2208" s="6">
        <v>1130</v>
      </c>
      <c r="F2208" t="s">
        <v>8219</v>
      </c>
      <c r="G2208" t="s">
        <v>8224</v>
      </c>
      <c r="H2208" t="s">
        <v>8246</v>
      </c>
      <c r="I2208" s="7">
        <v>1334556624</v>
      </c>
      <c r="J2208" s="7">
        <v>1333001424</v>
      </c>
      <c r="K2208" t="b">
        <v>0</v>
      </c>
      <c r="L2208">
        <v>34</v>
      </c>
      <c r="M2208" t="b">
        <v>1</v>
      </c>
      <c r="N2208" s="7" t="s">
        <v>8328</v>
      </c>
      <c r="O2208" s="7" t="s">
        <v>8333</v>
      </c>
      <c r="P2208">
        <v>103</v>
      </c>
      <c r="Q2208" s="6">
        <f>E2208/Table1_2[[#This Row],[backers_count]]</f>
        <v>33.235294117647058</v>
      </c>
    </row>
    <row r="2209" spans="1:17" x14ac:dyDescent="0.35">
      <c r="A2209">
        <v>2207</v>
      </c>
      <c r="B2209" t="s">
        <v>2208</v>
      </c>
      <c r="C2209" t="s">
        <v>6317</v>
      </c>
      <c r="D2209" s="6">
        <v>2000</v>
      </c>
      <c r="E2209" s="6">
        <v>2000</v>
      </c>
      <c r="F2209" t="s">
        <v>8219</v>
      </c>
      <c r="G2209" t="s">
        <v>8224</v>
      </c>
      <c r="H2209" t="s">
        <v>8246</v>
      </c>
      <c r="I2209" s="7">
        <v>1384580373</v>
      </c>
      <c r="J2209" s="7">
        <v>1381984773</v>
      </c>
      <c r="K2209" t="b">
        <v>0</v>
      </c>
      <c r="L2209">
        <v>7</v>
      </c>
      <c r="M2209" t="b">
        <v>1</v>
      </c>
      <c r="N2209" s="7" t="s">
        <v>8328</v>
      </c>
      <c r="O2209" s="7" t="s">
        <v>8333</v>
      </c>
      <c r="P2209">
        <v>100</v>
      </c>
      <c r="Q2209" s="6">
        <f>E2209/Table1_2[[#This Row],[backers_count]]</f>
        <v>285.71428571428572</v>
      </c>
    </row>
    <row r="2210" spans="1:17" x14ac:dyDescent="0.35">
      <c r="A2210">
        <v>2208</v>
      </c>
      <c r="B2210" t="s">
        <v>2209</v>
      </c>
      <c r="C2210" t="s">
        <v>6318</v>
      </c>
      <c r="D2210" s="6">
        <v>1000</v>
      </c>
      <c r="E2210" s="6">
        <v>1016</v>
      </c>
      <c r="F2210" t="s">
        <v>8219</v>
      </c>
      <c r="G2210" t="s">
        <v>8224</v>
      </c>
      <c r="H2210" t="s">
        <v>8246</v>
      </c>
      <c r="I2210" s="7">
        <v>1333771200</v>
      </c>
      <c r="J2210" s="7">
        <v>1328649026</v>
      </c>
      <c r="K2210" t="b">
        <v>0</v>
      </c>
      <c r="L2210">
        <v>24</v>
      </c>
      <c r="M2210" t="b">
        <v>1</v>
      </c>
      <c r="N2210" s="7" t="s">
        <v>8328</v>
      </c>
      <c r="O2210" s="7" t="s">
        <v>8333</v>
      </c>
      <c r="P2210">
        <v>102</v>
      </c>
      <c r="Q2210" s="6">
        <f>E2210/Table1_2[[#This Row],[backers_count]]</f>
        <v>42.333333333333336</v>
      </c>
    </row>
    <row r="2211" spans="1:17" x14ac:dyDescent="0.35">
      <c r="A2211">
        <v>2209</v>
      </c>
      <c r="B2211" t="s">
        <v>2210</v>
      </c>
      <c r="C2211" t="s">
        <v>6319</v>
      </c>
      <c r="D2211" s="6">
        <v>500</v>
      </c>
      <c r="E2211" s="6">
        <v>754</v>
      </c>
      <c r="F2211" t="s">
        <v>8219</v>
      </c>
      <c r="G2211" t="s">
        <v>8225</v>
      </c>
      <c r="H2211" t="s">
        <v>8247</v>
      </c>
      <c r="I2211" s="7">
        <v>1397516400</v>
      </c>
      <c r="J2211" s="7">
        <v>1396524644</v>
      </c>
      <c r="K2211" t="b">
        <v>0</v>
      </c>
      <c r="L2211">
        <v>15</v>
      </c>
      <c r="M2211" t="b">
        <v>1</v>
      </c>
      <c r="N2211" s="7" t="s">
        <v>8328</v>
      </c>
      <c r="O2211" s="7" t="s">
        <v>8333</v>
      </c>
      <c r="P2211">
        <v>151</v>
      </c>
      <c r="Q2211" s="6">
        <f>E2211/Table1_2[[#This Row],[backers_count]]</f>
        <v>50.266666666666666</v>
      </c>
    </row>
    <row r="2212" spans="1:17" x14ac:dyDescent="0.35">
      <c r="A2212">
        <v>2210</v>
      </c>
      <c r="B2212" t="s">
        <v>2211</v>
      </c>
      <c r="C2212" t="s">
        <v>6320</v>
      </c>
      <c r="D2212" s="6">
        <v>4000</v>
      </c>
      <c r="E2212" s="6">
        <v>4457</v>
      </c>
      <c r="F2212" t="s">
        <v>8219</v>
      </c>
      <c r="G2212" t="s">
        <v>8224</v>
      </c>
      <c r="H2212" t="s">
        <v>8246</v>
      </c>
      <c r="I2212" s="7">
        <v>1334424960</v>
      </c>
      <c r="J2212" s="7">
        <v>1329442510</v>
      </c>
      <c r="K2212" t="b">
        <v>0</v>
      </c>
      <c r="L2212">
        <v>72</v>
      </c>
      <c r="M2212" t="b">
        <v>1</v>
      </c>
      <c r="N2212" s="7" t="s">
        <v>8328</v>
      </c>
      <c r="O2212" s="7" t="s">
        <v>8333</v>
      </c>
      <c r="P2212">
        <v>112</v>
      </c>
      <c r="Q2212" s="6">
        <f>E2212/Table1_2[[#This Row],[backers_count]]</f>
        <v>61.902777777777779</v>
      </c>
    </row>
    <row r="2213" spans="1:17" x14ac:dyDescent="0.35">
      <c r="A2213">
        <v>2211</v>
      </c>
      <c r="B2213" t="s">
        <v>2212</v>
      </c>
      <c r="C2213" t="s">
        <v>6321</v>
      </c>
      <c r="D2213" s="6">
        <v>2500</v>
      </c>
      <c r="E2213" s="6">
        <v>4890</v>
      </c>
      <c r="F2213" t="s">
        <v>8219</v>
      </c>
      <c r="G2213" t="s">
        <v>8224</v>
      </c>
      <c r="H2213" t="s">
        <v>8246</v>
      </c>
      <c r="I2213" s="7">
        <v>1397113140</v>
      </c>
      <c r="J2213" s="7">
        <v>1395168625</v>
      </c>
      <c r="K2213" t="b">
        <v>0</v>
      </c>
      <c r="L2213">
        <v>120</v>
      </c>
      <c r="M2213" t="b">
        <v>1</v>
      </c>
      <c r="N2213" s="7" t="s">
        <v>8328</v>
      </c>
      <c r="O2213" s="7" t="s">
        <v>8333</v>
      </c>
      <c r="P2213">
        <v>196</v>
      </c>
      <c r="Q2213" s="6">
        <f>E2213/Table1_2[[#This Row],[backers_count]]</f>
        <v>40.75</v>
      </c>
    </row>
    <row r="2214" spans="1:17" x14ac:dyDescent="0.35">
      <c r="A2214">
        <v>2212</v>
      </c>
      <c r="B2214" t="s">
        <v>2213</v>
      </c>
      <c r="C2214" t="s">
        <v>6322</v>
      </c>
      <c r="D2214" s="6">
        <v>6000</v>
      </c>
      <c r="E2214" s="6">
        <v>6863</v>
      </c>
      <c r="F2214" t="s">
        <v>8219</v>
      </c>
      <c r="G2214" t="s">
        <v>8224</v>
      </c>
      <c r="H2214" t="s">
        <v>8246</v>
      </c>
      <c r="I2214" s="7">
        <v>1383526800</v>
      </c>
      <c r="J2214" s="7">
        <v>1380650177</v>
      </c>
      <c r="K2214" t="b">
        <v>0</v>
      </c>
      <c r="L2214">
        <v>123</v>
      </c>
      <c r="M2214" t="b">
        <v>1</v>
      </c>
      <c r="N2214" s="7" t="s">
        <v>8328</v>
      </c>
      <c r="O2214" s="7" t="s">
        <v>8333</v>
      </c>
      <c r="P2214">
        <v>115</v>
      </c>
      <c r="Q2214" s="6">
        <f>E2214/Table1_2[[#This Row],[backers_count]]</f>
        <v>55.796747967479675</v>
      </c>
    </row>
    <row r="2215" spans="1:17" x14ac:dyDescent="0.35">
      <c r="A2215">
        <v>2213</v>
      </c>
      <c r="B2215" t="s">
        <v>2214</v>
      </c>
      <c r="C2215" t="s">
        <v>6323</v>
      </c>
      <c r="D2215" s="6">
        <v>5</v>
      </c>
      <c r="E2215" s="6">
        <v>10</v>
      </c>
      <c r="F2215" t="s">
        <v>8219</v>
      </c>
      <c r="G2215" t="s">
        <v>8224</v>
      </c>
      <c r="H2215" t="s">
        <v>8246</v>
      </c>
      <c r="I2215" s="7">
        <v>1431719379</v>
      </c>
      <c r="J2215" s="7">
        <v>1429127379</v>
      </c>
      <c r="K2215" t="b">
        <v>0</v>
      </c>
      <c r="L2215">
        <v>1</v>
      </c>
      <c r="M2215" t="b">
        <v>1</v>
      </c>
      <c r="N2215" s="7" t="s">
        <v>8328</v>
      </c>
      <c r="O2215" s="7" t="s">
        <v>8333</v>
      </c>
      <c r="P2215">
        <v>200</v>
      </c>
      <c r="Q2215" s="6">
        <f>E2215/Table1_2[[#This Row],[backers_count]]</f>
        <v>10</v>
      </c>
    </row>
    <row r="2216" spans="1:17" x14ac:dyDescent="0.35">
      <c r="A2216">
        <v>2214</v>
      </c>
      <c r="B2216" t="s">
        <v>2215</v>
      </c>
      <c r="C2216" t="s">
        <v>6324</v>
      </c>
      <c r="D2216" s="6">
        <v>600</v>
      </c>
      <c r="E2216" s="6">
        <v>1755.01</v>
      </c>
      <c r="F2216" t="s">
        <v>8219</v>
      </c>
      <c r="G2216" t="s">
        <v>8224</v>
      </c>
      <c r="H2216" t="s">
        <v>8246</v>
      </c>
      <c r="I2216" s="7">
        <v>1391713248</v>
      </c>
      <c r="J2216" s="7">
        <v>1389121248</v>
      </c>
      <c r="K2216" t="b">
        <v>0</v>
      </c>
      <c r="L2216">
        <v>24</v>
      </c>
      <c r="M2216" t="b">
        <v>1</v>
      </c>
      <c r="N2216" s="7" t="s">
        <v>8328</v>
      </c>
      <c r="O2216" s="7" t="s">
        <v>8333</v>
      </c>
      <c r="P2216">
        <v>293</v>
      </c>
      <c r="Q2216" s="6">
        <f>E2216/Table1_2[[#This Row],[backers_count]]</f>
        <v>73.125416666666666</v>
      </c>
    </row>
    <row r="2217" spans="1:17" x14ac:dyDescent="0.35">
      <c r="A2217">
        <v>2215</v>
      </c>
      <c r="B2217" t="s">
        <v>2216</v>
      </c>
      <c r="C2217" t="s">
        <v>6325</v>
      </c>
      <c r="D2217" s="6">
        <v>550</v>
      </c>
      <c r="E2217" s="6">
        <v>860</v>
      </c>
      <c r="F2217" t="s">
        <v>8219</v>
      </c>
      <c r="G2217" t="s">
        <v>8224</v>
      </c>
      <c r="H2217" t="s">
        <v>8246</v>
      </c>
      <c r="I2217" s="7">
        <v>1331621940</v>
      </c>
      <c r="J2217" s="7">
        <v>1329671572</v>
      </c>
      <c r="K2217" t="b">
        <v>0</v>
      </c>
      <c r="L2217">
        <v>33</v>
      </c>
      <c r="M2217" t="b">
        <v>1</v>
      </c>
      <c r="N2217" s="7" t="s">
        <v>8328</v>
      </c>
      <c r="O2217" s="7" t="s">
        <v>8333</v>
      </c>
      <c r="P2217">
        <v>157</v>
      </c>
      <c r="Q2217" s="6">
        <f>E2217/Table1_2[[#This Row],[backers_count]]</f>
        <v>26.060606060606062</v>
      </c>
    </row>
    <row r="2218" spans="1:17" x14ac:dyDescent="0.35">
      <c r="A2218">
        <v>2216</v>
      </c>
      <c r="B2218" t="s">
        <v>2217</v>
      </c>
      <c r="C2218" t="s">
        <v>6326</v>
      </c>
      <c r="D2218" s="6">
        <v>300</v>
      </c>
      <c r="E2218" s="6">
        <v>317</v>
      </c>
      <c r="F2218" t="s">
        <v>8219</v>
      </c>
      <c r="G2218" t="s">
        <v>8224</v>
      </c>
      <c r="H2218" t="s">
        <v>8246</v>
      </c>
      <c r="I2218" s="7">
        <v>1437674545</v>
      </c>
      <c r="J2218" s="7">
        <v>1436464945</v>
      </c>
      <c r="K2218" t="b">
        <v>0</v>
      </c>
      <c r="L2218">
        <v>14</v>
      </c>
      <c r="M2218" t="b">
        <v>1</v>
      </c>
      <c r="N2218" s="7" t="s">
        <v>8328</v>
      </c>
      <c r="O2218" s="7" t="s">
        <v>8333</v>
      </c>
      <c r="P2218">
        <v>106</v>
      </c>
      <c r="Q2218" s="6">
        <f>E2218/Table1_2[[#This Row],[backers_count]]</f>
        <v>22.642857142857142</v>
      </c>
    </row>
    <row r="2219" spans="1:17" x14ac:dyDescent="0.35">
      <c r="A2219">
        <v>2217</v>
      </c>
      <c r="B2219" t="s">
        <v>2218</v>
      </c>
      <c r="C2219" t="s">
        <v>6327</v>
      </c>
      <c r="D2219" s="6">
        <v>420</v>
      </c>
      <c r="E2219" s="6">
        <v>425</v>
      </c>
      <c r="F2219" t="s">
        <v>8219</v>
      </c>
      <c r="G2219" t="s">
        <v>8224</v>
      </c>
      <c r="H2219" t="s">
        <v>8246</v>
      </c>
      <c r="I2219" s="7">
        <v>1446451200</v>
      </c>
      <c r="J2219" s="7">
        <v>1445539113</v>
      </c>
      <c r="K2219" t="b">
        <v>0</v>
      </c>
      <c r="L2219">
        <v>9</v>
      </c>
      <c r="M2219" t="b">
        <v>1</v>
      </c>
      <c r="N2219" s="7" t="s">
        <v>8328</v>
      </c>
      <c r="O2219" s="7" t="s">
        <v>8333</v>
      </c>
      <c r="P2219">
        <v>102</v>
      </c>
      <c r="Q2219" s="6">
        <f>E2219/Table1_2[[#This Row],[backers_count]]</f>
        <v>47.222222222222221</v>
      </c>
    </row>
    <row r="2220" spans="1:17" x14ac:dyDescent="0.35">
      <c r="A2220">
        <v>2218</v>
      </c>
      <c r="B2220" t="s">
        <v>2219</v>
      </c>
      <c r="C2220" t="s">
        <v>6328</v>
      </c>
      <c r="D2220" s="6">
        <v>2000</v>
      </c>
      <c r="E2220" s="6">
        <v>2456.66</v>
      </c>
      <c r="F2220" t="s">
        <v>8219</v>
      </c>
      <c r="G2220" t="s">
        <v>8224</v>
      </c>
      <c r="H2220" t="s">
        <v>8246</v>
      </c>
      <c r="I2220" s="7">
        <v>1346198400</v>
      </c>
      <c r="J2220" s="7">
        <v>1344281383</v>
      </c>
      <c r="K2220" t="b">
        <v>0</v>
      </c>
      <c r="L2220">
        <v>76</v>
      </c>
      <c r="M2220" t="b">
        <v>1</v>
      </c>
      <c r="N2220" s="7" t="s">
        <v>8328</v>
      </c>
      <c r="O2220" s="7" t="s">
        <v>8333</v>
      </c>
      <c r="P2220">
        <v>123</v>
      </c>
      <c r="Q2220" s="6">
        <f>E2220/Table1_2[[#This Row],[backers_count]]</f>
        <v>32.324473684210524</v>
      </c>
    </row>
    <row r="2221" spans="1:17" x14ac:dyDescent="0.35">
      <c r="A2221">
        <v>2219</v>
      </c>
      <c r="B2221" t="s">
        <v>2220</v>
      </c>
      <c r="C2221" t="s">
        <v>6329</v>
      </c>
      <c r="D2221" s="6">
        <v>1000</v>
      </c>
      <c r="E2221" s="6">
        <v>1015</v>
      </c>
      <c r="F2221" t="s">
        <v>8219</v>
      </c>
      <c r="G2221" t="s">
        <v>8224</v>
      </c>
      <c r="H2221" t="s">
        <v>8246</v>
      </c>
      <c r="I2221" s="7">
        <v>1440004512</v>
      </c>
      <c r="J2221" s="7">
        <v>1437412512</v>
      </c>
      <c r="K2221" t="b">
        <v>0</v>
      </c>
      <c r="L2221">
        <v>19</v>
      </c>
      <c r="M2221" t="b">
        <v>1</v>
      </c>
      <c r="N2221" s="7" t="s">
        <v>8328</v>
      </c>
      <c r="O2221" s="7" t="s">
        <v>8333</v>
      </c>
      <c r="P2221">
        <v>102</v>
      </c>
      <c r="Q2221" s="6">
        <f>E2221/Table1_2[[#This Row],[backers_count]]</f>
        <v>53.421052631578945</v>
      </c>
    </row>
    <row r="2222" spans="1:17" x14ac:dyDescent="0.35">
      <c r="A2222">
        <v>2220</v>
      </c>
      <c r="B2222" t="s">
        <v>2221</v>
      </c>
      <c r="C2222" t="s">
        <v>6330</v>
      </c>
      <c r="D2222" s="6">
        <v>3500</v>
      </c>
      <c r="E2222" s="6">
        <v>3540</v>
      </c>
      <c r="F2222" t="s">
        <v>8219</v>
      </c>
      <c r="G2222" t="s">
        <v>8224</v>
      </c>
      <c r="H2222" t="s">
        <v>8246</v>
      </c>
      <c r="I2222" s="7">
        <v>1374888436</v>
      </c>
      <c r="J2222" s="7">
        <v>1372296436</v>
      </c>
      <c r="K2222" t="b">
        <v>0</v>
      </c>
      <c r="L2222">
        <v>69</v>
      </c>
      <c r="M2222" t="b">
        <v>1</v>
      </c>
      <c r="N2222" s="7" t="s">
        <v>8328</v>
      </c>
      <c r="O2222" s="7" t="s">
        <v>8333</v>
      </c>
      <c r="P2222">
        <v>102</v>
      </c>
      <c r="Q2222" s="6">
        <f>E2222/Table1_2[[#This Row],[backers_count]]</f>
        <v>51.304347826086953</v>
      </c>
    </row>
    <row r="2223" spans="1:17" x14ac:dyDescent="0.35">
      <c r="A2223">
        <v>2221</v>
      </c>
      <c r="B2223" t="s">
        <v>2222</v>
      </c>
      <c r="C2223" t="s">
        <v>6331</v>
      </c>
      <c r="D2223" s="6">
        <v>7500</v>
      </c>
      <c r="E2223" s="6">
        <v>8109</v>
      </c>
      <c r="F2223" t="s">
        <v>8219</v>
      </c>
      <c r="G2223" t="s">
        <v>8224</v>
      </c>
      <c r="H2223" t="s">
        <v>8246</v>
      </c>
      <c r="I2223" s="7">
        <v>1461369600</v>
      </c>
      <c r="J2223" s="7">
        <v>1458748809</v>
      </c>
      <c r="K2223" t="b">
        <v>0</v>
      </c>
      <c r="L2223">
        <v>218</v>
      </c>
      <c r="M2223" t="b">
        <v>1</v>
      </c>
      <c r="N2223" s="7" t="s">
        <v>8336</v>
      </c>
      <c r="O2223" s="7" t="s">
        <v>8354</v>
      </c>
      <c r="P2223">
        <v>109</v>
      </c>
      <c r="Q2223" s="6">
        <f>E2223/Table1_2[[#This Row],[backers_count]]</f>
        <v>37.197247706422019</v>
      </c>
    </row>
    <row r="2224" spans="1:17" x14ac:dyDescent="0.35">
      <c r="A2224">
        <v>2222</v>
      </c>
      <c r="B2224" t="s">
        <v>2223</v>
      </c>
      <c r="C2224" t="s">
        <v>6332</v>
      </c>
      <c r="D2224" s="6">
        <v>500</v>
      </c>
      <c r="E2224" s="6">
        <v>813</v>
      </c>
      <c r="F2224" t="s">
        <v>8219</v>
      </c>
      <c r="G2224" t="s">
        <v>8224</v>
      </c>
      <c r="H2224" t="s">
        <v>8246</v>
      </c>
      <c r="I2224" s="7">
        <v>1327776847</v>
      </c>
      <c r="J2224" s="7">
        <v>1325184847</v>
      </c>
      <c r="K2224" t="b">
        <v>0</v>
      </c>
      <c r="L2224">
        <v>30</v>
      </c>
      <c r="M2224" t="b">
        <v>1</v>
      </c>
      <c r="N2224" s="7" t="s">
        <v>8336</v>
      </c>
      <c r="O2224" s="7" t="s">
        <v>8354</v>
      </c>
      <c r="P2224">
        <v>163</v>
      </c>
      <c r="Q2224" s="6">
        <f>E2224/Table1_2[[#This Row],[backers_count]]</f>
        <v>27.1</v>
      </c>
    </row>
    <row r="2225" spans="1:17" x14ac:dyDescent="0.35">
      <c r="A2225">
        <v>2223</v>
      </c>
      <c r="B2225" t="s">
        <v>2224</v>
      </c>
      <c r="C2225" t="s">
        <v>6333</v>
      </c>
      <c r="D2225" s="6">
        <v>19500</v>
      </c>
      <c r="E2225" s="6">
        <v>20631</v>
      </c>
      <c r="F2225" t="s">
        <v>8219</v>
      </c>
      <c r="G2225" t="s">
        <v>8229</v>
      </c>
      <c r="H2225" t="s">
        <v>8251</v>
      </c>
      <c r="I2225" s="7">
        <v>1435418568</v>
      </c>
      <c r="J2225" s="7">
        <v>1432826568</v>
      </c>
      <c r="K2225" t="b">
        <v>0</v>
      </c>
      <c r="L2225">
        <v>100</v>
      </c>
      <c r="M2225" t="b">
        <v>1</v>
      </c>
      <c r="N2225" s="7" t="s">
        <v>8336</v>
      </c>
      <c r="O2225" s="7" t="s">
        <v>8354</v>
      </c>
      <c r="P2225">
        <v>106</v>
      </c>
      <c r="Q2225" s="6">
        <f>E2225/Table1_2[[#This Row],[backers_count]]</f>
        <v>206.31</v>
      </c>
    </row>
    <row r="2226" spans="1:17" x14ac:dyDescent="0.35">
      <c r="A2226">
        <v>2224</v>
      </c>
      <c r="B2226" t="s">
        <v>2225</v>
      </c>
      <c r="C2226" t="s">
        <v>6334</v>
      </c>
      <c r="D2226" s="6">
        <v>10000</v>
      </c>
      <c r="E2226" s="6">
        <v>24315</v>
      </c>
      <c r="F2226" t="s">
        <v>8219</v>
      </c>
      <c r="G2226" t="s">
        <v>8224</v>
      </c>
      <c r="H2226" t="s">
        <v>8246</v>
      </c>
      <c r="I2226" s="7">
        <v>1477767600</v>
      </c>
      <c r="J2226" s="7">
        <v>1475337675</v>
      </c>
      <c r="K2226" t="b">
        <v>0</v>
      </c>
      <c r="L2226">
        <v>296</v>
      </c>
      <c r="M2226" t="b">
        <v>1</v>
      </c>
      <c r="N2226" s="7" t="s">
        <v>8336</v>
      </c>
      <c r="O2226" s="7" t="s">
        <v>8354</v>
      </c>
      <c r="P2226">
        <v>244</v>
      </c>
      <c r="Q2226" s="6">
        <f>E2226/Table1_2[[#This Row],[backers_count]]</f>
        <v>82.145270270270274</v>
      </c>
    </row>
    <row r="2227" spans="1:17" x14ac:dyDescent="0.35">
      <c r="A2227">
        <v>2225</v>
      </c>
      <c r="B2227" t="s">
        <v>2226</v>
      </c>
      <c r="C2227" t="s">
        <v>6335</v>
      </c>
      <c r="D2227" s="6">
        <v>21000</v>
      </c>
      <c r="E2227" s="6">
        <v>198415.01</v>
      </c>
      <c r="F2227" t="s">
        <v>8219</v>
      </c>
      <c r="G2227" t="s">
        <v>8225</v>
      </c>
      <c r="H2227" t="s">
        <v>8247</v>
      </c>
      <c r="I2227" s="7">
        <v>1411326015</v>
      </c>
      <c r="J2227" s="7">
        <v>1408734015</v>
      </c>
      <c r="K2227" t="b">
        <v>0</v>
      </c>
      <c r="L2227">
        <v>1204</v>
      </c>
      <c r="M2227" t="b">
        <v>1</v>
      </c>
      <c r="N2227" s="7" t="s">
        <v>8336</v>
      </c>
      <c r="O2227" s="7" t="s">
        <v>8354</v>
      </c>
      <c r="P2227">
        <v>945</v>
      </c>
      <c r="Q2227" s="6">
        <f>E2227/Table1_2[[#This Row],[backers_count]]</f>
        <v>164.79651993355483</v>
      </c>
    </row>
    <row r="2228" spans="1:17" x14ac:dyDescent="0.35">
      <c r="A2228">
        <v>2226</v>
      </c>
      <c r="B2228" t="s">
        <v>2227</v>
      </c>
      <c r="C2228" t="s">
        <v>6336</v>
      </c>
      <c r="D2228" s="6">
        <v>18000</v>
      </c>
      <c r="E2228" s="6">
        <v>19523.310000000001</v>
      </c>
      <c r="F2228" t="s">
        <v>8219</v>
      </c>
      <c r="G2228" t="s">
        <v>8224</v>
      </c>
      <c r="H2228" t="s">
        <v>8246</v>
      </c>
      <c r="I2228" s="7">
        <v>1455253140</v>
      </c>
      <c r="J2228" s="7">
        <v>1452625822</v>
      </c>
      <c r="K2228" t="b">
        <v>0</v>
      </c>
      <c r="L2228">
        <v>321</v>
      </c>
      <c r="M2228" t="b">
        <v>1</v>
      </c>
      <c r="N2228" s="7" t="s">
        <v>8336</v>
      </c>
      <c r="O2228" s="7" t="s">
        <v>8354</v>
      </c>
      <c r="P2228">
        <v>109</v>
      </c>
      <c r="Q2228" s="6">
        <f>E2228/Table1_2[[#This Row],[backers_count]]</f>
        <v>60.820280373831778</v>
      </c>
    </row>
    <row r="2229" spans="1:17" x14ac:dyDescent="0.35">
      <c r="A2229">
        <v>2227</v>
      </c>
      <c r="B2229" t="s">
        <v>2228</v>
      </c>
      <c r="C2229" t="s">
        <v>6337</v>
      </c>
      <c r="D2229" s="6">
        <v>13000</v>
      </c>
      <c r="E2229" s="6">
        <v>20459</v>
      </c>
      <c r="F2229" t="s">
        <v>8219</v>
      </c>
      <c r="G2229" t="s">
        <v>8225</v>
      </c>
      <c r="H2229" t="s">
        <v>8247</v>
      </c>
      <c r="I2229" s="7">
        <v>1384374155</v>
      </c>
      <c r="J2229" s="7">
        <v>1381778555</v>
      </c>
      <c r="K2229" t="b">
        <v>0</v>
      </c>
      <c r="L2229">
        <v>301</v>
      </c>
      <c r="M2229" t="b">
        <v>1</v>
      </c>
      <c r="N2229" s="7" t="s">
        <v>8336</v>
      </c>
      <c r="O2229" s="7" t="s">
        <v>8354</v>
      </c>
      <c r="P2229">
        <v>158</v>
      </c>
      <c r="Q2229" s="6">
        <f>E2229/Table1_2[[#This Row],[backers_count]]</f>
        <v>67.970099667774093</v>
      </c>
    </row>
    <row r="2230" spans="1:17" x14ac:dyDescent="0.35">
      <c r="A2230">
        <v>2228</v>
      </c>
      <c r="B2230" t="s">
        <v>2229</v>
      </c>
      <c r="C2230" t="s">
        <v>6338</v>
      </c>
      <c r="D2230" s="6">
        <v>1000</v>
      </c>
      <c r="E2230" s="6">
        <v>11744.9</v>
      </c>
      <c r="F2230" t="s">
        <v>8219</v>
      </c>
      <c r="G2230" t="s">
        <v>8236</v>
      </c>
      <c r="H2230" t="s">
        <v>8249</v>
      </c>
      <c r="I2230" s="7">
        <v>1439707236</v>
      </c>
      <c r="J2230" s="7">
        <v>1437115236</v>
      </c>
      <c r="K2230" t="b">
        <v>0</v>
      </c>
      <c r="L2230">
        <v>144</v>
      </c>
      <c r="M2230" t="b">
        <v>1</v>
      </c>
      <c r="N2230" s="7" t="s">
        <v>8336</v>
      </c>
      <c r="O2230" s="7" t="s">
        <v>8354</v>
      </c>
      <c r="P2230">
        <v>1175</v>
      </c>
      <c r="Q2230" s="6">
        <f>E2230/Table1_2[[#This Row],[backers_count]]</f>
        <v>81.561805555555551</v>
      </c>
    </row>
    <row r="2231" spans="1:17" x14ac:dyDescent="0.35">
      <c r="A2231">
        <v>2229</v>
      </c>
      <c r="B2231" t="s">
        <v>2230</v>
      </c>
      <c r="C2231" t="s">
        <v>6339</v>
      </c>
      <c r="D2231" s="6">
        <v>8012</v>
      </c>
      <c r="E2231" s="6">
        <v>13704.33</v>
      </c>
      <c r="F2231" t="s">
        <v>8219</v>
      </c>
      <c r="G2231" t="s">
        <v>8224</v>
      </c>
      <c r="H2231" t="s">
        <v>8246</v>
      </c>
      <c r="I2231" s="7">
        <v>1378180800</v>
      </c>
      <c r="J2231" s="7">
        <v>1375113391</v>
      </c>
      <c r="K2231" t="b">
        <v>0</v>
      </c>
      <c r="L2231">
        <v>539</v>
      </c>
      <c r="M2231" t="b">
        <v>1</v>
      </c>
      <c r="N2231" s="7" t="s">
        <v>8336</v>
      </c>
      <c r="O2231" s="7" t="s">
        <v>8354</v>
      </c>
      <c r="P2231">
        <v>172</v>
      </c>
      <c r="Q2231" s="6">
        <f>E2231/Table1_2[[#This Row],[backers_count]]</f>
        <v>25.42547309833024</v>
      </c>
    </row>
    <row r="2232" spans="1:17" x14ac:dyDescent="0.35">
      <c r="A2232">
        <v>2230</v>
      </c>
      <c r="B2232" t="s">
        <v>2231</v>
      </c>
      <c r="C2232" t="s">
        <v>6340</v>
      </c>
      <c r="D2232" s="6">
        <v>8500</v>
      </c>
      <c r="E2232" s="6">
        <v>10706</v>
      </c>
      <c r="F2232" t="s">
        <v>8219</v>
      </c>
      <c r="G2232" t="s">
        <v>8224</v>
      </c>
      <c r="H2232" t="s">
        <v>8246</v>
      </c>
      <c r="I2232" s="7">
        <v>1398460127</v>
      </c>
      <c r="J2232" s="7">
        <v>1395868127</v>
      </c>
      <c r="K2232" t="b">
        <v>0</v>
      </c>
      <c r="L2232">
        <v>498</v>
      </c>
      <c r="M2232" t="b">
        <v>1</v>
      </c>
      <c r="N2232" s="7" t="s">
        <v>8336</v>
      </c>
      <c r="O2232" s="7" t="s">
        <v>8354</v>
      </c>
      <c r="P2232">
        <v>126</v>
      </c>
      <c r="Q2232" s="6">
        <f>E2232/Table1_2[[#This Row],[backers_count]]</f>
        <v>21.497991967871485</v>
      </c>
    </row>
    <row r="2233" spans="1:17" x14ac:dyDescent="0.35">
      <c r="A2233">
        <v>2231</v>
      </c>
      <c r="B2233" t="s">
        <v>2232</v>
      </c>
      <c r="C2233" t="s">
        <v>6341</v>
      </c>
      <c r="D2233" s="6">
        <v>2500</v>
      </c>
      <c r="E2233" s="6">
        <v>30303.24</v>
      </c>
      <c r="F2233" t="s">
        <v>8219</v>
      </c>
      <c r="G2233" t="s">
        <v>8224</v>
      </c>
      <c r="H2233" t="s">
        <v>8246</v>
      </c>
      <c r="I2233" s="7">
        <v>1372136400</v>
      </c>
      <c r="J2233" s="7">
        <v>1369864301</v>
      </c>
      <c r="K2233" t="b">
        <v>0</v>
      </c>
      <c r="L2233">
        <v>1113</v>
      </c>
      <c r="M2233" t="b">
        <v>1</v>
      </c>
      <c r="N2233" s="7" t="s">
        <v>8336</v>
      </c>
      <c r="O2233" s="7" t="s">
        <v>8354</v>
      </c>
      <c r="P2233">
        <v>1213</v>
      </c>
      <c r="Q2233" s="6">
        <f>E2233/Table1_2[[#This Row],[backers_count]]</f>
        <v>27.226630727762803</v>
      </c>
    </row>
    <row r="2234" spans="1:17" x14ac:dyDescent="0.35">
      <c r="A2234">
        <v>2232</v>
      </c>
      <c r="B2234" t="s">
        <v>2233</v>
      </c>
      <c r="C2234" t="s">
        <v>6342</v>
      </c>
      <c r="D2234" s="6">
        <v>5000</v>
      </c>
      <c r="E2234" s="6">
        <v>24790</v>
      </c>
      <c r="F2234" t="s">
        <v>8219</v>
      </c>
      <c r="G2234" t="s">
        <v>8224</v>
      </c>
      <c r="H2234" t="s">
        <v>8246</v>
      </c>
      <c r="I2234" s="7">
        <v>1405738800</v>
      </c>
      <c r="J2234" s="7">
        <v>1402945408</v>
      </c>
      <c r="K2234" t="b">
        <v>0</v>
      </c>
      <c r="L2234">
        <v>988</v>
      </c>
      <c r="M2234" t="b">
        <v>1</v>
      </c>
      <c r="N2234" s="7" t="s">
        <v>8336</v>
      </c>
      <c r="O2234" s="7" t="s">
        <v>8354</v>
      </c>
      <c r="P2234">
        <v>496</v>
      </c>
      <c r="Q2234" s="6">
        <f>E2234/Table1_2[[#This Row],[backers_count]]</f>
        <v>25.091093117408906</v>
      </c>
    </row>
    <row r="2235" spans="1:17" x14ac:dyDescent="0.35">
      <c r="A2235">
        <v>2233</v>
      </c>
      <c r="B2235" t="s">
        <v>2234</v>
      </c>
      <c r="C2235" t="s">
        <v>6343</v>
      </c>
      <c r="D2235" s="6">
        <v>2500</v>
      </c>
      <c r="E2235" s="6">
        <v>8301</v>
      </c>
      <c r="F2235" t="s">
        <v>8219</v>
      </c>
      <c r="G2235" t="s">
        <v>8225</v>
      </c>
      <c r="H2235" t="s">
        <v>8247</v>
      </c>
      <c r="I2235" s="7">
        <v>1450051200</v>
      </c>
      <c r="J2235" s="7">
        <v>1448269539</v>
      </c>
      <c r="K2235" t="b">
        <v>0</v>
      </c>
      <c r="L2235">
        <v>391</v>
      </c>
      <c r="M2235" t="b">
        <v>1</v>
      </c>
      <c r="N2235" s="7" t="s">
        <v>8336</v>
      </c>
      <c r="O2235" s="7" t="s">
        <v>8354</v>
      </c>
      <c r="P2235">
        <v>333</v>
      </c>
      <c r="Q2235" s="6">
        <f>E2235/Table1_2[[#This Row],[backers_count]]</f>
        <v>21.230179028132991</v>
      </c>
    </row>
    <row r="2236" spans="1:17" x14ac:dyDescent="0.35">
      <c r="A2236">
        <v>2234</v>
      </c>
      <c r="B2236" t="s">
        <v>2235</v>
      </c>
      <c r="C2236" t="s">
        <v>6344</v>
      </c>
      <c r="D2236" s="6">
        <v>100</v>
      </c>
      <c r="E2236" s="6">
        <v>1165</v>
      </c>
      <c r="F2236" t="s">
        <v>8219</v>
      </c>
      <c r="G2236" t="s">
        <v>8224</v>
      </c>
      <c r="H2236" t="s">
        <v>8246</v>
      </c>
      <c r="I2236" s="7">
        <v>1483645647</v>
      </c>
      <c r="J2236" s="7">
        <v>1481053647</v>
      </c>
      <c r="K2236" t="b">
        <v>0</v>
      </c>
      <c r="L2236">
        <v>28</v>
      </c>
      <c r="M2236" t="b">
        <v>1</v>
      </c>
      <c r="N2236" s="7" t="s">
        <v>8336</v>
      </c>
      <c r="O2236" s="7" t="s">
        <v>8354</v>
      </c>
      <c r="P2236">
        <v>1165</v>
      </c>
      <c r="Q2236" s="6">
        <f>E2236/Table1_2[[#This Row],[backers_count]]</f>
        <v>41.607142857142854</v>
      </c>
    </row>
    <row r="2237" spans="1:17" x14ac:dyDescent="0.35">
      <c r="A2237">
        <v>2235</v>
      </c>
      <c r="B2237" t="s">
        <v>2236</v>
      </c>
      <c r="C2237" t="s">
        <v>6345</v>
      </c>
      <c r="D2237" s="6">
        <v>13000</v>
      </c>
      <c r="E2237" s="6">
        <v>19931</v>
      </c>
      <c r="F2237" t="s">
        <v>8219</v>
      </c>
      <c r="G2237" t="s">
        <v>8229</v>
      </c>
      <c r="H2237" t="s">
        <v>8251</v>
      </c>
      <c r="I2237" s="7">
        <v>1427585511</v>
      </c>
      <c r="J2237" s="7">
        <v>1424997111</v>
      </c>
      <c r="K2237" t="b">
        <v>0</v>
      </c>
      <c r="L2237">
        <v>147</v>
      </c>
      <c r="M2237" t="b">
        <v>1</v>
      </c>
      <c r="N2237" s="7" t="s">
        <v>8336</v>
      </c>
      <c r="O2237" s="7" t="s">
        <v>8354</v>
      </c>
      <c r="P2237">
        <v>154</v>
      </c>
      <c r="Q2237" s="6">
        <f>E2237/Table1_2[[#This Row],[backers_count]]</f>
        <v>135.58503401360545</v>
      </c>
    </row>
    <row r="2238" spans="1:17" x14ac:dyDescent="0.35">
      <c r="A2238">
        <v>2236</v>
      </c>
      <c r="B2238" t="s">
        <v>2237</v>
      </c>
      <c r="C2238" t="s">
        <v>6346</v>
      </c>
      <c r="D2238" s="6">
        <v>2800</v>
      </c>
      <c r="E2238" s="6">
        <v>15039</v>
      </c>
      <c r="F2238" t="s">
        <v>8219</v>
      </c>
      <c r="G2238" t="s">
        <v>8224</v>
      </c>
      <c r="H2238" t="s">
        <v>8246</v>
      </c>
      <c r="I2238" s="7">
        <v>1454338123</v>
      </c>
      <c r="J2238" s="7">
        <v>1451746123</v>
      </c>
      <c r="K2238" t="b">
        <v>0</v>
      </c>
      <c r="L2238">
        <v>680</v>
      </c>
      <c r="M2238" t="b">
        <v>1</v>
      </c>
      <c r="N2238" s="7" t="s">
        <v>8336</v>
      </c>
      <c r="O2238" s="7" t="s">
        <v>8354</v>
      </c>
      <c r="P2238">
        <v>538</v>
      </c>
      <c r="Q2238" s="6">
        <f>E2238/Table1_2[[#This Row],[backers_count]]</f>
        <v>22.116176470588236</v>
      </c>
    </row>
    <row r="2239" spans="1:17" x14ac:dyDescent="0.35">
      <c r="A2239">
        <v>2237</v>
      </c>
      <c r="B2239" t="s">
        <v>2238</v>
      </c>
      <c r="C2239" t="s">
        <v>6347</v>
      </c>
      <c r="D2239" s="6">
        <v>18000</v>
      </c>
      <c r="E2239" s="6">
        <v>63527</v>
      </c>
      <c r="F2239" t="s">
        <v>8219</v>
      </c>
      <c r="G2239" t="s">
        <v>8224</v>
      </c>
      <c r="H2239" t="s">
        <v>8246</v>
      </c>
      <c r="I2239" s="7">
        <v>1415779140</v>
      </c>
      <c r="J2239" s="7">
        <v>1412294683</v>
      </c>
      <c r="K2239" t="b">
        <v>0</v>
      </c>
      <c r="L2239">
        <v>983</v>
      </c>
      <c r="M2239" t="b">
        <v>1</v>
      </c>
      <c r="N2239" s="7" t="s">
        <v>8336</v>
      </c>
      <c r="O2239" s="7" t="s">
        <v>8354</v>
      </c>
      <c r="P2239">
        <v>353</v>
      </c>
      <c r="Q2239" s="6">
        <f>E2239/Table1_2[[#This Row],[backers_count]]</f>
        <v>64.625635808748726</v>
      </c>
    </row>
    <row r="2240" spans="1:17" x14ac:dyDescent="0.35">
      <c r="A2240">
        <v>2238</v>
      </c>
      <c r="B2240" t="s">
        <v>2239</v>
      </c>
      <c r="C2240" t="s">
        <v>6348</v>
      </c>
      <c r="D2240" s="6">
        <v>4000</v>
      </c>
      <c r="E2240" s="6">
        <v>5496</v>
      </c>
      <c r="F2240" t="s">
        <v>8219</v>
      </c>
      <c r="G2240" t="s">
        <v>8236</v>
      </c>
      <c r="H2240" t="s">
        <v>8249</v>
      </c>
      <c r="I2240" s="7">
        <v>1489157716</v>
      </c>
      <c r="J2240" s="7">
        <v>1486565716</v>
      </c>
      <c r="K2240" t="b">
        <v>0</v>
      </c>
      <c r="L2240">
        <v>79</v>
      </c>
      <c r="M2240" t="b">
        <v>1</v>
      </c>
      <c r="N2240" s="7" t="s">
        <v>8336</v>
      </c>
      <c r="O2240" s="7" t="s">
        <v>8354</v>
      </c>
      <c r="P2240">
        <v>138</v>
      </c>
      <c r="Q2240" s="6">
        <f>E2240/Table1_2[[#This Row],[backers_count]]</f>
        <v>69.569620253164558</v>
      </c>
    </row>
    <row r="2241" spans="1:17" x14ac:dyDescent="0.35">
      <c r="A2241">
        <v>2239</v>
      </c>
      <c r="B2241" t="s">
        <v>2240</v>
      </c>
      <c r="C2241" t="s">
        <v>6349</v>
      </c>
      <c r="D2241" s="6">
        <v>25000</v>
      </c>
      <c r="E2241" s="6">
        <v>32006.67</v>
      </c>
      <c r="F2241" t="s">
        <v>8219</v>
      </c>
      <c r="G2241" t="s">
        <v>8224</v>
      </c>
      <c r="H2241" t="s">
        <v>8246</v>
      </c>
      <c r="I2241" s="7">
        <v>1385870520</v>
      </c>
      <c r="J2241" s="7">
        <v>1382742014</v>
      </c>
      <c r="K2241" t="b">
        <v>0</v>
      </c>
      <c r="L2241">
        <v>426</v>
      </c>
      <c r="M2241" t="b">
        <v>1</v>
      </c>
      <c r="N2241" s="7" t="s">
        <v>8336</v>
      </c>
      <c r="O2241" s="7" t="s">
        <v>8354</v>
      </c>
      <c r="P2241">
        <v>129</v>
      </c>
      <c r="Q2241" s="6">
        <f>E2241/Table1_2[[#This Row],[backers_count]]</f>
        <v>75.133028169014082</v>
      </c>
    </row>
    <row r="2242" spans="1:17" x14ac:dyDescent="0.35">
      <c r="A2242">
        <v>2240</v>
      </c>
      <c r="B2242" t="s">
        <v>2241</v>
      </c>
      <c r="C2242" t="s">
        <v>6350</v>
      </c>
      <c r="D2242" s="6">
        <v>5000</v>
      </c>
      <c r="E2242" s="6">
        <v>13534</v>
      </c>
      <c r="F2242" t="s">
        <v>8219</v>
      </c>
      <c r="G2242" t="s">
        <v>8224</v>
      </c>
      <c r="H2242" t="s">
        <v>8246</v>
      </c>
      <c r="I2242" s="7">
        <v>1461354544</v>
      </c>
      <c r="J2242" s="7">
        <v>1458762544</v>
      </c>
      <c r="K2242" t="b">
        <v>0</v>
      </c>
      <c r="L2242">
        <v>96</v>
      </c>
      <c r="M2242" t="b">
        <v>1</v>
      </c>
      <c r="N2242" s="7" t="s">
        <v>8336</v>
      </c>
      <c r="O2242" s="7" t="s">
        <v>8354</v>
      </c>
      <c r="P2242">
        <v>271</v>
      </c>
      <c r="Q2242" s="6">
        <f>E2242/Table1_2[[#This Row],[backers_count]]</f>
        <v>140.97916666666666</v>
      </c>
    </row>
    <row r="2243" spans="1:17" x14ac:dyDescent="0.35">
      <c r="A2243">
        <v>2241</v>
      </c>
      <c r="B2243" t="s">
        <v>2242</v>
      </c>
      <c r="C2243" t="s">
        <v>6351</v>
      </c>
      <c r="D2243" s="6">
        <v>1000</v>
      </c>
      <c r="E2243" s="6">
        <v>8064</v>
      </c>
      <c r="F2243" t="s">
        <v>8219</v>
      </c>
      <c r="G2243" t="s">
        <v>8225</v>
      </c>
      <c r="H2243" t="s">
        <v>8247</v>
      </c>
      <c r="I2243" s="7">
        <v>1488484300</v>
      </c>
      <c r="J2243" s="7">
        <v>1485892300</v>
      </c>
      <c r="K2243" t="b">
        <v>0</v>
      </c>
      <c r="L2243">
        <v>163</v>
      </c>
      <c r="M2243" t="b">
        <v>1</v>
      </c>
      <c r="N2243" s="7" t="s">
        <v>8336</v>
      </c>
      <c r="O2243" s="7" t="s">
        <v>8354</v>
      </c>
      <c r="P2243">
        <v>807</v>
      </c>
      <c r="Q2243" s="6">
        <f>E2243/Table1_2[[#This Row],[backers_count]]</f>
        <v>49.472392638036808</v>
      </c>
    </row>
    <row r="2244" spans="1:17" x14ac:dyDescent="0.35">
      <c r="A2244">
        <v>2242</v>
      </c>
      <c r="B2244" t="s">
        <v>2243</v>
      </c>
      <c r="C2244" t="s">
        <v>6352</v>
      </c>
      <c r="D2244" s="6">
        <v>10000</v>
      </c>
      <c r="E2244" s="6">
        <v>136009.76</v>
      </c>
      <c r="F2244" t="s">
        <v>8219</v>
      </c>
      <c r="G2244" t="s">
        <v>8224</v>
      </c>
      <c r="H2244" t="s">
        <v>8246</v>
      </c>
      <c r="I2244" s="7">
        <v>1385521320</v>
      </c>
      <c r="J2244" s="7">
        <v>1382449733</v>
      </c>
      <c r="K2244" t="b">
        <v>0</v>
      </c>
      <c r="L2244">
        <v>2525</v>
      </c>
      <c r="M2244" t="b">
        <v>1</v>
      </c>
      <c r="N2244" s="7" t="s">
        <v>8336</v>
      </c>
      <c r="O2244" s="7" t="s">
        <v>8354</v>
      </c>
      <c r="P2244">
        <v>1361</v>
      </c>
      <c r="Q2244" s="6">
        <f>E2244/Table1_2[[#This Row],[backers_count]]</f>
        <v>53.865251485148519</v>
      </c>
    </row>
    <row r="2245" spans="1:17" x14ac:dyDescent="0.35">
      <c r="A2245">
        <v>2243</v>
      </c>
      <c r="B2245" t="s">
        <v>2244</v>
      </c>
      <c r="C2245" t="s">
        <v>6353</v>
      </c>
      <c r="D2245" s="6">
        <v>1</v>
      </c>
      <c r="E2245" s="6">
        <v>9302.5</v>
      </c>
      <c r="F2245" t="s">
        <v>8219</v>
      </c>
      <c r="G2245" t="s">
        <v>8224</v>
      </c>
      <c r="H2245" t="s">
        <v>8246</v>
      </c>
      <c r="I2245" s="7">
        <v>1489374000</v>
      </c>
      <c r="J2245" s="7">
        <v>1488823290</v>
      </c>
      <c r="K2245" t="b">
        <v>0</v>
      </c>
      <c r="L2245">
        <v>2035</v>
      </c>
      <c r="M2245" t="b">
        <v>1</v>
      </c>
      <c r="N2245" s="7" t="s">
        <v>8336</v>
      </c>
      <c r="O2245" s="7" t="s">
        <v>8354</v>
      </c>
      <c r="P2245">
        <v>930250</v>
      </c>
      <c r="Q2245" s="6">
        <f>E2245/Table1_2[[#This Row],[backers_count]]</f>
        <v>4.5712530712530715</v>
      </c>
    </row>
    <row r="2246" spans="1:17" x14ac:dyDescent="0.35">
      <c r="A2246">
        <v>2244</v>
      </c>
      <c r="B2246" t="s">
        <v>2245</v>
      </c>
      <c r="C2246" t="s">
        <v>6354</v>
      </c>
      <c r="D2246" s="6">
        <v>5000</v>
      </c>
      <c r="E2246" s="6">
        <v>18851</v>
      </c>
      <c r="F2246" t="s">
        <v>8219</v>
      </c>
      <c r="G2246" t="s">
        <v>8224</v>
      </c>
      <c r="H2246" t="s">
        <v>8246</v>
      </c>
      <c r="I2246" s="7">
        <v>1476649800</v>
      </c>
      <c r="J2246" s="7">
        <v>1475609946</v>
      </c>
      <c r="K2246" t="b">
        <v>0</v>
      </c>
      <c r="L2246">
        <v>290</v>
      </c>
      <c r="M2246" t="b">
        <v>1</v>
      </c>
      <c r="N2246" s="7" t="s">
        <v>8336</v>
      </c>
      <c r="O2246" s="7" t="s">
        <v>8354</v>
      </c>
      <c r="P2246">
        <v>378</v>
      </c>
      <c r="Q2246" s="6">
        <f>E2246/Table1_2[[#This Row],[backers_count]]</f>
        <v>65.00344827586207</v>
      </c>
    </row>
    <row r="2247" spans="1:17" x14ac:dyDescent="0.35">
      <c r="A2247">
        <v>2245</v>
      </c>
      <c r="B2247" t="s">
        <v>2246</v>
      </c>
      <c r="C2247" t="s">
        <v>6355</v>
      </c>
      <c r="D2247" s="6">
        <v>4000</v>
      </c>
      <c r="E2247" s="6">
        <v>105881</v>
      </c>
      <c r="F2247" t="s">
        <v>8219</v>
      </c>
      <c r="G2247" t="s">
        <v>8224</v>
      </c>
      <c r="H2247" t="s">
        <v>8246</v>
      </c>
      <c r="I2247" s="7">
        <v>1393005600</v>
      </c>
      <c r="J2247" s="7">
        <v>1390323617</v>
      </c>
      <c r="K2247" t="b">
        <v>0</v>
      </c>
      <c r="L2247">
        <v>1980</v>
      </c>
      <c r="M2247" t="b">
        <v>1</v>
      </c>
      <c r="N2247" s="7" t="s">
        <v>8336</v>
      </c>
      <c r="O2247" s="7" t="s">
        <v>8354</v>
      </c>
      <c r="P2247">
        <v>2648</v>
      </c>
      <c r="Q2247" s="6">
        <f>E2247/Table1_2[[#This Row],[backers_count]]</f>
        <v>53.475252525252522</v>
      </c>
    </row>
    <row r="2248" spans="1:17" x14ac:dyDescent="0.35">
      <c r="A2248">
        <v>2246</v>
      </c>
      <c r="B2248" t="s">
        <v>2247</v>
      </c>
      <c r="C2248" t="s">
        <v>6356</v>
      </c>
      <c r="D2248" s="6">
        <v>2500</v>
      </c>
      <c r="E2248" s="6">
        <v>2503</v>
      </c>
      <c r="F2248" t="s">
        <v>8219</v>
      </c>
      <c r="G2248" t="s">
        <v>8225</v>
      </c>
      <c r="H2248" t="s">
        <v>8247</v>
      </c>
      <c r="I2248" s="7">
        <v>1441393210</v>
      </c>
      <c r="J2248" s="7">
        <v>1438801210</v>
      </c>
      <c r="K2248" t="b">
        <v>0</v>
      </c>
      <c r="L2248">
        <v>57</v>
      </c>
      <c r="M2248" t="b">
        <v>1</v>
      </c>
      <c r="N2248" s="7" t="s">
        <v>8336</v>
      </c>
      <c r="O2248" s="7" t="s">
        <v>8354</v>
      </c>
      <c r="P2248">
        <v>101</v>
      </c>
      <c r="Q2248" s="6">
        <f>E2248/Table1_2[[#This Row],[backers_count]]</f>
        <v>43.912280701754383</v>
      </c>
    </row>
    <row r="2249" spans="1:17" x14ac:dyDescent="0.35">
      <c r="A2249">
        <v>2247</v>
      </c>
      <c r="B2249" t="s">
        <v>2248</v>
      </c>
      <c r="C2249" t="s">
        <v>6357</v>
      </c>
      <c r="D2249" s="6">
        <v>18500</v>
      </c>
      <c r="E2249" s="6">
        <v>19324</v>
      </c>
      <c r="F2249" t="s">
        <v>8219</v>
      </c>
      <c r="G2249" t="s">
        <v>8224</v>
      </c>
      <c r="H2249" t="s">
        <v>8246</v>
      </c>
      <c r="I2249" s="7">
        <v>1438185565</v>
      </c>
      <c r="J2249" s="7">
        <v>1436975965</v>
      </c>
      <c r="K2249" t="b">
        <v>0</v>
      </c>
      <c r="L2249">
        <v>380</v>
      </c>
      <c r="M2249" t="b">
        <v>1</v>
      </c>
      <c r="N2249" s="7" t="s">
        <v>8336</v>
      </c>
      <c r="O2249" s="7" t="s">
        <v>8354</v>
      </c>
      <c r="P2249">
        <v>105</v>
      </c>
      <c r="Q2249" s="6">
        <f>E2249/Table1_2[[#This Row],[backers_count]]</f>
        <v>50.852631578947367</v>
      </c>
    </row>
    <row r="2250" spans="1:17" x14ac:dyDescent="0.35">
      <c r="A2250">
        <v>2248</v>
      </c>
      <c r="B2250" t="s">
        <v>2249</v>
      </c>
      <c r="C2250" t="s">
        <v>6358</v>
      </c>
      <c r="D2250" s="6">
        <v>7000</v>
      </c>
      <c r="E2250" s="6">
        <v>7505</v>
      </c>
      <c r="F2250" t="s">
        <v>8219</v>
      </c>
      <c r="G2250" t="s">
        <v>8225</v>
      </c>
      <c r="H2250" t="s">
        <v>8247</v>
      </c>
      <c r="I2250" s="7">
        <v>1481749278</v>
      </c>
      <c r="J2250" s="7">
        <v>1479157278</v>
      </c>
      <c r="K2250" t="b">
        <v>0</v>
      </c>
      <c r="L2250">
        <v>128</v>
      </c>
      <c r="M2250" t="b">
        <v>1</v>
      </c>
      <c r="N2250" s="7" t="s">
        <v>8336</v>
      </c>
      <c r="O2250" s="7" t="s">
        <v>8354</v>
      </c>
      <c r="P2250">
        <v>108</v>
      </c>
      <c r="Q2250" s="6">
        <f>E2250/Table1_2[[#This Row],[backers_count]]</f>
        <v>58.6328125</v>
      </c>
    </row>
    <row r="2251" spans="1:17" x14ac:dyDescent="0.35">
      <c r="A2251">
        <v>2249</v>
      </c>
      <c r="B2251" t="s">
        <v>2250</v>
      </c>
      <c r="C2251" t="s">
        <v>6359</v>
      </c>
      <c r="D2251" s="6">
        <v>3500</v>
      </c>
      <c r="E2251" s="6">
        <v>5907</v>
      </c>
      <c r="F2251" t="s">
        <v>8219</v>
      </c>
      <c r="G2251" t="s">
        <v>8224</v>
      </c>
      <c r="H2251" t="s">
        <v>8246</v>
      </c>
      <c r="I2251" s="7">
        <v>1364917965</v>
      </c>
      <c r="J2251" s="7">
        <v>1362329565</v>
      </c>
      <c r="K2251" t="b">
        <v>0</v>
      </c>
      <c r="L2251">
        <v>180</v>
      </c>
      <c r="M2251" t="b">
        <v>1</v>
      </c>
      <c r="N2251" s="7" t="s">
        <v>8336</v>
      </c>
      <c r="O2251" s="7" t="s">
        <v>8354</v>
      </c>
      <c r="P2251">
        <v>169</v>
      </c>
      <c r="Q2251" s="6">
        <f>E2251/Table1_2[[#This Row],[backers_count]]</f>
        <v>32.81666666666667</v>
      </c>
    </row>
    <row r="2252" spans="1:17" x14ac:dyDescent="0.35">
      <c r="A2252">
        <v>2250</v>
      </c>
      <c r="B2252" t="s">
        <v>2251</v>
      </c>
      <c r="C2252" t="s">
        <v>6360</v>
      </c>
      <c r="D2252" s="6">
        <v>25000</v>
      </c>
      <c r="E2252" s="6">
        <v>243778</v>
      </c>
      <c r="F2252" t="s">
        <v>8219</v>
      </c>
      <c r="G2252" t="s">
        <v>8224</v>
      </c>
      <c r="H2252" t="s">
        <v>8246</v>
      </c>
      <c r="I2252" s="7">
        <v>1480727273</v>
      </c>
      <c r="J2252" s="7">
        <v>1478131673</v>
      </c>
      <c r="K2252" t="b">
        <v>0</v>
      </c>
      <c r="L2252">
        <v>571</v>
      </c>
      <c r="M2252" t="b">
        <v>1</v>
      </c>
      <c r="N2252" s="7" t="s">
        <v>8336</v>
      </c>
      <c r="O2252" s="7" t="s">
        <v>8354</v>
      </c>
      <c r="P2252">
        <v>976</v>
      </c>
      <c r="Q2252" s="6">
        <f>E2252/Table1_2[[#This Row],[backers_count]]</f>
        <v>426.93169877408059</v>
      </c>
    </row>
    <row r="2253" spans="1:17" x14ac:dyDescent="0.35">
      <c r="A2253">
        <v>2251</v>
      </c>
      <c r="B2253" t="s">
        <v>2252</v>
      </c>
      <c r="C2253" t="s">
        <v>6361</v>
      </c>
      <c r="D2253" s="6">
        <v>8500</v>
      </c>
      <c r="E2253" s="6">
        <v>11428.19</v>
      </c>
      <c r="F2253" t="s">
        <v>8219</v>
      </c>
      <c r="G2253" t="s">
        <v>8224</v>
      </c>
      <c r="H2253" t="s">
        <v>8246</v>
      </c>
      <c r="I2253" s="7">
        <v>1408177077</v>
      </c>
      <c r="J2253" s="7">
        <v>1406362677</v>
      </c>
      <c r="K2253" t="b">
        <v>0</v>
      </c>
      <c r="L2253">
        <v>480</v>
      </c>
      <c r="M2253" t="b">
        <v>1</v>
      </c>
      <c r="N2253" s="7" t="s">
        <v>8336</v>
      </c>
      <c r="O2253" s="7" t="s">
        <v>8354</v>
      </c>
      <c r="P2253">
        <v>135</v>
      </c>
      <c r="Q2253" s="6">
        <f>E2253/Table1_2[[#This Row],[backers_count]]</f>
        <v>23.808729166666669</v>
      </c>
    </row>
    <row r="2254" spans="1:17" x14ac:dyDescent="0.35">
      <c r="A2254">
        <v>2252</v>
      </c>
      <c r="B2254" t="s">
        <v>2253</v>
      </c>
      <c r="C2254" t="s">
        <v>6362</v>
      </c>
      <c r="D2254" s="6">
        <v>9000</v>
      </c>
      <c r="E2254" s="6">
        <v>24505</v>
      </c>
      <c r="F2254" t="s">
        <v>8219</v>
      </c>
      <c r="G2254" t="s">
        <v>8227</v>
      </c>
      <c r="H2254" t="s">
        <v>8249</v>
      </c>
      <c r="I2254" s="7">
        <v>1470469938</v>
      </c>
      <c r="J2254" s="7">
        <v>1469173938</v>
      </c>
      <c r="K2254" t="b">
        <v>0</v>
      </c>
      <c r="L2254">
        <v>249</v>
      </c>
      <c r="M2254" t="b">
        <v>1</v>
      </c>
      <c r="N2254" s="7" t="s">
        <v>8336</v>
      </c>
      <c r="O2254" s="7" t="s">
        <v>8354</v>
      </c>
      <c r="P2254">
        <v>273</v>
      </c>
      <c r="Q2254" s="6">
        <f>E2254/Table1_2[[#This Row],[backers_count]]</f>
        <v>98.413654618473899</v>
      </c>
    </row>
    <row r="2255" spans="1:17" x14ac:dyDescent="0.35">
      <c r="A2255">
        <v>2253</v>
      </c>
      <c r="B2255" t="s">
        <v>2254</v>
      </c>
      <c r="C2255" t="s">
        <v>6363</v>
      </c>
      <c r="D2255" s="6">
        <v>8000</v>
      </c>
      <c r="E2255" s="6">
        <v>9015</v>
      </c>
      <c r="F2255" t="s">
        <v>8219</v>
      </c>
      <c r="G2255" t="s">
        <v>8224</v>
      </c>
      <c r="H2255" t="s">
        <v>8246</v>
      </c>
      <c r="I2255" s="7">
        <v>1447862947</v>
      </c>
      <c r="J2255" s="7">
        <v>1445267347</v>
      </c>
      <c r="K2255" t="b">
        <v>0</v>
      </c>
      <c r="L2255">
        <v>84</v>
      </c>
      <c r="M2255" t="b">
        <v>1</v>
      </c>
      <c r="N2255" s="7" t="s">
        <v>8336</v>
      </c>
      <c r="O2255" s="7" t="s">
        <v>8354</v>
      </c>
      <c r="P2255">
        <v>113</v>
      </c>
      <c r="Q2255" s="6">
        <f>E2255/Table1_2[[#This Row],[backers_count]]</f>
        <v>107.32142857142857</v>
      </c>
    </row>
    <row r="2256" spans="1:17" x14ac:dyDescent="0.35">
      <c r="A2256">
        <v>2254</v>
      </c>
      <c r="B2256" t="s">
        <v>2255</v>
      </c>
      <c r="C2256" t="s">
        <v>6364</v>
      </c>
      <c r="D2256" s="6">
        <v>500</v>
      </c>
      <c r="E2256" s="6">
        <v>2299</v>
      </c>
      <c r="F2256" t="s">
        <v>8219</v>
      </c>
      <c r="G2256" t="s">
        <v>8224</v>
      </c>
      <c r="H2256" t="s">
        <v>8246</v>
      </c>
      <c r="I2256" s="7">
        <v>1485271968</v>
      </c>
      <c r="J2256" s="7">
        <v>1484667168</v>
      </c>
      <c r="K2256" t="b">
        <v>0</v>
      </c>
      <c r="L2256">
        <v>197</v>
      </c>
      <c r="M2256" t="b">
        <v>1</v>
      </c>
      <c r="N2256" s="7" t="s">
        <v>8336</v>
      </c>
      <c r="O2256" s="7" t="s">
        <v>8354</v>
      </c>
      <c r="P2256">
        <v>460</v>
      </c>
      <c r="Q2256" s="6">
        <f>E2256/Table1_2[[#This Row],[backers_count]]</f>
        <v>11.67005076142132</v>
      </c>
    </row>
    <row r="2257" spans="1:17" x14ac:dyDescent="0.35">
      <c r="A2257">
        <v>2255</v>
      </c>
      <c r="B2257" t="s">
        <v>2256</v>
      </c>
      <c r="C2257" t="s">
        <v>6365</v>
      </c>
      <c r="D2257" s="6">
        <v>3950</v>
      </c>
      <c r="E2257" s="6">
        <v>11323</v>
      </c>
      <c r="F2257" t="s">
        <v>8219</v>
      </c>
      <c r="G2257" t="s">
        <v>8224</v>
      </c>
      <c r="H2257" t="s">
        <v>8246</v>
      </c>
      <c r="I2257" s="7">
        <v>1462661451</v>
      </c>
      <c r="J2257" s="7">
        <v>1460069451</v>
      </c>
      <c r="K2257" t="b">
        <v>0</v>
      </c>
      <c r="L2257">
        <v>271</v>
      </c>
      <c r="M2257" t="b">
        <v>1</v>
      </c>
      <c r="N2257" s="7" t="s">
        <v>8336</v>
      </c>
      <c r="O2257" s="7" t="s">
        <v>8354</v>
      </c>
      <c r="P2257">
        <v>287</v>
      </c>
      <c r="Q2257" s="6">
        <f>E2257/Table1_2[[#This Row],[backers_count]]</f>
        <v>41.782287822878232</v>
      </c>
    </row>
    <row r="2258" spans="1:17" x14ac:dyDescent="0.35">
      <c r="A2258">
        <v>2256</v>
      </c>
      <c r="B2258" t="s">
        <v>2257</v>
      </c>
      <c r="C2258" t="s">
        <v>6366</v>
      </c>
      <c r="D2258" s="6">
        <v>480</v>
      </c>
      <c r="E2258" s="6">
        <v>1069</v>
      </c>
      <c r="F2258" t="s">
        <v>8219</v>
      </c>
      <c r="G2258" t="s">
        <v>8225</v>
      </c>
      <c r="H2258" t="s">
        <v>8247</v>
      </c>
      <c r="I2258" s="7">
        <v>1479811846</v>
      </c>
      <c r="J2258" s="7">
        <v>1478602246</v>
      </c>
      <c r="K2258" t="b">
        <v>0</v>
      </c>
      <c r="L2258">
        <v>50</v>
      </c>
      <c r="M2258" t="b">
        <v>1</v>
      </c>
      <c r="N2258" s="7" t="s">
        <v>8336</v>
      </c>
      <c r="O2258" s="7" t="s">
        <v>8354</v>
      </c>
      <c r="P2258">
        <v>223</v>
      </c>
      <c r="Q2258" s="6">
        <f>E2258/Table1_2[[#This Row],[backers_count]]</f>
        <v>21.38</v>
      </c>
    </row>
    <row r="2259" spans="1:17" x14ac:dyDescent="0.35">
      <c r="A2259">
        <v>2257</v>
      </c>
      <c r="B2259" t="s">
        <v>2258</v>
      </c>
      <c r="C2259" t="s">
        <v>6367</v>
      </c>
      <c r="D2259" s="6">
        <v>2500</v>
      </c>
      <c r="E2259" s="6">
        <v>15903.5</v>
      </c>
      <c r="F2259" t="s">
        <v>8219</v>
      </c>
      <c r="G2259" t="s">
        <v>8225</v>
      </c>
      <c r="H2259" t="s">
        <v>8247</v>
      </c>
      <c r="I2259" s="7">
        <v>1466377200</v>
      </c>
      <c r="J2259" s="7">
        <v>1463351329</v>
      </c>
      <c r="K2259" t="b">
        <v>0</v>
      </c>
      <c r="L2259">
        <v>169</v>
      </c>
      <c r="M2259" t="b">
        <v>1</v>
      </c>
      <c r="N2259" s="7" t="s">
        <v>8336</v>
      </c>
      <c r="O2259" s="7" t="s">
        <v>8354</v>
      </c>
      <c r="P2259">
        <v>637</v>
      </c>
      <c r="Q2259" s="6">
        <f>E2259/Table1_2[[#This Row],[backers_count]]</f>
        <v>94.103550295857985</v>
      </c>
    </row>
    <row r="2260" spans="1:17" x14ac:dyDescent="0.35">
      <c r="A2260">
        <v>2258</v>
      </c>
      <c r="B2260" t="s">
        <v>2259</v>
      </c>
      <c r="C2260" t="s">
        <v>6368</v>
      </c>
      <c r="D2260" s="6">
        <v>2200</v>
      </c>
      <c r="E2260" s="6">
        <v>3223</v>
      </c>
      <c r="F2260" t="s">
        <v>8219</v>
      </c>
      <c r="G2260" t="s">
        <v>8224</v>
      </c>
      <c r="H2260" t="s">
        <v>8246</v>
      </c>
      <c r="I2260" s="7">
        <v>1434045687</v>
      </c>
      <c r="J2260" s="7">
        <v>1431453687</v>
      </c>
      <c r="K2260" t="b">
        <v>0</v>
      </c>
      <c r="L2260">
        <v>205</v>
      </c>
      <c r="M2260" t="b">
        <v>1</v>
      </c>
      <c r="N2260" s="7" t="s">
        <v>8336</v>
      </c>
      <c r="O2260" s="7" t="s">
        <v>8354</v>
      </c>
      <c r="P2260">
        <v>147</v>
      </c>
      <c r="Q2260" s="6">
        <f>E2260/Table1_2[[#This Row],[backers_count]]</f>
        <v>15.721951219512196</v>
      </c>
    </row>
    <row r="2261" spans="1:17" x14ac:dyDescent="0.35">
      <c r="A2261">
        <v>2259</v>
      </c>
      <c r="B2261" t="s">
        <v>2260</v>
      </c>
      <c r="C2261" t="s">
        <v>6369</v>
      </c>
      <c r="D2261" s="6">
        <v>1000</v>
      </c>
      <c r="E2261" s="6">
        <v>18671</v>
      </c>
      <c r="F2261" t="s">
        <v>8219</v>
      </c>
      <c r="G2261" t="s">
        <v>8225</v>
      </c>
      <c r="H2261" t="s">
        <v>8247</v>
      </c>
      <c r="I2261" s="7">
        <v>1481224736</v>
      </c>
      <c r="J2261" s="7">
        <v>1480360736</v>
      </c>
      <c r="K2261" t="b">
        <v>0</v>
      </c>
      <c r="L2261">
        <v>206</v>
      </c>
      <c r="M2261" t="b">
        <v>1</v>
      </c>
      <c r="N2261" s="7" t="s">
        <v>8336</v>
      </c>
      <c r="O2261" s="7" t="s">
        <v>8354</v>
      </c>
      <c r="P2261">
        <v>1868</v>
      </c>
      <c r="Q2261" s="6">
        <f>E2261/Table1_2[[#This Row],[backers_count]]</f>
        <v>90.635922330097088</v>
      </c>
    </row>
    <row r="2262" spans="1:17" x14ac:dyDescent="0.35">
      <c r="A2262">
        <v>2260</v>
      </c>
      <c r="B2262" t="s">
        <v>2261</v>
      </c>
      <c r="C2262" t="s">
        <v>6370</v>
      </c>
      <c r="D2262" s="6">
        <v>2500</v>
      </c>
      <c r="E2262" s="6">
        <v>8173</v>
      </c>
      <c r="F2262" t="s">
        <v>8219</v>
      </c>
      <c r="G2262" t="s">
        <v>8224</v>
      </c>
      <c r="H2262" t="s">
        <v>8246</v>
      </c>
      <c r="I2262" s="7">
        <v>1395876250</v>
      </c>
      <c r="J2262" s="7">
        <v>1393287850</v>
      </c>
      <c r="K2262" t="b">
        <v>0</v>
      </c>
      <c r="L2262">
        <v>84</v>
      </c>
      <c r="M2262" t="b">
        <v>1</v>
      </c>
      <c r="N2262" s="7" t="s">
        <v>8336</v>
      </c>
      <c r="O2262" s="7" t="s">
        <v>8354</v>
      </c>
      <c r="P2262">
        <v>327</v>
      </c>
      <c r="Q2262" s="6">
        <f>E2262/Table1_2[[#This Row],[backers_count]]</f>
        <v>97.297619047619051</v>
      </c>
    </row>
    <row r="2263" spans="1:17" x14ac:dyDescent="0.35">
      <c r="A2263">
        <v>2261</v>
      </c>
      <c r="B2263" t="s">
        <v>2262</v>
      </c>
      <c r="C2263" t="s">
        <v>6371</v>
      </c>
      <c r="D2263" s="6">
        <v>1000</v>
      </c>
      <c r="E2263" s="6">
        <v>7795</v>
      </c>
      <c r="F2263" t="s">
        <v>8219</v>
      </c>
      <c r="G2263" t="s">
        <v>8226</v>
      </c>
      <c r="H2263" t="s">
        <v>8248</v>
      </c>
      <c r="I2263" s="7">
        <v>1487093020</v>
      </c>
      <c r="J2263" s="7">
        <v>1485278620</v>
      </c>
      <c r="K2263" t="b">
        <v>0</v>
      </c>
      <c r="L2263">
        <v>210</v>
      </c>
      <c r="M2263" t="b">
        <v>1</v>
      </c>
      <c r="N2263" s="7" t="s">
        <v>8336</v>
      </c>
      <c r="O2263" s="7" t="s">
        <v>8354</v>
      </c>
      <c r="P2263">
        <v>780</v>
      </c>
      <c r="Q2263" s="6">
        <f>E2263/Table1_2[[#This Row],[backers_count]]</f>
        <v>37.11904761904762</v>
      </c>
    </row>
    <row r="2264" spans="1:17" x14ac:dyDescent="0.35">
      <c r="A2264">
        <v>2262</v>
      </c>
      <c r="B2264" t="s">
        <v>2263</v>
      </c>
      <c r="C2264" t="s">
        <v>6372</v>
      </c>
      <c r="D2264" s="6">
        <v>3300</v>
      </c>
      <c r="E2264" s="6">
        <v>5087</v>
      </c>
      <c r="F2264" t="s">
        <v>8219</v>
      </c>
      <c r="G2264" t="s">
        <v>8224</v>
      </c>
      <c r="H2264" t="s">
        <v>8246</v>
      </c>
      <c r="I2264" s="7">
        <v>1416268800</v>
      </c>
      <c r="J2264" s="7">
        <v>1413295358</v>
      </c>
      <c r="K2264" t="b">
        <v>0</v>
      </c>
      <c r="L2264">
        <v>181</v>
      </c>
      <c r="M2264" t="b">
        <v>1</v>
      </c>
      <c r="N2264" s="7" t="s">
        <v>8336</v>
      </c>
      <c r="O2264" s="7" t="s">
        <v>8354</v>
      </c>
      <c r="P2264">
        <v>155</v>
      </c>
      <c r="Q2264" s="6">
        <f>E2264/Table1_2[[#This Row],[backers_count]]</f>
        <v>28.104972375690608</v>
      </c>
    </row>
    <row r="2265" spans="1:17" x14ac:dyDescent="0.35">
      <c r="A2265">
        <v>2263</v>
      </c>
      <c r="B2265" t="s">
        <v>2264</v>
      </c>
      <c r="C2265" t="s">
        <v>6373</v>
      </c>
      <c r="D2265" s="6">
        <v>7500</v>
      </c>
      <c r="E2265" s="6">
        <v>8666</v>
      </c>
      <c r="F2265" t="s">
        <v>8219</v>
      </c>
      <c r="G2265" t="s">
        <v>8235</v>
      </c>
      <c r="H2265" t="s">
        <v>8255</v>
      </c>
      <c r="I2265" s="7">
        <v>1422734313</v>
      </c>
      <c r="J2265" s="7">
        <v>1420919913</v>
      </c>
      <c r="K2265" t="b">
        <v>0</v>
      </c>
      <c r="L2265">
        <v>60</v>
      </c>
      <c r="M2265" t="b">
        <v>1</v>
      </c>
      <c r="N2265" s="7" t="s">
        <v>8336</v>
      </c>
      <c r="O2265" s="7" t="s">
        <v>8354</v>
      </c>
      <c r="P2265">
        <v>116</v>
      </c>
      <c r="Q2265" s="6">
        <f>E2265/Table1_2[[#This Row],[backers_count]]</f>
        <v>144.43333333333334</v>
      </c>
    </row>
    <row r="2266" spans="1:17" x14ac:dyDescent="0.35">
      <c r="A2266">
        <v>2264</v>
      </c>
      <c r="B2266" t="s">
        <v>2265</v>
      </c>
      <c r="C2266" t="s">
        <v>6374</v>
      </c>
      <c r="D2266" s="6">
        <v>6000</v>
      </c>
      <c r="E2266" s="6">
        <v>10802</v>
      </c>
      <c r="F2266" t="s">
        <v>8219</v>
      </c>
      <c r="G2266" t="s">
        <v>8224</v>
      </c>
      <c r="H2266" t="s">
        <v>8246</v>
      </c>
      <c r="I2266" s="7">
        <v>1463972400</v>
      </c>
      <c r="J2266" s="7">
        <v>1462543114</v>
      </c>
      <c r="K2266" t="b">
        <v>0</v>
      </c>
      <c r="L2266">
        <v>445</v>
      </c>
      <c r="M2266" t="b">
        <v>1</v>
      </c>
      <c r="N2266" s="7" t="s">
        <v>8336</v>
      </c>
      <c r="O2266" s="7" t="s">
        <v>8354</v>
      </c>
      <c r="P2266">
        <v>181</v>
      </c>
      <c r="Q2266" s="6">
        <f>E2266/Table1_2[[#This Row],[backers_count]]</f>
        <v>24.274157303370785</v>
      </c>
    </row>
    <row r="2267" spans="1:17" x14ac:dyDescent="0.35">
      <c r="A2267">
        <v>2265</v>
      </c>
      <c r="B2267" t="s">
        <v>2266</v>
      </c>
      <c r="C2267" t="s">
        <v>6375</v>
      </c>
      <c r="D2267" s="6">
        <v>200</v>
      </c>
      <c r="E2267" s="6">
        <v>597</v>
      </c>
      <c r="F2267" t="s">
        <v>8219</v>
      </c>
      <c r="G2267" t="s">
        <v>8225</v>
      </c>
      <c r="H2267" t="s">
        <v>8247</v>
      </c>
      <c r="I2267" s="7">
        <v>1479846507</v>
      </c>
      <c r="J2267" s="7">
        <v>1479241707</v>
      </c>
      <c r="K2267" t="b">
        <v>0</v>
      </c>
      <c r="L2267">
        <v>17</v>
      </c>
      <c r="M2267" t="b">
        <v>1</v>
      </c>
      <c r="N2267" s="7" t="s">
        <v>8336</v>
      </c>
      <c r="O2267" s="7" t="s">
        <v>8354</v>
      </c>
      <c r="P2267">
        <v>299</v>
      </c>
      <c r="Q2267" s="6">
        <f>E2267/Table1_2[[#This Row],[backers_count]]</f>
        <v>35.117647058823529</v>
      </c>
    </row>
    <row r="2268" spans="1:17" x14ac:dyDescent="0.35">
      <c r="A2268">
        <v>2266</v>
      </c>
      <c r="B2268" t="s">
        <v>2267</v>
      </c>
      <c r="C2268" t="s">
        <v>6376</v>
      </c>
      <c r="D2268" s="6">
        <v>1500</v>
      </c>
      <c r="E2268" s="6">
        <v>4804</v>
      </c>
      <c r="F2268" t="s">
        <v>8219</v>
      </c>
      <c r="G2268" t="s">
        <v>8224</v>
      </c>
      <c r="H2268" t="s">
        <v>8246</v>
      </c>
      <c r="I2268" s="7">
        <v>1461722400</v>
      </c>
      <c r="J2268" s="7">
        <v>1460235592</v>
      </c>
      <c r="K2268" t="b">
        <v>0</v>
      </c>
      <c r="L2268">
        <v>194</v>
      </c>
      <c r="M2268" t="b">
        <v>1</v>
      </c>
      <c r="N2268" s="7" t="s">
        <v>8336</v>
      </c>
      <c r="O2268" s="7" t="s">
        <v>8354</v>
      </c>
      <c r="P2268">
        <v>321</v>
      </c>
      <c r="Q2268" s="6">
        <f>E2268/Table1_2[[#This Row],[backers_count]]</f>
        <v>24.762886597938145</v>
      </c>
    </row>
    <row r="2269" spans="1:17" x14ac:dyDescent="0.35">
      <c r="A2269">
        <v>2267</v>
      </c>
      <c r="B2269" t="s">
        <v>2268</v>
      </c>
      <c r="C2269" t="s">
        <v>6377</v>
      </c>
      <c r="D2269" s="6">
        <v>20000</v>
      </c>
      <c r="E2269" s="6">
        <v>76105</v>
      </c>
      <c r="F2269" t="s">
        <v>8219</v>
      </c>
      <c r="G2269" t="s">
        <v>8224</v>
      </c>
      <c r="H2269" t="s">
        <v>8246</v>
      </c>
      <c r="I2269" s="7">
        <v>1419123600</v>
      </c>
      <c r="J2269" s="7">
        <v>1416945297</v>
      </c>
      <c r="K2269" t="b">
        <v>0</v>
      </c>
      <c r="L2269">
        <v>404</v>
      </c>
      <c r="M2269" t="b">
        <v>1</v>
      </c>
      <c r="N2269" s="7" t="s">
        <v>8336</v>
      </c>
      <c r="O2269" s="7" t="s">
        <v>8354</v>
      </c>
      <c r="P2269">
        <v>381</v>
      </c>
      <c r="Q2269" s="6">
        <f>E2269/Table1_2[[#This Row],[backers_count]]</f>
        <v>188.37871287128712</v>
      </c>
    </row>
    <row r="2270" spans="1:17" x14ac:dyDescent="0.35">
      <c r="A2270">
        <v>2268</v>
      </c>
      <c r="B2270" t="s">
        <v>2269</v>
      </c>
      <c r="C2270" t="s">
        <v>6378</v>
      </c>
      <c r="D2270" s="6">
        <v>28000</v>
      </c>
      <c r="E2270" s="6">
        <v>28728</v>
      </c>
      <c r="F2270" t="s">
        <v>8219</v>
      </c>
      <c r="G2270" t="s">
        <v>8224</v>
      </c>
      <c r="H2270" t="s">
        <v>8246</v>
      </c>
      <c r="I2270" s="7">
        <v>1489283915</v>
      </c>
      <c r="J2270" s="7">
        <v>1486691915</v>
      </c>
      <c r="K2270" t="b">
        <v>0</v>
      </c>
      <c r="L2270">
        <v>194</v>
      </c>
      <c r="M2270" t="b">
        <v>1</v>
      </c>
      <c r="N2270" s="7" t="s">
        <v>8336</v>
      </c>
      <c r="O2270" s="7" t="s">
        <v>8354</v>
      </c>
      <c r="P2270">
        <v>103</v>
      </c>
      <c r="Q2270" s="6">
        <f>E2270/Table1_2[[#This Row],[backers_count]]</f>
        <v>148.08247422680412</v>
      </c>
    </row>
    <row r="2271" spans="1:17" x14ac:dyDescent="0.35">
      <c r="A2271">
        <v>2269</v>
      </c>
      <c r="B2271" t="s">
        <v>2270</v>
      </c>
      <c r="C2271" t="s">
        <v>6379</v>
      </c>
      <c r="D2271" s="6">
        <v>2500</v>
      </c>
      <c r="E2271" s="6">
        <v>45041</v>
      </c>
      <c r="F2271" t="s">
        <v>8219</v>
      </c>
      <c r="G2271" t="s">
        <v>8224</v>
      </c>
      <c r="H2271" t="s">
        <v>8246</v>
      </c>
      <c r="I2271" s="7">
        <v>1488862800</v>
      </c>
      <c r="J2271" s="7">
        <v>1486745663</v>
      </c>
      <c r="K2271" t="b">
        <v>0</v>
      </c>
      <c r="L2271">
        <v>902</v>
      </c>
      <c r="M2271" t="b">
        <v>1</v>
      </c>
      <c r="N2271" s="7" t="s">
        <v>8336</v>
      </c>
      <c r="O2271" s="7" t="s">
        <v>8354</v>
      </c>
      <c r="P2271">
        <v>1802</v>
      </c>
      <c r="Q2271" s="6">
        <f>E2271/Table1_2[[#This Row],[backers_count]]</f>
        <v>49.934589800443462</v>
      </c>
    </row>
    <row r="2272" spans="1:17" x14ac:dyDescent="0.35">
      <c r="A2272">
        <v>2270</v>
      </c>
      <c r="B2272" t="s">
        <v>2271</v>
      </c>
      <c r="C2272" t="s">
        <v>6380</v>
      </c>
      <c r="D2272" s="6">
        <v>25000</v>
      </c>
      <c r="E2272" s="6">
        <v>180062</v>
      </c>
      <c r="F2272" t="s">
        <v>8219</v>
      </c>
      <c r="G2272" t="s">
        <v>8224</v>
      </c>
      <c r="H2272" t="s">
        <v>8246</v>
      </c>
      <c r="I2272" s="7">
        <v>1484085540</v>
      </c>
      <c r="J2272" s="7">
        <v>1482353513</v>
      </c>
      <c r="K2272" t="b">
        <v>0</v>
      </c>
      <c r="L2272">
        <v>1670</v>
      </c>
      <c r="M2272" t="b">
        <v>1</v>
      </c>
      <c r="N2272" s="7" t="s">
        <v>8336</v>
      </c>
      <c r="O2272" s="7" t="s">
        <v>8354</v>
      </c>
      <c r="P2272">
        <v>721</v>
      </c>
      <c r="Q2272" s="6">
        <f>E2272/Table1_2[[#This Row],[backers_count]]</f>
        <v>107.82155688622754</v>
      </c>
    </row>
    <row r="2273" spans="1:17" x14ac:dyDescent="0.35">
      <c r="A2273">
        <v>2271</v>
      </c>
      <c r="B2273" t="s">
        <v>2272</v>
      </c>
      <c r="C2273" t="s">
        <v>6381</v>
      </c>
      <c r="D2273" s="6">
        <v>20000</v>
      </c>
      <c r="E2273" s="6">
        <v>56618</v>
      </c>
      <c r="F2273" t="s">
        <v>8219</v>
      </c>
      <c r="G2273" t="s">
        <v>8224</v>
      </c>
      <c r="H2273" t="s">
        <v>8246</v>
      </c>
      <c r="I2273" s="7">
        <v>1481328004</v>
      </c>
      <c r="J2273" s="7">
        <v>1478736004</v>
      </c>
      <c r="K2273" t="b">
        <v>0</v>
      </c>
      <c r="L2273">
        <v>1328</v>
      </c>
      <c r="M2273" t="b">
        <v>1</v>
      </c>
      <c r="N2273" s="7" t="s">
        <v>8336</v>
      </c>
      <c r="O2273" s="7" t="s">
        <v>8354</v>
      </c>
      <c r="P2273">
        <v>284</v>
      </c>
      <c r="Q2273" s="6">
        <f>E2273/Table1_2[[#This Row],[backers_count]]</f>
        <v>42.63403614457831</v>
      </c>
    </row>
    <row r="2274" spans="1:17" x14ac:dyDescent="0.35">
      <c r="A2274">
        <v>2272</v>
      </c>
      <c r="B2274" t="s">
        <v>2273</v>
      </c>
      <c r="C2274" t="s">
        <v>6382</v>
      </c>
      <c r="D2274" s="6">
        <v>1000</v>
      </c>
      <c r="E2274" s="6">
        <v>13566</v>
      </c>
      <c r="F2274" t="s">
        <v>8219</v>
      </c>
      <c r="G2274" t="s">
        <v>8224</v>
      </c>
      <c r="H2274" t="s">
        <v>8246</v>
      </c>
      <c r="I2274" s="7">
        <v>1449506836</v>
      </c>
      <c r="J2274" s="7">
        <v>1446914836</v>
      </c>
      <c r="K2274" t="b">
        <v>0</v>
      </c>
      <c r="L2274">
        <v>944</v>
      </c>
      <c r="M2274" t="b">
        <v>1</v>
      </c>
      <c r="N2274" s="7" t="s">
        <v>8336</v>
      </c>
      <c r="O2274" s="7" t="s">
        <v>8354</v>
      </c>
      <c r="P2274">
        <v>1357</v>
      </c>
      <c r="Q2274" s="6">
        <f>E2274/Table1_2[[#This Row],[backers_count]]</f>
        <v>14.370762711864407</v>
      </c>
    </row>
    <row r="2275" spans="1:17" x14ac:dyDescent="0.35">
      <c r="A2275">
        <v>2273</v>
      </c>
      <c r="B2275" t="s">
        <v>2274</v>
      </c>
      <c r="C2275" t="s">
        <v>6383</v>
      </c>
      <c r="D2275" s="6">
        <v>2500</v>
      </c>
      <c r="E2275" s="6">
        <v>5509</v>
      </c>
      <c r="F2275" t="s">
        <v>8219</v>
      </c>
      <c r="G2275" t="s">
        <v>8229</v>
      </c>
      <c r="H2275" t="s">
        <v>8251</v>
      </c>
      <c r="I2275" s="7">
        <v>1489320642</v>
      </c>
      <c r="J2275" s="7">
        <v>1487164242</v>
      </c>
      <c r="K2275" t="b">
        <v>0</v>
      </c>
      <c r="L2275">
        <v>147</v>
      </c>
      <c r="M2275" t="b">
        <v>1</v>
      </c>
      <c r="N2275" s="7" t="s">
        <v>8336</v>
      </c>
      <c r="O2275" s="7" t="s">
        <v>8354</v>
      </c>
      <c r="P2275">
        <v>221</v>
      </c>
      <c r="Q2275" s="6">
        <f>E2275/Table1_2[[#This Row],[backers_count]]</f>
        <v>37.476190476190474</v>
      </c>
    </row>
    <row r="2276" spans="1:17" x14ac:dyDescent="0.35">
      <c r="A2276">
        <v>2274</v>
      </c>
      <c r="B2276" t="s">
        <v>2275</v>
      </c>
      <c r="C2276" t="s">
        <v>6384</v>
      </c>
      <c r="D2276" s="6">
        <v>2500</v>
      </c>
      <c r="E2276" s="6">
        <v>2990</v>
      </c>
      <c r="F2276" t="s">
        <v>8219</v>
      </c>
      <c r="G2276" t="s">
        <v>8224</v>
      </c>
      <c r="H2276" t="s">
        <v>8246</v>
      </c>
      <c r="I2276" s="7">
        <v>1393156857</v>
      </c>
      <c r="J2276" s="7">
        <v>1390564857</v>
      </c>
      <c r="K2276" t="b">
        <v>0</v>
      </c>
      <c r="L2276">
        <v>99</v>
      </c>
      <c r="M2276" t="b">
        <v>1</v>
      </c>
      <c r="N2276" s="7" t="s">
        <v>8336</v>
      </c>
      <c r="O2276" s="7" t="s">
        <v>8354</v>
      </c>
      <c r="P2276">
        <v>120</v>
      </c>
      <c r="Q2276" s="6">
        <f>E2276/Table1_2[[#This Row],[backers_count]]</f>
        <v>30.202020202020201</v>
      </c>
    </row>
    <row r="2277" spans="1:17" x14ac:dyDescent="0.35">
      <c r="A2277">
        <v>2275</v>
      </c>
      <c r="B2277" t="s">
        <v>2276</v>
      </c>
      <c r="C2277" t="s">
        <v>6385</v>
      </c>
      <c r="D2277" s="6">
        <v>650</v>
      </c>
      <c r="E2277" s="6">
        <v>2650.5</v>
      </c>
      <c r="F2277" t="s">
        <v>8219</v>
      </c>
      <c r="G2277" t="s">
        <v>8225</v>
      </c>
      <c r="H2277" t="s">
        <v>8247</v>
      </c>
      <c r="I2277" s="7">
        <v>1419259679</v>
      </c>
      <c r="J2277" s="7">
        <v>1416667679</v>
      </c>
      <c r="K2277" t="b">
        <v>0</v>
      </c>
      <c r="L2277">
        <v>79</v>
      </c>
      <c r="M2277" t="b">
        <v>1</v>
      </c>
      <c r="N2277" s="7" t="s">
        <v>8336</v>
      </c>
      <c r="O2277" s="7" t="s">
        <v>8354</v>
      </c>
      <c r="P2277">
        <v>408</v>
      </c>
      <c r="Q2277" s="6">
        <f>E2277/Table1_2[[#This Row],[backers_count]]</f>
        <v>33.550632911392405</v>
      </c>
    </row>
    <row r="2278" spans="1:17" x14ac:dyDescent="0.35">
      <c r="A2278">
        <v>2276</v>
      </c>
      <c r="B2278" t="s">
        <v>2277</v>
      </c>
      <c r="C2278" t="s">
        <v>6386</v>
      </c>
      <c r="D2278" s="6">
        <v>4589</v>
      </c>
      <c r="E2278" s="6">
        <v>4856</v>
      </c>
      <c r="F2278" t="s">
        <v>8219</v>
      </c>
      <c r="G2278" t="s">
        <v>8224</v>
      </c>
      <c r="H2278" t="s">
        <v>8246</v>
      </c>
      <c r="I2278" s="7">
        <v>1388936289</v>
      </c>
      <c r="J2278" s="7">
        <v>1386344289</v>
      </c>
      <c r="K2278" t="b">
        <v>0</v>
      </c>
      <c r="L2278">
        <v>75</v>
      </c>
      <c r="M2278" t="b">
        <v>1</v>
      </c>
      <c r="N2278" s="7" t="s">
        <v>8336</v>
      </c>
      <c r="O2278" s="7" t="s">
        <v>8354</v>
      </c>
      <c r="P2278">
        <v>106</v>
      </c>
      <c r="Q2278" s="6">
        <f>E2278/Table1_2[[#This Row],[backers_count]]</f>
        <v>64.74666666666667</v>
      </c>
    </row>
    <row r="2279" spans="1:17" x14ac:dyDescent="0.35">
      <c r="A2279">
        <v>2277</v>
      </c>
      <c r="B2279" t="s">
        <v>2278</v>
      </c>
      <c r="C2279" t="s">
        <v>6387</v>
      </c>
      <c r="D2279" s="6">
        <v>8500</v>
      </c>
      <c r="E2279" s="6">
        <v>11992</v>
      </c>
      <c r="F2279" t="s">
        <v>8219</v>
      </c>
      <c r="G2279" t="s">
        <v>8224</v>
      </c>
      <c r="H2279" t="s">
        <v>8246</v>
      </c>
      <c r="I2279" s="7">
        <v>1330359423</v>
      </c>
      <c r="J2279" s="7">
        <v>1327767423</v>
      </c>
      <c r="K2279" t="b">
        <v>0</v>
      </c>
      <c r="L2279">
        <v>207</v>
      </c>
      <c r="M2279" t="b">
        <v>1</v>
      </c>
      <c r="N2279" s="7" t="s">
        <v>8336</v>
      </c>
      <c r="O2279" s="7" t="s">
        <v>8354</v>
      </c>
      <c r="P2279">
        <v>142</v>
      </c>
      <c r="Q2279" s="6">
        <f>E2279/Table1_2[[#This Row],[backers_count]]</f>
        <v>57.932367149758456</v>
      </c>
    </row>
    <row r="2280" spans="1:17" x14ac:dyDescent="0.35">
      <c r="A2280">
        <v>2278</v>
      </c>
      <c r="B2280" t="s">
        <v>2279</v>
      </c>
      <c r="C2280" t="s">
        <v>6388</v>
      </c>
      <c r="D2280" s="6">
        <v>2000</v>
      </c>
      <c r="E2280" s="6">
        <v>5414</v>
      </c>
      <c r="F2280" t="s">
        <v>8219</v>
      </c>
      <c r="G2280" t="s">
        <v>8237</v>
      </c>
      <c r="H2280" t="s">
        <v>8249</v>
      </c>
      <c r="I2280" s="7">
        <v>1451861940</v>
      </c>
      <c r="J2280" s="7">
        <v>1448902867</v>
      </c>
      <c r="K2280" t="b">
        <v>0</v>
      </c>
      <c r="L2280">
        <v>102</v>
      </c>
      <c r="M2280" t="b">
        <v>1</v>
      </c>
      <c r="N2280" s="7" t="s">
        <v>8336</v>
      </c>
      <c r="O2280" s="7" t="s">
        <v>8354</v>
      </c>
      <c r="P2280">
        <v>271</v>
      </c>
      <c r="Q2280" s="6">
        <f>E2280/Table1_2[[#This Row],[backers_count]]</f>
        <v>53.078431372549019</v>
      </c>
    </row>
    <row r="2281" spans="1:17" x14ac:dyDescent="0.35">
      <c r="A2281">
        <v>2279</v>
      </c>
      <c r="B2281" t="s">
        <v>2280</v>
      </c>
      <c r="C2281" t="s">
        <v>6389</v>
      </c>
      <c r="D2281" s="6">
        <v>1000</v>
      </c>
      <c r="E2281" s="6">
        <v>1538</v>
      </c>
      <c r="F2281" t="s">
        <v>8219</v>
      </c>
      <c r="G2281" t="s">
        <v>8224</v>
      </c>
      <c r="H2281" t="s">
        <v>8246</v>
      </c>
      <c r="I2281" s="7">
        <v>1423022400</v>
      </c>
      <c r="J2281" s="7">
        <v>1421436099</v>
      </c>
      <c r="K2281" t="b">
        <v>0</v>
      </c>
      <c r="L2281">
        <v>32</v>
      </c>
      <c r="M2281" t="b">
        <v>1</v>
      </c>
      <c r="N2281" s="7" t="s">
        <v>8336</v>
      </c>
      <c r="O2281" s="7" t="s">
        <v>8354</v>
      </c>
      <c r="P2281">
        <v>154</v>
      </c>
      <c r="Q2281" s="6">
        <f>E2281/Table1_2[[#This Row],[backers_count]]</f>
        <v>48.0625</v>
      </c>
    </row>
    <row r="2282" spans="1:17" x14ac:dyDescent="0.35">
      <c r="A2282">
        <v>2280</v>
      </c>
      <c r="B2282" t="s">
        <v>2281</v>
      </c>
      <c r="C2282" t="s">
        <v>6390</v>
      </c>
      <c r="D2282" s="6">
        <v>9800</v>
      </c>
      <c r="E2282" s="6">
        <v>39550.5</v>
      </c>
      <c r="F2282" t="s">
        <v>8219</v>
      </c>
      <c r="G2282" t="s">
        <v>8224</v>
      </c>
      <c r="H2282" t="s">
        <v>8246</v>
      </c>
      <c r="I2282" s="7">
        <v>1442501991</v>
      </c>
      <c r="J2282" s="7">
        <v>1439909991</v>
      </c>
      <c r="K2282" t="b">
        <v>0</v>
      </c>
      <c r="L2282">
        <v>480</v>
      </c>
      <c r="M2282" t="b">
        <v>1</v>
      </c>
      <c r="N2282" s="7" t="s">
        <v>8336</v>
      </c>
      <c r="O2282" s="7" t="s">
        <v>8354</v>
      </c>
      <c r="P2282">
        <v>404</v>
      </c>
      <c r="Q2282" s="6">
        <f>E2282/Table1_2[[#This Row],[backers_count]]</f>
        <v>82.396874999999994</v>
      </c>
    </row>
    <row r="2283" spans="1:17" x14ac:dyDescent="0.35">
      <c r="A2283">
        <v>2281</v>
      </c>
      <c r="B2283" t="s">
        <v>2282</v>
      </c>
      <c r="C2283" t="s">
        <v>6391</v>
      </c>
      <c r="D2283" s="6">
        <v>300</v>
      </c>
      <c r="E2283" s="6">
        <v>555</v>
      </c>
      <c r="F2283" t="s">
        <v>8219</v>
      </c>
      <c r="G2283" t="s">
        <v>8224</v>
      </c>
      <c r="H2283" t="s">
        <v>8246</v>
      </c>
      <c r="I2283" s="7">
        <v>1311576600</v>
      </c>
      <c r="J2283" s="7">
        <v>1306219897</v>
      </c>
      <c r="K2283" t="b">
        <v>0</v>
      </c>
      <c r="L2283">
        <v>11</v>
      </c>
      <c r="M2283" t="b">
        <v>1</v>
      </c>
      <c r="N2283" s="7" t="s">
        <v>8328</v>
      </c>
      <c r="O2283" s="7" t="s">
        <v>8329</v>
      </c>
      <c r="P2283">
        <v>185</v>
      </c>
      <c r="Q2283" s="6">
        <f>E2283/Table1_2[[#This Row],[backers_count]]</f>
        <v>50.454545454545453</v>
      </c>
    </row>
    <row r="2284" spans="1:17" x14ac:dyDescent="0.35">
      <c r="A2284">
        <v>2282</v>
      </c>
      <c r="B2284" t="s">
        <v>2283</v>
      </c>
      <c r="C2284" t="s">
        <v>6392</v>
      </c>
      <c r="D2284" s="6">
        <v>750</v>
      </c>
      <c r="E2284" s="6">
        <v>1390</v>
      </c>
      <c r="F2284" t="s">
        <v>8219</v>
      </c>
      <c r="G2284" t="s">
        <v>8224</v>
      </c>
      <c r="H2284" t="s">
        <v>8246</v>
      </c>
      <c r="I2284" s="7">
        <v>1452744686</v>
      </c>
      <c r="J2284" s="7">
        <v>1447560686</v>
      </c>
      <c r="K2284" t="b">
        <v>0</v>
      </c>
      <c r="L2284">
        <v>12</v>
      </c>
      <c r="M2284" t="b">
        <v>1</v>
      </c>
      <c r="N2284" s="7" t="s">
        <v>8328</v>
      </c>
      <c r="O2284" s="7" t="s">
        <v>8329</v>
      </c>
      <c r="P2284">
        <v>186</v>
      </c>
      <c r="Q2284" s="6">
        <f>E2284/Table1_2[[#This Row],[backers_count]]</f>
        <v>115.83333333333333</v>
      </c>
    </row>
    <row r="2285" spans="1:17" x14ac:dyDescent="0.35">
      <c r="A2285">
        <v>2283</v>
      </c>
      <c r="B2285" t="s">
        <v>2284</v>
      </c>
      <c r="C2285" t="s">
        <v>6393</v>
      </c>
      <c r="D2285" s="6">
        <v>3000</v>
      </c>
      <c r="E2285" s="6">
        <v>3025.66</v>
      </c>
      <c r="F2285" t="s">
        <v>8219</v>
      </c>
      <c r="G2285" t="s">
        <v>8224</v>
      </c>
      <c r="H2285" t="s">
        <v>8246</v>
      </c>
      <c r="I2285" s="7">
        <v>1336528804</v>
      </c>
      <c r="J2285" s="7">
        <v>1331348404</v>
      </c>
      <c r="K2285" t="b">
        <v>0</v>
      </c>
      <c r="L2285">
        <v>48</v>
      </c>
      <c r="M2285" t="b">
        <v>1</v>
      </c>
      <c r="N2285" s="7" t="s">
        <v>8328</v>
      </c>
      <c r="O2285" s="7" t="s">
        <v>8329</v>
      </c>
      <c r="P2285">
        <v>101</v>
      </c>
      <c r="Q2285" s="6">
        <f>E2285/Table1_2[[#This Row],[backers_count]]</f>
        <v>63.03458333333333</v>
      </c>
    </row>
    <row r="2286" spans="1:17" x14ac:dyDescent="0.35">
      <c r="A2286">
        <v>2284</v>
      </c>
      <c r="B2286" t="s">
        <v>2285</v>
      </c>
      <c r="C2286" t="s">
        <v>6394</v>
      </c>
      <c r="D2286" s="6">
        <v>6000</v>
      </c>
      <c r="E2286" s="6">
        <v>6373.27</v>
      </c>
      <c r="F2286" t="s">
        <v>8219</v>
      </c>
      <c r="G2286" t="s">
        <v>8224</v>
      </c>
      <c r="H2286" t="s">
        <v>8246</v>
      </c>
      <c r="I2286" s="7">
        <v>1299902400</v>
      </c>
      <c r="J2286" s="7">
        <v>1297451245</v>
      </c>
      <c r="K2286" t="b">
        <v>0</v>
      </c>
      <c r="L2286">
        <v>59</v>
      </c>
      <c r="M2286" t="b">
        <v>1</v>
      </c>
      <c r="N2286" s="7" t="s">
        <v>8328</v>
      </c>
      <c r="O2286" s="7" t="s">
        <v>8329</v>
      </c>
      <c r="P2286">
        <v>107</v>
      </c>
      <c r="Q2286" s="6">
        <f>E2286/Table1_2[[#This Row],[backers_count]]</f>
        <v>108.02152542372882</v>
      </c>
    </row>
    <row r="2287" spans="1:17" x14ac:dyDescent="0.35">
      <c r="A2287">
        <v>2285</v>
      </c>
      <c r="B2287" t="s">
        <v>2286</v>
      </c>
      <c r="C2287" t="s">
        <v>6395</v>
      </c>
      <c r="D2287" s="6">
        <v>3000</v>
      </c>
      <c r="E2287" s="6">
        <v>3641</v>
      </c>
      <c r="F2287" t="s">
        <v>8219</v>
      </c>
      <c r="G2287" t="s">
        <v>8224</v>
      </c>
      <c r="H2287" t="s">
        <v>8246</v>
      </c>
      <c r="I2287" s="7">
        <v>1340944043</v>
      </c>
      <c r="J2287" s="7">
        <v>1338352043</v>
      </c>
      <c r="K2287" t="b">
        <v>0</v>
      </c>
      <c r="L2287">
        <v>79</v>
      </c>
      <c r="M2287" t="b">
        <v>1</v>
      </c>
      <c r="N2287" s="7" t="s">
        <v>8328</v>
      </c>
      <c r="O2287" s="7" t="s">
        <v>8329</v>
      </c>
      <c r="P2287">
        <v>122</v>
      </c>
      <c r="Q2287" s="6">
        <f>E2287/Table1_2[[#This Row],[backers_count]]</f>
        <v>46.088607594936711</v>
      </c>
    </row>
    <row r="2288" spans="1:17" x14ac:dyDescent="0.35">
      <c r="A2288">
        <v>2286</v>
      </c>
      <c r="B2288" t="s">
        <v>2287</v>
      </c>
      <c r="C2288" t="s">
        <v>6396</v>
      </c>
      <c r="D2288" s="6">
        <v>1500</v>
      </c>
      <c r="E2288" s="6">
        <v>1501</v>
      </c>
      <c r="F2288" t="s">
        <v>8219</v>
      </c>
      <c r="G2288" t="s">
        <v>8224</v>
      </c>
      <c r="H2288" t="s">
        <v>8246</v>
      </c>
      <c r="I2288" s="7">
        <v>1378439940</v>
      </c>
      <c r="J2288" s="7">
        <v>1376003254</v>
      </c>
      <c r="K2288" t="b">
        <v>0</v>
      </c>
      <c r="L2288">
        <v>14</v>
      </c>
      <c r="M2288" t="b">
        <v>1</v>
      </c>
      <c r="N2288" s="7" t="s">
        <v>8328</v>
      </c>
      <c r="O2288" s="7" t="s">
        <v>8329</v>
      </c>
      <c r="P2288">
        <v>101</v>
      </c>
      <c r="Q2288" s="6">
        <f>E2288/Table1_2[[#This Row],[backers_count]]</f>
        <v>107.21428571428571</v>
      </c>
    </row>
    <row r="2289" spans="1:17" x14ac:dyDescent="0.35">
      <c r="A2289">
        <v>2287</v>
      </c>
      <c r="B2289" t="s">
        <v>2288</v>
      </c>
      <c r="C2289" t="s">
        <v>6397</v>
      </c>
      <c r="D2289" s="6">
        <v>4500</v>
      </c>
      <c r="E2289" s="6">
        <v>5398.99</v>
      </c>
      <c r="F2289" t="s">
        <v>8219</v>
      </c>
      <c r="G2289" t="s">
        <v>8224</v>
      </c>
      <c r="H2289" t="s">
        <v>8246</v>
      </c>
      <c r="I2289" s="7">
        <v>1403539260</v>
      </c>
      <c r="J2289" s="7">
        <v>1401724860</v>
      </c>
      <c r="K2289" t="b">
        <v>0</v>
      </c>
      <c r="L2289">
        <v>106</v>
      </c>
      <c r="M2289" t="b">
        <v>1</v>
      </c>
      <c r="N2289" s="7" t="s">
        <v>8328</v>
      </c>
      <c r="O2289" s="7" t="s">
        <v>8329</v>
      </c>
      <c r="P2289">
        <v>120</v>
      </c>
      <c r="Q2289" s="6">
        <f>E2289/Table1_2[[#This Row],[backers_count]]</f>
        <v>50.9338679245283</v>
      </c>
    </row>
    <row r="2290" spans="1:17" x14ac:dyDescent="0.35">
      <c r="A2290">
        <v>2288</v>
      </c>
      <c r="B2290" t="s">
        <v>2289</v>
      </c>
      <c r="C2290" t="s">
        <v>6398</v>
      </c>
      <c r="D2290" s="6">
        <v>1000</v>
      </c>
      <c r="E2290" s="6">
        <v>1001</v>
      </c>
      <c r="F2290" t="s">
        <v>8219</v>
      </c>
      <c r="G2290" t="s">
        <v>8224</v>
      </c>
      <c r="H2290" t="s">
        <v>8246</v>
      </c>
      <c r="I2290" s="7">
        <v>1340733600</v>
      </c>
      <c r="J2290" s="7">
        <v>1339098689</v>
      </c>
      <c r="K2290" t="b">
        <v>0</v>
      </c>
      <c r="L2290">
        <v>25</v>
      </c>
      <c r="M2290" t="b">
        <v>1</v>
      </c>
      <c r="N2290" s="7" t="s">
        <v>8328</v>
      </c>
      <c r="O2290" s="7" t="s">
        <v>8329</v>
      </c>
      <c r="P2290">
        <v>101</v>
      </c>
      <c r="Q2290" s="6">
        <f>E2290/Table1_2[[#This Row],[backers_count]]</f>
        <v>40.04</v>
      </c>
    </row>
    <row r="2291" spans="1:17" x14ac:dyDescent="0.35">
      <c r="A2291">
        <v>2289</v>
      </c>
      <c r="B2291" t="s">
        <v>2290</v>
      </c>
      <c r="C2291" t="s">
        <v>6399</v>
      </c>
      <c r="D2291" s="6">
        <v>1500</v>
      </c>
      <c r="E2291" s="6">
        <v>1611</v>
      </c>
      <c r="F2291" t="s">
        <v>8219</v>
      </c>
      <c r="G2291" t="s">
        <v>8224</v>
      </c>
      <c r="H2291" t="s">
        <v>8246</v>
      </c>
      <c r="I2291" s="7">
        <v>1386372120</v>
      </c>
      <c r="J2291" s="7">
        <v>1382659060</v>
      </c>
      <c r="K2291" t="b">
        <v>0</v>
      </c>
      <c r="L2291">
        <v>25</v>
      </c>
      <c r="M2291" t="b">
        <v>1</v>
      </c>
      <c r="N2291" s="7" t="s">
        <v>8328</v>
      </c>
      <c r="O2291" s="7" t="s">
        <v>8329</v>
      </c>
      <c r="P2291">
        <v>108</v>
      </c>
      <c r="Q2291" s="6">
        <f>E2291/Table1_2[[#This Row],[backers_count]]</f>
        <v>64.44</v>
      </c>
    </row>
    <row r="2292" spans="1:17" x14ac:dyDescent="0.35">
      <c r="A2292">
        <v>2290</v>
      </c>
      <c r="B2292" t="s">
        <v>2291</v>
      </c>
      <c r="C2292" t="s">
        <v>6400</v>
      </c>
      <c r="D2292" s="6">
        <v>1500</v>
      </c>
      <c r="E2292" s="6">
        <v>1561</v>
      </c>
      <c r="F2292" t="s">
        <v>8219</v>
      </c>
      <c r="G2292" t="s">
        <v>8224</v>
      </c>
      <c r="H2292" t="s">
        <v>8246</v>
      </c>
      <c r="I2292" s="7">
        <v>1259686800</v>
      </c>
      <c r="J2292" s="7">
        <v>1252908330</v>
      </c>
      <c r="K2292" t="b">
        <v>0</v>
      </c>
      <c r="L2292">
        <v>29</v>
      </c>
      <c r="M2292" t="b">
        <v>1</v>
      </c>
      <c r="N2292" s="7" t="s">
        <v>8328</v>
      </c>
      <c r="O2292" s="7" t="s">
        <v>8329</v>
      </c>
      <c r="P2292">
        <v>105</v>
      </c>
      <c r="Q2292" s="6">
        <f>E2292/Table1_2[[#This Row],[backers_count]]</f>
        <v>53.827586206896555</v>
      </c>
    </row>
    <row r="2293" spans="1:17" x14ac:dyDescent="0.35">
      <c r="A2293">
        <v>2291</v>
      </c>
      <c r="B2293" t="s">
        <v>2292</v>
      </c>
      <c r="C2293" t="s">
        <v>6401</v>
      </c>
      <c r="D2293" s="6">
        <v>2500</v>
      </c>
      <c r="E2293" s="6">
        <v>4320</v>
      </c>
      <c r="F2293" t="s">
        <v>8219</v>
      </c>
      <c r="G2293" t="s">
        <v>8224</v>
      </c>
      <c r="H2293" t="s">
        <v>8246</v>
      </c>
      <c r="I2293" s="7">
        <v>1335153600</v>
      </c>
      <c r="J2293" s="7">
        <v>1332199618</v>
      </c>
      <c r="K2293" t="b">
        <v>0</v>
      </c>
      <c r="L2293">
        <v>43</v>
      </c>
      <c r="M2293" t="b">
        <v>1</v>
      </c>
      <c r="N2293" s="7" t="s">
        <v>8328</v>
      </c>
      <c r="O2293" s="7" t="s">
        <v>8329</v>
      </c>
      <c r="P2293">
        <v>173</v>
      </c>
      <c r="Q2293" s="6">
        <f>E2293/Table1_2[[#This Row],[backers_count]]</f>
        <v>100.46511627906976</v>
      </c>
    </row>
    <row r="2294" spans="1:17" x14ac:dyDescent="0.35">
      <c r="A2294">
        <v>2292</v>
      </c>
      <c r="B2294" t="s">
        <v>2293</v>
      </c>
      <c r="C2294" t="s">
        <v>6402</v>
      </c>
      <c r="D2294" s="6">
        <v>2000</v>
      </c>
      <c r="E2294" s="6">
        <v>2145.0100000000002</v>
      </c>
      <c r="F2294" t="s">
        <v>8219</v>
      </c>
      <c r="G2294" t="s">
        <v>8224</v>
      </c>
      <c r="H2294" t="s">
        <v>8246</v>
      </c>
      <c r="I2294" s="7">
        <v>1334767476</v>
      </c>
      <c r="J2294" s="7">
        <v>1332175476</v>
      </c>
      <c r="K2294" t="b">
        <v>0</v>
      </c>
      <c r="L2294">
        <v>46</v>
      </c>
      <c r="M2294" t="b">
        <v>1</v>
      </c>
      <c r="N2294" s="7" t="s">
        <v>8328</v>
      </c>
      <c r="O2294" s="7" t="s">
        <v>8329</v>
      </c>
      <c r="P2294">
        <v>108</v>
      </c>
      <c r="Q2294" s="6">
        <f>E2294/Table1_2[[#This Row],[backers_count]]</f>
        <v>46.630652173913049</v>
      </c>
    </row>
    <row r="2295" spans="1:17" x14ac:dyDescent="0.35">
      <c r="A2295">
        <v>2293</v>
      </c>
      <c r="B2295" t="s">
        <v>2294</v>
      </c>
      <c r="C2295" t="s">
        <v>6403</v>
      </c>
      <c r="D2295" s="6">
        <v>850</v>
      </c>
      <c r="E2295" s="6">
        <v>920</v>
      </c>
      <c r="F2295" t="s">
        <v>8219</v>
      </c>
      <c r="G2295" t="s">
        <v>8224</v>
      </c>
      <c r="H2295" t="s">
        <v>8246</v>
      </c>
      <c r="I2295" s="7">
        <v>1348545540</v>
      </c>
      <c r="J2295" s="7">
        <v>1346345999</v>
      </c>
      <c r="K2295" t="b">
        <v>0</v>
      </c>
      <c r="L2295">
        <v>27</v>
      </c>
      <c r="M2295" t="b">
        <v>1</v>
      </c>
      <c r="N2295" s="7" t="s">
        <v>8328</v>
      </c>
      <c r="O2295" s="7" t="s">
        <v>8329</v>
      </c>
      <c r="P2295">
        <v>109</v>
      </c>
      <c r="Q2295" s="6">
        <f>E2295/Table1_2[[#This Row],[backers_count]]</f>
        <v>34.074074074074076</v>
      </c>
    </row>
    <row r="2296" spans="1:17" x14ac:dyDescent="0.35">
      <c r="A2296">
        <v>2294</v>
      </c>
      <c r="B2296" t="s">
        <v>2295</v>
      </c>
      <c r="C2296" t="s">
        <v>6404</v>
      </c>
      <c r="D2296" s="6">
        <v>5000</v>
      </c>
      <c r="E2296" s="6">
        <v>7304.04</v>
      </c>
      <c r="F2296" t="s">
        <v>8219</v>
      </c>
      <c r="G2296" t="s">
        <v>8224</v>
      </c>
      <c r="H2296" t="s">
        <v>8246</v>
      </c>
      <c r="I2296" s="7">
        <v>1358702480</v>
      </c>
      <c r="J2296" s="7">
        <v>1356110480</v>
      </c>
      <c r="K2296" t="b">
        <v>0</v>
      </c>
      <c r="L2296">
        <v>112</v>
      </c>
      <c r="M2296" t="b">
        <v>1</v>
      </c>
      <c r="N2296" s="7" t="s">
        <v>8328</v>
      </c>
      <c r="O2296" s="7" t="s">
        <v>8329</v>
      </c>
      <c r="P2296">
        <v>147</v>
      </c>
      <c r="Q2296" s="6">
        <f>E2296/Table1_2[[#This Row],[backers_count]]</f>
        <v>65.214642857142863</v>
      </c>
    </row>
    <row r="2297" spans="1:17" x14ac:dyDescent="0.35">
      <c r="A2297">
        <v>2295</v>
      </c>
      <c r="B2297" t="s">
        <v>2296</v>
      </c>
      <c r="C2297" t="s">
        <v>6405</v>
      </c>
      <c r="D2297" s="6">
        <v>1200</v>
      </c>
      <c r="E2297" s="6">
        <v>1503</v>
      </c>
      <c r="F2297" t="s">
        <v>8219</v>
      </c>
      <c r="G2297" t="s">
        <v>8224</v>
      </c>
      <c r="H2297" t="s">
        <v>8246</v>
      </c>
      <c r="I2297" s="7">
        <v>1359240856</v>
      </c>
      <c r="J2297" s="7">
        <v>1356648856</v>
      </c>
      <c r="K2297" t="b">
        <v>0</v>
      </c>
      <c r="L2297">
        <v>34</v>
      </c>
      <c r="M2297" t="b">
        <v>1</v>
      </c>
      <c r="N2297" s="7" t="s">
        <v>8328</v>
      </c>
      <c r="O2297" s="7" t="s">
        <v>8329</v>
      </c>
      <c r="P2297">
        <v>126</v>
      </c>
      <c r="Q2297" s="6">
        <f>E2297/Table1_2[[#This Row],[backers_count]]</f>
        <v>44.205882352941174</v>
      </c>
    </row>
    <row r="2298" spans="1:17" x14ac:dyDescent="0.35">
      <c r="A2298">
        <v>2296</v>
      </c>
      <c r="B2298" t="s">
        <v>2297</v>
      </c>
      <c r="C2298" t="s">
        <v>6406</v>
      </c>
      <c r="D2298" s="6">
        <v>7000</v>
      </c>
      <c r="E2298" s="6">
        <v>10435</v>
      </c>
      <c r="F2298" t="s">
        <v>8219</v>
      </c>
      <c r="G2298" t="s">
        <v>8224</v>
      </c>
      <c r="H2298" t="s">
        <v>8246</v>
      </c>
      <c r="I2298" s="7">
        <v>1330018426</v>
      </c>
      <c r="J2298" s="7">
        <v>1326994426</v>
      </c>
      <c r="K2298" t="b">
        <v>0</v>
      </c>
      <c r="L2298">
        <v>145</v>
      </c>
      <c r="M2298" t="b">
        <v>1</v>
      </c>
      <c r="N2298" s="7" t="s">
        <v>8328</v>
      </c>
      <c r="O2298" s="7" t="s">
        <v>8329</v>
      </c>
      <c r="P2298">
        <v>150</v>
      </c>
      <c r="Q2298" s="6">
        <f>E2298/Table1_2[[#This Row],[backers_count]]</f>
        <v>71.965517241379317</v>
      </c>
    </row>
    <row r="2299" spans="1:17" x14ac:dyDescent="0.35">
      <c r="A2299">
        <v>2297</v>
      </c>
      <c r="B2299" t="s">
        <v>2298</v>
      </c>
      <c r="C2299" t="s">
        <v>6407</v>
      </c>
      <c r="D2299" s="6">
        <v>1000</v>
      </c>
      <c r="E2299" s="6">
        <v>1006</v>
      </c>
      <c r="F2299" t="s">
        <v>8219</v>
      </c>
      <c r="G2299" t="s">
        <v>8224</v>
      </c>
      <c r="H2299" t="s">
        <v>8246</v>
      </c>
      <c r="I2299" s="7">
        <v>1331697540</v>
      </c>
      <c r="J2299" s="7">
        <v>1328749249</v>
      </c>
      <c r="K2299" t="b">
        <v>0</v>
      </c>
      <c r="L2299">
        <v>19</v>
      </c>
      <c r="M2299" t="b">
        <v>1</v>
      </c>
      <c r="N2299" s="7" t="s">
        <v>8328</v>
      </c>
      <c r="O2299" s="7" t="s">
        <v>8329</v>
      </c>
      <c r="P2299">
        <v>101</v>
      </c>
      <c r="Q2299" s="6">
        <f>E2299/Table1_2[[#This Row],[backers_count]]</f>
        <v>52.94736842105263</v>
      </c>
    </row>
    <row r="2300" spans="1:17" x14ac:dyDescent="0.35">
      <c r="A2300">
        <v>2298</v>
      </c>
      <c r="B2300" t="s">
        <v>2299</v>
      </c>
      <c r="C2300" t="s">
        <v>6408</v>
      </c>
      <c r="D2300" s="6">
        <v>30000</v>
      </c>
      <c r="E2300" s="6">
        <v>31522</v>
      </c>
      <c r="F2300" t="s">
        <v>8219</v>
      </c>
      <c r="G2300" t="s">
        <v>8224</v>
      </c>
      <c r="H2300" t="s">
        <v>8246</v>
      </c>
      <c r="I2300" s="7">
        <v>1395861033</v>
      </c>
      <c r="J2300" s="7">
        <v>1393272633</v>
      </c>
      <c r="K2300" t="b">
        <v>0</v>
      </c>
      <c r="L2300">
        <v>288</v>
      </c>
      <c r="M2300" t="b">
        <v>1</v>
      </c>
      <c r="N2300" s="7" t="s">
        <v>8328</v>
      </c>
      <c r="O2300" s="7" t="s">
        <v>8329</v>
      </c>
      <c r="P2300">
        <v>106</v>
      </c>
      <c r="Q2300" s="6">
        <f>E2300/Table1_2[[#This Row],[backers_count]]</f>
        <v>109.45138888888889</v>
      </c>
    </row>
    <row r="2301" spans="1:17" x14ac:dyDescent="0.35">
      <c r="A2301">
        <v>2299</v>
      </c>
      <c r="B2301" t="s">
        <v>2300</v>
      </c>
      <c r="C2301" t="s">
        <v>6409</v>
      </c>
      <c r="D2301" s="6">
        <v>300</v>
      </c>
      <c r="E2301" s="6">
        <v>1050.5</v>
      </c>
      <c r="F2301" t="s">
        <v>8219</v>
      </c>
      <c r="G2301" t="s">
        <v>8224</v>
      </c>
      <c r="H2301" t="s">
        <v>8246</v>
      </c>
      <c r="I2301" s="7">
        <v>1296953209</v>
      </c>
      <c r="J2301" s="7">
        <v>1295657209</v>
      </c>
      <c r="K2301" t="b">
        <v>0</v>
      </c>
      <c r="L2301">
        <v>14</v>
      </c>
      <c r="M2301" t="b">
        <v>1</v>
      </c>
      <c r="N2301" s="7" t="s">
        <v>8328</v>
      </c>
      <c r="O2301" s="7" t="s">
        <v>8329</v>
      </c>
      <c r="P2301">
        <v>351</v>
      </c>
      <c r="Q2301" s="6">
        <f>E2301/Table1_2[[#This Row],[backers_count]]</f>
        <v>75.035714285714292</v>
      </c>
    </row>
    <row r="2302" spans="1:17" x14ac:dyDescent="0.35">
      <c r="A2302">
        <v>2300</v>
      </c>
      <c r="B2302" t="s">
        <v>2301</v>
      </c>
      <c r="C2302" t="s">
        <v>6410</v>
      </c>
      <c r="D2302" s="6">
        <v>800</v>
      </c>
      <c r="E2302" s="6">
        <v>810</v>
      </c>
      <c r="F2302" t="s">
        <v>8219</v>
      </c>
      <c r="G2302" t="s">
        <v>8224</v>
      </c>
      <c r="H2302" t="s">
        <v>8246</v>
      </c>
      <c r="I2302" s="7">
        <v>1340904416</v>
      </c>
      <c r="J2302" s="7">
        <v>1339694816</v>
      </c>
      <c r="K2302" t="b">
        <v>0</v>
      </c>
      <c r="L2302">
        <v>7</v>
      </c>
      <c r="M2302" t="b">
        <v>1</v>
      </c>
      <c r="N2302" s="7" t="s">
        <v>8328</v>
      </c>
      <c r="O2302" s="7" t="s">
        <v>8329</v>
      </c>
      <c r="P2302">
        <v>102</v>
      </c>
      <c r="Q2302" s="6">
        <f>E2302/Table1_2[[#This Row],[backers_count]]</f>
        <v>115.71428571428571</v>
      </c>
    </row>
    <row r="2303" spans="1:17" x14ac:dyDescent="0.35">
      <c r="A2303">
        <v>2301</v>
      </c>
      <c r="B2303" t="s">
        <v>2302</v>
      </c>
      <c r="C2303" t="s">
        <v>6411</v>
      </c>
      <c r="D2303" s="6">
        <v>5000</v>
      </c>
      <c r="E2303" s="6">
        <v>6680.22</v>
      </c>
      <c r="F2303" t="s">
        <v>8219</v>
      </c>
      <c r="G2303" t="s">
        <v>8224</v>
      </c>
      <c r="H2303" t="s">
        <v>8246</v>
      </c>
      <c r="I2303" s="7">
        <v>1371785496</v>
      </c>
      <c r="J2303" s="7">
        <v>1369193496</v>
      </c>
      <c r="K2303" t="b">
        <v>1</v>
      </c>
      <c r="L2303">
        <v>211</v>
      </c>
      <c r="M2303" t="b">
        <v>1</v>
      </c>
      <c r="N2303" s="7" t="s">
        <v>8328</v>
      </c>
      <c r="O2303" s="7" t="s">
        <v>8332</v>
      </c>
      <c r="P2303">
        <v>134</v>
      </c>
      <c r="Q2303" s="6">
        <f>E2303/Table1_2[[#This Row],[backers_count]]</f>
        <v>31.659810426540286</v>
      </c>
    </row>
    <row r="2304" spans="1:17" x14ac:dyDescent="0.35">
      <c r="A2304">
        <v>2302</v>
      </c>
      <c r="B2304" t="s">
        <v>2303</v>
      </c>
      <c r="C2304" t="s">
        <v>6412</v>
      </c>
      <c r="D2304" s="6">
        <v>2300</v>
      </c>
      <c r="E2304" s="6">
        <v>3925</v>
      </c>
      <c r="F2304" t="s">
        <v>8219</v>
      </c>
      <c r="G2304" t="s">
        <v>8224</v>
      </c>
      <c r="H2304" t="s">
        <v>8246</v>
      </c>
      <c r="I2304" s="7">
        <v>1388473200</v>
      </c>
      <c r="J2304" s="7">
        <v>1385585434</v>
      </c>
      <c r="K2304" t="b">
        <v>1</v>
      </c>
      <c r="L2304">
        <v>85</v>
      </c>
      <c r="M2304" t="b">
        <v>1</v>
      </c>
      <c r="N2304" s="7" t="s">
        <v>8328</v>
      </c>
      <c r="O2304" s="7" t="s">
        <v>8332</v>
      </c>
      <c r="P2304">
        <v>171</v>
      </c>
      <c r="Q2304" s="6">
        <f>E2304/Table1_2[[#This Row],[backers_count]]</f>
        <v>46.176470588235297</v>
      </c>
    </row>
    <row r="2305" spans="1:17" x14ac:dyDescent="0.35">
      <c r="A2305">
        <v>2303</v>
      </c>
      <c r="B2305" t="s">
        <v>2304</v>
      </c>
      <c r="C2305" t="s">
        <v>6413</v>
      </c>
      <c r="D2305" s="6">
        <v>6450</v>
      </c>
      <c r="E2305" s="6">
        <v>7053.61</v>
      </c>
      <c r="F2305" t="s">
        <v>8219</v>
      </c>
      <c r="G2305" t="s">
        <v>8224</v>
      </c>
      <c r="H2305" t="s">
        <v>8246</v>
      </c>
      <c r="I2305" s="7">
        <v>1323747596</v>
      </c>
      <c r="J2305" s="7">
        <v>1320287996</v>
      </c>
      <c r="K2305" t="b">
        <v>1</v>
      </c>
      <c r="L2305">
        <v>103</v>
      </c>
      <c r="M2305" t="b">
        <v>1</v>
      </c>
      <c r="N2305" s="7" t="s">
        <v>8328</v>
      </c>
      <c r="O2305" s="7" t="s">
        <v>8332</v>
      </c>
      <c r="P2305">
        <v>110</v>
      </c>
      <c r="Q2305" s="6">
        <f>E2305/Table1_2[[#This Row],[backers_count]]</f>
        <v>68.481650485436887</v>
      </c>
    </row>
    <row r="2306" spans="1:17" x14ac:dyDescent="0.35">
      <c r="A2306">
        <v>2304</v>
      </c>
      <c r="B2306" t="s">
        <v>2305</v>
      </c>
      <c r="C2306" t="s">
        <v>6414</v>
      </c>
      <c r="D2306" s="6">
        <v>6000</v>
      </c>
      <c r="E2306" s="6">
        <v>6042.02</v>
      </c>
      <c r="F2306" t="s">
        <v>8219</v>
      </c>
      <c r="G2306" t="s">
        <v>8224</v>
      </c>
      <c r="H2306" t="s">
        <v>8246</v>
      </c>
      <c r="I2306" s="7">
        <v>1293857940</v>
      </c>
      <c r="J2306" s="7">
        <v>1290281691</v>
      </c>
      <c r="K2306" t="b">
        <v>1</v>
      </c>
      <c r="L2306">
        <v>113</v>
      </c>
      <c r="M2306" t="b">
        <v>1</v>
      </c>
      <c r="N2306" s="7" t="s">
        <v>8328</v>
      </c>
      <c r="O2306" s="7" t="s">
        <v>8332</v>
      </c>
      <c r="P2306">
        <v>101</v>
      </c>
      <c r="Q2306" s="6">
        <f>E2306/Table1_2[[#This Row],[backers_count]]</f>
        <v>53.469203539823013</v>
      </c>
    </row>
    <row r="2307" spans="1:17" x14ac:dyDescent="0.35">
      <c r="A2307">
        <v>2305</v>
      </c>
      <c r="B2307" t="s">
        <v>2306</v>
      </c>
      <c r="C2307" t="s">
        <v>6415</v>
      </c>
      <c r="D2307" s="6">
        <v>18000</v>
      </c>
      <c r="E2307" s="6">
        <v>18221</v>
      </c>
      <c r="F2307" t="s">
        <v>8219</v>
      </c>
      <c r="G2307" t="s">
        <v>8224</v>
      </c>
      <c r="H2307" t="s">
        <v>8246</v>
      </c>
      <c r="I2307" s="7">
        <v>1407520800</v>
      </c>
      <c r="J2307" s="7">
        <v>1405356072</v>
      </c>
      <c r="K2307" t="b">
        <v>1</v>
      </c>
      <c r="L2307">
        <v>167</v>
      </c>
      <c r="M2307" t="b">
        <v>1</v>
      </c>
      <c r="N2307" s="7" t="s">
        <v>8328</v>
      </c>
      <c r="O2307" s="7" t="s">
        <v>8332</v>
      </c>
      <c r="P2307">
        <v>102</v>
      </c>
      <c r="Q2307" s="6">
        <f>E2307/Table1_2[[#This Row],[backers_count]]</f>
        <v>109.10778443113773</v>
      </c>
    </row>
    <row r="2308" spans="1:17" x14ac:dyDescent="0.35">
      <c r="A2308">
        <v>2306</v>
      </c>
      <c r="B2308" t="s">
        <v>2307</v>
      </c>
      <c r="C2308" t="s">
        <v>6416</v>
      </c>
      <c r="D2308" s="6">
        <v>3500</v>
      </c>
      <c r="E2308" s="6">
        <v>3736.55</v>
      </c>
      <c r="F2308" t="s">
        <v>8219</v>
      </c>
      <c r="G2308" t="s">
        <v>8224</v>
      </c>
      <c r="H2308" t="s">
        <v>8246</v>
      </c>
      <c r="I2308" s="7">
        <v>1331352129</v>
      </c>
      <c r="J2308" s="7">
        <v>1328760129</v>
      </c>
      <c r="K2308" t="b">
        <v>1</v>
      </c>
      <c r="L2308">
        <v>73</v>
      </c>
      <c r="M2308" t="b">
        <v>1</v>
      </c>
      <c r="N2308" s="7" t="s">
        <v>8328</v>
      </c>
      <c r="O2308" s="7" t="s">
        <v>8332</v>
      </c>
      <c r="P2308">
        <v>107</v>
      </c>
      <c r="Q2308" s="6">
        <f>E2308/Table1_2[[#This Row],[backers_count]]</f>
        <v>51.185616438356163</v>
      </c>
    </row>
    <row r="2309" spans="1:17" x14ac:dyDescent="0.35">
      <c r="A2309">
        <v>2307</v>
      </c>
      <c r="B2309" t="s">
        <v>2308</v>
      </c>
      <c r="C2309" t="s">
        <v>6417</v>
      </c>
      <c r="D2309" s="6">
        <v>1964.47</v>
      </c>
      <c r="E2309" s="6">
        <v>2095.2600000000002</v>
      </c>
      <c r="F2309" t="s">
        <v>8219</v>
      </c>
      <c r="G2309" t="s">
        <v>8224</v>
      </c>
      <c r="H2309" t="s">
        <v>8246</v>
      </c>
      <c r="I2309" s="7">
        <v>1336245328</v>
      </c>
      <c r="J2309" s="7">
        <v>1333653333</v>
      </c>
      <c r="K2309" t="b">
        <v>1</v>
      </c>
      <c r="L2309">
        <v>75</v>
      </c>
      <c r="M2309" t="b">
        <v>1</v>
      </c>
      <c r="N2309" s="7" t="s">
        <v>8328</v>
      </c>
      <c r="O2309" s="7" t="s">
        <v>8332</v>
      </c>
      <c r="P2309">
        <v>107</v>
      </c>
      <c r="Q2309" s="6">
        <f>E2309/Table1_2[[#This Row],[backers_count]]</f>
        <v>27.936800000000002</v>
      </c>
    </row>
    <row r="2310" spans="1:17" x14ac:dyDescent="0.35">
      <c r="A2310">
        <v>2308</v>
      </c>
      <c r="B2310" t="s">
        <v>2309</v>
      </c>
      <c r="C2310" t="s">
        <v>6418</v>
      </c>
      <c r="D2310" s="6">
        <v>50000</v>
      </c>
      <c r="E2310" s="6">
        <v>50653.11</v>
      </c>
      <c r="F2310" t="s">
        <v>8219</v>
      </c>
      <c r="G2310" t="s">
        <v>8224</v>
      </c>
      <c r="H2310" t="s">
        <v>8246</v>
      </c>
      <c r="I2310" s="7">
        <v>1409274000</v>
      </c>
      <c r="J2310" s="7">
        <v>1406847996</v>
      </c>
      <c r="K2310" t="b">
        <v>1</v>
      </c>
      <c r="L2310">
        <v>614</v>
      </c>
      <c r="M2310" t="b">
        <v>1</v>
      </c>
      <c r="N2310" s="7" t="s">
        <v>8328</v>
      </c>
      <c r="O2310" s="7" t="s">
        <v>8332</v>
      </c>
      <c r="P2310">
        <v>102</v>
      </c>
      <c r="Q2310" s="6">
        <f>E2310/Table1_2[[#This Row],[backers_count]]</f>
        <v>82.496921824104234</v>
      </c>
    </row>
    <row r="2311" spans="1:17" x14ac:dyDescent="0.35">
      <c r="A2311">
        <v>2309</v>
      </c>
      <c r="B2311" t="s">
        <v>2310</v>
      </c>
      <c r="C2311" t="s">
        <v>6419</v>
      </c>
      <c r="D2311" s="6">
        <v>6000</v>
      </c>
      <c r="E2311" s="6">
        <v>6400.47</v>
      </c>
      <c r="F2311" t="s">
        <v>8219</v>
      </c>
      <c r="G2311" t="s">
        <v>8224</v>
      </c>
      <c r="H2311" t="s">
        <v>8246</v>
      </c>
      <c r="I2311" s="7">
        <v>1362872537</v>
      </c>
      <c r="J2311" s="7">
        <v>1359848537</v>
      </c>
      <c r="K2311" t="b">
        <v>1</v>
      </c>
      <c r="L2311">
        <v>107</v>
      </c>
      <c r="M2311" t="b">
        <v>1</v>
      </c>
      <c r="N2311" s="7" t="s">
        <v>8328</v>
      </c>
      <c r="O2311" s="7" t="s">
        <v>8332</v>
      </c>
      <c r="P2311">
        <v>107</v>
      </c>
      <c r="Q2311" s="6">
        <f>E2311/Table1_2[[#This Row],[backers_count]]</f>
        <v>59.817476635514019</v>
      </c>
    </row>
    <row r="2312" spans="1:17" x14ac:dyDescent="0.35">
      <c r="A2312">
        <v>2310</v>
      </c>
      <c r="B2312" t="s">
        <v>2311</v>
      </c>
      <c r="C2312" t="s">
        <v>6420</v>
      </c>
      <c r="D2312" s="6">
        <v>18500</v>
      </c>
      <c r="E2312" s="6">
        <v>79335.360000000001</v>
      </c>
      <c r="F2312" t="s">
        <v>8219</v>
      </c>
      <c r="G2312" t="s">
        <v>8224</v>
      </c>
      <c r="H2312" t="s">
        <v>8246</v>
      </c>
      <c r="I2312" s="7">
        <v>1363889015</v>
      </c>
      <c r="J2312" s="7">
        <v>1361300615</v>
      </c>
      <c r="K2312" t="b">
        <v>1</v>
      </c>
      <c r="L2312">
        <v>1224</v>
      </c>
      <c r="M2312" t="b">
        <v>1</v>
      </c>
      <c r="N2312" s="7" t="s">
        <v>8328</v>
      </c>
      <c r="O2312" s="7" t="s">
        <v>8332</v>
      </c>
      <c r="P2312">
        <v>429</v>
      </c>
      <c r="Q2312" s="6">
        <f>E2312/Table1_2[[#This Row],[backers_count]]</f>
        <v>64.816470588235291</v>
      </c>
    </row>
    <row r="2313" spans="1:17" x14ac:dyDescent="0.35">
      <c r="A2313">
        <v>2311</v>
      </c>
      <c r="B2313" t="s">
        <v>2312</v>
      </c>
      <c r="C2313" t="s">
        <v>6421</v>
      </c>
      <c r="D2313" s="6">
        <v>9000</v>
      </c>
      <c r="E2313" s="6">
        <v>9370</v>
      </c>
      <c r="F2313" t="s">
        <v>8219</v>
      </c>
      <c r="G2313" t="s">
        <v>8224</v>
      </c>
      <c r="H2313" t="s">
        <v>8246</v>
      </c>
      <c r="I2313" s="7">
        <v>1399421189</v>
      </c>
      <c r="J2313" s="7">
        <v>1396829189</v>
      </c>
      <c r="K2313" t="b">
        <v>1</v>
      </c>
      <c r="L2313">
        <v>104</v>
      </c>
      <c r="M2313" t="b">
        <v>1</v>
      </c>
      <c r="N2313" s="7" t="s">
        <v>8328</v>
      </c>
      <c r="O2313" s="7" t="s">
        <v>8332</v>
      </c>
      <c r="P2313">
        <v>105</v>
      </c>
      <c r="Q2313" s="6">
        <f>E2313/Table1_2[[#This Row],[backers_count]]</f>
        <v>90.09615384615384</v>
      </c>
    </row>
    <row r="2314" spans="1:17" x14ac:dyDescent="0.35">
      <c r="A2314">
        <v>2312</v>
      </c>
      <c r="B2314" t="s">
        <v>2313</v>
      </c>
      <c r="C2314" t="s">
        <v>6422</v>
      </c>
      <c r="D2314" s="6">
        <v>3000</v>
      </c>
      <c r="E2314" s="6">
        <v>3236</v>
      </c>
      <c r="F2314" t="s">
        <v>8219</v>
      </c>
      <c r="G2314" t="s">
        <v>8224</v>
      </c>
      <c r="H2314" t="s">
        <v>8246</v>
      </c>
      <c r="I2314" s="7">
        <v>1397862000</v>
      </c>
      <c r="J2314" s="7">
        <v>1395155478</v>
      </c>
      <c r="K2314" t="b">
        <v>1</v>
      </c>
      <c r="L2314">
        <v>79</v>
      </c>
      <c r="M2314" t="b">
        <v>1</v>
      </c>
      <c r="N2314" s="7" t="s">
        <v>8328</v>
      </c>
      <c r="O2314" s="7" t="s">
        <v>8332</v>
      </c>
      <c r="P2314">
        <v>108</v>
      </c>
      <c r="Q2314" s="6">
        <f>E2314/Table1_2[[#This Row],[backers_count]]</f>
        <v>40.962025316455694</v>
      </c>
    </row>
    <row r="2315" spans="1:17" x14ac:dyDescent="0.35">
      <c r="A2315">
        <v>2313</v>
      </c>
      <c r="B2315" t="s">
        <v>2314</v>
      </c>
      <c r="C2315" t="s">
        <v>6423</v>
      </c>
      <c r="D2315" s="6">
        <v>5000</v>
      </c>
      <c r="E2315" s="6">
        <v>8792.02</v>
      </c>
      <c r="F2315" t="s">
        <v>8219</v>
      </c>
      <c r="G2315" t="s">
        <v>8224</v>
      </c>
      <c r="H2315" t="s">
        <v>8246</v>
      </c>
      <c r="I2315" s="7">
        <v>1336086026</v>
      </c>
      <c r="J2315" s="7">
        <v>1333494026</v>
      </c>
      <c r="K2315" t="b">
        <v>1</v>
      </c>
      <c r="L2315">
        <v>157</v>
      </c>
      <c r="M2315" t="b">
        <v>1</v>
      </c>
      <c r="N2315" s="7" t="s">
        <v>8328</v>
      </c>
      <c r="O2315" s="7" t="s">
        <v>8332</v>
      </c>
      <c r="P2315">
        <v>176</v>
      </c>
      <c r="Q2315" s="6">
        <f>E2315/Table1_2[[#This Row],[backers_count]]</f>
        <v>56.000127388535034</v>
      </c>
    </row>
    <row r="2316" spans="1:17" x14ac:dyDescent="0.35">
      <c r="A2316">
        <v>2314</v>
      </c>
      <c r="B2316" t="s">
        <v>2315</v>
      </c>
      <c r="C2316" t="s">
        <v>6424</v>
      </c>
      <c r="D2316" s="6">
        <v>1200</v>
      </c>
      <c r="E2316" s="6">
        <v>1883.64</v>
      </c>
      <c r="F2316" t="s">
        <v>8219</v>
      </c>
      <c r="G2316" t="s">
        <v>8224</v>
      </c>
      <c r="H2316" t="s">
        <v>8246</v>
      </c>
      <c r="I2316" s="7">
        <v>1339074857</v>
      </c>
      <c r="J2316" s="7">
        <v>1336482857</v>
      </c>
      <c r="K2316" t="b">
        <v>1</v>
      </c>
      <c r="L2316">
        <v>50</v>
      </c>
      <c r="M2316" t="b">
        <v>1</v>
      </c>
      <c r="N2316" s="7" t="s">
        <v>8328</v>
      </c>
      <c r="O2316" s="7" t="s">
        <v>8332</v>
      </c>
      <c r="P2316">
        <v>157</v>
      </c>
      <c r="Q2316" s="6">
        <f>E2316/Table1_2[[#This Row],[backers_count]]</f>
        <v>37.672800000000002</v>
      </c>
    </row>
    <row r="2317" spans="1:17" x14ac:dyDescent="0.35">
      <c r="A2317">
        <v>2315</v>
      </c>
      <c r="B2317" t="s">
        <v>2316</v>
      </c>
      <c r="C2317" t="s">
        <v>6425</v>
      </c>
      <c r="D2317" s="6">
        <v>2500</v>
      </c>
      <c r="E2317" s="6">
        <v>2565</v>
      </c>
      <c r="F2317" t="s">
        <v>8219</v>
      </c>
      <c r="G2317" t="s">
        <v>8224</v>
      </c>
      <c r="H2317" t="s">
        <v>8246</v>
      </c>
      <c r="I2317" s="7">
        <v>1336238743</v>
      </c>
      <c r="J2317" s="7">
        <v>1333646743</v>
      </c>
      <c r="K2317" t="b">
        <v>1</v>
      </c>
      <c r="L2317">
        <v>64</v>
      </c>
      <c r="M2317" t="b">
        <v>1</v>
      </c>
      <c r="N2317" s="7" t="s">
        <v>8328</v>
      </c>
      <c r="O2317" s="7" t="s">
        <v>8332</v>
      </c>
      <c r="P2317">
        <v>103</v>
      </c>
      <c r="Q2317" s="6">
        <f>E2317/Table1_2[[#This Row],[backers_count]]</f>
        <v>40.078125</v>
      </c>
    </row>
    <row r="2318" spans="1:17" x14ac:dyDescent="0.35">
      <c r="A2318">
        <v>2316</v>
      </c>
      <c r="B2318" t="s">
        <v>2317</v>
      </c>
      <c r="C2318" t="s">
        <v>6426</v>
      </c>
      <c r="D2318" s="6">
        <v>15000</v>
      </c>
      <c r="E2318" s="6">
        <v>15606.4</v>
      </c>
      <c r="F2318" t="s">
        <v>8219</v>
      </c>
      <c r="G2318" t="s">
        <v>8224</v>
      </c>
      <c r="H2318" t="s">
        <v>8246</v>
      </c>
      <c r="I2318" s="7">
        <v>1260383040</v>
      </c>
      <c r="J2318" s="7">
        <v>1253726650</v>
      </c>
      <c r="K2318" t="b">
        <v>1</v>
      </c>
      <c r="L2318">
        <v>200</v>
      </c>
      <c r="M2318" t="b">
        <v>1</v>
      </c>
      <c r="N2318" s="7" t="s">
        <v>8328</v>
      </c>
      <c r="O2318" s="7" t="s">
        <v>8332</v>
      </c>
      <c r="P2318">
        <v>105</v>
      </c>
      <c r="Q2318" s="6">
        <f>E2318/Table1_2[[#This Row],[backers_count]]</f>
        <v>78.031999999999996</v>
      </c>
    </row>
    <row r="2319" spans="1:17" x14ac:dyDescent="0.35">
      <c r="A2319">
        <v>2317</v>
      </c>
      <c r="B2319" t="s">
        <v>2318</v>
      </c>
      <c r="C2319" t="s">
        <v>6427</v>
      </c>
      <c r="D2319" s="6">
        <v>400</v>
      </c>
      <c r="E2319" s="6">
        <v>416</v>
      </c>
      <c r="F2319" t="s">
        <v>8219</v>
      </c>
      <c r="G2319" t="s">
        <v>8224</v>
      </c>
      <c r="H2319" t="s">
        <v>8246</v>
      </c>
      <c r="I2319" s="7">
        <v>1266210000</v>
      </c>
      <c r="J2319" s="7">
        <v>1263474049</v>
      </c>
      <c r="K2319" t="b">
        <v>1</v>
      </c>
      <c r="L2319">
        <v>22</v>
      </c>
      <c r="M2319" t="b">
        <v>1</v>
      </c>
      <c r="N2319" s="7" t="s">
        <v>8328</v>
      </c>
      <c r="O2319" s="7" t="s">
        <v>8332</v>
      </c>
      <c r="P2319">
        <v>104</v>
      </c>
      <c r="Q2319" s="6">
        <f>E2319/Table1_2[[#This Row],[backers_count]]</f>
        <v>18.90909090909091</v>
      </c>
    </row>
    <row r="2320" spans="1:17" x14ac:dyDescent="0.35">
      <c r="A2320">
        <v>2318</v>
      </c>
      <c r="B2320" t="s">
        <v>2319</v>
      </c>
      <c r="C2320" t="s">
        <v>6428</v>
      </c>
      <c r="D2320" s="6">
        <v>5000</v>
      </c>
      <c r="E2320" s="6">
        <v>6053</v>
      </c>
      <c r="F2320" t="s">
        <v>8219</v>
      </c>
      <c r="G2320" t="s">
        <v>8224</v>
      </c>
      <c r="H2320" t="s">
        <v>8246</v>
      </c>
      <c r="I2320" s="7">
        <v>1253937540</v>
      </c>
      <c r="J2320" s="7">
        <v>1251214014</v>
      </c>
      <c r="K2320" t="b">
        <v>1</v>
      </c>
      <c r="L2320">
        <v>163</v>
      </c>
      <c r="M2320" t="b">
        <v>1</v>
      </c>
      <c r="N2320" s="7" t="s">
        <v>8328</v>
      </c>
      <c r="O2320" s="7" t="s">
        <v>8332</v>
      </c>
      <c r="P2320">
        <v>122</v>
      </c>
      <c r="Q2320" s="6">
        <f>E2320/Table1_2[[#This Row],[backers_count]]</f>
        <v>37.134969325153371</v>
      </c>
    </row>
    <row r="2321" spans="1:17" x14ac:dyDescent="0.35">
      <c r="A2321">
        <v>2319</v>
      </c>
      <c r="B2321" t="s">
        <v>2320</v>
      </c>
      <c r="C2321" t="s">
        <v>6429</v>
      </c>
      <c r="D2321" s="6">
        <v>3000</v>
      </c>
      <c r="E2321" s="6">
        <v>3231</v>
      </c>
      <c r="F2321" t="s">
        <v>8219</v>
      </c>
      <c r="G2321" t="s">
        <v>8224</v>
      </c>
      <c r="H2321" t="s">
        <v>8246</v>
      </c>
      <c r="I2321" s="7">
        <v>1387072685</v>
      </c>
      <c r="J2321" s="7">
        <v>1384480685</v>
      </c>
      <c r="K2321" t="b">
        <v>1</v>
      </c>
      <c r="L2321">
        <v>77</v>
      </c>
      <c r="M2321" t="b">
        <v>1</v>
      </c>
      <c r="N2321" s="7" t="s">
        <v>8328</v>
      </c>
      <c r="O2321" s="7" t="s">
        <v>8332</v>
      </c>
      <c r="P2321">
        <v>108</v>
      </c>
      <c r="Q2321" s="6">
        <f>E2321/Table1_2[[#This Row],[backers_count]]</f>
        <v>41.961038961038959</v>
      </c>
    </row>
    <row r="2322" spans="1:17" x14ac:dyDescent="0.35">
      <c r="A2322">
        <v>2320</v>
      </c>
      <c r="B2322" t="s">
        <v>2321</v>
      </c>
      <c r="C2322" t="s">
        <v>6430</v>
      </c>
      <c r="D2322" s="6">
        <v>5000</v>
      </c>
      <c r="E2322" s="6">
        <v>5433</v>
      </c>
      <c r="F2322" t="s">
        <v>8219</v>
      </c>
      <c r="G2322" t="s">
        <v>8224</v>
      </c>
      <c r="H2322" t="s">
        <v>8246</v>
      </c>
      <c r="I2322" s="7">
        <v>1396463800</v>
      </c>
      <c r="J2322" s="7">
        <v>1393443400</v>
      </c>
      <c r="K2322" t="b">
        <v>1</v>
      </c>
      <c r="L2322">
        <v>89</v>
      </c>
      <c r="M2322" t="b">
        <v>1</v>
      </c>
      <c r="N2322" s="7" t="s">
        <v>8328</v>
      </c>
      <c r="O2322" s="7" t="s">
        <v>8332</v>
      </c>
      <c r="P2322">
        <v>109</v>
      </c>
      <c r="Q2322" s="6">
        <f>E2322/Table1_2[[#This Row],[backers_count]]</f>
        <v>61.044943820224717</v>
      </c>
    </row>
    <row r="2323" spans="1:17" x14ac:dyDescent="0.35">
      <c r="A2323">
        <v>2321</v>
      </c>
      <c r="B2323" t="s">
        <v>2322</v>
      </c>
      <c r="C2323" t="s">
        <v>6431</v>
      </c>
      <c r="D2323" s="6">
        <v>10557</v>
      </c>
      <c r="E2323" s="6">
        <v>4130</v>
      </c>
      <c r="F2323" t="s">
        <v>8222</v>
      </c>
      <c r="G2323" t="s">
        <v>8239</v>
      </c>
      <c r="H2323" t="s">
        <v>8249</v>
      </c>
      <c r="I2323" s="7">
        <v>1491282901</v>
      </c>
      <c r="J2323" s="7">
        <v>1488694501</v>
      </c>
      <c r="K2323" t="b">
        <v>0</v>
      </c>
      <c r="L2323">
        <v>64</v>
      </c>
      <c r="M2323" t="b">
        <v>0</v>
      </c>
      <c r="N2323" s="7" t="s">
        <v>8339</v>
      </c>
      <c r="O2323" s="7" t="s">
        <v>8355</v>
      </c>
      <c r="P2323">
        <v>40</v>
      </c>
      <c r="Q2323" s="6">
        <f>E2323/Table1_2[[#This Row],[backers_count]]</f>
        <v>64.53125</v>
      </c>
    </row>
    <row r="2324" spans="1:17" x14ac:dyDescent="0.35">
      <c r="A2324">
        <v>2322</v>
      </c>
      <c r="B2324" t="s">
        <v>2323</v>
      </c>
      <c r="C2324" t="s">
        <v>6432</v>
      </c>
      <c r="D2324" s="6">
        <v>2700</v>
      </c>
      <c r="E2324" s="6">
        <v>85</v>
      </c>
      <c r="F2324" t="s">
        <v>8222</v>
      </c>
      <c r="G2324" t="s">
        <v>8224</v>
      </c>
      <c r="H2324" t="s">
        <v>8246</v>
      </c>
      <c r="I2324" s="7">
        <v>1491769769</v>
      </c>
      <c r="J2324" s="7">
        <v>1489181369</v>
      </c>
      <c r="K2324" t="b">
        <v>0</v>
      </c>
      <c r="L2324">
        <v>4</v>
      </c>
      <c r="M2324" t="b">
        <v>0</v>
      </c>
      <c r="N2324" s="7" t="s">
        <v>8339</v>
      </c>
      <c r="O2324" s="7" t="s">
        <v>8355</v>
      </c>
      <c r="P2324">
        <v>4</v>
      </c>
      <c r="Q2324" s="6">
        <f>E2324/Table1_2[[#This Row],[backers_count]]</f>
        <v>21.25</v>
      </c>
    </row>
    <row r="2325" spans="1:17" x14ac:dyDescent="0.35">
      <c r="A2325">
        <v>2323</v>
      </c>
      <c r="B2325" t="s">
        <v>2324</v>
      </c>
      <c r="C2325" t="s">
        <v>6433</v>
      </c>
      <c r="D2325" s="6">
        <v>250</v>
      </c>
      <c r="E2325" s="6">
        <v>120</v>
      </c>
      <c r="F2325" t="s">
        <v>8222</v>
      </c>
      <c r="G2325" t="s">
        <v>8224</v>
      </c>
      <c r="H2325" t="s">
        <v>8246</v>
      </c>
      <c r="I2325" s="7">
        <v>1490033247</v>
      </c>
      <c r="J2325" s="7">
        <v>1489428447</v>
      </c>
      <c r="K2325" t="b">
        <v>0</v>
      </c>
      <c r="L2325">
        <v>4</v>
      </c>
      <c r="M2325" t="b">
        <v>0</v>
      </c>
      <c r="N2325" s="7" t="s">
        <v>8339</v>
      </c>
      <c r="O2325" s="7" t="s">
        <v>8355</v>
      </c>
      <c r="P2325">
        <v>48</v>
      </c>
      <c r="Q2325" s="6">
        <f>E2325/Table1_2[[#This Row],[backers_count]]</f>
        <v>30</v>
      </c>
    </row>
    <row r="2326" spans="1:17" x14ac:dyDescent="0.35">
      <c r="A2326">
        <v>2324</v>
      </c>
      <c r="B2326" t="s">
        <v>2325</v>
      </c>
      <c r="C2326" t="s">
        <v>6434</v>
      </c>
      <c r="D2326" s="6">
        <v>7500</v>
      </c>
      <c r="E2326" s="6">
        <v>1555</v>
      </c>
      <c r="F2326" t="s">
        <v>8222</v>
      </c>
      <c r="G2326" t="s">
        <v>8225</v>
      </c>
      <c r="H2326" t="s">
        <v>8247</v>
      </c>
      <c r="I2326" s="7">
        <v>1490559285</v>
      </c>
      <c r="J2326" s="7">
        <v>1487970885</v>
      </c>
      <c r="K2326" t="b">
        <v>0</v>
      </c>
      <c r="L2326">
        <v>61</v>
      </c>
      <c r="M2326" t="b">
        <v>0</v>
      </c>
      <c r="N2326" s="7" t="s">
        <v>8339</v>
      </c>
      <c r="O2326" s="7" t="s">
        <v>8355</v>
      </c>
      <c r="P2326">
        <v>21</v>
      </c>
      <c r="Q2326" s="6">
        <f>E2326/Table1_2[[#This Row],[backers_count]]</f>
        <v>25.491803278688526</v>
      </c>
    </row>
    <row r="2327" spans="1:17" x14ac:dyDescent="0.35">
      <c r="A2327">
        <v>2325</v>
      </c>
      <c r="B2327" t="s">
        <v>2326</v>
      </c>
      <c r="C2327" t="s">
        <v>6435</v>
      </c>
      <c r="D2327" s="6">
        <v>1000</v>
      </c>
      <c r="E2327" s="6">
        <v>80</v>
      </c>
      <c r="F2327" t="s">
        <v>8222</v>
      </c>
      <c r="G2327" t="s">
        <v>8224</v>
      </c>
      <c r="H2327" t="s">
        <v>8246</v>
      </c>
      <c r="I2327" s="7">
        <v>1490830331</v>
      </c>
      <c r="J2327" s="7">
        <v>1488241931</v>
      </c>
      <c r="K2327" t="b">
        <v>0</v>
      </c>
      <c r="L2327">
        <v>7</v>
      </c>
      <c r="M2327" t="b">
        <v>0</v>
      </c>
      <c r="N2327" s="7" t="s">
        <v>8339</v>
      </c>
      <c r="O2327" s="7" t="s">
        <v>8355</v>
      </c>
      <c r="P2327">
        <v>8</v>
      </c>
      <c r="Q2327" s="6">
        <f>E2327/Table1_2[[#This Row],[backers_count]]</f>
        <v>11.428571428571429</v>
      </c>
    </row>
    <row r="2328" spans="1:17" x14ac:dyDescent="0.35">
      <c r="A2328">
        <v>2326</v>
      </c>
      <c r="B2328" t="s">
        <v>2327</v>
      </c>
      <c r="C2328" t="s">
        <v>6436</v>
      </c>
      <c r="D2328" s="6">
        <v>15000</v>
      </c>
      <c r="E2328" s="6">
        <v>108</v>
      </c>
      <c r="F2328" t="s">
        <v>8222</v>
      </c>
      <c r="G2328" t="s">
        <v>8224</v>
      </c>
      <c r="H2328" t="s">
        <v>8246</v>
      </c>
      <c r="I2328" s="7">
        <v>1493571600</v>
      </c>
      <c r="J2328" s="7">
        <v>1489106948</v>
      </c>
      <c r="K2328" t="b">
        <v>0</v>
      </c>
      <c r="L2328">
        <v>1</v>
      </c>
      <c r="M2328" t="b">
        <v>0</v>
      </c>
      <c r="N2328" s="7" t="s">
        <v>8339</v>
      </c>
      <c r="O2328" s="7" t="s">
        <v>8355</v>
      </c>
      <c r="P2328">
        <v>1</v>
      </c>
      <c r="Q2328" s="6">
        <f>E2328/Table1_2[[#This Row],[backers_count]]</f>
        <v>108</v>
      </c>
    </row>
    <row r="2329" spans="1:17" x14ac:dyDescent="0.35">
      <c r="A2329">
        <v>2327</v>
      </c>
      <c r="B2329" t="s">
        <v>2328</v>
      </c>
      <c r="C2329" t="s">
        <v>6437</v>
      </c>
      <c r="D2329" s="6">
        <v>35000</v>
      </c>
      <c r="E2329" s="6">
        <v>184133.01</v>
      </c>
      <c r="F2329" t="s">
        <v>8219</v>
      </c>
      <c r="G2329" t="s">
        <v>8224</v>
      </c>
      <c r="H2329" t="s">
        <v>8246</v>
      </c>
      <c r="I2329" s="7">
        <v>1409090440</v>
      </c>
      <c r="J2329" s="7">
        <v>1406066440</v>
      </c>
      <c r="K2329" t="b">
        <v>1</v>
      </c>
      <c r="L2329">
        <v>3355</v>
      </c>
      <c r="M2329" t="b">
        <v>1</v>
      </c>
      <c r="N2329" s="7" t="s">
        <v>8339</v>
      </c>
      <c r="O2329" s="7" t="s">
        <v>8355</v>
      </c>
      <c r="P2329">
        <v>527</v>
      </c>
      <c r="Q2329" s="6">
        <f>E2329/Table1_2[[#This Row],[backers_count]]</f>
        <v>54.883162444113267</v>
      </c>
    </row>
    <row r="2330" spans="1:17" x14ac:dyDescent="0.35">
      <c r="A2330">
        <v>2328</v>
      </c>
      <c r="B2330" t="s">
        <v>2329</v>
      </c>
      <c r="C2330" t="s">
        <v>6438</v>
      </c>
      <c r="D2330" s="6">
        <v>10000</v>
      </c>
      <c r="E2330" s="6">
        <v>25445</v>
      </c>
      <c r="F2330" t="s">
        <v>8219</v>
      </c>
      <c r="G2330" t="s">
        <v>8224</v>
      </c>
      <c r="H2330" t="s">
        <v>8246</v>
      </c>
      <c r="I2330" s="7">
        <v>1434307537</v>
      </c>
      <c r="J2330" s="7">
        <v>1431715537</v>
      </c>
      <c r="K2330" t="b">
        <v>1</v>
      </c>
      <c r="L2330">
        <v>537</v>
      </c>
      <c r="M2330" t="b">
        <v>1</v>
      </c>
      <c r="N2330" s="7" t="s">
        <v>8339</v>
      </c>
      <c r="O2330" s="7" t="s">
        <v>8355</v>
      </c>
      <c r="P2330">
        <v>255</v>
      </c>
      <c r="Q2330" s="6">
        <f>E2330/Table1_2[[#This Row],[backers_count]]</f>
        <v>47.383612662942269</v>
      </c>
    </row>
    <row r="2331" spans="1:17" x14ac:dyDescent="0.35">
      <c r="A2331">
        <v>2329</v>
      </c>
      <c r="B2331" t="s">
        <v>2330</v>
      </c>
      <c r="C2331" t="s">
        <v>6439</v>
      </c>
      <c r="D2331" s="6">
        <v>25000</v>
      </c>
      <c r="E2331" s="6">
        <v>26480</v>
      </c>
      <c r="F2331" t="s">
        <v>8219</v>
      </c>
      <c r="G2331" t="s">
        <v>8224</v>
      </c>
      <c r="H2331" t="s">
        <v>8246</v>
      </c>
      <c r="I2331" s="7">
        <v>1405609146</v>
      </c>
      <c r="J2331" s="7">
        <v>1403017146</v>
      </c>
      <c r="K2331" t="b">
        <v>1</v>
      </c>
      <c r="L2331">
        <v>125</v>
      </c>
      <c r="M2331" t="b">
        <v>1</v>
      </c>
      <c r="N2331" s="7" t="s">
        <v>8339</v>
      </c>
      <c r="O2331" s="7" t="s">
        <v>8355</v>
      </c>
      <c r="P2331">
        <v>106</v>
      </c>
      <c r="Q2331" s="6">
        <f>E2331/Table1_2[[#This Row],[backers_count]]</f>
        <v>211.84</v>
      </c>
    </row>
    <row r="2332" spans="1:17" x14ac:dyDescent="0.35">
      <c r="A2332">
        <v>2330</v>
      </c>
      <c r="B2332" t="s">
        <v>2331</v>
      </c>
      <c r="C2332" t="s">
        <v>6440</v>
      </c>
      <c r="D2332" s="6">
        <v>35000</v>
      </c>
      <c r="E2332" s="6">
        <v>35848</v>
      </c>
      <c r="F2332" t="s">
        <v>8219</v>
      </c>
      <c r="G2332" t="s">
        <v>8224</v>
      </c>
      <c r="H2332" t="s">
        <v>8246</v>
      </c>
      <c r="I2332" s="7">
        <v>1451001600</v>
      </c>
      <c r="J2332" s="7">
        <v>1448400943</v>
      </c>
      <c r="K2332" t="b">
        <v>1</v>
      </c>
      <c r="L2332">
        <v>163</v>
      </c>
      <c r="M2332" t="b">
        <v>1</v>
      </c>
      <c r="N2332" s="7" t="s">
        <v>8339</v>
      </c>
      <c r="O2332" s="7" t="s">
        <v>8355</v>
      </c>
      <c r="P2332">
        <v>103</v>
      </c>
      <c r="Q2332" s="6">
        <f>E2332/Table1_2[[#This Row],[backers_count]]</f>
        <v>219.92638036809817</v>
      </c>
    </row>
    <row r="2333" spans="1:17" x14ac:dyDescent="0.35">
      <c r="A2333">
        <v>2331</v>
      </c>
      <c r="B2333" t="s">
        <v>2332</v>
      </c>
      <c r="C2333" t="s">
        <v>6441</v>
      </c>
      <c r="D2333" s="6">
        <v>8000</v>
      </c>
      <c r="E2333" s="6">
        <v>11545.1</v>
      </c>
      <c r="F2333" t="s">
        <v>8219</v>
      </c>
      <c r="G2333" t="s">
        <v>8224</v>
      </c>
      <c r="H2333" t="s">
        <v>8246</v>
      </c>
      <c r="I2333" s="7">
        <v>1408320490</v>
      </c>
      <c r="J2333" s="7">
        <v>1405728490</v>
      </c>
      <c r="K2333" t="b">
        <v>1</v>
      </c>
      <c r="L2333">
        <v>283</v>
      </c>
      <c r="M2333" t="b">
        <v>1</v>
      </c>
      <c r="N2333" s="7" t="s">
        <v>8339</v>
      </c>
      <c r="O2333" s="7" t="s">
        <v>8355</v>
      </c>
      <c r="P2333">
        <v>145</v>
      </c>
      <c r="Q2333" s="6">
        <f>E2333/Table1_2[[#This Row],[backers_count]]</f>
        <v>40.795406360424032</v>
      </c>
    </row>
    <row r="2334" spans="1:17" x14ac:dyDescent="0.35">
      <c r="A2334">
        <v>2332</v>
      </c>
      <c r="B2334" t="s">
        <v>2333</v>
      </c>
      <c r="C2334" t="s">
        <v>6442</v>
      </c>
      <c r="D2334" s="6">
        <v>25000</v>
      </c>
      <c r="E2334" s="6">
        <v>26577</v>
      </c>
      <c r="F2334" t="s">
        <v>8219</v>
      </c>
      <c r="G2334" t="s">
        <v>8224</v>
      </c>
      <c r="H2334" t="s">
        <v>8246</v>
      </c>
      <c r="I2334" s="7">
        <v>1423235071</v>
      </c>
      <c r="J2334" s="7">
        <v>1420643071</v>
      </c>
      <c r="K2334" t="b">
        <v>1</v>
      </c>
      <c r="L2334">
        <v>352</v>
      </c>
      <c r="M2334" t="b">
        <v>1</v>
      </c>
      <c r="N2334" s="7" t="s">
        <v>8339</v>
      </c>
      <c r="O2334" s="7" t="s">
        <v>8355</v>
      </c>
      <c r="P2334">
        <v>107</v>
      </c>
      <c r="Q2334" s="6">
        <f>E2334/Table1_2[[#This Row],[backers_count]]</f>
        <v>75.502840909090907</v>
      </c>
    </row>
    <row r="2335" spans="1:17" x14ac:dyDescent="0.35">
      <c r="A2335">
        <v>2333</v>
      </c>
      <c r="B2335" t="s">
        <v>2334</v>
      </c>
      <c r="C2335" t="s">
        <v>6443</v>
      </c>
      <c r="D2335" s="6">
        <v>600</v>
      </c>
      <c r="E2335" s="6">
        <v>1273</v>
      </c>
      <c r="F2335" t="s">
        <v>8219</v>
      </c>
      <c r="G2335" t="s">
        <v>8224</v>
      </c>
      <c r="H2335" t="s">
        <v>8246</v>
      </c>
      <c r="I2335" s="7">
        <v>1401385800</v>
      </c>
      <c r="J2335" s="7">
        <v>1399563390</v>
      </c>
      <c r="K2335" t="b">
        <v>1</v>
      </c>
      <c r="L2335">
        <v>94</v>
      </c>
      <c r="M2335" t="b">
        <v>1</v>
      </c>
      <c r="N2335" s="7" t="s">
        <v>8339</v>
      </c>
      <c r="O2335" s="7" t="s">
        <v>8355</v>
      </c>
      <c r="P2335">
        <v>213</v>
      </c>
      <c r="Q2335" s="6">
        <f>E2335/Table1_2[[#This Row],[backers_count]]</f>
        <v>13.542553191489361</v>
      </c>
    </row>
    <row r="2336" spans="1:17" x14ac:dyDescent="0.35">
      <c r="A2336">
        <v>2334</v>
      </c>
      <c r="B2336" t="s">
        <v>2335</v>
      </c>
      <c r="C2336" t="s">
        <v>6444</v>
      </c>
      <c r="D2336" s="6">
        <v>4000</v>
      </c>
      <c r="E2336" s="6">
        <v>4078</v>
      </c>
      <c r="F2336" t="s">
        <v>8219</v>
      </c>
      <c r="G2336" t="s">
        <v>8224</v>
      </c>
      <c r="H2336" t="s">
        <v>8246</v>
      </c>
      <c r="I2336" s="7">
        <v>1415208840</v>
      </c>
      <c r="J2336" s="7">
        <v>1412611498</v>
      </c>
      <c r="K2336" t="b">
        <v>1</v>
      </c>
      <c r="L2336">
        <v>67</v>
      </c>
      <c r="M2336" t="b">
        <v>1</v>
      </c>
      <c r="N2336" s="7" t="s">
        <v>8339</v>
      </c>
      <c r="O2336" s="7" t="s">
        <v>8355</v>
      </c>
      <c r="P2336">
        <v>102</v>
      </c>
      <c r="Q2336" s="6">
        <f>E2336/Table1_2[[#This Row],[backers_count]]</f>
        <v>60.865671641791046</v>
      </c>
    </row>
    <row r="2337" spans="1:17" x14ac:dyDescent="0.35">
      <c r="A2337">
        <v>2335</v>
      </c>
      <c r="B2337" t="s">
        <v>2336</v>
      </c>
      <c r="C2337" t="s">
        <v>6445</v>
      </c>
      <c r="D2337" s="6">
        <v>25000</v>
      </c>
      <c r="E2337" s="6">
        <v>25568</v>
      </c>
      <c r="F2337" t="s">
        <v>8219</v>
      </c>
      <c r="G2337" t="s">
        <v>8224</v>
      </c>
      <c r="H2337" t="s">
        <v>8246</v>
      </c>
      <c r="I2337" s="7">
        <v>1402494243</v>
      </c>
      <c r="J2337" s="7">
        <v>1399902243</v>
      </c>
      <c r="K2337" t="b">
        <v>1</v>
      </c>
      <c r="L2337">
        <v>221</v>
      </c>
      <c r="M2337" t="b">
        <v>1</v>
      </c>
      <c r="N2337" s="7" t="s">
        <v>8339</v>
      </c>
      <c r="O2337" s="7" t="s">
        <v>8355</v>
      </c>
      <c r="P2337">
        <v>103</v>
      </c>
      <c r="Q2337" s="6">
        <f>E2337/Table1_2[[#This Row],[backers_count]]</f>
        <v>115.69230769230769</v>
      </c>
    </row>
    <row r="2338" spans="1:17" x14ac:dyDescent="0.35">
      <c r="A2338">
        <v>2336</v>
      </c>
      <c r="B2338" t="s">
        <v>2337</v>
      </c>
      <c r="C2338" t="s">
        <v>6446</v>
      </c>
      <c r="D2338" s="6">
        <v>20000</v>
      </c>
      <c r="E2338" s="6">
        <v>104146.51</v>
      </c>
      <c r="F2338" t="s">
        <v>8219</v>
      </c>
      <c r="G2338" t="s">
        <v>8224</v>
      </c>
      <c r="H2338" t="s">
        <v>8246</v>
      </c>
      <c r="I2338" s="7">
        <v>1394316695</v>
      </c>
      <c r="J2338" s="7">
        <v>1390860695</v>
      </c>
      <c r="K2338" t="b">
        <v>1</v>
      </c>
      <c r="L2338">
        <v>2165</v>
      </c>
      <c r="M2338" t="b">
        <v>1</v>
      </c>
      <c r="N2338" s="7" t="s">
        <v>8339</v>
      </c>
      <c r="O2338" s="7" t="s">
        <v>8355</v>
      </c>
      <c r="P2338">
        <v>521</v>
      </c>
      <c r="Q2338" s="6">
        <f>E2338/Table1_2[[#This Row],[backers_count]]</f>
        <v>48.104623556581984</v>
      </c>
    </row>
    <row r="2339" spans="1:17" x14ac:dyDescent="0.35">
      <c r="A2339">
        <v>2337</v>
      </c>
      <c r="B2339" t="s">
        <v>2338</v>
      </c>
      <c r="C2339" t="s">
        <v>6447</v>
      </c>
      <c r="D2339" s="6">
        <v>12000</v>
      </c>
      <c r="E2339" s="6">
        <v>13279</v>
      </c>
      <c r="F2339" t="s">
        <v>8219</v>
      </c>
      <c r="G2339" t="s">
        <v>8224</v>
      </c>
      <c r="H2339" t="s">
        <v>8246</v>
      </c>
      <c r="I2339" s="7">
        <v>1403796143</v>
      </c>
      <c r="J2339" s="7">
        <v>1401204143</v>
      </c>
      <c r="K2339" t="b">
        <v>1</v>
      </c>
      <c r="L2339">
        <v>179</v>
      </c>
      <c r="M2339" t="b">
        <v>1</v>
      </c>
      <c r="N2339" s="7" t="s">
        <v>8339</v>
      </c>
      <c r="O2339" s="7" t="s">
        <v>8355</v>
      </c>
      <c r="P2339">
        <v>111</v>
      </c>
      <c r="Q2339" s="6">
        <f>E2339/Table1_2[[#This Row],[backers_count]]</f>
        <v>74.184357541899445</v>
      </c>
    </row>
    <row r="2340" spans="1:17" x14ac:dyDescent="0.35">
      <c r="A2340">
        <v>2338</v>
      </c>
      <c r="B2340" t="s">
        <v>2339</v>
      </c>
      <c r="C2340" t="s">
        <v>6448</v>
      </c>
      <c r="D2340" s="6">
        <v>15000</v>
      </c>
      <c r="E2340" s="6">
        <v>15171.5</v>
      </c>
      <c r="F2340" t="s">
        <v>8219</v>
      </c>
      <c r="G2340" t="s">
        <v>8224</v>
      </c>
      <c r="H2340" t="s">
        <v>8246</v>
      </c>
      <c r="I2340" s="7">
        <v>1404077484</v>
      </c>
      <c r="J2340" s="7">
        <v>1401485484</v>
      </c>
      <c r="K2340" t="b">
        <v>1</v>
      </c>
      <c r="L2340">
        <v>123</v>
      </c>
      <c r="M2340" t="b">
        <v>1</v>
      </c>
      <c r="N2340" s="7" t="s">
        <v>8339</v>
      </c>
      <c r="O2340" s="7" t="s">
        <v>8355</v>
      </c>
      <c r="P2340">
        <v>102</v>
      </c>
      <c r="Q2340" s="6">
        <f>E2340/Table1_2[[#This Row],[backers_count]]</f>
        <v>123.34552845528455</v>
      </c>
    </row>
    <row r="2341" spans="1:17" x14ac:dyDescent="0.35">
      <c r="A2341">
        <v>2339</v>
      </c>
      <c r="B2341" t="s">
        <v>2340</v>
      </c>
      <c r="C2341" t="s">
        <v>6449</v>
      </c>
      <c r="D2341" s="6">
        <v>25000</v>
      </c>
      <c r="E2341" s="6">
        <v>73552</v>
      </c>
      <c r="F2341" t="s">
        <v>8219</v>
      </c>
      <c r="G2341" t="s">
        <v>8224</v>
      </c>
      <c r="H2341" t="s">
        <v>8246</v>
      </c>
      <c r="I2341" s="7">
        <v>1482134340</v>
      </c>
      <c r="J2341" s="7">
        <v>1479496309</v>
      </c>
      <c r="K2341" t="b">
        <v>1</v>
      </c>
      <c r="L2341">
        <v>1104</v>
      </c>
      <c r="M2341" t="b">
        <v>1</v>
      </c>
      <c r="N2341" s="7" t="s">
        <v>8339</v>
      </c>
      <c r="O2341" s="7" t="s">
        <v>8355</v>
      </c>
      <c r="P2341">
        <v>295</v>
      </c>
      <c r="Q2341" s="6">
        <f>E2341/Table1_2[[#This Row],[backers_count]]</f>
        <v>66.623188405797094</v>
      </c>
    </row>
    <row r="2342" spans="1:17" x14ac:dyDescent="0.35">
      <c r="A2342">
        <v>2340</v>
      </c>
      <c r="B2342" t="s">
        <v>2341</v>
      </c>
      <c r="C2342" t="s">
        <v>6450</v>
      </c>
      <c r="D2342" s="6">
        <v>40000</v>
      </c>
      <c r="E2342" s="6">
        <v>42311</v>
      </c>
      <c r="F2342" t="s">
        <v>8219</v>
      </c>
      <c r="G2342" t="s">
        <v>8224</v>
      </c>
      <c r="H2342" t="s">
        <v>8246</v>
      </c>
      <c r="I2342" s="7">
        <v>1477841138</v>
      </c>
      <c r="J2342" s="7">
        <v>1475249138</v>
      </c>
      <c r="K2342" t="b">
        <v>1</v>
      </c>
      <c r="L2342">
        <v>403</v>
      </c>
      <c r="M2342" t="b">
        <v>1</v>
      </c>
      <c r="N2342" s="7" t="s">
        <v>8339</v>
      </c>
      <c r="O2342" s="7" t="s">
        <v>8355</v>
      </c>
      <c r="P2342">
        <v>106</v>
      </c>
      <c r="Q2342" s="6">
        <f>E2342/Table1_2[[#This Row],[backers_count]]</f>
        <v>104.99007444168734</v>
      </c>
    </row>
    <row r="2343" spans="1:17" x14ac:dyDescent="0.35">
      <c r="A2343">
        <v>2341</v>
      </c>
      <c r="B2343" t="s">
        <v>2342</v>
      </c>
      <c r="C2343" t="s">
        <v>6451</v>
      </c>
      <c r="D2343" s="6">
        <v>5000</v>
      </c>
      <c r="E2343" s="6">
        <v>0</v>
      </c>
      <c r="F2343" t="s">
        <v>8220</v>
      </c>
      <c r="G2343" t="s">
        <v>8224</v>
      </c>
      <c r="H2343" t="s">
        <v>8246</v>
      </c>
      <c r="I2343" s="7">
        <v>1436729504</v>
      </c>
      <c r="J2343" s="7">
        <v>1434137504</v>
      </c>
      <c r="K2343" t="b">
        <v>0</v>
      </c>
      <c r="L2343">
        <v>0</v>
      </c>
      <c r="M2343" t="b">
        <v>0</v>
      </c>
      <c r="N2343" s="7" t="s">
        <v>8322</v>
      </c>
      <c r="O2343" s="7" t="s">
        <v>8323</v>
      </c>
      <c r="P2343">
        <v>0</v>
      </c>
      <c r="Q2343" s="6" t="e">
        <f>E2343/Table1_2[[#This Row],[backers_count]]</f>
        <v>#DIV/0!</v>
      </c>
    </row>
    <row r="2344" spans="1:17" x14ac:dyDescent="0.35">
      <c r="A2344">
        <v>2342</v>
      </c>
      <c r="B2344" t="s">
        <v>2343</v>
      </c>
      <c r="C2344" t="s">
        <v>6452</v>
      </c>
      <c r="D2344" s="6">
        <v>5500</v>
      </c>
      <c r="E2344" s="6">
        <v>0</v>
      </c>
      <c r="F2344" t="s">
        <v>8220</v>
      </c>
      <c r="G2344" t="s">
        <v>8224</v>
      </c>
      <c r="H2344" t="s">
        <v>8246</v>
      </c>
      <c r="I2344" s="7">
        <v>1412571600</v>
      </c>
      <c r="J2344" s="7">
        <v>1410799870</v>
      </c>
      <c r="K2344" t="b">
        <v>0</v>
      </c>
      <c r="L2344">
        <v>0</v>
      </c>
      <c r="M2344" t="b">
        <v>0</v>
      </c>
      <c r="N2344" s="7" t="s">
        <v>8322</v>
      </c>
      <c r="O2344" s="7" t="s">
        <v>8323</v>
      </c>
      <c r="P2344">
        <v>0</v>
      </c>
      <c r="Q2344" s="6" t="e">
        <f>E2344/Table1_2[[#This Row],[backers_count]]</f>
        <v>#DIV/0!</v>
      </c>
    </row>
    <row r="2345" spans="1:17" x14ac:dyDescent="0.35">
      <c r="A2345">
        <v>2343</v>
      </c>
      <c r="B2345" t="s">
        <v>2344</v>
      </c>
      <c r="C2345" t="s">
        <v>6453</v>
      </c>
      <c r="D2345" s="6">
        <v>10000</v>
      </c>
      <c r="E2345" s="6">
        <v>300</v>
      </c>
      <c r="F2345" t="s">
        <v>8220</v>
      </c>
      <c r="G2345" t="s">
        <v>8224</v>
      </c>
      <c r="H2345" t="s">
        <v>8246</v>
      </c>
      <c r="I2345" s="7">
        <v>1452282420</v>
      </c>
      <c r="J2345" s="7">
        <v>1447962505</v>
      </c>
      <c r="K2345" t="b">
        <v>0</v>
      </c>
      <c r="L2345">
        <v>1</v>
      </c>
      <c r="M2345" t="b">
        <v>0</v>
      </c>
      <c r="N2345" s="7" t="s">
        <v>8322</v>
      </c>
      <c r="O2345" s="7" t="s">
        <v>8323</v>
      </c>
      <c r="P2345">
        <v>3</v>
      </c>
      <c r="Q2345" s="6">
        <f>E2345/Table1_2[[#This Row],[backers_count]]</f>
        <v>300</v>
      </c>
    </row>
    <row r="2346" spans="1:17" x14ac:dyDescent="0.35">
      <c r="A2346">
        <v>2344</v>
      </c>
      <c r="B2346" t="s">
        <v>2345</v>
      </c>
      <c r="C2346" t="s">
        <v>6454</v>
      </c>
      <c r="D2346" s="6">
        <v>1000</v>
      </c>
      <c r="E2346" s="6">
        <v>1</v>
      </c>
      <c r="F2346" t="s">
        <v>8220</v>
      </c>
      <c r="G2346" t="s">
        <v>8229</v>
      </c>
      <c r="H2346" t="s">
        <v>8251</v>
      </c>
      <c r="I2346" s="7">
        <v>1466789269</v>
      </c>
      <c r="J2346" s="7">
        <v>1464197269</v>
      </c>
      <c r="K2346" t="b">
        <v>0</v>
      </c>
      <c r="L2346">
        <v>1</v>
      </c>
      <c r="M2346" t="b">
        <v>0</v>
      </c>
      <c r="N2346" s="7" t="s">
        <v>8322</v>
      </c>
      <c r="O2346" s="7" t="s">
        <v>8323</v>
      </c>
      <c r="P2346">
        <v>1</v>
      </c>
      <c r="Q2346" s="6">
        <f>E2346/Table1_2[[#This Row],[backers_count]]</f>
        <v>1</v>
      </c>
    </row>
    <row r="2347" spans="1:17" x14ac:dyDescent="0.35">
      <c r="A2347">
        <v>2345</v>
      </c>
      <c r="B2347" t="s">
        <v>2346</v>
      </c>
      <c r="C2347" t="s">
        <v>6455</v>
      </c>
      <c r="D2347" s="6">
        <v>3000</v>
      </c>
      <c r="E2347" s="6">
        <v>0</v>
      </c>
      <c r="F2347" t="s">
        <v>8220</v>
      </c>
      <c r="G2347" t="s">
        <v>8224</v>
      </c>
      <c r="H2347" t="s">
        <v>8246</v>
      </c>
      <c r="I2347" s="7">
        <v>1427845140</v>
      </c>
      <c r="J2347" s="7">
        <v>1424822556</v>
      </c>
      <c r="K2347" t="b">
        <v>0</v>
      </c>
      <c r="L2347">
        <v>0</v>
      </c>
      <c r="M2347" t="b">
        <v>0</v>
      </c>
      <c r="N2347" s="7" t="s">
        <v>8322</v>
      </c>
      <c r="O2347" s="7" t="s">
        <v>8323</v>
      </c>
      <c r="P2347">
        <v>0</v>
      </c>
      <c r="Q2347" s="6" t="e">
        <f>E2347/Table1_2[[#This Row],[backers_count]]</f>
        <v>#DIV/0!</v>
      </c>
    </row>
    <row r="2348" spans="1:17" x14ac:dyDescent="0.35">
      <c r="A2348">
        <v>2346</v>
      </c>
      <c r="B2348" t="s">
        <v>2347</v>
      </c>
      <c r="C2348" t="s">
        <v>6456</v>
      </c>
      <c r="D2348" s="6">
        <v>60000</v>
      </c>
      <c r="E2348" s="6">
        <v>39</v>
      </c>
      <c r="F2348" t="s">
        <v>8220</v>
      </c>
      <c r="G2348" t="s">
        <v>8224</v>
      </c>
      <c r="H2348" t="s">
        <v>8246</v>
      </c>
      <c r="I2348" s="7">
        <v>1476731431</v>
      </c>
      <c r="J2348" s="7">
        <v>1472843431</v>
      </c>
      <c r="K2348" t="b">
        <v>0</v>
      </c>
      <c r="L2348">
        <v>3</v>
      </c>
      <c r="M2348" t="b">
        <v>0</v>
      </c>
      <c r="N2348" s="7" t="s">
        <v>8322</v>
      </c>
      <c r="O2348" s="7" t="s">
        <v>8323</v>
      </c>
      <c r="P2348">
        <v>1</v>
      </c>
      <c r="Q2348" s="6">
        <f>E2348/Table1_2[[#This Row],[backers_count]]</f>
        <v>13</v>
      </c>
    </row>
    <row r="2349" spans="1:17" x14ac:dyDescent="0.35">
      <c r="A2349">
        <v>2347</v>
      </c>
      <c r="B2349" t="s">
        <v>2348</v>
      </c>
      <c r="C2349" t="s">
        <v>6457</v>
      </c>
      <c r="D2349" s="6">
        <v>1000</v>
      </c>
      <c r="E2349" s="6">
        <v>15</v>
      </c>
      <c r="F2349" t="s">
        <v>8220</v>
      </c>
      <c r="G2349" t="s">
        <v>8224</v>
      </c>
      <c r="H2349" t="s">
        <v>8246</v>
      </c>
      <c r="I2349" s="7">
        <v>1472135676</v>
      </c>
      <c r="J2349" s="7">
        <v>1469543676</v>
      </c>
      <c r="K2349" t="b">
        <v>0</v>
      </c>
      <c r="L2349">
        <v>1</v>
      </c>
      <c r="M2349" t="b">
        <v>0</v>
      </c>
      <c r="N2349" s="7" t="s">
        <v>8322</v>
      </c>
      <c r="O2349" s="7" t="s">
        <v>8323</v>
      </c>
      <c r="P2349">
        <v>2</v>
      </c>
      <c r="Q2349" s="6">
        <f>E2349/Table1_2[[#This Row],[backers_count]]</f>
        <v>15</v>
      </c>
    </row>
    <row r="2350" spans="1:17" x14ac:dyDescent="0.35">
      <c r="A2350">
        <v>2348</v>
      </c>
      <c r="B2350" t="s">
        <v>2349</v>
      </c>
      <c r="C2350" t="s">
        <v>6458</v>
      </c>
      <c r="D2350" s="6">
        <v>70000</v>
      </c>
      <c r="E2350" s="6">
        <v>270</v>
      </c>
      <c r="F2350" t="s">
        <v>8220</v>
      </c>
      <c r="G2350" t="s">
        <v>8224</v>
      </c>
      <c r="H2350" t="s">
        <v>8246</v>
      </c>
      <c r="I2350" s="7">
        <v>1456006938</v>
      </c>
      <c r="J2350" s="7">
        <v>1450822938</v>
      </c>
      <c r="K2350" t="b">
        <v>0</v>
      </c>
      <c r="L2350">
        <v>5</v>
      </c>
      <c r="M2350" t="b">
        <v>0</v>
      </c>
      <c r="N2350" s="7" t="s">
        <v>8322</v>
      </c>
      <c r="O2350" s="7" t="s">
        <v>8323</v>
      </c>
      <c r="P2350">
        <v>1</v>
      </c>
      <c r="Q2350" s="6">
        <f>E2350/Table1_2[[#This Row],[backers_count]]</f>
        <v>54</v>
      </c>
    </row>
    <row r="2351" spans="1:17" x14ac:dyDescent="0.35">
      <c r="A2351">
        <v>2349</v>
      </c>
      <c r="B2351" t="s">
        <v>2350</v>
      </c>
      <c r="C2351" t="s">
        <v>6459</v>
      </c>
      <c r="D2351" s="6">
        <v>474900</v>
      </c>
      <c r="E2351" s="6">
        <v>0</v>
      </c>
      <c r="F2351" t="s">
        <v>8220</v>
      </c>
      <c r="G2351" t="s">
        <v>8235</v>
      </c>
      <c r="H2351" t="s">
        <v>8255</v>
      </c>
      <c r="I2351" s="7">
        <v>1439318228</v>
      </c>
      <c r="J2351" s="7">
        <v>1436812628</v>
      </c>
      <c r="K2351" t="b">
        <v>0</v>
      </c>
      <c r="L2351">
        <v>0</v>
      </c>
      <c r="M2351" t="b">
        <v>0</v>
      </c>
      <c r="N2351" s="7" t="s">
        <v>8322</v>
      </c>
      <c r="O2351" s="7" t="s">
        <v>8323</v>
      </c>
      <c r="P2351">
        <v>0</v>
      </c>
      <c r="Q2351" s="6" t="e">
        <f>E2351/Table1_2[[#This Row],[backers_count]]</f>
        <v>#DIV/0!</v>
      </c>
    </row>
    <row r="2352" spans="1:17" x14ac:dyDescent="0.35">
      <c r="A2352">
        <v>2350</v>
      </c>
      <c r="B2352" t="s">
        <v>2351</v>
      </c>
      <c r="C2352" t="s">
        <v>6460</v>
      </c>
      <c r="D2352" s="6">
        <v>50000</v>
      </c>
      <c r="E2352" s="6">
        <v>0</v>
      </c>
      <c r="F2352" t="s">
        <v>8220</v>
      </c>
      <c r="G2352" t="s">
        <v>8241</v>
      </c>
      <c r="H2352" t="s">
        <v>8249</v>
      </c>
      <c r="I2352" s="7">
        <v>1483474370</v>
      </c>
      <c r="J2352" s="7">
        <v>1480882370</v>
      </c>
      <c r="K2352" t="b">
        <v>0</v>
      </c>
      <c r="L2352">
        <v>0</v>
      </c>
      <c r="M2352" t="b">
        <v>0</v>
      </c>
      <c r="N2352" s="7" t="s">
        <v>8322</v>
      </c>
      <c r="O2352" s="7" t="s">
        <v>8323</v>
      </c>
      <c r="P2352">
        <v>0</v>
      </c>
      <c r="Q2352" s="6" t="e">
        <f>E2352/Table1_2[[#This Row],[backers_count]]</f>
        <v>#DIV/0!</v>
      </c>
    </row>
    <row r="2353" spans="1:17" x14ac:dyDescent="0.35">
      <c r="A2353">
        <v>2351</v>
      </c>
      <c r="B2353" t="s">
        <v>2352</v>
      </c>
      <c r="C2353" t="s">
        <v>6461</v>
      </c>
      <c r="D2353" s="6">
        <v>18900</v>
      </c>
      <c r="E2353" s="6">
        <v>108</v>
      </c>
      <c r="F2353" t="s">
        <v>8220</v>
      </c>
      <c r="G2353" t="s">
        <v>8228</v>
      </c>
      <c r="H2353" t="s">
        <v>8250</v>
      </c>
      <c r="I2353" s="7">
        <v>1430360739</v>
      </c>
      <c r="J2353" s="7">
        <v>1427768739</v>
      </c>
      <c r="K2353" t="b">
        <v>0</v>
      </c>
      <c r="L2353">
        <v>7</v>
      </c>
      <c r="M2353" t="b">
        <v>0</v>
      </c>
      <c r="N2353" s="7" t="s">
        <v>8322</v>
      </c>
      <c r="O2353" s="7" t="s">
        <v>8323</v>
      </c>
      <c r="P2353">
        <v>1</v>
      </c>
      <c r="Q2353" s="6">
        <f>E2353/Table1_2[[#This Row],[backers_count]]</f>
        <v>15.428571428571429</v>
      </c>
    </row>
    <row r="2354" spans="1:17" x14ac:dyDescent="0.35">
      <c r="A2354">
        <v>2352</v>
      </c>
      <c r="B2354" t="s">
        <v>2353</v>
      </c>
      <c r="C2354" t="s">
        <v>6462</v>
      </c>
      <c r="D2354" s="6">
        <v>2000</v>
      </c>
      <c r="E2354" s="6">
        <v>0</v>
      </c>
      <c r="F2354" t="s">
        <v>8220</v>
      </c>
      <c r="G2354" t="s">
        <v>8224</v>
      </c>
      <c r="H2354" t="s">
        <v>8246</v>
      </c>
      <c r="I2354" s="7">
        <v>1433603552</v>
      </c>
      <c r="J2354" s="7">
        <v>1428419552</v>
      </c>
      <c r="K2354" t="b">
        <v>0</v>
      </c>
      <c r="L2354">
        <v>0</v>
      </c>
      <c r="M2354" t="b">
        <v>0</v>
      </c>
      <c r="N2354" s="7" t="s">
        <v>8322</v>
      </c>
      <c r="O2354" s="7" t="s">
        <v>8323</v>
      </c>
      <c r="P2354">
        <v>0</v>
      </c>
      <c r="Q2354" s="6" t="e">
        <f>E2354/Table1_2[[#This Row],[backers_count]]</f>
        <v>#DIV/0!</v>
      </c>
    </row>
    <row r="2355" spans="1:17" x14ac:dyDescent="0.35">
      <c r="A2355">
        <v>2353</v>
      </c>
      <c r="B2355" t="s">
        <v>2354</v>
      </c>
      <c r="C2355" t="s">
        <v>6463</v>
      </c>
      <c r="D2355" s="6">
        <v>1000</v>
      </c>
      <c r="E2355" s="6">
        <v>0</v>
      </c>
      <c r="F2355" t="s">
        <v>8220</v>
      </c>
      <c r="G2355" t="s">
        <v>8224</v>
      </c>
      <c r="H2355" t="s">
        <v>8246</v>
      </c>
      <c r="I2355" s="7">
        <v>1429632822</v>
      </c>
      <c r="J2355" s="7">
        <v>1428596022</v>
      </c>
      <c r="K2355" t="b">
        <v>0</v>
      </c>
      <c r="L2355">
        <v>0</v>
      </c>
      <c r="M2355" t="b">
        <v>0</v>
      </c>
      <c r="N2355" s="7" t="s">
        <v>8322</v>
      </c>
      <c r="O2355" s="7" t="s">
        <v>8323</v>
      </c>
      <c r="P2355">
        <v>0</v>
      </c>
      <c r="Q2355" s="6" t="e">
        <f>E2355/Table1_2[[#This Row],[backers_count]]</f>
        <v>#DIV/0!</v>
      </c>
    </row>
    <row r="2356" spans="1:17" x14ac:dyDescent="0.35">
      <c r="A2356">
        <v>2354</v>
      </c>
      <c r="B2356" t="s">
        <v>2355</v>
      </c>
      <c r="C2356" t="s">
        <v>6464</v>
      </c>
      <c r="D2356" s="6">
        <v>35000</v>
      </c>
      <c r="E2356" s="6">
        <v>25</v>
      </c>
      <c r="F2356" t="s">
        <v>8220</v>
      </c>
      <c r="G2356" t="s">
        <v>8224</v>
      </c>
      <c r="H2356" t="s">
        <v>8246</v>
      </c>
      <c r="I2356" s="7">
        <v>1420910460</v>
      </c>
      <c r="J2356" s="7">
        <v>1415726460</v>
      </c>
      <c r="K2356" t="b">
        <v>0</v>
      </c>
      <c r="L2356">
        <v>1</v>
      </c>
      <c r="M2356" t="b">
        <v>0</v>
      </c>
      <c r="N2356" s="7" t="s">
        <v>8322</v>
      </c>
      <c r="O2356" s="7" t="s">
        <v>8323</v>
      </c>
      <c r="P2356">
        <v>1</v>
      </c>
      <c r="Q2356" s="6">
        <f>E2356/Table1_2[[#This Row],[backers_count]]</f>
        <v>25</v>
      </c>
    </row>
    <row r="2357" spans="1:17" x14ac:dyDescent="0.35">
      <c r="A2357">
        <v>2355</v>
      </c>
      <c r="B2357" t="s">
        <v>2356</v>
      </c>
      <c r="C2357" t="s">
        <v>6465</v>
      </c>
      <c r="D2357" s="6">
        <v>8000</v>
      </c>
      <c r="E2357" s="6">
        <v>55</v>
      </c>
      <c r="F2357" t="s">
        <v>8220</v>
      </c>
      <c r="G2357" t="s">
        <v>8226</v>
      </c>
      <c r="H2357" t="s">
        <v>8248</v>
      </c>
      <c r="I2357" s="7">
        <v>1430604136</v>
      </c>
      <c r="J2357" s="7">
        <v>1428012136</v>
      </c>
      <c r="K2357" t="b">
        <v>0</v>
      </c>
      <c r="L2357">
        <v>2</v>
      </c>
      <c r="M2357" t="b">
        <v>0</v>
      </c>
      <c r="N2357" s="7" t="s">
        <v>8322</v>
      </c>
      <c r="O2357" s="7" t="s">
        <v>8323</v>
      </c>
      <c r="P2357">
        <v>1</v>
      </c>
      <c r="Q2357" s="6">
        <f>E2357/Table1_2[[#This Row],[backers_count]]</f>
        <v>27.5</v>
      </c>
    </row>
    <row r="2358" spans="1:17" x14ac:dyDescent="0.35">
      <c r="A2358">
        <v>2356</v>
      </c>
      <c r="B2358" t="s">
        <v>2357</v>
      </c>
      <c r="C2358" t="s">
        <v>6466</v>
      </c>
      <c r="D2358" s="6">
        <v>10000</v>
      </c>
      <c r="E2358" s="6">
        <v>0</v>
      </c>
      <c r="F2358" t="s">
        <v>8220</v>
      </c>
      <c r="G2358" t="s">
        <v>8233</v>
      </c>
      <c r="H2358" t="s">
        <v>8249</v>
      </c>
      <c r="I2358" s="7">
        <v>1433530104</v>
      </c>
      <c r="J2358" s="7">
        <v>1430938104</v>
      </c>
      <c r="K2358" t="b">
        <v>0</v>
      </c>
      <c r="L2358">
        <v>0</v>
      </c>
      <c r="M2358" t="b">
        <v>0</v>
      </c>
      <c r="N2358" s="7" t="s">
        <v>8322</v>
      </c>
      <c r="O2358" s="7" t="s">
        <v>8323</v>
      </c>
      <c r="P2358">
        <v>0</v>
      </c>
      <c r="Q2358" s="6" t="e">
        <f>E2358/Table1_2[[#This Row],[backers_count]]</f>
        <v>#DIV/0!</v>
      </c>
    </row>
    <row r="2359" spans="1:17" x14ac:dyDescent="0.35">
      <c r="A2359">
        <v>2357</v>
      </c>
      <c r="B2359" t="s">
        <v>2358</v>
      </c>
      <c r="C2359" t="s">
        <v>6467</v>
      </c>
      <c r="D2359" s="6">
        <v>27000</v>
      </c>
      <c r="E2359" s="6">
        <v>0</v>
      </c>
      <c r="F2359" t="s">
        <v>8220</v>
      </c>
      <c r="G2359" t="s">
        <v>8225</v>
      </c>
      <c r="H2359" t="s">
        <v>8247</v>
      </c>
      <c r="I2359" s="7">
        <v>1445093578</v>
      </c>
      <c r="J2359" s="7">
        <v>1442501578</v>
      </c>
      <c r="K2359" t="b">
        <v>0</v>
      </c>
      <c r="L2359">
        <v>0</v>
      </c>
      <c r="M2359" t="b">
        <v>0</v>
      </c>
      <c r="N2359" s="7" t="s">
        <v>8322</v>
      </c>
      <c r="O2359" s="7" t="s">
        <v>8323</v>
      </c>
      <c r="P2359">
        <v>0</v>
      </c>
      <c r="Q2359" s="6" t="e">
        <f>E2359/Table1_2[[#This Row],[backers_count]]</f>
        <v>#DIV/0!</v>
      </c>
    </row>
    <row r="2360" spans="1:17" x14ac:dyDescent="0.35">
      <c r="A2360">
        <v>2358</v>
      </c>
      <c r="B2360" t="s">
        <v>2359</v>
      </c>
      <c r="C2360" t="s">
        <v>6468</v>
      </c>
      <c r="D2360" s="6">
        <v>1500</v>
      </c>
      <c r="E2360" s="6">
        <v>0</v>
      </c>
      <c r="F2360" t="s">
        <v>8220</v>
      </c>
      <c r="G2360" t="s">
        <v>8225</v>
      </c>
      <c r="H2360" t="s">
        <v>8247</v>
      </c>
      <c r="I2360" s="7">
        <v>1422664740</v>
      </c>
      <c r="J2360" s="7">
        <v>1417818036</v>
      </c>
      <c r="K2360" t="b">
        <v>0</v>
      </c>
      <c r="L2360">
        <v>0</v>
      </c>
      <c r="M2360" t="b">
        <v>0</v>
      </c>
      <c r="N2360" s="7" t="s">
        <v>8322</v>
      </c>
      <c r="O2360" s="7" t="s">
        <v>8323</v>
      </c>
      <c r="P2360">
        <v>0</v>
      </c>
      <c r="Q2360" s="6" t="e">
        <f>E2360/Table1_2[[#This Row],[backers_count]]</f>
        <v>#DIV/0!</v>
      </c>
    </row>
    <row r="2361" spans="1:17" x14ac:dyDescent="0.35">
      <c r="A2361">
        <v>2359</v>
      </c>
      <c r="B2361" t="s">
        <v>2360</v>
      </c>
      <c r="C2361" t="s">
        <v>6469</v>
      </c>
      <c r="D2361" s="6">
        <v>7500</v>
      </c>
      <c r="E2361" s="6">
        <v>1101</v>
      </c>
      <c r="F2361" t="s">
        <v>8220</v>
      </c>
      <c r="G2361" t="s">
        <v>8224</v>
      </c>
      <c r="H2361" t="s">
        <v>8246</v>
      </c>
      <c r="I2361" s="7">
        <v>1438616124</v>
      </c>
      <c r="J2361" s="7">
        <v>1433432124</v>
      </c>
      <c r="K2361" t="b">
        <v>0</v>
      </c>
      <c r="L2361">
        <v>3</v>
      </c>
      <c r="M2361" t="b">
        <v>0</v>
      </c>
      <c r="N2361" s="7" t="s">
        <v>8322</v>
      </c>
      <c r="O2361" s="7" t="s">
        <v>8323</v>
      </c>
      <c r="P2361">
        <v>15</v>
      </c>
      <c r="Q2361" s="6">
        <f>E2361/Table1_2[[#This Row],[backers_count]]</f>
        <v>367</v>
      </c>
    </row>
    <row r="2362" spans="1:17" x14ac:dyDescent="0.35">
      <c r="A2362">
        <v>2360</v>
      </c>
      <c r="B2362" t="s">
        <v>2361</v>
      </c>
      <c r="C2362" t="s">
        <v>6470</v>
      </c>
      <c r="D2362" s="6">
        <v>5000</v>
      </c>
      <c r="E2362" s="6">
        <v>2</v>
      </c>
      <c r="F2362" t="s">
        <v>8220</v>
      </c>
      <c r="G2362" t="s">
        <v>8229</v>
      </c>
      <c r="H2362" t="s">
        <v>8251</v>
      </c>
      <c r="I2362" s="7">
        <v>1454864280</v>
      </c>
      <c r="J2362" s="7">
        <v>1452272280</v>
      </c>
      <c r="K2362" t="b">
        <v>0</v>
      </c>
      <c r="L2362">
        <v>1</v>
      </c>
      <c r="M2362" t="b">
        <v>0</v>
      </c>
      <c r="N2362" s="7" t="s">
        <v>8322</v>
      </c>
      <c r="O2362" s="7" t="s">
        <v>8323</v>
      </c>
      <c r="P2362">
        <v>1</v>
      </c>
      <c r="Q2362" s="6">
        <f>E2362/Table1_2[[#This Row],[backers_count]]</f>
        <v>2</v>
      </c>
    </row>
    <row r="2363" spans="1:17" x14ac:dyDescent="0.35">
      <c r="A2363">
        <v>2361</v>
      </c>
      <c r="B2363" t="s">
        <v>2362</v>
      </c>
      <c r="C2363" t="s">
        <v>6471</v>
      </c>
      <c r="D2363" s="6">
        <v>200</v>
      </c>
      <c r="E2363" s="6">
        <v>0</v>
      </c>
      <c r="F2363" t="s">
        <v>8220</v>
      </c>
      <c r="G2363" t="s">
        <v>8229</v>
      </c>
      <c r="H2363" t="s">
        <v>8251</v>
      </c>
      <c r="I2363" s="7">
        <v>1462053600</v>
      </c>
      <c r="J2363" s="7">
        <v>1459975008</v>
      </c>
      <c r="K2363" t="b">
        <v>0</v>
      </c>
      <c r="L2363">
        <v>0</v>
      </c>
      <c r="M2363" t="b">
        <v>0</v>
      </c>
      <c r="N2363" s="7" t="s">
        <v>8322</v>
      </c>
      <c r="O2363" s="7" t="s">
        <v>8323</v>
      </c>
      <c r="P2363">
        <v>0</v>
      </c>
      <c r="Q2363" s="6" t="e">
        <f>E2363/Table1_2[[#This Row],[backers_count]]</f>
        <v>#DIV/0!</v>
      </c>
    </row>
    <row r="2364" spans="1:17" x14ac:dyDescent="0.35">
      <c r="A2364">
        <v>2362</v>
      </c>
      <c r="B2364" t="s">
        <v>2363</v>
      </c>
      <c r="C2364" t="s">
        <v>6472</v>
      </c>
      <c r="D2364" s="6">
        <v>420</v>
      </c>
      <c r="E2364" s="6">
        <v>120</v>
      </c>
      <c r="F2364" t="s">
        <v>8220</v>
      </c>
      <c r="G2364" t="s">
        <v>8224</v>
      </c>
      <c r="H2364" t="s">
        <v>8246</v>
      </c>
      <c r="I2364" s="7">
        <v>1418315470</v>
      </c>
      <c r="J2364" s="7">
        <v>1415723470</v>
      </c>
      <c r="K2364" t="b">
        <v>0</v>
      </c>
      <c r="L2364">
        <v>2</v>
      </c>
      <c r="M2364" t="b">
        <v>0</v>
      </c>
      <c r="N2364" s="7" t="s">
        <v>8322</v>
      </c>
      <c r="O2364" s="7" t="s">
        <v>8323</v>
      </c>
      <c r="P2364">
        <v>29</v>
      </c>
      <c r="Q2364" s="6">
        <f>E2364/Table1_2[[#This Row],[backers_count]]</f>
        <v>60</v>
      </c>
    </row>
    <row r="2365" spans="1:17" x14ac:dyDescent="0.35">
      <c r="A2365">
        <v>2363</v>
      </c>
      <c r="B2365" t="s">
        <v>2364</v>
      </c>
      <c r="C2365" t="s">
        <v>6473</v>
      </c>
      <c r="D2365" s="6">
        <v>175000</v>
      </c>
      <c r="E2365" s="6">
        <v>0</v>
      </c>
      <c r="F2365" t="s">
        <v>8220</v>
      </c>
      <c r="G2365" t="s">
        <v>8224</v>
      </c>
      <c r="H2365" t="s">
        <v>8246</v>
      </c>
      <c r="I2365" s="7">
        <v>1451348200</v>
      </c>
      <c r="J2365" s="7">
        <v>1447460200</v>
      </c>
      <c r="K2365" t="b">
        <v>0</v>
      </c>
      <c r="L2365">
        <v>0</v>
      </c>
      <c r="M2365" t="b">
        <v>0</v>
      </c>
      <c r="N2365" s="7" t="s">
        <v>8322</v>
      </c>
      <c r="O2365" s="7" t="s">
        <v>8323</v>
      </c>
      <c r="P2365">
        <v>0</v>
      </c>
      <c r="Q2365" s="6" t="e">
        <f>E2365/Table1_2[[#This Row],[backers_count]]</f>
        <v>#DIV/0!</v>
      </c>
    </row>
    <row r="2366" spans="1:17" x14ac:dyDescent="0.35">
      <c r="A2366">
        <v>2364</v>
      </c>
      <c r="B2366" t="s">
        <v>2365</v>
      </c>
      <c r="C2366" t="s">
        <v>6474</v>
      </c>
      <c r="D2366" s="6">
        <v>128</v>
      </c>
      <c r="E2366" s="6">
        <v>0</v>
      </c>
      <c r="F2366" t="s">
        <v>8220</v>
      </c>
      <c r="G2366" t="s">
        <v>8224</v>
      </c>
      <c r="H2366" t="s">
        <v>8246</v>
      </c>
      <c r="I2366" s="7">
        <v>1445898356</v>
      </c>
      <c r="J2366" s="7">
        <v>1441146356</v>
      </c>
      <c r="K2366" t="b">
        <v>0</v>
      </c>
      <c r="L2366">
        <v>0</v>
      </c>
      <c r="M2366" t="b">
        <v>0</v>
      </c>
      <c r="N2366" s="7" t="s">
        <v>8322</v>
      </c>
      <c r="O2366" s="7" t="s">
        <v>8323</v>
      </c>
      <c r="P2366">
        <v>0</v>
      </c>
      <c r="Q2366" s="6" t="e">
        <f>E2366/Table1_2[[#This Row],[backers_count]]</f>
        <v>#DIV/0!</v>
      </c>
    </row>
    <row r="2367" spans="1:17" x14ac:dyDescent="0.35">
      <c r="A2367">
        <v>2365</v>
      </c>
      <c r="B2367" t="s">
        <v>2366</v>
      </c>
      <c r="C2367" t="s">
        <v>6475</v>
      </c>
      <c r="D2367" s="6">
        <v>1000</v>
      </c>
      <c r="E2367" s="6">
        <v>0</v>
      </c>
      <c r="F2367" t="s">
        <v>8220</v>
      </c>
      <c r="G2367" t="s">
        <v>8237</v>
      </c>
      <c r="H2367" t="s">
        <v>8249</v>
      </c>
      <c r="I2367" s="7">
        <v>1453071600</v>
      </c>
      <c r="J2367" s="7">
        <v>1449596425</v>
      </c>
      <c r="K2367" t="b">
        <v>0</v>
      </c>
      <c r="L2367">
        <v>0</v>
      </c>
      <c r="M2367" t="b">
        <v>0</v>
      </c>
      <c r="N2367" s="7" t="s">
        <v>8322</v>
      </c>
      <c r="O2367" s="7" t="s">
        <v>8323</v>
      </c>
      <c r="P2367">
        <v>0</v>
      </c>
      <c r="Q2367" s="6" t="e">
        <f>E2367/Table1_2[[#This Row],[backers_count]]</f>
        <v>#DIV/0!</v>
      </c>
    </row>
    <row r="2368" spans="1:17" x14ac:dyDescent="0.35">
      <c r="A2368">
        <v>2366</v>
      </c>
      <c r="B2368" t="s">
        <v>2367</v>
      </c>
      <c r="C2368" t="s">
        <v>6476</v>
      </c>
      <c r="D2368" s="6">
        <v>25000</v>
      </c>
      <c r="E2368" s="6">
        <v>2630</v>
      </c>
      <c r="F2368" t="s">
        <v>8220</v>
      </c>
      <c r="G2368" t="s">
        <v>8225</v>
      </c>
      <c r="H2368" t="s">
        <v>8247</v>
      </c>
      <c r="I2368" s="7">
        <v>1445431533</v>
      </c>
      <c r="J2368" s="7">
        <v>1442839533</v>
      </c>
      <c r="K2368" t="b">
        <v>0</v>
      </c>
      <c r="L2368">
        <v>27</v>
      </c>
      <c r="M2368" t="b">
        <v>0</v>
      </c>
      <c r="N2368" s="7" t="s">
        <v>8322</v>
      </c>
      <c r="O2368" s="7" t="s">
        <v>8323</v>
      </c>
      <c r="P2368">
        <v>11</v>
      </c>
      <c r="Q2368" s="6">
        <f>E2368/Table1_2[[#This Row],[backers_count]]</f>
        <v>97.407407407407405</v>
      </c>
    </row>
    <row r="2369" spans="1:17" x14ac:dyDescent="0.35">
      <c r="A2369">
        <v>2367</v>
      </c>
      <c r="B2369" t="s">
        <v>2368</v>
      </c>
      <c r="C2369" t="s">
        <v>6477</v>
      </c>
      <c r="D2369" s="6">
        <v>50000</v>
      </c>
      <c r="E2369" s="6">
        <v>670</v>
      </c>
      <c r="F2369" t="s">
        <v>8220</v>
      </c>
      <c r="G2369" t="s">
        <v>8224</v>
      </c>
      <c r="H2369" t="s">
        <v>8246</v>
      </c>
      <c r="I2369" s="7">
        <v>1461622616</v>
      </c>
      <c r="J2369" s="7">
        <v>1456442216</v>
      </c>
      <c r="K2369" t="b">
        <v>0</v>
      </c>
      <c r="L2369">
        <v>14</v>
      </c>
      <c r="M2369" t="b">
        <v>0</v>
      </c>
      <c r="N2369" s="7" t="s">
        <v>8322</v>
      </c>
      <c r="O2369" s="7" t="s">
        <v>8323</v>
      </c>
      <c r="P2369">
        <v>2</v>
      </c>
      <c r="Q2369" s="6">
        <f>E2369/Table1_2[[#This Row],[backers_count]]</f>
        <v>47.857142857142854</v>
      </c>
    </row>
    <row r="2370" spans="1:17" x14ac:dyDescent="0.35">
      <c r="A2370">
        <v>2368</v>
      </c>
      <c r="B2370" t="s">
        <v>2369</v>
      </c>
      <c r="C2370" t="s">
        <v>6478</v>
      </c>
      <c r="D2370" s="6">
        <v>40000</v>
      </c>
      <c r="E2370" s="6">
        <v>100</v>
      </c>
      <c r="F2370" t="s">
        <v>8220</v>
      </c>
      <c r="G2370" t="s">
        <v>8224</v>
      </c>
      <c r="H2370" t="s">
        <v>8246</v>
      </c>
      <c r="I2370" s="7">
        <v>1429028365</v>
      </c>
      <c r="J2370" s="7">
        <v>1425143965</v>
      </c>
      <c r="K2370" t="b">
        <v>0</v>
      </c>
      <c r="L2370">
        <v>2</v>
      </c>
      <c r="M2370" t="b">
        <v>0</v>
      </c>
      <c r="N2370" s="7" t="s">
        <v>8322</v>
      </c>
      <c r="O2370" s="7" t="s">
        <v>8323</v>
      </c>
      <c r="P2370">
        <v>1</v>
      </c>
      <c r="Q2370" s="6">
        <f>E2370/Table1_2[[#This Row],[backers_count]]</f>
        <v>50</v>
      </c>
    </row>
    <row r="2371" spans="1:17" x14ac:dyDescent="0.35">
      <c r="A2371">
        <v>2369</v>
      </c>
      <c r="B2371" t="s">
        <v>2370</v>
      </c>
      <c r="C2371" t="s">
        <v>6479</v>
      </c>
      <c r="D2371" s="6">
        <v>25000</v>
      </c>
      <c r="E2371" s="6">
        <v>0</v>
      </c>
      <c r="F2371" t="s">
        <v>8220</v>
      </c>
      <c r="G2371" t="s">
        <v>8224</v>
      </c>
      <c r="H2371" t="s">
        <v>8246</v>
      </c>
      <c r="I2371" s="7">
        <v>1455132611</v>
      </c>
      <c r="J2371" s="7">
        <v>1452540611</v>
      </c>
      <c r="K2371" t="b">
        <v>0</v>
      </c>
      <c r="L2371">
        <v>0</v>
      </c>
      <c r="M2371" t="b">
        <v>0</v>
      </c>
      <c r="N2371" s="7" t="s">
        <v>8322</v>
      </c>
      <c r="O2371" s="7" t="s">
        <v>8323</v>
      </c>
      <c r="P2371">
        <v>0</v>
      </c>
      <c r="Q2371" s="6" t="e">
        <f>E2371/Table1_2[[#This Row],[backers_count]]</f>
        <v>#DIV/0!</v>
      </c>
    </row>
    <row r="2372" spans="1:17" x14ac:dyDescent="0.35">
      <c r="A2372">
        <v>2370</v>
      </c>
      <c r="B2372" t="s">
        <v>2371</v>
      </c>
      <c r="C2372" t="s">
        <v>6480</v>
      </c>
      <c r="D2372" s="6">
        <v>25000</v>
      </c>
      <c r="E2372" s="6">
        <v>82</v>
      </c>
      <c r="F2372" t="s">
        <v>8220</v>
      </c>
      <c r="G2372" t="s">
        <v>8224</v>
      </c>
      <c r="H2372" t="s">
        <v>8246</v>
      </c>
      <c r="I2372" s="7">
        <v>1418877141</v>
      </c>
      <c r="J2372" s="7">
        <v>1416285141</v>
      </c>
      <c r="K2372" t="b">
        <v>0</v>
      </c>
      <c r="L2372">
        <v>4</v>
      </c>
      <c r="M2372" t="b">
        <v>0</v>
      </c>
      <c r="N2372" s="7" t="s">
        <v>8322</v>
      </c>
      <c r="O2372" s="7" t="s">
        <v>8323</v>
      </c>
      <c r="P2372">
        <v>1</v>
      </c>
      <c r="Q2372" s="6">
        <f>E2372/Table1_2[[#This Row],[backers_count]]</f>
        <v>20.5</v>
      </c>
    </row>
    <row r="2373" spans="1:17" x14ac:dyDescent="0.35">
      <c r="A2373">
        <v>2371</v>
      </c>
      <c r="B2373" t="s">
        <v>2372</v>
      </c>
      <c r="C2373" t="s">
        <v>6481</v>
      </c>
      <c r="D2373" s="6">
        <v>2000</v>
      </c>
      <c r="E2373" s="6">
        <v>0</v>
      </c>
      <c r="F2373" t="s">
        <v>8220</v>
      </c>
      <c r="G2373" t="s">
        <v>8224</v>
      </c>
      <c r="H2373" t="s">
        <v>8246</v>
      </c>
      <c r="I2373" s="7">
        <v>1435257596</v>
      </c>
      <c r="J2373" s="7">
        <v>1432665596</v>
      </c>
      <c r="K2373" t="b">
        <v>0</v>
      </c>
      <c r="L2373">
        <v>0</v>
      </c>
      <c r="M2373" t="b">
        <v>0</v>
      </c>
      <c r="N2373" s="7" t="s">
        <v>8322</v>
      </c>
      <c r="O2373" s="7" t="s">
        <v>8323</v>
      </c>
      <c r="P2373">
        <v>0</v>
      </c>
      <c r="Q2373" s="6" t="e">
        <f>E2373/Table1_2[[#This Row],[backers_count]]</f>
        <v>#DIV/0!</v>
      </c>
    </row>
    <row r="2374" spans="1:17" x14ac:dyDescent="0.35">
      <c r="A2374">
        <v>2372</v>
      </c>
      <c r="B2374" t="s">
        <v>2373</v>
      </c>
      <c r="C2374" t="s">
        <v>6482</v>
      </c>
      <c r="D2374" s="6">
        <v>5500</v>
      </c>
      <c r="E2374" s="6">
        <v>180</v>
      </c>
      <c r="F2374" t="s">
        <v>8220</v>
      </c>
      <c r="G2374" t="s">
        <v>8226</v>
      </c>
      <c r="H2374" t="s">
        <v>8248</v>
      </c>
      <c r="I2374" s="7">
        <v>1429839571</v>
      </c>
      <c r="J2374" s="7">
        <v>1427247571</v>
      </c>
      <c r="K2374" t="b">
        <v>0</v>
      </c>
      <c r="L2374">
        <v>6</v>
      </c>
      <c r="M2374" t="b">
        <v>0</v>
      </c>
      <c r="N2374" s="7" t="s">
        <v>8322</v>
      </c>
      <c r="O2374" s="7" t="s">
        <v>8323</v>
      </c>
      <c r="P2374">
        <v>4</v>
      </c>
      <c r="Q2374" s="6">
        <f>E2374/Table1_2[[#This Row],[backers_count]]</f>
        <v>30</v>
      </c>
    </row>
    <row r="2375" spans="1:17" x14ac:dyDescent="0.35">
      <c r="A2375">
        <v>2373</v>
      </c>
      <c r="B2375" t="s">
        <v>2374</v>
      </c>
      <c r="C2375" t="s">
        <v>6483</v>
      </c>
      <c r="D2375" s="6">
        <v>850000</v>
      </c>
      <c r="E2375" s="6">
        <v>50</v>
      </c>
      <c r="F2375" t="s">
        <v>8220</v>
      </c>
      <c r="G2375" t="s">
        <v>8235</v>
      </c>
      <c r="H2375" t="s">
        <v>8255</v>
      </c>
      <c r="I2375" s="7">
        <v>1440863624</v>
      </c>
      <c r="J2375" s="7">
        <v>1438271624</v>
      </c>
      <c r="K2375" t="b">
        <v>0</v>
      </c>
      <c r="L2375">
        <v>1</v>
      </c>
      <c r="M2375" t="b">
        <v>0</v>
      </c>
      <c r="N2375" s="7" t="s">
        <v>8322</v>
      </c>
      <c r="O2375" s="7" t="s">
        <v>8323</v>
      </c>
      <c r="P2375">
        <v>1</v>
      </c>
      <c r="Q2375" s="6">
        <f>E2375/Table1_2[[#This Row],[backers_count]]</f>
        <v>50</v>
      </c>
    </row>
    <row r="2376" spans="1:17" x14ac:dyDescent="0.35">
      <c r="A2376">
        <v>2374</v>
      </c>
      <c r="B2376" t="s">
        <v>2375</v>
      </c>
      <c r="C2376" t="s">
        <v>6484</v>
      </c>
      <c r="D2376" s="6">
        <v>22000</v>
      </c>
      <c r="E2376" s="6">
        <v>10</v>
      </c>
      <c r="F2376" t="s">
        <v>8220</v>
      </c>
      <c r="G2376" t="s">
        <v>8224</v>
      </c>
      <c r="H2376" t="s">
        <v>8246</v>
      </c>
      <c r="I2376" s="7">
        <v>1423772060</v>
      </c>
      <c r="J2376" s="7">
        <v>1421180060</v>
      </c>
      <c r="K2376" t="b">
        <v>0</v>
      </c>
      <c r="L2376">
        <v>1</v>
      </c>
      <c r="M2376" t="b">
        <v>0</v>
      </c>
      <c r="N2376" s="7" t="s">
        <v>8322</v>
      </c>
      <c r="O2376" s="7" t="s">
        <v>8323</v>
      </c>
      <c r="P2376">
        <v>1</v>
      </c>
      <c r="Q2376" s="6">
        <f>E2376/Table1_2[[#This Row],[backers_count]]</f>
        <v>10</v>
      </c>
    </row>
    <row r="2377" spans="1:17" x14ac:dyDescent="0.35">
      <c r="A2377">
        <v>2375</v>
      </c>
      <c r="B2377" t="s">
        <v>2376</v>
      </c>
      <c r="C2377" t="s">
        <v>6485</v>
      </c>
      <c r="D2377" s="6">
        <v>10000</v>
      </c>
      <c r="E2377" s="6">
        <v>0</v>
      </c>
      <c r="F2377" t="s">
        <v>8220</v>
      </c>
      <c r="G2377" t="s">
        <v>8224</v>
      </c>
      <c r="H2377" t="s">
        <v>8246</v>
      </c>
      <c r="I2377" s="7">
        <v>1473451437</v>
      </c>
      <c r="J2377" s="7">
        <v>1470859437</v>
      </c>
      <c r="K2377" t="b">
        <v>0</v>
      </c>
      <c r="L2377">
        <v>0</v>
      </c>
      <c r="M2377" t="b">
        <v>0</v>
      </c>
      <c r="N2377" s="7" t="s">
        <v>8322</v>
      </c>
      <c r="O2377" s="7" t="s">
        <v>8323</v>
      </c>
      <c r="P2377">
        <v>0</v>
      </c>
      <c r="Q2377" s="6" t="e">
        <f>E2377/Table1_2[[#This Row],[backers_count]]</f>
        <v>#DIV/0!</v>
      </c>
    </row>
    <row r="2378" spans="1:17" x14ac:dyDescent="0.35">
      <c r="A2378">
        <v>2376</v>
      </c>
      <c r="B2378" t="s">
        <v>2377</v>
      </c>
      <c r="C2378" t="s">
        <v>6486</v>
      </c>
      <c r="D2378" s="6">
        <v>3000</v>
      </c>
      <c r="E2378" s="6">
        <v>326.33</v>
      </c>
      <c r="F2378" t="s">
        <v>8220</v>
      </c>
      <c r="G2378" t="s">
        <v>8224</v>
      </c>
      <c r="H2378" t="s">
        <v>8246</v>
      </c>
      <c r="I2378" s="7">
        <v>1449785566</v>
      </c>
      <c r="J2378" s="7">
        <v>1447193566</v>
      </c>
      <c r="K2378" t="b">
        <v>0</v>
      </c>
      <c r="L2378">
        <v>4</v>
      </c>
      <c r="M2378" t="b">
        <v>0</v>
      </c>
      <c r="N2378" s="7" t="s">
        <v>8322</v>
      </c>
      <c r="O2378" s="7" t="s">
        <v>8323</v>
      </c>
      <c r="P2378">
        <v>11</v>
      </c>
      <c r="Q2378" s="6">
        <f>E2378/Table1_2[[#This Row],[backers_count]]</f>
        <v>81.582499999999996</v>
      </c>
    </row>
    <row r="2379" spans="1:17" x14ac:dyDescent="0.35">
      <c r="A2379">
        <v>2377</v>
      </c>
      <c r="B2379" t="s">
        <v>2378</v>
      </c>
      <c r="C2379" t="s">
        <v>6487</v>
      </c>
      <c r="D2379" s="6">
        <v>2500</v>
      </c>
      <c r="E2379" s="6">
        <v>0</v>
      </c>
      <c r="F2379" t="s">
        <v>8220</v>
      </c>
      <c r="G2379" t="s">
        <v>8229</v>
      </c>
      <c r="H2379" t="s">
        <v>8251</v>
      </c>
      <c r="I2379" s="7">
        <v>1480110783</v>
      </c>
      <c r="J2379" s="7">
        <v>1477515183</v>
      </c>
      <c r="K2379" t="b">
        <v>0</v>
      </c>
      <c r="L2379">
        <v>0</v>
      </c>
      <c r="M2379" t="b">
        <v>0</v>
      </c>
      <c r="N2379" s="7" t="s">
        <v>8322</v>
      </c>
      <c r="O2379" s="7" t="s">
        <v>8323</v>
      </c>
      <c r="P2379">
        <v>0</v>
      </c>
      <c r="Q2379" s="6" t="e">
        <f>E2379/Table1_2[[#This Row],[backers_count]]</f>
        <v>#DIV/0!</v>
      </c>
    </row>
    <row r="2380" spans="1:17" x14ac:dyDescent="0.35">
      <c r="A2380">
        <v>2378</v>
      </c>
      <c r="B2380" t="s">
        <v>2379</v>
      </c>
      <c r="C2380" t="s">
        <v>6488</v>
      </c>
      <c r="D2380" s="6">
        <v>110000</v>
      </c>
      <c r="E2380" s="6">
        <v>0</v>
      </c>
      <c r="F2380" t="s">
        <v>8220</v>
      </c>
      <c r="G2380" t="s">
        <v>8224</v>
      </c>
      <c r="H2380" t="s">
        <v>8246</v>
      </c>
      <c r="I2380" s="7">
        <v>1440548330</v>
      </c>
      <c r="J2380" s="7">
        <v>1438042730</v>
      </c>
      <c r="K2380" t="b">
        <v>0</v>
      </c>
      <c r="L2380">
        <v>0</v>
      </c>
      <c r="M2380" t="b">
        <v>0</v>
      </c>
      <c r="N2380" s="7" t="s">
        <v>8322</v>
      </c>
      <c r="O2380" s="7" t="s">
        <v>8323</v>
      </c>
      <c r="P2380">
        <v>0</v>
      </c>
      <c r="Q2380" s="6" t="e">
        <f>E2380/Table1_2[[#This Row],[backers_count]]</f>
        <v>#DIV/0!</v>
      </c>
    </row>
    <row r="2381" spans="1:17" x14ac:dyDescent="0.35">
      <c r="A2381">
        <v>2379</v>
      </c>
      <c r="B2381" t="s">
        <v>2380</v>
      </c>
      <c r="C2381" t="s">
        <v>6489</v>
      </c>
      <c r="D2381" s="6">
        <v>30000</v>
      </c>
      <c r="E2381" s="6">
        <v>0</v>
      </c>
      <c r="F2381" t="s">
        <v>8220</v>
      </c>
      <c r="G2381" t="s">
        <v>8224</v>
      </c>
      <c r="H2381" t="s">
        <v>8246</v>
      </c>
      <c r="I2381" s="7">
        <v>1444004616</v>
      </c>
      <c r="J2381" s="7">
        <v>1440116616</v>
      </c>
      <c r="K2381" t="b">
        <v>0</v>
      </c>
      <c r="L2381">
        <v>0</v>
      </c>
      <c r="M2381" t="b">
        <v>0</v>
      </c>
      <c r="N2381" s="7" t="s">
        <v>8322</v>
      </c>
      <c r="O2381" s="7" t="s">
        <v>8323</v>
      </c>
      <c r="P2381">
        <v>0</v>
      </c>
      <c r="Q2381" s="6" t="e">
        <f>E2381/Table1_2[[#This Row],[backers_count]]</f>
        <v>#DIV/0!</v>
      </c>
    </row>
    <row r="2382" spans="1:17" x14ac:dyDescent="0.35">
      <c r="A2382">
        <v>2380</v>
      </c>
      <c r="B2382" t="s">
        <v>2381</v>
      </c>
      <c r="C2382" t="s">
        <v>6490</v>
      </c>
      <c r="D2382" s="6">
        <v>15000</v>
      </c>
      <c r="E2382" s="6">
        <v>55</v>
      </c>
      <c r="F2382" t="s">
        <v>8220</v>
      </c>
      <c r="G2382" t="s">
        <v>8224</v>
      </c>
      <c r="H2382" t="s">
        <v>8246</v>
      </c>
      <c r="I2382" s="7">
        <v>1443726142</v>
      </c>
      <c r="J2382" s="7">
        <v>1441134142</v>
      </c>
      <c r="K2382" t="b">
        <v>0</v>
      </c>
      <c r="L2382">
        <v>3</v>
      </c>
      <c r="M2382" t="b">
        <v>0</v>
      </c>
      <c r="N2382" s="7" t="s">
        <v>8322</v>
      </c>
      <c r="O2382" s="7" t="s">
        <v>8323</v>
      </c>
      <c r="P2382">
        <v>1</v>
      </c>
      <c r="Q2382" s="6">
        <f>E2382/Table1_2[[#This Row],[backers_count]]</f>
        <v>18.333333333333332</v>
      </c>
    </row>
    <row r="2383" spans="1:17" x14ac:dyDescent="0.35">
      <c r="A2383">
        <v>2381</v>
      </c>
      <c r="B2383" t="s">
        <v>2382</v>
      </c>
      <c r="C2383" t="s">
        <v>6491</v>
      </c>
      <c r="D2383" s="6">
        <v>86350</v>
      </c>
      <c r="E2383" s="6">
        <v>1571</v>
      </c>
      <c r="F2383" t="s">
        <v>8220</v>
      </c>
      <c r="G2383" t="s">
        <v>8224</v>
      </c>
      <c r="H2383" t="s">
        <v>8246</v>
      </c>
      <c r="I2383" s="7">
        <v>1428704848</v>
      </c>
      <c r="J2383" s="7">
        <v>1426112848</v>
      </c>
      <c r="K2383" t="b">
        <v>0</v>
      </c>
      <c r="L2383">
        <v>7</v>
      </c>
      <c r="M2383" t="b">
        <v>0</v>
      </c>
      <c r="N2383" s="7" t="s">
        <v>8322</v>
      </c>
      <c r="O2383" s="7" t="s">
        <v>8323</v>
      </c>
      <c r="P2383">
        <v>2</v>
      </c>
      <c r="Q2383" s="6">
        <f>E2383/Table1_2[[#This Row],[backers_count]]</f>
        <v>224.42857142857142</v>
      </c>
    </row>
    <row r="2384" spans="1:17" x14ac:dyDescent="0.35">
      <c r="A2384">
        <v>2382</v>
      </c>
      <c r="B2384" t="s">
        <v>2383</v>
      </c>
      <c r="C2384" t="s">
        <v>6492</v>
      </c>
      <c r="D2384" s="6">
        <v>3000</v>
      </c>
      <c r="E2384" s="6">
        <v>75</v>
      </c>
      <c r="F2384" t="s">
        <v>8220</v>
      </c>
      <c r="G2384" t="s">
        <v>8224</v>
      </c>
      <c r="H2384" t="s">
        <v>8246</v>
      </c>
      <c r="I2384" s="7">
        <v>1438662603</v>
      </c>
      <c r="J2384" s="7">
        <v>1436502603</v>
      </c>
      <c r="K2384" t="b">
        <v>0</v>
      </c>
      <c r="L2384">
        <v>2</v>
      </c>
      <c r="M2384" t="b">
        <v>0</v>
      </c>
      <c r="N2384" s="7" t="s">
        <v>8322</v>
      </c>
      <c r="O2384" s="7" t="s">
        <v>8323</v>
      </c>
      <c r="P2384">
        <v>3</v>
      </c>
      <c r="Q2384" s="6">
        <f>E2384/Table1_2[[#This Row],[backers_count]]</f>
        <v>37.5</v>
      </c>
    </row>
    <row r="2385" spans="1:17" x14ac:dyDescent="0.35">
      <c r="A2385">
        <v>2383</v>
      </c>
      <c r="B2385" t="s">
        <v>2384</v>
      </c>
      <c r="C2385" t="s">
        <v>6493</v>
      </c>
      <c r="D2385" s="6">
        <v>10000</v>
      </c>
      <c r="E2385" s="6">
        <v>435</v>
      </c>
      <c r="F2385" t="s">
        <v>8220</v>
      </c>
      <c r="G2385" t="s">
        <v>8228</v>
      </c>
      <c r="H2385" t="s">
        <v>8250</v>
      </c>
      <c r="I2385" s="7">
        <v>1424568107</v>
      </c>
      <c r="J2385" s="7">
        <v>1421976107</v>
      </c>
      <c r="K2385" t="b">
        <v>0</v>
      </c>
      <c r="L2385">
        <v>3</v>
      </c>
      <c r="M2385" t="b">
        <v>0</v>
      </c>
      <c r="N2385" s="7" t="s">
        <v>8322</v>
      </c>
      <c r="O2385" s="7" t="s">
        <v>8323</v>
      </c>
      <c r="P2385">
        <v>5</v>
      </c>
      <c r="Q2385" s="6">
        <f>E2385/Table1_2[[#This Row],[backers_count]]</f>
        <v>145</v>
      </c>
    </row>
    <row r="2386" spans="1:17" x14ac:dyDescent="0.35">
      <c r="A2386">
        <v>2384</v>
      </c>
      <c r="B2386" t="s">
        <v>2385</v>
      </c>
      <c r="C2386" t="s">
        <v>6494</v>
      </c>
      <c r="D2386" s="6">
        <v>1000</v>
      </c>
      <c r="E2386" s="6">
        <v>8</v>
      </c>
      <c r="F2386" t="s">
        <v>8220</v>
      </c>
      <c r="G2386" t="s">
        <v>8224</v>
      </c>
      <c r="H2386" t="s">
        <v>8246</v>
      </c>
      <c r="I2386" s="7">
        <v>1415932643</v>
      </c>
      <c r="J2386" s="7">
        <v>1413337043</v>
      </c>
      <c r="K2386" t="b">
        <v>0</v>
      </c>
      <c r="L2386">
        <v>8</v>
      </c>
      <c r="M2386" t="b">
        <v>0</v>
      </c>
      <c r="N2386" s="7" t="s">
        <v>8322</v>
      </c>
      <c r="O2386" s="7" t="s">
        <v>8323</v>
      </c>
      <c r="P2386">
        <v>1</v>
      </c>
      <c r="Q2386" s="6">
        <f>E2386/Table1_2[[#This Row],[backers_count]]</f>
        <v>1</v>
      </c>
    </row>
    <row r="2387" spans="1:17" x14ac:dyDescent="0.35">
      <c r="A2387">
        <v>2385</v>
      </c>
      <c r="B2387" t="s">
        <v>2386</v>
      </c>
      <c r="C2387" t="s">
        <v>6495</v>
      </c>
      <c r="D2387" s="6">
        <v>65000</v>
      </c>
      <c r="E2387" s="6">
        <v>788</v>
      </c>
      <c r="F2387" t="s">
        <v>8220</v>
      </c>
      <c r="G2387" t="s">
        <v>8224</v>
      </c>
      <c r="H2387" t="s">
        <v>8246</v>
      </c>
      <c r="I2387" s="7">
        <v>1438793432</v>
      </c>
      <c r="J2387" s="7">
        <v>1436201432</v>
      </c>
      <c r="K2387" t="b">
        <v>0</v>
      </c>
      <c r="L2387">
        <v>7</v>
      </c>
      <c r="M2387" t="b">
        <v>0</v>
      </c>
      <c r="N2387" s="7" t="s">
        <v>8322</v>
      </c>
      <c r="O2387" s="7" t="s">
        <v>8323</v>
      </c>
      <c r="P2387">
        <v>2</v>
      </c>
      <c r="Q2387" s="6">
        <f>E2387/Table1_2[[#This Row],[backers_count]]</f>
        <v>112.57142857142857</v>
      </c>
    </row>
    <row r="2388" spans="1:17" x14ac:dyDescent="0.35">
      <c r="A2388">
        <v>2386</v>
      </c>
      <c r="B2388" t="s">
        <v>2387</v>
      </c>
      <c r="C2388" t="s">
        <v>6496</v>
      </c>
      <c r="D2388" s="6">
        <v>30000</v>
      </c>
      <c r="E2388" s="6">
        <v>0</v>
      </c>
      <c r="F2388" t="s">
        <v>8220</v>
      </c>
      <c r="G2388" t="s">
        <v>8229</v>
      </c>
      <c r="H2388" t="s">
        <v>8251</v>
      </c>
      <c r="I2388" s="7">
        <v>1420920424</v>
      </c>
      <c r="J2388" s="7">
        <v>1415736424</v>
      </c>
      <c r="K2388" t="b">
        <v>0</v>
      </c>
      <c r="L2388">
        <v>0</v>
      </c>
      <c r="M2388" t="b">
        <v>0</v>
      </c>
      <c r="N2388" s="7" t="s">
        <v>8322</v>
      </c>
      <c r="O2388" s="7" t="s">
        <v>8323</v>
      </c>
      <c r="P2388">
        <v>0</v>
      </c>
      <c r="Q2388" s="6" t="e">
        <f>E2388/Table1_2[[#This Row],[backers_count]]</f>
        <v>#DIV/0!</v>
      </c>
    </row>
    <row r="2389" spans="1:17" x14ac:dyDescent="0.35">
      <c r="A2389">
        <v>2387</v>
      </c>
      <c r="B2389" t="s">
        <v>2388</v>
      </c>
      <c r="C2389" t="s">
        <v>6497</v>
      </c>
      <c r="D2389" s="6">
        <v>150000</v>
      </c>
      <c r="E2389" s="6">
        <v>1026</v>
      </c>
      <c r="F2389" t="s">
        <v>8220</v>
      </c>
      <c r="G2389" t="s">
        <v>8224</v>
      </c>
      <c r="H2389" t="s">
        <v>8246</v>
      </c>
      <c r="I2389" s="7">
        <v>1469199740</v>
      </c>
      <c r="J2389" s="7">
        <v>1465311740</v>
      </c>
      <c r="K2389" t="b">
        <v>0</v>
      </c>
      <c r="L2389">
        <v>3</v>
      </c>
      <c r="M2389" t="b">
        <v>0</v>
      </c>
      <c r="N2389" s="7" t="s">
        <v>8322</v>
      </c>
      <c r="O2389" s="7" t="s">
        <v>8323</v>
      </c>
      <c r="P2389">
        <v>1</v>
      </c>
      <c r="Q2389" s="6">
        <f>E2389/Table1_2[[#This Row],[backers_count]]</f>
        <v>342</v>
      </c>
    </row>
    <row r="2390" spans="1:17" x14ac:dyDescent="0.35">
      <c r="A2390">
        <v>2388</v>
      </c>
      <c r="B2390" t="s">
        <v>2389</v>
      </c>
      <c r="C2390" t="s">
        <v>6498</v>
      </c>
      <c r="D2390" s="6">
        <v>37000</v>
      </c>
      <c r="E2390" s="6">
        <v>463</v>
      </c>
      <c r="F2390" t="s">
        <v>8220</v>
      </c>
      <c r="G2390" t="s">
        <v>8224</v>
      </c>
      <c r="H2390" t="s">
        <v>8246</v>
      </c>
      <c r="I2390" s="7">
        <v>1421350140</v>
      </c>
      <c r="J2390" s="7">
        <v>1418761759</v>
      </c>
      <c r="K2390" t="b">
        <v>0</v>
      </c>
      <c r="L2390">
        <v>8</v>
      </c>
      <c r="M2390" t="b">
        <v>0</v>
      </c>
      <c r="N2390" s="7" t="s">
        <v>8322</v>
      </c>
      <c r="O2390" s="7" t="s">
        <v>8323</v>
      </c>
      <c r="P2390">
        <v>2</v>
      </c>
      <c r="Q2390" s="6">
        <f>E2390/Table1_2[[#This Row],[backers_count]]</f>
        <v>57.875</v>
      </c>
    </row>
    <row r="2391" spans="1:17" x14ac:dyDescent="0.35">
      <c r="A2391">
        <v>2389</v>
      </c>
      <c r="B2391" t="s">
        <v>2390</v>
      </c>
      <c r="C2391" t="s">
        <v>6499</v>
      </c>
      <c r="D2391" s="6">
        <v>16000</v>
      </c>
      <c r="E2391" s="6">
        <v>30</v>
      </c>
      <c r="F2391" t="s">
        <v>8220</v>
      </c>
      <c r="G2391" t="s">
        <v>8230</v>
      </c>
      <c r="H2391" t="s">
        <v>8249</v>
      </c>
      <c r="I2391" s="7">
        <v>1437861540</v>
      </c>
      <c r="J2391" s="7">
        <v>1435160452</v>
      </c>
      <c r="K2391" t="b">
        <v>0</v>
      </c>
      <c r="L2391">
        <v>1</v>
      </c>
      <c r="M2391" t="b">
        <v>0</v>
      </c>
      <c r="N2391" s="7" t="s">
        <v>8322</v>
      </c>
      <c r="O2391" s="7" t="s">
        <v>8323</v>
      </c>
      <c r="P2391">
        <v>1</v>
      </c>
      <c r="Q2391" s="6">
        <f>E2391/Table1_2[[#This Row],[backers_count]]</f>
        <v>30</v>
      </c>
    </row>
    <row r="2392" spans="1:17" x14ac:dyDescent="0.35">
      <c r="A2392">
        <v>2390</v>
      </c>
      <c r="B2392" t="s">
        <v>2391</v>
      </c>
      <c r="C2392" t="s">
        <v>6500</v>
      </c>
      <c r="D2392" s="6">
        <v>510000</v>
      </c>
      <c r="E2392" s="6">
        <v>0</v>
      </c>
      <c r="F2392" t="s">
        <v>8220</v>
      </c>
      <c r="G2392" t="s">
        <v>8226</v>
      </c>
      <c r="H2392" t="s">
        <v>8248</v>
      </c>
      <c r="I2392" s="7">
        <v>1420352264</v>
      </c>
      <c r="J2392" s="7">
        <v>1416896264</v>
      </c>
      <c r="K2392" t="b">
        <v>0</v>
      </c>
      <c r="L2392">
        <v>0</v>
      </c>
      <c r="M2392" t="b">
        <v>0</v>
      </c>
      <c r="N2392" s="7" t="s">
        <v>8322</v>
      </c>
      <c r="O2392" s="7" t="s">
        <v>8323</v>
      </c>
      <c r="P2392">
        <v>0</v>
      </c>
      <c r="Q2392" s="6" t="e">
        <f>E2392/Table1_2[[#This Row],[backers_count]]</f>
        <v>#DIV/0!</v>
      </c>
    </row>
    <row r="2393" spans="1:17" x14ac:dyDescent="0.35">
      <c r="A2393">
        <v>2391</v>
      </c>
      <c r="B2393" t="s">
        <v>2392</v>
      </c>
      <c r="C2393" t="s">
        <v>6501</v>
      </c>
      <c r="D2393" s="6">
        <v>20000</v>
      </c>
      <c r="E2393" s="6">
        <v>25</v>
      </c>
      <c r="F2393" t="s">
        <v>8220</v>
      </c>
      <c r="G2393" t="s">
        <v>8224</v>
      </c>
      <c r="H2393" t="s">
        <v>8246</v>
      </c>
      <c r="I2393" s="7">
        <v>1427825044</v>
      </c>
      <c r="J2393" s="7">
        <v>1425236644</v>
      </c>
      <c r="K2393" t="b">
        <v>0</v>
      </c>
      <c r="L2393">
        <v>1</v>
      </c>
      <c r="M2393" t="b">
        <v>0</v>
      </c>
      <c r="N2393" s="7" t="s">
        <v>8322</v>
      </c>
      <c r="O2393" s="7" t="s">
        <v>8323</v>
      </c>
      <c r="P2393">
        <v>1</v>
      </c>
      <c r="Q2393" s="6">
        <f>E2393/Table1_2[[#This Row],[backers_count]]</f>
        <v>25</v>
      </c>
    </row>
    <row r="2394" spans="1:17" x14ac:dyDescent="0.35">
      <c r="A2394">
        <v>2392</v>
      </c>
      <c r="B2394" t="s">
        <v>2393</v>
      </c>
      <c r="C2394" t="s">
        <v>6502</v>
      </c>
      <c r="D2394" s="6">
        <v>4200</v>
      </c>
      <c r="E2394" s="6">
        <v>0</v>
      </c>
      <c r="F2394" t="s">
        <v>8220</v>
      </c>
      <c r="G2394" t="s">
        <v>8224</v>
      </c>
      <c r="H2394" t="s">
        <v>8246</v>
      </c>
      <c r="I2394" s="7">
        <v>1446087223</v>
      </c>
      <c r="J2394" s="7">
        <v>1443495223</v>
      </c>
      <c r="K2394" t="b">
        <v>0</v>
      </c>
      <c r="L2394">
        <v>0</v>
      </c>
      <c r="M2394" t="b">
        <v>0</v>
      </c>
      <c r="N2394" s="7" t="s">
        <v>8322</v>
      </c>
      <c r="O2394" s="7" t="s">
        <v>8323</v>
      </c>
      <c r="P2394">
        <v>0</v>
      </c>
      <c r="Q2394" s="6" t="e">
        <f>E2394/Table1_2[[#This Row],[backers_count]]</f>
        <v>#DIV/0!</v>
      </c>
    </row>
    <row r="2395" spans="1:17" x14ac:dyDescent="0.35">
      <c r="A2395">
        <v>2393</v>
      </c>
      <c r="B2395" t="s">
        <v>2394</v>
      </c>
      <c r="C2395" t="s">
        <v>6503</v>
      </c>
      <c r="D2395" s="6">
        <v>100000</v>
      </c>
      <c r="E2395" s="6">
        <v>50</v>
      </c>
      <c r="F2395" t="s">
        <v>8220</v>
      </c>
      <c r="G2395" t="s">
        <v>8224</v>
      </c>
      <c r="H2395" t="s">
        <v>8246</v>
      </c>
      <c r="I2395" s="7">
        <v>1439048017</v>
      </c>
      <c r="J2395" s="7">
        <v>1436456017</v>
      </c>
      <c r="K2395" t="b">
        <v>0</v>
      </c>
      <c r="L2395">
        <v>1</v>
      </c>
      <c r="M2395" t="b">
        <v>0</v>
      </c>
      <c r="N2395" s="7" t="s">
        <v>8322</v>
      </c>
      <c r="O2395" s="7" t="s">
        <v>8323</v>
      </c>
      <c r="P2395">
        <v>1</v>
      </c>
      <c r="Q2395" s="6">
        <f>E2395/Table1_2[[#This Row],[backers_count]]</f>
        <v>50</v>
      </c>
    </row>
    <row r="2396" spans="1:17" x14ac:dyDescent="0.35">
      <c r="A2396">
        <v>2394</v>
      </c>
      <c r="B2396" t="s">
        <v>2395</v>
      </c>
      <c r="C2396" t="s">
        <v>6504</v>
      </c>
      <c r="D2396" s="6">
        <v>5000</v>
      </c>
      <c r="E2396" s="6">
        <v>3</v>
      </c>
      <c r="F2396" t="s">
        <v>8220</v>
      </c>
      <c r="G2396" t="s">
        <v>8241</v>
      </c>
      <c r="H2396" t="s">
        <v>8249</v>
      </c>
      <c r="I2396" s="7">
        <v>1424940093</v>
      </c>
      <c r="J2396" s="7">
        <v>1422348093</v>
      </c>
      <c r="K2396" t="b">
        <v>0</v>
      </c>
      <c r="L2396">
        <v>2</v>
      </c>
      <c r="M2396" t="b">
        <v>0</v>
      </c>
      <c r="N2396" s="7" t="s">
        <v>8322</v>
      </c>
      <c r="O2396" s="7" t="s">
        <v>8323</v>
      </c>
      <c r="P2396">
        <v>1</v>
      </c>
      <c r="Q2396" s="6">
        <f>E2396/Table1_2[[#This Row],[backers_count]]</f>
        <v>1.5</v>
      </c>
    </row>
    <row r="2397" spans="1:17" x14ac:dyDescent="0.35">
      <c r="A2397">
        <v>2395</v>
      </c>
      <c r="B2397" t="s">
        <v>2396</v>
      </c>
      <c r="C2397" t="s">
        <v>6505</v>
      </c>
      <c r="D2397" s="6">
        <v>33000</v>
      </c>
      <c r="E2397" s="6">
        <v>0</v>
      </c>
      <c r="F2397" t="s">
        <v>8220</v>
      </c>
      <c r="G2397" t="s">
        <v>8224</v>
      </c>
      <c r="H2397" t="s">
        <v>8246</v>
      </c>
      <c r="I2397" s="7">
        <v>1484038620</v>
      </c>
      <c r="J2397" s="7">
        <v>1481597687</v>
      </c>
      <c r="K2397" t="b">
        <v>0</v>
      </c>
      <c r="L2397">
        <v>0</v>
      </c>
      <c r="M2397" t="b">
        <v>0</v>
      </c>
      <c r="N2397" s="7" t="s">
        <v>8322</v>
      </c>
      <c r="O2397" s="7" t="s">
        <v>8323</v>
      </c>
      <c r="P2397">
        <v>0</v>
      </c>
      <c r="Q2397" s="6" t="e">
        <f>E2397/Table1_2[[#This Row],[backers_count]]</f>
        <v>#DIV/0!</v>
      </c>
    </row>
    <row r="2398" spans="1:17" x14ac:dyDescent="0.35">
      <c r="A2398">
        <v>2396</v>
      </c>
      <c r="B2398" t="s">
        <v>2397</v>
      </c>
      <c r="C2398" t="s">
        <v>6506</v>
      </c>
      <c r="D2398" s="6">
        <v>5000</v>
      </c>
      <c r="E2398" s="6">
        <v>10</v>
      </c>
      <c r="F2398" t="s">
        <v>8220</v>
      </c>
      <c r="G2398" t="s">
        <v>8240</v>
      </c>
      <c r="H2398" t="s">
        <v>8257</v>
      </c>
      <c r="I2398" s="7">
        <v>1444940558</v>
      </c>
      <c r="J2398" s="7">
        <v>1442348558</v>
      </c>
      <c r="K2398" t="b">
        <v>0</v>
      </c>
      <c r="L2398">
        <v>1</v>
      </c>
      <c r="M2398" t="b">
        <v>0</v>
      </c>
      <c r="N2398" s="7" t="s">
        <v>8322</v>
      </c>
      <c r="O2398" s="7" t="s">
        <v>8323</v>
      </c>
      <c r="P2398">
        <v>1</v>
      </c>
      <c r="Q2398" s="6">
        <f>E2398/Table1_2[[#This Row],[backers_count]]</f>
        <v>10</v>
      </c>
    </row>
    <row r="2399" spans="1:17" x14ac:dyDescent="0.35">
      <c r="A2399">
        <v>2397</v>
      </c>
      <c r="B2399" t="s">
        <v>2398</v>
      </c>
      <c r="C2399" t="s">
        <v>6507</v>
      </c>
      <c r="D2399" s="6">
        <v>124000</v>
      </c>
      <c r="E2399" s="6">
        <v>0</v>
      </c>
      <c r="F2399" t="s">
        <v>8220</v>
      </c>
      <c r="G2399" t="s">
        <v>8224</v>
      </c>
      <c r="H2399" t="s">
        <v>8246</v>
      </c>
      <c r="I2399" s="7">
        <v>1420233256</v>
      </c>
      <c r="J2399" s="7">
        <v>1417641256</v>
      </c>
      <c r="K2399" t="b">
        <v>0</v>
      </c>
      <c r="L2399">
        <v>0</v>
      </c>
      <c r="M2399" t="b">
        <v>0</v>
      </c>
      <c r="N2399" s="7" t="s">
        <v>8322</v>
      </c>
      <c r="O2399" s="7" t="s">
        <v>8323</v>
      </c>
      <c r="P2399">
        <v>0</v>
      </c>
      <c r="Q2399" s="6" t="e">
        <f>E2399/Table1_2[[#This Row],[backers_count]]</f>
        <v>#DIV/0!</v>
      </c>
    </row>
    <row r="2400" spans="1:17" x14ac:dyDescent="0.35">
      <c r="A2400">
        <v>2398</v>
      </c>
      <c r="B2400" t="s">
        <v>2399</v>
      </c>
      <c r="C2400" t="s">
        <v>6508</v>
      </c>
      <c r="D2400" s="6">
        <v>4000</v>
      </c>
      <c r="E2400" s="6">
        <v>0</v>
      </c>
      <c r="F2400" t="s">
        <v>8220</v>
      </c>
      <c r="G2400" t="s">
        <v>8224</v>
      </c>
      <c r="H2400" t="s">
        <v>8246</v>
      </c>
      <c r="I2400" s="7">
        <v>1435874384</v>
      </c>
      <c r="J2400" s="7">
        <v>1433282384</v>
      </c>
      <c r="K2400" t="b">
        <v>0</v>
      </c>
      <c r="L2400">
        <v>0</v>
      </c>
      <c r="M2400" t="b">
        <v>0</v>
      </c>
      <c r="N2400" s="7" t="s">
        <v>8322</v>
      </c>
      <c r="O2400" s="7" t="s">
        <v>8323</v>
      </c>
      <c r="P2400">
        <v>0</v>
      </c>
      <c r="Q2400" s="6" t="e">
        <f>E2400/Table1_2[[#This Row],[backers_count]]</f>
        <v>#DIV/0!</v>
      </c>
    </row>
    <row r="2401" spans="1:17" x14ac:dyDescent="0.35">
      <c r="A2401">
        <v>2399</v>
      </c>
      <c r="B2401" t="s">
        <v>2400</v>
      </c>
      <c r="C2401" t="s">
        <v>6509</v>
      </c>
      <c r="D2401" s="6">
        <v>13000</v>
      </c>
      <c r="E2401" s="6">
        <v>0</v>
      </c>
      <c r="F2401" t="s">
        <v>8220</v>
      </c>
      <c r="G2401" t="s">
        <v>8235</v>
      </c>
      <c r="H2401" t="s">
        <v>8255</v>
      </c>
      <c r="I2401" s="7">
        <v>1418934506</v>
      </c>
      <c r="J2401" s="7">
        <v>1415910506</v>
      </c>
      <c r="K2401" t="b">
        <v>0</v>
      </c>
      <c r="L2401">
        <v>0</v>
      </c>
      <c r="M2401" t="b">
        <v>0</v>
      </c>
      <c r="N2401" s="7" t="s">
        <v>8322</v>
      </c>
      <c r="O2401" s="7" t="s">
        <v>8323</v>
      </c>
      <c r="P2401">
        <v>0</v>
      </c>
      <c r="Q2401" s="6" t="e">
        <f>E2401/Table1_2[[#This Row],[backers_count]]</f>
        <v>#DIV/0!</v>
      </c>
    </row>
    <row r="2402" spans="1:17" x14ac:dyDescent="0.35">
      <c r="A2402">
        <v>2400</v>
      </c>
      <c r="B2402" t="s">
        <v>2401</v>
      </c>
      <c r="C2402" t="s">
        <v>6510</v>
      </c>
      <c r="D2402" s="6">
        <v>50000</v>
      </c>
      <c r="E2402" s="6">
        <v>0</v>
      </c>
      <c r="F2402" t="s">
        <v>8220</v>
      </c>
      <c r="G2402" t="s">
        <v>8226</v>
      </c>
      <c r="H2402" t="s">
        <v>8248</v>
      </c>
      <c r="I2402" s="7">
        <v>1460615164</v>
      </c>
      <c r="J2402" s="7">
        <v>1458023164</v>
      </c>
      <c r="K2402" t="b">
        <v>0</v>
      </c>
      <c r="L2402">
        <v>0</v>
      </c>
      <c r="M2402" t="b">
        <v>0</v>
      </c>
      <c r="N2402" s="7" t="s">
        <v>8322</v>
      </c>
      <c r="O2402" s="7" t="s">
        <v>8323</v>
      </c>
      <c r="P2402">
        <v>0</v>
      </c>
      <c r="Q2402" s="6" t="e">
        <f>E2402/Table1_2[[#This Row],[backers_count]]</f>
        <v>#DIV/0!</v>
      </c>
    </row>
    <row r="2403" spans="1:17" x14ac:dyDescent="0.35">
      <c r="A2403">
        <v>2401</v>
      </c>
      <c r="B2403" t="s">
        <v>2402</v>
      </c>
      <c r="C2403" t="s">
        <v>6511</v>
      </c>
      <c r="D2403" s="6">
        <v>28000</v>
      </c>
      <c r="E2403" s="6">
        <v>201</v>
      </c>
      <c r="F2403" t="s">
        <v>8221</v>
      </c>
      <c r="G2403" t="s">
        <v>8224</v>
      </c>
      <c r="H2403" t="s">
        <v>8246</v>
      </c>
      <c r="I2403" s="7">
        <v>1457207096</v>
      </c>
      <c r="J2403" s="7">
        <v>1452023096</v>
      </c>
      <c r="K2403" t="b">
        <v>0</v>
      </c>
      <c r="L2403">
        <v>9</v>
      </c>
      <c r="M2403" t="b">
        <v>0</v>
      </c>
      <c r="N2403" s="7" t="s">
        <v>8339</v>
      </c>
      <c r="O2403" s="7" t="s">
        <v>8340</v>
      </c>
      <c r="P2403">
        <v>1</v>
      </c>
      <c r="Q2403" s="6">
        <f>E2403/Table1_2[[#This Row],[backers_count]]</f>
        <v>22.333333333333332</v>
      </c>
    </row>
    <row r="2404" spans="1:17" x14ac:dyDescent="0.35">
      <c r="A2404">
        <v>2402</v>
      </c>
      <c r="B2404" t="s">
        <v>2403</v>
      </c>
      <c r="C2404" t="s">
        <v>6512</v>
      </c>
      <c r="D2404" s="6">
        <v>12000</v>
      </c>
      <c r="E2404" s="6">
        <v>52</v>
      </c>
      <c r="F2404" t="s">
        <v>8221</v>
      </c>
      <c r="G2404" t="s">
        <v>8224</v>
      </c>
      <c r="H2404" t="s">
        <v>8246</v>
      </c>
      <c r="I2404" s="7">
        <v>1431533931</v>
      </c>
      <c r="J2404" s="7">
        <v>1428941931</v>
      </c>
      <c r="K2404" t="b">
        <v>0</v>
      </c>
      <c r="L2404">
        <v>1</v>
      </c>
      <c r="M2404" t="b">
        <v>0</v>
      </c>
      <c r="N2404" s="7" t="s">
        <v>8339</v>
      </c>
      <c r="O2404" s="7" t="s">
        <v>8340</v>
      </c>
      <c r="P2404">
        <v>1</v>
      </c>
      <c r="Q2404" s="6">
        <f>E2404/Table1_2[[#This Row],[backers_count]]</f>
        <v>52</v>
      </c>
    </row>
    <row r="2405" spans="1:17" x14ac:dyDescent="0.35">
      <c r="A2405">
        <v>2403</v>
      </c>
      <c r="B2405" t="s">
        <v>2404</v>
      </c>
      <c r="C2405" t="s">
        <v>6513</v>
      </c>
      <c r="D2405" s="6">
        <v>1200</v>
      </c>
      <c r="E2405" s="6">
        <v>202</v>
      </c>
      <c r="F2405" t="s">
        <v>8221</v>
      </c>
      <c r="G2405" t="s">
        <v>8225</v>
      </c>
      <c r="H2405" t="s">
        <v>8247</v>
      </c>
      <c r="I2405" s="7">
        <v>1459368658</v>
      </c>
      <c r="J2405" s="7">
        <v>1454188258</v>
      </c>
      <c r="K2405" t="b">
        <v>0</v>
      </c>
      <c r="L2405">
        <v>12</v>
      </c>
      <c r="M2405" t="b">
        <v>0</v>
      </c>
      <c r="N2405" s="7" t="s">
        <v>8339</v>
      </c>
      <c r="O2405" s="7" t="s">
        <v>8340</v>
      </c>
      <c r="P2405">
        <v>17</v>
      </c>
      <c r="Q2405" s="6">
        <f>E2405/Table1_2[[#This Row],[backers_count]]</f>
        <v>16.833333333333332</v>
      </c>
    </row>
    <row r="2406" spans="1:17" x14ac:dyDescent="0.35">
      <c r="A2406">
        <v>2404</v>
      </c>
      <c r="B2406" t="s">
        <v>2405</v>
      </c>
      <c r="C2406" t="s">
        <v>6514</v>
      </c>
      <c r="D2406" s="6">
        <v>15000</v>
      </c>
      <c r="E2406" s="6">
        <v>0</v>
      </c>
      <c r="F2406" t="s">
        <v>8221</v>
      </c>
      <c r="G2406" t="s">
        <v>8224</v>
      </c>
      <c r="H2406" t="s">
        <v>8246</v>
      </c>
      <c r="I2406" s="7">
        <v>1451782607</v>
      </c>
      <c r="J2406" s="7">
        <v>1449190607</v>
      </c>
      <c r="K2406" t="b">
        <v>0</v>
      </c>
      <c r="L2406">
        <v>0</v>
      </c>
      <c r="M2406" t="b">
        <v>0</v>
      </c>
      <c r="N2406" s="7" t="s">
        <v>8339</v>
      </c>
      <c r="O2406" s="7" t="s">
        <v>8340</v>
      </c>
      <c r="P2406">
        <v>0</v>
      </c>
      <c r="Q2406" s="6" t="e">
        <f>E2406/Table1_2[[#This Row],[backers_count]]</f>
        <v>#DIV/0!</v>
      </c>
    </row>
    <row r="2407" spans="1:17" x14ac:dyDescent="0.35">
      <c r="A2407">
        <v>2405</v>
      </c>
      <c r="B2407" t="s">
        <v>2406</v>
      </c>
      <c r="C2407" t="s">
        <v>6515</v>
      </c>
      <c r="D2407" s="6">
        <v>5000</v>
      </c>
      <c r="E2407" s="6">
        <v>1126</v>
      </c>
      <c r="F2407" t="s">
        <v>8221</v>
      </c>
      <c r="G2407" t="s">
        <v>8224</v>
      </c>
      <c r="H2407" t="s">
        <v>8246</v>
      </c>
      <c r="I2407" s="7">
        <v>1472911375</v>
      </c>
      <c r="J2407" s="7">
        <v>1471096975</v>
      </c>
      <c r="K2407" t="b">
        <v>0</v>
      </c>
      <c r="L2407">
        <v>20</v>
      </c>
      <c r="M2407" t="b">
        <v>0</v>
      </c>
      <c r="N2407" s="7" t="s">
        <v>8339</v>
      </c>
      <c r="O2407" s="7" t="s">
        <v>8340</v>
      </c>
      <c r="P2407">
        <v>23</v>
      </c>
      <c r="Q2407" s="6">
        <f>E2407/Table1_2[[#This Row],[backers_count]]</f>
        <v>56.3</v>
      </c>
    </row>
    <row r="2408" spans="1:17" x14ac:dyDescent="0.35">
      <c r="A2408">
        <v>2406</v>
      </c>
      <c r="B2408" t="s">
        <v>2407</v>
      </c>
      <c r="C2408" t="s">
        <v>6516</v>
      </c>
      <c r="D2408" s="6">
        <v>3250</v>
      </c>
      <c r="E2408" s="6">
        <v>1345</v>
      </c>
      <c r="F2408" t="s">
        <v>8221</v>
      </c>
      <c r="G2408" t="s">
        <v>8224</v>
      </c>
      <c r="H2408" t="s">
        <v>8246</v>
      </c>
      <c r="I2408" s="7">
        <v>1421635190</v>
      </c>
      <c r="J2408" s="7">
        <v>1418179190</v>
      </c>
      <c r="K2408" t="b">
        <v>0</v>
      </c>
      <c r="L2408">
        <v>16</v>
      </c>
      <c r="M2408" t="b">
        <v>0</v>
      </c>
      <c r="N2408" s="7" t="s">
        <v>8339</v>
      </c>
      <c r="O2408" s="7" t="s">
        <v>8340</v>
      </c>
      <c r="P2408">
        <v>42</v>
      </c>
      <c r="Q2408" s="6">
        <f>E2408/Table1_2[[#This Row],[backers_count]]</f>
        <v>84.0625</v>
      </c>
    </row>
    <row r="2409" spans="1:17" x14ac:dyDescent="0.35">
      <c r="A2409">
        <v>2407</v>
      </c>
      <c r="B2409" t="s">
        <v>2408</v>
      </c>
      <c r="C2409" t="s">
        <v>6517</v>
      </c>
      <c r="D2409" s="6">
        <v>22000</v>
      </c>
      <c r="E2409" s="6">
        <v>5557</v>
      </c>
      <c r="F2409" t="s">
        <v>8221</v>
      </c>
      <c r="G2409" t="s">
        <v>8224</v>
      </c>
      <c r="H2409" t="s">
        <v>8246</v>
      </c>
      <c r="I2409" s="7">
        <v>1428732000</v>
      </c>
      <c r="J2409" s="7">
        <v>1426772928</v>
      </c>
      <c r="K2409" t="b">
        <v>0</v>
      </c>
      <c r="L2409">
        <v>33</v>
      </c>
      <c r="M2409" t="b">
        <v>0</v>
      </c>
      <c r="N2409" s="7" t="s">
        <v>8339</v>
      </c>
      <c r="O2409" s="7" t="s">
        <v>8340</v>
      </c>
      <c r="P2409">
        <v>26</v>
      </c>
      <c r="Q2409" s="6">
        <f>E2409/Table1_2[[#This Row],[backers_count]]</f>
        <v>168.39393939393941</v>
      </c>
    </row>
    <row r="2410" spans="1:17" x14ac:dyDescent="0.35">
      <c r="A2410">
        <v>2408</v>
      </c>
      <c r="B2410" t="s">
        <v>2409</v>
      </c>
      <c r="C2410" t="s">
        <v>6518</v>
      </c>
      <c r="D2410" s="6">
        <v>15000</v>
      </c>
      <c r="E2410" s="6">
        <v>30</v>
      </c>
      <c r="F2410" t="s">
        <v>8221</v>
      </c>
      <c r="G2410" t="s">
        <v>8224</v>
      </c>
      <c r="H2410" t="s">
        <v>8246</v>
      </c>
      <c r="I2410" s="7">
        <v>1415247757</v>
      </c>
      <c r="J2410" s="7">
        <v>1412652157</v>
      </c>
      <c r="K2410" t="b">
        <v>0</v>
      </c>
      <c r="L2410">
        <v>2</v>
      </c>
      <c r="M2410" t="b">
        <v>0</v>
      </c>
      <c r="N2410" s="7" t="s">
        <v>8339</v>
      </c>
      <c r="O2410" s="7" t="s">
        <v>8340</v>
      </c>
      <c r="P2410">
        <v>1</v>
      </c>
      <c r="Q2410" s="6">
        <f>E2410/Table1_2[[#This Row],[backers_count]]</f>
        <v>15</v>
      </c>
    </row>
    <row r="2411" spans="1:17" x14ac:dyDescent="0.35">
      <c r="A2411">
        <v>2409</v>
      </c>
      <c r="B2411" t="s">
        <v>2410</v>
      </c>
      <c r="C2411" t="s">
        <v>6519</v>
      </c>
      <c r="D2411" s="6">
        <v>25000</v>
      </c>
      <c r="E2411" s="6">
        <v>460</v>
      </c>
      <c r="F2411" t="s">
        <v>8221</v>
      </c>
      <c r="G2411" t="s">
        <v>8224</v>
      </c>
      <c r="H2411" t="s">
        <v>8246</v>
      </c>
      <c r="I2411" s="7">
        <v>1439931675</v>
      </c>
      <c r="J2411" s="7">
        <v>1437339675</v>
      </c>
      <c r="K2411" t="b">
        <v>0</v>
      </c>
      <c r="L2411">
        <v>6</v>
      </c>
      <c r="M2411" t="b">
        <v>0</v>
      </c>
      <c r="N2411" s="7" t="s">
        <v>8339</v>
      </c>
      <c r="O2411" s="7" t="s">
        <v>8340</v>
      </c>
      <c r="P2411">
        <v>2</v>
      </c>
      <c r="Q2411" s="6">
        <f>E2411/Table1_2[[#This Row],[backers_count]]</f>
        <v>76.666666666666671</v>
      </c>
    </row>
    <row r="2412" spans="1:17" x14ac:dyDescent="0.35">
      <c r="A2412">
        <v>2410</v>
      </c>
      <c r="B2412" t="s">
        <v>2411</v>
      </c>
      <c r="C2412" t="s">
        <v>6520</v>
      </c>
      <c r="D2412" s="6">
        <v>15000</v>
      </c>
      <c r="E2412" s="6">
        <v>0</v>
      </c>
      <c r="F2412" t="s">
        <v>8221</v>
      </c>
      <c r="G2412" t="s">
        <v>8226</v>
      </c>
      <c r="H2412" t="s">
        <v>8248</v>
      </c>
      <c r="I2412" s="7">
        <v>1441619275</v>
      </c>
      <c r="J2412" s="7">
        <v>1439027275</v>
      </c>
      <c r="K2412" t="b">
        <v>0</v>
      </c>
      <c r="L2412">
        <v>0</v>
      </c>
      <c r="M2412" t="b">
        <v>0</v>
      </c>
      <c r="N2412" s="7" t="s">
        <v>8339</v>
      </c>
      <c r="O2412" s="7" t="s">
        <v>8340</v>
      </c>
      <c r="P2412">
        <v>0</v>
      </c>
      <c r="Q2412" s="6" t="e">
        <f>E2412/Table1_2[[#This Row],[backers_count]]</f>
        <v>#DIV/0!</v>
      </c>
    </row>
    <row r="2413" spans="1:17" x14ac:dyDescent="0.35">
      <c r="A2413">
        <v>2411</v>
      </c>
      <c r="B2413" t="s">
        <v>2412</v>
      </c>
      <c r="C2413" t="s">
        <v>6521</v>
      </c>
      <c r="D2413" s="6">
        <v>25000</v>
      </c>
      <c r="E2413" s="6">
        <v>151</v>
      </c>
      <c r="F2413" t="s">
        <v>8221</v>
      </c>
      <c r="G2413" t="s">
        <v>8224</v>
      </c>
      <c r="H2413" t="s">
        <v>8246</v>
      </c>
      <c r="I2413" s="7">
        <v>1440524082</v>
      </c>
      <c r="J2413" s="7">
        <v>1437932082</v>
      </c>
      <c r="K2413" t="b">
        <v>0</v>
      </c>
      <c r="L2413">
        <v>3</v>
      </c>
      <c r="M2413" t="b">
        <v>0</v>
      </c>
      <c r="N2413" s="7" t="s">
        <v>8339</v>
      </c>
      <c r="O2413" s="7" t="s">
        <v>8340</v>
      </c>
      <c r="P2413">
        <v>1</v>
      </c>
      <c r="Q2413" s="6">
        <f>E2413/Table1_2[[#This Row],[backers_count]]</f>
        <v>50.333333333333336</v>
      </c>
    </row>
    <row r="2414" spans="1:17" x14ac:dyDescent="0.35">
      <c r="A2414">
        <v>2412</v>
      </c>
      <c r="B2414" t="s">
        <v>2413</v>
      </c>
      <c r="C2414" t="s">
        <v>6522</v>
      </c>
      <c r="D2414" s="6">
        <v>8000</v>
      </c>
      <c r="E2414" s="6">
        <v>0</v>
      </c>
      <c r="F2414" t="s">
        <v>8221</v>
      </c>
      <c r="G2414" t="s">
        <v>8230</v>
      </c>
      <c r="H2414" t="s">
        <v>8249</v>
      </c>
      <c r="I2414" s="7">
        <v>1480185673</v>
      </c>
      <c r="J2414" s="7">
        <v>1476294073</v>
      </c>
      <c r="K2414" t="b">
        <v>0</v>
      </c>
      <c r="L2414">
        <v>0</v>
      </c>
      <c r="M2414" t="b">
        <v>0</v>
      </c>
      <c r="N2414" s="7" t="s">
        <v>8339</v>
      </c>
      <c r="O2414" s="7" t="s">
        <v>8340</v>
      </c>
      <c r="P2414">
        <v>0</v>
      </c>
      <c r="Q2414" s="6" t="e">
        <f>E2414/Table1_2[[#This Row],[backers_count]]</f>
        <v>#DIV/0!</v>
      </c>
    </row>
    <row r="2415" spans="1:17" x14ac:dyDescent="0.35">
      <c r="A2415">
        <v>2413</v>
      </c>
      <c r="B2415" t="s">
        <v>2414</v>
      </c>
      <c r="C2415" t="s">
        <v>6523</v>
      </c>
      <c r="D2415" s="6">
        <v>3000</v>
      </c>
      <c r="E2415" s="6">
        <v>25</v>
      </c>
      <c r="F2415" t="s">
        <v>8221</v>
      </c>
      <c r="G2415" t="s">
        <v>8224</v>
      </c>
      <c r="H2415" t="s">
        <v>8246</v>
      </c>
      <c r="I2415" s="7">
        <v>1401579000</v>
      </c>
      <c r="J2415" s="7">
        <v>1398911882</v>
      </c>
      <c r="K2415" t="b">
        <v>0</v>
      </c>
      <c r="L2415">
        <v>3</v>
      </c>
      <c r="M2415" t="b">
        <v>0</v>
      </c>
      <c r="N2415" s="7" t="s">
        <v>8339</v>
      </c>
      <c r="O2415" s="7" t="s">
        <v>8340</v>
      </c>
      <c r="P2415">
        <v>1</v>
      </c>
      <c r="Q2415" s="6">
        <f>E2415/Table1_2[[#This Row],[backers_count]]</f>
        <v>8.3333333333333339</v>
      </c>
    </row>
    <row r="2416" spans="1:17" x14ac:dyDescent="0.35">
      <c r="A2416">
        <v>2414</v>
      </c>
      <c r="B2416" t="s">
        <v>2415</v>
      </c>
      <c r="C2416" t="s">
        <v>6524</v>
      </c>
      <c r="D2416" s="6">
        <v>15000</v>
      </c>
      <c r="E2416" s="6">
        <v>460</v>
      </c>
      <c r="F2416" t="s">
        <v>8221</v>
      </c>
      <c r="G2416" t="s">
        <v>8224</v>
      </c>
      <c r="H2416" t="s">
        <v>8246</v>
      </c>
      <c r="I2416" s="7">
        <v>1440215940</v>
      </c>
      <c r="J2416" s="7">
        <v>1436805660</v>
      </c>
      <c r="K2416" t="b">
        <v>0</v>
      </c>
      <c r="L2416">
        <v>13</v>
      </c>
      <c r="M2416" t="b">
        <v>0</v>
      </c>
      <c r="N2416" s="7" t="s">
        <v>8339</v>
      </c>
      <c r="O2416" s="7" t="s">
        <v>8340</v>
      </c>
      <c r="P2416">
        <v>4</v>
      </c>
      <c r="Q2416" s="6">
        <f>E2416/Table1_2[[#This Row],[backers_count]]</f>
        <v>35.384615384615387</v>
      </c>
    </row>
    <row r="2417" spans="1:17" x14ac:dyDescent="0.35">
      <c r="A2417">
        <v>2415</v>
      </c>
      <c r="B2417" t="s">
        <v>2416</v>
      </c>
      <c r="C2417" t="s">
        <v>6525</v>
      </c>
      <c r="D2417" s="6">
        <v>60000</v>
      </c>
      <c r="E2417" s="6">
        <v>335</v>
      </c>
      <c r="F2417" t="s">
        <v>8221</v>
      </c>
      <c r="G2417" t="s">
        <v>8224</v>
      </c>
      <c r="H2417" t="s">
        <v>8246</v>
      </c>
      <c r="I2417" s="7">
        <v>1468615346</v>
      </c>
      <c r="J2417" s="7">
        <v>1466023346</v>
      </c>
      <c r="K2417" t="b">
        <v>0</v>
      </c>
      <c r="L2417">
        <v>6</v>
      </c>
      <c r="M2417" t="b">
        <v>0</v>
      </c>
      <c r="N2417" s="7" t="s">
        <v>8339</v>
      </c>
      <c r="O2417" s="7" t="s">
        <v>8340</v>
      </c>
      <c r="P2417">
        <v>1</v>
      </c>
      <c r="Q2417" s="6">
        <f>E2417/Table1_2[[#This Row],[backers_count]]</f>
        <v>55.833333333333336</v>
      </c>
    </row>
    <row r="2418" spans="1:17" x14ac:dyDescent="0.35">
      <c r="A2418">
        <v>2416</v>
      </c>
      <c r="B2418" t="s">
        <v>2417</v>
      </c>
      <c r="C2418" t="s">
        <v>6526</v>
      </c>
      <c r="D2418" s="6">
        <v>20000</v>
      </c>
      <c r="E2418" s="6">
        <v>5</v>
      </c>
      <c r="F2418" t="s">
        <v>8221</v>
      </c>
      <c r="G2418" t="s">
        <v>8224</v>
      </c>
      <c r="H2418" t="s">
        <v>8246</v>
      </c>
      <c r="I2418" s="7">
        <v>1426345200</v>
      </c>
      <c r="J2418" s="7">
        <v>1421343743</v>
      </c>
      <c r="K2418" t="b">
        <v>0</v>
      </c>
      <c r="L2418">
        <v>1</v>
      </c>
      <c r="M2418" t="b">
        <v>0</v>
      </c>
      <c r="N2418" s="7" t="s">
        <v>8339</v>
      </c>
      <c r="O2418" s="7" t="s">
        <v>8340</v>
      </c>
      <c r="P2418">
        <v>1</v>
      </c>
      <c r="Q2418" s="6">
        <f>E2418/Table1_2[[#This Row],[backers_count]]</f>
        <v>5</v>
      </c>
    </row>
    <row r="2419" spans="1:17" x14ac:dyDescent="0.35">
      <c r="A2419">
        <v>2417</v>
      </c>
      <c r="B2419" t="s">
        <v>2418</v>
      </c>
      <c r="C2419" t="s">
        <v>6527</v>
      </c>
      <c r="D2419" s="6">
        <v>1000</v>
      </c>
      <c r="E2419" s="6">
        <v>0</v>
      </c>
      <c r="F2419" t="s">
        <v>8221</v>
      </c>
      <c r="G2419" t="s">
        <v>8224</v>
      </c>
      <c r="H2419" t="s">
        <v>8246</v>
      </c>
      <c r="I2419" s="7">
        <v>1407705187</v>
      </c>
      <c r="J2419" s="7">
        <v>1405113187</v>
      </c>
      <c r="K2419" t="b">
        <v>0</v>
      </c>
      <c r="L2419">
        <v>0</v>
      </c>
      <c r="M2419" t="b">
        <v>0</v>
      </c>
      <c r="N2419" s="7" t="s">
        <v>8339</v>
      </c>
      <c r="O2419" s="7" t="s">
        <v>8340</v>
      </c>
      <c r="P2419">
        <v>0</v>
      </c>
      <c r="Q2419" s="6" t="e">
        <f>E2419/Table1_2[[#This Row],[backers_count]]</f>
        <v>#DIV/0!</v>
      </c>
    </row>
    <row r="2420" spans="1:17" x14ac:dyDescent="0.35">
      <c r="A2420">
        <v>2418</v>
      </c>
      <c r="B2420" t="s">
        <v>2419</v>
      </c>
      <c r="C2420" t="s">
        <v>6528</v>
      </c>
      <c r="D2420" s="6">
        <v>25000</v>
      </c>
      <c r="E2420" s="6">
        <v>5</v>
      </c>
      <c r="F2420" t="s">
        <v>8221</v>
      </c>
      <c r="G2420" t="s">
        <v>8224</v>
      </c>
      <c r="H2420" t="s">
        <v>8246</v>
      </c>
      <c r="I2420" s="7">
        <v>1427225644</v>
      </c>
      <c r="J2420" s="7">
        <v>1422045244</v>
      </c>
      <c r="K2420" t="b">
        <v>0</v>
      </c>
      <c r="L2420">
        <v>5</v>
      </c>
      <c r="M2420" t="b">
        <v>0</v>
      </c>
      <c r="N2420" s="7" t="s">
        <v>8339</v>
      </c>
      <c r="O2420" s="7" t="s">
        <v>8340</v>
      </c>
      <c r="P2420">
        <v>1</v>
      </c>
      <c r="Q2420" s="6">
        <f>E2420/Table1_2[[#This Row],[backers_count]]</f>
        <v>1</v>
      </c>
    </row>
    <row r="2421" spans="1:17" x14ac:dyDescent="0.35">
      <c r="A2421">
        <v>2419</v>
      </c>
      <c r="B2421" t="s">
        <v>2420</v>
      </c>
      <c r="C2421" t="s">
        <v>6529</v>
      </c>
      <c r="D2421" s="6">
        <v>3000</v>
      </c>
      <c r="E2421" s="6">
        <v>0</v>
      </c>
      <c r="F2421" t="s">
        <v>8221</v>
      </c>
      <c r="G2421" t="s">
        <v>8224</v>
      </c>
      <c r="H2421" t="s">
        <v>8246</v>
      </c>
      <c r="I2421" s="7">
        <v>1424281389</v>
      </c>
      <c r="J2421" s="7">
        <v>1419097389</v>
      </c>
      <c r="K2421" t="b">
        <v>0</v>
      </c>
      <c r="L2421">
        <v>0</v>
      </c>
      <c r="M2421" t="b">
        <v>0</v>
      </c>
      <c r="N2421" s="7" t="s">
        <v>8339</v>
      </c>
      <c r="O2421" s="7" t="s">
        <v>8340</v>
      </c>
      <c r="P2421">
        <v>0</v>
      </c>
      <c r="Q2421" s="6" t="e">
        <f>E2421/Table1_2[[#This Row],[backers_count]]</f>
        <v>#DIV/0!</v>
      </c>
    </row>
    <row r="2422" spans="1:17" x14ac:dyDescent="0.35">
      <c r="A2422">
        <v>2420</v>
      </c>
      <c r="B2422" t="s">
        <v>2421</v>
      </c>
      <c r="C2422" t="s">
        <v>6530</v>
      </c>
      <c r="D2422" s="6">
        <v>16870</v>
      </c>
      <c r="E2422" s="6">
        <v>2501</v>
      </c>
      <c r="F2422" t="s">
        <v>8221</v>
      </c>
      <c r="G2422" t="s">
        <v>8224</v>
      </c>
      <c r="H2422" t="s">
        <v>8246</v>
      </c>
      <c r="I2422" s="7">
        <v>1415583695</v>
      </c>
      <c r="J2422" s="7">
        <v>1410396095</v>
      </c>
      <c r="K2422" t="b">
        <v>0</v>
      </c>
      <c r="L2422">
        <v>36</v>
      </c>
      <c r="M2422" t="b">
        <v>0</v>
      </c>
      <c r="N2422" s="7" t="s">
        <v>8339</v>
      </c>
      <c r="O2422" s="7" t="s">
        <v>8340</v>
      </c>
      <c r="P2422">
        <v>15</v>
      </c>
      <c r="Q2422" s="6">
        <f>E2422/Table1_2[[#This Row],[backers_count]]</f>
        <v>69.472222222222229</v>
      </c>
    </row>
    <row r="2423" spans="1:17" x14ac:dyDescent="0.35">
      <c r="A2423">
        <v>2421</v>
      </c>
      <c r="B2423" t="s">
        <v>2422</v>
      </c>
      <c r="C2423" t="s">
        <v>6531</v>
      </c>
      <c r="D2423" s="6">
        <v>6000</v>
      </c>
      <c r="E2423" s="6">
        <v>1</v>
      </c>
      <c r="F2423" t="s">
        <v>8221</v>
      </c>
      <c r="G2423" t="s">
        <v>8224</v>
      </c>
      <c r="H2423" t="s">
        <v>8246</v>
      </c>
      <c r="I2423" s="7">
        <v>1424536196</v>
      </c>
      <c r="J2423" s="7">
        <v>1421944196</v>
      </c>
      <c r="K2423" t="b">
        <v>0</v>
      </c>
      <c r="L2423">
        <v>1</v>
      </c>
      <c r="M2423" t="b">
        <v>0</v>
      </c>
      <c r="N2423" s="7" t="s">
        <v>8339</v>
      </c>
      <c r="O2423" s="7" t="s">
        <v>8340</v>
      </c>
      <c r="P2423">
        <v>1</v>
      </c>
      <c r="Q2423" s="6">
        <f>E2423/Table1_2[[#This Row],[backers_count]]</f>
        <v>1</v>
      </c>
    </row>
    <row r="2424" spans="1:17" x14ac:dyDescent="0.35">
      <c r="A2424">
        <v>2422</v>
      </c>
      <c r="B2424" t="s">
        <v>2423</v>
      </c>
      <c r="C2424" t="s">
        <v>6532</v>
      </c>
      <c r="D2424" s="6">
        <v>500</v>
      </c>
      <c r="E2424" s="6">
        <v>1</v>
      </c>
      <c r="F2424" t="s">
        <v>8221</v>
      </c>
      <c r="G2424" t="s">
        <v>8224</v>
      </c>
      <c r="H2424" t="s">
        <v>8246</v>
      </c>
      <c r="I2424" s="7">
        <v>1426091036</v>
      </c>
      <c r="J2424" s="7">
        <v>1423502636</v>
      </c>
      <c r="K2424" t="b">
        <v>0</v>
      </c>
      <c r="L2424">
        <v>1</v>
      </c>
      <c r="M2424" t="b">
        <v>0</v>
      </c>
      <c r="N2424" s="7" t="s">
        <v>8339</v>
      </c>
      <c r="O2424" s="7" t="s">
        <v>8340</v>
      </c>
      <c r="P2424">
        <v>1</v>
      </c>
      <c r="Q2424" s="6">
        <f>E2424/Table1_2[[#This Row],[backers_count]]</f>
        <v>1</v>
      </c>
    </row>
    <row r="2425" spans="1:17" x14ac:dyDescent="0.35">
      <c r="A2425">
        <v>2423</v>
      </c>
      <c r="B2425" t="s">
        <v>2424</v>
      </c>
      <c r="C2425" t="s">
        <v>6533</v>
      </c>
      <c r="D2425" s="6">
        <v>60000</v>
      </c>
      <c r="E2425" s="6">
        <v>8</v>
      </c>
      <c r="F2425" t="s">
        <v>8221</v>
      </c>
      <c r="G2425" t="s">
        <v>8224</v>
      </c>
      <c r="H2425" t="s">
        <v>8246</v>
      </c>
      <c r="I2425" s="7">
        <v>1420044890</v>
      </c>
      <c r="J2425" s="7">
        <v>1417452890</v>
      </c>
      <c r="K2425" t="b">
        <v>0</v>
      </c>
      <c r="L2425">
        <v>1</v>
      </c>
      <c r="M2425" t="b">
        <v>0</v>
      </c>
      <c r="N2425" s="7" t="s">
        <v>8339</v>
      </c>
      <c r="O2425" s="7" t="s">
        <v>8340</v>
      </c>
      <c r="P2425">
        <v>1</v>
      </c>
      <c r="Q2425" s="6">
        <f>E2425/Table1_2[[#This Row],[backers_count]]</f>
        <v>8</v>
      </c>
    </row>
    <row r="2426" spans="1:17" x14ac:dyDescent="0.35">
      <c r="A2426">
        <v>2424</v>
      </c>
      <c r="B2426" t="s">
        <v>2425</v>
      </c>
      <c r="C2426" t="s">
        <v>6534</v>
      </c>
      <c r="D2426" s="6">
        <v>25000</v>
      </c>
      <c r="E2426" s="6">
        <v>310</v>
      </c>
      <c r="F2426" t="s">
        <v>8221</v>
      </c>
      <c r="G2426" t="s">
        <v>8224</v>
      </c>
      <c r="H2426" t="s">
        <v>8246</v>
      </c>
      <c r="I2426" s="7">
        <v>1414445108</v>
      </c>
      <c r="J2426" s="7">
        <v>1411853108</v>
      </c>
      <c r="K2426" t="b">
        <v>0</v>
      </c>
      <c r="L2426">
        <v>9</v>
      </c>
      <c r="M2426" t="b">
        <v>0</v>
      </c>
      <c r="N2426" s="7" t="s">
        <v>8339</v>
      </c>
      <c r="O2426" s="7" t="s">
        <v>8340</v>
      </c>
      <c r="P2426">
        <v>2</v>
      </c>
      <c r="Q2426" s="6">
        <f>E2426/Table1_2[[#This Row],[backers_count]]</f>
        <v>34.444444444444443</v>
      </c>
    </row>
    <row r="2427" spans="1:17" x14ac:dyDescent="0.35">
      <c r="A2427">
        <v>2425</v>
      </c>
      <c r="B2427" t="s">
        <v>2426</v>
      </c>
      <c r="C2427" t="s">
        <v>6535</v>
      </c>
      <c r="D2427" s="6">
        <v>3500</v>
      </c>
      <c r="E2427" s="6">
        <v>1</v>
      </c>
      <c r="F2427" t="s">
        <v>8221</v>
      </c>
      <c r="G2427" t="s">
        <v>8224</v>
      </c>
      <c r="H2427" t="s">
        <v>8246</v>
      </c>
      <c r="I2427" s="7">
        <v>1464386640</v>
      </c>
      <c r="J2427" s="7">
        <v>1463090149</v>
      </c>
      <c r="K2427" t="b">
        <v>0</v>
      </c>
      <c r="L2427">
        <v>1</v>
      </c>
      <c r="M2427" t="b">
        <v>0</v>
      </c>
      <c r="N2427" s="7" t="s">
        <v>8339</v>
      </c>
      <c r="O2427" s="7" t="s">
        <v>8340</v>
      </c>
      <c r="P2427">
        <v>1</v>
      </c>
      <c r="Q2427" s="6">
        <f>E2427/Table1_2[[#This Row],[backers_count]]</f>
        <v>1</v>
      </c>
    </row>
    <row r="2428" spans="1:17" x14ac:dyDescent="0.35">
      <c r="A2428">
        <v>2426</v>
      </c>
      <c r="B2428" t="s">
        <v>2427</v>
      </c>
      <c r="C2428" t="s">
        <v>6536</v>
      </c>
      <c r="D2428" s="6">
        <v>20000</v>
      </c>
      <c r="E2428" s="6">
        <v>0</v>
      </c>
      <c r="F2428" t="s">
        <v>8221</v>
      </c>
      <c r="G2428" t="s">
        <v>8224</v>
      </c>
      <c r="H2428" t="s">
        <v>8246</v>
      </c>
      <c r="I2428" s="7">
        <v>1439006692</v>
      </c>
      <c r="J2428" s="7">
        <v>1433822692</v>
      </c>
      <c r="K2428" t="b">
        <v>0</v>
      </c>
      <c r="L2428">
        <v>0</v>
      </c>
      <c r="M2428" t="b">
        <v>0</v>
      </c>
      <c r="N2428" s="7" t="s">
        <v>8339</v>
      </c>
      <c r="O2428" s="7" t="s">
        <v>8340</v>
      </c>
      <c r="P2428">
        <v>0</v>
      </c>
      <c r="Q2428" s="6" t="e">
        <f>E2428/Table1_2[[#This Row],[backers_count]]</f>
        <v>#DIV/0!</v>
      </c>
    </row>
    <row r="2429" spans="1:17" x14ac:dyDescent="0.35">
      <c r="A2429">
        <v>2427</v>
      </c>
      <c r="B2429" t="s">
        <v>2428</v>
      </c>
      <c r="C2429" t="s">
        <v>6537</v>
      </c>
      <c r="D2429" s="6">
        <v>50000</v>
      </c>
      <c r="E2429" s="6">
        <v>1</v>
      </c>
      <c r="F2429" t="s">
        <v>8221</v>
      </c>
      <c r="G2429" t="s">
        <v>8224</v>
      </c>
      <c r="H2429" t="s">
        <v>8246</v>
      </c>
      <c r="I2429" s="7">
        <v>1458715133</v>
      </c>
      <c r="J2429" s="7">
        <v>1455262733</v>
      </c>
      <c r="K2429" t="b">
        <v>0</v>
      </c>
      <c r="L2429">
        <v>1</v>
      </c>
      <c r="M2429" t="b">
        <v>0</v>
      </c>
      <c r="N2429" s="7" t="s">
        <v>8339</v>
      </c>
      <c r="O2429" s="7" t="s">
        <v>8340</v>
      </c>
      <c r="P2429">
        <v>1</v>
      </c>
      <c r="Q2429" s="6">
        <f>E2429/Table1_2[[#This Row],[backers_count]]</f>
        <v>1</v>
      </c>
    </row>
    <row r="2430" spans="1:17" x14ac:dyDescent="0.35">
      <c r="A2430">
        <v>2428</v>
      </c>
      <c r="B2430" t="s">
        <v>2429</v>
      </c>
      <c r="C2430" t="s">
        <v>6538</v>
      </c>
      <c r="D2430" s="6">
        <v>35000</v>
      </c>
      <c r="E2430" s="6">
        <v>1</v>
      </c>
      <c r="F2430" t="s">
        <v>8221</v>
      </c>
      <c r="G2430" t="s">
        <v>8224</v>
      </c>
      <c r="H2430" t="s">
        <v>8246</v>
      </c>
      <c r="I2430" s="7">
        <v>1426182551</v>
      </c>
      <c r="J2430" s="7">
        <v>1423594151</v>
      </c>
      <c r="K2430" t="b">
        <v>0</v>
      </c>
      <c r="L2430">
        <v>1</v>
      </c>
      <c r="M2430" t="b">
        <v>0</v>
      </c>
      <c r="N2430" s="7" t="s">
        <v>8339</v>
      </c>
      <c r="O2430" s="7" t="s">
        <v>8340</v>
      </c>
      <c r="P2430">
        <v>1</v>
      </c>
      <c r="Q2430" s="6">
        <f>E2430/Table1_2[[#This Row],[backers_count]]</f>
        <v>1</v>
      </c>
    </row>
    <row r="2431" spans="1:17" x14ac:dyDescent="0.35">
      <c r="A2431">
        <v>2429</v>
      </c>
      <c r="B2431" t="s">
        <v>2430</v>
      </c>
      <c r="C2431" t="s">
        <v>6539</v>
      </c>
      <c r="D2431" s="6">
        <v>140000</v>
      </c>
      <c r="E2431" s="6">
        <v>2005</v>
      </c>
      <c r="F2431" t="s">
        <v>8221</v>
      </c>
      <c r="G2431" t="s">
        <v>8234</v>
      </c>
      <c r="H2431" t="s">
        <v>8254</v>
      </c>
      <c r="I2431" s="7">
        <v>1486313040</v>
      </c>
      <c r="J2431" s="7">
        <v>1483131966</v>
      </c>
      <c r="K2431" t="b">
        <v>0</v>
      </c>
      <c r="L2431">
        <v>4</v>
      </c>
      <c r="M2431" t="b">
        <v>0</v>
      </c>
      <c r="N2431" s="7" t="s">
        <v>8339</v>
      </c>
      <c r="O2431" s="7" t="s">
        <v>8340</v>
      </c>
      <c r="P2431">
        <v>2</v>
      </c>
      <c r="Q2431" s="6">
        <f>E2431/Table1_2[[#This Row],[backers_count]]</f>
        <v>501.25</v>
      </c>
    </row>
    <row r="2432" spans="1:17" x14ac:dyDescent="0.35">
      <c r="A2432">
        <v>2430</v>
      </c>
      <c r="B2432" t="s">
        <v>2431</v>
      </c>
      <c r="C2432" t="s">
        <v>6540</v>
      </c>
      <c r="D2432" s="6">
        <v>3000</v>
      </c>
      <c r="E2432" s="6">
        <v>21</v>
      </c>
      <c r="F2432" t="s">
        <v>8221</v>
      </c>
      <c r="G2432" t="s">
        <v>8224</v>
      </c>
      <c r="H2432" t="s">
        <v>8246</v>
      </c>
      <c r="I2432" s="7">
        <v>1455246504</v>
      </c>
      <c r="J2432" s="7">
        <v>1452654504</v>
      </c>
      <c r="K2432" t="b">
        <v>0</v>
      </c>
      <c r="L2432">
        <v>2</v>
      </c>
      <c r="M2432" t="b">
        <v>0</v>
      </c>
      <c r="N2432" s="7" t="s">
        <v>8339</v>
      </c>
      <c r="O2432" s="7" t="s">
        <v>8340</v>
      </c>
      <c r="P2432">
        <v>1</v>
      </c>
      <c r="Q2432" s="6">
        <f>E2432/Table1_2[[#This Row],[backers_count]]</f>
        <v>10.5</v>
      </c>
    </row>
    <row r="2433" spans="1:17" x14ac:dyDescent="0.35">
      <c r="A2433">
        <v>2431</v>
      </c>
      <c r="B2433" t="s">
        <v>2432</v>
      </c>
      <c r="C2433" t="s">
        <v>6541</v>
      </c>
      <c r="D2433" s="6">
        <v>100000</v>
      </c>
      <c r="E2433" s="6">
        <v>2</v>
      </c>
      <c r="F2433" t="s">
        <v>8221</v>
      </c>
      <c r="G2433" t="s">
        <v>8224</v>
      </c>
      <c r="H2433" t="s">
        <v>8246</v>
      </c>
      <c r="I2433" s="7">
        <v>1467080613</v>
      </c>
      <c r="J2433" s="7">
        <v>1461896613</v>
      </c>
      <c r="K2433" t="b">
        <v>0</v>
      </c>
      <c r="L2433">
        <v>2</v>
      </c>
      <c r="M2433" t="b">
        <v>0</v>
      </c>
      <c r="N2433" s="7" t="s">
        <v>8339</v>
      </c>
      <c r="O2433" s="7" t="s">
        <v>8340</v>
      </c>
      <c r="P2433">
        <v>1</v>
      </c>
      <c r="Q2433" s="6">
        <f>E2433/Table1_2[[#This Row],[backers_count]]</f>
        <v>1</v>
      </c>
    </row>
    <row r="2434" spans="1:17" x14ac:dyDescent="0.35">
      <c r="A2434">
        <v>2432</v>
      </c>
      <c r="B2434" t="s">
        <v>2433</v>
      </c>
      <c r="C2434" t="s">
        <v>6542</v>
      </c>
      <c r="D2434" s="6">
        <v>14000</v>
      </c>
      <c r="E2434" s="6">
        <v>2</v>
      </c>
      <c r="F2434" t="s">
        <v>8221</v>
      </c>
      <c r="G2434" t="s">
        <v>8224</v>
      </c>
      <c r="H2434" t="s">
        <v>8246</v>
      </c>
      <c r="I2434" s="7">
        <v>1425791697</v>
      </c>
      <c r="J2434" s="7">
        <v>1423199697</v>
      </c>
      <c r="K2434" t="b">
        <v>0</v>
      </c>
      <c r="L2434">
        <v>2</v>
      </c>
      <c r="M2434" t="b">
        <v>0</v>
      </c>
      <c r="N2434" s="7" t="s">
        <v>8339</v>
      </c>
      <c r="O2434" s="7" t="s">
        <v>8340</v>
      </c>
      <c r="P2434">
        <v>1</v>
      </c>
      <c r="Q2434" s="6">
        <f>E2434/Table1_2[[#This Row],[backers_count]]</f>
        <v>1</v>
      </c>
    </row>
    <row r="2435" spans="1:17" x14ac:dyDescent="0.35">
      <c r="A2435">
        <v>2433</v>
      </c>
      <c r="B2435" t="s">
        <v>2434</v>
      </c>
      <c r="C2435" t="s">
        <v>6543</v>
      </c>
      <c r="D2435" s="6">
        <v>10000</v>
      </c>
      <c r="E2435" s="6">
        <v>0</v>
      </c>
      <c r="F2435" t="s">
        <v>8221</v>
      </c>
      <c r="G2435" t="s">
        <v>8224</v>
      </c>
      <c r="H2435" t="s">
        <v>8246</v>
      </c>
      <c r="I2435" s="7">
        <v>1456608943</v>
      </c>
      <c r="J2435" s="7">
        <v>1454016943</v>
      </c>
      <c r="K2435" t="b">
        <v>0</v>
      </c>
      <c r="L2435">
        <v>0</v>
      </c>
      <c r="M2435" t="b">
        <v>0</v>
      </c>
      <c r="N2435" s="7" t="s">
        <v>8339</v>
      </c>
      <c r="O2435" s="7" t="s">
        <v>8340</v>
      </c>
      <c r="P2435">
        <v>0</v>
      </c>
      <c r="Q2435" s="6" t="e">
        <f>E2435/Table1_2[[#This Row],[backers_count]]</f>
        <v>#DIV/0!</v>
      </c>
    </row>
    <row r="2436" spans="1:17" x14ac:dyDescent="0.35">
      <c r="A2436">
        <v>2434</v>
      </c>
      <c r="B2436" t="s">
        <v>2435</v>
      </c>
      <c r="C2436" t="s">
        <v>6544</v>
      </c>
      <c r="D2436" s="6">
        <v>20000</v>
      </c>
      <c r="E2436" s="6">
        <v>26</v>
      </c>
      <c r="F2436" t="s">
        <v>8221</v>
      </c>
      <c r="G2436" t="s">
        <v>8224</v>
      </c>
      <c r="H2436" t="s">
        <v>8246</v>
      </c>
      <c r="I2436" s="7">
        <v>1438662474</v>
      </c>
      <c r="J2436" s="7">
        <v>1435206474</v>
      </c>
      <c r="K2436" t="b">
        <v>0</v>
      </c>
      <c r="L2436">
        <v>2</v>
      </c>
      <c r="M2436" t="b">
        <v>0</v>
      </c>
      <c r="N2436" s="7" t="s">
        <v>8339</v>
      </c>
      <c r="O2436" s="7" t="s">
        <v>8340</v>
      </c>
      <c r="P2436">
        <v>1</v>
      </c>
      <c r="Q2436" s="6">
        <f>E2436/Table1_2[[#This Row],[backers_count]]</f>
        <v>13</v>
      </c>
    </row>
    <row r="2437" spans="1:17" x14ac:dyDescent="0.35">
      <c r="A2437">
        <v>2435</v>
      </c>
      <c r="B2437" t="s">
        <v>2436</v>
      </c>
      <c r="C2437" t="s">
        <v>6545</v>
      </c>
      <c r="D2437" s="6">
        <v>250000</v>
      </c>
      <c r="E2437" s="6">
        <v>1224</v>
      </c>
      <c r="F2437" t="s">
        <v>8221</v>
      </c>
      <c r="G2437" t="s">
        <v>8235</v>
      </c>
      <c r="H2437" t="s">
        <v>8255</v>
      </c>
      <c r="I2437" s="7">
        <v>1444027186</v>
      </c>
      <c r="J2437" s="7">
        <v>1441435186</v>
      </c>
      <c r="K2437" t="b">
        <v>0</v>
      </c>
      <c r="L2437">
        <v>4</v>
      </c>
      <c r="M2437" t="b">
        <v>0</v>
      </c>
      <c r="N2437" s="7" t="s">
        <v>8339</v>
      </c>
      <c r="O2437" s="7" t="s">
        <v>8340</v>
      </c>
      <c r="P2437">
        <v>1</v>
      </c>
      <c r="Q2437" s="6">
        <f>E2437/Table1_2[[#This Row],[backers_count]]</f>
        <v>306</v>
      </c>
    </row>
    <row r="2438" spans="1:17" x14ac:dyDescent="0.35">
      <c r="A2438">
        <v>2436</v>
      </c>
      <c r="B2438" t="s">
        <v>2437</v>
      </c>
      <c r="C2438" t="s">
        <v>6546</v>
      </c>
      <c r="D2438" s="6">
        <v>117000</v>
      </c>
      <c r="E2438" s="6">
        <v>45</v>
      </c>
      <c r="F2438" t="s">
        <v>8221</v>
      </c>
      <c r="G2438" t="s">
        <v>8229</v>
      </c>
      <c r="H2438" t="s">
        <v>8251</v>
      </c>
      <c r="I2438" s="7">
        <v>1454078770</v>
      </c>
      <c r="J2438" s="7">
        <v>1448894770</v>
      </c>
      <c r="K2438" t="b">
        <v>0</v>
      </c>
      <c r="L2438">
        <v>2</v>
      </c>
      <c r="M2438" t="b">
        <v>0</v>
      </c>
      <c r="N2438" s="7" t="s">
        <v>8339</v>
      </c>
      <c r="O2438" s="7" t="s">
        <v>8340</v>
      </c>
      <c r="P2438">
        <v>1</v>
      </c>
      <c r="Q2438" s="6">
        <f>E2438/Table1_2[[#This Row],[backers_count]]</f>
        <v>22.5</v>
      </c>
    </row>
    <row r="2439" spans="1:17" x14ac:dyDescent="0.35">
      <c r="A2439">
        <v>2437</v>
      </c>
      <c r="B2439" t="s">
        <v>2438</v>
      </c>
      <c r="C2439" t="s">
        <v>6547</v>
      </c>
      <c r="D2439" s="6">
        <v>8000</v>
      </c>
      <c r="E2439" s="6">
        <v>0</v>
      </c>
      <c r="F2439" t="s">
        <v>8221</v>
      </c>
      <c r="G2439" t="s">
        <v>8224</v>
      </c>
      <c r="H2439" t="s">
        <v>8246</v>
      </c>
      <c r="I2439" s="7">
        <v>1426615200</v>
      </c>
      <c r="J2439" s="7">
        <v>1422400188</v>
      </c>
      <c r="K2439" t="b">
        <v>0</v>
      </c>
      <c r="L2439">
        <v>0</v>
      </c>
      <c r="M2439" t="b">
        <v>0</v>
      </c>
      <c r="N2439" s="7" t="s">
        <v>8339</v>
      </c>
      <c r="O2439" s="7" t="s">
        <v>8340</v>
      </c>
      <c r="P2439">
        <v>0</v>
      </c>
      <c r="Q2439" s="6" t="e">
        <f>E2439/Table1_2[[#This Row],[backers_count]]</f>
        <v>#DIV/0!</v>
      </c>
    </row>
    <row r="2440" spans="1:17" x14ac:dyDescent="0.35">
      <c r="A2440">
        <v>2438</v>
      </c>
      <c r="B2440" t="s">
        <v>2439</v>
      </c>
      <c r="C2440" t="s">
        <v>6548</v>
      </c>
      <c r="D2440" s="6">
        <v>15000</v>
      </c>
      <c r="E2440" s="6">
        <v>50</v>
      </c>
      <c r="F2440" t="s">
        <v>8221</v>
      </c>
      <c r="G2440" t="s">
        <v>8224</v>
      </c>
      <c r="H2440" t="s">
        <v>8246</v>
      </c>
      <c r="I2440" s="7">
        <v>1449529062</v>
      </c>
      <c r="J2440" s="7">
        <v>1444341462</v>
      </c>
      <c r="K2440" t="b">
        <v>0</v>
      </c>
      <c r="L2440">
        <v>1</v>
      </c>
      <c r="M2440" t="b">
        <v>0</v>
      </c>
      <c r="N2440" s="7" t="s">
        <v>8339</v>
      </c>
      <c r="O2440" s="7" t="s">
        <v>8340</v>
      </c>
      <c r="P2440">
        <v>1</v>
      </c>
      <c r="Q2440" s="6">
        <f>E2440/Table1_2[[#This Row],[backers_count]]</f>
        <v>50</v>
      </c>
    </row>
    <row r="2441" spans="1:17" x14ac:dyDescent="0.35">
      <c r="A2441">
        <v>2439</v>
      </c>
      <c r="B2441" t="s">
        <v>2440</v>
      </c>
      <c r="C2441" t="s">
        <v>6549</v>
      </c>
      <c r="D2441" s="6">
        <v>10000</v>
      </c>
      <c r="E2441" s="6">
        <v>0</v>
      </c>
      <c r="F2441" t="s">
        <v>8221</v>
      </c>
      <c r="G2441" t="s">
        <v>8224</v>
      </c>
      <c r="H2441" t="s">
        <v>8246</v>
      </c>
      <c r="I2441" s="7">
        <v>1445197129</v>
      </c>
      <c r="J2441" s="7">
        <v>1442605129</v>
      </c>
      <c r="K2441" t="b">
        <v>0</v>
      </c>
      <c r="L2441">
        <v>0</v>
      </c>
      <c r="M2441" t="b">
        <v>0</v>
      </c>
      <c r="N2441" s="7" t="s">
        <v>8339</v>
      </c>
      <c r="O2441" s="7" t="s">
        <v>8340</v>
      </c>
      <c r="P2441">
        <v>0</v>
      </c>
      <c r="Q2441" s="6" t="e">
        <f>E2441/Table1_2[[#This Row],[backers_count]]</f>
        <v>#DIV/0!</v>
      </c>
    </row>
    <row r="2442" spans="1:17" x14ac:dyDescent="0.35">
      <c r="A2442">
        <v>2440</v>
      </c>
      <c r="B2442" t="s">
        <v>2441</v>
      </c>
      <c r="C2442" t="s">
        <v>6550</v>
      </c>
      <c r="D2442" s="6">
        <v>5000</v>
      </c>
      <c r="E2442" s="6">
        <v>10</v>
      </c>
      <c r="F2442" t="s">
        <v>8221</v>
      </c>
      <c r="G2442" t="s">
        <v>8242</v>
      </c>
      <c r="H2442" t="s">
        <v>8249</v>
      </c>
      <c r="I2442" s="7">
        <v>1455399313</v>
      </c>
      <c r="J2442" s="7">
        <v>1452807313</v>
      </c>
      <c r="K2442" t="b">
        <v>0</v>
      </c>
      <c r="L2442">
        <v>2</v>
      </c>
      <c r="M2442" t="b">
        <v>0</v>
      </c>
      <c r="N2442" s="7" t="s">
        <v>8339</v>
      </c>
      <c r="O2442" s="7" t="s">
        <v>8340</v>
      </c>
      <c r="P2442">
        <v>1</v>
      </c>
      <c r="Q2442" s="6">
        <f>E2442/Table1_2[[#This Row],[backers_count]]</f>
        <v>5</v>
      </c>
    </row>
    <row r="2443" spans="1:17" x14ac:dyDescent="0.35">
      <c r="A2443">
        <v>2441</v>
      </c>
      <c r="B2443" t="s">
        <v>2442</v>
      </c>
      <c r="C2443" t="s">
        <v>6551</v>
      </c>
      <c r="D2443" s="6">
        <v>7500</v>
      </c>
      <c r="E2443" s="6">
        <v>8091</v>
      </c>
      <c r="F2443" t="s">
        <v>8219</v>
      </c>
      <c r="G2443" t="s">
        <v>8224</v>
      </c>
      <c r="H2443" t="s">
        <v>8246</v>
      </c>
      <c r="I2443" s="7">
        <v>1437627540</v>
      </c>
      <c r="J2443" s="7">
        <v>1435806054</v>
      </c>
      <c r="K2443" t="b">
        <v>0</v>
      </c>
      <c r="L2443">
        <v>109</v>
      </c>
      <c r="M2443" t="b">
        <v>1</v>
      </c>
      <c r="N2443" s="7" t="s">
        <v>8339</v>
      </c>
      <c r="O2443" s="7" t="s">
        <v>8355</v>
      </c>
      <c r="P2443">
        <v>108</v>
      </c>
      <c r="Q2443" s="6">
        <f>E2443/Table1_2[[#This Row],[backers_count]]</f>
        <v>74.22935779816514</v>
      </c>
    </row>
    <row r="2444" spans="1:17" x14ac:dyDescent="0.35">
      <c r="A2444">
        <v>2442</v>
      </c>
      <c r="B2444" t="s">
        <v>2443</v>
      </c>
      <c r="C2444" t="s">
        <v>6552</v>
      </c>
      <c r="D2444" s="6">
        <v>24000</v>
      </c>
      <c r="E2444" s="6">
        <v>30226</v>
      </c>
      <c r="F2444" t="s">
        <v>8219</v>
      </c>
      <c r="G2444" t="s">
        <v>8224</v>
      </c>
      <c r="H2444" t="s">
        <v>8246</v>
      </c>
      <c r="I2444" s="7">
        <v>1426777228</v>
      </c>
      <c r="J2444" s="7">
        <v>1424188828</v>
      </c>
      <c r="K2444" t="b">
        <v>0</v>
      </c>
      <c r="L2444">
        <v>372</v>
      </c>
      <c r="M2444" t="b">
        <v>1</v>
      </c>
      <c r="N2444" s="7" t="s">
        <v>8339</v>
      </c>
      <c r="O2444" s="7" t="s">
        <v>8355</v>
      </c>
      <c r="P2444">
        <v>126</v>
      </c>
      <c r="Q2444" s="6">
        <f>E2444/Table1_2[[#This Row],[backers_count]]</f>
        <v>81.252688172043008</v>
      </c>
    </row>
    <row r="2445" spans="1:17" x14ac:dyDescent="0.35">
      <c r="A2445">
        <v>2443</v>
      </c>
      <c r="B2445" t="s">
        <v>2444</v>
      </c>
      <c r="C2445" t="s">
        <v>6553</v>
      </c>
      <c r="D2445" s="6">
        <v>20000</v>
      </c>
      <c r="E2445" s="6">
        <v>40502.99</v>
      </c>
      <c r="F2445" t="s">
        <v>8219</v>
      </c>
      <c r="G2445" t="s">
        <v>8224</v>
      </c>
      <c r="H2445" t="s">
        <v>8246</v>
      </c>
      <c r="I2445" s="7">
        <v>1408114822</v>
      </c>
      <c r="J2445" s="7">
        <v>1405522822</v>
      </c>
      <c r="K2445" t="b">
        <v>0</v>
      </c>
      <c r="L2445">
        <v>311</v>
      </c>
      <c r="M2445" t="b">
        <v>1</v>
      </c>
      <c r="N2445" s="7" t="s">
        <v>8339</v>
      </c>
      <c r="O2445" s="7" t="s">
        <v>8355</v>
      </c>
      <c r="P2445">
        <v>203</v>
      </c>
      <c r="Q2445" s="6">
        <f>E2445/Table1_2[[#This Row],[backers_count]]</f>
        <v>130.23469453376205</v>
      </c>
    </row>
    <row r="2446" spans="1:17" x14ac:dyDescent="0.35">
      <c r="A2446">
        <v>2444</v>
      </c>
      <c r="B2446" t="s">
        <v>2445</v>
      </c>
      <c r="C2446" t="s">
        <v>6554</v>
      </c>
      <c r="D2446" s="6">
        <v>3000</v>
      </c>
      <c r="E2446" s="6">
        <v>3258</v>
      </c>
      <c r="F2446" t="s">
        <v>8219</v>
      </c>
      <c r="G2446" t="s">
        <v>8224</v>
      </c>
      <c r="H2446" t="s">
        <v>8246</v>
      </c>
      <c r="I2446" s="7">
        <v>1464199591</v>
      </c>
      <c r="J2446" s="7">
        <v>1461607591</v>
      </c>
      <c r="K2446" t="b">
        <v>0</v>
      </c>
      <c r="L2446">
        <v>61</v>
      </c>
      <c r="M2446" t="b">
        <v>1</v>
      </c>
      <c r="N2446" s="7" t="s">
        <v>8339</v>
      </c>
      <c r="O2446" s="7" t="s">
        <v>8355</v>
      </c>
      <c r="P2446">
        <v>109</v>
      </c>
      <c r="Q2446" s="6">
        <f>E2446/Table1_2[[#This Row],[backers_count]]</f>
        <v>53.409836065573771</v>
      </c>
    </row>
    <row r="2447" spans="1:17" x14ac:dyDescent="0.35">
      <c r="A2447">
        <v>2445</v>
      </c>
      <c r="B2447" t="s">
        <v>2446</v>
      </c>
      <c r="C2447" t="s">
        <v>6555</v>
      </c>
      <c r="D2447" s="6">
        <v>5000</v>
      </c>
      <c r="E2447" s="6">
        <v>8640</v>
      </c>
      <c r="F2447" t="s">
        <v>8219</v>
      </c>
      <c r="G2447" t="s">
        <v>8224</v>
      </c>
      <c r="H2447" t="s">
        <v>8246</v>
      </c>
      <c r="I2447" s="7">
        <v>1443242021</v>
      </c>
      <c r="J2447" s="7">
        <v>1440650021</v>
      </c>
      <c r="K2447" t="b">
        <v>0</v>
      </c>
      <c r="L2447">
        <v>115</v>
      </c>
      <c r="M2447" t="b">
        <v>1</v>
      </c>
      <c r="N2447" s="7" t="s">
        <v>8339</v>
      </c>
      <c r="O2447" s="7" t="s">
        <v>8355</v>
      </c>
      <c r="P2447">
        <v>173</v>
      </c>
      <c r="Q2447" s="6">
        <f>E2447/Table1_2[[#This Row],[backers_count]]</f>
        <v>75.130434782608702</v>
      </c>
    </row>
    <row r="2448" spans="1:17" x14ac:dyDescent="0.35">
      <c r="A2448">
        <v>2446</v>
      </c>
      <c r="B2448" t="s">
        <v>2447</v>
      </c>
      <c r="C2448" t="s">
        <v>6556</v>
      </c>
      <c r="D2448" s="6">
        <v>5000</v>
      </c>
      <c r="E2448" s="6">
        <v>8399</v>
      </c>
      <c r="F2448" t="s">
        <v>8219</v>
      </c>
      <c r="G2448" t="s">
        <v>8224</v>
      </c>
      <c r="H2448" t="s">
        <v>8246</v>
      </c>
      <c r="I2448" s="7">
        <v>1480174071</v>
      </c>
      <c r="J2448" s="7">
        <v>1477578471</v>
      </c>
      <c r="K2448" t="b">
        <v>0</v>
      </c>
      <c r="L2448">
        <v>111</v>
      </c>
      <c r="M2448" t="b">
        <v>1</v>
      </c>
      <c r="N2448" s="7" t="s">
        <v>8339</v>
      </c>
      <c r="O2448" s="7" t="s">
        <v>8355</v>
      </c>
      <c r="P2448">
        <v>168</v>
      </c>
      <c r="Q2448" s="6">
        <f>E2448/Table1_2[[#This Row],[backers_count]]</f>
        <v>75.666666666666671</v>
      </c>
    </row>
    <row r="2449" spans="1:17" x14ac:dyDescent="0.35">
      <c r="A2449">
        <v>2447</v>
      </c>
      <c r="B2449" t="s">
        <v>2448</v>
      </c>
      <c r="C2449" t="s">
        <v>6557</v>
      </c>
      <c r="D2449" s="6">
        <v>2500</v>
      </c>
      <c r="E2449" s="6">
        <v>10680</v>
      </c>
      <c r="F2449" t="s">
        <v>8219</v>
      </c>
      <c r="G2449" t="s">
        <v>8224</v>
      </c>
      <c r="H2449" t="s">
        <v>8246</v>
      </c>
      <c r="I2449" s="7">
        <v>1478923200</v>
      </c>
      <c r="J2449" s="7">
        <v>1476184593</v>
      </c>
      <c r="K2449" t="b">
        <v>0</v>
      </c>
      <c r="L2449">
        <v>337</v>
      </c>
      <c r="M2449" t="b">
        <v>1</v>
      </c>
      <c r="N2449" s="7" t="s">
        <v>8339</v>
      </c>
      <c r="O2449" s="7" t="s">
        <v>8355</v>
      </c>
      <c r="P2449">
        <v>428</v>
      </c>
      <c r="Q2449" s="6">
        <f>E2449/Table1_2[[#This Row],[backers_count]]</f>
        <v>31.691394658753708</v>
      </c>
    </row>
    <row r="2450" spans="1:17" x14ac:dyDescent="0.35">
      <c r="A2450">
        <v>2448</v>
      </c>
      <c r="B2450" t="s">
        <v>2449</v>
      </c>
      <c r="C2450" t="s">
        <v>6558</v>
      </c>
      <c r="D2450" s="6">
        <v>400</v>
      </c>
      <c r="E2450" s="6">
        <v>430</v>
      </c>
      <c r="F2450" t="s">
        <v>8219</v>
      </c>
      <c r="G2450" t="s">
        <v>8224</v>
      </c>
      <c r="H2450" t="s">
        <v>8246</v>
      </c>
      <c r="I2450" s="7">
        <v>1472621760</v>
      </c>
      <c r="J2450" s="7">
        <v>1472110513</v>
      </c>
      <c r="K2450" t="b">
        <v>0</v>
      </c>
      <c r="L2450">
        <v>9</v>
      </c>
      <c r="M2450" t="b">
        <v>1</v>
      </c>
      <c r="N2450" s="7" t="s">
        <v>8339</v>
      </c>
      <c r="O2450" s="7" t="s">
        <v>8355</v>
      </c>
      <c r="P2450">
        <v>108</v>
      </c>
      <c r="Q2450" s="6">
        <f>E2450/Table1_2[[#This Row],[backers_count]]</f>
        <v>47.777777777777779</v>
      </c>
    </row>
    <row r="2451" spans="1:17" x14ac:dyDescent="0.35">
      <c r="A2451">
        <v>2449</v>
      </c>
      <c r="B2451" t="s">
        <v>2450</v>
      </c>
      <c r="C2451" t="s">
        <v>6559</v>
      </c>
      <c r="D2451" s="6">
        <v>10000</v>
      </c>
      <c r="E2451" s="6">
        <v>10800</v>
      </c>
      <c r="F2451" t="s">
        <v>8219</v>
      </c>
      <c r="G2451" t="s">
        <v>8224</v>
      </c>
      <c r="H2451" t="s">
        <v>8246</v>
      </c>
      <c r="I2451" s="7">
        <v>1417321515</v>
      </c>
      <c r="J2451" s="7">
        <v>1414725915</v>
      </c>
      <c r="K2451" t="b">
        <v>0</v>
      </c>
      <c r="L2451">
        <v>120</v>
      </c>
      <c r="M2451" t="b">
        <v>1</v>
      </c>
      <c r="N2451" s="7" t="s">
        <v>8339</v>
      </c>
      <c r="O2451" s="7" t="s">
        <v>8355</v>
      </c>
      <c r="P2451">
        <v>108</v>
      </c>
      <c r="Q2451" s="6">
        <f>E2451/Table1_2[[#This Row],[backers_count]]</f>
        <v>90</v>
      </c>
    </row>
    <row r="2452" spans="1:17" x14ac:dyDescent="0.35">
      <c r="A2452">
        <v>2450</v>
      </c>
      <c r="B2452" t="s">
        <v>2451</v>
      </c>
      <c r="C2452" t="s">
        <v>6560</v>
      </c>
      <c r="D2452" s="6">
        <v>15000</v>
      </c>
      <c r="E2452" s="6">
        <v>15230.03</v>
      </c>
      <c r="F2452" t="s">
        <v>8219</v>
      </c>
      <c r="G2452" t="s">
        <v>8224</v>
      </c>
      <c r="H2452" t="s">
        <v>8246</v>
      </c>
      <c r="I2452" s="7">
        <v>1414465860</v>
      </c>
      <c r="J2452" s="7">
        <v>1411177456</v>
      </c>
      <c r="K2452" t="b">
        <v>0</v>
      </c>
      <c r="L2452">
        <v>102</v>
      </c>
      <c r="M2452" t="b">
        <v>1</v>
      </c>
      <c r="N2452" s="7" t="s">
        <v>8339</v>
      </c>
      <c r="O2452" s="7" t="s">
        <v>8355</v>
      </c>
      <c r="P2452">
        <v>102</v>
      </c>
      <c r="Q2452" s="6">
        <f>E2452/Table1_2[[#This Row],[backers_count]]</f>
        <v>149.31401960784314</v>
      </c>
    </row>
    <row r="2453" spans="1:17" x14ac:dyDescent="0.35">
      <c r="A2453">
        <v>2451</v>
      </c>
      <c r="B2453" t="s">
        <v>2452</v>
      </c>
      <c r="C2453" t="s">
        <v>6561</v>
      </c>
      <c r="D2453" s="6">
        <v>10000</v>
      </c>
      <c r="E2453" s="6">
        <v>11545</v>
      </c>
      <c r="F2453" t="s">
        <v>8219</v>
      </c>
      <c r="G2453" t="s">
        <v>8224</v>
      </c>
      <c r="H2453" t="s">
        <v>8246</v>
      </c>
      <c r="I2453" s="7">
        <v>1488750490</v>
      </c>
      <c r="J2453" s="7">
        <v>1487022490</v>
      </c>
      <c r="K2453" t="b">
        <v>0</v>
      </c>
      <c r="L2453">
        <v>186</v>
      </c>
      <c r="M2453" t="b">
        <v>1</v>
      </c>
      <c r="N2453" s="7" t="s">
        <v>8339</v>
      </c>
      <c r="O2453" s="7" t="s">
        <v>8355</v>
      </c>
      <c r="P2453">
        <v>116</v>
      </c>
      <c r="Q2453" s="6">
        <f>E2453/Table1_2[[#This Row],[backers_count]]</f>
        <v>62.06989247311828</v>
      </c>
    </row>
    <row r="2454" spans="1:17" x14ac:dyDescent="0.35">
      <c r="A2454">
        <v>2452</v>
      </c>
      <c r="B2454" t="s">
        <v>2453</v>
      </c>
      <c r="C2454" t="s">
        <v>6562</v>
      </c>
      <c r="D2454" s="6">
        <v>600</v>
      </c>
      <c r="E2454" s="6">
        <v>801</v>
      </c>
      <c r="F2454" t="s">
        <v>8219</v>
      </c>
      <c r="G2454" t="s">
        <v>8224</v>
      </c>
      <c r="H2454" t="s">
        <v>8246</v>
      </c>
      <c r="I2454" s="7">
        <v>1451430000</v>
      </c>
      <c r="J2454" s="7">
        <v>1448914500</v>
      </c>
      <c r="K2454" t="b">
        <v>0</v>
      </c>
      <c r="L2454">
        <v>15</v>
      </c>
      <c r="M2454" t="b">
        <v>1</v>
      </c>
      <c r="N2454" s="7" t="s">
        <v>8339</v>
      </c>
      <c r="O2454" s="7" t="s">
        <v>8355</v>
      </c>
      <c r="P2454">
        <v>134</v>
      </c>
      <c r="Q2454" s="6">
        <f>E2454/Table1_2[[#This Row],[backers_count]]</f>
        <v>53.4</v>
      </c>
    </row>
    <row r="2455" spans="1:17" x14ac:dyDescent="0.35">
      <c r="A2455">
        <v>2453</v>
      </c>
      <c r="B2455" t="s">
        <v>2454</v>
      </c>
      <c r="C2455" t="s">
        <v>6563</v>
      </c>
      <c r="D2455" s="6">
        <v>3000</v>
      </c>
      <c r="E2455" s="6">
        <v>4641</v>
      </c>
      <c r="F2455" t="s">
        <v>8219</v>
      </c>
      <c r="G2455" t="s">
        <v>8224</v>
      </c>
      <c r="H2455" t="s">
        <v>8246</v>
      </c>
      <c r="I2455" s="7">
        <v>1486053409</v>
      </c>
      <c r="J2455" s="7">
        <v>1483461409</v>
      </c>
      <c r="K2455" t="b">
        <v>0</v>
      </c>
      <c r="L2455">
        <v>67</v>
      </c>
      <c r="M2455" t="b">
        <v>1</v>
      </c>
      <c r="N2455" s="7" t="s">
        <v>8339</v>
      </c>
      <c r="O2455" s="7" t="s">
        <v>8355</v>
      </c>
      <c r="P2455">
        <v>155</v>
      </c>
      <c r="Q2455" s="6">
        <f>E2455/Table1_2[[#This Row],[backers_count]]</f>
        <v>69.268656716417908</v>
      </c>
    </row>
    <row r="2456" spans="1:17" x14ac:dyDescent="0.35">
      <c r="A2456">
        <v>2454</v>
      </c>
      <c r="B2456" t="s">
        <v>2455</v>
      </c>
      <c r="C2456" t="s">
        <v>6564</v>
      </c>
      <c r="D2456" s="6">
        <v>35000</v>
      </c>
      <c r="E2456" s="6">
        <v>35296</v>
      </c>
      <c r="F2456" t="s">
        <v>8219</v>
      </c>
      <c r="G2456" t="s">
        <v>8224</v>
      </c>
      <c r="H2456" t="s">
        <v>8246</v>
      </c>
      <c r="I2456" s="7">
        <v>1489207808</v>
      </c>
      <c r="J2456" s="7">
        <v>1486183808</v>
      </c>
      <c r="K2456" t="b">
        <v>0</v>
      </c>
      <c r="L2456">
        <v>130</v>
      </c>
      <c r="M2456" t="b">
        <v>1</v>
      </c>
      <c r="N2456" s="7" t="s">
        <v>8339</v>
      </c>
      <c r="O2456" s="7" t="s">
        <v>8355</v>
      </c>
      <c r="P2456">
        <v>101</v>
      </c>
      <c r="Q2456" s="6">
        <f>E2456/Table1_2[[#This Row],[backers_count]]</f>
        <v>271.50769230769231</v>
      </c>
    </row>
    <row r="2457" spans="1:17" x14ac:dyDescent="0.35">
      <c r="A2457">
        <v>2455</v>
      </c>
      <c r="B2457" t="s">
        <v>2456</v>
      </c>
      <c r="C2457" t="s">
        <v>6565</v>
      </c>
      <c r="D2457" s="6">
        <v>300</v>
      </c>
      <c r="E2457" s="6">
        <v>546</v>
      </c>
      <c r="F2457" t="s">
        <v>8219</v>
      </c>
      <c r="G2457" t="s">
        <v>8224</v>
      </c>
      <c r="H2457" t="s">
        <v>8246</v>
      </c>
      <c r="I2457" s="7">
        <v>1461177950</v>
      </c>
      <c r="J2457" s="7">
        <v>1458758750</v>
      </c>
      <c r="K2457" t="b">
        <v>0</v>
      </c>
      <c r="L2457">
        <v>16</v>
      </c>
      <c r="M2457" t="b">
        <v>1</v>
      </c>
      <c r="N2457" s="7" t="s">
        <v>8339</v>
      </c>
      <c r="O2457" s="7" t="s">
        <v>8355</v>
      </c>
      <c r="P2457">
        <v>182</v>
      </c>
      <c r="Q2457" s="6">
        <f>E2457/Table1_2[[#This Row],[backers_count]]</f>
        <v>34.125</v>
      </c>
    </row>
    <row r="2458" spans="1:17" x14ac:dyDescent="0.35">
      <c r="A2458">
        <v>2456</v>
      </c>
      <c r="B2458" t="s">
        <v>2457</v>
      </c>
      <c r="C2458" t="s">
        <v>6566</v>
      </c>
      <c r="D2458" s="6">
        <v>1500</v>
      </c>
      <c r="E2458" s="6">
        <v>2713</v>
      </c>
      <c r="F2458" t="s">
        <v>8219</v>
      </c>
      <c r="G2458" t="s">
        <v>8224</v>
      </c>
      <c r="H2458" t="s">
        <v>8246</v>
      </c>
      <c r="I2458" s="7">
        <v>1488063839</v>
      </c>
      <c r="J2458" s="7">
        <v>1485471839</v>
      </c>
      <c r="K2458" t="b">
        <v>0</v>
      </c>
      <c r="L2458">
        <v>67</v>
      </c>
      <c r="M2458" t="b">
        <v>1</v>
      </c>
      <c r="N2458" s="7" t="s">
        <v>8339</v>
      </c>
      <c r="O2458" s="7" t="s">
        <v>8355</v>
      </c>
      <c r="P2458">
        <v>181</v>
      </c>
      <c r="Q2458" s="6">
        <f>E2458/Table1_2[[#This Row],[backers_count]]</f>
        <v>40.492537313432834</v>
      </c>
    </row>
    <row r="2459" spans="1:17" x14ac:dyDescent="0.35">
      <c r="A2459">
        <v>2457</v>
      </c>
      <c r="B2459" t="s">
        <v>2458</v>
      </c>
      <c r="C2459" t="s">
        <v>6567</v>
      </c>
      <c r="D2459" s="6">
        <v>23000</v>
      </c>
      <c r="E2459" s="6">
        <v>23530</v>
      </c>
      <c r="F2459" t="s">
        <v>8219</v>
      </c>
      <c r="G2459" t="s">
        <v>8224</v>
      </c>
      <c r="H2459" t="s">
        <v>8246</v>
      </c>
      <c r="I2459" s="7">
        <v>1458826056</v>
      </c>
      <c r="J2459" s="7">
        <v>1456237656</v>
      </c>
      <c r="K2459" t="b">
        <v>0</v>
      </c>
      <c r="L2459">
        <v>124</v>
      </c>
      <c r="M2459" t="b">
        <v>1</v>
      </c>
      <c r="N2459" s="7" t="s">
        <v>8339</v>
      </c>
      <c r="O2459" s="7" t="s">
        <v>8355</v>
      </c>
      <c r="P2459">
        <v>103</v>
      </c>
      <c r="Q2459" s="6">
        <f>E2459/Table1_2[[#This Row],[backers_count]]</f>
        <v>189.75806451612902</v>
      </c>
    </row>
    <row r="2460" spans="1:17" x14ac:dyDescent="0.35">
      <c r="A2460">
        <v>2458</v>
      </c>
      <c r="B2460" t="s">
        <v>2459</v>
      </c>
      <c r="C2460" t="s">
        <v>6568</v>
      </c>
      <c r="D2460" s="6">
        <v>5000</v>
      </c>
      <c r="E2460" s="6">
        <v>5509</v>
      </c>
      <c r="F2460" t="s">
        <v>8219</v>
      </c>
      <c r="G2460" t="s">
        <v>8224</v>
      </c>
      <c r="H2460" t="s">
        <v>8246</v>
      </c>
      <c r="I2460" s="7">
        <v>1465498800</v>
      </c>
      <c r="J2460" s="7">
        <v>1462481718</v>
      </c>
      <c r="K2460" t="b">
        <v>0</v>
      </c>
      <c r="L2460">
        <v>80</v>
      </c>
      <c r="M2460" t="b">
        <v>1</v>
      </c>
      <c r="N2460" s="7" t="s">
        <v>8339</v>
      </c>
      <c r="O2460" s="7" t="s">
        <v>8355</v>
      </c>
      <c r="P2460">
        <v>111</v>
      </c>
      <c r="Q2460" s="6">
        <f>E2460/Table1_2[[#This Row],[backers_count]]</f>
        <v>68.862499999999997</v>
      </c>
    </row>
    <row r="2461" spans="1:17" x14ac:dyDescent="0.35">
      <c r="A2461">
        <v>2459</v>
      </c>
      <c r="B2461" t="s">
        <v>2460</v>
      </c>
      <c r="C2461" t="s">
        <v>6569</v>
      </c>
      <c r="D2461" s="6">
        <v>30000</v>
      </c>
      <c r="E2461" s="6">
        <v>30675</v>
      </c>
      <c r="F2461" t="s">
        <v>8219</v>
      </c>
      <c r="G2461" t="s">
        <v>8224</v>
      </c>
      <c r="H2461" t="s">
        <v>8246</v>
      </c>
      <c r="I2461" s="7">
        <v>1458742685</v>
      </c>
      <c r="J2461" s="7">
        <v>1454858285</v>
      </c>
      <c r="K2461" t="b">
        <v>0</v>
      </c>
      <c r="L2461">
        <v>282</v>
      </c>
      <c r="M2461" t="b">
        <v>1</v>
      </c>
      <c r="N2461" s="7" t="s">
        <v>8339</v>
      </c>
      <c r="O2461" s="7" t="s">
        <v>8355</v>
      </c>
      <c r="P2461">
        <v>103</v>
      </c>
      <c r="Q2461" s="6">
        <f>E2461/Table1_2[[#This Row],[backers_count]]</f>
        <v>108.77659574468085</v>
      </c>
    </row>
    <row r="2462" spans="1:17" x14ac:dyDescent="0.35">
      <c r="A2462">
        <v>2460</v>
      </c>
      <c r="B2462" t="s">
        <v>2461</v>
      </c>
      <c r="C2462" t="s">
        <v>6570</v>
      </c>
      <c r="D2462" s="6">
        <v>8500</v>
      </c>
      <c r="E2462" s="6">
        <v>8567</v>
      </c>
      <c r="F2462" t="s">
        <v>8219</v>
      </c>
      <c r="G2462" t="s">
        <v>8224</v>
      </c>
      <c r="H2462" t="s">
        <v>8246</v>
      </c>
      <c r="I2462" s="7">
        <v>1483417020</v>
      </c>
      <c r="J2462" s="7">
        <v>1480480167</v>
      </c>
      <c r="K2462" t="b">
        <v>0</v>
      </c>
      <c r="L2462">
        <v>68</v>
      </c>
      <c r="M2462" t="b">
        <v>1</v>
      </c>
      <c r="N2462" s="7" t="s">
        <v>8339</v>
      </c>
      <c r="O2462" s="7" t="s">
        <v>8355</v>
      </c>
      <c r="P2462">
        <v>101</v>
      </c>
      <c r="Q2462" s="6">
        <f>E2462/Table1_2[[#This Row],[backers_count]]</f>
        <v>125.98529411764706</v>
      </c>
    </row>
    <row r="2463" spans="1:17" x14ac:dyDescent="0.35">
      <c r="A2463">
        <v>2461</v>
      </c>
      <c r="B2463" t="s">
        <v>2462</v>
      </c>
      <c r="C2463" t="s">
        <v>6571</v>
      </c>
      <c r="D2463" s="6">
        <v>7500</v>
      </c>
      <c r="E2463" s="6">
        <v>7785</v>
      </c>
      <c r="F2463" t="s">
        <v>8219</v>
      </c>
      <c r="G2463" t="s">
        <v>8224</v>
      </c>
      <c r="H2463" t="s">
        <v>8246</v>
      </c>
      <c r="I2463" s="7">
        <v>1317438000</v>
      </c>
      <c r="J2463" s="7">
        <v>1314577097</v>
      </c>
      <c r="K2463" t="b">
        <v>0</v>
      </c>
      <c r="L2463">
        <v>86</v>
      </c>
      <c r="M2463" t="b">
        <v>1</v>
      </c>
      <c r="N2463" s="7" t="s">
        <v>8328</v>
      </c>
      <c r="O2463" s="7" t="s">
        <v>8332</v>
      </c>
      <c r="P2463">
        <v>104</v>
      </c>
      <c r="Q2463" s="6">
        <f>E2463/Table1_2[[#This Row],[backers_count]]</f>
        <v>90.523255813953483</v>
      </c>
    </row>
    <row r="2464" spans="1:17" x14ac:dyDescent="0.35">
      <c r="A2464">
        <v>2462</v>
      </c>
      <c r="B2464" t="s">
        <v>2463</v>
      </c>
      <c r="C2464" t="s">
        <v>6572</v>
      </c>
      <c r="D2464" s="6">
        <v>3000</v>
      </c>
      <c r="E2464" s="6">
        <v>3321.25</v>
      </c>
      <c r="F2464" t="s">
        <v>8219</v>
      </c>
      <c r="G2464" t="s">
        <v>8224</v>
      </c>
      <c r="H2464" t="s">
        <v>8246</v>
      </c>
      <c r="I2464" s="7">
        <v>1342672096</v>
      </c>
      <c r="J2464" s="7">
        <v>1340944096</v>
      </c>
      <c r="K2464" t="b">
        <v>0</v>
      </c>
      <c r="L2464">
        <v>115</v>
      </c>
      <c r="M2464" t="b">
        <v>1</v>
      </c>
      <c r="N2464" s="7" t="s">
        <v>8328</v>
      </c>
      <c r="O2464" s="7" t="s">
        <v>8332</v>
      </c>
      <c r="P2464">
        <v>111</v>
      </c>
      <c r="Q2464" s="6">
        <f>E2464/Table1_2[[#This Row],[backers_count]]</f>
        <v>28.880434782608695</v>
      </c>
    </row>
    <row r="2465" spans="1:17" x14ac:dyDescent="0.35">
      <c r="A2465">
        <v>2463</v>
      </c>
      <c r="B2465" t="s">
        <v>2464</v>
      </c>
      <c r="C2465" t="s">
        <v>6573</v>
      </c>
      <c r="D2465" s="6">
        <v>2000</v>
      </c>
      <c r="E2465" s="6">
        <v>2325</v>
      </c>
      <c r="F2465" t="s">
        <v>8219</v>
      </c>
      <c r="G2465" t="s">
        <v>8224</v>
      </c>
      <c r="H2465" t="s">
        <v>8246</v>
      </c>
      <c r="I2465" s="7">
        <v>1366138800</v>
      </c>
      <c r="J2465" s="7">
        <v>1362710425</v>
      </c>
      <c r="K2465" t="b">
        <v>0</v>
      </c>
      <c r="L2465">
        <v>75</v>
      </c>
      <c r="M2465" t="b">
        <v>1</v>
      </c>
      <c r="N2465" s="7" t="s">
        <v>8328</v>
      </c>
      <c r="O2465" s="7" t="s">
        <v>8332</v>
      </c>
      <c r="P2465">
        <v>117</v>
      </c>
      <c r="Q2465" s="6">
        <f>E2465/Table1_2[[#This Row],[backers_count]]</f>
        <v>31</v>
      </c>
    </row>
    <row r="2466" spans="1:17" x14ac:dyDescent="0.35">
      <c r="A2466">
        <v>2464</v>
      </c>
      <c r="B2466" t="s">
        <v>2465</v>
      </c>
      <c r="C2466" t="s">
        <v>6574</v>
      </c>
      <c r="D2466" s="6">
        <v>2000</v>
      </c>
      <c r="E2466" s="6">
        <v>2222</v>
      </c>
      <c r="F2466" t="s">
        <v>8219</v>
      </c>
      <c r="G2466" t="s">
        <v>8229</v>
      </c>
      <c r="H2466" t="s">
        <v>8251</v>
      </c>
      <c r="I2466" s="7">
        <v>1443641340</v>
      </c>
      <c r="J2466" s="7">
        <v>1441143397</v>
      </c>
      <c r="K2466" t="b">
        <v>0</v>
      </c>
      <c r="L2466">
        <v>43</v>
      </c>
      <c r="M2466" t="b">
        <v>1</v>
      </c>
      <c r="N2466" s="7" t="s">
        <v>8328</v>
      </c>
      <c r="O2466" s="7" t="s">
        <v>8332</v>
      </c>
      <c r="P2466">
        <v>112</v>
      </c>
      <c r="Q2466" s="6">
        <f>E2466/Table1_2[[#This Row],[backers_count]]</f>
        <v>51.674418604651166</v>
      </c>
    </row>
    <row r="2467" spans="1:17" x14ac:dyDescent="0.35">
      <c r="A2467">
        <v>2465</v>
      </c>
      <c r="B2467" t="s">
        <v>2466</v>
      </c>
      <c r="C2467" t="s">
        <v>6575</v>
      </c>
      <c r="D2467" s="6">
        <v>700</v>
      </c>
      <c r="E2467" s="6">
        <v>1261</v>
      </c>
      <c r="F2467" t="s">
        <v>8219</v>
      </c>
      <c r="G2467" t="s">
        <v>8224</v>
      </c>
      <c r="H2467" t="s">
        <v>8246</v>
      </c>
      <c r="I2467" s="7">
        <v>1348420548</v>
      </c>
      <c r="J2467" s="7">
        <v>1345828548</v>
      </c>
      <c r="K2467" t="b">
        <v>0</v>
      </c>
      <c r="L2467">
        <v>48</v>
      </c>
      <c r="M2467" t="b">
        <v>1</v>
      </c>
      <c r="N2467" s="7" t="s">
        <v>8328</v>
      </c>
      <c r="O2467" s="7" t="s">
        <v>8332</v>
      </c>
      <c r="P2467">
        <v>181</v>
      </c>
      <c r="Q2467" s="6">
        <f>E2467/Table1_2[[#This Row],[backers_count]]</f>
        <v>26.270833333333332</v>
      </c>
    </row>
    <row r="2468" spans="1:17" x14ac:dyDescent="0.35">
      <c r="A2468">
        <v>2466</v>
      </c>
      <c r="B2468" t="s">
        <v>2467</v>
      </c>
      <c r="C2468" t="s">
        <v>6576</v>
      </c>
      <c r="D2468" s="6">
        <v>2500</v>
      </c>
      <c r="E2468" s="6">
        <v>2500</v>
      </c>
      <c r="F2468" t="s">
        <v>8219</v>
      </c>
      <c r="G2468" t="s">
        <v>8224</v>
      </c>
      <c r="H2468" t="s">
        <v>8246</v>
      </c>
      <c r="I2468" s="7">
        <v>1368066453</v>
      </c>
      <c r="J2468" s="7">
        <v>1365474453</v>
      </c>
      <c r="K2468" t="b">
        <v>0</v>
      </c>
      <c r="L2468">
        <v>52</v>
      </c>
      <c r="M2468" t="b">
        <v>1</v>
      </c>
      <c r="N2468" s="7" t="s">
        <v>8328</v>
      </c>
      <c r="O2468" s="7" t="s">
        <v>8332</v>
      </c>
      <c r="P2468">
        <v>100</v>
      </c>
      <c r="Q2468" s="6">
        <f>E2468/Table1_2[[#This Row],[backers_count]]</f>
        <v>48.07692307692308</v>
      </c>
    </row>
    <row r="2469" spans="1:17" x14ac:dyDescent="0.35">
      <c r="A2469">
        <v>2467</v>
      </c>
      <c r="B2469" t="s">
        <v>2468</v>
      </c>
      <c r="C2469" t="s">
        <v>6577</v>
      </c>
      <c r="D2469" s="6">
        <v>1000</v>
      </c>
      <c r="E2469" s="6">
        <v>1185</v>
      </c>
      <c r="F2469" t="s">
        <v>8219</v>
      </c>
      <c r="G2469" t="s">
        <v>8224</v>
      </c>
      <c r="H2469" t="s">
        <v>8246</v>
      </c>
      <c r="I2469" s="7">
        <v>1336669200</v>
      </c>
      <c r="J2469" s="7">
        <v>1335473931</v>
      </c>
      <c r="K2469" t="b">
        <v>0</v>
      </c>
      <c r="L2469">
        <v>43</v>
      </c>
      <c r="M2469" t="b">
        <v>1</v>
      </c>
      <c r="N2469" s="7" t="s">
        <v>8328</v>
      </c>
      <c r="O2469" s="7" t="s">
        <v>8332</v>
      </c>
      <c r="P2469">
        <v>119</v>
      </c>
      <c r="Q2469" s="6">
        <f>E2469/Table1_2[[#This Row],[backers_count]]</f>
        <v>27.558139534883722</v>
      </c>
    </row>
    <row r="2470" spans="1:17" x14ac:dyDescent="0.35">
      <c r="A2470">
        <v>2468</v>
      </c>
      <c r="B2470" t="s">
        <v>2469</v>
      </c>
      <c r="C2470" t="s">
        <v>6578</v>
      </c>
      <c r="D2470" s="6">
        <v>2000</v>
      </c>
      <c r="E2470" s="6">
        <v>2144.34</v>
      </c>
      <c r="F2470" t="s">
        <v>8219</v>
      </c>
      <c r="G2470" t="s">
        <v>8224</v>
      </c>
      <c r="H2470" t="s">
        <v>8246</v>
      </c>
      <c r="I2470" s="7">
        <v>1351400400</v>
      </c>
      <c r="J2470" s="7">
        <v>1348285321</v>
      </c>
      <c r="K2470" t="b">
        <v>0</v>
      </c>
      <c r="L2470">
        <v>58</v>
      </c>
      <c r="M2470" t="b">
        <v>1</v>
      </c>
      <c r="N2470" s="7" t="s">
        <v>8328</v>
      </c>
      <c r="O2470" s="7" t="s">
        <v>8332</v>
      </c>
      <c r="P2470">
        <v>108</v>
      </c>
      <c r="Q2470" s="6">
        <f>E2470/Table1_2[[#This Row],[backers_count]]</f>
        <v>36.97137931034483</v>
      </c>
    </row>
    <row r="2471" spans="1:17" x14ac:dyDescent="0.35">
      <c r="A2471">
        <v>2469</v>
      </c>
      <c r="B2471" t="s">
        <v>2470</v>
      </c>
      <c r="C2471" t="s">
        <v>6579</v>
      </c>
      <c r="D2471" s="6">
        <v>1200</v>
      </c>
      <c r="E2471" s="6">
        <v>1364</v>
      </c>
      <c r="F2471" t="s">
        <v>8219</v>
      </c>
      <c r="G2471" t="s">
        <v>8224</v>
      </c>
      <c r="H2471" t="s">
        <v>8246</v>
      </c>
      <c r="I2471" s="7">
        <v>1297160329</v>
      </c>
      <c r="J2471" s="7">
        <v>1295000329</v>
      </c>
      <c r="K2471" t="b">
        <v>0</v>
      </c>
      <c r="L2471">
        <v>47</v>
      </c>
      <c r="M2471" t="b">
        <v>1</v>
      </c>
      <c r="N2471" s="7" t="s">
        <v>8328</v>
      </c>
      <c r="O2471" s="7" t="s">
        <v>8332</v>
      </c>
      <c r="P2471">
        <v>114</v>
      </c>
      <c r="Q2471" s="6">
        <f>E2471/Table1_2[[#This Row],[backers_count]]</f>
        <v>29.021276595744681</v>
      </c>
    </row>
    <row r="2472" spans="1:17" x14ac:dyDescent="0.35">
      <c r="A2472">
        <v>2470</v>
      </c>
      <c r="B2472" t="s">
        <v>2471</v>
      </c>
      <c r="C2472" t="s">
        <v>6580</v>
      </c>
      <c r="D2472" s="6">
        <v>1000</v>
      </c>
      <c r="E2472" s="6">
        <v>1031.6400000000001</v>
      </c>
      <c r="F2472" t="s">
        <v>8219</v>
      </c>
      <c r="G2472" t="s">
        <v>8224</v>
      </c>
      <c r="H2472" t="s">
        <v>8246</v>
      </c>
      <c r="I2472" s="7">
        <v>1337824055</v>
      </c>
      <c r="J2472" s="7">
        <v>1335232055</v>
      </c>
      <c r="K2472" t="b">
        <v>0</v>
      </c>
      <c r="L2472">
        <v>36</v>
      </c>
      <c r="M2472" t="b">
        <v>1</v>
      </c>
      <c r="N2472" s="7" t="s">
        <v>8328</v>
      </c>
      <c r="O2472" s="7" t="s">
        <v>8332</v>
      </c>
      <c r="P2472">
        <v>104</v>
      </c>
      <c r="Q2472" s="6">
        <f>E2472/Table1_2[[#This Row],[backers_count]]</f>
        <v>28.65666666666667</v>
      </c>
    </row>
    <row r="2473" spans="1:17" x14ac:dyDescent="0.35">
      <c r="A2473">
        <v>2471</v>
      </c>
      <c r="B2473" t="s">
        <v>2472</v>
      </c>
      <c r="C2473" t="s">
        <v>6581</v>
      </c>
      <c r="D2473" s="6">
        <v>500</v>
      </c>
      <c r="E2473" s="6">
        <v>640</v>
      </c>
      <c r="F2473" t="s">
        <v>8219</v>
      </c>
      <c r="G2473" t="s">
        <v>8224</v>
      </c>
      <c r="H2473" t="s">
        <v>8246</v>
      </c>
      <c r="I2473" s="7">
        <v>1327535392</v>
      </c>
      <c r="J2473" s="7">
        <v>1324079392</v>
      </c>
      <c r="K2473" t="b">
        <v>0</v>
      </c>
      <c r="L2473">
        <v>17</v>
      </c>
      <c r="M2473" t="b">
        <v>1</v>
      </c>
      <c r="N2473" s="7" t="s">
        <v>8328</v>
      </c>
      <c r="O2473" s="7" t="s">
        <v>8332</v>
      </c>
      <c r="P2473">
        <v>128</v>
      </c>
      <c r="Q2473" s="6">
        <f>E2473/Table1_2[[#This Row],[backers_count]]</f>
        <v>37.647058823529413</v>
      </c>
    </row>
    <row r="2474" spans="1:17" x14ac:dyDescent="0.35">
      <c r="A2474">
        <v>2472</v>
      </c>
      <c r="B2474" t="s">
        <v>2473</v>
      </c>
      <c r="C2474" t="s">
        <v>6582</v>
      </c>
      <c r="D2474" s="6">
        <v>7500</v>
      </c>
      <c r="E2474" s="6">
        <v>10182.02</v>
      </c>
      <c r="F2474" t="s">
        <v>8219</v>
      </c>
      <c r="G2474" t="s">
        <v>8224</v>
      </c>
      <c r="H2474" t="s">
        <v>8246</v>
      </c>
      <c r="I2474" s="7">
        <v>1283562180</v>
      </c>
      <c r="J2474" s="7">
        <v>1277433980</v>
      </c>
      <c r="K2474" t="b">
        <v>0</v>
      </c>
      <c r="L2474">
        <v>104</v>
      </c>
      <c r="M2474" t="b">
        <v>1</v>
      </c>
      <c r="N2474" s="7" t="s">
        <v>8328</v>
      </c>
      <c r="O2474" s="7" t="s">
        <v>8332</v>
      </c>
      <c r="P2474">
        <v>136</v>
      </c>
      <c r="Q2474" s="6">
        <f>E2474/Table1_2[[#This Row],[backers_count]]</f>
        <v>97.904038461538462</v>
      </c>
    </row>
    <row r="2475" spans="1:17" x14ac:dyDescent="0.35">
      <c r="A2475">
        <v>2473</v>
      </c>
      <c r="B2475" t="s">
        <v>2474</v>
      </c>
      <c r="C2475" t="s">
        <v>6583</v>
      </c>
      <c r="D2475" s="6">
        <v>2000</v>
      </c>
      <c r="E2475" s="6">
        <v>2000</v>
      </c>
      <c r="F2475" t="s">
        <v>8219</v>
      </c>
      <c r="G2475" t="s">
        <v>8224</v>
      </c>
      <c r="H2475" t="s">
        <v>8246</v>
      </c>
      <c r="I2475" s="7">
        <v>1352573869</v>
      </c>
      <c r="J2475" s="7">
        <v>1349978269</v>
      </c>
      <c r="K2475" t="b">
        <v>0</v>
      </c>
      <c r="L2475">
        <v>47</v>
      </c>
      <c r="M2475" t="b">
        <v>1</v>
      </c>
      <c r="N2475" s="7" t="s">
        <v>8328</v>
      </c>
      <c r="O2475" s="7" t="s">
        <v>8332</v>
      </c>
      <c r="P2475">
        <v>100</v>
      </c>
      <c r="Q2475" s="6">
        <f>E2475/Table1_2[[#This Row],[backers_count]]</f>
        <v>42.553191489361701</v>
      </c>
    </row>
    <row r="2476" spans="1:17" x14ac:dyDescent="0.35">
      <c r="A2476">
        <v>2474</v>
      </c>
      <c r="B2476" t="s">
        <v>2475</v>
      </c>
      <c r="C2476" t="s">
        <v>6584</v>
      </c>
      <c r="D2476" s="6">
        <v>5000</v>
      </c>
      <c r="E2476" s="6">
        <v>5000.18</v>
      </c>
      <c r="F2476" t="s">
        <v>8219</v>
      </c>
      <c r="G2476" t="s">
        <v>8224</v>
      </c>
      <c r="H2476" t="s">
        <v>8246</v>
      </c>
      <c r="I2476" s="7">
        <v>1286756176</v>
      </c>
      <c r="J2476" s="7">
        <v>1282868176</v>
      </c>
      <c r="K2476" t="b">
        <v>0</v>
      </c>
      <c r="L2476">
        <v>38</v>
      </c>
      <c r="M2476" t="b">
        <v>1</v>
      </c>
      <c r="N2476" s="7" t="s">
        <v>8328</v>
      </c>
      <c r="O2476" s="7" t="s">
        <v>8332</v>
      </c>
      <c r="P2476">
        <v>101</v>
      </c>
      <c r="Q2476" s="6">
        <f>E2476/Table1_2[[#This Row],[backers_count]]</f>
        <v>131.58368421052631</v>
      </c>
    </row>
    <row r="2477" spans="1:17" x14ac:dyDescent="0.35">
      <c r="A2477">
        <v>2475</v>
      </c>
      <c r="B2477" t="s">
        <v>2476</v>
      </c>
      <c r="C2477" t="s">
        <v>6585</v>
      </c>
      <c r="D2477" s="6">
        <v>2500</v>
      </c>
      <c r="E2477" s="6">
        <v>2618</v>
      </c>
      <c r="F2477" t="s">
        <v>8219</v>
      </c>
      <c r="G2477" t="s">
        <v>8224</v>
      </c>
      <c r="H2477" t="s">
        <v>8246</v>
      </c>
      <c r="I2477" s="7">
        <v>1278799200</v>
      </c>
      <c r="J2477" s="7">
        <v>1273647255</v>
      </c>
      <c r="K2477" t="b">
        <v>0</v>
      </c>
      <c r="L2477">
        <v>81</v>
      </c>
      <c r="M2477" t="b">
        <v>1</v>
      </c>
      <c r="N2477" s="7" t="s">
        <v>8328</v>
      </c>
      <c r="O2477" s="7" t="s">
        <v>8332</v>
      </c>
      <c r="P2477">
        <v>105</v>
      </c>
      <c r="Q2477" s="6">
        <f>E2477/Table1_2[[#This Row],[backers_count]]</f>
        <v>32.320987654320987</v>
      </c>
    </row>
    <row r="2478" spans="1:17" x14ac:dyDescent="0.35">
      <c r="A2478">
        <v>2476</v>
      </c>
      <c r="B2478" t="s">
        <v>2477</v>
      </c>
      <c r="C2478" t="s">
        <v>6586</v>
      </c>
      <c r="D2478" s="6">
        <v>3200</v>
      </c>
      <c r="E2478" s="6">
        <v>3360.72</v>
      </c>
      <c r="F2478" t="s">
        <v>8219</v>
      </c>
      <c r="G2478" t="s">
        <v>8224</v>
      </c>
      <c r="H2478" t="s">
        <v>8246</v>
      </c>
      <c r="I2478" s="7">
        <v>1415004770</v>
      </c>
      <c r="J2478" s="7">
        <v>1412149970</v>
      </c>
      <c r="K2478" t="b">
        <v>0</v>
      </c>
      <c r="L2478">
        <v>55</v>
      </c>
      <c r="M2478" t="b">
        <v>1</v>
      </c>
      <c r="N2478" s="7" t="s">
        <v>8328</v>
      </c>
      <c r="O2478" s="7" t="s">
        <v>8332</v>
      </c>
      <c r="P2478">
        <v>106</v>
      </c>
      <c r="Q2478" s="6">
        <f>E2478/Table1_2[[#This Row],[backers_count]]</f>
        <v>61.103999999999999</v>
      </c>
    </row>
    <row r="2479" spans="1:17" x14ac:dyDescent="0.35">
      <c r="A2479">
        <v>2477</v>
      </c>
      <c r="B2479" t="s">
        <v>824</v>
      </c>
      <c r="C2479" t="s">
        <v>6587</v>
      </c>
      <c r="D2479" s="6">
        <v>750</v>
      </c>
      <c r="E2479" s="6">
        <v>1285</v>
      </c>
      <c r="F2479" t="s">
        <v>8219</v>
      </c>
      <c r="G2479" t="s">
        <v>8224</v>
      </c>
      <c r="H2479" t="s">
        <v>8246</v>
      </c>
      <c r="I2479" s="7">
        <v>1344789345</v>
      </c>
      <c r="J2479" s="7">
        <v>1340901345</v>
      </c>
      <c r="K2479" t="b">
        <v>0</v>
      </c>
      <c r="L2479">
        <v>41</v>
      </c>
      <c r="M2479" t="b">
        <v>1</v>
      </c>
      <c r="N2479" s="7" t="s">
        <v>8328</v>
      </c>
      <c r="O2479" s="7" t="s">
        <v>8332</v>
      </c>
      <c r="P2479">
        <v>172</v>
      </c>
      <c r="Q2479" s="6">
        <f>E2479/Table1_2[[#This Row],[backers_count]]</f>
        <v>31.341463414634145</v>
      </c>
    </row>
    <row r="2480" spans="1:17" x14ac:dyDescent="0.35">
      <c r="A2480">
        <v>2478</v>
      </c>
      <c r="B2480" t="s">
        <v>2478</v>
      </c>
      <c r="C2480" t="s">
        <v>6588</v>
      </c>
      <c r="D2480" s="6">
        <v>8000</v>
      </c>
      <c r="E2480" s="6">
        <v>10200</v>
      </c>
      <c r="F2480" t="s">
        <v>8219</v>
      </c>
      <c r="G2480" t="s">
        <v>8224</v>
      </c>
      <c r="H2480" t="s">
        <v>8246</v>
      </c>
      <c r="I2480" s="7">
        <v>1358117313</v>
      </c>
      <c r="J2480" s="7">
        <v>1355525313</v>
      </c>
      <c r="K2480" t="b">
        <v>0</v>
      </c>
      <c r="L2480">
        <v>79</v>
      </c>
      <c r="M2480" t="b">
        <v>1</v>
      </c>
      <c r="N2480" s="7" t="s">
        <v>8328</v>
      </c>
      <c r="O2480" s="7" t="s">
        <v>8332</v>
      </c>
      <c r="P2480">
        <v>128</v>
      </c>
      <c r="Q2480" s="6">
        <f>E2480/Table1_2[[#This Row],[backers_count]]</f>
        <v>129.1139240506329</v>
      </c>
    </row>
    <row r="2481" spans="1:17" x14ac:dyDescent="0.35">
      <c r="A2481">
        <v>2479</v>
      </c>
      <c r="B2481" t="s">
        <v>2479</v>
      </c>
      <c r="C2481" t="s">
        <v>6589</v>
      </c>
      <c r="D2481" s="6">
        <v>300</v>
      </c>
      <c r="E2481" s="6">
        <v>400.33</v>
      </c>
      <c r="F2481" t="s">
        <v>8219</v>
      </c>
      <c r="G2481" t="s">
        <v>8224</v>
      </c>
      <c r="H2481" t="s">
        <v>8246</v>
      </c>
      <c r="I2481" s="7">
        <v>1343440800</v>
      </c>
      <c r="J2481" s="7">
        <v>1342545994</v>
      </c>
      <c r="K2481" t="b">
        <v>0</v>
      </c>
      <c r="L2481">
        <v>16</v>
      </c>
      <c r="M2481" t="b">
        <v>1</v>
      </c>
      <c r="N2481" s="7" t="s">
        <v>8328</v>
      </c>
      <c r="O2481" s="7" t="s">
        <v>8332</v>
      </c>
      <c r="P2481">
        <v>134</v>
      </c>
      <c r="Q2481" s="6">
        <f>E2481/Table1_2[[#This Row],[backers_count]]</f>
        <v>25.020624999999999</v>
      </c>
    </row>
    <row r="2482" spans="1:17" x14ac:dyDescent="0.35">
      <c r="A2482">
        <v>2480</v>
      </c>
      <c r="B2482" t="s">
        <v>2480</v>
      </c>
      <c r="C2482" t="s">
        <v>6590</v>
      </c>
      <c r="D2482" s="6">
        <v>2000</v>
      </c>
      <c r="E2482" s="6">
        <v>2000</v>
      </c>
      <c r="F2482" t="s">
        <v>8219</v>
      </c>
      <c r="G2482" t="s">
        <v>8224</v>
      </c>
      <c r="H2482" t="s">
        <v>8246</v>
      </c>
      <c r="I2482" s="7">
        <v>1444516084</v>
      </c>
      <c r="J2482" s="7">
        <v>1439332084</v>
      </c>
      <c r="K2482" t="b">
        <v>0</v>
      </c>
      <c r="L2482">
        <v>8</v>
      </c>
      <c r="M2482" t="b">
        <v>1</v>
      </c>
      <c r="N2482" s="7" t="s">
        <v>8328</v>
      </c>
      <c r="O2482" s="7" t="s">
        <v>8332</v>
      </c>
      <c r="P2482">
        <v>100</v>
      </c>
      <c r="Q2482" s="6">
        <f>E2482/Table1_2[[#This Row],[backers_count]]</f>
        <v>250</v>
      </c>
    </row>
    <row r="2483" spans="1:17" x14ac:dyDescent="0.35">
      <c r="A2483">
        <v>2481</v>
      </c>
      <c r="B2483" t="s">
        <v>2481</v>
      </c>
      <c r="C2483" t="s">
        <v>6591</v>
      </c>
      <c r="D2483" s="6">
        <v>4000</v>
      </c>
      <c r="E2483" s="6">
        <v>4516.4399999999996</v>
      </c>
      <c r="F2483" t="s">
        <v>8219</v>
      </c>
      <c r="G2483" t="s">
        <v>8224</v>
      </c>
      <c r="H2483" t="s">
        <v>8246</v>
      </c>
      <c r="I2483" s="7">
        <v>1335799808</v>
      </c>
      <c r="J2483" s="7">
        <v>1333207808</v>
      </c>
      <c r="K2483" t="b">
        <v>0</v>
      </c>
      <c r="L2483">
        <v>95</v>
      </c>
      <c r="M2483" t="b">
        <v>1</v>
      </c>
      <c r="N2483" s="7" t="s">
        <v>8328</v>
      </c>
      <c r="O2483" s="7" t="s">
        <v>8332</v>
      </c>
      <c r="P2483">
        <v>113</v>
      </c>
      <c r="Q2483" s="6">
        <f>E2483/Table1_2[[#This Row],[backers_count]]</f>
        <v>47.541473684210523</v>
      </c>
    </row>
    <row r="2484" spans="1:17" x14ac:dyDescent="0.35">
      <c r="A2484">
        <v>2482</v>
      </c>
      <c r="B2484" t="s">
        <v>2482</v>
      </c>
      <c r="C2484" t="s">
        <v>6592</v>
      </c>
      <c r="D2484" s="6">
        <v>1000</v>
      </c>
      <c r="E2484" s="6">
        <v>1001</v>
      </c>
      <c r="F2484" t="s">
        <v>8219</v>
      </c>
      <c r="G2484" t="s">
        <v>8224</v>
      </c>
      <c r="H2484" t="s">
        <v>8246</v>
      </c>
      <c r="I2484" s="7">
        <v>1312224383</v>
      </c>
      <c r="J2484" s="7">
        <v>1308336383</v>
      </c>
      <c r="K2484" t="b">
        <v>0</v>
      </c>
      <c r="L2484">
        <v>25</v>
      </c>
      <c r="M2484" t="b">
        <v>1</v>
      </c>
      <c r="N2484" s="7" t="s">
        <v>8328</v>
      </c>
      <c r="O2484" s="7" t="s">
        <v>8332</v>
      </c>
      <c r="P2484">
        <v>101</v>
      </c>
      <c r="Q2484" s="6">
        <f>E2484/Table1_2[[#This Row],[backers_count]]</f>
        <v>40.04</v>
      </c>
    </row>
    <row r="2485" spans="1:17" x14ac:dyDescent="0.35">
      <c r="A2485">
        <v>2483</v>
      </c>
      <c r="B2485" t="s">
        <v>2483</v>
      </c>
      <c r="C2485" t="s">
        <v>6593</v>
      </c>
      <c r="D2485" s="6">
        <v>1100</v>
      </c>
      <c r="E2485" s="6">
        <v>1251</v>
      </c>
      <c r="F2485" t="s">
        <v>8219</v>
      </c>
      <c r="G2485" t="s">
        <v>8224</v>
      </c>
      <c r="H2485" t="s">
        <v>8246</v>
      </c>
      <c r="I2485" s="7">
        <v>1335891603</v>
      </c>
      <c r="J2485" s="7">
        <v>1330711203</v>
      </c>
      <c r="K2485" t="b">
        <v>0</v>
      </c>
      <c r="L2485">
        <v>19</v>
      </c>
      <c r="M2485" t="b">
        <v>1</v>
      </c>
      <c r="N2485" s="7" t="s">
        <v>8328</v>
      </c>
      <c r="O2485" s="7" t="s">
        <v>8332</v>
      </c>
      <c r="P2485">
        <v>114</v>
      </c>
      <c r="Q2485" s="6">
        <f>E2485/Table1_2[[#This Row],[backers_count]]</f>
        <v>65.84210526315789</v>
      </c>
    </row>
    <row r="2486" spans="1:17" x14ac:dyDescent="0.35">
      <c r="A2486">
        <v>2484</v>
      </c>
      <c r="B2486" t="s">
        <v>2484</v>
      </c>
      <c r="C2486" t="s">
        <v>6594</v>
      </c>
      <c r="D2486" s="6">
        <v>3500</v>
      </c>
      <c r="E2486" s="6">
        <v>4176.1099999999997</v>
      </c>
      <c r="F2486" t="s">
        <v>8219</v>
      </c>
      <c r="G2486" t="s">
        <v>8224</v>
      </c>
      <c r="H2486" t="s">
        <v>8246</v>
      </c>
      <c r="I2486" s="7">
        <v>1316124003</v>
      </c>
      <c r="J2486" s="7">
        <v>1313532003</v>
      </c>
      <c r="K2486" t="b">
        <v>0</v>
      </c>
      <c r="L2486">
        <v>90</v>
      </c>
      <c r="M2486" t="b">
        <v>1</v>
      </c>
      <c r="N2486" s="7" t="s">
        <v>8328</v>
      </c>
      <c r="O2486" s="7" t="s">
        <v>8332</v>
      </c>
      <c r="P2486">
        <v>120</v>
      </c>
      <c r="Q2486" s="6">
        <f>E2486/Table1_2[[#This Row],[backers_count]]</f>
        <v>46.401222222222216</v>
      </c>
    </row>
    <row r="2487" spans="1:17" x14ac:dyDescent="0.35">
      <c r="A2487">
        <v>2485</v>
      </c>
      <c r="B2487" t="s">
        <v>2485</v>
      </c>
      <c r="C2487" t="s">
        <v>6595</v>
      </c>
      <c r="D2487" s="6">
        <v>2000</v>
      </c>
      <c r="E2487" s="6">
        <v>2065</v>
      </c>
      <c r="F2487" t="s">
        <v>8219</v>
      </c>
      <c r="G2487" t="s">
        <v>8224</v>
      </c>
      <c r="H2487" t="s">
        <v>8246</v>
      </c>
      <c r="I2487" s="7">
        <v>1318463879</v>
      </c>
      <c r="J2487" s="7">
        <v>1315439879</v>
      </c>
      <c r="K2487" t="b">
        <v>0</v>
      </c>
      <c r="L2487">
        <v>41</v>
      </c>
      <c r="M2487" t="b">
        <v>1</v>
      </c>
      <c r="N2487" s="7" t="s">
        <v>8328</v>
      </c>
      <c r="O2487" s="7" t="s">
        <v>8332</v>
      </c>
      <c r="P2487">
        <v>104</v>
      </c>
      <c r="Q2487" s="6">
        <f>E2487/Table1_2[[#This Row],[backers_count]]</f>
        <v>50.365853658536587</v>
      </c>
    </row>
    <row r="2488" spans="1:17" x14ac:dyDescent="0.35">
      <c r="A2488">
        <v>2486</v>
      </c>
      <c r="B2488" t="s">
        <v>2486</v>
      </c>
      <c r="C2488" t="s">
        <v>6596</v>
      </c>
      <c r="D2488" s="6">
        <v>300</v>
      </c>
      <c r="E2488" s="6">
        <v>797</v>
      </c>
      <c r="F2488" t="s">
        <v>8219</v>
      </c>
      <c r="G2488" t="s">
        <v>8224</v>
      </c>
      <c r="H2488" t="s">
        <v>8246</v>
      </c>
      <c r="I2488" s="7">
        <v>1335113976</v>
      </c>
      <c r="J2488" s="7">
        <v>1332521976</v>
      </c>
      <c r="K2488" t="b">
        <v>0</v>
      </c>
      <c r="L2488">
        <v>30</v>
      </c>
      <c r="M2488" t="b">
        <v>1</v>
      </c>
      <c r="N2488" s="7" t="s">
        <v>8328</v>
      </c>
      <c r="O2488" s="7" t="s">
        <v>8332</v>
      </c>
      <c r="P2488">
        <v>266</v>
      </c>
      <c r="Q2488" s="6">
        <f>E2488/Table1_2[[#This Row],[backers_count]]</f>
        <v>26.566666666666666</v>
      </c>
    </row>
    <row r="2489" spans="1:17" x14ac:dyDescent="0.35">
      <c r="A2489">
        <v>2487</v>
      </c>
      <c r="B2489" t="s">
        <v>2487</v>
      </c>
      <c r="C2489" t="s">
        <v>6597</v>
      </c>
      <c r="D2489" s="6">
        <v>1500</v>
      </c>
      <c r="E2489" s="6">
        <v>1500.76</v>
      </c>
      <c r="F2489" t="s">
        <v>8219</v>
      </c>
      <c r="G2489" t="s">
        <v>8224</v>
      </c>
      <c r="H2489" t="s">
        <v>8246</v>
      </c>
      <c r="I2489" s="7">
        <v>1338083997</v>
      </c>
      <c r="J2489" s="7">
        <v>1335491997</v>
      </c>
      <c r="K2489" t="b">
        <v>0</v>
      </c>
      <c r="L2489">
        <v>38</v>
      </c>
      <c r="M2489" t="b">
        <v>1</v>
      </c>
      <c r="N2489" s="7" t="s">
        <v>8328</v>
      </c>
      <c r="O2489" s="7" t="s">
        <v>8332</v>
      </c>
      <c r="P2489">
        <v>101</v>
      </c>
      <c r="Q2489" s="6">
        <f>E2489/Table1_2[[#This Row],[backers_count]]</f>
        <v>39.493684210526318</v>
      </c>
    </row>
    <row r="2490" spans="1:17" x14ac:dyDescent="0.35">
      <c r="A2490">
        <v>2488</v>
      </c>
      <c r="B2490" t="s">
        <v>2488</v>
      </c>
      <c r="C2490" t="s">
        <v>6598</v>
      </c>
      <c r="D2490" s="6">
        <v>3000</v>
      </c>
      <c r="E2490" s="6">
        <v>3201</v>
      </c>
      <c r="F2490" t="s">
        <v>8219</v>
      </c>
      <c r="G2490" t="s">
        <v>8224</v>
      </c>
      <c r="H2490" t="s">
        <v>8246</v>
      </c>
      <c r="I2490" s="7">
        <v>1321459908</v>
      </c>
      <c r="J2490" s="7">
        <v>1318864308</v>
      </c>
      <c r="K2490" t="b">
        <v>0</v>
      </c>
      <c r="L2490">
        <v>65</v>
      </c>
      <c r="M2490" t="b">
        <v>1</v>
      </c>
      <c r="N2490" s="7" t="s">
        <v>8328</v>
      </c>
      <c r="O2490" s="7" t="s">
        <v>8332</v>
      </c>
      <c r="P2490">
        <v>107</v>
      </c>
      <c r="Q2490" s="6">
        <f>E2490/Table1_2[[#This Row],[backers_count]]</f>
        <v>49.246153846153845</v>
      </c>
    </row>
    <row r="2491" spans="1:17" x14ac:dyDescent="0.35">
      <c r="A2491">
        <v>2489</v>
      </c>
      <c r="B2491" t="s">
        <v>2489</v>
      </c>
      <c r="C2491" t="s">
        <v>6599</v>
      </c>
      <c r="D2491" s="6">
        <v>3500</v>
      </c>
      <c r="E2491" s="6">
        <v>4678.5</v>
      </c>
      <c r="F2491" t="s">
        <v>8219</v>
      </c>
      <c r="G2491" t="s">
        <v>8224</v>
      </c>
      <c r="H2491" t="s">
        <v>8246</v>
      </c>
      <c r="I2491" s="7">
        <v>1368117239</v>
      </c>
      <c r="J2491" s="7">
        <v>1365525239</v>
      </c>
      <c r="K2491" t="b">
        <v>0</v>
      </c>
      <c r="L2491">
        <v>75</v>
      </c>
      <c r="M2491" t="b">
        <v>1</v>
      </c>
      <c r="N2491" s="7" t="s">
        <v>8328</v>
      </c>
      <c r="O2491" s="7" t="s">
        <v>8332</v>
      </c>
      <c r="P2491">
        <v>134</v>
      </c>
      <c r="Q2491" s="6">
        <f>E2491/Table1_2[[#This Row],[backers_count]]</f>
        <v>62.38</v>
      </c>
    </row>
    <row r="2492" spans="1:17" x14ac:dyDescent="0.35">
      <c r="A2492">
        <v>2490</v>
      </c>
      <c r="B2492" t="s">
        <v>2490</v>
      </c>
      <c r="C2492" t="s">
        <v>6600</v>
      </c>
      <c r="D2492" s="6">
        <v>500</v>
      </c>
      <c r="E2492" s="6">
        <v>607</v>
      </c>
      <c r="F2492" t="s">
        <v>8219</v>
      </c>
      <c r="G2492" t="s">
        <v>8224</v>
      </c>
      <c r="H2492" t="s">
        <v>8246</v>
      </c>
      <c r="I2492" s="7">
        <v>1340429276</v>
      </c>
      <c r="J2492" s="7">
        <v>1335245276</v>
      </c>
      <c r="K2492" t="b">
        <v>0</v>
      </c>
      <c r="L2492">
        <v>16</v>
      </c>
      <c r="M2492" t="b">
        <v>1</v>
      </c>
      <c r="N2492" s="7" t="s">
        <v>8328</v>
      </c>
      <c r="O2492" s="7" t="s">
        <v>8332</v>
      </c>
      <c r="P2492">
        <v>122</v>
      </c>
      <c r="Q2492" s="6">
        <f>E2492/Table1_2[[#This Row],[backers_count]]</f>
        <v>37.9375</v>
      </c>
    </row>
    <row r="2493" spans="1:17" x14ac:dyDescent="0.35">
      <c r="A2493">
        <v>2491</v>
      </c>
      <c r="B2493" t="s">
        <v>2491</v>
      </c>
      <c r="C2493" t="s">
        <v>6601</v>
      </c>
      <c r="D2493" s="6">
        <v>500</v>
      </c>
      <c r="E2493" s="6">
        <v>516</v>
      </c>
      <c r="F2493" t="s">
        <v>8219</v>
      </c>
      <c r="G2493" t="s">
        <v>8224</v>
      </c>
      <c r="H2493" t="s">
        <v>8246</v>
      </c>
      <c r="I2493" s="7">
        <v>1295142660</v>
      </c>
      <c r="J2493" s="7">
        <v>1293739714</v>
      </c>
      <c r="K2493" t="b">
        <v>0</v>
      </c>
      <c r="L2493">
        <v>10</v>
      </c>
      <c r="M2493" t="b">
        <v>1</v>
      </c>
      <c r="N2493" s="7" t="s">
        <v>8328</v>
      </c>
      <c r="O2493" s="7" t="s">
        <v>8332</v>
      </c>
      <c r="P2493">
        <v>104</v>
      </c>
      <c r="Q2493" s="6">
        <f>E2493/Table1_2[[#This Row],[backers_count]]</f>
        <v>51.6</v>
      </c>
    </row>
    <row r="2494" spans="1:17" x14ac:dyDescent="0.35">
      <c r="A2494">
        <v>2492</v>
      </c>
      <c r="B2494" t="s">
        <v>2492</v>
      </c>
      <c r="C2494" t="s">
        <v>6602</v>
      </c>
      <c r="D2494" s="6">
        <v>600</v>
      </c>
      <c r="E2494" s="6">
        <v>750</v>
      </c>
      <c r="F2494" t="s">
        <v>8219</v>
      </c>
      <c r="G2494" t="s">
        <v>8224</v>
      </c>
      <c r="H2494" t="s">
        <v>8246</v>
      </c>
      <c r="I2494" s="7">
        <v>1339840740</v>
      </c>
      <c r="J2494" s="7">
        <v>1335397188</v>
      </c>
      <c r="K2494" t="b">
        <v>0</v>
      </c>
      <c r="L2494">
        <v>27</v>
      </c>
      <c r="M2494" t="b">
        <v>1</v>
      </c>
      <c r="N2494" s="7" t="s">
        <v>8328</v>
      </c>
      <c r="O2494" s="7" t="s">
        <v>8332</v>
      </c>
      <c r="P2494">
        <v>125</v>
      </c>
      <c r="Q2494" s="6">
        <f>E2494/Table1_2[[#This Row],[backers_count]]</f>
        <v>27.777777777777779</v>
      </c>
    </row>
    <row r="2495" spans="1:17" x14ac:dyDescent="0.35">
      <c r="A2495">
        <v>2493</v>
      </c>
      <c r="B2495" t="s">
        <v>2493</v>
      </c>
      <c r="C2495" t="s">
        <v>6603</v>
      </c>
      <c r="D2495" s="6">
        <v>20000</v>
      </c>
      <c r="E2495" s="6">
        <v>25740</v>
      </c>
      <c r="F2495" t="s">
        <v>8219</v>
      </c>
      <c r="G2495" t="s">
        <v>8224</v>
      </c>
      <c r="H2495" t="s">
        <v>8246</v>
      </c>
      <c r="I2495" s="7">
        <v>1367208140</v>
      </c>
      <c r="J2495" s="7">
        <v>1363320140</v>
      </c>
      <c r="K2495" t="b">
        <v>0</v>
      </c>
      <c r="L2495">
        <v>259</v>
      </c>
      <c r="M2495" t="b">
        <v>1</v>
      </c>
      <c r="N2495" s="7" t="s">
        <v>8328</v>
      </c>
      <c r="O2495" s="7" t="s">
        <v>8332</v>
      </c>
      <c r="P2495">
        <v>129</v>
      </c>
      <c r="Q2495" s="6">
        <f>E2495/Table1_2[[#This Row],[backers_count]]</f>
        <v>99.382239382239376</v>
      </c>
    </row>
    <row r="2496" spans="1:17" x14ac:dyDescent="0.35">
      <c r="A2496">
        <v>2494</v>
      </c>
      <c r="B2496" t="s">
        <v>2494</v>
      </c>
      <c r="C2496" t="s">
        <v>6604</v>
      </c>
      <c r="D2496" s="6">
        <v>1500</v>
      </c>
      <c r="E2496" s="6">
        <v>1515.08</v>
      </c>
      <c r="F2496" t="s">
        <v>8219</v>
      </c>
      <c r="G2496" t="s">
        <v>8224</v>
      </c>
      <c r="H2496" t="s">
        <v>8246</v>
      </c>
      <c r="I2496" s="7">
        <v>1337786944</v>
      </c>
      <c r="J2496" s="7">
        <v>1335194944</v>
      </c>
      <c r="K2496" t="b">
        <v>0</v>
      </c>
      <c r="L2496">
        <v>39</v>
      </c>
      <c r="M2496" t="b">
        <v>1</v>
      </c>
      <c r="N2496" s="7" t="s">
        <v>8328</v>
      </c>
      <c r="O2496" s="7" t="s">
        <v>8332</v>
      </c>
      <c r="P2496">
        <v>102</v>
      </c>
      <c r="Q2496" s="6">
        <f>E2496/Table1_2[[#This Row],[backers_count]]</f>
        <v>38.848205128205123</v>
      </c>
    </row>
    <row r="2497" spans="1:17" x14ac:dyDescent="0.35">
      <c r="A2497">
        <v>2495</v>
      </c>
      <c r="B2497" t="s">
        <v>2495</v>
      </c>
      <c r="C2497" t="s">
        <v>6605</v>
      </c>
      <c r="D2497" s="6">
        <v>1500</v>
      </c>
      <c r="E2497" s="6">
        <v>1913.05</v>
      </c>
      <c r="F2497" t="s">
        <v>8219</v>
      </c>
      <c r="G2497" t="s">
        <v>8224</v>
      </c>
      <c r="H2497" t="s">
        <v>8246</v>
      </c>
      <c r="I2497" s="7">
        <v>1339022575</v>
      </c>
      <c r="J2497" s="7">
        <v>1336430575</v>
      </c>
      <c r="K2497" t="b">
        <v>0</v>
      </c>
      <c r="L2497">
        <v>42</v>
      </c>
      <c r="M2497" t="b">
        <v>1</v>
      </c>
      <c r="N2497" s="7" t="s">
        <v>8328</v>
      </c>
      <c r="O2497" s="7" t="s">
        <v>8332</v>
      </c>
      <c r="P2497">
        <v>128</v>
      </c>
      <c r="Q2497" s="6">
        <f>E2497/Table1_2[[#This Row],[backers_count]]</f>
        <v>45.548809523809524</v>
      </c>
    </row>
    <row r="2498" spans="1:17" x14ac:dyDescent="0.35">
      <c r="A2498">
        <v>2496</v>
      </c>
      <c r="B2498" t="s">
        <v>2496</v>
      </c>
      <c r="C2498" t="s">
        <v>6606</v>
      </c>
      <c r="D2498" s="6">
        <v>6000</v>
      </c>
      <c r="E2498" s="6">
        <v>6000</v>
      </c>
      <c r="F2498" t="s">
        <v>8219</v>
      </c>
      <c r="G2498" t="s">
        <v>8224</v>
      </c>
      <c r="H2498" t="s">
        <v>8246</v>
      </c>
      <c r="I2498" s="7">
        <v>1364597692</v>
      </c>
      <c r="J2498" s="7">
        <v>1361577292</v>
      </c>
      <c r="K2498" t="b">
        <v>0</v>
      </c>
      <c r="L2498">
        <v>10</v>
      </c>
      <c r="M2498" t="b">
        <v>1</v>
      </c>
      <c r="N2498" s="7" t="s">
        <v>8328</v>
      </c>
      <c r="O2498" s="7" t="s">
        <v>8332</v>
      </c>
      <c r="P2498">
        <v>100</v>
      </c>
      <c r="Q2498" s="6">
        <f>E2498/Table1_2[[#This Row],[backers_count]]</f>
        <v>600</v>
      </c>
    </row>
    <row r="2499" spans="1:17" x14ac:dyDescent="0.35">
      <c r="A2499">
        <v>2497</v>
      </c>
      <c r="B2499" t="s">
        <v>2497</v>
      </c>
      <c r="C2499" t="s">
        <v>6607</v>
      </c>
      <c r="D2499" s="6">
        <v>4000</v>
      </c>
      <c r="E2499" s="6">
        <v>4510.8599999999997</v>
      </c>
      <c r="F2499" t="s">
        <v>8219</v>
      </c>
      <c r="G2499" t="s">
        <v>8224</v>
      </c>
      <c r="H2499" t="s">
        <v>8246</v>
      </c>
      <c r="I2499" s="7">
        <v>1312578338</v>
      </c>
      <c r="J2499" s="7">
        <v>1309986338</v>
      </c>
      <c r="K2499" t="b">
        <v>0</v>
      </c>
      <c r="L2499">
        <v>56</v>
      </c>
      <c r="M2499" t="b">
        <v>1</v>
      </c>
      <c r="N2499" s="7" t="s">
        <v>8328</v>
      </c>
      <c r="O2499" s="7" t="s">
        <v>8332</v>
      </c>
      <c r="P2499">
        <v>113</v>
      </c>
      <c r="Q2499" s="6">
        <f>E2499/Table1_2[[#This Row],[backers_count]]</f>
        <v>80.551071428571419</v>
      </c>
    </row>
    <row r="2500" spans="1:17" x14ac:dyDescent="0.35">
      <c r="A2500">
        <v>2498</v>
      </c>
      <c r="B2500" t="s">
        <v>2498</v>
      </c>
      <c r="C2500" t="s">
        <v>6608</v>
      </c>
      <c r="D2500" s="6">
        <v>1000</v>
      </c>
      <c r="E2500" s="6">
        <v>1056</v>
      </c>
      <c r="F2500" t="s">
        <v>8219</v>
      </c>
      <c r="G2500" t="s">
        <v>8224</v>
      </c>
      <c r="H2500" t="s">
        <v>8246</v>
      </c>
      <c r="I2500" s="7">
        <v>1422400387</v>
      </c>
      <c r="J2500" s="7">
        <v>1421190787</v>
      </c>
      <c r="K2500" t="b">
        <v>0</v>
      </c>
      <c r="L2500">
        <v>20</v>
      </c>
      <c r="M2500" t="b">
        <v>1</v>
      </c>
      <c r="N2500" s="7" t="s">
        <v>8328</v>
      </c>
      <c r="O2500" s="7" t="s">
        <v>8332</v>
      </c>
      <c r="P2500">
        <v>106</v>
      </c>
      <c r="Q2500" s="6">
        <f>E2500/Table1_2[[#This Row],[backers_count]]</f>
        <v>52.8</v>
      </c>
    </row>
    <row r="2501" spans="1:17" x14ac:dyDescent="0.35">
      <c r="A2501">
        <v>2499</v>
      </c>
      <c r="B2501" t="s">
        <v>2499</v>
      </c>
      <c r="C2501" t="s">
        <v>6609</v>
      </c>
      <c r="D2501" s="6">
        <v>4000</v>
      </c>
      <c r="E2501" s="6">
        <v>8105</v>
      </c>
      <c r="F2501" t="s">
        <v>8219</v>
      </c>
      <c r="G2501" t="s">
        <v>8224</v>
      </c>
      <c r="H2501" t="s">
        <v>8246</v>
      </c>
      <c r="I2501" s="7">
        <v>1356976800</v>
      </c>
      <c r="J2501" s="7">
        <v>1352820837</v>
      </c>
      <c r="K2501" t="b">
        <v>0</v>
      </c>
      <c r="L2501">
        <v>170</v>
      </c>
      <c r="M2501" t="b">
        <v>1</v>
      </c>
      <c r="N2501" s="7" t="s">
        <v>8328</v>
      </c>
      <c r="O2501" s="7" t="s">
        <v>8332</v>
      </c>
      <c r="P2501">
        <v>203</v>
      </c>
      <c r="Q2501" s="6">
        <f>E2501/Table1_2[[#This Row],[backers_count]]</f>
        <v>47.676470588235297</v>
      </c>
    </row>
    <row r="2502" spans="1:17" x14ac:dyDescent="0.35">
      <c r="A2502">
        <v>2500</v>
      </c>
      <c r="B2502" t="s">
        <v>2500</v>
      </c>
      <c r="C2502" t="s">
        <v>6610</v>
      </c>
      <c r="D2502" s="6">
        <v>600</v>
      </c>
      <c r="E2502" s="6">
        <v>680</v>
      </c>
      <c r="F2502" t="s">
        <v>8219</v>
      </c>
      <c r="G2502" t="s">
        <v>8224</v>
      </c>
      <c r="H2502" t="s">
        <v>8246</v>
      </c>
      <c r="I2502" s="7">
        <v>1340476375</v>
      </c>
      <c r="J2502" s="7">
        <v>1337884375</v>
      </c>
      <c r="K2502" t="b">
        <v>0</v>
      </c>
      <c r="L2502">
        <v>29</v>
      </c>
      <c r="M2502" t="b">
        <v>1</v>
      </c>
      <c r="N2502" s="7" t="s">
        <v>8328</v>
      </c>
      <c r="O2502" s="7" t="s">
        <v>8332</v>
      </c>
      <c r="P2502">
        <v>114</v>
      </c>
      <c r="Q2502" s="6">
        <f>E2502/Table1_2[[#This Row],[backers_count]]</f>
        <v>23.448275862068964</v>
      </c>
    </row>
    <row r="2503" spans="1:17" x14ac:dyDescent="0.35">
      <c r="A2503">
        <v>2501</v>
      </c>
      <c r="B2503" t="s">
        <v>2501</v>
      </c>
      <c r="C2503" t="s">
        <v>6611</v>
      </c>
      <c r="D2503" s="6">
        <v>11000</v>
      </c>
      <c r="E2503" s="6">
        <v>281</v>
      </c>
      <c r="F2503" t="s">
        <v>8221</v>
      </c>
      <c r="G2503" t="s">
        <v>8229</v>
      </c>
      <c r="H2503" t="s">
        <v>8251</v>
      </c>
      <c r="I2503" s="7">
        <v>1443379104</v>
      </c>
      <c r="J2503" s="7">
        <v>1440787104</v>
      </c>
      <c r="K2503" t="b">
        <v>0</v>
      </c>
      <c r="L2503">
        <v>7</v>
      </c>
      <c r="M2503" t="b">
        <v>0</v>
      </c>
      <c r="N2503" s="7" t="s">
        <v>8339</v>
      </c>
      <c r="O2503" s="7" t="s">
        <v>8356</v>
      </c>
      <c r="P2503">
        <v>3</v>
      </c>
      <c r="Q2503" s="6">
        <f>E2503/Table1_2[[#This Row],[backers_count]]</f>
        <v>40.142857142857146</v>
      </c>
    </row>
    <row r="2504" spans="1:17" x14ac:dyDescent="0.35">
      <c r="A2504">
        <v>2502</v>
      </c>
      <c r="B2504" t="s">
        <v>2502</v>
      </c>
      <c r="C2504" t="s">
        <v>6612</v>
      </c>
      <c r="D2504" s="6">
        <v>110000</v>
      </c>
      <c r="E2504" s="6">
        <v>86</v>
      </c>
      <c r="F2504" t="s">
        <v>8221</v>
      </c>
      <c r="G2504" t="s">
        <v>8224</v>
      </c>
      <c r="H2504" t="s">
        <v>8246</v>
      </c>
      <c r="I2504" s="7">
        <v>1411328918</v>
      </c>
      <c r="J2504" s="7">
        <v>1407440918</v>
      </c>
      <c r="K2504" t="b">
        <v>0</v>
      </c>
      <c r="L2504">
        <v>5</v>
      </c>
      <c r="M2504" t="b">
        <v>0</v>
      </c>
      <c r="N2504" s="7" t="s">
        <v>8339</v>
      </c>
      <c r="O2504" s="7" t="s">
        <v>8356</v>
      </c>
      <c r="P2504">
        <v>1</v>
      </c>
      <c r="Q2504" s="6">
        <f>E2504/Table1_2[[#This Row],[backers_count]]</f>
        <v>17.2</v>
      </c>
    </row>
    <row r="2505" spans="1:17" x14ac:dyDescent="0.35">
      <c r="A2505">
        <v>2503</v>
      </c>
      <c r="B2505" t="s">
        <v>2503</v>
      </c>
      <c r="C2505" t="s">
        <v>6613</v>
      </c>
      <c r="D2505" s="6">
        <v>10000</v>
      </c>
      <c r="E2505" s="6">
        <v>0</v>
      </c>
      <c r="F2505" t="s">
        <v>8221</v>
      </c>
      <c r="G2505" t="s">
        <v>8224</v>
      </c>
      <c r="H2505" t="s">
        <v>8246</v>
      </c>
      <c r="I2505" s="7">
        <v>1465333560</v>
      </c>
      <c r="J2505" s="7">
        <v>1462743308</v>
      </c>
      <c r="K2505" t="b">
        <v>0</v>
      </c>
      <c r="L2505">
        <v>0</v>
      </c>
      <c r="M2505" t="b">
        <v>0</v>
      </c>
      <c r="N2505" s="7" t="s">
        <v>8339</v>
      </c>
      <c r="O2505" s="7" t="s">
        <v>8356</v>
      </c>
      <c r="P2505">
        <v>0</v>
      </c>
      <c r="Q2505" s="6" t="e">
        <f>E2505/Table1_2[[#This Row],[backers_count]]</f>
        <v>#DIV/0!</v>
      </c>
    </row>
    <row r="2506" spans="1:17" x14ac:dyDescent="0.35">
      <c r="A2506">
        <v>2504</v>
      </c>
      <c r="B2506" t="s">
        <v>2504</v>
      </c>
      <c r="C2506" t="s">
        <v>6614</v>
      </c>
      <c r="D2506" s="6">
        <v>35000</v>
      </c>
      <c r="E2506" s="6">
        <v>0</v>
      </c>
      <c r="F2506" t="s">
        <v>8221</v>
      </c>
      <c r="G2506" t="s">
        <v>8224</v>
      </c>
      <c r="H2506" t="s">
        <v>8246</v>
      </c>
      <c r="I2506" s="7">
        <v>1416014534</v>
      </c>
      <c r="J2506" s="7">
        <v>1413418934</v>
      </c>
      <c r="K2506" t="b">
        <v>0</v>
      </c>
      <c r="L2506">
        <v>0</v>
      </c>
      <c r="M2506" t="b">
        <v>0</v>
      </c>
      <c r="N2506" s="7" t="s">
        <v>8339</v>
      </c>
      <c r="O2506" s="7" t="s">
        <v>8356</v>
      </c>
      <c r="P2506">
        <v>0</v>
      </c>
      <c r="Q2506" s="6" t="e">
        <f>E2506/Table1_2[[#This Row],[backers_count]]</f>
        <v>#DIV/0!</v>
      </c>
    </row>
    <row r="2507" spans="1:17" x14ac:dyDescent="0.35">
      <c r="A2507">
        <v>2505</v>
      </c>
      <c r="B2507" t="s">
        <v>2505</v>
      </c>
      <c r="C2507" t="s">
        <v>6615</v>
      </c>
      <c r="D2507" s="6">
        <v>7000</v>
      </c>
      <c r="E2507" s="6">
        <v>0</v>
      </c>
      <c r="F2507" t="s">
        <v>8221</v>
      </c>
      <c r="G2507" t="s">
        <v>8224</v>
      </c>
      <c r="H2507" t="s">
        <v>8246</v>
      </c>
      <c r="I2507" s="7">
        <v>1426292416</v>
      </c>
      <c r="J2507" s="7">
        <v>1423704016</v>
      </c>
      <c r="K2507" t="b">
        <v>0</v>
      </c>
      <c r="L2507">
        <v>0</v>
      </c>
      <c r="M2507" t="b">
        <v>0</v>
      </c>
      <c r="N2507" s="7" t="s">
        <v>8339</v>
      </c>
      <c r="O2507" s="7" t="s">
        <v>8356</v>
      </c>
      <c r="P2507">
        <v>0</v>
      </c>
      <c r="Q2507" s="6" t="e">
        <f>E2507/Table1_2[[#This Row],[backers_count]]</f>
        <v>#DIV/0!</v>
      </c>
    </row>
    <row r="2508" spans="1:17" x14ac:dyDescent="0.35">
      <c r="A2508">
        <v>2506</v>
      </c>
      <c r="B2508" t="s">
        <v>2506</v>
      </c>
      <c r="C2508" t="s">
        <v>6616</v>
      </c>
      <c r="D2508" s="6">
        <v>5000</v>
      </c>
      <c r="E2508" s="6">
        <v>30</v>
      </c>
      <c r="F2508" t="s">
        <v>8221</v>
      </c>
      <c r="G2508" t="s">
        <v>8225</v>
      </c>
      <c r="H2508" t="s">
        <v>8247</v>
      </c>
      <c r="I2508" s="7">
        <v>1443906000</v>
      </c>
      <c r="J2508" s="7">
        <v>1441955269</v>
      </c>
      <c r="K2508" t="b">
        <v>0</v>
      </c>
      <c r="L2508">
        <v>2</v>
      </c>
      <c r="M2508" t="b">
        <v>0</v>
      </c>
      <c r="N2508" s="7" t="s">
        <v>8339</v>
      </c>
      <c r="O2508" s="7" t="s">
        <v>8356</v>
      </c>
      <c r="P2508">
        <v>1</v>
      </c>
      <c r="Q2508" s="6">
        <f>E2508/Table1_2[[#This Row],[backers_count]]</f>
        <v>15</v>
      </c>
    </row>
    <row r="2509" spans="1:17" x14ac:dyDescent="0.35">
      <c r="A2509">
        <v>2507</v>
      </c>
      <c r="B2509" t="s">
        <v>2507</v>
      </c>
      <c r="C2509" t="s">
        <v>6617</v>
      </c>
      <c r="D2509" s="6">
        <v>42850</v>
      </c>
      <c r="E2509" s="6">
        <v>0</v>
      </c>
      <c r="F2509" t="s">
        <v>8221</v>
      </c>
      <c r="G2509" t="s">
        <v>8224</v>
      </c>
      <c r="H2509" t="s">
        <v>8246</v>
      </c>
      <c r="I2509" s="7">
        <v>1431308704</v>
      </c>
      <c r="J2509" s="7">
        <v>1428716704</v>
      </c>
      <c r="K2509" t="b">
        <v>0</v>
      </c>
      <c r="L2509">
        <v>0</v>
      </c>
      <c r="M2509" t="b">
        <v>0</v>
      </c>
      <c r="N2509" s="7" t="s">
        <v>8339</v>
      </c>
      <c r="O2509" s="7" t="s">
        <v>8356</v>
      </c>
      <c r="P2509">
        <v>0</v>
      </c>
      <c r="Q2509" s="6" t="e">
        <f>E2509/Table1_2[[#This Row],[backers_count]]</f>
        <v>#DIV/0!</v>
      </c>
    </row>
    <row r="2510" spans="1:17" x14ac:dyDescent="0.35">
      <c r="A2510">
        <v>2508</v>
      </c>
      <c r="B2510" t="s">
        <v>2508</v>
      </c>
      <c r="C2510" t="s">
        <v>6618</v>
      </c>
      <c r="D2510" s="6">
        <v>20000</v>
      </c>
      <c r="E2510" s="6">
        <v>0</v>
      </c>
      <c r="F2510" t="s">
        <v>8221</v>
      </c>
      <c r="G2510" t="s">
        <v>8224</v>
      </c>
      <c r="H2510" t="s">
        <v>8246</v>
      </c>
      <c r="I2510" s="7">
        <v>1408056634</v>
      </c>
      <c r="J2510" s="7">
        <v>1405464634</v>
      </c>
      <c r="K2510" t="b">
        <v>0</v>
      </c>
      <c r="L2510">
        <v>0</v>
      </c>
      <c r="M2510" t="b">
        <v>0</v>
      </c>
      <c r="N2510" s="7" t="s">
        <v>8339</v>
      </c>
      <c r="O2510" s="7" t="s">
        <v>8356</v>
      </c>
      <c r="P2510">
        <v>0</v>
      </c>
      <c r="Q2510" s="6" t="e">
        <f>E2510/Table1_2[[#This Row],[backers_count]]</f>
        <v>#DIV/0!</v>
      </c>
    </row>
    <row r="2511" spans="1:17" x14ac:dyDescent="0.35">
      <c r="A2511">
        <v>2509</v>
      </c>
      <c r="B2511" t="s">
        <v>2509</v>
      </c>
      <c r="C2511" t="s">
        <v>6619</v>
      </c>
      <c r="D2511" s="6">
        <v>95000</v>
      </c>
      <c r="E2511" s="6">
        <v>1000</v>
      </c>
      <c r="F2511" t="s">
        <v>8221</v>
      </c>
      <c r="G2511" t="s">
        <v>8225</v>
      </c>
      <c r="H2511" t="s">
        <v>8247</v>
      </c>
      <c r="I2511" s="7">
        <v>1429554349</v>
      </c>
      <c r="J2511" s="7">
        <v>1424719549</v>
      </c>
      <c r="K2511" t="b">
        <v>0</v>
      </c>
      <c r="L2511">
        <v>28</v>
      </c>
      <c r="M2511" t="b">
        <v>0</v>
      </c>
      <c r="N2511" s="7" t="s">
        <v>8339</v>
      </c>
      <c r="O2511" s="7" t="s">
        <v>8356</v>
      </c>
      <c r="P2511">
        <v>2</v>
      </c>
      <c r="Q2511" s="6">
        <f>E2511/Table1_2[[#This Row],[backers_count]]</f>
        <v>35.714285714285715</v>
      </c>
    </row>
    <row r="2512" spans="1:17" x14ac:dyDescent="0.35">
      <c r="A2512">
        <v>2510</v>
      </c>
      <c r="B2512" t="s">
        <v>2510</v>
      </c>
      <c r="C2512" t="s">
        <v>6620</v>
      </c>
      <c r="D2512" s="6">
        <v>50000</v>
      </c>
      <c r="E2512" s="6">
        <v>75</v>
      </c>
      <c r="F2512" t="s">
        <v>8221</v>
      </c>
      <c r="G2512" t="s">
        <v>8224</v>
      </c>
      <c r="H2512" t="s">
        <v>8246</v>
      </c>
      <c r="I2512" s="7">
        <v>1431647772</v>
      </c>
      <c r="J2512" s="7">
        <v>1426463772</v>
      </c>
      <c r="K2512" t="b">
        <v>0</v>
      </c>
      <c r="L2512">
        <v>2</v>
      </c>
      <c r="M2512" t="b">
        <v>0</v>
      </c>
      <c r="N2512" s="7" t="s">
        <v>8339</v>
      </c>
      <c r="O2512" s="7" t="s">
        <v>8356</v>
      </c>
      <c r="P2512">
        <v>1</v>
      </c>
      <c r="Q2512" s="6">
        <f>E2512/Table1_2[[#This Row],[backers_count]]</f>
        <v>37.5</v>
      </c>
    </row>
    <row r="2513" spans="1:17" x14ac:dyDescent="0.35">
      <c r="A2513">
        <v>2511</v>
      </c>
      <c r="B2513" t="s">
        <v>2511</v>
      </c>
      <c r="C2513" t="s">
        <v>6621</v>
      </c>
      <c r="D2513" s="6">
        <v>100000</v>
      </c>
      <c r="E2513" s="6">
        <v>0</v>
      </c>
      <c r="F2513" t="s">
        <v>8221</v>
      </c>
      <c r="G2513" t="s">
        <v>8225</v>
      </c>
      <c r="H2513" t="s">
        <v>8247</v>
      </c>
      <c r="I2513" s="7">
        <v>1454323413</v>
      </c>
      <c r="J2513" s="7">
        <v>1451731413</v>
      </c>
      <c r="K2513" t="b">
        <v>0</v>
      </c>
      <c r="L2513">
        <v>0</v>
      </c>
      <c r="M2513" t="b">
        <v>0</v>
      </c>
      <c r="N2513" s="7" t="s">
        <v>8339</v>
      </c>
      <c r="O2513" s="7" t="s">
        <v>8356</v>
      </c>
      <c r="P2513">
        <v>0</v>
      </c>
      <c r="Q2513" s="6" t="e">
        <f>E2513/Table1_2[[#This Row],[backers_count]]</f>
        <v>#DIV/0!</v>
      </c>
    </row>
    <row r="2514" spans="1:17" x14ac:dyDescent="0.35">
      <c r="A2514">
        <v>2512</v>
      </c>
      <c r="B2514" t="s">
        <v>2512</v>
      </c>
      <c r="C2514" t="s">
        <v>6622</v>
      </c>
      <c r="D2514" s="6">
        <v>1150</v>
      </c>
      <c r="E2514" s="6">
        <v>0</v>
      </c>
      <c r="F2514" t="s">
        <v>8221</v>
      </c>
      <c r="G2514" t="s">
        <v>8224</v>
      </c>
      <c r="H2514" t="s">
        <v>8246</v>
      </c>
      <c r="I2514" s="7">
        <v>1418504561</v>
      </c>
      <c r="J2514" s="7">
        <v>1417208561</v>
      </c>
      <c r="K2514" t="b">
        <v>0</v>
      </c>
      <c r="L2514">
        <v>0</v>
      </c>
      <c r="M2514" t="b">
        <v>0</v>
      </c>
      <c r="N2514" s="7" t="s">
        <v>8339</v>
      </c>
      <c r="O2514" s="7" t="s">
        <v>8356</v>
      </c>
      <c r="P2514">
        <v>0</v>
      </c>
      <c r="Q2514" s="6" t="e">
        <f>E2514/Table1_2[[#This Row],[backers_count]]</f>
        <v>#DIV/0!</v>
      </c>
    </row>
    <row r="2515" spans="1:17" x14ac:dyDescent="0.35">
      <c r="A2515">
        <v>2513</v>
      </c>
      <c r="B2515" t="s">
        <v>2513</v>
      </c>
      <c r="C2515" t="s">
        <v>6623</v>
      </c>
      <c r="D2515" s="6">
        <v>180000</v>
      </c>
      <c r="E2515" s="6">
        <v>0</v>
      </c>
      <c r="F2515" t="s">
        <v>8221</v>
      </c>
      <c r="G2515" t="s">
        <v>8236</v>
      </c>
      <c r="H2515" t="s">
        <v>8249</v>
      </c>
      <c r="I2515" s="7">
        <v>1488067789</v>
      </c>
      <c r="J2515" s="7">
        <v>1482883789</v>
      </c>
      <c r="K2515" t="b">
        <v>0</v>
      </c>
      <c r="L2515">
        <v>0</v>
      </c>
      <c r="M2515" t="b">
        <v>0</v>
      </c>
      <c r="N2515" s="7" t="s">
        <v>8339</v>
      </c>
      <c r="O2515" s="7" t="s">
        <v>8356</v>
      </c>
      <c r="P2515">
        <v>0</v>
      </c>
      <c r="Q2515" s="6" t="e">
        <f>E2515/Table1_2[[#This Row],[backers_count]]</f>
        <v>#DIV/0!</v>
      </c>
    </row>
    <row r="2516" spans="1:17" x14ac:dyDescent="0.35">
      <c r="A2516">
        <v>2514</v>
      </c>
      <c r="B2516" t="s">
        <v>2514</v>
      </c>
      <c r="C2516" t="s">
        <v>6624</v>
      </c>
      <c r="D2516" s="6">
        <v>12000</v>
      </c>
      <c r="E2516" s="6">
        <v>210</v>
      </c>
      <c r="F2516" t="s">
        <v>8221</v>
      </c>
      <c r="G2516" t="s">
        <v>8224</v>
      </c>
      <c r="H2516" t="s">
        <v>8246</v>
      </c>
      <c r="I2516" s="7">
        <v>1408526477</v>
      </c>
      <c r="J2516" s="7">
        <v>1407057677</v>
      </c>
      <c r="K2516" t="b">
        <v>0</v>
      </c>
      <c r="L2516">
        <v>4</v>
      </c>
      <c r="M2516" t="b">
        <v>0</v>
      </c>
      <c r="N2516" s="7" t="s">
        <v>8339</v>
      </c>
      <c r="O2516" s="7" t="s">
        <v>8356</v>
      </c>
      <c r="P2516">
        <v>2</v>
      </c>
      <c r="Q2516" s="6">
        <f>E2516/Table1_2[[#This Row],[backers_count]]</f>
        <v>52.5</v>
      </c>
    </row>
    <row r="2517" spans="1:17" x14ac:dyDescent="0.35">
      <c r="A2517">
        <v>2515</v>
      </c>
      <c r="B2517" t="s">
        <v>2515</v>
      </c>
      <c r="C2517" t="s">
        <v>6625</v>
      </c>
      <c r="D2517" s="6">
        <v>5000</v>
      </c>
      <c r="E2517" s="6">
        <v>930</v>
      </c>
      <c r="F2517" t="s">
        <v>8221</v>
      </c>
      <c r="G2517" t="s">
        <v>8224</v>
      </c>
      <c r="H2517" t="s">
        <v>8246</v>
      </c>
      <c r="I2517" s="7">
        <v>1424635753</v>
      </c>
      <c r="J2517" s="7">
        <v>1422043753</v>
      </c>
      <c r="K2517" t="b">
        <v>0</v>
      </c>
      <c r="L2517">
        <v>12</v>
      </c>
      <c r="M2517" t="b">
        <v>0</v>
      </c>
      <c r="N2517" s="7" t="s">
        <v>8339</v>
      </c>
      <c r="O2517" s="7" t="s">
        <v>8356</v>
      </c>
      <c r="P2517">
        <v>19</v>
      </c>
      <c r="Q2517" s="6">
        <f>E2517/Table1_2[[#This Row],[backers_count]]</f>
        <v>77.5</v>
      </c>
    </row>
    <row r="2518" spans="1:17" x14ac:dyDescent="0.35">
      <c r="A2518">
        <v>2516</v>
      </c>
      <c r="B2518" t="s">
        <v>2516</v>
      </c>
      <c r="C2518" t="s">
        <v>6626</v>
      </c>
      <c r="D2518" s="6">
        <v>22000</v>
      </c>
      <c r="E2518" s="6">
        <v>0</v>
      </c>
      <c r="F2518" t="s">
        <v>8221</v>
      </c>
      <c r="G2518" t="s">
        <v>8224</v>
      </c>
      <c r="H2518" t="s">
        <v>8246</v>
      </c>
      <c r="I2518" s="7">
        <v>1417279252</v>
      </c>
      <c r="J2518" s="7">
        <v>1414683652</v>
      </c>
      <c r="K2518" t="b">
        <v>0</v>
      </c>
      <c r="L2518">
        <v>0</v>
      </c>
      <c r="M2518" t="b">
        <v>0</v>
      </c>
      <c r="N2518" s="7" t="s">
        <v>8339</v>
      </c>
      <c r="O2518" s="7" t="s">
        <v>8356</v>
      </c>
      <c r="P2518">
        <v>0</v>
      </c>
      <c r="Q2518" s="6" t="e">
        <f>E2518/Table1_2[[#This Row],[backers_count]]</f>
        <v>#DIV/0!</v>
      </c>
    </row>
    <row r="2519" spans="1:17" x14ac:dyDescent="0.35">
      <c r="A2519">
        <v>2517</v>
      </c>
      <c r="B2519" t="s">
        <v>2517</v>
      </c>
      <c r="C2519" t="s">
        <v>6627</v>
      </c>
      <c r="D2519" s="6">
        <v>18000</v>
      </c>
      <c r="E2519" s="6">
        <v>1767</v>
      </c>
      <c r="F2519" t="s">
        <v>8221</v>
      </c>
      <c r="G2519" t="s">
        <v>8229</v>
      </c>
      <c r="H2519" t="s">
        <v>8251</v>
      </c>
      <c r="I2519" s="7">
        <v>1426788930</v>
      </c>
      <c r="J2519" s="7">
        <v>1424200530</v>
      </c>
      <c r="K2519" t="b">
        <v>0</v>
      </c>
      <c r="L2519">
        <v>33</v>
      </c>
      <c r="M2519" t="b">
        <v>0</v>
      </c>
      <c r="N2519" s="7" t="s">
        <v>8339</v>
      </c>
      <c r="O2519" s="7" t="s">
        <v>8356</v>
      </c>
      <c r="P2519">
        <v>10</v>
      </c>
      <c r="Q2519" s="6">
        <f>E2519/Table1_2[[#This Row],[backers_count]]</f>
        <v>53.545454545454547</v>
      </c>
    </row>
    <row r="2520" spans="1:17" x14ac:dyDescent="0.35">
      <c r="A2520">
        <v>2518</v>
      </c>
      <c r="B2520" t="s">
        <v>2518</v>
      </c>
      <c r="C2520" t="s">
        <v>6628</v>
      </c>
      <c r="D2520" s="6">
        <v>5000</v>
      </c>
      <c r="E2520" s="6">
        <v>0</v>
      </c>
      <c r="F2520" t="s">
        <v>8221</v>
      </c>
      <c r="G2520" t="s">
        <v>8224</v>
      </c>
      <c r="H2520" t="s">
        <v>8246</v>
      </c>
      <c r="I2520" s="7">
        <v>1415899228</v>
      </c>
      <c r="J2520" s="7">
        <v>1413303628</v>
      </c>
      <c r="K2520" t="b">
        <v>0</v>
      </c>
      <c r="L2520">
        <v>0</v>
      </c>
      <c r="M2520" t="b">
        <v>0</v>
      </c>
      <c r="N2520" s="7" t="s">
        <v>8339</v>
      </c>
      <c r="O2520" s="7" t="s">
        <v>8356</v>
      </c>
      <c r="P2520">
        <v>0</v>
      </c>
      <c r="Q2520" s="6" t="e">
        <f>E2520/Table1_2[[#This Row],[backers_count]]</f>
        <v>#DIV/0!</v>
      </c>
    </row>
    <row r="2521" spans="1:17" x14ac:dyDescent="0.35">
      <c r="A2521">
        <v>2519</v>
      </c>
      <c r="B2521" t="s">
        <v>2519</v>
      </c>
      <c r="C2521" t="s">
        <v>6629</v>
      </c>
      <c r="D2521" s="6">
        <v>150000</v>
      </c>
      <c r="E2521" s="6">
        <v>65</v>
      </c>
      <c r="F2521" t="s">
        <v>8221</v>
      </c>
      <c r="G2521" t="s">
        <v>8224</v>
      </c>
      <c r="H2521" t="s">
        <v>8246</v>
      </c>
      <c r="I2521" s="7">
        <v>1405741404</v>
      </c>
      <c r="J2521" s="7">
        <v>1403149404</v>
      </c>
      <c r="K2521" t="b">
        <v>0</v>
      </c>
      <c r="L2521">
        <v>4</v>
      </c>
      <c r="M2521" t="b">
        <v>0</v>
      </c>
      <c r="N2521" s="7" t="s">
        <v>8339</v>
      </c>
      <c r="O2521" s="7" t="s">
        <v>8356</v>
      </c>
      <c r="P2521">
        <v>1</v>
      </c>
      <c r="Q2521" s="6">
        <f>E2521/Table1_2[[#This Row],[backers_count]]</f>
        <v>16.25</v>
      </c>
    </row>
    <row r="2522" spans="1:17" x14ac:dyDescent="0.35">
      <c r="A2522">
        <v>2520</v>
      </c>
      <c r="B2522" t="s">
        <v>2520</v>
      </c>
      <c r="C2522" t="s">
        <v>6630</v>
      </c>
      <c r="D2522" s="6">
        <v>100000</v>
      </c>
      <c r="E2522" s="6">
        <v>0</v>
      </c>
      <c r="F2522" t="s">
        <v>8221</v>
      </c>
      <c r="G2522" t="s">
        <v>8224</v>
      </c>
      <c r="H2522" t="s">
        <v>8246</v>
      </c>
      <c r="I2522" s="7">
        <v>1476559260</v>
      </c>
      <c r="J2522" s="7">
        <v>1472567085</v>
      </c>
      <c r="K2522" t="b">
        <v>0</v>
      </c>
      <c r="L2522">
        <v>0</v>
      </c>
      <c r="M2522" t="b">
        <v>0</v>
      </c>
      <c r="N2522" s="7" t="s">
        <v>8339</v>
      </c>
      <c r="O2522" s="7" t="s">
        <v>8356</v>
      </c>
      <c r="P2522">
        <v>0</v>
      </c>
      <c r="Q2522" s="6" t="e">
        <f>E2522/Table1_2[[#This Row],[backers_count]]</f>
        <v>#DIV/0!</v>
      </c>
    </row>
    <row r="2523" spans="1:17" x14ac:dyDescent="0.35">
      <c r="A2523">
        <v>2521</v>
      </c>
      <c r="B2523" t="s">
        <v>2521</v>
      </c>
      <c r="C2523" t="s">
        <v>6631</v>
      </c>
      <c r="D2523" s="6">
        <v>12500</v>
      </c>
      <c r="E2523" s="6">
        <v>13685.99</v>
      </c>
      <c r="F2523" t="s">
        <v>8219</v>
      </c>
      <c r="G2523" t="s">
        <v>8224</v>
      </c>
      <c r="H2523" t="s">
        <v>8246</v>
      </c>
      <c r="I2523" s="7">
        <v>1444778021</v>
      </c>
      <c r="J2523" s="7">
        <v>1442963621</v>
      </c>
      <c r="K2523" t="b">
        <v>0</v>
      </c>
      <c r="L2523">
        <v>132</v>
      </c>
      <c r="M2523" t="b">
        <v>1</v>
      </c>
      <c r="N2523" s="7" t="s">
        <v>8328</v>
      </c>
      <c r="O2523" s="7" t="s">
        <v>8357</v>
      </c>
      <c r="P2523">
        <v>110</v>
      </c>
      <c r="Q2523" s="6">
        <f>E2523/Table1_2[[#This Row],[backers_count]]</f>
        <v>103.68174242424243</v>
      </c>
    </row>
    <row r="2524" spans="1:17" x14ac:dyDescent="0.35">
      <c r="A2524">
        <v>2522</v>
      </c>
      <c r="B2524" t="s">
        <v>2522</v>
      </c>
      <c r="C2524" t="s">
        <v>6632</v>
      </c>
      <c r="D2524" s="6">
        <v>5000</v>
      </c>
      <c r="E2524" s="6">
        <v>5000</v>
      </c>
      <c r="F2524" t="s">
        <v>8219</v>
      </c>
      <c r="G2524" t="s">
        <v>8224</v>
      </c>
      <c r="H2524" t="s">
        <v>8246</v>
      </c>
      <c r="I2524" s="7">
        <v>1461336720</v>
      </c>
      <c r="J2524" s="7">
        <v>1459431960</v>
      </c>
      <c r="K2524" t="b">
        <v>0</v>
      </c>
      <c r="L2524">
        <v>27</v>
      </c>
      <c r="M2524" t="b">
        <v>1</v>
      </c>
      <c r="N2524" s="7" t="s">
        <v>8328</v>
      </c>
      <c r="O2524" s="7" t="s">
        <v>8357</v>
      </c>
      <c r="P2524">
        <v>100</v>
      </c>
      <c r="Q2524" s="6">
        <f>E2524/Table1_2[[#This Row],[backers_count]]</f>
        <v>185.18518518518519</v>
      </c>
    </row>
    <row r="2525" spans="1:17" x14ac:dyDescent="0.35">
      <c r="A2525">
        <v>2523</v>
      </c>
      <c r="B2525" t="s">
        <v>2523</v>
      </c>
      <c r="C2525" t="s">
        <v>6633</v>
      </c>
      <c r="D2525" s="6">
        <v>900</v>
      </c>
      <c r="E2525" s="6">
        <v>1408</v>
      </c>
      <c r="F2525" t="s">
        <v>8219</v>
      </c>
      <c r="G2525" t="s">
        <v>8224</v>
      </c>
      <c r="H2525" t="s">
        <v>8246</v>
      </c>
      <c r="I2525" s="7">
        <v>1416270292</v>
      </c>
      <c r="J2525" s="7">
        <v>1413674692</v>
      </c>
      <c r="K2525" t="b">
        <v>0</v>
      </c>
      <c r="L2525">
        <v>26</v>
      </c>
      <c r="M2525" t="b">
        <v>1</v>
      </c>
      <c r="N2525" s="7" t="s">
        <v>8328</v>
      </c>
      <c r="O2525" s="7" t="s">
        <v>8357</v>
      </c>
      <c r="P2525">
        <v>157</v>
      </c>
      <c r="Q2525" s="6">
        <f>E2525/Table1_2[[#This Row],[backers_count]]</f>
        <v>54.153846153846153</v>
      </c>
    </row>
    <row r="2526" spans="1:17" x14ac:dyDescent="0.35">
      <c r="A2526">
        <v>2524</v>
      </c>
      <c r="B2526" t="s">
        <v>2524</v>
      </c>
      <c r="C2526" t="s">
        <v>6634</v>
      </c>
      <c r="D2526" s="6">
        <v>7500</v>
      </c>
      <c r="E2526" s="6">
        <v>7620</v>
      </c>
      <c r="F2526" t="s">
        <v>8219</v>
      </c>
      <c r="G2526" t="s">
        <v>8224</v>
      </c>
      <c r="H2526" t="s">
        <v>8246</v>
      </c>
      <c r="I2526" s="7">
        <v>1419136200</v>
      </c>
      <c r="J2526" s="7">
        <v>1416338557</v>
      </c>
      <c r="K2526" t="b">
        <v>0</v>
      </c>
      <c r="L2526">
        <v>43</v>
      </c>
      <c r="M2526" t="b">
        <v>1</v>
      </c>
      <c r="N2526" s="7" t="s">
        <v>8328</v>
      </c>
      <c r="O2526" s="7" t="s">
        <v>8357</v>
      </c>
      <c r="P2526">
        <v>102</v>
      </c>
      <c r="Q2526" s="6">
        <f>E2526/Table1_2[[#This Row],[backers_count]]</f>
        <v>177.2093023255814</v>
      </c>
    </row>
    <row r="2527" spans="1:17" x14ac:dyDescent="0.35">
      <c r="A2527">
        <v>2525</v>
      </c>
      <c r="B2527" t="s">
        <v>2525</v>
      </c>
      <c r="C2527" t="s">
        <v>6635</v>
      </c>
      <c r="D2527" s="6">
        <v>8000</v>
      </c>
      <c r="E2527" s="6">
        <v>8026</v>
      </c>
      <c r="F2527" t="s">
        <v>8219</v>
      </c>
      <c r="G2527" t="s">
        <v>8224</v>
      </c>
      <c r="H2527" t="s">
        <v>8246</v>
      </c>
      <c r="I2527" s="7">
        <v>1340914571</v>
      </c>
      <c r="J2527" s="7">
        <v>1338322571</v>
      </c>
      <c r="K2527" t="b">
        <v>0</v>
      </c>
      <c r="L2527">
        <v>80</v>
      </c>
      <c r="M2527" t="b">
        <v>1</v>
      </c>
      <c r="N2527" s="7" t="s">
        <v>8328</v>
      </c>
      <c r="O2527" s="7" t="s">
        <v>8357</v>
      </c>
      <c r="P2527">
        <v>101</v>
      </c>
      <c r="Q2527" s="6">
        <f>E2527/Table1_2[[#This Row],[backers_count]]</f>
        <v>100.325</v>
      </c>
    </row>
    <row r="2528" spans="1:17" x14ac:dyDescent="0.35">
      <c r="A2528">
        <v>2526</v>
      </c>
      <c r="B2528" t="s">
        <v>2526</v>
      </c>
      <c r="C2528" t="s">
        <v>6636</v>
      </c>
      <c r="D2528" s="6">
        <v>4000</v>
      </c>
      <c r="E2528" s="6">
        <v>4518</v>
      </c>
      <c r="F2528" t="s">
        <v>8219</v>
      </c>
      <c r="G2528" t="s">
        <v>8224</v>
      </c>
      <c r="H2528" t="s">
        <v>8246</v>
      </c>
      <c r="I2528" s="7">
        <v>1418014740</v>
      </c>
      <c r="J2528" s="7">
        <v>1415585474</v>
      </c>
      <c r="K2528" t="b">
        <v>0</v>
      </c>
      <c r="L2528">
        <v>33</v>
      </c>
      <c r="M2528" t="b">
        <v>1</v>
      </c>
      <c r="N2528" s="7" t="s">
        <v>8328</v>
      </c>
      <c r="O2528" s="7" t="s">
        <v>8357</v>
      </c>
      <c r="P2528">
        <v>113</v>
      </c>
      <c r="Q2528" s="6">
        <f>E2528/Table1_2[[#This Row],[backers_count]]</f>
        <v>136.90909090909091</v>
      </c>
    </row>
    <row r="2529" spans="1:17" x14ac:dyDescent="0.35">
      <c r="A2529">
        <v>2527</v>
      </c>
      <c r="B2529" t="s">
        <v>2527</v>
      </c>
      <c r="C2529" t="s">
        <v>6637</v>
      </c>
      <c r="D2529" s="6">
        <v>4000</v>
      </c>
      <c r="E2529" s="6">
        <v>4085</v>
      </c>
      <c r="F2529" t="s">
        <v>8219</v>
      </c>
      <c r="G2529" t="s">
        <v>8224</v>
      </c>
      <c r="H2529" t="s">
        <v>8246</v>
      </c>
      <c r="I2529" s="7">
        <v>1382068740</v>
      </c>
      <c r="J2529" s="7">
        <v>1380477691</v>
      </c>
      <c r="K2529" t="b">
        <v>0</v>
      </c>
      <c r="L2529">
        <v>71</v>
      </c>
      <c r="M2529" t="b">
        <v>1</v>
      </c>
      <c r="N2529" s="7" t="s">
        <v>8328</v>
      </c>
      <c r="O2529" s="7" t="s">
        <v>8357</v>
      </c>
      <c r="P2529">
        <v>103</v>
      </c>
      <c r="Q2529" s="6">
        <f>E2529/Table1_2[[#This Row],[backers_count]]</f>
        <v>57.535211267605632</v>
      </c>
    </row>
    <row r="2530" spans="1:17" x14ac:dyDescent="0.35">
      <c r="A2530">
        <v>2528</v>
      </c>
      <c r="B2530" t="s">
        <v>2528</v>
      </c>
      <c r="C2530" t="s">
        <v>6638</v>
      </c>
      <c r="D2530" s="6">
        <v>4000</v>
      </c>
      <c r="E2530" s="6">
        <v>4289.99</v>
      </c>
      <c r="F2530" t="s">
        <v>8219</v>
      </c>
      <c r="G2530" t="s">
        <v>8225</v>
      </c>
      <c r="H2530" t="s">
        <v>8247</v>
      </c>
      <c r="I2530" s="7">
        <v>1440068400</v>
      </c>
      <c r="J2530" s="7">
        <v>1438459303</v>
      </c>
      <c r="K2530" t="b">
        <v>0</v>
      </c>
      <c r="L2530">
        <v>81</v>
      </c>
      <c r="M2530" t="b">
        <v>1</v>
      </c>
      <c r="N2530" s="7" t="s">
        <v>8328</v>
      </c>
      <c r="O2530" s="7" t="s">
        <v>8357</v>
      </c>
      <c r="P2530">
        <v>108</v>
      </c>
      <c r="Q2530" s="6">
        <f>E2530/Table1_2[[#This Row],[backers_count]]</f>
        <v>52.962839506172834</v>
      </c>
    </row>
    <row r="2531" spans="1:17" x14ac:dyDescent="0.35">
      <c r="A2531">
        <v>2529</v>
      </c>
      <c r="B2531" t="s">
        <v>2529</v>
      </c>
      <c r="C2531" t="s">
        <v>6639</v>
      </c>
      <c r="D2531" s="6">
        <v>6000</v>
      </c>
      <c r="E2531" s="6">
        <v>6257</v>
      </c>
      <c r="F2531" t="s">
        <v>8219</v>
      </c>
      <c r="G2531" t="s">
        <v>8224</v>
      </c>
      <c r="H2531" t="s">
        <v>8246</v>
      </c>
      <c r="I2531" s="7">
        <v>1332636975</v>
      </c>
      <c r="J2531" s="7">
        <v>1328752575</v>
      </c>
      <c r="K2531" t="b">
        <v>0</v>
      </c>
      <c r="L2531">
        <v>76</v>
      </c>
      <c r="M2531" t="b">
        <v>1</v>
      </c>
      <c r="N2531" s="7" t="s">
        <v>8328</v>
      </c>
      <c r="O2531" s="7" t="s">
        <v>8357</v>
      </c>
      <c r="P2531">
        <v>105</v>
      </c>
      <c r="Q2531" s="6">
        <f>E2531/Table1_2[[#This Row],[backers_count]]</f>
        <v>82.328947368421055</v>
      </c>
    </row>
    <row r="2532" spans="1:17" x14ac:dyDescent="0.35">
      <c r="A2532">
        <v>2530</v>
      </c>
      <c r="B2532" t="s">
        <v>2530</v>
      </c>
      <c r="C2532" t="s">
        <v>6640</v>
      </c>
      <c r="D2532" s="6">
        <v>6500</v>
      </c>
      <c r="E2532" s="6">
        <v>6500</v>
      </c>
      <c r="F2532" t="s">
        <v>8219</v>
      </c>
      <c r="G2532" t="s">
        <v>8224</v>
      </c>
      <c r="H2532" t="s">
        <v>8246</v>
      </c>
      <c r="I2532" s="7">
        <v>1429505400</v>
      </c>
      <c r="J2532" s="7">
        <v>1426711505</v>
      </c>
      <c r="K2532" t="b">
        <v>0</v>
      </c>
      <c r="L2532">
        <v>48</v>
      </c>
      <c r="M2532" t="b">
        <v>1</v>
      </c>
      <c r="N2532" s="7" t="s">
        <v>8328</v>
      </c>
      <c r="O2532" s="7" t="s">
        <v>8357</v>
      </c>
      <c r="P2532">
        <v>100</v>
      </c>
      <c r="Q2532" s="6">
        <f>E2532/Table1_2[[#This Row],[backers_count]]</f>
        <v>135.41666666666666</v>
      </c>
    </row>
    <row r="2533" spans="1:17" x14ac:dyDescent="0.35">
      <c r="A2533">
        <v>2531</v>
      </c>
      <c r="B2533" t="s">
        <v>2531</v>
      </c>
      <c r="C2533" t="s">
        <v>6641</v>
      </c>
      <c r="D2533" s="6">
        <v>4500</v>
      </c>
      <c r="E2533" s="6">
        <v>4518</v>
      </c>
      <c r="F2533" t="s">
        <v>8219</v>
      </c>
      <c r="G2533" t="s">
        <v>8224</v>
      </c>
      <c r="H2533" t="s">
        <v>8246</v>
      </c>
      <c r="I2533" s="7">
        <v>1439611140</v>
      </c>
      <c r="J2533" s="7">
        <v>1437668354</v>
      </c>
      <c r="K2533" t="b">
        <v>0</v>
      </c>
      <c r="L2533">
        <v>61</v>
      </c>
      <c r="M2533" t="b">
        <v>1</v>
      </c>
      <c r="N2533" s="7" t="s">
        <v>8328</v>
      </c>
      <c r="O2533" s="7" t="s">
        <v>8357</v>
      </c>
      <c r="P2533">
        <v>101</v>
      </c>
      <c r="Q2533" s="6">
        <f>E2533/Table1_2[[#This Row],[backers_count]]</f>
        <v>74.06557377049181</v>
      </c>
    </row>
    <row r="2534" spans="1:17" x14ac:dyDescent="0.35">
      <c r="A2534">
        <v>2532</v>
      </c>
      <c r="B2534" t="s">
        <v>2532</v>
      </c>
      <c r="C2534" t="s">
        <v>6642</v>
      </c>
      <c r="D2534" s="6">
        <v>4000</v>
      </c>
      <c r="E2534" s="6">
        <v>5045</v>
      </c>
      <c r="F2534" t="s">
        <v>8219</v>
      </c>
      <c r="G2534" t="s">
        <v>8224</v>
      </c>
      <c r="H2534" t="s">
        <v>8246</v>
      </c>
      <c r="I2534" s="7">
        <v>1345148566</v>
      </c>
      <c r="J2534" s="7">
        <v>1342556566</v>
      </c>
      <c r="K2534" t="b">
        <v>0</v>
      </c>
      <c r="L2534">
        <v>60</v>
      </c>
      <c r="M2534" t="b">
        <v>1</v>
      </c>
      <c r="N2534" s="7" t="s">
        <v>8328</v>
      </c>
      <c r="O2534" s="7" t="s">
        <v>8357</v>
      </c>
      <c r="P2534">
        <v>127</v>
      </c>
      <c r="Q2534" s="6">
        <f>E2534/Table1_2[[#This Row],[backers_count]]</f>
        <v>84.083333333333329</v>
      </c>
    </row>
    <row r="2535" spans="1:17" x14ac:dyDescent="0.35">
      <c r="A2535">
        <v>2533</v>
      </c>
      <c r="B2535" t="s">
        <v>2533</v>
      </c>
      <c r="C2535" t="s">
        <v>6643</v>
      </c>
      <c r="D2535" s="6">
        <v>7500</v>
      </c>
      <c r="E2535" s="6">
        <v>8300</v>
      </c>
      <c r="F2535" t="s">
        <v>8219</v>
      </c>
      <c r="G2535" t="s">
        <v>8224</v>
      </c>
      <c r="H2535" t="s">
        <v>8246</v>
      </c>
      <c r="I2535" s="7">
        <v>1362160868</v>
      </c>
      <c r="J2535" s="7">
        <v>1359568911</v>
      </c>
      <c r="K2535" t="b">
        <v>0</v>
      </c>
      <c r="L2535">
        <v>136</v>
      </c>
      <c r="M2535" t="b">
        <v>1</v>
      </c>
      <c r="N2535" s="7" t="s">
        <v>8328</v>
      </c>
      <c r="O2535" s="7" t="s">
        <v>8357</v>
      </c>
      <c r="P2535">
        <v>111</v>
      </c>
      <c r="Q2535" s="6">
        <f>E2535/Table1_2[[#This Row],[backers_count]]</f>
        <v>61.029411764705884</v>
      </c>
    </row>
    <row r="2536" spans="1:17" x14ac:dyDescent="0.35">
      <c r="A2536">
        <v>2534</v>
      </c>
      <c r="B2536" t="s">
        <v>2534</v>
      </c>
      <c r="C2536" t="s">
        <v>6644</v>
      </c>
      <c r="D2536" s="6">
        <v>2000</v>
      </c>
      <c r="E2536" s="6">
        <v>2100</v>
      </c>
      <c r="F2536" t="s">
        <v>8219</v>
      </c>
      <c r="G2536" t="s">
        <v>8224</v>
      </c>
      <c r="H2536" t="s">
        <v>8246</v>
      </c>
      <c r="I2536" s="7">
        <v>1262325600</v>
      </c>
      <c r="J2536" s="7">
        <v>1257871712</v>
      </c>
      <c r="K2536" t="b">
        <v>0</v>
      </c>
      <c r="L2536">
        <v>14</v>
      </c>
      <c r="M2536" t="b">
        <v>1</v>
      </c>
      <c r="N2536" s="7" t="s">
        <v>8328</v>
      </c>
      <c r="O2536" s="7" t="s">
        <v>8357</v>
      </c>
      <c r="P2536">
        <v>105</v>
      </c>
      <c r="Q2536" s="6">
        <f>E2536/Table1_2[[#This Row],[backers_count]]</f>
        <v>150</v>
      </c>
    </row>
    <row r="2537" spans="1:17" x14ac:dyDescent="0.35">
      <c r="A2537">
        <v>2535</v>
      </c>
      <c r="B2537" t="s">
        <v>2535</v>
      </c>
      <c r="C2537" t="s">
        <v>6645</v>
      </c>
      <c r="D2537" s="6">
        <v>20000</v>
      </c>
      <c r="E2537" s="6">
        <v>20755</v>
      </c>
      <c r="F2537" t="s">
        <v>8219</v>
      </c>
      <c r="G2537" t="s">
        <v>8224</v>
      </c>
      <c r="H2537" t="s">
        <v>8246</v>
      </c>
      <c r="I2537" s="7">
        <v>1417463945</v>
      </c>
      <c r="J2537" s="7">
        <v>1414781945</v>
      </c>
      <c r="K2537" t="b">
        <v>0</v>
      </c>
      <c r="L2537">
        <v>78</v>
      </c>
      <c r="M2537" t="b">
        <v>1</v>
      </c>
      <c r="N2537" s="7" t="s">
        <v>8328</v>
      </c>
      <c r="O2537" s="7" t="s">
        <v>8357</v>
      </c>
      <c r="P2537">
        <v>104</v>
      </c>
      <c r="Q2537" s="6">
        <f>E2537/Table1_2[[#This Row],[backers_count]]</f>
        <v>266.08974358974359</v>
      </c>
    </row>
    <row r="2538" spans="1:17" x14ac:dyDescent="0.35">
      <c r="A2538">
        <v>2536</v>
      </c>
      <c r="B2538" t="s">
        <v>2536</v>
      </c>
      <c r="C2538" t="s">
        <v>6646</v>
      </c>
      <c r="D2538" s="6">
        <v>25</v>
      </c>
      <c r="E2538" s="6">
        <v>29</v>
      </c>
      <c r="F2538" t="s">
        <v>8219</v>
      </c>
      <c r="G2538" t="s">
        <v>8224</v>
      </c>
      <c r="H2538" t="s">
        <v>8246</v>
      </c>
      <c r="I2538" s="7">
        <v>1375151566</v>
      </c>
      <c r="J2538" s="7">
        <v>1373337166</v>
      </c>
      <c r="K2538" t="b">
        <v>0</v>
      </c>
      <c r="L2538">
        <v>4</v>
      </c>
      <c r="M2538" t="b">
        <v>1</v>
      </c>
      <c r="N2538" s="7" t="s">
        <v>8328</v>
      </c>
      <c r="O2538" s="7" t="s">
        <v>8357</v>
      </c>
      <c r="P2538">
        <v>116</v>
      </c>
      <c r="Q2538" s="6">
        <f>E2538/Table1_2[[#This Row],[backers_count]]</f>
        <v>7.25</v>
      </c>
    </row>
    <row r="2539" spans="1:17" x14ac:dyDescent="0.35">
      <c r="A2539">
        <v>2537</v>
      </c>
      <c r="B2539" t="s">
        <v>2537</v>
      </c>
      <c r="C2539" t="s">
        <v>6647</v>
      </c>
      <c r="D2539" s="6">
        <v>1000</v>
      </c>
      <c r="E2539" s="6">
        <v>1100</v>
      </c>
      <c r="F2539" t="s">
        <v>8219</v>
      </c>
      <c r="G2539" t="s">
        <v>8224</v>
      </c>
      <c r="H2539" t="s">
        <v>8246</v>
      </c>
      <c r="I2539" s="7">
        <v>1312212855</v>
      </c>
      <c r="J2539" s="7">
        <v>1307028855</v>
      </c>
      <c r="K2539" t="b">
        <v>0</v>
      </c>
      <c r="L2539">
        <v>11</v>
      </c>
      <c r="M2539" t="b">
        <v>1</v>
      </c>
      <c r="N2539" s="7" t="s">
        <v>8328</v>
      </c>
      <c r="O2539" s="7" t="s">
        <v>8357</v>
      </c>
      <c r="P2539">
        <v>111</v>
      </c>
      <c r="Q2539" s="6">
        <f>E2539/Table1_2[[#This Row],[backers_count]]</f>
        <v>100</v>
      </c>
    </row>
    <row r="2540" spans="1:17" x14ac:dyDescent="0.35">
      <c r="A2540">
        <v>2538</v>
      </c>
      <c r="B2540" t="s">
        <v>2538</v>
      </c>
      <c r="C2540" t="s">
        <v>6648</v>
      </c>
      <c r="D2540" s="6">
        <v>18000</v>
      </c>
      <c r="E2540" s="6">
        <v>20343.169999999998</v>
      </c>
      <c r="F2540" t="s">
        <v>8219</v>
      </c>
      <c r="G2540" t="s">
        <v>8224</v>
      </c>
      <c r="H2540" t="s">
        <v>8246</v>
      </c>
      <c r="I2540" s="7">
        <v>1361681940</v>
      </c>
      <c r="J2540" s="7">
        <v>1359029661</v>
      </c>
      <c r="K2540" t="b">
        <v>0</v>
      </c>
      <c r="L2540">
        <v>185</v>
      </c>
      <c r="M2540" t="b">
        <v>1</v>
      </c>
      <c r="N2540" s="7" t="s">
        <v>8328</v>
      </c>
      <c r="O2540" s="7" t="s">
        <v>8357</v>
      </c>
      <c r="P2540">
        <v>114</v>
      </c>
      <c r="Q2540" s="6">
        <f>E2540/Table1_2[[#This Row],[backers_count]]</f>
        <v>109.96308108108107</v>
      </c>
    </row>
    <row r="2541" spans="1:17" x14ac:dyDescent="0.35">
      <c r="A2541">
        <v>2539</v>
      </c>
      <c r="B2541" t="s">
        <v>2539</v>
      </c>
      <c r="C2541" t="s">
        <v>6649</v>
      </c>
      <c r="D2541" s="6">
        <v>10000</v>
      </c>
      <c r="E2541" s="6">
        <v>10025</v>
      </c>
      <c r="F2541" t="s">
        <v>8219</v>
      </c>
      <c r="G2541" t="s">
        <v>8224</v>
      </c>
      <c r="H2541" t="s">
        <v>8246</v>
      </c>
      <c r="I2541" s="7">
        <v>1422913152</v>
      </c>
      <c r="J2541" s="7">
        <v>1417729152</v>
      </c>
      <c r="K2541" t="b">
        <v>0</v>
      </c>
      <c r="L2541">
        <v>59</v>
      </c>
      <c r="M2541" t="b">
        <v>1</v>
      </c>
      <c r="N2541" s="7" t="s">
        <v>8328</v>
      </c>
      <c r="O2541" s="7" t="s">
        <v>8357</v>
      </c>
      <c r="P2541">
        <v>101</v>
      </c>
      <c r="Q2541" s="6">
        <f>E2541/Table1_2[[#This Row],[backers_count]]</f>
        <v>169.91525423728814</v>
      </c>
    </row>
    <row r="2542" spans="1:17" x14ac:dyDescent="0.35">
      <c r="A2542">
        <v>2540</v>
      </c>
      <c r="B2542" t="s">
        <v>2540</v>
      </c>
      <c r="C2542" t="s">
        <v>6650</v>
      </c>
      <c r="D2542" s="6">
        <v>2500</v>
      </c>
      <c r="E2542" s="6">
        <v>2585</v>
      </c>
      <c r="F2542" t="s">
        <v>8219</v>
      </c>
      <c r="G2542" t="s">
        <v>8224</v>
      </c>
      <c r="H2542" t="s">
        <v>8246</v>
      </c>
      <c r="I2542" s="7">
        <v>1319904721</v>
      </c>
      <c r="J2542" s="7">
        <v>1314720721</v>
      </c>
      <c r="K2542" t="b">
        <v>0</v>
      </c>
      <c r="L2542">
        <v>27</v>
      </c>
      <c r="M2542" t="b">
        <v>1</v>
      </c>
      <c r="N2542" s="7" t="s">
        <v>8328</v>
      </c>
      <c r="O2542" s="7" t="s">
        <v>8357</v>
      </c>
      <c r="P2542">
        <v>104</v>
      </c>
      <c r="Q2542" s="6">
        <f>E2542/Table1_2[[#This Row],[backers_count]]</f>
        <v>95.740740740740748</v>
      </c>
    </row>
    <row r="2543" spans="1:17" x14ac:dyDescent="0.35">
      <c r="A2543">
        <v>2541</v>
      </c>
      <c r="B2543" t="s">
        <v>2541</v>
      </c>
      <c r="C2543" t="s">
        <v>6651</v>
      </c>
      <c r="D2543" s="6">
        <v>3500</v>
      </c>
      <c r="E2543" s="6">
        <v>3746</v>
      </c>
      <c r="F2543" t="s">
        <v>8219</v>
      </c>
      <c r="G2543" t="s">
        <v>8225</v>
      </c>
      <c r="H2543" t="s">
        <v>8247</v>
      </c>
      <c r="I2543" s="7">
        <v>1380192418</v>
      </c>
      <c r="J2543" s="7">
        <v>1375008418</v>
      </c>
      <c r="K2543" t="b">
        <v>0</v>
      </c>
      <c r="L2543">
        <v>63</v>
      </c>
      <c r="M2543" t="b">
        <v>1</v>
      </c>
      <c r="N2543" s="7" t="s">
        <v>8328</v>
      </c>
      <c r="O2543" s="7" t="s">
        <v>8357</v>
      </c>
      <c r="P2543">
        <v>108</v>
      </c>
      <c r="Q2543" s="6">
        <f>E2543/Table1_2[[#This Row],[backers_count]]</f>
        <v>59.460317460317462</v>
      </c>
    </row>
    <row r="2544" spans="1:17" x14ac:dyDescent="0.35">
      <c r="A2544">
        <v>2542</v>
      </c>
      <c r="B2544" t="s">
        <v>2542</v>
      </c>
      <c r="C2544" t="s">
        <v>6652</v>
      </c>
      <c r="D2544" s="6">
        <v>700</v>
      </c>
      <c r="E2544" s="6">
        <v>725</v>
      </c>
      <c r="F2544" t="s">
        <v>8219</v>
      </c>
      <c r="G2544" t="s">
        <v>8224</v>
      </c>
      <c r="H2544" t="s">
        <v>8246</v>
      </c>
      <c r="I2544" s="7">
        <v>1380599940</v>
      </c>
      <c r="J2544" s="7">
        <v>1377252857</v>
      </c>
      <c r="K2544" t="b">
        <v>0</v>
      </c>
      <c r="L2544">
        <v>13</v>
      </c>
      <c r="M2544" t="b">
        <v>1</v>
      </c>
      <c r="N2544" s="7" t="s">
        <v>8328</v>
      </c>
      <c r="O2544" s="7" t="s">
        <v>8357</v>
      </c>
      <c r="P2544">
        <v>104</v>
      </c>
      <c r="Q2544" s="6">
        <f>E2544/Table1_2[[#This Row],[backers_count]]</f>
        <v>55.769230769230766</v>
      </c>
    </row>
    <row r="2545" spans="1:17" x14ac:dyDescent="0.35">
      <c r="A2545">
        <v>2543</v>
      </c>
      <c r="B2545" t="s">
        <v>2543</v>
      </c>
      <c r="C2545" t="s">
        <v>6653</v>
      </c>
      <c r="D2545" s="6">
        <v>250</v>
      </c>
      <c r="E2545" s="6">
        <v>391</v>
      </c>
      <c r="F2545" t="s">
        <v>8219</v>
      </c>
      <c r="G2545" t="s">
        <v>8224</v>
      </c>
      <c r="H2545" t="s">
        <v>8246</v>
      </c>
      <c r="I2545" s="7">
        <v>1293937200</v>
      </c>
      <c r="J2545" s="7">
        <v>1291257298</v>
      </c>
      <c r="K2545" t="b">
        <v>0</v>
      </c>
      <c r="L2545">
        <v>13</v>
      </c>
      <c r="M2545" t="b">
        <v>1</v>
      </c>
      <c r="N2545" s="7" t="s">
        <v>8328</v>
      </c>
      <c r="O2545" s="7" t="s">
        <v>8357</v>
      </c>
      <c r="P2545">
        <v>157</v>
      </c>
      <c r="Q2545" s="6">
        <f>E2545/Table1_2[[#This Row],[backers_count]]</f>
        <v>30.076923076923077</v>
      </c>
    </row>
    <row r="2546" spans="1:17" x14ac:dyDescent="0.35">
      <c r="A2546">
        <v>2544</v>
      </c>
      <c r="B2546" t="s">
        <v>2544</v>
      </c>
      <c r="C2546" t="s">
        <v>6654</v>
      </c>
      <c r="D2546" s="6">
        <v>5000</v>
      </c>
      <c r="E2546" s="6">
        <v>5041</v>
      </c>
      <c r="F2546" t="s">
        <v>8219</v>
      </c>
      <c r="G2546" t="s">
        <v>8224</v>
      </c>
      <c r="H2546" t="s">
        <v>8246</v>
      </c>
      <c r="I2546" s="7">
        <v>1341750569</v>
      </c>
      <c r="J2546" s="7">
        <v>1339158569</v>
      </c>
      <c r="K2546" t="b">
        <v>0</v>
      </c>
      <c r="L2546">
        <v>57</v>
      </c>
      <c r="M2546" t="b">
        <v>1</v>
      </c>
      <c r="N2546" s="7" t="s">
        <v>8328</v>
      </c>
      <c r="O2546" s="7" t="s">
        <v>8357</v>
      </c>
      <c r="P2546">
        <v>101</v>
      </c>
      <c r="Q2546" s="6">
        <f>E2546/Table1_2[[#This Row],[backers_count]]</f>
        <v>88.438596491228068</v>
      </c>
    </row>
    <row r="2547" spans="1:17" x14ac:dyDescent="0.35">
      <c r="A2547">
        <v>2545</v>
      </c>
      <c r="B2547" t="s">
        <v>2545</v>
      </c>
      <c r="C2547" t="s">
        <v>6655</v>
      </c>
      <c r="D2547" s="6">
        <v>2000</v>
      </c>
      <c r="E2547" s="6">
        <v>3906</v>
      </c>
      <c r="F2547" t="s">
        <v>8219</v>
      </c>
      <c r="G2547" t="s">
        <v>8224</v>
      </c>
      <c r="H2547" t="s">
        <v>8246</v>
      </c>
      <c r="I2547" s="7">
        <v>1424997000</v>
      </c>
      <c r="J2547" s="7">
        <v>1421983138</v>
      </c>
      <c r="K2547" t="b">
        <v>0</v>
      </c>
      <c r="L2547">
        <v>61</v>
      </c>
      <c r="M2547" t="b">
        <v>1</v>
      </c>
      <c r="N2547" s="7" t="s">
        <v>8328</v>
      </c>
      <c r="O2547" s="7" t="s">
        <v>8357</v>
      </c>
      <c r="P2547">
        <v>196</v>
      </c>
      <c r="Q2547" s="6">
        <f>E2547/Table1_2[[#This Row],[backers_count]]</f>
        <v>64.032786885245898</v>
      </c>
    </row>
    <row r="2548" spans="1:17" x14ac:dyDescent="0.35">
      <c r="A2548">
        <v>2546</v>
      </c>
      <c r="B2548" t="s">
        <v>2546</v>
      </c>
      <c r="C2548" t="s">
        <v>6656</v>
      </c>
      <c r="D2548" s="6">
        <v>3500</v>
      </c>
      <c r="E2548" s="6">
        <v>3910</v>
      </c>
      <c r="F2548" t="s">
        <v>8219</v>
      </c>
      <c r="G2548" t="s">
        <v>8224</v>
      </c>
      <c r="H2548" t="s">
        <v>8246</v>
      </c>
      <c r="I2548" s="7">
        <v>1380949200</v>
      </c>
      <c r="J2548" s="7">
        <v>1378586179</v>
      </c>
      <c r="K2548" t="b">
        <v>0</v>
      </c>
      <c r="L2548">
        <v>65</v>
      </c>
      <c r="M2548" t="b">
        <v>1</v>
      </c>
      <c r="N2548" s="7" t="s">
        <v>8328</v>
      </c>
      <c r="O2548" s="7" t="s">
        <v>8357</v>
      </c>
      <c r="P2548">
        <v>112</v>
      </c>
      <c r="Q2548" s="6">
        <f>E2548/Table1_2[[#This Row],[backers_count]]</f>
        <v>60.153846153846153</v>
      </c>
    </row>
    <row r="2549" spans="1:17" x14ac:dyDescent="0.35">
      <c r="A2549">
        <v>2547</v>
      </c>
      <c r="B2549" t="s">
        <v>2547</v>
      </c>
      <c r="C2549" t="s">
        <v>6657</v>
      </c>
      <c r="D2549" s="6">
        <v>5500</v>
      </c>
      <c r="E2549" s="6">
        <v>6592</v>
      </c>
      <c r="F2549" t="s">
        <v>8219</v>
      </c>
      <c r="G2549" t="s">
        <v>8224</v>
      </c>
      <c r="H2549" t="s">
        <v>8246</v>
      </c>
      <c r="I2549" s="7">
        <v>1333560803</v>
      </c>
      <c r="J2549" s="7">
        <v>1330972403</v>
      </c>
      <c r="K2549" t="b">
        <v>0</v>
      </c>
      <c r="L2549">
        <v>134</v>
      </c>
      <c r="M2549" t="b">
        <v>1</v>
      </c>
      <c r="N2549" s="7" t="s">
        <v>8328</v>
      </c>
      <c r="O2549" s="7" t="s">
        <v>8357</v>
      </c>
      <c r="P2549">
        <v>120</v>
      </c>
      <c r="Q2549" s="6">
        <f>E2549/Table1_2[[#This Row],[backers_count]]</f>
        <v>49.194029850746269</v>
      </c>
    </row>
    <row r="2550" spans="1:17" x14ac:dyDescent="0.35">
      <c r="A2550">
        <v>2548</v>
      </c>
      <c r="B2550" t="s">
        <v>2548</v>
      </c>
      <c r="C2550" t="s">
        <v>6658</v>
      </c>
      <c r="D2550" s="6">
        <v>6000</v>
      </c>
      <c r="E2550" s="6">
        <v>6111</v>
      </c>
      <c r="F2550" t="s">
        <v>8219</v>
      </c>
      <c r="G2550" t="s">
        <v>8230</v>
      </c>
      <c r="H2550" t="s">
        <v>8249</v>
      </c>
      <c r="I2550" s="7">
        <v>1475209620</v>
      </c>
      <c r="J2550" s="7">
        <v>1473087637</v>
      </c>
      <c r="K2550" t="b">
        <v>0</v>
      </c>
      <c r="L2550">
        <v>37</v>
      </c>
      <c r="M2550" t="b">
        <v>1</v>
      </c>
      <c r="N2550" s="7" t="s">
        <v>8328</v>
      </c>
      <c r="O2550" s="7" t="s">
        <v>8357</v>
      </c>
      <c r="P2550">
        <v>102</v>
      </c>
      <c r="Q2550" s="6">
        <f>E2550/Table1_2[[#This Row],[backers_count]]</f>
        <v>165.16216216216216</v>
      </c>
    </row>
    <row r="2551" spans="1:17" x14ac:dyDescent="0.35">
      <c r="A2551">
        <v>2549</v>
      </c>
      <c r="B2551" t="s">
        <v>2549</v>
      </c>
      <c r="C2551" t="s">
        <v>6659</v>
      </c>
      <c r="D2551" s="6">
        <v>1570</v>
      </c>
      <c r="E2551" s="6">
        <v>1614</v>
      </c>
      <c r="F2551" t="s">
        <v>8219</v>
      </c>
      <c r="G2551" t="s">
        <v>8225</v>
      </c>
      <c r="H2551" t="s">
        <v>8247</v>
      </c>
      <c r="I2551" s="7">
        <v>1370019600</v>
      </c>
      <c r="J2551" s="7">
        <v>1366999870</v>
      </c>
      <c r="K2551" t="b">
        <v>0</v>
      </c>
      <c r="L2551">
        <v>37</v>
      </c>
      <c r="M2551" t="b">
        <v>1</v>
      </c>
      <c r="N2551" s="7" t="s">
        <v>8328</v>
      </c>
      <c r="O2551" s="7" t="s">
        <v>8357</v>
      </c>
      <c r="P2551">
        <v>103</v>
      </c>
      <c r="Q2551" s="6">
        <f>E2551/Table1_2[[#This Row],[backers_count]]</f>
        <v>43.621621621621621</v>
      </c>
    </row>
    <row r="2552" spans="1:17" x14ac:dyDescent="0.35">
      <c r="A2552">
        <v>2550</v>
      </c>
      <c r="B2552" t="s">
        <v>2550</v>
      </c>
      <c r="C2552" t="s">
        <v>6660</v>
      </c>
      <c r="D2552" s="6">
        <v>6500</v>
      </c>
      <c r="E2552" s="6">
        <v>6555</v>
      </c>
      <c r="F2552" t="s">
        <v>8219</v>
      </c>
      <c r="G2552" t="s">
        <v>8224</v>
      </c>
      <c r="H2552" t="s">
        <v>8246</v>
      </c>
      <c r="I2552" s="7">
        <v>1444276740</v>
      </c>
      <c r="J2552" s="7">
        <v>1439392406</v>
      </c>
      <c r="K2552" t="b">
        <v>0</v>
      </c>
      <c r="L2552">
        <v>150</v>
      </c>
      <c r="M2552" t="b">
        <v>1</v>
      </c>
      <c r="N2552" s="7" t="s">
        <v>8328</v>
      </c>
      <c r="O2552" s="7" t="s">
        <v>8357</v>
      </c>
      <c r="P2552">
        <v>101</v>
      </c>
      <c r="Q2552" s="6">
        <f>E2552/Table1_2[[#This Row],[backers_count]]</f>
        <v>43.7</v>
      </c>
    </row>
    <row r="2553" spans="1:17" x14ac:dyDescent="0.35">
      <c r="A2553">
        <v>2551</v>
      </c>
      <c r="B2553" t="s">
        <v>2551</v>
      </c>
      <c r="C2553" t="s">
        <v>6661</v>
      </c>
      <c r="D2553" s="6">
        <v>3675</v>
      </c>
      <c r="E2553" s="6">
        <v>3775.5</v>
      </c>
      <c r="F2553" t="s">
        <v>8219</v>
      </c>
      <c r="G2553" t="s">
        <v>8224</v>
      </c>
      <c r="H2553" t="s">
        <v>8246</v>
      </c>
      <c r="I2553" s="7">
        <v>1332362880</v>
      </c>
      <c r="J2553" s="7">
        <v>1329890585</v>
      </c>
      <c r="K2553" t="b">
        <v>0</v>
      </c>
      <c r="L2553">
        <v>56</v>
      </c>
      <c r="M2553" t="b">
        <v>1</v>
      </c>
      <c r="N2553" s="7" t="s">
        <v>8328</v>
      </c>
      <c r="O2553" s="7" t="s">
        <v>8357</v>
      </c>
      <c r="P2553">
        <v>103</v>
      </c>
      <c r="Q2553" s="6">
        <f>E2553/Table1_2[[#This Row],[backers_count]]</f>
        <v>67.419642857142861</v>
      </c>
    </row>
    <row r="2554" spans="1:17" x14ac:dyDescent="0.35">
      <c r="A2554">
        <v>2552</v>
      </c>
      <c r="B2554" t="s">
        <v>2552</v>
      </c>
      <c r="C2554" t="s">
        <v>6662</v>
      </c>
      <c r="D2554" s="6">
        <v>3000</v>
      </c>
      <c r="E2554" s="6">
        <v>3195</v>
      </c>
      <c r="F2554" t="s">
        <v>8219</v>
      </c>
      <c r="G2554" t="s">
        <v>8224</v>
      </c>
      <c r="H2554" t="s">
        <v>8246</v>
      </c>
      <c r="I2554" s="7">
        <v>1488741981</v>
      </c>
      <c r="J2554" s="7">
        <v>1486149981</v>
      </c>
      <c r="K2554" t="b">
        <v>0</v>
      </c>
      <c r="L2554">
        <v>18</v>
      </c>
      <c r="M2554" t="b">
        <v>1</v>
      </c>
      <c r="N2554" s="7" t="s">
        <v>8328</v>
      </c>
      <c r="O2554" s="7" t="s">
        <v>8357</v>
      </c>
      <c r="P2554">
        <v>107</v>
      </c>
      <c r="Q2554" s="6">
        <f>E2554/Table1_2[[#This Row],[backers_count]]</f>
        <v>177.5</v>
      </c>
    </row>
    <row r="2555" spans="1:17" x14ac:dyDescent="0.35">
      <c r="A2555">
        <v>2553</v>
      </c>
      <c r="B2555" t="s">
        <v>2553</v>
      </c>
      <c r="C2555" t="s">
        <v>6663</v>
      </c>
      <c r="D2555" s="6">
        <v>1500</v>
      </c>
      <c r="E2555" s="6">
        <v>2333</v>
      </c>
      <c r="F2555" t="s">
        <v>8219</v>
      </c>
      <c r="G2555" t="s">
        <v>8224</v>
      </c>
      <c r="H2555" t="s">
        <v>8246</v>
      </c>
      <c r="I2555" s="7">
        <v>1348202807</v>
      </c>
      <c r="J2555" s="7">
        <v>1343018807</v>
      </c>
      <c r="K2555" t="b">
        <v>0</v>
      </c>
      <c r="L2555">
        <v>60</v>
      </c>
      <c r="M2555" t="b">
        <v>1</v>
      </c>
      <c r="N2555" s="7" t="s">
        <v>8328</v>
      </c>
      <c r="O2555" s="7" t="s">
        <v>8357</v>
      </c>
      <c r="P2555">
        <v>156</v>
      </c>
      <c r="Q2555" s="6">
        <f>E2555/Table1_2[[#This Row],[backers_count]]</f>
        <v>38.883333333333333</v>
      </c>
    </row>
    <row r="2556" spans="1:17" x14ac:dyDescent="0.35">
      <c r="A2556">
        <v>2554</v>
      </c>
      <c r="B2556" t="s">
        <v>2554</v>
      </c>
      <c r="C2556" t="s">
        <v>6664</v>
      </c>
      <c r="D2556" s="6">
        <v>3000</v>
      </c>
      <c r="E2556" s="6">
        <v>3684</v>
      </c>
      <c r="F2556" t="s">
        <v>8219</v>
      </c>
      <c r="G2556" t="s">
        <v>8224</v>
      </c>
      <c r="H2556" t="s">
        <v>8246</v>
      </c>
      <c r="I2556" s="7">
        <v>1433131140</v>
      </c>
      <c r="J2556" s="7">
        <v>1430445163</v>
      </c>
      <c r="K2556" t="b">
        <v>0</v>
      </c>
      <c r="L2556">
        <v>67</v>
      </c>
      <c r="M2556" t="b">
        <v>1</v>
      </c>
      <c r="N2556" s="7" t="s">
        <v>8328</v>
      </c>
      <c r="O2556" s="7" t="s">
        <v>8357</v>
      </c>
      <c r="P2556">
        <v>123</v>
      </c>
      <c r="Q2556" s="6">
        <f>E2556/Table1_2[[#This Row],[backers_count]]</f>
        <v>54.985074626865675</v>
      </c>
    </row>
    <row r="2557" spans="1:17" x14ac:dyDescent="0.35">
      <c r="A2557">
        <v>2555</v>
      </c>
      <c r="B2557" t="s">
        <v>2555</v>
      </c>
      <c r="C2557" t="s">
        <v>6665</v>
      </c>
      <c r="D2557" s="6">
        <v>2000</v>
      </c>
      <c r="E2557" s="6">
        <v>2147</v>
      </c>
      <c r="F2557" t="s">
        <v>8219</v>
      </c>
      <c r="G2557" t="s">
        <v>8224</v>
      </c>
      <c r="H2557" t="s">
        <v>8246</v>
      </c>
      <c r="I2557" s="7">
        <v>1338219793</v>
      </c>
      <c r="J2557" s="7">
        <v>1335541393</v>
      </c>
      <c r="K2557" t="b">
        <v>0</v>
      </c>
      <c r="L2557">
        <v>35</v>
      </c>
      <c r="M2557" t="b">
        <v>1</v>
      </c>
      <c r="N2557" s="7" t="s">
        <v>8328</v>
      </c>
      <c r="O2557" s="7" t="s">
        <v>8357</v>
      </c>
      <c r="P2557">
        <v>108</v>
      </c>
      <c r="Q2557" s="6">
        <f>E2557/Table1_2[[#This Row],[backers_count]]</f>
        <v>61.342857142857142</v>
      </c>
    </row>
    <row r="2558" spans="1:17" x14ac:dyDescent="0.35">
      <c r="A2558">
        <v>2556</v>
      </c>
      <c r="B2558" t="s">
        <v>2556</v>
      </c>
      <c r="C2558" t="s">
        <v>6666</v>
      </c>
      <c r="D2558" s="6">
        <v>745</v>
      </c>
      <c r="E2558" s="6">
        <v>786</v>
      </c>
      <c r="F2558" t="s">
        <v>8219</v>
      </c>
      <c r="G2558" t="s">
        <v>8224</v>
      </c>
      <c r="H2558" t="s">
        <v>8246</v>
      </c>
      <c r="I2558" s="7">
        <v>1356392857</v>
      </c>
      <c r="J2558" s="7">
        <v>1352504857</v>
      </c>
      <c r="K2558" t="b">
        <v>0</v>
      </c>
      <c r="L2558">
        <v>34</v>
      </c>
      <c r="M2558" t="b">
        <v>1</v>
      </c>
      <c r="N2558" s="7" t="s">
        <v>8328</v>
      </c>
      <c r="O2558" s="7" t="s">
        <v>8357</v>
      </c>
      <c r="P2558">
        <v>106</v>
      </c>
      <c r="Q2558" s="6">
        <f>E2558/Table1_2[[#This Row],[backers_count]]</f>
        <v>23.117647058823529</v>
      </c>
    </row>
    <row r="2559" spans="1:17" x14ac:dyDescent="0.35">
      <c r="A2559">
        <v>2557</v>
      </c>
      <c r="B2559" t="s">
        <v>2557</v>
      </c>
      <c r="C2559" t="s">
        <v>6667</v>
      </c>
      <c r="D2559" s="6">
        <v>900</v>
      </c>
      <c r="E2559" s="6">
        <v>1066</v>
      </c>
      <c r="F2559" t="s">
        <v>8219</v>
      </c>
      <c r="G2559" t="s">
        <v>8225</v>
      </c>
      <c r="H2559" t="s">
        <v>8247</v>
      </c>
      <c r="I2559" s="7">
        <v>1400176386</v>
      </c>
      <c r="J2559" s="7">
        <v>1397584386</v>
      </c>
      <c r="K2559" t="b">
        <v>0</v>
      </c>
      <c r="L2559">
        <v>36</v>
      </c>
      <c r="M2559" t="b">
        <v>1</v>
      </c>
      <c r="N2559" s="7" t="s">
        <v>8328</v>
      </c>
      <c r="O2559" s="7" t="s">
        <v>8357</v>
      </c>
      <c r="P2559">
        <v>119</v>
      </c>
      <c r="Q2559" s="6">
        <f>E2559/Table1_2[[#This Row],[backers_count]]</f>
        <v>29.611111111111111</v>
      </c>
    </row>
    <row r="2560" spans="1:17" x14ac:dyDescent="0.35">
      <c r="A2560">
        <v>2558</v>
      </c>
      <c r="B2560" t="s">
        <v>2558</v>
      </c>
      <c r="C2560" t="s">
        <v>6668</v>
      </c>
      <c r="D2560" s="6">
        <v>1250</v>
      </c>
      <c r="E2560" s="6">
        <v>1361</v>
      </c>
      <c r="F2560" t="s">
        <v>8219</v>
      </c>
      <c r="G2560" t="s">
        <v>8226</v>
      </c>
      <c r="H2560" t="s">
        <v>8248</v>
      </c>
      <c r="I2560" s="7">
        <v>1430488740</v>
      </c>
      <c r="J2560" s="7">
        <v>1427747906</v>
      </c>
      <c r="K2560" t="b">
        <v>0</v>
      </c>
      <c r="L2560">
        <v>18</v>
      </c>
      <c r="M2560" t="b">
        <v>1</v>
      </c>
      <c r="N2560" s="7" t="s">
        <v>8328</v>
      </c>
      <c r="O2560" s="7" t="s">
        <v>8357</v>
      </c>
      <c r="P2560">
        <v>109</v>
      </c>
      <c r="Q2560" s="6">
        <f>E2560/Table1_2[[#This Row],[backers_count]]</f>
        <v>75.611111111111114</v>
      </c>
    </row>
    <row r="2561" spans="1:17" x14ac:dyDescent="0.35">
      <c r="A2561">
        <v>2559</v>
      </c>
      <c r="B2561" t="s">
        <v>2559</v>
      </c>
      <c r="C2561" t="s">
        <v>6669</v>
      </c>
      <c r="D2561" s="6">
        <v>800</v>
      </c>
      <c r="E2561" s="6">
        <v>890</v>
      </c>
      <c r="F2561" t="s">
        <v>8219</v>
      </c>
      <c r="G2561" t="s">
        <v>8224</v>
      </c>
      <c r="H2561" t="s">
        <v>8246</v>
      </c>
      <c r="I2561" s="7">
        <v>1321385820</v>
      </c>
      <c r="J2561" s="7">
        <v>1318539484</v>
      </c>
      <c r="K2561" t="b">
        <v>0</v>
      </c>
      <c r="L2561">
        <v>25</v>
      </c>
      <c r="M2561" t="b">
        <v>1</v>
      </c>
      <c r="N2561" s="7" t="s">
        <v>8328</v>
      </c>
      <c r="O2561" s="7" t="s">
        <v>8357</v>
      </c>
      <c r="P2561">
        <v>112</v>
      </c>
      <c r="Q2561" s="6">
        <f>E2561/Table1_2[[#This Row],[backers_count]]</f>
        <v>35.6</v>
      </c>
    </row>
    <row r="2562" spans="1:17" x14ac:dyDescent="0.35">
      <c r="A2562">
        <v>2560</v>
      </c>
      <c r="B2562" t="s">
        <v>2560</v>
      </c>
      <c r="C2562" t="s">
        <v>6670</v>
      </c>
      <c r="D2562" s="6">
        <v>3000</v>
      </c>
      <c r="E2562" s="6">
        <v>3003</v>
      </c>
      <c r="F2562" t="s">
        <v>8219</v>
      </c>
      <c r="G2562" t="s">
        <v>8225</v>
      </c>
      <c r="H2562" t="s">
        <v>8247</v>
      </c>
      <c r="I2562" s="7">
        <v>1425682174</v>
      </c>
      <c r="J2562" s="7">
        <v>1423090174</v>
      </c>
      <c r="K2562" t="b">
        <v>0</v>
      </c>
      <c r="L2562">
        <v>21</v>
      </c>
      <c r="M2562" t="b">
        <v>1</v>
      </c>
      <c r="N2562" s="7" t="s">
        <v>8328</v>
      </c>
      <c r="O2562" s="7" t="s">
        <v>8357</v>
      </c>
      <c r="P2562">
        <v>101</v>
      </c>
      <c r="Q2562" s="6">
        <f>E2562/Table1_2[[#This Row],[backers_count]]</f>
        <v>143</v>
      </c>
    </row>
    <row r="2563" spans="1:17" x14ac:dyDescent="0.35">
      <c r="A2563">
        <v>2561</v>
      </c>
      <c r="B2563" t="s">
        <v>2561</v>
      </c>
      <c r="C2563" t="s">
        <v>6671</v>
      </c>
      <c r="D2563" s="6">
        <v>100000</v>
      </c>
      <c r="E2563" s="6">
        <v>0</v>
      </c>
      <c r="F2563" t="s">
        <v>8220</v>
      </c>
      <c r="G2563" t="s">
        <v>8229</v>
      </c>
      <c r="H2563" t="s">
        <v>8251</v>
      </c>
      <c r="I2563" s="7">
        <v>1444740089</v>
      </c>
      <c r="J2563" s="7">
        <v>1442148089</v>
      </c>
      <c r="K2563" t="b">
        <v>0</v>
      </c>
      <c r="L2563">
        <v>0</v>
      </c>
      <c r="M2563" t="b">
        <v>0</v>
      </c>
      <c r="N2563" s="7" t="s">
        <v>8339</v>
      </c>
      <c r="O2563" s="7" t="s">
        <v>8340</v>
      </c>
      <c r="P2563">
        <v>0</v>
      </c>
      <c r="Q2563" s="6" t="e">
        <f>E2563/Table1_2[[#This Row],[backers_count]]</f>
        <v>#DIV/0!</v>
      </c>
    </row>
    <row r="2564" spans="1:17" x14ac:dyDescent="0.35">
      <c r="A2564">
        <v>2562</v>
      </c>
      <c r="B2564" t="s">
        <v>2562</v>
      </c>
      <c r="C2564" t="s">
        <v>6672</v>
      </c>
      <c r="D2564" s="6">
        <v>10000</v>
      </c>
      <c r="E2564" s="6">
        <v>75</v>
      </c>
      <c r="F2564" t="s">
        <v>8220</v>
      </c>
      <c r="G2564" t="s">
        <v>8236</v>
      </c>
      <c r="H2564" t="s">
        <v>8249</v>
      </c>
      <c r="I2564" s="7">
        <v>1476189339</v>
      </c>
      <c r="J2564" s="7">
        <v>1471005339</v>
      </c>
      <c r="K2564" t="b">
        <v>0</v>
      </c>
      <c r="L2564">
        <v>3</v>
      </c>
      <c r="M2564" t="b">
        <v>0</v>
      </c>
      <c r="N2564" s="7" t="s">
        <v>8339</v>
      </c>
      <c r="O2564" s="7" t="s">
        <v>8340</v>
      </c>
      <c r="P2564">
        <v>1</v>
      </c>
      <c r="Q2564" s="6">
        <f>E2564/Table1_2[[#This Row],[backers_count]]</f>
        <v>25</v>
      </c>
    </row>
    <row r="2565" spans="1:17" x14ac:dyDescent="0.35">
      <c r="A2565">
        <v>2563</v>
      </c>
      <c r="B2565" t="s">
        <v>2563</v>
      </c>
      <c r="C2565" t="s">
        <v>6673</v>
      </c>
      <c r="D2565" s="6">
        <v>20000</v>
      </c>
      <c r="E2565" s="6">
        <v>0</v>
      </c>
      <c r="F2565" t="s">
        <v>8220</v>
      </c>
      <c r="G2565" t="s">
        <v>8224</v>
      </c>
      <c r="H2565" t="s">
        <v>8246</v>
      </c>
      <c r="I2565" s="7">
        <v>1438226451</v>
      </c>
      <c r="J2565" s="7">
        <v>1433042451</v>
      </c>
      <c r="K2565" t="b">
        <v>0</v>
      </c>
      <c r="L2565">
        <v>0</v>
      </c>
      <c r="M2565" t="b">
        <v>0</v>
      </c>
      <c r="N2565" s="7" t="s">
        <v>8339</v>
      </c>
      <c r="O2565" s="7" t="s">
        <v>8340</v>
      </c>
      <c r="P2565">
        <v>0</v>
      </c>
      <c r="Q2565" s="6" t="e">
        <f>E2565/Table1_2[[#This Row],[backers_count]]</f>
        <v>#DIV/0!</v>
      </c>
    </row>
    <row r="2566" spans="1:17" x14ac:dyDescent="0.35">
      <c r="A2566">
        <v>2564</v>
      </c>
      <c r="B2566" t="s">
        <v>2564</v>
      </c>
      <c r="C2566" t="s">
        <v>6674</v>
      </c>
      <c r="D2566" s="6">
        <v>40000</v>
      </c>
      <c r="E2566" s="6">
        <v>0</v>
      </c>
      <c r="F2566" t="s">
        <v>8220</v>
      </c>
      <c r="G2566" t="s">
        <v>8229</v>
      </c>
      <c r="H2566" t="s">
        <v>8251</v>
      </c>
      <c r="I2566" s="7">
        <v>1406854699</v>
      </c>
      <c r="J2566" s="7">
        <v>1404262699</v>
      </c>
      <c r="K2566" t="b">
        <v>0</v>
      </c>
      <c r="L2566">
        <v>0</v>
      </c>
      <c r="M2566" t="b">
        <v>0</v>
      </c>
      <c r="N2566" s="7" t="s">
        <v>8339</v>
      </c>
      <c r="O2566" s="7" t="s">
        <v>8340</v>
      </c>
      <c r="P2566">
        <v>0</v>
      </c>
      <c r="Q2566" s="6" t="e">
        <f>E2566/Table1_2[[#This Row],[backers_count]]</f>
        <v>#DIV/0!</v>
      </c>
    </row>
    <row r="2567" spans="1:17" x14ac:dyDescent="0.35">
      <c r="A2567">
        <v>2565</v>
      </c>
      <c r="B2567" t="s">
        <v>2565</v>
      </c>
      <c r="C2567" t="s">
        <v>6675</v>
      </c>
      <c r="D2567" s="6">
        <v>10000</v>
      </c>
      <c r="E2567" s="6">
        <v>100</v>
      </c>
      <c r="F2567" t="s">
        <v>8220</v>
      </c>
      <c r="G2567" t="s">
        <v>8224</v>
      </c>
      <c r="H2567" t="s">
        <v>8246</v>
      </c>
      <c r="I2567" s="7">
        <v>1462827000</v>
      </c>
      <c r="J2567" s="7">
        <v>1457710589</v>
      </c>
      <c r="K2567" t="b">
        <v>0</v>
      </c>
      <c r="L2567">
        <v>1</v>
      </c>
      <c r="M2567" t="b">
        <v>0</v>
      </c>
      <c r="N2567" s="7" t="s">
        <v>8339</v>
      </c>
      <c r="O2567" s="7" t="s">
        <v>8340</v>
      </c>
      <c r="P2567">
        <v>1</v>
      </c>
      <c r="Q2567" s="6">
        <f>E2567/Table1_2[[#This Row],[backers_count]]</f>
        <v>100</v>
      </c>
    </row>
    <row r="2568" spans="1:17" x14ac:dyDescent="0.35">
      <c r="A2568">
        <v>2566</v>
      </c>
      <c r="B2568" t="s">
        <v>2566</v>
      </c>
      <c r="C2568" t="s">
        <v>6676</v>
      </c>
      <c r="D2568" s="6">
        <v>35000</v>
      </c>
      <c r="E2568" s="6">
        <v>0</v>
      </c>
      <c r="F2568" t="s">
        <v>8220</v>
      </c>
      <c r="G2568" t="s">
        <v>8224</v>
      </c>
      <c r="H2568" t="s">
        <v>8246</v>
      </c>
      <c r="I2568" s="7">
        <v>1408663948</v>
      </c>
      <c r="J2568" s="7">
        <v>1406071948</v>
      </c>
      <c r="K2568" t="b">
        <v>0</v>
      </c>
      <c r="L2568">
        <v>0</v>
      </c>
      <c r="M2568" t="b">
        <v>0</v>
      </c>
      <c r="N2568" s="7" t="s">
        <v>8339</v>
      </c>
      <c r="O2568" s="7" t="s">
        <v>8340</v>
      </c>
      <c r="P2568">
        <v>0</v>
      </c>
      <c r="Q2568" s="6" t="e">
        <f>E2568/Table1_2[[#This Row],[backers_count]]</f>
        <v>#DIV/0!</v>
      </c>
    </row>
    <row r="2569" spans="1:17" x14ac:dyDescent="0.35">
      <c r="A2569">
        <v>2567</v>
      </c>
      <c r="B2569" t="s">
        <v>2567</v>
      </c>
      <c r="C2569" t="s">
        <v>6677</v>
      </c>
      <c r="D2569" s="6">
        <v>45000</v>
      </c>
      <c r="E2569" s="6">
        <v>120</v>
      </c>
      <c r="F2569" t="s">
        <v>8220</v>
      </c>
      <c r="G2569" t="s">
        <v>8224</v>
      </c>
      <c r="H2569" t="s">
        <v>8246</v>
      </c>
      <c r="I2569" s="7">
        <v>1429823138</v>
      </c>
      <c r="J2569" s="7">
        <v>1427231138</v>
      </c>
      <c r="K2569" t="b">
        <v>0</v>
      </c>
      <c r="L2569">
        <v>2</v>
      </c>
      <c r="M2569" t="b">
        <v>0</v>
      </c>
      <c r="N2569" s="7" t="s">
        <v>8339</v>
      </c>
      <c r="O2569" s="7" t="s">
        <v>8340</v>
      </c>
      <c r="P2569">
        <v>1</v>
      </c>
      <c r="Q2569" s="6">
        <f>E2569/Table1_2[[#This Row],[backers_count]]</f>
        <v>60</v>
      </c>
    </row>
    <row r="2570" spans="1:17" x14ac:dyDescent="0.35">
      <c r="A2570">
        <v>2568</v>
      </c>
      <c r="B2570" t="s">
        <v>2568</v>
      </c>
      <c r="C2570" t="s">
        <v>6678</v>
      </c>
      <c r="D2570" s="6">
        <v>10000</v>
      </c>
      <c r="E2570" s="6">
        <v>50</v>
      </c>
      <c r="F2570" t="s">
        <v>8220</v>
      </c>
      <c r="G2570" t="s">
        <v>8225</v>
      </c>
      <c r="H2570" t="s">
        <v>8247</v>
      </c>
      <c r="I2570" s="7">
        <v>1472745594</v>
      </c>
      <c r="J2570" s="7">
        <v>1470153594</v>
      </c>
      <c r="K2570" t="b">
        <v>0</v>
      </c>
      <c r="L2570">
        <v>1</v>
      </c>
      <c r="M2570" t="b">
        <v>0</v>
      </c>
      <c r="N2570" s="7" t="s">
        <v>8339</v>
      </c>
      <c r="O2570" s="7" t="s">
        <v>8340</v>
      </c>
      <c r="P2570">
        <v>1</v>
      </c>
      <c r="Q2570" s="6">
        <f>E2570/Table1_2[[#This Row],[backers_count]]</f>
        <v>50</v>
      </c>
    </row>
    <row r="2571" spans="1:17" x14ac:dyDescent="0.35">
      <c r="A2571">
        <v>2569</v>
      </c>
      <c r="B2571" t="s">
        <v>2569</v>
      </c>
      <c r="C2571" t="s">
        <v>6679</v>
      </c>
      <c r="D2571" s="6">
        <v>6500</v>
      </c>
      <c r="E2571" s="6">
        <v>145</v>
      </c>
      <c r="F2571" t="s">
        <v>8220</v>
      </c>
      <c r="G2571" t="s">
        <v>8224</v>
      </c>
      <c r="H2571" t="s">
        <v>8246</v>
      </c>
      <c r="I2571" s="7">
        <v>1442457112</v>
      </c>
      <c r="J2571" s="7">
        <v>1439865112</v>
      </c>
      <c r="K2571" t="b">
        <v>0</v>
      </c>
      <c r="L2571">
        <v>2</v>
      </c>
      <c r="M2571" t="b">
        <v>0</v>
      </c>
      <c r="N2571" s="7" t="s">
        <v>8339</v>
      </c>
      <c r="O2571" s="7" t="s">
        <v>8340</v>
      </c>
      <c r="P2571">
        <v>3</v>
      </c>
      <c r="Q2571" s="6">
        <f>E2571/Table1_2[[#This Row],[backers_count]]</f>
        <v>72.5</v>
      </c>
    </row>
    <row r="2572" spans="1:17" x14ac:dyDescent="0.35">
      <c r="A2572">
        <v>2570</v>
      </c>
      <c r="B2572" t="s">
        <v>2570</v>
      </c>
      <c r="C2572" t="s">
        <v>6680</v>
      </c>
      <c r="D2572" s="6">
        <v>7000</v>
      </c>
      <c r="E2572" s="6">
        <v>59</v>
      </c>
      <c r="F2572" t="s">
        <v>8220</v>
      </c>
      <c r="G2572" t="s">
        <v>8224</v>
      </c>
      <c r="H2572" t="s">
        <v>8246</v>
      </c>
      <c r="I2572" s="7">
        <v>1486590035</v>
      </c>
      <c r="J2572" s="7">
        <v>1483998035</v>
      </c>
      <c r="K2572" t="b">
        <v>0</v>
      </c>
      <c r="L2572">
        <v>2</v>
      </c>
      <c r="M2572" t="b">
        <v>0</v>
      </c>
      <c r="N2572" s="7" t="s">
        <v>8339</v>
      </c>
      <c r="O2572" s="7" t="s">
        <v>8340</v>
      </c>
      <c r="P2572">
        <v>1</v>
      </c>
      <c r="Q2572" s="6">
        <f>E2572/Table1_2[[#This Row],[backers_count]]</f>
        <v>29.5</v>
      </c>
    </row>
    <row r="2573" spans="1:17" x14ac:dyDescent="0.35">
      <c r="A2573">
        <v>2571</v>
      </c>
      <c r="B2573" t="s">
        <v>2571</v>
      </c>
      <c r="C2573" t="s">
        <v>6681</v>
      </c>
      <c r="D2573" s="6">
        <v>100000</v>
      </c>
      <c r="E2573" s="6">
        <v>250</v>
      </c>
      <c r="F2573" t="s">
        <v>8220</v>
      </c>
      <c r="G2573" t="s">
        <v>8226</v>
      </c>
      <c r="H2573" t="s">
        <v>8248</v>
      </c>
      <c r="I2573" s="7">
        <v>1463645521</v>
      </c>
      <c r="J2573" s="7">
        <v>1458461521</v>
      </c>
      <c r="K2573" t="b">
        <v>0</v>
      </c>
      <c r="L2573">
        <v>4</v>
      </c>
      <c r="M2573" t="b">
        <v>0</v>
      </c>
      <c r="N2573" s="7" t="s">
        <v>8339</v>
      </c>
      <c r="O2573" s="7" t="s">
        <v>8340</v>
      </c>
      <c r="P2573">
        <v>1</v>
      </c>
      <c r="Q2573" s="6">
        <f>E2573/Table1_2[[#This Row],[backers_count]]</f>
        <v>62.5</v>
      </c>
    </row>
    <row r="2574" spans="1:17" x14ac:dyDescent="0.35">
      <c r="A2574">
        <v>2572</v>
      </c>
      <c r="B2574" t="s">
        <v>2572</v>
      </c>
      <c r="C2574" t="s">
        <v>6682</v>
      </c>
      <c r="D2574" s="6">
        <v>30000</v>
      </c>
      <c r="E2574" s="6">
        <v>0</v>
      </c>
      <c r="F2574" t="s">
        <v>8220</v>
      </c>
      <c r="G2574" t="s">
        <v>8224</v>
      </c>
      <c r="H2574" t="s">
        <v>8246</v>
      </c>
      <c r="I2574" s="7">
        <v>1428893517</v>
      </c>
      <c r="J2574" s="7">
        <v>1426301517</v>
      </c>
      <c r="K2574" t="b">
        <v>0</v>
      </c>
      <c r="L2574">
        <v>0</v>
      </c>
      <c r="M2574" t="b">
        <v>0</v>
      </c>
      <c r="N2574" s="7" t="s">
        <v>8339</v>
      </c>
      <c r="O2574" s="7" t="s">
        <v>8340</v>
      </c>
      <c r="P2574">
        <v>0</v>
      </c>
      <c r="Q2574" s="6" t="e">
        <f>E2574/Table1_2[[#This Row],[backers_count]]</f>
        <v>#DIV/0!</v>
      </c>
    </row>
    <row r="2575" spans="1:17" x14ac:dyDescent="0.35">
      <c r="A2575">
        <v>2573</v>
      </c>
      <c r="B2575" t="s">
        <v>2573</v>
      </c>
      <c r="C2575" t="s">
        <v>6683</v>
      </c>
      <c r="D2575" s="6">
        <v>8000</v>
      </c>
      <c r="E2575" s="6">
        <v>0</v>
      </c>
      <c r="F2575" t="s">
        <v>8220</v>
      </c>
      <c r="G2575" t="s">
        <v>8224</v>
      </c>
      <c r="H2575" t="s">
        <v>8246</v>
      </c>
      <c r="I2575" s="7">
        <v>1408803149</v>
      </c>
      <c r="J2575" s="7">
        <v>1404915149</v>
      </c>
      <c r="K2575" t="b">
        <v>0</v>
      </c>
      <c r="L2575">
        <v>0</v>
      </c>
      <c r="M2575" t="b">
        <v>0</v>
      </c>
      <c r="N2575" s="7" t="s">
        <v>8339</v>
      </c>
      <c r="O2575" s="7" t="s">
        <v>8340</v>
      </c>
      <c r="P2575">
        <v>0</v>
      </c>
      <c r="Q2575" s="6" t="e">
        <f>E2575/Table1_2[[#This Row],[backers_count]]</f>
        <v>#DIV/0!</v>
      </c>
    </row>
    <row r="2576" spans="1:17" x14ac:dyDescent="0.35">
      <c r="A2576">
        <v>2574</v>
      </c>
      <c r="B2576" t="s">
        <v>2574</v>
      </c>
      <c r="C2576" t="s">
        <v>6684</v>
      </c>
      <c r="D2576" s="6">
        <v>10000</v>
      </c>
      <c r="E2576" s="6">
        <v>0</v>
      </c>
      <c r="F2576" t="s">
        <v>8220</v>
      </c>
      <c r="G2576" t="s">
        <v>8224</v>
      </c>
      <c r="H2576" t="s">
        <v>8246</v>
      </c>
      <c r="I2576" s="7">
        <v>1463600945</v>
      </c>
      <c r="J2576" s="7">
        <v>1461786545</v>
      </c>
      <c r="K2576" t="b">
        <v>0</v>
      </c>
      <c r="L2576">
        <v>0</v>
      </c>
      <c r="M2576" t="b">
        <v>0</v>
      </c>
      <c r="N2576" s="7" t="s">
        <v>8339</v>
      </c>
      <c r="O2576" s="7" t="s">
        <v>8340</v>
      </c>
      <c r="P2576">
        <v>0</v>
      </c>
      <c r="Q2576" s="6" t="e">
        <f>E2576/Table1_2[[#This Row],[backers_count]]</f>
        <v>#DIV/0!</v>
      </c>
    </row>
    <row r="2577" spans="1:17" x14ac:dyDescent="0.35">
      <c r="A2577">
        <v>2575</v>
      </c>
      <c r="B2577" t="s">
        <v>2575</v>
      </c>
      <c r="C2577" t="s">
        <v>6685</v>
      </c>
      <c r="D2577" s="6">
        <v>85000</v>
      </c>
      <c r="E2577" s="6">
        <v>0</v>
      </c>
      <c r="F2577" t="s">
        <v>8220</v>
      </c>
      <c r="G2577" t="s">
        <v>8224</v>
      </c>
      <c r="H2577" t="s">
        <v>8246</v>
      </c>
      <c r="I2577" s="7">
        <v>1421030194</v>
      </c>
      <c r="J2577" s="7">
        <v>1418438194</v>
      </c>
      <c r="K2577" t="b">
        <v>0</v>
      </c>
      <c r="L2577">
        <v>0</v>
      </c>
      <c r="M2577" t="b">
        <v>0</v>
      </c>
      <c r="N2577" s="7" t="s">
        <v>8339</v>
      </c>
      <c r="O2577" s="7" t="s">
        <v>8340</v>
      </c>
      <c r="P2577">
        <v>0</v>
      </c>
      <c r="Q2577" s="6" t="e">
        <f>E2577/Table1_2[[#This Row],[backers_count]]</f>
        <v>#DIV/0!</v>
      </c>
    </row>
    <row r="2578" spans="1:17" x14ac:dyDescent="0.35">
      <c r="A2578">
        <v>2576</v>
      </c>
      <c r="B2578" t="s">
        <v>2576</v>
      </c>
      <c r="C2578" t="s">
        <v>6686</v>
      </c>
      <c r="D2578" s="6">
        <v>10000</v>
      </c>
      <c r="E2578" s="6">
        <v>0</v>
      </c>
      <c r="F2578" t="s">
        <v>8220</v>
      </c>
      <c r="G2578" t="s">
        <v>8224</v>
      </c>
      <c r="H2578" t="s">
        <v>8246</v>
      </c>
      <c r="I2578" s="7">
        <v>1428707647</v>
      </c>
      <c r="J2578" s="7">
        <v>1424823247</v>
      </c>
      <c r="K2578" t="b">
        <v>0</v>
      </c>
      <c r="L2578">
        <v>0</v>
      </c>
      <c r="M2578" t="b">
        <v>0</v>
      </c>
      <c r="N2578" s="7" t="s">
        <v>8339</v>
      </c>
      <c r="O2578" s="7" t="s">
        <v>8340</v>
      </c>
      <c r="P2578">
        <v>0</v>
      </c>
      <c r="Q2578" s="6" t="e">
        <f>E2578/Table1_2[[#This Row],[backers_count]]</f>
        <v>#DIV/0!</v>
      </c>
    </row>
    <row r="2579" spans="1:17" x14ac:dyDescent="0.35">
      <c r="A2579">
        <v>2577</v>
      </c>
      <c r="B2579" t="s">
        <v>2577</v>
      </c>
      <c r="C2579" t="s">
        <v>6687</v>
      </c>
      <c r="D2579" s="6">
        <v>15000</v>
      </c>
      <c r="E2579" s="6">
        <v>0</v>
      </c>
      <c r="F2579" t="s">
        <v>8220</v>
      </c>
      <c r="G2579" t="s">
        <v>8224</v>
      </c>
      <c r="H2579" t="s">
        <v>8246</v>
      </c>
      <c r="I2579" s="7">
        <v>1407181297</v>
      </c>
      <c r="J2579" s="7">
        <v>1405021297</v>
      </c>
      <c r="K2579" t="b">
        <v>0</v>
      </c>
      <c r="L2579">
        <v>0</v>
      </c>
      <c r="M2579" t="b">
        <v>0</v>
      </c>
      <c r="N2579" s="7" t="s">
        <v>8339</v>
      </c>
      <c r="O2579" s="7" t="s">
        <v>8340</v>
      </c>
      <c r="P2579">
        <v>0</v>
      </c>
      <c r="Q2579" s="6" t="e">
        <f>E2579/Table1_2[[#This Row],[backers_count]]</f>
        <v>#DIV/0!</v>
      </c>
    </row>
    <row r="2580" spans="1:17" x14ac:dyDescent="0.35">
      <c r="A2580">
        <v>2578</v>
      </c>
      <c r="B2580" t="s">
        <v>2578</v>
      </c>
      <c r="C2580" t="s">
        <v>6688</v>
      </c>
      <c r="D2580" s="6">
        <v>6000</v>
      </c>
      <c r="E2580" s="6">
        <v>0</v>
      </c>
      <c r="F2580" t="s">
        <v>8220</v>
      </c>
      <c r="G2580" t="s">
        <v>8224</v>
      </c>
      <c r="H2580" t="s">
        <v>8246</v>
      </c>
      <c r="I2580" s="7">
        <v>1444410000</v>
      </c>
      <c r="J2580" s="7">
        <v>1440203579</v>
      </c>
      <c r="K2580" t="b">
        <v>0</v>
      </c>
      <c r="L2580">
        <v>0</v>
      </c>
      <c r="M2580" t="b">
        <v>0</v>
      </c>
      <c r="N2580" s="7" t="s">
        <v>8339</v>
      </c>
      <c r="O2580" s="7" t="s">
        <v>8340</v>
      </c>
      <c r="P2580">
        <v>0</v>
      </c>
      <c r="Q2580" s="6" t="e">
        <f>E2580/Table1_2[[#This Row],[backers_count]]</f>
        <v>#DIV/0!</v>
      </c>
    </row>
    <row r="2581" spans="1:17" x14ac:dyDescent="0.35">
      <c r="A2581">
        <v>2579</v>
      </c>
      <c r="B2581" t="s">
        <v>2579</v>
      </c>
      <c r="C2581" t="s">
        <v>6689</v>
      </c>
      <c r="D2581" s="6">
        <v>200000</v>
      </c>
      <c r="E2581" s="6">
        <v>277</v>
      </c>
      <c r="F2581" t="s">
        <v>8220</v>
      </c>
      <c r="G2581" t="s">
        <v>8224</v>
      </c>
      <c r="H2581" t="s">
        <v>8246</v>
      </c>
      <c r="I2581" s="7">
        <v>1410810903</v>
      </c>
      <c r="J2581" s="7">
        <v>1405626903</v>
      </c>
      <c r="K2581" t="b">
        <v>0</v>
      </c>
      <c r="L2581">
        <v>12</v>
      </c>
      <c r="M2581" t="b">
        <v>0</v>
      </c>
      <c r="N2581" s="7" t="s">
        <v>8339</v>
      </c>
      <c r="O2581" s="7" t="s">
        <v>8340</v>
      </c>
      <c r="P2581">
        <v>1</v>
      </c>
      <c r="Q2581" s="6">
        <f>E2581/Table1_2[[#This Row],[backers_count]]</f>
        <v>23.083333333333332</v>
      </c>
    </row>
    <row r="2582" spans="1:17" x14ac:dyDescent="0.35">
      <c r="A2582">
        <v>2580</v>
      </c>
      <c r="B2582" t="s">
        <v>2580</v>
      </c>
      <c r="C2582" t="s">
        <v>6690</v>
      </c>
      <c r="D2582" s="6">
        <v>8500</v>
      </c>
      <c r="E2582" s="6">
        <v>51</v>
      </c>
      <c r="F2582" t="s">
        <v>8220</v>
      </c>
      <c r="G2582" t="s">
        <v>8224</v>
      </c>
      <c r="H2582" t="s">
        <v>8246</v>
      </c>
      <c r="I2582" s="7">
        <v>1431745200</v>
      </c>
      <c r="J2582" s="7">
        <v>1429170603</v>
      </c>
      <c r="K2582" t="b">
        <v>0</v>
      </c>
      <c r="L2582">
        <v>2</v>
      </c>
      <c r="M2582" t="b">
        <v>0</v>
      </c>
      <c r="N2582" s="7" t="s">
        <v>8339</v>
      </c>
      <c r="O2582" s="7" t="s">
        <v>8340</v>
      </c>
      <c r="P2582">
        <v>1</v>
      </c>
      <c r="Q2582" s="6">
        <f>E2582/Table1_2[[#This Row],[backers_count]]</f>
        <v>25.5</v>
      </c>
    </row>
    <row r="2583" spans="1:17" x14ac:dyDescent="0.35">
      <c r="A2583">
        <v>2581</v>
      </c>
      <c r="B2583" t="s">
        <v>2581</v>
      </c>
      <c r="C2583" t="s">
        <v>6691</v>
      </c>
      <c r="D2583" s="6">
        <v>5000</v>
      </c>
      <c r="E2583" s="6">
        <v>530</v>
      </c>
      <c r="F2583" t="s">
        <v>8221</v>
      </c>
      <c r="G2583" t="s">
        <v>8224</v>
      </c>
      <c r="H2583" t="s">
        <v>8246</v>
      </c>
      <c r="I2583" s="7">
        <v>1447689898</v>
      </c>
      <c r="J2583" s="7">
        <v>1445094298</v>
      </c>
      <c r="K2583" t="b">
        <v>0</v>
      </c>
      <c r="L2583">
        <v>11</v>
      </c>
      <c r="M2583" t="b">
        <v>0</v>
      </c>
      <c r="N2583" s="7" t="s">
        <v>8339</v>
      </c>
      <c r="O2583" s="7" t="s">
        <v>8340</v>
      </c>
      <c r="P2583">
        <v>11</v>
      </c>
      <c r="Q2583" s="6">
        <f>E2583/Table1_2[[#This Row],[backers_count]]</f>
        <v>48.18181818181818</v>
      </c>
    </row>
    <row r="2584" spans="1:17" x14ac:dyDescent="0.35">
      <c r="A2584">
        <v>2582</v>
      </c>
      <c r="B2584" t="s">
        <v>2582</v>
      </c>
      <c r="C2584" t="s">
        <v>6692</v>
      </c>
      <c r="D2584" s="6">
        <v>90000</v>
      </c>
      <c r="E2584" s="6">
        <v>1</v>
      </c>
      <c r="F2584" t="s">
        <v>8221</v>
      </c>
      <c r="G2584" t="s">
        <v>8224</v>
      </c>
      <c r="H2584" t="s">
        <v>8246</v>
      </c>
      <c r="I2584" s="7">
        <v>1477784634</v>
      </c>
      <c r="J2584" s="7">
        <v>1475192634</v>
      </c>
      <c r="K2584" t="b">
        <v>0</v>
      </c>
      <c r="L2584">
        <v>1</v>
      </c>
      <c r="M2584" t="b">
        <v>0</v>
      </c>
      <c r="N2584" s="7" t="s">
        <v>8339</v>
      </c>
      <c r="O2584" s="7" t="s">
        <v>8340</v>
      </c>
      <c r="P2584">
        <v>1</v>
      </c>
      <c r="Q2584" s="6">
        <f>E2584/Table1_2[[#This Row],[backers_count]]</f>
        <v>1</v>
      </c>
    </row>
    <row r="2585" spans="1:17" x14ac:dyDescent="0.35">
      <c r="A2585">
        <v>2583</v>
      </c>
      <c r="B2585" t="s">
        <v>2583</v>
      </c>
      <c r="C2585" t="s">
        <v>6693</v>
      </c>
      <c r="D2585" s="6">
        <v>1000</v>
      </c>
      <c r="E2585" s="6">
        <v>5</v>
      </c>
      <c r="F2585" t="s">
        <v>8221</v>
      </c>
      <c r="G2585" t="s">
        <v>8224</v>
      </c>
      <c r="H2585" t="s">
        <v>8246</v>
      </c>
      <c r="I2585" s="7">
        <v>1426526880</v>
      </c>
      <c r="J2585" s="7">
        <v>1421346480</v>
      </c>
      <c r="K2585" t="b">
        <v>0</v>
      </c>
      <c r="L2585">
        <v>5</v>
      </c>
      <c r="M2585" t="b">
        <v>0</v>
      </c>
      <c r="N2585" s="7" t="s">
        <v>8339</v>
      </c>
      <c r="O2585" s="7" t="s">
        <v>8340</v>
      </c>
      <c r="P2585">
        <v>1</v>
      </c>
      <c r="Q2585" s="6">
        <f>E2585/Table1_2[[#This Row],[backers_count]]</f>
        <v>1</v>
      </c>
    </row>
    <row r="2586" spans="1:17" x14ac:dyDescent="0.35">
      <c r="A2586">
        <v>2584</v>
      </c>
      <c r="B2586" t="s">
        <v>2584</v>
      </c>
      <c r="C2586" t="s">
        <v>6694</v>
      </c>
      <c r="D2586" s="6">
        <v>10000</v>
      </c>
      <c r="E2586" s="6">
        <v>0</v>
      </c>
      <c r="F2586" t="s">
        <v>8221</v>
      </c>
      <c r="G2586" t="s">
        <v>8224</v>
      </c>
      <c r="H2586" t="s">
        <v>8246</v>
      </c>
      <c r="I2586" s="7">
        <v>1434341369</v>
      </c>
      <c r="J2586" s="7">
        <v>1431749369</v>
      </c>
      <c r="K2586" t="b">
        <v>0</v>
      </c>
      <c r="L2586">
        <v>0</v>
      </c>
      <c r="M2586" t="b">
        <v>0</v>
      </c>
      <c r="N2586" s="7" t="s">
        <v>8339</v>
      </c>
      <c r="O2586" s="7" t="s">
        <v>8340</v>
      </c>
      <c r="P2586">
        <v>0</v>
      </c>
      <c r="Q2586" s="6" t="e">
        <f>E2586/Table1_2[[#This Row],[backers_count]]</f>
        <v>#DIV/0!</v>
      </c>
    </row>
    <row r="2587" spans="1:17" x14ac:dyDescent="0.35">
      <c r="A2587">
        <v>2585</v>
      </c>
      <c r="B2587" t="s">
        <v>2585</v>
      </c>
      <c r="C2587" t="s">
        <v>6695</v>
      </c>
      <c r="D2587" s="6">
        <v>30000</v>
      </c>
      <c r="E2587" s="6">
        <v>50</v>
      </c>
      <c r="F2587" t="s">
        <v>8221</v>
      </c>
      <c r="G2587" t="s">
        <v>8224</v>
      </c>
      <c r="H2587" t="s">
        <v>8246</v>
      </c>
      <c r="I2587" s="7">
        <v>1404601632</v>
      </c>
      <c r="J2587" s="7">
        <v>1402009632</v>
      </c>
      <c r="K2587" t="b">
        <v>0</v>
      </c>
      <c r="L2587">
        <v>1</v>
      </c>
      <c r="M2587" t="b">
        <v>0</v>
      </c>
      <c r="N2587" s="7" t="s">
        <v>8339</v>
      </c>
      <c r="O2587" s="7" t="s">
        <v>8340</v>
      </c>
      <c r="P2587">
        <v>1</v>
      </c>
      <c r="Q2587" s="6">
        <f>E2587/Table1_2[[#This Row],[backers_count]]</f>
        <v>50</v>
      </c>
    </row>
    <row r="2588" spans="1:17" x14ac:dyDescent="0.35">
      <c r="A2588">
        <v>2586</v>
      </c>
      <c r="B2588" t="s">
        <v>2586</v>
      </c>
      <c r="C2588" t="s">
        <v>6696</v>
      </c>
      <c r="D2588" s="6">
        <v>3000</v>
      </c>
      <c r="E2588" s="6">
        <v>5</v>
      </c>
      <c r="F2588" t="s">
        <v>8221</v>
      </c>
      <c r="G2588" t="s">
        <v>8225</v>
      </c>
      <c r="H2588" t="s">
        <v>8247</v>
      </c>
      <c r="I2588" s="7">
        <v>1451030136</v>
      </c>
      <c r="J2588" s="7">
        <v>1448438136</v>
      </c>
      <c r="K2588" t="b">
        <v>0</v>
      </c>
      <c r="L2588">
        <v>1</v>
      </c>
      <c r="M2588" t="b">
        <v>0</v>
      </c>
      <c r="N2588" s="7" t="s">
        <v>8339</v>
      </c>
      <c r="O2588" s="7" t="s">
        <v>8340</v>
      </c>
      <c r="P2588">
        <v>1</v>
      </c>
      <c r="Q2588" s="6">
        <f>E2588/Table1_2[[#This Row],[backers_count]]</f>
        <v>5</v>
      </c>
    </row>
    <row r="2589" spans="1:17" x14ac:dyDescent="0.35">
      <c r="A2589">
        <v>2587</v>
      </c>
      <c r="B2589" t="s">
        <v>2587</v>
      </c>
      <c r="C2589" t="s">
        <v>6697</v>
      </c>
      <c r="D2589" s="6">
        <v>50000</v>
      </c>
      <c r="E2589" s="6">
        <v>1217</v>
      </c>
      <c r="F2589" t="s">
        <v>8221</v>
      </c>
      <c r="G2589" t="s">
        <v>8224</v>
      </c>
      <c r="H2589" t="s">
        <v>8246</v>
      </c>
      <c r="I2589" s="7">
        <v>1451491953</v>
      </c>
      <c r="J2589" s="7">
        <v>1448899953</v>
      </c>
      <c r="K2589" t="b">
        <v>0</v>
      </c>
      <c r="L2589">
        <v>6</v>
      </c>
      <c r="M2589" t="b">
        <v>0</v>
      </c>
      <c r="N2589" s="7" t="s">
        <v>8339</v>
      </c>
      <c r="O2589" s="7" t="s">
        <v>8340</v>
      </c>
      <c r="P2589">
        <v>3</v>
      </c>
      <c r="Q2589" s="6">
        <f>E2589/Table1_2[[#This Row],[backers_count]]</f>
        <v>202.83333333333334</v>
      </c>
    </row>
    <row r="2590" spans="1:17" x14ac:dyDescent="0.35">
      <c r="A2590">
        <v>2588</v>
      </c>
      <c r="B2590" t="s">
        <v>2588</v>
      </c>
      <c r="C2590" t="s">
        <v>6698</v>
      </c>
      <c r="D2590" s="6">
        <v>6000</v>
      </c>
      <c r="E2590" s="6">
        <v>233</v>
      </c>
      <c r="F2590" t="s">
        <v>8221</v>
      </c>
      <c r="G2590" t="s">
        <v>8224</v>
      </c>
      <c r="H2590" t="s">
        <v>8246</v>
      </c>
      <c r="I2590" s="7">
        <v>1427807640</v>
      </c>
      <c r="J2590" s="7">
        <v>1423325626</v>
      </c>
      <c r="K2590" t="b">
        <v>0</v>
      </c>
      <c r="L2590">
        <v>8</v>
      </c>
      <c r="M2590" t="b">
        <v>0</v>
      </c>
      <c r="N2590" s="7" t="s">
        <v>8339</v>
      </c>
      <c r="O2590" s="7" t="s">
        <v>8340</v>
      </c>
      <c r="P2590">
        <v>4</v>
      </c>
      <c r="Q2590" s="6">
        <f>E2590/Table1_2[[#This Row],[backers_count]]</f>
        <v>29.125</v>
      </c>
    </row>
    <row r="2591" spans="1:17" x14ac:dyDescent="0.35">
      <c r="A2591">
        <v>2589</v>
      </c>
      <c r="B2591" t="s">
        <v>2589</v>
      </c>
      <c r="C2591" t="s">
        <v>6699</v>
      </c>
      <c r="D2591" s="6">
        <v>50000</v>
      </c>
      <c r="E2591" s="6">
        <v>5</v>
      </c>
      <c r="F2591" t="s">
        <v>8221</v>
      </c>
      <c r="G2591" t="s">
        <v>8232</v>
      </c>
      <c r="H2591" t="s">
        <v>8253</v>
      </c>
      <c r="I2591" s="7">
        <v>1458733927</v>
      </c>
      <c r="J2591" s="7">
        <v>1456145527</v>
      </c>
      <c r="K2591" t="b">
        <v>0</v>
      </c>
      <c r="L2591">
        <v>1</v>
      </c>
      <c r="M2591" t="b">
        <v>0</v>
      </c>
      <c r="N2591" s="7" t="s">
        <v>8339</v>
      </c>
      <c r="O2591" s="7" t="s">
        <v>8340</v>
      </c>
      <c r="P2591">
        <v>1</v>
      </c>
      <c r="Q2591" s="6">
        <f>E2591/Table1_2[[#This Row],[backers_count]]</f>
        <v>5</v>
      </c>
    </row>
    <row r="2592" spans="1:17" x14ac:dyDescent="0.35">
      <c r="A2592">
        <v>2590</v>
      </c>
      <c r="B2592" t="s">
        <v>2590</v>
      </c>
      <c r="C2592" t="s">
        <v>6700</v>
      </c>
      <c r="D2592" s="6">
        <v>3000</v>
      </c>
      <c r="E2592" s="6">
        <v>0</v>
      </c>
      <c r="F2592" t="s">
        <v>8221</v>
      </c>
      <c r="G2592" t="s">
        <v>8226</v>
      </c>
      <c r="H2592" t="s">
        <v>8248</v>
      </c>
      <c r="I2592" s="7">
        <v>1453817297</v>
      </c>
      <c r="J2592" s="7">
        <v>1453212497</v>
      </c>
      <c r="K2592" t="b">
        <v>0</v>
      </c>
      <c r="L2592">
        <v>0</v>
      </c>
      <c r="M2592" t="b">
        <v>0</v>
      </c>
      <c r="N2592" s="7" t="s">
        <v>8339</v>
      </c>
      <c r="O2592" s="7" t="s">
        <v>8340</v>
      </c>
      <c r="P2592">
        <v>0</v>
      </c>
      <c r="Q2592" s="6" t="e">
        <f>E2592/Table1_2[[#This Row],[backers_count]]</f>
        <v>#DIV/0!</v>
      </c>
    </row>
    <row r="2593" spans="1:17" x14ac:dyDescent="0.35">
      <c r="A2593">
        <v>2591</v>
      </c>
      <c r="B2593" t="s">
        <v>2591</v>
      </c>
      <c r="C2593" t="s">
        <v>6701</v>
      </c>
      <c r="D2593" s="6">
        <v>1500</v>
      </c>
      <c r="E2593" s="6">
        <v>26</v>
      </c>
      <c r="F2593" t="s">
        <v>8221</v>
      </c>
      <c r="G2593" t="s">
        <v>8224</v>
      </c>
      <c r="H2593" t="s">
        <v>8246</v>
      </c>
      <c r="I2593" s="7">
        <v>1457901924</v>
      </c>
      <c r="J2593" s="7">
        <v>1452721524</v>
      </c>
      <c r="K2593" t="b">
        <v>0</v>
      </c>
      <c r="L2593">
        <v>2</v>
      </c>
      <c r="M2593" t="b">
        <v>0</v>
      </c>
      <c r="N2593" s="7" t="s">
        <v>8339</v>
      </c>
      <c r="O2593" s="7" t="s">
        <v>8340</v>
      </c>
      <c r="P2593">
        <v>2</v>
      </c>
      <c r="Q2593" s="6">
        <f>E2593/Table1_2[[#This Row],[backers_count]]</f>
        <v>13</v>
      </c>
    </row>
    <row r="2594" spans="1:17" x14ac:dyDescent="0.35">
      <c r="A2594">
        <v>2592</v>
      </c>
      <c r="B2594" t="s">
        <v>2592</v>
      </c>
      <c r="C2594" t="s">
        <v>6702</v>
      </c>
      <c r="D2594" s="6">
        <v>30000</v>
      </c>
      <c r="E2594" s="6">
        <v>50</v>
      </c>
      <c r="F2594" t="s">
        <v>8221</v>
      </c>
      <c r="G2594" t="s">
        <v>8224</v>
      </c>
      <c r="H2594" t="s">
        <v>8246</v>
      </c>
      <c r="I2594" s="7">
        <v>1412536421</v>
      </c>
      <c r="J2594" s="7">
        <v>1409944421</v>
      </c>
      <c r="K2594" t="b">
        <v>0</v>
      </c>
      <c r="L2594">
        <v>1</v>
      </c>
      <c r="M2594" t="b">
        <v>0</v>
      </c>
      <c r="N2594" s="7" t="s">
        <v>8339</v>
      </c>
      <c r="O2594" s="7" t="s">
        <v>8340</v>
      </c>
      <c r="P2594">
        <v>1</v>
      </c>
      <c r="Q2594" s="6">
        <f>E2594/Table1_2[[#This Row],[backers_count]]</f>
        <v>50</v>
      </c>
    </row>
    <row r="2595" spans="1:17" x14ac:dyDescent="0.35">
      <c r="A2595">
        <v>2593</v>
      </c>
      <c r="B2595" t="s">
        <v>2593</v>
      </c>
      <c r="C2595" t="s">
        <v>6703</v>
      </c>
      <c r="D2595" s="6">
        <v>10000</v>
      </c>
      <c r="E2595" s="6">
        <v>0</v>
      </c>
      <c r="F2595" t="s">
        <v>8221</v>
      </c>
      <c r="G2595" t="s">
        <v>8224</v>
      </c>
      <c r="H2595" t="s">
        <v>8246</v>
      </c>
      <c r="I2595" s="7">
        <v>1429993026</v>
      </c>
      <c r="J2595" s="7">
        <v>1427401026</v>
      </c>
      <c r="K2595" t="b">
        <v>0</v>
      </c>
      <c r="L2595">
        <v>0</v>
      </c>
      <c r="M2595" t="b">
        <v>0</v>
      </c>
      <c r="N2595" s="7" t="s">
        <v>8339</v>
      </c>
      <c r="O2595" s="7" t="s">
        <v>8340</v>
      </c>
      <c r="P2595">
        <v>0</v>
      </c>
      <c r="Q2595" s="6" t="e">
        <f>E2595/Table1_2[[#This Row],[backers_count]]</f>
        <v>#DIV/0!</v>
      </c>
    </row>
    <row r="2596" spans="1:17" x14ac:dyDescent="0.35">
      <c r="A2596">
        <v>2594</v>
      </c>
      <c r="B2596" t="s">
        <v>2594</v>
      </c>
      <c r="C2596" t="s">
        <v>6704</v>
      </c>
      <c r="D2596" s="6">
        <v>80000</v>
      </c>
      <c r="E2596" s="6">
        <v>1</v>
      </c>
      <c r="F2596" t="s">
        <v>8221</v>
      </c>
      <c r="G2596" t="s">
        <v>8224</v>
      </c>
      <c r="H2596" t="s">
        <v>8246</v>
      </c>
      <c r="I2596" s="7">
        <v>1407453228</v>
      </c>
      <c r="J2596" s="7">
        <v>1404861228</v>
      </c>
      <c r="K2596" t="b">
        <v>0</v>
      </c>
      <c r="L2596">
        <v>1</v>
      </c>
      <c r="M2596" t="b">
        <v>0</v>
      </c>
      <c r="N2596" s="7" t="s">
        <v>8339</v>
      </c>
      <c r="O2596" s="7" t="s">
        <v>8340</v>
      </c>
      <c r="P2596">
        <v>1</v>
      </c>
      <c r="Q2596" s="6">
        <f>E2596/Table1_2[[#This Row],[backers_count]]</f>
        <v>1</v>
      </c>
    </row>
    <row r="2597" spans="1:17" x14ac:dyDescent="0.35">
      <c r="A2597">
        <v>2595</v>
      </c>
      <c r="B2597" t="s">
        <v>2595</v>
      </c>
      <c r="C2597" t="s">
        <v>6705</v>
      </c>
      <c r="D2597" s="6">
        <v>15000</v>
      </c>
      <c r="E2597" s="6">
        <v>1825</v>
      </c>
      <c r="F2597" t="s">
        <v>8221</v>
      </c>
      <c r="G2597" t="s">
        <v>8224</v>
      </c>
      <c r="H2597" t="s">
        <v>8246</v>
      </c>
      <c r="I2597" s="7">
        <v>1487915500</v>
      </c>
      <c r="J2597" s="7">
        <v>1485323500</v>
      </c>
      <c r="K2597" t="b">
        <v>0</v>
      </c>
      <c r="L2597">
        <v>19</v>
      </c>
      <c r="M2597" t="b">
        <v>0</v>
      </c>
      <c r="N2597" s="7" t="s">
        <v>8339</v>
      </c>
      <c r="O2597" s="7" t="s">
        <v>8340</v>
      </c>
      <c r="P2597">
        <v>13</v>
      </c>
      <c r="Q2597" s="6">
        <f>E2597/Table1_2[[#This Row],[backers_count]]</f>
        <v>96.05263157894737</v>
      </c>
    </row>
    <row r="2598" spans="1:17" x14ac:dyDescent="0.35">
      <c r="A2598">
        <v>2596</v>
      </c>
      <c r="B2598" t="s">
        <v>2596</v>
      </c>
      <c r="C2598" t="s">
        <v>6706</v>
      </c>
      <c r="D2598" s="6">
        <v>35000</v>
      </c>
      <c r="E2598" s="6">
        <v>8256</v>
      </c>
      <c r="F2598" t="s">
        <v>8221</v>
      </c>
      <c r="G2598" t="s">
        <v>8229</v>
      </c>
      <c r="H2598" t="s">
        <v>8251</v>
      </c>
      <c r="I2598" s="7">
        <v>1407427009</v>
      </c>
      <c r="J2598" s="7">
        <v>1404835009</v>
      </c>
      <c r="K2598" t="b">
        <v>0</v>
      </c>
      <c r="L2598">
        <v>27</v>
      </c>
      <c r="M2598" t="b">
        <v>0</v>
      </c>
      <c r="N2598" s="7" t="s">
        <v>8339</v>
      </c>
      <c r="O2598" s="7" t="s">
        <v>8340</v>
      </c>
      <c r="P2598">
        <v>24</v>
      </c>
      <c r="Q2598" s="6">
        <f>E2598/Table1_2[[#This Row],[backers_count]]</f>
        <v>305.77777777777777</v>
      </c>
    </row>
    <row r="2599" spans="1:17" x14ac:dyDescent="0.35">
      <c r="A2599">
        <v>2597</v>
      </c>
      <c r="B2599" t="s">
        <v>2597</v>
      </c>
      <c r="C2599" t="s">
        <v>6707</v>
      </c>
      <c r="D2599" s="6">
        <v>1500</v>
      </c>
      <c r="E2599" s="6">
        <v>85</v>
      </c>
      <c r="F2599" t="s">
        <v>8221</v>
      </c>
      <c r="G2599" t="s">
        <v>8225</v>
      </c>
      <c r="H2599" t="s">
        <v>8247</v>
      </c>
      <c r="I2599" s="7">
        <v>1466323917</v>
      </c>
      <c r="J2599" s="7">
        <v>1463731917</v>
      </c>
      <c r="K2599" t="b">
        <v>0</v>
      </c>
      <c r="L2599">
        <v>7</v>
      </c>
      <c r="M2599" t="b">
        <v>0</v>
      </c>
      <c r="N2599" s="7" t="s">
        <v>8339</v>
      </c>
      <c r="O2599" s="7" t="s">
        <v>8340</v>
      </c>
      <c r="P2599">
        <v>6</v>
      </c>
      <c r="Q2599" s="6">
        <f>E2599/Table1_2[[#This Row],[backers_count]]</f>
        <v>12.142857142857142</v>
      </c>
    </row>
    <row r="2600" spans="1:17" x14ac:dyDescent="0.35">
      <c r="A2600">
        <v>2598</v>
      </c>
      <c r="B2600" t="s">
        <v>2598</v>
      </c>
      <c r="C2600" t="s">
        <v>6708</v>
      </c>
      <c r="D2600" s="6">
        <v>3000</v>
      </c>
      <c r="E2600" s="6">
        <v>1170</v>
      </c>
      <c r="F2600" t="s">
        <v>8221</v>
      </c>
      <c r="G2600" t="s">
        <v>8224</v>
      </c>
      <c r="H2600" t="s">
        <v>8246</v>
      </c>
      <c r="I2600" s="7">
        <v>1443039001</v>
      </c>
      <c r="J2600" s="7">
        <v>1440447001</v>
      </c>
      <c r="K2600" t="b">
        <v>0</v>
      </c>
      <c r="L2600">
        <v>14</v>
      </c>
      <c r="M2600" t="b">
        <v>0</v>
      </c>
      <c r="N2600" s="7" t="s">
        <v>8339</v>
      </c>
      <c r="O2600" s="7" t="s">
        <v>8340</v>
      </c>
      <c r="P2600">
        <v>39</v>
      </c>
      <c r="Q2600" s="6">
        <f>E2600/Table1_2[[#This Row],[backers_count]]</f>
        <v>83.571428571428569</v>
      </c>
    </row>
    <row r="2601" spans="1:17" x14ac:dyDescent="0.35">
      <c r="A2601">
        <v>2599</v>
      </c>
      <c r="B2601" t="s">
        <v>2599</v>
      </c>
      <c r="C2601" t="s">
        <v>6709</v>
      </c>
      <c r="D2601" s="6">
        <v>9041</v>
      </c>
      <c r="E2601" s="6">
        <v>90</v>
      </c>
      <c r="F2601" t="s">
        <v>8221</v>
      </c>
      <c r="G2601" t="s">
        <v>8224</v>
      </c>
      <c r="H2601" t="s">
        <v>8246</v>
      </c>
      <c r="I2601" s="7">
        <v>1407089147</v>
      </c>
      <c r="J2601" s="7">
        <v>1403201147</v>
      </c>
      <c r="K2601" t="b">
        <v>0</v>
      </c>
      <c r="L2601">
        <v>5</v>
      </c>
      <c r="M2601" t="b">
        <v>0</v>
      </c>
      <c r="N2601" s="7" t="s">
        <v>8339</v>
      </c>
      <c r="O2601" s="7" t="s">
        <v>8340</v>
      </c>
      <c r="P2601">
        <v>1</v>
      </c>
      <c r="Q2601" s="6">
        <f>E2601/Table1_2[[#This Row],[backers_count]]</f>
        <v>18</v>
      </c>
    </row>
    <row r="2602" spans="1:17" x14ac:dyDescent="0.35">
      <c r="A2602">
        <v>2600</v>
      </c>
      <c r="B2602" t="s">
        <v>2600</v>
      </c>
      <c r="C2602" t="s">
        <v>6710</v>
      </c>
      <c r="D2602" s="6">
        <v>50000</v>
      </c>
      <c r="E2602" s="6">
        <v>3466</v>
      </c>
      <c r="F2602" t="s">
        <v>8221</v>
      </c>
      <c r="G2602" t="s">
        <v>8224</v>
      </c>
      <c r="H2602" t="s">
        <v>8246</v>
      </c>
      <c r="I2602" s="7">
        <v>1458938200</v>
      </c>
      <c r="J2602" s="7">
        <v>1453757800</v>
      </c>
      <c r="K2602" t="b">
        <v>0</v>
      </c>
      <c r="L2602">
        <v>30</v>
      </c>
      <c r="M2602" t="b">
        <v>0</v>
      </c>
      <c r="N2602" s="7" t="s">
        <v>8339</v>
      </c>
      <c r="O2602" s="7" t="s">
        <v>8340</v>
      </c>
      <c r="P2602">
        <v>7</v>
      </c>
      <c r="Q2602" s="6">
        <f>E2602/Table1_2[[#This Row],[backers_count]]</f>
        <v>115.53333333333333</v>
      </c>
    </row>
    <row r="2603" spans="1:17" x14ac:dyDescent="0.35">
      <c r="A2603">
        <v>2601</v>
      </c>
      <c r="B2603" t="s">
        <v>2601</v>
      </c>
      <c r="C2603" t="s">
        <v>6711</v>
      </c>
      <c r="D2603" s="6">
        <v>500</v>
      </c>
      <c r="E2603" s="6">
        <v>3307</v>
      </c>
      <c r="F2603" t="s">
        <v>8219</v>
      </c>
      <c r="G2603" t="s">
        <v>8224</v>
      </c>
      <c r="H2603" t="s">
        <v>8246</v>
      </c>
      <c r="I2603" s="7">
        <v>1347508740</v>
      </c>
      <c r="J2603" s="7">
        <v>1346276349</v>
      </c>
      <c r="K2603" t="b">
        <v>1</v>
      </c>
      <c r="L2603">
        <v>151</v>
      </c>
      <c r="M2603" t="b">
        <v>1</v>
      </c>
      <c r="N2603" s="7" t="s">
        <v>8322</v>
      </c>
      <c r="O2603" s="7" t="s">
        <v>8358</v>
      </c>
      <c r="P2603">
        <v>662</v>
      </c>
      <c r="Q2603" s="6">
        <f>E2603/Table1_2[[#This Row],[backers_count]]</f>
        <v>21.900662251655628</v>
      </c>
    </row>
    <row r="2604" spans="1:17" x14ac:dyDescent="0.35">
      <c r="A2604">
        <v>2602</v>
      </c>
      <c r="B2604" t="s">
        <v>2602</v>
      </c>
      <c r="C2604" t="s">
        <v>6712</v>
      </c>
      <c r="D2604" s="6">
        <v>12000</v>
      </c>
      <c r="E2604" s="6">
        <v>39131</v>
      </c>
      <c r="F2604" t="s">
        <v>8219</v>
      </c>
      <c r="G2604" t="s">
        <v>8224</v>
      </c>
      <c r="H2604" t="s">
        <v>8246</v>
      </c>
      <c r="I2604" s="7">
        <v>1415827200</v>
      </c>
      <c r="J2604" s="7">
        <v>1412358968</v>
      </c>
      <c r="K2604" t="b">
        <v>1</v>
      </c>
      <c r="L2604">
        <v>489</v>
      </c>
      <c r="M2604" t="b">
        <v>1</v>
      </c>
      <c r="N2604" s="7" t="s">
        <v>8322</v>
      </c>
      <c r="O2604" s="7" t="s">
        <v>8358</v>
      </c>
      <c r="P2604">
        <v>327</v>
      </c>
      <c r="Q2604" s="6">
        <f>E2604/Table1_2[[#This Row],[backers_count]]</f>
        <v>80.022494887525568</v>
      </c>
    </row>
    <row r="2605" spans="1:17" x14ac:dyDescent="0.35">
      <c r="A2605">
        <v>2603</v>
      </c>
      <c r="B2605" t="s">
        <v>2603</v>
      </c>
      <c r="C2605" t="s">
        <v>6713</v>
      </c>
      <c r="D2605" s="6">
        <v>1750</v>
      </c>
      <c r="E2605" s="6">
        <v>1776</v>
      </c>
      <c r="F2605" t="s">
        <v>8219</v>
      </c>
      <c r="G2605" t="s">
        <v>8224</v>
      </c>
      <c r="H2605" t="s">
        <v>8246</v>
      </c>
      <c r="I2605" s="7">
        <v>1387835654</v>
      </c>
      <c r="J2605" s="7">
        <v>1386626054</v>
      </c>
      <c r="K2605" t="b">
        <v>1</v>
      </c>
      <c r="L2605">
        <v>50</v>
      </c>
      <c r="M2605" t="b">
        <v>1</v>
      </c>
      <c r="N2605" s="7" t="s">
        <v>8322</v>
      </c>
      <c r="O2605" s="7" t="s">
        <v>8358</v>
      </c>
      <c r="P2605">
        <v>102</v>
      </c>
      <c r="Q2605" s="6">
        <f>E2605/Table1_2[[#This Row],[backers_count]]</f>
        <v>35.520000000000003</v>
      </c>
    </row>
    <row r="2606" spans="1:17" x14ac:dyDescent="0.35">
      <c r="A2606">
        <v>2604</v>
      </c>
      <c r="B2606" t="s">
        <v>2604</v>
      </c>
      <c r="C2606" t="s">
        <v>6714</v>
      </c>
      <c r="D2606" s="6">
        <v>20000</v>
      </c>
      <c r="E2606" s="6">
        <v>20843.599999999999</v>
      </c>
      <c r="F2606" t="s">
        <v>8219</v>
      </c>
      <c r="G2606" t="s">
        <v>8224</v>
      </c>
      <c r="H2606" t="s">
        <v>8246</v>
      </c>
      <c r="I2606" s="7">
        <v>1335662023</v>
      </c>
      <c r="J2606" s="7">
        <v>1333070023</v>
      </c>
      <c r="K2606" t="b">
        <v>1</v>
      </c>
      <c r="L2606">
        <v>321</v>
      </c>
      <c r="M2606" t="b">
        <v>1</v>
      </c>
      <c r="N2606" s="7" t="s">
        <v>8322</v>
      </c>
      <c r="O2606" s="7" t="s">
        <v>8358</v>
      </c>
      <c r="P2606">
        <v>105</v>
      </c>
      <c r="Q2606" s="6">
        <f>E2606/Table1_2[[#This Row],[backers_count]]</f>
        <v>64.933333333333323</v>
      </c>
    </row>
    <row r="2607" spans="1:17" x14ac:dyDescent="0.35">
      <c r="A2607">
        <v>2605</v>
      </c>
      <c r="B2607" t="s">
        <v>2605</v>
      </c>
      <c r="C2607" t="s">
        <v>6715</v>
      </c>
      <c r="D2607" s="6">
        <v>100000</v>
      </c>
      <c r="E2607" s="6">
        <v>107421.57</v>
      </c>
      <c r="F2607" t="s">
        <v>8219</v>
      </c>
      <c r="G2607" t="s">
        <v>8224</v>
      </c>
      <c r="H2607" t="s">
        <v>8246</v>
      </c>
      <c r="I2607" s="7">
        <v>1466168390</v>
      </c>
      <c r="J2607" s="7">
        <v>1463576390</v>
      </c>
      <c r="K2607" t="b">
        <v>1</v>
      </c>
      <c r="L2607">
        <v>1762</v>
      </c>
      <c r="M2607" t="b">
        <v>1</v>
      </c>
      <c r="N2607" s="7" t="s">
        <v>8322</v>
      </c>
      <c r="O2607" s="7" t="s">
        <v>8358</v>
      </c>
      <c r="P2607">
        <v>108</v>
      </c>
      <c r="Q2607" s="6">
        <f>E2607/Table1_2[[#This Row],[backers_count]]</f>
        <v>60.965703745743475</v>
      </c>
    </row>
    <row r="2608" spans="1:17" x14ac:dyDescent="0.35">
      <c r="A2608">
        <v>2606</v>
      </c>
      <c r="B2608" t="s">
        <v>2606</v>
      </c>
      <c r="C2608" t="s">
        <v>6716</v>
      </c>
      <c r="D2608" s="6">
        <v>11000</v>
      </c>
      <c r="E2608" s="6">
        <v>12106</v>
      </c>
      <c r="F2608" t="s">
        <v>8219</v>
      </c>
      <c r="G2608" t="s">
        <v>8224</v>
      </c>
      <c r="H2608" t="s">
        <v>8246</v>
      </c>
      <c r="I2608" s="7">
        <v>1398791182</v>
      </c>
      <c r="J2608" s="7">
        <v>1396026382</v>
      </c>
      <c r="K2608" t="b">
        <v>1</v>
      </c>
      <c r="L2608">
        <v>385</v>
      </c>
      <c r="M2608" t="b">
        <v>1</v>
      </c>
      <c r="N2608" s="7" t="s">
        <v>8322</v>
      </c>
      <c r="O2608" s="7" t="s">
        <v>8358</v>
      </c>
      <c r="P2608">
        <v>111</v>
      </c>
      <c r="Q2608" s="6">
        <f>E2608/Table1_2[[#This Row],[backers_count]]</f>
        <v>31.444155844155844</v>
      </c>
    </row>
    <row r="2609" spans="1:17" x14ac:dyDescent="0.35">
      <c r="A2609">
        <v>2607</v>
      </c>
      <c r="B2609" t="s">
        <v>2607</v>
      </c>
      <c r="C2609" t="s">
        <v>6717</v>
      </c>
      <c r="D2609" s="6">
        <v>8000</v>
      </c>
      <c r="E2609" s="6">
        <v>32616</v>
      </c>
      <c r="F2609" t="s">
        <v>8219</v>
      </c>
      <c r="G2609" t="s">
        <v>8224</v>
      </c>
      <c r="H2609" t="s">
        <v>8246</v>
      </c>
      <c r="I2609" s="7">
        <v>1439344800</v>
      </c>
      <c r="J2609" s="7">
        <v>1435611572</v>
      </c>
      <c r="K2609" t="b">
        <v>1</v>
      </c>
      <c r="L2609">
        <v>398</v>
      </c>
      <c r="M2609" t="b">
        <v>1</v>
      </c>
      <c r="N2609" s="7" t="s">
        <v>8322</v>
      </c>
      <c r="O2609" s="7" t="s">
        <v>8358</v>
      </c>
      <c r="P2609">
        <v>408</v>
      </c>
      <c r="Q2609" s="6">
        <f>E2609/Table1_2[[#This Row],[backers_count]]</f>
        <v>81.949748743718587</v>
      </c>
    </row>
    <row r="2610" spans="1:17" x14ac:dyDescent="0.35">
      <c r="A2610">
        <v>2608</v>
      </c>
      <c r="B2610" t="s">
        <v>2608</v>
      </c>
      <c r="C2610" t="s">
        <v>6718</v>
      </c>
      <c r="D2610" s="6">
        <v>8000</v>
      </c>
      <c r="E2610" s="6">
        <v>17914</v>
      </c>
      <c r="F2610" t="s">
        <v>8219</v>
      </c>
      <c r="G2610" t="s">
        <v>8224</v>
      </c>
      <c r="H2610" t="s">
        <v>8246</v>
      </c>
      <c r="I2610" s="7">
        <v>1489536000</v>
      </c>
      <c r="J2610" s="7">
        <v>1485976468</v>
      </c>
      <c r="K2610" t="b">
        <v>1</v>
      </c>
      <c r="L2610">
        <v>304</v>
      </c>
      <c r="M2610" t="b">
        <v>1</v>
      </c>
      <c r="N2610" s="7" t="s">
        <v>8322</v>
      </c>
      <c r="O2610" s="7" t="s">
        <v>8358</v>
      </c>
      <c r="P2610">
        <v>224</v>
      </c>
      <c r="Q2610" s="6">
        <f>E2610/Table1_2[[#This Row],[backers_count]]</f>
        <v>58.92763157894737</v>
      </c>
    </row>
    <row r="2611" spans="1:17" x14ac:dyDescent="0.35">
      <c r="A2611">
        <v>2609</v>
      </c>
      <c r="B2611" t="s">
        <v>2609</v>
      </c>
      <c r="C2611" t="s">
        <v>6719</v>
      </c>
      <c r="D2611" s="6">
        <v>35000</v>
      </c>
      <c r="E2611" s="6">
        <v>106330.39</v>
      </c>
      <c r="F2611" t="s">
        <v>8219</v>
      </c>
      <c r="G2611" t="s">
        <v>8224</v>
      </c>
      <c r="H2611" t="s">
        <v>8246</v>
      </c>
      <c r="I2611" s="7">
        <v>1342330951</v>
      </c>
      <c r="J2611" s="7">
        <v>1339738951</v>
      </c>
      <c r="K2611" t="b">
        <v>1</v>
      </c>
      <c r="L2611">
        <v>676</v>
      </c>
      <c r="M2611" t="b">
        <v>1</v>
      </c>
      <c r="N2611" s="7" t="s">
        <v>8322</v>
      </c>
      <c r="O2611" s="7" t="s">
        <v>8358</v>
      </c>
      <c r="P2611">
        <v>304</v>
      </c>
      <c r="Q2611" s="6">
        <f>E2611/Table1_2[[#This Row],[backers_count]]</f>
        <v>157.29347633136095</v>
      </c>
    </row>
    <row r="2612" spans="1:17" x14ac:dyDescent="0.35">
      <c r="A2612">
        <v>2610</v>
      </c>
      <c r="B2612" t="s">
        <v>2610</v>
      </c>
      <c r="C2612" t="s">
        <v>6720</v>
      </c>
      <c r="D2612" s="6">
        <v>22765</v>
      </c>
      <c r="E2612" s="6">
        <v>32172.66</v>
      </c>
      <c r="F2612" t="s">
        <v>8219</v>
      </c>
      <c r="G2612" t="s">
        <v>8224</v>
      </c>
      <c r="H2612" t="s">
        <v>8246</v>
      </c>
      <c r="I2612" s="7">
        <v>1471849140</v>
      </c>
      <c r="J2612" s="7">
        <v>1468444125</v>
      </c>
      <c r="K2612" t="b">
        <v>1</v>
      </c>
      <c r="L2612">
        <v>577</v>
      </c>
      <c r="M2612" t="b">
        <v>1</v>
      </c>
      <c r="N2612" s="7" t="s">
        <v>8322</v>
      </c>
      <c r="O2612" s="7" t="s">
        <v>8358</v>
      </c>
      <c r="P2612">
        <v>142</v>
      </c>
      <c r="Q2612" s="6">
        <f>E2612/Table1_2[[#This Row],[backers_count]]</f>
        <v>55.758509532062391</v>
      </c>
    </row>
    <row r="2613" spans="1:17" x14ac:dyDescent="0.35">
      <c r="A2613">
        <v>2611</v>
      </c>
      <c r="B2613" t="s">
        <v>2611</v>
      </c>
      <c r="C2613" t="s">
        <v>6721</v>
      </c>
      <c r="D2613" s="6">
        <v>11000</v>
      </c>
      <c r="E2613" s="6">
        <v>306970</v>
      </c>
      <c r="F2613" t="s">
        <v>8219</v>
      </c>
      <c r="G2613" t="s">
        <v>8236</v>
      </c>
      <c r="H2613" t="s">
        <v>8249</v>
      </c>
      <c r="I2613" s="7">
        <v>1483397940</v>
      </c>
      <c r="J2613" s="7">
        <v>1480493014</v>
      </c>
      <c r="K2613" t="b">
        <v>1</v>
      </c>
      <c r="L2613">
        <v>3663</v>
      </c>
      <c r="M2613" t="b">
        <v>1</v>
      </c>
      <c r="N2613" s="7" t="s">
        <v>8322</v>
      </c>
      <c r="O2613" s="7" t="s">
        <v>8358</v>
      </c>
      <c r="P2613">
        <v>2791</v>
      </c>
      <c r="Q2613" s="6">
        <f>E2613/Table1_2[[#This Row],[backers_count]]</f>
        <v>83.802893802893806</v>
      </c>
    </row>
    <row r="2614" spans="1:17" x14ac:dyDescent="0.35">
      <c r="A2614">
        <v>2612</v>
      </c>
      <c r="B2614" t="s">
        <v>2612</v>
      </c>
      <c r="C2614" t="s">
        <v>6722</v>
      </c>
      <c r="D2614" s="6">
        <v>10000</v>
      </c>
      <c r="E2614" s="6">
        <v>17176.13</v>
      </c>
      <c r="F2614" t="s">
        <v>8219</v>
      </c>
      <c r="G2614" t="s">
        <v>8224</v>
      </c>
      <c r="H2614" t="s">
        <v>8246</v>
      </c>
      <c r="I2614" s="7">
        <v>1420773970</v>
      </c>
      <c r="J2614" s="7">
        <v>1418095570</v>
      </c>
      <c r="K2614" t="b">
        <v>1</v>
      </c>
      <c r="L2614">
        <v>294</v>
      </c>
      <c r="M2614" t="b">
        <v>1</v>
      </c>
      <c r="N2614" s="7" t="s">
        <v>8322</v>
      </c>
      <c r="O2614" s="7" t="s">
        <v>8358</v>
      </c>
      <c r="P2614">
        <v>172</v>
      </c>
      <c r="Q2614" s="6">
        <f>E2614/Table1_2[[#This Row],[backers_count]]</f>
        <v>58.422210884353746</v>
      </c>
    </row>
    <row r="2615" spans="1:17" x14ac:dyDescent="0.35">
      <c r="A2615">
        <v>2613</v>
      </c>
      <c r="B2615" t="s">
        <v>2613</v>
      </c>
      <c r="C2615" t="s">
        <v>6723</v>
      </c>
      <c r="D2615" s="6">
        <v>7500</v>
      </c>
      <c r="E2615" s="6">
        <v>7576</v>
      </c>
      <c r="F2615" t="s">
        <v>8219</v>
      </c>
      <c r="G2615" t="s">
        <v>8224</v>
      </c>
      <c r="H2615" t="s">
        <v>8246</v>
      </c>
      <c r="I2615" s="7">
        <v>1348256294</v>
      </c>
      <c r="J2615" s="7">
        <v>1345664294</v>
      </c>
      <c r="K2615" t="b">
        <v>1</v>
      </c>
      <c r="L2615">
        <v>28</v>
      </c>
      <c r="M2615" t="b">
        <v>1</v>
      </c>
      <c r="N2615" s="7" t="s">
        <v>8322</v>
      </c>
      <c r="O2615" s="7" t="s">
        <v>8358</v>
      </c>
      <c r="P2615">
        <v>102</v>
      </c>
      <c r="Q2615" s="6">
        <f>E2615/Table1_2[[#This Row],[backers_count]]</f>
        <v>270.57142857142856</v>
      </c>
    </row>
    <row r="2616" spans="1:17" x14ac:dyDescent="0.35">
      <c r="A2616">
        <v>2614</v>
      </c>
      <c r="B2616" t="s">
        <v>2614</v>
      </c>
      <c r="C2616" t="s">
        <v>6724</v>
      </c>
      <c r="D2616" s="6">
        <v>10500</v>
      </c>
      <c r="E2616" s="6">
        <v>10710</v>
      </c>
      <c r="F2616" t="s">
        <v>8219</v>
      </c>
      <c r="G2616" t="s">
        <v>8224</v>
      </c>
      <c r="H2616" t="s">
        <v>8246</v>
      </c>
      <c r="I2616" s="7">
        <v>1398834000</v>
      </c>
      <c r="J2616" s="7">
        <v>1396371612</v>
      </c>
      <c r="K2616" t="b">
        <v>1</v>
      </c>
      <c r="L2616">
        <v>100</v>
      </c>
      <c r="M2616" t="b">
        <v>1</v>
      </c>
      <c r="N2616" s="7" t="s">
        <v>8322</v>
      </c>
      <c r="O2616" s="7" t="s">
        <v>8358</v>
      </c>
      <c r="P2616">
        <v>102</v>
      </c>
      <c r="Q2616" s="6">
        <f>E2616/Table1_2[[#This Row],[backers_count]]</f>
        <v>107.1</v>
      </c>
    </row>
    <row r="2617" spans="1:17" x14ac:dyDescent="0.35">
      <c r="A2617">
        <v>2615</v>
      </c>
      <c r="B2617" t="s">
        <v>2615</v>
      </c>
      <c r="C2617" t="s">
        <v>6725</v>
      </c>
      <c r="D2617" s="6">
        <v>2001</v>
      </c>
      <c r="E2617" s="6">
        <v>3397</v>
      </c>
      <c r="F2617" t="s">
        <v>8219</v>
      </c>
      <c r="G2617" t="s">
        <v>8225</v>
      </c>
      <c r="H2617" t="s">
        <v>8247</v>
      </c>
      <c r="I2617" s="7">
        <v>1462017600</v>
      </c>
      <c r="J2617" s="7">
        <v>1458820564</v>
      </c>
      <c r="K2617" t="b">
        <v>0</v>
      </c>
      <c r="L2617">
        <v>72</v>
      </c>
      <c r="M2617" t="b">
        <v>1</v>
      </c>
      <c r="N2617" s="7" t="s">
        <v>8322</v>
      </c>
      <c r="O2617" s="7" t="s">
        <v>8358</v>
      </c>
      <c r="P2617">
        <v>170</v>
      </c>
      <c r="Q2617" s="6">
        <f>E2617/Table1_2[[#This Row],[backers_count]]</f>
        <v>47.180555555555557</v>
      </c>
    </row>
    <row r="2618" spans="1:17" x14ac:dyDescent="0.35">
      <c r="A2618">
        <v>2616</v>
      </c>
      <c r="B2618" t="s">
        <v>2616</v>
      </c>
      <c r="C2618" t="s">
        <v>6726</v>
      </c>
      <c r="D2618" s="6">
        <v>25000</v>
      </c>
      <c r="E2618" s="6">
        <v>28633.5</v>
      </c>
      <c r="F2618" t="s">
        <v>8219</v>
      </c>
      <c r="G2618" t="s">
        <v>8224</v>
      </c>
      <c r="H2618" t="s">
        <v>8246</v>
      </c>
      <c r="I2618" s="7">
        <v>1440546729</v>
      </c>
      <c r="J2618" s="7">
        <v>1437954729</v>
      </c>
      <c r="K2618" t="b">
        <v>1</v>
      </c>
      <c r="L2618">
        <v>238</v>
      </c>
      <c r="M2618" t="b">
        <v>1</v>
      </c>
      <c r="N2618" s="7" t="s">
        <v>8322</v>
      </c>
      <c r="O2618" s="7" t="s">
        <v>8358</v>
      </c>
      <c r="P2618">
        <v>115</v>
      </c>
      <c r="Q2618" s="6">
        <f>E2618/Table1_2[[#This Row],[backers_count]]</f>
        <v>120.30882352941177</v>
      </c>
    </row>
    <row r="2619" spans="1:17" x14ac:dyDescent="0.35">
      <c r="A2619">
        <v>2617</v>
      </c>
      <c r="B2619" t="s">
        <v>2617</v>
      </c>
      <c r="C2619" t="s">
        <v>6727</v>
      </c>
      <c r="D2619" s="6">
        <v>500</v>
      </c>
      <c r="E2619" s="6">
        <v>4388</v>
      </c>
      <c r="F2619" t="s">
        <v>8219</v>
      </c>
      <c r="G2619" t="s">
        <v>8224</v>
      </c>
      <c r="H2619" t="s">
        <v>8246</v>
      </c>
      <c r="I2619" s="7">
        <v>1413838751</v>
      </c>
      <c r="J2619" s="7">
        <v>1411246751</v>
      </c>
      <c r="K2619" t="b">
        <v>1</v>
      </c>
      <c r="L2619">
        <v>159</v>
      </c>
      <c r="M2619" t="b">
        <v>1</v>
      </c>
      <c r="N2619" s="7" t="s">
        <v>8322</v>
      </c>
      <c r="O2619" s="7" t="s">
        <v>8358</v>
      </c>
      <c r="P2619">
        <v>878</v>
      </c>
      <c r="Q2619" s="6">
        <f>E2619/Table1_2[[#This Row],[backers_count]]</f>
        <v>27.59748427672956</v>
      </c>
    </row>
    <row r="2620" spans="1:17" x14ac:dyDescent="0.35">
      <c r="A2620">
        <v>2618</v>
      </c>
      <c r="B2620" t="s">
        <v>2618</v>
      </c>
      <c r="C2620" t="s">
        <v>6728</v>
      </c>
      <c r="D2620" s="6">
        <v>15000</v>
      </c>
      <c r="E2620" s="6">
        <v>15808</v>
      </c>
      <c r="F2620" t="s">
        <v>8219</v>
      </c>
      <c r="G2620" t="s">
        <v>8224</v>
      </c>
      <c r="H2620" t="s">
        <v>8246</v>
      </c>
      <c r="I2620" s="7">
        <v>1449000061</v>
      </c>
      <c r="J2620" s="7">
        <v>1443812461</v>
      </c>
      <c r="K2620" t="b">
        <v>1</v>
      </c>
      <c r="L2620">
        <v>77</v>
      </c>
      <c r="M2620" t="b">
        <v>1</v>
      </c>
      <c r="N2620" s="7" t="s">
        <v>8322</v>
      </c>
      <c r="O2620" s="7" t="s">
        <v>8358</v>
      </c>
      <c r="P2620">
        <v>106</v>
      </c>
      <c r="Q2620" s="6">
        <f>E2620/Table1_2[[#This Row],[backers_count]]</f>
        <v>205.2987012987013</v>
      </c>
    </row>
    <row r="2621" spans="1:17" x14ac:dyDescent="0.35">
      <c r="A2621">
        <v>2619</v>
      </c>
      <c r="B2621" t="s">
        <v>2619</v>
      </c>
      <c r="C2621" t="s">
        <v>6729</v>
      </c>
      <c r="D2621" s="6">
        <v>1000</v>
      </c>
      <c r="E2621" s="6">
        <v>1884</v>
      </c>
      <c r="F2621" t="s">
        <v>8219</v>
      </c>
      <c r="G2621" t="s">
        <v>8224</v>
      </c>
      <c r="H2621" t="s">
        <v>8246</v>
      </c>
      <c r="I2621" s="7">
        <v>1445598000</v>
      </c>
      <c r="J2621" s="7">
        <v>1443302004</v>
      </c>
      <c r="K2621" t="b">
        <v>1</v>
      </c>
      <c r="L2621">
        <v>53</v>
      </c>
      <c r="M2621" t="b">
        <v>1</v>
      </c>
      <c r="N2621" s="7" t="s">
        <v>8322</v>
      </c>
      <c r="O2621" s="7" t="s">
        <v>8358</v>
      </c>
      <c r="P2621">
        <v>189</v>
      </c>
      <c r="Q2621" s="6">
        <f>E2621/Table1_2[[#This Row],[backers_count]]</f>
        <v>35.547169811320757</v>
      </c>
    </row>
    <row r="2622" spans="1:17" x14ac:dyDescent="0.35">
      <c r="A2622">
        <v>2620</v>
      </c>
      <c r="B2622" t="s">
        <v>2620</v>
      </c>
      <c r="C2622" t="s">
        <v>6730</v>
      </c>
      <c r="D2622" s="6">
        <v>65000</v>
      </c>
      <c r="E2622" s="6">
        <v>93374</v>
      </c>
      <c r="F2622" t="s">
        <v>8219</v>
      </c>
      <c r="G2622" t="s">
        <v>8226</v>
      </c>
      <c r="H2622" t="s">
        <v>8248</v>
      </c>
      <c r="I2622" s="7">
        <v>1444525200</v>
      </c>
      <c r="J2622" s="7">
        <v>1441339242</v>
      </c>
      <c r="K2622" t="b">
        <v>1</v>
      </c>
      <c r="L2622">
        <v>1251</v>
      </c>
      <c r="M2622" t="b">
        <v>1</v>
      </c>
      <c r="N2622" s="7" t="s">
        <v>8322</v>
      </c>
      <c r="O2622" s="7" t="s">
        <v>8358</v>
      </c>
      <c r="P2622">
        <v>144</v>
      </c>
      <c r="Q2622" s="6">
        <f>E2622/Table1_2[[#This Row],[backers_count]]</f>
        <v>74.639488409272587</v>
      </c>
    </row>
    <row r="2623" spans="1:17" x14ac:dyDescent="0.35">
      <c r="A2623">
        <v>2621</v>
      </c>
      <c r="B2623" t="s">
        <v>2621</v>
      </c>
      <c r="C2623" t="s">
        <v>6731</v>
      </c>
      <c r="D2623" s="6">
        <v>15000</v>
      </c>
      <c r="E2623" s="6">
        <v>21882</v>
      </c>
      <c r="F2623" t="s">
        <v>8219</v>
      </c>
      <c r="G2623" t="s">
        <v>8224</v>
      </c>
      <c r="H2623" t="s">
        <v>8246</v>
      </c>
      <c r="I2623" s="7">
        <v>1432230988</v>
      </c>
      <c r="J2623" s="7">
        <v>1429638988</v>
      </c>
      <c r="K2623" t="b">
        <v>1</v>
      </c>
      <c r="L2623">
        <v>465</v>
      </c>
      <c r="M2623" t="b">
        <v>1</v>
      </c>
      <c r="N2623" s="7" t="s">
        <v>8322</v>
      </c>
      <c r="O2623" s="7" t="s">
        <v>8358</v>
      </c>
      <c r="P2623">
        <v>146</v>
      </c>
      <c r="Q2623" s="6">
        <f>E2623/Table1_2[[#This Row],[backers_count]]</f>
        <v>47.058064516129029</v>
      </c>
    </row>
    <row r="2624" spans="1:17" x14ac:dyDescent="0.35">
      <c r="A2624">
        <v>2622</v>
      </c>
      <c r="B2624" t="s">
        <v>2622</v>
      </c>
      <c r="C2624" t="s">
        <v>6732</v>
      </c>
      <c r="D2624" s="6">
        <v>1500</v>
      </c>
      <c r="E2624" s="6">
        <v>1967.76</v>
      </c>
      <c r="F2624" t="s">
        <v>8219</v>
      </c>
      <c r="G2624" t="s">
        <v>8237</v>
      </c>
      <c r="H2624" t="s">
        <v>8249</v>
      </c>
      <c r="I2624" s="7">
        <v>1483120216</v>
      </c>
      <c r="J2624" s="7">
        <v>1479232216</v>
      </c>
      <c r="K2624" t="b">
        <v>0</v>
      </c>
      <c r="L2624">
        <v>74</v>
      </c>
      <c r="M2624" t="b">
        <v>1</v>
      </c>
      <c r="N2624" s="7" t="s">
        <v>8322</v>
      </c>
      <c r="O2624" s="7" t="s">
        <v>8358</v>
      </c>
      <c r="P2624">
        <v>132</v>
      </c>
      <c r="Q2624" s="6">
        <f>E2624/Table1_2[[#This Row],[backers_count]]</f>
        <v>26.591351351351353</v>
      </c>
    </row>
    <row r="2625" spans="1:17" x14ac:dyDescent="0.35">
      <c r="A2625">
        <v>2623</v>
      </c>
      <c r="B2625" t="s">
        <v>2623</v>
      </c>
      <c r="C2625" t="s">
        <v>6733</v>
      </c>
      <c r="D2625" s="6">
        <v>2000</v>
      </c>
      <c r="E2625" s="6">
        <v>2280</v>
      </c>
      <c r="F2625" t="s">
        <v>8219</v>
      </c>
      <c r="G2625" t="s">
        <v>8224</v>
      </c>
      <c r="H2625" t="s">
        <v>8246</v>
      </c>
      <c r="I2625" s="7">
        <v>1480658966</v>
      </c>
      <c r="J2625" s="7">
        <v>1479449366</v>
      </c>
      <c r="K2625" t="b">
        <v>0</v>
      </c>
      <c r="L2625">
        <v>62</v>
      </c>
      <c r="M2625" t="b">
        <v>1</v>
      </c>
      <c r="N2625" s="7" t="s">
        <v>8322</v>
      </c>
      <c r="O2625" s="7" t="s">
        <v>8358</v>
      </c>
      <c r="P2625">
        <v>114</v>
      </c>
      <c r="Q2625" s="6">
        <f>E2625/Table1_2[[#This Row],[backers_count]]</f>
        <v>36.774193548387096</v>
      </c>
    </row>
    <row r="2626" spans="1:17" x14ac:dyDescent="0.35">
      <c r="A2626">
        <v>2624</v>
      </c>
      <c r="B2626" t="s">
        <v>2624</v>
      </c>
      <c r="C2626" t="s">
        <v>6734</v>
      </c>
      <c r="D2626" s="6">
        <v>8000</v>
      </c>
      <c r="E2626" s="6">
        <v>110353.65</v>
      </c>
      <c r="F2626" t="s">
        <v>8219</v>
      </c>
      <c r="G2626" t="s">
        <v>8224</v>
      </c>
      <c r="H2626" t="s">
        <v>8246</v>
      </c>
      <c r="I2626" s="7">
        <v>1347530822</v>
      </c>
      <c r="J2626" s="7">
        <v>1345716422</v>
      </c>
      <c r="K2626" t="b">
        <v>0</v>
      </c>
      <c r="L2626">
        <v>3468</v>
      </c>
      <c r="M2626" t="b">
        <v>1</v>
      </c>
      <c r="N2626" s="7" t="s">
        <v>8322</v>
      </c>
      <c r="O2626" s="7" t="s">
        <v>8358</v>
      </c>
      <c r="P2626">
        <v>1380</v>
      </c>
      <c r="Q2626" s="6">
        <f>E2626/Table1_2[[#This Row],[backers_count]]</f>
        <v>31.820544982698959</v>
      </c>
    </row>
    <row r="2627" spans="1:17" x14ac:dyDescent="0.35">
      <c r="A2627">
        <v>2625</v>
      </c>
      <c r="B2627" t="s">
        <v>2625</v>
      </c>
      <c r="C2627" t="s">
        <v>6735</v>
      </c>
      <c r="D2627" s="6">
        <v>150</v>
      </c>
      <c r="E2627" s="6">
        <v>1434</v>
      </c>
      <c r="F2627" t="s">
        <v>8219</v>
      </c>
      <c r="G2627" t="s">
        <v>8236</v>
      </c>
      <c r="H2627" t="s">
        <v>8249</v>
      </c>
      <c r="I2627" s="7">
        <v>1478723208</v>
      </c>
      <c r="J2627" s="7">
        <v>1476559608</v>
      </c>
      <c r="K2627" t="b">
        <v>0</v>
      </c>
      <c r="L2627">
        <v>52</v>
      </c>
      <c r="M2627" t="b">
        <v>1</v>
      </c>
      <c r="N2627" s="7" t="s">
        <v>8322</v>
      </c>
      <c r="O2627" s="7" t="s">
        <v>8358</v>
      </c>
      <c r="P2627">
        <v>956</v>
      </c>
      <c r="Q2627" s="6">
        <f>E2627/Table1_2[[#This Row],[backers_count]]</f>
        <v>27.576923076923077</v>
      </c>
    </row>
    <row r="2628" spans="1:17" x14ac:dyDescent="0.35">
      <c r="A2628">
        <v>2626</v>
      </c>
      <c r="B2628" t="s">
        <v>2626</v>
      </c>
      <c r="C2628" t="s">
        <v>6736</v>
      </c>
      <c r="D2628" s="6">
        <v>2500</v>
      </c>
      <c r="E2628" s="6">
        <v>2800</v>
      </c>
      <c r="F2628" t="s">
        <v>8219</v>
      </c>
      <c r="G2628" t="s">
        <v>8224</v>
      </c>
      <c r="H2628" t="s">
        <v>8246</v>
      </c>
      <c r="I2628" s="7">
        <v>1433343869</v>
      </c>
      <c r="J2628" s="7">
        <v>1430751869</v>
      </c>
      <c r="K2628" t="b">
        <v>0</v>
      </c>
      <c r="L2628">
        <v>50</v>
      </c>
      <c r="M2628" t="b">
        <v>1</v>
      </c>
      <c r="N2628" s="7" t="s">
        <v>8322</v>
      </c>
      <c r="O2628" s="7" t="s">
        <v>8358</v>
      </c>
      <c r="P2628">
        <v>113</v>
      </c>
      <c r="Q2628" s="6">
        <f>E2628/Table1_2[[#This Row],[backers_count]]</f>
        <v>56</v>
      </c>
    </row>
    <row r="2629" spans="1:17" x14ac:dyDescent="0.35">
      <c r="A2629">
        <v>2627</v>
      </c>
      <c r="B2629" t="s">
        <v>2627</v>
      </c>
      <c r="C2629" t="s">
        <v>6737</v>
      </c>
      <c r="D2629" s="6">
        <v>150</v>
      </c>
      <c r="E2629" s="6">
        <v>970</v>
      </c>
      <c r="F2629" t="s">
        <v>8219</v>
      </c>
      <c r="G2629" t="s">
        <v>8224</v>
      </c>
      <c r="H2629" t="s">
        <v>8246</v>
      </c>
      <c r="I2629" s="7">
        <v>1448571261</v>
      </c>
      <c r="J2629" s="7">
        <v>1445975661</v>
      </c>
      <c r="K2629" t="b">
        <v>0</v>
      </c>
      <c r="L2629">
        <v>45</v>
      </c>
      <c r="M2629" t="b">
        <v>1</v>
      </c>
      <c r="N2629" s="7" t="s">
        <v>8322</v>
      </c>
      <c r="O2629" s="7" t="s">
        <v>8358</v>
      </c>
      <c r="P2629">
        <v>647</v>
      </c>
      <c r="Q2629" s="6">
        <f>E2629/Table1_2[[#This Row],[backers_count]]</f>
        <v>21.555555555555557</v>
      </c>
    </row>
    <row r="2630" spans="1:17" x14ac:dyDescent="0.35">
      <c r="A2630">
        <v>2628</v>
      </c>
      <c r="B2630" t="s">
        <v>2628</v>
      </c>
      <c r="C2630" t="s">
        <v>6738</v>
      </c>
      <c r="D2630" s="6">
        <v>839</v>
      </c>
      <c r="E2630" s="6">
        <v>926</v>
      </c>
      <c r="F2630" t="s">
        <v>8219</v>
      </c>
      <c r="G2630" t="s">
        <v>8224</v>
      </c>
      <c r="H2630" t="s">
        <v>8246</v>
      </c>
      <c r="I2630" s="7">
        <v>1417389067</v>
      </c>
      <c r="J2630" s="7">
        <v>1415661067</v>
      </c>
      <c r="K2630" t="b">
        <v>0</v>
      </c>
      <c r="L2630">
        <v>21</v>
      </c>
      <c r="M2630" t="b">
        <v>1</v>
      </c>
      <c r="N2630" s="7" t="s">
        <v>8322</v>
      </c>
      <c r="O2630" s="7" t="s">
        <v>8358</v>
      </c>
      <c r="P2630">
        <v>111</v>
      </c>
      <c r="Q2630" s="6">
        <f>E2630/Table1_2[[#This Row],[backers_count]]</f>
        <v>44.095238095238095</v>
      </c>
    </row>
    <row r="2631" spans="1:17" x14ac:dyDescent="0.35">
      <c r="A2631">
        <v>2629</v>
      </c>
      <c r="B2631" t="s">
        <v>2629</v>
      </c>
      <c r="C2631" t="s">
        <v>6739</v>
      </c>
      <c r="D2631" s="6">
        <v>5000</v>
      </c>
      <c r="E2631" s="6">
        <v>6387</v>
      </c>
      <c r="F2631" t="s">
        <v>8219</v>
      </c>
      <c r="G2631" t="s">
        <v>8225</v>
      </c>
      <c r="H2631" t="s">
        <v>8247</v>
      </c>
      <c r="I2631" s="7">
        <v>1431608122</v>
      </c>
      <c r="J2631" s="7">
        <v>1429016122</v>
      </c>
      <c r="K2631" t="b">
        <v>0</v>
      </c>
      <c r="L2631">
        <v>100</v>
      </c>
      <c r="M2631" t="b">
        <v>1</v>
      </c>
      <c r="N2631" s="7" t="s">
        <v>8322</v>
      </c>
      <c r="O2631" s="7" t="s">
        <v>8358</v>
      </c>
      <c r="P2631">
        <v>128</v>
      </c>
      <c r="Q2631" s="6">
        <f>E2631/Table1_2[[#This Row],[backers_count]]</f>
        <v>63.87</v>
      </c>
    </row>
    <row r="2632" spans="1:17" x14ac:dyDescent="0.35">
      <c r="A2632">
        <v>2630</v>
      </c>
      <c r="B2632" t="s">
        <v>2630</v>
      </c>
      <c r="C2632" t="s">
        <v>6740</v>
      </c>
      <c r="D2632" s="6">
        <v>2000</v>
      </c>
      <c r="E2632" s="6">
        <v>3158</v>
      </c>
      <c r="F2632" t="s">
        <v>8219</v>
      </c>
      <c r="G2632" t="s">
        <v>8226</v>
      </c>
      <c r="H2632" t="s">
        <v>8248</v>
      </c>
      <c r="I2632" s="7">
        <v>1467280800</v>
      </c>
      <c r="J2632" s="7">
        <v>1464921112</v>
      </c>
      <c r="K2632" t="b">
        <v>0</v>
      </c>
      <c r="L2632">
        <v>81</v>
      </c>
      <c r="M2632" t="b">
        <v>1</v>
      </c>
      <c r="N2632" s="7" t="s">
        <v>8322</v>
      </c>
      <c r="O2632" s="7" t="s">
        <v>8358</v>
      </c>
      <c r="P2632">
        <v>158</v>
      </c>
      <c r="Q2632" s="6">
        <f>E2632/Table1_2[[#This Row],[backers_count]]</f>
        <v>38.987654320987652</v>
      </c>
    </row>
    <row r="2633" spans="1:17" x14ac:dyDescent="0.35">
      <c r="A2633">
        <v>2631</v>
      </c>
      <c r="B2633" t="s">
        <v>2631</v>
      </c>
      <c r="C2633" t="s">
        <v>6741</v>
      </c>
      <c r="D2633" s="6">
        <v>20000</v>
      </c>
      <c r="E2633" s="6">
        <v>22933.05</v>
      </c>
      <c r="F2633" t="s">
        <v>8219</v>
      </c>
      <c r="G2633" t="s">
        <v>8224</v>
      </c>
      <c r="H2633" t="s">
        <v>8246</v>
      </c>
      <c r="I2633" s="7">
        <v>1440907427</v>
      </c>
      <c r="J2633" s="7">
        <v>1438488227</v>
      </c>
      <c r="K2633" t="b">
        <v>0</v>
      </c>
      <c r="L2633">
        <v>286</v>
      </c>
      <c r="M2633" t="b">
        <v>1</v>
      </c>
      <c r="N2633" s="7" t="s">
        <v>8322</v>
      </c>
      <c r="O2633" s="7" t="s">
        <v>8358</v>
      </c>
      <c r="P2633">
        <v>115</v>
      </c>
      <c r="Q2633" s="6">
        <f>E2633/Table1_2[[#This Row],[backers_count]]</f>
        <v>80.185489510489504</v>
      </c>
    </row>
    <row r="2634" spans="1:17" x14ac:dyDescent="0.35">
      <c r="A2634">
        <v>2632</v>
      </c>
      <c r="B2634" t="s">
        <v>2632</v>
      </c>
      <c r="C2634" t="s">
        <v>6742</v>
      </c>
      <c r="D2634" s="6">
        <v>1070</v>
      </c>
      <c r="E2634" s="6">
        <v>1466</v>
      </c>
      <c r="F2634" t="s">
        <v>8219</v>
      </c>
      <c r="G2634" t="s">
        <v>8224</v>
      </c>
      <c r="H2634" t="s">
        <v>8246</v>
      </c>
      <c r="I2634" s="7">
        <v>1464485339</v>
      </c>
      <c r="J2634" s="7">
        <v>1462325339</v>
      </c>
      <c r="K2634" t="b">
        <v>0</v>
      </c>
      <c r="L2634">
        <v>42</v>
      </c>
      <c r="M2634" t="b">
        <v>1</v>
      </c>
      <c r="N2634" s="7" t="s">
        <v>8322</v>
      </c>
      <c r="O2634" s="7" t="s">
        <v>8358</v>
      </c>
      <c r="P2634">
        <v>138</v>
      </c>
      <c r="Q2634" s="6">
        <f>E2634/Table1_2[[#This Row],[backers_count]]</f>
        <v>34.904761904761905</v>
      </c>
    </row>
    <row r="2635" spans="1:17" x14ac:dyDescent="0.35">
      <c r="A2635">
        <v>2633</v>
      </c>
      <c r="B2635" t="s">
        <v>2633</v>
      </c>
      <c r="C2635" t="s">
        <v>6743</v>
      </c>
      <c r="D2635" s="6">
        <v>5000</v>
      </c>
      <c r="E2635" s="6">
        <v>17731</v>
      </c>
      <c r="F2635" t="s">
        <v>8219</v>
      </c>
      <c r="G2635" t="s">
        <v>8224</v>
      </c>
      <c r="H2635" t="s">
        <v>8246</v>
      </c>
      <c r="I2635" s="7">
        <v>1393542000</v>
      </c>
      <c r="J2635" s="7">
        <v>1390938332</v>
      </c>
      <c r="K2635" t="b">
        <v>0</v>
      </c>
      <c r="L2635">
        <v>199</v>
      </c>
      <c r="M2635" t="b">
        <v>1</v>
      </c>
      <c r="N2635" s="7" t="s">
        <v>8322</v>
      </c>
      <c r="O2635" s="7" t="s">
        <v>8358</v>
      </c>
      <c r="P2635">
        <v>355</v>
      </c>
      <c r="Q2635" s="6">
        <f>E2635/Table1_2[[#This Row],[backers_count]]</f>
        <v>89.100502512562812</v>
      </c>
    </row>
    <row r="2636" spans="1:17" x14ac:dyDescent="0.35">
      <c r="A2636">
        <v>2634</v>
      </c>
      <c r="B2636" t="s">
        <v>2634</v>
      </c>
      <c r="C2636" t="s">
        <v>6744</v>
      </c>
      <c r="D2636" s="6">
        <v>930</v>
      </c>
      <c r="E2636" s="6">
        <v>986</v>
      </c>
      <c r="F2636" t="s">
        <v>8219</v>
      </c>
      <c r="G2636" t="s">
        <v>8224</v>
      </c>
      <c r="H2636" t="s">
        <v>8246</v>
      </c>
      <c r="I2636" s="7">
        <v>1475163921</v>
      </c>
      <c r="J2636" s="7">
        <v>1472571921</v>
      </c>
      <c r="K2636" t="b">
        <v>0</v>
      </c>
      <c r="L2636">
        <v>25</v>
      </c>
      <c r="M2636" t="b">
        <v>1</v>
      </c>
      <c r="N2636" s="7" t="s">
        <v>8322</v>
      </c>
      <c r="O2636" s="7" t="s">
        <v>8358</v>
      </c>
      <c r="P2636">
        <v>107</v>
      </c>
      <c r="Q2636" s="6">
        <f>E2636/Table1_2[[#This Row],[backers_count]]</f>
        <v>39.44</v>
      </c>
    </row>
    <row r="2637" spans="1:17" x14ac:dyDescent="0.35">
      <c r="A2637">
        <v>2635</v>
      </c>
      <c r="B2637" t="s">
        <v>2635</v>
      </c>
      <c r="C2637" t="s">
        <v>6745</v>
      </c>
      <c r="D2637" s="6">
        <v>11500</v>
      </c>
      <c r="E2637" s="6">
        <v>11500</v>
      </c>
      <c r="F2637" t="s">
        <v>8219</v>
      </c>
      <c r="G2637" t="s">
        <v>8229</v>
      </c>
      <c r="H2637" t="s">
        <v>8251</v>
      </c>
      <c r="I2637" s="7">
        <v>1425937761</v>
      </c>
      <c r="J2637" s="7">
        <v>1422917361</v>
      </c>
      <c r="K2637" t="b">
        <v>0</v>
      </c>
      <c r="L2637">
        <v>84</v>
      </c>
      <c r="M2637" t="b">
        <v>1</v>
      </c>
      <c r="N2637" s="7" t="s">
        <v>8322</v>
      </c>
      <c r="O2637" s="7" t="s">
        <v>8358</v>
      </c>
      <c r="P2637">
        <v>100</v>
      </c>
      <c r="Q2637" s="6">
        <f>E2637/Table1_2[[#This Row],[backers_count]]</f>
        <v>136.9047619047619</v>
      </c>
    </row>
    <row r="2638" spans="1:17" x14ac:dyDescent="0.35">
      <c r="A2638">
        <v>2636</v>
      </c>
      <c r="B2638" t="s">
        <v>2636</v>
      </c>
      <c r="C2638" t="s">
        <v>6746</v>
      </c>
      <c r="D2638" s="6">
        <v>1000</v>
      </c>
      <c r="E2638" s="6">
        <v>1873</v>
      </c>
      <c r="F2638" t="s">
        <v>8219</v>
      </c>
      <c r="G2638" t="s">
        <v>8224</v>
      </c>
      <c r="H2638" t="s">
        <v>8246</v>
      </c>
      <c r="I2638" s="7">
        <v>1476579600</v>
      </c>
      <c r="J2638" s="7">
        <v>1474641914</v>
      </c>
      <c r="K2638" t="b">
        <v>0</v>
      </c>
      <c r="L2638">
        <v>50</v>
      </c>
      <c r="M2638" t="b">
        <v>1</v>
      </c>
      <c r="N2638" s="7" t="s">
        <v>8322</v>
      </c>
      <c r="O2638" s="7" t="s">
        <v>8358</v>
      </c>
      <c r="P2638">
        <v>188</v>
      </c>
      <c r="Q2638" s="6">
        <f>E2638/Table1_2[[#This Row],[backers_count]]</f>
        <v>37.46</v>
      </c>
    </row>
    <row r="2639" spans="1:17" x14ac:dyDescent="0.35">
      <c r="A2639">
        <v>2637</v>
      </c>
      <c r="B2639" t="s">
        <v>2637</v>
      </c>
      <c r="C2639" t="s">
        <v>6747</v>
      </c>
      <c r="D2639" s="6">
        <v>500</v>
      </c>
      <c r="E2639" s="6">
        <v>831</v>
      </c>
      <c r="F2639" t="s">
        <v>8219</v>
      </c>
      <c r="G2639" t="s">
        <v>8224</v>
      </c>
      <c r="H2639" t="s">
        <v>8246</v>
      </c>
      <c r="I2639" s="7">
        <v>1476277875</v>
      </c>
      <c r="J2639" s="7">
        <v>1474895475</v>
      </c>
      <c r="K2639" t="b">
        <v>0</v>
      </c>
      <c r="L2639">
        <v>26</v>
      </c>
      <c r="M2639" t="b">
        <v>1</v>
      </c>
      <c r="N2639" s="7" t="s">
        <v>8322</v>
      </c>
      <c r="O2639" s="7" t="s">
        <v>8358</v>
      </c>
      <c r="P2639">
        <v>167</v>
      </c>
      <c r="Q2639" s="6">
        <f>E2639/Table1_2[[#This Row],[backers_count]]</f>
        <v>31.96153846153846</v>
      </c>
    </row>
    <row r="2640" spans="1:17" x14ac:dyDescent="0.35">
      <c r="A2640">
        <v>2638</v>
      </c>
      <c r="B2640" t="s">
        <v>2638</v>
      </c>
      <c r="C2640" t="s">
        <v>6748</v>
      </c>
      <c r="D2640" s="6">
        <v>347</v>
      </c>
      <c r="E2640" s="6">
        <v>353</v>
      </c>
      <c r="F2640" t="s">
        <v>8219</v>
      </c>
      <c r="G2640" t="s">
        <v>8224</v>
      </c>
      <c r="H2640" t="s">
        <v>8246</v>
      </c>
      <c r="I2640" s="7">
        <v>1421358895</v>
      </c>
      <c r="J2640" s="7">
        <v>1418766895</v>
      </c>
      <c r="K2640" t="b">
        <v>0</v>
      </c>
      <c r="L2640">
        <v>14</v>
      </c>
      <c r="M2640" t="b">
        <v>1</v>
      </c>
      <c r="N2640" s="7" t="s">
        <v>8322</v>
      </c>
      <c r="O2640" s="7" t="s">
        <v>8358</v>
      </c>
      <c r="P2640">
        <v>102</v>
      </c>
      <c r="Q2640" s="6">
        <f>E2640/Table1_2[[#This Row],[backers_count]]</f>
        <v>25.214285714285715</v>
      </c>
    </row>
    <row r="2641" spans="1:17" x14ac:dyDescent="0.35">
      <c r="A2641">
        <v>2639</v>
      </c>
      <c r="B2641" t="s">
        <v>2639</v>
      </c>
      <c r="C2641" t="s">
        <v>6749</v>
      </c>
      <c r="D2641" s="6">
        <v>300</v>
      </c>
      <c r="E2641" s="6">
        <v>492</v>
      </c>
      <c r="F2641" t="s">
        <v>8219</v>
      </c>
      <c r="G2641" t="s">
        <v>8225</v>
      </c>
      <c r="H2641" t="s">
        <v>8247</v>
      </c>
      <c r="I2641" s="7">
        <v>1424378748</v>
      </c>
      <c r="J2641" s="7">
        <v>1421786748</v>
      </c>
      <c r="K2641" t="b">
        <v>0</v>
      </c>
      <c r="L2641">
        <v>49</v>
      </c>
      <c r="M2641" t="b">
        <v>1</v>
      </c>
      <c r="N2641" s="7" t="s">
        <v>8322</v>
      </c>
      <c r="O2641" s="7" t="s">
        <v>8358</v>
      </c>
      <c r="P2641">
        <v>164</v>
      </c>
      <c r="Q2641" s="6">
        <f>E2641/Table1_2[[#This Row],[backers_count]]</f>
        <v>10.040816326530612</v>
      </c>
    </row>
    <row r="2642" spans="1:17" x14ac:dyDescent="0.35">
      <c r="A2642">
        <v>2640</v>
      </c>
      <c r="B2642" t="s">
        <v>2640</v>
      </c>
      <c r="C2642" t="s">
        <v>6750</v>
      </c>
      <c r="D2642" s="6">
        <v>3000</v>
      </c>
      <c r="E2642" s="6">
        <v>3170</v>
      </c>
      <c r="F2642" t="s">
        <v>8219</v>
      </c>
      <c r="G2642" t="s">
        <v>8224</v>
      </c>
      <c r="H2642" t="s">
        <v>8246</v>
      </c>
      <c r="I2642" s="7">
        <v>1433735474</v>
      </c>
      <c r="J2642" s="7">
        <v>1428551474</v>
      </c>
      <c r="K2642" t="b">
        <v>0</v>
      </c>
      <c r="L2642">
        <v>69</v>
      </c>
      <c r="M2642" t="b">
        <v>1</v>
      </c>
      <c r="N2642" s="7" t="s">
        <v>8322</v>
      </c>
      <c r="O2642" s="7" t="s">
        <v>8358</v>
      </c>
      <c r="P2642">
        <v>106</v>
      </c>
      <c r="Q2642" s="6">
        <f>E2642/Table1_2[[#This Row],[backers_count]]</f>
        <v>45.94202898550725</v>
      </c>
    </row>
    <row r="2643" spans="1:17" x14ac:dyDescent="0.35">
      <c r="A2643">
        <v>2641</v>
      </c>
      <c r="B2643" t="s">
        <v>2641</v>
      </c>
      <c r="C2643" t="s">
        <v>6751</v>
      </c>
      <c r="D2643" s="6">
        <v>1500</v>
      </c>
      <c r="E2643" s="6">
        <v>15</v>
      </c>
      <c r="F2643" t="s">
        <v>8221</v>
      </c>
      <c r="G2643" t="s">
        <v>8224</v>
      </c>
      <c r="H2643" t="s">
        <v>8246</v>
      </c>
      <c r="I2643" s="7">
        <v>1410811740</v>
      </c>
      <c r="J2643" s="7">
        <v>1409341863</v>
      </c>
      <c r="K2643" t="b">
        <v>0</v>
      </c>
      <c r="L2643">
        <v>1</v>
      </c>
      <c r="M2643" t="b">
        <v>0</v>
      </c>
      <c r="N2643" s="7" t="s">
        <v>8322</v>
      </c>
      <c r="O2643" s="7" t="s">
        <v>8358</v>
      </c>
      <c r="P2643">
        <v>1</v>
      </c>
      <c r="Q2643" s="6">
        <f>E2643/Table1_2[[#This Row],[backers_count]]</f>
        <v>15</v>
      </c>
    </row>
    <row r="2644" spans="1:17" x14ac:dyDescent="0.35">
      <c r="A2644">
        <v>2642</v>
      </c>
      <c r="B2644" t="s">
        <v>2642</v>
      </c>
      <c r="C2644" t="s">
        <v>6752</v>
      </c>
      <c r="D2644" s="6">
        <v>500000</v>
      </c>
      <c r="E2644" s="6">
        <v>0</v>
      </c>
      <c r="F2644" t="s">
        <v>8221</v>
      </c>
      <c r="G2644" t="s">
        <v>8236</v>
      </c>
      <c r="H2644" t="s">
        <v>8249</v>
      </c>
      <c r="I2644" s="7">
        <v>1468565820</v>
      </c>
      <c r="J2644" s="7">
        <v>1465970108</v>
      </c>
      <c r="K2644" t="b">
        <v>0</v>
      </c>
      <c r="L2644">
        <v>0</v>
      </c>
      <c r="M2644" t="b">
        <v>0</v>
      </c>
      <c r="N2644" s="7" t="s">
        <v>8322</v>
      </c>
      <c r="O2644" s="7" t="s">
        <v>8358</v>
      </c>
      <c r="P2644">
        <v>0</v>
      </c>
      <c r="Q2644" s="6" t="e">
        <f>E2644/Table1_2[[#This Row],[backers_count]]</f>
        <v>#DIV/0!</v>
      </c>
    </row>
    <row r="2645" spans="1:17" x14ac:dyDescent="0.35">
      <c r="A2645">
        <v>2643</v>
      </c>
      <c r="B2645" t="s">
        <v>2643</v>
      </c>
      <c r="C2645" t="s">
        <v>6753</v>
      </c>
      <c r="D2645" s="6">
        <v>1000000</v>
      </c>
      <c r="E2645" s="6">
        <v>335597.31</v>
      </c>
      <c r="F2645" t="s">
        <v>8220</v>
      </c>
      <c r="G2645" t="s">
        <v>8224</v>
      </c>
      <c r="H2645" t="s">
        <v>8246</v>
      </c>
      <c r="I2645" s="7">
        <v>1482307140</v>
      </c>
      <c r="J2645" s="7">
        <v>1479218315</v>
      </c>
      <c r="K2645" t="b">
        <v>1</v>
      </c>
      <c r="L2645">
        <v>1501</v>
      </c>
      <c r="M2645" t="b">
        <v>0</v>
      </c>
      <c r="N2645" s="7" t="s">
        <v>8322</v>
      </c>
      <c r="O2645" s="7" t="s">
        <v>8358</v>
      </c>
      <c r="P2645">
        <v>34</v>
      </c>
      <c r="Q2645" s="6">
        <f>E2645/Table1_2[[#This Row],[backers_count]]</f>
        <v>223.58248500999335</v>
      </c>
    </row>
    <row r="2646" spans="1:17" x14ac:dyDescent="0.35">
      <c r="A2646">
        <v>2644</v>
      </c>
      <c r="B2646" t="s">
        <v>2644</v>
      </c>
      <c r="C2646" t="s">
        <v>6754</v>
      </c>
      <c r="D2646" s="6">
        <v>100000</v>
      </c>
      <c r="E2646" s="6">
        <v>2053</v>
      </c>
      <c r="F2646" t="s">
        <v>8220</v>
      </c>
      <c r="G2646" t="s">
        <v>8224</v>
      </c>
      <c r="H2646" t="s">
        <v>8246</v>
      </c>
      <c r="I2646" s="7">
        <v>1489172435</v>
      </c>
      <c r="J2646" s="7">
        <v>1486580435</v>
      </c>
      <c r="K2646" t="b">
        <v>1</v>
      </c>
      <c r="L2646">
        <v>52</v>
      </c>
      <c r="M2646" t="b">
        <v>0</v>
      </c>
      <c r="N2646" s="7" t="s">
        <v>8322</v>
      </c>
      <c r="O2646" s="7" t="s">
        <v>8358</v>
      </c>
      <c r="P2646">
        <v>3</v>
      </c>
      <c r="Q2646" s="6">
        <f>E2646/Table1_2[[#This Row],[backers_count]]</f>
        <v>39.480769230769234</v>
      </c>
    </row>
    <row r="2647" spans="1:17" x14ac:dyDescent="0.35">
      <c r="A2647">
        <v>2645</v>
      </c>
      <c r="B2647" t="s">
        <v>2645</v>
      </c>
      <c r="C2647" t="s">
        <v>6755</v>
      </c>
      <c r="D2647" s="6">
        <v>20000</v>
      </c>
      <c r="E2647" s="6">
        <v>2100</v>
      </c>
      <c r="F2647" t="s">
        <v>8220</v>
      </c>
      <c r="G2647" t="s">
        <v>8226</v>
      </c>
      <c r="H2647" t="s">
        <v>8248</v>
      </c>
      <c r="I2647" s="7">
        <v>1415481203</v>
      </c>
      <c r="J2647" s="7">
        <v>1412885603</v>
      </c>
      <c r="K2647" t="b">
        <v>1</v>
      </c>
      <c r="L2647">
        <v>23</v>
      </c>
      <c r="M2647" t="b">
        <v>0</v>
      </c>
      <c r="N2647" s="7" t="s">
        <v>8322</v>
      </c>
      <c r="O2647" s="7" t="s">
        <v>8358</v>
      </c>
      <c r="P2647">
        <v>11</v>
      </c>
      <c r="Q2647" s="6">
        <f>E2647/Table1_2[[#This Row],[backers_count]]</f>
        <v>91.304347826086953</v>
      </c>
    </row>
    <row r="2648" spans="1:17" x14ac:dyDescent="0.35">
      <c r="A2648">
        <v>2646</v>
      </c>
      <c r="B2648" t="s">
        <v>2646</v>
      </c>
      <c r="C2648" t="s">
        <v>6756</v>
      </c>
      <c r="D2648" s="6">
        <v>500000</v>
      </c>
      <c r="E2648" s="6">
        <v>42086.42</v>
      </c>
      <c r="F2648" t="s">
        <v>8220</v>
      </c>
      <c r="G2648" t="s">
        <v>8224</v>
      </c>
      <c r="H2648" t="s">
        <v>8246</v>
      </c>
      <c r="I2648" s="7">
        <v>1441783869</v>
      </c>
      <c r="J2648" s="7">
        <v>1439191869</v>
      </c>
      <c r="K2648" t="b">
        <v>1</v>
      </c>
      <c r="L2648">
        <v>535</v>
      </c>
      <c r="M2648" t="b">
        <v>0</v>
      </c>
      <c r="N2648" s="7" t="s">
        <v>8322</v>
      </c>
      <c r="O2648" s="7" t="s">
        <v>8358</v>
      </c>
      <c r="P2648">
        <v>9</v>
      </c>
      <c r="Q2648" s="6">
        <f>E2648/Table1_2[[#This Row],[backers_count]]</f>
        <v>78.666205607476627</v>
      </c>
    </row>
    <row r="2649" spans="1:17" x14ac:dyDescent="0.35">
      <c r="A2649">
        <v>2647</v>
      </c>
      <c r="B2649" t="s">
        <v>2647</v>
      </c>
      <c r="C2649" t="s">
        <v>6757</v>
      </c>
      <c r="D2649" s="6">
        <v>2500</v>
      </c>
      <c r="E2649" s="6">
        <v>36</v>
      </c>
      <c r="F2649" t="s">
        <v>8220</v>
      </c>
      <c r="G2649" t="s">
        <v>8229</v>
      </c>
      <c r="H2649" t="s">
        <v>8251</v>
      </c>
      <c r="I2649" s="7">
        <v>1439533019</v>
      </c>
      <c r="J2649" s="7">
        <v>1436941019</v>
      </c>
      <c r="K2649" t="b">
        <v>0</v>
      </c>
      <c r="L2649">
        <v>3</v>
      </c>
      <c r="M2649" t="b">
        <v>0</v>
      </c>
      <c r="N2649" s="7" t="s">
        <v>8322</v>
      </c>
      <c r="O2649" s="7" t="s">
        <v>8358</v>
      </c>
      <c r="P2649">
        <v>2</v>
      </c>
      <c r="Q2649" s="6">
        <f>E2649/Table1_2[[#This Row],[backers_count]]</f>
        <v>12</v>
      </c>
    </row>
    <row r="2650" spans="1:17" x14ac:dyDescent="0.35">
      <c r="A2650">
        <v>2648</v>
      </c>
      <c r="B2650" t="s">
        <v>2648</v>
      </c>
      <c r="C2650" t="s">
        <v>6758</v>
      </c>
      <c r="D2650" s="6">
        <v>12000</v>
      </c>
      <c r="E2650" s="6">
        <v>106</v>
      </c>
      <c r="F2650" t="s">
        <v>8220</v>
      </c>
      <c r="G2650" t="s">
        <v>8224</v>
      </c>
      <c r="H2650" t="s">
        <v>8246</v>
      </c>
      <c r="I2650" s="7">
        <v>1457543360</v>
      </c>
      <c r="J2650" s="7">
        <v>1454951360</v>
      </c>
      <c r="K2650" t="b">
        <v>0</v>
      </c>
      <c r="L2650">
        <v>6</v>
      </c>
      <c r="M2650" t="b">
        <v>0</v>
      </c>
      <c r="N2650" s="7" t="s">
        <v>8322</v>
      </c>
      <c r="O2650" s="7" t="s">
        <v>8358</v>
      </c>
      <c r="P2650">
        <v>1</v>
      </c>
      <c r="Q2650" s="6">
        <f>E2650/Table1_2[[#This Row],[backers_count]]</f>
        <v>17.666666666666668</v>
      </c>
    </row>
    <row r="2651" spans="1:17" x14ac:dyDescent="0.35">
      <c r="A2651">
        <v>2649</v>
      </c>
      <c r="B2651" t="s">
        <v>2649</v>
      </c>
      <c r="C2651" t="s">
        <v>6759</v>
      </c>
      <c r="D2651" s="6">
        <v>125000</v>
      </c>
      <c r="E2651" s="6">
        <v>124</v>
      </c>
      <c r="F2651" t="s">
        <v>8220</v>
      </c>
      <c r="G2651" t="s">
        <v>8224</v>
      </c>
      <c r="H2651" t="s">
        <v>8246</v>
      </c>
      <c r="I2651" s="7">
        <v>1454370941</v>
      </c>
      <c r="J2651" s="7">
        <v>1449186941</v>
      </c>
      <c r="K2651" t="b">
        <v>0</v>
      </c>
      <c r="L2651">
        <v>3</v>
      </c>
      <c r="M2651" t="b">
        <v>0</v>
      </c>
      <c r="N2651" s="7" t="s">
        <v>8322</v>
      </c>
      <c r="O2651" s="7" t="s">
        <v>8358</v>
      </c>
      <c r="P2651">
        <v>1</v>
      </c>
      <c r="Q2651" s="6">
        <f>E2651/Table1_2[[#This Row],[backers_count]]</f>
        <v>41.333333333333336</v>
      </c>
    </row>
    <row r="2652" spans="1:17" x14ac:dyDescent="0.35">
      <c r="A2652">
        <v>2650</v>
      </c>
      <c r="B2652" t="s">
        <v>2650</v>
      </c>
      <c r="C2652" t="s">
        <v>6760</v>
      </c>
      <c r="D2652" s="6">
        <v>60000</v>
      </c>
      <c r="E2652" s="6">
        <v>358</v>
      </c>
      <c r="F2652" t="s">
        <v>8220</v>
      </c>
      <c r="G2652" t="s">
        <v>8224</v>
      </c>
      <c r="H2652" t="s">
        <v>8246</v>
      </c>
      <c r="I2652" s="7">
        <v>1482332343</v>
      </c>
      <c r="J2652" s="7">
        <v>1479740343</v>
      </c>
      <c r="K2652" t="b">
        <v>0</v>
      </c>
      <c r="L2652">
        <v>5</v>
      </c>
      <c r="M2652" t="b">
        <v>0</v>
      </c>
      <c r="N2652" s="7" t="s">
        <v>8322</v>
      </c>
      <c r="O2652" s="7" t="s">
        <v>8358</v>
      </c>
      <c r="P2652">
        <v>1</v>
      </c>
      <c r="Q2652" s="6">
        <f>E2652/Table1_2[[#This Row],[backers_count]]</f>
        <v>71.599999999999994</v>
      </c>
    </row>
    <row r="2653" spans="1:17" x14ac:dyDescent="0.35">
      <c r="A2653">
        <v>2651</v>
      </c>
      <c r="B2653" t="s">
        <v>2651</v>
      </c>
      <c r="C2653" t="s">
        <v>6761</v>
      </c>
      <c r="D2653" s="6">
        <v>280000</v>
      </c>
      <c r="E2653" s="6">
        <v>5233</v>
      </c>
      <c r="F2653" t="s">
        <v>8220</v>
      </c>
      <c r="G2653" t="s">
        <v>8224</v>
      </c>
      <c r="H2653" t="s">
        <v>8246</v>
      </c>
      <c r="I2653" s="7">
        <v>1450380009</v>
      </c>
      <c r="J2653" s="7">
        <v>1447960809</v>
      </c>
      <c r="K2653" t="b">
        <v>0</v>
      </c>
      <c r="L2653">
        <v>17</v>
      </c>
      <c r="M2653" t="b">
        <v>0</v>
      </c>
      <c r="N2653" s="7" t="s">
        <v>8322</v>
      </c>
      <c r="O2653" s="7" t="s">
        <v>8358</v>
      </c>
      <c r="P2653">
        <v>2</v>
      </c>
      <c r="Q2653" s="6">
        <f>E2653/Table1_2[[#This Row],[backers_count]]</f>
        <v>307.8235294117647</v>
      </c>
    </row>
    <row r="2654" spans="1:17" x14ac:dyDescent="0.35">
      <c r="A2654">
        <v>2652</v>
      </c>
      <c r="B2654" t="s">
        <v>2652</v>
      </c>
      <c r="C2654" t="s">
        <v>6762</v>
      </c>
      <c r="D2654" s="6">
        <v>100000</v>
      </c>
      <c r="E2654" s="6">
        <v>885</v>
      </c>
      <c r="F2654" t="s">
        <v>8220</v>
      </c>
      <c r="G2654" t="s">
        <v>8226</v>
      </c>
      <c r="H2654" t="s">
        <v>8248</v>
      </c>
      <c r="I2654" s="7">
        <v>1418183325</v>
      </c>
      <c r="J2654" s="7">
        <v>1415591325</v>
      </c>
      <c r="K2654" t="b">
        <v>0</v>
      </c>
      <c r="L2654">
        <v>11</v>
      </c>
      <c r="M2654" t="b">
        <v>0</v>
      </c>
      <c r="N2654" s="7" t="s">
        <v>8322</v>
      </c>
      <c r="O2654" s="7" t="s">
        <v>8358</v>
      </c>
      <c r="P2654">
        <v>1</v>
      </c>
      <c r="Q2654" s="6">
        <f>E2654/Table1_2[[#This Row],[backers_count]]</f>
        <v>80.454545454545453</v>
      </c>
    </row>
    <row r="2655" spans="1:17" x14ac:dyDescent="0.35">
      <c r="A2655">
        <v>2653</v>
      </c>
      <c r="B2655" t="s">
        <v>2653</v>
      </c>
      <c r="C2655" t="s">
        <v>6763</v>
      </c>
      <c r="D2655" s="6">
        <v>51000</v>
      </c>
      <c r="E2655" s="6">
        <v>5876</v>
      </c>
      <c r="F2655" t="s">
        <v>8220</v>
      </c>
      <c r="G2655" t="s">
        <v>8224</v>
      </c>
      <c r="H2655" t="s">
        <v>8246</v>
      </c>
      <c r="I2655" s="7">
        <v>1402632000</v>
      </c>
      <c r="J2655" s="7">
        <v>1399909127</v>
      </c>
      <c r="K2655" t="b">
        <v>0</v>
      </c>
      <c r="L2655">
        <v>70</v>
      </c>
      <c r="M2655" t="b">
        <v>0</v>
      </c>
      <c r="N2655" s="7" t="s">
        <v>8322</v>
      </c>
      <c r="O2655" s="7" t="s">
        <v>8358</v>
      </c>
      <c r="P2655">
        <v>12</v>
      </c>
      <c r="Q2655" s="6">
        <f>E2655/Table1_2[[#This Row],[backers_count]]</f>
        <v>83.942857142857136</v>
      </c>
    </row>
    <row r="2656" spans="1:17" x14ac:dyDescent="0.35">
      <c r="A2656">
        <v>2654</v>
      </c>
      <c r="B2656" t="s">
        <v>2654</v>
      </c>
      <c r="C2656" t="s">
        <v>6764</v>
      </c>
      <c r="D2656" s="6">
        <v>100000</v>
      </c>
      <c r="E2656" s="6">
        <v>51</v>
      </c>
      <c r="F2656" t="s">
        <v>8220</v>
      </c>
      <c r="G2656" t="s">
        <v>8224</v>
      </c>
      <c r="H2656" t="s">
        <v>8246</v>
      </c>
      <c r="I2656" s="7">
        <v>1429622726</v>
      </c>
      <c r="J2656" s="7">
        <v>1424442326</v>
      </c>
      <c r="K2656" t="b">
        <v>0</v>
      </c>
      <c r="L2656">
        <v>6</v>
      </c>
      <c r="M2656" t="b">
        <v>0</v>
      </c>
      <c r="N2656" s="7" t="s">
        <v>8322</v>
      </c>
      <c r="O2656" s="7" t="s">
        <v>8358</v>
      </c>
      <c r="P2656">
        <v>1</v>
      </c>
      <c r="Q2656" s="6">
        <f>E2656/Table1_2[[#This Row],[backers_count]]</f>
        <v>8.5</v>
      </c>
    </row>
    <row r="2657" spans="1:17" x14ac:dyDescent="0.35">
      <c r="A2657">
        <v>2655</v>
      </c>
      <c r="B2657" t="s">
        <v>2655</v>
      </c>
      <c r="C2657" t="s">
        <v>6765</v>
      </c>
      <c r="D2657" s="6">
        <v>15000</v>
      </c>
      <c r="E2657" s="6">
        <v>3155</v>
      </c>
      <c r="F2657" t="s">
        <v>8220</v>
      </c>
      <c r="G2657" t="s">
        <v>8224</v>
      </c>
      <c r="H2657" t="s">
        <v>8246</v>
      </c>
      <c r="I2657" s="7">
        <v>1455048000</v>
      </c>
      <c r="J2657" s="7">
        <v>1452631647</v>
      </c>
      <c r="K2657" t="b">
        <v>0</v>
      </c>
      <c r="L2657">
        <v>43</v>
      </c>
      <c r="M2657" t="b">
        <v>0</v>
      </c>
      <c r="N2657" s="7" t="s">
        <v>8322</v>
      </c>
      <c r="O2657" s="7" t="s">
        <v>8358</v>
      </c>
      <c r="P2657">
        <v>22</v>
      </c>
      <c r="Q2657" s="6">
        <f>E2657/Table1_2[[#This Row],[backers_count]]</f>
        <v>73.372093023255815</v>
      </c>
    </row>
    <row r="2658" spans="1:17" x14ac:dyDescent="0.35">
      <c r="A2658">
        <v>2656</v>
      </c>
      <c r="B2658" t="s">
        <v>2656</v>
      </c>
      <c r="C2658" t="s">
        <v>6766</v>
      </c>
      <c r="D2658" s="6">
        <v>150000</v>
      </c>
      <c r="E2658" s="6">
        <v>17155</v>
      </c>
      <c r="F2658" t="s">
        <v>8220</v>
      </c>
      <c r="G2658" t="s">
        <v>8224</v>
      </c>
      <c r="H2658" t="s">
        <v>8246</v>
      </c>
      <c r="I2658" s="7">
        <v>1489345200</v>
      </c>
      <c r="J2658" s="7">
        <v>1485966688</v>
      </c>
      <c r="K2658" t="b">
        <v>0</v>
      </c>
      <c r="L2658">
        <v>152</v>
      </c>
      <c r="M2658" t="b">
        <v>0</v>
      </c>
      <c r="N2658" s="7" t="s">
        <v>8322</v>
      </c>
      <c r="O2658" s="7" t="s">
        <v>8358</v>
      </c>
      <c r="P2658">
        <v>12</v>
      </c>
      <c r="Q2658" s="6">
        <f>E2658/Table1_2[[#This Row],[backers_count]]</f>
        <v>112.86184210526316</v>
      </c>
    </row>
    <row r="2659" spans="1:17" x14ac:dyDescent="0.35">
      <c r="A2659">
        <v>2657</v>
      </c>
      <c r="B2659" t="s">
        <v>2657</v>
      </c>
      <c r="C2659" t="s">
        <v>6767</v>
      </c>
      <c r="D2659" s="6">
        <v>30000</v>
      </c>
      <c r="E2659" s="6">
        <v>5621.38</v>
      </c>
      <c r="F2659" t="s">
        <v>8220</v>
      </c>
      <c r="G2659" t="s">
        <v>8224</v>
      </c>
      <c r="H2659" t="s">
        <v>8246</v>
      </c>
      <c r="I2659" s="7">
        <v>1470187800</v>
      </c>
      <c r="J2659" s="7">
        <v>1467325053</v>
      </c>
      <c r="K2659" t="b">
        <v>0</v>
      </c>
      <c r="L2659">
        <v>59</v>
      </c>
      <c r="M2659" t="b">
        <v>0</v>
      </c>
      <c r="N2659" s="7" t="s">
        <v>8322</v>
      </c>
      <c r="O2659" s="7" t="s">
        <v>8358</v>
      </c>
      <c r="P2659">
        <v>19</v>
      </c>
      <c r="Q2659" s="6">
        <f>E2659/Table1_2[[#This Row],[backers_count]]</f>
        <v>95.277627118644077</v>
      </c>
    </row>
    <row r="2660" spans="1:17" x14ac:dyDescent="0.35">
      <c r="A2660">
        <v>2658</v>
      </c>
      <c r="B2660" t="s">
        <v>2658</v>
      </c>
      <c r="C2660" t="s">
        <v>6768</v>
      </c>
      <c r="D2660" s="6">
        <v>98000</v>
      </c>
      <c r="E2660" s="6">
        <v>91</v>
      </c>
      <c r="F2660" t="s">
        <v>8220</v>
      </c>
      <c r="G2660" t="s">
        <v>8224</v>
      </c>
      <c r="H2660" t="s">
        <v>8246</v>
      </c>
      <c r="I2660" s="7">
        <v>1469913194</v>
      </c>
      <c r="J2660" s="7">
        <v>1467321194</v>
      </c>
      <c r="K2660" t="b">
        <v>0</v>
      </c>
      <c r="L2660">
        <v>4</v>
      </c>
      <c r="M2660" t="b">
        <v>0</v>
      </c>
      <c r="N2660" s="7" t="s">
        <v>8322</v>
      </c>
      <c r="O2660" s="7" t="s">
        <v>8358</v>
      </c>
      <c r="P2660">
        <v>1</v>
      </c>
      <c r="Q2660" s="6">
        <f>E2660/Table1_2[[#This Row],[backers_count]]</f>
        <v>22.75</v>
      </c>
    </row>
    <row r="2661" spans="1:17" x14ac:dyDescent="0.35">
      <c r="A2661">
        <v>2659</v>
      </c>
      <c r="B2661" t="s">
        <v>2659</v>
      </c>
      <c r="C2661" t="s">
        <v>6769</v>
      </c>
      <c r="D2661" s="6">
        <v>49000</v>
      </c>
      <c r="E2661" s="6">
        <v>1333</v>
      </c>
      <c r="F2661" t="s">
        <v>8220</v>
      </c>
      <c r="G2661" t="s">
        <v>8224</v>
      </c>
      <c r="H2661" t="s">
        <v>8246</v>
      </c>
      <c r="I2661" s="7">
        <v>1429321210</v>
      </c>
      <c r="J2661" s="7">
        <v>1426729210</v>
      </c>
      <c r="K2661" t="b">
        <v>0</v>
      </c>
      <c r="L2661">
        <v>10</v>
      </c>
      <c r="M2661" t="b">
        <v>0</v>
      </c>
      <c r="N2661" s="7" t="s">
        <v>8322</v>
      </c>
      <c r="O2661" s="7" t="s">
        <v>8358</v>
      </c>
      <c r="P2661">
        <v>3</v>
      </c>
      <c r="Q2661" s="6">
        <f>E2661/Table1_2[[#This Row],[backers_count]]</f>
        <v>133.30000000000001</v>
      </c>
    </row>
    <row r="2662" spans="1:17" x14ac:dyDescent="0.35">
      <c r="A2662">
        <v>2660</v>
      </c>
      <c r="B2662" t="s">
        <v>2660</v>
      </c>
      <c r="C2662" t="s">
        <v>6770</v>
      </c>
      <c r="D2662" s="6">
        <v>20000</v>
      </c>
      <c r="E2662" s="6">
        <v>19</v>
      </c>
      <c r="F2662" t="s">
        <v>8220</v>
      </c>
      <c r="G2662" t="s">
        <v>8224</v>
      </c>
      <c r="H2662" t="s">
        <v>8246</v>
      </c>
      <c r="I2662" s="7">
        <v>1448388418</v>
      </c>
      <c r="J2662" s="7">
        <v>1443200818</v>
      </c>
      <c r="K2662" t="b">
        <v>0</v>
      </c>
      <c r="L2662">
        <v>5</v>
      </c>
      <c r="M2662" t="b">
        <v>0</v>
      </c>
      <c r="N2662" s="7" t="s">
        <v>8322</v>
      </c>
      <c r="O2662" s="7" t="s">
        <v>8358</v>
      </c>
      <c r="P2662">
        <v>1</v>
      </c>
      <c r="Q2662" s="6">
        <f>E2662/Table1_2[[#This Row],[backers_count]]</f>
        <v>3.8</v>
      </c>
    </row>
    <row r="2663" spans="1:17" x14ac:dyDescent="0.35">
      <c r="A2663">
        <v>2661</v>
      </c>
      <c r="B2663" t="s">
        <v>2661</v>
      </c>
      <c r="C2663" t="s">
        <v>6771</v>
      </c>
      <c r="D2663" s="6">
        <v>5000</v>
      </c>
      <c r="E2663" s="6">
        <v>5145</v>
      </c>
      <c r="F2663" t="s">
        <v>8219</v>
      </c>
      <c r="G2663" t="s">
        <v>8224</v>
      </c>
      <c r="H2663" t="s">
        <v>8246</v>
      </c>
      <c r="I2663" s="7">
        <v>1382742010</v>
      </c>
      <c r="J2663" s="7">
        <v>1380150010</v>
      </c>
      <c r="K2663" t="b">
        <v>0</v>
      </c>
      <c r="L2663">
        <v>60</v>
      </c>
      <c r="M2663" t="b">
        <v>1</v>
      </c>
      <c r="N2663" s="7" t="s">
        <v>8322</v>
      </c>
      <c r="O2663" s="7" t="s">
        <v>8359</v>
      </c>
      <c r="P2663">
        <v>103</v>
      </c>
      <c r="Q2663" s="6">
        <f>E2663/Table1_2[[#This Row],[backers_count]]</f>
        <v>85.75</v>
      </c>
    </row>
    <row r="2664" spans="1:17" x14ac:dyDescent="0.35">
      <c r="A2664">
        <v>2662</v>
      </c>
      <c r="B2664" t="s">
        <v>2662</v>
      </c>
      <c r="C2664" t="s">
        <v>6772</v>
      </c>
      <c r="D2664" s="6">
        <v>20000</v>
      </c>
      <c r="E2664" s="6">
        <v>21360</v>
      </c>
      <c r="F2664" t="s">
        <v>8219</v>
      </c>
      <c r="G2664" t="s">
        <v>8224</v>
      </c>
      <c r="H2664" t="s">
        <v>8246</v>
      </c>
      <c r="I2664" s="7">
        <v>1440179713</v>
      </c>
      <c r="J2664" s="7">
        <v>1437587713</v>
      </c>
      <c r="K2664" t="b">
        <v>0</v>
      </c>
      <c r="L2664">
        <v>80</v>
      </c>
      <c r="M2664" t="b">
        <v>1</v>
      </c>
      <c r="N2664" s="7" t="s">
        <v>8322</v>
      </c>
      <c r="O2664" s="7" t="s">
        <v>8359</v>
      </c>
      <c r="P2664">
        <v>107</v>
      </c>
      <c r="Q2664" s="6">
        <f>E2664/Table1_2[[#This Row],[backers_count]]</f>
        <v>267</v>
      </c>
    </row>
    <row r="2665" spans="1:17" x14ac:dyDescent="0.35">
      <c r="A2665">
        <v>2663</v>
      </c>
      <c r="B2665" t="s">
        <v>2663</v>
      </c>
      <c r="C2665" t="s">
        <v>6773</v>
      </c>
      <c r="D2665" s="6">
        <v>20000</v>
      </c>
      <c r="E2665" s="6">
        <v>20919.25</v>
      </c>
      <c r="F2665" t="s">
        <v>8219</v>
      </c>
      <c r="G2665" t="s">
        <v>8229</v>
      </c>
      <c r="H2665" t="s">
        <v>8251</v>
      </c>
      <c r="I2665" s="7">
        <v>1441378800</v>
      </c>
      <c r="J2665" s="7">
        <v>1438873007</v>
      </c>
      <c r="K2665" t="b">
        <v>0</v>
      </c>
      <c r="L2665">
        <v>56</v>
      </c>
      <c r="M2665" t="b">
        <v>1</v>
      </c>
      <c r="N2665" s="7" t="s">
        <v>8322</v>
      </c>
      <c r="O2665" s="7" t="s">
        <v>8359</v>
      </c>
      <c r="P2665">
        <v>105</v>
      </c>
      <c r="Q2665" s="6">
        <f>E2665/Table1_2[[#This Row],[backers_count]]</f>
        <v>373.55803571428572</v>
      </c>
    </row>
    <row r="2666" spans="1:17" x14ac:dyDescent="0.35">
      <c r="A2666">
        <v>2664</v>
      </c>
      <c r="B2666" t="s">
        <v>2664</v>
      </c>
      <c r="C2666" t="s">
        <v>6774</v>
      </c>
      <c r="D2666" s="6">
        <v>17500</v>
      </c>
      <c r="E2666" s="6">
        <v>18100</v>
      </c>
      <c r="F2666" t="s">
        <v>8219</v>
      </c>
      <c r="G2666" t="s">
        <v>8224</v>
      </c>
      <c r="H2666" t="s">
        <v>8246</v>
      </c>
      <c r="I2666" s="7">
        <v>1449644340</v>
      </c>
      <c r="J2666" s="7">
        <v>1446683797</v>
      </c>
      <c r="K2666" t="b">
        <v>0</v>
      </c>
      <c r="L2666">
        <v>104</v>
      </c>
      <c r="M2666" t="b">
        <v>1</v>
      </c>
      <c r="N2666" s="7" t="s">
        <v>8322</v>
      </c>
      <c r="O2666" s="7" t="s">
        <v>8359</v>
      </c>
      <c r="P2666">
        <v>104</v>
      </c>
      <c r="Q2666" s="6">
        <f>E2666/Table1_2[[#This Row],[backers_count]]</f>
        <v>174.03846153846155</v>
      </c>
    </row>
    <row r="2667" spans="1:17" x14ac:dyDescent="0.35">
      <c r="A2667">
        <v>2665</v>
      </c>
      <c r="B2667" t="s">
        <v>2665</v>
      </c>
      <c r="C2667" t="s">
        <v>6775</v>
      </c>
      <c r="D2667" s="6">
        <v>3500</v>
      </c>
      <c r="E2667" s="6">
        <v>4310</v>
      </c>
      <c r="F2667" t="s">
        <v>8219</v>
      </c>
      <c r="G2667" t="s">
        <v>8224</v>
      </c>
      <c r="H2667" t="s">
        <v>8246</v>
      </c>
      <c r="I2667" s="7">
        <v>1430774974</v>
      </c>
      <c r="J2667" s="7">
        <v>1426886974</v>
      </c>
      <c r="K2667" t="b">
        <v>0</v>
      </c>
      <c r="L2667">
        <v>46</v>
      </c>
      <c r="M2667" t="b">
        <v>1</v>
      </c>
      <c r="N2667" s="7" t="s">
        <v>8322</v>
      </c>
      <c r="O2667" s="7" t="s">
        <v>8359</v>
      </c>
      <c r="P2667">
        <v>124</v>
      </c>
      <c r="Q2667" s="6">
        <f>E2667/Table1_2[[#This Row],[backers_count]]</f>
        <v>93.695652173913047</v>
      </c>
    </row>
    <row r="2668" spans="1:17" x14ac:dyDescent="0.35">
      <c r="A2668">
        <v>2666</v>
      </c>
      <c r="B2668" t="s">
        <v>2666</v>
      </c>
      <c r="C2668" t="s">
        <v>6776</v>
      </c>
      <c r="D2668" s="6">
        <v>10000</v>
      </c>
      <c r="E2668" s="6">
        <v>15929.51</v>
      </c>
      <c r="F2668" t="s">
        <v>8219</v>
      </c>
      <c r="G2668" t="s">
        <v>8224</v>
      </c>
      <c r="H2668" t="s">
        <v>8246</v>
      </c>
      <c r="I2668" s="7">
        <v>1443214800</v>
      </c>
      <c r="J2668" s="7">
        <v>1440008439</v>
      </c>
      <c r="K2668" t="b">
        <v>0</v>
      </c>
      <c r="L2668">
        <v>206</v>
      </c>
      <c r="M2668" t="b">
        <v>1</v>
      </c>
      <c r="N2668" s="7" t="s">
        <v>8322</v>
      </c>
      <c r="O2668" s="7" t="s">
        <v>8359</v>
      </c>
      <c r="P2668">
        <v>160</v>
      </c>
      <c r="Q2668" s="6">
        <f>E2668/Table1_2[[#This Row],[backers_count]]</f>
        <v>77.327718446601949</v>
      </c>
    </row>
    <row r="2669" spans="1:17" x14ac:dyDescent="0.35">
      <c r="A2669">
        <v>2667</v>
      </c>
      <c r="B2669" t="s">
        <v>2667</v>
      </c>
      <c r="C2669" t="s">
        <v>6777</v>
      </c>
      <c r="D2669" s="6">
        <v>1500</v>
      </c>
      <c r="E2669" s="6">
        <v>1660</v>
      </c>
      <c r="F2669" t="s">
        <v>8219</v>
      </c>
      <c r="G2669" t="s">
        <v>8224</v>
      </c>
      <c r="H2669" t="s">
        <v>8246</v>
      </c>
      <c r="I2669" s="7">
        <v>1455142416</v>
      </c>
      <c r="J2669" s="7">
        <v>1452550416</v>
      </c>
      <c r="K2669" t="b">
        <v>0</v>
      </c>
      <c r="L2669">
        <v>18</v>
      </c>
      <c r="M2669" t="b">
        <v>1</v>
      </c>
      <c r="N2669" s="7" t="s">
        <v>8322</v>
      </c>
      <c r="O2669" s="7" t="s">
        <v>8359</v>
      </c>
      <c r="P2669">
        <v>111</v>
      </c>
      <c r="Q2669" s="6">
        <f>E2669/Table1_2[[#This Row],[backers_count]]</f>
        <v>92.222222222222229</v>
      </c>
    </row>
    <row r="2670" spans="1:17" x14ac:dyDescent="0.35">
      <c r="A2670">
        <v>2668</v>
      </c>
      <c r="B2670" t="s">
        <v>2668</v>
      </c>
      <c r="C2670" t="s">
        <v>6778</v>
      </c>
      <c r="D2670" s="6">
        <v>1000</v>
      </c>
      <c r="E2670" s="6">
        <v>1707</v>
      </c>
      <c r="F2670" t="s">
        <v>8219</v>
      </c>
      <c r="G2670" t="s">
        <v>8229</v>
      </c>
      <c r="H2670" t="s">
        <v>8251</v>
      </c>
      <c r="I2670" s="7">
        <v>1447079520</v>
      </c>
      <c r="J2670" s="7">
        <v>1443449265</v>
      </c>
      <c r="K2670" t="b">
        <v>0</v>
      </c>
      <c r="L2670">
        <v>28</v>
      </c>
      <c r="M2670" t="b">
        <v>1</v>
      </c>
      <c r="N2670" s="7" t="s">
        <v>8322</v>
      </c>
      <c r="O2670" s="7" t="s">
        <v>8359</v>
      </c>
      <c r="P2670">
        <v>171</v>
      </c>
      <c r="Q2670" s="6">
        <f>E2670/Table1_2[[#This Row],[backers_count]]</f>
        <v>60.964285714285715</v>
      </c>
    </row>
    <row r="2671" spans="1:17" x14ac:dyDescent="0.35">
      <c r="A2671">
        <v>2669</v>
      </c>
      <c r="B2671" t="s">
        <v>2669</v>
      </c>
      <c r="C2671" t="s">
        <v>6779</v>
      </c>
      <c r="D2671" s="6">
        <v>800</v>
      </c>
      <c r="E2671" s="6">
        <v>1001</v>
      </c>
      <c r="F2671" t="s">
        <v>8219</v>
      </c>
      <c r="G2671" t="s">
        <v>8224</v>
      </c>
      <c r="H2671" t="s">
        <v>8246</v>
      </c>
      <c r="I2671" s="7">
        <v>1452387096</v>
      </c>
      <c r="J2671" s="7">
        <v>1447203096</v>
      </c>
      <c r="K2671" t="b">
        <v>0</v>
      </c>
      <c r="L2671">
        <v>11</v>
      </c>
      <c r="M2671" t="b">
        <v>1</v>
      </c>
      <c r="N2671" s="7" t="s">
        <v>8322</v>
      </c>
      <c r="O2671" s="7" t="s">
        <v>8359</v>
      </c>
      <c r="P2671">
        <v>126</v>
      </c>
      <c r="Q2671" s="6">
        <f>E2671/Table1_2[[#This Row],[backers_count]]</f>
        <v>91</v>
      </c>
    </row>
    <row r="2672" spans="1:17" x14ac:dyDescent="0.35">
      <c r="A2672">
        <v>2670</v>
      </c>
      <c r="B2672" t="s">
        <v>2670</v>
      </c>
      <c r="C2672" t="s">
        <v>6780</v>
      </c>
      <c r="D2672" s="6">
        <v>38888</v>
      </c>
      <c r="E2672" s="6">
        <v>2495</v>
      </c>
      <c r="F2672" t="s">
        <v>8221</v>
      </c>
      <c r="G2672" t="s">
        <v>8226</v>
      </c>
      <c r="H2672" t="s">
        <v>8248</v>
      </c>
      <c r="I2672" s="7">
        <v>1406593780</v>
      </c>
      <c r="J2672" s="7">
        <v>1404174580</v>
      </c>
      <c r="K2672" t="b">
        <v>1</v>
      </c>
      <c r="L2672">
        <v>60</v>
      </c>
      <c r="M2672" t="b">
        <v>0</v>
      </c>
      <c r="N2672" s="7" t="s">
        <v>8322</v>
      </c>
      <c r="O2672" s="7" t="s">
        <v>8359</v>
      </c>
      <c r="P2672">
        <v>7</v>
      </c>
      <c r="Q2672" s="6">
        <f>E2672/Table1_2[[#This Row],[backers_count]]</f>
        <v>41.583333333333336</v>
      </c>
    </row>
    <row r="2673" spans="1:17" x14ac:dyDescent="0.35">
      <c r="A2673">
        <v>2671</v>
      </c>
      <c r="B2673" t="s">
        <v>2671</v>
      </c>
      <c r="C2673" t="s">
        <v>6781</v>
      </c>
      <c r="D2673" s="6">
        <v>25000</v>
      </c>
      <c r="E2673" s="6">
        <v>2836</v>
      </c>
      <c r="F2673" t="s">
        <v>8221</v>
      </c>
      <c r="G2673" t="s">
        <v>8224</v>
      </c>
      <c r="H2673" t="s">
        <v>8246</v>
      </c>
      <c r="I2673" s="7">
        <v>1419017880</v>
      </c>
      <c r="J2673" s="7">
        <v>1416419916</v>
      </c>
      <c r="K2673" t="b">
        <v>1</v>
      </c>
      <c r="L2673">
        <v>84</v>
      </c>
      <c r="M2673" t="b">
        <v>0</v>
      </c>
      <c r="N2673" s="7" t="s">
        <v>8322</v>
      </c>
      <c r="O2673" s="7" t="s">
        <v>8359</v>
      </c>
      <c r="P2673">
        <v>12</v>
      </c>
      <c r="Q2673" s="6">
        <f>E2673/Table1_2[[#This Row],[backers_count]]</f>
        <v>33.761904761904759</v>
      </c>
    </row>
    <row r="2674" spans="1:17" x14ac:dyDescent="0.35">
      <c r="A2674">
        <v>2672</v>
      </c>
      <c r="B2674" t="s">
        <v>2672</v>
      </c>
      <c r="C2674" t="s">
        <v>6782</v>
      </c>
      <c r="D2674" s="6">
        <v>10000</v>
      </c>
      <c r="E2674" s="6">
        <v>3319</v>
      </c>
      <c r="F2674" t="s">
        <v>8221</v>
      </c>
      <c r="G2674" t="s">
        <v>8224</v>
      </c>
      <c r="H2674" t="s">
        <v>8246</v>
      </c>
      <c r="I2674" s="7">
        <v>1451282400</v>
      </c>
      <c r="J2674" s="7">
        <v>1449436390</v>
      </c>
      <c r="K2674" t="b">
        <v>1</v>
      </c>
      <c r="L2674">
        <v>47</v>
      </c>
      <c r="M2674" t="b">
        <v>0</v>
      </c>
      <c r="N2674" s="7" t="s">
        <v>8322</v>
      </c>
      <c r="O2674" s="7" t="s">
        <v>8359</v>
      </c>
      <c r="P2674">
        <v>34</v>
      </c>
      <c r="Q2674" s="6">
        <f>E2674/Table1_2[[#This Row],[backers_count]]</f>
        <v>70.61702127659575</v>
      </c>
    </row>
    <row r="2675" spans="1:17" x14ac:dyDescent="0.35">
      <c r="A2675">
        <v>2673</v>
      </c>
      <c r="B2675" t="s">
        <v>2673</v>
      </c>
      <c r="C2675" t="s">
        <v>6783</v>
      </c>
      <c r="D2675" s="6">
        <v>40000</v>
      </c>
      <c r="E2675" s="6">
        <v>11032</v>
      </c>
      <c r="F2675" t="s">
        <v>8221</v>
      </c>
      <c r="G2675" t="s">
        <v>8224</v>
      </c>
      <c r="H2675" t="s">
        <v>8246</v>
      </c>
      <c r="I2675" s="7">
        <v>1414622700</v>
      </c>
      <c r="J2675" s="7">
        <v>1412081999</v>
      </c>
      <c r="K2675" t="b">
        <v>1</v>
      </c>
      <c r="L2675">
        <v>66</v>
      </c>
      <c r="M2675" t="b">
        <v>0</v>
      </c>
      <c r="N2675" s="7" t="s">
        <v>8322</v>
      </c>
      <c r="O2675" s="7" t="s">
        <v>8359</v>
      </c>
      <c r="P2675">
        <v>28</v>
      </c>
      <c r="Q2675" s="6">
        <f>E2675/Table1_2[[#This Row],[backers_count]]</f>
        <v>167.15151515151516</v>
      </c>
    </row>
    <row r="2676" spans="1:17" x14ac:dyDescent="0.35">
      <c r="A2676">
        <v>2674</v>
      </c>
      <c r="B2676" t="s">
        <v>2674</v>
      </c>
      <c r="C2676" t="s">
        <v>6784</v>
      </c>
      <c r="D2676" s="6">
        <v>35000</v>
      </c>
      <c r="E2676" s="6">
        <v>21994</v>
      </c>
      <c r="F2676" t="s">
        <v>8221</v>
      </c>
      <c r="G2676" t="s">
        <v>8224</v>
      </c>
      <c r="H2676" t="s">
        <v>8246</v>
      </c>
      <c r="I2676" s="7">
        <v>1467694740</v>
      </c>
      <c r="J2676" s="7">
        <v>1465398670</v>
      </c>
      <c r="K2676" t="b">
        <v>1</v>
      </c>
      <c r="L2676">
        <v>171</v>
      </c>
      <c r="M2676" t="b">
        <v>0</v>
      </c>
      <c r="N2676" s="7" t="s">
        <v>8322</v>
      </c>
      <c r="O2676" s="7" t="s">
        <v>8359</v>
      </c>
      <c r="P2676">
        <v>63</v>
      </c>
      <c r="Q2676" s="6">
        <f>E2676/Table1_2[[#This Row],[backers_count]]</f>
        <v>128.61988304093566</v>
      </c>
    </row>
    <row r="2677" spans="1:17" x14ac:dyDescent="0.35">
      <c r="A2677">
        <v>2675</v>
      </c>
      <c r="B2677" t="s">
        <v>2675</v>
      </c>
      <c r="C2677" t="s">
        <v>6785</v>
      </c>
      <c r="D2677" s="6">
        <v>25000</v>
      </c>
      <c r="E2677" s="6">
        <v>1897</v>
      </c>
      <c r="F2677" t="s">
        <v>8221</v>
      </c>
      <c r="G2677" t="s">
        <v>8224</v>
      </c>
      <c r="H2677" t="s">
        <v>8246</v>
      </c>
      <c r="I2677" s="7">
        <v>1415655289</v>
      </c>
      <c r="J2677" s="7">
        <v>1413059689</v>
      </c>
      <c r="K2677" t="b">
        <v>1</v>
      </c>
      <c r="L2677">
        <v>29</v>
      </c>
      <c r="M2677" t="b">
        <v>0</v>
      </c>
      <c r="N2677" s="7" t="s">
        <v>8322</v>
      </c>
      <c r="O2677" s="7" t="s">
        <v>8359</v>
      </c>
      <c r="P2677">
        <v>8</v>
      </c>
      <c r="Q2677" s="6">
        <f>E2677/Table1_2[[#This Row],[backers_count]]</f>
        <v>65.41379310344827</v>
      </c>
    </row>
    <row r="2678" spans="1:17" x14ac:dyDescent="0.35">
      <c r="A2678">
        <v>2676</v>
      </c>
      <c r="B2678" t="s">
        <v>2676</v>
      </c>
      <c r="C2678" t="s">
        <v>6786</v>
      </c>
      <c r="D2678" s="6">
        <v>2100</v>
      </c>
      <c r="E2678" s="6">
        <v>1058</v>
      </c>
      <c r="F2678" t="s">
        <v>8221</v>
      </c>
      <c r="G2678" t="s">
        <v>8229</v>
      </c>
      <c r="H2678" t="s">
        <v>8251</v>
      </c>
      <c r="I2678" s="7">
        <v>1463929174</v>
      </c>
      <c r="J2678" s="7">
        <v>1461337174</v>
      </c>
      <c r="K2678" t="b">
        <v>0</v>
      </c>
      <c r="L2678">
        <v>9</v>
      </c>
      <c r="M2678" t="b">
        <v>0</v>
      </c>
      <c r="N2678" s="7" t="s">
        <v>8322</v>
      </c>
      <c r="O2678" s="7" t="s">
        <v>8359</v>
      </c>
      <c r="P2678">
        <v>51</v>
      </c>
      <c r="Q2678" s="6">
        <f>E2678/Table1_2[[#This Row],[backers_count]]</f>
        <v>117.55555555555556</v>
      </c>
    </row>
    <row r="2679" spans="1:17" x14ac:dyDescent="0.35">
      <c r="A2679">
        <v>2677</v>
      </c>
      <c r="B2679" t="s">
        <v>2677</v>
      </c>
      <c r="C2679" t="s">
        <v>6787</v>
      </c>
      <c r="D2679" s="6">
        <v>19500</v>
      </c>
      <c r="E2679" s="6">
        <v>3415</v>
      </c>
      <c r="F2679" t="s">
        <v>8221</v>
      </c>
      <c r="G2679" t="s">
        <v>8224</v>
      </c>
      <c r="H2679" t="s">
        <v>8246</v>
      </c>
      <c r="I2679" s="7">
        <v>1404348143</v>
      </c>
      <c r="J2679" s="7">
        <v>1401756143</v>
      </c>
      <c r="K2679" t="b">
        <v>0</v>
      </c>
      <c r="L2679">
        <v>27</v>
      </c>
      <c r="M2679" t="b">
        <v>0</v>
      </c>
      <c r="N2679" s="7" t="s">
        <v>8322</v>
      </c>
      <c r="O2679" s="7" t="s">
        <v>8359</v>
      </c>
      <c r="P2679">
        <v>18</v>
      </c>
      <c r="Q2679" s="6">
        <f>E2679/Table1_2[[#This Row],[backers_count]]</f>
        <v>126.48148148148148</v>
      </c>
    </row>
    <row r="2680" spans="1:17" x14ac:dyDescent="0.35">
      <c r="A2680">
        <v>2678</v>
      </c>
      <c r="B2680" t="s">
        <v>2678</v>
      </c>
      <c r="C2680" t="s">
        <v>6788</v>
      </c>
      <c r="D2680" s="6">
        <v>8000000</v>
      </c>
      <c r="E2680" s="6">
        <v>1100</v>
      </c>
      <c r="F2680" t="s">
        <v>8221</v>
      </c>
      <c r="G2680" t="s">
        <v>8227</v>
      </c>
      <c r="H2680" t="s">
        <v>8249</v>
      </c>
      <c r="I2680" s="7">
        <v>1443121765</v>
      </c>
      <c r="J2680" s="7">
        <v>1440529765</v>
      </c>
      <c r="K2680" t="b">
        <v>0</v>
      </c>
      <c r="L2680">
        <v>2</v>
      </c>
      <c r="M2680" t="b">
        <v>0</v>
      </c>
      <c r="N2680" s="7" t="s">
        <v>8322</v>
      </c>
      <c r="O2680" s="7" t="s">
        <v>8359</v>
      </c>
      <c r="P2680">
        <v>1</v>
      </c>
      <c r="Q2680" s="6">
        <f>E2680/Table1_2[[#This Row],[backers_count]]</f>
        <v>550</v>
      </c>
    </row>
    <row r="2681" spans="1:17" x14ac:dyDescent="0.35">
      <c r="A2681">
        <v>2679</v>
      </c>
      <c r="B2681" t="s">
        <v>2679</v>
      </c>
      <c r="C2681" t="s">
        <v>6789</v>
      </c>
      <c r="D2681" s="6">
        <v>40000</v>
      </c>
      <c r="E2681" s="6">
        <v>132</v>
      </c>
      <c r="F2681" t="s">
        <v>8221</v>
      </c>
      <c r="G2681" t="s">
        <v>8224</v>
      </c>
      <c r="H2681" t="s">
        <v>8246</v>
      </c>
      <c r="I2681" s="7">
        <v>1425081694</v>
      </c>
      <c r="J2681" s="7">
        <v>1422489694</v>
      </c>
      <c r="K2681" t="b">
        <v>0</v>
      </c>
      <c r="L2681">
        <v>3</v>
      </c>
      <c r="M2681" t="b">
        <v>0</v>
      </c>
      <c r="N2681" s="7" t="s">
        <v>8322</v>
      </c>
      <c r="O2681" s="7" t="s">
        <v>8359</v>
      </c>
      <c r="P2681">
        <v>1</v>
      </c>
      <c r="Q2681" s="6">
        <f>E2681/Table1_2[[#This Row],[backers_count]]</f>
        <v>44</v>
      </c>
    </row>
    <row r="2682" spans="1:17" x14ac:dyDescent="0.35">
      <c r="A2682">
        <v>2680</v>
      </c>
      <c r="B2682" t="s">
        <v>2680</v>
      </c>
      <c r="C2682" t="s">
        <v>6790</v>
      </c>
      <c r="D2682" s="6">
        <v>32000</v>
      </c>
      <c r="E2682" s="6">
        <v>276</v>
      </c>
      <c r="F2682" t="s">
        <v>8221</v>
      </c>
      <c r="G2682" t="s">
        <v>8227</v>
      </c>
      <c r="H2682" t="s">
        <v>8249</v>
      </c>
      <c r="I2682" s="7">
        <v>1459915491</v>
      </c>
      <c r="J2682" s="7">
        <v>1457327091</v>
      </c>
      <c r="K2682" t="b">
        <v>0</v>
      </c>
      <c r="L2682">
        <v>4</v>
      </c>
      <c r="M2682" t="b">
        <v>0</v>
      </c>
      <c r="N2682" s="7" t="s">
        <v>8322</v>
      </c>
      <c r="O2682" s="7" t="s">
        <v>8359</v>
      </c>
      <c r="P2682">
        <v>1</v>
      </c>
      <c r="Q2682" s="6">
        <f>E2682/Table1_2[[#This Row],[backers_count]]</f>
        <v>69</v>
      </c>
    </row>
    <row r="2683" spans="1:17" x14ac:dyDescent="0.35">
      <c r="A2683">
        <v>2681</v>
      </c>
      <c r="B2683" t="s">
        <v>2681</v>
      </c>
      <c r="C2683" t="s">
        <v>6791</v>
      </c>
      <c r="D2683" s="6">
        <v>8000</v>
      </c>
      <c r="E2683" s="6">
        <v>55</v>
      </c>
      <c r="F2683" t="s">
        <v>8221</v>
      </c>
      <c r="G2683" t="s">
        <v>8224</v>
      </c>
      <c r="H2683" t="s">
        <v>8246</v>
      </c>
      <c r="I2683" s="7">
        <v>1405027750</v>
      </c>
      <c r="J2683" s="7">
        <v>1402867750</v>
      </c>
      <c r="K2683" t="b">
        <v>0</v>
      </c>
      <c r="L2683">
        <v>2</v>
      </c>
      <c r="M2683" t="b">
        <v>0</v>
      </c>
      <c r="N2683" s="7" t="s">
        <v>8339</v>
      </c>
      <c r="O2683" s="7" t="s">
        <v>8340</v>
      </c>
      <c r="P2683">
        <v>1</v>
      </c>
      <c r="Q2683" s="6">
        <f>E2683/Table1_2[[#This Row],[backers_count]]</f>
        <v>27.5</v>
      </c>
    </row>
    <row r="2684" spans="1:17" x14ac:dyDescent="0.35">
      <c r="A2684">
        <v>2682</v>
      </c>
      <c r="B2684" t="s">
        <v>2682</v>
      </c>
      <c r="C2684" t="s">
        <v>6792</v>
      </c>
      <c r="D2684" s="6">
        <v>6000</v>
      </c>
      <c r="E2684" s="6">
        <v>1698</v>
      </c>
      <c r="F2684" t="s">
        <v>8221</v>
      </c>
      <c r="G2684" t="s">
        <v>8224</v>
      </c>
      <c r="H2684" t="s">
        <v>8246</v>
      </c>
      <c r="I2684" s="7">
        <v>1416635940</v>
      </c>
      <c r="J2684" s="7">
        <v>1413838540</v>
      </c>
      <c r="K2684" t="b">
        <v>0</v>
      </c>
      <c r="L2684">
        <v>20</v>
      </c>
      <c r="M2684" t="b">
        <v>0</v>
      </c>
      <c r="N2684" s="7" t="s">
        <v>8339</v>
      </c>
      <c r="O2684" s="7" t="s">
        <v>8340</v>
      </c>
      <c r="P2684">
        <v>29</v>
      </c>
      <c r="Q2684" s="6">
        <f>E2684/Table1_2[[#This Row],[backers_count]]</f>
        <v>84.9</v>
      </c>
    </row>
    <row r="2685" spans="1:17" x14ac:dyDescent="0.35">
      <c r="A2685">
        <v>2683</v>
      </c>
      <c r="B2685" t="s">
        <v>2683</v>
      </c>
      <c r="C2685" t="s">
        <v>6793</v>
      </c>
      <c r="D2685" s="6">
        <v>15000</v>
      </c>
      <c r="E2685" s="6">
        <v>36</v>
      </c>
      <c r="F2685" t="s">
        <v>8221</v>
      </c>
      <c r="G2685" t="s">
        <v>8224</v>
      </c>
      <c r="H2685" t="s">
        <v>8246</v>
      </c>
      <c r="I2685" s="7">
        <v>1425233240</v>
      </c>
      <c r="J2685" s="7">
        <v>1422641240</v>
      </c>
      <c r="K2685" t="b">
        <v>0</v>
      </c>
      <c r="L2685">
        <v>3</v>
      </c>
      <c r="M2685" t="b">
        <v>0</v>
      </c>
      <c r="N2685" s="7" t="s">
        <v>8339</v>
      </c>
      <c r="O2685" s="7" t="s">
        <v>8340</v>
      </c>
      <c r="P2685">
        <v>1</v>
      </c>
      <c r="Q2685" s="6">
        <f>E2685/Table1_2[[#This Row],[backers_count]]</f>
        <v>12</v>
      </c>
    </row>
    <row r="2686" spans="1:17" x14ac:dyDescent="0.35">
      <c r="A2686">
        <v>2684</v>
      </c>
      <c r="B2686" t="s">
        <v>2684</v>
      </c>
      <c r="C2686" t="s">
        <v>6794</v>
      </c>
      <c r="D2686" s="6">
        <v>70000</v>
      </c>
      <c r="E2686" s="6">
        <v>800</v>
      </c>
      <c r="F2686" t="s">
        <v>8221</v>
      </c>
      <c r="G2686" t="s">
        <v>8224</v>
      </c>
      <c r="H2686" t="s">
        <v>8246</v>
      </c>
      <c r="I2686" s="7">
        <v>1407621425</v>
      </c>
      <c r="J2686" s="7">
        <v>1404165425</v>
      </c>
      <c r="K2686" t="b">
        <v>0</v>
      </c>
      <c r="L2686">
        <v>4</v>
      </c>
      <c r="M2686" t="b">
        <v>0</v>
      </c>
      <c r="N2686" s="7" t="s">
        <v>8339</v>
      </c>
      <c r="O2686" s="7" t="s">
        <v>8340</v>
      </c>
      <c r="P2686">
        <v>2</v>
      </c>
      <c r="Q2686" s="6">
        <f>E2686/Table1_2[[#This Row],[backers_count]]</f>
        <v>200</v>
      </c>
    </row>
    <row r="2687" spans="1:17" x14ac:dyDescent="0.35">
      <c r="A2687">
        <v>2685</v>
      </c>
      <c r="B2687" t="s">
        <v>2685</v>
      </c>
      <c r="C2687" t="s">
        <v>6795</v>
      </c>
      <c r="D2687" s="6">
        <v>50000</v>
      </c>
      <c r="E2687" s="6">
        <v>10</v>
      </c>
      <c r="F2687" t="s">
        <v>8221</v>
      </c>
      <c r="G2687" t="s">
        <v>8224</v>
      </c>
      <c r="H2687" t="s">
        <v>8246</v>
      </c>
      <c r="I2687" s="7">
        <v>1430149330</v>
      </c>
      <c r="J2687" s="7">
        <v>1424968930</v>
      </c>
      <c r="K2687" t="b">
        <v>0</v>
      </c>
      <c r="L2687">
        <v>1</v>
      </c>
      <c r="M2687" t="b">
        <v>0</v>
      </c>
      <c r="N2687" s="7" t="s">
        <v>8339</v>
      </c>
      <c r="O2687" s="7" t="s">
        <v>8340</v>
      </c>
      <c r="P2687">
        <v>1</v>
      </c>
      <c r="Q2687" s="6">
        <f>E2687/Table1_2[[#This Row],[backers_count]]</f>
        <v>10</v>
      </c>
    </row>
    <row r="2688" spans="1:17" x14ac:dyDescent="0.35">
      <c r="A2688">
        <v>2686</v>
      </c>
      <c r="B2688" t="s">
        <v>2686</v>
      </c>
      <c r="C2688" t="s">
        <v>6796</v>
      </c>
      <c r="D2688" s="6">
        <v>30000</v>
      </c>
      <c r="E2688" s="6">
        <v>0</v>
      </c>
      <c r="F2688" t="s">
        <v>8221</v>
      </c>
      <c r="G2688" t="s">
        <v>8224</v>
      </c>
      <c r="H2688" t="s">
        <v>8246</v>
      </c>
      <c r="I2688" s="7">
        <v>1412119423</v>
      </c>
      <c r="J2688" s="7">
        <v>1410391423</v>
      </c>
      <c r="K2688" t="b">
        <v>0</v>
      </c>
      <c r="L2688">
        <v>0</v>
      </c>
      <c r="M2688" t="b">
        <v>0</v>
      </c>
      <c r="N2688" s="7" t="s">
        <v>8339</v>
      </c>
      <c r="O2688" s="7" t="s">
        <v>8340</v>
      </c>
      <c r="P2688">
        <v>0</v>
      </c>
      <c r="Q2688" s="6" t="e">
        <f>E2688/Table1_2[[#This Row],[backers_count]]</f>
        <v>#DIV/0!</v>
      </c>
    </row>
    <row r="2689" spans="1:17" x14ac:dyDescent="0.35">
      <c r="A2689">
        <v>2687</v>
      </c>
      <c r="B2689" t="s">
        <v>2687</v>
      </c>
      <c r="C2689" t="s">
        <v>6797</v>
      </c>
      <c r="D2689" s="6">
        <v>15000</v>
      </c>
      <c r="E2689" s="6">
        <v>0</v>
      </c>
      <c r="F2689" t="s">
        <v>8221</v>
      </c>
      <c r="G2689" t="s">
        <v>8224</v>
      </c>
      <c r="H2689" t="s">
        <v>8246</v>
      </c>
      <c r="I2689" s="7">
        <v>1435591318</v>
      </c>
      <c r="J2689" s="7">
        <v>1432999318</v>
      </c>
      <c r="K2689" t="b">
        <v>0</v>
      </c>
      <c r="L2689">
        <v>0</v>
      </c>
      <c r="M2689" t="b">
        <v>0</v>
      </c>
      <c r="N2689" s="7" t="s">
        <v>8339</v>
      </c>
      <c r="O2689" s="7" t="s">
        <v>8340</v>
      </c>
      <c r="P2689">
        <v>0</v>
      </c>
      <c r="Q2689" s="6" t="e">
        <f>E2689/Table1_2[[#This Row],[backers_count]]</f>
        <v>#DIV/0!</v>
      </c>
    </row>
    <row r="2690" spans="1:17" x14ac:dyDescent="0.35">
      <c r="A2690">
        <v>2688</v>
      </c>
      <c r="B2690" t="s">
        <v>2688</v>
      </c>
      <c r="C2690" t="s">
        <v>6798</v>
      </c>
      <c r="D2690" s="6">
        <v>50000</v>
      </c>
      <c r="E2690" s="6">
        <v>74</v>
      </c>
      <c r="F2690" t="s">
        <v>8221</v>
      </c>
      <c r="G2690" t="s">
        <v>8224</v>
      </c>
      <c r="H2690" t="s">
        <v>8246</v>
      </c>
      <c r="I2690" s="7">
        <v>1424746800</v>
      </c>
      <c r="J2690" s="7">
        <v>1422067870</v>
      </c>
      <c r="K2690" t="b">
        <v>0</v>
      </c>
      <c r="L2690">
        <v>14</v>
      </c>
      <c r="M2690" t="b">
        <v>0</v>
      </c>
      <c r="N2690" s="7" t="s">
        <v>8339</v>
      </c>
      <c r="O2690" s="7" t="s">
        <v>8340</v>
      </c>
      <c r="P2690">
        <v>1</v>
      </c>
      <c r="Q2690" s="6">
        <f>E2690/Table1_2[[#This Row],[backers_count]]</f>
        <v>5.2857142857142856</v>
      </c>
    </row>
    <row r="2691" spans="1:17" x14ac:dyDescent="0.35">
      <c r="A2691">
        <v>2689</v>
      </c>
      <c r="B2691" t="s">
        <v>2689</v>
      </c>
      <c r="C2691" t="s">
        <v>6799</v>
      </c>
      <c r="D2691" s="6">
        <v>35000</v>
      </c>
      <c r="E2691" s="6">
        <v>1</v>
      </c>
      <c r="F2691" t="s">
        <v>8221</v>
      </c>
      <c r="G2691" t="s">
        <v>8224</v>
      </c>
      <c r="H2691" t="s">
        <v>8246</v>
      </c>
      <c r="I2691" s="7">
        <v>1469919890</v>
      </c>
      <c r="J2691" s="7">
        <v>1467327890</v>
      </c>
      <c r="K2691" t="b">
        <v>0</v>
      </c>
      <c r="L2691">
        <v>1</v>
      </c>
      <c r="M2691" t="b">
        <v>0</v>
      </c>
      <c r="N2691" s="7" t="s">
        <v>8339</v>
      </c>
      <c r="O2691" s="7" t="s">
        <v>8340</v>
      </c>
      <c r="P2691">
        <v>1</v>
      </c>
      <c r="Q2691" s="6">
        <f>E2691/Table1_2[[#This Row],[backers_count]]</f>
        <v>1</v>
      </c>
    </row>
    <row r="2692" spans="1:17" x14ac:dyDescent="0.35">
      <c r="A2692">
        <v>2690</v>
      </c>
      <c r="B2692" t="s">
        <v>2690</v>
      </c>
      <c r="C2692" t="s">
        <v>6800</v>
      </c>
      <c r="D2692" s="6">
        <v>80000</v>
      </c>
      <c r="E2692" s="6">
        <v>8586</v>
      </c>
      <c r="F2692" t="s">
        <v>8221</v>
      </c>
      <c r="G2692" t="s">
        <v>8224</v>
      </c>
      <c r="H2692" t="s">
        <v>8246</v>
      </c>
      <c r="I2692" s="7">
        <v>1433298676</v>
      </c>
      <c r="J2692" s="7">
        <v>1429410676</v>
      </c>
      <c r="K2692" t="b">
        <v>0</v>
      </c>
      <c r="L2692">
        <v>118</v>
      </c>
      <c r="M2692" t="b">
        <v>0</v>
      </c>
      <c r="N2692" s="7" t="s">
        <v>8339</v>
      </c>
      <c r="O2692" s="7" t="s">
        <v>8340</v>
      </c>
      <c r="P2692">
        <v>11</v>
      </c>
      <c r="Q2692" s="6">
        <f>E2692/Table1_2[[#This Row],[backers_count]]</f>
        <v>72.762711864406782</v>
      </c>
    </row>
    <row r="2693" spans="1:17" x14ac:dyDescent="0.35">
      <c r="A2693">
        <v>2691</v>
      </c>
      <c r="B2693" t="s">
        <v>2691</v>
      </c>
      <c r="C2693" t="s">
        <v>6801</v>
      </c>
      <c r="D2693" s="6">
        <v>65000</v>
      </c>
      <c r="E2693" s="6">
        <v>35</v>
      </c>
      <c r="F2693" t="s">
        <v>8221</v>
      </c>
      <c r="G2693" t="s">
        <v>8229</v>
      </c>
      <c r="H2693" t="s">
        <v>8251</v>
      </c>
      <c r="I2693" s="7">
        <v>1431278557</v>
      </c>
      <c r="J2693" s="7">
        <v>1427390557</v>
      </c>
      <c r="K2693" t="b">
        <v>0</v>
      </c>
      <c r="L2693">
        <v>2</v>
      </c>
      <c r="M2693" t="b">
        <v>0</v>
      </c>
      <c r="N2693" s="7" t="s">
        <v>8339</v>
      </c>
      <c r="O2693" s="7" t="s">
        <v>8340</v>
      </c>
      <c r="P2693">
        <v>1</v>
      </c>
      <c r="Q2693" s="6">
        <f>E2693/Table1_2[[#This Row],[backers_count]]</f>
        <v>17.5</v>
      </c>
    </row>
    <row r="2694" spans="1:17" x14ac:dyDescent="0.35">
      <c r="A2694">
        <v>2692</v>
      </c>
      <c r="B2694" t="s">
        <v>2692</v>
      </c>
      <c r="C2694" t="s">
        <v>6802</v>
      </c>
      <c r="D2694" s="6">
        <v>3500</v>
      </c>
      <c r="E2694" s="6">
        <v>25</v>
      </c>
      <c r="F2694" t="s">
        <v>8221</v>
      </c>
      <c r="G2694" t="s">
        <v>8224</v>
      </c>
      <c r="H2694" t="s">
        <v>8246</v>
      </c>
      <c r="I2694" s="7">
        <v>1427266860</v>
      </c>
      <c r="J2694" s="7">
        <v>1424678460</v>
      </c>
      <c r="K2694" t="b">
        <v>0</v>
      </c>
      <c r="L2694">
        <v>1</v>
      </c>
      <c r="M2694" t="b">
        <v>0</v>
      </c>
      <c r="N2694" s="7" t="s">
        <v>8339</v>
      </c>
      <c r="O2694" s="7" t="s">
        <v>8340</v>
      </c>
      <c r="P2694">
        <v>1</v>
      </c>
      <c r="Q2694" s="6">
        <f>E2694/Table1_2[[#This Row],[backers_count]]</f>
        <v>25</v>
      </c>
    </row>
    <row r="2695" spans="1:17" x14ac:dyDescent="0.35">
      <c r="A2695">
        <v>2693</v>
      </c>
      <c r="B2695" t="s">
        <v>2693</v>
      </c>
      <c r="C2695" t="s">
        <v>6803</v>
      </c>
      <c r="D2695" s="6">
        <v>5000</v>
      </c>
      <c r="E2695" s="6">
        <v>40</v>
      </c>
      <c r="F2695" t="s">
        <v>8221</v>
      </c>
      <c r="G2695" t="s">
        <v>8224</v>
      </c>
      <c r="H2695" t="s">
        <v>8246</v>
      </c>
      <c r="I2695" s="7">
        <v>1407899966</v>
      </c>
      <c r="J2695" s="7">
        <v>1405307966</v>
      </c>
      <c r="K2695" t="b">
        <v>0</v>
      </c>
      <c r="L2695">
        <v>3</v>
      </c>
      <c r="M2695" t="b">
        <v>0</v>
      </c>
      <c r="N2695" s="7" t="s">
        <v>8339</v>
      </c>
      <c r="O2695" s="7" t="s">
        <v>8340</v>
      </c>
      <c r="P2695">
        <v>1</v>
      </c>
      <c r="Q2695" s="6">
        <f>E2695/Table1_2[[#This Row],[backers_count]]</f>
        <v>13.333333333333334</v>
      </c>
    </row>
    <row r="2696" spans="1:17" x14ac:dyDescent="0.35">
      <c r="A2696">
        <v>2694</v>
      </c>
      <c r="B2696" t="s">
        <v>2694</v>
      </c>
      <c r="C2696" t="s">
        <v>6804</v>
      </c>
      <c r="D2696" s="6">
        <v>30000</v>
      </c>
      <c r="E2696" s="6">
        <v>1</v>
      </c>
      <c r="F2696" t="s">
        <v>8221</v>
      </c>
      <c r="G2696" t="s">
        <v>8224</v>
      </c>
      <c r="H2696" t="s">
        <v>8246</v>
      </c>
      <c r="I2696" s="7">
        <v>1411701739</v>
      </c>
      <c r="J2696" s="7">
        <v>1409109739</v>
      </c>
      <c r="K2696" t="b">
        <v>0</v>
      </c>
      <c r="L2696">
        <v>1</v>
      </c>
      <c r="M2696" t="b">
        <v>0</v>
      </c>
      <c r="N2696" s="7" t="s">
        <v>8339</v>
      </c>
      <c r="O2696" s="7" t="s">
        <v>8340</v>
      </c>
      <c r="P2696">
        <v>1</v>
      </c>
      <c r="Q2696" s="6">
        <f>E2696/Table1_2[[#This Row],[backers_count]]</f>
        <v>1</v>
      </c>
    </row>
    <row r="2697" spans="1:17" x14ac:dyDescent="0.35">
      <c r="A2697">
        <v>2695</v>
      </c>
      <c r="B2697" t="s">
        <v>2695</v>
      </c>
      <c r="C2697" t="s">
        <v>6805</v>
      </c>
      <c r="D2697" s="6">
        <v>15000</v>
      </c>
      <c r="E2697" s="6">
        <v>71</v>
      </c>
      <c r="F2697" t="s">
        <v>8221</v>
      </c>
      <c r="G2697" t="s">
        <v>8224</v>
      </c>
      <c r="H2697" t="s">
        <v>8246</v>
      </c>
      <c r="I2697" s="7">
        <v>1428981718</v>
      </c>
      <c r="J2697" s="7">
        <v>1423801318</v>
      </c>
      <c r="K2697" t="b">
        <v>0</v>
      </c>
      <c r="L2697">
        <v>3</v>
      </c>
      <c r="M2697" t="b">
        <v>0</v>
      </c>
      <c r="N2697" s="7" t="s">
        <v>8339</v>
      </c>
      <c r="O2697" s="7" t="s">
        <v>8340</v>
      </c>
      <c r="P2697">
        <v>1</v>
      </c>
      <c r="Q2697" s="6">
        <f>E2697/Table1_2[[#This Row],[backers_count]]</f>
        <v>23.666666666666668</v>
      </c>
    </row>
    <row r="2698" spans="1:17" x14ac:dyDescent="0.35">
      <c r="A2698">
        <v>2696</v>
      </c>
      <c r="B2698" t="s">
        <v>2696</v>
      </c>
      <c r="C2698" t="s">
        <v>6806</v>
      </c>
      <c r="D2698" s="6">
        <v>60000</v>
      </c>
      <c r="E2698" s="6">
        <v>3390</v>
      </c>
      <c r="F2698" t="s">
        <v>8221</v>
      </c>
      <c r="G2698" t="s">
        <v>8224</v>
      </c>
      <c r="H2698" t="s">
        <v>8246</v>
      </c>
      <c r="I2698" s="7">
        <v>1419538560</v>
      </c>
      <c r="J2698" s="7">
        <v>1416600960</v>
      </c>
      <c r="K2698" t="b">
        <v>0</v>
      </c>
      <c r="L2698">
        <v>38</v>
      </c>
      <c r="M2698" t="b">
        <v>0</v>
      </c>
      <c r="N2698" s="7" t="s">
        <v>8339</v>
      </c>
      <c r="O2698" s="7" t="s">
        <v>8340</v>
      </c>
      <c r="P2698">
        <v>6</v>
      </c>
      <c r="Q2698" s="6">
        <f>E2698/Table1_2[[#This Row],[backers_count]]</f>
        <v>89.21052631578948</v>
      </c>
    </row>
    <row r="2699" spans="1:17" x14ac:dyDescent="0.35">
      <c r="A2699">
        <v>2697</v>
      </c>
      <c r="B2699" t="s">
        <v>2697</v>
      </c>
      <c r="C2699" t="s">
        <v>6807</v>
      </c>
      <c r="D2699" s="6">
        <v>23000</v>
      </c>
      <c r="E2699" s="6">
        <v>6061</v>
      </c>
      <c r="F2699" t="s">
        <v>8221</v>
      </c>
      <c r="G2699" t="s">
        <v>8224</v>
      </c>
      <c r="H2699" t="s">
        <v>8246</v>
      </c>
      <c r="I2699" s="7">
        <v>1438552800</v>
      </c>
      <c r="J2699" s="7">
        <v>1435876423</v>
      </c>
      <c r="K2699" t="b">
        <v>0</v>
      </c>
      <c r="L2699">
        <v>52</v>
      </c>
      <c r="M2699" t="b">
        <v>0</v>
      </c>
      <c r="N2699" s="7" t="s">
        <v>8339</v>
      </c>
      <c r="O2699" s="7" t="s">
        <v>8340</v>
      </c>
      <c r="P2699">
        <v>27</v>
      </c>
      <c r="Q2699" s="6">
        <f>E2699/Table1_2[[#This Row],[backers_count]]</f>
        <v>116.55769230769231</v>
      </c>
    </row>
    <row r="2700" spans="1:17" x14ac:dyDescent="0.35">
      <c r="A2700">
        <v>2698</v>
      </c>
      <c r="B2700" t="s">
        <v>2698</v>
      </c>
      <c r="C2700" t="s">
        <v>6808</v>
      </c>
      <c r="D2700" s="6">
        <v>8000</v>
      </c>
      <c r="E2700" s="6">
        <v>26.01</v>
      </c>
      <c r="F2700" t="s">
        <v>8221</v>
      </c>
      <c r="G2700" t="s">
        <v>8224</v>
      </c>
      <c r="H2700" t="s">
        <v>8246</v>
      </c>
      <c r="I2700" s="7">
        <v>1403904808</v>
      </c>
      <c r="J2700" s="7">
        <v>1401312808</v>
      </c>
      <c r="K2700" t="b">
        <v>0</v>
      </c>
      <c r="L2700">
        <v>2</v>
      </c>
      <c r="M2700" t="b">
        <v>0</v>
      </c>
      <c r="N2700" s="7" t="s">
        <v>8339</v>
      </c>
      <c r="O2700" s="7" t="s">
        <v>8340</v>
      </c>
      <c r="P2700">
        <v>1</v>
      </c>
      <c r="Q2700" s="6">
        <f>E2700/Table1_2[[#This Row],[backers_count]]</f>
        <v>13.005000000000001</v>
      </c>
    </row>
    <row r="2701" spans="1:17" x14ac:dyDescent="0.35">
      <c r="A2701">
        <v>2699</v>
      </c>
      <c r="B2701" t="s">
        <v>2699</v>
      </c>
      <c r="C2701" t="s">
        <v>6809</v>
      </c>
      <c r="D2701" s="6">
        <v>2</v>
      </c>
      <c r="E2701" s="6">
        <v>0</v>
      </c>
      <c r="F2701" t="s">
        <v>8221</v>
      </c>
      <c r="G2701" t="s">
        <v>8229</v>
      </c>
      <c r="H2701" t="s">
        <v>8251</v>
      </c>
      <c r="I2701" s="7">
        <v>1407533463</v>
      </c>
      <c r="J2701" s="7">
        <v>1404941463</v>
      </c>
      <c r="K2701" t="b">
        <v>0</v>
      </c>
      <c r="L2701">
        <v>0</v>
      </c>
      <c r="M2701" t="b">
        <v>0</v>
      </c>
      <c r="N2701" s="7" t="s">
        <v>8339</v>
      </c>
      <c r="O2701" s="7" t="s">
        <v>8340</v>
      </c>
      <c r="P2701">
        <v>0</v>
      </c>
      <c r="Q2701" s="6" t="e">
        <f>E2701/Table1_2[[#This Row],[backers_count]]</f>
        <v>#DIV/0!</v>
      </c>
    </row>
    <row r="2702" spans="1:17" x14ac:dyDescent="0.35">
      <c r="A2702">
        <v>2700</v>
      </c>
      <c r="B2702" t="s">
        <v>2700</v>
      </c>
      <c r="C2702" t="s">
        <v>6810</v>
      </c>
      <c r="D2702" s="6">
        <v>9999</v>
      </c>
      <c r="E2702" s="6">
        <v>70</v>
      </c>
      <c r="F2702" t="s">
        <v>8221</v>
      </c>
      <c r="G2702" t="s">
        <v>8224</v>
      </c>
      <c r="H2702" t="s">
        <v>8246</v>
      </c>
      <c r="I2702" s="7">
        <v>1411073972</v>
      </c>
      <c r="J2702" s="7">
        <v>1408481972</v>
      </c>
      <c r="K2702" t="b">
        <v>0</v>
      </c>
      <c r="L2702">
        <v>4</v>
      </c>
      <c r="M2702" t="b">
        <v>0</v>
      </c>
      <c r="N2702" s="7" t="s">
        <v>8339</v>
      </c>
      <c r="O2702" s="7" t="s">
        <v>8340</v>
      </c>
      <c r="P2702">
        <v>1</v>
      </c>
      <c r="Q2702" s="6">
        <f>E2702/Table1_2[[#This Row],[backers_count]]</f>
        <v>17.5</v>
      </c>
    </row>
    <row r="2703" spans="1:17" x14ac:dyDescent="0.35">
      <c r="A2703">
        <v>2701</v>
      </c>
      <c r="B2703" t="s">
        <v>2701</v>
      </c>
      <c r="C2703" t="s">
        <v>6811</v>
      </c>
      <c r="D2703" s="6">
        <v>3400</v>
      </c>
      <c r="E2703" s="6">
        <v>1570</v>
      </c>
      <c r="F2703" t="s">
        <v>8222</v>
      </c>
      <c r="G2703" t="s">
        <v>8241</v>
      </c>
      <c r="H2703" t="s">
        <v>8249</v>
      </c>
      <c r="I2703" s="7">
        <v>1491586534</v>
      </c>
      <c r="J2703" s="7">
        <v>1488911734</v>
      </c>
      <c r="K2703" t="b">
        <v>0</v>
      </c>
      <c r="L2703">
        <v>46</v>
      </c>
      <c r="M2703" t="b">
        <v>0</v>
      </c>
      <c r="N2703" s="7" t="s">
        <v>8320</v>
      </c>
      <c r="O2703" s="7" t="s">
        <v>8360</v>
      </c>
      <c r="P2703">
        <v>47</v>
      </c>
      <c r="Q2703" s="6">
        <f>E2703/Table1_2[[#This Row],[backers_count]]</f>
        <v>34.130434782608695</v>
      </c>
    </row>
    <row r="2704" spans="1:17" x14ac:dyDescent="0.35">
      <c r="A2704">
        <v>2702</v>
      </c>
      <c r="B2704" t="s">
        <v>2702</v>
      </c>
      <c r="C2704" t="s">
        <v>6812</v>
      </c>
      <c r="D2704" s="6">
        <v>10000</v>
      </c>
      <c r="E2704" s="6">
        <v>3441</v>
      </c>
      <c r="F2704" t="s">
        <v>8222</v>
      </c>
      <c r="G2704" t="s">
        <v>8224</v>
      </c>
      <c r="H2704" t="s">
        <v>8246</v>
      </c>
      <c r="I2704" s="7">
        <v>1491416077</v>
      </c>
      <c r="J2704" s="7">
        <v>1488827677</v>
      </c>
      <c r="K2704" t="b">
        <v>1</v>
      </c>
      <c r="L2704">
        <v>26</v>
      </c>
      <c r="M2704" t="b">
        <v>0</v>
      </c>
      <c r="N2704" s="7" t="s">
        <v>8320</v>
      </c>
      <c r="O2704" s="7" t="s">
        <v>8360</v>
      </c>
      <c r="P2704">
        <v>35</v>
      </c>
      <c r="Q2704" s="6">
        <f>E2704/Table1_2[[#This Row],[backers_count]]</f>
        <v>132.34615384615384</v>
      </c>
    </row>
    <row r="2705" spans="1:17" x14ac:dyDescent="0.35">
      <c r="A2705">
        <v>2703</v>
      </c>
      <c r="B2705" t="s">
        <v>2703</v>
      </c>
      <c r="C2705" t="s">
        <v>6813</v>
      </c>
      <c r="D2705" s="6">
        <v>40000</v>
      </c>
      <c r="E2705" s="6">
        <v>41500</v>
      </c>
      <c r="F2705" t="s">
        <v>8222</v>
      </c>
      <c r="G2705" t="s">
        <v>8238</v>
      </c>
      <c r="H2705" t="s">
        <v>8256</v>
      </c>
      <c r="I2705" s="7">
        <v>1490196830</v>
      </c>
      <c r="J2705" s="7">
        <v>1485016430</v>
      </c>
      <c r="K2705" t="b">
        <v>0</v>
      </c>
      <c r="L2705">
        <v>45</v>
      </c>
      <c r="M2705" t="b">
        <v>0</v>
      </c>
      <c r="N2705" s="7" t="s">
        <v>8320</v>
      </c>
      <c r="O2705" s="7" t="s">
        <v>8360</v>
      </c>
      <c r="P2705">
        <v>104</v>
      </c>
      <c r="Q2705" s="6">
        <f>E2705/Table1_2[[#This Row],[backers_count]]</f>
        <v>922.22222222222217</v>
      </c>
    </row>
    <row r="2706" spans="1:17" x14ac:dyDescent="0.35">
      <c r="A2706">
        <v>2704</v>
      </c>
      <c r="B2706" t="s">
        <v>2704</v>
      </c>
      <c r="C2706" t="s">
        <v>6814</v>
      </c>
      <c r="D2706" s="6">
        <v>19000</v>
      </c>
      <c r="E2706" s="6">
        <v>1145</v>
      </c>
      <c r="F2706" t="s">
        <v>8222</v>
      </c>
      <c r="G2706" t="s">
        <v>8224</v>
      </c>
      <c r="H2706" t="s">
        <v>8246</v>
      </c>
      <c r="I2706" s="7">
        <v>1491421314</v>
      </c>
      <c r="J2706" s="7">
        <v>1487709714</v>
      </c>
      <c r="K2706" t="b">
        <v>0</v>
      </c>
      <c r="L2706">
        <v>7</v>
      </c>
      <c r="M2706" t="b">
        <v>0</v>
      </c>
      <c r="N2706" s="7" t="s">
        <v>8320</v>
      </c>
      <c r="O2706" s="7" t="s">
        <v>8360</v>
      </c>
      <c r="P2706">
        <v>7</v>
      </c>
      <c r="Q2706" s="6">
        <f>E2706/Table1_2[[#This Row],[backers_count]]</f>
        <v>163.57142857142858</v>
      </c>
    </row>
    <row r="2707" spans="1:17" x14ac:dyDescent="0.35">
      <c r="A2707">
        <v>2705</v>
      </c>
      <c r="B2707" t="s">
        <v>2705</v>
      </c>
      <c r="C2707" t="s">
        <v>6815</v>
      </c>
      <c r="D2707" s="6">
        <v>16500</v>
      </c>
      <c r="E2707" s="6">
        <v>1739</v>
      </c>
      <c r="F2707" t="s">
        <v>8222</v>
      </c>
      <c r="G2707" t="s">
        <v>8224</v>
      </c>
      <c r="H2707" t="s">
        <v>8246</v>
      </c>
      <c r="I2707" s="7">
        <v>1490389158</v>
      </c>
      <c r="J2707" s="7">
        <v>1486504758</v>
      </c>
      <c r="K2707" t="b">
        <v>0</v>
      </c>
      <c r="L2707">
        <v>8</v>
      </c>
      <c r="M2707" t="b">
        <v>0</v>
      </c>
      <c r="N2707" s="7" t="s">
        <v>8320</v>
      </c>
      <c r="O2707" s="7" t="s">
        <v>8360</v>
      </c>
      <c r="P2707">
        <v>11</v>
      </c>
      <c r="Q2707" s="6">
        <f>E2707/Table1_2[[#This Row],[backers_count]]</f>
        <v>217.375</v>
      </c>
    </row>
    <row r="2708" spans="1:17" x14ac:dyDescent="0.35">
      <c r="A2708">
        <v>2706</v>
      </c>
      <c r="B2708" t="s">
        <v>2706</v>
      </c>
      <c r="C2708" t="s">
        <v>6816</v>
      </c>
      <c r="D2708" s="6">
        <v>35000</v>
      </c>
      <c r="E2708" s="6">
        <v>39304</v>
      </c>
      <c r="F2708" t="s">
        <v>8219</v>
      </c>
      <c r="G2708" t="s">
        <v>8224</v>
      </c>
      <c r="H2708" t="s">
        <v>8246</v>
      </c>
      <c r="I2708" s="7">
        <v>1413442740</v>
      </c>
      <c r="J2708" s="7">
        <v>1410937483</v>
      </c>
      <c r="K2708" t="b">
        <v>1</v>
      </c>
      <c r="L2708">
        <v>263</v>
      </c>
      <c r="M2708" t="b">
        <v>1</v>
      </c>
      <c r="N2708" s="7" t="s">
        <v>8320</v>
      </c>
      <c r="O2708" s="7" t="s">
        <v>8360</v>
      </c>
      <c r="P2708">
        <v>113</v>
      </c>
      <c r="Q2708" s="6">
        <f>E2708/Table1_2[[#This Row],[backers_count]]</f>
        <v>149.44486692015209</v>
      </c>
    </row>
    <row r="2709" spans="1:17" x14ac:dyDescent="0.35">
      <c r="A2709">
        <v>2707</v>
      </c>
      <c r="B2709" t="s">
        <v>2707</v>
      </c>
      <c r="C2709" t="s">
        <v>6817</v>
      </c>
      <c r="D2709" s="6">
        <v>8000</v>
      </c>
      <c r="E2709" s="6">
        <v>28067.57</v>
      </c>
      <c r="F2709" t="s">
        <v>8219</v>
      </c>
      <c r="G2709" t="s">
        <v>8224</v>
      </c>
      <c r="H2709" t="s">
        <v>8246</v>
      </c>
      <c r="I2709" s="7">
        <v>1369637940</v>
      </c>
      <c r="J2709" s="7">
        <v>1367088443</v>
      </c>
      <c r="K2709" t="b">
        <v>1</v>
      </c>
      <c r="L2709">
        <v>394</v>
      </c>
      <c r="M2709" t="b">
        <v>1</v>
      </c>
      <c r="N2709" s="7" t="s">
        <v>8320</v>
      </c>
      <c r="O2709" s="7" t="s">
        <v>8360</v>
      </c>
      <c r="P2709">
        <v>351</v>
      </c>
      <c r="Q2709" s="6">
        <f>E2709/Table1_2[[#This Row],[backers_count]]</f>
        <v>71.237487309644663</v>
      </c>
    </row>
    <row r="2710" spans="1:17" x14ac:dyDescent="0.35">
      <c r="A2710">
        <v>2708</v>
      </c>
      <c r="B2710" t="s">
        <v>2708</v>
      </c>
      <c r="C2710" t="s">
        <v>6818</v>
      </c>
      <c r="D2710" s="6">
        <v>20000</v>
      </c>
      <c r="E2710" s="6">
        <v>46643.07</v>
      </c>
      <c r="F2710" t="s">
        <v>8219</v>
      </c>
      <c r="G2710" t="s">
        <v>8225</v>
      </c>
      <c r="H2710" t="s">
        <v>8247</v>
      </c>
      <c r="I2710" s="7">
        <v>1469119526</v>
      </c>
      <c r="J2710" s="7">
        <v>1463935526</v>
      </c>
      <c r="K2710" t="b">
        <v>1</v>
      </c>
      <c r="L2710">
        <v>1049</v>
      </c>
      <c r="M2710" t="b">
        <v>1</v>
      </c>
      <c r="N2710" s="7" t="s">
        <v>8320</v>
      </c>
      <c r="O2710" s="7" t="s">
        <v>8360</v>
      </c>
      <c r="P2710">
        <v>234</v>
      </c>
      <c r="Q2710" s="6">
        <f>E2710/Table1_2[[#This Row],[backers_count]]</f>
        <v>44.464318398474738</v>
      </c>
    </row>
    <row r="2711" spans="1:17" x14ac:dyDescent="0.35">
      <c r="A2711">
        <v>2709</v>
      </c>
      <c r="B2711" t="s">
        <v>2709</v>
      </c>
      <c r="C2711" t="s">
        <v>6819</v>
      </c>
      <c r="D2711" s="6">
        <v>50000</v>
      </c>
      <c r="E2711" s="6">
        <v>50803</v>
      </c>
      <c r="F2711" t="s">
        <v>8219</v>
      </c>
      <c r="G2711" t="s">
        <v>8224</v>
      </c>
      <c r="H2711" t="s">
        <v>8246</v>
      </c>
      <c r="I2711" s="7">
        <v>1475553540</v>
      </c>
      <c r="J2711" s="7">
        <v>1472528141</v>
      </c>
      <c r="K2711" t="b">
        <v>1</v>
      </c>
      <c r="L2711">
        <v>308</v>
      </c>
      <c r="M2711" t="b">
        <v>1</v>
      </c>
      <c r="N2711" s="7" t="s">
        <v>8320</v>
      </c>
      <c r="O2711" s="7" t="s">
        <v>8360</v>
      </c>
      <c r="P2711">
        <v>102</v>
      </c>
      <c r="Q2711" s="6">
        <f>E2711/Table1_2[[#This Row],[backers_count]]</f>
        <v>164.94480519480518</v>
      </c>
    </row>
    <row r="2712" spans="1:17" x14ac:dyDescent="0.35">
      <c r="A2712">
        <v>2710</v>
      </c>
      <c r="B2712" t="s">
        <v>2710</v>
      </c>
      <c r="C2712" t="s">
        <v>6820</v>
      </c>
      <c r="D2712" s="6">
        <v>60000</v>
      </c>
      <c r="E2712" s="6">
        <v>92340.21</v>
      </c>
      <c r="F2712" t="s">
        <v>8219</v>
      </c>
      <c r="G2712" t="s">
        <v>8224</v>
      </c>
      <c r="H2712" t="s">
        <v>8246</v>
      </c>
      <c r="I2712" s="7">
        <v>1407549600</v>
      </c>
      <c r="J2712" s="7">
        <v>1404797428</v>
      </c>
      <c r="K2712" t="b">
        <v>1</v>
      </c>
      <c r="L2712">
        <v>1088</v>
      </c>
      <c r="M2712" t="b">
        <v>1</v>
      </c>
      <c r="N2712" s="7" t="s">
        <v>8320</v>
      </c>
      <c r="O2712" s="7" t="s">
        <v>8360</v>
      </c>
      <c r="P2712">
        <v>154</v>
      </c>
      <c r="Q2712" s="6">
        <f>E2712/Table1_2[[#This Row],[backers_count]]</f>
        <v>84.871516544117654</v>
      </c>
    </row>
    <row r="2713" spans="1:17" x14ac:dyDescent="0.35">
      <c r="A2713">
        <v>2711</v>
      </c>
      <c r="B2713" t="s">
        <v>2711</v>
      </c>
      <c r="C2713" t="s">
        <v>6821</v>
      </c>
      <c r="D2713" s="6">
        <v>3910</v>
      </c>
      <c r="E2713" s="6">
        <v>3938</v>
      </c>
      <c r="F2713" t="s">
        <v>8219</v>
      </c>
      <c r="G2713" t="s">
        <v>8225</v>
      </c>
      <c r="H2713" t="s">
        <v>8247</v>
      </c>
      <c r="I2713" s="7">
        <v>1403301660</v>
      </c>
      <c r="J2713" s="7">
        <v>1400694790</v>
      </c>
      <c r="K2713" t="b">
        <v>1</v>
      </c>
      <c r="L2713">
        <v>73</v>
      </c>
      <c r="M2713" t="b">
        <v>1</v>
      </c>
      <c r="N2713" s="7" t="s">
        <v>8320</v>
      </c>
      <c r="O2713" s="7" t="s">
        <v>8360</v>
      </c>
      <c r="P2713">
        <v>101</v>
      </c>
      <c r="Q2713" s="6">
        <f>E2713/Table1_2[[#This Row],[backers_count]]</f>
        <v>53.945205479452056</v>
      </c>
    </row>
    <row r="2714" spans="1:17" x14ac:dyDescent="0.35">
      <c r="A2714">
        <v>2712</v>
      </c>
      <c r="B2714" t="s">
        <v>2712</v>
      </c>
      <c r="C2714" t="s">
        <v>6822</v>
      </c>
      <c r="D2714" s="6">
        <v>5500</v>
      </c>
      <c r="E2714" s="6">
        <v>7226</v>
      </c>
      <c r="F2714" t="s">
        <v>8219</v>
      </c>
      <c r="G2714" t="s">
        <v>8224</v>
      </c>
      <c r="H2714" t="s">
        <v>8246</v>
      </c>
      <c r="I2714" s="7">
        <v>1373738400</v>
      </c>
      <c r="J2714" s="7">
        <v>1370568560</v>
      </c>
      <c r="K2714" t="b">
        <v>1</v>
      </c>
      <c r="L2714">
        <v>143</v>
      </c>
      <c r="M2714" t="b">
        <v>1</v>
      </c>
      <c r="N2714" s="7" t="s">
        <v>8320</v>
      </c>
      <c r="O2714" s="7" t="s">
        <v>8360</v>
      </c>
      <c r="P2714">
        <v>132</v>
      </c>
      <c r="Q2714" s="6">
        <f>E2714/Table1_2[[#This Row],[backers_count]]</f>
        <v>50.531468531468533</v>
      </c>
    </row>
    <row r="2715" spans="1:17" x14ac:dyDescent="0.35">
      <c r="A2715">
        <v>2713</v>
      </c>
      <c r="B2715" t="s">
        <v>2713</v>
      </c>
      <c r="C2715" t="s">
        <v>6823</v>
      </c>
      <c r="D2715" s="6">
        <v>150000</v>
      </c>
      <c r="E2715" s="6">
        <v>153362</v>
      </c>
      <c r="F2715" t="s">
        <v>8219</v>
      </c>
      <c r="G2715" t="s">
        <v>8224</v>
      </c>
      <c r="H2715" t="s">
        <v>8246</v>
      </c>
      <c r="I2715" s="7">
        <v>1450971684</v>
      </c>
      <c r="J2715" s="7">
        <v>1447515684</v>
      </c>
      <c r="K2715" t="b">
        <v>1</v>
      </c>
      <c r="L2715">
        <v>1420</v>
      </c>
      <c r="M2715" t="b">
        <v>1</v>
      </c>
      <c r="N2715" s="7" t="s">
        <v>8320</v>
      </c>
      <c r="O2715" s="7" t="s">
        <v>8360</v>
      </c>
      <c r="P2715">
        <v>103</v>
      </c>
      <c r="Q2715" s="6">
        <f>E2715/Table1_2[[#This Row],[backers_count]]</f>
        <v>108.00140845070422</v>
      </c>
    </row>
    <row r="2716" spans="1:17" x14ac:dyDescent="0.35">
      <c r="A2716">
        <v>2714</v>
      </c>
      <c r="B2716" t="s">
        <v>2714</v>
      </c>
      <c r="C2716" t="s">
        <v>6824</v>
      </c>
      <c r="D2716" s="6">
        <v>25000</v>
      </c>
      <c r="E2716" s="6">
        <v>29089</v>
      </c>
      <c r="F2716" t="s">
        <v>8219</v>
      </c>
      <c r="G2716" t="s">
        <v>8224</v>
      </c>
      <c r="H2716" t="s">
        <v>8246</v>
      </c>
      <c r="I2716" s="7">
        <v>1476486000</v>
      </c>
      <c r="J2716" s="7">
        <v>1474040596</v>
      </c>
      <c r="K2716" t="b">
        <v>1</v>
      </c>
      <c r="L2716">
        <v>305</v>
      </c>
      <c r="M2716" t="b">
        <v>1</v>
      </c>
      <c r="N2716" s="7" t="s">
        <v>8320</v>
      </c>
      <c r="O2716" s="7" t="s">
        <v>8360</v>
      </c>
      <c r="P2716">
        <v>117</v>
      </c>
      <c r="Q2716" s="6">
        <f>E2716/Table1_2[[#This Row],[backers_count]]</f>
        <v>95.373770491803285</v>
      </c>
    </row>
    <row r="2717" spans="1:17" x14ac:dyDescent="0.35">
      <c r="A2717">
        <v>2715</v>
      </c>
      <c r="B2717" t="s">
        <v>2715</v>
      </c>
      <c r="C2717" t="s">
        <v>6825</v>
      </c>
      <c r="D2717" s="6">
        <v>12000</v>
      </c>
      <c r="E2717" s="6">
        <v>31754.69</v>
      </c>
      <c r="F2717" t="s">
        <v>8219</v>
      </c>
      <c r="G2717" t="s">
        <v>8224</v>
      </c>
      <c r="H2717" t="s">
        <v>8246</v>
      </c>
      <c r="I2717" s="7">
        <v>1456047228</v>
      </c>
      <c r="J2717" s="7">
        <v>1453109628</v>
      </c>
      <c r="K2717" t="b">
        <v>1</v>
      </c>
      <c r="L2717">
        <v>551</v>
      </c>
      <c r="M2717" t="b">
        <v>1</v>
      </c>
      <c r="N2717" s="7" t="s">
        <v>8320</v>
      </c>
      <c r="O2717" s="7" t="s">
        <v>8360</v>
      </c>
      <c r="P2717">
        <v>265</v>
      </c>
      <c r="Q2717" s="6">
        <f>E2717/Table1_2[[#This Row],[backers_count]]</f>
        <v>57.631016333938291</v>
      </c>
    </row>
    <row r="2718" spans="1:17" x14ac:dyDescent="0.35">
      <c r="A2718">
        <v>2716</v>
      </c>
      <c r="B2718" t="s">
        <v>2716</v>
      </c>
      <c r="C2718" t="s">
        <v>6826</v>
      </c>
      <c r="D2718" s="6">
        <v>10000</v>
      </c>
      <c r="E2718" s="6">
        <v>11998.01</v>
      </c>
      <c r="F2718" t="s">
        <v>8219</v>
      </c>
      <c r="G2718" t="s">
        <v>8236</v>
      </c>
      <c r="H2718" t="s">
        <v>8249</v>
      </c>
      <c r="I2718" s="7">
        <v>1444291193</v>
      </c>
      <c r="J2718" s="7">
        <v>1441699193</v>
      </c>
      <c r="K2718" t="b">
        <v>1</v>
      </c>
      <c r="L2718">
        <v>187</v>
      </c>
      <c r="M2718" t="b">
        <v>1</v>
      </c>
      <c r="N2718" s="7" t="s">
        <v>8320</v>
      </c>
      <c r="O2718" s="7" t="s">
        <v>8360</v>
      </c>
      <c r="P2718">
        <v>120</v>
      </c>
      <c r="Q2718" s="6">
        <f>E2718/Table1_2[[#This Row],[backers_count]]</f>
        <v>64.160481283422456</v>
      </c>
    </row>
    <row r="2719" spans="1:17" x14ac:dyDescent="0.35">
      <c r="A2719">
        <v>2717</v>
      </c>
      <c r="B2719" t="s">
        <v>2717</v>
      </c>
      <c r="C2719" t="s">
        <v>6827</v>
      </c>
      <c r="D2719" s="6">
        <v>25000</v>
      </c>
      <c r="E2719" s="6">
        <v>30026</v>
      </c>
      <c r="F2719" t="s">
        <v>8219</v>
      </c>
      <c r="G2719" t="s">
        <v>8224</v>
      </c>
      <c r="H2719" t="s">
        <v>8246</v>
      </c>
      <c r="I2719" s="7">
        <v>1417906649</v>
      </c>
      <c r="J2719" s="7">
        <v>1414015049</v>
      </c>
      <c r="K2719" t="b">
        <v>1</v>
      </c>
      <c r="L2719">
        <v>325</v>
      </c>
      <c r="M2719" t="b">
        <v>1</v>
      </c>
      <c r="N2719" s="7" t="s">
        <v>8320</v>
      </c>
      <c r="O2719" s="7" t="s">
        <v>8360</v>
      </c>
      <c r="P2719">
        <v>121</v>
      </c>
      <c r="Q2719" s="6">
        <f>E2719/Table1_2[[#This Row],[backers_count]]</f>
        <v>92.387692307692305</v>
      </c>
    </row>
    <row r="2720" spans="1:17" x14ac:dyDescent="0.35">
      <c r="A2720">
        <v>2718</v>
      </c>
      <c r="B2720" t="s">
        <v>2718</v>
      </c>
      <c r="C2720" t="s">
        <v>6828</v>
      </c>
      <c r="D2720" s="6">
        <v>18000</v>
      </c>
      <c r="E2720" s="6">
        <v>18645</v>
      </c>
      <c r="F2720" t="s">
        <v>8219</v>
      </c>
      <c r="G2720" t="s">
        <v>8224</v>
      </c>
      <c r="H2720" t="s">
        <v>8246</v>
      </c>
      <c r="I2720" s="7">
        <v>1462316400</v>
      </c>
      <c r="J2720" s="7">
        <v>1459865945</v>
      </c>
      <c r="K2720" t="b">
        <v>1</v>
      </c>
      <c r="L2720">
        <v>148</v>
      </c>
      <c r="M2720" t="b">
        <v>1</v>
      </c>
      <c r="N2720" s="7" t="s">
        <v>8320</v>
      </c>
      <c r="O2720" s="7" t="s">
        <v>8360</v>
      </c>
      <c r="P2720">
        <v>104</v>
      </c>
      <c r="Q2720" s="6">
        <f>E2720/Table1_2[[#This Row],[backers_count]]</f>
        <v>125.97972972972973</v>
      </c>
    </row>
    <row r="2721" spans="1:17" x14ac:dyDescent="0.35">
      <c r="A2721">
        <v>2719</v>
      </c>
      <c r="B2721" t="s">
        <v>2719</v>
      </c>
      <c r="C2721" t="s">
        <v>6829</v>
      </c>
      <c r="D2721" s="6">
        <v>6000</v>
      </c>
      <c r="E2721" s="6">
        <v>6530</v>
      </c>
      <c r="F2721" t="s">
        <v>8219</v>
      </c>
      <c r="G2721" t="s">
        <v>8224</v>
      </c>
      <c r="H2721" t="s">
        <v>8246</v>
      </c>
      <c r="I2721" s="7">
        <v>1460936694</v>
      </c>
      <c r="J2721" s="7">
        <v>1455756294</v>
      </c>
      <c r="K2721" t="b">
        <v>0</v>
      </c>
      <c r="L2721">
        <v>69</v>
      </c>
      <c r="M2721" t="b">
        <v>1</v>
      </c>
      <c r="N2721" s="7" t="s">
        <v>8320</v>
      </c>
      <c r="O2721" s="7" t="s">
        <v>8360</v>
      </c>
      <c r="P2721">
        <v>109</v>
      </c>
      <c r="Q2721" s="6">
        <f>E2721/Table1_2[[#This Row],[backers_count]]</f>
        <v>94.637681159420296</v>
      </c>
    </row>
    <row r="2722" spans="1:17" x14ac:dyDescent="0.35">
      <c r="A2722">
        <v>2720</v>
      </c>
      <c r="B2722" t="s">
        <v>2720</v>
      </c>
      <c r="C2722" t="s">
        <v>6830</v>
      </c>
      <c r="D2722" s="6">
        <v>25000</v>
      </c>
      <c r="E2722" s="6">
        <v>29531</v>
      </c>
      <c r="F2722" t="s">
        <v>8219</v>
      </c>
      <c r="G2722" t="s">
        <v>8224</v>
      </c>
      <c r="H2722" t="s">
        <v>8246</v>
      </c>
      <c r="I2722" s="7">
        <v>1478866253</v>
      </c>
      <c r="J2722" s="7">
        <v>1476270653</v>
      </c>
      <c r="K2722" t="b">
        <v>0</v>
      </c>
      <c r="L2722">
        <v>173</v>
      </c>
      <c r="M2722" t="b">
        <v>1</v>
      </c>
      <c r="N2722" s="7" t="s">
        <v>8320</v>
      </c>
      <c r="O2722" s="7" t="s">
        <v>8360</v>
      </c>
      <c r="P2722">
        <v>119</v>
      </c>
      <c r="Q2722" s="6">
        <f>E2722/Table1_2[[#This Row],[backers_count]]</f>
        <v>170.69942196531792</v>
      </c>
    </row>
    <row r="2723" spans="1:17" x14ac:dyDescent="0.35">
      <c r="A2723">
        <v>2721</v>
      </c>
      <c r="B2723" t="s">
        <v>2721</v>
      </c>
      <c r="C2723" t="s">
        <v>6831</v>
      </c>
      <c r="D2723" s="6">
        <v>750</v>
      </c>
      <c r="E2723" s="6">
        <v>10965</v>
      </c>
      <c r="F2723" t="s">
        <v>8219</v>
      </c>
      <c r="G2723" t="s">
        <v>8225</v>
      </c>
      <c r="H2723" t="s">
        <v>8247</v>
      </c>
      <c r="I2723" s="7">
        <v>1378494000</v>
      </c>
      <c r="J2723" s="7">
        <v>1375880598</v>
      </c>
      <c r="K2723" t="b">
        <v>0</v>
      </c>
      <c r="L2723">
        <v>269</v>
      </c>
      <c r="M2723" t="b">
        <v>1</v>
      </c>
      <c r="N2723" s="7" t="s">
        <v>8322</v>
      </c>
      <c r="O2723" s="7" t="s">
        <v>8352</v>
      </c>
      <c r="P2723">
        <v>1462</v>
      </c>
      <c r="Q2723" s="6">
        <f>E2723/Table1_2[[#This Row],[backers_count]]</f>
        <v>40.762081784386616</v>
      </c>
    </row>
    <row r="2724" spans="1:17" x14ac:dyDescent="0.35">
      <c r="A2724">
        <v>2722</v>
      </c>
      <c r="B2724" t="s">
        <v>2722</v>
      </c>
      <c r="C2724" t="s">
        <v>6832</v>
      </c>
      <c r="D2724" s="6">
        <v>5000</v>
      </c>
      <c r="E2724" s="6">
        <v>12627</v>
      </c>
      <c r="F2724" t="s">
        <v>8219</v>
      </c>
      <c r="G2724" t="s">
        <v>8224</v>
      </c>
      <c r="H2724" t="s">
        <v>8246</v>
      </c>
      <c r="I2724" s="7">
        <v>1485722053</v>
      </c>
      <c r="J2724" s="7">
        <v>1480538053</v>
      </c>
      <c r="K2724" t="b">
        <v>0</v>
      </c>
      <c r="L2724">
        <v>185</v>
      </c>
      <c r="M2724" t="b">
        <v>1</v>
      </c>
      <c r="N2724" s="7" t="s">
        <v>8322</v>
      </c>
      <c r="O2724" s="7" t="s">
        <v>8352</v>
      </c>
      <c r="P2724">
        <v>253</v>
      </c>
      <c r="Q2724" s="6">
        <f>E2724/Table1_2[[#This Row],[backers_count]]</f>
        <v>68.254054054054052</v>
      </c>
    </row>
    <row r="2725" spans="1:17" x14ac:dyDescent="0.35">
      <c r="A2725">
        <v>2723</v>
      </c>
      <c r="B2725" t="s">
        <v>2723</v>
      </c>
      <c r="C2725" t="s">
        <v>6833</v>
      </c>
      <c r="D2725" s="6">
        <v>12000</v>
      </c>
      <c r="E2725" s="6">
        <v>16806</v>
      </c>
      <c r="F2725" t="s">
        <v>8219</v>
      </c>
      <c r="G2725" t="s">
        <v>8224</v>
      </c>
      <c r="H2725" t="s">
        <v>8246</v>
      </c>
      <c r="I2725" s="7">
        <v>1420060088</v>
      </c>
      <c r="J2725" s="7">
        <v>1414872488</v>
      </c>
      <c r="K2725" t="b">
        <v>0</v>
      </c>
      <c r="L2725">
        <v>176</v>
      </c>
      <c r="M2725" t="b">
        <v>1</v>
      </c>
      <c r="N2725" s="7" t="s">
        <v>8322</v>
      </c>
      <c r="O2725" s="7" t="s">
        <v>8352</v>
      </c>
      <c r="P2725">
        <v>141</v>
      </c>
      <c r="Q2725" s="6">
        <f>E2725/Table1_2[[#This Row],[backers_count]]</f>
        <v>95.48863636363636</v>
      </c>
    </row>
    <row r="2726" spans="1:17" x14ac:dyDescent="0.35">
      <c r="A2726">
        <v>2724</v>
      </c>
      <c r="B2726" t="s">
        <v>2724</v>
      </c>
      <c r="C2726" t="s">
        <v>6834</v>
      </c>
      <c r="D2726" s="6">
        <v>2468</v>
      </c>
      <c r="E2726" s="6">
        <v>7326.88</v>
      </c>
      <c r="F2726" t="s">
        <v>8219</v>
      </c>
      <c r="G2726" t="s">
        <v>8225</v>
      </c>
      <c r="H2726" t="s">
        <v>8247</v>
      </c>
      <c r="I2726" s="7">
        <v>1439625059</v>
      </c>
      <c r="J2726" s="7">
        <v>1436860259</v>
      </c>
      <c r="K2726" t="b">
        <v>0</v>
      </c>
      <c r="L2726">
        <v>1019</v>
      </c>
      <c r="M2726" t="b">
        <v>1</v>
      </c>
      <c r="N2726" s="7" t="s">
        <v>8322</v>
      </c>
      <c r="O2726" s="7" t="s">
        <v>8352</v>
      </c>
      <c r="P2726">
        <v>297</v>
      </c>
      <c r="Q2726" s="6">
        <f>E2726/Table1_2[[#This Row],[backers_count]]</f>
        <v>7.1902649656526005</v>
      </c>
    </row>
    <row r="2727" spans="1:17" x14ac:dyDescent="0.35">
      <c r="A2727">
        <v>2725</v>
      </c>
      <c r="B2727" t="s">
        <v>2725</v>
      </c>
      <c r="C2727" t="s">
        <v>6835</v>
      </c>
      <c r="D2727" s="6">
        <v>40000</v>
      </c>
      <c r="E2727" s="6">
        <v>57817</v>
      </c>
      <c r="F2727" t="s">
        <v>8219</v>
      </c>
      <c r="G2727" t="s">
        <v>8229</v>
      </c>
      <c r="H2727" t="s">
        <v>8251</v>
      </c>
      <c r="I2727" s="7">
        <v>1488390735</v>
      </c>
      <c r="J2727" s="7">
        <v>1484070735</v>
      </c>
      <c r="K2727" t="b">
        <v>0</v>
      </c>
      <c r="L2727">
        <v>113</v>
      </c>
      <c r="M2727" t="b">
        <v>1</v>
      </c>
      <c r="N2727" s="7" t="s">
        <v>8322</v>
      </c>
      <c r="O2727" s="7" t="s">
        <v>8352</v>
      </c>
      <c r="P2727">
        <v>145</v>
      </c>
      <c r="Q2727" s="6">
        <f>E2727/Table1_2[[#This Row],[backers_count]]</f>
        <v>511.65486725663715</v>
      </c>
    </row>
    <row r="2728" spans="1:17" x14ac:dyDescent="0.35">
      <c r="A2728">
        <v>2726</v>
      </c>
      <c r="B2728" t="s">
        <v>2726</v>
      </c>
      <c r="C2728" t="s">
        <v>6836</v>
      </c>
      <c r="D2728" s="6">
        <v>100000</v>
      </c>
      <c r="E2728" s="6">
        <v>105745</v>
      </c>
      <c r="F2728" t="s">
        <v>8219</v>
      </c>
      <c r="G2728" t="s">
        <v>8224</v>
      </c>
      <c r="H2728" t="s">
        <v>8246</v>
      </c>
      <c r="I2728" s="7">
        <v>1461333311</v>
      </c>
      <c r="J2728" s="7">
        <v>1458741311</v>
      </c>
      <c r="K2728" t="b">
        <v>0</v>
      </c>
      <c r="L2728">
        <v>404</v>
      </c>
      <c r="M2728" t="b">
        <v>1</v>
      </c>
      <c r="N2728" s="7" t="s">
        <v>8322</v>
      </c>
      <c r="O2728" s="7" t="s">
        <v>8352</v>
      </c>
      <c r="P2728">
        <v>106</v>
      </c>
      <c r="Q2728" s="6">
        <f>E2728/Table1_2[[#This Row],[backers_count]]</f>
        <v>261.74504950495049</v>
      </c>
    </row>
    <row r="2729" spans="1:17" x14ac:dyDescent="0.35">
      <c r="A2729">
        <v>2727</v>
      </c>
      <c r="B2729" t="s">
        <v>2727</v>
      </c>
      <c r="C2729" t="s">
        <v>6837</v>
      </c>
      <c r="D2729" s="6">
        <v>10000</v>
      </c>
      <c r="E2729" s="6">
        <v>49321</v>
      </c>
      <c r="F2729" t="s">
        <v>8219</v>
      </c>
      <c r="G2729" t="s">
        <v>8224</v>
      </c>
      <c r="H2729" t="s">
        <v>8246</v>
      </c>
      <c r="I2729" s="7">
        <v>1438964063</v>
      </c>
      <c r="J2729" s="7">
        <v>1436804063</v>
      </c>
      <c r="K2729" t="b">
        <v>0</v>
      </c>
      <c r="L2729">
        <v>707</v>
      </c>
      <c r="M2729" t="b">
        <v>1</v>
      </c>
      <c r="N2729" s="7" t="s">
        <v>8322</v>
      </c>
      <c r="O2729" s="7" t="s">
        <v>8352</v>
      </c>
      <c r="P2729">
        <v>494</v>
      </c>
      <c r="Q2729" s="6">
        <f>E2729/Table1_2[[#This Row],[backers_count]]</f>
        <v>69.760961810466767</v>
      </c>
    </row>
    <row r="2730" spans="1:17" x14ac:dyDescent="0.35">
      <c r="A2730">
        <v>2728</v>
      </c>
      <c r="B2730" t="s">
        <v>2728</v>
      </c>
      <c r="C2730" t="s">
        <v>6838</v>
      </c>
      <c r="D2730" s="6">
        <v>15000</v>
      </c>
      <c r="E2730" s="6">
        <v>30274</v>
      </c>
      <c r="F2730" t="s">
        <v>8219</v>
      </c>
      <c r="G2730" t="s">
        <v>8224</v>
      </c>
      <c r="H2730" t="s">
        <v>8246</v>
      </c>
      <c r="I2730" s="7">
        <v>1451485434</v>
      </c>
      <c r="J2730" s="7">
        <v>1448461434</v>
      </c>
      <c r="K2730" t="b">
        <v>0</v>
      </c>
      <c r="L2730">
        <v>392</v>
      </c>
      <c r="M2730" t="b">
        <v>1</v>
      </c>
      <c r="N2730" s="7" t="s">
        <v>8322</v>
      </c>
      <c r="O2730" s="7" t="s">
        <v>8352</v>
      </c>
      <c r="P2730">
        <v>202</v>
      </c>
      <c r="Q2730" s="6">
        <f>E2730/Table1_2[[#This Row],[backers_count]]</f>
        <v>77.229591836734699</v>
      </c>
    </row>
    <row r="2731" spans="1:17" x14ac:dyDescent="0.35">
      <c r="A2731">
        <v>2729</v>
      </c>
      <c r="B2731" t="s">
        <v>2729</v>
      </c>
      <c r="C2731" t="s">
        <v>6839</v>
      </c>
      <c r="D2731" s="6">
        <v>7500</v>
      </c>
      <c r="E2731" s="6">
        <v>7833</v>
      </c>
      <c r="F2731" t="s">
        <v>8219</v>
      </c>
      <c r="G2731" t="s">
        <v>8224</v>
      </c>
      <c r="H2731" t="s">
        <v>8246</v>
      </c>
      <c r="I2731" s="7">
        <v>1430459197</v>
      </c>
      <c r="J2731" s="7">
        <v>1427867197</v>
      </c>
      <c r="K2731" t="b">
        <v>0</v>
      </c>
      <c r="L2731">
        <v>23</v>
      </c>
      <c r="M2731" t="b">
        <v>1</v>
      </c>
      <c r="N2731" s="7" t="s">
        <v>8322</v>
      </c>
      <c r="O2731" s="7" t="s">
        <v>8352</v>
      </c>
      <c r="P2731">
        <v>105</v>
      </c>
      <c r="Q2731" s="6">
        <f>E2731/Table1_2[[#This Row],[backers_count]]</f>
        <v>340.56521739130437</v>
      </c>
    </row>
    <row r="2732" spans="1:17" x14ac:dyDescent="0.35">
      <c r="A2732">
        <v>2730</v>
      </c>
      <c r="B2732" t="s">
        <v>2730</v>
      </c>
      <c r="C2732" t="s">
        <v>6840</v>
      </c>
      <c r="D2732" s="6">
        <v>27000</v>
      </c>
      <c r="E2732" s="6">
        <v>45979.01</v>
      </c>
      <c r="F2732" t="s">
        <v>8219</v>
      </c>
      <c r="G2732" t="s">
        <v>8224</v>
      </c>
      <c r="H2732" t="s">
        <v>8246</v>
      </c>
      <c r="I2732" s="7">
        <v>1366635575</v>
      </c>
      <c r="J2732" s="7">
        <v>1363611575</v>
      </c>
      <c r="K2732" t="b">
        <v>0</v>
      </c>
      <c r="L2732">
        <v>682</v>
      </c>
      <c r="M2732" t="b">
        <v>1</v>
      </c>
      <c r="N2732" s="7" t="s">
        <v>8322</v>
      </c>
      <c r="O2732" s="7" t="s">
        <v>8352</v>
      </c>
      <c r="P2732">
        <v>171</v>
      </c>
      <c r="Q2732" s="6">
        <f>E2732/Table1_2[[#This Row],[backers_count]]</f>
        <v>67.417903225806455</v>
      </c>
    </row>
    <row r="2733" spans="1:17" x14ac:dyDescent="0.35">
      <c r="A2733">
        <v>2731</v>
      </c>
      <c r="B2733" t="s">
        <v>2731</v>
      </c>
      <c r="C2733" t="s">
        <v>6841</v>
      </c>
      <c r="D2733" s="6">
        <v>30000</v>
      </c>
      <c r="E2733" s="6">
        <v>31291</v>
      </c>
      <c r="F2733" t="s">
        <v>8219</v>
      </c>
      <c r="G2733" t="s">
        <v>8224</v>
      </c>
      <c r="H2733" t="s">
        <v>8246</v>
      </c>
      <c r="I2733" s="7">
        <v>1413604800</v>
      </c>
      <c r="J2733" s="7">
        <v>1408624622</v>
      </c>
      <c r="K2733" t="b">
        <v>0</v>
      </c>
      <c r="L2733">
        <v>37</v>
      </c>
      <c r="M2733" t="b">
        <v>1</v>
      </c>
      <c r="N2733" s="7" t="s">
        <v>8322</v>
      </c>
      <c r="O2733" s="7" t="s">
        <v>8352</v>
      </c>
      <c r="P2733">
        <v>105</v>
      </c>
      <c r="Q2733" s="6">
        <f>E2733/Table1_2[[#This Row],[backers_count]]</f>
        <v>845.70270270270271</v>
      </c>
    </row>
    <row r="2734" spans="1:17" x14ac:dyDescent="0.35">
      <c r="A2734">
        <v>2732</v>
      </c>
      <c r="B2734" t="s">
        <v>2732</v>
      </c>
      <c r="C2734" t="s">
        <v>6842</v>
      </c>
      <c r="D2734" s="6">
        <v>12000</v>
      </c>
      <c r="E2734" s="6">
        <v>14190</v>
      </c>
      <c r="F2734" t="s">
        <v>8219</v>
      </c>
      <c r="G2734" t="s">
        <v>8224</v>
      </c>
      <c r="H2734" t="s">
        <v>8246</v>
      </c>
      <c r="I2734" s="7">
        <v>1369699200</v>
      </c>
      <c r="J2734" s="7">
        <v>1366917828</v>
      </c>
      <c r="K2734" t="b">
        <v>0</v>
      </c>
      <c r="L2734">
        <v>146</v>
      </c>
      <c r="M2734" t="b">
        <v>1</v>
      </c>
      <c r="N2734" s="7" t="s">
        <v>8322</v>
      </c>
      <c r="O2734" s="7" t="s">
        <v>8352</v>
      </c>
      <c r="P2734">
        <v>119</v>
      </c>
      <c r="Q2734" s="6">
        <f>E2734/Table1_2[[#This Row],[backers_count]]</f>
        <v>97.191780821917803</v>
      </c>
    </row>
    <row r="2735" spans="1:17" x14ac:dyDescent="0.35">
      <c r="A2735">
        <v>2733</v>
      </c>
      <c r="B2735" t="s">
        <v>2733</v>
      </c>
      <c r="C2735" t="s">
        <v>6843</v>
      </c>
      <c r="D2735" s="6">
        <v>50000</v>
      </c>
      <c r="E2735" s="6">
        <v>53769</v>
      </c>
      <c r="F2735" t="s">
        <v>8219</v>
      </c>
      <c r="G2735" t="s">
        <v>8224</v>
      </c>
      <c r="H2735" t="s">
        <v>8246</v>
      </c>
      <c r="I2735" s="7">
        <v>1428643974</v>
      </c>
      <c r="J2735" s="7">
        <v>1423463574</v>
      </c>
      <c r="K2735" t="b">
        <v>0</v>
      </c>
      <c r="L2735">
        <v>119</v>
      </c>
      <c r="M2735" t="b">
        <v>1</v>
      </c>
      <c r="N2735" s="7" t="s">
        <v>8322</v>
      </c>
      <c r="O2735" s="7" t="s">
        <v>8352</v>
      </c>
      <c r="P2735">
        <v>108</v>
      </c>
      <c r="Q2735" s="6">
        <f>E2735/Table1_2[[#This Row],[backers_count]]</f>
        <v>451.84033613445376</v>
      </c>
    </row>
    <row r="2736" spans="1:17" x14ac:dyDescent="0.35">
      <c r="A2736">
        <v>2734</v>
      </c>
      <c r="B2736" t="s">
        <v>2734</v>
      </c>
      <c r="C2736" t="s">
        <v>6844</v>
      </c>
      <c r="D2736" s="6">
        <v>1</v>
      </c>
      <c r="E2736" s="6">
        <v>22603</v>
      </c>
      <c r="F2736" t="s">
        <v>8219</v>
      </c>
      <c r="G2736" t="s">
        <v>8224</v>
      </c>
      <c r="H2736" t="s">
        <v>8246</v>
      </c>
      <c r="I2736" s="7">
        <v>1476395940</v>
      </c>
      <c r="J2736" s="7">
        <v>1473782592</v>
      </c>
      <c r="K2736" t="b">
        <v>0</v>
      </c>
      <c r="L2736">
        <v>163</v>
      </c>
      <c r="M2736" t="b">
        <v>1</v>
      </c>
      <c r="N2736" s="7" t="s">
        <v>8322</v>
      </c>
      <c r="O2736" s="7" t="s">
        <v>8352</v>
      </c>
      <c r="P2736">
        <v>2260300</v>
      </c>
      <c r="Q2736" s="6">
        <f>E2736/Table1_2[[#This Row],[backers_count]]</f>
        <v>138.66871165644173</v>
      </c>
    </row>
    <row r="2737" spans="1:17" x14ac:dyDescent="0.35">
      <c r="A2737">
        <v>2735</v>
      </c>
      <c r="B2737" t="s">
        <v>2735</v>
      </c>
      <c r="C2737" t="s">
        <v>6845</v>
      </c>
      <c r="D2737" s="6">
        <v>750</v>
      </c>
      <c r="E2737" s="6">
        <v>7336.01</v>
      </c>
      <c r="F2737" t="s">
        <v>8219</v>
      </c>
      <c r="G2737" t="s">
        <v>8225</v>
      </c>
      <c r="H2737" t="s">
        <v>8247</v>
      </c>
      <c r="I2737" s="7">
        <v>1363204800</v>
      </c>
      <c r="J2737" s="7">
        <v>1360551250</v>
      </c>
      <c r="K2737" t="b">
        <v>0</v>
      </c>
      <c r="L2737">
        <v>339</v>
      </c>
      <c r="M2737" t="b">
        <v>1</v>
      </c>
      <c r="N2737" s="7" t="s">
        <v>8322</v>
      </c>
      <c r="O2737" s="7" t="s">
        <v>8352</v>
      </c>
      <c r="P2737">
        <v>979</v>
      </c>
      <c r="Q2737" s="6">
        <f>E2737/Table1_2[[#This Row],[backers_count]]</f>
        <v>21.640147492625371</v>
      </c>
    </row>
    <row r="2738" spans="1:17" x14ac:dyDescent="0.35">
      <c r="A2738">
        <v>2736</v>
      </c>
      <c r="B2738" t="s">
        <v>2736</v>
      </c>
      <c r="C2738" t="s">
        <v>6846</v>
      </c>
      <c r="D2738" s="6">
        <v>8000</v>
      </c>
      <c r="E2738" s="6">
        <v>9832</v>
      </c>
      <c r="F2738" t="s">
        <v>8219</v>
      </c>
      <c r="G2738" t="s">
        <v>8229</v>
      </c>
      <c r="H2738" t="s">
        <v>8251</v>
      </c>
      <c r="I2738" s="7">
        <v>1398268773</v>
      </c>
      <c r="J2738" s="7">
        <v>1395676773</v>
      </c>
      <c r="K2738" t="b">
        <v>0</v>
      </c>
      <c r="L2738">
        <v>58</v>
      </c>
      <c r="M2738" t="b">
        <v>1</v>
      </c>
      <c r="N2738" s="7" t="s">
        <v>8322</v>
      </c>
      <c r="O2738" s="7" t="s">
        <v>8352</v>
      </c>
      <c r="P2738">
        <v>123</v>
      </c>
      <c r="Q2738" s="6">
        <f>E2738/Table1_2[[#This Row],[backers_count]]</f>
        <v>169.51724137931035</v>
      </c>
    </row>
    <row r="2739" spans="1:17" x14ac:dyDescent="0.35">
      <c r="A2739">
        <v>2737</v>
      </c>
      <c r="B2739" t="s">
        <v>2737</v>
      </c>
      <c r="C2739" t="s">
        <v>6847</v>
      </c>
      <c r="D2739" s="6">
        <v>30000</v>
      </c>
      <c r="E2739" s="6">
        <v>73818.240000000005</v>
      </c>
      <c r="F2739" t="s">
        <v>8219</v>
      </c>
      <c r="G2739" t="s">
        <v>8224</v>
      </c>
      <c r="H2739" t="s">
        <v>8246</v>
      </c>
      <c r="I2739" s="7">
        <v>1389812400</v>
      </c>
      <c r="J2739" s="7">
        <v>1386108087</v>
      </c>
      <c r="K2739" t="b">
        <v>0</v>
      </c>
      <c r="L2739">
        <v>456</v>
      </c>
      <c r="M2739" t="b">
        <v>1</v>
      </c>
      <c r="N2739" s="7" t="s">
        <v>8322</v>
      </c>
      <c r="O2739" s="7" t="s">
        <v>8352</v>
      </c>
      <c r="P2739">
        <v>247</v>
      </c>
      <c r="Q2739" s="6">
        <f>E2739/Table1_2[[#This Row],[backers_count]]</f>
        <v>161.88210526315791</v>
      </c>
    </row>
    <row r="2740" spans="1:17" x14ac:dyDescent="0.35">
      <c r="A2740">
        <v>2738</v>
      </c>
      <c r="B2740" t="s">
        <v>2738</v>
      </c>
      <c r="C2740" t="s">
        <v>6848</v>
      </c>
      <c r="D2740" s="6">
        <v>5000</v>
      </c>
      <c r="E2740" s="6">
        <v>7397</v>
      </c>
      <c r="F2740" t="s">
        <v>8219</v>
      </c>
      <c r="G2740" t="s">
        <v>8224</v>
      </c>
      <c r="H2740" t="s">
        <v>8246</v>
      </c>
      <c r="I2740" s="7">
        <v>1478402804</v>
      </c>
      <c r="J2740" s="7">
        <v>1473218804</v>
      </c>
      <c r="K2740" t="b">
        <v>0</v>
      </c>
      <c r="L2740">
        <v>15</v>
      </c>
      <c r="M2740" t="b">
        <v>1</v>
      </c>
      <c r="N2740" s="7" t="s">
        <v>8322</v>
      </c>
      <c r="O2740" s="7" t="s">
        <v>8352</v>
      </c>
      <c r="P2740">
        <v>148</v>
      </c>
      <c r="Q2740" s="6">
        <f>E2740/Table1_2[[#This Row],[backers_count]]</f>
        <v>493.13333333333333</v>
      </c>
    </row>
    <row r="2741" spans="1:17" x14ac:dyDescent="0.35">
      <c r="A2741">
        <v>2739</v>
      </c>
      <c r="B2741" t="s">
        <v>2739</v>
      </c>
      <c r="C2741" t="s">
        <v>6849</v>
      </c>
      <c r="D2741" s="6">
        <v>1100</v>
      </c>
      <c r="E2741" s="6">
        <v>4225</v>
      </c>
      <c r="F2741" t="s">
        <v>8219</v>
      </c>
      <c r="G2741" t="s">
        <v>8225</v>
      </c>
      <c r="H2741" t="s">
        <v>8247</v>
      </c>
      <c r="I2741" s="7">
        <v>1399324717</v>
      </c>
      <c r="J2741" s="7">
        <v>1395436717</v>
      </c>
      <c r="K2741" t="b">
        <v>0</v>
      </c>
      <c r="L2741">
        <v>191</v>
      </c>
      <c r="M2741" t="b">
        <v>1</v>
      </c>
      <c r="N2741" s="7" t="s">
        <v>8322</v>
      </c>
      <c r="O2741" s="7" t="s">
        <v>8352</v>
      </c>
      <c r="P2741">
        <v>385</v>
      </c>
      <c r="Q2741" s="6">
        <f>E2741/Table1_2[[#This Row],[backers_count]]</f>
        <v>22.120418848167539</v>
      </c>
    </row>
    <row r="2742" spans="1:17" x14ac:dyDescent="0.35">
      <c r="A2742">
        <v>2740</v>
      </c>
      <c r="B2742" t="s">
        <v>2740</v>
      </c>
      <c r="C2742" t="s">
        <v>6850</v>
      </c>
      <c r="D2742" s="6">
        <v>300</v>
      </c>
      <c r="E2742" s="6">
        <v>310</v>
      </c>
      <c r="F2742" t="s">
        <v>8219</v>
      </c>
      <c r="G2742" t="s">
        <v>8224</v>
      </c>
      <c r="H2742" t="s">
        <v>8246</v>
      </c>
      <c r="I2742" s="7">
        <v>1426117552</v>
      </c>
      <c r="J2742" s="7">
        <v>1423529152</v>
      </c>
      <c r="K2742" t="b">
        <v>0</v>
      </c>
      <c r="L2742">
        <v>17</v>
      </c>
      <c r="M2742" t="b">
        <v>1</v>
      </c>
      <c r="N2742" s="7" t="s">
        <v>8322</v>
      </c>
      <c r="O2742" s="7" t="s">
        <v>8352</v>
      </c>
      <c r="P2742">
        <v>104</v>
      </c>
      <c r="Q2742" s="6">
        <f>E2742/Table1_2[[#This Row],[backers_count]]</f>
        <v>18.235294117647058</v>
      </c>
    </row>
    <row r="2743" spans="1:17" x14ac:dyDescent="0.35">
      <c r="A2743">
        <v>2741</v>
      </c>
      <c r="B2743" t="s">
        <v>2741</v>
      </c>
      <c r="C2743" t="s">
        <v>6851</v>
      </c>
      <c r="D2743" s="6">
        <v>8000</v>
      </c>
      <c r="E2743" s="6">
        <v>35</v>
      </c>
      <c r="F2743" t="s">
        <v>8221</v>
      </c>
      <c r="G2743" t="s">
        <v>8224</v>
      </c>
      <c r="H2743" t="s">
        <v>8246</v>
      </c>
      <c r="I2743" s="7">
        <v>1413770820</v>
      </c>
      <c r="J2743" s="7">
        <v>1412005602</v>
      </c>
      <c r="K2743" t="b">
        <v>0</v>
      </c>
      <c r="L2743">
        <v>4</v>
      </c>
      <c r="M2743" t="b">
        <v>0</v>
      </c>
      <c r="N2743" s="7" t="s">
        <v>8325</v>
      </c>
      <c r="O2743" s="7" t="s">
        <v>8361</v>
      </c>
      <c r="P2743">
        <v>1</v>
      </c>
      <c r="Q2743" s="6">
        <f>E2743/Table1_2[[#This Row],[backers_count]]</f>
        <v>8.75</v>
      </c>
    </row>
    <row r="2744" spans="1:17" x14ac:dyDescent="0.35">
      <c r="A2744">
        <v>2742</v>
      </c>
      <c r="B2744" t="s">
        <v>2742</v>
      </c>
      <c r="C2744" t="s">
        <v>6852</v>
      </c>
      <c r="D2744" s="6">
        <v>2500</v>
      </c>
      <c r="E2744" s="6">
        <v>731</v>
      </c>
      <c r="F2744" t="s">
        <v>8221</v>
      </c>
      <c r="G2744" t="s">
        <v>8224</v>
      </c>
      <c r="H2744" t="s">
        <v>8246</v>
      </c>
      <c r="I2744" s="7">
        <v>1337102187</v>
      </c>
      <c r="J2744" s="7">
        <v>1335892587</v>
      </c>
      <c r="K2744" t="b">
        <v>0</v>
      </c>
      <c r="L2744">
        <v>18</v>
      </c>
      <c r="M2744" t="b">
        <v>0</v>
      </c>
      <c r="N2744" s="7" t="s">
        <v>8325</v>
      </c>
      <c r="O2744" s="7" t="s">
        <v>8361</v>
      </c>
      <c r="P2744">
        <v>30</v>
      </c>
      <c r="Q2744" s="6">
        <f>E2744/Table1_2[[#This Row],[backers_count]]</f>
        <v>40.611111111111114</v>
      </c>
    </row>
    <row r="2745" spans="1:17" x14ac:dyDescent="0.35">
      <c r="A2745">
        <v>2743</v>
      </c>
      <c r="B2745" t="s">
        <v>2743</v>
      </c>
      <c r="C2745" t="s">
        <v>6853</v>
      </c>
      <c r="D2745" s="6">
        <v>5999</v>
      </c>
      <c r="E2745" s="6">
        <v>0</v>
      </c>
      <c r="F2745" t="s">
        <v>8221</v>
      </c>
      <c r="G2745" t="s">
        <v>8224</v>
      </c>
      <c r="H2745" t="s">
        <v>8246</v>
      </c>
      <c r="I2745" s="7">
        <v>1476863607</v>
      </c>
      <c r="J2745" s="7">
        <v>1474271607</v>
      </c>
      <c r="K2745" t="b">
        <v>0</v>
      </c>
      <c r="L2745">
        <v>0</v>
      </c>
      <c r="M2745" t="b">
        <v>0</v>
      </c>
      <c r="N2745" s="7" t="s">
        <v>8325</v>
      </c>
      <c r="O2745" s="7" t="s">
        <v>8361</v>
      </c>
      <c r="P2745">
        <v>0</v>
      </c>
      <c r="Q2745" s="6" t="e">
        <f>E2745/Table1_2[[#This Row],[backers_count]]</f>
        <v>#DIV/0!</v>
      </c>
    </row>
    <row r="2746" spans="1:17" x14ac:dyDescent="0.35">
      <c r="A2746">
        <v>2744</v>
      </c>
      <c r="B2746" t="s">
        <v>2744</v>
      </c>
      <c r="C2746" t="s">
        <v>6854</v>
      </c>
      <c r="D2746" s="6">
        <v>16000</v>
      </c>
      <c r="E2746" s="6">
        <v>835</v>
      </c>
      <c r="F2746" t="s">
        <v>8221</v>
      </c>
      <c r="G2746" t="s">
        <v>8224</v>
      </c>
      <c r="H2746" t="s">
        <v>8246</v>
      </c>
      <c r="I2746" s="7">
        <v>1330478998</v>
      </c>
      <c r="J2746" s="7">
        <v>1327886998</v>
      </c>
      <c r="K2746" t="b">
        <v>0</v>
      </c>
      <c r="L2746">
        <v>22</v>
      </c>
      <c r="M2746" t="b">
        <v>0</v>
      </c>
      <c r="N2746" s="7" t="s">
        <v>8325</v>
      </c>
      <c r="O2746" s="7" t="s">
        <v>8361</v>
      </c>
      <c r="P2746">
        <v>6</v>
      </c>
      <c r="Q2746" s="6">
        <f>E2746/Table1_2[[#This Row],[backers_count]]</f>
        <v>37.954545454545453</v>
      </c>
    </row>
    <row r="2747" spans="1:17" x14ac:dyDescent="0.35">
      <c r="A2747">
        <v>2745</v>
      </c>
      <c r="B2747" t="s">
        <v>2745</v>
      </c>
      <c r="C2747" t="s">
        <v>6855</v>
      </c>
      <c r="D2747" s="6">
        <v>8000</v>
      </c>
      <c r="E2747" s="6">
        <v>1751</v>
      </c>
      <c r="F2747" t="s">
        <v>8221</v>
      </c>
      <c r="G2747" t="s">
        <v>8224</v>
      </c>
      <c r="H2747" t="s">
        <v>8246</v>
      </c>
      <c r="I2747" s="7">
        <v>1342309368</v>
      </c>
      <c r="J2747" s="7">
        <v>1337125368</v>
      </c>
      <c r="K2747" t="b">
        <v>0</v>
      </c>
      <c r="L2747">
        <v>49</v>
      </c>
      <c r="M2747" t="b">
        <v>0</v>
      </c>
      <c r="N2747" s="7" t="s">
        <v>8325</v>
      </c>
      <c r="O2747" s="7" t="s">
        <v>8361</v>
      </c>
      <c r="P2747">
        <v>22</v>
      </c>
      <c r="Q2747" s="6">
        <f>E2747/Table1_2[[#This Row],[backers_count]]</f>
        <v>35.734693877551024</v>
      </c>
    </row>
    <row r="2748" spans="1:17" x14ac:dyDescent="0.35">
      <c r="A2748">
        <v>2746</v>
      </c>
      <c r="B2748" t="s">
        <v>2746</v>
      </c>
      <c r="C2748" t="s">
        <v>6856</v>
      </c>
      <c r="D2748" s="6">
        <v>3000</v>
      </c>
      <c r="E2748" s="6">
        <v>801</v>
      </c>
      <c r="F2748" t="s">
        <v>8221</v>
      </c>
      <c r="G2748" t="s">
        <v>8224</v>
      </c>
      <c r="H2748" t="s">
        <v>8246</v>
      </c>
      <c r="I2748" s="7">
        <v>1409337911</v>
      </c>
      <c r="J2748" s="7">
        <v>1406745911</v>
      </c>
      <c r="K2748" t="b">
        <v>0</v>
      </c>
      <c r="L2748">
        <v>19</v>
      </c>
      <c r="M2748" t="b">
        <v>0</v>
      </c>
      <c r="N2748" s="7" t="s">
        <v>8325</v>
      </c>
      <c r="O2748" s="7" t="s">
        <v>8361</v>
      </c>
      <c r="P2748">
        <v>27</v>
      </c>
      <c r="Q2748" s="6">
        <f>E2748/Table1_2[[#This Row],[backers_count]]</f>
        <v>42.157894736842103</v>
      </c>
    </row>
    <row r="2749" spans="1:17" x14ac:dyDescent="0.35">
      <c r="A2749">
        <v>2747</v>
      </c>
      <c r="B2749" t="s">
        <v>2747</v>
      </c>
      <c r="C2749" t="s">
        <v>6857</v>
      </c>
      <c r="D2749" s="6">
        <v>500</v>
      </c>
      <c r="E2749" s="6">
        <v>140</v>
      </c>
      <c r="F2749" t="s">
        <v>8221</v>
      </c>
      <c r="G2749" t="s">
        <v>8224</v>
      </c>
      <c r="H2749" t="s">
        <v>8246</v>
      </c>
      <c r="I2749" s="7">
        <v>1339816200</v>
      </c>
      <c r="J2749" s="7">
        <v>1337095997</v>
      </c>
      <c r="K2749" t="b">
        <v>0</v>
      </c>
      <c r="L2749">
        <v>4</v>
      </c>
      <c r="M2749" t="b">
        <v>0</v>
      </c>
      <c r="N2749" s="7" t="s">
        <v>8325</v>
      </c>
      <c r="O2749" s="7" t="s">
        <v>8361</v>
      </c>
      <c r="P2749">
        <v>29</v>
      </c>
      <c r="Q2749" s="6">
        <f>E2749/Table1_2[[#This Row],[backers_count]]</f>
        <v>35</v>
      </c>
    </row>
    <row r="2750" spans="1:17" x14ac:dyDescent="0.35">
      <c r="A2750">
        <v>2748</v>
      </c>
      <c r="B2750" t="s">
        <v>2748</v>
      </c>
      <c r="C2750" t="s">
        <v>6858</v>
      </c>
      <c r="D2750" s="6">
        <v>5000</v>
      </c>
      <c r="E2750" s="6">
        <v>53</v>
      </c>
      <c r="F2750" t="s">
        <v>8221</v>
      </c>
      <c r="G2750" t="s">
        <v>8224</v>
      </c>
      <c r="H2750" t="s">
        <v>8246</v>
      </c>
      <c r="I2750" s="7">
        <v>1472835802</v>
      </c>
      <c r="J2750" s="7">
        <v>1470243802</v>
      </c>
      <c r="K2750" t="b">
        <v>0</v>
      </c>
      <c r="L2750">
        <v>4</v>
      </c>
      <c r="M2750" t="b">
        <v>0</v>
      </c>
      <c r="N2750" s="7" t="s">
        <v>8325</v>
      </c>
      <c r="O2750" s="7" t="s">
        <v>8361</v>
      </c>
      <c r="P2750">
        <v>2</v>
      </c>
      <c r="Q2750" s="6">
        <f>E2750/Table1_2[[#This Row],[backers_count]]</f>
        <v>13.25</v>
      </c>
    </row>
    <row r="2751" spans="1:17" x14ac:dyDescent="0.35">
      <c r="A2751">
        <v>2749</v>
      </c>
      <c r="B2751" t="s">
        <v>2749</v>
      </c>
      <c r="C2751" t="s">
        <v>6859</v>
      </c>
      <c r="D2751" s="6">
        <v>10000</v>
      </c>
      <c r="E2751" s="6">
        <v>110</v>
      </c>
      <c r="F2751" t="s">
        <v>8221</v>
      </c>
      <c r="G2751" t="s">
        <v>8224</v>
      </c>
      <c r="H2751" t="s">
        <v>8246</v>
      </c>
      <c r="I2751" s="7">
        <v>1428171037</v>
      </c>
      <c r="J2751" s="7">
        <v>1425582637</v>
      </c>
      <c r="K2751" t="b">
        <v>0</v>
      </c>
      <c r="L2751">
        <v>2</v>
      </c>
      <c r="M2751" t="b">
        <v>0</v>
      </c>
      <c r="N2751" s="7" t="s">
        <v>8325</v>
      </c>
      <c r="O2751" s="7" t="s">
        <v>8361</v>
      </c>
      <c r="P2751">
        <v>2</v>
      </c>
      <c r="Q2751" s="6">
        <f>E2751/Table1_2[[#This Row],[backers_count]]</f>
        <v>55</v>
      </c>
    </row>
    <row r="2752" spans="1:17" x14ac:dyDescent="0.35">
      <c r="A2752">
        <v>2750</v>
      </c>
      <c r="B2752" t="s">
        <v>2750</v>
      </c>
      <c r="C2752" t="s">
        <v>6860</v>
      </c>
      <c r="D2752" s="6">
        <v>1999</v>
      </c>
      <c r="E2752" s="6">
        <v>0</v>
      </c>
      <c r="F2752" t="s">
        <v>8221</v>
      </c>
      <c r="G2752" t="s">
        <v>8224</v>
      </c>
      <c r="H2752" t="s">
        <v>8246</v>
      </c>
      <c r="I2752" s="7">
        <v>1341086400</v>
      </c>
      <c r="J2752" s="7">
        <v>1340055345</v>
      </c>
      <c r="K2752" t="b">
        <v>0</v>
      </c>
      <c r="L2752">
        <v>0</v>
      </c>
      <c r="M2752" t="b">
        <v>0</v>
      </c>
      <c r="N2752" s="7" t="s">
        <v>8325</v>
      </c>
      <c r="O2752" s="7" t="s">
        <v>8361</v>
      </c>
      <c r="P2752">
        <v>0</v>
      </c>
      <c r="Q2752" s="6" t="e">
        <f>E2752/Table1_2[[#This Row],[backers_count]]</f>
        <v>#DIV/0!</v>
      </c>
    </row>
    <row r="2753" spans="1:17" x14ac:dyDescent="0.35">
      <c r="A2753">
        <v>2751</v>
      </c>
      <c r="B2753" t="s">
        <v>2751</v>
      </c>
      <c r="C2753" t="s">
        <v>6861</v>
      </c>
      <c r="D2753" s="6">
        <v>3274</v>
      </c>
      <c r="E2753" s="6">
        <v>0</v>
      </c>
      <c r="F2753" t="s">
        <v>8221</v>
      </c>
      <c r="G2753" t="s">
        <v>8224</v>
      </c>
      <c r="H2753" t="s">
        <v>8246</v>
      </c>
      <c r="I2753" s="7">
        <v>1403039842</v>
      </c>
      <c r="J2753" s="7">
        <v>1397855842</v>
      </c>
      <c r="K2753" t="b">
        <v>0</v>
      </c>
      <c r="L2753">
        <v>0</v>
      </c>
      <c r="M2753" t="b">
        <v>0</v>
      </c>
      <c r="N2753" s="7" t="s">
        <v>8325</v>
      </c>
      <c r="O2753" s="7" t="s">
        <v>8361</v>
      </c>
      <c r="P2753">
        <v>0</v>
      </c>
      <c r="Q2753" s="6" t="e">
        <f>E2753/Table1_2[[#This Row],[backers_count]]</f>
        <v>#DIV/0!</v>
      </c>
    </row>
    <row r="2754" spans="1:17" x14ac:dyDescent="0.35">
      <c r="A2754">
        <v>2752</v>
      </c>
      <c r="B2754" t="s">
        <v>2752</v>
      </c>
      <c r="C2754" t="s">
        <v>6862</v>
      </c>
      <c r="D2754" s="6">
        <v>4800</v>
      </c>
      <c r="E2754" s="6">
        <v>550</v>
      </c>
      <c r="F2754" t="s">
        <v>8221</v>
      </c>
      <c r="G2754" t="s">
        <v>8224</v>
      </c>
      <c r="H2754" t="s">
        <v>8246</v>
      </c>
      <c r="I2754" s="7">
        <v>1324232504</v>
      </c>
      <c r="J2754" s="7">
        <v>1320776504</v>
      </c>
      <c r="K2754" t="b">
        <v>0</v>
      </c>
      <c r="L2754">
        <v>14</v>
      </c>
      <c r="M2754" t="b">
        <v>0</v>
      </c>
      <c r="N2754" s="7" t="s">
        <v>8325</v>
      </c>
      <c r="O2754" s="7" t="s">
        <v>8361</v>
      </c>
      <c r="P2754">
        <v>12</v>
      </c>
      <c r="Q2754" s="6">
        <f>E2754/Table1_2[[#This Row],[backers_count]]</f>
        <v>39.285714285714285</v>
      </c>
    </row>
    <row r="2755" spans="1:17" x14ac:dyDescent="0.35">
      <c r="A2755">
        <v>2753</v>
      </c>
      <c r="B2755" t="s">
        <v>2753</v>
      </c>
      <c r="C2755" t="s">
        <v>6863</v>
      </c>
      <c r="D2755" s="6">
        <v>2000</v>
      </c>
      <c r="E2755" s="6">
        <v>380</v>
      </c>
      <c r="F2755" t="s">
        <v>8221</v>
      </c>
      <c r="G2755" t="s">
        <v>8224</v>
      </c>
      <c r="H2755" t="s">
        <v>8246</v>
      </c>
      <c r="I2755" s="7">
        <v>1346017023</v>
      </c>
      <c r="J2755" s="7">
        <v>1343425023</v>
      </c>
      <c r="K2755" t="b">
        <v>0</v>
      </c>
      <c r="L2755">
        <v>8</v>
      </c>
      <c r="M2755" t="b">
        <v>0</v>
      </c>
      <c r="N2755" s="7" t="s">
        <v>8325</v>
      </c>
      <c r="O2755" s="7" t="s">
        <v>8361</v>
      </c>
      <c r="P2755">
        <v>19</v>
      </c>
      <c r="Q2755" s="6">
        <f>E2755/Table1_2[[#This Row],[backers_count]]</f>
        <v>47.5</v>
      </c>
    </row>
    <row r="2756" spans="1:17" x14ac:dyDescent="0.35">
      <c r="A2756">
        <v>2754</v>
      </c>
      <c r="B2756" t="s">
        <v>2754</v>
      </c>
      <c r="C2756" t="s">
        <v>6864</v>
      </c>
      <c r="D2756" s="6">
        <v>10000</v>
      </c>
      <c r="E2756" s="6">
        <v>0</v>
      </c>
      <c r="F2756" t="s">
        <v>8221</v>
      </c>
      <c r="G2756" t="s">
        <v>8224</v>
      </c>
      <c r="H2756" t="s">
        <v>8246</v>
      </c>
      <c r="I2756" s="7">
        <v>1410448551</v>
      </c>
      <c r="J2756" s="7">
        <v>1407856551</v>
      </c>
      <c r="K2756" t="b">
        <v>0</v>
      </c>
      <c r="L2756">
        <v>0</v>
      </c>
      <c r="M2756" t="b">
        <v>0</v>
      </c>
      <c r="N2756" s="7" t="s">
        <v>8325</v>
      </c>
      <c r="O2756" s="7" t="s">
        <v>8361</v>
      </c>
      <c r="P2756">
        <v>0</v>
      </c>
      <c r="Q2756" s="6" t="e">
        <f>E2756/Table1_2[[#This Row],[backers_count]]</f>
        <v>#DIV/0!</v>
      </c>
    </row>
    <row r="2757" spans="1:17" x14ac:dyDescent="0.35">
      <c r="A2757">
        <v>2755</v>
      </c>
      <c r="B2757" t="s">
        <v>2755</v>
      </c>
      <c r="C2757" t="s">
        <v>6865</v>
      </c>
      <c r="D2757" s="6">
        <v>500</v>
      </c>
      <c r="E2757" s="6">
        <v>260</v>
      </c>
      <c r="F2757" t="s">
        <v>8221</v>
      </c>
      <c r="G2757" t="s">
        <v>8241</v>
      </c>
      <c r="H2757" t="s">
        <v>8249</v>
      </c>
      <c r="I2757" s="7">
        <v>1428519527</v>
      </c>
      <c r="J2757" s="7">
        <v>1425927527</v>
      </c>
      <c r="K2757" t="b">
        <v>0</v>
      </c>
      <c r="L2757">
        <v>15</v>
      </c>
      <c r="M2757" t="b">
        <v>0</v>
      </c>
      <c r="N2757" s="7" t="s">
        <v>8325</v>
      </c>
      <c r="O2757" s="7" t="s">
        <v>8361</v>
      </c>
      <c r="P2757">
        <v>52</v>
      </c>
      <c r="Q2757" s="6">
        <f>E2757/Table1_2[[#This Row],[backers_count]]</f>
        <v>17.333333333333332</v>
      </c>
    </row>
    <row r="2758" spans="1:17" x14ac:dyDescent="0.35">
      <c r="A2758">
        <v>2756</v>
      </c>
      <c r="B2758" t="s">
        <v>2756</v>
      </c>
      <c r="C2758" t="s">
        <v>6866</v>
      </c>
      <c r="D2758" s="6">
        <v>10000</v>
      </c>
      <c r="E2758" s="6">
        <v>1048</v>
      </c>
      <c r="F2758" t="s">
        <v>8221</v>
      </c>
      <c r="G2758" t="s">
        <v>8224</v>
      </c>
      <c r="H2758" t="s">
        <v>8246</v>
      </c>
      <c r="I2758" s="7">
        <v>1389476201</v>
      </c>
      <c r="J2758" s="7">
        <v>1386884201</v>
      </c>
      <c r="K2758" t="b">
        <v>0</v>
      </c>
      <c r="L2758">
        <v>33</v>
      </c>
      <c r="M2758" t="b">
        <v>0</v>
      </c>
      <c r="N2758" s="7" t="s">
        <v>8325</v>
      </c>
      <c r="O2758" s="7" t="s">
        <v>8361</v>
      </c>
      <c r="P2758">
        <v>11</v>
      </c>
      <c r="Q2758" s="6">
        <f>E2758/Table1_2[[#This Row],[backers_count]]</f>
        <v>31.757575757575758</v>
      </c>
    </row>
    <row r="2759" spans="1:17" x14ac:dyDescent="0.35">
      <c r="A2759">
        <v>2757</v>
      </c>
      <c r="B2759" t="s">
        <v>2757</v>
      </c>
      <c r="C2759" t="s">
        <v>6867</v>
      </c>
      <c r="D2759" s="6">
        <v>1500</v>
      </c>
      <c r="E2759" s="6">
        <v>10</v>
      </c>
      <c r="F2759" t="s">
        <v>8221</v>
      </c>
      <c r="G2759" t="s">
        <v>8224</v>
      </c>
      <c r="H2759" t="s">
        <v>8246</v>
      </c>
      <c r="I2759" s="7">
        <v>1470498332</v>
      </c>
      <c r="J2759" s="7">
        <v>1469202332</v>
      </c>
      <c r="K2759" t="b">
        <v>0</v>
      </c>
      <c r="L2759">
        <v>2</v>
      </c>
      <c r="M2759" t="b">
        <v>0</v>
      </c>
      <c r="N2759" s="7" t="s">
        <v>8325</v>
      </c>
      <c r="O2759" s="7" t="s">
        <v>8361</v>
      </c>
      <c r="P2759">
        <v>1</v>
      </c>
      <c r="Q2759" s="6">
        <f>E2759/Table1_2[[#This Row],[backers_count]]</f>
        <v>5</v>
      </c>
    </row>
    <row r="2760" spans="1:17" x14ac:dyDescent="0.35">
      <c r="A2760">
        <v>2758</v>
      </c>
      <c r="B2760" t="s">
        <v>2758</v>
      </c>
      <c r="C2760" t="s">
        <v>6868</v>
      </c>
      <c r="D2760" s="6">
        <v>2000</v>
      </c>
      <c r="E2760" s="6">
        <v>234</v>
      </c>
      <c r="F2760" t="s">
        <v>8221</v>
      </c>
      <c r="G2760" t="s">
        <v>8226</v>
      </c>
      <c r="H2760" t="s">
        <v>8248</v>
      </c>
      <c r="I2760" s="7">
        <v>1476095783</v>
      </c>
      <c r="J2760" s="7">
        <v>1474886183</v>
      </c>
      <c r="K2760" t="b">
        <v>0</v>
      </c>
      <c r="L2760">
        <v>6</v>
      </c>
      <c r="M2760" t="b">
        <v>0</v>
      </c>
      <c r="N2760" s="7" t="s">
        <v>8325</v>
      </c>
      <c r="O2760" s="7" t="s">
        <v>8361</v>
      </c>
      <c r="P2760">
        <v>12</v>
      </c>
      <c r="Q2760" s="6">
        <f>E2760/Table1_2[[#This Row],[backers_count]]</f>
        <v>39</v>
      </c>
    </row>
    <row r="2761" spans="1:17" x14ac:dyDescent="0.35">
      <c r="A2761">
        <v>2759</v>
      </c>
      <c r="B2761" t="s">
        <v>2759</v>
      </c>
      <c r="C2761" t="s">
        <v>6869</v>
      </c>
      <c r="D2761" s="6">
        <v>1000</v>
      </c>
      <c r="E2761" s="6">
        <v>105</v>
      </c>
      <c r="F2761" t="s">
        <v>8221</v>
      </c>
      <c r="G2761" t="s">
        <v>8226</v>
      </c>
      <c r="H2761" t="s">
        <v>8248</v>
      </c>
      <c r="I2761" s="7">
        <v>1468658866</v>
      </c>
      <c r="J2761" s="7">
        <v>1464943666</v>
      </c>
      <c r="K2761" t="b">
        <v>0</v>
      </c>
      <c r="L2761">
        <v>2</v>
      </c>
      <c r="M2761" t="b">
        <v>0</v>
      </c>
      <c r="N2761" s="7" t="s">
        <v>8325</v>
      </c>
      <c r="O2761" s="7" t="s">
        <v>8361</v>
      </c>
      <c r="P2761">
        <v>11</v>
      </c>
      <c r="Q2761" s="6">
        <f>E2761/Table1_2[[#This Row],[backers_count]]</f>
        <v>52.5</v>
      </c>
    </row>
    <row r="2762" spans="1:17" x14ac:dyDescent="0.35">
      <c r="A2762">
        <v>2760</v>
      </c>
      <c r="B2762" t="s">
        <v>2760</v>
      </c>
      <c r="C2762" t="s">
        <v>6870</v>
      </c>
      <c r="D2762" s="6">
        <v>5000</v>
      </c>
      <c r="E2762" s="6">
        <v>0</v>
      </c>
      <c r="F2762" t="s">
        <v>8221</v>
      </c>
      <c r="G2762" t="s">
        <v>8225</v>
      </c>
      <c r="H2762" t="s">
        <v>8247</v>
      </c>
      <c r="I2762" s="7">
        <v>1371726258</v>
      </c>
      <c r="J2762" s="7">
        <v>1369134258</v>
      </c>
      <c r="K2762" t="b">
        <v>0</v>
      </c>
      <c r="L2762">
        <v>0</v>
      </c>
      <c r="M2762" t="b">
        <v>0</v>
      </c>
      <c r="N2762" s="7" t="s">
        <v>8325</v>
      </c>
      <c r="O2762" s="7" t="s">
        <v>8361</v>
      </c>
      <c r="P2762">
        <v>0</v>
      </c>
      <c r="Q2762" s="6" t="e">
        <f>E2762/Table1_2[[#This Row],[backers_count]]</f>
        <v>#DIV/0!</v>
      </c>
    </row>
    <row r="2763" spans="1:17" x14ac:dyDescent="0.35">
      <c r="A2763">
        <v>2761</v>
      </c>
      <c r="B2763" t="s">
        <v>2761</v>
      </c>
      <c r="C2763" t="s">
        <v>6871</v>
      </c>
      <c r="D2763" s="6">
        <v>5000</v>
      </c>
      <c r="E2763" s="6">
        <v>36</v>
      </c>
      <c r="F2763" t="s">
        <v>8221</v>
      </c>
      <c r="G2763" t="s">
        <v>8224</v>
      </c>
      <c r="H2763" t="s">
        <v>8246</v>
      </c>
      <c r="I2763" s="7">
        <v>1357176693</v>
      </c>
      <c r="J2763" s="7">
        <v>1354584693</v>
      </c>
      <c r="K2763" t="b">
        <v>0</v>
      </c>
      <c r="L2763">
        <v>4</v>
      </c>
      <c r="M2763" t="b">
        <v>0</v>
      </c>
      <c r="N2763" s="7" t="s">
        <v>8325</v>
      </c>
      <c r="O2763" s="7" t="s">
        <v>8361</v>
      </c>
      <c r="P2763">
        <v>1</v>
      </c>
      <c r="Q2763" s="6">
        <f>E2763/Table1_2[[#This Row],[backers_count]]</f>
        <v>9</v>
      </c>
    </row>
    <row r="2764" spans="1:17" x14ac:dyDescent="0.35">
      <c r="A2764">
        <v>2762</v>
      </c>
      <c r="B2764" t="s">
        <v>2762</v>
      </c>
      <c r="C2764" t="s">
        <v>6872</v>
      </c>
      <c r="D2764" s="6">
        <v>3250</v>
      </c>
      <c r="E2764" s="6">
        <v>25</v>
      </c>
      <c r="F2764" t="s">
        <v>8221</v>
      </c>
      <c r="G2764" t="s">
        <v>8224</v>
      </c>
      <c r="H2764" t="s">
        <v>8246</v>
      </c>
      <c r="I2764" s="7">
        <v>1332114795</v>
      </c>
      <c r="J2764" s="7">
        <v>1326934395</v>
      </c>
      <c r="K2764" t="b">
        <v>0</v>
      </c>
      <c r="L2764">
        <v>1</v>
      </c>
      <c r="M2764" t="b">
        <v>0</v>
      </c>
      <c r="N2764" s="7" t="s">
        <v>8325</v>
      </c>
      <c r="O2764" s="7" t="s">
        <v>8361</v>
      </c>
      <c r="P2764">
        <v>1</v>
      </c>
      <c r="Q2764" s="6">
        <f>E2764/Table1_2[[#This Row],[backers_count]]</f>
        <v>25</v>
      </c>
    </row>
    <row r="2765" spans="1:17" x14ac:dyDescent="0.35">
      <c r="A2765">
        <v>2763</v>
      </c>
      <c r="B2765" t="s">
        <v>2763</v>
      </c>
      <c r="C2765" t="s">
        <v>6873</v>
      </c>
      <c r="D2765" s="6">
        <v>39400</v>
      </c>
      <c r="E2765" s="6">
        <v>90</v>
      </c>
      <c r="F2765" t="s">
        <v>8221</v>
      </c>
      <c r="G2765" t="s">
        <v>8224</v>
      </c>
      <c r="H2765" t="s">
        <v>8246</v>
      </c>
      <c r="I2765" s="7">
        <v>1369403684</v>
      </c>
      <c r="J2765" s="7">
        <v>1365515684</v>
      </c>
      <c r="K2765" t="b">
        <v>0</v>
      </c>
      <c r="L2765">
        <v>3</v>
      </c>
      <c r="M2765" t="b">
        <v>0</v>
      </c>
      <c r="N2765" s="7" t="s">
        <v>8325</v>
      </c>
      <c r="O2765" s="7" t="s">
        <v>8361</v>
      </c>
      <c r="P2765">
        <v>1</v>
      </c>
      <c r="Q2765" s="6">
        <f>E2765/Table1_2[[#This Row],[backers_count]]</f>
        <v>30</v>
      </c>
    </row>
    <row r="2766" spans="1:17" x14ac:dyDescent="0.35">
      <c r="A2766">
        <v>2764</v>
      </c>
      <c r="B2766" t="s">
        <v>2764</v>
      </c>
      <c r="C2766" t="s">
        <v>6874</v>
      </c>
      <c r="D2766" s="6">
        <v>4000</v>
      </c>
      <c r="E2766" s="6">
        <v>45</v>
      </c>
      <c r="F2766" t="s">
        <v>8221</v>
      </c>
      <c r="G2766" t="s">
        <v>8224</v>
      </c>
      <c r="H2766" t="s">
        <v>8246</v>
      </c>
      <c r="I2766" s="7">
        <v>1338404400</v>
      </c>
      <c r="J2766" s="7">
        <v>1335855631</v>
      </c>
      <c r="K2766" t="b">
        <v>0</v>
      </c>
      <c r="L2766">
        <v>4</v>
      </c>
      <c r="M2766" t="b">
        <v>0</v>
      </c>
      <c r="N2766" s="7" t="s">
        <v>8325</v>
      </c>
      <c r="O2766" s="7" t="s">
        <v>8361</v>
      </c>
      <c r="P2766">
        <v>2</v>
      </c>
      <c r="Q2766" s="6">
        <f>E2766/Table1_2[[#This Row],[backers_count]]</f>
        <v>11.25</v>
      </c>
    </row>
    <row r="2767" spans="1:17" x14ac:dyDescent="0.35">
      <c r="A2767">
        <v>2765</v>
      </c>
      <c r="B2767" t="s">
        <v>2765</v>
      </c>
      <c r="C2767" t="s">
        <v>6875</v>
      </c>
      <c r="D2767" s="6">
        <v>4000</v>
      </c>
      <c r="E2767" s="6">
        <v>0</v>
      </c>
      <c r="F2767" t="s">
        <v>8221</v>
      </c>
      <c r="G2767" t="s">
        <v>8224</v>
      </c>
      <c r="H2767" t="s">
        <v>8246</v>
      </c>
      <c r="I2767" s="7">
        <v>1351432428</v>
      </c>
      <c r="J2767" s="7">
        <v>1350050028</v>
      </c>
      <c r="K2767" t="b">
        <v>0</v>
      </c>
      <c r="L2767">
        <v>0</v>
      </c>
      <c r="M2767" t="b">
        <v>0</v>
      </c>
      <c r="N2767" s="7" t="s">
        <v>8325</v>
      </c>
      <c r="O2767" s="7" t="s">
        <v>8361</v>
      </c>
      <c r="P2767">
        <v>0</v>
      </c>
      <c r="Q2767" s="6" t="e">
        <f>E2767/Table1_2[[#This Row],[backers_count]]</f>
        <v>#DIV/0!</v>
      </c>
    </row>
    <row r="2768" spans="1:17" x14ac:dyDescent="0.35">
      <c r="A2768">
        <v>2766</v>
      </c>
      <c r="B2768" t="s">
        <v>2766</v>
      </c>
      <c r="C2768" t="s">
        <v>6876</v>
      </c>
      <c r="D2768" s="6">
        <v>5000</v>
      </c>
      <c r="E2768" s="6">
        <v>100</v>
      </c>
      <c r="F2768" t="s">
        <v>8221</v>
      </c>
      <c r="G2768" t="s">
        <v>8224</v>
      </c>
      <c r="H2768" t="s">
        <v>8246</v>
      </c>
      <c r="I2768" s="7">
        <v>1313078518</v>
      </c>
      <c r="J2768" s="7">
        <v>1310486518</v>
      </c>
      <c r="K2768" t="b">
        <v>0</v>
      </c>
      <c r="L2768">
        <v>4</v>
      </c>
      <c r="M2768" t="b">
        <v>0</v>
      </c>
      <c r="N2768" s="7" t="s">
        <v>8325</v>
      </c>
      <c r="O2768" s="7" t="s">
        <v>8361</v>
      </c>
      <c r="P2768">
        <v>2</v>
      </c>
      <c r="Q2768" s="6">
        <f>E2768/Table1_2[[#This Row],[backers_count]]</f>
        <v>25</v>
      </c>
    </row>
    <row r="2769" spans="1:17" x14ac:dyDescent="0.35">
      <c r="A2769">
        <v>2767</v>
      </c>
      <c r="B2769" t="s">
        <v>2767</v>
      </c>
      <c r="C2769" t="s">
        <v>6877</v>
      </c>
      <c r="D2769" s="6">
        <v>4000</v>
      </c>
      <c r="E2769" s="6">
        <v>34</v>
      </c>
      <c r="F2769" t="s">
        <v>8221</v>
      </c>
      <c r="G2769" t="s">
        <v>8229</v>
      </c>
      <c r="H2769" t="s">
        <v>8251</v>
      </c>
      <c r="I2769" s="7">
        <v>1439766050</v>
      </c>
      <c r="J2769" s="7">
        <v>1434582050</v>
      </c>
      <c r="K2769" t="b">
        <v>0</v>
      </c>
      <c r="L2769">
        <v>3</v>
      </c>
      <c r="M2769" t="b">
        <v>0</v>
      </c>
      <c r="N2769" s="7" t="s">
        <v>8325</v>
      </c>
      <c r="O2769" s="7" t="s">
        <v>8361</v>
      </c>
      <c r="P2769">
        <v>1</v>
      </c>
      <c r="Q2769" s="6">
        <f>E2769/Table1_2[[#This Row],[backers_count]]</f>
        <v>11.333333333333334</v>
      </c>
    </row>
    <row r="2770" spans="1:17" x14ac:dyDescent="0.35">
      <c r="A2770">
        <v>2768</v>
      </c>
      <c r="B2770" t="s">
        <v>2768</v>
      </c>
      <c r="C2770" t="s">
        <v>6878</v>
      </c>
      <c r="D2770" s="6">
        <v>7000</v>
      </c>
      <c r="E2770" s="6">
        <v>1002</v>
      </c>
      <c r="F2770" t="s">
        <v>8221</v>
      </c>
      <c r="G2770" t="s">
        <v>8224</v>
      </c>
      <c r="H2770" t="s">
        <v>8246</v>
      </c>
      <c r="I2770" s="7">
        <v>1333028723</v>
      </c>
      <c r="J2770" s="7">
        <v>1330440323</v>
      </c>
      <c r="K2770" t="b">
        <v>0</v>
      </c>
      <c r="L2770">
        <v>34</v>
      </c>
      <c r="M2770" t="b">
        <v>0</v>
      </c>
      <c r="N2770" s="7" t="s">
        <v>8325</v>
      </c>
      <c r="O2770" s="7" t="s">
        <v>8361</v>
      </c>
      <c r="P2770">
        <v>15</v>
      </c>
      <c r="Q2770" s="6">
        <f>E2770/Table1_2[[#This Row],[backers_count]]</f>
        <v>29.470588235294116</v>
      </c>
    </row>
    <row r="2771" spans="1:17" x14ac:dyDescent="0.35">
      <c r="A2771">
        <v>2769</v>
      </c>
      <c r="B2771" t="s">
        <v>2769</v>
      </c>
      <c r="C2771" t="s">
        <v>6879</v>
      </c>
      <c r="D2771" s="6">
        <v>800</v>
      </c>
      <c r="E2771" s="6">
        <v>2</v>
      </c>
      <c r="F2771" t="s">
        <v>8221</v>
      </c>
      <c r="G2771" t="s">
        <v>8225</v>
      </c>
      <c r="H2771" t="s">
        <v>8247</v>
      </c>
      <c r="I2771" s="7">
        <v>1401997790</v>
      </c>
      <c r="J2771" s="7">
        <v>1397677790</v>
      </c>
      <c r="K2771" t="b">
        <v>0</v>
      </c>
      <c r="L2771">
        <v>2</v>
      </c>
      <c r="M2771" t="b">
        <v>0</v>
      </c>
      <c r="N2771" s="7" t="s">
        <v>8325</v>
      </c>
      <c r="O2771" s="7" t="s">
        <v>8361</v>
      </c>
      <c r="P2771">
        <v>1</v>
      </c>
      <c r="Q2771" s="6">
        <f>E2771/Table1_2[[#This Row],[backers_count]]</f>
        <v>1</v>
      </c>
    </row>
    <row r="2772" spans="1:17" x14ac:dyDescent="0.35">
      <c r="A2772">
        <v>2770</v>
      </c>
      <c r="B2772" t="s">
        <v>2770</v>
      </c>
      <c r="C2772" t="s">
        <v>6880</v>
      </c>
      <c r="D2772" s="6">
        <v>20000</v>
      </c>
      <c r="E2772" s="6">
        <v>2082.25</v>
      </c>
      <c r="F2772" t="s">
        <v>8221</v>
      </c>
      <c r="G2772" t="s">
        <v>8224</v>
      </c>
      <c r="H2772" t="s">
        <v>8246</v>
      </c>
      <c r="I2772" s="7">
        <v>1395158130</v>
      </c>
      <c r="J2772" s="7">
        <v>1392569730</v>
      </c>
      <c r="K2772" t="b">
        <v>0</v>
      </c>
      <c r="L2772">
        <v>33</v>
      </c>
      <c r="M2772" t="b">
        <v>0</v>
      </c>
      <c r="N2772" s="7" t="s">
        <v>8325</v>
      </c>
      <c r="O2772" s="7" t="s">
        <v>8361</v>
      </c>
      <c r="P2772">
        <v>11</v>
      </c>
      <c r="Q2772" s="6">
        <f>E2772/Table1_2[[#This Row],[backers_count]]</f>
        <v>63.098484848484851</v>
      </c>
    </row>
    <row r="2773" spans="1:17" x14ac:dyDescent="0.35">
      <c r="A2773">
        <v>2771</v>
      </c>
      <c r="B2773" t="s">
        <v>2771</v>
      </c>
      <c r="C2773" t="s">
        <v>6881</v>
      </c>
      <c r="D2773" s="6">
        <v>19980</v>
      </c>
      <c r="E2773" s="6">
        <v>0</v>
      </c>
      <c r="F2773" t="s">
        <v>8221</v>
      </c>
      <c r="G2773" t="s">
        <v>8224</v>
      </c>
      <c r="H2773" t="s">
        <v>8246</v>
      </c>
      <c r="I2773" s="7">
        <v>1359738000</v>
      </c>
      <c r="J2773" s="7">
        <v>1355489140</v>
      </c>
      <c r="K2773" t="b">
        <v>0</v>
      </c>
      <c r="L2773">
        <v>0</v>
      </c>
      <c r="M2773" t="b">
        <v>0</v>
      </c>
      <c r="N2773" s="7" t="s">
        <v>8325</v>
      </c>
      <c r="O2773" s="7" t="s">
        <v>8361</v>
      </c>
      <c r="P2773">
        <v>0</v>
      </c>
      <c r="Q2773" s="6" t="e">
        <f>E2773/Table1_2[[#This Row],[backers_count]]</f>
        <v>#DIV/0!</v>
      </c>
    </row>
    <row r="2774" spans="1:17" x14ac:dyDescent="0.35">
      <c r="A2774">
        <v>2772</v>
      </c>
      <c r="B2774" t="s">
        <v>2772</v>
      </c>
      <c r="C2774" t="s">
        <v>6882</v>
      </c>
      <c r="D2774" s="6">
        <v>8000</v>
      </c>
      <c r="E2774" s="6">
        <v>0</v>
      </c>
      <c r="F2774" t="s">
        <v>8221</v>
      </c>
      <c r="G2774" t="s">
        <v>8224</v>
      </c>
      <c r="H2774" t="s">
        <v>8246</v>
      </c>
      <c r="I2774" s="7">
        <v>1381006294</v>
      </c>
      <c r="J2774" s="7">
        <v>1379710294</v>
      </c>
      <c r="K2774" t="b">
        <v>0</v>
      </c>
      <c r="L2774">
        <v>0</v>
      </c>
      <c r="M2774" t="b">
        <v>0</v>
      </c>
      <c r="N2774" s="7" t="s">
        <v>8325</v>
      </c>
      <c r="O2774" s="7" t="s">
        <v>8361</v>
      </c>
      <c r="P2774">
        <v>0</v>
      </c>
      <c r="Q2774" s="6" t="e">
        <f>E2774/Table1_2[[#This Row],[backers_count]]</f>
        <v>#DIV/0!</v>
      </c>
    </row>
    <row r="2775" spans="1:17" x14ac:dyDescent="0.35">
      <c r="A2775">
        <v>2773</v>
      </c>
      <c r="B2775" t="s">
        <v>2773</v>
      </c>
      <c r="C2775" t="s">
        <v>6883</v>
      </c>
      <c r="D2775" s="6">
        <v>530</v>
      </c>
      <c r="E2775" s="6">
        <v>1</v>
      </c>
      <c r="F2775" t="s">
        <v>8221</v>
      </c>
      <c r="G2775" t="s">
        <v>8229</v>
      </c>
      <c r="H2775" t="s">
        <v>8251</v>
      </c>
      <c r="I2775" s="7">
        <v>1461530721</v>
      </c>
      <c r="J2775" s="7">
        <v>1460666721</v>
      </c>
      <c r="K2775" t="b">
        <v>0</v>
      </c>
      <c r="L2775">
        <v>1</v>
      </c>
      <c r="M2775" t="b">
        <v>0</v>
      </c>
      <c r="N2775" s="7" t="s">
        <v>8325</v>
      </c>
      <c r="O2775" s="7" t="s">
        <v>8361</v>
      </c>
      <c r="P2775">
        <v>1</v>
      </c>
      <c r="Q2775" s="6">
        <f>E2775/Table1_2[[#This Row],[backers_count]]</f>
        <v>1</v>
      </c>
    </row>
    <row r="2776" spans="1:17" x14ac:dyDescent="0.35">
      <c r="A2776">
        <v>2774</v>
      </c>
      <c r="B2776" t="s">
        <v>2774</v>
      </c>
      <c r="C2776" t="s">
        <v>6884</v>
      </c>
      <c r="D2776" s="6">
        <v>4000</v>
      </c>
      <c r="E2776" s="6">
        <v>570</v>
      </c>
      <c r="F2776" t="s">
        <v>8221</v>
      </c>
      <c r="G2776" t="s">
        <v>8224</v>
      </c>
      <c r="H2776" t="s">
        <v>8246</v>
      </c>
      <c r="I2776" s="7">
        <v>1362711728</v>
      </c>
      <c r="J2776" s="7">
        <v>1360119728</v>
      </c>
      <c r="K2776" t="b">
        <v>0</v>
      </c>
      <c r="L2776">
        <v>13</v>
      </c>
      <c r="M2776" t="b">
        <v>0</v>
      </c>
      <c r="N2776" s="7" t="s">
        <v>8325</v>
      </c>
      <c r="O2776" s="7" t="s">
        <v>8361</v>
      </c>
      <c r="P2776">
        <v>15</v>
      </c>
      <c r="Q2776" s="6">
        <f>E2776/Table1_2[[#This Row],[backers_count]]</f>
        <v>43.846153846153847</v>
      </c>
    </row>
    <row r="2777" spans="1:17" x14ac:dyDescent="0.35">
      <c r="A2777">
        <v>2775</v>
      </c>
      <c r="B2777" t="s">
        <v>2775</v>
      </c>
      <c r="C2777" t="s">
        <v>6885</v>
      </c>
      <c r="D2777" s="6">
        <v>5000</v>
      </c>
      <c r="E2777" s="6">
        <v>150</v>
      </c>
      <c r="F2777" t="s">
        <v>8221</v>
      </c>
      <c r="G2777" t="s">
        <v>8224</v>
      </c>
      <c r="H2777" t="s">
        <v>8246</v>
      </c>
      <c r="I2777" s="7">
        <v>1323994754</v>
      </c>
      <c r="J2777" s="7">
        <v>1321402754</v>
      </c>
      <c r="K2777" t="b">
        <v>0</v>
      </c>
      <c r="L2777">
        <v>2</v>
      </c>
      <c r="M2777" t="b">
        <v>0</v>
      </c>
      <c r="N2777" s="7" t="s">
        <v>8325</v>
      </c>
      <c r="O2777" s="7" t="s">
        <v>8361</v>
      </c>
      <c r="P2777">
        <v>3</v>
      </c>
      <c r="Q2777" s="6">
        <f>E2777/Table1_2[[#This Row],[backers_count]]</f>
        <v>75</v>
      </c>
    </row>
    <row r="2778" spans="1:17" x14ac:dyDescent="0.35">
      <c r="A2778">
        <v>2776</v>
      </c>
      <c r="B2778" t="s">
        <v>2776</v>
      </c>
      <c r="C2778" t="s">
        <v>6886</v>
      </c>
      <c r="D2778" s="6">
        <v>21000</v>
      </c>
      <c r="E2778" s="6">
        <v>1655</v>
      </c>
      <c r="F2778" t="s">
        <v>8221</v>
      </c>
      <c r="G2778" t="s">
        <v>8224</v>
      </c>
      <c r="H2778" t="s">
        <v>8246</v>
      </c>
      <c r="I2778" s="7">
        <v>1434092876</v>
      </c>
      <c r="J2778" s="7">
        <v>1431414476</v>
      </c>
      <c r="K2778" t="b">
        <v>0</v>
      </c>
      <c r="L2778">
        <v>36</v>
      </c>
      <c r="M2778" t="b">
        <v>0</v>
      </c>
      <c r="N2778" s="7" t="s">
        <v>8325</v>
      </c>
      <c r="O2778" s="7" t="s">
        <v>8361</v>
      </c>
      <c r="P2778">
        <v>8</v>
      </c>
      <c r="Q2778" s="6">
        <f>E2778/Table1_2[[#This Row],[backers_count]]</f>
        <v>45.972222222222221</v>
      </c>
    </row>
    <row r="2779" spans="1:17" x14ac:dyDescent="0.35">
      <c r="A2779">
        <v>2777</v>
      </c>
      <c r="B2779" t="s">
        <v>2777</v>
      </c>
      <c r="C2779" t="s">
        <v>6887</v>
      </c>
      <c r="D2779" s="6">
        <v>3000</v>
      </c>
      <c r="E2779" s="6">
        <v>10</v>
      </c>
      <c r="F2779" t="s">
        <v>8221</v>
      </c>
      <c r="G2779" t="s">
        <v>8224</v>
      </c>
      <c r="H2779" t="s">
        <v>8246</v>
      </c>
      <c r="I2779" s="7">
        <v>1437149004</v>
      </c>
      <c r="J2779" s="7">
        <v>1434557004</v>
      </c>
      <c r="K2779" t="b">
        <v>0</v>
      </c>
      <c r="L2779">
        <v>1</v>
      </c>
      <c r="M2779" t="b">
        <v>0</v>
      </c>
      <c r="N2779" s="7" t="s">
        <v>8325</v>
      </c>
      <c r="O2779" s="7" t="s">
        <v>8361</v>
      </c>
      <c r="P2779">
        <v>1</v>
      </c>
      <c r="Q2779" s="6">
        <f>E2779/Table1_2[[#This Row],[backers_count]]</f>
        <v>10</v>
      </c>
    </row>
    <row r="2780" spans="1:17" x14ac:dyDescent="0.35">
      <c r="A2780">
        <v>2778</v>
      </c>
      <c r="B2780" t="s">
        <v>2778</v>
      </c>
      <c r="C2780" t="s">
        <v>6888</v>
      </c>
      <c r="D2780" s="6">
        <v>5500</v>
      </c>
      <c r="E2780" s="6">
        <v>1405</v>
      </c>
      <c r="F2780" t="s">
        <v>8221</v>
      </c>
      <c r="G2780" t="s">
        <v>8224</v>
      </c>
      <c r="H2780" t="s">
        <v>8246</v>
      </c>
      <c r="I2780" s="7">
        <v>1409009306</v>
      </c>
      <c r="J2780" s="7">
        <v>1406417306</v>
      </c>
      <c r="K2780" t="b">
        <v>0</v>
      </c>
      <c r="L2780">
        <v>15</v>
      </c>
      <c r="M2780" t="b">
        <v>0</v>
      </c>
      <c r="N2780" s="7" t="s">
        <v>8325</v>
      </c>
      <c r="O2780" s="7" t="s">
        <v>8361</v>
      </c>
      <c r="P2780">
        <v>26</v>
      </c>
      <c r="Q2780" s="6">
        <f>E2780/Table1_2[[#This Row],[backers_count]]</f>
        <v>93.666666666666671</v>
      </c>
    </row>
    <row r="2781" spans="1:17" x14ac:dyDescent="0.35">
      <c r="A2781">
        <v>2779</v>
      </c>
      <c r="B2781" t="s">
        <v>2779</v>
      </c>
      <c r="C2781" t="s">
        <v>6889</v>
      </c>
      <c r="D2781" s="6">
        <v>2500</v>
      </c>
      <c r="E2781" s="6">
        <v>53</v>
      </c>
      <c r="F2781" t="s">
        <v>8221</v>
      </c>
      <c r="G2781" t="s">
        <v>8224</v>
      </c>
      <c r="H2781" t="s">
        <v>8246</v>
      </c>
      <c r="I2781" s="7">
        <v>1448204621</v>
      </c>
      <c r="J2781" s="7">
        <v>1445609021</v>
      </c>
      <c r="K2781" t="b">
        <v>0</v>
      </c>
      <c r="L2781">
        <v>1</v>
      </c>
      <c r="M2781" t="b">
        <v>0</v>
      </c>
      <c r="N2781" s="7" t="s">
        <v>8325</v>
      </c>
      <c r="O2781" s="7" t="s">
        <v>8361</v>
      </c>
      <c r="P2781">
        <v>3</v>
      </c>
      <c r="Q2781" s="6">
        <f>E2781/Table1_2[[#This Row],[backers_count]]</f>
        <v>53</v>
      </c>
    </row>
    <row r="2782" spans="1:17" x14ac:dyDescent="0.35">
      <c r="A2782">
        <v>2780</v>
      </c>
      <c r="B2782" t="s">
        <v>2780</v>
      </c>
      <c r="C2782" t="s">
        <v>6890</v>
      </c>
      <c r="D2782" s="6">
        <v>100000</v>
      </c>
      <c r="E2782" s="6">
        <v>0</v>
      </c>
      <c r="F2782" t="s">
        <v>8221</v>
      </c>
      <c r="G2782" t="s">
        <v>8237</v>
      </c>
      <c r="H2782" t="s">
        <v>8249</v>
      </c>
      <c r="I2782" s="7">
        <v>1489142688</v>
      </c>
      <c r="J2782" s="7">
        <v>1486550688</v>
      </c>
      <c r="K2782" t="b">
        <v>0</v>
      </c>
      <c r="L2782">
        <v>0</v>
      </c>
      <c r="M2782" t="b">
        <v>0</v>
      </c>
      <c r="N2782" s="7" t="s">
        <v>8325</v>
      </c>
      <c r="O2782" s="7" t="s">
        <v>8361</v>
      </c>
      <c r="P2782">
        <v>0</v>
      </c>
      <c r="Q2782" s="6" t="e">
        <f>E2782/Table1_2[[#This Row],[backers_count]]</f>
        <v>#DIV/0!</v>
      </c>
    </row>
    <row r="2783" spans="1:17" x14ac:dyDescent="0.35">
      <c r="A2783">
        <v>2781</v>
      </c>
      <c r="B2783" t="s">
        <v>2781</v>
      </c>
      <c r="C2783" t="s">
        <v>6891</v>
      </c>
      <c r="D2783" s="6">
        <v>1250</v>
      </c>
      <c r="E2783" s="6">
        <v>1316</v>
      </c>
      <c r="F2783" t="s">
        <v>8219</v>
      </c>
      <c r="G2783" t="s">
        <v>8224</v>
      </c>
      <c r="H2783" t="s">
        <v>8246</v>
      </c>
      <c r="I2783" s="7">
        <v>1423724400</v>
      </c>
      <c r="J2783" s="7">
        <v>1421274954</v>
      </c>
      <c r="K2783" t="b">
        <v>0</v>
      </c>
      <c r="L2783">
        <v>28</v>
      </c>
      <c r="M2783" t="b">
        <v>1</v>
      </c>
      <c r="N2783" s="7" t="s">
        <v>8320</v>
      </c>
      <c r="O2783" s="7" t="s">
        <v>8321</v>
      </c>
      <c r="P2783">
        <v>106</v>
      </c>
      <c r="Q2783" s="6">
        <f>E2783/Table1_2[[#This Row],[backers_count]]</f>
        <v>47</v>
      </c>
    </row>
    <row r="2784" spans="1:17" x14ac:dyDescent="0.35">
      <c r="A2784">
        <v>2782</v>
      </c>
      <c r="B2784" t="s">
        <v>2782</v>
      </c>
      <c r="C2784" t="s">
        <v>6892</v>
      </c>
      <c r="D2784" s="6">
        <v>1000</v>
      </c>
      <c r="E2784" s="6">
        <v>1200</v>
      </c>
      <c r="F2784" t="s">
        <v>8219</v>
      </c>
      <c r="G2784" t="s">
        <v>8224</v>
      </c>
      <c r="H2784" t="s">
        <v>8246</v>
      </c>
      <c r="I2784" s="7">
        <v>1424149140</v>
      </c>
      <c r="J2784" s="7">
        <v>1421964718</v>
      </c>
      <c r="K2784" t="b">
        <v>0</v>
      </c>
      <c r="L2784">
        <v>18</v>
      </c>
      <c r="M2784" t="b">
        <v>1</v>
      </c>
      <c r="N2784" s="7" t="s">
        <v>8320</v>
      </c>
      <c r="O2784" s="7" t="s">
        <v>8321</v>
      </c>
      <c r="P2784">
        <v>120</v>
      </c>
      <c r="Q2784" s="6">
        <f>E2784/Table1_2[[#This Row],[backers_count]]</f>
        <v>66.666666666666671</v>
      </c>
    </row>
    <row r="2785" spans="1:17" x14ac:dyDescent="0.35">
      <c r="A2785">
        <v>2783</v>
      </c>
      <c r="B2785" t="s">
        <v>2783</v>
      </c>
      <c r="C2785" t="s">
        <v>6893</v>
      </c>
      <c r="D2785" s="6">
        <v>1000</v>
      </c>
      <c r="E2785" s="6">
        <v>1145</v>
      </c>
      <c r="F2785" t="s">
        <v>8219</v>
      </c>
      <c r="G2785" t="s">
        <v>8225</v>
      </c>
      <c r="H2785" t="s">
        <v>8247</v>
      </c>
      <c r="I2785" s="7">
        <v>1429793446</v>
      </c>
      <c r="J2785" s="7">
        <v>1428583846</v>
      </c>
      <c r="K2785" t="b">
        <v>0</v>
      </c>
      <c r="L2785">
        <v>61</v>
      </c>
      <c r="M2785" t="b">
        <v>1</v>
      </c>
      <c r="N2785" s="7" t="s">
        <v>8320</v>
      </c>
      <c r="O2785" s="7" t="s">
        <v>8321</v>
      </c>
      <c r="P2785">
        <v>115</v>
      </c>
      <c r="Q2785" s="6">
        <f>E2785/Table1_2[[#This Row],[backers_count]]</f>
        <v>18.770491803278688</v>
      </c>
    </row>
    <row r="2786" spans="1:17" x14ac:dyDescent="0.35">
      <c r="A2786">
        <v>2784</v>
      </c>
      <c r="B2786" t="s">
        <v>2784</v>
      </c>
      <c r="C2786" t="s">
        <v>6894</v>
      </c>
      <c r="D2786" s="6">
        <v>6000</v>
      </c>
      <c r="E2786" s="6">
        <v>7140</v>
      </c>
      <c r="F2786" t="s">
        <v>8219</v>
      </c>
      <c r="G2786" t="s">
        <v>8224</v>
      </c>
      <c r="H2786" t="s">
        <v>8246</v>
      </c>
      <c r="I2786" s="7">
        <v>1414608843</v>
      </c>
      <c r="J2786" s="7">
        <v>1412794443</v>
      </c>
      <c r="K2786" t="b">
        <v>0</v>
      </c>
      <c r="L2786">
        <v>108</v>
      </c>
      <c r="M2786" t="b">
        <v>1</v>
      </c>
      <c r="N2786" s="7" t="s">
        <v>8320</v>
      </c>
      <c r="O2786" s="7" t="s">
        <v>8321</v>
      </c>
      <c r="P2786">
        <v>119</v>
      </c>
      <c r="Q2786" s="6">
        <f>E2786/Table1_2[[#This Row],[backers_count]]</f>
        <v>66.111111111111114</v>
      </c>
    </row>
    <row r="2787" spans="1:17" x14ac:dyDescent="0.35">
      <c r="A2787">
        <v>2785</v>
      </c>
      <c r="B2787" t="s">
        <v>2785</v>
      </c>
      <c r="C2787" t="s">
        <v>6895</v>
      </c>
      <c r="D2787" s="6">
        <v>5000</v>
      </c>
      <c r="E2787" s="6">
        <v>5234</v>
      </c>
      <c r="F2787" t="s">
        <v>8219</v>
      </c>
      <c r="G2787" t="s">
        <v>8224</v>
      </c>
      <c r="H2787" t="s">
        <v>8246</v>
      </c>
      <c r="I2787" s="7">
        <v>1470430800</v>
      </c>
      <c r="J2787" s="7">
        <v>1467865967</v>
      </c>
      <c r="K2787" t="b">
        <v>0</v>
      </c>
      <c r="L2787">
        <v>142</v>
      </c>
      <c r="M2787" t="b">
        <v>1</v>
      </c>
      <c r="N2787" s="7" t="s">
        <v>8320</v>
      </c>
      <c r="O2787" s="7" t="s">
        <v>8321</v>
      </c>
      <c r="P2787">
        <v>105</v>
      </c>
      <c r="Q2787" s="6">
        <f>E2787/Table1_2[[#This Row],[backers_count]]</f>
        <v>36.859154929577464</v>
      </c>
    </row>
    <row r="2788" spans="1:17" x14ac:dyDescent="0.35">
      <c r="A2788">
        <v>2786</v>
      </c>
      <c r="B2788" t="s">
        <v>2786</v>
      </c>
      <c r="C2788" t="s">
        <v>6896</v>
      </c>
      <c r="D2788" s="6">
        <v>2500</v>
      </c>
      <c r="E2788" s="6">
        <v>2946</v>
      </c>
      <c r="F2788" t="s">
        <v>8219</v>
      </c>
      <c r="G2788" t="s">
        <v>8225</v>
      </c>
      <c r="H2788" t="s">
        <v>8247</v>
      </c>
      <c r="I2788" s="7">
        <v>1404913180</v>
      </c>
      <c r="J2788" s="7">
        <v>1403703580</v>
      </c>
      <c r="K2788" t="b">
        <v>0</v>
      </c>
      <c r="L2788">
        <v>74</v>
      </c>
      <c r="M2788" t="b">
        <v>1</v>
      </c>
      <c r="N2788" s="7" t="s">
        <v>8320</v>
      </c>
      <c r="O2788" s="7" t="s">
        <v>8321</v>
      </c>
      <c r="P2788">
        <v>118</v>
      </c>
      <c r="Q2788" s="6">
        <f>E2788/Table1_2[[#This Row],[backers_count]]</f>
        <v>39.810810810810814</v>
      </c>
    </row>
    <row r="2789" spans="1:17" x14ac:dyDescent="0.35">
      <c r="A2789">
        <v>2787</v>
      </c>
      <c r="B2789" t="s">
        <v>2787</v>
      </c>
      <c r="C2789" t="s">
        <v>6897</v>
      </c>
      <c r="D2789" s="6">
        <v>1000</v>
      </c>
      <c r="E2789" s="6">
        <v>1197</v>
      </c>
      <c r="F2789" t="s">
        <v>8219</v>
      </c>
      <c r="G2789" t="s">
        <v>8224</v>
      </c>
      <c r="H2789" t="s">
        <v>8246</v>
      </c>
      <c r="I2789" s="7">
        <v>1405658752</v>
      </c>
      <c r="J2789" s="7">
        <v>1403066752</v>
      </c>
      <c r="K2789" t="b">
        <v>0</v>
      </c>
      <c r="L2789">
        <v>38</v>
      </c>
      <c r="M2789" t="b">
        <v>1</v>
      </c>
      <c r="N2789" s="7" t="s">
        <v>8320</v>
      </c>
      <c r="O2789" s="7" t="s">
        <v>8321</v>
      </c>
      <c r="P2789">
        <v>120</v>
      </c>
      <c r="Q2789" s="6">
        <f>E2789/Table1_2[[#This Row],[backers_count]]</f>
        <v>31.5</v>
      </c>
    </row>
    <row r="2790" spans="1:17" x14ac:dyDescent="0.35">
      <c r="A2790">
        <v>2788</v>
      </c>
      <c r="B2790" t="s">
        <v>2788</v>
      </c>
      <c r="C2790" t="s">
        <v>6898</v>
      </c>
      <c r="D2790" s="6">
        <v>2000</v>
      </c>
      <c r="E2790" s="6">
        <v>2050</v>
      </c>
      <c r="F2790" t="s">
        <v>8219</v>
      </c>
      <c r="G2790" t="s">
        <v>8224</v>
      </c>
      <c r="H2790" t="s">
        <v>8246</v>
      </c>
      <c r="I2790" s="7">
        <v>1469811043</v>
      </c>
      <c r="J2790" s="7">
        <v>1467219043</v>
      </c>
      <c r="K2790" t="b">
        <v>0</v>
      </c>
      <c r="L2790">
        <v>20</v>
      </c>
      <c r="M2790" t="b">
        <v>1</v>
      </c>
      <c r="N2790" s="7" t="s">
        <v>8320</v>
      </c>
      <c r="O2790" s="7" t="s">
        <v>8321</v>
      </c>
      <c r="P2790">
        <v>103</v>
      </c>
      <c r="Q2790" s="6">
        <f>E2790/Table1_2[[#This Row],[backers_count]]</f>
        <v>102.5</v>
      </c>
    </row>
    <row r="2791" spans="1:17" x14ac:dyDescent="0.35">
      <c r="A2791">
        <v>2789</v>
      </c>
      <c r="B2791" t="s">
        <v>2789</v>
      </c>
      <c r="C2791" t="s">
        <v>6899</v>
      </c>
      <c r="D2791" s="6">
        <v>3000</v>
      </c>
      <c r="E2791" s="6">
        <v>3035</v>
      </c>
      <c r="F2791" t="s">
        <v>8219</v>
      </c>
      <c r="G2791" t="s">
        <v>8224</v>
      </c>
      <c r="H2791" t="s">
        <v>8246</v>
      </c>
      <c r="I2791" s="7">
        <v>1426132800</v>
      </c>
      <c r="J2791" s="7">
        <v>1424477934</v>
      </c>
      <c r="K2791" t="b">
        <v>0</v>
      </c>
      <c r="L2791">
        <v>24</v>
      </c>
      <c r="M2791" t="b">
        <v>1</v>
      </c>
      <c r="N2791" s="7" t="s">
        <v>8320</v>
      </c>
      <c r="O2791" s="7" t="s">
        <v>8321</v>
      </c>
      <c r="P2791">
        <v>102</v>
      </c>
      <c r="Q2791" s="6">
        <f>E2791/Table1_2[[#This Row],[backers_count]]</f>
        <v>126.45833333333333</v>
      </c>
    </row>
    <row r="2792" spans="1:17" x14ac:dyDescent="0.35">
      <c r="A2792">
        <v>2790</v>
      </c>
      <c r="B2792" t="s">
        <v>2790</v>
      </c>
      <c r="C2792" t="s">
        <v>6900</v>
      </c>
      <c r="D2792" s="6">
        <v>3000</v>
      </c>
      <c r="E2792" s="6">
        <v>3160</v>
      </c>
      <c r="F2792" t="s">
        <v>8219</v>
      </c>
      <c r="G2792" t="s">
        <v>8224</v>
      </c>
      <c r="H2792" t="s">
        <v>8246</v>
      </c>
      <c r="I2792" s="7">
        <v>1423693903</v>
      </c>
      <c r="J2792" s="7">
        <v>1421101903</v>
      </c>
      <c r="K2792" t="b">
        <v>0</v>
      </c>
      <c r="L2792">
        <v>66</v>
      </c>
      <c r="M2792" t="b">
        <v>1</v>
      </c>
      <c r="N2792" s="7" t="s">
        <v>8320</v>
      </c>
      <c r="O2792" s="7" t="s">
        <v>8321</v>
      </c>
      <c r="P2792">
        <v>106</v>
      </c>
      <c r="Q2792" s="6">
        <f>E2792/Table1_2[[#This Row],[backers_count]]</f>
        <v>47.878787878787875</v>
      </c>
    </row>
    <row r="2793" spans="1:17" x14ac:dyDescent="0.35">
      <c r="A2793">
        <v>2791</v>
      </c>
      <c r="B2793" t="s">
        <v>2791</v>
      </c>
      <c r="C2793" t="s">
        <v>6901</v>
      </c>
      <c r="D2793" s="6">
        <v>2000</v>
      </c>
      <c r="E2793" s="6">
        <v>2050</v>
      </c>
      <c r="F2793" t="s">
        <v>8219</v>
      </c>
      <c r="G2793" t="s">
        <v>8224</v>
      </c>
      <c r="H2793" t="s">
        <v>8246</v>
      </c>
      <c r="I2793" s="7">
        <v>1473393600</v>
      </c>
      <c r="J2793" s="7">
        <v>1470778559</v>
      </c>
      <c r="K2793" t="b">
        <v>0</v>
      </c>
      <c r="L2793">
        <v>28</v>
      </c>
      <c r="M2793" t="b">
        <v>1</v>
      </c>
      <c r="N2793" s="7" t="s">
        <v>8320</v>
      </c>
      <c r="O2793" s="7" t="s">
        <v>8321</v>
      </c>
      <c r="P2793">
        <v>103</v>
      </c>
      <c r="Q2793" s="6">
        <f>E2793/Table1_2[[#This Row],[backers_count]]</f>
        <v>73.214285714285708</v>
      </c>
    </row>
    <row r="2794" spans="1:17" x14ac:dyDescent="0.35">
      <c r="A2794">
        <v>2792</v>
      </c>
      <c r="B2794" t="s">
        <v>2792</v>
      </c>
      <c r="C2794" t="s">
        <v>6902</v>
      </c>
      <c r="D2794" s="6">
        <v>2000</v>
      </c>
      <c r="E2794" s="6">
        <v>2152</v>
      </c>
      <c r="F2794" t="s">
        <v>8219</v>
      </c>
      <c r="G2794" t="s">
        <v>8224</v>
      </c>
      <c r="H2794" t="s">
        <v>8246</v>
      </c>
      <c r="I2794" s="7">
        <v>1439357559</v>
      </c>
      <c r="J2794" s="7">
        <v>1435469559</v>
      </c>
      <c r="K2794" t="b">
        <v>0</v>
      </c>
      <c r="L2794">
        <v>24</v>
      </c>
      <c r="M2794" t="b">
        <v>1</v>
      </c>
      <c r="N2794" s="7" t="s">
        <v>8320</v>
      </c>
      <c r="O2794" s="7" t="s">
        <v>8321</v>
      </c>
      <c r="P2794">
        <v>108</v>
      </c>
      <c r="Q2794" s="6">
        <f>E2794/Table1_2[[#This Row],[backers_count]]</f>
        <v>89.666666666666671</v>
      </c>
    </row>
    <row r="2795" spans="1:17" x14ac:dyDescent="0.35">
      <c r="A2795">
        <v>2793</v>
      </c>
      <c r="B2795" t="s">
        <v>2793</v>
      </c>
      <c r="C2795" t="s">
        <v>6903</v>
      </c>
      <c r="D2795" s="6">
        <v>10000</v>
      </c>
      <c r="E2795" s="6">
        <v>11056.75</v>
      </c>
      <c r="F2795" t="s">
        <v>8219</v>
      </c>
      <c r="G2795" t="s">
        <v>8226</v>
      </c>
      <c r="H2795" t="s">
        <v>8248</v>
      </c>
      <c r="I2795" s="7">
        <v>1437473005</v>
      </c>
      <c r="J2795" s="7">
        <v>1434881005</v>
      </c>
      <c r="K2795" t="b">
        <v>0</v>
      </c>
      <c r="L2795">
        <v>73</v>
      </c>
      <c r="M2795" t="b">
        <v>1</v>
      </c>
      <c r="N2795" s="7" t="s">
        <v>8320</v>
      </c>
      <c r="O2795" s="7" t="s">
        <v>8321</v>
      </c>
      <c r="P2795">
        <v>111</v>
      </c>
      <c r="Q2795" s="6">
        <f>E2795/Table1_2[[#This Row],[backers_count]]</f>
        <v>151.4623287671233</v>
      </c>
    </row>
    <row r="2796" spans="1:17" x14ac:dyDescent="0.35">
      <c r="A2796">
        <v>2794</v>
      </c>
      <c r="B2796" t="s">
        <v>2794</v>
      </c>
      <c r="C2796" t="s">
        <v>6904</v>
      </c>
      <c r="D2796" s="6">
        <v>50</v>
      </c>
      <c r="E2796" s="6">
        <v>75</v>
      </c>
      <c r="F2796" t="s">
        <v>8219</v>
      </c>
      <c r="G2796" t="s">
        <v>8225</v>
      </c>
      <c r="H2796" t="s">
        <v>8247</v>
      </c>
      <c r="I2796" s="7">
        <v>1457031600</v>
      </c>
      <c r="J2796" s="7">
        <v>1455640559</v>
      </c>
      <c r="K2796" t="b">
        <v>0</v>
      </c>
      <c r="L2796">
        <v>3</v>
      </c>
      <c r="M2796" t="b">
        <v>1</v>
      </c>
      <c r="N2796" s="7" t="s">
        <v>8320</v>
      </c>
      <c r="O2796" s="7" t="s">
        <v>8321</v>
      </c>
      <c r="P2796">
        <v>150</v>
      </c>
      <c r="Q2796" s="6">
        <f>E2796/Table1_2[[#This Row],[backers_count]]</f>
        <v>25</v>
      </c>
    </row>
    <row r="2797" spans="1:17" x14ac:dyDescent="0.35">
      <c r="A2797">
        <v>2795</v>
      </c>
      <c r="B2797" t="s">
        <v>2795</v>
      </c>
      <c r="C2797" t="s">
        <v>6905</v>
      </c>
      <c r="D2797" s="6">
        <v>700</v>
      </c>
      <c r="E2797" s="6">
        <v>730</v>
      </c>
      <c r="F2797" t="s">
        <v>8219</v>
      </c>
      <c r="G2797" t="s">
        <v>8224</v>
      </c>
      <c r="H2797" t="s">
        <v>8246</v>
      </c>
      <c r="I2797" s="7">
        <v>1402095600</v>
      </c>
      <c r="J2797" s="7">
        <v>1400675841</v>
      </c>
      <c r="K2797" t="b">
        <v>0</v>
      </c>
      <c r="L2797">
        <v>20</v>
      </c>
      <c r="M2797" t="b">
        <v>1</v>
      </c>
      <c r="N2797" s="7" t="s">
        <v>8320</v>
      </c>
      <c r="O2797" s="7" t="s">
        <v>8321</v>
      </c>
      <c r="P2797">
        <v>105</v>
      </c>
      <c r="Q2797" s="6">
        <f>E2797/Table1_2[[#This Row],[backers_count]]</f>
        <v>36.5</v>
      </c>
    </row>
    <row r="2798" spans="1:17" x14ac:dyDescent="0.35">
      <c r="A2798">
        <v>2796</v>
      </c>
      <c r="B2798" t="s">
        <v>2796</v>
      </c>
      <c r="C2798" t="s">
        <v>6906</v>
      </c>
      <c r="D2798" s="6">
        <v>800</v>
      </c>
      <c r="E2798" s="6">
        <v>924</v>
      </c>
      <c r="F2798" t="s">
        <v>8219</v>
      </c>
      <c r="G2798" t="s">
        <v>8225</v>
      </c>
      <c r="H2798" t="s">
        <v>8247</v>
      </c>
      <c r="I2798" s="7">
        <v>1404564028</v>
      </c>
      <c r="J2798" s="7">
        <v>1401972028</v>
      </c>
      <c r="K2798" t="b">
        <v>0</v>
      </c>
      <c r="L2798">
        <v>21</v>
      </c>
      <c r="M2798" t="b">
        <v>1</v>
      </c>
      <c r="N2798" s="7" t="s">
        <v>8320</v>
      </c>
      <c r="O2798" s="7" t="s">
        <v>8321</v>
      </c>
      <c r="P2798">
        <v>116</v>
      </c>
      <c r="Q2798" s="6">
        <f>E2798/Table1_2[[#This Row],[backers_count]]</f>
        <v>44</v>
      </c>
    </row>
    <row r="2799" spans="1:17" x14ac:dyDescent="0.35">
      <c r="A2799">
        <v>2797</v>
      </c>
      <c r="B2799" t="s">
        <v>2797</v>
      </c>
      <c r="C2799" t="s">
        <v>6907</v>
      </c>
      <c r="D2799" s="6">
        <v>8000</v>
      </c>
      <c r="E2799" s="6">
        <v>8211.61</v>
      </c>
      <c r="F2799" t="s">
        <v>8219</v>
      </c>
      <c r="G2799" t="s">
        <v>8225</v>
      </c>
      <c r="H2799" t="s">
        <v>8247</v>
      </c>
      <c r="I2799" s="7">
        <v>1404858840</v>
      </c>
      <c r="J2799" s="7">
        <v>1402266840</v>
      </c>
      <c r="K2799" t="b">
        <v>0</v>
      </c>
      <c r="L2799">
        <v>94</v>
      </c>
      <c r="M2799" t="b">
        <v>1</v>
      </c>
      <c r="N2799" s="7" t="s">
        <v>8320</v>
      </c>
      <c r="O2799" s="7" t="s">
        <v>8321</v>
      </c>
      <c r="P2799">
        <v>103</v>
      </c>
      <c r="Q2799" s="6">
        <f>E2799/Table1_2[[#This Row],[backers_count]]</f>
        <v>87.357553191489373</v>
      </c>
    </row>
    <row r="2800" spans="1:17" x14ac:dyDescent="0.35">
      <c r="A2800">
        <v>2798</v>
      </c>
      <c r="B2800" t="s">
        <v>2798</v>
      </c>
      <c r="C2800" t="s">
        <v>6908</v>
      </c>
      <c r="D2800" s="6">
        <v>5000</v>
      </c>
      <c r="E2800" s="6">
        <v>5070</v>
      </c>
      <c r="F2800" t="s">
        <v>8219</v>
      </c>
      <c r="G2800" t="s">
        <v>8225</v>
      </c>
      <c r="H2800" t="s">
        <v>8247</v>
      </c>
      <c r="I2800" s="7">
        <v>1438358400</v>
      </c>
      <c r="J2800" s="7">
        <v>1437063121</v>
      </c>
      <c r="K2800" t="b">
        <v>0</v>
      </c>
      <c r="L2800">
        <v>139</v>
      </c>
      <c r="M2800" t="b">
        <v>1</v>
      </c>
      <c r="N2800" s="7" t="s">
        <v>8320</v>
      </c>
      <c r="O2800" s="7" t="s">
        <v>8321</v>
      </c>
      <c r="P2800">
        <v>102</v>
      </c>
      <c r="Q2800" s="6">
        <f>E2800/Table1_2[[#This Row],[backers_count]]</f>
        <v>36.474820143884891</v>
      </c>
    </row>
    <row r="2801" spans="1:17" x14ac:dyDescent="0.35">
      <c r="A2801">
        <v>2799</v>
      </c>
      <c r="B2801" t="s">
        <v>2799</v>
      </c>
      <c r="C2801" t="s">
        <v>6909</v>
      </c>
      <c r="D2801" s="6">
        <v>5000</v>
      </c>
      <c r="E2801" s="6">
        <v>5831.74</v>
      </c>
      <c r="F2801" t="s">
        <v>8219</v>
      </c>
      <c r="G2801" t="s">
        <v>8225</v>
      </c>
      <c r="H2801" t="s">
        <v>8247</v>
      </c>
      <c r="I2801" s="7">
        <v>1466179200</v>
      </c>
      <c r="J2801" s="7">
        <v>1463466070</v>
      </c>
      <c r="K2801" t="b">
        <v>0</v>
      </c>
      <c r="L2801">
        <v>130</v>
      </c>
      <c r="M2801" t="b">
        <v>1</v>
      </c>
      <c r="N2801" s="7" t="s">
        <v>8320</v>
      </c>
      <c r="O2801" s="7" t="s">
        <v>8321</v>
      </c>
      <c r="P2801">
        <v>117</v>
      </c>
      <c r="Q2801" s="6">
        <f>E2801/Table1_2[[#This Row],[backers_count]]</f>
        <v>44.859538461538463</v>
      </c>
    </row>
    <row r="2802" spans="1:17" x14ac:dyDescent="0.35">
      <c r="A2802">
        <v>2800</v>
      </c>
      <c r="B2802" t="s">
        <v>2800</v>
      </c>
      <c r="C2802" t="s">
        <v>6910</v>
      </c>
      <c r="D2802" s="6">
        <v>1000</v>
      </c>
      <c r="E2802" s="6">
        <v>1330</v>
      </c>
      <c r="F2802" t="s">
        <v>8219</v>
      </c>
      <c r="G2802" t="s">
        <v>8225</v>
      </c>
      <c r="H2802" t="s">
        <v>8247</v>
      </c>
      <c r="I2802" s="7">
        <v>1420377366</v>
      </c>
      <c r="J2802" s="7">
        <v>1415193366</v>
      </c>
      <c r="K2802" t="b">
        <v>0</v>
      </c>
      <c r="L2802">
        <v>31</v>
      </c>
      <c r="M2802" t="b">
        <v>1</v>
      </c>
      <c r="N2802" s="7" t="s">
        <v>8320</v>
      </c>
      <c r="O2802" s="7" t="s">
        <v>8321</v>
      </c>
      <c r="P2802">
        <v>133</v>
      </c>
      <c r="Q2802" s="6">
        <f>E2802/Table1_2[[#This Row],[backers_count]]</f>
        <v>42.903225806451616</v>
      </c>
    </row>
    <row r="2803" spans="1:17" x14ac:dyDescent="0.35">
      <c r="A2803">
        <v>2801</v>
      </c>
      <c r="B2803" t="s">
        <v>2801</v>
      </c>
      <c r="C2803" t="s">
        <v>6911</v>
      </c>
      <c r="D2803" s="6">
        <v>500</v>
      </c>
      <c r="E2803" s="6">
        <v>666</v>
      </c>
      <c r="F2803" t="s">
        <v>8219</v>
      </c>
      <c r="G2803" t="s">
        <v>8226</v>
      </c>
      <c r="H2803" t="s">
        <v>8248</v>
      </c>
      <c r="I2803" s="7">
        <v>1412938800</v>
      </c>
      <c r="J2803" s="7">
        <v>1411019409</v>
      </c>
      <c r="K2803" t="b">
        <v>0</v>
      </c>
      <c r="L2803">
        <v>13</v>
      </c>
      <c r="M2803" t="b">
        <v>1</v>
      </c>
      <c r="N2803" s="7" t="s">
        <v>8320</v>
      </c>
      <c r="O2803" s="7" t="s">
        <v>8321</v>
      </c>
      <c r="P2803">
        <v>134</v>
      </c>
      <c r="Q2803" s="6">
        <f>E2803/Table1_2[[#This Row],[backers_count]]</f>
        <v>51.230769230769234</v>
      </c>
    </row>
    <row r="2804" spans="1:17" x14ac:dyDescent="0.35">
      <c r="A2804">
        <v>2802</v>
      </c>
      <c r="B2804" t="s">
        <v>2802</v>
      </c>
      <c r="C2804" t="s">
        <v>6912</v>
      </c>
      <c r="D2804" s="6">
        <v>3000</v>
      </c>
      <c r="E2804" s="6">
        <v>3055</v>
      </c>
      <c r="F2804" t="s">
        <v>8219</v>
      </c>
      <c r="G2804" t="s">
        <v>8225</v>
      </c>
      <c r="H2804" t="s">
        <v>8247</v>
      </c>
      <c r="I2804" s="7">
        <v>1438875107</v>
      </c>
      <c r="J2804" s="7">
        <v>1436283107</v>
      </c>
      <c r="K2804" t="b">
        <v>0</v>
      </c>
      <c r="L2804">
        <v>90</v>
      </c>
      <c r="M2804" t="b">
        <v>1</v>
      </c>
      <c r="N2804" s="7" t="s">
        <v>8320</v>
      </c>
      <c r="O2804" s="7" t="s">
        <v>8321</v>
      </c>
      <c r="P2804">
        <v>102</v>
      </c>
      <c r="Q2804" s="6">
        <f>E2804/Table1_2[[#This Row],[backers_count]]</f>
        <v>33.944444444444443</v>
      </c>
    </row>
    <row r="2805" spans="1:17" x14ac:dyDescent="0.35">
      <c r="A2805">
        <v>2803</v>
      </c>
      <c r="B2805" t="s">
        <v>2803</v>
      </c>
      <c r="C2805" t="s">
        <v>6913</v>
      </c>
      <c r="D2805" s="6">
        <v>10000</v>
      </c>
      <c r="E2805" s="6">
        <v>12795</v>
      </c>
      <c r="F2805" t="s">
        <v>8219</v>
      </c>
      <c r="G2805" t="s">
        <v>8224</v>
      </c>
      <c r="H2805" t="s">
        <v>8246</v>
      </c>
      <c r="I2805" s="7">
        <v>1437004800</v>
      </c>
      <c r="J2805" s="7">
        <v>1433295276</v>
      </c>
      <c r="K2805" t="b">
        <v>0</v>
      </c>
      <c r="L2805">
        <v>141</v>
      </c>
      <c r="M2805" t="b">
        <v>1</v>
      </c>
      <c r="N2805" s="7" t="s">
        <v>8320</v>
      </c>
      <c r="O2805" s="7" t="s">
        <v>8321</v>
      </c>
      <c r="P2805">
        <v>128</v>
      </c>
      <c r="Q2805" s="6">
        <f>E2805/Table1_2[[#This Row],[backers_count]]</f>
        <v>90.744680851063833</v>
      </c>
    </row>
    <row r="2806" spans="1:17" x14ac:dyDescent="0.35">
      <c r="A2806">
        <v>2804</v>
      </c>
      <c r="B2806" t="s">
        <v>2804</v>
      </c>
      <c r="C2806" t="s">
        <v>6914</v>
      </c>
      <c r="D2806" s="6">
        <v>1000</v>
      </c>
      <c r="E2806" s="6">
        <v>1150</v>
      </c>
      <c r="F2806" t="s">
        <v>8219</v>
      </c>
      <c r="G2806" t="s">
        <v>8225</v>
      </c>
      <c r="H2806" t="s">
        <v>8247</v>
      </c>
      <c r="I2806" s="7">
        <v>1411987990</v>
      </c>
      <c r="J2806" s="7">
        <v>1409395990</v>
      </c>
      <c r="K2806" t="b">
        <v>0</v>
      </c>
      <c r="L2806">
        <v>23</v>
      </c>
      <c r="M2806" t="b">
        <v>1</v>
      </c>
      <c r="N2806" s="7" t="s">
        <v>8320</v>
      </c>
      <c r="O2806" s="7" t="s">
        <v>8321</v>
      </c>
      <c r="P2806">
        <v>115</v>
      </c>
      <c r="Q2806" s="6">
        <f>E2806/Table1_2[[#This Row],[backers_count]]</f>
        <v>50</v>
      </c>
    </row>
    <row r="2807" spans="1:17" x14ac:dyDescent="0.35">
      <c r="A2807">
        <v>2805</v>
      </c>
      <c r="B2807" t="s">
        <v>2805</v>
      </c>
      <c r="C2807" t="s">
        <v>6915</v>
      </c>
      <c r="D2807" s="6">
        <v>400</v>
      </c>
      <c r="E2807" s="6">
        <v>440</v>
      </c>
      <c r="F2807" t="s">
        <v>8219</v>
      </c>
      <c r="G2807" t="s">
        <v>8225</v>
      </c>
      <c r="H2807" t="s">
        <v>8247</v>
      </c>
      <c r="I2807" s="7">
        <v>1440245273</v>
      </c>
      <c r="J2807" s="7">
        <v>1438085273</v>
      </c>
      <c r="K2807" t="b">
        <v>0</v>
      </c>
      <c r="L2807">
        <v>18</v>
      </c>
      <c r="M2807" t="b">
        <v>1</v>
      </c>
      <c r="N2807" s="7" t="s">
        <v>8320</v>
      </c>
      <c r="O2807" s="7" t="s">
        <v>8321</v>
      </c>
      <c r="P2807">
        <v>111</v>
      </c>
      <c r="Q2807" s="6">
        <f>E2807/Table1_2[[#This Row],[backers_count]]</f>
        <v>24.444444444444443</v>
      </c>
    </row>
    <row r="2808" spans="1:17" x14ac:dyDescent="0.35">
      <c r="A2808">
        <v>2806</v>
      </c>
      <c r="B2808" t="s">
        <v>2806</v>
      </c>
      <c r="C2808" t="s">
        <v>6916</v>
      </c>
      <c r="D2808" s="6">
        <v>3000</v>
      </c>
      <c r="E2808" s="6">
        <v>3363</v>
      </c>
      <c r="F2808" t="s">
        <v>8219</v>
      </c>
      <c r="G2808" t="s">
        <v>8225</v>
      </c>
      <c r="H2808" t="s">
        <v>8247</v>
      </c>
      <c r="I2808" s="7">
        <v>1438772400</v>
      </c>
      <c r="J2808" s="7">
        <v>1435645490</v>
      </c>
      <c r="K2808" t="b">
        <v>0</v>
      </c>
      <c r="L2808">
        <v>76</v>
      </c>
      <c r="M2808" t="b">
        <v>1</v>
      </c>
      <c r="N2808" s="7" t="s">
        <v>8320</v>
      </c>
      <c r="O2808" s="7" t="s">
        <v>8321</v>
      </c>
      <c r="P2808">
        <v>113</v>
      </c>
      <c r="Q2808" s="6">
        <f>E2808/Table1_2[[#This Row],[backers_count]]</f>
        <v>44.25</v>
      </c>
    </row>
    <row r="2809" spans="1:17" x14ac:dyDescent="0.35">
      <c r="A2809">
        <v>2807</v>
      </c>
      <c r="B2809" t="s">
        <v>2807</v>
      </c>
      <c r="C2809" t="s">
        <v>6917</v>
      </c>
      <c r="D2809" s="6">
        <v>5000</v>
      </c>
      <c r="E2809" s="6">
        <v>6300</v>
      </c>
      <c r="F2809" t="s">
        <v>8219</v>
      </c>
      <c r="G2809" t="s">
        <v>8224</v>
      </c>
      <c r="H2809" t="s">
        <v>8246</v>
      </c>
      <c r="I2809" s="7">
        <v>1435611438</v>
      </c>
      <c r="J2809" s="7">
        <v>1433019438</v>
      </c>
      <c r="K2809" t="b">
        <v>0</v>
      </c>
      <c r="L2809">
        <v>93</v>
      </c>
      <c r="M2809" t="b">
        <v>1</v>
      </c>
      <c r="N2809" s="7" t="s">
        <v>8320</v>
      </c>
      <c r="O2809" s="7" t="s">
        <v>8321</v>
      </c>
      <c r="P2809">
        <v>126</v>
      </c>
      <c r="Q2809" s="6">
        <f>E2809/Table1_2[[#This Row],[backers_count]]</f>
        <v>67.741935483870961</v>
      </c>
    </row>
    <row r="2810" spans="1:17" x14ac:dyDescent="0.35">
      <c r="A2810">
        <v>2808</v>
      </c>
      <c r="B2810" t="s">
        <v>2808</v>
      </c>
      <c r="C2810" t="s">
        <v>6918</v>
      </c>
      <c r="D2810" s="6">
        <v>4500</v>
      </c>
      <c r="E2810" s="6">
        <v>4511</v>
      </c>
      <c r="F2810" t="s">
        <v>8219</v>
      </c>
      <c r="G2810" t="s">
        <v>8224</v>
      </c>
      <c r="H2810" t="s">
        <v>8246</v>
      </c>
      <c r="I2810" s="7">
        <v>1440274735</v>
      </c>
      <c r="J2810" s="7">
        <v>1437682735</v>
      </c>
      <c r="K2810" t="b">
        <v>0</v>
      </c>
      <c r="L2810">
        <v>69</v>
      </c>
      <c r="M2810" t="b">
        <v>1</v>
      </c>
      <c r="N2810" s="7" t="s">
        <v>8320</v>
      </c>
      <c r="O2810" s="7" t="s">
        <v>8321</v>
      </c>
      <c r="P2810">
        <v>101</v>
      </c>
      <c r="Q2810" s="6">
        <f>E2810/Table1_2[[#This Row],[backers_count]]</f>
        <v>65.376811594202906</v>
      </c>
    </row>
    <row r="2811" spans="1:17" x14ac:dyDescent="0.35">
      <c r="A2811">
        <v>2809</v>
      </c>
      <c r="B2811" t="s">
        <v>2809</v>
      </c>
      <c r="C2811" t="s">
        <v>6919</v>
      </c>
      <c r="D2811" s="6">
        <v>2500</v>
      </c>
      <c r="E2811" s="6">
        <v>2560</v>
      </c>
      <c r="F2811" t="s">
        <v>8219</v>
      </c>
      <c r="G2811" t="s">
        <v>8224</v>
      </c>
      <c r="H2811" t="s">
        <v>8246</v>
      </c>
      <c r="I2811" s="7">
        <v>1459348740</v>
      </c>
      <c r="J2811" s="7">
        <v>1458647725</v>
      </c>
      <c r="K2811" t="b">
        <v>0</v>
      </c>
      <c r="L2811">
        <v>21</v>
      </c>
      <c r="M2811" t="b">
        <v>1</v>
      </c>
      <c r="N2811" s="7" t="s">
        <v>8320</v>
      </c>
      <c r="O2811" s="7" t="s">
        <v>8321</v>
      </c>
      <c r="P2811">
        <v>103</v>
      </c>
      <c r="Q2811" s="6">
        <f>E2811/Table1_2[[#This Row],[backers_count]]</f>
        <v>121.9047619047619</v>
      </c>
    </row>
    <row r="2812" spans="1:17" x14ac:dyDescent="0.35">
      <c r="A2812">
        <v>2810</v>
      </c>
      <c r="B2812" t="s">
        <v>2810</v>
      </c>
      <c r="C2812" t="s">
        <v>6920</v>
      </c>
      <c r="D2812" s="6">
        <v>2500</v>
      </c>
      <c r="E2812" s="6">
        <v>2705</v>
      </c>
      <c r="F2812" t="s">
        <v>8219</v>
      </c>
      <c r="G2812" t="s">
        <v>8224</v>
      </c>
      <c r="H2812" t="s">
        <v>8246</v>
      </c>
      <c r="I2812" s="7">
        <v>1401595140</v>
      </c>
      <c r="J2812" s="7">
        <v>1398828064</v>
      </c>
      <c r="K2812" t="b">
        <v>0</v>
      </c>
      <c r="L2812">
        <v>57</v>
      </c>
      <c r="M2812" t="b">
        <v>1</v>
      </c>
      <c r="N2812" s="7" t="s">
        <v>8320</v>
      </c>
      <c r="O2812" s="7" t="s">
        <v>8321</v>
      </c>
      <c r="P2812">
        <v>109</v>
      </c>
      <c r="Q2812" s="6">
        <f>E2812/Table1_2[[#This Row],[backers_count]]</f>
        <v>47.456140350877192</v>
      </c>
    </row>
    <row r="2813" spans="1:17" x14ac:dyDescent="0.35">
      <c r="A2813">
        <v>2811</v>
      </c>
      <c r="B2813" t="s">
        <v>2811</v>
      </c>
      <c r="C2813" t="s">
        <v>6921</v>
      </c>
      <c r="D2813" s="6">
        <v>10000</v>
      </c>
      <c r="E2813" s="6">
        <v>10027</v>
      </c>
      <c r="F2813" t="s">
        <v>8219</v>
      </c>
      <c r="G2813" t="s">
        <v>8225</v>
      </c>
      <c r="H2813" t="s">
        <v>8247</v>
      </c>
      <c r="I2813" s="7">
        <v>1424692503</v>
      </c>
      <c r="J2813" s="7">
        <v>1422100503</v>
      </c>
      <c r="K2813" t="b">
        <v>0</v>
      </c>
      <c r="L2813">
        <v>108</v>
      </c>
      <c r="M2813" t="b">
        <v>1</v>
      </c>
      <c r="N2813" s="7" t="s">
        <v>8320</v>
      </c>
      <c r="O2813" s="7" t="s">
        <v>8321</v>
      </c>
      <c r="P2813">
        <v>101</v>
      </c>
      <c r="Q2813" s="6">
        <f>E2813/Table1_2[[#This Row],[backers_count]]</f>
        <v>92.842592592592595</v>
      </c>
    </row>
    <row r="2814" spans="1:17" x14ac:dyDescent="0.35">
      <c r="A2814">
        <v>2812</v>
      </c>
      <c r="B2814" t="s">
        <v>2812</v>
      </c>
      <c r="C2814" t="s">
        <v>6922</v>
      </c>
      <c r="D2814" s="6">
        <v>5000</v>
      </c>
      <c r="E2814" s="6">
        <v>5665</v>
      </c>
      <c r="F2814" t="s">
        <v>8219</v>
      </c>
      <c r="G2814" t="s">
        <v>8229</v>
      </c>
      <c r="H2814" t="s">
        <v>8251</v>
      </c>
      <c r="I2814" s="7">
        <v>1428292800</v>
      </c>
      <c r="J2814" s="7">
        <v>1424368298</v>
      </c>
      <c r="K2814" t="b">
        <v>0</v>
      </c>
      <c r="L2814">
        <v>83</v>
      </c>
      <c r="M2814" t="b">
        <v>1</v>
      </c>
      <c r="N2814" s="7" t="s">
        <v>8320</v>
      </c>
      <c r="O2814" s="7" t="s">
        <v>8321</v>
      </c>
      <c r="P2814">
        <v>114</v>
      </c>
      <c r="Q2814" s="6">
        <f>E2814/Table1_2[[#This Row],[backers_count]]</f>
        <v>68.253012048192772</v>
      </c>
    </row>
    <row r="2815" spans="1:17" x14ac:dyDescent="0.35">
      <c r="A2815">
        <v>2813</v>
      </c>
      <c r="B2815" t="s">
        <v>2813</v>
      </c>
      <c r="C2815" t="s">
        <v>6923</v>
      </c>
      <c r="D2815" s="6">
        <v>2800</v>
      </c>
      <c r="E2815" s="6">
        <v>3572.12</v>
      </c>
      <c r="F2815" t="s">
        <v>8219</v>
      </c>
      <c r="G2815" t="s">
        <v>8224</v>
      </c>
      <c r="H2815" t="s">
        <v>8246</v>
      </c>
      <c r="I2815" s="7">
        <v>1481737761</v>
      </c>
      <c r="J2815" s="7">
        <v>1479577761</v>
      </c>
      <c r="K2815" t="b">
        <v>0</v>
      </c>
      <c r="L2815">
        <v>96</v>
      </c>
      <c r="M2815" t="b">
        <v>1</v>
      </c>
      <c r="N2815" s="7" t="s">
        <v>8320</v>
      </c>
      <c r="O2815" s="7" t="s">
        <v>8321</v>
      </c>
      <c r="P2815">
        <v>128</v>
      </c>
      <c r="Q2815" s="6">
        <f>E2815/Table1_2[[#This Row],[backers_count]]</f>
        <v>37.209583333333335</v>
      </c>
    </row>
    <row r="2816" spans="1:17" x14ac:dyDescent="0.35">
      <c r="A2816">
        <v>2814</v>
      </c>
      <c r="B2816" t="s">
        <v>2814</v>
      </c>
      <c r="C2816" t="s">
        <v>6924</v>
      </c>
      <c r="D2816" s="6">
        <v>1500</v>
      </c>
      <c r="E2816" s="6">
        <v>1616</v>
      </c>
      <c r="F2816" t="s">
        <v>8219</v>
      </c>
      <c r="G2816" t="s">
        <v>8225</v>
      </c>
      <c r="H2816" t="s">
        <v>8247</v>
      </c>
      <c r="I2816" s="7">
        <v>1431164115</v>
      </c>
      <c r="J2816" s="7">
        <v>1428572115</v>
      </c>
      <c r="K2816" t="b">
        <v>0</v>
      </c>
      <c r="L2816">
        <v>64</v>
      </c>
      <c r="M2816" t="b">
        <v>1</v>
      </c>
      <c r="N2816" s="7" t="s">
        <v>8320</v>
      </c>
      <c r="O2816" s="7" t="s">
        <v>8321</v>
      </c>
      <c r="P2816">
        <v>108</v>
      </c>
      <c r="Q2816" s="6">
        <f>E2816/Table1_2[[#This Row],[backers_count]]</f>
        <v>25.25</v>
      </c>
    </row>
    <row r="2817" spans="1:17" x14ac:dyDescent="0.35">
      <c r="A2817">
        <v>2815</v>
      </c>
      <c r="B2817" t="s">
        <v>2815</v>
      </c>
      <c r="C2817" t="s">
        <v>6925</v>
      </c>
      <c r="D2817" s="6">
        <v>250</v>
      </c>
      <c r="E2817" s="6">
        <v>605</v>
      </c>
      <c r="F2817" t="s">
        <v>8219</v>
      </c>
      <c r="G2817" t="s">
        <v>8229</v>
      </c>
      <c r="H2817" t="s">
        <v>8251</v>
      </c>
      <c r="I2817" s="7">
        <v>1470595109</v>
      </c>
      <c r="J2817" s="7">
        <v>1468003109</v>
      </c>
      <c r="K2817" t="b">
        <v>0</v>
      </c>
      <c r="L2817">
        <v>14</v>
      </c>
      <c r="M2817" t="b">
        <v>1</v>
      </c>
      <c r="N2817" s="7" t="s">
        <v>8320</v>
      </c>
      <c r="O2817" s="7" t="s">
        <v>8321</v>
      </c>
      <c r="P2817">
        <v>242</v>
      </c>
      <c r="Q2817" s="6">
        <f>E2817/Table1_2[[#This Row],[backers_count]]</f>
        <v>43.214285714285715</v>
      </c>
    </row>
    <row r="2818" spans="1:17" x14ac:dyDescent="0.35">
      <c r="A2818">
        <v>2816</v>
      </c>
      <c r="B2818" t="s">
        <v>2816</v>
      </c>
      <c r="C2818" t="s">
        <v>6926</v>
      </c>
      <c r="D2818" s="6">
        <v>3000</v>
      </c>
      <c r="E2818" s="6">
        <v>4247</v>
      </c>
      <c r="F2818" t="s">
        <v>8219</v>
      </c>
      <c r="G2818" t="s">
        <v>8225</v>
      </c>
      <c r="H2818" t="s">
        <v>8247</v>
      </c>
      <c r="I2818" s="7">
        <v>1438531200</v>
      </c>
      <c r="J2818" s="7">
        <v>1435921992</v>
      </c>
      <c r="K2818" t="b">
        <v>0</v>
      </c>
      <c r="L2818">
        <v>169</v>
      </c>
      <c r="M2818" t="b">
        <v>1</v>
      </c>
      <c r="N2818" s="7" t="s">
        <v>8320</v>
      </c>
      <c r="O2818" s="7" t="s">
        <v>8321</v>
      </c>
      <c r="P2818">
        <v>142</v>
      </c>
      <c r="Q2818" s="6">
        <f>E2818/Table1_2[[#This Row],[backers_count]]</f>
        <v>25.130177514792898</v>
      </c>
    </row>
    <row r="2819" spans="1:17" x14ac:dyDescent="0.35">
      <c r="A2819">
        <v>2817</v>
      </c>
      <c r="B2819" t="s">
        <v>2817</v>
      </c>
      <c r="C2819" t="s">
        <v>6927</v>
      </c>
      <c r="D2819" s="6">
        <v>600</v>
      </c>
      <c r="E2819" s="6">
        <v>780</v>
      </c>
      <c r="F2819" t="s">
        <v>8219</v>
      </c>
      <c r="G2819" t="s">
        <v>8225</v>
      </c>
      <c r="H2819" t="s">
        <v>8247</v>
      </c>
      <c r="I2819" s="7">
        <v>1425136462</v>
      </c>
      <c r="J2819" s="7">
        <v>1421680462</v>
      </c>
      <c r="K2819" t="b">
        <v>0</v>
      </c>
      <c r="L2819">
        <v>33</v>
      </c>
      <c r="M2819" t="b">
        <v>1</v>
      </c>
      <c r="N2819" s="7" t="s">
        <v>8320</v>
      </c>
      <c r="O2819" s="7" t="s">
        <v>8321</v>
      </c>
      <c r="P2819">
        <v>130</v>
      </c>
      <c r="Q2819" s="6">
        <f>E2819/Table1_2[[#This Row],[backers_count]]</f>
        <v>23.636363636363637</v>
      </c>
    </row>
    <row r="2820" spans="1:17" x14ac:dyDescent="0.35">
      <c r="A2820">
        <v>2818</v>
      </c>
      <c r="B2820" t="s">
        <v>2818</v>
      </c>
      <c r="C2820" t="s">
        <v>6928</v>
      </c>
      <c r="D2820" s="6">
        <v>10000</v>
      </c>
      <c r="E2820" s="6">
        <v>10603</v>
      </c>
      <c r="F2820" t="s">
        <v>8219</v>
      </c>
      <c r="G2820" t="s">
        <v>8224</v>
      </c>
      <c r="H2820" t="s">
        <v>8246</v>
      </c>
      <c r="I2820" s="7">
        <v>1443018086</v>
      </c>
      <c r="J2820" s="7">
        <v>1441290086</v>
      </c>
      <c r="K2820" t="b">
        <v>0</v>
      </c>
      <c r="L2820">
        <v>102</v>
      </c>
      <c r="M2820" t="b">
        <v>1</v>
      </c>
      <c r="N2820" s="7" t="s">
        <v>8320</v>
      </c>
      <c r="O2820" s="7" t="s">
        <v>8321</v>
      </c>
      <c r="P2820">
        <v>107</v>
      </c>
      <c r="Q2820" s="6">
        <f>E2820/Table1_2[[#This Row],[backers_count]]</f>
        <v>103.95098039215686</v>
      </c>
    </row>
    <row r="2821" spans="1:17" x14ac:dyDescent="0.35">
      <c r="A2821">
        <v>2819</v>
      </c>
      <c r="B2821" t="s">
        <v>2819</v>
      </c>
      <c r="C2821" t="s">
        <v>6929</v>
      </c>
      <c r="D2821" s="6">
        <v>5000</v>
      </c>
      <c r="E2821" s="6">
        <v>5240</v>
      </c>
      <c r="F2821" t="s">
        <v>8219</v>
      </c>
      <c r="G2821" t="s">
        <v>8225</v>
      </c>
      <c r="H2821" t="s">
        <v>8247</v>
      </c>
      <c r="I2821" s="7">
        <v>1434285409</v>
      </c>
      <c r="J2821" s="7">
        <v>1431693409</v>
      </c>
      <c r="K2821" t="b">
        <v>0</v>
      </c>
      <c r="L2821">
        <v>104</v>
      </c>
      <c r="M2821" t="b">
        <v>1</v>
      </c>
      <c r="N2821" s="7" t="s">
        <v>8320</v>
      </c>
      <c r="O2821" s="7" t="s">
        <v>8321</v>
      </c>
      <c r="P2821">
        <v>105</v>
      </c>
      <c r="Q2821" s="6">
        <f>E2821/Table1_2[[#This Row],[backers_count]]</f>
        <v>50.384615384615387</v>
      </c>
    </row>
    <row r="2822" spans="1:17" x14ac:dyDescent="0.35">
      <c r="A2822">
        <v>2820</v>
      </c>
      <c r="B2822" t="s">
        <v>2820</v>
      </c>
      <c r="C2822" t="s">
        <v>6930</v>
      </c>
      <c r="D2822" s="6">
        <v>200</v>
      </c>
      <c r="E2822" s="6">
        <v>272</v>
      </c>
      <c r="F2822" t="s">
        <v>8219</v>
      </c>
      <c r="G2822" t="s">
        <v>8225</v>
      </c>
      <c r="H2822" t="s">
        <v>8247</v>
      </c>
      <c r="I2822" s="7">
        <v>1456444800</v>
      </c>
      <c r="J2822" s="7">
        <v>1454337589</v>
      </c>
      <c r="K2822" t="b">
        <v>0</v>
      </c>
      <c r="L2822">
        <v>20</v>
      </c>
      <c r="M2822" t="b">
        <v>1</v>
      </c>
      <c r="N2822" s="7" t="s">
        <v>8320</v>
      </c>
      <c r="O2822" s="7" t="s">
        <v>8321</v>
      </c>
      <c r="P2822">
        <v>136</v>
      </c>
      <c r="Q2822" s="6">
        <f>E2822/Table1_2[[#This Row],[backers_count]]</f>
        <v>13.6</v>
      </c>
    </row>
    <row r="2823" spans="1:17" x14ac:dyDescent="0.35">
      <c r="A2823">
        <v>2821</v>
      </c>
      <c r="B2823" t="s">
        <v>2821</v>
      </c>
      <c r="C2823" t="s">
        <v>6931</v>
      </c>
      <c r="D2823" s="6">
        <v>1000</v>
      </c>
      <c r="E2823" s="6">
        <v>1000</v>
      </c>
      <c r="F2823" t="s">
        <v>8219</v>
      </c>
      <c r="G2823" t="s">
        <v>8225</v>
      </c>
      <c r="H2823" t="s">
        <v>8247</v>
      </c>
      <c r="I2823" s="7">
        <v>1411510135</v>
      </c>
      <c r="J2823" s="7">
        <v>1408918135</v>
      </c>
      <c r="K2823" t="b">
        <v>0</v>
      </c>
      <c r="L2823">
        <v>35</v>
      </c>
      <c r="M2823" t="b">
        <v>1</v>
      </c>
      <c r="N2823" s="7" t="s">
        <v>8320</v>
      </c>
      <c r="O2823" s="7" t="s">
        <v>8321</v>
      </c>
      <c r="P2823">
        <v>100</v>
      </c>
      <c r="Q2823" s="6">
        <f>E2823/Table1_2[[#This Row],[backers_count]]</f>
        <v>28.571428571428573</v>
      </c>
    </row>
    <row r="2824" spans="1:17" x14ac:dyDescent="0.35">
      <c r="A2824">
        <v>2822</v>
      </c>
      <c r="B2824" t="s">
        <v>2822</v>
      </c>
      <c r="C2824" t="s">
        <v>6932</v>
      </c>
      <c r="D2824" s="6">
        <v>6000</v>
      </c>
      <c r="E2824" s="6">
        <v>6000</v>
      </c>
      <c r="F2824" t="s">
        <v>8219</v>
      </c>
      <c r="G2824" t="s">
        <v>8224</v>
      </c>
      <c r="H2824" t="s">
        <v>8246</v>
      </c>
      <c r="I2824" s="7">
        <v>1427469892</v>
      </c>
      <c r="J2824" s="7">
        <v>1424881492</v>
      </c>
      <c r="K2824" t="b">
        <v>0</v>
      </c>
      <c r="L2824">
        <v>94</v>
      </c>
      <c r="M2824" t="b">
        <v>1</v>
      </c>
      <c r="N2824" s="7" t="s">
        <v>8320</v>
      </c>
      <c r="O2824" s="7" t="s">
        <v>8321</v>
      </c>
      <c r="P2824">
        <v>100</v>
      </c>
      <c r="Q2824" s="6">
        <f>E2824/Table1_2[[#This Row],[backers_count]]</f>
        <v>63.829787234042556</v>
      </c>
    </row>
    <row r="2825" spans="1:17" x14ac:dyDescent="0.35">
      <c r="A2825">
        <v>2823</v>
      </c>
      <c r="B2825" t="s">
        <v>2823</v>
      </c>
      <c r="C2825" t="s">
        <v>6933</v>
      </c>
      <c r="D2825" s="6">
        <v>100</v>
      </c>
      <c r="E2825" s="6">
        <v>124</v>
      </c>
      <c r="F2825" t="s">
        <v>8219</v>
      </c>
      <c r="G2825" t="s">
        <v>8225</v>
      </c>
      <c r="H2825" t="s">
        <v>8247</v>
      </c>
      <c r="I2825" s="7">
        <v>1427842740</v>
      </c>
      <c r="J2825" s="7">
        <v>1425428206</v>
      </c>
      <c r="K2825" t="b">
        <v>0</v>
      </c>
      <c r="L2825">
        <v>14</v>
      </c>
      <c r="M2825" t="b">
        <v>1</v>
      </c>
      <c r="N2825" s="7" t="s">
        <v>8320</v>
      </c>
      <c r="O2825" s="7" t="s">
        <v>8321</v>
      </c>
      <c r="P2825">
        <v>124</v>
      </c>
      <c r="Q2825" s="6">
        <f>E2825/Table1_2[[#This Row],[backers_count]]</f>
        <v>8.8571428571428577</v>
      </c>
    </row>
    <row r="2826" spans="1:17" x14ac:dyDescent="0.35">
      <c r="A2826">
        <v>2824</v>
      </c>
      <c r="B2826" t="s">
        <v>2824</v>
      </c>
      <c r="C2826" t="s">
        <v>6934</v>
      </c>
      <c r="D2826" s="6">
        <v>650</v>
      </c>
      <c r="E2826" s="6">
        <v>760</v>
      </c>
      <c r="F2826" t="s">
        <v>8219</v>
      </c>
      <c r="G2826" t="s">
        <v>8224</v>
      </c>
      <c r="H2826" t="s">
        <v>8246</v>
      </c>
      <c r="I2826" s="7">
        <v>1434159780</v>
      </c>
      <c r="J2826" s="7">
        <v>1431412196</v>
      </c>
      <c r="K2826" t="b">
        <v>0</v>
      </c>
      <c r="L2826">
        <v>15</v>
      </c>
      <c r="M2826" t="b">
        <v>1</v>
      </c>
      <c r="N2826" s="7" t="s">
        <v>8320</v>
      </c>
      <c r="O2826" s="7" t="s">
        <v>8321</v>
      </c>
      <c r="P2826">
        <v>117</v>
      </c>
      <c r="Q2826" s="6">
        <f>E2826/Table1_2[[#This Row],[backers_count]]</f>
        <v>50.666666666666664</v>
      </c>
    </row>
    <row r="2827" spans="1:17" x14ac:dyDescent="0.35">
      <c r="A2827">
        <v>2825</v>
      </c>
      <c r="B2827" t="s">
        <v>2825</v>
      </c>
      <c r="C2827" t="s">
        <v>6935</v>
      </c>
      <c r="D2827" s="6">
        <v>3000</v>
      </c>
      <c r="E2827" s="6">
        <v>3100</v>
      </c>
      <c r="F2827" t="s">
        <v>8219</v>
      </c>
      <c r="G2827" t="s">
        <v>8225</v>
      </c>
      <c r="H2827" t="s">
        <v>8247</v>
      </c>
      <c r="I2827" s="7">
        <v>1449255686</v>
      </c>
      <c r="J2827" s="7">
        <v>1446663686</v>
      </c>
      <c r="K2827" t="b">
        <v>0</v>
      </c>
      <c r="L2827">
        <v>51</v>
      </c>
      <c r="M2827" t="b">
        <v>1</v>
      </c>
      <c r="N2827" s="7" t="s">
        <v>8320</v>
      </c>
      <c r="O2827" s="7" t="s">
        <v>8321</v>
      </c>
      <c r="P2827">
        <v>104</v>
      </c>
      <c r="Q2827" s="6">
        <f>E2827/Table1_2[[#This Row],[backers_count]]</f>
        <v>60.784313725490193</v>
      </c>
    </row>
    <row r="2828" spans="1:17" x14ac:dyDescent="0.35">
      <c r="A2828">
        <v>2826</v>
      </c>
      <c r="B2828" t="s">
        <v>2826</v>
      </c>
      <c r="C2828" t="s">
        <v>6936</v>
      </c>
      <c r="D2828" s="6">
        <v>2000</v>
      </c>
      <c r="E2828" s="6">
        <v>2155</v>
      </c>
      <c r="F2828" t="s">
        <v>8219</v>
      </c>
      <c r="G2828" t="s">
        <v>8224</v>
      </c>
      <c r="H2828" t="s">
        <v>8246</v>
      </c>
      <c r="I2828" s="7">
        <v>1436511600</v>
      </c>
      <c r="J2828" s="7">
        <v>1434415812</v>
      </c>
      <c r="K2828" t="b">
        <v>0</v>
      </c>
      <c r="L2828">
        <v>19</v>
      </c>
      <c r="M2828" t="b">
        <v>1</v>
      </c>
      <c r="N2828" s="7" t="s">
        <v>8320</v>
      </c>
      <c r="O2828" s="7" t="s">
        <v>8321</v>
      </c>
      <c r="P2828">
        <v>108</v>
      </c>
      <c r="Q2828" s="6">
        <f>E2828/Table1_2[[#This Row],[backers_count]]</f>
        <v>113.42105263157895</v>
      </c>
    </row>
    <row r="2829" spans="1:17" x14ac:dyDescent="0.35">
      <c r="A2829">
        <v>2827</v>
      </c>
      <c r="B2829" t="s">
        <v>2827</v>
      </c>
      <c r="C2829" t="s">
        <v>6937</v>
      </c>
      <c r="D2829" s="6">
        <v>2000</v>
      </c>
      <c r="E2829" s="6">
        <v>2405</v>
      </c>
      <c r="F2829" t="s">
        <v>8219</v>
      </c>
      <c r="G2829" t="s">
        <v>8224</v>
      </c>
      <c r="H2829" t="s">
        <v>8246</v>
      </c>
      <c r="I2829" s="7">
        <v>1464971400</v>
      </c>
      <c r="J2829" s="7">
        <v>1462379066</v>
      </c>
      <c r="K2829" t="b">
        <v>0</v>
      </c>
      <c r="L2829">
        <v>23</v>
      </c>
      <c r="M2829" t="b">
        <v>1</v>
      </c>
      <c r="N2829" s="7" t="s">
        <v>8320</v>
      </c>
      <c r="O2829" s="7" t="s">
        <v>8321</v>
      </c>
      <c r="P2829">
        <v>121</v>
      </c>
      <c r="Q2829" s="6">
        <f>E2829/Table1_2[[#This Row],[backers_count]]</f>
        <v>104.56521739130434</v>
      </c>
    </row>
    <row r="2830" spans="1:17" x14ac:dyDescent="0.35">
      <c r="A2830">
        <v>2828</v>
      </c>
      <c r="B2830" t="s">
        <v>2828</v>
      </c>
      <c r="C2830" t="s">
        <v>6938</v>
      </c>
      <c r="D2830" s="6">
        <v>9500</v>
      </c>
      <c r="E2830" s="6">
        <v>9536</v>
      </c>
      <c r="F2830" t="s">
        <v>8219</v>
      </c>
      <c r="G2830" t="s">
        <v>8225</v>
      </c>
      <c r="H2830" t="s">
        <v>8247</v>
      </c>
      <c r="I2830" s="7">
        <v>1443826800</v>
      </c>
      <c r="J2830" s="7">
        <v>1441606869</v>
      </c>
      <c r="K2830" t="b">
        <v>0</v>
      </c>
      <c r="L2830">
        <v>97</v>
      </c>
      <c r="M2830" t="b">
        <v>1</v>
      </c>
      <c r="N2830" s="7" t="s">
        <v>8320</v>
      </c>
      <c r="O2830" s="7" t="s">
        <v>8321</v>
      </c>
      <c r="P2830">
        <v>101</v>
      </c>
      <c r="Q2830" s="6">
        <f>E2830/Table1_2[[#This Row],[backers_count]]</f>
        <v>98.30927835051547</v>
      </c>
    </row>
    <row r="2831" spans="1:17" x14ac:dyDescent="0.35">
      <c r="A2831">
        <v>2829</v>
      </c>
      <c r="B2831" t="s">
        <v>2829</v>
      </c>
      <c r="C2831" t="s">
        <v>6939</v>
      </c>
      <c r="D2831" s="6">
        <v>2500</v>
      </c>
      <c r="E2831" s="6">
        <v>2663</v>
      </c>
      <c r="F2831" t="s">
        <v>8219</v>
      </c>
      <c r="G2831" t="s">
        <v>8225</v>
      </c>
      <c r="H2831" t="s">
        <v>8247</v>
      </c>
      <c r="I2831" s="7">
        <v>1464863118</v>
      </c>
      <c r="J2831" s="7">
        <v>1462443918</v>
      </c>
      <c r="K2831" t="b">
        <v>0</v>
      </c>
      <c r="L2831">
        <v>76</v>
      </c>
      <c r="M2831" t="b">
        <v>1</v>
      </c>
      <c r="N2831" s="7" t="s">
        <v>8320</v>
      </c>
      <c r="O2831" s="7" t="s">
        <v>8321</v>
      </c>
      <c r="P2831">
        <v>107</v>
      </c>
      <c r="Q2831" s="6">
        <f>E2831/Table1_2[[#This Row],[backers_count]]</f>
        <v>35.039473684210527</v>
      </c>
    </row>
    <row r="2832" spans="1:17" x14ac:dyDescent="0.35">
      <c r="A2832">
        <v>2830</v>
      </c>
      <c r="B2832" t="s">
        <v>2830</v>
      </c>
      <c r="C2832" t="s">
        <v>6940</v>
      </c>
      <c r="D2832" s="6">
        <v>3000</v>
      </c>
      <c r="E2832" s="6">
        <v>3000</v>
      </c>
      <c r="F2832" t="s">
        <v>8219</v>
      </c>
      <c r="G2832" t="s">
        <v>8224</v>
      </c>
      <c r="H2832" t="s">
        <v>8246</v>
      </c>
      <c r="I2832" s="7">
        <v>1399867140</v>
      </c>
      <c r="J2832" s="7">
        <v>1398802148</v>
      </c>
      <c r="K2832" t="b">
        <v>0</v>
      </c>
      <c r="L2832">
        <v>11</v>
      </c>
      <c r="M2832" t="b">
        <v>1</v>
      </c>
      <c r="N2832" s="7" t="s">
        <v>8320</v>
      </c>
      <c r="O2832" s="7" t="s">
        <v>8321</v>
      </c>
      <c r="P2832">
        <v>100</v>
      </c>
      <c r="Q2832" s="6">
        <f>E2832/Table1_2[[#This Row],[backers_count]]</f>
        <v>272.72727272727275</v>
      </c>
    </row>
    <row r="2833" spans="1:17" x14ac:dyDescent="0.35">
      <c r="A2833">
        <v>2831</v>
      </c>
      <c r="B2833" t="s">
        <v>2831</v>
      </c>
      <c r="C2833" t="s">
        <v>6941</v>
      </c>
      <c r="D2833" s="6">
        <v>3000</v>
      </c>
      <c r="E2833" s="6">
        <v>3320</v>
      </c>
      <c r="F2833" t="s">
        <v>8219</v>
      </c>
      <c r="G2833" t="s">
        <v>8224</v>
      </c>
      <c r="H2833" t="s">
        <v>8246</v>
      </c>
      <c r="I2833" s="7">
        <v>1437076070</v>
      </c>
      <c r="J2833" s="7">
        <v>1434484070</v>
      </c>
      <c r="K2833" t="b">
        <v>0</v>
      </c>
      <c r="L2833">
        <v>52</v>
      </c>
      <c r="M2833" t="b">
        <v>1</v>
      </c>
      <c r="N2833" s="7" t="s">
        <v>8320</v>
      </c>
      <c r="O2833" s="7" t="s">
        <v>8321</v>
      </c>
      <c r="P2833">
        <v>111</v>
      </c>
      <c r="Q2833" s="6">
        <f>E2833/Table1_2[[#This Row],[backers_count]]</f>
        <v>63.846153846153847</v>
      </c>
    </row>
    <row r="2834" spans="1:17" x14ac:dyDescent="0.35">
      <c r="A2834">
        <v>2832</v>
      </c>
      <c r="B2834" t="s">
        <v>2832</v>
      </c>
      <c r="C2834" t="s">
        <v>6942</v>
      </c>
      <c r="D2834" s="6">
        <v>2500</v>
      </c>
      <c r="E2834" s="6">
        <v>2867.99</v>
      </c>
      <c r="F2834" t="s">
        <v>8219</v>
      </c>
      <c r="G2834" t="s">
        <v>8225</v>
      </c>
      <c r="H2834" t="s">
        <v>8247</v>
      </c>
      <c r="I2834" s="7">
        <v>1416780000</v>
      </c>
      <c r="J2834" s="7">
        <v>1414342894</v>
      </c>
      <c r="K2834" t="b">
        <v>0</v>
      </c>
      <c r="L2834">
        <v>95</v>
      </c>
      <c r="M2834" t="b">
        <v>1</v>
      </c>
      <c r="N2834" s="7" t="s">
        <v>8320</v>
      </c>
      <c r="O2834" s="7" t="s">
        <v>8321</v>
      </c>
      <c r="P2834">
        <v>115</v>
      </c>
      <c r="Q2834" s="6">
        <f>E2834/Table1_2[[#This Row],[backers_count]]</f>
        <v>30.189368421052631</v>
      </c>
    </row>
    <row r="2835" spans="1:17" x14ac:dyDescent="0.35">
      <c r="A2835">
        <v>2833</v>
      </c>
      <c r="B2835" t="s">
        <v>2833</v>
      </c>
      <c r="C2835" t="s">
        <v>6943</v>
      </c>
      <c r="D2835" s="6">
        <v>2700</v>
      </c>
      <c r="E2835" s="6">
        <v>2923</v>
      </c>
      <c r="F2835" t="s">
        <v>8219</v>
      </c>
      <c r="G2835" t="s">
        <v>8224</v>
      </c>
      <c r="H2835" t="s">
        <v>8246</v>
      </c>
      <c r="I2835" s="7">
        <v>1444528800</v>
      </c>
      <c r="J2835" s="7">
        <v>1442804633</v>
      </c>
      <c r="K2835" t="b">
        <v>0</v>
      </c>
      <c r="L2835">
        <v>35</v>
      </c>
      <c r="M2835" t="b">
        <v>1</v>
      </c>
      <c r="N2835" s="7" t="s">
        <v>8320</v>
      </c>
      <c r="O2835" s="7" t="s">
        <v>8321</v>
      </c>
      <c r="P2835">
        <v>109</v>
      </c>
      <c r="Q2835" s="6">
        <f>E2835/Table1_2[[#This Row],[backers_count]]</f>
        <v>83.51428571428572</v>
      </c>
    </row>
    <row r="2836" spans="1:17" x14ac:dyDescent="0.35">
      <c r="A2836">
        <v>2834</v>
      </c>
      <c r="B2836" t="s">
        <v>2834</v>
      </c>
      <c r="C2836" t="s">
        <v>6944</v>
      </c>
      <c r="D2836" s="6">
        <v>800</v>
      </c>
      <c r="E2836" s="6">
        <v>1360</v>
      </c>
      <c r="F2836" t="s">
        <v>8219</v>
      </c>
      <c r="G2836" t="s">
        <v>8225</v>
      </c>
      <c r="H2836" t="s">
        <v>8247</v>
      </c>
      <c r="I2836" s="7">
        <v>1422658930</v>
      </c>
      <c r="J2836" s="7">
        <v>1421362930</v>
      </c>
      <c r="K2836" t="b">
        <v>0</v>
      </c>
      <c r="L2836">
        <v>21</v>
      </c>
      <c r="M2836" t="b">
        <v>1</v>
      </c>
      <c r="N2836" s="7" t="s">
        <v>8320</v>
      </c>
      <c r="O2836" s="7" t="s">
        <v>8321</v>
      </c>
      <c r="P2836">
        <v>170</v>
      </c>
      <c r="Q2836" s="6">
        <f>E2836/Table1_2[[#This Row],[backers_count]]</f>
        <v>64.761904761904759</v>
      </c>
    </row>
    <row r="2837" spans="1:17" x14ac:dyDescent="0.35">
      <c r="A2837">
        <v>2835</v>
      </c>
      <c r="B2837" t="s">
        <v>2835</v>
      </c>
      <c r="C2837" t="s">
        <v>6945</v>
      </c>
      <c r="D2837" s="6">
        <v>1000</v>
      </c>
      <c r="E2837" s="6">
        <v>1870.99</v>
      </c>
      <c r="F2837" t="s">
        <v>8219</v>
      </c>
      <c r="G2837" t="s">
        <v>8225</v>
      </c>
      <c r="H2837" t="s">
        <v>8247</v>
      </c>
      <c r="I2837" s="7">
        <v>1449273600</v>
      </c>
      <c r="J2837" s="7">
        <v>1446742417</v>
      </c>
      <c r="K2837" t="b">
        <v>0</v>
      </c>
      <c r="L2837">
        <v>93</v>
      </c>
      <c r="M2837" t="b">
        <v>1</v>
      </c>
      <c r="N2837" s="7" t="s">
        <v>8320</v>
      </c>
      <c r="O2837" s="7" t="s">
        <v>8321</v>
      </c>
      <c r="P2837">
        <v>188</v>
      </c>
      <c r="Q2837" s="6">
        <f>E2837/Table1_2[[#This Row],[backers_count]]</f>
        <v>20.118172043010752</v>
      </c>
    </row>
    <row r="2838" spans="1:17" x14ac:dyDescent="0.35">
      <c r="A2838">
        <v>2836</v>
      </c>
      <c r="B2838" t="s">
        <v>2836</v>
      </c>
      <c r="C2838" t="s">
        <v>6946</v>
      </c>
      <c r="D2838" s="6">
        <v>450</v>
      </c>
      <c r="E2838" s="6">
        <v>485</v>
      </c>
      <c r="F2838" t="s">
        <v>8219</v>
      </c>
      <c r="G2838" t="s">
        <v>8224</v>
      </c>
      <c r="H2838" t="s">
        <v>8246</v>
      </c>
      <c r="I2838" s="7">
        <v>1487393940</v>
      </c>
      <c r="J2838" s="7">
        <v>1484115418</v>
      </c>
      <c r="K2838" t="b">
        <v>0</v>
      </c>
      <c r="L2838">
        <v>11</v>
      </c>
      <c r="M2838" t="b">
        <v>1</v>
      </c>
      <c r="N2838" s="7" t="s">
        <v>8320</v>
      </c>
      <c r="O2838" s="7" t="s">
        <v>8321</v>
      </c>
      <c r="P2838">
        <v>108</v>
      </c>
      <c r="Q2838" s="6">
        <f>E2838/Table1_2[[#This Row],[backers_count]]</f>
        <v>44.090909090909093</v>
      </c>
    </row>
    <row r="2839" spans="1:17" x14ac:dyDescent="0.35">
      <c r="A2839">
        <v>2837</v>
      </c>
      <c r="B2839" t="s">
        <v>2837</v>
      </c>
      <c r="C2839" t="s">
        <v>6947</v>
      </c>
      <c r="D2839" s="6">
        <v>850</v>
      </c>
      <c r="E2839" s="6">
        <v>850</v>
      </c>
      <c r="F2839" t="s">
        <v>8219</v>
      </c>
      <c r="G2839" t="s">
        <v>8229</v>
      </c>
      <c r="H2839" t="s">
        <v>8251</v>
      </c>
      <c r="I2839" s="7">
        <v>1449701284</v>
      </c>
      <c r="J2839" s="7">
        <v>1446241684</v>
      </c>
      <c r="K2839" t="b">
        <v>0</v>
      </c>
      <c r="L2839">
        <v>21</v>
      </c>
      <c r="M2839" t="b">
        <v>1</v>
      </c>
      <c r="N2839" s="7" t="s">
        <v>8320</v>
      </c>
      <c r="O2839" s="7" t="s">
        <v>8321</v>
      </c>
      <c r="P2839">
        <v>100</v>
      </c>
      <c r="Q2839" s="6">
        <f>E2839/Table1_2[[#This Row],[backers_count]]</f>
        <v>40.476190476190474</v>
      </c>
    </row>
    <row r="2840" spans="1:17" x14ac:dyDescent="0.35">
      <c r="A2840">
        <v>2838</v>
      </c>
      <c r="B2840" t="s">
        <v>2838</v>
      </c>
      <c r="C2840" t="s">
        <v>6948</v>
      </c>
      <c r="D2840" s="6">
        <v>2000</v>
      </c>
      <c r="E2840" s="6">
        <v>2405</v>
      </c>
      <c r="F2840" t="s">
        <v>8219</v>
      </c>
      <c r="G2840" t="s">
        <v>8224</v>
      </c>
      <c r="H2840" t="s">
        <v>8246</v>
      </c>
      <c r="I2840" s="7">
        <v>1407967200</v>
      </c>
      <c r="J2840" s="7">
        <v>1406039696</v>
      </c>
      <c r="K2840" t="b">
        <v>0</v>
      </c>
      <c r="L2840">
        <v>54</v>
      </c>
      <c r="M2840" t="b">
        <v>1</v>
      </c>
      <c r="N2840" s="7" t="s">
        <v>8320</v>
      </c>
      <c r="O2840" s="7" t="s">
        <v>8321</v>
      </c>
      <c r="P2840">
        <v>121</v>
      </c>
      <c r="Q2840" s="6">
        <f>E2840/Table1_2[[#This Row],[backers_count]]</f>
        <v>44.537037037037038</v>
      </c>
    </row>
    <row r="2841" spans="1:17" x14ac:dyDescent="0.35">
      <c r="A2841">
        <v>2839</v>
      </c>
      <c r="B2841" t="s">
        <v>2839</v>
      </c>
      <c r="C2841" t="s">
        <v>6949</v>
      </c>
      <c r="D2841" s="6">
        <v>3500</v>
      </c>
      <c r="E2841" s="6">
        <v>3900</v>
      </c>
      <c r="F2841" t="s">
        <v>8219</v>
      </c>
      <c r="G2841" t="s">
        <v>8224</v>
      </c>
      <c r="H2841" t="s">
        <v>8246</v>
      </c>
      <c r="I2841" s="7">
        <v>1408942740</v>
      </c>
      <c r="J2841" s="7">
        <v>1406958354</v>
      </c>
      <c r="K2841" t="b">
        <v>0</v>
      </c>
      <c r="L2841">
        <v>31</v>
      </c>
      <c r="M2841" t="b">
        <v>1</v>
      </c>
      <c r="N2841" s="7" t="s">
        <v>8320</v>
      </c>
      <c r="O2841" s="7" t="s">
        <v>8321</v>
      </c>
      <c r="P2841">
        <v>112</v>
      </c>
      <c r="Q2841" s="6">
        <f>E2841/Table1_2[[#This Row],[backers_count]]</f>
        <v>125.80645161290323</v>
      </c>
    </row>
    <row r="2842" spans="1:17" x14ac:dyDescent="0.35">
      <c r="A2842">
        <v>2840</v>
      </c>
      <c r="B2842" t="s">
        <v>2840</v>
      </c>
      <c r="C2842" t="s">
        <v>6950</v>
      </c>
      <c r="D2842" s="6">
        <v>2500</v>
      </c>
      <c r="E2842" s="6">
        <v>2600</v>
      </c>
      <c r="F2842" t="s">
        <v>8219</v>
      </c>
      <c r="G2842" t="s">
        <v>8225</v>
      </c>
      <c r="H2842" t="s">
        <v>8247</v>
      </c>
      <c r="I2842" s="7">
        <v>1426698000</v>
      </c>
      <c r="J2842" s="7">
        <v>1424825479</v>
      </c>
      <c r="K2842" t="b">
        <v>0</v>
      </c>
      <c r="L2842">
        <v>132</v>
      </c>
      <c r="M2842" t="b">
        <v>1</v>
      </c>
      <c r="N2842" s="7" t="s">
        <v>8320</v>
      </c>
      <c r="O2842" s="7" t="s">
        <v>8321</v>
      </c>
      <c r="P2842">
        <v>104</v>
      </c>
      <c r="Q2842" s="6">
        <f>E2842/Table1_2[[#This Row],[backers_count]]</f>
        <v>19.696969696969695</v>
      </c>
    </row>
    <row r="2843" spans="1:17" x14ac:dyDescent="0.35">
      <c r="A2843">
        <v>2841</v>
      </c>
      <c r="B2843" t="s">
        <v>2841</v>
      </c>
      <c r="C2843" t="s">
        <v>6951</v>
      </c>
      <c r="D2843" s="6">
        <v>1000</v>
      </c>
      <c r="E2843" s="6">
        <v>10</v>
      </c>
      <c r="F2843" t="s">
        <v>8221</v>
      </c>
      <c r="G2843" t="s">
        <v>8225</v>
      </c>
      <c r="H2843" t="s">
        <v>8247</v>
      </c>
      <c r="I2843" s="7">
        <v>1450032297</v>
      </c>
      <c r="J2843" s="7">
        <v>1444844697</v>
      </c>
      <c r="K2843" t="b">
        <v>0</v>
      </c>
      <c r="L2843">
        <v>1</v>
      </c>
      <c r="M2843" t="b">
        <v>0</v>
      </c>
      <c r="N2843" s="7" t="s">
        <v>8320</v>
      </c>
      <c r="O2843" s="7" t="s">
        <v>8321</v>
      </c>
      <c r="P2843">
        <v>1</v>
      </c>
      <c r="Q2843" s="6">
        <f>E2843/Table1_2[[#This Row],[backers_count]]</f>
        <v>10</v>
      </c>
    </row>
    <row r="2844" spans="1:17" x14ac:dyDescent="0.35">
      <c r="A2844">
        <v>2842</v>
      </c>
      <c r="B2844" t="s">
        <v>2842</v>
      </c>
      <c r="C2844" t="s">
        <v>6952</v>
      </c>
      <c r="D2844" s="6">
        <v>1500</v>
      </c>
      <c r="E2844" s="6">
        <v>0</v>
      </c>
      <c r="F2844" t="s">
        <v>8221</v>
      </c>
      <c r="G2844" t="s">
        <v>8225</v>
      </c>
      <c r="H2844" t="s">
        <v>8247</v>
      </c>
      <c r="I2844" s="7">
        <v>1403348400</v>
      </c>
      <c r="J2844" s="7">
        <v>1401058295</v>
      </c>
      <c r="K2844" t="b">
        <v>0</v>
      </c>
      <c r="L2844">
        <v>0</v>
      </c>
      <c r="M2844" t="b">
        <v>0</v>
      </c>
      <c r="N2844" s="7" t="s">
        <v>8320</v>
      </c>
      <c r="O2844" s="7" t="s">
        <v>8321</v>
      </c>
      <c r="P2844">
        <v>0</v>
      </c>
      <c r="Q2844" s="6" t="e">
        <f>E2844/Table1_2[[#This Row],[backers_count]]</f>
        <v>#DIV/0!</v>
      </c>
    </row>
    <row r="2845" spans="1:17" x14ac:dyDescent="0.35">
      <c r="A2845">
        <v>2843</v>
      </c>
      <c r="B2845" t="s">
        <v>2843</v>
      </c>
      <c r="C2845" t="s">
        <v>6953</v>
      </c>
      <c r="D2845" s="6">
        <v>1200</v>
      </c>
      <c r="E2845" s="6">
        <v>0</v>
      </c>
      <c r="F2845" t="s">
        <v>8221</v>
      </c>
      <c r="G2845" t="s">
        <v>8224</v>
      </c>
      <c r="H2845" t="s">
        <v>8246</v>
      </c>
      <c r="I2845" s="7">
        <v>1465790400</v>
      </c>
      <c r="J2845" s="7">
        <v>1462210950</v>
      </c>
      <c r="K2845" t="b">
        <v>0</v>
      </c>
      <c r="L2845">
        <v>0</v>
      </c>
      <c r="M2845" t="b">
        <v>0</v>
      </c>
      <c r="N2845" s="7" t="s">
        <v>8320</v>
      </c>
      <c r="O2845" s="7" t="s">
        <v>8321</v>
      </c>
      <c r="P2845">
        <v>0</v>
      </c>
      <c r="Q2845" s="6" t="e">
        <f>E2845/Table1_2[[#This Row],[backers_count]]</f>
        <v>#DIV/0!</v>
      </c>
    </row>
    <row r="2846" spans="1:17" x14ac:dyDescent="0.35">
      <c r="A2846">
        <v>2844</v>
      </c>
      <c r="B2846" t="s">
        <v>2844</v>
      </c>
      <c r="C2846" t="s">
        <v>6954</v>
      </c>
      <c r="D2846" s="6">
        <v>550</v>
      </c>
      <c r="E2846" s="6">
        <v>30</v>
      </c>
      <c r="F2846" t="s">
        <v>8221</v>
      </c>
      <c r="G2846" t="s">
        <v>8239</v>
      </c>
      <c r="H2846" t="s">
        <v>8249</v>
      </c>
      <c r="I2846" s="7">
        <v>1483535180</v>
      </c>
      <c r="J2846" s="7">
        <v>1480943180</v>
      </c>
      <c r="K2846" t="b">
        <v>0</v>
      </c>
      <c r="L2846">
        <v>1</v>
      </c>
      <c r="M2846" t="b">
        <v>0</v>
      </c>
      <c r="N2846" s="7" t="s">
        <v>8320</v>
      </c>
      <c r="O2846" s="7" t="s">
        <v>8321</v>
      </c>
      <c r="P2846">
        <v>6</v>
      </c>
      <c r="Q2846" s="6">
        <f>E2846/Table1_2[[#This Row],[backers_count]]</f>
        <v>30</v>
      </c>
    </row>
    <row r="2847" spans="1:17" x14ac:dyDescent="0.35">
      <c r="A2847">
        <v>2845</v>
      </c>
      <c r="B2847" t="s">
        <v>2845</v>
      </c>
      <c r="C2847" t="s">
        <v>6955</v>
      </c>
      <c r="D2847" s="6">
        <v>7500</v>
      </c>
      <c r="E2847" s="6">
        <v>2366</v>
      </c>
      <c r="F2847" t="s">
        <v>8221</v>
      </c>
      <c r="G2847" t="s">
        <v>8224</v>
      </c>
      <c r="H2847" t="s">
        <v>8246</v>
      </c>
      <c r="I2847" s="7">
        <v>1433723033</v>
      </c>
      <c r="J2847" s="7">
        <v>1428539033</v>
      </c>
      <c r="K2847" t="b">
        <v>0</v>
      </c>
      <c r="L2847">
        <v>39</v>
      </c>
      <c r="M2847" t="b">
        <v>0</v>
      </c>
      <c r="N2847" s="7" t="s">
        <v>8320</v>
      </c>
      <c r="O2847" s="7" t="s">
        <v>8321</v>
      </c>
      <c r="P2847">
        <v>32</v>
      </c>
      <c r="Q2847" s="6">
        <f>E2847/Table1_2[[#This Row],[backers_count]]</f>
        <v>60.666666666666664</v>
      </c>
    </row>
    <row r="2848" spans="1:17" x14ac:dyDescent="0.35">
      <c r="A2848">
        <v>2846</v>
      </c>
      <c r="B2848" t="s">
        <v>2846</v>
      </c>
      <c r="C2848" t="s">
        <v>6956</v>
      </c>
      <c r="D2848" s="6">
        <v>8000</v>
      </c>
      <c r="E2848" s="6">
        <v>0</v>
      </c>
      <c r="F2848" t="s">
        <v>8221</v>
      </c>
      <c r="G2848" t="s">
        <v>8224</v>
      </c>
      <c r="H2848" t="s">
        <v>8246</v>
      </c>
      <c r="I2848" s="7">
        <v>1432917394</v>
      </c>
      <c r="J2848" s="7">
        <v>1429029394</v>
      </c>
      <c r="K2848" t="b">
        <v>0</v>
      </c>
      <c r="L2848">
        <v>0</v>
      </c>
      <c r="M2848" t="b">
        <v>0</v>
      </c>
      <c r="N2848" s="7" t="s">
        <v>8320</v>
      </c>
      <c r="O2848" s="7" t="s">
        <v>8321</v>
      </c>
      <c r="P2848">
        <v>0</v>
      </c>
      <c r="Q2848" s="6" t="e">
        <f>E2848/Table1_2[[#This Row],[backers_count]]</f>
        <v>#DIV/0!</v>
      </c>
    </row>
    <row r="2849" spans="1:17" x14ac:dyDescent="0.35">
      <c r="A2849">
        <v>2847</v>
      </c>
      <c r="B2849" t="s">
        <v>2847</v>
      </c>
      <c r="C2849" t="s">
        <v>6957</v>
      </c>
      <c r="D2849" s="6">
        <v>2000</v>
      </c>
      <c r="E2849" s="6">
        <v>0</v>
      </c>
      <c r="F2849" t="s">
        <v>8221</v>
      </c>
      <c r="G2849" t="s">
        <v>8224</v>
      </c>
      <c r="H2849" t="s">
        <v>8246</v>
      </c>
      <c r="I2849" s="7">
        <v>1464031265</v>
      </c>
      <c r="J2849" s="7">
        <v>1458847265</v>
      </c>
      <c r="K2849" t="b">
        <v>0</v>
      </c>
      <c r="L2849">
        <v>0</v>
      </c>
      <c r="M2849" t="b">
        <v>0</v>
      </c>
      <c r="N2849" s="7" t="s">
        <v>8320</v>
      </c>
      <c r="O2849" s="7" t="s">
        <v>8321</v>
      </c>
      <c r="P2849">
        <v>0</v>
      </c>
      <c r="Q2849" s="6" t="e">
        <f>E2849/Table1_2[[#This Row],[backers_count]]</f>
        <v>#DIV/0!</v>
      </c>
    </row>
    <row r="2850" spans="1:17" x14ac:dyDescent="0.35">
      <c r="A2850">
        <v>2848</v>
      </c>
      <c r="B2850" t="s">
        <v>2848</v>
      </c>
      <c r="C2850" t="s">
        <v>6958</v>
      </c>
      <c r="D2850" s="6">
        <v>35000</v>
      </c>
      <c r="E2850" s="6">
        <v>70</v>
      </c>
      <c r="F2850" t="s">
        <v>8221</v>
      </c>
      <c r="G2850" t="s">
        <v>8224</v>
      </c>
      <c r="H2850" t="s">
        <v>8246</v>
      </c>
      <c r="I2850" s="7">
        <v>1432913659</v>
      </c>
      <c r="J2850" s="7">
        <v>1430321659</v>
      </c>
      <c r="K2850" t="b">
        <v>0</v>
      </c>
      <c r="L2850">
        <v>3</v>
      </c>
      <c r="M2850" t="b">
        <v>0</v>
      </c>
      <c r="N2850" s="7" t="s">
        <v>8320</v>
      </c>
      <c r="O2850" s="7" t="s">
        <v>8321</v>
      </c>
      <c r="P2850">
        <v>1</v>
      </c>
      <c r="Q2850" s="6">
        <f>E2850/Table1_2[[#This Row],[backers_count]]</f>
        <v>23.333333333333332</v>
      </c>
    </row>
    <row r="2851" spans="1:17" x14ac:dyDescent="0.35">
      <c r="A2851">
        <v>2849</v>
      </c>
      <c r="B2851" t="s">
        <v>2849</v>
      </c>
      <c r="C2851" t="s">
        <v>6959</v>
      </c>
      <c r="D2851" s="6">
        <v>500</v>
      </c>
      <c r="E2851" s="6">
        <v>5</v>
      </c>
      <c r="F2851" t="s">
        <v>8221</v>
      </c>
      <c r="G2851" t="s">
        <v>8225</v>
      </c>
      <c r="H2851" t="s">
        <v>8247</v>
      </c>
      <c r="I2851" s="7">
        <v>1461406600</v>
      </c>
      <c r="J2851" s="7">
        <v>1458814600</v>
      </c>
      <c r="K2851" t="b">
        <v>0</v>
      </c>
      <c r="L2851">
        <v>1</v>
      </c>
      <c r="M2851" t="b">
        <v>0</v>
      </c>
      <c r="N2851" s="7" t="s">
        <v>8320</v>
      </c>
      <c r="O2851" s="7" t="s">
        <v>8321</v>
      </c>
      <c r="P2851">
        <v>1</v>
      </c>
      <c r="Q2851" s="6">
        <f>E2851/Table1_2[[#This Row],[backers_count]]</f>
        <v>5</v>
      </c>
    </row>
    <row r="2852" spans="1:17" x14ac:dyDescent="0.35">
      <c r="A2852">
        <v>2850</v>
      </c>
      <c r="B2852" t="s">
        <v>2850</v>
      </c>
      <c r="C2852" t="s">
        <v>6960</v>
      </c>
      <c r="D2852" s="6">
        <v>8000</v>
      </c>
      <c r="E2852" s="6">
        <v>311</v>
      </c>
      <c r="F2852" t="s">
        <v>8221</v>
      </c>
      <c r="G2852" t="s">
        <v>8224</v>
      </c>
      <c r="H2852" t="s">
        <v>8246</v>
      </c>
      <c r="I2852" s="7">
        <v>1409962211</v>
      </c>
      <c r="J2852" s="7">
        <v>1407370211</v>
      </c>
      <c r="K2852" t="b">
        <v>0</v>
      </c>
      <c r="L2852">
        <v>13</v>
      </c>
      <c r="M2852" t="b">
        <v>0</v>
      </c>
      <c r="N2852" s="7" t="s">
        <v>8320</v>
      </c>
      <c r="O2852" s="7" t="s">
        <v>8321</v>
      </c>
      <c r="P2852">
        <v>4</v>
      </c>
      <c r="Q2852" s="6">
        <f>E2852/Table1_2[[#This Row],[backers_count]]</f>
        <v>23.923076923076923</v>
      </c>
    </row>
    <row r="2853" spans="1:17" x14ac:dyDescent="0.35">
      <c r="A2853">
        <v>2851</v>
      </c>
      <c r="B2853" t="s">
        <v>2851</v>
      </c>
      <c r="C2853" t="s">
        <v>6961</v>
      </c>
      <c r="D2853" s="6">
        <v>4500</v>
      </c>
      <c r="E2853" s="6">
        <v>0</v>
      </c>
      <c r="F2853" t="s">
        <v>8221</v>
      </c>
      <c r="G2853" t="s">
        <v>8241</v>
      </c>
      <c r="H2853" t="s">
        <v>8249</v>
      </c>
      <c r="I2853" s="7">
        <v>1454109420</v>
      </c>
      <c r="J2853" s="7">
        <v>1453334629</v>
      </c>
      <c r="K2853" t="b">
        <v>0</v>
      </c>
      <c r="L2853">
        <v>0</v>
      </c>
      <c r="M2853" t="b">
        <v>0</v>
      </c>
      <c r="N2853" s="7" t="s">
        <v>8320</v>
      </c>
      <c r="O2853" s="7" t="s">
        <v>8321</v>
      </c>
      <c r="P2853">
        <v>0</v>
      </c>
      <c r="Q2853" s="6" t="e">
        <f>E2853/Table1_2[[#This Row],[backers_count]]</f>
        <v>#DIV/0!</v>
      </c>
    </row>
    <row r="2854" spans="1:17" x14ac:dyDescent="0.35">
      <c r="A2854">
        <v>2852</v>
      </c>
      <c r="B2854" t="s">
        <v>2852</v>
      </c>
      <c r="C2854" t="s">
        <v>6962</v>
      </c>
      <c r="D2854" s="6">
        <v>5000</v>
      </c>
      <c r="E2854" s="6">
        <v>95</v>
      </c>
      <c r="F2854" t="s">
        <v>8221</v>
      </c>
      <c r="G2854" t="s">
        <v>8224</v>
      </c>
      <c r="H2854" t="s">
        <v>8246</v>
      </c>
      <c r="I2854" s="7">
        <v>1403312703</v>
      </c>
      <c r="J2854" s="7">
        <v>1400720703</v>
      </c>
      <c r="K2854" t="b">
        <v>0</v>
      </c>
      <c r="L2854">
        <v>6</v>
      </c>
      <c r="M2854" t="b">
        <v>0</v>
      </c>
      <c r="N2854" s="7" t="s">
        <v>8320</v>
      </c>
      <c r="O2854" s="7" t="s">
        <v>8321</v>
      </c>
      <c r="P2854">
        <v>2</v>
      </c>
      <c r="Q2854" s="6">
        <f>E2854/Table1_2[[#This Row],[backers_count]]</f>
        <v>15.833333333333334</v>
      </c>
    </row>
    <row r="2855" spans="1:17" x14ac:dyDescent="0.35">
      <c r="A2855">
        <v>2853</v>
      </c>
      <c r="B2855" t="s">
        <v>2853</v>
      </c>
      <c r="C2855" t="s">
        <v>6963</v>
      </c>
      <c r="D2855" s="6">
        <v>9500</v>
      </c>
      <c r="E2855" s="6">
        <v>0</v>
      </c>
      <c r="F2855" t="s">
        <v>8221</v>
      </c>
      <c r="G2855" t="s">
        <v>8229</v>
      </c>
      <c r="H2855" t="s">
        <v>8251</v>
      </c>
      <c r="I2855" s="7">
        <v>1410669297</v>
      </c>
      <c r="J2855" s="7">
        <v>1405485297</v>
      </c>
      <c r="K2855" t="b">
        <v>0</v>
      </c>
      <c r="L2855">
        <v>0</v>
      </c>
      <c r="M2855" t="b">
        <v>0</v>
      </c>
      <c r="N2855" s="7" t="s">
        <v>8320</v>
      </c>
      <c r="O2855" s="7" t="s">
        <v>8321</v>
      </c>
      <c r="P2855">
        <v>0</v>
      </c>
      <c r="Q2855" s="6" t="e">
        <f>E2855/Table1_2[[#This Row],[backers_count]]</f>
        <v>#DIV/0!</v>
      </c>
    </row>
    <row r="2856" spans="1:17" x14ac:dyDescent="0.35">
      <c r="A2856">
        <v>2854</v>
      </c>
      <c r="B2856" t="s">
        <v>2854</v>
      </c>
      <c r="C2856" t="s">
        <v>6964</v>
      </c>
      <c r="D2856" s="6">
        <v>1000</v>
      </c>
      <c r="E2856" s="6">
        <v>417</v>
      </c>
      <c r="F2856" t="s">
        <v>8221</v>
      </c>
      <c r="G2856" t="s">
        <v>8225</v>
      </c>
      <c r="H2856" t="s">
        <v>8247</v>
      </c>
      <c r="I2856" s="7">
        <v>1431018719</v>
      </c>
      <c r="J2856" s="7">
        <v>1429290719</v>
      </c>
      <c r="K2856" t="b">
        <v>0</v>
      </c>
      <c r="L2856">
        <v>14</v>
      </c>
      <c r="M2856" t="b">
        <v>0</v>
      </c>
      <c r="N2856" s="7" t="s">
        <v>8320</v>
      </c>
      <c r="O2856" s="7" t="s">
        <v>8321</v>
      </c>
      <c r="P2856">
        <v>42</v>
      </c>
      <c r="Q2856" s="6">
        <f>E2856/Table1_2[[#This Row],[backers_count]]</f>
        <v>29.785714285714285</v>
      </c>
    </row>
    <row r="2857" spans="1:17" x14ac:dyDescent="0.35">
      <c r="A2857">
        <v>2855</v>
      </c>
      <c r="B2857" t="s">
        <v>2855</v>
      </c>
      <c r="C2857" t="s">
        <v>6965</v>
      </c>
      <c r="D2857" s="6">
        <v>600</v>
      </c>
      <c r="E2857" s="6">
        <v>300</v>
      </c>
      <c r="F2857" t="s">
        <v>8221</v>
      </c>
      <c r="G2857" t="s">
        <v>8224</v>
      </c>
      <c r="H2857" t="s">
        <v>8246</v>
      </c>
      <c r="I2857" s="7">
        <v>1454110440</v>
      </c>
      <c r="J2857" s="7">
        <v>1451607071</v>
      </c>
      <c r="K2857" t="b">
        <v>0</v>
      </c>
      <c r="L2857">
        <v>5</v>
      </c>
      <c r="M2857" t="b">
        <v>0</v>
      </c>
      <c r="N2857" s="7" t="s">
        <v>8320</v>
      </c>
      <c r="O2857" s="7" t="s">
        <v>8321</v>
      </c>
      <c r="P2857">
        <v>50</v>
      </c>
      <c r="Q2857" s="6">
        <f>E2857/Table1_2[[#This Row],[backers_count]]</f>
        <v>60</v>
      </c>
    </row>
    <row r="2858" spans="1:17" x14ac:dyDescent="0.35">
      <c r="A2858">
        <v>2856</v>
      </c>
      <c r="B2858" t="s">
        <v>2856</v>
      </c>
      <c r="C2858" t="s">
        <v>6966</v>
      </c>
      <c r="D2858" s="6">
        <v>3000</v>
      </c>
      <c r="E2858" s="6">
        <v>146</v>
      </c>
      <c r="F2858" t="s">
        <v>8221</v>
      </c>
      <c r="G2858" t="s">
        <v>8224</v>
      </c>
      <c r="H2858" t="s">
        <v>8246</v>
      </c>
      <c r="I2858" s="7">
        <v>1439069640</v>
      </c>
      <c r="J2858" s="7">
        <v>1433897647</v>
      </c>
      <c r="K2858" t="b">
        <v>0</v>
      </c>
      <c r="L2858">
        <v>6</v>
      </c>
      <c r="M2858" t="b">
        <v>0</v>
      </c>
      <c r="N2858" s="7" t="s">
        <v>8320</v>
      </c>
      <c r="O2858" s="7" t="s">
        <v>8321</v>
      </c>
      <c r="P2858">
        <v>5</v>
      </c>
      <c r="Q2858" s="6">
        <f>E2858/Table1_2[[#This Row],[backers_count]]</f>
        <v>24.333333333333332</v>
      </c>
    </row>
    <row r="2859" spans="1:17" x14ac:dyDescent="0.35">
      <c r="A2859">
        <v>2857</v>
      </c>
      <c r="B2859" t="s">
        <v>2857</v>
      </c>
      <c r="C2859" t="s">
        <v>6967</v>
      </c>
      <c r="D2859" s="6">
        <v>38000</v>
      </c>
      <c r="E2859" s="6">
        <v>7500</v>
      </c>
      <c r="F2859" t="s">
        <v>8221</v>
      </c>
      <c r="G2859" t="s">
        <v>8238</v>
      </c>
      <c r="H2859" t="s">
        <v>8256</v>
      </c>
      <c r="I2859" s="7">
        <v>1487613600</v>
      </c>
      <c r="J2859" s="7">
        <v>1482444295</v>
      </c>
      <c r="K2859" t="b">
        <v>0</v>
      </c>
      <c r="L2859">
        <v>15</v>
      </c>
      <c r="M2859" t="b">
        <v>0</v>
      </c>
      <c r="N2859" s="7" t="s">
        <v>8320</v>
      </c>
      <c r="O2859" s="7" t="s">
        <v>8321</v>
      </c>
      <c r="P2859">
        <v>20</v>
      </c>
      <c r="Q2859" s="6">
        <f>E2859/Table1_2[[#This Row],[backers_count]]</f>
        <v>500</v>
      </c>
    </row>
    <row r="2860" spans="1:17" x14ac:dyDescent="0.35">
      <c r="A2860">
        <v>2858</v>
      </c>
      <c r="B2860" t="s">
        <v>2858</v>
      </c>
      <c r="C2860" t="s">
        <v>6968</v>
      </c>
      <c r="D2860" s="6">
        <v>1000</v>
      </c>
      <c r="E2860" s="6">
        <v>0</v>
      </c>
      <c r="F2860" t="s">
        <v>8221</v>
      </c>
      <c r="G2860" t="s">
        <v>8233</v>
      </c>
      <c r="H2860" t="s">
        <v>8249</v>
      </c>
      <c r="I2860" s="7">
        <v>1417778880</v>
      </c>
      <c r="J2860" s="7">
        <v>1415711095</v>
      </c>
      <c r="K2860" t="b">
        <v>0</v>
      </c>
      <c r="L2860">
        <v>0</v>
      </c>
      <c r="M2860" t="b">
        <v>0</v>
      </c>
      <c r="N2860" s="7" t="s">
        <v>8320</v>
      </c>
      <c r="O2860" s="7" t="s">
        <v>8321</v>
      </c>
      <c r="P2860">
        <v>0</v>
      </c>
      <c r="Q2860" s="6" t="e">
        <f>E2860/Table1_2[[#This Row],[backers_count]]</f>
        <v>#DIV/0!</v>
      </c>
    </row>
    <row r="2861" spans="1:17" x14ac:dyDescent="0.35">
      <c r="A2861">
        <v>2859</v>
      </c>
      <c r="B2861" t="s">
        <v>2859</v>
      </c>
      <c r="C2861" t="s">
        <v>6969</v>
      </c>
      <c r="D2861" s="6">
        <v>2000</v>
      </c>
      <c r="E2861" s="6">
        <v>35</v>
      </c>
      <c r="F2861" t="s">
        <v>8221</v>
      </c>
      <c r="G2861" t="s">
        <v>8226</v>
      </c>
      <c r="H2861" t="s">
        <v>8248</v>
      </c>
      <c r="I2861" s="7">
        <v>1444984904</v>
      </c>
      <c r="J2861" s="7">
        <v>1439800904</v>
      </c>
      <c r="K2861" t="b">
        <v>0</v>
      </c>
      <c r="L2861">
        <v>1</v>
      </c>
      <c r="M2861" t="b">
        <v>0</v>
      </c>
      <c r="N2861" s="7" t="s">
        <v>8320</v>
      </c>
      <c r="O2861" s="7" t="s">
        <v>8321</v>
      </c>
      <c r="P2861">
        <v>2</v>
      </c>
      <c r="Q2861" s="6">
        <f>E2861/Table1_2[[#This Row],[backers_count]]</f>
        <v>35</v>
      </c>
    </row>
    <row r="2862" spans="1:17" x14ac:dyDescent="0.35">
      <c r="A2862">
        <v>2860</v>
      </c>
      <c r="B2862" t="s">
        <v>2860</v>
      </c>
      <c r="C2862" t="s">
        <v>6970</v>
      </c>
      <c r="D2862" s="6">
        <v>4000</v>
      </c>
      <c r="E2862" s="6">
        <v>266</v>
      </c>
      <c r="F2862" t="s">
        <v>8221</v>
      </c>
      <c r="G2862" t="s">
        <v>8224</v>
      </c>
      <c r="H2862" t="s">
        <v>8246</v>
      </c>
      <c r="I2862" s="7">
        <v>1466363576</v>
      </c>
      <c r="J2862" s="7">
        <v>1461179576</v>
      </c>
      <c r="K2862" t="b">
        <v>0</v>
      </c>
      <c r="L2862">
        <v>9</v>
      </c>
      <c r="M2862" t="b">
        <v>0</v>
      </c>
      <c r="N2862" s="7" t="s">
        <v>8320</v>
      </c>
      <c r="O2862" s="7" t="s">
        <v>8321</v>
      </c>
      <c r="P2862">
        <v>7</v>
      </c>
      <c r="Q2862" s="6">
        <f>E2862/Table1_2[[#This Row],[backers_count]]</f>
        <v>29.555555555555557</v>
      </c>
    </row>
    <row r="2863" spans="1:17" x14ac:dyDescent="0.35">
      <c r="A2863">
        <v>2861</v>
      </c>
      <c r="B2863" t="s">
        <v>2861</v>
      </c>
      <c r="C2863" t="s">
        <v>6971</v>
      </c>
      <c r="D2863" s="6">
        <v>250</v>
      </c>
      <c r="E2863" s="6">
        <v>80</v>
      </c>
      <c r="F2863" t="s">
        <v>8221</v>
      </c>
      <c r="G2863" t="s">
        <v>8226</v>
      </c>
      <c r="H2863" t="s">
        <v>8248</v>
      </c>
      <c r="I2863" s="7">
        <v>1443103848</v>
      </c>
      <c r="J2863" s="7">
        <v>1441894248</v>
      </c>
      <c r="K2863" t="b">
        <v>0</v>
      </c>
      <c r="L2863">
        <v>3</v>
      </c>
      <c r="M2863" t="b">
        <v>0</v>
      </c>
      <c r="N2863" s="7" t="s">
        <v>8320</v>
      </c>
      <c r="O2863" s="7" t="s">
        <v>8321</v>
      </c>
      <c r="P2863">
        <v>32</v>
      </c>
      <c r="Q2863" s="6">
        <f>E2863/Table1_2[[#This Row],[backers_count]]</f>
        <v>26.666666666666668</v>
      </c>
    </row>
    <row r="2864" spans="1:17" x14ac:dyDescent="0.35">
      <c r="A2864">
        <v>2862</v>
      </c>
      <c r="B2864" t="s">
        <v>2862</v>
      </c>
      <c r="C2864" t="s">
        <v>6972</v>
      </c>
      <c r="D2864" s="6">
        <v>12700</v>
      </c>
      <c r="E2864" s="6">
        <v>55</v>
      </c>
      <c r="F2864" t="s">
        <v>8221</v>
      </c>
      <c r="G2864" t="s">
        <v>8224</v>
      </c>
      <c r="H2864" t="s">
        <v>8246</v>
      </c>
      <c r="I2864" s="7">
        <v>1403636229</v>
      </c>
      <c r="J2864" s="7">
        <v>1401044229</v>
      </c>
      <c r="K2864" t="b">
        <v>0</v>
      </c>
      <c r="L2864">
        <v>3</v>
      </c>
      <c r="M2864" t="b">
        <v>0</v>
      </c>
      <c r="N2864" s="7" t="s">
        <v>8320</v>
      </c>
      <c r="O2864" s="7" t="s">
        <v>8321</v>
      </c>
      <c r="P2864">
        <v>1</v>
      </c>
      <c r="Q2864" s="6">
        <f>E2864/Table1_2[[#This Row],[backers_count]]</f>
        <v>18.333333333333332</v>
      </c>
    </row>
    <row r="2865" spans="1:17" x14ac:dyDescent="0.35">
      <c r="A2865">
        <v>2863</v>
      </c>
      <c r="B2865" t="s">
        <v>2863</v>
      </c>
      <c r="C2865" t="s">
        <v>6973</v>
      </c>
      <c r="D2865" s="6">
        <v>50000</v>
      </c>
      <c r="E2865" s="6">
        <v>20</v>
      </c>
      <c r="F2865" t="s">
        <v>8221</v>
      </c>
      <c r="G2865" t="s">
        <v>8224</v>
      </c>
      <c r="H2865" t="s">
        <v>8246</v>
      </c>
      <c r="I2865" s="7">
        <v>1410279123</v>
      </c>
      <c r="J2865" s="7">
        <v>1405095123</v>
      </c>
      <c r="K2865" t="b">
        <v>0</v>
      </c>
      <c r="L2865">
        <v>1</v>
      </c>
      <c r="M2865" t="b">
        <v>0</v>
      </c>
      <c r="N2865" s="7" t="s">
        <v>8320</v>
      </c>
      <c r="O2865" s="7" t="s">
        <v>8321</v>
      </c>
      <c r="P2865">
        <v>1</v>
      </c>
      <c r="Q2865" s="6">
        <f>E2865/Table1_2[[#This Row],[backers_count]]</f>
        <v>20</v>
      </c>
    </row>
    <row r="2866" spans="1:17" x14ac:dyDescent="0.35">
      <c r="A2866">
        <v>2864</v>
      </c>
      <c r="B2866" t="s">
        <v>2864</v>
      </c>
      <c r="C2866" t="s">
        <v>6974</v>
      </c>
      <c r="D2866" s="6">
        <v>2500</v>
      </c>
      <c r="E2866" s="6">
        <v>40</v>
      </c>
      <c r="F2866" t="s">
        <v>8221</v>
      </c>
      <c r="G2866" t="s">
        <v>8225</v>
      </c>
      <c r="H2866" t="s">
        <v>8247</v>
      </c>
      <c r="I2866" s="7">
        <v>1437139080</v>
      </c>
      <c r="J2866" s="7">
        <v>1434552207</v>
      </c>
      <c r="K2866" t="b">
        <v>0</v>
      </c>
      <c r="L2866">
        <v>3</v>
      </c>
      <c r="M2866" t="b">
        <v>0</v>
      </c>
      <c r="N2866" s="7" t="s">
        <v>8320</v>
      </c>
      <c r="O2866" s="7" t="s">
        <v>8321</v>
      </c>
      <c r="P2866">
        <v>2</v>
      </c>
      <c r="Q2866" s="6">
        <f>E2866/Table1_2[[#This Row],[backers_count]]</f>
        <v>13.333333333333334</v>
      </c>
    </row>
    <row r="2867" spans="1:17" x14ac:dyDescent="0.35">
      <c r="A2867">
        <v>2865</v>
      </c>
      <c r="B2867" t="s">
        <v>2865</v>
      </c>
      <c r="C2867" t="s">
        <v>6975</v>
      </c>
      <c r="D2867" s="6">
        <v>2888</v>
      </c>
      <c r="E2867" s="6">
        <v>0</v>
      </c>
      <c r="F2867" t="s">
        <v>8221</v>
      </c>
      <c r="G2867" t="s">
        <v>8224</v>
      </c>
      <c r="H2867" t="s">
        <v>8246</v>
      </c>
      <c r="I2867" s="7">
        <v>1420512259</v>
      </c>
      <c r="J2867" s="7">
        <v>1415328259</v>
      </c>
      <c r="K2867" t="b">
        <v>0</v>
      </c>
      <c r="L2867">
        <v>0</v>
      </c>
      <c r="M2867" t="b">
        <v>0</v>
      </c>
      <c r="N2867" s="7" t="s">
        <v>8320</v>
      </c>
      <c r="O2867" s="7" t="s">
        <v>8321</v>
      </c>
      <c r="P2867">
        <v>0</v>
      </c>
      <c r="Q2867" s="6" t="e">
        <f>E2867/Table1_2[[#This Row],[backers_count]]</f>
        <v>#DIV/0!</v>
      </c>
    </row>
    <row r="2868" spans="1:17" x14ac:dyDescent="0.35">
      <c r="A2868">
        <v>2866</v>
      </c>
      <c r="B2868" t="s">
        <v>2866</v>
      </c>
      <c r="C2868" t="s">
        <v>6976</v>
      </c>
      <c r="D2868" s="6">
        <v>5000</v>
      </c>
      <c r="E2868" s="6">
        <v>45</v>
      </c>
      <c r="F2868" t="s">
        <v>8221</v>
      </c>
      <c r="G2868" t="s">
        <v>8224</v>
      </c>
      <c r="H2868" t="s">
        <v>8246</v>
      </c>
      <c r="I2868" s="7">
        <v>1476482400</v>
      </c>
      <c r="J2868" s="7">
        <v>1473893721</v>
      </c>
      <c r="K2868" t="b">
        <v>0</v>
      </c>
      <c r="L2868">
        <v>2</v>
      </c>
      <c r="M2868" t="b">
        <v>0</v>
      </c>
      <c r="N2868" s="7" t="s">
        <v>8320</v>
      </c>
      <c r="O2868" s="7" t="s">
        <v>8321</v>
      </c>
      <c r="P2868">
        <v>1</v>
      </c>
      <c r="Q2868" s="6">
        <f>E2868/Table1_2[[#This Row],[backers_count]]</f>
        <v>22.5</v>
      </c>
    </row>
    <row r="2869" spans="1:17" x14ac:dyDescent="0.35">
      <c r="A2869">
        <v>2867</v>
      </c>
      <c r="B2869" t="s">
        <v>2867</v>
      </c>
      <c r="C2869" t="s">
        <v>6977</v>
      </c>
      <c r="D2869" s="6">
        <v>2500</v>
      </c>
      <c r="E2869" s="6">
        <v>504</v>
      </c>
      <c r="F2869" t="s">
        <v>8221</v>
      </c>
      <c r="G2869" t="s">
        <v>8224</v>
      </c>
      <c r="H2869" t="s">
        <v>8246</v>
      </c>
      <c r="I2869" s="7">
        <v>1467604800</v>
      </c>
      <c r="J2869" s="7">
        <v>1465533672</v>
      </c>
      <c r="K2869" t="b">
        <v>0</v>
      </c>
      <c r="L2869">
        <v>10</v>
      </c>
      <c r="M2869" t="b">
        <v>0</v>
      </c>
      <c r="N2869" s="7" t="s">
        <v>8320</v>
      </c>
      <c r="O2869" s="7" t="s">
        <v>8321</v>
      </c>
      <c r="P2869">
        <v>21</v>
      </c>
      <c r="Q2869" s="6">
        <f>E2869/Table1_2[[#This Row],[backers_count]]</f>
        <v>50.4</v>
      </c>
    </row>
    <row r="2870" spans="1:17" x14ac:dyDescent="0.35">
      <c r="A2870">
        <v>2868</v>
      </c>
      <c r="B2870" t="s">
        <v>2868</v>
      </c>
      <c r="C2870" t="s">
        <v>6978</v>
      </c>
      <c r="D2870" s="6">
        <v>15000</v>
      </c>
      <c r="E2870" s="6">
        <v>6301.76</v>
      </c>
      <c r="F2870" t="s">
        <v>8221</v>
      </c>
      <c r="G2870" t="s">
        <v>8224</v>
      </c>
      <c r="H2870" t="s">
        <v>8246</v>
      </c>
      <c r="I2870" s="7">
        <v>1475697054</v>
      </c>
      <c r="J2870" s="7">
        <v>1473105054</v>
      </c>
      <c r="K2870" t="b">
        <v>0</v>
      </c>
      <c r="L2870">
        <v>60</v>
      </c>
      <c r="M2870" t="b">
        <v>0</v>
      </c>
      <c r="N2870" s="7" t="s">
        <v>8320</v>
      </c>
      <c r="O2870" s="7" t="s">
        <v>8321</v>
      </c>
      <c r="P2870">
        <v>43</v>
      </c>
      <c r="Q2870" s="6">
        <f>E2870/Table1_2[[#This Row],[backers_count]]</f>
        <v>105.02933333333334</v>
      </c>
    </row>
    <row r="2871" spans="1:17" x14ac:dyDescent="0.35">
      <c r="A2871">
        <v>2869</v>
      </c>
      <c r="B2871" t="s">
        <v>2869</v>
      </c>
      <c r="C2871" t="s">
        <v>6979</v>
      </c>
      <c r="D2871" s="6">
        <v>20000</v>
      </c>
      <c r="E2871" s="6">
        <v>177</v>
      </c>
      <c r="F2871" t="s">
        <v>8221</v>
      </c>
      <c r="G2871" t="s">
        <v>8224</v>
      </c>
      <c r="H2871" t="s">
        <v>8246</v>
      </c>
      <c r="I2871" s="7">
        <v>1468937681</v>
      </c>
      <c r="J2871" s="7">
        <v>1466345681</v>
      </c>
      <c r="K2871" t="b">
        <v>0</v>
      </c>
      <c r="L2871">
        <v>5</v>
      </c>
      <c r="M2871" t="b">
        <v>0</v>
      </c>
      <c r="N2871" s="7" t="s">
        <v>8320</v>
      </c>
      <c r="O2871" s="7" t="s">
        <v>8321</v>
      </c>
      <c r="P2871">
        <v>1</v>
      </c>
      <c r="Q2871" s="6">
        <f>E2871/Table1_2[[#This Row],[backers_count]]</f>
        <v>35.4</v>
      </c>
    </row>
    <row r="2872" spans="1:17" x14ac:dyDescent="0.35">
      <c r="A2872">
        <v>2870</v>
      </c>
      <c r="B2872" t="s">
        <v>2870</v>
      </c>
      <c r="C2872" t="s">
        <v>6980</v>
      </c>
      <c r="D2872" s="6">
        <v>5000</v>
      </c>
      <c r="E2872" s="6">
        <v>750</v>
      </c>
      <c r="F2872" t="s">
        <v>8221</v>
      </c>
      <c r="G2872" t="s">
        <v>8224</v>
      </c>
      <c r="H2872" t="s">
        <v>8246</v>
      </c>
      <c r="I2872" s="7">
        <v>1400301165</v>
      </c>
      <c r="J2872" s="7">
        <v>1397709165</v>
      </c>
      <c r="K2872" t="b">
        <v>0</v>
      </c>
      <c r="L2872">
        <v>9</v>
      </c>
      <c r="M2872" t="b">
        <v>0</v>
      </c>
      <c r="N2872" s="7" t="s">
        <v>8320</v>
      </c>
      <c r="O2872" s="7" t="s">
        <v>8321</v>
      </c>
      <c r="P2872">
        <v>15</v>
      </c>
      <c r="Q2872" s="6">
        <f>E2872/Table1_2[[#This Row],[backers_count]]</f>
        <v>83.333333333333329</v>
      </c>
    </row>
    <row r="2873" spans="1:17" x14ac:dyDescent="0.35">
      <c r="A2873">
        <v>2871</v>
      </c>
      <c r="B2873" t="s">
        <v>2871</v>
      </c>
      <c r="C2873" t="s">
        <v>6981</v>
      </c>
      <c r="D2873" s="6">
        <v>10000</v>
      </c>
      <c r="E2873" s="6">
        <v>467</v>
      </c>
      <c r="F2873" t="s">
        <v>8221</v>
      </c>
      <c r="G2873" t="s">
        <v>8224</v>
      </c>
      <c r="H2873" t="s">
        <v>8246</v>
      </c>
      <c r="I2873" s="7">
        <v>1419183813</v>
      </c>
      <c r="J2873" s="7">
        <v>1417455813</v>
      </c>
      <c r="K2873" t="b">
        <v>0</v>
      </c>
      <c r="L2873">
        <v>13</v>
      </c>
      <c r="M2873" t="b">
        <v>0</v>
      </c>
      <c r="N2873" s="7" t="s">
        <v>8320</v>
      </c>
      <c r="O2873" s="7" t="s">
        <v>8321</v>
      </c>
      <c r="P2873">
        <v>5</v>
      </c>
      <c r="Q2873" s="6">
        <f>E2873/Table1_2[[#This Row],[backers_count]]</f>
        <v>35.92307692307692</v>
      </c>
    </row>
    <row r="2874" spans="1:17" x14ac:dyDescent="0.35">
      <c r="A2874">
        <v>2872</v>
      </c>
      <c r="B2874" t="s">
        <v>2872</v>
      </c>
      <c r="C2874" t="s">
        <v>6982</v>
      </c>
      <c r="D2874" s="6">
        <v>3000</v>
      </c>
      <c r="E2874" s="6">
        <v>0</v>
      </c>
      <c r="F2874" t="s">
        <v>8221</v>
      </c>
      <c r="G2874" t="s">
        <v>8224</v>
      </c>
      <c r="H2874" t="s">
        <v>8246</v>
      </c>
      <c r="I2874" s="7">
        <v>1434768438</v>
      </c>
      <c r="J2874" s="7">
        <v>1429584438</v>
      </c>
      <c r="K2874" t="b">
        <v>0</v>
      </c>
      <c r="L2874">
        <v>0</v>
      </c>
      <c r="M2874" t="b">
        <v>0</v>
      </c>
      <c r="N2874" s="7" t="s">
        <v>8320</v>
      </c>
      <c r="O2874" s="7" t="s">
        <v>8321</v>
      </c>
      <c r="P2874">
        <v>0</v>
      </c>
      <c r="Q2874" s="6" t="e">
        <f>E2874/Table1_2[[#This Row],[backers_count]]</f>
        <v>#DIV/0!</v>
      </c>
    </row>
    <row r="2875" spans="1:17" x14ac:dyDescent="0.35">
      <c r="A2875">
        <v>2873</v>
      </c>
      <c r="B2875" t="s">
        <v>2873</v>
      </c>
      <c r="C2875" t="s">
        <v>6983</v>
      </c>
      <c r="D2875" s="6">
        <v>2500</v>
      </c>
      <c r="E2875" s="6">
        <v>953</v>
      </c>
      <c r="F2875" t="s">
        <v>8221</v>
      </c>
      <c r="G2875" t="s">
        <v>8224</v>
      </c>
      <c r="H2875" t="s">
        <v>8246</v>
      </c>
      <c r="I2875" s="7">
        <v>1422473831</v>
      </c>
      <c r="J2875" s="7">
        <v>1419881831</v>
      </c>
      <c r="K2875" t="b">
        <v>0</v>
      </c>
      <c r="L2875">
        <v>8</v>
      </c>
      <c r="M2875" t="b">
        <v>0</v>
      </c>
      <c r="N2875" s="7" t="s">
        <v>8320</v>
      </c>
      <c r="O2875" s="7" t="s">
        <v>8321</v>
      </c>
      <c r="P2875">
        <v>39</v>
      </c>
      <c r="Q2875" s="6">
        <f>E2875/Table1_2[[#This Row],[backers_count]]</f>
        <v>119.125</v>
      </c>
    </row>
    <row r="2876" spans="1:17" x14ac:dyDescent="0.35">
      <c r="A2876">
        <v>2874</v>
      </c>
      <c r="B2876" t="s">
        <v>2874</v>
      </c>
      <c r="C2876" t="s">
        <v>6984</v>
      </c>
      <c r="D2876" s="6">
        <v>5000</v>
      </c>
      <c r="E2876" s="6">
        <v>271</v>
      </c>
      <c r="F2876" t="s">
        <v>8221</v>
      </c>
      <c r="G2876" t="s">
        <v>8224</v>
      </c>
      <c r="H2876" t="s">
        <v>8246</v>
      </c>
      <c r="I2876" s="7">
        <v>1484684186</v>
      </c>
      <c r="J2876" s="7">
        <v>1482092186</v>
      </c>
      <c r="K2876" t="b">
        <v>0</v>
      </c>
      <c r="L2876">
        <v>3</v>
      </c>
      <c r="M2876" t="b">
        <v>0</v>
      </c>
      <c r="N2876" s="7" t="s">
        <v>8320</v>
      </c>
      <c r="O2876" s="7" t="s">
        <v>8321</v>
      </c>
      <c r="P2876">
        <v>6</v>
      </c>
      <c r="Q2876" s="6">
        <f>E2876/Table1_2[[#This Row],[backers_count]]</f>
        <v>90.333333333333329</v>
      </c>
    </row>
    <row r="2877" spans="1:17" x14ac:dyDescent="0.35">
      <c r="A2877">
        <v>2875</v>
      </c>
      <c r="B2877" t="s">
        <v>2875</v>
      </c>
      <c r="C2877" t="s">
        <v>6985</v>
      </c>
      <c r="D2877" s="6">
        <v>20000</v>
      </c>
      <c r="E2877" s="6">
        <v>7</v>
      </c>
      <c r="F2877" t="s">
        <v>8221</v>
      </c>
      <c r="G2877" t="s">
        <v>8224</v>
      </c>
      <c r="H2877" t="s">
        <v>8246</v>
      </c>
      <c r="I2877" s="7">
        <v>1462417493</v>
      </c>
      <c r="J2877" s="7">
        <v>1459825493</v>
      </c>
      <c r="K2877" t="b">
        <v>0</v>
      </c>
      <c r="L2877">
        <v>3</v>
      </c>
      <c r="M2877" t="b">
        <v>0</v>
      </c>
      <c r="N2877" s="7" t="s">
        <v>8320</v>
      </c>
      <c r="O2877" s="7" t="s">
        <v>8321</v>
      </c>
      <c r="P2877">
        <v>1</v>
      </c>
      <c r="Q2877" s="6">
        <f>E2877/Table1_2[[#This Row],[backers_count]]</f>
        <v>2.3333333333333335</v>
      </c>
    </row>
    <row r="2878" spans="1:17" x14ac:dyDescent="0.35">
      <c r="A2878">
        <v>2876</v>
      </c>
      <c r="B2878" t="s">
        <v>2876</v>
      </c>
      <c r="C2878" t="s">
        <v>6986</v>
      </c>
      <c r="D2878" s="6">
        <v>150000</v>
      </c>
      <c r="E2878" s="6">
        <v>0</v>
      </c>
      <c r="F2878" t="s">
        <v>8221</v>
      </c>
      <c r="G2878" t="s">
        <v>8224</v>
      </c>
      <c r="H2878" t="s">
        <v>8246</v>
      </c>
      <c r="I2878" s="7">
        <v>1437069079</v>
      </c>
      <c r="J2878" s="7">
        <v>1434477079</v>
      </c>
      <c r="K2878" t="b">
        <v>0</v>
      </c>
      <c r="L2878">
        <v>0</v>
      </c>
      <c r="M2878" t="b">
        <v>0</v>
      </c>
      <c r="N2878" s="7" t="s">
        <v>8320</v>
      </c>
      <c r="O2878" s="7" t="s">
        <v>8321</v>
      </c>
      <c r="P2878">
        <v>0</v>
      </c>
      <c r="Q2878" s="6" t="e">
        <f>E2878/Table1_2[[#This Row],[backers_count]]</f>
        <v>#DIV/0!</v>
      </c>
    </row>
    <row r="2879" spans="1:17" x14ac:dyDescent="0.35">
      <c r="A2879">
        <v>2877</v>
      </c>
      <c r="B2879" t="s">
        <v>2877</v>
      </c>
      <c r="C2879" t="s">
        <v>6987</v>
      </c>
      <c r="D2879" s="6">
        <v>6000</v>
      </c>
      <c r="E2879" s="6">
        <v>650</v>
      </c>
      <c r="F2879" t="s">
        <v>8221</v>
      </c>
      <c r="G2879" t="s">
        <v>8224</v>
      </c>
      <c r="H2879" t="s">
        <v>8246</v>
      </c>
      <c r="I2879" s="7">
        <v>1480525200</v>
      </c>
      <c r="J2879" s="7">
        <v>1477781724</v>
      </c>
      <c r="K2879" t="b">
        <v>0</v>
      </c>
      <c r="L2879">
        <v>6</v>
      </c>
      <c r="M2879" t="b">
        <v>0</v>
      </c>
      <c r="N2879" s="7" t="s">
        <v>8320</v>
      </c>
      <c r="O2879" s="7" t="s">
        <v>8321</v>
      </c>
      <c r="P2879">
        <v>11</v>
      </c>
      <c r="Q2879" s="6">
        <f>E2879/Table1_2[[#This Row],[backers_count]]</f>
        <v>108.33333333333333</v>
      </c>
    </row>
    <row r="2880" spans="1:17" x14ac:dyDescent="0.35">
      <c r="A2880">
        <v>2878</v>
      </c>
      <c r="B2880" t="s">
        <v>2878</v>
      </c>
      <c r="C2880" t="s">
        <v>6988</v>
      </c>
      <c r="D2880" s="6">
        <v>3000</v>
      </c>
      <c r="E2880" s="6">
        <v>63</v>
      </c>
      <c r="F2880" t="s">
        <v>8221</v>
      </c>
      <c r="G2880" t="s">
        <v>8225</v>
      </c>
      <c r="H2880" t="s">
        <v>8247</v>
      </c>
      <c r="I2880" s="7">
        <v>1435934795</v>
      </c>
      <c r="J2880" s="7">
        <v>1430750795</v>
      </c>
      <c r="K2880" t="b">
        <v>0</v>
      </c>
      <c r="L2880">
        <v>4</v>
      </c>
      <c r="M2880" t="b">
        <v>0</v>
      </c>
      <c r="N2880" s="7" t="s">
        <v>8320</v>
      </c>
      <c r="O2880" s="7" t="s">
        <v>8321</v>
      </c>
      <c r="P2880">
        <v>3</v>
      </c>
      <c r="Q2880" s="6">
        <f>E2880/Table1_2[[#This Row],[backers_count]]</f>
        <v>15.75</v>
      </c>
    </row>
    <row r="2881" spans="1:17" x14ac:dyDescent="0.35">
      <c r="A2881">
        <v>2879</v>
      </c>
      <c r="B2881" t="s">
        <v>2879</v>
      </c>
      <c r="C2881" t="s">
        <v>6989</v>
      </c>
      <c r="D2881" s="6">
        <v>11200</v>
      </c>
      <c r="E2881" s="6">
        <v>29</v>
      </c>
      <c r="F2881" t="s">
        <v>8221</v>
      </c>
      <c r="G2881" t="s">
        <v>8224</v>
      </c>
      <c r="H2881" t="s">
        <v>8246</v>
      </c>
      <c r="I2881" s="7">
        <v>1453310661</v>
      </c>
      <c r="J2881" s="7">
        <v>1450718661</v>
      </c>
      <c r="K2881" t="b">
        <v>0</v>
      </c>
      <c r="L2881">
        <v>1</v>
      </c>
      <c r="M2881" t="b">
        <v>0</v>
      </c>
      <c r="N2881" s="7" t="s">
        <v>8320</v>
      </c>
      <c r="O2881" s="7" t="s">
        <v>8321</v>
      </c>
      <c r="P2881">
        <v>1</v>
      </c>
      <c r="Q2881" s="6">
        <f>E2881/Table1_2[[#This Row],[backers_count]]</f>
        <v>29</v>
      </c>
    </row>
    <row r="2882" spans="1:17" x14ac:dyDescent="0.35">
      <c r="A2882">
        <v>2880</v>
      </c>
      <c r="B2882" t="s">
        <v>2880</v>
      </c>
      <c r="C2882" t="s">
        <v>6990</v>
      </c>
      <c r="D2882" s="6">
        <v>12000</v>
      </c>
      <c r="E2882" s="6">
        <v>2800</v>
      </c>
      <c r="F2882" t="s">
        <v>8221</v>
      </c>
      <c r="G2882" t="s">
        <v>8224</v>
      </c>
      <c r="H2882" t="s">
        <v>8246</v>
      </c>
      <c r="I2882" s="7">
        <v>1440090300</v>
      </c>
      <c r="J2882" s="7">
        <v>1436305452</v>
      </c>
      <c r="K2882" t="b">
        <v>0</v>
      </c>
      <c r="L2882">
        <v>29</v>
      </c>
      <c r="M2882" t="b">
        <v>0</v>
      </c>
      <c r="N2882" s="7" t="s">
        <v>8320</v>
      </c>
      <c r="O2882" s="7" t="s">
        <v>8321</v>
      </c>
      <c r="P2882">
        <v>24</v>
      </c>
      <c r="Q2882" s="6">
        <f>E2882/Table1_2[[#This Row],[backers_count]]</f>
        <v>96.551724137931032</v>
      </c>
    </row>
    <row r="2883" spans="1:17" x14ac:dyDescent="0.35">
      <c r="A2883">
        <v>2881</v>
      </c>
      <c r="B2883" t="s">
        <v>2881</v>
      </c>
      <c r="C2883" t="s">
        <v>6991</v>
      </c>
      <c r="D2883" s="6">
        <v>5500</v>
      </c>
      <c r="E2883" s="6">
        <v>0</v>
      </c>
      <c r="F2883" t="s">
        <v>8221</v>
      </c>
      <c r="G2883" t="s">
        <v>8224</v>
      </c>
      <c r="H2883" t="s">
        <v>8246</v>
      </c>
      <c r="I2883" s="7">
        <v>1417620036</v>
      </c>
      <c r="J2883" s="7">
        <v>1412432436</v>
      </c>
      <c r="K2883" t="b">
        <v>0</v>
      </c>
      <c r="L2883">
        <v>0</v>
      </c>
      <c r="M2883" t="b">
        <v>0</v>
      </c>
      <c r="N2883" s="7" t="s">
        <v>8320</v>
      </c>
      <c r="O2883" s="7" t="s">
        <v>8321</v>
      </c>
      <c r="P2883">
        <v>0</v>
      </c>
      <c r="Q2883" s="6" t="e">
        <f>E2883/Table1_2[[#This Row],[backers_count]]</f>
        <v>#DIV/0!</v>
      </c>
    </row>
    <row r="2884" spans="1:17" x14ac:dyDescent="0.35">
      <c r="A2884">
        <v>2882</v>
      </c>
      <c r="B2884" t="s">
        <v>2882</v>
      </c>
      <c r="C2884" t="s">
        <v>6992</v>
      </c>
      <c r="D2884" s="6">
        <v>750</v>
      </c>
      <c r="E2884" s="6">
        <v>252</v>
      </c>
      <c r="F2884" t="s">
        <v>8221</v>
      </c>
      <c r="G2884" t="s">
        <v>8224</v>
      </c>
      <c r="H2884" t="s">
        <v>8246</v>
      </c>
      <c r="I2884" s="7">
        <v>1462112318</v>
      </c>
      <c r="J2884" s="7">
        <v>1459520318</v>
      </c>
      <c r="K2884" t="b">
        <v>0</v>
      </c>
      <c r="L2884">
        <v>4</v>
      </c>
      <c r="M2884" t="b">
        <v>0</v>
      </c>
      <c r="N2884" s="7" t="s">
        <v>8320</v>
      </c>
      <c r="O2884" s="7" t="s">
        <v>8321</v>
      </c>
      <c r="P2884">
        <v>34</v>
      </c>
      <c r="Q2884" s="6">
        <f>E2884/Table1_2[[#This Row],[backers_count]]</f>
        <v>63</v>
      </c>
    </row>
    <row r="2885" spans="1:17" x14ac:dyDescent="0.35">
      <c r="A2885">
        <v>2883</v>
      </c>
      <c r="B2885" t="s">
        <v>2883</v>
      </c>
      <c r="C2885" t="s">
        <v>6993</v>
      </c>
      <c r="D2885" s="6">
        <v>10000</v>
      </c>
      <c r="E2885" s="6">
        <v>1908</v>
      </c>
      <c r="F2885" t="s">
        <v>8221</v>
      </c>
      <c r="G2885" t="s">
        <v>8224</v>
      </c>
      <c r="H2885" t="s">
        <v>8246</v>
      </c>
      <c r="I2885" s="7">
        <v>1454734740</v>
      </c>
      <c r="J2885" s="7">
        <v>1451684437</v>
      </c>
      <c r="K2885" t="b">
        <v>0</v>
      </c>
      <c r="L2885">
        <v>5</v>
      </c>
      <c r="M2885" t="b">
        <v>0</v>
      </c>
      <c r="N2885" s="7" t="s">
        <v>8320</v>
      </c>
      <c r="O2885" s="7" t="s">
        <v>8321</v>
      </c>
      <c r="P2885">
        <v>20</v>
      </c>
      <c r="Q2885" s="6">
        <f>E2885/Table1_2[[#This Row],[backers_count]]</f>
        <v>381.6</v>
      </c>
    </row>
    <row r="2886" spans="1:17" x14ac:dyDescent="0.35">
      <c r="A2886">
        <v>2884</v>
      </c>
      <c r="B2886" t="s">
        <v>2884</v>
      </c>
      <c r="C2886" t="s">
        <v>6994</v>
      </c>
      <c r="D2886" s="6">
        <v>45000</v>
      </c>
      <c r="E2886" s="6">
        <v>185</v>
      </c>
      <c r="F2886" t="s">
        <v>8221</v>
      </c>
      <c r="G2886" t="s">
        <v>8224</v>
      </c>
      <c r="H2886" t="s">
        <v>8246</v>
      </c>
      <c r="I2886" s="7">
        <v>1417800435</v>
      </c>
      <c r="J2886" s="7">
        <v>1415208435</v>
      </c>
      <c r="K2886" t="b">
        <v>0</v>
      </c>
      <c r="L2886">
        <v>4</v>
      </c>
      <c r="M2886" t="b">
        <v>0</v>
      </c>
      <c r="N2886" s="7" t="s">
        <v>8320</v>
      </c>
      <c r="O2886" s="7" t="s">
        <v>8321</v>
      </c>
      <c r="P2886">
        <v>1</v>
      </c>
      <c r="Q2886" s="6">
        <f>E2886/Table1_2[[#This Row],[backers_count]]</f>
        <v>46.25</v>
      </c>
    </row>
    <row r="2887" spans="1:17" x14ac:dyDescent="0.35">
      <c r="A2887">
        <v>2885</v>
      </c>
      <c r="B2887" t="s">
        <v>2885</v>
      </c>
      <c r="C2887" t="s">
        <v>6995</v>
      </c>
      <c r="D2887" s="6">
        <v>400</v>
      </c>
      <c r="E2887" s="6">
        <v>130</v>
      </c>
      <c r="F2887" t="s">
        <v>8221</v>
      </c>
      <c r="G2887" t="s">
        <v>8224</v>
      </c>
      <c r="H2887" t="s">
        <v>8246</v>
      </c>
      <c r="I2887" s="7">
        <v>1426294201</v>
      </c>
      <c r="J2887" s="7">
        <v>1423705801</v>
      </c>
      <c r="K2887" t="b">
        <v>0</v>
      </c>
      <c r="L2887">
        <v>5</v>
      </c>
      <c r="M2887" t="b">
        <v>0</v>
      </c>
      <c r="N2887" s="7" t="s">
        <v>8320</v>
      </c>
      <c r="O2887" s="7" t="s">
        <v>8321</v>
      </c>
      <c r="P2887">
        <v>33</v>
      </c>
      <c r="Q2887" s="6">
        <f>E2887/Table1_2[[#This Row],[backers_count]]</f>
        <v>26</v>
      </c>
    </row>
    <row r="2888" spans="1:17" x14ac:dyDescent="0.35">
      <c r="A2888">
        <v>2886</v>
      </c>
      <c r="B2888" t="s">
        <v>2886</v>
      </c>
      <c r="C2888" t="s">
        <v>6996</v>
      </c>
      <c r="D2888" s="6">
        <v>200</v>
      </c>
      <c r="E2888" s="6">
        <v>10</v>
      </c>
      <c r="F2888" t="s">
        <v>8221</v>
      </c>
      <c r="G2888" t="s">
        <v>8224</v>
      </c>
      <c r="H2888" t="s">
        <v>8246</v>
      </c>
      <c r="I2888" s="7">
        <v>1442635140</v>
      </c>
      <c r="J2888" s="7">
        <v>1442243484</v>
      </c>
      <c r="K2888" t="b">
        <v>0</v>
      </c>
      <c r="L2888">
        <v>1</v>
      </c>
      <c r="M2888" t="b">
        <v>0</v>
      </c>
      <c r="N2888" s="7" t="s">
        <v>8320</v>
      </c>
      <c r="O2888" s="7" t="s">
        <v>8321</v>
      </c>
      <c r="P2888">
        <v>5</v>
      </c>
      <c r="Q2888" s="6">
        <f>E2888/Table1_2[[#This Row],[backers_count]]</f>
        <v>10</v>
      </c>
    </row>
    <row r="2889" spans="1:17" x14ac:dyDescent="0.35">
      <c r="A2889">
        <v>2887</v>
      </c>
      <c r="B2889" t="s">
        <v>2887</v>
      </c>
      <c r="C2889" t="s">
        <v>6997</v>
      </c>
      <c r="D2889" s="6">
        <v>3000</v>
      </c>
      <c r="E2889" s="6">
        <v>5</v>
      </c>
      <c r="F2889" t="s">
        <v>8221</v>
      </c>
      <c r="G2889" t="s">
        <v>8224</v>
      </c>
      <c r="H2889" t="s">
        <v>8246</v>
      </c>
      <c r="I2889" s="7">
        <v>1420971324</v>
      </c>
      <c r="J2889" s="7">
        <v>1418379324</v>
      </c>
      <c r="K2889" t="b">
        <v>0</v>
      </c>
      <c r="L2889">
        <v>1</v>
      </c>
      <c r="M2889" t="b">
        <v>0</v>
      </c>
      <c r="N2889" s="7" t="s">
        <v>8320</v>
      </c>
      <c r="O2889" s="7" t="s">
        <v>8321</v>
      </c>
      <c r="P2889">
        <v>1</v>
      </c>
      <c r="Q2889" s="6">
        <f>E2889/Table1_2[[#This Row],[backers_count]]</f>
        <v>5</v>
      </c>
    </row>
    <row r="2890" spans="1:17" x14ac:dyDescent="0.35">
      <c r="A2890">
        <v>2888</v>
      </c>
      <c r="B2890" t="s">
        <v>2888</v>
      </c>
      <c r="C2890" t="s">
        <v>6998</v>
      </c>
      <c r="D2890" s="6">
        <v>30000</v>
      </c>
      <c r="E2890" s="6">
        <v>0</v>
      </c>
      <c r="F2890" t="s">
        <v>8221</v>
      </c>
      <c r="G2890" t="s">
        <v>8224</v>
      </c>
      <c r="H2890" t="s">
        <v>8246</v>
      </c>
      <c r="I2890" s="7">
        <v>1413608340</v>
      </c>
      <c r="J2890" s="7">
        <v>1412945440</v>
      </c>
      <c r="K2890" t="b">
        <v>0</v>
      </c>
      <c r="L2890">
        <v>0</v>
      </c>
      <c r="M2890" t="b">
        <v>0</v>
      </c>
      <c r="N2890" s="7" t="s">
        <v>8320</v>
      </c>
      <c r="O2890" s="7" t="s">
        <v>8321</v>
      </c>
      <c r="P2890">
        <v>0</v>
      </c>
      <c r="Q2890" s="6" t="e">
        <f>E2890/Table1_2[[#This Row],[backers_count]]</f>
        <v>#DIV/0!</v>
      </c>
    </row>
    <row r="2891" spans="1:17" x14ac:dyDescent="0.35">
      <c r="A2891">
        <v>2889</v>
      </c>
      <c r="B2891" t="s">
        <v>2889</v>
      </c>
      <c r="C2891" t="s">
        <v>6999</v>
      </c>
      <c r="D2891" s="6">
        <v>3000</v>
      </c>
      <c r="E2891" s="6">
        <v>1142</v>
      </c>
      <c r="F2891" t="s">
        <v>8221</v>
      </c>
      <c r="G2891" t="s">
        <v>8224</v>
      </c>
      <c r="H2891" t="s">
        <v>8246</v>
      </c>
      <c r="I2891" s="7">
        <v>1409344985</v>
      </c>
      <c r="J2891" s="7">
        <v>1406752985</v>
      </c>
      <c r="K2891" t="b">
        <v>0</v>
      </c>
      <c r="L2891">
        <v>14</v>
      </c>
      <c r="M2891" t="b">
        <v>0</v>
      </c>
      <c r="N2891" s="7" t="s">
        <v>8320</v>
      </c>
      <c r="O2891" s="7" t="s">
        <v>8321</v>
      </c>
      <c r="P2891">
        <v>39</v>
      </c>
      <c r="Q2891" s="6">
        <f>E2891/Table1_2[[#This Row],[backers_count]]</f>
        <v>81.571428571428569</v>
      </c>
    </row>
    <row r="2892" spans="1:17" x14ac:dyDescent="0.35">
      <c r="A2892">
        <v>2890</v>
      </c>
      <c r="B2892" t="s">
        <v>2890</v>
      </c>
      <c r="C2892" t="s">
        <v>7000</v>
      </c>
      <c r="D2892" s="6">
        <v>2000</v>
      </c>
      <c r="E2892" s="6">
        <v>21</v>
      </c>
      <c r="F2892" t="s">
        <v>8221</v>
      </c>
      <c r="G2892" t="s">
        <v>8224</v>
      </c>
      <c r="H2892" t="s">
        <v>8246</v>
      </c>
      <c r="I2892" s="7">
        <v>1407553200</v>
      </c>
      <c r="J2892" s="7">
        <v>1405100992</v>
      </c>
      <c r="K2892" t="b">
        <v>0</v>
      </c>
      <c r="L2892">
        <v>3</v>
      </c>
      <c r="M2892" t="b">
        <v>0</v>
      </c>
      <c r="N2892" s="7" t="s">
        <v>8320</v>
      </c>
      <c r="O2892" s="7" t="s">
        <v>8321</v>
      </c>
      <c r="P2892">
        <v>2</v>
      </c>
      <c r="Q2892" s="6">
        <f>E2892/Table1_2[[#This Row],[backers_count]]</f>
        <v>7</v>
      </c>
    </row>
    <row r="2893" spans="1:17" x14ac:dyDescent="0.35">
      <c r="A2893">
        <v>2891</v>
      </c>
      <c r="B2893" t="s">
        <v>2891</v>
      </c>
      <c r="C2893" t="s">
        <v>7001</v>
      </c>
      <c r="D2893" s="6">
        <v>10000</v>
      </c>
      <c r="E2893" s="6">
        <v>273</v>
      </c>
      <c r="F2893" t="s">
        <v>8221</v>
      </c>
      <c r="G2893" t="s">
        <v>8224</v>
      </c>
      <c r="H2893" t="s">
        <v>8246</v>
      </c>
      <c r="I2893" s="7">
        <v>1460751128</v>
      </c>
      <c r="J2893" s="7">
        <v>1455570728</v>
      </c>
      <c r="K2893" t="b">
        <v>0</v>
      </c>
      <c r="L2893">
        <v>10</v>
      </c>
      <c r="M2893" t="b">
        <v>0</v>
      </c>
      <c r="N2893" s="7" t="s">
        <v>8320</v>
      </c>
      <c r="O2893" s="7" t="s">
        <v>8321</v>
      </c>
      <c r="P2893">
        <v>3</v>
      </c>
      <c r="Q2893" s="6">
        <f>E2893/Table1_2[[#This Row],[backers_count]]</f>
        <v>27.3</v>
      </c>
    </row>
    <row r="2894" spans="1:17" x14ac:dyDescent="0.35">
      <c r="A2894">
        <v>2892</v>
      </c>
      <c r="B2894" t="s">
        <v>2892</v>
      </c>
      <c r="C2894" t="s">
        <v>7002</v>
      </c>
      <c r="D2894" s="6">
        <v>5500</v>
      </c>
      <c r="E2894" s="6">
        <v>500</v>
      </c>
      <c r="F2894" t="s">
        <v>8221</v>
      </c>
      <c r="G2894" t="s">
        <v>8224</v>
      </c>
      <c r="H2894" t="s">
        <v>8246</v>
      </c>
      <c r="I2894" s="7">
        <v>1409000400</v>
      </c>
      <c r="J2894" s="7">
        <v>1408381704</v>
      </c>
      <c r="K2894" t="b">
        <v>0</v>
      </c>
      <c r="L2894">
        <v>17</v>
      </c>
      <c r="M2894" t="b">
        <v>0</v>
      </c>
      <c r="N2894" s="7" t="s">
        <v>8320</v>
      </c>
      <c r="O2894" s="7" t="s">
        <v>8321</v>
      </c>
      <c r="P2894">
        <v>10</v>
      </c>
      <c r="Q2894" s="6">
        <f>E2894/Table1_2[[#This Row],[backers_count]]</f>
        <v>29.411764705882351</v>
      </c>
    </row>
    <row r="2895" spans="1:17" x14ac:dyDescent="0.35">
      <c r="A2895">
        <v>2893</v>
      </c>
      <c r="B2895" t="s">
        <v>2893</v>
      </c>
      <c r="C2895" t="s">
        <v>7003</v>
      </c>
      <c r="D2895" s="6">
        <v>5000</v>
      </c>
      <c r="E2895" s="6">
        <v>25</v>
      </c>
      <c r="F2895" t="s">
        <v>8221</v>
      </c>
      <c r="G2895" t="s">
        <v>8224</v>
      </c>
      <c r="H2895" t="s">
        <v>8246</v>
      </c>
      <c r="I2895" s="7">
        <v>1420768800</v>
      </c>
      <c r="J2895" s="7">
        <v>1415644395</v>
      </c>
      <c r="K2895" t="b">
        <v>0</v>
      </c>
      <c r="L2895">
        <v>2</v>
      </c>
      <c r="M2895" t="b">
        <v>0</v>
      </c>
      <c r="N2895" s="7" t="s">
        <v>8320</v>
      </c>
      <c r="O2895" s="7" t="s">
        <v>8321</v>
      </c>
      <c r="P2895">
        <v>1</v>
      </c>
      <c r="Q2895" s="6">
        <f>E2895/Table1_2[[#This Row],[backers_count]]</f>
        <v>12.5</v>
      </c>
    </row>
    <row r="2896" spans="1:17" x14ac:dyDescent="0.35">
      <c r="A2896">
        <v>2894</v>
      </c>
      <c r="B2896" t="s">
        <v>2894</v>
      </c>
      <c r="C2896" t="s">
        <v>7004</v>
      </c>
      <c r="D2896" s="6">
        <v>50000</v>
      </c>
      <c r="E2896" s="6">
        <v>0</v>
      </c>
      <c r="F2896" t="s">
        <v>8221</v>
      </c>
      <c r="G2896" t="s">
        <v>8224</v>
      </c>
      <c r="H2896" t="s">
        <v>8246</v>
      </c>
      <c r="I2896" s="7">
        <v>1428100815</v>
      </c>
      <c r="J2896" s="7">
        <v>1422920415</v>
      </c>
      <c r="K2896" t="b">
        <v>0</v>
      </c>
      <c r="L2896">
        <v>0</v>
      </c>
      <c r="M2896" t="b">
        <v>0</v>
      </c>
      <c r="N2896" s="7" t="s">
        <v>8320</v>
      </c>
      <c r="O2896" s="7" t="s">
        <v>8321</v>
      </c>
      <c r="P2896">
        <v>0</v>
      </c>
      <c r="Q2896" s="6" t="e">
        <f>E2896/Table1_2[[#This Row],[backers_count]]</f>
        <v>#DIV/0!</v>
      </c>
    </row>
    <row r="2897" spans="1:17" x14ac:dyDescent="0.35">
      <c r="A2897">
        <v>2895</v>
      </c>
      <c r="B2897" t="s">
        <v>2895</v>
      </c>
      <c r="C2897" t="s">
        <v>7005</v>
      </c>
      <c r="D2897" s="6">
        <v>500</v>
      </c>
      <c r="E2897" s="6">
        <v>23</v>
      </c>
      <c r="F2897" t="s">
        <v>8221</v>
      </c>
      <c r="G2897" t="s">
        <v>8224</v>
      </c>
      <c r="H2897" t="s">
        <v>8246</v>
      </c>
      <c r="I2897" s="7">
        <v>1403470800</v>
      </c>
      <c r="J2897" s="7">
        <v>1403356792</v>
      </c>
      <c r="K2897" t="b">
        <v>0</v>
      </c>
      <c r="L2897">
        <v>4</v>
      </c>
      <c r="M2897" t="b">
        <v>0</v>
      </c>
      <c r="N2897" s="7" t="s">
        <v>8320</v>
      </c>
      <c r="O2897" s="7" t="s">
        <v>8321</v>
      </c>
      <c r="P2897">
        <v>5</v>
      </c>
      <c r="Q2897" s="6">
        <f>E2897/Table1_2[[#This Row],[backers_count]]</f>
        <v>5.75</v>
      </c>
    </row>
    <row r="2898" spans="1:17" x14ac:dyDescent="0.35">
      <c r="A2898">
        <v>2896</v>
      </c>
      <c r="B2898" t="s">
        <v>2896</v>
      </c>
      <c r="C2898" t="s">
        <v>7006</v>
      </c>
      <c r="D2898" s="6">
        <v>3000</v>
      </c>
      <c r="E2898" s="6">
        <v>625</v>
      </c>
      <c r="F2898" t="s">
        <v>8221</v>
      </c>
      <c r="G2898" t="s">
        <v>8224</v>
      </c>
      <c r="H2898" t="s">
        <v>8246</v>
      </c>
      <c r="I2898" s="7">
        <v>1481522400</v>
      </c>
      <c r="J2898" s="7">
        <v>1480283321</v>
      </c>
      <c r="K2898" t="b">
        <v>0</v>
      </c>
      <c r="L2898">
        <v>12</v>
      </c>
      <c r="M2898" t="b">
        <v>0</v>
      </c>
      <c r="N2898" s="7" t="s">
        <v>8320</v>
      </c>
      <c r="O2898" s="7" t="s">
        <v>8321</v>
      </c>
      <c r="P2898">
        <v>21</v>
      </c>
      <c r="Q2898" s="6">
        <f>E2898/Table1_2[[#This Row],[backers_count]]</f>
        <v>52.083333333333336</v>
      </c>
    </row>
    <row r="2899" spans="1:17" x14ac:dyDescent="0.35">
      <c r="A2899">
        <v>2897</v>
      </c>
      <c r="B2899" t="s">
        <v>2897</v>
      </c>
      <c r="C2899" t="s">
        <v>7007</v>
      </c>
      <c r="D2899" s="6">
        <v>12000</v>
      </c>
      <c r="E2899" s="6">
        <v>550</v>
      </c>
      <c r="F2899" t="s">
        <v>8221</v>
      </c>
      <c r="G2899" t="s">
        <v>8224</v>
      </c>
      <c r="H2899" t="s">
        <v>8246</v>
      </c>
      <c r="I2899" s="7">
        <v>1444577345</v>
      </c>
      <c r="J2899" s="7">
        <v>1441985458</v>
      </c>
      <c r="K2899" t="b">
        <v>0</v>
      </c>
      <c r="L2899">
        <v>3</v>
      </c>
      <c r="M2899" t="b">
        <v>0</v>
      </c>
      <c r="N2899" s="7" t="s">
        <v>8320</v>
      </c>
      <c r="O2899" s="7" t="s">
        <v>8321</v>
      </c>
      <c r="P2899">
        <v>5</v>
      </c>
      <c r="Q2899" s="6">
        <f>E2899/Table1_2[[#This Row],[backers_count]]</f>
        <v>183.33333333333334</v>
      </c>
    </row>
    <row r="2900" spans="1:17" x14ac:dyDescent="0.35">
      <c r="A2900">
        <v>2898</v>
      </c>
      <c r="B2900" t="s">
        <v>2898</v>
      </c>
      <c r="C2900" t="s">
        <v>7008</v>
      </c>
      <c r="D2900" s="6">
        <v>7500</v>
      </c>
      <c r="E2900" s="6">
        <v>316</v>
      </c>
      <c r="F2900" t="s">
        <v>8221</v>
      </c>
      <c r="G2900" t="s">
        <v>8224</v>
      </c>
      <c r="H2900" t="s">
        <v>8246</v>
      </c>
      <c r="I2900" s="7">
        <v>1446307053</v>
      </c>
      <c r="J2900" s="7">
        <v>1443715053</v>
      </c>
      <c r="K2900" t="b">
        <v>0</v>
      </c>
      <c r="L2900">
        <v>12</v>
      </c>
      <c r="M2900" t="b">
        <v>0</v>
      </c>
      <c r="N2900" s="7" t="s">
        <v>8320</v>
      </c>
      <c r="O2900" s="7" t="s">
        <v>8321</v>
      </c>
      <c r="P2900">
        <v>5</v>
      </c>
      <c r="Q2900" s="6">
        <f>E2900/Table1_2[[#This Row],[backers_count]]</f>
        <v>26.333333333333332</v>
      </c>
    </row>
    <row r="2901" spans="1:17" x14ac:dyDescent="0.35">
      <c r="A2901">
        <v>2899</v>
      </c>
      <c r="B2901" t="s">
        <v>2899</v>
      </c>
      <c r="C2901" t="s">
        <v>7009</v>
      </c>
      <c r="D2901" s="6">
        <v>10000</v>
      </c>
      <c r="E2901" s="6">
        <v>0</v>
      </c>
      <c r="F2901" t="s">
        <v>8221</v>
      </c>
      <c r="G2901" t="s">
        <v>8224</v>
      </c>
      <c r="H2901" t="s">
        <v>8246</v>
      </c>
      <c r="I2901" s="7">
        <v>1469325158</v>
      </c>
      <c r="J2901" s="7">
        <v>1464141158</v>
      </c>
      <c r="K2901" t="b">
        <v>0</v>
      </c>
      <c r="L2901">
        <v>0</v>
      </c>
      <c r="M2901" t="b">
        <v>0</v>
      </c>
      <c r="N2901" s="7" t="s">
        <v>8320</v>
      </c>
      <c r="O2901" s="7" t="s">
        <v>8321</v>
      </c>
      <c r="P2901">
        <v>0</v>
      </c>
      <c r="Q2901" s="6" t="e">
        <f>E2901/Table1_2[[#This Row],[backers_count]]</f>
        <v>#DIV/0!</v>
      </c>
    </row>
    <row r="2902" spans="1:17" x14ac:dyDescent="0.35">
      <c r="A2902">
        <v>2900</v>
      </c>
      <c r="B2902" t="s">
        <v>2900</v>
      </c>
      <c r="C2902" t="s">
        <v>7010</v>
      </c>
      <c r="D2902" s="6">
        <v>5500</v>
      </c>
      <c r="E2902" s="6">
        <v>3405</v>
      </c>
      <c r="F2902" t="s">
        <v>8221</v>
      </c>
      <c r="G2902" t="s">
        <v>8224</v>
      </c>
      <c r="H2902" t="s">
        <v>8246</v>
      </c>
      <c r="I2902" s="7">
        <v>1407562632</v>
      </c>
      <c r="J2902" s="7">
        <v>1404970632</v>
      </c>
      <c r="K2902" t="b">
        <v>0</v>
      </c>
      <c r="L2902">
        <v>7</v>
      </c>
      <c r="M2902" t="b">
        <v>0</v>
      </c>
      <c r="N2902" s="7" t="s">
        <v>8320</v>
      </c>
      <c r="O2902" s="7" t="s">
        <v>8321</v>
      </c>
      <c r="P2902">
        <v>62</v>
      </c>
      <c r="Q2902" s="6">
        <f>E2902/Table1_2[[#This Row],[backers_count]]</f>
        <v>486.42857142857144</v>
      </c>
    </row>
    <row r="2903" spans="1:17" x14ac:dyDescent="0.35">
      <c r="A2903">
        <v>2901</v>
      </c>
      <c r="B2903" t="s">
        <v>2901</v>
      </c>
      <c r="C2903" t="s">
        <v>7011</v>
      </c>
      <c r="D2903" s="6">
        <v>750</v>
      </c>
      <c r="E2903" s="6">
        <v>6</v>
      </c>
      <c r="F2903" t="s">
        <v>8221</v>
      </c>
      <c r="G2903" t="s">
        <v>8224</v>
      </c>
      <c r="H2903" t="s">
        <v>8246</v>
      </c>
      <c r="I2903" s="7">
        <v>1423345339</v>
      </c>
      <c r="J2903" s="7">
        <v>1418161339</v>
      </c>
      <c r="K2903" t="b">
        <v>0</v>
      </c>
      <c r="L2903">
        <v>2</v>
      </c>
      <c r="M2903" t="b">
        <v>0</v>
      </c>
      <c r="N2903" s="7" t="s">
        <v>8320</v>
      </c>
      <c r="O2903" s="7" t="s">
        <v>8321</v>
      </c>
      <c r="P2903">
        <v>1</v>
      </c>
      <c r="Q2903" s="6">
        <f>E2903/Table1_2[[#This Row],[backers_count]]</f>
        <v>3</v>
      </c>
    </row>
    <row r="2904" spans="1:17" x14ac:dyDescent="0.35">
      <c r="A2904">
        <v>2902</v>
      </c>
      <c r="B2904" t="s">
        <v>2902</v>
      </c>
      <c r="C2904" t="s">
        <v>7012</v>
      </c>
      <c r="D2904" s="6">
        <v>150000</v>
      </c>
      <c r="E2904" s="6">
        <v>25</v>
      </c>
      <c r="F2904" t="s">
        <v>8221</v>
      </c>
      <c r="G2904" t="s">
        <v>8224</v>
      </c>
      <c r="H2904" t="s">
        <v>8246</v>
      </c>
      <c r="I2904" s="7">
        <v>1440412396</v>
      </c>
      <c r="J2904" s="7">
        <v>1437820396</v>
      </c>
      <c r="K2904" t="b">
        <v>0</v>
      </c>
      <c r="L2904">
        <v>1</v>
      </c>
      <c r="M2904" t="b">
        <v>0</v>
      </c>
      <c r="N2904" s="7" t="s">
        <v>8320</v>
      </c>
      <c r="O2904" s="7" t="s">
        <v>8321</v>
      </c>
      <c r="P2904">
        <v>1</v>
      </c>
      <c r="Q2904" s="6">
        <f>E2904/Table1_2[[#This Row],[backers_count]]</f>
        <v>25</v>
      </c>
    </row>
    <row r="2905" spans="1:17" x14ac:dyDescent="0.35">
      <c r="A2905">
        <v>2903</v>
      </c>
      <c r="B2905" t="s">
        <v>2903</v>
      </c>
      <c r="C2905" t="s">
        <v>7013</v>
      </c>
      <c r="D2905" s="6">
        <v>5000</v>
      </c>
      <c r="E2905" s="6">
        <v>39</v>
      </c>
      <c r="F2905" t="s">
        <v>8221</v>
      </c>
      <c r="G2905" t="s">
        <v>8224</v>
      </c>
      <c r="H2905" t="s">
        <v>8246</v>
      </c>
      <c r="I2905" s="7">
        <v>1441771218</v>
      </c>
      <c r="J2905" s="7">
        <v>1436587218</v>
      </c>
      <c r="K2905" t="b">
        <v>0</v>
      </c>
      <c r="L2905">
        <v>4</v>
      </c>
      <c r="M2905" t="b">
        <v>0</v>
      </c>
      <c r="N2905" s="7" t="s">
        <v>8320</v>
      </c>
      <c r="O2905" s="7" t="s">
        <v>8321</v>
      </c>
      <c r="P2905">
        <v>1</v>
      </c>
      <c r="Q2905" s="6">
        <f>E2905/Table1_2[[#This Row],[backers_count]]</f>
        <v>9.75</v>
      </c>
    </row>
    <row r="2906" spans="1:17" x14ac:dyDescent="0.35">
      <c r="A2906">
        <v>2904</v>
      </c>
      <c r="B2906" t="s">
        <v>2904</v>
      </c>
      <c r="C2906" t="s">
        <v>7014</v>
      </c>
      <c r="D2906" s="6">
        <v>1500</v>
      </c>
      <c r="E2906" s="6">
        <v>75</v>
      </c>
      <c r="F2906" t="s">
        <v>8221</v>
      </c>
      <c r="G2906" t="s">
        <v>8225</v>
      </c>
      <c r="H2906" t="s">
        <v>8247</v>
      </c>
      <c r="I2906" s="7">
        <v>1415534400</v>
      </c>
      <c r="J2906" s="7">
        <v>1414538031</v>
      </c>
      <c r="K2906" t="b">
        <v>0</v>
      </c>
      <c r="L2906">
        <v>4</v>
      </c>
      <c r="M2906" t="b">
        <v>0</v>
      </c>
      <c r="N2906" s="7" t="s">
        <v>8320</v>
      </c>
      <c r="O2906" s="7" t="s">
        <v>8321</v>
      </c>
      <c r="P2906">
        <v>5</v>
      </c>
      <c r="Q2906" s="6">
        <f>E2906/Table1_2[[#This Row],[backers_count]]</f>
        <v>18.75</v>
      </c>
    </row>
    <row r="2907" spans="1:17" x14ac:dyDescent="0.35">
      <c r="A2907">
        <v>2905</v>
      </c>
      <c r="B2907" t="s">
        <v>2905</v>
      </c>
      <c r="C2907" t="s">
        <v>7015</v>
      </c>
      <c r="D2907" s="6">
        <v>3500</v>
      </c>
      <c r="E2907" s="6">
        <v>622</v>
      </c>
      <c r="F2907" t="s">
        <v>8221</v>
      </c>
      <c r="G2907" t="s">
        <v>8224</v>
      </c>
      <c r="H2907" t="s">
        <v>8246</v>
      </c>
      <c r="I2907" s="7">
        <v>1473211313</v>
      </c>
      <c r="J2907" s="7">
        <v>1472001713</v>
      </c>
      <c r="K2907" t="b">
        <v>0</v>
      </c>
      <c r="L2907">
        <v>17</v>
      </c>
      <c r="M2907" t="b">
        <v>0</v>
      </c>
      <c r="N2907" s="7" t="s">
        <v>8320</v>
      </c>
      <c r="O2907" s="7" t="s">
        <v>8321</v>
      </c>
      <c r="P2907">
        <v>18</v>
      </c>
      <c r="Q2907" s="6">
        <f>E2907/Table1_2[[#This Row],[backers_count]]</f>
        <v>36.588235294117645</v>
      </c>
    </row>
    <row r="2908" spans="1:17" x14ac:dyDescent="0.35">
      <c r="A2908">
        <v>2906</v>
      </c>
      <c r="B2908" t="s">
        <v>2906</v>
      </c>
      <c r="C2908" t="s">
        <v>7016</v>
      </c>
      <c r="D2908" s="6">
        <v>6000</v>
      </c>
      <c r="E2908" s="6">
        <v>565</v>
      </c>
      <c r="F2908" t="s">
        <v>8221</v>
      </c>
      <c r="G2908" t="s">
        <v>8224</v>
      </c>
      <c r="H2908" t="s">
        <v>8246</v>
      </c>
      <c r="I2908" s="7">
        <v>1438390800</v>
      </c>
      <c r="J2908" s="7">
        <v>1436888066</v>
      </c>
      <c r="K2908" t="b">
        <v>0</v>
      </c>
      <c r="L2908">
        <v>7</v>
      </c>
      <c r="M2908" t="b">
        <v>0</v>
      </c>
      <c r="N2908" s="7" t="s">
        <v>8320</v>
      </c>
      <c r="O2908" s="7" t="s">
        <v>8321</v>
      </c>
      <c r="P2908">
        <v>10</v>
      </c>
      <c r="Q2908" s="6">
        <f>E2908/Table1_2[[#This Row],[backers_count]]</f>
        <v>80.714285714285708</v>
      </c>
    </row>
    <row r="2909" spans="1:17" x14ac:dyDescent="0.35">
      <c r="A2909">
        <v>2907</v>
      </c>
      <c r="B2909" t="s">
        <v>2907</v>
      </c>
      <c r="C2909" t="s">
        <v>7017</v>
      </c>
      <c r="D2909" s="6">
        <v>2500</v>
      </c>
      <c r="E2909" s="6">
        <v>2</v>
      </c>
      <c r="F2909" t="s">
        <v>8221</v>
      </c>
      <c r="G2909" t="s">
        <v>8224</v>
      </c>
      <c r="H2909" t="s">
        <v>8246</v>
      </c>
      <c r="I2909" s="7">
        <v>1463259837</v>
      </c>
      <c r="J2909" s="7">
        <v>1458075837</v>
      </c>
      <c r="K2909" t="b">
        <v>0</v>
      </c>
      <c r="L2909">
        <v>2</v>
      </c>
      <c r="M2909" t="b">
        <v>0</v>
      </c>
      <c r="N2909" s="7" t="s">
        <v>8320</v>
      </c>
      <c r="O2909" s="7" t="s">
        <v>8321</v>
      </c>
      <c r="P2909">
        <v>1</v>
      </c>
      <c r="Q2909" s="6">
        <f>E2909/Table1_2[[#This Row],[backers_count]]</f>
        <v>1</v>
      </c>
    </row>
    <row r="2910" spans="1:17" x14ac:dyDescent="0.35">
      <c r="A2910">
        <v>2908</v>
      </c>
      <c r="B2910" t="s">
        <v>2908</v>
      </c>
      <c r="C2910" t="s">
        <v>7018</v>
      </c>
      <c r="D2910" s="6">
        <v>9600</v>
      </c>
      <c r="E2910" s="6">
        <v>264</v>
      </c>
      <c r="F2910" t="s">
        <v>8221</v>
      </c>
      <c r="G2910" t="s">
        <v>8224</v>
      </c>
      <c r="H2910" t="s">
        <v>8246</v>
      </c>
      <c r="I2910" s="7">
        <v>1465407219</v>
      </c>
      <c r="J2910" s="7">
        <v>1462815219</v>
      </c>
      <c r="K2910" t="b">
        <v>0</v>
      </c>
      <c r="L2910">
        <v>5</v>
      </c>
      <c r="M2910" t="b">
        <v>0</v>
      </c>
      <c r="N2910" s="7" t="s">
        <v>8320</v>
      </c>
      <c r="O2910" s="7" t="s">
        <v>8321</v>
      </c>
      <c r="P2910">
        <v>3</v>
      </c>
      <c r="Q2910" s="6">
        <f>E2910/Table1_2[[#This Row],[backers_count]]</f>
        <v>52.8</v>
      </c>
    </row>
    <row r="2911" spans="1:17" x14ac:dyDescent="0.35">
      <c r="A2911">
        <v>2909</v>
      </c>
      <c r="B2911" t="s">
        <v>2909</v>
      </c>
      <c r="C2911" t="s">
        <v>7019</v>
      </c>
      <c r="D2911" s="6">
        <v>180000</v>
      </c>
      <c r="E2911" s="6">
        <v>20</v>
      </c>
      <c r="F2911" t="s">
        <v>8221</v>
      </c>
      <c r="G2911" t="s">
        <v>8224</v>
      </c>
      <c r="H2911" t="s">
        <v>8246</v>
      </c>
      <c r="I2911" s="7">
        <v>1416944760</v>
      </c>
      <c r="J2911" s="7">
        <v>1413527001</v>
      </c>
      <c r="K2911" t="b">
        <v>0</v>
      </c>
      <c r="L2911">
        <v>1</v>
      </c>
      <c r="M2911" t="b">
        <v>0</v>
      </c>
      <c r="N2911" s="7" t="s">
        <v>8320</v>
      </c>
      <c r="O2911" s="7" t="s">
        <v>8321</v>
      </c>
      <c r="P2911">
        <v>1</v>
      </c>
      <c r="Q2911" s="6">
        <f>E2911/Table1_2[[#This Row],[backers_count]]</f>
        <v>20</v>
      </c>
    </row>
    <row r="2912" spans="1:17" x14ac:dyDescent="0.35">
      <c r="A2912">
        <v>2910</v>
      </c>
      <c r="B2912" t="s">
        <v>2910</v>
      </c>
      <c r="C2912" t="s">
        <v>7020</v>
      </c>
      <c r="D2912" s="6">
        <v>30000</v>
      </c>
      <c r="E2912" s="6">
        <v>1</v>
      </c>
      <c r="F2912" t="s">
        <v>8221</v>
      </c>
      <c r="G2912" t="s">
        <v>8225</v>
      </c>
      <c r="H2912" t="s">
        <v>8247</v>
      </c>
      <c r="I2912" s="7">
        <v>1434139887</v>
      </c>
      <c r="J2912" s="7">
        <v>1428955887</v>
      </c>
      <c r="K2912" t="b">
        <v>0</v>
      </c>
      <c r="L2912">
        <v>1</v>
      </c>
      <c r="M2912" t="b">
        <v>0</v>
      </c>
      <c r="N2912" s="7" t="s">
        <v>8320</v>
      </c>
      <c r="O2912" s="7" t="s">
        <v>8321</v>
      </c>
      <c r="P2912">
        <v>1</v>
      </c>
      <c r="Q2912" s="6">
        <f>E2912/Table1_2[[#This Row],[backers_count]]</f>
        <v>1</v>
      </c>
    </row>
    <row r="2913" spans="1:17" x14ac:dyDescent="0.35">
      <c r="A2913">
        <v>2911</v>
      </c>
      <c r="B2913" t="s">
        <v>2911</v>
      </c>
      <c r="C2913" t="s">
        <v>7021</v>
      </c>
      <c r="D2913" s="6">
        <v>1800</v>
      </c>
      <c r="E2913" s="6">
        <v>657</v>
      </c>
      <c r="F2913" t="s">
        <v>8221</v>
      </c>
      <c r="G2913" t="s">
        <v>8224</v>
      </c>
      <c r="H2913" t="s">
        <v>8246</v>
      </c>
      <c r="I2913" s="7">
        <v>1435429626</v>
      </c>
      <c r="J2913" s="7">
        <v>1431973626</v>
      </c>
      <c r="K2913" t="b">
        <v>0</v>
      </c>
      <c r="L2913">
        <v>14</v>
      </c>
      <c r="M2913" t="b">
        <v>0</v>
      </c>
      <c r="N2913" s="7" t="s">
        <v>8320</v>
      </c>
      <c r="O2913" s="7" t="s">
        <v>8321</v>
      </c>
      <c r="P2913">
        <v>37</v>
      </c>
      <c r="Q2913" s="6">
        <f>E2913/Table1_2[[#This Row],[backers_count]]</f>
        <v>46.928571428571431</v>
      </c>
    </row>
    <row r="2914" spans="1:17" x14ac:dyDescent="0.35">
      <c r="A2914">
        <v>2912</v>
      </c>
      <c r="B2914" t="s">
        <v>2912</v>
      </c>
      <c r="C2914" t="s">
        <v>7022</v>
      </c>
      <c r="D2914" s="6">
        <v>14440</v>
      </c>
      <c r="E2914" s="6">
        <v>2030</v>
      </c>
      <c r="F2914" t="s">
        <v>8221</v>
      </c>
      <c r="G2914" t="s">
        <v>8224</v>
      </c>
      <c r="H2914" t="s">
        <v>8246</v>
      </c>
      <c r="I2914" s="7">
        <v>1452827374</v>
      </c>
      <c r="J2914" s="7">
        <v>1450235374</v>
      </c>
      <c r="K2914" t="b">
        <v>0</v>
      </c>
      <c r="L2914">
        <v>26</v>
      </c>
      <c r="M2914" t="b">
        <v>0</v>
      </c>
      <c r="N2914" s="7" t="s">
        <v>8320</v>
      </c>
      <c r="O2914" s="7" t="s">
        <v>8321</v>
      </c>
      <c r="P2914">
        <v>15</v>
      </c>
      <c r="Q2914" s="6">
        <f>E2914/Table1_2[[#This Row],[backers_count]]</f>
        <v>78.07692307692308</v>
      </c>
    </row>
    <row r="2915" spans="1:17" x14ac:dyDescent="0.35">
      <c r="A2915">
        <v>2913</v>
      </c>
      <c r="B2915" t="s">
        <v>2913</v>
      </c>
      <c r="C2915" t="s">
        <v>7023</v>
      </c>
      <c r="D2915" s="6">
        <v>10000</v>
      </c>
      <c r="E2915" s="6">
        <v>2</v>
      </c>
      <c r="F2915" t="s">
        <v>8221</v>
      </c>
      <c r="G2915" t="s">
        <v>8224</v>
      </c>
      <c r="H2915" t="s">
        <v>8246</v>
      </c>
      <c r="I2915" s="7">
        <v>1410041339</v>
      </c>
      <c r="J2915" s="7">
        <v>1404857339</v>
      </c>
      <c r="K2915" t="b">
        <v>0</v>
      </c>
      <c r="L2915">
        <v>2</v>
      </c>
      <c r="M2915" t="b">
        <v>0</v>
      </c>
      <c r="N2915" s="7" t="s">
        <v>8320</v>
      </c>
      <c r="O2915" s="7" t="s">
        <v>8321</v>
      </c>
      <c r="P2915">
        <v>1</v>
      </c>
      <c r="Q2915" s="6">
        <f>E2915/Table1_2[[#This Row],[backers_count]]</f>
        <v>1</v>
      </c>
    </row>
    <row r="2916" spans="1:17" x14ac:dyDescent="0.35">
      <c r="A2916">
        <v>2914</v>
      </c>
      <c r="B2916" t="s">
        <v>2914</v>
      </c>
      <c r="C2916" t="s">
        <v>7024</v>
      </c>
      <c r="D2916" s="6">
        <v>25000</v>
      </c>
      <c r="E2916" s="6">
        <v>1</v>
      </c>
      <c r="F2916" t="s">
        <v>8221</v>
      </c>
      <c r="G2916" t="s">
        <v>8225</v>
      </c>
      <c r="H2916" t="s">
        <v>8247</v>
      </c>
      <c r="I2916" s="7">
        <v>1426365994</v>
      </c>
      <c r="J2916" s="7">
        <v>1421185594</v>
      </c>
      <c r="K2916" t="b">
        <v>0</v>
      </c>
      <c r="L2916">
        <v>1</v>
      </c>
      <c r="M2916" t="b">
        <v>0</v>
      </c>
      <c r="N2916" s="7" t="s">
        <v>8320</v>
      </c>
      <c r="O2916" s="7" t="s">
        <v>8321</v>
      </c>
      <c r="P2916">
        <v>1</v>
      </c>
      <c r="Q2916" s="6">
        <f>E2916/Table1_2[[#This Row],[backers_count]]</f>
        <v>1</v>
      </c>
    </row>
    <row r="2917" spans="1:17" x14ac:dyDescent="0.35">
      <c r="A2917">
        <v>2915</v>
      </c>
      <c r="B2917" t="s">
        <v>2915</v>
      </c>
      <c r="C2917" t="s">
        <v>7025</v>
      </c>
      <c r="D2917" s="6">
        <v>1000</v>
      </c>
      <c r="E2917" s="6">
        <v>611</v>
      </c>
      <c r="F2917" t="s">
        <v>8221</v>
      </c>
      <c r="G2917" t="s">
        <v>8225</v>
      </c>
      <c r="H2917" t="s">
        <v>8247</v>
      </c>
      <c r="I2917" s="7">
        <v>1458117190</v>
      </c>
      <c r="J2917" s="7">
        <v>1455528790</v>
      </c>
      <c r="K2917" t="b">
        <v>0</v>
      </c>
      <c r="L2917">
        <v>3</v>
      </c>
      <c r="M2917" t="b">
        <v>0</v>
      </c>
      <c r="N2917" s="7" t="s">
        <v>8320</v>
      </c>
      <c r="O2917" s="7" t="s">
        <v>8321</v>
      </c>
      <c r="P2917">
        <v>62</v>
      </c>
      <c r="Q2917" s="6">
        <f>E2917/Table1_2[[#This Row],[backers_count]]</f>
        <v>203.66666666666666</v>
      </c>
    </row>
    <row r="2918" spans="1:17" x14ac:dyDescent="0.35">
      <c r="A2918">
        <v>2916</v>
      </c>
      <c r="B2918" t="s">
        <v>2916</v>
      </c>
      <c r="C2918" t="s">
        <v>7026</v>
      </c>
      <c r="D2918" s="6">
        <v>1850</v>
      </c>
      <c r="E2918" s="6">
        <v>145</v>
      </c>
      <c r="F2918" t="s">
        <v>8221</v>
      </c>
      <c r="G2918" t="s">
        <v>8225</v>
      </c>
      <c r="H2918" t="s">
        <v>8247</v>
      </c>
      <c r="I2918" s="7">
        <v>1400498789</v>
      </c>
      <c r="J2918" s="7">
        <v>1398511589</v>
      </c>
      <c r="K2918" t="b">
        <v>0</v>
      </c>
      <c r="L2918">
        <v>7</v>
      </c>
      <c r="M2918" t="b">
        <v>0</v>
      </c>
      <c r="N2918" s="7" t="s">
        <v>8320</v>
      </c>
      <c r="O2918" s="7" t="s">
        <v>8321</v>
      </c>
      <c r="P2918">
        <v>8</v>
      </c>
      <c r="Q2918" s="6">
        <f>E2918/Table1_2[[#This Row],[backers_count]]</f>
        <v>20.714285714285715</v>
      </c>
    </row>
    <row r="2919" spans="1:17" x14ac:dyDescent="0.35">
      <c r="A2919">
        <v>2917</v>
      </c>
      <c r="B2919" t="s">
        <v>2917</v>
      </c>
      <c r="C2919" t="s">
        <v>7027</v>
      </c>
      <c r="D2919" s="6">
        <v>2000</v>
      </c>
      <c r="E2919" s="6">
        <v>437</v>
      </c>
      <c r="F2919" t="s">
        <v>8221</v>
      </c>
      <c r="G2919" t="s">
        <v>8224</v>
      </c>
      <c r="H2919" t="s">
        <v>8246</v>
      </c>
      <c r="I2919" s="7">
        <v>1442381847</v>
      </c>
      <c r="J2919" s="7">
        <v>1440826647</v>
      </c>
      <c r="K2919" t="b">
        <v>0</v>
      </c>
      <c r="L2919">
        <v>9</v>
      </c>
      <c r="M2919" t="b">
        <v>0</v>
      </c>
      <c r="N2919" s="7" t="s">
        <v>8320</v>
      </c>
      <c r="O2919" s="7" t="s">
        <v>8321</v>
      </c>
      <c r="P2919">
        <v>22</v>
      </c>
      <c r="Q2919" s="6">
        <f>E2919/Table1_2[[#This Row],[backers_count]]</f>
        <v>48.555555555555557</v>
      </c>
    </row>
    <row r="2920" spans="1:17" x14ac:dyDescent="0.35">
      <c r="A2920">
        <v>2918</v>
      </c>
      <c r="B2920" t="s">
        <v>2918</v>
      </c>
      <c r="C2920" t="s">
        <v>7028</v>
      </c>
      <c r="D2920" s="6">
        <v>5000</v>
      </c>
      <c r="E2920" s="6">
        <v>1362</v>
      </c>
      <c r="F2920" t="s">
        <v>8221</v>
      </c>
      <c r="G2920" t="s">
        <v>8224</v>
      </c>
      <c r="H2920" t="s">
        <v>8246</v>
      </c>
      <c r="I2920" s="7">
        <v>1446131207</v>
      </c>
      <c r="J2920" s="7">
        <v>1443712007</v>
      </c>
      <c r="K2920" t="b">
        <v>0</v>
      </c>
      <c r="L2920">
        <v>20</v>
      </c>
      <c r="M2920" t="b">
        <v>0</v>
      </c>
      <c r="N2920" s="7" t="s">
        <v>8320</v>
      </c>
      <c r="O2920" s="7" t="s">
        <v>8321</v>
      </c>
      <c r="P2920">
        <v>28</v>
      </c>
      <c r="Q2920" s="6">
        <f>E2920/Table1_2[[#This Row],[backers_count]]</f>
        <v>68.099999999999994</v>
      </c>
    </row>
    <row r="2921" spans="1:17" x14ac:dyDescent="0.35">
      <c r="A2921">
        <v>2919</v>
      </c>
      <c r="B2921" t="s">
        <v>2919</v>
      </c>
      <c r="C2921" t="s">
        <v>7029</v>
      </c>
      <c r="D2921" s="6">
        <v>600</v>
      </c>
      <c r="E2921" s="6">
        <v>51</v>
      </c>
      <c r="F2921" t="s">
        <v>8221</v>
      </c>
      <c r="G2921" t="s">
        <v>8224</v>
      </c>
      <c r="H2921" t="s">
        <v>8246</v>
      </c>
      <c r="I2921" s="7">
        <v>1407250329</v>
      </c>
      <c r="J2921" s="7">
        <v>1404658329</v>
      </c>
      <c r="K2921" t="b">
        <v>0</v>
      </c>
      <c r="L2921">
        <v>6</v>
      </c>
      <c r="M2921" t="b">
        <v>0</v>
      </c>
      <c r="N2921" s="7" t="s">
        <v>8320</v>
      </c>
      <c r="O2921" s="7" t="s">
        <v>8321</v>
      </c>
      <c r="P2921">
        <v>9</v>
      </c>
      <c r="Q2921" s="6">
        <f>E2921/Table1_2[[#This Row],[backers_count]]</f>
        <v>8.5</v>
      </c>
    </row>
    <row r="2922" spans="1:17" x14ac:dyDescent="0.35">
      <c r="A2922">
        <v>2920</v>
      </c>
      <c r="B2922" t="s">
        <v>2920</v>
      </c>
      <c r="C2922" t="s">
        <v>7030</v>
      </c>
      <c r="D2922" s="6">
        <v>2500</v>
      </c>
      <c r="E2922" s="6">
        <v>671</v>
      </c>
      <c r="F2922" t="s">
        <v>8221</v>
      </c>
      <c r="G2922" t="s">
        <v>8229</v>
      </c>
      <c r="H2922" t="s">
        <v>8251</v>
      </c>
      <c r="I2922" s="7">
        <v>1427306470</v>
      </c>
      <c r="J2922" s="7">
        <v>1424718070</v>
      </c>
      <c r="K2922" t="b">
        <v>0</v>
      </c>
      <c r="L2922">
        <v>13</v>
      </c>
      <c r="M2922" t="b">
        <v>0</v>
      </c>
      <c r="N2922" s="7" t="s">
        <v>8320</v>
      </c>
      <c r="O2922" s="7" t="s">
        <v>8321</v>
      </c>
      <c r="P2922">
        <v>27</v>
      </c>
      <c r="Q2922" s="6">
        <f>E2922/Table1_2[[#This Row],[backers_count]]</f>
        <v>51.615384615384613</v>
      </c>
    </row>
    <row r="2923" spans="1:17" x14ac:dyDescent="0.35">
      <c r="A2923">
        <v>2921</v>
      </c>
      <c r="B2923" t="s">
        <v>2921</v>
      </c>
      <c r="C2923" t="s">
        <v>7031</v>
      </c>
      <c r="D2923" s="6">
        <v>100</v>
      </c>
      <c r="E2923" s="6">
        <v>129</v>
      </c>
      <c r="F2923" t="s">
        <v>8219</v>
      </c>
      <c r="G2923" t="s">
        <v>8224</v>
      </c>
      <c r="H2923" t="s">
        <v>8246</v>
      </c>
      <c r="I2923" s="7">
        <v>1411679804</v>
      </c>
      <c r="J2923" s="7">
        <v>1409087804</v>
      </c>
      <c r="K2923" t="b">
        <v>0</v>
      </c>
      <c r="L2923">
        <v>3</v>
      </c>
      <c r="M2923" t="b">
        <v>1</v>
      </c>
      <c r="N2923" s="7" t="s">
        <v>8320</v>
      </c>
      <c r="O2923" s="7" t="s">
        <v>8362</v>
      </c>
      <c r="P2923">
        <v>129</v>
      </c>
      <c r="Q2923" s="6">
        <f>E2923/Table1_2[[#This Row],[backers_count]]</f>
        <v>43</v>
      </c>
    </row>
    <row r="2924" spans="1:17" x14ac:dyDescent="0.35">
      <c r="A2924">
        <v>2922</v>
      </c>
      <c r="B2924" t="s">
        <v>2922</v>
      </c>
      <c r="C2924" t="s">
        <v>7032</v>
      </c>
      <c r="D2924" s="6">
        <v>500</v>
      </c>
      <c r="E2924" s="6">
        <v>500</v>
      </c>
      <c r="F2924" t="s">
        <v>8219</v>
      </c>
      <c r="G2924" t="s">
        <v>8225</v>
      </c>
      <c r="H2924" t="s">
        <v>8247</v>
      </c>
      <c r="I2924" s="7">
        <v>1431982727</v>
      </c>
      <c r="J2924" s="7">
        <v>1428094727</v>
      </c>
      <c r="K2924" t="b">
        <v>0</v>
      </c>
      <c r="L2924">
        <v>6</v>
      </c>
      <c r="M2924" t="b">
        <v>1</v>
      </c>
      <c r="N2924" s="7" t="s">
        <v>8320</v>
      </c>
      <c r="O2924" s="7" t="s">
        <v>8362</v>
      </c>
      <c r="P2924">
        <v>100</v>
      </c>
      <c r="Q2924" s="6">
        <f>E2924/Table1_2[[#This Row],[backers_count]]</f>
        <v>83.333333333333329</v>
      </c>
    </row>
    <row r="2925" spans="1:17" x14ac:dyDescent="0.35">
      <c r="A2925">
        <v>2923</v>
      </c>
      <c r="B2925" t="s">
        <v>2923</v>
      </c>
      <c r="C2925" t="s">
        <v>7033</v>
      </c>
      <c r="D2925" s="6">
        <v>300</v>
      </c>
      <c r="E2925" s="6">
        <v>300</v>
      </c>
      <c r="F2925" t="s">
        <v>8219</v>
      </c>
      <c r="G2925" t="s">
        <v>8224</v>
      </c>
      <c r="H2925" t="s">
        <v>8246</v>
      </c>
      <c r="I2925" s="7">
        <v>1422068400</v>
      </c>
      <c r="J2925" s="7">
        <v>1420774779</v>
      </c>
      <c r="K2925" t="b">
        <v>0</v>
      </c>
      <c r="L2925">
        <v>10</v>
      </c>
      <c r="M2925" t="b">
        <v>1</v>
      </c>
      <c r="N2925" s="7" t="s">
        <v>8320</v>
      </c>
      <c r="O2925" s="7" t="s">
        <v>8362</v>
      </c>
      <c r="P2925">
        <v>100</v>
      </c>
      <c r="Q2925" s="6">
        <f>E2925/Table1_2[[#This Row],[backers_count]]</f>
        <v>30</v>
      </c>
    </row>
    <row r="2926" spans="1:17" x14ac:dyDescent="0.35">
      <c r="A2926">
        <v>2924</v>
      </c>
      <c r="B2926" t="s">
        <v>2924</v>
      </c>
      <c r="C2926" t="s">
        <v>7034</v>
      </c>
      <c r="D2926" s="6">
        <v>25000</v>
      </c>
      <c r="E2926" s="6">
        <v>25800</v>
      </c>
      <c r="F2926" t="s">
        <v>8219</v>
      </c>
      <c r="G2926" t="s">
        <v>8224</v>
      </c>
      <c r="H2926" t="s">
        <v>8246</v>
      </c>
      <c r="I2926" s="7">
        <v>1431143940</v>
      </c>
      <c r="J2926" s="7">
        <v>1428585710</v>
      </c>
      <c r="K2926" t="b">
        <v>0</v>
      </c>
      <c r="L2926">
        <v>147</v>
      </c>
      <c r="M2926" t="b">
        <v>1</v>
      </c>
      <c r="N2926" s="7" t="s">
        <v>8320</v>
      </c>
      <c r="O2926" s="7" t="s">
        <v>8362</v>
      </c>
      <c r="P2926">
        <v>104</v>
      </c>
      <c r="Q2926" s="6">
        <f>E2926/Table1_2[[#This Row],[backers_count]]</f>
        <v>175.51020408163265</v>
      </c>
    </row>
    <row r="2927" spans="1:17" x14ac:dyDescent="0.35">
      <c r="A2927">
        <v>2925</v>
      </c>
      <c r="B2927" t="s">
        <v>2925</v>
      </c>
      <c r="C2927" t="s">
        <v>7035</v>
      </c>
      <c r="D2927" s="6">
        <v>45000</v>
      </c>
      <c r="E2927" s="6">
        <v>46100.69</v>
      </c>
      <c r="F2927" t="s">
        <v>8219</v>
      </c>
      <c r="G2927" t="s">
        <v>8224</v>
      </c>
      <c r="H2927" t="s">
        <v>8246</v>
      </c>
      <c r="I2927" s="7">
        <v>1410444068</v>
      </c>
      <c r="J2927" s="7">
        <v>1407852068</v>
      </c>
      <c r="K2927" t="b">
        <v>0</v>
      </c>
      <c r="L2927">
        <v>199</v>
      </c>
      <c r="M2927" t="b">
        <v>1</v>
      </c>
      <c r="N2927" s="7" t="s">
        <v>8320</v>
      </c>
      <c r="O2927" s="7" t="s">
        <v>8362</v>
      </c>
      <c r="P2927">
        <v>103</v>
      </c>
      <c r="Q2927" s="6">
        <f>E2927/Table1_2[[#This Row],[backers_count]]</f>
        <v>231.66175879396985</v>
      </c>
    </row>
    <row r="2928" spans="1:17" x14ac:dyDescent="0.35">
      <c r="A2928">
        <v>2926</v>
      </c>
      <c r="B2928" t="s">
        <v>2926</v>
      </c>
      <c r="C2928" t="s">
        <v>7036</v>
      </c>
      <c r="D2928" s="6">
        <v>3000</v>
      </c>
      <c r="E2928" s="6">
        <v>3750</v>
      </c>
      <c r="F2928" t="s">
        <v>8219</v>
      </c>
      <c r="G2928" t="s">
        <v>8224</v>
      </c>
      <c r="H2928" t="s">
        <v>8246</v>
      </c>
      <c r="I2928" s="7">
        <v>1424715779</v>
      </c>
      <c r="J2928" s="7">
        <v>1423506179</v>
      </c>
      <c r="K2928" t="b">
        <v>0</v>
      </c>
      <c r="L2928">
        <v>50</v>
      </c>
      <c r="M2928" t="b">
        <v>1</v>
      </c>
      <c r="N2928" s="7" t="s">
        <v>8320</v>
      </c>
      <c r="O2928" s="7" t="s">
        <v>8362</v>
      </c>
      <c r="P2928">
        <v>125</v>
      </c>
      <c r="Q2928" s="6">
        <f>E2928/Table1_2[[#This Row],[backers_count]]</f>
        <v>75</v>
      </c>
    </row>
    <row r="2929" spans="1:17" x14ac:dyDescent="0.35">
      <c r="A2929">
        <v>2927</v>
      </c>
      <c r="B2929" t="s">
        <v>2927</v>
      </c>
      <c r="C2929" t="s">
        <v>7037</v>
      </c>
      <c r="D2929" s="6">
        <v>1800</v>
      </c>
      <c r="E2929" s="6">
        <v>2355</v>
      </c>
      <c r="F2929" t="s">
        <v>8219</v>
      </c>
      <c r="G2929" t="s">
        <v>8224</v>
      </c>
      <c r="H2929" t="s">
        <v>8246</v>
      </c>
      <c r="I2929" s="7">
        <v>1405400400</v>
      </c>
      <c r="J2929" s="7">
        <v>1402934629</v>
      </c>
      <c r="K2929" t="b">
        <v>0</v>
      </c>
      <c r="L2929">
        <v>21</v>
      </c>
      <c r="M2929" t="b">
        <v>1</v>
      </c>
      <c r="N2929" s="7" t="s">
        <v>8320</v>
      </c>
      <c r="O2929" s="7" t="s">
        <v>8362</v>
      </c>
      <c r="P2929">
        <v>131</v>
      </c>
      <c r="Q2929" s="6">
        <f>E2929/Table1_2[[#This Row],[backers_count]]</f>
        <v>112.14285714285714</v>
      </c>
    </row>
    <row r="2930" spans="1:17" x14ac:dyDescent="0.35">
      <c r="A2930">
        <v>2928</v>
      </c>
      <c r="B2930" t="s">
        <v>2928</v>
      </c>
      <c r="C2930" t="s">
        <v>7038</v>
      </c>
      <c r="D2930" s="6">
        <v>1000</v>
      </c>
      <c r="E2930" s="6">
        <v>1000</v>
      </c>
      <c r="F2930" t="s">
        <v>8219</v>
      </c>
      <c r="G2930" t="s">
        <v>8224</v>
      </c>
      <c r="H2930" t="s">
        <v>8246</v>
      </c>
      <c r="I2930" s="7">
        <v>1457135846</v>
      </c>
      <c r="J2930" s="7">
        <v>1454543846</v>
      </c>
      <c r="K2930" t="b">
        <v>0</v>
      </c>
      <c r="L2930">
        <v>24</v>
      </c>
      <c r="M2930" t="b">
        <v>1</v>
      </c>
      <c r="N2930" s="7" t="s">
        <v>8320</v>
      </c>
      <c r="O2930" s="7" t="s">
        <v>8362</v>
      </c>
      <c r="P2930">
        <v>100</v>
      </c>
      <c r="Q2930" s="6">
        <f>E2930/Table1_2[[#This Row],[backers_count]]</f>
        <v>41.666666666666664</v>
      </c>
    </row>
    <row r="2931" spans="1:17" x14ac:dyDescent="0.35">
      <c r="A2931">
        <v>2929</v>
      </c>
      <c r="B2931" t="s">
        <v>2929</v>
      </c>
      <c r="C2931" t="s">
        <v>7039</v>
      </c>
      <c r="D2931" s="6">
        <v>8000</v>
      </c>
      <c r="E2931" s="6">
        <v>8165.55</v>
      </c>
      <c r="F2931" t="s">
        <v>8219</v>
      </c>
      <c r="G2931" t="s">
        <v>8224</v>
      </c>
      <c r="H2931" t="s">
        <v>8246</v>
      </c>
      <c r="I2931" s="7">
        <v>1401024758</v>
      </c>
      <c r="J2931" s="7">
        <v>1398432758</v>
      </c>
      <c r="K2931" t="b">
        <v>0</v>
      </c>
      <c r="L2931">
        <v>32</v>
      </c>
      <c r="M2931" t="b">
        <v>1</v>
      </c>
      <c r="N2931" s="7" t="s">
        <v>8320</v>
      </c>
      <c r="O2931" s="7" t="s">
        <v>8362</v>
      </c>
      <c r="P2931">
        <v>103</v>
      </c>
      <c r="Q2931" s="6">
        <f>E2931/Table1_2[[#This Row],[backers_count]]</f>
        <v>255.17343750000001</v>
      </c>
    </row>
    <row r="2932" spans="1:17" x14ac:dyDescent="0.35">
      <c r="A2932">
        <v>2930</v>
      </c>
      <c r="B2932" t="s">
        <v>2930</v>
      </c>
      <c r="C2932" t="s">
        <v>7040</v>
      </c>
      <c r="D2932" s="6">
        <v>10000</v>
      </c>
      <c r="E2932" s="6">
        <v>10092</v>
      </c>
      <c r="F2932" t="s">
        <v>8219</v>
      </c>
      <c r="G2932" t="s">
        <v>8225</v>
      </c>
      <c r="H2932" t="s">
        <v>8247</v>
      </c>
      <c r="I2932" s="7">
        <v>1431007264</v>
      </c>
      <c r="J2932" s="7">
        <v>1428415264</v>
      </c>
      <c r="K2932" t="b">
        <v>0</v>
      </c>
      <c r="L2932">
        <v>62</v>
      </c>
      <c r="M2932" t="b">
        <v>1</v>
      </c>
      <c r="N2932" s="7" t="s">
        <v>8320</v>
      </c>
      <c r="O2932" s="7" t="s">
        <v>8362</v>
      </c>
      <c r="P2932">
        <v>101</v>
      </c>
      <c r="Q2932" s="6">
        <f>E2932/Table1_2[[#This Row],[backers_count]]</f>
        <v>162.7741935483871</v>
      </c>
    </row>
    <row r="2933" spans="1:17" x14ac:dyDescent="0.35">
      <c r="A2933">
        <v>2931</v>
      </c>
      <c r="B2933" t="s">
        <v>2931</v>
      </c>
      <c r="C2933" t="s">
        <v>7041</v>
      </c>
      <c r="D2933" s="6">
        <v>750</v>
      </c>
      <c r="E2933" s="6">
        <v>795</v>
      </c>
      <c r="F2933" t="s">
        <v>8219</v>
      </c>
      <c r="G2933" t="s">
        <v>8229</v>
      </c>
      <c r="H2933" t="s">
        <v>8251</v>
      </c>
      <c r="I2933" s="7">
        <v>1410761280</v>
      </c>
      <c r="J2933" s="7">
        <v>1408604363</v>
      </c>
      <c r="K2933" t="b">
        <v>0</v>
      </c>
      <c r="L2933">
        <v>9</v>
      </c>
      <c r="M2933" t="b">
        <v>1</v>
      </c>
      <c r="N2933" s="7" t="s">
        <v>8320</v>
      </c>
      <c r="O2933" s="7" t="s">
        <v>8362</v>
      </c>
      <c r="P2933">
        <v>106</v>
      </c>
      <c r="Q2933" s="6">
        <f>E2933/Table1_2[[#This Row],[backers_count]]</f>
        <v>88.333333333333329</v>
      </c>
    </row>
    <row r="2934" spans="1:17" x14ac:dyDescent="0.35">
      <c r="A2934">
        <v>2932</v>
      </c>
      <c r="B2934" t="s">
        <v>2932</v>
      </c>
      <c r="C2934" t="s">
        <v>7042</v>
      </c>
      <c r="D2934" s="6">
        <v>3100</v>
      </c>
      <c r="E2934" s="6">
        <v>3258</v>
      </c>
      <c r="F2934" t="s">
        <v>8219</v>
      </c>
      <c r="G2934" t="s">
        <v>8226</v>
      </c>
      <c r="H2934" t="s">
        <v>8248</v>
      </c>
      <c r="I2934" s="7">
        <v>1424516400</v>
      </c>
      <c r="J2934" s="7">
        <v>1421812637</v>
      </c>
      <c r="K2934" t="b">
        <v>0</v>
      </c>
      <c r="L2934">
        <v>38</v>
      </c>
      <c r="M2934" t="b">
        <v>1</v>
      </c>
      <c r="N2934" s="7" t="s">
        <v>8320</v>
      </c>
      <c r="O2934" s="7" t="s">
        <v>8362</v>
      </c>
      <c r="P2934">
        <v>106</v>
      </c>
      <c r="Q2934" s="6">
        <f>E2934/Table1_2[[#This Row],[backers_count]]</f>
        <v>85.736842105263165</v>
      </c>
    </row>
    <row r="2935" spans="1:17" x14ac:dyDescent="0.35">
      <c r="A2935">
        <v>2933</v>
      </c>
      <c r="B2935" t="s">
        <v>2933</v>
      </c>
      <c r="C2935" t="s">
        <v>7043</v>
      </c>
      <c r="D2935" s="6">
        <v>2500</v>
      </c>
      <c r="E2935" s="6">
        <v>2569</v>
      </c>
      <c r="F2935" t="s">
        <v>8219</v>
      </c>
      <c r="G2935" t="s">
        <v>8224</v>
      </c>
      <c r="H2935" t="s">
        <v>8246</v>
      </c>
      <c r="I2935" s="7">
        <v>1465081053</v>
      </c>
      <c r="J2935" s="7">
        <v>1462489053</v>
      </c>
      <c r="K2935" t="b">
        <v>0</v>
      </c>
      <c r="L2935">
        <v>54</v>
      </c>
      <c r="M2935" t="b">
        <v>1</v>
      </c>
      <c r="N2935" s="7" t="s">
        <v>8320</v>
      </c>
      <c r="O2935" s="7" t="s">
        <v>8362</v>
      </c>
      <c r="P2935">
        <v>103</v>
      </c>
      <c r="Q2935" s="6">
        <f>E2935/Table1_2[[#This Row],[backers_count]]</f>
        <v>47.574074074074076</v>
      </c>
    </row>
    <row r="2936" spans="1:17" x14ac:dyDescent="0.35">
      <c r="A2936">
        <v>2934</v>
      </c>
      <c r="B2936" t="s">
        <v>2934</v>
      </c>
      <c r="C2936" t="s">
        <v>7044</v>
      </c>
      <c r="D2936" s="6">
        <v>2500</v>
      </c>
      <c r="E2936" s="6">
        <v>2700</v>
      </c>
      <c r="F2936" t="s">
        <v>8219</v>
      </c>
      <c r="G2936" t="s">
        <v>8229</v>
      </c>
      <c r="H2936" t="s">
        <v>8251</v>
      </c>
      <c r="I2936" s="7">
        <v>1402845364</v>
      </c>
      <c r="J2936" s="7">
        <v>1400253364</v>
      </c>
      <c r="K2936" t="b">
        <v>0</v>
      </c>
      <c r="L2936">
        <v>37</v>
      </c>
      <c r="M2936" t="b">
        <v>1</v>
      </c>
      <c r="N2936" s="7" t="s">
        <v>8320</v>
      </c>
      <c r="O2936" s="7" t="s">
        <v>8362</v>
      </c>
      <c r="P2936">
        <v>108</v>
      </c>
      <c r="Q2936" s="6">
        <f>E2936/Table1_2[[#This Row],[backers_count]]</f>
        <v>72.972972972972968</v>
      </c>
    </row>
    <row r="2937" spans="1:17" x14ac:dyDescent="0.35">
      <c r="A2937">
        <v>2935</v>
      </c>
      <c r="B2937" t="s">
        <v>2935</v>
      </c>
      <c r="C2937" t="s">
        <v>7045</v>
      </c>
      <c r="D2937" s="6">
        <v>3500</v>
      </c>
      <c r="E2937" s="6">
        <v>3531</v>
      </c>
      <c r="F2937" t="s">
        <v>8219</v>
      </c>
      <c r="G2937" t="s">
        <v>8224</v>
      </c>
      <c r="H2937" t="s">
        <v>8246</v>
      </c>
      <c r="I2937" s="7">
        <v>1472490000</v>
      </c>
      <c r="J2937" s="7">
        <v>1467468008</v>
      </c>
      <c r="K2937" t="b">
        <v>0</v>
      </c>
      <c r="L2937">
        <v>39</v>
      </c>
      <c r="M2937" t="b">
        <v>1</v>
      </c>
      <c r="N2937" s="7" t="s">
        <v>8320</v>
      </c>
      <c r="O2937" s="7" t="s">
        <v>8362</v>
      </c>
      <c r="P2937">
        <v>101</v>
      </c>
      <c r="Q2937" s="6">
        <f>E2937/Table1_2[[#This Row],[backers_count]]</f>
        <v>90.538461538461533</v>
      </c>
    </row>
    <row r="2938" spans="1:17" x14ac:dyDescent="0.35">
      <c r="A2938">
        <v>2936</v>
      </c>
      <c r="B2938" t="s">
        <v>2936</v>
      </c>
      <c r="C2938" t="s">
        <v>7046</v>
      </c>
      <c r="D2938" s="6">
        <v>1000</v>
      </c>
      <c r="E2938" s="6">
        <v>1280</v>
      </c>
      <c r="F2938" t="s">
        <v>8219</v>
      </c>
      <c r="G2938" t="s">
        <v>8224</v>
      </c>
      <c r="H2938" t="s">
        <v>8246</v>
      </c>
      <c r="I2938" s="7">
        <v>1413176340</v>
      </c>
      <c r="J2938" s="7">
        <v>1412091423</v>
      </c>
      <c r="K2938" t="b">
        <v>0</v>
      </c>
      <c r="L2938">
        <v>34</v>
      </c>
      <c r="M2938" t="b">
        <v>1</v>
      </c>
      <c r="N2938" s="7" t="s">
        <v>8320</v>
      </c>
      <c r="O2938" s="7" t="s">
        <v>8362</v>
      </c>
      <c r="P2938">
        <v>128</v>
      </c>
      <c r="Q2938" s="6">
        <f>E2938/Table1_2[[#This Row],[backers_count]]</f>
        <v>37.647058823529413</v>
      </c>
    </row>
    <row r="2939" spans="1:17" x14ac:dyDescent="0.35">
      <c r="A2939">
        <v>2937</v>
      </c>
      <c r="B2939" t="s">
        <v>2937</v>
      </c>
      <c r="C2939" t="s">
        <v>7047</v>
      </c>
      <c r="D2939" s="6">
        <v>1500</v>
      </c>
      <c r="E2939" s="6">
        <v>2000</v>
      </c>
      <c r="F2939" t="s">
        <v>8219</v>
      </c>
      <c r="G2939" t="s">
        <v>8225</v>
      </c>
      <c r="H2939" t="s">
        <v>8247</v>
      </c>
      <c r="I2939" s="7">
        <v>1405249113</v>
      </c>
      <c r="J2939" s="7">
        <v>1402657113</v>
      </c>
      <c r="K2939" t="b">
        <v>0</v>
      </c>
      <c r="L2939">
        <v>55</v>
      </c>
      <c r="M2939" t="b">
        <v>1</v>
      </c>
      <c r="N2939" s="7" t="s">
        <v>8320</v>
      </c>
      <c r="O2939" s="7" t="s">
        <v>8362</v>
      </c>
      <c r="P2939">
        <v>134</v>
      </c>
      <c r="Q2939" s="6">
        <f>E2939/Table1_2[[#This Row],[backers_count]]</f>
        <v>36.363636363636367</v>
      </c>
    </row>
    <row r="2940" spans="1:17" x14ac:dyDescent="0.35">
      <c r="A2940">
        <v>2938</v>
      </c>
      <c r="B2940" t="s">
        <v>2938</v>
      </c>
      <c r="C2940" t="s">
        <v>7048</v>
      </c>
      <c r="D2940" s="6">
        <v>4000</v>
      </c>
      <c r="E2940" s="6">
        <v>4055</v>
      </c>
      <c r="F2940" t="s">
        <v>8219</v>
      </c>
      <c r="G2940" t="s">
        <v>8224</v>
      </c>
      <c r="H2940" t="s">
        <v>8246</v>
      </c>
      <c r="I2940" s="7">
        <v>1422636814</v>
      </c>
      <c r="J2940" s="7">
        <v>1420044814</v>
      </c>
      <c r="K2940" t="b">
        <v>0</v>
      </c>
      <c r="L2940">
        <v>32</v>
      </c>
      <c r="M2940" t="b">
        <v>1</v>
      </c>
      <c r="N2940" s="7" t="s">
        <v>8320</v>
      </c>
      <c r="O2940" s="7" t="s">
        <v>8362</v>
      </c>
      <c r="P2940">
        <v>102</v>
      </c>
      <c r="Q2940" s="6">
        <f>E2940/Table1_2[[#This Row],[backers_count]]</f>
        <v>126.71875</v>
      </c>
    </row>
    <row r="2941" spans="1:17" x14ac:dyDescent="0.35">
      <c r="A2941">
        <v>2939</v>
      </c>
      <c r="B2941" t="s">
        <v>2939</v>
      </c>
      <c r="C2941" t="s">
        <v>7049</v>
      </c>
      <c r="D2941" s="6">
        <v>8000</v>
      </c>
      <c r="E2941" s="6">
        <v>8230</v>
      </c>
      <c r="F2941" t="s">
        <v>8219</v>
      </c>
      <c r="G2941" t="s">
        <v>8224</v>
      </c>
      <c r="H2941" t="s">
        <v>8246</v>
      </c>
      <c r="I2941" s="7">
        <v>1409187600</v>
      </c>
      <c r="J2941" s="7">
        <v>1406316312</v>
      </c>
      <c r="K2941" t="b">
        <v>0</v>
      </c>
      <c r="L2941">
        <v>25</v>
      </c>
      <c r="M2941" t="b">
        <v>1</v>
      </c>
      <c r="N2941" s="7" t="s">
        <v>8320</v>
      </c>
      <c r="O2941" s="7" t="s">
        <v>8362</v>
      </c>
      <c r="P2941">
        <v>103</v>
      </c>
      <c r="Q2941" s="6">
        <f>E2941/Table1_2[[#This Row],[backers_count]]</f>
        <v>329.2</v>
      </c>
    </row>
    <row r="2942" spans="1:17" x14ac:dyDescent="0.35">
      <c r="A2942">
        <v>2940</v>
      </c>
      <c r="B2942" t="s">
        <v>2940</v>
      </c>
      <c r="C2942" t="s">
        <v>7050</v>
      </c>
      <c r="D2942" s="6">
        <v>2500</v>
      </c>
      <c r="E2942" s="6">
        <v>2681</v>
      </c>
      <c r="F2942" t="s">
        <v>8219</v>
      </c>
      <c r="G2942" t="s">
        <v>8224</v>
      </c>
      <c r="H2942" t="s">
        <v>8246</v>
      </c>
      <c r="I2942" s="7">
        <v>1421606018</v>
      </c>
      <c r="J2942" s="7">
        <v>1418150018</v>
      </c>
      <c r="K2942" t="b">
        <v>0</v>
      </c>
      <c r="L2942">
        <v>33</v>
      </c>
      <c r="M2942" t="b">
        <v>1</v>
      </c>
      <c r="N2942" s="7" t="s">
        <v>8320</v>
      </c>
      <c r="O2942" s="7" t="s">
        <v>8362</v>
      </c>
      <c r="P2942">
        <v>108</v>
      </c>
      <c r="Q2942" s="6">
        <f>E2942/Table1_2[[#This Row],[backers_count]]</f>
        <v>81.242424242424249</v>
      </c>
    </row>
    <row r="2943" spans="1:17" x14ac:dyDescent="0.35">
      <c r="A2943">
        <v>2941</v>
      </c>
      <c r="B2943" t="s">
        <v>2941</v>
      </c>
      <c r="C2943" t="s">
        <v>7051</v>
      </c>
      <c r="D2943" s="6">
        <v>25000</v>
      </c>
      <c r="E2943" s="6">
        <v>1</v>
      </c>
      <c r="F2943" t="s">
        <v>8221</v>
      </c>
      <c r="G2943" t="s">
        <v>8224</v>
      </c>
      <c r="H2943" t="s">
        <v>8246</v>
      </c>
      <c r="I2943" s="7">
        <v>1425250955</v>
      </c>
      <c r="J2943" s="7">
        <v>1422658955</v>
      </c>
      <c r="K2943" t="b">
        <v>0</v>
      </c>
      <c r="L2943">
        <v>1</v>
      </c>
      <c r="M2943" t="b">
        <v>0</v>
      </c>
      <c r="N2943" s="7" t="s">
        <v>8320</v>
      </c>
      <c r="O2943" s="7" t="s">
        <v>8360</v>
      </c>
      <c r="P2943">
        <v>1</v>
      </c>
      <c r="Q2943" s="6">
        <f>E2943/Table1_2[[#This Row],[backers_count]]</f>
        <v>1</v>
      </c>
    </row>
    <row r="2944" spans="1:17" x14ac:dyDescent="0.35">
      <c r="A2944">
        <v>2942</v>
      </c>
      <c r="B2944" t="s">
        <v>2942</v>
      </c>
      <c r="C2944" t="s">
        <v>7052</v>
      </c>
      <c r="D2944" s="6">
        <v>200000</v>
      </c>
      <c r="E2944" s="6">
        <v>40850</v>
      </c>
      <c r="F2944" t="s">
        <v>8221</v>
      </c>
      <c r="G2944" t="s">
        <v>8229</v>
      </c>
      <c r="H2944" t="s">
        <v>8251</v>
      </c>
      <c r="I2944" s="7">
        <v>1450297080</v>
      </c>
      <c r="J2944" s="7">
        <v>1448565459</v>
      </c>
      <c r="K2944" t="b">
        <v>0</v>
      </c>
      <c r="L2944">
        <v>202</v>
      </c>
      <c r="M2944" t="b">
        <v>0</v>
      </c>
      <c r="N2944" s="7" t="s">
        <v>8320</v>
      </c>
      <c r="O2944" s="7" t="s">
        <v>8360</v>
      </c>
      <c r="P2944">
        <v>21</v>
      </c>
      <c r="Q2944" s="6">
        <f>E2944/Table1_2[[#This Row],[backers_count]]</f>
        <v>202.22772277227722</v>
      </c>
    </row>
    <row r="2945" spans="1:17" x14ac:dyDescent="0.35">
      <c r="A2945">
        <v>2943</v>
      </c>
      <c r="B2945" t="s">
        <v>2943</v>
      </c>
      <c r="C2945" t="s">
        <v>7053</v>
      </c>
      <c r="D2945" s="6">
        <v>3000</v>
      </c>
      <c r="E2945" s="6">
        <v>0</v>
      </c>
      <c r="F2945" t="s">
        <v>8221</v>
      </c>
      <c r="G2945" t="s">
        <v>8224</v>
      </c>
      <c r="H2945" t="s">
        <v>8246</v>
      </c>
      <c r="I2945" s="7">
        <v>1428894380</v>
      </c>
      <c r="J2945" s="7">
        <v>1426302380</v>
      </c>
      <c r="K2945" t="b">
        <v>0</v>
      </c>
      <c r="L2945">
        <v>0</v>
      </c>
      <c r="M2945" t="b">
        <v>0</v>
      </c>
      <c r="N2945" s="7" t="s">
        <v>8320</v>
      </c>
      <c r="O2945" s="7" t="s">
        <v>8360</v>
      </c>
      <c r="P2945">
        <v>0</v>
      </c>
      <c r="Q2945" s="6" t="e">
        <f>E2945/Table1_2[[#This Row],[backers_count]]</f>
        <v>#DIV/0!</v>
      </c>
    </row>
    <row r="2946" spans="1:17" x14ac:dyDescent="0.35">
      <c r="A2946">
        <v>2944</v>
      </c>
      <c r="B2946" t="s">
        <v>2944</v>
      </c>
      <c r="C2946" t="s">
        <v>7054</v>
      </c>
      <c r="D2946" s="6">
        <v>10000</v>
      </c>
      <c r="E2946" s="6">
        <v>100</v>
      </c>
      <c r="F2946" t="s">
        <v>8221</v>
      </c>
      <c r="G2946" t="s">
        <v>8224</v>
      </c>
      <c r="H2946" t="s">
        <v>8246</v>
      </c>
      <c r="I2946" s="7">
        <v>1433714198</v>
      </c>
      <c r="J2946" s="7">
        <v>1431122198</v>
      </c>
      <c r="K2946" t="b">
        <v>0</v>
      </c>
      <c r="L2946">
        <v>1</v>
      </c>
      <c r="M2946" t="b">
        <v>0</v>
      </c>
      <c r="N2946" s="7" t="s">
        <v>8320</v>
      </c>
      <c r="O2946" s="7" t="s">
        <v>8360</v>
      </c>
      <c r="P2946">
        <v>1</v>
      </c>
      <c r="Q2946" s="6">
        <f>E2946/Table1_2[[#This Row],[backers_count]]</f>
        <v>100</v>
      </c>
    </row>
    <row r="2947" spans="1:17" x14ac:dyDescent="0.35">
      <c r="A2947">
        <v>2945</v>
      </c>
      <c r="B2947" t="s">
        <v>2945</v>
      </c>
      <c r="C2947" t="s">
        <v>7055</v>
      </c>
      <c r="D2947" s="6">
        <v>50000</v>
      </c>
      <c r="E2947" s="6">
        <v>0</v>
      </c>
      <c r="F2947" t="s">
        <v>8221</v>
      </c>
      <c r="G2947" t="s">
        <v>8224</v>
      </c>
      <c r="H2947" t="s">
        <v>8246</v>
      </c>
      <c r="I2947" s="7">
        <v>1432437660</v>
      </c>
      <c r="J2947" s="7">
        <v>1429845660</v>
      </c>
      <c r="K2947" t="b">
        <v>0</v>
      </c>
      <c r="L2947">
        <v>0</v>
      </c>
      <c r="M2947" t="b">
        <v>0</v>
      </c>
      <c r="N2947" s="7" t="s">
        <v>8320</v>
      </c>
      <c r="O2947" s="7" t="s">
        <v>8360</v>
      </c>
      <c r="P2947">
        <v>0</v>
      </c>
      <c r="Q2947" s="6" t="e">
        <f>E2947/Table1_2[[#This Row],[backers_count]]</f>
        <v>#DIV/0!</v>
      </c>
    </row>
    <row r="2948" spans="1:17" x14ac:dyDescent="0.35">
      <c r="A2948">
        <v>2946</v>
      </c>
      <c r="B2948" t="s">
        <v>2946</v>
      </c>
      <c r="C2948" t="s">
        <v>7056</v>
      </c>
      <c r="D2948" s="6">
        <v>2000</v>
      </c>
      <c r="E2948" s="6">
        <v>2</v>
      </c>
      <c r="F2948" t="s">
        <v>8221</v>
      </c>
      <c r="G2948" t="s">
        <v>8225</v>
      </c>
      <c r="H2948" t="s">
        <v>8247</v>
      </c>
      <c r="I2948" s="7">
        <v>1471265092</v>
      </c>
      <c r="J2948" s="7">
        <v>1468673092</v>
      </c>
      <c r="K2948" t="b">
        <v>0</v>
      </c>
      <c r="L2948">
        <v>2</v>
      </c>
      <c r="M2948" t="b">
        <v>0</v>
      </c>
      <c r="N2948" s="7" t="s">
        <v>8320</v>
      </c>
      <c r="O2948" s="7" t="s">
        <v>8360</v>
      </c>
      <c r="P2948">
        <v>1</v>
      </c>
      <c r="Q2948" s="6">
        <f>E2948/Table1_2[[#This Row],[backers_count]]</f>
        <v>1</v>
      </c>
    </row>
    <row r="2949" spans="1:17" x14ac:dyDescent="0.35">
      <c r="A2949">
        <v>2947</v>
      </c>
      <c r="B2949" t="s">
        <v>2947</v>
      </c>
      <c r="C2949" t="s">
        <v>7057</v>
      </c>
      <c r="D2949" s="6">
        <v>25000</v>
      </c>
      <c r="E2949" s="6">
        <v>1072</v>
      </c>
      <c r="F2949" t="s">
        <v>8221</v>
      </c>
      <c r="G2949" t="s">
        <v>8224</v>
      </c>
      <c r="H2949" t="s">
        <v>8246</v>
      </c>
      <c r="I2949" s="7">
        <v>1480007460</v>
      </c>
      <c r="J2949" s="7">
        <v>1475760567</v>
      </c>
      <c r="K2949" t="b">
        <v>0</v>
      </c>
      <c r="L2949">
        <v>13</v>
      </c>
      <c r="M2949" t="b">
        <v>0</v>
      </c>
      <c r="N2949" s="7" t="s">
        <v>8320</v>
      </c>
      <c r="O2949" s="7" t="s">
        <v>8360</v>
      </c>
      <c r="P2949">
        <v>5</v>
      </c>
      <c r="Q2949" s="6">
        <f>E2949/Table1_2[[#This Row],[backers_count]]</f>
        <v>82.461538461538467</v>
      </c>
    </row>
    <row r="2950" spans="1:17" x14ac:dyDescent="0.35">
      <c r="A2950">
        <v>2948</v>
      </c>
      <c r="B2950" t="s">
        <v>2948</v>
      </c>
      <c r="C2950" t="s">
        <v>7058</v>
      </c>
      <c r="D2950" s="6">
        <v>500000</v>
      </c>
      <c r="E2950" s="6">
        <v>24</v>
      </c>
      <c r="F2950" t="s">
        <v>8221</v>
      </c>
      <c r="G2950" t="s">
        <v>8224</v>
      </c>
      <c r="H2950" t="s">
        <v>8246</v>
      </c>
      <c r="I2950" s="7">
        <v>1433259293</v>
      </c>
      <c r="J2950" s="7">
        <v>1428075293</v>
      </c>
      <c r="K2950" t="b">
        <v>0</v>
      </c>
      <c r="L2950">
        <v>9</v>
      </c>
      <c r="M2950" t="b">
        <v>0</v>
      </c>
      <c r="N2950" s="7" t="s">
        <v>8320</v>
      </c>
      <c r="O2950" s="7" t="s">
        <v>8360</v>
      </c>
      <c r="P2950">
        <v>1</v>
      </c>
      <c r="Q2950" s="6">
        <f>E2950/Table1_2[[#This Row],[backers_count]]</f>
        <v>2.6666666666666665</v>
      </c>
    </row>
    <row r="2951" spans="1:17" x14ac:dyDescent="0.35">
      <c r="A2951">
        <v>2949</v>
      </c>
      <c r="B2951" t="s">
        <v>2949</v>
      </c>
      <c r="C2951" t="s">
        <v>7059</v>
      </c>
      <c r="D2951" s="6">
        <v>1000</v>
      </c>
      <c r="E2951" s="6">
        <v>25</v>
      </c>
      <c r="F2951" t="s">
        <v>8221</v>
      </c>
      <c r="G2951" t="s">
        <v>8224</v>
      </c>
      <c r="H2951" t="s">
        <v>8246</v>
      </c>
      <c r="I2951" s="7">
        <v>1447965917</v>
      </c>
      <c r="J2951" s="7">
        <v>1445370317</v>
      </c>
      <c r="K2951" t="b">
        <v>0</v>
      </c>
      <c r="L2951">
        <v>2</v>
      </c>
      <c r="M2951" t="b">
        <v>0</v>
      </c>
      <c r="N2951" s="7" t="s">
        <v>8320</v>
      </c>
      <c r="O2951" s="7" t="s">
        <v>8360</v>
      </c>
      <c r="P2951">
        <v>3</v>
      </c>
      <c r="Q2951" s="6">
        <f>E2951/Table1_2[[#This Row],[backers_count]]</f>
        <v>12.5</v>
      </c>
    </row>
    <row r="2952" spans="1:17" x14ac:dyDescent="0.35">
      <c r="A2952">
        <v>2950</v>
      </c>
      <c r="B2952" t="s">
        <v>2950</v>
      </c>
      <c r="C2952" t="s">
        <v>7060</v>
      </c>
      <c r="D2952" s="6">
        <v>5000000</v>
      </c>
      <c r="E2952" s="6">
        <v>0</v>
      </c>
      <c r="F2952" t="s">
        <v>8221</v>
      </c>
      <c r="G2952" t="s">
        <v>8224</v>
      </c>
      <c r="H2952" t="s">
        <v>8246</v>
      </c>
      <c r="I2952" s="7">
        <v>1453538752</v>
      </c>
      <c r="J2952" s="7">
        <v>1450946752</v>
      </c>
      <c r="K2952" t="b">
        <v>0</v>
      </c>
      <c r="L2952">
        <v>0</v>
      </c>
      <c r="M2952" t="b">
        <v>0</v>
      </c>
      <c r="N2952" s="7" t="s">
        <v>8320</v>
      </c>
      <c r="O2952" s="7" t="s">
        <v>8360</v>
      </c>
      <c r="P2952">
        <v>0</v>
      </c>
      <c r="Q2952" s="6" t="e">
        <f>E2952/Table1_2[[#This Row],[backers_count]]</f>
        <v>#DIV/0!</v>
      </c>
    </row>
    <row r="2953" spans="1:17" x14ac:dyDescent="0.35">
      <c r="A2953">
        <v>2951</v>
      </c>
      <c r="B2953" t="s">
        <v>2951</v>
      </c>
      <c r="C2953" t="s">
        <v>7061</v>
      </c>
      <c r="D2953" s="6">
        <v>50000</v>
      </c>
      <c r="E2953" s="6">
        <v>1096</v>
      </c>
      <c r="F2953" t="s">
        <v>8220</v>
      </c>
      <c r="G2953" t="s">
        <v>8224</v>
      </c>
      <c r="H2953" t="s">
        <v>8246</v>
      </c>
      <c r="I2953" s="7">
        <v>1412536573</v>
      </c>
      <c r="J2953" s="7">
        <v>1408648573</v>
      </c>
      <c r="K2953" t="b">
        <v>0</v>
      </c>
      <c r="L2953">
        <v>58</v>
      </c>
      <c r="M2953" t="b">
        <v>0</v>
      </c>
      <c r="N2953" s="7" t="s">
        <v>8320</v>
      </c>
      <c r="O2953" s="7" t="s">
        <v>8360</v>
      </c>
      <c r="P2953">
        <v>3</v>
      </c>
      <c r="Q2953" s="6">
        <f>E2953/Table1_2[[#This Row],[backers_count]]</f>
        <v>18.896551724137932</v>
      </c>
    </row>
    <row r="2954" spans="1:17" x14ac:dyDescent="0.35">
      <c r="A2954">
        <v>2952</v>
      </c>
      <c r="B2954" t="s">
        <v>2952</v>
      </c>
      <c r="C2954" t="s">
        <v>7062</v>
      </c>
      <c r="D2954" s="6">
        <v>20000</v>
      </c>
      <c r="E2954" s="6">
        <v>1605</v>
      </c>
      <c r="F2954" t="s">
        <v>8220</v>
      </c>
      <c r="G2954" t="s">
        <v>8224</v>
      </c>
      <c r="H2954" t="s">
        <v>8246</v>
      </c>
      <c r="I2954" s="7">
        <v>1476676800</v>
      </c>
      <c r="J2954" s="7">
        <v>1473957239</v>
      </c>
      <c r="K2954" t="b">
        <v>0</v>
      </c>
      <c r="L2954">
        <v>8</v>
      </c>
      <c r="M2954" t="b">
        <v>0</v>
      </c>
      <c r="N2954" s="7" t="s">
        <v>8320</v>
      </c>
      <c r="O2954" s="7" t="s">
        <v>8360</v>
      </c>
      <c r="P2954">
        <v>9</v>
      </c>
      <c r="Q2954" s="6">
        <f>E2954/Table1_2[[#This Row],[backers_count]]</f>
        <v>200.625</v>
      </c>
    </row>
    <row r="2955" spans="1:17" x14ac:dyDescent="0.35">
      <c r="A2955">
        <v>2953</v>
      </c>
      <c r="B2955" t="s">
        <v>2953</v>
      </c>
      <c r="C2955" t="s">
        <v>7063</v>
      </c>
      <c r="D2955" s="6">
        <v>400000</v>
      </c>
      <c r="E2955" s="6">
        <v>605</v>
      </c>
      <c r="F2955" t="s">
        <v>8220</v>
      </c>
      <c r="G2955" t="s">
        <v>8224</v>
      </c>
      <c r="H2955" t="s">
        <v>8246</v>
      </c>
      <c r="I2955" s="7">
        <v>1444330821</v>
      </c>
      <c r="J2955" s="7">
        <v>1441738821</v>
      </c>
      <c r="K2955" t="b">
        <v>0</v>
      </c>
      <c r="L2955">
        <v>3</v>
      </c>
      <c r="M2955" t="b">
        <v>0</v>
      </c>
      <c r="N2955" s="7" t="s">
        <v>8320</v>
      </c>
      <c r="O2955" s="7" t="s">
        <v>8360</v>
      </c>
      <c r="P2955">
        <v>1</v>
      </c>
      <c r="Q2955" s="6">
        <f>E2955/Table1_2[[#This Row],[backers_count]]</f>
        <v>201.66666666666666</v>
      </c>
    </row>
    <row r="2956" spans="1:17" x14ac:dyDescent="0.35">
      <c r="A2956">
        <v>2954</v>
      </c>
      <c r="B2956" t="s">
        <v>2954</v>
      </c>
      <c r="C2956" t="s">
        <v>7064</v>
      </c>
      <c r="D2956" s="6">
        <v>15000</v>
      </c>
      <c r="E2956" s="6">
        <v>0</v>
      </c>
      <c r="F2956" t="s">
        <v>8220</v>
      </c>
      <c r="G2956" t="s">
        <v>8224</v>
      </c>
      <c r="H2956" t="s">
        <v>8246</v>
      </c>
      <c r="I2956" s="7">
        <v>1489669203</v>
      </c>
      <c r="J2956" s="7">
        <v>1487944803</v>
      </c>
      <c r="K2956" t="b">
        <v>0</v>
      </c>
      <c r="L2956">
        <v>0</v>
      </c>
      <c r="M2956" t="b">
        <v>0</v>
      </c>
      <c r="N2956" s="7" t="s">
        <v>8320</v>
      </c>
      <c r="O2956" s="7" t="s">
        <v>8360</v>
      </c>
      <c r="P2956">
        <v>0</v>
      </c>
      <c r="Q2956" s="6" t="e">
        <f>E2956/Table1_2[[#This Row],[backers_count]]</f>
        <v>#DIV/0!</v>
      </c>
    </row>
    <row r="2957" spans="1:17" x14ac:dyDescent="0.35">
      <c r="A2957">
        <v>2955</v>
      </c>
      <c r="B2957" t="s">
        <v>2955</v>
      </c>
      <c r="C2957" t="s">
        <v>7065</v>
      </c>
      <c r="D2957" s="6">
        <v>1200</v>
      </c>
      <c r="E2957" s="6">
        <v>715</v>
      </c>
      <c r="F2957" t="s">
        <v>8220</v>
      </c>
      <c r="G2957" t="s">
        <v>8224</v>
      </c>
      <c r="H2957" t="s">
        <v>8246</v>
      </c>
      <c r="I2957" s="7">
        <v>1434476849</v>
      </c>
      <c r="J2957" s="7">
        <v>1431884849</v>
      </c>
      <c r="K2957" t="b">
        <v>0</v>
      </c>
      <c r="L2957">
        <v>11</v>
      </c>
      <c r="M2957" t="b">
        <v>0</v>
      </c>
      <c r="N2957" s="7" t="s">
        <v>8320</v>
      </c>
      <c r="O2957" s="7" t="s">
        <v>8360</v>
      </c>
      <c r="P2957">
        <v>60</v>
      </c>
      <c r="Q2957" s="6">
        <f>E2957/Table1_2[[#This Row],[backers_count]]</f>
        <v>65</v>
      </c>
    </row>
    <row r="2958" spans="1:17" x14ac:dyDescent="0.35">
      <c r="A2958">
        <v>2956</v>
      </c>
      <c r="B2958" t="s">
        <v>2956</v>
      </c>
      <c r="C2958" t="s">
        <v>7066</v>
      </c>
      <c r="D2958" s="6">
        <v>7900</v>
      </c>
      <c r="E2958" s="6">
        <v>1322</v>
      </c>
      <c r="F2958" t="s">
        <v>8220</v>
      </c>
      <c r="G2958" t="s">
        <v>8224</v>
      </c>
      <c r="H2958" t="s">
        <v>8246</v>
      </c>
      <c r="I2958" s="7">
        <v>1462402850</v>
      </c>
      <c r="J2958" s="7">
        <v>1459810850</v>
      </c>
      <c r="K2958" t="b">
        <v>0</v>
      </c>
      <c r="L2958">
        <v>20</v>
      </c>
      <c r="M2958" t="b">
        <v>0</v>
      </c>
      <c r="N2958" s="7" t="s">
        <v>8320</v>
      </c>
      <c r="O2958" s="7" t="s">
        <v>8360</v>
      </c>
      <c r="P2958">
        <v>17</v>
      </c>
      <c r="Q2958" s="6">
        <f>E2958/Table1_2[[#This Row],[backers_count]]</f>
        <v>66.099999999999994</v>
      </c>
    </row>
    <row r="2959" spans="1:17" x14ac:dyDescent="0.35">
      <c r="A2959">
        <v>2957</v>
      </c>
      <c r="B2959" t="s">
        <v>2957</v>
      </c>
      <c r="C2959" t="s">
        <v>7067</v>
      </c>
      <c r="D2959" s="6">
        <v>15000</v>
      </c>
      <c r="E2959" s="6">
        <v>280</v>
      </c>
      <c r="F2959" t="s">
        <v>8220</v>
      </c>
      <c r="G2959" t="s">
        <v>8224</v>
      </c>
      <c r="H2959" t="s">
        <v>8246</v>
      </c>
      <c r="I2959" s="7">
        <v>1427498172</v>
      </c>
      <c r="J2959" s="7">
        <v>1422317772</v>
      </c>
      <c r="K2959" t="b">
        <v>0</v>
      </c>
      <c r="L2959">
        <v>3</v>
      </c>
      <c r="M2959" t="b">
        <v>0</v>
      </c>
      <c r="N2959" s="7" t="s">
        <v>8320</v>
      </c>
      <c r="O2959" s="7" t="s">
        <v>8360</v>
      </c>
      <c r="P2959">
        <v>2</v>
      </c>
      <c r="Q2959" s="6">
        <f>E2959/Table1_2[[#This Row],[backers_count]]</f>
        <v>93.333333333333329</v>
      </c>
    </row>
    <row r="2960" spans="1:17" x14ac:dyDescent="0.35">
      <c r="A2960">
        <v>2958</v>
      </c>
      <c r="B2960" t="s">
        <v>2958</v>
      </c>
      <c r="C2960" t="s">
        <v>7068</v>
      </c>
      <c r="D2960" s="6">
        <v>80000</v>
      </c>
      <c r="E2960" s="6">
        <v>0</v>
      </c>
      <c r="F2960" t="s">
        <v>8220</v>
      </c>
      <c r="G2960" t="s">
        <v>8224</v>
      </c>
      <c r="H2960" t="s">
        <v>8246</v>
      </c>
      <c r="I2960" s="7">
        <v>1462729317</v>
      </c>
      <c r="J2960" s="7">
        <v>1457548917</v>
      </c>
      <c r="K2960" t="b">
        <v>0</v>
      </c>
      <c r="L2960">
        <v>0</v>
      </c>
      <c r="M2960" t="b">
        <v>0</v>
      </c>
      <c r="N2960" s="7" t="s">
        <v>8320</v>
      </c>
      <c r="O2960" s="7" t="s">
        <v>8360</v>
      </c>
      <c r="P2960">
        <v>0</v>
      </c>
      <c r="Q2960" s="6" t="e">
        <f>E2960/Table1_2[[#This Row],[backers_count]]</f>
        <v>#DIV/0!</v>
      </c>
    </row>
    <row r="2961" spans="1:17" x14ac:dyDescent="0.35">
      <c r="A2961">
        <v>2959</v>
      </c>
      <c r="B2961" t="s">
        <v>2959</v>
      </c>
      <c r="C2961" t="s">
        <v>7069</v>
      </c>
      <c r="D2961" s="6">
        <v>10000</v>
      </c>
      <c r="E2961" s="6">
        <v>0</v>
      </c>
      <c r="F2961" t="s">
        <v>8220</v>
      </c>
      <c r="G2961" t="s">
        <v>8225</v>
      </c>
      <c r="H2961" t="s">
        <v>8247</v>
      </c>
      <c r="I2961" s="7">
        <v>1465258325</v>
      </c>
      <c r="J2961" s="7">
        <v>1462666325</v>
      </c>
      <c r="K2961" t="b">
        <v>0</v>
      </c>
      <c r="L2961">
        <v>0</v>
      </c>
      <c r="M2961" t="b">
        <v>0</v>
      </c>
      <c r="N2961" s="7" t="s">
        <v>8320</v>
      </c>
      <c r="O2961" s="7" t="s">
        <v>8360</v>
      </c>
      <c r="P2961">
        <v>0</v>
      </c>
      <c r="Q2961" s="6" t="e">
        <f>E2961/Table1_2[[#This Row],[backers_count]]</f>
        <v>#DIV/0!</v>
      </c>
    </row>
    <row r="2962" spans="1:17" x14ac:dyDescent="0.35">
      <c r="A2962">
        <v>2960</v>
      </c>
      <c r="B2962" t="s">
        <v>2960</v>
      </c>
      <c r="C2962" t="s">
        <v>7070</v>
      </c>
      <c r="D2962" s="6">
        <v>30000000</v>
      </c>
      <c r="E2962" s="6">
        <v>0</v>
      </c>
      <c r="F2962" t="s">
        <v>8220</v>
      </c>
      <c r="G2962" t="s">
        <v>8224</v>
      </c>
      <c r="H2962" t="s">
        <v>8246</v>
      </c>
      <c r="I2962" s="7">
        <v>1410459023</v>
      </c>
      <c r="J2962" s="7">
        <v>1407867023</v>
      </c>
      <c r="K2962" t="b">
        <v>0</v>
      </c>
      <c r="L2962">
        <v>0</v>
      </c>
      <c r="M2962" t="b">
        <v>0</v>
      </c>
      <c r="N2962" s="7" t="s">
        <v>8320</v>
      </c>
      <c r="O2962" s="7" t="s">
        <v>8360</v>
      </c>
      <c r="P2962">
        <v>0</v>
      </c>
      <c r="Q2962" s="6" t="e">
        <f>E2962/Table1_2[[#This Row],[backers_count]]</f>
        <v>#DIV/0!</v>
      </c>
    </row>
    <row r="2963" spans="1:17" x14ac:dyDescent="0.35">
      <c r="A2963">
        <v>2961</v>
      </c>
      <c r="B2963" t="s">
        <v>2961</v>
      </c>
      <c r="C2963" t="s">
        <v>7071</v>
      </c>
      <c r="D2963" s="6">
        <v>5000</v>
      </c>
      <c r="E2963" s="6">
        <v>5481</v>
      </c>
      <c r="F2963" t="s">
        <v>8219</v>
      </c>
      <c r="G2963" t="s">
        <v>8224</v>
      </c>
      <c r="H2963" t="s">
        <v>8246</v>
      </c>
      <c r="I2963" s="7">
        <v>1427342400</v>
      </c>
      <c r="J2963" s="7">
        <v>1424927159</v>
      </c>
      <c r="K2963" t="b">
        <v>0</v>
      </c>
      <c r="L2963">
        <v>108</v>
      </c>
      <c r="M2963" t="b">
        <v>1</v>
      </c>
      <c r="N2963" s="7" t="s">
        <v>8320</v>
      </c>
      <c r="O2963" s="7" t="s">
        <v>8321</v>
      </c>
      <c r="P2963">
        <v>110</v>
      </c>
      <c r="Q2963" s="6">
        <f>E2963/Table1_2[[#This Row],[backers_count]]</f>
        <v>50.75</v>
      </c>
    </row>
    <row r="2964" spans="1:17" x14ac:dyDescent="0.35">
      <c r="A2964">
        <v>2962</v>
      </c>
      <c r="B2964" t="s">
        <v>2962</v>
      </c>
      <c r="C2964" t="s">
        <v>7072</v>
      </c>
      <c r="D2964" s="6">
        <v>1000</v>
      </c>
      <c r="E2964" s="6">
        <v>1218</v>
      </c>
      <c r="F2964" t="s">
        <v>8219</v>
      </c>
      <c r="G2964" t="s">
        <v>8224</v>
      </c>
      <c r="H2964" t="s">
        <v>8246</v>
      </c>
      <c r="I2964" s="7">
        <v>1425193140</v>
      </c>
      <c r="J2964" s="7">
        <v>1422769906</v>
      </c>
      <c r="K2964" t="b">
        <v>0</v>
      </c>
      <c r="L2964">
        <v>20</v>
      </c>
      <c r="M2964" t="b">
        <v>1</v>
      </c>
      <c r="N2964" s="7" t="s">
        <v>8320</v>
      </c>
      <c r="O2964" s="7" t="s">
        <v>8321</v>
      </c>
      <c r="P2964">
        <v>122</v>
      </c>
      <c r="Q2964" s="6">
        <f>E2964/Table1_2[[#This Row],[backers_count]]</f>
        <v>60.9</v>
      </c>
    </row>
    <row r="2965" spans="1:17" x14ac:dyDescent="0.35">
      <c r="A2965">
        <v>2963</v>
      </c>
      <c r="B2965" t="s">
        <v>2963</v>
      </c>
      <c r="C2965" t="s">
        <v>7073</v>
      </c>
      <c r="D2965" s="6">
        <v>10000</v>
      </c>
      <c r="E2965" s="6">
        <v>10685</v>
      </c>
      <c r="F2965" t="s">
        <v>8219</v>
      </c>
      <c r="G2965" t="s">
        <v>8224</v>
      </c>
      <c r="H2965" t="s">
        <v>8246</v>
      </c>
      <c r="I2965" s="7">
        <v>1435835824</v>
      </c>
      <c r="J2965" s="7">
        <v>1433243824</v>
      </c>
      <c r="K2965" t="b">
        <v>0</v>
      </c>
      <c r="L2965">
        <v>98</v>
      </c>
      <c r="M2965" t="b">
        <v>1</v>
      </c>
      <c r="N2965" s="7" t="s">
        <v>8320</v>
      </c>
      <c r="O2965" s="7" t="s">
        <v>8321</v>
      </c>
      <c r="P2965">
        <v>107</v>
      </c>
      <c r="Q2965" s="6">
        <f>E2965/Table1_2[[#This Row],[backers_count]]</f>
        <v>109.03061224489795</v>
      </c>
    </row>
    <row r="2966" spans="1:17" x14ac:dyDescent="0.35">
      <c r="A2966">
        <v>2964</v>
      </c>
      <c r="B2966" t="s">
        <v>2964</v>
      </c>
      <c r="C2966" t="s">
        <v>7074</v>
      </c>
      <c r="D2966" s="6">
        <v>5000</v>
      </c>
      <c r="E2966" s="6">
        <v>5035.6899999999996</v>
      </c>
      <c r="F2966" t="s">
        <v>8219</v>
      </c>
      <c r="G2966" t="s">
        <v>8224</v>
      </c>
      <c r="H2966" t="s">
        <v>8246</v>
      </c>
      <c r="I2966" s="7">
        <v>1407360720</v>
      </c>
      <c r="J2966" s="7">
        <v>1404769819</v>
      </c>
      <c r="K2966" t="b">
        <v>0</v>
      </c>
      <c r="L2966">
        <v>196</v>
      </c>
      <c r="M2966" t="b">
        <v>1</v>
      </c>
      <c r="N2966" s="7" t="s">
        <v>8320</v>
      </c>
      <c r="O2966" s="7" t="s">
        <v>8321</v>
      </c>
      <c r="P2966">
        <v>101</v>
      </c>
      <c r="Q2966" s="6">
        <f>E2966/Table1_2[[#This Row],[backers_count]]</f>
        <v>25.692295918367346</v>
      </c>
    </row>
    <row r="2967" spans="1:17" x14ac:dyDescent="0.35">
      <c r="A2967">
        <v>2965</v>
      </c>
      <c r="B2967" t="s">
        <v>2965</v>
      </c>
      <c r="C2967" t="s">
        <v>7075</v>
      </c>
      <c r="D2967" s="6">
        <v>1500</v>
      </c>
      <c r="E2967" s="6">
        <v>1635</v>
      </c>
      <c r="F2967" t="s">
        <v>8219</v>
      </c>
      <c r="G2967" t="s">
        <v>8224</v>
      </c>
      <c r="H2967" t="s">
        <v>8246</v>
      </c>
      <c r="I2967" s="7">
        <v>1436290233</v>
      </c>
      <c r="J2967" s="7">
        <v>1433698233</v>
      </c>
      <c r="K2967" t="b">
        <v>0</v>
      </c>
      <c r="L2967">
        <v>39</v>
      </c>
      <c r="M2967" t="b">
        <v>1</v>
      </c>
      <c r="N2967" s="7" t="s">
        <v>8320</v>
      </c>
      <c r="O2967" s="7" t="s">
        <v>8321</v>
      </c>
      <c r="P2967">
        <v>110</v>
      </c>
      <c r="Q2967" s="6">
        <f>E2967/Table1_2[[#This Row],[backers_count]]</f>
        <v>41.92307692307692</v>
      </c>
    </row>
    <row r="2968" spans="1:17" x14ac:dyDescent="0.35">
      <c r="A2968">
        <v>2966</v>
      </c>
      <c r="B2968" t="s">
        <v>2966</v>
      </c>
      <c r="C2968" t="s">
        <v>7076</v>
      </c>
      <c r="D2968" s="6">
        <v>10000</v>
      </c>
      <c r="E2968" s="6">
        <v>11363</v>
      </c>
      <c r="F2968" t="s">
        <v>8219</v>
      </c>
      <c r="G2968" t="s">
        <v>8224</v>
      </c>
      <c r="H2968" t="s">
        <v>8246</v>
      </c>
      <c r="I2968" s="7">
        <v>1442425412</v>
      </c>
      <c r="J2968" s="7">
        <v>1439833412</v>
      </c>
      <c r="K2968" t="b">
        <v>0</v>
      </c>
      <c r="L2968">
        <v>128</v>
      </c>
      <c r="M2968" t="b">
        <v>1</v>
      </c>
      <c r="N2968" s="7" t="s">
        <v>8320</v>
      </c>
      <c r="O2968" s="7" t="s">
        <v>8321</v>
      </c>
      <c r="P2968">
        <v>114</v>
      </c>
      <c r="Q2968" s="6">
        <f>E2968/Table1_2[[#This Row],[backers_count]]</f>
        <v>88.7734375</v>
      </c>
    </row>
    <row r="2969" spans="1:17" x14ac:dyDescent="0.35">
      <c r="A2969">
        <v>2967</v>
      </c>
      <c r="B2969" t="s">
        <v>2967</v>
      </c>
      <c r="C2969" t="s">
        <v>7077</v>
      </c>
      <c r="D2969" s="6">
        <v>5000</v>
      </c>
      <c r="E2969" s="6">
        <v>5696</v>
      </c>
      <c r="F2969" t="s">
        <v>8219</v>
      </c>
      <c r="G2969" t="s">
        <v>8224</v>
      </c>
      <c r="H2969" t="s">
        <v>8246</v>
      </c>
      <c r="I2969" s="7">
        <v>1425872692</v>
      </c>
      <c r="J2969" s="7">
        <v>1423284292</v>
      </c>
      <c r="K2969" t="b">
        <v>0</v>
      </c>
      <c r="L2969">
        <v>71</v>
      </c>
      <c r="M2969" t="b">
        <v>1</v>
      </c>
      <c r="N2969" s="7" t="s">
        <v>8320</v>
      </c>
      <c r="O2969" s="7" t="s">
        <v>8321</v>
      </c>
      <c r="P2969">
        <v>114</v>
      </c>
      <c r="Q2969" s="6">
        <f>E2969/Table1_2[[#This Row],[backers_count]]</f>
        <v>80.225352112676063</v>
      </c>
    </row>
    <row r="2970" spans="1:17" x14ac:dyDescent="0.35">
      <c r="A2970">
        <v>2968</v>
      </c>
      <c r="B2970" t="s">
        <v>2968</v>
      </c>
      <c r="C2970" t="s">
        <v>7078</v>
      </c>
      <c r="D2970" s="6">
        <v>3500</v>
      </c>
      <c r="E2970" s="6">
        <v>3710</v>
      </c>
      <c r="F2970" t="s">
        <v>8219</v>
      </c>
      <c r="G2970" t="s">
        <v>8224</v>
      </c>
      <c r="H2970" t="s">
        <v>8246</v>
      </c>
      <c r="I2970" s="7">
        <v>1471406340</v>
      </c>
      <c r="J2970" s="7">
        <v>1470227660</v>
      </c>
      <c r="K2970" t="b">
        <v>0</v>
      </c>
      <c r="L2970">
        <v>47</v>
      </c>
      <c r="M2970" t="b">
        <v>1</v>
      </c>
      <c r="N2970" s="7" t="s">
        <v>8320</v>
      </c>
      <c r="O2970" s="7" t="s">
        <v>8321</v>
      </c>
      <c r="P2970">
        <v>106</v>
      </c>
      <c r="Q2970" s="6">
        <f>E2970/Table1_2[[#This Row],[backers_count]]</f>
        <v>78.936170212765958</v>
      </c>
    </row>
    <row r="2971" spans="1:17" x14ac:dyDescent="0.35">
      <c r="A2971">
        <v>2969</v>
      </c>
      <c r="B2971" t="s">
        <v>2969</v>
      </c>
      <c r="C2971" t="s">
        <v>7079</v>
      </c>
      <c r="D2971" s="6">
        <v>1000</v>
      </c>
      <c r="E2971" s="6">
        <v>1625</v>
      </c>
      <c r="F2971" t="s">
        <v>8219</v>
      </c>
      <c r="G2971" t="s">
        <v>8229</v>
      </c>
      <c r="H2971" t="s">
        <v>8251</v>
      </c>
      <c r="I2971" s="7">
        <v>1430693460</v>
      </c>
      <c r="J2971" s="7">
        <v>1428087153</v>
      </c>
      <c r="K2971" t="b">
        <v>0</v>
      </c>
      <c r="L2971">
        <v>17</v>
      </c>
      <c r="M2971" t="b">
        <v>1</v>
      </c>
      <c r="N2971" s="7" t="s">
        <v>8320</v>
      </c>
      <c r="O2971" s="7" t="s">
        <v>8321</v>
      </c>
      <c r="P2971">
        <v>163</v>
      </c>
      <c r="Q2971" s="6">
        <f>E2971/Table1_2[[#This Row],[backers_count]]</f>
        <v>95.588235294117652</v>
      </c>
    </row>
    <row r="2972" spans="1:17" x14ac:dyDescent="0.35">
      <c r="A2972">
        <v>2970</v>
      </c>
      <c r="B2972" t="s">
        <v>2970</v>
      </c>
      <c r="C2972" t="s">
        <v>7080</v>
      </c>
      <c r="D2972" s="6">
        <v>6000</v>
      </c>
      <c r="E2972" s="6">
        <v>6360</v>
      </c>
      <c r="F2972" t="s">
        <v>8219</v>
      </c>
      <c r="G2972" t="s">
        <v>8224</v>
      </c>
      <c r="H2972" t="s">
        <v>8246</v>
      </c>
      <c r="I2972" s="7">
        <v>1405699451</v>
      </c>
      <c r="J2972" s="7">
        <v>1403107451</v>
      </c>
      <c r="K2972" t="b">
        <v>0</v>
      </c>
      <c r="L2972">
        <v>91</v>
      </c>
      <c r="M2972" t="b">
        <v>1</v>
      </c>
      <c r="N2972" s="7" t="s">
        <v>8320</v>
      </c>
      <c r="O2972" s="7" t="s">
        <v>8321</v>
      </c>
      <c r="P2972">
        <v>106</v>
      </c>
      <c r="Q2972" s="6">
        <f>E2972/Table1_2[[#This Row],[backers_count]]</f>
        <v>69.890109890109883</v>
      </c>
    </row>
    <row r="2973" spans="1:17" x14ac:dyDescent="0.35">
      <c r="A2973">
        <v>2971</v>
      </c>
      <c r="B2973" t="s">
        <v>2971</v>
      </c>
      <c r="C2973" t="s">
        <v>7081</v>
      </c>
      <c r="D2973" s="6">
        <v>3200</v>
      </c>
      <c r="E2973" s="6">
        <v>3205</v>
      </c>
      <c r="F2973" t="s">
        <v>8219</v>
      </c>
      <c r="G2973" t="s">
        <v>8224</v>
      </c>
      <c r="H2973" t="s">
        <v>8246</v>
      </c>
      <c r="I2973" s="7">
        <v>1409500078</v>
      </c>
      <c r="J2973" s="7">
        <v>1406908078</v>
      </c>
      <c r="K2973" t="b">
        <v>0</v>
      </c>
      <c r="L2973">
        <v>43</v>
      </c>
      <c r="M2973" t="b">
        <v>1</v>
      </c>
      <c r="N2973" s="7" t="s">
        <v>8320</v>
      </c>
      <c r="O2973" s="7" t="s">
        <v>8321</v>
      </c>
      <c r="P2973">
        <v>101</v>
      </c>
      <c r="Q2973" s="6">
        <f>E2973/Table1_2[[#This Row],[backers_count]]</f>
        <v>74.534883720930239</v>
      </c>
    </row>
    <row r="2974" spans="1:17" x14ac:dyDescent="0.35">
      <c r="A2974">
        <v>2972</v>
      </c>
      <c r="B2974" t="s">
        <v>2972</v>
      </c>
      <c r="C2974" t="s">
        <v>7082</v>
      </c>
      <c r="D2974" s="6">
        <v>2000</v>
      </c>
      <c r="E2974" s="6">
        <v>2107</v>
      </c>
      <c r="F2974" t="s">
        <v>8219</v>
      </c>
      <c r="G2974" t="s">
        <v>8224</v>
      </c>
      <c r="H2974" t="s">
        <v>8246</v>
      </c>
      <c r="I2974" s="7">
        <v>1480899600</v>
      </c>
      <c r="J2974" s="7">
        <v>1479609520</v>
      </c>
      <c r="K2974" t="b">
        <v>0</v>
      </c>
      <c r="L2974">
        <v>17</v>
      </c>
      <c r="M2974" t="b">
        <v>1</v>
      </c>
      <c r="N2974" s="7" t="s">
        <v>8320</v>
      </c>
      <c r="O2974" s="7" t="s">
        <v>8321</v>
      </c>
      <c r="P2974">
        <v>106</v>
      </c>
      <c r="Q2974" s="6">
        <f>E2974/Table1_2[[#This Row],[backers_count]]</f>
        <v>123.94117647058823</v>
      </c>
    </row>
    <row r="2975" spans="1:17" x14ac:dyDescent="0.35">
      <c r="A2975">
        <v>2973</v>
      </c>
      <c r="B2975" t="s">
        <v>2973</v>
      </c>
      <c r="C2975" t="s">
        <v>7083</v>
      </c>
      <c r="D2975" s="6">
        <v>5000</v>
      </c>
      <c r="E2975" s="6">
        <v>8740</v>
      </c>
      <c r="F2975" t="s">
        <v>8219</v>
      </c>
      <c r="G2975" t="s">
        <v>8224</v>
      </c>
      <c r="H2975" t="s">
        <v>8246</v>
      </c>
      <c r="I2975" s="7">
        <v>1451620800</v>
      </c>
      <c r="J2975" s="7">
        <v>1449171508</v>
      </c>
      <c r="K2975" t="b">
        <v>0</v>
      </c>
      <c r="L2975">
        <v>33</v>
      </c>
      <c r="M2975" t="b">
        <v>1</v>
      </c>
      <c r="N2975" s="7" t="s">
        <v>8320</v>
      </c>
      <c r="O2975" s="7" t="s">
        <v>8321</v>
      </c>
      <c r="P2975">
        <v>175</v>
      </c>
      <c r="Q2975" s="6">
        <f>E2975/Table1_2[[#This Row],[backers_count]]</f>
        <v>264.84848484848487</v>
      </c>
    </row>
    <row r="2976" spans="1:17" x14ac:dyDescent="0.35">
      <c r="A2976">
        <v>2974</v>
      </c>
      <c r="B2976" t="s">
        <v>2974</v>
      </c>
      <c r="C2976" t="s">
        <v>7084</v>
      </c>
      <c r="D2976" s="6">
        <v>5000</v>
      </c>
      <c r="E2976" s="6">
        <v>5100</v>
      </c>
      <c r="F2976" t="s">
        <v>8219</v>
      </c>
      <c r="G2976" t="s">
        <v>8224</v>
      </c>
      <c r="H2976" t="s">
        <v>8246</v>
      </c>
      <c r="I2976" s="7">
        <v>1411695300</v>
      </c>
      <c r="J2976" s="7">
        <v>1409275671</v>
      </c>
      <c r="K2976" t="b">
        <v>0</v>
      </c>
      <c r="L2976">
        <v>87</v>
      </c>
      <c r="M2976" t="b">
        <v>1</v>
      </c>
      <c r="N2976" s="7" t="s">
        <v>8320</v>
      </c>
      <c r="O2976" s="7" t="s">
        <v>8321</v>
      </c>
      <c r="P2976">
        <v>102</v>
      </c>
      <c r="Q2976" s="6">
        <f>E2976/Table1_2[[#This Row],[backers_count]]</f>
        <v>58.620689655172413</v>
      </c>
    </row>
    <row r="2977" spans="1:17" x14ac:dyDescent="0.35">
      <c r="A2977">
        <v>2975</v>
      </c>
      <c r="B2977" t="s">
        <v>2975</v>
      </c>
      <c r="C2977" t="s">
        <v>7085</v>
      </c>
      <c r="D2977" s="6">
        <v>8000</v>
      </c>
      <c r="E2977" s="6">
        <v>8010</v>
      </c>
      <c r="F2977" t="s">
        <v>8219</v>
      </c>
      <c r="G2977" t="s">
        <v>8224</v>
      </c>
      <c r="H2977" t="s">
        <v>8246</v>
      </c>
      <c r="I2977" s="7">
        <v>1417057200</v>
      </c>
      <c r="J2977" s="7">
        <v>1414599886</v>
      </c>
      <c r="K2977" t="b">
        <v>0</v>
      </c>
      <c r="L2977">
        <v>113</v>
      </c>
      <c r="M2977" t="b">
        <v>1</v>
      </c>
      <c r="N2977" s="7" t="s">
        <v>8320</v>
      </c>
      <c r="O2977" s="7" t="s">
        <v>8321</v>
      </c>
      <c r="P2977">
        <v>101</v>
      </c>
      <c r="Q2977" s="6">
        <f>E2977/Table1_2[[#This Row],[backers_count]]</f>
        <v>70.884955752212392</v>
      </c>
    </row>
    <row r="2978" spans="1:17" x14ac:dyDescent="0.35">
      <c r="A2978">
        <v>2976</v>
      </c>
      <c r="B2978" t="s">
        <v>2976</v>
      </c>
      <c r="C2978" t="s">
        <v>7086</v>
      </c>
      <c r="D2978" s="6">
        <v>70</v>
      </c>
      <c r="E2978" s="6">
        <v>120</v>
      </c>
      <c r="F2978" t="s">
        <v>8219</v>
      </c>
      <c r="G2978" t="s">
        <v>8225</v>
      </c>
      <c r="H2978" t="s">
        <v>8247</v>
      </c>
      <c r="I2978" s="7">
        <v>1457870400</v>
      </c>
      <c r="J2978" s="7">
        <v>1456421530</v>
      </c>
      <c r="K2978" t="b">
        <v>0</v>
      </c>
      <c r="L2978">
        <v>14</v>
      </c>
      <c r="M2978" t="b">
        <v>1</v>
      </c>
      <c r="N2978" s="7" t="s">
        <v>8320</v>
      </c>
      <c r="O2978" s="7" t="s">
        <v>8321</v>
      </c>
      <c r="P2978">
        <v>172</v>
      </c>
      <c r="Q2978" s="6">
        <f>E2978/Table1_2[[#This Row],[backers_count]]</f>
        <v>8.5714285714285712</v>
      </c>
    </row>
    <row r="2979" spans="1:17" x14ac:dyDescent="0.35">
      <c r="A2979">
        <v>2977</v>
      </c>
      <c r="B2979" t="s">
        <v>2977</v>
      </c>
      <c r="C2979" t="s">
        <v>7087</v>
      </c>
      <c r="D2979" s="6">
        <v>3000</v>
      </c>
      <c r="E2979" s="6">
        <v>3407</v>
      </c>
      <c r="F2979" t="s">
        <v>8219</v>
      </c>
      <c r="G2979" t="s">
        <v>8224</v>
      </c>
      <c r="H2979" t="s">
        <v>8246</v>
      </c>
      <c r="I2979" s="7">
        <v>1427076840</v>
      </c>
      <c r="J2979" s="7">
        <v>1421960934</v>
      </c>
      <c r="K2979" t="b">
        <v>0</v>
      </c>
      <c r="L2979">
        <v>30</v>
      </c>
      <c r="M2979" t="b">
        <v>1</v>
      </c>
      <c r="N2979" s="7" t="s">
        <v>8320</v>
      </c>
      <c r="O2979" s="7" t="s">
        <v>8321</v>
      </c>
      <c r="P2979">
        <v>114</v>
      </c>
      <c r="Q2979" s="6">
        <f>E2979/Table1_2[[#This Row],[backers_count]]</f>
        <v>113.56666666666666</v>
      </c>
    </row>
    <row r="2980" spans="1:17" x14ac:dyDescent="0.35">
      <c r="A2980">
        <v>2978</v>
      </c>
      <c r="B2980" t="s">
        <v>2978</v>
      </c>
      <c r="C2980" t="s">
        <v>7088</v>
      </c>
      <c r="D2980" s="6">
        <v>750</v>
      </c>
      <c r="E2980" s="6">
        <v>971</v>
      </c>
      <c r="F2980" t="s">
        <v>8219</v>
      </c>
      <c r="G2980" t="s">
        <v>8224</v>
      </c>
      <c r="H2980" t="s">
        <v>8246</v>
      </c>
      <c r="I2980" s="7">
        <v>1413784740</v>
      </c>
      <c r="J2980" s="7">
        <v>1412954547</v>
      </c>
      <c r="K2980" t="b">
        <v>0</v>
      </c>
      <c r="L2980">
        <v>16</v>
      </c>
      <c r="M2980" t="b">
        <v>1</v>
      </c>
      <c r="N2980" s="7" t="s">
        <v>8320</v>
      </c>
      <c r="O2980" s="7" t="s">
        <v>8321</v>
      </c>
      <c r="P2980">
        <v>130</v>
      </c>
      <c r="Q2980" s="6">
        <f>E2980/Table1_2[[#This Row],[backers_count]]</f>
        <v>60.6875</v>
      </c>
    </row>
    <row r="2981" spans="1:17" x14ac:dyDescent="0.35">
      <c r="A2981">
        <v>2979</v>
      </c>
      <c r="B2981" t="s">
        <v>2979</v>
      </c>
      <c r="C2981" t="s">
        <v>7089</v>
      </c>
      <c r="D2981" s="6">
        <v>5000</v>
      </c>
      <c r="E2981" s="6">
        <v>5070</v>
      </c>
      <c r="F2981" t="s">
        <v>8219</v>
      </c>
      <c r="G2981" t="s">
        <v>8224</v>
      </c>
      <c r="H2981" t="s">
        <v>8246</v>
      </c>
      <c r="I2981" s="7">
        <v>1420524000</v>
      </c>
      <c r="J2981" s="7">
        <v>1419104823</v>
      </c>
      <c r="K2981" t="b">
        <v>0</v>
      </c>
      <c r="L2981">
        <v>46</v>
      </c>
      <c r="M2981" t="b">
        <v>1</v>
      </c>
      <c r="N2981" s="7" t="s">
        <v>8320</v>
      </c>
      <c r="O2981" s="7" t="s">
        <v>8321</v>
      </c>
      <c r="P2981">
        <v>102</v>
      </c>
      <c r="Q2981" s="6">
        <f>E2981/Table1_2[[#This Row],[backers_count]]</f>
        <v>110.21739130434783</v>
      </c>
    </row>
    <row r="2982" spans="1:17" x14ac:dyDescent="0.35">
      <c r="A2982">
        <v>2980</v>
      </c>
      <c r="B2982" t="s">
        <v>2980</v>
      </c>
      <c r="C2982" t="s">
        <v>7090</v>
      </c>
      <c r="D2982" s="6">
        <v>3000</v>
      </c>
      <c r="E2982" s="6">
        <v>3275</v>
      </c>
      <c r="F2982" t="s">
        <v>8219</v>
      </c>
      <c r="G2982" t="s">
        <v>8224</v>
      </c>
      <c r="H2982" t="s">
        <v>8246</v>
      </c>
      <c r="I2982" s="7">
        <v>1440381600</v>
      </c>
      <c r="J2982" s="7">
        <v>1438639130</v>
      </c>
      <c r="K2982" t="b">
        <v>0</v>
      </c>
      <c r="L2982">
        <v>24</v>
      </c>
      <c r="M2982" t="b">
        <v>1</v>
      </c>
      <c r="N2982" s="7" t="s">
        <v>8320</v>
      </c>
      <c r="O2982" s="7" t="s">
        <v>8321</v>
      </c>
      <c r="P2982">
        <v>110</v>
      </c>
      <c r="Q2982" s="6">
        <f>E2982/Table1_2[[#This Row],[backers_count]]</f>
        <v>136.45833333333334</v>
      </c>
    </row>
    <row r="2983" spans="1:17" x14ac:dyDescent="0.35">
      <c r="A2983">
        <v>2981</v>
      </c>
      <c r="B2983" t="s">
        <v>2981</v>
      </c>
      <c r="C2983" t="s">
        <v>7091</v>
      </c>
      <c r="D2983" s="6">
        <v>4000</v>
      </c>
      <c r="E2983" s="6">
        <v>5157</v>
      </c>
      <c r="F2983" t="s">
        <v>8219</v>
      </c>
      <c r="G2983" t="s">
        <v>8241</v>
      </c>
      <c r="H2983" t="s">
        <v>8249</v>
      </c>
      <c r="I2983" s="7">
        <v>1443014756</v>
      </c>
      <c r="J2983" s="7">
        <v>1439126756</v>
      </c>
      <c r="K2983" t="b">
        <v>1</v>
      </c>
      <c r="L2983">
        <v>97</v>
      </c>
      <c r="M2983" t="b">
        <v>1</v>
      </c>
      <c r="N2983" s="7" t="s">
        <v>8320</v>
      </c>
      <c r="O2983" s="7" t="s">
        <v>8360</v>
      </c>
      <c r="P2983">
        <v>129</v>
      </c>
      <c r="Q2983" s="6">
        <f>E2983/Table1_2[[#This Row],[backers_count]]</f>
        <v>53.164948453608247</v>
      </c>
    </row>
    <row r="2984" spans="1:17" x14ac:dyDescent="0.35">
      <c r="A2984">
        <v>2982</v>
      </c>
      <c r="B2984" t="s">
        <v>2982</v>
      </c>
      <c r="C2984" t="s">
        <v>7092</v>
      </c>
      <c r="D2984" s="6">
        <v>5000</v>
      </c>
      <c r="E2984" s="6">
        <v>5103</v>
      </c>
      <c r="F2984" t="s">
        <v>8219</v>
      </c>
      <c r="G2984" t="s">
        <v>8225</v>
      </c>
      <c r="H2984" t="s">
        <v>8247</v>
      </c>
      <c r="I2984" s="7">
        <v>1455208143</v>
      </c>
      <c r="J2984" s="7">
        <v>1452616143</v>
      </c>
      <c r="K2984" t="b">
        <v>1</v>
      </c>
      <c r="L2984">
        <v>59</v>
      </c>
      <c r="M2984" t="b">
        <v>1</v>
      </c>
      <c r="N2984" s="7" t="s">
        <v>8320</v>
      </c>
      <c r="O2984" s="7" t="s">
        <v>8360</v>
      </c>
      <c r="P2984">
        <v>103</v>
      </c>
      <c r="Q2984" s="6">
        <f>E2984/Table1_2[[#This Row],[backers_count]]</f>
        <v>86.491525423728817</v>
      </c>
    </row>
    <row r="2985" spans="1:17" x14ac:dyDescent="0.35">
      <c r="A2985">
        <v>2983</v>
      </c>
      <c r="B2985" t="s">
        <v>2983</v>
      </c>
      <c r="C2985" t="s">
        <v>7093</v>
      </c>
      <c r="D2985" s="6">
        <v>116000</v>
      </c>
      <c r="E2985" s="6">
        <v>169985.91</v>
      </c>
      <c r="F2985" t="s">
        <v>8219</v>
      </c>
      <c r="G2985" t="s">
        <v>8224</v>
      </c>
      <c r="H2985" t="s">
        <v>8246</v>
      </c>
      <c r="I2985" s="7">
        <v>1415722236</v>
      </c>
      <c r="J2985" s="7">
        <v>1410534636</v>
      </c>
      <c r="K2985" t="b">
        <v>1</v>
      </c>
      <c r="L2985">
        <v>1095</v>
      </c>
      <c r="M2985" t="b">
        <v>1</v>
      </c>
      <c r="N2985" s="7" t="s">
        <v>8320</v>
      </c>
      <c r="O2985" s="7" t="s">
        <v>8360</v>
      </c>
      <c r="P2985">
        <v>147</v>
      </c>
      <c r="Q2985" s="6">
        <f>E2985/Table1_2[[#This Row],[backers_count]]</f>
        <v>155.23827397260274</v>
      </c>
    </row>
    <row r="2986" spans="1:17" x14ac:dyDescent="0.35">
      <c r="A2986">
        <v>2984</v>
      </c>
      <c r="B2986" t="s">
        <v>2984</v>
      </c>
      <c r="C2986" t="s">
        <v>7094</v>
      </c>
      <c r="D2986" s="6">
        <v>25000</v>
      </c>
      <c r="E2986" s="6">
        <v>25088</v>
      </c>
      <c r="F2986" t="s">
        <v>8219</v>
      </c>
      <c r="G2986" t="s">
        <v>8224</v>
      </c>
      <c r="H2986" t="s">
        <v>8246</v>
      </c>
      <c r="I2986" s="7">
        <v>1472020881</v>
      </c>
      <c r="J2986" s="7">
        <v>1469428881</v>
      </c>
      <c r="K2986" t="b">
        <v>1</v>
      </c>
      <c r="L2986">
        <v>218</v>
      </c>
      <c r="M2986" t="b">
        <v>1</v>
      </c>
      <c r="N2986" s="7" t="s">
        <v>8320</v>
      </c>
      <c r="O2986" s="7" t="s">
        <v>8360</v>
      </c>
      <c r="P2986">
        <v>101</v>
      </c>
      <c r="Q2986" s="6">
        <f>E2986/Table1_2[[#This Row],[backers_count]]</f>
        <v>115.08256880733946</v>
      </c>
    </row>
    <row r="2987" spans="1:17" x14ac:dyDescent="0.35">
      <c r="A2987">
        <v>2985</v>
      </c>
      <c r="B2987" t="s">
        <v>2985</v>
      </c>
      <c r="C2987" t="s">
        <v>7095</v>
      </c>
      <c r="D2987" s="6">
        <v>10000</v>
      </c>
      <c r="E2987" s="6">
        <v>12165</v>
      </c>
      <c r="F2987" t="s">
        <v>8219</v>
      </c>
      <c r="G2987" t="s">
        <v>8228</v>
      </c>
      <c r="H2987" t="s">
        <v>8250</v>
      </c>
      <c r="I2987" s="7">
        <v>1477886400</v>
      </c>
      <c r="J2987" s="7">
        <v>1476228128</v>
      </c>
      <c r="K2987" t="b">
        <v>0</v>
      </c>
      <c r="L2987">
        <v>111</v>
      </c>
      <c r="M2987" t="b">
        <v>1</v>
      </c>
      <c r="N2987" s="7" t="s">
        <v>8320</v>
      </c>
      <c r="O2987" s="7" t="s">
        <v>8360</v>
      </c>
      <c r="P2987">
        <v>122</v>
      </c>
      <c r="Q2987" s="6">
        <f>E2987/Table1_2[[#This Row],[backers_count]]</f>
        <v>109.5945945945946</v>
      </c>
    </row>
    <row r="2988" spans="1:17" x14ac:dyDescent="0.35">
      <c r="A2988">
        <v>2986</v>
      </c>
      <c r="B2988" t="s">
        <v>2986</v>
      </c>
      <c r="C2988" t="s">
        <v>7096</v>
      </c>
      <c r="D2988" s="6">
        <v>2400</v>
      </c>
      <c r="E2988" s="6">
        <v>2532</v>
      </c>
      <c r="F2988" t="s">
        <v>8219</v>
      </c>
      <c r="G2988" t="s">
        <v>8225</v>
      </c>
      <c r="H2988" t="s">
        <v>8247</v>
      </c>
      <c r="I2988" s="7">
        <v>1462100406</v>
      </c>
      <c r="J2988" s="7">
        <v>1456920006</v>
      </c>
      <c r="K2988" t="b">
        <v>0</v>
      </c>
      <c r="L2988">
        <v>56</v>
      </c>
      <c r="M2988" t="b">
        <v>1</v>
      </c>
      <c r="N2988" s="7" t="s">
        <v>8320</v>
      </c>
      <c r="O2988" s="7" t="s">
        <v>8360</v>
      </c>
      <c r="P2988">
        <v>106</v>
      </c>
      <c r="Q2988" s="6">
        <f>E2988/Table1_2[[#This Row],[backers_count]]</f>
        <v>45.214285714285715</v>
      </c>
    </row>
    <row r="2989" spans="1:17" x14ac:dyDescent="0.35">
      <c r="A2989">
        <v>2987</v>
      </c>
      <c r="B2989" t="s">
        <v>2987</v>
      </c>
      <c r="C2989" t="s">
        <v>7097</v>
      </c>
      <c r="D2989" s="6">
        <v>25000</v>
      </c>
      <c r="E2989" s="6">
        <v>27600.2</v>
      </c>
      <c r="F2989" t="s">
        <v>8219</v>
      </c>
      <c r="G2989" t="s">
        <v>8224</v>
      </c>
      <c r="H2989" t="s">
        <v>8246</v>
      </c>
      <c r="I2989" s="7">
        <v>1476316800</v>
      </c>
      <c r="J2989" s="7">
        <v>1473837751</v>
      </c>
      <c r="K2989" t="b">
        <v>0</v>
      </c>
      <c r="L2989">
        <v>265</v>
      </c>
      <c r="M2989" t="b">
        <v>1</v>
      </c>
      <c r="N2989" s="7" t="s">
        <v>8320</v>
      </c>
      <c r="O2989" s="7" t="s">
        <v>8360</v>
      </c>
      <c r="P2989">
        <v>111</v>
      </c>
      <c r="Q2989" s="6">
        <f>E2989/Table1_2[[#This Row],[backers_count]]</f>
        <v>104.15169811320754</v>
      </c>
    </row>
    <row r="2990" spans="1:17" x14ac:dyDescent="0.35">
      <c r="A2990">
        <v>2988</v>
      </c>
      <c r="B2990" t="s">
        <v>2988</v>
      </c>
      <c r="C2990" t="s">
        <v>7098</v>
      </c>
      <c r="D2990" s="6">
        <v>1000</v>
      </c>
      <c r="E2990" s="6">
        <v>1000</v>
      </c>
      <c r="F2990" t="s">
        <v>8219</v>
      </c>
      <c r="G2990" t="s">
        <v>8225</v>
      </c>
      <c r="H2990" t="s">
        <v>8247</v>
      </c>
      <c r="I2990" s="7">
        <v>1466412081</v>
      </c>
      <c r="J2990" s="7">
        <v>1463820081</v>
      </c>
      <c r="K2990" t="b">
        <v>0</v>
      </c>
      <c r="L2990">
        <v>28</v>
      </c>
      <c r="M2990" t="b">
        <v>1</v>
      </c>
      <c r="N2990" s="7" t="s">
        <v>8320</v>
      </c>
      <c r="O2990" s="7" t="s">
        <v>8360</v>
      </c>
      <c r="P2990">
        <v>100</v>
      </c>
      <c r="Q2990" s="6">
        <f>E2990/Table1_2[[#This Row],[backers_count]]</f>
        <v>35.714285714285715</v>
      </c>
    </row>
    <row r="2991" spans="1:17" x14ac:dyDescent="0.35">
      <c r="A2991">
        <v>2989</v>
      </c>
      <c r="B2991" t="s">
        <v>2989</v>
      </c>
      <c r="C2991" t="s">
        <v>7099</v>
      </c>
      <c r="D2991" s="6">
        <v>20000</v>
      </c>
      <c r="E2991" s="6">
        <v>35307</v>
      </c>
      <c r="F2991" t="s">
        <v>8219</v>
      </c>
      <c r="G2991" t="s">
        <v>8224</v>
      </c>
      <c r="H2991" t="s">
        <v>8246</v>
      </c>
      <c r="I2991" s="7">
        <v>1450673940</v>
      </c>
      <c r="J2991" s="7">
        <v>1448756962</v>
      </c>
      <c r="K2991" t="b">
        <v>0</v>
      </c>
      <c r="L2991">
        <v>364</v>
      </c>
      <c r="M2991" t="b">
        <v>1</v>
      </c>
      <c r="N2991" s="7" t="s">
        <v>8320</v>
      </c>
      <c r="O2991" s="7" t="s">
        <v>8360</v>
      </c>
      <c r="P2991">
        <v>177</v>
      </c>
      <c r="Q2991" s="6">
        <f>E2991/Table1_2[[#This Row],[backers_count]]</f>
        <v>96.997252747252745</v>
      </c>
    </row>
    <row r="2992" spans="1:17" x14ac:dyDescent="0.35">
      <c r="A2992">
        <v>2990</v>
      </c>
      <c r="B2992" t="s">
        <v>2990</v>
      </c>
      <c r="C2992" t="s">
        <v>7100</v>
      </c>
      <c r="D2992" s="6">
        <v>10000</v>
      </c>
      <c r="E2992" s="6">
        <v>10000</v>
      </c>
      <c r="F2992" t="s">
        <v>8219</v>
      </c>
      <c r="G2992" t="s">
        <v>8224</v>
      </c>
      <c r="H2992" t="s">
        <v>8246</v>
      </c>
      <c r="I2992" s="7">
        <v>1452174420</v>
      </c>
      <c r="J2992" s="7">
        <v>1449150420</v>
      </c>
      <c r="K2992" t="b">
        <v>0</v>
      </c>
      <c r="L2992">
        <v>27</v>
      </c>
      <c r="M2992" t="b">
        <v>1</v>
      </c>
      <c r="N2992" s="7" t="s">
        <v>8320</v>
      </c>
      <c r="O2992" s="7" t="s">
        <v>8360</v>
      </c>
      <c r="P2992">
        <v>100</v>
      </c>
      <c r="Q2992" s="6">
        <f>E2992/Table1_2[[#This Row],[backers_count]]</f>
        <v>370.37037037037038</v>
      </c>
    </row>
    <row r="2993" spans="1:17" x14ac:dyDescent="0.35">
      <c r="A2993">
        <v>2991</v>
      </c>
      <c r="B2993" t="s">
        <v>2991</v>
      </c>
      <c r="C2993" t="s">
        <v>7101</v>
      </c>
      <c r="D2993" s="6">
        <v>8500</v>
      </c>
      <c r="E2993" s="6">
        <v>8780</v>
      </c>
      <c r="F2993" t="s">
        <v>8219</v>
      </c>
      <c r="G2993" t="s">
        <v>8224</v>
      </c>
      <c r="H2993" t="s">
        <v>8246</v>
      </c>
      <c r="I2993" s="7">
        <v>1485547530</v>
      </c>
      <c r="J2993" s="7">
        <v>1483646730</v>
      </c>
      <c r="K2993" t="b">
        <v>0</v>
      </c>
      <c r="L2993">
        <v>93</v>
      </c>
      <c r="M2993" t="b">
        <v>1</v>
      </c>
      <c r="N2993" s="7" t="s">
        <v>8320</v>
      </c>
      <c r="O2993" s="7" t="s">
        <v>8360</v>
      </c>
      <c r="P2993">
        <v>104</v>
      </c>
      <c r="Q2993" s="6">
        <f>E2993/Table1_2[[#This Row],[backers_count]]</f>
        <v>94.408602150537632</v>
      </c>
    </row>
    <row r="2994" spans="1:17" x14ac:dyDescent="0.35">
      <c r="A2994">
        <v>2992</v>
      </c>
      <c r="B2994" t="s">
        <v>2992</v>
      </c>
      <c r="C2994" t="s">
        <v>7102</v>
      </c>
      <c r="D2994" s="6">
        <v>3000</v>
      </c>
      <c r="E2994" s="6">
        <v>3135</v>
      </c>
      <c r="F2994" t="s">
        <v>8219</v>
      </c>
      <c r="G2994" t="s">
        <v>8224</v>
      </c>
      <c r="H2994" t="s">
        <v>8246</v>
      </c>
      <c r="I2994" s="7">
        <v>1476037510</v>
      </c>
      <c r="J2994" s="7">
        <v>1473445510</v>
      </c>
      <c r="K2994" t="b">
        <v>0</v>
      </c>
      <c r="L2994">
        <v>64</v>
      </c>
      <c r="M2994" t="b">
        <v>1</v>
      </c>
      <c r="N2994" s="7" t="s">
        <v>8320</v>
      </c>
      <c r="O2994" s="7" t="s">
        <v>8360</v>
      </c>
      <c r="P2994">
        <v>105</v>
      </c>
      <c r="Q2994" s="6">
        <f>E2994/Table1_2[[#This Row],[backers_count]]</f>
        <v>48.984375</v>
      </c>
    </row>
    <row r="2995" spans="1:17" x14ac:dyDescent="0.35">
      <c r="A2995">
        <v>2993</v>
      </c>
      <c r="B2995" t="s">
        <v>2993</v>
      </c>
      <c r="C2995" t="s">
        <v>7103</v>
      </c>
      <c r="D2995" s="6">
        <v>1000</v>
      </c>
      <c r="E2995" s="6">
        <v>1003</v>
      </c>
      <c r="F2995" t="s">
        <v>8219</v>
      </c>
      <c r="G2995" t="s">
        <v>8224</v>
      </c>
      <c r="H2995" t="s">
        <v>8246</v>
      </c>
      <c r="I2995" s="7">
        <v>1455998867</v>
      </c>
      <c r="J2995" s="7">
        <v>1453406867</v>
      </c>
      <c r="K2995" t="b">
        <v>0</v>
      </c>
      <c r="L2995">
        <v>22</v>
      </c>
      <c r="M2995" t="b">
        <v>1</v>
      </c>
      <c r="N2995" s="7" t="s">
        <v>8320</v>
      </c>
      <c r="O2995" s="7" t="s">
        <v>8360</v>
      </c>
      <c r="P2995">
        <v>101</v>
      </c>
      <c r="Q2995" s="6">
        <f>E2995/Table1_2[[#This Row],[backers_count]]</f>
        <v>45.590909090909093</v>
      </c>
    </row>
    <row r="2996" spans="1:17" x14ac:dyDescent="0.35">
      <c r="A2996">
        <v>2994</v>
      </c>
      <c r="B2996" t="s">
        <v>2994</v>
      </c>
      <c r="C2996" t="s">
        <v>7104</v>
      </c>
      <c r="D2996" s="6">
        <v>300</v>
      </c>
      <c r="E2996" s="6">
        <v>1373.24</v>
      </c>
      <c r="F2996" t="s">
        <v>8219</v>
      </c>
      <c r="G2996" t="s">
        <v>8225</v>
      </c>
      <c r="H2996" t="s">
        <v>8247</v>
      </c>
      <c r="I2996" s="7">
        <v>1412335772</v>
      </c>
      <c r="J2996" s="7">
        <v>1409743772</v>
      </c>
      <c r="K2996" t="b">
        <v>0</v>
      </c>
      <c r="L2996">
        <v>59</v>
      </c>
      <c r="M2996" t="b">
        <v>1</v>
      </c>
      <c r="N2996" s="7" t="s">
        <v>8320</v>
      </c>
      <c r="O2996" s="7" t="s">
        <v>8360</v>
      </c>
      <c r="P2996">
        <v>458</v>
      </c>
      <c r="Q2996" s="6">
        <f>E2996/Table1_2[[#This Row],[backers_count]]</f>
        <v>23.275254237288134</v>
      </c>
    </row>
    <row r="2997" spans="1:17" x14ac:dyDescent="0.35">
      <c r="A2997">
        <v>2995</v>
      </c>
      <c r="B2997" t="s">
        <v>2995</v>
      </c>
      <c r="C2997" t="s">
        <v>7105</v>
      </c>
      <c r="D2997" s="6">
        <v>15000</v>
      </c>
      <c r="E2997" s="6">
        <v>15744</v>
      </c>
      <c r="F2997" t="s">
        <v>8219</v>
      </c>
      <c r="G2997" t="s">
        <v>8224</v>
      </c>
      <c r="H2997" t="s">
        <v>8246</v>
      </c>
      <c r="I2997" s="7">
        <v>1484841471</v>
      </c>
      <c r="J2997" s="7">
        <v>1482249471</v>
      </c>
      <c r="K2997" t="b">
        <v>0</v>
      </c>
      <c r="L2997">
        <v>249</v>
      </c>
      <c r="M2997" t="b">
        <v>1</v>
      </c>
      <c r="N2997" s="7" t="s">
        <v>8320</v>
      </c>
      <c r="O2997" s="7" t="s">
        <v>8360</v>
      </c>
      <c r="P2997">
        <v>105</v>
      </c>
      <c r="Q2997" s="6">
        <f>E2997/Table1_2[[#This Row],[backers_count]]</f>
        <v>63.2289156626506</v>
      </c>
    </row>
    <row r="2998" spans="1:17" x14ac:dyDescent="0.35">
      <c r="A2998">
        <v>2996</v>
      </c>
      <c r="B2998" t="s">
        <v>2996</v>
      </c>
      <c r="C2998" t="s">
        <v>7106</v>
      </c>
      <c r="D2998" s="6">
        <v>35000</v>
      </c>
      <c r="E2998" s="6">
        <v>60180</v>
      </c>
      <c r="F2998" t="s">
        <v>8219</v>
      </c>
      <c r="G2998" t="s">
        <v>8224</v>
      </c>
      <c r="H2998" t="s">
        <v>8246</v>
      </c>
      <c r="I2998" s="7">
        <v>1432677240</v>
      </c>
      <c r="J2998" s="7">
        <v>1427493240</v>
      </c>
      <c r="K2998" t="b">
        <v>0</v>
      </c>
      <c r="L2998">
        <v>392</v>
      </c>
      <c r="M2998" t="b">
        <v>1</v>
      </c>
      <c r="N2998" s="7" t="s">
        <v>8320</v>
      </c>
      <c r="O2998" s="7" t="s">
        <v>8360</v>
      </c>
      <c r="P2998">
        <v>172</v>
      </c>
      <c r="Q2998" s="6">
        <f>E2998/Table1_2[[#This Row],[backers_count]]</f>
        <v>153.5204081632653</v>
      </c>
    </row>
    <row r="2999" spans="1:17" x14ac:dyDescent="0.35">
      <c r="A2999">
        <v>2997</v>
      </c>
      <c r="B2999" t="s">
        <v>2997</v>
      </c>
      <c r="C2999" t="s">
        <v>7107</v>
      </c>
      <c r="D2999" s="6">
        <v>10000</v>
      </c>
      <c r="E2999" s="6">
        <v>10373</v>
      </c>
      <c r="F2999" t="s">
        <v>8219</v>
      </c>
      <c r="G2999" t="s">
        <v>8224</v>
      </c>
      <c r="H2999" t="s">
        <v>8246</v>
      </c>
      <c r="I2999" s="7">
        <v>1488171540</v>
      </c>
      <c r="J2999" s="7">
        <v>1486661793</v>
      </c>
      <c r="K2999" t="b">
        <v>0</v>
      </c>
      <c r="L2999">
        <v>115</v>
      </c>
      <c r="M2999" t="b">
        <v>1</v>
      </c>
      <c r="N2999" s="7" t="s">
        <v>8320</v>
      </c>
      <c r="O2999" s="7" t="s">
        <v>8360</v>
      </c>
      <c r="P2999">
        <v>104</v>
      </c>
      <c r="Q2999" s="6">
        <f>E2999/Table1_2[[#This Row],[backers_count]]</f>
        <v>90.2</v>
      </c>
    </row>
    <row r="3000" spans="1:17" x14ac:dyDescent="0.35">
      <c r="A3000">
        <v>2998</v>
      </c>
      <c r="B3000" t="s">
        <v>2998</v>
      </c>
      <c r="C3000" t="s">
        <v>7108</v>
      </c>
      <c r="D3000" s="6">
        <v>50000</v>
      </c>
      <c r="E3000" s="6">
        <v>51514.5</v>
      </c>
      <c r="F3000" t="s">
        <v>8219</v>
      </c>
      <c r="G3000" t="s">
        <v>8224</v>
      </c>
      <c r="H3000" t="s">
        <v>8246</v>
      </c>
      <c r="I3000" s="7">
        <v>1402892700</v>
      </c>
      <c r="J3000" s="7">
        <v>1400474329</v>
      </c>
      <c r="K3000" t="b">
        <v>0</v>
      </c>
      <c r="L3000">
        <v>433</v>
      </c>
      <c r="M3000" t="b">
        <v>1</v>
      </c>
      <c r="N3000" s="7" t="s">
        <v>8320</v>
      </c>
      <c r="O3000" s="7" t="s">
        <v>8360</v>
      </c>
      <c r="P3000">
        <v>104</v>
      </c>
      <c r="Q3000" s="6">
        <f>E3000/Table1_2[[#This Row],[backers_count]]</f>
        <v>118.97113163972287</v>
      </c>
    </row>
    <row r="3001" spans="1:17" x14ac:dyDescent="0.35">
      <c r="A3001">
        <v>2999</v>
      </c>
      <c r="B3001" t="s">
        <v>2999</v>
      </c>
      <c r="C3001" t="s">
        <v>7109</v>
      </c>
      <c r="D3001" s="6">
        <v>1350</v>
      </c>
      <c r="E3001" s="6">
        <v>1605</v>
      </c>
      <c r="F3001" t="s">
        <v>8219</v>
      </c>
      <c r="G3001" t="s">
        <v>8224</v>
      </c>
      <c r="H3001" t="s">
        <v>8246</v>
      </c>
      <c r="I3001" s="7">
        <v>1488333600</v>
      </c>
      <c r="J3001" s="7">
        <v>1487094360</v>
      </c>
      <c r="K3001" t="b">
        <v>0</v>
      </c>
      <c r="L3001">
        <v>20</v>
      </c>
      <c r="M3001" t="b">
        <v>1</v>
      </c>
      <c r="N3001" s="7" t="s">
        <v>8320</v>
      </c>
      <c r="O3001" s="7" t="s">
        <v>8360</v>
      </c>
      <c r="P3001">
        <v>119</v>
      </c>
      <c r="Q3001" s="6">
        <f>E3001/Table1_2[[#This Row],[backers_count]]</f>
        <v>80.25</v>
      </c>
    </row>
    <row r="3002" spans="1:17" x14ac:dyDescent="0.35">
      <c r="A3002">
        <v>3000</v>
      </c>
      <c r="B3002" t="s">
        <v>3000</v>
      </c>
      <c r="C3002" t="s">
        <v>7110</v>
      </c>
      <c r="D3002" s="6">
        <v>500</v>
      </c>
      <c r="E3002" s="6">
        <v>500</v>
      </c>
      <c r="F3002" t="s">
        <v>8219</v>
      </c>
      <c r="G3002" t="s">
        <v>8224</v>
      </c>
      <c r="H3002" t="s">
        <v>8246</v>
      </c>
      <c r="I3002" s="7">
        <v>1485885600</v>
      </c>
      <c r="J3002" s="7">
        <v>1484682670</v>
      </c>
      <c r="K3002" t="b">
        <v>0</v>
      </c>
      <c r="L3002">
        <v>8</v>
      </c>
      <c r="M3002" t="b">
        <v>1</v>
      </c>
      <c r="N3002" s="7" t="s">
        <v>8320</v>
      </c>
      <c r="O3002" s="7" t="s">
        <v>8360</v>
      </c>
      <c r="P3002">
        <v>100</v>
      </c>
      <c r="Q3002" s="6">
        <f>E3002/Table1_2[[#This Row],[backers_count]]</f>
        <v>62.5</v>
      </c>
    </row>
    <row r="3003" spans="1:17" x14ac:dyDescent="0.35">
      <c r="A3003">
        <v>3001</v>
      </c>
      <c r="B3003" t="s">
        <v>3001</v>
      </c>
      <c r="C3003" t="s">
        <v>7111</v>
      </c>
      <c r="D3003" s="6">
        <v>7214</v>
      </c>
      <c r="E3003" s="6">
        <v>22991.01</v>
      </c>
      <c r="F3003" t="s">
        <v>8219</v>
      </c>
      <c r="G3003" t="s">
        <v>8224</v>
      </c>
      <c r="H3003" t="s">
        <v>8246</v>
      </c>
      <c r="I3003" s="7">
        <v>1468445382</v>
      </c>
      <c r="J3003" s="7">
        <v>1465853382</v>
      </c>
      <c r="K3003" t="b">
        <v>0</v>
      </c>
      <c r="L3003">
        <v>175</v>
      </c>
      <c r="M3003" t="b">
        <v>1</v>
      </c>
      <c r="N3003" s="7" t="s">
        <v>8320</v>
      </c>
      <c r="O3003" s="7" t="s">
        <v>8360</v>
      </c>
      <c r="P3003">
        <v>319</v>
      </c>
      <c r="Q3003" s="6">
        <f>E3003/Table1_2[[#This Row],[backers_count]]</f>
        <v>131.37719999999999</v>
      </c>
    </row>
    <row r="3004" spans="1:17" x14ac:dyDescent="0.35">
      <c r="A3004">
        <v>3002</v>
      </c>
      <c r="B3004" t="s">
        <v>3002</v>
      </c>
      <c r="C3004" t="s">
        <v>7112</v>
      </c>
      <c r="D3004" s="6">
        <v>7000</v>
      </c>
      <c r="E3004" s="6">
        <v>7595.43</v>
      </c>
      <c r="F3004" t="s">
        <v>8219</v>
      </c>
      <c r="G3004" t="s">
        <v>8224</v>
      </c>
      <c r="H3004" t="s">
        <v>8246</v>
      </c>
      <c r="I3004" s="7">
        <v>1356552252</v>
      </c>
      <c r="J3004" s="7">
        <v>1353960252</v>
      </c>
      <c r="K3004" t="b">
        <v>0</v>
      </c>
      <c r="L3004">
        <v>104</v>
      </c>
      <c r="M3004" t="b">
        <v>1</v>
      </c>
      <c r="N3004" s="7" t="s">
        <v>8320</v>
      </c>
      <c r="O3004" s="7" t="s">
        <v>8360</v>
      </c>
      <c r="P3004">
        <v>109</v>
      </c>
      <c r="Q3004" s="6">
        <f>E3004/Table1_2[[#This Row],[backers_count]]</f>
        <v>73.032980769230775</v>
      </c>
    </row>
    <row r="3005" spans="1:17" x14ac:dyDescent="0.35">
      <c r="A3005">
        <v>3003</v>
      </c>
      <c r="B3005" t="s">
        <v>3003</v>
      </c>
      <c r="C3005" t="s">
        <v>7113</v>
      </c>
      <c r="D3005" s="6">
        <v>3000</v>
      </c>
      <c r="E3005" s="6">
        <v>3035</v>
      </c>
      <c r="F3005" t="s">
        <v>8219</v>
      </c>
      <c r="G3005" t="s">
        <v>8224</v>
      </c>
      <c r="H3005" t="s">
        <v>8246</v>
      </c>
      <c r="I3005" s="7">
        <v>1456811940</v>
      </c>
      <c r="J3005" s="7">
        <v>1454098976</v>
      </c>
      <c r="K3005" t="b">
        <v>0</v>
      </c>
      <c r="L3005">
        <v>17</v>
      </c>
      <c r="M3005" t="b">
        <v>1</v>
      </c>
      <c r="N3005" s="7" t="s">
        <v>8320</v>
      </c>
      <c r="O3005" s="7" t="s">
        <v>8360</v>
      </c>
      <c r="P3005">
        <v>102</v>
      </c>
      <c r="Q3005" s="6">
        <f>E3005/Table1_2[[#This Row],[backers_count]]</f>
        <v>178.52941176470588</v>
      </c>
    </row>
    <row r="3006" spans="1:17" x14ac:dyDescent="0.35">
      <c r="A3006">
        <v>3004</v>
      </c>
      <c r="B3006" t="s">
        <v>3004</v>
      </c>
      <c r="C3006" t="s">
        <v>7114</v>
      </c>
      <c r="D3006" s="6">
        <v>40000</v>
      </c>
      <c r="E3006" s="6">
        <v>45126</v>
      </c>
      <c r="F3006" t="s">
        <v>8219</v>
      </c>
      <c r="G3006" t="s">
        <v>8224</v>
      </c>
      <c r="H3006" t="s">
        <v>8246</v>
      </c>
      <c r="I3006" s="7">
        <v>1416089324</v>
      </c>
      <c r="J3006" s="7">
        <v>1413493724</v>
      </c>
      <c r="K3006" t="b">
        <v>0</v>
      </c>
      <c r="L3006">
        <v>277</v>
      </c>
      <c r="M3006" t="b">
        <v>1</v>
      </c>
      <c r="N3006" s="7" t="s">
        <v>8320</v>
      </c>
      <c r="O3006" s="7" t="s">
        <v>8360</v>
      </c>
      <c r="P3006">
        <v>113</v>
      </c>
      <c r="Q3006" s="6">
        <f>E3006/Table1_2[[#This Row],[backers_count]]</f>
        <v>162.90974729241879</v>
      </c>
    </row>
    <row r="3007" spans="1:17" x14ac:dyDescent="0.35">
      <c r="A3007">
        <v>3005</v>
      </c>
      <c r="B3007" t="s">
        <v>3005</v>
      </c>
      <c r="C3007" t="s">
        <v>7115</v>
      </c>
      <c r="D3007" s="6">
        <v>10600</v>
      </c>
      <c r="E3007" s="6">
        <v>12772.6</v>
      </c>
      <c r="F3007" t="s">
        <v>8219</v>
      </c>
      <c r="G3007" t="s">
        <v>8224</v>
      </c>
      <c r="H3007" t="s">
        <v>8246</v>
      </c>
      <c r="I3007" s="7">
        <v>1412611905</v>
      </c>
      <c r="J3007" s="7">
        <v>1410019905</v>
      </c>
      <c r="K3007" t="b">
        <v>0</v>
      </c>
      <c r="L3007">
        <v>118</v>
      </c>
      <c r="M3007" t="b">
        <v>1</v>
      </c>
      <c r="N3007" s="7" t="s">
        <v>8320</v>
      </c>
      <c r="O3007" s="7" t="s">
        <v>8360</v>
      </c>
      <c r="P3007">
        <v>121</v>
      </c>
      <c r="Q3007" s="6">
        <f>E3007/Table1_2[[#This Row],[backers_count]]</f>
        <v>108.24237288135593</v>
      </c>
    </row>
    <row r="3008" spans="1:17" x14ac:dyDescent="0.35">
      <c r="A3008">
        <v>3006</v>
      </c>
      <c r="B3008" t="s">
        <v>3006</v>
      </c>
      <c r="C3008" t="s">
        <v>7116</v>
      </c>
      <c r="D3008" s="6">
        <v>8000</v>
      </c>
      <c r="E3008" s="6">
        <v>8620</v>
      </c>
      <c r="F3008" t="s">
        <v>8219</v>
      </c>
      <c r="G3008" t="s">
        <v>8229</v>
      </c>
      <c r="H3008" t="s">
        <v>8251</v>
      </c>
      <c r="I3008" s="7">
        <v>1418580591</v>
      </c>
      <c r="J3008" s="7">
        <v>1415988591</v>
      </c>
      <c r="K3008" t="b">
        <v>0</v>
      </c>
      <c r="L3008">
        <v>97</v>
      </c>
      <c r="M3008" t="b">
        <v>1</v>
      </c>
      <c r="N3008" s="7" t="s">
        <v>8320</v>
      </c>
      <c r="O3008" s="7" t="s">
        <v>8360</v>
      </c>
      <c r="P3008">
        <v>108</v>
      </c>
      <c r="Q3008" s="6">
        <f>E3008/Table1_2[[#This Row],[backers_count]]</f>
        <v>88.865979381443296</v>
      </c>
    </row>
    <row r="3009" spans="1:17" x14ac:dyDescent="0.35">
      <c r="A3009">
        <v>3007</v>
      </c>
      <c r="B3009" t="s">
        <v>3007</v>
      </c>
      <c r="C3009" t="s">
        <v>7117</v>
      </c>
      <c r="D3009" s="6">
        <v>600</v>
      </c>
      <c r="E3009" s="6">
        <v>1080</v>
      </c>
      <c r="F3009" t="s">
        <v>8219</v>
      </c>
      <c r="G3009" t="s">
        <v>8224</v>
      </c>
      <c r="H3009" t="s">
        <v>8246</v>
      </c>
      <c r="I3009" s="7">
        <v>1429938683</v>
      </c>
      <c r="J3009" s="7">
        <v>1428124283</v>
      </c>
      <c r="K3009" t="b">
        <v>0</v>
      </c>
      <c r="L3009">
        <v>20</v>
      </c>
      <c r="M3009" t="b">
        <v>1</v>
      </c>
      <c r="N3009" s="7" t="s">
        <v>8320</v>
      </c>
      <c r="O3009" s="7" t="s">
        <v>8360</v>
      </c>
      <c r="P3009">
        <v>180</v>
      </c>
      <c r="Q3009" s="6">
        <f>E3009/Table1_2[[#This Row],[backers_count]]</f>
        <v>54</v>
      </c>
    </row>
    <row r="3010" spans="1:17" x14ac:dyDescent="0.35">
      <c r="A3010">
        <v>3008</v>
      </c>
      <c r="B3010" t="s">
        <v>3008</v>
      </c>
      <c r="C3010" t="s">
        <v>7118</v>
      </c>
      <c r="D3010" s="6">
        <v>3000</v>
      </c>
      <c r="E3010" s="6">
        <v>3035</v>
      </c>
      <c r="F3010" t="s">
        <v>8219</v>
      </c>
      <c r="G3010" t="s">
        <v>8224</v>
      </c>
      <c r="H3010" t="s">
        <v>8246</v>
      </c>
      <c r="I3010" s="7">
        <v>1453352719</v>
      </c>
      <c r="J3010" s="7">
        <v>1450760719</v>
      </c>
      <c r="K3010" t="b">
        <v>0</v>
      </c>
      <c r="L3010">
        <v>26</v>
      </c>
      <c r="M3010" t="b">
        <v>1</v>
      </c>
      <c r="N3010" s="7" t="s">
        <v>8320</v>
      </c>
      <c r="O3010" s="7" t="s">
        <v>8360</v>
      </c>
      <c r="P3010">
        <v>102</v>
      </c>
      <c r="Q3010" s="6">
        <f>E3010/Table1_2[[#This Row],[backers_count]]</f>
        <v>116.73076923076923</v>
      </c>
    </row>
    <row r="3011" spans="1:17" x14ac:dyDescent="0.35">
      <c r="A3011">
        <v>3009</v>
      </c>
      <c r="B3011" t="s">
        <v>3009</v>
      </c>
      <c r="C3011" t="s">
        <v>7119</v>
      </c>
      <c r="D3011" s="6">
        <v>25000</v>
      </c>
      <c r="E3011" s="6">
        <v>29939</v>
      </c>
      <c r="F3011" t="s">
        <v>8219</v>
      </c>
      <c r="G3011" t="s">
        <v>8224</v>
      </c>
      <c r="H3011" t="s">
        <v>8246</v>
      </c>
      <c r="I3011" s="7">
        <v>1417012840</v>
      </c>
      <c r="J3011" s="7">
        <v>1414417240</v>
      </c>
      <c r="K3011" t="b">
        <v>0</v>
      </c>
      <c r="L3011">
        <v>128</v>
      </c>
      <c r="M3011" t="b">
        <v>1</v>
      </c>
      <c r="N3011" s="7" t="s">
        <v>8320</v>
      </c>
      <c r="O3011" s="7" t="s">
        <v>8360</v>
      </c>
      <c r="P3011">
        <v>120</v>
      </c>
      <c r="Q3011" s="6">
        <f>E3011/Table1_2[[#This Row],[backers_count]]</f>
        <v>233.8984375</v>
      </c>
    </row>
    <row r="3012" spans="1:17" x14ac:dyDescent="0.35">
      <c r="A3012">
        <v>3010</v>
      </c>
      <c r="B3012" t="s">
        <v>3010</v>
      </c>
      <c r="C3012" t="s">
        <v>7120</v>
      </c>
      <c r="D3012" s="6">
        <v>1500</v>
      </c>
      <c r="E3012" s="6">
        <v>2370</v>
      </c>
      <c r="F3012" t="s">
        <v>8219</v>
      </c>
      <c r="G3012" t="s">
        <v>8224</v>
      </c>
      <c r="H3012" t="s">
        <v>8246</v>
      </c>
      <c r="I3012" s="7">
        <v>1424548719</v>
      </c>
      <c r="J3012" s="7">
        <v>1419364719</v>
      </c>
      <c r="K3012" t="b">
        <v>0</v>
      </c>
      <c r="L3012">
        <v>15</v>
      </c>
      <c r="M3012" t="b">
        <v>1</v>
      </c>
      <c r="N3012" s="7" t="s">
        <v>8320</v>
      </c>
      <c r="O3012" s="7" t="s">
        <v>8360</v>
      </c>
      <c r="P3012">
        <v>158</v>
      </c>
      <c r="Q3012" s="6">
        <f>E3012/Table1_2[[#This Row],[backers_count]]</f>
        <v>158</v>
      </c>
    </row>
    <row r="3013" spans="1:17" x14ac:dyDescent="0.35">
      <c r="A3013">
        <v>3011</v>
      </c>
      <c r="B3013" t="s">
        <v>3011</v>
      </c>
      <c r="C3013" t="s">
        <v>7121</v>
      </c>
      <c r="D3013" s="6">
        <v>300</v>
      </c>
      <c r="E3013" s="6">
        <v>371</v>
      </c>
      <c r="F3013" t="s">
        <v>8219</v>
      </c>
      <c r="G3013" t="s">
        <v>8227</v>
      </c>
      <c r="H3013" t="s">
        <v>8249</v>
      </c>
      <c r="I3013" s="7">
        <v>1450911540</v>
      </c>
      <c r="J3013" s="7">
        <v>1448536516</v>
      </c>
      <c r="K3013" t="b">
        <v>0</v>
      </c>
      <c r="L3013">
        <v>25</v>
      </c>
      <c r="M3013" t="b">
        <v>1</v>
      </c>
      <c r="N3013" s="7" t="s">
        <v>8320</v>
      </c>
      <c r="O3013" s="7" t="s">
        <v>8360</v>
      </c>
      <c r="P3013">
        <v>124</v>
      </c>
      <c r="Q3013" s="6">
        <f>E3013/Table1_2[[#This Row],[backers_count]]</f>
        <v>14.84</v>
      </c>
    </row>
    <row r="3014" spans="1:17" x14ac:dyDescent="0.35">
      <c r="A3014">
        <v>3012</v>
      </c>
      <c r="B3014" t="s">
        <v>3012</v>
      </c>
      <c r="C3014" t="s">
        <v>7122</v>
      </c>
      <c r="D3014" s="6">
        <v>4000</v>
      </c>
      <c r="E3014" s="6">
        <v>4685</v>
      </c>
      <c r="F3014" t="s">
        <v>8219</v>
      </c>
      <c r="G3014" t="s">
        <v>8224</v>
      </c>
      <c r="H3014" t="s">
        <v>8246</v>
      </c>
      <c r="I3014" s="7">
        <v>1423587130</v>
      </c>
      <c r="J3014" s="7">
        <v>1421772730</v>
      </c>
      <c r="K3014" t="b">
        <v>0</v>
      </c>
      <c r="L3014">
        <v>55</v>
      </c>
      <c r="M3014" t="b">
        <v>1</v>
      </c>
      <c r="N3014" s="7" t="s">
        <v>8320</v>
      </c>
      <c r="O3014" s="7" t="s">
        <v>8360</v>
      </c>
      <c r="P3014">
        <v>118</v>
      </c>
      <c r="Q3014" s="6">
        <f>E3014/Table1_2[[#This Row],[backers_count]]</f>
        <v>85.181818181818187</v>
      </c>
    </row>
    <row r="3015" spans="1:17" x14ac:dyDescent="0.35">
      <c r="A3015">
        <v>3013</v>
      </c>
      <c r="B3015" t="s">
        <v>3013</v>
      </c>
      <c r="C3015" t="s">
        <v>7123</v>
      </c>
      <c r="D3015" s="6">
        <v>10000</v>
      </c>
      <c r="E3015" s="6">
        <v>15696</v>
      </c>
      <c r="F3015" t="s">
        <v>8219</v>
      </c>
      <c r="G3015" t="s">
        <v>8224</v>
      </c>
      <c r="H3015" t="s">
        <v>8246</v>
      </c>
      <c r="I3015" s="7">
        <v>1434917049</v>
      </c>
      <c r="J3015" s="7">
        <v>1432325049</v>
      </c>
      <c r="K3015" t="b">
        <v>0</v>
      </c>
      <c r="L3015">
        <v>107</v>
      </c>
      <c r="M3015" t="b">
        <v>1</v>
      </c>
      <c r="N3015" s="7" t="s">
        <v>8320</v>
      </c>
      <c r="O3015" s="7" t="s">
        <v>8360</v>
      </c>
      <c r="P3015">
        <v>157</v>
      </c>
      <c r="Q3015" s="6">
        <f>E3015/Table1_2[[#This Row],[backers_count]]</f>
        <v>146.69158878504672</v>
      </c>
    </row>
    <row r="3016" spans="1:17" x14ac:dyDescent="0.35">
      <c r="A3016">
        <v>3014</v>
      </c>
      <c r="B3016" t="s">
        <v>3014</v>
      </c>
      <c r="C3016" t="s">
        <v>7124</v>
      </c>
      <c r="D3016" s="6">
        <v>25000</v>
      </c>
      <c r="E3016" s="6">
        <v>28276</v>
      </c>
      <c r="F3016" t="s">
        <v>8219</v>
      </c>
      <c r="G3016" t="s">
        <v>8224</v>
      </c>
      <c r="H3016" t="s">
        <v>8246</v>
      </c>
      <c r="I3016" s="7">
        <v>1415163600</v>
      </c>
      <c r="J3016" s="7">
        <v>1412737080</v>
      </c>
      <c r="K3016" t="b">
        <v>0</v>
      </c>
      <c r="L3016">
        <v>557</v>
      </c>
      <c r="M3016" t="b">
        <v>1</v>
      </c>
      <c r="N3016" s="7" t="s">
        <v>8320</v>
      </c>
      <c r="O3016" s="7" t="s">
        <v>8360</v>
      </c>
      <c r="P3016">
        <v>114</v>
      </c>
      <c r="Q3016" s="6">
        <f>E3016/Table1_2[[#This Row],[backers_count]]</f>
        <v>50.764811490125673</v>
      </c>
    </row>
    <row r="3017" spans="1:17" x14ac:dyDescent="0.35">
      <c r="A3017">
        <v>3015</v>
      </c>
      <c r="B3017" t="s">
        <v>3015</v>
      </c>
      <c r="C3017" t="s">
        <v>7125</v>
      </c>
      <c r="D3017" s="6">
        <v>3400</v>
      </c>
      <c r="E3017" s="6">
        <v>3508</v>
      </c>
      <c r="F3017" t="s">
        <v>8219</v>
      </c>
      <c r="G3017" t="s">
        <v>8224</v>
      </c>
      <c r="H3017" t="s">
        <v>8246</v>
      </c>
      <c r="I3017" s="7">
        <v>1402459200</v>
      </c>
      <c r="J3017" s="7">
        <v>1401125238</v>
      </c>
      <c r="K3017" t="b">
        <v>0</v>
      </c>
      <c r="L3017">
        <v>40</v>
      </c>
      <c r="M3017" t="b">
        <v>1</v>
      </c>
      <c r="N3017" s="7" t="s">
        <v>8320</v>
      </c>
      <c r="O3017" s="7" t="s">
        <v>8360</v>
      </c>
      <c r="P3017">
        <v>104</v>
      </c>
      <c r="Q3017" s="6">
        <f>E3017/Table1_2[[#This Row],[backers_count]]</f>
        <v>87.7</v>
      </c>
    </row>
    <row r="3018" spans="1:17" x14ac:dyDescent="0.35">
      <c r="A3018">
        <v>3016</v>
      </c>
      <c r="B3018" t="s">
        <v>3016</v>
      </c>
      <c r="C3018" t="s">
        <v>7126</v>
      </c>
      <c r="D3018" s="6">
        <v>8500</v>
      </c>
      <c r="E3018" s="6">
        <v>8722</v>
      </c>
      <c r="F3018" t="s">
        <v>8219</v>
      </c>
      <c r="G3018" t="s">
        <v>8224</v>
      </c>
      <c r="H3018" t="s">
        <v>8246</v>
      </c>
      <c r="I3018" s="7">
        <v>1405688952</v>
      </c>
      <c r="J3018" s="7">
        <v>1400504952</v>
      </c>
      <c r="K3018" t="b">
        <v>0</v>
      </c>
      <c r="L3018">
        <v>36</v>
      </c>
      <c r="M3018" t="b">
        <v>1</v>
      </c>
      <c r="N3018" s="7" t="s">
        <v>8320</v>
      </c>
      <c r="O3018" s="7" t="s">
        <v>8360</v>
      </c>
      <c r="P3018">
        <v>103</v>
      </c>
      <c r="Q3018" s="6">
        <f>E3018/Table1_2[[#This Row],[backers_count]]</f>
        <v>242.27777777777777</v>
      </c>
    </row>
    <row r="3019" spans="1:17" x14ac:dyDescent="0.35">
      <c r="A3019">
        <v>3017</v>
      </c>
      <c r="B3019" t="s">
        <v>3017</v>
      </c>
      <c r="C3019" t="s">
        <v>7127</v>
      </c>
      <c r="D3019" s="6">
        <v>22000</v>
      </c>
      <c r="E3019" s="6">
        <v>23285</v>
      </c>
      <c r="F3019" t="s">
        <v>8219</v>
      </c>
      <c r="G3019" t="s">
        <v>8224</v>
      </c>
      <c r="H3019" t="s">
        <v>8246</v>
      </c>
      <c r="I3019" s="7">
        <v>1408566243</v>
      </c>
      <c r="J3019" s="7">
        <v>1405974243</v>
      </c>
      <c r="K3019" t="b">
        <v>0</v>
      </c>
      <c r="L3019">
        <v>159</v>
      </c>
      <c r="M3019" t="b">
        <v>1</v>
      </c>
      <c r="N3019" s="7" t="s">
        <v>8320</v>
      </c>
      <c r="O3019" s="7" t="s">
        <v>8360</v>
      </c>
      <c r="P3019">
        <v>106</v>
      </c>
      <c r="Q3019" s="6">
        <f>E3019/Table1_2[[#This Row],[backers_count]]</f>
        <v>146.44654088050314</v>
      </c>
    </row>
    <row r="3020" spans="1:17" x14ac:dyDescent="0.35">
      <c r="A3020">
        <v>3018</v>
      </c>
      <c r="B3020" t="s">
        <v>3018</v>
      </c>
      <c r="C3020" t="s">
        <v>7128</v>
      </c>
      <c r="D3020" s="6">
        <v>4200</v>
      </c>
      <c r="E3020" s="6">
        <v>4230</v>
      </c>
      <c r="F3020" t="s">
        <v>8219</v>
      </c>
      <c r="G3020" t="s">
        <v>8230</v>
      </c>
      <c r="H3020" t="s">
        <v>8249</v>
      </c>
      <c r="I3020" s="7">
        <v>1437429600</v>
      </c>
      <c r="J3020" s="7">
        <v>1433747376</v>
      </c>
      <c r="K3020" t="b">
        <v>0</v>
      </c>
      <c r="L3020">
        <v>41</v>
      </c>
      <c r="M3020" t="b">
        <v>1</v>
      </c>
      <c r="N3020" s="7" t="s">
        <v>8320</v>
      </c>
      <c r="O3020" s="7" t="s">
        <v>8360</v>
      </c>
      <c r="P3020">
        <v>101</v>
      </c>
      <c r="Q3020" s="6">
        <f>E3020/Table1_2[[#This Row],[backers_count]]</f>
        <v>103.17073170731707</v>
      </c>
    </row>
    <row r="3021" spans="1:17" x14ac:dyDescent="0.35">
      <c r="A3021">
        <v>3019</v>
      </c>
      <c r="B3021" t="s">
        <v>3019</v>
      </c>
      <c r="C3021" t="s">
        <v>7129</v>
      </c>
      <c r="D3021" s="6">
        <v>15000</v>
      </c>
      <c r="E3021" s="6">
        <v>18185</v>
      </c>
      <c r="F3021" t="s">
        <v>8219</v>
      </c>
      <c r="G3021" t="s">
        <v>8224</v>
      </c>
      <c r="H3021" t="s">
        <v>8246</v>
      </c>
      <c r="I3021" s="7">
        <v>1401159600</v>
      </c>
      <c r="J3021" s="7">
        <v>1398801620</v>
      </c>
      <c r="K3021" t="b">
        <v>0</v>
      </c>
      <c r="L3021">
        <v>226</v>
      </c>
      <c r="M3021" t="b">
        <v>1</v>
      </c>
      <c r="N3021" s="7" t="s">
        <v>8320</v>
      </c>
      <c r="O3021" s="7" t="s">
        <v>8360</v>
      </c>
      <c r="P3021">
        <v>122</v>
      </c>
      <c r="Q3021" s="6">
        <f>E3021/Table1_2[[#This Row],[backers_count]]</f>
        <v>80.464601769911511</v>
      </c>
    </row>
    <row r="3022" spans="1:17" x14ac:dyDescent="0.35">
      <c r="A3022">
        <v>3020</v>
      </c>
      <c r="B3022" t="s">
        <v>3020</v>
      </c>
      <c r="C3022" t="s">
        <v>7130</v>
      </c>
      <c r="D3022" s="6">
        <v>7000</v>
      </c>
      <c r="E3022" s="6">
        <v>7040</v>
      </c>
      <c r="F3022" t="s">
        <v>8219</v>
      </c>
      <c r="G3022" t="s">
        <v>8224</v>
      </c>
      <c r="H3022" t="s">
        <v>8246</v>
      </c>
      <c r="I3022" s="7">
        <v>1439583533</v>
      </c>
      <c r="J3022" s="7">
        <v>1434399533</v>
      </c>
      <c r="K3022" t="b">
        <v>0</v>
      </c>
      <c r="L3022">
        <v>30</v>
      </c>
      <c r="M3022" t="b">
        <v>1</v>
      </c>
      <c r="N3022" s="7" t="s">
        <v>8320</v>
      </c>
      <c r="O3022" s="7" t="s">
        <v>8360</v>
      </c>
      <c r="P3022">
        <v>101</v>
      </c>
      <c r="Q3022" s="6">
        <f>E3022/Table1_2[[#This Row],[backers_count]]</f>
        <v>234.66666666666666</v>
      </c>
    </row>
    <row r="3023" spans="1:17" x14ac:dyDescent="0.35">
      <c r="A3023">
        <v>3021</v>
      </c>
      <c r="B3023" t="s">
        <v>3021</v>
      </c>
      <c r="C3023" t="s">
        <v>7131</v>
      </c>
      <c r="D3023" s="6">
        <v>4500</v>
      </c>
      <c r="E3023" s="6">
        <v>5221</v>
      </c>
      <c r="F3023" t="s">
        <v>8219</v>
      </c>
      <c r="G3023" t="s">
        <v>8224</v>
      </c>
      <c r="H3023" t="s">
        <v>8246</v>
      </c>
      <c r="I3023" s="7">
        <v>1479794340</v>
      </c>
      <c r="J3023" s="7">
        <v>1476715869</v>
      </c>
      <c r="K3023" t="b">
        <v>0</v>
      </c>
      <c r="L3023">
        <v>103</v>
      </c>
      <c r="M3023" t="b">
        <v>1</v>
      </c>
      <c r="N3023" s="7" t="s">
        <v>8320</v>
      </c>
      <c r="O3023" s="7" t="s">
        <v>8360</v>
      </c>
      <c r="P3023">
        <v>117</v>
      </c>
      <c r="Q3023" s="6">
        <f>E3023/Table1_2[[#This Row],[backers_count]]</f>
        <v>50.689320388349515</v>
      </c>
    </row>
    <row r="3024" spans="1:17" x14ac:dyDescent="0.35">
      <c r="A3024">
        <v>3022</v>
      </c>
      <c r="B3024" t="s">
        <v>3022</v>
      </c>
      <c r="C3024" t="s">
        <v>7132</v>
      </c>
      <c r="D3024" s="6">
        <v>10000</v>
      </c>
      <c r="E3024" s="6">
        <v>10088</v>
      </c>
      <c r="F3024" t="s">
        <v>8219</v>
      </c>
      <c r="G3024" t="s">
        <v>8224</v>
      </c>
      <c r="H3024" t="s">
        <v>8246</v>
      </c>
      <c r="I3024" s="7">
        <v>1472338409</v>
      </c>
      <c r="J3024" s="7">
        <v>1468450409</v>
      </c>
      <c r="K3024" t="b">
        <v>0</v>
      </c>
      <c r="L3024">
        <v>62</v>
      </c>
      <c r="M3024" t="b">
        <v>1</v>
      </c>
      <c r="N3024" s="7" t="s">
        <v>8320</v>
      </c>
      <c r="O3024" s="7" t="s">
        <v>8360</v>
      </c>
      <c r="P3024">
        <v>101</v>
      </c>
      <c r="Q3024" s="6">
        <f>E3024/Table1_2[[#This Row],[backers_count]]</f>
        <v>162.70967741935485</v>
      </c>
    </row>
    <row r="3025" spans="1:17" x14ac:dyDescent="0.35">
      <c r="A3025">
        <v>3023</v>
      </c>
      <c r="B3025" t="s">
        <v>3023</v>
      </c>
      <c r="C3025" t="s">
        <v>7133</v>
      </c>
      <c r="D3025" s="6">
        <v>700</v>
      </c>
      <c r="E3025" s="6">
        <v>721</v>
      </c>
      <c r="F3025" t="s">
        <v>8219</v>
      </c>
      <c r="G3025" t="s">
        <v>8225</v>
      </c>
      <c r="H3025" t="s">
        <v>8247</v>
      </c>
      <c r="I3025" s="7">
        <v>1434039186</v>
      </c>
      <c r="J3025" s="7">
        <v>1430151186</v>
      </c>
      <c r="K3025" t="b">
        <v>0</v>
      </c>
      <c r="L3025">
        <v>6</v>
      </c>
      <c r="M3025" t="b">
        <v>1</v>
      </c>
      <c r="N3025" s="7" t="s">
        <v>8320</v>
      </c>
      <c r="O3025" s="7" t="s">
        <v>8360</v>
      </c>
      <c r="P3025">
        <v>103</v>
      </c>
      <c r="Q3025" s="6">
        <f>E3025/Table1_2[[#This Row],[backers_count]]</f>
        <v>120.16666666666667</v>
      </c>
    </row>
    <row r="3026" spans="1:17" x14ac:dyDescent="0.35">
      <c r="A3026">
        <v>3024</v>
      </c>
      <c r="B3026" t="s">
        <v>3024</v>
      </c>
      <c r="C3026" t="s">
        <v>7134</v>
      </c>
      <c r="D3026" s="6">
        <v>5000</v>
      </c>
      <c r="E3026" s="6">
        <v>12321</v>
      </c>
      <c r="F3026" t="s">
        <v>8219</v>
      </c>
      <c r="G3026" t="s">
        <v>8224</v>
      </c>
      <c r="H3026" t="s">
        <v>8246</v>
      </c>
      <c r="I3026" s="7">
        <v>1349567475</v>
      </c>
      <c r="J3026" s="7">
        <v>1346975475</v>
      </c>
      <c r="K3026" t="b">
        <v>0</v>
      </c>
      <c r="L3026">
        <v>182</v>
      </c>
      <c r="M3026" t="b">
        <v>1</v>
      </c>
      <c r="N3026" s="7" t="s">
        <v>8320</v>
      </c>
      <c r="O3026" s="7" t="s">
        <v>8360</v>
      </c>
      <c r="P3026">
        <v>247</v>
      </c>
      <c r="Q3026" s="6">
        <f>E3026/Table1_2[[#This Row],[backers_count]]</f>
        <v>67.697802197802204</v>
      </c>
    </row>
    <row r="3027" spans="1:17" x14ac:dyDescent="0.35">
      <c r="A3027">
        <v>3025</v>
      </c>
      <c r="B3027" t="s">
        <v>3025</v>
      </c>
      <c r="C3027" t="s">
        <v>7135</v>
      </c>
      <c r="D3027" s="6">
        <v>2500</v>
      </c>
      <c r="E3027" s="6">
        <v>7555</v>
      </c>
      <c r="F3027" t="s">
        <v>8219</v>
      </c>
      <c r="G3027" t="s">
        <v>8225</v>
      </c>
      <c r="H3027" t="s">
        <v>8247</v>
      </c>
      <c r="I3027" s="7">
        <v>1401465600</v>
      </c>
      <c r="J3027" s="7">
        <v>1399032813</v>
      </c>
      <c r="K3027" t="b">
        <v>0</v>
      </c>
      <c r="L3027">
        <v>145</v>
      </c>
      <c r="M3027" t="b">
        <v>1</v>
      </c>
      <c r="N3027" s="7" t="s">
        <v>8320</v>
      </c>
      <c r="O3027" s="7" t="s">
        <v>8360</v>
      </c>
      <c r="P3027">
        <v>303</v>
      </c>
      <c r="Q3027" s="6">
        <f>E3027/Table1_2[[#This Row],[backers_count]]</f>
        <v>52.103448275862071</v>
      </c>
    </row>
    <row r="3028" spans="1:17" x14ac:dyDescent="0.35">
      <c r="A3028">
        <v>3026</v>
      </c>
      <c r="B3028" t="s">
        <v>3026</v>
      </c>
      <c r="C3028" t="s">
        <v>7136</v>
      </c>
      <c r="D3028" s="6">
        <v>900</v>
      </c>
      <c r="E3028" s="6">
        <v>1290</v>
      </c>
      <c r="F3028" t="s">
        <v>8219</v>
      </c>
      <c r="G3028" t="s">
        <v>8225</v>
      </c>
      <c r="H3028" t="s">
        <v>8247</v>
      </c>
      <c r="I3028" s="7">
        <v>1488538892</v>
      </c>
      <c r="J3028" s="7">
        <v>1487329292</v>
      </c>
      <c r="K3028" t="b">
        <v>0</v>
      </c>
      <c r="L3028">
        <v>25</v>
      </c>
      <c r="M3028" t="b">
        <v>1</v>
      </c>
      <c r="N3028" s="7" t="s">
        <v>8320</v>
      </c>
      <c r="O3028" s="7" t="s">
        <v>8360</v>
      </c>
      <c r="P3028">
        <v>144</v>
      </c>
      <c r="Q3028" s="6">
        <f>E3028/Table1_2[[#This Row],[backers_count]]</f>
        <v>51.6</v>
      </c>
    </row>
    <row r="3029" spans="1:17" x14ac:dyDescent="0.35">
      <c r="A3029">
        <v>3027</v>
      </c>
      <c r="B3029" t="s">
        <v>3027</v>
      </c>
      <c r="C3029" t="s">
        <v>7137</v>
      </c>
      <c r="D3029" s="6">
        <v>40000</v>
      </c>
      <c r="E3029" s="6">
        <v>52576</v>
      </c>
      <c r="F3029" t="s">
        <v>8219</v>
      </c>
      <c r="G3029" t="s">
        <v>8224</v>
      </c>
      <c r="H3029" t="s">
        <v>8246</v>
      </c>
      <c r="I3029" s="7">
        <v>1426866851</v>
      </c>
      <c r="J3029" s="7">
        <v>1424278451</v>
      </c>
      <c r="K3029" t="b">
        <v>0</v>
      </c>
      <c r="L3029">
        <v>320</v>
      </c>
      <c r="M3029" t="b">
        <v>1</v>
      </c>
      <c r="N3029" s="7" t="s">
        <v>8320</v>
      </c>
      <c r="O3029" s="7" t="s">
        <v>8360</v>
      </c>
      <c r="P3029">
        <v>132</v>
      </c>
      <c r="Q3029" s="6">
        <f>E3029/Table1_2[[#This Row],[backers_count]]</f>
        <v>164.3</v>
      </c>
    </row>
    <row r="3030" spans="1:17" x14ac:dyDescent="0.35">
      <c r="A3030">
        <v>3028</v>
      </c>
      <c r="B3030" t="s">
        <v>3028</v>
      </c>
      <c r="C3030" t="s">
        <v>7138</v>
      </c>
      <c r="D3030" s="6">
        <v>5000</v>
      </c>
      <c r="E3030" s="6">
        <v>8401</v>
      </c>
      <c r="F3030" t="s">
        <v>8219</v>
      </c>
      <c r="G3030" t="s">
        <v>8224</v>
      </c>
      <c r="H3030" t="s">
        <v>8246</v>
      </c>
      <c r="I3030" s="7">
        <v>1471242025</v>
      </c>
      <c r="J3030" s="7">
        <v>1468650025</v>
      </c>
      <c r="K3030" t="b">
        <v>0</v>
      </c>
      <c r="L3030">
        <v>99</v>
      </c>
      <c r="M3030" t="b">
        <v>1</v>
      </c>
      <c r="N3030" s="7" t="s">
        <v>8320</v>
      </c>
      <c r="O3030" s="7" t="s">
        <v>8360</v>
      </c>
      <c r="P3030">
        <v>169</v>
      </c>
      <c r="Q3030" s="6">
        <f>E3030/Table1_2[[#This Row],[backers_count]]</f>
        <v>84.858585858585855</v>
      </c>
    </row>
    <row r="3031" spans="1:17" x14ac:dyDescent="0.35">
      <c r="A3031">
        <v>3029</v>
      </c>
      <c r="B3031" t="s">
        <v>3029</v>
      </c>
      <c r="C3031" t="s">
        <v>7139</v>
      </c>
      <c r="D3031" s="6">
        <v>30000</v>
      </c>
      <c r="E3031" s="6">
        <v>32903</v>
      </c>
      <c r="F3031" t="s">
        <v>8219</v>
      </c>
      <c r="G3031" t="s">
        <v>8224</v>
      </c>
      <c r="H3031" t="s">
        <v>8246</v>
      </c>
      <c r="I3031" s="7">
        <v>1416285300</v>
      </c>
      <c r="J3031" s="7">
        <v>1413824447</v>
      </c>
      <c r="K3031" t="b">
        <v>0</v>
      </c>
      <c r="L3031">
        <v>348</v>
      </c>
      <c r="M3031" t="b">
        <v>1</v>
      </c>
      <c r="N3031" s="7" t="s">
        <v>8320</v>
      </c>
      <c r="O3031" s="7" t="s">
        <v>8360</v>
      </c>
      <c r="P3031">
        <v>110</v>
      </c>
      <c r="Q3031" s="6">
        <f>E3031/Table1_2[[#This Row],[backers_count]]</f>
        <v>94.548850574712645</v>
      </c>
    </row>
    <row r="3032" spans="1:17" x14ac:dyDescent="0.35">
      <c r="A3032">
        <v>3030</v>
      </c>
      <c r="B3032" t="s">
        <v>3030</v>
      </c>
      <c r="C3032" t="s">
        <v>7140</v>
      </c>
      <c r="D3032" s="6">
        <v>1750</v>
      </c>
      <c r="E3032" s="6">
        <v>1867</v>
      </c>
      <c r="F3032" t="s">
        <v>8219</v>
      </c>
      <c r="G3032" t="s">
        <v>8224</v>
      </c>
      <c r="H3032" t="s">
        <v>8246</v>
      </c>
      <c r="I3032" s="7">
        <v>1442426171</v>
      </c>
      <c r="J3032" s="7">
        <v>1439834171</v>
      </c>
      <c r="K3032" t="b">
        <v>0</v>
      </c>
      <c r="L3032">
        <v>41</v>
      </c>
      <c r="M3032" t="b">
        <v>1</v>
      </c>
      <c r="N3032" s="7" t="s">
        <v>8320</v>
      </c>
      <c r="O3032" s="7" t="s">
        <v>8360</v>
      </c>
      <c r="P3032">
        <v>107</v>
      </c>
      <c r="Q3032" s="6">
        <f>E3032/Table1_2[[#This Row],[backers_count]]</f>
        <v>45.536585365853661</v>
      </c>
    </row>
    <row r="3033" spans="1:17" x14ac:dyDescent="0.35">
      <c r="A3033">
        <v>3031</v>
      </c>
      <c r="B3033" t="s">
        <v>3031</v>
      </c>
      <c r="C3033" t="s">
        <v>7141</v>
      </c>
      <c r="D3033" s="6">
        <v>1500</v>
      </c>
      <c r="E3033" s="6">
        <v>1500</v>
      </c>
      <c r="F3033" t="s">
        <v>8219</v>
      </c>
      <c r="G3033" t="s">
        <v>8224</v>
      </c>
      <c r="H3033" t="s">
        <v>8246</v>
      </c>
      <c r="I3033" s="7">
        <v>1476479447</v>
      </c>
      <c r="J3033" s="7">
        <v>1471295447</v>
      </c>
      <c r="K3033" t="b">
        <v>0</v>
      </c>
      <c r="L3033">
        <v>29</v>
      </c>
      <c r="M3033" t="b">
        <v>1</v>
      </c>
      <c r="N3033" s="7" t="s">
        <v>8320</v>
      </c>
      <c r="O3033" s="7" t="s">
        <v>8360</v>
      </c>
      <c r="P3033">
        <v>100</v>
      </c>
      <c r="Q3033" s="6">
        <f>E3033/Table1_2[[#This Row],[backers_count]]</f>
        <v>51.724137931034484</v>
      </c>
    </row>
    <row r="3034" spans="1:17" x14ac:dyDescent="0.35">
      <c r="A3034">
        <v>3032</v>
      </c>
      <c r="B3034" t="s">
        <v>3032</v>
      </c>
      <c r="C3034" t="s">
        <v>7142</v>
      </c>
      <c r="D3034" s="6">
        <v>1000</v>
      </c>
      <c r="E3034" s="6">
        <v>1272</v>
      </c>
      <c r="F3034" t="s">
        <v>8219</v>
      </c>
      <c r="G3034" t="s">
        <v>8224</v>
      </c>
      <c r="H3034" t="s">
        <v>8246</v>
      </c>
      <c r="I3034" s="7">
        <v>1441933459</v>
      </c>
      <c r="J3034" s="7">
        <v>1439341459</v>
      </c>
      <c r="K3034" t="b">
        <v>0</v>
      </c>
      <c r="L3034">
        <v>25</v>
      </c>
      <c r="M3034" t="b">
        <v>1</v>
      </c>
      <c r="N3034" s="7" t="s">
        <v>8320</v>
      </c>
      <c r="O3034" s="7" t="s">
        <v>8360</v>
      </c>
      <c r="P3034">
        <v>128</v>
      </c>
      <c r="Q3034" s="6">
        <f>E3034/Table1_2[[#This Row],[backers_count]]</f>
        <v>50.88</v>
      </c>
    </row>
    <row r="3035" spans="1:17" x14ac:dyDescent="0.35">
      <c r="A3035">
        <v>3033</v>
      </c>
      <c r="B3035" t="s">
        <v>3033</v>
      </c>
      <c r="C3035" t="s">
        <v>7143</v>
      </c>
      <c r="D3035" s="6">
        <v>3000</v>
      </c>
      <c r="E3035" s="6">
        <v>4396</v>
      </c>
      <c r="F3035" t="s">
        <v>8219</v>
      </c>
      <c r="G3035" t="s">
        <v>8224</v>
      </c>
      <c r="H3035" t="s">
        <v>8246</v>
      </c>
      <c r="I3035" s="7">
        <v>1471487925</v>
      </c>
      <c r="J3035" s="7">
        <v>1468895925</v>
      </c>
      <c r="K3035" t="b">
        <v>0</v>
      </c>
      <c r="L3035">
        <v>23</v>
      </c>
      <c r="M3035" t="b">
        <v>1</v>
      </c>
      <c r="N3035" s="7" t="s">
        <v>8320</v>
      </c>
      <c r="O3035" s="7" t="s">
        <v>8360</v>
      </c>
      <c r="P3035">
        <v>147</v>
      </c>
      <c r="Q3035" s="6">
        <f>E3035/Table1_2[[#This Row],[backers_count]]</f>
        <v>191.13043478260869</v>
      </c>
    </row>
    <row r="3036" spans="1:17" x14ac:dyDescent="0.35">
      <c r="A3036">
        <v>3034</v>
      </c>
      <c r="B3036" t="s">
        <v>3034</v>
      </c>
      <c r="C3036" t="s">
        <v>7144</v>
      </c>
      <c r="D3036" s="6">
        <v>100000</v>
      </c>
      <c r="E3036" s="6">
        <v>112536</v>
      </c>
      <c r="F3036" t="s">
        <v>8219</v>
      </c>
      <c r="G3036" t="s">
        <v>8224</v>
      </c>
      <c r="H3036" t="s">
        <v>8246</v>
      </c>
      <c r="I3036" s="7">
        <v>1477972740</v>
      </c>
      <c r="J3036" s="7">
        <v>1475326255</v>
      </c>
      <c r="K3036" t="b">
        <v>0</v>
      </c>
      <c r="L3036">
        <v>1260</v>
      </c>
      <c r="M3036" t="b">
        <v>1</v>
      </c>
      <c r="N3036" s="7" t="s">
        <v>8320</v>
      </c>
      <c r="O3036" s="7" t="s">
        <v>8360</v>
      </c>
      <c r="P3036">
        <v>113</v>
      </c>
      <c r="Q3036" s="6">
        <f>E3036/Table1_2[[#This Row],[backers_count]]</f>
        <v>89.314285714285717</v>
      </c>
    </row>
    <row r="3037" spans="1:17" x14ac:dyDescent="0.35">
      <c r="A3037">
        <v>3035</v>
      </c>
      <c r="B3037" t="s">
        <v>3035</v>
      </c>
      <c r="C3037" t="s">
        <v>7145</v>
      </c>
      <c r="D3037" s="6">
        <v>25000</v>
      </c>
      <c r="E3037" s="6">
        <v>27196.71</v>
      </c>
      <c r="F3037" t="s">
        <v>8219</v>
      </c>
      <c r="G3037" t="s">
        <v>8224</v>
      </c>
      <c r="H3037" t="s">
        <v>8246</v>
      </c>
      <c r="I3037" s="7">
        <v>1367674009</v>
      </c>
      <c r="J3037" s="7">
        <v>1365082009</v>
      </c>
      <c r="K3037" t="b">
        <v>0</v>
      </c>
      <c r="L3037">
        <v>307</v>
      </c>
      <c r="M3037" t="b">
        <v>1</v>
      </c>
      <c r="N3037" s="7" t="s">
        <v>8320</v>
      </c>
      <c r="O3037" s="7" t="s">
        <v>8360</v>
      </c>
      <c r="P3037">
        <v>109</v>
      </c>
      <c r="Q3037" s="6">
        <f>E3037/Table1_2[[#This Row],[backers_count]]</f>
        <v>88.588631921824103</v>
      </c>
    </row>
    <row r="3038" spans="1:17" x14ac:dyDescent="0.35">
      <c r="A3038">
        <v>3036</v>
      </c>
      <c r="B3038" t="s">
        <v>3036</v>
      </c>
      <c r="C3038" t="s">
        <v>7146</v>
      </c>
      <c r="D3038" s="6">
        <v>25000</v>
      </c>
      <c r="E3038" s="6">
        <v>31683</v>
      </c>
      <c r="F3038" t="s">
        <v>8219</v>
      </c>
      <c r="G3038" t="s">
        <v>8224</v>
      </c>
      <c r="H3038" t="s">
        <v>8246</v>
      </c>
      <c r="I3038" s="7">
        <v>1376654340</v>
      </c>
      <c r="J3038" s="7">
        <v>1373568644</v>
      </c>
      <c r="K3038" t="b">
        <v>0</v>
      </c>
      <c r="L3038">
        <v>329</v>
      </c>
      <c r="M3038" t="b">
        <v>1</v>
      </c>
      <c r="N3038" s="7" t="s">
        <v>8320</v>
      </c>
      <c r="O3038" s="7" t="s">
        <v>8360</v>
      </c>
      <c r="P3038">
        <v>127</v>
      </c>
      <c r="Q3038" s="6">
        <f>E3038/Table1_2[[#This Row],[backers_count]]</f>
        <v>96.300911854103347</v>
      </c>
    </row>
    <row r="3039" spans="1:17" x14ac:dyDescent="0.35">
      <c r="A3039">
        <v>3037</v>
      </c>
      <c r="B3039" t="s">
        <v>3037</v>
      </c>
      <c r="C3039" t="s">
        <v>7147</v>
      </c>
      <c r="D3039" s="6">
        <v>500</v>
      </c>
      <c r="E3039" s="6">
        <v>1066</v>
      </c>
      <c r="F3039" t="s">
        <v>8219</v>
      </c>
      <c r="G3039" t="s">
        <v>8224</v>
      </c>
      <c r="H3039" t="s">
        <v>8246</v>
      </c>
      <c r="I3039" s="7">
        <v>1285995540</v>
      </c>
      <c r="J3039" s="7">
        <v>1279574773</v>
      </c>
      <c r="K3039" t="b">
        <v>0</v>
      </c>
      <c r="L3039">
        <v>32</v>
      </c>
      <c r="M3039" t="b">
        <v>1</v>
      </c>
      <c r="N3039" s="7" t="s">
        <v>8320</v>
      </c>
      <c r="O3039" s="7" t="s">
        <v>8360</v>
      </c>
      <c r="P3039">
        <v>214</v>
      </c>
      <c r="Q3039" s="6">
        <f>E3039/Table1_2[[#This Row],[backers_count]]</f>
        <v>33.3125</v>
      </c>
    </row>
    <row r="3040" spans="1:17" x14ac:dyDescent="0.35">
      <c r="A3040">
        <v>3038</v>
      </c>
      <c r="B3040" t="s">
        <v>3038</v>
      </c>
      <c r="C3040" t="s">
        <v>7148</v>
      </c>
      <c r="D3040" s="6">
        <v>1000</v>
      </c>
      <c r="E3040" s="6">
        <v>1005</v>
      </c>
      <c r="F3040" t="s">
        <v>8219</v>
      </c>
      <c r="G3040" t="s">
        <v>8224</v>
      </c>
      <c r="H3040" t="s">
        <v>8246</v>
      </c>
      <c r="I3040" s="7">
        <v>1457071397</v>
      </c>
      <c r="J3040" s="7">
        <v>1451887397</v>
      </c>
      <c r="K3040" t="b">
        <v>0</v>
      </c>
      <c r="L3040">
        <v>27</v>
      </c>
      <c r="M3040" t="b">
        <v>1</v>
      </c>
      <c r="N3040" s="7" t="s">
        <v>8320</v>
      </c>
      <c r="O3040" s="7" t="s">
        <v>8360</v>
      </c>
      <c r="P3040">
        <v>101</v>
      </c>
      <c r="Q3040" s="6">
        <f>E3040/Table1_2[[#This Row],[backers_count]]</f>
        <v>37.222222222222221</v>
      </c>
    </row>
    <row r="3041" spans="1:17" x14ac:dyDescent="0.35">
      <c r="A3041">
        <v>3039</v>
      </c>
      <c r="B3041" t="s">
        <v>3039</v>
      </c>
      <c r="C3041" t="s">
        <v>7149</v>
      </c>
      <c r="D3041" s="6">
        <v>20000</v>
      </c>
      <c r="E3041" s="6">
        <v>21742.78</v>
      </c>
      <c r="F3041" t="s">
        <v>8219</v>
      </c>
      <c r="G3041" t="s">
        <v>8224</v>
      </c>
      <c r="H3041" t="s">
        <v>8246</v>
      </c>
      <c r="I3041" s="7">
        <v>1388303940</v>
      </c>
      <c r="J3041" s="7">
        <v>1386011038</v>
      </c>
      <c r="K3041" t="b">
        <v>0</v>
      </c>
      <c r="L3041">
        <v>236</v>
      </c>
      <c r="M3041" t="b">
        <v>1</v>
      </c>
      <c r="N3041" s="7" t="s">
        <v>8320</v>
      </c>
      <c r="O3041" s="7" t="s">
        <v>8360</v>
      </c>
      <c r="P3041">
        <v>109</v>
      </c>
      <c r="Q3041" s="6">
        <f>E3041/Table1_2[[#This Row],[backers_count]]</f>
        <v>92.130423728813554</v>
      </c>
    </row>
    <row r="3042" spans="1:17" x14ac:dyDescent="0.35">
      <c r="A3042">
        <v>3040</v>
      </c>
      <c r="B3042" t="s">
        <v>3040</v>
      </c>
      <c r="C3042" t="s">
        <v>7150</v>
      </c>
      <c r="D3042" s="6">
        <v>3000</v>
      </c>
      <c r="E3042" s="6">
        <v>3225</v>
      </c>
      <c r="F3042" t="s">
        <v>8219</v>
      </c>
      <c r="G3042" t="s">
        <v>8224</v>
      </c>
      <c r="H3042" t="s">
        <v>8246</v>
      </c>
      <c r="I3042" s="7">
        <v>1435359600</v>
      </c>
      <c r="J3042" s="7">
        <v>1434999621</v>
      </c>
      <c r="K3042" t="b">
        <v>0</v>
      </c>
      <c r="L3042">
        <v>42</v>
      </c>
      <c r="M3042" t="b">
        <v>1</v>
      </c>
      <c r="N3042" s="7" t="s">
        <v>8320</v>
      </c>
      <c r="O3042" s="7" t="s">
        <v>8360</v>
      </c>
      <c r="P3042">
        <v>108</v>
      </c>
      <c r="Q3042" s="6">
        <f>E3042/Table1_2[[#This Row],[backers_count]]</f>
        <v>76.785714285714292</v>
      </c>
    </row>
    <row r="3043" spans="1:17" x14ac:dyDescent="0.35">
      <c r="A3043">
        <v>3041</v>
      </c>
      <c r="B3043" t="s">
        <v>3041</v>
      </c>
      <c r="C3043" t="s">
        <v>7151</v>
      </c>
      <c r="D3043" s="6">
        <v>8300</v>
      </c>
      <c r="E3043" s="6">
        <v>9170</v>
      </c>
      <c r="F3043" t="s">
        <v>8219</v>
      </c>
      <c r="G3043" t="s">
        <v>8224</v>
      </c>
      <c r="H3043" t="s">
        <v>8246</v>
      </c>
      <c r="I3043" s="7">
        <v>1453323048</v>
      </c>
      <c r="J3043" s="7">
        <v>1450731048</v>
      </c>
      <c r="K3043" t="b">
        <v>0</v>
      </c>
      <c r="L3043">
        <v>95</v>
      </c>
      <c r="M3043" t="b">
        <v>1</v>
      </c>
      <c r="N3043" s="7" t="s">
        <v>8320</v>
      </c>
      <c r="O3043" s="7" t="s">
        <v>8360</v>
      </c>
      <c r="P3043">
        <v>111</v>
      </c>
      <c r="Q3043" s="6">
        <f>E3043/Table1_2[[#This Row],[backers_count]]</f>
        <v>96.526315789473685</v>
      </c>
    </row>
    <row r="3044" spans="1:17" x14ac:dyDescent="0.35">
      <c r="A3044">
        <v>3042</v>
      </c>
      <c r="B3044" t="s">
        <v>3042</v>
      </c>
      <c r="C3044" t="s">
        <v>7152</v>
      </c>
      <c r="D3044" s="6">
        <v>1500</v>
      </c>
      <c r="E3044" s="6">
        <v>1920</v>
      </c>
      <c r="F3044" t="s">
        <v>8219</v>
      </c>
      <c r="G3044" t="s">
        <v>8225</v>
      </c>
      <c r="H3044" t="s">
        <v>8247</v>
      </c>
      <c r="I3044" s="7">
        <v>1444149047</v>
      </c>
      <c r="J3044" s="7">
        <v>1441557047</v>
      </c>
      <c r="K3044" t="b">
        <v>0</v>
      </c>
      <c r="L3044">
        <v>37</v>
      </c>
      <c r="M3044" t="b">
        <v>1</v>
      </c>
      <c r="N3044" s="7" t="s">
        <v>8320</v>
      </c>
      <c r="O3044" s="7" t="s">
        <v>8360</v>
      </c>
      <c r="P3044">
        <v>128</v>
      </c>
      <c r="Q3044" s="6">
        <f>E3044/Table1_2[[#This Row],[backers_count]]</f>
        <v>51.891891891891895</v>
      </c>
    </row>
    <row r="3045" spans="1:17" x14ac:dyDescent="0.35">
      <c r="A3045">
        <v>3043</v>
      </c>
      <c r="B3045" t="s">
        <v>3043</v>
      </c>
      <c r="C3045" t="s">
        <v>7153</v>
      </c>
      <c r="D3045" s="6">
        <v>15000</v>
      </c>
      <c r="E3045" s="6">
        <v>16501</v>
      </c>
      <c r="F3045" t="s">
        <v>8219</v>
      </c>
      <c r="G3045" t="s">
        <v>8229</v>
      </c>
      <c r="H3045" t="s">
        <v>8251</v>
      </c>
      <c r="I3045" s="7">
        <v>1429152600</v>
      </c>
      <c r="J3045" s="7">
        <v>1426815699</v>
      </c>
      <c r="K3045" t="b">
        <v>0</v>
      </c>
      <c r="L3045">
        <v>128</v>
      </c>
      <c r="M3045" t="b">
        <v>1</v>
      </c>
      <c r="N3045" s="7" t="s">
        <v>8320</v>
      </c>
      <c r="O3045" s="7" t="s">
        <v>8360</v>
      </c>
      <c r="P3045">
        <v>111</v>
      </c>
      <c r="Q3045" s="6">
        <f>E3045/Table1_2[[#This Row],[backers_count]]</f>
        <v>128.9140625</v>
      </c>
    </row>
    <row r="3046" spans="1:17" x14ac:dyDescent="0.35">
      <c r="A3046">
        <v>3044</v>
      </c>
      <c r="B3046" t="s">
        <v>3044</v>
      </c>
      <c r="C3046" t="s">
        <v>7154</v>
      </c>
      <c r="D3046" s="6">
        <v>12000</v>
      </c>
      <c r="E3046" s="6">
        <v>13121</v>
      </c>
      <c r="F3046" t="s">
        <v>8219</v>
      </c>
      <c r="G3046" t="s">
        <v>8224</v>
      </c>
      <c r="H3046" t="s">
        <v>8246</v>
      </c>
      <c r="I3046" s="7">
        <v>1454433998</v>
      </c>
      <c r="J3046" s="7">
        <v>1453137998</v>
      </c>
      <c r="K3046" t="b">
        <v>0</v>
      </c>
      <c r="L3046">
        <v>156</v>
      </c>
      <c r="M3046" t="b">
        <v>1</v>
      </c>
      <c r="N3046" s="7" t="s">
        <v>8320</v>
      </c>
      <c r="O3046" s="7" t="s">
        <v>8360</v>
      </c>
      <c r="P3046">
        <v>110</v>
      </c>
      <c r="Q3046" s="6">
        <f>E3046/Table1_2[[#This Row],[backers_count]]</f>
        <v>84.108974358974365</v>
      </c>
    </row>
    <row r="3047" spans="1:17" x14ac:dyDescent="0.35">
      <c r="A3047">
        <v>3045</v>
      </c>
      <c r="B3047" t="s">
        <v>3045</v>
      </c>
      <c r="C3047" t="s">
        <v>7155</v>
      </c>
      <c r="D3047" s="6">
        <v>4000</v>
      </c>
      <c r="E3047" s="6">
        <v>5308.26</v>
      </c>
      <c r="F3047" t="s">
        <v>8219</v>
      </c>
      <c r="G3047" t="s">
        <v>8224</v>
      </c>
      <c r="H3047" t="s">
        <v>8246</v>
      </c>
      <c r="I3047" s="7">
        <v>1408679055</v>
      </c>
      <c r="J3047" s="7">
        <v>1406087055</v>
      </c>
      <c r="K3047" t="b">
        <v>0</v>
      </c>
      <c r="L3047">
        <v>64</v>
      </c>
      <c r="M3047" t="b">
        <v>1</v>
      </c>
      <c r="N3047" s="7" t="s">
        <v>8320</v>
      </c>
      <c r="O3047" s="7" t="s">
        <v>8360</v>
      </c>
      <c r="P3047">
        <v>133</v>
      </c>
      <c r="Q3047" s="6">
        <f>E3047/Table1_2[[#This Row],[backers_count]]</f>
        <v>82.941562500000003</v>
      </c>
    </row>
    <row r="3048" spans="1:17" x14ac:dyDescent="0.35">
      <c r="A3048">
        <v>3046</v>
      </c>
      <c r="B3048" t="s">
        <v>3046</v>
      </c>
      <c r="C3048" t="s">
        <v>7156</v>
      </c>
      <c r="D3048" s="6">
        <v>7900</v>
      </c>
      <c r="E3048" s="6">
        <v>15077</v>
      </c>
      <c r="F3048" t="s">
        <v>8219</v>
      </c>
      <c r="G3048" t="s">
        <v>8224</v>
      </c>
      <c r="H3048" t="s">
        <v>8246</v>
      </c>
      <c r="I3048" s="7">
        <v>1410324720</v>
      </c>
      <c r="J3048" s="7">
        <v>1407784586</v>
      </c>
      <c r="K3048" t="b">
        <v>0</v>
      </c>
      <c r="L3048">
        <v>58</v>
      </c>
      <c r="M3048" t="b">
        <v>1</v>
      </c>
      <c r="N3048" s="7" t="s">
        <v>8320</v>
      </c>
      <c r="O3048" s="7" t="s">
        <v>8360</v>
      </c>
      <c r="P3048">
        <v>191</v>
      </c>
      <c r="Q3048" s="6">
        <f>E3048/Table1_2[[#This Row],[backers_count]]</f>
        <v>259.94827586206895</v>
      </c>
    </row>
    <row r="3049" spans="1:17" x14ac:dyDescent="0.35">
      <c r="A3049">
        <v>3047</v>
      </c>
      <c r="B3049" t="s">
        <v>3047</v>
      </c>
      <c r="C3049" t="s">
        <v>7157</v>
      </c>
      <c r="D3049" s="6">
        <v>500</v>
      </c>
      <c r="E3049" s="6">
        <v>745</v>
      </c>
      <c r="F3049" t="s">
        <v>8219</v>
      </c>
      <c r="G3049" t="s">
        <v>8224</v>
      </c>
      <c r="H3049" t="s">
        <v>8246</v>
      </c>
      <c r="I3049" s="7">
        <v>1461762960</v>
      </c>
      <c r="J3049" s="7">
        <v>1457999054</v>
      </c>
      <c r="K3049" t="b">
        <v>0</v>
      </c>
      <c r="L3049">
        <v>20</v>
      </c>
      <c r="M3049" t="b">
        <v>1</v>
      </c>
      <c r="N3049" s="7" t="s">
        <v>8320</v>
      </c>
      <c r="O3049" s="7" t="s">
        <v>8360</v>
      </c>
      <c r="P3049">
        <v>149</v>
      </c>
      <c r="Q3049" s="6">
        <f>E3049/Table1_2[[#This Row],[backers_count]]</f>
        <v>37.25</v>
      </c>
    </row>
    <row r="3050" spans="1:17" x14ac:dyDescent="0.35">
      <c r="A3050">
        <v>3048</v>
      </c>
      <c r="B3050" t="s">
        <v>3048</v>
      </c>
      <c r="C3050" t="s">
        <v>7158</v>
      </c>
      <c r="D3050" s="6">
        <v>5000</v>
      </c>
      <c r="E3050" s="6">
        <v>8320</v>
      </c>
      <c r="F3050" t="s">
        <v>8219</v>
      </c>
      <c r="G3050" t="s">
        <v>8224</v>
      </c>
      <c r="H3050" t="s">
        <v>8246</v>
      </c>
      <c r="I3050" s="7">
        <v>1420060920</v>
      </c>
      <c r="J3050" s="7">
        <v>1417556262</v>
      </c>
      <c r="K3050" t="b">
        <v>0</v>
      </c>
      <c r="L3050">
        <v>47</v>
      </c>
      <c r="M3050" t="b">
        <v>1</v>
      </c>
      <c r="N3050" s="7" t="s">
        <v>8320</v>
      </c>
      <c r="O3050" s="7" t="s">
        <v>8360</v>
      </c>
      <c r="P3050">
        <v>167</v>
      </c>
      <c r="Q3050" s="6">
        <f>E3050/Table1_2[[#This Row],[backers_count]]</f>
        <v>177.02127659574469</v>
      </c>
    </row>
    <row r="3051" spans="1:17" x14ac:dyDescent="0.35">
      <c r="A3051">
        <v>3049</v>
      </c>
      <c r="B3051" t="s">
        <v>3049</v>
      </c>
      <c r="C3051" t="s">
        <v>7159</v>
      </c>
      <c r="D3051" s="6">
        <v>3750</v>
      </c>
      <c r="E3051" s="6">
        <v>4000</v>
      </c>
      <c r="F3051" t="s">
        <v>8219</v>
      </c>
      <c r="G3051" t="s">
        <v>8224</v>
      </c>
      <c r="H3051" t="s">
        <v>8246</v>
      </c>
      <c r="I3051" s="7">
        <v>1434241255</v>
      </c>
      <c r="J3051" s="7">
        <v>1431649255</v>
      </c>
      <c r="K3051" t="b">
        <v>0</v>
      </c>
      <c r="L3051">
        <v>54</v>
      </c>
      <c r="M3051" t="b">
        <v>1</v>
      </c>
      <c r="N3051" s="7" t="s">
        <v>8320</v>
      </c>
      <c r="O3051" s="7" t="s">
        <v>8360</v>
      </c>
      <c r="P3051">
        <v>107</v>
      </c>
      <c r="Q3051" s="6">
        <f>E3051/Table1_2[[#This Row],[backers_count]]</f>
        <v>74.074074074074076</v>
      </c>
    </row>
    <row r="3052" spans="1:17" x14ac:dyDescent="0.35">
      <c r="A3052">
        <v>3050</v>
      </c>
      <c r="B3052" t="s">
        <v>3050</v>
      </c>
      <c r="C3052" t="s">
        <v>7160</v>
      </c>
      <c r="D3052" s="6">
        <v>600</v>
      </c>
      <c r="E3052" s="6">
        <v>636</v>
      </c>
      <c r="F3052" t="s">
        <v>8219</v>
      </c>
      <c r="G3052" t="s">
        <v>8224</v>
      </c>
      <c r="H3052" t="s">
        <v>8246</v>
      </c>
      <c r="I3052" s="7">
        <v>1462420960</v>
      </c>
      <c r="J3052" s="7">
        <v>1459828960</v>
      </c>
      <c r="K3052" t="b">
        <v>0</v>
      </c>
      <c r="L3052">
        <v>9</v>
      </c>
      <c r="M3052" t="b">
        <v>1</v>
      </c>
      <c r="N3052" s="7" t="s">
        <v>8320</v>
      </c>
      <c r="O3052" s="7" t="s">
        <v>8360</v>
      </c>
      <c r="P3052">
        <v>106</v>
      </c>
      <c r="Q3052" s="6">
        <f>E3052/Table1_2[[#This Row],[backers_count]]</f>
        <v>70.666666666666671</v>
      </c>
    </row>
    <row r="3053" spans="1:17" x14ac:dyDescent="0.35">
      <c r="A3053">
        <v>3051</v>
      </c>
      <c r="B3053" t="s">
        <v>3051</v>
      </c>
      <c r="C3053" t="s">
        <v>7161</v>
      </c>
      <c r="D3053" s="6">
        <v>3500</v>
      </c>
      <c r="E3053" s="6">
        <v>827</v>
      </c>
      <c r="F3053" t="s">
        <v>8221</v>
      </c>
      <c r="G3053" t="s">
        <v>8225</v>
      </c>
      <c r="H3053" t="s">
        <v>8247</v>
      </c>
      <c r="I3053" s="7">
        <v>1486547945</v>
      </c>
      <c r="J3053" s="7">
        <v>1483955945</v>
      </c>
      <c r="K3053" t="b">
        <v>1</v>
      </c>
      <c r="L3053">
        <v>35</v>
      </c>
      <c r="M3053" t="b">
        <v>0</v>
      </c>
      <c r="N3053" s="7" t="s">
        <v>8320</v>
      </c>
      <c r="O3053" s="7" t="s">
        <v>8360</v>
      </c>
      <c r="P3053">
        <v>24</v>
      </c>
      <c r="Q3053" s="6">
        <f>E3053/Table1_2[[#This Row],[backers_count]]</f>
        <v>23.62857142857143</v>
      </c>
    </row>
    <row r="3054" spans="1:17" x14ac:dyDescent="0.35">
      <c r="A3054">
        <v>3052</v>
      </c>
      <c r="B3054" t="s">
        <v>3052</v>
      </c>
      <c r="C3054" t="s">
        <v>7162</v>
      </c>
      <c r="D3054" s="6">
        <v>50000</v>
      </c>
      <c r="E3054" s="6">
        <v>75</v>
      </c>
      <c r="F3054" t="s">
        <v>8221</v>
      </c>
      <c r="G3054" t="s">
        <v>8224</v>
      </c>
      <c r="H3054" t="s">
        <v>8246</v>
      </c>
      <c r="I3054" s="7">
        <v>1432828740</v>
      </c>
      <c r="J3054" s="7">
        <v>1430237094</v>
      </c>
      <c r="K3054" t="b">
        <v>0</v>
      </c>
      <c r="L3054">
        <v>2</v>
      </c>
      <c r="M3054" t="b">
        <v>0</v>
      </c>
      <c r="N3054" s="7" t="s">
        <v>8320</v>
      </c>
      <c r="O3054" s="7" t="s">
        <v>8360</v>
      </c>
      <c r="P3054">
        <v>1</v>
      </c>
      <c r="Q3054" s="6">
        <f>E3054/Table1_2[[#This Row],[backers_count]]</f>
        <v>37.5</v>
      </c>
    </row>
    <row r="3055" spans="1:17" x14ac:dyDescent="0.35">
      <c r="A3055">
        <v>3053</v>
      </c>
      <c r="B3055" t="s">
        <v>3053</v>
      </c>
      <c r="C3055" t="s">
        <v>7163</v>
      </c>
      <c r="D3055" s="6">
        <v>10000</v>
      </c>
      <c r="E3055" s="6">
        <v>40</v>
      </c>
      <c r="F3055" t="s">
        <v>8221</v>
      </c>
      <c r="G3055" t="s">
        <v>8224</v>
      </c>
      <c r="H3055" t="s">
        <v>8246</v>
      </c>
      <c r="I3055" s="7">
        <v>1412222340</v>
      </c>
      <c r="J3055" s="7">
        <v>1407781013</v>
      </c>
      <c r="K3055" t="b">
        <v>0</v>
      </c>
      <c r="L3055">
        <v>3</v>
      </c>
      <c r="M3055" t="b">
        <v>0</v>
      </c>
      <c r="N3055" s="7" t="s">
        <v>8320</v>
      </c>
      <c r="O3055" s="7" t="s">
        <v>8360</v>
      </c>
      <c r="P3055">
        <v>1</v>
      </c>
      <c r="Q3055" s="6">
        <f>E3055/Table1_2[[#This Row],[backers_count]]</f>
        <v>13.333333333333334</v>
      </c>
    </row>
    <row r="3056" spans="1:17" x14ac:dyDescent="0.35">
      <c r="A3056">
        <v>3054</v>
      </c>
      <c r="B3056" t="s">
        <v>3054</v>
      </c>
      <c r="C3056" t="s">
        <v>7164</v>
      </c>
      <c r="D3056" s="6">
        <v>300</v>
      </c>
      <c r="E3056" s="6">
        <v>0</v>
      </c>
      <c r="F3056" t="s">
        <v>8221</v>
      </c>
      <c r="G3056" t="s">
        <v>8224</v>
      </c>
      <c r="H3056" t="s">
        <v>8246</v>
      </c>
      <c r="I3056" s="7">
        <v>1425258240</v>
      </c>
      <c r="J3056" s="7">
        <v>1422043154</v>
      </c>
      <c r="K3056" t="b">
        <v>0</v>
      </c>
      <c r="L3056">
        <v>0</v>
      </c>
      <c r="M3056" t="b">
        <v>0</v>
      </c>
      <c r="N3056" s="7" t="s">
        <v>8320</v>
      </c>
      <c r="O3056" s="7" t="s">
        <v>8360</v>
      </c>
      <c r="P3056">
        <v>0</v>
      </c>
      <c r="Q3056" s="6" t="e">
        <f>E3056/Table1_2[[#This Row],[backers_count]]</f>
        <v>#DIV/0!</v>
      </c>
    </row>
    <row r="3057" spans="1:17" x14ac:dyDescent="0.35">
      <c r="A3057">
        <v>3055</v>
      </c>
      <c r="B3057" t="s">
        <v>3055</v>
      </c>
      <c r="C3057" t="s">
        <v>7165</v>
      </c>
      <c r="D3057" s="6">
        <v>20000</v>
      </c>
      <c r="E3057" s="6">
        <v>1</v>
      </c>
      <c r="F3057" t="s">
        <v>8221</v>
      </c>
      <c r="G3057" t="s">
        <v>8224</v>
      </c>
      <c r="H3057" t="s">
        <v>8246</v>
      </c>
      <c r="I3057" s="7">
        <v>1420844390</v>
      </c>
      <c r="J3057" s="7">
        <v>1415660390</v>
      </c>
      <c r="K3057" t="b">
        <v>0</v>
      </c>
      <c r="L3057">
        <v>1</v>
      </c>
      <c r="M3057" t="b">
        <v>0</v>
      </c>
      <c r="N3057" s="7" t="s">
        <v>8320</v>
      </c>
      <c r="O3057" s="7" t="s">
        <v>8360</v>
      </c>
      <c r="P3057">
        <v>1</v>
      </c>
      <c r="Q3057" s="6">
        <f>E3057/Table1_2[[#This Row],[backers_count]]</f>
        <v>1</v>
      </c>
    </row>
    <row r="3058" spans="1:17" x14ac:dyDescent="0.35">
      <c r="A3058">
        <v>3056</v>
      </c>
      <c r="B3058" t="s">
        <v>3056</v>
      </c>
      <c r="C3058" t="s">
        <v>7166</v>
      </c>
      <c r="D3058" s="6">
        <v>25000</v>
      </c>
      <c r="E3058" s="6">
        <v>0</v>
      </c>
      <c r="F3058" t="s">
        <v>8221</v>
      </c>
      <c r="G3058" t="s">
        <v>8224</v>
      </c>
      <c r="H3058" t="s">
        <v>8246</v>
      </c>
      <c r="I3058" s="7">
        <v>1412003784</v>
      </c>
      <c r="J3058" s="7">
        <v>1406819784</v>
      </c>
      <c r="K3058" t="b">
        <v>0</v>
      </c>
      <c r="L3058">
        <v>0</v>
      </c>
      <c r="M3058" t="b">
        <v>0</v>
      </c>
      <c r="N3058" s="7" t="s">
        <v>8320</v>
      </c>
      <c r="O3058" s="7" t="s">
        <v>8360</v>
      </c>
      <c r="P3058">
        <v>0</v>
      </c>
      <c r="Q3058" s="6" t="e">
        <f>E3058/Table1_2[[#This Row],[backers_count]]</f>
        <v>#DIV/0!</v>
      </c>
    </row>
    <row r="3059" spans="1:17" x14ac:dyDescent="0.35">
      <c r="A3059">
        <v>3057</v>
      </c>
      <c r="B3059" t="s">
        <v>3057</v>
      </c>
      <c r="C3059" t="s">
        <v>7167</v>
      </c>
      <c r="D3059" s="6">
        <v>50000</v>
      </c>
      <c r="E3059" s="6">
        <v>0</v>
      </c>
      <c r="F3059" t="s">
        <v>8221</v>
      </c>
      <c r="G3059" t="s">
        <v>8225</v>
      </c>
      <c r="H3059" t="s">
        <v>8247</v>
      </c>
      <c r="I3059" s="7">
        <v>1459694211</v>
      </c>
      <c r="J3059" s="7">
        <v>1457105811</v>
      </c>
      <c r="K3059" t="b">
        <v>0</v>
      </c>
      <c r="L3059">
        <v>0</v>
      </c>
      <c r="M3059" t="b">
        <v>0</v>
      </c>
      <c r="N3059" s="7" t="s">
        <v>8320</v>
      </c>
      <c r="O3059" s="7" t="s">
        <v>8360</v>
      </c>
      <c r="P3059">
        <v>0</v>
      </c>
      <c r="Q3059" s="6" t="e">
        <f>E3059/Table1_2[[#This Row],[backers_count]]</f>
        <v>#DIV/0!</v>
      </c>
    </row>
    <row r="3060" spans="1:17" x14ac:dyDescent="0.35">
      <c r="A3060">
        <v>3058</v>
      </c>
      <c r="B3060" t="s">
        <v>3058</v>
      </c>
      <c r="C3060" t="s">
        <v>7168</v>
      </c>
      <c r="D3060" s="6">
        <v>18000</v>
      </c>
      <c r="E3060" s="6">
        <v>3</v>
      </c>
      <c r="F3060" t="s">
        <v>8221</v>
      </c>
      <c r="G3060" t="s">
        <v>8237</v>
      </c>
      <c r="H3060" t="s">
        <v>8249</v>
      </c>
      <c r="I3060" s="7">
        <v>1463734740</v>
      </c>
      <c r="J3060" s="7">
        <v>1459414740</v>
      </c>
      <c r="K3060" t="b">
        <v>0</v>
      </c>
      <c r="L3060">
        <v>3</v>
      </c>
      <c r="M3060" t="b">
        <v>0</v>
      </c>
      <c r="N3060" s="7" t="s">
        <v>8320</v>
      </c>
      <c r="O3060" s="7" t="s">
        <v>8360</v>
      </c>
      <c r="P3060">
        <v>1</v>
      </c>
      <c r="Q3060" s="6">
        <f>E3060/Table1_2[[#This Row],[backers_count]]</f>
        <v>1</v>
      </c>
    </row>
    <row r="3061" spans="1:17" x14ac:dyDescent="0.35">
      <c r="A3061">
        <v>3059</v>
      </c>
      <c r="B3061" t="s">
        <v>3059</v>
      </c>
      <c r="C3061" t="s">
        <v>7169</v>
      </c>
      <c r="D3061" s="6">
        <v>15000</v>
      </c>
      <c r="E3061" s="6">
        <v>451</v>
      </c>
      <c r="F3061" t="s">
        <v>8221</v>
      </c>
      <c r="G3061" t="s">
        <v>8224</v>
      </c>
      <c r="H3061" t="s">
        <v>8246</v>
      </c>
      <c r="I3061" s="7">
        <v>1407536846</v>
      </c>
      <c r="J3061" s="7">
        <v>1404944846</v>
      </c>
      <c r="K3061" t="b">
        <v>0</v>
      </c>
      <c r="L3061">
        <v>11</v>
      </c>
      <c r="M3061" t="b">
        <v>0</v>
      </c>
      <c r="N3061" s="7" t="s">
        <v>8320</v>
      </c>
      <c r="O3061" s="7" t="s">
        <v>8360</v>
      </c>
      <c r="P3061">
        <v>4</v>
      </c>
      <c r="Q3061" s="6">
        <f>E3061/Table1_2[[#This Row],[backers_count]]</f>
        <v>41</v>
      </c>
    </row>
    <row r="3062" spans="1:17" x14ac:dyDescent="0.35">
      <c r="A3062">
        <v>3060</v>
      </c>
      <c r="B3062" t="s">
        <v>3060</v>
      </c>
      <c r="C3062" t="s">
        <v>7170</v>
      </c>
      <c r="D3062" s="6">
        <v>220000</v>
      </c>
      <c r="E3062" s="6">
        <v>335</v>
      </c>
      <c r="F3062" t="s">
        <v>8221</v>
      </c>
      <c r="G3062" t="s">
        <v>8224</v>
      </c>
      <c r="H3062" t="s">
        <v>8246</v>
      </c>
      <c r="I3062" s="7">
        <v>1443422134</v>
      </c>
      <c r="J3062" s="7">
        <v>1440830134</v>
      </c>
      <c r="K3062" t="b">
        <v>0</v>
      </c>
      <c r="L3062">
        <v>6</v>
      </c>
      <c r="M3062" t="b">
        <v>0</v>
      </c>
      <c r="N3062" s="7" t="s">
        <v>8320</v>
      </c>
      <c r="O3062" s="7" t="s">
        <v>8360</v>
      </c>
      <c r="P3062">
        <v>1</v>
      </c>
      <c r="Q3062" s="6">
        <f>E3062/Table1_2[[#This Row],[backers_count]]</f>
        <v>55.833333333333336</v>
      </c>
    </row>
    <row r="3063" spans="1:17" x14ac:dyDescent="0.35">
      <c r="A3063">
        <v>3061</v>
      </c>
      <c r="B3063" t="s">
        <v>3061</v>
      </c>
      <c r="C3063" t="s">
        <v>7171</v>
      </c>
      <c r="D3063" s="6">
        <v>1000000</v>
      </c>
      <c r="E3063" s="6">
        <v>0</v>
      </c>
      <c r="F3063" t="s">
        <v>8221</v>
      </c>
      <c r="G3063" t="s">
        <v>8224</v>
      </c>
      <c r="H3063" t="s">
        <v>8246</v>
      </c>
      <c r="I3063" s="7">
        <v>1407955748</v>
      </c>
      <c r="J3063" s="7">
        <v>1405363748</v>
      </c>
      <c r="K3063" t="b">
        <v>0</v>
      </c>
      <c r="L3063">
        <v>0</v>
      </c>
      <c r="M3063" t="b">
        <v>0</v>
      </c>
      <c r="N3063" s="7" t="s">
        <v>8320</v>
      </c>
      <c r="O3063" s="7" t="s">
        <v>8360</v>
      </c>
      <c r="P3063">
        <v>0</v>
      </c>
      <c r="Q3063" s="6" t="e">
        <f>E3063/Table1_2[[#This Row],[backers_count]]</f>
        <v>#DIV/0!</v>
      </c>
    </row>
    <row r="3064" spans="1:17" x14ac:dyDescent="0.35">
      <c r="A3064">
        <v>3062</v>
      </c>
      <c r="B3064" t="s">
        <v>3062</v>
      </c>
      <c r="C3064" t="s">
        <v>7172</v>
      </c>
      <c r="D3064" s="6">
        <v>10000</v>
      </c>
      <c r="E3064" s="6">
        <v>6684</v>
      </c>
      <c r="F3064" t="s">
        <v>8221</v>
      </c>
      <c r="G3064" t="s">
        <v>8224</v>
      </c>
      <c r="H3064" t="s">
        <v>8246</v>
      </c>
      <c r="I3064" s="7">
        <v>1443636000</v>
      </c>
      <c r="J3064" s="7">
        <v>1441111892</v>
      </c>
      <c r="K3064" t="b">
        <v>0</v>
      </c>
      <c r="L3064">
        <v>67</v>
      </c>
      <c r="M3064" t="b">
        <v>0</v>
      </c>
      <c r="N3064" s="7" t="s">
        <v>8320</v>
      </c>
      <c r="O3064" s="7" t="s">
        <v>8360</v>
      </c>
      <c r="P3064">
        <v>67</v>
      </c>
      <c r="Q3064" s="6">
        <f>E3064/Table1_2[[#This Row],[backers_count]]</f>
        <v>99.761194029850742</v>
      </c>
    </row>
    <row r="3065" spans="1:17" x14ac:dyDescent="0.35">
      <c r="A3065">
        <v>3063</v>
      </c>
      <c r="B3065" t="s">
        <v>3063</v>
      </c>
      <c r="C3065" t="s">
        <v>7173</v>
      </c>
      <c r="D3065" s="6">
        <v>3000</v>
      </c>
      <c r="E3065" s="6">
        <v>587</v>
      </c>
      <c r="F3065" t="s">
        <v>8221</v>
      </c>
      <c r="G3065" t="s">
        <v>8224</v>
      </c>
      <c r="H3065" t="s">
        <v>8246</v>
      </c>
      <c r="I3065" s="7">
        <v>1477174138</v>
      </c>
      <c r="J3065" s="7">
        <v>1474150138</v>
      </c>
      <c r="K3065" t="b">
        <v>0</v>
      </c>
      <c r="L3065">
        <v>23</v>
      </c>
      <c r="M3065" t="b">
        <v>0</v>
      </c>
      <c r="N3065" s="7" t="s">
        <v>8320</v>
      </c>
      <c r="O3065" s="7" t="s">
        <v>8360</v>
      </c>
      <c r="P3065">
        <v>20</v>
      </c>
      <c r="Q3065" s="6">
        <f>E3065/Table1_2[[#This Row],[backers_count]]</f>
        <v>25.521739130434781</v>
      </c>
    </row>
    <row r="3066" spans="1:17" x14ac:dyDescent="0.35">
      <c r="A3066">
        <v>3064</v>
      </c>
      <c r="B3066" t="s">
        <v>3064</v>
      </c>
      <c r="C3066" t="s">
        <v>7174</v>
      </c>
      <c r="D3066" s="6">
        <v>75000</v>
      </c>
      <c r="E3066" s="6">
        <v>8471</v>
      </c>
      <c r="F3066" t="s">
        <v>8221</v>
      </c>
      <c r="G3066" t="s">
        <v>8224</v>
      </c>
      <c r="H3066" t="s">
        <v>8246</v>
      </c>
      <c r="I3066" s="7">
        <v>1448175540</v>
      </c>
      <c r="J3066" s="7">
        <v>1445483246</v>
      </c>
      <c r="K3066" t="b">
        <v>0</v>
      </c>
      <c r="L3066">
        <v>72</v>
      </c>
      <c r="M3066" t="b">
        <v>0</v>
      </c>
      <c r="N3066" s="7" t="s">
        <v>8320</v>
      </c>
      <c r="O3066" s="7" t="s">
        <v>8360</v>
      </c>
      <c r="P3066">
        <v>12</v>
      </c>
      <c r="Q3066" s="6">
        <f>E3066/Table1_2[[#This Row],[backers_count]]</f>
        <v>117.65277777777777</v>
      </c>
    </row>
    <row r="3067" spans="1:17" x14ac:dyDescent="0.35">
      <c r="A3067">
        <v>3065</v>
      </c>
      <c r="B3067" t="s">
        <v>3065</v>
      </c>
      <c r="C3067" t="s">
        <v>7175</v>
      </c>
      <c r="D3067" s="6">
        <v>25000</v>
      </c>
      <c r="E3067" s="6">
        <v>10</v>
      </c>
      <c r="F3067" t="s">
        <v>8221</v>
      </c>
      <c r="G3067" t="s">
        <v>8224</v>
      </c>
      <c r="H3067" t="s">
        <v>8246</v>
      </c>
      <c r="I3067" s="7">
        <v>1406683172</v>
      </c>
      <c r="J3067" s="7">
        <v>1404523172</v>
      </c>
      <c r="K3067" t="b">
        <v>0</v>
      </c>
      <c r="L3067">
        <v>2</v>
      </c>
      <c r="M3067" t="b">
        <v>0</v>
      </c>
      <c r="N3067" s="7" t="s">
        <v>8320</v>
      </c>
      <c r="O3067" s="7" t="s">
        <v>8360</v>
      </c>
      <c r="P3067">
        <v>1</v>
      </c>
      <c r="Q3067" s="6">
        <f>E3067/Table1_2[[#This Row],[backers_count]]</f>
        <v>5</v>
      </c>
    </row>
    <row r="3068" spans="1:17" x14ac:dyDescent="0.35">
      <c r="A3068">
        <v>3066</v>
      </c>
      <c r="B3068" t="s">
        <v>3066</v>
      </c>
      <c r="C3068" t="s">
        <v>7176</v>
      </c>
      <c r="D3068" s="6">
        <v>350000</v>
      </c>
      <c r="E3068" s="6">
        <v>41950</v>
      </c>
      <c r="F3068" t="s">
        <v>8221</v>
      </c>
      <c r="G3068" t="s">
        <v>8226</v>
      </c>
      <c r="H3068" t="s">
        <v>8248</v>
      </c>
      <c r="I3068" s="7">
        <v>1468128537</v>
      </c>
      <c r="J3068" s="7">
        <v>1465536537</v>
      </c>
      <c r="K3068" t="b">
        <v>0</v>
      </c>
      <c r="L3068">
        <v>15</v>
      </c>
      <c r="M3068" t="b">
        <v>0</v>
      </c>
      <c r="N3068" s="7" t="s">
        <v>8320</v>
      </c>
      <c r="O3068" s="7" t="s">
        <v>8360</v>
      </c>
      <c r="P3068">
        <v>12</v>
      </c>
      <c r="Q3068" s="6">
        <f>E3068/Table1_2[[#This Row],[backers_count]]</f>
        <v>2796.6666666666665</v>
      </c>
    </row>
    <row r="3069" spans="1:17" x14ac:dyDescent="0.35">
      <c r="A3069">
        <v>3067</v>
      </c>
      <c r="B3069" t="s">
        <v>3067</v>
      </c>
      <c r="C3069" t="s">
        <v>7177</v>
      </c>
      <c r="D3069" s="6">
        <v>8000</v>
      </c>
      <c r="E3069" s="6">
        <v>200</v>
      </c>
      <c r="F3069" t="s">
        <v>8221</v>
      </c>
      <c r="G3069" t="s">
        <v>8228</v>
      </c>
      <c r="H3069" t="s">
        <v>8250</v>
      </c>
      <c r="I3069" s="7">
        <v>1441837879</v>
      </c>
      <c r="J3069" s="7">
        <v>1439245879</v>
      </c>
      <c r="K3069" t="b">
        <v>0</v>
      </c>
      <c r="L3069">
        <v>1</v>
      </c>
      <c r="M3069" t="b">
        <v>0</v>
      </c>
      <c r="N3069" s="7" t="s">
        <v>8320</v>
      </c>
      <c r="O3069" s="7" t="s">
        <v>8360</v>
      </c>
      <c r="P3069">
        <v>3</v>
      </c>
      <c r="Q3069" s="6">
        <f>E3069/Table1_2[[#This Row],[backers_count]]</f>
        <v>200</v>
      </c>
    </row>
    <row r="3070" spans="1:17" x14ac:dyDescent="0.35">
      <c r="A3070">
        <v>3068</v>
      </c>
      <c r="B3070" t="s">
        <v>3068</v>
      </c>
      <c r="C3070" t="s">
        <v>7178</v>
      </c>
      <c r="D3070" s="6">
        <v>250000</v>
      </c>
      <c r="E3070" s="6">
        <v>175</v>
      </c>
      <c r="F3070" t="s">
        <v>8221</v>
      </c>
      <c r="G3070" t="s">
        <v>8224</v>
      </c>
      <c r="H3070" t="s">
        <v>8246</v>
      </c>
      <c r="I3070" s="7">
        <v>1445013352</v>
      </c>
      <c r="J3070" s="7">
        <v>1442421352</v>
      </c>
      <c r="K3070" t="b">
        <v>0</v>
      </c>
      <c r="L3070">
        <v>2</v>
      </c>
      <c r="M3070" t="b">
        <v>0</v>
      </c>
      <c r="N3070" s="7" t="s">
        <v>8320</v>
      </c>
      <c r="O3070" s="7" t="s">
        <v>8360</v>
      </c>
      <c r="P3070">
        <v>1</v>
      </c>
      <c r="Q3070" s="6">
        <f>E3070/Table1_2[[#This Row],[backers_count]]</f>
        <v>87.5</v>
      </c>
    </row>
    <row r="3071" spans="1:17" x14ac:dyDescent="0.35">
      <c r="A3071">
        <v>3069</v>
      </c>
      <c r="B3071" t="s">
        <v>3069</v>
      </c>
      <c r="C3071" t="s">
        <v>7179</v>
      </c>
      <c r="D3071" s="6">
        <v>1000</v>
      </c>
      <c r="E3071" s="6">
        <v>141</v>
      </c>
      <c r="F3071" t="s">
        <v>8221</v>
      </c>
      <c r="G3071" t="s">
        <v>8224</v>
      </c>
      <c r="H3071" t="s">
        <v>8246</v>
      </c>
      <c r="I3071" s="7">
        <v>1418587234</v>
      </c>
      <c r="J3071" s="7">
        <v>1415995234</v>
      </c>
      <c r="K3071" t="b">
        <v>0</v>
      </c>
      <c r="L3071">
        <v>7</v>
      </c>
      <c r="M3071" t="b">
        <v>0</v>
      </c>
      <c r="N3071" s="7" t="s">
        <v>8320</v>
      </c>
      <c r="O3071" s="7" t="s">
        <v>8360</v>
      </c>
      <c r="P3071">
        <v>15</v>
      </c>
      <c r="Q3071" s="6">
        <f>E3071/Table1_2[[#This Row],[backers_count]]</f>
        <v>20.142857142857142</v>
      </c>
    </row>
    <row r="3072" spans="1:17" x14ac:dyDescent="0.35">
      <c r="A3072">
        <v>3070</v>
      </c>
      <c r="B3072" t="s">
        <v>3070</v>
      </c>
      <c r="C3072" t="s">
        <v>7180</v>
      </c>
      <c r="D3072" s="6">
        <v>10000</v>
      </c>
      <c r="E3072" s="6">
        <v>334</v>
      </c>
      <c r="F3072" t="s">
        <v>8221</v>
      </c>
      <c r="G3072" t="s">
        <v>8225</v>
      </c>
      <c r="H3072" t="s">
        <v>8247</v>
      </c>
      <c r="I3072" s="7">
        <v>1481132169</v>
      </c>
      <c r="J3072" s="7">
        <v>1479317769</v>
      </c>
      <c r="K3072" t="b">
        <v>0</v>
      </c>
      <c r="L3072">
        <v>16</v>
      </c>
      <c r="M3072" t="b">
        <v>0</v>
      </c>
      <c r="N3072" s="7" t="s">
        <v>8320</v>
      </c>
      <c r="O3072" s="7" t="s">
        <v>8360</v>
      </c>
      <c r="P3072">
        <v>4</v>
      </c>
      <c r="Q3072" s="6">
        <f>E3072/Table1_2[[#This Row],[backers_count]]</f>
        <v>20.875</v>
      </c>
    </row>
    <row r="3073" spans="1:17" x14ac:dyDescent="0.35">
      <c r="A3073">
        <v>3071</v>
      </c>
      <c r="B3073" t="s">
        <v>3071</v>
      </c>
      <c r="C3073" t="s">
        <v>7181</v>
      </c>
      <c r="D3073" s="6">
        <v>12000</v>
      </c>
      <c r="E3073" s="6">
        <v>7173</v>
      </c>
      <c r="F3073" t="s">
        <v>8221</v>
      </c>
      <c r="G3073" t="s">
        <v>8224</v>
      </c>
      <c r="H3073" t="s">
        <v>8246</v>
      </c>
      <c r="I3073" s="7">
        <v>1429595940</v>
      </c>
      <c r="J3073" s="7">
        <v>1428082481</v>
      </c>
      <c r="K3073" t="b">
        <v>0</v>
      </c>
      <c r="L3073">
        <v>117</v>
      </c>
      <c r="M3073" t="b">
        <v>0</v>
      </c>
      <c r="N3073" s="7" t="s">
        <v>8320</v>
      </c>
      <c r="O3073" s="7" t="s">
        <v>8360</v>
      </c>
      <c r="P3073">
        <v>60</v>
      </c>
      <c r="Q3073" s="6">
        <f>E3073/Table1_2[[#This Row],[backers_count]]</f>
        <v>61.307692307692307</v>
      </c>
    </row>
    <row r="3074" spans="1:17" x14ac:dyDescent="0.35">
      <c r="A3074">
        <v>3072</v>
      </c>
      <c r="B3074" t="s">
        <v>3072</v>
      </c>
      <c r="C3074" t="s">
        <v>7182</v>
      </c>
      <c r="D3074" s="6">
        <v>12000</v>
      </c>
      <c r="E3074" s="6">
        <v>2</v>
      </c>
      <c r="F3074" t="s">
        <v>8221</v>
      </c>
      <c r="G3074" t="s">
        <v>8224</v>
      </c>
      <c r="H3074" t="s">
        <v>8246</v>
      </c>
      <c r="I3074" s="7">
        <v>1477791960</v>
      </c>
      <c r="J3074" s="7">
        <v>1476549262</v>
      </c>
      <c r="K3074" t="b">
        <v>0</v>
      </c>
      <c r="L3074">
        <v>2</v>
      </c>
      <c r="M3074" t="b">
        <v>0</v>
      </c>
      <c r="N3074" s="7" t="s">
        <v>8320</v>
      </c>
      <c r="O3074" s="7" t="s">
        <v>8360</v>
      </c>
      <c r="P3074">
        <v>1</v>
      </c>
      <c r="Q3074" s="6">
        <f>E3074/Table1_2[[#This Row],[backers_count]]</f>
        <v>1</v>
      </c>
    </row>
    <row r="3075" spans="1:17" x14ac:dyDescent="0.35">
      <c r="A3075">
        <v>3073</v>
      </c>
      <c r="B3075" t="s">
        <v>3073</v>
      </c>
      <c r="C3075" t="s">
        <v>7183</v>
      </c>
      <c r="D3075" s="6">
        <v>2800000</v>
      </c>
      <c r="E3075" s="6">
        <v>645</v>
      </c>
      <c r="F3075" t="s">
        <v>8221</v>
      </c>
      <c r="G3075" t="s">
        <v>8224</v>
      </c>
      <c r="H3075" t="s">
        <v>8246</v>
      </c>
      <c r="I3075" s="7">
        <v>1434309540</v>
      </c>
      <c r="J3075" s="7">
        <v>1429287900</v>
      </c>
      <c r="K3075" t="b">
        <v>0</v>
      </c>
      <c r="L3075">
        <v>7</v>
      </c>
      <c r="M3075" t="b">
        <v>0</v>
      </c>
      <c r="N3075" s="7" t="s">
        <v>8320</v>
      </c>
      <c r="O3075" s="7" t="s">
        <v>8360</v>
      </c>
      <c r="P3075">
        <v>1</v>
      </c>
      <c r="Q3075" s="6">
        <f>E3075/Table1_2[[#This Row],[backers_count]]</f>
        <v>92.142857142857139</v>
      </c>
    </row>
    <row r="3076" spans="1:17" x14ac:dyDescent="0.35">
      <c r="A3076">
        <v>3074</v>
      </c>
      <c r="B3076" t="s">
        <v>3074</v>
      </c>
      <c r="C3076" t="s">
        <v>7184</v>
      </c>
      <c r="D3076" s="6">
        <v>25000</v>
      </c>
      <c r="E3076" s="6">
        <v>22</v>
      </c>
      <c r="F3076" t="s">
        <v>8221</v>
      </c>
      <c r="G3076" t="s">
        <v>8230</v>
      </c>
      <c r="H3076" t="s">
        <v>8249</v>
      </c>
      <c r="I3076" s="7">
        <v>1457617359</v>
      </c>
      <c r="J3076" s="7">
        <v>1455025359</v>
      </c>
      <c r="K3076" t="b">
        <v>0</v>
      </c>
      <c r="L3076">
        <v>3</v>
      </c>
      <c r="M3076" t="b">
        <v>0</v>
      </c>
      <c r="N3076" s="7" t="s">
        <v>8320</v>
      </c>
      <c r="O3076" s="7" t="s">
        <v>8360</v>
      </c>
      <c r="P3076">
        <v>1</v>
      </c>
      <c r="Q3076" s="6">
        <f>E3076/Table1_2[[#This Row],[backers_count]]</f>
        <v>7.333333333333333</v>
      </c>
    </row>
    <row r="3077" spans="1:17" x14ac:dyDescent="0.35">
      <c r="A3077">
        <v>3075</v>
      </c>
      <c r="B3077" t="s">
        <v>3075</v>
      </c>
      <c r="C3077" t="s">
        <v>7185</v>
      </c>
      <c r="D3077" s="6">
        <v>15000</v>
      </c>
      <c r="E3077" s="6">
        <v>1296</v>
      </c>
      <c r="F3077" t="s">
        <v>8221</v>
      </c>
      <c r="G3077" t="s">
        <v>8224</v>
      </c>
      <c r="H3077" t="s">
        <v>8246</v>
      </c>
      <c r="I3077" s="7">
        <v>1471573640</v>
      </c>
      <c r="J3077" s="7">
        <v>1467253640</v>
      </c>
      <c r="K3077" t="b">
        <v>0</v>
      </c>
      <c r="L3077">
        <v>20</v>
      </c>
      <c r="M3077" t="b">
        <v>0</v>
      </c>
      <c r="N3077" s="7" t="s">
        <v>8320</v>
      </c>
      <c r="O3077" s="7" t="s">
        <v>8360</v>
      </c>
      <c r="P3077">
        <v>9</v>
      </c>
      <c r="Q3077" s="6">
        <f>E3077/Table1_2[[#This Row],[backers_count]]</f>
        <v>64.8</v>
      </c>
    </row>
    <row r="3078" spans="1:17" x14ac:dyDescent="0.35">
      <c r="A3078">
        <v>3076</v>
      </c>
      <c r="B3078" t="s">
        <v>3076</v>
      </c>
      <c r="C3078" t="s">
        <v>7186</v>
      </c>
      <c r="D3078" s="6">
        <v>10000</v>
      </c>
      <c r="E3078" s="6">
        <v>1506</v>
      </c>
      <c r="F3078" t="s">
        <v>8221</v>
      </c>
      <c r="G3078" t="s">
        <v>8224</v>
      </c>
      <c r="H3078" t="s">
        <v>8246</v>
      </c>
      <c r="I3078" s="7">
        <v>1444405123</v>
      </c>
      <c r="J3078" s="7">
        <v>1439221123</v>
      </c>
      <c r="K3078" t="b">
        <v>0</v>
      </c>
      <c r="L3078">
        <v>50</v>
      </c>
      <c r="M3078" t="b">
        <v>0</v>
      </c>
      <c r="N3078" s="7" t="s">
        <v>8320</v>
      </c>
      <c r="O3078" s="7" t="s">
        <v>8360</v>
      </c>
      <c r="P3078">
        <v>16</v>
      </c>
      <c r="Q3078" s="6">
        <f>E3078/Table1_2[[#This Row],[backers_count]]</f>
        <v>30.12</v>
      </c>
    </row>
    <row r="3079" spans="1:17" x14ac:dyDescent="0.35">
      <c r="A3079">
        <v>3077</v>
      </c>
      <c r="B3079" t="s">
        <v>3077</v>
      </c>
      <c r="C3079" t="s">
        <v>7187</v>
      </c>
      <c r="D3079" s="6">
        <v>22000</v>
      </c>
      <c r="E3079" s="6">
        <v>105</v>
      </c>
      <c r="F3079" t="s">
        <v>8221</v>
      </c>
      <c r="G3079" t="s">
        <v>8229</v>
      </c>
      <c r="H3079" t="s">
        <v>8251</v>
      </c>
      <c r="I3079" s="7">
        <v>1488495478</v>
      </c>
      <c r="J3079" s="7">
        <v>1485903478</v>
      </c>
      <c r="K3079" t="b">
        <v>0</v>
      </c>
      <c r="L3079">
        <v>2</v>
      </c>
      <c r="M3079" t="b">
        <v>0</v>
      </c>
      <c r="N3079" s="7" t="s">
        <v>8320</v>
      </c>
      <c r="O3079" s="7" t="s">
        <v>8360</v>
      </c>
      <c r="P3079">
        <v>1</v>
      </c>
      <c r="Q3079" s="6">
        <f>E3079/Table1_2[[#This Row],[backers_count]]</f>
        <v>52.5</v>
      </c>
    </row>
    <row r="3080" spans="1:17" x14ac:dyDescent="0.35">
      <c r="A3080">
        <v>3078</v>
      </c>
      <c r="B3080" t="s">
        <v>3078</v>
      </c>
      <c r="C3080" t="s">
        <v>7188</v>
      </c>
      <c r="D3080" s="6">
        <v>60000</v>
      </c>
      <c r="E3080" s="6">
        <v>71</v>
      </c>
      <c r="F3080" t="s">
        <v>8221</v>
      </c>
      <c r="G3080" t="s">
        <v>8224</v>
      </c>
      <c r="H3080" t="s">
        <v>8246</v>
      </c>
      <c r="I3080" s="7">
        <v>1424920795</v>
      </c>
      <c r="J3080" s="7">
        <v>1422328795</v>
      </c>
      <c r="K3080" t="b">
        <v>0</v>
      </c>
      <c r="L3080">
        <v>3</v>
      </c>
      <c r="M3080" t="b">
        <v>0</v>
      </c>
      <c r="N3080" s="7" t="s">
        <v>8320</v>
      </c>
      <c r="O3080" s="7" t="s">
        <v>8360</v>
      </c>
      <c r="P3080">
        <v>1</v>
      </c>
      <c r="Q3080" s="6">
        <f>E3080/Table1_2[[#This Row],[backers_count]]</f>
        <v>23.666666666666668</v>
      </c>
    </row>
    <row r="3081" spans="1:17" x14ac:dyDescent="0.35">
      <c r="A3081">
        <v>3079</v>
      </c>
      <c r="B3081" t="s">
        <v>3079</v>
      </c>
      <c r="C3081" t="s">
        <v>7189</v>
      </c>
      <c r="D3081" s="6">
        <v>1333666</v>
      </c>
      <c r="E3081" s="6">
        <v>11226</v>
      </c>
      <c r="F3081" t="s">
        <v>8221</v>
      </c>
      <c r="G3081" t="s">
        <v>8224</v>
      </c>
      <c r="H3081" t="s">
        <v>8246</v>
      </c>
      <c r="I3081" s="7">
        <v>1427040435</v>
      </c>
      <c r="J3081" s="7">
        <v>1424452035</v>
      </c>
      <c r="K3081" t="b">
        <v>0</v>
      </c>
      <c r="L3081">
        <v>27</v>
      </c>
      <c r="M3081" t="b">
        <v>0</v>
      </c>
      <c r="N3081" s="7" t="s">
        <v>8320</v>
      </c>
      <c r="O3081" s="7" t="s">
        <v>8360</v>
      </c>
      <c r="P3081">
        <v>1</v>
      </c>
      <c r="Q3081" s="6">
        <f>E3081/Table1_2[[#This Row],[backers_count]]</f>
        <v>415.77777777777777</v>
      </c>
    </row>
    <row r="3082" spans="1:17" x14ac:dyDescent="0.35">
      <c r="A3082">
        <v>3080</v>
      </c>
      <c r="B3082" t="s">
        <v>3080</v>
      </c>
      <c r="C3082" t="s">
        <v>7190</v>
      </c>
      <c r="D3082" s="6">
        <v>2000000</v>
      </c>
      <c r="E3082" s="6">
        <v>376</v>
      </c>
      <c r="F3082" t="s">
        <v>8221</v>
      </c>
      <c r="G3082" t="s">
        <v>8224</v>
      </c>
      <c r="H3082" t="s">
        <v>8246</v>
      </c>
      <c r="I3082" s="7">
        <v>1419644444</v>
      </c>
      <c r="J3082" s="7">
        <v>1414456844</v>
      </c>
      <c r="K3082" t="b">
        <v>0</v>
      </c>
      <c r="L3082">
        <v>7</v>
      </c>
      <c r="M3082" t="b">
        <v>0</v>
      </c>
      <c r="N3082" s="7" t="s">
        <v>8320</v>
      </c>
      <c r="O3082" s="7" t="s">
        <v>8360</v>
      </c>
      <c r="P3082">
        <v>1</v>
      </c>
      <c r="Q3082" s="6">
        <f>E3082/Table1_2[[#This Row],[backers_count]]</f>
        <v>53.714285714285715</v>
      </c>
    </row>
    <row r="3083" spans="1:17" x14ac:dyDescent="0.35">
      <c r="A3083">
        <v>3081</v>
      </c>
      <c r="B3083" t="s">
        <v>3081</v>
      </c>
      <c r="C3083" t="s">
        <v>7191</v>
      </c>
      <c r="D3083" s="6">
        <v>1000000</v>
      </c>
      <c r="E3083" s="6">
        <v>2103</v>
      </c>
      <c r="F3083" t="s">
        <v>8221</v>
      </c>
      <c r="G3083" t="s">
        <v>8224</v>
      </c>
      <c r="H3083" t="s">
        <v>8246</v>
      </c>
      <c r="I3083" s="7">
        <v>1442722891</v>
      </c>
      <c r="J3083" s="7">
        <v>1440130891</v>
      </c>
      <c r="K3083" t="b">
        <v>0</v>
      </c>
      <c r="L3083">
        <v>5</v>
      </c>
      <c r="M3083" t="b">
        <v>0</v>
      </c>
      <c r="N3083" s="7" t="s">
        <v>8320</v>
      </c>
      <c r="O3083" s="7" t="s">
        <v>8360</v>
      </c>
      <c r="P3083">
        <v>1</v>
      </c>
      <c r="Q3083" s="6">
        <f>E3083/Table1_2[[#This Row],[backers_count]]</f>
        <v>420.6</v>
      </c>
    </row>
    <row r="3084" spans="1:17" x14ac:dyDescent="0.35">
      <c r="A3084">
        <v>3082</v>
      </c>
      <c r="B3084" t="s">
        <v>3082</v>
      </c>
      <c r="C3084" t="s">
        <v>7192</v>
      </c>
      <c r="D3084" s="6">
        <v>9000</v>
      </c>
      <c r="E3084" s="6">
        <v>0</v>
      </c>
      <c r="F3084" t="s">
        <v>8221</v>
      </c>
      <c r="G3084" t="s">
        <v>8224</v>
      </c>
      <c r="H3084" t="s">
        <v>8246</v>
      </c>
      <c r="I3084" s="7">
        <v>1447628946</v>
      </c>
      <c r="J3084" s="7">
        <v>1445033346</v>
      </c>
      <c r="K3084" t="b">
        <v>0</v>
      </c>
      <c r="L3084">
        <v>0</v>
      </c>
      <c r="M3084" t="b">
        <v>0</v>
      </c>
      <c r="N3084" s="7" t="s">
        <v>8320</v>
      </c>
      <c r="O3084" s="7" t="s">
        <v>8360</v>
      </c>
      <c r="P3084">
        <v>0</v>
      </c>
      <c r="Q3084" s="6" t="e">
        <f>E3084/Table1_2[[#This Row],[backers_count]]</f>
        <v>#DIV/0!</v>
      </c>
    </row>
    <row r="3085" spans="1:17" x14ac:dyDescent="0.35">
      <c r="A3085">
        <v>3083</v>
      </c>
      <c r="B3085" t="s">
        <v>3083</v>
      </c>
      <c r="C3085" t="s">
        <v>7193</v>
      </c>
      <c r="D3085" s="6">
        <v>20000</v>
      </c>
      <c r="E3085" s="6">
        <v>56</v>
      </c>
      <c r="F3085" t="s">
        <v>8221</v>
      </c>
      <c r="G3085" t="s">
        <v>8224</v>
      </c>
      <c r="H3085" t="s">
        <v>8246</v>
      </c>
      <c r="I3085" s="7">
        <v>1409547600</v>
      </c>
      <c r="J3085" s="7">
        <v>1406986278</v>
      </c>
      <c r="K3085" t="b">
        <v>0</v>
      </c>
      <c r="L3085">
        <v>3</v>
      </c>
      <c r="M3085" t="b">
        <v>0</v>
      </c>
      <c r="N3085" s="7" t="s">
        <v>8320</v>
      </c>
      <c r="O3085" s="7" t="s">
        <v>8360</v>
      </c>
      <c r="P3085">
        <v>1</v>
      </c>
      <c r="Q3085" s="6">
        <f>E3085/Table1_2[[#This Row],[backers_count]]</f>
        <v>18.666666666666668</v>
      </c>
    </row>
    <row r="3086" spans="1:17" x14ac:dyDescent="0.35">
      <c r="A3086">
        <v>3084</v>
      </c>
      <c r="B3086" t="s">
        <v>3084</v>
      </c>
      <c r="C3086" t="s">
        <v>7194</v>
      </c>
      <c r="D3086" s="6">
        <v>4059</v>
      </c>
      <c r="E3086" s="6">
        <v>470</v>
      </c>
      <c r="F3086" t="s">
        <v>8221</v>
      </c>
      <c r="G3086" t="s">
        <v>8224</v>
      </c>
      <c r="H3086" t="s">
        <v>8246</v>
      </c>
      <c r="I3086" s="7">
        <v>1430851680</v>
      </c>
      <c r="J3086" s="7">
        <v>1428340931</v>
      </c>
      <c r="K3086" t="b">
        <v>0</v>
      </c>
      <c r="L3086">
        <v>6</v>
      </c>
      <c r="M3086" t="b">
        <v>0</v>
      </c>
      <c r="N3086" s="7" t="s">
        <v>8320</v>
      </c>
      <c r="O3086" s="7" t="s">
        <v>8360</v>
      </c>
      <c r="P3086">
        <v>12</v>
      </c>
      <c r="Q3086" s="6">
        <f>E3086/Table1_2[[#This Row],[backers_count]]</f>
        <v>78.333333333333329</v>
      </c>
    </row>
    <row r="3087" spans="1:17" x14ac:dyDescent="0.35">
      <c r="A3087">
        <v>3085</v>
      </c>
      <c r="B3087" t="s">
        <v>3085</v>
      </c>
      <c r="C3087" t="s">
        <v>7195</v>
      </c>
      <c r="D3087" s="6">
        <v>25000</v>
      </c>
      <c r="E3087" s="6">
        <v>610</v>
      </c>
      <c r="F3087" t="s">
        <v>8221</v>
      </c>
      <c r="G3087" t="s">
        <v>8224</v>
      </c>
      <c r="H3087" t="s">
        <v>8246</v>
      </c>
      <c r="I3087" s="7">
        <v>1443561159</v>
      </c>
      <c r="J3087" s="7">
        <v>1440969159</v>
      </c>
      <c r="K3087" t="b">
        <v>0</v>
      </c>
      <c r="L3087">
        <v>9</v>
      </c>
      <c r="M3087" t="b">
        <v>0</v>
      </c>
      <c r="N3087" s="7" t="s">
        <v>8320</v>
      </c>
      <c r="O3087" s="7" t="s">
        <v>8360</v>
      </c>
      <c r="P3087">
        <v>3</v>
      </c>
      <c r="Q3087" s="6">
        <f>E3087/Table1_2[[#This Row],[backers_count]]</f>
        <v>67.777777777777771</v>
      </c>
    </row>
    <row r="3088" spans="1:17" x14ac:dyDescent="0.35">
      <c r="A3088">
        <v>3086</v>
      </c>
      <c r="B3088" t="s">
        <v>3086</v>
      </c>
      <c r="C3088" t="s">
        <v>7196</v>
      </c>
      <c r="D3088" s="6">
        <v>20000</v>
      </c>
      <c r="E3088" s="6">
        <v>50</v>
      </c>
      <c r="F3088" t="s">
        <v>8221</v>
      </c>
      <c r="G3088" t="s">
        <v>8237</v>
      </c>
      <c r="H3088" t="s">
        <v>8249</v>
      </c>
      <c r="I3088" s="7">
        <v>1439827559</v>
      </c>
      <c r="J3088" s="7">
        <v>1434643559</v>
      </c>
      <c r="K3088" t="b">
        <v>0</v>
      </c>
      <c r="L3088">
        <v>3</v>
      </c>
      <c r="M3088" t="b">
        <v>0</v>
      </c>
      <c r="N3088" s="7" t="s">
        <v>8320</v>
      </c>
      <c r="O3088" s="7" t="s">
        <v>8360</v>
      </c>
      <c r="P3088">
        <v>1</v>
      </c>
      <c r="Q3088" s="6">
        <f>E3088/Table1_2[[#This Row],[backers_count]]</f>
        <v>16.666666666666668</v>
      </c>
    </row>
    <row r="3089" spans="1:17" x14ac:dyDescent="0.35">
      <c r="A3089">
        <v>3087</v>
      </c>
      <c r="B3089" t="s">
        <v>3087</v>
      </c>
      <c r="C3089" t="s">
        <v>7197</v>
      </c>
      <c r="D3089" s="6">
        <v>20000</v>
      </c>
      <c r="E3089" s="6">
        <v>125</v>
      </c>
      <c r="F3089" t="s">
        <v>8221</v>
      </c>
      <c r="G3089" t="s">
        <v>8224</v>
      </c>
      <c r="H3089" t="s">
        <v>8246</v>
      </c>
      <c r="I3089" s="7">
        <v>1482294990</v>
      </c>
      <c r="J3089" s="7">
        <v>1477107390</v>
      </c>
      <c r="K3089" t="b">
        <v>0</v>
      </c>
      <c r="L3089">
        <v>2</v>
      </c>
      <c r="M3089" t="b">
        <v>0</v>
      </c>
      <c r="N3089" s="7" t="s">
        <v>8320</v>
      </c>
      <c r="O3089" s="7" t="s">
        <v>8360</v>
      </c>
      <c r="P3089">
        <v>1</v>
      </c>
      <c r="Q3089" s="6">
        <f>E3089/Table1_2[[#This Row],[backers_count]]</f>
        <v>62.5</v>
      </c>
    </row>
    <row r="3090" spans="1:17" x14ac:dyDescent="0.35">
      <c r="A3090">
        <v>3088</v>
      </c>
      <c r="B3090" t="s">
        <v>3088</v>
      </c>
      <c r="C3090" t="s">
        <v>7198</v>
      </c>
      <c r="D3090" s="6">
        <v>65000</v>
      </c>
      <c r="E3090" s="6">
        <v>126</v>
      </c>
      <c r="F3090" t="s">
        <v>8221</v>
      </c>
      <c r="G3090" t="s">
        <v>8224</v>
      </c>
      <c r="H3090" t="s">
        <v>8246</v>
      </c>
      <c r="I3090" s="7">
        <v>1420724460</v>
      </c>
      <c r="J3090" s="7">
        <v>1418046247</v>
      </c>
      <c r="K3090" t="b">
        <v>0</v>
      </c>
      <c r="L3090">
        <v>3</v>
      </c>
      <c r="M3090" t="b">
        <v>0</v>
      </c>
      <c r="N3090" s="7" t="s">
        <v>8320</v>
      </c>
      <c r="O3090" s="7" t="s">
        <v>8360</v>
      </c>
      <c r="P3090">
        <v>1</v>
      </c>
      <c r="Q3090" s="6">
        <f>E3090/Table1_2[[#This Row],[backers_count]]</f>
        <v>42</v>
      </c>
    </row>
    <row r="3091" spans="1:17" x14ac:dyDescent="0.35">
      <c r="A3091">
        <v>3089</v>
      </c>
      <c r="B3091" t="s">
        <v>3089</v>
      </c>
      <c r="C3091" t="s">
        <v>7199</v>
      </c>
      <c r="D3091" s="6">
        <v>25000</v>
      </c>
      <c r="E3091" s="6">
        <v>5854</v>
      </c>
      <c r="F3091" t="s">
        <v>8221</v>
      </c>
      <c r="G3091" t="s">
        <v>8224</v>
      </c>
      <c r="H3091" t="s">
        <v>8246</v>
      </c>
      <c r="I3091" s="7">
        <v>1468029540</v>
      </c>
      <c r="J3091" s="7">
        <v>1465304483</v>
      </c>
      <c r="K3091" t="b">
        <v>0</v>
      </c>
      <c r="L3091">
        <v>45</v>
      </c>
      <c r="M3091" t="b">
        <v>0</v>
      </c>
      <c r="N3091" s="7" t="s">
        <v>8320</v>
      </c>
      <c r="O3091" s="7" t="s">
        <v>8360</v>
      </c>
      <c r="P3091">
        <v>24</v>
      </c>
      <c r="Q3091" s="6">
        <f>E3091/Table1_2[[#This Row],[backers_count]]</f>
        <v>130.0888888888889</v>
      </c>
    </row>
    <row r="3092" spans="1:17" x14ac:dyDescent="0.35">
      <c r="A3092">
        <v>3090</v>
      </c>
      <c r="B3092" t="s">
        <v>3090</v>
      </c>
      <c r="C3092" t="s">
        <v>7200</v>
      </c>
      <c r="D3092" s="6">
        <v>225000</v>
      </c>
      <c r="E3092" s="6">
        <v>11432</v>
      </c>
      <c r="F3092" t="s">
        <v>8221</v>
      </c>
      <c r="G3092" t="s">
        <v>8224</v>
      </c>
      <c r="H3092" t="s">
        <v>8246</v>
      </c>
      <c r="I3092" s="7">
        <v>1430505545</v>
      </c>
      <c r="J3092" s="7">
        <v>1425325145</v>
      </c>
      <c r="K3092" t="b">
        <v>0</v>
      </c>
      <c r="L3092">
        <v>9</v>
      </c>
      <c r="M3092" t="b">
        <v>0</v>
      </c>
      <c r="N3092" s="7" t="s">
        <v>8320</v>
      </c>
      <c r="O3092" s="7" t="s">
        <v>8360</v>
      </c>
      <c r="P3092">
        <v>6</v>
      </c>
      <c r="Q3092" s="6">
        <f>E3092/Table1_2[[#This Row],[backers_count]]</f>
        <v>1270.2222222222222</v>
      </c>
    </row>
    <row r="3093" spans="1:17" x14ac:dyDescent="0.35">
      <c r="A3093">
        <v>3091</v>
      </c>
      <c r="B3093" t="s">
        <v>3091</v>
      </c>
      <c r="C3093" t="s">
        <v>7201</v>
      </c>
      <c r="D3093" s="6">
        <v>5000</v>
      </c>
      <c r="E3093" s="6">
        <v>796</v>
      </c>
      <c r="F3093" t="s">
        <v>8221</v>
      </c>
      <c r="G3093" t="s">
        <v>8224</v>
      </c>
      <c r="H3093" t="s">
        <v>8246</v>
      </c>
      <c r="I3093" s="7">
        <v>1471214743</v>
      </c>
      <c r="J3093" s="7">
        <v>1468622743</v>
      </c>
      <c r="K3093" t="b">
        <v>0</v>
      </c>
      <c r="L3093">
        <v>9</v>
      </c>
      <c r="M3093" t="b">
        <v>0</v>
      </c>
      <c r="N3093" s="7" t="s">
        <v>8320</v>
      </c>
      <c r="O3093" s="7" t="s">
        <v>8360</v>
      </c>
      <c r="P3093">
        <v>16</v>
      </c>
      <c r="Q3093" s="6">
        <f>E3093/Table1_2[[#This Row],[backers_count]]</f>
        <v>88.444444444444443</v>
      </c>
    </row>
    <row r="3094" spans="1:17" x14ac:dyDescent="0.35">
      <c r="A3094">
        <v>3092</v>
      </c>
      <c r="B3094" t="s">
        <v>3092</v>
      </c>
      <c r="C3094" t="s">
        <v>7202</v>
      </c>
      <c r="D3094" s="6">
        <v>100000</v>
      </c>
      <c r="E3094" s="6">
        <v>1183.19</v>
      </c>
      <c r="F3094" t="s">
        <v>8221</v>
      </c>
      <c r="G3094" t="s">
        <v>8224</v>
      </c>
      <c r="H3094" t="s">
        <v>8246</v>
      </c>
      <c r="I3094" s="7">
        <v>1444946400</v>
      </c>
      <c r="J3094" s="7">
        <v>1441723912</v>
      </c>
      <c r="K3094" t="b">
        <v>0</v>
      </c>
      <c r="L3094">
        <v>21</v>
      </c>
      <c r="M3094" t="b">
        <v>0</v>
      </c>
      <c r="N3094" s="7" t="s">
        <v>8320</v>
      </c>
      <c r="O3094" s="7" t="s">
        <v>8360</v>
      </c>
      <c r="P3094">
        <v>2</v>
      </c>
      <c r="Q3094" s="6">
        <f>E3094/Table1_2[[#This Row],[backers_count]]</f>
        <v>56.342380952380957</v>
      </c>
    </row>
    <row r="3095" spans="1:17" x14ac:dyDescent="0.35">
      <c r="A3095">
        <v>3093</v>
      </c>
      <c r="B3095" t="s">
        <v>3093</v>
      </c>
      <c r="C3095" t="s">
        <v>7203</v>
      </c>
      <c r="D3095" s="6">
        <v>4000</v>
      </c>
      <c r="E3095" s="6">
        <v>910</v>
      </c>
      <c r="F3095" t="s">
        <v>8221</v>
      </c>
      <c r="G3095" t="s">
        <v>8229</v>
      </c>
      <c r="H3095" t="s">
        <v>8251</v>
      </c>
      <c r="I3095" s="7">
        <v>1401595140</v>
      </c>
      <c r="J3095" s="7">
        <v>1398980941</v>
      </c>
      <c r="K3095" t="b">
        <v>0</v>
      </c>
      <c r="L3095">
        <v>17</v>
      </c>
      <c r="M3095" t="b">
        <v>0</v>
      </c>
      <c r="N3095" s="7" t="s">
        <v>8320</v>
      </c>
      <c r="O3095" s="7" t="s">
        <v>8360</v>
      </c>
      <c r="P3095">
        <v>23</v>
      </c>
      <c r="Q3095" s="6">
        <f>E3095/Table1_2[[#This Row],[backers_count]]</f>
        <v>53.529411764705884</v>
      </c>
    </row>
    <row r="3096" spans="1:17" x14ac:dyDescent="0.35">
      <c r="A3096">
        <v>3094</v>
      </c>
      <c r="B3096" t="s">
        <v>3094</v>
      </c>
      <c r="C3096" t="s">
        <v>7204</v>
      </c>
      <c r="D3096" s="6">
        <v>100000</v>
      </c>
      <c r="E3096" s="6">
        <v>25</v>
      </c>
      <c r="F3096" t="s">
        <v>8221</v>
      </c>
      <c r="G3096" t="s">
        <v>8224</v>
      </c>
      <c r="H3096" t="s">
        <v>8246</v>
      </c>
      <c r="I3096" s="7">
        <v>1442775956</v>
      </c>
      <c r="J3096" s="7">
        <v>1437591956</v>
      </c>
      <c r="K3096" t="b">
        <v>0</v>
      </c>
      <c r="L3096">
        <v>1</v>
      </c>
      <c r="M3096" t="b">
        <v>0</v>
      </c>
      <c r="N3096" s="7" t="s">
        <v>8320</v>
      </c>
      <c r="O3096" s="7" t="s">
        <v>8360</v>
      </c>
      <c r="P3096">
        <v>1</v>
      </c>
      <c r="Q3096" s="6">
        <f>E3096/Table1_2[[#This Row],[backers_count]]</f>
        <v>25</v>
      </c>
    </row>
    <row r="3097" spans="1:17" x14ac:dyDescent="0.35">
      <c r="A3097">
        <v>3095</v>
      </c>
      <c r="B3097" t="s">
        <v>3095</v>
      </c>
      <c r="C3097" t="s">
        <v>7205</v>
      </c>
      <c r="D3097" s="6">
        <v>14920</v>
      </c>
      <c r="E3097" s="6">
        <v>50</v>
      </c>
      <c r="F3097" t="s">
        <v>8221</v>
      </c>
      <c r="G3097" t="s">
        <v>8224</v>
      </c>
      <c r="H3097" t="s">
        <v>8246</v>
      </c>
      <c r="I3097" s="7">
        <v>1470011780</v>
      </c>
      <c r="J3097" s="7">
        <v>1464827780</v>
      </c>
      <c r="K3097" t="b">
        <v>0</v>
      </c>
      <c r="L3097">
        <v>1</v>
      </c>
      <c r="M3097" t="b">
        <v>0</v>
      </c>
      <c r="N3097" s="7" t="s">
        <v>8320</v>
      </c>
      <c r="O3097" s="7" t="s">
        <v>8360</v>
      </c>
      <c r="P3097">
        <v>1</v>
      </c>
      <c r="Q3097" s="6">
        <f>E3097/Table1_2[[#This Row],[backers_count]]</f>
        <v>50</v>
      </c>
    </row>
    <row r="3098" spans="1:17" x14ac:dyDescent="0.35">
      <c r="A3098">
        <v>3096</v>
      </c>
      <c r="B3098" t="s">
        <v>3096</v>
      </c>
      <c r="C3098" t="s">
        <v>7206</v>
      </c>
      <c r="D3098" s="6">
        <v>20000</v>
      </c>
      <c r="E3098" s="6">
        <v>795</v>
      </c>
      <c r="F3098" t="s">
        <v>8221</v>
      </c>
      <c r="G3098" t="s">
        <v>8224</v>
      </c>
      <c r="H3098" t="s">
        <v>8246</v>
      </c>
      <c r="I3098" s="7">
        <v>1432151326</v>
      </c>
      <c r="J3098" s="7">
        <v>1429559326</v>
      </c>
      <c r="K3098" t="b">
        <v>0</v>
      </c>
      <c r="L3098">
        <v>14</v>
      </c>
      <c r="M3098" t="b">
        <v>0</v>
      </c>
      <c r="N3098" s="7" t="s">
        <v>8320</v>
      </c>
      <c r="O3098" s="7" t="s">
        <v>8360</v>
      </c>
      <c r="P3098">
        <v>4</v>
      </c>
      <c r="Q3098" s="6">
        <f>E3098/Table1_2[[#This Row],[backers_count]]</f>
        <v>56.785714285714285</v>
      </c>
    </row>
    <row r="3099" spans="1:17" x14ac:dyDescent="0.35">
      <c r="A3099">
        <v>3097</v>
      </c>
      <c r="B3099" t="s">
        <v>3097</v>
      </c>
      <c r="C3099" t="s">
        <v>7207</v>
      </c>
      <c r="D3099" s="6">
        <v>10000</v>
      </c>
      <c r="E3099" s="6">
        <v>1715</v>
      </c>
      <c r="F3099" t="s">
        <v>8221</v>
      </c>
      <c r="G3099" t="s">
        <v>8225</v>
      </c>
      <c r="H3099" t="s">
        <v>8247</v>
      </c>
      <c r="I3099" s="7">
        <v>1475848800</v>
      </c>
      <c r="J3099" s="7">
        <v>1474027501</v>
      </c>
      <c r="K3099" t="b">
        <v>0</v>
      </c>
      <c r="L3099">
        <v>42</v>
      </c>
      <c r="M3099" t="b">
        <v>0</v>
      </c>
      <c r="N3099" s="7" t="s">
        <v>8320</v>
      </c>
      <c r="O3099" s="7" t="s">
        <v>8360</v>
      </c>
      <c r="P3099">
        <v>18</v>
      </c>
      <c r="Q3099" s="6">
        <f>E3099/Table1_2[[#This Row],[backers_count]]</f>
        <v>40.833333333333336</v>
      </c>
    </row>
    <row r="3100" spans="1:17" x14ac:dyDescent="0.35">
      <c r="A3100">
        <v>3098</v>
      </c>
      <c r="B3100" t="s">
        <v>3098</v>
      </c>
      <c r="C3100" t="s">
        <v>7208</v>
      </c>
      <c r="D3100" s="6">
        <v>48725</v>
      </c>
      <c r="E3100" s="6">
        <v>1758</v>
      </c>
      <c r="F3100" t="s">
        <v>8221</v>
      </c>
      <c r="G3100" t="s">
        <v>8224</v>
      </c>
      <c r="H3100" t="s">
        <v>8246</v>
      </c>
      <c r="I3100" s="7">
        <v>1454890620</v>
      </c>
      <c r="J3100" s="7">
        <v>1450724449</v>
      </c>
      <c r="K3100" t="b">
        <v>0</v>
      </c>
      <c r="L3100">
        <v>27</v>
      </c>
      <c r="M3100" t="b">
        <v>0</v>
      </c>
      <c r="N3100" s="7" t="s">
        <v>8320</v>
      </c>
      <c r="O3100" s="7" t="s">
        <v>8360</v>
      </c>
      <c r="P3100">
        <v>4</v>
      </c>
      <c r="Q3100" s="6">
        <f>E3100/Table1_2[[#This Row],[backers_count]]</f>
        <v>65.111111111111114</v>
      </c>
    </row>
    <row r="3101" spans="1:17" x14ac:dyDescent="0.35">
      <c r="A3101">
        <v>3099</v>
      </c>
      <c r="B3101" t="s">
        <v>3099</v>
      </c>
      <c r="C3101" t="s">
        <v>7209</v>
      </c>
      <c r="D3101" s="6">
        <v>2000</v>
      </c>
      <c r="E3101" s="6">
        <v>278</v>
      </c>
      <c r="F3101" t="s">
        <v>8221</v>
      </c>
      <c r="G3101" t="s">
        <v>8224</v>
      </c>
      <c r="H3101" t="s">
        <v>8246</v>
      </c>
      <c r="I3101" s="7">
        <v>1455251591</v>
      </c>
      <c r="J3101" s="7">
        <v>1452659591</v>
      </c>
      <c r="K3101" t="b">
        <v>0</v>
      </c>
      <c r="L3101">
        <v>5</v>
      </c>
      <c r="M3101" t="b">
        <v>0</v>
      </c>
      <c r="N3101" s="7" t="s">
        <v>8320</v>
      </c>
      <c r="O3101" s="7" t="s">
        <v>8360</v>
      </c>
      <c r="P3101">
        <v>14</v>
      </c>
      <c r="Q3101" s="6">
        <f>E3101/Table1_2[[#This Row],[backers_count]]</f>
        <v>55.6</v>
      </c>
    </row>
    <row r="3102" spans="1:17" x14ac:dyDescent="0.35">
      <c r="A3102">
        <v>3100</v>
      </c>
      <c r="B3102" t="s">
        <v>3100</v>
      </c>
      <c r="C3102" t="s">
        <v>7210</v>
      </c>
      <c r="D3102" s="6">
        <v>12000</v>
      </c>
      <c r="E3102" s="6">
        <v>1827</v>
      </c>
      <c r="F3102" t="s">
        <v>8221</v>
      </c>
      <c r="G3102" t="s">
        <v>8224</v>
      </c>
      <c r="H3102" t="s">
        <v>8246</v>
      </c>
      <c r="I3102" s="7">
        <v>1413816975</v>
      </c>
      <c r="J3102" s="7">
        <v>1411224975</v>
      </c>
      <c r="K3102" t="b">
        <v>0</v>
      </c>
      <c r="L3102">
        <v>13</v>
      </c>
      <c r="M3102" t="b">
        <v>0</v>
      </c>
      <c r="N3102" s="7" t="s">
        <v>8320</v>
      </c>
      <c r="O3102" s="7" t="s">
        <v>8360</v>
      </c>
      <c r="P3102">
        <v>16</v>
      </c>
      <c r="Q3102" s="6">
        <f>E3102/Table1_2[[#This Row],[backers_count]]</f>
        <v>140.53846153846155</v>
      </c>
    </row>
    <row r="3103" spans="1:17" x14ac:dyDescent="0.35">
      <c r="A3103">
        <v>3101</v>
      </c>
      <c r="B3103" t="s">
        <v>3101</v>
      </c>
      <c r="C3103" t="s">
        <v>7211</v>
      </c>
      <c r="D3103" s="6">
        <v>2500</v>
      </c>
      <c r="E3103" s="6">
        <v>300</v>
      </c>
      <c r="F3103" t="s">
        <v>8221</v>
      </c>
      <c r="G3103" t="s">
        <v>8230</v>
      </c>
      <c r="H3103" t="s">
        <v>8249</v>
      </c>
      <c r="I3103" s="7">
        <v>1437033360</v>
      </c>
      <c r="J3103" s="7">
        <v>1434445937</v>
      </c>
      <c r="K3103" t="b">
        <v>0</v>
      </c>
      <c r="L3103">
        <v>12</v>
      </c>
      <c r="M3103" t="b">
        <v>0</v>
      </c>
      <c r="N3103" s="7" t="s">
        <v>8320</v>
      </c>
      <c r="O3103" s="7" t="s">
        <v>8360</v>
      </c>
      <c r="P3103">
        <v>12</v>
      </c>
      <c r="Q3103" s="6">
        <f>E3103/Table1_2[[#This Row],[backers_count]]</f>
        <v>25</v>
      </c>
    </row>
    <row r="3104" spans="1:17" x14ac:dyDescent="0.35">
      <c r="A3104">
        <v>3102</v>
      </c>
      <c r="B3104" t="s">
        <v>3102</v>
      </c>
      <c r="C3104" t="s">
        <v>7212</v>
      </c>
      <c r="D3104" s="6">
        <v>16000</v>
      </c>
      <c r="E3104" s="6">
        <v>6258</v>
      </c>
      <c r="F3104" t="s">
        <v>8221</v>
      </c>
      <c r="G3104" t="s">
        <v>8225</v>
      </c>
      <c r="H3104" t="s">
        <v>8247</v>
      </c>
      <c r="I3104" s="7">
        <v>1471939818</v>
      </c>
      <c r="J3104" s="7">
        <v>1467619818</v>
      </c>
      <c r="K3104" t="b">
        <v>0</v>
      </c>
      <c r="L3104">
        <v>90</v>
      </c>
      <c r="M3104" t="b">
        <v>0</v>
      </c>
      <c r="N3104" s="7" t="s">
        <v>8320</v>
      </c>
      <c r="O3104" s="7" t="s">
        <v>8360</v>
      </c>
      <c r="P3104">
        <v>40</v>
      </c>
      <c r="Q3104" s="6">
        <f>E3104/Table1_2[[#This Row],[backers_count]]</f>
        <v>69.533333333333331</v>
      </c>
    </row>
    <row r="3105" spans="1:17" x14ac:dyDescent="0.35">
      <c r="A3105">
        <v>3103</v>
      </c>
      <c r="B3105" t="s">
        <v>3103</v>
      </c>
      <c r="C3105" t="s">
        <v>7213</v>
      </c>
      <c r="D3105" s="6">
        <v>4100</v>
      </c>
      <c r="E3105" s="6">
        <v>11</v>
      </c>
      <c r="F3105" t="s">
        <v>8221</v>
      </c>
      <c r="G3105" t="s">
        <v>8224</v>
      </c>
      <c r="H3105" t="s">
        <v>8246</v>
      </c>
      <c r="I3105" s="7">
        <v>1434080706</v>
      </c>
      <c r="J3105" s="7">
        <v>1428896706</v>
      </c>
      <c r="K3105" t="b">
        <v>0</v>
      </c>
      <c r="L3105">
        <v>2</v>
      </c>
      <c r="M3105" t="b">
        <v>0</v>
      </c>
      <c r="N3105" s="7" t="s">
        <v>8320</v>
      </c>
      <c r="O3105" s="7" t="s">
        <v>8360</v>
      </c>
      <c r="P3105">
        <v>1</v>
      </c>
      <c r="Q3105" s="6">
        <f>E3105/Table1_2[[#This Row],[backers_count]]</f>
        <v>5.5</v>
      </c>
    </row>
    <row r="3106" spans="1:17" x14ac:dyDescent="0.35">
      <c r="A3106">
        <v>3104</v>
      </c>
      <c r="B3106" t="s">
        <v>3104</v>
      </c>
      <c r="C3106" t="s">
        <v>7214</v>
      </c>
      <c r="D3106" s="6">
        <v>4000</v>
      </c>
      <c r="E3106" s="6">
        <v>1185</v>
      </c>
      <c r="F3106" t="s">
        <v>8221</v>
      </c>
      <c r="G3106" t="s">
        <v>8226</v>
      </c>
      <c r="H3106" t="s">
        <v>8248</v>
      </c>
      <c r="I3106" s="7">
        <v>1422928800</v>
      </c>
      <c r="J3106" s="7">
        <v>1420235311</v>
      </c>
      <c r="K3106" t="b">
        <v>0</v>
      </c>
      <c r="L3106">
        <v>5</v>
      </c>
      <c r="M3106" t="b">
        <v>0</v>
      </c>
      <c r="N3106" s="7" t="s">
        <v>8320</v>
      </c>
      <c r="O3106" s="7" t="s">
        <v>8360</v>
      </c>
      <c r="P3106">
        <v>30</v>
      </c>
      <c r="Q3106" s="6">
        <f>E3106/Table1_2[[#This Row],[backers_count]]</f>
        <v>237</v>
      </c>
    </row>
    <row r="3107" spans="1:17" x14ac:dyDescent="0.35">
      <c r="A3107">
        <v>3105</v>
      </c>
      <c r="B3107" t="s">
        <v>3105</v>
      </c>
      <c r="C3107" t="s">
        <v>7215</v>
      </c>
      <c r="D3107" s="6">
        <v>5845</v>
      </c>
      <c r="E3107" s="6">
        <v>2476</v>
      </c>
      <c r="F3107" t="s">
        <v>8221</v>
      </c>
      <c r="G3107" t="s">
        <v>8224</v>
      </c>
      <c r="H3107" t="s">
        <v>8246</v>
      </c>
      <c r="I3107" s="7">
        <v>1413694800</v>
      </c>
      <c r="J3107" s="7">
        <v>1408986916</v>
      </c>
      <c r="K3107" t="b">
        <v>0</v>
      </c>
      <c r="L3107">
        <v>31</v>
      </c>
      <c r="M3107" t="b">
        <v>0</v>
      </c>
      <c r="N3107" s="7" t="s">
        <v>8320</v>
      </c>
      <c r="O3107" s="7" t="s">
        <v>8360</v>
      </c>
      <c r="P3107">
        <v>43</v>
      </c>
      <c r="Q3107" s="6">
        <f>E3107/Table1_2[[#This Row],[backers_count]]</f>
        <v>79.870967741935488</v>
      </c>
    </row>
    <row r="3108" spans="1:17" x14ac:dyDescent="0.35">
      <c r="A3108">
        <v>3106</v>
      </c>
      <c r="B3108" t="s">
        <v>3106</v>
      </c>
      <c r="C3108" t="s">
        <v>7216</v>
      </c>
      <c r="D3108" s="6">
        <v>1000</v>
      </c>
      <c r="E3108" s="6">
        <v>41</v>
      </c>
      <c r="F3108" t="s">
        <v>8221</v>
      </c>
      <c r="G3108" t="s">
        <v>8225</v>
      </c>
      <c r="H3108" t="s">
        <v>8247</v>
      </c>
      <c r="I3108" s="7">
        <v>1442440800</v>
      </c>
      <c r="J3108" s="7">
        <v>1440497876</v>
      </c>
      <c r="K3108" t="b">
        <v>0</v>
      </c>
      <c r="L3108">
        <v>4</v>
      </c>
      <c r="M3108" t="b">
        <v>0</v>
      </c>
      <c r="N3108" s="7" t="s">
        <v>8320</v>
      </c>
      <c r="O3108" s="7" t="s">
        <v>8360</v>
      </c>
      <c r="P3108">
        <v>5</v>
      </c>
      <c r="Q3108" s="6">
        <f>E3108/Table1_2[[#This Row],[backers_count]]</f>
        <v>10.25</v>
      </c>
    </row>
    <row r="3109" spans="1:17" x14ac:dyDescent="0.35">
      <c r="A3109">
        <v>3107</v>
      </c>
      <c r="B3109" t="s">
        <v>3107</v>
      </c>
      <c r="C3109" t="s">
        <v>7217</v>
      </c>
      <c r="D3109" s="6">
        <v>40000</v>
      </c>
      <c r="E3109" s="6">
        <v>7905</v>
      </c>
      <c r="F3109" t="s">
        <v>8221</v>
      </c>
      <c r="G3109" t="s">
        <v>8224</v>
      </c>
      <c r="H3109" t="s">
        <v>8246</v>
      </c>
      <c r="I3109" s="7">
        <v>1431372751</v>
      </c>
      <c r="J3109" s="7">
        <v>1430767951</v>
      </c>
      <c r="K3109" t="b">
        <v>0</v>
      </c>
      <c r="L3109">
        <v>29</v>
      </c>
      <c r="M3109" t="b">
        <v>0</v>
      </c>
      <c r="N3109" s="7" t="s">
        <v>8320</v>
      </c>
      <c r="O3109" s="7" t="s">
        <v>8360</v>
      </c>
      <c r="P3109">
        <v>20</v>
      </c>
      <c r="Q3109" s="6">
        <f>E3109/Table1_2[[#This Row],[backers_count]]</f>
        <v>272.58620689655174</v>
      </c>
    </row>
    <row r="3110" spans="1:17" x14ac:dyDescent="0.35">
      <c r="A3110">
        <v>3108</v>
      </c>
      <c r="B3110" t="s">
        <v>3108</v>
      </c>
      <c r="C3110" t="s">
        <v>7218</v>
      </c>
      <c r="D3110" s="6">
        <v>50000</v>
      </c>
      <c r="E3110" s="6">
        <v>26</v>
      </c>
      <c r="F3110" t="s">
        <v>8221</v>
      </c>
      <c r="G3110" t="s">
        <v>8224</v>
      </c>
      <c r="H3110" t="s">
        <v>8246</v>
      </c>
      <c r="I3110" s="7">
        <v>1430234394</v>
      </c>
      <c r="J3110" s="7">
        <v>1425053994</v>
      </c>
      <c r="K3110" t="b">
        <v>0</v>
      </c>
      <c r="L3110">
        <v>2</v>
      </c>
      <c r="M3110" t="b">
        <v>0</v>
      </c>
      <c r="N3110" s="7" t="s">
        <v>8320</v>
      </c>
      <c r="O3110" s="7" t="s">
        <v>8360</v>
      </c>
      <c r="P3110">
        <v>1</v>
      </c>
      <c r="Q3110" s="6">
        <f>E3110/Table1_2[[#This Row],[backers_count]]</f>
        <v>13</v>
      </c>
    </row>
    <row r="3111" spans="1:17" x14ac:dyDescent="0.35">
      <c r="A3111">
        <v>3109</v>
      </c>
      <c r="B3111" t="s">
        <v>3109</v>
      </c>
      <c r="C3111" t="s">
        <v>7219</v>
      </c>
      <c r="D3111" s="6">
        <v>26500</v>
      </c>
      <c r="E3111" s="6">
        <v>6633</v>
      </c>
      <c r="F3111" t="s">
        <v>8221</v>
      </c>
      <c r="G3111" t="s">
        <v>8224</v>
      </c>
      <c r="H3111" t="s">
        <v>8246</v>
      </c>
      <c r="I3111" s="7">
        <v>1409194810</v>
      </c>
      <c r="J3111" s="7">
        <v>1406170810</v>
      </c>
      <c r="K3111" t="b">
        <v>0</v>
      </c>
      <c r="L3111">
        <v>114</v>
      </c>
      <c r="M3111" t="b">
        <v>0</v>
      </c>
      <c r="N3111" s="7" t="s">
        <v>8320</v>
      </c>
      <c r="O3111" s="7" t="s">
        <v>8360</v>
      </c>
      <c r="P3111">
        <v>26</v>
      </c>
      <c r="Q3111" s="6">
        <f>E3111/Table1_2[[#This Row],[backers_count]]</f>
        <v>58.184210526315788</v>
      </c>
    </row>
    <row r="3112" spans="1:17" x14ac:dyDescent="0.35">
      <c r="A3112">
        <v>3110</v>
      </c>
      <c r="B3112" t="s">
        <v>3110</v>
      </c>
      <c r="C3112" t="s">
        <v>7220</v>
      </c>
      <c r="D3112" s="6">
        <v>25000</v>
      </c>
      <c r="E3112" s="6">
        <v>10</v>
      </c>
      <c r="F3112" t="s">
        <v>8221</v>
      </c>
      <c r="G3112" t="s">
        <v>8224</v>
      </c>
      <c r="H3112" t="s">
        <v>8246</v>
      </c>
      <c r="I3112" s="7">
        <v>1487465119</v>
      </c>
      <c r="J3112" s="7">
        <v>1484009119</v>
      </c>
      <c r="K3112" t="b">
        <v>0</v>
      </c>
      <c r="L3112">
        <v>1</v>
      </c>
      <c r="M3112" t="b">
        <v>0</v>
      </c>
      <c r="N3112" s="7" t="s">
        <v>8320</v>
      </c>
      <c r="O3112" s="7" t="s">
        <v>8360</v>
      </c>
      <c r="P3112">
        <v>1</v>
      </c>
      <c r="Q3112" s="6">
        <f>E3112/Table1_2[[#This Row],[backers_count]]</f>
        <v>10</v>
      </c>
    </row>
    <row r="3113" spans="1:17" x14ac:dyDescent="0.35">
      <c r="A3113">
        <v>3111</v>
      </c>
      <c r="B3113" t="s">
        <v>3111</v>
      </c>
      <c r="C3113" t="s">
        <v>7221</v>
      </c>
      <c r="D3113" s="6">
        <v>20000</v>
      </c>
      <c r="E3113" s="6">
        <v>5328</v>
      </c>
      <c r="F3113" t="s">
        <v>8221</v>
      </c>
      <c r="G3113" t="s">
        <v>8224</v>
      </c>
      <c r="H3113" t="s">
        <v>8246</v>
      </c>
      <c r="I3113" s="7">
        <v>1412432220</v>
      </c>
      <c r="J3113" s="7">
        <v>1409753820</v>
      </c>
      <c r="K3113" t="b">
        <v>0</v>
      </c>
      <c r="L3113">
        <v>76</v>
      </c>
      <c r="M3113" t="b">
        <v>0</v>
      </c>
      <c r="N3113" s="7" t="s">
        <v>8320</v>
      </c>
      <c r="O3113" s="7" t="s">
        <v>8360</v>
      </c>
      <c r="P3113">
        <v>27</v>
      </c>
      <c r="Q3113" s="6">
        <f>E3113/Table1_2[[#This Row],[backers_count]]</f>
        <v>70.10526315789474</v>
      </c>
    </row>
    <row r="3114" spans="1:17" x14ac:dyDescent="0.35">
      <c r="A3114">
        <v>3112</v>
      </c>
      <c r="B3114" t="s">
        <v>3112</v>
      </c>
      <c r="C3114" t="s">
        <v>7222</v>
      </c>
      <c r="D3114" s="6">
        <v>11000</v>
      </c>
      <c r="E3114" s="6">
        <v>521</v>
      </c>
      <c r="F3114" t="s">
        <v>8221</v>
      </c>
      <c r="G3114" t="s">
        <v>8224</v>
      </c>
      <c r="H3114" t="s">
        <v>8246</v>
      </c>
      <c r="I3114" s="7">
        <v>1477968934</v>
      </c>
      <c r="J3114" s="7">
        <v>1472784934</v>
      </c>
      <c r="K3114" t="b">
        <v>0</v>
      </c>
      <c r="L3114">
        <v>9</v>
      </c>
      <c r="M3114" t="b">
        <v>0</v>
      </c>
      <c r="N3114" s="7" t="s">
        <v>8320</v>
      </c>
      <c r="O3114" s="7" t="s">
        <v>8360</v>
      </c>
      <c r="P3114">
        <v>5</v>
      </c>
      <c r="Q3114" s="6">
        <f>E3114/Table1_2[[#This Row],[backers_count]]</f>
        <v>57.888888888888886</v>
      </c>
    </row>
    <row r="3115" spans="1:17" x14ac:dyDescent="0.35">
      <c r="A3115">
        <v>3113</v>
      </c>
      <c r="B3115" t="s">
        <v>3113</v>
      </c>
      <c r="C3115" t="s">
        <v>7223</v>
      </c>
      <c r="D3115" s="6">
        <v>109225</v>
      </c>
      <c r="E3115" s="6">
        <v>4635</v>
      </c>
      <c r="F3115" t="s">
        <v>8221</v>
      </c>
      <c r="G3115" t="s">
        <v>8224</v>
      </c>
      <c r="H3115" t="s">
        <v>8246</v>
      </c>
      <c r="I3115" s="7">
        <v>1429291982</v>
      </c>
      <c r="J3115" s="7">
        <v>1426699982</v>
      </c>
      <c r="K3115" t="b">
        <v>0</v>
      </c>
      <c r="L3115">
        <v>37</v>
      </c>
      <c r="M3115" t="b">
        <v>0</v>
      </c>
      <c r="N3115" s="7" t="s">
        <v>8320</v>
      </c>
      <c r="O3115" s="7" t="s">
        <v>8360</v>
      </c>
      <c r="P3115">
        <v>5</v>
      </c>
      <c r="Q3115" s="6">
        <f>E3115/Table1_2[[#This Row],[backers_count]]</f>
        <v>125.27027027027027</v>
      </c>
    </row>
    <row r="3116" spans="1:17" x14ac:dyDescent="0.35">
      <c r="A3116">
        <v>3114</v>
      </c>
      <c r="B3116" t="s">
        <v>3114</v>
      </c>
      <c r="C3116" t="s">
        <v>7224</v>
      </c>
      <c r="D3116" s="6">
        <v>75000</v>
      </c>
      <c r="E3116" s="6">
        <v>0</v>
      </c>
      <c r="F3116" t="s">
        <v>8221</v>
      </c>
      <c r="G3116" t="s">
        <v>8224</v>
      </c>
      <c r="H3116" t="s">
        <v>8246</v>
      </c>
      <c r="I3116" s="7">
        <v>1411312250</v>
      </c>
      <c r="J3116" s="7">
        <v>1406128250</v>
      </c>
      <c r="K3116" t="b">
        <v>0</v>
      </c>
      <c r="L3116">
        <v>0</v>
      </c>
      <c r="M3116" t="b">
        <v>0</v>
      </c>
      <c r="N3116" s="7" t="s">
        <v>8320</v>
      </c>
      <c r="O3116" s="7" t="s">
        <v>8360</v>
      </c>
      <c r="P3116">
        <v>0</v>
      </c>
      <c r="Q3116" s="6" t="e">
        <f>E3116/Table1_2[[#This Row],[backers_count]]</f>
        <v>#DIV/0!</v>
      </c>
    </row>
    <row r="3117" spans="1:17" x14ac:dyDescent="0.35">
      <c r="A3117">
        <v>3115</v>
      </c>
      <c r="B3117" t="s">
        <v>3115</v>
      </c>
      <c r="C3117" t="s">
        <v>7225</v>
      </c>
      <c r="D3117" s="6">
        <v>10000</v>
      </c>
      <c r="E3117" s="6">
        <v>300</v>
      </c>
      <c r="F3117" t="s">
        <v>8221</v>
      </c>
      <c r="G3117" t="s">
        <v>8235</v>
      </c>
      <c r="H3117" t="s">
        <v>8255</v>
      </c>
      <c r="I3117" s="7">
        <v>1465123427</v>
      </c>
      <c r="J3117" s="7">
        <v>1462531427</v>
      </c>
      <c r="K3117" t="b">
        <v>0</v>
      </c>
      <c r="L3117">
        <v>1</v>
      </c>
      <c r="M3117" t="b">
        <v>0</v>
      </c>
      <c r="N3117" s="7" t="s">
        <v>8320</v>
      </c>
      <c r="O3117" s="7" t="s">
        <v>8360</v>
      </c>
      <c r="P3117">
        <v>3</v>
      </c>
      <c r="Q3117" s="6">
        <f>E3117/Table1_2[[#This Row],[backers_count]]</f>
        <v>300</v>
      </c>
    </row>
    <row r="3118" spans="1:17" x14ac:dyDescent="0.35">
      <c r="A3118">
        <v>3116</v>
      </c>
      <c r="B3118" t="s">
        <v>3116</v>
      </c>
      <c r="C3118" t="s">
        <v>7226</v>
      </c>
      <c r="D3118" s="6">
        <v>750</v>
      </c>
      <c r="E3118" s="6">
        <v>430</v>
      </c>
      <c r="F3118" t="s">
        <v>8221</v>
      </c>
      <c r="G3118" t="s">
        <v>8224</v>
      </c>
      <c r="H3118" t="s">
        <v>8246</v>
      </c>
      <c r="I3118" s="7">
        <v>1427890925</v>
      </c>
      <c r="J3118" s="7">
        <v>1426681325</v>
      </c>
      <c r="K3118" t="b">
        <v>0</v>
      </c>
      <c r="L3118">
        <v>10</v>
      </c>
      <c r="M3118" t="b">
        <v>0</v>
      </c>
      <c r="N3118" s="7" t="s">
        <v>8320</v>
      </c>
      <c r="O3118" s="7" t="s">
        <v>8360</v>
      </c>
      <c r="P3118">
        <v>58</v>
      </c>
      <c r="Q3118" s="6">
        <f>E3118/Table1_2[[#This Row],[backers_count]]</f>
        <v>43</v>
      </c>
    </row>
    <row r="3119" spans="1:17" x14ac:dyDescent="0.35">
      <c r="A3119">
        <v>3117</v>
      </c>
      <c r="B3119" t="s">
        <v>3117</v>
      </c>
      <c r="C3119" t="s">
        <v>7227</v>
      </c>
      <c r="D3119" s="6">
        <v>1000</v>
      </c>
      <c r="E3119" s="6">
        <v>1</v>
      </c>
      <c r="F3119" t="s">
        <v>8221</v>
      </c>
      <c r="G3119" t="s">
        <v>8225</v>
      </c>
      <c r="H3119" t="s">
        <v>8247</v>
      </c>
      <c r="I3119" s="7">
        <v>1464354720</v>
      </c>
      <c r="J3119" s="7">
        <v>1463648360</v>
      </c>
      <c r="K3119" t="b">
        <v>0</v>
      </c>
      <c r="L3119">
        <v>1</v>
      </c>
      <c r="M3119" t="b">
        <v>0</v>
      </c>
      <c r="N3119" s="7" t="s">
        <v>8320</v>
      </c>
      <c r="O3119" s="7" t="s">
        <v>8360</v>
      </c>
      <c r="P3119">
        <v>1</v>
      </c>
      <c r="Q3119" s="6">
        <f>E3119/Table1_2[[#This Row],[backers_count]]</f>
        <v>1</v>
      </c>
    </row>
    <row r="3120" spans="1:17" x14ac:dyDescent="0.35">
      <c r="A3120">
        <v>3118</v>
      </c>
      <c r="B3120" t="s">
        <v>3118</v>
      </c>
      <c r="C3120" t="s">
        <v>7228</v>
      </c>
      <c r="D3120" s="6">
        <v>500000</v>
      </c>
      <c r="E3120" s="6">
        <v>1550</v>
      </c>
      <c r="F3120" t="s">
        <v>8221</v>
      </c>
      <c r="G3120" t="s">
        <v>8235</v>
      </c>
      <c r="H3120" t="s">
        <v>8255</v>
      </c>
      <c r="I3120" s="7">
        <v>1467473723</v>
      </c>
      <c r="J3120" s="7">
        <v>1465832123</v>
      </c>
      <c r="K3120" t="b">
        <v>0</v>
      </c>
      <c r="L3120">
        <v>2</v>
      </c>
      <c r="M3120" t="b">
        <v>0</v>
      </c>
      <c r="N3120" s="7" t="s">
        <v>8320</v>
      </c>
      <c r="O3120" s="7" t="s">
        <v>8360</v>
      </c>
      <c r="P3120">
        <v>1</v>
      </c>
      <c r="Q3120" s="6">
        <f>E3120/Table1_2[[#This Row],[backers_count]]</f>
        <v>775</v>
      </c>
    </row>
    <row r="3121" spans="1:17" x14ac:dyDescent="0.35">
      <c r="A3121">
        <v>3119</v>
      </c>
      <c r="B3121" t="s">
        <v>3119</v>
      </c>
      <c r="C3121" t="s">
        <v>7229</v>
      </c>
      <c r="D3121" s="6">
        <v>10000</v>
      </c>
      <c r="E3121" s="6">
        <v>5</v>
      </c>
      <c r="F3121" t="s">
        <v>8221</v>
      </c>
      <c r="G3121" t="s">
        <v>8224</v>
      </c>
      <c r="H3121" t="s">
        <v>8246</v>
      </c>
      <c r="I3121" s="7">
        <v>1427414732</v>
      </c>
      <c r="J3121" s="7">
        <v>1424826332</v>
      </c>
      <c r="K3121" t="b">
        <v>0</v>
      </c>
      <c r="L3121">
        <v>1</v>
      </c>
      <c r="M3121" t="b">
        <v>0</v>
      </c>
      <c r="N3121" s="7" t="s">
        <v>8320</v>
      </c>
      <c r="O3121" s="7" t="s">
        <v>8360</v>
      </c>
      <c r="P3121">
        <v>1</v>
      </c>
      <c r="Q3121" s="6">
        <f>E3121/Table1_2[[#This Row],[backers_count]]</f>
        <v>5</v>
      </c>
    </row>
    <row r="3122" spans="1:17" x14ac:dyDescent="0.35">
      <c r="A3122">
        <v>3120</v>
      </c>
      <c r="B3122" t="s">
        <v>3120</v>
      </c>
      <c r="C3122" t="s">
        <v>7230</v>
      </c>
      <c r="D3122" s="6">
        <v>1300000</v>
      </c>
      <c r="E3122" s="6">
        <v>128</v>
      </c>
      <c r="F3122" t="s">
        <v>8221</v>
      </c>
      <c r="G3122" t="s">
        <v>8233</v>
      </c>
      <c r="H3122" t="s">
        <v>8249</v>
      </c>
      <c r="I3122" s="7">
        <v>1462484196</v>
      </c>
      <c r="J3122" s="7">
        <v>1457303796</v>
      </c>
      <c r="K3122" t="b">
        <v>0</v>
      </c>
      <c r="L3122">
        <v>10</v>
      </c>
      <c r="M3122" t="b">
        <v>0</v>
      </c>
      <c r="N3122" s="7" t="s">
        <v>8320</v>
      </c>
      <c r="O3122" s="7" t="s">
        <v>8360</v>
      </c>
      <c r="P3122">
        <v>1</v>
      </c>
      <c r="Q3122" s="6">
        <f>E3122/Table1_2[[#This Row],[backers_count]]</f>
        <v>12.8</v>
      </c>
    </row>
    <row r="3123" spans="1:17" x14ac:dyDescent="0.35">
      <c r="A3123">
        <v>3121</v>
      </c>
      <c r="B3123" t="s">
        <v>3121</v>
      </c>
      <c r="C3123" t="s">
        <v>7231</v>
      </c>
      <c r="D3123" s="6">
        <v>1500</v>
      </c>
      <c r="E3123" s="6">
        <v>10</v>
      </c>
      <c r="F3123" t="s">
        <v>8220</v>
      </c>
      <c r="G3123" t="s">
        <v>8229</v>
      </c>
      <c r="H3123" t="s">
        <v>8251</v>
      </c>
      <c r="I3123" s="7">
        <v>1411748335</v>
      </c>
      <c r="J3123" s="7">
        <v>1406564335</v>
      </c>
      <c r="K3123" t="b">
        <v>0</v>
      </c>
      <c r="L3123">
        <v>1</v>
      </c>
      <c r="M3123" t="b">
        <v>0</v>
      </c>
      <c r="N3123" s="7" t="s">
        <v>8320</v>
      </c>
      <c r="O3123" s="7" t="s">
        <v>8360</v>
      </c>
      <c r="P3123">
        <v>1</v>
      </c>
      <c r="Q3123" s="6">
        <f>E3123/Table1_2[[#This Row],[backers_count]]</f>
        <v>10</v>
      </c>
    </row>
    <row r="3124" spans="1:17" x14ac:dyDescent="0.35">
      <c r="A3124">
        <v>3122</v>
      </c>
      <c r="B3124" t="s">
        <v>3122</v>
      </c>
      <c r="C3124" t="s">
        <v>7232</v>
      </c>
      <c r="D3124" s="6">
        <v>199</v>
      </c>
      <c r="E3124" s="6">
        <v>116</v>
      </c>
      <c r="F3124" t="s">
        <v>8220</v>
      </c>
      <c r="G3124" t="s">
        <v>8224</v>
      </c>
      <c r="H3124" t="s">
        <v>8246</v>
      </c>
      <c r="I3124" s="7">
        <v>1478733732</v>
      </c>
      <c r="J3124" s="7">
        <v>1478298132</v>
      </c>
      <c r="K3124" t="b">
        <v>0</v>
      </c>
      <c r="L3124">
        <v>2</v>
      </c>
      <c r="M3124" t="b">
        <v>0</v>
      </c>
      <c r="N3124" s="7" t="s">
        <v>8320</v>
      </c>
      <c r="O3124" s="7" t="s">
        <v>8360</v>
      </c>
      <c r="P3124">
        <v>59</v>
      </c>
      <c r="Q3124" s="6">
        <f>E3124/Table1_2[[#This Row],[backers_count]]</f>
        <v>58</v>
      </c>
    </row>
    <row r="3125" spans="1:17" x14ac:dyDescent="0.35">
      <c r="A3125">
        <v>3123</v>
      </c>
      <c r="B3125" t="s">
        <v>3123</v>
      </c>
      <c r="C3125" t="s">
        <v>7233</v>
      </c>
      <c r="D3125" s="6">
        <v>125000</v>
      </c>
      <c r="E3125" s="6">
        <v>85192</v>
      </c>
      <c r="F3125" t="s">
        <v>8220</v>
      </c>
      <c r="G3125" t="s">
        <v>8224</v>
      </c>
      <c r="H3125" t="s">
        <v>8246</v>
      </c>
      <c r="I3125" s="7">
        <v>1468108198</v>
      </c>
      <c r="J3125" s="7">
        <v>1465516198</v>
      </c>
      <c r="K3125" t="b">
        <v>0</v>
      </c>
      <c r="L3125">
        <v>348</v>
      </c>
      <c r="M3125" t="b">
        <v>0</v>
      </c>
      <c r="N3125" s="7" t="s">
        <v>8320</v>
      </c>
      <c r="O3125" s="7" t="s">
        <v>8360</v>
      </c>
      <c r="P3125">
        <v>69</v>
      </c>
      <c r="Q3125" s="6">
        <f>E3125/Table1_2[[#This Row],[backers_count]]</f>
        <v>244.80459770114942</v>
      </c>
    </row>
    <row r="3126" spans="1:17" x14ac:dyDescent="0.35">
      <c r="A3126">
        <v>3124</v>
      </c>
      <c r="B3126" t="s">
        <v>3124</v>
      </c>
      <c r="C3126" t="s">
        <v>7234</v>
      </c>
      <c r="D3126" s="6">
        <v>800000</v>
      </c>
      <c r="E3126" s="6">
        <v>26</v>
      </c>
      <c r="F3126" t="s">
        <v>8220</v>
      </c>
      <c r="G3126" t="s">
        <v>8224</v>
      </c>
      <c r="H3126" t="s">
        <v>8246</v>
      </c>
      <c r="I3126" s="7">
        <v>1422902601</v>
      </c>
      <c r="J3126" s="7">
        <v>1417718601</v>
      </c>
      <c r="K3126" t="b">
        <v>0</v>
      </c>
      <c r="L3126">
        <v>4</v>
      </c>
      <c r="M3126" t="b">
        <v>0</v>
      </c>
      <c r="N3126" s="7" t="s">
        <v>8320</v>
      </c>
      <c r="O3126" s="7" t="s">
        <v>8360</v>
      </c>
      <c r="P3126">
        <v>1</v>
      </c>
      <c r="Q3126" s="6">
        <f>E3126/Table1_2[[#This Row],[backers_count]]</f>
        <v>6.5</v>
      </c>
    </row>
    <row r="3127" spans="1:17" x14ac:dyDescent="0.35">
      <c r="A3127">
        <v>3125</v>
      </c>
      <c r="B3127" t="s">
        <v>3125</v>
      </c>
      <c r="C3127" t="s">
        <v>7235</v>
      </c>
      <c r="D3127" s="6">
        <v>1500000</v>
      </c>
      <c r="E3127" s="6">
        <v>0</v>
      </c>
      <c r="F3127" t="s">
        <v>8220</v>
      </c>
      <c r="G3127" t="s">
        <v>8224</v>
      </c>
      <c r="H3127" t="s">
        <v>8246</v>
      </c>
      <c r="I3127" s="7">
        <v>1452142672</v>
      </c>
      <c r="J3127" s="7">
        <v>1449550672</v>
      </c>
      <c r="K3127" t="b">
        <v>0</v>
      </c>
      <c r="L3127">
        <v>0</v>
      </c>
      <c r="M3127" t="b">
        <v>0</v>
      </c>
      <c r="N3127" s="7" t="s">
        <v>8320</v>
      </c>
      <c r="O3127" s="7" t="s">
        <v>8360</v>
      </c>
      <c r="P3127">
        <v>0</v>
      </c>
      <c r="Q3127" s="6" t="e">
        <f>E3127/Table1_2[[#This Row],[backers_count]]</f>
        <v>#DIV/0!</v>
      </c>
    </row>
    <row r="3128" spans="1:17" x14ac:dyDescent="0.35">
      <c r="A3128">
        <v>3126</v>
      </c>
      <c r="B3128" t="s">
        <v>3126</v>
      </c>
      <c r="C3128" t="s">
        <v>7236</v>
      </c>
      <c r="D3128" s="6">
        <v>25000</v>
      </c>
      <c r="E3128" s="6">
        <v>1040</v>
      </c>
      <c r="F3128" t="s">
        <v>8220</v>
      </c>
      <c r="G3128" t="s">
        <v>8224</v>
      </c>
      <c r="H3128" t="s">
        <v>8246</v>
      </c>
      <c r="I3128" s="7">
        <v>1459121162</v>
      </c>
      <c r="J3128" s="7">
        <v>1456532762</v>
      </c>
      <c r="K3128" t="b">
        <v>0</v>
      </c>
      <c r="L3128">
        <v>17</v>
      </c>
      <c r="M3128" t="b">
        <v>0</v>
      </c>
      <c r="N3128" s="7" t="s">
        <v>8320</v>
      </c>
      <c r="O3128" s="7" t="s">
        <v>8360</v>
      </c>
      <c r="P3128">
        <v>5</v>
      </c>
      <c r="Q3128" s="6">
        <f>E3128/Table1_2[[#This Row],[backers_count]]</f>
        <v>61.176470588235297</v>
      </c>
    </row>
    <row r="3129" spans="1:17" x14ac:dyDescent="0.35">
      <c r="A3129">
        <v>3127</v>
      </c>
      <c r="B3129" t="s">
        <v>3127</v>
      </c>
      <c r="C3129" t="s">
        <v>7237</v>
      </c>
      <c r="D3129" s="6">
        <v>100000</v>
      </c>
      <c r="E3129" s="6">
        <v>0</v>
      </c>
      <c r="F3129" t="s">
        <v>8220</v>
      </c>
      <c r="G3129" t="s">
        <v>8224</v>
      </c>
      <c r="H3129" t="s">
        <v>8246</v>
      </c>
      <c r="I3129" s="7">
        <v>1425242029</v>
      </c>
      <c r="J3129" s="7">
        <v>1422650029</v>
      </c>
      <c r="K3129" t="b">
        <v>0</v>
      </c>
      <c r="L3129">
        <v>0</v>
      </c>
      <c r="M3129" t="b">
        <v>0</v>
      </c>
      <c r="N3129" s="7" t="s">
        <v>8320</v>
      </c>
      <c r="O3129" s="7" t="s">
        <v>8360</v>
      </c>
      <c r="P3129">
        <v>0</v>
      </c>
      <c r="Q3129" s="6" t="e">
        <f>E3129/Table1_2[[#This Row],[backers_count]]</f>
        <v>#DIV/0!</v>
      </c>
    </row>
    <row r="3130" spans="1:17" x14ac:dyDescent="0.35">
      <c r="A3130">
        <v>3128</v>
      </c>
      <c r="B3130" t="s">
        <v>3128</v>
      </c>
      <c r="C3130" t="s">
        <v>7238</v>
      </c>
      <c r="D3130" s="6">
        <v>15000</v>
      </c>
      <c r="E3130" s="6">
        <v>16291</v>
      </c>
      <c r="F3130" t="s">
        <v>8222</v>
      </c>
      <c r="G3130" t="s">
        <v>8224</v>
      </c>
      <c r="H3130" t="s">
        <v>8246</v>
      </c>
      <c r="I3130" s="7">
        <v>1489690141</v>
      </c>
      <c r="J3130" s="7">
        <v>1487101741</v>
      </c>
      <c r="K3130" t="b">
        <v>0</v>
      </c>
      <c r="L3130">
        <v>117</v>
      </c>
      <c r="M3130" t="b">
        <v>0</v>
      </c>
      <c r="N3130" s="7" t="s">
        <v>8320</v>
      </c>
      <c r="O3130" s="7" t="s">
        <v>8321</v>
      </c>
      <c r="P3130">
        <v>109</v>
      </c>
      <c r="Q3130" s="6">
        <f>E3130/Table1_2[[#This Row],[backers_count]]</f>
        <v>139.23931623931625</v>
      </c>
    </row>
    <row r="3131" spans="1:17" x14ac:dyDescent="0.35">
      <c r="A3131">
        <v>3129</v>
      </c>
      <c r="B3131" t="s">
        <v>3129</v>
      </c>
      <c r="C3131" t="s">
        <v>7239</v>
      </c>
      <c r="D3131" s="6">
        <v>1250</v>
      </c>
      <c r="E3131" s="6">
        <v>10</v>
      </c>
      <c r="F3131" t="s">
        <v>8222</v>
      </c>
      <c r="G3131" t="s">
        <v>8224</v>
      </c>
      <c r="H3131" t="s">
        <v>8246</v>
      </c>
      <c r="I3131" s="7">
        <v>1492542819</v>
      </c>
      <c r="J3131" s="7">
        <v>1489090419</v>
      </c>
      <c r="K3131" t="b">
        <v>0</v>
      </c>
      <c r="L3131">
        <v>1</v>
      </c>
      <c r="M3131" t="b">
        <v>0</v>
      </c>
      <c r="N3131" s="7" t="s">
        <v>8320</v>
      </c>
      <c r="O3131" s="7" t="s">
        <v>8321</v>
      </c>
      <c r="P3131">
        <v>1</v>
      </c>
      <c r="Q3131" s="6">
        <f>E3131/Table1_2[[#This Row],[backers_count]]</f>
        <v>10</v>
      </c>
    </row>
    <row r="3132" spans="1:17" x14ac:dyDescent="0.35">
      <c r="A3132">
        <v>3130</v>
      </c>
      <c r="B3132" t="s">
        <v>3130</v>
      </c>
      <c r="C3132" t="s">
        <v>7240</v>
      </c>
      <c r="D3132" s="6">
        <v>10000</v>
      </c>
      <c r="E3132" s="6">
        <v>375</v>
      </c>
      <c r="F3132" t="s">
        <v>8222</v>
      </c>
      <c r="G3132" t="s">
        <v>8224</v>
      </c>
      <c r="H3132" t="s">
        <v>8246</v>
      </c>
      <c r="I3132" s="7">
        <v>1492145940</v>
      </c>
      <c r="J3132" s="7">
        <v>1489504916</v>
      </c>
      <c r="K3132" t="b">
        <v>0</v>
      </c>
      <c r="L3132">
        <v>4</v>
      </c>
      <c r="M3132" t="b">
        <v>0</v>
      </c>
      <c r="N3132" s="7" t="s">
        <v>8320</v>
      </c>
      <c r="O3132" s="7" t="s">
        <v>8321</v>
      </c>
      <c r="P3132">
        <v>4</v>
      </c>
      <c r="Q3132" s="6">
        <f>E3132/Table1_2[[#This Row],[backers_count]]</f>
        <v>93.75</v>
      </c>
    </row>
    <row r="3133" spans="1:17" x14ac:dyDescent="0.35">
      <c r="A3133">
        <v>3131</v>
      </c>
      <c r="B3133" t="s">
        <v>3131</v>
      </c>
      <c r="C3133" t="s">
        <v>7241</v>
      </c>
      <c r="D3133" s="6">
        <v>4100</v>
      </c>
      <c r="E3133" s="6">
        <v>645</v>
      </c>
      <c r="F3133" t="s">
        <v>8222</v>
      </c>
      <c r="G3133" t="s">
        <v>8224</v>
      </c>
      <c r="H3133" t="s">
        <v>8246</v>
      </c>
      <c r="I3133" s="7">
        <v>1491656045</v>
      </c>
      <c r="J3133" s="7">
        <v>1489067645</v>
      </c>
      <c r="K3133" t="b">
        <v>0</v>
      </c>
      <c r="L3133">
        <v>12</v>
      </c>
      <c r="M3133" t="b">
        <v>0</v>
      </c>
      <c r="N3133" s="7" t="s">
        <v>8320</v>
      </c>
      <c r="O3133" s="7" t="s">
        <v>8321</v>
      </c>
      <c r="P3133">
        <v>16</v>
      </c>
      <c r="Q3133" s="6">
        <f>E3133/Table1_2[[#This Row],[backers_count]]</f>
        <v>53.75</v>
      </c>
    </row>
    <row r="3134" spans="1:17" x14ac:dyDescent="0.35">
      <c r="A3134">
        <v>3132</v>
      </c>
      <c r="B3134" t="s">
        <v>3132</v>
      </c>
      <c r="C3134" t="s">
        <v>7242</v>
      </c>
      <c r="D3134" s="6">
        <v>30000</v>
      </c>
      <c r="E3134" s="6">
        <v>10</v>
      </c>
      <c r="F3134" t="s">
        <v>8222</v>
      </c>
      <c r="G3134" t="s">
        <v>8224</v>
      </c>
      <c r="H3134" t="s">
        <v>8246</v>
      </c>
      <c r="I3134" s="7">
        <v>1492759460</v>
      </c>
      <c r="J3134" s="7">
        <v>1487579060</v>
      </c>
      <c r="K3134" t="b">
        <v>0</v>
      </c>
      <c r="L3134">
        <v>1</v>
      </c>
      <c r="M3134" t="b">
        <v>0</v>
      </c>
      <c r="N3134" s="7" t="s">
        <v>8320</v>
      </c>
      <c r="O3134" s="7" t="s">
        <v>8321</v>
      </c>
      <c r="P3134">
        <v>1</v>
      </c>
      <c r="Q3134" s="6">
        <f>E3134/Table1_2[[#This Row],[backers_count]]</f>
        <v>10</v>
      </c>
    </row>
    <row r="3135" spans="1:17" x14ac:dyDescent="0.35">
      <c r="A3135">
        <v>3133</v>
      </c>
      <c r="B3135" t="s">
        <v>3133</v>
      </c>
      <c r="C3135" t="s">
        <v>7243</v>
      </c>
      <c r="D3135" s="6">
        <v>500</v>
      </c>
      <c r="E3135" s="6">
        <v>540</v>
      </c>
      <c r="F3135" t="s">
        <v>8222</v>
      </c>
      <c r="G3135" t="s">
        <v>8225</v>
      </c>
      <c r="H3135" t="s">
        <v>8247</v>
      </c>
      <c r="I3135" s="7">
        <v>1490358834</v>
      </c>
      <c r="J3135" s="7">
        <v>1487770434</v>
      </c>
      <c r="K3135" t="b">
        <v>0</v>
      </c>
      <c r="L3135">
        <v>16</v>
      </c>
      <c r="M3135" t="b">
        <v>0</v>
      </c>
      <c r="N3135" s="7" t="s">
        <v>8320</v>
      </c>
      <c r="O3135" s="7" t="s">
        <v>8321</v>
      </c>
      <c r="P3135">
        <v>108</v>
      </c>
      <c r="Q3135" s="6">
        <f>E3135/Table1_2[[#This Row],[backers_count]]</f>
        <v>33.75</v>
      </c>
    </row>
    <row r="3136" spans="1:17" x14ac:dyDescent="0.35">
      <c r="A3136">
        <v>3134</v>
      </c>
      <c r="B3136" t="s">
        <v>3134</v>
      </c>
      <c r="C3136" t="s">
        <v>7244</v>
      </c>
      <c r="D3136" s="6">
        <v>1000</v>
      </c>
      <c r="E3136" s="6">
        <v>225</v>
      </c>
      <c r="F3136" t="s">
        <v>8222</v>
      </c>
      <c r="G3136" t="s">
        <v>8225</v>
      </c>
      <c r="H3136" t="s">
        <v>8247</v>
      </c>
      <c r="I3136" s="7">
        <v>1490631419</v>
      </c>
      <c r="J3136" s="7">
        <v>1488820619</v>
      </c>
      <c r="K3136" t="b">
        <v>0</v>
      </c>
      <c r="L3136">
        <v>12</v>
      </c>
      <c r="M3136" t="b">
        <v>0</v>
      </c>
      <c r="N3136" s="7" t="s">
        <v>8320</v>
      </c>
      <c r="O3136" s="7" t="s">
        <v>8321</v>
      </c>
      <c r="P3136">
        <v>23</v>
      </c>
      <c r="Q3136" s="6">
        <f>E3136/Table1_2[[#This Row],[backers_count]]</f>
        <v>18.75</v>
      </c>
    </row>
    <row r="3137" spans="1:17" x14ac:dyDescent="0.35">
      <c r="A3137">
        <v>3135</v>
      </c>
      <c r="B3137" t="s">
        <v>3135</v>
      </c>
      <c r="C3137" t="s">
        <v>7245</v>
      </c>
      <c r="D3137" s="6">
        <v>777</v>
      </c>
      <c r="E3137" s="6">
        <v>162</v>
      </c>
      <c r="F3137" t="s">
        <v>8222</v>
      </c>
      <c r="G3137" t="s">
        <v>8224</v>
      </c>
      <c r="H3137" t="s">
        <v>8246</v>
      </c>
      <c r="I3137" s="7">
        <v>1491277121</v>
      </c>
      <c r="J3137" s="7">
        <v>1489376321</v>
      </c>
      <c r="K3137" t="b">
        <v>0</v>
      </c>
      <c r="L3137">
        <v>7</v>
      </c>
      <c r="M3137" t="b">
        <v>0</v>
      </c>
      <c r="N3137" s="7" t="s">
        <v>8320</v>
      </c>
      <c r="O3137" s="7" t="s">
        <v>8321</v>
      </c>
      <c r="P3137">
        <v>21</v>
      </c>
      <c r="Q3137" s="6">
        <f>E3137/Table1_2[[#This Row],[backers_count]]</f>
        <v>23.142857142857142</v>
      </c>
    </row>
    <row r="3138" spans="1:17" x14ac:dyDescent="0.35">
      <c r="A3138">
        <v>3136</v>
      </c>
      <c r="B3138" t="s">
        <v>3136</v>
      </c>
      <c r="C3138" t="s">
        <v>7246</v>
      </c>
      <c r="D3138" s="6">
        <v>500</v>
      </c>
      <c r="E3138" s="6">
        <v>639</v>
      </c>
      <c r="F3138" t="s">
        <v>8222</v>
      </c>
      <c r="G3138" t="s">
        <v>8225</v>
      </c>
      <c r="H3138" t="s">
        <v>8247</v>
      </c>
      <c r="I3138" s="7">
        <v>1491001140</v>
      </c>
      <c r="J3138" s="7">
        <v>1487847954</v>
      </c>
      <c r="K3138" t="b">
        <v>0</v>
      </c>
      <c r="L3138">
        <v>22</v>
      </c>
      <c r="M3138" t="b">
        <v>0</v>
      </c>
      <c r="N3138" s="7" t="s">
        <v>8320</v>
      </c>
      <c r="O3138" s="7" t="s">
        <v>8321</v>
      </c>
      <c r="P3138">
        <v>128</v>
      </c>
      <c r="Q3138" s="6">
        <f>E3138/Table1_2[[#This Row],[backers_count]]</f>
        <v>29.045454545454547</v>
      </c>
    </row>
    <row r="3139" spans="1:17" x14ac:dyDescent="0.35">
      <c r="A3139">
        <v>3137</v>
      </c>
      <c r="B3139" t="s">
        <v>3137</v>
      </c>
      <c r="C3139" t="s">
        <v>7247</v>
      </c>
      <c r="D3139" s="6">
        <v>1500</v>
      </c>
      <c r="E3139" s="6">
        <v>50</v>
      </c>
      <c r="F3139" t="s">
        <v>8222</v>
      </c>
      <c r="G3139" t="s">
        <v>8224</v>
      </c>
      <c r="H3139" t="s">
        <v>8246</v>
      </c>
      <c r="I3139" s="7">
        <v>1493838720</v>
      </c>
      <c r="J3139" s="7">
        <v>1489439669</v>
      </c>
      <c r="K3139" t="b">
        <v>0</v>
      </c>
      <c r="L3139">
        <v>1</v>
      </c>
      <c r="M3139" t="b">
        <v>0</v>
      </c>
      <c r="N3139" s="7" t="s">
        <v>8320</v>
      </c>
      <c r="O3139" s="7" t="s">
        <v>8321</v>
      </c>
      <c r="P3139">
        <v>4</v>
      </c>
      <c r="Q3139" s="6">
        <f>E3139/Table1_2[[#This Row],[backers_count]]</f>
        <v>50</v>
      </c>
    </row>
    <row r="3140" spans="1:17" x14ac:dyDescent="0.35">
      <c r="A3140">
        <v>3138</v>
      </c>
      <c r="B3140" t="s">
        <v>3138</v>
      </c>
      <c r="C3140" t="s">
        <v>7248</v>
      </c>
      <c r="D3140" s="6">
        <v>200</v>
      </c>
      <c r="E3140" s="6">
        <v>0</v>
      </c>
      <c r="F3140" t="s">
        <v>8222</v>
      </c>
      <c r="G3140" t="s">
        <v>8225</v>
      </c>
      <c r="H3140" t="s">
        <v>8247</v>
      </c>
      <c r="I3140" s="7">
        <v>1491233407</v>
      </c>
      <c r="J3140" s="7">
        <v>1489591807</v>
      </c>
      <c r="K3140" t="b">
        <v>0</v>
      </c>
      <c r="L3140">
        <v>0</v>
      </c>
      <c r="M3140" t="b">
        <v>0</v>
      </c>
      <c r="N3140" s="7" t="s">
        <v>8320</v>
      </c>
      <c r="O3140" s="7" t="s">
        <v>8321</v>
      </c>
      <c r="P3140">
        <v>0</v>
      </c>
      <c r="Q3140" s="6" t="e">
        <f>E3140/Table1_2[[#This Row],[backers_count]]</f>
        <v>#DIV/0!</v>
      </c>
    </row>
    <row r="3141" spans="1:17" x14ac:dyDescent="0.35">
      <c r="A3141">
        <v>3139</v>
      </c>
      <c r="B3141" t="s">
        <v>3139</v>
      </c>
      <c r="C3141" t="s">
        <v>7249</v>
      </c>
      <c r="D3141" s="6">
        <v>50000</v>
      </c>
      <c r="E3141" s="6">
        <v>2700</v>
      </c>
      <c r="F3141" t="s">
        <v>8222</v>
      </c>
      <c r="G3141" t="s">
        <v>8238</v>
      </c>
      <c r="H3141" t="s">
        <v>8256</v>
      </c>
      <c r="I3141" s="7">
        <v>1490416380</v>
      </c>
      <c r="J3141" s="7">
        <v>1487485760</v>
      </c>
      <c r="K3141" t="b">
        <v>0</v>
      </c>
      <c r="L3141">
        <v>6</v>
      </c>
      <c r="M3141" t="b">
        <v>0</v>
      </c>
      <c r="N3141" s="7" t="s">
        <v>8320</v>
      </c>
      <c r="O3141" s="7" t="s">
        <v>8321</v>
      </c>
      <c r="P3141">
        <v>6</v>
      </c>
      <c r="Q3141" s="6">
        <f>E3141/Table1_2[[#This Row],[backers_count]]</f>
        <v>450</v>
      </c>
    </row>
    <row r="3142" spans="1:17" x14ac:dyDescent="0.35">
      <c r="A3142">
        <v>3140</v>
      </c>
      <c r="B3142" t="s">
        <v>3140</v>
      </c>
      <c r="C3142" t="s">
        <v>7250</v>
      </c>
      <c r="D3142" s="6">
        <v>10000</v>
      </c>
      <c r="E3142" s="6">
        <v>96</v>
      </c>
      <c r="F3142" t="s">
        <v>8222</v>
      </c>
      <c r="G3142" t="s">
        <v>8230</v>
      </c>
      <c r="H3142" t="s">
        <v>8249</v>
      </c>
      <c r="I3142" s="7">
        <v>1491581703</v>
      </c>
      <c r="J3142" s="7">
        <v>1488993303</v>
      </c>
      <c r="K3142" t="b">
        <v>0</v>
      </c>
      <c r="L3142">
        <v>4</v>
      </c>
      <c r="M3142" t="b">
        <v>0</v>
      </c>
      <c r="N3142" s="7" t="s">
        <v>8320</v>
      </c>
      <c r="O3142" s="7" t="s">
        <v>8321</v>
      </c>
      <c r="P3142">
        <v>1</v>
      </c>
      <c r="Q3142" s="6">
        <f>E3142/Table1_2[[#This Row],[backers_count]]</f>
        <v>24</v>
      </c>
    </row>
    <row r="3143" spans="1:17" x14ac:dyDescent="0.35">
      <c r="A3143">
        <v>3141</v>
      </c>
      <c r="B3143" t="s">
        <v>3141</v>
      </c>
      <c r="C3143" t="s">
        <v>7251</v>
      </c>
      <c r="D3143" s="6">
        <v>500</v>
      </c>
      <c r="E3143" s="6">
        <v>258</v>
      </c>
      <c r="F3143" t="s">
        <v>8222</v>
      </c>
      <c r="G3143" t="s">
        <v>8233</v>
      </c>
      <c r="H3143" t="s">
        <v>8249</v>
      </c>
      <c r="I3143" s="7">
        <v>1492372800</v>
      </c>
      <c r="J3143" s="7">
        <v>1488823488</v>
      </c>
      <c r="K3143" t="b">
        <v>0</v>
      </c>
      <c r="L3143">
        <v>8</v>
      </c>
      <c r="M3143" t="b">
        <v>0</v>
      </c>
      <c r="N3143" s="7" t="s">
        <v>8320</v>
      </c>
      <c r="O3143" s="7" t="s">
        <v>8321</v>
      </c>
      <c r="P3143">
        <v>52</v>
      </c>
      <c r="Q3143" s="6">
        <f>E3143/Table1_2[[#This Row],[backers_count]]</f>
        <v>32.25</v>
      </c>
    </row>
    <row r="3144" spans="1:17" x14ac:dyDescent="0.35">
      <c r="A3144">
        <v>3142</v>
      </c>
      <c r="B3144" t="s">
        <v>3142</v>
      </c>
      <c r="C3144" t="s">
        <v>7252</v>
      </c>
      <c r="D3144" s="6">
        <v>2750</v>
      </c>
      <c r="E3144" s="6">
        <v>45</v>
      </c>
      <c r="F3144" t="s">
        <v>8222</v>
      </c>
      <c r="G3144" t="s">
        <v>8225</v>
      </c>
      <c r="H3144" t="s">
        <v>8247</v>
      </c>
      <c r="I3144" s="7">
        <v>1489922339</v>
      </c>
      <c r="J3144" s="7">
        <v>1487333939</v>
      </c>
      <c r="K3144" t="b">
        <v>0</v>
      </c>
      <c r="L3144">
        <v>3</v>
      </c>
      <c r="M3144" t="b">
        <v>0</v>
      </c>
      <c r="N3144" s="7" t="s">
        <v>8320</v>
      </c>
      <c r="O3144" s="7" t="s">
        <v>8321</v>
      </c>
      <c r="P3144">
        <v>2</v>
      </c>
      <c r="Q3144" s="6">
        <f>E3144/Table1_2[[#This Row],[backers_count]]</f>
        <v>15</v>
      </c>
    </row>
    <row r="3145" spans="1:17" x14ac:dyDescent="0.35">
      <c r="A3145">
        <v>3143</v>
      </c>
      <c r="B3145" t="s">
        <v>3143</v>
      </c>
      <c r="C3145" t="s">
        <v>7253</v>
      </c>
      <c r="D3145" s="6">
        <v>700</v>
      </c>
      <c r="E3145" s="6">
        <v>0</v>
      </c>
      <c r="F3145" t="s">
        <v>8222</v>
      </c>
      <c r="G3145" t="s">
        <v>8225</v>
      </c>
      <c r="H3145" t="s">
        <v>8247</v>
      </c>
      <c r="I3145" s="7">
        <v>1491726956</v>
      </c>
      <c r="J3145" s="7">
        <v>1489480556</v>
      </c>
      <c r="K3145" t="b">
        <v>0</v>
      </c>
      <c r="L3145">
        <v>0</v>
      </c>
      <c r="M3145" t="b">
        <v>0</v>
      </c>
      <c r="N3145" s="7" t="s">
        <v>8320</v>
      </c>
      <c r="O3145" s="7" t="s">
        <v>8321</v>
      </c>
      <c r="P3145">
        <v>0</v>
      </c>
      <c r="Q3145" s="6" t="e">
        <f>E3145/Table1_2[[#This Row],[backers_count]]</f>
        <v>#DIV/0!</v>
      </c>
    </row>
    <row r="3146" spans="1:17" x14ac:dyDescent="0.35">
      <c r="A3146">
        <v>3144</v>
      </c>
      <c r="B3146" t="s">
        <v>3144</v>
      </c>
      <c r="C3146" t="s">
        <v>7254</v>
      </c>
      <c r="D3146" s="6">
        <v>10000</v>
      </c>
      <c r="E3146" s="6">
        <v>7540</v>
      </c>
      <c r="F3146" t="s">
        <v>8222</v>
      </c>
      <c r="G3146" t="s">
        <v>8224</v>
      </c>
      <c r="H3146" t="s">
        <v>8246</v>
      </c>
      <c r="I3146" s="7">
        <v>1489903200</v>
      </c>
      <c r="J3146" s="7">
        <v>1488459307</v>
      </c>
      <c r="K3146" t="b">
        <v>0</v>
      </c>
      <c r="L3146">
        <v>30</v>
      </c>
      <c r="M3146" t="b">
        <v>0</v>
      </c>
      <c r="N3146" s="7" t="s">
        <v>8320</v>
      </c>
      <c r="O3146" s="7" t="s">
        <v>8321</v>
      </c>
      <c r="P3146">
        <v>76</v>
      </c>
      <c r="Q3146" s="6">
        <f>E3146/Table1_2[[#This Row],[backers_count]]</f>
        <v>251.33333333333334</v>
      </c>
    </row>
    <row r="3147" spans="1:17" x14ac:dyDescent="0.35">
      <c r="A3147">
        <v>3145</v>
      </c>
      <c r="B3147" t="s">
        <v>3145</v>
      </c>
      <c r="C3147" t="s">
        <v>7255</v>
      </c>
      <c r="D3147" s="6">
        <v>25000</v>
      </c>
      <c r="E3147" s="6">
        <v>0</v>
      </c>
      <c r="F3147" t="s">
        <v>8222</v>
      </c>
      <c r="G3147" t="s">
        <v>8224</v>
      </c>
      <c r="H3147" t="s">
        <v>8246</v>
      </c>
      <c r="I3147" s="7">
        <v>1490659134</v>
      </c>
      <c r="J3147" s="7">
        <v>1485478734</v>
      </c>
      <c r="K3147" t="b">
        <v>0</v>
      </c>
      <c r="L3147">
        <v>0</v>
      </c>
      <c r="M3147" t="b">
        <v>0</v>
      </c>
      <c r="N3147" s="7" t="s">
        <v>8320</v>
      </c>
      <c r="O3147" s="7" t="s">
        <v>8321</v>
      </c>
      <c r="P3147">
        <v>0</v>
      </c>
      <c r="Q3147" s="6" t="e">
        <f>E3147/Table1_2[[#This Row],[backers_count]]</f>
        <v>#DIV/0!</v>
      </c>
    </row>
    <row r="3148" spans="1:17" x14ac:dyDescent="0.35">
      <c r="A3148">
        <v>3146</v>
      </c>
      <c r="B3148" t="s">
        <v>3146</v>
      </c>
      <c r="C3148" t="s">
        <v>7256</v>
      </c>
      <c r="D3148" s="6">
        <v>50000</v>
      </c>
      <c r="E3148" s="6">
        <v>5250</v>
      </c>
      <c r="F3148" t="s">
        <v>8222</v>
      </c>
      <c r="G3148" t="s">
        <v>8238</v>
      </c>
      <c r="H3148" t="s">
        <v>8256</v>
      </c>
      <c r="I3148" s="7">
        <v>1492356166</v>
      </c>
      <c r="J3148" s="7">
        <v>1488471766</v>
      </c>
      <c r="K3148" t="b">
        <v>0</v>
      </c>
      <c r="L3148">
        <v>12</v>
      </c>
      <c r="M3148" t="b">
        <v>0</v>
      </c>
      <c r="N3148" s="7" t="s">
        <v>8320</v>
      </c>
      <c r="O3148" s="7" t="s">
        <v>8321</v>
      </c>
      <c r="P3148">
        <v>11</v>
      </c>
      <c r="Q3148" s="6">
        <f>E3148/Table1_2[[#This Row],[backers_count]]</f>
        <v>437.5</v>
      </c>
    </row>
    <row r="3149" spans="1:17" x14ac:dyDescent="0.35">
      <c r="A3149">
        <v>3147</v>
      </c>
      <c r="B3149" t="s">
        <v>3147</v>
      </c>
      <c r="C3149" t="s">
        <v>7257</v>
      </c>
      <c r="D3149" s="6">
        <v>20000</v>
      </c>
      <c r="E3149" s="6">
        <v>23505</v>
      </c>
      <c r="F3149" t="s">
        <v>8219</v>
      </c>
      <c r="G3149" t="s">
        <v>8224</v>
      </c>
      <c r="H3149" t="s">
        <v>8246</v>
      </c>
      <c r="I3149" s="7">
        <v>1415319355</v>
      </c>
      <c r="J3149" s="7">
        <v>1411859755</v>
      </c>
      <c r="K3149" t="b">
        <v>1</v>
      </c>
      <c r="L3149">
        <v>213</v>
      </c>
      <c r="M3149" t="b">
        <v>1</v>
      </c>
      <c r="N3149" s="7" t="s">
        <v>8320</v>
      </c>
      <c r="O3149" s="7" t="s">
        <v>8321</v>
      </c>
      <c r="P3149">
        <v>118</v>
      </c>
      <c r="Q3149" s="6">
        <f>E3149/Table1_2[[#This Row],[backers_count]]</f>
        <v>110.35211267605634</v>
      </c>
    </row>
    <row r="3150" spans="1:17" x14ac:dyDescent="0.35">
      <c r="A3150">
        <v>3148</v>
      </c>
      <c r="B3150" t="s">
        <v>3148</v>
      </c>
      <c r="C3150" t="s">
        <v>7258</v>
      </c>
      <c r="D3150" s="6">
        <v>1800</v>
      </c>
      <c r="E3150" s="6">
        <v>2361</v>
      </c>
      <c r="F3150" t="s">
        <v>8219</v>
      </c>
      <c r="G3150" t="s">
        <v>8224</v>
      </c>
      <c r="H3150" t="s">
        <v>8246</v>
      </c>
      <c r="I3150" s="7">
        <v>1412136000</v>
      </c>
      <c r="J3150" s="7">
        <v>1410278284</v>
      </c>
      <c r="K3150" t="b">
        <v>1</v>
      </c>
      <c r="L3150">
        <v>57</v>
      </c>
      <c r="M3150" t="b">
        <v>1</v>
      </c>
      <c r="N3150" s="7" t="s">
        <v>8320</v>
      </c>
      <c r="O3150" s="7" t="s">
        <v>8321</v>
      </c>
      <c r="P3150">
        <v>132</v>
      </c>
      <c r="Q3150" s="6">
        <f>E3150/Table1_2[[#This Row],[backers_count]]</f>
        <v>41.421052631578945</v>
      </c>
    </row>
    <row r="3151" spans="1:17" x14ac:dyDescent="0.35">
      <c r="A3151">
        <v>3149</v>
      </c>
      <c r="B3151" t="s">
        <v>3149</v>
      </c>
      <c r="C3151" t="s">
        <v>7259</v>
      </c>
      <c r="D3151" s="6">
        <v>1250</v>
      </c>
      <c r="E3151" s="6">
        <v>1300</v>
      </c>
      <c r="F3151" t="s">
        <v>8219</v>
      </c>
      <c r="G3151" t="s">
        <v>8224</v>
      </c>
      <c r="H3151" t="s">
        <v>8246</v>
      </c>
      <c r="I3151" s="7">
        <v>1354845600</v>
      </c>
      <c r="J3151" s="7">
        <v>1352766300</v>
      </c>
      <c r="K3151" t="b">
        <v>1</v>
      </c>
      <c r="L3151">
        <v>25</v>
      </c>
      <c r="M3151" t="b">
        <v>1</v>
      </c>
      <c r="N3151" s="7" t="s">
        <v>8320</v>
      </c>
      <c r="O3151" s="7" t="s">
        <v>8321</v>
      </c>
      <c r="P3151">
        <v>104</v>
      </c>
      <c r="Q3151" s="6">
        <f>E3151/Table1_2[[#This Row],[backers_count]]</f>
        <v>52</v>
      </c>
    </row>
    <row r="3152" spans="1:17" x14ac:dyDescent="0.35">
      <c r="A3152">
        <v>3150</v>
      </c>
      <c r="B3152" t="s">
        <v>3150</v>
      </c>
      <c r="C3152" t="s">
        <v>7260</v>
      </c>
      <c r="D3152" s="6">
        <v>3500</v>
      </c>
      <c r="E3152" s="6">
        <v>3535</v>
      </c>
      <c r="F3152" t="s">
        <v>8219</v>
      </c>
      <c r="G3152" t="s">
        <v>8224</v>
      </c>
      <c r="H3152" t="s">
        <v>8246</v>
      </c>
      <c r="I3152" s="7">
        <v>1295928000</v>
      </c>
      <c r="J3152" s="7">
        <v>1288160403</v>
      </c>
      <c r="K3152" t="b">
        <v>1</v>
      </c>
      <c r="L3152">
        <v>104</v>
      </c>
      <c r="M3152" t="b">
        <v>1</v>
      </c>
      <c r="N3152" s="7" t="s">
        <v>8320</v>
      </c>
      <c r="O3152" s="7" t="s">
        <v>8321</v>
      </c>
      <c r="P3152">
        <v>101</v>
      </c>
      <c r="Q3152" s="6">
        <f>E3152/Table1_2[[#This Row],[backers_count]]</f>
        <v>33.990384615384613</v>
      </c>
    </row>
    <row r="3153" spans="1:17" x14ac:dyDescent="0.35">
      <c r="A3153">
        <v>3151</v>
      </c>
      <c r="B3153" t="s">
        <v>3151</v>
      </c>
      <c r="C3153" t="s">
        <v>7261</v>
      </c>
      <c r="D3153" s="6">
        <v>3500</v>
      </c>
      <c r="E3153" s="6">
        <v>3514</v>
      </c>
      <c r="F3153" t="s">
        <v>8219</v>
      </c>
      <c r="G3153" t="s">
        <v>8224</v>
      </c>
      <c r="H3153" t="s">
        <v>8246</v>
      </c>
      <c r="I3153" s="7">
        <v>1410379774</v>
      </c>
      <c r="J3153" s="7">
        <v>1407787774</v>
      </c>
      <c r="K3153" t="b">
        <v>1</v>
      </c>
      <c r="L3153">
        <v>34</v>
      </c>
      <c r="M3153" t="b">
        <v>1</v>
      </c>
      <c r="N3153" s="7" t="s">
        <v>8320</v>
      </c>
      <c r="O3153" s="7" t="s">
        <v>8321</v>
      </c>
      <c r="P3153">
        <v>101</v>
      </c>
      <c r="Q3153" s="6">
        <f>E3153/Table1_2[[#This Row],[backers_count]]</f>
        <v>103.35294117647059</v>
      </c>
    </row>
    <row r="3154" spans="1:17" x14ac:dyDescent="0.35">
      <c r="A3154">
        <v>3152</v>
      </c>
      <c r="B3154" t="s">
        <v>3152</v>
      </c>
      <c r="C3154" t="s">
        <v>7262</v>
      </c>
      <c r="D3154" s="6">
        <v>2200</v>
      </c>
      <c r="E3154" s="6">
        <v>2331</v>
      </c>
      <c r="F3154" t="s">
        <v>8219</v>
      </c>
      <c r="G3154" t="s">
        <v>8225</v>
      </c>
      <c r="H3154" t="s">
        <v>8247</v>
      </c>
      <c r="I3154" s="7">
        <v>1383425367</v>
      </c>
      <c r="J3154" s="7">
        <v>1380833367</v>
      </c>
      <c r="K3154" t="b">
        <v>1</v>
      </c>
      <c r="L3154">
        <v>67</v>
      </c>
      <c r="M3154" t="b">
        <v>1</v>
      </c>
      <c r="N3154" s="7" t="s">
        <v>8320</v>
      </c>
      <c r="O3154" s="7" t="s">
        <v>8321</v>
      </c>
      <c r="P3154">
        <v>106</v>
      </c>
      <c r="Q3154" s="6">
        <f>E3154/Table1_2[[#This Row],[backers_count]]</f>
        <v>34.791044776119406</v>
      </c>
    </row>
    <row r="3155" spans="1:17" x14ac:dyDescent="0.35">
      <c r="A3155">
        <v>3153</v>
      </c>
      <c r="B3155" t="s">
        <v>3153</v>
      </c>
      <c r="C3155" t="s">
        <v>7263</v>
      </c>
      <c r="D3155" s="6">
        <v>3000</v>
      </c>
      <c r="E3155" s="6">
        <v>10067.5</v>
      </c>
      <c r="F3155" t="s">
        <v>8219</v>
      </c>
      <c r="G3155" t="s">
        <v>8224</v>
      </c>
      <c r="H3155" t="s">
        <v>8246</v>
      </c>
      <c r="I3155" s="7">
        <v>1304225940</v>
      </c>
      <c r="J3155" s="7">
        <v>1301542937</v>
      </c>
      <c r="K3155" t="b">
        <v>1</v>
      </c>
      <c r="L3155">
        <v>241</v>
      </c>
      <c r="M3155" t="b">
        <v>1</v>
      </c>
      <c r="N3155" s="7" t="s">
        <v>8320</v>
      </c>
      <c r="O3155" s="7" t="s">
        <v>8321</v>
      </c>
      <c r="P3155">
        <v>336</v>
      </c>
      <c r="Q3155" s="6">
        <f>E3155/Table1_2[[#This Row],[backers_count]]</f>
        <v>41.773858921161825</v>
      </c>
    </row>
    <row r="3156" spans="1:17" x14ac:dyDescent="0.35">
      <c r="A3156">
        <v>3154</v>
      </c>
      <c r="B3156" t="s">
        <v>3154</v>
      </c>
      <c r="C3156" t="s">
        <v>7264</v>
      </c>
      <c r="D3156" s="6">
        <v>7000</v>
      </c>
      <c r="E3156" s="6">
        <v>7905</v>
      </c>
      <c r="F3156" t="s">
        <v>8219</v>
      </c>
      <c r="G3156" t="s">
        <v>8224</v>
      </c>
      <c r="H3156" t="s">
        <v>8246</v>
      </c>
      <c r="I3156" s="7">
        <v>1333310458</v>
      </c>
      <c r="J3156" s="7">
        <v>1330722058</v>
      </c>
      <c r="K3156" t="b">
        <v>1</v>
      </c>
      <c r="L3156">
        <v>123</v>
      </c>
      <c r="M3156" t="b">
        <v>1</v>
      </c>
      <c r="N3156" s="7" t="s">
        <v>8320</v>
      </c>
      <c r="O3156" s="7" t="s">
        <v>8321</v>
      </c>
      <c r="P3156">
        <v>113</v>
      </c>
      <c r="Q3156" s="6">
        <f>E3156/Table1_2[[#This Row],[backers_count]]</f>
        <v>64.268292682926827</v>
      </c>
    </row>
    <row r="3157" spans="1:17" x14ac:dyDescent="0.35">
      <c r="A3157">
        <v>3155</v>
      </c>
      <c r="B3157" t="s">
        <v>3155</v>
      </c>
      <c r="C3157" t="s">
        <v>7265</v>
      </c>
      <c r="D3157" s="6">
        <v>5000</v>
      </c>
      <c r="E3157" s="6">
        <v>9425.23</v>
      </c>
      <c r="F3157" t="s">
        <v>8219</v>
      </c>
      <c r="G3157" t="s">
        <v>8225</v>
      </c>
      <c r="H3157" t="s">
        <v>8247</v>
      </c>
      <c r="I3157" s="7">
        <v>1356004725</v>
      </c>
      <c r="J3157" s="7">
        <v>1353412725</v>
      </c>
      <c r="K3157" t="b">
        <v>1</v>
      </c>
      <c r="L3157">
        <v>302</v>
      </c>
      <c r="M3157" t="b">
        <v>1</v>
      </c>
      <c r="N3157" s="7" t="s">
        <v>8320</v>
      </c>
      <c r="O3157" s="7" t="s">
        <v>8321</v>
      </c>
      <c r="P3157">
        <v>189</v>
      </c>
      <c r="Q3157" s="6">
        <f>E3157/Table1_2[[#This Row],[backers_count]]</f>
        <v>31.209370860927152</v>
      </c>
    </row>
    <row r="3158" spans="1:17" x14ac:dyDescent="0.35">
      <c r="A3158">
        <v>3156</v>
      </c>
      <c r="B3158" t="s">
        <v>3156</v>
      </c>
      <c r="C3158" t="s">
        <v>7266</v>
      </c>
      <c r="D3158" s="6">
        <v>5500</v>
      </c>
      <c r="E3158" s="6">
        <v>5600</v>
      </c>
      <c r="F3158" t="s">
        <v>8219</v>
      </c>
      <c r="G3158" t="s">
        <v>8224</v>
      </c>
      <c r="H3158" t="s">
        <v>8246</v>
      </c>
      <c r="I3158" s="7">
        <v>1338591144</v>
      </c>
      <c r="J3158" s="7">
        <v>1335567144</v>
      </c>
      <c r="K3158" t="b">
        <v>1</v>
      </c>
      <c r="L3158">
        <v>89</v>
      </c>
      <c r="M3158" t="b">
        <v>1</v>
      </c>
      <c r="N3158" s="7" t="s">
        <v>8320</v>
      </c>
      <c r="O3158" s="7" t="s">
        <v>8321</v>
      </c>
      <c r="P3158">
        <v>102</v>
      </c>
      <c r="Q3158" s="6">
        <f>E3158/Table1_2[[#This Row],[backers_count]]</f>
        <v>62.921348314606739</v>
      </c>
    </row>
    <row r="3159" spans="1:17" x14ac:dyDescent="0.35">
      <c r="A3159">
        <v>3157</v>
      </c>
      <c r="B3159" t="s">
        <v>3157</v>
      </c>
      <c r="C3159" t="s">
        <v>7267</v>
      </c>
      <c r="D3159" s="6">
        <v>4000</v>
      </c>
      <c r="E3159" s="6">
        <v>4040</v>
      </c>
      <c r="F3159" t="s">
        <v>8219</v>
      </c>
      <c r="G3159" t="s">
        <v>8224</v>
      </c>
      <c r="H3159" t="s">
        <v>8246</v>
      </c>
      <c r="I3159" s="7">
        <v>1405746000</v>
      </c>
      <c r="J3159" s="7">
        <v>1404932105</v>
      </c>
      <c r="K3159" t="b">
        <v>1</v>
      </c>
      <c r="L3159">
        <v>41</v>
      </c>
      <c r="M3159" t="b">
        <v>1</v>
      </c>
      <c r="N3159" s="7" t="s">
        <v>8320</v>
      </c>
      <c r="O3159" s="7" t="s">
        <v>8321</v>
      </c>
      <c r="P3159">
        <v>101</v>
      </c>
      <c r="Q3159" s="6">
        <f>E3159/Table1_2[[#This Row],[backers_count]]</f>
        <v>98.536585365853654</v>
      </c>
    </row>
    <row r="3160" spans="1:17" x14ac:dyDescent="0.35">
      <c r="A3160">
        <v>3158</v>
      </c>
      <c r="B3160" t="s">
        <v>3158</v>
      </c>
      <c r="C3160" t="s">
        <v>7268</v>
      </c>
      <c r="D3160" s="6">
        <v>5000</v>
      </c>
      <c r="E3160" s="6">
        <v>5700</v>
      </c>
      <c r="F3160" t="s">
        <v>8219</v>
      </c>
      <c r="G3160" t="s">
        <v>8224</v>
      </c>
      <c r="H3160" t="s">
        <v>8246</v>
      </c>
      <c r="I3160" s="7">
        <v>1374523752</v>
      </c>
      <c r="J3160" s="7">
        <v>1371931752</v>
      </c>
      <c r="K3160" t="b">
        <v>1</v>
      </c>
      <c r="L3160">
        <v>69</v>
      </c>
      <c r="M3160" t="b">
        <v>1</v>
      </c>
      <c r="N3160" s="7" t="s">
        <v>8320</v>
      </c>
      <c r="O3160" s="7" t="s">
        <v>8321</v>
      </c>
      <c r="P3160">
        <v>114</v>
      </c>
      <c r="Q3160" s="6">
        <f>E3160/Table1_2[[#This Row],[backers_count]]</f>
        <v>82.608695652173907</v>
      </c>
    </row>
    <row r="3161" spans="1:17" x14ac:dyDescent="0.35">
      <c r="A3161">
        <v>3159</v>
      </c>
      <c r="B3161" t="s">
        <v>3159</v>
      </c>
      <c r="C3161" t="s">
        <v>7269</v>
      </c>
      <c r="D3161" s="6">
        <v>1500</v>
      </c>
      <c r="E3161" s="6">
        <v>2002.22</v>
      </c>
      <c r="F3161" t="s">
        <v>8219</v>
      </c>
      <c r="G3161" t="s">
        <v>8224</v>
      </c>
      <c r="H3161" t="s">
        <v>8246</v>
      </c>
      <c r="I3161" s="7">
        <v>1326927600</v>
      </c>
      <c r="J3161" s="7">
        <v>1323221761</v>
      </c>
      <c r="K3161" t="b">
        <v>1</v>
      </c>
      <c r="L3161">
        <v>52</v>
      </c>
      <c r="M3161" t="b">
        <v>1</v>
      </c>
      <c r="N3161" s="7" t="s">
        <v>8320</v>
      </c>
      <c r="O3161" s="7" t="s">
        <v>8321</v>
      </c>
      <c r="P3161">
        <v>134</v>
      </c>
      <c r="Q3161" s="6">
        <f>E3161/Table1_2[[#This Row],[backers_count]]</f>
        <v>38.504230769230773</v>
      </c>
    </row>
    <row r="3162" spans="1:17" x14ac:dyDescent="0.35">
      <c r="A3162">
        <v>3160</v>
      </c>
      <c r="B3162" t="s">
        <v>3160</v>
      </c>
      <c r="C3162" t="s">
        <v>7270</v>
      </c>
      <c r="D3162" s="6">
        <v>4500</v>
      </c>
      <c r="E3162" s="6">
        <v>4569</v>
      </c>
      <c r="F3162" t="s">
        <v>8219</v>
      </c>
      <c r="G3162" t="s">
        <v>8224</v>
      </c>
      <c r="H3162" t="s">
        <v>8246</v>
      </c>
      <c r="I3162" s="7">
        <v>1407905940</v>
      </c>
      <c r="J3162" s="7">
        <v>1405923687</v>
      </c>
      <c r="K3162" t="b">
        <v>1</v>
      </c>
      <c r="L3162">
        <v>57</v>
      </c>
      <c r="M3162" t="b">
        <v>1</v>
      </c>
      <c r="N3162" s="7" t="s">
        <v>8320</v>
      </c>
      <c r="O3162" s="7" t="s">
        <v>8321</v>
      </c>
      <c r="P3162">
        <v>102</v>
      </c>
      <c r="Q3162" s="6">
        <f>E3162/Table1_2[[#This Row],[backers_count]]</f>
        <v>80.15789473684211</v>
      </c>
    </row>
    <row r="3163" spans="1:17" x14ac:dyDescent="0.35">
      <c r="A3163">
        <v>3161</v>
      </c>
      <c r="B3163" t="s">
        <v>3161</v>
      </c>
      <c r="C3163" t="s">
        <v>7271</v>
      </c>
      <c r="D3163" s="6">
        <v>2000</v>
      </c>
      <c r="E3163" s="6">
        <v>2102</v>
      </c>
      <c r="F3163" t="s">
        <v>8219</v>
      </c>
      <c r="G3163" t="s">
        <v>8225</v>
      </c>
      <c r="H3163" t="s">
        <v>8247</v>
      </c>
      <c r="I3163" s="7">
        <v>1413377522</v>
      </c>
      <c r="J3163" s="7">
        <v>1410785522</v>
      </c>
      <c r="K3163" t="b">
        <v>1</v>
      </c>
      <c r="L3163">
        <v>74</v>
      </c>
      <c r="M3163" t="b">
        <v>1</v>
      </c>
      <c r="N3163" s="7" t="s">
        <v>8320</v>
      </c>
      <c r="O3163" s="7" t="s">
        <v>8321</v>
      </c>
      <c r="P3163">
        <v>106</v>
      </c>
      <c r="Q3163" s="6">
        <f>E3163/Table1_2[[#This Row],[backers_count]]</f>
        <v>28.405405405405407</v>
      </c>
    </row>
    <row r="3164" spans="1:17" x14ac:dyDescent="0.35">
      <c r="A3164">
        <v>3162</v>
      </c>
      <c r="B3164" t="s">
        <v>3162</v>
      </c>
      <c r="C3164" t="s">
        <v>7272</v>
      </c>
      <c r="D3164" s="6">
        <v>4000</v>
      </c>
      <c r="E3164" s="6">
        <v>5086</v>
      </c>
      <c r="F3164" t="s">
        <v>8219</v>
      </c>
      <c r="G3164" t="s">
        <v>8224</v>
      </c>
      <c r="H3164" t="s">
        <v>8246</v>
      </c>
      <c r="I3164" s="7">
        <v>1404698400</v>
      </c>
      <c r="J3164" s="7">
        <v>1402331262</v>
      </c>
      <c r="K3164" t="b">
        <v>1</v>
      </c>
      <c r="L3164">
        <v>63</v>
      </c>
      <c r="M3164" t="b">
        <v>1</v>
      </c>
      <c r="N3164" s="7" t="s">
        <v>8320</v>
      </c>
      <c r="O3164" s="7" t="s">
        <v>8321</v>
      </c>
      <c r="P3164">
        <v>128</v>
      </c>
      <c r="Q3164" s="6">
        <f>E3164/Table1_2[[#This Row],[backers_count]]</f>
        <v>80.730158730158735</v>
      </c>
    </row>
    <row r="3165" spans="1:17" x14ac:dyDescent="0.35">
      <c r="A3165">
        <v>3163</v>
      </c>
      <c r="B3165" t="s">
        <v>3163</v>
      </c>
      <c r="C3165" t="s">
        <v>7273</v>
      </c>
      <c r="D3165" s="6">
        <v>13000</v>
      </c>
      <c r="E3165" s="6">
        <v>14450</v>
      </c>
      <c r="F3165" t="s">
        <v>8219</v>
      </c>
      <c r="G3165" t="s">
        <v>8224</v>
      </c>
      <c r="H3165" t="s">
        <v>8246</v>
      </c>
      <c r="I3165" s="7">
        <v>1402855525</v>
      </c>
      <c r="J3165" s="7">
        <v>1400263525</v>
      </c>
      <c r="K3165" t="b">
        <v>1</v>
      </c>
      <c r="L3165">
        <v>72</v>
      </c>
      <c r="M3165" t="b">
        <v>1</v>
      </c>
      <c r="N3165" s="7" t="s">
        <v>8320</v>
      </c>
      <c r="O3165" s="7" t="s">
        <v>8321</v>
      </c>
      <c r="P3165">
        <v>112</v>
      </c>
      <c r="Q3165" s="6">
        <f>E3165/Table1_2[[#This Row],[backers_count]]</f>
        <v>200.69444444444446</v>
      </c>
    </row>
    <row r="3166" spans="1:17" x14ac:dyDescent="0.35">
      <c r="A3166">
        <v>3164</v>
      </c>
      <c r="B3166" t="s">
        <v>3164</v>
      </c>
      <c r="C3166" t="s">
        <v>7274</v>
      </c>
      <c r="D3166" s="6">
        <v>2500</v>
      </c>
      <c r="E3166" s="6">
        <v>2669</v>
      </c>
      <c r="F3166" t="s">
        <v>8219</v>
      </c>
      <c r="G3166" t="s">
        <v>8224</v>
      </c>
      <c r="H3166" t="s">
        <v>8246</v>
      </c>
      <c r="I3166" s="7">
        <v>1402341615</v>
      </c>
      <c r="J3166" s="7">
        <v>1399490415</v>
      </c>
      <c r="K3166" t="b">
        <v>1</v>
      </c>
      <c r="L3166">
        <v>71</v>
      </c>
      <c r="M3166" t="b">
        <v>1</v>
      </c>
      <c r="N3166" s="7" t="s">
        <v>8320</v>
      </c>
      <c r="O3166" s="7" t="s">
        <v>8321</v>
      </c>
      <c r="P3166">
        <v>107</v>
      </c>
      <c r="Q3166" s="6">
        <f>E3166/Table1_2[[#This Row],[backers_count]]</f>
        <v>37.591549295774648</v>
      </c>
    </row>
    <row r="3167" spans="1:17" x14ac:dyDescent="0.35">
      <c r="A3167">
        <v>3165</v>
      </c>
      <c r="B3167" t="s">
        <v>3165</v>
      </c>
      <c r="C3167" t="s">
        <v>7275</v>
      </c>
      <c r="D3167" s="6">
        <v>750</v>
      </c>
      <c r="E3167" s="6">
        <v>1220</v>
      </c>
      <c r="F3167" t="s">
        <v>8219</v>
      </c>
      <c r="G3167" t="s">
        <v>8224</v>
      </c>
      <c r="H3167" t="s">
        <v>8246</v>
      </c>
      <c r="I3167" s="7">
        <v>1304395140</v>
      </c>
      <c r="J3167" s="7">
        <v>1302493760</v>
      </c>
      <c r="K3167" t="b">
        <v>1</v>
      </c>
      <c r="L3167">
        <v>21</v>
      </c>
      <c r="M3167" t="b">
        <v>1</v>
      </c>
      <c r="N3167" s="7" t="s">
        <v>8320</v>
      </c>
      <c r="O3167" s="7" t="s">
        <v>8321</v>
      </c>
      <c r="P3167">
        <v>163</v>
      </c>
      <c r="Q3167" s="6">
        <f>E3167/Table1_2[[#This Row],[backers_count]]</f>
        <v>58.095238095238095</v>
      </c>
    </row>
    <row r="3168" spans="1:17" x14ac:dyDescent="0.35">
      <c r="A3168">
        <v>3166</v>
      </c>
      <c r="B3168" t="s">
        <v>3166</v>
      </c>
      <c r="C3168" t="s">
        <v>7276</v>
      </c>
      <c r="D3168" s="6">
        <v>35000</v>
      </c>
      <c r="E3168" s="6">
        <v>56079.83</v>
      </c>
      <c r="F3168" t="s">
        <v>8219</v>
      </c>
      <c r="G3168" t="s">
        <v>8224</v>
      </c>
      <c r="H3168" t="s">
        <v>8246</v>
      </c>
      <c r="I3168" s="7">
        <v>1416988740</v>
      </c>
      <c r="J3168" s="7">
        <v>1414514153</v>
      </c>
      <c r="K3168" t="b">
        <v>1</v>
      </c>
      <c r="L3168">
        <v>930</v>
      </c>
      <c r="M3168" t="b">
        <v>1</v>
      </c>
      <c r="N3168" s="7" t="s">
        <v>8320</v>
      </c>
      <c r="O3168" s="7" t="s">
        <v>8321</v>
      </c>
      <c r="P3168">
        <v>161</v>
      </c>
      <c r="Q3168" s="6">
        <f>E3168/Table1_2[[#This Row],[backers_count]]</f>
        <v>60.300892473118282</v>
      </c>
    </row>
    <row r="3169" spans="1:17" x14ac:dyDescent="0.35">
      <c r="A3169">
        <v>3167</v>
      </c>
      <c r="B3169" t="s">
        <v>3167</v>
      </c>
      <c r="C3169" t="s">
        <v>7277</v>
      </c>
      <c r="D3169" s="6">
        <v>3000</v>
      </c>
      <c r="E3169" s="6">
        <v>3485</v>
      </c>
      <c r="F3169" t="s">
        <v>8219</v>
      </c>
      <c r="G3169" t="s">
        <v>8224</v>
      </c>
      <c r="H3169" t="s">
        <v>8246</v>
      </c>
      <c r="I3169" s="7">
        <v>1406952781</v>
      </c>
      <c r="J3169" s="7">
        <v>1405743181</v>
      </c>
      <c r="K3169" t="b">
        <v>1</v>
      </c>
      <c r="L3169">
        <v>55</v>
      </c>
      <c r="M3169" t="b">
        <v>1</v>
      </c>
      <c r="N3169" s="7" t="s">
        <v>8320</v>
      </c>
      <c r="O3169" s="7" t="s">
        <v>8321</v>
      </c>
      <c r="P3169">
        <v>117</v>
      </c>
      <c r="Q3169" s="6">
        <f>E3169/Table1_2[[#This Row],[backers_count]]</f>
        <v>63.363636363636367</v>
      </c>
    </row>
    <row r="3170" spans="1:17" x14ac:dyDescent="0.35">
      <c r="A3170">
        <v>3168</v>
      </c>
      <c r="B3170" t="s">
        <v>3168</v>
      </c>
      <c r="C3170" t="s">
        <v>7278</v>
      </c>
      <c r="D3170" s="6">
        <v>2500</v>
      </c>
      <c r="E3170" s="6">
        <v>3105</v>
      </c>
      <c r="F3170" t="s">
        <v>8219</v>
      </c>
      <c r="G3170" t="s">
        <v>8224</v>
      </c>
      <c r="H3170" t="s">
        <v>8246</v>
      </c>
      <c r="I3170" s="7">
        <v>1402696800</v>
      </c>
      <c r="J3170" s="7">
        <v>1399948353</v>
      </c>
      <c r="K3170" t="b">
        <v>1</v>
      </c>
      <c r="L3170">
        <v>61</v>
      </c>
      <c r="M3170" t="b">
        <v>1</v>
      </c>
      <c r="N3170" s="7" t="s">
        <v>8320</v>
      </c>
      <c r="O3170" s="7" t="s">
        <v>8321</v>
      </c>
      <c r="P3170">
        <v>125</v>
      </c>
      <c r="Q3170" s="6">
        <f>E3170/Table1_2[[#This Row],[backers_count]]</f>
        <v>50.901639344262293</v>
      </c>
    </row>
    <row r="3171" spans="1:17" x14ac:dyDescent="0.35">
      <c r="A3171">
        <v>3169</v>
      </c>
      <c r="B3171" t="s">
        <v>3169</v>
      </c>
      <c r="C3171" t="s">
        <v>7279</v>
      </c>
      <c r="D3171" s="6">
        <v>8000</v>
      </c>
      <c r="E3171" s="6">
        <v>8241</v>
      </c>
      <c r="F3171" t="s">
        <v>8219</v>
      </c>
      <c r="G3171" t="s">
        <v>8224</v>
      </c>
      <c r="H3171" t="s">
        <v>8246</v>
      </c>
      <c r="I3171" s="7">
        <v>1386910740</v>
      </c>
      <c r="J3171" s="7">
        <v>1384364561</v>
      </c>
      <c r="K3171" t="b">
        <v>1</v>
      </c>
      <c r="L3171">
        <v>82</v>
      </c>
      <c r="M3171" t="b">
        <v>1</v>
      </c>
      <c r="N3171" s="7" t="s">
        <v>8320</v>
      </c>
      <c r="O3171" s="7" t="s">
        <v>8321</v>
      </c>
      <c r="P3171">
        <v>104</v>
      </c>
      <c r="Q3171" s="6">
        <f>E3171/Table1_2[[#This Row],[backers_count]]</f>
        <v>100.5</v>
      </c>
    </row>
    <row r="3172" spans="1:17" x14ac:dyDescent="0.35">
      <c r="A3172">
        <v>3170</v>
      </c>
      <c r="B3172" t="s">
        <v>3170</v>
      </c>
      <c r="C3172" t="s">
        <v>7280</v>
      </c>
      <c r="D3172" s="6">
        <v>2000</v>
      </c>
      <c r="E3172" s="6">
        <v>2245</v>
      </c>
      <c r="F3172" t="s">
        <v>8219</v>
      </c>
      <c r="G3172" t="s">
        <v>8224</v>
      </c>
      <c r="H3172" t="s">
        <v>8246</v>
      </c>
      <c r="I3172" s="7">
        <v>1404273600</v>
      </c>
      <c r="J3172" s="7">
        <v>1401414944</v>
      </c>
      <c r="K3172" t="b">
        <v>1</v>
      </c>
      <c r="L3172">
        <v>71</v>
      </c>
      <c r="M3172" t="b">
        <v>1</v>
      </c>
      <c r="N3172" s="7" t="s">
        <v>8320</v>
      </c>
      <c r="O3172" s="7" t="s">
        <v>8321</v>
      </c>
      <c r="P3172">
        <v>113</v>
      </c>
      <c r="Q3172" s="6">
        <f>E3172/Table1_2[[#This Row],[backers_count]]</f>
        <v>31.619718309859156</v>
      </c>
    </row>
    <row r="3173" spans="1:17" x14ac:dyDescent="0.35">
      <c r="A3173">
        <v>3171</v>
      </c>
      <c r="B3173" t="s">
        <v>3171</v>
      </c>
      <c r="C3173" t="s">
        <v>7281</v>
      </c>
      <c r="D3173" s="6">
        <v>7000</v>
      </c>
      <c r="E3173" s="6">
        <v>7617</v>
      </c>
      <c r="F3173" t="s">
        <v>8219</v>
      </c>
      <c r="G3173" t="s">
        <v>8225</v>
      </c>
      <c r="H3173" t="s">
        <v>8247</v>
      </c>
      <c r="I3173" s="7">
        <v>1462545358</v>
      </c>
      <c r="J3173" s="7">
        <v>1459953358</v>
      </c>
      <c r="K3173" t="b">
        <v>1</v>
      </c>
      <c r="L3173">
        <v>117</v>
      </c>
      <c r="M3173" t="b">
        <v>1</v>
      </c>
      <c r="N3173" s="7" t="s">
        <v>8320</v>
      </c>
      <c r="O3173" s="7" t="s">
        <v>8321</v>
      </c>
      <c r="P3173">
        <v>109</v>
      </c>
      <c r="Q3173" s="6">
        <f>E3173/Table1_2[[#This Row],[backers_count]]</f>
        <v>65.102564102564102</v>
      </c>
    </row>
    <row r="3174" spans="1:17" x14ac:dyDescent="0.35">
      <c r="A3174">
        <v>3172</v>
      </c>
      <c r="B3174" t="s">
        <v>3172</v>
      </c>
      <c r="C3174" t="s">
        <v>7282</v>
      </c>
      <c r="D3174" s="6">
        <v>2000</v>
      </c>
      <c r="E3174" s="6">
        <v>2300</v>
      </c>
      <c r="F3174" t="s">
        <v>8219</v>
      </c>
      <c r="G3174" t="s">
        <v>8224</v>
      </c>
      <c r="H3174" t="s">
        <v>8246</v>
      </c>
      <c r="I3174" s="7">
        <v>1329240668</v>
      </c>
      <c r="J3174" s="7">
        <v>1326648668</v>
      </c>
      <c r="K3174" t="b">
        <v>1</v>
      </c>
      <c r="L3174">
        <v>29</v>
      </c>
      <c r="M3174" t="b">
        <v>1</v>
      </c>
      <c r="N3174" s="7" t="s">
        <v>8320</v>
      </c>
      <c r="O3174" s="7" t="s">
        <v>8321</v>
      </c>
      <c r="P3174">
        <v>115</v>
      </c>
      <c r="Q3174" s="6">
        <f>E3174/Table1_2[[#This Row],[backers_count]]</f>
        <v>79.310344827586206</v>
      </c>
    </row>
    <row r="3175" spans="1:17" x14ac:dyDescent="0.35">
      <c r="A3175">
        <v>3173</v>
      </c>
      <c r="B3175" t="s">
        <v>3173</v>
      </c>
      <c r="C3175" t="s">
        <v>7283</v>
      </c>
      <c r="D3175" s="6">
        <v>10000</v>
      </c>
      <c r="E3175" s="6">
        <v>10300</v>
      </c>
      <c r="F3175" t="s">
        <v>8219</v>
      </c>
      <c r="G3175" t="s">
        <v>8224</v>
      </c>
      <c r="H3175" t="s">
        <v>8246</v>
      </c>
      <c r="I3175" s="7">
        <v>1411765492</v>
      </c>
      <c r="J3175" s="7">
        <v>1409173492</v>
      </c>
      <c r="K3175" t="b">
        <v>1</v>
      </c>
      <c r="L3175">
        <v>74</v>
      </c>
      <c r="M3175" t="b">
        <v>1</v>
      </c>
      <c r="N3175" s="7" t="s">
        <v>8320</v>
      </c>
      <c r="O3175" s="7" t="s">
        <v>8321</v>
      </c>
      <c r="P3175">
        <v>103</v>
      </c>
      <c r="Q3175" s="6">
        <f>E3175/Table1_2[[#This Row],[backers_count]]</f>
        <v>139.18918918918919</v>
      </c>
    </row>
    <row r="3176" spans="1:17" x14ac:dyDescent="0.35">
      <c r="A3176">
        <v>3174</v>
      </c>
      <c r="B3176" t="s">
        <v>3174</v>
      </c>
      <c r="C3176" t="s">
        <v>7284</v>
      </c>
      <c r="D3176" s="6">
        <v>3000</v>
      </c>
      <c r="E3176" s="6">
        <v>3034</v>
      </c>
      <c r="F3176" t="s">
        <v>8219</v>
      </c>
      <c r="G3176" t="s">
        <v>8224</v>
      </c>
      <c r="H3176" t="s">
        <v>8246</v>
      </c>
      <c r="I3176" s="7">
        <v>1408999508</v>
      </c>
      <c r="J3176" s="7">
        <v>1407789908</v>
      </c>
      <c r="K3176" t="b">
        <v>1</v>
      </c>
      <c r="L3176">
        <v>23</v>
      </c>
      <c r="M3176" t="b">
        <v>1</v>
      </c>
      <c r="N3176" s="7" t="s">
        <v>8320</v>
      </c>
      <c r="O3176" s="7" t="s">
        <v>8321</v>
      </c>
      <c r="P3176">
        <v>102</v>
      </c>
      <c r="Q3176" s="6">
        <f>E3176/Table1_2[[#This Row],[backers_count]]</f>
        <v>131.91304347826087</v>
      </c>
    </row>
    <row r="3177" spans="1:17" x14ac:dyDescent="0.35">
      <c r="A3177">
        <v>3175</v>
      </c>
      <c r="B3177" t="s">
        <v>3175</v>
      </c>
      <c r="C3177" t="s">
        <v>7285</v>
      </c>
      <c r="D3177" s="6">
        <v>5000</v>
      </c>
      <c r="E3177" s="6">
        <v>5478</v>
      </c>
      <c r="F3177" t="s">
        <v>8219</v>
      </c>
      <c r="G3177" t="s">
        <v>8224</v>
      </c>
      <c r="H3177" t="s">
        <v>8246</v>
      </c>
      <c r="I3177" s="7">
        <v>1297977427</v>
      </c>
      <c r="J3177" s="7">
        <v>1292793427</v>
      </c>
      <c r="K3177" t="b">
        <v>1</v>
      </c>
      <c r="L3177">
        <v>60</v>
      </c>
      <c r="M3177" t="b">
        <v>1</v>
      </c>
      <c r="N3177" s="7" t="s">
        <v>8320</v>
      </c>
      <c r="O3177" s="7" t="s">
        <v>8321</v>
      </c>
      <c r="P3177">
        <v>110</v>
      </c>
      <c r="Q3177" s="6">
        <f>E3177/Table1_2[[#This Row],[backers_count]]</f>
        <v>91.3</v>
      </c>
    </row>
    <row r="3178" spans="1:17" x14ac:dyDescent="0.35">
      <c r="A3178">
        <v>3176</v>
      </c>
      <c r="B3178" t="s">
        <v>3176</v>
      </c>
      <c r="C3178" t="s">
        <v>7286</v>
      </c>
      <c r="D3178" s="6">
        <v>1900</v>
      </c>
      <c r="E3178" s="6">
        <v>2182</v>
      </c>
      <c r="F3178" t="s">
        <v>8219</v>
      </c>
      <c r="G3178" t="s">
        <v>8224</v>
      </c>
      <c r="H3178" t="s">
        <v>8246</v>
      </c>
      <c r="I3178" s="7">
        <v>1376838000</v>
      </c>
      <c r="J3178" s="7">
        <v>1374531631</v>
      </c>
      <c r="K3178" t="b">
        <v>1</v>
      </c>
      <c r="L3178">
        <v>55</v>
      </c>
      <c r="M3178" t="b">
        <v>1</v>
      </c>
      <c r="N3178" s="7" t="s">
        <v>8320</v>
      </c>
      <c r="O3178" s="7" t="s">
        <v>8321</v>
      </c>
      <c r="P3178">
        <v>115</v>
      </c>
      <c r="Q3178" s="6">
        <f>E3178/Table1_2[[#This Row],[backers_count]]</f>
        <v>39.672727272727272</v>
      </c>
    </row>
    <row r="3179" spans="1:17" x14ac:dyDescent="0.35">
      <c r="A3179">
        <v>3177</v>
      </c>
      <c r="B3179" t="s">
        <v>3177</v>
      </c>
      <c r="C3179" t="s">
        <v>7287</v>
      </c>
      <c r="D3179" s="6">
        <v>2500</v>
      </c>
      <c r="E3179" s="6">
        <v>2935</v>
      </c>
      <c r="F3179" t="s">
        <v>8219</v>
      </c>
      <c r="G3179" t="s">
        <v>8224</v>
      </c>
      <c r="H3179" t="s">
        <v>8246</v>
      </c>
      <c r="I3179" s="7">
        <v>1403366409</v>
      </c>
      <c r="J3179" s="7">
        <v>1400774409</v>
      </c>
      <c r="K3179" t="b">
        <v>1</v>
      </c>
      <c r="L3179">
        <v>51</v>
      </c>
      <c r="M3179" t="b">
        <v>1</v>
      </c>
      <c r="N3179" s="7" t="s">
        <v>8320</v>
      </c>
      <c r="O3179" s="7" t="s">
        <v>8321</v>
      </c>
      <c r="P3179">
        <v>118</v>
      </c>
      <c r="Q3179" s="6">
        <f>E3179/Table1_2[[#This Row],[backers_count]]</f>
        <v>57.549019607843135</v>
      </c>
    </row>
    <row r="3180" spans="1:17" x14ac:dyDescent="0.35">
      <c r="A3180">
        <v>3178</v>
      </c>
      <c r="B3180" t="s">
        <v>3178</v>
      </c>
      <c r="C3180" t="s">
        <v>7288</v>
      </c>
      <c r="D3180" s="6">
        <v>1500</v>
      </c>
      <c r="E3180" s="6">
        <v>2576</v>
      </c>
      <c r="F3180" t="s">
        <v>8219</v>
      </c>
      <c r="G3180" t="s">
        <v>8225</v>
      </c>
      <c r="H3180" t="s">
        <v>8247</v>
      </c>
      <c r="I3180" s="7">
        <v>1405521075</v>
      </c>
      <c r="J3180" s="7">
        <v>1402929075</v>
      </c>
      <c r="K3180" t="b">
        <v>1</v>
      </c>
      <c r="L3180">
        <v>78</v>
      </c>
      <c r="M3180" t="b">
        <v>1</v>
      </c>
      <c r="N3180" s="7" t="s">
        <v>8320</v>
      </c>
      <c r="O3180" s="7" t="s">
        <v>8321</v>
      </c>
      <c r="P3180">
        <v>172</v>
      </c>
      <c r="Q3180" s="6">
        <f>E3180/Table1_2[[#This Row],[backers_count]]</f>
        <v>33.025641025641029</v>
      </c>
    </row>
    <row r="3181" spans="1:17" x14ac:dyDescent="0.35">
      <c r="A3181">
        <v>3179</v>
      </c>
      <c r="B3181" t="s">
        <v>3179</v>
      </c>
      <c r="C3181" t="s">
        <v>7289</v>
      </c>
      <c r="D3181" s="6">
        <v>4200</v>
      </c>
      <c r="E3181" s="6">
        <v>4794.82</v>
      </c>
      <c r="F3181" t="s">
        <v>8219</v>
      </c>
      <c r="G3181" t="s">
        <v>8224</v>
      </c>
      <c r="H3181" t="s">
        <v>8246</v>
      </c>
      <c r="I3181" s="7">
        <v>1367859071</v>
      </c>
      <c r="J3181" s="7">
        <v>1365699071</v>
      </c>
      <c r="K3181" t="b">
        <v>1</v>
      </c>
      <c r="L3181">
        <v>62</v>
      </c>
      <c r="M3181" t="b">
        <v>1</v>
      </c>
      <c r="N3181" s="7" t="s">
        <v>8320</v>
      </c>
      <c r="O3181" s="7" t="s">
        <v>8321</v>
      </c>
      <c r="P3181">
        <v>115</v>
      </c>
      <c r="Q3181" s="6">
        <f>E3181/Table1_2[[#This Row],[backers_count]]</f>
        <v>77.335806451612896</v>
      </c>
    </row>
    <row r="3182" spans="1:17" x14ac:dyDescent="0.35">
      <c r="A3182">
        <v>3180</v>
      </c>
      <c r="B3182" t="s">
        <v>3180</v>
      </c>
      <c r="C3182" t="s">
        <v>7290</v>
      </c>
      <c r="D3182" s="6">
        <v>1200</v>
      </c>
      <c r="E3182" s="6">
        <v>1437</v>
      </c>
      <c r="F3182" t="s">
        <v>8219</v>
      </c>
      <c r="G3182" t="s">
        <v>8225</v>
      </c>
      <c r="H3182" t="s">
        <v>8247</v>
      </c>
      <c r="I3182" s="7">
        <v>1403258049</v>
      </c>
      <c r="J3182" s="7">
        <v>1400666049</v>
      </c>
      <c r="K3182" t="b">
        <v>1</v>
      </c>
      <c r="L3182">
        <v>45</v>
      </c>
      <c r="M3182" t="b">
        <v>1</v>
      </c>
      <c r="N3182" s="7" t="s">
        <v>8320</v>
      </c>
      <c r="O3182" s="7" t="s">
        <v>8321</v>
      </c>
      <c r="P3182">
        <v>120</v>
      </c>
      <c r="Q3182" s="6">
        <f>E3182/Table1_2[[#This Row],[backers_count]]</f>
        <v>31.933333333333334</v>
      </c>
    </row>
    <row r="3183" spans="1:17" x14ac:dyDescent="0.35">
      <c r="A3183">
        <v>3181</v>
      </c>
      <c r="B3183" t="s">
        <v>3181</v>
      </c>
      <c r="C3183" t="s">
        <v>7291</v>
      </c>
      <c r="D3183" s="6">
        <v>500</v>
      </c>
      <c r="E3183" s="6">
        <v>545</v>
      </c>
      <c r="F3183" t="s">
        <v>8219</v>
      </c>
      <c r="G3183" t="s">
        <v>8225</v>
      </c>
      <c r="H3183" t="s">
        <v>8247</v>
      </c>
      <c r="I3183" s="7">
        <v>1402848000</v>
      </c>
      <c r="J3183" s="7">
        <v>1400570787</v>
      </c>
      <c r="K3183" t="b">
        <v>1</v>
      </c>
      <c r="L3183">
        <v>15</v>
      </c>
      <c r="M3183" t="b">
        <v>1</v>
      </c>
      <c r="N3183" s="7" t="s">
        <v>8320</v>
      </c>
      <c r="O3183" s="7" t="s">
        <v>8321</v>
      </c>
      <c r="P3183">
        <v>110</v>
      </c>
      <c r="Q3183" s="6">
        <f>E3183/Table1_2[[#This Row],[backers_count]]</f>
        <v>36.333333333333336</v>
      </c>
    </row>
    <row r="3184" spans="1:17" x14ac:dyDescent="0.35">
      <c r="A3184">
        <v>3182</v>
      </c>
      <c r="B3184" t="s">
        <v>3182</v>
      </c>
      <c r="C3184" t="s">
        <v>7292</v>
      </c>
      <c r="D3184" s="6">
        <v>7000</v>
      </c>
      <c r="E3184" s="6">
        <v>7062</v>
      </c>
      <c r="F3184" t="s">
        <v>8219</v>
      </c>
      <c r="G3184" t="s">
        <v>8224</v>
      </c>
      <c r="H3184" t="s">
        <v>8246</v>
      </c>
      <c r="I3184" s="7">
        <v>1328029200</v>
      </c>
      <c r="J3184" s="7">
        <v>1323211621</v>
      </c>
      <c r="K3184" t="b">
        <v>1</v>
      </c>
      <c r="L3184">
        <v>151</v>
      </c>
      <c r="M3184" t="b">
        <v>1</v>
      </c>
      <c r="N3184" s="7" t="s">
        <v>8320</v>
      </c>
      <c r="O3184" s="7" t="s">
        <v>8321</v>
      </c>
      <c r="P3184">
        <v>101</v>
      </c>
      <c r="Q3184" s="6">
        <f>E3184/Table1_2[[#This Row],[backers_count]]</f>
        <v>46.768211920529801</v>
      </c>
    </row>
    <row r="3185" spans="1:17" x14ac:dyDescent="0.35">
      <c r="A3185">
        <v>3183</v>
      </c>
      <c r="B3185" t="s">
        <v>3183</v>
      </c>
      <c r="C3185" t="s">
        <v>7293</v>
      </c>
      <c r="D3185" s="6">
        <v>2500</v>
      </c>
      <c r="E3185" s="6">
        <v>2725</v>
      </c>
      <c r="F3185" t="s">
        <v>8219</v>
      </c>
      <c r="G3185" t="s">
        <v>8224</v>
      </c>
      <c r="H3185" t="s">
        <v>8246</v>
      </c>
      <c r="I3185" s="7">
        <v>1377284669</v>
      </c>
      <c r="J3185" s="7">
        <v>1375729469</v>
      </c>
      <c r="K3185" t="b">
        <v>1</v>
      </c>
      <c r="L3185">
        <v>68</v>
      </c>
      <c r="M3185" t="b">
        <v>1</v>
      </c>
      <c r="N3185" s="7" t="s">
        <v>8320</v>
      </c>
      <c r="O3185" s="7" t="s">
        <v>8321</v>
      </c>
      <c r="P3185">
        <v>110</v>
      </c>
      <c r="Q3185" s="6">
        <f>E3185/Table1_2[[#This Row],[backers_count]]</f>
        <v>40.073529411764703</v>
      </c>
    </row>
    <row r="3186" spans="1:17" x14ac:dyDescent="0.35">
      <c r="A3186">
        <v>3184</v>
      </c>
      <c r="B3186" t="s">
        <v>3184</v>
      </c>
      <c r="C3186" t="s">
        <v>7294</v>
      </c>
      <c r="D3186" s="6">
        <v>4300</v>
      </c>
      <c r="E3186" s="6">
        <v>4610</v>
      </c>
      <c r="F3186" t="s">
        <v>8219</v>
      </c>
      <c r="G3186" t="s">
        <v>8224</v>
      </c>
      <c r="H3186" t="s">
        <v>8246</v>
      </c>
      <c r="I3186" s="7">
        <v>1404258631</v>
      </c>
      <c r="J3186" s="7">
        <v>1401666631</v>
      </c>
      <c r="K3186" t="b">
        <v>1</v>
      </c>
      <c r="L3186">
        <v>46</v>
      </c>
      <c r="M3186" t="b">
        <v>1</v>
      </c>
      <c r="N3186" s="7" t="s">
        <v>8320</v>
      </c>
      <c r="O3186" s="7" t="s">
        <v>8321</v>
      </c>
      <c r="P3186">
        <v>108</v>
      </c>
      <c r="Q3186" s="6">
        <f>E3186/Table1_2[[#This Row],[backers_count]]</f>
        <v>100.21739130434783</v>
      </c>
    </row>
    <row r="3187" spans="1:17" x14ac:dyDescent="0.35">
      <c r="A3187">
        <v>3185</v>
      </c>
      <c r="B3187" t="s">
        <v>3185</v>
      </c>
      <c r="C3187" t="s">
        <v>7295</v>
      </c>
      <c r="D3187" s="6">
        <v>1000</v>
      </c>
      <c r="E3187" s="6">
        <v>1000</v>
      </c>
      <c r="F3187" t="s">
        <v>8219</v>
      </c>
      <c r="G3187" t="s">
        <v>8225</v>
      </c>
      <c r="H3187" t="s">
        <v>8247</v>
      </c>
      <c r="I3187" s="7">
        <v>1405553241</v>
      </c>
      <c r="J3187" s="7">
        <v>1404948441</v>
      </c>
      <c r="K3187" t="b">
        <v>1</v>
      </c>
      <c r="L3187">
        <v>24</v>
      </c>
      <c r="M3187" t="b">
        <v>1</v>
      </c>
      <c r="N3187" s="7" t="s">
        <v>8320</v>
      </c>
      <c r="O3187" s="7" t="s">
        <v>8321</v>
      </c>
      <c r="P3187">
        <v>100</v>
      </c>
      <c r="Q3187" s="6">
        <f>E3187/Table1_2[[#This Row],[backers_count]]</f>
        <v>41.666666666666664</v>
      </c>
    </row>
    <row r="3188" spans="1:17" x14ac:dyDescent="0.35">
      <c r="A3188">
        <v>3186</v>
      </c>
      <c r="B3188" t="s">
        <v>3186</v>
      </c>
      <c r="C3188" t="s">
        <v>7296</v>
      </c>
      <c r="D3188" s="6">
        <v>3200</v>
      </c>
      <c r="E3188" s="6">
        <v>3270</v>
      </c>
      <c r="F3188" t="s">
        <v>8219</v>
      </c>
      <c r="G3188" t="s">
        <v>8225</v>
      </c>
      <c r="H3188" t="s">
        <v>8247</v>
      </c>
      <c r="I3188" s="7">
        <v>1410901200</v>
      </c>
      <c r="J3188" s="7">
        <v>1408313438</v>
      </c>
      <c r="K3188" t="b">
        <v>1</v>
      </c>
      <c r="L3188">
        <v>70</v>
      </c>
      <c r="M3188" t="b">
        <v>1</v>
      </c>
      <c r="N3188" s="7" t="s">
        <v>8320</v>
      </c>
      <c r="O3188" s="7" t="s">
        <v>8321</v>
      </c>
      <c r="P3188">
        <v>103</v>
      </c>
      <c r="Q3188" s="6">
        <f>E3188/Table1_2[[#This Row],[backers_count]]</f>
        <v>46.714285714285715</v>
      </c>
    </row>
    <row r="3189" spans="1:17" x14ac:dyDescent="0.35">
      <c r="A3189">
        <v>3187</v>
      </c>
      <c r="B3189" t="s">
        <v>3187</v>
      </c>
      <c r="C3189" t="s">
        <v>7297</v>
      </c>
      <c r="D3189" s="6">
        <v>15000</v>
      </c>
      <c r="E3189" s="6">
        <v>17444</v>
      </c>
      <c r="F3189" t="s">
        <v>8219</v>
      </c>
      <c r="G3189" t="s">
        <v>8224</v>
      </c>
      <c r="H3189" t="s">
        <v>8246</v>
      </c>
      <c r="I3189" s="7">
        <v>1407167973</v>
      </c>
      <c r="J3189" s="7">
        <v>1405439973</v>
      </c>
      <c r="K3189" t="b">
        <v>1</v>
      </c>
      <c r="L3189">
        <v>244</v>
      </c>
      <c r="M3189" t="b">
        <v>1</v>
      </c>
      <c r="N3189" s="7" t="s">
        <v>8320</v>
      </c>
      <c r="O3189" s="7" t="s">
        <v>8321</v>
      </c>
      <c r="P3189">
        <v>117</v>
      </c>
      <c r="Q3189" s="6">
        <f>E3189/Table1_2[[#This Row],[backers_count]]</f>
        <v>71.491803278688522</v>
      </c>
    </row>
    <row r="3190" spans="1:17" x14ac:dyDescent="0.35">
      <c r="A3190">
        <v>3188</v>
      </c>
      <c r="B3190" t="s">
        <v>3188</v>
      </c>
      <c r="C3190" t="s">
        <v>7298</v>
      </c>
      <c r="D3190" s="6">
        <v>200</v>
      </c>
      <c r="E3190" s="6">
        <v>130</v>
      </c>
      <c r="F3190" t="s">
        <v>8221</v>
      </c>
      <c r="G3190" t="s">
        <v>8225</v>
      </c>
      <c r="H3190" t="s">
        <v>8247</v>
      </c>
      <c r="I3190" s="7">
        <v>1433930302</v>
      </c>
      <c r="J3190" s="7">
        <v>1432115902</v>
      </c>
      <c r="K3190" t="b">
        <v>0</v>
      </c>
      <c r="L3190">
        <v>9</v>
      </c>
      <c r="M3190" t="b">
        <v>0</v>
      </c>
      <c r="N3190" s="7" t="s">
        <v>8320</v>
      </c>
      <c r="O3190" s="7" t="s">
        <v>8362</v>
      </c>
      <c r="P3190">
        <v>65</v>
      </c>
      <c r="Q3190" s="6">
        <f>E3190/Table1_2[[#This Row],[backers_count]]</f>
        <v>14.444444444444445</v>
      </c>
    </row>
    <row r="3191" spans="1:17" x14ac:dyDescent="0.35">
      <c r="A3191">
        <v>3189</v>
      </c>
      <c r="B3191" t="s">
        <v>3189</v>
      </c>
      <c r="C3191" t="s">
        <v>7299</v>
      </c>
      <c r="D3191" s="6">
        <v>55000</v>
      </c>
      <c r="E3191" s="6">
        <v>6780</v>
      </c>
      <c r="F3191" t="s">
        <v>8221</v>
      </c>
      <c r="G3191" t="s">
        <v>8235</v>
      </c>
      <c r="H3191" t="s">
        <v>8255</v>
      </c>
      <c r="I3191" s="7">
        <v>1432455532</v>
      </c>
      <c r="J3191" s="7">
        <v>1429863532</v>
      </c>
      <c r="K3191" t="b">
        <v>0</v>
      </c>
      <c r="L3191">
        <v>19</v>
      </c>
      <c r="M3191" t="b">
        <v>0</v>
      </c>
      <c r="N3191" s="7" t="s">
        <v>8320</v>
      </c>
      <c r="O3191" s="7" t="s">
        <v>8362</v>
      </c>
      <c r="P3191">
        <v>13</v>
      </c>
      <c r="Q3191" s="6">
        <f>E3191/Table1_2[[#This Row],[backers_count]]</f>
        <v>356.84210526315792</v>
      </c>
    </row>
    <row r="3192" spans="1:17" x14ac:dyDescent="0.35">
      <c r="A3192">
        <v>3190</v>
      </c>
      <c r="B3192" t="s">
        <v>3190</v>
      </c>
      <c r="C3192" t="s">
        <v>7300</v>
      </c>
      <c r="D3192" s="6">
        <v>4000</v>
      </c>
      <c r="E3192" s="6">
        <v>0</v>
      </c>
      <c r="F3192" t="s">
        <v>8221</v>
      </c>
      <c r="G3192" t="s">
        <v>8229</v>
      </c>
      <c r="H3192" t="s">
        <v>8251</v>
      </c>
      <c r="I3192" s="7">
        <v>1481258275</v>
      </c>
      <c r="J3192" s="7">
        <v>1478662675</v>
      </c>
      <c r="K3192" t="b">
        <v>0</v>
      </c>
      <c r="L3192">
        <v>0</v>
      </c>
      <c r="M3192" t="b">
        <v>0</v>
      </c>
      <c r="N3192" s="7" t="s">
        <v>8320</v>
      </c>
      <c r="O3192" s="7" t="s">
        <v>8362</v>
      </c>
      <c r="P3192">
        <v>0</v>
      </c>
      <c r="Q3192" s="6" t="e">
        <f>E3192/Table1_2[[#This Row],[backers_count]]</f>
        <v>#DIV/0!</v>
      </c>
    </row>
    <row r="3193" spans="1:17" x14ac:dyDescent="0.35">
      <c r="A3193">
        <v>3191</v>
      </c>
      <c r="B3193" t="s">
        <v>3191</v>
      </c>
      <c r="C3193" t="s">
        <v>7301</v>
      </c>
      <c r="D3193" s="6">
        <v>3750</v>
      </c>
      <c r="E3193" s="6">
        <v>151</v>
      </c>
      <c r="F3193" t="s">
        <v>8221</v>
      </c>
      <c r="G3193" t="s">
        <v>8224</v>
      </c>
      <c r="H3193" t="s">
        <v>8246</v>
      </c>
      <c r="I3193" s="7">
        <v>1471370869</v>
      </c>
      <c r="J3193" s="7">
        <v>1466186869</v>
      </c>
      <c r="K3193" t="b">
        <v>0</v>
      </c>
      <c r="L3193">
        <v>4</v>
      </c>
      <c r="M3193" t="b">
        <v>0</v>
      </c>
      <c r="N3193" s="7" t="s">
        <v>8320</v>
      </c>
      <c r="O3193" s="7" t="s">
        <v>8362</v>
      </c>
      <c r="P3193">
        <v>5</v>
      </c>
      <c r="Q3193" s="6">
        <f>E3193/Table1_2[[#This Row],[backers_count]]</f>
        <v>37.75</v>
      </c>
    </row>
    <row r="3194" spans="1:17" x14ac:dyDescent="0.35">
      <c r="A3194">
        <v>3192</v>
      </c>
      <c r="B3194" t="s">
        <v>3192</v>
      </c>
      <c r="C3194" t="s">
        <v>7302</v>
      </c>
      <c r="D3194" s="6">
        <v>10000</v>
      </c>
      <c r="E3194" s="6">
        <v>102</v>
      </c>
      <c r="F3194" t="s">
        <v>8221</v>
      </c>
      <c r="G3194" t="s">
        <v>8225</v>
      </c>
      <c r="H3194" t="s">
        <v>8247</v>
      </c>
      <c r="I3194" s="7">
        <v>1425160800</v>
      </c>
      <c r="J3194" s="7">
        <v>1421274859</v>
      </c>
      <c r="K3194" t="b">
        <v>0</v>
      </c>
      <c r="L3194">
        <v>8</v>
      </c>
      <c r="M3194" t="b">
        <v>0</v>
      </c>
      <c r="N3194" s="7" t="s">
        <v>8320</v>
      </c>
      <c r="O3194" s="7" t="s">
        <v>8362</v>
      </c>
      <c r="P3194">
        <v>2</v>
      </c>
      <c r="Q3194" s="6">
        <f>E3194/Table1_2[[#This Row],[backers_count]]</f>
        <v>12.75</v>
      </c>
    </row>
    <row r="3195" spans="1:17" x14ac:dyDescent="0.35">
      <c r="A3195">
        <v>3193</v>
      </c>
      <c r="B3195" t="s">
        <v>3193</v>
      </c>
      <c r="C3195" t="s">
        <v>7303</v>
      </c>
      <c r="D3195" s="6">
        <v>5000</v>
      </c>
      <c r="E3195" s="6">
        <v>587</v>
      </c>
      <c r="F3195" t="s">
        <v>8221</v>
      </c>
      <c r="G3195" t="s">
        <v>8225</v>
      </c>
      <c r="H3195" t="s">
        <v>8247</v>
      </c>
      <c r="I3195" s="7">
        <v>1424474056</v>
      </c>
      <c r="J3195" s="7">
        <v>1420586056</v>
      </c>
      <c r="K3195" t="b">
        <v>0</v>
      </c>
      <c r="L3195">
        <v>24</v>
      </c>
      <c r="M3195" t="b">
        <v>0</v>
      </c>
      <c r="N3195" s="7" t="s">
        <v>8320</v>
      </c>
      <c r="O3195" s="7" t="s">
        <v>8362</v>
      </c>
      <c r="P3195">
        <v>12</v>
      </c>
      <c r="Q3195" s="6">
        <f>E3195/Table1_2[[#This Row],[backers_count]]</f>
        <v>24.458333333333332</v>
      </c>
    </row>
    <row r="3196" spans="1:17" x14ac:dyDescent="0.35">
      <c r="A3196">
        <v>3194</v>
      </c>
      <c r="B3196" t="s">
        <v>3194</v>
      </c>
      <c r="C3196" t="s">
        <v>7304</v>
      </c>
      <c r="D3196" s="6">
        <v>11000</v>
      </c>
      <c r="E3196" s="6">
        <v>0</v>
      </c>
      <c r="F3196" t="s">
        <v>8221</v>
      </c>
      <c r="G3196" t="s">
        <v>8224</v>
      </c>
      <c r="H3196" t="s">
        <v>8246</v>
      </c>
      <c r="I3196" s="7">
        <v>1437960598</v>
      </c>
      <c r="J3196" s="7">
        <v>1435368598</v>
      </c>
      <c r="K3196" t="b">
        <v>0</v>
      </c>
      <c r="L3196">
        <v>0</v>
      </c>
      <c r="M3196" t="b">
        <v>0</v>
      </c>
      <c r="N3196" s="7" t="s">
        <v>8320</v>
      </c>
      <c r="O3196" s="7" t="s">
        <v>8362</v>
      </c>
      <c r="P3196">
        <v>0</v>
      </c>
      <c r="Q3196" s="6" t="e">
        <f>E3196/Table1_2[[#This Row],[backers_count]]</f>
        <v>#DIV/0!</v>
      </c>
    </row>
    <row r="3197" spans="1:17" x14ac:dyDescent="0.35">
      <c r="A3197">
        <v>3195</v>
      </c>
      <c r="B3197" t="s">
        <v>3195</v>
      </c>
      <c r="C3197" t="s">
        <v>7305</v>
      </c>
      <c r="D3197" s="6">
        <v>3500</v>
      </c>
      <c r="E3197" s="6">
        <v>2070</v>
      </c>
      <c r="F3197" t="s">
        <v>8221</v>
      </c>
      <c r="G3197" t="s">
        <v>8224</v>
      </c>
      <c r="H3197" t="s">
        <v>8246</v>
      </c>
      <c r="I3197" s="7">
        <v>1423750542</v>
      </c>
      <c r="J3197" s="7">
        <v>1421158542</v>
      </c>
      <c r="K3197" t="b">
        <v>0</v>
      </c>
      <c r="L3197">
        <v>39</v>
      </c>
      <c r="M3197" t="b">
        <v>0</v>
      </c>
      <c r="N3197" s="7" t="s">
        <v>8320</v>
      </c>
      <c r="O3197" s="7" t="s">
        <v>8362</v>
      </c>
      <c r="P3197">
        <v>60</v>
      </c>
      <c r="Q3197" s="6">
        <f>E3197/Table1_2[[#This Row],[backers_count]]</f>
        <v>53.07692307692308</v>
      </c>
    </row>
    <row r="3198" spans="1:17" x14ac:dyDescent="0.35">
      <c r="A3198">
        <v>3196</v>
      </c>
      <c r="B3198" t="s">
        <v>3196</v>
      </c>
      <c r="C3198" t="s">
        <v>7306</v>
      </c>
      <c r="D3198" s="6">
        <v>3000000</v>
      </c>
      <c r="E3198" s="6">
        <v>1800</v>
      </c>
      <c r="F3198" t="s">
        <v>8221</v>
      </c>
      <c r="G3198" t="s">
        <v>8224</v>
      </c>
      <c r="H3198" t="s">
        <v>8246</v>
      </c>
      <c r="I3198" s="7">
        <v>1438437600</v>
      </c>
      <c r="J3198" s="7">
        <v>1433254875</v>
      </c>
      <c r="K3198" t="b">
        <v>0</v>
      </c>
      <c r="L3198">
        <v>6</v>
      </c>
      <c r="M3198" t="b">
        <v>0</v>
      </c>
      <c r="N3198" s="7" t="s">
        <v>8320</v>
      </c>
      <c r="O3198" s="7" t="s">
        <v>8362</v>
      </c>
      <c r="P3198">
        <v>1</v>
      </c>
      <c r="Q3198" s="6">
        <f>E3198/Table1_2[[#This Row],[backers_count]]</f>
        <v>300</v>
      </c>
    </row>
    <row r="3199" spans="1:17" x14ac:dyDescent="0.35">
      <c r="A3199">
        <v>3197</v>
      </c>
      <c r="B3199" t="s">
        <v>3197</v>
      </c>
      <c r="C3199" t="s">
        <v>7307</v>
      </c>
      <c r="D3199" s="6">
        <v>10000</v>
      </c>
      <c r="E3199" s="6">
        <v>1145</v>
      </c>
      <c r="F3199" t="s">
        <v>8221</v>
      </c>
      <c r="G3199" t="s">
        <v>8234</v>
      </c>
      <c r="H3199" t="s">
        <v>8254</v>
      </c>
      <c r="I3199" s="7">
        <v>1423050618</v>
      </c>
      <c r="J3199" s="7">
        <v>1420458618</v>
      </c>
      <c r="K3199" t="b">
        <v>0</v>
      </c>
      <c r="L3199">
        <v>4</v>
      </c>
      <c r="M3199" t="b">
        <v>0</v>
      </c>
      <c r="N3199" s="7" t="s">
        <v>8320</v>
      </c>
      <c r="O3199" s="7" t="s">
        <v>8362</v>
      </c>
      <c r="P3199">
        <v>12</v>
      </c>
      <c r="Q3199" s="6">
        <f>E3199/Table1_2[[#This Row],[backers_count]]</f>
        <v>286.25</v>
      </c>
    </row>
    <row r="3200" spans="1:17" x14ac:dyDescent="0.35">
      <c r="A3200">
        <v>3198</v>
      </c>
      <c r="B3200" t="s">
        <v>3198</v>
      </c>
      <c r="C3200" t="s">
        <v>7308</v>
      </c>
      <c r="D3200" s="6">
        <v>30000</v>
      </c>
      <c r="E3200" s="6">
        <v>110</v>
      </c>
      <c r="F3200" t="s">
        <v>8221</v>
      </c>
      <c r="G3200" t="s">
        <v>8232</v>
      </c>
      <c r="H3200" t="s">
        <v>8253</v>
      </c>
      <c r="I3200" s="7">
        <v>1424081477</v>
      </c>
      <c r="J3200" s="7">
        <v>1420798277</v>
      </c>
      <c r="K3200" t="b">
        <v>0</v>
      </c>
      <c r="L3200">
        <v>3</v>
      </c>
      <c r="M3200" t="b">
        <v>0</v>
      </c>
      <c r="N3200" s="7" t="s">
        <v>8320</v>
      </c>
      <c r="O3200" s="7" t="s">
        <v>8362</v>
      </c>
      <c r="P3200">
        <v>1</v>
      </c>
      <c r="Q3200" s="6">
        <f>E3200/Table1_2[[#This Row],[backers_count]]</f>
        <v>36.666666666666664</v>
      </c>
    </row>
    <row r="3201" spans="1:17" x14ac:dyDescent="0.35">
      <c r="A3201">
        <v>3199</v>
      </c>
      <c r="B3201" t="s">
        <v>3199</v>
      </c>
      <c r="C3201" t="s">
        <v>7309</v>
      </c>
      <c r="D3201" s="6">
        <v>5000</v>
      </c>
      <c r="E3201" s="6">
        <v>2608</v>
      </c>
      <c r="F3201" t="s">
        <v>8221</v>
      </c>
      <c r="G3201" t="s">
        <v>8224</v>
      </c>
      <c r="H3201" t="s">
        <v>8246</v>
      </c>
      <c r="I3201" s="7">
        <v>1410037200</v>
      </c>
      <c r="J3201" s="7">
        <v>1407435418</v>
      </c>
      <c r="K3201" t="b">
        <v>0</v>
      </c>
      <c r="L3201">
        <v>53</v>
      </c>
      <c r="M3201" t="b">
        <v>0</v>
      </c>
      <c r="N3201" s="7" t="s">
        <v>8320</v>
      </c>
      <c r="O3201" s="7" t="s">
        <v>8362</v>
      </c>
      <c r="P3201">
        <v>53</v>
      </c>
      <c r="Q3201" s="6">
        <f>E3201/Table1_2[[#This Row],[backers_count]]</f>
        <v>49.20754716981132</v>
      </c>
    </row>
    <row r="3202" spans="1:17" x14ac:dyDescent="0.35">
      <c r="A3202">
        <v>3200</v>
      </c>
      <c r="B3202" t="s">
        <v>3200</v>
      </c>
      <c r="C3202" t="s">
        <v>7310</v>
      </c>
      <c r="D3202" s="6">
        <v>50000</v>
      </c>
      <c r="E3202" s="6">
        <v>1</v>
      </c>
      <c r="F3202" t="s">
        <v>8221</v>
      </c>
      <c r="G3202" t="s">
        <v>8224</v>
      </c>
      <c r="H3202" t="s">
        <v>8246</v>
      </c>
      <c r="I3202" s="7">
        <v>1461994440</v>
      </c>
      <c r="J3202" s="7">
        <v>1459410101</v>
      </c>
      <c r="K3202" t="b">
        <v>0</v>
      </c>
      <c r="L3202">
        <v>1</v>
      </c>
      <c r="M3202" t="b">
        <v>0</v>
      </c>
      <c r="N3202" s="7" t="s">
        <v>8320</v>
      </c>
      <c r="O3202" s="7" t="s">
        <v>8362</v>
      </c>
      <c r="P3202">
        <v>1</v>
      </c>
      <c r="Q3202" s="6">
        <f>E3202/Table1_2[[#This Row],[backers_count]]</f>
        <v>1</v>
      </c>
    </row>
    <row r="3203" spans="1:17" x14ac:dyDescent="0.35">
      <c r="A3203">
        <v>3201</v>
      </c>
      <c r="B3203" t="s">
        <v>3201</v>
      </c>
      <c r="C3203" t="s">
        <v>7311</v>
      </c>
      <c r="D3203" s="6">
        <v>2000</v>
      </c>
      <c r="E3203" s="6">
        <v>25</v>
      </c>
      <c r="F3203" t="s">
        <v>8221</v>
      </c>
      <c r="G3203" t="s">
        <v>8225</v>
      </c>
      <c r="H3203" t="s">
        <v>8247</v>
      </c>
      <c r="I3203" s="7">
        <v>1409509477</v>
      </c>
      <c r="J3203" s="7">
        <v>1407695077</v>
      </c>
      <c r="K3203" t="b">
        <v>0</v>
      </c>
      <c r="L3203">
        <v>2</v>
      </c>
      <c r="M3203" t="b">
        <v>0</v>
      </c>
      <c r="N3203" s="7" t="s">
        <v>8320</v>
      </c>
      <c r="O3203" s="7" t="s">
        <v>8362</v>
      </c>
      <c r="P3203">
        <v>2</v>
      </c>
      <c r="Q3203" s="6">
        <f>E3203/Table1_2[[#This Row],[backers_count]]</f>
        <v>12.5</v>
      </c>
    </row>
    <row r="3204" spans="1:17" x14ac:dyDescent="0.35">
      <c r="A3204">
        <v>3202</v>
      </c>
      <c r="B3204" t="s">
        <v>3202</v>
      </c>
      <c r="C3204" t="s">
        <v>7312</v>
      </c>
      <c r="D3204" s="6">
        <v>5000</v>
      </c>
      <c r="E3204" s="6">
        <v>2726</v>
      </c>
      <c r="F3204" t="s">
        <v>8221</v>
      </c>
      <c r="G3204" t="s">
        <v>8224</v>
      </c>
      <c r="H3204" t="s">
        <v>8246</v>
      </c>
      <c r="I3204" s="7">
        <v>1450072740</v>
      </c>
      <c r="J3204" s="7">
        <v>1445027346</v>
      </c>
      <c r="K3204" t="b">
        <v>0</v>
      </c>
      <c r="L3204">
        <v>25</v>
      </c>
      <c r="M3204" t="b">
        <v>0</v>
      </c>
      <c r="N3204" s="7" t="s">
        <v>8320</v>
      </c>
      <c r="O3204" s="7" t="s">
        <v>8362</v>
      </c>
      <c r="P3204">
        <v>55</v>
      </c>
      <c r="Q3204" s="6">
        <f>E3204/Table1_2[[#This Row],[backers_count]]</f>
        <v>109.04</v>
      </c>
    </row>
    <row r="3205" spans="1:17" x14ac:dyDescent="0.35">
      <c r="A3205">
        <v>3203</v>
      </c>
      <c r="B3205" t="s">
        <v>3203</v>
      </c>
      <c r="C3205" t="s">
        <v>7313</v>
      </c>
      <c r="D3205" s="6">
        <v>1000</v>
      </c>
      <c r="E3205" s="6">
        <v>250</v>
      </c>
      <c r="F3205" t="s">
        <v>8221</v>
      </c>
      <c r="G3205" t="s">
        <v>8224</v>
      </c>
      <c r="H3205" t="s">
        <v>8246</v>
      </c>
      <c r="I3205" s="7">
        <v>1443224622</v>
      </c>
      <c r="J3205" s="7">
        <v>1440632622</v>
      </c>
      <c r="K3205" t="b">
        <v>0</v>
      </c>
      <c r="L3205">
        <v>6</v>
      </c>
      <c r="M3205" t="b">
        <v>0</v>
      </c>
      <c r="N3205" s="7" t="s">
        <v>8320</v>
      </c>
      <c r="O3205" s="7" t="s">
        <v>8362</v>
      </c>
      <c r="P3205">
        <v>25</v>
      </c>
      <c r="Q3205" s="6">
        <f>E3205/Table1_2[[#This Row],[backers_count]]</f>
        <v>41.666666666666664</v>
      </c>
    </row>
    <row r="3206" spans="1:17" x14ac:dyDescent="0.35">
      <c r="A3206">
        <v>3204</v>
      </c>
      <c r="B3206" t="s">
        <v>3204</v>
      </c>
      <c r="C3206" t="s">
        <v>7314</v>
      </c>
      <c r="D3206" s="6">
        <v>500</v>
      </c>
      <c r="E3206" s="6">
        <v>0</v>
      </c>
      <c r="F3206" t="s">
        <v>8221</v>
      </c>
      <c r="G3206" t="s">
        <v>8224</v>
      </c>
      <c r="H3206" t="s">
        <v>8246</v>
      </c>
      <c r="I3206" s="7">
        <v>1437149640</v>
      </c>
      <c r="J3206" s="7">
        <v>1434558479</v>
      </c>
      <c r="K3206" t="b">
        <v>0</v>
      </c>
      <c r="L3206">
        <v>0</v>
      </c>
      <c r="M3206" t="b">
        <v>0</v>
      </c>
      <c r="N3206" s="7" t="s">
        <v>8320</v>
      </c>
      <c r="O3206" s="7" t="s">
        <v>8362</v>
      </c>
      <c r="P3206">
        <v>0</v>
      </c>
      <c r="Q3206" s="6" t="e">
        <f>E3206/Table1_2[[#This Row],[backers_count]]</f>
        <v>#DIV/0!</v>
      </c>
    </row>
    <row r="3207" spans="1:17" x14ac:dyDescent="0.35">
      <c r="A3207">
        <v>3205</v>
      </c>
      <c r="B3207" t="s">
        <v>3205</v>
      </c>
      <c r="C3207" t="s">
        <v>7315</v>
      </c>
      <c r="D3207" s="6">
        <v>8000</v>
      </c>
      <c r="E3207" s="6">
        <v>273</v>
      </c>
      <c r="F3207" t="s">
        <v>8221</v>
      </c>
      <c r="G3207" t="s">
        <v>8225</v>
      </c>
      <c r="H3207" t="s">
        <v>8247</v>
      </c>
      <c r="I3207" s="7">
        <v>1430470772</v>
      </c>
      <c r="J3207" s="7">
        <v>1427878772</v>
      </c>
      <c r="K3207" t="b">
        <v>0</v>
      </c>
      <c r="L3207">
        <v>12</v>
      </c>
      <c r="M3207" t="b">
        <v>0</v>
      </c>
      <c r="N3207" s="7" t="s">
        <v>8320</v>
      </c>
      <c r="O3207" s="7" t="s">
        <v>8362</v>
      </c>
      <c r="P3207">
        <v>4</v>
      </c>
      <c r="Q3207" s="6">
        <f>E3207/Table1_2[[#This Row],[backers_count]]</f>
        <v>22.75</v>
      </c>
    </row>
    <row r="3208" spans="1:17" x14ac:dyDescent="0.35">
      <c r="A3208">
        <v>3206</v>
      </c>
      <c r="B3208" t="s">
        <v>3206</v>
      </c>
      <c r="C3208" t="s">
        <v>7316</v>
      </c>
      <c r="D3208" s="6">
        <v>5000</v>
      </c>
      <c r="E3208" s="6">
        <v>0</v>
      </c>
      <c r="F3208" t="s">
        <v>8221</v>
      </c>
      <c r="G3208" t="s">
        <v>8224</v>
      </c>
      <c r="H3208" t="s">
        <v>8246</v>
      </c>
      <c r="I3208" s="7">
        <v>1442644651</v>
      </c>
      <c r="J3208" s="7">
        <v>1440052651</v>
      </c>
      <c r="K3208" t="b">
        <v>0</v>
      </c>
      <c r="L3208">
        <v>0</v>
      </c>
      <c r="M3208" t="b">
        <v>0</v>
      </c>
      <c r="N3208" s="7" t="s">
        <v>8320</v>
      </c>
      <c r="O3208" s="7" t="s">
        <v>8362</v>
      </c>
      <c r="P3208">
        <v>0</v>
      </c>
      <c r="Q3208" s="6" t="e">
        <f>E3208/Table1_2[[#This Row],[backers_count]]</f>
        <v>#DIV/0!</v>
      </c>
    </row>
    <row r="3209" spans="1:17" x14ac:dyDescent="0.35">
      <c r="A3209">
        <v>3207</v>
      </c>
      <c r="B3209" t="s">
        <v>3207</v>
      </c>
      <c r="C3209" t="s">
        <v>7317</v>
      </c>
      <c r="D3209" s="6">
        <v>5500</v>
      </c>
      <c r="E3209" s="6">
        <v>2550</v>
      </c>
      <c r="F3209" t="s">
        <v>8221</v>
      </c>
      <c r="G3209" t="s">
        <v>8224</v>
      </c>
      <c r="H3209" t="s">
        <v>8246</v>
      </c>
      <c r="I3209" s="7">
        <v>1429767607</v>
      </c>
      <c r="J3209" s="7">
        <v>1424587207</v>
      </c>
      <c r="K3209" t="b">
        <v>0</v>
      </c>
      <c r="L3209">
        <v>36</v>
      </c>
      <c r="M3209" t="b">
        <v>0</v>
      </c>
      <c r="N3209" s="7" t="s">
        <v>8320</v>
      </c>
      <c r="O3209" s="7" t="s">
        <v>8362</v>
      </c>
      <c r="P3209">
        <v>47</v>
      </c>
      <c r="Q3209" s="6">
        <f>E3209/Table1_2[[#This Row],[backers_count]]</f>
        <v>70.833333333333329</v>
      </c>
    </row>
    <row r="3210" spans="1:17" x14ac:dyDescent="0.35">
      <c r="A3210">
        <v>3208</v>
      </c>
      <c r="B3210" t="s">
        <v>3208</v>
      </c>
      <c r="C3210" t="s">
        <v>7318</v>
      </c>
      <c r="D3210" s="6">
        <v>5000</v>
      </c>
      <c r="E3210" s="6">
        <v>5175</v>
      </c>
      <c r="F3210" t="s">
        <v>8219</v>
      </c>
      <c r="G3210" t="s">
        <v>8224</v>
      </c>
      <c r="H3210" t="s">
        <v>8246</v>
      </c>
      <c r="I3210" s="7">
        <v>1406557877</v>
      </c>
      <c r="J3210" s="7">
        <v>1404743477</v>
      </c>
      <c r="K3210" t="b">
        <v>1</v>
      </c>
      <c r="L3210">
        <v>82</v>
      </c>
      <c r="M3210" t="b">
        <v>1</v>
      </c>
      <c r="N3210" s="7" t="s">
        <v>8320</v>
      </c>
      <c r="O3210" s="7" t="s">
        <v>8321</v>
      </c>
      <c r="P3210">
        <v>104</v>
      </c>
      <c r="Q3210" s="6">
        <f>E3210/Table1_2[[#This Row],[backers_count]]</f>
        <v>63.109756097560975</v>
      </c>
    </row>
    <row r="3211" spans="1:17" x14ac:dyDescent="0.35">
      <c r="A3211">
        <v>3209</v>
      </c>
      <c r="B3211" t="s">
        <v>3209</v>
      </c>
      <c r="C3211" t="s">
        <v>7319</v>
      </c>
      <c r="D3211" s="6">
        <v>9500</v>
      </c>
      <c r="E3211" s="6">
        <v>11335.7</v>
      </c>
      <c r="F3211" t="s">
        <v>8219</v>
      </c>
      <c r="G3211" t="s">
        <v>8224</v>
      </c>
      <c r="H3211" t="s">
        <v>8246</v>
      </c>
      <c r="I3211" s="7">
        <v>1403305200</v>
      </c>
      <c r="J3211" s="7">
        <v>1400512658</v>
      </c>
      <c r="K3211" t="b">
        <v>1</v>
      </c>
      <c r="L3211">
        <v>226</v>
      </c>
      <c r="M3211" t="b">
        <v>1</v>
      </c>
      <c r="N3211" s="7" t="s">
        <v>8320</v>
      </c>
      <c r="O3211" s="7" t="s">
        <v>8321</v>
      </c>
      <c r="P3211">
        <v>120</v>
      </c>
      <c r="Q3211" s="6">
        <f>E3211/Table1_2[[#This Row],[backers_count]]</f>
        <v>50.157964601769912</v>
      </c>
    </row>
    <row r="3212" spans="1:17" x14ac:dyDescent="0.35">
      <c r="A3212">
        <v>3210</v>
      </c>
      <c r="B3212" t="s">
        <v>3210</v>
      </c>
      <c r="C3212" t="s">
        <v>7320</v>
      </c>
      <c r="D3212" s="6">
        <v>3000</v>
      </c>
      <c r="E3212" s="6">
        <v>3773</v>
      </c>
      <c r="F3212" t="s">
        <v>8219</v>
      </c>
      <c r="G3212" t="s">
        <v>8224</v>
      </c>
      <c r="H3212" t="s">
        <v>8246</v>
      </c>
      <c r="I3212" s="7">
        <v>1338523140</v>
      </c>
      <c r="J3212" s="7">
        <v>1334442519</v>
      </c>
      <c r="K3212" t="b">
        <v>1</v>
      </c>
      <c r="L3212">
        <v>60</v>
      </c>
      <c r="M3212" t="b">
        <v>1</v>
      </c>
      <c r="N3212" s="7" t="s">
        <v>8320</v>
      </c>
      <c r="O3212" s="7" t="s">
        <v>8321</v>
      </c>
      <c r="P3212">
        <v>126</v>
      </c>
      <c r="Q3212" s="6">
        <f>E3212/Table1_2[[#This Row],[backers_count]]</f>
        <v>62.883333333333333</v>
      </c>
    </row>
    <row r="3213" spans="1:17" x14ac:dyDescent="0.35">
      <c r="A3213">
        <v>3211</v>
      </c>
      <c r="B3213" t="s">
        <v>3211</v>
      </c>
      <c r="C3213" t="s">
        <v>7321</v>
      </c>
      <c r="D3213" s="6">
        <v>23000</v>
      </c>
      <c r="E3213" s="6">
        <v>27541</v>
      </c>
      <c r="F3213" t="s">
        <v>8219</v>
      </c>
      <c r="G3213" t="s">
        <v>8224</v>
      </c>
      <c r="H3213" t="s">
        <v>8246</v>
      </c>
      <c r="I3213" s="7">
        <v>1408068000</v>
      </c>
      <c r="J3213" s="7">
        <v>1405346680</v>
      </c>
      <c r="K3213" t="b">
        <v>1</v>
      </c>
      <c r="L3213">
        <v>322</v>
      </c>
      <c r="M3213" t="b">
        <v>1</v>
      </c>
      <c r="N3213" s="7" t="s">
        <v>8320</v>
      </c>
      <c r="O3213" s="7" t="s">
        <v>8321</v>
      </c>
      <c r="P3213">
        <v>120</v>
      </c>
      <c r="Q3213" s="6">
        <f>E3213/Table1_2[[#This Row],[backers_count]]</f>
        <v>85.531055900621112</v>
      </c>
    </row>
    <row r="3214" spans="1:17" x14ac:dyDescent="0.35">
      <c r="A3214">
        <v>3212</v>
      </c>
      <c r="B3214" t="s">
        <v>3212</v>
      </c>
      <c r="C3214" t="s">
        <v>7322</v>
      </c>
      <c r="D3214" s="6">
        <v>4000</v>
      </c>
      <c r="E3214" s="6">
        <v>5050</v>
      </c>
      <c r="F3214" t="s">
        <v>8219</v>
      </c>
      <c r="G3214" t="s">
        <v>8224</v>
      </c>
      <c r="H3214" t="s">
        <v>8246</v>
      </c>
      <c r="I3214" s="7">
        <v>1407524751</v>
      </c>
      <c r="J3214" s="7">
        <v>1404932751</v>
      </c>
      <c r="K3214" t="b">
        <v>1</v>
      </c>
      <c r="L3214">
        <v>94</v>
      </c>
      <c r="M3214" t="b">
        <v>1</v>
      </c>
      <c r="N3214" s="7" t="s">
        <v>8320</v>
      </c>
      <c r="O3214" s="7" t="s">
        <v>8321</v>
      </c>
      <c r="P3214">
        <v>127</v>
      </c>
      <c r="Q3214" s="6">
        <f>E3214/Table1_2[[#This Row],[backers_count]]</f>
        <v>53.723404255319146</v>
      </c>
    </row>
    <row r="3215" spans="1:17" x14ac:dyDescent="0.35">
      <c r="A3215">
        <v>3213</v>
      </c>
      <c r="B3215" t="s">
        <v>3213</v>
      </c>
      <c r="C3215" t="s">
        <v>7323</v>
      </c>
      <c r="D3215" s="6">
        <v>6000</v>
      </c>
      <c r="E3215" s="6">
        <v>6007</v>
      </c>
      <c r="F3215" t="s">
        <v>8219</v>
      </c>
      <c r="G3215" t="s">
        <v>8225</v>
      </c>
      <c r="H3215" t="s">
        <v>8247</v>
      </c>
      <c r="I3215" s="7">
        <v>1437934759</v>
      </c>
      <c r="J3215" s="7">
        <v>1434478759</v>
      </c>
      <c r="K3215" t="b">
        <v>1</v>
      </c>
      <c r="L3215">
        <v>47</v>
      </c>
      <c r="M3215" t="b">
        <v>1</v>
      </c>
      <c r="N3215" s="7" t="s">
        <v>8320</v>
      </c>
      <c r="O3215" s="7" t="s">
        <v>8321</v>
      </c>
      <c r="P3215">
        <v>101</v>
      </c>
      <c r="Q3215" s="6">
        <f>E3215/Table1_2[[#This Row],[backers_count]]</f>
        <v>127.80851063829788</v>
      </c>
    </row>
    <row r="3216" spans="1:17" x14ac:dyDescent="0.35">
      <c r="A3216">
        <v>3214</v>
      </c>
      <c r="B3216" t="s">
        <v>3214</v>
      </c>
      <c r="C3216" t="s">
        <v>7324</v>
      </c>
      <c r="D3216" s="6">
        <v>12000</v>
      </c>
      <c r="E3216" s="6">
        <v>12256</v>
      </c>
      <c r="F3216" t="s">
        <v>8219</v>
      </c>
      <c r="G3216" t="s">
        <v>8225</v>
      </c>
      <c r="H3216" t="s">
        <v>8247</v>
      </c>
      <c r="I3216" s="7">
        <v>1452038100</v>
      </c>
      <c r="J3216" s="7">
        <v>1448823673</v>
      </c>
      <c r="K3216" t="b">
        <v>1</v>
      </c>
      <c r="L3216">
        <v>115</v>
      </c>
      <c r="M3216" t="b">
        <v>1</v>
      </c>
      <c r="N3216" s="7" t="s">
        <v>8320</v>
      </c>
      <c r="O3216" s="7" t="s">
        <v>8321</v>
      </c>
      <c r="P3216">
        <v>103</v>
      </c>
      <c r="Q3216" s="6">
        <f>E3216/Table1_2[[#This Row],[backers_count]]</f>
        <v>106.57391304347826</v>
      </c>
    </row>
    <row r="3217" spans="1:17" x14ac:dyDescent="0.35">
      <c r="A3217">
        <v>3215</v>
      </c>
      <c r="B3217" t="s">
        <v>3215</v>
      </c>
      <c r="C3217" t="s">
        <v>7325</v>
      </c>
      <c r="D3217" s="6">
        <v>35000</v>
      </c>
      <c r="E3217" s="6">
        <v>35123</v>
      </c>
      <c r="F3217" t="s">
        <v>8219</v>
      </c>
      <c r="G3217" t="s">
        <v>8224</v>
      </c>
      <c r="H3217" t="s">
        <v>8246</v>
      </c>
      <c r="I3217" s="7">
        <v>1441857540</v>
      </c>
      <c r="J3217" s="7">
        <v>1438617471</v>
      </c>
      <c r="K3217" t="b">
        <v>1</v>
      </c>
      <c r="L3217">
        <v>134</v>
      </c>
      <c r="M3217" t="b">
        <v>1</v>
      </c>
      <c r="N3217" s="7" t="s">
        <v>8320</v>
      </c>
      <c r="O3217" s="7" t="s">
        <v>8321</v>
      </c>
      <c r="P3217">
        <v>101</v>
      </c>
      <c r="Q3217" s="6">
        <f>E3217/Table1_2[[#This Row],[backers_count]]</f>
        <v>262.11194029850748</v>
      </c>
    </row>
    <row r="3218" spans="1:17" x14ac:dyDescent="0.35">
      <c r="A3218">
        <v>3216</v>
      </c>
      <c r="B3218" t="s">
        <v>3216</v>
      </c>
      <c r="C3218" t="s">
        <v>7326</v>
      </c>
      <c r="D3218" s="6">
        <v>2000</v>
      </c>
      <c r="E3218" s="6">
        <v>2001</v>
      </c>
      <c r="F3218" t="s">
        <v>8219</v>
      </c>
      <c r="G3218" t="s">
        <v>8225</v>
      </c>
      <c r="H3218" t="s">
        <v>8247</v>
      </c>
      <c r="I3218" s="7">
        <v>1436625000</v>
      </c>
      <c r="J3218" s="7">
        <v>1433934371</v>
      </c>
      <c r="K3218" t="b">
        <v>1</v>
      </c>
      <c r="L3218">
        <v>35</v>
      </c>
      <c r="M3218" t="b">
        <v>1</v>
      </c>
      <c r="N3218" s="7" t="s">
        <v>8320</v>
      </c>
      <c r="O3218" s="7" t="s">
        <v>8321</v>
      </c>
      <c r="P3218">
        <v>101</v>
      </c>
      <c r="Q3218" s="6">
        <f>E3218/Table1_2[[#This Row],[backers_count]]</f>
        <v>57.171428571428571</v>
      </c>
    </row>
    <row r="3219" spans="1:17" x14ac:dyDescent="0.35">
      <c r="A3219">
        <v>3217</v>
      </c>
      <c r="B3219" t="s">
        <v>3217</v>
      </c>
      <c r="C3219" t="s">
        <v>7327</v>
      </c>
      <c r="D3219" s="6">
        <v>4500</v>
      </c>
      <c r="E3219" s="6">
        <v>5221</v>
      </c>
      <c r="F3219" t="s">
        <v>8219</v>
      </c>
      <c r="G3219" t="s">
        <v>8224</v>
      </c>
      <c r="H3219" t="s">
        <v>8246</v>
      </c>
      <c r="I3219" s="7">
        <v>1478264784</v>
      </c>
      <c r="J3219" s="7">
        <v>1475672784</v>
      </c>
      <c r="K3219" t="b">
        <v>1</v>
      </c>
      <c r="L3219">
        <v>104</v>
      </c>
      <c r="M3219" t="b">
        <v>1</v>
      </c>
      <c r="N3219" s="7" t="s">
        <v>8320</v>
      </c>
      <c r="O3219" s="7" t="s">
        <v>8321</v>
      </c>
      <c r="P3219">
        <v>117</v>
      </c>
      <c r="Q3219" s="6">
        <f>E3219/Table1_2[[#This Row],[backers_count]]</f>
        <v>50.20192307692308</v>
      </c>
    </row>
    <row r="3220" spans="1:17" x14ac:dyDescent="0.35">
      <c r="A3220">
        <v>3218</v>
      </c>
      <c r="B3220" t="s">
        <v>3218</v>
      </c>
      <c r="C3220" t="s">
        <v>7328</v>
      </c>
      <c r="D3220" s="6">
        <v>12000</v>
      </c>
      <c r="E3220" s="6">
        <v>12252</v>
      </c>
      <c r="F3220" t="s">
        <v>8219</v>
      </c>
      <c r="G3220" t="s">
        <v>8225</v>
      </c>
      <c r="H3220" t="s">
        <v>8247</v>
      </c>
      <c r="I3220" s="7">
        <v>1419984000</v>
      </c>
      <c r="J3220" s="7">
        <v>1417132986</v>
      </c>
      <c r="K3220" t="b">
        <v>1</v>
      </c>
      <c r="L3220">
        <v>184</v>
      </c>
      <c r="M3220" t="b">
        <v>1</v>
      </c>
      <c r="N3220" s="7" t="s">
        <v>8320</v>
      </c>
      <c r="O3220" s="7" t="s">
        <v>8321</v>
      </c>
      <c r="P3220">
        <v>103</v>
      </c>
      <c r="Q3220" s="6">
        <f>E3220/Table1_2[[#This Row],[backers_count]]</f>
        <v>66.586956521739125</v>
      </c>
    </row>
    <row r="3221" spans="1:17" x14ac:dyDescent="0.35">
      <c r="A3221">
        <v>3219</v>
      </c>
      <c r="B3221" t="s">
        <v>3219</v>
      </c>
      <c r="C3221" t="s">
        <v>7329</v>
      </c>
      <c r="D3221" s="6">
        <v>20000</v>
      </c>
      <c r="E3221" s="6">
        <v>20022</v>
      </c>
      <c r="F3221" t="s">
        <v>8219</v>
      </c>
      <c r="G3221" t="s">
        <v>8224</v>
      </c>
      <c r="H3221" t="s">
        <v>8246</v>
      </c>
      <c r="I3221" s="7">
        <v>1427063747</v>
      </c>
      <c r="J3221" s="7">
        <v>1424043347</v>
      </c>
      <c r="K3221" t="b">
        <v>1</v>
      </c>
      <c r="L3221">
        <v>119</v>
      </c>
      <c r="M3221" t="b">
        <v>1</v>
      </c>
      <c r="N3221" s="7" t="s">
        <v>8320</v>
      </c>
      <c r="O3221" s="7" t="s">
        <v>8321</v>
      </c>
      <c r="P3221">
        <v>101</v>
      </c>
      <c r="Q3221" s="6">
        <f>E3221/Table1_2[[#This Row],[backers_count]]</f>
        <v>168.25210084033614</v>
      </c>
    </row>
    <row r="3222" spans="1:17" x14ac:dyDescent="0.35">
      <c r="A3222">
        <v>3220</v>
      </c>
      <c r="B3222" t="s">
        <v>3220</v>
      </c>
      <c r="C3222" t="s">
        <v>7330</v>
      </c>
      <c r="D3222" s="6">
        <v>15000</v>
      </c>
      <c r="E3222" s="6">
        <v>15126</v>
      </c>
      <c r="F3222" t="s">
        <v>8219</v>
      </c>
      <c r="G3222" t="s">
        <v>8224</v>
      </c>
      <c r="H3222" t="s">
        <v>8246</v>
      </c>
      <c r="I3222" s="7">
        <v>1489352400</v>
      </c>
      <c r="J3222" s="7">
        <v>1486411204</v>
      </c>
      <c r="K3222" t="b">
        <v>1</v>
      </c>
      <c r="L3222">
        <v>59</v>
      </c>
      <c r="M3222" t="b">
        <v>1</v>
      </c>
      <c r="N3222" s="7" t="s">
        <v>8320</v>
      </c>
      <c r="O3222" s="7" t="s">
        <v>8321</v>
      </c>
      <c r="P3222">
        <v>101</v>
      </c>
      <c r="Q3222" s="6">
        <f>E3222/Table1_2[[#This Row],[backers_count]]</f>
        <v>256.37288135593218</v>
      </c>
    </row>
    <row r="3223" spans="1:17" x14ac:dyDescent="0.35">
      <c r="A3223">
        <v>3221</v>
      </c>
      <c r="B3223" t="s">
        <v>3221</v>
      </c>
      <c r="C3223" t="s">
        <v>7331</v>
      </c>
      <c r="D3223" s="6">
        <v>4000</v>
      </c>
      <c r="E3223" s="6">
        <v>4137</v>
      </c>
      <c r="F3223" t="s">
        <v>8219</v>
      </c>
      <c r="G3223" t="s">
        <v>8225</v>
      </c>
      <c r="H3223" t="s">
        <v>8247</v>
      </c>
      <c r="I3223" s="7">
        <v>1436114603</v>
      </c>
      <c r="J3223" s="7">
        <v>1433090603</v>
      </c>
      <c r="K3223" t="b">
        <v>1</v>
      </c>
      <c r="L3223">
        <v>113</v>
      </c>
      <c r="M3223" t="b">
        <v>1</v>
      </c>
      <c r="N3223" s="7" t="s">
        <v>8320</v>
      </c>
      <c r="O3223" s="7" t="s">
        <v>8321</v>
      </c>
      <c r="P3223">
        <v>104</v>
      </c>
      <c r="Q3223" s="6">
        <f>E3223/Table1_2[[#This Row],[backers_count]]</f>
        <v>36.610619469026545</v>
      </c>
    </row>
    <row r="3224" spans="1:17" x14ac:dyDescent="0.35">
      <c r="A3224">
        <v>3222</v>
      </c>
      <c r="B3224" t="s">
        <v>3222</v>
      </c>
      <c r="C3224" t="s">
        <v>7332</v>
      </c>
      <c r="D3224" s="6">
        <v>2500</v>
      </c>
      <c r="E3224" s="6">
        <v>3120</v>
      </c>
      <c r="F3224" t="s">
        <v>8219</v>
      </c>
      <c r="G3224" t="s">
        <v>8224</v>
      </c>
      <c r="H3224" t="s">
        <v>8246</v>
      </c>
      <c r="I3224" s="7">
        <v>1445722140</v>
      </c>
      <c r="J3224" s="7">
        <v>1443016697</v>
      </c>
      <c r="K3224" t="b">
        <v>1</v>
      </c>
      <c r="L3224">
        <v>84</v>
      </c>
      <c r="M3224" t="b">
        <v>1</v>
      </c>
      <c r="N3224" s="7" t="s">
        <v>8320</v>
      </c>
      <c r="O3224" s="7" t="s">
        <v>8321</v>
      </c>
      <c r="P3224">
        <v>125</v>
      </c>
      <c r="Q3224" s="6">
        <f>E3224/Table1_2[[#This Row],[backers_count]]</f>
        <v>37.142857142857146</v>
      </c>
    </row>
    <row r="3225" spans="1:17" x14ac:dyDescent="0.35">
      <c r="A3225">
        <v>3223</v>
      </c>
      <c r="B3225" t="s">
        <v>3223</v>
      </c>
      <c r="C3225" t="s">
        <v>7333</v>
      </c>
      <c r="D3225" s="6">
        <v>3100</v>
      </c>
      <c r="E3225" s="6">
        <v>3395</v>
      </c>
      <c r="F3225" t="s">
        <v>8219</v>
      </c>
      <c r="G3225" t="s">
        <v>8224</v>
      </c>
      <c r="H3225" t="s">
        <v>8246</v>
      </c>
      <c r="I3225" s="7">
        <v>1440100976</v>
      </c>
      <c r="J3225" s="7">
        <v>1437508976</v>
      </c>
      <c r="K3225" t="b">
        <v>1</v>
      </c>
      <c r="L3225">
        <v>74</v>
      </c>
      <c r="M3225" t="b">
        <v>1</v>
      </c>
      <c r="N3225" s="7" t="s">
        <v>8320</v>
      </c>
      <c r="O3225" s="7" t="s">
        <v>8321</v>
      </c>
      <c r="P3225">
        <v>110</v>
      </c>
      <c r="Q3225" s="6">
        <f>E3225/Table1_2[[#This Row],[backers_count]]</f>
        <v>45.878378378378379</v>
      </c>
    </row>
    <row r="3226" spans="1:17" x14ac:dyDescent="0.35">
      <c r="A3226">
        <v>3224</v>
      </c>
      <c r="B3226" t="s">
        <v>3224</v>
      </c>
      <c r="C3226" t="s">
        <v>7334</v>
      </c>
      <c r="D3226" s="6">
        <v>30000</v>
      </c>
      <c r="E3226" s="6">
        <v>30610</v>
      </c>
      <c r="F3226" t="s">
        <v>8219</v>
      </c>
      <c r="G3226" t="s">
        <v>8224</v>
      </c>
      <c r="H3226" t="s">
        <v>8246</v>
      </c>
      <c r="I3226" s="7">
        <v>1484024400</v>
      </c>
      <c r="J3226" s="7">
        <v>1479932713</v>
      </c>
      <c r="K3226" t="b">
        <v>1</v>
      </c>
      <c r="L3226">
        <v>216</v>
      </c>
      <c r="M3226" t="b">
        <v>1</v>
      </c>
      <c r="N3226" s="7" t="s">
        <v>8320</v>
      </c>
      <c r="O3226" s="7" t="s">
        <v>8321</v>
      </c>
      <c r="P3226">
        <v>103</v>
      </c>
      <c r="Q3226" s="6">
        <f>E3226/Table1_2[[#This Row],[backers_count]]</f>
        <v>141.71296296296296</v>
      </c>
    </row>
    <row r="3227" spans="1:17" x14ac:dyDescent="0.35">
      <c r="A3227">
        <v>3225</v>
      </c>
      <c r="B3227" t="s">
        <v>3225</v>
      </c>
      <c r="C3227" t="s">
        <v>7335</v>
      </c>
      <c r="D3227" s="6">
        <v>2000</v>
      </c>
      <c r="E3227" s="6">
        <v>2047</v>
      </c>
      <c r="F3227" t="s">
        <v>8219</v>
      </c>
      <c r="G3227" t="s">
        <v>8224</v>
      </c>
      <c r="H3227" t="s">
        <v>8246</v>
      </c>
      <c r="I3227" s="7">
        <v>1464987600</v>
      </c>
      <c r="J3227" s="7">
        <v>1463145938</v>
      </c>
      <c r="K3227" t="b">
        <v>1</v>
      </c>
      <c r="L3227">
        <v>39</v>
      </c>
      <c r="M3227" t="b">
        <v>1</v>
      </c>
      <c r="N3227" s="7" t="s">
        <v>8320</v>
      </c>
      <c r="O3227" s="7" t="s">
        <v>8321</v>
      </c>
      <c r="P3227">
        <v>103</v>
      </c>
      <c r="Q3227" s="6">
        <f>E3227/Table1_2[[#This Row],[backers_count]]</f>
        <v>52.487179487179489</v>
      </c>
    </row>
    <row r="3228" spans="1:17" x14ac:dyDescent="0.35">
      <c r="A3228">
        <v>3226</v>
      </c>
      <c r="B3228" t="s">
        <v>3226</v>
      </c>
      <c r="C3228" t="s">
        <v>7336</v>
      </c>
      <c r="D3228" s="6">
        <v>1200</v>
      </c>
      <c r="E3228" s="6">
        <v>1250</v>
      </c>
      <c r="F3228" t="s">
        <v>8219</v>
      </c>
      <c r="G3228" t="s">
        <v>8225</v>
      </c>
      <c r="H3228" t="s">
        <v>8247</v>
      </c>
      <c r="I3228" s="7">
        <v>1446213612</v>
      </c>
      <c r="J3228" s="7">
        <v>1443621612</v>
      </c>
      <c r="K3228" t="b">
        <v>1</v>
      </c>
      <c r="L3228">
        <v>21</v>
      </c>
      <c r="M3228" t="b">
        <v>1</v>
      </c>
      <c r="N3228" s="7" t="s">
        <v>8320</v>
      </c>
      <c r="O3228" s="7" t="s">
        <v>8321</v>
      </c>
      <c r="P3228">
        <v>105</v>
      </c>
      <c r="Q3228" s="6">
        <f>E3228/Table1_2[[#This Row],[backers_count]]</f>
        <v>59.523809523809526</v>
      </c>
    </row>
    <row r="3229" spans="1:17" x14ac:dyDescent="0.35">
      <c r="A3229">
        <v>3227</v>
      </c>
      <c r="B3229" t="s">
        <v>3227</v>
      </c>
      <c r="C3229" t="s">
        <v>7337</v>
      </c>
      <c r="D3229" s="6">
        <v>1200</v>
      </c>
      <c r="E3229" s="6">
        <v>1500</v>
      </c>
      <c r="F3229" t="s">
        <v>8219</v>
      </c>
      <c r="G3229" t="s">
        <v>8225</v>
      </c>
      <c r="H3229" t="s">
        <v>8247</v>
      </c>
      <c r="I3229" s="7">
        <v>1484687436</v>
      </c>
      <c r="J3229" s="7">
        <v>1482095436</v>
      </c>
      <c r="K3229" t="b">
        <v>0</v>
      </c>
      <c r="L3229">
        <v>30</v>
      </c>
      <c r="M3229" t="b">
        <v>1</v>
      </c>
      <c r="N3229" s="7" t="s">
        <v>8320</v>
      </c>
      <c r="O3229" s="7" t="s">
        <v>8321</v>
      </c>
      <c r="P3229">
        <v>125</v>
      </c>
      <c r="Q3229" s="6">
        <f>E3229/Table1_2[[#This Row],[backers_count]]</f>
        <v>50</v>
      </c>
    </row>
    <row r="3230" spans="1:17" x14ac:dyDescent="0.35">
      <c r="A3230">
        <v>3228</v>
      </c>
      <c r="B3230" t="s">
        <v>3228</v>
      </c>
      <c r="C3230" t="s">
        <v>7338</v>
      </c>
      <c r="D3230" s="6">
        <v>7000</v>
      </c>
      <c r="E3230" s="6">
        <v>7164</v>
      </c>
      <c r="F3230" t="s">
        <v>8219</v>
      </c>
      <c r="G3230" t="s">
        <v>8224</v>
      </c>
      <c r="H3230" t="s">
        <v>8246</v>
      </c>
      <c r="I3230" s="7">
        <v>1450328340</v>
      </c>
      <c r="J3230" s="7">
        <v>1447606884</v>
      </c>
      <c r="K3230" t="b">
        <v>1</v>
      </c>
      <c r="L3230">
        <v>37</v>
      </c>
      <c r="M3230" t="b">
        <v>1</v>
      </c>
      <c r="N3230" s="7" t="s">
        <v>8320</v>
      </c>
      <c r="O3230" s="7" t="s">
        <v>8321</v>
      </c>
      <c r="P3230">
        <v>103</v>
      </c>
      <c r="Q3230" s="6">
        <f>E3230/Table1_2[[#This Row],[backers_count]]</f>
        <v>193.62162162162161</v>
      </c>
    </row>
    <row r="3231" spans="1:17" x14ac:dyDescent="0.35">
      <c r="A3231">
        <v>3229</v>
      </c>
      <c r="B3231" t="s">
        <v>3229</v>
      </c>
      <c r="C3231" t="s">
        <v>7339</v>
      </c>
      <c r="D3231" s="6">
        <v>20000</v>
      </c>
      <c r="E3231" s="6">
        <v>21573</v>
      </c>
      <c r="F3231" t="s">
        <v>8219</v>
      </c>
      <c r="G3231" t="s">
        <v>8224</v>
      </c>
      <c r="H3231" t="s">
        <v>8246</v>
      </c>
      <c r="I3231" s="7">
        <v>1416470398</v>
      </c>
      <c r="J3231" s="7">
        <v>1413874798</v>
      </c>
      <c r="K3231" t="b">
        <v>1</v>
      </c>
      <c r="L3231">
        <v>202</v>
      </c>
      <c r="M3231" t="b">
        <v>1</v>
      </c>
      <c r="N3231" s="7" t="s">
        <v>8320</v>
      </c>
      <c r="O3231" s="7" t="s">
        <v>8321</v>
      </c>
      <c r="P3231">
        <v>108</v>
      </c>
      <c r="Q3231" s="6">
        <f>E3231/Table1_2[[#This Row],[backers_count]]</f>
        <v>106.79702970297029</v>
      </c>
    </row>
    <row r="3232" spans="1:17" x14ac:dyDescent="0.35">
      <c r="A3232">
        <v>3230</v>
      </c>
      <c r="B3232" t="s">
        <v>3230</v>
      </c>
      <c r="C3232" t="s">
        <v>7340</v>
      </c>
      <c r="D3232" s="6">
        <v>2600</v>
      </c>
      <c r="E3232" s="6">
        <v>2857</v>
      </c>
      <c r="F3232" t="s">
        <v>8219</v>
      </c>
      <c r="G3232" t="s">
        <v>8224</v>
      </c>
      <c r="H3232" t="s">
        <v>8246</v>
      </c>
      <c r="I3232" s="7">
        <v>1412135940</v>
      </c>
      <c r="J3232" s="7">
        <v>1410840126</v>
      </c>
      <c r="K3232" t="b">
        <v>1</v>
      </c>
      <c r="L3232">
        <v>37</v>
      </c>
      <c r="M3232" t="b">
        <v>1</v>
      </c>
      <c r="N3232" s="7" t="s">
        <v>8320</v>
      </c>
      <c r="O3232" s="7" t="s">
        <v>8321</v>
      </c>
      <c r="P3232">
        <v>110</v>
      </c>
      <c r="Q3232" s="6">
        <f>E3232/Table1_2[[#This Row],[backers_count]]</f>
        <v>77.21621621621621</v>
      </c>
    </row>
    <row r="3233" spans="1:17" x14ac:dyDescent="0.35">
      <c r="A3233">
        <v>3231</v>
      </c>
      <c r="B3233" t="s">
        <v>3231</v>
      </c>
      <c r="C3233" t="s">
        <v>7341</v>
      </c>
      <c r="D3233" s="6">
        <v>1000</v>
      </c>
      <c r="E3233" s="6">
        <v>1610</v>
      </c>
      <c r="F3233" t="s">
        <v>8219</v>
      </c>
      <c r="G3233" t="s">
        <v>8224</v>
      </c>
      <c r="H3233" t="s">
        <v>8246</v>
      </c>
      <c r="I3233" s="7">
        <v>1460846347</v>
      </c>
      <c r="J3233" s="7">
        <v>1458254347</v>
      </c>
      <c r="K3233" t="b">
        <v>0</v>
      </c>
      <c r="L3233">
        <v>28</v>
      </c>
      <c r="M3233" t="b">
        <v>1</v>
      </c>
      <c r="N3233" s="7" t="s">
        <v>8320</v>
      </c>
      <c r="O3233" s="7" t="s">
        <v>8321</v>
      </c>
      <c r="P3233">
        <v>161</v>
      </c>
      <c r="Q3233" s="6">
        <f>E3233/Table1_2[[#This Row],[backers_count]]</f>
        <v>57.5</v>
      </c>
    </row>
    <row r="3234" spans="1:17" x14ac:dyDescent="0.35">
      <c r="A3234">
        <v>3232</v>
      </c>
      <c r="B3234" t="s">
        <v>3232</v>
      </c>
      <c r="C3234" t="s">
        <v>7342</v>
      </c>
      <c r="D3234" s="6">
        <v>1000</v>
      </c>
      <c r="E3234" s="6">
        <v>1312</v>
      </c>
      <c r="F3234" t="s">
        <v>8219</v>
      </c>
      <c r="G3234" t="s">
        <v>8224</v>
      </c>
      <c r="H3234" t="s">
        <v>8246</v>
      </c>
      <c r="I3234" s="7">
        <v>1462334340</v>
      </c>
      <c r="J3234" s="7">
        <v>1459711917</v>
      </c>
      <c r="K3234" t="b">
        <v>1</v>
      </c>
      <c r="L3234">
        <v>26</v>
      </c>
      <c r="M3234" t="b">
        <v>1</v>
      </c>
      <c r="N3234" s="7" t="s">
        <v>8320</v>
      </c>
      <c r="O3234" s="7" t="s">
        <v>8321</v>
      </c>
      <c r="P3234">
        <v>132</v>
      </c>
      <c r="Q3234" s="6">
        <f>E3234/Table1_2[[#This Row],[backers_count]]</f>
        <v>50.46153846153846</v>
      </c>
    </row>
    <row r="3235" spans="1:17" x14ac:dyDescent="0.35">
      <c r="A3235">
        <v>3233</v>
      </c>
      <c r="B3235" t="s">
        <v>3233</v>
      </c>
      <c r="C3235" t="s">
        <v>7343</v>
      </c>
      <c r="D3235" s="6">
        <v>5000</v>
      </c>
      <c r="E3235" s="6">
        <v>5940</v>
      </c>
      <c r="F3235" t="s">
        <v>8219</v>
      </c>
      <c r="G3235" t="s">
        <v>8224</v>
      </c>
      <c r="H3235" t="s">
        <v>8246</v>
      </c>
      <c r="I3235" s="7">
        <v>1488482355</v>
      </c>
      <c r="J3235" s="7">
        <v>1485890355</v>
      </c>
      <c r="K3235" t="b">
        <v>0</v>
      </c>
      <c r="L3235">
        <v>61</v>
      </c>
      <c r="M3235" t="b">
        <v>1</v>
      </c>
      <c r="N3235" s="7" t="s">
        <v>8320</v>
      </c>
      <c r="O3235" s="7" t="s">
        <v>8321</v>
      </c>
      <c r="P3235">
        <v>119</v>
      </c>
      <c r="Q3235" s="6">
        <f>E3235/Table1_2[[#This Row],[backers_count]]</f>
        <v>97.377049180327873</v>
      </c>
    </row>
    <row r="3236" spans="1:17" x14ac:dyDescent="0.35">
      <c r="A3236">
        <v>3234</v>
      </c>
      <c r="B3236" t="s">
        <v>3234</v>
      </c>
      <c r="C3236" t="s">
        <v>7344</v>
      </c>
      <c r="D3236" s="6">
        <v>4000</v>
      </c>
      <c r="E3236" s="6">
        <v>4015.71</v>
      </c>
      <c r="F3236" t="s">
        <v>8219</v>
      </c>
      <c r="G3236" t="s">
        <v>8225</v>
      </c>
      <c r="H3236" t="s">
        <v>8247</v>
      </c>
      <c r="I3236" s="7">
        <v>1485991860</v>
      </c>
      <c r="J3236" s="7">
        <v>1483124208</v>
      </c>
      <c r="K3236" t="b">
        <v>0</v>
      </c>
      <c r="L3236">
        <v>115</v>
      </c>
      <c r="M3236" t="b">
        <v>1</v>
      </c>
      <c r="N3236" s="7" t="s">
        <v>8320</v>
      </c>
      <c r="O3236" s="7" t="s">
        <v>8321</v>
      </c>
      <c r="P3236">
        <v>101</v>
      </c>
      <c r="Q3236" s="6">
        <f>E3236/Table1_2[[#This Row],[backers_count]]</f>
        <v>34.91921739130435</v>
      </c>
    </row>
    <row r="3237" spans="1:17" x14ac:dyDescent="0.35">
      <c r="A3237">
        <v>3235</v>
      </c>
      <c r="B3237" t="s">
        <v>3235</v>
      </c>
      <c r="C3237" t="s">
        <v>7345</v>
      </c>
      <c r="D3237" s="6">
        <v>15000</v>
      </c>
      <c r="E3237" s="6">
        <v>15481</v>
      </c>
      <c r="F3237" t="s">
        <v>8219</v>
      </c>
      <c r="G3237" t="s">
        <v>8224</v>
      </c>
      <c r="H3237" t="s">
        <v>8246</v>
      </c>
      <c r="I3237" s="7">
        <v>1467361251</v>
      </c>
      <c r="J3237" s="7">
        <v>1464769251</v>
      </c>
      <c r="K3237" t="b">
        <v>1</v>
      </c>
      <c r="L3237">
        <v>181</v>
      </c>
      <c r="M3237" t="b">
        <v>1</v>
      </c>
      <c r="N3237" s="7" t="s">
        <v>8320</v>
      </c>
      <c r="O3237" s="7" t="s">
        <v>8321</v>
      </c>
      <c r="P3237">
        <v>104</v>
      </c>
      <c r="Q3237" s="6">
        <f>E3237/Table1_2[[#This Row],[backers_count]]</f>
        <v>85.530386740331494</v>
      </c>
    </row>
    <row r="3238" spans="1:17" x14ac:dyDescent="0.35">
      <c r="A3238">
        <v>3236</v>
      </c>
      <c r="B3238" t="s">
        <v>3236</v>
      </c>
      <c r="C3238" t="s">
        <v>7346</v>
      </c>
      <c r="D3238" s="6">
        <v>20000</v>
      </c>
      <c r="E3238" s="6">
        <v>20120</v>
      </c>
      <c r="F3238" t="s">
        <v>8219</v>
      </c>
      <c r="G3238" t="s">
        <v>8224</v>
      </c>
      <c r="H3238" t="s">
        <v>8246</v>
      </c>
      <c r="I3238" s="7">
        <v>1482962433</v>
      </c>
      <c r="J3238" s="7">
        <v>1480370433</v>
      </c>
      <c r="K3238" t="b">
        <v>0</v>
      </c>
      <c r="L3238">
        <v>110</v>
      </c>
      <c r="M3238" t="b">
        <v>1</v>
      </c>
      <c r="N3238" s="7" t="s">
        <v>8320</v>
      </c>
      <c r="O3238" s="7" t="s">
        <v>8321</v>
      </c>
      <c r="P3238">
        <v>101</v>
      </c>
      <c r="Q3238" s="6">
        <f>E3238/Table1_2[[#This Row],[backers_count]]</f>
        <v>182.90909090909091</v>
      </c>
    </row>
    <row r="3239" spans="1:17" x14ac:dyDescent="0.35">
      <c r="A3239">
        <v>3237</v>
      </c>
      <c r="B3239" t="s">
        <v>3237</v>
      </c>
      <c r="C3239" t="s">
        <v>7347</v>
      </c>
      <c r="D3239" s="6">
        <v>35000</v>
      </c>
      <c r="E3239" s="6">
        <v>35275.64</v>
      </c>
      <c r="F3239" t="s">
        <v>8219</v>
      </c>
      <c r="G3239" t="s">
        <v>8224</v>
      </c>
      <c r="H3239" t="s">
        <v>8246</v>
      </c>
      <c r="I3239" s="7">
        <v>1443499140</v>
      </c>
      <c r="J3239" s="7">
        <v>1441452184</v>
      </c>
      <c r="K3239" t="b">
        <v>1</v>
      </c>
      <c r="L3239">
        <v>269</v>
      </c>
      <c r="M3239" t="b">
        <v>1</v>
      </c>
      <c r="N3239" s="7" t="s">
        <v>8320</v>
      </c>
      <c r="O3239" s="7" t="s">
        <v>8321</v>
      </c>
      <c r="P3239">
        <v>101</v>
      </c>
      <c r="Q3239" s="6">
        <f>E3239/Table1_2[[#This Row],[backers_count]]</f>
        <v>131.13620817843866</v>
      </c>
    </row>
    <row r="3240" spans="1:17" x14ac:dyDescent="0.35">
      <c r="A3240">
        <v>3238</v>
      </c>
      <c r="B3240" t="s">
        <v>3238</v>
      </c>
      <c r="C3240" t="s">
        <v>7348</v>
      </c>
      <c r="D3240" s="6">
        <v>2800</v>
      </c>
      <c r="E3240" s="6">
        <v>3145</v>
      </c>
      <c r="F3240" t="s">
        <v>8219</v>
      </c>
      <c r="G3240" t="s">
        <v>8225</v>
      </c>
      <c r="H3240" t="s">
        <v>8247</v>
      </c>
      <c r="I3240" s="7">
        <v>1435752898</v>
      </c>
      <c r="J3240" s="7">
        <v>1433160898</v>
      </c>
      <c r="K3240" t="b">
        <v>1</v>
      </c>
      <c r="L3240">
        <v>79</v>
      </c>
      <c r="M3240" t="b">
        <v>1</v>
      </c>
      <c r="N3240" s="7" t="s">
        <v>8320</v>
      </c>
      <c r="O3240" s="7" t="s">
        <v>8321</v>
      </c>
      <c r="P3240">
        <v>113</v>
      </c>
      <c r="Q3240" s="6">
        <f>E3240/Table1_2[[#This Row],[backers_count]]</f>
        <v>39.810126582278478</v>
      </c>
    </row>
    <row r="3241" spans="1:17" x14ac:dyDescent="0.35">
      <c r="A3241">
        <v>3239</v>
      </c>
      <c r="B3241" t="s">
        <v>3239</v>
      </c>
      <c r="C3241" t="s">
        <v>7349</v>
      </c>
      <c r="D3241" s="6">
        <v>5862</v>
      </c>
      <c r="E3241" s="6">
        <v>6208.98</v>
      </c>
      <c r="F3241" t="s">
        <v>8219</v>
      </c>
      <c r="G3241" t="s">
        <v>8225</v>
      </c>
      <c r="H3241" t="s">
        <v>8247</v>
      </c>
      <c r="I3241" s="7">
        <v>1445817540</v>
      </c>
      <c r="J3241" s="7">
        <v>1443665293</v>
      </c>
      <c r="K3241" t="b">
        <v>1</v>
      </c>
      <c r="L3241">
        <v>104</v>
      </c>
      <c r="M3241" t="b">
        <v>1</v>
      </c>
      <c r="N3241" s="7" t="s">
        <v>8320</v>
      </c>
      <c r="O3241" s="7" t="s">
        <v>8321</v>
      </c>
      <c r="P3241">
        <v>106</v>
      </c>
      <c r="Q3241" s="6">
        <f>E3241/Table1_2[[#This Row],[backers_count]]</f>
        <v>59.701730769230764</v>
      </c>
    </row>
    <row r="3242" spans="1:17" x14ac:dyDescent="0.35">
      <c r="A3242">
        <v>3240</v>
      </c>
      <c r="B3242" t="s">
        <v>3240</v>
      </c>
      <c r="C3242" t="s">
        <v>7350</v>
      </c>
      <c r="D3242" s="6">
        <v>3000</v>
      </c>
      <c r="E3242" s="6">
        <v>3017</v>
      </c>
      <c r="F3242" t="s">
        <v>8219</v>
      </c>
      <c r="G3242" t="s">
        <v>8225</v>
      </c>
      <c r="H3242" t="s">
        <v>8247</v>
      </c>
      <c r="I3242" s="7">
        <v>1487286000</v>
      </c>
      <c r="J3242" s="7">
        <v>1484843948</v>
      </c>
      <c r="K3242" t="b">
        <v>0</v>
      </c>
      <c r="L3242">
        <v>34</v>
      </c>
      <c r="M3242" t="b">
        <v>1</v>
      </c>
      <c r="N3242" s="7" t="s">
        <v>8320</v>
      </c>
      <c r="O3242" s="7" t="s">
        <v>8321</v>
      </c>
      <c r="P3242">
        <v>101</v>
      </c>
      <c r="Q3242" s="6">
        <f>E3242/Table1_2[[#This Row],[backers_count]]</f>
        <v>88.735294117647058</v>
      </c>
    </row>
    <row r="3243" spans="1:17" x14ac:dyDescent="0.35">
      <c r="A3243">
        <v>3241</v>
      </c>
      <c r="B3243" t="s">
        <v>3241</v>
      </c>
      <c r="C3243" t="s">
        <v>7351</v>
      </c>
      <c r="D3243" s="6">
        <v>8500</v>
      </c>
      <c r="E3243" s="6">
        <v>9801</v>
      </c>
      <c r="F3243" t="s">
        <v>8219</v>
      </c>
      <c r="G3243" t="s">
        <v>8224</v>
      </c>
      <c r="H3243" t="s">
        <v>8246</v>
      </c>
      <c r="I3243" s="7">
        <v>1413269940</v>
      </c>
      <c r="J3243" s="7">
        <v>1410421670</v>
      </c>
      <c r="K3243" t="b">
        <v>1</v>
      </c>
      <c r="L3243">
        <v>167</v>
      </c>
      <c r="M3243" t="b">
        <v>1</v>
      </c>
      <c r="N3243" s="7" t="s">
        <v>8320</v>
      </c>
      <c r="O3243" s="7" t="s">
        <v>8321</v>
      </c>
      <c r="P3243">
        <v>116</v>
      </c>
      <c r="Q3243" s="6">
        <f>E3243/Table1_2[[#This Row],[backers_count]]</f>
        <v>58.688622754491021</v>
      </c>
    </row>
    <row r="3244" spans="1:17" x14ac:dyDescent="0.35">
      <c r="A3244">
        <v>3242</v>
      </c>
      <c r="B3244" t="s">
        <v>3242</v>
      </c>
      <c r="C3244" t="s">
        <v>7352</v>
      </c>
      <c r="D3244" s="6">
        <v>10000</v>
      </c>
      <c r="E3244" s="6">
        <v>12730.42</v>
      </c>
      <c r="F3244" t="s">
        <v>8219</v>
      </c>
      <c r="G3244" t="s">
        <v>8224</v>
      </c>
      <c r="H3244" t="s">
        <v>8246</v>
      </c>
      <c r="I3244" s="7">
        <v>1411150092</v>
      </c>
      <c r="J3244" s="7">
        <v>1408558092</v>
      </c>
      <c r="K3244" t="b">
        <v>1</v>
      </c>
      <c r="L3244">
        <v>183</v>
      </c>
      <c r="M3244" t="b">
        <v>1</v>
      </c>
      <c r="N3244" s="7" t="s">
        <v>8320</v>
      </c>
      <c r="O3244" s="7" t="s">
        <v>8321</v>
      </c>
      <c r="P3244">
        <v>128</v>
      </c>
      <c r="Q3244" s="6">
        <f>E3244/Table1_2[[#This Row],[backers_count]]</f>
        <v>69.56513661202186</v>
      </c>
    </row>
    <row r="3245" spans="1:17" x14ac:dyDescent="0.35">
      <c r="A3245">
        <v>3243</v>
      </c>
      <c r="B3245" t="s">
        <v>3243</v>
      </c>
      <c r="C3245" t="s">
        <v>7353</v>
      </c>
      <c r="D3245" s="6">
        <v>8000</v>
      </c>
      <c r="E3245" s="6">
        <v>8227</v>
      </c>
      <c r="F3245" t="s">
        <v>8219</v>
      </c>
      <c r="G3245" t="s">
        <v>8224</v>
      </c>
      <c r="H3245" t="s">
        <v>8246</v>
      </c>
      <c r="I3245" s="7">
        <v>1444348800</v>
      </c>
      <c r="J3245" s="7">
        <v>1442283562</v>
      </c>
      <c r="K3245" t="b">
        <v>1</v>
      </c>
      <c r="L3245">
        <v>71</v>
      </c>
      <c r="M3245" t="b">
        <v>1</v>
      </c>
      <c r="N3245" s="7" t="s">
        <v>8320</v>
      </c>
      <c r="O3245" s="7" t="s">
        <v>8321</v>
      </c>
      <c r="P3245">
        <v>103</v>
      </c>
      <c r="Q3245" s="6">
        <f>E3245/Table1_2[[#This Row],[backers_count]]</f>
        <v>115.87323943661971</v>
      </c>
    </row>
    <row r="3246" spans="1:17" x14ac:dyDescent="0.35">
      <c r="A3246">
        <v>3244</v>
      </c>
      <c r="B3246" t="s">
        <v>3244</v>
      </c>
      <c r="C3246" t="s">
        <v>7354</v>
      </c>
      <c r="D3246" s="6">
        <v>1600</v>
      </c>
      <c r="E3246" s="6">
        <v>1647</v>
      </c>
      <c r="F3246" t="s">
        <v>8219</v>
      </c>
      <c r="G3246" t="s">
        <v>8225</v>
      </c>
      <c r="H3246" t="s">
        <v>8247</v>
      </c>
      <c r="I3246" s="7">
        <v>1480613982</v>
      </c>
      <c r="J3246" s="7">
        <v>1478018382</v>
      </c>
      <c r="K3246" t="b">
        <v>0</v>
      </c>
      <c r="L3246">
        <v>69</v>
      </c>
      <c r="M3246" t="b">
        <v>1</v>
      </c>
      <c r="N3246" s="7" t="s">
        <v>8320</v>
      </c>
      <c r="O3246" s="7" t="s">
        <v>8321</v>
      </c>
      <c r="P3246">
        <v>103</v>
      </c>
      <c r="Q3246" s="6">
        <f>E3246/Table1_2[[#This Row],[backers_count]]</f>
        <v>23.869565217391305</v>
      </c>
    </row>
    <row r="3247" spans="1:17" x14ac:dyDescent="0.35">
      <c r="A3247">
        <v>3245</v>
      </c>
      <c r="B3247" t="s">
        <v>3245</v>
      </c>
      <c r="C3247" t="s">
        <v>7355</v>
      </c>
      <c r="D3247" s="6">
        <v>21000</v>
      </c>
      <c r="E3247" s="6">
        <v>21904</v>
      </c>
      <c r="F3247" t="s">
        <v>8219</v>
      </c>
      <c r="G3247" t="s">
        <v>8224</v>
      </c>
      <c r="H3247" t="s">
        <v>8246</v>
      </c>
      <c r="I3247" s="7">
        <v>1434074400</v>
      </c>
      <c r="J3247" s="7">
        <v>1431354258</v>
      </c>
      <c r="K3247" t="b">
        <v>0</v>
      </c>
      <c r="L3247">
        <v>270</v>
      </c>
      <c r="M3247" t="b">
        <v>1</v>
      </c>
      <c r="N3247" s="7" t="s">
        <v>8320</v>
      </c>
      <c r="O3247" s="7" t="s">
        <v>8321</v>
      </c>
      <c r="P3247">
        <v>105</v>
      </c>
      <c r="Q3247" s="6">
        <f>E3247/Table1_2[[#This Row],[backers_count]]</f>
        <v>81.125925925925927</v>
      </c>
    </row>
    <row r="3248" spans="1:17" x14ac:dyDescent="0.35">
      <c r="A3248">
        <v>3246</v>
      </c>
      <c r="B3248" t="s">
        <v>3246</v>
      </c>
      <c r="C3248" t="s">
        <v>7356</v>
      </c>
      <c r="D3248" s="6">
        <v>10000</v>
      </c>
      <c r="E3248" s="6">
        <v>11122</v>
      </c>
      <c r="F3248" t="s">
        <v>8219</v>
      </c>
      <c r="G3248" t="s">
        <v>8224</v>
      </c>
      <c r="H3248" t="s">
        <v>8246</v>
      </c>
      <c r="I3248" s="7">
        <v>1442030340</v>
      </c>
      <c r="J3248" s="7">
        <v>1439551200</v>
      </c>
      <c r="K3248" t="b">
        <v>1</v>
      </c>
      <c r="L3248">
        <v>193</v>
      </c>
      <c r="M3248" t="b">
        <v>1</v>
      </c>
      <c r="N3248" s="7" t="s">
        <v>8320</v>
      </c>
      <c r="O3248" s="7" t="s">
        <v>8321</v>
      </c>
      <c r="P3248">
        <v>112</v>
      </c>
      <c r="Q3248" s="6">
        <f>E3248/Table1_2[[#This Row],[backers_count]]</f>
        <v>57.626943005181346</v>
      </c>
    </row>
    <row r="3249" spans="1:17" x14ac:dyDescent="0.35">
      <c r="A3249">
        <v>3247</v>
      </c>
      <c r="B3249" t="s">
        <v>3247</v>
      </c>
      <c r="C3249" t="s">
        <v>7357</v>
      </c>
      <c r="D3249" s="6">
        <v>2500</v>
      </c>
      <c r="E3249" s="6">
        <v>2646.5</v>
      </c>
      <c r="F3249" t="s">
        <v>8219</v>
      </c>
      <c r="G3249" t="s">
        <v>8225</v>
      </c>
      <c r="H3249" t="s">
        <v>8247</v>
      </c>
      <c r="I3249" s="7">
        <v>1436696712</v>
      </c>
      <c r="J3249" s="7">
        <v>1434104712</v>
      </c>
      <c r="K3249" t="b">
        <v>1</v>
      </c>
      <c r="L3249">
        <v>57</v>
      </c>
      <c r="M3249" t="b">
        <v>1</v>
      </c>
      <c r="N3249" s="7" t="s">
        <v>8320</v>
      </c>
      <c r="O3249" s="7" t="s">
        <v>8321</v>
      </c>
      <c r="P3249">
        <v>106</v>
      </c>
      <c r="Q3249" s="6">
        <f>E3249/Table1_2[[#This Row],[backers_count]]</f>
        <v>46.429824561403507</v>
      </c>
    </row>
    <row r="3250" spans="1:17" x14ac:dyDescent="0.35">
      <c r="A3250">
        <v>3248</v>
      </c>
      <c r="B3250" t="s">
        <v>3248</v>
      </c>
      <c r="C3250" t="s">
        <v>7358</v>
      </c>
      <c r="D3250" s="6">
        <v>12000</v>
      </c>
      <c r="E3250" s="6">
        <v>12095</v>
      </c>
      <c r="F3250" t="s">
        <v>8219</v>
      </c>
      <c r="G3250" t="s">
        <v>8224</v>
      </c>
      <c r="H3250" t="s">
        <v>8246</v>
      </c>
      <c r="I3250" s="7">
        <v>1428178757</v>
      </c>
      <c r="J3250" s="7">
        <v>1425590357</v>
      </c>
      <c r="K3250" t="b">
        <v>1</v>
      </c>
      <c r="L3250">
        <v>200</v>
      </c>
      <c r="M3250" t="b">
        <v>1</v>
      </c>
      <c r="N3250" s="7" t="s">
        <v>8320</v>
      </c>
      <c r="O3250" s="7" t="s">
        <v>8321</v>
      </c>
      <c r="P3250">
        <v>101</v>
      </c>
      <c r="Q3250" s="6">
        <f>E3250/Table1_2[[#This Row],[backers_count]]</f>
        <v>60.475000000000001</v>
      </c>
    </row>
    <row r="3251" spans="1:17" x14ac:dyDescent="0.35">
      <c r="A3251">
        <v>3249</v>
      </c>
      <c r="B3251" t="s">
        <v>3249</v>
      </c>
      <c r="C3251" t="s">
        <v>7359</v>
      </c>
      <c r="D3251" s="6">
        <v>5500</v>
      </c>
      <c r="E3251" s="6">
        <v>5771</v>
      </c>
      <c r="F3251" t="s">
        <v>8219</v>
      </c>
      <c r="G3251" t="s">
        <v>8224</v>
      </c>
      <c r="H3251" t="s">
        <v>8246</v>
      </c>
      <c r="I3251" s="7">
        <v>1434822914</v>
      </c>
      <c r="J3251" s="7">
        <v>1432230914</v>
      </c>
      <c r="K3251" t="b">
        <v>1</v>
      </c>
      <c r="L3251">
        <v>88</v>
      </c>
      <c r="M3251" t="b">
        <v>1</v>
      </c>
      <c r="N3251" s="7" t="s">
        <v>8320</v>
      </c>
      <c r="O3251" s="7" t="s">
        <v>8321</v>
      </c>
      <c r="P3251">
        <v>105</v>
      </c>
      <c r="Q3251" s="6">
        <f>E3251/Table1_2[[#This Row],[backers_count]]</f>
        <v>65.579545454545453</v>
      </c>
    </row>
    <row r="3252" spans="1:17" x14ac:dyDescent="0.35">
      <c r="A3252">
        <v>3250</v>
      </c>
      <c r="B3252" t="s">
        <v>3250</v>
      </c>
      <c r="C3252" t="s">
        <v>7360</v>
      </c>
      <c r="D3252" s="6">
        <v>25000</v>
      </c>
      <c r="E3252" s="6">
        <v>25388</v>
      </c>
      <c r="F3252" t="s">
        <v>8219</v>
      </c>
      <c r="G3252" t="s">
        <v>8224</v>
      </c>
      <c r="H3252" t="s">
        <v>8246</v>
      </c>
      <c r="I3252" s="7">
        <v>1415213324</v>
      </c>
      <c r="J3252" s="7">
        <v>1412617724</v>
      </c>
      <c r="K3252" t="b">
        <v>1</v>
      </c>
      <c r="L3252">
        <v>213</v>
      </c>
      <c r="M3252" t="b">
        <v>1</v>
      </c>
      <c r="N3252" s="7" t="s">
        <v>8320</v>
      </c>
      <c r="O3252" s="7" t="s">
        <v>8321</v>
      </c>
      <c r="P3252">
        <v>102</v>
      </c>
      <c r="Q3252" s="6">
        <f>E3252/Table1_2[[#This Row],[backers_count]]</f>
        <v>119.1924882629108</v>
      </c>
    </row>
    <row r="3253" spans="1:17" x14ac:dyDescent="0.35">
      <c r="A3253">
        <v>3251</v>
      </c>
      <c r="B3253" t="s">
        <v>3251</v>
      </c>
      <c r="C3253" t="s">
        <v>7361</v>
      </c>
      <c r="D3253" s="6">
        <v>1500</v>
      </c>
      <c r="E3253" s="6">
        <v>1661</v>
      </c>
      <c r="F3253" t="s">
        <v>8219</v>
      </c>
      <c r="G3253" t="s">
        <v>8224</v>
      </c>
      <c r="H3253" t="s">
        <v>8246</v>
      </c>
      <c r="I3253" s="7">
        <v>1434907966</v>
      </c>
      <c r="J3253" s="7">
        <v>1432315966</v>
      </c>
      <c r="K3253" t="b">
        <v>1</v>
      </c>
      <c r="L3253">
        <v>20</v>
      </c>
      <c r="M3253" t="b">
        <v>1</v>
      </c>
      <c r="N3253" s="7" t="s">
        <v>8320</v>
      </c>
      <c r="O3253" s="7" t="s">
        <v>8321</v>
      </c>
      <c r="P3253">
        <v>111</v>
      </c>
      <c r="Q3253" s="6">
        <f>E3253/Table1_2[[#This Row],[backers_count]]</f>
        <v>83.05</v>
      </c>
    </row>
    <row r="3254" spans="1:17" x14ac:dyDescent="0.35">
      <c r="A3254">
        <v>3252</v>
      </c>
      <c r="B3254" t="s">
        <v>3252</v>
      </c>
      <c r="C3254" t="s">
        <v>7362</v>
      </c>
      <c r="D3254" s="6">
        <v>2250</v>
      </c>
      <c r="E3254" s="6">
        <v>2876</v>
      </c>
      <c r="F3254" t="s">
        <v>8219</v>
      </c>
      <c r="G3254" t="s">
        <v>8225</v>
      </c>
      <c r="H3254" t="s">
        <v>8247</v>
      </c>
      <c r="I3254" s="7">
        <v>1473247240</v>
      </c>
      <c r="J3254" s="7">
        <v>1470655240</v>
      </c>
      <c r="K3254" t="b">
        <v>1</v>
      </c>
      <c r="L3254">
        <v>50</v>
      </c>
      <c r="M3254" t="b">
        <v>1</v>
      </c>
      <c r="N3254" s="7" t="s">
        <v>8320</v>
      </c>
      <c r="O3254" s="7" t="s">
        <v>8321</v>
      </c>
      <c r="P3254">
        <v>128</v>
      </c>
      <c r="Q3254" s="6">
        <f>E3254/Table1_2[[#This Row],[backers_count]]</f>
        <v>57.52</v>
      </c>
    </row>
    <row r="3255" spans="1:17" x14ac:dyDescent="0.35">
      <c r="A3255">
        <v>3253</v>
      </c>
      <c r="B3255" t="s">
        <v>3253</v>
      </c>
      <c r="C3255" t="s">
        <v>7363</v>
      </c>
      <c r="D3255" s="6">
        <v>20000</v>
      </c>
      <c r="E3255" s="6">
        <v>20365</v>
      </c>
      <c r="F3255" t="s">
        <v>8219</v>
      </c>
      <c r="G3255" t="s">
        <v>8224</v>
      </c>
      <c r="H3255" t="s">
        <v>8246</v>
      </c>
      <c r="I3255" s="7">
        <v>1473306300</v>
      </c>
      <c r="J3255" s="7">
        <v>1471701028</v>
      </c>
      <c r="K3255" t="b">
        <v>1</v>
      </c>
      <c r="L3255">
        <v>115</v>
      </c>
      <c r="M3255" t="b">
        <v>1</v>
      </c>
      <c r="N3255" s="7" t="s">
        <v>8320</v>
      </c>
      <c r="O3255" s="7" t="s">
        <v>8321</v>
      </c>
      <c r="P3255">
        <v>102</v>
      </c>
      <c r="Q3255" s="6">
        <f>E3255/Table1_2[[#This Row],[backers_count]]</f>
        <v>177.08695652173913</v>
      </c>
    </row>
    <row r="3256" spans="1:17" x14ac:dyDescent="0.35">
      <c r="A3256">
        <v>3254</v>
      </c>
      <c r="B3256" t="s">
        <v>3254</v>
      </c>
      <c r="C3256" t="s">
        <v>7364</v>
      </c>
      <c r="D3256" s="6">
        <v>13000</v>
      </c>
      <c r="E3256" s="6">
        <v>13163.5</v>
      </c>
      <c r="F3256" t="s">
        <v>8219</v>
      </c>
      <c r="G3256" t="s">
        <v>8225</v>
      </c>
      <c r="H3256" t="s">
        <v>8247</v>
      </c>
      <c r="I3256" s="7">
        <v>1427331809</v>
      </c>
      <c r="J3256" s="7">
        <v>1424743409</v>
      </c>
      <c r="K3256" t="b">
        <v>1</v>
      </c>
      <c r="L3256">
        <v>186</v>
      </c>
      <c r="M3256" t="b">
        <v>1</v>
      </c>
      <c r="N3256" s="7" t="s">
        <v>8320</v>
      </c>
      <c r="O3256" s="7" t="s">
        <v>8321</v>
      </c>
      <c r="P3256">
        <v>102</v>
      </c>
      <c r="Q3256" s="6">
        <f>E3256/Table1_2[[#This Row],[backers_count]]</f>
        <v>70.771505376344081</v>
      </c>
    </row>
    <row r="3257" spans="1:17" x14ac:dyDescent="0.35">
      <c r="A3257">
        <v>3255</v>
      </c>
      <c r="B3257" t="s">
        <v>3255</v>
      </c>
      <c r="C3257" t="s">
        <v>7365</v>
      </c>
      <c r="D3257" s="6">
        <v>300</v>
      </c>
      <c r="E3257" s="6">
        <v>525</v>
      </c>
      <c r="F3257" t="s">
        <v>8219</v>
      </c>
      <c r="G3257" t="s">
        <v>8225</v>
      </c>
      <c r="H3257" t="s">
        <v>8247</v>
      </c>
      <c r="I3257" s="7">
        <v>1412706375</v>
      </c>
      <c r="J3257" s="7">
        <v>1410114375</v>
      </c>
      <c r="K3257" t="b">
        <v>1</v>
      </c>
      <c r="L3257">
        <v>18</v>
      </c>
      <c r="M3257" t="b">
        <v>1</v>
      </c>
      <c r="N3257" s="7" t="s">
        <v>8320</v>
      </c>
      <c r="O3257" s="7" t="s">
        <v>8321</v>
      </c>
      <c r="P3257">
        <v>175</v>
      </c>
      <c r="Q3257" s="6">
        <f>E3257/Table1_2[[#This Row],[backers_count]]</f>
        <v>29.166666666666668</v>
      </c>
    </row>
    <row r="3258" spans="1:17" x14ac:dyDescent="0.35">
      <c r="A3258">
        <v>3256</v>
      </c>
      <c r="B3258" t="s">
        <v>3256</v>
      </c>
      <c r="C3258" t="s">
        <v>7366</v>
      </c>
      <c r="D3258" s="6">
        <v>10000</v>
      </c>
      <c r="E3258" s="6">
        <v>12806</v>
      </c>
      <c r="F3258" t="s">
        <v>8219</v>
      </c>
      <c r="G3258" t="s">
        <v>8224</v>
      </c>
      <c r="H3258" t="s">
        <v>8246</v>
      </c>
      <c r="I3258" s="7">
        <v>1433995140</v>
      </c>
      <c r="J3258" s="7">
        <v>1432129577</v>
      </c>
      <c r="K3258" t="b">
        <v>1</v>
      </c>
      <c r="L3258">
        <v>176</v>
      </c>
      <c r="M3258" t="b">
        <v>1</v>
      </c>
      <c r="N3258" s="7" t="s">
        <v>8320</v>
      </c>
      <c r="O3258" s="7" t="s">
        <v>8321</v>
      </c>
      <c r="P3258">
        <v>129</v>
      </c>
      <c r="Q3258" s="6">
        <f>E3258/Table1_2[[#This Row],[backers_count]]</f>
        <v>72.76136363636364</v>
      </c>
    </row>
    <row r="3259" spans="1:17" x14ac:dyDescent="0.35">
      <c r="A3259">
        <v>3257</v>
      </c>
      <c r="B3259" t="s">
        <v>3257</v>
      </c>
      <c r="C3259" t="s">
        <v>7367</v>
      </c>
      <c r="D3259" s="6">
        <v>2000</v>
      </c>
      <c r="E3259" s="6">
        <v>2125.9899999999998</v>
      </c>
      <c r="F3259" t="s">
        <v>8219</v>
      </c>
      <c r="G3259" t="s">
        <v>8225</v>
      </c>
      <c r="H3259" t="s">
        <v>8247</v>
      </c>
      <c r="I3259" s="7">
        <v>1487769952</v>
      </c>
      <c r="J3259" s="7">
        <v>1485177952</v>
      </c>
      <c r="K3259" t="b">
        <v>0</v>
      </c>
      <c r="L3259">
        <v>41</v>
      </c>
      <c r="M3259" t="b">
        <v>1</v>
      </c>
      <c r="N3259" s="7" t="s">
        <v>8320</v>
      </c>
      <c r="O3259" s="7" t="s">
        <v>8321</v>
      </c>
      <c r="P3259">
        <v>107</v>
      </c>
      <c r="Q3259" s="6">
        <f>E3259/Table1_2[[#This Row],[backers_count]]</f>
        <v>51.853414634146333</v>
      </c>
    </row>
    <row r="3260" spans="1:17" x14ac:dyDescent="0.35">
      <c r="A3260">
        <v>3258</v>
      </c>
      <c r="B3260" t="s">
        <v>3258</v>
      </c>
      <c r="C3260" t="s">
        <v>7368</v>
      </c>
      <c r="D3260" s="6">
        <v>7000</v>
      </c>
      <c r="E3260" s="6">
        <v>7365</v>
      </c>
      <c r="F3260" t="s">
        <v>8219</v>
      </c>
      <c r="G3260" t="s">
        <v>8224</v>
      </c>
      <c r="H3260" t="s">
        <v>8246</v>
      </c>
      <c r="I3260" s="7">
        <v>1420751861</v>
      </c>
      <c r="J3260" s="7">
        <v>1418159861</v>
      </c>
      <c r="K3260" t="b">
        <v>1</v>
      </c>
      <c r="L3260">
        <v>75</v>
      </c>
      <c r="M3260" t="b">
        <v>1</v>
      </c>
      <c r="N3260" s="7" t="s">
        <v>8320</v>
      </c>
      <c r="O3260" s="7" t="s">
        <v>8321</v>
      </c>
      <c r="P3260">
        <v>106</v>
      </c>
      <c r="Q3260" s="6">
        <f>E3260/Table1_2[[#This Row],[backers_count]]</f>
        <v>98.2</v>
      </c>
    </row>
    <row r="3261" spans="1:17" x14ac:dyDescent="0.35">
      <c r="A3261">
        <v>3259</v>
      </c>
      <c r="B3261" t="s">
        <v>3259</v>
      </c>
      <c r="C3261" t="s">
        <v>7369</v>
      </c>
      <c r="D3261" s="6">
        <v>23000</v>
      </c>
      <c r="E3261" s="6">
        <v>24418.6</v>
      </c>
      <c r="F3261" t="s">
        <v>8219</v>
      </c>
      <c r="G3261" t="s">
        <v>8224</v>
      </c>
      <c r="H3261" t="s">
        <v>8246</v>
      </c>
      <c r="I3261" s="7">
        <v>1475294340</v>
      </c>
      <c r="J3261" s="7">
        <v>1472753745</v>
      </c>
      <c r="K3261" t="b">
        <v>1</v>
      </c>
      <c r="L3261">
        <v>97</v>
      </c>
      <c r="M3261" t="b">
        <v>1</v>
      </c>
      <c r="N3261" s="7" t="s">
        <v>8320</v>
      </c>
      <c r="O3261" s="7" t="s">
        <v>8321</v>
      </c>
      <c r="P3261">
        <v>107</v>
      </c>
      <c r="Q3261" s="6">
        <f>E3261/Table1_2[[#This Row],[backers_count]]</f>
        <v>251.7381443298969</v>
      </c>
    </row>
    <row r="3262" spans="1:17" x14ac:dyDescent="0.35">
      <c r="A3262">
        <v>3260</v>
      </c>
      <c r="B3262" t="s">
        <v>3260</v>
      </c>
      <c r="C3262" t="s">
        <v>7370</v>
      </c>
      <c r="D3262" s="6">
        <v>5000</v>
      </c>
      <c r="E3262" s="6">
        <v>5462</v>
      </c>
      <c r="F3262" t="s">
        <v>8219</v>
      </c>
      <c r="G3262" t="s">
        <v>8224</v>
      </c>
      <c r="H3262" t="s">
        <v>8246</v>
      </c>
      <c r="I3262" s="7">
        <v>1448903318</v>
      </c>
      <c r="J3262" s="7">
        <v>1445875718</v>
      </c>
      <c r="K3262" t="b">
        <v>1</v>
      </c>
      <c r="L3262">
        <v>73</v>
      </c>
      <c r="M3262" t="b">
        <v>1</v>
      </c>
      <c r="N3262" s="7" t="s">
        <v>8320</v>
      </c>
      <c r="O3262" s="7" t="s">
        <v>8321</v>
      </c>
      <c r="P3262">
        <v>110</v>
      </c>
      <c r="Q3262" s="6">
        <f>E3262/Table1_2[[#This Row],[backers_count]]</f>
        <v>74.821917808219183</v>
      </c>
    </row>
    <row r="3263" spans="1:17" x14ac:dyDescent="0.35">
      <c r="A3263">
        <v>3261</v>
      </c>
      <c r="B3263" t="s">
        <v>3261</v>
      </c>
      <c r="C3263" t="s">
        <v>7371</v>
      </c>
      <c r="D3263" s="6">
        <v>3300</v>
      </c>
      <c r="E3263" s="6">
        <v>3315</v>
      </c>
      <c r="F3263" t="s">
        <v>8219</v>
      </c>
      <c r="G3263" t="s">
        <v>8224</v>
      </c>
      <c r="H3263" t="s">
        <v>8246</v>
      </c>
      <c r="I3263" s="7">
        <v>1437067476</v>
      </c>
      <c r="J3263" s="7">
        <v>1434475476</v>
      </c>
      <c r="K3263" t="b">
        <v>1</v>
      </c>
      <c r="L3263">
        <v>49</v>
      </c>
      <c r="M3263" t="b">
        <v>1</v>
      </c>
      <c r="N3263" s="7" t="s">
        <v>8320</v>
      </c>
      <c r="O3263" s="7" t="s">
        <v>8321</v>
      </c>
      <c r="P3263">
        <v>101</v>
      </c>
      <c r="Q3263" s="6">
        <f>E3263/Table1_2[[#This Row],[backers_count]]</f>
        <v>67.65306122448979</v>
      </c>
    </row>
    <row r="3264" spans="1:17" x14ac:dyDescent="0.35">
      <c r="A3264">
        <v>3262</v>
      </c>
      <c r="B3264" t="s">
        <v>3262</v>
      </c>
      <c r="C3264" t="s">
        <v>7372</v>
      </c>
      <c r="D3264" s="6">
        <v>12200</v>
      </c>
      <c r="E3264" s="6">
        <v>12571</v>
      </c>
      <c r="F3264" t="s">
        <v>8219</v>
      </c>
      <c r="G3264" t="s">
        <v>8224</v>
      </c>
      <c r="H3264" t="s">
        <v>8246</v>
      </c>
      <c r="I3264" s="7">
        <v>1419220800</v>
      </c>
      <c r="J3264" s="7">
        <v>1416555262</v>
      </c>
      <c r="K3264" t="b">
        <v>1</v>
      </c>
      <c r="L3264">
        <v>134</v>
      </c>
      <c r="M3264" t="b">
        <v>1</v>
      </c>
      <c r="N3264" s="7" t="s">
        <v>8320</v>
      </c>
      <c r="O3264" s="7" t="s">
        <v>8321</v>
      </c>
      <c r="P3264">
        <v>104</v>
      </c>
      <c r="Q3264" s="6">
        <f>E3264/Table1_2[[#This Row],[backers_count]]</f>
        <v>93.81343283582089</v>
      </c>
    </row>
    <row r="3265" spans="1:17" x14ac:dyDescent="0.35">
      <c r="A3265">
        <v>3263</v>
      </c>
      <c r="B3265" t="s">
        <v>3263</v>
      </c>
      <c r="C3265" t="s">
        <v>7373</v>
      </c>
      <c r="D3265" s="6">
        <v>2500</v>
      </c>
      <c r="E3265" s="6">
        <v>2804.16</v>
      </c>
      <c r="F3265" t="s">
        <v>8219</v>
      </c>
      <c r="G3265" t="s">
        <v>8224</v>
      </c>
      <c r="H3265" t="s">
        <v>8246</v>
      </c>
      <c r="I3265" s="7">
        <v>1446238800</v>
      </c>
      <c r="J3265" s="7">
        <v>1444220588</v>
      </c>
      <c r="K3265" t="b">
        <v>1</v>
      </c>
      <c r="L3265">
        <v>68</v>
      </c>
      <c r="M3265" t="b">
        <v>1</v>
      </c>
      <c r="N3265" s="7" t="s">
        <v>8320</v>
      </c>
      <c r="O3265" s="7" t="s">
        <v>8321</v>
      </c>
      <c r="P3265">
        <v>113</v>
      </c>
      <c r="Q3265" s="6">
        <f>E3265/Table1_2[[#This Row],[backers_count]]</f>
        <v>41.237647058823526</v>
      </c>
    </row>
    <row r="3266" spans="1:17" x14ac:dyDescent="0.35">
      <c r="A3266">
        <v>3264</v>
      </c>
      <c r="B3266" t="s">
        <v>3264</v>
      </c>
      <c r="C3266" t="s">
        <v>7374</v>
      </c>
      <c r="D3266" s="6">
        <v>2500</v>
      </c>
      <c r="E3266" s="6">
        <v>2575</v>
      </c>
      <c r="F3266" t="s">
        <v>8219</v>
      </c>
      <c r="G3266" t="s">
        <v>8224</v>
      </c>
      <c r="H3266" t="s">
        <v>8246</v>
      </c>
      <c r="I3266" s="7">
        <v>1422482400</v>
      </c>
      <c r="J3266" s="7">
        <v>1421089938</v>
      </c>
      <c r="K3266" t="b">
        <v>1</v>
      </c>
      <c r="L3266">
        <v>49</v>
      </c>
      <c r="M3266" t="b">
        <v>1</v>
      </c>
      <c r="N3266" s="7" t="s">
        <v>8320</v>
      </c>
      <c r="O3266" s="7" t="s">
        <v>8321</v>
      </c>
      <c r="P3266">
        <v>103</v>
      </c>
      <c r="Q3266" s="6">
        <f>E3266/Table1_2[[#This Row],[backers_count]]</f>
        <v>52.551020408163268</v>
      </c>
    </row>
    <row r="3267" spans="1:17" x14ac:dyDescent="0.35">
      <c r="A3267">
        <v>3265</v>
      </c>
      <c r="B3267" t="s">
        <v>3265</v>
      </c>
      <c r="C3267" t="s">
        <v>7375</v>
      </c>
      <c r="D3267" s="6">
        <v>2700</v>
      </c>
      <c r="E3267" s="6">
        <v>4428</v>
      </c>
      <c r="F3267" t="s">
        <v>8219</v>
      </c>
      <c r="G3267" t="s">
        <v>8241</v>
      </c>
      <c r="H3267" t="s">
        <v>8249</v>
      </c>
      <c r="I3267" s="7">
        <v>1449162000</v>
      </c>
      <c r="J3267" s="7">
        <v>1446570315</v>
      </c>
      <c r="K3267" t="b">
        <v>1</v>
      </c>
      <c r="L3267">
        <v>63</v>
      </c>
      <c r="M3267" t="b">
        <v>1</v>
      </c>
      <c r="N3267" s="7" t="s">
        <v>8320</v>
      </c>
      <c r="O3267" s="7" t="s">
        <v>8321</v>
      </c>
      <c r="P3267">
        <v>164</v>
      </c>
      <c r="Q3267" s="6">
        <f>E3267/Table1_2[[#This Row],[backers_count]]</f>
        <v>70.285714285714292</v>
      </c>
    </row>
    <row r="3268" spans="1:17" x14ac:dyDescent="0.35">
      <c r="A3268">
        <v>3266</v>
      </c>
      <c r="B3268" t="s">
        <v>3266</v>
      </c>
      <c r="C3268" t="s">
        <v>7376</v>
      </c>
      <c r="D3268" s="6">
        <v>6000</v>
      </c>
      <c r="E3268" s="6">
        <v>7877</v>
      </c>
      <c r="F3268" t="s">
        <v>8219</v>
      </c>
      <c r="G3268" t="s">
        <v>8224</v>
      </c>
      <c r="H3268" t="s">
        <v>8246</v>
      </c>
      <c r="I3268" s="7">
        <v>1434142800</v>
      </c>
      <c r="J3268" s="7">
        <v>1431435122</v>
      </c>
      <c r="K3268" t="b">
        <v>1</v>
      </c>
      <c r="L3268">
        <v>163</v>
      </c>
      <c r="M3268" t="b">
        <v>1</v>
      </c>
      <c r="N3268" s="7" t="s">
        <v>8320</v>
      </c>
      <c r="O3268" s="7" t="s">
        <v>8321</v>
      </c>
      <c r="P3268">
        <v>132</v>
      </c>
      <c r="Q3268" s="6">
        <f>E3268/Table1_2[[#This Row],[backers_count]]</f>
        <v>48.325153374233132</v>
      </c>
    </row>
    <row r="3269" spans="1:17" x14ac:dyDescent="0.35">
      <c r="A3269">
        <v>3267</v>
      </c>
      <c r="B3269" t="s">
        <v>3267</v>
      </c>
      <c r="C3269" t="s">
        <v>7377</v>
      </c>
      <c r="D3269" s="6">
        <v>15000</v>
      </c>
      <c r="E3269" s="6">
        <v>15315</v>
      </c>
      <c r="F3269" t="s">
        <v>8219</v>
      </c>
      <c r="G3269" t="s">
        <v>8224</v>
      </c>
      <c r="H3269" t="s">
        <v>8246</v>
      </c>
      <c r="I3269" s="7">
        <v>1437156660</v>
      </c>
      <c r="J3269" s="7">
        <v>1434564660</v>
      </c>
      <c r="K3269" t="b">
        <v>1</v>
      </c>
      <c r="L3269">
        <v>288</v>
      </c>
      <c r="M3269" t="b">
        <v>1</v>
      </c>
      <c r="N3269" s="7" t="s">
        <v>8320</v>
      </c>
      <c r="O3269" s="7" t="s">
        <v>8321</v>
      </c>
      <c r="P3269">
        <v>103</v>
      </c>
      <c r="Q3269" s="6">
        <f>E3269/Table1_2[[#This Row],[backers_count]]</f>
        <v>53.177083333333336</v>
      </c>
    </row>
    <row r="3270" spans="1:17" x14ac:dyDescent="0.35">
      <c r="A3270">
        <v>3268</v>
      </c>
      <c r="B3270" t="s">
        <v>3268</v>
      </c>
      <c r="C3270" t="s">
        <v>7378</v>
      </c>
      <c r="D3270" s="6">
        <v>2000</v>
      </c>
      <c r="E3270" s="6">
        <v>2560</v>
      </c>
      <c r="F3270" t="s">
        <v>8219</v>
      </c>
      <c r="G3270" t="s">
        <v>8224</v>
      </c>
      <c r="H3270" t="s">
        <v>8246</v>
      </c>
      <c r="I3270" s="7">
        <v>1472074928</v>
      </c>
      <c r="J3270" s="7">
        <v>1470692528</v>
      </c>
      <c r="K3270" t="b">
        <v>1</v>
      </c>
      <c r="L3270">
        <v>42</v>
      </c>
      <c r="M3270" t="b">
        <v>1</v>
      </c>
      <c r="N3270" s="7" t="s">
        <v>8320</v>
      </c>
      <c r="O3270" s="7" t="s">
        <v>8321</v>
      </c>
      <c r="P3270">
        <v>128</v>
      </c>
      <c r="Q3270" s="6">
        <f>E3270/Table1_2[[#This Row],[backers_count]]</f>
        <v>60.952380952380949</v>
      </c>
    </row>
    <row r="3271" spans="1:17" x14ac:dyDescent="0.35">
      <c r="A3271">
        <v>3269</v>
      </c>
      <c r="B3271" t="s">
        <v>3269</v>
      </c>
      <c r="C3271" t="s">
        <v>7379</v>
      </c>
      <c r="D3271" s="6">
        <v>8000</v>
      </c>
      <c r="E3271" s="6">
        <v>8120</v>
      </c>
      <c r="F3271" t="s">
        <v>8219</v>
      </c>
      <c r="G3271" t="s">
        <v>8225</v>
      </c>
      <c r="H3271" t="s">
        <v>8247</v>
      </c>
      <c r="I3271" s="7">
        <v>1434452400</v>
      </c>
      <c r="J3271" s="7">
        <v>1431509397</v>
      </c>
      <c r="K3271" t="b">
        <v>1</v>
      </c>
      <c r="L3271">
        <v>70</v>
      </c>
      <c r="M3271" t="b">
        <v>1</v>
      </c>
      <c r="N3271" s="7" t="s">
        <v>8320</v>
      </c>
      <c r="O3271" s="7" t="s">
        <v>8321</v>
      </c>
      <c r="P3271">
        <v>102</v>
      </c>
      <c r="Q3271" s="6">
        <f>E3271/Table1_2[[#This Row],[backers_count]]</f>
        <v>116</v>
      </c>
    </row>
    <row r="3272" spans="1:17" x14ac:dyDescent="0.35">
      <c r="A3272">
        <v>3270</v>
      </c>
      <c r="B3272" t="s">
        <v>3270</v>
      </c>
      <c r="C3272" t="s">
        <v>7380</v>
      </c>
      <c r="D3272" s="6">
        <v>1800</v>
      </c>
      <c r="E3272" s="6">
        <v>1830</v>
      </c>
      <c r="F3272" t="s">
        <v>8219</v>
      </c>
      <c r="G3272" t="s">
        <v>8225</v>
      </c>
      <c r="H3272" t="s">
        <v>8247</v>
      </c>
      <c r="I3272" s="7">
        <v>1436705265</v>
      </c>
      <c r="J3272" s="7">
        <v>1434113265</v>
      </c>
      <c r="K3272" t="b">
        <v>1</v>
      </c>
      <c r="L3272">
        <v>30</v>
      </c>
      <c r="M3272" t="b">
        <v>1</v>
      </c>
      <c r="N3272" s="7" t="s">
        <v>8320</v>
      </c>
      <c r="O3272" s="7" t="s">
        <v>8321</v>
      </c>
      <c r="P3272">
        <v>102</v>
      </c>
      <c r="Q3272" s="6">
        <f>E3272/Table1_2[[#This Row],[backers_count]]</f>
        <v>61</v>
      </c>
    </row>
    <row r="3273" spans="1:17" x14ac:dyDescent="0.35">
      <c r="A3273">
        <v>3271</v>
      </c>
      <c r="B3273" t="s">
        <v>3271</v>
      </c>
      <c r="C3273" t="s">
        <v>7381</v>
      </c>
      <c r="D3273" s="6">
        <v>1500</v>
      </c>
      <c r="E3273" s="6">
        <v>1950</v>
      </c>
      <c r="F3273" t="s">
        <v>8219</v>
      </c>
      <c r="G3273" t="s">
        <v>8225</v>
      </c>
      <c r="H3273" t="s">
        <v>8247</v>
      </c>
      <c r="I3273" s="7">
        <v>1414927775</v>
      </c>
      <c r="J3273" s="7">
        <v>1412332175</v>
      </c>
      <c r="K3273" t="b">
        <v>1</v>
      </c>
      <c r="L3273">
        <v>51</v>
      </c>
      <c r="M3273" t="b">
        <v>1</v>
      </c>
      <c r="N3273" s="7" t="s">
        <v>8320</v>
      </c>
      <c r="O3273" s="7" t="s">
        <v>8321</v>
      </c>
      <c r="P3273">
        <v>130</v>
      </c>
      <c r="Q3273" s="6">
        <f>E3273/Table1_2[[#This Row],[backers_count]]</f>
        <v>38.235294117647058</v>
      </c>
    </row>
    <row r="3274" spans="1:17" x14ac:dyDescent="0.35">
      <c r="A3274">
        <v>3272</v>
      </c>
      <c r="B3274" t="s">
        <v>3272</v>
      </c>
      <c r="C3274" t="s">
        <v>7382</v>
      </c>
      <c r="D3274" s="6">
        <v>10000</v>
      </c>
      <c r="E3274" s="6">
        <v>15443</v>
      </c>
      <c r="F3274" t="s">
        <v>8219</v>
      </c>
      <c r="G3274" t="s">
        <v>8224</v>
      </c>
      <c r="H3274" t="s">
        <v>8246</v>
      </c>
      <c r="I3274" s="7">
        <v>1446814809</v>
      </c>
      <c r="J3274" s="7">
        <v>1444219209</v>
      </c>
      <c r="K3274" t="b">
        <v>1</v>
      </c>
      <c r="L3274">
        <v>145</v>
      </c>
      <c r="M3274" t="b">
        <v>1</v>
      </c>
      <c r="N3274" s="7" t="s">
        <v>8320</v>
      </c>
      <c r="O3274" s="7" t="s">
        <v>8321</v>
      </c>
      <c r="P3274">
        <v>155</v>
      </c>
      <c r="Q3274" s="6">
        <f>E3274/Table1_2[[#This Row],[backers_count]]</f>
        <v>106.50344827586207</v>
      </c>
    </row>
    <row r="3275" spans="1:17" x14ac:dyDescent="0.35">
      <c r="A3275">
        <v>3273</v>
      </c>
      <c r="B3275" t="s">
        <v>3273</v>
      </c>
      <c r="C3275" t="s">
        <v>7383</v>
      </c>
      <c r="D3275" s="6">
        <v>4000</v>
      </c>
      <c r="E3275" s="6">
        <v>4296</v>
      </c>
      <c r="F3275" t="s">
        <v>8219</v>
      </c>
      <c r="G3275" t="s">
        <v>8224</v>
      </c>
      <c r="H3275" t="s">
        <v>8246</v>
      </c>
      <c r="I3275" s="7">
        <v>1473879600</v>
      </c>
      <c r="J3275" s="7">
        <v>1472498042</v>
      </c>
      <c r="K3275" t="b">
        <v>1</v>
      </c>
      <c r="L3275">
        <v>21</v>
      </c>
      <c r="M3275" t="b">
        <v>1</v>
      </c>
      <c r="N3275" s="7" t="s">
        <v>8320</v>
      </c>
      <c r="O3275" s="7" t="s">
        <v>8321</v>
      </c>
      <c r="P3275">
        <v>108</v>
      </c>
      <c r="Q3275" s="6">
        <f>E3275/Table1_2[[#This Row],[backers_count]]</f>
        <v>204.57142857142858</v>
      </c>
    </row>
    <row r="3276" spans="1:17" x14ac:dyDescent="0.35">
      <c r="A3276">
        <v>3274</v>
      </c>
      <c r="B3276" t="s">
        <v>3274</v>
      </c>
      <c r="C3276" t="s">
        <v>7384</v>
      </c>
      <c r="D3276" s="6">
        <v>15500</v>
      </c>
      <c r="E3276" s="6">
        <v>15705</v>
      </c>
      <c r="F3276" t="s">
        <v>8219</v>
      </c>
      <c r="G3276" t="s">
        <v>8224</v>
      </c>
      <c r="H3276" t="s">
        <v>8246</v>
      </c>
      <c r="I3276" s="7">
        <v>1458075600</v>
      </c>
      <c r="J3276" s="7">
        <v>1454259272</v>
      </c>
      <c r="K3276" t="b">
        <v>1</v>
      </c>
      <c r="L3276">
        <v>286</v>
      </c>
      <c r="M3276" t="b">
        <v>1</v>
      </c>
      <c r="N3276" s="7" t="s">
        <v>8320</v>
      </c>
      <c r="O3276" s="7" t="s">
        <v>8321</v>
      </c>
      <c r="P3276">
        <v>102</v>
      </c>
      <c r="Q3276" s="6">
        <f>E3276/Table1_2[[#This Row],[backers_count]]</f>
        <v>54.912587412587413</v>
      </c>
    </row>
    <row r="3277" spans="1:17" x14ac:dyDescent="0.35">
      <c r="A3277">
        <v>3275</v>
      </c>
      <c r="B3277" t="s">
        <v>3275</v>
      </c>
      <c r="C3277" t="s">
        <v>7385</v>
      </c>
      <c r="D3277" s="6">
        <v>1800</v>
      </c>
      <c r="E3277" s="6">
        <v>1805</v>
      </c>
      <c r="F3277" t="s">
        <v>8219</v>
      </c>
      <c r="G3277" t="s">
        <v>8224</v>
      </c>
      <c r="H3277" t="s">
        <v>8246</v>
      </c>
      <c r="I3277" s="7">
        <v>1423456200</v>
      </c>
      <c r="J3277" s="7">
        <v>1421183271</v>
      </c>
      <c r="K3277" t="b">
        <v>1</v>
      </c>
      <c r="L3277">
        <v>12</v>
      </c>
      <c r="M3277" t="b">
        <v>1</v>
      </c>
      <c r="N3277" s="7" t="s">
        <v>8320</v>
      </c>
      <c r="O3277" s="7" t="s">
        <v>8321</v>
      </c>
      <c r="P3277">
        <v>101</v>
      </c>
      <c r="Q3277" s="6">
        <f>E3277/Table1_2[[#This Row],[backers_count]]</f>
        <v>150.41666666666666</v>
      </c>
    </row>
    <row r="3278" spans="1:17" x14ac:dyDescent="0.35">
      <c r="A3278">
        <v>3276</v>
      </c>
      <c r="B3278" t="s">
        <v>3276</v>
      </c>
      <c r="C3278" t="s">
        <v>7386</v>
      </c>
      <c r="D3278" s="6">
        <v>4500</v>
      </c>
      <c r="E3278" s="6">
        <v>5258</v>
      </c>
      <c r="F3278" t="s">
        <v>8219</v>
      </c>
      <c r="G3278" t="s">
        <v>8229</v>
      </c>
      <c r="H3278" t="s">
        <v>8251</v>
      </c>
      <c r="I3278" s="7">
        <v>1459483140</v>
      </c>
      <c r="J3278" s="7">
        <v>1456526879</v>
      </c>
      <c r="K3278" t="b">
        <v>1</v>
      </c>
      <c r="L3278">
        <v>100</v>
      </c>
      <c r="M3278" t="b">
        <v>1</v>
      </c>
      <c r="N3278" s="7" t="s">
        <v>8320</v>
      </c>
      <c r="O3278" s="7" t="s">
        <v>8321</v>
      </c>
      <c r="P3278">
        <v>117</v>
      </c>
      <c r="Q3278" s="6">
        <f>E3278/Table1_2[[#This Row],[backers_count]]</f>
        <v>52.58</v>
      </c>
    </row>
    <row r="3279" spans="1:17" x14ac:dyDescent="0.35">
      <c r="A3279">
        <v>3277</v>
      </c>
      <c r="B3279" t="s">
        <v>3277</v>
      </c>
      <c r="C3279" t="s">
        <v>7387</v>
      </c>
      <c r="D3279" s="6">
        <v>5000</v>
      </c>
      <c r="E3279" s="6">
        <v>5430</v>
      </c>
      <c r="F3279" t="s">
        <v>8219</v>
      </c>
      <c r="G3279" t="s">
        <v>8225</v>
      </c>
      <c r="H3279" t="s">
        <v>8247</v>
      </c>
      <c r="I3279" s="7">
        <v>1416331406</v>
      </c>
      <c r="J3279" s="7">
        <v>1413735806</v>
      </c>
      <c r="K3279" t="b">
        <v>1</v>
      </c>
      <c r="L3279">
        <v>100</v>
      </c>
      <c r="M3279" t="b">
        <v>1</v>
      </c>
      <c r="N3279" s="7" t="s">
        <v>8320</v>
      </c>
      <c r="O3279" s="7" t="s">
        <v>8321</v>
      </c>
      <c r="P3279">
        <v>109</v>
      </c>
      <c r="Q3279" s="6">
        <f>E3279/Table1_2[[#This Row],[backers_count]]</f>
        <v>54.3</v>
      </c>
    </row>
    <row r="3280" spans="1:17" x14ac:dyDescent="0.35">
      <c r="A3280">
        <v>3278</v>
      </c>
      <c r="B3280" t="s">
        <v>3278</v>
      </c>
      <c r="C3280" t="s">
        <v>7388</v>
      </c>
      <c r="D3280" s="6">
        <v>2500</v>
      </c>
      <c r="E3280" s="6">
        <v>2585</v>
      </c>
      <c r="F3280" t="s">
        <v>8219</v>
      </c>
      <c r="G3280" t="s">
        <v>8225</v>
      </c>
      <c r="H3280" t="s">
        <v>8247</v>
      </c>
      <c r="I3280" s="7">
        <v>1433017303</v>
      </c>
      <c r="J3280" s="7">
        <v>1430425303</v>
      </c>
      <c r="K3280" t="b">
        <v>1</v>
      </c>
      <c r="L3280">
        <v>34</v>
      </c>
      <c r="M3280" t="b">
        <v>1</v>
      </c>
      <c r="N3280" s="7" t="s">
        <v>8320</v>
      </c>
      <c r="O3280" s="7" t="s">
        <v>8321</v>
      </c>
      <c r="P3280">
        <v>104</v>
      </c>
      <c r="Q3280" s="6">
        <f>E3280/Table1_2[[#This Row],[backers_count]]</f>
        <v>76.029411764705884</v>
      </c>
    </row>
    <row r="3281" spans="1:17" x14ac:dyDescent="0.35">
      <c r="A3281">
        <v>3279</v>
      </c>
      <c r="B3281" t="s">
        <v>3279</v>
      </c>
      <c r="C3281" t="s">
        <v>7389</v>
      </c>
      <c r="D3281" s="6">
        <v>5800</v>
      </c>
      <c r="E3281" s="6">
        <v>6628</v>
      </c>
      <c r="F3281" t="s">
        <v>8219</v>
      </c>
      <c r="G3281" t="s">
        <v>8224</v>
      </c>
      <c r="H3281" t="s">
        <v>8246</v>
      </c>
      <c r="I3281" s="7">
        <v>1459474059</v>
      </c>
      <c r="J3281" s="7">
        <v>1456885659</v>
      </c>
      <c r="K3281" t="b">
        <v>0</v>
      </c>
      <c r="L3281">
        <v>63</v>
      </c>
      <c r="M3281" t="b">
        <v>1</v>
      </c>
      <c r="N3281" s="7" t="s">
        <v>8320</v>
      </c>
      <c r="O3281" s="7" t="s">
        <v>8321</v>
      </c>
      <c r="P3281">
        <v>115</v>
      </c>
      <c r="Q3281" s="6">
        <f>E3281/Table1_2[[#This Row],[backers_count]]</f>
        <v>105.2063492063492</v>
      </c>
    </row>
    <row r="3282" spans="1:17" x14ac:dyDescent="0.35">
      <c r="A3282">
        <v>3280</v>
      </c>
      <c r="B3282" t="s">
        <v>3280</v>
      </c>
      <c r="C3282" t="s">
        <v>7390</v>
      </c>
      <c r="D3282" s="6">
        <v>2000</v>
      </c>
      <c r="E3282" s="6">
        <v>2060</v>
      </c>
      <c r="F3282" t="s">
        <v>8219</v>
      </c>
      <c r="G3282" t="s">
        <v>8224</v>
      </c>
      <c r="H3282" t="s">
        <v>8246</v>
      </c>
      <c r="I3282" s="7">
        <v>1433134800</v>
      </c>
      <c r="J3282" s="7">
        <v>1430158198</v>
      </c>
      <c r="K3282" t="b">
        <v>0</v>
      </c>
      <c r="L3282">
        <v>30</v>
      </c>
      <c r="M3282" t="b">
        <v>1</v>
      </c>
      <c r="N3282" s="7" t="s">
        <v>8320</v>
      </c>
      <c r="O3282" s="7" t="s">
        <v>8321</v>
      </c>
      <c r="P3282">
        <v>103</v>
      </c>
      <c r="Q3282" s="6">
        <f>E3282/Table1_2[[#This Row],[backers_count]]</f>
        <v>68.666666666666671</v>
      </c>
    </row>
    <row r="3283" spans="1:17" x14ac:dyDescent="0.35">
      <c r="A3283">
        <v>3281</v>
      </c>
      <c r="B3283" t="s">
        <v>3281</v>
      </c>
      <c r="C3283" t="s">
        <v>7391</v>
      </c>
      <c r="D3283" s="6">
        <v>5000</v>
      </c>
      <c r="E3283" s="6">
        <v>6080</v>
      </c>
      <c r="F3283" t="s">
        <v>8219</v>
      </c>
      <c r="G3283" t="s">
        <v>8224</v>
      </c>
      <c r="H3283" t="s">
        <v>8246</v>
      </c>
      <c r="I3283" s="7">
        <v>1441153705</v>
      </c>
      <c r="J3283" s="7">
        <v>1438561705</v>
      </c>
      <c r="K3283" t="b">
        <v>0</v>
      </c>
      <c r="L3283">
        <v>47</v>
      </c>
      <c r="M3283" t="b">
        <v>1</v>
      </c>
      <c r="N3283" s="7" t="s">
        <v>8320</v>
      </c>
      <c r="O3283" s="7" t="s">
        <v>8321</v>
      </c>
      <c r="P3283">
        <v>122</v>
      </c>
      <c r="Q3283" s="6">
        <f>E3283/Table1_2[[#This Row],[backers_count]]</f>
        <v>129.36170212765958</v>
      </c>
    </row>
    <row r="3284" spans="1:17" x14ac:dyDescent="0.35">
      <c r="A3284">
        <v>3282</v>
      </c>
      <c r="B3284" t="s">
        <v>3282</v>
      </c>
      <c r="C3284" t="s">
        <v>7392</v>
      </c>
      <c r="D3284" s="6">
        <v>31000</v>
      </c>
      <c r="E3284" s="6">
        <v>31820.5</v>
      </c>
      <c r="F3284" t="s">
        <v>8219</v>
      </c>
      <c r="G3284" t="s">
        <v>8224</v>
      </c>
      <c r="H3284" t="s">
        <v>8246</v>
      </c>
      <c r="I3284" s="7">
        <v>1461904788</v>
      </c>
      <c r="J3284" s="7">
        <v>1458103188</v>
      </c>
      <c r="K3284" t="b">
        <v>0</v>
      </c>
      <c r="L3284">
        <v>237</v>
      </c>
      <c r="M3284" t="b">
        <v>1</v>
      </c>
      <c r="N3284" s="7" t="s">
        <v>8320</v>
      </c>
      <c r="O3284" s="7" t="s">
        <v>8321</v>
      </c>
      <c r="P3284">
        <v>103</v>
      </c>
      <c r="Q3284" s="6">
        <f>E3284/Table1_2[[#This Row],[backers_count]]</f>
        <v>134.26371308016877</v>
      </c>
    </row>
    <row r="3285" spans="1:17" x14ac:dyDescent="0.35">
      <c r="A3285">
        <v>3283</v>
      </c>
      <c r="B3285" t="s">
        <v>3283</v>
      </c>
      <c r="C3285" t="s">
        <v>7393</v>
      </c>
      <c r="D3285" s="6">
        <v>800</v>
      </c>
      <c r="E3285" s="6">
        <v>838</v>
      </c>
      <c r="F3285" t="s">
        <v>8219</v>
      </c>
      <c r="G3285" t="s">
        <v>8225</v>
      </c>
      <c r="H3285" t="s">
        <v>8247</v>
      </c>
      <c r="I3285" s="7">
        <v>1455138000</v>
      </c>
      <c r="J3285" s="7">
        <v>1452448298</v>
      </c>
      <c r="K3285" t="b">
        <v>0</v>
      </c>
      <c r="L3285">
        <v>47</v>
      </c>
      <c r="M3285" t="b">
        <v>1</v>
      </c>
      <c r="N3285" s="7" t="s">
        <v>8320</v>
      </c>
      <c r="O3285" s="7" t="s">
        <v>8321</v>
      </c>
      <c r="P3285">
        <v>105</v>
      </c>
      <c r="Q3285" s="6">
        <f>E3285/Table1_2[[#This Row],[backers_count]]</f>
        <v>17.829787234042552</v>
      </c>
    </row>
    <row r="3286" spans="1:17" x14ac:dyDescent="0.35">
      <c r="A3286">
        <v>3284</v>
      </c>
      <c r="B3286" t="s">
        <v>3284</v>
      </c>
      <c r="C3286" t="s">
        <v>7394</v>
      </c>
      <c r="D3286" s="6">
        <v>3000</v>
      </c>
      <c r="E3286" s="6">
        <v>3048</v>
      </c>
      <c r="F3286" t="s">
        <v>8219</v>
      </c>
      <c r="G3286" t="s">
        <v>8224</v>
      </c>
      <c r="H3286" t="s">
        <v>8246</v>
      </c>
      <c r="I3286" s="7">
        <v>1454047140</v>
      </c>
      <c r="J3286" s="7">
        <v>1452546853</v>
      </c>
      <c r="K3286" t="b">
        <v>0</v>
      </c>
      <c r="L3286">
        <v>15</v>
      </c>
      <c r="M3286" t="b">
        <v>1</v>
      </c>
      <c r="N3286" s="7" t="s">
        <v>8320</v>
      </c>
      <c r="O3286" s="7" t="s">
        <v>8321</v>
      </c>
      <c r="P3286">
        <v>102</v>
      </c>
      <c r="Q3286" s="6">
        <f>E3286/Table1_2[[#This Row],[backers_count]]</f>
        <v>203.2</v>
      </c>
    </row>
    <row r="3287" spans="1:17" x14ac:dyDescent="0.35">
      <c r="A3287">
        <v>3285</v>
      </c>
      <c r="B3287" t="s">
        <v>3285</v>
      </c>
      <c r="C3287" t="s">
        <v>7395</v>
      </c>
      <c r="D3287" s="6">
        <v>4999</v>
      </c>
      <c r="E3287" s="6">
        <v>5604</v>
      </c>
      <c r="F3287" t="s">
        <v>8219</v>
      </c>
      <c r="G3287" t="s">
        <v>8224</v>
      </c>
      <c r="H3287" t="s">
        <v>8246</v>
      </c>
      <c r="I3287" s="7">
        <v>1488258000</v>
      </c>
      <c r="J3287" s="7">
        <v>1485556626</v>
      </c>
      <c r="K3287" t="b">
        <v>0</v>
      </c>
      <c r="L3287">
        <v>81</v>
      </c>
      <c r="M3287" t="b">
        <v>1</v>
      </c>
      <c r="N3287" s="7" t="s">
        <v>8320</v>
      </c>
      <c r="O3287" s="7" t="s">
        <v>8321</v>
      </c>
      <c r="P3287">
        <v>113</v>
      </c>
      <c r="Q3287" s="6">
        <f>E3287/Table1_2[[#This Row],[backers_count]]</f>
        <v>69.18518518518519</v>
      </c>
    </row>
    <row r="3288" spans="1:17" x14ac:dyDescent="0.35">
      <c r="A3288">
        <v>3286</v>
      </c>
      <c r="B3288" t="s">
        <v>3286</v>
      </c>
      <c r="C3288" t="s">
        <v>7396</v>
      </c>
      <c r="D3288" s="6">
        <v>15000</v>
      </c>
      <c r="E3288" s="6">
        <v>15265</v>
      </c>
      <c r="F3288" t="s">
        <v>8219</v>
      </c>
      <c r="G3288" t="s">
        <v>8224</v>
      </c>
      <c r="H3288" t="s">
        <v>8246</v>
      </c>
      <c r="I3288" s="7">
        <v>1471291782</v>
      </c>
      <c r="J3288" s="7">
        <v>1468699782</v>
      </c>
      <c r="K3288" t="b">
        <v>0</v>
      </c>
      <c r="L3288">
        <v>122</v>
      </c>
      <c r="M3288" t="b">
        <v>1</v>
      </c>
      <c r="N3288" s="7" t="s">
        <v>8320</v>
      </c>
      <c r="O3288" s="7" t="s">
        <v>8321</v>
      </c>
      <c r="P3288">
        <v>102</v>
      </c>
      <c r="Q3288" s="6">
        <f>E3288/Table1_2[[#This Row],[backers_count]]</f>
        <v>125.12295081967213</v>
      </c>
    </row>
    <row r="3289" spans="1:17" x14ac:dyDescent="0.35">
      <c r="A3289">
        <v>3287</v>
      </c>
      <c r="B3289" t="s">
        <v>3287</v>
      </c>
      <c r="C3289" t="s">
        <v>7397</v>
      </c>
      <c r="D3289" s="6">
        <v>2500</v>
      </c>
      <c r="E3289" s="6">
        <v>2500</v>
      </c>
      <c r="F3289" t="s">
        <v>8219</v>
      </c>
      <c r="G3289" t="s">
        <v>8229</v>
      </c>
      <c r="H3289" t="s">
        <v>8251</v>
      </c>
      <c r="I3289" s="7">
        <v>1448733628</v>
      </c>
      <c r="J3289" s="7">
        <v>1446573628</v>
      </c>
      <c r="K3289" t="b">
        <v>0</v>
      </c>
      <c r="L3289">
        <v>34</v>
      </c>
      <c r="M3289" t="b">
        <v>1</v>
      </c>
      <c r="N3289" s="7" t="s">
        <v>8320</v>
      </c>
      <c r="O3289" s="7" t="s">
        <v>8321</v>
      </c>
      <c r="P3289">
        <v>100</v>
      </c>
      <c r="Q3289" s="6">
        <f>E3289/Table1_2[[#This Row],[backers_count]]</f>
        <v>73.529411764705884</v>
      </c>
    </row>
    <row r="3290" spans="1:17" x14ac:dyDescent="0.35">
      <c r="A3290">
        <v>3288</v>
      </c>
      <c r="B3290" t="s">
        <v>3288</v>
      </c>
      <c r="C3290" t="s">
        <v>7398</v>
      </c>
      <c r="D3290" s="6">
        <v>10000</v>
      </c>
      <c r="E3290" s="6">
        <v>10026.49</v>
      </c>
      <c r="F3290" t="s">
        <v>8219</v>
      </c>
      <c r="G3290" t="s">
        <v>8225</v>
      </c>
      <c r="H3290" t="s">
        <v>8247</v>
      </c>
      <c r="I3290" s="7">
        <v>1466463600</v>
      </c>
      <c r="J3290" s="7">
        <v>1463337315</v>
      </c>
      <c r="K3290" t="b">
        <v>0</v>
      </c>
      <c r="L3290">
        <v>207</v>
      </c>
      <c r="M3290" t="b">
        <v>1</v>
      </c>
      <c r="N3290" s="7" t="s">
        <v>8320</v>
      </c>
      <c r="O3290" s="7" t="s">
        <v>8321</v>
      </c>
      <c r="P3290">
        <v>101</v>
      </c>
      <c r="Q3290" s="6">
        <f>E3290/Table1_2[[#This Row],[backers_count]]</f>
        <v>48.437149758454105</v>
      </c>
    </row>
    <row r="3291" spans="1:17" x14ac:dyDescent="0.35">
      <c r="A3291">
        <v>3289</v>
      </c>
      <c r="B3291" t="s">
        <v>3289</v>
      </c>
      <c r="C3291" t="s">
        <v>7399</v>
      </c>
      <c r="D3291" s="6">
        <v>500</v>
      </c>
      <c r="E3291" s="6">
        <v>665.21</v>
      </c>
      <c r="F3291" t="s">
        <v>8219</v>
      </c>
      <c r="G3291" t="s">
        <v>8225</v>
      </c>
      <c r="H3291" t="s">
        <v>8247</v>
      </c>
      <c r="I3291" s="7">
        <v>1487580602</v>
      </c>
      <c r="J3291" s="7">
        <v>1485161402</v>
      </c>
      <c r="K3291" t="b">
        <v>0</v>
      </c>
      <c r="L3291">
        <v>25</v>
      </c>
      <c r="M3291" t="b">
        <v>1</v>
      </c>
      <c r="N3291" s="7" t="s">
        <v>8320</v>
      </c>
      <c r="O3291" s="7" t="s">
        <v>8321</v>
      </c>
      <c r="P3291">
        <v>134</v>
      </c>
      <c r="Q3291" s="6">
        <f>E3291/Table1_2[[#This Row],[backers_count]]</f>
        <v>26.608400000000003</v>
      </c>
    </row>
    <row r="3292" spans="1:17" x14ac:dyDescent="0.35">
      <c r="A3292">
        <v>3290</v>
      </c>
      <c r="B3292" t="s">
        <v>3290</v>
      </c>
      <c r="C3292" t="s">
        <v>7400</v>
      </c>
      <c r="D3292" s="6">
        <v>2000</v>
      </c>
      <c r="E3292" s="6">
        <v>2424</v>
      </c>
      <c r="F3292" t="s">
        <v>8219</v>
      </c>
      <c r="G3292" t="s">
        <v>8225</v>
      </c>
      <c r="H3292" t="s">
        <v>8247</v>
      </c>
      <c r="I3292" s="7">
        <v>1489234891</v>
      </c>
      <c r="J3292" s="7">
        <v>1486642891</v>
      </c>
      <c r="K3292" t="b">
        <v>0</v>
      </c>
      <c r="L3292">
        <v>72</v>
      </c>
      <c r="M3292" t="b">
        <v>1</v>
      </c>
      <c r="N3292" s="7" t="s">
        <v>8320</v>
      </c>
      <c r="O3292" s="7" t="s">
        <v>8321</v>
      </c>
      <c r="P3292">
        <v>122</v>
      </c>
      <c r="Q3292" s="6">
        <f>E3292/Table1_2[[#This Row],[backers_count]]</f>
        <v>33.666666666666664</v>
      </c>
    </row>
    <row r="3293" spans="1:17" x14ac:dyDescent="0.35">
      <c r="A3293">
        <v>3291</v>
      </c>
      <c r="B3293" t="s">
        <v>3291</v>
      </c>
      <c r="C3293" t="s">
        <v>7401</v>
      </c>
      <c r="D3293" s="6">
        <v>500</v>
      </c>
      <c r="E3293" s="6">
        <v>570</v>
      </c>
      <c r="F3293" t="s">
        <v>8219</v>
      </c>
      <c r="G3293" t="s">
        <v>8224</v>
      </c>
      <c r="H3293" t="s">
        <v>8246</v>
      </c>
      <c r="I3293" s="7">
        <v>1442462340</v>
      </c>
      <c r="J3293" s="7">
        <v>1439743900</v>
      </c>
      <c r="K3293" t="b">
        <v>0</v>
      </c>
      <c r="L3293">
        <v>14</v>
      </c>
      <c r="M3293" t="b">
        <v>1</v>
      </c>
      <c r="N3293" s="7" t="s">
        <v>8320</v>
      </c>
      <c r="O3293" s="7" t="s">
        <v>8321</v>
      </c>
      <c r="P3293">
        <v>114</v>
      </c>
      <c r="Q3293" s="6">
        <f>E3293/Table1_2[[#This Row],[backers_count]]</f>
        <v>40.714285714285715</v>
      </c>
    </row>
    <row r="3294" spans="1:17" x14ac:dyDescent="0.35">
      <c r="A3294">
        <v>3292</v>
      </c>
      <c r="B3294" t="s">
        <v>3292</v>
      </c>
      <c r="C3294" t="s">
        <v>7402</v>
      </c>
      <c r="D3294" s="6">
        <v>101</v>
      </c>
      <c r="E3294" s="6">
        <v>289</v>
      </c>
      <c r="F3294" t="s">
        <v>8219</v>
      </c>
      <c r="G3294" t="s">
        <v>8225</v>
      </c>
      <c r="H3294" t="s">
        <v>8247</v>
      </c>
      <c r="I3294" s="7">
        <v>1449257348</v>
      </c>
      <c r="J3294" s="7">
        <v>1444069748</v>
      </c>
      <c r="K3294" t="b">
        <v>0</v>
      </c>
      <c r="L3294">
        <v>15</v>
      </c>
      <c r="M3294" t="b">
        <v>1</v>
      </c>
      <c r="N3294" s="7" t="s">
        <v>8320</v>
      </c>
      <c r="O3294" s="7" t="s">
        <v>8321</v>
      </c>
      <c r="P3294">
        <v>287</v>
      </c>
      <c r="Q3294" s="6">
        <f>E3294/Table1_2[[#This Row],[backers_count]]</f>
        <v>19.266666666666666</v>
      </c>
    </row>
    <row r="3295" spans="1:17" x14ac:dyDescent="0.35">
      <c r="A3295">
        <v>3293</v>
      </c>
      <c r="B3295" t="s">
        <v>3293</v>
      </c>
      <c r="C3295" t="s">
        <v>7403</v>
      </c>
      <c r="D3295" s="6">
        <v>4500</v>
      </c>
      <c r="E3295" s="6">
        <v>7670</v>
      </c>
      <c r="F3295" t="s">
        <v>8219</v>
      </c>
      <c r="G3295" t="s">
        <v>8228</v>
      </c>
      <c r="H3295" t="s">
        <v>8250</v>
      </c>
      <c r="I3295" s="7">
        <v>1488622352</v>
      </c>
      <c r="J3295" s="7">
        <v>1486030352</v>
      </c>
      <c r="K3295" t="b">
        <v>0</v>
      </c>
      <c r="L3295">
        <v>91</v>
      </c>
      <c r="M3295" t="b">
        <v>1</v>
      </c>
      <c r="N3295" s="7" t="s">
        <v>8320</v>
      </c>
      <c r="O3295" s="7" t="s">
        <v>8321</v>
      </c>
      <c r="P3295">
        <v>171</v>
      </c>
      <c r="Q3295" s="6">
        <f>E3295/Table1_2[[#This Row],[backers_count]]</f>
        <v>84.285714285714292</v>
      </c>
    </row>
    <row r="3296" spans="1:17" x14ac:dyDescent="0.35">
      <c r="A3296">
        <v>3294</v>
      </c>
      <c r="B3296" t="s">
        <v>3294</v>
      </c>
      <c r="C3296" t="s">
        <v>7404</v>
      </c>
      <c r="D3296" s="6">
        <v>600</v>
      </c>
      <c r="E3296" s="6">
        <v>710</v>
      </c>
      <c r="F3296" t="s">
        <v>8219</v>
      </c>
      <c r="G3296" t="s">
        <v>8225</v>
      </c>
      <c r="H3296" t="s">
        <v>8247</v>
      </c>
      <c r="I3296" s="7">
        <v>1434459554</v>
      </c>
      <c r="J3296" s="7">
        <v>1431867554</v>
      </c>
      <c r="K3296" t="b">
        <v>0</v>
      </c>
      <c r="L3296">
        <v>24</v>
      </c>
      <c r="M3296" t="b">
        <v>1</v>
      </c>
      <c r="N3296" s="7" t="s">
        <v>8320</v>
      </c>
      <c r="O3296" s="7" t="s">
        <v>8321</v>
      </c>
      <c r="P3296">
        <v>119</v>
      </c>
      <c r="Q3296" s="6">
        <f>E3296/Table1_2[[#This Row],[backers_count]]</f>
        <v>29.583333333333332</v>
      </c>
    </row>
    <row r="3297" spans="1:17" x14ac:dyDescent="0.35">
      <c r="A3297">
        <v>3295</v>
      </c>
      <c r="B3297" t="s">
        <v>3295</v>
      </c>
      <c r="C3297" t="s">
        <v>7405</v>
      </c>
      <c r="D3297" s="6">
        <v>700</v>
      </c>
      <c r="E3297" s="6">
        <v>720.01</v>
      </c>
      <c r="F3297" t="s">
        <v>8219</v>
      </c>
      <c r="G3297" t="s">
        <v>8225</v>
      </c>
      <c r="H3297" t="s">
        <v>8247</v>
      </c>
      <c r="I3297" s="7">
        <v>1474886229</v>
      </c>
      <c r="J3297" s="7">
        <v>1472294229</v>
      </c>
      <c r="K3297" t="b">
        <v>0</v>
      </c>
      <c r="L3297">
        <v>27</v>
      </c>
      <c r="M3297" t="b">
        <v>1</v>
      </c>
      <c r="N3297" s="7" t="s">
        <v>8320</v>
      </c>
      <c r="O3297" s="7" t="s">
        <v>8321</v>
      </c>
      <c r="P3297">
        <v>103</v>
      </c>
      <c r="Q3297" s="6">
        <f>E3297/Table1_2[[#This Row],[backers_count]]</f>
        <v>26.667037037037037</v>
      </c>
    </row>
    <row r="3298" spans="1:17" x14ac:dyDescent="0.35">
      <c r="A3298">
        <v>3296</v>
      </c>
      <c r="B3298" t="s">
        <v>3296</v>
      </c>
      <c r="C3298" t="s">
        <v>7406</v>
      </c>
      <c r="D3298" s="6">
        <v>1500</v>
      </c>
      <c r="E3298" s="6">
        <v>2161</v>
      </c>
      <c r="F3298" t="s">
        <v>8219</v>
      </c>
      <c r="G3298" t="s">
        <v>8225</v>
      </c>
      <c r="H3298" t="s">
        <v>8247</v>
      </c>
      <c r="I3298" s="7">
        <v>1448229600</v>
      </c>
      <c r="J3298" s="7">
        <v>1446401372</v>
      </c>
      <c r="K3298" t="b">
        <v>0</v>
      </c>
      <c r="L3298">
        <v>47</v>
      </c>
      <c r="M3298" t="b">
        <v>1</v>
      </c>
      <c r="N3298" s="7" t="s">
        <v>8320</v>
      </c>
      <c r="O3298" s="7" t="s">
        <v>8321</v>
      </c>
      <c r="P3298">
        <v>145</v>
      </c>
      <c r="Q3298" s="6">
        <f>E3298/Table1_2[[#This Row],[backers_count]]</f>
        <v>45.978723404255319</v>
      </c>
    </row>
    <row r="3299" spans="1:17" x14ac:dyDescent="0.35">
      <c r="A3299">
        <v>3297</v>
      </c>
      <c r="B3299" t="s">
        <v>3297</v>
      </c>
      <c r="C3299" t="s">
        <v>7407</v>
      </c>
      <c r="D3299" s="6">
        <v>5500</v>
      </c>
      <c r="E3299" s="6">
        <v>5504</v>
      </c>
      <c r="F3299" t="s">
        <v>8219</v>
      </c>
      <c r="G3299" t="s">
        <v>8225</v>
      </c>
      <c r="H3299" t="s">
        <v>8247</v>
      </c>
      <c r="I3299" s="7">
        <v>1438037940</v>
      </c>
      <c r="J3299" s="7">
        <v>1436380256</v>
      </c>
      <c r="K3299" t="b">
        <v>0</v>
      </c>
      <c r="L3299">
        <v>44</v>
      </c>
      <c r="M3299" t="b">
        <v>1</v>
      </c>
      <c r="N3299" s="7" t="s">
        <v>8320</v>
      </c>
      <c r="O3299" s="7" t="s">
        <v>8321</v>
      </c>
      <c r="P3299">
        <v>101</v>
      </c>
      <c r="Q3299" s="6">
        <f>E3299/Table1_2[[#This Row],[backers_count]]</f>
        <v>125.09090909090909</v>
      </c>
    </row>
    <row r="3300" spans="1:17" x14ac:dyDescent="0.35">
      <c r="A3300">
        <v>3298</v>
      </c>
      <c r="B3300" t="s">
        <v>3298</v>
      </c>
      <c r="C3300" t="s">
        <v>7408</v>
      </c>
      <c r="D3300" s="6">
        <v>10000</v>
      </c>
      <c r="E3300" s="6">
        <v>10173</v>
      </c>
      <c r="F3300" t="s">
        <v>8219</v>
      </c>
      <c r="G3300" t="s">
        <v>8224</v>
      </c>
      <c r="H3300" t="s">
        <v>8246</v>
      </c>
      <c r="I3300" s="7">
        <v>1442102400</v>
      </c>
      <c r="J3300" s="7">
        <v>1440370768</v>
      </c>
      <c r="K3300" t="b">
        <v>0</v>
      </c>
      <c r="L3300">
        <v>72</v>
      </c>
      <c r="M3300" t="b">
        <v>1</v>
      </c>
      <c r="N3300" s="7" t="s">
        <v>8320</v>
      </c>
      <c r="O3300" s="7" t="s">
        <v>8321</v>
      </c>
      <c r="P3300">
        <v>102</v>
      </c>
      <c r="Q3300" s="6">
        <f>E3300/Table1_2[[#This Row],[backers_count]]</f>
        <v>141.29166666666666</v>
      </c>
    </row>
    <row r="3301" spans="1:17" x14ac:dyDescent="0.35">
      <c r="A3301">
        <v>3299</v>
      </c>
      <c r="B3301" t="s">
        <v>3299</v>
      </c>
      <c r="C3301" t="s">
        <v>7409</v>
      </c>
      <c r="D3301" s="6">
        <v>3000</v>
      </c>
      <c r="E3301" s="6">
        <v>3486</v>
      </c>
      <c r="F3301" t="s">
        <v>8219</v>
      </c>
      <c r="G3301" t="s">
        <v>8224</v>
      </c>
      <c r="H3301" t="s">
        <v>8246</v>
      </c>
      <c r="I3301" s="7">
        <v>1444860063</v>
      </c>
      <c r="J3301" s="7">
        <v>1442268063</v>
      </c>
      <c r="K3301" t="b">
        <v>0</v>
      </c>
      <c r="L3301">
        <v>63</v>
      </c>
      <c r="M3301" t="b">
        <v>1</v>
      </c>
      <c r="N3301" s="7" t="s">
        <v>8320</v>
      </c>
      <c r="O3301" s="7" t="s">
        <v>8321</v>
      </c>
      <c r="P3301">
        <v>117</v>
      </c>
      <c r="Q3301" s="6">
        <f>E3301/Table1_2[[#This Row],[backers_count]]</f>
        <v>55.333333333333336</v>
      </c>
    </row>
    <row r="3302" spans="1:17" x14ac:dyDescent="0.35">
      <c r="A3302">
        <v>3300</v>
      </c>
      <c r="B3302" t="s">
        <v>3300</v>
      </c>
      <c r="C3302" t="s">
        <v>7410</v>
      </c>
      <c r="D3302" s="6">
        <v>3000</v>
      </c>
      <c r="E3302" s="6">
        <v>4085</v>
      </c>
      <c r="F3302" t="s">
        <v>8219</v>
      </c>
      <c r="G3302" t="s">
        <v>8224</v>
      </c>
      <c r="H3302" t="s">
        <v>8246</v>
      </c>
      <c r="I3302" s="7">
        <v>1430329862</v>
      </c>
      <c r="J3302" s="7">
        <v>1428515462</v>
      </c>
      <c r="K3302" t="b">
        <v>0</v>
      </c>
      <c r="L3302">
        <v>88</v>
      </c>
      <c r="M3302" t="b">
        <v>1</v>
      </c>
      <c r="N3302" s="7" t="s">
        <v>8320</v>
      </c>
      <c r="O3302" s="7" t="s">
        <v>8321</v>
      </c>
      <c r="P3302">
        <v>137</v>
      </c>
      <c r="Q3302" s="6">
        <f>E3302/Table1_2[[#This Row],[backers_count]]</f>
        <v>46.420454545454547</v>
      </c>
    </row>
    <row r="3303" spans="1:17" x14ac:dyDescent="0.35">
      <c r="A3303">
        <v>3301</v>
      </c>
      <c r="B3303" t="s">
        <v>3301</v>
      </c>
      <c r="C3303" t="s">
        <v>7411</v>
      </c>
      <c r="D3303" s="6">
        <v>3000</v>
      </c>
      <c r="E3303" s="6">
        <v>4004</v>
      </c>
      <c r="F3303" t="s">
        <v>8219</v>
      </c>
      <c r="G3303" t="s">
        <v>8224</v>
      </c>
      <c r="H3303" t="s">
        <v>8246</v>
      </c>
      <c r="I3303" s="7">
        <v>1470034740</v>
      </c>
      <c r="J3303" s="7">
        <v>1466185176</v>
      </c>
      <c r="K3303" t="b">
        <v>0</v>
      </c>
      <c r="L3303">
        <v>70</v>
      </c>
      <c r="M3303" t="b">
        <v>1</v>
      </c>
      <c r="N3303" s="7" t="s">
        <v>8320</v>
      </c>
      <c r="O3303" s="7" t="s">
        <v>8321</v>
      </c>
      <c r="P3303">
        <v>134</v>
      </c>
      <c r="Q3303" s="6">
        <f>E3303/Table1_2[[#This Row],[backers_count]]</f>
        <v>57.2</v>
      </c>
    </row>
    <row r="3304" spans="1:17" x14ac:dyDescent="0.35">
      <c r="A3304">
        <v>3302</v>
      </c>
      <c r="B3304" t="s">
        <v>3302</v>
      </c>
      <c r="C3304" t="s">
        <v>7412</v>
      </c>
      <c r="D3304" s="6">
        <v>8400</v>
      </c>
      <c r="E3304" s="6">
        <v>8685</v>
      </c>
      <c r="F3304" t="s">
        <v>8219</v>
      </c>
      <c r="G3304" t="s">
        <v>8227</v>
      </c>
      <c r="H3304" t="s">
        <v>8249</v>
      </c>
      <c r="I3304" s="7">
        <v>1481099176</v>
      </c>
      <c r="J3304" s="7">
        <v>1478507176</v>
      </c>
      <c r="K3304" t="b">
        <v>0</v>
      </c>
      <c r="L3304">
        <v>50</v>
      </c>
      <c r="M3304" t="b">
        <v>1</v>
      </c>
      <c r="N3304" s="7" t="s">
        <v>8320</v>
      </c>
      <c r="O3304" s="7" t="s">
        <v>8321</v>
      </c>
      <c r="P3304">
        <v>104</v>
      </c>
      <c r="Q3304" s="6">
        <f>E3304/Table1_2[[#This Row],[backers_count]]</f>
        <v>173.7</v>
      </c>
    </row>
    <row r="3305" spans="1:17" x14ac:dyDescent="0.35">
      <c r="A3305">
        <v>3303</v>
      </c>
      <c r="B3305" t="s">
        <v>3303</v>
      </c>
      <c r="C3305" t="s">
        <v>7413</v>
      </c>
      <c r="D3305" s="6">
        <v>1800</v>
      </c>
      <c r="E3305" s="6">
        <v>2086</v>
      </c>
      <c r="F3305" t="s">
        <v>8219</v>
      </c>
      <c r="G3305" t="s">
        <v>8224</v>
      </c>
      <c r="H3305" t="s">
        <v>8246</v>
      </c>
      <c r="I3305" s="7">
        <v>1427553484</v>
      </c>
      <c r="J3305" s="7">
        <v>1424533084</v>
      </c>
      <c r="K3305" t="b">
        <v>0</v>
      </c>
      <c r="L3305">
        <v>35</v>
      </c>
      <c r="M3305" t="b">
        <v>1</v>
      </c>
      <c r="N3305" s="7" t="s">
        <v>8320</v>
      </c>
      <c r="O3305" s="7" t="s">
        <v>8321</v>
      </c>
      <c r="P3305">
        <v>116</v>
      </c>
      <c r="Q3305" s="6">
        <f>E3305/Table1_2[[#This Row],[backers_count]]</f>
        <v>59.6</v>
      </c>
    </row>
    <row r="3306" spans="1:17" x14ac:dyDescent="0.35">
      <c r="A3306">
        <v>3304</v>
      </c>
      <c r="B3306" t="s">
        <v>3304</v>
      </c>
      <c r="C3306" t="s">
        <v>7414</v>
      </c>
      <c r="D3306" s="6">
        <v>15000</v>
      </c>
      <c r="E3306" s="6">
        <v>15677.5</v>
      </c>
      <c r="F3306" t="s">
        <v>8219</v>
      </c>
      <c r="G3306" t="s">
        <v>8224</v>
      </c>
      <c r="H3306" t="s">
        <v>8246</v>
      </c>
      <c r="I3306" s="7">
        <v>1482418752</v>
      </c>
      <c r="J3306" s="7">
        <v>1479826752</v>
      </c>
      <c r="K3306" t="b">
        <v>0</v>
      </c>
      <c r="L3306">
        <v>175</v>
      </c>
      <c r="M3306" t="b">
        <v>1</v>
      </c>
      <c r="N3306" s="7" t="s">
        <v>8320</v>
      </c>
      <c r="O3306" s="7" t="s">
        <v>8321</v>
      </c>
      <c r="P3306">
        <v>105</v>
      </c>
      <c r="Q3306" s="6">
        <f>E3306/Table1_2[[#This Row],[backers_count]]</f>
        <v>89.585714285714289</v>
      </c>
    </row>
    <row r="3307" spans="1:17" x14ac:dyDescent="0.35">
      <c r="A3307">
        <v>3305</v>
      </c>
      <c r="B3307" t="s">
        <v>3305</v>
      </c>
      <c r="C3307" t="s">
        <v>7415</v>
      </c>
      <c r="D3307" s="6">
        <v>4000</v>
      </c>
      <c r="E3307" s="6">
        <v>4081</v>
      </c>
      <c r="F3307" t="s">
        <v>8219</v>
      </c>
      <c r="G3307" t="s">
        <v>8224</v>
      </c>
      <c r="H3307" t="s">
        <v>8246</v>
      </c>
      <c r="I3307" s="7">
        <v>1438374748</v>
      </c>
      <c r="J3307" s="7">
        <v>1435782748</v>
      </c>
      <c r="K3307" t="b">
        <v>0</v>
      </c>
      <c r="L3307">
        <v>20</v>
      </c>
      <c r="M3307" t="b">
        <v>1</v>
      </c>
      <c r="N3307" s="7" t="s">
        <v>8320</v>
      </c>
      <c r="O3307" s="7" t="s">
        <v>8321</v>
      </c>
      <c r="P3307">
        <v>103</v>
      </c>
      <c r="Q3307" s="6">
        <f>E3307/Table1_2[[#This Row],[backers_count]]</f>
        <v>204.05</v>
      </c>
    </row>
    <row r="3308" spans="1:17" x14ac:dyDescent="0.35">
      <c r="A3308">
        <v>3306</v>
      </c>
      <c r="B3308" t="s">
        <v>3306</v>
      </c>
      <c r="C3308" t="s">
        <v>7416</v>
      </c>
      <c r="D3308" s="6">
        <v>1500</v>
      </c>
      <c r="E3308" s="6">
        <v>2630</v>
      </c>
      <c r="F3308" t="s">
        <v>8219</v>
      </c>
      <c r="G3308" t="s">
        <v>8224</v>
      </c>
      <c r="H3308" t="s">
        <v>8246</v>
      </c>
      <c r="I3308" s="7">
        <v>1465527600</v>
      </c>
      <c r="J3308" s="7">
        <v>1462252542</v>
      </c>
      <c r="K3308" t="b">
        <v>0</v>
      </c>
      <c r="L3308">
        <v>54</v>
      </c>
      <c r="M3308" t="b">
        <v>1</v>
      </c>
      <c r="N3308" s="7" t="s">
        <v>8320</v>
      </c>
      <c r="O3308" s="7" t="s">
        <v>8321</v>
      </c>
      <c r="P3308">
        <v>176</v>
      </c>
      <c r="Q3308" s="6">
        <f>E3308/Table1_2[[#This Row],[backers_count]]</f>
        <v>48.703703703703702</v>
      </c>
    </row>
    <row r="3309" spans="1:17" x14ac:dyDescent="0.35">
      <c r="A3309">
        <v>3307</v>
      </c>
      <c r="B3309" t="s">
        <v>3307</v>
      </c>
      <c r="C3309" t="s">
        <v>7417</v>
      </c>
      <c r="D3309" s="6">
        <v>1000</v>
      </c>
      <c r="E3309" s="6">
        <v>1066.8</v>
      </c>
      <c r="F3309" t="s">
        <v>8219</v>
      </c>
      <c r="G3309" t="s">
        <v>8224</v>
      </c>
      <c r="H3309" t="s">
        <v>8246</v>
      </c>
      <c r="I3309" s="7">
        <v>1463275339</v>
      </c>
      <c r="J3309" s="7">
        <v>1460683339</v>
      </c>
      <c r="K3309" t="b">
        <v>0</v>
      </c>
      <c r="L3309">
        <v>20</v>
      </c>
      <c r="M3309" t="b">
        <v>1</v>
      </c>
      <c r="N3309" s="7" t="s">
        <v>8320</v>
      </c>
      <c r="O3309" s="7" t="s">
        <v>8321</v>
      </c>
      <c r="P3309">
        <v>107</v>
      </c>
      <c r="Q3309" s="6">
        <f>E3309/Table1_2[[#This Row],[backers_count]]</f>
        <v>53.339999999999996</v>
      </c>
    </row>
    <row r="3310" spans="1:17" x14ac:dyDescent="0.35">
      <c r="A3310">
        <v>3308</v>
      </c>
      <c r="B3310" t="s">
        <v>3308</v>
      </c>
      <c r="C3310" t="s">
        <v>7418</v>
      </c>
      <c r="D3310" s="6">
        <v>3500</v>
      </c>
      <c r="E3310" s="6">
        <v>4280</v>
      </c>
      <c r="F3310" t="s">
        <v>8219</v>
      </c>
      <c r="G3310" t="s">
        <v>8224</v>
      </c>
      <c r="H3310" t="s">
        <v>8246</v>
      </c>
      <c r="I3310" s="7">
        <v>1460581365</v>
      </c>
      <c r="J3310" s="7">
        <v>1458766965</v>
      </c>
      <c r="K3310" t="b">
        <v>0</v>
      </c>
      <c r="L3310">
        <v>57</v>
      </c>
      <c r="M3310" t="b">
        <v>1</v>
      </c>
      <c r="N3310" s="7" t="s">
        <v>8320</v>
      </c>
      <c r="O3310" s="7" t="s">
        <v>8321</v>
      </c>
      <c r="P3310">
        <v>123</v>
      </c>
      <c r="Q3310" s="6">
        <f>E3310/Table1_2[[#This Row],[backers_count]]</f>
        <v>75.087719298245617</v>
      </c>
    </row>
    <row r="3311" spans="1:17" x14ac:dyDescent="0.35">
      <c r="A3311">
        <v>3309</v>
      </c>
      <c r="B3311" t="s">
        <v>3309</v>
      </c>
      <c r="C3311" t="s">
        <v>7419</v>
      </c>
      <c r="D3311" s="6">
        <v>350</v>
      </c>
      <c r="E3311" s="6">
        <v>558</v>
      </c>
      <c r="F3311" t="s">
        <v>8219</v>
      </c>
      <c r="G3311" t="s">
        <v>8225</v>
      </c>
      <c r="H3311" t="s">
        <v>8247</v>
      </c>
      <c r="I3311" s="7">
        <v>1476632178</v>
      </c>
      <c r="J3311" s="7">
        <v>1473953778</v>
      </c>
      <c r="K3311" t="b">
        <v>0</v>
      </c>
      <c r="L3311">
        <v>31</v>
      </c>
      <c r="M3311" t="b">
        <v>1</v>
      </c>
      <c r="N3311" s="7" t="s">
        <v>8320</v>
      </c>
      <c r="O3311" s="7" t="s">
        <v>8321</v>
      </c>
      <c r="P3311">
        <v>160</v>
      </c>
      <c r="Q3311" s="6">
        <f>E3311/Table1_2[[#This Row],[backers_count]]</f>
        <v>18</v>
      </c>
    </row>
    <row r="3312" spans="1:17" x14ac:dyDescent="0.35">
      <c r="A3312">
        <v>3310</v>
      </c>
      <c r="B3312" t="s">
        <v>3310</v>
      </c>
      <c r="C3312" t="s">
        <v>7420</v>
      </c>
      <c r="D3312" s="6">
        <v>6500</v>
      </c>
      <c r="E3312" s="6">
        <v>6505</v>
      </c>
      <c r="F3312" t="s">
        <v>8219</v>
      </c>
      <c r="G3312" t="s">
        <v>8224</v>
      </c>
      <c r="H3312" t="s">
        <v>8246</v>
      </c>
      <c r="I3312" s="7">
        <v>1444169825</v>
      </c>
      <c r="J3312" s="7">
        <v>1441577825</v>
      </c>
      <c r="K3312" t="b">
        <v>0</v>
      </c>
      <c r="L3312">
        <v>31</v>
      </c>
      <c r="M3312" t="b">
        <v>1</v>
      </c>
      <c r="N3312" s="7" t="s">
        <v>8320</v>
      </c>
      <c r="O3312" s="7" t="s">
        <v>8321</v>
      </c>
      <c r="P3312">
        <v>101</v>
      </c>
      <c r="Q3312" s="6">
        <f>E3312/Table1_2[[#This Row],[backers_count]]</f>
        <v>209.83870967741936</v>
      </c>
    </row>
    <row r="3313" spans="1:17" x14ac:dyDescent="0.35">
      <c r="A3313">
        <v>3311</v>
      </c>
      <c r="B3313" t="s">
        <v>3311</v>
      </c>
      <c r="C3313" t="s">
        <v>7421</v>
      </c>
      <c r="D3313" s="6">
        <v>2500</v>
      </c>
      <c r="E3313" s="6">
        <v>2746</v>
      </c>
      <c r="F3313" t="s">
        <v>8219</v>
      </c>
      <c r="G3313" t="s">
        <v>8224</v>
      </c>
      <c r="H3313" t="s">
        <v>8246</v>
      </c>
      <c r="I3313" s="7">
        <v>1445065210</v>
      </c>
      <c r="J3313" s="7">
        <v>1442473210</v>
      </c>
      <c r="K3313" t="b">
        <v>0</v>
      </c>
      <c r="L3313">
        <v>45</v>
      </c>
      <c r="M3313" t="b">
        <v>1</v>
      </c>
      <c r="N3313" s="7" t="s">
        <v>8320</v>
      </c>
      <c r="O3313" s="7" t="s">
        <v>8321</v>
      </c>
      <c r="P3313">
        <v>110</v>
      </c>
      <c r="Q3313" s="6">
        <f>E3313/Table1_2[[#This Row],[backers_count]]</f>
        <v>61.022222222222226</v>
      </c>
    </row>
    <row r="3314" spans="1:17" x14ac:dyDescent="0.35">
      <c r="A3314">
        <v>3312</v>
      </c>
      <c r="B3314" t="s">
        <v>3312</v>
      </c>
      <c r="C3314" t="s">
        <v>7422</v>
      </c>
      <c r="D3314" s="6">
        <v>2500</v>
      </c>
      <c r="E3314" s="6">
        <v>2501</v>
      </c>
      <c r="F3314" t="s">
        <v>8219</v>
      </c>
      <c r="G3314" t="s">
        <v>8224</v>
      </c>
      <c r="H3314" t="s">
        <v>8246</v>
      </c>
      <c r="I3314" s="7">
        <v>1478901600</v>
      </c>
      <c r="J3314" s="7">
        <v>1477077946</v>
      </c>
      <c r="K3314" t="b">
        <v>0</v>
      </c>
      <c r="L3314">
        <v>41</v>
      </c>
      <c r="M3314" t="b">
        <v>1</v>
      </c>
      <c r="N3314" s="7" t="s">
        <v>8320</v>
      </c>
      <c r="O3314" s="7" t="s">
        <v>8321</v>
      </c>
      <c r="P3314">
        <v>101</v>
      </c>
      <c r="Q3314" s="6">
        <f>E3314/Table1_2[[#This Row],[backers_count]]</f>
        <v>61</v>
      </c>
    </row>
    <row r="3315" spans="1:17" x14ac:dyDescent="0.35">
      <c r="A3315">
        <v>3313</v>
      </c>
      <c r="B3315" t="s">
        <v>3313</v>
      </c>
      <c r="C3315" t="s">
        <v>7423</v>
      </c>
      <c r="D3315" s="6">
        <v>2000</v>
      </c>
      <c r="E3315" s="6">
        <v>2321</v>
      </c>
      <c r="F3315" t="s">
        <v>8219</v>
      </c>
      <c r="G3315" t="s">
        <v>8224</v>
      </c>
      <c r="H3315" t="s">
        <v>8246</v>
      </c>
      <c r="I3315" s="7">
        <v>1453856400</v>
      </c>
      <c r="J3315" s="7">
        <v>1452664317</v>
      </c>
      <c r="K3315" t="b">
        <v>0</v>
      </c>
      <c r="L3315">
        <v>29</v>
      </c>
      <c r="M3315" t="b">
        <v>1</v>
      </c>
      <c r="N3315" s="7" t="s">
        <v>8320</v>
      </c>
      <c r="O3315" s="7" t="s">
        <v>8321</v>
      </c>
      <c r="P3315">
        <v>117</v>
      </c>
      <c r="Q3315" s="6">
        <f>E3315/Table1_2[[#This Row],[backers_count]]</f>
        <v>80.034482758620683</v>
      </c>
    </row>
    <row r="3316" spans="1:17" x14ac:dyDescent="0.35">
      <c r="A3316">
        <v>3314</v>
      </c>
      <c r="B3316" t="s">
        <v>3314</v>
      </c>
      <c r="C3316" t="s">
        <v>7424</v>
      </c>
      <c r="D3316" s="6">
        <v>800</v>
      </c>
      <c r="E3316" s="6">
        <v>1686</v>
      </c>
      <c r="F3316" t="s">
        <v>8219</v>
      </c>
      <c r="G3316" t="s">
        <v>8225</v>
      </c>
      <c r="H3316" t="s">
        <v>8247</v>
      </c>
      <c r="I3316" s="7">
        <v>1431115500</v>
      </c>
      <c r="J3316" s="7">
        <v>1428733511</v>
      </c>
      <c r="K3316" t="b">
        <v>0</v>
      </c>
      <c r="L3316">
        <v>58</v>
      </c>
      <c r="M3316" t="b">
        <v>1</v>
      </c>
      <c r="N3316" s="7" t="s">
        <v>8320</v>
      </c>
      <c r="O3316" s="7" t="s">
        <v>8321</v>
      </c>
      <c r="P3316">
        <v>211</v>
      </c>
      <c r="Q3316" s="6">
        <f>E3316/Table1_2[[#This Row],[backers_count]]</f>
        <v>29.068965517241381</v>
      </c>
    </row>
    <row r="3317" spans="1:17" x14ac:dyDescent="0.35">
      <c r="A3317">
        <v>3315</v>
      </c>
      <c r="B3317" t="s">
        <v>3315</v>
      </c>
      <c r="C3317" t="s">
        <v>7425</v>
      </c>
      <c r="D3317" s="6">
        <v>4000</v>
      </c>
      <c r="E3317" s="6">
        <v>4400</v>
      </c>
      <c r="F3317" t="s">
        <v>8219</v>
      </c>
      <c r="G3317" t="s">
        <v>8225</v>
      </c>
      <c r="H3317" t="s">
        <v>8247</v>
      </c>
      <c r="I3317" s="7">
        <v>1462519041</v>
      </c>
      <c r="J3317" s="7">
        <v>1459927041</v>
      </c>
      <c r="K3317" t="b">
        <v>0</v>
      </c>
      <c r="L3317">
        <v>89</v>
      </c>
      <c r="M3317" t="b">
        <v>1</v>
      </c>
      <c r="N3317" s="7" t="s">
        <v>8320</v>
      </c>
      <c r="O3317" s="7" t="s">
        <v>8321</v>
      </c>
      <c r="P3317">
        <v>111</v>
      </c>
      <c r="Q3317" s="6">
        <f>E3317/Table1_2[[#This Row],[backers_count]]</f>
        <v>49.438202247191015</v>
      </c>
    </row>
    <row r="3318" spans="1:17" x14ac:dyDescent="0.35">
      <c r="A3318">
        <v>3316</v>
      </c>
      <c r="B3318" t="s">
        <v>3316</v>
      </c>
      <c r="C3318" t="s">
        <v>7426</v>
      </c>
      <c r="D3318" s="6">
        <v>11737</v>
      </c>
      <c r="E3318" s="6">
        <v>11747.18</v>
      </c>
      <c r="F3318" t="s">
        <v>8219</v>
      </c>
      <c r="G3318" t="s">
        <v>8224</v>
      </c>
      <c r="H3318" t="s">
        <v>8246</v>
      </c>
      <c r="I3318" s="7">
        <v>1407506040</v>
      </c>
      <c r="J3318" s="7">
        <v>1404680075</v>
      </c>
      <c r="K3318" t="b">
        <v>0</v>
      </c>
      <c r="L3318">
        <v>125</v>
      </c>
      <c r="M3318" t="b">
        <v>1</v>
      </c>
      <c r="N3318" s="7" t="s">
        <v>8320</v>
      </c>
      <c r="O3318" s="7" t="s">
        <v>8321</v>
      </c>
      <c r="P3318">
        <v>101</v>
      </c>
      <c r="Q3318" s="6">
        <f>E3318/Table1_2[[#This Row],[backers_count]]</f>
        <v>93.977440000000001</v>
      </c>
    </row>
    <row r="3319" spans="1:17" x14ac:dyDescent="0.35">
      <c r="A3319">
        <v>3317</v>
      </c>
      <c r="B3319" t="s">
        <v>3317</v>
      </c>
      <c r="C3319" t="s">
        <v>7427</v>
      </c>
      <c r="D3319" s="6">
        <v>1050</v>
      </c>
      <c r="E3319" s="6">
        <v>1115</v>
      </c>
      <c r="F3319" t="s">
        <v>8219</v>
      </c>
      <c r="G3319" t="s">
        <v>8224</v>
      </c>
      <c r="H3319" t="s">
        <v>8246</v>
      </c>
      <c r="I3319" s="7">
        <v>1465347424</v>
      </c>
      <c r="J3319" s="7">
        <v>1462755424</v>
      </c>
      <c r="K3319" t="b">
        <v>0</v>
      </c>
      <c r="L3319">
        <v>18</v>
      </c>
      <c r="M3319" t="b">
        <v>1</v>
      </c>
      <c r="N3319" s="7" t="s">
        <v>8320</v>
      </c>
      <c r="O3319" s="7" t="s">
        <v>8321</v>
      </c>
      <c r="P3319">
        <v>107</v>
      </c>
      <c r="Q3319" s="6">
        <f>E3319/Table1_2[[#This Row],[backers_count]]</f>
        <v>61.944444444444443</v>
      </c>
    </row>
    <row r="3320" spans="1:17" x14ac:dyDescent="0.35">
      <c r="A3320">
        <v>3318</v>
      </c>
      <c r="B3320" t="s">
        <v>3318</v>
      </c>
      <c r="C3320" t="s">
        <v>7428</v>
      </c>
      <c r="D3320" s="6">
        <v>2000</v>
      </c>
      <c r="E3320" s="6">
        <v>2512</v>
      </c>
      <c r="F3320" t="s">
        <v>8219</v>
      </c>
      <c r="G3320" t="s">
        <v>8229</v>
      </c>
      <c r="H3320" t="s">
        <v>8251</v>
      </c>
      <c r="I3320" s="7">
        <v>1460341800</v>
      </c>
      <c r="J3320" s="7">
        <v>1456902893</v>
      </c>
      <c r="K3320" t="b">
        <v>0</v>
      </c>
      <c r="L3320">
        <v>32</v>
      </c>
      <c r="M3320" t="b">
        <v>1</v>
      </c>
      <c r="N3320" s="7" t="s">
        <v>8320</v>
      </c>
      <c r="O3320" s="7" t="s">
        <v>8321</v>
      </c>
      <c r="P3320">
        <v>126</v>
      </c>
      <c r="Q3320" s="6">
        <f>E3320/Table1_2[[#This Row],[backers_count]]</f>
        <v>78.5</v>
      </c>
    </row>
    <row r="3321" spans="1:17" x14ac:dyDescent="0.35">
      <c r="A3321">
        <v>3319</v>
      </c>
      <c r="B3321" t="s">
        <v>3319</v>
      </c>
      <c r="C3321" t="s">
        <v>7429</v>
      </c>
      <c r="D3321" s="6">
        <v>500</v>
      </c>
      <c r="E3321" s="6">
        <v>540</v>
      </c>
      <c r="F3321" t="s">
        <v>8219</v>
      </c>
      <c r="G3321" t="s">
        <v>8225</v>
      </c>
      <c r="H3321" t="s">
        <v>8247</v>
      </c>
      <c r="I3321" s="7">
        <v>1422712986</v>
      </c>
      <c r="J3321" s="7">
        <v>1418824986</v>
      </c>
      <c r="K3321" t="b">
        <v>0</v>
      </c>
      <c r="L3321">
        <v>16</v>
      </c>
      <c r="M3321" t="b">
        <v>1</v>
      </c>
      <c r="N3321" s="7" t="s">
        <v>8320</v>
      </c>
      <c r="O3321" s="7" t="s">
        <v>8321</v>
      </c>
      <c r="P3321">
        <v>108</v>
      </c>
      <c r="Q3321" s="6">
        <f>E3321/Table1_2[[#This Row],[backers_count]]</f>
        <v>33.75</v>
      </c>
    </row>
    <row r="3322" spans="1:17" x14ac:dyDescent="0.35">
      <c r="A3322">
        <v>3320</v>
      </c>
      <c r="B3322" t="s">
        <v>3320</v>
      </c>
      <c r="C3322" t="s">
        <v>7430</v>
      </c>
      <c r="D3322" s="6">
        <v>2500</v>
      </c>
      <c r="E3322" s="6">
        <v>2525</v>
      </c>
      <c r="F3322" t="s">
        <v>8219</v>
      </c>
      <c r="G3322" t="s">
        <v>8224</v>
      </c>
      <c r="H3322" t="s">
        <v>8246</v>
      </c>
      <c r="I3322" s="7">
        <v>1466557557</v>
      </c>
      <c r="J3322" s="7">
        <v>1463965557</v>
      </c>
      <c r="K3322" t="b">
        <v>0</v>
      </c>
      <c r="L3322">
        <v>38</v>
      </c>
      <c r="M3322" t="b">
        <v>1</v>
      </c>
      <c r="N3322" s="7" t="s">
        <v>8320</v>
      </c>
      <c r="O3322" s="7" t="s">
        <v>8321</v>
      </c>
      <c r="P3322">
        <v>101</v>
      </c>
      <c r="Q3322" s="6">
        <f>E3322/Table1_2[[#This Row],[backers_count]]</f>
        <v>66.44736842105263</v>
      </c>
    </row>
    <row r="3323" spans="1:17" x14ac:dyDescent="0.35">
      <c r="A3323">
        <v>3321</v>
      </c>
      <c r="B3323" t="s">
        <v>3321</v>
      </c>
      <c r="C3323" t="s">
        <v>7431</v>
      </c>
      <c r="D3323" s="6">
        <v>500</v>
      </c>
      <c r="E3323" s="6">
        <v>537</v>
      </c>
      <c r="F3323" t="s">
        <v>8219</v>
      </c>
      <c r="G3323" t="s">
        <v>8224</v>
      </c>
      <c r="H3323" t="s">
        <v>8246</v>
      </c>
      <c r="I3323" s="7">
        <v>1413431940</v>
      </c>
      <c r="J3323" s="7">
        <v>1412216665</v>
      </c>
      <c r="K3323" t="b">
        <v>0</v>
      </c>
      <c r="L3323">
        <v>15</v>
      </c>
      <c r="M3323" t="b">
        <v>1</v>
      </c>
      <c r="N3323" s="7" t="s">
        <v>8320</v>
      </c>
      <c r="O3323" s="7" t="s">
        <v>8321</v>
      </c>
      <c r="P3323">
        <v>108</v>
      </c>
      <c r="Q3323" s="6">
        <f>E3323/Table1_2[[#This Row],[backers_count]]</f>
        <v>35.799999999999997</v>
      </c>
    </row>
    <row r="3324" spans="1:17" x14ac:dyDescent="0.35">
      <c r="A3324">
        <v>3322</v>
      </c>
      <c r="B3324" t="s">
        <v>3322</v>
      </c>
      <c r="C3324" t="s">
        <v>7432</v>
      </c>
      <c r="D3324" s="6">
        <v>3300</v>
      </c>
      <c r="E3324" s="6">
        <v>3350</v>
      </c>
      <c r="F3324" t="s">
        <v>8219</v>
      </c>
      <c r="G3324" t="s">
        <v>8224</v>
      </c>
      <c r="H3324" t="s">
        <v>8246</v>
      </c>
      <c r="I3324" s="7">
        <v>1466567700</v>
      </c>
      <c r="J3324" s="7">
        <v>1464653696</v>
      </c>
      <c r="K3324" t="b">
        <v>0</v>
      </c>
      <c r="L3324">
        <v>23</v>
      </c>
      <c r="M3324" t="b">
        <v>1</v>
      </c>
      <c r="N3324" s="7" t="s">
        <v>8320</v>
      </c>
      <c r="O3324" s="7" t="s">
        <v>8321</v>
      </c>
      <c r="P3324">
        <v>102</v>
      </c>
      <c r="Q3324" s="6">
        <f>E3324/Table1_2[[#This Row],[backers_count]]</f>
        <v>145.65217391304347</v>
      </c>
    </row>
    <row r="3325" spans="1:17" x14ac:dyDescent="0.35">
      <c r="A3325">
        <v>3323</v>
      </c>
      <c r="B3325" t="s">
        <v>3323</v>
      </c>
      <c r="C3325" t="s">
        <v>7433</v>
      </c>
      <c r="D3325" s="6">
        <v>1000</v>
      </c>
      <c r="E3325" s="6">
        <v>1259</v>
      </c>
      <c r="F3325" t="s">
        <v>8219</v>
      </c>
      <c r="G3325" t="s">
        <v>8225</v>
      </c>
      <c r="H3325" t="s">
        <v>8247</v>
      </c>
      <c r="I3325" s="7">
        <v>1474793208</v>
      </c>
      <c r="J3325" s="7">
        <v>1472201208</v>
      </c>
      <c r="K3325" t="b">
        <v>0</v>
      </c>
      <c r="L3325">
        <v>49</v>
      </c>
      <c r="M3325" t="b">
        <v>1</v>
      </c>
      <c r="N3325" s="7" t="s">
        <v>8320</v>
      </c>
      <c r="O3325" s="7" t="s">
        <v>8321</v>
      </c>
      <c r="P3325">
        <v>126</v>
      </c>
      <c r="Q3325" s="6">
        <f>E3325/Table1_2[[#This Row],[backers_count]]</f>
        <v>25.693877551020407</v>
      </c>
    </row>
    <row r="3326" spans="1:17" x14ac:dyDescent="0.35">
      <c r="A3326">
        <v>3324</v>
      </c>
      <c r="B3326" t="s">
        <v>3324</v>
      </c>
      <c r="C3326" t="s">
        <v>7434</v>
      </c>
      <c r="D3326" s="6">
        <v>1500</v>
      </c>
      <c r="E3326" s="6">
        <v>1525</v>
      </c>
      <c r="F3326" t="s">
        <v>8219</v>
      </c>
      <c r="G3326" t="s">
        <v>8241</v>
      </c>
      <c r="H3326" t="s">
        <v>8249</v>
      </c>
      <c r="I3326" s="7">
        <v>1465135190</v>
      </c>
      <c r="J3326" s="7">
        <v>1463925590</v>
      </c>
      <c r="K3326" t="b">
        <v>0</v>
      </c>
      <c r="L3326">
        <v>10</v>
      </c>
      <c r="M3326" t="b">
        <v>1</v>
      </c>
      <c r="N3326" s="7" t="s">
        <v>8320</v>
      </c>
      <c r="O3326" s="7" t="s">
        <v>8321</v>
      </c>
      <c r="P3326">
        <v>102</v>
      </c>
      <c r="Q3326" s="6">
        <f>E3326/Table1_2[[#This Row],[backers_count]]</f>
        <v>152.5</v>
      </c>
    </row>
    <row r="3327" spans="1:17" x14ac:dyDescent="0.35">
      <c r="A3327">
        <v>3325</v>
      </c>
      <c r="B3327" t="s">
        <v>3325</v>
      </c>
      <c r="C3327" t="s">
        <v>7435</v>
      </c>
      <c r="D3327" s="6">
        <v>400</v>
      </c>
      <c r="E3327" s="6">
        <v>450</v>
      </c>
      <c r="F3327" t="s">
        <v>8219</v>
      </c>
      <c r="G3327" t="s">
        <v>8225</v>
      </c>
      <c r="H3327" t="s">
        <v>8247</v>
      </c>
      <c r="I3327" s="7">
        <v>1428256277</v>
      </c>
      <c r="J3327" s="7">
        <v>1425235877</v>
      </c>
      <c r="K3327" t="b">
        <v>0</v>
      </c>
      <c r="L3327">
        <v>15</v>
      </c>
      <c r="M3327" t="b">
        <v>1</v>
      </c>
      <c r="N3327" s="7" t="s">
        <v>8320</v>
      </c>
      <c r="O3327" s="7" t="s">
        <v>8321</v>
      </c>
      <c r="P3327">
        <v>113</v>
      </c>
      <c r="Q3327" s="6">
        <f>E3327/Table1_2[[#This Row],[backers_count]]</f>
        <v>30</v>
      </c>
    </row>
    <row r="3328" spans="1:17" x14ac:dyDescent="0.35">
      <c r="A3328">
        <v>3326</v>
      </c>
      <c r="B3328" t="s">
        <v>3326</v>
      </c>
      <c r="C3328" t="s">
        <v>7436</v>
      </c>
      <c r="D3328" s="6">
        <v>8000</v>
      </c>
      <c r="E3328" s="6">
        <v>8110</v>
      </c>
      <c r="F3328" t="s">
        <v>8219</v>
      </c>
      <c r="G3328" t="s">
        <v>8224</v>
      </c>
      <c r="H3328" t="s">
        <v>8246</v>
      </c>
      <c r="I3328" s="7">
        <v>1425830905</v>
      </c>
      <c r="J3328" s="7">
        <v>1423242505</v>
      </c>
      <c r="K3328" t="b">
        <v>0</v>
      </c>
      <c r="L3328">
        <v>57</v>
      </c>
      <c r="M3328" t="b">
        <v>1</v>
      </c>
      <c r="N3328" s="7" t="s">
        <v>8320</v>
      </c>
      <c r="O3328" s="7" t="s">
        <v>8321</v>
      </c>
      <c r="P3328">
        <v>102</v>
      </c>
      <c r="Q3328" s="6">
        <f>E3328/Table1_2[[#This Row],[backers_count]]</f>
        <v>142.28070175438597</v>
      </c>
    </row>
    <row r="3329" spans="1:17" x14ac:dyDescent="0.35">
      <c r="A3329">
        <v>3327</v>
      </c>
      <c r="B3329" t="s">
        <v>3327</v>
      </c>
      <c r="C3329" t="s">
        <v>7437</v>
      </c>
      <c r="D3329" s="6">
        <v>800</v>
      </c>
      <c r="E3329" s="6">
        <v>810</v>
      </c>
      <c r="F3329" t="s">
        <v>8219</v>
      </c>
      <c r="G3329" t="s">
        <v>8225</v>
      </c>
      <c r="H3329" t="s">
        <v>8247</v>
      </c>
      <c r="I3329" s="7">
        <v>1462697966</v>
      </c>
      <c r="J3329" s="7">
        <v>1460105966</v>
      </c>
      <c r="K3329" t="b">
        <v>0</v>
      </c>
      <c r="L3329">
        <v>33</v>
      </c>
      <c r="M3329" t="b">
        <v>1</v>
      </c>
      <c r="N3329" s="7" t="s">
        <v>8320</v>
      </c>
      <c r="O3329" s="7" t="s">
        <v>8321</v>
      </c>
      <c r="P3329">
        <v>102</v>
      </c>
      <c r="Q3329" s="6">
        <f>E3329/Table1_2[[#This Row],[backers_count]]</f>
        <v>24.545454545454547</v>
      </c>
    </row>
    <row r="3330" spans="1:17" x14ac:dyDescent="0.35">
      <c r="A3330">
        <v>3328</v>
      </c>
      <c r="B3330" t="s">
        <v>3328</v>
      </c>
      <c r="C3330" t="s">
        <v>7438</v>
      </c>
      <c r="D3330" s="6">
        <v>1800</v>
      </c>
      <c r="E3330" s="6">
        <v>2635</v>
      </c>
      <c r="F3330" t="s">
        <v>8219</v>
      </c>
      <c r="G3330" t="s">
        <v>8224</v>
      </c>
      <c r="H3330" t="s">
        <v>8246</v>
      </c>
      <c r="I3330" s="7">
        <v>1404522000</v>
      </c>
      <c r="J3330" s="7">
        <v>1404308883</v>
      </c>
      <c r="K3330" t="b">
        <v>0</v>
      </c>
      <c r="L3330">
        <v>9</v>
      </c>
      <c r="M3330" t="b">
        <v>1</v>
      </c>
      <c r="N3330" s="7" t="s">
        <v>8320</v>
      </c>
      <c r="O3330" s="7" t="s">
        <v>8321</v>
      </c>
      <c r="P3330">
        <v>147</v>
      </c>
      <c r="Q3330" s="6">
        <f>E3330/Table1_2[[#This Row],[backers_count]]</f>
        <v>292.77777777777777</v>
      </c>
    </row>
    <row r="3331" spans="1:17" x14ac:dyDescent="0.35">
      <c r="A3331">
        <v>3329</v>
      </c>
      <c r="B3331" t="s">
        <v>3329</v>
      </c>
      <c r="C3331" t="s">
        <v>7439</v>
      </c>
      <c r="D3331" s="6">
        <v>1000</v>
      </c>
      <c r="E3331" s="6">
        <v>1168</v>
      </c>
      <c r="F3331" t="s">
        <v>8219</v>
      </c>
      <c r="G3331" t="s">
        <v>8225</v>
      </c>
      <c r="H3331" t="s">
        <v>8247</v>
      </c>
      <c r="I3331" s="7">
        <v>1406502000</v>
      </c>
      <c r="J3331" s="7">
        <v>1405583108</v>
      </c>
      <c r="K3331" t="b">
        <v>0</v>
      </c>
      <c r="L3331">
        <v>26</v>
      </c>
      <c r="M3331" t="b">
        <v>1</v>
      </c>
      <c r="N3331" s="7" t="s">
        <v>8320</v>
      </c>
      <c r="O3331" s="7" t="s">
        <v>8321</v>
      </c>
      <c r="P3331">
        <v>117</v>
      </c>
      <c r="Q3331" s="6">
        <f>E3331/Table1_2[[#This Row],[backers_count]]</f>
        <v>44.92307692307692</v>
      </c>
    </row>
    <row r="3332" spans="1:17" x14ac:dyDescent="0.35">
      <c r="A3332">
        <v>3330</v>
      </c>
      <c r="B3332" t="s">
        <v>3330</v>
      </c>
      <c r="C3332" t="s">
        <v>7440</v>
      </c>
      <c r="D3332" s="6">
        <v>1500</v>
      </c>
      <c r="E3332" s="6">
        <v>1594</v>
      </c>
      <c r="F3332" t="s">
        <v>8219</v>
      </c>
      <c r="G3332" t="s">
        <v>8225</v>
      </c>
      <c r="H3332" t="s">
        <v>8247</v>
      </c>
      <c r="I3332" s="7">
        <v>1427919468</v>
      </c>
      <c r="J3332" s="7">
        <v>1425331068</v>
      </c>
      <c r="K3332" t="b">
        <v>0</v>
      </c>
      <c r="L3332">
        <v>69</v>
      </c>
      <c r="M3332" t="b">
        <v>1</v>
      </c>
      <c r="N3332" s="7" t="s">
        <v>8320</v>
      </c>
      <c r="O3332" s="7" t="s">
        <v>8321</v>
      </c>
      <c r="P3332">
        <v>107</v>
      </c>
      <c r="Q3332" s="6">
        <f>E3332/Table1_2[[#This Row],[backers_count]]</f>
        <v>23.10144927536232</v>
      </c>
    </row>
    <row r="3333" spans="1:17" x14ac:dyDescent="0.35">
      <c r="A3333">
        <v>3331</v>
      </c>
      <c r="B3333" t="s">
        <v>3331</v>
      </c>
      <c r="C3333" t="s">
        <v>7441</v>
      </c>
      <c r="D3333" s="6">
        <v>5000</v>
      </c>
      <c r="E3333" s="6">
        <v>5226</v>
      </c>
      <c r="F3333" t="s">
        <v>8219</v>
      </c>
      <c r="G3333" t="s">
        <v>8224</v>
      </c>
      <c r="H3333" t="s">
        <v>8246</v>
      </c>
      <c r="I3333" s="7">
        <v>1444149886</v>
      </c>
      <c r="J3333" s="7">
        <v>1441125886</v>
      </c>
      <c r="K3333" t="b">
        <v>0</v>
      </c>
      <c r="L3333">
        <v>65</v>
      </c>
      <c r="M3333" t="b">
        <v>1</v>
      </c>
      <c r="N3333" s="7" t="s">
        <v>8320</v>
      </c>
      <c r="O3333" s="7" t="s">
        <v>8321</v>
      </c>
      <c r="P3333">
        <v>105</v>
      </c>
      <c r="Q3333" s="6">
        <f>E3333/Table1_2[[#This Row],[backers_count]]</f>
        <v>80.400000000000006</v>
      </c>
    </row>
    <row r="3334" spans="1:17" x14ac:dyDescent="0.35">
      <c r="A3334">
        <v>3332</v>
      </c>
      <c r="B3334" t="s">
        <v>3332</v>
      </c>
      <c r="C3334" t="s">
        <v>7442</v>
      </c>
      <c r="D3334" s="6">
        <v>6000</v>
      </c>
      <c r="E3334" s="6">
        <v>6000</v>
      </c>
      <c r="F3334" t="s">
        <v>8219</v>
      </c>
      <c r="G3334" t="s">
        <v>8224</v>
      </c>
      <c r="H3334" t="s">
        <v>8246</v>
      </c>
      <c r="I3334" s="7">
        <v>1405802330</v>
      </c>
      <c r="J3334" s="7">
        <v>1403210330</v>
      </c>
      <c r="K3334" t="b">
        <v>0</v>
      </c>
      <c r="L3334">
        <v>83</v>
      </c>
      <c r="M3334" t="b">
        <v>1</v>
      </c>
      <c r="N3334" s="7" t="s">
        <v>8320</v>
      </c>
      <c r="O3334" s="7" t="s">
        <v>8321</v>
      </c>
      <c r="P3334">
        <v>100</v>
      </c>
      <c r="Q3334" s="6">
        <f>E3334/Table1_2[[#This Row],[backers_count]]</f>
        <v>72.289156626506028</v>
      </c>
    </row>
    <row r="3335" spans="1:17" x14ac:dyDescent="0.35">
      <c r="A3335">
        <v>3333</v>
      </c>
      <c r="B3335" t="s">
        <v>3333</v>
      </c>
      <c r="C3335" t="s">
        <v>7443</v>
      </c>
      <c r="D3335" s="6">
        <v>3500</v>
      </c>
      <c r="E3335" s="6">
        <v>3660</v>
      </c>
      <c r="F3335" t="s">
        <v>8219</v>
      </c>
      <c r="G3335" t="s">
        <v>8224</v>
      </c>
      <c r="H3335" t="s">
        <v>8246</v>
      </c>
      <c r="I3335" s="7">
        <v>1434384880</v>
      </c>
      <c r="J3335" s="7">
        <v>1432484080</v>
      </c>
      <c r="K3335" t="b">
        <v>0</v>
      </c>
      <c r="L3335">
        <v>111</v>
      </c>
      <c r="M3335" t="b">
        <v>1</v>
      </c>
      <c r="N3335" s="7" t="s">
        <v>8320</v>
      </c>
      <c r="O3335" s="7" t="s">
        <v>8321</v>
      </c>
      <c r="P3335">
        <v>105</v>
      </c>
      <c r="Q3335" s="6">
        <f>E3335/Table1_2[[#This Row],[backers_count]]</f>
        <v>32.972972972972975</v>
      </c>
    </row>
    <row r="3336" spans="1:17" x14ac:dyDescent="0.35">
      <c r="A3336">
        <v>3334</v>
      </c>
      <c r="B3336" t="s">
        <v>3334</v>
      </c>
      <c r="C3336" t="s">
        <v>7444</v>
      </c>
      <c r="D3336" s="6">
        <v>3871</v>
      </c>
      <c r="E3336" s="6">
        <v>5366</v>
      </c>
      <c r="F3336" t="s">
        <v>8219</v>
      </c>
      <c r="G3336" t="s">
        <v>8224</v>
      </c>
      <c r="H3336" t="s">
        <v>8246</v>
      </c>
      <c r="I3336" s="7">
        <v>1438259422</v>
      </c>
      <c r="J3336" s="7">
        <v>1435667422</v>
      </c>
      <c r="K3336" t="b">
        <v>0</v>
      </c>
      <c r="L3336">
        <v>46</v>
      </c>
      <c r="M3336" t="b">
        <v>1</v>
      </c>
      <c r="N3336" s="7" t="s">
        <v>8320</v>
      </c>
      <c r="O3336" s="7" t="s">
        <v>8321</v>
      </c>
      <c r="P3336">
        <v>139</v>
      </c>
      <c r="Q3336" s="6">
        <f>E3336/Table1_2[[#This Row],[backers_count]]</f>
        <v>116.65217391304348</v>
      </c>
    </row>
    <row r="3337" spans="1:17" x14ac:dyDescent="0.35">
      <c r="A3337">
        <v>3335</v>
      </c>
      <c r="B3337" t="s">
        <v>3335</v>
      </c>
      <c r="C3337" t="s">
        <v>7445</v>
      </c>
      <c r="D3337" s="6">
        <v>5000</v>
      </c>
      <c r="E3337" s="6">
        <v>5016</v>
      </c>
      <c r="F3337" t="s">
        <v>8219</v>
      </c>
      <c r="G3337" t="s">
        <v>8225</v>
      </c>
      <c r="H3337" t="s">
        <v>8247</v>
      </c>
      <c r="I3337" s="7">
        <v>1407106800</v>
      </c>
      <c r="J3337" s="7">
        <v>1404749446</v>
      </c>
      <c r="K3337" t="b">
        <v>0</v>
      </c>
      <c r="L3337">
        <v>63</v>
      </c>
      <c r="M3337" t="b">
        <v>1</v>
      </c>
      <c r="N3337" s="7" t="s">
        <v>8320</v>
      </c>
      <c r="O3337" s="7" t="s">
        <v>8321</v>
      </c>
      <c r="P3337">
        <v>101</v>
      </c>
      <c r="Q3337" s="6">
        <f>E3337/Table1_2[[#This Row],[backers_count]]</f>
        <v>79.61904761904762</v>
      </c>
    </row>
    <row r="3338" spans="1:17" x14ac:dyDescent="0.35">
      <c r="A3338">
        <v>3336</v>
      </c>
      <c r="B3338" t="s">
        <v>3336</v>
      </c>
      <c r="C3338" t="s">
        <v>7446</v>
      </c>
      <c r="D3338" s="6">
        <v>250</v>
      </c>
      <c r="E3338" s="6">
        <v>250</v>
      </c>
      <c r="F3338" t="s">
        <v>8219</v>
      </c>
      <c r="G3338" t="s">
        <v>8225</v>
      </c>
      <c r="H3338" t="s">
        <v>8247</v>
      </c>
      <c r="I3338" s="7">
        <v>1459845246</v>
      </c>
      <c r="J3338" s="7">
        <v>1457429646</v>
      </c>
      <c r="K3338" t="b">
        <v>0</v>
      </c>
      <c r="L3338">
        <v>9</v>
      </c>
      <c r="M3338" t="b">
        <v>1</v>
      </c>
      <c r="N3338" s="7" t="s">
        <v>8320</v>
      </c>
      <c r="O3338" s="7" t="s">
        <v>8321</v>
      </c>
      <c r="P3338">
        <v>100</v>
      </c>
      <c r="Q3338" s="6">
        <f>E3338/Table1_2[[#This Row],[backers_count]]</f>
        <v>27.777777777777779</v>
      </c>
    </row>
    <row r="3339" spans="1:17" x14ac:dyDescent="0.35">
      <c r="A3339">
        <v>3337</v>
      </c>
      <c r="B3339" t="s">
        <v>3337</v>
      </c>
      <c r="C3339" t="s">
        <v>7447</v>
      </c>
      <c r="D3339" s="6">
        <v>2500</v>
      </c>
      <c r="E3339" s="6">
        <v>2755</v>
      </c>
      <c r="F3339" t="s">
        <v>8219</v>
      </c>
      <c r="G3339" t="s">
        <v>8225</v>
      </c>
      <c r="H3339" t="s">
        <v>8247</v>
      </c>
      <c r="I3339" s="7">
        <v>1412974800</v>
      </c>
      <c r="J3339" s="7">
        <v>1411109167</v>
      </c>
      <c r="K3339" t="b">
        <v>0</v>
      </c>
      <c r="L3339">
        <v>34</v>
      </c>
      <c r="M3339" t="b">
        <v>1</v>
      </c>
      <c r="N3339" s="7" t="s">
        <v>8320</v>
      </c>
      <c r="O3339" s="7" t="s">
        <v>8321</v>
      </c>
      <c r="P3339">
        <v>111</v>
      </c>
      <c r="Q3339" s="6">
        <f>E3339/Table1_2[[#This Row],[backers_count]]</f>
        <v>81.029411764705884</v>
      </c>
    </row>
    <row r="3340" spans="1:17" x14ac:dyDescent="0.35">
      <c r="A3340">
        <v>3338</v>
      </c>
      <c r="B3340" t="s">
        <v>3338</v>
      </c>
      <c r="C3340" t="s">
        <v>7448</v>
      </c>
      <c r="D3340" s="6">
        <v>15000</v>
      </c>
      <c r="E3340" s="6">
        <v>15327</v>
      </c>
      <c r="F3340" t="s">
        <v>8219</v>
      </c>
      <c r="G3340" t="s">
        <v>8224</v>
      </c>
      <c r="H3340" t="s">
        <v>8246</v>
      </c>
      <c r="I3340" s="7">
        <v>1487944080</v>
      </c>
      <c r="J3340" s="7">
        <v>1486129680</v>
      </c>
      <c r="K3340" t="b">
        <v>0</v>
      </c>
      <c r="L3340">
        <v>112</v>
      </c>
      <c r="M3340" t="b">
        <v>1</v>
      </c>
      <c r="N3340" s="7" t="s">
        <v>8320</v>
      </c>
      <c r="O3340" s="7" t="s">
        <v>8321</v>
      </c>
      <c r="P3340">
        <v>103</v>
      </c>
      <c r="Q3340" s="6">
        <f>E3340/Table1_2[[#This Row],[backers_count]]</f>
        <v>136.84821428571428</v>
      </c>
    </row>
    <row r="3341" spans="1:17" x14ac:dyDescent="0.35">
      <c r="A3341">
        <v>3339</v>
      </c>
      <c r="B3341" t="s">
        <v>3339</v>
      </c>
      <c r="C3341" t="s">
        <v>7449</v>
      </c>
      <c r="D3341" s="6">
        <v>8000</v>
      </c>
      <c r="E3341" s="6">
        <v>8348</v>
      </c>
      <c r="F3341" t="s">
        <v>8219</v>
      </c>
      <c r="G3341" t="s">
        <v>8224</v>
      </c>
      <c r="H3341" t="s">
        <v>8246</v>
      </c>
      <c r="I3341" s="7">
        <v>1469721518</v>
      </c>
      <c r="J3341" s="7">
        <v>1467129518</v>
      </c>
      <c r="K3341" t="b">
        <v>0</v>
      </c>
      <c r="L3341">
        <v>47</v>
      </c>
      <c r="M3341" t="b">
        <v>1</v>
      </c>
      <c r="N3341" s="7" t="s">
        <v>8320</v>
      </c>
      <c r="O3341" s="7" t="s">
        <v>8321</v>
      </c>
      <c r="P3341">
        <v>105</v>
      </c>
      <c r="Q3341" s="6">
        <f>E3341/Table1_2[[#This Row],[backers_count]]</f>
        <v>177.61702127659575</v>
      </c>
    </row>
    <row r="3342" spans="1:17" x14ac:dyDescent="0.35">
      <c r="A3342">
        <v>3340</v>
      </c>
      <c r="B3342" t="s">
        <v>3340</v>
      </c>
      <c r="C3342" t="s">
        <v>7450</v>
      </c>
      <c r="D3342" s="6">
        <v>3000</v>
      </c>
      <c r="E3342" s="6">
        <v>4145</v>
      </c>
      <c r="F3342" t="s">
        <v>8219</v>
      </c>
      <c r="G3342" t="s">
        <v>8224</v>
      </c>
      <c r="H3342" t="s">
        <v>8246</v>
      </c>
      <c r="I3342" s="7">
        <v>1481066554</v>
      </c>
      <c r="J3342" s="7">
        <v>1478906554</v>
      </c>
      <c r="K3342" t="b">
        <v>0</v>
      </c>
      <c r="L3342">
        <v>38</v>
      </c>
      <c r="M3342" t="b">
        <v>1</v>
      </c>
      <c r="N3342" s="7" t="s">
        <v>8320</v>
      </c>
      <c r="O3342" s="7" t="s">
        <v>8321</v>
      </c>
      <c r="P3342">
        <v>139</v>
      </c>
      <c r="Q3342" s="6">
        <f>E3342/Table1_2[[#This Row],[backers_count]]</f>
        <v>109.07894736842105</v>
      </c>
    </row>
    <row r="3343" spans="1:17" x14ac:dyDescent="0.35">
      <c r="A3343">
        <v>3341</v>
      </c>
      <c r="B3343" t="s">
        <v>3341</v>
      </c>
      <c r="C3343" t="s">
        <v>7451</v>
      </c>
      <c r="D3343" s="6">
        <v>3350</v>
      </c>
      <c r="E3343" s="6">
        <v>3350</v>
      </c>
      <c r="F3343" t="s">
        <v>8219</v>
      </c>
      <c r="G3343" t="s">
        <v>8225</v>
      </c>
      <c r="H3343" t="s">
        <v>8247</v>
      </c>
      <c r="I3343" s="7">
        <v>1465750800</v>
      </c>
      <c r="J3343" s="7">
        <v>1463771421</v>
      </c>
      <c r="K3343" t="b">
        <v>0</v>
      </c>
      <c r="L3343">
        <v>28</v>
      </c>
      <c r="M3343" t="b">
        <v>1</v>
      </c>
      <c r="N3343" s="7" t="s">
        <v>8320</v>
      </c>
      <c r="O3343" s="7" t="s">
        <v>8321</v>
      </c>
      <c r="P3343">
        <v>100</v>
      </c>
      <c r="Q3343" s="6">
        <f>E3343/Table1_2[[#This Row],[backers_count]]</f>
        <v>119.64285714285714</v>
      </c>
    </row>
    <row r="3344" spans="1:17" x14ac:dyDescent="0.35">
      <c r="A3344">
        <v>3342</v>
      </c>
      <c r="B3344" t="s">
        <v>3342</v>
      </c>
      <c r="C3344" t="s">
        <v>7452</v>
      </c>
      <c r="D3344" s="6">
        <v>6000</v>
      </c>
      <c r="E3344" s="6">
        <v>6100</v>
      </c>
      <c r="F3344" t="s">
        <v>8219</v>
      </c>
      <c r="G3344" t="s">
        <v>8224</v>
      </c>
      <c r="H3344" t="s">
        <v>8246</v>
      </c>
      <c r="I3344" s="7">
        <v>1427864340</v>
      </c>
      <c r="J3344" s="7">
        <v>1425020810</v>
      </c>
      <c r="K3344" t="b">
        <v>0</v>
      </c>
      <c r="L3344">
        <v>78</v>
      </c>
      <c r="M3344" t="b">
        <v>1</v>
      </c>
      <c r="N3344" s="7" t="s">
        <v>8320</v>
      </c>
      <c r="O3344" s="7" t="s">
        <v>8321</v>
      </c>
      <c r="P3344">
        <v>102</v>
      </c>
      <c r="Q3344" s="6">
        <f>E3344/Table1_2[[#This Row],[backers_count]]</f>
        <v>78.205128205128204</v>
      </c>
    </row>
    <row r="3345" spans="1:17" x14ac:dyDescent="0.35">
      <c r="A3345">
        <v>3343</v>
      </c>
      <c r="B3345" t="s">
        <v>3343</v>
      </c>
      <c r="C3345" t="s">
        <v>7453</v>
      </c>
      <c r="D3345" s="6">
        <v>700</v>
      </c>
      <c r="E3345" s="6">
        <v>1200</v>
      </c>
      <c r="F3345" t="s">
        <v>8219</v>
      </c>
      <c r="G3345" t="s">
        <v>8225</v>
      </c>
      <c r="H3345" t="s">
        <v>8247</v>
      </c>
      <c r="I3345" s="7">
        <v>1460553480</v>
      </c>
      <c r="J3345" s="7">
        <v>1458770384</v>
      </c>
      <c r="K3345" t="b">
        <v>0</v>
      </c>
      <c r="L3345">
        <v>23</v>
      </c>
      <c r="M3345" t="b">
        <v>1</v>
      </c>
      <c r="N3345" s="7" t="s">
        <v>8320</v>
      </c>
      <c r="O3345" s="7" t="s">
        <v>8321</v>
      </c>
      <c r="P3345">
        <v>172</v>
      </c>
      <c r="Q3345" s="6">
        <f>E3345/Table1_2[[#This Row],[backers_count]]</f>
        <v>52.173913043478258</v>
      </c>
    </row>
    <row r="3346" spans="1:17" x14ac:dyDescent="0.35">
      <c r="A3346">
        <v>3344</v>
      </c>
      <c r="B3346" t="s">
        <v>3344</v>
      </c>
      <c r="C3346" t="s">
        <v>7454</v>
      </c>
      <c r="D3346" s="6">
        <v>4500</v>
      </c>
      <c r="E3346" s="6">
        <v>4565</v>
      </c>
      <c r="F3346" t="s">
        <v>8219</v>
      </c>
      <c r="G3346" t="s">
        <v>8224</v>
      </c>
      <c r="H3346" t="s">
        <v>8246</v>
      </c>
      <c r="I3346" s="7">
        <v>1409374093</v>
      </c>
      <c r="J3346" s="7">
        <v>1406782093</v>
      </c>
      <c r="K3346" t="b">
        <v>0</v>
      </c>
      <c r="L3346">
        <v>40</v>
      </c>
      <c r="M3346" t="b">
        <v>1</v>
      </c>
      <c r="N3346" s="7" t="s">
        <v>8320</v>
      </c>
      <c r="O3346" s="7" t="s">
        <v>8321</v>
      </c>
      <c r="P3346">
        <v>102</v>
      </c>
      <c r="Q3346" s="6">
        <f>E3346/Table1_2[[#This Row],[backers_count]]</f>
        <v>114.125</v>
      </c>
    </row>
    <row r="3347" spans="1:17" x14ac:dyDescent="0.35">
      <c r="A3347">
        <v>3345</v>
      </c>
      <c r="B3347" t="s">
        <v>3345</v>
      </c>
      <c r="C3347" t="s">
        <v>7455</v>
      </c>
      <c r="D3347" s="6">
        <v>500</v>
      </c>
      <c r="E3347" s="6">
        <v>650</v>
      </c>
      <c r="F3347" t="s">
        <v>8219</v>
      </c>
      <c r="G3347" t="s">
        <v>8224</v>
      </c>
      <c r="H3347" t="s">
        <v>8246</v>
      </c>
      <c r="I3347" s="7">
        <v>1429317420</v>
      </c>
      <c r="J3347" s="7">
        <v>1424226768</v>
      </c>
      <c r="K3347" t="b">
        <v>0</v>
      </c>
      <c r="L3347">
        <v>13</v>
      </c>
      <c r="M3347" t="b">
        <v>1</v>
      </c>
      <c r="N3347" s="7" t="s">
        <v>8320</v>
      </c>
      <c r="O3347" s="7" t="s">
        <v>8321</v>
      </c>
      <c r="P3347">
        <v>130</v>
      </c>
      <c r="Q3347" s="6">
        <f>E3347/Table1_2[[#This Row],[backers_count]]</f>
        <v>50</v>
      </c>
    </row>
    <row r="3348" spans="1:17" x14ac:dyDescent="0.35">
      <c r="A3348">
        <v>3346</v>
      </c>
      <c r="B3348" t="s">
        <v>3346</v>
      </c>
      <c r="C3348" t="s">
        <v>7456</v>
      </c>
      <c r="D3348" s="6">
        <v>1500</v>
      </c>
      <c r="E3348" s="6">
        <v>1650</v>
      </c>
      <c r="F3348" t="s">
        <v>8219</v>
      </c>
      <c r="G3348" t="s">
        <v>8224</v>
      </c>
      <c r="H3348" t="s">
        <v>8246</v>
      </c>
      <c r="I3348" s="7">
        <v>1424910910</v>
      </c>
      <c r="J3348" s="7">
        <v>1424306110</v>
      </c>
      <c r="K3348" t="b">
        <v>0</v>
      </c>
      <c r="L3348">
        <v>18</v>
      </c>
      <c r="M3348" t="b">
        <v>1</v>
      </c>
      <c r="N3348" s="7" t="s">
        <v>8320</v>
      </c>
      <c r="O3348" s="7" t="s">
        <v>8321</v>
      </c>
      <c r="P3348">
        <v>111</v>
      </c>
      <c r="Q3348" s="6">
        <f>E3348/Table1_2[[#This Row],[backers_count]]</f>
        <v>91.666666666666671</v>
      </c>
    </row>
    <row r="3349" spans="1:17" x14ac:dyDescent="0.35">
      <c r="A3349">
        <v>3347</v>
      </c>
      <c r="B3349" t="s">
        <v>3347</v>
      </c>
      <c r="C3349" t="s">
        <v>7457</v>
      </c>
      <c r="D3349" s="6">
        <v>2000</v>
      </c>
      <c r="E3349" s="6">
        <v>2389</v>
      </c>
      <c r="F3349" t="s">
        <v>8219</v>
      </c>
      <c r="G3349" t="s">
        <v>8225</v>
      </c>
      <c r="H3349" t="s">
        <v>8247</v>
      </c>
      <c r="I3349" s="7">
        <v>1462741200</v>
      </c>
      <c r="J3349" s="7">
        <v>1461503654</v>
      </c>
      <c r="K3349" t="b">
        <v>0</v>
      </c>
      <c r="L3349">
        <v>22</v>
      </c>
      <c r="M3349" t="b">
        <v>1</v>
      </c>
      <c r="N3349" s="7" t="s">
        <v>8320</v>
      </c>
      <c r="O3349" s="7" t="s">
        <v>8321</v>
      </c>
      <c r="P3349">
        <v>120</v>
      </c>
      <c r="Q3349" s="6">
        <f>E3349/Table1_2[[#This Row],[backers_count]]</f>
        <v>108.59090909090909</v>
      </c>
    </row>
    <row r="3350" spans="1:17" x14ac:dyDescent="0.35">
      <c r="A3350">
        <v>3348</v>
      </c>
      <c r="B3350" t="s">
        <v>3266</v>
      </c>
      <c r="C3350" t="s">
        <v>7458</v>
      </c>
      <c r="D3350" s="6">
        <v>5500</v>
      </c>
      <c r="E3350" s="6">
        <v>5516</v>
      </c>
      <c r="F3350" t="s">
        <v>8219</v>
      </c>
      <c r="G3350" t="s">
        <v>8224</v>
      </c>
      <c r="H3350" t="s">
        <v>8246</v>
      </c>
      <c r="I3350" s="7">
        <v>1461988740</v>
      </c>
      <c r="J3350" s="7">
        <v>1459949080</v>
      </c>
      <c r="K3350" t="b">
        <v>0</v>
      </c>
      <c r="L3350">
        <v>79</v>
      </c>
      <c r="M3350" t="b">
        <v>1</v>
      </c>
      <c r="N3350" s="7" t="s">
        <v>8320</v>
      </c>
      <c r="O3350" s="7" t="s">
        <v>8321</v>
      </c>
      <c r="P3350">
        <v>101</v>
      </c>
      <c r="Q3350" s="6">
        <f>E3350/Table1_2[[#This Row],[backers_count]]</f>
        <v>69.822784810126578</v>
      </c>
    </row>
    <row r="3351" spans="1:17" x14ac:dyDescent="0.35">
      <c r="A3351">
        <v>3349</v>
      </c>
      <c r="B3351" t="s">
        <v>3348</v>
      </c>
      <c r="C3351" t="s">
        <v>7459</v>
      </c>
      <c r="D3351" s="6">
        <v>1000</v>
      </c>
      <c r="E3351" s="6">
        <v>1534</v>
      </c>
      <c r="F3351" t="s">
        <v>8219</v>
      </c>
      <c r="G3351" t="s">
        <v>8224</v>
      </c>
      <c r="H3351" t="s">
        <v>8246</v>
      </c>
      <c r="I3351" s="7">
        <v>1465837200</v>
      </c>
      <c r="J3351" s="7">
        <v>1463971172</v>
      </c>
      <c r="K3351" t="b">
        <v>0</v>
      </c>
      <c r="L3351">
        <v>14</v>
      </c>
      <c r="M3351" t="b">
        <v>1</v>
      </c>
      <c r="N3351" s="7" t="s">
        <v>8320</v>
      </c>
      <c r="O3351" s="7" t="s">
        <v>8321</v>
      </c>
      <c r="P3351">
        <v>154</v>
      </c>
      <c r="Q3351" s="6">
        <f>E3351/Table1_2[[#This Row],[backers_count]]</f>
        <v>109.57142857142857</v>
      </c>
    </row>
    <row r="3352" spans="1:17" x14ac:dyDescent="0.35">
      <c r="A3352">
        <v>3350</v>
      </c>
      <c r="B3352" t="s">
        <v>3349</v>
      </c>
      <c r="C3352" t="s">
        <v>7460</v>
      </c>
      <c r="D3352" s="6">
        <v>3500</v>
      </c>
      <c r="E3352" s="6">
        <v>3655</v>
      </c>
      <c r="F3352" t="s">
        <v>8219</v>
      </c>
      <c r="G3352" t="s">
        <v>8243</v>
      </c>
      <c r="H3352" t="s">
        <v>8249</v>
      </c>
      <c r="I3352" s="7">
        <v>1448838000</v>
      </c>
      <c r="J3352" s="7">
        <v>1445791811</v>
      </c>
      <c r="K3352" t="b">
        <v>0</v>
      </c>
      <c r="L3352">
        <v>51</v>
      </c>
      <c r="M3352" t="b">
        <v>1</v>
      </c>
      <c r="N3352" s="7" t="s">
        <v>8320</v>
      </c>
      <c r="O3352" s="7" t="s">
        <v>8321</v>
      </c>
      <c r="P3352">
        <v>105</v>
      </c>
      <c r="Q3352" s="6">
        <f>E3352/Table1_2[[#This Row],[backers_count]]</f>
        <v>71.666666666666671</v>
      </c>
    </row>
    <row r="3353" spans="1:17" x14ac:dyDescent="0.35">
      <c r="A3353">
        <v>3351</v>
      </c>
      <c r="B3353" t="s">
        <v>3350</v>
      </c>
      <c r="C3353" t="s">
        <v>7461</v>
      </c>
      <c r="D3353" s="6">
        <v>5000</v>
      </c>
      <c r="E3353" s="6">
        <v>5055</v>
      </c>
      <c r="F3353" t="s">
        <v>8219</v>
      </c>
      <c r="G3353" t="s">
        <v>8225</v>
      </c>
      <c r="H3353" t="s">
        <v>8247</v>
      </c>
      <c r="I3353" s="7">
        <v>1406113200</v>
      </c>
      <c r="J3353" s="7">
        <v>1402910965</v>
      </c>
      <c r="K3353" t="b">
        <v>0</v>
      </c>
      <c r="L3353">
        <v>54</v>
      </c>
      <c r="M3353" t="b">
        <v>1</v>
      </c>
      <c r="N3353" s="7" t="s">
        <v>8320</v>
      </c>
      <c r="O3353" s="7" t="s">
        <v>8321</v>
      </c>
      <c r="P3353">
        <v>102</v>
      </c>
      <c r="Q3353" s="6">
        <f>E3353/Table1_2[[#This Row],[backers_count]]</f>
        <v>93.611111111111114</v>
      </c>
    </row>
    <row r="3354" spans="1:17" x14ac:dyDescent="0.35">
      <c r="A3354">
        <v>3352</v>
      </c>
      <c r="B3354" t="s">
        <v>3351</v>
      </c>
      <c r="C3354" t="s">
        <v>7462</v>
      </c>
      <c r="D3354" s="6">
        <v>5000</v>
      </c>
      <c r="E3354" s="6">
        <v>5376</v>
      </c>
      <c r="F3354" t="s">
        <v>8219</v>
      </c>
      <c r="G3354" t="s">
        <v>8225</v>
      </c>
      <c r="H3354" t="s">
        <v>8247</v>
      </c>
      <c r="I3354" s="7">
        <v>1467414000</v>
      </c>
      <c r="J3354" s="7">
        <v>1462492178</v>
      </c>
      <c r="K3354" t="b">
        <v>0</v>
      </c>
      <c r="L3354">
        <v>70</v>
      </c>
      <c r="M3354" t="b">
        <v>1</v>
      </c>
      <c r="N3354" s="7" t="s">
        <v>8320</v>
      </c>
      <c r="O3354" s="7" t="s">
        <v>8321</v>
      </c>
      <c r="P3354">
        <v>108</v>
      </c>
      <c r="Q3354" s="6">
        <f>E3354/Table1_2[[#This Row],[backers_count]]</f>
        <v>76.8</v>
      </c>
    </row>
    <row r="3355" spans="1:17" x14ac:dyDescent="0.35">
      <c r="A3355">
        <v>3353</v>
      </c>
      <c r="B3355" t="s">
        <v>3352</v>
      </c>
      <c r="C3355" t="s">
        <v>7463</v>
      </c>
      <c r="D3355" s="6">
        <v>500</v>
      </c>
      <c r="E3355" s="6">
        <v>1575</v>
      </c>
      <c r="F3355" t="s">
        <v>8219</v>
      </c>
      <c r="G3355" t="s">
        <v>8225</v>
      </c>
      <c r="H3355" t="s">
        <v>8247</v>
      </c>
      <c r="I3355" s="7">
        <v>1462230000</v>
      </c>
      <c r="J3355" s="7">
        <v>1461061350</v>
      </c>
      <c r="K3355" t="b">
        <v>0</v>
      </c>
      <c r="L3355">
        <v>44</v>
      </c>
      <c r="M3355" t="b">
        <v>1</v>
      </c>
      <c r="N3355" s="7" t="s">
        <v>8320</v>
      </c>
      <c r="O3355" s="7" t="s">
        <v>8321</v>
      </c>
      <c r="P3355">
        <v>315</v>
      </c>
      <c r="Q3355" s="6">
        <f>E3355/Table1_2[[#This Row],[backers_count]]</f>
        <v>35.795454545454547</v>
      </c>
    </row>
    <row r="3356" spans="1:17" x14ac:dyDescent="0.35">
      <c r="A3356">
        <v>3354</v>
      </c>
      <c r="B3356" t="s">
        <v>3353</v>
      </c>
      <c r="C3356" t="s">
        <v>7464</v>
      </c>
      <c r="D3356" s="6">
        <v>3000</v>
      </c>
      <c r="E3356" s="6">
        <v>3058</v>
      </c>
      <c r="F3356" t="s">
        <v>8219</v>
      </c>
      <c r="G3356" t="s">
        <v>8224</v>
      </c>
      <c r="H3356" t="s">
        <v>8246</v>
      </c>
      <c r="I3356" s="7">
        <v>1446091260</v>
      </c>
      <c r="J3356" s="7">
        <v>1443029206</v>
      </c>
      <c r="K3356" t="b">
        <v>0</v>
      </c>
      <c r="L3356">
        <v>55</v>
      </c>
      <c r="M3356" t="b">
        <v>1</v>
      </c>
      <c r="N3356" s="7" t="s">
        <v>8320</v>
      </c>
      <c r="O3356" s="7" t="s">
        <v>8321</v>
      </c>
      <c r="P3356">
        <v>102</v>
      </c>
      <c r="Q3356" s="6">
        <f>E3356/Table1_2[[#This Row],[backers_count]]</f>
        <v>55.6</v>
      </c>
    </row>
    <row r="3357" spans="1:17" x14ac:dyDescent="0.35">
      <c r="A3357">
        <v>3355</v>
      </c>
      <c r="B3357" t="s">
        <v>3354</v>
      </c>
      <c r="C3357" t="s">
        <v>7465</v>
      </c>
      <c r="D3357" s="6">
        <v>1750</v>
      </c>
      <c r="E3357" s="6">
        <v>2210</v>
      </c>
      <c r="F3357" t="s">
        <v>8219</v>
      </c>
      <c r="G3357" t="s">
        <v>8225</v>
      </c>
      <c r="H3357" t="s">
        <v>8247</v>
      </c>
      <c r="I3357" s="7">
        <v>1462879020</v>
      </c>
      <c r="J3357" s="7">
        <v>1461941527</v>
      </c>
      <c r="K3357" t="b">
        <v>0</v>
      </c>
      <c r="L3357">
        <v>15</v>
      </c>
      <c r="M3357" t="b">
        <v>1</v>
      </c>
      <c r="N3357" s="7" t="s">
        <v>8320</v>
      </c>
      <c r="O3357" s="7" t="s">
        <v>8321</v>
      </c>
      <c r="P3357">
        <v>127</v>
      </c>
      <c r="Q3357" s="6">
        <f>E3357/Table1_2[[#This Row],[backers_count]]</f>
        <v>147.33333333333334</v>
      </c>
    </row>
    <row r="3358" spans="1:17" x14ac:dyDescent="0.35">
      <c r="A3358">
        <v>3356</v>
      </c>
      <c r="B3358" t="s">
        <v>3355</v>
      </c>
      <c r="C3358" t="s">
        <v>7466</v>
      </c>
      <c r="D3358" s="6">
        <v>1500</v>
      </c>
      <c r="E3358" s="6">
        <v>1521</v>
      </c>
      <c r="F3358" t="s">
        <v>8219</v>
      </c>
      <c r="G3358" t="s">
        <v>8225</v>
      </c>
      <c r="H3358" t="s">
        <v>8247</v>
      </c>
      <c r="I3358" s="7">
        <v>1468611272</v>
      </c>
      <c r="J3358" s="7">
        <v>1466019272</v>
      </c>
      <c r="K3358" t="b">
        <v>0</v>
      </c>
      <c r="L3358">
        <v>27</v>
      </c>
      <c r="M3358" t="b">
        <v>1</v>
      </c>
      <c r="N3358" s="7" t="s">
        <v>8320</v>
      </c>
      <c r="O3358" s="7" t="s">
        <v>8321</v>
      </c>
      <c r="P3358">
        <v>102</v>
      </c>
      <c r="Q3358" s="6">
        <f>E3358/Table1_2[[#This Row],[backers_count]]</f>
        <v>56.333333333333336</v>
      </c>
    </row>
    <row r="3359" spans="1:17" x14ac:dyDescent="0.35">
      <c r="A3359">
        <v>3357</v>
      </c>
      <c r="B3359" t="s">
        <v>3356</v>
      </c>
      <c r="C3359" t="s">
        <v>7467</v>
      </c>
      <c r="D3359" s="6">
        <v>2000</v>
      </c>
      <c r="E3359" s="6">
        <v>2020</v>
      </c>
      <c r="F3359" t="s">
        <v>8219</v>
      </c>
      <c r="G3359" t="s">
        <v>8225</v>
      </c>
      <c r="H3359" t="s">
        <v>8247</v>
      </c>
      <c r="I3359" s="7">
        <v>1406887310</v>
      </c>
      <c r="J3359" s="7">
        <v>1404295310</v>
      </c>
      <c r="K3359" t="b">
        <v>0</v>
      </c>
      <c r="L3359">
        <v>21</v>
      </c>
      <c r="M3359" t="b">
        <v>1</v>
      </c>
      <c r="N3359" s="7" t="s">
        <v>8320</v>
      </c>
      <c r="O3359" s="7" t="s">
        <v>8321</v>
      </c>
      <c r="P3359">
        <v>101</v>
      </c>
      <c r="Q3359" s="6">
        <f>E3359/Table1_2[[#This Row],[backers_count]]</f>
        <v>96.19047619047619</v>
      </c>
    </row>
    <row r="3360" spans="1:17" x14ac:dyDescent="0.35">
      <c r="A3360">
        <v>3358</v>
      </c>
      <c r="B3360" t="s">
        <v>3357</v>
      </c>
      <c r="C3360" t="s">
        <v>7468</v>
      </c>
      <c r="D3360" s="6">
        <v>10000</v>
      </c>
      <c r="E3360" s="6">
        <v>10299</v>
      </c>
      <c r="F3360" t="s">
        <v>8219</v>
      </c>
      <c r="G3360" t="s">
        <v>8224</v>
      </c>
      <c r="H3360" t="s">
        <v>8246</v>
      </c>
      <c r="I3360" s="7">
        <v>1416385679</v>
      </c>
      <c r="J3360" s="7">
        <v>1413790079</v>
      </c>
      <c r="K3360" t="b">
        <v>0</v>
      </c>
      <c r="L3360">
        <v>162</v>
      </c>
      <c r="M3360" t="b">
        <v>1</v>
      </c>
      <c r="N3360" s="7" t="s">
        <v>8320</v>
      </c>
      <c r="O3360" s="7" t="s">
        <v>8321</v>
      </c>
      <c r="P3360">
        <v>103</v>
      </c>
      <c r="Q3360" s="6">
        <f>E3360/Table1_2[[#This Row],[backers_count]]</f>
        <v>63.574074074074076</v>
      </c>
    </row>
    <row r="3361" spans="1:17" x14ac:dyDescent="0.35">
      <c r="A3361">
        <v>3359</v>
      </c>
      <c r="B3361" t="s">
        <v>3358</v>
      </c>
      <c r="C3361" t="s">
        <v>7469</v>
      </c>
      <c r="D3361" s="6">
        <v>4000</v>
      </c>
      <c r="E3361" s="6">
        <v>4250</v>
      </c>
      <c r="F3361" t="s">
        <v>8219</v>
      </c>
      <c r="G3361" t="s">
        <v>8224</v>
      </c>
      <c r="H3361" t="s">
        <v>8246</v>
      </c>
      <c r="I3361" s="7">
        <v>1487985734</v>
      </c>
      <c r="J3361" s="7">
        <v>1484097734</v>
      </c>
      <c r="K3361" t="b">
        <v>0</v>
      </c>
      <c r="L3361">
        <v>23</v>
      </c>
      <c r="M3361" t="b">
        <v>1</v>
      </c>
      <c r="N3361" s="7" t="s">
        <v>8320</v>
      </c>
      <c r="O3361" s="7" t="s">
        <v>8321</v>
      </c>
      <c r="P3361">
        <v>107</v>
      </c>
      <c r="Q3361" s="6">
        <f>E3361/Table1_2[[#This Row],[backers_count]]</f>
        <v>184.78260869565219</v>
      </c>
    </row>
    <row r="3362" spans="1:17" x14ac:dyDescent="0.35">
      <c r="A3362">
        <v>3360</v>
      </c>
      <c r="B3362" t="s">
        <v>3359</v>
      </c>
      <c r="C3362" t="s">
        <v>7470</v>
      </c>
      <c r="D3362" s="6">
        <v>9000</v>
      </c>
      <c r="E3362" s="6">
        <v>9124</v>
      </c>
      <c r="F3362" t="s">
        <v>8219</v>
      </c>
      <c r="G3362" t="s">
        <v>8244</v>
      </c>
      <c r="H3362" t="s">
        <v>8258</v>
      </c>
      <c r="I3362" s="7">
        <v>1481731140</v>
      </c>
      <c r="J3362" s="7">
        <v>1479866343</v>
      </c>
      <c r="K3362" t="b">
        <v>0</v>
      </c>
      <c r="L3362">
        <v>72</v>
      </c>
      <c r="M3362" t="b">
        <v>1</v>
      </c>
      <c r="N3362" s="7" t="s">
        <v>8320</v>
      </c>
      <c r="O3362" s="7" t="s">
        <v>8321</v>
      </c>
      <c r="P3362">
        <v>102</v>
      </c>
      <c r="Q3362" s="6">
        <f>E3362/Table1_2[[#This Row],[backers_count]]</f>
        <v>126.72222222222223</v>
      </c>
    </row>
    <row r="3363" spans="1:17" x14ac:dyDescent="0.35">
      <c r="A3363">
        <v>3361</v>
      </c>
      <c r="B3363" t="s">
        <v>3360</v>
      </c>
      <c r="C3363" t="s">
        <v>7471</v>
      </c>
      <c r="D3363" s="6">
        <v>5000</v>
      </c>
      <c r="E3363" s="6">
        <v>5673</v>
      </c>
      <c r="F3363" t="s">
        <v>8219</v>
      </c>
      <c r="G3363" t="s">
        <v>8224</v>
      </c>
      <c r="H3363" t="s">
        <v>8246</v>
      </c>
      <c r="I3363" s="7">
        <v>1409587140</v>
      </c>
      <c r="J3363" s="7">
        <v>1408062990</v>
      </c>
      <c r="K3363" t="b">
        <v>0</v>
      </c>
      <c r="L3363">
        <v>68</v>
      </c>
      <c r="M3363" t="b">
        <v>1</v>
      </c>
      <c r="N3363" s="7" t="s">
        <v>8320</v>
      </c>
      <c r="O3363" s="7" t="s">
        <v>8321</v>
      </c>
      <c r="P3363">
        <v>114</v>
      </c>
      <c r="Q3363" s="6">
        <f>E3363/Table1_2[[#This Row],[backers_count]]</f>
        <v>83.42647058823529</v>
      </c>
    </row>
    <row r="3364" spans="1:17" x14ac:dyDescent="0.35">
      <c r="A3364">
        <v>3362</v>
      </c>
      <c r="B3364" t="s">
        <v>3361</v>
      </c>
      <c r="C3364" t="s">
        <v>7472</v>
      </c>
      <c r="D3364" s="6">
        <v>500</v>
      </c>
      <c r="E3364" s="6">
        <v>1090</v>
      </c>
      <c r="F3364" t="s">
        <v>8219</v>
      </c>
      <c r="G3364" t="s">
        <v>8224</v>
      </c>
      <c r="H3364" t="s">
        <v>8246</v>
      </c>
      <c r="I3364" s="7">
        <v>1425704100</v>
      </c>
      <c r="J3364" s="7">
        <v>1424484717</v>
      </c>
      <c r="K3364" t="b">
        <v>0</v>
      </c>
      <c r="L3364">
        <v>20</v>
      </c>
      <c r="M3364" t="b">
        <v>1</v>
      </c>
      <c r="N3364" s="7" t="s">
        <v>8320</v>
      </c>
      <c r="O3364" s="7" t="s">
        <v>8321</v>
      </c>
      <c r="P3364">
        <v>219</v>
      </c>
      <c r="Q3364" s="6">
        <f>E3364/Table1_2[[#This Row],[backers_count]]</f>
        <v>54.5</v>
      </c>
    </row>
    <row r="3365" spans="1:17" x14ac:dyDescent="0.35">
      <c r="A3365">
        <v>3363</v>
      </c>
      <c r="B3365" t="s">
        <v>3362</v>
      </c>
      <c r="C3365" t="s">
        <v>7473</v>
      </c>
      <c r="D3365" s="6">
        <v>7750</v>
      </c>
      <c r="E3365" s="6">
        <v>7860</v>
      </c>
      <c r="F3365" t="s">
        <v>8219</v>
      </c>
      <c r="G3365" t="s">
        <v>8224</v>
      </c>
      <c r="H3365" t="s">
        <v>8246</v>
      </c>
      <c r="I3365" s="7">
        <v>1408464000</v>
      </c>
      <c r="J3365" s="7">
        <v>1406831445</v>
      </c>
      <c r="K3365" t="b">
        <v>0</v>
      </c>
      <c r="L3365">
        <v>26</v>
      </c>
      <c r="M3365" t="b">
        <v>1</v>
      </c>
      <c r="N3365" s="7" t="s">
        <v>8320</v>
      </c>
      <c r="O3365" s="7" t="s">
        <v>8321</v>
      </c>
      <c r="P3365">
        <v>102</v>
      </c>
      <c r="Q3365" s="6">
        <f>E3365/Table1_2[[#This Row],[backers_count]]</f>
        <v>302.30769230769232</v>
      </c>
    </row>
    <row r="3366" spans="1:17" x14ac:dyDescent="0.35">
      <c r="A3366">
        <v>3364</v>
      </c>
      <c r="B3366" t="s">
        <v>3363</v>
      </c>
      <c r="C3366" t="s">
        <v>7474</v>
      </c>
      <c r="D3366" s="6">
        <v>3000</v>
      </c>
      <c r="E3366" s="6">
        <v>3178</v>
      </c>
      <c r="F3366" t="s">
        <v>8219</v>
      </c>
      <c r="G3366" t="s">
        <v>8225</v>
      </c>
      <c r="H3366" t="s">
        <v>8247</v>
      </c>
      <c r="I3366" s="7">
        <v>1458075600</v>
      </c>
      <c r="J3366" s="7">
        <v>1456183649</v>
      </c>
      <c r="K3366" t="b">
        <v>0</v>
      </c>
      <c r="L3366">
        <v>72</v>
      </c>
      <c r="M3366" t="b">
        <v>1</v>
      </c>
      <c r="N3366" s="7" t="s">
        <v>8320</v>
      </c>
      <c r="O3366" s="7" t="s">
        <v>8321</v>
      </c>
      <c r="P3366">
        <v>106</v>
      </c>
      <c r="Q3366" s="6">
        <f>E3366/Table1_2[[#This Row],[backers_count]]</f>
        <v>44.138888888888886</v>
      </c>
    </row>
    <row r="3367" spans="1:17" x14ac:dyDescent="0.35">
      <c r="A3367">
        <v>3365</v>
      </c>
      <c r="B3367" t="s">
        <v>3364</v>
      </c>
      <c r="C3367" t="s">
        <v>7475</v>
      </c>
      <c r="D3367" s="6">
        <v>2500</v>
      </c>
      <c r="E3367" s="6">
        <v>2600</v>
      </c>
      <c r="F3367" t="s">
        <v>8219</v>
      </c>
      <c r="G3367" t="s">
        <v>8224</v>
      </c>
      <c r="H3367" t="s">
        <v>8246</v>
      </c>
      <c r="I3367" s="7">
        <v>1449973592</v>
      </c>
      <c r="J3367" s="7">
        <v>1447381592</v>
      </c>
      <c r="K3367" t="b">
        <v>0</v>
      </c>
      <c r="L3367">
        <v>3</v>
      </c>
      <c r="M3367" t="b">
        <v>1</v>
      </c>
      <c r="N3367" s="7" t="s">
        <v>8320</v>
      </c>
      <c r="O3367" s="7" t="s">
        <v>8321</v>
      </c>
      <c r="P3367">
        <v>104</v>
      </c>
      <c r="Q3367" s="6">
        <f>E3367/Table1_2[[#This Row],[backers_count]]</f>
        <v>866.66666666666663</v>
      </c>
    </row>
    <row r="3368" spans="1:17" x14ac:dyDescent="0.35">
      <c r="A3368">
        <v>3366</v>
      </c>
      <c r="B3368" t="s">
        <v>3365</v>
      </c>
      <c r="C3368" t="s">
        <v>7476</v>
      </c>
      <c r="D3368" s="6">
        <v>500</v>
      </c>
      <c r="E3368" s="6">
        <v>1105</v>
      </c>
      <c r="F3368" t="s">
        <v>8219</v>
      </c>
      <c r="G3368" t="s">
        <v>8224</v>
      </c>
      <c r="H3368" t="s">
        <v>8246</v>
      </c>
      <c r="I3368" s="7">
        <v>1431481037</v>
      </c>
      <c r="J3368" s="7">
        <v>1428889037</v>
      </c>
      <c r="K3368" t="b">
        <v>0</v>
      </c>
      <c r="L3368">
        <v>18</v>
      </c>
      <c r="M3368" t="b">
        <v>1</v>
      </c>
      <c r="N3368" s="7" t="s">
        <v>8320</v>
      </c>
      <c r="O3368" s="7" t="s">
        <v>8321</v>
      </c>
      <c r="P3368">
        <v>221</v>
      </c>
      <c r="Q3368" s="6">
        <f>E3368/Table1_2[[#This Row],[backers_count]]</f>
        <v>61.388888888888886</v>
      </c>
    </row>
    <row r="3369" spans="1:17" x14ac:dyDescent="0.35">
      <c r="A3369">
        <v>3367</v>
      </c>
      <c r="B3369" t="s">
        <v>3366</v>
      </c>
      <c r="C3369" t="s">
        <v>7477</v>
      </c>
      <c r="D3369" s="6">
        <v>750</v>
      </c>
      <c r="E3369" s="6">
        <v>890</v>
      </c>
      <c r="F3369" t="s">
        <v>8219</v>
      </c>
      <c r="G3369" t="s">
        <v>8225</v>
      </c>
      <c r="H3369" t="s">
        <v>8247</v>
      </c>
      <c r="I3369" s="7">
        <v>1438467894</v>
      </c>
      <c r="J3369" s="7">
        <v>1436307894</v>
      </c>
      <c r="K3369" t="b">
        <v>0</v>
      </c>
      <c r="L3369">
        <v>30</v>
      </c>
      <c r="M3369" t="b">
        <v>1</v>
      </c>
      <c r="N3369" s="7" t="s">
        <v>8320</v>
      </c>
      <c r="O3369" s="7" t="s">
        <v>8321</v>
      </c>
      <c r="P3369">
        <v>119</v>
      </c>
      <c r="Q3369" s="6">
        <f>E3369/Table1_2[[#This Row],[backers_count]]</f>
        <v>29.666666666666668</v>
      </c>
    </row>
    <row r="3370" spans="1:17" x14ac:dyDescent="0.35">
      <c r="A3370">
        <v>3368</v>
      </c>
      <c r="B3370" t="s">
        <v>3367</v>
      </c>
      <c r="C3370" t="s">
        <v>7478</v>
      </c>
      <c r="D3370" s="6">
        <v>1000</v>
      </c>
      <c r="E3370" s="6">
        <v>1046</v>
      </c>
      <c r="F3370" t="s">
        <v>8219</v>
      </c>
      <c r="G3370" t="s">
        <v>8224</v>
      </c>
      <c r="H3370" t="s">
        <v>8246</v>
      </c>
      <c r="I3370" s="7">
        <v>1420088400</v>
      </c>
      <c r="J3370" s="7">
        <v>1416977259</v>
      </c>
      <c r="K3370" t="b">
        <v>0</v>
      </c>
      <c r="L3370">
        <v>23</v>
      </c>
      <c r="M3370" t="b">
        <v>1</v>
      </c>
      <c r="N3370" s="7" t="s">
        <v>8320</v>
      </c>
      <c r="O3370" s="7" t="s">
        <v>8321</v>
      </c>
      <c r="P3370">
        <v>105</v>
      </c>
      <c r="Q3370" s="6">
        <f>E3370/Table1_2[[#This Row],[backers_count]]</f>
        <v>45.478260869565219</v>
      </c>
    </row>
    <row r="3371" spans="1:17" x14ac:dyDescent="0.35">
      <c r="A3371">
        <v>3369</v>
      </c>
      <c r="B3371" t="s">
        <v>3368</v>
      </c>
      <c r="C3371" t="s">
        <v>7479</v>
      </c>
      <c r="D3371" s="6">
        <v>5000</v>
      </c>
      <c r="E3371" s="6">
        <v>5195</v>
      </c>
      <c r="F3371" t="s">
        <v>8219</v>
      </c>
      <c r="G3371" t="s">
        <v>8241</v>
      </c>
      <c r="H3371" t="s">
        <v>8249</v>
      </c>
      <c r="I3371" s="7">
        <v>1484441980</v>
      </c>
      <c r="J3371" s="7">
        <v>1479257980</v>
      </c>
      <c r="K3371" t="b">
        <v>0</v>
      </c>
      <c r="L3371">
        <v>54</v>
      </c>
      <c r="M3371" t="b">
        <v>1</v>
      </c>
      <c r="N3371" s="7" t="s">
        <v>8320</v>
      </c>
      <c r="O3371" s="7" t="s">
        <v>8321</v>
      </c>
      <c r="P3371">
        <v>104</v>
      </c>
      <c r="Q3371" s="6">
        <f>E3371/Table1_2[[#This Row],[backers_count]]</f>
        <v>96.203703703703709</v>
      </c>
    </row>
    <row r="3372" spans="1:17" x14ac:dyDescent="0.35">
      <c r="A3372">
        <v>3370</v>
      </c>
      <c r="B3372" t="s">
        <v>3369</v>
      </c>
      <c r="C3372" t="s">
        <v>7480</v>
      </c>
      <c r="D3372" s="6">
        <v>1500</v>
      </c>
      <c r="E3372" s="6">
        <v>1766</v>
      </c>
      <c r="F3372" t="s">
        <v>8219</v>
      </c>
      <c r="G3372" t="s">
        <v>8224</v>
      </c>
      <c r="H3372" t="s">
        <v>8246</v>
      </c>
      <c r="I3372" s="7">
        <v>1481961600</v>
      </c>
      <c r="J3372" s="7">
        <v>1479283285</v>
      </c>
      <c r="K3372" t="b">
        <v>0</v>
      </c>
      <c r="L3372">
        <v>26</v>
      </c>
      <c r="M3372" t="b">
        <v>1</v>
      </c>
      <c r="N3372" s="7" t="s">
        <v>8320</v>
      </c>
      <c r="O3372" s="7" t="s">
        <v>8321</v>
      </c>
      <c r="P3372">
        <v>118</v>
      </c>
      <c r="Q3372" s="6">
        <f>E3372/Table1_2[[#This Row],[backers_count]]</f>
        <v>67.92307692307692</v>
      </c>
    </row>
    <row r="3373" spans="1:17" x14ac:dyDescent="0.35">
      <c r="A3373">
        <v>3371</v>
      </c>
      <c r="B3373" t="s">
        <v>3370</v>
      </c>
      <c r="C3373" t="s">
        <v>7481</v>
      </c>
      <c r="D3373" s="6">
        <v>200</v>
      </c>
      <c r="E3373" s="6">
        <v>277</v>
      </c>
      <c r="F3373" t="s">
        <v>8219</v>
      </c>
      <c r="G3373" t="s">
        <v>8224</v>
      </c>
      <c r="H3373" t="s">
        <v>8246</v>
      </c>
      <c r="I3373" s="7">
        <v>1449089965</v>
      </c>
      <c r="J3373" s="7">
        <v>1446670765</v>
      </c>
      <c r="K3373" t="b">
        <v>0</v>
      </c>
      <c r="L3373">
        <v>9</v>
      </c>
      <c r="M3373" t="b">
        <v>1</v>
      </c>
      <c r="N3373" s="7" t="s">
        <v>8320</v>
      </c>
      <c r="O3373" s="7" t="s">
        <v>8321</v>
      </c>
      <c r="P3373">
        <v>139</v>
      </c>
      <c r="Q3373" s="6">
        <f>E3373/Table1_2[[#This Row],[backers_count]]</f>
        <v>30.777777777777779</v>
      </c>
    </row>
    <row r="3374" spans="1:17" x14ac:dyDescent="0.35">
      <c r="A3374">
        <v>3372</v>
      </c>
      <c r="B3374" t="s">
        <v>3371</v>
      </c>
      <c r="C3374" t="s">
        <v>7482</v>
      </c>
      <c r="D3374" s="6">
        <v>1000</v>
      </c>
      <c r="E3374" s="6">
        <v>1035</v>
      </c>
      <c r="F3374" t="s">
        <v>8219</v>
      </c>
      <c r="G3374" t="s">
        <v>8224</v>
      </c>
      <c r="H3374" t="s">
        <v>8246</v>
      </c>
      <c r="I3374" s="7">
        <v>1408942740</v>
      </c>
      <c r="J3374" s="7">
        <v>1407157756</v>
      </c>
      <c r="K3374" t="b">
        <v>0</v>
      </c>
      <c r="L3374">
        <v>27</v>
      </c>
      <c r="M3374" t="b">
        <v>1</v>
      </c>
      <c r="N3374" s="7" t="s">
        <v>8320</v>
      </c>
      <c r="O3374" s="7" t="s">
        <v>8321</v>
      </c>
      <c r="P3374">
        <v>104</v>
      </c>
      <c r="Q3374" s="6">
        <f>E3374/Table1_2[[#This Row],[backers_count]]</f>
        <v>38.333333333333336</v>
      </c>
    </row>
    <row r="3375" spans="1:17" x14ac:dyDescent="0.35">
      <c r="A3375">
        <v>3373</v>
      </c>
      <c r="B3375" t="s">
        <v>3372</v>
      </c>
      <c r="C3375" t="s">
        <v>7483</v>
      </c>
      <c r="D3375" s="6">
        <v>2000</v>
      </c>
      <c r="E3375" s="6">
        <v>2005</v>
      </c>
      <c r="F3375" t="s">
        <v>8219</v>
      </c>
      <c r="G3375" t="s">
        <v>8225</v>
      </c>
      <c r="H3375" t="s">
        <v>8247</v>
      </c>
      <c r="I3375" s="7">
        <v>1437235200</v>
      </c>
      <c r="J3375" s="7">
        <v>1435177840</v>
      </c>
      <c r="K3375" t="b">
        <v>0</v>
      </c>
      <c r="L3375">
        <v>30</v>
      </c>
      <c r="M3375" t="b">
        <v>1</v>
      </c>
      <c r="N3375" s="7" t="s">
        <v>8320</v>
      </c>
      <c r="O3375" s="7" t="s">
        <v>8321</v>
      </c>
      <c r="P3375">
        <v>101</v>
      </c>
      <c r="Q3375" s="6">
        <f>E3375/Table1_2[[#This Row],[backers_count]]</f>
        <v>66.833333333333329</v>
      </c>
    </row>
    <row r="3376" spans="1:17" x14ac:dyDescent="0.35">
      <c r="A3376">
        <v>3374</v>
      </c>
      <c r="B3376" t="s">
        <v>3373</v>
      </c>
      <c r="C3376" t="s">
        <v>7484</v>
      </c>
      <c r="D3376" s="6">
        <v>3500</v>
      </c>
      <c r="E3376" s="6">
        <v>3730</v>
      </c>
      <c r="F3376" t="s">
        <v>8219</v>
      </c>
      <c r="G3376" t="s">
        <v>8229</v>
      </c>
      <c r="H3376" t="s">
        <v>8251</v>
      </c>
      <c r="I3376" s="7">
        <v>1446053616</v>
      </c>
      <c r="J3376" s="7">
        <v>1443461616</v>
      </c>
      <c r="K3376" t="b">
        <v>0</v>
      </c>
      <c r="L3376">
        <v>52</v>
      </c>
      <c r="M3376" t="b">
        <v>1</v>
      </c>
      <c r="N3376" s="7" t="s">
        <v>8320</v>
      </c>
      <c r="O3376" s="7" t="s">
        <v>8321</v>
      </c>
      <c r="P3376">
        <v>107</v>
      </c>
      <c r="Q3376" s="6">
        <f>E3376/Table1_2[[#This Row],[backers_count]]</f>
        <v>71.730769230769226</v>
      </c>
    </row>
    <row r="3377" spans="1:17" x14ac:dyDescent="0.35">
      <c r="A3377">
        <v>3375</v>
      </c>
      <c r="B3377" t="s">
        <v>3374</v>
      </c>
      <c r="C3377" t="s">
        <v>7485</v>
      </c>
      <c r="D3377" s="6">
        <v>3000</v>
      </c>
      <c r="E3377" s="6">
        <v>3000</v>
      </c>
      <c r="F3377" t="s">
        <v>8219</v>
      </c>
      <c r="G3377" t="s">
        <v>8225</v>
      </c>
      <c r="H3377" t="s">
        <v>8247</v>
      </c>
      <c r="I3377" s="7">
        <v>1400423973</v>
      </c>
      <c r="J3377" s="7">
        <v>1399387173</v>
      </c>
      <c r="K3377" t="b">
        <v>0</v>
      </c>
      <c r="L3377">
        <v>17</v>
      </c>
      <c r="M3377" t="b">
        <v>1</v>
      </c>
      <c r="N3377" s="7" t="s">
        <v>8320</v>
      </c>
      <c r="O3377" s="7" t="s">
        <v>8321</v>
      </c>
      <c r="P3377">
        <v>100</v>
      </c>
      <c r="Q3377" s="6">
        <f>E3377/Table1_2[[#This Row],[backers_count]]</f>
        <v>176.47058823529412</v>
      </c>
    </row>
    <row r="3378" spans="1:17" x14ac:dyDescent="0.35">
      <c r="A3378">
        <v>3376</v>
      </c>
      <c r="B3378" t="s">
        <v>3375</v>
      </c>
      <c r="C3378" t="s">
        <v>7486</v>
      </c>
      <c r="D3378" s="6">
        <v>8000</v>
      </c>
      <c r="E3378" s="6">
        <v>8001</v>
      </c>
      <c r="F3378" t="s">
        <v>8219</v>
      </c>
      <c r="G3378" t="s">
        <v>8224</v>
      </c>
      <c r="H3378" t="s">
        <v>8246</v>
      </c>
      <c r="I3378" s="7">
        <v>1429976994</v>
      </c>
      <c r="J3378" s="7">
        <v>1424796594</v>
      </c>
      <c r="K3378" t="b">
        <v>0</v>
      </c>
      <c r="L3378">
        <v>19</v>
      </c>
      <c r="M3378" t="b">
        <v>1</v>
      </c>
      <c r="N3378" s="7" t="s">
        <v>8320</v>
      </c>
      <c r="O3378" s="7" t="s">
        <v>8321</v>
      </c>
      <c r="P3378">
        <v>101</v>
      </c>
      <c r="Q3378" s="6">
        <f>E3378/Table1_2[[#This Row],[backers_count]]</f>
        <v>421.10526315789474</v>
      </c>
    </row>
    <row r="3379" spans="1:17" x14ac:dyDescent="0.35">
      <c r="A3379">
        <v>3377</v>
      </c>
      <c r="B3379" t="s">
        <v>3376</v>
      </c>
      <c r="C3379" t="s">
        <v>7487</v>
      </c>
      <c r="D3379" s="6">
        <v>8000</v>
      </c>
      <c r="E3379" s="6">
        <v>8084</v>
      </c>
      <c r="F3379" t="s">
        <v>8219</v>
      </c>
      <c r="G3379" t="s">
        <v>8225</v>
      </c>
      <c r="H3379" t="s">
        <v>8247</v>
      </c>
      <c r="I3379" s="7">
        <v>1426870560</v>
      </c>
      <c r="J3379" s="7">
        <v>1424280899</v>
      </c>
      <c r="K3379" t="b">
        <v>0</v>
      </c>
      <c r="L3379">
        <v>77</v>
      </c>
      <c r="M3379" t="b">
        <v>1</v>
      </c>
      <c r="N3379" s="7" t="s">
        <v>8320</v>
      </c>
      <c r="O3379" s="7" t="s">
        <v>8321</v>
      </c>
      <c r="P3379">
        <v>102</v>
      </c>
      <c r="Q3379" s="6">
        <f>E3379/Table1_2[[#This Row],[backers_count]]</f>
        <v>104.98701298701299</v>
      </c>
    </row>
    <row r="3380" spans="1:17" x14ac:dyDescent="0.35">
      <c r="A3380">
        <v>3378</v>
      </c>
      <c r="B3380" t="s">
        <v>3377</v>
      </c>
      <c r="C3380" t="s">
        <v>7488</v>
      </c>
      <c r="D3380" s="6">
        <v>550</v>
      </c>
      <c r="E3380" s="6">
        <v>592</v>
      </c>
      <c r="F3380" t="s">
        <v>8219</v>
      </c>
      <c r="G3380" t="s">
        <v>8225</v>
      </c>
      <c r="H3380" t="s">
        <v>8247</v>
      </c>
      <c r="I3380" s="7">
        <v>1409490480</v>
      </c>
      <c r="J3380" s="7">
        <v>1407400306</v>
      </c>
      <c r="K3380" t="b">
        <v>0</v>
      </c>
      <c r="L3380">
        <v>21</v>
      </c>
      <c r="M3380" t="b">
        <v>1</v>
      </c>
      <c r="N3380" s="7" t="s">
        <v>8320</v>
      </c>
      <c r="O3380" s="7" t="s">
        <v>8321</v>
      </c>
      <c r="P3380">
        <v>108</v>
      </c>
      <c r="Q3380" s="6">
        <f>E3380/Table1_2[[#This Row],[backers_count]]</f>
        <v>28.19047619047619</v>
      </c>
    </row>
    <row r="3381" spans="1:17" x14ac:dyDescent="0.35">
      <c r="A3381">
        <v>3379</v>
      </c>
      <c r="B3381" t="s">
        <v>3378</v>
      </c>
      <c r="C3381" t="s">
        <v>7489</v>
      </c>
      <c r="D3381" s="6">
        <v>2000</v>
      </c>
      <c r="E3381" s="6">
        <v>2073</v>
      </c>
      <c r="F3381" t="s">
        <v>8219</v>
      </c>
      <c r="G3381" t="s">
        <v>8225</v>
      </c>
      <c r="H3381" t="s">
        <v>8247</v>
      </c>
      <c r="I3381" s="7">
        <v>1440630000</v>
      </c>
      <c r="J3381" s="7">
        <v>1439122800</v>
      </c>
      <c r="K3381" t="b">
        <v>0</v>
      </c>
      <c r="L3381">
        <v>38</v>
      </c>
      <c r="M3381" t="b">
        <v>1</v>
      </c>
      <c r="N3381" s="7" t="s">
        <v>8320</v>
      </c>
      <c r="O3381" s="7" t="s">
        <v>8321</v>
      </c>
      <c r="P3381">
        <v>104</v>
      </c>
      <c r="Q3381" s="6">
        <f>E3381/Table1_2[[#This Row],[backers_count]]</f>
        <v>54.55263157894737</v>
      </c>
    </row>
    <row r="3382" spans="1:17" x14ac:dyDescent="0.35">
      <c r="A3382">
        <v>3380</v>
      </c>
      <c r="B3382" t="s">
        <v>3379</v>
      </c>
      <c r="C3382" t="s">
        <v>7490</v>
      </c>
      <c r="D3382" s="6">
        <v>3000</v>
      </c>
      <c r="E3382" s="6">
        <v>3133</v>
      </c>
      <c r="F3382" t="s">
        <v>8219</v>
      </c>
      <c r="G3382" t="s">
        <v>8224</v>
      </c>
      <c r="H3382" t="s">
        <v>8246</v>
      </c>
      <c r="I3382" s="7">
        <v>1417305178</v>
      </c>
      <c r="J3382" s="7">
        <v>1414277578</v>
      </c>
      <c r="K3382" t="b">
        <v>0</v>
      </c>
      <c r="L3382">
        <v>28</v>
      </c>
      <c r="M3382" t="b">
        <v>1</v>
      </c>
      <c r="N3382" s="7" t="s">
        <v>8320</v>
      </c>
      <c r="O3382" s="7" t="s">
        <v>8321</v>
      </c>
      <c r="P3382">
        <v>105</v>
      </c>
      <c r="Q3382" s="6">
        <f>E3382/Table1_2[[#This Row],[backers_count]]</f>
        <v>111.89285714285714</v>
      </c>
    </row>
    <row r="3383" spans="1:17" x14ac:dyDescent="0.35">
      <c r="A3383">
        <v>3381</v>
      </c>
      <c r="B3383" t="s">
        <v>3380</v>
      </c>
      <c r="C3383" t="s">
        <v>7491</v>
      </c>
      <c r="D3383" s="6">
        <v>4000</v>
      </c>
      <c r="E3383" s="6">
        <v>4090</v>
      </c>
      <c r="F3383" t="s">
        <v>8219</v>
      </c>
      <c r="G3383" t="s">
        <v>8224</v>
      </c>
      <c r="H3383" t="s">
        <v>8246</v>
      </c>
      <c r="I3383" s="7">
        <v>1426044383</v>
      </c>
      <c r="J3383" s="7">
        <v>1423455983</v>
      </c>
      <c r="K3383" t="b">
        <v>0</v>
      </c>
      <c r="L3383">
        <v>48</v>
      </c>
      <c r="M3383" t="b">
        <v>1</v>
      </c>
      <c r="N3383" s="7" t="s">
        <v>8320</v>
      </c>
      <c r="O3383" s="7" t="s">
        <v>8321</v>
      </c>
      <c r="P3383">
        <v>103</v>
      </c>
      <c r="Q3383" s="6">
        <f>E3383/Table1_2[[#This Row],[backers_count]]</f>
        <v>85.208333333333329</v>
      </c>
    </row>
    <row r="3384" spans="1:17" x14ac:dyDescent="0.35">
      <c r="A3384">
        <v>3382</v>
      </c>
      <c r="B3384" t="s">
        <v>3381</v>
      </c>
      <c r="C3384" t="s">
        <v>7492</v>
      </c>
      <c r="D3384" s="6">
        <v>3500</v>
      </c>
      <c r="E3384" s="6">
        <v>3526</v>
      </c>
      <c r="F3384" t="s">
        <v>8219</v>
      </c>
      <c r="G3384" t="s">
        <v>8225</v>
      </c>
      <c r="H3384" t="s">
        <v>8247</v>
      </c>
      <c r="I3384" s="7">
        <v>1470092340</v>
      </c>
      <c r="J3384" s="7">
        <v>1467973256</v>
      </c>
      <c r="K3384" t="b">
        <v>0</v>
      </c>
      <c r="L3384">
        <v>46</v>
      </c>
      <c r="M3384" t="b">
        <v>1</v>
      </c>
      <c r="N3384" s="7" t="s">
        <v>8320</v>
      </c>
      <c r="O3384" s="7" t="s">
        <v>8321</v>
      </c>
      <c r="P3384">
        <v>101</v>
      </c>
      <c r="Q3384" s="6">
        <f>E3384/Table1_2[[#This Row],[backers_count]]</f>
        <v>76.652173913043484</v>
      </c>
    </row>
    <row r="3385" spans="1:17" x14ac:dyDescent="0.35">
      <c r="A3385">
        <v>3383</v>
      </c>
      <c r="B3385" t="s">
        <v>3382</v>
      </c>
      <c r="C3385" t="s">
        <v>7493</v>
      </c>
      <c r="D3385" s="6">
        <v>1750</v>
      </c>
      <c r="E3385" s="6">
        <v>1955</v>
      </c>
      <c r="F3385" t="s">
        <v>8219</v>
      </c>
      <c r="G3385" t="s">
        <v>8224</v>
      </c>
      <c r="H3385" t="s">
        <v>8246</v>
      </c>
      <c r="I3385" s="7">
        <v>1466707620</v>
      </c>
      <c r="J3385" s="7">
        <v>1464979620</v>
      </c>
      <c r="K3385" t="b">
        <v>0</v>
      </c>
      <c r="L3385">
        <v>30</v>
      </c>
      <c r="M3385" t="b">
        <v>1</v>
      </c>
      <c r="N3385" s="7" t="s">
        <v>8320</v>
      </c>
      <c r="O3385" s="7" t="s">
        <v>8321</v>
      </c>
      <c r="P3385">
        <v>112</v>
      </c>
      <c r="Q3385" s="6">
        <f>E3385/Table1_2[[#This Row],[backers_count]]</f>
        <v>65.166666666666671</v>
      </c>
    </row>
    <row r="3386" spans="1:17" x14ac:dyDescent="0.35">
      <c r="A3386">
        <v>3384</v>
      </c>
      <c r="B3386" t="s">
        <v>3383</v>
      </c>
      <c r="C3386" t="s">
        <v>7494</v>
      </c>
      <c r="D3386" s="6">
        <v>6000</v>
      </c>
      <c r="E3386" s="6">
        <v>6000.66</v>
      </c>
      <c r="F3386" t="s">
        <v>8219</v>
      </c>
      <c r="G3386" t="s">
        <v>8224</v>
      </c>
      <c r="H3386" t="s">
        <v>8246</v>
      </c>
      <c r="I3386" s="7">
        <v>1448074800</v>
      </c>
      <c r="J3386" s="7">
        <v>1444874768</v>
      </c>
      <c r="K3386" t="b">
        <v>0</v>
      </c>
      <c r="L3386">
        <v>64</v>
      </c>
      <c r="M3386" t="b">
        <v>1</v>
      </c>
      <c r="N3386" s="7" t="s">
        <v>8320</v>
      </c>
      <c r="O3386" s="7" t="s">
        <v>8321</v>
      </c>
      <c r="P3386">
        <v>101</v>
      </c>
      <c r="Q3386" s="6">
        <f>E3386/Table1_2[[#This Row],[backers_count]]</f>
        <v>93.760312499999998</v>
      </c>
    </row>
    <row r="3387" spans="1:17" x14ac:dyDescent="0.35">
      <c r="A3387">
        <v>3385</v>
      </c>
      <c r="B3387" t="s">
        <v>3384</v>
      </c>
      <c r="C3387" t="s">
        <v>7495</v>
      </c>
      <c r="D3387" s="6">
        <v>2000</v>
      </c>
      <c r="E3387" s="6">
        <v>2000</v>
      </c>
      <c r="F3387" t="s">
        <v>8219</v>
      </c>
      <c r="G3387" t="s">
        <v>8224</v>
      </c>
      <c r="H3387" t="s">
        <v>8246</v>
      </c>
      <c r="I3387" s="7">
        <v>1418244552</v>
      </c>
      <c r="J3387" s="7">
        <v>1415652552</v>
      </c>
      <c r="K3387" t="b">
        <v>0</v>
      </c>
      <c r="L3387">
        <v>15</v>
      </c>
      <c r="M3387" t="b">
        <v>1</v>
      </c>
      <c r="N3387" s="7" t="s">
        <v>8320</v>
      </c>
      <c r="O3387" s="7" t="s">
        <v>8321</v>
      </c>
      <c r="P3387">
        <v>100</v>
      </c>
      <c r="Q3387" s="6">
        <f>E3387/Table1_2[[#This Row],[backers_count]]</f>
        <v>133.33333333333334</v>
      </c>
    </row>
    <row r="3388" spans="1:17" x14ac:dyDescent="0.35">
      <c r="A3388">
        <v>3386</v>
      </c>
      <c r="B3388" t="s">
        <v>3385</v>
      </c>
      <c r="C3388" t="s">
        <v>7496</v>
      </c>
      <c r="D3388" s="6">
        <v>2000</v>
      </c>
      <c r="E3388" s="6">
        <v>2100</v>
      </c>
      <c r="F3388" t="s">
        <v>8219</v>
      </c>
      <c r="G3388" t="s">
        <v>8224</v>
      </c>
      <c r="H3388" t="s">
        <v>8246</v>
      </c>
      <c r="I3388" s="7">
        <v>1417620506</v>
      </c>
      <c r="J3388" s="7">
        <v>1415028506</v>
      </c>
      <c r="K3388" t="b">
        <v>0</v>
      </c>
      <c r="L3388">
        <v>41</v>
      </c>
      <c r="M3388" t="b">
        <v>1</v>
      </c>
      <c r="N3388" s="7" t="s">
        <v>8320</v>
      </c>
      <c r="O3388" s="7" t="s">
        <v>8321</v>
      </c>
      <c r="P3388">
        <v>105</v>
      </c>
      <c r="Q3388" s="6">
        <f>E3388/Table1_2[[#This Row],[backers_count]]</f>
        <v>51.219512195121951</v>
      </c>
    </row>
    <row r="3389" spans="1:17" x14ac:dyDescent="0.35">
      <c r="A3389">
        <v>3387</v>
      </c>
      <c r="B3389" t="s">
        <v>3386</v>
      </c>
      <c r="C3389" t="s">
        <v>7497</v>
      </c>
      <c r="D3389" s="6">
        <v>3000</v>
      </c>
      <c r="E3389" s="6">
        <v>3506</v>
      </c>
      <c r="F3389" t="s">
        <v>8219</v>
      </c>
      <c r="G3389" t="s">
        <v>8224</v>
      </c>
      <c r="H3389" t="s">
        <v>8246</v>
      </c>
      <c r="I3389" s="7">
        <v>1418581088</v>
      </c>
      <c r="J3389" s="7">
        <v>1415125088</v>
      </c>
      <c r="K3389" t="b">
        <v>0</v>
      </c>
      <c r="L3389">
        <v>35</v>
      </c>
      <c r="M3389" t="b">
        <v>1</v>
      </c>
      <c r="N3389" s="7" t="s">
        <v>8320</v>
      </c>
      <c r="O3389" s="7" t="s">
        <v>8321</v>
      </c>
      <c r="P3389">
        <v>117</v>
      </c>
      <c r="Q3389" s="6">
        <f>E3389/Table1_2[[#This Row],[backers_count]]</f>
        <v>100.17142857142858</v>
      </c>
    </row>
    <row r="3390" spans="1:17" x14ac:dyDescent="0.35">
      <c r="A3390">
        <v>3388</v>
      </c>
      <c r="B3390" t="s">
        <v>3387</v>
      </c>
      <c r="C3390" t="s">
        <v>7498</v>
      </c>
      <c r="D3390" s="6">
        <v>1500</v>
      </c>
      <c r="E3390" s="6">
        <v>1557</v>
      </c>
      <c r="F3390" t="s">
        <v>8219</v>
      </c>
      <c r="G3390" t="s">
        <v>8225</v>
      </c>
      <c r="H3390" t="s">
        <v>8247</v>
      </c>
      <c r="I3390" s="7">
        <v>1434625441</v>
      </c>
      <c r="J3390" s="7">
        <v>1432033441</v>
      </c>
      <c r="K3390" t="b">
        <v>0</v>
      </c>
      <c r="L3390">
        <v>45</v>
      </c>
      <c r="M3390" t="b">
        <v>1</v>
      </c>
      <c r="N3390" s="7" t="s">
        <v>8320</v>
      </c>
      <c r="O3390" s="7" t="s">
        <v>8321</v>
      </c>
      <c r="P3390">
        <v>104</v>
      </c>
      <c r="Q3390" s="6">
        <f>E3390/Table1_2[[#This Row],[backers_count]]</f>
        <v>34.6</v>
      </c>
    </row>
    <row r="3391" spans="1:17" x14ac:dyDescent="0.35">
      <c r="A3391">
        <v>3389</v>
      </c>
      <c r="B3391" t="s">
        <v>3388</v>
      </c>
      <c r="C3391" t="s">
        <v>7499</v>
      </c>
      <c r="D3391" s="6">
        <v>10000</v>
      </c>
      <c r="E3391" s="6">
        <v>11450</v>
      </c>
      <c r="F3391" t="s">
        <v>8219</v>
      </c>
      <c r="G3391" t="s">
        <v>8224</v>
      </c>
      <c r="H3391" t="s">
        <v>8246</v>
      </c>
      <c r="I3391" s="7">
        <v>1464960682</v>
      </c>
      <c r="J3391" s="7">
        <v>1462368682</v>
      </c>
      <c r="K3391" t="b">
        <v>0</v>
      </c>
      <c r="L3391">
        <v>62</v>
      </c>
      <c r="M3391" t="b">
        <v>1</v>
      </c>
      <c r="N3391" s="7" t="s">
        <v>8320</v>
      </c>
      <c r="O3391" s="7" t="s">
        <v>8321</v>
      </c>
      <c r="P3391">
        <v>115</v>
      </c>
      <c r="Q3391" s="6">
        <f>E3391/Table1_2[[#This Row],[backers_count]]</f>
        <v>184.67741935483872</v>
      </c>
    </row>
    <row r="3392" spans="1:17" x14ac:dyDescent="0.35">
      <c r="A3392">
        <v>3390</v>
      </c>
      <c r="B3392" t="s">
        <v>3389</v>
      </c>
      <c r="C3392" t="s">
        <v>7500</v>
      </c>
      <c r="D3392" s="6">
        <v>1500</v>
      </c>
      <c r="E3392" s="6">
        <v>1536</v>
      </c>
      <c r="F3392" t="s">
        <v>8219</v>
      </c>
      <c r="G3392" t="s">
        <v>8224</v>
      </c>
      <c r="H3392" t="s">
        <v>8246</v>
      </c>
      <c r="I3392" s="7">
        <v>1405017345</v>
      </c>
      <c r="J3392" s="7">
        <v>1403721345</v>
      </c>
      <c r="K3392" t="b">
        <v>0</v>
      </c>
      <c r="L3392">
        <v>22</v>
      </c>
      <c r="M3392" t="b">
        <v>1</v>
      </c>
      <c r="N3392" s="7" t="s">
        <v>8320</v>
      </c>
      <c r="O3392" s="7" t="s">
        <v>8321</v>
      </c>
      <c r="P3392">
        <v>103</v>
      </c>
      <c r="Q3392" s="6">
        <f>E3392/Table1_2[[#This Row],[backers_count]]</f>
        <v>69.818181818181813</v>
      </c>
    </row>
    <row r="3393" spans="1:17" x14ac:dyDescent="0.35">
      <c r="A3393">
        <v>3391</v>
      </c>
      <c r="B3393" t="s">
        <v>3390</v>
      </c>
      <c r="C3393" t="s">
        <v>7501</v>
      </c>
      <c r="D3393" s="6">
        <v>500</v>
      </c>
      <c r="E3393" s="6">
        <v>1115</v>
      </c>
      <c r="F3393" t="s">
        <v>8219</v>
      </c>
      <c r="G3393" t="s">
        <v>8224</v>
      </c>
      <c r="H3393" t="s">
        <v>8246</v>
      </c>
      <c r="I3393" s="7">
        <v>1407536880</v>
      </c>
      <c r="J3393" s="7">
        <v>1404997548</v>
      </c>
      <c r="K3393" t="b">
        <v>0</v>
      </c>
      <c r="L3393">
        <v>18</v>
      </c>
      <c r="M3393" t="b">
        <v>1</v>
      </c>
      <c r="N3393" s="7" t="s">
        <v>8320</v>
      </c>
      <c r="O3393" s="7" t="s">
        <v>8321</v>
      </c>
      <c r="P3393">
        <v>223</v>
      </c>
      <c r="Q3393" s="6">
        <f>E3393/Table1_2[[#This Row],[backers_count]]</f>
        <v>61.944444444444443</v>
      </c>
    </row>
    <row r="3394" spans="1:17" x14ac:dyDescent="0.35">
      <c r="A3394">
        <v>3392</v>
      </c>
      <c r="B3394" t="s">
        <v>3391</v>
      </c>
      <c r="C3394" t="s">
        <v>7502</v>
      </c>
      <c r="D3394" s="6">
        <v>500</v>
      </c>
      <c r="E3394" s="6">
        <v>500</v>
      </c>
      <c r="F3394" t="s">
        <v>8219</v>
      </c>
      <c r="G3394" t="s">
        <v>8225</v>
      </c>
      <c r="H3394" t="s">
        <v>8247</v>
      </c>
      <c r="I3394" s="7">
        <v>1462565855</v>
      </c>
      <c r="J3394" s="7">
        <v>1458245855</v>
      </c>
      <c r="K3394" t="b">
        <v>0</v>
      </c>
      <c r="L3394">
        <v>12</v>
      </c>
      <c r="M3394" t="b">
        <v>1</v>
      </c>
      <c r="N3394" s="7" t="s">
        <v>8320</v>
      </c>
      <c r="O3394" s="7" t="s">
        <v>8321</v>
      </c>
      <c r="P3394">
        <v>100</v>
      </c>
      <c r="Q3394" s="6">
        <f>E3394/Table1_2[[#This Row],[backers_count]]</f>
        <v>41.666666666666664</v>
      </c>
    </row>
    <row r="3395" spans="1:17" x14ac:dyDescent="0.35">
      <c r="A3395">
        <v>3393</v>
      </c>
      <c r="B3395" t="s">
        <v>3392</v>
      </c>
      <c r="C3395" t="s">
        <v>7503</v>
      </c>
      <c r="D3395" s="6">
        <v>1500</v>
      </c>
      <c r="E3395" s="6">
        <v>1587</v>
      </c>
      <c r="F3395" t="s">
        <v>8219</v>
      </c>
      <c r="G3395" t="s">
        <v>8224</v>
      </c>
      <c r="H3395" t="s">
        <v>8246</v>
      </c>
      <c r="I3395" s="7">
        <v>1415234760</v>
      </c>
      <c r="J3395" s="7">
        <v>1413065230</v>
      </c>
      <c r="K3395" t="b">
        <v>0</v>
      </c>
      <c r="L3395">
        <v>44</v>
      </c>
      <c r="M3395" t="b">
        <v>1</v>
      </c>
      <c r="N3395" s="7" t="s">
        <v>8320</v>
      </c>
      <c r="O3395" s="7" t="s">
        <v>8321</v>
      </c>
      <c r="P3395">
        <v>106</v>
      </c>
      <c r="Q3395" s="6">
        <f>E3395/Table1_2[[#This Row],[backers_count]]</f>
        <v>36.06818181818182</v>
      </c>
    </row>
    <row r="3396" spans="1:17" x14ac:dyDescent="0.35">
      <c r="A3396">
        <v>3394</v>
      </c>
      <c r="B3396" t="s">
        <v>3393</v>
      </c>
      <c r="C3396" t="s">
        <v>7504</v>
      </c>
      <c r="D3396" s="6">
        <v>550</v>
      </c>
      <c r="E3396" s="6">
        <v>783</v>
      </c>
      <c r="F3396" t="s">
        <v>8219</v>
      </c>
      <c r="G3396" t="s">
        <v>8225</v>
      </c>
      <c r="H3396" t="s">
        <v>8247</v>
      </c>
      <c r="I3396" s="7">
        <v>1406470645</v>
      </c>
      <c r="J3396" s="7">
        <v>1403878645</v>
      </c>
      <c r="K3396" t="b">
        <v>0</v>
      </c>
      <c r="L3396">
        <v>27</v>
      </c>
      <c r="M3396" t="b">
        <v>1</v>
      </c>
      <c r="N3396" s="7" t="s">
        <v>8320</v>
      </c>
      <c r="O3396" s="7" t="s">
        <v>8321</v>
      </c>
      <c r="P3396">
        <v>143</v>
      </c>
      <c r="Q3396" s="6">
        <f>E3396/Table1_2[[#This Row],[backers_count]]</f>
        <v>29</v>
      </c>
    </row>
    <row r="3397" spans="1:17" x14ac:dyDescent="0.35">
      <c r="A3397">
        <v>3395</v>
      </c>
      <c r="B3397" t="s">
        <v>3394</v>
      </c>
      <c r="C3397" t="s">
        <v>7505</v>
      </c>
      <c r="D3397" s="6">
        <v>500</v>
      </c>
      <c r="E3397" s="6">
        <v>920</v>
      </c>
      <c r="F3397" t="s">
        <v>8219</v>
      </c>
      <c r="G3397" t="s">
        <v>8225</v>
      </c>
      <c r="H3397" t="s">
        <v>8247</v>
      </c>
      <c r="I3397" s="7">
        <v>1433009400</v>
      </c>
      <c r="J3397" s="7">
        <v>1431795944</v>
      </c>
      <c r="K3397" t="b">
        <v>0</v>
      </c>
      <c r="L3397">
        <v>38</v>
      </c>
      <c r="M3397" t="b">
        <v>1</v>
      </c>
      <c r="N3397" s="7" t="s">
        <v>8320</v>
      </c>
      <c r="O3397" s="7" t="s">
        <v>8321</v>
      </c>
      <c r="P3397">
        <v>184</v>
      </c>
      <c r="Q3397" s="6">
        <f>E3397/Table1_2[[#This Row],[backers_count]]</f>
        <v>24.210526315789473</v>
      </c>
    </row>
    <row r="3398" spans="1:17" x14ac:dyDescent="0.35">
      <c r="A3398">
        <v>3396</v>
      </c>
      <c r="B3398" t="s">
        <v>3395</v>
      </c>
      <c r="C3398" t="s">
        <v>7506</v>
      </c>
      <c r="D3398" s="6">
        <v>1500</v>
      </c>
      <c r="E3398" s="6">
        <v>1565</v>
      </c>
      <c r="F3398" t="s">
        <v>8219</v>
      </c>
      <c r="G3398" t="s">
        <v>8224</v>
      </c>
      <c r="H3398" t="s">
        <v>8246</v>
      </c>
      <c r="I3398" s="7">
        <v>1401595140</v>
      </c>
      <c r="J3398" s="7">
        <v>1399286589</v>
      </c>
      <c r="K3398" t="b">
        <v>0</v>
      </c>
      <c r="L3398">
        <v>28</v>
      </c>
      <c r="M3398" t="b">
        <v>1</v>
      </c>
      <c r="N3398" s="7" t="s">
        <v>8320</v>
      </c>
      <c r="O3398" s="7" t="s">
        <v>8321</v>
      </c>
      <c r="P3398">
        <v>105</v>
      </c>
      <c r="Q3398" s="6">
        <f>E3398/Table1_2[[#This Row],[backers_count]]</f>
        <v>55.892857142857146</v>
      </c>
    </row>
    <row r="3399" spans="1:17" x14ac:dyDescent="0.35">
      <c r="A3399">
        <v>3397</v>
      </c>
      <c r="B3399" t="s">
        <v>3396</v>
      </c>
      <c r="C3399" t="s">
        <v>7507</v>
      </c>
      <c r="D3399" s="6">
        <v>250</v>
      </c>
      <c r="E3399" s="6">
        <v>280</v>
      </c>
      <c r="F3399" t="s">
        <v>8219</v>
      </c>
      <c r="G3399" t="s">
        <v>8225</v>
      </c>
      <c r="H3399" t="s">
        <v>8247</v>
      </c>
      <c r="I3399" s="7">
        <v>1455832800</v>
      </c>
      <c r="J3399" s="7">
        <v>1452338929</v>
      </c>
      <c r="K3399" t="b">
        <v>0</v>
      </c>
      <c r="L3399">
        <v>24</v>
      </c>
      <c r="M3399" t="b">
        <v>1</v>
      </c>
      <c r="N3399" s="7" t="s">
        <v>8320</v>
      </c>
      <c r="O3399" s="7" t="s">
        <v>8321</v>
      </c>
      <c r="P3399">
        <v>113</v>
      </c>
      <c r="Q3399" s="6">
        <f>E3399/Table1_2[[#This Row],[backers_count]]</f>
        <v>11.666666666666666</v>
      </c>
    </row>
    <row r="3400" spans="1:17" x14ac:dyDescent="0.35">
      <c r="A3400">
        <v>3398</v>
      </c>
      <c r="B3400" t="s">
        <v>3397</v>
      </c>
      <c r="C3400" t="s">
        <v>7508</v>
      </c>
      <c r="D3400" s="6">
        <v>4000</v>
      </c>
      <c r="E3400" s="6">
        <v>4443</v>
      </c>
      <c r="F3400" t="s">
        <v>8219</v>
      </c>
      <c r="G3400" t="s">
        <v>8224</v>
      </c>
      <c r="H3400" t="s">
        <v>8246</v>
      </c>
      <c r="I3400" s="7">
        <v>1416589200</v>
      </c>
      <c r="J3400" s="7">
        <v>1414605776</v>
      </c>
      <c r="K3400" t="b">
        <v>0</v>
      </c>
      <c r="L3400">
        <v>65</v>
      </c>
      <c r="M3400" t="b">
        <v>1</v>
      </c>
      <c r="N3400" s="7" t="s">
        <v>8320</v>
      </c>
      <c r="O3400" s="7" t="s">
        <v>8321</v>
      </c>
      <c r="P3400">
        <v>112</v>
      </c>
      <c r="Q3400" s="6">
        <f>E3400/Table1_2[[#This Row],[backers_count]]</f>
        <v>68.353846153846149</v>
      </c>
    </row>
    <row r="3401" spans="1:17" x14ac:dyDescent="0.35">
      <c r="A3401">
        <v>3399</v>
      </c>
      <c r="B3401" t="s">
        <v>3398</v>
      </c>
      <c r="C3401" t="s">
        <v>7509</v>
      </c>
      <c r="D3401" s="6">
        <v>1200</v>
      </c>
      <c r="E3401" s="6">
        <v>1245</v>
      </c>
      <c r="F3401" t="s">
        <v>8219</v>
      </c>
      <c r="G3401" t="s">
        <v>8225</v>
      </c>
      <c r="H3401" t="s">
        <v>8247</v>
      </c>
      <c r="I3401" s="7">
        <v>1424556325</v>
      </c>
      <c r="J3401" s="7">
        <v>1421964325</v>
      </c>
      <c r="K3401" t="b">
        <v>0</v>
      </c>
      <c r="L3401">
        <v>46</v>
      </c>
      <c r="M3401" t="b">
        <v>1</v>
      </c>
      <c r="N3401" s="7" t="s">
        <v>8320</v>
      </c>
      <c r="O3401" s="7" t="s">
        <v>8321</v>
      </c>
      <c r="P3401">
        <v>104</v>
      </c>
      <c r="Q3401" s="6">
        <f>E3401/Table1_2[[#This Row],[backers_count]]</f>
        <v>27.065217391304348</v>
      </c>
    </row>
    <row r="3402" spans="1:17" x14ac:dyDescent="0.35">
      <c r="A3402">
        <v>3400</v>
      </c>
      <c r="B3402" t="s">
        <v>3399</v>
      </c>
      <c r="C3402" t="s">
        <v>7510</v>
      </c>
      <c r="D3402" s="6">
        <v>10000</v>
      </c>
      <c r="E3402" s="6">
        <v>10041</v>
      </c>
      <c r="F3402" t="s">
        <v>8219</v>
      </c>
      <c r="G3402" t="s">
        <v>8224</v>
      </c>
      <c r="H3402" t="s">
        <v>8246</v>
      </c>
      <c r="I3402" s="7">
        <v>1409266414</v>
      </c>
      <c r="J3402" s="7">
        <v>1405378414</v>
      </c>
      <c r="K3402" t="b">
        <v>0</v>
      </c>
      <c r="L3402">
        <v>85</v>
      </c>
      <c r="M3402" t="b">
        <v>1</v>
      </c>
      <c r="N3402" s="7" t="s">
        <v>8320</v>
      </c>
      <c r="O3402" s="7" t="s">
        <v>8321</v>
      </c>
      <c r="P3402">
        <v>101</v>
      </c>
      <c r="Q3402" s="6">
        <f>E3402/Table1_2[[#This Row],[backers_count]]</f>
        <v>118.12941176470588</v>
      </c>
    </row>
    <row r="3403" spans="1:17" x14ac:dyDescent="0.35">
      <c r="A3403">
        <v>3401</v>
      </c>
      <c r="B3403" t="s">
        <v>3400</v>
      </c>
      <c r="C3403" t="s">
        <v>7511</v>
      </c>
      <c r="D3403" s="6">
        <v>2900</v>
      </c>
      <c r="E3403" s="6">
        <v>2954</v>
      </c>
      <c r="F3403" t="s">
        <v>8219</v>
      </c>
      <c r="G3403" t="s">
        <v>8225</v>
      </c>
      <c r="H3403" t="s">
        <v>8247</v>
      </c>
      <c r="I3403" s="7">
        <v>1438968146</v>
      </c>
      <c r="J3403" s="7">
        <v>1436376146</v>
      </c>
      <c r="K3403" t="b">
        <v>0</v>
      </c>
      <c r="L3403">
        <v>66</v>
      </c>
      <c r="M3403" t="b">
        <v>1</v>
      </c>
      <c r="N3403" s="7" t="s">
        <v>8320</v>
      </c>
      <c r="O3403" s="7" t="s">
        <v>8321</v>
      </c>
      <c r="P3403">
        <v>102</v>
      </c>
      <c r="Q3403" s="6">
        <f>E3403/Table1_2[[#This Row],[backers_count]]</f>
        <v>44.757575757575758</v>
      </c>
    </row>
    <row r="3404" spans="1:17" x14ac:dyDescent="0.35">
      <c r="A3404">
        <v>3402</v>
      </c>
      <c r="B3404" t="s">
        <v>3401</v>
      </c>
      <c r="C3404" t="s">
        <v>7512</v>
      </c>
      <c r="D3404" s="6">
        <v>15000</v>
      </c>
      <c r="E3404" s="6">
        <v>16465</v>
      </c>
      <c r="F3404" t="s">
        <v>8219</v>
      </c>
      <c r="G3404" t="s">
        <v>8224</v>
      </c>
      <c r="H3404" t="s">
        <v>8246</v>
      </c>
      <c r="I3404" s="7">
        <v>1447295460</v>
      </c>
      <c r="J3404" s="7">
        <v>1444747843</v>
      </c>
      <c r="K3404" t="b">
        <v>0</v>
      </c>
      <c r="L3404">
        <v>165</v>
      </c>
      <c r="M3404" t="b">
        <v>1</v>
      </c>
      <c r="N3404" s="7" t="s">
        <v>8320</v>
      </c>
      <c r="O3404" s="7" t="s">
        <v>8321</v>
      </c>
      <c r="P3404">
        <v>110</v>
      </c>
      <c r="Q3404" s="6">
        <f>E3404/Table1_2[[#This Row],[backers_count]]</f>
        <v>99.787878787878782</v>
      </c>
    </row>
    <row r="3405" spans="1:17" x14ac:dyDescent="0.35">
      <c r="A3405">
        <v>3403</v>
      </c>
      <c r="B3405" t="s">
        <v>3402</v>
      </c>
      <c r="C3405" t="s">
        <v>7513</v>
      </c>
      <c r="D3405" s="6">
        <v>2000</v>
      </c>
      <c r="E3405" s="6">
        <v>2000</v>
      </c>
      <c r="F3405" t="s">
        <v>8219</v>
      </c>
      <c r="G3405" t="s">
        <v>8225</v>
      </c>
      <c r="H3405" t="s">
        <v>8247</v>
      </c>
      <c r="I3405" s="7">
        <v>1435230324</v>
      </c>
      <c r="J3405" s="7">
        <v>1432638324</v>
      </c>
      <c r="K3405" t="b">
        <v>0</v>
      </c>
      <c r="L3405">
        <v>17</v>
      </c>
      <c r="M3405" t="b">
        <v>1</v>
      </c>
      <c r="N3405" s="7" t="s">
        <v>8320</v>
      </c>
      <c r="O3405" s="7" t="s">
        <v>8321</v>
      </c>
      <c r="P3405">
        <v>100</v>
      </c>
      <c r="Q3405" s="6">
        <f>E3405/Table1_2[[#This Row],[backers_count]]</f>
        <v>117.64705882352941</v>
      </c>
    </row>
    <row r="3406" spans="1:17" x14ac:dyDescent="0.35">
      <c r="A3406">
        <v>3404</v>
      </c>
      <c r="B3406" t="s">
        <v>3403</v>
      </c>
      <c r="C3406" t="s">
        <v>7514</v>
      </c>
      <c r="D3406" s="6">
        <v>500</v>
      </c>
      <c r="E3406" s="6">
        <v>610</v>
      </c>
      <c r="F3406" t="s">
        <v>8219</v>
      </c>
      <c r="G3406" t="s">
        <v>8224</v>
      </c>
      <c r="H3406" t="s">
        <v>8246</v>
      </c>
      <c r="I3406" s="7">
        <v>1434542702</v>
      </c>
      <c r="J3406" s="7">
        <v>1432814702</v>
      </c>
      <c r="K3406" t="b">
        <v>0</v>
      </c>
      <c r="L3406">
        <v>3</v>
      </c>
      <c r="M3406" t="b">
        <v>1</v>
      </c>
      <c r="N3406" s="7" t="s">
        <v>8320</v>
      </c>
      <c r="O3406" s="7" t="s">
        <v>8321</v>
      </c>
      <c r="P3406">
        <v>122</v>
      </c>
      <c r="Q3406" s="6">
        <f>E3406/Table1_2[[#This Row],[backers_count]]</f>
        <v>203.33333333333334</v>
      </c>
    </row>
    <row r="3407" spans="1:17" x14ac:dyDescent="0.35">
      <c r="A3407">
        <v>3405</v>
      </c>
      <c r="B3407" t="s">
        <v>3404</v>
      </c>
      <c r="C3407" t="s">
        <v>7515</v>
      </c>
      <c r="D3407" s="6">
        <v>350</v>
      </c>
      <c r="E3407" s="6">
        <v>481.5</v>
      </c>
      <c r="F3407" t="s">
        <v>8219</v>
      </c>
      <c r="G3407" t="s">
        <v>8225</v>
      </c>
      <c r="H3407" t="s">
        <v>8247</v>
      </c>
      <c r="I3407" s="7">
        <v>1456876740</v>
      </c>
      <c r="J3407" s="7">
        <v>1455063886</v>
      </c>
      <c r="K3407" t="b">
        <v>0</v>
      </c>
      <c r="L3407">
        <v>17</v>
      </c>
      <c r="M3407" t="b">
        <v>1</v>
      </c>
      <c r="N3407" s="7" t="s">
        <v>8320</v>
      </c>
      <c r="O3407" s="7" t="s">
        <v>8321</v>
      </c>
      <c r="P3407">
        <v>138</v>
      </c>
      <c r="Q3407" s="6">
        <f>E3407/Table1_2[[#This Row],[backers_count]]</f>
        <v>28.323529411764707</v>
      </c>
    </row>
    <row r="3408" spans="1:17" x14ac:dyDescent="0.35">
      <c r="A3408">
        <v>3406</v>
      </c>
      <c r="B3408" t="s">
        <v>3405</v>
      </c>
      <c r="C3408" t="s">
        <v>7516</v>
      </c>
      <c r="D3408" s="6">
        <v>10000</v>
      </c>
      <c r="E3408" s="6">
        <v>10031</v>
      </c>
      <c r="F3408" t="s">
        <v>8219</v>
      </c>
      <c r="G3408" t="s">
        <v>8224</v>
      </c>
      <c r="H3408" t="s">
        <v>8246</v>
      </c>
      <c r="I3408" s="7">
        <v>1405511376</v>
      </c>
      <c r="J3408" s="7">
        <v>1401623376</v>
      </c>
      <c r="K3408" t="b">
        <v>0</v>
      </c>
      <c r="L3408">
        <v>91</v>
      </c>
      <c r="M3408" t="b">
        <v>1</v>
      </c>
      <c r="N3408" s="7" t="s">
        <v>8320</v>
      </c>
      <c r="O3408" s="7" t="s">
        <v>8321</v>
      </c>
      <c r="P3408">
        <v>101</v>
      </c>
      <c r="Q3408" s="6">
        <f>E3408/Table1_2[[#This Row],[backers_count]]</f>
        <v>110.23076923076923</v>
      </c>
    </row>
    <row r="3409" spans="1:17" x14ac:dyDescent="0.35">
      <c r="A3409">
        <v>3407</v>
      </c>
      <c r="B3409" t="s">
        <v>3406</v>
      </c>
      <c r="C3409" t="s">
        <v>7517</v>
      </c>
      <c r="D3409" s="6">
        <v>2000</v>
      </c>
      <c r="E3409" s="6">
        <v>2142</v>
      </c>
      <c r="F3409" t="s">
        <v>8219</v>
      </c>
      <c r="G3409" t="s">
        <v>8225</v>
      </c>
      <c r="H3409" t="s">
        <v>8247</v>
      </c>
      <c r="I3409" s="7">
        <v>1404641289</v>
      </c>
      <c r="J3409" s="7">
        <v>1402049289</v>
      </c>
      <c r="K3409" t="b">
        <v>0</v>
      </c>
      <c r="L3409">
        <v>67</v>
      </c>
      <c r="M3409" t="b">
        <v>1</v>
      </c>
      <c r="N3409" s="7" t="s">
        <v>8320</v>
      </c>
      <c r="O3409" s="7" t="s">
        <v>8321</v>
      </c>
      <c r="P3409">
        <v>108</v>
      </c>
      <c r="Q3409" s="6">
        <f>E3409/Table1_2[[#This Row],[backers_count]]</f>
        <v>31.970149253731343</v>
      </c>
    </row>
    <row r="3410" spans="1:17" x14ac:dyDescent="0.35">
      <c r="A3410">
        <v>3408</v>
      </c>
      <c r="B3410" t="s">
        <v>3407</v>
      </c>
      <c r="C3410" t="s">
        <v>7518</v>
      </c>
      <c r="D3410" s="6">
        <v>500</v>
      </c>
      <c r="E3410" s="6">
        <v>1055</v>
      </c>
      <c r="F3410" t="s">
        <v>8219</v>
      </c>
      <c r="G3410" t="s">
        <v>8224</v>
      </c>
      <c r="H3410" t="s">
        <v>8246</v>
      </c>
      <c r="I3410" s="7">
        <v>1405727304</v>
      </c>
      <c r="J3410" s="7">
        <v>1403135304</v>
      </c>
      <c r="K3410" t="b">
        <v>0</v>
      </c>
      <c r="L3410">
        <v>18</v>
      </c>
      <c r="M3410" t="b">
        <v>1</v>
      </c>
      <c r="N3410" s="7" t="s">
        <v>8320</v>
      </c>
      <c r="O3410" s="7" t="s">
        <v>8321</v>
      </c>
      <c r="P3410">
        <v>211</v>
      </c>
      <c r="Q3410" s="6">
        <f>E3410/Table1_2[[#This Row],[backers_count]]</f>
        <v>58.611111111111114</v>
      </c>
    </row>
    <row r="3411" spans="1:17" x14ac:dyDescent="0.35">
      <c r="A3411">
        <v>3409</v>
      </c>
      <c r="B3411" t="s">
        <v>3408</v>
      </c>
      <c r="C3411" t="s">
        <v>7519</v>
      </c>
      <c r="D3411" s="6">
        <v>500</v>
      </c>
      <c r="E3411" s="6">
        <v>618</v>
      </c>
      <c r="F3411" t="s">
        <v>8219</v>
      </c>
      <c r="G3411" t="s">
        <v>8225</v>
      </c>
      <c r="H3411" t="s">
        <v>8247</v>
      </c>
      <c r="I3411" s="7">
        <v>1469998680</v>
      </c>
      <c r="J3411" s="7">
        <v>1466710358</v>
      </c>
      <c r="K3411" t="b">
        <v>0</v>
      </c>
      <c r="L3411">
        <v>21</v>
      </c>
      <c r="M3411" t="b">
        <v>1</v>
      </c>
      <c r="N3411" s="7" t="s">
        <v>8320</v>
      </c>
      <c r="O3411" s="7" t="s">
        <v>8321</v>
      </c>
      <c r="P3411">
        <v>124</v>
      </c>
      <c r="Q3411" s="6">
        <f>E3411/Table1_2[[#This Row],[backers_count]]</f>
        <v>29.428571428571427</v>
      </c>
    </row>
    <row r="3412" spans="1:17" x14ac:dyDescent="0.35">
      <c r="A3412">
        <v>3410</v>
      </c>
      <c r="B3412" t="s">
        <v>3409</v>
      </c>
      <c r="C3412" t="s">
        <v>7520</v>
      </c>
      <c r="D3412" s="6">
        <v>3000</v>
      </c>
      <c r="E3412" s="6">
        <v>3255</v>
      </c>
      <c r="F3412" t="s">
        <v>8219</v>
      </c>
      <c r="G3412" t="s">
        <v>8224</v>
      </c>
      <c r="H3412" t="s">
        <v>8246</v>
      </c>
      <c r="I3412" s="7">
        <v>1465196400</v>
      </c>
      <c r="J3412" s="7">
        <v>1462841990</v>
      </c>
      <c r="K3412" t="b">
        <v>0</v>
      </c>
      <c r="L3412">
        <v>40</v>
      </c>
      <c r="M3412" t="b">
        <v>1</v>
      </c>
      <c r="N3412" s="7" t="s">
        <v>8320</v>
      </c>
      <c r="O3412" s="7" t="s">
        <v>8321</v>
      </c>
      <c r="P3412">
        <v>109</v>
      </c>
      <c r="Q3412" s="6">
        <f>E3412/Table1_2[[#This Row],[backers_count]]</f>
        <v>81.375</v>
      </c>
    </row>
    <row r="3413" spans="1:17" x14ac:dyDescent="0.35">
      <c r="A3413">
        <v>3411</v>
      </c>
      <c r="B3413" t="s">
        <v>3410</v>
      </c>
      <c r="C3413" t="s">
        <v>7521</v>
      </c>
      <c r="D3413" s="6">
        <v>15000</v>
      </c>
      <c r="E3413" s="6">
        <v>15535</v>
      </c>
      <c r="F3413" t="s">
        <v>8219</v>
      </c>
      <c r="G3413" t="s">
        <v>8224</v>
      </c>
      <c r="H3413" t="s">
        <v>8246</v>
      </c>
      <c r="I3413" s="7">
        <v>1444264372</v>
      </c>
      <c r="J3413" s="7">
        <v>1442536372</v>
      </c>
      <c r="K3413" t="b">
        <v>0</v>
      </c>
      <c r="L3413">
        <v>78</v>
      </c>
      <c r="M3413" t="b">
        <v>1</v>
      </c>
      <c r="N3413" s="7" t="s">
        <v>8320</v>
      </c>
      <c r="O3413" s="7" t="s">
        <v>8321</v>
      </c>
      <c r="P3413">
        <v>104</v>
      </c>
      <c r="Q3413" s="6">
        <f>E3413/Table1_2[[#This Row],[backers_count]]</f>
        <v>199.16666666666666</v>
      </c>
    </row>
    <row r="3414" spans="1:17" x14ac:dyDescent="0.35">
      <c r="A3414">
        <v>3412</v>
      </c>
      <c r="B3414" t="s">
        <v>3411</v>
      </c>
      <c r="C3414" t="s">
        <v>7522</v>
      </c>
      <c r="D3414" s="6">
        <v>3000</v>
      </c>
      <c r="E3414" s="6">
        <v>3000</v>
      </c>
      <c r="F3414" t="s">
        <v>8219</v>
      </c>
      <c r="G3414" t="s">
        <v>8225</v>
      </c>
      <c r="H3414" t="s">
        <v>8247</v>
      </c>
      <c r="I3414" s="7">
        <v>1411858862</v>
      </c>
      <c r="J3414" s="7">
        <v>1409266862</v>
      </c>
      <c r="K3414" t="b">
        <v>0</v>
      </c>
      <c r="L3414">
        <v>26</v>
      </c>
      <c r="M3414" t="b">
        <v>1</v>
      </c>
      <c r="N3414" s="7" t="s">
        <v>8320</v>
      </c>
      <c r="O3414" s="7" t="s">
        <v>8321</v>
      </c>
      <c r="P3414">
        <v>100</v>
      </c>
      <c r="Q3414" s="6">
        <f>E3414/Table1_2[[#This Row],[backers_count]]</f>
        <v>115.38461538461539</v>
      </c>
    </row>
    <row r="3415" spans="1:17" x14ac:dyDescent="0.35">
      <c r="A3415">
        <v>3413</v>
      </c>
      <c r="B3415" t="s">
        <v>3412</v>
      </c>
      <c r="C3415" t="s">
        <v>7523</v>
      </c>
      <c r="D3415" s="6">
        <v>500</v>
      </c>
      <c r="E3415" s="6">
        <v>650</v>
      </c>
      <c r="F3415" t="s">
        <v>8219</v>
      </c>
      <c r="G3415" t="s">
        <v>8224</v>
      </c>
      <c r="H3415" t="s">
        <v>8246</v>
      </c>
      <c r="I3415" s="7">
        <v>1425099540</v>
      </c>
      <c r="J3415" s="7">
        <v>1424280938</v>
      </c>
      <c r="K3415" t="b">
        <v>0</v>
      </c>
      <c r="L3415">
        <v>14</v>
      </c>
      <c r="M3415" t="b">
        <v>1</v>
      </c>
      <c r="N3415" s="7" t="s">
        <v>8320</v>
      </c>
      <c r="O3415" s="7" t="s">
        <v>8321</v>
      </c>
      <c r="P3415">
        <v>130</v>
      </c>
      <c r="Q3415" s="6">
        <f>E3415/Table1_2[[#This Row],[backers_count]]</f>
        <v>46.428571428571431</v>
      </c>
    </row>
    <row r="3416" spans="1:17" x14ac:dyDescent="0.35">
      <c r="A3416">
        <v>3414</v>
      </c>
      <c r="B3416" t="s">
        <v>3413</v>
      </c>
      <c r="C3416" t="s">
        <v>7524</v>
      </c>
      <c r="D3416" s="6">
        <v>3000</v>
      </c>
      <c r="E3416" s="6">
        <v>3105</v>
      </c>
      <c r="F3416" t="s">
        <v>8219</v>
      </c>
      <c r="G3416" t="s">
        <v>8224</v>
      </c>
      <c r="H3416" t="s">
        <v>8246</v>
      </c>
      <c r="I3416" s="7">
        <v>1480579140</v>
      </c>
      <c r="J3416" s="7">
        <v>1478030325</v>
      </c>
      <c r="K3416" t="b">
        <v>0</v>
      </c>
      <c r="L3416">
        <v>44</v>
      </c>
      <c r="M3416" t="b">
        <v>1</v>
      </c>
      <c r="N3416" s="7" t="s">
        <v>8320</v>
      </c>
      <c r="O3416" s="7" t="s">
        <v>8321</v>
      </c>
      <c r="P3416">
        <v>104</v>
      </c>
      <c r="Q3416" s="6">
        <f>E3416/Table1_2[[#This Row],[backers_count]]</f>
        <v>70.568181818181813</v>
      </c>
    </row>
    <row r="3417" spans="1:17" x14ac:dyDescent="0.35">
      <c r="A3417">
        <v>3415</v>
      </c>
      <c r="B3417" t="s">
        <v>3414</v>
      </c>
      <c r="C3417" t="s">
        <v>7525</v>
      </c>
      <c r="D3417" s="6">
        <v>200</v>
      </c>
      <c r="E3417" s="6">
        <v>200</v>
      </c>
      <c r="F3417" t="s">
        <v>8219</v>
      </c>
      <c r="G3417" t="s">
        <v>8224</v>
      </c>
      <c r="H3417" t="s">
        <v>8246</v>
      </c>
      <c r="I3417" s="7">
        <v>1460935800</v>
      </c>
      <c r="J3417" s="7">
        <v>1459999656</v>
      </c>
      <c r="K3417" t="b">
        <v>0</v>
      </c>
      <c r="L3417">
        <v>9</v>
      </c>
      <c r="M3417" t="b">
        <v>1</v>
      </c>
      <c r="N3417" s="7" t="s">
        <v>8320</v>
      </c>
      <c r="O3417" s="7" t="s">
        <v>8321</v>
      </c>
      <c r="P3417">
        <v>100</v>
      </c>
      <c r="Q3417" s="6">
        <f>E3417/Table1_2[[#This Row],[backers_count]]</f>
        <v>22.222222222222221</v>
      </c>
    </row>
    <row r="3418" spans="1:17" x14ac:dyDescent="0.35">
      <c r="A3418">
        <v>3416</v>
      </c>
      <c r="B3418" t="s">
        <v>3415</v>
      </c>
      <c r="C3418" t="s">
        <v>7526</v>
      </c>
      <c r="D3418" s="6">
        <v>4000</v>
      </c>
      <c r="E3418" s="6">
        <v>4784</v>
      </c>
      <c r="F3418" t="s">
        <v>8219</v>
      </c>
      <c r="G3418" t="s">
        <v>8225</v>
      </c>
      <c r="H3418" t="s">
        <v>8247</v>
      </c>
      <c r="I3418" s="7">
        <v>1429813800</v>
      </c>
      <c r="J3418" s="7">
        <v>1427363645</v>
      </c>
      <c r="K3418" t="b">
        <v>0</v>
      </c>
      <c r="L3418">
        <v>30</v>
      </c>
      <c r="M3418" t="b">
        <v>1</v>
      </c>
      <c r="N3418" s="7" t="s">
        <v>8320</v>
      </c>
      <c r="O3418" s="7" t="s">
        <v>8321</v>
      </c>
      <c r="P3418">
        <v>120</v>
      </c>
      <c r="Q3418" s="6">
        <f>E3418/Table1_2[[#This Row],[backers_count]]</f>
        <v>159.46666666666667</v>
      </c>
    </row>
    <row r="3419" spans="1:17" x14ac:dyDescent="0.35">
      <c r="A3419">
        <v>3417</v>
      </c>
      <c r="B3419" t="s">
        <v>3416</v>
      </c>
      <c r="C3419" t="s">
        <v>7527</v>
      </c>
      <c r="D3419" s="6">
        <v>1700</v>
      </c>
      <c r="E3419" s="6">
        <v>1700.01</v>
      </c>
      <c r="F3419" t="s">
        <v>8219</v>
      </c>
      <c r="G3419" t="s">
        <v>8224</v>
      </c>
      <c r="H3419" t="s">
        <v>8246</v>
      </c>
      <c r="I3419" s="7">
        <v>1414284180</v>
      </c>
      <c r="J3419" s="7">
        <v>1410558948</v>
      </c>
      <c r="K3419" t="b">
        <v>0</v>
      </c>
      <c r="L3419">
        <v>45</v>
      </c>
      <c r="M3419" t="b">
        <v>1</v>
      </c>
      <c r="N3419" s="7" t="s">
        <v>8320</v>
      </c>
      <c r="O3419" s="7" t="s">
        <v>8321</v>
      </c>
      <c r="P3419">
        <v>101</v>
      </c>
      <c r="Q3419" s="6">
        <f>E3419/Table1_2[[#This Row],[backers_count]]</f>
        <v>37.777999999999999</v>
      </c>
    </row>
    <row r="3420" spans="1:17" x14ac:dyDescent="0.35">
      <c r="A3420">
        <v>3418</v>
      </c>
      <c r="B3420" t="s">
        <v>3417</v>
      </c>
      <c r="C3420" t="s">
        <v>7528</v>
      </c>
      <c r="D3420" s="6">
        <v>4000</v>
      </c>
      <c r="E3420" s="6">
        <v>4035</v>
      </c>
      <c r="F3420" t="s">
        <v>8219</v>
      </c>
      <c r="G3420" t="s">
        <v>8224</v>
      </c>
      <c r="H3420" t="s">
        <v>8246</v>
      </c>
      <c r="I3420" s="7">
        <v>1400875307</v>
      </c>
      <c r="J3420" s="7">
        <v>1398283307</v>
      </c>
      <c r="K3420" t="b">
        <v>0</v>
      </c>
      <c r="L3420">
        <v>56</v>
      </c>
      <c r="M3420" t="b">
        <v>1</v>
      </c>
      <c r="N3420" s="7" t="s">
        <v>8320</v>
      </c>
      <c r="O3420" s="7" t="s">
        <v>8321</v>
      </c>
      <c r="P3420">
        <v>101</v>
      </c>
      <c r="Q3420" s="6">
        <f>E3420/Table1_2[[#This Row],[backers_count]]</f>
        <v>72.053571428571431</v>
      </c>
    </row>
    <row r="3421" spans="1:17" x14ac:dyDescent="0.35">
      <c r="A3421">
        <v>3419</v>
      </c>
      <c r="B3421" t="s">
        <v>3418</v>
      </c>
      <c r="C3421" t="s">
        <v>7529</v>
      </c>
      <c r="D3421" s="6">
        <v>2750</v>
      </c>
      <c r="E3421" s="6">
        <v>2930</v>
      </c>
      <c r="F3421" t="s">
        <v>8219</v>
      </c>
      <c r="G3421" t="s">
        <v>8241</v>
      </c>
      <c r="H3421" t="s">
        <v>8249</v>
      </c>
      <c r="I3421" s="7">
        <v>1459978200</v>
      </c>
      <c r="J3421" s="7">
        <v>1458416585</v>
      </c>
      <c r="K3421" t="b">
        <v>0</v>
      </c>
      <c r="L3421">
        <v>46</v>
      </c>
      <c r="M3421" t="b">
        <v>1</v>
      </c>
      <c r="N3421" s="7" t="s">
        <v>8320</v>
      </c>
      <c r="O3421" s="7" t="s">
        <v>8321</v>
      </c>
      <c r="P3421">
        <v>107</v>
      </c>
      <c r="Q3421" s="6">
        <f>E3421/Table1_2[[#This Row],[backers_count]]</f>
        <v>63.695652173913047</v>
      </c>
    </row>
    <row r="3422" spans="1:17" x14ac:dyDescent="0.35">
      <c r="A3422">
        <v>3420</v>
      </c>
      <c r="B3422" t="s">
        <v>3419</v>
      </c>
      <c r="C3422" t="s">
        <v>7530</v>
      </c>
      <c r="D3422" s="6">
        <v>700</v>
      </c>
      <c r="E3422" s="6">
        <v>966</v>
      </c>
      <c r="F3422" t="s">
        <v>8219</v>
      </c>
      <c r="G3422" t="s">
        <v>8225</v>
      </c>
      <c r="H3422" t="s">
        <v>8247</v>
      </c>
      <c r="I3422" s="7">
        <v>1455408000</v>
      </c>
      <c r="J3422" s="7">
        <v>1454638202</v>
      </c>
      <c r="K3422" t="b">
        <v>0</v>
      </c>
      <c r="L3422">
        <v>34</v>
      </c>
      <c r="M3422" t="b">
        <v>1</v>
      </c>
      <c r="N3422" s="7" t="s">
        <v>8320</v>
      </c>
      <c r="O3422" s="7" t="s">
        <v>8321</v>
      </c>
      <c r="P3422">
        <v>138</v>
      </c>
      <c r="Q3422" s="6">
        <f>E3422/Table1_2[[#This Row],[backers_count]]</f>
        <v>28.411764705882351</v>
      </c>
    </row>
    <row r="3423" spans="1:17" x14ac:dyDescent="0.35">
      <c r="A3423">
        <v>3421</v>
      </c>
      <c r="B3423" t="s">
        <v>3420</v>
      </c>
      <c r="C3423" t="s">
        <v>7531</v>
      </c>
      <c r="D3423" s="6">
        <v>10000</v>
      </c>
      <c r="E3423" s="6">
        <v>10115</v>
      </c>
      <c r="F3423" t="s">
        <v>8219</v>
      </c>
      <c r="G3423" t="s">
        <v>8224</v>
      </c>
      <c r="H3423" t="s">
        <v>8246</v>
      </c>
      <c r="I3423" s="7">
        <v>1425495563</v>
      </c>
      <c r="J3423" s="7">
        <v>1422903563</v>
      </c>
      <c r="K3423" t="b">
        <v>0</v>
      </c>
      <c r="L3423">
        <v>98</v>
      </c>
      <c r="M3423" t="b">
        <v>1</v>
      </c>
      <c r="N3423" s="7" t="s">
        <v>8320</v>
      </c>
      <c r="O3423" s="7" t="s">
        <v>8321</v>
      </c>
      <c r="P3423">
        <v>102</v>
      </c>
      <c r="Q3423" s="6">
        <f>E3423/Table1_2[[#This Row],[backers_count]]</f>
        <v>103.21428571428571</v>
      </c>
    </row>
    <row r="3424" spans="1:17" x14ac:dyDescent="0.35">
      <c r="A3424">
        <v>3422</v>
      </c>
      <c r="B3424" t="s">
        <v>3421</v>
      </c>
      <c r="C3424" t="s">
        <v>7532</v>
      </c>
      <c r="D3424" s="6">
        <v>3000</v>
      </c>
      <c r="E3424" s="6">
        <v>3273</v>
      </c>
      <c r="F3424" t="s">
        <v>8219</v>
      </c>
      <c r="G3424" t="s">
        <v>8225</v>
      </c>
      <c r="H3424" t="s">
        <v>8247</v>
      </c>
      <c r="I3424" s="7">
        <v>1450051200</v>
      </c>
      <c r="J3424" s="7">
        <v>1447594176</v>
      </c>
      <c r="K3424" t="b">
        <v>0</v>
      </c>
      <c r="L3424">
        <v>46</v>
      </c>
      <c r="M3424" t="b">
        <v>1</v>
      </c>
      <c r="N3424" s="7" t="s">
        <v>8320</v>
      </c>
      <c r="O3424" s="7" t="s">
        <v>8321</v>
      </c>
      <c r="P3424">
        <v>110</v>
      </c>
      <c r="Q3424" s="6">
        <f>E3424/Table1_2[[#This Row],[backers_count]]</f>
        <v>71.152173913043484</v>
      </c>
    </row>
    <row r="3425" spans="1:17" x14ac:dyDescent="0.35">
      <c r="A3425">
        <v>3423</v>
      </c>
      <c r="B3425" t="s">
        <v>3422</v>
      </c>
      <c r="C3425" t="s">
        <v>7533</v>
      </c>
      <c r="D3425" s="6">
        <v>250</v>
      </c>
      <c r="E3425" s="6">
        <v>350</v>
      </c>
      <c r="F3425" t="s">
        <v>8219</v>
      </c>
      <c r="G3425" t="s">
        <v>8224</v>
      </c>
      <c r="H3425" t="s">
        <v>8246</v>
      </c>
      <c r="I3425" s="7">
        <v>1429912341</v>
      </c>
      <c r="J3425" s="7">
        <v>1427320341</v>
      </c>
      <c r="K3425" t="b">
        <v>0</v>
      </c>
      <c r="L3425">
        <v>10</v>
      </c>
      <c r="M3425" t="b">
        <v>1</v>
      </c>
      <c r="N3425" s="7" t="s">
        <v>8320</v>
      </c>
      <c r="O3425" s="7" t="s">
        <v>8321</v>
      </c>
      <c r="P3425">
        <v>140</v>
      </c>
      <c r="Q3425" s="6">
        <f>E3425/Table1_2[[#This Row],[backers_count]]</f>
        <v>35</v>
      </c>
    </row>
    <row r="3426" spans="1:17" x14ac:dyDescent="0.35">
      <c r="A3426">
        <v>3424</v>
      </c>
      <c r="B3426" t="s">
        <v>3423</v>
      </c>
      <c r="C3426" t="s">
        <v>7534</v>
      </c>
      <c r="D3426" s="6">
        <v>6000</v>
      </c>
      <c r="E3426" s="6">
        <v>6215</v>
      </c>
      <c r="F3426" t="s">
        <v>8219</v>
      </c>
      <c r="G3426" t="s">
        <v>8224</v>
      </c>
      <c r="H3426" t="s">
        <v>8246</v>
      </c>
      <c r="I3426" s="7">
        <v>1423119540</v>
      </c>
      <c r="J3426" s="7">
        <v>1421252084</v>
      </c>
      <c r="K3426" t="b">
        <v>0</v>
      </c>
      <c r="L3426">
        <v>76</v>
      </c>
      <c r="M3426" t="b">
        <v>1</v>
      </c>
      <c r="N3426" s="7" t="s">
        <v>8320</v>
      </c>
      <c r="O3426" s="7" t="s">
        <v>8321</v>
      </c>
      <c r="P3426">
        <v>104</v>
      </c>
      <c r="Q3426" s="6">
        <f>E3426/Table1_2[[#This Row],[backers_count]]</f>
        <v>81.776315789473685</v>
      </c>
    </row>
    <row r="3427" spans="1:17" x14ac:dyDescent="0.35">
      <c r="A3427">
        <v>3425</v>
      </c>
      <c r="B3427" t="s">
        <v>3424</v>
      </c>
      <c r="C3427" t="s">
        <v>7535</v>
      </c>
      <c r="D3427" s="6">
        <v>30000</v>
      </c>
      <c r="E3427" s="6">
        <v>30891.1</v>
      </c>
      <c r="F3427" t="s">
        <v>8219</v>
      </c>
      <c r="G3427" t="s">
        <v>8224</v>
      </c>
      <c r="H3427" t="s">
        <v>8246</v>
      </c>
      <c r="I3427" s="7">
        <v>1412434136</v>
      </c>
      <c r="J3427" s="7">
        <v>1409669336</v>
      </c>
      <c r="K3427" t="b">
        <v>0</v>
      </c>
      <c r="L3427">
        <v>104</v>
      </c>
      <c r="M3427" t="b">
        <v>1</v>
      </c>
      <c r="N3427" s="7" t="s">
        <v>8320</v>
      </c>
      <c r="O3427" s="7" t="s">
        <v>8321</v>
      </c>
      <c r="P3427">
        <v>103</v>
      </c>
      <c r="Q3427" s="6">
        <f>E3427/Table1_2[[#This Row],[backers_count]]</f>
        <v>297.02980769230766</v>
      </c>
    </row>
    <row r="3428" spans="1:17" x14ac:dyDescent="0.35">
      <c r="A3428">
        <v>3426</v>
      </c>
      <c r="B3428" t="s">
        <v>3425</v>
      </c>
      <c r="C3428" t="s">
        <v>7536</v>
      </c>
      <c r="D3428" s="6">
        <v>3750</v>
      </c>
      <c r="E3428" s="6">
        <v>4055</v>
      </c>
      <c r="F3428" t="s">
        <v>8219</v>
      </c>
      <c r="G3428" t="s">
        <v>8224</v>
      </c>
      <c r="H3428" t="s">
        <v>8246</v>
      </c>
      <c r="I3428" s="7">
        <v>1411264800</v>
      </c>
      <c r="J3428" s="7">
        <v>1409620903</v>
      </c>
      <c r="K3428" t="b">
        <v>0</v>
      </c>
      <c r="L3428">
        <v>87</v>
      </c>
      <c r="M3428" t="b">
        <v>1</v>
      </c>
      <c r="N3428" s="7" t="s">
        <v>8320</v>
      </c>
      <c r="O3428" s="7" t="s">
        <v>8321</v>
      </c>
      <c r="P3428">
        <v>109</v>
      </c>
      <c r="Q3428" s="6">
        <f>E3428/Table1_2[[#This Row],[backers_count]]</f>
        <v>46.609195402298852</v>
      </c>
    </row>
    <row r="3429" spans="1:17" x14ac:dyDescent="0.35">
      <c r="A3429">
        <v>3427</v>
      </c>
      <c r="B3429" t="s">
        <v>3426</v>
      </c>
      <c r="C3429" t="s">
        <v>7537</v>
      </c>
      <c r="D3429" s="6">
        <v>1500</v>
      </c>
      <c r="E3429" s="6">
        <v>1500</v>
      </c>
      <c r="F3429" t="s">
        <v>8219</v>
      </c>
      <c r="G3429" t="s">
        <v>8225</v>
      </c>
      <c r="H3429" t="s">
        <v>8247</v>
      </c>
      <c r="I3429" s="7">
        <v>1404314952</v>
      </c>
      <c r="J3429" s="7">
        <v>1401722952</v>
      </c>
      <c r="K3429" t="b">
        <v>0</v>
      </c>
      <c r="L3429">
        <v>29</v>
      </c>
      <c r="M3429" t="b">
        <v>1</v>
      </c>
      <c r="N3429" s="7" t="s">
        <v>8320</v>
      </c>
      <c r="O3429" s="7" t="s">
        <v>8321</v>
      </c>
      <c r="P3429">
        <v>100</v>
      </c>
      <c r="Q3429" s="6">
        <f>E3429/Table1_2[[#This Row],[backers_count]]</f>
        <v>51.724137931034484</v>
      </c>
    </row>
    <row r="3430" spans="1:17" x14ac:dyDescent="0.35">
      <c r="A3430">
        <v>3428</v>
      </c>
      <c r="B3430" t="s">
        <v>3427</v>
      </c>
      <c r="C3430" t="s">
        <v>7538</v>
      </c>
      <c r="D3430" s="6">
        <v>2000</v>
      </c>
      <c r="E3430" s="6">
        <v>2055</v>
      </c>
      <c r="F3430" t="s">
        <v>8219</v>
      </c>
      <c r="G3430" t="s">
        <v>8225</v>
      </c>
      <c r="H3430" t="s">
        <v>8247</v>
      </c>
      <c r="I3430" s="7">
        <v>1425142800</v>
      </c>
      <c r="J3430" s="7">
        <v>1422983847</v>
      </c>
      <c r="K3430" t="b">
        <v>0</v>
      </c>
      <c r="L3430">
        <v>51</v>
      </c>
      <c r="M3430" t="b">
        <v>1</v>
      </c>
      <c r="N3430" s="7" t="s">
        <v>8320</v>
      </c>
      <c r="O3430" s="7" t="s">
        <v>8321</v>
      </c>
      <c r="P3430">
        <v>103</v>
      </c>
      <c r="Q3430" s="6">
        <f>E3430/Table1_2[[#This Row],[backers_count]]</f>
        <v>40.294117647058826</v>
      </c>
    </row>
    <row r="3431" spans="1:17" x14ac:dyDescent="0.35">
      <c r="A3431">
        <v>3429</v>
      </c>
      <c r="B3431" t="s">
        <v>3428</v>
      </c>
      <c r="C3431" t="s">
        <v>7539</v>
      </c>
      <c r="D3431" s="6">
        <v>150</v>
      </c>
      <c r="E3431" s="6">
        <v>195</v>
      </c>
      <c r="F3431" t="s">
        <v>8219</v>
      </c>
      <c r="G3431" t="s">
        <v>8225</v>
      </c>
      <c r="H3431" t="s">
        <v>8247</v>
      </c>
      <c r="I3431" s="7">
        <v>1478046661</v>
      </c>
      <c r="J3431" s="7">
        <v>1476837061</v>
      </c>
      <c r="K3431" t="b">
        <v>0</v>
      </c>
      <c r="L3431">
        <v>12</v>
      </c>
      <c r="M3431" t="b">
        <v>1</v>
      </c>
      <c r="N3431" s="7" t="s">
        <v>8320</v>
      </c>
      <c r="O3431" s="7" t="s">
        <v>8321</v>
      </c>
      <c r="P3431">
        <v>130</v>
      </c>
      <c r="Q3431" s="6">
        <f>E3431/Table1_2[[#This Row],[backers_count]]</f>
        <v>16.25</v>
      </c>
    </row>
    <row r="3432" spans="1:17" x14ac:dyDescent="0.35">
      <c r="A3432">
        <v>3430</v>
      </c>
      <c r="B3432" t="s">
        <v>3429</v>
      </c>
      <c r="C3432" t="s">
        <v>7540</v>
      </c>
      <c r="D3432" s="6">
        <v>2000</v>
      </c>
      <c r="E3432" s="6">
        <v>2170.9899999999998</v>
      </c>
      <c r="F3432" t="s">
        <v>8219</v>
      </c>
      <c r="G3432" t="s">
        <v>8225</v>
      </c>
      <c r="H3432" t="s">
        <v>8247</v>
      </c>
      <c r="I3432" s="7">
        <v>1406760101</v>
      </c>
      <c r="J3432" s="7">
        <v>1404168101</v>
      </c>
      <c r="K3432" t="b">
        <v>0</v>
      </c>
      <c r="L3432">
        <v>72</v>
      </c>
      <c r="M3432" t="b">
        <v>1</v>
      </c>
      <c r="N3432" s="7" t="s">
        <v>8320</v>
      </c>
      <c r="O3432" s="7" t="s">
        <v>8321</v>
      </c>
      <c r="P3432">
        <v>109</v>
      </c>
      <c r="Q3432" s="6">
        <f>E3432/Table1_2[[#This Row],[backers_count]]</f>
        <v>30.152638888888887</v>
      </c>
    </row>
    <row r="3433" spans="1:17" x14ac:dyDescent="0.35">
      <c r="A3433">
        <v>3431</v>
      </c>
      <c r="B3433" t="s">
        <v>3430</v>
      </c>
      <c r="C3433" t="s">
        <v>7541</v>
      </c>
      <c r="D3433" s="6">
        <v>2000</v>
      </c>
      <c r="E3433" s="6">
        <v>2000</v>
      </c>
      <c r="F3433" t="s">
        <v>8219</v>
      </c>
      <c r="G3433" t="s">
        <v>8224</v>
      </c>
      <c r="H3433" t="s">
        <v>8246</v>
      </c>
      <c r="I3433" s="7">
        <v>1408383153</v>
      </c>
      <c r="J3433" s="7">
        <v>1405791153</v>
      </c>
      <c r="K3433" t="b">
        <v>0</v>
      </c>
      <c r="L3433">
        <v>21</v>
      </c>
      <c r="M3433" t="b">
        <v>1</v>
      </c>
      <c r="N3433" s="7" t="s">
        <v>8320</v>
      </c>
      <c r="O3433" s="7" t="s">
        <v>8321</v>
      </c>
      <c r="P3433">
        <v>100</v>
      </c>
      <c r="Q3433" s="6">
        <f>E3433/Table1_2[[#This Row],[backers_count]]</f>
        <v>95.238095238095241</v>
      </c>
    </row>
    <row r="3434" spans="1:17" x14ac:dyDescent="0.35">
      <c r="A3434">
        <v>3432</v>
      </c>
      <c r="B3434" t="s">
        <v>3431</v>
      </c>
      <c r="C3434" t="s">
        <v>7542</v>
      </c>
      <c r="D3434" s="6">
        <v>2000</v>
      </c>
      <c r="E3434" s="6">
        <v>2193</v>
      </c>
      <c r="F3434" t="s">
        <v>8219</v>
      </c>
      <c r="G3434" t="s">
        <v>8224</v>
      </c>
      <c r="H3434" t="s">
        <v>8246</v>
      </c>
      <c r="I3434" s="7">
        <v>1454709600</v>
      </c>
      <c r="J3434" s="7">
        <v>1452520614</v>
      </c>
      <c r="K3434" t="b">
        <v>0</v>
      </c>
      <c r="L3434">
        <v>42</v>
      </c>
      <c r="M3434" t="b">
        <v>1</v>
      </c>
      <c r="N3434" s="7" t="s">
        <v>8320</v>
      </c>
      <c r="O3434" s="7" t="s">
        <v>8321</v>
      </c>
      <c r="P3434">
        <v>110</v>
      </c>
      <c r="Q3434" s="6">
        <f>E3434/Table1_2[[#This Row],[backers_count]]</f>
        <v>52.214285714285715</v>
      </c>
    </row>
    <row r="3435" spans="1:17" x14ac:dyDescent="0.35">
      <c r="A3435">
        <v>3433</v>
      </c>
      <c r="B3435" t="s">
        <v>3432</v>
      </c>
      <c r="C3435" t="s">
        <v>7543</v>
      </c>
      <c r="D3435" s="6">
        <v>9500</v>
      </c>
      <c r="E3435" s="6">
        <v>9525</v>
      </c>
      <c r="F3435" t="s">
        <v>8219</v>
      </c>
      <c r="G3435" t="s">
        <v>8224</v>
      </c>
      <c r="H3435" t="s">
        <v>8246</v>
      </c>
      <c r="I3435" s="7">
        <v>1402974000</v>
      </c>
      <c r="J3435" s="7">
        <v>1400290255</v>
      </c>
      <c r="K3435" t="b">
        <v>0</v>
      </c>
      <c r="L3435">
        <v>71</v>
      </c>
      <c r="M3435" t="b">
        <v>1</v>
      </c>
      <c r="N3435" s="7" t="s">
        <v>8320</v>
      </c>
      <c r="O3435" s="7" t="s">
        <v>8321</v>
      </c>
      <c r="P3435">
        <v>101</v>
      </c>
      <c r="Q3435" s="6">
        <f>E3435/Table1_2[[#This Row],[backers_count]]</f>
        <v>134.1549295774648</v>
      </c>
    </row>
    <row r="3436" spans="1:17" x14ac:dyDescent="0.35">
      <c r="A3436">
        <v>3434</v>
      </c>
      <c r="B3436" t="s">
        <v>3433</v>
      </c>
      <c r="C3436" t="s">
        <v>7544</v>
      </c>
      <c r="D3436" s="6">
        <v>10000</v>
      </c>
      <c r="E3436" s="6">
        <v>10555</v>
      </c>
      <c r="F3436" t="s">
        <v>8219</v>
      </c>
      <c r="G3436" t="s">
        <v>8224</v>
      </c>
      <c r="H3436" t="s">
        <v>8246</v>
      </c>
      <c r="I3436" s="7">
        <v>1404983269</v>
      </c>
      <c r="J3436" s="7">
        <v>1402391269</v>
      </c>
      <c r="K3436" t="b">
        <v>0</v>
      </c>
      <c r="L3436">
        <v>168</v>
      </c>
      <c r="M3436" t="b">
        <v>1</v>
      </c>
      <c r="N3436" s="7" t="s">
        <v>8320</v>
      </c>
      <c r="O3436" s="7" t="s">
        <v>8321</v>
      </c>
      <c r="P3436">
        <v>106</v>
      </c>
      <c r="Q3436" s="6">
        <f>E3436/Table1_2[[#This Row],[backers_count]]</f>
        <v>62.827380952380949</v>
      </c>
    </row>
    <row r="3437" spans="1:17" x14ac:dyDescent="0.35">
      <c r="A3437">
        <v>3435</v>
      </c>
      <c r="B3437" t="s">
        <v>3434</v>
      </c>
      <c r="C3437" t="s">
        <v>7545</v>
      </c>
      <c r="D3437" s="6">
        <v>1000</v>
      </c>
      <c r="E3437" s="6">
        <v>1120</v>
      </c>
      <c r="F3437" t="s">
        <v>8219</v>
      </c>
      <c r="G3437" t="s">
        <v>8224</v>
      </c>
      <c r="H3437" t="s">
        <v>8246</v>
      </c>
      <c r="I3437" s="7">
        <v>1470538800</v>
      </c>
      <c r="J3437" s="7">
        <v>1469112493</v>
      </c>
      <c r="K3437" t="b">
        <v>0</v>
      </c>
      <c r="L3437">
        <v>19</v>
      </c>
      <c r="M3437" t="b">
        <v>1</v>
      </c>
      <c r="N3437" s="7" t="s">
        <v>8320</v>
      </c>
      <c r="O3437" s="7" t="s">
        <v>8321</v>
      </c>
      <c r="P3437">
        <v>113</v>
      </c>
      <c r="Q3437" s="6">
        <f>E3437/Table1_2[[#This Row],[backers_count]]</f>
        <v>58.94736842105263</v>
      </c>
    </row>
    <row r="3438" spans="1:17" x14ac:dyDescent="0.35">
      <c r="A3438">
        <v>3436</v>
      </c>
      <c r="B3438" t="s">
        <v>3435</v>
      </c>
      <c r="C3438" t="s">
        <v>7546</v>
      </c>
      <c r="D3438" s="6">
        <v>5000</v>
      </c>
      <c r="E3438" s="6">
        <v>5295</v>
      </c>
      <c r="F3438" t="s">
        <v>8219</v>
      </c>
      <c r="G3438" t="s">
        <v>8224</v>
      </c>
      <c r="H3438" t="s">
        <v>8246</v>
      </c>
      <c r="I3438" s="7">
        <v>1408638480</v>
      </c>
      <c r="J3438" s="7">
        <v>1406811593</v>
      </c>
      <c r="K3438" t="b">
        <v>0</v>
      </c>
      <c r="L3438">
        <v>37</v>
      </c>
      <c r="M3438" t="b">
        <v>1</v>
      </c>
      <c r="N3438" s="7" t="s">
        <v>8320</v>
      </c>
      <c r="O3438" s="7" t="s">
        <v>8321</v>
      </c>
      <c r="P3438">
        <v>106</v>
      </c>
      <c r="Q3438" s="6">
        <f>E3438/Table1_2[[#This Row],[backers_count]]</f>
        <v>143.1081081081081</v>
      </c>
    </row>
    <row r="3439" spans="1:17" x14ac:dyDescent="0.35">
      <c r="A3439">
        <v>3437</v>
      </c>
      <c r="B3439" t="s">
        <v>3436</v>
      </c>
      <c r="C3439" t="s">
        <v>7547</v>
      </c>
      <c r="D3439" s="6">
        <v>3000</v>
      </c>
      <c r="E3439" s="6">
        <v>3030</v>
      </c>
      <c r="F3439" t="s">
        <v>8219</v>
      </c>
      <c r="G3439" t="s">
        <v>8224</v>
      </c>
      <c r="H3439" t="s">
        <v>8246</v>
      </c>
      <c r="I3439" s="7">
        <v>1440003820</v>
      </c>
      <c r="J3439" s="7">
        <v>1437411820</v>
      </c>
      <c r="K3439" t="b">
        <v>0</v>
      </c>
      <c r="L3439">
        <v>36</v>
      </c>
      <c r="M3439" t="b">
        <v>1</v>
      </c>
      <c r="N3439" s="7" t="s">
        <v>8320</v>
      </c>
      <c r="O3439" s="7" t="s">
        <v>8321</v>
      </c>
      <c r="P3439">
        <v>101</v>
      </c>
      <c r="Q3439" s="6">
        <f>E3439/Table1_2[[#This Row],[backers_count]]</f>
        <v>84.166666666666671</v>
      </c>
    </row>
    <row r="3440" spans="1:17" x14ac:dyDescent="0.35">
      <c r="A3440">
        <v>3438</v>
      </c>
      <c r="B3440" t="s">
        <v>3437</v>
      </c>
      <c r="C3440" t="s">
        <v>7548</v>
      </c>
      <c r="D3440" s="6">
        <v>2500</v>
      </c>
      <c r="E3440" s="6">
        <v>2605</v>
      </c>
      <c r="F3440" t="s">
        <v>8219</v>
      </c>
      <c r="G3440" t="s">
        <v>8225</v>
      </c>
      <c r="H3440" t="s">
        <v>8247</v>
      </c>
      <c r="I3440" s="7">
        <v>1430600400</v>
      </c>
      <c r="J3440" s="7">
        <v>1428358567</v>
      </c>
      <c r="K3440" t="b">
        <v>0</v>
      </c>
      <c r="L3440">
        <v>14</v>
      </c>
      <c r="M3440" t="b">
        <v>1</v>
      </c>
      <c r="N3440" s="7" t="s">
        <v>8320</v>
      </c>
      <c r="O3440" s="7" t="s">
        <v>8321</v>
      </c>
      <c r="P3440">
        <v>105</v>
      </c>
      <c r="Q3440" s="6">
        <f>E3440/Table1_2[[#This Row],[backers_count]]</f>
        <v>186.07142857142858</v>
      </c>
    </row>
    <row r="3441" spans="1:17" x14ac:dyDescent="0.35">
      <c r="A3441">
        <v>3439</v>
      </c>
      <c r="B3441" t="s">
        <v>3438</v>
      </c>
      <c r="C3441" t="s">
        <v>7549</v>
      </c>
      <c r="D3441" s="6">
        <v>1200</v>
      </c>
      <c r="E3441" s="6">
        <v>1616.14</v>
      </c>
      <c r="F3441" t="s">
        <v>8219</v>
      </c>
      <c r="G3441" t="s">
        <v>8224</v>
      </c>
      <c r="H3441" t="s">
        <v>8246</v>
      </c>
      <c r="I3441" s="7">
        <v>1453179540</v>
      </c>
      <c r="J3441" s="7">
        <v>1452030730</v>
      </c>
      <c r="K3441" t="b">
        <v>0</v>
      </c>
      <c r="L3441">
        <v>18</v>
      </c>
      <c r="M3441" t="b">
        <v>1</v>
      </c>
      <c r="N3441" s="7" t="s">
        <v>8320</v>
      </c>
      <c r="O3441" s="7" t="s">
        <v>8321</v>
      </c>
      <c r="P3441">
        <v>135</v>
      </c>
      <c r="Q3441" s="6">
        <f>E3441/Table1_2[[#This Row],[backers_count]]</f>
        <v>89.785555555555561</v>
      </c>
    </row>
    <row r="3442" spans="1:17" x14ac:dyDescent="0.35">
      <c r="A3442">
        <v>3440</v>
      </c>
      <c r="B3442" t="s">
        <v>3439</v>
      </c>
      <c r="C3442" t="s">
        <v>7550</v>
      </c>
      <c r="D3442" s="6">
        <v>5000</v>
      </c>
      <c r="E3442" s="6">
        <v>5260.92</v>
      </c>
      <c r="F3442" t="s">
        <v>8219</v>
      </c>
      <c r="G3442" t="s">
        <v>8224</v>
      </c>
      <c r="H3442" t="s">
        <v>8246</v>
      </c>
      <c r="I3442" s="7">
        <v>1405095300</v>
      </c>
      <c r="J3442" s="7">
        <v>1403146628</v>
      </c>
      <c r="K3442" t="b">
        <v>0</v>
      </c>
      <c r="L3442">
        <v>82</v>
      </c>
      <c r="M3442" t="b">
        <v>1</v>
      </c>
      <c r="N3442" s="7" t="s">
        <v>8320</v>
      </c>
      <c r="O3442" s="7" t="s">
        <v>8321</v>
      </c>
      <c r="P3442">
        <v>106</v>
      </c>
      <c r="Q3442" s="6">
        <f>E3442/Table1_2[[#This Row],[backers_count]]</f>
        <v>64.157560975609755</v>
      </c>
    </row>
    <row r="3443" spans="1:17" x14ac:dyDescent="0.35">
      <c r="A3443">
        <v>3441</v>
      </c>
      <c r="B3443" t="s">
        <v>3440</v>
      </c>
      <c r="C3443" t="s">
        <v>7551</v>
      </c>
      <c r="D3443" s="6">
        <v>2500</v>
      </c>
      <c r="E3443" s="6">
        <v>2565</v>
      </c>
      <c r="F3443" t="s">
        <v>8219</v>
      </c>
      <c r="G3443" t="s">
        <v>8224</v>
      </c>
      <c r="H3443" t="s">
        <v>8246</v>
      </c>
      <c r="I3443" s="7">
        <v>1447445820</v>
      </c>
      <c r="J3443" s="7">
        <v>1445077121</v>
      </c>
      <c r="K3443" t="b">
        <v>0</v>
      </c>
      <c r="L3443">
        <v>43</v>
      </c>
      <c r="M3443" t="b">
        <v>1</v>
      </c>
      <c r="N3443" s="7" t="s">
        <v>8320</v>
      </c>
      <c r="O3443" s="7" t="s">
        <v>8321</v>
      </c>
      <c r="P3443">
        <v>103</v>
      </c>
      <c r="Q3443" s="6">
        <f>E3443/Table1_2[[#This Row],[backers_count]]</f>
        <v>59.651162790697676</v>
      </c>
    </row>
    <row r="3444" spans="1:17" x14ac:dyDescent="0.35">
      <c r="A3444">
        <v>3442</v>
      </c>
      <c r="B3444" t="s">
        <v>3441</v>
      </c>
      <c r="C3444" t="s">
        <v>7552</v>
      </c>
      <c r="D3444" s="6">
        <v>250</v>
      </c>
      <c r="E3444" s="6">
        <v>250</v>
      </c>
      <c r="F3444" t="s">
        <v>8219</v>
      </c>
      <c r="G3444" t="s">
        <v>8224</v>
      </c>
      <c r="H3444" t="s">
        <v>8246</v>
      </c>
      <c r="I3444" s="7">
        <v>1433016672</v>
      </c>
      <c r="J3444" s="7">
        <v>1430424672</v>
      </c>
      <c r="K3444" t="b">
        <v>0</v>
      </c>
      <c r="L3444">
        <v>8</v>
      </c>
      <c r="M3444" t="b">
        <v>1</v>
      </c>
      <c r="N3444" s="7" t="s">
        <v>8320</v>
      </c>
      <c r="O3444" s="7" t="s">
        <v>8321</v>
      </c>
      <c r="P3444">
        <v>100</v>
      </c>
      <c r="Q3444" s="6">
        <f>E3444/Table1_2[[#This Row],[backers_count]]</f>
        <v>31.25</v>
      </c>
    </row>
    <row r="3445" spans="1:17" x14ac:dyDescent="0.35">
      <c r="A3445">
        <v>3443</v>
      </c>
      <c r="B3445" t="s">
        <v>3442</v>
      </c>
      <c r="C3445" t="s">
        <v>7553</v>
      </c>
      <c r="D3445" s="6">
        <v>1000</v>
      </c>
      <c r="E3445" s="6">
        <v>1855</v>
      </c>
      <c r="F3445" t="s">
        <v>8219</v>
      </c>
      <c r="G3445" t="s">
        <v>8224</v>
      </c>
      <c r="H3445" t="s">
        <v>8246</v>
      </c>
      <c r="I3445" s="7">
        <v>1410266146</v>
      </c>
      <c r="J3445" s="7">
        <v>1407674146</v>
      </c>
      <c r="K3445" t="b">
        <v>0</v>
      </c>
      <c r="L3445">
        <v>45</v>
      </c>
      <c r="M3445" t="b">
        <v>1</v>
      </c>
      <c r="N3445" s="7" t="s">
        <v>8320</v>
      </c>
      <c r="O3445" s="7" t="s">
        <v>8321</v>
      </c>
      <c r="P3445">
        <v>186</v>
      </c>
      <c r="Q3445" s="6">
        <f>E3445/Table1_2[[#This Row],[backers_count]]</f>
        <v>41.222222222222221</v>
      </c>
    </row>
    <row r="3446" spans="1:17" x14ac:dyDescent="0.35">
      <c r="A3446">
        <v>3444</v>
      </c>
      <c r="B3446" t="s">
        <v>3443</v>
      </c>
      <c r="C3446" t="s">
        <v>7554</v>
      </c>
      <c r="D3446" s="6">
        <v>300</v>
      </c>
      <c r="E3446" s="6">
        <v>867</v>
      </c>
      <c r="F3446" t="s">
        <v>8219</v>
      </c>
      <c r="G3446" t="s">
        <v>8226</v>
      </c>
      <c r="H3446" t="s">
        <v>8248</v>
      </c>
      <c r="I3446" s="7">
        <v>1465394340</v>
      </c>
      <c r="J3446" s="7">
        <v>1464677986</v>
      </c>
      <c r="K3446" t="b">
        <v>0</v>
      </c>
      <c r="L3446">
        <v>20</v>
      </c>
      <c r="M3446" t="b">
        <v>1</v>
      </c>
      <c r="N3446" s="7" t="s">
        <v>8320</v>
      </c>
      <c r="O3446" s="7" t="s">
        <v>8321</v>
      </c>
      <c r="P3446">
        <v>289</v>
      </c>
      <c r="Q3446" s="6">
        <f>E3446/Table1_2[[#This Row],[backers_count]]</f>
        <v>43.35</v>
      </c>
    </row>
    <row r="3447" spans="1:17" x14ac:dyDescent="0.35">
      <c r="A3447">
        <v>3445</v>
      </c>
      <c r="B3447" t="s">
        <v>3444</v>
      </c>
      <c r="C3447" t="s">
        <v>7555</v>
      </c>
      <c r="D3447" s="6">
        <v>2000</v>
      </c>
      <c r="E3447" s="6">
        <v>2000</v>
      </c>
      <c r="F3447" t="s">
        <v>8219</v>
      </c>
      <c r="G3447" t="s">
        <v>8225</v>
      </c>
      <c r="H3447" t="s">
        <v>8247</v>
      </c>
      <c r="I3447" s="7">
        <v>1445604236</v>
      </c>
      <c r="J3447" s="7">
        <v>1443185036</v>
      </c>
      <c r="K3447" t="b">
        <v>0</v>
      </c>
      <c r="L3447">
        <v>31</v>
      </c>
      <c r="M3447" t="b">
        <v>1</v>
      </c>
      <c r="N3447" s="7" t="s">
        <v>8320</v>
      </c>
      <c r="O3447" s="7" t="s">
        <v>8321</v>
      </c>
      <c r="P3447">
        <v>100</v>
      </c>
      <c r="Q3447" s="6">
        <f>E3447/Table1_2[[#This Row],[backers_count]]</f>
        <v>64.516129032258064</v>
      </c>
    </row>
    <row r="3448" spans="1:17" x14ac:dyDescent="0.35">
      <c r="A3448">
        <v>3446</v>
      </c>
      <c r="B3448" t="s">
        <v>3445</v>
      </c>
      <c r="C3448" t="s">
        <v>7556</v>
      </c>
      <c r="D3448" s="6">
        <v>1000</v>
      </c>
      <c r="E3448" s="6">
        <v>1082</v>
      </c>
      <c r="F3448" t="s">
        <v>8219</v>
      </c>
      <c r="G3448" t="s">
        <v>8225</v>
      </c>
      <c r="H3448" t="s">
        <v>8247</v>
      </c>
      <c r="I3448" s="7">
        <v>1423138800</v>
      </c>
      <c r="J3448" s="7">
        <v>1421092725</v>
      </c>
      <c r="K3448" t="b">
        <v>0</v>
      </c>
      <c r="L3448">
        <v>25</v>
      </c>
      <c r="M3448" t="b">
        <v>1</v>
      </c>
      <c r="N3448" s="7" t="s">
        <v>8320</v>
      </c>
      <c r="O3448" s="7" t="s">
        <v>8321</v>
      </c>
      <c r="P3448">
        <v>109</v>
      </c>
      <c r="Q3448" s="6">
        <f>E3448/Table1_2[[#This Row],[backers_count]]</f>
        <v>43.28</v>
      </c>
    </row>
    <row r="3449" spans="1:17" x14ac:dyDescent="0.35">
      <c r="A3449">
        <v>3447</v>
      </c>
      <c r="B3449" t="s">
        <v>3446</v>
      </c>
      <c r="C3449" t="s">
        <v>7557</v>
      </c>
      <c r="D3449" s="6">
        <v>1000</v>
      </c>
      <c r="E3449" s="6">
        <v>1078</v>
      </c>
      <c r="F3449" t="s">
        <v>8219</v>
      </c>
      <c r="G3449" t="s">
        <v>8224</v>
      </c>
      <c r="H3449" t="s">
        <v>8246</v>
      </c>
      <c r="I3449" s="7">
        <v>1458332412</v>
      </c>
      <c r="J3449" s="7">
        <v>1454448012</v>
      </c>
      <c r="K3449" t="b">
        <v>0</v>
      </c>
      <c r="L3449">
        <v>14</v>
      </c>
      <c r="M3449" t="b">
        <v>1</v>
      </c>
      <c r="N3449" s="7" t="s">
        <v>8320</v>
      </c>
      <c r="O3449" s="7" t="s">
        <v>8321</v>
      </c>
      <c r="P3449">
        <v>108</v>
      </c>
      <c r="Q3449" s="6">
        <f>E3449/Table1_2[[#This Row],[backers_count]]</f>
        <v>77</v>
      </c>
    </row>
    <row r="3450" spans="1:17" x14ac:dyDescent="0.35">
      <c r="A3450">
        <v>3448</v>
      </c>
      <c r="B3450" t="s">
        <v>3447</v>
      </c>
      <c r="C3450" t="s">
        <v>7558</v>
      </c>
      <c r="D3450" s="6">
        <v>2100</v>
      </c>
      <c r="E3450" s="6">
        <v>2305</v>
      </c>
      <c r="F3450" t="s">
        <v>8219</v>
      </c>
      <c r="G3450" t="s">
        <v>8224</v>
      </c>
      <c r="H3450" t="s">
        <v>8246</v>
      </c>
      <c r="I3450" s="7">
        <v>1418784689</v>
      </c>
      <c r="J3450" s="7">
        <v>1416192689</v>
      </c>
      <c r="K3450" t="b">
        <v>0</v>
      </c>
      <c r="L3450">
        <v>45</v>
      </c>
      <c r="M3450" t="b">
        <v>1</v>
      </c>
      <c r="N3450" s="7" t="s">
        <v>8320</v>
      </c>
      <c r="O3450" s="7" t="s">
        <v>8321</v>
      </c>
      <c r="P3450">
        <v>110</v>
      </c>
      <c r="Q3450" s="6">
        <f>E3450/Table1_2[[#This Row],[backers_count]]</f>
        <v>51.222222222222221</v>
      </c>
    </row>
    <row r="3451" spans="1:17" x14ac:dyDescent="0.35">
      <c r="A3451">
        <v>3449</v>
      </c>
      <c r="B3451" t="s">
        <v>3448</v>
      </c>
      <c r="C3451" t="s">
        <v>7559</v>
      </c>
      <c r="D3451" s="6">
        <v>800</v>
      </c>
      <c r="E3451" s="6">
        <v>1365</v>
      </c>
      <c r="F3451" t="s">
        <v>8219</v>
      </c>
      <c r="G3451" t="s">
        <v>8224</v>
      </c>
      <c r="H3451" t="s">
        <v>8246</v>
      </c>
      <c r="I3451" s="7">
        <v>1468036800</v>
      </c>
      <c r="J3451" s="7">
        <v>1465607738</v>
      </c>
      <c r="K3451" t="b">
        <v>0</v>
      </c>
      <c r="L3451">
        <v>20</v>
      </c>
      <c r="M3451" t="b">
        <v>1</v>
      </c>
      <c r="N3451" s="7" t="s">
        <v>8320</v>
      </c>
      <c r="O3451" s="7" t="s">
        <v>8321</v>
      </c>
      <c r="P3451">
        <v>171</v>
      </c>
      <c r="Q3451" s="6">
        <f>E3451/Table1_2[[#This Row],[backers_count]]</f>
        <v>68.25</v>
      </c>
    </row>
    <row r="3452" spans="1:17" x14ac:dyDescent="0.35">
      <c r="A3452">
        <v>3450</v>
      </c>
      <c r="B3452" t="s">
        <v>3449</v>
      </c>
      <c r="C3452" t="s">
        <v>7560</v>
      </c>
      <c r="D3452" s="6">
        <v>500</v>
      </c>
      <c r="E3452" s="6">
        <v>760</v>
      </c>
      <c r="F3452" t="s">
        <v>8219</v>
      </c>
      <c r="G3452" t="s">
        <v>8225</v>
      </c>
      <c r="H3452" t="s">
        <v>8247</v>
      </c>
      <c r="I3452" s="7">
        <v>1427990071</v>
      </c>
      <c r="J3452" s="7">
        <v>1422809671</v>
      </c>
      <c r="K3452" t="b">
        <v>0</v>
      </c>
      <c r="L3452">
        <v>39</v>
      </c>
      <c r="M3452" t="b">
        <v>1</v>
      </c>
      <c r="N3452" s="7" t="s">
        <v>8320</v>
      </c>
      <c r="O3452" s="7" t="s">
        <v>8321</v>
      </c>
      <c r="P3452">
        <v>152</v>
      </c>
      <c r="Q3452" s="6">
        <f>E3452/Table1_2[[#This Row],[backers_count]]</f>
        <v>19.487179487179485</v>
      </c>
    </row>
    <row r="3453" spans="1:17" x14ac:dyDescent="0.35">
      <c r="A3453">
        <v>3451</v>
      </c>
      <c r="B3453" t="s">
        <v>3450</v>
      </c>
      <c r="C3453" t="s">
        <v>7561</v>
      </c>
      <c r="D3453" s="6">
        <v>650</v>
      </c>
      <c r="E3453" s="6">
        <v>658</v>
      </c>
      <c r="F3453" t="s">
        <v>8219</v>
      </c>
      <c r="G3453" t="s">
        <v>8224</v>
      </c>
      <c r="H3453" t="s">
        <v>8246</v>
      </c>
      <c r="I3453" s="7">
        <v>1429636927</v>
      </c>
      <c r="J3453" s="7">
        <v>1427304127</v>
      </c>
      <c r="K3453" t="b">
        <v>0</v>
      </c>
      <c r="L3453">
        <v>16</v>
      </c>
      <c r="M3453" t="b">
        <v>1</v>
      </c>
      <c r="N3453" s="7" t="s">
        <v>8320</v>
      </c>
      <c r="O3453" s="7" t="s">
        <v>8321</v>
      </c>
      <c r="P3453">
        <v>102</v>
      </c>
      <c r="Q3453" s="6">
        <f>E3453/Table1_2[[#This Row],[backers_count]]</f>
        <v>41.125</v>
      </c>
    </row>
    <row r="3454" spans="1:17" x14ac:dyDescent="0.35">
      <c r="A3454">
        <v>3452</v>
      </c>
      <c r="B3454" t="s">
        <v>3451</v>
      </c>
      <c r="C3454" t="s">
        <v>7562</v>
      </c>
      <c r="D3454" s="6">
        <v>1000</v>
      </c>
      <c r="E3454" s="6">
        <v>1532</v>
      </c>
      <c r="F3454" t="s">
        <v>8219</v>
      </c>
      <c r="G3454" t="s">
        <v>8224</v>
      </c>
      <c r="H3454" t="s">
        <v>8246</v>
      </c>
      <c r="I3454" s="7">
        <v>1406087940</v>
      </c>
      <c r="J3454" s="7">
        <v>1404141626</v>
      </c>
      <c r="K3454" t="b">
        <v>0</v>
      </c>
      <c r="L3454">
        <v>37</v>
      </c>
      <c r="M3454" t="b">
        <v>1</v>
      </c>
      <c r="N3454" s="7" t="s">
        <v>8320</v>
      </c>
      <c r="O3454" s="7" t="s">
        <v>8321</v>
      </c>
      <c r="P3454">
        <v>154</v>
      </c>
      <c r="Q3454" s="6">
        <f>E3454/Table1_2[[#This Row],[backers_count]]</f>
        <v>41.405405405405403</v>
      </c>
    </row>
    <row r="3455" spans="1:17" x14ac:dyDescent="0.35">
      <c r="A3455">
        <v>3453</v>
      </c>
      <c r="B3455" t="s">
        <v>3452</v>
      </c>
      <c r="C3455" t="s">
        <v>7563</v>
      </c>
      <c r="D3455" s="6">
        <v>300</v>
      </c>
      <c r="E3455" s="6">
        <v>385</v>
      </c>
      <c r="F3455" t="s">
        <v>8219</v>
      </c>
      <c r="G3455" t="s">
        <v>8225</v>
      </c>
      <c r="H3455" t="s">
        <v>8247</v>
      </c>
      <c r="I3455" s="7">
        <v>1471130956</v>
      </c>
      <c r="J3455" s="7">
        <v>1465946956</v>
      </c>
      <c r="K3455" t="b">
        <v>0</v>
      </c>
      <c r="L3455">
        <v>14</v>
      </c>
      <c r="M3455" t="b">
        <v>1</v>
      </c>
      <c r="N3455" s="7" t="s">
        <v>8320</v>
      </c>
      <c r="O3455" s="7" t="s">
        <v>8321</v>
      </c>
      <c r="P3455">
        <v>129</v>
      </c>
      <c r="Q3455" s="6">
        <f>E3455/Table1_2[[#This Row],[backers_count]]</f>
        <v>27.5</v>
      </c>
    </row>
    <row r="3456" spans="1:17" x14ac:dyDescent="0.35">
      <c r="A3456">
        <v>3454</v>
      </c>
      <c r="B3456" t="s">
        <v>3453</v>
      </c>
      <c r="C3456" t="s">
        <v>7564</v>
      </c>
      <c r="D3456" s="6">
        <v>700</v>
      </c>
      <c r="E3456" s="6">
        <v>705</v>
      </c>
      <c r="F3456" t="s">
        <v>8219</v>
      </c>
      <c r="G3456" t="s">
        <v>8225</v>
      </c>
      <c r="H3456" t="s">
        <v>8247</v>
      </c>
      <c r="I3456" s="7">
        <v>1406825159</v>
      </c>
      <c r="J3456" s="7">
        <v>1404233159</v>
      </c>
      <c r="K3456" t="b">
        <v>0</v>
      </c>
      <c r="L3456">
        <v>21</v>
      </c>
      <c r="M3456" t="b">
        <v>1</v>
      </c>
      <c r="N3456" s="7" t="s">
        <v>8320</v>
      </c>
      <c r="O3456" s="7" t="s">
        <v>8321</v>
      </c>
      <c r="P3456">
        <v>101</v>
      </c>
      <c r="Q3456" s="6">
        <f>E3456/Table1_2[[#This Row],[backers_count]]</f>
        <v>33.571428571428569</v>
      </c>
    </row>
    <row r="3457" spans="1:17" x14ac:dyDescent="0.35">
      <c r="A3457">
        <v>3455</v>
      </c>
      <c r="B3457" t="s">
        <v>3454</v>
      </c>
      <c r="C3457" t="s">
        <v>7565</v>
      </c>
      <c r="D3457" s="6">
        <v>10000</v>
      </c>
      <c r="E3457" s="6">
        <v>10065</v>
      </c>
      <c r="F3457" t="s">
        <v>8219</v>
      </c>
      <c r="G3457" t="s">
        <v>8224</v>
      </c>
      <c r="H3457" t="s">
        <v>8246</v>
      </c>
      <c r="I3457" s="7">
        <v>1476381627</v>
      </c>
      <c r="J3457" s="7">
        <v>1473789627</v>
      </c>
      <c r="K3457" t="b">
        <v>0</v>
      </c>
      <c r="L3457">
        <v>69</v>
      </c>
      <c r="M3457" t="b">
        <v>1</v>
      </c>
      <c r="N3457" s="7" t="s">
        <v>8320</v>
      </c>
      <c r="O3457" s="7" t="s">
        <v>8321</v>
      </c>
      <c r="P3457">
        <v>101</v>
      </c>
      <c r="Q3457" s="6">
        <f>E3457/Table1_2[[#This Row],[backers_count]]</f>
        <v>145.86956521739131</v>
      </c>
    </row>
    <row r="3458" spans="1:17" x14ac:dyDescent="0.35">
      <c r="A3458">
        <v>3456</v>
      </c>
      <c r="B3458" t="s">
        <v>3455</v>
      </c>
      <c r="C3458" t="s">
        <v>7566</v>
      </c>
      <c r="D3458" s="6">
        <v>3000</v>
      </c>
      <c r="E3458" s="6">
        <v>5739</v>
      </c>
      <c r="F3458" t="s">
        <v>8219</v>
      </c>
      <c r="G3458" t="s">
        <v>8224</v>
      </c>
      <c r="H3458" t="s">
        <v>8246</v>
      </c>
      <c r="I3458" s="7">
        <v>1406876340</v>
      </c>
      <c r="J3458" s="7">
        <v>1404190567</v>
      </c>
      <c r="K3458" t="b">
        <v>0</v>
      </c>
      <c r="L3458">
        <v>16</v>
      </c>
      <c r="M3458" t="b">
        <v>1</v>
      </c>
      <c r="N3458" s="7" t="s">
        <v>8320</v>
      </c>
      <c r="O3458" s="7" t="s">
        <v>8321</v>
      </c>
      <c r="P3458">
        <v>192</v>
      </c>
      <c r="Q3458" s="6">
        <f>E3458/Table1_2[[#This Row],[backers_count]]</f>
        <v>358.6875</v>
      </c>
    </row>
    <row r="3459" spans="1:17" x14ac:dyDescent="0.35">
      <c r="A3459">
        <v>3457</v>
      </c>
      <c r="B3459" t="s">
        <v>3456</v>
      </c>
      <c r="C3459" t="s">
        <v>7567</v>
      </c>
      <c r="D3459" s="6">
        <v>2000</v>
      </c>
      <c r="E3459" s="6">
        <v>2804</v>
      </c>
      <c r="F3459" t="s">
        <v>8219</v>
      </c>
      <c r="G3459" t="s">
        <v>8224</v>
      </c>
      <c r="H3459" t="s">
        <v>8246</v>
      </c>
      <c r="I3459" s="7">
        <v>1423720740</v>
      </c>
      <c r="J3459" s="7">
        <v>1421081857</v>
      </c>
      <c r="K3459" t="b">
        <v>0</v>
      </c>
      <c r="L3459">
        <v>55</v>
      </c>
      <c r="M3459" t="b">
        <v>1</v>
      </c>
      <c r="N3459" s="7" t="s">
        <v>8320</v>
      </c>
      <c r="O3459" s="7" t="s">
        <v>8321</v>
      </c>
      <c r="P3459">
        <v>141</v>
      </c>
      <c r="Q3459" s="6">
        <f>E3459/Table1_2[[#This Row],[backers_count]]</f>
        <v>50.981818181818184</v>
      </c>
    </row>
    <row r="3460" spans="1:17" x14ac:dyDescent="0.35">
      <c r="A3460">
        <v>3458</v>
      </c>
      <c r="B3460" t="s">
        <v>3457</v>
      </c>
      <c r="C3460" t="s">
        <v>7568</v>
      </c>
      <c r="D3460" s="6">
        <v>978</v>
      </c>
      <c r="E3460" s="6">
        <v>1216</v>
      </c>
      <c r="F3460" t="s">
        <v>8219</v>
      </c>
      <c r="G3460" t="s">
        <v>8224</v>
      </c>
      <c r="H3460" t="s">
        <v>8246</v>
      </c>
      <c r="I3460" s="7">
        <v>1422937620</v>
      </c>
      <c r="J3460" s="7">
        <v>1420606303</v>
      </c>
      <c r="K3460" t="b">
        <v>0</v>
      </c>
      <c r="L3460">
        <v>27</v>
      </c>
      <c r="M3460" t="b">
        <v>1</v>
      </c>
      <c r="N3460" s="7" t="s">
        <v>8320</v>
      </c>
      <c r="O3460" s="7" t="s">
        <v>8321</v>
      </c>
      <c r="P3460">
        <v>125</v>
      </c>
      <c r="Q3460" s="6">
        <f>E3460/Table1_2[[#This Row],[backers_count]]</f>
        <v>45.037037037037038</v>
      </c>
    </row>
    <row r="3461" spans="1:17" x14ac:dyDescent="0.35">
      <c r="A3461">
        <v>3459</v>
      </c>
      <c r="B3461" t="s">
        <v>3458</v>
      </c>
      <c r="C3461" t="s">
        <v>7569</v>
      </c>
      <c r="D3461" s="6">
        <v>500</v>
      </c>
      <c r="E3461" s="6">
        <v>631</v>
      </c>
      <c r="F3461" t="s">
        <v>8219</v>
      </c>
      <c r="G3461" t="s">
        <v>8225</v>
      </c>
      <c r="H3461" t="s">
        <v>8247</v>
      </c>
      <c r="I3461" s="7">
        <v>1463743860</v>
      </c>
      <c r="J3461" s="7">
        <v>1461151860</v>
      </c>
      <c r="K3461" t="b">
        <v>0</v>
      </c>
      <c r="L3461">
        <v>36</v>
      </c>
      <c r="M3461" t="b">
        <v>1</v>
      </c>
      <c r="N3461" s="7" t="s">
        <v>8320</v>
      </c>
      <c r="O3461" s="7" t="s">
        <v>8321</v>
      </c>
      <c r="P3461">
        <v>127</v>
      </c>
      <c r="Q3461" s="6">
        <f>E3461/Table1_2[[#This Row],[backers_count]]</f>
        <v>17.527777777777779</v>
      </c>
    </row>
    <row r="3462" spans="1:17" x14ac:dyDescent="0.35">
      <c r="A3462">
        <v>3460</v>
      </c>
      <c r="B3462" t="s">
        <v>3459</v>
      </c>
      <c r="C3462" t="s">
        <v>7570</v>
      </c>
      <c r="D3462" s="6">
        <v>500</v>
      </c>
      <c r="E3462" s="6">
        <v>950</v>
      </c>
      <c r="F3462" t="s">
        <v>8219</v>
      </c>
      <c r="G3462" t="s">
        <v>8225</v>
      </c>
      <c r="H3462" t="s">
        <v>8247</v>
      </c>
      <c r="I3462" s="7">
        <v>1408106352</v>
      </c>
      <c r="J3462" s="7">
        <v>1406896752</v>
      </c>
      <c r="K3462" t="b">
        <v>0</v>
      </c>
      <c r="L3462">
        <v>19</v>
      </c>
      <c r="M3462" t="b">
        <v>1</v>
      </c>
      <c r="N3462" s="7" t="s">
        <v>8320</v>
      </c>
      <c r="O3462" s="7" t="s">
        <v>8321</v>
      </c>
      <c r="P3462">
        <v>190</v>
      </c>
      <c r="Q3462" s="6">
        <f>E3462/Table1_2[[#This Row],[backers_count]]</f>
        <v>50</v>
      </c>
    </row>
    <row r="3463" spans="1:17" x14ac:dyDescent="0.35">
      <c r="A3463">
        <v>3461</v>
      </c>
      <c r="B3463" t="s">
        <v>3460</v>
      </c>
      <c r="C3463" t="s">
        <v>7571</v>
      </c>
      <c r="D3463" s="6">
        <v>500</v>
      </c>
      <c r="E3463" s="6">
        <v>695</v>
      </c>
      <c r="F3463" t="s">
        <v>8219</v>
      </c>
      <c r="G3463" t="s">
        <v>8224</v>
      </c>
      <c r="H3463" t="s">
        <v>8246</v>
      </c>
      <c r="I3463" s="7">
        <v>1477710000</v>
      </c>
      <c r="J3463" s="7">
        <v>1475248279</v>
      </c>
      <c r="K3463" t="b">
        <v>0</v>
      </c>
      <c r="L3463">
        <v>12</v>
      </c>
      <c r="M3463" t="b">
        <v>1</v>
      </c>
      <c r="N3463" s="7" t="s">
        <v>8320</v>
      </c>
      <c r="O3463" s="7" t="s">
        <v>8321</v>
      </c>
      <c r="P3463">
        <v>139</v>
      </c>
      <c r="Q3463" s="6">
        <f>E3463/Table1_2[[#This Row],[backers_count]]</f>
        <v>57.916666666666664</v>
      </c>
    </row>
    <row r="3464" spans="1:17" x14ac:dyDescent="0.35">
      <c r="A3464">
        <v>3462</v>
      </c>
      <c r="B3464" t="s">
        <v>3461</v>
      </c>
      <c r="C3464" t="s">
        <v>7572</v>
      </c>
      <c r="D3464" s="6">
        <v>250</v>
      </c>
      <c r="E3464" s="6">
        <v>505</v>
      </c>
      <c r="F3464" t="s">
        <v>8219</v>
      </c>
      <c r="G3464" t="s">
        <v>8224</v>
      </c>
      <c r="H3464" t="s">
        <v>8246</v>
      </c>
      <c r="I3464" s="7">
        <v>1436551200</v>
      </c>
      <c r="J3464" s="7">
        <v>1435181628</v>
      </c>
      <c r="K3464" t="b">
        <v>0</v>
      </c>
      <c r="L3464">
        <v>17</v>
      </c>
      <c r="M3464" t="b">
        <v>1</v>
      </c>
      <c r="N3464" s="7" t="s">
        <v>8320</v>
      </c>
      <c r="O3464" s="7" t="s">
        <v>8321</v>
      </c>
      <c r="P3464">
        <v>202</v>
      </c>
      <c r="Q3464" s="6">
        <f>E3464/Table1_2[[#This Row],[backers_count]]</f>
        <v>29.705882352941178</v>
      </c>
    </row>
    <row r="3465" spans="1:17" x14ac:dyDescent="0.35">
      <c r="A3465">
        <v>3463</v>
      </c>
      <c r="B3465" t="s">
        <v>3462</v>
      </c>
      <c r="C3465" t="s">
        <v>7573</v>
      </c>
      <c r="D3465" s="6">
        <v>10000</v>
      </c>
      <c r="E3465" s="6">
        <v>10338</v>
      </c>
      <c r="F3465" t="s">
        <v>8219</v>
      </c>
      <c r="G3465" t="s">
        <v>8229</v>
      </c>
      <c r="H3465" t="s">
        <v>8251</v>
      </c>
      <c r="I3465" s="7">
        <v>1476158340</v>
      </c>
      <c r="J3465" s="7">
        <v>1472594585</v>
      </c>
      <c r="K3465" t="b">
        <v>0</v>
      </c>
      <c r="L3465">
        <v>114</v>
      </c>
      <c r="M3465" t="b">
        <v>1</v>
      </c>
      <c r="N3465" s="7" t="s">
        <v>8320</v>
      </c>
      <c r="O3465" s="7" t="s">
        <v>8321</v>
      </c>
      <c r="P3465">
        <v>104</v>
      </c>
      <c r="Q3465" s="6">
        <f>E3465/Table1_2[[#This Row],[backers_count]]</f>
        <v>90.684210526315795</v>
      </c>
    </row>
    <row r="3466" spans="1:17" x14ac:dyDescent="0.35">
      <c r="A3466">
        <v>3464</v>
      </c>
      <c r="B3466" t="s">
        <v>3463</v>
      </c>
      <c r="C3466" t="s">
        <v>7574</v>
      </c>
      <c r="D3466" s="6">
        <v>5000</v>
      </c>
      <c r="E3466" s="6">
        <v>5116.18</v>
      </c>
      <c r="F3466" t="s">
        <v>8219</v>
      </c>
      <c r="G3466" t="s">
        <v>8224</v>
      </c>
      <c r="H3466" t="s">
        <v>8246</v>
      </c>
      <c r="I3466" s="7">
        <v>1471921637</v>
      </c>
      <c r="J3466" s="7">
        <v>1469329637</v>
      </c>
      <c r="K3466" t="b">
        <v>0</v>
      </c>
      <c r="L3466">
        <v>93</v>
      </c>
      <c r="M3466" t="b">
        <v>1</v>
      </c>
      <c r="N3466" s="7" t="s">
        <v>8320</v>
      </c>
      <c r="O3466" s="7" t="s">
        <v>8321</v>
      </c>
      <c r="P3466">
        <v>103</v>
      </c>
      <c r="Q3466" s="6">
        <f>E3466/Table1_2[[#This Row],[backers_count]]</f>
        <v>55.012688172043013</v>
      </c>
    </row>
    <row r="3467" spans="1:17" x14ac:dyDescent="0.35">
      <c r="A3467">
        <v>3465</v>
      </c>
      <c r="B3467" t="s">
        <v>3464</v>
      </c>
      <c r="C3467" t="s">
        <v>7575</v>
      </c>
      <c r="D3467" s="6">
        <v>2000</v>
      </c>
      <c r="E3467" s="6">
        <v>2060</v>
      </c>
      <c r="F3467" t="s">
        <v>8219</v>
      </c>
      <c r="G3467" t="s">
        <v>8225</v>
      </c>
      <c r="H3467" t="s">
        <v>8247</v>
      </c>
      <c r="I3467" s="7">
        <v>1439136000</v>
      </c>
      <c r="J3467" s="7">
        <v>1436972472</v>
      </c>
      <c r="K3467" t="b">
        <v>0</v>
      </c>
      <c r="L3467">
        <v>36</v>
      </c>
      <c r="M3467" t="b">
        <v>1</v>
      </c>
      <c r="N3467" s="7" t="s">
        <v>8320</v>
      </c>
      <c r="O3467" s="7" t="s">
        <v>8321</v>
      </c>
      <c r="P3467">
        <v>103</v>
      </c>
      <c r="Q3467" s="6">
        <f>E3467/Table1_2[[#This Row],[backers_count]]</f>
        <v>57.222222222222221</v>
      </c>
    </row>
    <row r="3468" spans="1:17" x14ac:dyDescent="0.35">
      <c r="A3468">
        <v>3466</v>
      </c>
      <c r="B3468" t="s">
        <v>3465</v>
      </c>
      <c r="C3468" t="s">
        <v>7576</v>
      </c>
      <c r="D3468" s="6">
        <v>3500</v>
      </c>
      <c r="E3468" s="6">
        <v>4450</v>
      </c>
      <c r="F3468" t="s">
        <v>8219</v>
      </c>
      <c r="G3468" t="s">
        <v>8224</v>
      </c>
      <c r="H3468" t="s">
        <v>8246</v>
      </c>
      <c r="I3468" s="7">
        <v>1461108450</v>
      </c>
      <c r="J3468" s="7">
        <v>1455928050</v>
      </c>
      <c r="K3468" t="b">
        <v>0</v>
      </c>
      <c r="L3468">
        <v>61</v>
      </c>
      <c r="M3468" t="b">
        <v>1</v>
      </c>
      <c r="N3468" s="7" t="s">
        <v>8320</v>
      </c>
      <c r="O3468" s="7" t="s">
        <v>8321</v>
      </c>
      <c r="P3468">
        <v>128</v>
      </c>
      <c r="Q3468" s="6">
        <f>E3468/Table1_2[[#This Row],[backers_count]]</f>
        <v>72.950819672131146</v>
      </c>
    </row>
    <row r="3469" spans="1:17" x14ac:dyDescent="0.35">
      <c r="A3469">
        <v>3467</v>
      </c>
      <c r="B3469" t="s">
        <v>3466</v>
      </c>
      <c r="C3469" t="s">
        <v>7577</v>
      </c>
      <c r="D3469" s="6">
        <v>3000</v>
      </c>
      <c r="E3469" s="6">
        <v>3030</v>
      </c>
      <c r="F3469" t="s">
        <v>8219</v>
      </c>
      <c r="G3469" t="s">
        <v>8224</v>
      </c>
      <c r="H3469" t="s">
        <v>8246</v>
      </c>
      <c r="I3469" s="7">
        <v>1426864032</v>
      </c>
      <c r="J3469" s="7">
        <v>1424275632</v>
      </c>
      <c r="K3469" t="b">
        <v>0</v>
      </c>
      <c r="L3469">
        <v>47</v>
      </c>
      <c r="M3469" t="b">
        <v>1</v>
      </c>
      <c r="N3469" s="7" t="s">
        <v>8320</v>
      </c>
      <c r="O3469" s="7" t="s">
        <v>8321</v>
      </c>
      <c r="P3469">
        <v>101</v>
      </c>
      <c r="Q3469" s="6">
        <f>E3469/Table1_2[[#This Row],[backers_count]]</f>
        <v>64.468085106382972</v>
      </c>
    </row>
    <row r="3470" spans="1:17" x14ac:dyDescent="0.35">
      <c r="A3470">
        <v>3468</v>
      </c>
      <c r="B3470" t="s">
        <v>3467</v>
      </c>
      <c r="C3470" t="s">
        <v>7578</v>
      </c>
      <c r="D3470" s="6">
        <v>10000</v>
      </c>
      <c r="E3470" s="6">
        <v>12178</v>
      </c>
      <c r="F3470" t="s">
        <v>8219</v>
      </c>
      <c r="G3470" t="s">
        <v>8224</v>
      </c>
      <c r="H3470" t="s">
        <v>8246</v>
      </c>
      <c r="I3470" s="7">
        <v>1474426800</v>
      </c>
      <c r="J3470" s="7">
        <v>1471976529</v>
      </c>
      <c r="K3470" t="b">
        <v>0</v>
      </c>
      <c r="L3470">
        <v>17</v>
      </c>
      <c r="M3470" t="b">
        <v>1</v>
      </c>
      <c r="N3470" s="7" t="s">
        <v>8320</v>
      </c>
      <c r="O3470" s="7" t="s">
        <v>8321</v>
      </c>
      <c r="P3470">
        <v>122</v>
      </c>
      <c r="Q3470" s="6">
        <f>E3470/Table1_2[[#This Row],[backers_count]]</f>
        <v>716.35294117647061</v>
      </c>
    </row>
    <row r="3471" spans="1:17" x14ac:dyDescent="0.35">
      <c r="A3471">
        <v>3469</v>
      </c>
      <c r="B3471" t="s">
        <v>3468</v>
      </c>
      <c r="C3471" t="s">
        <v>7579</v>
      </c>
      <c r="D3471" s="6">
        <v>2800</v>
      </c>
      <c r="E3471" s="6">
        <v>3175</v>
      </c>
      <c r="F3471" t="s">
        <v>8219</v>
      </c>
      <c r="G3471" t="s">
        <v>8224</v>
      </c>
      <c r="H3471" t="s">
        <v>8246</v>
      </c>
      <c r="I3471" s="7">
        <v>1461857045</v>
      </c>
      <c r="J3471" s="7">
        <v>1459265045</v>
      </c>
      <c r="K3471" t="b">
        <v>0</v>
      </c>
      <c r="L3471">
        <v>63</v>
      </c>
      <c r="M3471" t="b">
        <v>1</v>
      </c>
      <c r="N3471" s="7" t="s">
        <v>8320</v>
      </c>
      <c r="O3471" s="7" t="s">
        <v>8321</v>
      </c>
      <c r="P3471">
        <v>114</v>
      </c>
      <c r="Q3471" s="6">
        <f>E3471/Table1_2[[#This Row],[backers_count]]</f>
        <v>50.396825396825399</v>
      </c>
    </row>
    <row r="3472" spans="1:17" x14ac:dyDescent="0.35">
      <c r="A3472">
        <v>3470</v>
      </c>
      <c r="B3472" t="s">
        <v>3469</v>
      </c>
      <c r="C3472" t="s">
        <v>7580</v>
      </c>
      <c r="D3472" s="6">
        <v>250</v>
      </c>
      <c r="E3472" s="6">
        <v>375</v>
      </c>
      <c r="F3472" t="s">
        <v>8219</v>
      </c>
      <c r="G3472" t="s">
        <v>8224</v>
      </c>
      <c r="H3472" t="s">
        <v>8246</v>
      </c>
      <c r="I3472" s="7">
        <v>1468618680</v>
      </c>
      <c r="J3472" s="7">
        <v>1465345902</v>
      </c>
      <c r="K3472" t="b">
        <v>0</v>
      </c>
      <c r="L3472">
        <v>9</v>
      </c>
      <c r="M3472" t="b">
        <v>1</v>
      </c>
      <c r="N3472" s="7" t="s">
        <v>8320</v>
      </c>
      <c r="O3472" s="7" t="s">
        <v>8321</v>
      </c>
      <c r="P3472">
        <v>150</v>
      </c>
      <c r="Q3472" s="6">
        <f>E3472/Table1_2[[#This Row],[backers_count]]</f>
        <v>41.666666666666664</v>
      </c>
    </row>
    <row r="3473" spans="1:17" x14ac:dyDescent="0.35">
      <c r="A3473">
        <v>3471</v>
      </c>
      <c r="B3473" t="s">
        <v>3470</v>
      </c>
      <c r="C3473" t="s">
        <v>7581</v>
      </c>
      <c r="D3473" s="6">
        <v>500</v>
      </c>
      <c r="E3473" s="6">
        <v>1073</v>
      </c>
      <c r="F3473" t="s">
        <v>8219</v>
      </c>
      <c r="G3473" t="s">
        <v>8225</v>
      </c>
      <c r="H3473" t="s">
        <v>8247</v>
      </c>
      <c r="I3473" s="7">
        <v>1409515200</v>
      </c>
      <c r="J3473" s="7">
        <v>1405971690</v>
      </c>
      <c r="K3473" t="b">
        <v>0</v>
      </c>
      <c r="L3473">
        <v>30</v>
      </c>
      <c r="M3473" t="b">
        <v>1</v>
      </c>
      <c r="N3473" s="7" t="s">
        <v>8320</v>
      </c>
      <c r="O3473" s="7" t="s">
        <v>8321</v>
      </c>
      <c r="P3473">
        <v>215</v>
      </c>
      <c r="Q3473" s="6">
        <f>E3473/Table1_2[[#This Row],[backers_count]]</f>
        <v>35.766666666666666</v>
      </c>
    </row>
    <row r="3474" spans="1:17" x14ac:dyDescent="0.35">
      <c r="A3474">
        <v>3472</v>
      </c>
      <c r="B3474" t="s">
        <v>3471</v>
      </c>
      <c r="C3474" t="s">
        <v>7582</v>
      </c>
      <c r="D3474" s="6">
        <v>2000</v>
      </c>
      <c r="E3474" s="6">
        <v>2041</v>
      </c>
      <c r="F3474" t="s">
        <v>8219</v>
      </c>
      <c r="G3474" t="s">
        <v>8224</v>
      </c>
      <c r="H3474" t="s">
        <v>8246</v>
      </c>
      <c r="I3474" s="7">
        <v>1415253540</v>
      </c>
      <c r="J3474" s="7">
        <v>1413432331</v>
      </c>
      <c r="K3474" t="b">
        <v>0</v>
      </c>
      <c r="L3474">
        <v>23</v>
      </c>
      <c r="M3474" t="b">
        <v>1</v>
      </c>
      <c r="N3474" s="7" t="s">
        <v>8320</v>
      </c>
      <c r="O3474" s="7" t="s">
        <v>8321</v>
      </c>
      <c r="P3474">
        <v>103</v>
      </c>
      <c r="Q3474" s="6">
        <f>E3474/Table1_2[[#This Row],[backers_count]]</f>
        <v>88.739130434782609</v>
      </c>
    </row>
    <row r="3475" spans="1:17" x14ac:dyDescent="0.35">
      <c r="A3475">
        <v>3473</v>
      </c>
      <c r="B3475" t="s">
        <v>3472</v>
      </c>
      <c r="C3475" t="s">
        <v>7583</v>
      </c>
      <c r="D3475" s="6">
        <v>4900</v>
      </c>
      <c r="E3475" s="6">
        <v>4900</v>
      </c>
      <c r="F3475" t="s">
        <v>8219</v>
      </c>
      <c r="G3475" t="s">
        <v>8224</v>
      </c>
      <c r="H3475" t="s">
        <v>8246</v>
      </c>
      <c r="I3475" s="7">
        <v>1426883220</v>
      </c>
      <c r="J3475" s="7">
        <v>1425067296</v>
      </c>
      <c r="K3475" t="b">
        <v>0</v>
      </c>
      <c r="L3475">
        <v>33</v>
      </c>
      <c r="M3475" t="b">
        <v>1</v>
      </c>
      <c r="N3475" s="7" t="s">
        <v>8320</v>
      </c>
      <c r="O3475" s="7" t="s">
        <v>8321</v>
      </c>
      <c r="P3475">
        <v>100</v>
      </c>
      <c r="Q3475" s="6">
        <f>E3475/Table1_2[[#This Row],[backers_count]]</f>
        <v>148.4848484848485</v>
      </c>
    </row>
    <row r="3476" spans="1:17" x14ac:dyDescent="0.35">
      <c r="A3476">
        <v>3474</v>
      </c>
      <c r="B3476" t="s">
        <v>3473</v>
      </c>
      <c r="C3476" t="s">
        <v>7584</v>
      </c>
      <c r="D3476" s="6">
        <v>2000</v>
      </c>
      <c r="E3476" s="6">
        <v>2020</v>
      </c>
      <c r="F3476" t="s">
        <v>8219</v>
      </c>
      <c r="G3476" t="s">
        <v>8225</v>
      </c>
      <c r="H3476" t="s">
        <v>8247</v>
      </c>
      <c r="I3476" s="7">
        <v>1469016131</v>
      </c>
      <c r="J3476" s="7">
        <v>1466424131</v>
      </c>
      <c r="K3476" t="b">
        <v>0</v>
      </c>
      <c r="L3476">
        <v>39</v>
      </c>
      <c r="M3476" t="b">
        <v>1</v>
      </c>
      <c r="N3476" s="7" t="s">
        <v>8320</v>
      </c>
      <c r="O3476" s="7" t="s">
        <v>8321</v>
      </c>
      <c r="P3476">
        <v>101</v>
      </c>
      <c r="Q3476" s="6">
        <f>E3476/Table1_2[[#This Row],[backers_count]]</f>
        <v>51.794871794871796</v>
      </c>
    </row>
    <row r="3477" spans="1:17" x14ac:dyDescent="0.35">
      <c r="A3477">
        <v>3475</v>
      </c>
      <c r="B3477" t="s">
        <v>3474</v>
      </c>
      <c r="C3477" t="s">
        <v>7585</v>
      </c>
      <c r="D3477" s="6">
        <v>300</v>
      </c>
      <c r="E3477" s="6">
        <v>340</v>
      </c>
      <c r="F3477" t="s">
        <v>8219</v>
      </c>
      <c r="G3477" t="s">
        <v>8225</v>
      </c>
      <c r="H3477" t="s">
        <v>8247</v>
      </c>
      <c r="I3477" s="7">
        <v>1414972800</v>
      </c>
      <c r="J3477" s="7">
        <v>1412629704</v>
      </c>
      <c r="K3477" t="b">
        <v>0</v>
      </c>
      <c r="L3477">
        <v>17</v>
      </c>
      <c r="M3477" t="b">
        <v>1</v>
      </c>
      <c r="N3477" s="7" t="s">
        <v>8320</v>
      </c>
      <c r="O3477" s="7" t="s">
        <v>8321</v>
      </c>
      <c r="P3477">
        <v>114</v>
      </c>
      <c r="Q3477" s="6">
        <f>E3477/Table1_2[[#This Row],[backers_count]]</f>
        <v>20</v>
      </c>
    </row>
    <row r="3478" spans="1:17" x14ac:dyDescent="0.35">
      <c r="A3478">
        <v>3476</v>
      </c>
      <c r="B3478" t="s">
        <v>3475</v>
      </c>
      <c r="C3478" t="s">
        <v>7586</v>
      </c>
      <c r="D3478" s="6">
        <v>300</v>
      </c>
      <c r="E3478" s="6">
        <v>312</v>
      </c>
      <c r="F3478" t="s">
        <v>8219</v>
      </c>
      <c r="G3478" t="s">
        <v>8224</v>
      </c>
      <c r="H3478" t="s">
        <v>8246</v>
      </c>
      <c r="I3478" s="7">
        <v>1414378800</v>
      </c>
      <c r="J3478" s="7">
        <v>1412836990</v>
      </c>
      <c r="K3478" t="b">
        <v>0</v>
      </c>
      <c r="L3478">
        <v>6</v>
      </c>
      <c r="M3478" t="b">
        <v>1</v>
      </c>
      <c r="N3478" s="7" t="s">
        <v>8320</v>
      </c>
      <c r="O3478" s="7" t="s">
        <v>8321</v>
      </c>
      <c r="P3478">
        <v>104</v>
      </c>
      <c r="Q3478" s="6">
        <f>E3478/Table1_2[[#This Row],[backers_count]]</f>
        <v>52</v>
      </c>
    </row>
    <row r="3479" spans="1:17" x14ac:dyDescent="0.35">
      <c r="A3479">
        <v>3477</v>
      </c>
      <c r="B3479" t="s">
        <v>3476</v>
      </c>
      <c r="C3479" t="s">
        <v>7587</v>
      </c>
      <c r="D3479" s="6">
        <v>1800</v>
      </c>
      <c r="E3479" s="6">
        <v>2076</v>
      </c>
      <c r="F3479" t="s">
        <v>8219</v>
      </c>
      <c r="G3479" t="s">
        <v>8224</v>
      </c>
      <c r="H3479" t="s">
        <v>8246</v>
      </c>
      <c r="I3479" s="7">
        <v>1431831600</v>
      </c>
      <c r="J3479" s="7">
        <v>1430761243</v>
      </c>
      <c r="K3479" t="b">
        <v>0</v>
      </c>
      <c r="L3479">
        <v>39</v>
      </c>
      <c r="M3479" t="b">
        <v>1</v>
      </c>
      <c r="N3479" s="7" t="s">
        <v>8320</v>
      </c>
      <c r="O3479" s="7" t="s">
        <v>8321</v>
      </c>
      <c r="P3479">
        <v>116</v>
      </c>
      <c r="Q3479" s="6">
        <f>E3479/Table1_2[[#This Row],[backers_count]]</f>
        <v>53.230769230769234</v>
      </c>
    </row>
    <row r="3480" spans="1:17" x14ac:dyDescent="0.35">
      <c r="A3480">
        <v>3478</v>
      </c>
      <c r="B3480" t="s">
        <v>3477</v>
      </c>
      <c r="C3480" t="s">
        <v>7588</v>
      </c>
      <c r="D3480" s="6">
        <v>2000</v>
      </c>
      <c r="E3480" s="6">
        <v>2257</v>
      </c>
      <c r="F3480" t="s">
        <v>8219</v>
      </c>
      <c r="G3480" t="s">
        <v>8224</v>
      </c>
      <c r="H3480" t="s">
        <v>8246</v>
      </c>
      <c r="I3480" s="7">
        <v>1426539600</v>
      </c>
      <c r="J3480" s="7">
        <v>1424296822</v>
      </c>
      <c r="K3480" t="b">
        <v>0</v>
      </c>
      <c r="L3480">
        <v>57</v>
      </c>
      <c r="M3480" t="b">
        <v>1</v>
      </c>
      <c r="N3480" s="7" t="s">
        <v>8320</v>
      </c>
      <c r="O3480" s="7" t="s">
        <v>8321</v>
      </c>
      <c r="P3480">
        <v>113</v>
      </c>
      <c r="Q3480" s="6">
        <f>E3480/Table1_2[[#This Row],[backers_count]]</f>
        <v>39.596491228070178</v>
      </c>
    </row>
    <row r="3481" spans="1:17" x14ac:dyDescent="0.35">
      <c r="A3481">
        <v>3479</v>
      </c>
      <c r="B3481" t="s">
        <v>3478</v>
      </c>
      <c r="C3481" t="s">
        <v>7589</v>
      </c>
      <c r="D3481" s="6">
        <v>1500</v>
      </c>
      <c r="E3481" s="6">
        <v>1918</v>
      </c>
      <c r="F3481" t="s">
        <v>8219</v>
      </c>
      <c r="G3481" t="s">
        <v>8225</v>
      </c>
      <c r="H3481" t="s">
        <v>8247</v>
      </c>
      <c r="I3481" s="7">
        <v>1403382680</v>
      </c>
      <c r="J3481" s="7">
        <v>1400790680</v>
      </c>
      <c r="K3481" t="b">
        <v>0</v>
      </c>
      <c r="L3481">
        <v>56</v>
      </c>
      <c r="M3481" t="b">
        <v>1</v>
      </c>
      <c r="N3481" s="7" t="s">
        <v>8320</v>
      </c>
      <c r="O3481" s="7" t="s">
        <v>8321</v>
      </c>
      <c r="P3481">
        <v>128</v>
      </c>
      <c r="Q3481" s="6">
        <f>E3481/Table1_2[[#This Row],[backers_count]]</f>
        <v>34.25</v>
      </c>
    </row>
    <row r="3482" spans="1:17" x14ac:dyDescent="0.35">
      <c r="A3482">
        <v>3480</v>
      </c>
      <c r="B3482" t="s">
        <v>3479</v>
      </c>
      <c r="C3482" t="s">
        <v>7590</v>
      </c>
      <c r="D3482" s="6">
        <v>1500</v>
      </c>
      <c r="E3482" s="6">
        <v>2140</v>
      </c>
      <c r="F3482" t="s">
        <v>8219</v>
      </c>
      <c r="G3482" t="s">
        <v>8224</v>
      </c>
      <c r="H3482" t="s">
        <v>8246</v>
      </c>
      <c r="I3482" s="7">
        <v>1436562000</v>
      </c>
      <c r="J3482" s="7">
        <v>1434440227</v>
      </c>
      <c r="K3482" t="b">
        <v>0</v>
      </c>
      <c r="L3482">
        <v>13</v>
      </c>
      <c r="M3482" t="b">
        <v>1</v>
      </c>
      <c r="N3482" s="7" t="s">
        <v>8320</v>
      </c>
      <c r="O3482" s="7" t="s">
        <v>8321</v>
      </c>
      <c r="P3482">
        <v>143</v>
      </c>
      <c r="Q3482" s="6">
        <f>E3482/Table1_2[[#This Row],[backers_count]]</f>
        <v>164.61538461538461</v>
      </c>
    </row>
    <row r="3483" spans="1:17" x14ac:dyDescent="0.35">
      <c r="A3483">
        <v>3481</v>
      </c>
      <c r="B3483" t="s">
        <v>3480</v>
      </c>
      <c r="C3483" t="s">
        <v>7591</v>
      </c>
      <c r="D3483" s="6">
        <v>10000</v>
      </c>
      <c r="E3483" s="6">
        <v>11880</v>
      </c>
      <c r="F3483" t="s">
        <v>8219</v>
      </c>
      <c r="G3483" t="s">
        <v>8226</v>
      </c>
      <c r="H3483" t="s">
        <v>8248</v>
      </c>
      <c r="I3483" s="7">
        <v>1420178188</v>
      </c>
      <c r="J3483" s="7">
        <v>1418709388</v>
      </c>
      <c r="K3483" t="b">
        <v>0</v>
      </c>
      <c r="L3483">
        <v>95</v>
      </c>
      <c r="M3483" t="b">
        <v>1</v>
      </c>
      <c r="N3483" s="7" t="s">
        <v>8320</v>
      </c>
      <c r="O3483" s="7" t="s">
        <v>8321</v>
      </c>
      <c r="P3483">
        <v>119</v>
      </c>
      <c r="Q3483" s="6">
        <f>E3483/Table1_2[[#This Row],[backers_count]]</f>
        <v>125.05263157894737</v>
      </c>
    </row>
    <row r="3484" spans="1:17" x14ac:dyDescent="0.35">
      <c r="A3484">
        <v>3482</v>
      </c>
      <c r="B3484" t="s">
        <v>3481</v>
      </c>
      <c r="C3484" t="s">
        <v>7592</v>
      </c>
      <c r="D3484" s="6">
        <v>3000</v>
      </c>
      <c r="E3484" s="6">
        <v>4150</v>
      </c>
      <c r="F3484" t="s">
        <v>8219</v>
      </c>
      <c r="G3484" t="s">
        <v>8225</v>
      </c>
      <c r="H3484" t="s">
        <v>8247</v>
      </c>
      <c r="I3484" s="7">
        <v>1404671466</v>
      </c>
      <c r="J3484" s="7">
        <v>1402079466</v>
      </c>
      <c r="K3484" t="b">
        <v>0</v>
      </c>
      <c r="L3484">
        <v>80</v>
      </c>
      <c r="M3484" t="b">
        <v>1</v>
      </c>
      <c r="N3484" s="7" t="s">
        <v>8320</v>
      </c>
      <c r="O3484" s="7" t="s">
        <v>8321</v>
      </c>
      <c r="P3484">
        <v>139</v>
      </c>
      <c r="Q3484" s="6">
        <f>E3484/Table1_2[[#This Row],[backers_count]]</f>
        <v>51.875</v>
      </c>
    </row>
    <row r="3485" spans="1:17" x14ac:dyDescent="0.35">
      <c r="A3485">
        <v>3483</v>
      </c>
      <c r="B3485" t="s">
        <v>3482</v>
      </c>
      <c r="C3485" t="s">
        <v>7593</v>
      </c>
      <c r="D3485" s="6">
        <v>3350</v>
      </c>
      <c r="E3485" s="6">
        <v>5358</v>
      </c>
      <c r="F3485" t="s">
        <v>8219</v>
      </c>
      <c r="G3485" t="s">
        <v>8224</v>
      </c>
      <c r="H3485" t="s">
        <v>8246</v>
      </c>
      <c r="I3485" s="7">
        <v>1404403381</v>
      </c>
      <c r="J3485" s="7">
        <v>1401811381</v>
      </c>
      <c r="K3485" t="b">
        <v>0</v>
      </c>
      <c r="L3485">
        <v>133</v>
      </c>
      <c r="M3485" t="b">
        <v>1</v>
      </c>
      <c r="N3485" s="7" t="s">
        <v>8320</v>
      </c>
      <c r="O3485" s="7" t="s">
        <v>8321</v>
      </c>
      <c r="P3485">
        <v>160</v>
      </c>
      <c r="Q3485" s="6">
        <f>E3485/Table1_2[[#This Row],[backers_count]]</f>
        <v>40.285714285714285</v>
      </c>
    </row>
    <row r="3486" spans="1:17" x14ac:dyDescent="0.35">
      <c r="A3486">
        <v>3484</v>
      </c>
      <c r="B3486" t="s">
        <v>3483</v>
      </c>
      <c r="C3486" t="s">
        <v>7594</v>
      </c>
      <c r="D3486" s="6">
        <v>2500</v>
      </c>
      <c r="E3486" s="6">
        <v>2856</v>
      </c>
      <c r="F3486" t="s">
        <v>8219</v>
      </c>
      <c r="G3486" t="s">
        <v>8224</v>
      </c>
      <c r="H3486" t="s">
        <v>8246</v>
      </c>
      <c r="I3486" s="7">
        <v>1466014499</v>
      </c>
      <c r="J3486" s="7">
        <v>1463422499</v>
      </c>
      <c r="K3486" t="b">
        <v>0</v>
      </c>
      <c r="L3486">
        <v>44</v>
      </c>
      <c r="M3486" t="b">
        <v>1</v>
      </c>
      <c r="N3486" s="7" t="s">
        <v>8320</v>
      </c>
      <c r="O3486" s="7" t="s">
        <v>8321</v>
      </c>
      <c r="P3486">
        <v>115</v>
      </c>
      <c r="Q3486" s="6">
        <f>E3486/Table1_2[[#This Row],[backers_count]]</f>
        <v>64.909090909090907</v>
      </c>
    </row>
    <row r="3487" spans="1:17" x14ac:dyDescent="0.35">
      <c r="A3487">
        <v>3485</v>
      </c>
      <c r="B3487" t="s">
        <v>3484</v>
      </c>
      <c r="C3487" t="s">
        <v>7595</v>
      </c>
      <c r="D3487" s="6">
        <v>1650</v>
      </c>
      <c r="E3487" s="6">
        <v>1660</v>
      </c>
      <c r="F3487" t="s">
        <v>8219</v>
      </c>
      <c r="G3487" t="s">
        <v>8224</v>
      </c>
      <c r="H3487" t="s">
        <v>8246</v>
      </c>
      <c r="I3487" s="7">
        <v>1454431080</v>
      </c>
      <c r="J3487" s="7">
        <v>1451839080</v>
      </c>
      <c r="K3487" t="b">
        <v>0</v>
      </c>
      <c r="L3487">
        <v>30</v>
      </c>
      <c r="M3487" t="b">
        <v>1</v>
      </c>
      <c r="N3487" s="7" t="s">
        <v>8320</v>
      </c>
      <c r="O3487" s="7" t="s">
        <v>8321</v>
      </c>
      <c r="P3487">
        <v>101</v>
      </c>
      <c r="Q3487" s="6">
        <f>E3487/Table1_2[[#This Row],[backers_count]]</f>
        <v>55.333333333333336</v>
      </c>
    </row>
    <row r="3488" spans="1:17" x14ac:dyDescent="0.35">
      <c r="A3488">
        <v>3486</v>
      </c>
      <c r="B3488" t="s">
        <v>3485</v>
      </c>
      <c r="C3488" t="s">
        <v>7596</v>
      </c>
      <c r="D3488" s="6">
        <v>3000</v>
      </c>
      <c r="E3488" s="6">
        <v>4656</v>
      </c>
      <c r="F3488" t="s">
        <v>8219</v>
      </c>
      <c r="G3488" t="s">
        <v>8224</v>
      </c>
      <c r="H3488" t="s">
        <v>8246</v>
      </c>
      <c r="I3488" s="7">
        <v>1433314740</v>
      </c>
      <c r="J3488" s="7">
        <v>1430600401</v>
      </c>
      <c r="K3488" t="b">
        <v>0</v>
      </c>
      <c r="L3488">
        <v>56</v>
      </c>
      <c r="M3488" t="b">
        <v>1</v>
      </c>
      <c r="N3488" s="7" t="s">
        <v>8320</v>
      </c>
      <c r="O3488" s="7" t="s">
        <v>8321</v>
      </c>
      <c r="P3488">
        <v>156</v>
      </c>
      <c r="Q3488" s="6">
        <f>E3488/Table1_2[[#This Row],[backers_count]]</f>
        <v>83.142857142857139</v>
      </c>
    </row>
    <row r="3489" spans="1:17" x14ac:dyDescent="0.35">
      <c r="A3489">
        <v>3487</v>
      </c>
      <c r="B3489" t="s">
        <v>3486</v>
      </c>
      <c r="C3489" t="s">
        <v>7597</v>
      </c>
      <c r="D3489" s="6">
        <v>2000</v>
      </c>
      <c r="E3489" s="6">
        <v>2555</v>
      </c>
      <c r="F3489" t="s">
        <v>8219</v>
      </c>
      <c r="G3489" t="s">
        <v>8225</v>
      </c>
      <c r="H3489" t="s">
        <v>8247</v>
      </c>
      <c r="I3489" s="7">
        <v>1435185252</v>
      </c>
      <c r="J3489" s="7">
        <v>1432593252</v>
      </c>
      <c r="K3489" t="b">
        <v>0</v>
      </c>
      <c r="L3489">
        <v>66</v>
      </c>
      <c r="M3489" t="b">
        <v>1</v>
      </c>
      <c r="N3489" s="7" t="s">
        <v>8320</v>
      </c>
      <c r="O3489" s="7" t="s">
        <v>8321</v>
      </c>
      <c r="P3489">
        <v>128</v>
      </c>
      <c r="Q3489" s="6">
        <f>E3489/Table1_2[[#This Row],[backers_count]]</f>
        <v>38.712121212121211</v>
      </c>
    </row>
    <row r="3490" spans="1:17" x14ac:dyDescent="0.35">
      <c r="A3490">
        <v>3488</v>
      </c>
      <c r="B3490" t="s">
        <v>3487</v>
      </c>
      <c r="C3490" t="s">
        <v>7598</v>
      </c>
      <c r="D3490" s="6">
        <v>3000</v>
      </c>
      <c r="E3490" s="6">
        <v>3636</v>
      </c>
      <c r="F3490" t="s">
        <v>8219</v>
      </c>
      <c r="G3490" t="s">
        <v>8224</v>
      </c>
      <c r="H3490" t="s">
        <v>8246</v>
      </c>
      <c r="I3490" s="7">
        <v>1429286400</v>
      </c>
      <c r="J3490" s="7">
        <v>1427221560</v>
      </c>
      <c r="K3490" t="b">
        <v>0</v>
      </c>
      <c r="L3490">
        <v>29</v>
      </c>
      <c r="M3490" t="b">
        <v>1</v>
      </c>
      <c r="N3490" s="7" t="s">
        <v>8320</v>
      </c>
      <c r="O3490" s="7" t="s">
        <v>8321</v>
      </c>
      <c r="P3490">
        <v>122</v>
      </c>
      <c r="Q3490" s="6">
        <f>E3490/Table1_2[[#This Row],[backers_count]]</f>
        <v>125.37931034482759</v>
      </c>
    </row>
    <row r="3491" spans="1:17" x14ac:dyDescent="0.35">
      <c r="A3491">
        <v>3489</v>
      </c>
      <c r="B3491" t="s">
        <v>3488</v>
      </c>
      <c r="C3491" t="s">
        <v>7599</v>
      </c>
      <c r="D3491" s="6">
        <v>5000</v>
      </c>
      <c r="E3491" s="6">
        <v>5635</v>
      </c>
      <c r="F3491" t="s">
        <v>8219</v>
      </c>
      <c r="G3491" t="s">
        <v>8225</v>
      </c>
      <c r="H3491" t="s">
        <v>8247</v>
      </c>
      <c r="I3491" s="7">
        <v>1400965200</v>
      </c>
      <c r="J3491" s="7">
        <v>1398352531</v>
      </c>
      <c r="K3491" t="b">
        <v>0</v>
      </c>
      <c r="L3491">
        <v>72</v>
      </c>
      <c r="M3491" t="b">
        <v>1</v>
      </c>
      <c r="N3491" s="7" t="s">
        <v>8320</v>
      </c>
      <c r="O3491" s="7" t="s">
        <v>8321</v>
      </c>
      <c r="P3491">
        <v>113</v>
      </c>
      <c r="Q3491" s="6">
        <f>E3491/Table1_2[[#This Row],[backers_count]]</f>
        <v>78.263888888888886</v>
      </c>
    </row>
    <row r="3492" spans="1:17" x14ac:dyDescent="0.35">
      <c r="A3492">
        <v>3490</v>
      </c>
      <c r="B3492" t="s">
        <v>3489</v>
      </c>
      <c r="C3492" t="s">
        <v>7600</v>
      </c>
      <c r="D3492" s="6">
        <v>1000</v>
      </c>
      <c r="E3492" s="6">
        <v>1275</v>
      </c>
      <c r="F3492" t="s">
        <v>8219</v>
      </c>
      <c r="G3492" t="s">
        <v>8224</v>
      </c>
      <c r="H3492" t="s">
        <v>8246</v>
      </c>
      <c r="I3492" s="7">
        <v>1460574924</v>
      </c>
      <c r="J3492" s="7">
        <v>1457982924</v>
      </c>
      <c r="K3492" t="b">
        <v>0</v>
      </c>
      <c r="L3492">
        <v>27</v>
      </c>
      <c r="M3492" t="b">
        <v>1</v>
      </c>
      <c r="N3492" s="7" t="s">
        <v>8320</v>
      </c>
      <c r="O3492" s="7" t="s">
        <v>8321</v>
      </c>
      <c r="P3492">
        <v>128</v>
      </c>
      <c r="Q3492" s="6">
        <f>E3492/Table1_2[[#This Row],[backers_count]]</f>
        <v>47.222222222222221</v>
      </c>
    </row>
    <row r="3493" spans="1:17" x14ac:dyDescent="0.35">
      <c r="A3493">
        <v>3491</v>
      </c>
      <c r="B3493" t="s">
        <v>3490</v>
      </c>
      <c r="C3493" t="s">
        <v>7601</v>
      </c>
      <c r="D3493" s="6">
        <v>500</v>
      </c>
      <c r="E3493" s="6">
        <v>791</v>
      </c>
      <c r="F3493" t="s">
        <v>8219</v>
      </c>
      <c r="G3493" t="s">
        <v>8224</v>
      </c>
      <c r="H3493" t="s">
        <v>8246</v>
      </c>
      <c r="I3493" s="7">
        <v>1431928784</v>
      </c>
      <c r="J3493" s="7">
        <v>1430114384</v>
      </c>
      <c r="K3493" t="b">
        <v>0</v>
      </c>
      <c r="L3493">
        <v>10</v>
      </c>
      <c r="M3493" t="b">
        <v>1</v>
      </c>
      <c r="N3493" s="7" t="s">
        <v>8320</v>
      </c>
      <c r="O3493" s="7" t="s">
        <v>8321</v>
      </c>
      <c r="P3493">
        <v>159</v>
      </c>
      <c r="Q3493" s="6">
        <f>E3493/Table1_2[[#This Row],[backers_count]]</f>
        <v>79.099999999999994</v>
      </c>
    </row>
    <row r="3494" spans="1:17" x14ac:dyDescent="0.35">
      <c r="A3494">
        <v>3492</v>
      </c>
      <c r="B3494" t="s">
        <v>3491</v>
      </c>
      <c r="C3494" t="s">
        <v>7602</v>
      </c>
      <c r="D3494" s="6">
        <v>3800</v>
      </c>
      <c r="E3494" s="6">
        <v>4000.22</v>
      </c>
      <c r="F3494" t="s">
        <v>8219</v>
      </c>
      <c r="G3494" t="s">
        <v>8224</v>
      </c>
      <c r="H3494" t="s">
        <v>8246</v>
      </c>
      <c r="I3494" s="7">
        <v>1445818397</v>
      </c>
      <c r="J3494" s="7">
        <v>1442794397</v>
      </c>
      <c r="K3494" t="b">
        <v>0</v>
      </c>
      <c r="L3494">
        <v>35</v>
      </c>
      <c r="M3494" t="b">
        <v>1</v>
      </c>
      <c r="N3494" s="7" t="s">
        <v>8320</v>
      </c>
      <c r="O3494" s="7" t="s">
        <v>8321</v>
      </c>
      <c r="P3494">
        <v>106</v>
      </c>
      <c r="Q3494" s="6">
        <f>E3494/Table1_2[[#This Row],[backers_count]]</f>
        <v>114.29199999999999</v>
      </c>
    </row>
    <row r="3495" spans="1:17" x14ac:dyDescent="0.35">
      <c r="A3495">
        <v>3493</v>
      </c>
      <c r="B3495" t="s">
        <v>3492</v>
      </c>
      <c r="C3495" t="s">
        <v>7603</v>
      </c>
      <c r="D3495" s="6">
        <v>1500</v>
      </c>
      <c r="E3495" s="6">
        <v>1500</v>
      </c>
      <c r="F3495" t="s">
        <v>8219</v>
      </c>
      <c r="G3495" t="s">
        <v>8224</v>
      </c>
      <c r="H3495" t="s">
        <v>8246</v>
      </c>
      <c r="I3495" s="7">
        <v>1408252260</v>
      </c>
      <c r="J3495" s="7">
        <v>1406580436</v>
      </c>
      <c r="K3495" t="b">
        <v>0</v>
      </c>
      <c r="L3495">
        <v>29</v>
      </c>
      <c r="M3495" t="b">
        <v>1</v>
      </c>
      <c r="N3495" s="7" t="s">
        <v>8320</v>
      </c>
      <c r="O3495" s="7" t="s">
        <v>8321</v>
      </c>
      <c r="P3495">
        <v>100</v>
      </c>
      <c r="Q3495" s="6">
        <f>E3495/Table1_2[[#This Row],[backers_count]]</f>
        <v>51.724137931034484</v>
      </c>
    </row>
    <row r="3496" spans="1:17" x14ac:dyDescent="0.35">
      <c r="A3496">
        <v>3494</v>
      </c>
      <c r="B3496" t="s">
        <v>3493</v>
      </c>
      <c r="C3496" t="s">
        <v>7604</v>
      </c>
      <c r="D3496" s="6">
        <v>400</v>
      </c>
      <c r="E3496" s="6">
        <v>400</v>
      </c>
      <c r="F3496" t="s">
        <v>8219</v>
      </c>
      <c r="G3496" t="s">
        <v>8224</v>
      </c>
      <c r="H3496" t="s">
        <v>8246</v>
      </c>
      <c r="I3496" s="7">
        <v>1480140000</v>
      </c>
      <c r="J3496" s="7">
        <v>1479186575</v>
      </c>
      <c r="K3496" t="b">
        <v>0</v>
      </c>
      <c r="L3496">
        <v>13</v>
      </c>
      <c r="M3496" t="b">
        <v>1</v>
      </c>
      <c r="N3496" s="7" t="s">
        <v>8320</v>
      </c>
      <c r="O3496" s="7" t="s">
        <v>8321</v>
      </c>
      <c r="P3496">
        <v>100</v>
      </c>
      <c r="Q3496" s="6">
        <f>E3496/Table1_2[[#This Row],[backers_count]]</f>
        <v>30.76923076923077</v>
      </c>
    </row>
    <row r="3497" spans="1:17" x14ac:dyDescent="0.35">
      <c r="A3497">
        <v>3495</v>
      </c>
      <c r="B3497" t="s">
        <v>3494</v>
      </c>
      <c r="C3497" t="s">
        <v>7605</v>
      </c>
      <c r="D3497" s="6">
        <v>5000</v>
      </c>
      <c r="E3497" s="6">
        <v>5343</v>
      </c>
      <c r="F3497" t="s">
        <v>8219</v>
      </c>
      <c r="G3497" t="s">
        <v>8229</v>
      </c>
      <c r="H3497" t="s">
        <v>8251</v>
      </c>
      <c r="I3497" s="7">
        <v>1414862280</v>
      </c>
      <c r="J3497" s="7">
        <v>1412360309</v>
      </c>
      <c r="K3497" t="b">
        <v>0</v>
      </c>
      <c r="L3497">
        <v>72</v>
      </c>
      <c r="M3497" t="b">
        <v>1</v>
      </c>
      <c r="N3497" s="7" t="s">
        <v>8320</v>
      </c>
      <c r="O3497" s="7" t="s">
        <v>8321</v>
      </c>
      <c r="P3497">
        <v>107</v>
      </c>
      <c r="Q3497" s="6">
        <f>E3497/Table1_2[[#This Row],[backers_count]]</f>
        <v>74.208333333333329</v>
      </c>
    </row>
    <row r="3498" spans="1:17" x14ac:dyDescent="0.35">
      <c r="A3498">
        <v>3496</v>
      </c>
      <c r="B3498" t="s">
        <v>3495</v>
      </c>
      <c r="C3498" t="s">
        <v>7606</v>
      </c>
      <c r="D3498" s="6">
        <v>3000</v>
      </c>
      <c r="E3498" s="6">
        <v>3732</v>
      </c>
      <c r="F3498" t="s">
        <v>8219</v>
      </c>
      <c r="G3498" t="s">
        <v>8224</v>
      </c>
      <c r="H3498" t="s">
        <v>8246</v>
      </c>
      <c r="I3498" s="7">
        <v>1473625166</v>
      </c>
      <c r="J3498" s="7">
        <v>1470169166</v>
      </c>
      <c r="K3498" t="b">
        <v>0</v>
      </c>
      <c r="L3498">
        <v>78</v>
      </c>
      <c r="M3498" t="b">
        <v>1</v>
      </c>
      <c r="N3498" s="7" t="s">
        <v>8320</v>
      </c>
      <c r="O3498" s="7" t="s">
        <v>8321</v>
      </c>
      <c r="P3498">
        <v>125</v>
      </c>
      <c r="Q3498" s="6">
        <f>E3498/Table1_2[[#This Row],[backers_count]]</f>
        <v>47.846153846153847</v>
      </c>
    </row>
    <row r="3499" spans="1:17" x14ac:dyDescent="0.35">
      <c r="A3499">
        <v>3497</v>
      </c>
      <c r="B3499" t="s">
        <v>3496</v>
      </c>
      <c r="C3499" t="s">
        <v>7607</v>
      </c>
      <c r="D3499" s="6">
        <v>1551</v>
      </c>
      <c r="E3499" s="6">
        <v>1686</v>
      </c>
      <c r="F3499" t="s">
        <v>8219</v>
      </c>
      <c r="G3499" t="s">
        <v>8224</v>
      </c>
      <c r="H3499" t="s">
        <v>8246</v>
      </c>
      <c r="I3499" s="7">
        <v>1464904800</v>
      </c>
      <c r="J3499" s="7">
        <v>1463852904</v>
      </c>
      <c r="K3499" t="b">
        <v>0</v>
      </c>
      <c r="L3499">
        <v>49</v>
      </c>
      <c r="M3499" t="b">
        <v>1</v>
      </c>
      <c r="N3499" s="7" t="s">
        <v>8320</v>
      </c>
      <c r="O3499" s="7" t="s">
        <v>8321</v>
      </c>
      <c r="P3499">
        <v>109</v>
      </c>
      <c r="Q3499" s="6">
        <f>E3499/Table1_2[[#This Row],[backers_count]]</f>
        <v>34.408163265306122</v>
      </c>
    </row>
    <row r="3500" spans="1:17" x14ac:dyDescent="0.35">
      <c r="A3500">
        <v>3498</v>
      </c>
      <c r="B3500" t="s">
        <v>3497</v>
      </c>
      <c r="C3500" t="s">
        <v>7608</v>
      </c>
      <c r="D3500" s="6">
        <v>1650</v>
      </c>
      <c r="E3500" s="6">
        <v>1690</v>
      </c>
      <c r="F3500" t="s">
        <v>8219</v>
      </c>
      <c r="G3500" t="s">
        <v>8229</v>
      </c>
      <c r="H3500" t="s">
        <v>8251</v>
      </c>
      <c r="I3500" s="7">
        <v>1464471840</v>
      </c>
      <c r="J3500" s="7">
        <v>1459309704</v>
      </c>
      <c r="K3500" t="b">
        <v>0</v>
      </c>
      <c r="L3500">
        <v>42</v>
      </c>
      <c r="M3500" t="b">
        <v>1</v>
      </c>
      <c r="N3500" s="7" t="s">
        <v>8320</v>
      </c>
      <c r="O3500" s="7" t="s">
        <v>8321</v>
      </c>
      <c r="P3500">
        <v>103</v>
      </c>
      <c r="Q3500" s="6">
        <f>E3500/Table1_2[[#This Row],[backers_count]]</f>
        <v>40.238095238095241</v>
      </c>
    </row>
    <row r="3501" spans="1:17" x14ac:dyDescent="0.35">
      <c r="A3501">
        <v>3499</v>
      </c>
      <c r="B3501" t="s">
        <v>3498</v>
      </c>
      <c r="C3501" t="s">
        <v>7609</v>
      </c>
      <c r="D3501" s="6">
        <v>2000</v>
      </c>
      <c r="E3501" s="6">
        <v>2110</v>
      </c>
      <c r="F3501" t="s">
        <v>8219</v>
      </c>
      <c r="G3501" t="s">
        <v>8224</v>
      </c>
      <c r="H3501" t="s">
        <v>8246</v>
      </c>
      <c r="I3501" s="7">
        <v>1435733940</v>
      </c>
      <c r="J3501" s="7">
        <v>1431046325</v>
      </c>
      <c r="K3501" t="b">
        <v>0</v>
      </c>
      <c r="L3501">
        <v>35</v>
      </c>
      <c r="M3501" t="b">
        <v>1</v>
      </c>
      <c r="N3501" s="7" t="s">
        <v>8320</v>
      </c>
      <c r="O3501" s="7" t="s">
        <v>8321</v>
      </c>
      <c r="P3501">
        <v>106</v>
      </c>
      <c r="Q3501" s="6">
        <f>E3501/Table1_2[[#This Row],[backers_count]]</f>
        <v>60.285714285714285</v>
      </c>
    </row>
    <row r="3502" spans="1:17" x14ac:dyDescent="0.35">
      <c r="A3502">
        <v>3500</v>
      </c>
      <c r="B3502" t="s">
        <v>3499</v>
      </c>
      <c r="C3502" t="s">
        <v>7610</v>
      </c>
      <c r="D3502" s="6">
        <v>1000</v>
      </c>
      <c r="E3502" s="6">
        <v>1063</v>
      </c>
      <c r="F3502" t="s">
        <v>8219</v>
      </c>
      <c r="G3502" t="s">
        <v>8224</v>
      </c>
      <c r="H3502" t="s">
        <v>8246</v>
      </c>
      <c r="I3502" s="7">
        <v>1457326740</v>
      </c>
      <c r="J3502" s="7">
        <v>1455919438</v>
      </c>
      <c r="K3502" t="b">
        <v>0</v>
      </c>
      <c r="L3502">
        <v>42</v>
      </c>
      <c r="M3502" t="b">
        <v>1</v>
      </c>
      <c r="N3502" s="7" t="s">
        <v>8320</v>
      </c>
      <c r="O3502" s="7" t="s">
        <v>8321</v>
      </c>
      <c r="P3502">
        <v>107</v>
      </c>
      <c r="Q3502" s="6">
        <f>E3502/Table1_2[[#This Row],[backers_count]]</f>
        <v>25.30952380952381</v>
      </c>
    </row>
    <row r="3503" spans="1:17" x14ac:dyDescent="0.35">
      <c r="A3503">
        <v>3501</v>
      </c>
      <c r="B3503" t="s">
        <v>3500</v>
      </c>
      <c r="C3503" t="s">
        <v>7611</v>
      </c>
      <c r="D3503" s="6">
        <v>1500</v>
      </c>
      <c r="E3503" s="6">
        <v>1510</v>
      </c>
      <c r="F3503" t="s">
        <v>8219</v>
      </c>
      <c r="G3503" t="s">
        <v>8225</v>
      </c>
      <c r="H3503" t="s">
        <v>8247</v>
      </c>
      <c r="I3503" s="7">
        <v>1441995595</v>
      </c>
      <c r="J3503" s="7">
        <v>1439835595</v>
      </c>
      <c r="K3503" t="b">
        <v>0</v>
      </c>
      <c r="L3503">
        <v>42</v>
      </c>
      <c r="M3503" t="b">
        <v>1</v>
      </c>
      <c r="N3503" s="7" t="s">
        <v>8320</v>
      </c>
      <c r="O3503" s="7" t="s">
        <v>8321</v>
      </c>
      <c r="P3503">
        <v>101</v>
      </c>
      <c r="Q3503" s="6">
        <f>E3503/Table1_2[[#This Row],[backers_count]]</f>
        <v>35.952380952380949</v>
      </c>
    </row>
    <row r="3504" spans="1:17" x14ac:dyDescent="0.35">
      <c r="A3504">
        <v>3502</v>
      </c>
      <c r="B3504" t="s">
        <v>3501</v>
      </c>
      <c r="C3504" t="s">
        <v>7612</v>
      </c>
      <c r="D3504" s="6">
        <v>4000</v>
      </c>
      <c r="E3504" s="6">
        <v>4216</v>
      </c>
      <c r="F3504" t="s">
        <v>8219</v>
      </c>
      <c r="G3504" t="s">
        <v>8224</v>
      </c>
      <c r="H3504" t="s">
        <v>8246</v>
      </c>
      <c r="I3504" s="7">
        <v>1458100740</v>
      </c>
      <c r="J3504" s="7">
        <v>1456862924</v>
      </c>
      <c r="K3504" t="b">
        <v>0</v>
      </c>
      <c r="L3504">
        <v>31</v>
      </c>
      <c r="M3504" t="b">
        <v>1</v>
      </c>
      <c r="N3504" s="7" t="s">
        <v>8320</v>
      </c>
      <c r="O3504" s="7" t="s">
        <v>8321</v>
      </c>
      <c r="P3504">
        <v>106</v>
      </c>
      <c r="Q3504" s="6">
        <f>E3504/Table1_2[[#This Row],[backers_count]]</f>
        <v>136</v>
      </c>
    </row>
    <row r="3505" spans="1:17" x14ac:dyDescent="0.35">
      <c r="A3505">
        <v>3503</v>
      </c>
      <c r="B3505" t="s">
        <v>3502</v>
      </c>
      <c r="C3505" t="s">
        <v>7613</v>
      </c>
      <c r="D3505" s="6">
        <v>2500</v>
      </c>
      <c r="E3505" s="6">
        <v>2689</v>
      </c>
      <c r="F3505" t="s">
        <v>8219</v>
      </c>
      <c r="G3505" t="s">
        <v>8225</v>
      </c>
      <c r="H3505" t="s">
        <v>8247</v>
      </c>
      <c r="I3505" s="7">
        <v>1469359728</v>
      </c>
      <c r="J3505" s="7">
        <v>1466767728</v>
      </c>
      <c r="K3505" t="b">
        <v>0</v>
      </c>
      <c r="L3505">
        <v>38</v>
      </c>
      <c r="M3505" t="b">
        <v>1</v>
      </c>
      <c r="N3505" s="7" t="s">
        <v>8320</v>
      </c>
      <c r="O3505" s="7" t="s">
        <v>8321</v>
      </c>
      <c r="P3505">
        <v>108</v>
      </c>
      <c r="Q3505" s="6">
        <f>E3505/Table1_2[[#This Row],[backers_count]]</f>
        <v>70.763157894736835</v>
      </c>
    </row>
    <row r="3506" spans="1:17" x14ac:dyDescent="0.35">
      <c r="A3506">
        <v>3504</v>
      </c>
      <c r="B3506" t="s">
        <v>3503</v>
      </c>
      <c r="C3506" t="s">
        <v>7614</v>
      </c>
      <c r="D3506" s="6">
        <v>1000</v>
      </c>
      <c r="E3506" s="6">
        <v>1000</v>
      </c>
      <c r="F3506" t="s">
        <v>8219</v>
      </c>
      <c r="G3506" t="s">
        <v>8224</v>
      </c>
      <c r="H3506" t="s">
        <v>8246</v>
      </c>
      <c r="I3506" s="7">
        <v>1447959491</v>
      </c>
      <c r="J3506" s="7">
        <v>1445363891</v>
      </c>
      <c r="K3506" t="b">
        <v>0</v>
      </c>
      <c r="L3506">
        <v>8</v>
      </c>
      <c r="M3506" t="b">
        <v>1</v>
      </c>
      <c r="N3506" s="7" t="s">
        <v>8320</v>
      </c>
      <c r="O3506" s="7" t="s">
        <v>8321</v>
      </c>
      <c r="P3506">
        <v>100</v>
      </c>
      <c r="Q3506" s="6">
        <f>E3506/Table1_2[[#This Row],[backers_count]]</f>
        <v>125</v>
      </c>
    </row>
    <row r="3507" spans="1:17" x14ac:dyDescent="0.35">
      <c r="A3507">
        <v>3505</v>
      </c>
      <c r="B3507" t="s">
        <v>3504</v>
      </c>
      <c r="C3507" t="s">
        <v>7615</v>
      </c>
      <c r="D3507" s="6">
        <v>2500</v>
      </c>
      <c r="E3507" s="6">
        <v>2594</v>
      </c>
      <c r="F3507" t="s">
        <v>8219</v>
      </c>
      <c r="G3507" t="s">
        <v>8224</v>
      </c>
      <c r="H3507" t="s">
        <v>8246</v>
      </c>
      <c r="I3507" s="7">
        <v>1399953600</v>
      </c>
      <c r="J3507" s="7">
        <v>1398983245</v>
      </c>
      <c r="K3507" t="b">
        <v>0</v>
      </c>
      <c r="L3507">
        <v>39</v>
      </c>
      <c r="M3507" t="b">
        <v>1</v>
      </c>
      <c r="N3507" s="7" t="s">
        <v>8320</v>
      </c>
      <c r="O3507" s="7" t="s">
        <v>8321</v>
      </c>
      <c r="P3507">
        <v>104</v>
      </c>
      <c r="Q3507" s="6">
        <f>E3507/Table1_2[[#This Row],[backers_count]]</f>
        <v>66.512820512820511</v>
      </c>
    </row>
    <row r="3508" spans="1:17" x14ac:dyDescent="0.35">
      <c r="A3508">
        <v>3506</v>
      </c>
      <c r="B3508" t="s">
        <v>3505</v>
      </c>
      <c r="C3508" t="s">
        <v>7616</v>
      </c>
      <c r="D3508" s="6">
        <v>3000</v>
      </c>
      <c r="E3508" s="6">
        <v>3045</v>
      </c>
      <c r="F3508" t="s">
        <v>8219</v>
      </c>
      <c r="G3508" t="s">
        <v>8224</v>
      </c>
      <c r="H3508" t="s">
        <v>8246</v>
      </c>
      <c r="I3508" s="7">
        <v>1408815440</v>
      </c>
      <c r="J3508" s="7">
        <v>1404927440</v>
      </c>
      <c r="K3508" t="b">
        <v>0</v>
      </c>
      <c r="L3508">
        <v>29</v>
      </c>
      <c r="M3508" t="b">
        <v>1</v>
      </c>
      <c r="N3508" s="7" t="s">
        <v>8320</v>
      </c>
      <c r="O3508" s="7" t="s">
        <v>8321</v>
      </c>
      <c r="P3508">
        <v>102</v>
      </c>
      <c r="Q3508" s="6">
        <f>E3508/Table1_2[[#This Row],[backers_count]]</f>
        <v>105</v>
      </c>
    </row>
    <row r="3509" spans="1:17" x14ac:dyDescent="0.35">
      <c r="A3509">
        <v>3507</v>
      </c>
      <c r="B3509" t="s">
        <v>3506</v>
      </c>
      <c r="C3509" t="s">
        <v>7617</v>
      </c>
      <c r="D3509" s="6">
        <v>10000</v>
      </c>
      <c r="E3509" s="6">
        <v>10440</v>
      </c>
      <c r="F3509" t="s">
        <v>8219</v>
      </c>
      <c r="G3509" t="s">
        <v>8224</v>
      </c>
      <c r="H3509" t="s">
        <v>8246</v>
      </c>
      <c r="I3509" s="7">
        <v>1464732537</v>
      </c>
      <c r="J3509" s="7">
        <v>1462140537</v>
      </c>
      <c r="K3509" t="b">
        <v>0</v>
      </c>
      <c r="L3509">
        <v>72</v>
      </c>
      <c r="M3509" t="b">
        <v>1</v>
      </c>
      <c r="N3509" s="7" t="s">
        <v>8320</v>
      </c>
      <c r="O3509" s="7" t="s">
        <v>8321</v>
      </c>
      <c r="P3509">
        <v>105</v>
      </c>
      <c r="Q3509" s="6">
        <f>E3509/Table1_2[[#This Row],[backers_count]]</f>
        <v>145</v>
      </c>
    </row>
    <row r="3510" spans="1:17" x14ac:dyDescent="0.35">
      <c r="A3510">
        <v>3508</v>
      </c>
      <c r="B3510" t="s">
        <v>3507</v>
      </c>
      <c r="C3510" t="s">
        <v>7618</v>
      </c>
      <c r="D3510" s="6">
        <v>100</v>
      </c>
      <c r="E3510" s="6">
        <v>180</v>
      </c>
      <c r="F3510" t="s">
        <v>8219</v>
      </c>
      <c r="G3510" t="s">
        <v>8225</v>
      </c>
      <c r="H3510" t="s">
        <v>8247</v>
      </c>
      <c r="I3510" s="7">
        <v>1462914000</v>
      </c>
      <c r="J3510" s="7">
        <v>1460914253</v>
      </c>
      <c r="K3510" t="b">
        <v>0</v>
      </c>
      <c r="L3510">
        <v>15</v>
      </c>
      <c r="M3510" t="b">
        <v>1</v>
      </c>
      <c r="N3510" s="7" t="s">
        <v>8320</v>
      </c>
      <c r="O3510" s="7" t="s">
        <v>8321</v>
      </c>
      <c r="P3510">
        <v>180</v>
      </c>
      <c r="Q3510" s="6">
        <f>E3510/Table1_2[[#This Row],[backers_count]]</f>
        <v>12</v>
      </c>
    </row>
    <row r="3511" spans="1:17" x14ac:dyDescent="0.35">
      <c r="A3511">
        <v>3509</v>
      </c>
      <c r="B3511" t="s">
        <v>3508</v>
      </c>
      <c r="C3511" t="s">
        <v>7619</v>
      </c>
      <c r="D3511" s="6">
        <v>3000</v>
      </c>
      <c r="E3511" s="6">
        <v>3190</v>
      </c>
      <c r="F3511" t="s">
        <v>8219</v>
      </c>
      <c r="G3511" t="s">
        <v>8224</v>
      </c>
      <c r="H3511" t="s">
        <v>8246</v>
      </c>
      <c r="I3511" s="7">
        <v>1416545700</v>
      </c>
      <c r="J3511" s="7">
        <v>1415392666</v>
      </c>
      <c r="K3511" t="b">
        <v>0</v>
      </c>
      <c r="L3511">
        <v>33</v>
      </c>
      <c r="M3511" t="b">
        <v>1</v>
      </c>
      <c r="N3511" s="7" t="s">
        <v>8320</v>
      </c>
      <c r="O3511" s="7" t="s">
        <v>8321</v>
      </c>
      <c r="P3511">
        <v>107</v>
      </c>
      <c r="Q3511" s="6">
        <f>E3511/Table1_2[[#This Row],[backers_count]]</f>
        <v>96.666666666666671</v>
      </c>
    </row>
    <row r="3512" spans="1:17" x14ac:dyDescent="0.35">
      <c r="A3512">
        <v>3510</v>
      </c>
      <c r="B3512" t="s">
        <v>3509</v>
      </c>
      <c r="C3512" t="s">
        <v>7620</v>
      </c>
      <c r="D3512" s="6">
        <v>900</v>
      </c>
      <c r="E3512" s="6">
        <v>905</v>
      </c>
      <c r="F3512" t="s">
        <v>8219</v>
      </c>
      <c r="G3512" t="s">
        <v>8224</v>
      </c>
      <c r="H3512" t="s">
        <v>8246</v>
      </c>
      <c r="I3512" s="7">
        <v>1404312846</v>
      </c>
      <c r="J3512" s="7">
        <v>1402584846</v>
      </c>
      <c r="K3512" t="b">
        <v>0</v>
      </c>
      <c r="L3512">
        <v>15</v>
      </c>
      <c r="M3512" t="b">
        <v>1</v>
      </c>
      <c r="N3512" s="7" t="s">
        <v>8320</v>
      </c>
      <c r="O3512" s="7" t="s">
        <v>8321</v>
      </c>
      <c r="P3512">
        <v>101</v>
      </c>
      <c r="Q3512" s="6">
        <f>E3512/Table1_2[[#This Row],[backers_count]]</f>
        <v>60.333333333333336</v>
      </c>
    </row>
    <row r="3513" spans="1:17" x14ac:dyDescent="0.35">
      <c r="A3513">
        <v>3511</v>
      </c>
      <c r="B3513" t="s">
        <v>3510</v>
      </c>
      <c r="C3513" t="s">
        <v>7621</v>
      </c>
      <c r="D3513" s="6">
        <v>1500</v>
      </c>
      <c r="E3513" s="6">
        <v>1518</v>
      </c>
      <c r="F3513" t="s">
        <v>8219</v>
      </c>
      <c r="G3513" t="s">
        <v>8225</v>
      </c>
      <c r="H3513" t="s">
        <v>8247</v>
      </c>
      <c r="I3513" s="7">
        <v>1415385000</v>
      </c>
      <c r="J3513" s="7">
        <v>1413406695</v>
      </c>
      <c r="K3513" t="b">
        <v>0</v>
      </c>
      <c r="L3513">
        <v>19</v>
      </c>
      <c r="M3513" t="b">
        <v>1</v>
      </c>
      <c r="N3513" s="7" t="s">
        <v>8320</v>
      </c>
      <c r="O3513" s="7" t="s">
        <v>8321</v>
      </c>
      <c r="P3513">
        <v>102</v>
      </c>
      <c r="Q3513" s="6">
        <f>E3513/Table1_2[[#This Row],[backers_count]]</f>
        <v>79.89473684210526</v>
      </c>
    </row>
    <row r="3514" spans="1:17" x14ac:dyDescent="0.35">
      <c r="A3514">
        <v>3512</v>
      </c>
      <c r="B3514" t="s">
        <v>3511</v>
      </c>
      <c r="C3514" t="s">
        <v>7622</v>
      </c>
      <c r="D3514" s="6">
        <v>1000</v>
      </c>
      <c r="E3514" s="6">
        <v>1000</v>
      </c>
      <c r="F3514" t="s">
        <v>8219</v>
      </c>
      <c r="G3514" t="s">
        <v>8225</v>
      </c>
      <c r="H3514" t="s">
        <v>8247</v>
      </c>
      <c r="I3514" s="7">
        <v>1429789992</v>
      </c>
      <c r="J3514" s="7">
        <v>1424609592</v>
      </c>
      <c r="K3514" t="b">
        <v>0</v>
      </c>
      <c r="L3514">
        <v>17</v>
      </c>
      <c r="M3514" t="b">
        <v>1</v>
      </c>
      <c r="N3514" s="7" t="s">
        <v>8320</v>
      </c>
      <c r="O3514" s="7" t="s">
        <v>8321</v>
      </c>
      <c r="P3514">
        <v>100</v>
      </c>
      <c r="Q3514" s="6">
        <f>E3514/Table1_2[[#This Row],[backers_count]]</f>
        <v>58.823529411764703</v>
      </c>
    </row>
    <row r="3515" spans="1:17" x14ac:dyDescent="0.35">
      <c r="A3515">
        <v>3513</v>
      </c>
      <c r="B3515" t="s">
        <v>3512</v>
      </c>
      <c r="C3515" t="s">
        <v>7623</v>
      </c>
      <c r="D3515" s="6">
        <v>2800</v>
      </c>
      <c r="E3515" s="6">
        <v>3315</v>
      </c>
      <c r="F3515" t="s">
        <v>8219</v>
      </c>
      <c r="G3515" t="s">
        <v>8224</v>
      </c>
      <c r="H3515" t="s">
        <v>8246</v>
      </c>
      <c r="I3515" s="7">
        <v>1401857940</v>
      </c>
      <c r="J3515" s="7">
        <v>1400725112</v>
      </c>
      <c r="K3515" t="b">
        <v>0</v>
      </c>
      <c r="L3515">
        <v>44</v>
      </c>
      <c r="M3515" t="b">
        <v>1</v>
      </c>
      <c r="N3515" s="7" t="s">
        <v>8320</v>
      </c>
      <c r="O3515" s="7" t="s">
        <v>8321</v>
      </c>
      <c r="P3515">
        <v>119</v>
      </c>
      <c r="Q3515" s="6">
        <f>E3515/Table1_2[[#This Row],[backers_count]]</f>
        <v>75.340909090909093</v>
      </c>
    </row>
    <row r="3516" spans="1:17" x14ac:dyDescent="0.35">
      <c r="A3516">
        <v>3514</v>
      </c>
      <c r="B3516" t="s">
        <v>3513</v>
      </c>
      <c r="C3516" t="s">
        <v>7624</v>
      </c>
      <c r="D3516" s="6">
        <v>500</v>
      </c>
      <c r="E3516" s="6">
        <v>550</v>
      </c>
      <c r="F3516" t="s">
        <v>8219</v>
      </c>
      <c r="G3516" t="s">
        <v>8224</v>
      </c>
      <c r="H3516" t="s">
        <v>8246</v>
      </c>
      <c r="I3516" s="7">
        <v>1422853140</v>
      </c>
      <c r="J3516" s="7">
        <v>1421439552</v>
      </c>
      <c r="K3516" t="b">
        <v>0</v>
      </c>
      <c r="L3516">
        <v>10</v>
      </c>
      <c r="M3516" t="b">
        <v>1</v>
      </c>
      <c r="N3516" s="7" t="s">
        <v>8320</v>
      </c>
      <c r="O3516" s="7" t="s">
        <v>8321</v>
      </c>
      <c r="P3516">
        <v>111</v>
      </c>
      <c r="Q3516" s="6">
        <f>E3516/Table1_2[[#This Row],[backers_count]]</f>
        <v>55</v>
      </c>
    </row>
    <row r="3517" spans="1:17" x14ac:dyDescent="0.35">
      <c r="A3517">
        <v>3515</v>
      </c>
      <c r="B3517" t="s">
        <v>3514</v>
      </c>
      <c r="C3517" t="s">
        <v>7625</v>
      </c>
      <c r="D3517" s="6">
        <v>3000</v>
      </c>
      <c r="E3517" s="6">
        <v>3080</v>
      </c>
      <c r="F3517" t="s">
        <v>8219</v>
      </c>
      <c r="G3517" t="s">
        <v>8224</v>
      </c>
      <c r="H3517" t="s">
        <v>8246</v>
      </c>
      <c r="I3517" s="7">
        <v>1433097171</v>
      </c>
      <c r="J3517" s="7">
        <v>1430505171</v>
      </c>
      <c r="K3517" t="b">
        <v>0</v>
      </c>
      <c r="L3517">
        <v>46</v>
      </c>
      <c r="M3517" t="b">
        <v>1</v>
      </c>
      <c r="N3517" s="7" t="s">
        <v>8320</v>
      </c>
      <c r="O3517" s="7" t="s">
        <v>8321</v>
      </c>
      <c r="P3517">
        <v>103</v>
      </c>
      <c r="Q3517" s="6">
        <f>E3517/Table1_2[[#This Row],[backers_count]]</f>
        <v>66.956521739130437</v>
      </c>
    </row>
    <row r="3518" spans="1:17" x14ac:dyDescent="0.35">
      <c r="A3518">
        <v>3516</v>
      </c>
      <c r="B3518" t="s">
        <v>3515</v>
      </c>
      <c r="C3518" t="s">
        <v>7626</v>
      </c>
      <c r="D3518" s="6">
        <v>2500</v>
      </c>
      <c r="E3518" s="6">
        <v>2500</v>
      </c>
      <c r="F3518" t="s">
        <v>8219</v>
      </c>
      <c r="G3518" t="s">
        <v>8224</v>
      </c>
      <c r="H3518" t="s">
        <v>8246</v>
      </c>
      <c r="I3518" s="7">
        <v>1410145200</v>
      </c>
      <c r="J3518" s="7">
        <v>1407197670</v>
      </c>
      <c r="K3518" t="b">
        <v>0</v>
      </c>
      <c r="L3518">
        <v>11</v>
      </c>
      <c r="M3518" t="b">
        <v>1</v>
      </c>
      <c r="N3518" s="7" t="s">
        <v>8320</v>
      </c>
      <c r="O3518" s="7" t="s">
        <v>8321</v>
      </c>
      <c r="P3518">
        <v>100</v>
      </c>
      <c r="Q3518" s="6">
        <f>E3518/Table1_2[[#This Row],[backers_count]]</f>
        <v>227.27272727272728</v>
      </c>
    </row>
    <row r="3519" spans="1:17" x14ac:dyDescent="0.35">
      <c r="A3519">
        <v>3517</v>
      </c>
      <c r="B3519" t="s">
        <v>3516</v>
      </c>
      <c r="C3519" t="s">
        <v>7627</v>
      </c>
      <c r="D3519" s="6">
        <v>4000</v>
      </c>
      <c r="E3519" s="6">
        <v>4000</v>
      </c>
      <c r="F3519" t="s">
        <v>8219</v>
      </c>
      <c r="G3519" t="s">
        <v>8225</v>
      </c>
      <c r="H3519" t="s">
        <v>8247</v>
      </c>
      <c r="I3519" s="7">
        <v>1404471600</v>
      </c>
      <c r="J3519" s="7">
        <v>1401910634</v>
      </c>
      <c r="K3519" t="b">
        <v>0</v>
      </c>
      <c r="L3519">
        <v>13</v>
      </c>
      <c r="M3519" t="b">
        <v>1</v>
      </c>
      <c r="N3519" s="7" t="s">
        <v>8320</v>
      </c>
      <c r="O3519" s="7" t="s">
        <v>8321</v>
      </c>
      <c r="P3519">
        <v>100</v>
      </c>
      <c r="Q3519" s="6">
        <f>E3519/Table1_2[[#This Row],[backers_count]]</f>
        <v>307.69230769230768</v>
      </c>
    </row>
    <row r="3520" spans="1:17" x14ac:dyDescent="0.35">
      <c r="A3520">
        <v>3518</v>
      </c>
      <c r="B3520" t="s">
        <v>3517</v>
      </c>
      <c r="C3520" t="s">
        <v>7628</v>
      </c>
      <c r="D3520" s="6">
        <v>1500</v>
      </c>
      <c r="E3520" s="6">
        <v>1650.69</v>
      </c>
      <c r="F3520" t="s">
        <v>8219</v>
      </c>
      <c r="G3520" t="s">
        <v>8224</v>
      </c>
      <c r="H3520" t="s">
        <v>8246</v>
      </c>
      <c r="I3520" s="7">
        <v>1412259660</v>
      </c>
      <c r="J3520" s="7">
        <v>1410461299</v>
      </c>
      <c r="K3520" t="b">
        <v>0</v>
      </c>
      <c r="L3520">
        <v>33</v>
      </c>
      <c r="M3520" t="b">
        <v>1</v>
      </c>
      <c r="N3520" s="7" t="s">
        <v>8320</v>
      </c>
      <c r="O3520" s="7" t="s">
        <v>8321</v>
      </c>
      <c r="P3520">
        <v>111</v>
      </c>
      <c r="Q3520" s="6">
        <f>E3520/Table1_2[[#This Row],[backers_count]]</f>
        <v>50.020909090909093</v>
      </c>
    </row>
    <row r="3521" spans="1:17" x14ac:dyDescent="0.35">
      <c r="A3521">
        <v>3519</v>
      </c>
      <c r="B3521" t="s">
        <v>3518</v>
      </c>
      <c r="C3521" t="s">
        <v>7629</v>
      </c>
      <c r="D3521" s="6">
        <v>2000</v>
      </c>
      <c r="E3521" s="6">
        <v>2027</v>
      </c>
      <c r="F3521" t="s">
        <v>8219</v>
      </c>
      <c r="G3521" t="s">
        <v>8225</v>
      </c>
      <c r="H3521" t="s">
        <v>8247</v>
      </c>
      <c r="I3521" s="7">
        <v>1425478950</v>
      </c>
      <c r="J3521" s="7">
        <v>1422886950</v>
      </c>
      <c r="K3521" t="b">
        <v>0</v>
      </c>
      <c r="L3521">
        <v>28</v>
      </c>
      <c r="M3521" t="b">
        <v>1</v>
      </c>
      <c r="N3521" s="7" t="s">
        <v>8320</v>
      </c>
      <c r="O3521" s="7" t="s">
        <v>8321</v>
      </c>
      <c r="P3521">
        <v>102</v>
      </c>
      <c r="Q3521" s="6">
        <f>E3521/Table1_2[[#This Row],[backers_count]]</f>
        <v>72.392857142857139</v>
      </c>
    </row>
    <row r="3522" spans="1:17" x14ac:dyDescent="0.35">
      <c r="A3522">
        <v>3520</v>
      </c>
      <c r="B3522" t="s">
        <v>3519</v>
      </c>
      <c r="C3522" t="s">
        <v>7630</v>
      </c>
      <c r="D3522" s="6">
        <v>2000</v>
      </c>
      <c r="E3522" s="6">
        <v>2015</v>
      </c>
      <c r="F3522" t="s">
        <v>8219</v>
      </c>
      <c r="G3522" t="s">
        <v>8225</v>
      </c>
      <c r="H3522" t="s">
        <v>8247</v>
      </c>
      <c r="I3522" s="7">
        <v>1441547220</v>
      </c>
      <c r="J3522" s="7">
        <v>1439322412</v>
      </c>
      <c r="K3522" t="b">
        <v>0</v>
      </c>
      <c r="L3522">
        <v>21</v>
      </c>
      <c r="M3522" t="b">
        <v>1</v>
      </c>
      <c r="N3522" s="7" t="s">
        <v>8320</v>
      </c>
      <c r="O3522" s="7" t="s">
        <v>8321</v>
      </c>
      <c r="P3522">
        <v>101</v>
      </c>
      <c r="Q3522" s="6">
        <f>E3522/Table1_2[[#This Row],[backers_count]]</f>
        <v>95.952380952380949</v>
      </c>
    </row>
    <row r="3523" spans="1:17" x14ac:dyDescent="0.35">
      <c r="A3523">
        <v>3521</v>
      </c>
      <c r="B3523" t="s">
        <v>3520</v>
      </c>
      <c r="C3523" t="s">
        <v>7631</v>
      </c>
      <c r="D3523" s="6">
        <v>350</v>
      </c>
      <c r="E3523" s="6">
        <v>593</v>
      </c>
      <c r="F3523" t="s">
        <v>8219</v>
      </c>
      <c r="G3523" t="s">
        <v>8224</v>
      </c>
      <c r="H3523" t="s">
        <v>8246</v>
      </c>
      <c r="I3523" s="7">
        <v>1411980020</v>
      </c>
      <c r="J3523" s="7">
        <v>1409388020</v>
      </c>
      <c r="K3523" t="b">
        <v>0</v>
      </c>
      <c r="L3523">
        <v>13</v>
      </c>
      <c r="M3523" t="b">
        <v>1</v>
      </c>
      <c r="N3523" s="7" t="s">
        <v>8320</v>
      </c>
      <c r="O3523" s="7" t="s">
        <v>8321</v>
      </c>
      <c r="P3523">
        <v>170</v>
      </c>
      <c r="Q3523" s="6">
        <f>E3523/Table1_2[[#This Row],[backers_count]]</f>
        <v>45.615384615384613</v>
      </c>
    </row>
    <row r="3524" spans="1:17" x14ac:dyDescent="0.35">
      <c r="A3524">
        <v>3522</v>
      </c>
      <c r="B3524" t="s">
        <v>3521</v>
      </c>
      <c r="C3524" t="s">
        <v>7632</v>
      </c>
      <c r="D3524" s="6">
        <v>1395</v>
      </c>
      <c r="E3524" s="6">
        <v>1395</v>
      </c>
      <c r="F3524" t="s">
        <v>8219</v>
      </c>
      <c r="G3524" t="s">
        <v>8225</v>
      </c>
      <c r="H3524" t="s">
        <v>8247</v>
      </c>
      <c r="I3524" s="7">
        <v>1442311560</v>
      </c>
      <c r="J3524" s="7">
        <v>1439924246</v>
      </c>
      <c r="K3524" t="b">
        <v>0</v>
      </c>
      <c r="L3524">
        <v>34</v>
      </c>
      <c r="M3524" t="b">
        <v>1</v>
      </c>
      <c r="N3524" s="7" t="s">
        <v>8320</v>
      </c>
      <c r="O3524" s="7" t="s">
        <v>8321</v>
      </c>
      <c r="P3524">
        <v>100</v>
      </c>
      <c r="Q3524" s="6">
        <f>E3524/Table1_2[[#This Row],[backers_count]]</f>
        <v>41.029411764705884</v>
      </c>
    </row>
    <row r="3525" spans="1:17" x14ac:dyDescent="0.35">
      <c r="A3525">
        <v>3523</v>
      </c>
      <c r="B3525" t="s">
        <v>3522</v>
      </c>
      <c r="C3525" t="s">
        <v>7633</v>
      </c>
      <c r="D3525" s="6">
        <v>4000</v>
      </c>
      <c r="E3525" s="6">
        <v>4546</v>
      </c>
      <c r="F3525" t="s">
        <v>8219</v>
      </c>
      <c r="G3525" t="s">
        <v>8225</v>
      </c>
      <c r="H3525" t="s">
        <v>8247</v>
      </c>
      <c r="I3525" s="7">
        <v>1474844400</v>
      </c>
      <c r="J3525" s="7">
        <v>1469871148</v>
      </c>
      <c r="K3525" t="b">
        <v>0</v>
      </c>
      <c r="L3525">
        <v>80</v>
      </c>
      <c r="M3525" t="b">
        <v>1</v>
      </c>
      <c r="N3525" s="7" t="s">
        <v>8320</v>
      </c>
      <c r="O3525" s="7" t="s">
        <v>8321</v>
      </c>
      <c r="P3525">
        <v>114</v>
      </c>
      <c r="Q3525" s="6">
        <f>E3525/Table1_2[[#This Row],[backers_count]]</f>
        <v>56.825000000000003</v>
      </c>
    </row>
    <row r="3526" spans="1:17" x14ac:dyDescent="0.35">
      <c r="A3526">
        <v>3524</v>
      </c>
      <c r="B3526" t="s">
        <v>3523</v>
      </c>
      <c r="C3526" t="s">
        <v>7634</v>
      </c>
      <c r="D3526" s="6">
        <v>10000</v>
      </c>
      <c r="E3526" s="6">
        <v>10156</v>
      </c>
      <c r="F3526" t="s">
        <v>8219</v>
      </c>
      <c r="G3526" t="s">
        <v>8224</v>
      </c>
      <c r="H3526" t="s">
        <v>8246</v>
      </c>
      <c r="I3526" s="7">
        <v>1410580800</v>
      </c>
      <c r="J3526" s="7">
        <v>1409336373</v>
      </c>
      <c r="K3526" t="b">
        <v>0</v>
      </c>
      <c r="L3526">
        <v>74</v>
      </c>
      <c r="M3526" t="b">
        <v>1</v>
      </c>
      <c r="N3526" s="7" t="s">
        <v>8320</v>
      </c>
      <c r="O3526" s="7" t="s">
        <v>8321</v>
      </c>
      <c r="P3526">
        <v>102</v>
      </c>
      <c r="Q3526" s="6">
        <f>E3526/Table1_2[[#This Row],[backers_count]]</f>
        <v>137.24324324324326</v>
      </c>
    </row>
    <row r="3527" spans="1:17" x14ac:dyDescent="0.35">
      <c r="A3527">
        <v>3525</v>
      </c>
      <c r="B3527" t="s">
        <v>3524</v>
      </c>
      <c r="C3527" t="s">
        <v>7635</v>
      </c>
      <c r="D3527" s="6">
        <v>500</v>
      </c>
      <c r="E3527" s="6">
        <v>530</v>
      </c>
      <c r="F3527" t="s">
        <v>8219</v>
      </c>
      <c r="G3527" t="s">
        <v>8224</v>
      </c>
      <c r="H3527" t="s">
        <v>8246</v>
      </c>
      <c r="I3527" s="7">
        <v>1439136000</v>
      </c>
      <c r="J3527" s="7">
        <v>1438188106</v>
      </c>
      <c r="K3527" t="b">
        <v>0</v>
      </c>
      <c r="L3527">
        <v>7</v>
      </c>
      <c r="M3527" t="b">
        <v>1</v>
      </c>
      <c r="N3527" s="7" t="s">
        <v>8320</v>
      </c>
      <c r="O3527" s="7" t="s">
        <v>8321</v>
      </c>
      <c r="P3527">
        <v>106</v>
      </c>
      <c r="Q3527" s="6">
        <f>E3527/Table1_2[[#This Row],[backers_count]]</f>
        <v>75.714285714285708</v>
      </c>
    </row>
    <row r="3528" spans="1:17" x14ac:dyDescent="0.35">
      <c r="A3528">
        <v>3526</v>
      </c>
      <c r="B3528" t="s">
        <v>3525</v>
      </c>
      <c r="C3528" t="s">
        <v>7636</v>
      </c>
      <c r="D3528" s="6">
        <v>3300</v>
      </c>
      <c r="E3528" s="6">
        <v>3366</v>
      </c>
      <c r="F3528" t="s">
        <v>8219</v>
      </c>
      <c r="G3528" t="s">
        <v>8224</v>
      </c>
      <c r="H3528" t="s">
        <v>8246</v>
      </c>
      <c r="I3528" s="7">
        <v>1461823140</v>
      </c>
      <c r="J3528" s="7">
        <v>1459411371</v>
      </c>
      <c r="K3528" t="b">
        <v>0</v>
      </c>
      <c r="L3528">
        <v>34</v>
      </c>
      <c r="M3528" t="b">
        <v>1</v>
      </c>
      <c r="N3528" s="7" t="s">
        <v>8320</v>
      </c>
      <c r="O3528" s="7" t="s">
        <v>8321</v>
      </c>
      <c r="P3528">
        <v>102</v>
      </c>
      <c r="Q3528" s="6">
        <f>E3528/Table1_2[[#This Row],[backers_count]]</f>
        <v>99</v>
      </c>
    </row>
    <row r="3529" spans="1:17" x14ac:dyDescent="0.35">
      <c r="A3529">
        <v>3527</v>
      </c>
      <c r="B3529" t="s">
        <v>3526</v>
      </c>
      <c r="C3529" t="s">
        <v>7637</v>
      </c>
      <c r="D3529" s="6">
        <v>6000</v>
      </c>
      <c r="E3529" s="6">
        <v>7015</v>
      </c>
      <c r="F3529" t="s">
        <v>8219</v>
      </c>
      <c r="G3529" t="s">
        <v>8224</v>
      </c>
      <c r="H3529" t="s">
        <v>8246</v>
      </c>
      <c r="I3529" s="7">
        <v>1436587140</v>
      </c>
      <c r="J3529" s="7">
        <v>1434069205</v>
      </c>
      <c r="K3529" t="b">
        <v>0</v>
      </c>
      <c r="L3529">
        <v>86</v>
      </c>
      <c r="M3529" t="b">
        <v>1</v>
      </c>
      <c r="N3529" s="7" t="s">
        <v>8320</v>
      </c>
      <c r="O3529" s="7" t="s">
        <v>8321</v>
      </c>
      <c r="P3529">
        <v>117</v>
      </c>
      <c r="Q3529" s="6">
        <f>E3529/Table1_2[[#This Row],[backers_count]]</f>
        <v>81.569767441860463</v>
      </c>
    </row>
    <row r="3530" spans="1:17" x14ac:dyDescent="0.35">
      <c r="A3530">
        <v>3528</v>
      </c>
      <c r="B3530" t="s">
        <v>3527</v>
      </c>
      <c r="C3530" t="s">
        <v>7638</v>
      </c>
      <c r="D3530" s="6">
        <v>1650</v>
      </c>
      <c r="E3530" s="6">
        <v>1669</v>
      </c>
      <c r="F3530" t="s">
        <v>8219</v>
      </c>
      <c r="G3530" t="s">
        <v>8225</v>
      </c>
      <c r="H3530" t="s">
        <v>8247</v>
      </c>
      <c r="I3530" s="7">
        <v>1484740918</v>
      </c>
      <c r="J3530" s="7">
        <v>1483012918</v>
      </c>
      <c r="K3530" t="b">
        <v>0</v>
      </c>
      <c r="L3530">
        <v>37</v>
      </c>
      <c r="M3530" t="b">
        <v>1</v>
      </c>
      <c r="N3530" s="7" t="s">
        <v>8320</v>
      </c>
      <c r="O3530" s="7" t="s">
        <v>8321</v>
      </c>
      <c r="P3530">
        <v>102</v>
      </c>
      <c r="Q3530" s="6">
        <f>E3530/Table1_2[[#This Row],[backers_count]]</f>
        <v>45.108108108108105</v>
      </c>
    </row>
    <row r="3531" spans="1:17" x14ac:dyDescent="0.35">
      <c r="A3531">
        <v>3529</v>
      </c>
      <c r="B3531" t="s">
        <v>3528</v>
      </c>
      <c r="C3531" t="s">
        <v>7639</v>
      </c>
      <c r="D3531" s="6">
        <v>500</v>
      </c>
      <c r="E3531" s="6">
        <v>660</v>
      </c>
      <c r="F3531" t="s">
        <v>8219</v>
      </c>
      <c r="G3531" t="s">
        <v>8224</v>
      </c>
      <c r="H3531" t="s">
        <v>8246</v>
      </c>
      <c r="I3531" s="7">
        <v>1436749200</v>
      </c>
      <c r="J3531" s="7">
        <v>1434997018</v>
      </c>
      <c r="K3531" t="b">
        <v>0</v>
      </c>
      <c r="L3531">
        <v>18</v>
      </c>
      <c r="M3531" t="b">
        <v>1</v>
      </c>
      <c r="N3531" s="7" t="s">
        <v>8320</v>
      </c>
      <c r="O3531" s="7" t="s">
        <v>8321</v>
      </c>
      <c r="P3531">
        <v>132</v>
      </c>
      <c r="Q3531" s="6">
        <f>E3531/Table1_2[[#This Row],[backers_count]]</f>
        <v>36.666666666666664</v>
      </c>
    </row>
    <row r="3532" spans="1:17" x14ac:dyDescent="0.35">
      <c r="A3532">
        <v>3530</v>
      </c>
      <c r="B3532" t="s">
        <v>3529</v>
      </c>
      <c r="C3532" t="s">
        <v>7640</v>
      </c>
      <c r="D3532" s="6">
        <v>2750</v>
      </c>
      <c r="E3532" s="6">
        <v>2750</v>
      </c>
      <c r="F3532" t="s">
        <v>8219</v>
      </c>
      <c r="G3532" t="s">
        <v>8225</v>
      </c>
      <c r="H3532" t="s">
        <v>8247</v>
      </c>
      <c r="I3532" s="7">
        <v>1460318400</v>
      </c>
      <c r="J3532" s="7">
        <v>1457881057</v>
      </c>
      <c r="K3532" t="b">
        <v>0</v>
      </c>
      <c r="L3532">
        <v>22</v>
      </c>
      <c r="M3532" t="b">
        <v>1</v>
      </c>
      <c r="N3532" s="7" t="s">
        <v>8320</v>
      </c>
      <c r="O3532" s="7" t="s">
        <v>8321</v>
      </c>
      <c r="P3532">
        <v>100</v>
      </c>
      <c r="Q3532" s="6">
        <f>E3532/Table1_2[[#This Row],[backers_count]]</f>
        <v>125</v>
      </c>
    </row>
    <row r="3533" spans="1:17" x14ac:dyDescent="0.35">
      <c r="A3533">
        <v>3531</v>
      </c>
      <c r="B3533" t="s">
        <v>3530</v>
      </c>
      <c r="C3533" t="s">
        <v>7641</v>
      </c>
      <c r="D3533" s="6">
        <v>1000</v>
      </c>
      <c r="E3533" s="6">
        <v>1280</v>
      </c>
      <c r="F3533" t="s">
        <v>8219</v>
      </c>
      <c r="G3533" t="s">
        <v>8224</v>
      </c>
      <c r="H3533" t="s">
        <v>8246</v>
      </c>
      <c r="I3533" s="7">
        <v>1467301334</v>
      </c>
      <c r="J3533" s="7">
        <v>1464709334</v>
      </c>
      <c r="K3533" t="b">
        <v>0</v>
      </c>
      <c r="L3533">
        <v>26</v>
      </c>
      <c r="M3533" t="b">
        <v>1</v>
      </c>
      <c r="N3533" s="7" t="s">
        <v>8320</v>
      </c>
      <c r="O3533" s="7" t="s">
        <v>8321</v>
      </c>
      <c r="P3533">
        <v>128</v>
      </c>
      <c r="Q3533" s="6">
        <f>E3533/Table1_2[[#This Row],[backers_count]]</f>
        <v>49.230769230769234</v>
      </c>
    </row>
    <row r="3534" spans="1:17" x14ac:dyDescent="0.35">
      <c r="A3534">
        <v>3532</v>
      </c>
      <c r="B3534" t="s">
        <v>3531</v>
      </c>
      <c r="C3534" t="s">
        <v>7642</v>
      </c>
      <c r="D3534" s="6">
        <v>960</v>
      </c>
      <c r="E3534" s="6">
        <v>1142</v>
      </c>
      <c r="F3534" t="s">
        <v>8219</v>
      </c>
      <c r="G3534" t="s">
        <v>8224</v>
      </c>
      <c r="H3534" t="s">
        <v>8246</v>
      </c>
      <c r="I3534" s="7">
        <v>1411012740</v>
      </c>
      <c r="J3534" s="7">
        <v>1409667827</v>
      </c>
      <c r="K3534" t="b">
        <v>0</v>
      </c>
      <c r="L3534">
        <v>27</v>
      </c>
      <c r="M3534" t="b">
        <v>1</v>
      </c>
      <c r="N3534" s="7" t="s">
        <v>8320</v>
      </c>
      <c r="O3534" s="7" t="s">
        <v>8321</v>
      </c>
      <c r="P3534">
        <v>119</v>
      </c>
      <c r="Q3534" s="6">
        <f>E3534/Table1_2[[#This Row],[backers_count]]</f>
        <v>42.296296296296298</v>
      </c>
    </row>
    <row r="3535" spans="1:17" x14ac:dyDescent="0.35">
      <c r="A3535">
        <v>3533</v>
      </c>
      <c r="B3535" t="s">
        <v>3532</v>
      </c>
      <c r="C3535" t="s">
        <v>7643</v>
      </c>
      <c r="D3535" s="6">
        <v>500</v>
      </c>
      <c r="E3535" s="6">
        <v>631</v>
      </c>
      <c r="F3535" t="s">
        <v>8219</v>
      </c>
      <c r="G3535" t="s">
        <v>8224</v>
      </c>
      <c r="H3535" t="s">
        <v>8246</v>
      </c>
      <c r="I3535" s="7">
        <v>1447269367</v>
      </c>
      <c r="J3535" s="7">
        <v>1444673767</v>
      </c>
      <c r="K3535" t="b">
        <v>0</v>
      </c>
      <c r="L3535">
        <v>8</v>
      </c>
      <c r="M3535" t="b">
        <v>1</v>
      </c>
      <c r="N3535" s="7" t="s">
        <v>8320</v>
      </c>
      <c r="O3535" s="7" t="s">
        <v>8321</v>
      </c>
      <c r="P3535">
        <v>127</v>
      </c>
      <c r="Q3535" s="6">
        <f>E3535/Table1_2[[#This Row],[backers_count]]</f>
        <v>78.875</v>
      </c>
    </row>
    <row r="3536" spans="1:17" x14ac:dyDescent="0.35">
      <c r="A3536">
        <v>3534</v>
      </c>
      <c r="B3536" t="s">
        <v>3533</v>
      </c>
      <c r="C3536" t="s">
        <v>7644</v>
      </c>
      <c r="D3536" s="6">
        <v>5000</v>
      </c>
      <c r="E3536" s="6">
        <v>7810</v>
      </c>
      <c r="F3536" t="s">
        <v>8219</v>
      </c>
      <c r="G3536" t="s">
        <v>8224</v>
      </c>
      <c r="H3536" t="s">
        <v>8246</v>
      </c>
      <c r="I3536" s="7">
        <v>1443711623</v>
      </c>
      <c r="J3536" s="7">
        <v>1440687623</v>
      </c>
      <c r="K3536" t="b">
        <v>0</v>
      </c>
      <c r="L3536">
        <v>204</v>
      </c>
      <c r="M3536" t="b">
        <v>1</v>
      </c>
      <c r="N3536" s="7" t="s">
        <v>8320</v>
      </c>
      <c r="O3536" s="7" t="s">
        <v>8321</v>
      </c>
      <c r="P3536">
        <v>157</v>
      </c>
      <c r="Q3536" s="6">
        <f>E3536/Table1_2[[#This Row],[backers_count]]</f>
        <v>38.284313725490193</v>
      </c>
    </row>
    <row r="3537" spans="1:17" x14ac:dyDescent="0.35">
      <c r="A3537">
        <v>3535</v>
      </c>
      <c r="B3537" t="s">
        <v>3534</v>
      </c>
      <c r="C3537" t="s">
        <v>7645</v>
      </c>
      <c r="D3537" s="6">
        <v>2000</v>
      </c>
      <c r="E3537" s="6">
        <v>2063</v>
      </c>
      <c r="F3537" t="s">
        <v>8219</v>
      </c>
      <c r="G3537" t="s">
        <v>8225</v>
      </c>
      <c r="H3537" t="s">
        <v>8247</v>
      </c>
      <c r="I3537" s="7">
        <v>1443808800</v>
      </c>
      <c r="J3537" s="7">
        <v>1441120910</v>
      </c>
      <c r="K3537" t="b">
        <v>0</v>
      </c>
      <c r="L3537">
        <v>46</v>
      </c>
      <c r="M3537" t="b">
        <v>1</v>
      </c>
      <c r="N3537" s="7" t="s">
        <v>8320</v>
      </c>
      <c r="O3537" s="7" t="s">
        <v>8321</v>
      </c>
      <c r="P3537">
        <v>104</v>
      </c>
      <c r="Q3537" s="6">
        <f>E3537/Table1_2[[#This Row],[backers_count]]</f>
        <v>44.847826086956523</v>
      </c>
    </row>
    <row r="3538" spans="1:17" x14ac:dyDescent="0.35">
      <c r="A3538">
        <v>3536</v>
      </c>
      <c r="B3538" t="s">
        <v>3535</v>
      </c>
      <c r="C3538" t="s">
        <v>7646</v>
      </c>
      <c r="D3538" s="6">
        <v>150</v>
      </c>
      <c r="E3538" s="6">
        <v>230</v>
      </c>
      <c r="F3538" t="s">
        <v>8219</v>
      </c>
      <c r="G3538" t="s">
        <v>8225</v>
      </c>
      <c r="H3538" t="s">
        <v>8247</v>
      </c>
      <c r="I3538" s="7">
        <v>1450612740</v>
      </c>
      <c r="J3538" s="7">
        <v>1448040425</v>
      </c>
      <c r="K3538" t="b">
        <v>0</v>
      </c>
      <c r="L3538">
        <v>17</v>
      </c>
      <c r="M3538" t="b">
        <v>1</v>
      </c>
      <c r="N3538" s="7" t="s">
        <v>8320</v>
      </c>
      <c r="O3538" s="7" t="s">
        <v>8321</v>
      </c>
      <c r="P3538">
        <v>154</v>
      </c>
      <c r="Q3538" s="6">
        <f>E3538/Table1_2[[#This Row],[backers_count]]</f>
        <v>13.529411764705882</v>
      </c>
    </row>
    <row r="3539" spans="1:17" x14ac:dyDescent="0.35">
      <c r="A3539">
        <v>3537</v>
      </c>
      <c r="B3539" t="s">
        <v>3536</v>
      </c>
      <c r="C3539" t="s">
        <v>7647</v>
      </c>
      <c r="D3539" s="6">
        <v>675</v>
      </c>
      <c r="E3539" s="6">
        <v>1218</v>
      </c>
      <c r="F3539" t="s">
        <v>8219</v>
      </c>
      <c r="G3539" t="s">
        <v>8229</v>
      </c>
      <c r="H3539" t="s">
        <v>8251</v>
      </c>
      <c r="I3539" s="7">
        <v>1416211140</v>
      </c>
      <c r="J3539" s="7">
        <v>1413016216</v>
      </c>
      <c r="K3539" t="b">
        <v>0</v>
      </c>
      <c r="L3539">
        <v>28</v>
      </c>
      <c r="M3539" t="b">
        <v>1</v>
      </c>
      <c r="N3539" s="7" t="s">
        <v>8320</v>
      </c>
      <c r="O3539" s="7" t="s">
        <v>8321</v>
      </c>
      <c r="P3539">
        <v>181</v>
      </c>
      <c r="Q3539" s="6">
        <f>E3539/Table1_2[[#This Row],[backers_count]]</f>
        <v>43.5</v>
      </c>
    </row>
    <row r="3540" spans="1:17" x14ac:dyDescent="0.35">
      <c r="A3540">
        <v>3538</v>
      </c>
      <c r="B3540" t="s">
        <v>3537</v>
      </c>
      <c r="C3540" t="s">
        <v>7648</v>
      </c>
      <c r="D3540" s="6">
        <v>2000</v>
      </c>
      <c r="E3540" s="6">
        <v>2569</v>
      </c>
      <c r="F3540" t="s">
        <v>8219</v>
      </c>
      <c r="G3540" t="s">
        <v>8225</v>
      </c>
      <c r="H3540" t="s">
        <v>8247</v>
      </c>
      <c r="I3540" s="7">
        <v>1471428340</v>
      </c>
      <c r="J3540" s="7">
        <v>1469009140</v>
      </c>
      <c r="K3540" t="b">
        <v>0</v>
      </c>
      <c r="L3540">
        <v>83</v>
      </c>
      <c r="M3540" t="b">
        <v>1</v>
      </c>
      <c r="N3540" s="7" t="s">
        <v>8320</v>
      </c>
      <c r="O3540" s="7" t="s">
        <v>8321</v>
      </c>
      <c r="P3540">
        <v>129</v>
      </c>
      <c r="Q3540" s="6">
        <f>E3540/Table1_2[[#This Row],[backers_count]]</f>
        <v>30.951807228915662</v>
      </c>
    </row>
    <row r="3541" spans="1:17" x14ac:dyDescent="0.35">
      <c r="A3541">
        <v>3539</v>
      </c>
      <c r="B3541" t="s">
        <v>3538</v>
      </c>
      <c r="C3541" t="s">
        <v>7649</v>
      </c>
      <c r="D3541" s="6">
        <v>600</v>
      </c>
      <c r="E3541" s="6">
        <v>718</v>
      </c>
      <c r="F3541" t="s">
        <v>8219</v>
      </c>
      <c r="G3541" t="s">
        <v>8224</v>
      </c>
      <c r="H3541" t="s">
        <v>8246</v>
      </c>
      <c r="I3541" s="7">
        <v>1473358122</v>
      </c>
      <c r="J3541" s="7">
        <v>1471543722</v>
      </c>
      <c r="K3541" t="b">
        <v>0</v>
      </c>
      <c r="L3541">
        <v>13</v>
      </c>
      <c r="M3541" t="b">
        <v>1</v>
      </c>
      <c r="N3541" s="7" t="s">
        <v>8320</v>
      </c>
      <c r="O3541" s="7" t="s">
        <v>8321</v>
      </c>
      <c r="P3541">
        <v>120</v>
      </c>
      <c r="Q3541" s="6">
        <f>E3541/Table1_2[[#This Row],[backers_count]]</f>
        <v>55.230769230769234</v>
      </c>
    </row>
    <row r="3542" spans="1:17" x14ac:dyDescent="0.35">
      <c r="A3542">
        <v>3540</v>
      </c>
      <c r="B3542" t="s">
        <v>3539</v>
      </c>
      <c r="C3542" t="s">
        <v>7650</v>
      </c>
      <c r="D3542" s="6">
        <v>300</v>
      </c>
      <c r="E3542" s="6">
        <v>369</v>
      </c>
      <c r="F3542" t="s">
        <v>8219</v>
      </c>
      <c r="G3542" t="s">
        <v>8225</v>
      </c>
      <c r="H3542" t="s">
        <v>8247</v>
      </c>
      <c r="I3542" s="7">
        <v>1466899491</v>
      </c>
      <c r="J3542" s="7">
        <v>1464307491</v>
      </c>
      <c r="K3542" t="b">
        <v>0</v>
      </c>
      <c r="L3542">
        <v>8</v>
      </c>
      <c r="M3542" t="b">
        <v>1</v>
      </c>
      <c r="N3542" s="7" t="s">
        <v>8320</v>
      </c>
      <c r="O3542" s="7" t="s">
        <v>8321</v>
      </c>
      <c r="P3542">
        <v>123</v>
      </c>
      <c r="Q3542" s="6">
        <f>E3542/Table1_2[[#This Row],[backers_count]]</f>
        <v>46.125</v>
      </c>
    </row>
    <row r="3543" spans="1:17" x14ac:dyDescent="0.35">
      <c r="A3543">
        <v>3541</v>
      </c>
      <c r="B3543" t="s">
        <v>3540</v>
      </c>
      <c r="C3543" t="s">
        <v>7651</v>
      </c>
      <c r="D3543" s="6">
        <v>1200</v>
      </c>
      <c r="E3543" s="6">
        <v>1260</v>
      </c>
      <c r="F3543" t="s">
        <v>8219</v>
      </c>
      <c r="G3543" t="s">
        <v>8225</v>
      </c>
      <c r="H3543" t="s">
        <v>8247</v>
      </c>
      <c r="I3543" s="7">
        <v>1441042275</v>
      </c>
      <c r="J3543" s="7">
        <v>1438882275</v>
      </c>
      <c r="K3543" t="b">
        <v>0</v>
      </c>
      <c r="L3543">
        <v>32</v>
      </c>
      <c r="M3543" t="b">
        <v>1</v>
      </c>
      <c r="N3543" s="7" t="s">
        <v>8320</v>
      </c>
      <c r="O3543" s="7" t="s">
        <v>8321</v>
      </c>
      <c r="P3543">
        <v>105</v>
      </c>
      <c r="Q3543" s="6">
        <f>E3543/Table1_2[[#This Row],[backers_count]]</f>
        <v>39.375</v>
      </c>
    </row>
    <row r="3544" spans="1:17" x14ac:dyDescent="0.35">
      <c r="A3544">
        <v>3542</v>
      </c>
      <c r="B3544" t="s">
        <v>3541</v>
      </c>
      <c r="C3544" t="s">
        <v>7652</v>
      </c>
      <c r="D3544" s="6">
        <v>5500</v>
      </c>
      <c r="E3544" s="6">
        <v>5623</v>
      </c>
      <c r="F3544" t="s">
        <v>8219</v>
      </c>
      <c r="G3544" t="s">
        <v>8224</v>
      </c>
      <c r="H3544" t="s">
        <v>8246</v>
      </c>
      <c r="I3544" s="7">
        <v>1410099822</v>
      </c>
      <c r="J3544" s="7">
        <v>1404915822</v>
      </c>
      <c r="K3544" t="b">
        <v>0</v>
      </c>
      <c r="L3544">
        <v>85</v>
      </c>
      <c r="M3544" t="b">
        <v>1</v>
      </c>
      <c r="N3544" s="7" t="s">
        <v>8320</v>
      </c>
      <c r="O3544" s="7" t="s">
        <v>8321</v>
      </c>
      <c r="P3544">
        <v>103</v>
      </c>
      <c r="Q3544" s="6">
        <f>E3544/Table1_2[[#This Row],[backers_count]]</f>
        <v>66.152941176470591</v>
      </c>
    </row>
    <row r="3545" spans="1:17" x14ac:dyDescent="0.35">
      <c r="A3545">
        <v>3543</v>
      </c>
      <c r="B3545" t="s">
        <v>3542</v>
      </c>
      <c r="C3545" t="s">
        <v>7653</v>
      </c>
      <c r="D3545" s="6">
        <v>1500</v>
      </c>
      <c r="E3545" s="6">
        <v>1570</v>
      </c>
      <c r="F3545" t="s">
        <v>8219</v>
      </c>
      <c r="G3545" t="s">
        <v>8236</v>
      </c>
      <c r="H3545" t="s">
        <v>8249</v>
      </c>
      <c r="I3545" s="7">
        <v>1435255659</v>
      </c>
      <c r="J3545" s="7">
        <v>1432663659</v>
      </c>
      <c r="K3545" t="b">
        <v>0</v>
      </c>
      <c r="L3545">
        <v>29</v>
      </c>
      <c r="M3545" t="b">
        <v>1</v>
      </c>
      <c r="N3545" s="7" t="s">
        <v>8320</v>
      </c>
      <c r="O3545" s="7" t="s">
        <v>8321</v>
      </c>
      <c r="P3545">
        <v>105</v>
      </c>
      <c r="Q3545" s="6">
        <f>E3545/Table1_2[[#This Row],[backers_count]]</f>
        <v>54.137931034482762</v>
      </c>
    </row>
    <row r="3546" spans="1:17" x14ac:dyDescent="0.35">
      <c r="A3546">
        <v>3544</v>
      </c>
      <c r="B3546" t="s">
        <v>3543</v>
      </c>
      <c r="C3546" t="s">
        <v>7654</v>
      </c>
      <c r="D3546" s="6">
        <v>2500</v>
      </c>
      <c r="E3546" s="6">
        <v>2500</v>
      </c>
      <c r="F3546" t="s">
        <v>8219</v>
      </c>
      <c r="G3546" t="s">
        <v>8224</v>
      </c>
      <c r="H3546" t="s">
        <v>8246</v>
      </c>
      <c r="I3546" s="7">
        <v>1425758257</v>
      </c>
      <c r="J3546" s="7">
        <v>1423166257</v>
      </c>
      <c r="K3546" t="b">
        <v>0</v>
      </c>
      <c r="L3546">
        <v>24</v>
      </c>
      <c r="M3546" t="b">
        <v>1</v>
      </c>
      <c r="N3546" s="7" t="s">
        <v>8320</v>
      </c>
      <c r="O3546" s="7" t="s">
        <v>8321</v>
      </c>
      <c r="P3546">
        <v>100</v>
      </c>
      <c r="Q3546" s="6">
        <f>E3546/Table1_2[[#This Row],[backers_count]]</f>
        <v>104.16666666666667</v>
      </c>
    </row>
    <row r="3547" spans="1:17" x14ac:dyDescent="0.35">
      <c r="A3547">
        <v>3545</v>
      </c>
      <c r="B3547" t="s">
        <v>3544</v>
      </c>
      <c r="C3547" t="s">
        <v>7655</v>
      </c>
      <c r="D3547" s="6">
        <v>250</v>
      </c>
      <c r="E3547" s="6">
        <v>251</v>
      </c>
      <c r="F3547" t="s">
        <v>8219</v>
      </c>
      <c r="G3547" t="s">
        <v>8224</v>
      </c>
      <c r="H3547" t="s">
        <v>8246</v>
      </c>
      <c r="I3547" s="7">
        <v>1428780159</v>
      </c>
      <c r="J3547" s="7">
        <v>1426188159</v>
      </c>
      <c r="K3547" t="b">
        <v>0</v>
      </c>
      <c r="L3547">
        <v>8</v>
      </c>
      <c r="M3547" t="b">
        <v>1</v>
      </c>
      <c r="N3547" s="7" t="s">
        <v>8320</v>
      </c>
      <c r="O3547" s="7" t="s">
        <v>8321</v>
      </c>
      <c r="P3547">
        <v>101</v>
      </c>
      <c r="Q3547" s="6">
        <f>E3547/Table1_2[[#This Row],[backers_count]]</f>
        <v>31.375</v>
      </c>
    </row>
    <row r="3548" spans="1:17" x14ac:dyDescent="0.35">
      <c r="A3548">
        <v>3546</v>
      </c>
      <c r="B3548" t="s">
        <v>3545</v>
      </c>
      <c r="C3548" t="s">
        <v>7656</v>
      </c>
      <c r="D3548" s="6">
        <v>1100</v>
      </c>
      <c r="E3548" s="6">
        <v>1125</v>
      </c>
      <c r="F3548" t="s">
        <v>8219</v>
      </c>
      <c r="G3548" t="s">
        <v>8224</v>
      </c>
      <c r="H3548" t="s">
        <v>8246</v>
      </c>
      <c r="I3548" s="7">
        <v>1427860740</v>
      </c>
      <c r="J3548" s="7">
        <v>1426002684</v>
      </c>
      <c r="K3548" t="b">
        <v>0</v>
      </c>
      <c r="L3548">
        <v>19</v>
      </c>
      <c r="M3548" t="b">
        <v>1</v>
      </c>
      <c r="N3548" s="7" t="s">
        <v>8320</v>
      </c>
      <c r="O3548" s="7" t="s">
        <v>8321</v>
      </c>
      <c r="P3548">
        <v>103</v>
      </c>
      <c r="Q3548" s="6">
        <f>E3548/Table1_2[[#This Row],[backers_count]]</f>
        <v>59.210526315789473</v>
      </c>
    </row>
    <row r="3549" spans="1:17" x14ac:dyDescent="0.35">
      <c r="A3549">
        <v>3547</v>
      </c>
      <c r="B3549" t="s">
        <v>3546</v>
      </c>
      <c r="C3549" t="s">
        <v>7657</v>
      </c>
      <c r="D3549" s="6">
        <v>35000</v>
      </c>
      <c r="E3549" s="6">
        <v>40043.25</v>
      </c>
      <c r="F3549" t="s">
        <v>8219</v>
      </c>
      <c r="G3549" t="s">
        <v>8224</v>
      </c>
      <c r="H3549" t="s">
        <v>8246</v>
      </c>
      <c r="I3549" s="7">
        <v>1463198340</v>
      </c>
      <c r="J3549" s="7">
        <v>1461117201</v>
      </c>
      <c r="K3549" t="b">
        <v>0</v>
      </c>
      <c r="L3549">
        <v>336</v>
      </c>
      <c r="M3549" t="b">
        <v>1</v>
      </c>
      <c r="N3549" s="7" t="s">
        <v>8320</v>
      </c>
      <c r="O3549" s="7" t="s">
        <v>8321</v>
      </c>
      <c r="P3549">
        <v>115</v>
      </c>
      <c r="Q3549" s="6">
        <f>E3549/Table1_2[[#This Row],[backers_count]]</f>
        <v>119.17633928571429</v>
      </c>
    </row>
    <row r="3550" spans="1:17" x14ac:dyDescent="0.35">
      <c r="A3550">
        <v>3548</v>
      </c>
      <c r="B3550" t="s">
        <v>3547</v>
      </c>
      <c r="C3550" t="s">
        <v>7658</v>
      </c>
      <c r="D3550" s="6">
        <v>2100</v>
      </c>
      <c r="E3550" s="6">
        <v>2140</v>
      </c>
      <c r="F3550" t="s">
        <v>8219</v>
      </c>
      <c r="G3550" t="s">
        <v>8224</v>
      </c>
      <c r="H3550" t="s">
        <v>8246</v>
      </c>
      <c r="I3550" s="7">
        <v>1457139600</v>
      </c>
      <c r="J3550" s="7">
        <v>1455230214</v>
      </c>
      <c r="K3550" t="b">
        <v>0</v>
      </c>
      <c r="L3550">
        <v>13</v>
      </c>
      <c r="M3550" t="b">
        <v>1</v>
      </c>
      <c r="N3550" s="7" t="s">
        <v>8320</v>
      </c>
      <c r="O3550" s="7" t="s">
        <v>8321</v>
      </c>
      <c r="P3550">
        <v>102</v>
      </c>
      <c r="Q3550" s="6">
        <f>E3550/Table1_2[[#This Row],[backers_count]]</f>
        <v>164.61538461538461</v>
      </c>
    </row>
    <row r="3551" spans="1:17" x14ac:dyDescent="0.35">
      <c r="A3551">
        <v>3549</v>
      </c>
      <c r="B3551" t="s">
        <v>3548</v>
      </c>
      <c r="C3551" t="s">
        <v>7659</v>
      </c>
      <c r="D3551" s="6">
        <v>1000</v>
      </c>
      <c r="E3551" s="6">
        <v>1020</v>
      </c>
      <c r="F3551" t="s">
        <v>8219</v>
      </c>
      <c r="G3551" t="s">
        <v>8225</v>
      </c>
      <c r="H3551" t="s">
        <v>8247</v>
      </c>
      <c r="I3551" s="7">
        <v>1441358873</v>
      </c>
      <c r="J3551" s="7">
        <v>1438939673</v>
      </c>
      <c r="K3551" t="b">
        <v>0</v>
      </c>
      <c r="L3551">
        <v>42</v>
      </c>
      <c r="M3551" t="b">
        <v>1</v>
      </c>
      <c r="N3551" s="7" t="s">
        <v>8320</v>
      </c>
      <c r="O3551" s="7" t="s">
        <v>8321</v>
      </c>
      <c r="P3551">
        <v>102</v>
      </c>
      <c r="Q3551" s="6">
        <f>E3551/Table1_2[[#This Row],[backers_count]]</f>
        <v>24.285714285714285</v>
      </c>
    </row>
    <row r="3552" spans="1:17" x14ac:dyDescent="0.35">
      <c r="A3552">
        <v>3550</v>
      </c>
      <c r="B3552" t="s">
        <v>3549</v>
      </c>
      <c r="C3552" t="s">
        <v>7660</v>
      </c>
      <c r="D3552" s="6">
        <v>2500</v>
      </c>
      <c r="E3552" s="6">
        <v>2620</v>
      </c>
      <c r="F3552" t="s">
        <v>8219</v>
      </c>
      <c r="G3552" t="s">
        <v>8225</v>
      </c>
      <c r="H3552" t="s">
        <v>8247</v>
      </c>
      <c r="I3552" s="7">
        <v>1462224398</v>
      </c>
      <c r="J3552" s="7">
        <v>1459632398</v>
      </c>
      <c r="K3552" t="b">
        <v>0</v>
      </c>
      <c r="L3552">
        <v>64</v>
      </c>
      <c r="M3552" t="b">
        <v>1</v>
      </c>
      <c r="N3552" s="7" t="s">
        <v>8320</v>
      </c>
      <c r="O3552" s="7" t="s">
        <v>8321</v>
      </c>
      <c r="P3552">
        <v>105</v>
      </c>
      <c r="Q3552" s="6">
        <f>E3552/Table1_2[[#This Row],[backers_count]]</f>
        <v>40.9375</v>
      </c>
    </row>
    <row r="3553" spans="1:17" x14ac:dyDescent="0.35">
      <c r="A3553">
        <v>3551</v>
      </c>
      <c r="B3553" t="s">
        <v>3550</v>
      </c>
      <c r="C3553" t="s">
        <v>7661</v>
      </c>
      <c r="D3553" s="6">
        <v>1500</v>
      </c>
      <c r="E3553" s="6">
        <v>1527.5</v>
      </c>
      <c r="F3553" t="s">
        <v>8219</v>
      </c>
      <c r="G3553" t="s">
        <v>8224</v>
      </c>
      <c r="H3553" t="s">
        <v>8246</v>
      </c>
      <c r="I3553" s="7">
        <v>1400796420</v>
      </c>
      <c r="J3553" s="7">
        <v>1398342170</v>
      </c>
      <c r="K3553" t="b">
        <v>0</v>
      </c>
      <c r="L3553">
        <v>25</v>
      </c>
      <c r="M3553" t="b">
        <v>1</v>
      </c>
      <c r="N3553" s="7" t="s">
        <v>8320</v>
      </c>
      <c r="O3553" s="7" t="s">
        <v>8321</v>
      </c>
      <c r="P3553">
        <v>102</v>
      </c>
      <c r="Q3553" s="6">
        <f>E3553/Table1_2[[#This Row],[backers_count]]</f>
        <v>61.1</v>
      </c>
    </row>
    <row r="3554" spans="1:17" x14ac:dyDescent="0.35">
      <c r="A3554">
        <v>3552</v>
      </c>
      <c r="B3554" t="s">
        <v>3551</v>
      </c>
      <c r="C3554" t="s">
        <v>7662</v>
      </c>
      <c r="D3554" s="6">
        <v>773</v>
      </c>
      <c r="E3554" s="6">
        <v>773</v>
      </c>
      <c r="F3554" t="s">
        <v>8219</v>
      </c>
      <c r="G3554" t="s">
        <v>8225</v>
      </c>
      <c r="H3554" t="s">
        <v>8247</v>
      </c>
      <c r="I3554" s="7">
        <v>1403964324</v>
      </c>
      <c r="J3554" s="7">
        <v>1401372324</v>
      </c>
      <c r="K3554" t="b">
        <v>0</v>
      </c>
      <c r="L3554">
        <v>20</v>
      </c>
      <c r="M3554" t="b">
        <v>1</v>
      </c>
      <c r="N3554" s="7" t="s">
        <v>8320</v>
      </c>
      <c r="O3554" s="7" t="s">
        <v>8321</v>
      </c>
      <c r="P3554">
        <v>100</v>
      </c>
      <c r="Q3554" s="6">
        <f>E3554/Table1_2[[#This Row],[backers_count]]</f>
        <v>38.65</v>
      </c>
    </row>
    <row r="3555" spans="1:17" x14ac:dyDescent="0.35">
      <c r="A3555">
        <v>3553</v>
      </c>
      <c r="B3555" t="s">
        <v>3552</v>
      </c>
      <c r="C3555" t="s">
        <v>7663</v>
      </c>
      <c r="D3555" s="6">
        <v>5500</v>
      </c>
      <c r="E3555" s="6">
        <v>5845</v>
      </c>
      <c r="F3555" t="s">
        <v>8219</v>
      </c>
      <c r="G3555" t="s">
        <v>8224</v>
      </c>
      <c r="H3555" t="s">
        <v>8246</v>
      </c>
      <c r="I3555" s="7">
        <v>1439337600</v>
      </c>
      <c r="J3555" s="7">
        <v>1436575280</v>
      </c>
      <c r="K3555" t="b">
        <v>0</v>
      </c>
      <c r="L3555">
        <v>104</v>
      </c>
      <c r="M3555" t="b">
        <v>1</v>
      </c>
      <c r="N3555" s="7" t="s">
        <v>8320</v>
      </c>
      <c r="O3555" s="7" t="s">
        <v>8321</v>
      </c>
      <c r="P3555">
        <v>107</v>
      </c>
      <c r="Q3555" s="6">
        <f>E3555/Table1_2[[#This Row],[backers_count]]</f>
        <v>56.20192307692308</v>
      </c>
    </row>
    <row r="3556" spans="1:17" x14ac:dyDescent="0.35">
      <c r="A3556">
        <v>3554</v>
      </c>
      <c r="B3556" t="s">
        <v>3553</v>
      </c>
      <c r="C3556" t="s">
        <v>7664</v>
      </c>
      <c r="D3556" s="6">
        <v>5000</v>
      </c>
      <c r="E3556" s="6">
        <v>5671.11</v>
      </c>
      <c r="F3556" t="s">
        <v>8219</v>
      </c>
      <c r="G3556" t="s">
        <v>8224</v>
      </c>
      <c r="H3556" t="s">
        <v>8246</v>
      </c>
      <c r="I3556" s="7">
        <v>1423674000</v>
      </c>
      <c r="J3556" s="7">
        <v>1421025159</v>
      </c>
      <c r="K3556" t="b">
        <v>0</v>
      </c>
      <c r="L3556">
        <v>53</v>
      </c>
      <c r="M3556" t="b">
        <v>1</v>
      </c>
      <c r="N3556" s="7" t="s">
        <v>8320</v>
      </c>
      <c r="O3556" s="7" t="s">
        <v>8321</v>
      </c>
      <c r="P3556">
        <v>114</v>
      </c>
      <c r="Q3556" s="6">
        <f>E3556/Table1_2[[#This Row],[backers_count]]</f>
        <v>107.00207547169811</v>
      </c>
    </row>
    <row r="3557" spans="1:17" x14ac:dyDescent="0.35">
      <c r="A3557">
        <v>3555</v>
      </c>
      <c r="B3557" t="s">
        <v>3554</v>
      </c>
      <c r="C3557" t="s">
        <v>7665</v>
      </c>
      <c r="D3557" s="6">
        <v>2400</v>
      </c>
      <c r="E3557" s="6">
        <v>2400</v>
      </c>
      <c r="F3557" t="s">
        <v>8219</v>
      </c>
      <c r="G3557" t="s">
        <v>8237</v>
      </c>
      <c r="H3557" t="s">
        <v>8249</v>
      </c>
      <c r="I3557" s="7">
        <v>1479382594</v>
      </c>
      <c r="J3557" s="7">
        <v>1476786994</v>
      </c>
      <c r="K3557" t="b">
        <v>0</v>
      </c>
      <c r="L3557">
        <v>14</v>
      </c>
      <c r="M3557" t="b">
        <v>1</v>
      </c>
      <c r="N3557" s="7" t="s">
        <v>8320</v>
      </c>
      <c r="O3557" s="7" t="s">
        <v>8321</v>
      </c>
      <c r="P3557">
        <v>100</v>
      </c>
      <c r="Q3557" s="6">
        <f>E3557/Table1_2[[#This Row],[backers_count]]</f>
        <v>171.42857142857142</v>
      </c>
    </row>
    <row r="3558" spans="1:17" x14ac:dyDescent="0.35">
      <c r="A3558">
        <v>3556</v>
      </c>
      <c r="B3558" t="s">
        <v>3555</v>
      </c>
      <c r="C3558" t="s">
        <v>7666</v>
      </c>
      <c r="D3558" s="6">
        <v>2200</v>
      </c>
      <c r="E3558" s="6">
        <v>2210</v>
      </c>
      <c r="F3558" t="s">
        <v>8219</v>
      </c>
      <c r="G3558" t="s">
        <v>8225</v>
      </c>
      <c r="H3558" t="s">
        <v>8247</v>
      </c>
      <c r="I3558" s="7">
        <v>1408289724</v>
      </c>
      <c r="J3558" s="7">
        <v>1403105724</v>
      </c>
      <c r="K3558" t="b">
        <v>0</v>
      </c>
      <c r="L3558">
        <v>20</v>
      </c>
      <c r="M3558" t="b">
        <v>1</v>
      </c>
      <c r="N3558" s="7" t="s">
        <v>8320</v>
      </c>
      <c r="O3558" s="7" t="s">
        <v>8321</v>
      </c>
      <c r="P3558">
        <v>101</v>
      </c>
      <c r="Q3558" s="6">
        <f>E3558/Table1_2[[#This Row],[backers_count]]</f>
        <v>110.5</v>
      </c>
    </row>
    <row r="3559" spans="1:17" x14ac:dyDescent="0.35">
      <c r="A3559">
        <v>3557</v>
      </c>
      <c r="B3559" t="s">
        <v>3556</v>
      </c>
      <c r="C3559" t="s">
        <v>7667</v>
      </c>
      <c r="D3559" s="6">
        <v>100000</v>
      </c>
      <c r="E3559" s="6">
        <v>100036</v>
      </c>
      <c r="F3559" t="s">
        <v>8219</v>
      </c>
      <c r="G3559" t="s">
        <v>8224</v>
      </c>
      <c r="H3559" t="s">
        <v>8246</v>
      </c>
      <c r="I3559" s="7">
        <v>1399271911</v>
      </c>
      <c r="J3559" s="7">
        <v>1396334311</v>
      </c>
      <c r="K3559" t="b">
        <v>0</v>
      </c>
      <c r="L3559">
        <v>558</v>
      </c>
      <c r="M3559" t="b">
        <v>1</v>
      </c>
      <c r="N3559" s="7" t="s">
        <v>8320</v>
      </c>
      <c r="O3559" s="7" t="s">
        <v>8321</v>
      </c>
      <c r="P3559">
        <v>101</v>
      </c>
      <c r="Q3559" s="6">
        <f>E3559/Table1_2[[#This Row],[backers_count]]</f>
        <v>179.27598566308242</v>
      </c>
    </row>
    <row r="3560" spans="1:17" x14ac:dyDescent="0.35">
      <c r="A3560">
        <v>3558</v>
      </c>
      <c r="B3560" t="s">
        <v>3557</v>
      </c>
      <c r="C3560" t="s">
        <v>7668</v>
      </c>
      <c r="D3560" s="6">
        <v>350</v>
      </c>
      <c r="E3560" s="6">
        <v>504</v>
      </c>
      <c r="F3560" t="s">
        <v>8219</v>
      </c>
      <c r="G3560" t="s">
        <v>8225</v>
      </c>
      <c r="H3560" t="s">
        <v>8247</v>
      </c>
      <c r="I3560" s="7">
        <v>1435352400</v>
      </c>
      <c r="J3560" s="7">
        <v>1431718575</v>
      </c>
      <c r="K3560" t="b">
        <v>0</v>
      </c>
      <c r="L3560">
        <v>22</v>
      </c>
      <c r="M3560" t="b">
        <v>1</v>
      </c>
      <c r="N3560" s="7" t="s">
        <v>8320</v>
      </c>
      <c r="O3560" s="7" t="s">
        <v>8321</v>
      </c>
      <c r="P3560">
        <v>144</v>
      </c>
      <c r="Q3560" s="6">
        <f>E3560/Table1_2[[#This Row],[backers_count]]</f>
        <v>22.90909090909091</v>
      </c>
    </row>
    <row r="3561" spans="1:17" x14ac:dyDescent="0.35">
      <c r="A3561">
        <v>3559</v>
      </c>
      <c r="B3561" t="s">
        <v>3558</v>
      </c>
      <c r="C3561" t="s">
        <v>7669</v>
      </c>
      <c r="D3561" s="6">
        <v>1000</v>
      </c>
      <c r="E3561" s="6">
        <v>1035</v>
      </c>
      <c r="F3561" t="s">
        <v>8219</v>
      </c>
      <c r="G3561" t="s">
        <v>8226</v>
      </c>
      <c r="H3561" t="s">
        <v>8248</v>
      </c>
      <c r="I3561" s="7">
        <v>1438333080</v>
      </c>
      <c r="J3561" s="7">
        <v>1436408308</v>
      </c>
      <c r="K3561" t="b">
        <v>0</v>
      </c>
      <c r="L3561">
        <v>24</v>
      </c>
      <c r="M3561" t="b">
        <v>1</v>
      </c>
      <c r="N3561" s="7" t="s">
        <v>8320</v>
      </c>
      <c r="O3561" s="7" t="s">
        <v>8321</v>
      </c>
      <c r="P3561">
        <v>104</v>
      </c>
      <c r="Q3561" s="6">
        <f>E3561/Table1_2[[#This Row],[backers_count]]</f>
        <v>43.125</v>
      </c>
    </row>
    <row r="3562" spans="1:17" x14ac:dyDescent="0.35">
      <c r="A3562">
        <v>3560</v>
      </c>
      <c r="B3562" t="s">
        <v>3559</v>
      </c>
      <c r="C3562" t="s">
        <v>7670</v>
      </c>
      <c r="D3562" s="6">
        <v>3200</v>
      </c>
      <c r="E3562" s="6">
        <v>3470</v>
      </c>
      <c r="F3562" t="s">
        <v>8219</v>
      </c>
      <c r="G3562" t="s">
        <v>8229</v>
      </c>
      <c r="H3562" t="s">
        <v>8251</v>
      </c>
      <c r="I3562" s="7">
        <v>1432694700</v>
      </c>
      <c r="J3562" s="7">
        <v>1429651266</v>
      </c>
      <c r="K3562" t="b">
        <v>0</v>
      </c>
      <c r="L3562">
        <v>74</v>
      </c>
      <c r="M3562" t="b">
        <v>1</v>
      </c>
      <c r="N3562" s="7" t="s">
        <v>8320</v>
      </c>
      <c r="O3562" s="7" t="s">
        <v>8321</v>
      </c>
      <c r="P3562">
        <v>109</v>
      </c>
      <c r="Q3562" s="6">
        <f>E3562/Table1_2[[#This Row],[backers_count]]</f>
        <v>46.891891891891895</v>
      </c>
    </row>
    <row r="3563" spans="1:17" x14ac:dyDescent="0.35">
      <c r="A3563">
        <v>3561</v>
      </c>
      <c r="B3563" t="s">
        <v>3560</v>
      </c>
      <c r="C3563" t="s">
        <v>7671</v>
      </c>
      <c r="D3563" s="6">
        <v>2500</v>
      </c>
      <c r="E3563" s="6">
        <v>2560</v>
      </c>
      <c r="F3563" t="s">
        <v>8219</v>
      </c>
      <c r="G3563" t="s">
        <v>8224</v>
      </c>
      <c r="H3563" t="s">
        <v>8246</v>
      </c>
      <c r="I3563" s="7">
        <v>1438799760</v>
      </c>
      <c r="J3563" s="7">
        <v>1437236378</v>
      </c>
      <c r="K3563" t="b">
        <v>0</v>
      </c>
      <c r="L3563">
        <v>54</v>
      </c>
      <c r="M3563" t="b">
        <v>1</v>
      </c>
      <c r="N3563" s="7" t="s">
        <v>8320</v>
      </c>
      <c r="O3563" s="7" t="s">
        <v>8321</v>
      </c>
      <c r="P3563">
        <v>103</v>
      </c>
      <c r="Q3563" s="6">
        <f>E3563/Table1_2[[#This Row],[backers_count]]</f>
        <v>47.407407407407405</v>
      </c>
    </row>
    <row r="3564" spans="1:17" x14ac:dyDescent="0.35">
      <c r="A3564">
        <v>3562</v>
      </c>
      <c r="B3564" t="s">
        <v>3561</v>
      </c>
      <c r="C3564" t="s">
        <v>7672</v>
      </c>
      <c r="D3564" s="6">
        <v>315</v>
      </c>
      <c r="E3564" s="6">
        <v>469</v>
      </c>
      <c r="F3564" t="s">
        <v>8219</v>
      </c>
      <c r="G3564" t="s">
        <v>8225</v>
      </c>
      <c r="H3564" t="s">
        <v>8247</v>
      </c>
      <c r="I3564" s="7">
        <v>1457906400</v>
      </c>
      <c r="J3564" s="7">
        <v>1457115427</v>
      </c>
      <c r="K3564" t="b">
        <v>0</v>
      </c>
      <c r="L3564">
        <v>31</v>
      </c>
      <c r="M3564" t="b">
        <v>1</v>
      </c>
      <c r="N3564" s="7" t="s">
        <v>8320</v>
      </c>
      <c r="O3564" s="7" t="s">
        <v>8321</v>
      </c>
      <c r="P3564">
        <v>149</v>
      </c>
      <c r="Q3564" s="6">
        <f>E3564/Table1_2[[#This Row],[backers_count]]</f>
        <v>15.129032258064516</v>
      </c>
    </row>
    <row r="3565" spans="1:17" x14ac:dyDescent="0.35">
      <c r="A3565">
        <v>3563</v>
      </c>
      <c r="B3565" t="s">
        <v>3562</v>
      </c>
      <c r="C3565" t="s">
        <v>7673</v>
      </c>
      <c r="D3565" s="6">
        <v>500</v>
      </c>
      <c r="E3565" s="6">
        <v>527.45000000000005</v>
      </c>
      <c r="F3565" t="s">
        <v>8219</v>
      </c>
      <c r="G3565" t="s">
        <v>8225</v>
      </c>
      <c r="H3565" t="s">
        <v>8247</v>
      </c>
      <c r="I3565" s="7">
        <v>1470078000</v>
      </c>
      <c r="J3565" s="7">
        <v>1467648456</v>
      </c>
      <c r="K3565" t="b">
        <v>0</v>
      </c>
      <c r="L3565">
        <v>25</v>
      </c>
      <c r="M3565" t="b">
        <v>1</v>
      </c>
      <c r="N3565" s="7" t="s">
        <v>8320</v>
      </c>
      <c r="O3565" s="7" t="s">
        <v>8321</v>
      </c>
      <c r="P3565">
        <v>106</v>
      </c>
      <c r="Q3565" s="6">
        <f>E3565/Table1_2[[#This Row],[backers_count]]</f>
        <v>21.098000000000003</v>
      </c>
    </row>
    <row r="3566" spans="1:17" x14ac:dyDescent="0.35">
      <c r="A3566">
        <v>3564</v>
      </c>
      <c r="B3566" t="s">
        <v>3563</v>
      </c>
      <c r="C3566" t="s">
        <v>7674</v>
      </c>
      <c r="D3566" s="6">
        <v>1000</v>
      </c>
      <c r="E3566" s="6">
        <v>1005</v>
      </c>
      <c r="F3566" t="s">
        <v>8219</v>
      </c>
      <c r="G3566" t="s">
        <v>8225</v>
      </c>
      <c r="H3566" t="s">
        <v>8247</v>
      </c>
      <c r="I3566" s="7">
        <v>1444060800</v>
      </c>
      <c r="J3566" s="7">
        <v>1440082649</v>
      </c>
      <c r="K3566" t="b">
        <v>0</v>
      </c>
      <c r="L3566">
        <v>17</v>
      </c>
      <c r="M3566" t="b">
        <v>1</v>
      </c>
      <c r="N3566" s="7" t="s">
        <v>8320</v>
      </c>
      <c r="O3566" s="7" t="s">
        <v>8321</v>
      </c>
      <c r="P3566">
        <v>101</v>
      </c>
      <c r="Q3566" s="6">
        <f>E3566/Table1_2[[#This Row],[backers_count]]</f>
        <v>59.117647058823529</v>
      </c>
    </row>
    <row r="3567" spans="1:17" x14ac:dyDescent="0.35">
      <c r="A3567">
        <v>3565</v>
      </c>
      <c r="B3567" t="s">
        <v>3564</v>
      </c>
      <c r="C3567" t="s">
        <v>7675</v>
      </c>
      <c r="D3567" s="6">
        <v>900</v>
      </c>
      <c r="E3567" s="6">
        <v>1175</v>
      </c>
      <c r="F3567" t="s">
        <v>8219</v>
      </c>
      <c r="G3567" t="s">
        <v>8224</v>
      </c>
      <c r="H3567" t="s">
        <v>8246</v>
      </c>
      <c r="I3567" s="7">
        <v>1420048208</v>
      </c>
      <c r="J3567" s="7">
        <v>1417456208</v>
      </c>
      <c r="K3567" t="b">
        <v>0</v>
      </c>
      <c r="L3567">
        <v>12</v>
      </c>
      <c r="M3567" t="b">
        <v>1</v>
      </c>
      <c r="N3567" s="7" t="s">
        <v>8320</v>
      </c>
      <c r="O3567" s="7" t="s">
        <v>8321</v>
      </c>
      <c r="P3567">
        <v>131</v>
      </c>
      <c r="Q3567" s="6">
        <f>E3567/Table1_2[[#This Row],[backers_count]]</f>
        <v>97.916666666666671</v>
      </c>
    </row>
    <row r="3568" spans="1:17" x14ac:dyDescent="0.35">
      <c r="A3568">
        <v>3566</v>
      </c>
      <c r="B3568" t="s">
        <v>3565</v>
      </c>
      <c r="C3568" t="s">
        <v>7676</v>
      </c>
      <c r="D3568" s="6">
        <v>2000</v>
      </c>
      <c r="E3568" s="6">
        <v>2095</v>
      </c>
      <c r="F3568" t="s">
        <v>8219</v>
      </c>
      <c r="G3568" t="s">
        <v>8225</v>
      </c>
      <c r="H3568" t="s">
        <v>8247</v>
      </c>
      <c r="I3568" s="7">
        <v>1422015083</v>
      </c>
      <c r="J3568" s="7">
        <v>1419423083</v>
      </c>
      <c r="K3568" t="b">
        <v>0</v>
      </c>
      <c r="L3568">
        <v>38</v>
      </c>
      <c r="M3568" t="b">
        <v>1</v>
      </c>
      <c r="N3568" s="7" t="s">
        <v>8320</v>
      </c>
      <c r="O3568" s="7" t="s">
        <v>8321</v>
      </c>
      <c r="P3568">
        <v>105</v>
      </c>
      <c r="Q3568" s="6">
        <f>E3568/Table1_2[[#This Row],[backers_count]]</f>
        <v>55.131578947368418</v>
      </c>
    </row>
    <row r="3569" spans="1:17" x14ac:dyDescent="0.35">
      <c r="A3569">
        <v>3567</v>
      </c>
      <c r="B3569" t="s">
        <v>3566</v>
      </c>
      <c r="C3569" t="s">
        <v>7677</v>
      </c>
      <c r="D3569" s="6">
        <v>1000</v>
      </c>
      <c r="E3569" s="6">
        <v>1088</v>
      </c>
      <c r="F3569" t="s">
        <v>8219</v>
      </c>
      <c r="G3569" t="s">
        <v>8225</v>
      </c>
      <c r="H3569" t="s">
        <v>8247</v>
      </c>
      <c r="I3569" s="7">
        <v>1433964444</v>
      </c>
      <c r="J3569" s="7">
        <v>1431372444</v>
      </c>
      <c r="K3569" t="b">
        <v>0</v>
      </c>
      <c r="L3569">
        <v>41</v>
      </c>
      <c r="M3569" t="b">
        <v>1</v>
      </c>
      <c r="N3569" s="7" t="s">
        <v>8320</v>
      </c>
      <c r="O3569" s="7" t="s">
        <v>8321</v>
      </c>
      <c r="P3569">
        <v>109</v>
      </c>
      <c r="Q3569" s="6">
        <f>E3569/Table1_2[[#This Row],[backers_count]]</f>
        <v>26.536585365853657</v>
      </c>
    </row>
    <row r="3570" spans="1:17" x14ac:dyDescent="0.35">
      <c r="A3570">
        <v>3568</v>
      </c>
      <c r="B3570" t="s">
        <v>3567</v>
      </c>
      <c r="C3570" t="s">
        <v>7678</v>
      </c>
      <c r="D3570" s="6">
        <v>1000</v>
      </c>
      <c r="E3570" s="6">
        <v>1110</v>
      </c>
      <c r="F3570" t="s">
        <v>8219</v>
      </c>
      <c r="G3570" t="s">
        <v>8224</v>
      </c>
      <c r="H3570" t="s">
        <v>8246</v>
      </c>
      <c r="I3570" s="7">
        <v>1410975994</v>
      </c>
      <c r="J3570" s="7">
        <v>1408383994</v>
      </c>
      <c r="K3570" t="b">
        <v>0</v>
      </c>
      <c r="L3570">
        <v>19</v>
      </c>
      <c r="M3570" t="b">
        <v>1</v>
      </c>
      <c r="N3570" s="7" t="s">
        <v>8320</v>
      </c>
      <c r="O3570" s="7" t="s">
        <v>8321</v>
      </c>
      <c r="P3570">
        <v>112</v>
      </c>
      <c r="Q3570" s="6">
        <f>E3570/Table1_2[[#This Row],[backers_count]]</f>
        <v>58.421052631578945</v>
      </c>
    </row>
    <row r="3571" spans="1:17" x14ac:dyDescent="0.35">
      <c r="A3571">
        <v>3569</v>
      </c>
      <c r="B3571" t="s">
        <v>3568</v>
      </c>
      <c r="C3571" t="s">
        <v>7679</v>
      </c>
      <c r="D3571" s="6">
        <v>5000</v>
      </c>
      <c r="E3571" s="6">
        <v>5024</v>
      </c>
      <c r="F3571" t="s">
        <v>8219</v>
      </c>
      <c r="G3571" t="s">
        <v>8224</v>
      </c>
      <c r="H3571" t="s">
        <v>8246</v>
      </c>
      <c r="I3571" s="7">
        <v>1420734696</v>
      </c>
      <c r="J3571" s="7">
        <v>1418142696</v>
      </c>
      <c r="K3571" t="b">
        <v>0</v>
      </c>
      <c r="L3571">
        <v>41</v>
      </c>
      <c r="M3571" t="b">
        <v>1</v>
      </c>
      <c r="N3571" s="7" t="s">
        <v>8320</v>
      </c>
      <c r="O3571" s="7" t="s">
        <v>8321</v>
      </c>
      <c r="P3571">
        <v>101</v>
      </c>
      <c r="Q3571" s="6">
        <f>E3571/Table1_2[[#This Row],[backers_count]]</f>
        <v>122.53658536585365</v>
      </c>
    </row>
    <row r="3572" spans="1:17" x14ac:dyDescent="0.35">
      <c r="A3572">
        <v>3570</v>
      </c>
      <c r="B3572" t="s">
        <v>3569</v>
      </c>
      <c r="C3572" t="s">
        <v>7680</v>
      </c>
      <c r="D3572" s="6">
        <v>2000</v>
      </c>
      <c r="E3572" s="6">
        <v>2287</v>
      </c>
      <c r="F3572" t="s">
        <v>8219</v>
      </c>
      <c r="G3572" t="s">
        <v>8224</v>
      </c>
      <c r="H3572" t="s">
        <v>8246</v>
      </c>
      <c r="I3572" s="7">
        <v>1420009200</v>
      </c>
      <c r="J3572" s="7">
        <v>1417593483</v>
      </c>
      <c r="K3572" t="b">
        <v>0</v>
      </c>
      <c r="L3572">
        <v>26</v>
      </c>
      <c r="M3572" t="b">
        <v>1</v>
      </c>
      <c r="N3572" s="7" t="s">
        <v>8320</v>
      </c>
      <c r="O3572" s="7" t="s">
        <v>8321</v>
      </c>
      <c r="P3572">
        <v>115</v>
      </c>
      <c r="Q3572" s="6">
        <f>E3572/Table1_2[[#This Row],[backers_count]]</f>
        <v>87.961538461538467</v>
      </c>
    </row>
    <row r="3573" spans="1:17" x14ac:dyDescent="0.35">
      <c r="A3573">
        <v>3571</v>
      </c>
      <c r="B3573" t="s">
        <v>3570</v>
      </c>
      <c r="C3573" t="s">
        <v>7681</v>
      </c>
      <c r="D3573" s="6">
        <v>1500</v>
      </c>
      <c r="E3573" s="6">
        <v>1831</v>
      </c>
      <c r="F3573" t="s">
        <v>8219</v>
      </c>
      <c r="G3573" t="s">
        <v>8225</v>
      </c>
      <c r="H3573" t="s">
        <v>8247</v>
      </c>
      <c r="I3573" s="7">
        <v>1414701413</v>
      </c>
      <c r="J3573" s="7">
        <v>1412109413</v>
      </c>
      <c r="K3573" t="b">
        <v>0</v>
      </c>
      <c r="L3573">
        <v>25</v>
      </c>
      <c r="M3573" t="b">
        <v>1</v>
      </c>
      <c r="N3573" s="7" t="s">
        <v>8320</v>
      </c>
      <c r="O3573" s="7" t="s">
        <v>8321</v>
      </c>
      <c r="P3573">
        <v>123</v>
      </c>
      <c r="Q3573" s="6">
        <f>E3573/Table1_2[[#This Row],[backers_count]]</f>
        <v>73.239999999999995</v>
      </c>
    </row>
    <row r="3574" spans="1:17" x14ac:dyDescent="0.35">
      <c r="A3574">
        <v>3572</v>
      </c>
      <c r="B3574" t="s">
        <v>3571</v>
      </c>
      <c r="C3574" t="s">
        <v>7682</v>
      </c>
      <c r="D3574" s="6">
        <v>500</v>
      </c>
      <c r="E3574" s="6">
        <v>500</v>
      </c>
      <c r="F3574" t="s">
        <v>8219</v>
      </c>
      <c r="G3574" t="s">
        <v>8225</v>
      </c>
      <c r="H3574" t="s">
        <v>8247</v>
      </c>
      <c r="I3574" s="7">
        <v>1434894082</v>
      </c>
      <c r="J3574" s="7">
        <v>1432302082</v>
      </c>
      <c r="K3574" t="b">
        <v>0</v>
      </c>
      <c r="L3574">
        <v>9</v>
      </c>
      <c r="M3574" t="b">
        <v>1</v>
      </c>
      <c r="N3574" s="7" t="s">
        <v>8320</v>
      </c>
      <c r="O3574" s="7" t="s">
        <v>8321</v>
      </c>
      <c r="P3574">
        <v>100</v>
      </c>
      <c r="Q3574" s="6">
        <f>E3574/Table1_2[[#This Row],[backers_count]]</f>
        <v>55.555555555555557</v>
      </c>
    </row>
    <row r="3575" spans="1:17" x14ac:dyDescent="0.35">
      <c r="A3575">
        <v>3573</v>
      </c>
      <c r="B3575" t="s">
        <v>3572</v>
      </c>
      <c r="C3575" t="s">
        <v>7683</v>
      </c>
      <c r="D3575" s="6">
        <v>3000</v>
      </c>
      <c r="E3575" s="6">
        <v>3084</v>
      </c>
      <c r="F3575" t="s">
        <v>8219</v>
      </c>
      <c r="G3575" t="s">
        <v>8225</v>
      </c>
      <c r="H3575" t="s">
        <v>8247</v>
      </c>
      <c r="I3575" s="7">
        <v>1415440846</v>
      </c>
      <c r="J3575" s="7">
        <v>1412845246</v>
      </c>
      <c r="K3575" t="b">
        <v>0</v>
      </c>
      <c r="L3575">
        <v>78</v>
      </c>
      <c r="M3575" t="b">
        <v>1</v>
      </c>
      <c r="N3575" s="7" t="s">
        <v>8320</v>
      </c>
      <c r="O3575" s="7" t="s">
        <v>8321</v>
      </c>
      <c r="P3575">
        <v>103</v>
      </c>
      <c r="Q3575" s="6">
        <f>E3575/Table1_2[[#This Row],[backers_count]]</f>
        <v>39.53846153846154</v>
      </c>
    </row>
    <row r="3576" spans="1:17" x14ac:dyDescent="0.35">
      <c r="A3576">
        <v>3574</v>
      </c>
      <c r="B3576" t="s">
        <v>3573</v>
      </c>
      <c r="C3576" t="s">
        <v>7684</v>
      </c>
      <c r="D3576" s="6">
        <v>5800</v>
      </c>
      <c r="E3576" s="6">
        <v>6155</v>
      </c>
      <c r="F3576" t="s">
        <v>8219</v>
      </c>
      <c r="G3576" t="s">
        <v>8224</v>
      </c>
      <c r="H3576" t="s">
        <v>8246</v>
      </c>
      <c r="I3576" s="7">
        <v>1415921848</v>
      </c>
      <c r="J3576" s="7">
        <v>1413326248</v>
      </c>
      <c r="K3576" t="b">
        <v>0</v>
      </c>
      <c r="L3576">
        <v>45</v>
      </c>
      <c r="M3576" t="b">
        <v>1</v>
      </c>
      <c r="N3576" s="7" t="s">
        <v>8320</v>
      </c>
      <c r="O3576" s="7" t="s">
        <v>8321</v>
      </c>
      <c r="P3576">
        <v>107</v>
      </c>
      <c r="Q3576" s="6">
        <f>E3576/Table1_2[[#This Row],[backers_count]]</f>
        <v>136.77777777777777</v>
      </c>
    </row>
    <row r="3577" spans="1:17" x14ac:dyDescent="0.35">
      <c r="A3577">
        <v>3575</v>
      </c>
      <c r="B3577" t="s">
        <v>3574</v>
      </c>
      <c r="C3577" t="s">
        <v>7685</v>
      </c>
      <c r="D3577" s="6">
        <v>10000</v>
      </c>
      <c r="E3577" s="6">
        <v>10133</v>
      </c>
      <c r="F3577" t="s">
        <v>8219</v>
      </c>
      <c r="G3577" t="s">
        <v>8224</v>
      </c>
      <c r="H3577" t="s">
        <v>8246</v>
      </c>
      <c r="I3577" s="7">
        <v>1470887940</v>
      </c>
      <c r="J3577" s="7">
        <v>1468176527</v>
      </c>
      <c r="K3577" t="b">
        <v>0</v>
      </c>
      <c r="L3577">
        <v>102</v>
      </c>
      <c r="M3577" t="b">
        <v>1</v>
      </c>
      <c r="N3577" s="7" t="s">
        <v>8320</v>
      </c>
      <c r="O3577" s="7" t="s">
        <v>8321</v>
      </c>
      <c r="P3577">
        <v>102</v>
      </c>
      <c r="Q3577" s="6">
        <f>E3577/Table1_2[[#This Row],[backers_count]]</f>
        <v>99.343137254901961</v>
      </c>
    </row>
    <row r="3578" spans="1:17" x14ac:dyDescent="0.35">
      <c r="A3578">
        <v>3576</v>
      </c>
      <c r="B3578" t="s">
        <v>3575</v>
      </c>
      <c r="C3578" t="s">
        <v>7686</v>
      </c>
      <c r="D3578" s="6">
        <v>100</v>
      </c>
      <c r="E3578" s="6">
        <v>100</v>
      </c>
      <c r="F3578" t="s">
        <v>8219</v>
      </c>
      <c r="G3578" t="s">
        <v>8224</v>
      </c>
      <c r="H3578" t="s">
        <v>8246</v>
      </c>
      <c r="I3578" s="7">
        <v>1480947054</v>
      </c>
      <c r="J3578" s="7">
        <v>1475759454</v>
      </c>
      <c r="K3578" t="b">
        <v>0</v>
      </c>
      <c r="L3578">
        <v>5</v>
      </c>
      <c r="M3578" t="b">
        <v>1</v>
      </c>
      <c r="N3578" s="7" t="s">
        <v>8320</v>
      </c>
      <c r="O3578" s="7" t="s">
        <v>8321</v>
      </c>
      <c r="P3578">
        <v>100</v>
      </c>
      <c r="Q3578" s="6">
        <f>E3578/Table1_2[[#This Row],[backers_count]]</f>
        <v>20</v>
      </c>
    </row>
    <row r="3579" spans="1:17" x14ac:dyDescent="0.35">
      <c r="A3579">
        <v>3577</v>
      </c>
      <c r="B3579" t="s">
        <v>3576</v>
      </c>
      <c r="C3579" t="s">
        <v>7687</v>
      </c>
      <c r="D3579" s="6">
        <v>600</v>
      </c>
      <c r="E3579" s="6">
        <v>780</v>
      </c>
      <c r="F3579" t="s">
        <v>8219</v>
      </c>
      <c r="G3579" t="s">
        <v>8224</v>
      </c>
      <c r="H3579" t="s">
        <v>8246</v>
      </c>
      <c r="I3579" s="7">
        <v>1430029680</v>
      </c>
      <c r="J3579" s="7">
        <v>1427741583</v>
      </c>
      <c r="K3579" t="b">
        <v>0</v>
      </c>
      <c r="L3579">
        <v>27</v>
      </c>
      <c r="M3579" t="b">
        <v>1</v>
      </c>
      <c r="N3579" s="7" t="s">
        <v>8320</v>
      </c>
      <c r="O3579" s="7" t="s">
        <v>8321</v>
      </c>
      <c r="P3579">
        <v>130</v>
      </c>
      <c r="Q3579" s="6">
        <f>E3579/Table1_2[[#This Row],[backers_count]]</f>
        <v>28.888888888888889</v>
      </c>
    </row>
    <row r="3580" spans="1:17" x14ac:dyDescent="0.35">
      <c r="A3580">
        <v>3578</v>
      </c>
      <c r="B3580" t="s">
        <v>3577</v>
      </c>
      <c r="C3580" t="s">
        <v>7688</v>
      </c>
      <c r="D3580" s="6">
        <v>1500</v>
      </c>
      <c r="E3580" s="6">
        <v>1500.2</v>
      </c>
      <c r="F3580" t="s">
        <v>8219</v>
      </c>
      <c r="G3580" t="s">
        <v>8225</v>
      </c>
      <c r="H3580" t="s">
        <v>8247</v>
      </c>
      <c r="I3580" s="7">
        <v>1462037777</v>
      </c>
      <c r="J3580" s="7">
        <v>1459445777</v>
      </c>
      <c r="K3580" t="b">
        <v>0</v>
      </c>
      <c r="L3580">
        <v>37</v>
      </c>
      <c r="M3580" t="b">
        <v>1</v>
      </c>
      <c r="N3580" s="7" t="s">
        <v>8320</v>
      </c>
      <c r="O3580" s="7" t="s">
        <v>8321</v>
      </c>
      <c r="P3580">
        <v>101</v>
      </c>
      <c r="Q3580" s="6">
        <f>E3580/Table1_2[[#This Row],[backers_count]]</f>
        <v>40.545945945945945</v>
      </c>
    </row>
    <row r="3581" spans="1:17" x14ac:dyDescent="0.35">
      <c r="A3581">
        <v>3579</v>
      </c>
      <c r="B3581" t="s">
        <v>3578</v>
      </c>
      <c r="C3581" t="s">
        <v>7689</v>
      </c>
      <c r="D3581" s="6">
        <v>500</v>
      </c>
      <c r="E3581" s="6">
        <v>500</v>
      </c>
      <c r="F3581" t="s">
        <v>8219</v>
      </c>
      <c r="G3581" t="s">
        <v>8225</v>
      </c>
      <c r="H3581" t="s">
        <v>8247</v>
      </c>
      <c r="I3581" s="7">
        <v>1459444656</v>
      </c>
      <c r="J3581" s="7">
        <v>1456856256</v>
      </c>
      <c r="K3581" t="b">
        <v>0</v>
      </c>
      <c r="L3581">
        <v>14</v>
      </c>
      <c r="M3581" t="b">
        <v>1</v>
      </c>
      <c r="N3581" s="7" t="s">
        <v>8320</v>
      </c>
      <c r="O3581" s="7" t="s">
        <v>8321</v>
      </c>
      <c r="P3581">
        <v>100</v>
      </c>
      <c r="Q3581" s="6">
        <f>E3581/Table1_2[[#This Row],[backers_count]]</f>
        <v>35.714285714285715</v>
      </c>
    </row>
    <row r="3582" spans="1:17" x14ac:dyDescent="0.35">
      <c r="A3582">
        <v>3580</v>
      </c>
      <c r="B3582" t="s">
        <v>3579</v>
      </c>
      <c r="C3582" t="s">
        <v>7690</v>
      </c>
      <c r="D3582" s="6">
        <v>900</v>
      </c>
      <c r="E3582" s="6">
        <v>1025</v>
      </c>
      <c r="F3582" t="s">
        <v>8219</v>
      </c>
      <c r="G3582" t="s">
        <v>8224</v>
      </c>
      <c r="H3582" t="s">
        <v>8246</v>
      </c>
      <c r="I3582" s="7">
        <v>1425185940</v>
      </c>
      <c r="J3582" s="7">
        <v>1421900022</v>
      </c>
      <c r="K3582" t="b">
        <v>0</v>
      </c>
      <c r="L3582">
        <v>27</v>
      </c>
      <c r="M3582" t="b">
        <v>1</v>
      </c>
      <c r="N3582" s="7" t="s">
        <v>8320</v>
      </c>
      <c r="O3582" s="7" t="s">
        <v>8321</v>
      </c>
      <c r="P3582">
        <v>114</v>
      </c>
      <c r="Q3582" s="6">
        <f>E3582/Table1_2[[#This Row],[backers_count]]</f>
        <v>37.962962962962962</v>
      </c>
    </row>
    <row r="3583" spans="1:17" x14ac:dyDescent="0.35">
      <c r="A3583">
        <v>3581</v>
      </c>
      <c r="B3583" t="s">
        <v>3580</v>
      </c>
      <c r="C3583" t="s">
        <v>7691</v>
      </c>
      <c r="D3583" s="6">
        <v>1500</v>
      </c>
      <c r="E3583" s="6">
        <v>1500</v>
      </c>
      <c r="F3583" t="s">
        <v>8219</v>
      </c>
      <c r="G3583" t="s">
        <v>8225</v>
      </c>
      <c r="H3583" t="s">
        <v>8247</v>
      </c>
      <c r="I3583" s="7">
        <v>1406719110</v>
      </c>
      <c r="J3583" s="7">
        <v>1405509510</v>
      </c>
      <c r="K3583" t="b">
        <v>0</v>
      </c>
      <c r="L3583">
        <v>45</v>
      </c>
      <c r="M3583" t="b">
        <v>1</v>
      </c>
      <c r="N3583" s="7" t="s">
        <v>8320</v>
      </c>
      <c r="O3583" s="7" t="s">
        <v>8321</v>
      </c>
      <c r="P3583">
        <v>100</v>
      </c>
      <c r="Q3583" s="6">
        <f>E3583/Table1_2[[#This Row],[backers_count]]</f>
        <v>33.333333333333336</v>
      </c>
    </row>
    <row r="3584" spans="1:17" x14ac:dyDescent="0.35">
      <c r="A3584">
        <v>3582</v>
      </c>
      <c r="B3584" t="s">
        <v>3581</v>
      </c>
      <c r="C3584" t="s">
        <v>7692</v>
      </c>
      <c r="D3584" s="6">
        <v>1000</v>
      </c>
      <c r="E3584" s="6">
        <v>2870</v>
      </c>
      <c r="F3584" t="s">
        <v>8219</v>
      </c>
      <c r="G3584" t="s">
        <v>8224</v>
      </c>
      <c r="H3584" t="s">
        <v>8246</v>
      </c>
      <c r="I3584" s="7">
        <v>1459822682</v>
      </c>
      <c r="J3584" s="7">
        <v>1458613082</v>
      </c>
      <c r="K3584" t="b">
        <v>0</v>
      </c>
      <c r="L3584">
        <v>49</v>
      </c>
      <c r="M3584" t="b">
        <v>1</v>
      </c>
      <c r="N3584" s="7" t="s">
        <v>8320</v>
      </c>
      <c r="O3584" s="7" t="s">
        <v>8321</v>
      </c>
      <c r="P3584">
        <v>287</v>
      </c>
      <c r="Q3584" s="6">
        <f>E3584/Table1_2[[#This Row],[backers_count]]</f>
        <v>58.571428571428569</v>
      </c>
    </row>
    <row r="3585" spans="1:17" x14ac:dyDescent="0.35">
      <c r="A3585">
        <v>3583</v>
      </c>
      <c r="B3585" t="s">
        <v>3582</v>
      </c>
      <c r="C3585" t="s">
        <v>7693</v>
      </c>
      <c r="D3585" s="6">
        <v>3000</v>
      </c>
      <c r="E3585" s="6">
        <v>3255</v>
      </c>
      <c r="F3585" t="s">
        <v>8219</v>
      </c>
      <c r="G3585" t="s">
        <v>8224</v>
      </c>
      <c r="H3585" t="s">
        <v>8246</v>
      </c>
      <c r="I3585" s="7">
        <v>1460970805</v>
      </c>
      <c r="J3585" s="7">
        <v>1455790405</v>
      </c>
      <c r="K3585" t="b">
        <v>0</v>
      </c>
      <c r="L3585">
        <v>24</v>
      </c>
      <c r="M3585" t="b">
        <v>1</v>
      </c>
      <c r="N3585" s="7" t="s">
        <v>8320</v>
      </c>
      <c r="O3585" s="7" t="s">
        <v>8321</v>
      </c>
      <c r="P3585">
        <v>109</v>
      </c>
      <c r="Q3585" s="6">
        <f>E3585/Table1_2[[#This Row],[backers_count]]</f>
        <v>135.625</v>
      </c>
    </row>
    <row r="3586" spans="1:17" x14ac:dyDescent="0.35">
      <c r="A3586">
        <v>3584</v>
      </c>
      <c r="B3586" t="s">
        <v>3583</v>
      </c>
      <c r="C3586" t="s">
        <v>7694</v>
      </c>
      <c r="D3586" s="6">
        <v>3000</v>
      </c>
      <c r="E3586" s="6">
        <v>3465</v>
      </c>
      <c r="F3586" t="s">
        <v>8219</v>
      </c>
      <c r="G3586" t="s">
        <v>8225</v>
      </c>
      <c r="H3586" t="s">
        <v>8247</v>
      </c>
      <c r="I3586" s="7">
        <v>1436772944</v>
      </c>
      <c r="J3586" s="7">
        <v>1434180944</v>
      </c>
      <c r="K3586" t="b">
        <v>0</v>
      </c>
      <c r="L3586">
        <v>112</v>
      </c>
      <c r="M3586" t="b">
        <v>1</v>
      </c>
      <c r="N3586" s="7" t="s">
        <v>8320</v>
      </c>
      <c r="O3586" s="7" t="s">
        <v>8321</v>
      </c>
      <c r="P3586">
        <v>116</v>
      </c>
      <c r="Q3586" s="6">
        <f>E3586/Table1_2[[#This Row],[backers_count]]</f>
        <v>30.9375</v>
      </c>
    </row>
    <row r="3587" spans="1:17" x14ac:dyDescent="0.35">
      <c r="A3587">
        <v>3585</v>
      </c>
      <c r="B3587" t="s">
        <v>3584</v>
      </c>
      <c r="C3587" t="s">
        <v>7695</v>
      </c>
      <c r="D3587" s="6">
        <v>3400</v>
      </c>
      <c r="E3587" s="6">
        <v>4050</v>
      </c>
      <c r="F3587" t="s">
        <v>8219</v>
      </c>
      <c r="G3587" t="s">
        <v>8224</v>
      </c>
      <c r="H3587" t="s">
        <v>8246</v>
      </c>
      <c r="I3587" s="7">
        <v>1419181890</v>
      </c>
      <c r="J3587" s="7">
        <v>1416589890</v>
      </c>
      <c r="K3587" t="b">
        <v>0</v>
      </c>
      <c r="L3587">
        <v>23</v>
      </c>
      <c r="M3587" t="b">
        <v>1</v>
      </c>
      <c r="N3587" s="7" t="s">
        <v>8320</v>
      </c>
      <c r="O3587" s="7" t="s">
        <v>8321</v>
      </c>
      <c r="P3587">
        <v>120</v>
      </c>
      <c r="Q3587" s="6">
        <f>E3587/Table1_2[[#This Row],[backers_count]]</f>
        <v>176.08695652173913</v>
      </c>
    </row>
    <row r="3588" spans="1:17" x14ac:dyDescent="0.35">
      <c r="A3588">
        <v>3586</v>
      </c>
      <c r="B3588" t="s">
        <v>3585</v>
      </c>
      <c r="C3588" t="s">
        <v>7696</v>
      </c>
      <c r="D3588" s="6">
        <v>7500</v>
      </c>
      <c r="E3588" s="6">
        <v>8207</v>
      </c>
      <c r="F3588" t="s">
        <v>8219</v>
      </c>
      <c r="G3588" t="s">
        <v>8224</v>
      </c>
      <c r="H3588" t="s">
        <v>8246</v>
      </c>
      <c r="I3588" s="7">
        <v>1474649070</v>
      </c>
      <c r="J3588" s="7">
        <v>1469465070</v>
      </c>
      <c r="K3588" t="b">
        <v>0</v>
      </c>
      <c r="L3588">
        <v>54</v>
      </c>
      <c r="M3588" t="b">
        <v>1</v>
      </c>
      <c r="N3588" s="7" t="s">
        <v>8320</v>
      </c>
      <c r="O3588" s="7" t="s">
        <v>8321</v>
      </c>
      <c r="P3588">
        <v>110</v>
      </c>
      <c r="Q3588" s="6">
        <f>E3588/Table1_2[[#This Row],[backers_count]]</f>
        <v>151.9814814814815</v>
      </c>
    </row>
    <row r="3589" spans="1:17" x14ac:dyDescent="0.35">
      <c r="A3589">
        <v>3587</v>
      </c>
      <c r="B3589" t="s">
        <v>3586</v>
      </c>
      <c r="C3589" t="s">
        <v>7697</v>
      </c>
      <c r="D3589" s="6">
        <v>500</v>
      </c>
      <c r="E3589" s="6">
        <v>633</v>
      </c>
      <c r="F3589" t="s">
        <v>8219</v>
      </c>
      <c r="G3589" t="s">
        <v>8225</v>
      </c>
      <c r="H3589" t="s">
        <v>8247</v>
      </c>
      <c r="I3589" s="7">
        <v>1467054000</v>
      </c>
      <c r="J3589" s="7">
        <v>1463144254</v>
      </c>
      <c r="K3589" t="b">
        <v>0</v>
      </c>
      <c r="L3589">
        <v>28</v>
      </c>
      <c r="M3589" t="b">
        <v>1</v>
      </c>
      <c r="N3589" s="7" t="s">
        <v>8320</v>
      </c>
      <c r="O3589" s="7" t="s">
        <v>8321</v>
      </c>
      <c r="P3589">
        <v>127</v>
      </c>
      <c r="Q3589" s="6">
        <f>E3589/Table1_2[[#This Row],[backers_count]]</f>
        <v>22.607142857142858</v>
      </c>
    </row>
    <row r="3590" spans="1:17" x14ac:dyDescent="0.35">
      <c r="A3590">
        <v>3588</v>
      </c>
      <c r="B3590" t="s">
        <v>3587</v>
      </c>
      <c r="C3590" t="s">
        <v>7698</v>
      </c>
      <c r="D3590" s="6">
        <v>200</v>
      </c>
      <c r="E3590" s="6">
        <v>201</v>
      </c>
      <c r="F3590" t="s">
        <v>8219</v>
      </c>
      <c r="G3590" t="s">
        <v>8225</v>
      </c>
      <c r="H3590" t="s">
        <v>8247</v>
      </c>
      <c r="I3590" s="7">
        <v>1430348400</v>
      </c>
      <c r="J3590" s="7">
        <v>1428436410</v>
      </c>
      <c r="K3590" t="b">
        <v>0</v>
      </c>
      <c r="L3590">
        <v>11</v>
      </c>
      <c r="M3590" t="b">
        <v>1</v>
      </c>
      <c r="N3590" s="7" t="s">
        <v>8320</v>
      </c>
      <c r="O3590" s="7" t="s">
        <v>8321</v>
      </c>
      <c r="P3590">
        <v>101</v>
      </c>
      <c r="Q3590" s="6">
        <f>E3590/Table1_2[[#This Row],[backers_count]]</f>
        <v>18.272727272727273</v>
      </c>
    </row>
    <row r="3591" spans="1:17" x14ac:dyDescent="0.35">
      <c r="A3591">
        <v>3589</v>
      </c>
      <c r="B3591" t="s">
        <v>3588</v>
      </c>
      <c r="C3591" t="s">
        <v>7699</v>
      </c>
      <c r="D3591" s="6">
        <v>4000</v>
      </c>
      <c r="E3591" s="6">
        <v>5100</v>
      </c>
      <c r="F3591" t="s">
        <v>8219</v>
      </c>
      <c r="G3591" t="s">
        <v>8224</v>
      </c>
      <c r="H3591" t="s">
        <v>8246</v>
      </c>
      <c r="I3591" s="7">
        <v>1432654347</v>
      </c>
      <c r="J3591" s="7">
        <v>1430494347</v>
      </c>
      <c r="K3591" t="b">
        <v>0</v>
      </c>
      <c r="L3591">
        <v>62</v>
      </c>
      <c r="M3591" t="b">
        <v>1</v>
      </c>
      <c r="N3591" s="7" t="s">
        <v>8320</v>
      </c>
      <c r="O3591" s="7" t="s">
        <v>8321</v>
      </c>
      <c r="P3591">
        <v>128</v>
      </c>
      <c r="Q3591" s="6">
        <f>E3591/Table1_2[[#This Row],[backers_count]]</f>
        <v>82.258064516129039</v>
      </c>
    </row>
    <row r="3592" spans="1:17" x14ac:dyDescent="0.35">
      <c r="A3592">
        <v>3590</v>
      </c>
      <c r="B3592" t="s">
        <v>3589</v>
      </c>
      <c r="C3592" t="s">
        <v>7700</v>
      </c>
      <c r="D3592" s="6">
        <v>5000</v>
      </c>
      <c r="E3592" s="6">
        <v>5003</v>
      </c>
      <c r="F3592" t="s">
        <v>8219</v>
      </c>
      <c r="G3592" t="s">
        <v>8225</v>
      </c>
      <c r="H3592" t="s">
        <v>8247</v>
      </c>
      <c r="I3592" s="7">
        <v>1413792034</v>
      </c>
      <c r="J3592" s="7">
        <v>1411200034</v>
      </c>
      <c r="K3592" t="b">
        <v>0</v>
      </c>
      <c r="L3592">
        <v>73</v>
      </c>
      <c r="M3592" t="b">
        <v>1</v>
      </c>
      <c r="N3592" s="7" t="s">
        <v>8320</v>
      </c>
      <c r="O3592" s="7" t="s">
        <v>8321</v>
      </c>
      <c r="P3592">
        <v>101</v>
      </c>
      <c r="Q3592" s="6">
        <f>E3592/Table1_2[[#This Row],[backers_count]]</f>
        <v>68.534246575342465</v>
      </c>
    </row>
    <row r="3593" spans="1:17" x14ac:dyDescent="0.35">
      <c r="A3593">
        <v>3591</v>
      </c>
      <c r="B3593" t="s">
        <v>3590</v>
      </c>
      <c r="C3593" t="s">
        <v>7701</v>
      </c>
      <c r="D3593" s="6">
        <v>700</v>
      </c>
      <c r="E3593" s="6">
        <v>1225</v>
      </c>
      <c r="F3593" t="s">
        <v>8219</v>
      </c>
      <c r="G3593" t="s">
        <v>8224</v>
      </c>
      <c r="H3593" t="s">
        <v>8246</v>
      </c>
      <c r="I3593" s="7">
        <v>1422075540</v>
      </c>
      <c r="J3593" s="7">
        <v>1419979544</v>
      </c>
      <c r="K3593" t="b">
        <v>0</v>
      </c>
      <c r="L3593">
        <v>18</v>
      </c>
      <c r="M3593" t="b">
        <v>1</v>
      </c>
      <c r="N3593" s="7" t="s">
        <v>8320</v>
      </c>
      <c r="O3593" s="7" t="s">
        <v>8321</v>
      </c>
      <c r="P3593">
        <v>175</v>
      </c>
      <c r="Q3593" s="6">
        <f>E3593/Table1_2[[#This Row],[backers_count]]</f>
        <v>68.055555555555557</v>
      </c>
    </row>
    <row r="3594" spans="1:17" x14ac:dyDescent="0.35">
      <c r="A3594">
        <v>3592</v>
      </c>
      <c r="B3594" t="s">
        <v>3591</v>
      </c>
      <c r="C3594" t="s">
        <v>7702</v>
      </c>
      <c r="D3594" s="6">
        <v>2000</v>
      </c>
      <c r="E3594" s="6">
        <v>2545</v>
      </c>
      <c r="F3594" t="s">
        <v>8219</v>
      </c>
      <c r="G3594" t="s">
        <v>8224</v>
      </c>
      <c r="H3594" t="s">
        <v>8246</v>
      </c>
      <c r="I3594" s="7">
        <v>1423630740</v>
      </c>
      <c r="J3594" s="7">
        <v>1418673307</v>
      </c>
      <c r="K3594" t="b">
        <v>0</v>
      </c>
      <c r="L3594">
        <v>35</v>
      </c>
      <c r="M3594" t="b">
        <v>1</v>
      </c>
      <c r="N3594" s="7" t="s">
        <v>8320</v>
      </c>
      <c r="O3594" s="7" t="s">
        <v>8321</v>
      </c>
      <c r="P3594">
        <v>128</v>
      </c>
      <c r="Q3594" s="6">
        <f>E3594/Table1_2[[#This Row],[backers_count]]</f>
        <v>72.714285714285708</v>
      </c>
    </row>
    <row r="3595" spans="1:17" x14ac:dyDescent="0.35">
      <c r="A3595">
        <v>3593</v>
      </c>
      <c r="B3595" t="s">
        <v>3592</v>
      </c>
      <c r="C3595" t="s">
        <v>7703</v>
      </c>
      <c r="D3595" s="6">
        <v>3000</v>
      </c>
      <c r="E3595" s="6">
        <v>3319</v>
      </c>
      <c r="F3595" t="s">
        <v>8219</v>
      </c>
      <c r="G3595" t="s">
        <v>8224</v>
      </c>
      <c r="H3595" t="s">
        <v>8246</v>
      </c>
      <c r="I3595" s="7">
        <v>1420489560</v>
      </c>
      <c r="J3595" s="7">
        <v>1417469639</v>
      </c>
      <c r="K3595" t="b">
        <v>0</v>
      </c>
      <c r="L3595">
        <v>43</v>
      </c>
      <c r="M3595" t="b">
        <v>1</v>
      </c>
      <c r="N3595" s="7" t="s">
        <v>8320</v>
      </c>
      <c r="O3595" s="7" t="s">
        <v>8321</v>
      </c>
      <c r="P3595">
        <v>111</v>
      </c>
      <c r="Q3595" s="6">
        <f>E3595/Table1_2[[#This Row],[backers_count]]</f>
        <v>77.186046511627907</v>
      </c>
    </row>
    <row r="3596" spans="1:17" x14ac:dyDescent="0.35">
      <c r="A3596">
        <v>3594</v>
      </c>
      <c r="B3596" t="s">
        <v>3593</v>
      </c>
      <c r="C3596" t="s">
        <v>7704</v>
      </c>
      <c r="D3596" s="6">
        <v>1600</v>
      </c>
      <c r="E3596" s="6">
        <v>2015</v>
      </c>
      <c r="F3596" t="s">
        <v>8219</v>
      </c>
      <c r="G3596" t="s">
        <v>8224</v>
      </c>
      <c r="H3596" t="s">
        <v>8246</v>
      </c>
      <c r="I3596" s="7">
        <v>1472952982</v>
      </c>
      <c r="J3596" s="7">
        <v>1470792982</v>
      </c>
      <c r="K3596" t="b">
        <v>0</v>
      </c>
      <c r="L3596">
        <v>36</v>
      </c>
      <c r="M3596" t="b">
        <v>1</v>
      </c>
      <c r="N3596" s="7" t="s">
        <v>8320</v>
      </c>
      <c r="O3596" s="7" t="s">
        <v>8321</v>
      </c>
      <c r="P3596">
        <v>126</v>
      </c>
      <c r="Q3596" s="6">
        <f>E3596/Table1_2[[#This Row],[backers_count]]</f>
        <v>55.972222222222221</v>
      </c>
    </row>
    <row r="3597" spans="1:17" x14ac:dyDescent="0.35">
      <c r="A3597">
        <v>3595</v>
      </c>
      <c r="B3597" t="s">
        <v>3594</v>
      </c>
      <c r="C3597" t="s">
        <v>7705</v>
      </c>
      <c r="D3597" s="6">
        <v>2600</v>
      </c>
      <c r="E3597" s="6">
        <v>3081</v>
      </c>
      <c r="F3597" t="s">
        <v>8219</v>
      </c>
      <c r="G3597" t="s">
        <v>8224</v>
      </c>
      <c r="H3597" t="s">
        <v>8246</v>
      </c>
      <c r="I3597" s="7">
        <v>1426229940</v>
      </c>
      <c r="J3597" s="7">
        <v>1423959123</v>
      </c>
      <c r="K3597" t="b">
        <v>0</v>
      </c>
      <c r="L3597">
        <v>62</v>
      </c>
      <c r="M3597" t="b">
        <v>1</v>
      </c>
      <c r="N3597" s="7" t="s">
        <v>8320</v>
      </c>
      <c r="O3597" s="7" t="s">
        <v>8321</v>
      </c>
      <c r="P3597">
        <v>119</v>
      </c>
      <c r="Q3597" s="6">
        <f>E3597/Table1_2[[#This Row],[backers_count]]</f>
        <v>49.693548387096776</v>
      </c>
    </row>
    <row r="3598" spans="1:17" x14ac:dyDescent="0.35">
      <c r="A3598">
        <v>3596</v>
      </c>
      <c r="B3598" t="s">
        <v>3595</v>
      </c>
      <c r="C3598" t="s">
        <v>7706</v>
      </c>
      <c r="D3598" s="6">
        <v>1100</v>
      </c>
      <c r="E3598" s="6">
        <v>1185</v>
      </c>
      <c r="F3598" t="s">
        <v>8219</v>
      </c>
      <c r="G3598" t="s">
        <v>8229</v>
      </c>
      <c r="H3598" t="s">
        <v>8251</v>
      </c>
      <c r="I3598" s="7">
        <v>1409072982</v>
      </c>
      <c r="J3598" s="7">
        <v>1407258582</v>
      </c>
      <c r="K3598" t="b">
        <v>0</v>
      </c>
      <c r="L3598">
        <v>15</v>
      </c>
      <c r="M3598" t="b">
        <v>1</v>
      </c>
      <c r="N3598" s="7" t="s">
        <v>8320</v>
      </c>
      <c r="O3598" s="7" t="s">
        <v>8321</v>
      </c>
      <c r="P3598">
        <v>108</v>
      </c>
      <c r="Q3598" s="6">
        <f>E3598/Table1_2[[#This Row],[backers_count]]</f>
        <v>79</v>
      </c>
    </row>
    <row r="3599" spans="1:17" x14ac:dyDescent="0.35">
      <c r="A3599">
        <v>3597</v>
      </c>
      <c r="B3599" t="s">
        <v>3596</v>
      </c>
      <c r="C3599" t="s">
        <v>7707</v>
      </c>
      <c r="D3599" s="6">
        <v>2500</v>
      </c>
      <c r="E3599" s="6">
        <v>2565</v>
      </c>
      <c r="F3599" t="s">
        <v>8219</v>
      </c>
      <c r="G3599" t="s">
        <v>8224</v>
      </c>
      <c r="H3599" t="s">
        <v>8246</v>
      </c>
      <c r="I3599" s="7">
        <v>1456984740</v>
      </c>
      <c r="J3599" s="7">
        <v>1455717790</v>
      </c>
      <c r="K3599" t="b">
        <v>0</v>
      </c>
      <c r="L3599">
        <v>33</v>
      </c>
      <c r="M3599" t="b">
        <v>1</v>
      </c>
      <c r="N3599" s="7" t="s">
        <v>8320</v>
      </c>
      <c r="O3599" s="7" t="s">
        <v>8321</v>
      </c>
      <c r="P3599">
        <v>103</v>
      </c>
      <c r="Q3599" s="6">
        <f>E3599/Table1_2[[#This Row],[backers_count]]</f>
        <v>77.727272727272734</v>
      </c>
    </row>
    <row r="3600" spans="1:17" x14ac:dyDescent="0.35">
      <c r="A3600">
        <v>3598</v>
      </c>
      <c r="B3600" t="s">
        <v>3597</v>
      </c>
      <c r="C3600" t="s">
        <v>7708</v>
      </c>
      <c r="D3600" s="6">
        <v>1000</v>
      </c>
      <c r="E3600" s="6">
        <v>1101</v>
      </c>
      <c r="F3600" t="s">
        <v>8219</v>
      </c>
      <c r="G3600" t="s">
        <v>8224</v>
      </c>
      <c r="H3600" t="s">
        <v>8246</v>
      </c>
      <c r="I3600" s="7">
        <v>1409720340</v>
      </c>
      <c r="J3600" s="7">
        <v>1408129822</v>
      </c>
      <c r="K3600" t="b">
        <v>0</v>
      </c>
      <c r="L3600">
        <v>27</v>
      </c>
      <c r="M3600" t="b">
        <v>1</v>
      </c>
      <c r="N3600" s="7" t="s">
        <v>8320</v>
      </c>
      <c r="O3600" s="7" t="s">
        <v>8321</v>
      </c>
      <c r="P3600">
        <v>111</v>
      </c>
      <c r="Q3600" s="6">
        <f>E3600/Table1_2[[#This Row],[backers_count]]</f>
        <v>40.777777777777779</v>
      </c>
    </row>
    <row r="3601" spans="1:17" x14ac:dyDescent="0.35">
      <c r="A3601">
        <v>3599</v>
      </c>
      <c r="B3601" t="s">
        <v>3598</v>
      </c>
      <c r="C3601" t="s">
        <v>7709</v>
      </c>
      <c r="D3601" s="6">
        <v>500</v>
      </c>
      <c r="E3601" s="6">
        <v>1010</v>
      </c>
      <c r="F3601" t="s">
        <v>8219</v>
      </c>
      <c r="G3601" t="s">
        <v>8224</v>
      </c>
      <c r="H3601" t="s">
        <v>8246</v>
      </c>
      <c r="I3601" s="7">
        <v>1440892800</v>
      </c>
      <c r="J3601" s="7">
        <v>1438715077</v>
      </c>
      <c r="K3601" t="b">
        <v>0</v>
      </c>
      <c r="L3601">
        <v>17</v>
      </c>
      <c r="M3601" t="b">
        <v>1</v>
      </c>
      <c r="N3601" s="7" t="s">
        <v>8320</v>
      </c>
      <c r="O3601" s="7" t="s">
        <v>8321</v>
      </c>
      <c r="P3601">
        <v>202</v>
      </c>
      <c r="Q3601" s="6">
        <f>E3601/Table1_2[[#This Row],[backers_count]]</f>
        <v>59.411764705882355</v>
      </c>
    </row>
    <row r="3602" spans="1:17" x14ac:dyDescent="0.35">
      <c r="A3602">
        <v>3600</v>
      </c>
      <c r="B3602" t="s">
        <v>3599</v>
      </c>
      <c r="C3602" t="s">
        <v>7710</v>
      </c>
      <c r="D3602" s="6">
        <v>10</v>
      </c>
      <c r="E3602" s="6">
        <v>13</v>
      </c>
      <c r="F3602" t="s">
        <v>8219</v>
      </c>
      <c r="G3602" t="s">
        <v>8224</v>
      </c>
      <c r="H3602" t="s">
        <v>8246</v>
      </c>
      <c r="I3602" s="7">
        <v>1476390164</v>
      </c>
      <c r="J3602" s="7">
        <v>1473970964</v>
      </c>
      <c r="K3602" t="b">
        <v>0</v>
      </c>
      <c r="L3602">
        <v>4</v>
      </c>
      <c r="M3602" t="b">
        <v>1</v>
      </c>
      <c r="N3602" s="7" t="s">
        <v>8320</v>
      </c>
      <c r="O3602" s="7" t="s">
        <v>8321</v>
      </c>
      <c r="P3602">
        <v>130</v>
      </c>
      <c r="Q3602" s="6">
        <f>E3602/Table1_2[[#This Row],[backers_count]]</f>
        <v>3.25</v>
      </c>
    </row>
    <row r="3603" spans="1:17" x14ac:dyDescent="0.35">
      <c r="A3603">
        <v>3601</v>
      </c>
      <c r="B3603" t="s">
        <v>3600</v>
      </c>
      <c r="C3603" t="s">
        <v>7711</v>
      </c>
      <c r="D3603" s="6">
        <v>2000</v>
      </c>
      <c r="E3603" s="6">
        <v>2087</v>
      </c>
      <c r="F3603" t="s">
        <v>8219</v>
      </c>
      <c r="G3603" t="s">
        <v>8225</v>
      </c>
      <c r="H3603" t="s">
        <v>8247</v>
      </c>
      <c r="I3603" s="7">
        <v>1421452682</v>
      </c>
      <c r="J3603" s="7">
        <v>1418860682</v>
      </c>
      <c r="K3603" t="b">
        <v>0</v>
      </c>
      <c r="L3603">
        <v>53</v>
      </c>
      <c r="M3603" t="b">
        <v>1</v>
      </c>
      <c r="N3603" s="7" t="s">
        <v>8320</v>
      </c>
      <c r="O3603" s="7" t="s">
        <v>8321</v>
      </c>
      <c r="P3603">
        <v>105</v>
      </c>
      <c r="Q3603" s="6">
        <f>E3603/Table1_2[[#This Row],[backers_count]]</f>
        <v>39.377358490566039</v>
      </c>
    </row>
    <row r="3604" spans="1:17" x14ac:dyDescent="0.35">
      <c r="A3604">
        <v>3602</v>
      </c>
      <c r="B3604" t="s">
        <v>3601</v>
      </c>
      <c r="C3604" t="s">
        <v>7712</v>
      </c>
      <c r="D3604" s="6">
        <v>4000</v>
      </c>
      <c r="E3604" s="6">
        <v>4002</v>
      </c>
      <c r="F3604" t="s">
        <v>8219</v>
      </c>
      <c r="G3604" t="s">
        <v>8224</v>
      </c>
      <c r="H3604" t="s">
        <v>8246</v>
      </c>
      <c r="I3604" s="7">
        <v>1463520479</v>
      </c>
      <c r="J3604" s="7">
        <v>1458336479</v>
      </c>
      <c r="K3604" t="b">
        <v>0</v>
      </c>
      <c r="L3604">
        <v>49</v>
      </c>
      <c r="M3604" t="b">
        <v>1</v>
      </c>
      <c r="N3604" s="7" t="s">
        <v>8320</v>
      </c>
      <c r="O3604" s="7" t="s">
        <v>8321</v>
      </c>
      <c r="P3604">
        <v>101</v>
      </c>
      <c r="Q3604" s="6">
        <f>E3604/Table1_2[[#This Row],[backers_count]]</f>
        <v>81.673469387755105</v>
      </c>
    </row>
    <row r="3605" spans="1:17" x14ac:dyDescent="0.35">
      <c r="A3605">
        <v>3603</v>
      </c>
      <c r="B3605" t="s">
        <v>3602</v>
      </c>
      <c r="C3605" t="s">
        <v>7713</v>
      </c>
      <c r="D3605" s="6">
        <v>1500</v>
      </c>
      <c r="E3605" s="6">
        <v>2560</v>
      </c>
      <c r="F3605" t="s">
        <v>8219</v>
      </c>
      <c r="G3605" t="s">
        <v>8224</v>
      </c>
      <c r="H3605" t="s">
        <v>8246</v>
      </c>
      <c r="I3605" s="7">
        <v>1446759880</v>
      </c>
      <c r="J3605" s="7">
        <v>1444164280</v>
      </c>
      <c r="K3605" t="b">
        <v>0</v>
      </c>
      <c r="L3605">
        <v>57</v>
      </c>
      <c r="M3605" t="b">
        <v>1</v>
      </c>
      <c r="N3605" s="7" t="s">
        <v>8320</v>
      </c>
      <c r="O3605" s="7" t="s">
        <v>8321</v>
      </c>
      <c r="P3605">
        <v>171</v>
      </c>
      <c r="Q3605" s="6">
        <f>E3605/Table1_2[[#This Row],[backers_count]]</f>
        <v>44.912280701754383</v>
      </c>
    </row>
    <row r="3606" spans="1:17" x14ac:dyDescent="0.35">
      <c r="A3606">
        <v>3604</v>
      </c>
      <c r="B3606" t="s">
        <v>3603</v>
      </c>
      <c r="C3606" t="s">
        <v>7714</v>
      </c>
      <c r="D3606" s="6">
        <v>3000</v>
      </c>
      <c r="E3606" s="6">
        <v>3385</v>
      </c>
      <c r="F3606" t="s">
        <v>8219</v>
      </c>
      <c r="G3606" t="s">
        <v>8224</v>
      </c>
      <c r="H3606" t="s">
        <v>8246</v>
      </c>
      <c r="I3606" s="7">
        <v>1461913140</v>
      </c>
      <c r="J3606" s="7">
        <v>1461370956</v>
      </c>
      <c r="K3606" t="b">
        <v>0</v>
      </c>
      <c r="L3606">
        <v>69</v>
      </c>
      <c r="M3606" t="b">
        <v>1</v>
      </c>
      <c r="N3606" s="7" t="s">
        <v>8320</v>
      </c>
      <c r="O3606" s="7" t="s">
        <v>8321</v>
      </c>
      <c r="P3606">
        <v>113</v>
      </c>
      <c r="Q3606" s="6">
        <f>E3606/Table1_2[[#This Row],[backers_count]]</f>
        <v>49.05797101449275</v>
      </c>
    </row>
    <row r="3607" spans="1:17" x14ac:dyDescent="0.35">
      <c r="A3607">
        <v>3605</v>
      </c>
      <c r="B3607" t="s">
        <v>3604</v>
      </c>
      <c r="C3607" t="s">
        <v>7715</v>
      </c>
      <c r="D3607" s="6">
        <v>250</v>
      </c>
      <c r="E3607" s="6">
        <v>460</v>
      </c>
      <c r="F3607" t="s">
        <v>8219</v>
      </c>
      <c r="G3607" t="s">
        <v>8225</v>
      </c>
      <c r="H3607" t="s">
        <v>8247</v>
      </c>
      <c r="I3607" s="7">
        <v>1455390126</v>
      </c>
      <c r="J3607" s="7">
        <v>1452798126</v>
      </c>
      <c r="K3607" t="b">
        <v>0</v>
      </c>
      <c r="L3607">
        <v>15</v>
      </c>
      <c r="M3607" t="b">
        <v>1</v>
      </c>
      <c r="N3607" s="7" t="s">
        <v>8320</v>
      </c>
      <c r="O3607" s="7" t="s">
        <v>8321</v>
      </c>
      <c r="P3607">
        <v>184</v>
      </c>
      <c r="Q3607" s="6">
        <f>E3607/Table1_2[[#This Row],[backers_count]]</f>
        <v>30.666666666666668</v>
      </c>
    </row>
    <row r="3608" spans="1:17" x14ac:dyDescent="0.35">
      <c r="A3608">
        <v>3606</v>
      </c>
      <c r="B3608" t="s">
        <v>3605</v>
      </c>
      <c r="C3608" t="s">
        <v>7716</v>
      </c>
      <c r="D3608" s="6">
        <v>3000</v>
      </c>
      <c r="E3608" s="6">
        <v>3908</v>
      </c>
      <c r="F3608" t="s">
        <v>8219</v>
      </c>
      <c r="G3608" t="s">
        <v>8225</v>
      </c>
      <c r="H3608" t="s">
        <v>8247</v>
      </c>
      <c r="I3608" s="7">
        <v>1471185057</v>
      </c>
      <c r="J3608" s="7">
        <v>1468593057</v>
      </c>
      <c r="K3608" t="b">
        <v>0</v>
      </c>
      <c r="L3608">
        <v>64</v>
      </c>
      <c r="M3608" t="b">
        <v>1</v>
      </c>
      <c r="N3608" s="7" t="s">
        <v>8320</v>
      </c>
      <c r="O3608" s="7" t="s">
        <v>8321</v>
      </c>
      <c r="P3608">
        <v>131</v>
      </c>
      <c r="Q3608" s="6">
        <f>E3608/Table1_2[[#This Row],[backers_count]]</f>
        <v>61.0625</v>
      </c>
    </row>
    <row r="3609" spans="1:17" x14ac:dyDescent="0.35">
      <c r="A3609">
        <v>3607</v>
      </c>
      <c r="B3609" t="s">
        <v>3606</v>
      </c>
      <c r="C3609" t="s">
        <v>7717</v>
      </c>
      <c r="D3609" s="6">
        <v>550</v>
      </c>
      <c r="E3609" s="6">
        <v>580</v>
      </c>
      <c r="F3609" t="s">
        <v>8219</v>
      </c>
      <c r="G3609" t="s">
        <v>8225</v>
      </c>
      <c r="H3609" t="s">
        <v>8247</v>
      </c>
      <c r="I3609" s="7">
        <v>1450137600</v>
      </c>
      <c r="J3609" s="7">
        <v>1448924882</v>
      </c>
      <c r="K3609" t="b">
        <v>0</v>
      </c>
      <c r="L3609">
        <v>20</v>
      </c>
      <c r="M3609" t="b">
        <v>1</v>
      </c>
      <c r="N3609" s="7" t="s">
        <v>8320</v>
      </c>
      <c r="O3609" s="7" t="s">
        <v>8321</v>
      </c>
      <c r="P3609">
        <v>106</v>
      </c>
      <c r="Q3609" s="6">
        <f>E3609/Table1_2[[#This Row],[backers_count]]</f>
        <v>29</v>
      </c>
    </row>
    <row r="3610" spans="1:17" x14ac:dyDescent="0.35">
      <c r="A3610">
        <v>3608</v>
      </c>
      <c r="B3610" t="s">
        <v>3607</v>
      </c>
      <c r="C3610" t="s">
        <v>7718</v>
      </c>
      <c r="D3610" s="6">
        <v>800</v>
      </c>
      <c r="E3610" s="6">
        <v>800</v>
      </c>
      <c r="F3610" t="s">
        <v>8219</v>
      </c>
      <c r="G3610" t="s">
        <v>8225</v>
      </c>
      <c r="H3610" t="s">
        <v>8247</v>
      </c>
      <c r="I3610" s="7">
        <v>1466172000</v>
      </c>
      <c r="J3610" s="7">
        <v>1463418090</v>
      </c>
      <c r="K3610" t="b">
        <v>0</v>
      </c>
      <c r="L3610">
        <v>27</v>
      </c>
      <c r="M3610" t="b">
        <v>1</v>
      </c>
      <c r="N3610" s="7" t="s">
        <v>8320</v>
      </c>
      <c r="O3610" s="7" t="s">
        <v>8321</v>
      </c>
      <c r="P3610">
        <v>100</v>
      </c>
      <c r="Q3610" s="6">
        <f>E3610/Table1_2[[#This Row],[backers_count]]</f>
        <v>29.62962962962963</v>
      </c>
    </row>
    <row r="3611" spans="1:17" x14ac:dyDescent="0.35">
      <c r="A3611">
        <v>3609</v>
      </c>
      <c r="B3611" t="s">
        <v>3608</v>
      </c>
      <c r="C3611" t="s">
        <v>7719</v>
      </c>
      <c r="D3611" s="6">
        <v>1960</v>
      </c>
      <c r="E3611" s="6">
        <v>3005</v>
      </c>
      <c r="F3611" t="s">
        <v>8219</v>
      </c>
      <c r="G3611" t="s">
        <v>8225</v>
      </c>
      <c r="H3611" t="s">
        <v>8247</v>
      </c>
      <c r="I3611" s="7">
        <v>1459378085</v>
      </c>
      <c r="J3611" s="7">
        <v>1456789685</v>
      </c>
      <c r="K3611" t="b">
        <v>0</v>
      </c>
      <c r="L3611">
        <v>21</v>
      </c>
      <c r="M3611" t="b">
        <v>1</v>
      </c>
      <c r="N3611" s="7" t="s">
        <v>8320</v>
      </c>
      <c r="O3611" s="7" t="s">
        <v>8321</v>
      </c>
      <c r="P3611">
        <v>154</v>
      </c>
      <c r="Q3611" s="6">
        <f>E3611/Table1_2[[#This Row],[backers_count]]</f>
        <v>143.0952380952381</v>
      </c>
    </row>
    <row r="3612" spans="1:17" x14ac:dyDescent="0.35">
      <c r="A3612">
        <v>3610</v>
      </c>
      <c r="B3612" t="s">
        <v>3609</v>
      </c>
      <c r="C3612" t="s">
        <v>7720</v>
      </c>
      <c r="D3612" s="6">
        <v>1000</v>
      </c>
      <c r="E3612" s="6">
        <v>1623</v>
      </c>
      <c r="F3612" t="s">
        <v>8219</v>
      </c>
      <c r="G3612" t="s">
        <v>8225</v>
      </c>
      <c r="H3612" t="s">
        <v>8247</v>
      </c>
      <c r="I3612" s="7">
        <v>1439806936</v>
      </c>
      <c r="J3612" s="7">
        <v>1437214936</v>
      </c>
      <c r="K3612" t="b">
        <v>0</v>
      </c>
      <c r="L3612">
        <v>31</v>
      </c>
      <c r="M3612" t="b">
        <v>1</v>
      </c>
      <c r="N3612" s="7" t="s">
        <v>8320</v>
      </c>
      <c r="O3612" s="7" t="s">
        <v>8321</v>
      </c>
      <c r="P3612">
        <v>163</v>
      </c>
      <c r="Q3612" s="6">
        <f>E3612/Table1_2[[#This Row],[backers_count]]</f>
        <v>52.354838709677416</v>
      </c>
    </row>
    <row r="3613" spans="1:17" x14ac:dyDescent="0.35">
      <c r="A3613">
        <v>3611</v>
      </c>
      <c r="B3613" t="s">
        <v>3610</v>
      </c>
      <c r="C3613" t="s">
        <v>7721</v>
      </c>
      <c r="D3613" s="6">
        <v>2500</v>
      </c>
      <c r="E3613" s="6">
        <v>3400</v>
      </c>
      <c r="F3613" t="s">
        <v>8219</v>
      </c>
      <c r="G3613" t="s">
        <v>8225</v>
      </c>
      <c r="H3613" t="s">
        <v>8247</v>
      </c>
      <c r="I3613" s="7">
        <v>1428483201</v>
      </c>
      <c r="J3613" s="7">
        <v>1425891201</v>
      </c>
      <c r="K3613" t="b">
        <v>0</v>
      </c>
      <c r="L3613">
        <v>51</v>
      </c>
      <c r="M3613" t="b">
        <v>1</v>
      </c>
      <c r="N3613" s="7" t="s">
        <v>8320</v>
      </c>
      <c r="O3613" s="7" t="s">
        <v>8321</v>
      </c>
      <c r="P3613">
        <v>136</v>
      </c>
      <c r="Q3613" s="6">
        <f>E3613/Table1_2[[#This Row],[backers_count]]</f>
        <v>66.666666666666671</v>
      </c>
    </row>
    <row r="3614" spans="1:17" x14ac:dyDescent="0.35">
      <c r="A3614">
        <v>3612</v>
      </c>
      <c r="B3614" t="s">
        <v>3611</v>
      </c>
      <c r="C3614" t="s">
        <v>7722</v>
      </c>
      <c r="D3614" s="6">
        <v>5000</v>
      </c>
      <c r="E3614" s="6">
        <v>7220</v>
      </c>
      <c r="F3614" t="s">
        <v>8219</v>
      </c>
      <c r="G3614" t="s">
        <v>8229</v>
      </c>
      <c r="H3614" t="s">
        <v>8251</v>
      </c>
      <c r="I3614" s="7">
        <v>1402334811</v>
      </c>
      <c r="J3614" s="7">
        <v>1401470811</v>
      </c>
      <c r="K3614" t="b">
        <v>0</v>
      </c>
      <c r="L3614">
        <v>57</v>
      </c>
      <c r="M3614" t="b">
        <v>1</v>
      </c>
      <c r="N3614" s="7" t="s">
        <v>8320</v>
      </c>
      <c r="O3614" s="7" t="s">
        <v>8321</v>
      </c>
      <c r="P3614">
        <v>145</v>
      </c>
      <c r="Q3614" s="6">
        <f>E3614/Table1_2[[#This Row],[backers_count]]</f>
        <v>126.66666666666667</v>
      </c>
    </row>
    <row r="3615" spans="1:17" x14ac:dyDescent="0.35">
      <c r="A3615">
        <v>3613</v>
      </c>
      <c r="B3615" t="s">
        <v>3612</v>
      </c>
      <c r="C3615" t="s">
        <v>7723</v>
      </c>
      <c r="D3615" s="6">
        <v>1250</v>
      </c>
      <c r="E3615" s="6">
        <v>1250</v>
      </c>
      <c r="F3615" t="s">
        <v>8219</v>
      </c>
      <c r="G3615" t="s">
        <v>8224</v>
      </c>
      <c r="H3615" t="s">
        <v>8246</v>
      </c>
      <c r="I3615" s="7">
        <v>1403964574</v>
      </c>
      <c r="J3615" s="7">
        <v>1401372574</v>
      </c>
      <c r="K3615" t="b">
        <v>0</v>
      </c>
      <c r="L3615">
        <v>20</v>
      </c>
      <c r="M3615" t="b">
        <v>1</v>
      </c>
      <c r="N3615" s="7" t="s">
        <v>8320</v>
      </c>
      <c r="O3615" s="7" t="s">
        <v>8321</v>
      </c>
      <c r="P3615">
        <v>100</v>
      </c>
      <c r="Q3615" s="6">
        <f>E3615/Table1_2[[#This Row],[backers_count]]</f>
        <v>62.5</v>
      </c>
    </row>
    <row r="3616" spans="1:17" x14ac:dyDescent="0.35">
      <c r="A3616">
        <v>3614</v>
      </c>
      <c r="B3616" t="s">
        <v>3439</v>
      </c>
      <c r="C3616" t="s">
        <v>7724</v>
      </c>
      <c r="D3616" s="6">
        <v>2500</v>
      </c>
      <c r="E3616" s="6">
        <v>2520</v>
      </c>
      <c r="F3616" t="s">
        <v>8219</v>
      </c>
      <c r="G3616" t="s">
        <v>8224</v>
      </c>
      <c r="H3616" t="s">
        <v>8246</v>
      </c>
      <c r="I3616" s="7">
        <v>1434675616</v>
      </c>
      <c r="J3616" s="7">
        <v>1432083616</v>
      </c>
      <c r="K3616" t="b">
        <v>0</v>
      </c>
      <c r="L3616">
        <v>71</v>
      </c>
      <c r="M3616" t="b">
        <v>1</v>
      </c>
      <c r="N3616" s="7" t="s">
        <v>8320</v>
      </c>
      <c r="O3616" s="7" t="s">
        <v>8321</v>
      </c>
      <c r="P3616">
        <v>101</v>
      </c>
      <c r="Q3616" s="6">
        <f>E3616/Table1_2[[#This Row],[backers_count]]</f>
        <v>35.492957746478872</v>
      </c>
    </row>
    <row r="3617" spans="1:17" x14ac:dyDescent="0.35">
      <c r="A3617">
        <v>3615</v>
      </c>
      <c r="B3617" t="s">
        <v>3613</v>
      </c>
      <c r="C3617" t="s">
        <v>7725</v>
      </c>
      <c r="D3617" s="6">
        <v>2500</v>
      </c>
      <c r="E3617" s="6">
        <v>2670</v>
      </c>
      <c r="F3617" t="s">
        <v>8219</v>
      </c>
      <c r="G3617" t="s">
        <v>8225</v>
      </c>
      <c r="H3617" t="s">
        <v>8247</v>
      </c>
      <c r="I3617" s="7">
        <v>1449756896</v>
      </c>
      <c r="J3617" s="7">
        <v>1447164896</v>
      </c>
      <c r="K3617" t="b">
        <v>0</v>
      </c>
      <c r="L3617">
        <v>72</v>
      </c>
      <c r="M3617" t="b">
        <v>1</v>
      </c>
      <c r="N3617" s="7" t="s">
        <v>8320</v>
      </c>
      <c r="O3617" s="7" t="s">
        <v>8321</v>
      </c>
      <c r="P3617">
        <v>107</v>
      </c>
      <c r="Q3617" s="6">
        <f>E3617/Table1_2[[#This Row],[backers_count]]</f>
        <v>37.083333333333336</v>
      </c>
    </row>
    <row r="3618" spans="1:17" x14ac:dyDescent="0.35">
      <c r="A3618">
        <v>3616</v>
      </c>
      <c r="B3618" t="s">
        <v>3614</v>
      </c>
      <c r="C3618" t="s">
        <v>7726</v>
      </c>
      <c r="D3618" s="6">
        <v>2500</v>
      </c>
      <c r="E3618" s="6">
        <v>3120</v>
      </c>
      <c r="F3618" t="s">
        <v>8219</v>
      </c>
      <c r="G3618" t="s">
        <v>8225</v>
      </c>
      <c r="H3618" t="s">
        <v>8247</v>
      </c>
      <c r="I3618" s="7">
        <v>1426801664</v>
      </c>
      <c r="J3618" s="7">
        <v>1424213264</v>
      </c>
      <c r="K3618" t="b">
        <v>0</v>
      </c>
      <c r="L3618">
        <v>45</v>
      </c>
      <c r="M3618" t="b">
        <v>1</v>
      </c>
      <c r="N3618" s="7" t="s">
        <v>8320</v>
      </c>
      <c r="O3618" s="7" t="s">
        <v>8321</v>
      </c>
      <c r="P3618">
        <v>125</v>
      </c>
      <c r="Q3618" s="6">
        <f>E3618/Table1_2[[#This Row],[backers_count]]</f>
        <v>69.333333333333329</v>
      </c>
    </row>
    <row r="3619" spans="1:17" x14ac:dyDescent="0.35">
      <c r="A3619">
        <v>3617</v>
      </c>
      <c r="B3619" t="s">
        <v>3615</v>
      </c>
      <c r="C3619" t="s">
        <v>7727</v>
      </c>
      <c r="D3619" s="6">
        <v>740</v>
      </c>
      <c r="E3619" s="6">
        <v>880</v>
      </c>
      <c r="F3619" t="s">
        <v>8219</v>
      </c>
      <c r="G3619" t="s">
        <v>8225</v>
      </c>
      <c r="H3619" t="s">
        <v>8247</v>
      </c>
      <c r="I3619" s="7">
        <v>1488240000</v>
      </c>
      <c r="J3619" s="7">
        <v>1486996729</v>
      </c>
      <c r="K3619" t="b">
        <v>0</v>
      </c>
      <c r="L3619">
        <v>51</v>
      </c>
      <c r="M3619" t="b">
        <v>1</v>
      </c>
      <c r="N3619" s="7" t="s">
        <v>8320</v>
      </c>
      <c r="O3619" s="7" t="s">
        <v>8321</v>
      </c>
      <c r="P3619">
        <v>119</v>
      </c>
      <c r="Q3619" s="6">
        <f>E3619/Table1_2[[#This Row],[backers_count]]</f>
        <v>17.254901960784313</v>
      </c>
    </row>
    <row r="3620" spans="1:17" x14ac:dyDescent="0.35">
      <c r="A3620">
        <v>3618</v>
      </c>
      <c r="B3620" t="s">
        <v>3616</v>
      </c>
      <c r="C3620" t="s">
        <v>7728</v>
      </c>
      <c r="D3620" s="6">
        <v>2000</v>
      </c>
      <c r="E3620" s="6">
        <v>2020</v>
      </c>
      <c r="F3620" t="s">
        <v>8219</v>
      </c>
      <c r="G3620" t="s">
        <v>8225</v>
      </c>
      <c r="H3620" t="s">
        <v>8247</v>
      </c>
      <c r="I3620" s="7">
        <v>1433343850</v>
      </c>
      <c r="J3620" s="7">
        <v>1430751850</v>
      </c>
      <c r="K3620" t="b">
        <v>0</v>
      </c>
      <c r="L3620">
        <v>56</v>
      </c>
      <c r="M3620" t="b">
        <v>1</v>
      </c>
      <c r="N3620" s="7" t="s">
        <v>8320</v>
      </c>
      <c r="O3620" s="7" t="s">
        <v>8321</v>
      </c>
      <c r="P3620">
        <v>101</v>
      </c>
      <c r="Q3620" s="6">
        <f>E3620/Table1_2[[#This Row],[backers_count]]</f>
        <v>36.071428571428569</v>
      </c>
    </row>
    <row r="3621" spans="1:17" x14ac:dyDescent="0.35">
      <c r="A3621">
        <v>3619</v>
      </c>
      <c r="B3621" t="s">
        <v>3617</v>
      </c>
      <c r="C3621" t="s">
        <v>7729</v>
      </c>
      <c r="D3621" s="6">
        <v>1000</v>
      </c>
      <c r="E3621" s="6">
        <v>1130</v>
      </c>
      <c r="F3621" t="s">
        <v>8219</v>
      </c>
      <c r="G3621" t="s">
        <v>8224</v>
      </c>
      <c r="H3621" t="s">
        <v>8246</v>
      </c>
      <c r="I3621" s="7">
        <v>1479592800</v>
      </c>
      <c r="J3621" s="7">
        <v>1476760226</v>
      </c>
      <c r="K3621" t="b">
        <v>0</v>
      </c>
      <c r="L3621">
        <v>17</v>
      </c>
      <c r="M3621" t="b">
        <v>1</v>
      </c>
      <c r="N3621" s="7" t="s">
        <v>8320</v>
      </c>
      <c r="O3621" s="7" t="s">
        <v>8321</v>
      </c>
      <c r="P3621">
        <v>113</v>
      </c>
      <c r="Q3621" s="6">
        <f>E3621/Table1_2[[#This Row],[backers_count]]</f>
        <v>66.470588235294116</v>
      </c>
    </row>
    <row r="3622" spans="1:17" x14ac:dyDescent="0.35">
      <c r="A3622">
        <v>3620</v>
      </c>
      <c r="B3622" t="s">
        <v>3618</v>
      </c>
      <c r="C3622" t="s">
        <v>7730</v>
      </c>
      <c r="D3622" s="6">
        <v>10500</v>
      </c>
      <c r="E3622" s="6">
        <v>11045</v>
      </c>
      <c r="F3622" t="s">
        <v>8219</v>
      </c>
      <c r="G3622" t="s">
        <v>8224</v>
      </c>
      <c r="H3622" t="s">
        <v>8246</v>
      </c>
      <c r="I3622" s="7">
        <v>1425528000</v>
      </c>
      <c r="J3622" s="7">
        <v>1422916261</v>
      </c>
      <c r="K3622" t="b">
        <v>0</v>
      </c>
      <c r="L3622">
        <v>197</v>
      </c>
      <c r="M3622" t="b">
        <v>1</v>
      </c>
      <c r="N3622" s="7" t="s">
        <v>8320</v>
      </c>
      <c r="O3622" s="7" t="s">
        <v>8321</v>
      </c>
      <c r="P3622">
        <v>106</v>
      </c>
      <c r="Q3622" s="6">
        <f>E3622/Table1_2[[#This Row],[backers_count]]</f>
        <v>56.065989847715734</v>
      </c>
    </row>
    <row r="3623" spans="1:17" x14ac:dyDescent="0.35">
      <c r="A3623">
        <v>3621</v>
      </c>
      <c r="B3623" t="s">
        <v>3619</v>
      </c>
      <c r="C3623" t="s">
        <v>7731</v>
      </c>
      <c r="D3623" s="6">
        <v>3000</v>
      </c>
      <c r="E3623" s="6">
        <v>3292</v>
      </c>
      <c r="F3623" t="s">
        <v>8219</v>
      </c>
      <c r="G3623" t="s">
        <v>8224</v>
      </c>
      <c r="H3623" t="s">
        <v>8246</v>
      </c>
      <c r="I3623" s="7">
        <v>1475269200</v>
      </c>
      <c r="J3623" s="7">
        <v>1473200844</v>
      </c>
      <c r="K3623" t="b">
        <v>0</v>
      </c>
      <c r="L3623">
        <v>70</v>
      </c>
      <c r="M3623" t="b">
        <v>1</v>
      </c>
      <c r="N3623" s="7" t="s">
        <v>8320</v>
      </c>
      <c r="O3623" s="7" t="s">
        <v>8321</v>
      </c>
      <c r="P3623">
        <v>110</v>
      </c>
      <c r="Q3623" s="6">
        <f>E3623/Table1_2[[#This Row],[backers_count]]</f>
        <v>47.028571428571432</v>
      </c>
    </row>
    <row r="3624" spans="1:17" x14ac:dyDescent="0.35">
      <c r="A3624">
        <v>3622</v>
      </c>
      <c r="B3624" t="s">
        <v>3620</v>
      </c>
      <c r="C3624" t="s">
        <v>7732</v>
      </c>
      <c r="D3624" s="6">
        <v>1000</v>
      </c>
      <c r="E3624" s="6">
        <v>1000.99</v>
      </c>
      <c r="F3624" t="s">
        <v>8219</v>
      </c>
      <c r="G3624" t="s">
        <v>8224</v>
      </c>
      <c r="H3624" t="s">
        <v>8246</v>
      </c>
      <c r="I3624" s="7">
        <v>1411874580</v>
      </c>
      <c r="J3624" s="7">
        <v>1409030371</v>
      </c>
      <c r="K3624" t="b">
        <v>0</v>
      </c>
      <c r="L3624">
        <v>21</v>
      </c>
      <c r="M3624" t="b">
        <v>1</v>
      </c>
      <c r="N3624" s="7" t="s">
        <v>8320</v>
      </c>
      <c r="O3624" s="7" t="s">
        <v>8321</v>
      </c>
      <c r="P3624">
        <v>101</v>
      </c>
      <c r="Q3624" s="6">
        <f>E3624/Table1_2[[#This Row],[backers_count]]</f>
        <v>47.666190476190479</v>
      </c>
    </row>
    <row r="3625" spans="1:17" x14ac:dyDescent="0.35">
      <c r="A3625">
        <v>3623</v>
      </c>
      <c r="B3625" t="s">
        <v>3621</v>
      </c>
      <c r="C3625" t="s">
        <v>7733</v>
      </c>
      <c r="D3625" s="6">
        <v>2500</v>
      </c>
      <c r="E3625" s="6">
        <v>3000</v>
      </c>
      <c r="F3625" t="s">
        <v>8219</v>
      </c>
      <c r="G3625" t="s">
        <v>8224</v>
      </c>
      <c r="H3625" t="s">
        <v>8246</v>
      </c>
      <c r="I3625" s="7">
        <v>1406358000</v>
      </c>
      <c r="J3625" s="7">
        <v>1404841270</v>
      </c>
      <c r="K3625" t="b">
        <v>0</v>
      </c>
      <c r="L3625">
        <v>34</v>
      </c>
      <c r="M3625" t="b">
        <v>1</v>
      </c>
      <c r="N3625" s="7" t="s">
        <v>8320</v>
      </c>
      <c r="O3625" s="7" t="s">
        <v>8321</v>
      </c>
      <c r="P3625">
        <v>120</v>
      </c>
      <c r="Q3625" s="6">
        <f>E3625/Table1_2[[#This Row],[backers_count]]</f>
        <v>88.235294117647058</v>
      </c>
    </row>
    <row r="3626" spans="1:17" x14ac:dyDescent="0.35">
      <c r="A3626">
        <v>3624</v>
      </c>
      <c r="B3626" t="s">
        <v>3622</v>
      </c>
      <c r="C3626" t="s">
        <v>7734</v>
      </c>
      <c r="D3626" s="6">
        <v>3000</v>
      </c>
      <c r="E3626" s="6">
        <v>3148</v>
      </c>
      <c r="F3626" t="s">
        <v>8219</v>
      </c>
      <c r="G3626" t="s">
        <v>8224</v>
      </c>
      <c r="H3626" t="s">
        <v>8246</v>
      </c>
      <c r="I3626" s="7">
        <v>1471977290</v>
      </c>
      <c r="J3626" s="7">
        <v>1466793290</v>
      </c>
      <c r="K3626" t="b">
        <v>0</v>
      </c>
      <c r="L3626">
        <v>39</v>
      </c>
      <c r="M3626" t="b">
        <v>1</v>
      </c>
      <c r="N3626" s="7" t="s">
        <v>8320</v>
      </c>
      <c r="O3626" s="7" t="s">
        <v>8321</v>
      </c>
      <c r="P3626">
        <v>105</v>
      </c>
      <c r="Q3626" s="6">
        <f>E3626/Table1_2[[#This Row],[backers_count]]</f>
        <v>80.717948717948715</v>
      </c>
    </row>
    <row r="3627" spans="1:17" x14ac:dyDescent="0.35">
      <c r="A3627">
        <v>3625</v>
      </c>
      <c r="B3627" t="s">
        <v>3623</v>
      </c>
      <c r="C3627" t="s">
        <v>7735</v>
      </c>
      <c r="D3627" s="6">
        <v>3000</v>
      </c>
      <c r="E3627" s="6">
        <v>3080</v>
      </c>
      <c r="F3627" t="s">
        <v>8219</v>
      </c>
      <c r="G3627" t="s">
        <v>8225</v>
      </c>
      <c r="H3627" t="s">
        <v>8247</v>
      </c>
      <c r="I3627" s="7">
        <v>1435851577</v>
      </c>
      <c r="J3627" s="7">
        <v>1433259577</v>
      </c>
      <c r="K3627" t="b">
        <v>0</v>
      </c>
      <c r="L3627">
        <v>78</v>
      </c>
      <c r="M3627" t="b">
        <v>1</v>
      </c>
      <c r="N3627" s="7" t="s">
        <v>8320</v>
      </c>
      <c r="O3627" s="7" t="s">
        <v>8321</v>
      </c>
      <c r="P3627">
        <v>103</v>
      </c>
      <c r="Q3627" s="6">
        <f>E3627/Table1_2[[#This Row],[backers_count]]</f>
        <v>39.487179487179489</v>
      </c>
    </row>
    <row r="3628" spans="1:17" x14ac:dyDescent="0.35">
      <c r="A3628">
        <v>3626</v>
      </c>
      <c r="B3628" t="s">
        <v>3624</v>
      </c>
      <c r="C3628" t="s">
        <v>7736</v>
      </c>
      <c r="D3628" s="6">
        <v>4000</v>
      </c>
      <c r="E3628" s="6">
        <v>4073</v>
      </c>
      <c r="F3628" t="s">
        <v>8219</v>
      </c>
      <c r="G3628" t="s">
        <v>8225</v>
      </c>
      <c r="H3628" t="s">
        <v>8247</v>
      </c>
      <c r="I3628" s="7">
        <v>1408204857</v>
      </c>
      <c r="J3628" s="7">
        <v>1406390457</v>
      </c>
      <c r="K3628" t="b">
        <v>0</v>
      </c>
      <c r="L3628">
        <v>48</v>
      </c>
      <c r="M3628" t="b">
        <v>1</v>
      </c>
      <c r="N3628" s="7" t="s">
        <v>8320</v>
      </c>
      <c r="O3628" s="7" t="s">
        <v>8321</v>
      </c>
      <c r="P3628">
        <v>102</v>
      </c>
      <c r="Q3628" s="6">
        <f>E3628/Table1_2[[#This Row],[backers_count]]</f>
        <v>84.854166666666671</v>
      </c>
    </row>
    <row r="3629" spans="1:17" x14ac:dyDescent="0.35">
      <c r="A3629">
        <v>3627</v>
      </c>
      <c r="B3629" t="s">
        <v>3625</v>
      </c>
      <c r="C3629" t="s">
        <v>7737</v>
      </c>
      <c r="D3629" s="6">
        <v>2000</v>
      </c>
      <c r="E3629" s="6">
        <v>2000</v>
      </c>
      <c r="F3629" t="s">
        <v>8219</v>
      </c>
      <c r="G3629" t="s">
        <v>8224</v>
      </c>
      <c r="H3629" t="s">
        <v>8246</v>
      </c>
      <c r="I3629" s="7">
        <v>1463803140</v>
      </c>
      <c r="J3629" s="7">
        <v>1459446487</v>
      </c>
      <c r="K3629" t="b">
        <v>0</v>
      </c>
      <c r="L3629">
        <v>29</v>
      </c>
      <c r="M3629" t="b">
        <v>1</v>
      </c>
      <c r="N3629" s="7" t="s">
        <v>8320</v>
      </c>
      <c r="O3629" s="7" t="s">
        <v>8321</v>
      </c>
      <c r="P3629">
        <v>100</v>
      </c>
      <c r="Q3629" s="6">
        <f>E3629/Table1_2[[#This Row],[backers_count]]</f>
        <v>68.965517241379317</v>
      </c>
    </row>
    <row r="3630" spans="1:17" x14ac:dyDescent="0.35">
      <c r="A3630">
        <v>3628</v>
      </c>
      <c r="B3630" t="s">
        <v>3626</v>
      </c>
      <c r="C3630" t="s">
        <v>7738</v>
      </c>
      <c r="D3630" s="6">
        <v>100000</v>
      </c>
      <c r="E3630" s="6">
        <v>0</v>
      </c>
      <c r="F3630" t="s">
        <v>8221</v>
      </c>
      <c r="G3630" t="s">
        <v>8224</v>
      </c>
      <c r="H3630" t="s">
        <v>8246</v>
      </c>
      <c r="I3630" s="7">
        <v>1450040396</v>
      </c>
      <c r="J3630" s="7">
        <v>1444852796</v>
      </c>
      <c r="K3630" t="b">
        <v>0</v>
      </c>
      <c r="L3630">
        <v>0</v>
      </c>
      <c r="M3630" t="b">
        <v>0</v>
      </c>
      <c r="N3630" s="7" t="s">
        <v>8320</v>
      </c>
      <c r="O3630" s="7" t="s">
        <v>8362</v>
      </c>
      <c r="P3630">
        <v>0</v>
      </c>
      <c r="Q3630" s="6" t="e">
        <f>E3630/Table1_2[[#This Row],[backers_count]]</f>
        <v>#DIV/0!</v>
      </c>
    </row>
    <row r="3631" spans="1:17" x14ac:dyDescent="0.35">
      <c r="A3631">
        <v>3629</v>
      </c>
      <c r="B3631" t="s">
        <v>3627</v>
      </c>
      <c r="C3631" t="s">
        <v>7739</v>
      </c>
      <c r="D3631" s="6">
        <v>1000000</v>
      </c>
      <c r="E3631" s="6">
        <v>2</v>
      </c>
      <c r="F3631" t="s">
        <v>8221</v>
      </c>
      <c r="G3631" t="s">
        <v>8224</v>
      </c>
      <c r="H3631" t="s">
        <v>8246</v>
      </c>
      <c r="I3631" s="7">
        <v>1462467600</v>
      </c>
      <c r="J3631" s="7">
        <v>1457403364</v>
      </c>
      <c r="K3631" t="b">
        <v>0</v>
      </c>
      <c r="L3631">
        <v>2</v>
      </c>
      <c r="M3631" t="b">
        <v>0</v>
      </c>
      <c r="N3631" s="7" t="s">
        <v>8320</v>
      </c>
      <c r="O3631" s="7" t="s">
        <v>8362</v>
      </c>
      <c r="P3631">
        <v>1</v>
      </c>
      <c r="Q3631" s="6">
        <f>E3631/Table1_2[[#This Row],[backers_count]]</f>
        <v>1</v>
      </c>
    </row>
    <row r="3632" spans="1:17" x14ac:dyDescent="0.35">
      <c r="A3632">
        <v>3630</v>
      </c>
      <c r="B3632" t="s">
        <v>3628</v>
      </c>
      <c r="C3632" t="s">
        <v>7740</v>
      </c>
      <c r="D3632" s="6">
        <v>3000</v>
      </c>
      <c r="E3632" s="6">
        <v>1</v>
      </c>
      <c r="F3632" t="s">
        <v>8221</v>
      </c>
      <c r="G3632" t="s">
        <v>8225</v>
      </c>
      <c r="H3632" t="s">
        <v>8247</v>
      </c>
      <c r="I3632" s="7">
        <v>1417295990</v>
      </c>
      <c r="J3632" s="7">
        <v>1414700390</v>
      </c>
      <c r="K3632" t="b">
        <v>0</v>
      </c>
      <c r="L3632">
        <v>1</v>
      </c>
      <c r="M3632" t="b">
        <v>0</v>
      </c>
      <c r="N3632" s="7" t="s">
        <v>8320</v>
      </c>
      <c r="O3632" s="7" t="s">
        <v>8362</v>
      </c>
      <c r="P3632">
        <v>1</v>
      </c>
      <c r="Q3632" s="6">
        <f>E3632/Table1_2[[#This Row],[backers_count]]</f>
        <v>1</v>
      </c>
    </row>
    <row r="3633" spans="1:17" x14ac:dyDescent="0.35">
      <c r="A3633">
        <v>3631</v>
      </c>
      <c r="B3633" t="s">
        <v>3629</v>
      </c>
      <c r="C3633" t="s">
        <v>7741</v>
      </c>
      <c r="D3633" s="6">
        <v>17100</v>
      </c>
      <c r="E3633" s="6">
        <v>8725</v>
      </c>
      <c r="F3633" t="s">
        <v>8221</v>
      </c>
      <c r="G3633" t="s">
        <v>8224</v>
      </c>
      <c r="H3633" t="s">
        <v>8246</v>
      </c>
      <c r="I3633" s="7">
        <v>1411444740</v>
      </c>
      <c r="J3633" s="7">
        <v>1409335497</v>
      </c>
      <c r="K3633" t="b">
        <v>0</v>
      </c>
      <c r="L3633">
        <v>59</v>
      </c>
      <c r="M3633" t="b">
        <v>0</v>
      </c>
      <c r="N3633" s="7" t="s">
        <v>8320</v>
      </c>
      <c r="O3633" s="7" t="s">
        <v>8362</v>
      </c>
      <c r="P3633">
        <v>52</v>
      </c>
      <c r="Q3633" s="6">
        <f>E3633/Table1_2[[#This Row],[backers_count]]</f>
        <v>147.88135593220338</v>
      </c>
    </row>
    <row r="3634" spans="1:17" x14ac:dyDescent="0.35">
      <c r="A3634">
        <v>3632</v>
      </c>
      <c r="B3634" t="s">
        <v>3630</v>
      </c>
      <c r="C3634" t="s">
        <v>7742</v>
      </c>
      <c r="D3634" s="6">
        <v>500</v>
      </c>
      <c r="E3634" s="6">
        <v>100</v>
      </c>
      <c r="F3634" t="s">
        <v>8221</v>
      </c>
      <c r="G3634" t="s">
        <v>8225</v>
      </c>
      <c r="H3634" t="s">
        <v>8247</v>
      </c>
      <c r="I3634" s="7">
        <v>1416781749</v>
      </c>
      <c r="J3634" s="7">
        <v>1415053749</v>
      </c>
      <c r="K3634" t="b">
        <v>0</v>
      </c>
      <c r="L3634">
        <v>1</v>
      </c>
      <c r="M3634" t="b">
        <v>0</v>
      </c>
      <c r="N3634" s="7" t="s">
        <v>8320</v>
      </c>
      <c r="O3634" s="7" t="s">
        <v>8362</v>
      </c>
      <c r="P3634">
        <v>20</v>
      </c>
      <c r="Q3634" s="6">
        <f>E3634/Table1_2[[#This Row],[backers_count]]</f>
        <v>100</v>
      </c>
    </row>
    <row r="3635" spans="1:17" x14ac:dyDescent="0.35">
      <c r="A3635">
        <v>3633</v>
      </c>
      <c r="B3635" t="s">
        <v>3631</v>
      </c>
      <c r="C3635" t="s">
        <v>7743</v>
      </c>
      <c r="D3635" s="6">
        <v>5000</v>
      </c>
      <c r="E3635" s="6">
        <v>1762</v>
      </c>
      <c r="F3635" t="s">
        <v>8221</v>
      </c>
      <c r="G3635" t="s">
        <v>8224</v>
      </c>
      <c r="H3635" t="s">
        <v>8246</v>
      </c>
      <c r="I3635" s="7">
        <v>1479517200</v>
      </c>
      <c r="J3635" s="7">
        <v>1475765867</v>
      </c>
      <c r="K3635" t="b">
        <v>0</v>
      </c>
      <c r="L3635">
        <v>31</v>
      </c>
      <c r="M3635" t="b">
        <v>0</v>
      </c>
      <c r="N3635" s="7" t="s">
        <v>8320</v>
      </c>
      <c r="O3635" s="7" t="s">
        <v>8362</v>
      </c>
      <c r="P3635">
        <v>36</v>
      </c>
      <c r="Q3635" s="6">
        <f>E3635/Table1_2[[#This Row],[backers_count]]</f>
        <v>56.838709677419352</v>
      </c>
    </row>
    <row r="3636" spans="1:17" x14ac:dyDescent="0.35">
      <c r="A3636">
        <v>3634</v>
      </c>
      <c r="B3636" t="s">
        <v>3632</v>
      </c>
      <c r="C3636" t="s">
        <v>7744</v>
      </c>
      <c r="D3636" s="6">
        <v>75000</v>
      </c>
      <c r="E3636" s="6">
        <v>3185</v>
      </c>
      <c r="F3636" t="s">
        <v>8221</v>
      </c>
      <c r="G3636" t="s">
        <v>8229</v>
      </c>
      <c r="H3636" t="s">
        <v>8251</v>
      </c>
      <c r="I3636" s="7">
        <v>1484366340</v>
      </c>
      <c r="J3636" s="7">
        <v>1480219174</v>
      </c>
      <c r="K3636" t="b">
        <v>0</v>
      </c>
      <c r="L3636">
        <v>18</v>
      </c>
      <c r="M3636" t="b">
        <v>0</v>
      </c>
      <c r="N3636" s="7" t="s">
        <v>8320</v>
      </c>
      <c r="O3636" s="7" t="s">
        <v>8362</v>
      </c>
      <c r="P3636">
        <v>5</v>
      </c>
      <c r="Q3636" s="6">
        <f>E3636/Table1_2[[#This Row],[backers_count]]</f>
        <v>176.94444444444446</v>
      </c>
    </row>
    <row r="3637" spans="1:17" x14ac:dyDescent="0.35">
      <c r="A3637">
        <v>3635</v>
      </c>
      <c r="B3637" t="s">
        <v>3633</v>
      </c>
      <c r="C3637" t="s">
        <v>7745</v>
      </c>
      <c r="D3637" s="6">
        <v>3500</v>
      </c>
      <c r="E3637" s="6">
        <v>1276</v>
      </c>
      <c r="F3637" t="s">
        <v>8221</v>
      </c>
      <c r="G3637" t="s">
        <v>8224</v>
      </c>
      <c r="H3637" t="s">
        <v>8246</v>
      </c>
      <c r="I3637" s="7">
        <v>1461186676</v>
      </c>
      <c r="J3637" s="7">
        <v>1458594676</v>
      </c>
      <c r="K3637" t="b">
        <v>0</v>
      </c>
      <c r="L3637">
        <v>10</v>
      </c>
      <c r="M3637" t="b">
        <v>0</v>
      </c>
      <c r="N3637" s="7" t="s">
        <v>8320</v>
      </c>
      <c r="O3637" s="7" t="s">
        <v>8362</v>
      </c>
      <c r="P3637">
        <v>37</v>
      </c>
      <c r="Q3637" s="6">
        <f>E3637/Table1_2[[#This Row],[backers_count]]</f>
        <v>127.6</v>
      </c>
    </row>
    <row r="3638" spans="1:17" x14ac:dyDescent="0.35">
      <c r="A3638">
        <v>3636</v>
      </c>
      <c r="B3638" t="s">
        <v>3634</v>
      </c>
      <c r="C3638" t="s">
        <v>7746</v>
      </c>
      <c r="D3638" s="6">
        <v>150000</v>
      </c>
      <c r="E3638" s="6">
        <v>0</v>
      </c>
      <c r="F3638" t="s">
        <v>8221</v>
      </c>
      <c r="G3638" t="s">
        <v>8224</v>
      </c>
      <c r="H3638" t="s">
        <v>8246</v>
      </c>
      <c r="I3638" s="7">
        <v>1442248829</v>
      </c>
      <c r="J3638" s="7">
        <v>1439224829</v>
      </c>
      <c r="K3638" t="b">
        <v>0</v>
      </c>
      <c r="L3638">
        <v>0</v>
      </c>
      <c r="M3638" t="b">
        <v>0</v>
      </c>
      <c r="N3638" s="7" t="s">
        <v>8320</v>
      </c>
      <c r="O3638" s="7" t="s">
        <v>8362</v>
      </c>
      <c r="P3638">
        <v>0</v>
      </c>
      <c r="Q3638" s="6" t="e">
        <f>E3638/Table1_2[[#This Row],[backers_count]]</f>
        <v>#DIV/0!</v>
      </c>
    </row>
    <row r="3639" spans="1:17" x14ac:dyDescent="0.35">
      <c r="A3639">
        <v>3637</v>
      </c>
      <c r="B3639" t="s">
        <v>3635</v>
      </c>
      <c r="C3639" t="s">
        <v>7747</v>
      </c>
      <c r="D3639" s="6">
        <v>3000</v>
      </c>
      <c r="E3639" s="6">
        <v>926</v>
      </c>
      <c r="F3639" t="s">
        <v>8221</v>
      </c>
      <c r="G3639" t="s">
        <v>8224</v>
      </c>
      <c r="H3639" t="s">
        <v>8246</v>
      </c>
      <c r="I3639" s="7">
        <v>1420130935</v>
      </c>
      <c r="J3639" s="7">
        <v>1417538935</v>
      </c>
      <c r="K3639" t="b">
        <v>0</v>
      </c>
      <c r="L3639">
        <v>14</v>
      </c>
      <c r="M3639" t="b">
        <v>0</v>
      </c>
      <c r="N3639" s="7" t="s">
        <v>8320</v>
      </c>
      <c r="O3639" s="7" t="s">
        <v>8362</v>
      </c>
      <c r="P3639">
        <v>31</v>
      </c>
      <c r="Q3639" s="6">
        <f>E3639/Table1_2[[#This Row],[backers_count]]</f>
        <v>66.142857142857139</v>
      </c>
    </row>
    <row r="3640" spans="1:17" x14ac:dyDescent="0.35">
      <c r="A3640">
        <v>3638</v>
      </c>
      <c r="B3640" t="s">
        <v>3636</v>
      </c>
      <c r="C3640" t="s">
        <v>7748</v>
      </c>
      <c r="D3640" s="6">
        <v>3300</v>
      </c>
      <c r="E3640" s="6">
        <v>216</v>
      </c>
      <c r="F3640" t="s">
        <v>8221</v>
      </c>
      <c r="G3640" t="s">
        <v>8229</v>
      </c>
      <c r="H3640" t="s">
        <v>8251</v>
      </c>
      <c r="I3640" s="7">
        <v>1429456132</v>
      </c>
      <c r="J3640" s="7">
        <v>1424275732</v>
      </c>
      <c r="K3640" t="b">
        <v>0</v>
      </c>
      <c r="L3640">
        <v>2</v>
      </c>
      <c r="M3640" t="b">
        <v>0</v>
      </c>
      <c r="N3640" s="7" t="s">
        <v>8320</v>
      </c>
      <c r="O3640" s="7" t="s">
        <v>8362</v>
      </c>
      <c r="P3640">
        <v>7</v>
      </c>
      <c r="Q3640" s="6">
        <f>E3640/Table1_2[[#This Row],[backers_count]]</f>
        <v>108</v>
      </c>
    </row>
    <row r="3641" spans="1:17" x14ac:dyDescent="0.35">
      <c r="A3641">
        <v>3639</v>
      </c>
      <c r="B3641" t="s">
        <v>3637</v>
      </c>
      <c r="C3641" t="s">
        <v>7749</v>
      </c>
      <c r="D3641" s="6">
        <v>25000</v>
      </c>
      <c r="E3641" s="6">
        <v>1</v>
      </c>
      <c r="F3641" t="s">
        <v>8221</v>
      </c>
      <c r="G3641" t="s">
        <v>8224</v>
      </c>
      <c r="H3641" t="s">
        <v>8246</v>
      </c>
      <c r="I3641" s="7">
        <v>1475853060</v>
      </c>
      <c r="J3641" s="7">
        <v>1470672906</v>
      </c>
      <c r="K3641" t="b">
        <v>0</v>
      </c>
      <c r="L3641">
        <v>1</v>
      </c>
      <c r="M3641" t="b">
        <v>0</v>
      </c>
      <c r="N3641" s="7" t="s">
        <v>8320</v>
      </c>
      <c r="O3641" s="7" t="s">
        <v>8362</v>
      </c>
      <c r="P3641">
        <v>1</v>
      </c>
      <c r="Q3641" s="6">
        <f>E3641/Table1_2[[#This Row],[backers_count]]</f>
        <v>1</v>
      </c>
    </row>
    <row r="3642" spans="1:17" x14ac:dyDescent="0.35">
      <c r="A3642">
        <v>3640</v>
      </c>
      <c r="B3642" t="s">
        <v>3638</v>
      </c>
      <c r="C3642" t="s">
        <v>7750</v>
      </c>
      <c r="D3642" s="6">
        <v>1000</v>
      </c>
      <c r="E3642" s="6">
        <v>55</v>
      </c>
      <c r="F3642" t="s">
        <v>8221</v>
      </c>
      <c r="G3642" t="s">
        <v>8224</v>
      </c>
      <c r="H3642" t="s">
        <v>8246</v>
      </c>
      <c r="I3642" s="7">
        <v>1431283530</v>
      </c>
      <c r="J3642" s="7">
        <v>1428691530</v>
      </c>
      <c r="K3642" t="b">
        <v>0</v>
      </c>
      <c r="L3642">
        <v>3</v>
      </c>
      <c r="M3642" t="b">
        <v>0</v>
      </c>
      <c r="N3642" s="7" t="s">
        <v>8320</v>
      </c>
      <c r="O3642" s="7" t="s">
        <v>8362</v>
      </c>
      <c r="P3642">
        <v>6</v>
      </c>
      <c r="Q3642" s="6">
        <f>E3642/Table1_2[[#This Row],[backers_count]]</f>
        <v>18.333333333333332</v>
      </c>
    </row>
    <row r="3643" spans="1:17" x14ac:dyDescent="0.35">
      <c r="A3643">
        <v>3641</v>
      </c>
      <c r="B3643" t="s">
        <v>3639</v>
      </c>
      <c r="C3643" t="s">
        <v>7751</v>
      </c>
      <c r="D3643" s="6">
        <v>3000</v>
      </c>
      <c r="E3643" s="6">
        <v>0</v>
      </c>
      <c r="F3643" t="s">
        <v>8221</v>
      </c>
      <c r="G3643" t="s">
        <v>8224</v>
      </c>
      <c r="H3643" t="s">
        <v>8246</v>
      </c>
      <c r="I3643" s="7">
        <v>1412485200</v>
      </c>
      <c r="J3643" s="7">
        <v>1410966179</v>
      </c>
      <c r="K3643" t="b">
        <v>0</v>
      </c>
      <c r="L3643">
        <v>0</v>
      </c>
      <c r="M3643" t="b">
        <v>0</v>
      </c>
      <c r="N3643" s="7" t="s">
        <v>8320</v>
      </c>
      <c r="O3643" s="7" t="s">
        <v>8362</v>
      </c>
      <c r="P3643">
        <v>0</v>
      </c>
      <c r="Q3643" s="6" t="e">
        <f>E3643/Table1_2[[#This Row],[backers_count]]</f>
        <v>#DIV/0!</v>
      </c>
    </row>
    <row r="3644" spans="1:17" x14ac:dyDescent="0.35">
      <c r="A3644">
        <v>3642</v>
      </c>
      <c r="B3644" t="s">
        <v>3640</v>
      </c>
      <c r="C3644" t="s">
        <v>7752</v>
      </c>
      <c r="D3644" s="6">
        <v>700</v>
      </c>
      <c r="E3644" s="6">
        <v>15</v>
      </c>
      <c r="F3644" t="s">
        <v>8221</v>
      </c>
      <c r="G3644" t="s">
        <v>8236</v>
      </c>
      <c r="H3644" t="s">
        <v>8249</v>
      </c>
      <c r="I3644" s="7">
        <v>1448902800</v>
      </c>
      <c r="J3644" s="7">
        <v>1445369727</v>
      </c>
      <c r="K3644" t="b">
        <v>0</v>
      </c>
      <c r="L3644">
        <v>2</v>
      </c>
      <c r="M3644" t="b">
        <v>0</v>
      </c>
      <c r="N3644" s="7" t="s">
        <v>8320</v>
      </c>
      <c r="O3644" s="7" t="s">
        <v>8362</v>
      </c>
      <c r="P3644">
        <v>3</v>
      </c>
      <c r="Q3644" s="6">
        <f>E3644/Table1_2[[#This Row],[backers_count]]</f>
        <v>7.5</v>
      </c>
    </row>
    <row r="3645" spans="1:17" x14ac:dyDescent="0.35">
      <c r="A3645">
        <v>3643</v>
      </c>
      <c r="B3645" t="s">
        <v>3641</v>
      </c>
      <c r="C3645" t="s">
        <v>7753</v>
      </c>
      <c r="D3645" s="6">
        <v>25000</v>
      </c>
      <c r="E3645" s="6">
        <v>0</v>
      </c>
      <c r="F3645" t="s">
        <v>8221</v>
      </c>
      <c r="G3645" t="s">
        <v>8224</v>
      </c>
      <c r="H3645" t="s">
        <v>8246</v>
      </c>
      <c r="I3645" s="7">
        <v>1447734439</v>
      </c>
      <c r="J3645" s="7">
        <v>1444274839</v>
      </c>
      <c r="K3645" t="b">
        <v>0</v>
      </c>
      <c r="L3645">
        <v>0</v>
      </c>
      <c r="M3645" t="b">
        <v>0</v>
      </c>
      <c r="N3645" s="7" t="s">
        <v>8320</v>
      </c>
      <c r="O3645" s="7" t="s">
        <v>8362</v>
      </c>
      <c r="P3645">
        <v>0</v>
      </c>
      <c r="Q3645" s="6" t="e">
        <f>E3645/Table1_2[[#This Row],[backers_count]]</f>
        <v>#DIV/0!</v>
      </c>
    </row>
    <row r="3646" spans="1:17" x14ac:dyDescent="0.35">
      <c r="A3646">
        <v>3644</v>
      </c>
      <c r="B3646" t="s">
        <v>3642</v>
      </c>
      <c r="C3646" t="s">
        <v>7754</v>
      </c>
      <c r="D3646" s="6">
        <v>5000</v>
      </c>
      <c r="E3646" s="6">
        <v>821</v>
      </c>
      <c r="F3646" t="s">
        <v>8221</v>
      </c>
      <c r="G3646" t="s">
        <v>8224</v>
      </c>
      <c r="H3646" t="s">
        <v>8246</v>
      </c>
      <c r="I3646" s="7">
        <v>1457413140</v>
      </c>
      <c r="J3646" s="7">
        <v>1454996887</v>
      </c>
      <c r="K3646" t="b">
        <v>0</v>
      </c>
      <c r="L3646">
        <v>12</v>
      </c>
      <c r="M3646" t="b">
        <v>0</v>
      </c>
      <c r="N3646" s="7" t="s">
        <v>8320</v>
      </c>
      <c r="O3646" s="7" t="s">
        <v>8362</v>
      </c>
      <c r="P3646">
        <v>17</v>
      </c>
      <c r="Q3646" s="6">
        <f>E3646/Table1_2[[#This Row],[backers_count]]</f>
        <v>68.416666666666671</v>
      </c>
    </row>
    <row r="3647" spans="1:17" x14ac:dyDescent="0.35">
      <c r="A3647">
        <v>3645</v>
      </c>
      <c r="B3647" t="s">
        <v>3643</v>
      </c>
      <c r="C3647" t="s">
        <v>7755</v>
      </c>
      <c r="D3647" s="6">
        <v>1000</v>
      </c>
      <c r="E3647" s="6">
        <v>1</v>
      </c>
      <c r="F3647" t="s">
        <v>8221</v>
      </c>
      <c r="G3647" t="s">
        <v>8229</v>
      </c>
      <c r="H3647" t="s">
        <v>8251</v>
      </c>
      <c r="I3647" s="7">
        <v>1479773838</v>
      </c>
      <c r="J3647" s="7">
        <v>1477178238</v>
      </c>
      <c r="K3647" t="b">
        <v>0</v>
      </c>
      <c r="L3647">
        <v>1</v>
      </c>
      <c r="M3647" t="b">
        <v>0</v>
      </c>
      <c r="N3647" s="7" t="s">
        <v>8320</v>
      </c>
      <c r="O3647" s="7" t="s">
        <v>8362</v>
      </c>
      <c r="P3647">
        <v>1</v>
      </c>
      <c r="Q3647" s="6">
        <f>E3647/Table1_2[[#This Row],[backers_count]]</f>
        <v>1</v>
      </c>
    </row>
    <row r="3648" spans="1:17" x14ac:dyDescent="0.35">
      <c r="A3648">
        <v>3646</v>
      </c>
      <c r="B3648" t="s">
        <v>3644</v>
      </c>
      <c r="C3648" t="s">
        <v>7756</v>
      </c>
      <c r="D3648" s="6">
        <v>10000</v>
      </c>
      <c r="E3648" s="6">
        <v>481</v>
      </c>
      <c r="F3648" t="s">
        <v>8221</v>
      </c>
      <c r="G3648" t="s">
        <v>8224</v>
      </c>
      <c r="H3648" t="s">
        <v>8246</v>
      </c>
      <c r="I3648" s="7">
        <v>1434497400</v>
      </c>
      <c r="J3648" s="7">
        <v>1431770802</v>
      </c>
      <c r="K3648" t="b">
        <v>0</v>
      </c>
      <c r="L3648">
        <v>8</v>
      </c>
      <c r="M3648" t="b">
        <v>0</v>
      </c>
      <c r="N3648" s="7" t="s">
        <v>8320</v>
      </c>
      <c r="O3648" s="7" t="s">
        <v>8362</v>
      </c>
      <c r="P3648">
        <v>5</v>
      </c>
      <c r="Q3648" s="6">
        <f>E3648/Table1_2[[#This Row],[backers_count]]</f>
        <v>60.125</v>
      </c>
    </row>
    <row r="3649" spans="1:17" x14ac:dyDescent="0.35">
      <c r="A3649">
        <v>3647</v>
      </c>
      <c r="B3649" t="s">
        <v>3645</v>
      </c>
      <c r="C3649" t="s">
        <v>7757</v>
      </c>
      <c r="D3649" s="6">
        <v>500</v>
      </c>
      <c r="E3649" s="6">
        <v>30</v>
      </c>
      <c r="F3649" t="s">
        <v>8221</v>
      </c>
      <c r="G3649" t="s">
        <v>8225</v>
      </c>
      <c r="H3649" t="s">
        <v>8247</v>
      </c>
      <c r="I3649" s="7">
        <v>1475258327</v>
      </c>
      <c r="J3649" s="7">
        <v>1471370327</v>
      </c>
      <c r="K3649" t="b">
        <v>0</v>
      </c>
      <c r="L3649">
        <v>2</v>
      </c>
      <c r="M3649" t="b">
        <v>0</v>
      </c>
      <c r="N3649" s="7" t="s">
        <v>8320</v>
      </c>
      <c r="O3649" s="7" t="s">
        <v>8362</v>
      </c>
      <c r="P3649">
        <v>6</v>
      </c>
      <c r="Q3649" s="6">
        <f>E3649/Table1_2[[#This Row],[backers_count]]</f>
        <v>15</v>
      </c>
    </row>
    <row r="3650" spans="1:17" x14ac:dyDescent="0.35">
      <c r="A3650">
        <v>3648</v>
      </c>
      <c r="B3650" t="s">
        <v>3646</v>
      </c>
      <c r="C3650" t="s">
        <v>7758</v>
      </c>
      <c r="D3650" s="6">
        <v>40000</v>
      </c>
      <c r="E3650" s="6">
        <v>40153</v>
      </c>
      <c r="F3650" t="s">
        <v>8219</v>
      </c>
      <c r="G3650" t="s">
        <v>8224</v>
      </c>
      <c r="H3650" t="s">
        <v>8246</v>
      </c>
      <c r="I3650" s="7">
        <v>1412492445</v>
      </c>
      <c r="J3650" s="7">
        <v>1409900445</v>
      </c>
      <c r="K3650" t="b">
        <v>0</v>
      </c>
      <c r="L3650">
        <v>73</v>
      </c>
      <c r="M3650" t="b">
        <v>1</v>
      </c>
      <c r="N3650" s="7" t="s">
        <v>8320</v>
      </c>
      <c r="O3650" s="7" t="s">
        <v>8321</v>
      </c>
      <c r="P3650">
        <v>101</v>
      </c>
      <c r="Q3650" s="6">
        <f>E3650/Table1_2[[#This Row],[backers_count]]</f>
        <v>550.04109589041093</v>
      </c>
    </row>
    <row r="3651" spans="1:17" x14ac:dyDescent="0.35">
      <c r="A3651">
        <v>3649</v>
      </c>
      <c r="B3651" t="s">
        <v>3647</v>
      </c>
      <c r="C3651" t="s">
        <v>7759</v>
      </c>
      <c r="D3651" s="6">
        <v>750</v>
      </c>
      <c r="E3651" s="6">
        <v>780</v>
      </c>
      <c r="F3651" t="s">
        <v>8219</v>
      </c>
      <c r="G3651" t="s">
        <v>8229</v>
      </c>
      <c r="H3651" t="s">
        <v>8251</v>
      </c>
      <c r="I3651" s="7">
        <v>1402938394</v>
      </c>
      <c r="J3651" s="7">
        <v>1400691994</v>
      </c>
      <c r="K3651" t="b">
        <v>0</v>
      </c>
      <c r="L3651">
        <v>8</v>
      </c>
      <c r="M3651" t="b">
        <v>1</v>
      </c>
      <c r="N3651" s="7" t="s">
        <v>8320</v>
      </c>
      <c r="O3651" s="7" t="s">
        <v>8321</v>
      </c>
      <c r="P3651">
        <v>104</v>
      </c>
      <c r="Q3651" s="6">
        <f>E3651/Table1_2[[#This Row],[backers_count]]</f>
        <v>97.5</v>
      </c>
    </row>
    <row r="3652" spans="1:17" x14ac:dyDescent="0.35">
      <c r="A3652">
        <v>3650</v>
      </c>
      <c r="B3652" t="s">
        <v>3648</v>
      </c>
      <c r="C3652" t="s">
        <v>7760</v>
      </c>
      <c r="D3652" s="6">
        <v>500</v>
      </c>
      <c r="E3652" s="6">
        <v>500</v>
      </c>
      <c r="F3652" t="s">
        <v>8219</v>
      </c>
      <c r="G3652" t="s">
        <v>8225</v>
      </c>
      <c r="H3652" t="s">
        <v>8247</v>
      </c>
      <c r="I3652" s="7">
        <v>1454412584</v>
      </c>
      <c r="J3652" s="7">
        <v>1452598184</v>
      </c>
      <c r="K3652" t="b">
        <v>0</v>
      </c>
      <c r="L3652">
        <v>17</v>
      </c>
      <c r="M3652" t="b">
        <v>1</v>
      </c>
      <c r="N3652" s="7" t="s">
        <v>8320</v>
      </c>
      <c r="O3652" s="7" t="s">
        <v>8321</v>
      </c>
      <c r="P3652">
        <v>100</v>
      </c>
      <c r="Q3652" s="6">
        <f>E3652/Table1_2[[#This Row],[backers_count]]</f>
        <v>29.411764705882351</v>
      </c>
    </row>
    <row r="3653" spans="1:17" x14ac:dyDescent="0.35">
      <c r="A3653">
        <v>3651</v>
      </c>
      <c r="B3653" t="s">
        <v>3649</v>
      </c>
      <c r="C3653" t="s">
        <v>7761</v>
      </c>
      <c r="D3653" s="6">
        <v>500</v>
      </c>
      <c r="E3653" s="6">
        <v>520</v>
      </c>
      <c r="F3653" t="s">
        <v>8219</v>
      </c>
      <c r="G3653" t="s">
        <v>8224</v>
      </c>
      <c r="H3653" t="s">
        <v>8246</v>
      </c>
      <c r="I3653" s="7">
        <v>1407686340</v>
      </c>
      <c r="J3653" s="7">
        <v>1404833442</v>
      </c>
      <c r="K3653" t="b">
        <v>0</v>
      </c>
      <c r="L3653">
        <v>9</v>
      </c>
      <c r="M3653" t="b">
        <v>1</v>
      </c>
      <c r="N3653" s="7" t="s">
        <v>8320</v>
      </c>
      <c r="O3653" s="7" t="s">
        <v>8321</v>
      </c>
      <c r="P3653">
        <v>104</v>
      </c>
      <c r="Q3653" s="6">
        <f>E3653/Table1_2[[#This Row],[backers_count]]</f>
        <v>57.777777777777779</v>
      </c>
    </row>
    <row r="3654" spans="1:17" x14ac:dyDescent="0.35">
      <c r="A3654">
        <v>3652</v>
      </c>
      <c r="B3654" t="s">
        <v>2867</v>
      </c>
      <c r="C3654" t="s">
        <v>7762</v>
      </c>
      <c r="D3654" s="6">
        <v>300</v>
      </c>
      <c r="E3654" s="6">
        <v>752</v>
      </c>
      <c r="F3654" t="s">
        <v>8219</v>
      </c>
      <c r="G3654" t="s">
        <v>8229</v>
      </c>
      <c r="H3654" t="s">
        <v>8251</v>
      </c>
      <c r="I3654" s="7">
        <v>1472097540</v>
      </c>
      <c r="J3654" s="7">
        <v>1471188502</v>
      </c>
      <c r="K3654" t="b">
        <v>0</v>
      </c>
      <c r="L3654">
        <v>17</v>
      </c>
      <c r="M3654" t="b">
        <v>1</v>
      </c>
      <c r="N3654" s="7" t="s">
        <v>8320</v>
      </c>
      <c r="O3654" s="7" t="s">
        <v>8321</v>
      </c>
      <c r="P3654">
        <v>251</v>
      </c>
      <c r="Q3654" s="6">
        <f>E3654/Table1_2[[#This Row],[backers_count]]</f>
        <v>44.235294117647058</v>
      </c>
    </row>
    <row r="3655" spans="1:17" x14ac:dyDescent="0.35">
      <c r="A3655">
        <v>3653</v>
      </c>
      <c r="B3655" t="s">
        <v>3650</v>
      </c>
      <c r="C3655" t="s">
        <v>7763</v>
      </c>
      <c r="D3655" s="6">
        <v>2000</v>
      </c>
      <c r="E3655" s="6">
        <v>2010</v>
      </c>
      <c r="F3655" t="s">
        <v>8219</v>
      </c>
      <c r="G3655" t="s">
        <v>8225</v>
      </c>
      <c r="H3655" t="s">
        <v>8247</v>
      </c>
      <c r="I3655" s="7">
        <v>1438764207</v>
      </c>
      <c r="J3655" s="7">
        <v>1436172207</v>
      </c>
      <c r="K3655" t="b">
        <v>0</v>
      </c>
      <c r="L3655">
        <v>33</v>
      </c>
      <c r="M3655" t="b">
        <v>1</v>
      </c>
      <c r="N3655" s="7" t="s">
        <v>8320</v>
      </c>
      <c r="O3655" s="7" t="s">
        <v>8321</v>
      </c>
      <c r="P3655">
        <v>101</v>
      </c>
      <c r="Q3655" s="6">
        <f>E3655/Table1_2[[#This Row],[backers_count]]</f>
        <v>60.909090909090907</v>
      </c>
    </row>
    <row r="3656" spans="1:17" x14ac:dyDescent="0.35">
      <c r="A3656">
        <v>3654</v>
      </c>
      <c r="B3656" t="s">
        <v>3651</v>
      </c>
      <c r="C3656" t="s">
        <v>7764</v>
      </c>
      <c r="D3656" s="6">
        <v>1500</v>
      </c>
      <c r="E3656" s="6">
        <v>2616</v>
      </c>
      <c r="F3656" t="s">
        <v>8219</v>
      </c>
      <c r="G3656" t="s">
        <v>8225</v>
      </c>
      <c r="H3656" t="s">
        <v>8247</v>
      </c>
      <c r="I3656" s="7">
        <v>1459702800</v>
      </c>
      <c r="J3656" s="7">
        <v>1457690386</v>
      </c>
      <c r="K3656" t="b">
        <v>0</v>
      </c>
      <c r="L3656">
        <v>38</v>
      </c>
      <c r="M3656" t="b">
        <v>1</v>
      </c>
      <c r="N3656" s="7" t="s">
        <v>8320</v>
      </c>
      <c r="O3656" s="7" t="s">
        <v>8321</v>
      </c>
      <c r="P3656">
        <v>175</v>
      </c>
      <c r="Q3656" s="6">
        <f>E3656/Table1_2[[#This Row],[backers_count]]</f>
        <v>68.84210526315789</v>
      </c>
    </row>
    <row r="3657" spans="1:17" x14ac:dyDescent="0.35">
      <c r="A3657">
        <v>3655</v>
      </c>
      <c r="B3657" t="s">
        <v>3652</v>
      </c>
      <c r="C3657" t="s">
        <v>7765</v>
      </c>
      <c r="D3657" s="6">
        <v>5000</v>
      </c>
      <c r="E3657" s="6">
        <v>5813</v>
      </c>
      <c r="F3657" t="s">
        <v>8219</v>
      </c>
      <c r="G3657" t="s">
        <v>8224</v>
      </c>
      <c r="H3657" t="s">
        <v>8246</v>
      </c>
      <c r="I3657" s="7">
        <v>1437202740</v>
      </c>
      <c r="J3657" s="7">
        <v>1434654998</v>
      </c>
      <c r="K3657" t="b">
        <v>0</v>
      </c>
      <c r="L3657">
        <v>79</v>
      </c>
      <c r="M3657" t="b">
        <v>1</v>
      </c>
      <c r="N3657" s="7" t="s">
        <v>8320</v>
      </c>
      <c r="O3657" s="7" t="s">
        <v>8321</v>
      </c>
      <c r="P3657">
        <v>117</v>
      </c>
      <c r="Q3657" s="6">
        <f>E3657/Table1_2[[#This Row],[backers_count]]</f>
        <v>73.582278481012665</v>
      </c>
    </row>
    <row r="3658" spans="1:17" x14ac:dyDescent="0.35">
      <c r="A3658">
        <v>3656</v>
      </c>
      <c r="B3658" t="s">
        <v>3653</v>
      </c>
      <c r="C3658" t="s">
        <v>7766</v>
      </c>
      <c r="D3658" s="6">
        <v>5000</v>
      </c>
      <c r="E3658" s="6">
        <v>5291</v>
      </c>
      <c r="F3658" t="s">
        <v>8219</v>
      </c>
      <c r="G3658" t="s">
        <v>8240</v>
      </c>
      <c r="H3658" t="s">
        <v>8257</v>
      </c>
      <c r="I3658" s="7">
        <v>1485989940</v>
      </c>
      <c r="J3658" s="7">
        <v>1483393836</v>
      </c>
      <c r="K3658" t="b">
        <v>0</v>
      </c>
      <c r="L3658">
        <v>46</v>
      </c>
      <c r="M3658" t="b">
        <v>1</v>
      </c>
      <c r="N3658" s="7" t="s">
        <v>8320</v>
      </c>
      <c r="O3658" s="7" t="s">
        <v>8321</v>
      </c>
      <c r="P3658">
        <v>106</v>
      </c>
      <c r="Q3658" s="6">
        <f>E3658/Table1_2[[#This Row],[backers_count]]</f>
        <v>115.02173913043478</v>
      </c>
    </row>
    <row r="3659" spans="1:17" x14ac:dyDescent="0.35">
      <c r="A3659">
        <v>3657</v>
      </c>
      <c r="B3659" t="s">
        <v>3654</v>
      </c>
      <c r="C3659" t="s">
        <v>7767</v>
      </c>
      <c r="D3659" s="6">
        <v>2000</v>
      </c>
      <c r="E3659" s="6">
        <v>2215</v>
      </c>
      <c r="F3659" t="s">
        <v>8219</v>
      </c>
      <c r="G3659" t="s">
        <v>8232</v>
      </c>
      <c r="H3659" t="s">
        <v>8253</v>
      </c>
      <c r="I3659" s="7">
        <v>1464817320</v>
      </c>
      <c r="J3659" s="7">
        <v>1462806419</v>
      </c>
      <c r="K3659" t="b">
        <v>0</v>
      </c>
      <c r="L3659">
        <v>20</v>
      </c>
      <c r="M3659" t="b">
        <v>1</v>
      </c>
      <c r="N3659" s="7" t="s">
        <v>8320</v>
      </c>
      <c r="O3659" s="7" t="s">
        <v>8321</v>
      </c>
      <c r="P3659">
        <v>111</v>
      </c>
      <c r="Q3659" s="6">
        <f>E3659/Table1_2[[#This Row],[backers_count]]</f>
        <v>110.75</v>
      </c>
    </row>
    <row r="3660" spans="1:17" x14ac:dyDescent="0.35">
      <c r="A3660">
        <v>3658</v>
      </c>
      <c r="B3660" t="s">
        <v>3655</v>
      </c>
      <c r="C3660" t="s">
        <v>7768</v>
      </c>
      <c r="D3660" s="6">
        <v>1500</v>
      </c>
      <c r="E3660" s="6">
        <v>1510</v>
      </c>
      <c r="F3660" t="s">
        <v>8219</v>
      </c>
      <c r="G3660" t="s">
        <v>8224</v>
      </c>
      <c r="H3660" t="s">
        <v>8246</v>
      </c>
      <c r="I3660" s="7">
        <v>1404273540</v>
      </c>
      <c r="J3660" s="7">
        <v>1400272580</v>
      </c>
      <c r="K3660" t="b">
        <v>0</v>
      </c>
      <c r="L3660">
        <v>20</v>
      </c>
      <c r="M3660" t="b">
        <v>1</v>
      </c>
      <c r="N3660" s="7" t="s">
        <v>8320</v>
      </c>
      <c r="O3660" s="7" t="s">
        <v>8321</v>
      </c>
      <c r="P3660">
        <v>101</v>
      </c>
      <c r="Q3660" s="6">
        <f>E3660/Table1_2[[#This Row],[backers_count]]</f>
        <v>75.5</v>
      </c>
    </row>
    <row r="3661" spans="1:17" x14ac:dyDescent="0.35">
      <c r="A3661">
        <v>3659</v>
      </c>
      <c r="B3661" t="s">
        <v>3656</v>
      </c>
      <c r="C3661" t="s">
        <v>7769</v>
      </c>
      <c r="D3661" s="6">
        <v>3000</v>
      </c>
      <c r="E3661" s="6">
        <v>3061</v>
      </c>
      <c r="F3661" t="s">
        <v>8219</v>
      </c>
      <c r="G3661" t="s">
        <v>8224</v>
      </c>
      <c r="H3661" t="s">
        <v>8246</v>
      </c>
      <c r="I3661" s="7">
        <v>1426775940</v>
      </c>
      <c r="J3661" s="7">
        <v>1424414350</v>
      </c>
      <c r="K3661" t="b">
        <v>0</v>
      </c>
      <c r="L3661">
        <v>13</v>
      </c>
      <c r="M3661" t="b">
        <v>1</v>
      </c>
      <c r="N3661" s="7" t="s">
        <v>8320</v>
      </c>
      <c r="O3661" s="7" t="s">
        <v>8321</v>
      </c>
      <c r="P3661">
        <v>103</v>
      </c>
      <c r="Q3661" s="6">
        <f>E3661/Table1_2[[#This Row],[backers_count]]</f>
        <v>235.46153846153845</v>
      </c>
    </row>
    <row r="3662" spans="1:17" x14ac:dyDescent="0.35">
      <c r="A3662">
        <v>3660</v>
      </c>
      <c r="B3662" t="s">
        <v>3657</v>
      </c>
      <c r="C3662" t="s">
        <v>7770</v>
      </c>
      <c r="D3662" s="6">
        <v>250</v>
      </c>
      <c r="E3662" s="6">
        <v>250</v>
      </c>
      <c r="F3662" t="s">
        <v>8219</v>
      </c>
      <c r="G3662" t="s">
        <v>8225</v>
      </c>
      <c r="H3662" t="s">
        <v>8247</v>
      </c>
      <c r="I3662" s="7">
        <v>1419368925</v>
      </c>
      <c r="J3662" s="7">
        <v>1417208925</v>
      </c>
      <c r="K3662" t="b">
        <v>0</v>
      </c>
      <c r="L3662">
        <v>22</v>
      </c>
      <c r="M3662" t="b">
        <v>1</v>
      </c>
      <c r="N3662" s="7" t="s">
        <v>8320</v>
      </c>
      <c r="O3662" s="7" t="s">
        <v>8321</v>
      </c>
      <c r="P3662">
        <v>100</v>
      </c>
      <c r="Q3662" s="6">
        <f>E3662/Table1_2[[#This Row],[backers_count]]</f>
        <v>11.363636363636363</v>
      </c>
    </row>
    <row r="3663" spans="1:17" x14ac:dyDescent="0.35">
      <c r="A3663">
        <v>3661</v>
      </c>
      <c r="B3663" t="s">
        <v>3658</v>
      </c>
      <c r="C3663" t="s">
        <v>7771</v>
      </c>
      <c r="D3663" s="6">
        <v>3000</v>
      </c>
      <c r="E3663" s="6">
        <v>3330</v>
      </c>
      <c r="F3663" t="s">
        <v>8219</v>
      </c>
      <c r="G3663" t="s">
        <v>8224</v>
      </c>
      <c r="H3663" t="s">
        <v>8246</v>
      </c>
      <c r="I3663" s="7">
        <v>1460260800</v>
      </c>
      <c r="J3663" s="7">
        <v>1458336672</v>
      </c>
      <c r="K3663" t="b">
        <v>0</v>
      </c>
      <c r="L3663">
        <v>36</v>
      </c>
      <c r="M3663" t="b">
        <v>1</v>
      </c>
      <c r="N3663" s="7" t="s">
        <v>8320</v>
      </c>
      <c r="O3663" s="7" t="s">
        <v>8321</v>
      </c>
      <c r="P3663">
        <v>112</v>
      </c>
      <c r="Q3663" s="6">
        <f>E3663/Table1_2[[#This Row],[backers_count]]</f>
        <v>92.5</v>
      </c>
    </row>
    <row r="3664" spans="1:17" x14ac:dyDescent="0.35">
      <c r="A3664">
        <v>3662</v>
      </c>
      <c r="B3664" t="s">
        <v>3659</v>
      </c>
      <c r="C3664" t="s">
        <v>7772</v>
      </c>
      <c r="D3664" s="6">
        <v>8000</v>
      </c>
      <c r="E3664" s="6">
        <v>8114</v>
      </c>
      <c r="F3664" t="s">
        <v>8219</v>
      </c>
      <c r="G3664" t="s">
        <v>8229</v>
      </c>
      <c r="H3664" t="s">
        <v>8251</v>
      </c>
      <c r="I3664" s="7">
        <v>1427775414</v>
      </c>
      <c r="J3664" s="7">
        <v>1425187014</v>
      </c>
      <c r="K3664" t="b">
        <v>0</v>
      </c>
      <c r="L3664">
        <v>40</v>
      </c>
      <c r="M3664" t="b">
        <v>1</v>
      </c>
      <c r="N3664" s="7" t="s">
        <v>8320</v>
      </c>
      <c r="O3664" s="7" t="s">
        <v>8321</v>
      </c>
      <c r="P3664">
        <v>102</v>
      </c>
      <c r="Q3664" s="6">
        <f>E3664/Table1_2[[#This Row],[backers_count]]</f>
        <v>202.85</v>
      </c>
    </row>
    <row r="3665" spans="1:17" x14ac:dyDescent="0.35">
      <c r="A3665">
        <v>3663</v>
      </c>
      <c r="B3665" t="s">
        <v>3660</v>
      </c>
      <c r="C3665" t="s">
        <v>7773</v>
      </c>
      <c r="D3665" s="6">
        <v>225</v>
      </c>
      <c r="E3665" s="6">
        <v>234</v>
      </c>
      <c r="F3665" t="s">
        <v>8219</v>
      </c>
      <c r="G3665" t="s">
        <v>8225</v>
      </c>
      <c r="H3665" t="s">
        <v>8247</v>
      </c>
      <c r="I3665" s="7">
        <v>1482321030</v>
      </c>
      <c r="J3665" s="7">
        <v>1477133430</v>
      </c>
      <c r="K3665" t="b">
        <v>0</v>
      </c>
      <c r="L3665">
        <v>9</v>
      </c>
      <c r="M3665" t="b">
        <v>1</v>
      </c>
      <c r="N3665" s="7" t="s">
        <v>8320</v>
      </c>
      <c r="O3665" s="7" t="s">
        <v>8321</v>
      </c>
      <c r="P3665">
        <v>104</v>
      </c>
      <c r="Q3665" s="6">
        <f>E3665/Table1_2[[#This Row],[backers_count]]</f>
        <v>26</v>
      </c>
    </row>
    <row r="3666" spans="1:17" x14ac:dyDescent="0.35">
      <c r="A3666">
        <v>3664</v>
      </c>
      <c r="B3666" t="s">
        <v>3661</v>
      </c>
      <c r="C3666" t="s">
        <v>7774</v>
      </c>
      <c r="D3666" s="6">
        <v>800</v>
      </c>
      <c r="E3666" s="6">
        <v>875</v>
      </c>
      <c r="F3666" t="s">
        <v>8219</v>
      </c>
      <c r="G3666" t="s">
        <v>8224</v>
      </c>
      <c r="H3666" t="s">
        <v>8246</v>
      </c>
      <c r="I3666" s="7">
        <v>1466056689</v>
      </c>
      <c r="J3666" s="7">
        <v>1464847089</v>
      </c>
      <c r="K3666" t="b">
        <v>0</v>
      </c>
      <c r="L3666">
        <v>19</v>
      </c>
      <c r="M3666" t="b">
        <v>1</v>
      </c>
      <c r="N3666" s="7" t="s">
        <v>8320</v>
      </c>
      <c r="O3666" s="7" t="s">
        <v>8321</v>
      </c>
      <c r="P3666">
        <v>110</v>
      </c>
      <c r="Q3666" s="6">
        <f>E3666/Table1_2[[#This Row],[backers_count]]</f>
        <v>46.05263157894737</v>
      </c>
    </row>
    <row r="3667" spans="1:17" x14ac:dyDescent="0.35">
      <c r="A3667">
        <v>3665</v>
      </c>
      <c r="B3667" t="s">
        <v>3662</v>
      </c>
      <c r="C3667" t="s">
        <v>7775</v>
      </c>
      <c r="D3667" s="6">
        <v>620</v>
      </c>
      <c r="E3667" s="6">
        <v>714</v>
      </c>
      <c r="F3667" t="s">
        <v>8219</v>
      </c>
      <c r="G3667" t="s">
        <v>8230</v>
      </c>
      <c r="H3667" t="s">
        <v>8249</v>
      </c>
      <c r="I3667" s="7">
        <v>1446062040</v>
      </c>
      <c r="J3667" s="7">
        <v>1445109822</v>
      </c>
      <c r="K3667" t="b">
        <v>0</v>
      </c>
      <c r="L3667">
        <v>14</v>
      </c>
      <c r="M3667" t="b">
        <v>1</v>
      </c>
      <c r="N3667" s="7" t="s">
        <v>8320</v>
      </c>
      <c r="O3667" s="7" t="s">
        <v>8321</v>
      </c>
      <c r="P3667">
        <v>116</v>
      </c>
      <c r="Q3667" s="6">
        <f>E3667/Table1_2[[#This Row],[backers_count]]</f>
        <v>51</v>
      </c>
    </row>
    <row r="3668" spans="1:17" x14ac:dyDescent="0.35">
      <c r="A3668">
        <v>3666</v>
      </c>
      <c r="B3668" t="s">
        <v>3663</v>
      </c>
      <c r="C3668" t="s">
        <v>7776</v>
      </c>
      <c r="D3668" s="6">
        <v>1200</v>
      </c>
      <c r="E3668" s="6">
        <v>1200</v>
      </c>
      <c r="F3668" t="s">
        <v>8219</v>
      </c>
      <c r="G3668" t="s">
        <v>8224</v>
      </c>
      <c r="H3668" t="s">
        <v>8246</v>
      </c>
      <c r="I3668" s="7">
        <v>1406185200</v>
      </c>
      <c r="J3668" s="7">
        <v>1404337382</v>
      </c>
      <c r="K3668" t="b">
        <v>0</v>
      </c>
      <c r="L3668">
        <v>38</v>
      </c>
      <c r="M3668" t="b">
        <v>1</v>
      </c>
      <c r="N3668" s="7" t="s">
        <v>8320</v>
      </c>
      <c r="O3668" s="7" t="s">
        <v>8321</v>
      </c>
      <c r="P3668">
        <v>100</v>
      </c>
      <c r="Q3668" s="6">
        <f>E3668/Table1_2[[#This Row],[backers_count]]</f>
        <v>31.578947368421051</v>
      </c>
    </row>
    <row r="3669" spans="1:17" x14ac:dyDescent="0.35">
      <c r="A3669">
        <v>3667</v>
      </c>
      <c r="B3669" t="s">
        <v>3664</v>
      </c>
      <c r="C3669" t="s">
        <v>7777</v>
      </c>
      <c r="D3669" s="6">
        <v>3000</v>
      </c>
      <c r="E3669" s="6">
        <v>3095.11</v>
      </c>
      <c r="F3669" t="s">
        <v>8219</v>
      </c>
      <c r="G3669" t="s">
        <v>8225</v>
      </c>
      <c r="H3669" t="s">
        <v>8247</v>
      </c>
      <c r="I3669" s="7">
        <v>1437261419</v>
      </c>
      <c r="J3669" s="7">
        <v>1434669419</v>
      </c>
      <c r="K3669" t="b">
        <v>0</v>
      </c>
      <c r="L3669">
        <v>58</v>
      </c>
      <c r="M3669" t="b">
        <v>1</v>
      </c>
      <c r="N3669" s="7" t="s">
        <v>8320</v>
      </c>
      <c r="O3669" s="7" t="s">
        <v>8321</v>
      </c>
      <c r="P3669">
        <v>104</v>
      </c>
      <c r="Q3669" s="6">
        <f>E3669/Table1_2[[#This Row],[backers_count]]</f>
        <v>53.363965517241382</v>
      </c>
    </row>
    <row r="3670" spans="1:17" x14ac:dyDescent="0.35">
      <c r="A3670">
        <v>3668</v>
      </c>
      <c r="B3670" t="s">
        <v>3665</v>
      </c>
      <c r="C3670" t="s">
        <v>7778</v>
      </c>
      <c r="D3670" s="6">
        <v>1000</v>
      </c>
      <c r="E3670" s="6">
        <v>1035</v>
      </c>
      <c r="F3670" t="s">
        <v>8219</v>
      </c>
      <c r="G3670" t="s">
        <v>8224</v>
      </c>
      <c r="H3670" t="s">
        <v>8246</v>
      </c>
      <c r="I3670" s="7">
        <v>1437676380</v>
      </c>
      <c r="J3670" s="7">
        <v>1435670452</v>
      </c>
      <c r="K3670" t="b">
        <v>0</v>
      </c>
      <c r="L3670">
        <v>28</v>
      </c>
      <c r="M3670" t="b">
        <v>1</v>
      </c>
      <c r="N3670" s="7" t="s">
        <v>8320</v>
      </c>
      <c r="O3670" s="7" t="s">
        <v>8321</v>
      </c>
      <c r="P3670">
        <v>104</v>
      </c>
      <c r="Q3670" s="6">
        <f>E3670/Table1_2[[#This Row],[backers_count]]</f>
        <v>36.964285714285715</v>
      </c>
    </row>
    <row r="3671" spans="1:17" x14ac:dyDescent="0.35">
      <c r="A3671">
        <v>3669</v>
      </c>
      <c r="B3671" t="s">
        <v>3666</v>
      </c>
      <c r="C3671" t="s">
        <v>7779</v>
      </c>
      <c r="D3671" s="6">
        <v>1000</v>
      </c>
      <c r="E3671" s="6">
        <v>1382</v>
      </c>
      <c r="F3671" t="s">
        <v>8219</v>
      </c>
      <c r="G3671" t="s">
        <v>8225</v>
      </c>
      <c r="H3671" t="s">
        <v>8247</v>
      </c>
      <c r="I3671" s="7">
        <v>1434039137</v>
      </c>
      <c r="J3671" s="7">
        <v>1431447137</v>
      </c>
      <c r="K3671" t="b">
        <v>0</v>
      </c>
      <c r="L3671">
        <v>17</v>
      </c>
      <c r="M3671" t="b">
        <v>1</v>
      </c>
      <c r="N3671" s="7" t="s">
        <v>8320</v>
      </c>
      <c r="O3671" s="7" t="s">
        <v>8321</v>
      </c>
      <c r="P3671">
        <v>139</v>
      </c>
      <c r="Q3671" s="6">
        <f>E3671/Table1_2[[#This Row],[backers_count]]</f>
        <v>81.294117647058826</v>
      </c>
    </row>
    <row r="3672" spans="1:17" x14ac:dyDescent="0.35">
      <c r="A3672">
        <v>3670</v>
      </c>
      <c r="B3672" t="s">
        <v>3667</v>
      </c>
      <c r="C3672" t="s">
        <v>7780</v>
      </c>
      <c r="D3672" s="6">
        <v>220</v>
      </c>
      <c r="E3672" s="6">
        <v>241</v>
      </c>
      <c r="F3672" t="s">
        <v>8219</v>
      </c>
      <c r="G3672" t="s">
        <v>8225</v>
      </c>
      <c r="H3672" t="s">
        <v>8247</v>
      </c>
      <c r="I3672" s="7">
        <v>1433113200</v>
      </c>
      <c r="J3672" s="7">
        <v>1431951611</v>
      </c>
      <c r="K3672" t="b">
        <v>0</v>
      </c>
      <c r="L3672">
        <v>12</v>
      </c>
      <c r="M3672" t="b">
        <v>1</v>
      </c>
      <c r="N3672" s="7" t="s">
        <v>8320</v>
      </c>
      <c r="O3672" s="7" t="s">
        <v>8321</v>
      </c>
      <c r="P3672">
        <v>110</v>
      </c>
      <c r="Q3672" s="6">
        <f>E3672/Table1_2[[#This Row],[backers_count]]</f>
        <v>20.083333333333332</v>
      </c>
    </row>
    <row r="3673" spans="1:17" x14ac:dyDescent="0.35">
      <c r="A3673">
        <v>3671</v>
      </c>
      <c r="B3673" t="s">
        <v>3668</v>
      </c>
      <c r="C3673" t="s">
        <v>7781</v>
      </c>
      <c r="D3673" s="6">
        <v>3500</v>
      </c>
      <c r="E3673" s="6">
        <v>3530</v>
      </c>
      <c r="F3673" t="s">
        <v>8219</v>
      </c>
      <c r="G3673" t="s">
        <v>8224</v>
      </c>
      <c r="H3673" t="s">
        <v>8246</v>
      </c>
      <c r="I3673" s="7">
        <v>1405915140</v>
      </c>
      <c r="J3673" s="7">
        <v>1404140667</v>
      </c>
      <c r="K3673" t="b">
        <v>0</v>
      </c>
      <c r="L3673">
        <v>40</v>
      </c>
      <c r="M3673" t="b">
        <v>1</v>
      </c>
      <c r="N3673" s="7" t="s">
        <v>8320</v>
      </c>
      <c r="O3673" s="7" t="s">
        <v>8321</v>
      </c>
      <c r="P3673">
        <v>101</v>
      </c>
      <c r="Q3673" s="6">
        <f>E3673/Table1_2[[#This Row],[backers_count]]</f>
        <v>88.25</v>
      </c>
    </row>
    <row r="3674" spans="1:17" x14ac:dyDescent="0.35">
      <c r="A3674">
        <v>3672</v>
      </c>
      <c r="B3674" t="s">
        <v>3669</v>
      </c>
      <c r="C3674" t="s">
        <v>7782</v>
      </c>
      <c r="D3674" s="6">
        <v>3000</v>
      </c>
      <c r="E3674" s="6">
        <v>3046</v>
      </c>
      <c r="F3674" t="s">
        <v>8219</v>
      </c>
      <c r="G3674" t="s">
        <v>8225</v>
      </c>
      <c r="H3674" t="s">
        <v>8247</v>
      </c>
      <c r="I3674" s="7">
        <v>1411771384</v>
      </c>
      <c r="J3674" s="7">
        <v>1409179384</v>
      </c>
      <c r="K3674" t="b">
        <v>0</v>
      </c>
      <c r="L3674">
        <v>57</v>
      </c>
      <c r="M3674" t="b">
        <v>1</v>
      </c>
      <c r="N3674" s="7" t="s">
        <v>8320</v>
      </c>
      <c r="O3674" s="7" t="s">
        <v>8321</v>
      </c>
      <c r="P3674">
        <v>102</v>
      </c>
      <c r="Q3674" s="6">
        <f>E3674/Table1_2[[#This Row],[backers_count]]</f>
        <v>53.438596491228068</v>
      </c>
    </row>
    <row r="3675" spans="1:17" x14ac:dyDescent="0.35">
      <c r="A3675">
        <v>3673</v>
      </c>
      <c r="B3675" t="s">
        <v>3670</v>
      </c>
      <c r="C3675" t="s">
        <v>7783</v>
      </c>
      <c r="D3675" s="6">
        <v>4000</v>
      </c>
      <c r="E3675" s="6">
        <v>4545</v>
      </c>
      <c r="F3675" t="s">
        <v>8219</v>
      </c>
      <c r="G3675" t="s">
        <v>8225</v>
      </c>
      <c r="H3675" t="s">
        <v>8247</v>
      </c>
      <c r="I3675" s="7">
        <v>1415191920</v>
      </c>
      <c r="J3675" s="7">
        <v>1412233497</v>
      </c>
      <c r="K3675" t="b">
        <v>0</v>
      </c>
      <c r="L3675">
        <v>114</v>
      </c>
      <c r="M3675" t="b">
        <v>1</v>
      </c>
      <c r="N3675" s="7" t="s">
        <v>8320</v>
      </c>
      <c r="O3675" s="7" t="s">
        <v>8321</v>
      </c>
      <c r="P3675">
        <v>114</v>
      </c>
      <c r="Q3675" s="6">
        <f>E3675/Table1_2[[#This Row],[backers_count]]</f>
        <v>39.868421052631582</v>
      </c>
    </row>
    <row r="3676" spans="1:17" x14ac:dyDescent="0.35">
      <c r="A3676">
        <v>3674</v>
      </c>
      <c r="B3676" t="s">
        <v>3671</v>
      </c>
      <c r="C3676" t="s">
        <v>7784</v>
      </c>
      <c r="D3676" s="6">
        <v>4500</v>
      </c>
      <c r="E3676" s="6">
        <v>4500</v>
      </c>
      <c r="F3676" t="s">
        <v>8219</v>
      </c>
      <c r="G3676" t="s">
        <v>8236</v>
      </c>
      <c r="H3676" t="s">
        <v>8249</v>
      </c>
      <c r="I3676" s="7">
        <v>1472936229</v>
      </c>
      <c r="J3676" s="7">
        <v>1467752229</v>
      </c>
      <c r="K3676" t="b">
        <v>0</v>
      </c>
      <c r="L3676">
        <v>31</v>
      </c>
      <c r="M3676" t="b">
        <v>1</v>
      </c>
      <c r="N3676" s="7" t="s">
        <v>8320</v>
      </c>
      <c r="O3676" s="7" t="s">
        <v>8321</v>
      </c>
      <c r="P3676">
        <v>100</v>
      </c>
      <c r="Q3676" s="6">
        <f>E3676/Table1_2[[#This Row],[backers_count]]</f>
        <v>145.16129032258064</v>
      </c>
    </row>
    <row r="3677" spans="1:17" x14ac:dyDescent="0.35">
      <c r="A3677">
        <v>3675</v>
      </c>
      <c r="B3677" t="s">
        <v>3672</v>
      </c>
      <c r="C3677" t="s">
        <v>7785</v>
      </c>
      <c r="D3677" s="6">
        <v>50</v>
      </c>
      <c r="E3677" s="6">
        <v>70</v>
      </c>
      <c r="F3677" t="s">
        <v>8219</v>
      </c>
      <c r="G3677" t="s">
        <v>8225</v>
      </c>
      <c r="H3677" t="s">
        <v>8247</v>
      </c>
      <c r="I3677" s="7">
        <v>1463353200</v>
      </c>
      <c r="J3677" s="7">
        <v>1462285182</v>
      </c>
      <c r="K3677" t="b">
        <v>0</v>
      </c>
      <c r="L3677">
        <v>3</v>
      </c>
      <c r="M3677" t="b">
        <v>1</v>
      </c>
      <c r="N3677" s="7" t="s">
        <v>8320</v>
      </c>
      <c r="O3677" s="7" t="s">
        <v>8321</v>
      </c>
      <c r="P3677">
        <v>140</v>
      </c>
      <c r="Q3677" s="6">
        <f>E3677/Table1_2[[#This Row],[backers_count]]</f>
        <v>23.333333333333332</v>
      </c>
    </row>
    <row r="3678" spans="1:17" x14ac:dyDescent="0.35">
      <c r="A3678">
        <v>3676</v>
      </c>
      <c r="B3678" t="s">
        <v>3673</v>
      </c>
      <c r="C3678" t="s">
        <v>7786</v>
      </c>
      <c r="D3678" s="6">
        <v>800</v>
      </c>
      <c r="E3678" s="6">
        <v>1030</v>
      </c>
      <c r="F3678" t="s">
        <v>8219</v>
      </c>
      <c r="G3678" t="s">
        <v>8224</v>
      </c>
      <c r="H3678" t="s">
        <v>8246</v>
      </c>
      <c r="I3678" s="7">
        <v>1410550484</v>
      </c>
      <c r="J3678" s="7">
        <v>1408995284</v>
      </c>
      <c r="K3678" t="b">
        <v>0</v>
      </c>
      <c r="L3678">
        <v>16</v>
      </c>
      <c r="M3678" t="b">
        <v>1</v>
      </c>
      <c r="N3678" s="7" t="s">
        <v>8320</v>
      </c>
      <c r="O3678" s="7" t="s">
        <v>8321</v>
      </c>
      <c r="P3678">
        <v>129</v>
      </c>
      <c r="Q3678" s="6">
        <f>E3678/Table1_2[[#This Row],[backers_count]]</f>
        <v>64.375</v>
      </c>
    </row>
    <row r="3679" spans="1:17" x14ac:dyDescent="0.35">
      <c r="A3679">
        <v>3677</v>
      </c>
      <c r="B3679" t="s">
        <v>3674</v>
      </c>
      <c r="C3679" t="s">
        <v>7787</v>
      </c>
      <c r="D3679" s="6">
        <v>12000</v>
      </c>
      <c r="E3679" s="6">
        <v>12348.5</v>
      </c>
      <c r="F3679" t="s">
        <v>8219</v>
      </c>
      <c r="G3679" t="s">
        <v>8224</v>
      </c>
      <c r="H3679" t="s">
        <v>8246</v>
      </c>
      <c r="I3679" s="7">
        <v>1404359940</v>
      </c>
      <c r="J3679" s="7">
        <v>1402580818</v>
      </c>
      <c r="K3679" t="b">
        <v>0</v>
      </c>
      <c r="L3679">
        <v>199</v>
      </c>
      <c r="M3679" t="b">
        <v>1</v>
      </c>
      <c r="N3679" s="7" t="s">
        <v>8320</v>
      </c>
      <c r="O3679" s="7" t="s">
        <v>8321</v>
      </c>
      <c r="P3679">
        <v>103</v>
      </c>
      <c r="Q3679" s="6">
        <f>E3679/Table1_2[[#This Row],[backers_count]]</f>
        <v>62.052763819095475</v>
      </c>
    </row>
    <row r="3680" spans="1:17" x14ac:dyDescent="0.35">
      <c r="A3680">
        <v>3678</v>
      </c>
      <c r="B3680" t="s">
        <v>3675</v>
      </c>
      <c r="C3680" t="s">
        <v>7788</v>
      </c>
      <c r="D3680" s="6">
        <v>2000</v>
      </c>
      <c r="E3680" s="6">
        <v>2050</v>
      </c>
      <c r="F3680" t="s">
        <v>8219</v>
      </c>
      <c r="G3680" t="s">
        <v>8225</v>
      </c>
      <c r="H3680" t="s">
        <v>8247</v>
      </c>
      <c r="I3680" s="7">
        <v>1433076298</v>
      </c>
      <c r="J3680" s="7">
        <v>1430052298</v>
      </c>
      <c r="K3680" t="b">
        <v>0</v>
      </c>
      <c r="L3680">
        <v>31</v>
      </c>
      <c r="M3680" t="b">
        <v>1</v>
      </c>
      <c r="N3680" s="7" t="s">
        <v>8320</v>
      </c>
      <c r="O3680" s="7" t="s">
        <v>8321</v>
      </c>
      <c r="P3680">
        <v>103</v>
      </c>
      <c r="Q3680" s="6">
        <f>E3680/Table1_2[[#This Row],[backers_count]]</f>
        <v>66.129032258064512</v>
      </c>
    </row>
    <row r="3681" spans="1:17" x14ac:dyDescent="0.35">
      <c r="A3681">
        <v>3679</v>
      </c>
      <c r="B3681" t="s">
        <v>3676</v>
      </c>
      <c r="C3681" t="s">
        <v>7789</v>
      </c>
      <c r="D3681" s="6">
        <v>2000</v>
      </c>
      <c r="E3681" s="6">
        <v>2202</v>
      </c>
      <c r="F3681" t="s">
        <v>8219</v>
      </c>
      <c r="G3681" t="s">
        <v>8224</v>
      </c>
      <c r="H3681" t="s">
        <v>8246</v>
      </c>
      <c r="I3681" s="7">
        <v>1404190740</v>
      </c>
      <c r="J3681" s="7">
        <v>1401214581</v>
      </c>
      <c r="K3681" t="b">
        <v>0</v>
      </c>
      <c r="L3681">
        <v>30</v>
      </c>
      <c r="M3681" t="b">
        <v>1</v>
      </c>
      <c r="N3681" s="7" t="s">
        <v>8320</v>
      </c>
      <c r="O3681" s="7" t="s">
        <v>8321</v>
      </c>
      <c r="P3681">
        <v>111</v>
      </c>
      <c r="Q3681" s="6">
        <f>E3681/Table1_2[[#This Row],[backers_count]]</f>
        <v>73.400000000000006</v>
      </c>
    </row>
    <row r="3682" spans="1:17" x14ac:dyDescent="0.35">
      <c r="A3682">
        <v>3680</v>
      </c>
      <c r="B3682" t="s">
        <v>3677</v>
      </c>
      <c r="C3682" t="s">
        <v>7790</v>
      </c>
      <c r="D3682" s="6">
        <v>3000</v>
      </c>
      <c r="E3682" s="6">
        <v>3383</v>
      </c>
      <c r="F3682" t="s">
        <v>8219</v>
      </c>
      <c r="G3682" t="s">
        <v>8224</v>
      </c>
      <c r="H3682" t="s">
        <v>8246</v>
      </c>
      <c r="I3682" s="7">
        <v>1475664834</v>
      </c>
      <c r="J3682" s="7">
        <v>1473850434</v>
      </c>
      <c r="K3682" t="b">
        <v>0</v>
      </c>
      <c r="L3682">
        <v>34</v>
      </c>
      <c r="M3682" t="b">
        <v>1</v>
      </c>
      <c r="N3682" s="7" t="s">
        <v>8320</v>
      </c>
      <c r="O3682" s="7" t="s">
        <v>8321</v>
      </c>
      <c r="P3682">
        <v>113</v>
      </c>
      <c r="Q3682" s="6">
        <f>E3682/Table1_2[[#This Row],[backers_count]]</f>
        <v>99.5</v>
      </c>
    </row>
    <row r="3683" spans="1:17" x14ac:dyDescent="0.35">
      <c r="A3683">
        <v>3681</v>
      </c>
      <c r="B3683" t="s">
        <v>3678</v>
      </c>
      <c r="C3683" t="s">
        <v>7791</v>
      </c>
      <c r="D3683" s="6">
        <v>1000</v>
      </c>
      <c r="E3683" s="6">
        <v>1119</v>
      </c>
      <c r="F3683" t="s">
        <v>8219</v>
      </c>
      <c r="G3683" t="s">
        <v>8224</v>
      </c>
      <c r="H3683" t="s">
        <v>8246</v>
      </c>
      <c r="I3683" s="7">
        <v>1452872290</v>
      </c>
      <c r="J3683" s="7">
        <v>1452008290</v>
      </c>
      <c r="K3683" t="b">
        <v>0</v>
      </c>
      <c r="L3683">
        <v>18</v>
      </c>
      <c r="M3683" t="b">
        <v>1</v>
      </c>
      <c r="N3683" s="7" t="s">
        <v>8320</v>
      </c>
      <c r="O3683" s="7" t="s">
        <v>8321</v>
      </c>
      <c r="P3683">
        <v>112</v>
      </c>
      <c r="Q3683" s="6">
        <f>E3683/Table1_2[[#This Row],[backers_count]]</f>
        <v>62.166666666666664</v>
      </c>
    </row>
    <row r="3684" spans="1:17" x14ac:dyDescent="0.35">
      <c r="A3684">
        <v>3682</v>
      </c>
      <c r="B3684" t="s">
        <v>3679</v>
      </c>
      <c r="C3684" t="s">
        <v>7792</v>
      </c>
      <c r="D3684" s="6">
        <v>3000</v>
      </c>
      <c r="E3684" s="6">
        <v>4176</v>
      </c>
      <c r="F3684" t="s">
        <v>8219</v>
      </c>
      <c r="G3684" t="s">
        <v>8224</v>
      </c>
      <c r="H3684" t="s">
        <v>8246</v>
      </c>
      <c r="I3684" s="7">
        <v>1402901940</v>
      </c>
      <c r="J3684" s="7">
        <v>1399998418</v>
      </c>
      <c r="K3684" t="b">
        <v>0</v>
      </c>
      <c r="L3684">
        <v>67</v>
      </c>
      <c r="M3684" t="b">
        <v>1</v>
      </c>
      <c r="N3684" s="7" t="s">
        <v>8320</v>
      </c>
      <c r="O3684" s="7" t="s">
        <v>8321</v>
      </c>
      <c r="P3684">
        <v>140</v>
      </c>
      <c r="Q3684" s="6">
        <f>E3684/Table1_2[[#This Row],[backers_count]]</f>
        <v>62.328358208955223</v>
      </c>
    </row>
    <row r="3685" spans="1:17" x14ac:dyDescent="0.35">
      <c r="A3685">
        <v>3683</v>
      </c>
      <c r="B3685" t="s">
        <v>3680</v>
      </c>
      <c r="C3685" t="s">
        <v>7793</v>
      </c>
      <c r="D3685" s="6">
        <v>3500</v>
      </c>
      <c r="E3685" s="6">
        <v>3880</v>
      </c>
      <c r="F3685" t="s">
        <v>8219</v>
      </c>
      <c r="G3685" t="s">
        <v>8224</v>
      </c>
      <c r="H3685" t="s">
        <v>8246</v>
      </c>
      <c r="I3685" s="7">
        <v>1476931696</v>
      </c>
      <c r="J3685" s="7">
        <v>1474339696</v>
      </c>
      <c r="K3685" t="b">
        <v>0</v>
      </c>
      <c r="L3685">
        <v>66</v>
      </c>
      <c r="M3685" t="b">
        <v>1</v>
      </c>
      <c r="N3685" s="7" t="s">
        <v>8320</v>
      </c>
      <c r="O3685" s="7" t="s">
        <v>8321</v>
      </c>
      <c r="P3685">
        <v>111</v>
      </c>
      <c r="Q3685" s="6">
        <f>E3685/Table1_2[[#This Row],[backers_count]]</f>
        <v>58.787878787878789</v>
      </c>
    </row>
    <row r="3686" spans="1:17" x14ac:dyDescent="0.35">
      <c r="A3686">
        <v>3684</v>
      </c>
      <c r="B3686" t="s">
        <v>3681</v>
      </c>
      <c r="C3686" t="s">
        <v>7794</v>
      </c>
      <c r="D3686" s="6">
        <v>750</v>
      </c>
      <c r="E3686" s="6">
        <v>1043</v>
      </c>
      <c r="F3686" t="s">
        <v>8219</v>
      </c>
      <c r="G3686" t="s">
        <v>8224</v>
      </c>
      <c r="H3686" t="s">
        <v>8246</v>
      </c>
      <c r="I3686" s="7">
        <v>1441167586</v>
      </c>
      <c r="J3686" s="7">
        <v>1438575586</v>
      </c>
      <c r="K3686" t="b">
        <v>0</v>
      </c>
      <c r="L3686">
        <v>23</v>
      </c>
      <c r="M3686" t="b">
        <v>1</v>
      </c>
      <c r="N3686" s="7" t="s">
        <v>8320</v>
      </c>
      <c r="O3686" s="7" t="s">
        <v>8321</v>
      </c>
      <c r="P3686">
        <v>140</v>
      </c>
      <c r="Q3686" s="6">
        <f>E3686/Table1_2[[#This Row],[backers_count]]</f>
        <v>45.347826086956523</v>
      </c>
    </row>
    <row r="3687" spans="1:17" x14ac:dyDescent="0.35">
      <c r="A3687">
        <v>3685</v>
      </c>
      <c r="B3687" t="s">
        <v>3682</v>
      </c>
      <c r="C3687" t="s">
        <v>7795</v>
      </c>
      <c r="D3687" s="6">
        <v>5000</v>
      </c>
      <c r="E3687" s="6">
        <v>5285</v>
      </c>
      <c r="F3687" t="s">
        <v>8219</v>
      </c>
      <c r="G3687" t="s">
        <v>8224</v>
      </c>
      <c r="H3687" t="s">
        <v>8246</v>
      </c>
      <c r="I3687" s="7">
        <v>1400533200</v>
      </c>
      <c r="J3687" s="7">
        <v>1398348859</v>
      </c>
      <c r="K3687" t="b">
        <v>0</v>
      </c>
      <c r="L3687">
        <v>126</v>
      </c>
      <c r="M3687" t="b">
        <v>1</v>
      </c>
      <c r="N3687" s="7" t="s">
        <v>8320</v>
      </c>
      <c r="O3687" s="7" t="s">
        <v>8321</v>
      </c>
      <c r="P3687">
        <v>106</v>
      </c>
      <c r="Q3687" s="6">
        <f>E3687/Table1_2[[#This Row],[backers_count]]</f>
        <v>41.944444444444443</v>
      </c>
    </row>
    <row r="3688" spans="1:17" x14ac:dyDescent="0.35">
      <c r="A3688">
        <v>3686</v>
      </c>
      <c r="B3688" t="s">
        <v>3683</v>
      </c>
      <c r="C3688" t="s">
        <v>7796</v>
      </c>
      <c r="D3688" s="6">
        <v>350</v>
      </c>
      <c r="E3688" s="6">
        <v>355</v>
      </c>
      <c r="F3688" t="s">
        <v>8219</v>
      </c>
      <c r="G3688" t="s">
        <v>8224</v>
      </c>
      <c r="H3688" t="s">
        <v>8246</v>
      </c>
      <c r="I3688" s="7">
        <v>1440820740</v>
      </c>
      <c r="J3688" s="7">
        <v>1439567660</v>
      </c>
      <c r="K3688" t="b">
        <v>0</v>
      </c>
      <c r="L3688">
        <v>6</v>
      </c>
      <c r="M3688" t="b">
        <v>1</v>
      </c>
      <c r="N3688" s="7" t="s">
        <v>8320</v>
      </c>
      <c r="O3688" s="7" t="s">
        <v>8321</v>
      </c>
      <c r="P3688">
        <v>102</v>
      </c>
      <c r="Q3688" s="6">
        <f>E3688/Table1_2[[#This Row],[backers_count]]</f>
        <v>59.166666666666664</v>
      </c>
    </row>
    <row r="3689" spans="1:17" x14ac:dyDescent="0.35">
      <c r="A3689">
        <v>3687</v>
      </c>
      <c r="B3689" t="s">
        <v>3684</v>
      </c>
      <c r="C3689" t="s">
        <v>7797</v>
      </c>
      <c r="D3689" s="6">
        <v>5000</v>
      </c>
      <c r="E3689" s="6">
        <v>5012.25</v>
      </c>
      <c r="F3689" t="s">
        <v>8219</v>
      </c>
      <c r="G3689" t="s">
        <v>8224</v>
      </c>
      <c r="H3689" t="s">
        <v>8246</v>
      </c>
      <c r="I3689" s="7">
        <v>1403846055</v>
      </c>
      <c r="J3689" s="7">
        <v>1401254055</v>
      </c>
      <c r="K3689" t="b">
        <v>0</v>
      </c>
      <c r="L3689">
        <v>25</v>
      </c>
      <c r="M3689" t="b">
        <v>1</v>
      </c>
      <c r="N3689" s="7" t="s">
        <v>8320</v>
      </c>
      <c r="O3689" s="7" t="s">
        <v>8321</v>
      </c>
      <c r="P3689">
        <v>101</v>
      </c>
      <c r="Q3689" s="6">
        <f>E3689/Table1_2[[#This Row],[backers_count]]</f>
        <v>200.49</v>
      </c>
    </row>
    <row r="3690" spans="1:17" x14ac:dyDescent="0.35">
      <c r="A3690">
        <v>3688</v>
      </c>
      <c r="B3690" t="s">
        <v>3685</v>
      </c>
      <c r="C3690" t="s">
        <v>7798</v>
      </c>
      <c r="D3690" s="6">
        <v>3000</v>
      </c>
      <c r="E3690" s="6">
        <v>3275</v>
      </c>
      <c r="F3690" t="s">
        <v>8219</v>
      </c>
      <c r="G3690" t="s">
        <v>8225</v>
      </c>
      <c r="H3690" t="s">
        <v>8247</v>
      </c>
      <c r="I3690" s="7">
        <v>1407524004</v>
      </c>
      <c r="J3690" s="7">
        <v>1404932004</v>
      </c>
      <c r="K3690" t="b">
        <v>0</v>
      </c>
      <c r="L3690">
        <v>39</v>
      </c>
      <c r="M3690" t="b">
        <v>1</v>
      </c>
      <c r="N3690" s="7" t="s">
        <v>8320</v>
      </c>
      <c r="O3690" s="7" t="s">
        <v>8321</v>
      </c>
      <c r="P3690">
        <v>110</v>
      </c>
      <c r="Q3690" s="6">
        <f>E3690/Table1_2[[#This Row],[backers_count]]</f>
        <v>83.974358974358978</v>
      </c>
    </row>
    <row r="3691" spans="1:17" x14ac:dyDescent="0.35">
      <c r="A3691">
        <v>3689</v>
      </c>
      <c r="B3691" t="s">
        <v>3686</v>
      </c>
      <c r="C3691" t="s">
        <v>7799</v>
      </c>
      <c r="D3691" s="6">
        <v>3000</v>
      </c>
      <c r="E3691" s="6">
        <v>3550</v>
      </c>
      <c r="F3691" t="s">
        <v>8219</v>
      </c>
      <c r="G3691" t="s">
        <v>8224</v>
      </c>
      <c r="H3691" t="s">
        <v>8246</v>
      </c>
      <c r="I3691" s="7">
        <v>1434925500</v>
      </c>
      <c r="J3691" s="7">
        <v>1432410639</v>
      </c>
      <c r="K3691" t="b">
        <v>0</v>
      </c>
      <c r="L3691">
        <v>62</v>
      </c>
      <c r="M3691" t="b">
        <v>1</v>
      </c>
      <c r="N3691" s="7" t="s">
        <v>8320</v>
      </c>
      <c r="O3691" s="7" t="s">
        <v>8321</v>
      </c>
      <c r="P3691">
        <v>119</v>
      </c>
      <c r="Q3691" s="6">
        <f>E3691/Table1_2[[#This Row],[backers_count]]</f>
        <v>57.258064516129032</v>
      </c>
    </row>
    <row r="3692" spans="1:17" x14ac:dyDescent="0.35">
      <c r="A3692">
        <v>3690</v>
      </c>
      <c r="B3692" t="s">
        <v>3687</v>
      </c>
      <c r="C3692" t="s">
        <v>7800</v>
      </c>
      <c r="D3692" s="6">
        <v>1500</v>
      </c>
      <c r="E3692" s="6">
        <v>1800</v>
      </c>
      <c r="F3692" t="s">
        <v>8219</v>
      </c>
      <c r="G3692" t="s">
        <v>8224</v>
      </c>
      <c r="H3692" t="s">
        <v>8246</v>
      </c>
      <c r="I3692" s="7">
        <v>1417101683</v>
      </c>
      <c r="J3692" s="7">
        <v>1414506083</v>
      </c>
      <c r="K3692" t="b">
        <v>0</v>
      </c>
      <c r="L3692">
        <v>31</v>
      </c>
      <c r="M3692" t="b">
        <v>1</v>
      </c>
      <c r="N3692" s="7" t="s">
        <v>8320</v>
      </c>
      <c r="O3692" s="7" t="s">
        <v>8321</v>
      </c>
      <c r="P3692">
        <v>120</v>
      </c>
      <c r="Q3692" s="6">
        <f>E3692/Table1_2[[#This Row],[backers_count]]</f>
        <v>58.064516129032256</v>
      </c>
    </row>
    <row r="3693" spans="1:17" x14ac:dyDescent="0.35">
      <c r="A3693">
        <v>3691</v>
      </c>
      <c r="B3693" t="s">
        <v>3688</v>
      </c>
      <c r="C3693" t="s">
        <v>7801</v>
      </c>
      <c r="D3693" s="6">
        <v>40000</v>
      </c>
      <c r="E3693" s="6">
        <v>51184</v>
      </c>
      <c r="F3693" t="s">
        <v>8219</v>
      </c>
      <c r="G3693" t="s">
        <v>8224</v>
      </c>
      <c r="H3693" t="s">
        <v>8246</v>
      </c>
      <c r="I3693" s="7">
        <v>1425272340</v>
      </c>
      <c r="J3693" s="7">
        <v>1421426929</v>
      </c>
      <c r="K3693" t="b">
        <v>0</v>
      </c>
      <c r="L3693">
        <v>274</v>
      </c>
      <c r="M3693" t="b">
        <v>1</v>
      </c>
      <c r="N3693" s="7" t="s">
        <v>8320</v>
      </c>
      <c r="O3693" s="7" t="s">
        <v>8321</v>
      </c>
      <c r="P3693">
        <v>128</v>
      </c>
      <c r="Q3693" s="6">
        <f>E3693/Table1_2[[#This Row],[backers_count]]</f>
        <v>186.80291970802921</v>
      </c>
    </row>
    <row r="3694" spans="1:17" x14ac:dyDescent="0.35">
      <c r="A3694">
        <v>3692</v>
      </c>
      <c r="B3694" t="s">
        <v>3689</v>
      </c>
      <c r="C3694" t="s">
        <v>7802</v>
      </c>
      <c r="D3694" s="6">
        <v>1000</v>
      </c>
      <c r="E3694" s="6">
        <v>1260</v>
      </c>
      <c r="F3694" t="s">
        <v>8219</v>
      </c>
      <c r="G3694" t="s">
        <v>8224</v>
      </c>
      <c r="H3694" t="s">
        <v>8246</v>
      </c>
      <c r="I3694" s="7">
        <v>1411084800</v>
      </c>
      <c r="J3694" s="7">
        <v>1410304179</v>
      </c>
      <c r="K3694" t="b">
        <v>0</v>
      </c>
      <c r="L3694">
        <v>17</v>
      </c>
      <c r="M3694" t="b">
        <v>1</v>
      </c>
      <c r="N3694" s="7" t="s">
        <v>8320</v>
      </c>
      <c r="O3694" s="7" t="s">
        <v>8321</v>
      </c>
      <c r="P3694">
        <v>126</v>
      </c>
      <c r="Q3694" s="6">
        <f>E3694/Table1_2[[#This Row],[backers_count]]</f>
        <v>74.117647058823536</v>
      </c>
    </row>
    <row r="3695" spans="1:17" x14ac:dyDescent="0.35">
      <c r="A3695">
        <v>3693</v>
      </c>
      <c r="B3695" t="s">
        <v>3690</v>
      </c>
      <c r="C3695" t="s">
        <v>7803</v>
      </c>
      <c r="D3695" s="6">
        <v>333</v>
      </c>
      <c r="E3695" s="6">
        <v>430</v>
      </c>
      <c r="F3695" t="s">
        <v>8219</v>
      </c>
      <c r="G3695" t="s">
        <v>8225</v>
      </c>
      <c r="H3695" t="s">
        <v>8247</v>
      </c>
      <c r="I3695" s="7">
        <v>1448922600</v>
      </c>
      <c r="J3695" s="7">
        <v>1446352529</v>
      </c>
      <c r="K3695" t="b">
        <v>0</v>
      </c>
      <c r="L3695">
        <v>14</v>
      </c>
      <c r="M3695" t="b">
        <v>1</v>
      </c>
      <c r="N3695" s="7" t="s">
        <v>8320</v>
      </c>
      <c r="O3695" s="7" t="s">
        <v>8321</v>
      </c>
      <c r="P3695">
        <v>130</v>
      </c>
      <c r="Q3695" s="6">
        <f>E3695/Table1_2[[#This Row],[backers_count]]</f>
        <v>30.714285714285715</v>
      </c>
    </row>
    <row r="3696" spans="1:17" x14ac:dyDescent="0.35">
      <c r="A3696">
        <v>3694</v>
      </c>
      <c r="B3696" t="s">
        <v>3691</v>
      </c>
      <c r="C3696" t="s">
        <v>7804</v>
      </c>
      <c r="D3696" s="6">
        <v>3500</v>
      </c>
      <c r="E3696" s="6">
        <v>3760</v>
      </c>
      <c r="F3696" t="s">
        <v>8219</v>
      </c>
      <c r="G3696" t="s">
        <v>8224</v>
      </c>
      <c r="H3696" t="s">
        <v>8246</v>
      </c>
      <c r="I3696" s="7">
        <v>1465178400</v>
      </c>
      <c r="J3696" s="7">
        <v>1461985967</v>
      </c>
      <c r="K3696" t="b">
        <v>0</v>
      </c>
      <c r="L3696">
        <v>60</v>
      </c>
      <c r="M3696" t="b">
        <v>1</v>
      </c>
      <c r="N3696" s="7" t="s">
        <v>8320</v>
      </c>
      <c r="O3696" s="7" t="s">
        <v>8321</v>
      </c>
      <c r="P3696">
        <v>108</v>
      </c>
      <c r="Q3696" s="6">
        <f>E3696/Table1_2[[#This Row],[backers_count]]</f>
        <v>62.666666666666664</v>
      </c>
    </row>
    <row r="3697" spans="1:17" x14ac:dyDescent="0.35">
      <c r="A3697">
        <v>3695</v>
      </c>
      <c r="B3697" t="s">
        <v>3692</v>
      </c>
      <c r="C3697" t="s">
        <v>7805</v>
      </c>
      <c r="D3697" s="6">
        <v>4000</v>
      </c>
      <c r="E3697" s="6">
        <v>4005</v>
      </c>
      <c r="F3697" t="s">
        <v>8219</v>
      </c>
      <c r="G3697" t="s">
        <v>8224</v>
      </c>
      <c r="H3697" t="s">
        <v>8246</v>
      </c>
      <c r="I3697" s="7">
        <v>1421009610</v>
      </c>
      <c r="J3697" s="7">
        <v>1419281610</v>
      </c>
      <c r="K3697" t="b">
        <v>0</v>
      </c>
      <c r="L3697">
        <v>33</v>
      </c>
      <c r="M3697" t="b">
        <v>1</v>
      </c>
      <c r="N3697" s="7" t="s">
        <v>8320</v>
      </c>
      <c r="O3697" s="7" t="s">
        <v>8321</v>
      </c>
      <c r="P3697">
        <v>101</v>
      </c>
      <c r="Q3697" s="6">
        <f>E3697/Table1_2[[#This Row],[backers_count]]</f>
        <v>121.36363636363636</v>
      </c>
    </row>
    <row r="3698" spans="1:17" x14ac:dyDescent="0.35">
      <c r="A3698">
        <v>3696</v>
      </c>
      <c r="B3698" t="s">
        <v>3693</v>
      </c>
      <c r="C3698" t="s">
        <v>7806</v>
      </c>
      <c r="D3698" s="6">
        <v>2000</v>
      </c>
      <c r="E3698" s="6">
        <v>3100</v>
      </c>
      <c r="F3698" t="s">
        <v>8219</v>
      </c>
      <c r="G3698" t="s">
        <v>8225</v>
      </c>
      <c r="H3698" t="s">
        <v>8247</v>
      </c>
      <c r="I3698" s="7">
        <v>1423838916</v>
      </c>
      <c r="J3698" s="7">
        <v>1418654916</v>
      </c>
      <c r="K3698" t="b">
        <v>0</v>
      </c>
      <c r="L3698">
        <v>78</v>
      </c>
      <c r="M3698" t="b">
        <v>1</v>
      </c>
      <c r="N3698" s="7" t="s">
        <v>8320</v>
      </c>
      <c r="O3698" s="7" t="s">
        <v>8321</v>
      </c>
      <c r="P3698">
        <v>155</v>
      </c>
      <c r="Q3698" s="6">
        <f>E3698/Table1_2[[#This Row],[backers_count]]</f>
        <v>39.743589743589745</v>
      </c>
    </row>
    <row r="3699" spans="1:17" x14ac:dyDescent="0.35">
      <c r="A3699">
        <v>3697</v>
      </c>
      <c r="B3699" t="s">
        <v>3694</v>
      </c>
      <c r="C3699" t="s">
        <v>7807</v>
      </c>
      <c r="D3699" s="6">
        <v>2000</v>
      </c>
      <c r="E3699" s="6">
        <v>2160</v>
      </c>
      <c r="F3699" t="s">
        <v>8219</v>
      </c>
      <c r="G3699" t="s">
        <v>8225</v>
      </c>
      <c r="H3699" t="s">
        <v>8247</v>
      </c>
      <c r="I3699" s="7">
        <v>1462878648</v>
      </c>
      <c r="J3699" s="7">
        <v>1461064248</v>
      </c>
      <c r="K3699" t="b">
        <v>0</v>
      </c>
      <c r="L3699">
        <v>30</v>
      </c>
      <c r="M3699" t="b">
        <v>1</v>
      </c>
      <c r="N3699" s="7" t="s">
        <v>8320</v>
      </c>
      <c r="O3699" s="7" t="s">
        <v>8321</v>
      </c>
      <c r="P3699">
        <v>108</v>
      </c>
      <c r="Q3699" s="6">
        <f>E3699/Table1_2[[#This Row],[backers_count]]</f>
        <v>72</v>
      </c>
    </row>
    <row r="3700" spans="1:17" x14ac:dyDescent="0.35">
      <c r="A3700">
        <v>3698</v>
      </c>
      <c r="B3700" t="s">
        <v>3695</v>
      </c>
      <c r="C3700" t="s">
        <v>7808</v>
      </c>
      <c r="D3700" s="6">
        <v>5000</v>
      </c>
      <c r="E3700" s="6">
        <v>5526</v>
      </c>
      <c r="F3700" t="s">
        <v>8219</v>
      </c>
      <c r="G3700" t="s">
        <v>8224</v>
      </c>
      <c r="H3700" t="s">
        <v>8246</v>
      </c>
      <c r="I3700" s="7">
        <v>1456946487</v>
      </c>
      <c r="J3700" s="7">
        <v>1454354487</v>
      </c>
      <c r="K3700" t="b">
        <v>0</v>
      </c>
      <c r="L3700">
        <v>136</v>
      </c>
      <c r="M3700" t="b">
        <v>1</v>
      </c>
      <c r="N3700" s="7" t="s">
        <v>8320</v>
      </c>
      <c r="O3700" s="7" t="s">
        <v>8321</v>
      </c>
      <c r="P3700">
        <v>111</v>
      </c>
      <c r="Q3700" s="6">
        <f>E3700/Table1_2[[#This Row],[backers_count]]</f>
        <v>40.632352941176471</v>
      </c>
    </row>
    <row r="3701" spans="1:17" x14ac:dyDescent="0.35">
      <c r="A3701">
        <v>3699</v>
      </c>
      <c r="B3701" t="s">
        <v>3696</v>
      </c>
      <c r="C3701" t="s">
        <v>7809</v>
      </c>
      <c r="D3701" s="6">
        <v>2500</v>
      </c>
      <c r="E3701" s="6">
        <v>2520</v>
      </c>
      <c r="F3701" t="s">
        <v>8219</v>
      </c>
      <c r="G3701" t="s">
        <v>8224</v>
      </c>
      <c r="H3701" t="s">
        <v>8246</v>
      </c>
      <c r="I3701" s="7">
        <v>1413383216</v>
      </c>
      <c r="J3701" s="7">
        <v>1410791216</v>
      </c>
      <c r="K3701" t="b">
        <v>0</v>
      </c>
      <c r="L3701">
        <v>40</v>
      </c>
      <c r="M3701" t="b">
        <v>1</v>
      </c>
      <c r="N3701" s="7" t="s">
        <v>8320</v>
      </c>
      <c r="O3701" s="7" t="s">
        <v>8321</v>
      </c>
      <c r="P3701">
        <v>101</v>
      </c>
      <c r="Q3701" s="6">
        <f>E3701/Table1_2[[#This Row],[backers_count]]</f>
        <v>63</v>
      </c>
    </row>
    <row r="3702" spans="1:17" x14ac:dyDescent="0.35">
      <c r="A3702">
        <v>3700</v>
      </c>
      <c r="B3702" t="s">
        <v>3697</v>
      </c>
      <c r="C3702" t="s">
        <v>7810</v>
      </c>
      <c r="D3702" s="6">
        <v>500</v>
      </c>
      <c r="E3702" s="6">
        <v>606</v>
      </c>
      <c r="F3702" t="s">
        <v>8219</v>
      </c>
      <c r="G3702" t="s">
        <v>8224</v>
      </c>
      <c r="H3702" t="s">
        <v>8246</v>
      </c>
      <c r="I3702" s="7">
        <v>1412092800</v>
      </c>
      <c r="J3702" s="7">
        <v>1409493800</v>
      </c>
      <c r="K3702" t="b">
        <v>0</v>
      </c>
      <c r="L3702">
        <v>18</v>
      </c>
      <c r="M3702" t="b">
        <v>1</v>
      </c>
      <c r="N3702" s="7" t="s">
        <v>8320</v>
      </c>
      <c r="O3702" s="7" t="s">
        <v>8321</v>
      </c>
      <c r="P3702">
        <v>122</v>
      </c>
      <c r="Q3702" s="6">
        <f>E3702/Table1_2[[#This Row],[backers_count]]</f>
        <v>33.666666666666664</v>
      </c>
    </row>
    <row r="3703" spans="1:17" x14ac:dyDescent="0.35">
      <c r="A3703">
        <v>3701</v>
      </c>
      <c r="B3703" t="s">
        <v>3698</v>
      </c>
      <c r="C3703" t="s">
        <v>7811</v>
      </c>
      <c r="D3703" s="6">
        <v>1500</v>
      </c>
      <c r="E3703" s="6">
        <v>1505</v>
      </c>
      <c r="F3703" t="s">
        <v>8219</v>
      </c>
      <c r="G3703" t="s">
        <v>8225</v>
      </c>
      <c r="H3703" t="s">
        <v>8247</v>
      </c>
      <c r="I3703" s="7">
        <v>1433422793</v>
      </c>
      <c r="J3703" s="7">
        <v>1430830793</v>
      </c>
      <c r="K3703" t="b">
        <v>0</v>
      </c>
      <c r="L3703">
        <v>39</v>
      </c>
      <c r="M3703" t="b">
        <v>1</v>
      </c>
      <c r="N3703" s="7" t="s">
        <v>8320</v>
      </c>
      <c r="O3703" s="7" t="s">
        <v>8321</v>
      </c>
      <c r="P3703">
        <v>101</v>
      </c>
      <c r="Q3703" s="6">
        <f>E3703/Table1_2[[#This Row],[backers_count]]</f>
        <v>38.589743589743591</v>
      </c>
    </row>
    <row r="3704" spans="1:17" x14ac:dyDescent="0.35">
      <c r="A3704">
        <v>3702</v>
      </c>
      <c r="B3704" t="s">
        <v>3699</v>
      </c>
      <c r="C3704" t="s">
        <v>7812</v>
      </c>
      <c r="D3704" s="6">
        <v>3000</v>
      </c>
      <c r="E3704" s="6">
        <v>3275</v>
      </c>
      <c r="F3704" t="s">
        <v>8219</v>
      </c>
      <c r="G3704" t="s">
        <v>8225</v>
      </c>
      <c r="H3704" t="s">
        <v>8247</v>
      </c>
      <c r="I3704" s="7">
        <v>1468191540</v>
      </c>
      <c r="J3704" s="7">
        <v>1464958484</v>
      </c>
      <c r="K3704" t="b">
        <v>0</v>
      </c>
      <c r="L3704">
        <v>21</v>
      </c>
      <c r="M3704" t="b">
        <v>1</v>
      </c>
      <c r="N3704" s="7" t="s">
        <v>8320</v>
      </c>
      <c r="O3704" s="7" t="s">
        <v>8321</v>
      </c>
      <c r="P3704">
        <v>110</v>
      </c>
      <c r="Q3704" s="6">
        <f>E3704/Table1_2[[#This Row],[backers_count]]</f>
        <v>155.95238095238096</v>
      </c>
    </row>
    <row r="3705" spans="1:17" x14ac:dyDescent="0.35">
      <c r="A3705">
        <v>3703</v>
      </c>
      <c r="B3705" t="s">
        <v>3700</v>
      </c>
      <c r="C3705" t="s">
        <v>7813</v>
      </c>
      <c r="D3705" s="6">
        <v>1050</v>
      </c>
      <c r="E3705" s="6">
        <v>1296</v>
      </c>
      <c r="F3705" t="s">
        <v>8219</v>
      </c>
      <c r="G3705" t="s">
        <v>8224</v>
      </c>
      <c r="H3705" t="s">
        <v>8246</v>
      </c>
      <c r="I3705" s="7">
        <v>1471071540</v>
      </c>
      <c r="J3705" s="7">
        <v>1467720388</v>
      </c>
      <c r="K3705" t="b">
        <v>0</v>
      </c>
      <c r="L3705">
        <v>30</v>
      </c>
      <c r="M3705" t="b">
        <v>1</v>
      </c>
      <c r="N3705" s="7" t="s">
        <v>8320</v>
      </c>
      <c r="O3705" s="7" t="s">
        <v>8321</v>
      </c>
      <c r="P3705">
        <v>124</v>
      </c>
      <c r="Q3705" s="6">
        <f>E3705/Table1_2[[#This Row],[backers_count]]</f>
        <v>43.2</v>
      </c>
    </row>
    <row r="3706" spans="1:17" x14ac:dyDescent="0.35">
      <c r="A3706">
        <v>3704</v>
      </c>
      <c r="B3706" t="s">
        <v>3701</v>
      </c>
      <c r="C3706" t="s">
        <v>7814</v>
      </c>
      <c r="D3706" s="6">
        <v>300</v>
      </c>
      <c r="E3706" s="6">
        <v>409.01</v>
      </c>
      <c r="F3706" t="s">
        <v>8219</v>
      </c>
      <c r="G3706" t="s">
        <v>8225</v>
      </c>
      <c r="H3706" t="s">
        <v>8247</v>
      </c>
      <c r="I3706" s="7">
        <v>1464712394</v>
      </c>
      <c r="J3706" s="7">
        <v>1459528394</v>
      </c>
      <c r="K3706" t="b">
        <v>0</v>
      </c>
      <c r="L3706">
        <v>27</v>
      </c>
      <c r="M3706" t="b">
        <v>1</v>
      </c>
      <c r="N3706" s="7" t="s">
        <v>8320</v>
      </c>
      <c r="O3706" s="7" t="s">
        <v>8321</v>
      </c>
      <c r="P3706">
        <v>137</v>
      </c>
      <c r="Q3706" s="6">
        <f>E3706/Table1_2[[#This Row],[backers_count]]</f>
        <v>15.148518518518518</v>
      </c>
    </row>
    <row r="3707" spans="1:17" x14ac:dyDescent="0.35">
      <c r="A3707">
        <v>3705</v>
      </c>
      <c r="B3707" t="s">
        <v>3702</v>
      </c>
      <c r="C3707" t="s">
        <v>7815</v>
      </c>
      <c r="D3707" s="6">
        <v>2827</v>
      </c>
      <c r="E3707" s="6">
        <v>2925</v>
      </c>
      <c r="F3707" t="s">
        <v>8219</v>
      </c>
      <c r="G3707" t="s">
        <v>8224</v>
      </c>
      <c r="H3707" t="s">
        <v>8246</v>
      </c>
      <c r="I3707" s="7">
        <v>1403546400</v>
      </c>
      <c r="J3707" s="7">
        <v>1401714114</v>
      </c>
      <c r="K3707" t="b">
        <v>0</v>
      </c>
      <c r="L3707">
        <v>35</v>
      </c>
      <c r="M3707" t="b">
        <v>1</v>
      </c>
      <c r="N3707" s="7" t="s">
        <v>8320</v>
      </c>
      <c r="O3707" s="7" t="s">
        <v>8321</v>
      </c>
      <c r="P3707">
        <v>104</v>
      </c>
      <c r="Q3707" s="6">
        <f>E3707/Table1_2[[#This Row],[backers_count]]</f>
        <v>83.571428571428569</v>
      </c>
    </row>
    <row r="3708" spans="1:17" x14ac:dyDescent="0.35">
      <c r="A3708">
        <v>3706</v>
      </c>
      <c r="B3708" t="s">
        <v>3703</v>
      </c>
      <c r="C3708" t="s">
        <v>7816</v>
      </c>
      <c r="D3708" s="6">
        <v>1500</v>
      </c>
      <c r="E3708" s="6">
        <v>1820</v>
      </c>
      <c r="F3708" t="s">
        <v>8219</v>
      </c>
      <c r="G3708" t="s">
        <v>8224</v>
      </c>
      <c r="H3708" t="s">
        <v>8246</v>
      </c>
      <c r="I3708" s="7">
        <v>1410558949</v>
      </c>
      <c r="J3708" s="7">
        <v>1409262949</v>
      </c>
      <c r="K3708" t="b">
        <v>0</v>
      </c>
      <c r="L3708">
        <v>13</v>
      </c>
      <c r="M3708" t="b">
        <v>1</v>
      </c>
      <c r="N3708" s="7" t="s">
        <v>8320</v>
      </c>
      <c r="O3708" s="7" t="s">
        <v>8321</v>
      </c>
      <c r="P3708">
        <v>122</v>
      </c>
      <c r="Q3708" s="6">
        <f>E3708/Table1_2[[#This Row],[backers_count]]</f>
        <v>140</v>
      </c>
    </row>
    <row r="3709" spans="1:17" x14ac:dyDescent="0.35">
      <c r="A3709">
        <v>3707</v>
      </c>
      <c r="B3709" t="s">
        <v>3704</v>
      </c>
      <c r="C3709" t="s">
        <v>7817</v>
      </c>
      <c r="D3709" s="6">
        <v>1000</v>
      </c>
      <c r="E3709" s="6">
        <v>1860</v>
      </c>
      <c r="F3709" t="s">
        <v>8219</v>
      </c>
      <c r="G3709" t="s">
        <v>8224</v>
      </c>
      <c r="H3709" t="s">
        <v>8246</v>
      </c>
      <c r="I3709" s="7">
        <v>1469165160</v>
      </c>
      <c r="J3709" s="7">
        <v>1467335378</v>
      </c>
      <c r="K3709" t="b">
        <v>0</v>
      </c>
      <c r="L3709">
        <v>23</v>
      </c>
      <c r="M3709" t="b">
        <v>1</v>
      </c>
      <c r="N3709" s="7" t="s">
        <v>8320</v>
      </c>
      <c r="O3709" s="7" t="s">
        <v>8321</v>
      </c>
      <c r="P3709">
        <v>186</v>
      </c>
      <c r="Q3709" s="6">
        <f>E3709/Table1_2[[#This Row],[backers_count]]</f>
        <v>80.869565217391298</v>
      </c>
    </row>
    <row r="3710" spans="1:17" x14ac:dyDescent="0.35">
      <c r="A3710">
        <v>3708</v>
      </c>
      <c r="B3710" t="s">
        <v>3705</v>
      </c>
      <c r="C3710" t="s">
        <v>7818</v>
      </c>
      <c r="D3710" s="6">
        <v>700</v>
      </c>
      <c r="E3710" s="6">
        <v>2100</v>
      </c>
      <c r="F3710" t="s">
        <v>8219</v>
      </c>
      <c r="G3710" t="s">
        <v>8224</v>
      </c>
      <c r="H3710" t="s">
        <v>8246</v>
      </c>
      <c r="I3710" s="7">
        <v>1404444286</v>
      </c>
      <c r="J3710" s="7">
        <v>1403234686</v>
      </c>
      <c r="K3710" t="b">
        <v>0</v>
      </c>
      <c r="L3710">
        <v>39</v>
      </c>
      <c r="M3710" t="b">
        <v>1</v>
      </c>
      <c r="N3710" s="7" t="s">
        <v>8320</v>
      </c>
      <c r="O3710" s="7" t="s">
        <v>8321</v>
      </c>
      <c r="P3710">
        <v>300</v>
      </c>
      <c r="Q3710" s="6">
        <f>E3710/Table1_2[[#This Row],[backers_count]]</f>
        <v>53.846153846153847</v>
      </c>
    </row>
    <row r="3711" spans="1:17" x14ac:dyDescent="0.35">
      <c r="A3711">
        <v>3709</v>
      </c>
      <c r="B3711" t="s">
        <v>3706</v>
      </c>
      <c r="C3711" t="s">
        <v>7819</v>
      </c>
      <c r="D3711" s="6">
        <v>1000</v>
      </c>
      <c r="E3711" s="6">
        <v>1082.5</v>
      </c>
      <c r="F3711" t="s">
        <v>8219</v>
      </c>
      <c r="G3711" t="s">
        <v>8225</v>
      </c>
      <c r="H3711" t="s">
        <v>8247</v>
      </c>
      <c r="I3711" s="7">
        <v>1403715546</v>
      </c>
      <c r="J3711" s="7">
        <v>1401123546</v>
      </c>
      <c r="K3711" t="b">
        <v>0</v>
      </c>
      <c r="L3711">
        <v>35</v>
      </c>
      <c r="M3711" t="b">
        <v>1</v>
      </c>
      <c r="N3711" s="7" t="s">
        <v>8320</v>
      </c>
      <c r="O3711" s="7" t="s">
        <v>8321</v>
      </c>
      <c r="P3711">
        <v>109</v>
      </c>
      <c r="Q3711" s="6">
        <f>E3711/Table1_2[[#This Row],[backers_count]]</f>
        <v>30.928571428571427</v>
      </c>
    </row>
    <row r="3712" spans="1:17" x14ac:dyDescent="0.35">
      <c r="A3712">
        <v>3710</v>
      </c>
      <c r="B3712" t="s">
        <v>3707</v>
      </c>
      <c r="C3712" t="s">
        <v>7820</v>
      </c>
      <c r="D3712" s="6">
        <v>1300</v>
      </c>
      <c r="E3712" s="6">
        <v>1835</v>
      </c>
      <c r="F3712" t="s">
        <v>8219</v>
      </c>
      <c r="G3712" t="s">
        <v>8224</v>
      </c>
      <c r="H3712" t="s">
        <v>8246</v>
      </c>
      <c r="I3712" s="7">
        <v>1428068988</v>
      </c>
      <c r="J3712" s="7">
        <v>1425908988</v>
      </c>
      <c r="K3712" t="b">
        <v>0</v>
      </c>
      <c r="L3712">
        <v>27</v>
      </c>
      <c r="M3712" t="b">
        <v>1</v>
      </c>
      <c r="N3712" s="7" t="s">
        <v>8320</v>
      </c>
      <c r="O3712" s="7" t="s">
        <v>8321</v>
      </c>
      <c r="P3712">
        <v>142</v>
      </c>
      <c r="Q3712" s="6">
        <f>E3712/Table1_2[[#This Row],[backers_count]]</f>
        <v>67.962962962962962</v>
      </c>
    </row>
    <row r="3713" spans="1:17" x14ac:dyDescent="0.35">
      <c r="A3713">
        <v>3711</v>
      </c>
      <c r="B3713" t="s">
        <v>3708</v>
      </c>
      <c r="C3713" t="s">
        <v>7821</v>
      </c>
      <c r="D3713" s="6">
        <v>500</v>
      </c>
      <c r="E3713" s="6">
        <v>570</v>
      </c>
      <c r="F3713" t="s">
        <v>8219</v>
      </c>
      <c r="G3713" t="s">
        <v>8224</v>
      </c>
      <c r="H3713" t="s">
        <v>8246</v>
      </c>
      <c r="I3713" s="7">
        <v>1402848000</v>
      </c>
      <c r="J3713" s="7">
        <v>1400606573</v>
      </c>
      <c r="K3713" t="b">
        <v>0</v>
      </c>
      <c r="L3713">
        <v>21</v>
      </c>
      <c r="M3713" t="b">
        <v>1</v>
      </c>
      <c r="N3713" s="7" t="s">
        <v>8320</v>
      </c>
      <c r="O3713" s="7" t="s">
        <v>8321</v>
      </c>
      <c r="P3713">
        <v>114</v>
      </c>
      <c r="Q3713" s="6">
        <f>E3713/Table1_2[[#This Row],[backers_count]]</f>
        <v>27.142857142857142</v>
      </c>
    </row>
    <row r="3714" spans="1:17" x14ac:dyDescent="0.35">
      <c r="A3714">
        <v>3712</v>
      </c>
      <c r="B3714" t="s">
        <v>3709</v>
      </c>
      <c r="C3714" t="s">
        <v>7822</v>
      </c>
      <c r="D3714" s="6">
        <v>7500</v>
      </c>
      <c r="E3714" s="6">
        <v>11530</v>
      </c>
      <c r="F3714" t="s">
        <v>8219</v>
      </c>
      <c r="G3714" t="s">
        <v>8224</v>
      </c>
      <c r="H3714" t="s">
        <v>8246</v>
      </c>
      <c r="I3714" s="7">
        <v>1433055540</v>
      </c>
      <c r="J3714" s="7">
        <v>1431230867</v>
      </c>
      <c r="K3714" t="b">
        <v>0</v>
      </c>
      <c r="L3714">
        <v>104</v>
      </c>
      <c r="M3714" t="b">
        <v>1</v>
      </c>
      <c r="N3714" s="7" t="s">
        <v>8320</v>
      </c>
      <c r="O3714" s="7" t="s">
        <v>8321</v>
      </c>
      <c r="P3714">
        <v>154</v>
      </c>
      <c r="Q3714" s="6">
        <f>E3714/Table1_2[[#This Row],[backers_count]]</f>
        <v>110.86538461538461</v>
      </c>
    </row>
    <row r="3715" spans="1:17" x14ac:dyDescent="0.35">
      <c r="A3715">
        <v>3713</v>
      </c>
      <c r="B3715" t="s">
        <v>3710</v>
      </c>
      <c r="C3715" t="s">
        <v>7823</v>
      </c>
      <c r="D3715" s="6">
        <v>2000</v>
      </c>
      <c r="E3715" s="6">
        <v>2030</v>
      </c>
      <c r="F3715" t="s">
        <v>8219</v>
      </c>
      <c r="G3715" t="s">
        <v>8224</v>
      </c>
      <c r="H3715" t="s">
        <v>8246</v>
      </c>
      <c r="I3715" s="7">
        <v>1465062166</v>
      </c>
      <c r="J3715" s="7">
        <v>1463334166</v>
      </c>
      <c r="K3715" t="b">
        <v>0</v>
      </c>
      <c r="L3715">
        <v>19</v>
      </c>
      <c r="M3715" t="b">
        <v>1</v>
      </c>
      <c r="N3715" s="7" t="s">
        <v>8320</v>
      </c>
      <c r="O3715" s="7" t="s">
        <v>8321</v>
      </c>
      <c r="P3715">
        <v>102</v>
      </c>
      <c r="Q3715" s="6">
        <f>E3715/Table1_2[[#This Row],[backers_count]]</f>
        <v>106.84210526315789</v>
      </c>
    </row>
    <row r="3716" spans="1:17" x14ac:dyDescent="0.35">
      <c r="A3716">
        <v>3714</v>
      </c>
      <c r="B3716" t="s">
        <v>3711</v>
      </c>
      <c r="C3716" t="s">
        <v>7824</v>
      </c>
      <c r="D3716" s="6">
        <v>10000</v>
      </c>
      <c r="E3716" s="6">
        <v>10235</v>
      </c>
      <c r="F3716" t="s">
        <v>8219</v>
      </c>
      <c r="G3716" t="s">
        <v>8224</v>
      </c>
      <c r="H3716" t="s">
        <v>8246</v>
      </c>
      <c r="I3716" s="7">
        <v>1432612740</v>
      </c>
      <c r="J3716" s="7">
        <v>1429881667</v>
      </c>
      <c r="K3716" t="b">
        <v>0</v>
      </c>
      <c r="L3716">
        <v>97</v>
      </c>
      <c r="M3716" t="b">
        <v>1</v>
      </c>
      <c r="N3716" s="7" t="s">
        <v>8320</v>
      </c>
      <c r="O3716" s="7" t="s">
        <v>8321</v>
      </c>
      <c r="P3716">
        <v>103</v>
      </c>
      <c r="Q3716" s="6">
        <f>E3716/Table1_2[[#This Row],[backers_count]]</f>
        <v>105.51546391752578</v>
      </c>
    </row>
    <row r="3717" spans="1:17" x14ac:dyDescent="0.35">
      <c r="A3717">
        <v>3715</v>
      </c>
      <c r="B3717" t="s">
        <v>3712</v>
      </c>
      <c r="C3717" t="s">
        <v>7825</v>
      </c>
      <c r="D3717" s="6">
        <v>3500</v>
      </c>
      <c r="E3717" s="6">
        <v>3590</v>
      </c>
      <c r="F3717" t="s">
        <v>8219</v>
      </c>
      <c r="G3717" t="s">
        <v>8225</v>
      </c>
      <c r="H3717" t="s">
        <v>8247</v>
      </c>
      <c r="I3717" s="7">
        <v>1427806320</v>
      </c>
      <c r="J3717" s="7">
        <v>1422834819</v>
      </c>
      <c r="K3717" t="b">
        <v>0</v>
      </c>
      <c r="L3717">
        <v>27</v>
      </c>
      <c r="M3717" t="b">
        <v>1</v>
      </c>
      <c r="N3717" s="7" t="s">
        <v>8320</v>
      </c>
      <c r="O3717" s="7" t="s">
        <v>8321</v>
      </c>
      <c r="P3717">
        <v>103</v>
      </c>
      <c r="Q3717" s="6">
        <f>E3717/Table1_2[[#This Row],[backers_count]]</f>
        <v>132.96296296296296</v>
      </c>
    </row>
    <row r="3718" spans="1:17" x14ac:dyDescent="0.35">
      <c r="A3718">
        <v>3716</v>
      </c>
      <c r="B3718" t="s">
        <v>3713</v>
      </c>
      <c r="C3718" t="s">
        <v>7826</v>
      </c>
      <c r="D3718" s="6">
        <v>800</v>
      </c>
      <c r="E3718" s="6">
        <v>1246</v>
      </c>
      <c r="F3718" t="s">
        <v>8219</v>
      </c>
      <c r="G3718" t="s">
        <v>8224</v>
      </c>
      <c r="H3718" t="s">
        <v>8246</v>
      </c>
      <c r="I3718" s="7">
        <v>1453411109</v>
      </c>
      <c r="J3718" s="7">
        <v>1450819109</v>
      </c>
      <c r="K3718" t="b">
        <v>0</v>
      </c>
      <c r="L3718">
        <v>24</v>
      </c>
      <c r="M3718" t="b">
        <v>1</v>
      </c>
      <c r="N3718" s="7" t="s">
        <v>8320</v>
      </c>
      <c r="O3718" s="7" t="s">
        <v>8321</v>
      </c>
      <c r="P3718">
        <v>156</v>
      </c>
      <c r="Q3718" s="6">
        <f>E3718/Table1_2[[#This Row],[backers_count]]</f>
        <v>51.916666666666664</v>
      </c>
    </row>
    <row r="3719" spans="1:17" x14ac:dyDescent="0.35">
      <c r="A3719">
        <v>3717</v>
      </c>
      <c r="B3719" t="s">
        <v>3714</v>
      </c>
      <c r="C3719" t="s">
        <v>7827</v>
      </c>
      <c r="D3719" s="6">
        <v>4000</v>
      </c>
      <c r="E3719" s="6">
        <v>4030</v>
      </c>
      <c r="F3719" t="s">
        <v>8219</v>
      </c>
      <c r="G3719" t="s">
        <v>8225</v>
      </c>
      <c r="H3719" t="s">
        <v>8247</v>
      </c>
      <c r="I3719" s="7">
        <v>1431204449</v>
      </c>
      <c r="J3719" s="7">
        <v>1428526049</v>
      </c>
      <c r="K3719" t="b">
        <v>0</v>
      </c>
      <c r="L3719">
        <v>13</v>
      </c>
      <c r="M3719" t="b">
        <v>1</v>
      </c>
      <c r="N3719" s="7" t="s">
        <v>8320</v>
      </c>
      <c r="O3719" s="7" t="s">
        <v>8321</v>
      </c>
      <c r="P3719">
        <v>101</v>
      </c>
      <c r="Q3719" s="6">
        <f>E3719/Table1_2[[#This Row],[backers_count]]</f>
        <v>310</v>
      </c>
    </row>
    <row r="3720" spans="1:17" x14ac:dyDescent="0.35">
      <c r="A3720">
        <v>3718</v>
      </c>
      <c r="B3720" t="s">
        <v>3715</v>
      </c>
      <c r="C3720" t="s">
        <v>7828</v>
      </c>
      <c r="D3720" s="6">
        <v>500</v>
      </c>
      <c r="E3720" s="6">
        <v>1197</v>
      </c>
      <c r="F3720" t="s">
        <v>8219</v>
      </c>
      <c r="G3720" t="s">
        <v>8225</v>
      </c>
      <c r="H3720" t="s">
        <v>8247</v>
      </c>
      <c r="I3720" s="7">
        <v>1425057075</v>
      </c>
      <c r="J3720" s="7">
        <v>1422465075</v>
      </c>
      <c r="K3720" t="b">
        <v>0</v>
      </c>
      <c r="L3720">
        <v>46</v>
      </c>
      <c r="M3720" t="b">
        <v>1</v>
      </c>
      <c r="N3720" s="7" t="s">
        <v>8320</v>
      </c>
      <c r="O3720" s="7" t="s">
        <v>8321</v>
      </c>
      <c r="P3720">
        <v>240</v>
      </c>
      <c r="Q3720" s="6">
        <f>E3720/Table1_2[[#This Row],[backers_count]]</f>
        <v>26.021739130434781</v>
      </c>
    </row>
    <row r="3721" spans="1:17" x14ac:dyDescent="0.35">
      <c r="A3721">
        <v>3719</v>
      </c>
      <c r="B3721" t="s">
        <v>3716</v>
      </c>
      <c r="C3721" t="s">
        <v>7829</v>
      </c>
      <c r="D3721" s="6">
        <v>200</v>
      </c>
      <c r="E3721" s="6">
        <v>420</v>
      </c>
      <c r="F3721" t="s">
        <v>8219</v>
      </c>
      <c r="G3721" t="s">
        <v>8225</v>
      </c>
      <c r="H3721" t="s">
        <v>8247</v>
      </c>
      <c r="I3721" s="7">
        <v>1434994266</v>
      </c>
      <c r="J3721" s="7">
        <v>1432402266</v>
      </c>
      <c r="K3721" t="b">
        <v>0</v>
      </c>
      <c r="L3721">
        <v>4</v>
      </c>
      <c r="M3721" t="b">
        <v>1</v>
      </c>
      <c r="N3721" s="7" t="s">
        <v>8320</v>
      </c>
      <c r="O3721" s="7" t="s">
        <v>8321</v>
      </c>
      <c r="P3721">
        <v>210</v>
      </c>
      <c r="Q3721" s="6">
        <f>E3721/Table1_2[[#This Row],[backers_count]]</f>
        <v>105</v>
      </c>
    </row>
    <row r="3722" spans="1:17" x14ac:dyDescent="0.35">
      <c r="A3722">
        <v>3720</v>
      </c>
      <c r="B3722" t="s">
        <v>3717</v>
      </c>
      <c r="C3722" t="s">
        <v>7830</v>
      </c>
      <c r="D3722" s="6">
        <v>3300</v>
      </c>
      <c r="E3722" s="6">
        <v>3449</v>
      </c>
      <c r="F3722" t="s">
        <v>8219</v>
      </c>
      <c r="G3722" t="s">
        <v>8224</v>
      </c>
      <c r="H3722" t="s">
        <v>8246</v>
      </c>
      <c r="I3722" s="7">
        <v>1435881006</v>
      </c>
      <c r="J3722" s="7">
        <v>1433980206</v>
      </c>
      <c r="K3722" t="b">
        <v>0</v>
      </c>
      <c r="L3722">
        <v>40</v>
      </c>
      <c r="M3722" t="b">
        <v>1</v>
      </c>
      <c r="N3722" s="7" t="s">
        <v>8320</v>
      </c>
      <c r="O3722" s="7" t="s">
        <v>8321</v>
      </c>
      <c r="P3722">
        <v>105</v>
      </c>
      <c r="Q3722" s="6">
        <f>E3722/Table1_2[[#This Row],[backers_count]]</f>
        <v>86.224999999999994</v>
      </c>
    </row>
    <row r="3723" spans="1:17" x14ac:dyDescent="0.35">
      <c r="A3723">
        <v>3721</v>
      </c>
      <c r="B3723" t="s">
        <v>3718</v>
      </c>
      <c r="C3723" t="s">
        <v>7831</v>
      </c>
      <c r="D3723" s="6">
        <v>5000</v>
      </c>
      <c r="E3723" s="6">
        <v>5040</v>
      </c>
      <c r="F3723" t="s">
        <v>8219</v>
      </c>
      <c r="G3723" t="s">
        <v>8224</v>
      </c>
      <c r="H3723" t="s">
        <v>8246</v>
      </c>
      <c r="I3723" s="7">
        <v>1415230084</v>
      </c>
      <c r="J3723" s="7">
        <v>1413412084</v>
      </c>
      <c r="K3723" t="b">
        <v>0</v>
      </c>
      <c r="L3723">
        <v>44</v>
      </c>
      <c r="M3723" t="b">
        <v>1</v>
      </c>
      <c r="N3723" s="7" t="s">
        <v>8320</v>
      </c>
      <c r="O3723" s="7" t="s">
        <v>8321</v>
      </c>
      <c r="P3723">
        <v>101</v>
      </c>
      <c r="Q3723" s="6">
        <f>E3723/Table1_2[[#This Row],[backers_count]]</f>
        <v>114.54545454545455</v>
      </c>
    </row>
    <row r="3724" spans="1:17" x14ac:dyDescent="0.35">
      <c r="A3724">
        <v>3722</v>
      </c>
      <c r="B3724" t="s">
        <v>3719</v>
      </c>
      <c r="C3724" t="s">
        <v>7832</v>
      </c>
      <c r="D3724" s="6">
        <v>1500</v>
      </c>
      <c r="E3724" s="6">
        <v>1668</v>
      </c>
      <c r="F3724" t="s">
        <v>8219</v>
      </c>
      <c r="G3724" t="s">
        <v>8229</v>
      </c>
      <c r="H3724" t="s">
        <v>8251</v>
      </c>
      <c r="I3724" s="7">
        <v>1455231540</v>
      </c>
      <c r="J3724" s="7">
        <v>1452614847</v>
      </c>
      <c r="K3724" t="b">
        <v>0</v>
      </c>
      <c r="L3724">
        <v>35</v>
      </c>
      <c r="M3724" t="b">
        <v>1</v>
      </c>
      <c r="N3724" s="7" t="s">
        <v>8320</v>
      </c>
      <c r="O3724" s="7" t="s">
        <v>8321</v>
      </c>
      <c r="P3724">
        <v>112</v>
      </c>
      <c r="Q3724" s="6">
        <f>E3724/Table1_2[[#This Row],[backers_count]]</f>
        <v>47.657142857142858</v>
      </c>
    </row>
    <row r="3725" spans="1:17" x14ac:dyDescent="0.35">
      <c r="A3725">
        <v>3723</v>
      </c>
      <c r="B3725" t="s">
        <v>3720</v>
      </c>
      <c r="C3725" t="s">
        <v>7833</v>
      </c>
      <c r="D3725" s="6">
        <v>4500</v>
      </c>
      <c r="E3725" s="6">
        <v>4592</v>
      </c>
      <c r="F3725" t="s">
        <v>8219</v>
      </c>
      <c r="G3725" t="s">
        <v>8225</v>
      </c>
      <c r="H3725" t="s">
        <v>8247</v>
      </c>
      <c r="I3725" s="7">
        <v>1417374262</v>
      </c>
      <c r="J3725" s="7">
        <v>1414778662</v>
      </c>
      <c r="K3725" t="b">
        <v>0</v>
      </c>
      <c r="L3725">
        <v>63</v>
      </c>
      <c r="M3725" t="b">
        <v>1</v>
      </c>
      <c r="N3725" s="7" t="s">
        <v>8320</v>
      </c>
      <c r="O3725" s="7" t="s">
        <v>8321</v>
      </c>
      <c r="P3725">
        <v>103</v>
      </c>
      <c r="Q3725" s="6">
        <f>E3725/Table1_2[[#This Row],[backers_count]]</f>
        <v>72.888888888888886</v>
      </c>
    </row>
    <row r="3726" spans="1:17" x14ac:dyDescent="0.35">
      <c r="A3726">
        <v>3724</v>
      </c>
      <c r="B3726" t="s">
        <v>3721</v>
      </c>
      <c r="C3726" t="s">
        <v>7834</v>
      </c>
      <c r="D3726" s="6">
        <v>4300</v>
      </c>
      <c r="E3726" s="6">
        <v>4409.55</v>
      </c>
      <c r="F3726" t="s">
        <v>8219</v>
      </c>
      <c r="G3726" t="s">
        <v>8225</v>
      </c>
      <c r="H3726" t="s">
        <v>8247</v>
      </c>
      <c r="I3726" s="7">
        <v>1462402800</v>
      </c>
      <c r="J3726" s="7">
        <v>1459856860</v>
      </c>
      <c r="K3726" t="b">
        <v>0</v>
      </c>
      <c r="L3726">
        <v>89</v>
      </c>
      <c r="M3726" t="b">
        <v>1</v>
      </c>
      <c r="N3726" s="7" t="s">
        <v>8320</v>
      </c>
      <c r="O3726" s="7" t="s">
        <v>8321</v>
      </c>
      <c r="P3726">
        <v>103</v>
      </c>
      <c r="Q3726" s="6">
        <f>E3726/Table1_2[[#This Row],[backers_count]]</f>
        <v>49.545505617977533</v>
      </c>
    </row>
    <row r="3727" spans="1:17" x14ac:dyDescent="0.35">
      <c r="A3727">
        <v>3725</v>
      </c>
      <c r="B3727" t="s">
        <v>3722</v>
      </c>
      <c r="C3727" t="s">
        <v>7835</v>
      </c>
      <c r="D3727" s="6">
        <v>300</v>
      </c>
      <c r="E3727" s="6">
        <v>381</v>
      </c>
      <c r="F3727" t="s">
        <v>8219</v>
      </c>
      <c r="G3727" t="s">
        <v>8225</v>
      </c>
      <c r="H3727" t="s">
        <v>8247</v>
      </c>
      <c r="I3727" s="7">
        <v>1455831000</v>
      </c>
      <c r="J3727" s="7">
        <v>1454366467</v>
      </c>
      <c r="K3727" t="b">
        <v>0</v>
      </c>
      <c r="L3727">
        <v>15</v>
      </c>
      <c r="M3727" t="b">
        <v>1</v>
      </c>
      <c r="N3727" s="7" t="s">
        <v>8320</v>
      </c>
      <c r="O3727" s="7" t="s">
        <v>8321</v>
      </c>
      <c r="P3727">
        <v>127</v>
      </c>
      <c r="Q3727" s="6">
        <f>E3727/Table1_2[[#This Row],[backers_count]]</f>
        <v>25.4</v>
      </c>
    </row>
    <row r="3728" spans="1:17" x14ac:dyDescent="0.35">
      <c r="A3728">
        <v>3726</v>
      </c>
      <c r="B3728" t="s">
        <v>3723</v>
      </c>
      <c r="C3728" t="s">
        <v>7836</v>
      </c>
      <c r="D3728" s="6">
        <v>850</v>
      </c>
      <c r="E3728" s="6">
        <v>2879</v>
      </c>
      <c r="F3728" t="s">
        <v>8219</v>
      </c>
      <c r="G3728" t="s">
        <v>8224</v>
      </c>
      <c r="H3728" t="s">
        <v>8246</v>
      </c>
      <c r="I3728" s="7">
        <v>1461963600</v>
      </c>
      <c r="J3728" s="7">
        <v>1459567371</v>
      </c>
      <c r="K3728" t="b">
        <v>0</v>
      </c>
      <c r="L3728">
        <v>46</v>
      </c>
      <c r="M3728" t="b">
        <v>1</v>
      </c>
      <c r="N3728" s="7" t="s">
        <v>8320</v>
      </c>
      <c r="O3728" s="7" t="s">
        <v>8321</v>
      </c>
      <c r="P3728">
        <v>339</v>
      </c>
      <c r="Q3728" s="6">
        <f>E3728/Table1_2[[#This Row],[backers_count]]</f>
        <v>62.586956521739133</v>
      </c>
    </row>
    <row r="3729" spans="1:17" x14ac:dyDescent="0.35">
      <c r="A3729">
        <v>3727</v>
      </c>
      <c r="B3729" t="s">
        <v>3724</v>
      </c>
      <c r="C3729" t="s">
        <v>7837</v>
      </c>
      <c r="D3729" s="6">
        <v>2000</v>
      </c>
      <c r="E3729" s="6">
        <v>2015</v>
      </c>
      <c r="F3729" t="s">
        <v>8219</v>
      </c>
      <c r="G3729" t="s">
        <v>8224</v>
      </c>
      <c r="H3729" t="s">
        <v>8246</v>
      </c>
      <c r="I3729" s="7">
        <v>1476939300</v>
      </c>
      <c r="J3729" s="7">
        <v>1474273294</v>
      </c>
      <c r="K3729" t="b">
        <v>0</v>
      </c>
      <c r="L3729">
        <v>33</v>
      </c>
      <c r="M3729" t="b">
        <v>1</v>
      </c>
      <c r="N3729" s="7" t="s">
        <v>8320</v>
      </c>
      <c r="O3729" s="7" t="s">
        <v>8321</v>
      </c>
      <c r="P3729">
        <v>101</v>
      </c>
      <c r="Q3729" s="6">
        <f>E3729/Table1_2[[#This Row],[backers_count]]</f>
        <v>61.060606060606062</v>
      </c>
    </row>
    <row r="3730" spans="1:17" x14ac:dyDescent="0.35">
      <c r="A3730">
        <v>3728</v>
      </c>
      <c r="B3730" t="s">
        <v>3725</v>
      </c>
      <c r="C3730" t="s">
        <v>7838</v>
      </c>
      <c r="D3730" s="6">
        <v>20000</v>
      </c>
      <c r="E3730" s="6">
        <v>1862</v>
      </c>
      <c r="F3730" t="s">
        <v>8221</v>
      </c>
      <c r="G3730" t="s">
        <v>8224</v>
      </c>
      <c r="H3730" t="s">
        <v>8246</v>
      </c>
      <c r="I3730" s="7">
        <v>1439957176</v>
      </c>
      <c r="J3730" s="7">
        <v>1437365176</v>
      </c>
      <c r="K3730" t="b">
        <v>0</v>
      </c>
      <c r="L3730">
        <v>31</v>
      </c>
      <c r="M3730" t="b">
        <v>0</v>
      </c>
      <c r="N3730" s="7" t="s">
        <v>8320</v>
      </c>
      <c r="O3730" s="7" t="s">
        <v>8321</v>
      </c>
      <c r="P3730">
        <v>10</v>
      </c>
      <c r="Q3730" s="6">
        <f>E3730/Table1_2[[#This Row],[backers_count]]</f>
        <v>60.064516129032256</v>
      </c>
    </row>
    <row r="3731" spans="1:17" x14ac:dyDescent="0.35">
      <c r="A3731">
        <v>3729</v>
      </c>
      <c r="B3731" t="s">
        <v>3726</v>
      </c>
      <c r="C3731" t="s">
        <v>7839</v>
      </c>
      <c r="D3731" s="6">
        <v>5000</v>
      </c>
      <c r="E3731" s="6">
        <v>362</v>
      </c>
      <c r="F3731" t="s">
        <v>8221</v>
      </c>
      <c r="G3731" t="s">
        <v>8224</v>
      </c>
      <c r="H3731" t="s">
        <v>8246</v>
      </c>
      <c r="I3731" s="7">
        <v>1427082912</v>
      </c>
      <c r="J3731" s="7">
        <v>1423198512</v>
      </c>
      <c r="K3731" t="b">
        <v>0</v>
      </c>
      <c r="L3731">
        <v>5</v>
      </c>
      <c r="M3731" t="b">
        <v>0</v>
      </c>
      <c r="N3731" s="7" t="s">
        <v>8320</v>
      </c>
      <c r="O3731" s="7" t="s">
        <v>8321</v>
      </c>
      <c r="P3731">
        <v>8</v>
      </c>
      <c r="Q3731" s="6">
        <f>E3731/Table1_2[[#This Row],[backers_count]]</f>
        <v>72.400000000000006</v>
      </c>
    </row>
    <row r="3732" spans="1:17" x14ac:dyDescent="0.35">
      <c r="A3732">
        <v>3730</v>
      </c>
      <c r="B3732" t="s">
        <v>3727</v>
      </c>
      <c r="C3732" t="s">
        <v>7840</v>
      </c>
      <c r="D3732" s="6">
        <v>1000</v>
      </c>
      <c r="E3732" s="6">
        <v>100</v>
      </c>
      <c r="F3732" t="s">
        <v>8221</v>
      </c>
      <c r="G3732" t="s">
        <v>8224</v>
      </c>
      <c r="H3732" t="s">
        <v>8246</v>
      </c>
      <c r="I3732" s="7">
        <v>1439828159</v>
      </c>
      <c r="J3732" s="7">
        <v>1437236159</v>
      </c>
      <c r="K3732" t="b">
        <v>0</v>
      </c>
      <c r="L3732">
        <v>1</v>
      </c>
      <c r="M3732" t="b">
        <v>0</v>
      </c>
      <c r="N3732" s="7" t="s">
        <v>8320</v>
      </c>
      <c r="O3732" s="7" t="s">
        <v>8321</v>
      </c>
      <c r="P3732">
        <v>10</v>
      </c>
      <c r="Q3732" s="6">
        <f>E3732/Table1_2[[#This Row],[backers_count]]</f>
        <v>100</v>
      </c>
    </row>
    <row r="3733" spans="1:17" x14ac:dyDescent="0.35">
      <c r="A3733">
        <v>3731</v>
      </c>
      <c r="B3733" t="s">
        <v>3728</v>
      </c>
      <c r="C3733" t="s">
        <v>7841</v>
      </c>
      <c r="D3733" s="6">
        <v>5500</v>
      </c>
      <c r="E3733" s="6">
        <v>620</v>
      </c>
      <c r="F3733" t="s">
        <v>8221</v>
      </c>
      <c r="G3733" t="s">
        <v>8224</v>
      </c>
      <c r="H3733" t="s">
        <v>8246</v>
      </c>
      <c r="I3733" s="7">
        <v>1420860180</v>
      </c>
      <c r="J3733" s="7">
        <v>1418234646</v>
      </c>
      <c r="K3733" t="b">
        <v>0</v>
      </c>
      <c r="L3733">
        <v>12</v>
      </c>
      <c r="M3733" t="b">
        <v>0</v>
      </c>
      <c r="N3733" s="7" t="s">
        <v>8320</v>
      </c>
      <c r="O3733" s="7" t="s">
        <v>8321</v>
      </c>
      <c r="P3733">
        <v>12</v>
      </c>
      <c r="Q3733" s="6">
        <f>E3733/Table1_2[[#This Row],[backers_count]]</f>
        <v>51.666666666666664</v>
      </c>
    </row>
    <row r="3734" spans="1:17" x14ac:dyDescent="0.35">
      <c r="A3734">
        <v>3732</v>
      </c>
      <c r="B3734" t="s">
        <v>3729</v>
      </c>
      <c r="C3734" t="s">
        <v>7842</v>
      </c>
      <c r="D3734" s="6">
        <v>850</v>
      </c>
      <c r="E3734" s="6">
        <v>131</v>
      </c>
      <c r="F3734" t="s">
        <v>8221</v>
      </c>
      <c r="G3734" t="s">
        <v>8233</v>
      </c>
      <c r="H3734" t="s">
        <v>8249</v>
      </c>
      <c r="I3734" s="7">
        <v>1422100800</v>
      </c>
      <c r="J3734" s="7">
        <v>1416932133</v>
      </c>
      <c r="K3734" t="b">
        <v>0</v>
      </c>
      <c r="L3734">
        <v>4</v>
      </c>
      <c r="M3734" t="b">
        <v>0</v>
      </c>
      <c r="N3734" s="7" t="s">
        <v>8320</v>
      </c>
      <c r="O3734" s="7" t="s">
        <v>8321</v>
      </c>
      <c r="P3734">
        <v>16</v>
      </c>
      <c r="Q3734" s="6">
        <f>E3734/Table1_2[[#This Row],[backers_count]]</f>
        <v>32.75</v>
      </c>
    </row>
    <row r="3735" spans="1:17" x14ac:dyDescent="0.35">
      <c r="A3735">
        <v>3733</v>
      </c>
      <c r="B3735" t="s">
        <v>3730</v>
      </c>
      <c r="C3735" t="s">
        <v>7843</v>
      </c>
      <c r="D3735" s="6">
        <v>1500</v>
      </c>
      <c r="E3735" s="6">
        <v>0</v>
      </c>
      <c r="F3735" t="s">
        <v>8221</v>
      </c>
      <c r="G3735" t="s">
        <v>8224</v>
      </c>
      <c r="H3735" t="s">
        <v>8246</v>
      </c>
      <c r="I3735" s="7">
        <v>1429396200</v>
      </c>
      <c r="J3735" s="7">
        <v>1428539708</v>
      </c>
      <c r="K3735" t="b">
        <v>0</v>
      </c>
      <c r="L3735">
        <v>0</v>
      </c>
      <c r="M3735" t="b">
        <v>0</v>
      </c>
      <c r="N3735" s="7" t="s">
        <v>8320</v>
      </c>
      <c r="O3735" s="7" t="s">
        <v>8321</v>
      </c>
      <c r="P3735">
        <v>0</v>
      </c>
      <c r="Q3735" s="6" t="e">
        <f>E3735/Table1_2[[#This Row],[backers_count]]</f>
        <v>#DIV/0!</v>
      </c>
    </row>
    <row r="3736" spans="1:17" x14ac:dyDescent="0.35">
      <c r="A3736">
        <v>3734</v>
      </c>
      <c r="B3736" t="s">
        <v>3731</v>
      </c>
      <c r="C3736" t="s">
        <v>7844</v>
      </c>
      <c r="D3736" s="6">
        <v>1500</v>
      </c>
      <c r="E3736" s="6">
        <v>427</v>
      </c>
      <c r="F3736" t="s">
        <v>8221</v>
      </c>
      <c r="G3736" t="s">
        <v>8224</v>
      </c>
      <c r="H3736" t="s">
        <v>8246</v>
      </c>
      <c r="I3736" s="7">
        <v>1432589896</v>
      </c>
      <c r="J3736" s="7">
        <v>1427405896</v>
      </c>
      <c r="K3736" t="b">
        <v>0</v>
      </c>
      <c r="L3736">
        <v>7</v>
      </c>
      <c r="M3736" t="b">
        <v>0</v>
      </c>
      <c r="N3736" s="7" t="s">
        <v>8320</v>
      </c>
      <c r="O3736" s="7" t="s">
        <v>8321</v>
      </c>
      <c r="P3736">
        <v>29</v>
      </c>
      <c r="Q3736" s="6">
        <f>E3736/Table1_2[[#This Row],[backers_count]]</f>
        <v>61</v>
      </c>
    </row>
    <row r="3737" spans="1:17" x14ac:dyDescent="0.35">
      <c r="A3737">
        <v>3735</v>
      </c>
      <c r="B3737" t="s">
        <v>3732</v>
      </c>
      <c r="C3737" t="s">
        <v>7845</v>
      </c>
      <c r="D3737" s="6">
        <v>150</v>
      </c>
      <c r="E3737" s="6">
        <v>20</v>
      </c>
      <c r="F3737" t="s">
        <v>8221</v>
      </c>
      <c r="G3737" t="s">
        <v>8225</v>
      </c>
      <c r="H3737" t="s">
        <v>8247</v>
      </c>
      <c r="I3737" s="7">
        <v>1432831089</v>
      </c>
      <c r="J3737" s="7">
        <v>1430239089</v>
      </c>
      <c r="K3737" t="b">
        <v>0</v>
      </c>
      <c r="L3737">
        <v>2</v>
      </c>
      <c r="M3737" t="b">
        <v>0</v>
      </c>
      <c r="N3737" s="7" t="s">
        <v>8320</v>
      </c>
      <c r="O3737" s="7" t="s">
        <v>8321</v>
      </c>
      <c r="P3737">
        <v>14</v>
      </c>
      <c r="Q3737" s="6">
        <f>E3737/Table1_2[[#This Row],[backers_count]]</f>
        <v>10</v>
      </c>
    </row>
    <row r="3738" spans="1:17" x14ac:dyDescent="0.35">
      <c r="A3738">
        <v>3736</v>
      </c>
      <c r="B3738" t="s">
        <v>3733</v>
      </c>
      <c r="C3738" t="s">
        <v>7846</v>
      </c>
      <c r="D3738" s="6">
        <v>1500</v>
      </c>
      <c r="E3738" s="6">
        <v>10</v>
      </c>
      <c r="F3738" t="s">
        <v>8221</v>
      </c>
      <c r="G3738" t="s">
        <v>8225</v>
      </c>
      <c r="H3738" t="s">
        <v>8247</v>
      </c>
      <c r="I3738" s="7">
        <v>1427133600</v>
      </c>
      <c r="J3738" s="7">
        <v>1423847093</v>
      </c>
      <c r="K3738" t="b">
        <v>0</v>
      </c>
      <c r="L3738">
        <v>1</v>
      </c>
      <c r="M3738" t="b">
        <v>0</v>
      </c>
      <c r="N3738" s="7" t="s">
        <v>8320</v>
      </c>
      <c r="O3738" s="7" t="s">
        <v>8321</v>
      </c>
      <c r="P3738">
        <v>1</v>
      </c>
      <c r="Q3738" s="6">
        <f>E3738/Table1_2[[#This Row],[backers_count]]</f>
        <v>10</v>
      </c>
    </row>
    <row r="3739" spans="1:17" x14ac:dyDescent="0.35">
      <c r="A3739">
        <v>3737</v>
      </c>
      <c r="B3739" t="s">
        <v>3734</v>
      </c>
      <c r="C3739" t="s">
        <v>7847</v>
      </c>
      <c r="D3739" s="6">
        <v>700</v>
      </c>
      <c r="E3739" s="6">
        <v>150</v>
      </c>
      <c r="F3739" t="s">
        <v>8221</v>
      </c>
      <c r="G3739" t="s">
        <v>8224</v>
      </c>
      <c r="H3739" t="s">
        <v>8246</v>
      </c>
      <c r="I3739" s="7">
        <v>1447311540</v>
      </c>
      <c r="J3739" s="7">
        <v>1445358903</v>
      </c>
      <c r="K3739" t="b">
        <v>0</v>
      </c>
      <c r="L3739">
        <v>4</v>
      </c>
      <c r="M3739" t="b">
        <v>0</v>
      </c>
      <c r="N3739" s="7" t="s">
        <v>8320</v>
      </c>
      <c r="O3739" s="7" t="s">
        <v>8321</v>
      </c>
      <c r="P3739">
        <v>22</v>
      </c>
      <c r="Q3739" s="6">
        <f>E3739/Table1_2[[#This Row],[backers_count]]</f>
        <v>37.5</v>
      </c>
    </row>
    <row r="3740" spans="1:17" x14ac:dyDescent="0.35">
      <c r="A3740">
        <v>3738</v>
      </c>
      <c r="B3740" t="s">
        <v>3735</v>
      </c>
      <c r="C3740" t="s">
        <v>7848</v>
      </c>
      <c r="D3740" s="6">
        <v>1500</v>
      </c>
      <c r="E3740" s="6">
        <v>270</v>
      </c>
      <c r="F3740" t="s">
        <v>8221</v>
      </c>
      <c r="G3740" t="s">
        <v>8225</v>
      </c>
      <c r="H3740" t="s">
        <v>8247</v>
      </c>
      <c r="I3740" s="7">
        <v>1405461600</v>
      </c>
      <c r="J3740" s="7">
        <v>1403562705</v>
      </c>
      <c r="K3740" t="b">
        <v>0</v>
      </c>
      <c r="L3740">
        <v>6</v>
      </c>
      <c r="M3740" t="b">
        <v>0</v>
      </c>
      <c r="N3740" s="7" t="s">
        <v>8320</v>
      </c>
      <c r="O3740" s="7" t="s">
        <v>8321</v>
      </c>
      <c r="P3740">
        <v>18</v>
      </c>
      <c r="Q3740" s="6">
        <f>E3740/Table1_2[[#This Row],[backers_count]]</f>
        <v>45</v>
      </c>
    </row>
    <row r="3741" spans="1:17" x14ac:dyDescent="0.35">
      <c r="A3741">
        <v>3739</v>
      </c>
      <c r="B3741" t="s">
        <v>3736</v>
      </c>
      <c r="C3741" t="s">
        <v>7849</v>
      </c>
      <c r="D3741" s="6">
        <v>4000</v>
      </c>
      <c r="E3741" s="6">
        <v>805</v>
      </c>
      <c r="F3741" t="s">
        <v>8221</v>
      </c>
      <c r="G3741" t="s">
        <v>8225</v>
      </c>
      <c r="H3741" t="s">
        <v>8247</v>
      </c>
      <c r="I3741" s="7">
        <v>1468752468</v>
      </c>
      <c r="J3741" s="7">
        <v>1467024468</v>
      </c>
      <c r="K3741" t="b">
        <v>0</v>
      </c>
      <c r="L3741">
        <v>8</v>
      </c>
      <c r="M3741" t="b">
        <v>0</v>
      </c>
      <c r="N3741" s="7" t="s">
        <v>8320</v>
      </c>
      <c r="O3741" s="7" t="s">
        <v>8321</v>
      </c>
      <c r="P3741">
        <v>21</v>
      </c>
      <c r="Q3741" s="6">
        <f>E3741/Table1_2[[#This Row],[backers_count]]</f>
        <v>100.625</v>
      </c>
    </row>
    <row r="3742" spans="1:17" x14ac:dyDescent="0.35">
      <c r="A3742">
        <v>3740</v>
      </c>
      <c r="B3742" t="s">
        <v>3737</v>
      </c>
      <c r="C3742" t="s">
        <v>7850</v>
      </c>
      <c r="D3742" s="6">
        <v>2000</v>
      </c>
      <c r="E3742" s="6">
        <v>358</v>
      </c>
      <c r="F3742" t="s">
        <v>8221</v>
      </c>
      <c r="G3742" t="s">
        <v>8224</v>
      </c>
      <c r="H3742" t="s">
        <v>8246</v>
      </c>
      <c r="I3742" s="7">
        <v>1407808438</v>
      </c>
      <c r="J3742" s="7">
        <v>1405217355</v>
      </c>
      <c r="K3742" t="b">
        <v>0</v>
      </c>
      <c r="L3742">
        <v>14</v>
      </c>
      <c r="M3742" t="b">
        <v>0</v>
      </c>
      <c r="N3742" s="7" t="s">
        <v>8320</v>
      </c>
      <c r="O3742" s="7" t="s">
        <v>8321</v>
      </c>
      <c r="P3742">
        <v>18</v>
      </c>
      <c r="Q3742" s="6">
        <f>E3742/Table1_2[[#This Row],[backers_count]]</f>
        <v>25.571428571428573</v>
      </c>
    </row>
    <row r="3743" spans="1:17" x14ac:dyDescent="0.35">
      <c r="A3743">
        <v>3741</v>
      </c>
      <c r="B3743" t="s">
        <v>3738</v>
      </c>
      <c r="C3743" t="s">
        <v>7851</v>
      </c>
      <c r="D3743" s="6">
        <v>20000</v>
      </c>
      <c r="E3743" s="6">
        <v>0</v>
      </c>
      <c r="F3743" t="s">
        <v>8221</v>
      </c>
      <c r="G3743" t="s">
        <v>8224</v>
      </c>
      <c r="H3743" t="s">
        <v>8246</v>
      </c>
      <c r="I3743" s="7">
        <v>1450389950</v>
      </c>
      <c r="J3743" s="7">
        <v>1447797950</v>
      </c>
      <c r="K3743" t="b">
        <v>0</v>
      </c>
      <c r="L3743">
        <v>0</v>
      </c>
      <c r="M3743" t="b">
        <v>0</v>
      </c>
      <c r="N3743" s="7" t="s">
        <v>8320</v>
      </c>
      <c r="O3743" s="7" t="s">
        <v>8321</v>
      </c>
      <c r="P3743">
        <v>0</v>
      </c>
      <c r="Q3743" s="6" t="e">
        <f>E3743/Table1_2[[#This Row],[backers_count]]</f>
        <v>#DIV/0!</v>
      </c>
    </row>
    <row r="3744" spans="1:17" x14ac:dyDescent="0.35">
      <c r="A3744">
        <v>3742</v>
      </c>
      <c r="B3744" t="s">
        <v>3739</v>
      </c>
      <c r="C3744" t="s">
        <v>7852</v>
      </c>
      <c r="D3744" s="6">
        <v>5000</v>
      </c>
      <c r="E3744" s="6">
        <v>100</v>
      </c>
      <c r="F3744" t="s">
        <v>8221</v>
      </c>
      <c r="G3744" t="s">
        <v>8224</v>
      </c>
      <c r="H3744" t="s">
        <v>8246</v>
      </c>
      <c r="I3744" s="7">
        <v>1409980144</v>
      </c>
      <c r="J3744" s="7">
        <v>1407388144</v>
      </c>
      <c r="K3744" t="b">
        <v>0</v>
      </c>
      <c r="L3744">
        <v>4</v>
      </c>
      <c r="M3744" t="b">
        <v>0</v>
      </c>
      <c r="N3744" s="7" t="s">
        <v>8320</v>
      </c>
      <c r="O3744" s="7" t="s">
        <v>8321</v>
      </c>
      <c r="P3744">
        <v>2</v>
      </c>
      <c r="Q3744" s="6">
        <f>E3744/Table1_2[[#This Row],[backers_count]]</f>
        <v>25</v>
      </c>
    </row>
    <row r="3745" spans="1:17" x14ac:dyDescent="0.35">
      <c r="A3745">
        <v>3743</v>
      </c>
      <c r="B3745" t="s">
        <v>3740</v>
      </c>
      <c r="C3745" t="s">
        <v>7853</v>
      </c>
      <c r="D3745" s="6">
        <v>2200</v>
      </c>
      <c r="E3745" s="6">
        <v>0</v>
      </c>
      <c r="F3745" t="s">
        <v>8221</v>
      </c>
      <c r="G3745" t="s">
        <v>8224</v>
      </c>
      <c r="H3745" t="s">
        <v>8246</v>
      </c>
      <c r="I3745" s="7">
        <v>1404406964</v>
      </c>
      <c r="J3745" s="7">
        <v>1401814964</v>
      </c>
      <c r="K3745" t="b">
        <v>0</v>
      </c>
      <c r="L3745">
        <v>0</v>
      </c>
      <c r="M3745" t="b">
        <v>0</v>
      </c>
      <c r="N3745" s="7" t="s">
        <v>8320</v>
      </c>
      <c r="O3745" s="7" t="s">
        <v>8321</v>
      </c>
      <c r="P3745">
        <v>0</v>
      </c>
      <c r="Q3745" s="6" t="e">
        <f>E3745/Table1_2[[#This Row],[backers_count]]</f>
        <v>#DIV/0!</v>
      </c>
    </row>
    <row r="3746" spans="1:17" x14ac:dyDescent="0.35">
      <c r="A3746">
        <v>3744</v>
      </c>
      <c r="B3746" t="s">
        <v>3741</v>
      </c>
      <c r="C3746" t="s">
        <v>7854</v>
      </c>
      <c r="D3746" s="6">
        <v>1200</v>
      </c>
      <c r="E3746" s="6">
        <v>0</v>
      </c>
      <c r="F3746" t="s">
        <v>8221</v>
      </c>
      <c r="G3746" t="s">
        <v>8224</v>
      </c>
      <c r="H3746" t="s">
        <v>8246</v>
      </c>
      <c r="I3746" s="7">
        <v>1404532740</v>
      </c>
      <c r="J3746" s="7">
        <v>1401823952</v>
      </c>
      <c r="K3746" t="b">
        <v>0</v>
      </c>
      <c r="L3746">
        <v>0</v>
      </c>
      <c r="M3746" t="b">
        <v>0</v>
      </c>
      <c r="N3746" s="7" t="s">
        <v>8320</v>
      </c>
      <c r="O3746" s="7" t="s">
        <v>8321</v>
      </c>
      <c r="P3746">
        <v>0</v>
      </c>
      <c r="Q3746" s="6" t="e">
        <f>E3746/Table1_2[[#This Row],[backers_count]]</f>
        <v>#DIV/0!</v>
      </c>
    </row>
    <row r="3747" spans="1:17" x14ac:dyDescent="0.35">
      <c r="A3747">
        <v>3745</v>
      </c>
      <c r="B3747" t="s">
        <v>3742</v>
      </c>
      <c r="C3747" t="s">
        <v>7855</v>
      </c>
      <c r="D3747" s="6">
        <v>100</v>
      </c>
      <c r="E3747" s="6">
        <v>10</v>
      </c>
      <c r="F3747" t="s">
        <v>8221</v>
      </c>
      <c r="G3747" t="s">
        <v>8224</v>
      </c>
      <c r="H3747" t="s">
        <v>8246</v>
      </c>
      <c r="I3747" s="7">
        <v>1407689102</v>
      </c>
      <c r="J3747" s="7">
        <v>1405097102</v>
      </c>
      <c r="K3747" t="b">
        <v>0</v>
      </c>
      <c r="L3747">
        <v>1</v>
      </c>
      <c r="M3747" t="b">
        <v>0</v>
      </c>
      <c r="N3747" s="7" t="s">
        <v>8320</v>
      </c>
      <c r="O3747" s="7" t="s">
        <v>8321</v>
      </c>
      <c r="P3747">
        <v>10</v>
      </c>
      <c r="Q3747" s="6">
        <f>E3747/Table1_2[[#This Row],[backers_count]]</f>
        <v>10</v>
      </c>
    </row>
    <row r="3748" spans="1:17" x14ac:dyDescent="0.35">
      <c r="A3748">
        <v>3746</v>
      </c>
      <c r="B3748" t="s">
        <v>3743</v>
      </c>
      <c r="C3748" t="s">
        <v>7856</v>
      </c>
      <c r="D3748" s="6">
        <v>8500</v>
      </c>
      <c r="E3748" s="6">
        <v>202</v>
      </c>
      <c r="F3748" t="s">
        <v>8221</v>
      </c>
      <c r="G3748" t="s">
        <v>8224</v>
      </c>
      <c r="H3748" t="s">
        <v>8246</v>
      </c>
      <c r="I3748" s="7">
        <v>1475918439</v>
      </c>
      <c r="J3748" s="7">
        <v>1473326439</v>
      </c>
      <c r="K3748" t="b">
        <v>0</v>
      </c>
      <c r="L3748">
        <v>1</v>
      </c>
      <c r="M3748" t="b">
        <v>0</v>
      </c>
      <c r="N3748" s="7" t="s">
        <v>8320</v>
      </c>
      <c r="O3748" s="7" t="s">
        <v>8321</v>
      </c>
      <c r="P3748">
        <v>3</v>
      </c>
      <c r="Q3748" s="6">
        <f>E3748/Table1_2[[#This Row],[backers_count]]</f>
        <v>202</v>
      </c>
    </row>
    <row r="3749" spans="1:17" x14ac:dyDescent="0.35">
      <c r="A3749">
        <v>3747</v>
      </c>
      <c r="B3749" t="s">
        <v>3744</v>
      </c>
      <c r="C3749" t="s">
        <v>7857</v>
      </c>
      <c r="D3749" s="6">
        <v>2500</v>
      </c>
      <c r="E3749" s="6">
        <v>25</v>
      </c>
      <c r="F3749" t="s">
        <v>8221</v>
      </c>
      <c r="G3749" t="s">
        <v>8225</v>
      </c>
      <c r="H3749" t="s">
        <v>8247</v>
      </c>
      <c r="I3749" s="7">
        <v>1436137140</v>
      </c>
      <c r="J3749" s="7">
        <v>1433833896</v>
      </c>
      <c r="K3749" t="b">
        <v>0</v>
      </c>
      <c r="L3749">
        <v>1</v>
      </c>
      <c r="M3749" t="b">
        <v>0</v>
      </c>
      <c r="N3749" s="7" t="s">
        <v>8320</v>
      </c>
      <c r="O3749" s="7" t="s">
        <v>8321</v>
      </c>
      <c r="P3749">
        <v>1</v>
      </c>
      <c r="Q3749" s="6">
        <f>E3749/Table1_2[[#This Row],[backers_count]]</f>
        <v>25</v>
      </c>
    </row>
    <row r="3750" spans="1:17" x14ac:dyDescent="0.35">
      <c r="A3750">
        <v>3748</v>
      </c>
      <c r="B3750" t="s">
        <v>3745</v>
      </c>
      <c r="C3750" t="s">
        <v>7858</v>
      </c>
      <c r="D3750" s="6">
        <v>5000</v>
      </c>
      <c r="E3750" s="6">
        <v>5176</v>
      </c>
      <c r="F3750" t="s">
        <v>8219</v>
      </c>
      <c r="G3750" t="s">
        <v>8224</v>
      </c>
      <c r="H3750" t="s">
        <v>8246</v>
      </c>
      <c r="I3750" s="7">
        <v>1455602340</v>
      </c>
      <c r="J3750" s="7">
        <v>1453827436</v>
      </c>
      <c r="K3750" t="b">
        <v>0</v>
      </c>
      <c r="L3750">
        <v>52</v>
      </c>
      <c r="M3750" t="b">
        <v>1</v>
      </c>
      <c r="N3750" s="7" t="s">
        <v>8320</v>
      </c>
      <c r="O3750" s="7" t="s">
        <v>8362</v>
      </c>
      <c r="P3750">
        <v>104</v>
      </c>
      <c r="Q3750" s="6">
        <f>E3750/Table1_2[[#This Row],[backers_count]]</f>
        <v>99.538461538461533</v>
      </c>
    </row>
    <row r="3751" spans="1:17" x14ac:dyDescent="0.35">
      <c r="A3751">
        <v>3749</v>
      </c>
      <c r="B3751" t="s">
        <v>3746</v>
      </c>
      <c r="C3751" t="s">
        <v>7859</v>
      </c>
      <c r="D3751" s="6">
        <v>500</v>
      </c>
      <c r="E3751" s="6">
        <v>525</v>
      </c>
      <c r="F3751" t="s">
        <v>8219</v>
      </c>
      <c r="G3751" t="s">
        <v>8224</v>
      </c>
      <c r="H3751" t="s">
        <v>8246</v>
      </c>
      <c r="I3751" s="7">
        <v>1461902340</v>
      </c>
      <c r="J3751" s="7">
        <v>1459220588</v>
      </c>
      <c r="K3751" t="b">
        <v>0</v>
      </c>
      <c r="L3751">
        <v>7</v>
      </c>
      <c r="M3751" t="b">
        <v>1</v>
      </c>
      <c r="N3751" s="7" t="s">
        <v>8320</v>
      </c>
      <c r="O3751" s="7" t="s">
        <v>8362</v>
      </c>
      <c r="P3751">
        <v>105</v>
      </c>
      <c r="Q3751" s="6">
        <f>E3751/Table1_2[[#This Row],[backers_count]]</f>
        <v>75</v>
      </c>
    </row>
    <row r="3752" spans="1:17" x14ac:dyDescent="0.35">
      <c r="A3752">
        <v>3750</v>
      </c>
      <c r="B3752" t="s">
        <v>3747</v>
      </c>
      <c r="C3752" t="s">
        <v>7860</v>
      </c>
      <c r="D3752" s="6">
        <v>6000</v>
      </c>
      <c r="E3752" s="6">
        <v>6027</v>
      </c>
      <c r="F3752" t="s">
        <v>8219</v>
      </c>
      <c r="G3752" t="s">
        <v>8224</v>
      </c>
      <c r="H3752" t="s">
        <v>8246</v>
      </c>
      <c r="I3752" s="7">
        <v>1423555140</v>
      </c>
      <c r="J3752" s="7">
        <v>1421105608</v>
      </c>
      <c r="K3752" t="b">
        <v>0</v>
      </c>
      <c r="L3752">
        <v>28</v>
      </c>
      <c r="M3752" t="b">
        <v>1</v>
      </c>
      <c r="N3752" s="7" t="s">
        <v>8320</v>
      </c>
      <c r="O3752" s="7" t="s">
        <v>8362</v>
      </c>
      <c r="P3752">
        <v>101</v>
      </c>
      <c r="Q3752" s="6">
        <f>E3752/Table1_2[[#This Row],[backers_count]]</f>
        <v>215.25</v>
      </c>
    </row>
    <row r="3753" spans="1:17" x14ac:dyDescent="0.35">
      <c r="A3753">
        <v>3751</v>
      </c>
      <c r="B3753" t="s">
        <v>3748</v>
      </c>
      <c r="C3753" t="s">
        <v>7861</v>
      </c>
      <c r="D3753" s="6">
        <v>1000</v>
      </c>
      <c r="E3753" s="6">
        <v>1326</v>
      </c>
      <c r="F3753" t="s">
        <v>8219</v>
      </c>
      <c r="G3753" t="s">
        <v>8224</v>
      </c>
      <c r="H3753" t="s">
        <v>8246</v>
      </c>
      <c r="I3753" s="7">
        <v>1459641073</v>
      </c>
      <c r="J3753" s="7">
        <v>1454460673</v>
      </c>
      <c r="K3753" t="b">
        <v>0</v>
      </c>
      <c r="L3753">
        <v>11</v>
      </c>
      <c r="M3753" t="b">
        <v>1</v>
      </c>
      <c r="N3753" s="7" t="s">
        <v>8320</v>
      </c>
      <c r="O3753" s="7" t="s">
        <v>8362</v>
      </c>
      <c r="P3753">
        <v>133</v>
      </c>
      <c r="Q3753" s="6">
        <f>E3753/Table1_2[[#This Row],[backers_count]]</f>
        <v>120.54545454545455</v>
      </c>
    </row>
    <row r="3754" spans="1:17" x14ac:dyDescent="0.35">
      <c r="A3754">
        <v>3752</v>
      </c>
      <c r="B3754" t="s">
        <v>3749</v>
      </c>
      <c r="C3754" t="s">
        <v>7862</v>
      </c>
      <c r="D3754" s="6">
        <v>500</v>
      </c>
      <c r="E3754" s="6">
        <v>565</v>
      </c>
      <c r="F3754" t="s">
        <v>8219</v>
      </c>
      <c r="G3754" t="s">
        <v>8225</v>
      </c>
      <c r="H3754" t="s">
        <v>8247</v>
      </c>
      <c r="I3754" s="7">
        <v>1476651600</v>
      </c>
      <c r="J3754" s="7">
        <v>1473189335</v>
      </c>
      <c r="K3754" t="b">
        <v>0</v>
      </c>
      <c r="L3754">
        <v>15</v>
      </c>
      <c r="M3754" t="b">
        <v>1</v>
      </c>
      <c r="N3754" s="7" t="s">
        <v>8320</v>
      </c>
      <c r="O3754" s="7" t="s">
        <v>8362</v>
      </c>
      <c r="P3754">
        <v>113</v>
      </c>
      <c r="Q3754" s="6">
        <f>E3754/Table1_2[[#This Row],[backers_count]]</f>
        <v>37.666666666666664</v>
      </c>
    </row>
    <row r="3755" spans="1:17" x14ac:dyDescent="0.35">
      <c r="A3755">
        <v>3753</v>
      </c>
      <c r="B3755" t="s">
        <v>3750</v>
      </c>
      <c r="C3755" t="s">
        <v>7863</v>
      </c>
      <c r="D3755" s="6">
        <v>5000</v>
      </c>
      <c r="E3755" s="6">
        <v>5167</v>
      </c>
      <c r="F3755" t="s">
        <v>8219</v>
      </c>
      <c r="G3755" t="s">
        <v>8224</v>
      </c>
      <c r="H3755" t="s">
        <v>8246</v>
      </c>
      <c r="I3755" s="7">
        <v>1433289600</v>
      </c>
      <c r="J3755" s="7">
        <v>1430768800</v>
      </c>
      <c r="K3755" t="b">
        <v>0</v>
      </c>
      <c r="L3755">
        <v>30</v>
      </c>
      <c r="M3755" t="b">
        <v>1</v>
      </c>
      <c r="N3755" s="7" t="s">
        <v>8320</v>
      </c>
      <c r="O3755" s="7" t="s">
        <v>8362</v>
      </c>
      <c r="P3755">
        <v>104</v>
      </c>
      <c r="Q3755" s="6">
        <f>E3755/Table1_2[[#This Row],[backers_count]]</f>
        <v>172.23333333333332</v>
      </c>
    </row>
    <row r="3756" spans="1:17" x14ac:dyDescent="0.35">
      <c r="A3756">
        <v>3754</v>
      </c>
      <c r="B3756" t="s">
        <v>3751</v>
      </c>
      <c r="C3756" t="s">
        <v>7864</v>
      </c>
      <c r="D3756" s="6">
        <v>2500</v>
      </c>
      <c r="E3756" s="6">
        <v>3000</v>
      </c>
      <c r="F3756" t="s">
        <v>8219</v>
      </c>
      <c r="G3756" t="s">
        <v>8224</v>
      </c>
      <c r="H3756" t="s">
        <v>8246</v>
      </c>
      <c r="I3756" s="7">
        <v>1406350740</v>
      </c>
      <c r="J3756" s="7">
        <v>1403125737</v>
      </c>
      <c r="K3756" t="b">
        <v>0</v>
      </c>
      <c r="L3756">
        <v>27</v>
      </c>
      <c r="M3756" t="b">
        <v>1</v>
      </c>
      <c r="N3756" s="7" t="s">
        <v>8320</v>
      </c>
      <c r="O3756" s="7" t="s">
        <v>8362</v>
      </c>
      <c r="P3756">
        <v>120</v>
      </c>
      <c r="Q3756" s="6">
        <f>E3756/Table1_2[[#This Row],[backers_count]]</f>
        <v>111.11111111111111</v>
      </c>
    </row>
    <row r="3757" spans="1:17" x14ac:dyDescent="0.35">
      <c r="A3757">
        <v>3755</v>
      </c>
      <c r="B3757" t="s">
        <v>3752</v>
      </c>
      <c r="C3757" t="s">
        <v>7865</v>
      </c>
      <c r="D3757" s="6">
        <v>550</v>
      </c>
      <c r="E3757" s="6">
        <v>713</v>
      </c>
      <c r="F3757" t="s">
        <v>8219</v>
      </c>
      <c r="G3757" t="s">
        <v>8225</v>
      </c>
      <c r="H3757" t="s">
        <v>8247</v>
      </c>
      <c r="I3757" s="7">
        <v>1460753307</v>
      </c>
      <c r="J3757" s="7">
        <v>1458161307</v>
      </c>
      <c r="K3757" t="b">
        <v>0</v>
      </c>
      <c r="L3757">
        <v>28</v>
      </c>
      <c r="M3757" t="b">
        <v>1</v>
      </c>
      <c r="N3757" s="7" t="s">
        <v>8320</v>
      </c>
      <c r="O3757" s="7" t="s">
        <v>8362</v>
      </c>
      <c r="P3757">
        <v>130</v>
      </c>
      <c r="Q3757" s="6">
        <f>E3757/Table1_2[[#This Row],[backers_count]]</f>
        <v>25.464285714285715</v>
      </c>
    </row>
    <row r="3758" spans="1:17" x14ac:dyDescent="0.35">
      <c r="A3758">
        <v>3756</v>
      </c>
      <c r="B3758" t="s">
        <v>3753</v>
      </c>
      <c r="C3758" t="s">
        <v>7866</v>
      </c>
      <c r="D3758" s="6">
        <v>4500</v>
      </c>
      <c r="E3758" s="6">
        <v>4550</v>
      </c>
      <c r="F3758" t="s">
        <v>8219</v>
      </c>
      <c r="G3758" t="s">
        <v>8224</v>
      </c>
      <c r="H3758" t="s">
        <v>8246</v>
      </c>
      <c r="I3758" s="7">
        <v>1402515198</v>
      </c>
      <c r="J3758" s="7">
        <v>1399923198</v>
      </c>
      <c r="K3758" t="b">
        <v>0</v>
      </c>
      <c r="L3758">
        <v>17</v>
      </c>
      <c r="M3758" t="b">
        <v>1</v>
      </c>
      <c r="N3758" s="7" t="s">
        <v>8320</v>
      </c>
      <c r="O3758" s="7" t="s">
        <v>8362</v>
      </c>
      <c r="P3758">
        <v>102</v>
      </c>
      <c r="Q3758" s="6">
        <f>E3758/Table1_2[[#This Row],[backers_count]]</f>
        <v>267.64705882352939</v>
      </c>
    </row>
    <row r="3759" spans="1:17" x14ac:dyDescent="0.35">
      <c r="A3759">
        <v>3757</v>
      </c>
      <c r="B3759" t="s">
        <v>3754</v>
      </c>
      <c r="C3759" t="s">
        <v>7867</v>
      </c>
      <c r="D3759" s="6">
        <v>3500</v>
      </c>
      <c r="E3759" s="6">
        <v>3798</v>
      </c>
      <c r="F3759" t="s">
        <v>8219</v>
      </c>
      <c r="G3759" t="s">
        <v>8224</v>
      </c>
      <c r="H3759" t="s">
        <v>8246</v>
      </c>
      <c r="I3759" s="7">
        <v>1417465515</v>
      </c>
      <c r="J3759" s="7">
        <v>1415737515</v>
      </c>
      <c r="K3759" t="b">
        <v>0</v>
      </c>
      <c r="L3759">
        <v>50</v>
      </c>
      <c r="M3759" t="b">
        <v>1</v>
      </c>
      <c r="N3759" s="7" t="s">
        <v>8320</v>
      </c>
      <c r="O3759" s="7" t="s">
        <v>8362</v>
      </c>
      <c r="P3759">
        <v>109</v>
      </c>
      <c r="Q3759" s="6">
        <f>E3759/Table1_2[[#This Row],[backers_count]]</f>
        <v>75.959999999999994</v>
      </c>
    </row>
    <row r="3760" spans="1:17" x14ac:dyDescent="0.35">
      <c r="A3760">
        <v>3758</v>
      </c>
      <c r="B3760" t="s">
        <v>3755</v>
      </c>
      <c r="C3760" t="s">
        <v>7868</v>
      </c>
      <c r="D3760" s="6">
        <v>1500</v>
      </c>
      <c r="E3760" s="6">
        <v>1535</v>
      </c>
      <c r="F3760" t="s">
        <v>8219</v>
      </c>
      <c r="G3760" t="s">
        <v>8224</v>
      </c>
      <c r="H3760" t="s">
        <v>8246</v>
      </c>
      <c r="I3760" s="7">
        <v>1400475600</v>
      </c>
      <c r="J3760" s="7">
        <v>1397819938</v>
      </c>
      <c r="K3760" t="b">
        <v>0</v>
      </c>
      <c r="L3760">
        <v>26</v>
      </c>
      <c r="M3760" t="b">
        <v>1</v>
      </c>
      <c r="N3760" s="7" t="s">
        <v>8320</v>
      </c>
      <c r="O3760" s="7" t="s">
        <v>8362</v>
      </c>
      <c r="P3760">
        <v>103</v>
      </c>
      <c r="Q3760" s="6">
        <f>E3760/Table1_2[[#This Row],[backers_count]]</f>
        <v>59.03846153846154</v>
      </c>
    </row>
    <row r="3761" spans="1:17" x14ac:dyDescent="0.35">
      <c r="A3761">
        <v>3759</v>
      </c>
      <c r="B3761" t="s">
        <v>3756</v>
      </c>
      <c r="C3761" t="s">
        <v>7869</v>
      </c>
      <c r="D3761" s="6">
        <v>4000</v>
      </c>
      <c r="E3761" s="6">
        <v>4409.7700000000004</v>
      </c>
      <c r="F3761" t="s">
        <v>8219</v>
      </c>
      <c r="G3761" t="s">
        <v>8224</v>
      </c>
      <c r="H3761" t="s">
        <v>8246</v>
      </c>
      <c r="I3761" s="7">
        <v>1440556553</v>
      </c>
      <c r="J3761" s="7">
        <v>1435372553</v>
      </c>
      <c r="K3761" t="b">
        <v>0</v>
      </c>
      <c r="L3761">
        <v>88</v>
      </c>
      <c r="M3761" t="b">
        <v>1</v>
      </c>
      <c r="N3761" s="7" t="s">
        <v>8320</v>
      </c>
      <c r="O3761" s="7" t="s">
        <v>8362</v>
      </c>
      <c r="P3761">
        <v>111</v>
      </c>
      <c r="Q3761" s="6">
        <f>E3761/Table1_2[[#This Row],[backers_count]]</f>
        <v>50.111022727272733</v>
      </c>
    </row>
    <row r="3762" spans="1:17" x14ac:dyDescent="0.35">
      <c r="A3762">
        <v>3760</v>
      </c>
      <c r="B3762" t="s">
        <v>3757</v>
      </c>
      <c r="C3762" t="s">
        <v>7870</v>
      </c>
      <c r="D3762" s="6">
        <v>5000</v>
      </c>
      <c r="E3762" s="6">
        <v>5050.7700000000004</v>
      </c>
      <c r="F3762" t="s">
        <v>8219</v>
      </c>
      <c r="G3762" t="s">
        <v>8224</v>
      </c>
      <c r="H3762" t="s">
        <v>8246</v>
      </c>
      <c r="I3762" s="7">
        <v>1399293386</v>
      </c>
      <c r="J3762" s="7">
        <v>1397133386</v>
      </c>
      <c r="K3762" t="b">
        <v>0</v>
      </c>
      <c r="L3762">
        <v>91</v>
      </c>
      <c r="M3762" t="b">
        <v>1</v>
      </c>
      <c r="N3762" s="7" t="s">
        <v>8320</v>
      </c>
      <c r="O3762" s="7" t="s">
        <v>8362</v>
      </c>
      <c r="P3762">
        <v>102</v>
      </c>
      <c r="Q3762" s="6">
        <f>E3762/Table1_2[[#This Row],[backers_count]]</f>
        <v>55.502967032967035</v>
      </c>
    </row>
    <row r="3763" spans="1:17" x14ac:dyDescent="0.35">
      <c r="A3763">
        <v>3761</v>
      </c>
      <c r="B3763" t="s">
        <v>3758</v>
      </c>
      <c r="C3763" t="s">
        <v>7871</v>
      </c>
      <c r="D3763" s="6">
        <v>500</v>
      </c>
      <c r="E3763" s="6">
        <v>500</v>
      </c>
      <c r="F3763" t="s">
        <v>8219</v>
      </c>
      <c r="G3763" t="s">
        <v>8225</v>
      </c>
      <c r="H3763" t="s">
        <v>8247</v>
      </c>
      <c r="I3763" s="7">
        <v>1439247600</v>
      </c>
      <c r="J3763" s="7">
        <v>1434625937</v>
      </c>
      <c r="K3763" t="b">
        <v>0</v>
      </c>
      <c r="L3763">
        <v>3</v>
      </c>
      <c r="M3763" t="b">
        <v>1</v>
      </c>
      <c r="N3763" s="7" t="s">
        <v>8320</v>
      </c>
      <c r="O3763" s="7" t="s">
        <v>8362</v>
      </c>
      <c r="P3763">
        <v>100</v>
      </c>
      <c r="Q3763" s="6">
        <f>E3763/Table1_2[[#This Row],[backers_count]]</f>
        <v>166.66666666666666</v>
      </c>
    </row>
    <row r="3764" spans="1:17" x14ac:dyDescent="0.35">
      <c r="A3764">
        <v>3762</v>
      </c>
      <c r="B3764" t="s">
        <v>3759</v>
      </c>
      <c r="C3764" t="s">
        <v>7872</v>
      </c>
      <c r="D3764" s="6">
        <v>1250</v>
      </c>
      <c r="E3764" s="6">
        <v>1328</v>
      </c>
      <c r="F3764" t="s">
        <v>8219</v>
      </c>
      <c r="G3764" t="s">
        <v>8225</v>
      </c>
      <c r="H3764" t="s">
        <v>8247</v>
      </c>
      <c r="I3764" s="7">
        <v>1438543889</v>
      </c>
      <c r="J3764" s="7">
        <v>1436383889</v>
      </c>
      <c r="K3764" t="b">
        <v>0</v>
      </c>
      <c r="L3764">
        <v>28</v>
      </c>
      <c r="M3764" t="b">
        <v>1</v>
      </c>
      <c r="N3764" s="7" t="s">
        <v>8320</v>
      </c>
      <c r="O3764" s="7" t="s">
        <v>8362</v>
      </c>
      <c r="P3764">
        <v>107</v>
      </c>
      <c r="Q3764" s="6">
        <f>E3764/Table1_2[[#This Row],[backers_count]]</f>
        <v>47.428571428571431</v>
      </c>
    </row>
    <row r="3765" spans="1:17" x14ac:dyDescent="0.35">
      <c r="A3765">
        <v>3763</v>
      </c>
      <c r="B3765" t="s">
        <v>3760</v>
      </c>
      <c r="C3765" t="s">
        <v>7873</v>
      </c>
      <c r="D3765" s="6">
        <v>5000</v>
      </c>
      <c r="E3765" s="6">
        <v>5000</v>
      </c>
      <c r="F3765" t="s">
        <v>8219</v>
      </c>
      <c r="G3765" t="s">
        <v>8224</v>
      </c>
      <c r="H3765" t="s">
        <v>8246</v>
      </c>
      <c r="I3765" s="7">
        <v>1427907626</v>
      </c>
      <c r="J3765" s="7">
        <v>1425319226</v>
      </c>
      <c r="K3765" t="b">
        <v>0</v>
      </c>
      <c r="L3765">
        <v>77</v>
      </c>
      <c r="M3765" t="b">
        <v>1</v>
      </c>
      <c r="N3765" s="7" t="s">
        <v>8320</v>
      </c>
      <c r="O3765" s="7" t="s">
        <v>8362</v>
      </c>
      <c r="P3765">
        <v>100</v>
      </c>
      <c r="Q3765" s="6">
        <f>E3765/Table1_2[[#This Row],[backers_count]]</f>
        <v>64.935064935064929</v>
      </c>
    </row>
    <row r="3766" spans="1:17" x14ac:dyDescent="0.35">
      <c r="A3766">
        <v>3764</v>
      </c>
      <c r="B3766" t="s">
        <v>3761</v>
      </c>
      <c r="C3766" t="s">
        <v>7874</v>
      </c>
      <c r="D3766" s="6">
        <v>1500</v>
      </c>
      <c r="E3766" s="6">
        <v>1500</v>
      </c>
      <c r="F3766" t="s">
        <v>8219</v>
      </c>
      <c r="G3766" t="s">
        <v>8224</v>
      </c>
      <c r="H3766" t="s">
        <v>8246</v>
      </c>
      <c r="I3766" s="7">
        <v>1464482160</v>
      </c>
      <c r="J3766" s="7">
        <v>1462824832</v>
      </c>
      <c r="K3766" t="b">
        <v>0</v>
      </c>
      <c r="L3766">
        <v>27</v>
      </c>
      <c r="M3766" t="b">
        <v>1</v>
      </c>
      <c r="N3766" s="7" t="s">
        <v>8320</v>
      </c>
      <c r="O3766" s="7" t="s">
        <v>8362</v>
      </c>
      <c r="P3766">
        <v>100</v>
      </c>
      <c r="Q3766" s="6">
        <f>E3766/Table1_2[[#This Row],[backers_count]]</f>
        <v>55.555555555555557</v>
      </c>
    </row>
    <row r="3767" spans="1:17" x14ac:dyDescent="0.35">
      <c r="A3767">
        <v>3765</v>
      </c>
      <c r="B3767" t="s">
        <v>3762</v>
      </c>
      <c r="C3767" t="s">
        <v>7875</v>
      </c>
      <c r="D3767" s="6">
        <v>7000</v>
      </c>
      <c r="E3767" s="6">
        <v>7942</v>
      </c>
      <c r="F3767" t="s">
        <v>8219</v>
      </c>
      <c r="G3767" t="s">
        <v>8224</v>
      </c>
      <c r="H3767" t="s">
        <v>8246</v>
      </c>
      <c r="I3767" s="7">
        <v>1406745482</v>
      </c>
      <c r="J3767" s="7">
        <v>1404153482</v>
      </c>
      <c r="K3767" t="b">
        <v>0</v>
      </c>
      <c r="L3767">
        <v>107</v>
      </c>
      <c r="M3767" t="b">
        <v>1</v>
      </c>
      <c r="N3767" s="7" t="s">
        <v>8320</v>
      </c>
      <c r="O3767" s="7" t="s">
        <v>8362</v>
      </c>
      <c r="P3767">
        <v>114</v>
      </c>
      <c r="Q3767" s="6">
        <f>E3767/Table1_2[[#This Row],[backers_count]]</f>
        <v>74.224299065420567</v>
      </c>
    </row>
    <row r="3768" spans="1:17" x14ac:dyDescent="0.35">
      <c r="A3768">
        <v>3766</v>
      </c>
      <c r="B3768" t="s">
        <v>3763</v>
      </c>
      <c r="C3768" t="s">
        <v>7876</v>
      </c>
      <c r="D3768" s="6">
        <v>10000</v>
      </c>
      <c r="E3768" s="6">
        <v>10265.01</v>
      </c>
      <c r="F3768" t="s">
        <v>8219</v>
      </c>
      <c r="G3768" t="s">
        <v>8224</v>
      </c>
      <c r="H3768" t="s">
        <v>8246</v>
      </c>
      <c r="I3768" s="7">
        <v>1404360045</v>
      </c>
      <c r="J3768" s="7">
        <v>1401336045</v>
      </c>
      <c r="K3768" t="b">
        <v>0</v>
      </c>
      <c r="L3768">
        <v>96</v>
      </c>
      <c r="M3768" t="b">
        <v>1</v>
      </c>
      <c r="N3768" s="7" t="s">
        <v>8320</v>
      </c>
      <c r="O3768" s="7" t="s">
        <v>8362</v>
      </c>
      <c r="P3768">
        <v>103</v>
      </c>
      <c r="Q3768" s="6">
        <f>E3768/Table1_2[[#This Row],[backers_count]]</f>
        <v>106.9271875</v>
      </c>
    </row>
    <row r="3769" spans="1:17" x14ac:dyDescent="0.35">
      <c r="A3769">
        <v>3767</v>
      </c>
      <c r="B3769" t="s">
        <v>3764</v>
      </c>
      <c r="C3769" t="s">
        <v>7877</v>
      </c>
      <c r="D3769" s="6">
        <v>2000</v>
      </c>
      <c r="E3769" s="6">
        <v>2335</v>
      </c>
      <c r="F3769" t="s">
        <v>8219</v>
      </c>
      <c r="G3769" t="s">
        <v>8224</v>
      </c>
      <c r="H3769" t="s">
        <v>8246</v>
      </c>
      <c r="I3769" s="7">
        <v>1425185940</v>
      </c>
      <c r="J3769" s="7">
        <v>1423960097</v>
      </c>
      <c r="K3769" t="b">
        <v>0</v>
      </c>
      <c r="L3769">
        <v>56</v>
      </c>
      <c r="M3769" t="b">
        <v>1</v>
      </c>
      <c r="N3769" s="7" t="s">
        <v>8320</v>
      </c>
      <c r="O3769" s="7" t="s">
        <v>8362</v>
      </c>
      <c r="P3769">
        <v>117</v>
      </c>
      <c r="Q3769" s="6">
        <f>E3769/Table1_2[[#This Row],[backers_count]]</f>
        <v>41.696428571428569</v>
      </c>
    </row>
    <row r="3770" spans="1:17" x14ac:dyDescent="0.35">
      <c r="A3770">
        <v>3768</v>
      </c>
      <c r="B3770" t="s">
        <v>3765</v>
      </c>
      <c r="C3770" t="s">
        <v>7878</v>
      </c>
      <c r="D3770" s="6">
        <v>4000</v>
      </c>
      <c r="E3770" s="6">
        <v>4306.1099999999997</v>
      </c>
      <c r="F3770" t="s">
        <v>8219</v>
      </c>
      <c r="G3770" t="s">
        <v>8224</v>
      </c>
      <c r="H3770" t="s">
        <v>8246</v>
      </c>
      <c r="I3770" s="7">
        <v>1402594090</v>
      </c>
      <c r="J3770" s="7">
        <v>1400002090</v>
      </c>
      <c r="K3770" t="b">
        <v>0</v>
      </c>
      <c r="L3770">
        <v>58</v>
      </c>
      <c r="M3770" t="b">
        <v>1</v>
      </c>
      <c r="N3770" s="7" t="s">
        <v>8320</v>
      </c>
      <c r="O3770" s="7" t="s">
        <v>8362</v>
      </c>
      <c r="P3770">
        <v>108</v>
      </c>
      <c r="Q3770" s="6">
        <f>E3770/Table1_2[[#This Row],[backers_count]]</f>
        <v>74.243275862068955</v>
      </c>
    </row>
    <row r="3771" spans="1:17" x14ac:dyDescent="0.35">
      <c r="A3771">
        <v>3769</v>
      </c>
      <c r="B3771" t="s">
        <v>3766</v>
      </c>
      <c r="C3771" t="s">
        <v>7879</v>
      </c>
      <c r="D3771" s="6">
        <v>1100</v>
      </c>
      <c r="E3771" s="6">
        <v>1100</v>
      </c>
      <c r="F3771" t="s">
        <v>8219</v>
      </c>
      <c r="G3771" t="s">
        <v>8224</v>
      </c>
      <c r="H3771" t="s">
        <v>8246</v>
      </c>
      <c r="I3771" s="7">
        <v>1460730079</v>
      </c>
      <c r="J3771" s="7">
        <v>1458138079</v>
      </c>
      <c r="K3771" t="b">
        <v>0</v>
      </c>
      <c r="L3771">
        <v>15</v>
      </c>
      <c r="M3771" t="b">
        <v>1</v>
      </c>
      <c r="N3771" s="7" t="s">
        <v>8320</v>
      </c>
      <c r="O3771" s="7" t="s">
        <v>8362</v>
      </c>
      <c r="P3771">
        <v>100</v>
      </c>
      <c r="Q3771" s="6">
        <f>E3771/Table1_2[[#This Row],[backers_count]]</f>
        <v>73.333333333333329</v>
      </c>
    </row>
    <row r="3772" spans="1:17" x14ac:dyDescent="0.35">
      <c r="A3772">
        <v>3770</v>
      </c>
      <c r="B3772" t="s">
        <v>3767</v>
      </c>
      <c r="C3772" t="s">
        <v>7880</v>
      </c>
      <c r="D3772" s="6">
        <v>2000</v>
      </c>
      <c r="E3772" s="6">
        <v>2000</v>
      </c>
      <c r="F3772" t="s">
        <v>8219</v>
      </c>
      <c r="G3772" t="s">
        <v>8225</v>
      </c>
      <c r="H3772" t="s">
        <v>8247</v>
      </c>
      <c r="I3772" s="7">
        <v>1434234010</v>
      </c>
      <c r="J3772" s="7">
        <v>1431642010</v>
      </c>
      <c r="K3772" t="b">
        <v>0</v>
      </c>
      <c r="L3772">
        <v>20</v>
      </c>
      <c r="M3772" t="b">
        <v>1</v>
      </c>
      <c r="N3772" s="7" t="s">
        <v>8320</v>
      </c>
      <c r="O3772" s="7" t="s">
        <v>8362</v>
      </c>
      <c r="P3772">
        <v>100</v>
      </c>
      <c r="Q3772" s="6">
        <f>E3772/Table1_2[[#This Row],[backers_count]]</f>
        <v>100</v>
      </c>
    </row>
    <row r="3773" spans="1:17" x14ac:dyDescent="0.35">
      <c r="A3773">
        <v>3771</v>
      </c>
      <c r="B3773" t="s">
        <v>3768</v>
      </c>
      <c r="C3773" t="s">
        <v>7881</v>
      </c>
      <c r="D3773" s="6">
        <v>1000</v>
      </c>
      <c r="E3773" s="6">
        <v>1460</v>
      </c>
      <c r="F3773" t="s">
        <v>8219</v>
      </c>
      <c r="G3773" t="s">
        <v>8224</v>
      </c>
      <c r="H3773" t="s">
        <v>8246</v>
      </c>
      <c r="I3773" s="7">
        <v>1463529600</v>
      </c>
      <c r="J3773" s="7">
        <v>1462307652</v>
      </c>
      <c r="K3773" t="b">
        <v>0</v>
      </c>
      <c r="L3773">
        <v>38</v>
      </c>
      <c r="M3773" t="b">
        <v>1</v>
      </c>
      <c r="N3773" s="7" t="s">
        <v>8320</v>
      </c>
      <c r="O3773" s="7" t="s">
        <v>8362</v>
      </c>
      <c r="P3773">
        <v>146</v>
      </c>
      <c r="Q3773" s="6">
        <f>E3773/Table1_2[[#This Row],[backers_count]]</f>
        <v>38.421052631578945</v>
      </c>
    </row>
    <row r="3774" spans="1:17" x14ac:dyDescent="0.35">
      <c r="A3774">
        <v>3772</v>
      </c>
      <c r="B3774" t="s">
        <v>3769</v>
      </c>
      <c r="C3774" t="s">
        <v>7882</v>
      </c>
      <c r="D3774" s="6">
        <v>5000</v>
      </c>
      <c r="E3774" s="6">
        <v>5510</v>
      </c>
      <c r="F3774" t="s">
        <v>8219</v>
      </c>
      <c r="G3774" t="s">
        <v>8224</v>
      </c>
      <c r="H3774" t="s">
        <v>8246</v>
      </c>
      <c r="I3774" s="7">
        <v>1480399200</v>
      </c>
      <c r="J3774" s="7">
        <v>1478616506</v>
      </c>
      <c r="K3774" t="b">
        <v>0</v>
      </c>
      <c r="L3774">
        <v>33</v>
      </c>
      <c r="M3774" t="b">
        <v>1</v>
      </c>
      <c r="N3774" s="7" t="s">
        <v>8320</v>
      </c>
      <c r="O3774" s="7" t="s">
        <v>8362</v>
      </c>
      <c r="P3774">
        <v>111</v>
      </c>
      <c r="Q3774" s="6">
        <f>E3774/Table1_2[[#This Row],[backers_count]]</f>
        <v>166.96969696969697</v>
      </c>
    </row>
    <row r="3775" spans="1:17" x14ac:dyDescent="0.35">
      <c r="A3775">
        <v>3773</v>
      </c>
      <c r="B3775" t="s">
        <v>3770</v>
      </c>
      <c r="C3775" t="s">
        <v>7883</v>
      </c>
      <c r="D3775" s="6">
        <v>5000</v>
      </c>
      <c r="E3775" s="6">
        <v>5410</v>
      </c>
      <c r="F3775" t="s">
        <v>8219</v>
      </c>
      <c r="G3775" t="s">
        <v>8224</v>
      </c>
      <c r="H3775" t="s">
        <v>8246</v>
      </c>
      <c r="I3775" s="7">
        <v>1479175680</v>
      </c>
      <c r="J3775" s="7">
        <v>1476317247</v>
      </c>
      <c r="K3775" t="b">
        <v>0</v>
      </c>
      <c r="L3775">
        <v>57</v>
      </c>
      <c r="M3775" t="b">
        <v>1</v>
      </c>
      <c r="N3775" s="7" t="s">
        <v>8320</v>
      </c>
      <c r="O3775" s="7" t="s">
        <v>8362</v>
      </c>
      <c r="P3775">
        <v>109</v>
      </c>
      <c r="Q3775" s="6">
        <f>E3775/Table1_2[[#This Row],[backers_count]]</f>
        <v>94.912280701754383</v>
      </c>
    </row>
    <row r="3776" spans="1:17" x14ac:dyDescent="0.35">
      <c r="A3776">
        <v>3774</v>
      </c>
      <c r="B3776" t="s">
        <v>3771</v>
      </c>
      <c r="C3776" t="s">
        <v>7884</v>
      </c>
      <c r="D3776" s="6">
        <v>2500</v>
      </c>
      <c r="E3776" s="6">
        <v>2500</v>
      </c>
      <c r="F3776" t="s">
        <v>8219</v>
      </c>
      <c r="G3776" t="s">
        <v>8229</v>
      </c>
      <c r="H3776" t="s">
        <v>8251</v>
      </c>
      <c r="I3776" s="7">
        <v>1428606055</v>
      </c>
      <c r="J3776" s="7">
        <v>1427223655</v>
      </c>
      <c r="K3776" t="b">
        <v>0</v>
      </c>
      <c r="L3776">
        <v>25</v>
      </c>
      <c r="M3776" t="b">
        <v>1</v>
      </c>
      <c r="N3776" s="7" t="s">
        <v>8320</v>
      </c>
      <c r="O3776" s="7" t="s">
        <v>8362</v>
      </c>
      <c r="P3776">
        <v>100</v>
      </c>
      <c r="Q3776" s="6">
        <f>E3776/Table1_2[[#This Row],[backers_count]]</f>
        <v>100</v>
      </c>
    </row>
    <row r="3777" spans="1:17" x14ac:dyDescent="0.35">
      <c r="A3777">
        <v>3775</v>
      </c>
      <c r="B3777" t="s">
        <v>3772</v>
      </c>
      <c r="C3777" t="s">
        <v>7885</v>
      </c>
      <c r="D3777" s="6">
        <v>2000</v>
      </c>
      <c r="E3777" s="6">
        <v>2005</v>
      </c>
      <c r="F3777" t="s">
        <v>8219</v>
      </c>
      <c r="G3777" t="s">
        <v>8224</v>
      </c>
      <c r="H3777" t="s">
        <v>8246</v>
      </c>
      <c r="I3777" s="7">
        <v>1428552000</v>
      </c>
      <c r="J3777" s="7">
        <v>1426199843</v>
      </c>
      <c r="K3777" t="b">
        <v>0</v>
      </c>
      <c r="L3777">
        <v>14</v>
      </c>
      <c r="M3777" t="b">
        <v>1</v>
      </c>
      <c r="N3777" s="7" t="s">
        <v>8320</v>
      </c>
      <c r="O3777" s="7" t="s">
        <v>8362</v>
      </c>
      <c r="P3777">
        <v>101</v>
      </c>
      <c r="Q3777" s="6">
        <f>E3777/Table1_2[[#This Row],[backers_count]]</f>
        <v>143.21428571428572</v>
      </c>
    </row>
    <row r="3778" spans="1:17" x14ac:dyDescent="0.35">
      <c r="A3778">
        <v>3776</v>
      </c>
      <c r="B3778" t="s">
        <v>3773</v>
      </c>
      <c r="C3778" t="s">
        <v>7886</v>
      </c>
      <c r="D3778" s="6">
        <v>8000</v>
      </c>
      <c r="E3778" s="6">
        <v>8537</v>
      </c>
      <c r="F3778" t="s">
        <v>8219</v>
      </c>
      <c r="G3778" t="s">
        <v>8224</v>
      </c>
      <c r="H3778" t="s">
        <v>8246</v>
      </c>
      <c r="I3778" s="7">
        <v>1406854800</v>
      </c>
      <c r="J3778" s="7">
        <v>1403599778</v>
      </c>
      <c r="K3778" t="b">
        <v>0</v>
      </c>
      <c r="L3778">
        <v>94</v>
      </c>
      <c r="M3778" t="b">
        <v>1</v>
      </c>
      <c r="N3778" s="7" t="s">
        <v>8320</v>
      </c>
      <c r="O3778" s="7" t="s">
        <v>8362</v>
      </c>
      <c r="P3778">
        <v>107</v>
      </c>
      <c r="Q3778" s="6">
        <f>E3778/Table1_2[[#This Row],[backers_count]]</f>
        <v>90.819148936170208</v>
      </c>
    </row>
    <row r="3779" spans="1:17" x14ac:dyDescent="0.35">
      <c r="A3779">
        <v>3777</v>
      </c>
      <c r="B3779" t="s">
        <v>3774</v>
      </c>
      <c r="C3779" t="s">
        <v>7887</v>
      </c>
      <c r="D3779" s="6">
        <v>2000</v>
      </c>
      <c r="E3779" s="6">
        <v>2864</v>
      </c>
      <c r="F3779" t="s">
        <v>8219</v>
      </c>
      <c r="G3779" t="s">
        <v>8224</v>
      </c>
      <c r="H3779" t="s">
        <v>8246</v>
      </c>
      <c r="I3779" s="7">
        <v>1411790400</v>
      </c>
      <c r="J3779" s="7">
        <v>1409884821</v>
      </c>
      <c r="K3779" t="b">
        <v>0</v>
      </c>
      <c r="L3779">
        <v>59</v>
      </c>
      <c r="M3779" t="b">
        <v>1</v>
      </c>
      <c r="N3779" s="7" t="s">
        <v>8320</v>
      </c>
      <c r="O3779" s="7" t="s">
        <v>8362</v>
      </c>
      <c r="P3779">
        <v>144</v>
      </c>
      <c r="Q3779" s="6">
        <f>E3779/Table1_2[[#This Row],[backers_count]]</f>
        <v>48.542372881355931</v>
      </c>
    </row>
    <row r="3780" spans="1:17" x14ac:dyDescent="0.35">
      <c r="A3780">
        <v>3778</v>
      </c>
      <c r="B3780" t="s">
        <v>3775</v>
      </c>
      <c r="C3780" t="s">
        <v>7888</v>
      </c>
      <c r="D3780" s="6">
        <v>2400</v>
      </c>
      <c r="E3780" s="6">
        <v>2521</v>
      </c>
      <c r="F3780" t="s">
        <v>8219</v>
      </c>
      <c r="G3780" t="s">
        <v>8224</v>
      </c>
      <c r="H3780" t="s">
        <v>8246</v>
      </c>
      <c r="I3780" s="7">
        <v>1423942780</v>
      </c>
      <c r="J3780" s="7">
        <v>1418758780</v>
      </c>
      <c r="K3780" t="b">
        <v>0</v>
      </c>
      <c r="L3780">
        <v>36</v>
      </c>
      <c r="M3780" t="b">
        <v>1</v>
      </c>
      <c r="N3780" s="7" t="s">
        <v>8320</v>
      </c>
      <c r="O3780" s="7" t="s">
        <v>8362</v>
      </c>
      <c r="P3780">
        <v>106</v>
      </c>
      <c r="Q3780" s="6">
        <f>E3780/Table1_2[[#This Row],[backers_count]]</f>
        <v>70.027777777777771</v>
      </c>
    </row>
    <row r="3781" spans="1:17" x14ac:dyDescent="0.35">
      <c r="A3781">
        <v>3779</v>
      </c>
      <c r="B3781" t="s">
        <v>3776</v>
      </c>
      <c r="C3781" t="s">
        <v>7889</v>
      </c>
      <c r="D3781" s="6">
        <v>15000</v>
      </c>
      <c r="E3781" s="6">
        <v>15597</v>
      </c>
      <c r="F3781" t="s">
        <v>8219</v>
      </c>
      <c r="G3781" t="s">
        <v>8224</v>
      </c>
      <c r="H3781" t="s">
        <v>8246</v>
      </c>
      <c r="I3781" s="7">
        <v>1459010340</v>
      </c>
      <c r="J3781" s="7">
        <v>1456421940</v>
      </c>
      <c r="K3781" t="b">
        <v>0</v>
      </c>
      <c r="L3781">
        <v>115</v>
      </c>
      <c r="M3781" t="b">
        <v>1</v>
      </c>
      <c r="N3781" s="7" t="s">
        <v>8320</v>
      </c>
      <c r="O3781" s="7" t="s">
        <v>8362</v>
      </c>
      <c r="P3781">
        <v>104</v>
      </c>
      <c r="Q3781" s="6">
        <f>E3781/Table1_2[[#This Row],[backers_count]]</f>
        <v>135.62608695652173</v>
      </c>
    </row>
    <row r="3782" spans="1:17" x14ac:dyDescent="0.35">
      <c r="A3782">
        <v>3780</v>
      </c>
      <c r="B3782" t="s">
        <v>3777</v>
      </c>
      <c r="C3782" t="s">
        <v>7890</v>
      </c>
      <c r="D3782" s="6">
        <v>2500</v>
      </c>
      <c r="E3782" s="6">
        <v>3000</v>
      </c>
      <c r="F3782" t="s">
        <v>8219</v>
      </c>
      <c r="G3782" t="s">
        <v>8224</v>
      </c>
      <c r="H3782" t="s">
        <v>8246</v>
      </c>
      <c r="I3782" s="7">
        <v>1436817960</v>
      </c>
      <c r="J3782" s="7">
        <v>1433999785</v>
      </c>
      <c r="K3782" t="b">
        <v>0</v>
      </c>
      <c r="L3782">
        <v>30</v>
      </c>
      <c r="M3782" t="b">
        <v>1</v>
      </c>
      <c r="N3782" s="7" t="s">
        <v>8320</v>
      </c>
      <c r="O3782" s="7" t="s">
        <v>8362</v>
      </c>
      <c r="P3782">
        <v>120</v>
      </c>
      <c r="Q3782" s="6">
        <f>E3782/Table1_2[[#This Row],[backers_count]]</f>
        <v>100</v>
      </c>
    </row>
    <row r="3783" spans="1:17" x14ac:dyDescent="0.35">
      <c r="A3783">
        <v>3781</v>
      </c>
      <c r="B3783" t="s">
        <v>3778</v>
      </c>
      <c r="C3783" t="s">
        <v>7891</v>
      </c>
      <c r="D3783" s="6">
        <v>4500</v>
      </c>
      <c r="E3783" s="6">
        <v>4935</v>
      </c>
      <c r="F3783" t="s">
        <v>8219</v>
      </c>
      <c r="G3783" t="s">
        <v>8224</v>
      </c>
      <c r="H3783" t="s">
        <v>8246</v>
      </c>
      <c r="I3783" s="7">
        <v>1410210685</v>
      </c>
      <c r="J3783" s="7">
        <v>1408050685</v>
      </c>
      <c r="K3783" t="b">
        <v>0</v>
      </c>
      <c r="L3783">
        <v>52</v>
      </c>
      <c r="M3783" t="b">
        <v>1</v>
      </c>
      <c r="N3783" s="7" t="s">
        <v>8320</v>
      </c>
      <c r="O3783" s="7" t="s">
        <v>8362</v>
      </c>
      <c r="P3783">
        <v>110</v>
      </c>
      <c r="Q3783" s="6">
        <f>E3783/Table1_2[[#This Row],[backers_count]]</f>
        <v>94.90384615384616</v>
      </c>
    </row>
    <row r="3784" spans="1:17" x14ac:dyDescent="0.35">
      <c r="A3784">
        <v>3782</v>
      </c>
      <c r="B3784" t="s">
        <v>3779</v>
      </c>
      <c r="C3784" t="s">
        <v>7892</v>
      </c>
      <c r="D3784" s="6">
        <v>2000</v>
      </c>
      <c r="E3784" s="6">
        <v>2035</v>
      </c>
      <c r="F3784" t="s">
        <v>8219</v>
      </c>
      <c r="G3784" t="s">
        <v>8225</v>
      </c>
      <c r="H3784" t="s">
        <v>8247</v>
      </c>
      <c r="I3784" s="7">
        <v>1469401200</v>
      </c>
      <c r="J3784" s="7">
        <v>1466887297</v>
      </c>
      <c r="K3784" t="b">
        <v>0</v>
      </c>
      <c r="L3784">
        <v>27</v>
      </c>
      <c r="M3784" t="b">
        <v>1</v>
      </c>
      <c r="N3784" s="7" t="s">
        <v>8320</v>
      </c>
      <c r="O3784" s="7" t="s">
        <v>8362</v>
      </c>
      <c r="P3784">
        <v>102</v>
      </c>
      <c r="Q3784" s="6">
        <f>E3784/Table1_2[[#This Row],[backers_count]]</f>
        <v>75.370370370370367</v>
      </c>
    </row>
    <row r="3785" spans="1:17" x14ac:dyDescent="0.35">
      <c r="A3785">
        <v>3783</v>
      </c>
      <c r="B3785" t="s">
        <v>3780</v>
      </c>
      <c r="C3785" t="s">
        <v>7893</v>
      </c>
      <c r="D3785" s="6">
        <v>1200</v>
      </c>
      <c r="E3785" s="6">
        <v>1547</v>
      </c>
      <c r="F3785" t="s">
        <v>8219</v>
      </c>
      <c r="G3785" t="s">
        <v>8224</v>
      </c>
      <c r="H3785" t="s">
        <v>8246</v>
      </c>
      <c r="I3785" s="7">
        <v>1458057600</v>
      </c>
      <c r="J3785" s="7">
        <v>1455938520</v>
      </c>
      <c r="K3785" t="b">
        <v>0</v>
      </c>
      <c r="L3785">
        <v>24</v>
      </c>
      <c r="M3785" t="b">
        <v>1</v>
      </c>
      <c r="N3785" s="7" t="s">
        <v>8320</v>
      </c>
      <c r="O3785" s="7" t="s">
        <v>8362</v>
      </c>
      <c r="P3785">
        <v>129</v>
      </c>
      <c r="Q3785" s="6">
        <f>E3785/Table1_2[[#This Row],[backers_count]]</f>
        <v>64.458333333333329</v>
      </c>
    </row>
    <row r="3786" spans="1:17" x14ac:dyDescent="0.35">
      <c r="A3786">
        <v>3784</v>
      </c>
      <c r="B3786" t="s">
        <v>3781</v>
      </c>
      <c r="C3786" t="s">
        <v>7894</v>
      </c>
      <c r="D3786" s="6">
        <v>1000</v>
      </c>
      <c r="E3786" s="6">
        <v>1150</v>
      </c>
      <c r="F3786" t="s">
        <v>8219</v>
      </c>
      <c r="G3786" t="s">
        <v>8229</v>
      </c>
      <c r="H3786" t="s">
        <v>8251</v>
      </c>
      <c r="I3786" s="7">
        <v>1468193532</v>
      </c>
      <c r="J3786" s="7">
        <v>1465601532</v>
      </c>
      <c r="K3786" t="b">
        <v>0</v>
      </c>
      <c r="L3786">
        <v>10</v>
      </c>
      <c r="M3786" t="b">
        <v>1</v>
      </c>
      <c r="N3786" s="7" t="s">
        <v>8320</v>
      </c>
      <c r="O3786" s="7" t="s">
        <v>8362</v>
      </c>
      <c r="P3786">
        <v>115</v>
      </c>
      <c r="Q3786" s="6">
        <f>E3786/Table1_2[[#This Row],[backers_count]]</f>
        <v>115</v>
      </c>
    </row>
    <row r="3787" spans="1:17" x14ac:dyDescent="0.35">
      <c r="A3787">
        <v>3785</v>
      </c>
      <c r="B3787" t="s">
        <v>3782</v>
      </c>
      <c r="C3787" t="s">
        <v>7895</v>
      </c>
      <c r="D3787" s="6">
        <v>2000</v>
      </c>
      <c r="E3787" s="6">
        <v>3015</v>
      </c>
      <c r="F3787" t="s">
        <v>8219</v>
      </c>
      <c r="G3787" t="s">
        <v>8225</v>
      </c>
      <c r="H3787" t="s">
        <v>8247</v>
      </c>
      <c r="I3787" s="7">
        <v>1470132180</v>
      </c>
      <c r="J3787" s="7">
        <v>1467040769</v>
      </c>
      <c r="K3787" t="b">
        <v>0</v>
      </c>
      <c r="L3787">
        <v>30</v>
      </c>
      <c r="M3787" t="b">
        <v>1</v>
      </c>
      <c r="N3787" s="7" t="s">
        <v>8320</v>
      </c>
      <c r="O3787" s="7" t="s">
        <v>8362</v>
      </c>
      <c r="P3787">
        <v>151</v>
      </c>
      <c r="Q3787" s="6">
        <f>E3787/Table1_2[[#This Row],[backers_count]]</f>
        <v>100.5</v>
      </c>
    </row>
    <row r="3788" spans="1:17" x14ac:dyDescent="0.35">
      <c r="A3788">
        <v>3786</v>
      </c>
      <c r="B3788" t="s">
        <v>3783</v>
      </c>
      <c r="C3788" t="s">
        <v>7896</v>
      </c>
      <c r="D3788" s="6">
        <v>6000</v>
      </c>
      <c r="E3788" s="6">
        <v>6658</v>
      </c>
      <c r="F3788" t="s">
        <v>8219</v>
      </c>
      <c r="G3788" t="s">
        <v>8224</v>
      </c>
      <c r="H3788" t="s">
        <v>8246</v>
      </c>
      <c r="I3788" s="7">
        <v>1464310475</v>
      </c>
      <c r="J3788" s="7">
        <v>1461718475</v>
      </c>
      <c r="K3788" t="b">
        <v>0</v>
      </c>
      <c r="L3788">
        <v>71</v>
      </c>
      <c r="M3788" t="b">
        <v>1</v>
      </c>
      <c r="N3788" s="7" t="s">
        <v>8320</v>
      </c>
      <c r="O3788" s="7" t="s">
        <v>8362</v>
      </c>
      <c r="P3788">
        <v>111</v>
      </c>
      <c r="Q3788" s="6">
        <f>E3788/Table1_2[[#This Row],[backers_count]]</f>
        <v>93.774647887323937</v>
      </c>
    </row>
    <row r="3789" spans="1:17" x14ac:dyDescent="0.35">
      <c r="A3789">
        <v>3787</v>
      </c>
      <c r="B3789" t="s">
        <v>3784</v>
      </c>
      <c r="C3789" t="s">
        <v>7897</v>
      </c>
      <c r="D3789" s="6">
        <v>350</v>
      </c>
      <c r="E3789" s="6">
        <v>351</v>
      </c>
      <c r="F3789" t="s">
        <v>8219</v>
      </c>
      <c r="G3789" t="s">
        <v>8224</v>
      </c>
      <c r="H3789" t="s">
        <v>8246</v>
      </c>
      <c r="I3789" s="7">
        <v>1436587140</v>
      </c>
      <c r="J3789" s="7">
        <v>1434113406</v>
      </c>
      <c r="K3789" t="b">
        <v>0</v>
      </c>
      <c r="L3789">
        <v>10</v>
      </c>
      <c r="M3789" t="b">
        <v>1</v>
      </c>
      <c r="N3789" s="7" t="s">
        <v>8320</v>
      </c>
      <c r="O3789" s="7" t="s">
        <v>8362</v>
      </c>
      <c r="P3789">
        <v>101</v>
      </c>
      <c r="Q3789" s="6">
        <f>E3789/Table1_2[[#This Row],[backers_count]]</f>
        <v>35.1</v>
      </c>
    </row>
    <row r="3790" spans="1:17" x14ac:dyDescent="0.35">
      <c r="A3790">
        <v>3788</v>
      </c>
      <c r="B3790" t="s">
        <v>3785</v>
      </c>
      <c r="C3790" t="s">
        <v>7898</v>
      </c>
      <c r="D3790" s="6">
        <v>75000</v>
      </c>
      <c r="E3790" s="6">
        <v>500</v>
      </c>
      <c r="F3790" t="s">
        <v>8221</v>
      </c>
      <c r="G3790" t="s">
        <v>8224</v>
      </c>
      <c r="H3790" t="s">
        <v>8246</v>
      </c>
      <c r="I3790" s="7">
        <v>1450887480</v>
      </c>
      <c r="J3790" s="7">
        <v>1448469719</v>
      </c>
      <c r="K3790" t="b">
        <v>0</v>
      </c>
      <c r="L3790">
        <v>1</v>
      </c>
      <c r="M3790" t="b">
        <v>0</v>
      </c>
      <c r="N3790" s="7" t="s">
        <v>8320</v>
      </c>
      <c r="O3790" s="7" t="s">
        <v>8362</v>
      </c>
      <c r="P3790">
        <v>1</v>
      </c>
      <c r="Q3790" s="6">
        <f>E3790/Table1_2[[#This Row],[backers_count]]</f>
        <v>500</v>
      </c>
    </row>
    <row r="3791" spans="1:17" x14ac:dyDescent="0.35">
      <c r="A3791">
        <v>3789</v>
      </c>
      <c r="B3791" t="s">
        <v>3786</v>
      </c>
      <c r="C3791" t="s">
        <v>7899</v>
      </c>
      <c r="D3791" s="6">
        <v>3550</v>
      </c>
      <c r="E3791" s="6">
        <v>116</v>
      </c>
      <c r="F3791" t="s">
        <v>8221</v>
      </c>
      <c r="G3791" t="s">
        <v>8225</v>
      </c>
      <c r="H3791" t="s">
        <v>8247</v>
      </c>
      <c r="I3791" s="7">
        <v>1434395418</v>
      </c>
      <c r="J3791" s="7">
        <v>1431630618</v>
      </c>
      <c r="K3791" t="b">
        <v>0</v>
      </c>
      <c r="L3791">
        <v>4</v>
      </c>
      <c r="M3791" t="b">
        <v>0</v>
      </c>
      <c r="N3791" s="7" t="s">
        <v>8320</v>
      </c>
      <c r="O3791" s="7" t="s">
        <v>8362</v>
      </c>
      <c r="P3791">
        <v>4</v>
      </c>
      <c r="Q3791" s="6">
        <f>E3791/Table1_2[[#This Row],[backers_count]]</f>
        <v>29</v>
      </c>
    </row>
    <row r="3792" spans="1:17" x14ac:dyDescent="0.35">
      <c r="A3792">
        <v>3790</v>
      </c>
      <c r="B3792" t="s">
        <v>3787</v>
      </c>
      <c r="C3792" t="s">
        <v>7900</v>
      </c>
      <c r="D3792" s="6">
        <v>15000</v>
      </c>
      <c r="E3792" s="6">
        <v>0</v>
      </c>
      <c r="F3792" t="s">
        <v>8221</v>
      </c>
      <c r="G3792" t="s">
        <v>8224</v>
      </c>
      <c r="H3792" t="s">
        <v>8246</v>
      </c>
      <c r="I3792" s="7">
        <v>1479834023</v>
      </c>
      <c r="J3792" s="7">
        <v>1477238423</v>
      </c>
      <c r="K3792" t="b">
        <v>0</v>
      </c>
      <c r="L3792">
        <v>0</v>
      </c>
      <c r="M3792" t="b">
        <v>0</v>
      </c>
      <c r="N3792" s="7" t="s">
        <v>8320</v>
      </c>
      <c r="O3792" s="7" t="s">
        <v>8362</v>
      </c>
      <c r="P3792">
        <v>0</v>
      </c>
      <c r="Q3792" s="6" t="e">
        <f>E3792/Table1_2[[#This Row],[backers_count]]</f>
        <v>#DIV/0!</v>
      </c>
    </row>
    <row r="3793" spans="1:17" x14ac:dyDescent="0.35">
      <c r="A3793">
        <v>3791</v>
      </c>
      <c r="B3793" t="s">
        <v>3788</v>
      </c>
      <c r="C3793" t="s">
        <v>7901</v>
      </c>
      <c r="D3793" s="6">
        <v>1500</v>
      </c>
      <c r="E3793" s="6">
        <v>0</v>
      </c>
      <c r="F3793" t="s">
        <v>8221</v>
      </c>
      <c r="G3793" t="s">
        <v>8224</v>
      </c>
      <c r="H3793" t="s">
        <v>8246</v>
      </c>
      <c r="I3793" s="7">
        <v>1404664592</v>
      </c>
      <c r="J3793" s="7">
        <v>1399480592</v>
      </c>
      <c r="K3793" t="b">
        <v>0</v>
      </c>
      <c r="L3793">
        <v>0</v>
      </c>
      <c r="M3793" t="b">
        <v>0</v>
      </c>
      <c r="N3793" s="7" t="s">
        <v>8320</v>
      </c>
      <c r="O3793" s="7" t="s">
        <v>8362</v>
      </c>
      <c r="P3793">
        <v>0</v>
      </c>
      <c r="Q3793" s="6" t="e">
        <f>E3793/Table1_2[[#This Row],[backers_count]]</f>
        <v>#DIV/0!</v>
      </c>
    </row>
    <row r="3794" spans="1:17" x14ac:dyDescent="0.35">
      <c r="A3794">
        <v>3792</v>
      </c>
      <c r="B3794" t="s">
        <v>3789</v>
      </c>
      <c r="C3794" t="s">
        <v>7902</v>
      </c>
      <c r="D3794" s="6">
        <v>12500</v>
      </c>
      <c r="E3794" s="6">
        <v>35</v>
      </c>
      <c r="F3794" t="s">
        <v>8221</v>
      </c>
      <c r="G3794" t="s">
        <v>8224</v>
      </c>
      <c r="H3794" t="s">
        <v>8246</v>
      </c>
      <c r="I3794" s="7">
        <v>1436957022</v>
      </c>
      <c r="J3794" s="7">
        <v>1434365022</v>
      </c>
      <c r="K3794" t="b">
        <v>0</v>
      </c>
      <c r="L3794">
        <v>2</v>
      </c>
      <c r="M3794" t="b">
        <v>0</v>
      </c>
      <c r="N3794" s="7" t="s">
        <v>8320</v>
      </c>
      <c r="O3794" s="7" t="s">
        <v>8362</v>
      </c>
      <c r="P3794">
        <v>1</v>
      </c>
      <c r="Q3794" s="6">
        <f>E3794/Table1_2[[#This Row],[backers_count]]</f>
        <v>17.5</v>
      </c>
    </row>
    <row r="3795" spans="1:17" x14ac:dyDescent="0.35">
      <c r="A3795">
        <v>3793</v>
      </c>
      <c r="B3795" t="s">
        <v>3790</v>
      </c>
      <c r="C3795" t="s">
        <v>7903</v>
      </c>
      <c r="D3795" s="6">
        <v>7000</v>
      </c>
      <c r="E3795" s="6">
        <v>4176</v>
      </c>
      <c r="F3795" t="s">
        <v>8221</v>
      </c>
      <c r="G3795" t="s">
        <v>8224</v>
      </c>
      <c r="H3795" t="s">
        <v>8246</v>
      </c>
      <c r="I3795" s="7">
        <v>1418769129</v>
      </c>
      <c r="J3795" s="7">
        <v>1416954729</v>
      </c>
      <c r="K3795" t="b">
        <v>0</v>
      </c>
      <c r="L3795">
        <v>24</v>
      </c>
      <c r="M3795" t="b">
        <v>0</v>
      </c>
      <c r="N3795" s="7" t="s">
        <v>8320</v>
      </c>
      <c r="O3795" s="7" t="s">
        <v>8362</v>
      </c>
      <c r="P3795">
        <v>60</v>
      </c>
      <c r="Q3795" s="6">
        <f>E3795/Table1_2[[#This Row],[backers_count]]</f>
        <v>174</v>
      </c>
    </row>
    <row r="3796" spans="1:17" x14ac:dyDescent="0.35">
      <c r="A3796">
        <v>3794</v>
      </c>
      <c r="B3796" t="s">
        <v>3791</v>
      </c>
      <c r="C3796" t="s">
        <v>7904</v>
      </c>
      <c r="D3796" s="6">
        <v>5000</v>
      </c>
      <c r="E3796" s="6">
        <v>50</v>
      </c>
      <c r="F3796" t="s">
        <v>8221</v>
      </c>
      <c r="G3796" t="s">
        <v>8225</v>
      </c>
      <c r="H3796" t="s">
        <v>8247</v>
      </c>
      <c r="I3796" s="7">
        <v>1433685354</v>
      </c>
      <c r="J3796" s="7">
        <v>1431093354</v>
      </c>
      <c r="K3796" t="b">
        <v>0</v>
      </c>
      <c r="L3796">
        <v>1</v>
      </c>
      <c r="M3796" t="b">
        <v>0</v>
      </c>
      <c r="N3796" s="7" t="s">
        <v>8320</v>
      </c>
      <c r="O3796" s="7" t="s">
        <v>8362</v>
      </c>
      <c r="P3796">
        <v>1</v>
      </c>
      <c r="Q3796" s="6">
        <f>E3796/Table1_2[[#This Row],[backers_count]]</f>
        <v>50</v>
      </c>
    </row>
    <row r="3797" spans="1:17" x14ac:dyDescent="0.35">
      <c r="A3797">
        <v>3795</v>
      </c>
      <c r="B3797" t="s">
        <v>3792</v>
      </c>
      <c r="C3797" t="s">
        <v>7905</v>
      </c>
      <c r="D3797" s="6">
        <v>600</v>
      </c>
      <c r="E3797" s="6">
        <v>10</v>
      </c>
      <c r="F3797" t="s">
        <v>8221</v>
      </c>
      <c r="G3797" t="s">
        <v>8225</v>
      </c>
      <c r="H3797" t="s">
        <v>8247</v>
      </c>
      <c r="I3797" s="7">
        <v>1440801000</v>
      </c>
      <c r="J3797" s="7">
        <v>1437042490</v>
      </c>
      <c r="K3797" t="b">
        <v>0</v>
      </c>
      <c r="L3797">
        <v>2</v>
      </c>
      <c r="M3797" t="b">
        <v>0</v>
      </c>
      <c r="N3797" s="7" t="s">
        <v>8320</v>
      </c>
      <c r="O3797" s="7" t="s">
        <v>8362</v>
      </c>
      <c r="P3797">
        <v>2</v>
      </c>
      <c r="Q3797" s="6">
        <f>E3797/Table1_2[[#This Row],[backers_count]]</f>
        <v>5</v>
      </c>
    </row>
    <row r="3798" spans="1:17" x14ac:dyDescent="0.35">
      <c r="A3798">
        <v>3796</v>
      </c>
      <c r="B3798" t="s">
        <v>3793</v>
      </c>
      <c r="C3798" t="s">
        <v>7906</v>
      </c>
      <c r="D3798" s="6">
        <v>22500</v>
      </c>
      <c r="E3798" s="6">
        <v>1</v>
      </c>
      <c r="F3798" t="s">
        <v>8221</v>
      </c>
      <c r="G3798" t="s">
        <v>8224</v>
      </c>
      <c r="H3798" t="s">
        <v>8246</v>
      </c>
      <c r="I3798" s="7">
        <v>1484354556</v>
      </c>
      <c r="J3798" s="7">
        <v>1479170556</v>
      </c>
      <c r="K3798" t="b">
        <v>0</v>
      </c>
      <c r="L3798">
        <v>1</v>
      </c>
      <c r="M3798" t="b">
        <v>0</v>
      </c>
      <c r="N3798" s="7" t="s">
        <v>8320</v>
      </c>
      <c r="O3798" s="7" t="s">
        <v>8362</v>
      </c>
      <c r="P3798">
        <v>1</v>
      </c>
      <c r="Q3798" s="6">
        <f>E3798/Table1_2[[#This Row],[backers_count]]</f>
        <v>1</v>
      </c>
    </row>
    <row r="3799" spans="1:17" x14ac:dyDescent="0.35">
      <c r="A3799">
        <v>3797</v>
      </c>
      <c r="B3799" t="s">
        <v>3794</v>
      </c>
      <c r="C3799" t="s">
        <v>7907</v>
      </c>
      <c r="D3799" s="6">
        <v>6000</v>
      </c>
      <c r="E3799" s="6">
        <v>5380</v>
      </c>
      <c r="F3799" t="s">
        <v>8221</v>
      </c>
      <c r="G3799" t="s">
        <v>8224</v>
      </c>
      <c r="H3799" t="s">
        <v>8246</v>
      </c>
      <c r="I3799" s="7">
        <v>1429564165</v>
      </c>
      <c r="J3799" s="7">
        <v>1426972165</v>
      </c>
      <c r="K3799" t="b">
        <v>0</v>
      </c>
      <c r="L3799">
        <v>37</v>
      </c>
      <c r="M3799" t="b">
        <v>0</v>
      </c>
      <c r="N3799" s="7" t="s">
        <v>8320</v>
      </c>
      <c r="O3799" s="7" t="s">
        <v>8362</v>
      </c>
      <c r="P3799">
        <v>90</v>
      </c>
      <c r="Q3799" s="6">
        <f>E3799/Table1_2[[#This Row],[backers_count]]</f>
        <v>145.40540540540542</v>
      </c>
    </row>
    <row r="3800" spans="1:17" x14ac:dyDescent="0.35">
      <c r="A3800">
        <v>3798</v>
      </c>
      <c r="B3800" t="s">
        <v>3795</v>
      </c>
      <c r="C3800" t="s">
        <v>7908</v>
      </c>
      <c r="D3800" s="6">
        <v>70000</v>
      </c>
      <c r="E3800" s="6">
        <v>1025</v>
      </c>
      <c r="F3800" t="s">
        <v>8221</v>
      </c>
      <c r="G3800" t="s">
        <v>8224</v>
      </c>
      <c r="H3800" t="s">
        <v>8246</v>
      </c>
      <c r="I3800" s="7">
        <v>1407691248</v>
      </c>
      <c r="J3800" s="7">
        <v>1405099248</v>
      </c>
      <c r="K3800" t="b">
        <v>0</v>
      </c>
      <c r="L3800">
        <v>5</v>
      </c>
      <c r="M3800" t="b">
        <v>0</v>
      </c>
      <c r="N3800" s="7" t="s">
        <v>8320</v>
      </c>
      <c r="O3800" s="7" t="s">
        <v>8362</v>
      </c>
      <c r="P3800">
        <v>2</v>
      </c>
      <c r="Q3800" s="6">
        <f>E3800/Table1_2[[#This Row],[backers_count]]</f>
        <v>205</v>
      </c>
    </row>
    <row r="3801" spans="1:17" x14ac:dyDescent="0.35">
      <c r="A3801">
        <v>3799</v>
      </c>
      <c r="B3801" t="s">
        <v>3796</v>
      </c>
      <c r="C3801" t="s">
        <v>7909</v>
      </c>
      <c r="D3801" s="6">
        <v>10000</v>
      </c>
      <c r="E3801" s="6">
        <v>402</v>
      </c>
      <c r="F3801" t="s">
        <v>8221</v>
      </c>
      <c r="G3801" t="s">
        <v>8224</v>
      </c>
      <c r="H3801" t="s">
        <v>8246</v>
      </c>
      <c r="I3801" s="7">
        <v>1457734843</v>
      </c>
      <c r="J3801" s="7">
        <v>1455142843</v>
      </c>
      <c r="K3801" t="b">
        <v>0</v>
      </c>
      <c r="L3801">
        <v>4</v>
      </c>
      <c r="M3801" t="b">
        <v>0</v>
      </c>
      <c r="N3801" s="7" t="s">
        <v>8320</v>
      </c>
      <c r="O3801" s="7" t="s">
        <v>8362</v>
      </c>
      <c r="P3801">
        <v>5</v>
      </c>
      <c r="Q3801" s="6">
        <f>E3801/Table1_2[[#This Row],[backers_count]]</f>
        <v>100.5</v>
      </c>
    </row>
    <row r="3802" spans="1:17" x14ac:dyDescent="0.35">
      <c r="A3802">
        <v>3800</v>
      </c>
      <c r="B3802" t="s">
        <v>3797</v>
      </c>
      <c r="C3802" t="s">
        <v>7910</v>
      </c>
      <c r="D3802" s="6">
        <v>22000</v>
      </c>
      <c r="E3802" s="6">
        <v>881</v>
      </c>
      <c r="F3802" t="s">
        <v>8221</v>
      </c>
      <c r="G3802" t="s">
        <v>8224</v>
      </c>
      <c r="H3802" t="s">
        <v>8246</v>
      </c>
      <c r="I3802" s="7">
        <v>1420952340</v>
      </c>
      <c r="J3802" s="7">
        <v>1418146883</v>
      </c>
      <c r="K3802" t="b">
        <v>0</v>
      </c>
      <c r="L3802">
        <v>16</v>
      </c>
      <c r="M3802" t="b">
        <v>0</v>
      </c>
      <c r="N3802" s="7" t="s">
        <v>8320</v>
      </c>
      <c r="O3802" s="7" t="s">
        <v>8362</v>
      </c>
      <c r="P3802">
        <v>5</v>
      </c>
      <c r="Q3802" s="6">
        <f>E3802/Table1_2[[#This Row],[backers_count]]</f>
        <v>55.0625</v>
      </c>
    </row>
    <row r="3803" spans="1:17" x14ac:dyDescent="0.35">
      <c r="A3803">
        <v>3801</v>
      </c>
      <c r="B3803" t="s">
        <v>3798</v>
      </c>
      <c r="C3803" t="s">
        <v>7911</v>
      </c>
      <c r="D3803" s="6">
        <v>5000</v>
      </c>
      <c r="E3803" s="6">
        <v>426</v>
      </c>
      <c r="F3803" t="s">
        <v>8221</v>
      </c>
      <c r="G3803" t="s">
        <v>8224</v>
      </c>
      <c r="H3803" t="s">
        <v>8246</v>
      </c>
      <c r="I3803" s="7">
        <v>1420215216</v>
      </c>
      <c r="J3803" s="7">
        <v>1417536816</v>
      </c>
      <c r="K3803" t="b">
        <v>0</v>
      </c>
      <c r="L3803">
        <v>9</v>
      </c>
      <c r="M3803" t="b">
        <v>0</v>
      </c>
      <c r="N3803" s="7" t="s">
        <v>8320</v>
      </c>
      <c r="O3803" s="7" t="s">
        <v>8362</v>
      </c>
      <c r="P3803">
        <v>9</v>
      </c>
      <c r="Q3803" s="6">
        <f>E3803/Table1_2[[#This Row],[backers_count]]</f>
        <v>47.333333333333336</v>
      </c>
    </row>
    <row r="3804" spans="1:17" x14ac:dyDescent="0.35">
      <c r="A3804">
        <v>3802</v>
      </c>
      <c r="B3804" t="s">
        <v>3799</v>
      </c>
      <c r="C3804" t="s">
        <v>7912</v>
      </c>
      <c r="D3804" s="6">
        <v>3000</v>
      </c>
      <c r="E3804" s="6">
        <v>0</v>
      </c>
      <c r="F3804" t="s">
        <v>8221</v>
      </c>
      <c r="G3804" t="s">
        <v>8224</v>
      </c>
      <c r="H3804" t="s">
        <v>8246</v>
      </c>
      <c r="I3804" s="7">
        <v>1445482906</v>
      </c>
      <c r="J3804" s="7">
        <v>1442890906</v>
      </c>
      <c r="K3804" t="b">
        <v>0</v>
      </c>
      <c r="L3804">
        <v>0</v>
      </c>
      <c r="M3804" t="b">
        <v>0</v>
      </c>
      <c r="N3804" s="7" t="s">
        <v>8320</v>
      </c>
      <c r="O3804" s="7" t="s">
        <v>8362</v>
      </c>
      <c r="P3804">
        <v>0</v>
      </c>
      <c r="Q3804" s="6" t="e">
        <f>E3804/Table1_2[[#This Row],[backers_count]]</f>
        <v>#DIV/0!</v>
      </c>
    </row>
    <row r="3805" spans="1:17" x14ac:dyDescent="0.35">
      <c r="A3805">
        <v>3803</v>
      </c>
      <c r="B3805" t="s">
        <v>3800</v>
      </c>
      <c r="C3805" t="s">
        <v>7913</v>
      </c>
      <c r="D3805" s="6">
        <v>12000</v>
      </c>
      <c r="E3805" s="6">
        <v>2358</v>
      </c>
      <c r="F3805" t="s">
        <v>8221</v>
      </c>
      <c r="G3805" t="s">
        <v>8224</v>
      </c>
      <c r="H3805" t="s">
        <v>8246</v>
      </c>
      <c r="I3805" s="7">
        <v>1457133568</v>
      </c>
      <c r="J3805" s="7">
        <v>1454541568</v>
      </c>
      <c r="K3805" t="b">
        <v>0</v>
      </c>
      <c r="L3805">
        <v>40</v>
      </c>
      <c r="M3805" t="b">
        <v>0</v>
      </c>
      <c r="N3805" s="7" t="s">
        <v>8320</v>
      </c>
      <c r="O3805" s="7" t="s">
        <v>8362</v>
      </c>
      <c r="P3805">
        <v>20</v>
      </c>
      <c r="Q3805" s="6">
        <f>E3805/Table1_2[[#This Row],[backers_count]]</f>
        <v>58.95</v>
      </c>
    </row>
    <row r="3806" spans="1:17" x14ac:dyDescent="0.35">
      <c r="A3806">
        <v>3804</v>
      </c>
      <c r="B3806" t="s">
        <v>3801</v>
      </c>
      <c r="C3806" t="s">
        <v>7914</v>
      </c>
      <c r="D3806" s="6">
        <v>8000</v>
      </c>
      <c r="E3806" s="6">
        <v>0</v>
      </c>
      <c r="F3806" t="s">
        <v>8221</v>
      </c>
      <c r="G3806" t="s">
        <v>8224</v>
      </c>
      <c r="H3806" t="s">
        <v>8246</v>
      </c>
      <c r="I3806" s="7">
        <v>1469948400</v>
      </c>
      <c r="J3806" s="7">
        <v>1465172024</v>
      </c>
      <c r="K3806" t="b">
        <v>0</v>
      </c>
      <c r="L3806">
        <v>0</v>
      </c>
      <c r="M3806" t="b">
        <v>0</v>
      </c>
      <c r="N3806" s="7" t="s">
        <v>8320</v>
      </c>
      <c r="O3806" s="7" t="s">
        <v>8362</v>
      </c>
      <c r="P3806">
        <v>0</v>
      </c>
      <c r="Q3806" s="6" t="e">
        <f>E3806/Table1_2[[#This Row],[backers_count]]</f>
        <v>#DIV/0!</v>
      </c>
    </row>
    <row r="3807" spans="1:17" x14ac:dyDescent="0.35">
      <c r="A3807">
        <v>3805</v>
      </c>
      <c r="B3807" t="s">
        <v>3802</v>
      </c>
      <c r="C3807" t="s">
        <v>7915</v>
      </c>
      <c r="D3807" s="6">
        <v>150000</v>
      </c>
      <c r="E3807" s="6">
        <v>3</v>
      </c>
      <c r="F3807" t="s">
        <v>8221</v>
      </c>
      <c r="G3807" t="s">
        <v>8224</v>
      </c>
      <c r="H3807" t="s">
        <v>8246</v>
      </c>
      <c r="I3807" s="7">
        <v>1411852640</v>
      </c>
      <c r="J3807" s="7">
        <v>1406668640</v>
      </c>
      <c r="K3807" t="b">
        <v>0</v>
      </c>
      <c r="L3807">
        <v>2</v>
      </c>
      <c r="M3807" t="b">
        <v>0</v>
      </c>
      <c r="N3807" s="7" t="s">
        <v>8320</v>
      </c>
      <c r="O3807" s="7" t="s">
        <v>8362</v>
      </c>
      <c r="P3807">
        <v>1</v>
      </c>
      <c r="Q3807" s="6">
        <f>E3807/Table1_2[[#This Row],[backers_count]]</f>
        <v>1.5</v>
      </c>
    </row>
    <row r="3808" spans="1:17" x14ac:dyDescent="0.35">
      <c r="A3808">
        <v>3806</v>
      </c>
      <c r="B3808" t="s">
        <v>3803</v>
      </c>
      <c r="C3808" t="s">
        <v>7916</v>
      </c>
      <c r="D3808" s="6">
        <v>7500</v>
      </c>
      <c r="E3808" s="6">
        <v>5</v>
      </c>
      <c r="F3808" t="s">
        <v>8221</v>
      </c>
      <c r="G3808" t="s">
        <v>8226</v>
      </c>
      <c r="H3808" t="s">
        <v>8248</v>
      </c>
      <c r="I3808" s="7">
        <v>1404022381</v>
      </c>
      <c r="J3808" s="7">
        <v>1402294381</v>
      </c>
      <c r="K3808" t="b">
        <v>0</v>
      </c>
      <c r="L3808">
        <v>1</v>
      </c>
      <c r="M3808" t="b">
        <v>0</v>
      </c>
      <c r="N3808" s="7" t="s">
        <v>8320</v>
      </c>
      <c r="O3808" s="7" t="s">
        <v>8362</v>
      </c>
      <c r="P3808">
        <v>1</v>
      </c>
      <c r="Q3808" s="6">
        <f>E3808/Table1_2[[#This Row],[backers_count]]</f>
        <v>5</v>
      </c>
    </row>
    <row r="3809" spans="1:17" x14ac:dyDescent="0.35">
      <c r="A3809">
        <v>3807</v>
      </c>
      <c r="B3809" t="s">
        <v>3804</v>
      </c>
      <c r="C3809" t="s">
        <v>7917</v>
      </c>
      <c r="D3809" s="6">
        <v>1500</v>
      </c>
      <c r="E3809" s="6">
        <v>455</v>
      </c>
      <c r="F3809" t="s">
        <v>8221</v>
      </c>
      <c r="G3809" t="s">
        <v>8224</v>
      </c>
      <c r="H3809" t="s">
        <v>8246</v>
      </c>
      <c r="I3809" s="7">
        <v>1428097739</v>
      </c>
      <c r="J3809" s="7">
        <v>1427492939</v>
      </c>
      <c r="K3809" t="b">
        <v>0</v>
      </c>
      <c r="L3809">
        <v>9</v>
      </c>
      <c r="M3809" t="b">
        <v>0</v>
      </c>
      <c r="N3809" s="7" t="s">
        <v>8320</v>
      </c>
      <c r="O3809" s="7" t="s">
        <v>8362</v>
      </c>
      <c r="P3809">
        <v>31</v>
      </c>
      <c r="Q3809" s="6">
        <f>E3809/Table1_2[[#This Row],[backers_count]]</f>
        <v>50.555555555555557</v>
      </c>
    </row>
    <row r="3810" spans="1:17" x14ac:dyDescent="0.35">
      <c r="A3810">
        <v>3808</v>
      </c>
      <c r="B3810" t="s">
        <v>3805</v>
      </c>
      <c r="C3810" t="s">
        <v>7918</v>
      </c>
      <c r="D3810" s="6">
        <v>1000</v>
      </c>
      <c r="E3810" s="6">
        <v>1000</v>
      </c>
      <c r="F3810" t="s">
        <v>8219</v>
      </c>
      <c r="G3810" t="s">
        <v>8225</v>
      </c>
      <c r="H3810" t="s">
        <v>8247</v>
      </c>
      <c r="I3810" s="7">
        <v>1429955619</v>
      </c>
      <c r="J3810" s="7">
        <v>1424775219</v>
      </c>
      <c r="K3810" t="b">
        <v>0</v>
      </c>
      <c r="L3810">
        <v>24</v>
      </c>
      <c r="M3810" t="b">
        <v>1</v>
      </c>
      <c r="N3810" s="7" t="s">
        <v>8320</v>
      </c>
      <c r="O3810" s="7" t="s">
        <v>8321</v>
      </c>
      <c r="P3810">
        <v>100</v>
      </c>
      <c r="Q3810" s="6">
        <f>E3810/Table1_2[[#This Row],[backers_count]]</f>
        <v>41.666666666666664</v>
      </c>
    </row>
    <row r="3811" spans="1:17" x14ac:dyDescent="0.35">
      <c r="A3811">
        <v>3809</v>
      </c>
      <c r="B3811" t="s">
        <v>3806</v>
      </c>
      <c r="C3811" t="s">
        <v>7919</v>
      </c>
      <c r="D3811" s="6">
        <v>2000</v>
      </c>
      <c r="E3811" s="6">
        <v>2025</v>
      </c>
      <c r="F3811" t="s">
        <v>8219</v>
      </c>
      <c r="G3811" t="s">
        <v>8225</v>
      </c>
      <c r="H3811" t="s">
        <v>8247</v>
      </c>
      <c r="I3811" s="7">
        <v>1406761200</v>
      </c>
      <c r="J3811" s="7">
        <v>1402403907</v>
      </c>
      <c r="K3811" t="b">
        <v>0</v>
      </c>
      <c r="L3811">
        <v>38</v>
      </c>
      <c r="M3811" t="b">
        <v>1</v>
      </c>
      <c r="N3811" s="7" t="s">
        <v>8320</v>
      </c>
      <c r="O3811" s="7" t="s">
        <v>8321</v>
      </c>
      <c r="P3811">
        <v>102</v>
      </c>
      <c r="Q3811" s="6">
        <f>E3811/Table1_2[[#This Row],[backers_count]]</f>
        <v>53.289473684210527</v>
      </c>
    </row>
    <row r="3812" spans="1:17" x14ac:dyDescent="0.35">
      <c r="A3812">
        <v>3810</v>
      </c>
      <c r="B3812" t="s">
        <v>3807</v>
      </c>
      <c r="C3812" t="s">
        <v>7920</v>
      </c>
      <c r="D3812" s="6">
        <v>1500</v>
      </c>
      <c r="E3812" s="6">
        <v>1826</v>
      </c>
      <c r="F3812" t="s">
        <v>8219</v>
      </c>
      <c r="G3812" t="s">
        <v>8224</v>
      </c>
      <c r="H3812" t="s">
        <v>8246</v>
      </c>
      <c r="I3812" s="7">
        <v>1426965758</v>
      </c>
      <c r="J3812" s="7">
        <v>1424377358</v>
      </c>
      <c r="K3812" t="b">
        <v>0</v>
      </c>
      <c r="L3812">
        <v>26</v>
      </c>
      <c r="M3812" t="b">
        <v>1</v>
      </c>
      <c r="N3812" s="7" t="s">
        <v>8320</v>
      </c>
      <c r="O3812" s="7" t="s">
        <v>8321</v>
      </c>
      <c r="P3812">
        <v>122</v>
      </c>
      <c r="Q3812" s="6">
        <f>E3812/Table1_2[[#This Row],[backers_count]]</f>
        <v>70.230769230769226</v>
      </c>
    </row>
    <row r="3813" spans="1:17" x14ac:dyDescent="0.35">
      <c r="A3813">
        <v>3811</v>
      </c>
      <c r="B3813" t="s">
        <v>3808</v>
      </c>
      <c r="C3813" t="s">
        <v>7921</v>
      </c>
      <c r="D3813" s="6">
        <v>250</v>
      </c>
      <c r="E3813" s="6">
        <v>825</v>
      </c>
      <c r="F3813" t="s">
        <v>8219</v>
      </c>
      <c r="G3813" t="s">
        <v>8225</v>
      </c>
      <c r="H3813" t="s">
        <v>8247</v>
      </c>
      <c r="I3813" s="7">
        <v>1464692400</v>
      </c>
      <c r="J3813" s="7">
        <v>1461769373</v>
      </c>
      <c r="K3813" t="b">
        <v>0</v>
      </c>
      <c r="L3813">
        <v>19</v>
      </c>
      <c r="M3813" t="b">
        <v>1</v>
      </c>
      <c r="N3813" s="7" t="s">
        <v>8320</v>
      </c>
      <c r="O3813" s="7" t="s">
        <v>8321</v>
      </c>
      <c r="P3813">
        <v>330</v>
      </c>
      <c r="Q3813" s="6">
        <f>E3813/Table1_2[[#This Row],[backers_count]]</f>
        <v>43.421052631578945</v>
      </c>
    </row>
    <row r="3814" spans="1:17" x14ac:dyDescent="0.35">
      <c r="A3814">
        <v>3812</v>
      </c>
      <c r="B3814" t="s">
        <v>3809</v>
      </c>
      <c r="C3814" t="s">
        <v>7922</v>
      </c>
      <c r="D3814" s="6">
        <v>2000</v>
      </c>
      <c r="E3814" s="6">
        <v>2191</v>
      </c>
      <c r="F3814" t="s">
        <v>8219</v>
      </c>
      <c r="G3814" t="s">
        <v>8229</v>
      </c>
      <c r="H3814" t="s">
        <v>8251</v>
      </c>
      <c r="I3814" s="7">
        <v>1433131140</v>
      </c>
      <c r="J3814" s="7">
        <v>1429120908</v>
      </c>
      <c r="K3814" t="b">
        <v>0</v>
      </c>
      <c r="L3814">
        <v>11</v>
      </c>
      <c r="M3814" t="b">
        <v>1</v>
      </c>
      <c r="N3814" s="7" t="s">
        <v>8320</v>
      </c>
      <c r="O3814" s="7" t="s">
        <v>8321</v>
      </c>
      <c r="P3814">
        <v>110</v>
      </c>
      <c r="Q3814" s="6">
        <f>E3814/Table1_2[[#This Row],[backers_count]]</f>
        <v>199.18181818181819</v>
      </c>
    </row>
    <row r="3815" spans="1:17" x14ac:dyDescent="0.35">
      <c r="A3815">
        <v>3813</v>
      </c>
      <c r="B3815" t="s">
        <v>3810</v>
      </c>
      <c r="C3815" t="s">
        <v>7923</v>
      </c>
      <c r="D3815" s="6">
        <v>2100</v>
      </c>
      <c r="E3815" s="6">
        <v>2119.9899999999998</v>
      </c>
      <c r="F3815" t="s">
        <v>8219</v>
      </c>
      <c r="G3815" t="s">
        <v>8224</v>
      </c>
      <c r="H3815" t="s">
        <v>8246</v>
      </c>
      <c r="I3815" s="7">
        <v>1465940580</v>
      </c>
      <c r="J3815" s="7">
        <v>1462603021</v>
      </c>
      <c r="K3815" t="b">
        <v>0</v>
      </c>
      <c r="L3815">
        <v>27</v>
      </c>
      <c r="M3815" t="b">
        <v>1</v>
      </c>
      <c r="N3815" s="7" t="s">
        <v>8320</v>
      </c>
      <c r="O3815" s="7" t="s">
        <v>8321</v>
      </c>
      <c r="P3815">
        <v>101</v>
      </c>
      <c r="Q3815" s="6">
        <f>E3815/Table1_2[[#This Row],[backers_count]]</f>
        <v>78.518148148148143</v>
      </c>
    </row>
    <row r="3816" spans="1:17" x14ac:dyDescent="0.35">
      <c r="A3816">
        <v>3814</v>
      </c>
      <c r="B3816" t="s">
        <v>3811</v>
      </c>
      <c r="C3816" t="s">
        <v>7924</v>
      </c>
      <c r="D3816" s="6">
        <v>1500</v>
      </c>
      <c r="E3816" s="6">
        <v>2102</v>
      </c>
      <c r="F3816" t="s">
        <v>8219</v>
      </c>
      <c r="G3816" t="s">
        <v>8224</v>
      </c>
      <c r="H3816" t="s">
        <v>8246</v>
      </c>
      <c r="I3816" s="7">
        <v>1427860740</v>
      </c>
      <c r="J3816" s="7">
        <v>1424727712</v>
      </c>
      <c r="K3816" t="b">
        <v>0</v>
      </c>
      <c r="L3816">
        <v>34</v>
      </c>
      <c r="M3816" t="b">
        <v>1</v>
      </c>
      <c r="N3816" s="7" t="s">
        <v>8320</v>
      </c>
      <c r="O3816" s="7" t="s">
        <v>8321</v>
      </c>
      <c r="P3816">
        <v>141</v>
      </c>
      <c r="Q3816" s="6">
        <f>E3816/Table1_2[[#This Row],[backers_count]]</f>
        <v>61.823529411764703</v>
      </c>
    </row>
    <row r="3817" spans="1:17" x14ac:dyDescent="0.35">
      <c r="A3817">
        <v>3815</v>
      </c>
      <c r="B3817" t="s">
        <v>3812</v>
      </c>
      <c r="C3817" t="s">
        <v>7925</v>
      </c>
      <c r="D3817" s="6">
        <v>1000</v>
      </c>
      <c r="E3817" s="6">
        <v>1000.01</v>
      </c>
      <c r="F3817" t="s">
        <v>8219</v>
      </c>
      <c r="G3817" t="s">
        <v>8225</v>
      </c>
      <c r="H3817" t="s">
        <v>8247</v>
      </c>
      <c r="I3817" s="7">
        <v>1440111600</v>
      </c>
      <c r="J3817" s="7">
        <v>1437545657</v>
      </c>
      <c r="K3817" t="b">
        <v>0</v>
      </c>
      <c r="L3817">
        <v>20</v>
      </c>
      <c r="M3817" t="b">
        <v>1</v>
      </c>
      <c r="N3817" s="7" t="s">
        <v>8320</v>
      </c>
      <c r="O3817" s="7" t="s">
        <v>8321</v>
      </c>
      <c r="P3817">
        <v>101</v>
      </c>
      <c r="Q3817" s="6">
        <f>E3817/Table1_2[[#This Row],[backers_count]]</f>
        <v>50.000500000000002</v>
      </c>
    </row>
    <row r="3818" spans="1:17" x14ac:dyDescent="0.35">
      <c r="A3818">
        <v>3816</v>
      </c>
      <c r="B3818" t="s">
        <v>3813</v>
      </c>
      <c r="C3818" t="s">
        <v>7926</v>
      </c>
      <c r="D3818" s="6">
        <v>1500</v>
      </c>
      <c r="E3818" s="6">
        <v>1788.57</v>
      </c>
      <c r="F3818" t="s">
        <v>8219</v>
      </c>
      <c r="G3818" t="s">
        <v>8224</v>
      </c>
      <c r="H3818" t="s">
        <v>8246</v>
      </c>
      <c r="I3818" s="7">
        <v>1405614823</v>
      </c>
      <c r="J3818" s="7">
        <v>1403022823</v>
      </c>
      <c r="K3818" t="b">
        <v>0</v>
      </c>
      <c r="L3818">
        <v>37</v>
      </c>
      <c r="M3818" t="b">
        <v>1</v>
      </c>
      <c r="N3818" s="7" t="s">
        <v>8320</v>
      </c>
      <c r="O3818" s="7" t="s">
        <v>8321</v>
      </c>
      <c r="P3818">
        <v>120</v>
      </c>
      <c r="Q3818" s="6">
        <f>E3818/Table1_2[[#This Row],[backers_count]]</f>
        <v>48.339729729729726</v>
      </c>
    </row>
    <row r="3819" spans="1:17" x14ac:dyDescent="0.35">
      <c r="A3819">
        <v>3817</v>
      </c>
      <c r="B3819" t="s">
        <v>3814</v>
      </c>
      <c r="C3819" t="s">
        <v>7927</v>
      </c>
      <c r="D3819" s="6">
        <v>2000</v>
      </c>
      <c r="E3819" s="6">
        <v>2145</v>
      </c>
      <c r="F3819" t="s">
        <v>8219</v>
      </c>
      <c r="G3819" t="s">
        <v>8224</v>
      </c>
      <c r="H3819" t="s">
        <v>8246</v>
      </c>
      <c r="I3819" s="7">
        <v>1445659140</v>
      </c>
      <c r="J3819" s="7">
        <v>1444236216</v>
      </c>
      <c r="K3819" t="b">
        <v>0</v>
      </c>
      <c r="L3819">
        <v>20</v>
      </c>
      <c r="M3819" t="b">
        <v>1</v>
      </c>
      <c r="N3819" s="7" t="s">
        <v>8320</v>
      </c>
      <c r="O3819" s="7" t="s">
        <v>8321</v>
      </c>
      <c r="P3819">
        <v>108</v>
      </c>
      <c r="Q3819" s="6">
        <f>E3819/Table1_2[[#This Row],[backers_count]]</f>
        <v>107.25</v>
      </c>
    </row>
    <row r="3820" spans="1:17" x14ac:dyDescent="0.35">
      <c r="A3820">
        <v>3818</v>
      </c>
      <c r="B3820" t="s">
        <v>3815</v>
      </c>
      <c r="C3820" t="s">
        <v>7928</v>
      </c>
      <c r="D3820" s="6">
        <v>250</v>
      </c>
      <c r="E3820" s="6">
        <v>570</v>
      </c>
      <c r="F3820" t="s">
        <v>8219</v>
      </c>
      <c r="G3820" t="s">
        <v>8224</v>
      </c>
      <c r="H3820" t="s">
        <v>8246</v>
      </c>
      <c r="I3820" s="7">
        <v>1426187582</v>
      </c>
      <c r="J3820" s="7">
        <v>1423599182</v>
      </c>
      <c r="K3820" t="b">
        <v>0</v>
      </c>
      <c r="L3820">
        <v>10</v>
      </c>
      <c r="M3820" t="b">
        <v>1</v>
      </c>
      <c r="N3820" s="7" t="s">
        <v>8320</v>
      </c>
      <c r="O3820" s="7" t="s">
        <v>8321</v>
      </c>
      <c r="P3820">
        <v>228</v>
      </c>
      <c r="Q3820" s="6">
        <f>E3820/Table1_2[[#This Row],[backers_count]]</f>
        <v>57</v>
      </c>
    </row>
    <row r="3821" spans="1:17" x14ac:dyDescent="0.35">
      <c r="A3821">
        <v>3819</v>
      </c>
      <c r="B3821" t="s">
        <v>3816</v>
      </c>
      <c r="C3821" t="s">
        <v>7817</v>
      </c>
      <c r="D3821" s="6">
        <v>1000</v>
      </c>
      <c r="E3821" s="6">
        <v>1064</v>
      </c>
      <c r="F3821" t="s">
        <v>8219</v>
      </c>
      <c r="G3821" t="s">
        <v>8224</v>
      </c>
      <c r="H3821" t="s">
        <v>8246</v>
      </c>
      <c r="I3821" s="7">
        <v>1437166920</v>
      </c>
      <c r="J3821" s="7">
        <v>1435554104</v>
      </c>
      <c r="K3821" t="b">
        <v>0</v>
      </c>
      <c r="L3821">
        <v>26</v>
      </c>
      <c r="M3821" t="b">
        <v>1</v>
      </c>
      <c r="N3821" s="7" t="s">
        <v>8320</v>
      </c>
      <c r="O3821" s="7" t="s">
        <v>8321</v>
      </c>
      <c r="P3821">
        <v>107</v>
      </c>
      <c r="Q3821" s="6">
        <f>E3821/Table1_2[[#This Row],[backers_count]]</f>
        <v>40.92307692307692</v>
      </c>
    </row>
    <row r="3822" spans="1:17" x14ac:dyDescent="0.35">
      <c r="A3822">
        <v>3820</v>
      </c>
      <c r="B3822" t="s">
        <v>3817</v>
      </c>
      <c r="C3822" t="s">
        <v>7929</v>
      </c>
      <c r="D3822" s="6">
        <v>300</v>
      </c>
      <c r="E3822" s="6">
        <v>430</v>
      </c>
      <c r="F3822" t="s">
        <v>8219</v>
      </c>
      <c r="G3822" t="s">
        <v>8225</v>
      </c>
      <c r="H3822" t="s">
        <v>8247</v>
      </c>
      <c r="I3822" s="7">
        <v>1436110717</v>
      </c>
      <c r="J3822" s="7">
        <v>1433518717</v>
      </c>
      <c r="K3822" t="b">
        <v>0</v>
      </c>
      <c r="L3822">
        <v>20</v>
      </c>
      <c r="M3822" t="b">
        <v>1</v>
      </c>
      <c r="N3822" s="7" t="s">
        <v>8320</v>
      </c>
      <c r="O3822" s="7" t="s">
        <v>8321</v>
      </c>
      <c r="P3822">
        <v>144</v>
      </c>
      <c r="Q3822" s="6">
        <f>E3822/Table1_2[[#This Row],[backers_count]]</f>
        <v>21.5</v>
      </c>
    </row>
    <row r="3823" spans="1:17" x14ac:dyDescent="0.35">
      <c r="A3823">
        <v>3821</v>
      </c>
      <c r="B3823" t="s">
        <v>3818</v>
      </c>
      <c r="C3823" t="s">
        <v>7930</v>
      </c>
      <c r="D3823" s="6">
        <v>3500</v>
      </c>
      <c r="E3823" s="6">
        <v>3659</v>
      </c>
      <c r="F3823" t="s">
        <v>8219</v>
      </c>
      <c r="G3823" t="s">
        <v>8224</v>
      </c>
      <c r="H3823" t="s">
        <v>8246</v>
      </c>
      <c r="I3823" s="7">
        <v>1451881207</v>
      </c>
      <c r="J3823" s="7">
        <v>1449116407</v>
      </c>
      <c r="K3823" t="b">
        <v>0</v>
      </c>
      <c r="L3823">
        <v>46</v>
      </c>
      <c r="M3823" t="b">
        <v>1</v>
      </c>
      <c r="N3823" s="7" t="s">
        <v>8320</v>
      </c>
      <c r="O3823" s="7" t="s">
        <v>8321</v>
      </c>
      <c r="P3823">
        <v>105</v>
      </c>
      <c r="Q3823" s="6">
        <f>E3823/Table1_2[[#This Row],[backers_count]]</f>
        <v>79.543478260869563</v>
      </c>
    </row>
    <row r="3824" spans="1:17" x14ac:dyDescent="0.35">
      <c r="A3824">
        <v>3822</v>
      </c>
      <c r="B3824" t="s">
        <v>3819</v>
      </c>
      <c r="C3824" t="s">
        <v>7931</v>
      </c>
      <c r="D3824" s="6">
        <v>5000</v>
      </c>
      <c r="E3824" s="6">
        <v>5501</v>
      </c>
      <c r="F3824" t="s">
        <v>8219</v>
      </c>
      <c r="G3824" t="s">
        <v>8236</v>
      </c>
      <c r="H3824" t="s">
        <v>8249</v>
      </c>
      <c r="I3824" s="7">
        <v>1453244340</v>
      </c>
      <c r="J3824" s="7">
        <v>1448136417</v>
      </c>
      <c r="K3824" t="b">
        <v>0</v>
      </c>
      <c r="L3824">
        <v>76</v>
      </c>
      <c r="M3824" t="b">
        <v>1</v>
      </c>
      <c r="N3824" s="7" t="s">
        <v>8320</v>
      </c>
      <c r="O3824" s="7" t="s">
        <v>8321</v>
      </c>
      <c r="P3824">
        <v>111</v>
      </c>
      <c r="Q3824" s="6">
        <f>E3824/Table1_2[[#This Row],[backers_count]]</f>
        <v>72.381578947368425</v>
      </c>
    </row>
    <row r="3825" spans="1:17" x14ac:dyDescent="0.35">
      <c r="A3825">
        <v>3823</v>
      </c>
      <c r="B3825" t="s">
        <v>3820</v>
      </c>
      <c r="C3825" t="s">
        <v>7932</v>
      </c>
      <c r="D3825" s="6">
        <v>2500</v>
      </c>
      <c r="E3825" s="6">
        <v>2650</v>
      </c>
      <c r="F3825" t="s">
        <v>8219</v>
      </c>
      <c r="G3825" t="s">
        <v>8224</v>
      </c>
      <c r="H3825" t="s">
        <v>8246</v>
      </c>
      <c r="I3825" s="7">
        <v>1437364740</v>
      </c>
      <c r="J3825" s="7">
        <v>1434405044</v>
      </c>
      <c r="K3825" t="b">
        <v>0</v>
      </c>
      <c r="L3825">
        <v>41</v>
      </c>
      <c r="M3825" t="b">
        <v>1</v>
      </c>
      <c r="N3825" s="7" t="s">
        <v>8320</v>
      </c>
      <c r="O3825" s="7" t="s">
        <v>8321</v>
      </c>
      <c r="P3825">
        <v>106</v>
      </c>
      <c r="Q3825" s="6">
        <f>E3825/Table1_2[[#This Row],[backers_count]]</f>
        <v>64.634146341463421</v>
      </c>
    </row>
    <row r="3826" spans="1:17" x14ac:dyDescent="0.35">
      <c r="A3826">
        <v>3824</v>
      </c>
      <c r="B3826" t="s">
        <v>3821</v>
      </c>
      <c r="C3826" t="s">
        <v>7933</v>
      </c>
      <c r="D3826" s="6">
        <v>250</v>
      </c>
      <c r="E3826" s="6">
        <v>270</v>
      </c>
      <c r="F3826" t="s">
        <v>8219</v>
      </c>
      <c r="G3826" t="s">
        <v>8225</v>
      </c>
      <c r="H3826" t="s">
        <v>8247</v>
      </c>
      <c r="I3826" s="7">
        <v>1470058860</v>
      </c>
      <c r="J3826" s="7">
        <v>1469026903</v>
      </c>
      <c r="K3826" t="b">
        <v>0</v>
      </c>
      <c r="L3826">
        <v>7</v>
      </c>
      <c r="M3826" t="b">
        <v>1</v>
      </c>
      <c r="N3826" s="7" t="s">
        <v>8320</v>
      </c>
      <c r="O3826" s="7" t="s">
        <v>8321</v>
      </c>
      <c r="P3826">
        <v>108</v>
      </c>
      <c r="Q3826" s="6">
        <f>E3826/Table1_2[[#This Row],[backers_count]]</f>
        <v>38.571428571428569</v>
      </c>
    </row>
    <row r="3827" spans="1:17" x14ac:dyDescent="0.35">
      <c r="A3827">
        <v>3825</v>
      </c>
      <c r="B3827" t="s">
        <v>3822</v>
      </c>
      <c r="C3827" t="s">
        <v>7934</v>
      </c>
      <c r="D3827" s="6">
        <v>5000</v>
      </c>
      <c r="E3827" s="6">
        <v>5271</v>
      </c>
      <c r="F3827" t="s">
        <v>8219</v>
      </c>
      <c r="G3827" t="s">
        <v>8224</v>
      </c>
      <c r="H3827" t="s">
        <v>8246</v>
      </c>
      <c r="I3827" s="7">
        <v>1434505214</v>
      </c>
      <c r="J3827" s="7">
        <v>1432690814</v>
      </c>
      <c r="K3827" t="b">
        <v>0</v>
      </c>
      <c r="L3827">
        <v>49</v>
      </c>
      <c r="M3827" t="b">
        <v>1</v>
      </c>
      <c r="N3827" s="7" t="s">
        <v>8320</v>
      </c>
      <c r="O3827" s="7" t="s">
        <v>8321</v>
      </c>
      <c r="P3827">
        <v>106</v>
      </c>
      <c r="Q3827" s="6">
        <f>E3827/Table1_2[[#This Row],[backers_count]]</f>
        <v>107.57142857142857</v>
      </c>
    </row>
    <row r="3828" spans="1:17" x14ac:dyDescent="0.35">
      <c r="A3828">
        <v>3826</v>
      </c>
      <c r="B3828" t="s">
        <v>3823</v>
      </c>
      <c r="C3828" t="s">
        <v>7935</v>
      </c>
      <c r="D3828" s="6">
        <v>600</v>
      </c>
      <c r="E3828" s="6">
        <v>715</v>
      </c>
      <c r="F3828" t="s">
        <v>8219</v>
      </c>
      <c r="G3828" t="s">
        <v>8225</v>
      </c>
      <c r="H3828" t="s">
        <v>8247</v>
      </c>
      <c r="I3828" s="7">
        <v>1430993394</v>
      </c>
      <c r="J3828" s="7">
        <v>1428401394</v>
      </c>
      <c r="K3828" t="b">
        <v>0</v>
      </c>
      <c r="L3828">
        <v>26</v>
      </c>
      <c r="M3828" t="b">
        <v>1</v>
      </c>
      <c r="N3828" s="7" t="s">
        <v>8320</v>
      </c>
      <c r="O3828" s="7" t="s">
        <v>8321</v>
      </c>
      <c r="P3828">
        <v>120</v>
      </c>
      <c r="Q3828" s="6">
        <f>E3828/Table1_2[[#This Row],[backers_count]]</f>
        <v>27.5</v>
      </c>
    </row>
    <row r="3829" spans="1:17" x14ac:dyDescent="0.35">
      <c r="A3829">
        <v>3827</v>
      </c>
      <c r="B3829" t="s">
        <v>3824</v>
      </c>
      <c r="C3829" t="s">
        <v>7936</v>
      </c>
      <c r="D3829" s="6">
        <v>3000</v>
      </c>
      <c r="E3829" s="6">
        <v>4580</v>
      </c>
      <c r="F3829" t="s">
        <v>8219</v>
      </c>
      <c r="G3829" t="s">
        <v>8225</v>
      </c>
      <c r="H3829" t="s">
        <v>8247</v>
      </c>
      <c r="I3829" s="7">
        <v>1427414400</v>
      </c>
      <c r="J3829" s="7">
        <v>1422656201</v>
      </c>
      <c r="K3829" t="b">
        <v>0</v>
      </c>
      <c r="L3829">
        <v>65</v>
      </c>
      <c r="M3829" t="b">
        <v>1</v>
      </c>
      <c r="N3829" s="7" t="s">
        <v>8320</v>
      </c>
      <c r="O3829" s="7" t="s">
        <v>8321</v>
      </c>
      <c r="P3829">
        <v>153</v>
      </c>
      <c r="Q3829" s="6">
        <f>E3829/Table1_2[[#This Row],[backers_count]]</f>
        <v>70.461538461538467</v>
      </c>
    </row>
    <row r="3830" spans="1:17" x14ac:dyDescent="0.35">
      <c r="A3830">
        <v>3828</v>
      </c>
      <c r="B3830" t="s">
        <v>3825</v>
      </c>
      <c r="C3830" t="s">
        <v>7937</v>
      </c>
      <c r="D3830" s="6">
        <v>5000</v>
      </c>
      <c r="E3830" s="6">
        <v>5000</v>
      </c>
      <c r="F3830" t="s">
        <v>8219</v>
      </c>
      <c r="G3830" t="s">
        <v>8224</v>
      </c>
      <c r="H3830" t="s">
        <v>8246</v>
      </c>
      <c r="I3830" s="7">
        <v>1420033187</v>
      </c>
      <c r="J3830" s="7">
        <v>1414845587</v>
      </c>
      <c r="K3830" t="b">
        <v>0</v>
      </c>
      <c r="L3830">
        <v>28</v>
      </c>
      <c r="M3830" t="b">
        <v>1</v>
      </c>
      <c r="N3830" s="7" t="s">
        <v>8320</v>
      </c>
      <c r="O3830" s="7" t="s">
        <v>8321</v>
      </c>
      <c r="P3830">
        <v>100</v>
      </c>
      <c r="Q3830" s="6">
        <f>E3830/Table1_2[[#This Row],[backers_count]]</f>
        <v>178.57142857142858</v>
      </c>
    </row>
    <row r="3831" spans="1:17" x14ac:dyDescent="0.35">
      <c r="A3831">
        <v>3829</v>
      </c>
      <c r="B3831" t="s">
        <v>3826</v>
      </c>
      <c r="C3831" t="s">
        <v>7938</v>
      </c>
      <c r="D3831" s="6">
        <v>500</v>
      </c>
      <c r="E3831" s="6">
        <v>501</v>
      </c>
      <c r="F3831" t="s">
        <v>8219</v>
      </c>
      <c r="G3831" t="s">
        <v>8224</v>
      </c>
      <c r="H3831" t="s">
        <v>8246</v>
      </c>
      <c r="I3831" s="7">
        <v>1472676371</v>
      </c>
      <c r="J3831" s="7">
        <v>1470948371</v>
      </c>
      <c r="K3831" t="b">
        <v>0</v>
      </c>
      <c r="L3831">
        <v>8</v>
      </c>
      <c r="M3831" t="b">
        <v>1</v>
      </c>
      <c r="N3831" s="7" t="s">
        <v>8320</v>
      </c>
      <c r="O3831" s="7" t="s">
        <v>8321</v>
      </c>
      <c r="P3831">
        <v>101</v>
      </c>
      <c r="Q3831" s="6">
        <f>E3831/Table1_2[[#This Row],[backers_count]]</f>
        <v>62.625</v>
      </c>
    </row>
    <row r="3832" spans="1:17" x14ac:dyDescent="0.35">
      <c r="A3832">
        <v>3830</v>
      </c>
      <c r="B3832" t="s">
        <v>3827</v>
      </c>
      <c r="C3832" t="s">
        <v>7939</v>
      </c>
      <c r="D3832" s="6">
        <v>100</v>
      </c>
      <c r="E3832" s="6">
        <v>225</v>
      </c>
      <c r="F3832" t="s">
        <v>8219</v>
      </c>
      <c r="G3832" t="s">
        <v>8224</v>
      </c>
      <c r="H3832" t="s">
        <v>8246</v>
      </c>
      <c r="I3832" s="7">
        <v>1464371211</v>
      </c>
      <c r="J3832" s="7">
        <v>1463161611</v>
      </c>
      <c r="K3832" t="b">
        <v>0</v>
      </c>
      <c r="L3832">
        <v>3</v>
      </c>
      <c r="M3832" t="b">
        <v>1</v>
      </c>
      <c r="N3832" s="7" t="s">
        <v>8320</v>
      </c>
      <c r="O3832" s="7" t="s">
        <v>8321</v>
      </c>
      <c r="P3832">
        <v>225</v>
      </c>
      <c r="Q3832" s="6">
        <f>E3832/Table1_2[[#This Row],[backers_count]]</f>
        <v>75</v>
      </c>
    </row>
    <row r="3833" spans="1:17" x14ac:dyDescent="0.35">
      <c r="A3833">
        <v>3831</v>
      </c>
      <c r="B3833" t="s">
        <v>3828</v>
      </c>
      <c r="C3833" t="s">
        <v>7940</v>
      </c>
      <c r="D3833" s="6">
        <v>500</v>
      </c>
      <c r="E3833" s="6">
        <v>530.11</v>
      </c>
      <c r="F3833" t="s">
        <v>8219</v>
      </c>
      <c r="G3833" t="s">
        <v>8224</v>
      </c>
      <c r="H3833" t="s">
        <v>8246</v>
      </c>
      <c r="I3833" s="7">
        <v>1415222545</v>
      </c>
      <c r="J3833" s="7">
        <v>1413404545</v>
      </c>
      <c r="K3833" t="b">
        <v>0</v>
      </c>
      <c r="L3833">
        <v>9</v>
      </c>
      <c r="M3833" t="b">
        <v>1</v>
      </c>
      <c r="N3833" s="7" t="s">
        <v>8320</v>
      </c>
      <c r="O3833" s="7" t="s">
        <v>8321</v>
      </c>
      <c r="P3833">
        <v>107</v>
      </c>
      <c r="Q3833" s="6">
        <f>E3833/Table1_2[[#This Row],[backers_count]]</f>
        <v>58.901111111111113</v>
      </c>
    </row>
    <row r="3834" spans="1:17" x14ac:dyDescent="0.35">
      <c r="A3834">
        <v>3832</v>
      </c>
      <c r="B3834" t="s">
        <v>3829</v>
      </c>
      <c r="C3834" t="s">
        <v>7941</v>
      </c>
      <c r="D3834" s="6">
        <v>1200</v>
      </c>
      <c r="E3834" s="6">
        <v>1256</v>
      </c>
      <c r="F3834" t="s">
        <v>8219</v>
      </c>
      <c r="G3834" t="s">
        <v>8224</v>
      </c>
      <c r="H3834" t="s">
        <v>8246</v>
      </c>
      <c r="I3834" s="7">
        <v>1455936335</v>
      </c>
      <c r="J3834" s="7">
        <v>1452048335</v>
      </c>
      <c r="K3834" t="b">
        <v>0</v>
      </c>
      <c r="L3834">
        <v>9</v>
      </c>
      <c r="M3834" t="b">
        <v>1</v>
      </c>
      <c r="N3834" s="7" t="s">
        <v>8320</v>
      </c>
      <c r="O3834" s="7" t="s">
        <v>8321</v>
      </c>
      <c r="P3834">
        <v>105</v>
      </c>
      <c r="Q3834" s="6">
        <f>E3834/Table1_2[[#This Row],[backers_count]]</f>
        <v>139.55555555555554</v>
      </c>
    </row>
    <row r="3835" spans="1:17" x14ac:dyDescent="0.35">
      <c r="A3835">
        <v>3833</v>
      </c>
      <c r="B3835" t="s">
        <v>3830</v>
      </c>
      <c r="C3835" t="s">
        <v>7942</v>
      </c>
      <c r="D3835" s="6">
        <v>1200</v>
      </c>
      <c r="E3835" s="6">
        <v>1400</v>
      </c>
      <c r="F3835" t="s">
        <v>8219</v>
      </c>
      <c r="G3835" t="s">
        <v>8229</v>
      </c>
      <c r="H3835" t="s">
        <v>8251</v>
      </c>
      <c r="I3835" s="7">
        <v>1417460940</v>
      </c>
      <c r="J3835" s="7">
        <v>1416516972</v>
      </c>
      <c r="K3835" t="b">
        <v>0</v>
      </c>
      <c r="L3835">
        <v>20</v>
      </c>
      <c r="M3835" t="b">
        <v>1</v>
      </c>
      <c r="N3835" s="7" t="s">
        <v>8320</v>
      </c>
      <c r="O3835" s="7" t="s">
        <v>8321</v>
      </c>
      <c r="P3835">
        <v>117</v>
      </c>
      <c r="Q3835" s="6">
        <f>E3835/Table1_2[[#This Row],[backers_count]]</f>
        <v>70</v>
      </c>
    </row>
    <row r="3836" spans="1:17" x14ac:dyDescent="0.35">
      <c r="A3836">
        <v>3834</v>
      </c>
      <c r="B3836" t="s">
        <v>3831</v>
      </c>
      <c r="C3836" t="s">
        <v>7943</v>
      </c>
      <c r="D3836" s="6">
        <v>3000</v>
      </c>
      <c r="E3836" s="6">
        <v>3271</v>
      </c>
      <c r="F3836" t="s">
        <v>8219</v>
      </c>
      <c r="G3836" t="s">
        <v>8225</v>
      </c>
      <c r="H3836" t="s">
        <v>8247</v>
      </c>
      <c r="I3836" s="7">
        <v>1434624067</v>
      </c>
      <c r="J3836" s="7">
        <v>1432032067</v>
      </c>
      <c r="K3836" t="b">
        <v>0</v>
      </c>
      <c r="L3836">
        <v>57</v>
      </c>
      <c r="M3836" t="b">
        <v>1</v>
      </c>
      <c r="N3836" s="7" t="s">
        <v>8320</v>
      </c>
      <c r="O3836" s="7" t="s">
        <v>8321</v>
      </c>
      <c r="P3836">
        <v>110</v>
      </c>
      <c r="Q3836" s="6">
        <f>E3836/Table1_2[[#This Row],[backers_count]]</f>
        <v>57.385964912280699</v>
      </c>
    </row>
    <row r="3837" spans="1:17" x14ac:dyDescent="0.35">
      <c r="A3837">
        <v>3835</v>
      </c>
      <c r="B3837" t="s">
        <v>3832</v>
      </c>
      <c r="C3837" t="s">
        <v>7944</v>
      </c>
      <c r="D3837" s="6">
        <v>200</v>
      </c>
      <c r="E3837" s="6">
        <v>320</v>
      </c>
      <c r="F3837" t="s">
        <v>8219</v>
      </c>
      <c r="G3837" t="s">
        <v>8225</v>
      </c>
      <c r="H3837" t="s">
        <v>8247</v>
      </c>
      <c r="I3837" s="7">
        <v>1461278208</v>
      </c>
      <c r="J3837" s="7">
        <v>1459463808</v>
      </c>
      <c r="K3837" t="b">
        <v>0</v>
      </c>
      <c r="L3837">
        <v>8</v>
      </c>
      <c r="M3837" t="b">
        <v>1</v>
      </c>
      <c r="N3837" s="7" t="s">
        <v>8320</v>
      </c>
      <c r="O3837" s="7" t="s">
        <v>8321</v>
      </c>
      <c r="P3837">
        <v>160</v>
      </c>
      <c r="Q3837" s="6">
        <f>E3837/Table1_2[[#This Row],[backers_count]]</f>
        <v>40</v>
      </c>
    </row>
    <row r="3838" spans="1:17" x14ac:dyDescent="0.35">
      <c r="A3838">
        <v>3836</v>
      </c>
      <c r="B3838" t="s">
        <v>3833</v>
      </c>
      <c r="C3838" t="s">
        <v>7945</v>
      </c>
      <c r="D3838" s="6">
        <v>800</v>
      </c>
      <c r="E3838" s="6">
        <v>900</v>
      </c>
      <c r="F3838" t="s">
        <v>8219</v>
      </c>
      <c r="G3838" t="s">
        <v>8224</v>
      </c>
      <c r="H3838" t="s">
        <v>8246</v>
      </c>
      <c r="I3838" s="7">
        <v>1470197340</v>
      </c>
      <c r="J3838" s="7">
        <v>1467497652</v>
      </c>
      <c r="K3838" t="b">
        <v>0</v>
      </c>
      <c r="L3838">
        <v>14</v>
      </c>
      <c r="M3838" t="b">
        <v>1</v>
      </c>
      <c r="N3838" s="7" t="s">
        <v>8320</v>
      </c>
      <c r="O3838" s="7" t="s">
        <v>8321</v>
      </c>
      <c r="P3838">
        <v>113</v>
      </c>
      <c r="Q3838" s="6">
        <f>E3838/Table1_2[[#This Row],[backers_count]]</f>
        <v>64.285714285714292</v>
      </c>
    </row>
    <row r="3839" spans="1:17" x14ac:dyDescent="0.35">
      <c r="A3839">
        <v>3837</v>
      </c>
      <c r="B3839" t="s">
        <v>3834</v>
      </c>
      <c r="C3839" t="s">
        <v>7946</v>
      </c>
      <c r="D3839" s="6">
        <v>2000</v>
      </c>
      <c r="E3839" s="6">
        <v>2042</v>
      </c>
      <c r="F3839" t="s">
        <v>8219</v>
      </c>
      <c r="G3839" t="s">
        <v>8225</v>
      </c>
      <c r="H3839" t="s">
        <v>8247</v>
      </c>
      <c r="I3839" s="7">
        <v>1435947758</v>
      </c>
      <c r="J3839" s="7">
        <v>1432837358</v>
      </c>
      <c r="K3839" t="b">
        <v>0</v>
      </c>
      <c r="L3839">
        <v>17</v>
      </c>
      <c r="M3839" t="b">
        <v>1</v>
      </c>
      <c r="N3839" s="7" t="s">
        <v>8320</v>
      </c>
      <c r="O3839" s="7" t="s">
        <v>8321</v>
      </c>
      <c r="P3839">
        <v>103</v>
      </c>
      <c r="Q3839" s="6">
        <f>E3839/Table1_2[[#This Row],[backers_count]]</f>
        <v>120.11764705882354</v>
      </c>
    </row>
    <row r="3840" spans="1:17" x14ac:dyDescent="0.35">
      <c r="A3840">
        <v>3838</v>
      </c>
      <c r="B3840" t="s">
        <v>3835</v>
      </c>
      <c r="C3840" t="s">
        <v>7947</v>
      </c>
      <c r="D3840" s="6">
        <v>100000</v>
      </c>
      <c r="E3840" s="6">
        <v>100824</v>
      </c>
      <c r="F3840" t="s">
        <v>8219</v>
      </c>
      <c r="G3840" t="s">
        <v>8235</v>
      </c>
      <c r="H3840" t="s">
        <v>8255</v>
      </c>
      <c r="I3840" s="7">
        <v>1432314209</v>
      </c>
      <c r="J3840" s="7">
        <v>1429722209</v>
      </c>
      <c r="K3840" t="b">
        <v>0</v>
      </c>
      <c r="L3840">
        <v>100</v>
      </c>
      <c r="M3840" t="b">
        <v>1</v>
      </c>
      <c r="N3840" s="7" t="s">
        <v>8320</v>
      </c>
      <c r="O3840" s="7" t="s">
        <v>8321</v>
      </c>
      <c r="P3840">
        <v>101</v>
      </c>
      <c r="Q3840" s="6">
        <f>E3840/Table1_2[[#This Row],[backers_count]]</f>
        <v>1008.24</v>
      </c>
    </row>
    <row r="3841" spans="1:17" x14ac:dyDescent="0.35">
      <c r="A3841">
        <v>3839</v>
      </c>
      <c r="B3841" t="s">
        <v>3836</v>
      </c>
      <c r="C3841" t="s">
        <v>7948</v>
      </c>
      <c r="D3841" s="6">
        <v>2000</v>
      </c>
      <c r="E3841" s="6">
        <v>2025</v>
      </c>
      <c r="F3841" t="s">
        <v>8219</v>
      </c>
      <c r="G3841" t="s">
        <v>8224</v>
      </c>
      <c r="H3841" t="s">
        <v>8246</v>
      </c>
      <c r="I3841" s="7">
        <v>1438226724</v>
      </c>
      <c r="J3841" s="7">
        <v>1433042724</v>
      </c>
      <c r="K3841" t="b">
        <v>0</v>
      </c>
      <c r="L3841">
        <v>32</v>
      </c>
      <c r="M3841" t="b">
        <v>1</v>
      </c>
      <c r="N3841" s="7" t="s">
        <v>8320</v>
      </c>
      <c r="O3841" s="7" t="s">
        <v>8321</v>
      </c>
      <c r="P3841">
        <v>102</v>
      </c>
      <c r="Q3841" s="6">
        <f>E3841/Table1_2[[#This Row],[backers_count]]</f>
        <v>63.28125</v>
      </c>
    </row>
    <row r="3842" spans="1:17" x14ac:dyDescent="0.35">
      <c r="A3842">
        <v>3840</v>
      </c>
      <c r="B3842" t="s">
        <v>3837</v>
      </c>
      <c r="C3842" t="s">
        <v>7949</v>
      </c>
      <c r="D3842" s="6">
        <v>1</v>
      </c>
      <c r="E3842" s="6">
        <v>65</v>
      </c>
      <c r="F3842" t="s">
        <v>8219</v>
      </c>
      <c r="G3842" t="s">
        <v>8225</v>
      </c>
      <c r="H3842" t="s">
        <v>8247</v>
      </c>
      <c r="I3842" s="7">
        <v>1459180229</v>
      </c>
      <c r="J3842" s="7">
        <v>1457023829</v>
      </c>
      <c r="K3842" t="b">
        <v>0</v>
      </c>
      <c r="L3842">
        <v>3</v>
      </c>
      <c r="M3842" t="b">
        <v>1</v>
      </c>
      <c r="N3842" s="7" t="s">
        <v>8320</v>
      </c>
      <c r="O3842" s="7" t="s">
        <v>8321</v>
      </c>
      <c r="P3842">
        <v>6500</v>
      </c>
      <c r="Q3842" s="6">
        <f>E3842/Table1_2[[#This Row],[backers_count]]</f>
        <v>21.666666666666668</v>
      </c>
    </row>
    <row r="3843" spans="1:17" x14ac:dyDescent="0.35">
      <c r="A3843">
        <v>3841</v>
      </c>
      <c r="B3843" t="s">
        <v>3838</v>
      </c>
      <c r="C3843" t="s">
        <v>7950</v>
      </c>
      <c r="D3843" s="6">
        <v>10000</v>
      </c>
      <c r="E3843" s="6">
        <v>872</v>
      </c>
      <c r="F3843" t="s">
        <v>8221</v>
      </c>
      <c r="G3843" t="s">
        <v>8224</v>
      </c>
      <c r="H3843" t="s">
        <v>8246</v>
      </c>
      <c r="I3843" s="7">
        <v>1405882287</v>
      </c>
      <c r="J3843" s="7">
        <v>1400698287</v>
      </c>
      <c r="K3843" t="b">
        <v>1</v>
      </c>
      <c r="L3843">
        <v>34</v>
      </c>
      <c r="M3843" t="b">
        <v>0</v>
      </c>
      <c r="N3843" s="7" t="s">
        <v>8320</v>
      </c>
      <c r="O3843" s="7" t="s">
        <v>8321</v>
      </c>
      <c r="P3843">
        <v>9</v>
      </c>
      <c r="Q3843" s="6">
        <f>E3843/Table1_2[[#This Row],[backers_count]]</f>
        <v>25.647058823529413</v>
      </c>
    </row>
    <row r="3844" spans="1:17" x14ac:dyDescent="0.35">
      <c r="A3844">
        <v>3842</v>
      </c>
      <c r="B3844" t="s">
        <v>3839</v>
      </c>
      <c r="C3844" t="s">
        <v>7951</v>
      </c>
      <c r="D3844" s="6">
        <v>5000</v>
      </c>
      <c r="E3844" s="6">
        <v>1097</v>
      </c>
      <c r="F3844" t="s">
        <v>8221</v>
      </c>
      <c r="G3844" t="s">
        <v>8225</v>
      </c>
      <c r="H3844" t="s">
        <v>8247</v>
      </c>
      <c r="I3844" s="7">
        <v>1399809052</v>
      </c>
      <c r="J3844" s="7">
        <v>1397217052</v>
      </c>
      <c r="K3844" t="b">
        <v>1</v>
      </c>
      <c r="L3844">
        <v>23</v>
      </c>
      <c r="M3844" t="b">
        <v>0</v>
      </c>
      <c r="N3844" s="7" t="s">
        <v>8320</v>
      </c>
      <c r="O3844" s="7" t="s">
        <v>8321</v>
      </c>
      <c r="P3844">
        <v>22</v>
      </c>
      <c r="Q3844" s="6">
        <f>E3844/Table1_2[[#This Row],[backers_count]]</f>
        <v>47.695652173913047</v>
      </c>
    </row>
    <row r="3845" spans="1:17" x14ac:dyDescent="0.35">
      <c r="A3845">
        <v>3843</v>
      </c>
      <c r="B3845" t="s">
        <v>3840</v>
      </c>
      <c r="C3845" t="s">
        <v>7952</v>
      </c>
      <c r="D3845" s="6">
        <v>5000</v>
      </c>
      <c r="E3845" s="6">
        <v>1065</v>
      </c>
      <c r="F3845" t="s">
        <v>8221</v>
      </c>
      <c r="G3845" t="s">
        <v>8224</v>
      </c>
      <c r="H3845" t="s">
        <v>8246</v>
      </c>
      <c r="I3845" s="7">
        <v>1401587064</v>
      </c>
      <c r="J3845" s="7">
        <v>1399427064</v>
      </c>
      <c r="K3845" t="b">
        <v>1</v>
      </c>
      <c r="L3845">
        <v>19</v>
      </c>
      <c r="M3845" t="b">
        <v>0</v>
      </c>
      <c r="N3845" s="7" t="s">
        <v>8320</v>
      </c>
      <c r="O3845" s="7" t="s">
        <v>8321</v>
      </c>
      <c r="P3845">
        <v>22</v>
      </c>
      <c r="Q3845" s="6">
        <f>E3845/Table1_2[[#This Row],[backers_count]]</f>
        <v>56.05263157894737</v>
      </c>
    </row>
    <row r="3846" spans="1:17" x14ac:dyDescent="0.35">
      <c r="A3846">
        <v>3844</v>
      </c>
      <c r="B3846" t="s">
        <v>3841</v>
      </c>
      <c r="C3846" t="s">
        <v>7953</v>
      </c>
      <c r="D3846" s="6">
        <v>9800</v>
      </c>
      <c r="E3846" s="6">
        <v>4066</v>
      </c>
      <c r="F3846" t="s">
        <v>8221</v>
      </c>
      <c r="G3846" t="s">
        <v>8224</v>
      </c>
      <c r="H3846" t="s">
        <v>8246</v>
      </c>
      <c r="I3846" s="7">
        <v>1401778740</v>
      </c>
      <c r="J3846" s="7">
        <v>1399474134</v>
      </c>
      <c r="K3846" t="b">
        <v>1</v>
      </c>
      <c r="L3846">
        <v>50</v>
      </c>
      <c r="M3846" t="b">
        <v>0</v>
      </c>
      <c r="N3846" s="7" t="s">
        <v>8320</v>
      </c>
      <c r="O3846" s="7" t="s">
        <v>8321</v>
      </c>
      <c r="P3846">
        <v>42</v>
      </c>
      <c r="Q3846" s="6">
        <f>E3846/Table1_2[[#This Row],[backers_count]]</f>
        <v>81.319999999999993</v>
      </c>
    </row>
    <row r="3847" spans="1:17" x14ac:dyDescent="0.35">
      <c r="A3847">
        <v>3845</v>
      </c>
      <c r="B3847" t="s">
        <v>3842</v>
      </c>
      <c r="C3847" t="s">
        <v>7954</v>
      </c>
      <c r="D3847" s="6">
        <v>40000</v>
      </c>
      <c r="E3847" s="6">
        <v>842</v>
      </c>
      <c r="F3847" t="s">
        <v>8221</v>
      </c>
      <c r="G3847" t="s">
        <v>8224</v>
      </c>
      <c r="H3847" t="s">
        <v>8246</v>
      </c>
      <c r="I3847" s="7">
        <v>1443711774</v>
      </c>
      <c r="J3847" s="7">
        <v>1441119774</v>
      </c>
      <c r="K3847" t="b">
        <v>1</v>
      </c>
      <c r="L3847">
        <v>12</v>
      </c>
      <c r="M3847" t="b">
        <v>0</v>
      </c>
      <c r="N3847" s="7" t="s">
        <v>8320</v>
      </c>
      <c r="O3847" s="7" t="s">
        <v>8321</v>
      </c>
      <c r="P3847">
        <v>3</v>
      </c>
      <c r="Q3847" s="6">
        <f>E3847/Table1_2[[#This Row],[backers_count]]</f>
        <v>70.166666666666671</v>
      </c>
    </row>
    <row r="3848" spans="1:17" x14ac:dyDescent="0.35">
      <c r="A3848">
        <v>3846</v>
      </c>
      <c r="B3848" t="s">
        <v>3843</v>
      </c>
      <c r="C3848" t="s">
        <v>7955</v>
      </c>
      <c r="D3848" s="6">
        <v>7000</v>
      </c>
      <c r="E3848" s="6">
        <v>189</v>
      </c>
      <c r="F3848" t="s">
        <v>8221</v>
      </c>
      <c r="G3848" t="s">
        <v>8224</v>
      </c>
      <c r="H3848" t="s">
        <v>8246</v>
      </c>
      <c r="I3848" s="7">
        <v>1412405940</v>
      </c>
      <c r="J3848" s="7">
        <v>1409721542</v>
      </c>
      <c r="K3848" t="b">
        <v>1</v>
      </c>
      <c r="L3848">
        <v>8</v>
      </c>
      <c r="M3848" t="b">
        <v>0</v>
      </c>
      <c r="N3848" s="7" t="s">
        <v>8320</v>
      </c>
      <c r="O3848" s="7" t="s">
        <v>8321</v>
      </c>
      <c r="P3848">
        <v>3</v>
      </c>
      <c r="Q3848" s="6">
        <f>E3848/Table1_2[[#This Row],[backers_count]]</f>
        <v>23.625</v>
      </c>
    </row>
    <row r="3849" spans="1:17" x14ac:dyDescent="0.35">
      <c r="A3849">
        <v>3847</v>
      </c>
      <c r="B3849" t="s">
        <v>3844</v>
      </c>
      <c r="C3849" t="s">
        <v>7956</v>
      </c>
      <c r="D3849" s="6">
        <v>10500</v>
      </c>
      <c r="E3849" s="6">
        <v>1697</v>
      </c>
      <c r="F3849" t="s">
        <v>8221</v>
      </c>
      <c r="G3849" t="s">
        <v>8224</v>
      </c>
      <c r="H3849" t="s">
        <v>8246</v>
      </c>
      <c r="I3849" s="7">
        <v>1437283391</v>
      </c>
      <c r="J3849" s="7">
        <v>1433395391</v>
      </c>
      <c r="K3849" t="b">
        <v>1</v>
      </c>
      <c r="L3849">
        <v>9</v>
      </c>
      <c r="M3849" t="b">
        <v>0</v>
      </c>
      <c r="N3849" s="7" t="s">
        <v>8320</v>
      </c>
      <c r="O3849" s="7" t="s">
        <v>8321</v>
      </c>
      <c r="P3849">
        <v>17</v>
      </c>
      <c r="Q3849" s="6">
        <f>E3849/Table1_2[[#This Row],[backers_count]]</f>
        <v>188.55555555555554</v>
      </c>
    </row>
    <row r="3850" spans="1:17" x14ac:dyDescent="0.35">
      <c r="A3850">
        <v>3848</v>
      </c>
      <c r="B3850" t="s">
        <v>3845</v>
      </c>
      <c r="C3850" t="s">
        <v>7957</v>
      </c>
      <c r="D3850" s="6">
        <v>13000</v>
      </c>
      <c r="E3850" s="6">
        <v>2129</v>
      </c>
      <c r="F3850" t="s">
        <v>8221</v>
      </c>
      <c r="G3850" t="s">
        <v>8224</v>
      </c>
      <c r="H3850" t="s">
        <v>8246</v>
      </c>
      <c r="I3850" s="7">
        <v>1445196989</v>
      </c>
      <c r="J3850" s="7">
        <v>1442604989</v>
      </c>
      <c r="K3850" t="b">
        <v>1</v>
      </c>
      <c r="L3850">
        <v>43</v>
      </c>
      <c r="M3850" t="b">
        <v>0</v>
      </c>
      <c r="N3850" s="7" t="s">
        <v>8320</v>
      </c>
      <c r="O3850" s="7" t="s">
        <v>8321</v>
      </c>
      <c r="P3850">
        <v>17</v>
      </c>
      <c r="Q3850" s="6">
        <f>E3850/Table1_2[[#This Row],[backers_count]]</f>
        <v>49.511627906976742</v>
      </c>
    </row>
    <row r="3851" spans="1:17" x14ac:dyDescent="0.35">
      <c r="A3851">
        <v>3849</v>
      </c>
      <c r="B3851" t="s">
        <v>3846</v>
      </c>
      <c r="C3851" t="s">
        <v>7958</v>
      </c>
      <c r="D3851" s="6">
        <v>30000</v>
      </c>
      <c r="E3851" s="6">
        <v>2113</v>
      </c>
      <c r="F3851" t="s">
        <v>8221</v>
      </c>
      <c r="G3851" t="s">
        <v>8236</v>
      </c>
      <c r="H3851" t="s">
        <v>8249</v>
      </c>
      <c r="I3851" s="7">
        <v>1434047084</v>
      </c>
      <c r="J3851" s="7">
        <v>1431455084</v>
      </c>
      <c r="K3851" t="b">
        <v>1</v>
      </c>
      <c r="L3851">
        <v>28</v>
      </c>
      <c r="M3851" t="b">
        <v>0</v>
      </c>
      <c r="N3851" s="7" t="s">
        <v>8320</v>
      </c>
      <c r="O3851" s="7" t="s">
        <v>8321</v>
      </c>
      <c r="P3851">
        <v>8</v>
      </c>
      <c r="Q3851" s="6">
        <f>E3851/Table1_2[[#This Row],[backers_count]]</f>
        <v>75.464285714285708</v>
      </c>
    </row>
    <row r="3852" spans="1:17" x14ac:dyDescent="0.35">
      <c r="A3852">
        <v>3850</v>
      </c>
      <c r="B3852" t="s">
        <v>3847</v>
      </c>
      <c r="C3852" t="s">
        <v>7959</v>
      </c>
      <c r="D3852" s="6">
        <v>1000</v>
      </c>
      <c r="E3852" s="6">
        <v>38</v>
      </c>
      <c r="F3852" t="s">
        <v>8221</v>
      </c>
      <c r="G3852" t="s">
        <v>8224</v>
      </c>
      <c r="H3852" t="s">
        <v>8246</v>
      </c>
      <c r="I3852" s="7">
        <v>1420081143</v>
      </c>
      <c r="J3852" s="7">
        <v>1417489143</v>
      </c>
      <c r="K3852" t="b">
        <v>1</v>
      </c>
      <c r="L3852">
        <v>4</v>
      </c>
      <c r="M3852" t="b">
        <v>0</v>
      </c>
      <c r="N3852" s="7" t="s">
        <v>8320</v>
      </c>
      <c r="O3852" s="7" t="s">
        <v>8321</v>
      </c>
      <c r="P3852">
        <v>4</v>
      </c>
      <c r="Q3852" s="6">
        <f>E3852/Table1_2[[#This Row],[backers_count]]</f>
        <v>9.5</v>
      </c>
    </row>
    <row r="3853" spans="1:17" x14ac:dyDescent="0.35">
      <c r="A3853">
        <v>3851</v>
      </c>
      <c r="B3853" t="s">
        <v>3848</v>
      </c>
      <c r="C3853" t="s">
        <v>7960</v>
      </c>
      <c r="D3853" s="6">
        <v>2500</v>
      </c>
      <c r="E3853" s="6">
        <v>852</v>
      </c>
      <c r="F3853" t="s">
        <v>8221</v>
      </c>
      <c r="G3853" t="s">
        <v>8225</v>
      </c>
      <c r="H3853" t="s">
        <v>8247</v>
      </c>
      <c r="I3853" s="7">
        <v>1437129179</v>
      </c>
      <c r="J3853" s="7">
        <v>1434537179</v>
      </c>
      <c r="K3853" t="b">
        <v>1</v>
      </c>
      <c r="L3853">
        <v>24</v>
      </c>
      <c r="M3853" t="b">
        <v>0</v>
      </c>
      <c r="N3853" s="7" t="s">
        <v>8320</v>
      </c>
      <c r="O3853" s="7" t="s">
        <v>8321</v>
      </c>
      <c r="P3853">
        <v>35</v>
      </c>
      <c r="Q3853" s="6">
        <f>E3853/Table1_2[[#This Row],[backers_count]]</f>
        <v>35.5</v>
      </c>
    </row>
    <row r="3854" spans="1:17" x14ac:dyDescent="0.35">
      <c r="A3854">
        <v>3852</v>
      </c>
      <c r="B3854" t="s">
        <v>3849</v>
      </c>
      <c r="C3854" t="s">
        <v>7961</v>
      </c>
      <c r="D3854" s="6">
        <v>10000</v>
      </c>
      <c r="E3854" s="6">
        <v>20</v>
      </c>
      <c r="F3854" t="s">
        <v>8221</v>
      </c>
      <c r="G3854" t="s">
        <v>8224</v>
      </c>
      <c r="H3854" t="s">
        <v>8246</v>
      </c>
      <c r="I3854" s="7">
        <v>1427427276</v>
      </c>
      <c r="J3854" s="7">
        <v>1425270876</v>
      </c>
      <c r="K3854" t="b">
        <v>0</v>
      </c>
      <c r="L3854">
        <v>2</v>
      </c>
      <c r="M3854" t="b">
        <v>0</v>
      </c>
      <c r="N3854" s="7" t="s">
        <v>8320</v>
      </c>
      <c r="O3854" s="7" t="s">
        <v>8321</v>
      </c>
      <c r="P3854">
        <v>1</v>
      </c>
      <c r="Q3854" s="6">
        <f>E3854/Table1_2[[#This Row],[backers_count]]</f>
        <v>10</v>
      </c>
    </row>
    <row r="3855" spans="1:17" x14ac:dyDescent="0.35">
      <c r="A3855">
        <v>3853</v>
      </c>
      <c r="B3855" t="s">
        <v>3850</v>
      </c>
      <c r="C3855" t="s">
        <v>7962</v>
      </c>
      <c r="D3855" s="6">
        <v>100000</v>
      </c>
      <c r="E3855" s="6">
        <v>26</v>
      </c>
      <c r="F3855" t="s">
        <v>8221</v>
      </c>
      <c r="G3855" t="s">
        <v>8224</v>
      </c>
      <c r="H3855" t="s">
        <v>8246</v>
      </c>
      <c r="I3855" s="7">
        <v>1409602178</v>
      </c>
      <c r="J3855" s="7">
        <v>1406578178</v>
      </c>
      <c r="K3855" t="b">
        <v>0</v>
      </c>
      <c r="L3855">
        <v>2</v>
      </c>
      <c r="M3855" t="b">
        <v>0</v>
      </c>
      <c r="N3855" s="7" t="s">
        <v>8320</v>
      </c>
      <c r="O3855" s="7" t="s">
        <v>8321</v>
      </c>
      <c r="P3855">
        <v>1</v>
      </c>
      <c r="Q3855" s="6">
        <f>E3855/Table1_2[[#This Row],[backers_count]]</f>
        <v>13</v>
      </c>
    </row>
    <row r="3856" spans="1:17" x14ac:dyDescent="0.35">
      <c r="A3856">
        <v>3854</v>
      </c>
      <c r="B3856" t="s">
        <v>3851</v>
      </c>
      <c r="C3856" t="s">
        <v>7963</v>
      </c>
      <c r="D3856" s="6">
        <v>11000</v>
      </c>
      <c r="E3856" s="6">
        <v>1788</v>
      </c>
      <c r="F3856" t="s">
        <v>8221</v>
      </c>
      <c r="G3856" t="s">
        <v>8224</v>
      </c>
      <c r="H3856" t="s">
        <v>8246</v>
      </c>
      <c r="I3856" s="7">
        <v>1431206058</v>
      </c>
      <c r="J3856" s="7">
        <v>1428614058</v>
      </c>
      <c r="K3856" t="b">
        <v>0</v>
      </c>
      <c r="L3856">
        <v>20</v>
      </c>
      <c r="M3856" t="b">
        <v>0</v>
      </c>
      <c r="N3856" s="7" t="s">
        <v>8320</v>
      </c>
      <c r="O3856" s="7" t="s">
        <v>8321</v>
      </c>
      <c r="P3856">
        <v>17</v>
      </c>
      <c r="Q3856" s="6">
        <f>E3856/Table1_2[[#This Row],[backers_count]]</f>
        <v>89.4</v>
      </c>
    </row>
    <row r="3857" spans="1:17" x14ac:dyDescent="0.35">
      <c r="A3857">
        <v>3855</v>
      </c>
      <c r="B3857" t="s">
        <v>3852</v>
      </c>
      <c r="C3857" t="s">
        <v>7964</v>
      </c>
      <c r="D3857" s="6">
        <v>1000</v>
      </c>
      <c r="E3857" s="6">
        <v>25</v>
      </c>
      <c r="F3857" t="s">
        <v>8221</v>
      </c>
      <c r="G3857" t="s">
        <v>8224</v>
      </c>
      <c r="H3857" t="s">
        <v>8246</v>
      </c>
      <c r="I3857" s="7">
        <v>1427408271</v>
      </c>
      <c r="J3857" s="7">
        <v>1424819871</v>
      </c>
      <c r="K3857" t="b">
        <v>0</v>
      </c>
      <c r="L3857">
        <v>1</v>
      </c>
      <c r="M3857" t="b">
        <v>0</v>
      </c>
      <c r="N3857" s="7" t="s">
        <v>8320</v>
      </c>
      <c r="O3857" s="7" t="s">
        <v>8321</v>
      </c>
      <c r="P3857">
        <v>3</v>
      </c>
      <c r="Q3857" s="6">
        <f>E3857/Table1_2[[#This Row],[backers_count]]</f>
        <v>25</v>
      </c>
    </row>
    <row r="3858" spans="1:17" x14ac:dyDescent="0.35">
      <c r="A3858">
        <v>3856</v>
      </c>
      <c r="B3858" t="s">
        <v>3853</v>
      </c>
      <c r="C3858" t="s">
        <v>7965</v>
      </c>
      <c r="D3858" s="6">
        <v>5000</v>
      </c>
      <c r="E3858" s="6">
        <v>1</v>
      </c>
      <c r="F3858" t="s">
        <v>8221</v>
      </c>
      <c r="G3858" t="s">
        <v>8224</v>
      </c>
      <c r="H3858" t="s">
        <v>8246</v>
      </c>
      <c r="I3858" s="7">
        <v>1425833403</v>
      </c>
      <c r="J3858" s="7">
        <v>1423245003</v>
      </c>
      <c r="K3858" t="b">
        <v>0</v>
      </c>
      <c r="L3858">
        <v>1</v>
      </c>
      <c r="M3858" t="b">
        <v>0</v>
      </c>
      <c r="N3858" s="7" t="s">
        <v>8320</v>
      </c>
      <c r="O3858" s="7" t="s">
        <v>8321</v>
      </c>
      <c r="P3858">
        <v>1</v>
      </c>
      <c r="Q3858" s="6">
        <f>E3858/Table1_2[[#This Row],[backers_count]]</f>
        <v>1</v>
      </c>
    </row>
    <row r="3859" spans="1:17" x14ac:dyDescent="0.35">
      <c r="A3859">
        <v>3857</v>
      </c>
      <c r="B3859" t="s">
        <v>3854</v>
      </c>
      <c r="C3859" t="s">
        <v>7966</v>
      </c>
      <c r="D3859" s="6">
        <v>5000</v>
      </c>
      <c r="E3859" s="6">
        <v>260</v>
      </c>
      <c r="F3859" t="s">
        <v>8221</v>
      </c>
      <c r="G3859" t="s">
        <v>8224</v>
      </c>
      <c r="H3859" t="s">
        <v>8246</v>
      </c>
      <c r="I3859" s="7">
        <v>1406913120</v>
      </c>
      <c r="J3859" s="7">
        <v>1404927690</v>
      </c>
      <c r="K3859" t="b">
        <v>0</v>
      </c>
      <c r="L3859">
        <v>4</v>
      </c>
      <c r="M3859" t="b">
        <v>0</v>
      </c>
      <c r="N3859" s="7" t="s">
        <v>8320</v>
      </c>
      <c r="O3859" s="7" t="s">
        <v>8321</v>
      </c>
      <c r="P3859">
        <v>6</v>
      </c>
      <c r="Q3859" s="6">
        <f>E3859/Table1_2[[#This Row],[backers_count]]</f>
        <v>65</v>
      </c>
    </row>
    <row r="3860" spans="1:17" x14ac:dyDescent="0.35">
      <c r="A3860">
        <v>3858</v>
      </c>
      <c r="B3860" t="s">
        <v>3855</v>
      </c>
      <c r="C3860" t="s">
        <v>7967</v>
      </c>
      <c r="D3860" s="6">
        <v>500</v>
      </c>
      <c r="E3860" s="6">
        <v>10</v>
      </c>
      <c r="F3860" t="s">
        <v>8221</v>
      </c>
      <c r="G3860" t="s">
        <v>8225</v>
      </c>
      <c r="H3860" t="s">
        <v>8247</v>
      </c>
      <c r="I3860" s="7">
        <v>1432328400</v>
      </c>
      <c r="J3860" s="7">
        <v>1430734844</v>
      </c>
      <c r="K3860" t="b">
        <v>0</v>
      </c>
      <c r="L3860">
        <v>1</v>
      </c>
      <c r="M3860" t="b">
        <v>0</v>
      </c>
      <c r="N3860" s="7" t="s">
        <v>8320</v>
      </c>
      <c r="O3860" s="7" t="s">
        <v>8321</v>
      </c>
      <c r="P3860">
        <v>2</v>
      </c>
      <c r="Q3860" s="6">
        <f>E3860/Table1_2[[#This Row],[backers_count]]</f>
        <v>10</v>
      </c>
    </row>
    <row r="3861" spans="1:17" x14ac:dyDescent="0.35">
      <c r="A3861">
        <v>3859</v>
      </c>
      <c r="B3861" t="s">
        <v>3856</v>
      </c>
      <c r="C3861" t="s">
        <v>7968</v>
      </c>
      <c r="D3861" s="6">
        <v>2500</v>
      </c>
      <c r="E3861" s="6">
        <v>1</v>
      </c>
      <c r="F3861" t="s">
        <v>8221</v>
      </c>
      <c r="G3861" t="s">
        <v>8224</v>
      </c>
      <c r="H3861" t="s">
        <v>8246</v>
      </c>
      <c r="I3861" s="7">
        <v>1403730000</v>
      </c>
      <c r="J3861" s="7">
        <v>1401485207</v>
      </c>
      <c r="K3861" t="b">
        <v>0</v>
      </c>
      <c r="L3861">
        <v>1</v>
      </c>
      <c r="M3861" t="b">
        <v>0</v>
      </c>
      <c r="N3861" s="7" t="s">
        <v>8320</v>
      </c>
      <c r="O3861" s="7" t="s">
        <v>8321</v>
      </c>
      <c r="P3861">
        <v>1</v>
      </c>
      <c r="Q3861" s="6">
        <f>E3861/Table1_2[[#This Row],[backers_count]]</f>
        <v>1</v>
      </c>
    </row>
    <row r="3862" spans="1:17" x14ac:dyDescent="0.35">
      <c r="A3862">
        <v>3860</v>
      </c>
      <c r="B3862" t="s">
        <v>3857</v>
      </c>
      <c r="C3862" t="s">
        <v>7969</v>
      </c>
      <c r="D3862" s="6">
        <v>6000</v>
      </c>
      <c r="E3862" s="6">
        <v>1060</v>
      </c>
      <c r="F3862" t="s">
        <v>8221</v>
      </c>
      <c r="G3862" t="s">
        <v>8224</v>
      </c>
      <c r="H3862" t="s">
        <v>8246</v>
      </c>
      <c r="I3862" s="7">
        <v>1407858710</v>
      </c>
      <c r="J3862" s="7">
        <v>1405266710</v>
      </c>
      <c r="K3862" t="b">
        <v>0</v>
      </c>
      <c r="L3862">
        <v>13</v>
      </c>
      <c r="M3862" t="b">
        <v>0</v>
      </c>
      <c r="N3862" s="7" t="s">
        <v>8320</v>
      </c>
      <c r="O3862" s="7" t="s">
        <v>8321</v>
      </c>
      <c r="P3862">
        <v>18</v>
      </c>
      <c r="Q3862" s="6">
        <f>E3862/Table1_2[[#This Row],[backers_count]]</f>
        <v>81.538461538461533</v>
      </c>
    </row>
    <row r="3863" spans="1:17" x14ac:dyDescent="0.35">
      <c r="A3863">
        <v>3861</v>
      </c>
      <c r="B3863" t="s">
        <v>3858</v>
      </c>
      <c r="C3863" t="s">
        <v>7970</v>
      </c>
      <c r="D3863" s="6">
        <v>2000</v>
      </c>
      <c r="E3863" s="6">
        <v>100</v>
      </c>
      <c r="F3863" t="s">
        <v>8221</v>
      </c>
      <c r="G3863" t="s">
        <v>8224</v>
      </c>
      <c r="H3863" t="s">
        <v>8246</v>
      </c>
      <c r="I3863" s="7">
        <v>1415828820</v>
      </c>
      <c r="J3863" s="7">
        <v>1412258977</v>
      </c>
      <c r="K3863" t="b">
        <v>0</v>
      </c>
      <c r="L3863">
        <v>1</v>
      </c>
      <c r="M3863" t="b">
        <v>0</v>
      </c>
      <c r="N3863" s="7" t="s">
        <v>8320</v>
      </c>
      <c r="O3863" s="7" t="s">
        <v>8321</v>
      </c>
      <c r="P3863">
        <v>5</v>
      </c>
      <c r="Q3863" s="6">
        <f>E3863/Table1_2[[#This Row],[backers_count]]</f>
        <v>100</v>
      </c>
    </row>
    <row r="3864" spans="1:17" x14ac:dyDescent="0.35">
      <c r="A3864">
        <v>3862</v>
      </c>
      <c r="B3864" t="s">
        <v>3859</v>
      </c>
      <c r="C3864" t="s">
        <v>7971</v>
      </c>
      <c r="D3864" s="6">
        <v>7500</v>
      </c>
      <c r="E3864" s="6">
        <v>1</v>
      </c>
      <c r="F3864" t="s">
        <v>8221</v>
      </c>
      <c r="G3864" t="s">
        <v>8224</v>
      </c>
      <c r="H3864" t="s">
        <v>8246</v>
      </c>
      <c r="I3864" s="7">
        <v>1473699540</v>
      </c>
      <c r="J3864" s="7">
        <v>1472451356</v>
      </c>
      <c r="K3864" t="b">
        <v>0</v>
      </c>
      <c r="L3864">
        <v>1</v>
      </c>
      <c r="M3864" t="b">
        <v>0</v>
      </c>
      <c r="N3864" s="7" t="s">
        <v>8320</v>
      </c>
      <c r="O3864" s="7" t="s">
        <v>8321</v>
      </c>
      <c r="P3864">
        <v>1</v>
      </c>
      <c r="Q3864" s="6">
        <f>E3864/Table1_2[[#This Row],[backers_count]]</f>
        <v>1</v>
      </c>
    </row>
    <row r="3865" spans="1:17" x14ac:dyDescent="0.35">
      <c r="A3865">
        <v>3863</v>
      </c>
      <c r="B3865" t="s">
        <v>3860</v>
      </c>
      <c r="C3865" t="s">
        <v>7972</v>
      </c>
      <c r="D3865" s="6">
        <v>6000</v>
      </c>
      <c r="E3865" s="6">
        <v>0</v>
      </c>
      <c r="F3865" t="s">
        <v>8221</v>
      </c>
      <c r="G3865" t="s">
        <v>8224</v>
      </c>
      <c r="H3865" t="s">
        <v>8246</v>
      </c>
      <c r="I3865" s="7">
        <v>1446739905</v>
      </c>
      <c r="J3865" s="7">
        <v>1441552305</v>
      </c>
      <c r="K3865" t="b">
        <v>0</v>
      </c>
      <c r="L3865">
        <v>0</v>
      </c>
      <c r="M3865" t="b">
        <v>0</v>
      </c>
      <c r="N3865" s="7" t="s">
        <v>8320</v>
      </c>
      <c r="O3865" s="7" t="s">
        <v>8321</v>
      </c>
      <c r="P3865">
        <v>0</v>
      </c>
      <c r="Q3865" s="6" t="e">
        <f>E3865/Table1_2[[#This Row],[backers_count]]</f>
        <v>#DIV/0!</v>
      </c>
    </row>
    <row r="3866" spans="1:17" x14ac:dyDescent="0.35">
      <c r="A3866">
        <v>3864</v>
      </c>
      <c r="B3866" t="s">
        <v>3861</v>
      </c>
      <c r="C3866" t="s">
        <v>7973</v>
      </c>
      <c r="D3866" s="6">
        <v>5000</v>
      </c>
      <c r="E3866" s="6">
        <v>60</v>
      </c>
      <c r="F3866" t="s">
        <v>8221</v>
      </c>
      <c r="G3866" t="s">
        <v>8224</v>
      </c>
      <c r="H3866" t="s">
        <v>8246</v>
      </c>
      <c r="I3866" s="7">
        <v>1447799054</v>
      </c>
      <c r="J3866" s="7">
        <v>1445203454</v>
      </c>
      <c r="K3866" t="b">
        <v>0</v>
      </c>
      <c r="L3866">
        <v>3</v>
      </c>
      <c r="M3866" t="b">
        <v>0</v>
      </c>
      <c r="N3866" s="7" t="s">
        <v>8320</v>
      </c>
      <c r="O3866" s="7" t="s">
        <v>8321</v>
      </c>
      <c r="P3866">
        <v>2</v>
      </c>
      <c r="Q3866" s="6">
        <f>E3866/Table1_2[[#This Row],[backers_count]]</f>
        <v>20</v>
      </c>
    </row>
    <row r="3867" spans="1:17" x14ac:dyDescent="0.35">
      <c r="A3867">
        <v>3865</v>
      </c>
      <c r="B3867" t="s">
        <v>3862</v>
      </c>
      <c r="C3867" t="s">
        <v>7974</v>
      </c>
      <c r="D3867" s="6">
        <v>2413</v>
      </c>
      <c r="E3867" s="6">
        <v>650</v>
      </c>
      <c r="F3867" t="s">
        <v>8221</v>
      </c>
      <c r="G3867" t="s">
        <v>8229</v>
      </c>
      <c r="H3867" t="s">
        <v>8251</v>
      </c>
      <c r="I3867" s="7">
        <v>1409376600</v>
      </c>
      <c r="J3867" s="7">
        <v>1405957098</v>
      </c>
      <c r="K3867" t="b">
        <v>0</v>
      </c>
      <c r="L3867">
        <v>14</v>
      </c>
      <c r="M3867" t="b">
        <v>0</v>
      </c>
      <c r="N3867" s="7" t="s">
        <v>8320</v>
      </c>
      <c r="O3867" s="7" t="s">
        <v>8321</v>
      </c>
      <c r="P3867">
        <v>27</v>
      </c>
      <c r="Q3867" s="6">
        <f>E3867/Table1_2[[#This Row],[backers_count]]</f>
        <v>46.428571428571431</v>
      </c>
    </row>
    <row r="3868" spans="1:17" x14ac:dyDescent="0.35">
      <c r="A3868">
        <v>3866</v>
      </c>
      <c r="B3868" t="s">
        <v>3863</v>
      </c>
      <c r="C3868" t="s">
        <v>7975</v>
      </c>
      <c r="D3868" s="6">
        <v>2000</v>
      </c>
      <c r="E3868" s="6">
        <v>11</v>
      </c>
      <c r="F3868" t="s">
        <v>8221</v>
      </c>
      <c r="G3868" t="s">
        <v>8224</v>
      </c>
      <c r="H3868" t="s">
        <v>8246</v>
      </c>
      <c r="I3868" s="7">
        <v>1458703740</v>
      </c>
      <c r="J3868" s="7">
        <v>1454453021</v>
      </c>
      <c r="K3868" t="b">
        <v>0</v>
      </c>
      <c r="L3868">
        <v>2</v>
      </c>
      <c r="M3868" t="b">
        <v>0</v>
      </c>
      <c r="N3868" s="7" t="s">
        <v>8320</v>
      </c>
      <c r="O3868" s="7" t="s">
        <v>8321</v>
      </c>
      <c r="P3868">
        <v>1</v>
      </c>
      <c r="Q3868" s="6">
        <f>E3868/Table1_2[[#This Row],[backers_count]]</f>
        <v>5.5</v>
      </c>
    </row>
    <row r="3869" spans="1:17" x14ac:dyDescent="0.35">
      <c r="A3869">
        <v>3867</v>
      </c>
      <c r="B3869" t="s">
        <v>3864</v>
      </c>
      <c r="C3869" t="s">
        <v>7976</v>
      </c>
      <c r="D3869" s="6">
        <v>2000</v>
      </c>
      <c r="E3869" s="6">
        <v>251</v>
      </c>
      <c r="F3869" t="s">
        <v>8221</v>
      </c>
      <c r="G3869" t="s">
        <v>8224</v>
      </c>
      <c r="H3869" t="s">
        <v>8246</v>
      </c>
      <c r="I3869" s="7">
        <v>1466278339</v>
      </c>
      <c r="J3869" s="7">
        <v>1463686339</v>
      </c>
      <c r="K3869" t="b">
        <v>0</v>
      </c>
      <c r="L3869">
        <v>5</v>
      </c>
      <c r="M3869" t="b">
        <v>0</v>
      </c>
      <c r="N3869" s="7" t="s">
        <v>8320</v>
      </c>
      <c r="O3869" s="7" t="s">
        <v>8321</v>
      </c>
      <c r="P3869">
        <v>13</v>
      </c>
      <c r="Q3869" s="6">
        <f>E3869/Table1_2[[#This Row],[backers_count]]</f>
        <v>50.2</v>
      </c>
    </row>
    <row r="3870" spans="1:17" x14ac:dyDescent="0.35">
      <c r="A3870">
        <v>3868</v>
      </c>
      <c r="B3870" t="s">
        <v>3865</v>
      </c>
      <c r="C3870" t="s">
        <v>7977</v>
      </c>
      <c r="D3870" s="6">
        <v>5000</v>
      </c>
      <c r="E3870" s="6">
        <v>10</v>
      </c>
      <c r="F3870" t="s">
        <v>8220</v>
      </c>
      <c r="G3870" t="s">
        <v>8225</v>
      </c>
      <c r="H3870" t="s">
        <v>8247</v>
      </c>
      <c r="I3870" s="7">
        <v>1410191405</v>
      </c>
      <c r="J3870" s="7">
        <v>1408031405</v>
      </c>
      <c r="K3870" t="b">
        <v>0</v>
      </c>
      <c r="L3870">
        <v>1</v>
      </c>
      <c r="M3870" t="b">
        <v>0</v>
      </c>
      <c r="N3870" s="7" t="s">
        <v>8320</v>
      </c>
      <c r="O3870" s="7" t="s">
        <v>8362</v>
      </c>
      <c r="P3870">
        <v>1</v>
      </c>
      <c r="Q3870" s="6">
        <f>E3870/Table1_2[[#This Row],[backers_count]]</f>
        <v>10</v>
      </c>
    </row>
    <row r="3871" spans="1:17" x14ac:dyDescent="0.35">
      <c r="A3871">
        <v>3869</v>
      </c>
      <c r="B3871" t="s">
        <v>3866</v>
      </c>
      <c r="C3871" t="s">
        <v>7978</v>
      </c>
      <c r="D3871" s="6">
        <v>13111</v>
      </c>
      <c r="E3871" s="6">
        <v>452</v>
      </c>
      <c r="F3871" t="s">
        <v>8220</v>
      </c>
      <c r="G3871" t="s">
        <v>8224</v>
      </c>
      <c r="H3871" t="s">
        <v>8246</v>
      </c>
      <c r="I3871" s="7">
        <v>1426302660</v>
      </c>
      <c r="J3871" s="7">
        <v>1423761792</v>
      </c>
      <c r="K3871" t="b">
        <v>0</v>
      </c>
      <c r="L3871">
        <v>15</v>
      </c>
      <c r="M3871" t="b">
        <v>0</v>
      </c>
      <c r="N3871" s="7" t="s">
        <v>8320</v>
      </c>
      <c r="O3871" s="7" t="s">
        <v>8362</v>
      </c>
      <c r="P3871">
        <v>4</v>
      </c>
      <c r="Q3871" s="6">
        <f>E3871/Table1_2[[#This Row],[backers_count]]</f>
        <v>30.133333333333333</v>
      </c>
    </row>
    <row r="3872" spans="1:17" x14ac:dyDescent="0.35">
      <c r="A3872">
        <v>3870</v>
      </c>
      <c r="B3872" t="s">
        <v>3867</v>
      </c>
      <c r="C3872" t="s">
        <v>7979</v>
      </c>
      <c r="D3872" s="6">
        <v>10000</v>
      </c>
      <c r="E3872" s="6">
        <v>1500</v>
      </c>
      <c r="F3872" t="s">
        <v>8220</v>
      </c>
      <c r="G3872" t="s">
        <v>8224</v>
      </c>
      <c r="H3872" t="s">
        <v>8246</v>
      </c>
      <c r="I3872" s="7">
        <v>1404360478</v>
      </c>
      <c r="J3872" s="7">
        <v>1401768478</v>
      </c>
      <c r="K3872" t="b">
        <v>0</v>
      </c>
      <c r="L3872">
        <v>10</v>
      </c>
      <c r="M3872" t="b">
        <v>0</v>
      </c>
      <c r="N3872" s="7" t="s">
        <v>8320</v>
      </c>
      <c r="O3872" s="7" t="s">
        <v>8362</v>
      </c>
      <c r="P3872">
        <v>15</v>
      </c>
      <c r="Q3872" s="6">
        <f>E3872/Table1_2[[#This Row],[backers_count]]</f>
        <v>150</v>
      </c>
    </row>
    <row r="3873" spans="1:17" x14ac:dyDescent="0.35">
      <c r="A3873">
        <v>3871</v>
      </c>
      <c r="B3873" t="s">
        <v>3868</v>
      </c>
      <c r="C3873" t="s">
        <v>7980</v>
      </c>
      <c r="D3873" s="6">
        <v>1500</v>
      </c>
      <c r="E3873" s="6">
        <v>40</v>
      </c>
      <c r="F3873" t="s">
        <v>8220</v>
      </c>
      <c r="G3873" t="s">
        <v>8224</v>
      </c>
      <c r="H3873" t="s">
        <v>8246</v>
      </c>
      <c r="I3873" s="7">
        <v>1490809450</v>
      </c>
      <c r="J3873" s="7">
        <v>1485629050</v>
      </c>
      <c r="K3873" t="b">
        <v>0</v>
      </c>
      <c r="L3873">
        <v>3</v>
      </c>
      <c r="M3873" t="b">
        <v>0</v>
      </c>
      <c r="N3873" s="7" t="s">
        <v>8320</v>
      </c>
      <c r="O3873" s="7" t="s">
        <v>8362</v>
      </c>
      <c r="P3873">
        <v>3</v>
      </c>
      <c r="Q3873" s="6">
        <f>E3873/Table1_2[[#This Row],[backers_count]]</f>
        <v>13.333333333333334</v>
      </c>
    </row>
    <row r="3874" spans="1:17" x14ac:dyDescent="0.35">
      <c r="A3874">
        <v>3872</v>
      </c>
      <c r="B3874" t="s">
        <v>3869</v>
      </c>
      <c r="C3874" t="s">
        <v>7981</v>
      </c>
      <c r="D3874" s="6">
        <v>15000</v>
      </c>
      <c r="E3874" s="6">
        <v>0</v>
      </c>
      <c r="F3874" t="s">
        <v>8220</v>
      </c>
      <c r="G3874" t="s">
        <v>8224</v>
      </c>
      <c r="H3874" t="s">
        <v>8246</v>
      </c>
      <c r="I3874" s="7">
        <v>1439522996</v>
      </c>
      <c r="J3874" s="7">
        <v>1435202996</v>
      </c>
      <c r="K3874" t="b">
        <v>0</v>
      </c>
      <c r="L3874">
        <v>0</v>
      </c>
      <c r="M3874" t="b">
        <v>0</v>
      </c>
      <c r="N3874" s="7" t="s">
        <v>8320</v>
      </c>
      <c r="O3874" s="7" t="s">
        <v>8362</v>
      </c>
      <c r="P3874">
        <v>0</v>
      </c>
      <c r="Q3874" s="6" t="e">
        <f>E3874/Table1_2[[#This Row],[backers_count]]</f>
        <v>#DIV/0!</v>
      </c>
    </row>
    <row r="3875" spans="1:17" x14ac:dyDescent="0.35">
      <c r="A3875">
        <v>3873</v>
      </c>
      <c r="B3875" t="s">
        <v>3870</v>
      </c>
      <c r="C3875" t="s">
        <v>7982</v>
      </c>
      <c r="D3875" s="6">
        <v>5500</v>
      </c>
      <c r="E3875" s="6">
        <v>0</v>
      </c>
      <c r="F3875" t="s">
        <v>8220</v>
      </c>
      <c r="G3875" t="s">
        <v>8224</v>
      </c>
      <c r="H3875" t="s">
        <v>8246</v>
      </c>
      <c r="I3875" s="7">
        <v>1444322535</v>
      </c>
      <c r="J3875" s="7">
        <v>1441730535</v>
      </c>
      <c r="K3875" t="b">
        <v>0</v>
      </c>
      <c r="L3875">
        <v>0</v>
      </c>
      <c r="M3875" t="b">
        <v>0</v>
      </c>
      <c r="N3875" s="7" t="s">
        <v>8320</v>
      </c>
      <c r="O3875" s="7" t="s">
        <v>8362</v>
      </c>
      <c r="P3875">
        <v>0</v>
      </c>
      <c r="Q3875" s="6" t="e">
        <f>E3875/Table1_2[[#This Row],[backers_count]]</f>
        <v>#DIV/0!</v>
      </c>
    </row>
    <row r="3876" spans="1:17" x14ac:dyDescent="0.35">
      <c r="A3876">
        <v>3874</v>
      </c>
      <c r="B3876" t="s">
        <v>3871</v>
      </c>
      <c r="C3876" t="s">
        <v>7983</v>
      </c>
      <c r="D3876" s="6">
        <v>620</v>
      </c>
      <c r="E3876" s="6">
        <v>0</v>
      </c>
      <c r="F3876" t="s">
        <v>8220</v>
      </c>
      <c r="G3876" t="s">
        <v>8228</v>
      </c>
      <c r="H3876" t="s">
        <v>8250</v>
      </c>
      <c r="I3876" s="7">
        <v>1422061200</v>
      </c>
      <c r="J3876" s="7">
        <v>1420244622</v>
      </c>
      <c r="K3876" t="b">
        <v>0</v>
      </c>
      <c r="L3876">
        <v>0</v>
      </c>
      <c r="M3876" t="b">
        <v>0</v>
      </c>
      <c r="N3876" s="7" t="s">
        <v>8320</v>
      </c>
      <c r="O3876" s="7" t="s">
        <v>8362</v>
      </c>
      <c r="P3876">
        <v>0</v>
      </c>
      <c r="Q3876" s="6" t="e">
        <f>E3876/Table1_2[[#This Row],[backers_count]]</f>
        <v>#DIV/0!</v>
      </c>
    </row>
    <row r="3877" spans="1:17" x14ac:dyDescent="0.35">
      <c r="A3877">
        <v>3875</v>
      </c>
      <c r="B3877" t="s">
        <v>3872</v>
      </c>
      <c r="C3877" t="s">
        <v>7984</v>
      </c>
      <c r="D3877" s="6">
        <v>30000</v>
      </c>
      <c r="E3877" s="6">
        <v>0</v>
      </c>
      <c r="F3877" t="s">
        <v>8220</v>
      </c>
      <c r="G3877" t="s">
        <v>8232</v>
      </c>
      <c r="H3877" t="s">
        <v>8253</v>
      </c>
      <c r="I3877" s="7">
        <v>1472896800</v>
      </c>
      <c r="J3877" s="7">
        <v>1472804365</v>
      </c>
      <c r="K3877" t="b">
        <v>0</v>
      </c>
      <c r="L3877">
        <v>0</v>
      </c>
      <c r="M3877" t="b">
        <v>0</v>
      </c>
      <c r="N3877" s="7" t="s">
        <v>8320</v>
      </c>
      <c r="O3877" s="7" t="s">
        <v>8362</v>
      </c>
      <c r="P3877">
        <v>0</v>
      </c>
      <c r="Q3877" s="6" t="e">
        <f>E3877/Table1_2[[#This Row],[backers_count]]</f>
        <v>#DIV/0!</v>
      </c>
    </row>
    <row r="3878" spans="1:17" x14ac:dyDescent="0.35">
      <c r="A3878">
        <v>3876</v>
      </c>
      <c r="B3878" t="s">
        <v>3873</v>
      </c>
      <c r="C3878" t="s">
        <v>7985</v>
      </c>
      <c r="D3878" s="6">
        <v>3900</v>
      </c>
      <c r="E3878" s="6">
        <v>2059</v>
      </c>
      <c r="F3878" t="s">
        <v>8220</v>
      </c>
      <c r="G3878" t="s">
        <v>8225</v>
      </c>
      <c r="H3878" t="s">
        <v>8247</v>
      </c>
      <c r="I3878" s="7">
        <v>1454425128</v>
      </c>
      <c r="J3878" s="7">
        <v>1451833128</v>
      </c>
      <c r="K3878" t="b">
        <v>0</v>
      </c>
      <c r="L3878">
        <v>46</v>
      </c>
      <c r="M3878" t="b">
        <v>0</v>
      </c>
      <c r="N3878" s="7" t="s">
        <v>8320</v>
      </c>
      <c r="O3878" s="7" t="s">
        <v>8362</v>
      </c>
      <c r="P3878">
        <v>53</v>
      </c>
      <c r="Q3878" s="6">
        <f>E3878/Table1_2[[#This Row],[backers_count]]</f>
        <v>44.760869565217391</v>
      </c>
    </row>
    <row r="3879" spans="1:17" x14ac:dyDescent="0.35">
      <c r="A3879">
        <v>3877</v>
      </c>
      <c r="B3879" t="s">
        <v>3874</v>
      </c>
      <c r="C3879" t="s">
        <v>7986</v>
      </c>
      <c r="D3879" s="6">
        <v>25000</v>
      </c>
      <c r="E3879" s="6">
        <v>1241</v>
      </c>
      <c r="F3879" t="s">
        <v>8220</v>
      </c>
      <c r="G3879" t="s">
        <v>8224</v>
      </c>
      <c r="H3879" t="s">
        <v>8246</v>
      </c>
      <c r="I3879" s="7">
        <v>1481213752</v>
      </c>
      <c r="J3879" s="7">
        <v>1478621752</v>
      </c>
      <c r="K3879" t="b">
        <v>0</v>
      </c>
      <c r="L3879">
        <v>14</v>
      </c>
      <c r="M3879" t="b">
        <v>0</v>
      </c>
      <c r="N3879" s="7" t="s">
        <v>8320</v>
      </c>
      <c r="O3879" s="7" t="s">
        <v>8362</v>
      </c>
      <c r="P3879">
        <v>5</v>
      </c>
      <c r="Q3879" s="6">
        <f>E3879/Table1_2[[#This Row],[backers_count]]</f>
        <v>88.642857142857139</v>
      </c>
    </row>
    <row r="3880" spans="1:17" x14ac:dyDescent="0.35">
      <c r="A3880">
        <v>3878</v>
      </c>
      <c r="B3880" t="s">
        <v>3875</v>
      </c>
      <c r="C3880" t="s">
        <v>7987</v>
      </c>
      <c r="D3880" s="6">
        <v>18000</v>
      </c>
      <c r="E3880" s="6">
        <v>10</v>
      </c>
      <c r="F3880" t="s">
        <v>8220</v>
      </c>
      <c r="G3880" t="s">
        <v>8224</v>
      </c>
      <c r="H3880" t="s">
        <v>8246</v>
      </c>
      <c r="I3880" s="7">
        <v>1435636740</v>
      </c>
      <c r="J3880" s="7">
        <v>1433014746</v>
      </c>
      <c r="K3880" t="b">
        <v>0</v>
      </c>
      <c r="L3880">
        <v>1</v>
      </c>
      <c r="M3880" t="b">
        <v>0</v>
      </c>
      <c r="N3880" s="7" t="s">
        <v>8320</v>
      </c>
      <c r="O3880" s="7" t="s">
        <v>8362</v>
      </c>
      <c r="P3880">
        <v>1</v>
      </c>
      <c r="Q3880" s="6">
        <f>E3880/Table1_2[[#This Row],[backers_count]]</f>
        <v>10</v>
      </c>
    </row>
    <row r="3881" spans="1:17" x14ac:dyDescent="0.35">
      <c r="A3881">
        <v>3879</v>
      </c>
      <c r="B3881" t="s">
        <v>3876</v>
      </c>
      <c r="C3881" t="s">
        <v>7988</v>
      </c>
      <c r="D3881" s="6">
        <v>15000</v>
      </c>
      <c r="E3881" s="6">
        <v>0</v>
      </c>
      <c r="F3881" t="s">
        <v>8220</v>
      </c>
      <c r="G3881" t="s">
        <v>8225</v>
      </c>
      <c r="H3881" t="s">
        <v>8247</v>
      </c>
      <c r="I3881" s="7">
        <v>1422218396</v>
      </c>
      <c r="J3881" s="7">
        <v>1419626396</v>
      </c>
      <c r="K3881" t="b">
        <v>0</v>
      </c>
      <c r="L3881">
        <v>0</v>
      </c>
      <c r="M3881" t="b">
        <v>0</v>
      </c>
      <c r="N3881" s="7" t="s">
        <v>8320</v>
      </c>
      <c r="O3881" s="7" t="s">
        <v>8362</v>
      </c>
      <c r="P3881">
        <v>0</v>
      </c>
      <c r="Q3881" s="6" t="e">
        <f>E3881/Table1_2[[#This Row],[backers_count]]</f>
        <v>#DIV/0!</v>
      </c>
    </row>
    <row r="3882" spans="1:17" x14ac:dyDescent="0.35">
      <c r="A3882">
        <v>3880</v>
      </c>
      <c r="B3882" t="s">
        <v>3877</v>
      </c>
      <c r="C3882" t="s">
        <v>7989</v>
      </c>
      <c r="D3882" s="6">
        <v>7500</v>
      </c>
      <c r="E3882" s="6">
        <v>980</v>
      </c>
      <c r="F3882" t="s">
        <v>8220</v>
      </c>
      <c r="G3882" t="s">
        <v>8225</v>
      </c>
      <c r="H3882" t="s">
        <v>8247</v>
      </c>
      <c r="I3882" s="7">
        <v>1406761200</v>
      </c>
      <c r="J3882" s="7">
        <v>1403724820</v>
      </c>
      <c r="K3882" t="b">
        <v>0</v>
      </c>
      <c r="L3882">
        <v>17</v>
      </c>
      <c r="M3882" t="b">
        <v>0</v>
      </c>
      <c r="N3882" s="7" t="s">
        <v>8320</v>
      </c>
      <c r="O3882" s="7" t="s">
        <v>8362</v>
      </c>
      <c r="P3882">
        <v>14</v>
      </c>
      <c r="Q3882" s="6">
        <f>E3882/Table1_2[[#This Row],[backers_count]]</f>
        <v>57.647058823529413</v>
      </c>
    </row>
    <row r="3883" spans="1:17" x14ac:dyDescent="0.35">
      <c r="A3883">
        <v>3881</v>
      </c>
      <c r="B3883" t="s">
        <v>3878</v>
      </c>
      <c r="C3883" t="s">
        <v>7990</v>
      </c>
      <c r="D3883" s="6">
        <v>500</v>
      </c>
      <c r="E3883" s="6">
        <v>25</v>
      </c>
      <c r="F3883" t="s">
        <v>8220</v>
      </c>
      <c r="G3883" t="s">
        <v>8224</v>
      </c>
      <c r="H3883" t="s">
        <v>8246</v>
      </c>
      <c r="I3883" s="7">
        <v>1487550399</v>
      </c>
      <c r="J3883" s="7">
        <v>1484958399</v>
      </c>
      <c r="K3883" t="b">
        <v>0</v>
      </c>
      <c r="L3883">
        <v>1</v>
      </c>
      <c r="M3883" t="b">
        <v>0</v>
      </c>
      <c r="N3883" s="7" t="s">
        <v>8320</v>
      </c>
      <c r="O3883" s="7" t="s">
        <v>8362</v>
      </c>
      <c r="P3883">
        <v>5</v>
      </c>
      <c r="Q3883" s="6">
        <f>E3883/Table1_2[[#This Row],[backers_count]]</f>
        <v>25</v>
      </c>
    </row>
    <row r="3884" spans="1:17" x14ac:dyDescent="0.35">
      <c r="A3884">
        <v>3882</v>
      </c>
      <c r="B3884" t="s">
        <v>3879</v>
      </c>
      <c r="C3884" t="s">
        <v>7991</v>
      </c>
      <c r="D3884" s="6">
        <v>30000</v>
      </c>
      <c r="E3884" s="6">
        <v>0</v>
      </c>
      <c r="F3884" t="s">
        <v>8220</v>
      </c>
      <c r="G3884" t="s">
        <v>8226</v>
      </c>
      <c r="H3884" t="s">
        <v>8248</v>
      </c>
      <c r="I3884" s="7">
        <v>1454281380</v>
      </c>
      <c r="J3884" s="7">
        <v>1451950570</v>
      </c>
      <c r="K3884" t="b">
        <v>0</v>
      </c>
      <c r="L3884">
        <v>0</v>
      </c>
      <c r="M3884" t="b">
        <v>0</v>
      </c>
      <c r="N3884" s="7" t="s">
        <v>8320</v>
      </c>
      <c r="O3884" s="7" t="s">
        <v>8362</v>
      </c>
      <c r="P3884">
        <v>0</v>
      </c>
      <c r="Q3884" s="6" t="e">
        <f>E3884/Table1_2[[#This Row],[backers_count]]</f>
        <v>#DIV/0!</v>
      </c>
    </row>
    <row r="3885" spans="1:17" x14ac:dyDescent="0.35">
      <c r="A3885">
        <v>3883</v>
      </c>
      <c r="B3885" t="s">
        <v>3880</v>
      </c>
      <c r="C3885" t="s">
        <v>7992</v>
      </c>
      <c r="D3885" s="6">
        <v>15000</v>
      </c>
      <c r="E3885" s="6">
        <v>0</v>
      </c>
      <c r="F3885" t="s">
        <v>8220</v>
      </c>
      <c r="G3885" t="s">
        <v>8225</v>
      </c>
      <c r="H3885" t="s">
        <v>8247</v>
      </c>
      <c r="I3885" s="7">
        <v>1409668069</v>
      </c>
      <c r="J3885" s="7">
        <v>1407076069</v>
      </c>
      <c r="K3885" t="b">
        <v>0</v>
      </c>
      <c r="L3885">
        <v>0</v>
      </c>
      <c r="M3885" t="b">
        <v>0</v>
      </c>
      <c r="N3885" s="7" t="s">
        <v>8320</v>
      </c>
      <c r="O3885" s="7" t="s">
        <v>8362</v>
      </c>
      <c r="P3885">
        <v>0</v>
      </c>
      <c r="Q3885" s="6" t="e">
        <f>E3885/Table1_2[[#This Row],[backers_count]]</f>
        <v>#DIV/0!</v>
      </c>
    </row>
    <row r="3886" spans="1:17" x14ac:dyDescent="0.35">
      <c r="A3886">
        <v>3884</v>
      </c>
      <c r="B3886" t="s">
        <v>3881</v>
      </c>
      <c r="C3886" t="s">
        <v>7993</v>
      </c>
      <c r="D3886" s="6">
        <v>10000</v>
      </c>
      <c r="E3886" s="6">
        <v>0</v>
      </c>
      <c r="F3886" t="s">
        <v>8220</v>
      </c>
      <c r="G3886" t="s">
        <v>8224</v>
      </c>
      <c r="H3886" t="s">
        <v>8246</v>
      </c>
      <c r="I3886" s="7">
        <v>1427479192</v>
      </c>
      <c r="J3886" s="7">
        <v>1425322792</v>
      </c>
      <c r="K3886" t="b">
        <v>0</v>
      </c>
      <c r="L3886">
        <v>0</v>
      </c>
      <c r="M3886" t="b">
        <v>0</v>
      </c>
      <c r="N3886" s="7" t="s">
        <v>8320</v>
      </c>
      <c r="O3886" s="7" t="s">
        <v>8362</v>
      </c>
      <c r="P3886">
        <v>0</v>
      </c>
      <c r="Q3886" s="6" t="e">
        <f>E3886/Table1_2[[#This Row],[backers_count]]</f>
        <v>#DIV/0!</v>
      </c>
    </row>
    <row r="3887" spans="1:17" x14ac:dyDescent="0.35">
      <c r="A3887">
        <v>3885</v>
      </c>
      <c r="B3887" t="s">
        <v>3882</v>
      </c>
      <c r="C3887" t="s">
        <v>7994</v>
      </c>
      <c r="D3887" s="6">
        <v>375000</v>
      </c>
      <c r="E3887" s="6">
        <v>0</v>
      </c>
      <c r="F3887" t="s">
        <v>8220</v>
      </c>
      <c r="G3887" t="s">
        <v>8224</v>
      </c>
      <c r="H3887" t="s">
        <v>8246</v>
      </c>
      <c r="I3887" s="7">
        <v>1462834191</v>
      </c>
      <c r="J3887" s="7">
        <v>1460242191</v>
      </c>
      <c r="K3887" t="b">
        <v>0</v>
      </c>
      <c r="L3887">
        <v>0</v>
      </c>
      <c r="M3887" t="b">
        <v>0</v>
      </c>
      <c r="N3887" s="7" t="s">
        <v>8320</v>
      </c>
      <c r="O3887" s="7" t="s">
        <v>8362</v>
      </c>
      <c r="P3887">
        <v>0</v>
      </c>
      <c r="Q3887" s="6" t="e">
        <f>E3887/Table1_2[[#This Row],[backers_count]]</f>
        <v>#DIV/0!</v>
      </c>
    </row>
    <row r="3888" spans="1:17" x14ac:dyDescent="0.35">
      <c r="A3888">
        <v>3886</v>
      </c>
      <c r="B3888" t="s">
        <v>3883</v>
      </c>
      <c r="C3888">
        <v>1</v>
      </c>
      <c r="D3888" s="6">
        <v>10000</v>
      </c>
      <c r="E3888" s="6">
        <v>0</v>
      </c>
      <c r="F3888" t="s">
        <v>8220</v>
      </c>
      <c r="G3888" t="s">
        <v>8226</v>
      </c>
      <c r="H3888" t="s">
        <v>8248</v>
      </c>
      <c r="I3888" s="7">
        <v>1418275702</v>
      </c>
      <c r="J3888" s="7">
        <v>1415683702</v>
      </c>
      <c r="K3888" t="b">
        <v>0</v>
      </c>
      <c r="L3888">
        <v>0</v>
      </c>
      <c r="M3888" t="b">
        <v>0</v>
      </c>
      <c r="N3888" s="7" t="s">
        <v>8320</v>
      </c>
      <c r="O3888" s="7" t="s">
        <v>8362</v>
      </c>
      <c r="P3888">
        <v>0</v>
      </c>
      <c r="Q3888" s="6" t="e">
        <f>E3888/Table1_2[[#This Row],[backers_count]]</f>
        <v>#DIV/0!</v>
      </c>
    </row>
    <row r="3889" spans="1:17" x14ac:dyDescent="0.35">
      <c r="A3889">
        <v>3887</v>
      </c>
      <c r="B3889" t="s">
        <v>3884</v>
      </c>
      <c r="C3889" t="s">
        <v>7995</v>
      </c>
      <c r="D3889" s="6">
        <v>2000</v>
      </c>
      <c r="E3889" s="6">
        <v>35</v>
      </c>
      <c r="F3889" t="s">
        <v>8220</v>
      </c>
      <c r="G3889" t="s">
        <v>8224</v>
      </c>
      <c r="H3889" t="s">
        <v>8246</v>
      </c>
      <c r="I3889" s="7">
        <v>1430517600</v>
      </c>
      <c r="J3889" s="7">
        <v>1426538129</v>
      </c>
      <c r="K3889" t="b">
        <v>0</v>
      </c>
      <c r="L3889">
        <v>2</v>
      </c>
      <c r="M3889" t="b">
        <v>0</v>
      </c>
      <c r="N3889" s="7" t="s">
        <v>8320</v>
      </c>
      <c r="O3889" s="7" t="s">
        <v>8362</v>
      </c>
      <c r="P3889">
        <v>2</v>
      </c>
      <c r="Q3889" s="6">
        <f>E3889/Table1_2[[#This Row],[backers_count]]</f>
        <v>17.5</v>
      </c>
    </row>
    <row r="3890" spans="1:17" x14ac:dyDescent="0.35">
      <c r="A3890">
        <v>3888</v>
      </c>
      <c r="B3890" t="s">
        <v>3885</v>
      </c>
      <c r="C3890" t="s">
        <v>7996</v>
      </c>
      <c r="D3890" s="6">
        <v>2000</v>
      </c>
      <c r="E3890" s="6">
        <v>542</v>
      </c>
      <c r="F3890" t="s">
        <v>8221</v>
      </c>
      <c r="G3890" t="s">
        <v>8225</v>
      </c>
      <c r="H3890" t="s">
        <v>8247</v>
      </c>
      <c r="I3890" s="7">
        <v>1488114358</v>
      </c>
      <c r="J3890" s="7">
        <v>1485522358</v>
      </c>
      <c r="K3890" t="b">
        <v>0</v>
      </c>
      <c r="L3890">
        <v>14</v>
      </c>
      <c r="M3890" t="b">
        <v>0</v>
      </c>
      <c r="N3890" s="7" t="s">
        <v>8320</v>
      </c>
      <c r="O3890" s="7" t="s">
        <v>8321</v>
      </c>
      <c r="P3890">
        <v>28</v>
      </c>
      <c r="Q3890" s="6">
        <f>E3890/Table1_2[[#This Row],[backers_count]]</f>
        <v>38.714285714285715</v>
      </c>
    </row>
    <row r="3891" spans="1:17" x14ac:dyDescent="0.35">
      <c r="A3891">
        <v>3889</v>
      </c>
      <c r="B3891" t="s">
        <v>3886</v>
      </c>
      <c r="C3891" t="s">
        <v>7997</v>
      </c>
      <c r="D3891" s="6">
        <v>8000</v>
      </c>
      <c r="E3891" s="6">
        <v>118</v>
      </c>
      <c r="F3891" t="s">
        <v>8221</v>
      </c>
      <c r="G3891" t="s">
        <v>8224</v>
      </c>
      <c r="H3891" t="s">
        <v>8246</v>
      </c>
      <c r="I3891" s="7">
        <v>1420413960</v>
      </c>
      <c r="J3891" s="7">
        <v>1417651630</v>
      </c>
      <c r="K3891" t="b">
        <v>0</v>
      </c>
      <c r="L3891">
        <v>9</v>
      </c>
      <c r="M3891" t="b">
        <v>0</v>
      </c>
      <c r="N3891" s="7" t="s">
        <v>8320</v>
      </c>
      <c r="O3891" s="7" t="s">
        <v>8321</v>
      </c>
      <c r="P3891">
        <v>2</v>
      </c>
      <c r="Q3891" s="6">
        <f>E3891/Table1_2[[#This Row],[backers_count]]</f>
        <v>13.111111111111111</v>
      </c>
    </row>
    <row r="3892" spans="1:17" x14ac:dyDescent="0.35">
      <c r="A3892">
        <v>3890</v>
      </c>
      <c r="B3892" t="s">
        <v>3887</v>
      </c>
      <c r="C3892" t="s">
        <v>7998</v>
      </c>
      <c r="D3892" s="6">
        <v>15000</v>
      </c>
      <c r="E3892" s="6">
        <v>2524</v>
      </c>
      <c r="F3892" t="s">
        <v>8221</v>
      </c>
      <c r="G3892" t="s">
        <v>8224</v>
      </c>
      <c r="H3892" t="s">
        <v>8246</v>
      </c>
      <c r="I3892" s="7">
        <v>1439662344</v>
      </c>
      <c r="J3892" s="7">
        <v>1434478344</v>
      </c>
      <c r="K3892" t="b">
        <v>0</v>
      </c>
      <c r="L3892">
        <v>8</v>
      </c>
      <c r="M3892" t="b">
        <v>0</v>
      </c>
      <c r="N3892" s="7" t="s">
        <v>8320</v>
      </c>
      <c r="O3892" s="7" t="s">
        <v>8321</v>
      </c>
      <c r="P3892">
        <v>17</v>
      </c>
      <c r="Q3892" s="6">
        <f>E3892/Table1_2[[#This Row],[backers_count]]</f>
        <v>315.5</v>
      </c>
    </row>
    <row r="3893" spans="1:17" x14ac:dyDescent="0.35">
      <c r="A3893">
        <v>3891</v>
      </c>
      <c r="B3893" t="s">
        <v>3888</v>
      </c>
      <c r="C3893" t="s">
        <v>7999</v>
      </c>
      <c r="D3893" s="6">
        <v>800</v>
      </c>
      <c r="E3893" s="6">
        <v>260</v>
      </c>
      <c r="F3893" t="s">
        <v>8221</v>
      </c>
      <c r="G3893" t="s">
        <v>8224</v>
      </c>
      <c r="H3893" t="s">
        <v>8246</v>
      </c>
      <c r="I3893" s="7">
        <v>1427086740</v>
      </c>
      <c r="J3893" s="7">
        <v>1424488244</v>
      </c>
      <c r="K3893" t="b">
        <v>0</v>
      </c>
      <c r="L3893">
        <v>7</v>
      </c>
      <c r="M3893" t="b">
        <v>0</v>
      </c>
      <c r="N3893" s="7" t="s">
        <v>8320</v>
      </c>
      <c r="O3893" s="7" t="s">
        <v>8321</v>
      </c>
      <c r="P3893">
        <v>33</v>
      </c>
      <c r="Q3893" s="6">
        <f>E3893/Table1_2[[#This Row],[backers_count]]</f>
        <v>37.142857142857146</v>
      </c>
    </row>
    <row r="3894" spans="1:17" x14ac:dyDescent="0.35">
      <c r="A3894">
        <v>3892</v>
      </c>
      <c r="B3894" t="s">
        <v>3889</v>
      </c>
      <c r="C3894" t="s">
        <v>8000</v>
      </c>
      <c r="D3894" s="6">
        <v>1000</v>
      </c>
      <c r="E3894" s="6">
        <v>0</v>
      </c>
      <c r="F3894" t="s">
        <v>8221</v>
      </c>
      <c r="G3894" t="s">
        <v>8224</v>
      </c>
      <c r="H3894" t="s">
        <v>8246</v>
      </c>
      <c r="I3894" s="7">
        <v>1408863600</v>
      </c>
      <c r="J3894" s="7">
        <v>1408203557</v>
      </c>
      <c r="K3894" t="b">
        <v>0</v>
      </c>
      <c r="L3894">
        <v>0</v>
      </c>
      <c r="M3894" t="b">
        <v>0</v>
      </c>
      <c r="N3894" s="7" t="s">
        <v>8320</v>
      </c>
      <c r="O3894" s="7" t="s">
        <v>8321</v>
      </c>
      <c r="P3894">
        <v>0</v>
      </c>
      <c r="Q3894" s="6" t="e">
        <f>E3894/Table1_2[[#This Row],[backers_count]]</f>
        <v>#DIV/0!</v>
      </c>
    </row>
    <row r="3895" spans="1:17" x14ac:dyDescent="0.35">
      <c r="A3895">
        <v>3893</v>
      </c>
      <c r="B3895" t="s">
        <v>3890</v>
      </c>
      <c r="C3895" t="s">
        <v>8001</v>
      </c>
      <c r="D3895" s="6">
        <v>50000</v>
      </c>
      <c r="E3895" s="6">
        <v>10775</v>
      </c>
      <c r="F3895" t="s">
        <v>8221</v>
      </c>
      <c r="G3895" t="s">
        <v>8224</v>
      </c>
      <c r="H3895" t="s">
        <v>8246</v>
      </c>
      <c r="I3895" s="7">
        <v>1404194400</v>
      </c>
      <c r="J3895" s="7">
        <v>1400600840</v>
      </c>
      <c r="K3895" t="b">
        <v>0</v>
      </c>
      <c r="L3895">
        <v>84</v>
      </c>
      <c r="M3895" t="b">
        <v>0</v>
      </c>
      <c r="N3895" s="7" t="s">
        <v>8320</v>
      </c>
      <c r="O3895" s="7" t="s">
        <v>8321</v>
      </c>
      <c r="P3895">
        <v>22</v>
      </c>
      <c r="Q3895" s="6">
        <f>E3895/Table1_2[[#This Row],[backers_count]]</f>
        <v>128.27380952380952</v>
      </c>
    </row>
    <row r="3896" spans="1:17" x14ac:dyDescent="0.35">
      <c r="A3896">
        <v>3894</v>
      </c>
      <c r="B3896" t="s">
        <v>3891</v>
      </c>
      <c r="C3896" t="s">
        <v>8002</v>
      </c>
      <c r="D3896" s="6">
        <v>15000</v>
      </c>
      <c r="E3896" s="6">
        <v>520</v>
      </c>
      <c r="F3896" t="s">
        <v>8221</v>
      </c>
      <c r="G3896" t="s">
        <v>8224</v>
      </c>
      <c r="H3896" t="s">
        <v>8246</v>
      </c>
      <c r="I3896" s="7">
        <v>1481000340</v>
      </c>
      <c r="J3896" s="7">
        <v>1478386812</v>
      </c>
      <c r="K3896" t="b">
        <v>0</v>
      </c>
      <c r="L3896">
        <v>11</v>
      </c>
      <c r="M3896" t="b">
        <v>0</v>
      </c>
      <c r="N3896" s="7" t="s">
        <v>8320</v>
      </c>
      <c r="O3896" s="7" t="s">
        <v>8321</v>
      </c>
      <c r="P3896">
        <v>4</v>
      </c>
      <c r="Q3896" s="6">
        <f>E3896/Table1_2[[#This Row],[backers_count]]</f>
        <v>47.272727272727273</v>
      </c>
    </row>
    <row r="3897" spans="1:17" x14ac:dyDescent="0.35">
      <c r="A3897">
        <v>3895</v>
      </c>
      <c r="B3897" t="s">
        <v>3892</v>
      </c>
      <c r="C3897" t="s">
        <v>8003</v>
      </c>
      <c r="D3897" s="6">
        <v>1000</v>
      </c>
      <c r="E3897" s="6">
        <v>50</v>
      </c>
      <c r="F3897" t="s">
        <v>8221</v>
      </c>
      <c r="G3897" t="s">
        <v>8224</v>
      </c>
      <c r="H3897" t="s">
        <v>8246</v>
      </c>
      <c r="I3897" s="7">
        <v>1425103218</v>
      </c>
      <c r="J3897" s="7">
        <v>1422424818</v>
      </c>
      <c r="K3897" t="b">
        <v>0</v>
      </c>
      <c r="L3897">
        <v>1</v>
      </c>
      <c r="M3897" t="b">
        <v>0</v>
      </c>
      <c r="N3897" s="7" t="s">
        <v>8320</v>
      </c>
      <c r="O3897" s="7" t="s">
        <v>8321</v>
      </c>
      <c r="P3897">
        <v>5</v>
      </c>
      <c r="Q3897" s="6">
        <f>E3897/Table1_2[[#This Row],[backers_count]]</f>
        <v>50</v>
      </c>
    </row>
    <row r="3898" spans="1:17" x14ac:dyDescent="0.35">
      <c r="A3898">
        <v>3896</v>
      </c>
      <c r="B3898" t="s">
        <v>3893</v>
      </c>
      <c r="C3898" t="s">
        <v>8004</v>
      </c>
      <c r="D3898" s="6">
        <v>1600</v>
      </c>
      <c r="E3898" s="6">
        <v>170</v>
      </c>
      <c r="F3898" t="s">
        <v>8221</v>
      </c>
      <c r="G3898" t="s">
        <v>8224</v>
      </c>
      <c r="H3898" t="s">
        <v>8246</v>
      </c>
      <c r="I3898" s="7">
        <v>1402979778</v>
      </c>
      <c r="J3898" s="7">
        <v>1401770178</v>
      </c>
      <c r="K3898" t="b">
        <v>0</v>
      </c>
      <c r="L3898">
        <v>4</v>
      </c>
      <c r="M3898" t="b">
        <v>0</v>
      </c>
      <c r="N3898" s="7" t="s">
        <v>8320</v>
      </c>
      <c r="O3898" s="7" t="s">
        <v>8321</v>
      </c>
      <c r="P3898">
        <v>11</v>
      </c>
      <c r="Q3898" s="6">
        <f>E3898/Table1_2[[#This Row],[backers_count]]</f>
        <v>42.5</v>
      </c>
    </row>
    <row r="3899" spans="1:17" x14ac:dyDescent="0.35">
      <c r="A3899">
        <v>3897</v>
      </c>
      <c r="B3899" t="s">
        <v>3894</v>
      </c>
      <c r="C3899" t="s">
        <v>8005</v>
      </c>
      <c r="D3899" s="6">
        <v>2500</v>
      </c>
      <c r="E3899" s="6">
        <v>440</v>
      </c>
      <c r="F3899" t="s">
        <v>8221</v>
      </c>
      <c r="G3899" t="s">
        <v>8228</v>
      </c>
      <c r="H3899" t="s">
        <v>8250</v>
      </c>
      <c r="I3899" s="7">
        <v>1420750683</v>
      </c>
      <c r="J3899" s="7">
        <v>1418158683</v>
      </c>
      <c r="K3899" t="b">
        <v>0</v>
      </c>
      <c r="L3899">
        <v>10</v>
      </c>
      <c r="M3899" t="b">
        <v>0</v>
      </c>
      <c r="N3899" s="7" t="s">
        <v>8320</v>
      </c>
      <c r="O3899" s="7" t="s">
        <v>8321</v>
      </c>
      <c r="P3899">
        <v>18</v>
      </c>
      <c r="Q3899" s="6">
        <f>E3899/Table1_2[[#This Row],[backers_count]]</f>
        <v>44</v>
      </c>
    </row>
    <row r="3900" spans="1:17" x14ac:dyDescent="0.35">
      <c r="A3900">
        <v>3898</v>
      </c>
      <c r="B3900" t="s">
        <v>3895</v>
      </c>
      <c r="C3900" t="s">
        <v>8006</v>
      </c>
      <c r="D3900" s="6">
        <v>2500</v>
      </c>
      <c r="E3900" s="6">
        <v>814</v>
      </c>
      <c r="F3900" t="s">
        <v>8221</v>
      </c>
      <c r="G3900" t="s">
        <v>8225</v>
      </c>
      <c r="H3900" t="s">
        <v>8247</v>
      </c>
      <c r="I3900" s="7">
        <v>1439827200</v>
      </c>
      <c r="J3900" s="7">
        <v>1436355270</v>
      </c>
      <c r="K3900" t="b">
        <v>0</v>
      </c>
      <c r="L3900">
        <v>16</v>
      </c>
      <c r="M3900" t="b">
        <v>0</v>
      </c>
      <c r="N3900" s="7" t="s">
        <v>8320</v>
      </c>
      <c r="O3900" s="7" t="s">
        <v>8321</v>
      </c>
      <c r="P3900">
        <v>33</v>
      </c>
      <c r="Q3900" s="6">
        <f>E3900/Table1_2[[#This Row],[backers_count]]</f>
        <v>50.875</v>
      </c>
    </row>
    <row r="3901" spans="1:17" x14ac:dyDescent="0.35">
      <c r="A3901">
        <v>3899</v>
      </c>
      <c r="B3901" t="s">
        <v>3896</v>
      </c>
      <c r="C3901" t="s">
        <v>8007</v>
      </c>
      <c r="D3901" s="6">
        <v>10000</v>
      </c>
      <c r="E3901" s="6">
        <v>125</v>
      </c>
      <c r="F3901" t="s">
        <v>8221</v>
      </c>
      <c r="G3901" t="s">
        <v>8224</v>
      </c>
      <c r="H3901" t="s">
        <v>8246</v>
      </c>
      <c r="I3901" s="7">
        <v>1407868561</v>
      </c>
      <c r="J3901" s="7">
        <v>1406140561</v>
      </c>
      <c r="K3901" t="b">
        <v>0</v>
      </c>
      <c r="L3901">
        <v>2</v>
      </c>
      <c r="M3901" t="b">
        <v>0</v>
      </c>
      <c r="N3901" s="7" t="s">
        <v>8320</v>
      </c>
      <c r="O3901" s="7" t="s">
        <v>8321</v>
      </c>
      <c r="P3901">
        <v>2</v>
      </c>
      <c r="Q3901" s="6">
        <f>E3901/Table1_2[[#This Row],[backers_count]]</f>
        <v>62.5</v>
      </c>
    </row>
    <row r="3902" spans="1:17" x14ac:dyDescent="0.35">
      <c r="A3902">
        <v>3900</v>
      </c>
      <c r="B3902" t="s">
        <v>3897</v>
      </c>
      <c r="C3902" t="s">
        <v>8008</v>
      </c>
      <c r="D3902" s="6">
        <v>2500</v>
      </c>
      <c r="E3902" s="6">
        <v>135</v>
      </c>
      <c r="F3902" t="s">
        <v>8221</v>
      </c>
      <c r="G3902" t="s">
        <v>8224</v>
      </c>
      <c r="H3902" t="s">
        <v>8246</v>
      </c>
      <c r="I3902" s="7">
        <v>1433988791</v>
      </c>
      <c r="J3902" s="7">
        <v>1431396791</v>
      </c>
      <c r="K3902" t="b">
        <v>0</v>
      </c>
      <c r="L3902">
        <v>5</v>
      </c>
      <c r="M3902" t="b">
        <v>0</v>
      </c>
      <c r="N3902" s="7" t="s">
        <v>8320</v>
      </c>
      <c r="O3902" s="7" t="s">
        <v>8321</v>
      </c>
      <c r="P3902">
        <v>6</v>
      </c>
      <c r="Q3902" s="6">
        <f>E3902/Table1_2[[#This Row],[backers_count]]</f>
        <v>27</v>
      </c>
    </row>
    <row r="3903" spans="1:17" x14ac:dyDescent="0.35">
      <c r="A3903">
        <v>3901</v>
      </c>
      <c r="B3903" t="s">
        <v>3898</v>
      </c>
      <c r="C3903" t="s">
        <v>8009</v>
      </c>
      <c r="D3903" s="6">
        <v>3000</v>
      </c>
      <c r="E3903" s="6">
        <v>25</v>
      </c>
      <c r="F3903" t="s">
        <v>8221</v>
      </c>
      <c r="G3903" t="s">
        <v>8224</v>
      </c>
      <c r="H3903" t="s">
        <v>8246</v>
      </c>
      <c r="I3903" s="7">
        <v>1450554599</v>
      </c>
      <c r="J3903" s="7">
        <v>1447098599</v>
      </c>
      <c r="K3903" t="b">
        <v>0</v>
      </c>
      <c r="L3903">
        <v>1</v>
      </c>
      <c r="M3903" t="b">
        <v>0</v>
      </c>
      <c r="N3903" s="7" t="s">
        <v>8320</v>
      </c>
      <c r="O3903" s="7" t="s">
        <v>8321</v>
      </c>
      <c r="P3903">
        <v>1</v>
      </c>
      <c r="Q3903" s="6">
        <f>E3903/Table1_2[[#This Row],[backers_count]]</f>
        <v>25</v>
      </c>
    </row>
    <row r="3904" spans="1:17" x14ac:dyDescent="0.35">
      <c r="A3904">
        <v>3902</v>
      </c>
      <c r="B3904" t="s">
        <v>3899</v>
      </c>
      <c r="C3904" t="s">
        <v>8010</v>
      </c>
      <c r="D3904" s="6">
        <v>3000</v>
      </c>
      <c r="E3904" s="6">
        <v>1465</v>
      </c>
      <c r="F3904" t="s">
        <v>8221</v>
      </c>
      <c r="G3904" t="s">
        <v>8225</v>
      </c>
      <c r="H3904" t="s">
        <v>8247</v>
      </c>
      <c r="I3904" s="7">
        <v>1479125642</v>
      </c>
      <c r="J3904" s="7">
        <v>1476962042</v>
      </c>
      <c r="K3904" t="b">
        <v>0</v>
      </c>
      <c r="L3904">
        <v>31</v>
      </c>
      <c r="M3904" t="b">
        <v>0</v>
      </c>
      <c r="N3904" s="7" t="s">
        <v>8320</v>
      </c>
      <c r="O3904" s="7" t="s">
        <v>8321</v>
      </c>
      <c r="P3904">
        <v>49</v>
      </c>
      <c r="Q3904" s="6">
        <f>E3904/Table1_2[[#This Row],[backers_count]]</f>
        <v>47.258064516129032</v>
      </c>
    </row>
    <row r="3905" spans="1:17" x14ac:dyDescent="0.35">
      <c r="A3905">
        <v>3903</v>
      </c>
      <c r="B3905" t="s">
        <v>3900</v>
      </c>
      <c r="C3905" t="s">
        <v>8011</v>
      </c>
      <c r="D3905" s="6">
        <v>1500</v>
      </c>
      <c r="E3905" s="6">
        <v>0</v>
      </c>
      <c r="F3905" t="s">
        <v>8221</v>
      </c>
      <c r="G3905" t="s">
        <v>8224</v>
      </c>
      <c r="H3905" t="s">
        <v>8246</v>
      </c>
      <c r="I3905" s="7">
        <v>1439581080</v>
      </c>
      <c r="J3905" s="7">
        <v>1435709765</v>
      </c>
      <c r="K3905" t="b">
        <v>0</v>
      </c>
      <c r="L3905">
        <v>0</v>
      </c>
      <c r="M3905" t="b">
        <v>0</v>
      </c>
      <c r="N3905" s="7" t="s">
        <v>8320</v>
      </c>
      <c r="O3905" s="7" t="s">
        <v>8321</v>
      </c>
      <c r="P3905">
        <v>0</v>
      </c>
      <c r="Q3905" s="6" t="e">
        <f>E3905/Table1_2[[#This Row],[backers_count]]</f>
        <v>#DIV/0!</v>
      </c>
    </row>
    <row r="3906" spans="1:17" x14ac:dyDescent="0.35">
      <c r="A3906">
        <v>3904</v>
      </c>
      <c r="B3906" t="s">
        <v>3901</v>
      </c>
      <c r="C3906" t="s">
        <v>8012</v>
      </c>
      <c r="D3906" s="6">
        <v>10000</v>
      </c>
      <c r="E3906" s="6">
        <v>3</v>
      </c>
      <c r="F3906" t="s">
        <v>8221</v>
      </c>
      <c r="G3906" t="s">
        <v>8224</v>
      </c>
      <c r="H3906" t="s">
        <v>8246</v>
      </c>
      <c r="I3906" s="7">
        <v>1429074240</v>
      </c>
      <c r="J3906" s="7">
        <v>1427866200</v>
      </c>
      <c r="K3906" t="b">
        <v>0</v>
      </c>
      <c r="L3906">
        <v>2</v>
      </c>
      <c r="M3906" t="b">
        <v>0</v>
      </c>
      <c r="N3906" s="7" t="s">
        <v>8320</v>
      </c>
      <c r="O3906" s="7" t="s">
        <v>8321</v>
      </c>
      <c r="P3906">
        <v>1</v>
      </c>
      <c r="Q3906" s="6">
        <f>E3906/Table1_2[[#This Row],[backers_count]]</f>
        <v>1.5</v>
      </c>
    </row>
    <row r="3907" spans="1:17" x14ac:dyDescent="0.35">
      <c r="A3907">
        <v>3905</v>
      </c>
      <c r="B3907" t="s">
        <v>3902</v>
      </c>
      <c r="C3907" t="s">
        <v>8013</v>
      </c>
      <c r="D3907" s="6">
        <v>1500</v>
      </c>
      <c r="E3907" s="6">
        <v>173</v>
      </c>
      <c r="F3907" t="s">
        <v>8221</v>
      </c>
      <c r="G3907" t="s">
        <v>8225</v>
      </c>
      <c r="H3907" t="s">
        <v>8247</v>
      </c>
      <c r="I3907" s="7">
        <v>1434063600</v>
      </c>
      <c r="J3907" s="7">
        <v>1430405903</v>
      </c>
      <c r="K3907" t="b">
        <v>0</v>
      </c>
      <c r="L3907">
        <v>7</v>
      </c>
      <c r="M3907" t="b">
        <v>0</v>
      </c>
      <c r="N3907" s="7" t="s">
        <v>8320</v>
      </c>
      <c r="O3907" s="7" t="s">
        <v>8321</v>
      </c>
      <c r="P3907">
        <v>12</v>
      </c>
      <c r="Q3907" s="6">
        <f>E3907/Table1_2[[#This Row],[backers_count]]</f>
        <v>24.714285714285715</v>
      </c>
    </row>
    <row r="3908" spans="1:17" x14ac:dyDescent="0.35">
      <c r="A3908">
        <v>3906</v>
      </c>
      <c r="B3908" t="s">
        <v>3903</v>
      </c>
      <c r="C3908" t="s">
        <v>8014</v>
      </c>
      <c r="D3908" s="6">
        <v>1500</v>
      </c>
      <c r="E3908" s="6">
        <v>1010</v>
      </c>
      <c r="F3908" t="s">
        <v>8221</v>
      </c>
      <c r="G3908" t="s">
        <v>8225</v>
      </c>
      <c r="H3908" t="s">
        <v>8247</v>
      </c>
      <c r="I3908" s="7">
        <v>1435325100</v>
      </c>
      <c r="J3908" s="7">
        <v>1432072893</v>
      </c>
      <c r="K3908" t="b">
        <v>0</v>
      </c>
      <c r="L3908">
        <v>16</v>
      </c>
      <c r="M3908" t="b">
        <v>0</v>
      </c>
      <c r="N3908" s="7" t="s">
        <v>8320</v>
      </c>
      <c r="O3908" s="7" t="s">
        <v>8321</v>
      </c>
      <c r="P3908">
        <v>68</v>
      </c>
      <c r="Q3908" s="6">
        <f>E3908/Table1_2[[#This Row],[backers_count]]</f>
        <v>63.125</v>
      </c>
    </row>
    <row r="3909" spans="1:17" x14ac:dyDescent="0.35">
      <c r="A3909">
        <v>3907</v>
      </c>
      <c r="B3909" t="s">
        <v>3904</v>
      </c>
      <c r="C3909" t="s">
        <v>8015</v>
      </c>
      <c r="D3909" s="6">
        <v>1000</v>
      </c>
      <c r="E3909" s="6">
        <v>153</v>
      </c>
      <c r="F3909" t="s">
        <v>8221</v>
      </c>
      <c r="G3909" t="s">
        <v>8224</v>
      </c>
      <c r="H3909" t="s">
        <v>8246</v>
      </c>
      <c r="I3909" s="7">
        <v>1414354080</v>
      </c>
      <c r="J3909" s="7">
        <v>1411587606</v>
      </c>
      <c r="K3909" t="b">
        <v>0</v>
      </c>
      <c r="L3909">
        <v>4</v>
      </c>
      <c r="M3909" t="b">
        <v>0</v>
      </c>
      <c r="N3909" s="7" t="s">
        <v>8320</v>
      </c>
      <c r="O3909" s="7" t="s">
        <v>8321</v>
      </c>
      <c r="P3909">
        <v>16</v>
      </c>
      <c r="Q3909" s="6">
        <f>E3909/Table1_2[[#This Row],[backers_count]]</f>
        <v>38.25</v>
      </c>
    </row>
    <row r="3910" spans="1:17" x14ac:dyDescent="0.35">
      <c r="A3910">
        <v>3908</v>
      </c>
      <c r="B3910" t="s">
        <v>3905</v>
      </c>
      <c r="C3910" t="s">
        <v>8016</v>
      </c>
      <c r="D3910" s="6">
        <v>750</v>
      </c>
      <c r="E3910" s="6">
        <v>65</v>
      </c>
      <c r="F3910" t="s">
        <v>8221</v>
      </c>
      <c r="G3910" t="s">
        <v>8224</v>
      </c>
      <c r="H3910" t="s">
        <v>8246</v>
      </c>
      <c r="I3910" s="7">
        <v>1406603696</v>
      </c>
      <c r="J3910" s="7">
        <v>1405307696</v>
      </c>
      <c r="K3910" t="b">
        <v>0</v>
      </c>
      <c r="L3910">
        <v>4</v>
      </c>
      <c r="M3910" t="b">
        <v>0</v>
      </c>
      <c r="N3910" s="7" t="s">
        <v>8320</v>
      </c>
      <c r="O3910" s="7" t="s">
        <v>8321</v>
      </c>
      <c r="P3910">
        <v>9</v>
      </c>
      <c r="Q3910" s="6">
        <f>E3910/Table1_2[[#This Row],[backers_count]]</f>
        <v>16.25</v>
      </c>
    </row>
    <row r="3911" spans="1:17" x14ac:dyDescent="0.35">
      <c r="A3911">
        <v>3909</v>
      </c>
      <c r="B3911" t="s">
        <v>3906</v>
      </c>
      <c r="C3911" t="s">
        <v>8017</v>
      </c>
      <c r="D3911" s="6">
        <v>60000</v>
      </c>
      <c r="E3911" s="6">
        <v>135</v>
      </c>
      <c r="F3911" t="s">
        <v>8221</v>
      </c>
      <c r="G3911" t="s">
        <v>8224</v>
      </c>
      <c r="H3911" t="s">
        <v>8246</v>
      </c>
      <c r="I3911" s="7">
        <v>1410424642</v>
      </c>
      <c r="J3911" s="7">
        <v>1407832642</v>
      </c>
      <c r="K3911" t="b">
        <v>0</v>
      </c>
      <c r="L3911">
        <v>4</v>
      </c>
      <c r="M3911" t="b">
        <v>0</v>
      </c>
      <c r="N3911" s="7" t="s">
        <v>8320</v>
      </c>
      <c r="O3911" s="7" t="s">
        <v>8321</v>
      </c>
      <c r="P3911">
        <v>1</v>
      </c>
      <c r="Q3911" s="6">
        <f>E3911/Table1_2[[#This Row],[backers_count]]</f>
        <v>33.75</v>
      </c>
    </row>
    <row r="3912" spans="1:17" x14ac:dyDescent="0.35">
      <c r="A3912">
        <v>3910</v>
      </c>
      <c r="B3912" t="s">
        <v>3907</v>
      </c>
      <c r="C3912" t="s">
        <v>8018</v>
      </c>
      <c r="D3912" s="6">
        <v>6000</v>
      </c>
      <c r="E3912" s="6">
        <v>185</v>
      </c>
      <c r="F3912" t="s">
        <v>8221</v>
      </c>
      <c r="G3912" t="s">
        <v>8224</v>
      </c>
      <c r="H3912" t="s">
        <v>8246</v>
      </c>
      <c r="I3912" s="7">
        <v>1441649397</v>
      </c>
      <c r="J3912" s="7">
        <v>1439057397</v>
      </c>
      <c r="K3912" t="b">
        <v>0</v>
      </c>
      <c r="L3912">
        <v>3</v>
      </c>
      <c r="M3912" t="b">
        <v>0</v>
      </c>
      <c r="N3912" s="7" t="s">
        <v>8320</v>
      </c>
      <c r="O3912" s="7" t="s">
        <v>8321</v>
      </c>
      <c r="P3912">
        <v>4</v>
      </c>
      <c r="Q3912" s="6">
        <f>E3912/Table1_2[[#This Row],[backers_count]]</f>
        <v>61.666666666666664</v>
      </c>
    </row>
    <row r="3913" spans="1:17" x14ac:dyDescent="0.35">
      <c r="A3913">
        <v>3911</v>
      </c>
      <c r="B3913" t="s">
        <v>3908</v>
      </c>
      <c r="C3913" t="s">
        <v>8019</v>
      </c>
      <c r="D3913" s="6">
        <v>8000</v>
      </c>
      <c r="E3913" s="6">
        <v>2993</v>
      </c>
      <c r="F3913" t="s">
        <v>8221</v>
      </c>
      <c r="G3913" t="s">
        <v>8224</v>
      </c>
      <c r="H3913" t="s">
        <v>8246</v>
      </c>
      <c r="I3913" s="7">
        <v>1417033777</v>
      </c>
      <c r="J3913" s="7">
        <v>1414438177</v>
      </c>
      <c r="K3913" t="b">
        <v>0</v>
      </c>
      <c r="L3913">
        <v>36</v>
      </c>
      <c r="M3913" t="b">
        <v>0</v>
      </c>
      <c r="N3913" s="7" t="s">
        <v>8320</v>
      </c>
      <c r="O3913" s="7" t="s">
        <v>8321</v>
      </c>
      <c r="P3913">
        <v>38</v>
      </c>
      <c r="Q3913" s="6">
        <f>E3913/Table1_2[[#This Row],[backers_count]]</f>
        <v>83.138888888888886</v>
      </c>
    </row>
    <row r="3914" spans="1:17" x14ac:dyDescent="0.35">
      <c r="A3914">
        <v>3912</v>
      </c>
      <c r="B3914" t="s">
        <v>3909</v>
      </c>
      <c r="C3914" t="s">
        <v>8020</v>
      </c>
      <c r="D3914" s="6">
        <v>15000</v>
      </c>
      <c r="E3914" s="6">
        <v>1</v>
      </c>
      <c r="F3914" t="s">
        <v>8221</v>
      </c>
      <c r="G3914" t="s">
        <v>8224</v>
      </c>
      <c r="H3914" t="s">
        <v>8246</v>
      </c>
      <c r="I3914" s="7">
        <v>1429936500</v>
      </c>
      <c r="J3914" s="7">
        <v>1424759330</v>
      </c>
      <c r="K3914" t="b">
        <v>0</v>
      </c>
      <c r="L3914">
        <v>1</v>
      </c>
      <c r="M3914" t="b">
        <v>0</v>
      </c>
      <c r="N3914" s="7" t="s">
        <v>8320</v>
      </c>
      <c r="O3914" s="7" t="s">
        <v>8321</v>
      </c>
      <c r="P3914">
        <v>1</v>
      </c>
      <c r="Q3914" s="6">
        <f>E3914/Table1_2[[#This Row],[backers_count]]</f>
        <v>1</v>
      </c>
    </row>
    <row r="3915" spans="1:17" x14ac:dyDescent="0.35">
      <c r="A3915">
        <v>3913</v>
      </c>
      <c r="B3915" t="s">
        <v>3910</v>
      </c>
      <c r="C3915" t="s">
        <v>8021</v>
      </c>
      <c r="D3915" s="6">
        <v>10000</v>
      </c>
      <c r="E3915" s="6">
        <v>1000</v>
      </c>
      <c r="F3915" t="s">
        <v>8221</v>
      </c>
      <c r="G3915" t="s">
        <v>8224</v>
      </c>
      <c r="H3915" t="s">
        <v>8246</v>
      </c>
      <c r="I3915" s="7">
        <v>1448863449</v>
      </c>
      <c r="J3915" s="7">
        <v>1446267849</v>
      </c>
      <c r="K3915" t="b">
        <v>0</v>
      </c>
      <c r="L3915">
        <v>7</v>
      </c>
      <c r="M3915" t="b">
        <v>0</v>
      </c>
      <c r="N3915" s="7" t="s">
        <v>8320</v>
      </c>
      <c r="O3915" s="7" t="s">
        <v>8321</v>
      </c>
      <c r="P3915">
        <v>10</v>
      </c>
      <c r="Q3915" s="6">
        <f>E3915/Table1_2[[#This Row],[backers_count]]</f>
        <v>142.85714285714286</v>
      </c>
    </row>
    <row r="3916" spans="1:17" x14ac:dyDescent="0.35">
      <c r="A3916">
        <v>3914</v>
      </c>
      <c r="B3916" t="s">
        <v>3911</v>
      </c>
      <c r="C3916" t="s">
        <v>8022</v>
      </c>
      <c r="D3916" s="6">
        <v>2500</v>
      </c>
      <c r="E3916" s="6">
        <v>909</v>
      </c>
      <c r="F3916" t="s">
        <v>8221</v>
      </c>
      <c r="G3916" t="s">
        <v>8225</v>
      </c>
      <c r="H3916" t="s">
        <v>8247</v>
      </c>
      <c r="I3916" s="7">
        <v>1431298740</v>
      </c>
      <c r="J3916" s="7">
        <v>1429558756</v>
      </c>
      <c r="K3916" t="b">
        <v>0</v>
      </c>
      <c r="L3916">
        <v>27</v>
      </c>
      <c r="M3916" t="b">
        <v>0</v>
      </c>
      <c r="N3916" s="7" t="s">
        <v>8320</v>
      </c>
      <c r="O3916" s="7" t="s">
        <v>8321</v>
      </c>
      <c r="P3916">
        <v>37</v>
      </c>
      <c r="Q3916" s="6">
        <f>E3916/Table1_2[[#This Row],[backers_count]]</f>
        <v>33.666666666666664</v>
      </c>
    </row>
    <row r="3917" spans="1:17" x14ac:dyDescent="0.35">
      <c r="A3917">
        <v>3915</v>
      </c>
      <c r="B3917" t="s">
        <v>3912</v>
      </c>
      <c r="C3917" t="s">
        <v>8023</v>
      </c>
      <c r="D3917" s="6">
        <v>1500</v>
      </c>
      <c r="E3917" s="6">
        <v>5</v>
      </c>
      <c r="F3917" t="s">
        <v>8221</v>
      </c>
      <c r="G3917" t="s">
        <v>8225</v>
      </c>
      <c r="H3917" t="s">
        <v>8247</v>
      </c>
      <c r="I3917" s="7">
        <v>1464824309</v>
      </c>
      <c r="J3917" s="7">
        <v>1462232309</v>
      </c>
      <c r="K3917" t="b">
        <v>0</v>
      </c>
      <c r="L3917">
        <v>1</v>
      </c>
      <c r="M3917" t="b">
        <v>0</v>
      </c>
      <c r="N3917" s="7" t="s">
        <v>8320</v>
      </c>
      <c r="O3917" s="7" t="s">
        <v>8321</v>
      </c>
      <c r="P3917">
        <v>1</v>
      </c>
      <c r="Q3917" s="6">
        <f>E3917/Table1_2[[#This Row],[backers_count]]</f>
        <v>5</v>
      </c>
    </row>
    <row r="3918" spans="1:17" x14ac:dyDescent="0.35">
      <c r="A3918">
        <v>3916</v>
      </c>
      <c r="B3918" t="s">
        <v>3913</v>
      </c>
      <c r="C3918" t="s">
        <v>8024</v>
      </c>
      <c r="D3918" s="6">
        <v>2000</v>
      </c>
      <c r="E3918" s="6">
        <v>0</v>
      </c>
      <c r="F3918" t="s">
        <v>8221</v>
      </c>
      <c r="G3918" t="s">
        <v>8232</v>
      </c>
      <c r="H3918" t="s">
        <v>8253</v>
      </c>
      <c r="I3918" s="7">
        <v>1464952752</v>
      </c>
      <c r="J3918" s="7">
        <v>1462360752</v>
      </c>
      <c r="K3918" t="b">
        <v>0</v>
      </c>
      <c r="L3918">
        <v>0</v>
      </c>
      <c r="M3918" t="b">
        <v>0</v>
      </c>
      <c r="N3918" s="7" t="s">
        <v>8320</v>
      </c>
      <c r="O3918" s="7" t="s">
        <v>8321</v>
      </c>
      <c r="P3918">
        <v>0</v>
      </c>
      <c r="Q3918" s="6" t="e">
        <f>E3918/Table1_2[[#This Row],[backers_count]]</f>
        <v>#DIV/0!</v>
      </c>
    </row>
    <row r="3919" spans="1:17" x14ac:dyDescent="0.35">
      <c r="A3919">
        <v>3917</v>
      </c>
      <c r="B3919" t="s">
        <v>3914</v>
      </c>
      <c r="C3919" t="s">
        <v>8025</v>
      </c>
      <c r="D3919" s="6">
        <v>3500</v>
      </c>
      <c r="E3919" s="6">
        <v>10</v>
      </c>
      <c r="F3919" t="s">
        <v>8221</v>
      </c>
      <c r="G3919" t="s">
        <v>8225</v>
      </c>
      <c r="H3919" t="s">
        <v>8247</v>
      </c>
      <c r="I3919" s="7">
        <v>1410439161</v>
      </c>
      <c r="J3919" s="7">
        <v>1407847161</v>
      </c>
      <c r="K3919" t="b">
        <v>0</v>
      </c>
      <c r="L3919">
        <v>1</v>
      </c>
      <c r="M3919" t="b">
        <v>0</v>
      </c>
      <c r="N3919" s="7" t="s">
        <v>8320</v>
      </c>
      <c r="O3919" s="7" t="s">
        <v>8321</v>
      </c>
      <c r="P3919">
        <v>1</v>
      </c>
      <c r="Q3919" s="6">
        <f>E3919/Table1_2[[#This Row],[backers_count]]</f>
        <v>10</v>
      </c>
    </row>
    <row r="3920" spans="1:17" x14ac:dyDescent="0.35">
      <c r="A3920">
        <v>3918</v>
      </c>
      <c r="B3920" t="s">
        <v>3915</v>
      </c>
      <c r="C3920" t="s">
        <v>8026</v>
      </c>
      <c r="D3920" s="6">
        <v>60000</v>
      </c>
      <c r="E3920" s="6">
        <v>120</v>
      </c>
      <c r="F3920" t="s">
        <v>8221</v>
      </c>
      <c r="G3920" t="s">
        <v>8225</v>
      </c>
      <c r="H3920" t="s">
        <v>8247</v>
      </c>
      <c r="I3920" s="7">
        <v>1407168000</v>
      </c>
      <c r="J3920" s="7">
        <v>1406131023</v>
      </c>
      <c r="K3920" t="b">
        <v>0</v>
      </c>
      <c r="L3920">
        <v>3</v>
      </c>
      <c r="M3920" t="b">
        <v>0</v>
      </c>
      <c r="N3920" s="7" t="s">
        <v>8320</v>
      </c>
      <c r="O3920" s="7" t="s">
        <v>8321</v>
      </c>
      <c r="P3920">
        <v>1</v>
      </c>
      <c r="Q3920" s="6">
        <f>E3920/Table1_2[[#This Row],[backers_count]]</f>
        <v>40</v>
      </c>
    </row>
    <row r="3921" spans="1:17" x14ac:dyDescent="0.35">
      <c r="A3921">
        <v>3919</v>
      </c>
      <c r="B3921" t="s">
        <v>3916</v>
      </c>
      <c r="C3921" t="s">
        <v>8027</v>
      </c>
      <c r="D3921" s="6">
        <v>5000</v>
      </c>
      <c r="E3921" s="6">
        <v>90</v>
      </c>
      <c r="F3921" t="s">
        <v>8221</v>
      </c>
      <c r="G3921" t="s">
        <v>8225</v>
      </c>
      <c r="H3921" t="s">
        <v>8247</v>
      </c>
      <c r="I3921" s="7">
        <v>1453075200</v>
      </c>
      <c r="J3921" s="7">
        <v>1450628773</v>
      </c>
      <c r="K3921" t="b">
        <v>0</v>
      </c>
      <c r="L3921">
        <v>3</v>
      </c>
      <c r="M3921" t="b">
        <v>0</v>
      </c>
      <c r="N3921" s="7" t="s">
        <v>8320</v>
      </c>
      <c r="O3921" s="7" t="s">
        <v>8321</v>
      </c>
      <c r="P3921">
        <v>2</v>
      </c>
      <c r="Q3921" s="6">
        <f>E3921/Table1_2[[#This Row],[backers_count]]</f>
        <v>30</v>
      </c>
    </row>
    <row r="3922" spans="1:17" x14ac:dyDescent="0.35">
      <c r="A3922">
        <v>3920</v>
      </c>
      <c r="B3922" t="s">
        <v>3917</v>
      </c>
      <c r="C3922" t="s">
        <v>8028</v>
      </c>
      <c r="D3922" s="6">
        <v>2500</v>
      </c>
      <c r="E3922" s="6">
        <v>135</v>
      </c>
      <c r="F3922" t="s">
        <v>8221</v>
      </c>
      <c r="G3922" t="s">
        <v>8225</v>
      </c>
      <c r="H3922" t="s">
        <v>8247</v>
      </c>
      <c r="I3922" s="7">
        <v>1479032260</v>
      </c>
      <c r="J3922" s="7">
        <v>1476436660</v>
      </c>
      <c r="K3922" t="b">
        <v>0</v>
      </c>
      <c r="L3922">
        <v>3</v>
      </c>
      <c r="M3922" t="b">
        <v>0</v>
      </c>
      <c r="N3922" s="7" t="s">
        <v>8320</v>
      </c>
      <c r="O3922" s="7" t="s">
        <v>8321</v>
      </c>
      <c r="P3922">
        <v>6</v>
      </c>
      <c r="Q3922" s="6">
        <f>E3922/Table1_2[[#This Row],[backers_count]]</f>
        <v>45</v>
      </c>
    </row>
    <row r="3923" spans="1:17" x14ac:dyDescent="0.35">
      <c r="A3923">
        <v>3921</v>
      </c>
      <c r="B3923" t="s">
        <v>3918</v>
      </c>
      <c r="C3923" t="s">
        <v>8029</v>
      </c>
      <c r="D3923" s="6">
        <v>3000</v>
      </c>
      <c r="E3923" s="6">
        <v>0</v>
      </c>
      <c r="F3923" t="s">
        <v>8221</v>
      </c>
      <c r="G3923" t="s">
        <v>8225</v>
      </c>
      <c r="H3923" t="s">
        <v>8247</v>
      </c>
      <c r="I3923" s="7">
        <v>1414346400</v>
      </c>
      <c r="J3923" s="7">
        <v>1413291655</v>
      </c>
      <c r="K3923" t="b">
        <v>0</v>
      </c>
      <c r="L3923">
        <v>0</v>
      </c>
      <c r="M3923" t="b">
        <v>0</v>
      </c>
      <c r="N3923" s="7" t="s">
        <v>8320</v>
      </c>
      <c r="O3923" s="7" t="s">
        <v>8321</v>
      </c>
      <c r="P3923">
        <v>0</v>
      </c>
      <c r="Q3923" s="6" t="e">
        <f>E3923/Table1_2[[#This Row],[backers_count]]</f>
        <v>#DIV/0!</v>
      </c>
    </row>
    <row r="3924" spans="1:17" x14ac:dyDescent="0.35">
      <c r="A3924">
        <v>3922</v>
      </c>
      <c r="B3924" t="s">
        <v>3919</v>
      </c>
      <c r="C3924" t="s">
        <v>8030</v>
      </c>
      <c r="D3924" s="6">
        <v>750</v>
      </c>
      <c r="E3924" s="6">
        <v>61</v>
      </c>
      <c r="F3924" t="s">
        <v>8221</v>
      </c>
      <c r="G3924" t="s">
        <v>8224</v>
      </c>
      <c r="H3924" t="s">
        <v>8246</v>
      </c>
      <c r="I3924" s="7">
        <v>1425337200</v>
      </c>
      <c r="J3924" s="7">
        <v>1421432810</v>
      </c>
      <c r="K3924" t="b">
        <v>0</v>
      </c>
      <c r="L3924">
        <v>6</v>
      </c>
      <c r="M3924" t="b">
        <v>0</v>
      </c>
      <c r="N3924" s="7" t="s">
        <v>8320</v>
      </c>
      <c r="O3924" s="7" t="s">
        <v>8321</v>
      </c>
      <c r="P3924">
        <v>9</v>
      </c>
      <c r="Q3924" s="6">
        <f>E3924/Table1_2[[#This Row],[backers_count]]</f>
        <v>10.166666666666666</v>
      </c>
    </row>
    <row r="3925" spans="1:17" x14ac:dyDescent="0.35">
      <c r="A3925">
        <v>3923</v>
      </c>
      <c r="B3925" t="s">
        <v>3920</v>
      </c>
      <c r="C3925" t="s">
        <v>8031</v>
      </c>
      <c r="D3925" s="6">
        <v>11500</v>
      </c>
      <c r="E3925" s="6">
        <v>1384</v>
      </c>
      <c r="F3925" t="s">
        <v>8221</v>
      </c>
      <c r="G3925" t="s">
        <v>8225</v>
      </c>
      <c r="H3925" t="s">
        <v>8247</v>
      </c>
      <c r="I3925" s="7">
        <v>1428622271</v>
      </c>
      <c r="J3925" s="7">
        <v>1426203071</v>
      </c>
      <c r="K3925" t="b">
        <v>0</v>
      </c>
      <c r="L3925">
        <v>17</v>
      </c>
      <c r="M3925" t="b">
        <v>0</v>
      </c>
      <c r="N3925" s="7" t="s">
        <v>8320</v>
      </c>
      <c r="O3925" s="7" t="s">
        <v>8321</v>
      </c>
      <c r="P3925">
        <v>13</v>
      </c>
      <c r="Q3925" s="6">
        <f>E3925/Table1_2[[#This Row],[backers_count]]</f>
        <v>81.411764705882348</v>
      </c>
    </row>
    <row r="3926" spans="1:17" x14ac:dyDescent="0.35">
      <c r="A3926">
        <v>3924</v>
      </c>
      <c r="B3926" t="s">
        <v>3921</v>
      </c>
      <c r="C3926" t="s">
        <v>8032</v>
      </c>
      <c r="D3926" s="6">
        <v>15000</v>
      </c>
      <c r="E3926" s="6">
        <v>2290</v>
      </c>
      <c r="F3926" t="s">
        <v>8221</v>
      </c>
      <c r="G3926" t="s">
        <v>8224</v>
      </c>
      <c r="H3926" t="s">
        <v>8246</v>
      </c>
      <c r="I3926" s="7">
        <v>1403823722</v>
      </c>
      <c r="J3926" s="7">
        <v>1401231722</v>
      </c>
      <c r="K3926" t="b">
        <v>0</v>
      </c>
      <c r="L3926">
        <v>40</v>
      </c>
      <c r="M3926" t="b">
        <v>0</v>
      </c>
      <c r="N3926" s="7" t="s">
        <v>8320</v>
      </c>
      <c r="O3926" s="7" t="s">
        <v>8321</v>
      </c>
      <c r="P3926">
        <v>16</v>
      </c>
      <c r="Q3926" s="6">
        <f>E3926/Table1_2[[#This Row],[backers_count]]</f>
        <v>57.25</v>
      </c>
    </row>
    <row r="3927" spans="1:17" x14ac:dyDescent="0.35">
      <c r="A3927">
        <v>3925</v>
      </c>
      <c r="B3927" t="s">
        <v>3922</v>
      </c>
      <c r="C3927" t="s">
        <v>8033</v>
      </c>
      <c r="D3927" s="6">
        <v>150</v>
      </c>
      <c r="E3927" s="6">
        <v>15</v>
      </c>
      <c r="F3927" t="s">
        <v>8221</v>
      </c>
      <c r="G3927" t="s">
        <v>8224</v>
      </c>
      <c r="H3927" t="s">
        <v>8246</v>
      </c>
      <c r="I3927" s="7">
        <v>1406753639</v>
      </c>
      <c r="J3927" s="7">
        <v>1404161639</v>
      </c>
      <c r="K3927" t="b">
        <v>0</v>
      </c>
      <c r="L3927">
        <v>3</v>
      </c>
      <c r="M3927" t="b">
        <v>0</v>
      </c>
      <c r="N3927" s="7" t="s">
        <v>8320</v>
      </c>
      <c r="O3927" s="7" t="s">
        <v>8321</v>
      </c>
      <c r="P3927">
        <v>10</v>
      </c>
      <c r="Q3927" s="6">
        <f>E3927/Table1_2[[#This Row],[backers_count]]</f>
        <v>5</v>
      </c>
    </row>
    <row r="3928" spans="1:17" x14ac:dyDescent="0.35">
      <c r="A3928">
        <v>3926</v>
      </c>
      <c r="B3928" t="s">
        <v>3923</v>
      </c>
      <c r="C3928" t="s">
        <v>8034</v>
      </c>
      <c r="D3928" s="6">
        <v>5000</v>
      </c>
      <c r="E3928" s="6">
        <v>15</v>
      </c>
      <c r="F3928" t="s">
        <v>8221</v>
      </c>
      <c r="G3928" t="s">
        <v>8226</v>
      </c>
      <c r="H3928" t="s">
        <v>8248</v>
      </c>
      <c r="I3928" s="7">
        <v>1419645748</v>
      </c>
      <c r="J3928" s="7">
        <v>1417053748</v>
      </c>
      <c r="K3928" t="b">
        <v>0</v>
      </c>
      <c r="L3928">
        <v>1</v>
      </c>
      <c r="M3928" t="b">
        <v>0</v>
      </c>
      <c r="N3928" s="7" t="s">
        <v>8320</v>
      </c>
      <c r="O3928" s="7" t="s">
        <v>8321</v>
      </c>
      <c r="P3928">
        <v>1</v>
      </c>
      <c r="Q3928" s="6">
        <f>E3928/Table1_2[[#This Row],[backers_count]]</f>
        <v>15</v>
      </c>
    </row>
    <row r="3929" spans="1:17" x14ac:dyDescent="0.35">
      <c r="A3929">
        <v>3927</v>
      </c>
      <c r="B3929" t="s">
        <v>3924</v>
      </c>
      <c r="C3929" t="s">
        <v>8035</v>
      </c>
      <c r="D3929" s="6">
        <v>2500</v>
      </c>
      <c r="E3929" s="6">
        <v>25</v>
      </c>
      <c r="F3929" t="s">
        <v>8221</v>
      </c>
      <c r="G3929" t="s">
        <v>8225</v>
      </c>
      <c r="H3929" t="s">
        <v>8247</v>
      </c>
      <c r="I3929" s="7">
        <v>1407565504</v>
      </c>
      <c r="J3929" s="7">
        <v>1404973504</v>
      </c>
      <c r="K3929" t="b">
        <v>0</v>
      </c>
      <c r="L3929">
        <v>2</v>
      </c>
      <c r="M3929" t="b">
        <v>0</v>
      </c>
      <c r="N3929" s="7" t="s">
        <v>8320</v>
      </c>
      <c r="O3929" s="7" t="s">
        <v>8321</v>
      </c>
      <c r="P3929">
        <v>1</v>
      </c>
      <c r="Q3929" s="6">
        <f>E3929/Table1_2[[#This Row],[backers_count]]</f>
        <v>12.5</v>
      </c>
    </row>
    <row r="3930" spans="1:17" x14ac:dyDescent="0.35">
      <c r="A3930">
        <v>3928</v>
      </c>
      <c r="B3930" t="s">
        <v>3925</v>
      </c>
      <c r="C3930" t="s">
        <v>8036</v>
      </c>
      <c r="D3930" s="6">
        <v>5000</v>
      </c>
      <c r="E3930" s="6">
        <v>651</v>
      </c>
      <c r="F3930" t="s">
        <v>8221</v>
      </c>
      <c r="G3930" t="s">
        <v>8224</v>
      </c>
      <c r="H3930" t="s">
        <v>8246</v>
      </c>
      <c r="I3930" s="7">
        <v>1444971540</v>
      </c>
      <c r="J3930" s="7">
        <v>1442593427</v>
      </c>
      <c r="K3930" t="b">
        <v>0</v>
      </c>
      <c r="L3930">
        <v>7</v>
      </c>
      <c r="M3930" t="b">
        <v>0</v>
      </c>
      <c r="N3930" s="7" t="s">
        <v>8320</v>
      </c>
      <c r="O3930" s="7" t="s">
        <v>8321</v>
      </c>
      <c r="P3930">
        <v>14</v>
      </c>
      <c r="Q3930" s="6">
        <f>E3930/Table1_2[[#This Row],[backers_count]]</f>
        <v>93</v>
      </c>
    </row>
    <row r="3931" spans="1:17" x14ac:dyDescent="0.35">
      <c r="A3931">
        <v>3929</v>
      </c>
      <c r="B3931" t="s">
        <v>3926</v>
      </c>
      <c r="C3931" t="s">
        <v>8037</v>
      </c>
      <c r="D3931" s="6">
        <v>20000</v>
      </c>
      <c r="E3931" s="6">
        <v>453</v>
      </c>
      <c r="F3931" t="s">
        <v>8221</v>
      </c>
      <c r="G3931" t="s">
        <v>8224</v>
      </c>
      <c r="H3931" t="s">
        <v>8246</v>
      </c>
      <c r="I3931" s="7">
        <v>1474228265</v>
      </c>
      <c r="J3931" s="7">
        <v>1471636265</v>
      </c>
      <c r="K3931" t="b">
        <v>0</v>
      </c>
      <c r="L3931">
        <v>14</v>
      </c>
      <c r="M3931" t="b">
        <v>0</v>
      </c>
      <c r="N3931" s="7" t="s">
        <v>8320</v>
      </c>
      <c r="O3931" s="7" t="s">
        <v>8321</v>
      </c>
      <c r="P3931">
        <v>3</v>
      </c>
      <c r="Q3931" s="6">
        <f>E3931/Table1_2[[#This Row],[backers_count]]</f>
        <v>32.357142857142854</v>
      </c>
    </row>
    <row r="3932" spans="1:17" x14ac:dyDescent="0.35">
      <c r="A3932">
        <v>3930</v>
      </c>
      <c r="B3932" t="s">
        <v>3927</v>
      </c>
      <c r="C3932" t="s">
        <v>8038</v>
      </c>
      <c r="D3932" s="6">
        <v>10000</v>
      </c>
      <c r="E3932" s="6">
        <v>0</v>
      </c>
      <c r="F3932" t="s">
        <v>8221</v>
      </c>
      <c r="G3932" t="s">
        <v>8226</v>
      </c>
      <c r="H3932" t="s">
        <v>8248</v>
      </c>
      <c r="I3932" s="7">
        <v>1459490400</v>
      </c>
      <c r="J3932" s="7">
        <v>1457078868</v>
      </c>
      <c r="K3932" t="b">
        <v>0</v>
      </c>
      <c r="L3932">
        <v>0</v>
      </c>
      <c r="M3932" t="b">
        <v>0</v>
      </c>
      <c r="N3932" s="7" t="s">
        <v>8320</v>
      </c>
      <c r="O3932" s="7" t="s">
        <v>8321</v>
      </c>
      <c r="P3932">
        <v>0</v>
      </c>
      <c r="Q3932" s="6" t="e">
        <f>E3932/Table1_2[[#This Row],[backers_count]]</f>
        <v>#DIV/0!</v>
      </c>
    </row>
    <row r="3933" spans="1:17" x14ac:dyDescent="0.35">
      <c r="A3933">
        <v>3931</v>
      </c>
      <c r="B3933" t="s">
        <v>3928</v>
      </c>
      <c r="C3933" t="s">
        <v>8039</v>
      </c>
      <c r="D3933" s="6">
        <v>8000</v>
      </c>
      <c r="E3933" s="6">
        <v>0</v>
      </c>
      <c r="F3933" t="s">
        <v>8221</v>
      </c>
      <c r="G3933" t="s">
        <v>8224</v>
      </c>
      <c r="H3933" t="s">
        <v>8246</v>
      </c>
      <c r="I3933" s="7">
        <v>1441510707</v>
      </c>
      <c r="J3933" s="7">
        <v>1439350707</v>
      </c>
      <c r="K3933" t="b">
        <v>0</v>
      </c>
      <c r="L3933">
        <v>0</v>
      </c>
      <c r="M3933" t="b">
        <v>0</v>
      </c>
      <c r="N3933" s="7" t="s">
        <v>8320</v>
      </c>
      <c r="O3933" s="7" t="s">
        <v>8321</v>
      </c>
      <c r="P3933">
        <v>0</v>
      </c>
      <c r="Q3933" s="6" t="e">
        <f>E3933/Table1_2[[#This Row],[backers_count]]</f>
        <v>#DIV/0!</v>
      </c>
    </row>
    <row r="3934" spans="1:17" x14ac:dyDescent="0.35">
      <c r="A3934">
        <v>3932</v>
      </c>
      <c r="B3934" t="s">
        <v>3929</v>
      </c>
      <c r="C3934" t="s">
        <v>8040</v>
      </c>
      <c r="D3934" s="6">
        <v>12000</v>
      </c>
      <c r="E3934" s="6">
        <v>1</v>
      </c>
      <c r="F3934" t="s">
        <v>8221</v>
      </c>
      <c r="G3934" t="s">
        <v>8224</v>
      </c>
      <c r="H3934" t="s">
        <v>8246</v>
      </c>
      <c r="I3934" s="7">
        <v>1458097364</v>
      </c>
      <c r="J3934" s="7">
        <v>1455508964</v>
      </c>
      <c r="K3934" t="b">
        <v>0</v>
      </c>
      <c r="L3934">
        <v>1</v>
      </c>
      <c r="M3934" t="b">
        <v>0</v>
      </c>
      <c r="N3934" s="7" t="s">
        <v>8320</v>
      </c>
      <c r="O3934" s="7" t="s">
        <v>8321</v>
      </c>
      <c r="P3934">
        <v>1</v>
      </c>
      <c r="Q3934" s="6">
        <f>E3934/Table1_2[[#This Row],[backers_count]]</f>
        <v>1</v>
      </c>
    </row>
    <row r="3935" spans="1:17" x14ac:dyDescent="0.35">
      <c r="A3935">
        <v>3933</v>
      </c>
      <c r="B3935" t="s">
        <v>3930</v>
      </c>
      <c r="C3935" t="s">
        <v>8041</v>
      </c>
      <c r="D3935" s="6">
        <v>7000</v>
      </c>
      <c r="E3935" s="6">
        <v>1102</v>
      </c>
      <c r="F3935" t="s">
        <v>8221</v>
      </c>
      <c r="G3935" t="s">
        <v>8224</v>
      </c>
      <c r="H3935" t="s">
        <v>8246</v>
      </c>
      <c r="I3935" s="7">
        <v>1468716180</v>
      </c>
      <c r="J3935" s="7">
        <v>1466205262</v>
      </c>
      <c r="K3935" t="b">
        <v>0</v>
      </c>
      <c r="L3935">
        <v>12</v>
      </c>
      <c r="M3935" t="b">
        <v>0</v>
      </c>
      <c r="N3935" s="7" t="s">
        <v>8320</v>
      </c>
      <c r="O3935" s="7" t="s">
        <v>8321</v>
      </c>
      <c r="P3935">
        <v>16</v>
      </c>
      <c r="Q3935" s="6">
        <f>E3935/Table1_2[[#This Row],[backers_count]]</f>
        <v>91.833333333333329</v>
      </c>
    </row>
    <row r="3936" spans="1:17" x14ac:dyDescent="0.35">
      <c r="A3936">
        <v>3934</v>
      </c>
      <c r="B3936" t="s">
        <v>3931</v>
      </c>
      <c r="C3936" t="s">
        <v>8042</v>
      </c>
      <c r="D3936" s="6">
        <v>5000</v>
      </c>
      <c r="E3936" s="6">
        <v>550</v>
      </c>
      <c r="F3936" t="s">
        <v>8221</v>
      </c>
      <c r="G3936" t="s">
        <v>8224</v>
      </c>
      <c r="H3936" t="s">
        <v>8246</v>
      </c>
      <c r="I3936" s="7">
        <v>1443704400</v>
      </c>
      <c r="J3936" s="7">
        <v>1439827639</v>
      </c>
      <c r="K3936" t="b">
        <v>0</v>
      </c>
      <c r="L3936">
        <v>12</v>
      </c>
      <c r="M3936" t="b">
        <v>0</v>
      </c>
      <c r="N3936" s="7" t="s">
        <v>8320</v>
      </c>
      <c r="O3936" s="7" t="s">
        <v>8321</v>
      </c>
      <c r="P3936">
        <v>11</v>
      </c>
      <c r="Q3936" s="6">
        <f>E3936/Table1_2[[#This Row],[backers_count]]</f>
        <v>45.833333333333336</v>
      </c>
    </row>
    <row r="3937" spans="1:17" x14ac:dyDescent="0.35">
      <c r="A3937">
        <v>3935</v>
      </c>
      <c r="B3937" t="s">
        <v>3932</v>
      </c>
      <c r="C3937" t="s">
        <v>8043</v>
      </c>
      <c r="D3937" s="6">
        <v>3000</v>
      </c>
      <c r="E3937" s="6">
        <v>1315</v>
      </c>
      <c r="F3937" t="s">
        <v>8221</v>
      </c>
      <c r="G3937" t="s">
        <v>8225</v>
      </c>
      <c r="H3937" t="s">
        <v>8247</v>
      </c>
      <c r="I3937" s="7">
        <v>1443973546</v>
      </c>
      <c r="J3937" s="7">
        <v>1438789546</v>
      </c>
      <c r="K3937" t="b">
        <v>0</v>
      </c>
      <c r="L3937">
        <v>23</v>
      </c>
      <c r="M3937" t="b">
        <v>0</v>
      </c>
      <c r="N3937" s="7" t="s">
        <v>8320</v>
      </c>
      <c r="O3937" s="7" t="s">
        <v>8321</v>
      </c>
      <c r="P3937">
        <v>44</v>
      </c>
      <c r="Q3937" s="6">
        <f>E3937/Table1_2[[#This Row],[backers_count]]</f>
        <v>57.173913043478258</v>
      </c>
    </row>
    <row r="3938" spans="1:17" x14ac:dyDescent="0.35">
      <c r="A3938">
        <v>3936</v>
      </c>
      <c r="B3938" t="s">
        <v>3933</v>
      </c>
      <c r="C3938" t="s">
        <v>8044</v>
      </c>
      <c r="D3938" s="6">
        <v>20000</v>
      </c>
      <c r="E3938" s="6">
        <v>0</v>
      </c>
      <c r="F3938" t="s">
        <v>8221</v>
      </c>
      <c r="G3938" t="s">
        <v>8224</v>
      </c>
      <c r="H3938" t="s">
        <v>8246</v>
      </c>
      <c r="I3938" s="7">
        <v>1480576720</v>
      </c>
      <c r="J3938" s="7">
        <v>1477981120</v>
      </c>
      <c r="K3938" t="b">
        <v>0</v>
      </c>
      <c r="L3938">
        <v>0</v>
      </c>
      <c r="M3938" t="b">
        <v>0</v>
      </c>
      <c r="N3938" s="7" t="s">
        <v>8320</v>
      </c>
      <c r="O3938" s="7" t="s">
        <v>8321</v>
      </c>
      <c r="P3938">
        <v>0</v>
      </c>
      <c r="Q3938" s="6" t="e">
        <f>E3938/Table1_2[[#This Row],[backers_count]]</f>
        <v>#DIV/0!</v>
      </c>
    </row>
    <row r="3939" spans="1:17" x14ac:dyDescent="0.35">
      <c r="A3939">
        <v>3937</v>
      </c>
      <c r="B3939" t="s">
        <v>3934</v>
      </c>
      <c r="C3939" t="s">
        <v>8045</v>
      </c>
      <c r="D3939" s="6">
        <v>2885</v>
      </c>
      <c r="E3939" s="6">
        <v>2485</v>
      </c>
      <c r="F3939" t="s">
        <v>8221</v>
      </c>
      <c r="G3939" t="s">
        <v>8224</v>
      </c>
      <c r="H3939" t="s">
        <v>8246</v>
      </c>
      <c r="I3939" s="7">
        <v>1468249760</v>
      </c>
      <c r="J3939" s="7">
        <v>1465830560</v>
      </c>
      <c r="K3939" t="b">
        <v>0</v>
      </c>
      <c r="L3939">
        <v>10</v>
      </c>
      <c r="M3939" t="b">
        <v>0</v>
      </c>
      <c r="N3939" s="7" t="s">
        <v>8320</v>
      </c>
      <c r="O3939" s="7" t="s">
        <v>8321</v>
      </c>
      <c r="P3939">
        <v>87</v>
      </c>
      <c r="Q3939" s="6">
        <f>E3939/Table1_2[[#This Row],[backers_count]]</f>
        <v>248.5</v>
      </c>
    </row>
    <row r="3940" spans="1:17" x14ac:dyDescent="0.35">
      <c r="A3940">
        <v>3938</v>
      </c>
      <c r="B3940" t="s">
        <v>3935</v>
      </c>
      <c r="C3940" t="s">
        <v>8046</v>
      </c>
      <c r="D3940" s="6">
        <v>3255</v>
      </c>
      <c r="E3940" s="6">
        <v>397</v>
      </c>
      <c r="F3940" t="s">
        <v>8221</v>
      </c>
      <c r="G3940" t="s">
        <v>8224</v>
      </c>
      <c r="H3940" t="s">
        <v>8246</v>
      </c>
      <c r="I3940" s="7">
        <v>1435441454</v>
      </c>
      <c r="J3940" s="7">
        <v>1432763054</v>
      </c>
      <c r="K3940" t="b">
        <v>0</v>
      </c>
      <c r="L3940">
        <v>5</v>
      </c>
      <c r="M3940" t="b">
        <v>0</v>
      </c>
      <c r="N3940" s="7" t="s">
        <v>8320</v>
      </c>
      <c r="O3940" s="7" t="s">
        <v>8321</v>
      </c>
      <c r="P3940">
        <v>13</v>
      </c>
      <c r="Q3940" s="6">
        <f>E3940/Table1_2[[#This Row],[backers_count]]</f>
        <v>79.400000000000006</v>
      </c>
    </row>
    <row r="3941" spans="1:17" x14ac:dyDescent="0.35">
      <c r="A3941">
        <v>3939</v>
      </c>
      <c r="B3941" t="s">
        <v>3936</v>
      </c>
      <c r="C3941" t="s">
        <v>8047</v>
      </c>
      <c r="D3941" s="6">
        <v>5000</v>
      </c>
      <c r="E3941" s="6">
        <v>5</v>
      </c>
      <c r="F3941" t="s">
        <v>8221</v>
      </c>
      <c r="G3941" t="s">
        <v>8226</v>
      </c>
      <c r="H3941" t="s">
        <v>8248</v>
      </c>
      <c r="I3941" s="7">
        <v>1412656200</v>
      </c>
      <c r="J3941" s="7">
        <v>1412328979</v>
      </c>
      <c r="K3941" t="b">
        <v>0</v>
      </c>
      <c r="L3941">
        <v>1</v>
      </c>
      <c r="M3941" t="b">
        <v>0</v>
      </c>
      <c r="N3941" s="7" t="s">
        <v>8320</v>
      </c>
      <c r="O3941" s="7" t="s">
        <v>8321</v>
      </c>
      <c r="P3941">
        <v>1</v>
      </c>
      <c r="Q3941" s="6">
        <f>E3941/Table1_2[[#This Row],[backers_count]]</f>
        <v>5</v>
      </c>
    </row>
    <row r="3942" spans="1:17" x14ac:dyDescent="0.35">
      <c r="A3942">
        <v>3940</v>
      </c>
      <c r="B3942" t="s">
        <v>3937</v>
      </c>
      <c r="C3942" t="s">
        <v>8048</v>
      </c>
      <c r="D3942" s="6">
        <v>5000</v>
      </c>
      <c r="E3942" s="6">
        <v>11</v>
      </c>
      <c r="F3942" t="s">
        <v>8221</v>
      </c>
      <c r="G3942" t="s">
        <v>8224</v>
      </c>
      <c r="H3942" t="s">
        <v>8246</v>
      </c>
      <c r="I3942" s="7">
        <v>1420199351</v>
      </c>
      <c r="J3942" s="7">
        <v>1416311351</v>
      </c>
      <c r="K3942" t="b">
        <v>0</v>
      </c>
      <c r="L3942">
        <v>2</v>
      </c>
      <c r="M3942" t="b">
        <v>0</v>
      </c>
      <c r="N3942" s="7" t="s">
        <v>8320</v>
      </c>
      <c r="O3942" s="7" t="s">
        <v>8321</v>
      </c>
      <c r="P3942">
        <v>1</v>
      </c>
      <c r="Q3942" s="6">
        <f>E3942/Table1_2[[#This Row],[backers_count]]</f>
        <v>5.5</v>
      </c>
    </row>
    <row r="3943" spans="1:17" x14ac:dyDescent="0.35">
      <c r="A3943">
        <v>3941</v>
      </c>
      <c r="B3943" t="s">
        <v>3938</v>
      </c>
      <c r="C3943" t="s">
        <v>8049</v>
      </c>
      <c r="D3943" s="6">
        <v>5500</v>
      </c>
      <c r="E3943" s="6">
        <v>50</v>
      </c>
      <c r="F3943" t="s">
        <v>8221</v>
      </c>
      <c r="G3943" t="s">
        <v>8224</v>
      </c>
      <c r="H3943" t="s">
        <v>8246</v>
      </c>
      <c r="I3943" s="7">
        <v>1416877200</v>
      </c>
      <c r="J3943" s="7">
        <v>1414505137</v>
      </c>
      <c r="K3943" t="b">
        <v>0</v>
      </c>
      <c r="L3943">
        <v>2</v>
      </c>
      <c r="M3943" t="b">
        <v>0</v>
      </c>
      <c r="N3943" s="7" t="s">
        <v>8320</v>
      </c>
      <c r="O3943" s="7" t="s">
        <v>8321</v>
      </c>
      <c r="P3943">
        <v>1</v>
      </c>
      <c r="Q3943" s="6">
        <f>E3943/Table1_2[[#This Row],[backers_count]]</f>
        <v>25</v>
      </c>
    </row>
    <row r="3944" spans="1:17" x14ac:dyDescent="0.35">
      <c r="A3944">
        <v>3942</v>
      </c>
      <c r="B3944" t="s">
        <v>3939</v>
      </c>
      <c r="C3944" t="s">
        <v>8050</v>
      </c>
      <c r="D3944" s="6">
        <v>1200</v>
      </c>
      <c r="E3944" s="6">
        <v>0</v>
      </c>
      <c r="F3944" t="s">
        <v>8221</v>
      </c>
      <c r="G3944" t="s">
        <v>8224</v>
      </c>
      <c r="H3944" t="s">
        <v>8246</v>
      </c>
      <c r="I3944" s="7">
        <v>1434490914</v>
      </c>
      <c r="J3944" s="7">
        <v>1429306914</v>
      </c>
      <c r="K3944" t="b">
        <v>0</v>
      </c>
      <c r="L3944">
        <v>0</v>
      </c>
      <c r="M3944" t="b">
        <v>0</v>
      </c>
      <c r="N3944" s="7" t="s">
        <v>8320</v>
      </c>
      <c r="O3944" s="7" t="s">
        <v>8321</v>
      </c>
      <c r="P3944">
        <v>0</v>
      </c>
      <c r="Q3944" s="6" t="e">
        <f>E3944/Table1_2[[#This Row],[backers_count]]</f>
        <v>#DIV/0!</v>
      </c>
    </row>
    <row r="3945" spans="1:17" x14ac:dyDescent="0.35">
      <c r="A3945">
        <v>3943</v>
      </c>
      <c r="B3945" t="s">
        <v>3940</v>
      </c>
      <c r="C3945" t="s">
        <v>8051</v>
      </c>
      <c r="D3945" s="6">
        <v>5000</v>
      </c>
      <c r="E3945" s="6">
        <v>1782</v>
      </c>
      <c r="F3945" t="s">
        <v>8221</v>
      </c>
      <c r="G3945" t="s">
        <v>8224</v>
      </c>
      <c r="H3945" t="s">
        <v>8246</v>
      </c>
      <c r="I3945" s="7">
        <v>1446483000</v>
      </c>
      <c r="J3945" s="7">
        <v>1443811268</v>
      </c>
      <c r="K3945" t="b">
        <v>0</v>
      </c>
      <c r="L3945">
        <v>13</v>
      </c>
      <c r="M3945" t="b">
        <v>0</v>
      </c>
      <c r="N3945" s="7" t="s">
        <v>8320</v>
      </c>
      <c r="O3945" s="7" t="s">
        <v>8321</v>
      </c>
      <c r="P3945">
        <v>36</v>
      </c>
      <c r="Q3945" s="6">
        <f>E3945/Table1_2[[#This Row],[backers_count]]</f>
        <v>137.07692307692307</v>
      </c>
    </row>
    <row r="3946" spans="1:17" x14ac:dyDescent="0.35">
      <c r="A3946">
        <v>3944</v>
      </c>
      <c r="B3946" t="s">
        <v>3941</v>
      </c>
      <c r="C3946" t="s">
        <v>8052</v>
      </c>
      <c r="D3946" s="6">
        <v>5000</v>
      </c>
      <c r="E3946" s="6">
        <v>0</v>
      </c>
      <c r="F3946" t="s">
        <v>8221</v>
      </c>
      <c r="G3946" t="s">
        <v>8224</v>
      </c>
      <c r="H3946" t="s">
        <v>8246</v>
      </c>
      <c r="I3946" s="7">
        <v>1440690875</v>
      </c>
      <c r="J3946" s="7">
        <v>1438098875</v>
      </c>
      <c r="K3946" t="b">
        <v>0</v>
      </c>
      <c r="L3946">
        <v>0</v>
      </c>
      <c r="M3946" t="b">
        <v>0</v>
      </c>
      <c r="N3946" s="7" t="s">
        <v>8320</v>
      </c>
      <c r="O3946" s="7" t="s">
        <v>8321</v>
      </c>
      <c r="P3946">
        <v>0</v>
      </c>
      <c r="Q3946" s="6" t="e">
        <f>E3946/Table1_2[[#This Row],[backers_count]]</f>
        <v>#DIV/0!</v>
      </c>
    </row>
    <row r="3947" spans="1:17" x14ac:dyDescent="0.35">
      <c r="A3947">
        <v>3945</v>
      </c>
      <c r="B3947" t="s">
        <v>3942</v>
      </c>
      <c r="C3947" t="s">
        <v>8053</v>
      </c>
      <c r="D3947" s="6">
        <v>2000</v>
      </c>
      <c r="E3947" s="6">
        <v>5</v>
      </c>
      <c r="F3947" t="s">
        <v>8221</v>
      </c>
      <c r="G3947" t="s">
        <v>8224</v>
      </c>
      <c r="H3947" t="s">
        <v>8246</v>
      </c>
      <c r="I3947" s="7">
        <v>1431717268</v>
      </c>
      <c r="J3947" s="7">
        <v>1429125268</v>
      </c>
      <c r="K3947" t="b">
        <v>0</v>
      </c>
      <c r="L3947">
        <v>1</v>
      </c>
      <c r="M3947" t="b">
        <v>0</v>
      </c>
      <c r="N3947" s="7" t="s">
        <v>8320</v>
      </c>
      <c r="O3947" s="7" t="s">
        <v>8321</v>
      </c>
      <c r="P3947">
        <v>1</v>
      </c>
      <c r="Q3947" s="6">
        <f>E3947/Table1_2[[#This Row],[backers_count]]</f>
        <v>5</v>
      </c>
    </row>
    <row r="3948" spans="1:17" x14ac:dyDescent="0.35">
      <c r="A3948">
        <v>3946</v>
      </c>
      <c r="B3948" t="s">
        <v>3943</v>
      </c>
      <c r="C3948" t="s">
        <v>8054</v>
      </c>
      <c r="D3948" s="6">
        <v>6000</v>
      </c>
      <c r="E3948" s="6">
        <v>195</v>
      </c>
      <c r="F3948" t="s">
        <v>8221</v>
      </c>
      <c r="G3948" t="s">
        <v>8224</v>
      </c>
      <c r="H3948" t="s">
        <v>8246</v>
      </c>
      <c r="I3948" s="7">
        <v>1425110400</v>
      </c>
      <c r="J3948" s="7">
        <v>1422388822</v>
      </c>
      <c r="K3948" t="b">
        <v>0</v>
      </c>
      <c r="L3948">
        <v>5</v>
      </c>
      <c r="M3948" t="b">
        <v>0</v>
      </c>
      <c r="N3948" s="7" t="s">
        <v>8320</v>
      </c>
      <c r="O3948" s="7" t="s">
        <v>8321</v>
      </c>
      <c r="P3948">
        <v>4</v>
      </c>
      <c r="Q3948" s="6">
        <f>E3948/Table1_2[[#This Row],[backers_count]]</f>
        <v>39</v>
      </c>
    </row>
    <row r="3949" spans="1:17" x14ac:dyDescent="0.35">
      <c r="A3949">
        <v>3947</v>
      </c>
      <c r="B3949" t="s">
        <v>3944</v>
      </c>
      <c r="C3949" t="s">
        <v>8055</v>
      </c>
      <c r="D3949" s="6">
        <v>3000</v>
      </c>
      <c r="E3949" s="6">
        <v>101</v>
      </c>
      <c r="F3949" t="s">
        <v>8221</v>
      </c>
      <c r="G3949" t="s">
        <v>8224</v>
      </c>
      <c r="H3949" t="s">
        <v>8246</v>
      </c>
      <c r="I3949" s="7">
        <v>1475378744</v>
      </c>
      <c r="J3949" s="7">
        <v>1472786744</v>
      </c>
      <c r="K3949" t="b">
        <v>0</v>
      </c>
      <c r="L3949">
        <v>2</v>
      </c>
      <c r="M3949" t="b">
        <v>0</v>
      </c>
      <c r="N3949" s="7" t="s">
        <v>8320</v>
      </c>
      <c r="O3949" s="7" t="s">
        <v>8321</v>
      </c>
      <c r="P3949">
        <v>4</v>
      </c>
      <c r="Q3949" s="6">
        <f>E3949/Table1_2[[#This Row],[backers_count]]</f>
        <v>50.5</v>
      </c>
    </row>
    <row r="3950" spans="1:17" x14ac:dyDescent="0.35">
      <c r="A3950">
        <v>3948</v>
      </c>
      <c r="B3950" t="s">
        <v>3945</v>
      </c>
      <c r="C3950" t="s">
        <v>8056</v>
      </c>
      <c r="D3950" s="6">
        <v>30000</v>
      </c>
      <c r="E3950" s="6">
        <v>0</v>
      </c>
      <c r="F3950" t="s">
        <v>8221</v>
      </c>
      <c r="G3950" t="s">
        <v>8226</v>
      </c>
      <c r="H3950" t="s">
        <v>8248</v>
      </c>
      <c r="I3950" s="7">
        <v>1410076123</v>
      </c>
      <c r="J3950" s="7">
        <v>1404892123</v>
      </c>
      <c r="K3950" t="b">
        <v>0</v>
      </c>
      <c r="L3950">
        <v>0</v>
      </c>
      <c r="M3950" t="b">
        <v>0</v>
      </c>
      <c r="N3950" s="7" t="s">
        <v>8320</v>
      </c>
      <c r="O3950" s="7" t="s">
        <v>8321</v>
      </c>
      <c r="P3950">
        <v>0</v>
      </c>
      <c r="Q3950" s="6" t="e">
        <f>E3950/Table1_2[[#This Row],[backers_count]]</f>
        <v>#DIV/0!</v>
      </c>
    </row>
    <row r="3951" spans="1:17" x14ac:dyDescent="0.35">
      <c r="A3951">
        <v>3949</v>
      </c>
      <c r="B3951" t="s">
        <v>3946</v>
      </c>
      <c r="C3951" t="s">
        <v>8057</v>
      </c>
      <c r="D3951" s="6">
        <v>10000</v>
      </c>
      <c r="E3951" s="6">
        <v>1577</v>
      </c>
      <c r="F3951" t="s">
        <v>8221</v>
      </c>
      <c r="G3951" t="s">
        <v>8226</v>
      </c>
      <c r="H3951" t="s">
        <v>8248</v>
      </c>
      <c r="I3951" s="7">
        <v>1423623221</v>
      </c>
      <c r="J3951" s="7">
        <v>1421031221</v>
      </c>
      <c r="K3951" t="b">
        <v>0</v>
      </c>
      <c r="L3951">
        <v>32</v>
      </c>
      <c r="M3951" t="b">
        <v>0</v>
      </c>
      <c r="N3951" s="7" t="s">
        <v>8320</v>
      </c>
      <c r="O3951" s="7" t="s">
        <v>8321</v>
      </c>
      <c r="P3951">
        <v>16</v>
      </c>
      <c r="Q3951" s="6">
        <f>E3951/Table1_2[[#This Row],[backers_count]]</f>
        <v>49.28125</v>
      </c>
    </row>
    <row r="3952" spans="1:17" x14ac:dyDescent="0.35">
      <c r="A3952">
        <v>3950</v>
      </c>
      <c r="B3952" t="s">
        <v>3947</v>
      </c>
      <c r="C3952" t="s">
        <v>8058</v>
      </c>
      <c r="D3952" s="6">
        <v>4000</v>
      </c>
      <c r="E3952" s="6">
        <v>25</v>
      </c>
      <c r="F3952" t="s">
        <v>8221</v>
      </c>
      <c r="G3952" t="s">
        <v>8224</v>
      </c>
      <c r="H3952" t="s">
        <v>8246</v>
      </c>
      <c r="I3952" s="7">
        <v>1460140500</v>
      </c>
      <c r="J3952" s="7">
        <v>1457628680</v>
      </c>
      <c r="K3952" t="b">
        <v>0</v>
      </c>
      <c r="L3952">
        <v>1</v>
      </c>
      <c r="M3952" t="b">
        <v>0</v>
      </c>
      <c r="N3952" s="7" t="s">
        <v>8320</v>
      </c>
      <c r="O3952" s="7" t="s">
        <v>8321</v>
      </c>
      <c r="P3952">
        <v>1</v>
      </c>
      <c r="Q3952" s="6">
        <f>E3952/Table1_2[[#This Row],[backers_count]]</f>
        <v>25</v>
      </c>
    </row>
    <row r="3953" spans="1:17" x14ac:dyDescent="0.35">
      <c r="A3953">
        <v>3951</v>
      </c>
      <c r="B3953" t="s">
        <v>3948</v>
      </c>
      <c r="C3953" t="s">
        <v>6961</v>
      </c>
      <c r="D3953" s="6">
        <v>200000</v>
      </c>
      <c r="E3953" s="6">
        <v>1</v>
      </c>
      <c r="F3953" t="s">
        <v>8221</v>
      </c>
      <c r="G3953" t="s">
        <v>8241</v>
      </c>
      <c r="H3953" t="s">
        <v>8249</v>
      </c>
      <c r="I3953" s="7">
        <v>1462301342</v>
      </c>
      <c r="J3953" s="7">
        <v>1457120942</v>
      </c>
      <c r="K3953" t="b">
        <v>0</v>
      </c>
      <c r="L3953">
        <v>1</v>
      </c>
      <c r="M3953" t="b">
        <v>0</v>
      </c>
      <c r="N3953" s="7" t="s">
        <v>8320</v>
      </c>
      <c r="O3953" s="7" t="s">
        <v>8321</v>
      </c>
      <c r="P3953">
        <v>1</v>
      </c>
      <c r="Q3953" s="6">
        <f>E3953/Table1_2[[#This Row],[backers_count]]</f>
        <v>1</v>
      </c>
    </row>
    <row r="3954" spans="1:17" x14ac:dyDescent="0.35">
      <c r="A3954">
        <v>3952</v>
      </c>
      <c r="B3954" t="s">
        <v>3949</v>
      </c>
      <c r="C3954" t="s">
        <v>8059</v>
      </c>
      <c r="D3954" s="6">
        <v>26000</v>
      </c>
      <c r="E3954" s="6">
        <v>25</v>
      </c>
      <c r="F3954" t="s">
        <v>8221</v>
      </c>
      <c r="G3954" t="s">
        <v>8224</v>
      </c>
      <c r="H3954" t="s">
        <v>8246</v>
      </c>
      <c r="I3954" s="7">
        <v>1445885890</v>
      </c>
      <c r="J3954" s="7">
        <v>1440701890</v>
      </c>
      <c r="K3954" t="b">
        <v>0</v>
      </c>
      <c r="L3954">
        <v>1</v>
      </c>
      <c r="M3954" t="b">
        <v>0</v>
      </c>
      <c r="N3954" s="7" t="s">
        <v>8320</v>
      </c>
      <c r="O3954" s="7" t="s">
        <v>8321</v>
      </c>
      <c r="P3954">
        <v>1</v>
      </c>
      <c r="Q3954" s="6">
        <f>E3954/Table1_2[[#This Row],[backers_count]]</f>
        <v>25</v>
      </c>
    </row>
    <row r="3955" spans="1:17" x14ac:dyDescent="0.35">
      <c r="A3955">
        <v>3953</v>
      </c>
      <c r="B3955" t="s">
        <v>3950</v>
      </c>
      <c r="C3955" t="s">
        <v>8060</v>
      </c>
      <c r="D3955" s="6">
        <v>17600</v>
      </c>
      <c r="E3955" s="6">
        <v>0</v>
      </c>
      <c r="F3955" t="s">
        <v>8221</v>
      </c>
      <c r="G3955" t="s">
        <v>8224</v>
      </c>
      <c r="H3955" t="s">
        <v>8246</v>
      </c>
      <c r="I3955" s="7">
        <v>1469834940</v>
      </c>
      <c r="J3955" s="7">
        <v>1467162586</v>
      </c>
      <c r="K3955" t="b">
        <v>0</v>
      </c>
      <c r="L3955">
        <v>0</v>
      </c>
      <c r="M3955" t="b">
        <v>0</v>
      </c>
      <c r="N3955" s="7" t="s">
        <v>8320</v>
      </c>
      <c r="O3955" s="7" t="s">
        <v>8321</v>
      </c>
      <c r="P3955">
        <v>0</v>
      </c>
      <c r="Q3955" s="6" t="e">
        <f>E3955/Table1_2[[#This Row],[backers_count]]</f>
        <v>#DIV/0!</v>
      </c>
    </row>
    <row r="3956" spans="1:17" x14ac:dyDescent="0.35">
      <c r="A3956">
        <v>3954</v>
      </c>
      <c r="B3956" t="s">
        <v>3951</v>
      </c>
      <c r="C3956" t="s">
        <v>8061</v>
      </c>
      <c r="D3956" s="6">
        <v>25000</v>
      </c>
      <c r="E3956" s="6">
        <v>0</v>
      </c>
      <c r="F3956" t="s">
        <v>8221</v>
      </c>
      <c r="G3956" t="s">
        <v>8229</v>
      </c>
      <c r="H3956" t="s">
        <v>8251</v>
      </c>
      <c r="I3956" s="7">
        <v>1405352264</v>
      </c>
      <c r="J3956" s="7">
        <v>1400168264</v>
      </c>
      <c r="K3956" t="b">
        <v>0</v>
      </c>
      <c r="L3956">
        <v>0</v>
      </c>
      <c r="M3956" t="b">
        <v>0</v>
      </c>
      <c r="N3956" s="7" t="s">
        <v>8320</v>
      </c>
      <c r="O3956" s="7" t="s">
        <v>8321</v>
      </c>
      <c r="P3956">
        <v>0</v>
      </c>
      <c r="Q3956" s="6" t="e">
        <f>E3956/Table1_2[[#This Row],[backers_count]]</f>
        <v>#DIV/0!</v>
      </c>
    </row>
    <row r="3957" spans="1:17" x14ac:dyDescent="0.35">
      <c r="A3957">
        <v>3955</v>
      </c>
      <c r="B3957" t="s">
        <v>3952</v>
      </c>
      <c r="C3957" t="s">
        <v>8062</v>
      </c>
      <c r="D3957" s="6">
        <v>1750</v>
      </c>
      <c r="E3957" s="6">
        <v>425</v>
      </c>
      <c r="F3957" t="s">
        <v>8221</v>
      </c>
      <c r="G3957" t="s">
        <v>8224</v>
      </c>
      <c r="H3957" t="s">
        <v>8246</v>
      </c>
      <c r="I3957" s="7">
        <v>1448745741</v>
      </c>
      <c r="J3957" s="7">
        <v>1446150141</v>
      </c>
      <c r="K3957" t="b">
        <v>0</v>
      </c>
      <c r="L3957">
        <v>8</v>
      </c>
      <c r="M3957" t="b">
        <v>0</v>
      </c>
      <c r="N3957" s="7" t="s">
        <v>8320</v>
      </c>
      <c r="O3957" s="7" t="s">
        <v>8321</v>
      </c>
      <c r="P3957">
        <v>25</v>
      </c>
      <c r="Q3957" s="6">
        <f>E3957/Table1_2[[#This Row],[backers_count]]</f>
        <v>53.125</v>
      </c>
    </row>
    <row r="3958" spans="1:17" x14ac:dyDescent="0.35">
      <c r="A3958">
        <v>3956</v>
      </c>
      <c r="B3958" t="s">
        <v>3953</v>
      </c>
      <c r="C3958" t="s">
        <v>8063</v>
      </c>
      <c r="D3958" s="6">
        <v>5500</v>
      </c>
      <c r="E3958" s="6">
        <v>0</v>
      </c>
      <c r="F3958" t="s">
        <v>8221</v>
      </c>
      <c r="G3958" t="s">
        <v>8224</v>
      </c>
      <c r="H3958" t="s">
        <v>8246</v>
      </c>
      <c r="I3958" s="7">
        <v>1461543600</v>
      </c>
      <c r="J3958" s="7">
        <v>1459203727</v>
      </c>
      <c r="K3958" t="b">
        <v>0</v>
      </c>
      <c r="L3958">
        <v>0</v>
      </c>
      <c r="M3958" t="b">
        <v>0</v>
      </c>
      <c r="N3958" s="7" t="s">
        <v>8320</v>
      </c>
      <c r="O3958" s="7" t="s">
        <v>8321</v>
      </c>
      <c r="P3958">
        <v>0</v>
      </c>
      <c r="Q3958" s="6" t="e">
        <f>E3958/Table1_2[[#This Row],[backers_count]]</f>
        <v>#DIV/0!</v>
      </c>
    </row>
    <row r="3959" spans="1:17" x14ac:dyDescent="0.35">
      <c r="A3959">
        <v>3957</v>
      </c>
      <c r="B3959" t="s">
        <v>3954</v>
      </c>
      <c r="C3959" t="s">
        <v>8064</v>
      </c>
      <c r="D3959" s="6">
        <v>28000</v>
      </c>
      <c r="E3959" s="6">
        <v>7</v>
      </c>
      <c r="F3959" t="s">
        <v>8221</v>
      </c>
      <c r="G3959" t="s">
        <v>8224</v>
      </c>
      <c r="H3959" t="s">
        <v>8246</v>
      </c>
      <c r="I3959" s="7">
        <v>1468020354</v>
      </c>
      <c r="J3959" s="7">
        <v>1464045954</v>
      </c>
      <c r="K3959" t="b">
        <v>0</v>
      </c>
      <c r="L3959">
        <v>1</v>
      </c>
      <c r="M3959" t="b">
        <v>0</v>
      </c>
      <c r="N3959" s="7" t="s">
        <v>8320</v>
      </c>
      <c r="O3959" s="7" t="s">
        <v>8321</v>
      </c>
      <c r="P3959">
        <v>1</v>
      </c>
      <c r="Q3959" s="6">
        <f>E3959/Table1_2[[#This Row],[backers_count]]</f>
        <v>7</v>
      </c>
    </row>
    <row r="3960" spans="1:17" x14ac:dyDescent="0.35">
      <c r="A3960">
        <v>3958</v>
      </c>
      <c r="B3960" t="s">
        <v>3955</v>
      </c>
      <c r="C3960" t="s">
        <v>8065</v>
      </c>
      <c r="D3960" s="6">
        <v>2000</v>
      </c>
      <c r="E3960" s="6">
        <v>641</v>
      </c>
      <c r="F3960" t="s">
        <v>8221</v>
      </c>
      <c r="G3960" t="s">
        <v>8224</v>
      </c>
      <c r="H3960" t="s">
        <v>8246</v>
      </c>
      <c r="I3960" s="7">
        <v>1406988000</v>
      </c>
      <c r="J3960" s="7">
        <v>1403822912</v>
      </c>
      <c r="K3960" t="b">
        <v>0</v>
      </c>
      <c r="L3960">
        <v>16</v>
      </c>
      <c r="M3960" t="b">
        <v>0</v>
      </c>
      <c r="N3960" s="7" t="s">
        <v>8320</v>
      </c>
      <c r="O3960" s="7" t="s">
        <v>8321</v>
      </c>
      <c r="P3960">
        <v>33</v>
      </c>
      <c r="Q3960" s="6">
        <f>E3960/Table1_2[[#This Row],[backers_count]]</f>
        <v>40.0625</v>
      </c>
    </row>
    <row r="3961" spans="1:17" x14ac:dyDescent="0.35">
      <c r="A3961">
        <v>3959</v>
      </c>
      <c r="B3961" t="s">
        <v>3956</v>
      </c>
      <c r="C3961" t="s">
        <v>8066</v>
      </c>
      <c r="D3961" s="6">
        <v>1200</v>
      </c>
      <c r="E3961" s="6">
        <v>292</v>
      </c>
      <c r="F3961" t="s">
        <v>8221</v>
      </c>
      <c r="G3961" t="s">
        <v>8224</v>
      </c>
      <c r="H3961" t="s">
        <v>8246</v>
      </c>
      <c r="I3961" s="7">
        <v>1411930556</v>
      </c>
      <c r="J3961" s="7">
        <v>1409338556</v>
      </c>
      <c r="K3961" t="b">
        <v>0</v>
      </c>
      <c r="L3961">
        <v>12</v>
      </c>
      <c r="M3961" t="b">
        <v>0</v>
      </c>
      <c r="N3961" s="7" t="s">
        <v>8320</v>
      </c>
      <c r="O3961" s="7" t="s">
        <v>8321</v>
      </c>
      <c r="P3961">
        <v>25</v>
      </c>
      <c r="Q3961" s="6">
        <f>E3961/Table1_2[[#This Row],[backers_count]]</f>
        <v>24.333333333333332</v>
      </c>
    </row>
    <row r="3962" spans="1:17" x14ac:dyDescent="0.35">
      <c r="A3962">
        <v>3960</v>
      </c>
      <c r="B3962" t="s">
        <v>3957</v>
      </c>
      <c r="C3962" t="s">
        <v>8067</v>
      </c>
      <c r="D3962" s="6">
        <v>3000</v>
      </c>
      <c r="E3962" s="6">
        <v>45</v>
      </c>
      <c r="F3962" t="s">
        <v>8221</v>
      </c>
      <c r="G3962" t="s">
        <v>8224</v>
      </c>
      <c r="H3962" t="s">
        <v>8246</v>
      </c>
      <c r="I3962" s="7">
        <v>1451852256</v>
      </c>
      <c r="J3962" s="7">
        <v>1449260256</v>
      </c>
      <c r="K3962" t="b">
        <v>0</v>
      </c>
      <c r="L3962">
        <v>4</v>
      </c>
      <c r="M3962" t="b">
        <v>0</v>
      </c>
      <c r="N3962" s="7" t="s">
        <v>8320</v>
      </c>
      <c r="O3962" s="7" t="s">
        <v>8321</v>
      </c>
      <c r="P3962">
        <v>2</v>
      </c>
      <c r="Q3962" s="6">
        <f>E3962/Table1_2[[#This Row],[backers_count]]</f>
        <v>11.25</v>
      </c>
    </row>
    <row r="3963" spans="1:17" x14ac:dyDescent="0.35">
      <c r="A3963">
        <v>3961</v>
      </c>
      <c r="B3963" t="s">
        <v>3958</v>
      </c>
      <c r="C3963" t="s">
        <v>8068</v>
      </c>
      <c r="D3963" s="6">
        <v>5000</v>
      </c>
      <c r="E3963" s="6">
        <v>21</v>
      </c>
      <c r="F3963" t="s">
        <v>8221</v>
      </c>
      <c r="G3963" t="s">
        <v>8225</v>
      </c>
      <c r="H3963" t="s">
        <v>8247</v>
      </c>
      <c r="I3963" s="7">
        <v>1399584210</v>
      </c>
      <c r="J3963" s="7">
        <v>1397683410</v>
      </c>
      <c r="K3963" t="b">
        <v>0</v>
      </c>
      <c r="L3963">
        <v>2</v>
      </c>
      <c r="M3963" t="b">
        <v>0</v>
      </c>
      <c r="N3963" s="7" t="s">
        <v>8320</v>
      </c>
      <c r="O3963" s="7" t="s">
        <v>8321</v>
      </c>
      <c r="P3963">
        <v>1</v>
      </c>
      <c r="Q3963" s="6">
        <f>E3963/Table1_2[[#This Row],[backers_count]]</f>
        <v>10.5</v>
      </c>
    </row>
    <row r="3964" spans="1:17" x14ac:dyDescent="0.35">
      <c r="A3964">
        <v>3962</v>
      </c>
      <c r="B3964" t="s">
        <v>3959</v>
      </c>
      <c r="C3964" t="s">
        <v>8069</v>
      </c>
      <c r="D3964" s="6">
        <v>1400</v>
      </c>
      <c r="E3964" s="6">
        <v>45</v>
      </c>
      <c r="F3964" t="s">
        <v>8221</v>
      </c>
      <c r="G3964" t="s">
        <v>8225</v>
      </c>
      <c r="H3964" t="s">
        <v>8247</v>
      </c>
      <c r="I3964" s="7">
        <v>1448722494</v>
      </c>
      <c r="J3964" s="7">
        <v>1446562494</v>
      </c>
      <c r="K3964" t="b">
        <v>0</v>
      </c>
      <c r="L3964">
        <v>3</v>
      </c>
      <c r="M3964" t="b">
        <v>0</v>
      </c>
      <c r="N3964" s="7" t="s">
        <v>8320</v>
      </c>
      <c r="O3964" s="7" t="s">
        <v>8321</v>
      </c>
      <c r="P3964">
        <v>4</v>
      </c>
      <c r="Q3964" s="6">
        <f>E3964/Table1_2[[#This Row],[backers_count]]</f>
        <v>15</v>
      </c>
    </row>
    <row r="3965" spans="1:17" x14ac:dyDescent="0.35">
      <c r="A3965">
        <v>3963</v>
      </c>
      <c r="B3965" t="s">
        <v>3960</v>
      </c>
      <c r="C3965" t="s">
        <v>8070</v>
      </c>
      <c r="D3965" s="6">
        <v>10000</v>
      </c>
      <c r="E3965" s="6">
        <v>0</v>
      </c>
      <c r="F3965" t="s">
        <v>8221</v>
      </c>
      <c r="G3965" t="s">
        <v>8229</v>
      </c>
      <c r="H3965" t="s">
        <v>8251</v>
      </c>
      <c r="I3965" s="7">
        <v>1447821717</v>
      </c>
      <c r="J3965" s="7">
        <v>1445226117</v>
      </c>
      <c r="K3965" t="b">
        <v>0</v>
      </c>
      <c r="L3965">
        <v>0</v>
      </c>
      <c r="M3965" t="b">
        <v>0</v>
      </c>
      <c r="N3965" s="7" t="s">
        <v>8320</v>
      </c>
      <c r="O3965" s="7" t="s">
        <v>8321</v>
      </c>
      <c r="P3965">
        <v>0</v>
      </c>
      <c r="Q3965" s="6" t="e">
        <f>E3965/Table1_2[[#This Row],[backers_count]]</f>
        <v>#DIV/0!</v>
      </c>
    </row>
    <row r="3966" spans="1:17" x14ac:dyDescent="0.35">
      <c r="A3966">
        <v>3964</v>
      </c>
      <c r="B3966" t="s">
        <v>3961</v>
      </c>
      <c r="C3966" t="s">
        <v>8071</v>
      </c>
      <c r="D3966" s="6">
        <v>2000</v>
      </c>
      <c r="E3966" s="6">
        <v>126</v>
      </c>
      <c r="F3966" t="s">
        <v>8221</v>
      </c>
      <c r="G3966" t="s">
        <v>8224</v>
      </c>
      <c r="H3966" t="s">
        <v>8246</v>
      </c>
      <c r="I3966" s="7">
        <v>1429460386</v>
      </c>
      <c r="J3966" s="7">
        <v>1424279986</v>
      </c>
      <c r="K3966" t="b">
        <v>0</v>
      </c>
      <c r="L3966">
        <v>3</v>
      </c>
      <c r="M3966" t="b">
        <v>0</v>
      </c>
      <c r="N3966" s="7" t="s">
        <v>8320</v>
      </c>
      <c r="O3966" s="7" t="s">
        <v>8321</v>
      </c>
      <c r="P3966">
        <v>7</v>
      </c>
      <c r="Q3966" s="6">
        <f>E3966/Table1_2[[#This Row],[backers_count]]</f>
        <v>42</v>
      </c>
    </row>
    <row r="3967" spans="1:17" x14ac:dyDescent="0.35">
      <c r="A3967">
        <v>3965</v>
      </c>
      <c r="B3967" t="s">
        <v>3962</v>
      </c>
      <c r="C3967" t="s">
        <v>8072</v>
      </c>
      <c r="D3967" s="6">
        <v>2000</v>
      </c>
      <c r="E3967" s="6">
        <v>285</v>
      </c>
      <c r="F3967" t="s">
        <v>8221</v>
      </c>
      <c r="G3967" t="s">
        <v>8224</v>
      </c>
      <c r="H3967" t="s">
        <v>8246</v>
      </c>
      <c r="I3967" s="7">
        <v>1460608780</v>
      </c>
      <c r="J3967" s="7">
        <v>1455428380</v>
      </c>
      <c r="K3967" t="b">
        <v>0</v>
      </c>
      <c r="L3967">
        <v>4</v>
      </c>
      <c r="M3967" t="b">
        <v>0</v>
      </c>
      <c r="N3967" s="7" t="s">
        <v>8320</v>
      </c>
      <c r="O3967" s="7" t="s">
        <v>8321</v>
      </c>
      <c r="P3967">
        <v>15</v>
      </c>
      <c r="Q3967" s="6">
        <f>E3967/Table1_2[[#This Row],[backers_count]]</f>
        <v>71.25</v>
      </c>
    </row>
    <row r="3968" spans="1:17" x14ac:dyDescent="0.35">
      <c r="A3968">
        <v>3966</v>
      </c>
      <c r="B3968" t="s">
        <v>3963</v>
      </c>
      <c r="C3968" t="s">
        <v>8073</v>
      </c>
      <c r="D3968" s="6">
        <v>7500</v>
      </c>
      <c r="E3968" s="6">
        <v>45</v>
      </c>
      <c r="F3968" t="s">
        <v>8221</v>
      </c>
      <c r="G3968" t="s">
        <v>8224</v>
      </c>
      <c r="H3968" t="s">
        <v>8246</v>
      </c>
      <c r="I3968" s="7">
        <v>1406170740</v>
      </c>
      <c r="J3968" s="7">
        <v>1402506278</v>
      </c>
      <c r="K3968" t="b">
        <v>0</v>
      </c>
      <c r="L3968">
        <v>2</v>
      </c>
      <c r="M3968" t="b">
        <v>0</v>
      </c>
      <c r="N3968" s="7" t="s">
        <v>8320</v>
      </c>
      <c r="O3968" s="7" t="s">
        <v>8321</v>
      </c>
      <c r="P3968">
        <v>1</v>
      </c>
      <c r="Q3968" s="6">
        <f>E3968/Table1_2[[#This Row],[backers_count]]</f>
        <v>22.5</v>
      </c>
    </row>
    <row r="3969" spans="1:17" x14ac:dyDescent="0.35">
      <c r="A3969">
        <v>3967</v>
      </c>
      <c r="B3969" t="s">
        <v>3964</v>
      </c>
      <c r="C3969" t="s">
        <v>8074</v>
      </c>
      <c r="D3969" s="6">
        <v>1700</v>
      </c>
      <c r="E3969" s="6">
        <v>410</v>
      </c>
      <c r="F3969" t="s">
        <v>8221</v>
      </c>
      <c r="G3969" t="s">
        <v>8224</v>
      </c>
      <c r="H3969" t="s">
        <v>8246</v>
      </c>
      <c r="I3969" s="7">
        <v>1488783507</v>
      </c>
      <c r="J3969" s="7">
        <v>1486191507</v>
      </c>
      <c r="K3969" t="b">
        <v>0</v>
      </c>
      <c r="L3969">
        <v>10</v>
      </c>
      <c r="M3969" t="b">
        <v>0</v>
      </c>
      <c r="N3969" s="7" t="s">
        <v>8320</v>
      </c>
      <c r="O3969" s="7" t="s">
        <v>8321</v>
      </c>
      <c r="P3969">
        <v>25</v>
      </c>
      <c r="Q3969" s="6">
        <f>E3969/Table1_2[[#This Row],[backers_count]]</f>
        <v>41</v>
      </c>
    </row>
    <row r="3970" spans="1:17" x14ac:dyDescent="0.35">
      <c r="A3970">
        <v>3968</v>
      </c>
      <c r="B3970" t="s">
        <v>3965</v>
      </c>
      <c r="C3970" t="s">
        <v>8075</v>
      </c>
      <c r="D3970" s="6">
        <v>5000</v>
      </c>
      <c r="E3970" s="6">
        <v>527</v>
      </c>
      <c r="F3970" t="s">
        <v>8221</v>
      </c>
      <c r="G3970" t="s">
        <v>8224</v>
      </c>
      <c r="H3970" t="s">
        <v>8246</v>
      </c>
      <c r="I3970" s="7">
        <v>1463945673</v>
      </c>
      <c r="J3970" s="7">
        <v>1458761673</v>
      </c>
      <c r="K3970" t="b">
        <v>0</v>
      </c>
      <c r="L3970">
        <v>11</v>
      </c>
      <c r="M3970" t="b">
        <v>0</v>
      </c>
      <c r="N3970" s="7" t="s">
        <v>8320</v>
      </c>
      <c r="O3970" s="7" t="s">
        <v>8321</v>
      </c>
      <c r="P3970">
        <v>11</v>
      </c>
      <c r="Q3970" s="6">
        <f>E3970/Table1_2[[#This Row],[backers_count]]</f>
        <v>47.909090909090907</v>
      </c>
    </row>
    <row r="3971" spans="1:17" x14ac:dyDescent="0.35">
      <c r="A3971">
        <v>3969</v>
      </c>
      <c r="B3971" t="s">
        <v>3966</v>
      </c>
      <c r="C3971" t="s">
        <v>8076</v>
      </c>
      <c r="D3971" s="6">
        <v>2825</v>
      </c>
      <c r="E3971" s="6">
        <v>211</v>
      </c>
      <c r="F3971" t="s">
        <v>8221</v>
      </c>
      <c r="G3971" t="s">
        <v>8224</v>
      </c>
      <c r="H3971" t="s">
        <v>8246</v>
      </c>
      <c r="I3971" s="7">
        <v>1472442900</v>
      </c>
      <c r="J3971" s="7">
        <v>1471638646</v>
      </c>
      <c r="K3971" t="b">
        <v>0</v>
      </c>
      <c r="L3971">
        <v>6</v>
      </c>
      <c r="M3971" t="b">
        <v>0</v>
      </c>
      <c r="N3971" s="7" t="s">
        <v>8320</v>
      </c>
      <c r="O3971" s="7" t="s">
        <v>8321</v>
      </c>
      <c r="P3971">
        <v>8</v>
      </c>
      <c r="Q3971" s="6">
        <f>E3971/Table1_2[[#This Row],[backers_count]]</f>
        <v>35.166666666666664</v>
      </c>
    </row>
    <row r="3972" spans="1:17" x14ac:dyDescent="0.35">
      <c r="A3972">
        <v>3970</v>
      </c>
      <c r="B3972" t="s">
        <v>3967</v>
      </c>
      <c r="C3972" t="s">
        <v>8077</v>
      </c>
      <c r="D3972" s="6">
        <v>15000</v>
      </c>
      <c r="E3972" s="6">
        <v>11</v>
      </c>
      <c r="F3972" t="s">
        <v>8221</v>
      </c>
      <c r="G3972" t="s">
        <v>8224</v>
      </c>
      <c r="H3972" t="s">
        <v>8246</v>
      </c>
      <c r="I3972" s="7">
        <v>1460925811</v>
      </c>
      <c r="J3972" s="7">
        <v>1458333811</v>
      </c>
      <c r="K3972" t="b">
        <v>0</v>
      </c>
      <c r="L3972">
        <v>2</v>
      </c>
      <c r="M3972" t="b">
        <v>0</v>
      </c>
      <c r="N3972" s="7" t="s">
        <v>8320</v>
      </c>
      <c r="O3972" s="7" t="s">
        <v>8321</v>
      </c>
      <c r="P3972">
        <v>1</v>
      </c>
      <c r="Q3972" s="6">
        <f>E3972/Table1_2[[#This Row],[backers_count]]</f>
        <v>5.5</v>
      </c>
    </row>
    <row r="3973" spans="1:17" x14ac:dyDescent="0.35">
      <c r="A3973">
        <v>3971</v>
      </c>
      <c r="B3973" t="s">
        <v>3968</v>
      </c>
      <c r="C3973" t="s">
        <v>8078</v>
      </c>
      <c r="D3973" s="6">
        <v>14000</v>
      </c>
      <c r="E3973" s="6">
        <v>136</v>
      </c>
      <c r="F3973" t="s">
        <v>8221</v>
      </c>
      <c r="G3973" t="s">
        <v>8224</v>
      </c>
      <c r="H3973" t="s">
        <v>8246</v>
      </c>
      <c r="I3973" s="7">
        <v>1405947126</v>
      </c>
      <c r="J3973" s="7">
        <v>1403355126</v>
      </c>
      <c r="K3973" t="b">
        <v>0</v>
      </c>
      <c r="L3973">
        <v>6</v>
      </c>
      <c r="M3973" t="b">
        <v>0</v>
      </c>
      <c r="N3973" s="7" t="s">
        <v>8320</v>
      </c>
      <c r="O3973" s="7" t="s">
        <v>8321</v>
      </c>
      <c r="P3973">
        <v>1</v>
      </c>
      <c r="Q3973" s="6">
        <f>E3973/Table1_2[[#This Row],[backers_count]]</f>
        <v>22.666666666666668</v>
      </c>
    </row>
    <row r="3974" spans="1:17" x14ac:dyDescent="0.35">
      <c r="A3974">
        <v>3972</v>
      </c>
      <c r="B3974" t="s">
        <v>3969</v>
      </c>
      <c r="C3974" t="s">
        <v>8079</v>
      </c>
      <c r="D3974" s="6">
        <v>1000</v>
      </c>
      <c r="E3974" s="6">
        <v>211</v>
      </c>
      <c r="F3974" t="s">
        <v>8221</v>
      </c>
      <c r="G3974" t="s">
        <v>8224</v>
      </c>
      <c r="H3974" t="s">
        <v>8246</v>
      </c>
      <c r="I3974" s="7">
        <v>1423186634</v>
      </c>
      <c r="J3974" s="7">
        <v>1418002634</v>
      </c>
      <c r="K3974" t="b">
        <v>0</v>
      </c>
      <c r="L3974">
        <v>8</v>
      </c>
      <c r="M3974" t="b">
        <v>0</v>
      </c>
      <c r="N3974" s="7" t="s">
        <v>8320</v>
      </c>
      <c r="O3974" s="7" t="s">
        <v>8321</v>
      </c>
      <c r="P3974">
        <v>22</v>
      </c>
      <c r="Q3974" s="6">
        <f>E3974/Table1_2[[#This Row],[backers_count]]</f>
        <v>26.375</v>
      </c>
    </row>
    <row r="3975" spans="1:17" x14ac:dyDescent="0.35">
      <c r="A3975">
        <v>3973</v>
      </c>
      <c r="B3975" t="s">
        <v>3970</v>
      </c>
      <c r="C3975" t="s">
        <v>8080</v>
      </c>
      <c r="D3975" s="6">
        <v>5000</v>
      </c>
      <c r="E3975" s="6">
        <v>3905</v>
      </c>
      <c r="F3975" t="s">
        <v>8221</v>
      </c>
      <c r="G3975" t="s">
        <v>8224</v>
      </c>
      <c r="H3975" t="s">
        <v>8246</v>
      </c>
      <c r="I3975" s="7">
        <v>1462766400</v>
      </c>
      <c r="J3975" s="7">
        <v>1460219110</v>
      </c>
      <c r="K3975" t="b">
        <v>0</v>
      </c>
      <c r="L3975">
        <v>37</v>
      </c>
      <c r="M3975" t="b">
        <v>0</v>
      </c>
      <c r="N3975" s="7" t="s">
        <v>8320</v>
      </c>
      <c r="O3975" s="7" t="s">
        <v>8321</v>
      </c>
      <c r="P3975">
        <v>79</v>
      </c>
      <c r="Q3975" s="6">
        <f>E3975/Table1_2[[#This Row],[backers_count]]</f>
        <v>105.54054054054055</v>
      </c>
    </row>
    <row r="3976" spans="1:17" x14ac:dyDescent="0.35">
      <c r="A3976">
        <v>3974</v>
      </c>
      <c r="B3976" t="s">
        <v>3971</v>
      </c>
      <c r="C3976" t="s">
        <v>8081</v>
      </c>
      <c r="D3976" s="6">
        <v>1000</v>
      </c>
      <c r="E3976" s="6">
        <v>320</v>
      </c>
      <c r="F3976" t="s">
        <v>8221</v>
      </c>
      <c r="G3976" t="s">
        <v>8225</v>
      </c>
      <c r="H3976" t="s">
        <v>8247</v>
      </c>
      <c r="I3976" s="7">
        <v>1464872848</v>
      </c>
      <c r="J3976" s="7">
        <v>1462280848</v>
      </c>
      <c r="K3976" t="b">
        <v>0</v>
      </c>
      <c r="L3976">
        <v>11</v>
      </c>
      <c r="M3976" t="b">
        <v>0</v>
      </c>
      <c r="N3976" s="7" t="s">
        <v>8320</v>
      </c>
      <c r="O3976" s="7" t="s">
        <v>8321</v>
      </c>
      <c r="P3976">
        <v>32</v>
      </c>
      <c r="Q3976" s="6">
        <f>E3976/Table1_2[[#This Row],[backers_count]]</f>
        <v>29.09090909090909</v>
      </c>
    </row>
    <row r="3977" spans="1:17" x14ac:dyDescent="0.35">
      <c r="A3977">
        <v>3975</v>
      </c>
      <c r="B3977" t="s">
        <v>3972</v>
      </c>
      <c r="C3977" t="s">
        <v>8082</v>
      </c>
      <c r="D3977" s="6">
        <v>678</v>
      </c>
      <c r="E3977" s="6">
        <v>0</v>
      </c>
      <c r="F3977" t="s">
        <v>8221</v>
      </c>
      <c r="G3977" t="s">
        <v>8224</v>
      </c>
      <c r="H3977" t="s">
        <v>8246</v>
      </c>
      <c r="I3977" s="7">
        <v>1468442898</v>
      </c>
      <c r="J3977" s="7">
        <v>1465850898</v>
      </c>
      <c r="K3977" t="b">
        <v>0</v>
      </c>
      <c r="L3977">
        <v>0</v>
      </c>
      <c r="M3977" t="b">
        <v>0</v>
      </c>
      <c r="N3977" s="7" t="s">
        <v>8320</v>
      </c>
      <c r="O3977" s="7" t="s">
        <v>8321</v>
      </c>
      <c r="P3977">
        <v>0</v>
      </c>
      <c r="Q3977" s="6" t="e">
        <f>E3977/Table1_2[[#This Row],[backers_count]]</f>
        <v>#DIV/0!</v>
      </c>
    </row>
    <row r="3978" spans="1:17" x14ac:dyDescent="0.35">
      <c r="A3978">
        <v>3976</v>
      </c>
      <c r="B3978" t="s">
        <v>3973</v>
      </c>
      <c r="C3978" t="s">
        <v>8083</v>
      </c>
      <c r="D3978" s="6">
        <v>1300</v>
      </c>
      <c r="E3978" s="6">
        <v>620</v>
      </c>
      <c r="F3978" t="s">
        <v>8221</v>
      </c>
      <c r="G3978" t="s">
        <v>8224</v>
      </c>
      <c r="H3978" t="s">
        <v>8246</v>
      </c>
      <c r="I3978" s="7">
        <v>1406876400</v>
      </c>
      <c r="J3978" s="7">
        <v>1405024561</v>
      </c>
      <c r="K3978" t="b">
        <v>0</v>
      </c>
      <c r="L3978">
        <v>10</v>
      </c>
      <c r="M3978" t="b">
        <v>0</v>
      </c>
      <c r="N3978" s="7" t="s">
        <v>8320</v>
      </c>
      <c r="O3978" s="7" t="s">
        <v>8321</v>
      </c>
      <c r="P3978">
        <v>48</v>
      </c>
      <c r="Q3978" s="6">
        <f>E3978/Table1_2[[#This Row],[backers_count]]</f>
        <v>62</v>
      </c>
    </row>
    <row r="3979" spans="1:17" x14ac:dyDescent="0.35">
      <c r="A3979">
        <v>3977</v>
      </c>
      <c r="B3979" t="s">
        <v>3974</v>
      </c>
      <c r="C3979" t="s">
        <v>8084</v>
      </c>
      <c r="D3979" s="6">
        <v>90000</v>
      </c>
      <c r="E3979" s="6">
        <v>1305</v>
      </c>
      <c r="F3979" t="s">
        <v>8221</v>
      </c>
      <c r="G3979" t="s">
        <v>8224</v>
      </c>
      <c r="H3979" t="s">
        <v>8246</v>
      </c>
      <c r="I3979" s="7">
        <v>1469213732</v>
      </c>
      <c r="J3979" s="7">
        <v>1466621732</v>
      </c>
      <c r="K3979" t="b">
        <v>0</v>
      </c>
      <c r="L3979">
        <v>6</v>
      </c>
      <c r="M3979" t="b">
        <v>0</v>
      </c>
      <c r="N3979" s="7" t="s">
        <v>8320</v>
      </c>
      <c r="O3979" s="7" t="s">
        <v>8321</v>
      </c>
      <c r="P3979">
        <v>2</v>
      </c>
      <c r="Q3979" s="6">
        <f>E3979/Table1_2[[#This Row],[backers_count]]</f>
        <v>217.5</v>
      </c>
    </row>
    <row r="3980" spans="1:17" x14ac:dyDescent="0.35">
      <c r="A3980">
        <v>3978</v>
      </c>
      <c r="B3980" t="s">
        <v>3975</v>
      </c>
      <c r="C3980" t="s">
        <v>8085</v>
      </c>
      <c r="D3980" s="6">
        <v>2000</v>
      </c>
      <c r="E3980" s="6">
        <v>214</v>
      </c>
      <c r="F3980" t="s">
        <v>8221</v>
      </c>
      <c r="G3980" t="s">
        <v>8224</v>
      </c>
      <c r="H3980" t="s">
        <v>8246</v>
      </c>
      <c r="I3980" s="7">
        <v>1422717953</v>
      </c>
      <c r="J3980" s="7">
        <v>1417533953</v>
      </c>
      <c r="K3980" t="b">
        <v>0</v>
      </c>
      <c r="L3980">
        <v>8</v>
      </c>
      <c r="M3980" t="b">
        <v>0</v>
      </c>
      <c r="N3980" s="7" t="s">
        <v>8320</v>
      </c>
      <c r="O3980" s="7" t="s">
        <v>8321</v>
      </c>
      <c r="P3980">
        <v>11</v>
      </c>
      <c r="Q3980" s="6">
        <f>E3980/Table1_2[[#This Row],[backers_count]]</f>
        <v>26.75</v>
      </c>
    </row>
    <row r="3981" spans="1:17" x14ac:dyDescent="0.35">
      <c r="A3981">
        <v>3979</v>
      </c>
      <c r="B3981" t="s">
        <v>3976</v>
      </c>
      <c r="C3981" t="s">
        <v>8086</v>
      </c>
      <c r="D3981" s="6">
        <v>6000</v>
      </c>
      <c r="E3981" s="6">
        <v>110</v>
      </c>
      <c r="F3981" t="s">
        <v>8221</v>
      </c>
      <c r="G3981" t="s">
        <v>8225</v>
      </c>
      <c r="H3981" t="s">
        <v>8247</v>
      </c>
      <c r="I3981" s="7">
        <v>1427659200</v>
      </c>
      <c r="J3981" s="7">
        <v>1425678057</v>
      </c>
      <c r="K3981" t="b">
        <v>0</v>
      </c>
      <c r="L3981">
        <v>6</v>
      </c>
      <c r="M3981" t="b">
        <v>0</v>
      </c>
      <c r="N3981" s="7" t="s">
        <v>8320</v>
      </c>
      <c r="O3981" s="7" t="s">
        <v>8321</v>
      </c>
      <c r="P3981">
        <v>2</v>
      </c>
      <c r="Q3981" s="6">
        <f>E3981/Table1_2[[#This Row],[backers_count]]</f>
        <v>18.333333333333332</v>
      </c>
    </row>
    <row r="3982" spans="1:17" x14ac:dyDescent="0.35">
      <c r="A3982">
        <v>3980</v>
      </c>
      <c r="B3982" t="s">
        <v>3977</v>
      </c>
      <c r="C3982" t="s">
        <v>8087</v>
      </c>
      <c r="D3982" s="6">
        <v>2500</v>
      </c>
      <c r="E3982" s="6">
        <v>450</v>
      </c>
      <c r="F3982" t="s">
        <v>8221</v>
      </c>
      <c r="G3982" t="s">
        <v>8224</v>
      </c>
      <c r="H3982" t="s">
        <v>8246</v>
      </c>
      <c r="I3982" s="7">
        <v>1404570147</v>
      </c>
      <c r="J3982" s="7">
        <v>1401978147</v>
      </c>
      <c r="K3982" t="b">
        <v>0</v>
      </c>
      <c r="L3982">
        <v>7</v>
      </c>
      <c r="M3982" t="b">
        <v>0</v>
      </c>
      <c r="N3982" s="7" t="s">
        <v>8320</v>
      </c>
      <c r="O3982" s="7" t="s">
        <v>8321</v>
      </c>
      <c r="P3982">
        <v>18</v>
      </c>
      <c r="Q3982" s="6">
        <f>E3982/Table1_2[[#This Row],[backers_count]]</f>
        <v>64.285714285714292</v>
      </c>
    </row>
    <row r="3983" spans="1:17" x14ac:dyDescent="0.35">
      <c r="A3983">
        <v>3981</v>
      </c>
      <c r="B3983" t="s">
        <v>3358</v>
      </c>
      <c r="C3983" t="s">
        <v>7469</v>
      </c>
      <c r="D3983" s="6">
        <v>30000</v>
      </c>
      <c r="E3983" s="6">
        <v>1225</v>
      </c>
      <c r="F3983" t="s">
        <v>8221</v>
      </c>
      <c r="G3983" t="s">
        <v>8224</v>
      </c>
      <c r="H3983" t="s">
        <v>8246</v>
      </c>
      <c r="I3983" s="7">
        <v>1468729149</v>
      </c>
      <c r="J3983" s="7">
        <v>1463545149</v>
      </c>
      <c r="K3983" t="b">
        <v>0</v>
      </c>
      <c r="L3983">
        <v>7</v>
      </c>
      <c r="M3983" t="b">
        <v>0</v>
      </c>
      <c r="N3983" s="7" t="s">
        <v>8320</v>
      </c>
      <c r="O3983" s="7" t="s">
        <v>8321</v>
      </c>
      <c r="P3983">
        <v>5</v>
      </c>
      <c r="Q3983" s="6">
        <f>E3983/Table1_2[[#This Row],[backers_count]]</f>
        <v>175</v>
      </c>
    </row>
    <row r="3984" spans="1:17" x14ac:dyDescent="0.35">
      <c r="A3984">
        <v>3982</v>
      </c>
      <c r="B3984" t="s">
        <v>3978</v>
      </c>
      <c r="C3984" t="s">
        <v>8088</v>
      </c>
      <c r="D3984" s="6">
        <v>850</v>
      </c>
      <c r="E3984" s="6">
        <v>170</v>
      </c>
      <c r="F3984" t="s">
        <v>8221</v>
      </c>
      <c r="G3984" t="s">
        <v>8225</v>
      </c>
      <c r="H3984" t="s">
        <v>8247</v>
      </c>
      <c r="I3984" s="7">
        <v>1436297180</v>
      </c>
      <c r="J3984" s="7">
        <v>1431113180</v>
      </c>
      <c r="K3984" t="b">
        <v>0</v>
      </c>
      <c r="L3984">
        <v>5</v>
      </c>
      <c r="M3984" t="b">
        <v>0</v>
      </c>
      <c r="N3984" s="7" t="s">
        <v>8320</v>
      </c>
      <c r="O3984" s="7" t="s">
        <v>8321</v>
      </c>
      <c r="P3984">
        <v>20</v>
      </c>
      <c r="Q3984" s="6">
        <f>E3984/Table1_2[[#This Row],[backers_count]]</f>
        <v>34</v>
      </c>
    </row>
    <row r="3985" spans="1:17" x14ac:dyDescent="0.35">
      <c r="A3985">
        <v>3983</v>
      </c>
      <c r="B3985" t="s">
        <v>3979</v>
      </c>
      <c r="C3985" t="s">
        <v>8089</v>
      </c>
      <c r="D3985" s="6">
        <v>11140</v>
      </c>
      <c r="E3985" s="6">
        <v>3877</v>
      </c>
      <c r="F3985" t="s">
        <v>8221</v>
      </c>
      <c r="G3985" t="s">
        <v>8224</v>
      </c>
      <c r="H3985" t="s">
        <v>8246</v>
      </c>
      <c r="I3985" s="7">
        <v>1400569140</v>
      </c>
      <c r="J3985" s="7">
        <v>1397854356</v>
      </c>
      <c r="K3985" t="b">
        <v>0</v>
      </c>
      <c r="L3985">
        <v>46</v>
      </c>
      <c r="M3985" t="b">
        <v>0</v>
      </c>
      <c r="N3985" s="7" t="s">
        <v>8320</v>
      </c>
      <c r="O3985" s="7" t="s">
        <v>8321</v>
      </c>
      <c r="P3985">
        <v>35</v>
      </c>
      <c r="Q3985" s="6">
        <f>E3985/Table1_2[[#This Row],[backers_count]]</f>
        <v>84.282608695652172</v>
      </c>
    </row>
    <row r="3986" spans="1:17" x14ac:dyDescent="0.35">
      <c r="A3986">
        <v>3984</v>
      </c>
      <c r="B3986" t="s">
        <v>3980</v>
      </c>
      <c r="C3986" t="s">
        <v>8090</v>
      </c>
      <c r="D3986" s="6">
        <v>1500</v>
      </c>
      <c r="E3986" s="6">
        <v>95</v>
      </c>
      <c r="F3986" t="s">
        <v>8221</v>
      </c>
      <c r="G3986" t="s">
        <v>8225</v>
      </c>
      <c r="H3986" t="s">
        <v>8247</v>
      </c>
      <c r="I3986" s="7">
        <v>1415404800</v>
      </c>
      <c r="J3986" s="7">
        <v>1412809644</v>
      </c>
      <c r="K3986" t="b">
        <v>0</v>
      </c>
      <c r="L3986">
        <v>10</v>
      </c>
      <c r="M3986" t="b">
        <v>0</v>
      </c>
      <c r="N3986" s="7" t="s">
        <v>8320</v>
      </c>
      <c r="O3986" s="7" t="s">
        <v>8321</v>
      </c>
      <c r="P3986">
        <v>7</v>
      </c>
      <c r="Q3986" s="6">
        <f>E3986/Table1_2[[#This Row],[backers_count]]</f>
        <v>9.5</v>
      </c>
    </row>
    <row r="3987" spans="1:17" x14ac:dyDescent="0.35">
      <c r="A3987">
        <v>3985</v>
      </c>
      <c r="B3987" t="s">
        <v>3981</v>
      </c>
      <c r="C3987" t="s">
        <v>8091</v>
      </c>
      <c r="D3987" s="6">
        <v>2000</v>
      </c>
      <c r="E3987" s="6">
        <v>641</v>
      </c>
      <c r="F3987" t="s">
        <v>8221</v>
      </c>
      <c r="G3987" t="s">
        <v>8224</v>
      </c>
      <c r="H3987" t="s">
        <v>8246</v>
      </c>
      <c r="I3987" s="7">
        <v>1456002300</v>
      </c>
      <c r="J3987" s="7">
        <v>1454173120</v>
      </c>
      <c r="K3987" t="b">
        <v>0</v>
      </c>
      <c r="L3987">
        <v>19</v>
      </c>
      <c r="M3987" t="b">
        <v>0</v>
      </c>
      <c r="N3987" s="7" t="s">
        <v>8320</v>
      </c>
      <c r="O3987" s="7" t="s">
        <v>8321</v>
      </c>
      <c r="P3987">
        <v>33</v>
      </c>
      <c r="Q3987" s="6">
        <f>E3987/Table1_2[[#This Row],[backers_count]]</f>
        <v>33.736842105263158</v>
      </c>
    </row>
    <row r="3988" spans="1:17" x14ac:dyDescent="0.35">
      <c r="A3988">
        <v>3986</v>
      </c>
      <c r="B3988" t="s">
        <v>3982</v>
      </c>
      <c r="C3988" t="s">
        <v>8092</v>
      </c>
      <c r="D3988" s="6">
        <v>5000</v>
      </c>
      <c r="E3988" s="6">
        <v>488</v>
      </c>
      <c r="F3988" t="s">
        <v>8221</v>
      </c>
      <c r="G3988" t="s">
        <v>8225</v>
      </c>
      <c r="H3988" t="s">
        <v>8247</v>
      </c>
      <c r="I3988" s="7">
        <v>1462539840</v>
      </c>
      <c r="J3988" s="7">
        <v>1460034594</v>
      </c>
      <c r="K3988" t="b">
        <v>0</v>
      </c>
      <c r="L3988">
        <v>13</v>
      </c>
      <c r="M3988" t="b">
        <v>0</v>
      </c>
      <c r="N3988" s="7" t="s">
        <v>8320</v>
      </c>
      <c r="O3988" s="7" t="s">
        <v>8321</v>
      </c>
      <c r="P3988">
        <v>10</v>
      </c>
      <c r="Q3988" s="6">
        <f>E3988/Table1_2[[#This Row],[backers_count]]</f>
        <v>37.53846153846154</v>
      </c>
    </row>
    <row r="3989" spans="1:17" x14ac:dyDescent="0.35">
      <c r="A3989">
        <v>3987</v>
      </c>
      <c r="B3989" t="s">
        <v>3983</v>
      </c>
      <c r="C3989" t="s">
        <v>8093</v>
      </c>
      <c r="D3989" s="6">
        <v>400</v>
      </c>
      <c r="E3989" s="6">
        <v>151</v>
      </c>
      <c r="F3989" t="s">
        <v>8221</v>
      </c>
      <c r="G3989" t="s">
        <v>8225</v>
      </c>
      <c r="H3989" t="s">
        <v>8247</v>
      </c>
      <c r="I3989" s="7">
        <v>1400278290</v>
      </c>
      <c r="J3989" s="7">
        <v>1399414290</v>
      </c>
      <c r="K3989" t="b">
        <v>0</v>
      </c>
      <c r="L3989">
        <v>13</v>
      </c>
      <c r="M3989" t="b">
        <v>0</v>
      </c>
      <c r="N3989" s="7" t="s">
        <v>8320</v>
      </c>
      <c r="O3989" s="7" t="s">
        <v>8321</v>
      </c>
      <c r="P3989">
        <v>38</v>
      </c>
      <c r="Q3989" s="6">
        <f>E3989/Table1_2[[#This Row],[backers_count]]</f>
        <v>11.615384615384615</v>
      </c>
    </row>
    <row r="3990" spans="1:17" x14ac:dyDescent="0.35">
      <c r="A3990">
        <v>3988</v>
      </c>
      <c r="B3990" t="s">
        <v>3984</v>
      </c>
      <c r="C3990" t="s">
        <v>8094</v>
      </c>
      <c r="D3990" s="6">
        <v>1500</v>
      </c>
      <c r="E3990" s="6">
        <v>32</v>
      </c>
      <c r="F3990" t="s">
        <v>8221</v>
      </c>
      <c r="G3990" t="s">
        <v>8224</v>
      </c>
      <c r="H3990" t="s">
        <v>8246</v>
      </c>
      <c r="I3990" s="7">
        <v>1440813413</v>
      </c>
      <c r="J3990" s="7">
        <v>1439517413</v>
      </c>
      <c r="K3990" t="b">
        <v>0</v>
      </c>
      <c r="L3990">
        <v>4</v>
      </c>
      <c r="M3990" t="b">
        <v>0</v>
      </c>
      <c r="N3990" s="7" t="s">
        <v>8320</v>
      </c>
      <c r="O3990" s="7" t="s">
        <v>8321</v>
      </c>
      <c r="P3990">
        <v>3</v>
      </c>
      <c r="Q3990" s="6">
        <f>E3990/Table1_2[[#This Row],[backers_count]]</f>
        <v>8</v>
      </c>
    </row>
    <row r="3991" spans="1:17" x14ac:dyDescent="0.35">
      <c r="A3991">
        <v>3989</v>
      </c>
      <c r="B3991" t="s">
        <v>3985</v>
      </c>
      <c r="C3991" t="s">
        <v>8095</v>
      </c>
      <c r="D3991" s="6">
        <v>3000</v>
      </c>
      <c r="E3991" s="6">
        <v>0</v>
      </c>
      <c r="F3991" t="s">
        <v>8221</v>
      </c>
      <c r="G3991" t="s">
        <v>8224</v>
      </c>
      <c r="H3991" t="s">
        <v>8246</v>
      </c>
      <c r="I3991" s="7">
        <v>1447009181</v>
      </c>
      <c r="J3991" s="7">
        <v>1444413581</v>
      </c>
      <c r="K3991" t="b">
        <v>0</v>
      </c>
      <c r="L3991">
        <v>0</v>
      </c>
      <c r="M3991" t="b">
        <v>0</v>
      </c>
      <c r="N3991" s="7" t="s">
        <v>8320</v>
      </c>
      <c r="O3991" s="7" t="s">
        <v>8321</v>
      </c>
      <c r="P3991">
        <v>0</v>
      </c>
      <c r="Q3991" s="6" t="e">
        <f>E3991/Table1_2[[#This Row],[backers_count]]</f>
        <v>#DIV/0!</v>
      </c>
    </row>
    <row r="3992" spans="1:17" x14ac:dyDescent="0.35">
      <c r="A3992">
        <v>3990</v>
      </c>
      <c r="B3992" t="s">
        <v>3986</v>
      </c>
      <c r="C3992" t="s">
        <v>8096</v>
      </c>
      <c r="D3992" s="6">
        <v>1650</v>
      </c>
      <c r="E3992" s="6">
        <v>69</v>
      </c>
      <c r="F3992" t="s">
        <v>8221</v>
      </c>
      <c r="G3992" t="s">
        <v>8225</v>
      </c>
      <c r="H3992" t="s">
        <v>8247</v>
      </c>
      <c r="I3992" s="7">
        <v>1456934893</v>
      </c>
      <c r="J3992" s="7">
        <v>1454342893</v>
      </c>
      <c r="K3992" t="b">
        <v>0</v>
      </c>
      <c r="L3992">
        <v>3</v>
      </c>
      <c r="M3992" t="b">
        <v>0</v>
      </c>
      <c r="N3992" s="7" t="s">
        <v>8320</v>
      </c>
      <c r="O3992" s="7" t="s">
        <v>8321</v>
      </c>
      <c r="P3992">
        <v>5</v>
      </c>
      <c r="Q3992" s="6">
        <f>E3992/Table1_2[[#This Row],[backers_count]]</f>
        <v>23</v>
      </c>
    </row>
    <row r="3993" spans="1:17" x14ac:dyDescent="0.35">
      <c r="A3993">
        <v>3991</v>
      </c>
      <c r="B3993" t="s">
        <v>3987</v>
      </c>
      <c r="C3993" t="s">
        <v>8097</v>
      </c>
      <c r="D3993" s="6">
        <v>500</v>
      </c>
      <c r="E3993" s="6">
        <v>100</v>
      </c>
      <c r="F3993" t="s">
        <v>8221</v>
      </c>
      <c r="G3993" t="s">
        <v>8224</v>
      </c>
      <c r="H3993" t="s">
        <v>8246</v>
      </c>
      <c r="I3993" s="7">
        <v>1433086082</v>
      </c>
      <c r="J3993" s="7">
        <v>1430494082</v>
      </c>
      <c r="K3993" t="b">
        <v>0</v>
      </c>
      <c r="L3993">
        <v>1</v>
      </c>
      <c r="M3993" t="b">
        <v>0</v>
      </c>
      <c r="N3993" s="7" t="s">
        <v>8320</v>
      </c>
      <c r="O3993" s="7" t="s">
        <v>8321</v>
      </c>
      <c r="P3993">
        <v>20</v>
      </c>
      <c r="Q3993" s="6">
        <f>E3993/Table1_2[[#This Row],[backers_count]]</f>
        <v>100</v>
      </c>
    </row>
    <row r="3994" spans="1:17" x14ac:dyDescent="0.35">
      <c r="A3994">
        <v>3992</v>
      </c>
      <c r="B3994" t="s">
        <v>3988</v>
      </c>
      <c r="C3994" t="s">
        <v>8098</v>
      </c>
      <c r="D3994" s="6">
        <v>10000</v>
      </c>
      <c r="E3994" s="6">
        <v>541</v>
      </c>
      <c r="F3994" t="s">
        <v>8221</v>
      </c>
      <c r="G3994" t="s">
        <v>8224</v>
      </c>
      <c r="H3994" t="s">
        <v>8246</v>
      </c>
      <c r="I3994" s="7">
        <v>1449876859</v>
      </c>
      <c r="J3994" s="7">
        <v>1444689259</v>
      </c>
      <c r="K3994" t="b">
        <v>0</v>
      </c>
      <c r="L3994">
        <v>9</v>
      </c>
      <c r="M3994" t="b">
        <v>0</v>
      </c>
      <c r="N3994" s="7" t="s">
        <v>8320</v>
      </c>
      <c r="O3994" s="7" t="s">
        <v>8321</v>
      </c>
      <c r="P3994">
        <v>6</v>
      </c>
      <c r="Q3994" s="6">
        <f>E3994/Table1_2[[#This Row],[backers_count]]</f>
        <v>60.111111111111114</v>
      </c>
    </row>
    <row r="3995" spans="1:17" x14ac:dyDescent="0.35">
      <c r="A3995">
        <v>3993</v>
      </c>
      <c r="B3995" t="s">
        <v>3989</v>
      </c>
      <c r="C3995" t="s">
        <v>8099</v>
      </c>
      <c r="D3995" s="6">
        <v>50000</v>
      </c>
      <c r="E3995" s="6">
        <v>3</v>
      </c>
      <c r="F3995" t="s">
        <v>8221</v>
      </c>
      <c r="G3995" t="s">
        <v>8224</v>
      </c>
      <c r="H3995" t="s">
        <v>8246</v>
      </c>
      <c r="I3995" s="7">
        <v>1431549912</v>
      </c>
      <c r="J3995" s="7">
        <v>1428957912</v>
      </c>
      <c r="K3995" t="b">
        <v>0</v>
      </c>
      <c r="L3995">
        <v>1</v>
      </c>
      <c r="M3995" t="b">
        <v>0</v>
      </c>
      <c r="N3995" s="7" t="s">
        <v>8320</v>
      </c>
      <c r="O3995" s="7" t="s">
        <v>8321</v>
      </c>
      <c r="P3995">
        <v>1</v>
      </c>
      <c r="Q3995" s="6">
        <f>E3995/Table1_2[[#This Row],[backers_count]]</f>
        <v>3</v>
      </c>
    </row>
    <row r="3996" spans="1:17" x14ac:dyDescent="0.35">
      <c r="A3996">
        <v>3994</v>
      </c>
      <c r="B3996" t="s">
        <v>3990</v>
      </c>
      <c r="C3996" t="s">
        <v>8100</v>
      </c>
      <c r="D3996" s="6">
        <v>2000</v>
      </c>
      <c r="E3996" s="6">
        <v>5</v>
      </c>
      <c r="F3996" t="s">
        <v>8221</v>
      </c>
      <c r="G3996" t="s">
        <v>8224</v>
      </c>
      <c r="H3996" t="s">
        <v>8246</v>
      </c>
      <c r="I3996" s="7">
        <v>1405761690</v>
      </c>
      <c r="J3996" s="7">
        <v>1403169690</v>
      </c>
      <c r="K3996" t="b">
        <v>0</v>
      </c>
      <c r="L3996">
        <v>1</v>
      </c>
      <c r="M3996" t="b">
        <v>0</v>
      </c>
      <c r="N3996" s="7" t="s">
        <v>8320</v>
      </c>
      <c r="O3996" s="7" t="s">
        <v>8321</v>
      </c>
      <c r="P3996">
        <v>1</v>
      </c>
      <c r="Q3996" s="6">
        <f>E3996/Table1_2[[#This Row],[backers_count]]</f>
        <v>5</v>
      </c>
    </row>
    <row r="3997" spans="1:17" x14ac:dyDescent="0.35">
      <c r="A3997">
        <v>3995</v>
      </c>
      <c r="B3997" t="s">
        <v>3991</v>
      </c>
      <c r="C3997" t="s">
        <v>8101</v>
      </c>
      <c r="D3997" s="6">
        <v>200</v>
      </c>
      <c r="E3997" s="6">
        <v>70</v>
      </c>
      <c r="F3997" t="s">
        <v>8221</v>
      </c>
      <c r="G3997" t="s">
        <v>8225</v>
      </c>
      <c r="H3997" t="s">
        <v>8247</v>
      </c>
      <c r="I3997" s="7">
        <v>1423913220</v>
      </c>
      <c r="J3997" s="7">
        <v>1421339077</v>
      </c>
      <c r="K3997" t="b">
        <v>0</v>
      </c>
      <c r="L3997">
        <v>4</v>
      </c>
      <c r="M3997" t="b">
        <v>0</v>
      </c>
      <c r="N3997" s="7" t="s">
        <v>8320</v>
      </c>
      <c r="O3997" s="7" t="s">
        <v>8321</v>
      </c>
      <c r="P3997">
        <v>35</v>
      </c>
      <c r="Q3997" s="6">
        <f>E3997/Table1_2[[#This Row],[backers_count]]</f>
        <v>17.5</v>
      </c>
    </row>
    <row r="3998" spans="1:17" x14ac:dyDescent="0.35">
      <c r="A3998">
        <v>3996</v>
      </c>
      <c r="B3998" t="s">
        <v>3992</v>
      </c>
      <c r="C3998" t="s">
        <v>8102</v>
      </c>
      <c r="D3998" s="6">
        <v>3000</v>
      </c>
      <c r="E3998" s="6">
        <v>497</v>
      </c>
      <c r="F3998" t="s">
        <v>8221</v>
      </c>
      <c r="G3998" t="s">
        <v>8224</v>
      </c>
      <c r="H3998" t="s">
        <v>8246</v>
      </c>
      <c r="I3998" s="7">
        <v>1416499440</v>
      </c>
      <c r="J3998" s="7">
        <v>1415341464</v>
      </c>
      <c r="K3998" t="b">
        <v>0</v>
      </c>
      <c r="L3998">
        <v>17</v>
      </c>
      <c r="M3998" t="b">
        <v>0</v>
      </c>
      <c r="N3998" s="7" t="s">
        <v>8320</v>
      </c>
      <c r="O3998" s="7" t="s">
        <v>8321</v>
      </c>
      <c r="P3998">
        <v>17</v>
      </c>
      <c r="Q3998" s="6">
        <f>E3998/Table1_2[[#This Row],[backers_count]]</f>
        <v>29.235294117647058</v>
      </c>
    </row>
    <row r="3999" spans="1:17" x14ac:dyDescent="0.35">
      <c r="A3999">
        <v>3997</v>
      </c>
      <c r="B3999" t="s">
        <v>3993</v>
      </c>
      <c r="C3999" t="s">
        <v>8103</v>
      </c>
      <c r="D3999" s="6">
        <v>3000</v>
      </c>
      <c r="E3999" s="6">
        <v>0</v>
      </c>
      <c r="F3999" t="s">
        <v>8221</v>
      </c>
      <c r="G3999" t="s">
        <v>8225</v>
      </c>
      <c r="H3999" t="s">
        <v>8247</v>
      </c>
      <c r="I3999" s="7">
        <v>1428222221</v>
      </c>
      <c r="J3999" s="7">
        <v>1425633821</v>
      </c>
      <c r="K3999" t="b">
        <v>0</v>
      </c>
      <c r="L3999">
        <v>0</v>
      </c>
      <c r="M3999" t="b">
        <v>0</v>
      </c>
      <c r="N3999" s="7" t="s">
        <v>8320</v>
      </c>
      <c r="O3999" s="7" t="s">
        <v>8321</v>
      </c>
      <c r="P3999">
        <v>0</v>
      </c>
      <c r="Q3999" s="6" t="e">
        <f>E3999/Table1_2[[#This Row],[backers_count]]</f>
        <v>#DIV/0!</v>
      </c>
    </row>
    <row r="4000" spans="1:17" x14ac:dyDescent="0.35">
      <c r="A4000">
        <v>3998</v>
      </c>
      <c r="B4000" t="s">
        <v>3994</v>
      </c>
      <c r="C4000" t="s">
        <v>8104</v>
      </c>
      <c r="D4000" s="6">
        <v>1250</v>
      </c>
      <c r="E4000" s="6">
        <v>715</v>
      </c>
      <c r="F4000" t="s">
        <v>8221</v>
      </c>
      <c r="G4000" t="s">
        <v>8224</v>
      </c>
      <c r="H4000" t="s">
        <v>8246</v>
      </c>
      <c r="I4000" s="7">
        <v>1427580426</v>
      </c>
      <c r="J4000" s="7">
        <v>1424992026</v>
      </c>
      <c r="K4000" t="b">
        <v>0</v>
      </c>
      <c r="L4000">
        <v>12</v>
      </c>
      <c r="M4000" t="b">
        <v>0</v>
      </c>
      <c r="N4000" s="7" t="s">
        <v>8320</v>
      </c>
      <c r="O4000" s="7" t="s">
        <v>8321</v>
      </c>
      <c r="P4000">
        <v>58</v>
      </c>
      <c r="Q4000" s="6">
        <f>E4000/Table1_2[[#This Row],[backers_count]]</f>
        <v>59.583333333333336</v>
      </c>
    </row>
    <row r="4001" spans="1:17" x14ac:dyDescent="0.35">
      <c r="A4001">
        <v>3999</v>
      </c>
      <c r="B4001" t="s">
        <v>3995</v>
      </c>
      <c r="C4001" t="s">
        <v>8105</v>
      </c>
      <c r="D4001" s="6">
        <v>7000</v>
      </c>
      <c r="E4001" s="6">
        <v>1156</v>
      </c>
      <c r="F4001" t="s">
        <v>8221</v>
      </c>
      <c r="G4001" t="s">
        <v>8224</v>
      </c>
      <c r="H4001" t="s">
        <v>8246</v>
      </c>
      <c r="I4001" s="7">
        <v>1409514709</v>
      </c>
      <c r="J4001" s="7">
        <v>1406058798</v>
      </c>
      <c r="K4001" t="b">
        <v>0</v>
      </c>
      <c r="L4001">
        <v>14</v>
      </c>
      <c r="M4001" t="b">
        <v>0</v>
      </c>
      <c r="N4001" s="7" t="s">
        <v>8320</v>
      </c>
      <c r="O4001" s="7" t="s">
        <v>8321</v>
      </c>
      <c r="P4001">
        <v>17</v>
      </c>
      <c r="Q4001" s="6">
        <f>E4001/Table1_2[[#This Row],[backers_count]]</f>
        <v>82.571428571428569</v>
      </c>
    </row>
    <row r="4002" spans="1:17" x14ac:dyDescent="0.35">
      <c r="A4002">
        <v>4000</v>
      </c>
      <c r="B4002" t="s">
        <v>3996</v>
      </c>
      <c r="C4002" t="s">
        <v>8106</v>
      </c>
      <c r="D4002" s="6">
        <v>8000</v>
      </c>
      <c r="E4002" s="6">
        <v>10</v>
      </c>
      <c r="F4002" t="s">
        <v>8221</v>
      </c>
      <c r="G4002" t="s">
        <v>8224</v>
      </c>
      <c r="H4002" t="s">
        <v>8246</v>
      </c>
      <c r="I4002" s="7">
        <v>1462631358</v>
      </c>
      <c r="J4002" s="7">
        <v>1457450958</v>
      </c>
      <c r="K4002" t="b">
        <v>0</v>
      </c>
      <c r="L4002">
        <v>1</v>
      </c>
      <c r="M4002" t="b">
        <v>0</v>
      </c>
      <c r="N4002" s="7" t="s">
        <v>8320</v>
      </c>
      <c r="O4002" s="7" t="s">
        <v>8321</v>
      </c>
      <c r="P4002">
        <v>1</v>
      </c>
      <c r="Q4002" s="6">
        <f>E4002/Table1_2[[#This Row],[backers_count]]</f>
        <v>10</v>
      </c>
    </row>
    <row r="4003" spans="1:17" x14ac:dyDescent="0.35">
      <c r="A4003">
        <v>4001</v>
      </c>
      <c r="B4003" t="s">
        <v>3997</v>
      </c>
      <c r="C4003" t="s">
        <v>8107</v>
      </c>
      <c r="D4003" s="6">
        <v>1200</v>
      </c>
      <c r="E4003" s="6">
        <v>453</v>
      </c>
      <c r="F4003" t="s">
        <v>8221</v>
      </c>
      <c r="G4003" t="s">
        <v>8225</v>
      </c>
      <c r="H4003" t="s">
        <v>8247</v>
      </c>
      <c r="I4003" s="7">
        <v>1488394800</v>
      </c>
      <c r="J4003" s="7">
        <v>1486681708</v>
      </c>
      <c r="K4003" t="b">
        <v>0</v>
      </c>
      <c r="L4003">
        <v>14</v>
      </c>
      <c r="M4003" t="b">
        <v>0</v>
      </c>
      <c r="N4003" s="7" t="s">
        <v>8320</v>
      </c>
      <c r="O4003" s="7" t="s">
        <v>8321</v>
      </c>
      <c r="P4003">
        <v>38</v>
      </c>
      <c r="Q4003" s="6">
        <f>E4003/Table1_2[[#This Row],[backers_count]]</f>
        <v>32.357142857142854</v>
      </c>
    </row>
    <row r="4004" spans="1:17" x14ac:dyDescent="0.35">
      <c r="A4004">
        <v>4002</v>
      </c>
      <c r="B4004" t="s">
        <v>3998</v>
      </c>
      <c r="C4004" t="s">
        <v>8108</v>
      </c>
      <c r="D4004" s="6">
        <v>1250</v>
      </c>
      <c r="E4004" s="6">
        <v>23</v>
      </c>
      <c r="F4004" t="s">
        <v>8221</v>
      </c>
      <c r="G4004" t="s">
        <v>8224</v>
      </c>
      <c r="H4004" t="s">
        <v>8246</v>
      </c>
      <c r="I4004" s="7">
        <v>1411779761</v>
      </c>
      <c r="J4004" s="7">
        <v>1409187761</v>
      </c>
      <c r="K4004" t="b">
        <v>0</v>
      </c>
      <c r="L4004">
        <v>4</v>
      </c>
      <c r="M4004" t="b">
        <v>0</v>
      </c>
      <c r="N4004" s="7" t="s">
        <v>8320</v>
      </c>
      <c r="O4004" s="7" t="s">
        <v>8321</v>
      </c>
      <c r="P4004">
        <v>2</v>
      </c>
      <c r="Q4004" s="6">
        <f>E4004/Table1_2[[#This Row],[backers_count]]</f>
        <v>5.75</v>
      </c>
    </row>
    <row r="4005" spans="1:17" x14ac:dyDescent="0.35">
      <c r="A4005">
        <v>4003</v>
      </c>
      <c r="B4005" t="s">
        <v>3999</v>
      </c>
      <c r="C4005" t="s">
        <v>8071</v>
      </c>
      <c r="D4005" s="6">
        <v>2000</v>
      </c>
      <c r="E4005" s="6">
        <v>201</v>
      </c>
      <c r="F4005" t="s">
        <v>8221</v>
      </c>
      <c r="G4005" t="s">
        <v>8224</v>
      </c>
      <c r="H4005" t="s">
        <v>8246</v>
      </c>
      <c r="I4005" s="7">
        <v>1424009147</v>
      </c>
      <c r="J4005" s="7">
        <v>1421417147</v>
      </c>
      <c r="K4005" t="b">
        <v>0</v>
      </c>
      <c r="L4005">
        <v>2</v>
      </c>
      <c r="M4005" t="b">
        <v>0</v>
      </c>
      <c r="N4005" s="7" t="s">
        <v>8320</v>
      </c>
      <c r="O4005" s="7" t="s">
        <v>8321</v>
      </c>
      <c r="P4005">
        <v>11</v>
      </c>
      <c r="Q4005" s="6">
        <f>E4005/Table1_2[[#This Row],[backers_count]]</f>
        <v>100.5</v>
      </c>
    </row>
    <row r="4006" spans="1:17" x14ac:dyDescent="0.35">
      <c r="A4006">
        <v>4004</v>
      </c>
      <c r="B4006" t="s">
        <v>4000</v>
      </c>
      <c r="C4006" t="s">
        <v>8109</v>
      </c>
      <c r="D4006" s="6">
        <v>500</v>
      </c>
      <c r="E4006" s="6">
        <v>1</v>
      </c>
      <c r="F4006" t="s">
        <v>8221</v>
      </c>
      <c r="G4006" t="s">
        <v>8224</v>
      </c>
      <c r="H4006" t="s">
        <v>8246</v>
      </c>
      <c r="I4006" s="7">
        <v>1412740457</v>
      </c>
      <c r="J4006" s="7">
        <v>1410148457</v>
      </c>
      <c r="K4006" t="b">
        <v>0</v>
      </c>
      <c r="L4006">
        <v>1</v>
      </c>
      <c r="M4006" t="b">
        <v>0</v>
      </c>
      <c r="N4006" s="7" t="s">
        <v>8320</v>
      </c>
      <c r="O4006" s="7" t="s">
        <v>8321</v>
      </c>
      <c r="P4006">
        <v>1</v>
      </c>
      <c r="Q4006" s="6">
        <f>E4006/Table1_2[[#This Row],[backers_count]]</f>
        <v>1</v>
      </c>
    </row>
    <row r="4007" spans="1:17" x14ac:dyDescent="0.35">
      <c r="A4007">
        <v>4005</v>
      </c>
      <c r="B4007" t="s">
        <v>4001</v>
      </c>
      <c r="C4007" t="s">
        <v>8110</v>
      </c>
      <c r="D4007" s="6">
        <v>3000</v>
      </c>
      <c r="E4007" s="6">
        <v>40</v>
      </c>
      <c r="F4007" t="s">
        <v>8221</v>
      </c>
      <c r="G4007" t="s">
        <v>8224</v>
      </c>
      <c r="H4007" t="s">
        <v>8246</v>
      </c>
      <c r="I4007" s="7">
        <v>1413832985</v>
      </c>
      <c r="J4007" s="7">
        <v>1408648985</v>
      </c>
      <c r="K4007" t="b">
        <v>0</v>
      </c>
      <c r="L4007">
        <v>2</v>
      </c>
      <c r="M4007" t="b">
        <v>0</v>
      </c>
      <c r="N4007" s="7" t="s">
        <v>8320</v>
      </c>
      <c r="O4007" s="7" t="s">
        <v>8321</v>
      </c>
      <c r="P4007">
        <v>2</v>
      </c>
      <c r="Q4007" s="6">
        <f>E4007/Table1_2[[#This Row],[backers_count]]</f>
        <v>20</v>
      </c>
    </row>
    <row r="4008" spans="1:17" x14ac:dyDescent="0.35">
      <c r="A4008">
        <v>4006</v>
      </c>
      <c r="B4008" t="s">
        <v>4002</v>
      </c>
      <c r="C4008" t="s">
        <v>8111</v>
      </c>
      <c r="D4008" s="6">
        <v>30000</v>
      </c>
      <c r="E4008" s="6">
        <v>2</v>
      </c>
      <c r="F4008" t="s">
        <v>8221</v>
      </c>
      <c r="G4008" t="s">
        <v>8224</v>
      </c>
      <c r="H4008" t="s">
        <v>8246</v>
      </c>
      <c r="I4008" s="7">
        <v>1455647587</v>
      </c>
      <c r="J4008" s="7">
        <v>1453487587</v>
      </c>
      <c r="K4008" t="b">
        <v>0</v>
      </c>
      <c r="L4008">
        <v>1</v>
      </c>
      <c r="M4008" t="b">
        <v>0</v>
      </c>
      <c r="N4008" s="7" t="s">
        <v>8320</v>
      </c>
      <c r="O4008" s="7" t="s">
        <v>8321</v>
      </c>
      <c r="P4008">
        <v>1</v>
      </c>
      <c r="Q4008" s="6">
        <f>E4008/Table1_2[[#This Row],[backers_count]]</f>
        <v>2</v>
      </c>
    </row>
    <row r="4009" spans="1:17" x14ac:dyDescent="0.35">
      <c r="A4009">
        <v>4007</v>
      </c>
      <c r="B4009" t="s">
        <v>4003</v>
      </c>
      <c r="C4009" t="s">
        <v>8112</v>
      </c>
      <c r="D4009" s="6">
        <v>2000</v>
      </c>
      <c r="E4009" s="6">
        <v>5</v>
      </c>
      <c r="F4009" t="s">
        <v>8221</v>
      </c>
      <c r="G4009" t="s">
        <v>8224</v>
      </c>
      <c r="H4009" t="s">
        <v>8246</v>
      </c>
      <c r="I4009" s="7">
        <v>1409070480</v>
      </c>
      <c r="J4009" s="7">
        <v>1406572381</v>
      </c>
      <c r="K4009" t="b">
        <v>0</v>
      </c>
      <c r="L4009">
        <v>1</v>
      </c>
      <c r="M4009" t="b">
        <v>0</v>
      </c>
      <c r="N4009" s="7" t="s">
        <v>8320</v>
      </c>
      <c r="O4009" s="7" t="s">
        <v>8321</v>
      </c>
      <c r="P4009">
        <v>1</v>
      </c>
      <c r="Q4009" s="6">
        <f>E4009/Table1_2[[#This Row],[backers_count]]</f>
        <v>5</v>
      </c>
    </row>
    <row r="4010" spans="1:17" x14ac:dyDescent="0.35">
      <c r="A4010">
        <v>4008</v>
      </c>
      <c r="B4010" t="s">
        <v>4004</v>
      </c>
      <c r="C4010" t="s">
        <v>8113</v>
      </c>
      <c r="D4010" s="6">
        <v>1000</v>
      </c>
      <c r="E4010" s="6">
        <v>60</v>
      </c>
      <c r="F4010" t="s">
        <v>8221</v>
      </c>
      <c r="G4010" t="s">
        <v>8225</v>
      </c>
      <c r="H4010" t="s">
        <v>8247</v>
      </c>
      <c r="I4010" s="7">
        <v>1437606507</v>
      </c>
      <c r="J4010" s="7">
        <v>1435014507</v>
      </c>
      <c r="K4010" t="b">
        <v>0</v>
      </c>
      <c r="L4010">
        <v>4</v>
      </c>
      <c r="M4010" t="b">
        <v>0</v>
      </c>
      <c r="N4010" s="7" t="s">
        <v>8320</v>
      </c>
      <c r="O4010" s="7" t="s">
        <v>8321</v>
      </c>
      <c r="P4010">
        <v>6</v>
      </c>
      <c r="Q4010" s="6">
        <f>E4010/Table1_2[[#This Row],[backers_count]]</f>
        <v>15</v>
      </c>
    </row>
    <row r="4011" spans="1:17" x14ac:dyDescent="0.35">
      <c r="A4011">
        <v>4009</v>
      </c>
      <c r="B4011" t="s">
        <v>4005</v>
      </c>
      <c r="C4011" t="s">
        <v>8114</v>
      </c>
      <c r="D4011" s="6">
        <v>1930</v>
      </c>
      <c r="E4011" s="6">
        <v>75</v>
      </c>
      <c r="F4011" t="s">
        <v>8221</v>
      </c>
      <c r="G4011" t="s">
        <v>8225</v>
      </c>
      <c r="H4011" t="s">
        <v>8247</v>
      </c>
      <c r="I4011" s="7">
        <v>1410281360</v>
      </c>
      <c r="J4011" s="7">
        <v>1406825360</v>
      </c>
      <c r="K4011" t="b">
        <v>0</v>
      </c>
      <c r="L4011">
        <v>3</v>
      </c>
      <c r="M4011" t="b">
        <v>0</v>
      </c>
      <c r="N4011" s="7" t="s">
        <v>8320</v>
      </c>
      <c r="O4011" s="7" t="s">
        <v>8321</v>
      </c>
      <c r="P4011">
        <v>4</v>
      </c>
      <c r="Q4011" s="6">
        <f>E4011/Table1_2[[#This Row],[backers_count]]</f>
        <v>25</v>
      </c>
    </row>
    <row r="4012" spans="1:17" x14ac:dyDescent="0.35">
      <c r="A4012">
        <v>4010</v>
      </c>
      <c r="B4012" t="s">
        <v>4006</v>
      </c>
      <c r="C4012" t="s">
        <v>8115</v>
      </c>
      <c r="D4012" s="6">
        <v>7200</v>
      </c>
      <c r="E4012" s="6">
        <v>1742</v>
      </c>
      <c r="F4012" t="s">
        <v>8221</v>
      </c>
      <c r="G4012" t="s">
        <v>8224</v>
      </c>
      <c r="H4012" t="s">
        <v>8246</v>
      </c>
      <c r="I4012" s="7">
        <v>1414348166</v>
      </c>
      <c r="J4012" s="7">
        <v>1412879366</v>
      </c>
      <c r="K4012" t="b">
        <v>0</v>
      </c>
      <c r="L4012">
        <v>38</v>
      </c>
      <c r="M4012" t="b">
        <v>0</v>
      </c>
      <c r="N4012" s="7" t="s">
        <v>8320</v>
      </c>
      <c r="O4012" s="7" t="s">
        <v>8321</v>
      </c>
      <c r="P4012">
        <v>25</v>
      </c>
      <c r="Q4012" s="6">
        <f>E4012/Table1_2[[#This Row],[backers_count]]</f>
        <v>45.842105263157897</v>
      </c>
    </row>
    <row r="4013" spans="1:17" x14ac:dyDescent="0.35">
      <c r="A4013">
        <v>4011</v>
      </c>
      <c r="B4013" t="s">
        <v>4007</v>
      </c>
      <c r="C4013" t="s">
        <v>8116</v>
      </c>
      <c r="D4013" s="6">
        <v>250</v>
      </c>
      <c r="E4013" s="6">
        <v>19</v>
      </c>
      <c r="F4013" t="s">
        <v>8221</v>
      </c>
      <c r="G4013" t="s">
        <v>8225</v>
      </c>
      <c r="H4013" t="s">
        <v>8247</v>
      </c>
      <c r="I4013" s="7">
        <v>1422450278</v>
      </c>
      <c r="J4013" s="7">
        <v>1419858278</v>
      </c>
      <c r="K4013" t="b">
        <v>0</v>
      </c>
      <c r="L4013">
        <v>4</v>
      </c>
      <c r="M4013" t="b">
        <v>0</v>
      </c>
      <c r="N4013" s="7" t="s">
        <v>8320</v>
      </c>
      <c r="O4013" s="7" t="s">
        <v>8321</v>
      </c>
      <c r="P4013">
        <v>8</v>
      </c>
      <c r="Q4013" s="6">
        <f>E4013/Table1_2[[#This Row],[backers_count]]</f>
        <v>4.75</v>
      </c>
    </row>
    <row r="4014" spans="1:17" x14ac:dyDescent="0.35">
      <c r="A4014">
        <v>4012</v>
      </c>
      <c r="B4014" t="s">
        <v>4008</v>
      </c>
      <c r="C4014" t="s">
        <v>8117</v>
      </c>
      <c r="D4014" s="6">
        <v>575</v>
      </c>
      <c r="E4014" s="6">
        <v>0</v>
      </c>
      <c r="F4014" t="s">
        <v>8221</v>
      </c>
      <c r="G4014" t="s">
        <v>8225</v>
      </c>
      <c r="H4014" t="s">
        <v>8247</v>
      </c>
      <c r="I4014" s="7">
        <v>1430571849</v>
      </c>
      <c r="J4014" s="7">
        <v>1427979849</v>
      </c>
      <c r="K4014" t="b">
        <v>0</v>
      </c>
      <c r="L4014">
        <v>0</v>
      </c>
      <c r="M4014" t="b">
        <v>0</v>
      </c>
      <c r="N4014" s="7" t="s">
        <v>8320</v>
      </c>
      <c r="O4014" s="7" t="s">
        <v>8321</v>
      </c>
      <c r="P4014">
        <v>0</v>
      </c>
      <c r="Q4014" s="6" t="e">
        <f>E4014/Table1_2[[#This Row],[backers_count]]</f>
        <v>#DIV/0!</v>
      </c>
    </row>
    <row r="4015" spans="1:17" x14ac:dyDescent="0.35">
      <c r="A4015">
        <v>4013</v>
      </c>
      <c r="B4015" t="s">
        <v>4009</v>
      </c>
      <c r="C4015" t="s">
        <v>8118</v>
      </c>
      <c r="D4015" s="6">
        <v>2000</v>
      </c>
      <c r="E4015" s="6">
        <v>26</v>
      </c>
      <c r="F4015" t="s">
        <v>8221</v>
      </c>
      <c r="G4015" t="s">
        <v>8224</v>
      </c>
      <c r="H4015" t="s">
        <v>8246</v>
      </c>
      <c r="I4015" s="7">
        <v>1424070823</v>
      </c>
      <c r="J4015" s="7">
        <v>1421478823</v>
      </c>
      <c r="K4015" t="b">
        <v>0</v>
      </c>
      <c r="L4015">
        <v>2</v>
      </c>
      <c r="M4015" t="b">
        <v>0</v>
      </c>
      <c r="N4015" s="7" t="s">
        <v>8320</v>
      </c>
      <c r="O4015" s="7" t="s">
        <v>8321</v>
      </c>
      <c r="P4015">
        <v>2</v>
      </c>
      <c r="Q4015" s="6">
        <f>E4015/Table1_2[[#This Row],[backers_count]]</f>
        <v>13</v>
      </c>
    </row>
    <row r="4016" spans="1:17" x14ac:dyDescent="0.35">
      <c r="A4016">
        <v>4014</v>
      </c>
      <c r="B4016" t="s">
        <v>4010</v>
      </c>
      <c r="C4016" t="s">
        <v>8119</v>
      </c>
      <c r="D4016" s="6">
        <v>9000</v>
      </c>
      <c r="E4016" s="6">
        <v>0</v>
      </c>
      <c r="F4016" t="s">
        <v>8221</v>
      </c>
      <c r="G4016" t="s">
        <v>8224</v>
      </c>
      <c r="H4016" t="s">
        <v>8246</v>
      </c>
      <c r="I4016" s="7">
        <v>1457157269</v>
      </c>
      <c r="J4016" s="7">
        <v>1455861269</v>
      </c>
      <c r="K4016" t="b">
        <v>0</v>
      </c>
      <c r="L4016">
        <v>0</v>
      </c>
      <c r="M4016" t="b">
        <v>0</v>
      </c>
      <c r="N4016" s="7" t="s">
        <v>8320</v>
      </c>
      <c r="O4016" s="7" t="s">
        <v>8321</v>
      </c>
      <c r="P4016">
        <v>0</v>
      </c>
      <c r="Q4016" s="6" t="e">
        <f>E4016/Table1_2[[#This Row],[backers_count]]</f>
        <v>#DIV/0!</v>
      </c>
    </row>
    <row r="4017" spans="1:17" x14ac:dyDescent="0.35">
      <c r="A4017">
        <v>4015</v>
      </c>
      <c r="B4017" t="s">
        <v>4011</v>
      </c>
      <c r="C4017" t="s">
        <v>8120</v>
      </c>
      <c r="D4017" s="6">
        <v>7000</v>
      </c>
      <c r="E4017" s="6">
        <v>1</v>
      </c>
      <c r="F4017" t="s">
        <v>8221</v>
      </c>
      <c r="G4017" t="s">
        <v>8224</v>
      </c>
      <c r="H4017" t="s">
        <v>8246</v>
      </c>
      <c r="I4017" s="7">
        <v>1437331463</v>
      </c>
      <c r="J4017" s="7">
        <v>1434739463</v>
      </c>
      <c r="K4017" t="b">
        <v>0</v>
      </c>
      <c r="L4017">
        <v>1</v>
      </c>
      <c r="M4017" t="b">
        <v>0</v>
      </c>
      <c r="N4017" s="7" t="s">
        <v>8320</v>
      </c>
      <c r="O4017" s="7" t="s">
        <v>8321</v>
      </c>
      <c r="P4017">
        <v>1</v>
      </c>
      <c r="Q4017" s="6">
        <f>E4017/Table1_2[[#This Row],[backers_count]]</f>
        <v>1</v>
      </c>
    </row>
    <row r="4018" spans="1:17" x14ac:dyDescent="0.35">
      <c r="A4018">
        <v>4016</v>
      </c>
      <c r="B4018" t="s">
        <v>4012</v>
      </c>
      <c r="C4018" t="s">
        <v>8121</v>
      </c>
      <c r="D4018" s="6">
        <v>500</v>
      </c>
      <c r="E4018" s="6">
        <v>70</v>
      </c>
      <c r="F4018" t="s">
        <v>8221</v>
      </c>
      <c r="G4018" t="s">
        <v>8225</v>
      </c>
      <c r="H4018" t="s">
        <v>8247</v>
      </c>
      <c r="I4018" s="7">
        <v>1410987400</v>
      </c>
      <c r="J4018" s="7">
        <v>1408395400</v>
      </c>
      <c r="K4018" t="b">
        <v>0</v>
      </c>
      <c r="L4018">
        <v>7</v>
      </c>
      <c r="M4018" t="b">
        <v>0</v>
      </c>
      <c r="N4018" s="7" t="s">
        <v>8320</v>
      </c>
      <c r="O4018" s="7" t="s">
        <v>8321</v>
      </c>
      <c r="P4018">
        <v>15</v>
      </c>
      <c r="Q4018" s="6">
        <f>E4018/Table1_2[[#This Row],[backers_count]]</f>
        <v>10</v>
      </c>
    </row>
    <row r="4019" spans="1:17" x14ac:dyDescent="0.35">
      <c r="A4019">
        <v>4017</v>
      </c>
      <c r="B4019" t="s">
        <v>4013</v>
      </c>
      <c r="C4019" t="s">
        <v>8122</v>
      </c>
      <c r="D4019" s="6">
        <v>10000</v>
      </c>
      <c r="E4019" s="6">
        <v>105</v>
      </c>
      <c r="F4019" t="s">
        <v>8221</v>
      </c>
      <c r="G4019" t="s">
        <v>8224</v>
      </c>
      <c r="H4019" t="s">
        <v>8246</v>
      </c>
      <c r="I4019" s="7">
        <v>1409846874</v>
      </c>
      <c r="J4019" s="7">
        <v>1407254874</v>
      </c>
      <c r="K4019" t="b">
        <v>0</v>
      </c>
      <c r="L4019">
        <v>2</v>
      </c>
      <c r="M4019" t="b">
        <v>0</v>
      </c>
      <c r="N4019" s="7" t="s">
        <v>8320</v>
      </c>
      <c r="O4019" s="7" t="s">
        <v>8321</v>
      </c>
      <c r="P4019">
        <v>2</v>
      </c>
      <c r="Q4019" s="6">
        <f>E4019/Table1_2[[#This Row],[backers_count]]</f>
        <v>52.5</v>
      </c>
    </row>
    <row r="4020" spans="1:17" x14ac:dyDescent="0.35">
      <c r="A4020">
        <v>4018</v>
      </c>
      <c r="B4020" t="s">
        <v>4014</v>
      </c>
      <c r="C4020" t="s">
        <v>8123</v>
      </c>
      <c r="D4020" s="6">
        <v>1500</v>
      </c>
      <c r="E4020" s="6">
        <v>130</v>
      </c>
      <c r="F4020" t="s">
        <v>8221</v>
      </c>
      <c r="G4020" t="s">
        <v>8225</v>
      </c>
      <c r="H4020" t="s">
        <v>8247</v>
      </c>
      <c r="I4020" s="7">
        <v>1475877108</v>
      </c>
      <c r="J4020" s="7">
        <v>1473285108</v>
      </c>
      <c r="K4020" t="b">
        <v>0</v>
      </c>
      <c r="L4020">
        <v>4</v>
      </c>
      <c r="M4020" t="b">
        <v>0</v>
      </c>
      <c r="N4020" s="7" t="s">
        <v>8320</v>
      </c>
      <c r="O4020" s="7" t="s">
        <v>8321</v>
      </c>
      <c r="P4020">
        <v>9</v>
      </c>
      <c r="Q4020" s="6">
        <f>E4020/Table1_2[[#This Row],[backers_count]]</f>
        <v>32.5</v>
      </c>
    </row>
    <row r="4021" spans="1:17" x14ac:dyDescent="0.35">
      <c r="A4021">
        <v>4019</v>
      </c>
      <c r="B4021" t="s">
        <v>4015</v>
      </c>
      <c r="C4021" t="s">
        <v>8124</v>
      </c>
      <c r="D4021" s="6">
        <v>3500</v>
      </c>
      <c r="E4021" s="6">
        <v>29</v>
      </c>
      <c r="F4021" t="s">
        <v>8221</v>
      </c>
      <c r="G4021" t="s">
        <v>8224</v>
      </c>
      <c r="H4021" t="s">
        <v>8246</v>
      </c>
      <c r="I4021" s="7">
        <v>1460737680</v>
      </c>
      <c r="J4021" s="7">
        <v>1455725596</v>
      </c>
      <c r="K4021" t="b">
        <v>0</v>
      </c>
      <c r="L4021">
        <v>4</v>
      </c>
      <c r="M4021" t="b">
        <v>0</v>
      </c>
      <c r="N4021" s="7" t="s">
        <v>8320</v>
      </c>
      <c r="O4021" s="7" t="s">
        <v>8321</v>
      </c>
      <c r="P4021">
        <v>1</v>
      </c>
      <c r="Q4021" s="6">
        <f>E4021/Table1_2[[#This Row],[backers_count]]</f>
        <v>7.25</v>
      </c>
    </row>
    <row r="4022" spans="1:17" x14ac:dyDescent="0.35">
      <c r="A4022">
        <v>4020</v>
      </c>
      <c r="B4022" t="s">
        <v>4016</v>
      </c>
      <c r="C4022" t="s">
        <v>8125</v>
      </c>
      <c r="D4022" s="6">
        <v>600</v>
      </c>
      <c r="E4022" s="6">
        <v>100</v>
      </c>
      <c r="F4022" t="s">
        <v>8221</v>
      </c>
      <c r="G4022" t="s">
        <v>8224</v>
      </c>
      <c r="H4022" t="s">
        <v>8246</v>
      </c>
      <c r="I4022" s="7">
        <v>1427168099</v>
      </c>
      <c r="J4022" s="7">
        <v>1424579699</v>
      </c>
      <c r="K4022" t="b">
        <v>0</v>
      </c>
      <c r="L4022">
        <v>3</v>
      </c>
      <c r="M4022" t="b">
        <v>0</v>
      </c>
      <c r="N4022" s="7" t="s">
        <v>8320</v>
      </c>
      <c r="O4022" s="7" t="s">
        <v>8321</v>
      </c>
      <c r="P4022">
        <v>17</v>
      </c>
      <c r="Q4022" s="6">
        <f>E4022/Table1_2[[#This Row],[backers_count]]</f>
        <v>33.333333333333336</v>
      </c>
    </row>
    <row r="4023" spans="1:17" x14ac:dyDescent="0.35">
      <c r="A4023">
        <v>4021</v>
      </c>
      <c r="B4023" t="s">
        <v>4017</v>
      </c>
      <c r="C4023" t="s">
        <v>8126</v>
      </c>
      <c r="D4023" s="6">
        <v>15000</v>
      </c>
      <c r="E4023" s="6">
        <v>125</v>
      </c>
      <c r="F4023" t="s">
        <v>8221</v>
      </c>
      <c r="G4023" t="s">
        <v>8224</v>
      </c>
      <c r="H4023" t="s">
        <v>8246</v>
      </c>
      <c r="I4023" s="7">
        <v>1414360358</v>
      </c>
      <c r="J4023" s="7">
        <v>1409176358</v>
      </c>
      <c r="K4023" t="b">
        <v>0</v>
      </c>
      <c r="L4023">
        <v>2</v>
      </c>
      <c r="M4023" t="b">
        <v>0</v>
      </c>
      <c r="N4023" s="7" t="s">
        <v>8320</v>
      </c>
      <c r="O4023" s="7" t="s">
        <v>8321</v>
      </c>
      <c r="P4023">
        <v>1</v>
      </c>
      <c r="Q4023" s="6">
        <f>E4023/Table1_2[[#This Row],[backers_count]]</f>
        <v>62.5</v>
      </c>
    </row>
    <row r="4024" spans="1:17" x14ac:dyDescent="0.35">
      <c r="A4024">
        <v>4022</v>
      </c>
      <c r="B4024" t="s">
        <v>4018</v>
      </c>
      <c r="C4024" t="s">
        <v>8127</v>
      </c>
      <c r="D4024" s="6">
        <v>18000</v>
      </c>
      <c r="E4024" s="6">
        <v>12521</v>
      </c>
      <c r="F4024" t="s">
        <v>8221</v>
      </c>
      <c r="G4024" t="s">
        <v>8224</v>
      </c>
      <c r="H4024" t="s">
        <v>8246</v>
      </c>
      <c r="I4024" s="7">
        <v>1422759240</v>
      </c>
      <c r="J4024" s="7">
        <v>1418824867</v>
      </c>
      <c r="K4024" t="b">
        <v>0</v>
      </c>
      <c r="L4024">
        <v>197</v>
      </c>
      <c r="M4024" t="b">
        <v>0</v>
      </c>
      <c r="N4024" s="7" t="s">
        <v>8320</v>
      </c>
      <c r="O4024" s="7" t="s">
        <v>8321</v>
      </c>
      <c r="P4024">
        <v>70</v>
      </c>
      <c r="Q4024" s="6">
        <f>E4024/Table1_2[[#This Row],[backers_count]]</f>
        <v>63.558375634517766</v>
      </c>
    </row>
    <row r="4025" spans="1:17" x14ac:dyDescent="0.35">
      <c r="A4025">
        <v>4023</v>
      </c>
      <c r="B4025" t="s">
        <v>4019</v>
      </c>
      <c r="C4025" t="s">
        <v>8128</v>
      </c>
      <c r="D4025" s="6">
        <v>7000</v>
      </c>
      <c r="E4025" s="6">
        <v>0</v>
      </c>
      <c r="F4025" t="s">
        <v>8221</v>
      </c>
      <c r="G4025" t="s">
        <v>8224</v>
      </c>
      <c r="H4025" t="s">
        <v>8246</v>
      </c>
      <c r="I4025" s="7">
        <v>1458860363</v>
      </c>
      <c r="J4025" s="7">
        <v>1454975963</v>
      </c>
      <c r="K4025" t="b">
        <v>0</v>
      </c>
      <c r="L4025">
        <v>0</v>
      </c>
      <c r="M4025" t="b">
        <v>0</v>
      </c>
      <c r="N4025" s="7" t="s">
        <v>8320</v>
      </c>
      <c r="O4025" s="7" t="s">
        <v>8321</v>
      </c>
      <c r="P4025">
        <v>0</v>
      </c>
      <c r="Q4025" s="6" t="e">
        <f>E4025/Table1_2[[#This Row],[backers_count]]</f>
        <v>#DIV/0!</v>
      </c>
    </row>
    <row r="4026" spans="1:17" x14ac:dyDescent="0.35">
      <c r="A4026">
        <v>4024</v>
      </c>
      <c r="B4026" t="s">
        <v>4020</v>
      </c>
      <c r="C4026" t="s">
        <v>8129</v>
      </c>
      <c r="D4026" s="6">
        <v>800</v>
      </c>
      <c r="E4026" s="6">
        <v>10</v>
      </c>
      <c r="F4026" t="s">
        <v>8221</v>
      </c>
      <c r="G4026" t="s">
        <v>8224</v>
      </c>
      <c r="H4026" t="s">
        <v>8246</v>
      </c>
      <c r="I4026" s="7">
        <v>1441037097</v>
      </c>
      <c r="J4026" s="7">
        <v>1438445097</v>
      </c>
      <c r="K4026" t="b">
        <v>0</v>
      </c>
      <c r="L4026">
        <v>1</v>
      </c>
      <c r="M4026" t="b">
        <v>0</v>
      </c>
      <c r="N4026" s="7" t="s">
        <v>8320</v>
      </c>
      <c r="O4026" s="7" t="s">
        <v>8321</v>
      </c>
      <c r="P4026">
        <v>2</v>
      </c>
      <c r="Q4026" s="6">
        <f>E4026/Table1_2[[#This Row],[backers_count]]</f>
        <v>10</v>
      </c>
    </row>
    <row r="4027" spans="1:17" x14ac:dyDescent="0.35">
      <c r="A4027">
        <v>4025</v>
      </c>
      <c r="B4027" t="s">
        <v>4021</v>
      </c>
      <c r="C4027" t="s">
        <v>8130</v>
      </c>
      <c r="D4027" s="6">
        <v>5000</v>
      </c>
      <c r="E4027" s="6">
        <v>250</v>
      </c>
      <c r="F4027" t="s">
        <v>8221</v>
      </c>
      <c r="G4027" t="s">
        <v>8230</v>
      </c>
      <c r="H4027" t="s">
        <v>8249</v>
      </c>
      <c r="I4027" s="7">
        <v>1437889336</v>
      </c>
      <c r="J4027" s="7">
        <v>1432705336</v>
      </c>
      <c r="K4027" t="b">
        <v>0</v>
      </c>
      <c r="L4027">
        <v>4</v>
      </c>
      <c r="M4027" t="b">
        <v>0</v>
      </c>
      <c r="N4027" s="7" t="s">
        <v>8320</v>
      </c>
      <c r="O4027" s="7" t="s">
        <v>8321</v>
      </c>
      <c r="P4027">
        <v>5</v>
      </c>
      <c r="Q4027" s="6">
        <f>E4027/Table1_2[[#This Row],[backers_count]]</f>
        <v>62.5</v>
      </c>
    </row>
    <row r="4028" spans="1:17" x14ac:dyDescent="0.35">
      <c r="A4028">
        <v>4026</v>
      </c>
      <c r="B4028" t="s">
        <v>4022</v>
      </c>
      <c r="C4028" t="s">
        <v>8131</v>
      </c>
      <c r="D4028" s="6">
        <v>4000</v>
      </c>
      <c r="E4028" s="6">
        <v>0</v>
      </c>
      <c r="F4028" t="s">
        <v>8221</v>
      </c>
      <c r="G4028" t="s">
        <v>8224</v>
      </c>
      <c r="H4028" t="s">
        <v>8246</v>
      </c>
      <c r="I4028" s="7">
        <v>1449247439</v>
      </c>
      <c r="J4028" s="7">
        <v>1444059839</v>
      </c>
      <c r="K4028" t="b">
        <v>0</v>
      </c>
      <c r="L4028">
        <v>0</v>
      </c>
      <c r="M4028" t="b">
        <v>0</v>
      </c>
      <c r="N4028" s="7" t="s">
        <v>8320</v>
      </c>
      <c r="O4028" s="7" t="s">
        <v>8321</v>
      </c>
      <c r="P4028">
        <v>0</v>
      </c>
      <c r="Q4028" s="6" t="e">
        <f>E4028/Table1_2[[#This Row],[backers_count]]</f>
        <v>#DIV/0!</v>
      </c>
    </row>
    <row r="4029" spans="1:17" x14ac:dyDescent="0.35">
      <c r="A4029">
        <v>4027</v>
      </c>
      <c r="B4029" t="s">
        <v>4023</v>
      </c>
      <c r="C4029" t="s">
        <v>8132</v>
      </c>
      <c r="D4029" s="6">
        <v>3000</v>
      </c>
      <c r="E4029" s="6">
        <v>215</v>
      </c>
      <c r="F4029" t="s">
        <v>8221</v>
      </c>
      <c r="G4029" t="s">
        <v>8224</v>
      </c>
      <c r="H4029" t="s">
        <v>8246</v>
      </c>
      <c r="I4029" s="7">
        <v>1487811600</v>
      </c>
      <c r="J4029" s="7">
        <v>1486077481</v>
      </c>
      <c r="K4029" t="b">
        <v>0</v>
      </c>
      <c r="L4029">
        <v>7</v>
      </c>
      <c r="M4029" t="b">
        <v>0</v>
      </c>
      <c r="N4029" s="7" t="s">
        <v>8320</v>
      </c>
      <c r="O4029" s="7" t="s">
        <v>8321</v>
      </c>
      <c r="P4029">
        <v>8</v>
      </c>
      <c r="Q4029" s="6">
        <f>E4029/Table1_2[[#This Row],[backers_count]]</f>
        <v>30.714285714285715</v>
      </c>
    </row>
    <row r="4030" spans="1:17" x14ac:dyDescent="0.35">
      <c r="A4030">
        <v>4028</v>
      </c>
      <c r="B4030" t="s">
        <v>4024</v>
      </c>
      <c r="C4030" t="s">
        <v>8133</v>
      </c>
      <c r="D4030" s="6">
        <v>2000</v>
      </c>
      <c r="E4030" s="6">
        <v>561</v>
      </c>
      <c r="F4030" t="s">
        <v>8221</v>
      </c>
      <c r="G4030" t="s">
        <v>8224</v>
      </c>
      <c r="H4030" t="s">
        <v>8246</v>
      </c>
      <c r="I4030" s="7">
        <v>1402007500</v>
      </c>
      <c r="J4030" s="7">
        <v>1399415500</v>
      </c>
      <c r="K4030" t="b">
        <v>0</v>
      </c>
      <c r="L4030">
        <v>11</v>
      </c>
      <c r="M4030" t="b">
        <v>0</v>
      </c>
      <c r="N4030" s="7" t="s">
        <v>8320</v>
      </c>
      <c r="O4030" s="7" t="s">
        <v>8321</v>
      </c>
      <c r="P4030">
        <v>29</v>
      </c>
      <c r="Q4030" s="6">
        <f>E4030/Table1_2[[#This Row],[backers_count]]</f>
        <v>51</v>
      </c>
    </row>
    <row r="4031" spans="1:17" x14ac:dyDescent="0.35">
      <c r="A4031">
        <v>4029</v>
      </c>
      <c r="B4031" t="s">
        <v>4025</v>
      </c>
      <c r="C4031" t="s">
        <v>8134</v>
      </c>
      <c r="D4031" s="6">
        <v>20000</v>
      </c>
      <c r="E4031" s="6">
        <v>0</v>
      </c>
      <c r="F4031" t="s">
        <v>8221</v>
      </c>
      <c r="G4031" t="s">
        <v>8224</v>
      </c>
      <c r="H4031" t="s">
        <v>8246</v>
      </c>
      <c r="I4031" s="7">
        <v>1450053370</v>
      </c>
      <c r="J4031" s="7">
        <v>1447461370</v>
      </c>
      <c r="K4031" t="b">
        <v>0</v>
      </c>
      <c r="L4031">
        <v>0</v>
      </c>
      <c r="M4031" t="b">
        <v>0</v>
      </c>
      <c r="N4031" s="7" t="s">
        <v>8320</v>
      </c>
      <c r="O4031" s="7" t="s">
        <v>8321</v>
      </c>
      <c r="P4031">
        <v>0</v>
      </c>
      <c r="Q4031" s="6" t="e">
        <f>E4031/Table1_2[[#This Row],[backers_count]]</f>
        <v>#DIV/0!</v>
      </c>
    </row>
    <row r="4032" spans="1:17" x14ac:dyDescent="0.35">
      <c r="A4032">
        <v>4030</v>
      </c>
      <c r="B4032" t="s">
        <v>4026</v>
      </c>
      <c r="C4032" t="s">
        <v>8135</v>
      </c>
      <c r="D4032" s="6">
        <v>2500</v>
      </c>
      <c r="E4032" s="6">
        <v>400</v>
      </c>
      <c r="F4032" t="s">
        <v>8221</v>
      </c>
      <c r="G4032" t="s">
        <v>8224</v>
      </c>
      <c r="H4032" t="s">
        <v>8246</v>
      </c>
      <c r="I4032" s="7">
        <v>1454525340</v>
      </c>
      <c r="J4032" s="7">
        <v>1452008599</v>
      </c>
      <c r="K4032" t="b">
        <v>0</v>
      </c>
      <c r="L4032">
        <v>6</v>
      </c>
      <c r="M4032" t="b">
        <v>0</v>
      </c>
      <c r="N4032" s="7" t="s">
        <v>8320</v>
      </c>
      <c r="O4032" s="7" t="s">
        <v>8321</v>
      </c>
      <c r="P4032">
        <v>16</v>
      </c>
      <c r="Q4032" s="6">
        <f>E4032/Table1_2[[#This Row],[backers_count]]</f>
        <v>66.666666666666671</v>
      </c>
    </row>
    <row r="4033" spans="1:17" x14ac:dyDescent="0.35">
      <c r="A4033">
        <v>4031</v>
      </c>
      <c r="B4033" t="s">
        <v>4027</v>
      </c>
      <c r="C4033" t="s">
        <v>8136</v>
      </c>
      <c r="D4033" s="6">
        <v>5000</v>
      </c>
      <c r="E4033" s="6">
        <v>0</v>
      </c>
      <c r="F4033" t="s">
        <v>8221</v>
      </c>
      <c r="G4033" t="s">
        <v>8224</v>
      </c>
      <c r="H4033" t="s">
        <v>8246</v>
      </c>
      <c r="I4033" s="7">
        <v>1418914964</v>
      </c>
      <c r="J4033" s="7">
        <v>1414591364</v>
      </c>
      <c r="K4033" t="b">
        <v>0</v>
      </c>
      <c r="L4033">
        <v>0</v>
      </c>
      <c r="M4033" t="b">
        <v>0</v>
      </c>
      <c r="N4033" s="7" t="s">
        <v>8320</v>
      </c>
      <c r="O4033" s="7" t="s">
        <v>8321</v>
      </c>
      <c r="P4033">
        <v>0</v>
      </c>
      <c r="Q4033" s="6" t="e">
        <f>E4033/Table1_2[[#This Row],[backers_count]]</f>
        <v>#DIV/0!</v>
      </c>
    </row>
    <row r="4034" spans="1:17" x14ac:dyDescent="0.35">
      <c r="A4034">
        <v>4032</v>
      </c>
      <c r="B4034" t="s">
        <v>4028</v>
      </c>
      <c r="C4034" t="s">
        <v>8137</v>
      </c>
      <c r="D4034" s="6">
        <v>6048</v>
      </c>
      <c r="E4034" s="6">
        <v>413</v>
      </c>
      <c r="F4034" t="s">
        <v>8221</v>
      </c>
      <c r="G4034" t="s">
        <v>8224</v>
      </c>
      <c r="H4034" t="s">
        <v>8246</v>
      </c>
      <c r="I4034" s="7">
        <v>1450211116</v>
      </c>
      <c r="J4034" s="7">
        <v>1445023516</v>
      </c>
      <c r="K4034" t="b">
        <v>0</v>
      </c>
      <c r="L4034">
        <v>7</v>
      </c>
      <c r="M4034" t="b">
        <v>0</v>
      </c>
      <c r="N4034" s="7" t="s">
        <v>8320</v>
      </c>
      <c r="O4034" s="7" t="s">
        <v>8321</v>
      </c>
      <c r="P4034">
        <v>7</v>
      </c>
      <c r="Q4034" s="6">
        <f>E4034/Table1_2[[#This Row],[backers_count]]</f>
        <v>59</v>
      </c>
    </row>
    <row r="4035" spans="1:17" x14ac:dyDescent="0.35">
      <c r="A4035">
        <v>4033</v>
      </c>
      <c r="B4035" t="s">
        <v>4029</v>
      </c>
      <c r="C4035" t="s">
        <v>8138</v>
      </c>
      <c r="D4035" s="6">
        <v>23900</v>
      </c>
      <c r="E4035" s="6">
        <v>6141.99</v>
      </c>
      <c r="F4035" t="s">
        <v>8221</v>
      </c>
      <c r="G4035" t="s">
        <v>8225</v>
      </c>
      <c r="H4035" t="s">
        <v>8247</v>
      </c>
      <c r="I4035" s="7">
        <v>1475398800</v>
      </c>
      <c r="J4035" s="7">
        <v>1472711224</v>
      </c>
      <c r="K4035" t="b">
        <v>0</v>
      </c>
      <c r="L4035">
        <v>94</v>
      </c>
      <c r="M4035" t="b">
        <v>0</v>
      </c>
      <c r="N4035" s="7" t="s">
        <v>8320</v>
      </c>
      <c r="O4035" s="7" t="s">
        <v>8321</v>
      </c>
      <c r="P4035">
        <v>26</v>
      </c>
      <c r="Q4035" s="6">
        <f>E4035/Table1_2[[#This Row],[backers_count]]</f>
        <v>65.340319148936175</v>
      </c>
    </row>
    <row r="4036" spans="1:17" x14ac:dyDescent="0.35">
      <c r="A4036">
        <v>4034</v>
      </c>
      <c r="B4036" t="s">
        <v>4030</v>
      </c>
      <c r="C4036" t="s">
        <v>8139</v>
      </c>
      <c r="D4036" s="6">
        <v>13500</v>
      </c>
      <c r="E4036" s="6">
        <v>200</v>
      </c>
      <c r="F4036" t="s">
        <v>8221</v>
      </c>
      <c r="G4036" t="s">
        <v>8224</v>
      </c>
      <c r="H4036" t="s">
        <v>8246</v>
      </c>
      <c r="I4036" s="7">
        <v>1428097450</v>
      </c>
      <c r="J4036" s="7">
        <v>1425509050</v>
      </c>
      <c r="K4036" t="b">
        <v>0</v>
      </c>
      <c r="L4036">
        <v>2</v>
      </c>
      <c r="M4036" t="b">
        <v>0</v>
      </c>
      <c r="N4036" s="7" t="s">
        <v>8320</v>
      </c>
      <c r="O4036" s="7" t="s">
        <v>8321</v>
      </c>
      <c r="P4036">
        <v>2</v>
      </c>
      <c r="Q4036" s="6">
        <f>E4036/Table1_2[[#This Row],[backers_count]]</f>
        <v>100</v>
      </c>
    </row>
    <row r="4037" spans="1:17" x14ac:dyDescent="0.35">
      <c r="A4037">
        <v>4035</v>
      </c>
      <c r="B4037" t="s">
        <v>4031</v>
      </c>
      <c r="C4037" t="s">
        <v>8140</v>
      </c>
      <c r="D4037" s="6">
        <v>10000</v>
      </c>
      <c r="E4037" s="6">
        <v>3685</v>
      </c>
      <c r="F4037" t="s">
        <v>8221</v>
      </c>
      <c r="G4037" t="s">
        <v>8224</v>
      </c>
      <c r="H4037" t="s">
        <v>8246</v>
      </c>
      <c r="I4037" s="7">
        <v>1413925887</v>
      </c>
      <c r="J4037" s="7">
        <v>1411333887</v>
      </c>
      <c r="K4037" t="b">
        <v>0</v>
      </c>
      <c r="L4037">
        <v>25</v>
      </c>
      <c r="M4037" t="b">
        <v>0</v>
      </c>
      <c r="N4037" s="7" t="s">
        <v>8320</v>
      </c>
      <c r="O4037" s="7" t="s">
        <v>8321</v>
      </c>
      <c r="P4037">
        <v>37</v>
      </c>
      <c r="Q4037" s="6">
        <f>E4037/Table1_2[[#This Row],[backers_count]]</f>
        <v>147.4</v>
      </c>
    </row>
    <row r="4038" spans="1:17" x14ac:dyDescent="0.35">
      <c r="A4038">
        <v>4036</v>
      </c>
      <c r="B4038" t="s">
        <v>4032</v>
      </c>
      <c r="C4038" t="s">
        <v>7438</v>
      </c>
      <c r="D4038" s="6">
        <v>6000</v>
      </c>
      <c r="E4038" s="6">
        <v>2823</v>
      </c>
      <c r="F4038" t="s">
        <v>8221</v>
      </c>
      <c r="G4038" t="s">
        <v>8224</v>
      </c>
      <c r="H4038" t="s">
        <v>8246</v>
      </c>
      <c r="I4038" s="7">
        <v>1404253800</v>
      </c>
      <c r="J4038" s="7">
        <v>1402784964</v>
      </c>
      <c r="K4038" t="b">
        <v>0</v>
      </c>
      <c r="L4038">
        <v>17</v>
      </c>
      <c r="M4038" t="b">
        <v>0</v>
      </c>
      <c r="N4038" s="7" t="s">
        <v>8320</v>
      </c>
      <c r="O4038" s="7" t="s">
        <v>8321</v>
      </c>
      <c r="P4038">
        <v>48</v>
      </c>
      <c r="Q4038" s="6">
        <f>E4038/Table1_2[[#This Row],[backers_count]]</f>
        <v>166.05882352941177</v>
      </c>
    </row>
    <row r="4039" spans="1:17" x14ac:dyDescent="0.35">
      <c r="A4039">
        <v>4037</v>
      </c>
      <c r="B4039" t="s">
        <v>4033</v>
      </c>
      <c r="C4039" t="s">
        <v>8141</v>
      </c>
      <c r="D4039" s="6">
        <v>700</v>
      </c>
      <c r="E4039" s="6">
        <v>80</v>
      </c>
      <c r="F4039" t="s">
        <v>8221</v>
      </c>
      <c r="G4039" t="s">
        <v>8224</v>
      </c>
      <c r="H4039" t="s">
        <v>8246</v>
      </c>
      <c r="I4039" s="7">
        <v>1464099900</v>
      </c>
      <c r="J4039" s="7">
        <v>1462585315</v>
      </c>
      <c r="K4039" t="b">
        <v>0</v>
      </c>
      <c r="L4039">
        <v>2</v>
      </c>
      <c r="M4039" t="b">
        <v>0</v>
      </c>
      <c r="N4039" s="7" t="s">
        <v>8320</v>
      </c>
      <c r="O4039" s="7" t="s">
        <v>8321</v>
      </c>
      <c r="P4039">
        <v>12</v>
      </c>
      <c r="Q4039" s="6">
        <f>E4039/Table1_2[[#This Row],[backers_count]]</f>
        <v>40</v>
      </c>
    </row>
    <row r="4040" spans="1:17" x14ac:dyDescent="0.35">
      <c r="A4040">
        <v>4038</v>
      </c>
      <c r="B4040" t="s">
        <v>4034</v>
      </c>
      <c r="C4040" t="s">
        <v>8142</v>
      </c>
      <c r="D4040" s="6">
        <v>2500</v>
      </c>
      <c r="E4040" s="6">
        <v>301</v>
      </c>
      <c r="F4040" t="s">
        <v>8221</v>
      </c>
      <c r="G4040" t="s">
        <v>8224</v>
      </c>
      <c r="H4040" t="s">
        <v>8246</v>
      </c>
      <c r="I4040" s="7">
        <v>1413573010</v>
      </c>
      <c r="J4040" s="7">
        <v>1408389010</v>
      </c>
      <c r="K4040" t="b">
        <v>0</v>
      </c>
      <c r="L4040">
        <v>4</v>
      </c>
      <c r="M4040" t="b">
        <v>0</v>
      </c>
      <c r="N4040" s="7" t="s">
        <v>8320</v>
      </c>
      <c r="O4040" s="7" t="s">
        <v>8321</v>
      </c>
      <c r="P4040">
        <v>13</v>
      </c>
      <c r="Q4040" s="6">
        <f>E4040/Table1_2[[#This Row],[backers_count]]</f>
        <v>75.25</v>
      </c>
    </row>
    <row r="4041" spans="1:17" x14ac:dyDescent="0.35">
      <c r="A4041">
        <v>4039</v>
      </c>
      <c r="B4041" t="s">
        <v>4035</v>
      </c>
      <c r="C4041" t="s">
        <v>8143</v>
      </c>
      <c r="D4041" s="6">
        <v>500</v>
      </c>
      <c r="E4041" s="6">
        <v>300</v>
      </c>
      <c r="F4041" t="s">
        <v>8221</v>
      </c>
      <c r="G4041" t="s">
        <v>8224</v>
      </c>
      <c r="H4041" t="s">
        <v>8246</v>
      </c>
      <c r="I4041" s="7">
        <v>1448949540</v>
      </c>
      <c r="J4041" s="7">
        <v>1446048367</v>
      </c>
      <c r="K4041" t="b">
        <v>0</v>
      </c>
      <c r="L4041">
        <v>5</v>
      </c>
      <c r="M4041" t="b">
        <v>0</v>
      </c>
      <c r="N4041" s="7" t="s">
        <v>8320</v>
      </c>
      <c r="O4041" s="7" t="s">
        <v>8321</v>
      </c>
      <c r="P4041">
        <v>60</v>
      </c>
      <c r="Q4041" s="6">
        <f>E4041/Table1_2[[#This Row],[backers_count]]</f>
        <v>60</v>
      </c>
    </row>
    <row r="4042" spans="1:17" x14ac:dyDescent="0.35">
      <c r="A4042">
        <v>4040</v>
      </c>
      <c r="B4042" t="s">
        <v>4036</v>
      </c>
      <c r="C4042" t="s">
        <v>8144</v>
      </c>
      <c r="D4042" s="6">
        <v>8000</v>
      </c>
      <c r="E4042" s="6">
        <v>2500</v>
      </c>
      <c r="F4042" t="s">
        <v>8221</v>
      </c>
      <c r="G4042" t="s">
        <v>8224</v>
      </c>
      <c r="H4042" t="s">
        <v>8246</v>
      </c>
      <c r="I4042" s="7">
        <v>1437188400</v>
      </c>
      <c r="J4042" s="7">
        <v>1432100004</v>
      </c>
      <c r="K4042" t="b">
        <v>0</v>
      </c>
      <c r="L4042">
        <v>2</v>
      </c>
      <c r="M4042" t="b">
        <v>0</v>
      </c>
      <c r="N4042" s="7" t="s">
        <v>8320</v>
      </c>
      <c r="O4042" s="7" t="s">
        <v>8321</v>
      </c>
      <c r="P4042">
        <v>32</v>
      </c>
      <c r="Q4042" s="6">
        <f>E4042/Table1_2[[#This Row],[backers_count]]</f>
        <v>1250</v>
      </c>
    </row>
    <row r="4043" spans="1:17" x14ac:dyDescent="0.35">
      <c r="A4043">
        <v>4041</v>
      </c>
      <c r="B4043" t="s">
        <v>4037</v>
      </c>
      <c r="C4043" t="s">
        <v>8145</v>
      </c>
      <c r="D4043" s="6">
        <v>5000</v>
      </c>
      <c r="E4043" s="6">
        <v>21</v>
      </c>
      <c r="F4043" t="s">
        <v>8221</v>
      </c>
      <c r="G4043" t="s">
        <v>8225</v>
      </c>
      <c r="H4043" t="s">
        <v>8247</v>
      </c>
      <c r="I4043" s="7">
        <v>1473160954</v>
      </c>
      <c r="J4043" s="7">
        <v>1467976954</v>
      </c>
      <c r="K4043" t="b">
        <v>0</v>
      </c>
      <c r="L4043">
        <v>2</v>
      </c>
      <c r="M4043" t="b">
        <v>0</v>
      </c>
      <c r="N4043" s="7" t="s">
        <v>8320</v>
      </c>
      <c r="O4043" s="7" t="s">
        <v>8321</v>
      </c>
      <c r="P4043">
        <v>1</v>
      </c>
      <c r="Q4043" s="6">
        <f>E4043/Table1_2[[#This Row],[backers_count]]</f>
        <v>10.5</v>
      </c>
    </row>
    <row r="4044" spans="1:17" x14ac:dyDescent="0.35">
      <c r="A4044">
        <v>4042</v>
      </c>
      <c r="B4044" t="s">
        <v>4038</v>
      </c>
      <c r="C4044" t="s">
        <v>8146</v>
      </c>
      <c r="D4044" s="6">
        <v>10000</v>
      </c>
      <c r="E4044" s="6">
        <v>21</v>
      </c>
      <c r="F4044" t="s">
        <v>8221</v>
      </c>
      <c r="G4044" t="s">
        <v>8224</v>
      </c>
      <c r="H4044" t="s">
        <v>8246</v>
      </c>
      <c r="I4044" s="7">
        <v>1421781360</v>
      </c>
      <c r="J4044" s="7">
        <v>1419213664</v>
      </c>
      <c r="K4044" t="b">
        <v>0</v>
      </c>
      <c r="L4044">
        <v>3</v>
      </c>
      <c r="M4044" t="b">
        <v>0</v>
      </c>
      <c r="N4044" s="7" t="s">
        <v>8320</v>
      </c>
      <c r="O4044" s="7" t="s">
        <v>8321</v>
      </c>
      <c r="P4044">
        <v>1</v>
      </c>
      <c r="Q4044" s="6">
        <f>E4044/Table1_2[[#This Row],[backers_count]]</f>
        <v>7</v>
      </c>
    </row>
    <row r="4045" spans="1:17" x14ac:dyDescent="0.35">
      <c r="A4045">
        <v>4043</v>
      </c>
      <c r="B4045" t="s">
        <v>4039</v>
      </c>
      <c r="C4045" t="s">
        <v>8147</v>
      </c>
      <c r="D4045" s="6">
        <v>300</v>
      </c>
      <c r="E4045" s="6">
        <v>0</v>
      </c>
      <c r="F4045" t="s">
        <v>8221</v>
      </c>
      <c r="G4045" t="s">
        <v>8229</v>
      </c>
      <c r="H4045" t="s">
        <v>8251</v>
      </c>
      <c r="I4045" s="7">
        <v>1416524325</v>
      </c>
      <c r="J4045" s="7">
        <v>1415228325</v>
      </c>
      <c r="K4045" t="b">
        <v>0</v>
      </c>
      <c r="L4045">
        <v>0</v>
      </c>
      <c r="M4045" t="b">
        <v>0</v>
      </c>
      <c r="N4045" s="7" t="s">
        <v>8320</v>
      </c>
      <c r="O4045" s="7" t="s">
        <v>8321</v>
      </c>
      <c r="P4045">
        <v>0</v>
      </c>
      <c r="Q4045" s="6" t="e">
        <f>E4045/Table1_2[[#This Row],[backers_count]]</f>
        <v>#DIV/0!</v>
      </c>
    </row>
    <row r="4046" spans="1:17" x14ac:dyDescent="0.35">
      <c r="A4046">
        <v>4044</v>
      </c>
      <c r="B4046" t="s">
        <v>4040</v>
      </c>
      <c r="C4046" t="s">
        <v>8148</v>
      </c>
      <c r="D4046" s="6">
        <v>600</v>
      </c>
      <c r="E4046" s="6">
        <v>225</v>
      </c>
      <c r="F4046" t="s">
        <v>8221</v>
      </c>
      <c r="G4046" t="s">
        <v>8224</v>
      </c>
      <c r="H4046" t="s">
        <v>8246</v>
      </c>
      <c r="I4046" s="7">
        <v>1428642000</v>
      </c>
      <c r="J4046" s="7">
        <v>1426050982</v>
      </c>
      <c r="K4046" t="b">
        <v>0</v>
      </c>
      <c r="L4046">
        <v>4</v>
      </c>
      <c r="M4046" t="b">
        <v>0</v>
      </c>
      <c r="N4046" s="7" t="s">
        <v>8320</v>
      </c>
      <c r="O4046" s="7" t="s">
        <v>8321</v>
      </c>
      <c r="P4046">
        <v>38</v>
      </c>
      <c r="Q4046" s="6">
        <f>E4046/Table1_2[[#This Row],[backers_count]]</f>
        <v>56.25</v>
      </c>
    </row>
    <row r="4047" spans="1:17" x14ac:dyDescent="0.35">
      <c r="A4047">
        <v>4045</v>
      </c>
      <c r="B4047" t="s">
        <v>4041</v>
      </c>
      <c r="C4047" t="s">
        <v>8149</v>
      </c>
      <c r="D4047" s="6">
        <v>5000</v>
      </c>
      <c r="E4047" s="6">
        <v>1</v>
      </c>
      <c r="F4047" t="s">
        <v>8221</v>
      </c>
      <c r="G4047" t="s">
        <v>8226</v>
      </c>
      <c r="H4047" t="s">
        <v>8248</v>
      </c>
      <c r="I4047" s="7">
        <v>1408596589</v>
      </c>
      <c r="J4047" s="7">
        <v>1406004589</v>
      </c>
      <c r="K4047" t="b">
        <v>0</v>
      </c>
      <c r="L4047">
        <v>1</v>
      </c>
      <c r="M4047" t="b">
        <v>0</v>
      </c>
      <c r="N4047" s="7" t="s">
        <v>8320</v>
      </c>
      <c r="O4047" s="7" t="s">
        <v>8321</v>
      </c>
      <c r="P4047">
        <v>1</v>
      </c>
      <c r="Q4047" s="6">
        <f>E4047/Table1_2[[#This Row],[backers_count]]</f>
        <v>1</v>
      </c>
    </row>
    <row r="4048" spans="1:17" x14ac:dyDescent="0.35">
      <c r="A4048">
        <v>4046</v>
      </c>
      <c r="B4048" t="s">
        <v>4042</v>
      </c>
      <c r="C4048" t="s">
        <v>8150</v>
      </c>
      <c r="D4048" s="6">
        <v>5600</v>
      </c>
      <c r="E4048" s="6">
        <v>460</v>
      </c>
      <c r="F4048" t="s">
        <v>8221</v>
      </c>
      <c r="G4048" t="s">
        <v>8224</v>
      </c>
      <c r="H4048" t="s">
        <v>8246</v>
      </c>
      <c r="I4048" s="7">
        <v>1413992210</v>
      </c>
      <c r="J4048" s="7">
        <v>1411400210</v>
      </c>
      <c r="K4048" t="b">
        <v>0</v>
      </c>
      <c r="L4048">
        <v>12</v>
      </c>
      <c r="M4048" t="b">
        <v>0</v>
      </c>
      <c r="N4048" s="7" t="s">
        <v>8320</v>
      </c>
      <c r="O4048" s="7" t="s">
        <v>8321</v>
      </c>
      <c r="P4048">
        <v>9</v>
      </c>
      <c r="Q4048" s="6">
        <f>E4048/Table1_2[[#This Row],[backers_count]]</f>
        <v>38.333333333333336</v>
      </c>
    </row>
    <row r="4049" spans="1:17" x14ac:dyDescent="0.35">
      <c r="A4049">
        <v>4047</v>
      </c>
      <c r="B4049" t="s">
        <v>4043</v>
      </c>
      <c r="C4049" t="s">
        <v>8151</v>
      </c>
      <c r="D4049" s="6">
        <v>5000</v>
      </c>
      <c r="E4049" s="6">
        <v>110</v>
      </c>
      <c r="F4049" t="s">
        <v>8221</v>
      </c>
      <c r="G4049" t="s">
        <v>8224</v>
      </c>
      <c r="H4049" t="s">
        <v>8246</v>
      </c>
      <c r="I4049" s="7">
        <v>1420938000</v>
      </c>
      <c r="J4049" s="7">
        <v>1418862743</v>
      </c>
      <c r="K4049" t="b">
        <v>0</v>
      </c>
      <c r="L4049">
        <v>4</v>
      </c>
      <c r="M4049" t="b">
        <v>0</v>
      </c>
      <c r="N4049" s="7" t="s">
        <v>8320</v>
      </c>
      <c r="O4049" s="7" t="s">
        <v>8321</v>
      </c>
      <c r="P4049">
        <v>3</v>
      </c>
      <c r="Q4049" s="6">
        <f>E4049/Table1_2[[#This Row],[backers_count]]</f>
        <v>27.5</v>
      </c>
    </row>
    <row r="4050" spans="1:17" x14ac:dyDescent="0.35">
      <c r="A4050">
        <v>4048</v>
      </c>
      <c r="B4050" t="s">
        <v>4044</v>
      </c>
      <c r="C4050" t="s">
        <v>8152</v>
      </c>
      <c r="D4050" s="6">
        <v>17000</v>
      </c>
      <c r="E4050" s="6">
        <v>3001</v>
      </c>
      <c r="F4050" t="s">
        <v>8221</v>
      </c>
      <c r="G4050" t="s">
        <v>8225</v>
      </c>
      <c r="H4050" t="s">
        <v>8247</v>
      </c>
      <c r="I4050" s="7">
        <v>1460373187</v>
      </c>
      <c r="J4050" s="7">
        <v>1457352787</v>
      </c>
      <c r="K4050" t="b">
        <v>0</v>
      </c>
      <c r="L4050">
        <v>91</v>
      </c>
      <c r="M4050" t="b">
        <v>0</v>
      </c>
      <c r="N4050" s="7" t="s">
        <v>8320</v>
      </c>
      <c r="O4050" s="7" t="s">
        <v>8321</v>
      </c>
      <c r="P4050">
        <v>18</v>
      </c>
      <c r="Q4050" s="6">
        <f>E4050/Table1_2[[#This Row],[backers_count]]</f>
        <v>32.978021978021978</v>
      </c>
    </row>
    <row r="4051" spans="1:17" x14ac:dyDescent="0.35">
      <c r="A4051">
        <v>4049</v>
      </c>
      <c r="B4051" t="s">
        <v>4045</v>
      </c>
      <c r="C4051" t="s">
        <v>8153</v>
      </c>
      <c r="D4051" s="6">
        <v>20000</v>
      </c>
      <c r="E4051" s="6">
        <v>16</v>
      </c>
      <c r="F4051" t="s">
        <v>8221</v>
      </c>
      <c r="G4051" t="s">
        <v>8224</v>
      </c>
      <c r="H4051" t="s">
        <v>8246</v>
      </c>
      <c r="I4051" s="7">
        <v>1436914815</v>
      </c>
      <c r="J4051" s="7">
        <v>1434322815</v>
      </c>
      <c r="K4051" t="b">
        <v>0</v>
      </c>
      <c r="L4051">
        <v>1</v>
      </c>
      <c r="M4051" t="b">
        <v>0</v>
      </c>
      <c r="N4051" s="7" t="s">
        <v>8320</v>
      </c>
      <c r="O4051" s="7" t="s">
        <v>8321</v>
      </c>
      <c r="P4051">
        <v>1</v>
      </c>
      <c r="Q4051" s="6">
        <f>E4051/Table1_2[[#This Row],[backers_count]]</f>
        <v>16</v>
      </c>
    </row>
    <row r="4052" spans="1:17" x14ac:dyDescent="0.35">
      <c r="A4052">
        <v>4050</v>
      </c>
      <c r="B4052" t="s">
        <v>4046</v>
      </c>
      <c r="C4052" t="s">
        <v>8154</v>
      </c>
      <c r="D4052" s="6">
        <v>1500</v>
      </c>
      <c r="E4052" s="6">
        <v>1</v>
      </c>
      <c r="F4052" t="s">
        <v>8221</v>
      </c>
      <c r="G4052" t="s">
        <v>8224</v>
      </c>
      <c r="H4052" t="s">
        <v>8246</v>
      </c>
      <c r="I4052" s="7">
        <v>1414077391</v>
      </c>
      <c r="J4052" s="7">
        <v>1411485391</v>
      </c>
      <c r="K4052" t="b">
        <v>0</v>
      </c>
      <c r="L4052">
        <v>1</v>
      </c>
      <c r="M4052" t="b">
        <v>0</v>
      </c>
      <c r="N4052" s="7" t="s">
        <v>8320</v>
      </c>
      <c r="O4052" s="7" t="s">
        <v>8321</v>
      </c>
      <c r="P4052">
        <v>1</v>
      </c>
      <c r="Q4052" s="6">
        <f>E4052/Table1_2[[#This Row],[backers_count]]</f>
        <v>1</v>
      </c>
    </row>
    <row r="4053" spans="1:17" x14ac:dyDescent="0.35">
      <c r="A4053">
        <v>4051</v>
      </c>
      <c r="B4053" t="s">
        <v>4047</v>
      </c>
      <c r="C4053" t="s">
        <v>8155</v>
      </c>
      <c r="D4053" s="6">
        <v>500</v>
      </c>
      <c r="E4053" s="6">
        <v>0</v>
      </c>
      <c r="F4053" t="s">
        <v>8221</v>
      </c>
      <c r="G4053" t="s">
        <v>8224</v>
      </c>
      <c r="H4053" t="s">
        <v>8246</v>
      </c>
      <c r="I4053" s="7">
        <v>1399618380</v>
      </c>
      <c r="J4053" s="7">
        <v>1399058797</v>
      </c>
      <c r="K4053" t="b">
        <v>0</v>
      </c>
      <c r="L4053">
        <v>0</v>
      </c>
      <c r="M4053" t="b">
        <v>0</v>
      </c>
      <c r="N4053" s="7" t="s">
        <v>8320</v>
      </c>
      <c r="O4053" s="7" t="s">
        <v>8321</v>
      </c>
      <c r="P4053">
        <v>0</v>
      </c>
      <c r="Q4053" s="6" t="e">
        <f>E4053/Table1_2[[#This Row],[backers_count]]</f>
        <v>#DIV/0!</v>
      </c>
    </row>
    <row r="4054" spans="1:17" x14ac:dyDescent="0.35">
      <c r="A4054">
        <v>4052</v>
      </c>
      <c r="B4054" t="s">
        <v>4048</v>
      </c>
      <c r="C4054" t="s">
        <v>8156</v>
      </c>
      <c r="D4054" s="6">
        <v>3000</v>
      </c>
      <c r="E4054" s="6">
        <v>1126</v>
      </c>
      <c r="F4054" t="s">
        <v>8221</v>
      </c>
      <c r="G4054" t="s">
        <v>8224</v>
      </c>
      <c r="H4054" t="s">
        <v>8246</v>
      </c>
      <c r="I4054" s="7">
        <v>1413234316</v>
      </c>
      <c r="J4054" s="7">
        <v>1408050316</v>
      </c>
      <c r="K4054" t="b">
        <v>0</v>
      </c>
      <c r="L4054">
        <v>13</v>
      </c>
      <c r="M4054" t="b">
        <v>0</v>
      </c>
      <c r="N4054" s="7" t="s">
        <v>8320</v>
      </c>
      <c r="O4054" s="7" t="s">
        <v>8321</v>
      </c>
      <c r="P4054">
        <v>38</v>
      </c>
      <c r="Q4054" s="6">
        <f>E4054/Table1_2[[#This Row],[backers_count]]</f>
        <v>86.615384615384613</v>
      </c>
    </row>
    <row r="4055" spans="1:17" x14ac:dyDescent="0.35">
      <c r="A4055">
        <v>4053</v>
      </c>
      <c r="B4055" t="s">
        <v>4049</v>
      </c>
      <c r="C4055" t="s">
        <v>8157</v>
      </c>
      <c r="D4055" s="6">
        <v>500</v>
      </c>
      <c r="E4055" s="6">
        <v>110</v>
      </c>
      <c r="F4055" t="s">
        <v>8221</v>
      </c>
      <c r="G4055" t="s">
        <v>8225</v>
      </c>
      <c r="H4055" t="s">
        <v>8247</v>
      </c>
      <c r="I4055" s="7">
        <v>1416081600</v>
      </c>
      <c r="J4055" s="7">
        <v>1413477228</v>
      </c>
      <c r="K4055" t="b">
        <v>0</v>
      </c>
      <c r="L4055">
        <v>2</v>
      </c>
      <c r="M4055" t="b">
        <v>0</v>
      </c>
      <c r="N4055" s="7" t="s">
        <v>8320</v>
      </c>
      <c r="O4055" s="7" t="s">
        <v>8321</v>
      </c>
      <c r="P4055">
        <v>22</v>
      </c>
      <c r="Q4055" s="6">
        <f>E4055/Table1_2[[#This Row],[backers_count]]</f>
        <v>55</v>
      </c>
    </row>
    <row r="4056" spans="1:17" x14ac:dyDescent="0.35">
      <c r="A4056">
        <v>4054</v>
      </c>
      <c r="B4056" t="s">
        <v>4050</v>
      </c>
      <c r="C4056" t="s">
        <v>8158</v>
      </c>
      <c r="D4056" s="6">
        <v>8880</v>
      </c>
      <c r="E4056" s="6">
        <v>0</v>
      </c>
      <c r="F4056" t="s">
        <v>8221</v>
      </c>
      <c r="G4056" t="s">
        <v>8224</v>
      </c>
      <c r="H4056" t="s">
        <v>8246</v>
      </c>
      <c r="I4056" s="7">
        <v>1475294400</v>
      </c>
      <c r="J4056" s="7">
        <v>1472674285</v>
      </c>
      <c r="K4056" t="b">
        <v>0</v>
      </c>
      <c r="L4056">
        <v>0</v>
      </c>
      <c r="M4056" t="b">
        <v>0</v>
      </c>
      <c r="N4056" s="7" t="s">
        <v>8320</v>
      </c>
      <c r="O4056" s="7" t="s">
        <v>8321</v>
      </c>
      <c r="P4056">
        <v>0</v>
      </c>
      <c r="Q4056" s="6" t="e">
        <f>E4056/Table1_2[[#This Row],[backers_count]]</f>
        <v>#DIV/0!</v>
      </c>
    </row>
    <row r="4057" spans="1:17" x14ac:dyDescent="0.35">
      <c r="A4057">
        <v>4055</v>
      </c>
      <c r="B4057" t="s">
        <v>4051</v>
      </c>
      <c r="C4057" t="s">
        <v>8159</v>
      </c>
      <c r="D4057" s="6">
        <v>5000</v>
      </c>
      <c r="E4057" s="6">
        <v>881</v>
      </c>
      <c r="F4057" t="s">
        <v>8221</v>
      </c>
      <c r="G4057" t="s">
        <v>8225</v>
      </c>
      <c r="H4057" t="s">
        <v>8247</v>
      </c>
      <c r="I4057" s="7">
        <v>1403192031</v>
      </c>
      <c r="J4057" s="7">
        <v>1400600031</v>
      </c>
      <c r="K4057" t="b">
        <v>0</v>
      </c>
      <c r="L4057">
        <v>21</v>
      </c>
      <c r="M4057" t="b">
        <v>0</v>
      </c>
      <c r="N4057" s="7" t="s">
        <v>8320</v>
      </c>
      <c r="O4057" s="7" t="s">
        <v>8321</v>
      </c>
      <c r="P4057">
        <v>18</v>
      </c>
      <c r="Q4057" s="6">
        <f>E4057/Table1_2[[#This Row],[backers_count]]</f>
        <v>41.952380952380949</v>
      </c>
    </row>
    <row r="4058" spans="1:17" x14ac:dyDescent="0.35">
      <c r="A4058">
        <v>4056</v>
      </c>
      <c r="B4058" t="s">
        <v>4052</v>
      </c>
      <c r="C4058" t="s">
        <v>8160</v>
      </c>
      <c r="D4058" s="6">
        <v>1500</v>
      </c>
      <c r="E4058" s="6">
        <v>795</v>
      </c>
      <c r="F4058" t="s">
        <v>8221</v>
      </c>
      <c r="G4058" t="s">
        <v>8224</v>
      </c>
      <c r="H4058" t="s">
        <v>8246</v>
      </c>
      <c r="I4058" s="7">
        <v>1467575940</v>
      </c>
      <c r="J4058" s="7">
        <v>1465856639</v>
      </c>
      <c r="K4058" t="b">
        <v>0</v>
      </c>
      <c r="L4058">
        <v>9</v>
      </c>
      <c r="M4058" t="b">
        <v>0</v>
      </c>
      <c r="N4058" s="7" t="s">
        <v>8320</v>
      </c>
      <c r="O4058" s="7" t="s">
        <v>8321</v>
      </c>
      <c r="P4058">
        <v>53</v>
      </c>
      <c r="Q4058" s="6">
        <f>E4058/Table1_2[[#This Row],[backers_count]]</f>
        <v>88.333333333333329</v>
      </c>
    </row>
    <row r="4059" spans="1:17" x14ac:dyDescent="0.35">
      <c r="A4059">
        <v>4057</v>
      </c>
      <c r="B4059" t="s">
        <v>4053</v>
      </c>
      <c r="C4059" t="s">
        <v>8161</v>
      </c>
      <c r="D4059" s="6">
        <v>3500</v>
      </c>
      <c r="E4059" s="6">
        <v>775</v>
      </c>
      <c r="F4059" t="s">
        <v>8221</v>
      </c>
      <c r="G4059" t="s">
        <v>8225</v>
      </c>
      <c r="H4059" t="s">
        <v>8247</v>
      </c>
      <c r="I4059" s="7">
        <v>1448492400</v>
      </c>
      <c r="J4059" s="7">
        <v>1446506080</v>
      </c>
      <c r="K4059" t="b">
        <v>0</v>
      </c>
      <c r="L4059">
        <v>6</v>
      </c>
      <c r="M4059" t="b">
        <v>0</v>
      </c>
      <c r="N4059" s="7" t="s">
        <v>8320</v>
      </c>
      <c r="O4059" s="7" t="s">
        <v>8321</v>
      </c>
      <c r="P4059">
        <v>23</v>
      </c>
      <c r="Q4059" s="6">
        <f>E4059/Table1_2[[#This Row],[backers_count]]</f>
        <v>129.16666666666666</v>
      </c>
    </row>
    <row r="4060" spans="1:17" x14ac:dyDescent="0.35">
      <c r="A4060">
        <v>4058</v>
      </c>
      <c r="B4060" t="s">
        <v>4054</v>
      </c>
      <c r="C4060" t="s">
        <v>8162</v>
      </c>
      <c r="D4060" s="6">
        <v>3750</v>
      </c>
      <c r="E4060" s="6">
        <v>95</v>
      </c>
      <c r="F4060" t="s">
        <v>8221</v>
      </c>
      <c r="G4060" t="s">
        <v>8224</v>
      </c>
      <c r="H4060" t="s">
        <v>8246</v>
      </c>
      <c r="I4060" s="7">
        <v>1459483140</v>
      </c>
      <c r="J4060" s="7">
        <v>1458178044</v>
      </c>
      <c r="K4060" t="b">
        <v>0</v>
      </c>
      <c r="L4060">
        <v>4</v>
      </c>
      <c r="M4060" t="b">
        <v>0</v>
      </c>
      <c r="N4060" s="7" t="s">
        <v>8320</v>
      </c>
      <c r="O4060" s="7" t="s">
        <v>8321</v>
      </c>
      <c r="P4060">
        <v>3</v>
      </c>
      <c r="Q4060" s="6">
        <f>E4060/Table1_2[[#This Row],[backers_count]]</f>
        <v>23.75</v>
      </c>
    </row>
    <row r="4061" spans="1:17" x14ac:dyDescent="0.35">
      <c r="A4061">
        <v>4059</v>
      </c>
      <c r="B4061" t="s">
        <v>4055</v>
      </c>
      <c r="C4061" t="s">
        <v>8163</v>
      </c>
      <c r="D4061" s="6">
        <v>10000</v>
      </c>
      <c r="E4061" s="6">
        <v>250</v>
      </c>
      <c r="F4061" t="s">
        <v>8221</v>
      </c>
      <c r="G4061" t="s">
        <v>8229</v>
      </c>
      <c r="H4061" t="s">
        <v>8251</v>
      </c>
      <c r="I4061" s="7">
        <v>1410836400</v>
      </c>
      <c r="J4061" s="7">
        <v>1408116152</v>
      </c>
      <c r="K4061" t="b">
        <v>0</v>
      </c>
      <c r="L4061">
        <v>7</v>
      </c>
      <c r="M4061" t="b">
        <v>0</v>
      </c>
      <c r="N4061" s="7" t="s">
        <v>8320</v>
      </c>
      <c r="O4061" s="7" t="s">
        <v>8321</v>
      </c>
      <c r="P4061">
        <v>3</v>
      </c>
      <c r="Q4061" s="6">
        <f>E4061/Table1_2[[#This Row],[backers_count]]</f>
        <v>35.714285714285715</v>
      </c>
    </row>
    <row r="4062" spans="1:17" x14ac:dyDescent="0.35">
      <c r="A4062">
        <v>4060</v>
      </c>
      <c r="B4062" t="s">
        <v>4056</v>
      </c>
      <c r="C4062" t="s">
        <v>8164</v>
      </c>
      <c r="D4062" s="6">
        <v>10000</v>
      </c>
      <c r="E4062" s="6">
        <v>285</v>
      </c>
      <c r="F4062" t="s">
        <v>8221</v>
      </c>
      <c r="G4062" t="s">
        <v>8229</v>
      </c>
      <c r="H4062" t="s">
        <v>8251</v>
      </c>
      <c r="I4062" s="7">
        <v>1403539200</v>
      </c>
      <c r="J4062" s="7">
        <v>1400604056</v>
      </c>
      <c r="K4062" t="b">
        <v>0</v>
      </c>
      <c r="L4062">
        <v>5</v>
      </c>
      <c r="M4062" t="b">
        <v>0</v>
      </c>
      <c r="N4062" s="7" t="s">
        <v>8320</v>
      </c>
      <c r="O4062" s="7" t="s">
        <v>8321</v>
      </c>
      <c r="P4062">
        <v>3</v>
      </c>
      <c r="Q4062" s="6">
        <f>E4062/Table1_2[[#This Row],[backers_count]]</f>
        <v>57</v>
      </c>
    </row>
    <row r="4063" spans="1:17" x14ac:dyDescent="0.35">
      <c r="A4063">
        <v>4061</v>
      </c>
      <c r="B4063" t="s">
        <v>4057</v>
      </c>
      <c r="C4063" t="s">
        <v>8165</v>
      </c>
      <c r="D4063" s="6">
        <v>525</v>
      </c>
      <c r="E4063" s="6">
        <v>0</v>
      </c>
      <c r="F4063" t="s">
        <v>8221</v>
      </c>
      <c r="G4063" t="s">
        <v>8224</v>
      </c>
      <c r="H4063" t="s">
        <v>8246</v>
      </c>
      <c r="I4063" s="7">
        <v>1461205423</v>
      </c>
      <c r="J4063" s="7">
        <v>1456025023</v>
      </c>
      <c r="K4063" t="b">
        <v>0</v>
      </c>
      <c r="L4063">
        <v>0</v>
      </c>
      <c r="M4063" t="b">
        <v>0</v>
      </c>
      <c r="N4063" s="7" t="s">
        <v>8320</v>
      </c>
      <c r="O4063" s="7" t="s">
        <v>8321</v>
      </c>
      <c r="P4063">
        <v>0</v>
      </c>
      <c r="Q4063" s="6" t="e">
        <f>E4063/Table1_2[[#This Row],[backers_count]]</f>
        <v>#DIV/0!</v>
      </c>
    </row>
    <row r="4064" spans="1:17" x14ac:dyDescent="0.35">
      <c r="A4064">
        <v>4062</v>
      </c>
      <c r="B4064" t="s">
        <v>4058</v>
      </c>
      <c r="C4064" t="s">
        <v>8166</v>
      </c>
      <c r="D4064" s="6">
        <v>20000</v>
      </c>
      <c r="E4064" s="6">
        <v>490</v>
      </c>
      <c r="F4064" t="s">
        <v>8221</v>
      </c>
      <c r="G4064" t="s">
        <v>8224</v>
      </c>
      <c r="H4064" t="s">
        <v>8246</v>
      </c>
      <c r="I4064" s="7">
        <v>1467481468</v>
      </c>
      <c r="J4064" s="7">
        <v>1464889468</v>
      </c>
      <c r="K4064" t="b">
        <v>0</v>
      </c>
      <c r="L4064">
        <v>3</v>
      </c>
      <c r="M4064" t="b">
        <v>0</v>
      </c>
      <c r="N4064" s="7" t="s">
        <v>8320</v>
      </c>
      <c r="O4064" s="7" t="s">
        <v>8321</v>
      </c>
      <c r="P4064">
        <v>3</v>
      </c>
      <c r="Q4064" s="6">
        <f>E4064/Table1_2[[#This Row],[backers_count]]</f>
        <v>163.33333333333334</v>
      </c>
    </row>
    <row r="4065" spans="1:17" x14ac:dyDescent="0.35">
      <c r="A4065">
        <v>4063</v>
      </c>
      <c r="B4065" t="s">
        <v>4059</v>
      </c>
      <c r="C4065" t="s">
        <v>8167</v>
      </c>
      <c r="D4065" s="6">
        <v>9500</v>
      </c>
      <c r="E4065" s="6">
        <v>135</v>
      </c>
      <c r="F4065" t="s">
        <v>8221</v>
      </c>
      <c r="G4065" t="s">
        <v>8225</v>
      </c>
      <c r="H4065" t="s">
        <v>8247</v>
      </c>
      <c r="I4065" s="7">
        <v>1403886084</v>
      </c>
      <c r="J4065" s="7">
        <v>1401294084</v>
      </c>
      <c r="K4065" t="b">
        <v>0</v>
      </c>
      <c r="L4065">
        <v>9</v>
      </c>
      <c r="M4065" t="b">
        <v>0</v>
      </c>
      <c r="N4065" s="7" t="s">
        <v>8320</v>
      </c>
      <c r="O4065" s="7" t="s">
        <v>8321</v>
      </c>
      <c r="P4065">
        <v>2</v>
      </c>
      <c r="Q4065" s="6">
        <f>E4065/Table1_2[[#This Row],[backers_count]]</f>
        <v>15</v>
      </c>
    </row>
    <row r="4066" spans="1:17" x14ac:dyDescent="0.35">
      <c r="A4066">
        <v>4064</v>
      </c>
      <c r="B4066" t="s">
        <v>4060</v>
      </c>
      <c r="C4066" t="s">
        <v>8168</v>
      </c>
      <c r="D4066" s="6">
        <v>2000</v>
      </c>
      <c r="E4066" s="6">
        <v>385</v>
      </c>
      <c r="F4066" t="s">
        <v>8221</v>
      </c>
      <c r="G4066" t="s">
        <v>8226</v>
      </c>
      <c r="H4066" t="s">
        <v>8248</v>
      </c>
      <c r="I4066" s="7">
        <v>1430316426</v>
      </c>
      <c r="J4066" s="7">
        <v>1427724426</v>
      </c>
      <c r="K4066" t="b">
        <v>0</v>
      </c>
      <c r="L4066">
        <v>6</v>
      </c>
      <c r="M4066" t="b">
        <v>0</v>
      </c>
      <c r="N4066" s="7" t="s">
        <v>8320</v>
      </c>
      <c r="O4066" s="7" t="s">
        <v>8321</v>
      </c>
      <c r="P4066">
        <v>20</v>
      </c>
      <c r="Q4066" s="6">
        <f>E4066/Table1_2[[#This Row],[backers_count]]</f>
        <v>64.166666666666671</v>
      </c>
    </row>
    <row r="4067" spans="1:17" x14ac:dyDescent="0.35">
      <c r="A4067">
        <v>4065</v>
      </c>
      <c r="B4067" t="s">
        <v>4061</v>
      </c>
      <c r="C4067" t="s">
        <v>8169</v>
      </c>
      <c r="D4067" s="6">
        <v>4000</v>
      </c>
      <c r="E4067" s="6">
        <v>27</v>
      </c>
      <c r="F4067" t="s">
        <v>8221</v>
      </c>
      <c r="G4067" t="s">
        <v>8224</v>
      </c>
      <c r="H4067" t="s">
        <v>8246</v>
      </c>
      <c r="I4067" s="7">
        <v>1407883811</v>
      </c>
      <c r="J4067" s="7">
        <v>1405291811</v>
      </c>
      <c r="K4067" t="b">
        <v>0</v>
      </c>
      <c r="L4067">
        <v>4</v>
      </c>
      <c r="M4067" t="b">
        <v>0</v>
      </c>
      <c r="N4067" s="7" t="s">
        <v>8320</v>
      </c>
      <c r="O4067" s="7" t="s">
        <v>8321</v>
      </c>
      <c r="P4067">
        <v>1</v>
      </c>
      <c r="Q4067" s="6">
        <f>E4067/Table1_2[[#This Row],[backers_count]]</f>
        <v>6.75</v>
      </c>
    </row>
    <row r="4068" spans="1:17" x14ac:dyDescent="0.35">
      <c r="A4068">
        <v>4066</v>
      </c>
      <c r="B4068" t="s">
        <v>4062</v>
      </c>
      <c r="C4068" t="s">
        <v>8170</v>
      </c>
      <c r="D4068" s="6">
        <v>15000</v>
      </c>
      <c r="E4068" s="6">
        <v>25</v>
      </c>
      <c r="F4068" t="s">
        <v>8221</v>
      </c>
      <c r="G4068" t="s">
        <v>8224</v>
      </c>
      <c r="H4068" t="s">
        <v>8246</v>
      </c>
      <c r="I4068" s="7">
        <v>1463619388</v>
      </c>
      <c r="J4068" s="7">
        <v>1461027388</v>
      </c>
      <c r="K4068" t="b">
        <v>0</v>
      </c>
      <c r="L4068">
        <v>1</v>
      </c>
      <c r="M4068" t="b">
        <v>0</v>
      </c>
      <c r="N4068" s="7" t="s">
        <v>8320</v>
      </c>
      <c r="O4068" s="7" t="s">
        <v>8321</v>
      </c>
      <c r="P4068">
        <v>1</v>
      </c>
      <c r="Q4068" s="6">
        <f>E4068/Table1_2[[#This Row],[backers_count]]</f>
        <v>25</v>
      </c>
    </row>
    <row r="4069" spans="1:17" x14ac:dyDescent="0.35">
      <c r="A4069">
        <v>4067</v>
      </c>
      <c r="B4069" t="s">
        <v>4063</v>
      </c>
      <c r="C4069" t="s">
        <v>7998</v>
      </c>
      <c r="D4069" s="6">
        <v>5000</v>
      </c>
      <c r="E4069" s="6">
        <v>3045</v>
      </c>
      <c r="F4069" t="s">
        <v>8221</v>
      </c>
      <c r="G4069" t="s">
        <v>8224</v>
      </c>
      <c r="H4069" t="s">
        <v>8246</v>
      </c>
      <c r="I4069" s="7">
        <v>1443408550</v>
      </c>
      <c r="J4069" s="7">
        <v>1439952550</v>
      </c>
      <c r="K4069" t="b">
        <v>0</v>
      </c>
      <c r="L4069">
        <v>17</v>
      </c>
      <c r="M4069" t="b">
        <v>0</v>
      </c>
      <c r="N4069" s="7" t="s">
        <v>8320</v>
      </c>
      <c r="O4069" s="7" t="s">
        <v>8321</v>
      </c>
      <c r="P4069">
        <v>61</v>
      </c>
      <c r="Q4069" s="6">
        <f>E4069/Table1_2[[#This Row],[backers_count]]</f>
        <v>179.11764705882354</v>
      </c>
    </row>
    <row r="4070" spans="1:17" x14ac:dyDescent="0.35">
      <c r="A4070">
        <v>4068</v>
      </c>
      <c r="B4070" t="s">
        <v>4064</v>
      </c>
      <c r="C4070" t="s">
        <v>8171</v>
      </c>
      <c r="D4070" s="6">
        <v>3495</v>
      </c>
      <c r="E4070" s="6">
        <v>34.950000000000003</v>
      </c>
      <c r="F4070" t="s">
        <v>8221</v>
      </c>
      <c r="G4070" t="s">
        <v>8224</v>
      </c>
      <c r="H4070" t="s">
        <v>8246</v>
      </c>
      <c r="I4070" s="7">
        <v>1484348700</v>
      </c>
      <c r="J4070" s="7">
        <v>1481756855</v>
      </c>
      <c r="K4070" t="b">
        <v>0</v>
      </c>
      <c r="L4070">
        <v>1</v>
      </c>
      <c r="M4070" t="b">
        <v>0</v>
      </c>
      <c r="N4070" s="7" t="s">
        <v>8320</v>
      </c>
      <c r="O4070" s="7" t="s">
        <v>8321</v>
      </c>
      <c r="P4070">
        <v>1</v>
      </c>
      <c r="Q4070" s="6">
        <f>E4070/Table1_2[[#This Row],[backers_count]]</f>
        <v>34.950000000000003</v>
      </c>
    </row>
    <row r="4071" spans="1:17" x14ac:dyDescent="0.35">
      <c r="A4071">
        <v>4069</v>
      </c>
      <c r="B4071" t="s">
        <v>4065</v>
      </c>
      <c r="C4071" t="s">
        <v>8172</v>
      </c>
      <c r="D4071" s="6">
        <v>1250</v>
      </c>
      <c r="E4071" s="6">
        <v>430</v>
      </c>
      <c r="F4071" t="s">
        <v>8221</v>
      </c>
      <c r="G4071" t="s">
        <v>8225</v>
      </c>
      <c r="H4071" t="s">
        <v>8247</v>
      </c>
      <c r="I4071" s="7">
        <v>1425124800</v>
      </c>
      <c r="J4071" s="7">
        <v>1421596356</v>
      </c>
      <c r="K4071" t="b">
        <v>0</v>
      </c>
      <c r="L4071">
        <v>13</v>
      </c>
      <c r="M4071" t="b">
        <v>0</v>
      </c>
      <c r="N4071" s="7" t="s">
        <v>8320</v>
      </c>
      <c r="O4071" s="7" t="s">
        <v>8321</v>
      </c>
      <c r="P4071">
        <v>35</v>
      </c>
      <c r="Q4071" s="6">
        <f>E4071/Table1_2[[#This Row],[backers_count]]</f>
        <v>33.07692307692308</v>
      </c>
    </row>
    <row r="4072" spans="1:17" x14ac:dyDescent="0.35">
      <c r="A4072">
        <v>4070</v>
      </c>
      <c r="B4072" t="s">
        <v>4066</v>
      </c>
      <c r="C4072" t="s">
        <v>8173</v>
      </c>
      <c r="D4072" s="6">
        <v>1000</v>
      </c>
      <c r="E4072" s="6">
        <v>165</v>
      </c>
      <c r="F4072" t="s">
        <v>8221</v>
      </c>
      <c r="G4072" t="s">
        <v>8224</v>
      </c>
      <c r="H4072" t="s">
        <v>8246</v>
      </c>
      <c r="I4072" s="7">
        <v>1425178800</v>
      </c>
      <c r="J4072" s="7">
        <v>1422374420</v>
      </c>
      <c r="K4072" t="b">
        <v>0</v>
      </c>
      <c r="L4072">
        <v>6</v>
      </c>
      <c r="M4072" t="b">
        <v>0</v>
      </c>
      <c r="N4072" s="7" t="s">
        <v>8320</v>
      </c>
      <c r="O4072" s="7" t="s">
        <v>8321</v>
      </c>
      <c r="P4072">
        <v>17</v>
      </c>
      <c r="Q4072" s="6">
        <f>E4072/Table1_2[[#This Row],[backers_count]]</f>
        <v>27.5</v>
      </c>
    </row>
    <row r="4073" spans="1:17" x14ac:dyDescent="0.35">
      <c r="A4073">
        <v>4071</v>
      </c>
      <c r="B4073" t="s">
        <v>4067</v>
      </c>
      <c r="C4073" t="s">
        <v>8174</v>
      </c>
      <c r="D4073" s="6">
        <v>20000</v>
      </c>
      <c r="E4073" s="6">
        <v>0</v>
      </c>
      <c r="F4073" t="s">
        <v>8221</v>
      </c>
      <c r="G4073" t="s">
        <v>8238</v>
      </c>
      <c r="H4073" t="s">
        <v>8256</v>
      </c>
      <c r="I4073" s="7">
        <v>1482779931</v>
      </c>
      <c r="J4073" s="7">
        <v>1480187931</v>
      </c>
      <c r="K4073" t="b">
        <v>0</v>
      </c>
      <c r="L4073">
        <v>0</v>
      </c>
      <c r="M4073" t="b">
        <v>0</v>
      </c>
      <c r="N4073" s="7" t="s">
        <v>8320</v>
      </c>
      <c r="O4073" s="7" t="s">
        <v>8321</v>
      </c>
      <c r="P4073">
        <v>0</v>
      </c>
      <c r="Q4073" s="6" t="e">
        <f>E4073/Table1_2[[#This Row],[backers_count]]</f>
        <v>#DIV/0!</v>
      </c>
    </row>
    <row r="4074" spans="1:17" x14ac:dyDescent="0.35">
      <c r="A4074">
        <v>4072</v>
      </c>
      <c r="B4074" t="s">
        <v>4068</v>
      </c>
      <c r="C4074" t="s">
        <v>8175</v>
      </c>
      <c r="D4074" s="6">
        <v>1000</v>
      </c>
      <c r="E4074" s="6">
        <v>4</v>
      </c>
      <c r="F4074" t="s">
        <v>8221</v>
      </c>
      <c r="G4074" t="s">
        <v>8225</v>
      </c>
      <c r="H4074" t="s">
        <v>8247</v>
      </c>
      <c r="I4074" s="7">
        <v>1408646111</v>
      </c>
      <c r="J4074" s="7">
        <v>1403462111</v>
      </c>
      <c r="K4074" t="b">
        <v>0</v>
      </c>
      <c r="L4074">
        <v>2</v>
      </c>
      <c r="M4074" t="b">
        <v>0</v>
      </c>
      <c r="N4074" s="7" t="s">
        <v>8320</v>
      </c>
      <c r="O4074" s="7" t="s">
        <v>8321</v>
      </c>
      <c r="P4074">
        <v>1</v>
      </c>
      <c r="Q4074" s="6">
        <f>E4074/Table1_2[[#This Row],[backers_count]]</f>
        <v>2</v>
      </c>
    </row>
    <row r="4075" spans="1:17" x14ac:dyDescent="0.35">
      <c r="A4075">
        <v>4073</v>
      </c>
      <c r="B4075" t="s">
        <v>4069</v>
      </c>
      <c r="C4075" t="s">
        <v>8176</v>
      </c>
      <c r="D4075" s="6">
        <v>3500</v>
      </c>
      <c r="E4075" s="6">
        <v>37</v>
      </c>
      <c r="F4075" t="s">
        <v>8221</v>
      </c>
      <c r="G4075" t="s">
        <v>8224</v>
      </c>
      <c r="H4075" t="s">
        <v>8246</v>
      </c>
      <c r="I4075" s="7">
        <v>1431144000</v>
      </c>
      <c r="J4075" s="7">
        <v>1426407426</v>
      </c>
      <c r="K4075" t="b">
        <v>0</v>
      </c>
      <c r="L4075">
        <v>2</v>
      </c>
      <c r="M4075" t="b">
        <v>0</v>
      </c>
      <c r="N4075" s="7" t="s">
        <v>8320</v>
      </c>
      <c r="O4075" s="7" t="s">
        <v>8321</v>
      </c>
      <c r="P4075">
        <v>2</v>
      </c>
      <c r="Q4075" s="6">
        <f>E4075/Table1_2[[#This Row],[backers_count]]</f>
        <v>18.5</v>
      </c>
    </row>
    <row r="4076" spans="1:17" x14ac:dyDescent="0.35">
      <c r="A4076">
        <v>4074</v>
      </c>
      <c r="B4076" t="s">
        <v>4070</v>
      </c>
      <c r="C4076" t="s">
        <v>8177</v>
      </c>
      <c r="D4076" s="6">
        <v>2750</v>
      </c>
      <c r="E4076" s="6">
        <v>735</v>
      </c>
      <c r="F4076" t="s">
        <v>8221</v>
      </c>
      <c r="G4076" t="s">
        <v>8225</v>
      </c>
      <c r="H4076" t="s">
        <v>8247</v>
      </c>
      <c r="I4076" s="7">
        <v>1446732975</v>
      </c>
      <c r="J4076" s="7">
        <v>1444137375</v>
      </c>
      <c r="K4076" t="b">
        <v>0</v>
      </c>
      <c r="L4076">
        <v>21</v>
      </c>
      <c r="M4076" t="b">
        <v>0</v>
      </c>
      <c r="N4076" s="7" t="s">
        <v>8320</v>
      </c>
      <c r="O4076" s="7" t="s">
        <v>8321</v>
      </c>
      <c r="P4076">
        <v>27</v>
      </c>
      <c r="Q4076" s="6">
        <f>E4076/Table1_2[[#This Row],[backers_count]]</f>
        <v>35</v>
      </c>
    </row>
    <row r="4077" spans="1:17" x14ac:dyDescent="0.35">
      <c r="A4077">
        <v>4075</v>
      </c>
      <c r="B4077" t="s">
        <v>4071</v>
      </c>
      <c r="C4077" t="s">
        <v>8178</v>
      </c>
      <c r="D4077" s="6">
        <v>2000</v>
      </c>
      <c r="E4077" s="6">
        <v>576</v>
      </c>
      <c r="F4077" t="s">
        <v>8221</v>
      </c>
      <c r="G4077" t="s">
        <v>8225</v>
      </c>
      <c r="H4077" t="s">
        <v>8247</v>
      </c>
      <c r="I4077" s="7">
        <v>1404149280</v>
      </c>
      <c r="J4077" s="7">
        <v>1400547969</v>
      </c>
      <c r="K4077" t="b">
        <v>0</v>
      </c>
      <c r="L4077">
        <v>13</v>
      </c>
      <c r="M4077" t="b">
        <v>0</v>
      </c>
      <c r="N4077" s="7" t="s">
        <v>8320</v>
      </c>
      <c r="O4077" s="7" t="s">
        <v>8321</v>
      </c>
      <c r="P4077">
        <v>29</v>
      </c>
      <c r="Q4077" s="6">
        <f>E4077/Table1_2[[#This Row],[backers_count]]</f>
        <v>44.307692307692307</v>
      </c>
    </row>
    <row r="4078" spans="1:17" x14ac:dyDescent="0.35">
      <c r="A4078">
        <v>4076</v>
      </c>
      <c r="B4078" t="s">
        <v>4072</v>
      </c>
      <c r="C4078" t="s">
        <v>8179</v>
      </c>
      <c r="D4078" s="6">
        <v>700</v>
      </c>
      <c r="E4078" s="6">
        <v>0</v>
      </c>
      <c r="F4078" t="s">
        <v>8221</v>
      </c>
      <c r="G4078" t="s">
        <v>8224</v>
      </c>
      <c r="H4078" t="s">
        <v>8246</v>
      </c>
      <c r="I4078" s="7">
        <v>1413921060</v>
      </c>
      <c r="J4078" s="7">
        <v>1411499149</v>
      </c>
      <c r="K4078" t="b">
        <v>0</v>
      </c>
      <c r="L4078">
        <v>0</v>
      </c>
      <c r="M4078" t="b">
        <v>0</v>
      </c>
      <c r="N4078" s="7" t="s">
        <v>8320</v>
      </c>
      <c r="O4078" s="7" t="s">
        <v>8321</v>
      </c>
      <c r="P4078">
        <v>0</v>
      </c>
      <c r="Q4078" s="6" t="e">
        <f>E4078/Table1_2[[#This Row],[backers_count]]</f>
        <v>#DIV/0!</v>
      </c>
    </row>
    <row r="4079" spans="1:17" x14ac:dyDescent="0.35">
      <c r="A4079">
        <v>4077</v>
      </c>
      <c r="B4079" t="s">
        <v>4073</v>
      </c>
      <c r="C4079" t="s">
        <v>8180</v>
      </c>
      <c r="D4079" s="6">
        <v>15000</v>
      </c>
      <c r="E4079" s="6">
        <v>1335</v>
      </c>
      <c r="F4079" t="s">
        <v>8221</v>
      </c>
      <c r="G4079" t="s">
        <v>8224</v>
      </c>
      <c r="H4079" t="s">
        <v>8246</v>
      </c>
      <c r="I4079" s="7">
        <v>1482339794</v>
      </c>
      <c r="J4079" s="7">
        <v>1479747794</v>
      </c>
      <c r="K4079" t="b">
        <v>0</v>
      </c>
      <c r="L4079">
        <v>6</v>
      </c>
      <c r="M4079" t="b">
        <v>0</v>
      </c>
      <c r="N4079" s="7" t="s">
        <v>8320</v>
      </c>
      <c r="O4079" s="7" t="s">
        <v>8321</v>
      </c>
      <c r="P4079">
        <v>9</v>
      </c>
      <c r="Q4079" s="6">
        <f>E4079/Table1_2[[#This Row],[backers_count]]</f>
        <v>222.5</v>
      </c>
    </row>
    <row r="4080" spans="1:17" x14ac:dyDescent="0.35">
      <c r="A4080">
        <v>4078</v>
      </c>
      <c r="B4080" t="s">
        <v>4074</v>
      </c>
      <c r="C4080" t="s">
        <v>8181</v>
      </c>
      <c r="D4080" s="6">
        <v>250</v>
      </c>
      <c r="E4080" s="6">
        <v>0</v>
      </c>
      <c r="F4080" t="s">
        <v>8221</v>
      </c>
      <c r="G4080" t="s">
        <v>8225</v>
      </c>
      <c r="H4080" t="s">
        <v>8247</v>
      </c>
      <c r="I4080" s="7">
        <v>1485543242</v>
      </c>
      <c r="J4080" s="7">
        <v>1482951242</v>
      </c>
      <c r="K4080" t="b">
        <v>0</v>
      </c>
      <c r="L4080">
        <v>0</v>
      </c>
      <c r="M4080" t="b">
        <v>0</v>
      </c>
      <c r="N4080" s="7" t="s">
        <v>8320</v>
      </c>
      <c r="O4080" s="7" t="s">
        <v>8321</v>
      </c>
      <c r="P4080">
        <v>0</v>
      </c>
      <c r="Q4080" s="6" t="e">
        <f>E4080/Table1_2[[#This Row],[backers_count]]</f>
        <v>#DIV/0!</v>
      </c>
    </row>
    <row r="4081" spans="1:17" x14ac:dyDescent="0.35">
      <c r="A4081">
        <v>4079</v>
      </c>
      <c r="B4081" t="s">
        <v>4075</v>
      </c>
      <c r="C4081" t="s">
        <v>8182</v>
      </c>
      <c r="D4081" s="6">
        <v>3000</v>
      </c>
      <c r="E4081" s="6">
        <v>5</v>
      </c>
      <c r="F4081" t="s">
        <v>8221</v>
      </c>
      <c r="G4081" t="s">
        <v>8224</v>
      </c>
      <c r="H4081" t="s">
        <v>8246</v>
      </c>
      <c r="I4081" s="7">
        <v>1466375521</v>
      </c>
      <c r="J4081" s="7">
        <v>1463783521</v>
      </c>
      <c r="K4081" t="b">
        <v>0</v>
      </c>
      <c r="L4081">
        <v>1</v>
      </c>
      <c r="M4081" t="b">
        <v>0</v>
      </c>
      <c r="N4081" s="7" t="s">
        <v>8320</v>
      </c>
      <c r="O4081" s="7" t="s">
        <v>8321</v>
      </c>
      <c r="P4081">
        <v>1</v>
      </c>
      <c r="Q4081" s="6">
        <f>E4081/Table1_2[[#This Row],[backers_count]]</f>
        <v>5</v>
      </c>
    </row>
    <row r="4082" spans="1:17" x14ac:dyDescent="0.35">
      <c r="A4082">
        <v>4080</v>
      </c>
      <c r="B4082" t="s">
        <v>4076</v>
      </c>
      <c r="C4082" t="s">
        <v>8183</v>
      </c>
      <c r="D4082" s="6">
        <v>3000</v>
      </c>
      <c r="E4082" s="6">
        <v>0</v>
      </c>
      <c r="F4082" t="s">
        <v>8221</v>
      </c>
      <c r="G4082" t="s">
        <v>8224</v>
      </c>
      <c r="H4082" t="s">
        <v>8246</v>
      </c>
      <c r="I4082" s="7">
        <v>1465930440</v>
      </c>
      <c r="J4082" s="7">
        <v>1463849116</v>
      </c>
      <c r="K4082" t="b">
        <v>0</v>
      </c>
      <c r="L4082">
        <v>0</v>
      </c>
      <c r="M4082" t="b">
        <v>0</v>
      </c>
      <c r="N4082" s="7" t="s">
        <v>8320</v>
      </c>
      <c r="O4082" s="7" t="s">
        <v>8321</v>
      </c>
      <c r="P4082">
        <v>0</v>
      </c>
      <c r="Q4082" s="6" t="e">
        <f>E4082/Table1_2[[#This Row],[backers_count]]</f>
        <v>#DIV/0!</v>
      </c>
    </row>
    <row r="4083" spans="1:17" x14ac:dyDescent="0.35">
      <c r="A4083">
        <v>4081</v>
      </c>
      <c r="B4083" t="s">
        <v>4077</v>
      </c>
      <c r="C4083" t="s">
        <v>8184</v>
      </c>
      <c r="D4083" s="6">
        <v>2224</v>
      </c>
      <c r="E4083" s="6">
        <v>350</v>
      </c>
      <c r="F4083" t="s">
        <v>8221</v>
      </c>
      <c r="G4083" t="s">
        <v>8224</v>
      </c>
      <c r="H4083" t="s">
        <v>8246</v>
      </c>
      <c r="I4083" s="7">
        <v>1425819425</v>
      </c>
      <c r="J4083" s="7">
        <v>1423231025</v>
      </c>
      <c r="K4083" t="b">
        <v>0</v>
      </c>
      <c r="L4083">
        <v>12</v>
      </c>
      <c r="M4083" t="b">
        <v>0</v>
      </c>
      <c r="N4083" s="7" t="s">
        <v>8320</v>
      </c>
      <c r="O4083" s="7" t="s">
        <v>8321</v>
      </c>
      <c r="P4083">
        <v>16</v>
      </c>
      <c r="Q4083" s="6">
        <f>E4083/Table1_2[[#This Row],[backers_count]]</f>
        <v>29.166666666666668</v>
      </c>
    </row>
    <row r="4084" spans="1:17" x14ac:dyDescent="0.35">
      <c r="A4084">
        <v>4082</v>
      </c>
      <c r="B4084" t="s">
        <v>4078</v>
      </c>
      <c r="C4084" t="s">
        <v>8185</v>
      </c>
      <c r="D4084" s="6">
        <v>150</v>
      </c>
      <c r="E4084" s="6">
        <v>3</v>
      </c>
      <c r="F4084" t="s">
        <v>8221</v>
      </c>
      <c r="G4084" t="s">
        <v>8224</v>
      </c>
      <c r="H4084" t="s">
        <v>8246</v>
      </c>
      <c r="I4084" s="7">
        <v>1447542000</v>
      </c>
      <c r="J4084" s="7">
        <v>1446179553</v>
      </c>
      <c r="K4084" t="b">
        <v>0</v>
      </c>
      <c r="L4084">
        <v>2</v>
      </c>
      <c r="M4084" t="b">
        <v>0</v>
      </c>
      <c r="N4084" s="7" t="s">
        <v>8320</v>
      </c>
      <c r="O4084" s="7" t="s">
        <v>8321</v>
      </c>
      <c r="P4084">
        <v>2</v>
      </c>
      <c r="Q4084" s="6">
        <f>E4084/Table1_2[[#This Row],[backers_count]]</f>
        <v>1.5</v>
      </c>
    </row>
    <row r="4085" spans="1:17" x14ac:dyDescent="0.35">
      <c r="A4085">
        <v>4083</v>
      </c>
      <c r="B4085" t="s">
        <v>4079</v>
      </c>
      <c r="C4085" t="s">
        <v>8186</v>
      </c>
      <c r="D4085" s="6">
        <v>3500</v>
      </c>
      <c r="E4085" s="6">
        <v>759</v>
      </c>
      <c r="F4085" t="s">
        <v>8221</v>
      </c>
      <c r="G4085" t="s">
        <v>8224</v>
      </c>
      <c r="H4085" t="s">
        <v>8246</v>
      </c>
      <c r="I4085" s="7">
        <v>1452795416</v>
      </c>
      <c r="J4085" s="7">
        <v>1450203416</v>
      </c>
      <c r="K4085" t="b">
        <v>0</v>
      </c>
      <c r="L4085">
        <v>6</v>
      </c>
      <c r="M4085" t="b">
        <v>0</v>
      </c>
      <c r="N4085" s="7" t="s">
        <v>8320</v>
      </c>
      <c r="O4085" s="7" t="s">
        <v>8321</v>
      </c>
      <c r="P4085">
        <v>22</v>
      </c>
      <c r="Q4085" s="6">
        <f>E4085/Table1_2[[#This Row],[backers_count]]</f>
        <v>126.5</v>
      </c>
    </row>
    <row r="4086" spans="1:17" x14ac:dyDescent="0.35">
      <c r="A4086">
        <v>4084</v>
      </c>
      <c r="B4086" t="s">
        <v>4080</v>
      </c>
      <c r="C4086" t="s">
        <v>8187</v>
      </c>
      <c r="D4086" s="6">
        <v>3000</v>
      </c>
      <c r="E4086" s="6">
        <v>10</v>
      </c>
      <c r="F4086" t="s">
        <v>8221</v>
      </c>
      <c r="G4086" t="s">
        <v>8237</v>
      </c>
      <c r="H4086" t="s">
        <v>8249</v>
      </c>
      <c r="I4086" s="7">
        <v>1476008906</v>
      </c>
      <c r="J4086" s="7">
        <v>1473416906</v>
      </c>
      <c r="K4086" t="b">
        <v>0</v>
      </c>
      <c r="L4086">
        <v>1</v>
      </c>
      <c r="M4086" t="b">
        <v>0</v>
      </c>
      <c r="N4086" s="7" t="s">
        <v>8320</v>
      </c>
      <c r="O4086" s="7" t="s">
        <v>8321</v>
      </c>
      <c r="P4086">
        <v>1</v>
      </c>
      <c r="Q4086" s="6">
        <f>E4086/Table1_2[[#This Row],[backers_count]]</f>
        <v>10</v>
      </c>
    </row>
    <row r="4087" spans="1:17" x14ac:dyDescent="0.35">
      <c r="A4087">
        <v>4085</v>
      </c>
      <c r="B4087" t="s">
        <v>4081</v>
      </c>
      <c r="C4087" t="s">
        <v>8188</v>
      </c>
      <c r="D4087" s="6">
        <v>3500</v>
      </c>
      <c r="E4087" s="6">
        <v>10</v>
      </c>
      <c r="F4087" t="s">
        <v>8221</v>
      </c>
      <c r="G4087" t="s">
        <v>8224</v>
      </c>
      <c r="H4087" t="s">
        <v>8246</v>
      </c>
      <c r="I4087" s="7">
        <v>1427169540</v>
      </c>
      <c r="J4087" s="7">
        <v>1424701775</v>
      </c>
      <c r="K4087" t="b">
        <v>0</v>
      </c>
      <c r="L4087">
        <v>1</v>
      </c>
      <c r="M4087" t="b">
        <v>0</v>
      </c>
      <c r="N4087" s="7" t="s">
        <v>8320</v>
      </c>
      <c r="O4087" s="7" t="s">
        <v>8321</v>
      </c>
      <c r="P4087">
        <v>1</v>
      </c>
      <c r="Q4087" s="6">
        <f>E4087/Table1_2[[#This Row],[backers_count]]</f>
        <v>10</v>
      </c>
    </row>
    <row r="4088" spans="1:17" x14ac:dyDescent="0.35">
      <c r="A4088">
        <v>4086</v>
      </c>
      <c r="B4088" t="s">
        <v>4082</v>
      </c>
      <c r="C4088" t="s">
        <v>8189</v>
      </c>
      <c r="D4088" s="6">
        <v>1000</v>
      </c>
      <c r="E4088" s="6">
        <v>47</v>
      </c>
      <c r="F4088" t="s">
        <v>8221</v>
      </c>
      <c r="G4088" t="s">
        <v>8224</v>
      </c>
      <c r="H4088" t="s">
        <v>8246</v>
      </c>
      <c r="I4088" s="7">
        <v>1448078400</v>
      </c>
      <c r="J4088" s="7">
        <v>1445985299</v>
      </c>
      <c r="K4088" t="b">
        <v>0</v>
      </c>
      <c r="L4088">
        <v>5</v>
      </c>
      <c r="M4088" t="b">
        <v>0</v>
      </c>
      <c r="N4088" s="7" t="s">
        <v>8320</v>
      </c>
      <c r="O4088" s="7" t="s">
        <v>8321</v>
      </c>
      <c r="P4088">
        <v>5</v>
      </c>
      <c r="Q4088" s="6">
        <f>E4088/Table1_2[[#This Row],[backers_count]]</f>
        <v>9.4</v>
      </c>
    </row>
    <row r="4089" spans="1:17" x14ac:dyDescent="0.35">
      <c r="A4089">
        <v>4087</v>
      </c>
      <c r="B4089" t="s">
        <v>4083</v>
      </c>
      <c r="C4089" t="s">
        <v>8190</v>
      </c>
      <c r="D4089" s="6">
        <v>9600</v>
      </c>
      <c r="E4089" s="6">
        <v>0</v>
      </c>
      <c r="F4089" t="s">
        <v>8221</v>
      </c>
      <c r="G4089" t="s">
        <v>8224</v>
      </c>
      <c r="H4089" t="s">
        <v>8246</v>
      </c>
      <c r="I4089" s="7">
        <v>1468777786</v>
      </c>
      <c r="J4089" s="7">
        <v>1466185786</v>
      </c>
      <c r="K4089" t="b">
        <v>0</v>
      </c>
      <c r="L4089">
        <v>0</v>
      </c>
      <c r="M4089" t="b">
        <v>0</v>
      </c>
      <c r="N4089" s="7" t="s">
        <v>8320</v>
      </c>
      <c r="O4089" s="7" t="s">
        <v>8321</v>
      </c>
      <c r="P4089">
        <v>0</v>
      </c>
      <c r="Q4089" s="6" t="e">
        <f>E4089/Table1_2[[#This Row],[backers_count]]</f>
        <v>#DIV/0!</v>
      </c>
    </row>
    <row r="4090" spans="1:17" x14ac:dyDescent="0.35">
      <c r="A4090">
        <v>4088</v>
      </c>
      <c r="B4090" t="s">
        <v>4084</v>
      </c>
      <c r="C4090" t="s">
        <v>8191</v>
      </c>
      <c r="D4090" s="6">
        <v>2000</v>
      </c>
      <c r="E4090" s="6">
        <v>216</v>
      </c>
      <c r="F4090" t="s">
        <v>8221</v>
      </c>
      <c r="G4090" t="s">
        <v>8225</v>
      </c>
      <c r="H4090" t="s">
        <v>8247</v>
      </c>
      <c r="I4090" s="7">
        <v>1421403960</v>
      </c>
      <c r="J4090" s="7">
        <v>1418827324</v>
      </c>
      <c r="K4090" t="b">
        <v>0</v>
      </c>
      <c r="L4090">
        <v>3</v>
      </c>
      <c r="M4090" t="b">
        <v>0</v>
      </c>
      <c r="N4090" s="7" t="s">
        <v>8320</v>
      </c>
      <c r="O4090" s="7" t="s">
        <v>8321</v>
      </c>
      <c r="P4090">
        <v>11</v>
      </c>
      <c r="Q4090" s="6">
        <f>E4090/Table1_2[[#This Row],[backers_count]]</f>
        <v>72</v>
      </c>
    </row>
    <row r="4091" spans="1:17" x14ac:dyDescent="0.35">
      <c r="A4091">
        <v>4089</v>
      </c>
      <c r="B4091" t="s">
        <v>4085</v>
      </c>
      <c r="C4091" t="s">
        <v>8192</v>
      </c>
      <c r="D4091" s="6">
        <v>5000</v>
      </c>
      <c r="E4091" s="6">
        <v>240</v>
      </c>
      <c r="F4091" t="s">
        <v>8221</v>
      </c>
      <c r="G4091" t="s">
        <v>8224</v>
      </c>
      <c r="H4091" t="s">
        <v>8246</v>
      </c>
      <c r="I4091" s="7">
        <v>1433093700</v>
      </c>
      <c r="J4091" s="7">
        <v>1430242488</v>
      </c>
      <c r="K4091" t="b">
        <v>0</v>
      </c>
      <c r="L4091">
        <v>8</v>
      </c>
      <c r="M4091" t="b">
        <v>0</v>
      </c>
      <c r="N4091" s="7" t="s">
        <v>8320</v>
      </c>
      <c r="O4091" s="7" t="s">
        <v>8321</v>
      </c>
      <c r="P4091">
        <v>5</v>
      </c>
      <c r="Q4091" s="6">
        <f>E4091/Table1_2[[#This Row],[backers_count]]</f>
        <v>30</v>
      </c>
    </row>
    <row r="4092" spans="1:17" x14ac:dyDescent="0.35">
      <c r="A4092">
        <v>4090</v>
      </c>
      <c r="B4092" t="s">
        <v>4086</v>
      </c>
      <c r="C4092" t="s">
        <v>8193</v>
      </c>
      <c r="D4092" s="6">
        <v>1000</v>
      </c>
      <c r="E4092" s="6">
        <v>32</v>
      </c>
      <c r="F4092" t="s">
        <v>8221</v>
      </c>
      <c r="G4092" t="s">
        <v>8224</v>
      </c>
      <c r="H4092" t="s">
        <v>8246</v>
      </c>
      <c r="I4092" s="7">
        <v>1438959600</v>
      </c>
      <c r="J4092" s="7">
        <v>1437754137</v>
      </c>
      <c r="K4092" t="b">
        <v>0</v>
      </c>
      <c r="L4092">
        <v>3</v>
      </c>
      <c r="M4092" t="b">
        <v>0</v>
      </c>
      <c r="N4092" s="7" t="s">
        <v>8320</v>
      </c>
      <c r="O4092" s="7" t="s">
        <v>8321</v>
      </c>
      <c r="P4092">
        <v>4</v>
      </c>
      <c r="Q4092" s="6">
        <f>E4092/Table1_2[[#This Row],[backers_count]]</f>
        <v>10.666666666666666</v>
      </c>
    </row>
    <row r="4093" spans="1:17" x14ac:dyDescent="0.35">
      <c r="A4093">
        <v>4091</v>
      </c>
      <c r="B4093" t="s">
        <v>4087</v>
      </c>
      <c r="C4093" t="s">
        <v>8194</v>
      </c>
      <c r="D4093" s="6">
        <v>1600</v>
      </c>
      <c r="E4093" s="6">
        <v>204</v>
      </c>
      <c r="F4093" t="s">
        <v>8221</v>
      </c>
      <c r="G4093" t="s">
        <v>8224</v>
      </c>
      <c r="H4093" t="s">
        <v>8246</v>
      </c>
      <c r="I4093" s="7">
        <v>1421410151</v>
      </c>
      <c r="J4093" s="7">
        <v>1418818151</v>
      </c>
      <c r="K4093" t="b">
        <v>0</v>
      </c>
      <c r="L4093">
        <v>8</v>
      </c>
      <c r="M4093" t="b">
        <v>0</v>
      </c>
      <c r="N4093" s="7" t="s">
        <v>8320</v>
      </c>
      <c r="O4093" s="7" t="s">
        <v>8321</v>
      </c>
      <c r="P4093">
        <v>13</v>
      </c>
      <c r="Q4093" s="6">
        <f>E4093/Table1_2[[#This Row],[backers_count]]</f>
        <v>25.5</v>
      </c>
    </row>
    <row r="4094" spans="1:17" x14ac:dyDescent="0.35">
      <c r="A4094">
        <v>4092</v>
      </c>
      <c r="B4094" t="s">
        <v>4088</v>
      </c>
      <c r="C4094" t="s">
        <v>8195</v>
      </c>
      <c r="D4094" s="6">
        <v>110000</v>
      </c>
      <c r="E4094" s="6">
        <v>20</v>
      </c>
      <c r="F4094" t="s">
        <v>8221</v>
      </c>
      <c r="G4094" t="s">
        <v>8224</v>
      </c>
      <c r="H4094" t="s">
        <v>8246</v>
      </c>
      <c r="I4094" s="7">
        <v>1428205247</v>
      </c>
      <c r="J4094" s="7">
        <v>1423024847</v>
      </c>
      <c r="K4094" t="b">
        <v>0</v>
      </c>
      <c r="L4094">
        <v>1</v>
      </c>
      <c r="M4094" t="b">
        <v>0</v>
      </c>
      <c r="N4094" s="7" t="s">
        <v>8320</v>
      </c>
      <c r="O4094" s="7" t="s">
        <v>8321</v>
      </c>
      <c r="P4094">
        <v>1</v>
      </c>
      <c r="Q4094" s="6">
        <f>E4094/Table1_2[[#This Row],[backers_count]]</f>
        <v>20</v>
      </c>
    </row>
    <row r="4095" spans="1:17" x14ac:dyDescent="0.35">
      <c r="A4095">
        <v>4093</v>
      </c>
      <c r="B4095" t="s">
        <v>4089</v>
      </c>
      <c r="C4095" t="s">
        <v>8196</v>
      </c>
      <c r="D4095" s="6">
        <v>2500</v>
      </c>
      <c r="E4095" s="6">
        <v>60</v>
      </c>
      <c r="F4095" t="s">
        <v>8221</v>
      </c>
      <c r="G4095" t="s">
        <v>8225</v>
      </c>
      <c r="H4095" t="s">
        <v>8247</v>
      </c>
      <c r="I4095" s="7">
        <v>1440272093</v>
      </c>
      <c r="J4095" s="7">
        <v>1435088093</v>
      </c>
      <c r="K4095" t="b">
        <v>0</v>
      </c>
      <c r="L4095">
        <v>4</v>
      </c>
      <c r="M4095" t="b">
        <v>0</v>
      </c>
      <c r="N4095" s="7" t="s">
        <v>8320</v>
      </c>
      <c r="O4095" s="7" t="s">
        <v>8321</v>
      </c>
      <c r="P4095">
        <v>3</v>
      </c>
      <c r="Q4095" s="6">
        <f>E4095/Table1_2[[#This Row],[backers_count]]</f>
        <v>15</v>
      </c>
    </row>
    <row r="4096" spans="1:17" x14ac:dyDescent="0.35">
      <c r="A4096">
        <v>4094</v>
      </c>
      <c r="B4096" t="s">
        <v>4090</v>
      </c>
      <c r="C4096" t="s">
        <v>8197</v>
      </c>
      <c r="D4096" s="6">
        <v>2000</v>
      </c>
      <c r="E4096" s="6">
        <v>730</v>
      </c>
      <c r="F4096" t="s">
        <v>8221</v>
      </c>
      <c r="G4096" t="s">
        <v>8224</v>
      </c>
      <c r="H4096" t="s">
        <v>8246</v>
      </c>
      <c r="I4096" s="7">
        <v>1413953940</v>
      </c>
      <c r="J4096" s="7">
        <v>1410141900</v>
      </c>
      <c r="K4096" t="b">
        <v>0</v>
      </c>
      <c r="L4096">
        <v>8</v>
      </c>
      <c r="M4096" t="b">
        <v>0</v>
      </c>
      <c r="N4096" s="7" t="s">
        <v>8320</v>
      </c>
      <c r="O4096" s="7" t="s">
        <v>8321</v>
      </c>
      <c r="P4096">
        <v>37</v>
      </c>
      <c r="Q4096" s="6">
        <f>E4096/Table1_2[[#This Row],[backers_count]]</f>
        <v>91.25</v>
      </c>
    </row>
    <row r="4097" spans="1:17" x14ac:dyDescent="0.35">
      <c r="A4097">
        <v>4095</v>
      </c>
      <c r="B4097" t="s">
        <v>4091</v>
      </c>
      <c r="C4097" t="s">
        <v>8198</v>
      </c>
      <c r="D4097" s="6">
        <v>30000</v>
      </c>
      <c r="E4097" s="6">
        <v>800</v>
      </c>
      <c r="F4097" t="s">
        <v>8221</v>
      </c>
      <c r="G4097" t="s">
        <v>8238</v>
      </c>
      <c r="H4097" t="s">
        <v>8256</v>
      </c>
      <c r="I4097" s="7">
        <v>1482108350</v>
      </c>
      <c r="J4097" s="7">
        <v>1479516350</v>
      </c>
      <c r="K4097" t="b">
        <v>0</v>
      </c>
      <c r="L4097">
        <v>1</v>
      </c>
      <c r="M4097" t="b">
        <v>0</v>
      </c>
      <c r="N4097" s="7" t="s">
        <v>8320</v>
      </c>
      <c r="O4097" s="7" t="s">
        <v>8321</v>
      </c>
      <c r="P4097">
        <v>3</v>
      </c>
      <c r="Q4097" s="6">
        <f>E4097/Table1_2[[#This Row],[backers_count]]</f>
        <v>800</v>
      </c>
    </row>
    <row r="4098" spans="1:17" x14ac:dyDescent="0.35">
      <c r="A4098">
        <v>4096</v>
      </c>
      <c r="B4098" t="s">
        <v>4092</v>
      </c>
      <c r="C4098" t="s">
        <v>8199</v>
      </c>
      <c r="D4098" s="6">
        <v>3500</v>
      </c>
      <c r="E4098" s="6">
        <v>400</v>
      </c>
      <c r="F4098" t="s">
        <v>8221</v>
      </c>
      <c r="G4098" t="s">
        <v>8225</v>
      </c>
      <c r="H4098" t="s">
        <v>8247</v>
      </c>
      <c r="I4098" s="7">
        <v>1488271860</v>
      </c>
      <c r="J4098" s="7">
        <v>1484484219</v>
      </c>
      <c r="K4098" t="b">
        <v>0</v>
      </c>
      <c r="L4098">
        <v>5</v>
      </c>
      <c r="M4098" t="b">
        <v>0</v>
      </c>
      <c r="N4098" s="7" t="s">
        <v>8320</v>
      </c>
      <c r="O4098" s="7" t="s">
        <v>8321</v>
      </c>
      <c r="P4098">
        <v>12</v>
      </c>
      <c r="Q4098" s="6">
        <f>E4098/Table1_2[[#This Row],[backers_count]]</f>
        <v>80</v>
      </c>
    </row>
    <row r="4099" spans="1:17" x14ac:dyDescent="0.35">
      <c r="A4099">
        <v>4097</v>
      </c>
      <c r="B4099" t="s">
        <v>4093</v>
      </c>
      <c r="C4099" t="s">
        <v>8200</v>
      </c>
      <c r="D4099" s="6">
        <v>10000</v>
      </c>
      <c r="E4099" s="6">
        <v>0</v>
      </c>
      <c r="F4099" t="s">
        <v>8221</v>
      </c>
      <c r="G4099" t="s">
        <v>8225</v>
      </c>
      <c r="H4099" t="s">
        <v>8247</v>
      </c>
      <c r="I4099" s="7">
        <v>1454284500</v>
      </c>
      <c r="J4099" s="7">
        <v>1449431237</v>
      </c>
      <c r="K4099" t="b">
        <v>0</v>
      </c>
      <c r="L4099">
        <v>0</v>
      </c>
      <c r="M4099" t="b">
        <v>0</v>
      </c>
      <c r="N4099" s="7" t="s">
        <v>8320</v>
      </c>
      <c r="O4099" s="7" t="s">
        <v>8321</v>
      </c>
      <c r="P4099">
        <v>0</v>
      </c>
      <c r="Q4099" s="6" t="e">
        <f>E4099/Table1_2[[#This Row],[backers_count]]</f>
        <v>#DIV/0!</v>
      </c>
    </row>
    <row r="4100" spans="1:17" x14ac:dyDescent="0.35">
      <c r="A4100">
        <v>4098</v>
      </c>
      <c r="B4100" t="s">
        <v>4094</v>
      </c>
      <c r="C4100" t="s">
        <v>8201</v>
      </c>
      <c r="D4100" s="6">
        <v>75000</v>
      </c>
      <c r="E4100" s="6">
        <v>0</v>
      </c>
      <c r="F4100" t="s">
        <v>8221</v>
      </c>
      <c r="G4100" t="s">
        <v>8224</v>
      </c>
      <c r="H4100" t="s">
        <v>8246</v>
      </c>
      <c r="I4100" s="7">
        <v>1465060797</v>
      </c>
      <c r="J4100" s="7">
        <v>1462468797</v>
      </c>
      <c r="K4100" t="b">
        <v>0</v>
      </c>
      <c r="L4100">
        <v>0</v>
      </c>
      <c r="M4100" t="b">
        <v>0</v>
      </c>
      <c r="N4100" s="7" t="s">
        <v>8320</v>
      </c>
      <c r="O4100" s="7" t="s">
        <v>8321</v>
      </c>
      <c r="P4100">
        <v>0</v>
      </c>
      <c r="Q4100" s="6" t="e">
        <f>E4100/Table1_2[[#This Row],[backers_count]]</f>
        <v>#DIV/0!</v>
      </c>
    </row>
    <row r="4101" spans="1:17" x14ac:dyDescent="0.35">
      <c r="A4101">
        <v>4099</v>
      </c>
      <c r="B4101" t="s">
        <v>4095</v>
      </c>
      <c r="C4101" t="s">
        <v>8202</v>
      </c>
      <c r="D4101" s="6">
        <v>4500</v>
      </c>
      <c r="E4101" s="6">
        <v>50</v>
      </c>
      <c r="F4101" t="s">
        <v>8221</v>
      </c>
      <c r="G4101" t="s">
        <v>8224</v>
      </c>
      <c r="H4101" t="s">
        <v>8246</v>
      </c>
      <c r="I4101" s="7">
        <v>1472847873</v>
      </c>
      <c r="J4101" s="7">
        <v>1468959873</v>
      </c>
      <c r="K4101" t="b">
        <v>0</v>
      </c>
      <c r="L4101">
        <v>1</v>
      </c>
      <c r="M4101" t="b">
        <v>0</v>
      </c>
      <c r="N4101" s="7" t="s">
        <v>8320</v>
      </c>
      <c r="O4101" s="7" t="s">
        <v>8321</v>
      </c>
      <c r="P4101">
        <v>2</v>
      </c>
      <c r="Q4101" s="6">
        <f>E4101/Table1_2[[#This Row],[backers_count]]</f>
        <v>50</v>
      </c>
    </row>
    <row r="4102" spans="1:17" x14ac:dyDescent="0.35">
      <c r="A4102">
        <v>4100</v>
      </c>
      <c r="B4102" t="s">
        <v>4096</v>
      </c>
      <c r="C4102" t="s">
        <v>8203</v>
      </c>
      <c r="D4102" s="6">
        <v>270</v>
      </c>
      <c r="E4102" s="6">
        <v>0</v>
      </c>
      <c r="F4102" t="s">
        <v>8221</v>
      </c>
      <c r="G4102" t="s">
        <v>8224</v>
      </c>
      <c r="H4102" t="s">
        <v>8246</v>
      </c>
      <c r="I4102" s="7">
        <v>1414205990</v>
      </c>
      <c r="J4102" s="7">
        <v>1413341990</v>
      </c>
      <c r="K4102" t="b">
        <v>0</v>
      </c>
      <c r="L4102">
        <v>0</v>
      </c>
      <c r="M4102" t="b">
        <v>0</v>
      </c>
      <c r="N4102" s="7" t="s">
        <v>8320</v>
      </c>
      <c r="O4102" s="7" t="s">
        <v>8321</v>
      </c>
      <c r="P4102">
        <v>0</v>
      </c>
      <c r="Q4102" s="6" t="e">
        <f>E4102/Table1_2[[#This Row],[backers_count]]</f>
        <v>#DIV/0!</v>
      </c>
    </row>
    <row r="4103" spans="1:17" x14ac:dyDescent="0.35">
      <c r="A4103">
        <v>4101</v>
      </c>
      <c r="B4103" t="s">
        <v>4097</v>
      </c>
      <c r="C4103" t="s">
        <v>8204</v>
      </c>
      <c r="D4103" s="6">
        <v>600</v>
      </c>
      <c r="E4103" s="6">
        <v>0</v>
      </c>
      <c r="F4103" t="s">
        <v>8221</v>
      </c>
      <c r="G4103" t="s">
        <v>8224</v>
      </c>
      <c r="H4103" t="s">
        <v>8246</v>
      </c>
      <c r="I4103" s="7">
        <v>1485380482</v>
      </c>
      <c r="J4103" s="7">
        <v>1482788482</v>
      </c>
      <c r="K4103" t="b">
        <v>0</v>
      </c>
      <c r="L4103">
        <v>0</v>
      </c>
      <c r="M4103" t="b">
        <v>0</v>
      </c>
      <c r="N4103" s="7" t="s">
        <v>8320</v>
      </c>
      <c r="O4103" s="7" t="s">
        <v>8321</v>
      </c>
      <c r="P4103">
        <v>0</v>
      </c>
      <c r="Q4103" s="6" t="e">
        <f>E4103/Table1_2[[#This Row],[backers_count]]</f>
        <v>#DIV/0!</v>
      </c>
    </row>
    <row r="4104" spans="1:17" x14ac:dyDescent="0.35">
      <c r="A4104">
        <v>4102</v>
      </c>
      <c r="B4104" t="s">
        <v>4098</v>
      </c>
      <c r="C4104" t="s">
        <v>8205</v>
      </c>
      <c r="D4104" s="6">
        <v>500</v>
      </c>
      <c r="E4104" s="6">
        <v>137</v>
      </c>
      <c r="F4104" t="s">
        <v>8221</v>
      </c>
      <c r="G4104" t="s">
        <v>8224</v>
      </c>
      <c r="H4104" t="s">
        <v>8246</v>
      </c>
      <c r="I4104" s="7">
        <v>1463343673</v>
      </c>
      <c r="J4104" s="7">
        <v>1460751673</v>
      </c>
      <c r="K4104" t="b">
        <v>0</v>
      </c>
      <c r="L4104">
        <v>6</v>
      </c>
      <c r="M4104" t="b">
        <v>0</v>
      </c>
      <c r="N4104" s="7" t="s">
        <v>8320</v>
      </c>
      <c r="O4104" s="7" t="s">
        <v>8321</v>
      </c>
      <c r="P4104">
        <v>28</v>
      </c>
      <c r="Q4104" s="6">
        <f>E4104/Table1_2[[#This Row],[backers_count]]</f>
        <v>22.833333333333332</v>
      </c>
    </row>
    <row r="4105" spans="1:17" x14ac:dyDescent="0.35">
      <c r="A4105">
        <v>4103</v>
      </c>
      <c r="B4105" t="s">
        <v>4099</v>
      </c>
      <c r="C4105" t="s">
        <v>8206</v>
      </c>
      <c r="D4105" s="6">
        <v>1000</v>
      </c>
      <c r="E4105" s="6">
        <v>100</v>
      </c>
      <c r="F4105" t="s">
        <v>8221</v>
      </c>
      <c r="G4105" t="s">
        <v>8224</v>
      </c>
      <c r="H4105" t="s">
        <v>8246</v>
      </c>
      <c r="I4105" s="7">
        <v>1440613920</v>
      </c>
      <c r="J4105" s="7">
        <v>1435953566</v>
      </c>
      <c r="K4105" t="b">
        <v>0</v>
      </c>
      <c r="L4105">
        <v>6</v>
      </c>
      <c r="M4105" t="b">
        <v>0</v>
      </c>
      <c r="N4105" s="7" t="s">
        <v>8320</v>
      </c>
      <c r="O4105" s="7" t="s">
        <v>8321</v>
      </c>
      <c r="P4105">
        <v>10</v>
      </c>
      <c r="Q4105" s="6">
        <f>E4105/Table1_2[[#This Row],[backers_count]]</f>
        <v>16.666666666666668</v>
      </c>
    </row>
    <row r="4106" spans="1:17" x14ac:dyDescent="0.35">
      <c r="A4106">
        <v>4104</v>
      </c>
      <c r="B4106" t="s">
        <v>4100</v>
      </c>
      <c r="C4106" t="s">
        <v>8207</v>
      </c>
      <c r="D4106" s="6">
        <v>3000</v>
      </c>
      <c r="E4106" s="6">
        <v>641</v>
      </c>
      <c r="F4106" t="s">
        <v>8221</v>
      </c>
      <c r="G4106" t="s">
        <v>8226</v>
      </c>
      <c r="H4106" t="s">
        <v>8248</v>
      </c>
      <c r="I4106" s="7">
        <v>1477550434</v>
      </c>
      <c r="J4106" s="7">
        <v>1474958434</v>
      </c>
      <c r="K4106" t="b">
        <v>0</v>
      </c>
      <c r="L4106">
        <v>14</v>
      </c>
      <c r="M4106" t="b">
        <v>0</v>
      </c>
      <c r="N4106" s="7" t="s">
        <v>8320</v>
      </c>
      <c r="O4106" s="7" t="s">
        <v>8321</v>
      </c>
      <c r="P4106">
        <v>22</v>
      </c>
      <c r="Q4106" s="6">
        <f>E4106/Table1_2[[#This Row],[backers_count]]</f>
        <v>45.785714285714285</v>
      </c>
    </row>
    <row r="4107" spans="1:17" x14ac:dyDescent="0.35">
      <c r="A4107">
        <v>4105</v>
      </c>
      <c r="B4107" t="s">
        <v>4101</v>
      </c>
      <c r="C4107" t="s">
        <v>8208</v>
      </c>
      <c r="D4107" s="6">
        <v>33000</v>
      </c>
      <c r="E4107" s="6">
        <v>2300</v>
      </c>
      <c r="F4107" t="s">
        <v>8221</v>
      </c>
      <c r="G4107" t="s">
        <v>8238</v>
      </c>
      <c r="H4107" t="s">
        <v>8256</v>
      </c>
      <c r="I4107" s="7">
        <v>1482711309</v>
      </c>
      <c r="J4107" s="7">
        <v>1479860109</v>
      </c>
      <c r="K4107" t="b">
        <v>0</v>
      </c>
      <c r="L4107">
        <v>6</v>
      </c>
      <c r="M4107" t="b">
        <v>0</v>
      </c>
      <c r="N4107" s="7" t="s">
        <v>8320</v>
      </c>
      <c r="O4107" s="7" t="s">
        <v>8321</v>
      </c>
      <c r="P4107">
        <v>7</v>
      </c>
      <c r="Q4107" s="6">
        <f>E4107/Table1_2[[#This Row],[backers_count]]</f>
        <v>383.33333333333331</v>
      </c>
    </row>
    <row r="4108" spans="1:17" x14ac:dyDescent="0.35">
      <c r="A4108">
        <v>4106</v>
      </c>
      <c r="B4108" t="s">
        <v>4102</v>
      </c>
      <c r="C4108" t="s">
        <v>8209</v>
      </c>
      <c r="D4108" s="6">
        <v>5000</v>
      </c>
      <c r="E4108" s="6">
        <v>3530</v>
      </c>
      <c r="F4108" t="s">
        <v>8221</v>
      </c>
      <c r="G4108" t="s">
        <v>8224</v>
      </c>
      <c r="H4108" t="s">
        <v>8246</v>
      </c>
      <c r="I4108" s="7">
        <v>1427936400</v>
      </c>
      <c r="J4108" s="7">
        <v>1424221866</v>
      </c>
      <c r="K4108" t="b">
        <v>0</v>
      </c>
      <c r="L4108">
        <v>33</v>
      </c>
      <c r="M4108" t="b">
        <v>0</v>
      </c>
      <c r="N4108" s="7" t="s">
        <v>8320</v>
      </c>
      <c r="O4108" s="7" t="s">
        <v>8321</v>
      </c>
      <c r="P4108">
        <v>71</v>
      </c>
      <c r="Q4108" s="6">
        <f>E4108/Table1_2[[#This Row],[backers_count]]</f>
        <v>106.96969696969697</v>
      </c>
    </row>
    <row r="4109" spans="1:17" x14ac:dyDescent="0.35">
      <c r="A4109">
        <v>4107</v>
      </c>
      <c r="B4109" t="s">
        <v>4103</v>
      </c>
      <c r="C4109" t="s">
        <v>8210</v>
      </c>
      <c r="D4109" s="6">
        <v>2000</v>
      </c>
      <c r="E4109" s="6">
        <v>41</v>
      </c>
      <c r="F4109" t="s">
        <v>8221</v>
      </c>
      <c r="G4109" t="s">
        <v>8224</v>
      </c>
      <c r="H4109" t="s">
        <v>8246</v>
      </c>
      <c r="I4109" s="7">
        <v>1411596001</v>
      </c>
      <c r="J4109" s="7">
        <v>1409608801</v>
      </c>
      <c r="K4109" t="b">
        <v>0</v>
      </c>
      <c r="L4109">
        <v>4</v>
      </c>
      <c r="M4109" t="b">
        <v>0</v>
      </c>
      <c r="N4109" s="7" t="s">
        <v>8320</v>
      </c>
      <c r="O4109" s="7" t="s">
        <v>8321</v>
      </c>
      <c r="P4109">
        <v>3</v>
      </c>
      <c r="Q4109" s="6">
        <f>E4109/Table1_2[[#This Row],[backers_count]]</f>
        <v>10.25</v>
      </c>
    </row>
    <row r="4110" spans="1:17" x14ac:dyDescent="0.35">
      <c r="A4110">
        <v>4108</v>
      </c>
      <c r="B4110" t="s">
        <v>4104</v>
      </c>
      <c r="C4110" t="s">
        <v>8211</v>
      </c>
      <c r="D4110" s="6">
        <v>3000</v>
      </c>
      <c r="E4110" s="6">
        <v>59</v>
      </c>
      <c r="F4110" t="s">
        <v>8221</v>
      </c>
      <c r="G4110" t="s">
        <v>8224</v>
      </c>
      <c r="H4110" t="s">
        <v>8246</v>
      </c>
      <c r="I4110" s="7">
        <v>1488517200</v>
      </c>
      <c r="J4110" s="7">
        <v>1485909937</v>
      </c>
      <c r="K4110" t="b">
        <v>0</v>
      </c>
      <c r="L4110">
        <v>1</v>
      </c>
      <c r="M4110" t="b">
        <v>0</v>
      </c>
      <c r="N4110" s="7" t="s">
        <v>8320</v>
      </c>
      <c r="O4110" s="7" t="s">
        <v>8321</v>
      </c>
      <c r="P4110">
        <v>2</v>
      </c>
      <c r="Q4110" s="6">
        <f>E4110/Table1_2[[#This Row],[backers_count]]</f>
        <v>59</v>
      </c>
    </row>
    <row r="4111" spans="1:17" x14ac:dyDescent="0.35">
      <c r="A4111">
        <v>4109</v>
      </c>
      <c r="B4111" t="s">
        <v>4105</v>
      </c>
      <c r="C4111" t="s">
        <v>8212</v>
      </c>
      <c r="D4111" s="6">
        <v>500</v>
      </c>
      <c r="E4111" s="6">
        <v>0</v>
      </c>
      <c r="F4111" t="s">
        <v>8221</v>
      </c>
      <c r="G4111" t="s">
        <v>8225</v>
      </c>
      <c r="H4111" t="s">
        <v>8247</v>
      </c>
      <c r="I4111" s="7">
        <v>1448805404</v>
      </c>
      <c r="J4111" s="7">
        <v>1446209804</v>
      </c>
      <c r="K4111" t="b">
        <v>0</v>
      </c>
      <c r="L4111">
        <v>0</v>
      </c>
      <c r="M4111" t="b">
        <v>0</v>
      </c>
      <c r="N4111" s="7" t="s">
        <v>8320</v>
      </c>
      <c r="O4111" s="7" t="s">
        <v>8321</v>
      </c>
      <c r="P4111">
        <v>0</v>
      </c>
      <c r="Q4111" s="6" t="e">
        <f>E4111/Table1_2[[#This Row],[backers_count]]</f>
        <v>#DIV/0!</v>
      </c>
    </row>
    <row r="4112" spans="1:17" x14ac:dyDescent="0.35">
      <c r="A4112">
        <v>4110</v>
      </c>
      <c r="B4112" t="s">
        <v>4106</v>
      </c>
      <c r="C4112" t="s">
        <v>8213</v>
      </c>
      <c r="D4112" s="6">
        <v>300</v>
      </c>
      <c r="E4112" s="6">
        <v>86</v>
      </c>
      <c r="F4112" t="s">
        <v>8221</v>
      </c>
      <c r="G4112" t="s">
        <v>8225</v>
      </c>
      <c r="H4112" t="s">
        <v>8247</v>
      </c>
      <c r="I4112" s="7">
        <v>1469113351</v>
      </c>
      <c r="J4112" s="7">
        <v>1463929351</v>
      </c>
      <c r="K4112" t="b">
        <v>0</v>
      </c>
      <c r="L4112">
        <v>6</v>
      </c>
      <c r="M4112" t="b">
        <v>0</v>
      </c>
      <c r="N4112" s="7" t="s">
        <v>8320</v>
      </c>
      <c r="O4112" s="7" t="s">
        <v>8321</v>
      </c>
      <c r="P4112">
        <v>29</v>
      </c>
      <c r="Q4112" s="6">
        <f>E4112/Table1_2[[#This Row],[backers_count]]</f>
        <v>14.333333333333334</v>
      </c>
    </row>
    <row r="4113" spans="1:17" x14ac:dyDescent="0.35">
      <c r="A4113">
        <v>4111</v>
      </c>
      <c r="B4113" t="s">
        <v>4107</v>
      </c>
      <c r="C4113" t="s">
        <v>8214</v>
      </c>
      <c r="D4113" s="6">
        <v>3000</v>
      </c>
      <c r="E4113" s="6">
        <v>94</v>
      </c>
      <c r="F4113" t="s">
        <v>8221</v>
      </c>
      <c r="G4113" t="s">
        <v>8224</v>
      </c>
      <c r="H4113" t="s">
        <v>8246</v>
      </c>
      <c r="I4113" s="7">
        <v>1424747740</v>
      </c>
      <c r="J4113" s="7">
        <v>1422155740</v>
      </c>
      <c r="K4113" t="b">
        <v>0</v>
      </c>
      <c r="L4113">
        <v>6</v>
      </c>
      <c r="M4113" t="b">
        <v>0</v>
      </c>
      <c r="N4113" s="7" t="s">
        <v>8320</v>
      </c>
      <c r="O4113" s="7" t="s">
        <v>8321</v>
      </c>
      <c r="P4113">
        <v>4</v>
      </c>
      <c r="Q4113" s="6">
        <f>E4113/Table1_2[[#This Row],[backers_count]]</f>
        <v>15.666666666666666</v>
      </c>
    </row>
    <row r="4114" spans="1:17" x14ac:dyDescent="0.35">
      <c r="A4114">
        <v>4112</v>
      </c>
      <c r="B4114" t="s">
        <v>4108</v>
      </c>
      <c r="C4114" t="s">
        <v>6961</v>
      </c>
      <c r="D4114" s="6">
        <v>2500</v>
      </c>
      <c r="E4114" s="6">
        <v>1</v>
      </c>
      <c r="F4114" t="s">
        <v>8221</v>
      </c>
      <c r="G4114" t="s">
        <v>8241</v>
      </c>
      <c r="H4114" t="s">
        <v>8249</v>
      </c>
      <c r="I4114" s="7">
        <v>1456617600</v>
      </c>
      <c r="J4114" s="7">
        <v>1454280186</v>
      </c>
      <c r="K4114" t="b">
        <v>0</v>
      </c>
      <c r="L4114">
        <v>1</v>
      </c>
      <c r="M4114" t="b">
        <v>0</v>
      </c>
      <c r="N4114" s="7" t="s">
        <v>8320</v>
      </c>
      <c r="O4114" s="7" t="s">
        <v>8321</v>
      </c>
      <c r="P4114">
        <v>1</v>
      </c>
      <c r="Q4114" s="6">
        <f>E4114/Table1_2[[#This Row],[backers_count]]</f>
        <v>1</v>
      </c>
    </row>
    <row r="4115" spans="1:17" x14ac:dyDescent="0.35">
      <c r="A4115">
        <v>4113</v>
      </c>
      <c r="B4115" t="s">
        <v>4109</v>
      </c>
      <c r="C4115" t="s">
        <v>8215</v>
      </c>
      <c r="D4115" s="6">
        <v>1500</v>
      </c>
      <c r="E4115" s="6">
        <v>3</v>
      </c>
      <c r="F4115" t="s">
        <v>8221</v>
      </c>
      <c r="G4115" t="s">
        <v>8224</v>
      </c>
      <c r="H4115" t="s">
        <v>8246</v>
      </c>
      <c r="I4115" s="7">
        <v>1452234840</v>
      </c>
      <c r="J4115" s="7">
        <v>1450619123</v>
      </c>
      <c r="K4115" t="b">
        <v>0</v>
      </c>
      <c r="L4115">
        <v>3</v>
      </c>
      <c r="M4115" t="b">
        <v>0</v>
      </c>
      <c r="N4115" s="7" t="s">
        <v>8320</v>
      </c>
      <c r="O4115" s="7" t="s">
        <v>8321</v>
      </c>
      <c r="P4115">
        <v>1</v>
      </c>
      <c r="Q4115" s="6">
        <f>E4115/Table1_2[[#This Row],[backers_count]]</f>
        <v>1</v>
      </c>
    </row>
  </sheetData>
  <phoneticPr fontId="5" type="noConversion"/>
  <conditionalFormatting sqref="F2:F4115">
    <cfRule type="expression" dxfId="13" priority="2">
      <formula>$F2="live"</formula>
    </cfRule>
    <cfRule type="expression" dxfId="12" priority="3">
      <formula>$F2="canceled"</formula>
    </cfRule>
    <cfRule type="expression" dxfId="11" priority="5">
      <formula>$F2="failed"</formula>
    </cfRule>
    <cfRule type="expression" dxfId="10" priority="6">
      <formula>$F2="successful"</formula>
    </cfRule>
  </conditionalFormatting>
  <conditionalFormatting sqref="P1:P1048576">
    <cfRule type="colorScale" priority="1">
      <colorScale>
        <cfvo type="min"/>
        <cfvo type="percentile" val="50"/>
        <cfvo type="num" val="200"/>
        <color rgb="FFB13C13"/>
        <color rgb="FF00C459"/>
        <color rgb="FF0069B8"/>
      </colorScale>
    </cfRule>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792EAAC4-27C8-47C0-92DE-E5D2E587CC2A}">
  <ds:schemaRefs>
    <ds:schemaRef ds:uri="http://schemas.microsoft.com/DataMashup"/>
  </ds:schemaRefs>
</ds:datastoreItem>
</file>

<file path=customXml/itemProps2.xml><?xml version="1.0" encoding="utf-8"?>
<ds:datastoreItem xmlns:ds="http://schemas.openxmlformats.org/officeDocument/2006/customXml" ds:itemID="{18728BF5-18ED-4295-9345-526AA48AE8FF}">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486B6DE2-220A-401B-BF55-4788275FA82F}">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vt:i4>
      </vt:variant>
    </vt:vector>
  </HeadingPairs>
  <TitlesOfParts>
    <vt:vector size="14" baseType="lpstr">
      <vt:lpstr>MasterData</vt:lpstr>
      <vt:lpstr>Dashboard</vt:lpstr>
      <vt:lpstr>Category</vt:lpstr>
      <vt:lpstr>Sub-Category</vt:lpstr>
      <vt:lpstr>Category per Period</vt:lpstr>
      <vt:lpstr>Bonus Excercise</vt:lpstr>
      <vt:lpstr>Per Country_extra</vt:lpstr>
      <vt:lpstr>Extra analysis</vt:lpstr>
      <vt:lpstr>Goals per Country</vt:lpstr>
      <vt:lpstr>Bonus Statistical Analysis</vt:lpstr>
      <vt:lpstr>Option 2</vt:lpstr>
      <vt:lpstr>Category</vt:lpstr>
      <vt:lpstr>MasterData</vt:lpstr>
      <vt:lpstr>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ana carolina dias do vale</cp:lastModifiedBy>
  <dcterms:created xsi:type="dcterms:W3CDTF">2017-04-20T15:17:24Z</dcterms:created>
  <dcterms:modified xsi:type="dcterms:W3CDTF">2021-09-14T14:20:01Z</dcterms:modified>
</cp:coreProperties>
</file>